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bllca.sharepoint.com/sites/LPX-Programming/Shared Documents/Programming Summaries/F27 P10 - January 2027/Application Forms/"/>
    </mc:Choice>
  </mc:AlternateContent>
  <xr:revisionPtr revIDLastSave="217" documentId="8_{1C796027-F6D2-441D-A510-AD90B8C6CC70}" xr6:coauthVersionLast="47" xr6:coauthVersionMax="47" xr10:uidLastSave="{59DECBA0-FD4B-4C4B-BA64-BC53B254B1AC}"/>
  <bookViews>
    <workbookView xWindow="22932" yWindow="-108" windowWidth="30936" windowHeight="16776" firstSheet="1" activeTab="3" xr2:uid="{00000000-000D-0000-FFFF-FFFF00000000}"/>
  </bookViews>
  <sheets>
    <sheet name="Marketing Report - AUG 15" sheetId="51" state="hidden" r:id="rId1"/>
    <sheet name="DOS AND DON'TS" sheetId="36" r:id="rId2"/>
    <sheet name="MBLL Driven Program  Focuses" sheetId="49" state="hidden" r:id="rId3"/>
    <sheet name="Application Form" sheetId="2" r:id="rId4"/>
    <sheet name="Data Validation" sheetId="3" state="hidden" r:id="rId5"/>
    <sheet name="SUPPLIER DATA" sheetId="46" state="hidden" r:id="rId6"/>
    <sheet name="APP BACKGROUND" sheetId="23" state="hidden" r:id="rId7"/>
    <sheet name="Slope %" sheetId="50" state="hidden" r:id="rId8"/>
    <sheet name="SRP" sheetId="37" state="hidden" r:id="rId9"/>
  </sheets>
  <definedNames>
    <definedName name="_2261519_ALBERTA_LTD">'SUPPLIER DATA'!$A$2:$A$396</definedName>
    <definedName name="_49TH_PARALLEL_GROUP_INC">'SUPPLIER DATA'!$B$2:$B$396</definedName>
    <definedName name="_624_BEVERAGE_COMPANY_INC">'SUPPLIER DATA'!$C$2:$C$396</definedName>
    <definedName name="_xlnm._FilterDatabase" localSheetId="6" hidden="1">'APP BACKGROUND'!$A$1:$M$10238</definedName>
    <definedName name="_xlnm._FilterDatabase" localSheetId="3" hidden="1">'Application Form'!$A$15:$AI$124</definedName>
    <definedName name="_xlnm._FilterDatabase" localSheetId="0" hidden="1">'Marketing Report - AUG 15'!$A$1:$J$9417</definedName>
    <definedName name="ABBOTSHIRE_SARF">'SUPPLIER DATA'!$E$2:$E$396</definedName>
    <definedName name="ABC_CORK_CO">'SUPPLIER DATA'!$F$2:$F$396</definedName>
    <definedName name="ABIDING_CITIZEN">'SUPPLIER DATA'!$G$2:$G$396</definedName>
    <definedName name="AC_WINE_SYNDICATE_INC">'SUPPLIER DATA'!$D$2:$D$396</definedName>
    <definedName name="ACE_BEVERAGE_GROUP">'SUPPLIER DATA'!$H$2:$H$396</definedName>
    <definedName name="AMPHORA_IMPORTS_LTD">'SUPPLIER DATA'!$I$2:$I$396</definedName>
    <definedName name="ANDREW_PELLER_IMPORTS_AGENCY">'SUPPLIER DATA'!$J$2:$J$396</definedName>
    <definedName name="ANDREW_PELLER_LIMITED">'SUPPLIER DATA'!$K$2:$K$396</definedName>
    <definedName name="AQUA_VITAE">'SUPPLIER DATA'!$L$2:$L$396</definedName>
    <definedName name="ARBUSTO_IMPORTS_LTD">'SUPPLIER DATA'!$M$2:$M$396</definedName>
    <definedName name="ARMAGNAC_SAMALENS">'SUPPLIER DATA'!$N$2:$N$396</definedName>
    <definedName name="ARTERRA_WINES_CANADA">'SUPPLIER DATA'!$O$2:$O$396</definedName>
    <definedName name="ASAHI_CANADA">'SUPPLIER DATA'!$P$2:$P$396</definedName>
    <definedName name="AUTHENTIC_WINE_AND_SPIRITS_MERCHANTS">'SUPPLIER DATA'!$Q$2:$Q$396</definedName>
    <definedName name="BACARDI_CANADA_INC">'SUPPLIER DATA'!$R$2:$R$396</definedName>
    <definedName name="BALI_WATER_INC">'SUPPLIER DATA'!$S$2:$S$396</definedName>
    <definedName name="BARN_HAMMER_BREWING_COMPANY">'SUPPLIER DATA'!$T$2:$T$396</definedName>
    <definedName name="BEATBOX_BEVERAGES_CANADA_INC">'SUPPLIER DATA'!$U$2:$U$396</definedName>
    <definedName name="BEE_BOYZZ_WINERY_AND_MEADERY">'SUPPLIER DATA'!$V$2:$V$396</definedName>
    <definedName name="Beer">'Slope %'!$B$46:$D$92</definedName>
    <definedName name="BERGSTROM_BRANDS">'SUPPLIER DATA'!$W$2:$W$396</definedName>
    <definedName name="BEVO_BEVERAGES">'SUPPLIER DATA'!$X$2:$X$396</definedName>
    <definedName name="BIER_GARTEN_IMPORTS_INC">'SUPPLIER DATA'!$Y$2:$Y$396</definedName>
    <definedName name="BIG_WHITE_BREWING_COMPANY">'SUPPLIER DATA'!$Z$2:$Z$396</definedName>
    <definedName name="BKG_DISTRIBUTORS">'SUPPLIER DATA'!$AA$2:$AA$396</definedName>
    <definedName name="BLACK_FLY_BEVERAGE_COMPANY">'SUPPLIER DATA'!$AB$2:$AB$396</definedName>
    <definedName name="BLACK_FOX_FARM_AND_DISTILLERY_LTD">'SUPPLIER DATA'!$AC$2:$AC$396</definedName>
    <definedName name="BLACK_STALLION_SPIRITS_INC">'SUPPLIER DATA'!$AD$2:$AD$396</definedName>
    <definedName name="BLACK_WHEAT_BREWING">'SUPPLIER DATA'!$AE$2:$AE$396</definedName>
    <definedName name="BLASTED_CHURCH_VINEYARDS">'SUPPLIER DATA'!$AF$2:$AF$396</definedName>
    <definedName name="BLEND_IMPORTS">'SUPPLIER DATA'!$AG$2:$AG$396</definedName>
    <definedName name="BLUE_COLLAR_SPIRITS">'SUPPLIER DATA'!$AH$2:$AH$396</definedName>
    <definedName name="BLUE_NOTE_WINE_AND_SPIRITS_INC">'SUPPLIER DATA'!$AI$2:$AI$396</definedName>
    <definedName name="BLUMSTEIN_BREWING_COMPANY">'SUPPLIER DATA'!$AJ$2:$AJ$396</definedName>
    <definedName name="BRAT_CAT_MEAD_CO">'SUPPLIER DATA'!$AK$2:$AK$396</definedName>
    <definedName name="BRAZEN_HALL_KITCHEN_AND_BREWERY">'SUPPLIER DATA'!$AL$2:$AL$396</definedName>
    <definedName name="BREAKTHRU_BEVERAGE___PINNACLE_DIVISION">'SUPPLIER DATA'!$AM$2:$AM$396</definedName>
    <definedName name="BREAKTHRU_BEVERAGE___UNITED_DIVISION">'SUPPLIER DATA'!$AN$2:$AN$396</definedName>
    <definedName name="BRUCE_ASHLEY_GROUP">'SUPPLIER DATA'!$AO$2:$AO$396</definedName>
    <definedName name="Build_Your_Own_Ad_Hoc">'Data Validation'!$D$16:$D$20</definedName>
    <definedName name="Canopy_Signage">'Data Validation'!$D$26:$D$28</definedName>
    <definedName name="CANTINA_S_OSVALDO_SPA">'SUPPLIER DATA'!$AQ$2:$AQ$396</definedName>
    <definedName name="CAPITAL_K_DISTILLERY_INC">'SUPPLIER DATA'!$AR$2:$AR$396</definedName>
    <definedName name="CAYMUS_CANADA_INC">'SUPPLIER DATA'!$AS$2:$AS$396</definedName>
    <definedName name="CB_POWELL_LTD">'SUPPLIER DATA'!$AP$2:$AP$396</definedName>
    <definedName name="CELLAR_STOCK_IMPORTERS_INC">'SUPPLIER DATA'!$AT$2:$AT$396</definedName>
    <definedName name="CENTAX_BOOKS_AND_DISTRIBUTION">'SUPPLIER DATA'!$AU$2:$AU$396</definedName>
    <definedName name="CENTRAL_CITY_BREWERS_AND_DISTILLERS">'SUPPLIER DATA'!$AV$2:$AV$396</definedName>
    <definedName name="CHARTON_HOBBS_INC">'SUPPLIER DATA'!$AW$2:$AW$396</definedName>
    <definedName name="CHARTREUSE_DIFFUSION_SA">'SUPPLIER DATA'!$AX$2:$AX$396</definedName>
    <definedName name="CHRISTOPHER_STEWART_WINE_AND_SPIRITS_INC">'SUPPLIER DATA'!$AY$2:$AY$396</definedName>
    <definedName name="CLOSSON_CHASE">'SUPPLIER DATA'!$AZ$2:$AZ$396</definedName>
    <definedName name="COBEES_ENTERPRISE_LTD">'SUPPLIER DATA'!$BA$2:$BA$396</definedName>
    <definedName name="Coldzone_Takeover">'Data Validation'!$F$19</definedName>
    <definedName name="Contest_Mechanism">'Data Validation'!$C$26:$C$29</definedName>
    <definedName name="CORBY_SPIRIT_AND_WINE_LIMITED">'SUPPLIER DATA'!$BB$2:$BB$396</definedName>
    <definedName name="CRAFT_BEER_IMPORTERS_CANADA_INC">'SUPPLIER DATA'!$BC$2:$BC$396</definedName>
    <definedName name="CRAFT360_BEVERAGES">'SUPPLIER DATA'!$BD$2:$BD$396</definedName>
    <definedName name="CROSSMOUNT_FARM_AND_CIDERY_LTD">'SUPPLIER DATA'!$BE$2:$BE$396</definedName>
    <definedName name="CRUSH_IMPORTS">'SUPPLIER DATA'!$BF$2:$BF$396</definedName>
    <definedName name="CULIN_IMPORTERS">'SUPPLIER DATA'!$BG$2:$BG$396</definedName>
    <definedName name="D_KOURTAKIS_SA">'SUPPLIER DATA'!$BH$2:$BH$396</definedName>
    <definedName name="DARK_HORSE_WINE_AND_SPIRITS">'SUPPLIER DATA'!$BI$2:$BI$396</definedName>
    <definedName name="DASTARDLY_VILLAIN_BREWING_COMPANY">'SUPPLIER DATA'!$BJ$2:$BJ$396</definedName>
    <definedName name="DEAD_HORSE_CIDER_COMPANY">'SUPPLIER DATA'!$BK$2:$BK$396</definedName>
    <definedName name="DECANTER_WINE_AND_SPIRITS">'SUPPLIER DATA'!$BL$2:$BL$396</definedName>
    <definedName name="DECLARATION_WINE_AND_SPIRITS">'SUPPLIER DATA'!$BM$2:$BM$396</definedName>
    <definedName name="DEVIL_MAY_CARE_BREWING_COMPANY">'SUPPLIER DATA'!$BN$2:$BN$396</definedName>
    <definedName name="DIAGEO_CANADA_INC">'SUPPLIER DATA'!$BO$2:$BO$396</definedName>
    <definedName name="Display_Number">'Data Validation'!$E$16:$E$23</definedName>
    <definedName name="DOUG_REICHEL_WINE_MARKETING_INC">'SUPPLIER DATA'!$BP$2:$BP$396</definedName>
    <definedName name="DRC_IMPORTS">'SUPPLIER DATA'!$BQ$2:$BQ$396</definedName>
    <definedName name="DUMMY_SUPPLIER">'SUPPLIER DATA'!$BR$2:$BR$396</definedName>
    <definedName name="EASTERN_LIQUORS_CANADA">'SUPPLIER DATA'!$BS$2:$BS$396</definedName>
    <definedName name="EAU_CLAIRE_DISTILLERY">'SUPPLIER DATA'!$BT$2:$BT$396</definedName>
    <definedName name="EAUTOPIA_BIOLOGICAL_TECHNOLOGY">'SUPPLIER DATA'!$BU$2:$BU$396</definedName>
    <definedName name="ECLECTIC_BEVERAGES">'SUPPLIER DATA'!$BV$2:$BV$396</definedName>
    <definedName name="ECO_LUX_PACKAGING_INC">'SUPPLIER DATA'!$BW$2:$BW$396</definedName>
    <definedName name="ELMHURST_GOLF_AND_COUNTRY_CLUB">'SUPPLIER DATA'!$BX$2:$BX$396</definedName>
    <definedName name="ENOTECA_BACCO">'SUPPLIER DATA'!$BY$2:$BY$396</definedName>
    <definedName name="EXCELLENCE_AND_KOSHER">'SUPPLIER DATA'!$BZ$2:$BZ$396</definedName>
    <definedName name="FARMERY_ESTATE_BREWERY">'SUPPLIER DATA'!$CA$2:$CA$396</definedName>
    <definedName name="Footprint">'Data Validation'!$A$16:$A$17</definedName>
    <definedName name="FORT_GARRY_BREWING_COMPANY">'SUPPLIER DATA'!$CB$2:$CB$396</definedName>
    <definedName name="FORTY_CREEK_DISTILLERY">'SUPPLIER DATA'!$CC$2:$CC$396</definedName>
    <definedName name="FOUNDERS_ORIGINAL_INC">'SUPPLIER DATA'!$CD$2:$CD$396</definedName>
    <definedName name="FRANCISCO_MANITOBA_LIQ_AND_SPIRITS">'SUPPLIER DATA'!$CE$2:$CE$396</definedName>
    <definedName name="FRIDAYS_APPAREL">'SUPPLIER DATA'!$CF$2:$CF$396</definedName>
    <definedName name="FULLGEEK_BREWLAB">'SUPPLIER DATA'!$CG$2:$CG$396</definedName>
    <definedName name="GATE_22_WINERY_LTD">'SUPPLIER DATA'!$CH$2:$CH$396</definedName>
    <definedName name="GOOD_NEIGHBOUR_BREWING_COMPANY">'SUPPLIER DATA'!$CI$2:$CI$396</definedName>
    <definedName name="GRAIN_TO_GLASS">'SUPPLIER DATA'!$CJ$2:$CJ$396</definedName>
    <definedName name="GRAND_VIEUX_LIQUOR_CO">'SUPPLIER DATA'!$CK$2:$CK$396</definedName>
    <definedName name="GRAPHIC_PACKAGING_INTERNATIONAL_INC">'SUPPLIER DATA'!$CL$2:$CL$396</definedName>
    <definedName name="GREAT_WESTERN_BREWING_CO_LTD">'SUPPLIER DATA'!$CM$2:$CM$396</definedName>
    <definedName name="GREAT_WHITE_NORTHERN_SPIRITS_INC">'SUPPLIER DATA'!$CN$2:$CN$396</definedName>
    <definedName name="HALF_PINTS_BREWING_COMPANY_LTD">'SUPPLIER DATA'!$CO$2:$CO$396</definedName>
    <definedName name="HERITAGE_FARMS_BREWING_CO">'SUPPLIER DATA'!$CP$2:$CP$396</definedName>
    <definedName name="HERITAGE_SPIRITS_AND_WINES_LTD">'SUPPLIER DATA'!$CQ$2:$CQ$396</definedName>
    <definedName name="HONEY_SHEEP_MEADERY_INC">'SUPPLIER DATA'!$CR$2:$CR$396</definedName>
    <definedName name="Hot_Buy">'Data Validation'!$B$26:$B$28</definedName>
    <definedName name="ICON_FINE_WINE_AND_SPIRITS">'SUPPLIER DATA'!$CS$2:$CS$396</definedName>
    <definedName name="Impulse_At_Cash">'Data Validation'!$C$20</definedName>
    <definedName name="Impulse_Bin">'Data Validation'!$C$16:$C$17</definedName>
    <definedName name="Impulse_Coldbox_Takeover">'Data Validation'!$F$16</definedName>
    <definedName name="In_Store_Audio_Ad">'Data Validation'!$D$37</definedName>
    <definedName name="IN_THE_BAG">'SUPPLIER DATA'!$CT$2:$CT$396</definedName>
    <definedName name="INCHDAIRNIE_WHISKY_LTD">'SUPPLIER DATA'!$CU$2:$CU$396</definedName>
    <definedName name="INLAND_TRADING_CO">'SUPPLIER DATA'!$CV$2:$CV$396</definedName>
    <definedName name="INTERLAKE_BREWING_COMPANY">'SUPPLIER DATA'!$CW$2:$CW$396</definedName>
    <definedName name="INTERNATIONAL_CELLARS">'SUPPLIER DATA'!$CX$2:$CX$396</definedName>
    <definedName name="KILTER_BREWING_COMPANY">'SUPPLIER DATA'!$CY$2:$CY$396</definedName>
    <definedName name="LA_SHOPPE_BRASSERIE">'SUPPLIER DATA'!$CZ$2:$CZ$396</definedName>
    <definedName name="LABATT_BREWING_COMPANY_LIMITED">'SUPPLIER DATA'!$DA$2:$DA$396</definedName>
    <definedName name="LAKE_OF_THE_WOODS_BREWING_COMPANY">'SUPPLIER DATA'!$DB$2:$DB$396</definedName>
    <definedName name="LIQUEFIED_IMPORTS">'SUPPLIER DATA'!$DC$2:$DC$396</definedName>
    <definedName name="Liquor_Mart_Flyer">'Data Validation'!$E$37</definedName>
    <definedName name="LITTLE_BROWN_JUG_BREWING_COMPANY">'SUPPLIER DATA'!$DD$2:$DD$396</definedName>
    <definedName name="LOAMANIC_WINE_AND_SPIRITS_CORPORATION">'SUPPLIER DATA'!$DE$2:$DE$396</definedName>
    <definedName name="Local_End_Cap">'Data Validation'!$G$3</definedName>
    <definedName name="LOW_LIFE_BARREL_HOUSE">'SUPPLIER DATA'!$DF$2:$DF$396</definedName>
    <definedName name="Loyalty_End_Cap">'Data Validation'!$G$4</definedName>
    <definedName name="LTO_HOT_BUY">'Data Validation'!$A$26:$A$27</definedName>
    <definedName name="LUMAR_AGENCY">'SUPPLIER DATA'!$DG$2:$DG$396</definedName>
    <definedName name="LUTHER_DRYERS">'SUPPLIER DATA'!$DH$2:$DH$396</definedName>
    <definedName name="LYNX_SPIRITS_AND_WINE_CORP">'SUPPLIER DATA'!$DI$2:$DI$396</definedName>
    <definedName name="MACALONEYS_ISLAND_DIST_AND_TWA_DOGS_BREW">'SUPPLIER DATA'!$DJ$2:$DJ$396</definedName>
    <definedName name="MAGNUM_CONSULTANTS_LTD">'SUPPLIER DATA'!$DK$2:$DK$396</definedName>
    <definedName name="MAISON_DELPEUCH_JOYEUX">'SUPPLIER DATA'!$DL$2:$DL$396</definedName>
    <definedName name="MALINDA_DISTRIBUTORS">'SUPPLIER DATA'!$DM$2:$DM$396</definedName>
    <definedName name="MANDI_INTERNATIONAL">'SUPPLIER DATA'!$DN$2:$DN$396</definedName>
    <definedName name="MARK_ANTHONY_BRANDS">'SUPPLIER DATA'!$DO$2:$DO$396</definedName>
    <definedName name="MCCLELLAND_PREMIUM_IMPORTS">'SUPPLIER DATA'!$DP$2:$DP$396</definedName>
    <definedName name="MOLSON_BREWERIES">'SUPPLIER DATA'!$DQ$2:$DQ$396</definedName>
    <definedName name="MONTELLA_SPIRITS_AND_WINE_LTD">'SUPPLIER DATA'!$DR$2:$DR$396</definedName>
    <definedName name="MT_BOUCHERIE_ESTATE_WINERY">'SUPPLIER DATA'!$DS$2:$DS$396</definedName>
    <definedName name="NAMESAKE_BREWING_LTD">'SUPPLIER DATA'!$DT$2:$DT$396</definedName>
    <definedName name="Neck_Tag">'Data Validation'!$B$37</definedName>
    <definedName name="NEXT_FRIEND_CIDER">'SUPPLIER DATA'!$DU$2:$DU$396</definedName>
    <definedName name="NONSUCH_BREWING_CO">'SUPPLIER DATA'!$DV$2:$DV$396</definedName>
    <definedName name="NOTABOO_CORP">'SUPPLIER DATA'!$DW$2:$DW$396</definedName>
    <definedName name="OBSOLETE_BREWING_CO">'SUPPLIER DATA'!$DX$2:$DX$396</definedName>
    <definedName name="OCTOPUS_SPIRITS_INC">'SUPPLIER DATA'!$DY$2:$DY$396</definedName>
    <definedName name="OJ_SALES_AND_PROMOTIONS">'SUPPLIER DATA'!$DZ$2:$DZ$396</definedName>
    <definedName name="ONE_GREAT_CITY_BREWING_COMPANY_LTD">'SUPPLIER DATA'!$EA$2:$EA$396</definedName>
    <definedName name="ONYX_BEVERAGE_GROUP_INC">'SUPPLIER DATA'!$EB$2:$EB$396</definedName>
    <definedName name="OXUS_BREWING">'SUPPLIER DATA'!$EC$2:$EC$396</definedName>
    <definedName name="OXUS_BREWING_COMPANY">'SUPPLIER DATA'!$ED$2:$ED$396</definedName>
    <definedName name="P10_Partner_Driven_Display">'Data Validation'!$B$3:$B$9</definedName>
    <definedName name="P11_Partner_Driven_Display">'Data Validation'!$C$3:$C$9</definedName>
    <definedName name="P2_Partner_Driven_Display">'Data Validation'!$B$3:$B$9</definedName>
    <definedName name="P3_Partner_Driven_Display">'Data Validation'!$C$3:$C$8</definedName>
    <definedName name="P4_Partner_Driven_Display">'Data Validation'!$B$4:$B$9</definedName>
    <definedName name="P5_Partner_Driven_Display">'Data Validation'!$C$3:$C$7</definedName>
    <definedName name="P6_Partner_Driven_Display">'Data Validation'!$B$4:$B$9</definedName>
    <definedName name="P7_Partner_Driven_Display">'Data Validation'!$C$3:$C$7</definedName>
    <definedName name="P8_Partner_Driven_Display">'Data Validation'!$B$4:$B$8</definedName>
    <definedName name="P9_Partner_Driven_Display">'Data Validation'!$C$3:$C$6</definedName>
    <definedName name="PACIFIC_WINE_AND_SPIRITS">'SUPPLIER DATA'!$EE$2:$EE$396</definedName>
    <definedName name="PADDOCK_WOOD_BREWING_CO">'SUPPLIER DATA'!$EF$2:$EF$396</definedName>
    <definedName name="Partners">'SUPPLIER DATA'!$A$1:$GT$1</definedName>
    <definedName name="PATENT_5">'SUPPLIER DATA'!$EG$2:$EG$396</definedName>
    <definedName name="PENINSULA_RIDGE_ESTATES_WINERY">'SUPPLIER DATA'!$EH$2:$EH$396</definedName>
    <definedName name="PETER_MIELZYNSKI_AGENCIES_LTD">'SUPPLIER DATA'!$EI$2:$EI$396</definedName>
    <definedName name="PHILIPPE_DANDURAND_WINES_LTD">'SUPPLIER DATA'!$EJ$2:$EJ$396</definedName>
    <definedName name="PONDVIEW_ESTATE_WINERY_LTD">'SUPPLIER DATA'!$EK$2:$EK$396</definedName>
    <definedName name="PRESTIGE_BEVERAGE_GROUP_CANADA">'SUPPLIER DATA'!$EL$2:$EL$396</definedName>
    <definedName name="_xlnm.Print_Area" localSheetId="3">'Application Form'!$A$1:$AI$373</definedName>
    <definedName name="PRIVUS_BRANDS">'SUPPLIER DATA'!$EM$2:$EM$396</definedName>
    <definedName name="Product_Spotlight">'Data Validation'!$B$16:$B$19</definedName>
    <definedName name="PROXIMO_SPIRITS_CANADA_INC">'SUPPLIER DATA'!$EN$2:$EN$396</definedName>
    <definedName name="QINGHUA_INTERNATIONAL_TRADE">'SUPPLIER DATA'!$EO$2:$EO$396</definedName>
    <definedName name="Ready_to_Drink">'Slope %'!$A$95:$D$156</definedName>
    <definedName name="REBELLION_BREWING_CO">'SUPPLIER DATA'!$EP$2:$EP$396</definedName>
    <definedName name="RENAISSANCE_WINE_MERCHANTS">'SUPPLIER DATA'!$EQ$2:$EQ$396</definedName>
    <definedName name="RENDEZVOUS_BREWING_LTD">'SUPPLIER DATA'!$ER$2:$ER$396</definedName>
    <definedName name="RICHARDS_PACKAGING_INC">'SUPPLIER DATA'!$ES$2:$ES$396</definedName>
    <definedName name="RIGBY_ORCHARDS_LTD">'SUPPLIER DATA'!$ET$2:$ET$396</definedName>
    <definedName name="RIVER_VALLEY_BEVERAGE">'SUPPLIER DATA'!$EU$2:$EU$396</definedName>
    <definedName name="ROY_AND_CO_SELECTIONS">'SUPPLIER DATA'!$EV$2:$EV$396</definedName>
    <definedName name="SARL_MOURCHON">'SUPPLIER DATA'!$EW$2:$EW$396</definedName>
    <definedName name="SECTION_6_BREWING_COMPANY">'SUPPLIER DATA'!$EX$2:$EX$396</definedName>
    <definedName name="SELECT_WINE_MERCHANTS">'SUPPLIER DATA'!$EY$2:$EY$396</definedName>
    <definedName name="SET_THE_BAR_SALES_AND_DISTRIBUTION_LTD">'SUPPLIER DATA'!$EZ$2:$EZ$396</definedName>
    <definedName name="Shelf_Talker">'Data Validation'!$A$37</definedName>
    <definedName name="Shopping_Cart_Ad">'Data Validation'!$C$37</definedName>
    <definedName name="SHRUGGING_DOCTOR_BREWING_COMPANY_LTD">'SUPPLIER DATA'!$FA$2:$FA$396</definedName>
    <definedName name="SIMPLICITY_WINES_CANADA">'SUPPLIER DATA'!$FB$2:$FB$396</definedName>
    <definedName name="SINOCAN_SUPPLY_INC">'SUPPLIER DATA'!$FC$2:$FC$396</definedName>
    <definedName name="SLAMABLES_BEVERAGE_CORP">'SUPPLIER DATA'!$FD$2:$FD$396</definedName>
    <definedName name="SLEEMAN_BREWERIES_LTD">'SUPPLIER DATA'!$FE$2:$FE$396</definedName>
    <definedName name="SOCIETE_DES_ALCOOLS_DU_QUEBEC">'SUPPLIER DATA'!$FF$2:$FF$396</definedName>
    <definedName name="SOCIETE_DU_MAINE_DRILHON_SNC">'SUPPLIER DATA'!$FG$2:$FG$396</definedName>
    <definedName name="SONS_OF_VANCOUVER_DISTILLERY_LTD">'SUPPLIER DATA'!$FH$2:$FH$396</definedName>
    <definedName name="SOOKRAMS_BREWING_CO">'SUPPLIER DATA'!$FI$2:$FI$396</definedName>
    <definedName name="SOUTHERN_GLAZERS_WINE_AND_SPIRITS">'SUPPLIER DATA'!$FJ$2:$FJ$391</definedName>
    <definedName name="SPIRITED_SIPS_DISTRIBUTORS">'SUPPLIER DATA'!$FK$2:$FK$396</definedName>
    <definedName name="Spirits">'Slope %'!$B$2:$D$26</definedName>
    <definedName name="STEAM_WHISTLE_BREWING">'SUPPLIER DATA'!$FL$2:$FL$8</definedName>
    <definedName name="STERLING_BEVERAGES">'SUPPLIER DATA'!$FM$2:$FM$396</definedName>
    <definedName name="STRATFORD_FOX_RUN_DISTILLERY_INC">'SUPPLIER DATA'!$FN$2:$FN$396</definedName>
    <definedName name="SUMMIT_FINE_WINES">'SUPPLIER DATA'!$FO$2:$FO$396</definedName>
    <definedName name="SUNTORY_GLOBAL_SPIRITS_CANADA_INC">'SUPPLIER DATA'!$FP$2:$FP$396</definedName>
    <definedName name="SUPER_FUN_BEVERAGE_COMPANY_LTD">'SUPPLIER DATA'!$FQ$2:$FQ$396</definedName>
    <definedName name="TANTALUS_INDUSTRIES_INC">'SUPPLIER DATA'!$FR$2:$FR$396</definedName>
    <definedName name="TAP_AND_RAIL_BEVERAGE_GROUP">'SUPPLIER DATA'!$FS$2:$FS$396</definedName>
    <definedName name="TAVES_ESTATE_CIDERY">'SUPPLIER DATA'!$FT$2:$FT$396</definedName>
    <definedName name="THE_BACCHUS_GROUP_INC">'SUPPLIER DATA'!$FU$2:$FU$396</definedName>
    <definedName name="THE_BEVERAGE_COLLECTIVE_CORP">'SUPPLIER DATA'!$FV$2:$FV$396</definedName>
    <definedName name="THE_DELF_GROUP">'SUPPLIER DATA'!$FW$2:$FW$396</definedName>
    <definedName name="TIDE_COCKTAIL_CO">'SUPPLIER DATA'!$FX$2:$FX$396</definedName>
    <definedName name="Tier_1">'Data Validation'!$B$16:$Q$16</definedName>
    <definedName name="TOPIKOS_SPIRIT_AND_BEVERAGE_COMPANY">'SUPPLIER DATA'!$FY$2:$FY$396</definedName>
    <definedName name="TORQUE_BREWING">'SUPPLIER DATA'!$FZ$2:$FZ$396</definedName>
    <definedName name="TOUCHSTONE_BRANDS">'SUPPLIER DATA'!$GA$2:$GA$396</definedName>
    <definedName name="TRANS_CANADA_BREWING">'SUPPLIER DATA'!$GB$2:$GB$396</definedName>
    <definedName name="TREE_OF_LIFE_CANADA_ULC">'SUPPLIER DATA'!$GC$2:$GC$396</definedName>
    <definedName name="TRIALTO_WINE_GROUP_LTD">'SUPPLIER DATA'!$GD$2:$GD$396</definedName>
    <definedName name="TRUTH_MALTERS">'SUPPLIER DATA'!$GE$2:$GE$396</definedName>
    <definedName name="TRY_MY_WINE">'SUPPLIER DATA'!$GF$2:$GF$396</definedName>
    <definedName name="TS_GLOBAL_INC">'SUPPLIER DATA'!$GG$2:$GG$396</definedName>
    <definedName name="TWIST_LP">'SUPPLIER DATA'!$GH$2:$GH$396</definedName>
    <definedName name="TWO_WOLVES_BREWING_INC">'SUPPLIER DATA'!$GI$2:$GI$396</definedName>
    <definedName name="UNIVINS_AND_SPIRITS_CANADA_INC">'SUPPLIER DATA'!$GJ$2:$GJ$396</definedName>
    <definedName name="UNTAPPED_TRADING_INC">'SUPPLIER DATA'!$GK$2:$GK$396</definedName>
    <definedName name="Value_Add">'Data Validation'!$E$26:$E$31</definedName>
    <definedName name="VENDEMMIA_INTERNATIONAL_WINES_INC">'SUPPLIER DATA'!$GL$2:$GL$396</definedName>
    <definedName name="VINSANITY_COUNSULTING">'SUPPLIER DATA'!$GM$2:$GM$396</definedName>
    <definedName name="VINTAGE_WEST_WINE_AND_SPIRITS_INC">'SUPPLIER DATA'!$GN$2:$GN$396</definedName>
    <definedName name="WETT_SALES_AND_DISTRIBUTION_INC">'SUPPLIER DATA'!$GO$2:$GO$396</definedName>
    <definedName name="WEYNANTS_IMEX_NV">'SUPPLIER DATA'!$GP$2:$GP$396</definedName>
    <definedName name="Wine">'Slope %'!$B$28:$D$43</definedName>
    <definedName name="WOODEN_GATE_CIDER">'SUPPLIER DATA'!$GQ$2:$GQ$396</definedName>
    <definedName name="WOOREE_TRADING_LTD">'SUPPLIER DATA'!$GR$2:$GR$396</definedName>
    <definedName name="YUKON_BREWING">'SUPPLIER DATA'!$GS$2:$GS$396</definedName>
    <definedName name="Z_G_M">'SUPPLIER DATA'!$GT$2:$GT$396</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 l="1"/>
  <c r="J17" i="2" l="1"/>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16" i="2" l="1"/>
  <c r="L3" i="23"/>
  <c r="M3" i="23" s="1"/>
  <c r="L4" i="23"/>
  <c r="M4" i="23" s="1"/>
  <c r="L5" i="23"/>
  <c r="M5" i="23" s="1"/>
  <c r="L6" i="23"/>
  <c r="M6" i="23" s="1"/>
  <c r="L7" i="23"/>
  <c r="M7" i="23" s="1"/>
  <c r="L8" i="23"/>
  <c r="M8" i="23" s="1"/>
  <c r="L9" i="23"/>
  <c r="M9" i="23" s="1"/>
  <c r="L10" i="23"/>
  <c r="M10" i="23" s="1"/>
  <c r="L11" i="23"/>
  <c r="M11" i="23" s="1"/>
  <c r="L12" i="23"/>
  <c r="M12" i="23" s="1"/>
  <c r="L13" i="23"/>
  <c r="M13" i="23" s="1"/>
  <c r="L14" i="23"/>
  <c r="M14" i="23" s="1"/>
  <c r="L15" i="23"/>
  <c r="M15" i="23" s="1"/>
  <c r="L16" i="23"/>
  <c r="M16" i="23" s="1"/>
  <c r="L17" i="23"/>
  <c r="M17" i="23" s="1"/>
  <c r="L18" i="23"/>
  <c r="M18" i="23" s="1"/>
  <c r="L19" i="23"/>
  <c r="M19" i="23" s="1"/>
  <c r="L20" i="23"/>
  <c r="M20" i="23" s="1"/>
  <c r="L21" i="23"/>
  <c r="M21" i="23" s="1"/>
  <c r="L22" i="23"/>
  <c r="M22" i="23" s="1"/>
  <c r="L23" i="23"/>
  <c r="M23" i="23" s="1"/>
  <c r="L24" i="23"/>
  <c r="M24" i="23" s="1"/>
  <c r="L25" i="23"/>
  <c r="M25" i="23" s="1"/>
  <c r="L26" i="23"/>
  <c r="M26" i="23" s="1"/>
  <c r="L27" i="23"/>
  <c r="M27" i="23" s="1"/>
  <c r="L28" i="23"/>
  <c r="M28" i="23" s="1"/>
  <c r="L29" i="23"/>
  <c r="M29" i="23" s="1"/>
  <c r="L30" i="23"/>
  <c r="M30" i="23" s="1"/>
  <c r="L31" i="23"/>
  <c r="M31" i="23" s="1"/>
  <c r="L32" i="23"/>
  <c r="M32" i="23" s="1"/>
  <c r="L33" i="23"/>
  <c r="M33" i="23" s="1"/>
  <c r="L34" i="23"/>
  <c r="M34" i="23" s="1"/>
  <c r="L35" i="23"/>
  <c r="M35" i="23" s="1"/>
  <c r="L36" i="23"/>
  <c r="M36" i="23" s="1"/>
  <c r="L37" i="23"/>
  <c r="M37" i="23" s="1"/>
  <c r="L38" i="23"/>
  <c r="M38" i="23" s="1"/>
  <c r="L39" i="23"/>
  <c r="M39" i="23" s="1"/>
  <c r="L40" i="23"/>
  <c r="M40" i="23" s="1"/>
  <c r="L41" i="23"/>
  <c r="M41" i="23" s="1"/>
  <c r="L42" i="23"/>
  <c r="M42" i="23" s="1"/>
  <c r="L43" i="23"/>
  <c r="M43" i="23" s="1"/>
  <c r="L44" i="23"/>
  <c r="M44" i="23" s="1"/>
  <c r="L45" i="23"/>
  <c r="M45" i="23" s="1"/>
  <c r="L46" i="23"/>
  <c r="M46" i="23" s="1"/>
  <c r="L47" i="23"/>
  <c r="M47" i="23" s="1"/>
  <c r="L48" i="23"/>
  <c r="M48" i="23" s="1"/>
  <c r="L49" i="23"/>
  <c r="M49" i="23" s="1"/>
  <c r="L50" i="23"/>
  <c r="M50" i="23" s="1"/>
  <c r="L51" i="23"/>
  <c r="M51" i="23" s="1"/>
  <c r="L52" i="23"/>
  <c r="M52" i="23" s="1"/>
  <c r="L53" i="23"/>
  <c r="M53" i="23" s="1"/>
  <c r="L54" i="23"/>
  <c r="M54" i="23" s="1"/>
  <c r="L55" i="23"/>
  <c r="M55" i="23" s="1"/>
  <c r="L56" i="23"/>
  <c r="M56" i="23" s="1"/>
  <c r="L57" i="23"/>
  <c r="M57" i="23" s="1"/>
  <c r="L58" i="23"/>
  <c r="M58" i="23" s="1"/>
  <c r="L59" i="23"/>
  <c r="M59" i="23" s="1"/>
  <c r="L60" i="23"/>
  <c r="M60" i="23" s="1"/>
  <c r="L61" i="23"/>
  <c r="M61" i="23" s="1"/>
  <c r="L62" i="23"/>
  <c r="M62" i="23" s="1"/>
  <c r="L63" i="23"/>
  <c r="M63" i="23" s="1"/>
  <c r="L64" i="23"/>
  <c r="M64" i="23" s="1"/>
  <c r="L65" i="23"/>
  <c r="M65" i="23" s="1"/>
  <c r="L66" i="23"/>
  <c r="M66" i="23" s="1"/>
  <c r="L67" i="23"/>
  <c r="M67" i="23" s="1"/>
  <c r="L68" i="23"/>
  <c r="M68" i="23" s="1"/>
  <c r="L69" i="23"/>
  <c r="M69" i="23" s="1"/>
  <c r="L70" i="23"/>
  <c r="M70" i="23" s="1"/>
  <c r="L71" i="23"/>
  <c r="M71" i="23" s="1"/>
  <c r="L72" i="23"/>
  <c r="M72" i="23" s="1"/>
  <c r="L73" i="23"/>
  <c r="M73" i="23" s="1"/>
  <c r="L74" i="23"/>
  <c r="M74" i="23" s="1"/>
  <c r="L75" i="23"/>
  <c r="M75" i="23" s="1"/>
  <c r="L76" i="23"/>
  <c r="M76" i="23" s="1"/>
  <c r="L77" i="23"/>
  <c r="M77" i="23" s="1"/>
  <c r="L78" i="23"/>
  <c r="M78" i="23" s="1"/>
  <c r="L79" i="23"/>
  <c r="M79" i="23" s="1"/>
  <c r="L80" i="23"/>
  <c r="M80" i="23" s="1"/>
  <c r="L81" i="23"/>
  <c r="M81" i="23" s="1"/>
  <c r="L82" i="23"/>
  <c r="M82" i="23" s="1"/>
  <c r="L83" i="23"/>
  <c r="M83" i="23" s="1"/>
  <c r="L84" i="23"/>
  <c r="M84" i="23" s="1"/>
  <c r="L85" i="23"/>
  <c r="M85" i="23" s="1"/>
  <c r="L86" i="23"/>
  <c r="M86" i="23" s="1"/>
  <c r="L87" i="23"/>
  <c r="M87" i="23" s="1"/>
  <c r="L88" i="23"/>
  <c r="M88" i="23" s="1"/>
  <c r="L89" i="23"/>
  <c r="M89" i="23" s="1"/>
  <c r="L90" i="23"/>
  <c r="M90" i="23" s="1"/>
  <c r="L91" i="23"/>
  <c r="M91" i="23" s="1"/>
  <c r="L92" i="23"/>
  <c r="M92" i="23" s="1"/>
  <c r="L93" i="23"/>
  <c r="M93" i="23" s="1"/>
  <c r="L94" i="23"/>
  <c r="M94" i="23" s="1"/>
  <c r="L95" i="23"/>
  <c r="M95" i="23" s="1"/>
  <c r="L96" i="23"/>
  <c r="M96" i="23" s="1"/>
  <c r="L97" i="23"/>
  <c r="M97" i="23" s="1"/>
  <c r="L98" i="23"/>
  <c r="M98" i="23" s="1"/>
  <c r="L99" i="23"/>
  <c r="M99" i="23" s="1"/>
  <c r="L100" i="23"/>
  <c r="M100" i="23" s="1"/>
  <c r="L101" i="23"/>
  <c r="M101" i="23" s="1"/>
  <c r="L102" i="23"/>
  <c r="M102" i="23" s="1"/>
  <c r="L103" i="23"/>
  <c r="M103" i="23" s="1"/>
  <c r="L104" i="23"/>
  <c r="M104" i="23" s="1"/>
  <c r="L105" i="23"/>
  <c r="M105" i="23" s="1"/>
  <c r="L106" i="23"/>
  <c r="M106" i="23" s="1"/>
  <c r="L107" i="23"/>
  <c r="M107" i="23" s="1"/>
  <c r="L108" i="23"/>
  <c r="M108" i="23" s="1"/>
  <c r="L109" i="23"/>
  <c r="M109" i="23" s="1"/>
  <c r="L110" i="23"/>
  <c r="M110" i="23" s="1"/>
  <c r="L111" i="23"/>
  <c r="M111" i="23" s="1"/>
  <c r="L112" i="23"/>
  <c r="M112" i="23" s="1"/>
  <c r="L113" i="23"/>
  <c r="M113" i="23" s="1"/>
  <c r="L114" i="23"/>
  <c r="M114" i="23" s="1"/>
  <c r="L115" i="23"/>
  <c r="M115" i="23" s="1"/>
  <c r="L116" i="23"/>
  <c r="M116" i="23" s="1"/>
  <c r="L117" i="23"/>
  <c r="M117" i="23" s="1"/>
  <c r="L118" i="23"/>
  <c r="M118" i="23" s="1"/>
  <c r="L119" i="23"/>
  <c r="M119" i="23" s="1"/>
  <c r="L120" i="23"/>
  <c r="M120" i="23" s="1"/>
  <c r="L121" i="23"/>
  <c r="M121" i="23" s="1"/>
  <c r="L122" i="23"/>
  <c r="M122" i="23" s="1"/>
  <c r="L123" i="23"/>
  <c r="M123" i="23" s="1"/>
  <c r="L124" i="23"/>
  <c r="M124" i="23" s="1"/>
  <c r="L125" i="23"/>
  <c r="M125" i="23" s="1"/>
  <c r="L126" i="23"/>
  <c r="M126" i="23" s="1"/>
  <c r="L127" i="23"/>
  <c r="M127" i="23" s="1"/>
  <c r="L128" i="23"/>
  <c r="M128" i="23" s="1"/>
  <c r="L129" i="23"/>
  <c r="M129" i="23" s="1"/>
  <c r="L130" i="23"/>
  <c r="M130" i="23" s="1"/>
  <c r="L131" i="23"/>
  <c r="M131" i="23" s="1"/>
  <c r="L132" i="23"/>
  <c r="M132" i="23" s="1"/>
  <c r="L133" i="23"/>
  <c r="M133" i="23" s="1"/>
  <c r="L134" i="23"/>
  <c r="M134" i="23" s="1"/>
  <c r="L135" i="23"/>
  <c r="M135" i="23" s="1"/>
  <c r="L136" i="23"/>
  <c r="M136" i="23" s="1"/>
  <c r="L137" i="23"/>
  <c r="M137" i="23" s="1"/>
  <c r="L138" i="23"/>
  <c r="M138" i="23" s="1"/>
  <c r="L139" i="23"/>
  <c r="M139" i="23" s="1"/>
  <c r="L140" i="23"/>
  <c r="M140" i="23" s="1"/>
  <c r="L141" i="23"/>
  <c r="M141" i="23" s="1"/>
  <c r="L142" i="23"/>
  <c r="M142" i="23" s="1"/>
  <c r="L143" i="23"/>
  <c r="M143" i="23" s="1"/>
  <c r="L144" i="23"/>
  <c r="M144" i="23" s="1"/>
  <c r="L145" i="23"/>
  <c r="M145" i="23" s="1"/>
  <c r="L146" i="23"/>
  <c r="M146" i="23" s="1"/>
  <c r="L147" i="23"/>
  <c r="M147" i="23" s="1"/>
  <c r="L148" i="23"/>
  <c r="M148" i="23" s="1"/>
  <c r="L149" i="23"/>
  <c r="M149" i="23" s="1"/>
  <c r="L150" i="23"/>
  <c r="M150" i="23" s="1"/>
  <c r="L151" i="23"/>
  <c r="M151" i="23" s="1"/>
  <c r="L152" i="23"/>
  <c r="M152" i="23" s="1"/>
  <c r="L153" i="23"/>
  <c r="M153" i="23" s="1"/>
  <c r="L154" i="23"/>
  <c r="M154" i="23" s="1"/>
  <c r="L155" i="23"/>
  <c r="M155" i="23" s="1"/>
  <c r="L156" i="23"/>
  <c r="M156" i="23" s="1"/>
  <c r="L157" i="23"/>
  <c r="M157" i="23" s="1"/>
  <c r="L158" i="23"/>
  <c r="M158" i="23" s="1"/>
  <c r="L159" i="23"/>
  <c r="M159" i="23" s="1"/>
  <c r="L160" i="23"/>
  <c r="M160" i="23" s="1"/>
  <c r="L161" i="23"/>
  <c r="M161" i="23" s="1"/>
  <c r="L162" i="23"/>
  <c r="M162" i="23" s="1"/>
  <c r="L163" i="23"/>
  <c r="M163" i="23" s="1"/>
  <c r="L164" i="23"/>
  <c r="M164" i="23" s="1"/>
  <c r="L165" i="23"/>
  <c r="M165" i="23" s="1"/>
  <c r="L166" i="23"/>
  <c r="M166" i="23" s="1"/>
  <c r="L167" i="23"/>
  <c r="M167" i="23" s="1"/>
  <c r="L168" i="23"/>
  <c r="M168" i="23" s="1"/>
  <c r="L169" i="23"/>
  <c r="M169" i="23" s="1"/>
  <c r="L170" i="23"/>
  <c r="M170" i="23" s="1"/>
  <c r="L171" i="23"/>
  <c r="M171" i="23" s="1"/>
  <c r="L172" i="23"/>
  <c r="M172" i="23" s="1"/>
  <c r="L173" i="23"/>
  <c r="M173" i="23" s="1"/>
  <c r="L174" i="23"/>
  <c r="M174" i="23" s="1"/>
  <c r="L175" i="23"/>
  <c r="M175" i="23" s="1"/>
  <c r="L176" i="23"/>
  <c r="M176" i="23" s="1"/>
  <c r="L177" i="23"/>
  <c r="M177" i="23" s="1"/>
  <c r="L178" i="23"/>
  <c r="M178" i="23" s="1"/>
  <c r="L179" i="23"/>
  <c r="M179" i="23" s="1"/>
  <c r="L180" i="23"/>
  <c r="M180" i="23" s="1"/>
  <c r="L181" i="23"/>
  <c r="M181" i="23" s="1"/>
  <c r="L182" i="23"/>
  <c r="M182" i="23" s="1"/>
  <c r="L183" i="23"/>
  <c r="M183" i="23" s="1"/>
  <c r="L184" i="23"/>
  <c r="M184" i="23" s="1"/>
  <c r="L185" i="23"/>
  <c r="M185" i="23" s="1"/>
  <c r="L186" i="23"/>
  <c r="M186" i="23" s="1"/>
  <c r="L187" i="23"/>
  <c r="M187" i="23" s="1"/>
  <c r="L188" i="23"/>
  <c r="M188" i="23" s="1"/>
  <c r="L189" i="23"/>
  <c r="M189" i="23" s="1"/>
  <c r="L190" i="23"/>
  <c r="M190" i="23" s="1"/>
  <c r="L191" i="23"/>
  <c r="M191" i="23" s="1"/>
  <c r="L192" i="23"/>
  <c r="M192" i="23" s="1"/>
  <c r="L193" i="23"/>
  <c r="M193" i="23" s="1"/>
  <c r="L194" i="23"/>
  <c r="M194" i="23" s="1"/>
  <c r="L195" i="23"/>
  <c r="M195" i="23" s="1"/>
  <c r="L196" i="23"/>
  <c r="M196" i="23" s="1"/>
  <c r="L197" i="23"/>
  <c r="M197" i="23" s="1"/>
  <c r="L198" i="23"/>
  <c r="M198" i="23" s="1"/>
  <c r="L199" i="23"/>
  <c r="M199" i="23" s="1"/>
  <c r="L200" i="23"/>
  <c r="M200" i="23" s="1"/>
  <c r="L201" i="23"/>
  <c r="M201" i="23" s="1"/>
  <c r="L202" i="23"/>
  <c r="M202" i="23" s="1"/>
  <c r="L203" i="23"/>
  <c r="M203" i="23" s="1"/>
  <c r="L204" i="23"/>
  <c r="M204" i="23" s="1"/>
  <c r="L205" i="23"/>
  <c r="M205" i="23" s="1"/>
  <c r="L206" i="23"/>
  <c r="M206" i="23" s="1"/>
  <c r="L207" i="23"/>
  <c r="M207" i="23" s="1"/>
  <c r="L208" i="23"/>
  <c r="M208" i="23" s="1"/>
  <c r="L209" i="23"/>
  <c r="M209" i="23" s="1"/>
  <c r="L210" i="23"/>
  <c r="M210" i="23" s="1"/>
  <c r="L211" i="23"/>
  <c r="M211" i="23" s="1"/>
  <c r="L212" i="23"/>
  <c r="M212" i="23" s="1"/>
  <c r="L213" i="23"/>
  <c r="M213" i="23" s="1"/>
  <c r="L214" i="23"/>
  <c r="M214" i="23" s="1"/>
  <c r="L215" i="23"/>
  <c r="M215" i="23" s="1"/>
  <c r="L216" i="23"/>
  <c r="M216" i="23" s="1"/>
  <c r="L217" i="23"/>
  <c r="M217" i="23" s="1"/>
  <c r="L218" i="23"/>
  <c r="M218" i="23" s="1"/>
  <c r="L219" i="23"/>
  <c r="M219" i="23" s="1"/>
  <c r="L220" i="23"/>
  <c r="M220" i="23" s="1"/>
  <c r="L221" i="23"/>
  <c r="M221" i="23" s="1"/>
  <c r="L222" i="23"/>
  <c r="M222" i="23" s="1"/>
  <c r="L223" i="23"/>
  <c r="M223" i="23" s="1"/>
  <c r="L224" i="23"/>
  <c r="M224" i="23" s="1"/>
  <c r="L225" i="23"/>
  <c r="M225" i="23" s="1"/>
  <c r="L226" i="23"/>
  <c r="M226" i="23" s="1"/>
  <c r="L227" i="23"/>
  <c r="M227" i="23" s="1"/>
  <c r="L228" i="23"/>
  <c r="M228" i="23" s="1"/>
  <c r="L229" i="23"/>
  <c r="M229" i="23" s="1"/>
  <c r="L230" i="23"/>
  <c r="M230" i="23" s="1"/>
  <c r="L231" i="23"/>
  <c r="M231" i="23" s="1"/>
  <c r="L232" i="23"/>
  <c r="M232" i="23" s="1"/>
  <c r="L233" i="23"/>
  <c r="M233" i="23" s="1"/>
  <c r="L234" i="23"/>
  <c r="M234" i="23" s="1"/>
  <c r="L235" i="23"/>
  <c r="M235" i="23" s="1"/>
  <c r="L236" i="23"/>
  <c r="M236" i="23" s="1"/>
  <c r="L237" i="23"/>
  <c r="M237" i="23" s="1"/>
  <c r="L238" i="23"/>
  <c r="M238" i="23" s="1"/>
  <c r="L239" i="23"/>
  <c r="M239" i="23" s="1"/>
  <c r="L240" i="23"/>
  <c r="M240" i="23" s="1"/>
  <c r="L241" i="23"/>
  <c r="M241" i="23" s="1"/>
  <c r="L242" i="23"/>
  <c r="M242" i="23" s="1"/>
  <c r="L243" i="23"/>
  <c r="M243" i="23" s="1"/>
  <c r="L244" i="23"/>
  <c r="M244" i="23" s="1"/>
  <c r="L245" i="23"/>
  <c r="M245" i="23" s="1"/>
  <c r="L246" i="23"/>
  <c r="M246" i="23" s="1"/>
  <c r="L247" i="23"/>
  <c r="M247" i="23" s="1"/>
  <c r="L248" i="23"/>
  <c r="M248" i="23" s="1"/>
  <c r="L249" i="23"/>
  <c r="M249" i="23" s="1"/>
  <c r="L250" i="23"/>
  <c r="M250" i="23" s="1"/>
  <c r="L251" i="23"/>
  <c r="M251" i="23" s="1"/>
  <c r="L252" i="23"/>
  <c r="M252" i="23" s="1"/>
  <c r="L253" i="23"/>
  <c r="M253" i="23" s="1"/>
  <c r="L254" i="23"/>
  <c r="M254" i="23" s="1"/>
  <c r="L255" i="23"/>
  <c r="M255" i="23" s="1"/>
  <c r="L256" i="23"/>
  <c r="M256" i="23" s="1"/>
  <c r="L257" i="23"/>
  <c r="M257" i="23" s="1"/>
  <c r="L258" i="23"/>
  <c r="M258" i="23" s="1"/>
  <c r="L259" i="23"/>
  <c r="M259" i="23" s="1"/>
  <c r="L260" i="23"/>
  <c r="M260" i="23" s="1"/>
  <c r="L261" i="23"/>
  <c r="M261" i="23" s="1"/>
  <c r="L262" i="23"/>
  <c r="M262" i="23" s="1"/>
  <c r="L263" i="23"/>
  <c r="M263" i="23" s="1"/>
  <c r="L264" i="23"/>
  <c r="M264" i="23" s="1"/>
  <c r="L265" i="23"/>
  <c r="M265" i="23" s="1"/>
  <c r="L266" i="23"/>
  <c r="M266" i="23" s="1"/>
  <c r="L267" i="23"/>
  <c r="M267" i="23" s="1"/>
  <c r="L268" i="23"/>
  <c r="M268" i="23" s="1"/>
  <c r="L269" i="23"/>
  <c r="M269" i="23" s="1"/>
  <c r="L270" i="23"/>
  <c r="M270" i="23" s="1"/>
  <c r="L271" i="23"/>
  <c r="M271" i="23" s="1"/>
  <c r="L272" i="23"/>
  <c r="M272" i="23" s="1"/>
  <c r="L273" i="23"/>
  <c r="M273" i="23" s="1"/>
  <c r="L274" i="23"/>
  <c r="M274" i="23" s="1"/>
  <c r="L275" i="23"/>
  <c r="M275" i="23" s="1"/>
  <c r="L276" i="23"/>
  <c r="M276" i="23" s="1"/>
  <c r="L277" i="23"/>
  <c r="M277" i="23" s="1"/>
  <c r="L278" i="23"/>
  <c r="M278" i="23" s="1"/>
  <c r="L279" i="23"/>
  <c r="M279" i="23" s="1"/>
  <c r="L280" i="23"/>
  <c r="M280" i="23" s="1"/>
  <c r="L281" i="23"/>
  <c r="M281" i="23" s="1"/>
  <c r="L282" i="23"/>
  <c r="M282" i="23" s="1"/>
  <c r="L283" i="23"/>
  <c r="M283" i="23" s="1"/>
  <c r="L284" i="23"/>
  <c r="M284" i="23" s="1"/>
  <c r="L285" i="23"/>
  <c r="M285" i="23" s="1"/>
  <c r="L286" i="23"/>
  <c r="M286" i="23" s="1"/>
  <c r="L287" i="23"/>
  <c r="M287" i="23" s="1"/>
  <c r="L288" i="23"/>
  <c r="M288" i="23" s="1"/>
  <c r="L289" i="23"/>
  <c r="M289" i="23" s="1"/>
  <c r="L290" i="23"/>
  <c r="M290" i="23" s="1"/>
  <c r="L291" i="23"/>
  <c r="M291" i="23" s="1"/>
  <c r="L292" i="23"/>
  <c r="M292" i="23" s="1"/>
  <c r="L293" i="23"/>
  <c r="M293" i="23" s="1"/>
  <c r="L294" i="23"/>
  <c r="M294" i="23" s="1"/>
  <c r="L295" i="23"/>
  <c r="M295" i="23" s="1"/>
  <c r="L296" i="23"/>
  <c r="M296" i="23" s="1"/>
  <c r="L297" i="23"/>
  <c r="M297" i="23" s="1"/>
  <c r="L298" i="23"/>
  <c r="M298" i="23" s="1"/>
  <c r="L299" i="23"/>
  <c r="M299" i="23" s="1"/>
  <c r="L300" i="23"/>
  <c r="M300" i="23" s="1"/>
  <c r="L301" i="23"/>
  <c r="M301" i="23" s="1"/>
  <c r="L302" i="23"/>
  <c r="M302" i="23" s="1"/>
  <c r="L303" i="23"/>
  <c r="M303" i="23" s="1"/>
  <c r="L304" i="23"/>
  <c r="M304" i="23" s="1"/>
  <c r="L305" i="23"/>
  <c r="M305" i="23" s="1"/>
  <c r="L306" i="23"/>
  <c r="M306" i="23" s="1"/>
  <c r="L307" i="23"/>
  <c r="M307" i="23" s="1"/>
  <c r="L308" i="23"/>
  <c r="M308" i="23" s="1"/>
  <c r="L309" i="23"/>
  <c r="M309" i="23" s="1"/>
  <c r="L310" i="23"/>
  <c r="M310" i="23" s="1"/>
  <c r="L311" i="23"/>
  <c r="M311" i="23" s="1"/>
  <c r="L312" i="23"/>
  <c r="M312" i="23" s="1"/>
  <c r="L313" i="23"/>
  <c r="M313" i="23" s="1"/>
  <c r="L314" i="23"/>
  <c r="M314" i="23" s="1"/>
  <c r="L315" i="23"/>
  <c r="M315" i="23" s="1"/>
  <c r="L316" i="23"/>
  <c r="M316" i="23" s="1"/>
  <c r="L317" i="23"/>
  <c r="M317" i="23" s="1"/>
  <c r="L318" i="23"/>
  <c r="M318" i="23" s="1"/>
  <c r="L319" i="23"/>
  <c r="M319" i="23" s="1"/>
  <c r="L320" i="23"/>
  <c r="M320" i="23" s="1"/>
  <c r="L321" i="23"/>
  <c r="M321" i="23" s="1"/>
  <c r="L322" i="23"/>
  <c r="M322" i="23" s="1"/>
  <c r="L323" i="23"/>
  <c r="M323" i="23" s="1"/>
  <c r="L324" i="23"/>
  <c r="M324" i="23" s="1"/>
  <c r="L325" i="23"/>
  <c r="M325" i="23" s="1"/>
  <c r="L326" i="23"/>
  <c r="M326" i="23" s="1"/>
  <c r="L327" i="23"/>
  <c r="M327" i="23" s="1"/>
  <c r="L328" i="23"/>
  <c r="M328" i="23" s="1"/>
  <c r="L329" i="23"/>
  <c r="M329" i="23" s="1"/>
  <c r="L330" i="23"/>
  <c r="M330" i="23" s="1"/>
  <c r="L331" i="23"/>
  <c r="M331" i="23" s="1"/>
  <c r="L332" i="23"/>
  <c r="M332" i="23" s="1"/>
  <c r="L333" i="23"/>
  <c r="M333" i="23" s="1"/>
  <c r="L334" i="23"/>
  <c r="M334" i="23" s="1"/>
  <c r="L335" i="23"/>
  <c r="M335" i="23" s="1"/>
  <c r="L336" i="23"/>
  <c r="M336" i="23" s="1"/>
  <c r="L337" i="23"/>
  <c r="M337" i="23" s="1"/>
  <c r="L338" i="23"/>
  <c r="M338" i="23" s="1"/>
  <c r="L339" i="23"/>
  <c r="M339" i="23" s="1"/>
  <c r="L340" i="23"/>
  <c r="M340" i="23" s="1"/>
  <c r="L341" i="23"/>
  <c r="M341" i="23" s="1"/>
  <c r="L342" i="23"/>
  <c r="M342" i="23" s="1"/>
  <c r="L343" i="23"/>
  <c r="M343" i="23" s="1"/>
  <c r="L344" i="23"/>
  <c r="M344" i="23" s="1"/>
  <c r="L345" i="23"/>
  <c r="M345" i="23" s="1"/>
  <c r="L346" i="23"/>
  <c r="M346" i="23" s="1"/>
  <c r="L347" i="23"/>
  <c r="M347" i="23" s="1"/>
  <c r="L348" i="23"/>
  <c r="M348" i="23" s="1"/>
  <c r="L349" i="23"/>
  <c r="M349" i="23" s="1"/>
  <c r="L350" i="23"/>
  <c r="M350" i="23" s="1"/>
  <c r="L351" i="23"/>
  <c r="M351" i="23" s="1"/>
  <c r="L352" i="23"/>
  <c r="M352" i="23" s="1"/>
  <c r="L353" i="23"/>
  <c r="M353" i="23" s="1"/>
  <c r="L354" i="23"/>
  <c r="M354" i="23" s="1"/>
  <c r="L355" i="23"/>
  <c r="M355" i="23" s="1"/>
  <c r="L356" i="23"/>
  <c r="M356" i="23" s="1"/>
  <c r="L357" i="23"/>
  <c r="M357" i="23" s="1"/>
  <c r="L358" i="23"/>
  <c r="M358" i="23" s="1"/>
  <c r="L359" i="23"/>
  <c r="M359" i="23" s="1"/>
  <c r="L360" i="23"/>
  <c r="M360" i="23" s="1"/>
  <c r="L361" i="23"/>
  <c r="M361" i="23" s="1"/>
  <c r="L362" i="23"/>
  <c r="M362" i="23" s="1"/>
  <c r="L363" i="23"/>
  <c r="M363" i="23" s="1"/>
  <c r="L364" i="23"/>
  <c r="M364" i="23" s="1"/>
  <c r="L365" i="23"/>
  <c r="M365" i="23" s="1"/>
  <c r="L366" i="23"/>
  <c r="M366" i="23" s="1"/>
  <c r="L367" i="23"/>
  <c r="M367" i="23" s="1"/>
  <c r="L368" i="23"/>
  <c r="M368" i="23" s="1"/>
  <c r="L369" i="23"/>
  <c r="M369" i="23" s="1"/>
  <c r="L370" i="23"/>
  <c r="M370" i="23" s="1"/>
  <c r="L371" i="23"/>
  <c r="M371" i="23" s="1"/>
  <c r="L372" i="23"/>
  <c r="M372" i="23" s="1"/>
  <c r="L373" i="23"/>
  <c r="M373" i="23" s="1"/>
  <c r="L374" i="23"/>
  <c r="M374" i="23" s="1"/>
  <c r="L375" i="23"/>
  <c r="M375" i="23" s="1"/>
  <c r="L376" i="23"/>
  <c r="M376" i="23" s="1"/>
  <c r="L377" i="23"/>
  <c r="M377" i="23" s="1"/>
  <c r="L378" i="23"/>
  <c r="M378" i="23" s="1"/>
  <c r="L379" i="23"/>
  <c r="M379" i="23" s="1"/>
  <c r="L380" i="23"/>
  <c r="M380" i="23" s="1"/>
  <c r="L381" i="23"/>
  <c r="M381" i="23" s="1"/>
  <c r="L382" i="23"/>
  <c r="M382" i="23" s="1"/>
  <c r="L383" i="23"/>
  <c r="M383" i="23" s="1"/>
  <c r="L384" i="23"/>
  <c r="M384" i="23" s="1"/>
  <c r="L385" i="23"/>
  <c r="M385" i="23" s="1"/>
  <c r="L386" i="23"/>
  <c r="M386" i="23" s="1"/>
  <c r="L387" i="23"/>
  <c r="M387" i="23" s="1"/>
  <c r="L388" i="23"/>
  <c r="M388" i="23" s="1"/>
  <c r="L389" i="23"/>
  <c r="M389" i="23" s="1"/>
  <c r="L390" i="23"/>
  <c r="M390" i="23" s="1"/>
  <c r="L391" i="23"/>
  <c r="M391" i="23" s="1"/>
  <c r="L392" i="23"/>
  <c r="M392" i="23" s="1"/>
  <c r="L393" i="23"/>
  <c r="M393" i="23" s="1"/>
  <c r="L394" i="23"/>
  <c r="M394" i="23" s="1"/>
  <c r="L395" i="23"/>
  <c r="M395" i="23" s="1"/>
  <c r="L396" i="23"/>
  <c r="M396" i="23" s="1"/>
  <c r="L397" i="23"/>
  <c r="M397" i="23" s="1"/>
  <c r="L398" i="23"/>
  <c r="M398" i="23" s="1"/>
  <c r="L399" i="23"/>
  <c r="M399" i="23" s="1"/>
  <c r="L400" i="23"/>
  <c r="M400" i="23" s="1"/>
  <c r="L401" i="23"/>
  <c r="M401" i="23" s="1"/>
  <c r="L402" i="23"/>
  <c r="M402" i="23" s="1"/>
  <c r="L403" i="23"/>
  <c r="M403" i="23" s="1"/>
  <c r="L404" i="23"/>
  <c r="M404" i="23" s="1"/>
  <c r="L405" i="23"/>
  <c r="M405" i="23" s="1"/>
  <c r="L406" i="23"/>
  <c r="M406" i="23" s="1"/>
  <c r="L407" i="23"/>
  <c r="M407" i="23" s="1"/>
  <c r="L408" i="23"/>
  <c r="M408" i="23" s="1"/>
  <c r="L409" i="23"/>
  <c r="M409" i="23" s="1"/>
  <c r="L410" i="23"/>
  <c r="M410" i="23" s="1"/>
  <c r="L411" i="23"/>
  <c r="M411" i="23" s="1"/>
  <c r="L412" i="23"/>
  <c r="M412" i="23" s="1"/>
  <c r="L413" i="23"/>
  <c r="M413" i="23" s="1"/>
  <c r="L414" i="23"/>
  <c r="M414" i="23" s="1"/>
  <c r="L415" i="23"/>
  <c r="M415" i="23" s="1"/>
  <c r="L416" i="23"/>
  <c r="M416" i="23" s="1"/>
  <c r="L417" i="23"/>
  <c r="M417" i="23" s="1"/>
  <c r="L418" i="23"/>
  <c r="M418" i="23" s="1"/>
  <c r="L419" i="23"/>
  <c r="M419" i="23" s="1"/>
  <c r="L420" i="23"/>
  <c r="M420" i="23" s="1"/>
  <c r="L421" i="23"/>
  <c r="M421" i="23" s="1"/>
  <c r="L422" i="23"/>
  <c r="M422" i="23" s="1"/>
  <c r="L423" i="23"/>
  <c r="M423" i="23" s="1"/>
  <c r="L424" i="23"/>
  <c r="M424" i="23" s="1"/>
  <c r="L425" i="23"/>
  <c r="M425" i="23" s="1"/>
  <c r="L426" i="23"/>
  <c r="M426" i="23" s="1"/>
  <c r="L427" i="23"/>
  <c r="M427" i="23" s="1"/>
  <c r="L428" i="23"/>
  <c r="M428" i="23" s="1"/>
  <c r="L429" i="23"/>
  <c r="M429" i="23" s="1"/>
  <c r="L430" i="23"/>
  <c r="M430" i="23" s="1"/>
  <c r="L431" i="23"/>
  <c r="M431" i="23" s="1"/>
  <c r="L432" i="23"/>
  <c r="M432" i="23" s="1"/>
  <c r="L433" i="23"/>
  <c r="M433" i="23" s="1"/>
  <c r="L434" i="23"/>
  <c r="M434" i="23" s="1"/>
  <c r="L435" i="23"/>
  <c r="M435" i="23" s="1"/>
  <c r="L436" i="23"/>
  <c r="M436" i="23" s="1"/>
  <c r="L437" i="23"/>
  <c r="M437" i="23" s="1"/>
  <c r="L438" i="23"/>
  <c r="M438" i="23" s="1"/>
  <c r="L439" i="23"/>
  <c r="M439" i="23" s="1"/>
  <c r="L440" i="23"/>
  <c r="M440" i="23" s="1"/>
  <c r="L441" i="23"/>
  <c r="M441" i="23" s="1"/>
  <c r="L442" i="23"/>
  <c r="M442" i="23" s="1"/>
  <c r="L443" i="23"/>
  <c r="M443" i="23" s="1"/>
  <c r="L444" i="23"/>
  <c r="M444" i="23" s="1"/>
  <c r="L445" i="23"/>
  <c r="M445" i="23" s="1"/>
  <c r="L446" i="23"/>
  <c r="M446" i="23" s="1"/>
  <c r="L447" i="23"/>
  <c r="M447" i="23" s="1"/>
  <c r="L448" i="23"/>
  <c r="M448" i="23" s="1"/>
  <c r="L449" i="23"/>
  <c r="M449" i="23" s="1"/>
  <c r="L450" i="23"/>
  <c r="M450" i="23" s="1"/>
  <c r="L451" i="23"/>
  <c r="M451" i="23" s="1"/>
  <c r="L452" i="23"/>
  <c r="M452" i="23" s="1"/>
  <c r="L453" i="23"/>
  <c r="M453" i="23" s="1"/>
  <c r="L454" i="23"/>
  <c r="M454" i="23" s="1"/>
  <c r="L455" i="23"/>
  <c r="M455" i="23" s="1"/>
  <c r="L456" i="23"/>
  <c r="M456" i="23" s="1"/>
  <c r="L457" i="23"/>
  <c r="M457" i="23" s="1"/>
  <c r="L458" i="23"/>
  <c r="M458" i="23" s="1"/>
  <c r="L459" i="23"/>
  <c r="M459" i="23" s="1"/>
  <c r="L460" i="23"/>
  <c r="M460" i="23" s="1"/>
  <c r="L461" i="23"/>
  <c r="M461" i="23" s="1"/>
  <c r="L462" i="23"/>
  <c r="M462" i="23" s="1"/>
  <c r="L463" i="23"/>
  <c r="M463" i="23" s="1"/>
  <c r="L464" i="23"/>
  <c r="M464" i="23" s="1"/>
  <c r="L465" i="23"/>
  <c r="M465" i="23" s="1"/>
  <c r="L466" i="23"/>
  <c r="M466" i="23" s="1"/>
  <c r="L467" i="23"/>
  <c r="M467" i="23" s="1"/>
  <c r="L468" i="23"/>
  <c r="M468" i="23" s="1"/>
  <c r="L469" i="23"/>
  <c r="M469" i="23" s="1"/>
  <c r="L470" i="23"/>
  <c r="M470" i="23" s="1"/>
  <c r="L471" i="23"/>
  <c r="M471" i="23" s="1"/>
  <c r="L472" i="23"/>
  <c r="M472" i="23" s="1"/>
  <c r="L473" i="23"/>
  <c r="M473" i="23" s="1"/>
  <c r="L474" i="23"/>
  <c r="M474" i="23" s="1"/>
  <c r="L475" i="23"/>
  <c r="M475" i="23" s="1"/>
  <c r="L476" i="23"/>
  <c r="M476" i="23" s="1"/>
  <c r="L477" i="23"/>
  <c r="M477" i="23" s="1"/>
  <c r="L478" i="23"/>
  <c r="M478" i="23" s="1"/>
  <c r="L479" i="23"/>
  <c r="M479" i="23" s="1"/>
  <c r="L480" i="23"/>
  <c r="M480" i="23" s="1"/>
  <c r="L481" i="23"/>
  <c r="M481" i="23" s="1"/>
  <c r="L482" i="23"/>
  <c r="M482" i="23" s="1"/>
  <c r="L483" i="23"/>
  <c r="M483" i="23" s="1"/>
  <c r="L484" i="23"/>
  <c r="M484" i="23" s="1"/>
  <c r="L485" i="23"/>
  <c r="M485" i="23" s="1"/>
  <c r="L486" i="23"/>
  <c r="M486" i="23" s="1"/>
  <c r="L487" i="23"/>
  <c r="M487" i="23" s="1"/>
  <c r="L488" i="23"/>
  <c r="M488" i="23" s="1"/>
  <c r="L489" i="23"/>
  <c r="M489" i="23" s="1"/>
  <c r="L490" i="23"/>
  <c r="M490" i="23" s="1"/>
  <c r="L491" i="23"/>
  <c r="M491" i="23" s="1"/>
  <c r="L492" i="23"/>
  <c r="M492" i="23" s="1"/>
  <c r="L493" i="23"/>
  <c r="M493" i="23" s="1"/>
  <c r="L494" i="23"/>
  <c r="M494" i="23" s="1"/>
  <c r="L495" i="23"/>
  <c r="M495" i="23" s="1"/>
  <c r="L496" i="23"/>
  <c r="M496" i="23" s="1"/>
  <c r="L497" i="23"/>
  <c r="M497" i="23" s="1"/>
  <c r="L498" i="23"/>
  <c r="M498" i="23" s="1"/>
  <c r="L499" i="23"/>
  <c r="M499" i="23" s="1"/>
  <c r="L500" i="23"/>
  <c r="M500" i="23" s="1"/>
  <c r="L501" i="23"/>
  <c r="M501" i="23" s="1"/>
  <c r="L502" i="23"/>
  <c r="M502" i="23" s="1"/>
  <c r="L503" i="23"/>
  <c r="M503" i="23" s="1"/>
  <c r="L504" i="23"/>
  <c r="M504" i="23" s="1"/>
  <c r="L505" i="23"/>
  <c r="M505" i="23" s="1"/>
  <c r="L506" i="23"/>
  <c r="M506" i="23" s="1"/>
  <c r="L507" i="23"/>
  <c r="M507" i="23" s="1"/>
  <c r="L508" i="23"/>
  <c r="M508" i="23" s="1"/>
  <c r="L509" i="23"/>
  <c r="M509" i="23" s="1"/>
  <c r="L510" i="23"/>
  <c r="M510" i="23" s="1"/>
  <c r="L511" i="23"/>
  <c r="M511" i="23" s="1"/>
  <c r="L512" i="23"/>
  <c r="M512" i="23" s="1"/>
  <c r="L513" i="23"/>
  <c r="M513" i="23" s="1"/>
  <c r="L514" i="23"/>
  <c r="M514" i="23" s="1"/>
  <c r="L515" i="23"/>
  <c r="M515" i="23" s="1"/>
  <c r="L516" i="23"/>
  <c r="M516" i="23" s="1"/>
  <c r="L517" i="23"/>
  <c r="M517" i="23" s="1"/>
  <c r="L518" i="23"/>
  <c r="M518" i="23" s="1"/>
  <c r="L519" i="23"/>
  <c r="M519" i="23" s="1"/>
  <c r="L520" i="23"/>
  <c r="M520" i="23" s="1"/>
  <c r="L521" i="23"/>
  <c r="M521" i="23" s="1"/>
  <c r="L522" i="23"/>
  <c r="M522" i="23" s="1"/>
  <c r="L523" i="23"/>
  <c r="M523" i="23" s="1"/>
  <c r="L524" i="23"/>
  <c r="M524" i="23" s="1"/>
  <c r="L525" i="23"/>
  <c r="M525" i="23" s="1"/>
  <c r="L526" i="23"/>
  <c r="M526" i="23" s="1"/>
  <c r="L527" i="23"/>
  <c r="M527" i="23" s="1"/>
  <c r="L528" i="23"/>
  <c r="M528" i="23" s="1"/>
  <c r="L529" i="23"/>
  <c r="M529" i="23" s="1"/>
  <c r="L530" i="23"/>
  <c r="M530" i="23" s="1"/>
  <c r="L531" i="23"/>
  <c r="M531" i="23" s="1"/>
  <c r="L532" i="23"/>
  <c r="M532" i="23" s="1"/>
  <c r="L533" i="23"/>
  <c r="M533" i="23" s="1"/>
  <c r="L534" i="23"/>
  <c r="M534" i="23" s="1"/>
  <c r="L535" i="23"/>
  <c r="M535" i="23" s="1"/>
  <c r="L536" i="23"/>
  <c r="M536" i="23" s="1"/>
  <c r="L537" i="23"/>
  <c r="M537" i="23" s="1"/>
  <c r="L538" i="23"/>
  <c r="M538" i="23" s="1"/>
  <c r="L539" i="23"/>
  <c r="M539" i="23" s="1"/>
  <c r="L540" i="23"/>
  <c r="M540" i="23" s="1"/>
  <c r="L541" i="23"/>
  <c r="M541" i="23" s="1"/>
  <c r="L542" i="23"/>
  <c r="M542" i="23" s="1"/>
  <c r="L543" i="23"/>
  <c r="M543" i="23" s="1"/>
  <c r="L544" i="23"/>
  <c r="M544" i="23" s="1"/>
  <c r="L545" i="23"/>
  <c r="M545" i="23" s="1"/>
  <c r="L546" i="23"/>
  <c r="M546" i="23" s="1"/>
  <c r="L547" i="23"/>
  <c r="M547" i="23" s="1"/>
  <c r="L548" i="23"/>
  <c r="M548" i="23" s="1"/>
  <c r="L549" i="23"/>
  <c r="M549" i="23" s="1"/>
  <c r="L550" i="23"/>
  <c r="M550" i="23" s="1"/>
  <c r="L551" i="23"/>
  <c r="M551" i="23" s="1"/>
  <c r="L552" i="23"/>
  <c r="M552" i="23" s="1"/>
  <c r="L553" i="23"/>
  <c r="M553" i="23" s="1"/>
  <c r="L554" i="23"/>
  <c r="M554" i="23" s="1"/>
  <c r="L555" i="23"/>
  <c r="M555" i="23" s="1"/>
  <c r="L556" i="23"/>
  <c r="M556" i="23" s="1"/>
  <c r="L557" i="23"/>
  <c r="M557" i="23" s="1"/>
  <c r="L558" i="23"/>
  <c r="M558" i="23" s="1"/>
  <c r="L559" i="23"/>
  <c r="M559" i="23" s="1"/>
  <c r="L560" i="23"/>
  <c r="M560" i="23" s="1"/>
  <c r="L561" i="23"/>
  <c r="M561" i="23" s="1"/>
  <c r="L562" i="23"/>
  <c r="M562" i="23" s="1"/>
  <c r="L563" i="23"/>
  <c r="M563" i="23" s="1"/>
  <c r="L564" i="23"/>
  <c r="M564" i="23" s="1"/>
  <c r="L565" i="23"/>
  <c r="M565" i="23" s="1"/>
  <c r="L566" i="23"/>
  <c r="M566" i="23" s="1"/>
  <c r="L567" i="23"/>
  <c r="M567" i="23" s="1"/>
  <c r="L568" i="23"/>
  <c r="M568" i="23" s="1"/>
  <c r="L569" i="23"/>
  <c r="M569" i="23" s="1"/>
  <c r="L570" i="23"/>
  <c r="M570" i="23" s="1"/>
  <c r="L571" i="23"/>
  <c r="M571" i="23" s="1"/>
  <c r="L572" i="23"/>
  <c r="M572" i="23" s="1"/>
  <c r="L573" i="23"/>
  <c r="M573" i="23" s="1"/>
  <c r="L574" i="23"/>
  <c r="M574" i="23" s="1"/>
  <c r="L575" i="23"/>
  <c r="M575" i="23" s="1"/>
  <c r="L576" i="23"/>
  <c r="M576" i="23" s="1"/>
  <c r="L577" i="23"/>
  <c r="M577" i="23" s="1"/>
  <c r="L578" i="23"/>
  <c r="M578" i="23" s="1"/>
  <c r="L579" i="23"/>
  <c r="M579" i="23" s="1"/>
  <c r="L580" i="23"/>
  <c r="M580" i="23" s="1"/>
  <c r="L581" i="23"/>
  <c r="M581" i="23" s="1"/>
  <c r="L582" i="23"/>
  <c r="M582" i="23" s="1"/>
  <c r="L583" i="23"/>
  <c r="M583" i="23" s="1"/>
  <c r="L584" i="23"/>
  <c r="M584" i="23" s="1"/>
  <c r="L585" i="23"/>
  <c r="M585" i="23" s="1"/>
  <c r="L586" i="23"/>
  <c r="M586" i="23" s="1"/>
  <c r="L587" i="23"/>
  <c r="M587" i="23" s="1"/>
  <c r="L588" i="23"/>
  <c r="M588" i="23" s="1"/>
  <c r="L589" i="23"/>
  <c r="M589" i="23" s="1"/>
  <c r="L590" i="23"/>
  <c r="M590" i="23" s="1"/>
  <c r="L591" i="23"/>
  <c r="M591" i="23" s="1"/>
  <c r="L592" i="23"/>
  <c r="M592" i="23" s="1"/>
  <c r="L593" i="23"/>
  <c r="M593" i="23" s="1"/>
  <c r="L594" i="23"/>
  <c r="M594" i="23" s="1"/>
  <c r="L595" i="23"/>
  <c r="M595" i="23" s="1"/>
  <c r="L596" i="23"/>
  <c r="M596" i="23" s="1"/>
  <c r="L597" i="23"/>
  <c r="M597" i="23" s="1"/>
  <c r="L598" i="23"/>
  <c r="M598" i="23" s="1"/>
  <c r="L599" i="23"/>
  <c r="M599" i="23" s="1"/>
  <c r="L600" i="23"/>
  <c r="M600" i="23" s="1"/>
  <c r="L601" i="23"/>
  <c r="M601" i="23" s="1"/>
  <c r="L602" i="23"/>
  <c r="M602" i="23" s="1"/>
  <c r="L603" i="23"/>
  <c r="M603" i="23" s="1"/>
  <c r="L604" i="23"/>
  <c r="M604" i="23" s="1"/>
  <c r="L605" i="23"/>
  <c r="M605" i="23" s="1"/>
  <c r="L606" i="23"/>
  <c r="M606" i="23" s="1"/>
  <c r="L607" i="23"/>
  <c r="M607" i="23" s="1"/>
  <c r="L608" i="23"/>
  <c r="M608" i="23" s="1"/>
  <c r="L609" i="23"/>
  <c r="M609" i="23" s="1"/>
  <c r="L610" i="23"/>
  <c r="M610" i="23" s="1"/>
  <c r="L611" i="23"/>
  <c r="M611" i="23" s="1"/>
  <c r="L612" i="23"/>
  <c r="M612" i="23" s="1"/>
  <c r="L613" i="23"/>
  <c r="M613" i="23" s="1"/>
  <c r="L614" i="23"/>
  <c r="M614" i="23" s="1"/>
  <c r="L615" i="23"/>
  <c r="M615" i="23" s="1"/>
  <c r="L616" i="23"/>
  <c r="M616" i="23" s="1"/>
  <c r="L617" i="23"/>
  <c r="M617" i="23" s="1"/>
  <c r="L618" i="23"/>
  <c r="M618" i="23" s="1"/>
  <c r="L619" i="23"/>
  <c r="M619" i="23" s="1"/>
  <c r="L620" i="23"/>
  <c r="M620" i="23" s="1"/>
  <c r="L621" i="23"/>
  <c r="M621" i="23" s="1"/>
  <c r="L622" i="23"/>
  <c r="M622" i="23" s="1"/>
  <c r="L623" i="23"/>
  <c r="M623" i="23" s="1"/>
  <c r="L624" i="23"/>
  <c r="M624" i="23" s="1"/>
  <c r="L625" i="23"/>
  <c r="M625" i="23" s="1"/>
  <c r="L626" i="23"/>
  <c r="M626" i="23" s="1"/>
  <c r="L627" i="23"/>
  <c r="M627" i="23" s="1"/>
  <c r="L628" i="23"/>
  <c r="M628" i="23" s="1"/>
  <c r="L629" i="23"/>
  <c r="M629" i="23" s="1"/>
  <c r="L630" i="23"/>
  <c r="M630" i="23" s="1"/>
  <c r="L631" i="23"/>
  <c r="M631" i="23" s="1"/>
  <c r="L632" i="23"/>
  <c r="M632" i="23" s="1"/>
  <c r="L633" i="23"/>
  <c r="M633" i="23" s="1"/>
  <c r="L634" i="23"/>
  <c r="M634" i="23" s="1"/>
  <c r="L635" i="23"/>
  <c r="M635" i="23" s="1"/>
  <c r="L636" i="23"/>
  <c r="M636" i="23" s="1"/>
  <c r="L637" i="23"/>
  <c r="M637" i="23" s="1"/>
  <c r="L638" i="23"/>
  <c r="M638" i="23" s="1"/>
  <c r="L639" i="23"/>
  <c r="M639" i="23" s="1"/>
  <c r="L640" i="23"/>
  <c r="M640" i="23" s="1"/>
  <c r="L641" i="23"/>
  <c r="M641" i="23" s="1"/>
  <c r="L642" i="23"/>
  <c r="M642" i="23" s="1"/>
  <c r="L643" i="23"/>
  <c r="M643" i="23" s="1"/>
  <c r="L644" i="23"/>
  <c r="M644" i="23" s="1"/>
  <c r="L645" i="23"/>
  <c r="M645" i="23" s="1"/>
  <c r="L646" i="23"/>
  <c r="M646" i="23" s="1"/>
  <c r="L647" i="23"/>
  <c r="M647" i="23" s="1"/>
  <c r="L648" i="23"/>
  <c r="M648" i="23" s="1"/>
  <c r="L649" i="23"/>
  <c r="M649" i="23" s="1"/>
  <c r="L650" i="23"/>
  <c r="M650" i="23" s="1"/>
  <c r="L651" i="23"/>
  <c r="M651" i="23" s="1"/>
  <c r="L652" i="23"/>
  <c r="M652" i="23" s="1"/>
  <c r="L653" i="23"/>
  <c r="M653" i="23" s="1"/>
  <c r="L654" i="23"/>
  <c r="M654" i="23" s="1"/>
  <c r="L655" i="23"/>
  <c r="M655" i="23" s="1"/>
  <c r="L656" i="23"/>
  <c r="M656" i="23" s="1"/>
  <c r="L657" i="23"/>
  <c r="M657" i="23" s="1"/>
  <c r="L658" i="23"/>
  <c r="M658" i="23" s="1"/>
  <c r="L659" i="23"/>
  <c r="M659" i="23" s="1"/>
  <c r="L660" i="23"/>
  <c r="M660" i="23" s="1"/>
  <c r="L661" i="23"/>
  <c r="M661" i="23" s="1"/>
  <c r="L662" i="23"/>
  <c r="M662" i="23" s="1"/>
  <c r="L663" i="23"/>
  <c r="M663" i="23" s="1"/>
  <c r="L664" i="23"/>
  <c r="M664" i="23" s="1"/>
  <c r="L665" i="23"/>
  <c r="M665" i="23" s="1"/>
  <c r="L666" i="23"/>
  <c r="M666" i="23" s="1"/>
  <c r="L667" i="23"/>
  <c r="M667" i="23" s="1"/>
  <c r="L668" i="23"/>
  <c r="M668" i="23" s="1"/>
  <c r="L669" i="23"/>
  <c r="M669" i="23" s="1"/>
  <c r="L670" i="23"/>
  <c r="M670" i="23" s="1"/>
  <c r="L671" i="23"/>
  <c r="M671" i="23" s="1"/>
  <c r="L672" i="23"/>
  <c r="M672" i="23" s="1"/>
  <c r="L673" i="23"/>
  <c r="M673" i="23" s="1"/>
  <c r="L674" i="23"/>
  <c r="M674" i="23" s="1"/>
  <c r="L675" i="23"/>
  <c r="M675" i="23" s="1"/>
  <c r="L676" i="23"/>
  <c r="M676" i="23" s="1"/>
  <c r="L677" i="23"/>
  <c r="M677" i="23" s="1"/>
  <c r="L678" i="23"/>
  <c r="M678" i="23" s="1"/>
  <c r="L679" i="23"/>
  <c r="M679" i="23" s="1"/>
  <c r="L680" i="23"/>
  <c r="M680" i="23" s="1"/>
  <c r="L681" i="23"/>
  <c r="M681" i="23" s="1"/>
  <c r="L682" i="23"/>
  <c r="M682" i="23" s="1"/>
  <c r="L683" i="23"/>
  <c r="M683" i="23" s="1"/>
  <c r="L684" i="23"/>
  <c r="M684" i="23" s="1"/>
  <c r="L685" i="23"/>
  <c r="M685" i="23" s="1"/>
  <c r="L686" i="23"/>
  <c r="M686" i="23" s="1"/>
  <c r="L687" i="23"/>
  <c r="M687" i="23" s="1"/>
  <c r="L688" i="23"/>
  <c r="M688" i="23" s="1"/>
  <c r="L689" i="23"/>
  <c r="M689" i="23" s="1"/>
  <c r="L690" i="23"/>
  <c r="M690" i="23" s="1"/>
  <c r="L691" i="23"/>
  <c r="M691" i="23" s="1"/>
  <c r="L692" i="23"/>
  <c r="M692" i="23" s="1"/>
  <c r="L693" i="23"/>
  <c r="M693" i="23" s="1"/>
  <c r="L694" i="23"/>
  <c r="M694" i="23" s="1"/>
  <c r="L695" i="23"/>
  <c r="M695" i="23" s="1"/>
  <c r="L696" i="23"/>
  <c r="M696" i="23" s="1"/>
  <c r="L697" i="23"/>
  <c r="M697" i="23" s="1"/>
  <c r="L698" i="23"/>
  <c r="M698" i="23" s="1"/>
  <c r="L699" i="23"/>
  <c r="M699" i="23" s="1"/>
  <c r="L700" i="23"/>
  <c r="M700" i="23" s="1"/>
  <c r="L701" i="23"/>
  <c r="M701" i="23" s="1"/>
  <c r="L702" i="23"/>
  <c r="M702" i="23" s="1"/>
  <c r="L703" i="23"/>
  <c r="M703" i="23" s="1"/>
  <c r="L704" i="23"/>
  <c r="M704" i="23" s="1"/>
  <c r="L705" i="23"/>
  <c r="M705" i="23" s="1"/>
  <c r="L706" i="23"/>
  <c r="M706" i="23" s="1"/>
  <c r="L707" i="23"/>
  <c r="M707" i="23" s="1"/>
  <c r="L708" i="23"/>
  <c r="M708" i="23" s="1"/>
  <c r="L709" i="23"/>
  <c r="M709" i="23" s="1"/>
  <c r="L710" i="23"/>
  <c r="M710" i="23" s="1"/>
  <c r="L711" i="23"/>
  <c r="M711" i="23" s="1"/>
  <c r="L712" i="23"/>
  <c r="M712" i="23" s="1"/>
  <c r="L713" i="23"/>
  <c r="M713" i="23" s="1"/>
  <c r="L714" i="23"/>
  <c r="M714" i="23" s="1"/>
  <c r="L715" i="23"/>
  <c r="M715" i="23" s="1"/>
  <c r="L716" i="23"/>
  <c r="M716" i="23" s="1"/>
  <c r="L717" i="23"/>
  <c r="M717" i="23" s="1"/>
  <c r="L718" i="23"/>
  <c r="M718" i="23" s="1"/>
  <c r="L719" i="23"/>
  <c r="M719" i="23" s="1"/>
  <c r="L720" i="23"/>
  <c r="M720" i="23" s="1"/>
  <c r="L721" i="23"/>
  <c r="M721" i="23" s="1"/>
  <c r="L722" i="23"/>
  <c r="M722" i="23" s="1"/>
  <c r="L723" i="23"/>
  <c r="M723" i="23" s="1"/>
  <c r="L724" i="23"/>
  <c r="M724" i="23" s="1"/>
  <c r="L725" i="23"/>
  <c r="M725" i="23" s="1"/>
  <c r="L726" i="23"/>
  <c r="M726" i="23" s="1"/>
  <c r="L727" i="23"/>
  <c r="M727" i="23" s="1"/>
  <c r="L728" i="23"/>
  <c r="M728" i="23" s="1"/>
  <c r="L729" i="23"/>
  <c r="M729" i="23" s="1"/>
  <c r="L730" i="23"/>
  <c r="M730" i="23" s="1"/>
  <c r="L731" i="23"/>
  <c r="M731" i="23" s="1"/>
  <c r="L732" i="23"/>
  <c r="M732" i="23" s="1"/>
  <c r="L733" i="23"/>
  <c r="M733" i="23" s="1"/>
  <c r="L734" i="23"/>
  <c r="M734" i="23" s="1"/>
  <c r="L735" i="23"/>
  <c r="M735" i="23" s="1"/>
  <c r="L736" i="23"/>
  <c r="M736" i="23" s="1"/>
  <c r="L737" i="23"/>
  <c r="M737" i="23" s="1"/>
  <c r="L738" i="23"/>
  <c r="M738" i="23" s="1"/>
  <c r="L739" i="23"/>
  <c r="M739" i="23" s="1"/>
  <c r="L740" i="23"/>
  <c r="M740" i="23" s="1"/>
  <c r="L741" i="23"/>
  <c r="M741" i="23" s="1"/>
  <c r="L742" i="23"/>
  <c r="M742" i="23" s="1"/>
  <c r="L743" i="23"/>
  <c r="M743" i="23" s="1"/>
  <c r="L744" i="23"/>
  <c r="M744" i="23" s="1"/>
  <c r="L745" i="23"/>
  <c r="M745" i="23" s="1"/>
  <c r="L746" i="23"/>
  <c r="M746" i="23" s="1"/>
  <c r="L747" i="23"/>
  <c r="M747" i="23" s="1"/>
  <c r="L748" i="23"/>
  <c r="M748" i="23" s="1"/>
  <c r="L749" i="23"/>
  <c r="M749" i="23" s="1"/>
  <c r="L750" i="23"/>
  <c r="M750" i="23" s="1"/>
  <c r="L751" i="23"/>
  <c r="M751" i="23" s="1"/>
  <c r="L752" i="23"/>
  <c r="M752" i="23" s="1"/>
  <c r="L753" i="23"/>
  <c r="M753" i="23" s="1"/>
  <c r="L754" i="23"/>
  <c r="M754" i="23" s="1"/>
  <c r="L755" i="23"/>
  <c r="M755" i="23" s="1"/>
  <c r="L756" i="23"/>
  <c r="M756" i="23" s="1"/>
  <c r="L757" i="23"/>
  <c r="M757" i="23" s="1"/>
  <c r="L758" i="23"/>
  <c r="M758" i="23" s="1"/>
  <c r="L759" i="23"/>
  <c r="M759" i="23" s="1"/>
  <c r="L760" i="23"/>
  <c r="M760" i="23" s="1"/>
  <c r="L761" i="23"/>
  <c r="M761" i="23" s="1"/>
  <c r="L762" i="23"/>
  <c r="M762" i="23" s="1"/>
  <c r="L763" i="23"/>
  <c r="M763" i="23" s="1"/>
  <c r="L764" i="23"/>
  <c r="M764" i="23" s="1"/>
  <c r="L765" i="23"/>
  <c r="M765" i="23" s="1"/>
  <c r="L766" i="23"/>
  <c r="M766" i="23" s="1"/>
  <c r="L767" i="23"/>
  <c r="M767" i="23" s="1"/>
  <c r="L768" i="23"/>
  <c r="M768" i="23" s="1"/>
  <c r="L769" i="23"/>
  <c r="M769" i="23" s="1"/>
  <c r="L770" i="23"/>
  <c r="M770" i="23" s="1"/>
  <c r="L771" i="23"/>
  <c r="M771" i="23" s="1"/>
  <c r="L772" i="23"/>
  <c r="M772" i="23" s="1"/>
  <c r="L773" i="23"/>
  <c r="M773" i="23" s="1"/>
  <c r="L774" i="23"/>
  <c r="M774" i="23" s="1"/>
  <c r="L775" i="23"/>
  <c r="M775" i="23" s="1"/>
  <c r="L776" i="23"/>
  <c r="M776" i="23" s="1"/>
  <c r="L777" i="23"/>
  <c r="M777" i="23" s="1"/>
  <c r="L778" i="23"/>
  <c r="M778" i="23" s="1"/>
  <c r="L779" i="23"/>
  <c r="M779" i="23" s="1"/>
  <c r="L780" i="23"/>
  <c r="M780" i="23" s="1"/>
  <c r="L781" i="23"/>
  <c r="M781" i="23" s="1"/>
  <c r="L782" i="23"/>
  <c r="M782" i="23" s="1"/>
  <c r="L783" i="23"/>
  <c r="M783" i="23" s="1"/>
  <c r="L784" i="23"/>
  <c r="M784" i="23" s="1"/>
  <c r="L785" i="23"/>
  <c r="M785" i="23" s="1"/>
  <c r="L786" i="23"/>
  <c r="M786" i="23" s="1"/>
  <c r="L787" i="23"/>
  <c r="M787" i="23" s="1"/>
  <c r="L788" i="23"/>
  <c r="M788" i="23" s="1"/>
  <c r="L789" i="23"/>
  <c r="M789" i="23" s="1"/>
  <c r="L790" i="23"/>
  <c r="M790" i="23" s="1"/>
  <c r="L791" i="23"/>
  <c r="M791" i="23" s="1"/>
  <c r="L792" i="23"/>
  <c r="M792" i="23" s="1"/>
  <c r="L793" i="23"/>
  <c r="M793" i="23" s="1"/>
  <c r="L794" i="23"/>
  <c r="M794" i="23" s="1"/>
  <c r="L795" i="23"/>
  <c r="M795" i="23" s="1"/>
  <c r="L796" i="23"/>
  <c r="M796" i="23" s="1"/>
  <c r="L797" i="23"/>
  <c r="M797" i="23" s="1"/>
  <c r="L798" i="23"/>
  <c r="M798" i="23" s="1"/>
  <c r="L799" i="23"/>
  <c r="M799" i="23" s="1"/>
  <c r="L800" i="23"/>
  <c r="M800" i="23" s="1"/>
  <c r="L801" i="23"/>
  <c r="M801" i="23" s="1"/>
  <c r="L802" i="23"/>
  <c r="M802" i="23" s="1"/>
  <c r="L803" i="23"/>
  <c r="M803" i="23" s="1"/>
  <c r="L804" i="23"/>
  <c r="M804" i="23" s="1"/>
  <c r="L805" i="23"/>
  <c r="M805" i="23" s="1"/>
  <c r="L806" i="23"/>
  <c r="M806" i="23" s="1"/>
  <c r="L807" i="23"/>
  <c r="M807" i="23" s="1"/>
  <c r="L808" i="23"/>
  <c r="M808" i="23" s="1"/>
  <c r="L809" i="23"/>
  <c r="M809" i="23" s="1"/>
  <c r="L810" i="23"/>
  <c r="M810" i="23" s="1"/>
  <c r="L811" i="23"/>
  <c r="M811" i="23" s="1"/>
  <c r="L812" i="23"/>
  <c r="M812" i="23" s="1"/>
  <c r="L813" i="23"/>
  <c r="M813" i="23" s="1"/>
  <c r="L814" i="23"/>
  <c r="M814" i="23" s="1"/>
  <c r="L815" i="23"/>
  <c r="M815" i="23" s="1"/>
  <c r="L816" i="23"/>
  <c r="M816" i="23" s="1"/>
  <c r="L817" i="23"/>
  <c r="M817" i="23" s="1"/>
  <c r="L818" i="23"/>
  <c r="M818" i="23" s="1"/>
  <c r="L819" i="23"/>
  <c r="M819" i="23" s="1"/>
  <c r="L820" i="23"/>
  <c r="M820" i="23" s="1"/>
  <c r="L821" i="23"/>
  <c r="M821" i="23" s="1"/>
  <c r="L822" i="23"/>
  <c r="M822" i="23" s="1"/>
  <c r="L823" i="23"/>
  <c r="M823" i="23" s="1"/>
  <c r="L824" i="23"/>
  <c r="M824" i="23" s="1"/>
  <c r="L825" i="23"/>
  <c r="M825" i="23" s="1"/>
  <c r="L826" i="23"/>
  <c r="M826" i="23" s="1"/>
  <c r="L827" i="23"/>
  <c r="M827" i="23" s="1"/>
  <c r="L828" i="23"/>
  <c r="M828" i="23" s="1"/>
  <c r="L829" i="23"/>
  <c r="M829" i="23" s="1"/>
  <c r="L830" i="23"/>
  <c r="M830" i="23" s="1"/>
  <c r="L831" i="23"/>
  <c r="M831" i="23" s="1"/>
  <c r="L832" i="23"/>
  <c r="M832" i="23" s="1"/>
  <c r="L833" i="23"/>
  <c r="M833" i="23" s="1"/>
  <c r="L834" i="23"/>
  <c r="M834" i="23" s="1"/>
  <c r="L835" i="23"/>
  <c r="M835" i="23" s="1"/>
  <c r="L836" i="23"/>
  <c r="M836" i="23" s="1"/>
  <c r="L837" i="23"/>
  <c r="M837" i="23" s="1"/>
  <c r="L838" i="23"/>
  <c r="M838" i="23" s="1"/>
  <c r="L839" i="23"/>
  <c r="M839" i="23" s="1"/>
  <c r="L840" i="23"/>
  <c r="M840" i="23" s="1"/>
  <c r="L841" i="23"/>
  <c r="M841" i="23" s="1"/>
  <c r="L842" i="23"/>
  <c r="M842" i="23" s="1"/>
  <c r="L843" i="23"/>
  <c r="M843" i="23" s="1"/>
  <c r="L844" i="23"/>
  <c r="M844" i="23" s="1"/>
  <c r="L845" i="23"/>
  <c r="M845" i="23" s="1"/>
  <c r="L846" i="23"/>
  <c r="M846" i="23" s="1"/>
  <c r="L847" i="23"/>
  <c r="M847" i="23" s="1"/>
  <c r="L848" i="23"/>
  <c r="M848" i="23" s="1"/>
  <c r="L849" i="23"/>
  <c r="M849" i="23" s="1"/>
  <c r="L850" i="23"/>
  <c r="M850" i="23" s="1"/>
  <c r="L851" i="23"/>
  <c r="M851" i="23" s="1"/>
  <c r="L852" i="23"/>
  <c r="M852" i="23" s="1"/>
  <c r="L853" i="23"/>
  <c r="M853" i="23" s="1"/>
  <c r="L854" i="23"/>
  <c r="M854" i="23" s="1"/>
  <c r="L855" i="23"/>
  <c r="M855" i="23" s="1"/>
  <c r="L856" i="23"/>
  <c r="M856" i="23" s="1"/>
  <c r="L857" i="23"/>
  <c r="M857" i="23" s="1"/>
  <c r="L858" i="23"/>
  <c r="M858" i="23" s="1"/>
  <c r="L859" i="23"/>
  <c r="M859" i="23" s="1"/>
  <c r="L860" i="23"/>
  <c r="M860" i="23" s="1"/>
  <c r="L861" i="23"/>
  <c r="M861" i="23" s="1"/>
  <c r="L862" i="23"/>
  <c r="M862" i="23" s="1"/>
  <c r="L863" i="23"/>
  <c r="M863" i="23" s="1"/>
  <c r="L864" i="23"/>
  <c r="M864" i="23" s="1"/>
  <c r="L865" i="23"/>
  <c r="M865" i="23" s="1"/>
  <c r="L866" i="23"/>
  <c r="M866" i="23" s="1"/>
  <c r="L867" i="23"/>
  <c r="M867" i="23" s="1"/>
  <c r="L868" i="23"/>
  <c r="M868" i="23" s="1"/>
  <c r="L869" i="23"/>
  <c r="M869" i="23" s="1"/>
  <c r="L870" i="23"/>
  <c r="M870" i="23" s="1"/>
  <c r="L871" i="23"/>
  <c r="M871" i="23" s="1"/>
  <c r="L872" i="23"/>
  <c r="M872" i="23" s="1"/>
  <c r="L873" i="23"/>
  <c r="M873" i="23" s="1"/>
  <c r="L874" i="23"/>
  <c r="M874" i="23" s="1"/>
  <c r="L875" i="23"/>
  <c r="M875" i="23" s="1"/>
  <c r="L876" i="23"/>
  <c r="M876" i="23" s="1"/>
  <c r="L877" i="23"/>
  <c r="M877" i="23" s="1"/>
  <c r="L878" i="23"/>
  <c r="M878" i="23" s="1"/>
  <c r="L879" i="23"/>
  <c r="M879" i="23" s="1"/>
  <c r="L880" i="23"/>
  <c r="M880" i="23" s="1"/>
  <c r="L881" i="23"/>
  <c r="M881" i="23" s="1"/>
  <c r="L882" i="23"/>
  <c r="M882" i="23" s="1"/>
  <c r="L883" i="23"/>
  <c r="M883" i="23" s="1"/>
  <c r="L884" i="23"/>
  <c r="M884" i="23" s="1"/>
  <c r="L885" i="23"/>
  <c r="M885" i="23" s="1"/>
  <c r="L886" i="23"/>
  <c r="M886" i="23" s="1"/>
  <c r="L887" i="23"/>
  <c r="M887" i="23" s="1"/>
  <c r="L888" i="23"/>
  <c r="M888" i="23" s="1"/>
  <c r="L889" i="23"/>
  <c r="M889" i="23" s="1"/>
  <c r="L890" i="23"/>
  <c r="M890" i="23" s="1"/>
  <c r="L891" i="23"/>
  <c r="M891" i="23" s="1"/>
  <c r="L892" i="23"/>
  <c r="M892" i="23" s="1"/>
  <c r="L893" i="23"/>
  <c r="M893" i="23" s="1"/>
  <c r="L894" i="23"/>
  <c r="M894" i="23" s="1"/>
  <c r="L895" i="23"/>
  <c r="M895" i="23" s="1"/>
  <c r="L896" i="23"/>
  <c r="M896" i="23" s="1"/>
  <c r="L897" i="23"/>
  <c r="M897" i="23" s="1"/>
  <c r="L898" i="23"/>
  <c r="M898" i="23" s="1"/>
  <c r="L899" i="23"/>
  <c r="M899" i="23" s="1"/>
  <c r="L900" i="23"/>
  <c r="M900" i="23" s="1"/>
  <c r="L901" i="23"/>
  <c r="M901" i="23" s="1"/>
  <c r="L902" i="23"/>
  <c r="M902" i="23" s="1"/>
  <c r="L903" i="23"/>
  <c r="M903" i="23" s="1"/>
  <c r="L904" i="23"/>
  <c r="M904" i="23" s="1"/>
  <c r="L905" i="23"/>
  <c r="M905" i="23" s="1"/>
  <c r="L906" i="23"/>
  <c r="M906" i="23" s="1"/>
  <c r="L907" i="23"/>
  <c r="M907" i="23" s="1"/>
  <c r="L908" i="23"/>
  <c r="M908" i="23" s="1"/>
  <c r="L909" i="23"/>
  <c r="M909" i="23" s="1"/>
  <c r="L910" i="23"/>
  <c r="M910" i="23" s="1"/>
  <c r="L911" i="23"/>
  <c r="M911" i="23" s="1"/>
  <c r="L912" i="23"/>
  <c r="M912" i="23" s="1"/>
  <c r="L913" i="23"/>
  <c r="M913" i="23" s="1"/>
  <c r="L914" i="23"/>
  <c r="M914" i="23" s="1"/>
  <c r="L915" i="23"/>
  <c r="M915" i="23" s="1"/>
  <c r="L916" i="23"/>
  <c r="M916" i="23" s="1"/>
  <c r="L917" i="23"/>
  <c r="M917" i="23" s="1"/>
  <c r="L918" i="23"/>
  <c r="M918" i="23" s="1"/>
  <c r="L919" i="23"/>
  <c r="M919" i="23" s="1"/>
  <c r="L920" i="23"/>
  <c r="M920" i="23" s="1"/>
  <c r="L921" i="23"/>
  <c r="M921" i="23" s="1"/>
  <c r="L922" i="23"/>
  <c r="M922" i="23" s="1"/>
  <c r="L923" i="23"/>
  <c r="M923" i="23" s="1"/>
  <c r="L924" i="23"/>
  <c r="M924" i="23" s="1"/>
  <c r="L925" i="23"/>
  <c r="M925" i="23" s="1"/>
  <c r="L926" i="23"/>
  <c r="M926" i="23" s="1"/>
  <c r="L927" i="23"/>
  <c r="M927" i="23" s="1"/>
  <c r="L928" i="23"/>
  <c r="M928" i="23" s="1"/>
  <c r="L929" i="23"/>
  <c r="M929" i="23" s="1"/>
  <c r="L930" i="23"/>
  <c r="M930" i="23" s="1"/>
  <c r="L931" i="23"/>
  <c r="M931" i="23" s="1"/>
  <c r="L932" i="23"/>
  <c r="M932" i="23" s="1"/>
  <c r="L933" i="23"/>
  <c r="M933" i="23" s="1"/>
  <c r="L934" i="23"/>
  <c r="M934" i="23" s="1"/>
  <c r="L935" i="23"/>
  <c r="M935" i="23" s="1"/>
  <c r="L936" i="23"/>
  <c r="M936" i="23" s="1"/>
  <c r="L937" i="23"/>
  <c r="M937" i="23" s="1"/>
  <c r="L938" i="23"/>
  <c r="M938" i="23" s="1"/>
  <c r="L939" i="23"/>
  <c r="M939" i="23" s="1"/>
  <c r="L940" i="23"/>
  <c r="M940" i="23" s="1"/>
  <c r="L941" i="23"/>
  <c r="M941" i="23" s="1"/>
  <c r="L942" i="23"/>
  <c r="M942" i="23" s="1"/>
  <c r="L943" i="23"/>
  <c r="M943" i="23" s="1"/>
  <c r="L944" i="23"/>
  <c r="M944" i="23" s="1"/>
  <c r="L945" i="23"/>
  <c r="M945" i="23" s="1"/>
  <c r="L946" i="23"/>
  <c r="M946" i="23" s="1"/>
  <c r="L947" i="23"/>
  <c r="M947" i="23" s="1"/>
  <c r="L948" i="23"/>
  <c r="M948" i="23" s="1"/>
  <c r="L949" i="23"/>
  <c r="M949" i="23" s="1"/>
  <c r="L950" i="23"/>
  <c r="M950" i="23" s="1"/>
  <c r="L951" i="23"/>
  <c r="M951" i="23" s="1"/>
  <c r="L952" i="23"/>
  <c r="M952" i="23" s="1"/>
  <c r="L953" i="23"/>
  <c r="M953" i="23" s="1"/>
  <c r="L954" i="23"/>
  <c r="M954" i="23" s="1"/>
  <c r="L955" i="23"/>
  <c r="M955" i="23" s="1"/>
  <c r="L956" i="23"/>
  <c r="M956" i="23" s="1"/>
  <c r="L957" i="23"/>
  <c r="M957" i="23" s="1"/>
  <c r="L958" i="23"/>
  <c r="M958" i="23" s="1"/>
  <c r="L959" i="23"/>
  <c r="M959" i="23" s="1"/>
  <c r="L960" i="23"/>
  <c r="M960" i="23" s="1"/>
  <c r="L961" i="23"/>
  <c r="M961" i="23" s="1"/>
  <c r="L962" i="23"/>
  <c r="M962" i="23" s="1"/>
  <c r="L963" i="23"/>
  <c r="M963" i="23" s="1"/>
  <c r="L964" i="23"/>
  <c r="M964" i="23" s="1"/>
  <c r="L965" i="23"/>
  <c r="M965" i="23" s="1"/>
  <c r="L966" i="23"/>
  <c r="M966" i="23" s="1"/>
  <c r="L967" i="23"/>
  <c r="M967" i="23" s="1"/>
  <c r="L968" i="23"/>
  <c r="M968" i="23" s="1"/>
  <c r="L969" i="23"/>
  <c r="M969" i="23" s="1"/>
  <c r="L970" i="23"/>
  <c r="M970" i="23" s="1"/>
  <c r="L971" i="23"/>
  <c r="M971" i="23" s="1"/>
  <c r="L972" i="23"/>
  <c r="M972" i="23" s="1"/>
  <c r="L973" i="23"/>
  <c r="M973" i="23" s="1"/>
  <c r="L974" i="23"/>
  <c r="M974" i="23" s="1"/>
  <c r="L975" i="23"/>
  <c r="M975" i="23" s="1"/>
  <c r="L976" i="23"/>
  <c r="M976" i="23" s="1"/>
  <c r="L977" i="23"/>
  <c r="M977" i="23" s="1"/>
  <c r="L978" i="23"/>
  <c r="M978" i="23" s="1"/>
  <c r="L979" i="23"/>
  <c r="M979" i="23" s="1"/>
  <c r="L980" i="23"/>
  <c r="M980" i="23" s="1"/>
  <c r="L981" i="23"/>
  <c r="M981" i="23" s="1"/>
  <c r="L982" i="23"/>
  <c r="M982" i="23" s="1"/>
  <c r="L983" i="23"/>
  <c r="M983" i="23" s="1"/>
  <c r="L984" i="23"/>
  <c r="M984" i="23" s="1"/>
  <c r="L985" i="23"/>
  <c r="M985" i="23" s="1"/>
  <c r="L986" i="23"/>
  <c r="M986" i="23" s="1"/>
  <c r="L987" i="23"/>
  <c r="M987" i="23" s="1"/>
  <c r="L988" i="23"/>
  <c r="M988" i="23" s="1"/>
  <c r="L989" i="23"/>
  <c r="M989" i="23" s="1"/>
  <c r="L990" i="23"/>
  <c r="M990" i="23" s="1"/>
  <c r="L991" i="23"/>
  <c r="M991" i="23" s="1"/>
  <c r="L992" i="23"/>
  <c r="M992" i="23" s="1"/>
  <c r="L993" i="23"/>
  <c r="M993" i="23" s="1"/>
  <c r="L994" i="23"/>
  <c r="M994" i="23" s="1"/>
  <c r="L995" i="23"/>
  <c r="M995" i="23" s="1"/>
  <c r="L996" i="23"/>
  <c r="M996" i="23" s="1"/>
  <c r="L997" i="23"/>
  <c r="M997" i="23" s="1"/>
  <c r="L998" i="23"/>
  <c r="M998" i="23" s="1"/>
  <c r="L999" i="23"/>
  <c r="M999" i="23" s="1"/>
  <c r="L1000" i="23"/>
  <c r="M1000" i="23" s="1"/>
  <c r="L1001" i="23"/>
  <c r="M1001" i="23" s="1"/>
  <c r="L1002" i="23"/>
  <c r="M1002" i="23" s="1"/>
  <c r="L1003" i="23"/>
  <c r="M1003" i="23" s="1"/>
  <c r="L1004" i="23"/>
  <c r="M1004" i="23" s="1"/>
  <c r="L1005" i="23"/>
  <c r="M1005" i="23" s="1"/>
  <c r="L1006" i="23"/>
  <c r="M1006" i="23" s="1"/>
  <c r="L1007" i="23"/>
  <c r="M1007" i="23" s="1"/>
  <c r="L1008" i="23"/>
  <c r="M1008" i="23" s="1"/>
  <c r="L1009" i="23"/>
  <c r="M1009" i="23" s="1"/>
  <c r="L1010" i="23"/>
  <c r="M1010" i="23" s="1"/>
  <c r="L1011" i="23"/>
  <c r="M1011" i="23" s="1"/>
  <c r="L1012" i="23"/>
  <c r="M1012" i="23" s="1"/>
  <c r="L1013" i="23"/>
  <c r="M1013" i="23" s="1"/>
  <c r="L1014" i="23"/>
  <c r="M1014" i="23" s="1"/>
  <c r="L1015" i="23"/>
  <c r="M1015" i="23" s="1"/>
  <c r="L1016" i="23"/>
  <c r="M1016" i="23" s="1"/>
  <c r="L1017" i="23"/>
  <c r="M1017" i="23" s="1"/>
  <c r="L1018" i="23"/>
  <c r="M1018" i="23" s="1"/>
  <c r="L1019" i="23"/>
  <c r="M1019" i="23" s="1"/>
  <c r="L1020" i="23"/>
  <c r="M1020" i="23" s="1"/>
  <c r="L1021" i="23"/>
  <c r="M1021" i="23" s="1"/>
  <c r="L1022" i="23"/>
  <c r="M1022" i="23" s="1"/>
  <c r="L1023" i="23"/>
  <c r="M1023" i="23" s="1"/>
  <c r="L1024" i="23"/>
  <c r="M1024" i="23" s="1"/>
  <c r="L1025" i="23"/>
  <c r="M1025" i="23" s="1"/>
  <c r="L1026" i="23"/>
  <c r="M1026" i="23" s="1"/>
  <c r="L1027" i="23"/>
  <c r="M1027" i="23" s="1"/>
  <c r="L1028" i="23"/>
  <c r="M1028" i="23" s="1"/>
  <c r="L1029" i="23"/>
  <c r="M1029" i="23" s="1"/>
  <c r="L1030" i="23"/>
  <c r="M1030" i="23" s="1"/>
  <c r="L1031" i="23"/>
  <c r="M1031" i="23" s="1"/>
  <c r="L1032" i="23"/>
  <c r="M1032" i="23" s="1"/>
  <c r="L1033" i="23"/>
  <c r="M1033" i="23" s="1"/>
  <c r="L1034" i="23"/>
  <c r="M1034" i="23" s="1"/>
  <c r="L1035" i="23"/>
  <c r="M1035" i="23" s="1"/>
  <c r="L1036" i="23"/>
  <c r="M1036" i="23" s="1"/>
  <c r="L1037" i="23"/>
  <c r="M1037" i="23" s="1"/>
  <c r="L1038" i="23"/>
  <c r="M1038" i="23" s="1"/>
  <c r="L1039" i="23"/>
  <c r="M1039" i="23" s="1"/>
  <c r="L1040" i="23"/>
  <c r="M1040" i="23" s="1"/>
  <c r="L1041" i="23"/>
  <c r="M1041" i="23" s="1"/>
  <c r="L1042" i="23"/>
  <c r="M1042" i="23" s="1"/>
  <c r="L1043" i="23"/>
  <c r="M1043" i="23" s="1"/>
  <c r="L1044" i="23"/>
  <c r="M1044" i="23" s="1"/>
  <c r="L1045" i="23"/>
  <c r="M1045" i="23" s="1"/>
  <c r="L1046" i="23"/>
  <c r="M1046" i="23" s="1"/>
  <c r="L1047" i="23"/>
  <c r="M1047" i="23" s="1"/>
  <c r="L1048" i="23"/>
  <c r="M1048" i="23" s="1"/>
  <c r="L1049" i="23"/>
  <c r="M1049" i="23" s="1"/>
  <c r="L1050" i="23"/>
  <c r="M1050" i="23" s="1"/>
  <c r="L1051" i="23"/>
  <c r="M1051" i="23" s="1"/>
  <c r="L1052" i="23"/>
  <c r="M1052" i="23" s="1"/>
  <c r="L1053" i="23"/>
  <c r="M1053" i="23" s="1"/>
  <c r="L1054" i="23"/>
  <c r="M1054" i="23" s="1"/>
  <c r="L1055" i="23"/>
  <c r="M1055" i="23" s="1"/>
  <c r="L1056" i="23"/>
  <c r="M1056" i="23" s="1"/>
  <c r="L1057" i="23"/>
  <c r="M1057" i="23" s="1"/>
  <c r="L1058" i="23"/>
  <c r="M1058" i="23" s="1"/>
  <c r="L1059" i="23"/>
  <c r="M1059" i="23" s="1"/>
  <c r="L1060" i="23"/>
  <c r="M1060" i="23" s="1"/>
  <c r="L1061" i="23"/>
  <c r="M1061" i="23" s="1"/>
  <c r="L1062" i="23"/>
  <c r="M1062" i="23" s="1"/>
  <c r="L1063" i="23"/>
  <c r="M1063" i="23" s="1"/>
  <c r="L1064" i="23"/>
  <c r="M1064" i="23" s="1"/>
  <c r="L1065" i="23"/>
  <c r="M1065" i="23" s="1"/>
  <c r="L1066" i="23"/>
  <c r="M1066" i="23" s="1"/>
  <c r="L1067" i="23"/>
  <c r="M1067" i="23" s="1"/>
  <c r="L1068" i="23"/>
  <c r="M1068" i="23" s="1"/>
  <c r="L1069" i="23"/>
  <c r="M1069" i="23" s="1"/>
  <c r="L1070" i="23"/>
  <c r="M1070" i="23" s="1"/>
  <c r="L1071" i="23"/>
  <c r="M1071" i="23" s="1"/>
  <c r="L1072" i="23"/>
  <c r="M1072" i="23" s="1"/>
  <c r="L1073" i="23"/>
  <c r="M1073" i="23" s="1"/>
  <c r="L1074" i="23"/>
  <c r="M1074" i="23" s="1"/>
  <c r="L1075" i="23"/>
  <c r="M1075" i="23" s="1"/>
  <c r="L1076" i="23"/>
  <c r="M1076" i="23" s="1"/>
  <c r="L1077" i="23"/>
  <c r="M1077" i="23" s="1"/>
  <c r="L1078" i="23"/>
  <c r="M1078" i="23" s="1"/>
  <c r="L1079" i="23"/>
  <c r="M1079" i="23" s="1"/>
  <c r="L1080" i="23"/>
  <c r="M1080" i="23" s="1"/>
  <c r="L1081" i="23"/>
  <c r="M1081" i="23" s="1"/>
  <c r="L1082" i="23"/>
  <c r="M1082" i="23" s="1"/>
  <c r="L1083" i="23"/>
  <c r="M1083" i="23" s="1"/>
  <c r="L1084" i="23"/>
  <c r="M1084" i="23" s="1"/>
  <c r="L1085" i="23"/>
  <c r="M1085" i="23" s="1"/>
  <c r="L1086" i="23"/>
  <c r="M1086" i="23" s="1"/>
  <c r="L1087" i="23"/>
  <c r="M1087" i="23" s="1"/>
  <c r="L1088" i="23"/>
  <c r="M1088" i="23" s="1"/>
  <c r="L1089" i="23"/>
  <c r="M1089" i="23" s="1"/>
  <c r="L1090" i="23"/>
  <c r="M1090" i="23" s="1"/>
  <c r="L1091" i="23"/>
  <c r="M1091" i="23" s="1"/>
  <c r="L1092" i="23"/>
  <c r="M1092" i="23" s="1"/>
  <c r="L1093" i="23"/>
  <c r="M1093" i="23" s="1"/>
  <c r="L1094" i="23"/>
  <c r="M1094" i="23" s="1"/>
  <c r="L1095" i="23"/>
  <c r="M1095" i="23" s="1"/>
  <c r="L1096" i="23"/>
  <c r="M1096" i="23" s="1"/>
  <c r="L1097" i="23"/>
  <c r="M1097" i="23" s="1"/>
  <c r="L1098" i="23"/>
  <c r="M1098" i="23" s="1"/>
  <c r="L1099" i="23"/>
  <c r="M1099" i="23" s="1"/>
  <c r="L1100" i="23"/>
  <c r="M1100" i="23" s="1"/>
  <c r="L1101" i="23"/>
  <c r="M1101" i="23" s="1"/>
  <c r="L1102" i="23"/>
  <c r="M1102" i="23" s="1"/>
  <c r="L1103" i="23"/>
  <c r="M1103" i="23" s="1"/>
  <c r="L1104" i="23"/>
  <c r="M1104" i="23" s="1"/>
  <c r="L1105" i="23"/>
  <c r="M1105" i="23" s="1"/>
  <c r="L1106" i="23"/>
  <c r="M1106" i="23" s="1"/>
  <c r="L1107" i="23"/>
  <c r="M1107" i="23" s="1"/>
  <c r="L1108" i="23"/>
  <c r="M1108" i="23" s="1"/>
  <c r="L1109" i="23"/>
  <c r="M1109" i="23" s="1"/>
  <c r="L1110" i="23"/>
  <c r="M1110" i="23" s="1"/>
  <c r="L1111" i="23"/>
  <c r="M1111" i="23" s="1"/>
  <c r="L1112" i="23"/>
  <c r="M1112" i="23" s="1"/>
  <c r="L1113" i="23"/>
  <c r="M1113" i="23" s="1"/>
  <c r="L1114" i="23"/>
  <c r="M1114" i="23" s="1"/>
  <c r="L1115" i="23"/>
  <c r="M1115" i="23" s="1"/>
  <c r="L1116" i="23"/>
  <c r="M1116" i="23" s="1"/>
  <c r="L1117" i="23"/>
  <c r="M1117" i="23" s="1"/>
  <c r="L1118" i="23"/>
  <c r="M1118" i="23" s="1"/>
  <c r="L1119" i="23"/>
  <c r="M1119" i="23" s="1"/>
  <c r="L1120" i="23"/>
  <c r="M1120" i="23" s="1"/>
  <c r="L1121" i="23"/>
  <c r="M1121" i="23" s="1"/>
  <c r="L1122" i="23"/>
  <c r="M1122" i="23" s="1"/>
  <c r="L1123" i="23"/>
  <c r="M1123" i="23" s="1"/>
  <c r="L1124" i="23"/>
  <c r="M1124" i="23" s="1"/>
  <c r="L1125" i="23"/>
  <c r="M1125" i="23" s="1"/>
  <c r="L1126" i="23"/>
  <c r="M1126" i="23" s="1"/>
  <c r="L1127" i="23"/>
  <c r="M1127" i="23" s="1"/>
  <c r="L1128" i="23"/>
  <c r="M1128" i="23" s="1"/>
  <c r="L1129" i="23"/>
  <c r="M1129" i="23" s="1"/>
  <c r="L1130" i="23"/>
  <c r="M1130" i="23" s="1"/>
  <c r="L1131" i="23"/>
  <c r="M1131" i="23" s="1"/>
  <c r="L1132" i="23"/>
  <c r="M1132" i="23" s="1"/>
  <c r="L1133" i="23"/>
  <c r="M1133" i="23" s="1"/>
  <c r="L1134" i="23"/>
  <c r="M1134" i="23" s="1"/>
  <c r="L1135" i="23"/>
  <c r="M1135" i="23" s="1"/>
  <c r="L1136" i="23"/>
  <c r="M1136" i="23" s="1"/>
  <c r="L1137" i="23"/>
  <c r="M1137" i="23" s="1"/>
  <c r="L1138" i="23"/>
  <c r="M1138" i="23" s="1"/>
  <c r="L1139" i="23"/>
  <c r="M1139" i="23" s="1"/>
  <c r="L1140" i="23"/>
  <c r="M1140" i="23" s="1"/>
  <c r="L1141" i="23"/>
  <c r="M1141" i="23" s="1"/>
  <c r="L1142" i="23"/>
  <c r="M1142" i="23" s="1"/>
  <c r="L1143" i="23"/>
  <c r="M1143" i="23" s="1"/>
  <c r="L1144" i="23"/>
  <c r="M1144" i="23" s="1"/>
  <c r="L1145" i="23"/>
  <c r="M1145" i="23" s="1"/>
  <c r="L1146" i="23"/>
  <c r="M1146" i="23" s="1"/>
  <c r="L1147" i="23"/>
  <c r="M1147" i="23" s="1"/>
  <c r="L1148" i="23"/>
  <c r="M1148" i="23" s="1"/>
  <c r="L1149" i="23"/>
  <c r="M1149" i="23" s="1"/>
  <c r="L1150" i="23"/>
  <c r="M1150" i="23" s="1"/>
  <c r="L1151" i="23"/>
  <c r="M1151" i="23" s="1"/>
  <c r="L1152" i="23"/>
  <c r="M1152" i="23" s="1"/>
  <c r="L1153" i="23"/>
  <c r="M1153" i="23" s="1"/>
  <c r="L1154" i="23"/>
  <c r="M1154" i="23" s="1"/>
  <c r="L1155" i="23"/>
  <c r="M1155" i="23" s="1"/>
  <c r="L1156" i="23"/>
  <c r="M1156" i="23" s="1"/>
  <c r="L1157" i="23"/>
  <c r="M1157" i="23" s="1"/>
  <c r="L1158" i="23"/>
  <c r="M1158" i="23" s="1"/>
  <c r="L1159" i="23"/>
  <c r="M1159" i="23" s="1"/>
  <c r="L1160" i="23"/>
  <c r="M1160" i="23" s="1"/>
  <c r="L1161" i="23"/>
  <c r="M1161" i="23" s="1"/>
  <c r="L1162" i="23"/>
  <c r="M1162" i="23" s="1"/>
  <c r="L1163" i="23"/>
  <c r="M1163" i="23" s="1"/>
  <c r="L1164" i="23"/>
  <c r="M1164" i="23" s="1"/>
  <c r="L1165" i="23"/>
  <c r="M1165" i="23" s="1"/>
  <c r="L1166" i="23"/>
  <c r="M1166" i="23" s="1"/>
  <c r="L1167" i="23"/>
  <c r="M1167" i="23" s="1"/>
  <c r="L1168" i="23"/>
  <c r="M1168" i="23" s="1"/>
  <c r="L1169" i="23"/>
  <c r="M1169" i="23" s="1"/>
  <c r="L1170" i="23"/>
  <c r="M1170" i="23" s="1"/>
  <c r="L1171" i="23"/>
  <c r="M1171" i="23" s="1"/>
  <c r="L1172" i="23"/>
  <c r="M1172" i="23" s="1"/>
  <c r="L1173" i="23"/>
  <c r="M1173" i="23" s="1"/>
  <c r="L1174" i="23"/>
  <c r="M1174" i="23" s="1"/>
  <c r="L1175" i="23"/>
  <c r="M1175" i="23" s="1"/>
  <c r="L1176" i="23"/>
  <c r="M1176" i="23" s="1"/>
  <c r="L1177" i="23"/>
  <c r="M1177" i="23" s="1"/>
  <c r="L1178" i="23"/>
  <c r="M1178" i="23" s="1"/>
  <c r="L1179" i="23"/>
  <c r="M1179" i="23" s="1"/>
  <c r="L1180" i="23"/>
  <c r="M1180" i="23" s="1"/>
  <c r="L1181" i="23"/>
  <c r="M1181" i="23" s="1"/>
  <c r="L1182" i="23"/>
  <c r="M1182" i="23" s="1"/>
  <c r="L1183" i="23"/>
  <c r="M1183" i="23" s="1"/>
  <c r="L1184" i="23"/>
  <c r="M1184" i="23" s="1"/>
  <c r="L1185" i="23"/>
  <c r="M1185" i="23" s="1"/>
  <c r="L1186" i="23"/>
  <c r="M1186" i="23" s="1"/>
  <c r="L1187" i="23"/>
  <c r="M1187" i="23" s="1"/>
  <c r="L1188" i="23"/>
  <c r="M1188" i="23" s="1"/>
  <c r="L1189" i="23"/>
  <c r="M1189" i="23" s="1"/>
  <c r="L1190" i="23"/>
  <c r="M1190" i="23" s="1"/>
  <c r="L1191" i="23"/>
  <c r="M1191" i="23" s="1"/>
  <c r="L1192" i="23"/>
  <c r="M1192" i="23" s="1"/>
  <c r="L1193" i="23"/>
  <c r="M1193" i="23" s="1"/>
  <c r="L1194" i="23"/>
  <c r="M1194" i="23" s="1"/>
  <c r="L1195" i="23"/>
  <c r="M1195" i="23" s="1"/>
  <c r="L1196" i="23"/>
  <c r="M1196" i="23" s="1"/>
  <c r="L1197" i="23"/>
  <c r="M1197" i="23" s="1"/>
  <c r="L1198" i="23"/>
  <c r="M1198" i="23" s="1"/>
  <c r="L1199" i="23"/>
  <c r="M1199" i="23" s="1"/>
  <c r="L1200" i="23"/>
  <c r="M1200" i="23" s="1"/>
  <c r="L1201" i="23"/>
  <c r="M1201" i="23" s="1"/>
  <c r="L1202" i="23"/>
  <c r="M1202" i="23" s="1"/>
  <c r="L1203" i="23"/>
  <c r="M1203" i="23" s="1"/>
  <c r="L1204" i="23"/>
  <c r="M1204" i="23" s="1"/>
  <c r="L1205" i="23"/>
  <c r="M1205" i="23" s="1"/>
  <c r="L1206" i="23"/>
  <c r="M1206" i="23" s="1"/>
  <c r="L1207" i="23"/>
  <c r="M1207" i="23" s="1"/>
  <c r="L1208" i="23"/>
  <c r="M1208" i="23" s="1"/>
  <c r="L1209" i="23"/>
  <c r="M1209" i="23" s="1"/>
  <c r="L1210" i="23"/>
  <c r="M1210" i="23" s="1"/>
  <c r="L1211" i="23"/>
  <c r="M1211" i="23" s="1"/>
  <c r="L1212" i="23"/>
  <c r="M1212" i="23" s="1"/>
  <c r="L1213" i="23"/>
  <c r="M1213" i="23" s="1"/>
  <c r="L1214" i="23"/>
  <c r="M1214" i="23" s="1"/>
  <c r="L1215" i="23"/>
  <c r="M1215" i="23" s="1"/>
  <c r="L1216" i="23"/>
  <c r="M1216" i="23" s="1"/>
  <c r="L1217" i="23"/>
  <c r="M1217" i="23" s="1"/>
  <c r="L1218" i="23"/>
  <c r="M1218" i="23" s="1"/>
  <c r="L1219" i="23"/>
  <c r="M1219" i="23" s="1"/>
  <c r="L1220" i="23"/>
  <c r="M1220" i="23" s="1"/>
  <c r="L1221" i="23"/>
  <c r="M1221" i="23" s="1"/>
  <c r="L1222" i="23"/>
  <c r="M1222" i="23" s="1"/>
  <c r="L1223" i="23"/>
  <c r="M1223" i="23" s="1"/>
  <c r="L1224" i="23"/>
  <c r="M1224" i="23" s="1"/>
  <c r="L1225" i="23"/>
  <c r="M1225" i="23" s="1"/>
  <c r="L1226" i="23"/>
  <c r="M1226" i="23" s="1"/>
  <c r="L1227" i="23"/>
  <c r="M1227" i="23" s="1"/>
  <c r="L1228" i="23"/>
  <c r="M1228" i="23" s="1"/>
  <c r="L1229" i="23"/>
  <c r="M1229" i="23" s="1"/>
  <c r="L1230" i="23"/>
  <c r="M1230" i="23" s="1"/>
  <c r="L1231" i="23"/>
  <c r="M1231" i="23" s="1"/>
  <c r="L1232" i="23"/>
  <c r="M1232" i="23" s="1"/>
  <c r="L1233" i="23"/>
  <c r="M1233" i="23" s="1"/>
  <c r="L1234" i="23"/>
  <c r="M1234" i="23" s="1"/>
  <c r="L1235" i="23"/>
  <c r="M1235" i="23" s="1"/>
  <c r="L1236" i="23"/>
  <c r="M1236" i="23" s="1"/>
  <c r="L1237" i="23"/>
  <c r="M1237" i="23" s="1"/>
  <c r="L1238" i="23"/>
  <c r="M1238" i="23" s="1"/>
  <c r="L1239" i="23"/>
  <c r="M1239" i="23" s="1"/>
  <c r="L1240" i="23"/>
  <c r="M1240" i="23" s="1"/>
  <c r="L1241" i="23"/>
  <c r="M1241" i="23" s="1"/>
  <c r="L1242" i="23"/>
  <c r="M1242" i="23" s="1"/>
  <c r="L1243" i="23"/>
  <c r="M1243" i="23" s="1"/>
  <c r="L1244" i="23"/>
  <c r="M1244" i="23" s="1"/>
  <c r="L1245" i="23"/>
  <c r="M1245" i="23" s="1"/>
  <c r="L1246" i="23"/>
  <c r="M1246" i="23" s="1"/>
  <c r="L1247" i="23"/>
  <c r="M1247" i="23" s="1"/>
  <c r="L1248" i="23"/>
  <c r="M1248" i="23" s="1"/>
  <c r="L1249" i="23"/>
  <c r="M1249" i="23" s="1"/>
  <c r="L1250" i="23"/>
  <c r="M1250" i="23" s="1"/>
  <c r="L1251" i="23"/>
  <c r="M1251" i="23" s="1"/>
  <c r="L1252" i="23"/>
  <c r="M1252" i="23" s="1"/>
  <c r="L1253" i="23"/>
  <c r="M1253" i="23" s="1"/>
  <c r="L1254" i="23"/>
  <c r="M1254" i="23" s="1"/>
  <c r="L1255" i="23"/>
  <c r="M1255" i="23" s="1"/>
  <c r="L1256" i="23"/>
  <c r="M1256" i="23" s="1"/>
  <c r="L1257" i="23"/>
  <c r="M1257" i="23" s="1"/>
  <c r="L1258" i="23"/>
  <c r="M1258" i="23" s="1"/>
  <c r="L1259" i="23"/>
  <c r="M1259" i="23" s="1"/>
  <c r="L1260" i="23"/>
  <c r="M1260" i="23" s="1"/>
  <c r="L1261" i="23"/>
  <c r="M1261" i="23" s="1"/>
  <c r="L1262" i="23"/>
  <c r="M1262" i="23" s="1"/>
  <c r="L1263" i="23"/>
  <c r="M1263" i="23" s="1"/>
  <c r="L1264" i="23"/>
  <c r="M1264" i="23" s="1"/>
  <c r="L1265" i="23"/>
  <c r="M1265" i="23" s="1"/>
  <c r="L1266" i="23"/>
  <c r="M1266" i="23" s="1"/>
  <c r="L1267" i="23"/>
  <c r="M1267" i="23" s="1"/>
  <c r="L1268" i="23"/>
  <c r="M1268" i="23" s="1"/>
  <c r="L1269" i="23"/>
  <c r="M1269" i="23" s="1"/>
  <c r="L1270" i="23"/>
  <c r="M1270" i="23" s="1"/>
  <c r="L1271" i="23"/>
  <c r="M1271" i="23" s="1"/>
  <c r="L1272" i="23"/>
  <c r="M1272" i="23" s="1"/>
  <c r="L1273" i="23"/>
  <c r="M1273" i="23" s="1"/>
  <c r="L1274" i="23"/>
  <c r="M1274" i="23" s="1"/>
  <c r="L1275" i="23"/>
  <c r="M1275" i="23" s="1"/>
  <c r="L1276" i="23"/>
  <c r="M1276" i="23" s="1"/>
  <c r="L1277" i="23"/>
  <c r="M1277" i="23" s="1"/>
  <c r="L1278" i="23"/>
  <c r="M1278" i="23" s="1"/>
  <c r="L1279" i="23"/>
  <c r="M1279" i="23" s="1"/>
  <c r="L1280" i="23"/>
  <c r="M1280" i="23" s="1"/>
  <c r="L1281" i="23"/>
  <c r="M1281" i="23" s="1"/>
  <c r="L1282" i="23"/>
  <c r="M1282" i="23" s="1"/>
  <c r="L1283" i="23"/>
  <c r="M1283" i="23" s="1"/>
  <c r="L1284" i="23"/>
  <c r="M1284" i="23" s="1"/>
  <c r="L1285" i="23"/>
  <c r="M1285" i="23" s="1"/>
  <c r="L1286" i="23"/>
  <c r="M1286" i="23" s="1"/>
  <c r="L1287" i="23"/>
  <c r="M1287" i="23" s="1"/>
  <c r="L1288" i="23"/>
  <c r="M1288" i="23" s="1"/>
  <c r="L1289" i="23"/>
  <c r="M1289" i="23" s="1"/>
  <c r="L1290" i="23"/>
  <c r="M1290" i="23" s="1"/>
  <c r="L1291" i="23"/>
  <c r="M1291" i="23" s="1"/>
  <c r="L1292" i="23"/>
  <c r="M1292" i="23" s="1"/>
  <c r="L1293" i="23"/>
  <c r="M1293" i="23" s="1"/>
  <c r="L1294" i="23"/>
  <c r="M1294" i="23" s="1"/>
  <c r="L1295" i="23"/>
  <c r="M1295" i="23" s="1"/>
  <c r="L1296" i="23"/>
  <c r="M1296" i="23" s="1"/>
  <c r="L1297" i="23"/>
  <c r="M1297" i="23" s="1"/>
  <c r="L1298" i="23"/>
  <c r="M1298" i="23" s="1"/>
  <c r="L1299" i="23"/>
  <c r="M1299" i="23" s="1"/>
  <c r="L1300" i="23"/>
  <c r="M1300" i="23" s="1"/>
  <c r="L1301" i="23"/>
  <c r="M1301" i="23" s="1"/>
  <c r="L1302" i="23"/>
  <c r="M1302" i="23" s="1"/>
  <c r="L1303" i="23"/>
  <c r="M1303" i="23" s="1"/>
  <c r="L1304" i="23"/>
  <c r="M1304" i="23" s="1"/>
  <c r="L1305" i="23"/>
  <c r="M1305" i="23" s="1"/>
  <c r="L1306" i="23"/>
  <c r="M1306" i="23" s="1"/>
  <c r="L1307" i="23"/>
  <c r="M1307" i="23" s="1"/>
  <c r="L1308" i="23"/>
  <c r="M1308" i="23" s="1"/>
  <c r="L1309" i="23"/>
  <c r="M1309" i="23" s="1"/>
  <c r="L1310" i="23"/>
  <c r="M1310" i="23" s="1"/>
  <c r="L1311" i="23"/>
  <c r="M1311" i="23" s="1"/>
  <c r="L1312" i="23"/>
  <c r="M1312" i="23" s="1"/>
  <c r="L1313" i="23"/>
  <c r="M1313" i="23" s="1"/>
  <c r="L1314" i="23"/>
  <c r="M1314" i="23" s="1"/>
  <c r="L1315" i="23"/>
  <c r="M1315" i="23" s="1"/>
  <c r="L1316" i="23"/>
  <c r="M1316" i="23" s="1"/>
  <c r="L1317" i="23"/>
  <c r="M1317" i="23" s="1"/>
  <c r="L1318" i="23"/>
  <c r="M1318" i="23" s="1"/>
  <c r="L1319" i="23"/>
  <c r="M1319" i="23" s="1"/>
  <c r="L1320" i="23"/>
  <c r="M1320" i="23" s="1"/>
  <c r="L1321" i="23"/>
  <c r="M1321" i="23" s="1"/>
  <c r="L1322" i="23"/>
  <c r="M1322" i="23" s="1"/>
  <c r="L1323" i="23"/>
  <c r="M1323" i="23" s="1"/>
  <c r="L1324" i="23"/>
  <c r="M1324" i="23" s="1"/>
  <c r="L1325" i="23"/>
  <c r="M1325" i="23" s="1"/>
  <c r="L1326" i="23"/>
  <c r="M1326" i="23" s="1"/>
  <c r="L1327" i="23"/>
  <c r="M1327" i="23" s="1"/>
  <c r="L1328" i="23"/>
  <c r="M1328" i="23" s="1"/>
  <c r="L1329" i="23"/>
  <c r="M1329" i="23" s="1"/>
  <c r="L1330" i="23"/>
  <c r="M1330" i="23" s="1"/>
  <c r="L1331" i="23"/>
  <c r="M1331" i="23" s="1"/>
  <c r="L1332" i="23"/>
  <c r="M1332" i="23" s="1"/>
  <c r="L1333" i="23"/>
  <c r="M1333" i="23" s="1"/>
  <c r="L1334" i="23"/>
  <c r="M1334" i="23" s="1"/>
  <c r="L1335" i="23"/>
  <c r="M1335" i="23" s="1"/>
  <c r="L1336" i="23"/>
  <c r="M1336" i="23" s="1"/>
  <c r="L1337" i="23"/>
  <c r="M1337" i="23" s="1"/>
  <c r="L1338" i="23"/>
  <c r="M1338" i="23" s="1"/>
  <c r="L1339" i="23"/>
  <c r="M1339" i="23" s="1"/>
  <c r="L1340" i="23"/>
  <c r="M1340" i="23" s="1"/>
  <c r="L1341" i="23"/>
  <c r="M1341" i="23" s="1"/>
  <c r="L1342" i="23"/>
  <c r="M1342" i="23" s="1"/>
  <c r="L1343" i="23"/>
  <c r="M1343" i="23" s="1"/>
  <c r="L1344" i="23"/>
  <c r="M1344" i="23" s="1"/>
  <c r="L1345" i="23"/>
  <c r="M1345" i="23" s="1"/>
  <c r="L1346" i="23"/>
  <c r="M1346" i="23" s="1"/>
  <c r="L1347" i="23"/>
  <c r="M1347" i="23" s="1"/>
  <c r="L1348" i="23"/>
  <c r="M1348" i="23" s="1"/>
  <c r="L1349" i="23"/>
  <c r="M1349" i="23" s="1"/>
  <c r="L1350" i="23"/>
  <c r="M1350" i="23" s="1"/>
  <c r="L1351" i="23"/>
  <c r="M1351" i="23" s="1"/>
  <c r="L1352" i="23"/>
  <c r="M1352" i="23" s="1"/>
  <c r="L1353" i="23"/>
  <c r="M1353" i="23" s="1"/>
  <c r="L1354" i="23"/>
  <c r="M1354" i="23" s="1"/>
  <c r="L1355" i="23"/>
  <c r="M1355" i="23" s="1"/>
  <c r="L1356" i="23"/>
  <c r="M1356" i="23" s="1"/>
  <c r="L1357" i="23"/>
  <c r="M1357" i="23" s="1"/>
  <c r="L1358" i="23"/>
  <c r="M1358" i="23" s="1"/>
  <c r="L1359" i="23"/>
  <c r="M1359" i="23" s="1"/>
  <c r="L1360" i="23"/>
  <c r="M1360" i="23" s="1"/>
  <c r="L1361" i="23"/>
  <c r="M1361" i="23" s="1"/>
  <c r="L1362" i="23"/>
  <c r="M1362" i="23" s="1"/>
  <c r="L1363" i="23"/>
  <c r="M1363" i="23" s="1"/>
  <c r="L1364" i="23"/>
  <c r="M1364" i="23" s="1"/>
  <c r="L1365" i="23"/>
  <c r="M1365" i="23" s="1"/>
  <c r="L1366" i="23"/>
  <c r="M1366" i="23" s="1"/>
  <c r="L1367" i="23"/>
  <c r="M1367" i="23" s="1"/>
  <c r="L1368" i="23"/>
  <c r="M1368" i="23" s="1"/>
  <c r="L1369" i="23"/>
  <c r="M1369" i="23" s="1"/>
  <c r="L1370" i="23"/>
  <c r="M1370" i="23" s="1"/>
  <c r="L1371" i="23"/>
  <c r="M1371" i="23" s="1"/>
  <c r="L1372" i="23"/>
  <c r="M1372" i="23" s="1"/>
  <c r="L1373" i="23"/>
  <c r="M1373" i="23" s="1"/>
  <c r="L1374" i="23"/>
  <c r="M1374" i="23" s="1"/>
  <c r="L1375" i="23"/>
  <c r="M1375" i="23" s="1"/>
  <c r="L1376" i="23"/>
  <c r="M1376" i="23" s="1"/>
  <c r="L1377" i="23"/>
  <c r="M1377" i="23" s="1"/>
  <c r="L1378" i="23"/>
  <c r="M1378" i="23" s="1"/>
  <c r="L1379" i="23"/>
  <c r="M1379" i="23" s="1"/>
  <c r="L1380" i="23"/>
  <c r="M1380" i="23" s="1"/>
  <c r="L1381" i="23"/>
  <c r="M1381" i="23" s="1"/>
  <c r="L1382" i="23"/>
  <c r="M1382" i="23" s="1"/>
  <c r="L1383" i="23"/>
  <c r="M1383" i="23" s="1"/>
  <c r="L1384" i="23"/>
  <c r="M1384" i="23" s="1"/>
  <c r="L1385" i="23"/>
  <c r="M1385" i="23" s="1"/>
  <c r="L1386" i="23"/>
  <c r="M1386" i="23" s="1"/>
  <c r="L1387" i="23"/>
  <c r="M1387" i="23" s="1"/>
  <c r="L1388" i="23"/>
  <c r="M1388" i="23" s="1"/>
  <c r="L1389" i="23"/>
  <c r="M1389" i="23" s="1"/>
  <c r="L1390" i="23"/>
  <c r="M1390" i="23" s="1"/>
  <c r="L1391" i="23"/>
  <c r="M1391" i="23" s="1"/>
  <c r="L1392" i="23"/>
  <c r="M1392" i="23" s="1"/>
  <c r="L1393" i="23"/>
  <c r="M1393" i="23" s="1"/>
  <c r="L1394" i="23"/>
  <c r="M1394" i="23" s="1"/>
  <c r="L1395" i="23"/>
  <c r="M1395" i="23" s="1"/>
  <c r="L1396" i="23"/>
  <c r="M1396" i="23" s="1"/>
  <c r="L1397" i="23"/>
  <c r="M1397" i="23" s="1"/>
  <c r="L1398" i="23"/>
  <c r="M1398" i="23" s="1"/>
  <c r="L1399" i="23"/>
  <c r="M1399" i="23" s="1"/>
  <c r="L1400" i="23"/>
  <c r="M1400" i="23" s="1"/>
  <c r="L1401" i="23"/>
  <c r="M1401" i="23" s="1"/>
  <c r="L1402" i="23"/>
  <c r="M1402" i="23" s="1"/>
  <c r="L1403" i="23"/>
  <c r="M1403" i="23" s="1"/>
  <c r="L1404" i="23"/>
  <c r="M1404" i="23" s="1"/>
  <c r="L1405" i="23"/>
  <c r="M1405" i="23" s="1"/>
  <c r="L1406" i="23"/>
  <c r="M1406" i="23" s="1"/>
  <c r="L1407" i="23"/>
  <c r="M1407" i="23" s="1"/>
  <c r="L1408" i="23"/>
  <c r="M1408" i="23" s="1"/>
  <c r="L1409" i="23"/>
  <c r="M1409" i="23" s="1"/>
  <c r="L1410" i="23"/>
  <c r="M1410" i="23" s="1"/>
  <c r="L1411" i="23"/>
  <c r="M1411" i="23" s="1"/>
  <c r="L1412" i="23"/>
  <c r="M1412" i="23" s="1"/>
  <c r="L1413" i="23"/>
  <c r="M1413" i="23" s="1"/>
  <c r="L1414" i="23"/>
  <c r="M1414" i="23" s="1"/>
  <c r="L1415" i="23"/>
  <c r="M1415" i="23" s="1"/>
  <c r="L1416" i="23"/>
  <c r="M1416" i="23" s="1"/>
  <c r="L1417" i="23"/>
  <c r="M1417" i="23" s="1"/>
  <c r="L1418" i="23"/>
  <c r="M1418" i="23" s="1"/>
  <c r="L1419" i="23"/>
  <c r="M1419" i="23" s="1"/>
  <c r="L1420" i="23"/>
  <c r="M1420" i="23" s="1"/>
  <c r="L1421" i="23"/>
  <c r="M1421" i="23" s="1"/>
  <c r="L1422" i="23"/>
  <c r="M1422" i="23" s="1"/>
  <c r="L1423" i="23"/>
  <c r="M1423" i="23" s="1"/>
  <c r="L1424" i="23"/>
  <c r="M1424" i="23" s="1"/>
  <c r="L1425" i="23"/>
  <c r="M1425" i="23" s="1"/>
  <c r="L1426" i="23"/>
  <c r="M1426" i="23" s="1"/>
  <c r="L1427" i="23"/>
  <c r="M1427" i="23" s="1"/>
  <c r="L1428" i="23"/>
  <c r="M1428" i="23" s="1"/>
  <c r="L1429" i="23"/>
  <c r="M1429" i="23" s="1"/>
  <c r="L1430" i="23"/>
  <c r="M1430" i="23" s="1"/>
  <c r="L1431" i="23"/>
  <c r="M1431" i="23" s="1"/>
  <c r="L1432" i="23"/>
  <c r="M1432" i="23" s="1"/>
  <c r="L1433" i="23"/>
  <c r="M1433" i="23" s="1"/>
  <c r="L1434" i="23"/>
  <c r="M1434" i="23" s="1"/>
  <c r="L1435" i="23"/>
  <c r="M1435" i="23" s="1"/>
  <c r="L1436" i="23"/>
  <c r="M1436" i="23" s="1"/>
  <c r="L1437" i="23"/>
  <c r="M1437" i="23" s="1"/>
  <c r="L1438" i="23"/>
  <c r="M1438" i="23" s="1"/>
  <c r="L1439" i="23"/>
  <c r="M1439" i="23" s="1"/>
  <c r="L1440" i="23"/>
  <c r="M1440" i="23" s="1"/>
  <c r="L1441" i="23"/>
  <c r="M1441" i="23" s="1"/>
  <c r="L1442" i="23"/>
  <c r="M1442" i="23" s="1"/>
  <c r="L1443" i="23"/>
  <c r="M1443" i="23" s="1"/>
  <c r="L1444" i="23"/>
  <c r="M1444" i="23" s="1"/>
  <c r="L1445" i="23"/>
  <c r="M1445" i="23" s="1"/>
  <c r="L1446" i="23"/>
  <c r="M1446" i="23" s="1"/>
  <c r="L1447" i="23"/>
  <c r="M1447" i="23" s="1"/>
  <c r="L1448" i="23"/>
  <c r="M1448" i="23" s="1"/>
  <c r="L1449" i="23"/>
  <c r="M1449" i="23" s="1"/>
  <c r="L1450" i="23"/>
  <c r="M1450" i="23" s="1"/>
  <c r="L1451" i="23"/>
  <c r="M1451" i="23" s="1"/>
  <c r="L1452" i="23"/>
  <c r="M1452" i="23" s="1"/>
  <c r="L1453" i="23"/>
  <c r="M1453" i="23" s="1"/>
  <c r="L1454" i="23"/>
  <c r="M1454" i="23" s="1"/>
  <c r="L1455" i="23"/>
  <c r="M1455" i="23" s="1"/>
  <c r="L1456" i="23"/>
  <c r="M1456" i="23" s="1"/>
  <c r="L1457" i="23"/>
  <c r="M1457" i="23" s="1"/>
  <c r="L1458" i="23"/>
  <c r="M1458" i="23" s="1"/>
  <c r="L1459" i="23"/>
  <c r="M1459" i="23" s="1"/>
  <c r="L1460" i="23"/>
  <c r="M1460" i="23" s="1"/>
  <c r="L1461" i="23"/>
  <c r="M1461" i="23" s="1"/>
  <c r="L1462" i="23"/>
  <c r="M1462" i="23" s="1"/>
  <c r="L1463" i="23"/>
  <c r="M1463" i="23" s="1"/>
  <c r="L1464" i="23"/>
  <c r="M1464" i="23" s="1"/>
  <c r="L1465" i="23"/>
  <c r="M1465" i="23" s="1"/>
  <c r="L1466" i="23"/>
  <c r="M1466" i="23" s="1"/>
  <c r="L1467" i="23"/>
  <c r="M1467" i="23" s="1"/>
  <c r="L1468" i="23"/>
  <c r="M1468" i="23" s="1"/>
  <c r="L1469" i="23"/>
  <c r="M1469" i="23" s="1"/>
  <c r="L1470" i="23"/>
  <c r="M1470" i="23" s="1"/>
  <c r="L1471" i="23"/>
  <c r="M1471" i="23" s="1"/>
  <c r="L1472" i="23"/>
  <c r="M1472" i="23" s="1"/>
  <c r="L1473" i="23"/>
  <c r="M1473" i="23" s="1"/>
  <c r="L1474" i="23"/>
  <c r="M1474" i="23" s="1"/>
  <c r="L1475" i="23"/>
  <c r="M1475" i="23" s="1"/>
  <c r="L1476" i="23"/>
  <c r="M1476" i="23" s="1"/>
  <c r="L1477" i="23"/>
  <c r="M1477" i="23" s="1"/>
  <c r="L1478" i="23"/>
  <c r="M1478" i="23" s="1"/>
  <c r="L1479" i="23"/>
  <c r="M1479" i="23" s="1"/>
  <c r="L1480" i="23"/>
  <c r="M1480" i="23" s="1"/>
  <c r="L1481" i="23"/>
  <c r="M1481" i="23" s="1"/>
  <c r="L1482" i="23"/>
  <c r="M1482" i="23" s="1"/>
  <c r="L1483" i="23"/>
  <c r="M1483" i="23" s="1"/>
  <c r="L1484" i="23"/>
  <c r="M1484" i="23" s="1"/>
  <c r="L1485" i="23"/>
  <c r="M1485" i="23" s="1"/>
  <c r="L1486" i="23"/>
  <c r="M1486" i="23" s="1"/>
  <c r="L1487" i="23"/>
  <c r="M1487" i="23" s="1"/>
  <c r="L1488" i="23"/>
  <c r="M1488" i="23" s="1"/>
  <c r="L1489" i="23"/>
  <c r="M1489" i="23" s="1"/>
  <c r="L1490" i="23"/>
  <c r="M1490" i="23" s="1"/>
  <c r="L1491" i="23"/>
  <c r="M1491" i="23" s="1"/>
  <c r="L1492" i="23"/>
  <c r="M1492" i="23" s="1"/>
  <c r="L1493" i="23"/>
  <c r="M1493" i="23" s="1"/>
  <c r="L1494" i="23"/>
  <c r="M1494" i="23" s="1"/>
  <c r="L1495" i="23"/>
  <c r="M1495" i="23" s="1"/>
  <c r="L1496" i="23"/>
  <c r="M1496" i="23" s="1"/>
  <c r="L1497" i="23"/>
  <c r="M1497" i="23" s="1"/>
  <c r="L1498" i="23"/>
  <c r="M1498" i="23" s="1"/>
  <c r="L1499" i="23"/>
  <c r="M1499" i="23" s="1"/>
  <c r="L1500" i="23"/>
  <c r="M1500" i="23" s="1"/>
  <c r="L1501" i="23"/>
  <c r="M1501" i="23" s="1"/>
  <c r="L1502" i="23"/>
  <c r="M1502" i="23" s="1"/>
  <c r="L1503" i="23"/>
  <c r="M1503" i="23" s="1"/>
  <c r="L1504" i="23"/>
  <c r="M1504" i="23" s="1"/>
  <c r="L1505" i="23"/>
  <c r="M1505" i="23" s="1"/>
  <c r="L1506" i="23"/>
  <c r="M1506" i="23" s="1"/>
  <c r="L1507" i="23"/>
  <c r="M1507" i="23" s="1"/>
  <c r="L1508" i="23"/>
  <c r="M1508" i="23" s="1"/>
  <c r="L1509" i="23"/>
  <c r="M1509" i="23" s="1"/>
  <c r="L1510" i="23"/>
  <c r="M1510" i="23" s="1"/>
  <c r="L1511" i="23"/>
  <c r="M1511" i="23" s="1"/>
  <c r="L1512" i="23"/>
  <c r="M1512" i="23" s="1"/>
  <c r="L1513" i="23"/>
  <c r="M1513" i="23" s="1"/>
  <c r="L1514" i="23"/>
  <c r="M1514" i="23" s="1"/>
  <c r="L1515" i="23"/>
  <c r="M1515" i="23" s="1"/>
  <c r="L1516" i="23"/>
  <c r="M1516" i="23" s="1"/>
  <c r="L1517" i="23"/>
  <c r="M1517" i="23" s="1"/>
  <c r="L1518" i="23"/>
  <c r="M1518" i="23" s="1"/>
  <c r="L1519" i="23"/>
  <c r="M1519" i="23" s="1"/>
  <c r="L1520" i="23"/>
  <c r="M1520" i="23" s="1"/>
  <c r="L1521" i="23"/>
  <c r="M1521" i="23" s="1"/>
  <c r="L1522" i="23"/>
  <c r="M1522" i="23" s="1"/>
  <c r="L1523" i="23"/>
  <c r="M1523" i="23" s="1"/>
  <c r="L1524" i="23"/>
  <c r="M1524" i="23" s="1"/>
  <c r="L1525" i="23"/>
  <c r="M1525" i="23" s="1"/>
  <c r="L1526" i="23"/>
  <c r="M1526" i="23" s="1"/>
  <c r="L1527" i="23"/>
  <c r="M1527" i="23" s="1"/>
  <c r="L1528" i="23"/>
  <c r="M1528" i="23" s="1"/>
  <c r="L1529" i="23"/>
  <c r="M1529" i="23" s="1"/>
  <c r="L1530" i="23"/>
  <c r="M1530" i="23" s="1"/>
  <c r="L1531" i="23"/>
  <c r="M1531" i="23" s="1"/>
  <c r="L1532" i="23"/>
  <c r="M1532" i="23" s="1"/>
  <c r="L1533" i="23"/>
  <c r="M1533" i="23" s="1"/>
  <c r="L1534" i="23"/>
  <c r="M1534" i="23" s="1"/>
  <c r="L1535" i="23"/>
  <c r="M1535" i="23" s="1"/>
  <c r="L1536" i="23"/>
  <c r="M1536" i="23" s="1"/>
  <c r="L1537" i="23"/>
  <c r="M1537" i="23" s="1"/>
  <c r="L1538" i="23"/>
  <c r="M1538" i="23" s="1"/>
  <c r="L1539" i="23"/>
  <c r="M1539" i="23" s="1"/>
  <c r="L1540" i="23"/>
  <c r="M1540" i="23" s="1"/>
  <c r="L1541" i="23"/>
  <c r="M1541" i="23" s="1"/>
  <c r="L1542" i="23"/>
  <c r="M1542" i="23" s="1"/>
  <c r="L1543" i="23"/>
  <c r="M1543" i="23" s="1"/>
  <c r="L1544" i="23"/>
  <c r="M1544" i="23" s="1"/>
  <c r="L1545" i="23"/>
  <c r="M1545" i="23" s="1"/>
  <c r="L1546" i="23"/>
  <c r="M1546" i="23" s="1"/>
  <c r="L1547" i="23"/>
  <c r="M1547" i="23" s="1"/>
  <c r="L1548" i="23"/>
  <c r="M1548" i="23" s="1"/>
  <c r="L1549" i="23"/>
  <c r="M1549" i="23" s="1"/>
  <c r="L1550" i="23"/>
  <c r="M1550" i="23" s="1"/>
  <c r="L1551" i="23"/>
  <c r="M1551" i="23" s="1"/>
  <c r="L1552" i="23"/>
  <c r="M1552" i="23" s="1"/>
  <c r="L1553" i="23"/>
  <c r="M1553" i="23" s="1"/>
  <c r="L1554" i="23"/>
  <c r="M1554" i="23" s="1"/>
  <c r="L1555" i="23"/>
  <c r="M1555" i="23" s="1"/>
  <c r="L1556" i="23"/>
  <c r="M1556" i="23" s="1"/>
  <c r="L1557" i="23"/>
  <c r="M1557" i="23" s="1"/>
  <c r="L1558" i="23"/>
  <c r="M1558" i="23" s="1"/>
  <c r="L1559" i="23"/>
  <c r="M1559" i="23" s="1"/>
  <c r="L1560" i="23"/>
  <c r="M1560" i="23" s="1"/>
  <c r="L1561" i="23"/>
  <c r="M1561" i="23" s="1"/>
  <c r="L1562" i="23"/>
  <c r="M1562" i="23" s="1"/>
  <c r="L1563" i="23"/>
  <c r="M1563" i="23" s="1"/>
  <c r="L1564" i="23"/>
  <c r="M1564" i="23" s="1"/>
  <c r="L1565" i="23"/>
  <c r="M1565" i="23" s="1"/>
  <c r="L1566" i="23"/>
  <c r="M1566" i="23" s="1"/>
  <c r="L1567" i="23"/>
  <c r="M1567" i="23" s="1"/>
  <c r="L1568" i="23"/>
  <c r="M1568" i="23" s="1"/>
  <c r="L1569" i="23"/>
  <c r="M1569" i="23" s="1"/>
  <c r="L1570" i="23"/>
  <c r="M1570" i="23" s="1"/>
  <c r="L1571" i="23"/>
  <c r="M1571" i="23" s="1"/>
  <c r="L1572" i="23"/>
  <c r="M1572" i="23" s="1"/>
  <c r="L1573" i="23"/>
  <c r="M1573" i="23" s="1"/>
  <c r="L1574" i="23"/>
  <c r="M1574" i="23" s="1"/>
  <c r="L1575" i="23"/>
  <c r="M1575" i="23" s="1"/>
  <c r="L1576" i="23"/>
  <c r="M1576" i="23" s="1"/>
  <c r="L1577" i="23"/>
  <c r="M1577" i="23" s="1"/>
  <c r="L1578" i="23"/>
  <c r="M1578" i="23" s="1"/>
  <c r="L1579" i="23"/>
  <c r="M1579" i="23" s="1"/>
  <c r="L1580" i="23"/>
  <c r="M1580" i="23" s="1"/>
  <c r="L1581" i="23"/>
  <c r="M1581" i="23" s="1"/>
  <c r="L1582" i="23"/>
  <c r="M1582" i="23" s="1"/>
  <c r="L1583" i="23"/>
  <c r="M1583" i="23" s="1"/>
  <c r="L1584" i="23"/>
  <c r="M1584" i="23" s="1"/>
  <c r="L1585" i="23"/>
  <c r="M1585" i="23" s="1"/>
  <c r="L1586" i="23"/>
  <c r="M1586" i="23" s="1"/>
  <c r="L1587" i="23"/>
  <c r="M1587" i="23" s="1"/>
  <c r="L1588" i="23"/>
  <c r="M1588" i="23" s="1"/>
  <c r="L1589" i="23"/>
  <c r="M1589" i="23" s="1"/>
  <c r="L1590" i="23"/>
  <c r="M1590" i="23" s="1"/>
  <c r="L1591" i="23"/>
  <c r="M1591" i="23" s="1"/>
  <c r="L1592" i="23"/>
  <c r="M1592" i="23" s="1"/>
  <c r="L1593" i="23"/>
  <c r="M1593" i="23" s="1"/>
  <c r="L1594" i="23"/>
  <c r="M1594" i="23" s="1"/>
  <c r="L1595" i="23"/>
  <c r="M1595" i="23" s="1"/>
  <c r="L1596" i="23"/>
  <c r="M1596" i="23" s="1"/>
  <c r="L1597" i="23"/>
  <c r="M1597" i="23" s="1"/>
  <c r="L1598" i="23"/>
  <c r="M1598" i="23" s="1"/>
  <c r="L1599" i="23"/>
  <c r="M1599" i="23" s="1"/>
  <c r="L1600" i="23"/>
  <c r="M1600" i="23" s="1"/>
  <c r="L1601" i="23"/>
  <c r="M1601" i="23" s="1"/>
  <c r="L1602" i="23"/>
  <c r="M1602" i="23" s="1"/>
  <c r="L1603" i="23"/>
  <c r="M1603" i="23" s="1"/>
  <c r="L1604" i="23"/>
  <c r="M1604" i="23" s="1"/>
  <c r="L1605" i="23"/>
  <c r="M1605" i="23" s="1"/>
  <c r="L1606" i="23"/>
  <c r="M1606" i="23" s="1"/>
  <c r="L1607" i="23"/>
  <c r="M1607" i="23" s="1"/>
  <c r="L1608" i="23"/>
  <c r="M1608" i="23" s="1"/>
  <c r="L1609" i="23"/>
  <c r="M1609" i="23" s="1"/>
  <c r="L1610" i="23"/>
  <c r="M1610" i="23" s="1"/>
  <c r="L1611" i="23"/>
  <c r="M1611" i="23" s="1"/>
  <c r="L1612" i="23"/>
  <c r="M1612" i="23" s="1"/>
  <c r="L1613" i="23"/>
  <c r="M1613" i="23" s="1"/>
  <c r="L1614" i="23"/>
  <c r="M1614" i="23" s="1"/>
  <c r="L1615" i="23"/>
  <c r="M1615" i="23" s="1"/>
  <c r="L1616" i="23"/>
  <c r="M1616" i="23" s="1"/>
  <c r="L1617" i="23"/>
  <c r="M1617" i="23" s="1"/>
  <c r="L1618" i="23"/>
  <c r="M1618" i="23" s="1"/>
  <c r="L1619" i="23"/>
  <c r="M1619" i="23" s="1"/>
  <c r="L1620" i="23"/>
  <c r="M1620" i="23" s="1"/>
  <c r="L1621" i="23"/>
  <c r="M1621" i="23" s="1"/>
  <c r="L1622" i="23"/>
  <c r="M1622" i="23" s="1"/>
  <c r="L1623" i="23"/>
  <c r="M1623" i="23" s="1"/>
  <c r="L1624" i="23"/>
  <c r="M1624" i="23" s="1"/>
  <c r="L1625" i="23"/>
  <c r="M1625" i="23" s="1"/>
  <c r="L1626" i="23"/>
  <c r="M1626" i="23" s="1"/>
  <c r="L1627" i="23"/>
  <c r="M1627" i="23" s="1"/>
  <c r="L1628" i="23"/>
  <c r="M1628" i="23" s="1"/>
  <c r="L1629" i="23"/>
  <c r="M1629" i="23" s="1"/>
  <c r="L1630" i="23"/>
  <c r="M1630" i="23" s="1"/>
  <c r="L1631" i="23"/>
  <c r="M1631" i="23" s="1"/>
  <c r="L1632" i="23"/>
  <c r="M1632" i="23" s="1"/>
  <c r="L1633" i="23"/>
  <c r="M1633" i="23" s="1"/>
  <c r="L1634" i="23"/>
  <c r="M1634" i="23" s="1"/>
  <c r="L1635" i="23"/>
  <c r="M1635" i="23" s="1"/>
  <c r="L1636" i="23"/>
  <c r="M1636" i="23" s="1"/>
  <c r="L1637" i="23"/>
  <c r="M1637" i="23" s="1"/>
  <c r="L1638" i="23"/>
  <c r="M1638" i="23" s="1"/>
  <c r="L1639" i="23"/>
  <c r="M1639" i="23" s="1"/>
  <c r="L1640" i="23"/>
  <c r="M1640" i="23" s="1"/>
  <c r="L1641" i="23"/>
  <c r="M1641" i="23" s="1"/>
  <c r="L1642" i="23"/>
  <c r="M1642" i="23" s="1"/>
  <c r="L1643" i="23"/>
  <c r="M1643" i="23" s="1"/>
  <c r="L1644" i="23"/>
  <c r="M1644" i="23" s="1"/>
  <c r="L1645" i="23"/>
  <c r="M1645" i="23" s="1"/>
  <c r="L1646" i="23"/>
  <c r="M1646" i="23" s="1"/>
  <c r="L1647" i="23"/>
  <c r="M1647" i="23" s="1"/>
  <c r="L1648" i="23"/>
  <c r="M1648" i="23" s="1"/>
  <c r="L1649" i="23"/>
  <c r="M1649" i="23" s="1"/>
  <c r="L1650" i="23"/>
  <c r="M1650" i="23" s="1"/>
  <c r="L1651" i="23"/>
  <c r="M1651" i="23" s="1"/>
  <c r="L1652" i="23"/>
  <c r="M1652" i="23" s="1"/>
  <c r="L1653" i="23"/>
  <c r="M1653" i="23" s="1"/>
  <c r="L1654" i="23"/>
  <c r="M1654" i="23" s="1"/>
  <c r="L1655" i="23"/>
  <c r="M1655" i="23" s="1"/>
  <c r="L1656" i="23"/>
  <c r="M1656" i="23" s="1"/>
  <c r="L1657" i="23"/>
  <c r="M1657" i="23" s="1"/>
  <c r="L1658" i="23"/>
  <c r="M1658" i="23" s="1"/>
  <c r="L1659" i="23"/>
  <c r="M1659" i="23" s="1"/>
  <c r="L1660" i="23"/>
  <c r="M1660" i="23" s="1"/>
  <c r="L1661" i="23"/>
  <c r="M1661" i="23" s="1"/>
  <c r="L1662" i="23"/>
  <c r="M1662" i="23" s="1"/>
  <c r="L1663" i="23"/>
  <c r="M1663" i="23" s="1"/>
  <c r="L1664" i="23"/>
  <c r="M1664" i="23" s="1"/>
  <c r="L1665" i="23"/>
  <c r="M1665" i="23" s="1"/>
  <c r="L1666" i="23"/>
  <c r="M1666" i="23" s="1"/>
  <c r="L1667" i="23"/>
  <c r="M1667" i="23" s="1"/>
  <c r="L1668" i="23"/>
  <c r="M1668" i="23" s="1"/>
  <c r="L1669" i="23"/>
  <c r="M1669" i="23" s="1"/>
  <c r="L1670" i="23"/>
  <c r="M1670" i="23" s="1"/>
  <c r="L1671" i="23"/>
  <c r="M1671" i="23" s="1"/>
  <c r="L1672" i="23"/>
  <c r="M1672" i="23" s="1"/>
  <c r="L1673" i="23"/>
  <c r="M1673" i="23" s="1"/>
  <c r="L1674" i="23"/>
  <c r="M1674" i="23" s="1"/>
  <c r="L1675" i="23"/>
  <c r="M1675" i="23" s="1"/>
  <c r="L1676" i="23"/>
  <c r="M1676" i="23" s="1"/>
  <c r="L1677" i="23"/>
  <c r="M1677" i="23" s="1"/>
  <c r="L1678" i="23"/>
  <c r="M1678" i="23" s="1"/>
  <c r="L1679" i="23"/>
  <c r="M1679" i="23" s="1"/>
  <c r="L1680" i="23"/>
  <c r="M1680" i="23" s="1"/>
  <c r="L1681" i="23"/>
  <c r="M1681" i="23" s="1"/>
  <c r="L1682" i="23"/>
  <c r="M1682" i="23" s="1"/>
  <c r="L1683" i="23"/>
  <c r="M1683" i="23" s="1"/>
  <c r="L1684" i="23"/>
  <c r="M1684" i="23" s="1"/>
  <c r="L1685" i="23"/>
  <c r="M1685" i="23" s="1"/>
  <c r="L1686" i="23"/>
  <c r="M1686" i="23" s="1"/>
  <c r="L1687" i="23"/>
  <c r="M1687" i="23" s="1"/>
  <c r="L1688" i="23"/>
  <c r="M1688" i="23" s="1"/>
  <c r="L1689" i="23"/>
  <c r="M1689" i="23" s="1"/>
  <c r="L1690" i="23"/>
  <c r="M1690" i="23" s="1"/>
  <c r="L1691" i="23"/>
  <c r="M1691" i="23" s="1"/>
  <c r="L1692" i="23"/>
  <c r="M1692" i="23" s="1"/>
  <c r="L1693" i="23"/>
  <c r="M1693" i="23" s="1"/>
  <c r="L1694" i="23"/>
  <c r="M1694" i="23" s="1"/>
  <c r="L1695" i="23"/>
  <c r="M1695" i="23" s="1"/>
  <c r="L1696" i="23"/>
  <c r="M1696" i="23" s="1"/>
  <c r="L1697" i="23"/>
  <c r="M1697" i="23" s="1"/>
  <c r="L1698" i="23"/>
  <c r="M1698" i="23" s="1"/>
  <c r="L1699" i="23"/>
  <c r="M1699" i="23" s="1"/>
  <c r="L1700" i="23"/>
  <c r="M1700" i="23" s="1"/>
  <c r="L1701" i="23"/>
  <c r="M1701" i="23" s="1"/>
  <c r="L1702" i="23"/>
  <c r="M1702" i="23" s="1"/>
  <c r="L1703" i="23"/>
  <c r="M1703" i="23" s="1"/>
  <c r="L1704" i="23"/>
  <c r="M1704" i="23" s="1"/>
  <c r="L1705" i="23"/>
  <c r="M1705" i="23" s="1"/>
  <c r="L1706" i="23"/>
  <c r="M1706" i="23" s="1"/>
  <c r="L1707" i="23"/>
  <c r="M1707" i="23" s="1"/>
  <c r="L1708" i="23"/>
  <c r="M1708" i="23" s="1"/>
  <c r="L1709" i="23"/>
  <c r="M1709" i="23" s="1"/>
  <c r="L1710" i="23"/>
  <c r="M1710" i="23" s="1"/>
  <c r="L1711" i="23"/>
  <c r="M1711" i="23" s="1"/>
  <c r="L1712" i="23"/>
  <c r="M1712" i="23" s="1"/>
  <c r="L1713" i="23"/>
  <c r="M1713" i="23" s="1"/>
  <c r="L1714" i="23"/>
  <c r="M1714" i="23" s="1"/>
  <c r="L1715" i="23"/>
  <c r="M1715" i="23" s="1"/>
  <c r="L1716" i="23"/>
  <c r="M1716" i="23" s="1"/>
  <c r="L1717" i="23"/>
  <c r="M1717" i="23" s="1"/>
  <c r="L1718" i="23"/>
  <c r="M1718" i="23" s="1"/>
  <c r="L1719" i="23"/>
  <c r="M1719" i="23" s="1"/>
  <c r="L1720" i="23"/>
  <c r="M1720" i="23" s="1"/>
  <c r="L1721" i="23"/>
  <c r="M1721" i="23" s="1"/>
  <c r="L1722" i="23"/>
  <c r="M1722" i="23" s="1"/>
  <c r="L1723" i="23"/>
  <c r="M1723" i="23" s="1"/>
  <c r="L1724" i="23"/>
  <c r="M1724" i="23" s="1"/>
  <c r="L1725" i="23"/>
  <c r="M1725" i="23" s="1"/>
  <c r="L1726" i="23"/>
  <c r="M1726" i="23" s="1"/>
  <c r="L1727" i="23"/>
  <c r="M1727" i="23" s="1"/>
  <c r="L1728" i="23"/>
  <c r="M1728" i="23" s="1"/>
  <c r="L1729" i="23"/>
  <c r="M1729" i="23" s="1"/>
  <c r="L1730" i="23"/>
  <c r="M1730" i="23" s="1"/>
  <c r="L1731" i="23"/>
  <c r="M1731" i="23" s="1"/>
  <c r="L1732" i="23"/>
  <c r="M1732" i="23" s="1"/>
  <c r="L1733" i="23"/>
  <c r="M1733" i="23" s="1"/>
  <c r="L1734" i="23"/>
  <c r="M1734" i="23" s="1"/>
  <c r="L1735" i="23"/>
  <c r="M1735" i="23" s="1"/>
  <c r="L1736" i="23"/>
  <c r="M1736" i="23" s="1"/>
  <c r="L1737" i="23"/>
  <c r="M1737" i="23" s="1"/>
  <c r="L1738" i="23"/>
  <c r="M1738" i="23" s="1"/>
  <c r="L1739" i="23"/>
  <c r="M1739" i="23" s="1"/>
  <c r="L1740" i="23"/>
  <c r="M1740" i="23" s="1"/>
  <c r="L1741" i="23"/>
  <c r="M1741" i="23" s="1"/>
  <c r="L1742" i="23"/>
  <c r="M1742" i="23" s="1"/>
  <c r="L1743" i="23"/>
  <c r="M1743" i="23" s="1"/>
  <c r="L1744" i="23"/>
  <c r="M1744" i="23" s="1"/>
  <c r="L1745" i="23"/>
  <c r="M1745" i="23" s="1"/>
  <c r="L1746" i="23"/>
  <c r="M1746" i="23" s="1"/>
  <c r="L1747" i="23"/>
  <c r="M1747" i="23" s="1"/>
  <c r="L1748" i="23"/>
  <c r="M1748" i="23" s="1"/>
  <c r="L1749" i="23"/>
  <c r="M1749" i="23" s="1"/>
  <c r="L1750" i="23"/>
  <c r="M1750" i="23" s="1"/>
  <c r="L1751" i="23"/>
  <c r="M1751" i="23" s="1"/>
  <c r="L1752" i="23"/>
  <c r="M1752" i="23" s="1"/>
  <c r="L1753" i="23"/>
  <c r="M1753" i="23" s="1"/>
  <c r="L1754" i="23"/>
  <c r="M1754" i="23" s="1"/>
  <c r="L1755" i="23"/>
  <c r="M1755" i="23" s="1"/>
  <c r="L1756" i="23"/>
  <c r="M1756" i="23" s="1"/>
  <c r="L1757" i="23"/>
  <c r="M1757" i="23" s="1"/>
  <c r="L1758" i="23"/>
  <c r="M1758" i="23" s="1"/>
  <c r="L1759" i="23"/>
  <c r="M1759" i="23" s="1"/>
  <c r="L1760" i="23"/>
  <c r="M1760" i="23" s="1"/>
  <c r="L1761" i="23"/>
  <c r="M1761" i="23" s="1"/>
  <c r="L1762" i="23"/>
  <c r="M1762" i="23" s="1"/>
  <c r="L1763" i="23"/>
  <c r="M1763" i="23" s="1"/>
  <c r="L1764" i="23"/>
  <c r="M1764" i="23" s="1"/>
  <c r="L1765" i="23"/>
  <c r="M1765" i="23" s="1"/>
  <c r="L1766" i="23"/>
  <c r="M1766" i="23" s="1"/>
  <c r="L1767" i="23"/>
  <c r="M1767" i="23" s="1"/>
  <c r="L1768" i="23"/>
  <c r="M1768" i="23" s="1"/>
  <c r="L1769" i="23"/>
  <c r="M1769" i="23" s="1"/>
  <c r="L1770" i="23"/>
  <c r="M1770" i="23" s="1"/>
  <c r="L1771" i="23"/>
  <c r="M1771" i="23" s="1"/>
  <c r="L1772" i="23"/>
  <c r="M1772" i="23" s="1"/>
  <c r="L1773" i="23"/>
  <c r="M1773" i="23" s="1"/>
  <c r="L1774" i="23"/>
  <c r="M1774" i="23" s="1"/>
  <c r="L1775" i="23"/>
  <c r="M1775" i="23" s="1"/>
  <c r="L1776" i="23"/>
  <c r="M1776" i="23" s="1"/>
  <c r="L1777" i="23"/>
  <c r="M1777" i="23" s="1"/>
  <c r="L1778" i="23"/>
  <c r="M1778" i="23" s="1"/>
  <c r="L1779" i="23"/>
  <c r="M1779" i="23" s="1"/>
  <c r="L1780" i="23"/>
  <c r="M1780" i="23" s="1"/>
  <c r="L1781" i="23"/>
  <c r="M1781" i="23" s="1"/>
  <c r="L1782" i="23"/>
  <c r="M1782" i="23" s="1"/>
  <c r="L1783" i="23"/>
  <c r="M1783" i="23" s="1"/>
  <c r="L1784" i="23"/>
  <c r="M1784" i="23" s="1"/>
  <c r="L1785" i="23"/>
  <c r="M1785" i="23" s="1"/>
  <c r="L1786" i="23"/>
  <c r="M1786" i="23" s="1"/>
  <c r="L1787" i="23"/>
  <c r="M1787" i="23" s="1"/>
  <c r="L1788" i="23"/>
  <c r="M1788" i="23" s="1"/>
  <c r="L1789" i="23"/>
  <c r="M1789" i="23" s="1"/>
  <c r="L1790" i="23"/>
  <c r="M1790" i="23" s="1"/>
  <c r="L1791" i="23"/>
  <c r="M1791" i="23" s="1"/>
  <c r="L1792" i="23"/>
  <c r="M1792" i="23" s="1"/>
  <c r="L1793" i="23"/>
  <c r="M1793" i="23" s="1"/>
  <c r="L1794" i="23"/>
  <c r="M1794" i="23" s="1"/>
  <c r="L1795" i="23"/>
  <c r="M1795" i="23" s="1"/>
  <c r="L1796" i="23"/>
  <c r="M1796" i="23" s="1"/>
  <c r="L1797" i="23"/>
  <c r="M1797" i="23" s="1"/>
  <c r="L1798" i="23"/>
  <c r="M1798" i="23" s="1"/>
  <c r="L1799" i="23"/>
  <c r="M1799" i="23" s="1"/>
  <c r="L1800" i="23"/>
  <c r="M1800" i="23" s="1"/>
  <c r="L1801" i="23"/>
  <c r="M1801" i="23" s="1"/>
  <c r="L1802" i="23"/>
  <c r="M1802" i="23" s="1"/>
  <c r="L1803" i="23"/>
  <c r="M1803" i="23" s="1"/>
  <c r="L1804" i="23"/>
  <c r="M1804" i="23" s="1"/>
  <c r="L1805" i="23"/>
  <c r="M1805" i="23" s="1"/>
  <c r="L1806" i="23"/>
  <c r="M1806" i="23" s="1"/>
  <c r="L1807" i="23"/>
  <c r="M1807" i="23" s="1"/>
  <c r="L1808" i="23"/>
  <c r="M1808" i="23" s="1"/>
  <c r="L1809" i="23"/>
  <c r="M1809" i="23" s="1"/>
  <c r="L1810" i="23"/>
  <c r="M1810" i="23" s="1"/>
  <c r="L1811" i="23"/>
  <c r="M1811" i="23" s="1"/>
  <c r="L1812" i="23"/>
  <c r="M1812" i="23" s="1"/>
  <c r="L1813" i="23"/>
  <c r="M1813" i="23" s="1"/>
  <c r="L1814" i="23"/>
  <c r="M1814" i="23" s="1"/>
  <c r="L1815" i="23"/>
  <c r="M1815" i="23" s="1"/>
  <c r="L1816" i="23"/>
  <c r="M1816" i="23" s="1"/>
  <c r="L1817" i="23"/>
  <c r="M1817" i="23" s="1"/>
  <c r="L1818" i="23"/>
  <c r="M1818" i="23" s="1"/>
  <c r="L1819" i="23"/>
  <c r="M1819" i="23" s="1"/>
  <c r="L1820" i="23"/>
  <c r="M1820" i="23" s="1"/>
  <c r="L1821" i="23"/>
  <c r="M1821" i="23" s="1"/>
  <c r="L1822" i="23"/>
  <c r="M1822" i="23" s="1"/>
  <c r="L1823" i="23"/>
  <c r="M1823" i="23" s="1"/>
  <c r="L1824" i="23"/>
  <c r="M1824" i="23" s="1"/>
  <c r="L1825" i="23"/>
  <c r="M1825" i="23" s="1"/>
  <c r="L1826" i="23"/>
  <c r="M1826" i="23" s="1"/>
  <c r="L1827" i="23"/>
  <c r="M1827" i="23" s="1"/>
  <c r="L1828" i="23"/>
  <c r="M1828" i="23" s="1"/>
  <c r="L1829" i="23"/>
  <c r="M1829" i="23" s="1"/>
  <c r="L1830" i="23"/>
  <c r="M1830" i="23" s="1"/>
  <c r="L1831" i="23"/>
  <c r="M1831" i="23" s="1"/>
  <c r="L1832" i="23"/>
  <c r="M1832" i="23" s="1"/>
  <c r="L1833" i="23"/>
  <c r="M1833" i="23" s="1"/>
  <c r="L1834" i="23"/>
  <c r="M1834" i="23" s="1"/>
  <c r="L1835" i="23"/>
  <c r="M1835" i="23" s="1"/>
  <c r="L1836" i="23"/>
  <c r="M1836" i="23" s="1"/>
  <c r="L1837" i="23"/>
  <c r="M1837" i="23" s="1"/>
  <c r="L1838" i="23"/>
  <c r="M1838" i="23" s="1"/>
  <c r="L1839" i="23"/>
  <c r="M1839" i="23" s="1"/>
  <c r="L1840" i="23"/>
  <c r="M1840" i="23" s="1"/>
  <c r="L1841" i="23"/>
  <c r="M1841" i="23" s="1"/>
  <c r="L1842" i="23"/>
  <c r="M1842" i="23" s="1"/>
  <c r="L1843" i="23"/>
  <c r="M1843" i="23" s="1"/>
  <c r="L1844" i="23"/>
  <c r="M1844" i="23" s="1"/>
  <c r="L1845" i="23"/>
  <c r="M1845" i="23" s="1"/>
  <c r="L1846" i="23"/>
  <c r="M1846" i="23" s="1"/>
  <c r="L1847" i="23"/>
  <c r="M1847" i="23" s="1"/>
  <c r="L1848" i="23"/>
  <c r="M1848" i="23" s="1"/>
  <c r="L1849" i="23"/>
  <c r="M1849" i="23" s="1"/>
  <c r="L1850" i="23"/>
  <c r="M1850" i="23" s="1"/>
  <c r="L1851" i="23"/>
  <c r="M1851" i="23" s="1"/>
  <c r="L1852" i="23"/>
  <c r="M1852" i="23" s="1"/>
  <c r="L1853" i="23"/>
  <c r="M1853" i="23" s="1"/>
  <c r="L1854" i="23"/>
  <c r="M1854" i="23" s="1"/>
  <c r="L1855" i="23"/>
  <c r="M1855" i="23" s="1"/>
  <c r="L1856" i="23"/>
  <c r="M1856" i="23" s="1"/>
  <c r="L1857" i="23"/>
  <c r="M1857" i="23" s="1"/>
  <c r="L1858" i="23"/>
  <c r="M1858" i="23" s="1"/>
  <c r="L1859" i="23"/>
  <c r="M1859" i="23" s="1"/>
  <c r="L1860" i="23"/>
  <c r="M1860" i="23" s="1"/>
  <c r="L1861" i="23"/>
  <c r="M1861" i="23" s="1"/>
  <c r="L1862" i="23"/>
  <c r="M1862" i="23" s="1"/>
  <c r="L1863" i="23"/>
  <c r="M1863" i="23" s="1"/>
  <c r="L1864" i="23"/>
  <c r="M1864" i="23" s="1"/>
  <c r="L1865" i="23"/>
  <c r="M1865" i="23" s="1"/>
  <c r="L1866" i="23"/>
  <c r="M1866" i="23" s="1"/>
  <c r="L1867" i="23"/>
  <c r="M1867" i="23" s="1"/>
  <c r="L1868" i="23"/>
  <c r="M1868" i="23" s="1"/>
  <c r="L1869" i="23"/>
  <c r="M1869" i="23" s="1"/>
  <c r="L1870" i="23"/>
  <c r="M1870" i="23" s="1"/>
  <c r="L1871" i="23"/>
  <c r="M1871" i="23" s="1"/>
  <c r="L1872" i="23"/>
  <c r="M1872" i="23" s="1"/>
  <c r="L1873" i="23"/>
  <c r="M1873" i="23" s="1"/>
  <c r="L1874" i="23"/>
  <c r="M1874" i="23" s="1"/>
  <c r="L1875" i="23"/>
  <c r="M1875" i="23" s="1"/>
  <c r="L1876" i="23"/>
  <c r="M1876" i="23" s="1"/>
  <c r="L1877" i="23"/>
  <c r="M1877" i="23" s="1"/>
  <c r="L1878" i="23"/>
  <c r="M1878" i="23" s="1"/>
  <c r="L1879" i="23"/>
  <c r="M1879" i="23" s="1"/>
  <c r="L1880" i="23"/>
  <c r="M1880" i="23" s="1"/>
  <c r="L1881" i="23"/>
  <c r="M1881" i="23" s="1"/>
  <c r="L1882" i="23"/>
  <c r="M1882" i="23" s="1"/>
  <c r="L1883" i="23"/>
  <c r="M1883" i="23" s="1"/>
  <c r="L1884" i="23"/>
  <c r="M1884" i="23" s="1"/>
  <c r="L1885" i="23"/>
  <c r="M1885" i="23" s="1"/>
  <c r="L1886" i="23"/>
  <c r="M1886" i="23" s="1"/>
  <c r="L1887" i="23"/>
  <c r="M1887" i="23" s="1"/>
  <c r="L1888" i="23"/>
  <c r="M1888" i="23" s="1"/>
  <c r="L1889" i="23"/>
  <c r="M1889" i="23" s="1"/>
  <c r="L1890" i="23"/>
  <c r="M1890" i="23" s="1"/>
  <c r="L1891" i="23"/>
  <c r="M1891" i="23" s="1"/>
  <c r="L1892" i="23"/>
  <c r="M1892" i="23" s="1"/>
  <c r="L1893" i="23"/>
  <c r="M1893" i="23" s="1"/>
  <c r="L1894" i="23"/>
  <c r="M1894" i="23" s="1"/>
  <c r="L1895" i="23"/>
  <c r="M1895" i="23" s="1"/>
  <c r="L1896" i="23"/>
  <c r="M1896" i="23" s="1"/>
  <c r="L1897" i="23"/>
  <c r="M1897" i="23" s="1"/>
  <c r="L1898" i="23"/>
  <c r="M1898" i="23" s="1"/>
  <c r="L1899" i="23"/>
  <c r="M1899" i="23" s="1"/>
  <c r="L1900" i="23"/>
  <c r="M1900" i="23" s="1"/>
  <c r="L1901" i="23"/>
  <c r="M1901" i="23" s="1"/>
  <c r="L1902" i="23"/>
  <c r="M1902" i="23" s="1"/>
  <c r="L1903" i="23"/>
  <c r="M1903" i="23" s="1"/>
  <c r="L1904" i="23"/>
  <c r="M1904" i="23" s="1"/>
  <c r="L1905" i="23"/>
  <c r="M1905" i="23" s="1"/>
  <c r="L1906" i="23"/>
  <c r="M1906" i="23" s="1"/>
  <c r="L1907" i="23"/>
  <c r="M1907" i="23" s="1"/>
  <c r="L1908" i="23"/>
  <c r="M1908" i="23" s="1"/>
  <c r="L1909" i="23"/>
  <c r="M1909" i="23" s="1"/>
  <c r="L1910" i="23"/>
  <c r="M1910" i="23" s="1"/>
  <c r="L1911" i="23"/>
  <c r="M1911" i="23" s="1"/>
  <c r="L1912" i="23"/>
  <c r="M1912" i="23" s="1"/>
  <c r="L1913" i="23"/>
  <c r="M1913" i="23" s="1"/>
  <c r="L1914" i="23"/>
  <c r="M1914" i="23" s="1"/>
  <c r="L1915" i="23"/>
  <c r="M1915" i="23" s="1"/>
  <c r="L1916" i="23"/>
  <c r="M1916" i="23" s="1"/>
  <c r="L1917" i="23"/>
  <c r="M1917" i="23" s="1"/>
  <c r="L1918" i="23"/>
  <c r="M1918" i="23" s="1"/>
  <c r="L1919" i="23"/>
  <c r="M1919" i="23" s="1"/>
  <c r="L1920" i="23"/>
  <c r="M1920" i="23" s="1"/>
  <c r="L1921" i="23"/>
  <c r="M1921" i="23" s="1"/>
  <c r="L1922" i="23"/>
  <c r="M1922" i="23" s="1"/>
  <c r="L1923" i="23"/>
  <c r="M1923" i="23" s="1"/>
  <c r="L1924" i="23"/>
  <c r="M1924" i="23" s="1"/>
  <c r="L1925" i="23"/>
  <c r="M1925" i="23" s="1"/>
  <c r="L1926" i="23"/>
  <c r="M1926" i="23" s="1"/>
  <c r="L1927" i="23"/>
  <c r="M1927" i="23" s="1"/>
  <c r="L1928" i="23"/>
  <c r="M1928" i="23" s="1"/>
  <c r="L1929" i="23"/>
  <c r="M1929" i="23" s="1"/>
  <c r="L1930" i="23"/>
  <c r="M1930" i="23" s="1"/>
  <c r="L1931" i="23"/>
  <c r="M1931" i="23" s="1"/>
  <c r="L1932" i="23"/>
  <c r="M1932" i="23" s="1"/>
  <c r="L1933" i="23"/>
  <c r="M1933" i="23" s="1"/>
  <c r="L1934" i="23"/>
  <c r="M1934" i="23" s="1"/>
  <c r="L1935" i="23"/>
  <c r="M1935" i="23" s="1"/>
  <c r="L1936" i="23"/>
  <c r="M1936" i="23" s="1"/>
  <c r="L1937" i="23"/>
  <c r="M1937" i="23" s="1"/>
  <c r="L1938" i="23"/>
  <c r="M1938" i="23" s="1"/>
  <c r="L1939" i="23"/>
  <c r="M1939" i="23" s="1"/>
  <c r="L1940" i="23"/>
  <c r="M1940" i="23" s="1"/>
  <c r="L1941" i="23"/>
  <c r="M1941" i="23" s="1"/>
  <c r="L1942" i="23"/>
  <c r="M1942" i="23" s="1"/>
  <c r="L1943" i="23"/>
  <c r="M1943" i="23" s="1"/>
  <c r="L1944" i="23"/>
  <c r="M1944" i="23" s="1"/>
  <c r="L1945" i="23"/>
  <c r="M1945" i="23" s="1"/>
  <c r="L1946" i="23"/>
  <c r="M1946" i="23" s="1"/>
  <c r="L1947" i="23"/>
  <c r="M1947" i="23" s="1"/>
  <c r="L1948" i="23"/>
  <c r="M1948" i="23" s="1"/>
  <c r="L1949" i="23"/>
  <c r="M1949" i="23" s="1"/>
  <c r="L1950" i="23"/>
  <c r="M1950" i="23" s="1"/>
  <c r="L1951" i="23"/>
  <c r="M1951" i="23" s="1"/>
  <c r="L1952" i="23"/>
  <c r="M1952" i="23" s="1"/>
  <c r="L1953" i="23"/>
  <c r="M1953" i="23" s="1"/>
  <c r="L1954" i="23"/>
  <c r="M1954" i="23" s="1"/>
  <c r="L1955" i="23"/>
  <c r="M1955" i="23" s="1"/>
  <c r="L1956" i="23"/>
  <c r="M1956" i="23" s="1"/>
  <c r="L1957" i="23"/>
  <c r="M1957" i="23" s="1"/>
  <c r="L1958" i="23"/>
  <c r="M1958" i="23" s="1"/>
  <c r="L1959" i="23"/>
  <c r="M1959" i="23" s="1"/>
  <c r="L1960" i="23"/>
  <c r="M1960" i="23" s="1"/>
  <c r="L1961" i="23"/>
  <c r="M1961" i="23" s="1"/>
  <c r="L1962" i="23"/>
  <c r="M1962" i="23" s="1"/>
  <c r="L1963" i="23"/>
  <c r="M1963" i="23" s="1"/>
  <c r="L1964" i="23"/>
  <c r="M1964" i="23" s="1"/>
  <c r="L1965" i="23"/>
  <c r="M1965" i="23" s="1"/>
  <c r="L1966" i="23"/>
  <c r="M1966" i="23" s="1"/>
  <c r="L1967" i="23"/>
  <c r="M1967" i="23" s="1"/>
  <c r="L1968" i="23"/>
  <c r="M1968" i="23" s="1"/>
  <c r="L1969" i="23"/>
  <c r="M1969" i="23" s="1"/>
  <c r="L1970" i="23"/>
  <c r="M1970" i="23" s="1"/>
  <c r="L1971" i="23"/>
  <c r="M1971" i="23" s="1"/>
  <c r="L1972" i="23"/>
  <c r="M1972" i="23" s="1"/>
  <c r="L1973" i="23"/>
  <c r="M1973" i="23" s="1"/>
  <c r="L1974" i="23"/>
  <c r="M1974" i="23" s="1"/>
  <c r="L1975" i="23"/>
  <c r="M1975" i="23" s="1"/>
  <c r="L1976" i="23"/>
  <c r="M1976" i="23" s="1"/>
  <c r="L1977" i="23"/>
  <c r="M1977" i="23" s="1"/>
  <c r="L1978" i="23"/>
  <c r="M1978" i="23" s="1"/>
  <c r="L1979" i="23"/>
  <c r="M1979" i="23" s="1"/>
  <c r="L1980" i="23"/>
  <c r="M1980" i="23" s="1"/>
  <c r="L1981" i="23"/>
  <c r="M1981" i="23" s="1"/>
  <c r="L1982" i="23"/>
  <c r="M1982" i="23" s="1"/>
  <c r="L1983" i="23"/>
  <c r="M1983" i="23" s="1"/>
  <c r="L1984" i="23"/>
  <c r="M1984" i="23" s="1"/>
  <c r="L1985" i="23"/>
  <c r="M1985" i="23" s="1"/>
  <c r="L1986" i="23"/>
  <c r="M1986" i="23" s="1"/>
  <c r="L1987" i="23"/>
  <c r="M1987" i="23" s="1"/>
  <c r="L1988" i="23"/>
  <c r="M1988" i="23" s="1"/>
  <c r="L1989" i="23"/>
  <c r="M1989" i="23" s="1"/>
  <c r="L1990" i="23"/>
  <c r="M1990" i="23" s="1"/>
  <c r="L1991" i="23"/>
  <c r="M1991" i="23" s="1"/>
  <c r="L1992" i="23"/>
  <c r="M1992" i="23" s="1"/>
  <c r="L1993" i="23"/>
  <c r="M1993" i="23" s="1"/>
  <c r="L1994" i="23"/>
  <c r="M1994" i="23" s="1"/>
  <c r="L1995" i="23"/>
  <c r="M1995" i="23" s="1"/>
  <c r="L1996" i="23"/>
  <c r="M1996" i="23" s="1"/>
  <c r="L1997" i="23"/>
  <c r="M1997" i="23" s="1"/>
  <c r="L1998" i="23"/>
  <c r="M1998" i="23" s="1"/>
  <c r="L1999" i="23"/>
  <c r="M1999" i="23" s="1"/>
  <c r="L2000" i="23"/>
  <c r="M2000" i="23" s="1"/>
  <c r="L2001" i="23"/>
  <c r="M2001" i="23" s="1"/>
  <c r="L2002" i="23"/>
  <c r="M2002" i="23" s="1"/>
  <c r="L2003" i="23"/>
  <c r="M2003" i="23" s="1"/>
  <c r="L2004" i="23"/>
  <c r="M2004" i="23" s="1"/>
  <c r="L2005" i="23"/>
  <c r="M2005" i="23" s="1"/>
  <c r="L2006" i="23"/>
  <c r="M2006" i="23" s="1"/>
  <c r="L2007" i="23"/>
  <c r="M2007" i="23" s="1"/>
  <c r="L2008" i="23"/>
  <c r="M2008" i="23" s="1"/>
  <c r="L2009" i="23"/>
  <c r="M2009" i="23" s="1"/>
  <c r="L2010" i="23"/>
  <c r="M2010" i="23" s="1"/>
  <c r="L2011" i="23"/>
  <c r="M2011" i="23" s="1"/>
  <c r="L2012" i="23"/>
  <c r="M2012" i="23" s="1"/>
  <c r="L2013" i="23"/>
  <c r="M2013" i="23" s="1"/>
  <c r="L2014" i="23"/>
  <c r="M2014" i="23" s="1"/>
  <c r="L2015" i="23"/>
  <c r="M2015" i="23" s="1"/>
  <c r="L2016" i="23"/>
  <c r="M2016" i="23" s="1"/>
  <c r="L2017" i="23"/>
  <c r="M2017" i="23" s="1"/>
  <c r="L2018" i="23"/>
  <c r="M2018" i="23" s="1"/>
  <c r="L2019" i="23"/>
  <c r="M2019" i="23" s="1"/>
  <c r="L2020" i="23"/>
  <c r="M2020" i="23" s="1"/>
  <c r="L2021" i="23"/>
  <c r="M2021" i="23" s="1"/>
  <c r="L2022" i="23"/>
  <c r="M2022" i="23" s="1"/>
  <c r="L2023" i="23"/>
  <c r="M2023" i="23" s="1"/>
  <c r="L2024" i="23"/>
  <c r="M2024" i="23" s="1"/>
  <c r="L2025" i="23"/>
  <c r="M2025" i="23" s="1"/>
  <c r="L2026" i="23"/>
  <c r="M2026" i="23" s="1"/>
  <c r="L2027" i="23"/>
  <c r="M2027" i="23" s="1"/>
  <c r="L2028" i="23"/>
  <c r="M2028" i="23" s="1"/>
  <c r="L2029" i="23"/>
  <c r="M2029" i="23" s="1"/>
  <c r="L2030" i="23"/>
  <c r="M2030" i="23" s="1"/>
  <c r="L2031" i="23"/>
  <c r="M2031" i="23" s="1"/>
  <c r="L2032" i="23"/>
  <c r="M2032" i="23" s="1"/>
  <c r="L2033" i="23"/>
  <c r="M2033" i="23" s="1"/>
  <c r="L2034" i="23"/>
  <c r="M2034" i="23" s="1"/>
  <c r="L2035" i="23"/>
  <c r="M2035" i="23" s="1"/>
  <c r="L2036" i="23"/>
  <c r="M2036" i="23" s="1"/>
  <c r="L2037" i="23"/>
  <c r="M2037" i="23" s="1"/>
  <c r="L2038" i="23"/>
  <c r="M2038" i="23" s="1"/>
  <c r="L2039" i="23"/>
  <c r="M2039" i="23" s="1"/>
  <c r="L2040" i="23"/>
  <c r="M2040" i="23" s="1"/>
  <c r="L2041" i="23"/>
  <c r="M2041" i="23" s="1"/>
  <c r="L2042" i="23"/>
  <c r="M2042" i="23" s="1"/>
  <c r="L2043" i="23"/>
  <c r="M2043" i="23" s="1"/>
  <c r="L2044" i="23"/>
  <c r="M2044" i="23" s="1"/>
  <c r="L2045" i="23"/>
  <c r="M2045" i="23" s="1"/>
  <c r="L2046" i="23"/>
  <c r="M2046" i="23" s="1"/>
  <c r="L2047" i="23"/>
  <c r="M2047" i="23" s="1"/>
  <c r="L2048" i="23"/>
  <c r="M2048" i="23" s="1"/>
  <c r="L2049" i="23"/>
  <c r="M2049" i="23" s="1"/>
  <c r="L2050" i="23"/>
  <c r="M2050" i="23" s="1"/>
  <c r="L2051" i="23"/>
  <c r="M2051" i="23" s="1"/>
  <c r="L2052" i="23"/>
  <c r="M2052" i="23" s="1"/>
  <c r="L2053" i="23"/>
  <c r="M2053" i="23" s="1"/>
  <c r="L2054" i="23"/>
  <c r="M2054" i="23" s="1"/>
  <c r="L2055" i="23"/>
  <c r="M2055" i="23" s="1"/>
  <c r="L2056" i="23"/>
  <c r="M2056" i="23" s="1"/>
  <c r="L2057" i="23"/>
  <c r="M2057" i="23" s="1"/>
  <c r="L2058" i="23"/>
  <c r="M2058" i="23" s="1"/>
  <c r="L2059" i="23"/>
  <c r="M2059" i="23" s="1"/>
  <c r="L2060" i="23"/>
  <c r="M2060" i="23" s="1"/>
  <c r="L2061" i="23"/>
  <c r="M2061" i="23" s="1"/>
  <c r="L2062" i="23"/>
  <c r="M2062" i="23" s="1"/>
  <c r="L2063" i="23"/>
  <c r="M2063" i="23" s="1"/>
  <c r="L2064" i="23"/>
  <c r="M2064" i="23" s="1"/>
  <c r="L2065" i="23"/>
  <c r="M2065" i="23" s="1"/>
  <c r="L2066" i="23"/>
  <c r="M2066" i="23" s="1"/>
  <c r="L2067" i="23"/>
  <c r="M2067" i="23" s="1"/>
  <c r="L2068" i="23"/>
  <c r="M2068" i="23" s="1"/>
  <c r="L2069" i="23"/>
  <c r="M2069" i="23" s="1"/>
  <c r="L2070" i="23"/>
  <c r="M2070" i="23" s="1"/>
  <c r="L2071" i="23"/>
  <c r="M2071" i="23" s="1"/>
  <c r="L2072" i="23"/>
  <c r="M2072" i="23" s="1"/>
  <c r="L2073" i="23"/>
  <c r="M2073" i="23" s="1"/>
  <c r="L2074" i="23"/>
  <c r="M2074" i="23" s="1"/>
  <c r="L2075" i="23"/>
  <c r="M2075" i="23" s="1"/>
  <c r="L2076" i="23"/>
  <c r="M2076" i="23" s="1"/>
  <c r="L2077" i="23"/>
  <c r="M2077" i="23" s="1"/>
  <c r="L2078" i="23"/>
  <c r="M2078" i="23" s="1"/>
  <c r="L2079" i="23"/>
  <c r="M2079" i="23" s="1"/>
  <c r="L2080" i="23"/>
  <c r="M2080" i="23" s="1"/>
  <c r="L2081" i="23"/>
  <c r="M2081" i="23" s="1"/>
  <c r="L2082" i="23"/>
  <c r="M2082" i="23" s="1"/>
  <c r="L2083" i="23"/>
  <c r="M2083" i="23" s="1"/>
  <c r="L2084" i="23"/>
  <c r="M2084" i="23" s="1"/>
  <c r="L2085" i="23"/>
  <c r="M2085" i="23" s="1"/>
  <c r="L2086" i="23"/>
  <c r="M2086" i="23" s="1"/>
  <c r="L2087" i="23"/>
  <c r="M2087" i="23" s="1"/>
  <c r="L2088" i="23"/>
  <c r="M2088" i="23" s="1"/>
  <c r="L2089" i="23"/>
  <c r="M2089" i="23" s="1"/>
  <c r="L2090" i="23"/>
  <c r="M2090" i="23" s="1"/>
  <c r="L2091" i="23"/>
  <c r="M2091" i="23" s="1"/>
  <c r="L2092" i="23"/>
  <c r="M2092" i="23" s="1"/>
  <c r="L2093" i="23"/>
  <c r="M2093" i="23" s="1"/>
  <c r="L2094" i="23"/>
  <c r="M2094" i="23" s="1"/>
  <c r="L2095" i="23"/>
  <c r="M2095" i="23" s="1"/>
  <c r="L2096" i="23"/>
  <c r="M2096" i="23" s="1"/>
  <c r="L2097" i="23"/>
  <c r="M2097" i="23" s="1"/>
  <c r="L2098" i="23"/>
  <c r="M2098" i="23" s="1"/>
  <c r="L2099" i="23"/>
  <c r="M2099" i="23" s="1"/>
  <c r="L2100" i="23"/>
  <c r="M2100" i="23" s="1"/>
  <c r="L2101" i="23"/>
  <c r="M2101" i="23" s="1"/>
  <c r="L2102" i="23"/>
  <c r="M2102" i="23" s="1"/>
  <c r="L2103" i="23"/>
  <c r="M2103" i="23" s="1"/>
  <c r="L2104" i="23"/>
  <c r="M2104" i="23" s="1"/>
  <c r="L2105" i="23"/>
  <c r="M2105" i="23" s="1"/>
  <c r="L2106" i="23"/>
  <c r="M2106" i="23" s="1"/>
  <c r="L2107" i="23"/>
  <c r="M2107" i="23" s="1"/>
  <c r="L2108" i="23"/>
  <c r="M2108" i="23" s="1"/>
  <c r="L2109" i="23"/>
  <c r="M2109" i="23" s="1"/>
  <c r="L2110" i="23"/>
  <c r="M2110" i="23" s="1"/>
  <c r="L2111" i="23"/>
  <c r="M2111" i="23" s="1"/>
  <c r="L2112" i="23"/>
  <c r="M2112" i="23" s="1"/>
  <c r="L2113" i="23"/>
  <c r="M2113" i="23" s="1"/>
  <c r="L2114" i="23"/>
  <c r="M2114" i="23" s="1"/>
  <c r="L2115" i="23"/>
  <c r="M2115" i="23" s="1"/>
  <c r="L2116" i="23"/>
  <c r="M2116" i="23" s="1"/>
  <c r="L2117" i="23"/>
  <c r="M2117" i="23" s="1"/>
  <c r="L2118" i="23"/>
  <c r="M2118" i="23" s="1"/>
  <c r="L2119" i="23"/>
  <c r="M2119" i="23" s="1"/>
  <c r="L2120" i="23"/>
  <c r="M2120" i="23" s="1"/>
  <c r="L2121" i="23"/>
  <c r="M2121" i="23" s="1"/>
  <c r="L2122" i="23"/>
  <c r="M2122" i="23" s="1"/>
  <c r="L2123" i="23"/>
  <c r="M2123" i="23" s="1"/>
  <c r="L2124" i="23"/>
  <c r="M2124" i="23" s="1"/>
  <c r="L2125" i="23"/>
  <c r="M2125" i="23" s="1"/>
  <c r="L2126" i="23"/>
  <c r="M2126" i="23" s="1"/>
  <c r="L2127" i="23"/>
  <c r="M2127" i="23" s="1"/>
  <c r="L2128" i="23"/>
  <c r="M2128" i="23" s="1"/>
  <c r="L2129" i="23"/>
  <c r="M2129" i="23" s="1"/>
  <c r="L2130" i="23"/>
  <c r="M2130" i="23" s="1"/>
  <c r="L2131" i="23"/>
  <c r="M2131" i="23" s="1"/>
  <c r="L2132" i="23"/>
  <c r="M2132" i="23" s="1"/>
  <c r="L2133" i="23"/>
  <c r="M2133" i="23" s="1"/>
  <c r="L2134" i="23"/>
  <c r="M2134" i="23" s="1"/>
  <c r="L2135" i="23"/>
  <c r="M2135" i="23" s="1"/>
  <c r="L2136" i="23"/>
  <c r="M2136" i="23" s="1"/>
  <c r="L2137" i="23"/>
  <c r="M2137" i="23" s="1"/>
  <c r="L2138" i="23"/>
  <c r="M2138" i="23" s="1"/>
  <c r="L2139" i="23"/>
  <c r="M2139" i="23" s="1"/>
  <c r="L2140" i="23"/>
  <c r="M2140" i="23" s="1"/>
  <c r="L2141" i="23"/>
  <c r="M2141" i="23" s="1"/>
  <c r="L2142" i="23"/>
  <c r="M2142" i="23" s="1"/>
  <c r="L2143" i="23"/>
  <c r="M2143" i="23" s="1"/>
  <c r="L2144" i="23"/>
  <c r="M2144" i="23" s="1"/>
  <c r="L2145" i="23"/>
  <c r="M2145" i="23" s="1"/>
  <c r="L2146" i="23"/>
  <c r="M2146" i="23" s="1"/>
  <c r="L2147" i="23"/>
  <c r="M2147" i="23" s="1"/>
  <c r="L2148" i="23"/>
  <c r="M2148" i="23" s="1"/>
  <c r="L2149" i="23"/>
  <c r="M2149" i="23" s="1"/>
  <c r="L2150" i="23"/>
  <c r="M2150" i="23" s="1"/>
  <c r="L2151" i="23"/>
  <c r="M2151" i="23" s="1"/>
  <c r="L2152" i="23"/>
  <c r="M2152" i="23" s="1"/>
  <c r="L2153" i="23"/>
  <c r="M2153" i="23" s="1"/>
  <c r="L2154" i="23"/>
  <c r="M2154" i="23" s="1"/>
  <c r="L2155" i="23"/>
  <c r="M2155" i="23" s="1"/>
  <c r="L2156" i="23"/>
  <c r="M2156" i="23" s="1"/>
  <c r="L2157" i="23"/>
  <c r="M2157" i="23" s="1"/>
  <c r="L2158" i="23"/>
  <c r="M2158" i="23" s="1"/>
  <c r="L2159" i="23"/>
  <c r="M2159" i="23" s="1"/>
  <c r="L2160" i="23"/>
  <c r="M2160" i="23" s="1"/>
  <c r="L2161" i="23"/>
  <c r="M2161" i="23" s="1"/>
  <c r="L2162" i="23"/>
  <c r="M2162" i="23" s="1"/>
  <c r="L2163" i="23"/>
  <c r="M2163" i="23" s="1"/>
  <c r="L2164" i="23"/>
  <c r="M2164" i="23" s="1"/>
  <c r="L2165" i="23"/>
  <c r="M2165" i="23" s="1"/>
  <c r="L2166" i="23"/>
  <c r="M2166" i="23" s="1"/>
  <c r="L2167" i="23"/>
  <c r="M2167" i="23" s="1"/>
  <c r="L2168" i="23"/>
  <c r="M2168" i="23" s="1"/>
  <c r="L2169" i="23"/>
  <c r="M2169" i="23" s="1"/>
  <c r="L2170" i="23"/>
  <c r="M2170" i="23" s="1"/>
  <c r="L2171" i="23"/>
  <c r="M2171" i="23" s="1"/>
  <c r="L2172" i="23"/>
  <c r="M2172" i="23" s="1"/>
  <c r="L2173" i="23"/>
  <c r="M2173" i="23" s="1"/>
  <c r="L2174" i="23"/>
  <c r="M2174" i="23" s="1"/>
  <c r="L2175" i="23"/>
  <c r="M2175" i="23" s="1"/>
  <c r="L2176" i="23"/>
  <c r="M2176" i="23" s="1"/>
  <c r="L2177" i="23"/>
  <c r="M2177" i="23" s="1"/>
  <c r="L2178" i="23"/>
  <c r="M2178" i="23" s="1"/>
  <c r="L2179" i="23"/>
  <c r="M2179" i="23" s="1"/>
  <c r="L2180" i="23"/>
  <c r="M2180" i="23" s="1"/>
  <c r="L2181" i="23"/>
  <c r="M2181" i="23" s="1"/>
  <c r="L2182" i="23"/>
  <c r="M2182" i="23" s="1"/>
  <c r="L2183" i="23"/>
  <c r="M2183" i="23" s="1"/>
  <c r="L2184" i="23"/>
  <c r="M2184" i="23" s="1"/>
  <c r="L2185" i="23"/>
  <c r="M2185" i="23" s="1"/>
  <c r="L2186" i="23"/>
  <c r="M2186" i="23" s="1"/>
  <c r="L2187" i="23"/>
  <c r="M2187" i="23" s="1"/>
  <c r="L2188" i="23"/>
  <c r="M2188" i="23" s="1"/>
  <c r="L2189" i="23"/>
  <c r="M2189" i="23" s="1"/>
  <c r="L2190" i="23"/>
  <c r="M2190" i="23" s="1"/>
  <c r="L2191" i="23"/>
  <c r="M2191" i="23" s="1"/>
  <c r="L2192" i="23"/>
  <c r="M2192" i="23" s="1"/>
  <c r="L2193" i="23"/>
  <c r="M2193" i="23" s="1"/>
  <c r="L2194" i="23"/>
  <c r="M2194" i="23" s="1"/>
  <c r="L2195" i="23"/>
  <c r="M2195" i="23" s="1"/>
  <c r="L2196" i="23"/>
  <c r="M2196" i="23" s="1"/>
  <c r="L2197" i="23"/>
  <c r="M2197" i="23" s="1"/>
  <c r="L2198" i="23"/>
  <c r="M2198" i="23" s="1"/>
  <c r="L2199" i="23"/>
  <c r="M2199" i="23" s="1"/>
  <c r="L2200" i="23"/>
  <c r="M2200" i="23" s="1"/>
  <c r="L2201" i="23"/>
  <c r="M2201" i="23" s="1"/>
  <c r="L2202" i="23"/>
  <c r="M2202" i="23" s="1"/>
  <c r="L2203" i="23"/>
  <c r="M2203" i="23" s="1"/>
  <c r="L2204" i="23"/>
  <c r="M2204" i="23" s="1"/>
  <c r="L2205" i="23"/>
  <c r="M2205" i="23" s="1"/>
  <c r="L2206" i="23"/>
  <c r="M2206" i="23" s="1"/>
  <c r="L2207" i="23"/>
  <c r="M2207" i="23" s="1"/>
  <c r="L2208" i="23"/>
  <c r="M2208" i="23" s="1"/>
  <c r="L2209" i="23"/>
  <c r="M2209" i="23" s="1"/>
  <c r="L2210" i="23"/>
  <c r="M2210" i="23" s="1"/>
  <c r="L2211" i="23"/>
  <c r="M2211" i="23" s="1"/>
  <c r="L2212" i="23"/>
  <c r="M2212" i="23" s="1"/>
  <c r="L2213" i="23"/>
  <c r="M2213" i="23" s="1"/>
  <c r="L2214" i="23"/>
  <c r="M2214" i="23" s="1"/>
  <c r="L2215" i="23"/>
  <c r="M2215" i="23" s="1"/>
  <c r="L2216" i="23"/>
  <c r="M2216" i="23" s="1"/>
  <c r="L2217" i="23"/>
  <c r="M2217" i="23" s="1"/>
  <c r="L2218" i="23"/>
  <c r="M2218" i="23" s="1"/>
  <c r="L2219" i="23"/>
  <c r="M2219" i="23" s="1"/>
  <c r="L2220" i="23"/>
  <c r="M2220" i="23" s="1"/>
  <c r="L2221" i="23"/>
  <c r="M2221" i="23" s="1"/>
  <c r="L2222" i="23"/>
  <c r="M2222" i="23" s="1"/>
  <c r="L2223" i="23"/>
  <c r="M2223" i="23" s="1"/>
  <c r="L2224" i="23"/>
  <c r="M2224" i="23" s="1"/>
  <c r="L2225" i="23"/>
  <c r="M2225" i="23" s="1"/>
  <c r="L2226" i="23"/>
  <c r="M2226" i="23" s="1"/>
  <c r="L2227" i="23"/>
  <c r="M2227" i="23" s="1"/>
  <c r="L2228" i="23"/>
  <c r="M2228" i="23" s="1"/>
  <c r="L2229" i="23"/>
  <c r="M2229" i="23" s="1"/>
  <c r="L2230" i="23"/>
  <c r="M2230" i="23" s="1"/>
  <c r="L2231" i="23"/>
  <c r="M2231" i="23" s="1"/>
  <c r="L2232" i="23"/>
  <c r="M2232" i="23" s="1"/>
  <c r="L2233" i="23"/>
  <c r="M2233" i="23" s="1"/>
  <c r="L2234" i="23"/>
  <c r="M2234" i="23" s="1"/>
  <c r="L2235" i="23"/>
  <c r="M2235" i="23" s="1"/>
  <c r="L2236" i="23"/>
  <c r="M2236" i="23" s="1"/>
  <c r="L2237" i="23"/>
  <c r="M2237" i="23" s="1"/>
  <c r="L2238" i="23"/>
  <c r="M2238" i="23" s="1"/>
  <c r="L2239" i="23"/>
  <c r="M2239" i="23" s="1"/>
  <c r="L2240" i="23"/>
  <c r="M2240" i="23" s="1"/>
  <c r="L2241" i="23"/>
  <c r="M2241" i="23" s="1"/>
  <c r="L2242" i="23"/>
  <c r="M2242" i="23" s="1"/>
  <c r="L2243" i="23"/>
  <c r="M2243" i="23" s="1"/>
  <c r="L2244" i="23"/>
  <c r="M2244" i="23" s="1"/>
  <c r="L2245" i="23"/>
  <c r="M2245" i="23" s="1"/>
  <c r="L2246" i="23"/>
  <c r="M2246" i="23" s="1"/>
  <c r="L2247" i="23"/>
  <c r="M2247" i="23" s="1"/>
  <c r="L2248" i="23"/>
  <c r="M2248" i="23" s="1"/>
  <c r="L2249" i="23"/>
  <c r="M2249" i="23" s="1"/>
  <c r="L2250" i="23"/>
  <c r="M2250" i="23" s="1"/>
  <c r="L2251" i="23"/>
  <c r="M2251" i="23" s="1"/>
  <c r="L2252" i="23"/>
  <c r="M2252" i="23" s="1"/>
  <c r="L2253" i="23"/>
  <c r="M2253" i="23" s="1"/>
  <c r="L2254" i="23"/>
  <c r="M2254" i="23" s="1"/>
  <c r="L2255" i="23"/>
  <c r="M2255" i="23" s="1"/>
  <c r="L2256" i="23"/>
  <c r="M2256" i="23" s="1"/>
  <c r="L2257" i="23"/>
  <c r="M2257" i="23" s="1"/>
  <c r="L2258" i="23"/>
  <c r="M2258" i="23" s="1"/>
  <c r="L2259" i="23"/>
  <c r="M2259" i="23" s="1"/>
  <c r="L2260" i="23"/>
  <c r="M2260" i="23" s="1"/>
  <c r="L2261" i="23"/>
  <c r="M2261" i="23" s="1"/>
  <c r="L2262" i="23"/>
  <c r="M2262" i="23" s="1"/>
  <c r="L2263" i="23"/>
  <c r="M2263" i="23" s="1"/>
  <c r="L2264" i="23"/>
  <c r="M2264" i="23" s="1"/>
  <c r="L2265" i="23"/>
  <c r="M2265" i="23" s="1"/>
  <c r="L2266" i="23"/>
  <c r="M2266" i="23" s="1"/>
  <c r="L2267" i="23"/>
  <c r="M2267" i="23" s="1"/>
  <c r="L2268" i="23"/>
  <c r="M2268" i="23" s="1"/>
  <c r="L2269" i="23"/>
  <c r="M2269" i="23" s="1"/>
  <c r="L2270" i="23"/>
  <c r="M2270" i="23" s="1"/>
  <c r="L2271" i="23"/>
  <c r="M2271" i="23" s="1"/>
  <c r="L2272" i="23"/>
  <c r="M2272" i="23" s="1"/>
  <c r="L2273" i="23"/>
  <c r="M2273" i="23" s="1"/>
  <c r="L2274" i="23"/>
  <c r="M2274" i="23" s="1"/>
  <c r="L2275" i="23"/>
  <c r="M2275" i="23" s="1"/>
  <c r="L2276" i="23"/>
  <c r="M2276" i="23" s="1"/>
  <c r="L2277" i="23"/>
  <c r="M2277" i="23" s="1"/>
  <c r="L2278" i="23"/>
  <c r="M2278" i="23" s="1"/>
  <c r="L2279" i="23"/>
  <c r="M2279" i="23" s="1"/>
  <c r="L2280" i="23"/>
  <c r="M2280" i="23" s="1"/>
  <c r="L2281" i="23"/>
  <c r="M2281" i="23" s="1"/>
  <c r="L2282" i="23"/>
  <c r="M2282" i="23" s="1"/>
  <c r="L2283" i="23"/>
  <c r="M2283" i="23" s="1"/>
  <c r="L2284" i="23"/>
  <c r="M2284" i="23" s="1"/>
  <c r="L2285" i="23"/>
  <c r="M2285" i="23" s="1"/>
  <c r="L2286" i="23"/>
  <c r="M2286" i="23" s="1"/>
  <c r="L2287" i="23"/>
  <c r="M2287" i="23" s="1"/>
  <c r="L2288" i="23"/>
  <c r="M2288" i="23" s="1"/>
  <c r="L2289" i="23"/>
  <c r="M2289" i="23" s="1"/>
  <c r="L2290" i="23"/>
  <c r="M2290" i="23" s="1"/>
  <c r="L2291" i="23"/>
  <c r="M2291" i="23" s="1"/>
  <c r="L2292" i="23"/>
  <c r="M2292" i="23" s="1"/>
  <c r="L2293" i="23"/>
  <c r="M2293" i="23" s="1"/>
  <c r="L2294" i="23"/>
  <c r="M2294" i="23" s="1"/>
  <c r="L2295" i="23"/>
  <c r="M2295" i="23" s="1"/>
  <c r="L2296" i="23"/>
  <c r="M2296" i="23" s="1"/>
  <c r="L2297" i="23"/>
  <c r="M2297" i="23" s="1"/>
  <c r="L2298" i="23"/>
  <c r="M2298" i="23" s="1"/>
  <c r="L2299" i="23"/>
  <c r="M2299" i="23" s="1"/>
  <c r="L2300" i="23"/>
  <c r="M2300" i="23" s="1"/>
  <c r="L2301" i="23"/>
  <c r="M2301" i="23" s="1"/>
  <c r="L2302" i="23"/>
  <c r="M2302" i="23" s="1"/>
  <c r="L2303" i="23"/>
  <c r="M2303" i="23" s="1"/>
  <c r="L2304" i="23"/>
  <c r="M2304" i="23" s="1"/>
  <c r="L2305" i="23"/>
  <c r="M2305" i="23" s="1"/>
  <c r="L2306" i="23"/>
  <c r="M2306" i="23" s="1"/>
  <c r="L2307" i="23"/>
  <c r="M2307" i="23" s="1"/>
  <c r="L2308" i="23"/>
  <c r="M2308" i="23" s="1"/>
  <c r="L2309" i="23"/>
  <c r="M2309" i="23" s="1"/>
  <c r="L2310" i="23"/>
  <c r="M2310" i="23" s="1"/>
  <c r="L2311" i="23"/>
  <c r="M2311" i="23" s="1"/>
  <c r="L2312" i="23"/>
  <c r="M2312" i="23" s="1"/>
  <c r="L2313" i="23"/>
  <c r="M2313" i="23" s="1"/>
  <c r="L2314" i="23"/>
  <c r="M2314" i="23" s="1"/>
  <c r="L2315" i="23"/>
  <c r="M2315" i="23" s="1"/>
  <c r="L2316" i="23"/>
  <c r="M2316" i="23" s="1"/>
  <c r="L2317" i="23"/>
  <c r="M2317" i="23" s="1"/>
  <c r="L2318" i="23"/>
  <c r="M2318" i="23" s="1"/>
  <c r="L2319" i="23"/>
  <c r="M2319" i="23" s="1"/>
  <c r="L2320" i="23"/>
  <c r="M2320" i="23" s="1"/>
  <c r="L2321" i="23"/>
  <c r="M2321" i="23" s="1"/>
  <c r="L2322" i="23"/>
  <c r="M2322" i="23" s="1"/>
  <c r="L2323" i="23"/>
  <c r="M2323" i="23" s="1"/>
  <c r="L2324" i="23"/>
  <c r="M2324" i="23" s="1"/>
  <c r="L2325" i="23"/>
  <c r="M2325" i="23" s="1"/>
  <c r="L2326" i="23"/>
  <c r="M2326" i="23" s="1"/>
  <c r="L2327" i="23"/>
  <c r="M2327" i="23" s="1"/>
  <c r="L2328" i="23"/>
  <c r="M2328" i="23" s="1"/>
  <c r="L2329" i="23"/>
  <c r="M2329" i="23" s="1"/>
  <c r="L2330" i="23"/>
  <c r="M2330" i="23" s="1"/>
  <c r="L2331" i="23"/>
  <c r="M2331" i="23" s="1"/>
  <c r="L2332" i="23"/>
  <c r="M2332" i="23" s="1"/>
  <c r="L2333" i="23"/>
  <c r="M2333" i="23" s="1"/>
  <c r="L2334" i="23"/>
  <c r="M2334" i="23" s="1"/>
  <c r="L2335" i="23"/>
  <c r="M2335" i="23" s="1"/>
  <c r="L2336" i="23"/>
  <c r="M2336" i="23" s="1"/>
  <c r="L2337" i="23"/>
  <c r="M2337" i="23" s="1"/>
  <c r="L2338" i="23"/>
  <c r="M2338" i="23" s="1"/>
  <c r="L2339" i="23"/>
  <c r="M2339" i="23" s="1"/>
  <c r="L2340" i="23"/>
  <c r="M2340" i="23" s="1"/>
  <c r="L2341" i="23"/>
  <c r="M2341" i="23" s="1"/>
  <c r="L2342" i="23"/>
  <c r="M2342" i="23" s="1"/>
  <c r="L2343" i="23"/>
  <c r="M2343" i="23" s="1"/>
  <c r="L2344" i="23"/>
  <c r="M2344" i="23" s="1"/>
  <c r="L2345" i="23"/>
  <c r="M2345" i="23" s="1"/>
  <c r="L2346" i="23"/>
  <c r="M2346" i="23" s="1"/>
  <c r="L2347" i="23"/>
  <c r="M2347" i="23" s="1"/>
  <c r="L2348" i="23"/>
  <c r="M2348" i="23" s="1"/>
  <c r="L2349" i="23"/>
  <c r="M2349" i="23" s="1"/>
  <c r="L2350" i="23"/>
  <c r="M2350" i="23" s="1"/>
  <c r="L2351" i="23"/>
  <c r="M2351" i="23" s="1"/>
  <c r="L2352" i="23"/>
  <c r="M2352" i="23" s="1"/>
  <c r="L2353" i="23"/>
  <c r="M2353" i="23" s="1"/>
  <c r="L2354" i="23"/>
  <c r="M2354" i="23" s="1"/>
  <c r="L2355" i="23"/>
  <c r="M2355" i="23" s="1"/>
  <c r="L2356" i="23"/>
  <c r="M2356" i="23" s="1"/>
  <c r="L2357" i="23"/>
  <c r="M2357" i="23" s="1"/>
  <c r="L2358" i="23"/>
  <c r="M2358" i="23" s="1"/>
  <c r="L2359" i="23"/>
  <c r="M2359" i="23" s="1"/>
  <c r="L2360" i="23"/>
  <c r="M2360" i="23" s="1"/>
  <c r="L2361" i="23"/>
  <c r="M2361" i="23" s="1"/>
  <c r="L2362" i="23"/>
  <c r="M2362" i="23" s="1"/>
  <c r="L2363" i="23"/>
  <c r="M2363" i="23" s="1"/>
  <c r="L2364" i="23"/>
  <c r="M2364" i="23" s="1"/>
  <c r="L2365" i="23"/>
  <c r="M2365" i="23" s="1"/>
  <c r="L2366" i="23"/>
  <c r="M2366" i="23" s="1"/>
  <c r="L2367" i="23"/>
  <c r="M2367" i="23" s="1"/>
  <c r="L2368" i="23"/>
  <c r="M2368" i="23" s="1"/>
  <c r="L2369" i="23"/>
  <c r="M2369" i="23" s="1"/>
  <c r="L2370" i="23"/>
  <c r="M2370" i="23" s="1"/>
  <c r="L2371" i="23"/>
  <c r="M2371" i="23" s="1"/>
  <c r="L2372" i="23"/>
  <c r="M2372" i="23" s="1"/>
  <c r="L2373" i="23"/>
  <c r="M2373" i="23" s="1"/>
  <c r="L2374" i="23"/>
  <c r="M2374" i="23" s="1"/>
  <c r="L2375" i="23"/>
  <c r="M2375" i="23" s="1"/>
  <c r="L2376" i="23"/>
  <c r="M2376" i="23" s="1"/>
  <c r="L2377" i="23"/>
  <c r="M2377" i="23" s="1"/>
  <c r="L2378" i="23"/>
  <c r="M2378" i="23" s="1"/>
  <c r="L2379" i="23"/>
  <c r="M2379" i="23" s="1"/>
  <c r="L2380" i="23"/>
  <c r="M2380" i="23" s="1"/>
  <c r="L2381" i="23"/>
  <c r="M2381" i="23" s="1"/>
  <c r="L2382" i="23"/>
  <c r="M2382" i="23" s="1"/>
  <c r="L2383" i="23"/>
  <c r="M2383" i="23" s="1"/>
  <c r="L2384" i="23"/>
  <c r="M2384" i="23" s="1"/>
  <c r="L2385" i="23"/>
  <c r="M2385" i="23" s="1"/>
  <c r="L2386" i="23"/>
  <c r="M2386" i="23" s="1"/>
  <c r="L2387" i="23"/>
  <c r="M2387" i="23" s="1"/>
  <c r="L2388" i="23"/>
  <c r="M2388" i="23" s="1"/>
  <c r="L2389" i="23"/>
  <c r="M2389" i="23" s="1"/>
  <c r="L2390" i="23"/>
  <c r="M2390" i="23" s="1"/>
  <c r="L2391" i="23"/>
  <c r="M2391" i="23" s="1"/>
  <c r="L2392" i="23"/>
  <c r="M2392" i="23" s="1"/>
  <c r="L2393" i="23"/>
  <c r="M2393" i="23" s="1"/>
  <c r="L2394" i="23"/>
  <c r="M2394" i="23" s="1"/>
  <c r="L2395" i="23"/>
  <c r="M2395" i="23" s="1"/>
  <c r="L2396" i="23"/>
  <c r="M2396" i="23" s="1"/>
  <c r="L2397" i="23"/>
  <c r="M2397" i="23" s="1"/>
  <c r="L2398" i="23"/>
  <c r="M2398" i="23" s="1"/>
  <c r="L2399" i="23"/>
  <c r="M2399" i="23" s="1"/>
  <c r="L2400" i="23"/>
  <c r="M2400" i="23" s="1"/>
  <c r="L2401" i="23"/>
  <c r="M2401" i="23" s="1"/>
  <c r="L2402" i="23"/>
  <c r="M2402" i="23" s="1"/>
  <c r="L2403" i="23"/>
  <c r="M2403" i="23" s="1"/>
  <c r="L2404" i="23"/>
  <c r="M2404" i="23" s="1"/>
  <c r="L2405" i="23"/>
  <c r="M2405" i="23" s="1"/>
  <c r="L2406" i="23"/>
  <c r="M2406" i="23" s="1"/>
  <c r="L2407" i="23"/>
  <c r="M2407" i="23" s="1"/>
  <c r="L2408" i="23"/>
  <c r="M2408" i="23" s="1"/>
  <c r="L2409" i="23"/>
  <c r="M2409" i="23" s="1"/>
  <c r="L2410" i="23"/>
  <c r="M2410" i="23" s="1"/>
  <c r="L2411" i="23"/>
  <c r="M2411" i="23" s="1"/>
  <c r="L2412" i="23"/>
  <c r="M2412" i="23" s="1"/>
  <c r="L2413" i="23"/>
  <c r="M2413" i="23" s="1"/>
  <c r="L2414" i="23"/>
  <c r="M2414" i="23" s="1"/>
  <c r="L2415" i="23"/>
  <c r="M2415" i="23" s="1"/>
  <c r="L2416" i="23"/>
  <c r="M2416" i="23" s="1"/>
  <c r="L2417" i="23"/>
  <c r="M2417" i="23" s="1"/>
  <c r="L2418" i="23"/>
  <c r="M2418" i="23" s="1"/>
  <c r="L2419" i="23"/>
  <c r="M2419" i="23" s="1"/>
  <c r="L2420" i="23"/>
  <c r="M2420" i="23" s="1"/>
  <c r="L2421" i="23"/>
  <c r="M2421" i="23" s="1"/>
  <c r="L2422" i="23"/>
  <c r="M2422" i="23" s="1"/>
  <c r="L2423" i="23"/>
  <c r="M2423" i="23" s="1"/>
  <c r="L2424" i="23"/>
  <c r="M2424" i="23" s="1"/>
  <c r="L2425" i="23"/>
  <c r="M2425" i="23" s="1"/>
  <c r="L2426" i="23"/>
  <c r="M2426" i="23" s="1"/>
  <c r="L2427" i="23"/>
  <c r="M2427" i="23" s="1"/>
  <c r="L2428" i="23"/>
  <c r="M2428" i="23" s="1"/>
  <c r="L2429" i="23"/>
  <c r="M2429" i="23" s="1"/>
  <c r="L2430" i="23"/>
  <c r="M2430" i="23" s="1"/>
  <c r="L2431" i="23"/>
  <c r="M2431" i="23" s="1"/>
  <c r="L2432" i="23"/>
  <c r="M2432" i="23" s="1"/>
  <c r="L2433" i="23"/>
  <c r="M2433" i="23" s="1"/>
  <c r="L2434" i="23"/>
  <c r="M2434" i="23" s="1"/>
  <c r="L2435" i="23"/>
  <c r="M2435" i="23" s="1"/>
  <c r="L2436" i="23"/>
  <c r="M2436" i="23" s="1"/>
  <c r="L2437" i="23"/>
  <c r="M2437" i="23" s="1"/>
  <c r="L2438" i="23"/>
  <c r="M2438" i="23" s="1"/>
  <c r="L2439" i="23"/>
  <c r="M2439" i="23" s="1"/>
  <c r="L2440" i="23"/>
  <c r="M2440" i="23" s="1"/>
  <c r="L2441" i="23"/>
  <c r="M2441" i="23" s="1"/>
  <c r="L2442" i="23"/>
  <c r="M2442" i="23" s="1"/>
  <c r="L2443" i="23"/>
  <c r="M2443" i="23" s="1"/>
  <c r="L2444" i="23"/>
  <c r="M2444" i="23" s="1"/>
  <c r="L2445" i="23"/>
  <c r="M2445" i="23" s="1"/>
  <c r="L2446" i="23"/>
  <c r="M2446" i="23" s="1"/>
  <c r="L2447" i="23"/>
  <c r="M2447" i="23" s="1"/>
  <c r="L2448" i="23"/>
  <c r="M2448" i="23" s="1"/>
  <c r="L2449" i="23"/>
  <c r="M2449" i="23" s="1"/>
  <c r="L2450" i="23"/>
  <c r="M2450" i="23" s="1"/>
  <c r="L2451" i="23"/>
  <c r="M2451" i="23" s="1"/>
  <c r="L2452" i="23"/>
  <c r="M2452" i="23" s="1"/>
  <c r="L2453" i="23"/>
  <c r="M2453" i="23" s="1"/>
  <c r="L2454" i="23"/>
  <c r="M2454" i="23" s="1"/>
  <c r="L2455" i="23"/>
  <c r="M2455" i="23" s="1"/>
  <c r="L2456" i="23"/>
  <c r="M2456" i="23" s="1"/>
  <c r="L2457" i="23"/>
  <c r="M2457" i="23" s="1"/>
  <c r="L2458" i="23"/>
  <c r="M2458" i="23" s="1"/>
  <c r="L2459" i="23"/>
  <c r="M2459" i="23" s="1"/>
  <c r="L2460" i="23"/>
  <c r="M2460" i="23" s="1"/>
  <c r="L2461" i="23"/>
  <c r="M2461" i="23" s="1"/>
  <c r="L2462" i="23"/>
  <c r="M2462" i="23" s="1"/>
  <c r="L2463" i="23"/>
  <c r="M2463" i="23" s="1"/>
  <c r="L2464" i="23"/>
  <c r="M2464" i="23" s="1"/>
  <c r="L2465" i="23"/>
  <c r="M2465" i="23" s="1"/>
  <c r="L2466" i="23"/>
  <c r="M2466" i="23" s="1"/>
  <c r="L2467" i="23"/>
  <c r="M2467" i="23" s="1"/>
  <c r="L2468" i="23"/>
  <c r="M2468" i="23" s="1"/>
  <c r="L2469" i="23"/>
  <c r="M2469" i="23" s="1"/>
  <c r="L2470" i="23"/>
  <c r="M2470" i="23" s="1"/>
  <c r="L2471" i="23"/>
  <c r="M2471" i="23" s="1"/>
  <c r="L2472" i="23"/>
  <c r="M2472" i="23" s="1"/>
  <c r="L2473" i="23"/>
  <c r="M2473" i="23" s="1"/>
  <c r="L2474" i="23"/>
  <c r="M2474" i="23" s="1"/>
  <c r="L2475" i="23"/>
  <c r="M2475" i="23" s="1"/>
  <c r="L2476" i="23"/>
  <c r="M2476" i="23" s="1"/>
  <c r="L2477" i="23"/>
  <c r="M2477" i="23" s="1"/>
  <c r="L2478" i="23"/>
  <c r="M2478" i="23" s="1"/>
  <c r="L2479" i="23"/>
  <c r="M2479" i="23" s="1"/>
  <c r="L2480" i="23"/>
  <c r="M2480" i="23" s="1"/>
  <c r="L2481" i="23"/>
  <c r="M2481" i="23" s="1"/>
  <c r="L2482" i="23"/>
  <c r="M2482" i="23" s="1"/>
  <c r="L2483" i="23"/>
  <c r="M2483" i="23" s="1"/>
  <c r="L2484" i="23"/>
  <c r="M2484" i="23" s="1"/>
  <c r="L2485" i="23"/>
  <c r="M2485" i="23" s="1"/>
  <c r="L2486" i="23"/>
  <c r="M2486" i="23" s="1"/>
  <c r="L2487" i="23"/>
  <c r="M2487" i="23" s="1"/>
  <c r="L2488" i="23"/>
  <c r="M2488" i="23" s="1"/>
  <c r="L2489" i="23"/>
  <c r="M2489" i="23" s="1"/>
  <c r="L2490" i="23"/>
  <c r="M2490" i="23" s="1"/>
  <c r="L2491" i="23"/>
  <c r="M2491" i="23" s="1"/>
  <c r="L2492" i="23"/>
  <c r="M2492" i="23" s="1"/>
  <c r="L2493" i="23"/>
  <c r="M2493" i="23" s="1"/>
  <c r="L2494" i="23"/>
  <c r="M2494" i="23" s="1"/>
  <c r="L2495" i="23"/>
  <c r="M2495" i="23" s="1"/>
  <c r="L2496" i="23"/>
  <c r="M2496" i="23" s="1"/>
  <c r="L2497" i="23"/>
  <c r="M2497" i="23" s="1"/>
  <c r="L2498" i="23"/>
  <c r="M2498" i="23" s="1"/>
  <c r="L2499" i="23"/>
  <c r="M2499" i="23" s="1"/>
  <c r="L2500" i="23"/>
  <c r="M2500" i="23" s="1"/>
  <c r="L2501" i="23"/>
  <c r="M2501" i="23" s="1"/>
  <c r="L2502" i="23"/>
  <c r="M2502" i="23" s="1"/>
  <c r="L2503" i="23"/>
  <c r="M2503" i="23" s="1"/>
  <c r="L2504" i="23"/>
  <c r="M2504" i="23" s="1"/>
  <c r="L2505" i="23"/>
  <c r="M2505" i="23" s="1"/>
  <c r="L2506" i="23"/>
  <c r="M2506" i="23" s="1"/>
  <c r="L2507" i="23"/>
  <c r="M2507" i="23" s="1"/>
  <c r="L2508" i="23"/>
  <c r="M2508" i="23" s="1"/>
  <c r="L2509" i="23"/>
  <c r="M2509" i="23" s="1"/>
  <c r="L2510" i="23"/>
  <c r="M2510" i="23" s="1"/>
  <c r="L2511" i="23"/>
  <c r="M2511" i="23" s="1"/>
  <c r="L2512" i="23"/>
  <c r="M2512" i="23" s="1"/>
  <c r="L2513" i="23"/>
  <c r="M2513" i="23" s="1"/>
  <c r="L2514" i="23"/>
  <c r="M2514" i="23" s="1"/>
  <c r="L2515" i="23"/>
  <c r="M2515" i="23" s="1"/>
  <c r="L2516" i="23"/>
  <c r="M2516" i="23" s="1"/>
  <c r="L2517" i="23"/>
  <c r="M2517" i="23" s="1"/>
  <c r="L2518" i="23"/>
  <c r="M2518" i="23" s="1"/>
  <c r="L2519" i="23"/>
  <c r="M2519" i="23" s="1"/>
  <c r="L2520" i="23"/>
  <c r="M2520" i="23" s="1"/>
  <c r="L2521" i="23"/>
  <c r="M2521" i="23" s="1"/>
  <c r="L2522" i="23"/>
  <c r="M2522" i="23" s="1"/>
  <c r="L2523" i="23"/>
  <c r="M2523" i="23" s="1"/>
  <c r="L2524" i="23"/>
  <c r="M2524" i="23" s="1"/>
  <c r="L2525" i="23"/>
  <c r="M2525" i="23" s="1"/>
  <c r="L2526" i="23"/>
  <c r="M2526" i="23" s="1"/>
  <c r="L2527" i="23"/>
  <c r="M2527" i="23" s="1"/>
  <c r="L2528" i="23"/>
  <c r="M2528" i="23" s="1"/>
  <c r="L2529" i="23"/>
  <c r="M2529" i="23" s="1"/>
  <c r="L2530" i="23"/>
  <c r="M2530" i="23" s="1"/>
  <c r="L2531" i="23"/>
  <c r="M2531" i="23" s="1"/>
  <c r="L2532" i="23"/>
  <c r="M2532" i="23" s="1"/>
  <c r="L2533" i="23"/>
  <c r="M2533" i="23" s="1"/>
  <c r="L2534" i="23"/>
  <c r="M2534" i="23" s="1"/>
  <c r="L2535" i="23"/>
  <c r="M2535" i="23" s="1"/>
  <c r="L2536" i="23"/>
  <c r="M2536" i="23" s="1"/>
  <c r="L2537" i="23"/>
  <c r="M2537" i="23" s="1"/>
  <c r="L2538" i="23"/>
  <c r="M2538" i="23" s="1"/>
  <c r="L2539" i="23"/>
  <c r="M2539" i="23" s="1"/>
  <c r="L2540" i="23"/>
  <c r="M2540" i="23" s="1"/>
  <c r="L2541" i="23"/>
  <c r="M2541" i="23" s="1"/>
  <c r="L2542" i="23"/>
  <c r="M2542" i="23" s="1"/>
  <c r="L2543" i="23"/>
  <c r="M2543" i="23" s="1"/>
  <c r="L2544" i="23"/>
  <c r="M2544" i="23" s="1"/>
  <c r="L2545" i="23"/>
  <c r="M2545" i="23" s="1"/>
  <c r="L2546" i="23"/>
  <c r="M2546" i="23" s="1"/>
  <c r="L2547" i="23"/>
  <c r="M2547" i="23" s="1"/>
  <c r="L2548" i="23"/>
  <c r="M2548" i="23" s="1"/>
  <c r="L2549" i="23"/>
  <c r="M2549" i="23" s="1"/>
  <c r="L2550" i="23"/>
  <c r="M2550" i="23" s="1"/>
  <c r="L2551" i="23"/>
  <c r="M2551" i="23" s="1"/>
  <c r="L2552" i="23"/>
  <c r="M2552" i="23" s="1"/>
  <c r="L2553" i="23"/>
  <c r="M2553" i="23" s="1"/>
  <c r="L2554" i="23"/>
  <c r="M2554" i="23" s="1"/>
  <c r="L2555" i="23"/>
  <c r="M2555" i="23" s="1"/>
  <c r="L2556" i="23"/>
  <c r="M2556" i="23" s="1"/>
  <c r="L2557" i="23"/>
  <c r="M2557" i="23" s="1"/>
  <c r="L2558" i="23"/>
  <c r="M2558" i="23" s="1"/>
  <c r="L2559" i="23"/>
  <c r="M2559" i="23" s="1"/>
  <c r="L2560" i="23"/>
  <c r="M2560" i="23" s="1"/>
  <c r="L2561" i="23"/>
  <c r="M2561" i="23" s="1"/>
  <c r="L2562" i="23"/>
  <c r="M2562" i="23" s="1"/>
  <c r="L2563" i="23"/>
  <c r="M2563" i="23" s="1"/>
  <c r="L2564" i="23"/>
  <c r="M2564" i="23" s="1"/>
  <c r="L2565" i="23"/>
  <c r="M2565" i="23" s="1"/>
  <c r="L2566" i="23"/>
  <c r="M2566" i="23" s="1"/>
  <c r="L2567" i="23"/>
  <c r="M2567" i="23" s="1"/>
  <c r="L2568" i="23"/>
  <c r="M2568" i="23" s="1"/>
  <c r="L2569" i="23"/>
  <c r="M2569" i="23" s="1"/>
  <c r="L2570" i="23"/>
  <c r="M2570" i="23" s="1"/>
  <c r="L2571" i="23"/>
  <c r="M2571" i="23" s="1"/>
  <c r="L2572" i="23"/>
  <c r="M2572" i="23" s="1"/>
  <c r="L2573" i="23"/>
  <c r="M2573" i="23" s="1"/>
  <c r="L2574" i="23"/>
  <c r="M2574" i="23" s="1"/>
  <c r="L2575" i="23"/>
  <c r="M2575" i="23" s="1"/>
  <c r="L2576" i="23"/>
  <c r="M2576" i="23" s="1"/>
  <c r="L2577" i="23"/>
  <c r="M2577" i="23" s="1"/>
  <c r="L2578" i="23"/>
  <c r="M2578" i="23" s="1"/>
  <c r="L2579" i="23"/>
  <c r="M2579" i="23" s="1"/>
  <c r="L2580" i="23"/>
  <c r="M2580" i="23" s="1"/>
  <c r="L2581" i="23"/>
  <c r="M2581" i="23" s="1"/>
  <c r="L2582" i="23"/>
  <c r="M2582" i="23" s="1"/>
  <c r="L2583" i="23"/>
  <c r="M2583" i="23" s="1"/>
  <c r="L2584" i="23"/>
  <c r="M2584" i="23" s="1"/>
  <c r="L2585" i="23"/>
  <c r="M2585" i="23" s="1"/>
  <c r="L2586" i="23"/>
  <c r="M2586" i="23" s="1"/>
  <c r="L2587" i="23"/>
  <c r="M2587" i="23" s="1"/>
  <c r="L2588" i="23"/>
  <c r="M2588" i="23" s="1"/>
  <c r="L2589" i="23"/>
  <c r="M2589" i="23" s="1"/>
  <c r="L2590" i="23"/>
  <c r="M2590" i="23" s="1"/>
  <c r="L2591" i="23"/>
  <c r="M2591" i="23" s="1"/>
  <c r="L2592" i="23"/>
  <c r="M2592" i="23" s="1"/>
  <c r="L2593" i="23"/>
  <c r="M2593" i="23" s="1"/>
  <c r="L2594" i="23"/>
  <c r="M2594" i="23" s="1"/>
  <c r="L2595" i="23"/>
  <c r="M2595" i="23" s="1"/>
  <c r="L2596" i="23"/>
  <c r="M2596" i="23" s="1"/>
  <c r="L2597" i="23"/>
  <c r="M2597" i="23" s="1"/>
  <c r="L2598" i="23"/>
  <c r="M2598" i="23" s="1"/>
  <c r="L2599" i="23"/>
  <c r="M2599" i="23" s="1"/>
  <c r="L2600" i="23"/>
  <c r="M2600" i="23" s="1"/>
  <c r="L2601" i="23"/>
  <c r="M2601" i="23" s="1"/>
  <c r="L2602" i="23"/>
  <c r="M2602" i="23" s="1"/>
  <c r="L2603" i="23"/>
  <c r="M2603" i="23" s="1"/>
  <c r="L2604" i="23"/>
  <c r="M2604" i="23" s="1"/>
  <c r="L2605" i="23"/>
  <c r="M2605" i="23" s="1"/>
  <c r="L2606" i="23"/>
  <c r="M2606" i="23" s="1"/>
  <c r="L2607" i="23"/>
  <c r="M2607" i="23" s="1"/>
  <c r="L2608" i="23"/>
  <c r="M2608" i="23" s="1"/>
  <c r="L2609" i="23"/>
  <c r="M2609" i="23" s="1"/>
  <c r="L2610" i="23"/>
  <c r="M2610" i="23" s="1"/>
  <c r="L2611" i="23"/>
  <c r="M2611" i="23" s="1"/>
  <c r="L2612" i="23"/>
  <c r="M2612" i="23" s="1"/>
  <c r="L2613" i="23"/>
  <c r="M2613" i="23" s="1"/>
  <c r="L2614" i="23"/>
  <c r="M2614" i="23" s="1"/>
  <c r="L2615" i="23"/>
  <c r="M2615" i="23" s="1"/>
  <c r="L2616" i="23"/>
  <c r="M2616" i="23" s="1"/>
  <c r="L2617" i="23"/>
  <c r="M2617" i="23" s="1"/>
  <c r="L2618" i="23"/>
  <c r="M2618" i="23" s="1"/>
  <c r="L2619" i="23"/>
  <c r="M2619" i="23" s="1"/>
  <c r="L2620" i="23"/>
  <c r="M2620" i="23" s="1"/>
  <c r="L2621" i="23"/>
  <c r="M2621" i="23" s="1"/>
  <c r="L2622" i="23"/>
  <c r="M2622" i="23" s="1"/>
  <c r="L2623" i="23"/>
  <c r="M2623" i="23" s="1"/>
  <c r="L2624" i="23"/>
  <c r="M2624" i="23" s="1"/>
  <c r="L2625" i="23"/>
  <c r="M2625" i="23" s="1"/>
  <c r="L2626" i="23"/>
  <c r="M2626" i="23" s="1"/>
  <c r="L2627" i="23"/>
  <c r="M2627" i="23" s="1"/>
  <c r="L2628" i="23"/>
  <c r="M2628" i="23" s="1"/>
  <c r="L2629" i="23"/>
  <c r="M2629" i="23" s="1"/>
  <c r="L2630" i="23"/>
  <c r="M2630" i="23" s="1"/>
  <c r="L2631" i="23"/>
  <c r="M2631" i="23" s="1"/>
  <c r="L2632" i="23"/>
  <c r="M2632" i="23" s="1"/>
  <c r="L2633" i="23"/>
  <c r="M2633" i="23" s="1"/>
  <c r="L2634" i="23"/>
  <c r="M2634" i="23" s="1"/>
  <c r="L2635" i="23"/>
  <c r="M2635" i="23" s="1"/>
  <c r="L2636" i="23"/>
  <c r="M2636" i="23" s="1"/>
  <c r="L2637" i="23"/>
  <c r="M2637" i="23" s="1"/>
  <c r="L2638" i="23"/>
  <c r="M2638" i="23" s="1"/>
  <c r="L2639" i="23"/>
  <c r="M2639" i="23" s="1"/>
  <c r="L2640" i="23"/>
  <c r="M2640" i="23" s="1"/>
  <c r="L2641" i="23"/>
  <c r="M2641" i="23" s="1"/>
  <c r="L2642" i="23"/>
  <c r="M2642" i="23" s="1"/>
  <c r="L2643" i="23"/>
  <c r="M2643" i="23" s="1"/>
  <c r="L2644" i="23"/>
  <c r="M2644" i="23" s="1"/>
  <c r="L2645" i="23"/>
  <c r="M2645" i="23" s="1"/>
  <c r="L2646" i="23"/>
  <c r="M2646" i="23" s="1"/>
  <c r="L2647" i="23"/>
  <c r="M2647" i="23" s="1"/>
  <c r="L2648" i="23"/>
  <c r="M2648" i="23" s="1"/>
  <c r="L2649" i="23"/>
  <c r="M2649" i="23" s="1"/>
  <c r="L2650" i="23"/>
  <c r="M2650" i="23" s="1"/>
  <c r="L2651" i="23"/>
  <c r="M2651" i="23" s="1"/>
  <c r="L2652" i="23"/>
  <c r="M2652" i="23" s="1"/>
  <c r="L2653" i="23"/>
  <c r="M2653" i="23" s="1"/>
  <c r="L2654" i="23"/>
  <c r="M2654" i="23" s="1"/>
  <c r="L2655" i="23"/>
  <c r="M2655" i="23" s="1"/>
  <c r="L2656" i="23"/>
  <c r="M2656" i="23" s="1"/>
  <c r="L2657" i="23"/>
  <c r="M2657" i="23" s="1"/>
  <c r="L2658" i="23"/>
  <c r="M2658" i="23" s="1"/>
  <c r="L2659" i="23"/>
  <c r="M2659" i="23" s="1"/>
  <c r="L2660" i="23"/>
  <c r="M2660" i="23" s="1"/>
  <c r="L2661" i="23"/>
  <c r="M2661" i="23" s="1"/>
  <c r="L2662" i="23"/>
  <c r="M2662" i="23" s="1"/>
  <c r="L2663" i="23"/>
  <c r="M2663" i="23" s="1"/>
  <c r="L2664" i="23"/>
  <c r="M2664" i="23" s="1"/>
  <c r="L2665" i="23"/>
  <c r="M2665" i="23" s="1"/>
  <c r="L2666" i="23"/>
  <c r="M2666" i="23" s="1"/>
  <c r="L2667" i="23"/>
  <c r="M2667" i="23" s="1"/>
  <c r="L2668" i="23"/>
  <c r="M2668" i="23" s="1"/>
  <c r="L2669" i="23"/>
  <c r="M2669" i="23" s="1"/>
  <c r="L2670" i="23"/>
  <c r="M2670" i="23" s="1"/>
  <c r="L2671" i="23"/>
  <c r="M2671" i="23" s="1"/>
  <c r="L2672" i="23"/>
  <c r="M2672" i="23" s="1"/>
  <c r="L2673" i="23"/>
  <c r="M2673" i="23" s="1"/>
  <c r="L2674" i="23"/>
  <c r="M2674" i="23" s="1"/>
  <c r="L2675" i="23"/>
  <c r="M2675" i="23" s="1"/>
  <c r="L2676" i="23"/>
  <c r="M2676" i="23" s="1"/>
  <c r="L2677" i="23"/>
  <c r="M2677" i="23" s="1"/>
  <c r="L2678" i="23"/>
  <c r="M2678" i="23" s="1"/>
  <c r="L2679" i="23"/>
  <c r="M2679" i="23" s="1"/>
  <c r="L2680" i="23"/>
  <c r="M2680" i="23" s="1"/>
  <c r="L2681" i="23"/>
  <c r="M2681" i="23" s="1"/>
  <c r="L2682" i="23"/>
  <c r="M2682" i="23" s="1"/>
  <c r="L2683" i="23"/>
  <c r="M2683" i="23" s="1"/>
  <c r="L2684" i="23"/>
  <c r="M2684" i="23" s="1"/>
  <c r="L2685" i="23"/>
  <c r="M2685" i="23" s="1"/>
  <c r="L2686" i="23"/>
  <c r="M2686" i="23" s="1"/>
  <c r="L2687" i="23"/>
  <c r="M2687" i="23" s="1"/>
  <c r="L2688" i="23"/>
  <c r="M2688" i="23" s="1"/>
  <c r="L2689" i="23"/>
  <c r="M2689" i="23" s="1"/>
  <c r="L2690" i="23"/>
  <c r="M2690" i="23" s="1"/>
  <c r="L2691" i="23"/>
  <c r="M2691" i="23" s="1"/>
  <c r="L2692" i="23"/>
  <c r="M2692" i="23" s="1"/>
  <c r="L2693" i="23"/>
  <c r="M2693" i="23" s="1"/>
  <c r="L2694" i="23"/>
  <c r="M2694" i="23" s="1"/>
  <c r="L2695" i="23"/>
  <c r="M2695" i="23" s="1"/>
  <c r="L2696" i="23"/>
  <c r="M2696" i="23" s="1"/>
  <c r="L2697" i="23"/>
  <c r="M2697" i="23" s="1"/>
  <c r="L2698" i="23"/>
  <c r="M2698" i="23" s="1"/>
  <c r="L2699" i="23"/>
  <c r="M2699" i="23" s="1"/>
  <c r="L2700" i="23"/>
  <c r="M2700" i="23" s="1"/>
  <c r="L2701" i="23"/>
  <c r="M2701" i="23" s="1"/>
  <c r="L2702" i="23"/>
  <c r="M2702" i="23" s="1"/>
  <c r="L2703" i="23"/>
  <c r="M2703" i="23" s="1"/>
  <c r="L2704" i="23"/>
  <c r="M2704" i="23" s="1"/>
  <c r="L2705" i="23"/>
  <c r="M2705" i="23" s="1"/>
  <c r="L2706" i="23"/>
  <c r="M2706" i="23" s="1"/>
  <c r="L2707" i="23"/>
  <c r="M2707" i="23" s="1"/>
  <c r="L2708" i="23"/>
  <c r="M2708" i="23" s="1"/>
  <c r="L2709" i="23"/>
  <c r="M2709" i="23" s="1"/>
  <c r="L2710" i="23"/>
  <c r="M2710" i="23" s="1"/>
  <c r="L2711" i="23"/>
  <c r="M2711" i="23" s="1"/>
  <c r="L2712" i="23"/>
  <c r="M2712" i="23" s="1"/>
  <c r="L2713" i="23"/>
  <c r="M2713" i="23" s="1"/>
  <c r="L2714" i="23"/>
  <c r="M2714" i="23" s="1"/>
  <c r="L2715" i="23"/>
  <c r="M2715" i="23" s="1"/>
  <c r="L2716" i="23"/>
  <c r="M2716" i="23" s="1"/>
  <c r="L2717" i="23"/>
  <c r="M2717" i="23" s="1"/>
  <c r="L2718" i="23"/>
  <c r="M2718" i="23" s="1"/>
  <c r="L2719" i="23"/>
  <c r="M2719" i="23" s="1"/>
  <c r="L2720" i="23"/>
  <c r="M2720" i="23" s="1"/>
  <c r="L2721" i="23"/>
  <c r="M2721" i="23" s="1"/>
  <c r="L2722" i="23"/>
  <c r="M2722" i="23" s="1"/>
  <c r="L2723" i="23"/>
  <c r="M2723" i="23" s="1"/>
  <c r="L2724" i="23"/>
  <c r="M2724" i="23" s="1"/>
  <c r="L2725" i="23"/>
  <c r="M2725" i="23" s="1"/>
  <c r="L2726" i="23"/>
  <c r="M2726" i="23" s="1"/>
  <c r="L2727" i="23"/>
  <c r="M2727" i="23" s="1"/>
  <c r="L2728" i="23"/>
  <c r="M2728" i="23" s="1"/>
  <c r="L2729" i="23"/>
  <c r="M2729" i="23" s="1"/>
  <c r="L2730" i="23"/>
  <c r="M2730" i="23" s="1"/>
  <c r="L2731" i="23"/>
  <c r="M2731" i="23" s="1"/>
  <c r="L2732" i="23"/>
  <c r="M2732" i="23" s="1"/>
  <c r="L2733" i="23"/>
  <c r="M2733" i="23" s="1"/>
  <c r="L2734" i="23"/>
  <c r="M2734" i="23" s="1"/>
  <c r="L2735" i="23"/>
  <c r="M2735" i="23" s="1"/>
  <c r="L2736" i="23"/>
  <c r="M2736" i="23" s="1"/>
  <c r="L2737" i="23"/>
  <c r="M2737" i="23" s="1"/>
  <c r="L2738" i="23"/>
  <c r="M2738" i="23" s="1"/>
  <c r="L2739" i="23"/>
  <c r="M2739" i="23" s="1"/>
  <c r="L2740" i="23"/>
  <c r="M2740" i="23" s="1"/>
  <c r="L2741" i="23"/>
  <c r="M2741" i="23" s="1"/>
  <c r="L2742" i="23"/>
  <c r="M2742" i="23" s="1"/>
  <c r="L2743" i="23"/>
  <c r="M2743" i="23" s="1"/>
  <c r="L2744" i="23"/>
  <c r="M2744" i="23" s="1"/>
  <c r="L2745" i="23"/>
  <c r="M2745" i="23" s="1"/>
  <c r="L2746" i="23"/>
  <c r="M2746" i="23" s="1"/>
  <c r="L2747" i="23"/>
  <c r="M2747" i="23" s="1"/>
  <c r="L2748" i="23"/>
  <c r="M2748" i="23" s="1"/>
  <c r="L2749" i="23"/>
  <c r="M2749" i="23" s="1"/>
  <c r="L2750" i="23"/>
  <c r="M2750" i="23" s="1"/>
  <c r="L2751" i="23"/>
  <c r="M2751" i="23" s="1"/>
  <c r="L2752" i="23"/>
  <c r="M2752" i="23" s="1"/>
  <c r="L2753" i="23"/>
  <c r="M2753" i="23" s="1"/>
  <c r="L2754" i="23"/>
  <c r="M2754" i="23" s="1"/>
  <c r="L2755" i="23"/>
  <c r="M2755" i="23" s="1"/>
  <c r="L2756" i="23"/>
  <c r="M2756" i="23" s="1"/>
  <c r="L2757" i="23"/>
  <c r="M2757" i="23" s="1"/>
  <c r="L2758" i="23"/>
  <c r="M2758" i="23" s="1"/>
  <c r="L2759" i="23"/>
  <c r="M2759" i="23" s="1"/>
  <c r="L2760" i="23"/>
  <c r="M2760" i="23" s="1"/>
  <c r="L2761" i="23"/>
  <c r="M2761" i="23" s="1"/>
  <c r="L2762" i="23"/>
  <c r="M2762" i="23" s="1"/>
  <c r="L2763" i="23"/>
  <c r="M2763" i="23" s="1"/>
  <c r="L2764" i="23"/>
  <c r="M2764" i="23" s="1"/>
  <c r="L2765" i="23"/>
  <c r="M2765" i="23" s="1"/>
  <c r="L2766" i="23"/>
  <c r="M2766" i="23" s="1"/>
  <c r="L2767" i="23"/>
  <c r="M2767" i="23" s="1"/>
  <c r="L2768" i="23"/>
  <c r="M2768" i="23" s="1"/>
  <c r="L2769" i="23"/>
  <c r="M2769" i="23" s="1"/>
  <c r="L2770" i="23"/>
  <c r="M2770" i="23" s="1"/>
  <c r="L2771" i="23"/>
  <c r="M2771" i="23" s="1"/>
  <c r="L2772" i="23"/>
  <c r="M2772" i="23" s="1"/>
  <c r="L2773" i="23"/>
  <c r="M2773" i="23" s="1"/>
  <c r="L2774" i="23"/>
  <c r="M2774" i="23" s="1"/>
  <c r="L2775" i="23"/>
  <c r="M2775" i="23" s="1"/>
  <c r="L2776" i="23"/>
  <c r="M2776" i="23" s="1"/>
  <c r="L2777" i="23"/>
  <c r="M2777" i="23" s="1"/>
  <c r="L2778" i="23"/>
  <c r="M2778" i="23" s="1"/>
  <c r="L2779" i="23"/>
  <c r="M2779" i="23" s="1"/>
  <c r="L2780" i="23"/>
  <c r="M2780" i="23" s="1"/>
  <c r="L2781" i="23"/>
  <c r="M2781" i="23" s="1"/>
  <c r="L2782" i="23"/>
  <c r="M2782" i="23" s="1"/>
  <c r="L2783" i="23"/>
  <c r="M2783" i="23" s="1"/>
  <c r="L2784" i="23"/>
  <c r="M2784" i="23" s="1"/>
  <c r="L2785" i="23"/>
  <c r="M2785" i="23" s="1"/>
  <c r="L2786" i="23"/>
  <c r="M2786" i="23" s="1"/>
  <c r="L2787" i="23"/>
  <c r="M2787" i="23" s="1"/>
  <c r="L2788" i="23"/>
  <c r="M2788" i="23" s="1"/>
  <c r="L2789" i="23"/>
  <c r="M2789" i="23" s="1"/>
  <c r="L2790" i="23"/>
  <c r="M2790" i="23" s="1"/>
  <c r="L2791" i="23"/>
  <c r="M2791" i="23" s="1"/>
  <c r="L2792" i="23"/>
  <c r="M2792" i="23" s="1"/>
  <c r="L2793" i="23"/>
  <c r="M2793" i="23" s="1"/>
  <c r="L2794" i="23"/>
  <c r="M2794" i="23" s="1"/>
  <c r="L2795" i="23"/>
  <c r="M2795" i="23" s="1"/>
  <c r="L2796" i="23"/>
  <c r="M2796" i="23" s="1"/>
  <c r="L2797" i="23"/>
  <c r="M2797" i="23" s="1"/>
  <c r="L2798" i="23"/>
  <c r="M2798" i="23" s="1"/>
  <c r="L2799" i="23"/>
  <c r="M2799" i="23" s="1"/>
  <c r="L2800" i="23"/>
  <c r="M2800" i="23" s="1"/>
  <c r="L2801" i="23"/>
  <c r="M2801" i="23" s="1"/>
  <c r="L2802" i="23"/>
  <c r="M2802" i="23" s="1"/>
  <c r="L2803" i="23"/>
  <c r="M2803" i="23" s="1"/>
  <c r="L2804" i="23"/>
  <c r="M2804" i="23" s="1"/>
  <c r="L2805" i="23"/>
  <c r="M2805" i="23" s="1"/>
  <c r="L2806" i="23"/>
  <c r="M2806" i="23" s="1"/>
  <c r="L2807" i="23"/>
  <c r="M2807" i="23" s="1"/>
  <c r="L2808" i="23"/>
  <c r="M2808" i="23" s="1"/>
  <c r="L2809" i="23"/>
  <c r="M2809" i="23" s="1"/>
  <c r="L2810" i="23"/>
  <c r="M2810" i="23" s="1"/>
  <c r="L2811" i="23"/>
  <c r="M2811" i="23" s="1"/>
  <c r="L2812" i="23"/>
  <c r="M2812" i="23" s="1"/>
  <c r="L2813" i="23"/>
  <c r="M2813" i="23" s="1"/>
  <c r="L2814" i="23"/>
  <c r="M2814" i="23" s="1"/>
  <c r="L2815" i="23"/>
  <c r="M2815" i="23" s="1"/>
  <c r="L2816" i="23"/>
  <c r="M2816" i="23" s="1"/>
  <c r="L2817" i="23"/>
  <c r="M2817" i="23" s="1"/>
  <c r="L2818" i="23"/>
  <c r="M2818" i="23" s="1"/>
  <c r="L2819" i="23"/>
  <c r="M2819" i="23" s="1"/>
  <c r="L2820" i="23"/>
  <c r="M2820" i="23" s="1"/>
  <c r="L2821" i="23"/>
  <c r="M2821" i="23" s="1"/>
  <c r="L2822" i="23"/>
  <c r="M2822" i="23" s="1"/>
  <c r="L2823" i="23"/>
  <c r="M2823" i="23" s="1"/>
  <c r="L2824" i="23"/>
  <c r="M2824" i="23" s="1"/>
  <c r="L2825" i="23"/>
  <c r="M2825" i="23" s="1"/>
  <c r="L2826" i="23"/>
  <c r="M2826" i="23" s="1"/>
  <c r="L2827" i="23"/>
  <c r="M2827" i="23" s="1"/>
  <c r="L2828" i="23"/>
  <c r="M2828" i="23" s="1"/>
  <c r="L2829" i="23"/>
  <c r="M2829" i="23" s="1"/>
  <c r="L2830" i="23"/>
  <c r="M2830" i="23" s="1"/>
  <c r="L2831" i="23"/>
  <c r="M2831" i="23" s="1"/>
  <c r="L2832" i="23"/>
  <c r="M2832" i="23" s="1"/>
  <c r="L2833" i="23"/>
  <c r="M2833" i="23" s="1"/>
  <c r="L2834" i="23"/>
  <c r="M2834" i="23" s="1"/>
  <c r="L2835" i="23"/>
  <c r="M2835" i="23" s="1"/>
  <c r="L2836" i="23"/>
  <c r="M2836" i="23" s="1"/>
  <c r="L2837" i="23"/>
  <c r="M2837" i="23" s="1"/>
  <c r="L2838" i="23"/>
  <c r="M2838" i="23" s="1"/>
  <c r="L2839" i="23"/>
  <c r="M2839" i="23" s="1"/>
  <c r="L2840" i="23"/>
  <c r="M2840" i="23" s="1"/>
  <c r="L2841" i="23"/>
  <c r="M2841" i="23" s="1"/>
  <c r="L2842" i="23"/>
  <c r="M2842" i="23" s="1"/>
  <c r="L2843" i="23"/>
  <c r="M2843" i="23" s="1"/>
  <c r="L2844" i="23"/>
  <c r="M2844" i="23" s="1"/>
  <c r="L2845" i="23"/>
  <c r="M2845" i="23" s="1"/>
  <c r="L2846" i="23"/>
  <c r="M2846" i="23" s="1"/>
  <c r="L2847" i="23"/>
  <c r="M2847" i="23" s="1"/>
  <c r="L2848" i="23"/>
  <c r="M2848" i="23" s="1"/>
  <c r="L2849" i="23"/>
  <c r="M2849" i="23" s="1"/>
  <c r="L2850" i="23"/>
  <c r="M2850" i="23" s="1"/>
  <c r="L2851" i="23"/>
  <c r="M2851" i="23" s="1"/>
  <c r="L2852" i="23"/>
  <c r="M2852" i="23" s="1"/>
  <c r="L2853" i="23"/>
  <c r="M2853" i="23" s="1"/>
  <c r="L2854" i="23"/>
  <c r="M2854" i="23" s="1"/>
  <c r="L2855" i="23"/>
  <c r="M2855" i="23" s="1"/>
  <c r="L2856" i="23"/>
  <c r="M2856" i="23" s="1"/>
  <c r="L2857" i="23"/>
  <c r="M2857" i="23" s="1"/>
  <c r="L2858" i="23"/>
  <c r="M2858" i="23" s="1"/>
  <c r="L2859" i="23"/>
  <c r="M2859" i="23" s="1"/>
  <c r="L2860" i="23"/>
  <c r="M2860" i="23" s="1"/>
  <c r="L2861" i="23"/>
  <c r="M2861" i="23" s="1"/>
  <c r="L2862" i="23"/>
  <c r="M2862" i="23" s="1"/>
  <c r="L2863" i="23"/>
  <c r="M2863" i="23" s="1"/>
  <c r="L2864" i="23"/>
  <c r="M2864" i="23" s="1"/>
  <c r="L2865" i="23"/>
  <c r="M2865" i="23" s="1"/>
  <c r="L2866" i="23"/>
  <c r="M2866" i="23" s="1"/>
  <c r="L2867" i="23"/>
  <c r="M2867" i="23" s="1"/>
  <c r="L2868" i="23"/>
  <c r="M2868" i="23" s="1"/>
  <c r="L2869" i="23"/>
  <c r="M2869" i="23" s="1"/>
  <c r="L2870" i="23"/>
  <c r="M2870" i="23" s="1"/>
  <c r="L2871" i="23"/>
  <c r="M2871" i="23" s="1"/>
  <c r="L2872" i="23"/>
  <c r="M2872" i="23" s="1"/>
  <c r="L2873" i="23"/>
  <c r="M2873" i="23" s="1"/>
  <c r="L2874" i="23"/>
  <c r="M2874" i="23" s="1"/>
  <c r="L2875" i="23"/>
  <c r="M2875" i="23" s="1"/>
  <c r="L2876" i="23"/>
  <c r="M2876" i="23" s="1"/>
  <c r="L2877" i="23"/>
  <c r="M2877" i="23" s="1"/>
  <c r="L2878" i="23"/>
  <c r="M2878" i="23" s="1"/>
  <c r="L2879" i="23"/>
  <c r="M2879" i="23" s="1"/>
  <c r="L2880" i="23"/>
  <c r="M2880" i="23" s="1"/>
  <c r="L2881" i="23"/>
  <c r="M2881" i="23" s="1"/>
  <c r="L2882" i="23"/>
  <c r="M2882" i="23" s="1"/>
  <c r="L2883" i="23"/>
  <c r="M2883" i="23" s="1"/>
  <c r="L2884" i="23"/>
  <c r="M2884" i="23" s="1"/>
  <c r="L2885" i="23"/>
  <c r="M2885" i="23" s="1"/>
  <c r="L2886" i="23"/>
  <c r="M2886" i="23" s="1"/>
  <c r="L2887" i="23"/>
  <c r="M2887" i="23" s="1"/>
  <c r="L2888" i="23"/>
  <c r="M2888" i="23" s="1"/>
  <c r="L2889" i="23"/>
  <c r="M2889" i="23" s="1"/>
  <c r="L2890" i="23"/>
  <c r="M2890" i="23" s="1"/>
  <c r="L2891" i="23"/>
  <c r="M2891" i="23" s="1"/>
  <c r="L2892" i="23"/>
  <c r="M2892" i="23" s="1"/>
  <c r="L2893" i="23"/>
  <c r="M2893" i="23" s="1"/>
  <c r="L2894" i="23"/>
  <c r="M2894" i="23" s="1"/>
  <c r="L2895" i="23"/>
  <c r="M2895" i="23" s="1"/>
  <c r="L2896" i="23"/>
  <c r="M2896" i="23" s="1"/>
  <c r="L2897" i="23"/>
  <c r="M2897" i="23" s="1"/>
  <c r="L2898" i="23"/>
  <c r="M2898" i="23" s="1"/>
  <c r="L2899" i="23"/>
  <c r="M2899" i="23" s="1"/>
  <c r="L2900" i="23"/>
  <c r="M2900" i="23" s="1"/>
  <c r="L2901" i="23"/>
  <c r="M2901" i="23" s="1"/>
  <c r="L2902" i="23"/>
  <c r="M2902" i="23" s="1"/>
  <c r="L2903" i="23"/>
  <c r="M2903" i="23" s="1"/>
  <c r="L2904" i="23"/>
  <c r="M2904" i="23" s="1"/>
  <c r="L2905" i="23"/>
  <c r="M2905" i="23" s="1"/>
  <c r="L2906" i="23"/>
  <c r="M2906" i="23" s="1"/>
  <c r="L2907" i="23"/>
  <c r="M2907" i="23" s="1"/>
  <c r="L2908" i="23"/>
  <c r="M2908" i="23" s="1"/>
  <c r="L2909" i="23"/>
  <c r="M2909" i="23" s="1"/>
  <c r="L2910" i="23"/>
  <c r="M2910" i="23" s="1"/>
  <c r="L2911" i="23"/>
  <c r="M2911" i="23" s="1"/>
  <c r="L2912" i="23"/>
  <c r="M2912" i="23" s="1"/>
  <c r="L2913" i="23"/>
  <c r="M2913" i="23" s="1"/>
  <c r="L2914" i="23"/>
  <c r="M2914" i="23" s="1"/>
  <c r="L2915" i="23"/>
  <c r="M2915" i="23" s="1"/>
  <c r="L2916" i="23"/>
  <c r="M2916" i="23" s="1"/>
  <c r="L2917" i="23"/>
  <c r="M2917" i="23" s="1"/>
  <c r="L2918" i="23"/>
  <c r="M2918" i="23" s="1"/>
  <c r="L2919" i="23"/>
  <c r="M2919" i="23" s="1"/>
  <c r="L2920" i="23"/>
  <c r="M2920" i="23" s="1"/>
  <c r="L2921" i="23"/>
  <c r="M2921" i="23" s="1"/>
  <c r="L2922" i="23"/>
  <c r="M2922" i="23" s="1"/>
  <c r="L2923" i="23"/>
  <c r="M2923" i="23" s="1"/>
  <c r="L2924" i="23"/>
  <c r="M2924" i="23" s="1"/>
  <c r="L2925" i="23"/>
  <c r="M2925" i="23" s="1"/>
  <c r="L2926" i="23"/>
  <c r="M2926" i="23" s="1"/>
  <c r="L2927" i="23"/>
  <c r="M2927" i="23" s="1"/>
  <c r="L2928" i="23"/>
  <c r="M2928" i="23" s="1"/>
  <c r="L2929" i="23"/>
  <c r="M2929" i="23" s="1"/>
  <c r="L2930" i="23"/>
  <c r="M2930" i="23" s="1"/>
  <c r="L2931" i="23"/>
  <c r="M2931" i="23" s="1"/>
  <c r="L2932" i="23"/>
  <c r="M2932" i="23" s="1"/>
  <c r="L2933" i="23"/>
  <c r="M2933" i="23" s="1"/>
  <c r="L2934" i="23"/>
  <c r="M2934" i="23" s="1"/>
  <c r="L2935" i="23"/>
  <c r="M2935" i="23" s="1"/>
  <c r="L2936" i="23"/>
  <c r="M2936" i="23" s="1"/>
  <c r="L2937" i="23"/>
  <c r="M2937" i="23" s="1"/>
  <c r="L2938" i="23"/>
  <c r="M2938" i="23" s="1"/>
  <c r="L2939" i="23"/>
  <c r="M2939" i="23" s="1"/>
  <c r="L2940" i="23"/>
  <c r="M2940" i="23" s="1"/>
  <c r="L2941" i="23"/>
  <c r="M2941" i="23" s="1"/>
  <c r="L2942" i="23"/>
  <c r="M2942" i="23" s="1"/>
  <c r="L2943" i="23"/>
  <c r="M2943" i="23" s="1"/>
  <c r="L2944" i="23"/>
  <c r="M2944" i="23" s="1"/>
  <c r="L2945" i="23"/>
  <c r="M2945" i="23" s="1"/>
  <c r="L2946" i="23"/>
  <c r="M2946" i="23" s="1"/>
  <c r="L2947" i="23"/>
  <c r="M2947" i="23" s="1"/>
  <c r="L2948" i="23"/>
  <c r="M2948" i="23" s="1"/>
  <c r="L2949" i="23"/>
  <c r="M2949" i="23" s="1"/>
  <c r="L2950" i="23"/>
  <c r="M2950" i="23" s="1"/>
  <c r="L2951" i="23"/>
  <c r="M2951" i="23" s="1"/>
  <c r="L2952" i="23"/>
  <c r="M2952" i="23" s="1"/>
  <c r="L2953" i="23"/>
  <c r="M2953" i="23" s="1"/>
  <c r="L2954" i="23"/>
  <c r="M2954" i="23" s="1"/>
  <c r="L2955" i="23"/>
  <c r="M2955" i="23" s="1"/>
  <c r="L2956" i="23"/>
  <c r="M2956" i="23" s="1"/>
  <c r="L2957" i="23"/>
  <c r="M2957" i="23" s="1"/>
  <c r="L2958" i="23"/>
  <c r="M2958" i="23" s="1"/>
  <c r="L2959" i="23"/>
  <c r="M2959" i="23" s="1"/>
  <c r="L2960" i="23"/>
  <c r="M2960" i="23" s="1"/>
  <c r="L2961" i="23"/>
  <c r="M2961" i="23" s="1"/>
  <c r="L2962" i="23"/>
  <c r="M2962" i="23" s="1"/>
  <c r="L2963" i="23"/>
  <c r="M2963" i="23" s="1"/>
  <c r="L2964" i="23"/>
  <c r="M2964" i="23" s="1"/>
  <c r="L2965" i="23"/>
  <c r="M2965" i="23" s="1"/>
  <c r="L2966" i="23"/>
  <c r="M2966" i="23" s="1"/>
  <c r="L2967" i="23"/>
  <c r="M2967" i="23" s="1"/>
  <c r="L2968" i="23"/>
  <c r="M2968" i="23" s="1"/>
  <c r="L2969" i="23"/>
  <c r="M2969" i="23" s="1"/>
  <c r="L2970" i="23"/>
  <c r="M2970" i="23" s="1"/>
  <c r="L2971" i="23"/>
  <c r="M2971" i="23" s="1"/>
  <c r="L2972" i="23"/>
  <c r="M2972" i="23" s="1"/>
  <c r="L2973" i="23"/>
  <c r="M2973" i="23" s="1"/>
  <c r="L2974" i="23"/>
  <c r="M2974" i="23" s="1"/>
  <c r="L2975" i="23"/>
  <c r="M2975" i="23" s="1"/>
  <c r="L2976" i="23"/>
  <c r="M2976" i="23" s="1"/>
  <c r="L2977" i="23"/>
  <c r="M2977" i="23" s="1"/>
  <c r="L2978" i="23"/>
  <c r="M2978" i="23" s="1"/>
  <c r="L2979" i="23"/>
  <c r="M2979" i="23" s="1"/>
  <c r="L2980" i="23"/>
  <c r="M2980" i="23" s="1"/>
  <c r="L2981" i="23"/>
  <c r="M2981" i="23" s="1"/>
  <c r="L2982" i="23"/>
  <c r="M2982" i="23" s="1"/>
  <c r="L2983" i="23"/>
  <c r="M2983" i="23" s="1"/>
  <c r="L2984" i="23"/>
  <c r="M2984" i="23" s="1"/>
  <c r="L2985" i="23"/>
  <c r="M2985" i="23" s="1"/>
  <c r="L2986" i="23"/>
  <c r="M2986" i="23" s="1"/>
  <c r="L2987" i="23"/>
  <c r="M2987" i="23" s="1"/>
  <c r="L2988" i="23"/>
  <c r="M2988" i="23" s="1"/>
  <c r="L2989" i="23"/>
  <c r="M2989" i="23" s="1"/>
  <c r="L2990" i="23"/>
  <c r="M2990" i="23" s="1"/>
  <c r="L2991" i="23"/>
  <c r="M2991" i="23" s="1"/>
  <c r="L2992" i="23"/>
  <c r="M2992" i="23" s="1"/>
  <c r="L2993" i="23"/>
  <c r="M2993" i="23" s="1"/>
  <c r="L2994" i="23"/>
  <c r="M2994" i="23" s="1"/>
  <c r="L2995" i="23"/>
  <c r="M2995" i="23" s="1"/>
  <c r="L2996" i="23"/>
  <c r="M2996" i="23" s="1"/>
  <c r="L2997" i="23"/>
  <c r="M2997" i="23" s="1"/>
  <c r="L2998" i="23"/>
  <c r="M2998" i="23" s="1"/>
  <c r="L2999" i="23"/>
  <c r="M2999" i="23" s="1"/>
  <c r="L3000" i="23"/>
  <c r="M3000" i="23" s="1"/>
  <c r="L3001" i="23"/>
  <c r="M3001" i="23" s="1"/>
  <c r="L3002" i="23"/>
  <c r="M3002" i="23" s="1"/>
  <c r="L3003" i="23"/>
  <c r="M3003" i="23" s="1"/>
  <c r="L3004" i="23"/>
  <c r="M3004" i="23" s="1"/>
  <c r="L3005" i="23"/>
  <c r="M3005" i="23" s="1"/>
  <c r="L3006" i="23"/>
  <c r="M3006" i="23" s="1"/>
  <c r="L3007" i="23"/>
  <c r="M3007" i="23" s="1"/>
  <c r="L3008" i="23"/>
  <c r="M3008" i="23" s="1"/>
  <c r="L3009" i="23"/>
  <c r="M3009" i="23" s="1"/>
  <c r="L3010" i="23"/>
  <c r="M3010" i="23" s="1"/>
  <c r="L3011" i="23"/>
  <c r="M3011" i="23" s="1"/>
  <c r="L3012" i="23"/>
  <c r="M3012" i="23" s="1"/>
  <c r="L3013" i="23"/>
  <c r="M3013" i="23" s="1"/>
  <c r="L3014" i="23"/>
  <c r="M3014" i="23" s="1"/>
  <c r="L3015" i="23"/>
  <c r="M3015" i="23" s="1"/>
  <c r="L3016" i="23"/>
  <c r="M3016" i="23" s="1"/>
  <c r="L3017" i="23"/>
  <c r="M3017" i="23" s="1"/>
  <c r="L3018" i="23"/>
  <c r="M3018" i="23" s="1"/>
  <c r="L3019" i="23"/>
  <c r="M3019" i="23" s="1"/>
  <c r="L3020" i="23"/>
  <c r="M3020" i="23" s="1"/>
  <c r="L3021" i="23"/>
  <c r="M3021" i="23" s="1"/>
  <c r="L3022" i="23"/>
  <c r="M3022" i="23" s="1"/>
  <c r="L3023" i="23"/>
  <c r="M3023" i="23" s="1"/>
  <c r="L3024" i="23"/>
  <c r="M3024" i="23" s="1"/>
  <c r="L3025" i="23"/>
  <c r="M3025" i="23" s="1"/>
  <c r="L3026" i="23"/>
  <c r="M3026" i="23" s="1"/>
  <c r="L3027" i="23"/>
  <c r="M3027" i="23" s="1"/>
  <c r="L3028" i="23"/>
  <c r="M3028" i="23" s="1"/>
  <c r="L3029" i="23"/>
  <c r="M3029" i="23" s="1"/>
  <c r="L3030" i="23"/>
  <c r="M3030" i="23" s="1"/>
  <c r="L3031" i="23"/>
  <c r="M3031" i="23" s="1"/>
  <c r="L3032" i="23"/>
  <c r="M3032" i="23" s="1"/>
  <c r="L3033" i="23"/>
  <c r="M3033" i="23" s="1"/>
  <c r="L3034" i="23"/>
  <c r="M3034" i="23" s="1"/>
  <c r="L3035" i="23"/>
  <c r="M3035" i="23" s="1"/>
  <c r="L3036" i="23"/>
  <c r="M3036" i="23" s="1"/>
  <c r="L3037" i="23"/>
  <c r="M3037" i="23" s="1"/>
  <c r="L3038" i="23"/>
  <c r="M3038" i="23" s="1"/>
  <c r="L3039" i="23"/>
  <c r="M3039" i="23" s="1"/>
  <c r="L3040" i="23"/>
  <c r="M3040" i="23" s="1"/>
  <c r="L3041" i="23"/>
  <c r="M3041" i="23" s="1"/>
  <c r="L3042" i="23"/>
  <c r="M3042" i="23" s="1"/>
  <c r="L3043" i="23"/>
  <c r="M3043" i="23" s="1"/>
  <c r="L3044" i="23"/>
  <c r="M3044" i="23" s="1"/>
  <c r="L3045" i="23"/>
  <c r="M3045" i="23" s="1"/>
  <c r="L3046" i="23"/>
  <c r="M3046" i="23" s="1"/>
  <c r="L3047" i="23"/>
  <c r="M3047" i="23" s="1"/>
  <c r="L3048" i="23"/>
  <c r="M3048" i="23" s="1"/>
  <c r="L3049" i="23"/>
  <c r="M3049" i="23" s="1"/>
  <c r="L3050" i="23"/>
  <c r="M3050" i="23" s="1"/>
  <c r="L3051" i="23"/>
  <c r="M3051" i="23" s="1"/>
  <c r="L3052" i="23"/>
  <c r="M3052" i="23" s="1"/>
  <c r="L3053" i="23"/>
  <c r="M3053" i="23" s="1"/>
  <c r="L3054" i="23"/>
  <c r="M3054" i="23" s="1"/>
  <c r="L3055" i="23"/>
  <c r="M3055" i="23" s="1"/>
  <c r="L3056" i="23"/>
  <c r="M3056" i="23" s="1"/>
  <c r="L3057" i="23"/>
  <c r="M3057" i="23" s="1"/>
  <c r="L3058" i="23"/>
  <c r="M3058" i="23" s="1"/>
  <c r="L3059" i="23"/>
  <c r="M3059" i="23" s="1"/>
  <c r="L3060" i="23"/>
  <c r="M3060" i="23" s="1"/>
  <c r="L3061" i="23"/>
  <c r="M3061" i="23" s="1"/>
  <c r="L3062" i="23"/>
  <c r="M3062" i="23" s="1"/>
  <c r="L3063" i="23"/>
  <c r="M3063" i="23" s="1"/>
  <c r="L3064" i="23"/>
  <c r="M3064" i="23" s="1"/>
  <c r="L3065" i="23"/>
  <c r="M3065" i="23" s="1"/>
  <c r="L3066" i="23"/>
  <c r="M3066" i="23" s="1"/>
  <c r="L3067" i="23"/>
  <c r="M3067" i="23" s="1"/>
  <c r="L3068" i="23"/>
  <c r="M3068" i="23" s="1"/>
  <c r="L3069" i="23"/>
  <c r="M3069" i="23" s="1"/>
  <c r="L3070" i="23"/>
  <c r="M3070" i="23" s="1"/>
  <c r="L3071" i="23"/>
  <c r="M3071" i="23" s="1"/>
  <c r="L3072" i="23"/>
  <c r="M3072" i="23" s="1"/>
  <c r="L3073" i="23"/>
  <c r="M3073" i="23" s="1"/>
  <c r="L3074" i="23"/>
  <c r="M3074" i="23" s="1"/>
  <c r="L3075" i="23"/>
  <c r="M3075" i="23" s="1"/>
  <c r="L3076" i="23"/>
  <c r="M3076" i="23" s="1"/>
  <c r="L3077" i="23"/>
  <c r="M3077" i="23" s="1"/>
  <c r="L3078" i="23"/>
  <c r="M3078" i="23" s="1"/>
  <c r="L3079" i="23"/>
  <c r="M3079" i="23" s="1"/>
  <c r="L3080" i="23"/>
  <c r="M3080" i="23" s="1"/>
  <c r="L3081" i="23"/>
  <c r="M3081" i="23" s="1"/>
  <c r="L3082" i="23"/>
  <c r="M3082" i="23" s="1"/>
  <c r="L3083" i="23"/>
  <c r="M3083" i="23" s="1"/>
  <c r="L3084" i="23"/>
  <c r="M3084" i="23" s="1"/>
  <c r="L3085" i="23"/>
  <c r="M3085" i="23" s="1"/>
  <c r="L3086" i="23"/>
  <c r="M3086" i="23" s="1"/>
  <c r="L3087" i="23"/>
  <c r="M3087" i="23" s="1"/>
  <c r="L3088" i="23"/>
  <c r="M3088" i="23" s="1"/>
  <c r="L3089" i="23"/>
  <c r="M3089" i="23" s="1"/>
  <c r="L3090" i="23"/>
  <c r="M3090" i="23" s="1"/>
  <c r="L3091" i="23"/>
  <c r="M3091" i="23" s="1"/>
  <c r="L3092" i="23"/>
  <c r="M3092" i="23" s="1"/>
  <c r="L3093" i="23"/>
  <c r="M3093" i="23" s="1"/>
  <c r="L3094" i="23"/>
  <c r="M3094" i="23" s="1"/>
  <c r="L3095" i="23"/>
  <c r="M3095" i="23" s="1"/>
  <c r="L3096" i="23"/>
  <c r="M3096" i="23" s="1"/>
  <c r="L3097" i="23"/>
  <c r="M3097" i="23" s="1"/>
  <c r="L3098" i="23"/>
  <c r="M3098" i="23" s="1"/>
  <c r="L3099" i="23"/>
  <c r="M3099" i="23" s="1"/>
  <c r="L3100" i="23"/>
  <c r="M3100" i="23" s="1"/>
  <c r="L3101" i="23"/>
  <c r="M3101" i="23" s="1"/>
  <c r="L3102" i="23"/>
  <c r="M3102" i="23" s="1"/>
  <c r="L3103" i="23"/>
  <c r="M3103" i="23" s="1"/>
  <c r="L3104" i="23"/>
  <c r="M3104" i="23" s="1"/>
  <c r="L3105" i="23"/>
  <c r="M3105" i="23" s="1"/>
  <c r="L3106" i="23"/>
  <c r="M3106" i="23" s="1"/>
  <c r="L3107" i="23"/>
  <c r="M3107" i="23" s="1"/>
  <c r="L3108" i="23"/>
  <c r="M3108" i="23" s="1"/>
  <c r="L3109" i="23"/>
  <c r="M3109" i="23" s="1"/>
  <c r="L3110" i="23"/>
  <c r="M3110" i="23" s="1"/>
  <c r="L3111" i="23"/>
  <c r="M3111" i="23" s="1"/>
  <c r="L3112" i="23"/>
  <c r="M3112" i="23" s="1"/>
  <c r="L3113" i="23"/>
  <c r="M3113" i="23" s="1"/>
  <c r="L3114" i="23"/>
  <c r="M3114" i="23" s="1"/>
  <c r="L3115" i="23"/>
  <c r="M3115" i="23" s="1"/>
  <c r="L3116" i="23"/>
  <c r="M3116" i="23" s="1"/>
  <c r="L3117" i="23"/>
  <c r="M3117" i="23" s="1"/>
  <c r="L3118" i="23"/>
  <c r="M3118" i="23" s="1"/>
  <c r="L3119" i="23"/>
  <c r="M3119" i="23" s="1"/>
  <c r="L3120" i="23"/>
  <c r="M3120" i="23" s="1"/>
  <c r="L3121" i="23"/>
  <c r="M3121" i="23" s="1"/>
  <c r="L3122" i="23"/>
  <c r="M3122" i="23" s="1"/>
  <c r="L3123" i="23"/>
  <c r="M3123" i="23" s="1"/>
  <c r="L3124" i="23"/>
  <c r="M3124" i="23" s="1"/>
  <c r="L3125" i="23"/>
  <c r="M3125" i="23" s="1"/>
  <c r="L3126" i="23"/>
  <c r="M3126" i="23" s="1"/>
  <c r="L3127" i="23"/>
  <c r="M3127" i="23" s="1"/>
  <c r="L3128" i="23"/>
  <c r="M3128" i="23" s="1"/>
  <c r="L3129" i="23"/>
  <c r="M3129" i="23" s="1"/>
  <c r="L3130" i="23"/>
  <c r="M3130" i="23" s="1"/>
  <c r="L3131" i="23"/>
  <c r="M3131" i="23" s="1"/>
  <c r="L3132" i="23"/>
  <c r="M3132" i="23" s="1"/>
  <c r="L3133" i="23"/>
  <c r="M3133" i="23" s="1"/>
  <c r="L3134" i="23"/>
  <c r="M3134" i="23" s="1"/>
  <c r="L3135" i="23"/>
  <c r="M3135" i="23" s="1"/>
  <c r="L3136" i="23"/>
  <c r="M3136" i="23" s="1"/>
  <c r="L3137" i="23"/>
  <c r="M3137" i="23" s="1"/>
  <c r="L3138" i="23"/>
  <c r="M3138" i="23" s="1"/>
  <c r="L3139" i="23"/>
  <c r="M3139" i="23" s="1"/>
  <c r="L3140" i="23"/>
  <c r="M3140" i="23" s="1"/>
  <c r="L3141" i="23"/>
  <c r="M3141" i="23" s="1"/>
  <c r="L3142" i="23"/>
  <c r="M3142" i="23" s="1"/>
  <c r="L3143" i="23"/>
  <c r="M3143" i="23" s="1"/>
  <c r="L3144" i="23"/>
  <c r="M3144" i="23" s="1"/>
  <c r="L3145" i="23"/>
  <c r="M3145" i="23" s="1"/>
  <c r="L3146" i="23"/>
  <c r="M3146" i="23" s="1"/>
  <c r="L3147" i="23"/>
  <c r="M3147" i="23" s="1"/>
  <c r="L3148" i="23"/>
  <c r="M3148" i="23" s="1"/>
  <c r="L3149" i="23"/>
  <c r="M3149" i="23" s="1"/>
  <c r="L3150" i="23"/>
  <c r="M3150" i="23" s="1"/>
  <c r="L3151" i="23"/>
  <c r="M3151" i="23" s="1"/>
  <c r="L3152" i="23"/>
  <c r="M3152" i="23" s="1"/>
  <c r="L3153" i="23"/>
  <c r="M3153" i="23" s="1"/>
  <c r="L3154" i="23"/>
  <c r="M3154" i="23" s="1"/>
  <c r="L3155" i="23"/>
  <c r="M3155" i="23" s="1"/>
  <c r="L3156" i="23"/>
  <c r="M3156" i="23" s="1"/>
  <c r="L3157" i="23"/>
  <c r="M3157" i="23" s="1"/>
  <c r="L3158" i="23"/>
  <c r="M3158" i="23" s="1"/>
  <c r="L3159" i="23"/>
  <c r="M3159" i="23" s="1"/>
  <c r="L3160" i="23"/>
  <c r="M3160" i="23" s="1"/>
  <c r="L3161" i="23"/>
  <c r="M3161" i="23" s="1"/>
  <c r="L3162" i="23"/>
  <c r="M3162" i="23" s="1"/>
  <c r="L3163" i="23"/>
  <c r="M3163" i="23" s="1"/>
  <c r="L3164" i="23"/>
  <c r="M3164" i="23" s="1"/>
  <c r="L3165" i="23"/>
  <c r="M3165" i="23" s="1"/>
  <c r="L3166" i="23"/>
  <c r="M3166" i="23" s="1"/>
  <c r="L3167" i="23"/>
  <c r="M3167" i="23" s="1"/>
  <c r="L3168" i="23"/>
  <c r="M3168" i="23" s="1"/>
  <c r="L3169" i="23"/>
  <c r="M3169" i="23" s="1"/>
  <c r="L3170" i="23"/>
  <c r="M3170" i="23" s="1"/>
  <c r="L3171" i="23"/>
  <c r="M3171" i="23" s="1"/>
  <c r="L3172" i="23"/>
  <c r="M3172" i="23" s="1"/>
  <c r="L3173" i="23"/>
  <c r="M3173" i="23" s="1"/>
  <c r="L3174" i="23"/>
  <c r="M3174" i="23" s="1"/>
  <c r="L3175" i="23"/>
  <c r="M3175" i="23" s="1"/>
  <c r="L3176" i="23"/>
  <c r="M3176" i="23" s="1"/>
  <c r="L3177" i="23"/>
  <c r="M3177" i="23" s="1"/>
  <c r="L3178" i="23"/>
  <c r="M3178" i="23" s="1"/>
  <c r="L3179" i="23"/>
  <c r="M3179" i="23" s="1"/>
  <c r="L3180" i="23"/>
  <c r="M3180" i="23" s="1"/>
  <c r="L3181" i="23"/>
  <c r="M3181" i="23" s="1"/>
  <c r="L3182" i="23"/>
  <c r="M3182" i="23" s="1"/>
  <c r="L3183" i="23"/>
  <c r="M3183" i="23" s="1"/>
  <c r="L3184" i="23"/>
  <c r="M3184" i="23" s="1"/>
  <c r="L3185" i="23"/>
  <c r="M3185" i="23" s="1"/>
  <c r="L3186" i="23"/>
  <c r="M3186" i="23" s="1"/>
  <c r="L3187" i="23"/>
  <c r="M3187" i="23" s="1"/>
  <c r="L3188" i="23"/>
  <c r="M3188" i="23" s="1"/>
  <c r="L3189" i="23"/>
  <c r="M3189" i="23" s="1"/>
  <c r="L3190" i="23"/>
  <c r="M3190" i="23" s="1"/>
  <c r="L3191" i="23"/>
  <c r="M3191" i="23" s="1"/>
  <c r="L3192" i="23"/>
  <c r="M3192" i="23" s="1"/>
  <c r="L3193" i="23"/>
  <c r="M3193" i="23" s="1"/>
  <c r="L3194" i="23"/>
  <c r="M3194" i="23" s="1"/>
  <c r="L3195" i="23"/>
  <c r="M3195" i="23" s="1"/>
  <c r="L3196" i="23"/>
  <c r="M3196" i="23" s="1"/>
  <c r="L3197" i="23"/>
  <c r="M3197" i="23" s="1"/>
  <c r="L3198" i="23"/>
  <c r="M3198" i="23" s="1"/>
  <c r="L3199" i="23"/>
  <c r="M3199" i="23" s="1"/>
  <c r="L3200" i="23"/>
  <c r="M3200" i="23" s="1"/>
  <c r="L3201" i="23"/>
  <c r="M3201" i="23" s="1"/>
  <c r="L3202" i="23"/>
  <c r="M3202" i="23" s="1"/>
  <c r="L3203" i="23"/>
  <c r="M3203" i="23" s="1"/>
  <c r="L3204" i="23"/>
  <c r="M3204" i="23" s="1"/>
  <c r="L3205" i="23"/>
  <c r="M3205" i="23" s="1"/>
  <c r="L3206" i="23"/>
  <c r="M3206" i="23" s="1"/>
  <c r="L3207" i="23"/>
  <c r="M3207" i="23" s="1"/>
  <c r="L3208" i="23"/>
  <c r="M3208" i="23" s="1"/>
  <c r="L3209" i="23"/>
  <c r="M3209" i="23" s="1"/>
  <c r="L3210" i="23"/>
  <c r="M3210" i="23" s="1"/>
  <c r="L3211" i="23"/>
  <c r="M3211" i="23" s="1"/>
  <c r="L3212" i="23"/>
  <c r="M3212" i="23" s="1"/>
  <c r="L3213" i="23"/>
  <c r="M3213" i="23" s="1"/>
  <c r="L3214" i="23"/>
  <c r="M3214" i="23" s="1"/>
  <c r="L3215" i="23"/>
  <c r="M3215" i="23" s="1"/>
  <c r="L3216" i="23"/>
  <c r="M3216" i="23" s="1"/>
  <c r="L3217" i="23"/>
  <c r="M3217" i="23" s="1"/>
  <c r="L3218" i="23"/>
  <c r="M3218" i="23" s="1"/>
  <c r="L3219" i="23"/>
  <c r="M3219" i="23" s="1"/>
  <c r="L3220" i="23"/>
  <c r="M3220" i="23" s="1"/>
  <c r="L3221" i="23"/>
  <c r="M3221" i="23" s="1"/>
  <c r="L3222" i="23"/>
  <c r="M3222" i="23" s="1"/>
  <c r="L3223" i="23"/>
  <c r="M3223" i="23" s="1"/>
  <c r="L3224" i="23"/>
  <c r="M3224" i="23" s="1"/>
  <c r="L3225" i="23"/>
  <c r="M3225" i="23" s="1"/>
  <c r="L3226" i="23"/>
  <c r="M3226" i="23" s="1"/>
  <c r="L3227" i="23"/>
  <c r="M3227" i="23" s="1"/>
  <c r="L3228" i="23"/>
  <c r="M3228" i="23" s="1"/>
  <c r="L3229" i="23"/>
  <c r="M3229" i="23" s="1"/>
  <c r="L3230" i="23"/>
  <c r="M3230" i="23" s="1"/>
  <c r="L3231" i="23"/>
  <c r="M3231" i="23" s="1"/>
  <c r="L3232" i="23"/>
  <c r="M3232" i="23" s="1"/>
  <c r="L3233" i="23"/>
  <c r="M3233" i="23" s="1"/>
  <c r="L3234" i="23"/>
  <c r="M3234" i="23" s="1"/>
  <c r="L3235" i="23"/>
  <c r="M3235" i="23" s="1"/>
  <c r="L3236" i="23"/>
  <c r="M3236" i="23" s="1"/>
  <c r="L3237" i="23"/>
  <c r="M3237" i="23" s="1"/>
  <c r="L3238" i="23"/>
  <c r="M3238" i="23" s="1"/>
  <c r="L3239" i="23"/>
  <c r="M3239" i="23" s="1"/>
  <c r="L3240" i="23"/>
  <c r="M3240" i="23" s="1"/>
  <c r="L3241" i="23"/>
  <c r="M3241" i="23" s="1"/>
  <c r="L3242" i="23"/>
  <c r="M3242" i="23" s="1"/>
  <c r="L3243" i="23"/>
  <c r="M3243" i="23" s="1"/>
  <c r="L3244" i="23"/>
  <c r="M3244" i="23" s="1"/>
  <c r="L3245" i="23"/>
  <c r="M3245" i="23" s="1"/>
  <c r="L3246" i="23"/>
  <c r="M3246" i="23" s="1"/>
  <c r="L3247" i="23"/>
  <c r="M3247" i="23" s="1"/>
  <c r="L3248" i="23"/>
  <c r="M3248" i="23" s="1"/>
  <c r="L3249" i="23"/>
  <c r="M3249" i="23" s="1"/>
  <c r="L3250" i="23"/>
  <c r="M3250" i="23" s="1"/>
  <c r="L3251" i="23"/>
  <c r="M3251" i="23" s="1"/>
  <c r="L3252" i="23"/>
  <c r="M3252" i="23" s="1"/>
  <c r="L3253" i="23"/>
  <c r="M3253" i="23" s="1"/>
  <c r="L3254" i="23"/>
  <c r="M3254" i="23" s="1"/>
  <c r="L3255" i="23"/>
  <c r="M3255" i="23" s="1"/>
  <c r="L3256" i="23"/>
  <c r="M3256" i="23" s="1"/>
  <c r="L3257" i="23"/>
  <c r="M3257" i="23" s="1"/>
  <c r="L3258" i="23"/>
  <c r="M3258" i="23" s="1"/>
  <c r="L3259" i="23"/>
  <c r="M3259" i="23" s="1"/>
  <c r="L3260" i="23"/>
  <c r="M3260" i="23" s="1"/>
  <c r="L3261" i="23"/>
  <c r="M3261" i="23" s="1"/>
  <c r="L3262" i="23"/>
  <c r="M3262" i="23" s="1"/>
  <c r="L3263" i="23"/>
  <c r="M3263" i="23" s="1"/>
  <c r="L3264" i="23"/>
  <c r="M3264" i="23" s="1"/>
  <c r="L3265" i="23"/>
  <c r="M3265" i="23" s="1"/>
  <c r="L3266" i="23"/>
  <c r="M3266" i="23" s="1"/>
  <c r="L3267" i="23"/>
  <c r="M3267" i="23" s="1"/>
  <c r="L3268" i="23"/>
  <c r="M3268" i="23" s="1"/>
  <c r="L3269" i="23"/>
  <c r="M3269" i="23" s="1"/>
  <c r="L3270" i="23"/>
  <c r="M3270" i="23" s="1"/>
  <c r="L3271" i="23"/>
  <c r="M3271" i="23" s="1"/>
  <c r="L3272" i="23"/>
  <c r="M3272" i="23" s="1"/>
  <c r="L3273" i="23"/>
  <c r="M3273" i="23" s="1"/>
  <c r="L3274" i="23"/>
  <c r="M3274" i="23" s="1"/>
  <c r="L3275" i="23"/>
  <c r="M3275" i="23" s="1"/>
  <c r="L3276" i="23"/>
  <c r="M3276" i="23" s="1"/>
  <c r="L3277" i="23"/>
  <c r="M3277" i="23" s="1"/>
  <c r="L3278" i="23"/>
  <c r="M3278" i="23" s="1"/>
  <c r="L3279" i="23"/>
  <c r="M3279" i="23" s="1"/>
  <c r="L3280" i="23"/>
  <c r="M3280" i="23" s="1"/>
  <c r="L3281" i="23"/>
  <c r="M3281" i="23" s="1"/>
  <c r="L3282" i="23"/>
  <c r="M3282" i="23" s="1"/>
  <c r="L3283" i="23"/>
  <c r="M3283" i="23" s="1"/>
  <c r="L3284" i="23"/>
  <c r="M3284" i="23" s="1"/>
  <c r="L3285" i="23"/>
  <c r="M3285" i="23" s="1"/>
  <c r="L3286" i="23"/>
  <c r="M3286" i="23" s="1"/>
  <c r="L3287" i="23"/>
  <c r="M3287" i="23" s="1"/>
  <c r="L3288" i="23"/>
  <c r="M3288" i="23" s="1"/>
  <c r="L3289" i="23"/>
  <c r="M3289" i="23" s="1"/>
  <c r="L3290" i="23"/>
  <c r="M3290" i="23" s="1"/>
  <c r="L3291" i="23"/>
  <c r="M3291" i="23" s="1"/>
  <c r="L3292" i="23"/>
  <c r="M3292" i="23" s="1"/>
  <c r="L3293" i="23"/>
  <c r="M3293" i="23" s="1"/>
  <c r="L3294" i="23"/>
  <c r="M3294" i="23" s="1"/>
  <c r="L3295" i="23"/>
  <c r="M3295" i="23" s="1"/>
  <c r="L3296" i="23"/>
  <c r="M3296" i="23" s="1"/>
  <c r="L3297" i="23"/>
  <c r="M3297" i="23" s="1"/>
  <c r="L3298" i="23"/>
  <c r="M3298" i="23" s="1"/>
  <c r="L3299" i="23"/>
  <c r="M3299" i="23" s="1"/>
  <c r="L3300" i="23"/>
  <c r="M3300" i="23" s="1"/>
  <c r="L3301" i="23"/>
  <c r="M3301" i="23" s="1"/>
  <c r="L3302" i="23"/>
  <c r="M3302" i="23" s="1"/>
  <c r="L3303" i="23"/>
  <c r="M3303" i="23" s="1"/>
  <c r="L3304" i="23"/>
  <c r="M3304" i="23" s="1"/>
  <c r="L3305" i="23"/>
  <c r="M3305" i="23" s="1"/>
  <c r="L3306" i="23"/>
  <c r="M3306" i="23" s="1"/>
  <c r="L3307" i="23"/>
  <c r="M3307" i="23" s="1"/>
  <c r="L3308" i="23"/>
  <c r="M3308" i="23" s="1"/>
  <c r="L3309" i="23"/>
  <c r="M3309" i="23" s="1"/>
  <c r="L3310" i="23"/>
  <c r="M3310" i="23" s="1"/>
  <c r="L3311" i="23"/>
  <c r="M3311" i="23" s="1"/>
  <c r="L3312" i="23"/>
  <c r="M3312" i="23" s="1"/>
  <c r="L3313" i="23"/>
  <c r="M3313" i="23" s="1"/>
  <c r="L3314" i="23"/>
  <c r="M3314" i="23" s="1"/>
  <c r="L3315" i="23"/>
  <c r="M3315" i="23" s="1"/>
  <c r="L3316" i="23"/>
  <c r="M3316" i="23" s="1"/>
  <c r="L3317" i="23"/>
  <c r="M3317" i="23" s="1"/>
  <c r="L3318" i="23"/>
  <c r="M3318" i="23" s="1"/>
  <c r="L3319" i="23"/>
  <c r="M3319" i="23" s="1"/>
  <c r="L3320" i="23"/>
  <c r="M3320" i="23" s="1"/>
  <c r="L3321" i="23"/>
  <c r="M3321" i="23" s="1"/>
  <c r="L3322" i="23"/>
  <c r="M3322" i="23" s="1"/>
  <c r="L3323" i="23"/>
  <c r="M3323" i="23" s="1"/>
  <c r="L3324" i="23"/>
  <c r="M3324" i="23" s="1"/>
  <c r="L3325" i="23"/>
  <c r="M3325" i="23" s="1"/>
  <c r="L3326" i="23"/>
  <c r="M3326" i="23" s="1"/>
  <c r="L3327" i="23"/>
  <c r="M3327" i="23" s="1"/>
  <c r="L3328" i="23"/>
  <c r="M3328" i="23" s="1"/>
  <c r="L3329" i="23"/>
  <c r="M3329" i="23" s="1"/>
  <c r="L3330" i="23"/>
  <c r="M3330" i="23" s="1"/>
  <c r="L3331" i="23"/>
  <c r="M3331" i="23" s="1"/>
  <c r="L3332" i="23"/>
  <c r="M3332" i="23" s="1"/>
  <c r="L3333" i="23"/>
  <c r="M3333" i="23" s="1"/>
  <c r="L3334" i="23"/>
  <c r="M3334" i="23" s="1"/>
  <c r="L3335" i="23"/>
  <c r="M3335" i="23" s="1"/>
  <c r="L3336" i="23"/>
  <c r="M3336" i="23" s="1"/>
  <c r="L3337" i="23"/>
  <c r="M3337" i="23" s="1"/>
  <c r="L3338" i="23"/>
  <c r="M3338" i="23" s="1"/>
  <c r="L3339" i="23"/>
  <c r="M3339" i="23" s="1"/>
  <c r="L3340" i="23"/>
  <c r="M3340" i="23" s="1"/>
  <c r="L3341" i="23"/>
  <c r="M3341" i="23" s="1"/>
  <c r="L3342" i="23"/>
  <c r="M3342" i="23" s="1"/>
  <c r="L3343" i="23"/>
  <c r="M3343" i="23" s="1"/>
  <c r="L3344" i="23"/>
  <c r="M3344" i="23" s="1"/>
  <c r="L3345" i="23"/>
  <c r="M3345" i="23" s="1"/>
  <c r="L3346" i="23"/>
  <c r="M3346" i="23" s="1"/>
  <c r="L3347" i="23"/>
  <c r="M3347" i="23" s="1"/>
  <c r="L3348" i="23"/>
  <c r="M3348" i="23" s="1"/>
  <c r="L3349" i="23"/>
  <c r="M3349" i="23" s="1"/>
  <c r="L3350" i="23"/>
  <c r="M3350" i="23" s="1"/>
  <c r="L3351" i="23"/>
  <c r="M3351" i="23" s="1"/>
  <c r="L3352" i="23"/>
  <c r="M3352" i="23" s="1"/>
  <c r="L3353" i="23"/>
  <c r="M3353" i="23" s="1"/>
  <c r="L3354" i="23"/>
  <c r="M3354" i="23" s="1"/>
  <c r="L3355" i="23"/>
  <c r="M3355" i="23" s="1"/>
  <c r="L3356" i="23"/>
  <c r="M3356" i="23" s="1"/>
  <c r="L3357" i="23"/>
  <c r="M3357" i="23" s="1"/>
  <c r="L3358" i="23"/>
  <c r="M3358" i="23" s="1"/>
  <c r="L3359" i="23"/>
  <c r="M3359" i="23" s="1"/>
  <c r="L3360" i="23"/>
  <c r="M3360" i="23" s="1"/>
  <c r="L3361" i="23"/>
  <c r="M3361" i="23" s="1"/>
  <c r="L3362" i="23"/>
  <c r="M3362" i="23" s="1"/>
  <c r="L3363" i="23"/>
  <c r="M3363" i="23" s="1"/>
  <c r="L3364" i="23"/>
  <c r="M3364" i="23" s="1"/>
  <c r="L3365" i="23"/>
  <c r="M3365" i="23" s="1"/>
  <c r="L3366" i="23"/>
  <c r="M3366" i="23" s="1"/>
  <c r="L3367" i="23"/>
  <c r="M3367" i="23" s="1"/>
  <c r="L3368" i="23"/>
  <c r="M3368" i="23" s="1"/>
  <c r="L3369" i="23"/>
  <c r="M3369" i="23" s="1"/>
  <c r="L3370" i="23"/>
  <c r="M3370" i="23" s="1"/>
  <c r="L3371" i="23"/>
  <c r="M3371" i="23" s="1"/>
  <c r="L3372" i="23"/>
  <c r="M3372" i="23" s="1"/>
  <c r="L3373" i="23"/>
  <c r="M3373" i="23" s="1"/>
  <c r="L3374" i="23"/>
  <c r="M3374" i="23" s="1"/>
  <c r="L3375" i="23"/>
  <c r="M3375" i="23" s="1"/>
  <c r="L3376" i="23"/>
  <c r="M3376" i="23" s="1"/>
  <c r="L3377" i="23"/>
  <c r="M3377" i="23" s="1"/>
  <c r="L3378" i="23"/>
  <c r="M3378" i="23" s="1"/>
  <c r="L3379" i="23"/>
  <c r="M3379" i="23" s="1"/>
  <c r="L3380" i="23"/>
  <c r="M3380" i="23" s="1"/>
  <c r="L3381" i="23"/>
  <c r="M3381" i="23" s="1"/>
  <c r="L3382" i="23"/>
  <c r="M3382" i="23" s="1"/>
  <c r="L3383" i="23"/>
  <c r="M3383" i="23" s="1"/>
  <c r="L3384" i="23"/>
  <c r="M3384" i="23" s="1"/>
  <c r="L3385" i="23"/>
  <c r="M3385" i="23" s="1"/>
  <c r="L3386" i="23"/>
  <c r="M3386" i="23" s="1"/>
  <c r="L3387" i="23"/>
  <c r="M3387" i="23" s="1"/>
  <c r="L3388" i="23"/>
  <c r="M3388" i="23" s="1"/>
  <c r="L3389" i="23"/>
  <c r="M3389" i="23" s="1"/>
  <c r="L3390" i="23"/>
  <c r="M3390" i="23" s="1"/>
  <c r="L3391" i="23"/>
  <c r="M3391" i="23" s="1"/>
  <c r="L3392" i="23"/>
  <c r="M3392" i="23" s="1"/>
  <c r="L3393" i="23"/>
  <c r="M3393" i="23" s="1"/>
  <c r="L3394" i="23"/>
  <c r="M3394" i="23" s="1"/>
  <c r="L3395" i="23"/>
  <c r="M3395" i="23" s="1"/>
  <c r="L3396" i="23"/>
  <c r="M3396" i="23" s="1"/>
  <c r="L3397" i="23"/>
  <c r="M3397" i="23" s="1"/>
  <c r="L3398" i="23"/>
  <c r="M3398" i="23" s="1"/>
  <c r="L3399" i="23"/>
  <c r="M3399" i="23" s="1"/>
  <c r="L3400" i="23"/>
  <c r="M3400" i="23" s="1"/>
  <c r="L3401" i="23"/>
  <c r="M3401" i="23" s="1"/>
  <c r="L3402" i="23"/>
  <c r="M3402" i="23" s="1"/>
  <c r="L3403" i="23"/>
  <c r="M3403" i="23" s="1"/>
  <c r="L3404" i="23"/>
  <c r="M3404" i="23" s="1"/>
  <c r="L3405" i="23"/>
  <c r="M3405" i="23" s="1"/>
  <c r="L3406" i="23"/>
  <c r="M3406" i="23" s="1"/>
  <c r="L3407" i="23"/>
  <c r="M3407" i="23" s="1"/>
  <c r="L3408" i="23"/>
  <c r="M3408" i="23" s="1"/>
  <c r="L3409" i="23"/>
  <c r="M3409" i="23" s="1"/>
  <c r="L3410" i="23"/>
  <c r="M3410" i="23" s="1"/>
  <c r="L3411" i="23"/>
  <c r="M3411" i="23" s="1"/>
  <c r="L3412" i="23"/>
  <c r="M3412" i="23" s="1"/>
  <c r="L3413" i="23"/>
  <c r="M3413" i="23" s="1"/>
  <c r="L3414" i="23"/>
  <c r="M3414" i="23" s="1"/>
  <c r="L3415" i="23"/>
  <c r="M3415" i="23" s="1"/>
  <c r="L3416" i="23"/>
  <c r="M3416" i="23" s="1"/>
  <c r="L3417" i="23"/>
  <c r="M3417" i="23" s="1"/>
  <c r="L3418" i="23"/>
  <c r="M3418" i="23" s="1"/>
  <c r="L3419" i="23"/>
  <c r="M3419" i="23" s="1"/>
  <c r="L3420" i="23"/>
  <c r="M3420" i="23" s="1"/>
  <c r="L3421" i="23"/>
  <c r="M3421" i="23" s="1"/>
  <c r="L3422" i="23"/>
  <c r="M3422" i="23" s="1"/>
  <c r="L3423" i="23"/>
  <c r="M3423" i="23" s="1"/>
  <c r="L3424" i="23"/>
  <c r="M3424" i="23" s="1"/>
  <c r="L3425" i="23"/>
  <c r="M3425" i="23" s="1"/>
  <c r="L3426" i="23"/>
  <c r="M3426" i="23" s="1"/>
  <c r="L3427" i="23"/>
  <c r="M3427" i="23" s="1"/>
  <c r="L3428" i="23"/>
  <c r="M3428" i="23" s="1"/>
  <c r="L3429" i="23"/>
  <c r="M3429" i="23" s="1"/>
  <c r="L3430" i="23"/>
  <c r="M3430" i="23" s="1"/>
  <c r="L3431" i="23"/>
  <c r="M3431" i="23" s="1"/>
  <c r="L3432" i="23"/>
  <c r="M3432" i="23" s="1"/>
  <c r="L3433" i="23"/>
  <c r="M3433" i="23" s="1"/>
  <c r="L3434" i="23"/>
  <c r="M3434" i="23" s="1"/>
  <c r="L3435" i="23"/>
  <c r="M3435" i="23" s="1"/>
  <c r="L3436" i="23"/>
  <c r="M3436" i="23" s="1"/>
  <c r="L3437" i="23"/>
  <c r="M3437" i="23" s="1"/>
  <c r="L3438" i="23"/>
  <c r="M3438" i="23" s="1"/>
  <c r="L3439" i="23"/>
  <c r="M3439" i="23" s="1"/>
  <c r="L3440" i="23"/>
  <c r="M3440" i="23" s="1"/>
  <c r="L3441" i="23"/>
  <c r="M3441" i="23" s="1"/>
  <c r="L3442" i="23"/>
  <c r="M3442" i="23" s="1"/>
  <c r="L3443" i="23"/>
  <c r="M3443" i="23" s="1"/>
  <c r="L3444" i="23"/>
  <c r="M3444" i="23" s="1"/>
  <c r="L3445" i="23"/>
  <c r="M3445" i="23" s="1"/>
  <c r="L3446" i="23"/>
  <c r="M3446" i="23" s="1"/>
  <c r="L3447" i="23"/>
  <c r="M3447" i="23" s="1"/>
  <c r="L3448" i="23"/>
  <c r="M3448" i="23" s="1"/>
  <c r="L3449" i="23"/>
  <c r="M3449" i="23" s="1"/>
  <c r="L3450" i="23"/>
  <c r="M3450" i="23" s="1"/>
  <c r="L3451" i="23"/>
  <c r="M3451" i="23" s="1"/>
  <c r="L3452" i="23"/>
  <c r="M3452" i="23" s="1"/>
  <c r="L3453" i="23"/>
  <c r="M3453" i="23" s="1"/>
  <c r="L3454" i="23"/>
  <c r="M3454" i="23" s="1"/>
  <c r="L3455" i="23"/>
  <c r="M3455" i="23" s="1"/>
  <c r="L3456" i="23"/>
  <c r="M3456" i="23" s="1"/>
  <c r="L3457" i="23"/>
  <c r="M3457" i="23" s="1"/>
  <c r="L3458" i="23"/>
  <c r="M3458" i="23" s="1"/>
  <c r="L3459" i="23"/>
  <c r="M3459" i="23" s="1"/>
  <c r="L3460" i="23"/>
  <c r="M3460" i="23" s="1"/>
  <c r="L3461" i="23"/>
  <c r="M3461" i="23" s="1"/>
  <c r="L3462" i="23"/>
  <c r="M3462" i="23" s="1"/>
  <c r="L3463" i="23"/>
  <c r="M3463" i="23" s="1"/>
  <c r="L3464" i="23"/>
  <c r="M3464" i="23" s="1"/>
  <c r="L3465" i="23"/>
  <c r="M3465" i="23" s="1"/>
  <c r="L3466" i="23"/>
  <c r="M3466" i="23" s="1"/>
  <c r="L3467" i="23"/>
  <c r="M3467" i="23" s="1"/>
  <c r="L3468" i="23"/>
  <c r="M3468" i="23" s="1"/>
  <c r="L3469" i="23"/>
  <c r="M3469" i="23" s="1"/>
  <c r="L3470" i="23"/>
  <c r="M3470" i="23" s="1"/>
  <c r="L3471" i="23"/>
  <c r="M3471" i="23" s="1"/>
  <c r="L3472" i="23"/>
  <c r="M3472" i="23" s="1"/>
  <c r="L3473" i="23"/>
  <c r="M3473" i="23" s="1"/>
  <c r="L3474" i="23"/>
  <c r="M3474" i="23" s="1"/>
  <c r="L3475" i="23"/>
  <c r="M3475" i="23" s="1"/>
  <c r="L3476" i="23"/>
  <c r="M3476" i="23" s="1"/>
  <c r="L3477" i="23"/>
  <c r="M3477" i="23" s="1"/>
  <c r="L3478" i="23"/>
  <c r="M3478" i="23" s="1"/>
  <c r="L3479" i="23"/>
  <c r="M3479" i="23" s="1"/>
  <c r="L3480" i="23"/>
  <c r="M3480" i="23" s="1"/>
  <c r="L3481" i="23"/>
  <c r="M3481" i="23" s="1"/>
  <c r="L3482" i="23"/>
  <c r="M3482" i="23" s="1"/>
  <c r="L3483" i="23"/>
  <c r="M3483" i="23" s="1"/>
  <c r="L3484" i="23"/>
  <c r="M3484" i="23" s="1"/>
  <c r="L3485" i="23"/>
  <c r="M3485" i="23" s="1"/>
  <c r="L3486" i="23"/>
  <c r="M3486" i="23" s="1"/>
  <c r="L3487" i="23"/>
  <c r="M3487" i="23" s="1"/>
  <c r="L3488" i="23"/>
  <c r="M3488" i="23" s="1"/>
  <c r="L3489" i="23"/>
  <c r="M3489" i="23" s="1"/>
  <c r="L3490" i="23"/>
  <c r="M3490" i="23" s="1"/>
  <c r="L3491" i="23"/>
  <c r="M3491" i="23" s="1"/>
  <c r="L3492" i="23"/>
  <c r="M3492" i="23" s="1"/>
  <c r="L3493" i="23"/>
  <c r="M3493" i="23" s="1"/>
  <c r="L3494" i="23"/>
  <c r="M3494" i="23" s="1"/>
  <c r="L3495" i="23"/>
  <c r="M3495" i="23" s="1"/>
  <c r="L3496" i="23"/>
  <c r="M3496" i="23" s="1"/>
  <c r="L3497" i="23"/>
  <c r="M3497" i="23" s="1"/>
  <c r="L3498" i="23"/>
  <c r="M3498" i="23" s="1"/>
  <c r="L3499" i="23"/>
  <c r="M3499" i="23" s="1"/>
  <c r="L3500" i="23"/>
  <c r="M3500" i="23" s="1"/>
  <c r="L3501" i="23"/>
  <c r="M3501" i="23" s="1"/>
  <c r="L3502" i="23"/>
  <c r="M3502" i="23" s="1"/>
  <c r="L3503" i="23"/>
  <c r="M3503" i="23" s="1"/>
  <c r="L3504" i="23"/>
  <c r="M3504" i="23" s="1"/>
  <c r="L3505" i="23"/>
  <c r="M3505" i="23" s="1"/>
  <c r="L3506" i="23"/>
  <c r="M3506" i="23" s="1"/>
  <c r="L3507" i="23"/>
  <c r="M3507" i="23" s="1"/>
  <c r="L3508" i="23"/>
  <c r="M3508" i="23" s="1"/>
  <c r="L3509" i="23"/>
  <c r="M3509" i="23" s="1"/>
  <c r="L3510" i="23"/>
  <c r="M3510" i="23" s="1"/>
  <c r="L3511" i="23"/>
  <c r="M3511" i="23" s="1"/>
  <c r="L3512" i="23"/>
  <c r="M3512" i="23" s="1"/>
  <c r="L3513" i="23"/>
  <c r="M3513" i="23" s="1"/>
  <c r="L3514" i="23"/>
  <c r="M3514" i="23" s="1"/>
  <c r="L3515" i="23"/>
  <c r="M3515" i="23" s="1"/>
  <c r="L3516" i="23"/>
  <c r="M3516" i="23" s="1"/>
  <c r="L3517" i="23"/>
  <c r="M3517" i="23" s="1"/>
  <c r="L3518" i="23"/>
  <c r="M3518" i="23" s="1"/>
  <c r="L3519" i="23"/>
  <c r="M3519" i="23" s="1"/>
  <c r="L3520" i="23"/>
  <c r="M3520" i="23" s="1"/>
  <c r="L3521" i="23"/>
  <c r="M3521" i="23" s="1"/>
  <c r="L3522" i="23"/>
  <c r="M3522" i="23" s="1"/>
  <c r="L3523" i="23"/>
  <c r="M3523" i="23" s="1"/>
  <c r="L3524" i="23"/>
  <c r="M3524" i="23" s="1"/>
  <c r="L3525" i="23"/>
  <c r="M3525" i="23" s="1"/>
  <c r="L3526" i="23"/>
  <c r="M3526" i="23" s="1"/>
  <c r="L3527" i="23"/>
  <c r="M3527" i="23" s="1"/>
  <c r="L3528" i="23"/>
  <c r="M3528" i="23" s="1"/>
  <c r="L3529" i="23"/>
  <c r="M3529" i="23" s="1"/>
  <c r="L3530" i="23"/>
  <c r="M3530" i="23" s="1"/>
  <c r="L3531" i="23"/>
  <c r="M3531" i="23" s="1"/>
  <c r="L3532" i="23"/>
  <c r="M3532" i="23" s="1"/>
  <c r="L3533" i="23"/>
  <c r="M3533" i="23" s="1"/>
  <c r="L3534" i="23"/>
  <c r="M3534" i="23" s="1"/>
  <c r="L3535" i="23"/>
  <c r="M3535" i="23" s="1"/>
  <c r="L3536" i="23"/>
  <c r="M3536" i="23" s="1"/>
  <c r="L3537" i="23"/>
  <c r="M3537" i="23" s="1"/>
  <c r="L3538" i="23"/>
  <c r="M3538" i="23" s="1"/>
  <c r="L3539" i="23"/>
  <c r="M3539" i="23" s="1"/>
  <c r="L3540" i="23"/>
  <c r="M3540" i="23" s="1"/>
  <c r="L3541" i="23"/>
  <c r="M3541" i="23" s="1"/>
  <c r="L3542" i="23"/>
  <c r="M3542" i="23" s="1"/>
  <c r="L3543" i="23"/>
  <c r="M3543" i="23" s="1"/>
  <c r="L3544" i="23"/>
  <c r="M3544" i="23" s="1"/>
  <c r="L3545" i="23"/>
  <c r="M3545" i="23" s="1"/>
  <c r="L3546" i="23"/>
  <c r="M3546" i="23" s="1"/>
  <c r="L3547" i="23"/>
  <c r="M3547" i="23" s="1"/>
  <c r="L3548" i="23"/>
  <c r="M3548" i="23" s="1"/>
  <c r="L3549" i="23"/>
  <c r="M3549" i="23" s="1"/>
  <c r="L3550" i="23"/>
  <c r="M3550" i="23" s="1"/>
  <c r="L3551" i="23"/>
  <c r="M3551" i="23" s="1"/>
  <c r="L3552" i="23"/>
  <c r="M3552" i="23" s="1"/>
  <c r="L3553" i="23"/>
  <c r="M3553" i="23" s="1"/>
  <c r="L3554" i="23"/>
  <c r="M3554" i="23" s="1"/>
  <c r="L3555" i="23"/>
  <c r="M3555" i="23" s="1"/>
  <c r="L3556" i="23"/>
  <c r="M3556" i="23" s="1"/>
  <c r="L3557" i="23"/>
  <c r="M3557" i="23" s="1"/>
  <c r="L3558" i="23"/>
  <c r="M3558" i="23" s="1"/>
  <c r="L3559" i="23"/>
  <c r="M3559" i="23" s="1"/>
  <c r="L3560" i="23"/>
  <c r="M3560" i="23" s="1"/>
  <c r="L3561" i="23"/>
  <c r="M3561" i="23" s="1"/>
  <c r="L3562" i="23"/>
  <c r="M3562" i="23" s="1"/>
  <c r="L3563" i="23"/>
  <c r="M3563" i="23" s="1"/>
  <c r="L3564" i="23"/>
  <c r="M3564" i="23" s="1"/>
  <c r="L3565" i="23"/>
  <c r="M3565" i="23" s="1"/>
  <c r="L3566" i="23"/>
  <c r="M3566" i="23" s="1"/>
  <c r="L3567" i="23"/>
  <c r="M3567" i="23" s="1"/>
  <c r="L3568" i="23"/>
  <c r="M3568" i="23" s="1"/>
  <c r="L3569" i="23"/>
  <c r="M3569" i="23" s="1"/>
  <c r="L3570" i="23"/>
  <c r="M3570" i="23" s="1"/>
  <c r="L3571" i="23"/>
  <c r="M3571" i="23" s="1"/>
  <c r="L3572" i="23"/>
  <c r="M3572" i="23" s="1"/>
  <c r="L3573" i="23"/>
  <c r="M3573" i="23" s="1"/>
  <c r="L3574" i="23"/>
  <c r="M3574" i="23" s="1"/>
  <c r="L3575" i="23"/>
  <c r="M3575" i="23" s="1"/>
  <c r="L3576" i="23"/>
  <c r="M3576" i="23" s="1"/>
  <c r="L3577" i="23"/>
  <c r="M3577" i="23" s="1"/>
  <c r="L3578" i="23"/>
  <c r="M3578" i="23" s="1"/>
  <c r="L3579" i="23"/>
  <c r="M3579" i="23" s="1"/>
  <c r="L3580" i="23"/>
  <c r="M3580" i="23" s="1"/>
  <c r="L3581" i="23"/>
  <c r="M3581" i="23" s="1"/>
  <c r="L3582" i="23"/>
  <c r="M3582" i="23" s="1"/>
  <c r="L3583" i="23"/>
  <c r="M3583" i="23" s="1"/>
  <c r="L3584" i="23"/>
  <c r="M3584" i="23" s="1"/>
  <c r="L3585" i="23"/>
  <c r="M3585" i="23" s="1"/>
  <c r="L3586" i="23"/>
  <c r="M3586" i="23" s="1"/>
  <c r="L3587" i="23"/>
  <c r="M3587" i="23" s="1"/>
  <c r="L3588" i="23"/>
  <c r="M3588" i="23" s="1"/>
  <c r="L3589" i="23"/>
  <c r="M3589" i="23" s="1"/>
  <c r="L3590" i="23"/>
  <c r="M3590" i="23" s="1"/>
  <c r="L3591" i="23"/>
  <c r="M3591" i="23" s="1"/>
  <c r="L3592" i="23"/>
  <c r="M3592" i="23" s="1"/>
  <c r="L3593" i="23"/>
  <c r="M3593" i="23" s="1"/>
  <c r="L3594" i="23"/>
  <c r="M3594" i="23" s="1"/>
  <c r="L3595" i="23"/>
  <c r="M3595" i="23" s="1"/>
  <c r="L3596" i="23"/>
  <c r="M3596" i="23" s="1"/>
  <c r="L3597" i="23"/>
  <c r="M3597" i="23" s="1"/>
  <c r="L3598" i="23"/>
  <c r="M3598" i="23" s="1"/>
  <c r="L3599" i="23"/>
  <c r="M3599" i="23" s="1"/>
  <c r="L3600" i="23"/>
  <c r="M3600" i="23" s="1"/>
  <c r="L3601" i="23"/>
  <c r="M3601" i="23" s="1"/>
  <c r="L3602" i="23"/>
  <c r="M3602" i="23" s="1"/>
  <c r="L3603" i="23"/>
  <c r="M3603" i="23" s="1"/>
  <c r="L3604" i="23"/>
  <c r="M3604" i="23" s="1"/>
  <c r="L3605" i="23"/>
  <c r="M3605" i="23" s="1"/>
  <c r="L3606" i="23"/>
  <c r="M3606" i="23" s="1"/>
  <c r="L3607" i="23"/>
  <c r="M3607" i="23" s="1"/>
  <c r="L3608" i="23"/>
  <c r="M3608" i="23" s="1"/>
  <c r="L3609" i="23"/>
  <c r="M3609" i="23" s="1"/>
  <c r="L3610" i="23"/>
  <c r="M3610" i="23" s="1"/>
  <c r="L3611" i="23"/>
  <c r="M3611" i="23" s="1"/>
  <c r="L3612" i="23"/>
  <c r="M3612" i="23" s="1"/>
  <c r="L3613" i="23"/>
  <c r="M3613" i="23" s="1"/>
  <c r="L3614" i="23"/>
  <c r="M3614" i="23" s="1"/>
  <c r="L3615" i="23"/>
  <c r="M3615" i="23" s="1"/>
  <c r="L3616" i="23"/>
  <c r="M3616" i="23" s="1"/>
  <c r="L3617" i="23"/>
  <c r="M3617" i="23" s="1"/>
  <c r="L3618" i="23"/>
  <c r="M3618" i="23" s="1"/>
  <c r="L3619" i="23"/>
  <c r="M3619" i="23" s="1"/>
  <c r="L3620" i="23"/>
  <c r="M3620" i="23" s="1"/>
  <c r="L3621" i="23"/>
  <c r="M3621" i="23" s="1"/>
  <c r="L3622" i="23"/>
  <c r="M3622" i="23" s="1"/>
  <c r="L3623" i="23"/>
  <c r="M3623" i="23" s="1"/>
  <c r="L3624" i="23"/>
  <c r="M3624" i="23" s="1"/>
  <c r="L3625" i="23"/>
  <c r="M3625" i="23" s="1"/>
  <c r="L3626" i="23"/>
  <c r="M3626" i="23" s="1"/>
  <c r="L3627" i="23"/>
  <c r="M3627" i="23" s="1"/>
  <c r="L3628" i="23"/>
  <c r="M3628" i="23" s="1"/>
  <c r="L3629" i="23"/>
  <c r="M3629" i="23" s="1"/>
  <c r="L3630" i="23"/>
  <c r="M3630" i="23" s="1"/>
  <c r="L3631" i="23"/>
  <c r="M3631" i="23" s="1"/>
  <c r="L3632" i="23"/>
  <c r="M3632" i="23" s="1"/>
  <c r="L3633" i="23"/>
  <c r="M3633" i="23" s="1"/>
  <c r="L3634" i="23"/>
  <c r="M3634" i="23" s="1"/>
  <c r="L3635" i="23"/>
  <c r="M3635" i="23" s="1"/>
  <c r="L3636" i="23"/>
  <c r="M3636" i="23" s="1"/>
  <c r="L3637" i="23"/>
  <c r="M3637" i="23" s="1"/>
  <c r="L3638" i="23"/>
  <c r="M3638" i="23" s="1"/>
  <c r="L3639" i="23"/>
  <c r="M3639" i="23" s="1"/>
  <c r="L3640" i="23"/>
  <c r="M3640" i="23" s="1"/>
  <c r="L3641" i="23"/>
  <c r="M3641" i="23" s="1"/>
  <c r="L3642" i="23"/>
  <c r="M3642" i="23" s="1"/>
  <c r="L3643" i="23"/>
  <c r="M3643" i="23" s="1"/>
  <c r="L3644" i="23"/>
  <c r="M3644" i="23" s="1"/>
  <c r="L3645" i="23"/>
  <c r="M3645" i="23" s="1"/>
  <c r="L3646" i="23"/>
  <c r="M3646" i="23" s="1"/>
  <c r="L3647" i="23"/>
  <c r="M3647" i="23" s="1"/>
  <c r="L3648" i="23"/>
  <c r="M3648" i="23" s="1"/>
  <c r="L3649" i="23"/>
  <c r="M3649" i="23" s="1"/>
  <c r="L3650" i="23"/>
  <c r="M3650" i="23" s="1"/>
  <c r="L3651" i="23"/>
  <c r="M3651" i="23" s="1"/>
  <c r="L3652" i="23"/>
  <c r="M3652" i="23" s="1"/>
  <c r="L3653" i="23"/>
  <c r="M3653" i="23" s="1"/>
  <c r="L3654" i="23"/>
  <c r="M3654" i="23" s="1"/>
  <c r="L3655" i="23"/>
  <c r="M3655" i="23" s="1"/>
  <c r="L3656" i="23"/>
  <c r="M3656" i="23" s="1"/>
  <c r="L3657" i="23"/>
  <c r="M3657" i="23" s="1"/>
  <c r="L3658" i="23"/>
  <c r="M3658" i="23" s="1"/>
  <c r="L3659" i="23"/>
  <c r="M3659" i="23" s="1"/>
  <c r="L3660" i="23"/>
  <c r="M3660" i="23" s="1"/>
  <c r="L3661" i="23"/>
  <c r="M3661" i="23" s="1"/>
  <c r="L3662" i="23"/>
  <c r="M3662" i="23" s="1"/>
  <c r="L3663" i="23"/>
  <c r="M3663" i="23" s="1"/>
  <c r="L3664" i="23"/>
  <c r="M3664" i="23" s="1"/>
  <c r="L3665" i="23"/>
  <c r="M3665" i="23" s="1"/>
  <c r="L3666" i="23"/>
  <c r="M3666" i="23" s="1"/>
  <c r="L3667" i="23"/>
  <c r="M3667" i="23" s="1"/>
  <c r="L3668" i="23"/>
  <c r="M3668" i="23" s="1"/>
  <c r="L3669" i="23"/>
  <c r="M3669" i="23" s="1"/>
  <c r="L3670" i="23"/>
  <c r="M3670" i="23" s="1"/>
  <c r="L3671" i="23"/>
  <c r="M3671" i="23" s="1"/>
  <c r="L3672" i="23"/>
  <c r="M3672" i="23" s="1"/>
  <c r="L3673" i="23"/>
  <c r="M3673" i="23" s="1"/>
  <c r="L3674" i="23"/>
  <c r="M3674" i="23" s="1"/>
  <c r="L3675" i="23"/>
  <c r="M3675" i="23" s="1"/>
  <c r="L3676" i="23"/>
  <c r="M3676" i="23" s="1"/>
  <c r="L3677" i="23"/>
  <c r="M3677" i="23" s="1"/>
  <c r="L3678" i="23"/>
  <c r="M3678" i="23" s="1"/>
  <c r="L3679" i="23"/>
  <c r="M3679" i="23" s="1"/>
  <c r="L3680" i="23"/>
  <c r="M3680" i="23" s="1"/>
  <c r="L3681" i="23"/>
  <c r="M3681" i="23" s="1"/>
  <c r="L3682" i="23"/>
  <c r="M3682" i="23" s="1"/>
  <c r="L3683" i="23"/>
  <c r="M3683" i="23" s="1"/>
  <c r="L3684" i="23"/>
  <c r="M3684" i="23" s="1"/>
  <c r="L3685" i="23"/>
  <c r="M3685" i="23" s="1"/>
  <c r="L3686" i="23"/>
  <c r="M3686" i="23" s="1"/>
  <c r="L3687" i="23"/>
  <c r="M3687" i="23" s="1"/>
  <c r="L3688" i="23"/>
  <c r="M3688" i="23" s="1"/>
  <c r="L3689" i="23"/>
  <c r="M3689" i="23" s="1"/>
  <c r="L3690" i="23"/>
  <c r="M3690" i="23" s="1"/>
  <c r="L3691" i="23"/>
  <c r="M3691" i="23" s="1"/>
  <c r="L3692" i="23"/>
  <c r="M3692" i="23" s="1"/>
  <c r="L3693" i="23"/>
  <c r="M3693" i="23" s="1"/>
  <c r="L3694" i="23"/>
  <c r="M3694" i="23" s="1"/>
  <c r="L3695" i="23"/>
  <c r="M3695" i="23" s="1"/>
  <c r="L3696" i="23"/>
  <c r="M3696" i="23" s="1"/>
  <c r="L3697" i="23"/>
  <c r="M3697" i="23" s="1"/>
  <c r="L3698" i="23"/>
  <c r="M3698" i="23" s="1"/>
  <c r="L3699" i="23"/>
  <c r="M3699" i="23" s="1"/>
  <c r="L3700" i="23"/>
  <c r="M3700" i="23" s="1"/>
  <c r="L3701" i="23"/>
  <c r="M3701" i="23" s="1"/>
  <c r="L3702" i="23"/>
  <c r="M3702" i="23" s="1"/>
  <c r="L3703" i="23"/>
  <c r="M3703" i="23" s="1"/>
  <c r="L3704" i="23"/>
  <c r="M3704" i="23" s="1"/>
  <c r="L3705" i="23"/>
  <c r="M3705" i="23" s="1"/>
  <c r="L3706" i="23"/>
  <c r="M3706" i="23" s="1"/>
  <c r="L3707" i="23"/>
  <c r="M3707" i="23" s="1"/>
  <c r="L3708" i="23"/>
  <c r="M3708" i="23" s="1"/>
  <c r="L3709" i="23"/>
  <c r="M3709" i="23" s="1"/>
  <c r="L3710" i="23"/>
  <c r="M3710" i="23" s="1"/>
  <c r="L3711" i="23"/>
  <c r="M3711" i="23" s="1"/>
  <c r="L3712" i="23"/>
  <c r="M3712" i="23" s="1"/>
  <c r="L3713" i="23"/>
  <c r="M3713" i="23" s="1"/>
  <c r="L3714" i="23"/>
  <c r="M3714" i="23" s="1"/>
  <c r="L3715" i="23"/>
  <c r="M3715" i="23" s="1"/>
  <c r="L3716" i="23"/>
  <c r="M3716" i="23" s="1"/>
  <c r="L3717" i="23"/>
  <c r="M3717" i="23" s="1"/>
  <c r="L3718" i="23"/>
  <c r="M3718" i="23" s="1"/>
  <c r="L3719" i="23"/>
  <c r="M3719" i="23" s="1"/>
  <c r="L3720" i="23"/>
  <c r="M3720" i="23" s="1"/>
  <c r="L3721" i="23"/>
  <c r="M3721" i="23" s="1"/>
  <c r="L3722" i="23"/>
  <c r="M3722" i="23" s="1"/>
  <c r="L3723" i="23"/>
  <c r="M3723" i="23" s="1"/>
  <c r="L3724" i="23"/>
  <c r="M3724" i="23" s="1"/>
  <c r="L3725" i="23"/>
  <c r="M3725" i="23" s="1"/>
  <c r="L3726" i="23"/>
  <c r="M3726" i="23" s="1"/>
  <c r="L3727" i="23"/>
  <c r="M3727" i="23" s="1"/>
  <c r="L3728" i="23"/>
  <c r="M3728" i="23" s="1"/>
  <c r="L3729" i="23"/>
  <c r="M3729" i="23" s="1"/>
  <c r="L3730" i="23"/>
  <c r="M3730" i="23" s="1"/>
  <c r="L3731" i="23"/>
  <c r="M3731" i="23" s="1"/>
  <c r="L3732" i="23"/>
  <c r="M3732" i="23" s="1"/>
  <c r="L3733" i="23"/>
  <c r="M3733" i="23" s="1"/>
  <c r="L3734" i="23"/>
  <c r="M3734" i="23" s="1"/>
  <c r="L3735" i="23"/>
  <c r="M3735" i="23" s="1"/>
  <c r="L3736" i="23"/>
  <c r="M3736" i="23" s="1"/>
  <c r="L3737" i="23"/>
  <c r="M3737" i="23" s="1"/>
  <c r="L3738" i="23"/>
  <c r="M3738" i="23" s="1"/>
  <c r="L3739" i="23"/>
  <c r="M3739" i="23" s="1"/>
  <c r="L3740" i="23"/>
  <c r="M3740" i="23" s="1"/>
  <c r="L3741" i="23"/>
  <c r="M3741" i="23" s="1"/>
  <c r="L3742" i="23"/>
  <c r="M3742" i="23" s="1"/>
  <c r="L3743" i="23"/>
  <c r="M3743" i="23" s="1"/>
  <c r="L3744" i="23"/>
  <c r="M3744" i="23" s="1"/>
  <c r="L3745" i="23"/>
  <c r="M3745" i="23" s="1"/>
  <c r="L3746" i="23"/>
  <c r="M3746" i="23" s="1"/>
  <c r="L3747" i="23"/>
  <c r="M3747" i="23" s="1"/>
  <c r="L3748" i="23"/>
  <c r="M3748" i="23" s="1"/>
  <c r="L3749" i="23"/>
  <c r="M3749" i="23" s="1"/>
  <c r="L3750" i="23"/>
  <c r="M3750" i="23" s="1"/>
  <c r="L3751" i="23"/>
  <c r="M3751" i="23" s="1"/>
  <c r="L3752" i="23"/>
  <c r="M3752" i="23" s="1"/>
  <c r="L3753" i="23"/>
  <c r="M3753" i="23" s="1"/>
  <c r="L3754" i="23"/>
  <c r="M3754" i="23" s="1"/>
  <c r="L3755" i="23"/>
  <c r="M3755" i="23" s="1"/>
  <c r="L3756" i="23"/>
  <c r="M3756" i="23" s="1"/>
  <c r="L3757" i="23"/>
  <c r="M3757" i="23" s="1"/>
  <c r="L3758" i="23"/>
  <c r="M3758" i="23" s="1"/>
  <c r="L3759" i="23"/>
  <c r="M3759" i="23" s="1"/>
  <c r="L3760" i="23"/>
  <c r="M3760" i="23" s="1"/>
  <c r="L3761" i="23"/>
  <c r="M3761" i="23" s="1"/>
  <c r="L3762" i="23"/>
  <c r="M3762" i="23" s="1"/>
  <c r="L3763" i="23"/>
  <c r="M3763" i="23" s="1"/>
  <c r="L3764" i="23"/>
  <c r="M3764" i="23" s="1"/>
  <c r="L3765" i="23"/>
  <c r="M3765" i="23" s="1"/>
  <c r="L3766" i="23"/>
  <c r="M3766" i="23" s="1"/>
  <c r="L3767" i="23"/>
  <c r="M3767" i="23" s="1"/>
  <c r="L3768" i="23"/>
  <c r="M3768" i="23" s="1"/>
  <c r="L3769" i="23"/>
  <c r="M3769" i="23" s="1"/>
  <c r="L3770" i="23"/>
  <c r="M3770" i="23" s="1"/>
  <c r="L3771" i="23"/>
  <c r="M3771" i="23" s="1"/>
  <c r="L3772" i="23"/>
  <c r="M3772" i="23" s="1"/>
  <c r="L3773" i="23"/>
  <c r="M3773" i="23" s="1"/>
  <c r="L3774" i="23"/>
  <c r="M3774" i="23" s="1"/>
  <c r="L3775" i="23"/>
  <c r="M3775" i="23" s="1"/>
  <c r="L3776" i="23"/>
  <c r="M3776" i="23" s="1"/>
  <c r="L3777" i="23"/>
  <c r="M3777" i="23" s="1"/>
  <c r="L3778" i="23"/>
  <c r="M3778" i="23" s="1"/>
  <c r="L3779" i="23"/>
  <c r="M3779" i="23" s="1"/>
  <c r="L3780" i="23"/>
  <c r="M3780" i="23" s="1"/>
  <c r="L3781" i="23"/>
  <c r="M3781" i="23" s="1"/>
  <c r="L3782" i="23"/>
  <c r="M3782" i="23" s="1"/>
  <c r="L3783" i="23"/>
  <c r="M3783" i="23" s="1"/>
  <c r="L3784" i="23"/>
  <c r="M3784" i="23" s="1"/>
  <c r="L3785" i="23"/>
  <c r="M3785" i="23" s="1"/>
  <c r="L3786" i="23"/>
  <c r="M3786" i="23" s="1"/>
  <c r="L3787" i="23"/>
  <c r="M3787" i="23" s="1"/>
  <c r="L3788" i="23"/>
  <c r="M3788" i="23" s="1"/>
  <c r="L3789" i="23"/>
  <c r="M3789" i="23" s="1"/>
  <c r="L3790" i="23"/>
  <c r="M3790" i="23" s="1"/>
  <c r="L3791" i="23"/>
  <c r="M3791" i="23" s="1"/>
  <c r="L3792" i="23"/>
  <c r="M3792" i="23" s="1"/>
  <c r="L3793" i="23"/>
  <c r="M3793" i="23" s="1"/>
  <c r="L3794" i="23"/>
  <c r="M3794" i="23" s="1"/>
  <c r="L3795" i="23"/>
  <c r="M3795" i="23" s="1"/>
  <c r="L3796" i="23"/>
  <c r="M3796" i="23" s="1"/>
  <c r="L3797" i="23"/>
  <c r="M3797" i="23" s="1"/>
  <c r="L3798" i="23"/>
  <c r="M3798" i="23" s="1"/>
  <c r="L3799" i="23"/>
  <c r="M3799" i="23" s="1"/>
  <c r="L3800" i="23"/>
  <c r="M3800" i="23" s="1"/>
  <c r="L3801" i="23"/>
  <c r="M3801" i="23" s="1"/>
  <c r="L3802" i="23"/>
  <c r="M3802" i="23" s="1"/>
  <c r="L3803" i="23"/>
  <c r="M3803" i="23" s="1"/>
  <c r="L3804" i="23"/>
  <c r="M3804" i="23" s="1"/>
  <c r="L3805" i="23"/>
  <c r="M3805" i="23" s="1"/>
  <c r="L3806" i="23"/>
  <c r="M3806" i="23" s="1"/>
  <c r="L3807" i="23"/>
  <c r="M3807" i="23" s="1"/>
  <c r="L3808" i="23"/>
  <c r="M3808" i="23" s="1"/>
  <c r="L3809" i="23"/>
  <c r="M3809" i="23" s="1"/>
  <c r="L3810" i="23"/>
  <c r="M3810" i="23" s="1"/>
  <c r="L3811" i="23"/>
  <c r="M3811" i="23" s="1"/>
  <c r="L3812" i="23"/>
  <c r="M3812" i="23" s="1"/>
  <c r="L3813" i="23"/>
  <c r="M3813" i="23" s="1"/>
  <c r="L3814" i="23"/>
  <c r="M3814" i="23" s="1"/>
  <c r="L3815" i="23"/>
  <c r="M3815" i="23" s="1"/>
  <c r="L3816" i="23"/>
  <c r="M3816" i="23" s="1"/>
  <c r="L3817" i="23"/>
  <c r="M3817" i="23" s="1"/>
  <c r="L3818" i="23"/>
  <c r="M3818" i="23" s="1"/>
  <c r="L3819" i="23"/>
  <c r="M3819" i="23" s="1"/>
  <c r="L3820" i="23"/>
  <c r="M3820" i="23" s="1"/>
  <c r="L3821" i="23"/>
  <c r="M3821" i="23" s="1"/>
  <c r="L3822" i="23"/>
  <c r="M3822" i="23" s="1"/>
  <c r="L3823" i="23"/>
  <c r="M3823" i="23" s="1"/>
  <c r="L3824" i="23"/>
  <c r="M3824" i="23" s="1"/>
  <c r="L3825" i="23"/>
  <c r="M3825" i="23" s="1"/>
  <c r="L3826" i="23"/>
  <c r="M3826" i="23" s="1"/>
  <c r="L3827" i="23"/>
  <c r="M3827" i="23" s="1"/>
  <c r="L3828" i="23"/>
  <c r="M3828" i="23" s="1"/>
  <c r="L3829" i="23"/>
  <c r="M3829" i="23" s="1"/>
  <c r="L3830" i="23"/>
  <c r="M3830" i="23" s="1"/>
  <c r="L3831" i="23"/>
  <c r="M3831" i="23" s="1"/>
  <c r="L3832" i="23"/>
  <c r="M3832" i="23" s="1"/>
  <c r="L3833" i="23"/>
  <c r="M3833" i="23" s="1"/>
  <c r="L3834" i="23"/>
  <c r="M3834" i="23" s="1"/>
  <c r="L3835" i="23"/>
  <c r="M3835" i="23" s="1"/>
  <c r="L3836" i="23"/>
  <c r="M3836" i="23" s="1"/>
  <c r="L3837" i="23"/>
  <c r="M3837" i="23" s="1"/>
  <c r="L3838" i="23"/>
  <c r="M3838" i="23" s="1"/>
  <c r="L3839" i="23"/>
  <c r="M3839" i="23" s="1"/>
  <c r="L3840" i="23"/>
  <c r="M3840" i="23" s="1"/>
  <c r="L3841" i="23"/>
  <c r="M3841" i="23" s="1"/>
  <c r="L3842" i="23"/>
  <c r="M3842" i="23" s="1"/>
  <c r="L3843" i="23"/>
  <c r="M3843" i="23" s="1"/>
  <c r="L3844" i="23"/>
  <c r="M3844" i="23" s="1"/>
  <c r="L3845" i="23"/>
  <c r="M3845" i="23" s="1"/>
  <c r="L3846" i="23"/>
  <c r="M3846" i="23" s="1"/>
  <c r="L3847" i="23"/>
  <c r="M3847" i="23" s="1"/>
  <c r="L3848" i="23"/>
  <c r="M3848" i="23" s="1"/>
  <c r="L3849" i="23"/>
  <c r="M3849" i="23" s="1"/>
  <c r="L3850" i="23"/>
  <c r="M3850" i="23" s="1"/>
  <c r="L3851" i="23"/>
  <c r="M3851" i="23" s="1"/>
  <c r="L3852" i="23"/>
  <c r="M3852" i="23" s="1"/>
  <c r="L3853" i="23"/>
  <c r="M3853" i="23" s="1"/>
  <c r="L3854" i="23"/>
  <c r="M3854" i="23" s="1"/>
  <c r="L3855" i="23"/>
  <c r="M3855" i="23" s="1"/>
  <c r="L3856" i="23"/>
  <c r="M3856" i="23" s="1"/>
  <c r="L3857" i="23"/>
  <c r="M3857" i="23" s="1"/>
  <c r="L3858" i="23"/>
  <c r="M3858" i="23" s="1"/>
  <c r="L3859" i="23"/>
  <c r="M3859" i="23" s="1"/>
  <c r="L3860" i="23"/>
  <c r="M3860" i="23" s="1"/>
  <c r="L3861" i="23"/>
  <c r="M3861" i="23" s="1"/>
  <c r="L3862" i="23"/>
  <c r="M3862" i="23" s="1"/>
  <c r="L3863" i="23"/>
  <c r="M3863" i="23" s="1"/>
  <c r="L3864" i="23"/>
  <c r="M3864" i="23" s="1"/>
  <c r="L3865" i="23"/>
  <c r="M3865" i="23" s="1"/>
  <c r="L3866" i="23"/>
  <c r="M3866" i="23" s="1"/>
  <c r="L3867" i="23"/>
  <c r="M3867" i="23" s="1"/>
  <c r="L3868" i="23"/>
  <c r="M3868" i="23" s="1"/>
  <c r="L3869" i="23"/>
  <c r="M3869" i="23" s="1"/>
  <c r="L3870" i="23"/>
  <c r="M3870" i="23" s="1"/>
  <c r="L3871" i="23"/>
  <c r="M3871" i="23" s="1"/>
  <c r="L3872" i="23"/>
  <c r="M3872" i="23" s="1"/>
  <c r="L3873" i="23"/>
  <c r="M3873" i="23" s="1"/>
  <c r="L3874" i="23"/>
  <c r="M3874" i="23" s="1"/>
  <c r="L3875" i="23"/>
  <c r="M3875" i="23" s="1"/>
  <c r="L3876" i="23"/>
  <c r="M3876" i="23" s="1"/>
  <c r="L3877" i="23"/>
  <c r="M3877" i="23" s="1"/>
  <c r="L3878" i="23"/>
  <c r="M3878" i="23" s="1"/>
  <c r="L3879" i="23"/>
  <c r="M3879" i="23" s="1"/>
  <c r="L3880" i="23"/>
  <c r="M3880" i="23" s="1"/>
  <c r="L3881" i="23"/>
  <c r="M3881" i="23" s="1"/>
  <c r="L3882" i="23"/>
  <c r="M3882" i="23" s="1"/>
  <c r="L3883" i="23"/>
  <c r="M3883" i="23" s="1"/>
  <c r="L3884" i="23"/>
  <c r="M3884" i="23" s="1"/>
  <c r="L3885" i="23"/>
  <c r="M3885" i="23" s="1"/>
  <c r="L3886" i="23"/>
  <c r="M3886" i="23" s="1"/>
  <c r="L3887" i="23"/>
  <c r="M3887" i="23" s="1"/>
  <c r="L3888" i="23"/>
  <c r="M3888" i="23" s="1"/>
  <c r="L3889" i="23"/>
  <c r="M3889" i="23" s="1"/>
  <c r="L3890" i="23"/>
  <c r="M3890" i="23" s="1"/>
  <c r="L3891" i="23"/>
  <c r="M3891" i="23" s="1"/>
  <c r="L3892" i="23"/>
  <c r="M3892" i="23" s="1"/>
  <c r="L3893" i="23"/>
  <c r="M3893" i="23" s="1"/>
  <c r="L3894" i="23"/>
  <c r="M3894" i="23" s="1"/>
  <c r="L3895" i="23"/>
  <c r="M3895" i="23" s="1"/>
  <c r="L3896" i="23"/>
  <c r="M3896" i="23" s="1"/>
  <c r="L3897" i="23"/>
  <c r="M3897" i="23" s="1"/>
  <c r="L3898" i="23"/>
  <c r="M3898" i="23" s="1"/>
  <c r="L3899" i="23"/>
  <c r="M3899" i="23" s="1"/>
  <c r="L3900" i="23"/>
  <c r="M3900" i="23" s="1"/>
  <c r="L3901" i="23"/>
  <c r="M3901" i="23" s="1"/>
  <c r="L3902" i="23"/>
  <c r="M3902" i="23" s="1"/>
  <c r="L3903" i="23"/>
  <c r="M3903" i="23" s="1"/>
  <c r="L3904" i="23"/>
  <c r="M3904" i="23" s="1"/>
  <c r="L3905" i="23"/>
  <c r="M3905" i="23" s="1"/>
  <c r="L3906" i="23"/>
  <c r="M3906" i="23" s="1"/>
  <c r="L3907" i="23"/>
  <c r="M3907" i="23" s="1"/>
  <c r="L3908" i="23"/>
  <c r="M3908" i="23" s="1"/>
  <c r="L3909" i="23"/>
  <c r="M3909" i="23" s="1"/>
  <c r="L3910" i="23"/>
  <c r="M3910" i="23" s="1"/>
  <c r="L3911" i="23"/>
  <c r="M3911" i="23" s="1"/>
  <c r="L3912" i="23"/>
  <c r="M3912" i="23" s="1"/>
  <c r="L3913" i="23"/>
  <c r="M3913" i="23" s="1"/>
  <c r="L3914" i="23"/>
  <c r="M3914" i="23" s="1"/>
  <c r="L3915" i="23"/>
  <c r="M3915" i="23" s="1"/>
  <c r="L3916" i="23"/>
  <c r="M3916" i="23" s="1"/>
  <c r="L3917" i="23"/>
  <c r="M3917" i="23" s="1"/>
  <c r="L3918" i="23"/>
  <c r="M3918" i="23" s="1"/>
  <c r="L3919" i="23"/>
  <c r="M3919" i="23" s="1"/>
  <c r="L3920" i="23"/>
  <c r="M3920" i="23" s="1"/>
  <c r="L3921" i="23"/>
  <c r="M3921" i="23" s="1"/>
  <c r="L3922" i="23"/>
  <c r="M3922" i="23" s="1"/>
  <c r="L3923" i="23"/>
  <c r="M3923" i="23" s="1"/>
  <c r="L3924" i="23"/>
  <c r="M3924" i="23" s="1"/>
  <c r="L3925" i="23"/>
  <c r="M3925" i="23" s="1"/>
  <c r="L3926" i="23"/>
  <c r="M3926" i="23" s="1"/>
  <c r="L3927" i="23"/>
  <c r="M3927" i="23" s="1"/>
  <c r="L3928" i="23"/>
  <c r="M3928" i="23" s="1"/>
  <c r="L3929" i="23"/>
  <c r="M3929" i="23" s="1"/>
  <c r="L3930" i="23"/>
  <c r="M3930" i="23" s="1"/>
  <c r="L3931" i="23"/>
  <c r="M3931" i="23" s="1"/>
  <c r="L3932" i="23"/>
  <c r="M3932" i="23" s="1"/>
  <c r="L3933" i="23"/>
  <c r="M3933" i="23" s="1"/>
  <c r="L3934" i="23"/>
  <c r="M3934" i="23" s="1"/>
  <c r="L3935" i="23"/>
  <c r="M3935" i="23" s="1"/>
  <c r="L3936" i="23"/>
  <c r="M3936" i="23" s="1"/>
  <c r="L3937" i="23"/>
  <c r="M3937" i="23" s="1"/>
  <c r="L3938" i="23"/>
  <c r="M3938" i="23" s="1"/>
  <c r="L3939" i="23"/>
  <c r="M3939" i="23" s="1"/>
  <c r="L3940" i="23"/>
  <c r="M3940" i="23" s="1"/>
  <c r="L3941" i="23"/>
  <c r="M3941" i="23" s="1"/>
  <c r="L3942" i="23"/>
  <c r="M3942" i="23" s="1"/>
  <c r="L3943" i="23"/>
  <c r="M3943" i="23" s="1"/>
  <c r="L3944" i="23"/>
  <c r="M3944" i="23" s="1"/>
  <c r="L3945" i="23"/>
  <c r="M3945" i="23" s="1"/>
  <c r="L3946" i="23"/>
  <c r="M3946" i="23" s="1"/>
  <c r="L3947" i="23"/>
  <c r="M3947" i="23" s="1"/>
  <c r="L3948" i="23"/>
  <c r="M3948" i="23" s="1"/>
  <c r="L3949" i="23"/>
  <c r="M3949" i="23" s="1"/>
  <c r="L3950" i="23"/>
  <c r="M3950" i="23" s="1"/>
  <c r="L3951" i="23"/>
  <c r="M3951" i="23" s="1"/>
  <c r="L3952" i="23"/>
  <c r="M3952" i="23" s="1"/>
  <c r="L3953" i="23"/>
  <c r="M3953" i="23" s="1"/>
  <c r="L3954" i="23"/>
  <c r="M3954" i="23" s="1"/>
  <c r="L3955" i="23"/>
  <c r="M3955" i="23" s="1"/>
  <c r="L3956" i="23"/>
  <c r="M3956" i="23" s="1"/>
  <c r="L3957" i="23"/>
  <c r="M3957" i="23" s="1"/>
  <c r="L3958" i="23"/>
  <c r="M3958" i="23" s="1"/>
  <c r="L3959" i="23"/>
  <c r="M3959" i="23" s="1"/>
  <c r="L3960" i="23"/>
  <c r="M3960" i="23" s="1"/>
  <c r="L3961" i="23"/>
  <c r="M3961" i="23" s="1"/>
  <c r="L3962" i="23"/>
  <c r="M3962" i="23" s="1"/>
  <c r="L3963" i="23"/>
  <c r="M3963" i="23" s="1"/>
  <c r="L3964" i="23"/>
  <c r="M3964" i="23" s="1"/>
  <c r="L3965" i="23"/>
  <c r="M3965" i="23" s="1"/>
  <c r="L3966" i="23"/>
  <c r="M3966" i="23" s="1"/>
  <c r="L3967" i="23"/>
  <c r="M3967" i="23" s="1"/>
  <c r="L3968" i="23"/>
  <c r="M3968" i="23" s="1"/>
  <c r="L3969" i="23"/>
  <c r="M3969" i="23" s="1"/>
  <c r="L3970" i="23"/>
  <c r="M3970" i="23" s="1"/>
  <c r="L3971" i="23"/>
  <c r="M3971" i="23" s="1"/>
  <c r="L3972" i="23"/>
  <c r="M3972" i="23" s="1"/>
  <c r="L3973" i="23"/>
  <c r="M3973" i="23" s="1"/>
  <c r="L3974" i="23"/>
  <c r="M3974" i="23" s="1"/>
  <c r="L3975" i="23"/>
  <c r="M3975" i="23" s="1"/>
  <c r="L3976" i="23"/>
  <c r="M3976" i="23" s="1"/>
  <c r="L3977" i="23"/>
  <c r="M3977" i="23" s="1"/>
  <c r="L3978" i="23"/>
  <c r="M3978" i="23" s="1"/>
  <c r="L3979" i="23"/>
  <c r="M3979" i="23" s="1"/>
  <c r="L3980" i="23"/>
  <c r="M3980" i="23" s="1"/>
  <c r="L3981" i="23"/>
  <c r="M3981" i="23" s="1"/>
  <c r="L3982" i="23"/>
  <c r="M3982" i="23" s="1"/>
  <c r="L3983" i="23"/>
  <c r="M3983" i="23" s="1"/>
  <c r="L3984" i="23"/>
  <c r="M3984" i="23" s="1"/>
  <c r="L3985" i="23"/>
  <c r="M3985" i="23" s="1"/>
  <c r="L3986" i="23"/>
  <c r="M3986" i="23" s="1"/>
  <c r="L3987" i="23"/>
  <c r="M3987" i="23" s="1"/>
  <c r="L3988" i="23"/>
  <c r="M3988" i="23" s="1"/>
  <c r="L3989" i="23"/>
  <c r="M3989" i="23" s="1"/>
  <c r="L3990" i="23"/>
  <c r="M3990" i="23" s="1"/>
  <c r="L3991" i="23"/>
  <c r="M3991" i="23" s="1"/>
  <c r="L3992" i="23"/>
  <c r="M3992" i="23" s="1"/>
  <c r="L3993" i="23"/>
  <c r="M3993" i="23" s="1"/>
  <c r="L3994" i="23"/>
  <c r="M3994" i="23" s="1"/>
  <c r="L3995" i="23"/>
  <c r="M3995" i="23" s="1"/>
  <c r="L3996" i="23"/>
  <c r="M3996" i="23" s="1"/>
  <c r="L3997" i="23"/>
  <c r="M3997" i="23" s="1"/>
  <c r="L3998" i="23"/>
  <c r="M3998" i="23" s="1"/>
  <c r="L3999" i="23"/>
  <c r="M3999" i="23" s="1"/>
  <c r="L4000" i="23"/>
  <c r="M4000" i="23" s="1"/>
  <c r="L4001" i="23"/>
  <c r="M4001" i="23" s="1"/>
  <c r="L4002" i="23"/>
  <c r="M4002" i="23" s="1"/>
  <c r="L4003" i="23"/>
  <c r="M4003" i="23" s="1"/>
  <c r="L4004" i="23"/>
  <c r="M4004" i="23" s="1"/>
  <c r="L4005" i="23"/>
  <c r="M4005" i="23" s="1"/>
  <c r="L4006" i="23"/>
  <c r="M4006" i="23" s="1"/>
  <c r="L4007" i="23"/>
  <c r="M4007" i="23" s="1"/>
  <c r="L4008" i="23"/>
  <c r="M4008" i="23" s="1"/>
  <c r="L4009" i="23"/>
  <c r="M4009" i="23" s="1"/>
  <c r="L4010" i="23"/>
  <c r="M4010" i="23" s="1"/>
  <c r="L4011" i="23"/>
  <c r="M4011" i="23" s="1"/>
  <c r="L4012" i="23"/>
  <c r="M4012" i="23" s="1"/>
  <c r="L4013" i="23"/>
  <c r="M4013" i="23" s="1"/>
  <c r="L4014" i="23"/>
  <c r="M4014" i="23" s="1"/>
  <c r="L4015" i="23"/>
  <c r="M4015" i="23" s="1"/>
  <c r="L4016" i="23"/>
  <c r="M4016" i="23" s="1"/>
  <c r="L4017" i="23"/>
  <c r="M4017" i="23" s="1"/>
  <c r="L4018" i="23"/>
  <c r="M4018" i="23" s="1"/>
  <c r="L4019" i="23"/>
  <c r="M4019" i="23" s="1"/>
  <c r="L4020" i="23"/>
  <c r="M4020" i="23" s="1"/>
  <c r="L4021" i="23"/>
  <c r="M4021" i="23" s="1"/>
  <c r="L4022" i="23"/>
  <c r="M4022" i="23" s="1"/>
  <c r="L4023" i="23"/>
  <c r="M4023" i="23" s="1"/>
  <c r="L4024" i="23"/>
  <c r="M4024" i="23" s="1"/>
  <c r="L4025" i="23"/>
  <c r="M4025" i="23" s="1"/>
  <c r="L4026" i="23"/>
  <c r="M4026" i="23" s="1"/>
  <c r="L4027" i="23"/>
  <c r="M4027" i="23" s="1"/>
  <c r="L4028" i="23"/>
  <c r="M4028" i="23" s="1"/>
  <c r="L4029" i="23"/>
  <c r="M4029" i="23" s="1"/>
  <c r="L4030" i="23"/>
  <c r="M4030" i="23" s="1"/>
  <c r="L4031" i="23"/>
  <c r="M4031" i="23" s="1"/>
  <c r="L4032" i="23"/>
  <c r="M4032" i="23" s="1"/>
  <c r="L4033" i="23"/>
  <c r="M4033" i="23" s="1"/>
  <c r="L4034" i="23"/>
  <c r="M4034" i="23" s="1"/>
  <c r="L4035" i="23"/>
  <c r="M4035" i="23" s="1"/>
  <c r="L4036" i="23"/>
  <c r="M4036" i="23" s="1"/>
  <c r="L4037" i="23"/>
  <c r="M4037" i="23" s="1"/>
  <c r="L4038" i="23"/>
  <c r="M4038" i="23" s="1"/>
  <c r="L4039" i="23"/>
  <c r="M4039" i="23" s="1"/>
  <c r="L4040" i="23"/>
  <c r="M4040" i="23" s="1"/>
  <c r="L4041" i="23"/>
  <c r="M4041" i="23" s="1"/>
  <c r="L4042" i="23"/>
  <c r="M4042" i="23" s="1"/>
  <c r="L4043" i="23"/>
  <c r="M4043" i="23" s="1"/>
  <c r="L4044" i="23"/>
  <c r="M4044" i="23" s="1"/>
  <c r="L4045" i="23"/>
  <c r="M4045" i="23" s="1"/>
  <c r="L4046" i="23"/>
  <c r="M4046" i="23" s="1"/>
  <c r="L4047" i="23"/>
  <c r="M4047" i="23" s="1"/>
  <c r="L4048" i="23"/>
  <c r="M4048" i="23" s="1"/>
  <c r="L4049" i="23"/>
  <c r="M4049" i="23" s="1"/>
  <c r="L4050" i="23"/>
  <c r="M4050" i="23" s="1"/>
  <c r="L4051" i="23"/>
  <c r="M4051" i="23" s="1"/>
  <c r="L4052" i="23"/>
  <c r="M4052" i="23" s="1"/>
  <c r="L4053" i="23"/>
  <c r="M4053" i="23" s="1"/>
  <c r="L4054" i="23"/>
  <c r="M4054" i="23" s="1"/>
  <c r="L4055" i="23"/>
  <c r="M4055" i="23" s="1"/>
  <c r="L4056" i="23"/>
  <c r="M4056" i="23" s="1"/>
  <c r="L4057" i="23"/>
  <c r="M4057" i="23" s="1"/>
  <c r="L4058" i="23"/>
  <c r="M4058" i="23" s="1"/>
  <c r="L4059" i="23"/>
  <c r="M4059" i="23" s="1"/>
  <c r="L4060" i="23"/>
  <c r="M4060" i="23" s="1"/>
  <c r="L4061" i="23"/>
  <c r="M4061" i="23" s="1"/>
  <c r="L4062" i="23"/>
  <c r="M4062" i="23" s="1"/>
  <c r="L4063" i="23"/>
  <c r="M4063" i="23" s="1"/>
  <c r="L4064" i="23"/>
  <c r="M4064" i="23" s="1"/>
  <c r="L4065" i="23"/>
  <c r="M4065" i="23" s="1"/>
  <c r="L4066" i="23"/>
  <c r="M4066" i="23" s="1"/>
  <c r="L4067" i="23"/>
  <c r="M4067" i="23" s="1"/>
  <c r="L4068" i="23"/>
  <c r="M4068" i="23" s="1"/>
  <c r="L4069" i="23"/>
  <c r="M4069" i="23" s="1"/>
  <c r="L4070" i="23"/>
  <c r="M4070" i="23" s="1"/>
  <c r="L4071" i="23"/>
  <c r="M4071" i="23" s="1"/>
  <c r="L4072" i="23"/>
  <c r="M4072" i="23" s="1"/>
  <c r="L4073" i="23"/>
  <c r="M4073" i="23" s="1"/>
  <c r="L4074" i="23"/>
  <c r="M4074" i="23" s="1"/>
  <c r="L4075" i="23"/>
  <c r="M4075" i="23" s="1"/>
  <c r="L4076" i="23"/>
  <c r="M4076" i="23" s="1"/>
  <c r="L4077" i="23"/>
  <c r="M4077" i="23" s="1"/>
  <c r="L4078" i="23"/>
  <c r="M4078" i="23" s="1"/>
  <c r="L4079" i="23"/>
  <c r="M4079" i="23" s="1"/>
  <c r="L4080" i="23"/>
  <c r="M4080" i="23" s="1"/>
  <c r="L4081" i="23"/>
  <c r="M4081" i="23" s="1"/>
  <c r="L4082" i="23"/>
  <c r="M4082" i="23" s="1"/>
  <c r="L4083" i="23"/>
  <c r="M4083" i="23" s="1"/>
  <c r="L4084" i="23"/>
  <c r="M4084" i="23" s="1"/>
  <c r="L4085" i="23"/>
  <c r="M4085" i="23" s="1"/>
  <c r="L4086" i="23"/>
  <c r="M4086" i="23" s="1"/>
  <c r="L4087" i="23"/>
  <c r="M4087" i="23" s="1"/>
  <c r="L4088" i="23"/>
  <c r="M4088" i="23" s="1"/>
  <c r="L4089" i="23"/>
  <c r="M4089" i="23" s="1"/>
  <c r="L4090" i="23"/>
  <c r="M4090" i="23" s="1"/>
  <c r="L4091" i="23"/>
  <c r="M4091" i="23" s="1"/>
  <c r="L4092" i="23"/>
  <c r="M4092" i="23" s="1"/>
  <c r="L4093" i="23"/>
  <c r="M4093" i="23" s="1"/>
  <c r="L4094" i="23"/>
  <c r="M4094" i="23" s="1"/>
  <c r="L4095" i="23"/>
  <c r="M4095" i="23" s="1"/>
  <c r="L4096" i="23"/>
  <c r="M4096" i="23" s="1"/>
  <c r="L4097" i="23"/>
  <c r="M4097" i="23" s="1"/>
  <c r="L4098" i="23"/>
  <c r="M4098" i="23" s="1"/>
  <c r="L4099" i="23"/>
  <c r="M4099" i="23" s="1"/>
  <c r="L4100" i="23"/>
  <c r="M4100" i="23" s="1"/>
  <c r="L4101" i="23"/>
  <c r="M4101" i="23" s="1"/>
  <c r="L4102" i="23"/>
  <c r="M4102" i="23" s="1"/>
  <c r="L4103" i="23"/>
  <c r="M4103" i="23" s="1"/>
  <c r="L4104" i="23"/>
  <c r="M4104" i="23" s="1"/>
  <c r="L4105" i="23"/>
  <c r="M4105" i="23" s="1"/>
  <c r="L4106" i="23"/>
  <c r="M4106" i="23" s="1"/>
  <c r="L4107" i="23"/>
  <c r="M4107" i="23" s="1"/>
  <c r="L4108" i="23"/>
  <c r="M4108" i="23" s="1"/>
  <c r="L4109" i="23"/>
  <c r="M4109" i="23" s="1"/>
  <c r="L4110" i="23"/>
  <c r="M4110" i="23" s="1"/>
  <c r="L4111" i="23"/>
  <c r="M4111" i="23" s="1"/>
  <c r="L4112" i="23"/>
  <c r="M4112" i="23" s="1"/>
  <c r="L4113" i="23"/>
  <c r="M4113" i="23" s="1"/>
  <c r="L4114" i="23"/>
  <c r="M4114" i="23" s="1"/>
  <c r="L4115" i="23"/>
  <c r="M4115" i="23" s="1"/>
  <c r="L4116" i="23"/>
  <c r="M4116" i="23" s="1"/>
  <c r="L4117" i="23"/>
  <c r="M4117" i="23" s="1"/>
  <c r="L4118" i="23"/>
  <c r="M4118" i="23" s="1"/>
  <c r="L4119" i="23"/>
  <c r="M4119" i="23" s="1"/>
  <c r="L4120" i="23"/>
  <c r="M4120" i="23" s="1"/>
  <c r="L4121" i="23"/>
  <c r="M4121" i="23" s="1"/>
  <c r="L4122" i="23"/>
  <c r="M4122" i="23" s="1"/>
  <c r="L4123" i="23"/>
  <c r="M4123" i="23" s="1"/>
  <c r="L4124" i="23"/>
  <c r="M4124" i="23" s="1"/>
  <c r="L4125" i="23"/>
  <c r="M4125" i="23" s="1"/>
  <c r="L4126" i="23"/>
  <c r="M4126" i="23" s="1"/>
  <c r="L4127" i="23"/>
  <c r="M4127" i="23" s="1"/>
  <c r="L4128" i="23"/>
  <c r="M4128" i="23" s="1"/>
  <c r="L4129" i="23"/>
  <c r="M4129" i="23" s="1"/>
  <c r="L4130" i="23"/>
  <c r="M4130" i="23" s="1"/>
  <c r="L4131" i="23"/>
  <c r="M4131" i="23" s="1"/>
  <c r="L4132" i="23"/>
  <c r="M4132" i="23" s="1"/>
  <c r="L4133" i="23"/>
  <c r="M4133" i="23" s="1"/>
  <c r="L4134" i="23"/>
  <c r="M4134" i="23" s="1"/>
  <c r="L4135" i="23"/>
  <c r="M4135" i="23" s="1"/>
  <c r="L4136" i="23"/>
  <c r="M4136" i="23" s="1"/>
  <c r="L4137" i="23"/>
  <c r="M4137" i="23" s="1"/>
  <c r="L4138" i="23"/>
  <c r="M4138" i="23" s="1"/>
  <c r="L4139" i="23"/>
  <c r="M4139" i="23" s="1"/>
  <c r="L4140" i="23"/>
  <c r="M4140" i="23" s="1"/>
  <c r="L4141" i="23"/>
  <c r="M4141" i="23" s="1"/>
  <c r="L4142" i="23"/>
  <c r="M4142" i="23" s="1"/>
  <c r="L4143" i="23"/>
  <c r="M4143" i="23" s="1"/>
  <c r="L4144" i="23"/>
  <c r="M4144" i="23" s="1"/>
  <c r="L4145" i="23"/>
  <c r="M4145" i="23" s="1"/>
  <c r="L4146" i="23"/>
  <c r="M4146" i="23" s="1"/>
  <c r="L4147" i="23"/>
  <c r="M4147" i="23" s="1"/>
  <c r="L4148" i="23"/>
  <c r="M4148" i="23" s="1"/>
  <c r="L4149" i="23"/>
  <c r="M4149" i="23" s="1"/>
  <c r="L4150" i="23"/>
  <c r="M4150" i="23" s="1"/>
  <c r="L4151" i="23"/>
  <c r="M4151" i="23" s="1"/>
  <c r="L4152" i="23"/>
  <c r="M4152" i="23" s="1"/>
  <c r="L4153" i="23"/>
  <c r="M4153" i="23" s="1"/>
  <c r="L4154" i="23"/>
  <c r="M4154" i="23" s="1"/>
  <c r="L4155" i="23"/>
  <c r="M4155" i="23" s="1"/>
  <c r="L4156" i="23"/>
  <c r="M4156" i="23" s="1"/>
  <c r="L4157" i="23"/>
  <c r="M4157" i="23" s="1"/>
  <c r="L4158" i="23"/>
  <c r="M4158" i="23" s="1"/>
  <c r="L4159" i="23"/>
  <c r="M4159" i="23" s="1"/>
  <c r="L4160" i="23"/>
  <c r="M4160" i="23" s="1"/>
  <c r="L4161" i="23"/>
  <c r="M4161" i="23" s="1"/>
  <c r="L4162" i="23"/>
  <c r="M4162" i="23" s="1"/>
  <c r="L4163" i="23"/>
  <c r="M4163" i="23" s="1"/>
  <c r="L4164" i="23"/>
  <c r="M4164" i="23" s="1"/>
  <c r="L4165" i="23"/>
  <c r="M4165" i="23" s="1"/>
  <c r="L4166" i="23"/>
  <c r="M4166" i="23" s="1"/>
  <c r="L4167" i="23"/>
  <c r="M4167" i="23" s="1"/>
  <c r="L4168" i="23"/>
  <c r="M4168" i="23" s="1"/>
  <c r="L4169" i="23"/>
  <c r="M4169" i="23" s="1"/>
  <c r="L4170" i="23"/>
  <c r="M4170" i="23" s="1"/>
  <c r="L4171" i="23"/>
  <c r="M4171" i="23" s="1"/>
  <c r="L4172" i="23"/>
  <c r="M4172" i="23" s="1"/>
  <c r="L4173" i="23"/>
  <c r="M4173" i="23" s="1"/>
  <c r="L4174" i="23"/>
  <c r="M4174" i="23" s="1"/>
  <c r="L4175" i="23"/>
  <c r="M4175" i="23" s="1"/>
  <c r="L4176" i="23"/>
  <c r="M4176" i="23" s="1"/>
  <c r="L4177" i="23"/>
  <c r="M4177" i="23" s="1"/>
  <c r="L4178" i="23"/>
  <c r="M4178" i="23" s="1"/>
  <c r="L4179" i="23"/>
  <c r="M4179" i="23" s="1"/>
  <c r="L4180" i="23"/>
  <c r="M4180" i="23" s="1"/>
  <c r="L4181" i="23"/>
  <c r="M4181" i="23" s="1"/>
  <c r="L4182" i="23"/>
  <c r="M4182" i="23" s="1"/>
  <c r="L4183" i="23"/>
  <c r="M4183" i="23" s="1"/>
  <c r="L4184" i="23"/>
  <c r="M4184" i="23" s="1"/>
  <c r="L4185" i="23"/>
  <c r="M4185" i="23" s="1"/>
  <c r="L4186" i="23"/>
  <c r="M4186" i="23" s="1"/>
  <c r="L4187" i="23"/>
  <c r="M4187" i="23" s="1"/>
  <c r="L4188" i="23"/>
  <c r="M4188" i="23" s="1"/>
  <c r="L4189" i="23"/>
  <c r="M4189" i="23" s="1"/>
  <c r="L4190" i="23"/>
  <c r="M4190" i="23" s="1"/>
  <c r="L4191" i="23"/>
  <c r="M4191" i="23" s="1"/>
  <c r="L4192" i="23"/>
  <c r="M4192" i="23" s="1"/>
  <c r="L4193" i="23"/>
  <c r="M4193" i="23" s="1"/>
  <c r="L4194" i="23"/>
  <c r="M4194" i="23" s="1"/>
  <c r="L4195" i="23"/>
  <c r="M4195" i="23" s="1"/>
  <c r="L4196" i="23"/>
  <c r="M4196" i="23" s="1"/>
  <c r="L4197" i="23"/>
  <c r="M4197" i="23" s="1"/>
  <c r="L4198" i="23"/>
  <c r="M4198" i="23" s="1"/>
  <c r="L4199" i="23"/>
  <c r="M4199" i="23" s="1"/>
  <c r="L4200" i="23"/>
  <c r="M4200" i="23" s="1"/>
  <c r="L4201" i="23"/>
  <c r="M4201" i="23" s="1"/>
  <c r="L4202" i="23"/>
  <c r="M4202" i="23" s="1"/>
  <c r="L4203" i="23"/>
  <c r="M4203" i="23" s="1"/>
  <c r="L4204" i="23"/>
  <c r="M4204" i="23" s="1"/>
  <c r="L4205" i="23"/>
  <c r="M4205" i="23" s="1"/>
  <c r="L4206" i="23"/>
  <c r="M4206" i="23" s="1"/>
  <c r="L4207" i="23"/>
  <c r="M4207" i="23" s="1"/>
  <c r="L4208" i="23"/>
  <c r="M4208" i="23" s="1"/>
  <c r="L4209" i="23"/>
  <c r="M4209" i="23" s="1"/>
  <c r="L4210" i="23"/>
  <c r="M4210" i="23" s="1"/>
  <c r="L4211" i="23"/>
  <c r="M4211" i="23" s="1"/>
  <c r="L4212" i="23"/>
  <c r="M4212" i="23" s="1"/>
  <c r="L4213" i="23"/>
  <c r="M4213" i="23" s="1"/>
  <c r="L4214" i="23"/>
  <c r="M4214" i="23" s="1"/>
  <c r="L4215" i="23"/>
  <c r="M4215" i="23" s="1"/>
  <c r="L4216" i="23"/>
  <c r="M4216" i="23" s="1"/>
  <c r="L4217" i="23"/>
  <c r="M4217" i="23" s="1"/>
  <c r="L4218" i="23"/>
  <c r="M4218" i="23" s="1"/>
  <c r="L4219" i="23"/>
  <c r="M4219" i="23" s="1"/>
  <c r="L4220" i="23"/>
  <c r="M4220" i="23" s="1"/>
  <c r="L4221" i="23"/>
  <c r="M4221" i="23" s="1"/>
  <c r="L4222" i="23"/>
  <c r="M4222" i="23" s="1"/>
  <c r="L4223" i="23"/>
  <c r="M4223" i="23" s="1"/>
  <c r="L4224" i="23"/>
  <c r="M4224" i="23" s="1"/>
  <c r="L4225" i="23"/>
  <c r="M4225" i="23" s="1"/>
  <c r="L4226" i="23"/>
  <c r="M4226" i="23" s="1"/>
  <c r="L4227" i="23"/>
  <c r="M4227" i="23" s="1"/>
  <c r="L4228" i="23"/>
  <c r="M4228" i="23" s="1"/>
  <c r="L4229" i="23"/>
  <c r="M4229" i="23" s="1"/>
  <c r="L4230" i="23"/>
  <c r="M4230" i="23" s="1"/>
  <c r="L4231" i="23"/>
  <c r="M4231" i="23" s="1"/>
  <c r="L4232" i="23"/>
  <c r="M4232" i="23" s="1"/>
  <c r="L4233" i="23"/>
  <c r="M4233" i="23" s="1"/>
  <c r="L4234" i="23"/>
  <c r="M4234" i="23" s="1"/>
  <c r="L4235" i="23"/>
  <c r="M4235" i="23" s="1"/>
  <c r="L4236" i="23"/>
  <c r="M4236" i="23" s="1"/>
  <c r="L4237" i="23"/>
  <c r="M4237" i="23" s="1"/>
  <c r="L4238" i="23"/>
  <c r="M4238" i="23" s="1"/>
  <c r="L4239" i="23"/>
  <c r="M4239" i="23" s="1"/>
  <c r="L4240" i="23"/>
  <c r="M4240" i="23" s="1"/>
  <c r="L4241" i="23"/>
  <c r="M4241" i="23" s="1"/>
  <c r="L4242" i="23"/>
  <c r="M4242" i="23" s="1"/>
  <c r="L4243" i="23"/>
  <c r="M4243" i="23" s="1"/>
  <c r="L4244" i="23"/>
  <c r="M4244" i="23" s="1"/>
  <c r="L4245" i="23"/>
  <c r="M4245" i="23" s="1"/>
  <c r="L4246" i="23"/>
  <c r="M4246" i="23" s="1"/>
  <c r="L4247" i="23"/>
  <c r="M4247" i="23" s="1"/>
  <c r="L4248" i="23"/>
  <c r="M4248" i="23" s="1"/>
  <c r="L4249" i="23"/>
  <c r="M4249" i="23" s="1"/>
  <c r="L4250" i="23"/>
  <c r="M4250" i="23" s="1"/>
  <c r="L4251" i="23"/>
  <c r="M4251" i="23" s="1"/>
  <c r="L4252" i="23"/>
  <c r="M4252" i="23" s="1"/>
  <c r="L4253" i="23"/>
  <c r="M4253" i="23" s="1"/>
  <c r="L4254" i="23"/>
  <c r="M4254" i="23" s="1"/>
  <c r="L4255" i="23"/>
  <c r="M4255" i="23" s="1"/>
  <c r="L4256" i="23"/>
  <c r="M4256" i="23" s="1"/>
  <c r="L4257" i="23"/>
  <c r="M4257" i="23" s="1"/>
  <c r="L4258" i="23"/>
  <c r="M4258" i="23" s="1"/>
  <c r="L4259" i="23"/>
  <c r="M4259" i="23" s="1"/>
  <c r="L4260" i="23"/>
  <c r="M4260" i="23" s="1"/>
  <c r="L4261" i="23"/>
  <c r="M4261" i="23" s="1"/>
  <c r="L4262" i="23"/>
  <c r="M4262" i="23" s="1"/>
  <c r="L4263" i="23"/>
  <c r="M4263" i="23" s="1"/>
  <c r="L4264" i="23"/>
  <c r="M4264" i="23" s="1"/>
  <c r="L4265" i="23"/>
  <c r="M4265" i="23" s="1"/>
  <c r="L4266" i="23"/>
  <c r="M4266" i="23" s="1"/>
  <c r="L4267" i="23"/>
  <c r="M4267" i="23" s="1"/>
  <c r="L4268" i="23"/>
  <c r="M4268" i="23" s="1"/>
  <c r="L4269" i="23"/>
  <c r="M4269" i="23" s="1"/>
  <c r="L4270" i="23"/>
  <c r="M4270" i="23" s="1"/>
  <c r="L4271" i="23"/>
  <c r="M4271" i="23" s="1"/>
  <c r="L4272" i="23"/>
  <c r="M4272" i="23" s="1"/>
  <c r="L4273" i="23"/>
  <c r="M4273" i="23" s="1"/>
  <c r="L4274" i="23"/>
  <c r="M4274" i="23" s="1"/>
  <c r="L4275" i="23"/>
  <c r="M4275" i="23" s="1"/>
  <c r="L4276" i="23"/>
  <c r="M4276" i="23" s="1"/>
  <c r="L4277" i="23"/>
  <c r="M4277" i="23" s="1"/>
  <c r="L4278" i="23"/>
  <c r="M4278" i="23" s="1"/>
  <c r="L4279" i="23"/>
  <c r="M4279" i="23" s="1"/>
  <c r="L4280" i="23"/>
  <c r="M4280" i="23" s="1"/>
  <c r="L4281" i="23"/>
  <c r="M4281" i="23" s="1"/>
  <c r="L4282" i="23"/>
  <c r="M4282" i="23" s="1"/>
  <c r="L4283" i="23"/>
  <c r="M4283" i="23" s="1"/>
  <c r="L4284" i="23"/>
  <c r="M4284" i="23" s="1"/>
  <c r="L4285" i="23"/>
  <c r="M4285" i="23" s="1"/>
  <c r="L4286" i="23"/>
  <c r="M4286" i="23" s="1"/>
  <c r="L4287" i="23"/>
  <c r="M4287" i="23" s="1"/>
  <c r="L4288" i="23"/>
  <c r="M4288" i="23" s="1"/>
  <c r="L4289" i="23"/>
  <c r="M4289" i="23" s="1"/>
  <c r="L4290" i="23"/>
  <c r="M4290" i="23" s="1"/>
  <c r="L4291" i="23"/>
  <c r="M4291" i="23" s="1"/>
  <c r="L4292" i="23"/>
  <c r="M4292" i="23" s="1"/>
  <c r="L4293" i="23"/>
  <c r="M4293" i="23" s="1"/>
  <c r="L4294" i="23"/>
  <c r="M4294" i="23" s="1"/>
  <c r="L4295" i="23"/>
  <c r="M4295" i="23" s="1"/>
  <c r="L4296" i="23"/>
  <c r="M4296" i="23" s="1"/>
  <c r="L4297" i="23"/>
  <c r="M4297" i="23" s="1"/>
  <c r="L4298" i="23"/>
  <c r="M4298" i="23" s="1"/>
  <c r="L4299" i="23"/>
  <c r="M4299" i="23" s="1"/>
  <c r="L4300" i="23"/>
  <c r="M4300" i="23" s="1"/>
  <c r="L4301" i="23"/>
  <c r="M4301" i="23" s="1"/>
  <c r="L4302" i="23"/>
  <c r="M4302" i="23" s="1"/>
  <c r="L4303" i="23"/>
  <c r="M4303" i="23" s="1"/>
  <c r="L4304" i="23"/>
  <c r="M4304" i="23" s="1"/>
  <c r="L4305" i="23"/>
  <c r="M4305" i="23" s="1"/>
  <c r="L4306" i="23"/>
  <c r="M4306" i="23" s="1"/>
  <c r="L4307" i="23"/>
  <c r="M4307" i="23" s="1"/>
  <c r="L4308" i="23"/>
  <c r="M4308" i="23" s="1"/>
  <c r="L4309" i="23"/>
  <c r="M4309" i="23" s="1"/>
  <c r="L4310" i="23"/>
  <c r="M4310" i="23" s="1"/>
  <c r="L4311" i="23"/>
  <c r="M4311" i="23" s="1"/>
  <c r="L4312" i="23"/>
  <c r="M4312" i="23" s="1"/>
  <c r="L4313" i="23"/>
  <c r="M4313" i="23" s="1"/>
  <c r="L4314" i="23"/>
  <c r="M4314" i="23" s="1"/>
  <c r="L4315" i="23"/>
  <c r="M4315" i="23" s="1"/>
  <c r="L4316" i="23"/>
  <c r="M4316" i="23" s="1"/>
  <c r="L4317" i="23"/>
  <c r="M4317" i="23" s="1"/>
  <c r="L4318" i="23"/>
  <c r="M4318" i="23" s="1"/>
  <c r="L4319" i="23"/>
  <c r="M4319" i="23" s="1"/>
  <c r="L4320" i="23"/>
  <c r="M4320" i="23" s="1"/>
  <c r="L4321" i="23"/>
  <c r="M4321" i="23" s="1"/>
  <c r="L4322" i="23"/>
  <c r="M4322" i="23" s="1"/>
  <c r="L4323" i="23"/>
  <c r="M4323" i="23" s="1"/>
  <c r="L4324" i="23"/>
  <c r="M4324" i="23" s="1"/>
  <c r="L4325" i="23"/>
  <c r="M4325" i="23" s="1"/>
  <c r="L4326" i="23"/>
  <c r="M4326" i="23" s="1"/>
  <c r="L4327" i="23"/>
  <c r="M4327" i="23" s="1"/>
  <c r="L4328" i="23"/>
  <c r="M4328" i="23" s="1"/>
  <c r="L4329" i="23"/>
  <c r="M4329" i="23" s="1"/>
  <c r="L4330" i="23"/>
  <c r="M4330" i="23" s="1"/>
  <c r="L4331" i="23"/>
  <c r="M4331" i="23" s="1"/>
  <c r="L4332" i="23"/>
  <c r="M4332" i="23" s="1"/>
  <c r="L4333" i="23"/>
  <c r="M4333" i="23" s="1"/>
  <c r="L4334" i="23"/>
  <c r="M4334" i="23" s="1"/>
  <c r="L4335" i="23"/>
  <c r="M4335" i="23" s="1"/>
  <c r="L4336" i="23"/>
  <c r="M4336" i="23" s="1"/>
  <c r="L4337" i="23"/>
  <c r="M4337" i="23" s="1"/>
  <c r="L4338" i="23"/>
  <c r="M4338" i="23" s="1"/>
  <c r="L4339" i="23"/>
  <c r="M4339" i="23" s="1"/>
  <c r="L4340" i="23"/>
  <c r="M4340" i="23" s="1"/>
  <c r="L4341" i="23"/>
  <c r="M4341" i="23" s="1"/>
  <c r="L4342" i="23"/>
  <c r="M4342" i="23" s="1"/>
  <c r="L4343" i="23"/>
  <c r="M4343" i="23" s="1"/>
  <c r="L4344" i="23"/>
  <c r="M4344" i="23" s="1"/>
  <c r="L4345" i="23"/>
  <c r="M4345" i="23" s="1"/>
  <c r="L4346" i="23"/>
  <c r="M4346" i="23" s="1"/>
  <c r="L4347" i="23"/>
  <c r="M4347" i="23" s="1"/>
  <c r="L4348" i="23"/>
  <c r="M4348" i="23" s="1"/>
  <c r="L4349" i="23"/>
  <c r="M4349" i="23" s="1"/>
  <c r="L4350" i="23"/>
  <c r="M4350" i="23" s="1"/>
  <c r="L4351" i="23"/>
  <c r="M4351" i="23" s="1"/>
  <c r="L4352" i="23"/>
  <c r="M4352" i="23" s="1"/>
  <c r="L4353" i="23"/>
  <c r="M4353" i="23" s="1"/>
  <c r="L4354" i="23"/>
  <c r="M4354" i="23" s="1"/>
  <c r="L4355" i="23"/>
  <c r="M4355" i="23" s="1"/>
  <c r="L4356" i="23"/>
  <c r="M4356" i="23" s="1"/>
  <c r="L4357" i="23"/>
  <c r="M4357" i="23" s="1"/>
  <c r="L4358" i="23"/>
  <c r="M4358" i="23" s="1"/>
  <c r="L4359" i="23"/>
  <c r="M4359" i="23" s="1"/>
  <c r="L4360" i="23"/>
  <c r="M4360" i="23" s="1"/>
  <c r="L4361" i="23"/>
  <c r="M4361" i="23" s="1"/>
  <c r="L4362" i="23"/>
  <c r="M4362" i="23" s="1"/>
  <c r="L4363" i="23"/>
  <c r="M4363" i="23" s="1"/>
  <c r="L4364" i="23"/>
  <c r="M4364" i="23" s="1"/>
  <c r="L4365" i="23"/>
  <c r="M4365" i="23" s="1"/>
  <c r="L4366" i="23"/>
  <c r="M4366" i="23" s="1"/>
  <c r="L4367" i="23"/>
  <c r="M4367" i="23" s="1"/>
  <c r="L4368" i="23"/>
  <c r="M4368" i="23" s="1"/>
  <c r="L4369" i="23"/>
  <c r="M4369" i="23" s="1"/>
  <c r="L4370" i="23"/>
  <c r="M4370" i="23" s="1"/>
  <c r="L4371" i="23"/>
  <c r="M4371" i="23" s="1"/>
  <c r="L4372" i="23"/>
  <c r="M4372" i="23" s="1"/>
  <c r="L4373" i="23"/>
  <c r="M4373" i="23" s="1"/>
  <c r="L4374" i="23"/>
  <c r="M4374" i="23" s="1"/>
  <c r="L4375" i="23"/>
  <c r="M4375" i="23" s="1"/>
  <c r="L4376" i="23"/>
  <c r="M4376" i="23" s="1"/>
  <c r="L4377" i="23"/>
  <c r="M4377" i="23" s="1"/>
  <c r="L4378" i="23"/>
  <c r="M4378" i="23" s="1"/>
  <c r="L4379" i="23"/>
  <c r="M4379" i="23" s="1"/>
  <c r="L4380" i="23"/>
  <c r="M4380" i="23" s="1"/>
  <c r="L4381" i="23"/>
  <c r="M4381" i="23" s="1"/>
  <c r="L4382" i="23"/>
  <c r="M4382" i="23" s="1"/>
  <c r="L4383" i="23"/>
  <c r="M4383" i="23" s="1"/>
  <c r="L4384" i="23"/>
  <c r="M4384" i="23" s="1"/>
  <c r="L4385" i="23"/>
  <c r="M4385" i="23" s="1"/>
  <c r="L4386" i="23"/>
  <c r="M4386" i="23" s="1"/>
  <c r="L4387" i="23"/>
  <c r="M4387" i="23" s="1"/>
  <c r="L4388" i="23"/>
  <c r="M4388" i="23" s="1"/>
  <c r="L4389" i="23"/>
  <c r="M4389" i="23" s="1"/>
  <c r="L4390" i="23"/>
  <c r="M4390" i="23" s="1"/>
  <c r="L4391" i="23"/>
  <c r="M4391" i="23" s="1"/>
  <c r="L4392" i="23"/>
  <c r="M4392" i="23" s="1"/>
  <c r="L4393" i="23"/>
  <c r="M4393" i="23" s="1"/>
  <c r="L4394" i="23"/>
  <c r="M4394" i="23" s="1"/>
  <c r="L4395" i="23"/>
  <c r="M4395" i="23" s="1"/>
  <c r="L4396" i="23"/>
  <c r="M4396" i="23" s="1"/>
  <c r="L4397" i="23"/>
  <c r="M4397" i="23" s="1"/>
  <c r="L4398" i="23"/>
  <c r="M4398" i="23" s="1"/>
  <c r="L4399" i="23"/>
  <c r="M4399" i="23" s="1"/>
  <c r="L4400" i="23"/>
  <c r="M4400" i="23" s="1"/>
  <c r="L4401" i="23"/>
  <c r="M4401" i="23" s="1"/>
  <c r="L4402" i="23"/>
  <c r="M4402" i="23" s="1"/>
  <c r="L4403" i="23"/>
  <c r="M4403" i="23" s="1"/>
  <c r="L4404" i="23"/>
  <c r="M4404" i="23" s="1"/>
  <c r="L4405" i="23"/>
  <c r="M4405" i="23" s="1"/>
  <c r="L4406" i="23"/>
  <c r="M4406" i="23" s="1"/>
  <c r="L4407" i="23"/>
  <c r="M4407" i="23" s="1"/>
  <c r="L4408" i="23"/>
  <c r="M4408" i="23" s="1"/>
  <c r="L4409" i="23"/>
  <c r="M4409" i="23" s="1"/>
  <c r="L4410" i="23"/>
  <c r="M4410" i="23" s="1"/>
  <c r="L4411" i="23"/>
  <c r="M4411" i="23" s="1"/>
  <c r="L4412" i="23"/>
  <c r="M4412" i="23" s="1"/>
  <c r="L4413" i="23"/>
  <c r="M4413" i="23" s="1"/>
  <c r="L4414" i="23"/>
  <c r="M4414" i="23" s="1"/>
  <c r="L4415" i="23"/>
  <c r="M4415" i="23" s="1"/>
  <c r="L4416" i="23"/>
  <c r="M4416" i="23" s="1"/>
  <c r="L4417" i="23"/>
  <c r="M4417" i="23" s="1"/>
  <c r="L4418" i="23"/>
  <c r="M4418" i="23" s="1"/>
  <c r="L4419" i="23"/>
  <c r="M4419" i="23" s="1"/>
  <c r="L4420" i="23"/>
  <c r="M4420" i="23" s="1"/>
  <c r="L4421" i="23"/>
  <c r="M4421" i="23" s="1"/>
  <c r="L4422" i="23"/>
  <c r="M4422" i="23" s="1"/>
  <c r="L4423" i="23"/>
  <c r="M4423" i="23" s="1"/>
  <c r="L4424" i="23"/>
  <c r="M4424" i="23" s="1"/>
  <c r="L4425" i="23"/>
  <c r="M4425" i="23" s="1"/>
  <c r="L4426" i="23"/>
  <c r="M4426" i="23" s="1"/>
  <c r="L4427" i="23"/>
  <c r="M4427" i="23" s="1"/>
  <c r="L4428" i="23"/>
  <c r="M4428" i="23" s="1"/>
  <c r="L4429" i="23"/>
  <c r="M4429" i="23" s="1"/>
  <c r="L4430" i="23"/>
  <c r="M4430" i="23" s="1"/>
  <c r="L4431" i="23"/>
  <c r="M4431" i="23" s="1"/>
  <c r="L4432" i="23"/>
  <c r="M4432" i="23" s="1"/>
  <c r="L4433" i="23"/>
  <c r="M4433" i="23" s="1"/>
  <c r="L4434" i="23"/>
  <c r="M4434" i="23" s="1"/>
  <c r="L4435" i="23"/>
  <c r="M4435" i="23" s="1"/>
  <c r="L4436" i="23"/>
  <c r="M4436" i="23" s="1"/>
  <c r="L4437" i="23"/>
  <c r="M4437" i="23" s="1"/>
  <c r="L4438" i="23"/>
  <c r="M4438" i="23" s="1"/>
  <c r="L4439" i="23"/>
  <c r="M4439" i="23" s="1"/>
  <c r="L4440" i="23"/>
  <c r="M4440" i="23" s="1"/>
  <c r="L4441" i="23"/>
  <c r="M4441" i="23" s="1"/>
  <c r="L4442" i="23"/>
  <c r="M4442" i="23" s="1"/>
  <c r="L4443" i="23"/>
  <c r="M4443" i="23" s="1"/>
  <c r="L4444" i="23"/>
  <c r="M4444" i="23" s="1"/>
  <c r="L4445" i="23"/>
  <c r="M4445" i="23" s="1"/>
  <c r="L4446" i="23"/>
  <c r="M4446" i="23" s="1"/>
  <c r="L4447" i="23"/>
  <c r="M4447" i="23" s="1"/>
  <c r="L4448" i="23"/>
  <c r="M4448" i="23" s="1"/>
  <c r="L4449" i="23"/>
  <c r="M4449" i="23" s="1"/>
  <c r="L4450" i="23"/>
  <c r="M4450" i="23" s="1"/>
  <c r="L4451" i="23"/>
  <c r="M4451" i="23" s="1"/>
  <c r="L4452" i="23"/>
  <c r="M4452" i="23" s="1"/>
  <c r="L4453" i="23"/>
  <c r="M4453" i="23" s="1"/>
  <c r="L4454" i="23"/>
  <c r="M4454" i="23" s="1"/>
  <c r="L4455" i="23"/>
  <c r="M4455" i="23" s="1"/>
  <c r="L4456" i="23"/>
  <c r="M4456" i="23" s="1"/>
  <c r="L4457" i="23"/>
  <c r="M4457" i="23" s="1"/>
  <c r="L4458" i="23"/>
  <c r="M4458" i="23" s="1"/>
  <c r="L4459" i="23"/>
  <c r="M4459" i="23" s="1"/>
  <c r="L4460" i="23"/>
  <c r="M4460" i="23" s="1"/>
  <c r="L4461" i="23"/>
  <c r="M4461" i="23" s="1"/>
  <c r="L4462" i="23"/>
  <c r="M4462" i="23" s="1"/>
  <c r="L4463" i="23"/>
  <c r="M4463" i="23" s="1"/>
  <c r="L4464" i="23"/>
  <c r="M4464" i="23" s="1"/>
  <c r="L4465" i="23"/>
  <c r="M4465" i="23" s="1"/>
  <c r="L4466" i="23"/>
  <c r="M4466" i="23" s="1"/>
  <c r="L4467" i="23"/>
  <c r="M4467" i="23" s="1"/>
  <c r="L4468" i="23"/>
  <c r="M4468" i="23" s="1"/>
  <c r="L4469" i="23"/>
  <c r="M4469" i="23" s="1"/>
  <c r="L4470" i="23"/>
  <c r="M4470" i="23" s="1"/>
  <c r="L4471" i="23"/>
  <c r="M4471" i="23" s="1"/>
  <c r="L4472" i="23"/>
  <c r="M4472" i="23" s="1"/>
  <c r="L4473" i="23"/>
  <c r="M4473" i="23" s="1"/>
  <c r="L4474" i="23"/>
  <c r="M4474" i="23" s="1"/>
  <c r="L4475" i="23"/>
  <c r="M4475" i="23" s="1"/>
  <c r="L4476" i="23"/>
  <c r="M4476" i="23" s="1"/>
  <c r="L4477" i="23"/>
  <c r="M4477" i="23" s="1"/>
  <c r="L4478" i="23"/>
  <c r="M4478" i="23" s="1"/>
  <c r="L4479" i="23"/>
  <c r="M4479" i="23" s="1"/>
  <c r="L4480" i="23"/>
  <c r="M4480" i="23" s="1"/>
  <c r="L4481" i="23"/>
  <c r="M4481" i="23" s="1"/>
  <c r="L4482" i="23"/>
  <c r="M4482" i="23" s="1"/>
  <c r="L4483" i="23"/>
  <c r="M4483" i="23" s="1"/>
  <c r="L4484" i="23"/>
  <c r="M4484" i="23" s="1"/>
  <c r="L4485" i="23"/>
  <c r="M4485" i="23" s="1"/>
  <c r="L4486" i="23"/>
  <c r="M4486" i="23" s="1"/>
  <c r="L4487" i="23"/>
  <c r="M4487" i="23" s="1"/>
  <c r="L4488" i="23"/>
  <c r="M4488" i="23" s="1"/>
  <c r="L4489" i="23"/>
  <c r="M4489" i="23" s="1"/>
  <c r="L4490" i="23"/>
  <c r="M4490" i="23" s="1"/>
  <c r="L4491" i="23"/>
  <c r="M4491" i="23" s="1"/>
  <c r="L4492" i="23"/>
  <c r="M4492" i="23" s="1"/>
  <c r="L4493" i="23"/>
  <c r="M4493" i="23" s="1"/>
  <c r="L4494" i="23"/>
  <c r="M4494" i="23" s="1"/>
  <c r="L4495" i="23"/>
  <c r="M4495" i="23" s="1"/>
  <c r="L4496" i="23"/>
  <c r="M4496" i="23" s="1"/>
  <c r="L4497" i="23"/>
  <c r="M4497" i="23" s="1"/>
  <c r="L4498" i="23"/>
  <c r="M4498" i="23" s="1"/>
  <c r="L4499" i="23"/>
  <c r="M4499" i="23" s="1"/>
  <c r="L4500" i="23"/>
  <c r="M4500" i="23" s="1"/>
  <c r="L4501" i="23"/>
  <c r="M4501" i="23" s="1"/>
  <c r="L4502" i="23"/>
  <c r="M4502" i="23" s="1"/>
  <c r="L4503" i="23"/>
  <c r="M4503" i="23" s="1"/>
  <c r="L4504" i="23"/>
  <c r="M4504" i="23" s="1"/>
  <c r="L4505" i="23"/>
  <c r="M4505" i="23" s="1"/>
  <c r="L4506" i="23"/>
  <c r="M4506" i="23" s="1"/>
  <c r="L4507" i="23"/>
  <c r="M4507" i="23" s="1"/>
  <c r="L4508" i="23"/>
  <c r="M4508" i="23" s="1"/>
  <c r="L4509" i="23"/>
  <c r="M4509" i="23" s="1"/>
  <c r="L4510" i="23"/>
  <c r="M4510" i="23" s="1"/>
  <c r="L4511" i="23"/>
  <c r="M4511" i="23" s="1"/>
  <c r="L4512" i="23"/>
  <c r="M4512" i="23" s="1"/>
  <c r="L4513" i="23"/>
  <c r="M4513" i="23" s="1"/>
  <c r="L4514" i="23"/>
  <c r="M4514" i="23" s="1"/>
  <c r="L4515" i="23"/>
  <c r="M4515" i="23" s="1"/>
  <c r="L4516" i="23"/>
  <c r="M4516" i="23" s="1"/>
  <c r="L4517" i="23"/>
  <c r="M4517" i="23" s="1"/>
  <c r="L4518" i="23"/>
  <c r="M4518" i="23" s="1"/>
  <c r="L4519" i="23"/>
  <c r="M4519" i="23" s="1"/>
  <c r="L4520" i="23"/>
  <c r="M4520" i="23" s="1"/>
  <c r="L4521" i="23"/>
  <c r="M4521" i="23" s="1"/>
  <c r="L4522" i="23"/>
  <c r="M4522" i="23" s="1"/>
  <c r="L4523" i="23"/>
  <c r="M4523" i="23" s="1"/>
  <c r="L4524" i="23"/>
  <c r="M4524" i="23" s="1"/>
  <c r="L4525" i="23"/>
  <c r="M4525" i="23" s="1"/>
  <c r="L4526" i="23"/>
  <c r="M4526" i="23" s="1"/>
  <c r="L4527" i="23"/>
  <c r="M4527" i="23" s="1"/>
  <c r="L4528" i="23"/>
  <c r="M4528" i="23" s="1"/>
  <c r="L4529" i="23"/>
  <c r="M4529" i="23" s="1"/>
  <c r="L4530" i="23"/>
  <c r="M4530" i="23" s="1"/>
  <c r="L4531" i="23"/>
  <c r="M4531" i="23" s="1"/>
  <c r="L4532" i="23"/>
  <c r="M4532" i="23" s="1"/>
  <c r="L4533" i="23"/>
  <c r="M4533" i="23" s="1"/>
  <c r="L4534" i="23"/>
  <c r="M4534" i="23" s="1"/>
  <c r="L4535" i="23"/>
  <c r="M4535" i="23" s="1"/>
  <c r="L4536" i="23"/>
  <c r="M4536" i="23" s="1"/>
  <c r="L4537" i="23"/>
  <c r="M4537" i="23" s="1"/>
  <c r="L4538" i="23"/>
  <c r="M4538" i="23" s="1"/>
  <c r="L4539" i="23"/>
  <c r="M4539" i="23" s="1"/>
  <c r="L4540" i="23"/>
  <c r="M4540" i="23" s="1"/>
  <c r="L4541" i="23"/>
  <c r="M4541" i="23" s="1"/>
  <c r="L4542" i="23"/>
  <c r="M4542" i="23" s="1"/>
  <c r="L4543" i="23"/>
  <c r="M4543" i="23" s="1"/>
  <c r="L4544" i="23"/>
  <c r="M4544" i="23" s="1"/>
  <c r="L4545" i="23"/>
  <c r="M4545" i="23" s="1"/>
  <c r="L4546" i="23"/>
  <c r="M4546" i="23" s="1"/>
  <c r="L4547" i="23"/>
  <c r="M4547" i="23" s="1"/>
  <c r="L4548" i="23"/>
  <c r="M4548" i="23" s="1"/>
  <c r="L4549" i="23"/>
  <c r="M4549" i="23" s="1"/>
  <c r="L4550" i="23"/>
  <c r="M4550" i="23" s="1"/>
  <c r="L4551" i="23"/>
  <c r="M4551" i="23" s="1"/>
  <c r="L4552" i="23"/>
  <c r="M4552" i="23" s="1"/>
  <c r="L4553" i="23"/>
  <c r="M4553" i="23" s="1"/>
  <c r="L4554" i="23"/>
  <c r="M4554" i="23" s="1"/>
  <c r="L4555" i="23"/>
  <c r="M4555" i="23" s="1"/>
  <c r="L4556" i="23"/>
  <c r="M4556" i="23" s="1"/>
  <c r="L4557" i="23"/>
  <c r="M4557" i="23" s="1"/>
  <c r="L4558" i="23"/>
  <c r="M4558" i="23" s="1"/>
  <c r="L4559" i="23"/>
  <c r="M4559" i="23" s="1"/>
  <c r="L4560" i="23"/>
  <c r="M4560" i="23" s="1"/>
  <c r="L4561" i="23"/>
  <c r="M4561" i="23" s="1"/>
  <c r="L4562" i="23"/>
  <c r="M4562" i="23" s="1"/>
  <c r="L4563" i="23"/>
  <c r="M4563" i="23" s="1"/>
  <c r="L4564" i="23"/>
  <c r="M4564" i="23" s="1"/>
  <c r="L4565" i="23"/>
  <c r="M4565" i="23" s="1"/>
  <c r="L4566" i="23"/>
  <c r="M4566" i="23" s="1"/>
  <c r="L4567" i="23"/>
  <c r="M4567" i="23" s="1"/>
  <c r="L4568" i="23"/>
  <c r="M4568" i="23" s="1"/>
  <c r="L4569" i="23"/>
  <c r="M4569" i="23" s="1"/>
  <c r="L4570" i="23"/>
  <c r="M4570" i="23" s="1"/>
  <c r="L4571" i="23"/>
  <c r="M4571" i="23" s="1"/>
  <c r="L4572" i="23"/>
  <c r="M4572" i="23" s="1"/>
  <c r="L4573" i="23"/>
  <c r="M4573" i="23" s="1"/>
  <c r="L4574" i="23"/>
  <c r="M4574" i="23" s="1"/>
  <c r="L4575" i="23"/>
  <c r="M4575" i="23" s="1"/>
  <c r="L4576" i="23"/>
  <c r="M4576" i="23" s="1"/>
  <c r="L4577" i="23"/>
  <c r="M4577" i="23" s="1"/>
  <c r="L4578" i="23"/>
  <c r="M4578" i="23" s="1"/>
  <c r="L4579" i="23"/>
  <c r="M4579" i="23" s="1"/>
  <c r="L4580" i="23"/>
  <c r="M4580" i="23" s="1"/>
  <c r="L4581" i="23"/>
  <c r="M4581" i="23" s="1"/>
  <c r="L4582" i="23"/>
  <c r="M4582" i="23" s="1"/>
  <c r="L4583" i="23"/>
  <c r="M4583" i="23" s="1"/>
  <c r="L4584" i="23"/>
  <c r="M4584" i="23" s="1"/>
  <c r="L4585" i="23"/>
  <c r="M4585" i="23" s="1"/>
  <c r="L4586" i="23"/>
  <c r="M4586" i="23" s="1"/>
  <c r="L4587" i="23"/>
  <c r="M4587" i="23" s="1"/>
  <c r="L4588" i="23"/>
  <c r="M4588" i="23" s="1"/>
  <c r="L4589" i="23"/>
  <c r="M4589" i="23" s="1"/>
  <c r="L4590" i="23"/>
  <c r="M4590" i="23" s="1"/>
  <c r="L4591" i="23"/>
  <c r="M4591" i="23" s="1"/>
  <c r="L4592" i="23"/>
  <c r="M4592" i="23" s="1"/>
  <c r="L4593" i="23"/>
  <c r="M4593" i="23" s="1"/>
  <c r="L4594" i="23"/>
  <c r="M4594" i="23" s="1"/>
  <c r="L4595" i="23"/>
  <c r="M4595" i="23" s="1"/>
  <c r="L4596" i="23"/>
  <c r="M4596" i="23" s="1"/>
  <c r="L4597" i="23"/>
  <c r="M4597" i="23" s="1"/>
  <c r="L4598" i="23"/>
  <c r="M4598" i="23" s="1"/>
  <c r="L4599" i="23"/>
  <c r="M4599" i="23" s="1"/>
  <c r="L4600" i="23"/>
  <c r="M4600" i="23" s="1"/>
  <c r="L4601" i="23"/>
  <c r="M4601" i="23" s="1"/>
  <c r="L4602" i="23"/>
  <c r="M4602" i="23" s="1"/>
  <c r="L4603" i="23"/>
  <c r="M4603" i="23" s="1"/>
  <c r="L4604" i="23"/>
  <c r="M4604" i="23" s="1"/>
  <c r="L4605" i="23"/>
  <c r="M4605" i="23" s="1"/>
  <c r="L4606" i="23"/>
  <c r="M4606" i="23" s="1"/>
  <c r="L4607" i="23"/>
  <c r="M4607" i="23" s="1"/>
  <c r="L4608" i="23"/>
  <c r="M4608" i="23" s="1"/>
  <c r="L4609" i="23"/>
  <c r="M4609" i="23" s="1"/>
  <c r="L4610" i="23"/>
  <c r="M4610" i="23" s="1"/>
  <c r="L4611" i="23"/>
  <c r="M4611" i="23" s="1"/>
  <c r="L4612" i="23"/>
  <c r="M4612" i="23" s="1"/>
  <c r="L4613" i="23"/>
  <c r="M4613" i="23" s="1"/>
  <c r="L4614" i="23"/>
  <c r="M4614" i="23" s="1"/>
  <c r="L4615" i="23"/>
  <c r="M4615" i="23" s="1"/>
  <c r="L4616" i="23"/>
  <c r="M4616" i="23" s="1"/>
  <c r="L4617" i="23"/>
  <c r="M4617" i="23" s="1"/>
  <c r="L4618" i="23"/>
  <c r="M4618" i="23" s="1"/>
  <c r="L4619" i="23"/>
  <c r="M4619" i="23" s="1"/>
  <c r="L4620" i="23"/>
  <c r="M4620" i="23" s="1"/>
  <c r="L4621" i="23"/>
  <c r="M4621" i="23" s="1"/>
  <c r="L4622" i="23"/>
  <c r="M4622" i="23" s="1"/>
  <c r="L4623" i="23"/>
  <c r="M4623" i="23" s="1"/>
  <c r="L4624" i="23"/>
  <c r="M4624" i="23" s="1"/>
  <c r="L4625" i="23"/>
  <c r="M4625" i="23" s="1"/>
  <c r="L4626" i="23"/>
  <c r="M4626" i="23" s="1"/>
  <c r="L4627" i="23"/>
  <c r="M4627" i="23" s="1"/>
  <c r="L4628" i="23"/>
  <c r="M4628" i="23" s="1"/>
  <c r="L4629" i="23"/>
  <c r="M4629" i="23" s="1"/>
  <c r="L4630" i="23"/>
  <c r="M4630" i="23" s="1"/>
  <c r="L4631" i="23"/>
  <c r="M4631" i="23" s="1"/>
  <c r="L4632" i="23"/>
  <c r="M4632" i="23" s="1"/>
  <c r="L4633" i="23"/>
  <c r="M4633" i="23" s="1"/>
  <c r="L4634" i="23"/>
  <c r="M4634" i="23" s="1"/>
  <c r="L4635" i="23"/>
  <c r="M4635" i="23" s="1"/>
  <c r="L4636" i="23"/>
  <c r="M4636" i="23" s="1"/>
  <c r="L4637" i="23"/>
  <c r="M4637" i="23" s="1"/>
  <c r="L4638" i="23"/>
  <c r="M4638" i="23" s="1"/>
  <c r="L4639" i="23"/>
  <c r="M4639" i="23" s="1"/>
  <c r="L4640" i="23"/>
  <c r="M4640" i="23" s="1"/>
  <c r="L4641" i="23"/>
  <c r="M4641" i="23" s="1"/>
  <c r="L4642" i="23"/>
  <c r="M4642" i="23" s="1"/>
  <c r="L4643" i="23"/>
  <c r="M4643" i="23" s="1"/>
  <c r="L4644" i="23"/>
  <c r="M4644" i="23" s="1"/>
  <c r="L4645" i="23"/>
  <c r="M4645" i="23" s="1"/>
  <c r="L4646" i="23"/>
  <c r="M4646" i="23" s="1"/>
  <c r="L4647" i="23"/>
  <c r="M4647" i="23" s="1"/>
  <c r="L4648" i="23"/>
  <c r="M4648" i="23" s="1"/>
  <c r="L4649" i="23"/>
  <c r="M4649" i="23" s="1"/>
  <c r="L4650" i="23"/>
  <c r="M4650" i="23" s="1"/>
  <c r="L4651" i="23"/>
  <c r="M4651" i="23" s="1"/>
  <c r="L4652" i="23"/>
  <c r="M4652" i="23" s="1"/>
  <c r="L4653" i="23"/>
  <c r="M4653" i="23" s="1"/>
  <c r="L4654" i="23"/>
  <c r="M4654" i="23" s="1"/>
  <c r="L4655" i="23"/>
  <c r="M4655" i="23" s="1"/>
  <c r="L4656" i="23"/>
  <c r="M4656" i="23" s="1"/>
  <c r="L4657" i="23"/>
  <c r="M4657" i="23" s="1"/>
  <c r="L4658" i="23"/>
  <c r="M4658" i="23" s="1"/>
  <c r="L4659" i="23"/>
  <c r="M4659" i="23" s="1"/>
  <c r="L4660" i="23"/>
  <c r="M4660" i="23" s="1"/>
  <c r="L4661" i="23"/>
  <c r="M4661" i="23" s="1"/>
  <c r="L4662" i="23"/>
  <c r="M4662" i="23" s="1"/>
  <c r="L4663" i="23"/>
  <c r="M4663" i="23" s="1"/>
  <c r="L4664" i="23"/>
  <c r="M4664" i="23" s="1"/>
  <c r="L4665" i="23"/>
  <c r="M4665" i="23" s="1"/>
  <c r="L4666" i="23"/>
  <c r="M4666" i="23" s="1"/>
  <c r="L4667" i="23"/>
  <c r="M4667" i="23" s="1"/>
  <c r="L4668" i="23"/>
  <c r="M4668" i="23" s="1"/>
  <c r="L4669" i="23"/>
  <c r="M4669" i="23" s="1"/>
  <c r="L4670" i="23"/>
  <c r="M4670" i="23" s="1"/>
  <c r="L4671" i="23"/>
  <c r="M4671" i="23" s="1"/>
  <c r="L4672" i="23"/>
  <c r="M4672" i="23" s="1"/>
  <c r="L4673" i="23"/>
  <c r="M4673" i="23" s="1"/>
  <c r="L4674" i="23"/>
  <c r="M4674" i="23" s="1"/>
  <c r="L4675" i="23"/>
  <c r="M4675" i="23" s="1"/>
  <c r="L4676" i="23"/>
  <c r="M4676" i="23" s="1"/>
  <c r="L4677" i="23"/>
  <c r="M4677" i="23" s="1"/>
  <c r="L4678" i="23"/>
  <c r="M4678" i="23" s="1"/>
  <c r="L4679" i="23"/>
  <c r="M4679" i="23" s="1"/>
  <c r="L4680" i="23"/>
  <c r="M4680" i="23" s="1"/>
  <c r="L4681" i="23"/>
  <c r="M4681" i="23" s="1"/>
  <c r="L4682" i="23"/>
  <c r="M4682" i="23" s="1"/>
  <c r="L4683" i="23"/>
  <c r="M4683" i="23" s="1"/>
  <c r="L4684" i="23"/>
  <c r="M4684" i="23" s="1"/>
  <c r="L4685" i="23"/>
  <c r="M4685" i="23" s="1"/>
  <c r="L4686" i="23"/>
  <c r="M4686" i="23" s="1"/>
  <c r="L4687" i="23"/>
  <c r="M4687" i="23" s="1"/>
  <c r="L4688" i="23"/>
  <c r="M4688" i="23" s="1"/>
  <c r="L4689" i="23"/>
  <c r="M4689" i="23" s="1"/>
  <c r="L4690" i="23"/>
  <c r="M4690" i="23" s="1"/>
  <c r="L4691" i="23"/>
  <c r="M4691" i="23" s="1"/>
  <c r="L4692" i="23"/>
  <c r="M4692" i="23" s="1"/>
  <c r="L4693" i="23"/>
  <c r="M4693" i="23" s="1"/>
  <c r="L4694" i="23"/>
  <c r="M4694" i="23" s="1"/>
  <c r="L4695" i="23"/>
  <c r="M4695" i="23" s="1"/>
  <c r="L4696" i="23"/>
  <c r="M4696" i="23" s="1"/>
  <c r="L4697" i="23"/>
  <c r="M4697" i="23" s="1"/>
  <c r="L4698" i="23"/>
  <c r="M4698" i="23" s="1"/>
  <c r="L4699" i="23"/>
  <c r="M4699" i="23" s="1"/>
  <c r="L4700" i="23"/>
  <c r="M4700" i="23" s="1"/>
  <c r="L4701" i="23"/>
  <c r="M4701" i="23" s="1"/>
  <c r="L4702" i="23"/>
  <c r="M4702" i="23" s="1"/>
  <c r="L4703" i="23"/>
  <c r="M4703" i="23" s="1"/>
  <c r="L4704" i="23"/>
  <c r="M4704" i="23" s="1"/>
  <c r="L4705" i="23"/>
  <c r="M4705" i="23" s="1"/>
  <c r="L4706" i="23"/>
  <c r="M4706" i="23" s="1"/>
  <c r="L4707" i="23"/>
  <c r="M4707" i="23" s="1"/>
  <c r="L4708" i="23"/>
  <c r="M4708" i="23" s="1"/>
  <c r="L4709" i="23"/>
  <c r="M4709" i="23" s="1"/>
  <c r="L4710" i="23"/>
  <c r="M4710" i="23" s="1"/>
  <c r="L4711" i="23"/>
  <c r="M4711" i="23" s="1"/>
  <c r="L4712" i="23"/>
  <c r="M4712" i="23" s="1"/>
  <c r="L4713" i="23"/>
  <c r="M4713" i="23" s="1"/>
  <c r="L4714" i="23"/>
  <c r="M4714" i="23" s="1"/>
  <c r="L4715" i="23"/>
  <c r="M4715" i="23" s="1"/>
  <c r="L4716" i="23"/>
  <c r="M4716" i="23" s="1"/>
  <c r="L4717" i="23"/>
  <c r="M4717" i="23" s="1"/>
  <c r="L4718" i="23"/>
  <c r="M4718" i="23" s="1"/>
  <c r="L4719" i="23"/>
  <c r="M4719" i="23" s="1"/>
  <c r="L4720" i="23"/>
  <c r="M4720" i="23" s="1"/>
  <c r="L4721" i="23"/>
  <c r="M4721" i="23" s="1"/>
  <c r="L4722" i="23"/>
  <c r="M4722" i="23" s="1"/>
  <c r="L4723" i="23"/>
  <c r="M4723" i="23" s="1"/>
  <c r="L4724" i="23"/>
  <c r="M4724" i="23" s="1"/>
  <c r="L4725" i="23"/>
  <c r="M4725" i="23" s="1"/>
  <c r="L4726" i="23"/>
  <c r="M4726" i="23" s="1"/>
  <c r="L4727" i="23"/>
  <c r="M4727" i="23" s="1"/>
  <c r="L4728" i="23"/>
  <c r="M4728" i="23" s="1"/>
  <c r="L4729" i="23"/>
  <c r="M4729" i="23" s="1"/>
  <c r="L4730" i="23"/>
  <c r="M4730" i="23" s="1"/>
  <c r="L4731" i="23"/>
  <c r="M4731" i="23" s="1"/>
  <c r="L4732" i="23"/>
  <c r="M4732" i="23" s="1"/>
  <c r="L4733" i="23"/>
  <c r="M4733" i="23" s="1"/>
  <c r="L4734" i="23"/>
  <c r="M4734" i="23" s="1"/>
  <c r="L4735" i="23"/>
  <c r="M4735" i="23" s="1"/>
  <c r="L4736" i="23"/>
  <c r="M4736" i="23" s="1"/>
  <c r="L4737" i="23"/>
  <c r="M4737" i="23" s="1"/>
  <c r="L4738" i="23"/>
  <c r="M4738" i="23" s="1"/>
  <c r="L4739" i="23"/>
  <c r="M4739" i="23" s="1"/>
  <c r="L4740" i="23"/>
  <c r="M4740" i="23" s="1"/>
  <c r="L4741" i="23"/>
  <c r="M4741" i="23" s="1"/>
  <c r="L4742" i="23"/>
  <c r="M4742" i="23" s="1"/>
  <c r="L4743" i="23"/>
  <c r="M4743" i="23" s="1"/>
  <c r="L4744" i="23"/>
  <c r="M4744" i="23" s="1"/>
  <c r="L4745" i="23"/>
  <c r="M4745" i="23" s="1"/>
  <c r="L4746" i="23"/>
  <c r="M4746" i="23" s="1"/>
  <c r="L4747" i="23"/>
  <c r="M4747" i="23" s="1"/>
  <c r="L4748" i="23"/>
  <c r="M4748" i="23" s="1"/>
  <c r="L4749" i="23"/>
  <c r="M4749" i="23" s="1"/>
  <c r="L4750" i="23"/>
  <c r="M4750" i="23" s="1"/>
  <c r="L4751" i="23"/>
  <c r="M4751" i="23" s="1"/>
  <c r="L4752" i="23"/>
  <c r="M4752" i="23" s="1"/>
  <c r="L4753" i="23"/>
  <c r="M4753" i="23" s="1"/>
  <c r="L4754" i="23"/>
  <c r="M4754" i="23" s="1"/>
  <c r="L4755" i="23"/>
  <c r="M4755" i="23" s="1"/>
  <c r="L4756" i="23"/>
  <c r="M4756" i="23" s="1"/>
  <c r="L4757" i="23"/>
  <c r="M4757" i="23" s="1"/>
  <c r="L4758" i="23"/>
  <c r="M4758" i="23" s="1"/>
  <c r="L4759" i="23"/>
  <c r="M4759" i="23" s="1"/>
  <c r="L4760" i="23"/>
  <c r="M4760" i="23" s="1"/>
  <c r="L4761" i="23"/>
  <c r="M4761" i="23" s="1"/>
  <c r="L4762" i="23"/>
  <c r="M4762" i="23" s="1"/>
  <c r="L4763" i="23"/>
  <c r="M4763" i="23" s="1"/>
  <c r="L4764" i="23"/>
  <c r="M4764" i="23" s="1"/>
  <c r="L4765" i="23"/>
  <c r="M4765" i="23" s="1"/>
  <c r="L4766" i="23"/>
  <c r="M4766" i="23" s="1"/>
  <c r="L4767" i="23"/>
  <c r="M4767" i="23" s="1"/>
  <c r="L4768" i="23"/>
  <c r="M4768" i="23" s="1"/>
  <c r="L4769" i="23"/>
  <c r="M4769" i="23" s="1"/>
  <c r="L4770" i="23"/>
  <c r="M4770" i="23" s="1"/>
  <c r="L4771" i="23"/>
  <c r="M4771" i="23" s="1"/>
  <c r="L4772" i="23"/>
  <c r="M4772" i="23" s="1"/>
  <c r="L4773" i="23"/>
  <c r="M4773" i="23" s="1"/>
  <c r="L4774" i="23"/>
  <c r="M4774" i="23" s="1"/>
  <c r="L4775" i="23"/>
  <c r="M4775" i="23" s="1"/>
  <c r="L4776" i="23"/>
  <c r="M4776" i="23" s="1"/>
  <c r="L4777" i="23"/>
  <c r="M4777" i="23" s="1"/>
  <c r="L4778" i="23"/>
  <c r="M4778" i="23" s="1"/>
  <c r="L4779" i="23"/>
  <c r="M4779" i="23" s="1"/>
  <c r="L4780" i="23"/>
  <c r="M4780" i="23" s="1"/>
  <c r="L4781" i="23"/>
  <c r="M4781" i="23" s="1"/>
  <c r="L4782" i="23"/>
  <c r="M4782" i="23" s="1"/>
  <c r="L4783" i="23"/>
  <c r="M4783" i="23" s="1"/>
  <c r="L4784" i="23"/>
  <c r="M4784" i="23" s="1"/>
  <c r="L4785" i="23"/>
  <c r="M4785" i="23" s="1"/>
  <c r="L4786" i="23"/>
  <c r="M4786" i="23" s="1"/>
  <c r="L4787" i="23"/>
  <c r="M4787" i="23" s="1"/>
  <c r="L4788" i="23"/>
  <c r="M4788" i="23" s="1"/>
  <c r="L4789" i="23"/>
  <c r="M4789" i="23" s="1"/>
  <c r="L4790" i="23"/>
  <c r="M4790" i="23" s="1"/>
  <c r="L4791" i="23"/>
  <c r="M4791" i="23" s="1"/>
  <c r="L4792" i="23"/>
  <c r="M4792" i="23" s="1"/>
  <c r="L4793" i="23"/>
  <c r="M4793" i="23" s="1"/>
  <c r="L4794" i="23"/>
  <c r="M4794" i="23" s="1"/>
  <c r="L4795" i="23"/>
  <c r="M4795" i="23" s="1"/>
  <c r="L4796" i="23"/>
  <c r="M4796" i="23" s="1"/>
  <c r="L4797" i="23"/>
  <c r="M4797" i="23" s="1"/>
  <c r="L4798" i="23"/>
  <c r="M4798" i="23" s="1"/>
  <c r="L4799" i="23"/>
  <c r="M4799" i="23" s="1"/>
  <c r="L4800" i="23"/>
  <c r="M4800" i="23" s="1"/>
  <c r="L4801" i="23"/>
  <c r="M4801" i="23" s="1"/>
  <c r="L4802" i="23"/>
  <c r="M4802" i="23" s="1"/>
  <c r="L4803" i="23"/>
  <c r="M4803" i="23" s="1"/>
  <c r="L4804" i="23"/>
  <c r="M4804" i="23" s="1"/>
  <c r="L4805" i="23"/>
  <c r="M4805" i="23" s="1"/>
  <c r="L4806" i="23"/>
  <c r="M4806" i="23" s="1"/>
  <c r="L4807" i="23"/>
  <c r="M4807" i="23" s="1"/>
  <c r="L4808" i="23"/>
  <c r="M4808" i="23" s="1"/>
  <c r="L4809" i="23"/>
  <c r="M4809" i="23" s="1"/>
  <c r="L4810" i="23"/>
  <c r="M4810" i="23" s="1"/>
  <c r="L4811" i="23"/>
  <c r="M4811" i="23" s="1"/>
  <c r="L4812" i="23"/>
  <c r="M4812" i="23" s="1"/>
  <c r="L4813" i="23"/>
  <c r="M4813" i="23" s="1"/>
  <c r="L4814" i="23"/>
  <c r="M4814" i="23" s="1"/>
  <c r="L4815" i="23"/>
  <c r="M4815" i="23" s="1"/>
  <c r="L4816" i="23"/>
  <c r="M4816" i="23" s="1"/>
  <c r="L4817" i="23"/>
  <c r="M4817" i="23" s="1"/>
  <c r="L4818" i="23"/>
  <c r="M4818" i="23" s="1"/>
  <c r="L4819" i="23"/>
  <c r="M4819" i="23" s="1"/>
  <c r="L4820" i="23"/>
  <c r="M4820" i="23" s="1"/>
  <c r="L4821" i="23"/>
  <c r="M4821" i="23" s="1"/>
  <c r="L4822" i="23"/>
  <c r="M4822" i="23" s="1"/>
  <c r="L4823" i="23"/>
  <c r="M4823" i="23" s="1"/>
  <c r="L4824" i="23"/>
  <c r="M4824" i="23" s="1"/>
  <c r="L4825" i="23"/>
  <c r="M4825" i="23" s="1"/>
  <c r="L4826" i="23"/>
  <c r="M4826" i="23" s="1"/>
  <c r="L4827" i="23"/>
  <c r="M4827" i="23" s="1"/>
  <c r="L4828" i="23"/>
  <c r="M4828" i="23" s="1"/>
  <c r="L4829" i="23"/>
  <c r="M4829" i="23" s="1"/>
  <c r="L4830" i="23"/>
  <c r="M4830" i="23" s="1"/>
  <c r="L4831" i="23"/>
  <c r="M4831" i="23" s="1"/>
  <c r="L4832" i="23"/>
  <c r="M4832" i="23" s="1"/>
  <c r="L4833" i="23"/>
  <c r="M4833" i="23" s="1"/>
  <c r="L4834" i="23"/>
  <c r="M4834" i="23" s="1"/>
  <c r="L4835" i="23"/>
  <c r="M4835" i="23" s="1"/>
  <c r="L4836" i="23"/>
  <c r="M4836" i="23" s="1"/>
  <c r="L4837" i="23"/>
  <c r="M4837" i="23" s="1"/>
  <c r="L4838" i="23"/>
  <c r="M4838" i="23" s="1"/>
  <c r="L4839" i="23"/>
  <c r="M4839" i="23" s="1"/>
  <c r="L4840" i="23"/>
  <c r="M4840" i="23" s="1"/>
  <c r="L4841" i="23"/>
  <c r="M4841" i="23" s="1"/>
  <c r="L4842" i="23"/>
  <c r="M4842" i="23" s="1"/>
  <c r="L4843" i="23"/>
  <c r="M4843" i="23" s="1"/>
  <c r="L4844" i="23"/>
  <c r="M4844" i="23" s="1"/>
  <c r="L4845" i="23"/>
  <c r="M4845" i="23" s="1"/>
  <c r="L4846" i="23"/>
  <c r="M4846" i="23" s="1"/>
  <c r="L4847" i="23"/>
  <c r="M4847" i="23" s="1"/>
  <c r="L4848" i="23"/>
  <c r="M4848" i="23" s="1"/>
  <c r="L4849" i="23"/>
  <c r="M4849" i="23" s="1"/>
  <c r="L4850" i="23"/>
  <c r="M4850" i="23" s="1"/>
  <c r="L4851" i="23"/>
  <c r="M4851" i="23" s="1"/>
  <c r="L4852" i="23"/>
  <c r="M4852" i="23" s="1"/>
  <c r="L4853" i="23"/>
  <c r="M4853" i="23" s="1"/>
  <c r="L4854" i="23"/>
  <c r="M4854" i="23" s="1"/>
  <c r="L4855" i="23"/>
  <c r="M4855" i="23" s="1"/>
  <c r="L4856" i="23"/>
  <c r="M4856" i="23" s="1"/>
  <c r="L4857" i="23"/>
  <c r="M4857" i="23" s="1"/>
  <c r="L4858" i="23"/>
  <c r="M4858" i="23" s="1"/>
  <c r="L4859" i="23"/>
  <c r="M4859" i="23" s="1"/>
  <c r="L4860" i="23"/>
  <c r="M4860" i="23" s="1"/>
  <c r="L4861" i="23"/>
  <c r="M4861" i="23" s="1"/>
  <c r="L4862" i="23"/>
  <c r="M4862" i="23" s="1"/>
  <c r="L4863" i="23"/>
  <c r="M4863" i="23" s="1"/>
  <c r="L4864" i="23"/>
  <c r="M4864" i="23" s="1"/>
  <c r="L4865" i="23"/>
  <c r="M4865" i="23" s="1"/>
  <c r="L4866" i="23"/>
  <c r="M4866" i="23" s="1"/>
  <c r="L4867" i="23"/>
  <c r="M4867" i="23" s="1"/>
  <c r="L4868" i="23"/>
  <c r="M4868" i="23" s="1"/>
  <c r="L4869" i="23"/>
  <c r="M4869" i="23" s="1"/>
  <c r="L4870" i="23"/>
  <c r="M4870" i="23" s="1"/>
  <c r="L4871" i="23"/>
  <c r="M4871" i="23" s="1"/>
  <c r="L4872" i="23"/>
  <c r="M4872" i="23" s="1"/>
  <c r="L4873" i="23"/>
  <c r="M4873" i="23" s="1"/>
  <c r="L4874" i="23"/>
  <c r="M4874" i="23" s="1"/>
  <c r="L4875" i="23"/>
  <c r="M4875" i="23" s="1"/>
  <c r="L4876" i="23"/>
  <c r="M4876" i="23" s="1"/>
  <c r="L4877" i="23"/>
  <c r="M4877" i="23" s="1"/>
  <c r="L4878" i="23"/>
  <c r="M4878" i="23" s="1"/>
  <c r="L4879" i="23"/>
  <c r="M4879" i="23" s="1"/>
  <c r="L4880" i="23"/>
  <c r="M4880" i="23" s="1"/>
  <c r="L4881" i="23"/>
  <c r="M4881" i="23" s="1"/>
  <c r="L4882" i="23"/>
  <c r="M4882" i="23" s="1"/>
  <c r="L4883" i="23"/>
  <c r="M4883" i="23" s="1"/>
  <c r="L4884" i="23"/>
  <c r="M4884" i="23" s="1"/>
  <c r="L4885" i="23"/>
  <c r="M4885" i="23" s="1"/>
  <c r="L4886" i="23"/>
  <c r="M4886" i="23" s="1"/>
  <c r="L4887" i="23"/>
  <c r="M4887" i="23" s="1"/>
  <c r="L4888" i="23"/>
  <c r="M4888" i="23" s="1"/>
  <c r="L4889" i="23"/>
  <c r="M4889" i="23" s="1"/>
  <c r="L4890" i="23"/>
  <c r="M4890" i="23" s="1"/>
  <c r="L4891" i="23"/>
  <c r="M4891" i="23" s="1"/>
  <c r="L4892" i="23"/>
  <c r="M4892" i="23" s="1"/>
  <c r="L4893" i="23"/>
  <c r="M4893" i="23" s="1"/>
  <c r="L4894" i="23"/>
  <c r="M4894" i="23" s="1"/>
  <c r="L4895" i="23"/>
  <c r="M4895" i="23" s="1"/>
  <c r="L4896" i="23"/>
  <c r="M4896" i="23" s="1"/>
  <c r="L4897" i="23"/>
  <c r="M4897" i="23" s="1"/>
  <c r="L4898" i="23"/>
  <c r="M4898" i="23" s="1"/>
  <c r="L4899" i="23"/>
  <c r="M4899" i="23" s="1"/>
  <c r="L4900" i="23"/>
  <c r="M4900" i="23" s="1"/>
  <c r="L4901" i="23"/>
  <c r="M4901" i="23" s="1"/>
  <c r="L4902" i="23"/>
  <c r="M4902" i="23" s="1"/>
  <c r="L4903" i="23"/>
  <c r="M4903" i="23" s="1"/>
  <c r="L4904" i="23"/>
  <c r="M4904" i="23" s="1"/>
  <c r="L4905" i="23"/>
  <c r="M4905" i="23" s="1"/>
  <c r="L4906" i="23"/>
  <c r="M4906" i="23" s="1"/>
  <c r="L4907" i="23"/>
  <c r="M4907" i="23" s="1"/>
  <c r="L4908" i="23"/>
  <c r="M4908" i="23" s="1"/>
  <c r="L4909" i="23"/>
  <c r="M4909" i="23" s="1"/>
  <c r="L4910" i="23"/>
  <c r="M4910" i="23" s="1"/>
  <c r="L4911" i="23"/>
  <c r="M4911" i="23" s="1"/>
  <c r="L4912" i="23"/>
  <c r="M4912" i="23" s="1"/>
  <c r="L4913" i="23"/>
  <c r="M4913" i="23" s="1"/>
  <c r="L4914" i="23"/>
  <c r="M4914" i="23" s="1"/>
  <c r="L4915" i="23"/>
  <c r="M4915" i="23" s="1"/>
  <c r="L4916" i="23"/>
  <c r="M4916" i="23" s="1"/>
  <c r="L4917" i="23"/>
  <c r="M4917" i="23" s="1"/>
  <c r="L4918" i="23"/>
  <c r="M4918" i="23" s="1"/>
  <c r="L4919" i="23"/>
  <c r="M4919" i="23" s="1"/>
  <c r="L4920" i="23"/>
  <c r="M4920" i="23" s="1"/>
  <c r="L4921" i="23"/>
  <c r="M4921" i="23" s="1"/>
  <c r="L4922" i="23"/>
  <c r="M4922" i="23" s="1"/>
  <c r="L4923" i="23"/>
  <c r="M4923" i="23" s="1"/>
  <c r="L4924" i="23"/>
  <c r="M4924" i="23" s="1"/>
  <c r="L4925" i="23"/>
  <c r="M4925" i="23" s="1"/>
  <c r="L4926" i="23"/>
  <c r="M4926" i="23" s="1"/>
  <c r="L4927" i="23"/>
  <c r="M4927" i="23" s="1"/>
  <c r="L4928" i="23"/>
  <c r="M4928" i="23" s="1"/>
  <c r="L4929" i="23"/>
  <c r="M4929" i="23" s="1"/>
  <c r="L4930" i="23"/>
  <c r="M4930" i="23" s="1"/>
  <c r="L4931" i="23"/>
  <c r="M4931" i="23" s="1"/>
  <c r="L4932" i="23"/>
  <c r="M4932" i="23" s="1"/>
  <c r="L4933" i="23"/>
  <c r="M4933" i="23" s="1"/>
  <c r="L4934" i="23"/>
  <c r="M4934" i="23" s="1"/>
  <c r="L4935" i="23"/>
  <c r="M4935" i="23" s="1"/>
  <c r="L4936" i="23"/>
  <c r="M4936" i="23" s="1"/>
  <c r="L4937" i="23"/>
  <c r="M4937" i="23" s="1"/>
  <c r="L4938" i="23"/>
  <c r="M4938" i="23" s="1"/>
  <c r="L4939" i="23"/>
  <c r="M4939" i="23" s="1"/>
  <c r="L4940" i="23"/>
  <c r="M4940" i="23" s="1"/>
  <c r="L4941" i="23"/>
  <c r="M4941" i="23" s="1"/>
  <c r="L4942" i="23"/>
  <c r="M4942" i="23" s="1"/>
  <c r="L4943" i="23"/>
  <c r="M4943" i="23" s="1"/>
  <c r="L4944" i="23"/>
  <c r="M4944" i="23" s="1"/>
  <c r="L4945" i="23"/>
  <c r="M4945" i="23" s="1"/>
  <c r="L4946" i="23"/>
  <c r="M4946" i="23" s="1"/>
  <c r="L4947" i="23"/>
  <c r="M4947" i="23" s="1"/>
  <c r="L4948" i="23"/>
  <c r="M4948" i="23" s="1"/>
  <c r="L4949" i="23"/>
  <c r="M4949" i="23" s="1"/>
  <c r="L4950" i="23"/>
  <c r="M4950" i="23" s="1"/>
  <c r="L4951" i="23"/>
  <c r="M4951" i="23" s="1"/>
  <c r="L4952" i="23"/>
  <c r="M4952" i="23" s="1"/>
  <c r="L4953" i="23"/>
  <c r="M4953" i="23" s="1"/>
  <c r="L4954" i="23"/>
  <c r="M4954" i="23" s="1"/>
  <c r="L4955" i="23"/>
  <c r="M4955" i="23" s="1"/>
  <c r="L4956" i="23"/>
  <c r="M4956" i="23" s="1"/>
  <c r="L4957" i="23"/>
  <c r="M4957" i="23" s="1"/>
  <c r="L4958" i="23"/>
  <c r="M4958" i="23" s="1"/>
  <c r="L4959" i="23"/>
  <c r="M4959" i="23" s="1"/>
  <c r="L4960" i="23"/>
  <c r="M4960" i="23" s="1"/>
  <c r="L4961" i="23"/>
  <c r="M4961" i="23" s="1"/>
  <c r="L4962" i="23"/>
  <c r="M4962" i="23" s="1"/>
  <c r="L4963" i="23"/>
  <c r="M4963" i="23" s="1"/>
  <c r="L4964" i="23"/>
  <c r="M4964" i="23" s="1"/>
  <c r="L4965" i="23"/>
  <c r="M4965" i="23" s="1"/>
  <c r="L4966" i="23"/>
  <c r="M4966" i="23" s="1"/>
  <c r="L4967" i="23"/>
  <c r="M4967" i="23" s="1"/>
  <c r="L4968" i="23"/>
  <c r="M4968" i="23" s="1"/>
  <c r="L4969" i="23"/>
  <c r="M4969" i="23" s="1"/>
  <c r="L4970" i="23"/>
  <c r="M4970" i="23" s="1"/>
  <c r="L4971" i="23"/>
  <c r="M4971" i="23" s="1"/>
  <c r="L4972" i="23"/>
  <c r="M4972" i="23" s="1"/>
  <c r="L4973" i="23"/>
  <c r="M4973" i="23" s="1"/>
  <c r="L4974" i="23"/>
  <c r="M4974" i="23" s="1"/>
  <c r="L4975" i="23"/>
  <c r="M4975" i="23" s="1"/>
  <c r="L4976" i="23"/>
  <c r="M4976" i="23" s="1"/>
  <c r="L4977" i="23"/>
  <c r="M4977" i="23" s="1"/>
  <c r="L4978" i="23"/>
  <c r="M4978" i="23" s="1"/>
  <c r="L4979" i="23"/>
  <c r="M4979" i="23" s="1"/>
  <c r="L4980" i="23"/>
  <c r="M4980" i="23" s="1"/>
  <c r="L4981" i="23"/>
  <c r="M4981" i="23" s="1"/>
  <c r="L4982" i="23"/>
  <c r="M4982" i="23" s="1"/>
  <c r="L4983" i="23"/>
  <c r="M4983" i="23" s="1"/>
  <c r="L4984" i="23"/>
  <c r="M4984" i="23" s="1"/>
  <c r="L4985" i="23"/>
  <c r="M4985" i="23" s="1"/>
  <c r="L4986" i="23"/>
  <c r="M4986" i="23" s="1"/>
  <c r="L4987" i="23"/>
  <c r="M4987" i="23" s="1"/>
  <c r="L4988" i="23"/>
  <c r="M4988" i="23" s="1"/>
  <c r="L4989" i="23"/>
  <c r="M4989" i="23" s="1"/>
  <c r="L4990" i="23"/>
  <c r="M4990" i="23" s="1"/>
  <c r="L4991" i="23"/>
  <c r="M4991" i="23" s="1"/>
  <c r="L4992" i="23"/>
  <c r="M4992" i="23" s="1"/>
  <c r="L4993" i="23"/>
  <c r="M4993" i="23" s="1"/>
  <c r="L4994" i="23"/>
  <c r="M4994" i="23" s="1"/>
  <c r="L4995" i="23"/>
  <c r="M4995" i="23" s="1"/>
  <c r="L4996" i="23"/>
  <c r="M4996" i="23" s="1"/>
  <c r="L4997" i="23"/>
  <c r="M4997" i="23" s="1"/>
  <c r="L4998" i="23"/>
  <c r="M4998" i="23" s="1"/>
  <c r="L4999" i="23"/>
  <c r="M4999" i="23" s="1"/>
  <c r="L5000" i="23"/>
  <c r="M5000" i="23" s="1"/>
  <c r="L5001" i="23"/>
  <c r="M5001" i="23" s="1"/>
  <c r="L5002" i="23"/>
  <c r="M5002" i="23" s="1"/>
  <c r="L5003" i="23"/>
  <c r="M5003" i="23" s="1"/>
  <c r="L5004" i="23"/>
  <c r="M5004" i="23" s="1"/>
  <c r="L5005" i="23"/>
  <c r="M5005" i="23" s="1"/>
  <c r="L5006" i="23"/>
  <c r="M5006" i="23" s="1"/>
  <c r="L5007" i="23"/>
  <c r="M5007" i="23" s="1"/>
  <c r="L5008" i="23"/>
  <c r="M5008" i="23" s="1"/>
  <c r="L5009" i="23"/>
  <c r="M5009" i="23" s="1"/>
  <c r="L5010" i="23"/>
  <c r="M5010" i="23" s="1"/>
  <c r="L5011" i="23"/>
  <c r="M5011" i="23" s="1"/>
  <c r="L5012" i="23"/>
  <c r="M5012" i="23" s="1"/>
  <c r="L5013" i="23"/>
  <c r="M5013" i="23" s="1"/>
  <c r="L5014" i="23"/>
  <c r="M5014" i="23" s="1"/>
  <c r="L5015" i="23"/>
  <c r="M5015" i="23" s="1"/>
  <c r="L5016" i="23"/>
  <c r="M5016" i="23" s="1"/>
  <c r="L5017" i="23"/>
  <c r="M5017" i="23" s="1"/>
  <c r="L5018" i="23"/>
  <c r="M5018" i="23" s="1"/>
  <c r="L5019" i="23"/>
  <c r="M5019" i="23" s="1"/>
  <c r="L5020" i="23"/>
  <c r="M5020" i="23" s="1"/>
  <c r="L5021" i="23"/>
  <c r="M5021" i="23" s="1"/>
  <c r="L5022" i="23"/>
  <c r="M5022" i="23" s="1"/>
  <c r="L5023" i="23"/>
  <c r="M5023" i="23" s="1"/>
  <c r="L5024" i="23"/>
  <c r="M5024" i="23" s="1"/>
  <c r="L5025" i="23"/>
  <c r="M5025" i="23" s="1"/>
  <c r="L5026" i="23"/>
  <c r="M5026" i="23" s="1"/>
  <c r="L5027" i="23"/>
  <c r="M5027" i="23" s="1"/>
  <c r="L5028" i="23"/>
  <c r="M5028" i="23" s="1"/>
  <c r="L5029" i="23"/>
  <c r="M5029" i="23" s="1"/>
  <c r="L5030" i="23"/>
  <c r="M5030" i="23" s="1"/>
  <c r="L5031" i="23"/>
  <c r="M5031" i="23" s="1"/>
  <c r="L5032" i="23"/>
  <c r="M5032" i="23" s="1"/>
  <c r="L5033" i="23"/>
  <c r="M5033" i="23" s="1"/>
  <c r="L5034" i="23"/>
  <c r="M5034" i="23" s="1"/>
  <c r="L5035" i="23"/>
  <c r="M5035" i="23" s="1"/>
  <c r="L5036" i="23"/>
  <c r="M5036" i="23" s="1"/>
  <c r="L5037" i="23"/>
  <c r="M5037" i="23" s="1"/>
  <c r="L5038" i="23"/>
  <c r="M5038" i="23" s="1"/>
  <c r="L5039" i="23"/>
  <c r="M5039" i="23" s="1"/>
  <c r="L5040" i="23"/>
  <c r="M5040" i="23" s="1"/>
  <c r="L5041" i="23"/>
  <c r="M5041" i="23" s="1"/>
  <c r="L5042" i="23"/>
  <c r="M5042" i="23" s="1"/>
  <c r="L5043" i="23"/>
  <c r="M5043" i="23" s="1"/>
  <c r="L5044" i="23"/>
  <c r="M5044" i="23" s="1"/>
  <c r="L5045" i="23"/>
  <c r="M5045" i="23" s="1"/>
  <c r="L5046" i="23"/>
  <c r="M5046" i="23" s="1"/>
  <c r="L5047" i="23"/>
  <c r="M5047" i="23" s="1"/>
  <c r="L5048" i="23"/>
  <c r="M5048" i="23" s="1"/>
  <c r="L5049" i="23"/>
  <c r="M5049" i="23" s="1"/>
  <c r="L5050" i="23"/>
  <c r="M5050" i="23" s="1"/>
  <c r="L5051" i="23"/>
  <c r="M5051" i="23" s="1"/>
  <c r="L5052" i="23"/>
  <c r="M5052" i="23" s="1"/>
  <c r="L5053" i="23"/>
  <c r="M5053" i="23" s="1"/>
  <c r="L5054" i="23"/>
  <c r="M5054" i="23" s="1"/>
  <c r="L5055" i="23"/>
  <c r="M5055" i="23" s="1"/>
  <c r="L5056" i="23"/>
  <c r="M5056" i="23" s="1"/>
  <c r="L5057" i="23"/>
  <c r="M5057" i="23" s="1"/>
  <c r="L5058" i="23"/>
  <c r="M5058" i="23" s="1"/>
  <c r="L5059" i="23"/>
  <c r="M5059" i="23" s="1"/>
  <c r="L5060" i="23"/>
  <c r="M5060" i="23" s="1"/>
  <c r="L5061" i="23"/>
  <c r="M5061" i="23" s="1"/>
  <c r="L5062" i="23"/>
  <c r="M5062" i="23" s="1"/>
  <c r="L5063" i="23"/>
  <c r="M5063" i="23" s="1"/>
  <c r="L5064" i="23"/>
  <c r="M5064" i="23" s="1"/>
  <c r="L5065" i="23"/>
  <c r="M5065" i="23" s="1"/>
  <c r="L5066" i="23"/>
  <c r="M5066" i="23" s="1"/>
  <c r="L5067" i="23"/>
  <c r="M5067" i="23" s="1"/>
  <c r="L5068" i="23"/>
  <c r="M5068" i="23" s="1"/>
  <c r="L5069" i="23"/>
  <c r="M5069" i="23" s="1"/>
  <c r="L5070" i="23"/>
  <c r="M5070" i="23" s="1"/>
  <c r="L5071" i="23"/>
  <c r="M5071" i="23" s="1"/>
  <c r="L5072" i="23"/>
  <c r="M5072" i="23" s="1"/>
  <c r="L5073" i="23"/>
  <c r="M5073" i="23" s="1"/>
  <c r="L5074" i="23"/>
  <c r="M5074" i="23" s="1"/>
  <c r="L5075" i="23"/>
  <c r="M5075" i="23" s="1"/>
  <c r="L5076" i="23"/>
  <c r="M5076" i="23" s="1"/>
  <c r="L5077" i="23"/>
  <c r="M5077" i="23" s="1"/>
  <c r="L5078" i="23"/>
  <c r="M5078" i="23" s="1"/>
  <c r="L5079" i="23"/>
  <c r="M5079" i="23" s="1"/>
  <c r="L5080" i="23"/>
  <c r="M5080" i="23" s="1"/>
  <c r="L5081" i="23"/>
  <c r="M5081" i="23" s="1"/>
  <c r="L5082" i="23"/>
  <c r="M5082" i="23" s="1"/>
  <c r="L5083" i="23"/>
  <c r="M5083" i="23" s="1"/>
  <c r="L5084" i="23"/>
  <c r="M5084" i="23" s="1"/>
  <c r="L5085" i="23"/>
  <c r="M5085" i="23" s="1"/>
  <c r="L5086" i="23"/>
  <c r="M5086" i="23" s="1"/>
  <c r="L5087" i="23"/>
  <c r="M5087" i="23" s="1"/>
  <c r="L5088" i="23"/>
  <c r="M5088" i="23" s="1"/>
  <c r="L5089" i="23"/>
  <c r="M5089" i="23" s="1"/>
  <c r="L5090" i="23"/>
  <c r="M5090" i="23" s="1"/>
  <c r="L5091" i="23"/>
  <c r="M5091" i="23" s="1"/>
  <c r="L5092" i="23"/>
  <c r="M5092" i="23" s="1"/>
  <c r="L5093" i="23"/>
  <c r="M5093" i="23" s="1"/>
  <c r="L5094" i="23"/>
  <c r="M5094" i="23" s="1"/>
  <c r="L5095" i="23"/>
  <c r="M5095" i="23" s="1"/>
  <c r="L5096" i="23"/>
  <c r="M5096" i="23" s="1"/>
  <c r="L5097" i="23"/>
  <c r="M5097" i="23" s="1"/>
  <c r="L5098" i="23"/>
  <c r="M5098" i="23" s="1"/>
  <c r="L5099" i="23"/>
  <c r="M5099" i="23" s="1"/>
  <c r="L5100" i="23"/>
  <c r="M5100" i="23" s="1"/>
  <c r="L5101" i="23"/>
  <c r="M5101" i="23" s="1"/>
  <c r="L5102" i="23"/>
  <c r="M5102" i="23" s="1"/>
  <c r="L5103" i="23"/>
  <c r="M5103" i="23" s="1"/>
  <c r="L5104" i="23"/>
  <c r="M5104" i="23" s="1"/>
  <c r="L5105" i="23"/>
  <c r="M5105" i="23" s="1"/>
  <c r="L5106" i="23"/>
  <c r="M5106" i="23" s="1"/>
  <c r="L5107" i="23"/>
  <c r="M5107" i="23" s="1"/>
  <c r="L5108" i="23"/>
  <c r="M5108" i="23" s="1"/>
  <c r="L5109" i="23"/>
  <c r="M5109" i="23" s="1"/>
  <c r="L5110" i="23"/>
  <c r="M5110" i="23" s="1"/>
  <c r="L5111" i="23"/>
  <c r="M5111" i="23" s="1"/>
  <c r="L5112" i="23"/>
  <c r="M5112" i="23" s="1"/>
  <c r="L5113" i="23"/>
  <c r="M5113" i="23" s="1"/>
  <c r="L5114" i="23"/>
  <c r="M5114" i="23" s="1"/>
  <c r="L5115" i="23"/>
  <c r="M5115" i="23" s="1"/>
  <c r="L5116" i="23"/>
  <c r="M5116" i="23" s="1"/>
  <c r="L5117" i="23"/>
  <c r="M5117" i="23" s="1"/>
  <c r="L5118" i="23"/>
  <c r="M5118" i="23" s="1"/>
  <c r="L5119" i="23"/>
  <c r="M5119" i="23" s="1"/>
  <c r="L5120" i="23"/>
  <c r="M5120" i="23" s="1"/>
  <c r="L5121" i="23"/>
  <c r="M5121" i="23" s="1"/>
  <c r="L5122" i="23"/>
  <c r="M5122" i="23" s="1"/>
  <c r="L5123" i="23"/>
  <c r="M5123" i="23" s="1"/>
  <c r="L5124" i="23"/>
  <c r="M5124" i="23" s="1"/>
  <c r="L5125" i="23"/>
  <c r="M5125" i="23" s="1"/>
  <c r="L5126" i="23"/>
  <c r="M5126" i="23" s="1"/>
  <c r="L5127" i="23"/>
  <c r="M5127" i="23" s="1"/>
  <c r="L5128" i="23"/>
  <c r="M5128" i="23" s="1"/>
  <c r="L5129" i="23"/>
  <c r="M5129" i="23" s="1"/>
  <c r="L5130" i="23"/>
  <c r="M5130" i="23" s="1"/>
  <c r="L5131" i="23"/>
  <c r="M5131" i="23" s="1"/>
  <c r="L5132" i="23"/>
  <c r="M5132" i="23" s="1"/>
  <c r="L5133" i="23"/>
  <c r="M5133" i="23" s="1"/>
  <c r="L5134" i="23"/>
  <c r="M5134" i="23" s="1"/>
  <c r="L5135" i="23"/>
  <c r="M5135" i="23" s="1"/>
  <c r="L5136" i="23"/>
  <c r="M5136" i="23" s="1"/>
  <c r="L5137" i="23"/>
  <c r="M5137" i="23" s="1"/>
  <c r="L5138" i="23"/>
  <c r="M5138" i="23" s="1"/>
  <c r="L5139" i="23"/>
  <c r="M5139" i="23" s="1"/>
  <c r="L5140" i="23"/>
  <c r="M5140" i="23" s="1"/>
  <c r="L5141" i="23"/>
  <c r="M5141" i="23" s="1"/>
  <c r="L5142" i="23"/>
  <c r="M5142" i="23" s="1"/>
  <c r="L5143" i="23"/>
  <c r="M5143" i="23" s="1"/>
  <c r="L5144" i="23"/>
  <c r="M5144" i="23" s="1"/>
  <c r="L5145" i="23"/>
  <c r="M5145" i="23" s="1"/>
  <c r="L5146" i="23"/>
  <c r="M5146" i="23" s="1"/>
  <c r="L5147" i="23"/>
  <c r="M5147" i="23" s="1"/>
  <c r="L5148" i="23"/>
  <c r="M5148" i="23" s="1"/>
  <c r="L5149" i="23"/>
  <c r="M5149" i="23" s="1"/>
  <c r="L5150" i="23"/>
  <c r="M5150" i="23" s="1"/>
  <c r="L5151" i="23"/>
  <c r="M5151" i="23" s="1"/>
  <c r="L5152" i="23"/>
  <c r="M5152" i="23" s="1"/>
  <c r="L5153" i="23"/>
  <c r="M5153" i="23" s="1"/>
  <c r="L5154" i="23"/>
  <c r="M5154" i="23" s="1"/>
  <c r="L5155" i="23"/>
  <c r="M5155" i="23" s="1"/>
  <c r="L5156" i="23"/>
  <c r="M5156" i="23" s="1"/>
  <c r="L5157" i="23"/>
  <c r="M5157" i="23" s="1"/>
  <c r="L5158" i="23"/>
  <c r="M5158" i="23" s="1"/>
  <c r="L5159" i="23"/>
  <c r="M5159" i="23" s="1"/>
  <c r="L5160" i="23"/>
  <c r="M5160" i="23" s="1"/>
  <c r="L5161" i="23"/>
  <c r="M5161" i="23" s="1"/>
  <c r="L5162" i="23"/>
  <c r="M5162" i="23" s="1"/>
  <c r="L5163" i="23"/>
  <c r="M5163" i="23" s="1"/>
  <c r="L5164" i="23"/>
  <c r="M5164" i="23" s="1"/>
  <c r="L5165" i="23"/>
  <c r="M5165" i="23" s="1"/>
  <c r="L5166" i="23"/>
  <c r="M5166" i="23" s="1"/>
  <c r="L5167" i="23"/>
  <c r="M5167" i="23" s="1"/>
  <c r="L5168" i="23"/>
  <c r="M5168" i="23" s="1"/>
  <c r="L5169" i="23"/>
  <c r="M5169" i="23" s="1"/>
  <c r="L5170" i="23"/>
  <c r="M5170" i="23" s="1"/>
  <c r="L5171" i="23"/>
  <c r="M5171" i="23" s="1"/>
  <c r="L5172" i="23"/>
  <c r="M5172" i="23" s="1"/>
  <c r="L5173" i="23"/>
  <c r="M5173" i="23" s="1"/>
  <c r="L5174" i="23"/>
  <c r="M5174" i="23" s="1"/>
  <c r="L5175" i="23"/>
  <c r="M5175" i="23" s="1"/>
  <c r="L5176" i="23"/>
  <c r="M5176" i="23" s="1"/>
  <c r="L5177" i="23"/>
  <c r="M5177" i="23" s="1"/>
  <c r="L5178" i="23"/>
  <c r="M5178" i="23" s="1"/>
  <c r="L5179" i="23"/>
  <c r="M5179" i="23" s="1"/>
  <c r="L5180" i="23"/>
  <c r="M5180" i="23" s="1"/>
  <c r="L5181" i="23"/>
  <c r="M5181" i="23" s="1"/>
  <c r="L5182" i="23"/>
  <c r="M5182" i="23" s="1"/>
  <c r="L5183" i="23"/>
  <c r="M5183" i="23" s="1"/>
  <c r="L5184" i="23"/>
  <c r="M5184" i="23" s="1"/>
  <c r="L5185" i="23"/>
  <c r="M5185" i="23" s="1"/>
  <c r="L5186" i="23"/>
  <c r="M5186" i="23" s="1"/>
  <c r="L5187" i="23"/>
  <c r="M5187" i="23" s="1"/>
  <c r="L5188" i="23"/>
  <c r="M5188" i="23" s="1"/>
  <c r="L5189" i="23"/>
  <c r="M5189" i="23" s="1"/>
  <c r="L5190" i="23"/>
  <c r="M5190" i="23" s="1"/>
  <c r="L5191" i="23"/>
  <c r="M5191" i="23" s="1"/>
  <c r="L5192" i="23"/>
  <c r="M5192" i="23" s="1"/>
  <c r="L5193" i="23"/>
  <c r="M5193" i="23" s="1"/>
  <c r="L5194" i="23"/>
  <c r="M5194" i="23" s="1"/>
  <c r="L5195" i="23"/>
  <c r="M5195" i="23" s="1"/>
  <c r="L5196" i="23"/>
  <c r="M5196" i="23" s="1"/>
  <c r="L5197" i="23"/>
  <c r="M5197" i="23" s="1"/>
  <c r="L5198" i="23"/>
  <c r="M5198" i="23" s="1"/>
  <c r="L5199" i="23"/>
  <c r="M5199" i="23" s="1"/>
  <c r="L5200" i="23"/>
  <c r="M5200" i="23" s="1"/>
  <c r="L5201" i="23"/>
  <c r="M5201" i="23" s="1"/>
  <c r="L5202" i="23"/>
  <c r="M5202" i="23" s="1"/>
  <c r="L5203" i="23"/>
  <c r="M5203" i="23" s="1"/>
  <c r="L5204" i="23"/>
  <c r="M5204" i="23" s="1"/>
  <c r="L5205" i="23"/>
  <c r="M5205" i="23" s="1"/>
  <c r="L5206" i="23"/>
  <c r="M5206" i="23" s="1"/>
  <c r="L5207" i="23"/>
  <c r="M5207" i="23" s="1"/>
  <c r="L5208" i="23"/>
  <c r="M5208" i="23" s="1"/>
  <c r="L5209" i="23"/>
  <c r="M5209" i="23" s="1"/>
  <c r="L5210" i="23"/>
  <c r="M5210" i="23" s="1"/>
  <c r="L5211" i="23"/>
  <c r="M5211" i="23" s="1"/>
  <c r="L5212" i="23"/>
  <c r="M5212" i="23" s="1"/>
  <c r="L5213" i="23"/>
  <c r="M5213" i="23" s="1"/>
  <c r="L5214" i="23"/>
  <c r="M5214" i="23" s="1"/>
  <c r="L5215" i="23"/>
  <c r="M5215" i="23" s="1"/>
  <c r="L5216" i="23"/>
  <c r="M5216" i="23" s="1"/>
  <c r="L5217" i="23"/>
  <c r="M5217" i="23" s="1"/>
  <c r="L5218" i="23"/>
  <c r="M5218" i="23" s="1"/>
  <c r="L5219" i="23"/>
  <c r="M5219" i="23" s="1"/>
  <c r="L5220" i="23"/>
  <c r="M5220" i="23" s="1"/>
  <c r="L5221" i="23"/>
  <c r="M5221" i="23" s="1"/>
  <c r="L5222" i="23"/>
  <c r="M5222" i="23" s="1"/>
  <c r="L5223" i="23"/>
  <c r="M5223" i="23" s="1"/>
  <c r="L5224" i="23"/>
  <c r="M5224" i="23" s="1"/>
  <c r="L5225" i="23"/>
  <c r="M5225" i="23" s="1"/>
  <c r="L5226" i="23"/>
  <c r="M5226" i="23" s="1"/>
  <c r="L5227" i="23"/>
  <c r="M5227" i="23" s="1"/>
  <c r="L5228" i="23"/>
  <c r="M5228" i="23" s="1"/>
  <c r="L5229" i="23"/>
  <c r="M5229" i="23" s="1"/>
  <c r="L5230" i="23"/>
  <c r="M5230" i="23" s="1"/>
  <c r="L5231" i="23"/>
  <c r="M5231" i="23" s="1"/>
  <c r="L5232" i="23"/>
  <c r="M5232" i="23" s="1"/>
  <c r="L5233" i="23"/>
  <c r="M5233" i="23" s="1"/>
  <c r="L5234" i="23"/>
  <c r="M5234" i="23" s="1"/>
  <c r="L5235" i="23"/>
  <c r="M5235" i="23" s="1"/>
  <c r="L5236" i="23"/>
  <c r="M5236" i="23" s="1"/>
  <c r="L5237" i="23"/>
  <c r="M5237" i="23" s="1"/>
  <c r="L5238" i="23"/>
  <c r="M5238" i="23" s="1"/>
  <c r="L5239" i="23"/>
  <c r="M5239" i="23" s="1"/>
  <c r="L5240" i="23"/>
  <c r="M5240" i="23" s="1"/>
  <c r="L5241" i="23"/>
  <c r="M5241" i="23" s="1"/>
  <c r="L5242" i="23"/>
  <c r="M5242" i="23" s="1"/>
  <c r="L5243" i="23"/>
  <c r="M5243" i="23" s="1"/>
  <c r="L5244" i="23"/>
  <c r="M5244" i="23" s="1"/>
  <c r="L5245" i="23"/>
  <c r="M5245" i="23" s="1"/>
  <c r="L5246" i="23"/>
  <c r="M5246" i="23" s="1"/>
  <c r="L5247" i="23"/>
  <c r="M5247" i="23" s="1"/>
  <c r="L5248" i="23"/>
  <c r="M5248" i="23" s="1"/>
  <c r="L5249" i="23"/>
  <c r="M5249" i="23" s="1"/>
  <c r="L5250" i="23"/>
  <c r="M5250" i="23" s="1"/>
  <c r="L5251" i="23"/>
  <c r="M5251" i="23" s="1"/>
  <c r="L5252" i="23"/>
  <c r="M5252" i="23" s="1"/>
  <c r="L5253" i="23"/>
  <c r="M5253" i="23" s="1"/>
  <c r="L5254" i="23"/>
  <c r="M5254" i="23" s="1"/>
  <c r="L5255" i="23"/>
  <c r="M5255" i="23" s="1"/>
  <c r="L5256" i="23"/>
  <c r="M5256" i="23" s="1"/>
  <c r="L5257" i="23"/>
  <c r="M5257" i="23" s="1"/>
  <c r="L5258" i="23"/>
  <c r="M5258" i="23" s="1"/>
  <c r="L5259" i="23"/>
  <c r="M5259" i="23" s="1"/>
  <c r="L5260" i="23"/>
  <c r="M5260" i="23" s="1"/>
  <c r="L5261" i="23"/>
  <c r="M5261" i="23" s="1"/>
  <c r="L5262" i="23"/>
  <c r="M5262" i="23" s="1"/>
  <c r="L5263" i="23"/>
  <c r="M5263" i="23" s="1"/>
  <c r="L5264" i="23"/>
  <c r="M5264" i="23" s="1"/>
  <c r="L5265" i="23"/>
  <c r="M5265" i="23" s="1"/>
  <c r="L5266" i="23"/>
  <c r="M5266" i="23" s="1"/>
  <c r="L5267" i="23"/>
  <c r="M5267" i="23" s="1"/>
  <c r="L5268" i="23"/>
  <c r="M5268" i="23" s="1"/>
  <c r="L5269" i="23"/>
  <c r="M5269" i="23" s="1"/>
  <c r="L5270" i="23"/>
  <c r="M5270" i="23" s="1"/>
  <c r="L5271" i="23"/>
  <c r="M5271" i="23" s="1"/>
  <c r="L5272" i="23"/>
  <c r="M5272" i="23" s="1"/>
  <c r="L5273" i="23"/>
  <c r="M5273" i="23" s="1"/>
  <c r="L5274" i="23"/>
  <c r="M5274" i="23" s="1"/>
  <c r="L5275" i="23"/>
  <c r="M5275" i="23" s="1"/>
  <c r="L5276" i="23"/>
  <c r="M5276" i="23" s="1"/>
  <c r="L5277" i="23"/>
  <c r="M5277" i="23" s="1"/>
  <c r="L5278" i="23"/>
  <c r="M5278" i="23" s="1"/>
  <c r="L5279" i="23"/>
  <c r="M5279" i="23" s="1"/>
  <c r="L5280" i="23"/>
  <c r="M5280" i="23" s="1"/>
  <c r="L5281" i="23"/>
  <c r="M5281" i="23" s="1"/>
  <c r="L5282" i="23"/>
  <c r="M5282" i="23" s="1"/>
  <c r="L5283" i="23"/>
  <c r="M5283" i="23" s="1"/>
  <c r="L5284" i="23"/>
  <c r="M5284" i="23" s="1"/>
  <c r="L5285" i="23"/>
  <c r="M5285" i="23" s="1"/>
  <c r="L5286" i="23"/>
  <c r="M5286" i="23" s="1"/>
  <c r="L5287" i="23"/>
  <c r="M5287" i="23" s="1"/>
  <c r="L5288" i="23"/>
  <c r="M5288" i="23" s="1"/>
  <c r="L5289" i="23"/>
  <c r="M5289" i="23" s="1"/>
  <c r="L5290" i="23"/>
  <c r="M5290" i="23" s="1"/>
  <c r="L5291" i="23"/>
  <c r="M5291" i="23" s="1"/>
  <c r="L5292" i="23"/>
  <c r="M5292" i="23" s="1"/>
  <c r="L5293" i="23"/>
  <c r="M5293" i="23" s="1"/>
  <c r="L5294" i="23"/>
  <c r="M5294" i="23" s="1"/>
  <c r="L5295" i="23"/>
  <c r="M5295" i="23" s="1"/>
  <c r="L5296" i="23"/>
  <c r="M5296" i="23" s="1"/>
  <c r="L5297" i="23"/>
  <c r="M5297" i="23" s="1"/>
  <c r="L5298" i="23"/>
  <c r="M5298" i="23" s="1"/>
  <c r="L5299" i="23"/>
  <c r="M5299" i="23" s="1"/>
  <c r="L5300" i="23"/>
  <c r="M5300" i="23" s="1"/>
  <c r="L5301" i="23"/>
  <c r="M5301" i="23" s="1"/>
  <c r="L5302" i="23"/>
  <c r="M5302" i="23" s="1"/>
  <c r="L5303" i="23"/>
  <c r="M5303" i="23" s="1"/>
  <c r="L5304" i="23"/>
  <c r="M5304" i="23" s="1"/>
  <c r="L5305" i="23"/>
  <c r="M5305" i="23" s="1"/>
  <c r="L5306" i="23"/>
  <c r="M5306" i="23" s="1"/>
  <c r="L5307" i="23"/>
  <c r="M5307" i="23" s="1"/>
  <c r="L5308" i="23"/>
  <c r="M5308" i="23" s="1"/>
  <c r="L5309" i="23"/>
  <c r="M5309" i="23" s="1"/>
  <c r="L5310" i="23"/>
  <c r="M5310" i="23" s="1"/>
  <c r="L5311" i="23"/>
  <c r="M5311" i="23" s="1"/>
  <c r="L5312" i="23"/>
  <c r="M5312" i="23" s="1"/>
  <c r="L5313" i="23"/>
  <c r="M5313" i="23" s="1"/>
  <c r="L5314" i="23"/>
  <c r="M5314" i="23" s="1"/>
  <c r="L5315" i="23"/>
  <c r="M5315" i="23" s="1"/>
  <c r="L5316" i="23"/>
  <c r="M5316" i="23" s="1"/>
  <c r="L5317" i="23"/>
  <c r="M5317" i="23" s="1"/>
  <c r="L5318" i="23"/>
  <c r="M5318" i="23" s="1"/>
  <c r="L5319" i="23"/>
  <c r="M5319" i="23" s="1"/>
  <c r="L5320" i="23"/>
  <c r="M5320" i="23" s="1"/>
  <c r="L5321" i="23"/>
  <c r="M5321" i="23" s="1"/>
  <c r="L5322" i="23"/>
  <c r="M5322" i="23" s="1"/>
  <c r="L5323" i="23"/>
  <c r="M5323" i="23" s="1"/>
  <c r="L5324" i="23"/>
  <c r="M5324" i="23" s="1"/>
  <c r="L5325" i="23"/>
  <c r="M5325" i="23" s="1"/>
  <c r="L5326" i="23"/>
  <c r="M5326" i="23" s="1"/>
  <c r="L5327" i="23"/>
  <c r="M5327" i="23" s="1"/>
  <c r="L5328" i="23"/>
  <c r="M5328" i="23" s="1"/>
  <c r="L5329" i="23"/>
  <c r="M5329" i="23" s="1"/>
  <c r="L5330" i="23"/>
  <c r="M5330" i="23" s="1"/>
  <c r="L5331" i="23"/>
  <c r="M5331" i="23" s="1"/>
  <c r="L5332" i="23"/>
  <c r="M5332" i="23" s="1"/>
  <c r="L5333" i="23"/>
  <c r="M5333" i="23" s="1"/>
  <c r="L5334" i="23"/>
  <c r="M5334" i="23" s="1"/>
  <c r="L5335" i="23"/>
  <c r="M5335" i="23" s="1"/>
  <c r="L5336" i="23"/>
  <c r="M5336" i="23" s="1"/>
  <c r="L5337" i="23"/>
  <c r="M5337" i="23" s="1"/>
  <c r="L5338" i="23"/>
  <c r="M5338" i="23" s="1"/>
  <c r="L5339" i="23"/>
  <c r="M5339" i="23" s="1"/>
  <c r="L5340" i="23"/>
  <c r="M5340" i="23" s="1"/>
  <c r="L5341" i="23"/>
  <c r="M5341" i="23" s="1"/>
  <c r="L5342" i="23"/>
  <c r="M5342" i="23" s="1"/>
  <c r="L5343" i="23"/>
  <c r="M5343" i="23" s="1"/>
  <c r="L5344" i="23"/>
  <c r="M5344" i="23" s="1"/>
  <c r="L5345" i="23"/>
  <c r="M5345" i="23" s="1"/>
  <c r="L5346" i="23"/>
  <c r="M5346" i="23" s="1"/>
  <c r="L5347" i="23"/>
  <c r="M5347" i="23" s="1"/>
  <c r="L5348" i="23"/>
  <c r="M5348" i="23" s="1"/>
  <c r="L5349" i="23"/>
  <c r="M5349" i="23" s="1"/>
  <c r="L5350" i="23"/>
  <c r="M5350" i="23" s="1"/>
  <c r="L5351" i="23"/>
  <c r="M5351" i="23" s="1"/>
  <c r="L5352" i="23"/>
  <c r="M5352" i="23" s="1"/>
  <c r="L5353" i="23"/>
  <c r="M5353" i="23" s="1"/>
  <c r="L5354" i="23"/>
  <c r="M5354" i="23" s="1"/>
  <c r="L5355" i="23"/>
  <c r="M5355" i="23" s="1"/>
  <c r="L5356" i="23"/>
  <c r="M5356" i="23" s="1"/>
  <c r="L5357" i="23"/>
  <c r="M5357" i="23" s="1"/>
  <c r="L5358" i="23"/>
  <c r="M5358" i="23" s="1"/>
  <c r="L5359" i="23"/>
  <c r="M5359" i="23" s="1"/>
  <c r="L5360" i="23"/>
  <c r="M5360" i="23" s="1"/>
  <c r="L5361" i="23"/>
  <c r="M5361" i="23" s="1"/>
  <c r="L5362" i="23"/>
  <c r="M5362" i="23" s="1"/>
  <c r="L5363" i="23"/>
  <c r="M5363" i="23" s="1"/>
  <c r="L5364" i="23"/>
  <c r="M5364" i="23" s="1"/>
  <c r="L5365" i="23"/>
  <c r="M5365" i="23" s="1"/>
  <c r="L5366" i="23"/>
  <c r="M5366" i="23" s="1"/>
  <c r="L5367" i="23"/>
  <c r="M5367" i="23" s="1"/>
  <c r="L5368" i="23"/>
  <c r="M5368" i="23" s="1"/>
  <c r="L5369" i="23"/>
  <c r="M5369" i="23" s="1"/>
  <c r="L5370" i="23"/>
  <c r="M5370" i="23" s="1"/>
  <c r="L5371" i="23"/>
  <c r="M5371" i="23" s="1"/>
  <c r="L5372" i="23"/>
  <c r="M5372" i="23" s="1"/>
  <c r="L5373" i="23"/>
  <c r="M5373" i="23" s="1"/>
  <c r="L5374" i="23"/>
  <c r="M5374" i="23" s="1"/>
  <c r="L5375" i="23"/>
  <c r="M5375" i="23" s="1"/>
  <c r="L5376" i="23"/>
  <c r="M5376" i="23" s="1"/>
  <c r="L5377" i="23"/>
  <c r="M5377" i="23" s="1"/>
  <c r="L5378" i="23"/>
  <c r="M5378" i="23" s="1"/>
  <c r="L5379" i="23"/>
  <c r="M5379" i="23" s="1"/>
  <c r="L5380" i="23"/>
  <c r="M5380" i="23" s="1"/>
  <c r="L5381" i="23"/>
  <c r="M5381" i="23" s="1"/>
  <c r="L5382" i="23"/>
  <c r="M5382" i="23" s="1"/>
  <c r="L5383" i="23"/>
  <c r="M5383" i="23" s="1"/>
  <c r="L5384" i="23"/>
  <c r="M5384" i="23" s="1"/>
  <c r="L5385" i="23"/>
  <c r="M5385" i="23" s="1"/>
  <c r="L5386" i="23"/>
  <c r="M5386" i="23" s="1"/>
  <c r="L5387" i="23"/>
  <c r="M5387" i="23" s="1"/>
  <c r="L5388" i="23"/>
  <c r="M5388" i="23" s="1"/>
  <c r="L5389" i="23"/>
  <c r="M5389" i="23" s="1"/>
  <c r="L5390" i="23"/>
  <c r="M5390" i="23" s="1"/>
  <c r="L5391" i="23"/>
  <c r="M5391" i="23" s="1"/>
  <c r="L5392" i="23"/>
  <c r="M5392" i="23" s="1"/>
  <c r="L5393" i="23"/>
  <c r="M5393" i="23" s="1"/>
  <c r="L5394" i="23"/>
  <c r="M5394" i="23" s="1"/>
  <c r="L5395" i="23"/>
  <c r="M5395" i="23" s="1"/>
  <c r="L5396" i="23"/>
  <c r="M5396" i="23" s="1"/>
  <c r="L5397" i="23"/>
  <c r="M5397" i="23" s="1"/>
  <c r="L5398" i="23"/>
  <c r="M5398" i="23" s="1"/>
  <c r="L5399" i="23"/>
  <c r="M5399" i="23" s="1"/>
  <c r="L5400" i="23"/>
  <c r="M5400" i="23" s="1"/>
  <c r="L5401" i="23"/>
  <c r="M5401" i="23" s="1"/>
  <c r="L5402" i="23"/>
  <c r="M5402" i="23" s="1"/>
  <c r="L5403" i="23"/>
  <c r="M5403" i="23" s="1"/>
  <c r="L5404" i="23"/>
  <c r="M5404" i="23" s="1"/>
  <c r="L5405" i="23"/>
  <c r="M5405" i="23" s="1"/>
  <c r="L5406" i="23"/>
  <c r="M5406" i="23" s="1"/>
  <c r="L5407" i="23"/>
  <c r="M5407" i="23" s="1"/>
  <c r="L5408" i="23"/>
  <c r="M5408" i="23" s="1"/>
  <c r="L5409" i="23"/>
  <c r="M5409" i="23" s="1"/>
  <c r="L5410" i="23"/>
  <c r="M5410" i="23" s="1"/>
  <c r="L5411" i="23"/>
  <c r="M5411" i="23" s="1"/>
  <c r="L5412" i="23"/>
  <c r="M5412" i="23" s="1"/>
  <c r="L5413" i="23"/>
  <c r="M5413" i="23" s="1"/>
  <c r="L5414" i="23"/>
  <c r="M5414" i="23" s="1"/>
  <c r="L5415" i="23"/>
  <c r="M5415" i="23" s="1"/>
  <c r="L5416" i="23"/>
  <c r="M5416" i="23" s="1"/>
  <c r="L5417" i="23"/>
  <c r="M5417" i="23" s="1"/>
  <c r="L5418" i="23"/>
  <c r="M5418" i="23" s="1"/>
  <c r="L5419" i="23"/>
  <c r="M5419" i="23" s="1"/>
  <c r="L5420" i="23"/>
  <c r="M5420" i="23" s="1"/>
  <c r="L5421" i="23"/>
  <c r="M5421" i="23" s="1"/>
  <c r="L5422" i="23"/>
  <c r="M5422" i="23" s="1"/>
  <c r="L5423" i="23"/>
  <c r="M5423" i="23" s="1"/>
  <c r="L5424" i="23"/>
  <c r="M5424" i="23" s="1"/>
  <c r="L5425" i="23"/>
  <c r="M5425" i="23" s="1"/>
  <c r="L5426" i="23"/>
  <c r="M5426" i="23" s="1"/>
  <c r="L5427" i="23"/>
  <c r="M5427" i="23" s="1"/>
  <c r="L5428" i="23"/>
  <c r="M5428" i="23" s="1"/>
  <c r="L5429" i="23"/>
  <c r="M5429" i="23" s="1"/>
  <c r="L5430" i="23"/>
  <c r="M5430" i="23" s="1"/>
  <c r="L5431" i="23"/>
  <c r="M5431" i="23" s="1"/>
  <c r="L5432" i="23"/>
  <c r="M5432" i="23" s="1"/>
  <c r="L5433" i="23"/>
  <c r="M5433" i="23" s="1"/>
  <c r="L5434" i="23"/>
  <c r="M5434" i="23" s="1"/>
  <c r="L5435" i="23"/>
  <c r="M5435" i="23" s="1"/>
  <c r="L5436" i="23"/>
  <c r="M5436" i="23" s="1"/>
  <c r="L5437" i="23"/>
  <c r="M5437" i="23" s="1"/>
  <c r="L5438" i="23"/>
  <c r="M5438" i="23" s="1"/>
  <c r="L5439" i="23"/>
  <c r="M5439" i="23" s="1"/>
  <c r="L5440" i="23"/>
  <c r="M5440" i="23" s="1"/>
  <c r="L5441" i="23"/>
  <c r="M5441" i="23" s="1"/>
  <c r="L5442" i="23"/>
  <c r="M5442" i="23" s="1"/>
  <c r="L5443" i="23"/>
  <c r="M5443" i="23" s="1"/>
  <c r="L5444" i="23"/>
  <c r="M5444" i="23" s="1"/>
  <c r="L5445" i="23"/>
  <c r="M5445" i="23" s="1"/>
  <c r="L5446" i="23"/>
  <c r="M5446" i="23" s="1"/>
  <c r="L5447" i="23"/>
  <c r="M5447" i="23" s="1"/>
  <c r="L5448" i="23"/>
  <c r="M5448" i="23" s="1"/>
  <c r="L5449" i="23"/>
  <c r="M5449" i="23" s="1"/>
  <c r="L5450" i="23"/>
  <c r="M5450" i="23" s="1"/>
  <c r="L5451" i="23"/>
  <c r="M5451" i="23" s="1"/>
  <c r="L5452" i="23"/>
  <c r="M5452" i="23" s="1"/>
  <c r="L5453" i="23"/>
  <c r="M5453" i="23" s="1"/>
  <c r="L5454" i="23"/>
  <c r="M5454" i="23" s="1"/>
  <c r="L5455" i="23"/>
  <c r="M5455" i="23" s="1"/>
  <c r="L5456" i="23"/>
  <c r="M5456" i="23" s="1"/>
  <c r="L5457" i="23"/>
  <c r="M5457" i="23" s="1"/>
  <c r="L5458" i="23"/>
  <c r="M5458" i="23" s="1"/>
  <c r="L5459" i="23"/>
  <c r="M5459" i="23" s="1"/>
  <c r="L5460" i="23"/>
  <c r="M5460" i="23" s="1"/>
  <c r="L5461" i="23"/>
  <c r="M5461" i="23" s="1"/>
  <c r="L5462" i="23"/>
  <c r="M5462" i="23" s="1"/>
  <c r="L5463" i="23"/>
  <c r="M5463" i="23" s="1"/>
  <c r="L5464" i="23"/>
  <c r="M5464" i="23" s="1"/>
  <c r="L5465" i="23"/>
  <c r="M5465" i="23" s="1"/>
  <c r="L5466" i="23"/>
  <c r="M5466" i="23" s="1"/>
  <c r="L5467" i="23"/>
  <c r="M5467" i="23" s="1"/>
  <c r="L5468" i="23"/>
  <c r="M5468" i="23" s="1"/>
  <c r="L5469" i="23"/>
  <c r="M5469" i="23" s="1"/>
  <c r="L5470" i="23"/>
  <c r="M5470" i="23" s="1"/>
  <c r="L5471" i="23"/>
  <c r="M5471" i="23" s="1"/>
  <c r="L5472" i="23"/>
  <c r="M5472" i="23" s="1"/>
  <c r="L5473" i="23"/>
  <c r="M5473" i="23" s="1"/>
  <c r="L5474" i="23"/>
  <c r="M5474" i="23" s="1"/>
  <c r="L5475" i="23"/>
  <c r="M5475" i="23" s="1"/>
  <c r="L5476" i="23"/>
  <c r="M5476" i="23" s="1"/>
  <c r="L5477" i="23"/>
  <c r="M5477" i="23" s="1"/>
  <c r="L5478" i="23"/>
  <c r="M5478" i="23" s="1"/>
  <c r="L5479" i="23"/>
  <c r="M5479" i="23" s="1"/>
  <c r="L5480" i="23"/>
  <c r="M5480" i="23" s="1"/>
  <c r="L5481" i="23"/>
  <c r="M5481" i="23" s="1"/>
  <c r="L5482" i="23"/>
  <c r="M5482" i="23" s="1"/>
  <c r="L5483" i="23"/>
  <c r="M5483" i="23" s="1"/>
  <c r="L5484" i="23"/>
  <c r="M5484" i="23" s="1"/>
  <c r="L5485" i="23"/>
  <c r="M5485" i="23" s="1"/>
  <c r="L5486" i="23"/>
  <c r="M5486" i="23" s="1"/>
  <c r="L5487" i="23"/>
  <c r="M5487" i="23" s="1"/>
  <c r="L5488" i="23"/>
  <c r="M5488" i="23" s="1"/>
  <c r="L5489" i="23"/>
  <c r="M5489" i="23" s="1"/>
  <c r="L5490" i="23"/>
  <c r="M5490" i="23" s="1"/>
  <c r="L5491" i="23"/>
  <c r="M5491" i="23" s="1"/>
  <c r="L5492" i="23"/>
  <c r="M5492" i="23" s="1"/>
  <c r="L5493" i="23"/>
  <c r="M5493" i="23" s="1"/>
  <c r="L5494" i="23"/>
  <c r="M5494" i="23" s="1"/>
  <c r="L5495" i="23"/>
  <c r="M5495" i="23" s="1"/>
  <c r="L5496" i="23"/>
  <c r="M5496" i="23" s="1"/>
  <c r="L5497" i="23"/>
  <c r="M5497" i="23" s="1"/>
  <c r="L5498" i="23"/>
  <c r="M5498" i="23" s="1"/>
  <c r="L5499" i="23"/>
  <c r="M5499" i="23" s="1"/>
  <c r="L5500" i="23"/>
  <c r="M5500" i="23" s="1"/>
  <c r="L5501" i="23"/>
  <c r="M5501" i="23" s="1"/>
  <c r="L5502" i="23"/>
  <c r="M5502" i="23" s="1"/>
  <c r="L5503" i="23"/>
  <c r="M5503" i="23" s="1"/>
  <c r="L5504" i="23"/>
  <c r="M5504" i="23" s="1"/>
  <c r="L5505" i="23"/>
  <c r="M5505" i="23" s="1"/>
  <c r="L5506" i="23"/>
  <c r="M5506" i="23" s="1"/>
  <c r="L5507" i="23"/>
  <c r="M5507" i="23" s="1"/>
  <c r="L5508" i="23"/>
  <c r="M5508" i="23" s="1"/>
  <c r="L5509" i="23"/>
  <c r="M5509" i="23" s="1"/>
  <c r="L5510" i="23"/>
  <c r="M5510" i="23" s="1"/>
  <c r="L5511" i="23"/>
  <c r="M5511" i="23" s="1"/>
  <c r="L5512" i="23"/>
  <c r="M5512" i="23" s="1"/>
  <c r="L5513" i="23"/>
  <c r="M5513" i="23" s="1"/>
  <c r="L5514" i="23"/>
  <c r="M5514" i="23" s="1"/>
  <c r="L5515" i="23"/>
  <c r="M5515" i="23" s="1"/>
  <c r="L5516" i="23"/>
  <c r="M5516" i="23" s="1"/>
  <c r="L5517" i="23"/>
  <c r="M5517" i="23" s="1"/>
  <c r="L5518" i="23"/>
  <c r="M5518" i="23" s="1"/>
  <c r="L5519" i="23"/>
  <c r="M5519" i="23" s="1"/>
  <c r="L5520" i="23"/>
  <c r="M5520" i="23" s="1"/>
  <c r="L5521" i="23"/>
  <c r="M5521" i="23" s="1"/>
  <c r="L5522" i="23"/>
  <c r="M5522" i="23" s="1"/>
  <c r="L5523" i="23"/>
  <c r="M5523" i="23" s="1"/>
  <c r="L5524" i="23"/>
  <c r="M5524" i="23" s="1"/>
  <c r="L5525" i="23"/>
  <c r="M5525" i="23" s="1"/>
  <c r="L5526" i="23"/>
  <c r="M5526" i="23" s="1"/>
  <c r="L5527" i="23"/>
  <c r="M5527" i="23" s="1"/>
  <c r="L5528" i="23"/>
  <c r="M5528" i="23" s="1"/>
  <c r="L5529" i="23"/>
  <c r="M5529" i="23" s="1"/>
  <c r="L5530" i="23"/>
  <c r="M5530" i="23" s="1"/>
  <c r="L5531" i="23"/>
  <c r="M5531" i="23" s="1"/>
  <c r="L5532" i="23"/>
  <c r="M5532" i="23" s="1"/>
  <c r="L5533" i="23"/>
  <c r="M5533" i="23" s="1"/>
  <c r="L5534" i="23"/>
  <c r="M5534" i="23" s="1"/>
  <c r="L5535" i="23"/>
  <c r="M5535" i="23" s="1"/>
  <c r="L5536" i="23"/>
  <c r="M5536" i="23" s="1"/>
  <c r="L5537" i="23"/>
  <c r="M5537" i="23" s="1"/>
  <c r="L5538" i="23"/>
  <c r="M5538" i="23" s="1"/>
  <c r="L5539" i="23"/>
  <c r="M5539" i="23" s="1"/>
  <c r="L5540" i="23"/>
  <c r="M5540" i="23" s="1"/>
  <c r="L5541" i="23"/>
  <c r="M5541" i="23" s="1"/>
  <c r="L5542" i="23"/>
  <c r="M5542" i="23" s="1"/>
  <c r="L5543" i="23"/>
  <c r="M5543" i="23" s="1"/>
  <c r="L5544" i="23"/>
  <c r="M5544" i="23" s="1"/>
  <c r="L5545" i="23"/>
  <c r="M5545" i="23" s="1"/>
  <c r="L5546" i="23"/>
  <c r="M5546" i="23" s="1"/>
  <c r="L5547" i="23"/>
  <c r="M5547" i="23" s="1"/>
  <c r="L5548" i="23"/>
  <c r="M5548" i="23" s="1"/>
  <c r="L5549" i="23"/>
  <c r="M5549" i="23" s="1"/>
  <c r="L5550" i="23"/>
  <c r="M5550" i="23" s="1"/>
  <c r="L5551" i="23"/>
  <c r="M5551" i="23" s="1"/>
  <c r="L5552" i="23"/>
  <c r="M5552" i="23" s="1"/>
  <c r="L5553" i="23"/>
  <c r="M5553" i="23" s="1"/>
  <c r="L5554" i="23"/>
  <c r="M5554" i="23" s="1"/>
  <c r="L5555" i="23"/>
  <c r="M5555" i="23" s="1"/>
  <c r="L5556" i="23"/>
  <c r="M5556" i="23" s="1"/>
  <c r="L5557" i="23"/>
  <c r="M5557" i="23" s="1"/>
  <c r="L5558" i="23"/>
  <c r="M5558" i="23" s="1"/>
  <c r="L5559" i="23"/>
  <c r="M5559" i="23" s="1"/>
  <c r="L5560" i="23"/>
  <c r="M5560" i="23" s="1"/>
  <c r="L5561" i="23"/>
  <c r="M5561" i="23" s="1"/>
  <c r="L5562" i="23"/>
  <c r="M5562" i="23" s="1"/>
  <c r="L5563" i="23"/>
  <c r="M5563" i="23" s="1"/>
  <c r="L5564" i="23"/>
  <c r="M5564" i="23" s="1"/>
  <c r="L5565" i="23"/>
  <c r="M5565" i="23" s="1"/>
  <c r="L5566" i="23"/>
  <c r="M5566" i="23" s="1"/>
  <c r="L5567" i="23"/>
  <c r="M5567" i="23" s="1"/>
  <c r="L5568" i="23"/>
  <c r="M5568" i="23" s="1"/>
  <c r="L5569" i="23"/>
  <c r="M5569" i="23" s="1"/>
  <c r="L5570" i="23"/>
  <c r="M5570" i="23" s="1"/>
  <c r="L5571" i="23"/>
  <c r="M5571" i="23" s="1"/>
  <c r="L5572" i="23"/>
  <c r="M5572" i="23" s="1"/>
  <c r="L5573" i="23"/>
  <c r="M5573" i="23" s="1"/>
  <c r="L5574" i="23"/>
  <c r="M5574" i="23" s="1"/>
  <c r="L5575" i="23"/>
  <c r="M5575" i="23" s="1"/>
  <c r="L5576" i="23"/>
  <c r="M5576" i="23" s="1"/>
  <c r="L5577" i="23"/>
  <c r="M5577" i="23" s="1"/>
  <c r="L5578" i="23"/>
  <c r="M5578" i="23" s="1"/>
  <c r="L5579" i="23"/>
  <c r="M5579" i="23" s="1"/>
  <c r="L5580" i="23"/>
  <c r="M5580" i="23" s="1"/>
  <c r="L5581" i="23"/>
  <c r="M5581" i="23" s="1"/>
  <c r="L5582" i="23"/>
  <c r="M5582" i="23" s="1"/>
  <c r="L5583" i="23"/>
  <c r="M5583" i="23" s="1"/>
  <c r="L5584" i="23"/>
  <c r="M5584" i="23" s="1"/>
  <c r="L5585" i="23"/>
  <c r="M5585" i="23" s="1"/>
  <c r="L5586" i="23"/>
  <c r="M5586" i="23" s="1"/>
  <c r="L5587" i="23"/>
  <c r="M5587" i="23" s="1"/>
  <c r="L5588" i="23"/>
  <c r="M5588" i="23" s="1"/>
  <c r="L5589" i="23"/>
  <c r="M5589" i="23" s="1"/>
  <c r="L5590" i="23"/>
  <c r="M5590" i="23" s="1"/>
  <c r="L5591" i="23"/>
  <c r="M5591" i="23" s="1"/>
  <c r="L5592" i="23"/>
  <c r="M5592" i="23" s="1"/>
  <c r="L5593" i="23"/>
  <c r="M5593" i="23" s="1"/>
  <c r="L5594" i="23"/>
  <c r="M5594" i="23" s="1"/>
  <c r="L5595" i="23"/>
  <c r="M5595" i="23" s="1"/>
  <c r="L5596" i="23"/>
  <c r="M5596" i="23" s="1"/>
  <c r="L5597" i="23"/>
  <c r="M5597" i="23" s="1"/>
  <c r="L5598" i="23"/>
  <c r="M5598" i="23" s="1"/>
  <c r="L5599" i="23"/>
  <c r="M5599" i="23" s="1"/>
  <c r="L5600" i="23"/>
  <c r="M5600" i="23" s="1"/>
  <c r="L5601" i="23"/>
  <c r="M5601" i="23" s="1"/>
  <c r="L5602" i="23"/>
  <c r="M5602" i="23" s="1"/>
  <c r="L5603" i="23"/>
  <c r="M5603" i="23" s="1"/>
  <c r="L5604" i="23"/>
  <c r="M5604" i="23" s="1"/>
  <c r="L5605" i="23"/>
  <c r="M5605" i="23" s="1"/>
  <c r="L5606" i="23"/>
  <c r="M5606" i="23" s="1"/>
  <c r="L5607" i="23"/>
  <c r="M5607" i="23" s="1"/>
  <c r="L5608" i="23"/>
  <c r="M5608" i="23" s="1"/>
  <c r="L5609" i="23"/>
  <c r="M5609" i="23" s="1"/>
  <c r="L5610" i="23"/>
  <c r="M5610" i="23" s="1"/>
  <c r="L5611" i="23"/>
  <c r="M5611" i="23" s="1"/>
  <c r="L5612" i="23"/>
  <c r="M5612" i="23" s="1"/>
  <c r="L5613" i="23"/>
  <c r="M5613" i="23" s="1"/>
  <c r="L5614" i="23"/>
  <c r="M5614" i="23" s="1"/>
  <c r="L5615" i="23"/>
  <c r="M5615" i="23" s="1"/>
  <c r="L5616" i="23"/>
  <c r="M5616" i="23" s="1"/>
  <c r="L5617" i="23"/>
  <c r="M5617" i="23" s="1"/>
  <c r="L5618" i="23"/>
  <c r="M5618" i="23" s="1"/>
  <c r="L5619" i="23"/>
  <c r="M5619" i="23" s="1"/>
  <c r="L5620" i="23"/>
  <c r="M5620" i="23" s="1"/>
  <c r="L5621" i="23"/>
  <c r="M5621" i="23" s="1"/>
  <c r="L5622" i="23"/>
  <c r="M5622" i="23" s="1"/>
  <c r="L5623" i="23"/>
  <c r="M5623" i="23" s="1"/>
  <c r="L5624" i="23"/>
  <c r="M5624" i="23" s="1"/>
  <c r="L5625" i="23"/>
  <c r="M5625" i="23" s="1"/>
  <c r="L5626" i="23"/>
  <c r="M5626" i="23" s="1"/>
  <c r="L5627" i="23"/>
  <c r="M5627" i="23" s="1"/>
  <c r="L5628" i="23"/>
  <c r="M5628" i="23" s="1"/>
  <c r="L5629" i="23"/>
  <c r="M5629" i="23" s="1"/>
  <c r="L5630" i="23"/>
  <c r="M5630" i="23" s="1"/>
  <c r="L5631" i="23"/>
  <c r="M5631" i="23" s="1"/>
  <c r="L5632" i="23"/>
  <c r="M5632" i="23" s="1"/>
  <c r="L5633" i="23"/>
  <c r="M5633" i="23" s="1"/>
  <c r="L5634" i="23"/>
  <c r="M5634" i="23" s="1"/>
  <c r="L5635" i="23"/>
  <c r="M5635" i="23" s="1"/>
  <c r="L5636" i="23"/>
  <c r="M5636" i="23" s="1"/>
  <c r="L5637" i="23"/>
  <c r="M5637" i="23" s="1"/>
  <c r="L5638" i="23"/>
  <c r="M5638" i="23" s="1"/>
  <c r="L5639" i="23"/>
  <c r="M5639" i="23" s="1"/>
  <c r="L5640" i="23"/>
  <c r="M5640" i="23" s="1"/>
  <c r="L5641" i="23"/>
  <c r="M5641" i="23" s="1"/>
  <c r="L5642" i="23"/>
  <c r="M5642" i="23" s="1"/>
  <c r="L5643" i="23"/>
  <c r="M5643" i="23" s="1"/>
  <c r="L5644" i="23"/>
  <c r="M5644" i="23" s="1"/>
  <c r="L5645" i="23"/>
  <c r="M5645" i="23" s="1"/>
  <c r="L5646" i="23"/>
  <c r="M5646" i="23" s="1"/>
  <c r="L5647" i="23"/>
  <c r="M5647" i="23" s="1"/>
  <c r="L5648" i="23"/>
  <c r="M5648" i="23" s="1"/>
  <c r="L5649" i="23"/>
  <c r="M5649" i="23" s="1"/>
  <c r="L5650" i="23"/>
  <c r="M5650" i="23" s="1"/>
  <c r="L5651" i="23"/>
  <c r="M5651" i="23" s="1"/>
  <c r="L5652" i="23"/>
  <c r="M5652" i="23" s="1"/>
  <c r="L5653" i="23"/>
  <c r="M5653" i="23" s="1"/>
  <c r="L5654" i="23"/>
  <c r="M5654" i="23" s="1"/>
  <c r="L5655" i="23"/>
  <c r="M5655" i="23" s="1"/>
  <c r="L5656" i="23"/>
  <c r="M5656" i="23" s="1"/>
  <c r="L5657" i="23"/>
  <c r="M5657" i="23" s="1"/>
  <c r="L5658" i="23"/>
  <c r="M5658" i="23" s="1"/>
  <c r="L5659" i="23"/>
  <c r="M5659" i="23" s="1"/>
  <c r="L5660" i="23"/>
  <c r="M5660" i="23" s="1"/>
  <c r="L5661" i="23"/>
  <c r="M5661" i="23" s="1"/>
  <c r="L5662" i="23"/>
  <c r="M5662" i="23" s="1"/>
  <c r="L5663" i="23"/>
  <c r="M5663" i="23" s="1"/>
  <c r="L5664" i="23"/>
  <c r="M5664" i="23" s="1"/>
  <c r="L5665" i="23"/>
  <c r="M5665" i="23" s="1"/>
  <c r="L5666" i="23"/>
  <c r="M5666" i="23" s="1"/>
  <c r="L5667" i="23"/>
  <c r="M5667" i="23" s="1"/>
  <c r="L5668" i="23"/>
  <c r="M5668" i="23" s="1"/>
  <c r="L5669" i="23"/>
  <c r="M5669" i="23" s="1"/>
  <c r="L5670" i="23"/>
  <c r="M5670" i="23" s="1"/>
  <c r="L5671" i="23"/>
  <c r="M5671" i="23" s="1"/>
  <c r="L5672" i="23"/>
  <c r="M5672" i="23" s="1"/>
  <c r="L5673" i="23"/>
  <c r="M5673" i="23" s="1"/>
  <c r="L5674" i="23"/>
  <c r="M5674" i="23" s="1"/>
  <c r="L5675" i="23"/>
  <c r="M5675" i="23" s="1"/>
  <c r="L5676" i="23"/>
  <c r="M5676" i="23" s="1"/>
  <c r="L5677" i="23"/>
  <c r="M5677" i="23" s="1"/>
  <c r="L5678" i="23"/>
  <c r="M5678" i="23" s="1"/>
  <c r="L5679" i="23"/>
  <c r="M5679" i="23" s="1"/>
  <c r="L5680" i="23"/>
  <c r="M5680" i="23" s="1"/>
  <c r="L5681" i="23"/>
  <c r="M5681" i="23" s="1"/>
  <c r="L5682" i="23"/>
  <c r="M5682" i="23" s="1"/>
  <c r="L5683" i="23"/>
  <c r="M5683" i="23" s="1"/>
  <c r="L5684" i="23"/>
  <c r="M5684" i="23" s="1"/>
  <c r="L5685" i="23"/>
  <c r="M5685" i="23" s="1"/>
  <c r="L5686" i="23"/>
  <c r="M5686" i="23" s="1"/>
  <c r="L5687" i="23"/>
  <c r="M5687" i="23" s="1"/>
  <c r="L5688" i="23"/>
  <c r="M5688" i="23" s="1"/>
  <c r="L5689" i="23"/>
  <c r="M5689" i="23" s="1"/>
  <c r="L5690" i="23"/>
  <c r="M5690" i="23" s="1"/>
  <c r="L5691" i="23"/>
  <c r="M5691" i="23" s="1"/>
  <c r="L5692" i="23"/>
  <c r="M5692" i="23" s="1"/>
  <c r="L5693" i="23"/>
  <c r="M5693" i="23" s="1"/>
  <c r="L5694" i="23"/>
  <c r="M5694" i="23" s="1"/>
  <c r="L5695" i="23"/>
  <c r="M5695" i="23" s="1"/>
  <c r="L5696" i="23"/>
  <c r="M5696" i="23" s="1"/>
  <c r="L5697" i="23"/>
  <c r="M5697" i="23" s="1"/>
  <c r="L5698" i="23"/>
  <c r="M5698" i="23" s="1"/>
  <c r="L5699" i="23"/>
  <c r="M5699" i="23" s="1"/>
  <c r="L5700" i="23"/>
  <c r="M5700" i="23" s="1"/>
  <c r="L5701" i="23"/>
  <c r="M5701" i="23" s="1"/>
  <c r="L5702" i="23"/>
  <c r="M5702" i="23" s="1"/>
  <c r="L5703" i="23"/>
  <c r="M5703" i="23" s="1"/>
  <c r="L5704" i="23"/>
  <c r="M5704" i="23" s="1"/>
  <c r="L5705" i="23"/>
  <c r="M5705" i="23" s="1"/>
  <c r="L5706" i="23"/>
  <c r="M5706" i="23" s="1"/>
  <c r="L5707" i="23"/>
  <c r="M5707" i="23" s="1"/>
  <c r="L5708" i="23"/>
  <c r="M5708" i="23" s="1"/>
  <c r="L5709" i="23"/>
  <c r="M5709" i="23" s="1"/>
  <c r="L5710" i="23"/>
  <c r="M5710" i="23" s="1"/>
  <c r="L5711" i="23"/>
  <c r="M5711" i="23" s="1"/>
  <c r="L5712" i="23"/>
  <c r="M5712" i="23" s="1"/>
  <c r="L5713" i="23"/>
  <c r="M5713" i="23" s="1"/>
  <c r="L5714" i="23"/>
  <c r="M5714" i="23" s="1"/>
  <c r="L5715" i="23"/>
  <c r="M5715" i="23" s="1"/>
  <c r="L5716" i="23"/>
  <c r="M5716" i="23" s="1"/>
  <c r="L5717" i="23"/>
  <c r="M5717" i="23" s="1"/>
  <c r="L5718" i="23"/>
  <c r="M5718" i="23" s="1"/>
  <c r="L5719" i="23"/>
  <c r="M5719" i="23" s="1"/>
  <c r="L5720" i="23"/>
  <c r="M5720" i="23" s="1"/>
  <c r="L5721" i="23"/>
  <c r="M5721" i="23" s="1"/>
  <c r="L5722" i="23"/>
  <c r="M5722" i="23" s="1"/>
  <c r="L5723" i="23"/>
  <c r="M5723" i="23" s="1"/>
  <c r="L5724" i="23"/>
  <c r="M5724" i="23" s="1"/>
  <c r="L5725" i="23"/>
  <c r="M5725" i="23" s="1"/>
  <c r="L5726" i="23"/>
  <c r="M5726" i="23" s="1"/>
  <c r="L5727" i="23"/>
  <c r="M5727" i="23" s="1"/>
  <c r="L5728" i="23"/>
  <c r="M5728" i="23" s="1"/>
  <c r="L5729" i="23"/>
  <c r="M5729" i="23" s="1"/>
  <c r="L5730" i="23"/>
  <c r="M5730" i="23" s="1"/>
  <c r="L5731" i="23"/>
  <c r="M5731" i="23" s="1"/>
  <c r="L5732" i="23"/>
  <c r="M5732" i="23" s="1"/>
  <c r="L5733" i="23"/>
  <c r="M5733" i="23" s="1"/>
  <c r="L5734" i="23"/>
  <c r="M5734" i="23" s="1"/>
  <c r="L5735" i="23"/>
  <c r="M5735" i="23" s="1"/>
  <c r="L5736" i="23"/>
  <c r="M5736" i="23" s="1"/>
  <c r="L5737" i="23"/>
  <c r="M5737" i="23" s="1"/>
  <c r="L5738" i="23"/>
  <c r="M5738" i="23" s="1"/>
  <c r="L5739" i="23"/>
  <c r="M5739" i="23" s="1"/>
  <c r="L5740" i="23"/>
  <c r="M5740" i="23" s="1"/>
  <c r="L5741" i="23"/>
  <c r="M5741" i="23" s="1"/>
  <c r="L5742" i="23"/>
  <c r="M5742" i="23" s="1"/>
  <c r="L5743" i="23"/>
  <c r="M5743" i="23" s="1"/>
  <c r="L5744" i="23"/>
  <c r="M5744" i="23" s="1"/>
  <c r="L5745" i="23"/>
  <c r="M5745" i="23" s="1"/>
  <c r="L5746" i="23"/>
  <c r="M5746" i="23" s="1"/>
  <c r="L5747" i="23"/>
  <c r="M5747" i="23" s="1"/>
  <c r="L5748" i="23"/>
  <c r="M5748" i="23" s="1"/>
  <c r="L5749" i="23"/>
  <c r="M5749" i="23" s="1"/>
  <c r="L5750" i="23"/>
  <c r="M5750" i="23" s="1"/>
  <c r="L5751" i="23"/>
  <c r="M5751" i="23" s="1"/>
  <c r="L5752" i="23"/>
  <c r="M5752" i="23" s="1"/>
  <c r="L5753" i="23"/>
  <c r="M5753" i="23" s="1"/>
  <c r="L5754" i="23"/>
  <c r="M5754" i="23" s="1"/>
  <c r="L5755" i="23"/>
  <c r="M5755" i="23" s="1"/>
  <c r="L5756" i="23"/>
  <c r="M5756" i="23" s="1"/>
  <c r="L5757" i="23"/>
  <c r="M5757" i="23" s="1"/>
  <c r="L5758" i="23"/>
  <c r="M5758" i="23" s="1"/>
  <c r="L5759" i="23"/>
  <c r="M5759" i="23" s="1"/>
  <c r="L5760" i="23"/>
  <c r="M5760" i="23" s="1"/>
  <c r="L5761" i="23"/>
  <c r="M5761" i="23" s="1"/>
  <c r="L5762" i="23"/>
  <c r="M5762" i="23" s="1"/>
  <c r="L5763" i="23"/>
  <c r="M5763" i="23" s="1"/>
  <c r="L5764" i="23"/>
  <c r="M5764" i="23" s="1"/>
  <c r="L5765" i="23"/>
  <c r="M5765" i="23" s="1"/>
  <c r="L5766" i="23"/>
  <c r="M5766" i="23" s="1"/>
  <c r="L5767" i="23"/>
  <c r="M5767" i="23" s="1"/>
  <c r="L5768" i="23"/>
  <c r="M5768" i="23" s="1"/>
  <c r="L5769" i="23"/>
  <c r="M5769" i="23" s="1"/>
  <c r="L5770" i="23"/>
  <c r="M5770" i="23" s="1"/>
  <c r="L5771" i="23"/>
  <c r="M5771" i="23" s="1"/>
  <c r="L5772" i="23"/>
  <c r="M5772" i="23" s="1"/>
  <c r="L5773" i="23"/>
  <c r="M5773" i="23" s="1"/>
  <c r="L5774" i="23"/>
  <c r="M5774" i="23" s="1"/>
  <c r="L5775" i="23"/>
  <c r="M5775" i="23" s="1"/>
  <c r="L5776" i="23"/>
  <c r="M5776" i="23" s="1"/>
  <c r="L5777" i="23"/>
  <c r="M5777" i="23" s="1"/>
  <c r="L5778" i="23"/>
  <c r="M5778" i="23" s="1"/>
  <c r="L5779" i="23"/>
  <c r="M5779" i="23" s="1"/>
  <c r="L5780" i="23"/>
  <c r="M5780" i="23" s="1"/>
  <c r="L5781" i="23"/>
  <c r="M5781" i="23" s="1"/>
  <c r="L5782" i="23"/>
  <c r="M5782" i="23" s="1"/>
  <c r="L5783" i="23"/>
  <c r="M5783" i="23" s="1"/>
  <c r="L5784" i="23"/>
  <c r="M5784" i="23" s="1"/>
  <c r="L5785" i="23"/>
  <c r="M5785" i="23" s="1"/>
  <c r="L5786" i="23"/>
  <c r="M5786" i="23" s="1"/>
  <c r="L5787" i="23"/>
  <c r="M5787" i="23" s="1"/>
  <c r="L5788" i="23"/>
  <c r="M5788" i="23" s="1"/>
  <c r="L5789" i="23"/>
  <c r="M5789" i="23" s="1"/>
  <c r="L5790" i="23"/>
  <c r="M5790" i="23" s="1"/>
  <c r="L5791" i="23"/>
  <c r="M5791" i="23" s="1"/>
  <c r="L5792" i="23"/>
  <c r="M5792" i="23" s="1"/>
  <c r="L5793" i="23"/>
  <c r="M5793" i="23" s="1"/>
  <c r="L5794" i="23"/>
  <c r="M5794" i="23" s="1"/>
  <c r="L5795" i="23"/>
  <c r="M5795" i="23" s="1"/>
  <c r="L5796" i="23"/>
  <c r="M5796" i="23" s="1"/>
  <c r="L5797" i="23"/>
  <c r="M5797" i="23" s="1"/>
  <c r="L5798" i="23"/>
  <c r="M5798" i="23" s="1"/>
  <c r="L5799" i="23"/>
  <c r="M5799" i="23" s="1"/>
  <c r="L5800" i="23"/>
  <c r="M5800" i="23" s="1"/>
  <c r="L5801" i="23"/>
  <c r="M5801" i="23" s="1"/>
  <c r="L5802" i="23"/>
  <c r="M5802" i="23" s="1"/>
  <c r="L5803" i="23"/>
  <c r="M5803" i="23" s="1"/>
  <c r="L5804" i="23"/>
  <c r="M5804" i="23" s="1"/>
  <c r="L5805" i="23"/>
  <c r="M5805" i="23" s="1"/>
  <c r="L5806" i="23"/>
  <c r="M5806" i="23" s="1"/>
  <c r="L5807" i="23"/>
  <c r="M5807" i="23" s="1"/>
  <c r="L5808" i="23"/>
  <c r="M5808" i="23" s="1"/>
  <c r="L5809" i="23"/>
  <c r="M5809" i="23" s="1"/>
  <c r="L5810" i="23"/>
  <c r="M5810" i="23" s="1"/>
  <c r="L5811" i="23"/>
  <c r="M5811" i="23" s="1"/>
  <c r="L5812" i="23"/>
  <c r="M5812" i="23" s="1"/>
  <c r="L5813" i="23"/>
  <c r="M5813" i="23" s="1"/>
  <c r="L5814" i="23"/>
  <c r="M5814" i="23" s="1"/>
  <c r="L5815" i="23"/>
  <c r="M5815" i="23" s="1"/>
  <c r="L5816" i="23"/>
  <c r="M5816" i="23" s="1"/>
  <c r="L5817" i="23"/>
  <c r="M5817" i="23" s="1"/>
  <c r="L5818" i="23"/>
  <c r="M5818" i="23" s="1"/>
  <c r="L5819" i="23"/>
  <c r="M5819" i="23" s="1"/>
  <c r="L5820" i="23"/>
  <c r="M5820" i="23" s="1"/>
  <c r="L5821" i="23"/>
  <c r="M5821" i="23" s="1"/>
  <c r="L5822" i="23"/>
  <c r="M5822" i="23" s="1"/>
  <c r="L5823" i="23"/>
  <c r="M5823" i="23" s="1"/>
  <c r="L5824" i="23"/>
  <c r="M5824" i="23" s="1"/>
  <c r="L5825" i="23"/>
  <c r="M5825" i="23" s="1"/>
  <c r="L5826" i="23"/>
  <c r="M5826" i="23" s="1"/>
  <c r="L5827" i="23"/>
  <c r="M5827" i="23" s="1"/>
  <c r="L5828" i="23"/>
  <c r="M5828" i="23" s="1"/>
  <c r="L5829" i="23"/>
  <c r="M5829" i="23" s="1"/>
  <c r="L5830" i="23"/>
  <c r="M5830" i="23" s="1"/>
  <c r="L5831" i="23"/>
  <c r="M5831" i="23" s="1"/>
  <c r="L5832" i="23"/>
  <c r="M5832" i="23" s="1"/>
  <c r="L5833" i="23"/>
  <c r="M5833" i="23" s="1"/>
  <c r="L5834" i="23"/>
  <c r="M5834" i="23" s="1"/>
  <c r="L5835" i="23"/>
  <c r="M5835" i="23" s="1"/>
  <c r="L5836" i="23"/>
  <c r="M5836" i="23" s="1"/>
  <c r="L5837" i="23"/>
  <c r="M5837" i="23" s="1"/>
  <c r="L5838" i="23"/>
  <c r="M5838" i="23" s="1"/>
  <c r="L5839" i="23"/>
  <c r="M5839" i="23" s="1"/>
  <c r="L5840" i="23"/>
  <c r="M5840" i="23" s="1"/>
  <c r="L5841" i="23"/>
  <c r="M5841" i="23" s="1"/>
  <c r="L5842" i="23"/>
  <c r="M5842" i="23" s="1"/>
  <c r="L5843" i="23"/>
  <c r="M5843" i="23" s="1"/>
  <c r="L5844" i="23"/>
  <c r="M5844" i="23" s="1"/>
  <c r="L5845" i="23"/>
  <c r="M5845" i="23" s="1"/>
  <c r="L5846" i="23"/>
  <c r="M5846" i="23" s="1"/>
  <c r="L5847" i="23"/>
  <c r="M5847" i="23" s="1"/>
  <c r="L5848" i="23"/>
  <c r="M5848" i="23" s="1"/>
  <c r="L5849" i="23"/>
  <c r="M5849" i="23" s="1"/>
  <c r="L5850" i="23"/>
  <c r="M5850" i="23" s="1"/>
  <c r="L5851" i="23"/>
  <c r="M5851" i="23" s="1"/>
  <c r="L5852" i="23"/>
  <c r="M5852" i="23" s="1"/>
  <c r="L5853" i="23"/>
  <c r="M5853" i="23" s="1"/>
  <c r="L5854" i="23"/>
  <c r="M5854" i="23" s="1"/>
  <c r="L5855" i="23"/>
  <c r="M5855" i="23" s="1"/>
  <c r="L5856" i="23"/>
  <c r="M5856" i="23" s="1"/>
  <c r="L5857" i="23"/>
  <c r="M5857" i="23" s="1"/>
  <c r="L5858" i="23"/>
  <c r="M5858" i="23" s="1"/>
  <c r="L5859" i="23"/>
  <c r="M5859" i="23" s="1"/>
  <c r="L5860" i="23"/>
  <c r="M5860" i="23" s="1"/>
  <c r="L5861" i="23"/>
  <c r="M5861" i="23" s="1"/>
  <c r="L5862" i="23"/>
  <c r="M5862" i="23" s="1"/>
  <c r="L5863" i="23"/>
  <c r="M5863" i="23" s="1"/>
  <c r="L5864" i="23"/>
  <c r="M5864" i="23" s="1"/>
  <c r="L5865" i="23"/>
  <c r="M5865" i="23" s="1"/>
  <c r="L5866" i="23"/>
  <c r="M5866" i="23" s="1"/>
  <c r="L5867" i="23"/>
  <c r="M5867" i="23" s="1"/>
  <c r="L5868" i="23"/>
  <c r="M5868" i="23" s="1"/>
  <c r="L5869" i="23"/>
  <c r="M5869" i="23" s="1"/>
  <c r="L5870" i="23"/>
  <c r="M5870" i="23" s="1"/>
  <c r="L5871" i="23"/>
  <c r="M5871" i="23" s="1"/>
  <c r="L5872" i="23"/>
  <c r="M5872" i="23" s="1"/>
  <c r="L5873" i="23"/>
  <c r="M5873" i="23" s="1"/>
  <c r="L5874" i="23"/>
  <c r="M5874" i="23" s="1"/>
  <c r="L5875" i="23"/>
  <c r="M5875" i="23" s="1"/>
  <c r="L5876" i="23"/>
  <c r="M5876" i="23" s="1"/>
  <c r="L5877" i="23"/>
  <c r="M5877" i="23" s="1"/>
  <c r="L5878" i="23"/>
  <c r="M5878" i="23" s="1"/>
  <c r="L5879" i="23"/>
  <c r="M5879" i="23" s="1"/>
  <c r="L5880" i="23"/>
  <c r="M5880" i="23" s="1"/>
  <c r="L5881" i="23"/>
  <c r="M5881" i="23" s="1"/>
  <c r="L5882" i="23"/>
  <c r="M5882" i="23" s="1"/>
  <c r="L5883" i="23"/>
  <c r="M5883" i="23" s="1"/>
  <c r="L5884" i="23"/>
  <c r="M5884" i="23" s="1"/>
  <c r="L5885" i="23"/>
  <c r="M5885" i="23" s="1"/>
  <c r="L5886" i="23"/>
  <c r="M5886" i="23" s="1"/>
  <c r="L5887" i="23"/>
  <c r="M5887" i="23" s="1"/>
  <c r="L5888" i="23"/>
  <c r="M5888" i="23" s="1"/>
  <c r="L5889" i="23"/>
  <c r="M5889" i="23" s="1"/>
  <c r="L5890" i="23"/>
  <c r="M5890" i="23" s="1"/>
  <c r="L5891" i="23"/>
  <c r="M5891" i="23" s="1"/>
  <c r="L5892" i="23"/>
  <c r="M5892" i="23" s="1"/>
  <c r="L5893" i="23"/>
  <c r="M5893" i="23" s="1"/>
  <c r="L5894" i="23"/>
  <c r="M5894" i="23" s="1"/>
  <c r="L5895" i="23"/>
  <c r="M5895" i="23" s="1"/>
  <c r="L5896" i="23"/>
  <c r="M5896" i="23" s="1"/>
  <c r="L5897" i="23"/>
  <c r="M5897" i="23" s="1"/>
  <c r="L5898" i="23"/>
  <c r="M5898" i="23" s="1"/>
  <c r="L5899" i="23"/>
  <c r="M5899" i="23" s="1"/>
  <c r="L5900" i="23"/>
  <c r="M5900" i="23" s="1"/>
  <c r="L5901" i="23"/>
  <c r="M5901" i="23" s="1"/>
  <c r="L5902" i="23"/>
  <c r="M5902" i="23" s="1"/>
  <c r="L5903" i="23"/>
  <c r="M5903" i="23" s="1"/>
  <c r="L5904" i="23"/>
  <c r="M5904" i="23" s="1"/>
  <c r="L5905" i="23"/>
  <c r="M5905" i="23" s="1"/>
  <c r="L5906" i="23"/>
  <c r="M5906" i="23" s="1"/>
  <c r="L5907" i="23"/>
  <c r="M5907" i="23" s="1"/>
  <c r="L5908" i="23"/>
  <c r="M5908" i="23" s="1"/>
  <c r="L5909" i="23"/>
  <c r="M5909" i="23" s="1"/>
  <c r="L5910" i="23"/>
  <c r="M5910" i="23" s="1"/>
  <c r="L5911" i="23"/>
  <c r="M5911" i="23" s="1"/>
  <c r="L5912" i="23"/>
  <c r="M5912" i="23" s="1"/>
  <c r="L5913" i="23"/>
  <c r="M5913" i="23" s="1"/>
  <c r="L5914" i="23"/>
  <c r="M5914" i="23" s="1"/>
  <c r="L5915" i="23"/>
  <c r="M5915" i="23" s="1"/>
  <c r="L5916" i="23"/>
  <c r="M5916" i="23" s="1"/>
  <c r="L5917" i="23"/>
  <c r="M5917" i="23" s="1"/>
  <c r="L5918" i="23"/>
  <c r="M5918" i="23" s="1"/>
  <c r="L5919" i="23"/>
  <c r="M5919" i="23" s="1"/>
  <c r="L5920" i="23"/>
  <c r="M5920" i="23" s="1"/>
  <c r="L5921" i="23"/>
  <c r="M5921" i="23" s="1"/>
  <c r="L5922" i="23"/>
  <c r="M5922" i="23" s="1"/>
  <c r="L5923" i="23"/>
  <c r="M5923" i="23" s="1"/>
  <c r="L5924" i="23"/>
  <c r="M5924" i="23" s="1"/>
  <c r="L5925" i="23"/>
  <c r="M5925" i="23" s="1"/>
  <c r="L5926" i="23"/>
  <c r="M5926" i="23" s="1"/>
  <c r="L5927" i="23"/>
  <c r="M5927" i="23" s="1"/>
  <c r="L5928" i="23"/>
  <c r="M5928" i="23" s="1"/>
  <c r="L5929" i="23"/>
  <c r="M5929" i="23" s="1"/>
  <c r="L5930" i="23"/>
  <c r="M5930" i="23" s="1"/>
  <c r="L5931" i="23"/>
  <c r="M5931" i="23" s="1"/>
  <c r="L5932" i="23"/>
  <c r="M5932" i="23" s="1"/>
  <c r="L5933" i="23"/>
  <c r="M5933" i="23" s="1"/>
  <c r="L5934" i="23"/>
  <c r="M5934" i="23" s="1"/>
  <c r="L5935" i="23"/>
  <c r="M5935" i="23" s="1"/>
  <c r="L5936" i="23"/>
  <c r="M5936" i="23" s="1"/>
  <c r="L5937" i="23"/>
  <c r="M5937" i="23" s="1"/>
  <c r="L5938" i="23"/>
  <c r="M5938" i="23" s="1"/>
  <c r="L5939" i="23"/>
  <c r="M5939" i="23" s="1"/>
  <c r="L5940" i="23"/>
  <c r="M5940" i="23" s="1"/>
  <c r="L5941" i="23"/>
  <c r="M5941" i="23" s="1"/>
  <c r="L5942" i="23"/>
  <c r="M5942" i="23" s="1"/>
  <c r="L5943" i="23"/>
  <c r="M5943" i="23" s="1"/>
  <c r="L5944" i="23"/>
  <c r="M5944" i="23" s="1"/>
  <c r="L5945" i="23"/>
  <c r="M5945" i="23" s="1"/>
  <c r="L5946" i="23"/>
  <c r="M5946" i="23" s="1"/>
  <c r="L5947" i="23"/>
  <c r="M5947" i="23" s="1"/>
  <c r="L5948" i="23"/>
  <c r="M5948" i="23" s="1"/>
  <c r="L5949" i="23"/>
  <c r="M5949" i="23" s="1"/>
  <c r="L5950" i="23"/>
  <c r="M5950" i="23" s="1"/>
  <c r="L5951" i="23"/>
  <c r="M5951" i="23" s="1"/>
  <c r="L5952" i="23"/>
  <c r="M5952" i="23" s="1"/>
  <c r="L5953" i="23"/>
  <c r="M5953" i="23" s="1"/>
  <c r="L5954" i="23"/>
  <c r="M5954" i="23" s="1"/>
  <c r="L5955" i="23"/>
  <c r="M5955" i="23" s="1"/>
  <c r="L5956" i="23"/>
  <c r="M5956" i="23" s="1"/>
  <c r="L5957" i="23"/>
  <c r="M5957" i="23" s="1"/>
  <c r="L5958" i="23"/>
  <c r="M5958" i="23" s="1"/>
  <c r="L5959" i="23"/>
  <c r="M5959" i="23" s="1"/>
  <c r="L5960" i="23"/>
  <c r="M5960" i="23" s="1"/>
  <c r="L5961" i="23"/>
  <c r="M5961" i="23" s="1"/>
  <c r="L5962" i="23"/>
  <c r="M5962" i="23" s="1"/>
  <c r="L5963" i="23"/>
  <c r="M5963" i="23" s="1"/>
  <c r="L5964" i="23"/>
  <c r="M5964" i="23" s="1"/>
  <c r="L5965" i="23"/>
  <c r="M5965" i="23" s="1"/>
  <c r="L5966" i="23"/>
  <c r="M5966" i="23" s="1"/>
  <c r="L5967" i="23"/>
  <c r="M5967" i="23" s="1"/>
  <c r="L5968" i="23"/>
  <c r="M5968" i="23" s="1"/>
  <c r="L5969" i="23"/>
  <c r="M5969" i="23" s="1"/>
  <c r="L5970" i="23"/>
  <c r="M5970" i="23" s="1"/>
  <c r="L5971" i="23"/>
  <c r="M5971" i="23" s="1"/>
  <c r="L5972" i="23"/>
  <c r="M5972" i="23" s="1"/>
  <c r="L5973" i="23"/>
  <c r="M5973" i="23" s="1"/>
  <c r="L5974" i="23"/>
  <c r="M5974" i="23" s="1"/>
  <c r="L5975" i="23"/>
  <c r="M5975" i="23" s="1"/>
  <c r="L5976" i="23"/>
  <c r="M5976" i="23" s="1"/>
  <c r="L5977" i="23"/>
  <c r="M5977" i="23" s="1"/>
  <c r="L5978" i="23"/>
  <c r="M5978" i="23" s="1"/>
  <c r="L5979" i="23"/>
  <c r="M5979" i="23" s="1"/>
  <c r="L5980" i="23"/>
  <c r="M5980" i="23" s="1"/>
  <c r="L5981" i="23"/>
  <c r="M5981" i="23" s="1"/>
  <c r="L5982" i="23"/>
  <c r="M5982" i="23" s="1"/>
  <c r="L5983" i="23"/>
  <c r="M5983" i="23" s="1"/>
  <c r="L5984" i="23"/>
  <c r="M5984" i="23" s="1"/>
  <c r="L5985" i="23"/>
  <c r="M5985" i="23" s="1"/>
  <c r="L5986" i="23"/>
  <c r="M5986" i="23" s="1"/>
  <c r="L5987" i="23"/>
  <c r="M5987" i="23" s="1"/>
  <c r="L5988" i="23"/>
  <c r="M5988" i="23" s="1"/>
  <c r="L5989" i="23"/>
  <c r="M5989" i="23" s="1"/>
  <c r="L5990" i="23"/>
  <c r="M5990" i="23" s="1"/>
  <c r="L5991" i="23"/>
  <c r="M5991" i="23" s="1"/>
  <c r="L5992" i="23"/>
  <c r="M5992" i="23" s="1"/>
  <c r="L5993" i="23"/>
  <c r="M5993" i="23" s="1"/>
  <c r="L5994" i="23"/>
  <c r="M5994" i="23" s="1"/>
  <c r="L5995" i="23"/>
  <c r="M5995" i="23" s="1"/>
  <c r="L5996" i="23"/>
  <c r="M5996" i="23" s="1"/>
  <c r="L5997" i="23"/>
  <c r="M5997" i="23" s="1"/>
  <c r="L5998" i="23"/>
  <c r="M5998" i="23" s="1"/>
  <c r="L5999" i="23"/>
  <c r="M5999" i="23" s="1"/>
  <c r="L6000" i="23"/>
  <c r="M6000" i="23" s="1"/>
  <c r="L6001" i="23"/>
  <c r="M6001" i="23" s="1"/>
  <c r="L6002" i="23"/>
  <c r="M6002" i="23" s="1"/>
  <c r="L6003" i="23"/>
  <c r="M6003" i="23" s="1"/>
  <c r="L6004" i="23"/>
  <c r="M6004" i="23" s="1"/>
  <c r="L6005" i="23"/>
  <c r="M6005" i="23" s="1"/>
  <c r="L6006" i="23"/>
  <c r="M6006" i="23" s="1"/>
  <c r="L6007" i="23"/>
  <c r="M6007" i="23" s="1"/>
  <c r="L6008" i="23"/>
  <c r="M6008" i="23" s="1"/>
  <c r="L6009" i="23"/>
  <c r="M6009" i="23" s="1"/>
  <c r="L6010" i="23"/>
  <c r="M6010" i="23" s="1"/>
  <c r="L6011" i="23"/>
  <c r="M6011" i="23" s="1"/>
  <c r="L6012" i="23"/>
  <c r="M6012" i="23" s="1"/>
  <c r="L6013" i="23"/>
  <c r="M6013" i="23" s="1"/>
  <c r="L6014" i="23"/>
  <c r="M6014" i="23" s="1"/>
  <c r="L6015" i="23"/>
  <c r="M6015" i="23" s="1"/>
  <c r="L6016" i="23"/>
  <c r="M6016" i="23" s="1"/>
  <c r="L6017" i="23"/>
  <c r="M6017" i="23" s="1"/>
  <c r="L6018" i="23"/>
  <c r="M6018" i="23" s="1"/>
  <c r="L6019" i="23"/>
  <c r="M6019" i="23" s="1"/>
  <c r="L6020" i="23"/>
  <c r="M6020" i="23" s="1"/>
  <c r="L6021" i="23"/>
  <c r="M6021" i="23" s="1"/>
  <c r="L6022" i="23"/>
  <c r="M6022" i="23" s="1"/>
  <c r="L6023" i="23"/>
  <c r="M6023" i="23" s="1"/>
  <c r="L6024" i="23"/>
  <c r="M6024" i="23" s="1"/>
  <c r="L6025" i="23"/>
  <c r="M6025" i="23" s="1"/>
  <c r="L6026" i="23"/>
  <c r="M6026" i="23" s="1"/>
  <c r="L6027" i="23"/>
  <c r="M6027" i="23" s="1"/>
  <c r="L6028" i="23"/>
  <c r="M6028" i="23" s="1"/>
  <c r="L6029" i="23"/>
  <c r="M6029" i="23" s="1"/>
  <c r="L6030" i="23"/>
  <c r="M6030" i="23" s="1"/>
  <c r="L6031" i="23"/>
  <c r="M6031" i="23" s="1"/>
  <c r="L6032" i="23"/>
  <c r="M6032" i="23" s="1"/>
  <c r="L6033" i="23"/>
  <c r="M6033" i="23" s="1"/>
  <c r="L6034" i="23"/>
  <c r="M6034" i="23" s="1"/>
  <c r="L6035" i="23"/>
  <c r="M6035" i="23" s="1"/>
  <c r="L6036" i="23"/>
  <c r="M6036" i="23" s="1"/>
  <c r="L6037" i="23"/>
  <c r="M6037" i="23" s="1"/>
  <c r="L6038" i="23"/>
  <c r="M6038" i="23" s="1"/>
  <c r="L6039" i="23"/>
  <c r="M6039" i="23" s="1"/>
  <c r="L6040" i="23"/>
  <c r="M6040" i="23" s="1"/>
  <c r="L6041" i="23"/>
  <c r="M6041" i="23" s="1"/>
  <c r="L6042" i="23"/>
  <c r="M6042" i="23" s="1"/>
  <c r="L6043" i="23"/>
  <c r="M6043" i="23" s="1"/>
  <c r="L6044" i="23"/>
  <c r="M6044" i="23" s="1"/>
  <c r="L6045" i="23"/>
  <c r="M6045" i="23" s="1"/>
  <c r="L6046" i="23"/>
  <c r="M6046" i="23" s="1"/>
  <c r="L6047" i="23"/>
  <c r="M6047" i="23" s="1"/>
  <c r="L6048" i="23"/>
  <c r="M6048" i="23" s="1"/>
  <c r="L6049" i="23"/>
  <c r="M6049" i="23" s="1"/>
  <c r="L6050" i="23"/>
  <c r="M6050" i="23" s="1"/>
  <c r="L6051" i="23"/>
  <c r="M6051" i="23" s="1"/>
  <c r="L6052" i="23"/>
  <c r="M6052" i="23" s="1"/>
  <c r="L6053" i="23"/>
  <c r="M6053" i="23" s="1"/>
  <c r="L6054" i="23"/>
  <c r="M6054" i="23" s="1"/>
  <c r="L6055" i="23"/>
  <c r="M6055" i="23" s="1"/>
  <c r="L6056" i="23"/>
  <c r="M6056" i="23" s="1"/>
  <c r="L6057" i="23"/>
  <c r="M6057" i="23" s="1"/>
  <c r="L6058" i="23"/>
  <c r="M6058" i="23" s="1"/>
  <c r="L6059" i="23"/>
  <c r="M6059" i="23" s="1"/>
  <c r="L6060" i="23"/>
  <c r="M6060" i="23" s="1"/>
  <c r="L6061" i="23"/>
  <c r="M6061" i="23" s="1"/>
  <c r="L6062" i="23"/>
  <c r="M6062" i="23" s="1"/>
  <c r="L6063" i="23"/>
  <c r="M6063" i="23" s="1"/>
  <c r="L6064" i="23"/>
  <c r="M6064" i="23" s="1"/>
  <c r="L6065" i="23"/>
  <c r="M6065" i="23" s="1"/>
  <c r="L6066" i="23"/>
  <c r="M6066" i="23" s="1"/>
  <c r="L6067" i="23"/>
  <c r="M6067" i="23" s="1"/>
  <c r="L6068" i="23"/>
  <c r="M6068" i="23" s="1"/>
  <c r="L6069" i="23"/>
  <c r="M6069" i="23" s="1"/>
  <c r="L6070" i="23"/>
  <c r="M6070" i="23" s="1"/>
  <c r="L6071" i="23"/>
  <c r="M6071" i="23" s="1"/>
  <c r="L6072" i="23"/>
  <c r="M6072" i="23" s="1"/>
  <c r="L6073" i="23"/>
  <c r="M6073" i="23" s="1"/>
  <c r="L6074" i="23"/>
  <c r="M6074" i="23" s="1"/>
  <c r="L6075" i="23"/>
  <c r="M6075" i="23" s="1"/>
  <c r="L6076" i="23"/>
  <c r="M6076" i="23" s="1"/>
  <c r="L6077" i="23"/>
  <c r="M6077" i="23" s="1"/>
  <c r="L6078" i="23"/>
  <c r="M6078" i="23" s="1"/>
  <c r="L6079" i="23"/>
  <c r="M6079" i="23" s="1"/>
  <c r="L6080" i="23"/>
  <c r="M6080" i="23" s="1"/>
  <c r="L6081" i="23"/>
  <c r="M6081" i="23" s="1"/>
  <c r="L6082" i="23"/>
  <c r="M6082" i="23" s="1"/>
  <c r="L6083" i="23"/>
  <c r="M6083" i="23" s="1"/>
  <c r="L6084" i="23"/>
  <c r="M6084" i="23" s="1"/>
  <c r="L6085" i="23"/>
  <c r="M6085" i="23" s="1"/>
  <c r="L6086" i="23"/>
  <c r="M6086" i="23" s="1"/>
  <c r="L6087" i="23"/>
  <c r="M6087" i="23" s="1"/>
  <c r="L6088" i="23"/>
  <c r="M6088" i="23" s="1"/>
  <c r="L6089" i="23"/>
  <c r="M6089" i="23" s="1"/>
  <c r="L6090" i="23"/>
  <c r="M6090" i="23" s="1"/>
  <c r="L6091" i="23"/>
  <c r="M6091" i="23" s="1"/>
  <c r="L6092" i="23"/>
  <c r="M6092" i="23" s="1"/>
  <c r="L6093" i="23"/>
  <c r="M6093" i="23" s="1"/>
  <c r="L6094" i="23"/>
  <c r="M6094" i="23" s="1"/>
  <c r="L6095" i="23"/>
  <c r="M6095" i="23" s="1"/>
  <c r="L6096" i="23"/>
  <c r="M6096" i="23" s="1"/>
  <c r="L6097" i="23"/>
  <c r="M6097" i="23" s="1"/>
  <c r="L6098" i="23"/>
  <c r="M6098" i="23" s="1"/>
  <c r="L6099" i="23"/>
  <c r="M6099" i="23" s="1"/>
  <c r="L6100" i="23"/>
  <c r="M6100" i="23" s="1"/>
  <c r="L6101" i="23"/>
  <c r="M6101" i="23" s="1"/>
  <c r="L6102" i="23"/>
  <c r="M6102" i="23" s="1"/>
  <c r="L6103" i="23"/>
  <c r="M6103" i="23" s="1"/>
  <c r="L6104" i="23"/>
  <c r="M6104" i="23" s="1"/>
  <c r="L6105" i="23"/>
  <c r="M6105" i="23" s="1"/>
  <c r="L6106" i="23"/>
  <c r="M6106" i="23" s="1"/>
  <c r="L6107" i="23"/>
  <c r="M6107" i="23" s="1"/>
  <c r="L6108" i="23"/>
  <c r="M6108" i="23" s="1"/>
  <c r="L6109" i="23"/>
  <c r="M6109" i="23" s="1"/>
  <c r="L6110" i="23"/>
  <c r="M6110" i="23" s="1"/>
  <c r="L6111" i="23"/>
  <c r="M6111" i="23" s="1"/>
  <c r="L6112" i="23"/>
  <c r="M6112" i="23" s="1"/>
  <c r="L6113" i="23"/>
  <c r="M6113" i="23" s="1"/>
  <c r="L6114" i="23"/>
  <c r="M6114" i="23" s="1"/>
  <c r="L6115" i="23"/>
  <c r="M6115" i="23" s="1"/>
  <c r="L6116" i="23"/>
  <c r="M6116" i="23" s="1"/>
  <c r="L6117" i="23"/>
  <c r="M6117" i="23" s="1"/>
  <c r="L6118" i="23"/>
  <c r="M6118" i="23" s="1"/>
  <c r="L6119" i="23"/>
  <c r="M6119" i="23" s="1"/>
  <c r="L6120" i="23"/>
  <c r="M6120" i="23" s="1"/>
  <c r="L6121" i="23"/>
  <c r="M6121" i="23" s="1"/>
  <c r="L6122" i="23"/>
  <c r="M6122" i="23" s="1"/>
  <c r="L6123" i="23"/>
  <c r="M6123" i="23" s="1"/>
  <c r="L6124" i="23"/>
  <c r="M6124" i="23" s="1"/>
  <c r="L6125" i="23"/>
  <c r="M6125" i="23" s="1"/>
  <c r="L6126" i="23"/>
  <c r="M6126" i="23" s="1"/>
  <c r="L6127" i="23"/>
  <c r="M6127" i="23" s="1"/>
  <c r="L6128" i="23"/>
  <c r="M6128" i="23" s="1"/>
  <c r="L6129" i="23"/>
  <c r="M6129" i="23" s="1"/>
  <c r="L6130" i="23"/>
  <c r="M6130" i="23" s="1"/>
  <c r="L6131" i="23"/>
  <c r="M6131" i="23" s="1"/>
  <c r="L6132" i="23"/>
  <c r="M6132" i="23" s="1"/>
  <c r="L6133" i="23"/>
  <c r="M6133" i="23" s="1"/>
  <c r="L6134" i="23"/>
  <c r="M6134" i="23" s="1"/>
  <c r="L6135" i="23"/>
  <c r="M6135" i="23" s="1"/>
  <c r="L6136" i="23"/>
  <c r="M6136" i="23" s="1"/>
  <c r="L6137" i="23"/>
  <c r="M6137" i="23" s="1"/>
  <c r="L6138" i="23"/>
  <c r="M6138" i="23" s="1"/>
  <c r="L6139" i="23"/>
  <c r="M6139" i="23" s="1"/>
  <c r="L6140" i="23"/>
  <c r="M6140" i="23" s="1"/>
  <c r="L6141" i="23"/>
  <c r="M6141" i="23" s="1"/>
  <c r="L6142" i="23"/>
  <c r="M6142" i="23" s="1"/>
  <c r="L6143" i="23"/>
  <c r="M6143" i="23" s="1"/>
  <c r="L6144" i="23"/>
  <c r="M6144" i="23" s="1"/>
  <c r="L6145" i="23"/>
  <c r="M6145" i="23" s="1"/>
  <c r="L6146" i="23"/>
  <c r="M6146" i="23" s="1"/>
  <c r="L6147" i="23"/>
  <c r="M6147" i="23" s="1"/>
  <c r="L6148" i="23"/>
  <c r="M6148" i="23" s="1"/>
  <c r="L6149" i="23"/>
  <c r="M6149" i="23" s="1"/>
  <c r="L6150" i="23"/>
  <c r="M6150" i="23" s="1"/>
  <c r="L6151" i="23"/>
  <c r="M6151" i="23" s="1"/>
  <c r="L6152" i="23"/>
  <c r="M6152" i="23" s="1"/>
  <c r="L6153" i="23"/>
  <c r="M6153" i="23" s="1"/>
  <c r="L6154" i="23"/>
  <c r="M6154" i="23" s="1"/>
  <c r="L6155" i="23"/>
  <c r="M6155" i="23" s="1"/>
  <c r="L6156" i="23"/>
  <c r="M6156" i="23" s="1"/>
  <c r="L6157" i="23"/>
  <c r="M6157" i="23" s="1"/>
  <c r="L6158" i="23"/>
  <c r="M6158" i="23" s="1"/>
  <c r="L6159" i="23"/>
  <c r="M6159" i="23" s="1"/>
  <c r="L6160" i="23"/>
  <c r="M6160" i="23" s="1"/>
  <c r="L6161" i="23"/>
  <c r="M6161" i="23" s="1"/>
  <c r="L6162" i="23"/>
  <c r="M6162" i="23" s="1"/>
  <c r="L6163" i="23"/>
  <c r="M6163" i="23" s="1"/>
  <c r="L6164" i="23"/>
  <c r="M6164" i="23" s="1"/>
  <c r="L6165" i="23"/>
  <c r="M6165" i="23" s="1"/>
  <c r="L6166" i="23"/>
  <c r="M6166" i="23" s="1"/>
  <c r="L6167" i="23"/>
  <c r="M6167" i="23" s="1"/>
  <c r="L6168" i="23"/>
  <c r="M6168" i="23" s="1"/>
  <c r="L6169" i="23"/>
  <c r="M6169" i="23" s="1"/>
  <c r="L6170" i="23"/>
  <c r="M6170" i="23" s="1"/>
  <c r="L6171" i="23"/>
  <c r="M6171" i="23" s="1"/>
  <c r="L6172" i="23"/>
  <c r="M6172" i="23" s="1"/>
  <c r="L6173" i="23"/>
  <c r="M6173" i="23" s="1"/>
  <c r="L6174" i="23"/>
  <c r="M6174" i="23" s="1"/>
  <c r="L6175" i="23"/>
  <c r="M6175" i="23" s="1"/>
  <c r="L6176" i="23"/>
  <c r="M6176" i="23" s="1"/>
  <c r="L6177" i="23"/>
  <c r="M6177" i="23" s="1"/>
  <c r="L6178" i="23"/>
  <c r="M6178" i="23" s="1"/>
  <c r="L6179" i="23"/>
  <c r="M6179" i="23" s="1"/>
  <c r="L6180" i="23"/>
  <c r="M6180" i="23" s="1"/>
  <c r="L6181" i="23"/>
  <c r="M6181" i="23" s="1"/>
  <c r="L6182" i="23"/>
  <c r="M6182" i="23" s="1"/>
  <c r="L6183" i="23"/>
  <c r="M6183" i="23" s="1"/>
  <c r="L6184" i="23"/>
  <c r="M6184" i="23" s="1"/>
  <c r="L6185" i="23"/>
  <c r="M6185" i="23" s="1"/>
  <c r="L6186" i="23"/>
  <c r="M6186" i="23" s="1"/>
  <c r="L6187" i="23"/>
  <c r="M6187" i="23" s="1"/>
  <c r="L6188" i="23"/>
  <c r="M6188" i="23" s="1"/>
  <c r="L6189" i="23"/>
  <c r="M6189" i="23" s="1"/>
  <c r="L6190" i="23"/>
  <c r="M6190" i="23" s="1"/>
  <c r="L6191" i="23"/>
  <c r="M6191" i="23" s="1"/>
  <c r="L6192" i="23"/>
  <c r="M6192" i="23" s="1"/>
  <c r="L6193" i="23"/>
  <c r="M6193" i="23" s="1"/>
  <c r="L6194" i="23"/>
  <c r="M6194" i="23" s="1"/>
  <c r="L6195" i="23"/>
  <c r="M6195" i="23" s="1"/>
  <c r="L6196" i="23"/>
  <c r="M6196" i="23" s="1"/>
  <c r="L6197" i="23"/>
  <c r="M6197" i="23" s="1"/>
  <c r="L6198" i="23"/>
  <c r="M6198" i="23" s="1"/>
  <c r="L6199" i="23"/>
  <c r="M6199" i="23" s="1"/>
  <c r="L6200" i="23"/>
  <c r="M6200" i="23" s="1"/>
  <c r="L6201" i="23"/>
  <c r="M6201" i="23" s="1"/>
  <c r="L6202" i="23"/>
  <c r="M6202" i="23" s="1"/>
  <c r="L6203" i="23"/>
  <c r="M6203" i="23" s="1"/>
  <c r="L6204" i="23"/>
  <c r="M6204" i="23" s="1"/>
  <c r="L6205" i="23"/>
  <c r="M6205" i="23" s="1"/>
  <c r="L6206" i="23"/>
  <c r="M6206" i="23" s="1"/>
  <c r="L6207" i="23"/>
  <c r="M6207" i="23" s="1"/>
  <c r="L6208" i="23"/>
  <c r="M6208" i="23" s="1"/>
  <c r="L6209" i="23"/>
  <c r="M6209" i="23" s="1"/>
  <c r="L6210" i="23"/>
  <c r="M6210" i="23" s="1"/>
  <c r="L6211" i="23"/>
  <c r="M6211" i="23" s="1"/>
  <c r="L6212" i="23"/>
  <c r="M6212" i="23" s="1"/>
  <c r="L6213" i="23"/>
  <c r="M6213" i="23" s="1"/>
  <c r="L6214" i="23"/>
  <c r="M6214" i="23" s="1"/>
  <c r="L6215" i="23"/>
  <c r="M6215" i="23" s="1"/>
  <c r="L6216" i="23"/>
  <c r="M6216" i="23" s="1"/>
  <c r="L6217" i="23"/>
  <c r="M6217" i="23" s="1"/>
  <c r="L6218" i="23"/>
  <c r="M6218" i="23" s="1"/>
  <c r="L6219" i="23"/>
  <c r="M6219" i="23" s="1"/>
  <c r="L6220" i="23"/>
  <c r="M6220" i="23" s="1"/>
  <c r="L6221" i="23"/>
  <c r="M6221" i="23" s="1"/>
  <c r="L6222" i="23"/>
  <c r="M6222" i="23" s="1"/>
  <c r="L6223" i="23"/>
  <c r="M6223" i="23" s="1"/>
  <c r="L6224" i="23"/>
  <c r="M6224" i="23" s="1"/>
  <c r="L6225" i="23"/>
  <c r="M6225" i="23" s="1"/>
  <c r="L6226" i="23"/>
  <c r="M6226" i="23" s="1"/>
  <c r="L6227" i="23"/>
  <c r="M6227" i="23" s="1"/>
  <c r="L6228" i="23"/>
  <c r="M6228" i="23" s="1"/>
  <c r="L6229" i="23"/>
  <c r="M6229" i="23" s="1"/>
  <c r="L6230" i="23"/>
  <c r="M6230" i="23" s="1"/>
  <c r="L6231" i="23"/>
  <c r="M6231" i="23" s="1"/>
  <c r="L6232" i="23"/>
  <c r="M6232" i="23" s="1"/>
  <c r="L6233" i="23"/>
  <c r="M6233" i="23" s="1"/>
  <c r="L6234" i="23"/>
  <c r="M6234" i="23" s="1"/>
  <c r="L6235" i="23"/>
  <c r="M6235" i="23" s="1"/>
  <c r="L6236" i="23"/>
  <c r="M6236" i="23" s="1"/>
  <c r="L6237" i="23"/>
  <c r="M6237" i="23" s="1"/>
  <c r="L6238" i="23"/>
  <c r="M6238" i="23" s="1"/>
  <c r="L6239" i="23"/>
  <c r="M6239" i="23" s="1"/>
  <c r="L6240" i="23"/>
  <c r="M6240" i="23" s="1"/>
  <c r="L6241" i="23"/>
  <c r="M6241" i="23" s="1"/>
  <c r="L6242" i="23"/>
  <c r="M6242" i="23" s="1"/>
  <c r="L6243" i="23"/>
  <c r="M6243" i="23" s="1"/>
  <c r="L6244" i="23"/>
  <c r="M6244" i="23" s="1"/>
  <c r="L6245" i="23"/>
  <c r="M6245" i="23" s="1"/>
  <c r="L6246" i="23"/>
  <c r="M6246" i="23" s="1"/>
  <c r="L6247" i="23"/>
  <c r="M6247" i="23" s="1"/>
  <c r="L6248" i="23"/>
  <c r="M6248" i="23" s="1"/>
  <c r="L6249" i="23"/>
  <c r="M6249" i="23" s="1"/>
  <c r="L6250" i="23"/>
  <c r="M6250" i="23" s="1"/>
  <c r="L6251" i="23"/>
  <c r="M6251" i="23" s="1"/>
  <c r="L6252" i="23"/>
  <c r="M6252" i="23" s="1"/>
  <c r="L6253" i="23"/>
  <c r="M6253" i="23" s="1"/>
  <c r="L6254" i="23"/>
  <c r="M6254" i="23" s="1"/>
  <c r="L6255" i="23"/>
  <c r="M6255" i="23" s="1"/>
  <c r="L6256" i="23"/>
  <c r="M6256" i="23" s="1"/>
  <c r="L6257" i="23"/>
  <c r="M6257" i="23" s="1"/>
  <c r="L6258" i="23"/>
  <c r="M6258" i="23" s="1"/>
  <c r="L6259" i="23"/>
  <c r="M6259" i="23" s="1"/>
  <c r="L6260" i="23"/>
  <c r="M6260" i="23" s="1"/>
  <c r="L6261" i="23"/>
  <c r="M6261" i="23" s="1"/>
  <c r="L6262" i="23"/>
  <c r="M6262" i="23" s="1"/>
  <c r="L6263" i="23"/>
  <c r="M6263" i="23" s="1"/>
  <c r="L6264" i="23"/>
  <c r="M6264" i="23" s="1"/>
  <c r="L6265" i="23"/>
  <c r="M6265" i="23" s="1"/>
  <c r="L6266" i="23"/>
  <c r="M6266" i="23" s="1"/>
  <c r="L6267" i="23"/>
  <c r="M6267" i="23" s="1"/>
  <c r="L6268" i="23"/>
  <c r="M6268" i="23" s="1"/>
  <c r="L6269" i="23"/>
  <c r="M6269" i="23" s="1"/>
  <c r="L6270" i="23"/>
  <c r="M6270" i="23" s="1"/>
  <c r="L6271" i="23"/>
  <c r="M6271" i="23" s="1"/>
  <c r="L6272" i="23"/>
  <c r="M6272" i="23" s="1"/>
  <c r="L6273" i="23"/>
  <c r="M6273" i="23" s="1"/>
  <c r="L6274" i="23"/>
  <c r="M6274" i="23" s="1"/>
  <c r="L6275" i="23"/>
  <c r="M6275" i="23" s="1"/>
  <c r="L6276" i="23"/>
  <c r="M6276" i="23" s="1"/>
  <c r="L6277" i="23"/>
  <c r="M6277" i="23" s="1"/>
  <c r="L6278" i="23"/>
  <c r="M6278" i="23" s="1"/>
  <c r="L6279" i="23"/>
  <c r="M6279" i="23" s="1"/>
  <c r="L6280" i="23"/>
  <c r="M6280" i="23" s="1"/>
  <c r="L6281" i="23"/>
  <c r="M6281" i="23" s="1"/>
  <c r="L6282" i="23"/>
  <c r="M6282" i="23" s="1"/>
  <c r="L6283" i="23"/>
  <c r="M6283" i="23" s="1"/>
  <c r="L6284" i="23"/>
  <c r="M6284" i="23" s="1"/>
  <c r="L6285" i="23"/>
  <c r="M6285" i="23" s="1"/>
  <c r="L6286" i="23"/>
  <c r="M6286" i="23" s="1"/>
  <c r="L6287" i="23"/>
  <c r="M6287" i="23" s="1"/>
  <c r="L6288" i="23"/>
  <c r="M6288" i="23" s="1"/>
  <c r="L6289" i="23"/>
  <c r="M6289" i="23" s="1"/>
  <c r="L6290" i="23"/>
  <c r="M6290" i="23" s="1"/>
  <c r="L6291" i="23"/>
  <c r="M6291" i="23" s="1"/>
  <c r="L6292" i="23"/>
  <c r="M6292" i="23" s="1"/>
  <c r="L6293" i="23"/>
  <c r="M6293" i="23" s="1"/>
  <c r="L6294" i="23"/>
  <c r="M6294" i="23" s="1"/>
  <c r="L6295" i="23"/>
  <c r="M6295" i="23" s="1"/>
  <c r="L6296" i="23"/>
  <c r="M6296" i="23" s="1"/>
  <c r="L6297" i="23"/>
  <c r="M6297" i="23" s="1"/>
  <c r="L6298" i="23"/>
  <c r="M6298" i="23" s="1"/>
  <c r="L6299" i="23"/>
  <c r="M6299" i="23" s="1"/>
  <c r="L6300" i="23"/>
  <c r="M6300" i="23" s="1"/>
  <c r="L6301" i="23"/>
  <c r="M6301" i="23" s="1"/>
  <c r="L6302" i="23"/>
  <c r="M6302" i="23" s="1"/>
  <c r="L6303" i="23"/>
  <c r="M6303" i="23" s="1"/>
  <c r="L6304" i="23"/>
  <c r="M6304" i="23" s="1"/>
  <c r="L6305" i="23"/>
  <c r="M6305" i="23" s="1"/>
  <c r="L6306" i="23"/>
  <c r="M6306" i="23" s="1"/>
  <c r="L6307" i="23"/>
  <c r="M6307" i="23" s="1"/>
  <c r="L6308" i="23"/>
  <c r="M6308" i="23" s="1"/>
  <c r="L6309" i="23"/>
  <c r="M6309" i="23" s="1"/>
  <c r="L6310" i="23"/>
  <c r="M6310" i="23" s="1"/>
  <c r="L6311" i="23"/>
  <c r="M6311" i="23" s="1"/>
  <c r="L6312" i="23"/>
  <c r="M6312" i="23" s="1"/>
  <c r="L6313" i="23"/>
  <c r="M6313" i="23" s="1"/>
  <c r="L6314" i="23"/>
  <c r="M6314" i="23" s="1"/>
  <c r="L6315" i="23"/>
  <c r="M6315" i="23" s="1"/>
  <c r="L6316" i="23"/>
  <c r="M6316" i="23" s="1"/>
  <c r="L6317" i="23"/>
  <c r="M6317" i="23" s="1"/>
  <c r="L6318" i="23"/>
  <c r="M6318" i="23" s="1"/>
  <c r="L6319" i="23"/>
  <c r="M6319" i="23" s="1"/>
  <c r="L6320" i="23"/>
  <c r="M6320" i="23" s="1"/>
  <c r="L6321" i="23"/>
  <c r="M6321" i="23" s="1"/>
  <c r="L6322" i="23"/>
  <c r="M6322" i="23" s="1"/>
  <c r="L6323" i="23"/>
  <c r="M6323" i="23" s="1"/>
  <c r="L6324" i="23"/>
  <c r="M6324" i="23" s="1"/>
  <c r="L6325" i="23"/>
  <c r="M6325" i="23" s="1"/>
  <c r="L6326" i="23"/>
  <c r="M6326" i="23" s="1"/>
  <c r="L6327" i="23"/>
  <c r="M6327" i="23" s="1"/>
  <c r="L6328" i="23"/>
  <c r="M6328" i="23" s="1"/>
  <c r="L6329" i="23"/>
  <c r="M6329" i="23" s="1"/>
  <c r="L6330" i="23"/>
  <c r="M6330" i="23" s="1"/>
  <c r="L6331" i="23"/>
  <c r="M6331" i="23" s="1"/>
  <c r="L6332" i="23"/>
  <c r="M6332" i="23" s="1"/>
  <c r="L6333" i="23"/>
  <c r="M6333" i="23" s="1"/>
  <c r="L6334" i="23"/>
  <c r="M6334" i="23" s="1"/>
  <c r="L6335" i="23"/>
  <c r="M6335" i="23" s="1"/>
  <c r="L6336" i="23"/>
  <c r="M6336" i="23" s="1"/>
  <c r="L6337" i="23"/>
  <c r="M6337" i="23" s="1"/>
  <c r="L6338" i="23"/>
  <c r="M6338" i="23" s="1"/>
  <c r="L6339" i="23"/>
  <c r="M6339" i="23" s="1"/>
  <c r="L6340" i="23"/>
  <c r="M6340" i="23" s="1"/>
  <c r="L6341" i="23"/>
  <c r="M6341" i="23" s="1"/>
  <c r="L6342" i="23"/>
  <c r="M6342" i="23" s="1"/>
  <c r="L6343" i="23"/>
  <c r="M6343" i="23" s="1"/>
  <c r="L6344" i="23"/>
  <c r="M6344" i="23" s="1"/>
  <c r="L6345" i="23"/>
  <c r="M6345" i="23" s="1"/>
  <c r="L6346" i="23"/>
  <c r="M6346" i="23" s="1"/>
  <c r="L6347" i="23"/>
  <c r="M6347" i="23" s="1"/>
  <c r="L6348" i="23"/>
  <c r="M6348" i="23" s="1"/>
  <c r="L6349" i="23"/>
  <c r="M6349" i="23" s="1"/>
  <c r="L6350" i="23"/>
  <c r="M6350" i="23" s="1"/>
  <c r="L6351" i="23"/>
  <c r="M6351" i="23" s="1"/>
  <c r="L6352" i="23"/>
  <c r="M6352" i="23" s="1"/>
  <c r="L6353" i="23"/>
  <c r="M6353" i="23" s="1"/>
  <c r="L6354" i="23"/>
  <c r="M6354" i="23" s="1"/>
  <c r="L6355" i="23"/>
  <c r="M6355" i="23" s="1"/>
  <c r="L6356" i="23"/>
  <c r="M6356" i="23" s="1"/>
  <c r="L6357" i="23"/>
  <c r="M6357" i="23" s="1"/>
  <c r="L6358" i="23"/>
  <c r="M6358" i="23" s="1"/>
  <c r="L6359" i="23"/>
  <c r="M6359" i="23" s="1"/>
  <c r="L6360" i="23"/>
  <c r="M6360" i="23" s="1"/>
  <c r="L6361" i="23"/>
  <c r="M6361" i="23" s="1"/>
  <c r="L6362" i="23"/>
  <c r="M6362" i="23" s="1"/>
  <c r="L6363" i="23"/>
  <c r="M6363" i="23" s="1"/>
  <c r="L6364" i="23"/>
  <c r="M6364" i="23" s="1"/>
  <c r="L6365" i="23"/>
  <c r="M6365" i="23" s="1"/>
  <c r="L6366" i="23"/>
  <c r="M6366" i="23" s="1"/>
  <c r="L6367" i="23"/>
  <c r="M6367" i="23" s="1"/>
  <c r="L6368" i="23"/>
  <c r="M6368" i="23" s="1"/>
  <c r="L6369" i="23"/>
  <c r="M6369" i="23" s="1"/>
  <c r="L6370" i="23"/>
  <c r="M6370" i="23" s="1"/>
  <c r="L6371" i="23"/>
  <c r="M6371" i="23" s="1"/>
  <c r="L6372" i="23"/>
  <c r="M6372" i="23" s="1"/>
  <c r="L6373" i="23"/>
  <c r="M6373" i="23" s="1"/>
  <c r="L6374" i="23"/>
  <c r="M6374" i="23" s="1"/>
  <c r="L6375" i="23"/>
  <c r="M6375" i="23" s="1"/>
  <c r="L6376" i="23"/>
  <c r="M6376" i="23" s="1"/>
  <c r="L6377" i="23"/>
  <c r="M6377" i="23" s="1"/>
  <c r="L6378" i="23"/>
  <c r="M6378" i="23" s="1"/>
  <c r="L6379" i="23"/>
  <c r="M6379" i="23" s="1"/>
  <c r="L6380" i="23"/>
  <c r="M6380" i="23" s="1"/>
  <c r="L6381" i="23"/>
  <c r="M6381" i="23" s="1"/>
  <c r="L6382" i="23"/>
  <c r="M6382" i="23" s="1"/>
  <c r="L6383" i="23"/>
  <c r="M6383" i="23" s="1"/>
  <c r="L6384" i="23"/>
  <c r="M6384" i="23" s="1"/>
  <c r="L6385" i="23"/>
  <c r="M6385" i="23" s="1"/>
  <c r="L6386" i="23"/>
  <c r="M6386" i="23" s="1"/>
  <c r="L6387" i="23"/>
  <c r="M6387" i="23" s="1"/>
  <c r="L6388" i="23"/>
  <c r="M6388" i="23" s="1"/>
  <c r="L6389" i="23"/>
  <c r="M6389" i="23" s="1"/>
  <c r="L6390" i="23"/>
  <c r="M6390" i="23" s="1"/>
  <c r="L6391" i="23"/>
  <c r="M6391" i="23" s="1"/>
  <c r="L6392" i="23"/>
  <c r="M6392" i="23" s="1"/>
  <c r="L6393" i="23"/>
  <c r="M6393" i="23" s="1"/>
  <c r="L6394" i="23"/>
  <c r="M6394" i="23" s="1"/>
  <c r="L6395" i="23"/>
  <c r="M6395" i="23" s="1"/>
  <c r="L6396" i="23"/>
  <c r="M6396" i="23" s="1"/>
  <c r="L6397" i="23"/>
  <c r="M6397" i="23" s="1"/>
  <c r="L6398" i="23"/>
  <c r="M6398" i="23" s="1"/>
  <c r="L6399" i="23"/>
  <c r="M6399" i="23" s="1"/>
  <c r="L6400" i="23"/>
  <c r="M6400" i="23" s="1"/>
  <c r="L6401" i="23"/>
  <c r="M6401" i="23" s="1"/>
  <c r="L6402" i="23"/>
  <c r="M6402" i="23" s="1"/>
  <c r="L6403" i="23"/>
  <c r="M6403" i="23" s="1"/>
  <c r="L6404" i="23"/>
  <c r="M6404" i="23" s="1"/>
  <c r="L6405" i="23"/>
  <c r="M6405" i="23" s="1"/>
  <c r="L6406" i="23"/>
  <c r="M6406" i="23" s="1"/>
  <c r="L6407" i="23"/>
  <c r="M6407" i="23" s="1"/>
  <c r="L6408" i="23"/>
  <c r="M6408" i="23" s="1"/>
  <c r="L6409" i="23"/>
  <c r="M6409" i="23" s="1"/>
  <c r="L6410" i="23"/>
  <c r="M6410" i="23" s="1"/>
  <c r="L6411" i="23"/>
  <c r="M6411" i="23" s="1"/>
  <c r="L6412" i="23"/>
  <c r="M6412" i="23" s="1"/>
  <c r="L6413" i="23"/>
  <c r="M6413" i="23" s="1"/>
  <c r="L6414" i="23"/>
  <c r="M6414" i="23" s="1"/>
  <c r="L6415" i="23"/>
  <c r="M6415" i="23" s="1"/>
  <c r="L6416" i="23"/>
  <c r="M6416" i="23" s="1"/>
  <c r="L6417" i="23"/>
  <c r="M6417" i="23" s="1"/>
  <c r="L6418" i="23"/>
  <c r="M6418" i="23" s="1"/>
  <c r="L6419" i="23"/>
  <c r="M6419" i="23" s="1"/>
  <c r="L6420" i="23"/>
  <c r="M6420" i="23" s="1"/>
  <c r="L6421" i="23"/>
  <c r="M6421" i="23" s="1"/>
  <c r="L6422" i="23"/>
  <c r="M6422" i="23" s="1"/>
  <c r="L6423" i="23"/>
  <c r="M6423" i="23" s="1"/>
  <c r="L6424" i="23"/>
  <c r="M6424" i="23" s="1"/>
  <c r="L6425" i="23"/>
  <c r="M6425" i="23" s="1"/>
  <c r="L6426" i="23"/>
  <c r="M6426" i="23" s="1"/>
  <c r="L6427" i="23"/>
  <c r="M6427" i="23" s="1"/>
  <c r="L6428" i="23"/>
  <c r="M6428" i="23" s="1"/>
  <c r="L6429" i="23"/>
  <c r="M6429" i="23" s="1"/>
  <c r="L6430" i="23"/>
  <c r="M6430" i="23" s="1"/>
  <c r="L6431" i="23"/>
  <c r="M6431" i="23" s="1"/>
  <c r="L6432" i="23"/>
  <c r="M6432" i="23" s="1"/>
  <c r="L6433" i="23"/>
  <c r="M6433" i="23" s="1"/>
  <c r="L6434" i="23"/>
  <c r="M6434" i="23" s="1"/>
  <c r="L6435" i="23"/>
  <c r="M6435" i="23" s="1"/>
  <c r="L6436" i="23"/>
  <c r="M6436" i="23" s="1"/>
  <c r="L6437" i="23"/>
  <c r="M6437" i="23" s="1"/>
  <c r="L6438" i="23"/>
  <c r="M6438" i="23" s="1"/>
  <c r="L6439" i="23"/>
  <c r="M6439" i="23" s="1"/>
  <c r="L6440" i="23"/>
  <c r="M6440" i="23" s="1"/>
  <c r="L6441" i="23"/>
  <c r="M6441" i="23" s="1"/>
  <c r="L6442" i="23"/>
  <c r="M6442" i="23" s="1"/>
  <c r="L6443" i="23"/>
  <c r="M6443" i="23" s="1"/>
  <c r="L6444" i="23"/>
  <c r="M6444" i="23" s="1"/>
  <c r="L6445" i="23"/>
  <c r="M6445" i="23" s="1"/>
  <c r="L6446" i="23"/>
  <c r="M6446" i="23" s="1"/>
  <c r="L6447" i="23"/>
  <c r="M6447" i="23" s="1"/>
  <c r="L6448" i="23"/>
  <c r="M6448" i="23" s="1"/>
  <c r="L6449" i="23"/>
  <c r="M6449" i="23" s="1"/>
  <c r="L6450" i="23"/>
  <c r="M6450" i="23" s="1"/>
  <c r="L6451" i="23"/>
  <c r="M6451" i="23" s="1"/>
  <c r="L6452" i="23"/>
  <c r="M6452" i="23" s="1"/>
  <c r="L6453" i="23"/>
  <c r="M6453" i="23" s="1"/>
  <c r="L6454" i="23"/>
  <c r="M6454" i="23" s="1"/>
  <c r="L6455" i="23"/>
  <c r="M6455" i="23" s="1"/>
  <c r="L6456" i="23"/>
  <c r="M6456" i="23" s="1"/>
  <c r="L6457" i="23"/>
  <c r="M6457" i="23" s="1"/>
  <c r="L6458" i="23"/>
  <c r="M6458" i="23" s="1"/>
  <c r="L6459" i="23"/>
  <c r="M6459" i="23" s="1"/>
  <c r="L6460" i="23"/>
  <c r="M6460" i="23" s="1"/>
  <c r="L6461" i="23"/>
  <c r="M6461" i="23" s="1"/>
  <c r="L6462" i="23"/>
  <c r="M6462" i="23" s="1"/>
  <c r="L6463" i="23"/>
  <c r="M6463" i="23" s="1"/>
  <c r="L6464" i="23"/>
  <c r="M6464" i="23" s="1"/>
  <c r="L6465" i="23"/>
  <c r="M6465" i="23" s="1"/>
  <c r="L6466" i="23"/>
  <c r="M6466" i="23" s="1"/>
  <c r="L6467" i="23"/>
  <c r="M6467" i="23" s="1"/>
  <c r="L6468" i="23"/>
  <c r="M6468" i="23" s="1"/>
  <c r="L6469" i="23"/>
  <c r="M6469" i="23" s="1"/>
  <c r="L6470" i="23"/>
  <c r="M6470" i="23" s="1"/>
  <c r="L6471" i="23"/>
  <c r="M6471" i="23" s="1"/>
  <c r="L6472" i="23"/>
  <c r="M6472" i="23" s="1"/>
  <c r="L6473" i="23"/>
  <c r="M6473" i="23" s="1"/>
  <c r="L6474" i="23"/>
  <c r="M6474" i="23" s="1"/>
  <c r="L6475" i="23"/>
  <c r="M6475" i="23" s="1"/>
  <c r="L6476" i="23"/>
  <c r="M6476" i="23" s="1"/>
  <c r="L6477" i="23"/>
  <c r="M6477" i="23" s="1"/>
  <c r="L6478" i="23"/>
  <c r="M6478" i="23" s="1"/>
  <c r="L6479" i="23"/>
  <c r="M6479" i="23" s="1"/>
  <c r="L6480" i="23"/>
  <c r="M6480" i="23" s="1"/>
  <c r="L6481" i="23"/>
  <c r="M6481" i="23" s="1"/>
  <c r="L6482" i="23"/>
  <c r="M6482" i="23" s="1"/>
  <c r="L6483" i="23"/>
  <c r="M6483" i="23" s="1"/>
  <c r="L6484" i="23"/>
  <c r="M6484" i="23" s="1"/>
  <c r="L6485" i="23"/>
  <c r="M6485" i="23" s="1"/>
  <c r="L6486" i="23"/>
  <c r="M6486" i="23" s="1"/>
  <c r="L6487" i="23"/>
  <c r="M6487" i="23" s="1"/>
  <c r="L6488" i="23"/>
  <c r="M6488" i="23" s="1"/>
  <c r="L6489" i="23"/>
  <c r="M6489" i="23" s="1"/>
  <c r="L6490" i="23"/>
  <c r="M6490" i="23" s="1"/>
  <c r="L6491" i="23"/>
  <c r="M6491" i="23" s="1"/>
  <c r="L6492" i="23"/>
  <c r="M6492" i="23" s="1"/>
  <c r="L6493" i="23"/>
  <c r="M6493" i="23" s="1"/>
  <c r="L6494" i="23"/>
  <c r="M6494" i="23" s="1"/>
  <c r="L6495" i="23"/>
  <c r="M6495" i="23" s="1"/>
  <c r="L6496" i="23"/>
  <c r="M6496" i="23" s="1"/>
  <c r="L6497" i="23"/>
  <c r="M6497" i="23" s="1"/>
  <c r="L6498" i="23"/>
  <c r="M6498" i="23" s="1"/>
  <c r="L6499" i="23"/>
  <c r="M6499" i="23" s="1"/>
  <c r="L6500" i="23"/>
  <c r="M6500" i="23" s="1"/>
  <c r="L6501" i="23"/>
  <c r="M6501" i="23" s="1"/>
  <c r="L6502" i="23"/>
  <c r="M6502" i="23" s="1"/>
  <c r="L6503" i="23"/>
  <c r="M6503" i="23" s="1"/>
  <c r="L6504" i="23"/>
  <c r="M6504" i="23" s="1"/>
  <c r="L6505" i="23"/>
  <c r="M6505" i="23" s="1"/>
  <c r="L6506" i="23"/>
  <c r="M6506" i="23" s="1"/>
  <c r="L6507" i="23"/>
  <c r="M6507" i="23" s="1"/>
  <c r="L6508" i="23"/>
  <c r="M6508" i="23" s="1"/>
  <c r="L6509" i="23"/>
  <c r="M6509" i="23" s="1"/>
  <c r="L6510" i="23"/>
  <c r="M6510" i="23" s="1"/>
  <c r="L6511" i="23"/>
  <c r="M6511" i="23" s="1"/>
  <c r="L6512" i="23"/>
  <c r="M6512" i="23" s="1"/>
  <c r="L6513" i="23"/>
  <c r="M6513" i="23" s="1"/>
  <c r="L6514" i="23"/>
  <c r="M6514" i="23" s="1"/>
  <c r="L6515" i="23"/>
  <c r="M6515" i="23" s="1"/>
  <c r="L6516" i="23"/>
  <c r="M6516" i="23" s="1"/>
  <c r="L6517" i="23"/>
  <c r="M6517" i="23" s="1"/>
  <c r="L6518" i="23"/>
  <c r="M6518" i="23" s="1"/>
  <c r="L6519" i="23"/>
  <c r="M6519" i="23" s="1"/>
  <c r="L6520" i="23"/>
  <c r="M6520" i="23" s="1"/>
  <c r="L6521" i="23"/>
  <c r="M6521" i="23" s="1"/>
  <c r="L6522" i="23"/>
  <c r="M6522" i="23" s="1"/>
  <c r="L6523" i="23"/>
  <c r="M6523" i="23" s="1"/>
  <c r="L6524" i="23"/>
  <c r="M6524" i="23" s="1"/>
  <c r="L6525" i="23"/>
  <c r="M6525" i="23" s="1"/>
  <c r="L6526" i="23"/>
  <c r="M6526" i="23" s="1"/>
  <c r="L6527" i="23"/>
  <c r="M6527" i="23" s="1"/>
  <c r="L6528" i="23"/>
  <c r="M6528" i="23" s="1"/>
  <c r="L6529" i="23"/>
  <c r="M6529" i="23" s="1"/>
  <c r="L6530" i="23"/>
  <c r="M6530" i="23" s="1"/>
  <c r="L6531" i="23"/>
  <c r="M6531" i="23" s="1"/>
  <c r="L6532" i="23"/>
  <c r="M6532" i="23" s="1"/>
  <c r="L6533" i="23"/>
  <c r="M6533" i="23" s="1"/>
  <c r="L6534" i="23"/>
  <c r="M6534" i="23" s="1"/>
  <c r="L6535" i="23"/>
  <c r="M6535" i="23" s="1"/>
  <c r="L6536" i="23"/>
  <c r="M6536" i="23" s="1"/>
  <c r="L6537" i="23"/>
  <c r="M6537" i="23" s="1"/>
  <c r="L6538" i="23"/>
  <c r="M6538" i="23" s="1"/>
  <c r="L6539" i="23"/>
  <c r="M6539" i="23" s="1"/>
  <c r="L6540" i="23"/>
  <c r="M6540" i="23" s="1"/>
  <c r="L6541" i="23"/>
  <c r="M6541" i="23" s="1"/>
  <c r="L6542" i="23"/>
  <c r="M6542" i="23" s="1"/>
  <c r="L6543" i="23"/>
  <c r="M6543" i="23" s="1"/>
  <c r="L6544" i="23"/>
  <c r="M6544" i="23" s="1"/>
  <c r="L6545" i="23"/>
  <c r="M6545" i="23" s="1"/>
  <c r="L6546" i="23"/>
  <c r="M6546" i="23" s="1"/>
  <c r="L6547" i="23"/>
  <c r="M6547" i="23" s="1"/>
  <c r="L6548" i="23"/>
  <c r="M6548" i="23" s="1"/>
  <c r="L6549" i="23"/>
  <c r="M6549" i="23" s="1"/>
  <c r="L6550" i="23"/>
  <c r="M6550" i="23" s="1"/>
  <c r="L6551" i="23"/>
  <c r="M6551" i="23" s="1"/>
  <c r="L6552" i="23"/>
  <c r="M6552" i="23" s="1"/>
  <c r="L6553" i="23"/>
  <c r="M6553" i="23" s="1"/>
  <c r="L6554" i="23"/>
  <c r="M6554" i="23" s="1"/>
  <c r="L6555" i="23"/>
  <c r="M6555" i="23" s="1"/>
  <c r="L6556" i="23"/>
  <c r="M6556" i="23" s="1"/>
  <c r="L6557" i="23"/>
  <c r="M6557" i="23" s="1"/>
  <c r="L6558" i="23"/>
  <c r="M6558" i="23" s="1"/>
  <c r="L6559" i="23"/>
  <c r="M6559" i="23" s="1"/>
  <c r="L6560" i="23"/>
  <c r="M6560" i="23" s="1"/>
  <c r="L6561" i="23"/>
  <c r="M6561" i="23" s="1"/>
  <c r="L6562" i="23"/>
  <c r="M6562" i="23" s="1"/>
  <c r="L6563" i="23"/>
  <c r="M6563" i="23" s="1"/>
  <c r="L6564" i="23"/>
  <c r="M6564" i="23" s="1"/>
  <c r="L6565" i="23"/>
  <c r="M6565" i="23" s="1"/>
  <c r="L6566" i="23"/>
  <c r="M6566" i="23" s="1"/>
  <c r="L6567" i="23"/>
  <c r="M6567" i="23" s="1"/>
  <c r="L6568" i="23"/>
  <c r="M6568" i="23" s="1"/>
  <c r="L6569" i="23"/>
  <c r="M6569" i="23" s="1"/>
  <c r="L6570" i="23"/>
  <c r="M6570" i="23" s="1"/>
  <c r="L6571" i="23"/>
  <c r="M6571" i="23" s="1"/>
  <c r="L6572" i="23"/>
  <c r="M6572" i="23" s="1"/>
  <c r="L6573" i="23"/>
  <c r="M6573" i="23" s="1"/>
  <c r="L6574" i="23"/>
  <c r="M6574" i="23" s="1"/>
  <c r="L6575" i="23"/>
  <c r="M6575" i="23" s="1"/>
  <c r="L6576" i="23"/>
  <c r="M6576" i="23" s="1"/>
  <c r="L6577" i="23"/>
  <c r="M6577" i="23" s="1"/>
  <c r="L6578" i="23"/>
  <c r="M6578" i="23" s="1"/>
  <c r="L6579" i="23"/>
  <c r="M6579" i="23" s="1"/>
  <c r="L6580" i="23"/>
  <c r="M6580" i="23" s="1"/>
  <c r="L6581" i="23"/>
  <c r="M6581" i="23" s="1"/>
  <c r="L6582" i="23"/>
  <c r="M6582" i="23" s="1"/>
  <c r="L6583" i="23"/>
  <c r="M6583" i="23" s="1"/>
  <c r="L6584" i="23"/>
  <c r="M6584" i="23" s="1"/>
  <c r="L6585" i="23"/>
  <c r="M6585" i="23" s="1"/>
  <c r="L6586" i="23"/>
  <c r="M6586" i="23" s="1"/>
  <c r="L6587" i="23"/>
  <c r="M6587" i="23" s="1"/>
  <c r="L6588" i="23"/>
  <c r="M6588" i="23" s="1"/>
  <c r="L6589" i="23"/>
  <c r="M6589" i="23" s="1"/>
  <c r="L6590" i="23"/>
  <c r="M6590" i="23" s="1"/>
  <c r="L6591" i="23"/>
  <c r="M6591" i="23" s="1"/>
  <c r="L6592" i="23"/>
  <c r="M6592" i="23" s="1"/>
  <c r="L6593" i="23"/>
  <c r="M6593" i="23" s="1"/>
  <c r="L6594" i="23"/>
  <c r="M6594" i="23" s="1"/>
  <c r="L6595" i="23"/>
  <c r="M6595" i="23" s="1"/>
  <c r="L6596" i="23"/>
  <c r="M6596" i="23" s="1"/>
  <c r="L6597" i="23"/>
  <c r="M6597" i="23" s="1"/>
  <c r="L6598" i="23"/>
  <c r="M6598" i="23" s="1"/>
  <c r="L6599" i="23"/>
  <c r="M6599" i="23" s="1"/>
  <c r="L6600" i="23"/>
  <c r="M6600" i="23" s="1"/>
  <c r="L6601" i="23"/>
  <c r="M6601" i="23" s="1"/>
  <c r="L6602" i="23"/>
  <c r="M6602" i="23" s="1"/>
  <c r="L6603" i="23"/>
  <c r="M6603" i="23" s="1"/>
  <c r="L6604" i="23"/>
  <c r="M6604" i="23" s="1"/>
  <c r="L6605" i="23"/>
  <c r="M6605" i="23" s="1"/>
  <c r="L6606" i="23"/>
  <c r="M6606" i="23" s="1"/>
  <c r="L6607" i="23"/>
  <c r="M6607" i="23" s="1"/>
  <c r="L6608" i="23"/>
  <c r="M6608" i="23" s="1"/>
  <c r="L6609" i="23"/>
  <c r="M6609" i="23" s="1"/>
  <c r="L6610" i="23"/>
  <c r="M6610" i="23" s="1"/>
  <c r="L6611" i="23"/>
  <c r="M6611" i="23" s="1"/>
  <c r="L6612" i="23"/>
  <c r="M6612" i="23" s="1"/>
  <c r="L6613" i="23"/>
  <c r="M6613" i="23" s="1"/>
  <c r="L6614" i="23"/>
  <c r="M6614" i="23" s="1"/>
  <c r="L6615" i="23"/>
  <c r="M6615" i="23" s="1"/>
  <c r="L6616" i="23"/>
  <c r="M6616" i="23" s="1"/>
  <c r="L6617" i="23"/>
  <c r="M6617" i="23" s="1"/>
  <c r="L6618" i="23"/>
  <c r="M6618" i="23" s="1"/>
  <c r="L6619" i="23"/>
  <c r="M6619" i="23" s="1"/>
  <c r="L6620" i="23"/>
  <c r="M6620" i="23" s="1"/>
  <c r="L6621" i="23"/>
  <c r="M6621" i="23" s="1"/>
  <c r="L6622" i="23"/>
  <c r="M6622" i="23" s="1"/>
  <c r="L6623" i="23"/>
  <c r="M6623" i="23" s="1"/>
  <c r="L6624" i="23"/>
  <c r="M6624" i="23" s="1"/>
  <c r="L6625" i="23"/>
  <c r="M6625" i="23" s="1"/>
  <c r="L6626" i="23"/>
  <c r="M6626" i="23" s="1"/>
  <c r="L6627" i="23"/>
  <c r="M6627" i="23" s="1"/>
  <c r="L6628" i="23"/>
  <c r="M6628" i="23" s="1"/>
  <c r="L6629" i="23"/>
  <c r="M6629" i="23" s="1"/>
  <c r="L6630" i="23"/>
  <c r="M6630" i="23" s="1"/>
  <c r="L6631" i="23"/>
  <c r="M6631" i="23" s="1"/>
  <c r="L6632" i="23"/>
  <c r="M6632" i="23" s="1"/>
  <c r="L6633" i="23"/>
  <c r="M6633" i="23" s="1"/>
  <c r="L6634" i="23"/>
  <c r="M6634" i="23" s="1"/>
  <c r="L6635" i="23"/>
  <c r="M6635" i="23" s="1"/>
  <c r="L6636" i="23"/>
  <c r="M6636" i="23" s="1"/>
  <c r="L6637" i="23"/>
  <c r="M6637" i="23" s="1"/>
  <c r="L6638" i="23"/>
  <c r="M6638" i="23" s="1"/>
  <c r="L6639" i="23"/>
  <c r="M6639" i="23" s="1"/>
  <c r="L6640" i="23"/>
  <c r="M6640" i="23" s="1"/>
  <c r="L6641" i="23"/>
  <c r="M6641" i="23" s="1"/>
  <c r="L6642" i="23"/>
  <c r="M6642" i="23" s="1"/>
  <c r="L6643" i="23"/>
  <c r="M6643" i="23" s="1"/>
  <c r="L6644" i="23"/>
  <c r="M6644" i="23" s="1"/>
  <c r="L6645" i="23"/>
  <c r="M6645" i="23" s="1"/>
  <c r="L6646" i="23"/>
  <c r="M6646" i="23" s="1"/>
  <c r="L6647" i="23"/>
  <c r="M6647" i="23" s="1"/>
  <c r="L6648" i="23"/>
  <c r="M6648" i="23" s="1"/>
  <c r="L6649" i="23"/>
  <c r="M6649" i="23" s="1"/>
  <c r="L6650" i="23"/>
  <c r="M6650" i="23" s="1"/>
  <c r="L6651" i="23"/>
  <c r="M6651" i="23" s="1"/>
  <c r="L6652" i="23"/>
  <c r="M6652" i="23" s="1"/>
  <c r="L6653" i="23"/>
  <c r="M6653" i="23" s="1"/>
  <c r="L6654" i="23"/>
  <c r="M6654" i="23" s="1"/>
  <c r="L6655" i="23"/>
  <c r="M6655" i="23" s="1"/>
  <c r="L6656" i="23"/>
  <c r="M6656" i="23" s="1"/>
  <c r="L6657" i="23"/>
  <c r="M6657" i="23" s="1"/>
  <c r="L6658" i="23"/>
  <c r="M6658" i="23" s="1"/>
  <c r="L6659" i="23"/>
  <c r="M6659" i="23" s="1"/>
  <c r="L6660" i="23"/>
  <c r="M6660" i="23" s="1"/>
  <c r="L6661" i="23"/>
  <c r="M6661" i="23" s="1"/>
  <c r="L6662" i="23"/>
  <c r="M6662" i="23" s="1"/>
  <c r="L6663" i="23"/>
  <c r="M6663" i="23" s="1"/>
  <c r="L6664" i="23"/>
  <c r="M6664" i="23" s="1"/>
  <c r="L6665" i="23"/>
  <c r="M6665" i="23" s="1"/>
  <c r="L6666" i="23"/>
  <c r="M6666" i="23" s="1"/>
  <c r="L6667" i="23"/>
  <c r="M6667" i="23" s="1"/>
  <c r="L6668" i="23"/>
  <c r="M6668" i="23" s="1"/>
  <c r="L6669" i="23"/>
  <c r="M6669" i="23" s="1"/>
  <c r="L6670" i="23"/>
  <c r="M6670" i="23" s="1"/>
  <c r="L6671" i="23"/>
  <c r="M6671" i="23" s="1"/>
  <c r="L6672" i="23"/>
  <c r="M6672" i="23" s="1"/>
  <c r="L6673" i="23"/>
  <c r="M6673" i="23" s="1"/>
  <c r="L6674" i="23"/>
  <c r="M6674" i="23" s="1"/>
  <c r="L6675" i="23"/>
  <c r="M6675" i="23" s="1"/>
  <c r="L6676" i="23"/>
  <c r="M6676" i="23" s="1"/>
  <c r="L6677" i="23"/>
  <c r="M6677" i="23" s="1"/>
  <c r="L6678" i="23"/>
  <c r="M6678" i="23" s="1"/>
  <c r="L6679" i="23"/>
  <c r="M6679" i="23" s="1"/>
  <c r="L6680" i="23"/>
  <c r="M6680" i="23" s="1"/>
  <c r="L6681" i="23"/>
  <c r="M6681" i="23" s="1"/>
  <c r="L6682" i="23"/>
  <c r="M6682" i="23" s="1"/>
  <c r="L6683" i="23"/>
  <c r="M6683" i="23" s="1"/>
  <c r="L6684" i="23"/>
  <c r="M6684" i="23" s="1"/>
  <c r="L6685" i="23"/>
  <c r="M6685" i="23" s="1"/>
  <c r="L6686" i="23"/>
  <c r="M6686" i="23" s="1"/>
  <c r="L6687" i="23"/>
  <c r="M6687" i="23" s="1"/>
  <c r="L6688" i="23"/>
  <c r="M6688" i="23" s="1"/>
  <c r="L6689" i="23"/>
  <c r="M6689" i="23" s="1"/>
  <c r="L6690" i="23"/>
  <c r="M6690" i="23" s="1"/>
  <c r="L6691" i="23"/>
  <c r="M6691" i="23" s="1"/>
  <c r="L6692" i="23"/>
  <c r="M6692" i="23" s="1"/>
  <c r="L6693" i="23"/>
  <c r="M6693" i="23" s="1"/>
  <c r="L6694" i="23"/>
  <c r="M6694" i="23" s="1"/>
  <c r="L6695" i="23"/>
  <c r="M6695" i="23" s="1"/>
  <c r="L6696" i="23"/>
  <c r="M6696" i="23" s="1"/>
  <c r="L6697" i="23"/>
  <c r="M6697" i="23" s="1"/>
  <c r="L6698" i="23"/>
  <c r="M6698" i="23" s="1"/>
  <c r="L6699" i="23"/>
  <c r="M6699" i="23" s="1"/>
  <c r="L6700" i="23"/>
  <c r="M6700" i="23" s="1"/>
  <c r="L6701" i="23"/>
  <c r="M6701" i="23" s="1"/>
  <c r="L6702" i="23"/>
  <c r="M6702" i="23" s="1"/>
  <c r="L6703" i="23"/>
  <c r="M6703" i="23" s="1"/>
  <c r="L6704" i="23"/>
  <c r="M6704" i="23" s="1"/>
  <c r="L6705" i="23"/>
  <c r="M6705" i="23" s="1"/>
  <c r="L6706" i="23"/>
  <c r="M6706" i="23" s="1"/>
  <c r="L6707" i="23"/>
  <c r="M6707" i="23" s="1"/>
  <c r="L6708" i="23"/>
  <c r="M6708" i="23" s="1"/>
  <c r="L6709" i="23"/>
  <c r="M6709" i="23" s="1"/>
  <c r="L6710" i="23"/>
  <c r="M6710" i="23" s="1"/>
  <c r="L6711" i="23"/>
  <c r="M6711" i="23" s="1"/>
  <c r="L6712" i="23"/>
  <c r="M6712" i="23" s="1"/>
  <c r="L6713" i="23"/>
  <c r="M6713" i="23" s="1"/>
  <c r="L6714" i="23"/>
  <c r="M6714" i="23" s="1"/>
  <c r="L6715" i="23"/>
  <c r="M6715" i="23" s="1"/>
  <c r="L6716" i="23"/>
  <c r="M6716" i="23" s="1"/>
  <c r="L6717" i="23"/>
  <c r="M6717" i="23" s="1"/>
  <c r="L6718" i="23"/>
  <c r="M6718" i="23" s="1"/>
  <c r="L6719" i="23"/>
  <c r="M6719" i="23" s="1"/>
  <c r="L6720" i="23"/>
  <c r="M6720" i="23" s="1"/>
  <c r="L6721" i="23"/>
  <c r="M6721" i="23" s="1"/>
  <c r="L6722" i="23"/>
  <c r="M6722" i="23" s="1"/>
  <c r="L6723" i="23"/>
  <c r="M6723" i="23" s="1"/>
  <c r="L6724" i="23"/>
  <c r="M6724" i="23" s="1"/>
  <c r="L6725" i="23"/>
  <c r="M6725" i="23" s="1"/>
  <c r="L6726" i="23"/>
  <c r="M6726" i="23" s="1"/>
  <c r="L6727" i="23"/>
  <c r="M6727" i="23" s="1"/>
  <c r="L6728" i="23"/>
  <c r="M6728" i="23" s="1"/>
  <c r="L6729" i="23"/>
  <c r="M6729" i="23" s="1"/>
  <c r="L6730" i="23"/>
  <c r="M6730" i="23" s="1"/>
  <c r="L6731" i="23"/>
  <c r="M6731" i="23" s="1"/>
  <c r="L6732" i="23"/>
  <c r="M6732" i="23" s="1"/>
  <c r="L6733" i="23"/>
  <c r="M6733" i="23" s="1"/>
  <c r="L6734" i="23"/>
  <c r="M6734" i="23" s="1"/>
  <c r="L6735" i="23"/>
  <c r="M6735" i="23" s="1"/>
  <c r="L6736" i="23"/>
  <c r="M6736" i="23" s="1"/>
  <c r="L6737" i="23"/>
  <c r="M6737" i="23" s="1"/>
  <c r="L6738" i="23"/>
  <c r="M6738" i="23" s="1"/>
  <c r="L6739" i="23"/>
  <c r="M6739" i="23" s="1"/>
  <c r="L6740" i="23"/>
  <c r="M6740" i="23" s="1"/>
  <c r="L6741" i="23"/>
  <c r="M6741" i="23" s="1"/>
  <c r="L6742" i="23"/>
  <c r="M6742" i="23" s="1"/>
  <c r="L6743" i="23"/>
  <c r="M6743" i="23" s="1"/>
  <c r="L6744" i="23"/>
  <c r="M6744" i="23" s="1"/>
  <c r="L6745" i="23"/>
  <c r="M6745" i="23" s="1"/>
  <c r="L6746" i="23"/>
  <c r="M6746" i="23" s="1"/>
  <c r="L6747" i="23"/>
  <c r="M6747" i="23" s="1"/>
  <c r="L6748" i="23"/>
  <c r="M6748" i="23" s="1"/>
  <c r="L6749" i="23"/>
  <c r="M6749" i="23" s="1"/>
  <c r="L6750" i="23"/>
  <c r="M6750" i="23" s="1"/>
  <c r="L6751" i="23"/>
  <c r="M6751" i="23" s="1"/>
  <c r="L6752" i="23"/>
  <c r="M6752" i="23" s="1"/>
  <c r="L6753" i="23"/>
  <c r="M6753" i="23" s="1"/>
  <c r="L6754" i="23"/>
  <c r="M6754" i="23" s="1"/>
  <c r="L6755" i="23"/>
  <c r="M6755" i="23" s="1"/>
  <c r="L6756" i="23"/>
  <c r="M6756" i="23" s="1"/>
  <c r="L6757" i="23"/>
  <c r="M6757" i="23" s="1"/>
  <c r="L6758" i="23"/>
  <c r="M6758" i="23" s="1"/>
  <c r="L6759" i="23"/>
  <c r="M6759" i="23" s="1"/>
  <c r="L6760" i="23"/>
  <c r="M6760" i="23" s="1"/>
  <c r="L6761" i="23"/>
  <c r="M6761" i="23" s="1"/>
  <c r="L6762" i="23"/>
  <c r="M6762" i="23" s="1"/>
  <c r="L6763" i="23"/>
  <c r="M6763" i="23" s="1"/>
  <c r="L6764" i="23"/>
  <c r="M6764" i="23" s="1"/>
  <c r="L6765" i="23"/>
  <c r="M6765" i="23" s="1"/>
  <c r="L6766" i="23"/>
  <c r="M6766" i="23" s="1"/>
  <c r="L6767" i="23"/>
  <c r="M6767" i="23" s="1"/>
  <c r="L6768" i="23"/>
  <c r="M6768" i="23" s="1"/>
  <c r="L6769" i="23"/>
  <c r="M6769" i="23" s="1"/>
  <c r="L6770" i="23"/>
  <c r="M6770" i="23" s="1"/>
  <c r="L6771" i="23"/>
  <c r="M6771" i="23" s="1"/>
  <c r="L6772" i="23"/>
  <c r="M6772" i="23" s="1"/>
  <c r="L6773" i="23"/>
  <c r="M6773" i="23" s="1"/>
  <c r="L6774" i="23"/>
  <c r="M6774" i="23" s="1"/>
  <c r="L6775" i="23"/>
  <c r="M6775" i="23" s="1"/>
  <c r="L6776" i="23"/>
  <c r="M6776" i="23" s="1"/>
  <c r="L6777" i="23"/>
  <c r="M6777" i="23" s="1"/>
  <c r="L6778" i="23"/>
  <c r="M6778" i="23" s="1"/>
  <c r="L6779" i="23"/>
  <c r="M6779" i="23" s="1"/>
  <c r="L6780" i="23"/>
  <c r="M6780" i="23" s="1"/>
  <c r="L6781" i="23"/>
  <c r="M6781" i="23" s="1"/>
  <c r="L6782" i="23"/>
  <c r="M6782" i="23" s="1"/>
  <c r="L6783" i="23"/>
  <c r="M6783" i="23" s="1"/>
  <c r="L6784" i="23"/>
  <c r="M6784" i="23" s="1"/>
  <c r="L6785" i="23"/>
  <c r="M6785" i="23" s="1"/>
  <c r="L6786" i="23"/>
  <c r="M6786" i="23" s="1"/>
  <c r="L6787" i="23"/>
  <c r="M6787" i="23" s="1"/>
  <c r="L6788" i="23"/>
  <c r="M6788" i="23" s="1"/>
  <c r="L6789" i="23"/>
  <c r="M6789" i="23" s="1"/>
  <c r="L6790" i="23"/>
  <c r="M6790" i="23" s="1"/>
  <c r="L6791" i="23"/>
  <c r="M6791" i="23" s="1"/>
  <c r="L6792" i="23"/>
  <c r="M6792" i="23" s="1"/>
  <c r="L6793" i="23"/>
  <c r="M6793" i="23" s="1"/>
  <c r="L6794" i="23"/>
  <c r="M6794" i="23" s="1"/>
  <c r="L6795" i="23"/>
  <c r="M6795" i="23" s="1"/>
  <c r="L6796" i="23"/>
  <c r="M6796" i="23" s="1"/>
  <c r="L6797" i="23"/>
  <c r="M6797" i="23" s="1"/>
  <c r="L6798" i="23"/>
  <c r="M6798" i="23" s="1"/>
  <c r="L6799" i="23"/>
  <c r="M6799" i="23" s="1"/>
  <c r="L6800" i="23"/>
  <c r="M6800" i="23" s="1"/>
  <c r="L6801" i="23"/>
  <c r="M6801" i="23" s="1"/>
  <c r="L6802" i="23"/>
  <c r="M6802" i="23" s="1"/>
  <c r="L6803" i="23"/>
  <c r="M6803" i="23" s="1"/>
  <c r="L6804" i="23"/>
  <c r="M6804" i="23" s="1"/>
  <c r="L6805" i="23"/>
  <c r="M6805" i="23" s="1"/>
  <c r="L6806" i="23"/>
  <c r="M6806" i="23" s="1"/>
  <c r="L6807" i="23"/>
  <c r="M6807" i="23" s="1"/>
  <c r="L6808" i="23"/>
  <c r="M6808" i="23" s="1"/>
  <c r="L6809" i="23"/>
  <c r="M6809" i="23" s="1"/>
  <c r="L6810" i="23"/>
  <c r="M6810" i="23" s="1"/>
  <c r="L6811" i="23"/>
  <c r="M6811" i="23" s="1"/>
  <c r="L6812" i="23"/>
  <c r="M6812" i="23" s="1"/>
  <c r="L6813" i="23"/>
  <c r="M6813" i="23" s="1"/>
  <c r="L6814" i="23"/>
  <c r="M6814" i="23" s="1"/>
  <c r="L6815" i="23"/>
  <c r="M6815" i="23" s="1"/>
  <c r="L6816" i="23"/>
  <c r="M6816" i="23" s="1"/>
  <c r="L6817" i="23"/>
  <c r="M6817" i="23" s="1"/>
  <c r="L6818" i="23"/>
  <c r="M6818" i="23" s="1"/>
  <c r="L6819" i="23"/>
  <c r="M6819" i="23" s="1"/>
  <c r="L6820" i="23"/>
  <c r="M6820" i="23" s="1"/>
  <c r="L6821" i="23"/>
  <c r="M6821" i="23" s="1"/>
  <c r="L6822" i="23"/>
  <c r="M6822" i="23" s="1"/>
  <c r="L6823" i="23"/>
  <c r="M6823" i="23" s="1"/>
  <c r="L6824" i="23"/>
  <c r="M6824" i="23" s="1"/>
  <c r="L6825" i="23"/>
  <c r="M6825" i="23" s="1"/>
  <c r="L6826" i="23"/>
  <c r="M6826" i="23" s="1"/>
  <c r="L6827" i="23"/>
  <c r="M6827" i="23" s="1"/>
  <c r="L6828" i="23"/>
  <c r="M6828" i="23" s="1"/>
  <c r="L6829" i="23"/>
  <c r="M6829" i="23" s="1"/>
  <c r="L6830" i="23"/>
  <c r="M6830" i="23" s="1"/>
  <c r="L6831" i="23"/>
  <c r="M6831" i="23" s="1"/>
  <c r="L6832" i="23"/>
  <c r="M6832" i="23" s="1"/>
  <c r="L6833" i="23"/>
  <c r="M6833" i="23" s="1"/>
  <c r="L6834" i="23"/>
  <c r="M6834" i="23" s="1"/>
  <c r="L6835" i="23"/>
  <c r="M6835" i="23" s="1"/>
  <c r="L6836" i="23"/>
  <c r="M6836" i="23" s="1"/>
  <c r="L6837" i="23"/>
  <c r="M6837" i="23" s="1"/>
  <c r="L6838" i="23"/>
  <c r="M6838" i="23" s="1"/>
  <c r="L6839" i="23"/>
  <c r="M6839" i="23" s="1"/>
  <c r="L6840" i="23"/>
  <c r="M6840" i="23" s="1"/>
  <c r="L6841" i="23"/>
  <c r="M6841" i="23" s="1"/>
  <c r="L6842" i="23"/>
  <c r="M6842" i="23" s="1"/>
  <c r="L6843" i="23"/>
  <c r="M6843" i="23" s="1"/>
  <c r="L6844" i="23"/>
  <c r="M6844" i="23" s="1"/>
  <c r="L6845" i="23"/>
  <c r="M6845" i="23" s="1"/>
  <c r="L6846" i="23"/>
  <c r="M6846" i="23" s="1"/>
  <c r="L6847" i="23"/>
  <c r="M6847" i="23" s="1"/>
  <c r="L6848" i="23"/>
  <c r="M6848" i="23" s="1"/>
  <c r="L6849" i="23"/>
  <c r="M6849" i="23" s="1"/>
  <c r="L6850" i="23"/>
  <c r="M6850" i="23" s="1"/>
  <c r="L6851" i="23"/>
  <c r="M6851" i="23" s="1"/>
  <c r="L6852" i="23"/>
  <c r="M6852" i="23" s="1"/>
  <c r="L6853" i="23"/>
  <c r="M6853" i="23" s="1"/>
  <c r="L6854" i="23"/>
  <c r="M6854" i="23" s="1"/>
  <c r="L6855" i="23"/>
  <c r="M6855" i="23" s="1"/>
  <c r="L6856" i="23"/>
  <c r="M6856" i="23" s="1"/>
  <c r="L6857" i="23"/>
  <c r="M6857" i="23" s="1"/>
  <c r="L6858" i="23"/>
  <c r="M6858" i="23" s="1"/>
  <c r="L6859" i="23"/>
  <c r="M6859" i="23" s="1"/>
  <c r="L6860" i="23"/>
  <c r="M6860" i="23" s="1"/>
  <c r="L6861" i="23"/>
  <c r="M6861" i="23" s="1"/>
  <c r="L6862" i="23"/>
  <c r="M6862" i="23" s="1"/>
  <c r="L6863" i="23"/>
  <c r="M6863" i="23" s="1"/>
  <c r="L6864" i="23"/>
  <c r="M6864" i="23" s="1"/>
  <c r="L6865" i="23"/>
  <c r="M6865" i="23" s="1"/>
  <c r="L6866" i="23"/>
  <c r="M6866" i="23" s="1"/>
  <c r="L6867" i="23"/>
  <c r="M6867" i="23" s="1"/>
  <c r="L6868" i="23"/>
  <c r="M6868" i="23" s="1"/>
  <c r="L6869" i="23"/>
  <c r="M6869" i="23" s="1"/>
  <c r="L6870" i="23"/>
  <c r="M6870" i="23" s="1"/>
  <c r="L6871" i="23"/>
  <c r="M6871" i="23" s="1"/>
  <c r="L6872" i="23"/>
  <c r="M6872" i="23" s="1"/>
  <c r="L6873" i="23"/>
  <c r="M6873" i="23" s="1"/>
  <c r="L6874" i="23"/>
  <c r="M6874" i="23" s="1"/>
  <c r="L6875" i="23"/>
  <c r="M6875" i="23" s="1"/>
  <c r="L6876" i="23"/>
  <c r="M6876" i="23" s="1"/>
  <c r="L6877" i="23"/>
  <c r="M6877" i="23" s="1"/>
  <c r="L6878" i="23"/>
  <c r="M6878" i="23" s="1"/>
  <c r="L6879" i="23"/>
  <c r="M6879" i="23" s="1"/>
  <c r="L6880" i="23"/>
  <c r="M6880" i="23" s="1"/>
  <c r="L6881" i="23"/>
  <c r="M6881" i="23" s="1"/>
  <c r="L6882" i="23"/>
  <c r="M6882" i="23" s="1"/>
  <c r="L6883" i="23"/>
  <c r="M6883" i="23" s="1"/>
  <c r="L6884" i="23"/>
  <c r="M6884" i="23" s="1"/>
  <c r="L6885" i="23"/>
  <c r="M6885" i="23" s="1"/>
  <c r="L6886" i="23"/>
  <c r="M6886" i="23" s="1"/>
  <c r="L6887" i="23"/>
  <c r="M6887" i="23" s="1"/>
  <c r="L6888" i="23"/>
  <c r="M6888" i="23" s="1"/>
  <c r="L6889" i="23"/>
  <c r="M6889" i="23" s="1"/>
  <c r="L6890" i="23"/>
  <c r="M6890" i="23" s="1"/>
  <c r="L6891" i="23"/>
  <c r="M6891" i="23" s="1"/>
  <c r="L6892" i="23"/>
  <c r="M6892" i="23" s="1"/>
  <c r="L6893" i="23"/>
  <c r="M6893" i="23" s="1"/>
  <c r="L6894" i="23"/>
  <c r="M6894" i="23" s="1"/>
  <c r="L6895" i="23"/>
  <c r="M6895" i="23" s="1"/>
  <c r="L6896" i="23"/>
  <c r="M6896" i="23" s="1"/>
  <c r="L6897" i="23"/>
  <c r="M6897" i="23" s="1"/>
  <c r="L6898" i="23"/>
  <c r="M6898" i="23" s="1"/>
  <c r="L6899" i="23"/>
  <c r="M6899" i="23" s="1"/>
  <c r="L6900" i="23"/>
  <c r="M6900" i="23" s="1"/>
  <c r="L6901" i="23"/>
  <c r="M6901" i="23" s="1"/>
  <c r="L6902" i="23"/>
  <c r="M6902" i="23" s="1"/>
  <c r="L6903" i="23"/>
  <c r="M6903" i="23" s="1"/>
  <c r="L6904" i="23"/>
  <c r="M6904" i="23" s="1"/>
  <c r="L6905" i="23"/>
  <c r="M6905" i="23" s="1"/>
  <c r="L6906" i="23"/>
  <c r="M6906" i="23" s="1"/>
  <c r="L6907" i="23"/>
  <c r="M6907" i="23" s="1"/>
  <c r="L6908" i="23"/>
  <c r="M6908" i="23" s="1"/>
  <c r="L6909" i="23"/>
  <c r="M6909" i="23" s="1"/>
  <c r="L6910" i="23"/>
  <c r="M6910" i="23" s="1"/>
  <c r="L6911" i="23"/>
  <c r="M6911" i="23" s="1"/>
  <c r="L6912" i="23"/>
  <c r="M6912" i="23" s="1"/>
  <c r="L6913" i="23"/>
  <c r="M6913" i="23" s="1"/>
  <c r="L6914" i="23"/>
  <c r="M6914" i="23" s="1"/>
  <c r="L6915" i="23"/>
  <c r="M6915" i="23" s="1"/>
  <c r="L6916" i="23"/>
  <c r="M6916" i="23" s="1"/>
  <c r="L6917" i="23"/>
  <c r="M6917" i="23" s="1"/>
  <c r="L6918" i="23"/>
  <c r="M6918" i="23" s="1"/>
  <c r="L6919" i="23"/>
  <c r="M6919" i="23" s="1"/>
  <c r="L6920" i="23"/>
  <c r="M6920" i="23" s="1"/>
  <c r="L6921" i="23"/>
  <c r="M6921" i="23" s="1"/>
  <c r="L6922" i="23"/>
  <c r="M6922" i="23" s="1"/>
  <c r="L6923" i="23"/>
  <c r="M6923" i="23" s="1"/>
  <c r="L6924" i="23"/>
  <c r="M6924" i="23" s="1"/>
  <c r="L6925" i="23"/>
  <c r="M6925" i="23" s="1"/>
  <c r="L6926" i="23"/>
  <c r="M6926" i="23" s="1"/>
  <c r="L6927" i="23"/>
  <c r="M6927" i="23" s="1"/>
  <c r="L6928" i="23"/>
  <c r="M6928" i="23" s="1"/>
  <c r="L6929" i="23"/>
  <c r="M6929" i="23" s="1"/>
  <c r="L6930" i="23"/>
  <c r="M6930" i="23" s="1"/>
  <c r="L6931" i="23"/>
  <c r="M6931" i="23" s="1"/>
  <c r="L6932" i="23"/>
  <c r="M6932" i="23" s="1"/>
  <c r="L6933" i="23"/>
  <c r="M6933" i="23" s="1"/>
  <c r="L6934" i="23"/>
  <c r="M6934" i="23" s="1"/>
  <c r="L6935" i="23"/>
  <c r="M6935" i="23" s="1"/>
  <c r="L6936" i="23"/>
  <c r="M6936" i="23" s="1"/>
  <c r="L6937" i="23"/>
  <c r="M6937" i="23" s="1"/>
  <c r="L6938" i="23"/>
  <c r="M6938" i="23" s="1"/>
  <c r="L6939" i="23"/>
  <c r="M6939" i="23" s="1"/>
  <c r="L6940" i="23"/>
  <c r="M6940" i="23" s="1"/>
  <c r="L6941" i="23"/>
  <c r="M6941" i="23" s="1"/>
  <c r="L6942" i="23"/>
  <c r="M6942" i="23" s="1"/>
  <c r="L6943" i="23"/>
  <c r="M6943" i="23" s="1"/>
  <c r="L6944" i="23"/>
  <c r="M6944" i="23" s="1"/>
  <c r="L6945" i="23"/>
  <c r="M6945" i="23" s="1"/>
  <c r="L6946" i="23"/>
  <c r="M6946" i="23" s="1"/>
  <c r="L6947" i="23"/>
  <c r="M6947" i="23" s="1"/>
  <c r="L6948" i="23"/>
  <c r="M6948" i="23" s="1"/>
  <c r="L6949" i="23"/>
  <c r="M6949" i="23" s="1"/>
  <c r="L6950" i="23"/>
  <c r="M6950" i="23" s="1"/>
  <c r="L6951" i="23"/>
  <c r="M6951" i="23" s="1"/>
  <c r="L6952" i="23"/>
  <c r="M6952" i="23" s="1"/>
  <c r="L6953" i="23"/>
  <c r="M6953" i="23" s="1"/>
  <c r="L6954" i="23"/>
  <c r="M6954" i="23" s="1"/>
  <c r="L6955" i="23"/>
  <c r="M6955" i="23" s="1"/>
  <c r="L6956" i="23"/>
  <c r="M6956" i="23" s="1"/>
  <c r="L6957" i="23"/>
  <c r="M6957" i="23" s="1"/>
  <c r="L6958" i="23"/>
  <c r="M6958" i="23" s="1"/>
  <c r="L6959" i="23"/>
  <c r="M6959" i="23" s="1"/>
  <c r="L6960" i="23"/>
  <c r="M6960" i="23" s="1"/>
  <c r="L6961" i="23"/>
  <c r="M6961" i="23" s="1"/>
  <c r="L6962" i="23"/>
  <c r="M6962" i="23" s="1"/>
  <c r="L6963" i="23"/>
  <c r="M6963" i="23" s="1"/>
  <c r="L6964" i="23"/>
  <c r="M6964" i="23" s="1"/>
  <c r="L6965" i="23"/>
  <c r="M6965" i="23" s="1"/>
  <c r="L6966" i="23"/>
  <c r="M6966" i="23" s="1"/>
  <c r="L6967" i="23"/>
  <c r="M6967" i="23" s="1"/>
  <c r="L6968" i="23"/>
  <c r="M6968" i="23" s="1"/>
  <c r="L6969" i="23"/>
  <c r="M6969" i="23" s="1"/>
  <c r="L6970" i="23"/>
  <c r="M6970" i="23" s="1"/>
  <c r="L6971" i="23"/>
  <c r="M6971" i="23" s="1"/>
  <c r="L6972" i="23"/>
  <c r="M6972" i="23" s="1"/>
  <c r="L6973" i="23"/>
  <c r="M6973" i="23" s="1"/>
  <c r="L6974" i="23"/>
  <c r="M6974" i="23" s="1"/>
  <c r="L6975" i="23"/>
  <c r="M6975" i="23" s="1"/>
  <c r="L6976" i="23"/>
  <c r="M6976" i="23" s="1"/>
  <c r="L6977" i="23"/>
  <c r="M6977" i="23" s="1"/>
  <c r="L6978" i="23"/>
  <c r="M6978" i="23" s="1"/>
  <c r="L6979" i="23"/>
  <c r="M6979" i="23" s="1"/>
  <c r="L6980" i="23"/>
  <c r="M6980" i="23" s="1"/>
  <c r="L6981" i="23"/>
  <c r="M6981" i="23" s="1"/>
  <c r="L6982" i="23"/>
  <c r="M6982" i="23" s="1"/>
  <c r="L6983" i="23"/>
  <c r="M6983" i="23" s="1"/>
  <c r="L6984" i="23"/>
  <c r="M6984" i="23" s="1"/>
  <c r="L6985" i="23"/>
  <c r="M6985" i="23" s="1"/>
  <c r="L6986" i="23"/>
  <c r="M6986" i="23" s="1"/>
  <c r="L6987" i="23"/>
  <c r="M6987" i="23" s="1"/>
  <c r="L6988" i="23"/>
  <c r="M6988" i="23" s="1"/>
  <c r="L6989" i="23"/>
  <c r="M6989" i="23" s="1"/>
  <c r="L6990" i="23"/>
  <c r="M6990" i="23" s="1"/>
  <c r="L6991" i="23"/>
  <c r="M6991" i="23" s="1"/>
  <c r="L6992" i="23"/>
  <c r="M6992" i="23" s="1"/>
  <c r="L6993" i="23"/>
  <c r="M6993" i="23" s="1"/>
  <c r="L6994" i="23"/>
  <c r="M6994" i="23" s="1"/>
  <c r="L6995" i="23"/>
  <c r="M6995" i="23" s="1"/>
  <c r="L6996" i="23"/>
  <c r="M6996" i="23" s="1"/>
  <c r="L6997" i="23"/>
  <c r="M6997" i="23" s="1"/>
  <c r="L6998" i="23"/>
  <c r="M6998" i="23" s="1"/>
  <c r="L6999" i="23"/>
  <c r="M6999" i="23" s="1"/>
  <c r="L7000" i="23"/>
  <c r="M7000" i="23" s="1"/>
  <c r="L7001" i="23"/>
  <c r="M7001" i="23" s="1"/>
  <c r="L7002" i="23"/>
  <c r="M7002" i="23" s="1"/>
  <c r="L7003" i="23"/>
  <c r="M7003" i="23" s="1"/>
  <c r="L7004" i="23"/>
  <c r="M7004" i="23" s="1"/>
  <c r="L7005" i="23"/>
  <c r="M7005" i="23" s="1"/>
  <c r="L7006" i="23"/>
  <c r="M7006" i="23" s="1"/>
  <c r="L7007" i="23"/>
  <c r="M7007" i="23" s="1"/>
  <c r="L7008" i="23"/>
  <c r="M7008" i="23" s="1"/>
  <c r="L7009" i="23"/>
  <c r="M7009" i="23" s="1"/>
  <c r="L7010" i="23"/>
  <c r="M7010" i="23" s="1"/>
  <c r="L7011" i="23"/>
  <c r="M7011" i="23" s="1"/>
  <c r="L7012" i="23"/>
  <c r="M7012" i="23" s="1"/>
  <c r="L7013" i="23"/>
  <c r="M7013" i="23" s="1"/>
  <c r="L7014" i="23"/>
  <c r="M7014" i="23" s="1"/>
  <c r="L7015" i="23"/>
  <c r="M7015" i="23" s="1"/>
  <c r="L7016" i="23"/>
  <c r="M7016" i="23" s="1"/>
  <c r="L7017" i="23"/>
  <c r="M7017" i="23" s="1"/>
  <c r="L7018" i="23"/>
  <c r="M7018" i="23" s="1"/>
  <c r="L7019" i="23"/>
  <c r="M7019" i="23" s="1"/>
  <c r="L7020" i="23"/>
  <c r="M7020" i="23" s="1"/>
  <c r="L7021" i="23"/>
  <c r="M7021" i="23" s="1"/>
  <c r="L7022" i="23"/>
  <c r="M7022" i="23" s="1"/>
  <c r="L7023" i="23"/>
  <c r="M7023" i="23" s="1"/>
  <c r="L7024" i="23"/>
  <c r="M7024" i="23" s="1"/>
  <c r="L7025" i="23"/>
  <c r="M7025" i="23" s="1"/>
  <c r="L7026" i="23"/>
  <c r="M7026" i="23" s="1"/>
  <c r="L7027" i="23"/>
  <c r="M7027" i="23" s="1"/>
  <c r="L7028" i="23"/>
  <c r="M7028" i="23" s="1"/>
  <c r="L7029" i="23"/>
  <c r="M7029" i="23" s="1"/>
  <c r="L7030" i="23"/>
  <c r="M7030" i="23" s="1"/>
  <c r="L7031" i="23"/>
  <c r="M7031" i="23" s="1"/>
  <c r="L7032" i="23"/>
  <c r="M7032" i="23" s="1"/>
  <c r="L7033" i="23"/>
  <c r="M7033" i="23" s="1"/>
  <c r="L7034" i="23"/>
  <c r="M7034" i="23" s="1"/>
  <c r="L7035" i="23"/>
  <c r="M7035" i="23" s="1"/>
  <c r="L7036" i="23"/>
  <c r="M7036" i="23" s="1"/>
  <c r="L7037" i="23"/>
  <c r="M7037" i="23" s="1"/>
  <c r="L7038" i="23"/>
  <c r="M7038" i="23" s="1"/>
  <c r="L7039" i="23"/>
  <c r="M7039" i="23" s="1"/>
  <c r="L7040" i="23"/>
  <c r="M7040" i="23" s="1"/>
  <c r="L7041" i="23"/>
  <c r="M7041" i="23" s="1"/>
  <c r="L7042" i="23"/>
  <c r="M7042" i="23" s="1"/>
  <c r="L7043" i="23"/>
  <c r="M7043" i="23" s="1"/>
  <c r="L7044" i="23"/>
  <c r="M7044" i="23" s="1"/>
  <c r="L7045" i="23"/>
  <c r="M7045" i="23" s="1"/>
  <c r="L7046" i="23"/>
  <c r="M7046" i="23" s="1"/>
  <c r="L7047" i="23"/>
  <c r="M7047" i="23" s="1"/>
  <c r="L7048" i="23"/>
  <c r="M7048" i="23" s="1"/>
  <c r="L7049" i="23"/>
  <c r="M7049" i="23" s="1"/>
  <c r="L7050" i="23"/>
  <c r="M7050" i="23" s="1"/>
  <c r="L7051" i="23"/>
  <c r="M7051" i="23" s="1"/>
  <c r="L7052" i="23"/>
  <c r="M7052" i="23" s="1"/>
  <c r="L7053" i="23"/>
  <c r="M7053" i="23" s="1"/>
  <c r="L7054" i="23"/>
  <c r="M7054" i="23" s="1"/>
  <c r="L7055" i="23"/>
  <c r="M7055" i="23" s="1"/>
  <c r="L7056" i="23"/>
  <c r="M7056" i="23" s="1"/>
  <c r="L7057" i="23"/>
  <c r="M7057" i="23" s="1"/>
  <c r="L7058" i="23"/>
  <c r="M7058" i="23" s="1"/>
  <c r="L7059" i="23"/>
  <c r="M7059" i="23" s="1"/>
  <c r="L7060" i="23"/>
  <c r="M7060" i="23" s="1"/>
  <c r="L7061" i="23"/>
  <c r="M7061" i="23" s="1"/>
  <c r="L7062" i="23"/>
  <c r="M7062" i="23" s="1"/>
  <c r="L7063" i="23"/>
  <c r="M7063" i="23" s="1"/>
  <c r="L7064" i="23"/>
  <c r="M7064" i="23" s="1"/>
  <c r="L7065" i="23"/>
  <c r="M7065" i="23" s="1"/>
  <c r="L7066" i="23"/>
  <c r="M7066" i="23" s="1"/>
  <c r="L7067" i="23"/>
  <c r="M7067" i="23" s="1"/>
  <c r="L7068" i="23"/>
  <c r="M7068" i="23" s="1"/>
  <c r="L7069" i="23"/>
  <c r="M7069" i="23" s="1"/>
  <c r="L7070" i="23"/>
  <c r="M7070" i="23" s="1"/>
  <c r="L7071" i="23"/>
  <c r="M7071" i="23" s="1"/>
  <c r="L7072" i="23"/>
  <c r="M7072" i="23" s="1"/>
  <c r="L7073" i="23"/>
  <c r="M7073" i="23" s="1"/>
  <c r="L7074" i="23"/>
  <c r="M7074" i="23" s="1"/>
  <c r="L7075" i="23"/>
  <c r="M7075" i="23" s="1"/>
  <c r="L7076" i="23"/>
  <c r="M7076" i="23" s="1"/>
  <c r="L7077" i="23"/>
  <c r="M7077" i="23" s="1"/>
  <c r="L7078" i="23"/>
  <c r="M7078" i="23" s="1"/>
  <c r="L7079" i="23"/>
  <c r="M7079" i="23" s="1"/>
  <c r="L7080" i="23"/>
  <c r="M7080" i="23" s="1"/>
  <c r="L7081" i="23"/>
  <c r="M7081" i="23" s="1"/>
  <c r="L7082" i="23"/>
  <c r="M7082" i="23" s="1"/>
  <c r="L7083" i="23"/>
  <c r="M7083" i="23" s="1"/>
  <c r="L7084" i="23"/>
  <c r="M7084" i="23" s="1"/>
  <c r="L7085" i="23"/>
  <c r="M7085" i="23" s="1"/>
  <c r="L7086" i="23"/>
  <c r="M7086" i="23" s="1"/>
  <c r="L7087" i="23"/>
  <c r="M7087" i="23" s="1"/>
  <c r="L7088" i="23"/>
  <c r="M7088" i="23" s="1"/>
  <c r="L7089" i="23"/>
  <c r="M7089" i="23" s="1"/>
  <c r="L7090" i="23"/>
  <c r="M7090" i="23" s="1"/>
  <c r="L7091" i="23"/>
  <c r="M7091" i="23" s="1"/>
  <c r="L7092" i="23"/>
  <c r="M7092" i="23" s="1"/>
  <c r="L7093" i="23"/>
  <c r="M7093" i="23" s="1"/>
  <c r="L7094" i="23"/>
  <c r="M7094" i="23" s="1"/>
  <c r="L7095" i="23"/>
  <c r="M7095" i="23" s="1"/>
  <c r="L7096" i="23"/>
  <c r="M7096" i="23" s="1"/>
  <c r="L7097" i="23"/>
  <c r="M7097" i="23" s="1"/>
  <c r="L7098" i="23"/>
  <c r="M7098" i="23" s="1"/>
  <c r="L7099" i="23"/>
  <c r="M7099" i="23" s="1"/>
  <c r="L7100" i="23"/>
  <c r="M7100" i="23" s="1"/>
  <c r="L7101" i="23"/>
  <c r="M7101" i="23" s="1"/>
  <c r="L7102" i="23"/>
  <c r="M7102" i="23" s="1"/>
  <c r="L7103" i="23"/>
  <c r="M7103" i="23" s="1"/>
  <c r="L7104" i="23"/>
  <c r="M7104" i="23" s="1"/>
  <c r="L7105" i="23"/>
  <c r="M7105" i="23" s="1"/>
  <c r="L7106" i="23"/>
  <c r="M7106" i="23" s="1"/>
  <c r="L7107" i="23"/>
  <c r="M7107" i="23" s="1"/>
  <c r="L7108" i="23"/>
  <c r="M7108" i="23" s="1"/>
  <c r="L7109" i="23"/>
  <c r="M7109" i="23" s="1"/>
  <c r="L7110" i="23"/>
  <c r="M7110" i="23" s="1"/>
  <c r="L7111" i="23"/>
  <c r="M7111" i="23" s="1"/>
  <c r="L7112" i="23"/>
  <c r="M7112" i="23" s="1"/>
  <c r="L7113" i="23"/>
  <c r="M7113" i="23" s="1"/>
  <c r="L7114" i="23"/>
  <c r="M7114" i="23" s="1"/>
  <c r="L7115" i="23"/>
  <c r="M7115" i="23" s="1"/>
  <c r="L7116" i="23"/>
  <c r="M7116" i="23" s="1"/>
  <c r="L7117" i="23"/>
  <c r="M7117" i="23" s="1"/>
  <c r="L7118" i="23"/>
  <c r="M7118" i="23" s="1"/>
  <c r="L7119" i="23"/>
  <c r="M7119" i="23" s="1"/>
  <c r="L7120" i="23"/>
  <c r="M7120" i="23" s="1"/>
  <c r="L7121" i="23"/>
  <c r="M7121" i="23" s="1"/>
  <c r="L7122" i="23"/>
  <c r="M7122" i="23" s="1"/>
  <c r="L7123" i="23"/>
  <c r="M7123" i="23" s="1"/>
  <c r="L7124" i="23"/>
  <c r="M7124" i="23" s="1"/>
  <c r="L7125" i="23"/>
  <c r="M7125" i="23" s="1"/>
  <c r="L7126" i="23"/>
  <c r="M7126" i="23" s="1"/>
  <c r="L7127" i="23"/>
  <c r="M7127" i="23" s="1"/>
  <c r="L7128" i="23"/>
  <c r="M7128" i="23" s="1"/>
  <c r="L7129" i="23"/>
  <c r="M7129" i="23" s="1"/>
  <c r="L7130" i="23"/>
  <c r="M7130" i="23" s="1"/>
  <c r="L7131" i="23"/>
  <c r="M7131" i="23" s="1"/>
  <c r="L7132" i="23"/>
  <c r="M7132" i="23" s="1"/>
  <c r="L7133" i="23"/>
  <c r="M7133" i="23" s="1"/>
  <c r="L7134" i="23"/>
  <c r="M7134" i="23" s="1"/>
  <c r="L7135" i="23"/>
  <c r="M7135" i="23" s="1"/>
  <c r="L7136" i="23"/>
  <c r="M7136" i="23" s="1"/>
  <c r="L7137" i="23"/>
  <c r="M7137" i="23" s="1"/>
  <c r="L7138" i="23"/>
  <c r="M7138" i="23" s="1"/>
  <c r="L7139" i="23"/>
  <c r="M7139" i="23" s="1"/>
  <c r="L7140" i="23"/>
  <c r="M7140" i="23" s="1"/>
  <c r="L7141" i="23"/>
  <c r="M7141" i="23" s="1"/>
  <c r="L7142" i="23"/>
  <c r="M7142" i="23" s="1"/>
  <c r="L7143" i="23"/>
  <c r="M7143" i="23" s="1"/>
  <c r="L7144" i="23"/>
  <c r="M7144" i="23" s="1"/>
  <c r="L7145" i="23"/>
  <c r="M7145" i="23" s="1"/>
  <c r="L7146" i="23"/>
  <c r="M7146" i="23" s="1"/>
  <c r="L7147" i="23"/>
  <c r="M7147" i="23" s="1"/>
  <c r="L7148" i="23"/>
  <c r="M7148" i="23" s="1"/>
  <c r="L7149" i="23"/>
  <c r="M7149" i="23" s="1"/>
  <c r="L7150" i="23"/>
  <c r="M7150" i="23" s="1"/>
  <c r="L7151" i="23"/>
  <c r="M7151" i="23" s="1"/>
  <c r="L7152" i="23"/>
  <c r="M7152" i="23" s="1"/>
  <c r="L7153" i="23"/>
  <c r="M7153" i="23" s="1"/>
  <c r="L7154" i="23"/>
  <c r="M7154" i="23" s="1"/>
  <c r="L7155" i="23"/>
  <c r="M7155" i="23" s="1"/>
  <c r="L7156" i="23"/>
  <c r="M7156" i="23" s="1"/>
  <c r="L7157" i="23"/>
  <c r="M7157" i="23" s="1"/>
  <c r="L7158" i="23"/>
  <c r="M7158" i="23" s="1"/>
  <c r="L7159" i="23"/>
  <c r="M7159" i="23" s="1"/>
  <c r="L7160" i="23"/>
  <c r="M7160" i="23" s="1"/>
  <c r="L7161" i="23"/>
  <c r="M7161" i="23" s="1"/>
  <c r="L7162" i="23"/>
  <c r="M7162" i="23" s="1"/>
  <c r="L7163" i="23"/>
  <c r="M7163" i="23" s="1"/>
  <c r="L7164" i="23"/>
  <c r="M7164" i="23" s="1"/>
  <c r="L7165" i="23"/>
  <c r="M7165" i="23" s="1"/>
  <c r="L7166" i="23"/>
  <c r="M7166" i="23" s="1"/>
  <c r="L7167" i="23"/>
  <c r="M7167" i="23" s="1"/>
  <c r="L7168" i="23"/>
  <c r="M7168" i="23" s="1"/>
  <c r="L7169" i="23"/>
  <c r="M7169" i="23" s="1"/>
  <c r="L7170" i="23"/>
  <c r="M7170" i="23" s="1"/>
  <c r="L7171" i="23"/>
  <c r="M7171" i="23" s="1"/>
  <c r="L7172" i="23"/>
  <c r="M7172" i="23" s="1"/>
  <c r="L7173" i="23"/>
  <c r="M7173" i="23" s="1"/>
  <c r="L7174" i="23"/>
  <c r="M7174" i="23" s="1"/>
  <c r="L7175" i="23"/>
  <c r="M7175" i="23" s="1"/>
  <c r="L7176" i="23"/>
  <c r="M7176" i="23" s="1"/>
  <c r="L7177" i="23"/>
  <c r="M7177" i="23" s="1"/>
  <c r="L7178" i="23"/>
  <c r="M7178" i="23" s="1"/>
  <c r="L7179" i="23"/>
  <c r="M7179" i="23" s="1"/>
  <c r="L7180" i="23"/>
  <c r="M7180" i="23" s="1"/>
  <c r="L7181" i="23"/>
  <c r="M7181" i="23" s="1"/>
  <c r="L7182" i="23"/>
  <c r="M7182" i="23" s="1"/>
  <c r="L7183" i="23"/>
  <c r="M7183" i="23" s="1"/>
  <c r="L7184" i="23"/>
  <c r="M7184" i="23" s="1"/>
  <c r="L7185" i="23"/>
  <c r="M7185" i="23" s="1"/>
  <c r="L7186" i="23"/>
  <c r="M7186" i="23" s="1"/>
  <c r="L7187" i="23"/>
  <c r="M7187" i="23" s="1"/>
  <c r="L7188" i="23"/>
  <c r="M7188" i="23" s="1"/>
  <c r="L7189" i="23"/>
  <c r="M7189" i="23" s="1"/>
  <c r="L7190" i="23"/>
  <c r="M7190" i="23" s="1"/>
  <c r="L7191" i="23"/>
  <c r="M7191" i="23" s="1"/>
  <c r="L7192" i="23"/>
  <c r="M7192" i="23" s="1"/>
  <c r="L7193" i="23"/>
  <c r="M7193" i="23" s="1"/>
  <c r="L7194" i="23"/>
  <c r="M7194" i="23" s="1"/>
  <c r="L7195" i="23"/>
  <c r="M7195" i="23" s="1"/>
  <c r="L7196" i="23"/>
  <c r="M7196" i="23" s="1"/>
  <c r="L7197" i="23"/>
  <c r="M7197" i="23" s="1"/>
  <c r="L7198" i="23"/>
  <c r="M7198" i="23" s="1"/>
  <c r="L7199" i="23"/>
  <c r="M7199" i="23" s="1"/>
  <c r="L7200" i="23"/>
  <c r="M7200" i="23" s="1"/>
  <c r="L7201" i="23"/>
  <c r="M7201" i="23" s="1"/>
  <c r="L7202" i="23"/>
  <c r="M7202" i="23" s="1"/>
  <c r="L7203" i="23"/>
  <c r="M7203" i="23" s="1"/>
  <c r="L7204" i="23"/>
  <c r="M7204" i="23" s="1"/>
  <c r="L7205" i="23"/>
  <c r="M7205" i="23" s="1"/>
  <c r="L7206" i="23"/>
  <c r="M7206" i="23" s="1"/>
  <c r="L7207" i="23"/>
  <c r="M7207" i="23" s="1"/>
  <c r="L7208" i="23"/>
  <c r="M7208" i="23" s="1"/>
  <c r="L7209" i="23"/>
  <c r="M7209" i="23" s="1"/>
  <c r="L7210" i="23"/>
  <c r="M7210" i="23" s="1"/>
  <c r="L7211" i="23"/>
  <c r="M7211" i="23" s="1"/>
  <c r="L7212" i="23"/>
  <c r="M7212" i="23" s="1"/>
  <c r="L7213" i="23"/>
  <c r="M7213" i="23" s="1"/>
  <c r="L7214" i="23"/>
  <c r="M7214" i="23" s="1"/>
  <c r="L7215" i="23"/>
  <c r="M7215" i="23" s="1"/>
  <c r="L7216" i="23"/>
  <c r="M7216" i="23" s="1"/>
  <c r="L7217" i="23"/>
  <c r="M7217" i="23" s="1"/>
  <c r="L7218" i="23"/>
  <c r="M7218" i="23" s="1"/>
  <c r="L7219" i="23"/>
  <c r="M7219" i="23" s="1"/>
  <c r="L7220" i="23"/>
  <c r="M7220" i="23" s="1"/>
  <c r="L7221" i="23"/>
  <c r="M7221" i="23" s="1"/>
  <c r="L7222" i="23"/>
  <c r="M7222" i="23" s="1"/>
  <c r="L7223" i="23"/>
  <c r="M7223" i="23" s="1"/>
  <c r="L7224" i="23"/>
  <c r="M7224" i="23" s="1"/>
  <c r="L7225" i="23"/>
  <c r="M7225" i="23" s="1"/>
  <c r="L7226" i="23"/>
  <c r="M7226" i="23" s="1"/>
  <c r="L7227" i="23"/>
  <c r="M7227" i="23" s="1"/>
  <c r="L7228" i="23"/>
  <c r="M7228" i="23" s="1"/>
  <c r="L7229" i="23"/>
  <c r="M7229" i="23" s="1"/>
  <c r="L7230" i="23"/>
  <c r="M7230" i="23" s="1"/>
  <c r="L7231" i="23"/>
  <c r="M7231" i="23" s="1"/>
  <c r="L7232" i="23"/>
  <c r="M7232" i="23" s="1"/>
  <c r="L7233" i="23"/>
  <c r="M7233" i="23" s="1"/>
  <c r="L7234" i="23"/>
  <c r="M7234" i="23" s="1"/>
  <c r="L7235" i="23"/>
  <c r="M7235" i="23" s="1"/>
  <c r="L7236" i="23"/>
  <c r="M7236" i="23" s="1"/>
  <c r="L7237" i="23"/>
  <c r="M7237" i="23" s="1"/>
  <c r="L7238" i="23"/>
  <c r="M7238" i="23" s="1"/>
  <c r="L7239" i="23"/>
  <c r="M7239" i="23" s="1"/>
  <c r="L7240" i="23"/>
  <c r="M7240" i="23" s="1"/>
  <c r="L7241" i="23"/>
  <c r="M7241" i="23" s="1"/>
  <c r="L7242" i="23"/>
  <c r="M7242" i="23" s="1"/>
  <c r="L7243" i="23"/>
  <c r="M7243" i="23" s="1"/>
  <c r="L7244" i="23"/>
  <c r="M7244" i="23" s="1"/>
  <c r="L7245" i="23"/>
  <c r="M7245" i="23" s="1"/>
  <c r="L7246" i="23"/>
  <c r="M7246" i="23" s="1"/>
  <c r="L7247" i="23"/>
  <c r="M7247" i="23" s="1"/>
  <c r="L7248" i="23"/>
  <c r="M7248" i="23" s="1"/>
  <c r="L7249" i="23"/>
  <c r="M7249" i="23" s="1"/>
  <c r="L7250" i="23"/>
  <c r="M7250" i="23" s="1"/>
  <c r="L7251" i="23"/>
  <c r="M7251" i="23" s="1"/>
  <c r="L7252" i="23"/>
  <c r="M7252" i="23" s="1"/>
  <c r="L7253" i="23"/>
  <c r="M7253" i="23" s="1"/>
  <c r="L7254" i="23"/>
  <c r="M7254" i="23" s="1"/>
  <c r="L7255" i="23"/>
  <c r="M7255" i="23" s="1"/>
  <c r="L7256" i="23"/>
  <c r="M7256" i="23" s="1"/>
  <c r="L7257" i="23"/>
  <c r="M7257" i="23" s="1"/>
  <c r="L7258" i="23"/>
  <c r="M7258" i="23" s="1"/>
  <c r="L7259" i="23"/>
  <c r="M7259" i="23" s="1"/>
  <c r="L7260" i="23"/>
  <c r="M7260" i="23" s="1"/>
  <c r="L7261" i="23"/>
  <c r="M7261" i="23" s="1"/>
  <c r="L7262" i="23"/>
  <c r="M7262" i="23" s="1"/>
  <c r="L7263" i="23"/>
  <c r="M7263" i="23" s="1"/>
  <c r="L7264" i="23"/>
  <c r="M7264" i="23" s="1"/>
  <c r="L7265" i="23"/>
  <c r="M7265" i="23" s="1"/>
  <c r="L7266" i="23"/>
  <c r="M7266" i="23" s="1"/>
  <c r="L7267" i="23"/>
  <c r="M7267" i="23" s="1"/>
  <c r="L7268" i="23"/>
  <c r="M7268" i="23" s="1"/>
  <c r="L7269" i="23"/>
  <c r="M7269" i="23" s="1"/>
  <c r="L7270" i="23"/>
  <c r="M7270" i="23" s="1"/>
  <c r="L7271" i="23"/>
  <c r="M7271" i="23" s="1"/>
  <c r="L7272" i="23"/>
  <c r="M7272" i="23" s="1"/>
  <c r="L7273" i="23"/>
  <c r="M7273" i="23" s="1"/>
  <c r="L7274" i="23"/>
  <c r="M7274" i="23" s="1"/>
  <c r="L7275" i="23"/>
  <c r="M7275" i="23" s="1"/>
  <c r="L7276" i="23"/>
  <c r="M7276" i="23" s="1"/>
  <c r="L7277" i="23"/>
  <c r="M7277" i="23" s="1"/>
  <c r="L7278" i="23"/>
  <c r="M7278" i="23" s="1"/>
  <c r="L7279" i="23"/>
  <c r="M7279" i="23" s="1"/>
  <c r="L7280" i="23"/>
  <c r="M7280" i="23" s="1"/>
  <c r="L7281" i="23"/>
  <c r="M7281" i="23" s="1"/>
  <c r="L7282" i="23"/>
  <c r="M7282" i="23" s="1"/>
  <c r="L7283" i="23"/>
  <c r="M7283" i="23" s="1"/>
  <c r="L7284" i="23"/>
  <c r="M7284" i="23" s="1"/>
  <c r="L7285" i="23"/>
  <c r="M7285" i="23" s="1"/>
  <c r="L7286" i="23"/>
  <c r="M7286" i="23" s="1"/>
  <c r="L7287" i="23"/>
  <c r="M7287" i="23" s="1"/>
  <c r="L7288" i="23"/>
  <c r="M7288" i="23" s="1"/>
  <c r="L7289" i="23"/>
  <c r="M7289" i="23" s="1"/>
  <c r="L7290" i="23"/>
  <c r="M7290" i="23" s="1"/>
  <c r="L7291" i="23"/>
  <c r="M7291" i="23" s="1"/>
  <c r="L7292" i="23"/>
  <c r="M7292" i="23" s="1"/>
  <c r="L7293" i="23"/>
  <c r="M7293" i="23" s="1"/>
  <c r="L7294" i="23"/>
  <c r="M7294" i="23" s="1"/>
  <c r="L7295" i="23"/>
  <c r="M7295" i="23" s="1"/>
  <c r="L7296" i="23"/>
  <c r="M7296" i="23" s="1"/>
  <c r="L7297" i="23"/>
  <c r="M7297" i="23" s="1"/>
  <c r="L7298" i="23"/>
  <c r="M7298" i="23" s="1"/>
  <c r="L7299" i="23"/>
  <c r="M7299" i="23" s="1"/>
  <c r="L7300" i="23"/>
  <c r="M7300" i="23" s="1"/>
  <c r="L7301" i="23"/>
  <c r="M7301" i="23" s="1"/>
  <c r="L7302" i="23"/>
  <c r="M7302" i="23" s="1"/>
  <c r="L7303" i="23"/>
  <c r="M7303" i="23" s="1"/>
  <c r="L7304" i="23"/>
  <c r="M7304" i="23" s="1"/>
  <c r="L7305" i="23"/>
  <c r="M7305" i="23" s="1"/>
  <c r="L7306" i="23"/>
  <c r="M7306" i="23" s="1"/>
  <c r="L7307" i="23"/>
  <c r="M7307" i="23" s="1"/>
  <c r="L7308" i="23"/>
  <c r="M7308" i="23" s="1"/>
  <c r="L7309" i="23"/>
  <c r="M7309" i="23" s="1"/>
  <c r="L7310" i="23"/>
  <c r="M7310" i="23" s="1"/>
  <c r="L7311" i="23"/>
  <c r="M7311" i="23" s="1"/>
  <c r="L7312" i="23"/>
  <c r="M7312" i="23" s="1"/>
  <c r="L7313" i="23"/>
  <c r="M7313" i="23" s="1"/>
  <c r="L7314" i="23"/>
  <c r="M7314" i="23" s="1"/>
  <c r="L7315" i="23"/>
  <c r="M7315" i="23" s="1"/>
  <c r="L7316" i="23"/>
  <c r="M7316" i="23" s="1"/>
  <c r="L7317" i="23"/>
  <c r="M7317" i="23" s="1"/>
  <c r="L7318" i="23"/>
  <c r="M7318" i="23" s="1"/>
  <c r="L7319" i="23"/>
  <c r="M7319" i="23" s="1"/>
  <c r="L7320" i="23"/>
  <c r="M7320" i="23" s="1"/>
  <c r="L7321" i="23"/>
  <c r="M7321" i="23" s="1"/>
  <c r="L7322" i="23"/>
  <c r="M7322" i="23" s="1"/>
  <c r="L7323" i="23"/>
  <c r="M7323" i="23" s="1"/>
  <c r="L7324" i="23"/>
  <c r="M7324" i="23" s="1"/>
  <c r="L7325" i="23"/>
  <c r="M7325" i="23" s="1"/>
  <c r="L7326" i="23"/>
  <c r="M7326" i="23" s="1"/>
  <c r="L7327" i="23"/>
  <c r="M7327" i="23" s="1"/>
  <c r="L7328" i="23"/>
  <c r="M7328" i="23" s="1"/>
  <c r="L7329" i="23"/>
  <c r="M7329" i="23" s="1"/>
  <c r="L7330" i="23"/>
  <c r="M7330" i="23" s="1"/>
  <c r="L7331" i="23"/>
  <c r="M7331" i="23" s="1"/>
  <c r="L7332" i="23"/>
  <c r="M7332" i="23" s="1"/>
  <c r="L7333" i="23"/>
  <c r="M7333" i="23" s="1"/>
  <c r="L7334" i="23"/>
  <c r="M7334" i="23" s="1"/>
  <c r="L7335" i="23"/>
  <c r="M7335" i="23" s="1"/>
  <c r="L7336" i="23"/>
  <c r="M7336" i="23" s="1"/>
  <c r="L7337" i="23"/>
  <c r="M7337" i="23" s="1"/>
  <c r="L7338" i="23"/>
  <c r="M7338" i="23" s="1"/>
  <c r="L7339" i="23"/>
  <c r="M7339" i="23" s="1"/>
  <c r="L7340" i="23"/>
  <c r="M7340" i="23" s="1"/>
  <c r="L7341" i="23"/>
  <c r="M7341" i="23" s="1"/>
  <c r="L7342" i="23"/>
  <c r="M7342" i="23" s="1"/>
  <c r="L7343" i="23"/>
  <c r="M7343" i="23" s="1"/>
  <c r="L7344" i="23"/>
  <c r="M7344" i="23" s="1"/>
  <c r="L7345" i="23"/>
  <c r="M7345" i="23" s="1"/>
  <c r="L7346" i="23"/>
  <c r="M7346" i="23" s="1"/>
  <c r="L7347" i="23"/>
  <c r="M7347" i="23" s="1"/>
  <c r="L7348" i="23"/>
  <c r="M7348" i="23" s="1"/>
  <c r="L7349" i="23"/>
  <c r="M7349" i="23" s="1"/>
  <c r="L7350" i="23"/>
  <c r="M7350" i="23" s="1"/>
  <c r="L7351" i="23"/>
  <c r="M7351" i="23" s="1"/>
  <c r="L7352" i="23"/>
  <c r="M7352" i="23" s="1"/>
  <c r="L7353" i="23"/>
  <c r="M7353" i="23" s="1"/>
  <c r="L7354" i="23"/>
  <c r="M7354" i="23" s="1"/>
  <c r="L7355" i="23"/>
  <c r="M7355" i="23" s="1"/>
  <c r="L7356" i="23"/>
  <c r="M7356" i="23" s="1"/>
  <c r="L7357" i="23"/>
  <c r="M7357" i="23" s="1"/>
  <c r="L7358" i="23"/>
  <c r="M7358" i="23" s="1"/>
  <c r="L7359" i="23"/>
  <c r="M7359" i="23" s="1"/>
  <c r="L7360" i="23"/>
  <c r="M7360" i="23" s="1"/>
  <c r="L7361" i="23"/>
  <c r="M7361" i="23" s="1"/>
  <c r="L7362" i="23"/>
  <c r="M7362" i="23" s="1"/>
  <c r="L7363" i="23"/>
  <c r="M7363" i="23" s="1"/>
  <c r="L7364" i="23"/>
  <c r="M7364" i="23" s="1"/>
  <c r="L7365" i="23"/>
  <c r="M7365" i="23" s="1"/>
  <c r="L7366" i="23"/>
  <c r="M7366" i="23" s="1"/>
  <c r="L7367" i="23"/>
  <c r="M7367" i="23" s="1"/>
  <c r="L7368" i="23"/>
  <c r="M7368" i="23" s="1"/>
  <c r="L7369" i="23"/>
  <c r="M7369" i="23" s="1"/>
  <c r="L7370" i="23"/>
  <c r="M7370" i="23" s="1"/>
  <c r="L7371" i="23"/>
  <c r="M7371" i="23" s="1"/>
  <c r="L7372" i="23"/>
  <c r="M7372" i="23" s="1"/>
  <c r="L7373" i="23"/>
  <c r="M7373" i="23" s="1"/>
  <c r="L7374" i="23"/>
  <c r="M7374" i="23" s="1"/>
  <c r="L7375" i="23"/>
  <c r="M7375" i="23" s="1"/>
  <c r="L7376" i="23"/>
  <c r="M7376" i="23" s="1"/>
  <c r="L7377" i="23"/>
  <c r="M7377" i="23" s="1"/>
  <c r="L7378" i="23"/>
  <c r="M7378" i="23" s="1"/>
  <c r="L7379" i="23"/>
  <c r="M7379" i="23" s="1"/>
  <c r="L7380" i="23"/>
  <c r="M7380" i="23" s="1"/>
  <c r="L7381" i="23"/>
  <c r="M7381" i="23" s="1"/>
  <c r="L7382" i="23"/>
  <c r="M7382" i="23" s="1"/>
  <c r="L7383" i="23"/>
  <c r="M7383" i="23" s="1"/>
  <c r="L7384" i="23"/>
  <c r="M7384" i="23" s="1"/>
  <c r="L7385" i="23"/>
  <c r="M7385" i="23" s="1"/>
  <c r="L7386" i="23"/>
  <c r="M7386" i="23" s="1"/>
  <c r="L7387" i="23"/>
  <c r="M7387" i="23" s="1"/>
  <c r="L7388" i="23"/>
  <c r="M7388" i="23" s="1"/>
  <c r="L7389" i="23"/>
  <c r="M7389" i="23" s="1"/>
  <c r="L7390" i="23"/>
  <c r="M7390" i="23" s="1"/>
  <c r="L7391" i="23"/>
  <c r="M7391" i="23" s="1"/>
  <c r="L7392" i="23"/>
  <c r="M7392" i="23" s="1"/>
  <c r="L7393" i="23"/>
  <c r="M7393" i="23" s="1"/>
  <c r="L7394" i="23"/>
  <c r="M7394" i="23" s="1"/>
  <c r="L7395" i="23"/>
  <c r="M7395" i="23" s="1"/>
  <c r="L7396" i="23"/>
  <c r="M7396" i="23" s="1"/>
  <c r="L7397" i="23"/>
  <c r="M7397" i="23" s="1"/>
  <c r="L7398" i="23"/>
  <c r="M7398" i="23" s="1"/>
  <c r="L7399" i="23"/>
  <c r="M7399" i="23" s="1"/>
  <c r="L7400" i="23"/>
  <c r="M7400" i="23" s="1"/>
  <c r="L7401" i="23"/>
  <c r="M7401" i="23" s="1"/>
  <c r="L7402" i="23"/>
  <c r="M7402" i="23" s="1"/>
  <c r="L7403" i="23"/>
  <c r="M7403" i="23" s="1"/>
  <c r="L7404" i="23"/>
  <c r="M7404" i="23" s="1"/>
  <c r="L7405" i="23"/>
  <c r="M7405" i="23" s="1"/>
  <c r="L7406" i="23"/>
  <c r="M7406" i="23" s="1"/>
  <c r="L7407" i="23"/>
  <c r="M7407" i="23" s="1"/>
  <c r="L7408" i="23"/>
  <c r="M7408" i="23" s="1"/>
  <c r="L7409" i="23"/>
  <c r="M7409" i="23" s="1"/>
  <c r="L7410" i="23"/>
  <c r="M7410" i="23" s="1"/>
  <c r="L7411" i="23"/>
  <c r="M7411" i="23" s="1"/>
  <c r="L7412" i="23"/>
  <c r="M7412" i="23" s="1"/>
  <c r="L7413" i="23"/>
  <c r="M7413" i="23" s="1"/>
  <c r="L7414" i="23"/>
  <c r="M7414" i="23" s="1"/>
  <c r="L7415" i="23"/>
  <c r="M7415" i="23" s="1"/>
  <c r="L7416" i="23"/>
  <c r="M7416" i="23" s="1"/>
  <c r="L7417" i="23"/>
  <c r="M7417" i="23" s="1"/>
  <c r="L7418" i="23"/>
  <c r="M7418" i="23" s="1"/>
  <c r="L7419" i="23"/>
  <c r="M7419" i="23" s="1"/>
  <c r="L7420" i="23"/>
  <c r="M7420" i="23" s="1"/>
  <c r="L7421" i="23"/>
  <c r="M7421" i="23" s="1"/>
  <c r="L7422" i="23"/>
  <c r="M7422" i="23" s="1"/>
  <c r="L7423" i="23"/>
  <c r="M7423" i="23" s="1"/>
  <c r="L7424" i="23"/>
  <c r="M7424" i="23" s="1"/>
  <c r="L7425" i="23"/>
  <c r="M7425" i="23" s="1"/>
  <c r="L7426" i="23"/>
  <c r="M7426" i="23" s="1"/>
  <c r="L7427" i="23"/>
  <c r="M7427" i="23" s="1"/>
  <c r="L7428" i="23"/>
  <c r="M7428" i="23" s="1"/>
  <c r="L7429" i="23"/>
  <c r="M7429" i="23" s="1"/>
  <c r="L7430" i="23"/>
  <c r="M7430" i="23" s="1"/>
  <c r="L7431" i="23"/>
  <c r="M7431" i="23" s="1"/>
  <c r="L7432" i="23"/>
  <c r="M7432" i="23" s="1"/>
  <c r="L7433" i="23"/>
  <c r="M7433" i="23" s="1"/>
  <c r="L7434" i="23"/>
  <c r="M7434" i="23" s="1"/>
  <c r="L7435" i="23"/>
  <c r="M7435" i="23" s="1"/>
  <c r="L7436" i="23"/>
  <c r="M7436" i="23" s="1"/>
  <c r="L7437" i="23"/>
  <c r="M7437" i="23" s="1"/>
  <c r="L7438" i="23"/>
  <c r="M7438" i="23" s="1"/>
  <c r="L7439" i="23"/>
  <c r="M7439" i="23" s="1"/>
  <c r="L7440" i="23"/>
  <c r="M7440" i="23" s="1"/>
  <c r="L7441" i="23"/>
  <c r="M7441" i="23" s="1"/>
  <c r="L7442" i="23"/>
  <c r="M7442" i="23" s="1"/>
  <c r="L7443" i="23"/>
  <c r="M7443" i="23" s="1"/>
  <c r="L7444" i="23"/>
  <c r="M7444" i="23" s="1"/>
  <c r="L7445" i="23"/>
  <c r="M7445" i="23" s="1"/>
  <c r="L7446" i="23"/>
  <c r="M7446" i="23" s="1"/>
  <c r="L7447" i="23"/>
  <c r="M7447" i="23" s="1"/>
  <c r="L7448" i="23"/>
  <c r="M7448" i="23" s="1"/>
  <c r="L7449" i="23"/>
  <c r="M7449" i="23" s="1"/>
  <c r="L7450" i="23"/>
  <c r="M7450" i="23" s="1"/>
  <c r="L7451" i="23"/>
  <c r="M7451" i="23" s="1"/>
  <c r="L7452" i="23"/>
  <c r="M7452" i="23" s="1"/>
  <c r="L7453" i="23"/>
  <c r="M7453" i="23" s="1"/>
  <c r="L7454" i="23"/>
  <c r="M7454" i="23" s="1"/>
  <c r="L7455" i="23"/>
  <c r="M7455" i="23" s="1"/>
  <c r="L7456" i="23"/>
  <c r="M7456" i="23" s="1"/>
  <c r="L7457" i="23"/>
  <c r="M7457" i="23" s="1"/>
  <c r="L7458" i="23"/>
  <c r="M7458" i="23" s="1"/>
  <c r="L7459" i="23"/>
  <c r="M7459" i="23" s="1"/>
  <c r="L7460" i="23"/>
  <c r="M7460" i="23" s="1"/>
  <c r="L7461" i="23"/>
  <c r="M7461" i="23" s="1"/>
  <c r="L7462" i="23"/>
  <c r="M7462" i="23" s="1"/>
  <c r="L7463" i="23"/>
  <c r="M7463" i="23" s="1"/>
  <c r="L7464" i="23"/>
  <c r="M7464" i="23" s="1"/>
  <c r="L7465" i="23"/>
  <c r="M7465" i="23" s="1"/>
  <c r="L7466" i="23"/>
  <c r="M7466" i="23" s="1"/>
  <c r="L7467" i="23"/>
  <c r="M7467" i="23" s="1"/>
  <c r="L7468" i="23"/>
  <c r="M7468" i="23" s="1"/>
  <c r="L7469" i="23"/>
  <c r="M7469" i="23" s="1"/>
  <c r="L7470" i="23"/>
  <c r="M7470" i="23" s="1"/>
  <c r="L7471" i="23"/>
  <c r="M7471" i="23" s="1"/>
  <c r="L7472" i="23"/>
  <c r="M7472" i="23" s="1"/>
  <c r="L7473" i="23"/>
  <c r="M7473" i="23" s="1"/>
  <c r="L7474" i="23"/>
  <c r="M7474" i="23" s="1"/>
  <c r="L7475" i="23"/>
  <c r="M7475" i="23" s="1"/>
  <c r="L7476" i="23"/>
  <c r="M7476" i="23" s="1"/>
  <c r="L7477" i="23"/>
  <c r="M7477" i="23" s="1"/>
  <c r="L7478" i="23"/>
  <c r="M7478" i="23" s="1"/>
  <c r="L7479" i="23"/>
  <c r="M7479" i="23" s="1"/>
  <c r="L7480" i="23"/>
  <c r="M7480" i="23" s="1"/>
  <c r="L7481" i="23"/>
  <c r="M7481" i="23" s="1"/>
  <c r="L7482" i="23"/>
  <c r="M7482" i="23" s="1"/>
  <c r="L7483" i="23"/>
  <c r="M7483" i="23" s="1"/>
  <c r="L7484" i="23"/>
  <c r="M7484" i="23" s="1"/>
  <c r="L7485" i="23"/>
  <c r="M7485" i="23" s="1"/>
  <c r="L7486" i="23"/>
  <c r="M7486" i="23" s="1"/>
  <c r="L7487" i="23"/>
  <c r="M7487" i="23" s="1"/>
  <c r="L7488" i="23"/>
  <c r="M7488" i="23" s="1"/>
  <c r="L7489" i="23"/>
  <c r="M7489" i="23" s="1"/>
  <c r="L7490" i="23"/>
  <c r="M7490" i="23" s="1"/>
  <c r="L7491" i="23"/>
  <c r="M7491" i="23" s="1"/>
  <c r="L7492" i="23"/>
  <c r="M7492" i="23" s="1"/>
  <c r="L7493" i="23"/>
  <c r="M7493" i="23" s="1"/>
  <c r="L7494" i="23"/>
  <c r="M7494" i="23" s="1"/>
  <c r="L7495" i="23"/>
  <c r="M7495" i="23" s="1"/>
  <c r="L7496" i="23"/>
  <c r="M7496" i="23" s="1"/>
  <c r="L7497" i="23"/>
  <c r="M7497" i="23" s="1"/>
  <c r="L7498" i="23"/>
  <c r="M7498" i="23" s="1"/>
  <c r="L7499" i="23"/>
  <c r="M7499" i="23" s="1"/>
  <c r="L7500" i="23"/>
  <c r="M7500" i="23" s="1"/>
  <c r="L7501" i="23"/>
  <c r="M7501" i="23" s="1"/>
  <c r="L7502" i="23"/>
  <c r="M7502" i="23" s="1"/>
  <c r="L7503" i="23"/>
  <c r="M7503" i="23" s="1"/>
  <c r="L7504" i="23"/>
  <c r="M7504" i="23" s="1"/>
  <c r="L7505" i="23"/>
  <c r="M7505" i="23" s="1"/>
  <c r="L7506" i="23"/>
  <c r="M7506" i="23" s="1"/>
  <c r="L7507" i="23"/>
  <c r="M7507" i="23" s="1"/>
  <c r="L7508" i="23"/>
  <c r="M7508" i="23" s="1"/>
  <c r="L7509" i="23"/>
  <c r="M7509" i="23" s="1"/>
  <c r="L7510" i="23"/>
  <c r="M7510" i="23" s="1"/>
  <c r="L7511" i="23"/>
  <c r="M7511" i="23" s="1"/>
  <c r="L7512" i="23"/>
  <c r="M7512" i="23" s="1"/>
  <c r="L7513" i="23"/>
  <c r="M7513" i="23" s="1"/>
  <c r="L7514" i="23"/>
  <c r="M7514" i="23" s="1"/>
  <c r="L7515" i="23"/>
  <c r="M7515" i="23" s="1"/>
  <c r="L7516" i="23"/>
  <c r="M7516" i="23" s="1"/>
  <c r="L7517" i="23"/>
  <c r="M7517" i="23" s="1"/>
  <c r="L7518" i="23"/>
  <c r="M7518" i="23" s="1"/>
  <c r="L7519" i="23"/>
  <c r="M7519" i="23" s="1"/>
  <c r="L7520" i="23"/>
  <c r="M7520" i="23" s="1"/>
  <c r="L7521" i="23"/>
  <c r="M7521" i="23" s="1"/>
  <c r="L7522" i="23"/>
  <c r="M7522" i="23" s="1"/>
  <c r="L7523" i="23"/>
  <c r="M7523" i="23" s="1"/>
  <c r="L7524" i="23"/>
  <c r="M7524" i="23" s="1"/>
  <c r="L7525" i="23"/>
  <c r="M7525" i="23" s="1"/>
  <c r="L7526" i="23"/>
  <c r="M7526" i="23" s="1"/>
  <c r="L7527" i="23"/>
  <c r="M7527" i="23" s="1"/>
  <c r="L7528" i="23"/>
  <c r="M7528" i="23" s="1"/>
  <c r="L7529" i="23"/>
  <c r="M7529" i="23" s="1"/>
  <c r="L7530" i="23"/>
  <c r="M7530" i="23" s="1"/>
  <c r="L7531" i="23"/>
  <c r="M7531" i="23" s="1"/>
  <c r="L7532" i="23"/>
  <c r="M7532" i="23" s="1"/>
  <c r="L7533" i="23"/>
  <c r="M7533" i="23" s="1"/>
  <c r="L7534" i="23"/>
  <c r="M7534" i="23" s="1"/>
  <c r="L7535" i="23"/>
  <c r="M7535" i="23" s="1"/>
  <c r="L7536" i="23"/>
  <c r="M7536" i="23" s="1"/>
  <c r="L7537" i="23"/>
  <c r="M7537" i="23" s="1"/>
  <c r="L7538" i="23"/>
  <c r="M7538" i="23" s="1"/>
  <c r="L7539" i="23"/>
  <c r="M7539" i="23" s="1"/>
  <c r="L7540" i="23"/>
  <c r="M7540" i="23" s="1"/>
  <c r="L7541" i="23"/>
  <c r="M7541" i="23" s="1"/>
  <c r="L7542" i="23"/>
  <c r="M7542" i="23" s="1"/>
  <c r="L7543" i="23"/>
  <c r="M7543" i="23" s="1"/>
  <c r="L7544" i="23"/>
  <c r="M7544" i="23" s="1"/>
  <c r="L7545" i="23"/>
  <c r="M7545" i="23" s="1"/>
  <c r="L7546" i="23"/>
  <c r="M7546" i="23" s="1"/>
  <c r="L7547" i="23"/>
  <c r="M7547" i="23" s="1"/>
  <c r="L7548" i="23"/>
  <c r="M7548" i="23" s="1"/>
  <c r="L7549" i="23"/>
  <c r="M7549" i="23" s="1"/>
  <c r="L7550" i="23"/>
  <c r="M7550" i="23" s="1"/>
  <c r="L7551" i="23"/>
  <c r="M7551" i="23" s="1"/>
  <c r="L7552" i="23"/>
  <c r="M7552" i="23" s="1"/>
  <c r="L7553" i="23"/>
  <c r="M7553" i="23" s="1"/>
  <c r="L7554" i="23"/>
  <c r="M7554" i="23" s="1"/>
  <c r="L7555" i="23"/>
  <c r="M7555" i="23" s="1"/>
  <c r="L7556" i="23"/>
  <c r="M7556" i="23" s="1"/>
  <c r="L7557" i="23"/>
  <c r="M7557" i="23" s="1"/>
  <c r="L7558" i="23"/>
  <c r="M7558" i="23" s="1"/>
  <c r="L7559" i="23"/>
  <c r="M7559" i="23" s="1"/>
  <c r="L7560" i="23"/>
  <c r="M7560" i="23" s="1"/>
  <c r="L7561" i="23"/>
  <c r="M7561" i="23" s="1"/>
  <c r="L7562" i="23"/>
  <c r="M7562" i="23" s="1"/>
  <c r="L7563" i="23"/>
  <c r="M7563" i="23" s="1"/>
  <c r="L7564" i="23"/>
  <c r="M7564" i="23" s="1"/>
  <c r="L7565" i="23"/>
  <c r="M7565" i="23" s="1"/>
  <c r="L7566" i="23"/>
  <c r="M7566" i="23" s="1"/>
  <c r="L7567" i="23"/>
  <c r="M7567" i="23" s="1"/>
  <c r="L7568" i="23"/>
  <c r="M7568" i="23" s="1"/>
  <c r="L7569" i="23"/>
  <c r="M7569" i="23" s="1"/>
  <c r="L7570" i="23"/>
  <c r="M7570" i="23" s="1"/>
  <c r="L7571" i="23"/>
  <c r="M7571" i="23" s="1"/>
  <c r="L7572" i="23"/>
  <c r="M7572" i="23" s="1"/>
  <c r="L7573" i="23"/>
  <c r="M7573" i="23" s="1"/>
  <c r="L7574" i="23"/>
  <c r="M7574" i="23" s="1"/>
  <c r="L7575" i="23"/>
  <c r="M7575" i="23" s="1"/>
  <c r="L7576" i="23"/>
  <c r="M7576" i="23" s="1"/>
  <c r="L7577" i="23"/>
  <c r="M7577" i="23" s="1"/>
  <c r="L7578" i="23"/>
  <c r="M7578" i="23" s="1"/>
  <c r="L7579" i="23"/>
  <c r="M7579" i="23" s="1"/>
  <c r="L7580" i="23"/>
  <c r="M7580" i="23" s="1"/>
  <c r="L7581" i="23"/>
  <c r="M7581" i="23" s="1"/>
  <c r="L7582" i="23"/>
  <c r="M7582" i="23" s="1"/>
  <c r="L7583" i="23"/>
  <c r="M7583" i="23" s="1"/>
  <c r="L7584" i="23"/>
  <c r="M7584" i="23" s="1"/>
  <c r="L7585" i="23"/>
  <c r="M7585" i="23" s="1"/>
  <c r="L7586" i="23"/>
  <c r="M7586" i="23" s="1"/>
  <c r="L7587" i="23"/>
  <c r="M7587" i="23" s="1"/>
  <c r="L7588" i="23"/>
  <c r="M7588" i="23" s="1"/>
  <c r="L7589" i="23"/>
  <c r="M7589" i="23" s="1"/>
  <c r="L7590" i="23"/>
  <c r="M7590" i="23" s="1"/>
  <c r="L7591" i="23"/>
  <c r="M7591" i="23" s="1"/>
  <c r="L7592" i="23"/>
  <c r="M7592" i="23" s="1"/>
  <c r="L7593" i="23"/>
  <c r="M7593" i="23" s="1"/>
  <c r="L7594" i="23"/>
  <c r="M7594" i="23" s="1"/>
  <c r="L7595" i="23"/>
  <c r="M7595" i="23" s="1"/>
  <c r="L7596" i="23"/>
  <c r="M7596" i="23" s="1"/>
  <c r="L7597" i="23"/>
  <c r="M7597" i="23" s="1"/>
  <c r="L7598" i="23"/>
  <c r="M7598" i="23" s="1"/>
  <c r="L7599" i="23"/>
  <c r="M7599" i="23" s="1"/>
  <c r="L7600" i="23"/>
  <c r="M7600" i="23" s="1"/>
  <c r="L7601" i="23"/>
  <c r="M7601" i="23" s="1"/>
  <c r="L7602" i="23"/>
  <c r="M7602" i="23" s="1"/>
  <c r="L7603" i="23"/>
  <c r="M7603" i="23" s="1"/>
  <c r="L7604" i="23"/>
  <c r="M7604" i="23" s="1"/>
  <c r="L7605" i="23"/>
  <c r="M7605" i="23" s="1"/>
  <c r="L7606" i="23"/>
  <c r="M7606" i="23" s="1"/>
  <c r="L7607" i="23"/>
  <c r="M7607" i="23" s="1"/>
  <c r="L7608" i="23"/>
  <c r="M7608" i="23" s="1"/>
  <c r="L7609" i="23"/>
  <c r="M7609" i="23" s="1"/>
  <c r="L7610" i="23"/>
  <c r="M7610" i="23" s="1"/>
  <c r="L7611" i="23"/>
  <c r="M7611" i="23" s="1"/>
  <c r="L7612" i="23"/>
  <c r="M7612" i="23" s="1"/>
  <c r="L7613" i="23"/>
  <c r="M7613" i="23" s="1"/>
  <c r="L7614" i="23"/>
  <c r="M7614" i="23" s="1"/>
  <c r="L7615" i="23"/>
  <c r="M7615" i="23" s="1"/>
  <c r="L7616" i="23"/>
  <c r="M7616" i="23" s="1"/>
  <c r="L7617" i="23"/>
  <c r="M7617" i="23" s="1"/>
  <c r="L7618" i="23"/>
  <c r="M7618" i="23" s="1"/>
  <c r="L7619" i="23"/>
  <c r="M7619" i="23" s="1"/>
  <c r="L7620" i="23"/>
  <c r="M7620" i="23" s="1"/>
  <c r="L7621" i="23"/>
  <c r="M7621" i="23" s="1"/>
  <c r="L7622" i="23"/>
  <c r="M7622" i="23" s="1"/>
  <c r="L7623" i="23"/>
  <c r="M7623" i="23" s="1"/>
  <c r="L7624" i="23"/>
  <c r="M7624" i="23" s="1"/>
  <c r="L7625" i="23"/>
  <c r="M7625" i="23" s="1"/>
  <c r="L7626" i="23"/>
  <c r="M7626" i="23" s="1"/>
  <c r="L7627" i="23"/>
  <c r="M7627" i="23" s="1"/>
  <c r="L7628" i="23"/>
  <c r="M7628" i="23" s="1"/>
  <c r="L7629" i="23"/>
  <c r="M7629" i="23" s="1"/>
  <c r="L7630" i="23"/>
  <c r="M7630" i="23" s="1"/>
  <c r="L7631" i="23"/>
  <c r="M7631" i="23" s="1"/>
  <c r="L7632" i="23"/>
  <c r="M7632" i="23" s="1"/>
  <c r="L7633" i="23"/>
  <c r="M7633" i="23" s="1"/>
  <c r="L7634" i="23"/>
  <c r="M7634" i="23" s="1"/>
  <c r="L7635" i="23"/>
  <c r="M7635" i="23" s="1"/>
  <c r="L7636" i="23"/>
  <c r="M7636" i="23" s="1"/>
  <c r="L7637" i="23"/>
  <c r="M7637" i="23" s="1"/>
  <c r="L7638" i="23"/>
  <c r="M7638" i="23" s="1"/>
  <c r="L7639" i="23"/>
  <c r="M7639" i="23" s="1"/>
  <c r="L7640" i="23"/>
  <c r="M7640" i="23" s="1"/>
  <c r="L7641" i="23"/>
  <c r="M7641" i="23" s="1"/>
  <c r="L7642" i="23"/>
  <c r="M7642" i="23" s="1"/>
  <c r="L7643" i="23"/>
  <c r="M7643" i="23" s="1"/>
  <c r="L7644" i="23"/>
  <c r="M7644" i="23" s="1"/>
  <c r="L7645" i="23"/>
  <c r="M7645" i="23" s="1"/>
  <c r="L7646" i="23"/>
  <c r="M7646" i="23" s="1"/>
  <c r="L7647" i="23"/>
  <c r="M7647" i="23" s="1"/>
  <c r="L7648" i="23"/>
  <c r="M7648" i="23" s="1"/>
  <c r="L7649" i="23"/>
  <c r="M7649" i="23" s="1"/>
  <c r="L7650" i="23"/>
  <c r="M7650" i="23" s="1"/>
  <c r="L7651" i="23"/>
  <c r="M7651" i="23" s="1"/>
  <c r="L7652" i="23"/>
  <c r="M7652" i="23" s="1"/>
  <c r="L7653" i="23"/>
  <c r="M7653" i="23" s="1"/>
  <c r="L7654" i="23"/>
  <c r="M7654" i="23" s="1"/>
  <c r="L7655" i="23"/>
  <c r="M7655" i="23" s="1"/>
  <c r="L7656" i="23"/>
  <c r="M7656" i="23" s="1"/>
  <c r="L7657" i="23"/>
  <c r="M7657" i="23" s="1"/>
  <c r="L7658" i="23"/>
  <c r="M7658" i="23" s="1"/>
  <c r="L7659" i="23"/>
  <c r="M7659" i="23" s="1"/>
  <c r="L7660" i="23"/>
  <c r="M7660" i="23" s="1"/>
  <c r="L7661" i="23"/>
  <c r="M7661" i="23" s="1"/>
  <c r="L7662" i="23"/>
  <c r="M7662" i="23" s="1"/>
  <c r="L7663" i="23"/>
  <c r="M7663" i="23" s="1"/>
  <c r="L7664" i="23"/>
  <c r="M7664" i="23" s="1"/>
  <c r="L7665" i="23"/>
  <c r="M7665" i="23" s="1"/>
  <c r="L7666" i="23"/>
  <c r="M7666" i="23" s="1"/>
  <c r="L7667" i="23"/>
  <c r="M7667" i="23" s="1"/>
  <c r="L7668" i="23"/>
  <c r="M7668" i="23" s="1"/>
  <c r="L7669" i="23"/>
  <c r="M7669" i="23" s="1"/>
  <c r="L7670" i="23"/>
  <c r="M7670" i="23" s="1"/>
  <c r="L7671" i="23"/>
  <c r="M7671" i="23" s="1"/>
  <c r="L7672" i="23"/>
  <c r="M7672" i="23" s="1"/>
  <c r="L7673" i="23"/>
  <c r="M7673" i="23" s="1"/>
  <c r="L7674" i="23"/>
  <c r="M7674" i="23" s="1"/>
  <c r="L7675" i="23"/>
  <c r="M7675" i="23" s="1"/>
  <c r="L7676" i="23"/>
  <c r="M7676" i="23" s="1"/>
  <c r="L7677" i="23"/>
  <c r="M7677" i="23" s="1"/>
  <c r="L7678" i="23"/>
  <c r="M7678" i="23" s="1"/>
  <c r="L7679" i="23"/>
  <c r="M7679" i="23" s="1"/>
  <c r="L7680" i="23"/>
  <c r="M7680" i="23" s="1"/>
  <c r="L7681" i="23"/>
  <c r="M7681" i="23" s="1"/>
  <c r="L7682" i="23"/>
  <c r="M7682" i="23" s="1"/>
  <c r="L7683" i="23"/>
  <c r="M7683" i="23" s="1"/>
  <c r="L7684" i="23"/>
  <c r="M7684" i="23" s="1"/>
  <c r="L7685" i="23"/>
  <c r="M7685" i="23" s="1"/>
  <c r="L7686" i="23"/>
  <c r="M7686" i="23" s="1"/>
  <c r="L7687" i="23"/>
  <c r="M7687" i="23" s="1"/>
  <c r="L7688" i="23"/>
  <c r="M7688" i="23" s="1"/>
  <c r="L7689" i="23"/>
  <c r="M7689" i="23" s="1"/>
  <c r="L7690" i="23"/>
  <c r="M7690" i="23" s="1"/>
  <c r="L7691" i="23"/>
  <c r="M7691" i="23" s="1"/>
  <c r="L7692" i="23"/>
  <c r="M7692" i="23" s="1"/>
  <c r="L7693" i="23"/>
  <c r="M7693" i="23" s="1"/>
  <c r="L7694" i="23"/>
  <c r="M7694" i="23" s="1"/>
  <c r="L7695" i="23"/>
  <c r="M7695" i="23" s="1"/>
  <c r="L7696" i="23"/>
  <c r="M7696" i="23" s="1"/>
  <c r="L7697" i="23"/>
  <c r="M7697" i="23" s="1"/>
  <c r="L7698" i="23"/>
  <c r="M7698" i="23" s="1"/>
  <c r="L7699" i="23"/>
  <c r="M7699" i="23" s="1"/>
  <c r="L7700" i="23"/>
  <c r="M7700" i="23" s="1"/>
  <c r="L7701" i="23"/>
  <c r="M7701" i="23" s="1"/>
  <c r="L7702" i="23"/>
  <c r="M7702" i="23" s="1"/>
  <c r="L7703" i="23"/>
  <c r="M7703" i="23" s="1"/>
  <c r="L7704" i="23"/>
  <c r="M7704" i="23" s="1"/>
  <c r="L7705" i="23"/>
  <c r="M7705" i="23" s="1"/>
  <c r="L7706" i="23"/>
  <c r="M7706" i="23" s="1"/>
  <c r="L7707" i="23"/>
  <c r="M7707" i="23" s="1"/>
  <c r="L7708" i="23"/>
  <c r="M7708" i="23" s="1"/>
  <c r="L7709" i="23"/>
  <c r="M7709" i="23" s="1"/>
  <c r="L7710" i="23"/>
  <c r="M7710" i="23" s="1"/>
  <c r="L7711" i="23"/>
  <c r="M7711" i="23" s="1"/>
  <c r="L7712" i="23"/>
  <c r="M7712" i="23" s="1"/>
  <c r="L7713" i="23"/>
  <c r="M7713" i="23" s="1"/>
  <c r="L7714" i="23"/>
  <c r="M7714" i="23" s="1"/>
  <c r="L7715" i="23"/>
  <c r="M7715" i="23" s="1"/>
  <c r="L7716" i="23"/>
  <c r="M7716" i="23" s="1"/>
  <c r="L7717" i="23"/>
  <c r="M7717" i="23" s="1"/>
  <c r="L7718" i="23"/>
  <c r="M7718" i="23" s="1"/>
  <c r="L7719" i="23"/>
  <c r="M7719" i="23" s="1"/>
  <c r="L7720" i="23"/>
  <c r="M7720" i="23" s="1"/>
  <c r="L7721" i="23"/>
  <c r="M7721" i="23" s="1"/>
  <c r="L7722" i="23"/>
  <c r="M7722" i="23" s="1"/>
  <c r="L7723" i="23"/>
  <c r="M7723" i="23" s="1"/>
  <c r="L7724" i="23"/>
  <c r="M7724" i="23" s="1"/>
  <c r="L7725" i="23"/>
  <c r="M7725" i="23" s="1"/>
  <c r="L7726" i="23"/>
  <c r="M7726" i="23" s="1"/>
  <c r="L7727" i="23"/>
  <c r="M7727" i="23" s="1"/>
  <c r="L7728" i="23"/>
  <c r="M7728" i="23" s="1"/>
  <c r="L7729" i="23"/>
  <c r="M7729" i="23" s="1"/>
  <c r="L7730" i="23"/>
  <c r="M7730" i="23" s="1"/>
  <c r="L7731" i="23"/>
  <c r="M7731" i="23" s="1"/>
  <c r="L7732" i="23"/>
  <c r="M7732" i="23" s="1"/>
  <c r="L7733" i="23"/>
  <c r="M7733" i="23" s="1"/>
  <c r="L7734" i="23"/>
  <c r="M7734" i="23" s="1"/>
  <c r="L7735" i="23"/>
  <c r="M7735" i="23" s="1"/>
  <c r="L7736" i="23"/>
  <c r="M7736" i="23" s="1"/>
  <c r="L7737" i="23"/>
  <c r="M7737" i="23" s="1"/>
  <c r="L7738" i="23"/>
  <c r="M7738" i="23" s="1"/>
  <c r="L7739" i="23"/>
  <c r="M7739" i="23" s="1"/>
  <c r="L7740" i="23"/>
  <c r="M7740" i="23" s="1"/>
  <c r="L7741" i="23"/>
  <c r="M7741" i="23" s="1"/>
  <c r="L7742" i="23"/>
  <c r="M7742" i="23" s="1"/>
  <c r="L7743" i="23"/>
  <c r="M7743" i="23" s="1"/>
  <c r="L7744" i="23"/>
  <c r="M7744" i="23" s="1"/>
  <c r="L7745" i="23"/>
  <c r="M7745" i="23" s="1"/>
  <c r="L7746" i="23"/>
  <c r="M7746" i="23" s="1"/>
  <c r="L7747" i="23"/>
  <c r="M7747" i="23" s="1"/>
  <c r="L7748" i="23"/>
  <c r="M7748" i="23" s="1"/>
  <c r="L7749" i="23"/>
  <c r="M7749" i="23" s="1"/>
  <c r="L7750" i="23"/>
  <c r="M7750" i="23" s="1"/>
  <c r="L7751" i="23"/>
  <c r="M7751" i="23" s="1"/>
  <c r="L7752" i="23"/>
  <c r="M7752" i="23" s="1"/>
  <c r="L7753" i="23"/>
  <c r="M7753" i="23" s="1"/>
  <c r="L7754" i="23"/>
  <c r="M7754" i="23" s="1"/>
  <c r="L7755" i="23"/>
  <c r="M7755" i="23" s="1"/>
  <c r="L7756" i="23"/>
  <c r="M7756" i="23" s="1"/>
  <c r="L7757" i="23"/>
  <c r="M7757" i="23" s="1"/>
  <c r="L7758" i="23"/>
  <c r="M7758" i="23" s="1"/>
  <c r="L7759" i="23"/>
  <c r="M7759" i="23" s="1"/>
  <c r="L7760" i="23"/>
  <c r="M7760" i="23" s="1"/>
  <c r="L7761" i="23"/>
  <c r="M7761" i="23" s="1"/>
  <c r="L7762" i="23"/>
  <c r="M7762" i="23" s="1"/>
  <c r="L7763" i="23"/>
  <c r="M7763" i="23" s="1"/>
  <c r="L7764" i="23"/>
  <c r="M7764" i="23" s="1"/>
  <c r="L7765" i="23"/>
  <c r="M7765" i="23" s="1"/>
  <c r="L7766" i="23"/>
  <c r="M7766" i="23" s="1"/>
  <c r="L7767" i="23"/>
  <c r="M7767" i="23" s="1"/>
  <c r="L7768" i="23"/>
  <c r="M7768" i="23" s="1"/>
  <c r="L7769" i="23"/>
  <c r="M7769" i="23" s="1"/>
  <c r="L7770" i="23"/>
  <c r="M7770" i="23" s="1"/>
  <c r="L7771" i="23"/>
  <c r="M7771" i="23" s="1"/>
  <c r="L7772" i="23"/>
  <c r="M7772" i="23" s="1"/>
  <c r="L7773" i="23"/>
  <c r="M7773" i="23" s="1"/>
  <c r="L7774" i="23"/>
  <c r="M7774" i="23" s="1"/>
  <c r="L7775" i="23"/>
  <c r="M7775" i="23" s="1"/>
  <c r="L7776" i="23"/>
  <c r="M7776" i="23" s="1"/>
  <c r="L7777" i="23"/>
  <c r="M7777" i="23" s="1"/>
  <c r="L7778" i="23"/>
  <c r="M7778" i="23" s="1"/>
  <c r="L7779" i="23"/>
  <c r="M7779" i="23" s="1"/>
  <c r="L7780" i="23"/>
  <c r="M7780" i="23" s="1"/>
  <c r="L7781" i="23"/>
  <c r="M7781" i="23" s="1"/>
  <c r="L7782" i="23"/>
  <c r="M7782" i="23" s="1"/>
  <c r="L7783" i="23"/>
  <c r="M7783" i="23" s="1"/>
  <c r="L7784" i="23"/>
  <c r="M7784" i="23" s="1"/>
  <c r="L7785" i="23"/>
  <c r="M7785" i="23" s="1"/>
  <c r="L7786" i="23"/>
  <c r="M7786" i="23" s="1"/>
  <c r="L7787" i="23"/>
  <c r="M7787" i="23" s="1"/>
  <c r="L7788" i="23"/>
  <c r="M7788" i="23" s="1"/>
  <c r="L7789" i="23"/>
  <c r="M7789" i="23" s="1"/>
  <c r="L7790" i="23"/>
  <c r="M7790" i="23" s="1"/>
  <c r="L7791" i="23"/>
  <c r="M7791" i="23" s="1"/>
  <c r="L7792" i="23"/>
  <c r="M7792" i="23" s="1"/>
  <c r="L7793" i="23"/>
  <c r="M7793" i="23" s="1"/>
  <c r="L7794" i="23"/>
  <c r="M7794" i="23" s="1"/>
  <c r="L7795" i="23"/>
  <c r="M7795" i="23" s="1"/>
  <c r="L7796" i="23"/>
  <c r="M7796" i="23" s="1"/>
  <c r="L7797" i="23"/>
  <c r="M7797" i="23" s="1"/>
  <c r="L7798" i="23"/>
  <c r="M7798" i="23" s="1"/>
  <c r="L7799" i="23"/>
  <c r="M7799" i="23" s="1"/>
  <c r="L7800" i="23"/>
  <c r="M7800" i="23" s="1"/>
  <c r="L7801" i="23"/>
  <c r="M7801" i="23" s="1"/>
  <c r="L7802" i="23"/>
  <c r="M7802" i="23" s="1"/>
  <c r="L7803" i="23"/>
  <c r="M7803" i="23" s="1"/>
  <c r="L7804" i="23"/>
  <c r="M7804" i="23" s="1"/>
  <c r="L7805" i="23"/>
  <c r="M7805" i="23" s="1"/>
  <c r="L7806" i="23"/>
  <c r="M7806" i="23" s="1"/>
  <c r="L7807" i="23"/>
  <c r="M7807" i="23" s="1"/>
  <c r="L7808" i="23"/>
  <c r="M7808" i="23" s="1"/>
  <c r="L7809" i="23"/>
  <c r="M7809" i="23" s="1"/>
  <c r="L7810" i="23"/>
  <c r="M7810" i="23" s="1"/>
  <c r="L7811" i="23"/>
  <c r="M7811" i="23" s="1"/>
  <c r="L7812" i="23"/>
  <c r="M7812" i="23" s="1"/>
  <c r="L7813" i="23"/>
  <c r="M7813" i="23" s="1"/>
  <c r="L7814" i="23"/>
  <c r="M7814" i="23" s="1"/>
  <c r="L7815" i="23"/>
  <c r="M7815" i="23" s="1"/>
  <c r="L7816" i="23"/>
  <c r="M7816" i="23" s="1"/>
  <c r="L7817" i="23"/>
  <c r="M7817" i="23" s="1"/>
  <c r="L7818" i="23"/>
  <c r="M7818" i="23" s="1"/>
  <c r="L7819" i="23"/>
  <c r="M7819" i="23" s="1"/>
  <c r="L7820" i="23"/>
  <c r="M7820" i="23" s="1"/>
  <c r="L7821" i="23"/>
  <c r="M7821" i="23" s="1"/>
  <c r="L7822" i="23"/>
  <c r="M7822" i="23" s="1"/>
  <c r="L7823" i="23"/>
  <c r="M7823" i="23" s="1"/>
  <c r="L7824" i="23"/>
  <c r="M7824" i="23" s="1"/>
  <c r="L7825" i="23"/>
  <c r="M7825" i="23" s="1"/>
  <c r="L7826" i="23"/>
  <c r="M7826" i="23" s="1"/>
  <c r="L7827" i="23"/>
  <c r="M7827" i="23" s="1"/>
  <c r="L7828" i="23"/>
  <c r="M7828" i="23" s="1"/>
  <c r="L7829" i="23"/>
  <c r="M7829" i="23" s="1"/>
  <c r="L7830" i="23"/>
  <c r="M7830" i="23" s="1"/>
  <c r="L7831" i="23"/>
  <c r="M7831" i="23" s="1"/>
  <c r="L7832" i="23"/>
  <c r="M7832" i="23" s="1"/>
  <c r="L7833" i="23"/>
  <c r="M7833" i="23" s="1"/>
  <c r="L7834" i="23"/>
  <c r="M7834" i="23" s="1"/>
  <c r="L7835" i="23"/>
  <c r="M7835" i="23" s="1"/>
  <c r="L7836" i="23"/>
  <c r="M7836" i="23" s="1"/>
  <c r="L7837" i="23"/>
  <c r="M7837" i="23" s="1"/>
  <c r="L7838" i="23"/>
  <c r="M7838" i="23" s="1"/>
  <c r="L7839" i="23"/>
  <c r="M7839" i="23" s="1"/>
  <c r="L7840" i="23"/>
  <c r="M7840" i="23" s="1"/>
  <c r="L7841" i="23"/>
  <c r="M7841" i="23" s="1"/>
  <c r="L7842" i="23"/>
  <c r="M7842" i="23" s="1"/>
  <c r="L7843" i="23"/>
  <c r="M7843" i="23" s="1"/>
  <c r="L7844" i="23"/>
  <c r="M7844" i="23" s="1"/>
  <c r="L7845" i="23"/>
  <c r="M7845" i="23" s="1"/>
  <c r="L7846" i="23"/>
  <c r="M7846" i="23" s="1"/>
  <c r="L7847" i="23"/>
  <c r="M7847" i="23" s="1"/>
  <c r="L7848" i="23"/>
  <c r="M7848" i="23" s="1"/>
  <c r="L7849" i="23"/>
  <c r="M7849" i="23" s="1"/>
  <c r="L7850" i="23"/>
  <c r="M7850" i="23" s="1"/>
  <c r="L7851" i="23"/>
  <c r="M7851" i="23" s="1"/>
  <c r="L7852" i="23"/>
  <c r="M7852" i="23" s="1"/>
  <c r="L7853" i="23"/>
  <c r="M7853" i="23" s="1"/>
  <c r="L7854" i="23"/>
  <c r="M7854" i="23" s="1"/>
  <c r="L7855" i="23"/>
  <c r="M7855" i="23" s="1"/>
  <c r="L7856" i="23"/>
  <c r="M7856" i="23" s="1"/>
  <c r="L7857" i="23"/>
  <c r="M7857" i="23" s="1"/>
  <c r="L7858" i="23"/>
  <c r="M7858" i="23" s="1"/>
  <c r="L7859" i="23"/>
  <c r="M7859" i="23" s="1"/>
  <c r="L7860" i="23"/>
  <c r="M7860" i="23" s="1"/>
  <c r="L7861" i="23"/>
  <c r="M7861" i="23" s="1"/>
  <c r="L7862" i="23"/>
  <c r="M7862" i="23" s="1"/>
  <c r="L7863" i="23"/>
  <c r="M7863" i="23" s="1"/>
  <c r="L7864" i="23"/>
  <c r="M7864" i="23" s="1"/>
  <c r="L7865" i="23"/>
  <c r="M7865" i="23" s="1"/>
  <c r="L7866" i="23"/>
  <c r="M7866" i="23" s="1"/>
  <c r="L7867" i="23"/>
  <c r="M7867" i="23" s="1"/>
  <c r="L7868" i="23"/>
  <c r="M7868" i="23" s="1"/>
  <c r="L7869" i="23"/>
  <c r="M7869" i="23" s="1"/>
  <c r="L7870" i="23"/>
  <c r="M7870" i="23" s="1"/>
  <c r="L7871" i="23"/>
  <c r="M7871" i="23" s="1"/>
  <c r="L7872" i="23"/>
  <c r="M7872" i="23" s="1"/>
  <c r="L7873" i="23"/>
  <c r="M7873" i="23" s="1"/>
  <c r="L7874" i="23"/>
  <c r="M7874" i="23" s="1"/>
  <c r="L7875" i="23"/>
  <c r="M7875" i="23" s="1"/>
  <c r="L7876" i="23"/>
  <c r="M7876" i="23" s="1"/>
  <c r="L7877" i="23"/>
  <c r="M7877" i="23" s="1"/>
  <c r="L7878" i="23"/>
  <c r="M7878" i="23" s="1"/>
  <c r="L7879" i="23"/>
  <c r="M7879" i="23" s="1"/>
  <c r="L7880" i="23"/>
  <c r="M7880" i="23" s="1"/>
  <c r="L7881" i="23"/>
  <c r="M7881" i="23" s="1"/>
  <c r="L7882" i="23"/>
  <c r="M7882" i="23" s="1"/>
  <c r="L7883" i="23"/>
  <c r="M7883" i="23" s="1"/>
  <c r="L7884" i="23"/>
  <c r="M7884" i="23" s="1"/>
  <c r="L7885" i="23"/>
  <c r="M7885" i="23" s="1"/>
  <c r="L7886" i="23"/>
  <c r="M7886" i="23" s="1"/>
  <c r="L7887" i="23"/>
  <c r="M7887" i="23" s="1"/>
  <c r="L7888" i="23"/>
  <c r="M7888" i="23" s="1"/>
  <c r="L7889" i="23"/>
  <c r="M7889" i="23" s="1"/>
  <c r="L7890" i="23"/>
  <c r="M7890" i="23" s="1"/>
  <c r="L7891" i="23"/>
  <c r="M7891" i="23" s="1"/>
  <c r="L7892" i="23"/>
  <c r="M7892" i="23" s="1"/>
  <c r="L7893" i="23"/>
  <c r="M7893" i="23" s="1"/>
  <c r="L7894" i="23"/>
  <c r="M7894" i="23" s="1"/>
  <c r="L7895" i="23"/>
  <c r="M7895" i="23" s="1"/>
  <c r="L7896" i="23"/>
  <c r="M7896" i="23" s="1"/>
  <c r="L7897" i="23"/>
  <c r="M7897" i="23" s="1"/>
  <c r="L7898" i="23"/>
  <c r="M7898" i="23" s="1"/>
  <c r="L7899" i="23"/>
  <c r="M7899" i="23" s="1"/>
  <c r="L7900" i="23"/>
  <c r="M7900" i="23" s="1"/>
  <c r="L7901" i="23"/>
  <c r="M7901" i="23" s="1"/>
  <c r="L7902" i="23"/>
  <c r="M7902" i="23" s="1"/>
  <c r="L7903" i="23"/>
  <c r="M7903" i="23" s="1"/>
  <c r="L7904" i="23"/>
  <c r="M7904" i="23" s="1"/>
  <c r="L7905" i="23"/>
  <c r="M7905" i="23" s="1"/>
  <c r="L7906" i="23"/>
  <c r="M7906" i="23" s="1"/>
  <c r="L7907" i="23"/>
  <c r="M7907" i="23" s="1"/>
  <c r="L7908" i="23"/>
  <c r="M7908" i="23" s="1"/>
  <c r="L7909" i="23"/>
  <c r="M7909" i="23" s="1"/>
  <c r="L7910" i="23"/>
  <c r="M7910" i="23" s="1"/>
  <c r="L7911" i="23"/>
  <c r="M7911" i="23" s="1"/>
  <c r="L7912" i="23"/>
  <c r="M7912" i="23" s="1"/>
  <c r="L7913" i="23"/>
  <c r="M7913" i="23" s="1"/>
  <c r="L7914" i="23"/>
  <c r="M7914" i="23" s="1"/>
  <c r="L7915" i="23"/>
  <c r="M7915" i="23" s="1"/>
  <c r="L7916" i="23"/>
  <c r="M7916" i="23" s="1"/>
  <c r="L7917" i="23"/>
  <c r="M7917" i="23" s="1"/>
  <c r="L7918" i="23"/>
  <c r="M7918" i="23" s="1"/>
  <c r="L7919" i="23"/>
  <c r="M7919" i="23" s="1"/>
  <c r="L7920" i="23"/>
  <c r="M7920" i="23" s="1"/>
  <c r="L7921" i="23"/>
  <c r="M7921" i="23" s="1"/>
  <c r="L7922" i="23"/>
  <c r="M7922" i="23" s="1"/>
  <c r="L7923" i="23"/>
  <c r="M7923" i="23" s="1"/>
  <c r="L7924" i="23"/>
  <c r="M7924" i="23" s="1"/>
  <c r="L7925" i="23"/>
  <c r="M7925" i="23" s="1"/>
  <c r="L7926" i="23"/>
  <c r="M7926" i="23" s="1"/>
  <c r="L7927" i="23"/>
  <c r="M7927" i="23" s="1"/>
  <c r="L7928" i="23"/>
  <c r="M7928" i="23" s="1"/>
  <c r="L7929" i="23"/>
  <c r="M7929" i="23" s="1"/>
  <c r="L7930" i="23"/>
  <c r="M7930" i="23" s="1"/>
  <c r="L7931" i="23"/>
  <c r="M7931" i="23" s="1"/>
  <c r="L7932" i="23"/>
  <c r="M7932" i="23" s="1"/>
  <c r="L7933" i="23"/>
  <c r="M7933" i="23" s="1"/>
  <c r="L7934" i="23"/>
  <c r="M7934" i="23" s="1"/>
  <c r="L7935" i="23"/>
  <c r="M7935" i="23" s="1"/>
  <c r="L7936" i="23"/>
  <c r="M7936" i="23" s="1"/>
  <c r="L7937" i="23"/>
  <c r="M7937" i="23" s="1"/>
  <c r="L7938" i="23"/>
  <c r="M7938" i="23" s="1"/>
  <c r="L7939" i="23"/>
  <c r="M7939" i="23" s="1"/>
  <c r="L7940" i="23"/>
  <c r="M7940" i="23" s="1"/>
  <c r="L7941" i="23"/>
  <c r="M7941" i="23" s="1"/>
  <c r="L7942" i="23"/>
  <c r="M7942" i="23" s="1"/>
  <c r="L7943" i="23"/>
  <c r="M7943" i="23" s="1"/>
  <c r="L7944" i="23"/>
  <c r="M7944" i="23" s="1"/>
  <c r="L7945" i="23"/>
  <c r="M7945" i="23" s="1"/>
  <c r="L7946" i="23"/>
  <c r="M7946" i="23" s="1"/>
  <c r="L7947" i="23"/>
  <c r="M7947" i="23" s="1"/>
  <c r="L7948" i="23"/>
  <c r="M7948" i="23" s="1"/>
  <c r="L7949" i="23"/>
  <c r="M7949" i="23" s="1"/>
  <c r="L7950" i="23"/>
  <c r="M7950" i="23" s="1"/>
  <c r="L7951" i="23"/>
  <c r="M7951" i="23" s="1"/>
  <c r="L7952" i="23"/>
  <c r="M7952" i="23" s="1"/>
  <c r="L7953" i="23"/>
  <c r="M7953" i="23" s="1"/>
  <c r="L7954" i="23"/>
  <c r="M7954" i="23" s="1"/>
  <c r="L7955" i="23"/>
  <c r="M7955" i="23" s="1"/>
  <c r="L7956" i="23"/>
  <c r="M7956" i="23" s="1"/>
  <c r="L7957" i="23"/>
  <c r="M7957" i="23" s="1"/>
  <c r="L7958" i="23"/>
  <c r="M7958" i="23" s="1"/>
  <c r="L7959" i="23"/>
  <c r="M7959" i="23" s="1"/>
  <c r="L7960" i="23"/>
  <c r="M7960" i="23" s="1"/>
  <c r="L7961" i="23"/>
  <c r="M7961" i="23" s="1"/>
  <c r="L7962" i="23"/>
  <c r="M7962" i="23" s="1"/>
  <c r="L7963" i="23"/>
  <c r="M7963" i="23" s="1"/>
  <c r="L7964" i="23"/>
  <c r="M7964" i="23" s="1"/>
  <c r="L7965" i="23"/>
  <c r="M7965" i="23" s="1"/>
  <c r="L7966" i="23"/>
  <c r="M7966" i="23" s="1"/>
  <c r="L7967" i="23"/>
  <c r="M7967" i="23" s="1"/>
  <c r="L7968" i="23"/>
  <c r="M7968" i="23" s="1"/>
  <c r="L7969" i="23"/>
  <c r="M7969" i="23" s="1"/>
  <c r="L7970" i="23"/>
  <c r="M7970" i="23" s="1"/>
  <c r="L7971" i="23"/>
  <c r="M7971" i="23" s="1"/>
  <c r="L7972" i="23"/>
  <c r="M7972" i="23" s="1"/>
  <c r="L7973" i="23"/>
  <c r="M7973" i="23" s="1"/>
  <c r="L7974" i="23"/>
  <c r="M7974" i="23" s="1"/>
  <c r="L7975" i="23"/>
  <c r="M7975" i="23" s="1"/>
  <c r="L7976" i="23"/>
  <c r="M7976" i="23" s="1"/>
  <c r="L7977" i="23"/>
  <c r="M7977" i="23" s="1"/>
  <c r="L7978" i="23"/>
  <c r="M7978" i="23" s="1"/>
  <c r="L7979" i="23"/>
  <c r="M7979" i="23" s="1"/>
  <c r="L7980" i="23"/>
  <c r="M7980" i="23" s="1"/>
  <c r="L7981" i="23"/>
  <c r="M7981" i="23" s="1"/>
  <c r="L7982" i="23"/>
  <c r="M7982" i="23" s="1"/>
  <c r="L7983" i="23"/>
  <c r="M7983" i="23" s="1"/>
  <c r="L7984" i="23"/>
  <c r="M7984" i="23" s="1"/>
  <c r="L7985" i="23"/>
  <c r="M7985" i="23" s="1"/>
  <c r="L7986" i="23"/>
  <c r="M7986" i="23" s="1"/>
  <c r="L7987" i="23"/>
  <c r="M7987" i="23" s="1"/>
  <c r="L7988" i="23"/>
  <c r="M7988" i="23" s="1"/>
  <c r="L7989" i="23"/>
  <c r="M7989" i="23" s="1"/>
  <c r="L7990" i="23"/>
  <c r="M7990" i="23" s="1"/>
  <c r="L7991" i="23"/>
  <c r="M7991" i="23" s="1"/>
  <c r="L7992" i="23"/>
  <c r="M7992" i="23" s="1"/>
  <c r="L7993" i="23"/>
  <c r="M7993" i="23" s="1"/>
  <c r="L7994" i="23"/>
  <c r="M7994" i="23" s="1"/>
  <c r="L7995" i="23"/>
  <c r="M7995" i="23" s="1"/>
  <c r="L7996" i="23"/>
  <c r="M7996" i="23" s="1"/>
  <c r="L7997" i="23"/>
  <c r="M7997" i="23" s="1"/>
  <c r="L7998" i="23"/>
  <c r="M7998" i="23" s="1"/>
  <c r="L7999" i="23"/>
  <c r="M7999" i="23" s="1"/>
  <c r="L8000" i="23"/>
  <c r="M8000" i="23" s="1"/>
  <c r="L8001" i="23"/>
  <c r="M8001" i="23" s="1"/>
  <c r="L8002" i="23"/>
  <c r="M8002" i="23" s="1"/>
  <c r="L8003" i="23"/>
  <c r="M8003" i="23" s="1"/>
  <c r="L8004" i="23"/>
  <c r="M8004" i="23" s="1"/>
  <c r="L8005" i="23"/>
  <c r="M8005" i="23" s="1"/>
  <c r="L8006" i="23"/>
  <c r="M8006" i="23" s="1"/>
  <c r="L8007" i="23"/>
  <c r="M8007" i="23" s="1"/>
  <c r="L8008" i="23"/>
  <c r="M8008" i="23" s="1"/>
  <c r="L8009" i="23"/>
  <c r="M8009" i="23" s="1"/>
  <c r="L8010" i="23"/>
  <c r="M8010" i="23" s="1"/>
  <c r="L8011" i="23"/>
  <c r="M8011" i="23" s="1"/>
  <c r="L8012" i="23"/>
  <c r="M8012" i="23" s="1"/>
  <c r="L8013" i="23"/>
  <c r="M8013" i="23" s="1"/>
  <c r="L8014" i="23"/>
  <c r="M8014" i="23" s="1"/>
  <c r="L8015" i="23"/>
  <c r="M8015" i="23" s="1"/>
  <c r="L8016" i="23"/>
  <c r="M8016" i="23" s="1"/>
  <c r="L8017" i="23"/>
  <c r="M8017" i="23" s="1"/>
  <c r="L8018" i="23"/>
  <c r="M8018" i="23" s="1"/>
  <c r="L8019" i="23"/>
  <c r="M8019" i="23" s="1"/>
  <c r="L8020" i="23"/>
  <c r="M8020" i="23" s="1"/>
  <c r="L8021" i="23"/>
  <c r="M8021" i="23" s="1"/>
  <c r="L8022" i="23"/>
  <c r="M8022" i="23" s="1"/>
  <c r="L8023" i="23"/>
  <c r="M8023" i="23" s="1"/>
  <c r="L8024" i="23"/>
  <c r="M8024" i="23" s="1"/>
  <c r="L8025" i="23"/>
  <c r="M8025" i="23" s="1"/>
  <c r="L8026" i="23"/>
  <c r="M8026" i="23" s="1"/>
  <c r="L8027" i="23"/>
  <c r="M8027" i="23" s="1"/>
  <c r="L8028" i="23"/>
  <c r="M8028" i="23" s="1"/>
  <c r="L8029" i="23"/>
  <c r="M8029" i="23" s="1"/>
  <c r="L8030" i="23"/>
  <c r="M8030" i="23" s="1"/>
  <c r="L8031" i="23"/>
  <c r="M8031" i="23" s="1"/>
  <c r="L8032" i="23"/>
  <c r="M8032" i="23" s="1"/>
  <c r="L8033" i="23"/>
  <c r="M8033" i="23" s="1"/>
  <c r="L8034" i="23"/>
  <c r="M8034" i="23" s="1"/>
  <c r="L8035" i="23"/>
  <c r="M8035" i="23" s="1"/>
  <c r="L8036" i="23"/>
  <c r="M8036" i="23" s="1"/>
  <c r="L8037" i="23"/>
  <c r="M8037" i="23" s="1"/>
  <c r="L8038" i="23"/>
  <c r="M8038" i="23" s="1"/>
  <c r="L8039" i="23"/>
  <c r="M8039" i="23" s="1"/>
  <c r="L8040" i="23"/>
  <c r="M8040" i="23" s="1"/>
  <c r="L8041" i="23"/>
  <c r="M8041" i="23" s="1"/>
  <c r="L8042" i="23"/>
  <c r="M8042" i="23" s="1"/>
  <c r="L8043" i="23"/>
  <c r="M8043" i="23" s="1"/>
  <c r="L8044" i="23"/>
  <c r="M8044" i="23" s="1"/>
  <c r="L8045" i="23"/>
  <c r="M8045" i="23" s="1"/>
  <c r="L8046" i="23"/>
  <c r="M8046" i="23" s="1"/>
  <c r="L8047" i="23"/>
  <c r="M8047" i="23" s="1"/>
  <c r="L8048" i="23"/>
  <c r="M8048" i="23" s="1"/>
  <c r="L8049" i="23"/>
  <c r="M8049" i="23" s="1"/>
  <c r="L8050" i="23"/>
  <c r="M8050" i="23" s="1"/>
  <c r="L8051" i="23"/>
  <c r="M8051" i="23" s="1"/>
  <c r="L8052" i="23"/>
  <c r="M8052" i="23" s="1"/>
  <c r="L8053" i="23"/>
  <c r="M8053" i="23" s="1"/>
  <c r="L8054" i="23"/>
  <c r="M8054" i="23" s="1"/>
  <c r="L8055" i="23"/>
  <c r="M8055" i="23" s="1"/>
  <c r="L8056" i="23"/>
  <c r="M8056" i="23" s="1"/>
  <c r="L8057" i="23"/>
  <c r="M8057" i="23" s="1"/>
  <c r="L8058" i="23"/>
  <c r="M8058" i="23" s="1"/>
  <c r="L8059" i="23"/>
  <c r="M8059" i="23" s="1"/>
  <c r="L8060" i="23"/>
  <c r="M8060" i="23" s="1"/>
  <c r="L8061" i="23"/>
  <c r="M8061" i="23" s="1"/>
  <c r="L8062" i="23"/>
  <c r="M8062" i="23" s="1"/>
  <c r="L8063" i="23"/>
  <c r="M8063" i="23" s="1"/>
  <c r="L8064" i="23"/>
  <c r="M8064" i="23" s="1"/>
  <c r="L8065" i="23"/>
  <c r="M8065" i="23" s="1"/>
  <c r="L8066" i="23"/>
  <c r="M8066" i="23" s="1"/>
  <c r="L8067" i="23"/>
  <c r="M8067" i="23" s="1"/>
  <c r="L8068" i="23"/>
  <c r="M8068" i="23" s="1"/>
  <c r="L8069" i="23"/>
  <c r="M8069" i="23" s="1"/>
  <c r="L8070" i="23"/>
  <c r="M8070" i="23" s="1"/>
  <c r="L8071" i="23"/>
  <c r="M8071" i="23" s="1"/>
  <c r="L8072" i="23"/>
  <c r="M8072" i="23" s="1"/>
  <c r="L8073" i="23"/>
  <c r="M8073" i="23" s="1"/>
  <c r="L8074" i="23"/>
  <c r="M8074" i="23" s="1"/>
  <c r="L8075" i="23"/>
  <c r="M8075" i="23" s="1"/>
  <c r="L8076" i="23"/>
  <c r="M8076" i="23" s="1"/>
  <c r="L8077" i="23"/>
  <c r="M8077" i="23" s="1"/>
  <c r="L8078" i="23"/>
  <c r="M8078" i="23" s="1"/>
  <c r="L8079" i="23"/>
  <c r="M8079" i="23" s="1"/>
  <c r="L8080" i="23"/>
  <c r="M8080" i="23" s="1"/>
  <c r="L8081" i="23"/>
  <c r="M8081" i="23" s="1"/>
  <c r="L8082" i="23"/>
  <c r="M8082" i="23" s="1"/>
  <c r="L8083" i="23"/>
  <c r="M8083" i="23" s="1"/>
  <c r="L8084" i="23"/>
  <c r="M8084" i="23" s="1"/>
  <c r="L8085" i="23"/>
  <c r="M8085" i="23" s="1"/>
  <c r="L8086" i="23"/>
  <c r="M8086" i="23" s="1"/>
  <c r="L8087" i="23"/>
  <c r="M8087" i="23" s="1"/>
  <c r="L8088" i="23"/>
  <c r="M8088" i="23" s="1"/>
  <c r="L8089" i="23"/>
  <c r="M8089" i="23" s="1"/>
  <c r="L8090" i="23"/>
  <c r="M8090" i="23" s="1"/>
  <c r="L8091" i="23"/>
  <c r="M8091" i="23" s="1"/>
  <c r="L8092" i="23"/>
  <c r="M8092" i="23" s="1"/>
  <c r="L8093" i="23"/>
  <c r="M8093" i="23" s="1"/>
  <c r="L8094" i="23"/>
  <c r="M8094" i="23" s="1"/>
  <c r="L8095" i="23"/>
  <c r="M8095" i="23" s="1"/>
  <c r="L8096" i="23"/>
  <c r="M8096" i="23" s="1"/>
  <c r="L8097" i="23"/>
  <c r="M8097" i="23" s="1"/>
  <c r="L8098" i="23"/>
  <c r="M8098" i="23" s="1"/>
  <c r="L8099" i="23"/>
  <c r="M8099" i="23" s="1"/>
  <c r="L8100" i="23"/>
  <c r="M8100" i="23" s="1"/>
  <c r="L8101" i="23"/>
  <c r="M8101" i="23" s="1"/>
  <c r="L8102" i="23"/>
  <c r="M8102" i="23" s="1"/>
  <c r="L8103" i="23"/>
  <c r="M8103" i="23" s="1"/>
  <c r="L8104" i="23"/>
  <c r="M8104" i="23" s="1"/>
  <c r="L8105" i="23"/>
  <c r="M8105" i="23" s="1"/>
  <c r="L8106" i="23"/>
  <c r="M8106" i="23" s="1"/>
  <c r="L8107" i="23"/>
  <c r="M8107" i="23" s="1"/>
  <c r="L8108" i="23"/>
  <c r="M8108" i="23" s="1"/>
  <c r="L8109" i="23"/>
  <c r="M8109" i="23" s="1"/>
  <c r="L8110" i="23"/>
  <c r="M8110" i="23" s="1"/>
  <c r="L8111" i="23"/>
  <c r="M8111" i="23" s="1"/>
  <c r="L8112" i="23"/>
  <c r="M8112" i="23" s="1"/>
  <c r="L8113" i="23"/>
  <c r="M8113" i="23" s="1"/>
  <c r="L8114" i="23"/>
  <c r="M8114" i="23" s="1"/>
  <c r="L8115" i="23"/>
  <c r="M8115" i="23" s="1"/>
  <c r="L8116" i="23"/>
  <c r="M8116" i="23" s="1"/>
  <c r="L8117" i="23"/>
  <c r="M8117" i="23" s="1"/>
  <c r="L8118" i="23"/>
  <c r="M8118" i="23" s="1"/>
  <c r="L8119" i="23"/>
  <c r="M8119" i="23" s="1"/>
  <c r="L8120" i="23"/>
  <c r="M8120" i="23" s="1"/>
  <c r="L8121" i="23"/>
  <c r="M8121" i="23" s="1"/>
  <c r="L8122" i="23"/>
  <c r="M8122" i="23" s="1"/>
  <c r="L8123" i="23"/>
  <c r="M8123" i="23" s="1"/>
  <c r="L8124" i="23"/>
  <c r="M8124" i="23" s="1"/>
  <c r="L8125" i="23"/>
  <c r="M8125" i="23" s="1"/>
  <c r="L8126" i="23"/>
  <c r="M8126" i="23" s="1"/>
  <c r="L8127" i="23"/>
  <c r="M8127" i="23" s="1"/>
  <c r="L8128" i="23"/>
  <c r="M8128" i="23" s="1"/>
  <c r="L8129" i="23"/>
  <c r="M8129" i="23" s="1"/>
  <c r="L8130" i="23"/>
  <c r="M8130" i="23" s="1"/>
  <c r="L8131" i="23"/>
  <c r="M8131" i="23" s="1"/>
  <c r="L8132" i="23"/>
  <c r="M8132" i="23" s="1"/>
  <c r="L8133" i="23"/>
  <c r="M8133" i="23" s="1"/>
  <c r="L8134" i="23"/>
  <c r="M8134" i="23" s="1"/>
  <c r="L8135" i="23"/>
  <c r="M8135" i="23" s="1"/>
  <c r="L8136" i="23"/>
  <c r="M8136" i="23" s="1"/>
  <c r="L8137" i="23"/>
  <c r="M8137" i="23" s="1"/>
  <c r="L8138" i="23"/>
  <c r="M8138" i="23" s="1"/>
  <c r="L8139" i="23"/>
  <c r="M8139" i="23" s="1"/>
  <c r="L8140" i="23"/>
  <c r="M8140" i="23" s="1"/>
  <c r="L8141" i="23"/>
  <c r="M8141" i="23" s="1"/>
  <c r="L8142" i="23"/>
  <c r="M8142" i="23" s="1"/>
  <c r="L8143" i="23"/>
  <c r="M8143" i="23" s="1"/>
  <c r="L8144" i="23"/>
  <c r="M8144" i="23" s="1"/>
  <c r="L8145" i="23"/>
  <c r="M8145" i="23" s="1"/>
  <c r="L8146" i="23"/>
  <c r="M8146" i="23" s="1"/>
  <c r="L8147" i="23"/>
  <c r="M8147" i="23" s="1"/>
  <c r="L8148" i="23"/>
  <c r="M8148" i="23" s="1"/>
  <c r="L8149" i="23"/>
  <c r="M8149" i="23" s="1"/>
  <c r="L8150" i="23"/>
  <c r="M8150" i="23" s="1"/>
  <c r="L8151" i="23"/>
  <c r="M8151" i="23" s="1"/>
  <c r="L8152" i="23"/>
  <c r="M8152" i="23" s="1"/>
  <c r="L8153" i="23"/>
  <c r="M8153" i="23" s="1"/>
  <c r="L8154" i="23"/>
  <c r="M8154" i="23" s="1"/>
  <c r="L8155" i="23"/>
  <c r="M8155" i="23" s="1"/>
  <c r="L8156" i="23"/>
  <c r="M8156" i="23" s="1"/>
  <c r="L8157" i="23"/>
  <c r="M8157" i="23" s="1"/>
  <c r="L8158" i="23"/>
  <c r="M8158" i="23" s="1"/>
  <c r="L8159" i="23"/>
  <c r="M8159" i="23" s="1"/>
  <c r="L8160" i="23"/>
  <c r="M8160" i="23" s="1"/>
  <c r="L8161" i="23"/>
  <c r="M8161" i="23" s="1"/>
  <c r="L8162" i="23"/>
  <c r="M8162" i="23" s="1"/>
  <c r="L8163" i="23"/>
  <c r="M8163" i="23" s="1"/>
  <c r="L8164" i="23"/>
  <c r="M8164" i="23" s="1"/>
  <c r="L8165" i="23"/>
  <c r="M8165" i="23" s="1"/>
  <c r="L8166" i="23"/>
  <c r="M8166" i="23" s="1"/>
  <c r="L8167" i="23"/>
  <c r="M8167" i="23" s="1"/>
  <c r="L8168" i="23"/>
  <c r="M8168" i="23" s="1"/>
  <c r="L8169" i="23"/>
  <c r="M8169" i="23" s="1"/>
  <c r="L8170" i="23"/>
  <c r="M8170" i="23" s="1"/>
  <c r="L8171" i="23"/>
  <c r="M8171" i="23" s="1"/>
  <c r="L8172" i="23"/>
  <c r="M8172" i="23" s="1"/>
  <c r="L8173" i="23"/>
  <c r="M8173" i="23" s="1"/>
  <c r="L8174" i="23"/>
  <c r="M8174" i="23" s="1"/>
  <c r="L8175" i="23"/>
  <c r="M8175" i="23" s="1"/>
  <c r="L8176" i="23"/>
  <c r="M8176" i="23" s="1"/>
  <c r="L8177" i="23"/>
  <c r="M8177" i="23" s="1"/>
  <c r="L8178" i="23"/>
  <c r="M8178" i="23" s="1"/>
  <c r="L8179" i="23"/>
  <c r="M8179" i="23" s="1"/>
  <c r="L8180" i="23"/>
  <c r="M8180" i="23" s="1"/>
  <c r="L8181" i="23"/>
  <c r="M8181" i="23" s="1"/>
  <c r="L8182" i="23"/>
  <c r="M8182" i="23" s="1"/>
  <c r="L8183" i="23"/>
  <c r="M8183" i="23" s="1"/>
  <c r="L8184" i="23"/>
  <c r="M8184" i="23" s="1"/>
  <c r="L8185" i="23"/>
  <c r="M8185" i="23" s="1"/>
  <c r="L8186" i="23"/>
  <c r="M8186" i="23" s="1"/>
  <c r="L8187" i="23"/>
  <c r="M8187" i="23" s="1"/>
  <c r="L8188" i="23"/>
  <c r="M8188" i="23" s="1"/>
  <c r="L8189" i="23"/>
  <c r="M8189" i="23" s="1"/>
  <c r="L8190" i="23"/>
  <c r="M8190" i="23" s="1"/>
  <c r="L8191" i="23"/>
  <c r="M8191" i="23" s="1"/>
  <c r="L8192" i="23"/>
  <c r="M8192" i="23" s="1"/>
  <c r="L8193" i="23"/>
  <c r="M8193" i="23" s="1"/>
  <c r="L8194" i="23"/>
  <c r="M8194" i="23" s="1"/>
  <c r="L8195" i="23"/>
  <c r="M8195" i="23" s="1"/>
  <c r="L8196" i="23"/>
  <c r="M8196" i="23" s="1"/>
  <c r="L8197" i="23"/>
  <c r="M8197" i="23" s="1"/>
  <c r="L8198" i="23"/>
  <c r="M8198" i="23" s="1"/>
  <c r="L8199" i="23"/>
  <c r="M8199" i="23" s="1"/>
  <c r="L8200" i="23"/>
  <c r="M8200" i="23" s="1"/>
  <c r="L8201" i="23"/>
  <c r="M8201" i="23" s="1"/>
  <c r="L8202" i="23"/>
  <c r="M8202" i="23" s="1"/>
  <c r="L8203" i="23"/>
  <c r="M8203" i="23" s="1"/>
  <c r="L8204" i="23"/>
  <c r="M8204" i="23" s="1"/>
  <c r="L8205" i="23"/>
  <c r="M8205" i="23" s="1"/>
  <c r="L8206" i="23"/>
  <c r="M8206" i="23" s="1"/>
  <c r="L8207" i="23"/>
  <c r="M8207" i="23" s="1"/>
  <c r="L8208" i="23"/>
  <c r="M8208" i="23" s="1"/>
  <c r="L8209" i="23"/>
  <c r="M8209" i="23" s="1"/>
  <c r="L8210" i="23"/>
  <c r="M8210" i="23" s="1"/>
  <c r="L8211" i="23"/>
  <c r="M8211" i="23" s="1"/>
  <c r="L8212" i="23"/>
  <c r="M8212" i="23" s="1"/>
  <c r="L8213" i="23"/>
  <c r="M8213" i="23" s="1"/>
  <c r="L8214" i="23"/>
  <c r="M8214" i="23" s="1"/>
  <c r="L8215" i="23"/>
  <c r="M8215" i="23" s="1"/>
  <c r="L8216" i="23"/>
  <c r="M8216" i="23" s="1"/>
  <c r="L8217" i="23"/>
  <c r="M8217" i="23" s="1"/>
  <c r="L8218" i="23"/>
  <c r="M8218" i="23" s="1"/>
  <c r="L8219" i="23"/>
  <c r="M8219" i="23" s="1"/>
  <c r="L8220" i="23"/>
  <c r="M8220" i="23" s="1"/>
  <c r="L8221" i="23"/>
  <c r="M8221" i="23" s="1"/>
  <c r="L8222" i="23"/>
  <c r="M8222" i="23" s="1"/>
  <c r="L8223" i="23"/>
  <c r="M8223" i="23" s="1"/>
  <c r="L8224" i="23"/>
  <c r="M8224" i="23" s="1"/>
  <c r="L8225" i="23"/>
  <c r="M8225" i="23" s="1"/>
  <c r="L8226" i="23"/>
  <c r="M8226" i="23" s="1"/>
  <c r="L8227" i="23"/>
  <c r="M8227" i="23" s="1"/>
  <c r="L8228" i="23"/>
  <c r="M8228" i="23" s="1"/>
  <c r="L8229" i="23"/>
  <c r="M8229" i="23" s="1"/>
  <c r="L8230" i="23"/>
  <c r="M8230" i="23" s="1"/>
  <c r="L8231" i="23"/>
  <c r="M8231" i="23" s="1"/>
  <c r="L8232" i="23"/>
  <c r="M8232" i="23" s="1"/>
  <c r="L8233" i="23"/>
  <c r="M8233" i="23" s="1"/>
  <c r="L8234" i="23"/>
  <c r="M8234" i="23" s="1"/>
  <c r="L8235" i="23"/>
  <c r="M8235" i="23" s="1"/>
  <c r="L8236" i="23"/>
  <c r="M8236" i="23" s="1"/>
  <c r="L8237" i="23"/>
  <c r="M8237" i="23" s="1"/>
  <c r="L8238" i="23"/>
  <c r="M8238" i="23" s="1"/>
  <c r="L8239" i="23"/>
  <c r="M8239" i="23" s="1"/>
  <c r="L8240" i="23"/>
  <c r="M8240" i="23" s="1"/>
  <c r="L8241" i="23"/>
  <c r="M8241" i="23" s="1"/>
  <c r="L8242" i="23"/>
  <c r="M8242" i="23" s="1"/>
  <c r="L8243" i="23"/>
  <c r="M8243" i="23" s="1"/>
  <c r="L8244" i="23"/>
  <c r="M8244" i="23" s="1"/>
  <c r="L8245" i="23"/>
  <c r="M8245" i="23" s="1"/>
  <c r="L8246" i="23"/>
  <c r="M8246" i="23" s="1"/>
  <c r="L8247" i="23"/>
  <c r="M8247" i="23" s="1"/>
  <c r="L8248" i="23"/>
  <c r="M8248" i="23" s="1"/>
  <c r="L8249" i="23"/>
  <c r="M8249" i="23" s="1"/>
  <c r="L8250" i="23"/>
  <c r="M8250" i="23" s="1"/>
  <c r="L8251" i="23"/>
  <c r="M8251" i="23" s="1"/>
  <c r="L8252" i="23"/>
  <c r="M8252" i="23" s="1"/>
  <c r="L8253" i="23"/>
  <c r="M8253" i="23" s="1"/>
  <c r="L8254" i="23"/>
  <c r="M8254" i="23" s="1"/>
  <c r="L8255" i="23"/>
  <c r="M8255" i="23" s="1"/>
  <c r="L8256" i="23"/>
  <c r="M8256" i="23" s="1"/>
  <c r="L8257" i="23"/>
  <c r="M8257" i="23" s="1"/>
  <c r="L8258" i="23"/>
  <c r="M8258" i="23" s="1"/>
  <c r="L8259" i="23"/>
  <c r="M8259" i="23" s="1"/>
  <c r="L8260" i="23"/>
  <c r="M8260" i="23" s="1"/>
  <c r="L8261" i="23"/>
  <c r="M8261" i="23" s="1"/>
  <c r="L8262" i="23"/>
  <c r="M8262" i="23" s="1"/>
  <c r="L8263" i="23"/>
  <c r="M8263" i="23" s="1"/>
  <c r="L8264" i="23"/>
  <c r="M8264" i="23" s="1"/>
  <c r="L8265" i="23"/>
  <c r="M8265" i="23" s="1"/>
  <c r="L8266" i="23"/>
  <c r="M8266" i="23" s="1"/>
  <c r="L8267" i="23"/>
  <c r="M8267" i="23" s="1"/>
  <c r="L8268" i="23"/>
  <c r="M8268" i="23" s="1"/>
  <c r="L8269" i="23"/>
  <c r="M8269" i="23" s="1"/>
  <c r="L8270" i="23"/>
  <c r="M8270" i="23" s="1"/>
  <c r="L8271" i="23"/>
  <c r="M8271" i="23" s="1"/>
  <c r="L8272" i="23"/>
  <c r="M8272" i="23" s="1"/>
  <c r="L8273" i="23"/>
  <c r="M8273" i="23" s="1"/>
  <c r="L8274" i="23"/>
  <c r="M8274" i="23" s="1"/>
  <c r="L8275" i="23"/>
  <c r="M8275" i="23" s="1"/>
  <c r="L8276" i="23"/>
  <c r="M8276" i="23" s="1"/>
  <c r="L8277" i="23"/>
  <c r="M8277" i="23" s="1"/>
  <c r="L8278" i="23"/>
  <c r="M8278" i="23" s="1"/>
  <c r="L8279" i="23"/>
  <c r="M8279" i="23" s="1"/>
  <c r="L8280" i="23"/>
  <c r="M8280" i="23" s="1"/>
  <c r="L8281" i="23"/>
  <c r="M8281" i="23" s="1"/>
  <c r="L8282" i="23"/>
  <c r="M8282" i="23" s="1"/>
  <c r="L8283" i="23"/>
  <c r="M8283" i="23" s="1"/>
  <c r="L8284" i="23"/>
  <c r="M8284" i="23" s="1"/>
  <c r="L8285" i="23"/>
  <c r="M8285" i="23" s="1"/>
  <c r="L8286" i="23"/>
  <c r="M8286" i="23" s="1"/>
  <c r="L8287" i="23"/>
  <c r="M8287" i="23" s="1"/>
  <c r="L8288" i="23"/>
  <c r="M8288" i="23" s="1"/>
  <c r="L8289" i="23"/>
  <c r="M8289" i="23" s="1"/>
  <c r="L8290" i="23"/>
  <c r="M8290" i="23" s="1"/>
  <c r="L8291" i="23"/>
  <c r="M8291" i="23" s="1"/>
  <c r="L8292" i="23"/>
  <c r="M8292" i="23" s="1"/>
  <c r="L8293" i="23"/>
  <c r="M8293" i="23" s="1"/>
  <c r="L8294" i="23"/>
  <c r="M8294" i="23" s="1"/>
  <c r="L8295" i="23"/>
  <c r="M8295" i="23" s="1"/>
  <c r="L8296" i="23"/>
  <c r="M8296" i="23" s="1"/>
  <c r="L8297" i="23"/>
  <c r="M8297" i="23" s="1"/>
  <c r="L8298" i="23"/>
  <c r="M8298" i="23" s="1"/>
  <c r="L8299" i="23"/>
  <c r="M8299" i="23" s="1"/>
  <c r="L8300" i="23"/>
  <c r="M8300" i="23" s="1"/>
  <c r="L8301" i="23"/>
  <c r="M8301" i="23" s="1"/>
  <c r="L8302" i="23"/>
  <c r="M8302" i="23" s="1"/>
  <c r="L8303" i="23"/>
  <c r="M8303" i="23" s="1"/>
  <c r="L8304" i="23"/>
  <c r="M8304" i="23" s="1"/>
  <c r="L8305" i="23"/>
  <c r="M8305" i="23" s="1"/>
  <c r="L8306" i="23"/>
  <c r="M8306" i="23" s="1"/>
  <c r="L8307" i="23"/>
  <c r="M8307" i="23" s="1"/>
  <c r="L8308" i="23"/>
  <c r="M8308" i="23" s="1"/>
  <c r="L8309" i="23"/>
  <c r="M8309" i="23" s="1"/>
  <c r="L8310" i="23"/>
  <c r="M8310" i="23" s="1"/>
  <c r="L8311" i="23"/>
  <c r="M8311" i="23" s="1"/>
  <c r="L8312" i="23"/>
  <c r="M8312" i="23" s="1"/>
  <c r="L8313" i="23"/>
  <c r="M8313" i="23" s="1"/>
  <c r="L8314" i="23"/>
  <c r="M8314" i="23" s="1"/>
  <c r="L8315" i="23"/>
  <c r="M8315" i="23" s="1"/>
  <c r="L8316" i="23"/>
  <c r="M8316" i="23" s="1"/>
  <c r="L8317" i="23"/>
  <c r="M8317" i="23" s="1"/>
  <c r="L8318" i="23"/>
  <c r="M8318" i="23" s="1"/>
  <c r="L8319" i="23"/>
  <c r="M8319" i="23" s="1"/>
  <c r="L8320" i="23"/>
  <c r="M8320" i="23" s="1"/>
  <c r="L8321" i="23"/>
  <c r="M8321" i="23" s="1"/>
  <c r="L8322" i="23"/>
  <c r="M8322" i="23" s="1"/>
  <c r="L8323" i="23"/>
  <c r="M8323" i="23" s="1"/>
  <c r="L8324" i="23"/>
  <c r="M8324" i="23" s="1"/>
  <c r="L8325" i="23"/>
  <c r="M8325" i="23" s="1"/>
  <c r="L8326" i="23"/>
  <c r="M8326" i="23" s="1"/>
  <c r="L8327" i="23"/>
  <c r="M8327" i="23" s="1"/>
  <c r="L8328" i="23"/>
  <c r="M8328" i="23" s="1"/>
  <c r="L8329" i="23"/>
  <c r="M8329" i="23" s="1"/>
  <c r="L8330" i="23"/>
  <c r="M8330" i="23" s="1"/>
  <c r="L8331" i="23"/>
  <c r="M8331" i="23" s="1"/>
  <c r="L8332" i="23"/>
  <c r="M8332" i="23" s="1"/>
  <c r="L8333" i="23"/>
  <c r="M8333" i="23" s="1"/>
  <c r="L8334" i="23"/>
  <c r="M8334" i="23" s="1"/>
  <c r="L8335" i="23"/>
  <c r="M8335" i="23" s="1"/>
  <c r="L8336" i="23"/>
  <c r="M8336" i="23" s="1"/>
  <c r="L8337" i="23"/>
  <c r="M8337" i="23" s="1"/>
  <c r="L8338" i="23"/>
  <c r="M8338" i="23" s="1"/>
  <c r="L8339" i="23"/>
  <c r="M8339" i="23" s="1"/>
  <c r="L8340" i="23"/>
  <c r="M8340" i="23" s="1"/>
  <c r="L8341" i="23"/>
  <c r="M8341" i="23" s="1"/>
  <c r="L8342" i="23"/>
  <c r="M8342" i="23" s="1"/>
  <c r="L8343" i="23"/>
  <c r="M8343" i="23" s="1"/>
  <c r="L8344" i="23"/>
  <c r="M8344" i="23" s="1"/>
  <c r="L8345" i="23"/>
  <c r="M8345" i="23" s="1"/>
  <c r="L8346" i="23"/>
  <c r="M8346" i="23" s="1"/>
  <c r="L8347" i="23"/>
  <c r="M8347" i="23" s="1"/>
  <c r="L8348" i="23"/>
  <c r="M8348" i="23" s="1"/>
  <c r="L8349" i="23"/>
  <c r="M8349" i="23" s="1"/>
  <c r="L8350" i="23"/>
  <c r="M8350" i="23" s="1"/>
  <c r="L8351" i="23"/>
  <c r="M8351" i="23" s="1"/>
  <c r="L8352" i="23"/>
  <c r="M8352" i="23" s="1"/>
  <c r="L8353" i="23"/>
  <c r="M8353" i="23" s="1"/>
  <c r="L8354" i="23"/>
  <c r="M8354" i="23" s="1"/>
  <c r="L8355" i="23"/>
  <c r="M8355" i="23" s="1"/>
  <c r="L8356" i="23"/>
  <c r="M8356" i="23" s="1"/>
  <c r="L8357" i="23"/>
  <c r="M8357" i="23" s="1"/>
  <c r="L8358" i="23"/>
  <c r="M8358" i="23" s="1"/>
  <c r="L8359" i="23"/>
  <c r="M8359" i="23" s="1"/>
  <c r="L8360" i="23"/>
  <c r="M8360" i="23" s="1"/>
  <c r="L8361" i="23"/>
  <c r="M8361" i="23" s="1"/>
  <c r="L8362" i="23"/>
  <c r="M8362" i="23" s="1"/>
  <c r="L8363" i="23"/>
  <c r="M8363" i="23" s="1"/>
  <c r="L8364" i="23"/>
  <c r="M8364" i="23" s="1"/>
  <c r="L8365" i="23"/>
  <c r="M8365" i="23" s="1"/>
  <c r="L8366" i="23"/>
  <c r="M8366" i="23" s="1"/>
  <c r="L8367" i="23"/>
  <c r="M8367" i="23" s="1"/>
  <c r="L8368" i="23"/>
  <c r="M8368" i="23" s="1"/>
  <c r="L8369" i="23"/>
  <c r="M8369" i="23" s="1"/>
  <c r="L8370" i="23"/>
  <c r="M8370" i="23" s="1"/>
  <c r="L8371" i="23"/>
  <c r="M8371" i="23" s="1"/>
  <c r="L8372" i="23"/>
  <c r="M8372" i="23" s="1"/>
  <c r="L8373" i="23"/>
  <c r="M8373" i="23" s="1"/>
  <c r="L8374" i="23"/>
  <c r="M8374" i="23" s="1"/>
  <c r="L8375" i="23"/>
  <c r="M8375" i="23" s="1"/>
  <c r="L8376" i="23"/>
  <c r="M8376" i="23" s="1"/>
  <c r="L8377" i="23"/>
  <c r="M8377" i="23" s="1"/>
  <c r="L8378" i="23"/>
  <c r="M8378" i="23" s="1"/>
  <c r="L8379" i="23"/>
  <c r="M8379" i="23" s="1"/>
  <c r="L8380" i="23"/>
  <c r="M8380" i="23" s="1"/>
  <c r="L8381" i="23"/>
  <c r="M8381" i="23" s="1"/>
  <c r="L8382" i="23"/>
  <c r="M8382" i="23" s="1"/>
  <c r="L8383" i="23"/>
  <c r="M8383" i="23" s="1"/>
  <c r="L8384" i="23"/>
  <c r="M8384" i="23" s="1"/>
  <c r="L8385" i="23"/>
  <c r="M8385" i="23" s="1"/>
  <c r="L8386" i="23"/>
  <c r="M8386" i="23" s="1"/>
  <c r="L8387" i="23"/>
  <c r="M8387" i="23" s="1"/>
  <c r="L8388" i="23"/>
  <c r="M8388" i="23" s="1"/>
  <c r="L8389" i="23"/>
  <c r="M8389" i="23" s="1"/>
  <c r="L8390" i="23"/>
  <c r="M8390" i="23" s="1"/>
  <c r="L8391" i="23"/>
  <c r="M8391" i="23" s="1"/>
  <c r="L8392" i="23"/>
  <c r="M8392" i="23" s="1"/>
  <c r="L8393" i="23"/>
  <c r="M8393" i="23" s="1"/>
  <c r="L8394" i="23"/>
  <c r="M8394" i="23" s="1"/>
  <c r="L8395" i="23"/>
  <c r="M8395" i="23" s="1"/>
  <c r="L8396" i="23"/>
  <c r="M8396" i="23" s="1"/>
  <c r="L8397" i="23"/>
  <c r="M8397" i="23" s="1"/>
  <c r="L8398" i="23"/>
  <c r="M8398" i="23" s="1"/>
  <c r="L8399" i="23"/>
  <c r="M8399" i="23" s="1"/>
  <c r="L8400" i="23"/>
  <c r="M8400" i="23" s="1"/>
  <c r="L8401" i="23"/>
  <c r="M8401" i="23" s="1"/>
  <c r="L8402" i="23"/>
  <c r="M8402" i="23" s="1"/>
  <c r="L8403" i="23"/>
  <c r="M8403" i="23" s="1"/>
  <c r="L8404" i="23"/>
  <c r="M8404" i="23" s="1"/>
  <c r="L8405" i="23"/>
  <c r="M8405" i="23" s="1"/>
  <c r="L8406" i="23"/>
  <c r="M8406" i="23" s="1"/>
  <c r="L8407" i="23"/>
  <c r="M8407" i="23" s="1"/>
  <c r="L8408" i="23"/>
  <c r="M8408" i="23" s="1"/>
  <c r="L8409" i="23"/>
  <c r="M8409" i="23" s="1"/>
  <c r="L8410" i="23"/>
  <c r="M8410" i="23" s="1"/>
  <c r="L8411" i="23"/>
  <c r="M8411" i="23" s="1"/>
  <c r="L8412" i="23"/>
  <c r="M8412" i="23" s="1"/>
  <c r="L8413" i="23"/>
  <c r="M8413" i="23" s="1"/>
  <c r="L8414" i="23"/>
  <c r="M8414" i="23" s="1"/>
  <c r="L8415" i="23"/>
  <c r="M8415" i="23" s="1"/>
  <c r="L8416" i="23"/>
  <c r="M8416" i="23" s="1"/>
  <c r="L8417" i="23"/>
  <c r="M8417" i="23" s="1"/>
  <c r="L8418" i="23"/>
  <c r="M8418" i="23" s="1"/>
  <c r="L8419" i="23"/>
  <c r="M8419" i="23" s="1"/>
  <c r="L8420" i="23"/>
  <c r="M8420" i="23" s="1"/>
  <c r="L8421" i="23"/>
  <c r="M8421" i="23" s="1"/>
  <c r="L8422" i="23"/>
  <c r="M8422" i="23" s="1"/>
  <c r="L8423" i="23"/>
  <c r="M8423" i="23" s="1"/>
  <c r="L8424" i="23"/>
  <c r="M8424" i="23" s="1"/>
  <c r="L8425" i="23"/>
  <c r="M8425" i="23" s="1"/>
  <c r="L8426" i="23"/>
  <c r="M8426" i="23" s="1"/>
  <c r="L8427" i="23"/>
  <c r="M8427" i="23" s="1"/>
  <c r="L8428" i="23"/>
  <c r="M8428" i="23" s="1"/>
  <c r="L8429" i="23"/>
  <c r="M8429" i="23" s="1"/>
  <c r="L8430" i="23"/>
  <c r="M8430" i="23" s="1"/>
  <c r="L8431" i="23"/>
  <c r="M8431" i="23" s="1"/>
  <c r="L8432" i="23"/>
  <c r="M8432" i="23" s="1"/>
  <c r="L8433" i="23"/>
  <c r="M8433" i="23" s="1"/>
  <c r="L8434" i="23"/>
  <c r="M8434" i="23" s="1"/>
  <c r="L8435" i="23"/>
  <c r="M8435" i="23" s="1"/>
  <c r="L8436" i="23"/>
  <c r="M8436" i="23" s="1"/>
  <c r="L8437" i="23"/>
  <c r="M8437" i="23" s="1"/>
  <c r="L8438" i="23"/>
  <c r="M8438" i="23" s="1"/>
  <c r="L8439" i="23"/>
  <c r="M8439" i="23" s="1"/>
  <c r="L8440" i="23"/>
  <c r="M8440" i="23" s="1"/>
  <c r="L8441" i="23"/>
  <c r="M8441" i="23" s="1"/>
  <c r="L8442" i="23"/>
  <c r="M8442" i="23" s="1"/>
  <c r="L8443" i="23"/>
  <c r="M8443" i="23" s="1"/>
  <c r="L8444" i="23"/>
  <c r="M8444" i="23" s="1"/>
  <c r="L8445" i="23"/>
  <c r="M8445" i="23" s="1"/>
  <c r="L8446" i="23"/>
  <c r="M8446" i="23" s="1"/>
  <c r="L8447" i="23"/>
  <c r="M8447" i="23" s="1"/>
  <c r="L8448" i="23"/>
  <c r="M8448" i="23" s="1"/>
  <c r="L8449" i="23"/>
  <c r="M8449" i="23" s="1"/>
  <c r="L8450" i="23"/>
  <c r="M8450" i="23" s="1"/>
  <c r="L8451" i="23"/>
  <c r="M8451" i="23" s="1"/>
  <c r="L8452" i="23"/>
  <c r="M8452" i="23" s="1"/>
  <c r="L8453" i="23"/>
  <c r="M8453" i="23" s="1"/>
  <c r="L8454" i="23"/>
  <c r="M8454" i="23" s="1"/>
  <c r="L8455" i="23"/>
  <c r="M8455" i="23" s="1"/>
  <c r="L8456" i="23"/>
  <c r="M8456" i="23" s="1"/>
  <c r="L8457" i="23"/>
  <c r="M8457" i="23" s="1"/>
  <c r="L8458" i="23"/>
  <c r="M8458" i="23" s="1"/>
  <c r="L8459" i="23"/>
  <c r="M8459" i="23" s="1"/>
  <c r="L8460" i="23"/>
  <c r="M8460" i="23" s="1"/>
  <c r="L8461" i="23"/>
  <c r="M8461" i="23" s="1"/>
  <c r="L8462" i="23"/>
  <c r="M8462" i="23" s="1"/>
  <c r="L8463" i="23"/>
  <c r="M8463" i="23" s="1"/>
  <c r="L8464" i="23"/>
  <c r="M8464" i="23" s="1"/>
  <c r="L8465" i="23"/>
  <c r="M8465" i="23" s="1"/>
  <c r="L8466" i="23"/>
  <c r="M8466" i="23" s="1"/>
  <c r="L8467" i="23"/>
  <c r="M8467" i="23" s="1"/>
  <c r="L8468" i="23"/>
  <c r="M8468" i="23" s="1"/>
  <c r="L8469" i="23"/>
  <c r="M8469" i="23" s="1"/>
  <c r="L8470" i="23"/>
  <c r="M8470" i="23" s="1"/>
  <c r="L8471" i="23"/>
  <c r="M8471" i="23" s="1"/>
  <c r="L8472" i="23"/>
  <c r="M8472" i="23" s="1"/>
  <c r="L8473" i="23"/>
  <c r="M8473" i="23" s="1"/>
  <c r="L8474" i="23"/>
  <c r="M8474" i="23" s="1"/>
  <c r="L8475" i="23"/>
  <c r="M8475" i="23" s="1"/>
  <c r="L8476" i="23"/>
  <c r="M8476" i="23" s="1"/>
  <c r="L8477" i="23"/>
  <c r="M8477" i="23" s="1"/>
  <c r="L8478" i="23"/>
  <c r="M8478" i="23" s="1"/>
  <c r="L8479" i="23"/>
  <c r="M8479" i="23" s="1"/>
  <c r="L8480" i="23"/>
  <c r="M8480" i="23" s="1"/>
  <c r="L8481" i="23"/>
  <c r="M8481" i="23" s="1"/>
  <c r="L8482" i="23"/>
  <c r="M8482" i="23" s="1"/>
  <c r="L8483" i="23"/>
  <c r="M8483" i="23" s="1"/>
  <c r="L8484" i="23"/>
  <c r="M8484" i="23" s="1"/>
  <c r="L8485" i="23"/>
  <c r="M8485" i="23" s="1"/>
  <c r="L8486" i="23"/>
  <c r="M8486" i="23" s="1"/>
  <c r="L8487" i="23"/>
  <c r="M8487" i="23" s="1"/>
  <c r="L8488" i="23"/>
  <c r="M8488" i="23" s="1"/>
  <c r="L8489" i="23"/>
  <c r="M8489" i="23" s="1"/>
  <c r="L8490" i="23"/>
  <c r="M8490" i="23" s="1"/>
  <c r="L8491" i="23"/>
  <c r="M8491" i="23" s="1"/>
  <c r="L8492" i="23"/>
  <c r="M8492" i="23" s="1"/>
  <c r="L8493" i="23"/>
  <c r="M8493" i="23" s="1"/>
  <c r="L8494" i="23"/>
  <c r="M8494" i="23" s="1"/>
  <c r="L8495" i="23"/>
  <c r="M8495" i="23" s="1"/>
  <c r="L8496" i="23"/>
  <c r="M8496" i="23" s="1"/>
  <c r="L8497" i="23"/>
  <c r="M8497" i="23" s="1"/>
  <c r="L8498" i="23"/>
  <c r="M8498" i="23" s="1"/>
  <c r="L8499" i="23"/>
  <c r="M8499" i="23" s="1"/>
  <c r="L8500" i="23"/>
  <c r="M8500" i="23" s="1"/>
  <c r="L8501" i="23"/>
  <c r="M8501" i="23" s="1"/>
  <c r="L8502" i="23"/>
  <c r="M8502" i="23" s="1"/>
  <c r="L8503" i="23"/>
  <c r="M8503" i="23" s="1"/>
  <c r="L8504" i="23"/>
  <c r="M8504" i="23" s="1"/>
  <c r="L8505" i="23"/>
  <c r="M8505" i="23" s="1"/>
  <c r="L8506" i="23"/>
  <c r="M8506" i="23" s="1"/>
  <c r="L8507" i="23"/>
  <c r="M8507" i="23" s="1"/>
  <c r="L8508" i="23"/>
  <c r="M8508" i="23" s="1"/>
  <c r="L8509" i="23"/>
  <c r="M8509" i="23" s="1"/>
  <c r="L8510" i="23"/>
  <c r="M8510" i="23" s="1"/>
  <c r="L8511" i="23"/>
  <c r="M8511" i="23" s="1"/>
  <c r="L8512" i="23"/>
  <c r="M8512" i="23" s="1"/>
  <c r="L8513" i="23"/>
  <c r="M8513" i="23" s="1"/>
  <c r="L8514" i="23"/>
  <c r="M8514" i="23" s="1"/>
  <c r="L8515" i="23"/>
  <c r="M8515" i="23" s="1"/>
  <c r="L8516" i="23"/>
  <c r="M8516" i="23" s="1"/>
  <c r="L8517" i="23"/>
  <c r="M8517" i="23" s="1"/>
  <c r="L8518" i="23"/>
  <c r="M8518" i="23" s="1"/>
  <c r="L8519" i="23"/>
  <c r="M8519" i="23" s="1"/>
  <c r="L8520" i="23"/>
  <c r="M8520" i="23" s="1"/>
  <c r="L8521" i="23"/>
  <c r="M8521" i="23" s="1"/>
  <c r="L8522" i="23"/>
  <c r="M8522" i="23" s="1"/>
  <c r="L8523" i="23"/>
  <c r="M8523" i="23" s="1"/>
  <c r="L8524" i="23"/>
  <c r="M8524" i="23" s="1"/>
  <c r="L8525" i="23"/>
  <c r="M8525" i="23" s="1"/>
  <c r="L8526" i="23"/>
  <c r="M8526" i="23" s="1"/>
  <c r="L8527" i="23"/>
  <c r="M8527" i="23" s="1"/>
  <c r="L8528" i="23"/>
  <c r="M8528" i="23" s="1"/>
  <c r="L8529" i="23"/>
  <c r="M8529" i="23" s="1"/>
  <c r="L8530" i="23"/>
  <c r="M8530" i="23" s="1"/>
  <c r="L8531" i="23"/>
  <c r="M8531" i="23" s="1"/>
  <c r="L8532" i="23"/>
  <c r="M8532" i="23" s="1"/>
  <c r="L8533" i="23"/>
  <c r="M8533" i="23" s="1"/>
  <c r="L8534" i="23"/>
  <c r="M8534" i="23" s="1"/>
  <c r="L8535" i="23"/>
  <c r="M8535" i="23" s="1"/>
  <c r="L8536" i="23"/>
  <c r="M8536" i="23" s="1"/>
  <c r="L8537" i="23"/>
  <c r="M8537" i="23" s="1"/>
  <c r="L8538" i="23"/>
  <c r="M8538" i="23" s="1"/>
  <c r="L8539" i="23"/>
  <c r="M8539" i="23" s="1"/>
  <c r="L8540" i="23"/>
  <c r="M8540" i="23" s="1"/>
  <c r="L8541" i="23"/>
  <c r="M8541" i="23" s="1"/>
  <c r="L8542" i="23"/>
  <c r="M8542" i="23" s="1"/>
  <c r="L8543" i="23"/>
  <c r="M8543" i="23" s="1"/>
  <c r="L8544" i="23"/>
  <c r="M8544" i="23" s="1"/>
  <c r="L8545" i="23"/>
  <c r="M8545" i="23" s="1"/>
  <c r="L8546" i="23"/>
  <c r="M8546" i="23" s="1"/>
  <c r="L8547" i="23"/>
  <c r="M8547" i="23" s="1"/>
  <c r="L8548" i="23"/>
  <c r="M8548" i="23" s="1"/>
  <c r="L8549" i="23"/>
  <c r="M8549" i="23" s="1"/>
  <c r="L8550" i="23"/>
  <c r="M8550" i="23" s="1"/>
  <c r="L8551" i="23"/>
  <c r="M8551" i="23" s="1"/>
  <c r="L8552" i="23"/>
  <c r="M8552" i="23" s="1"/>
  <c r="L8553" i="23"/>
  <c r="M8553" i="23" s="1"/>
  <c r="L8554" i="23"/>
  <c r="M8554" i="23" s="1"/>
  <c r="L8555" i="23"/>
  <c r="M8555" i="23" s="1"/>
  <c r="L8556" i="23"/>
  <c r="M8556" i="23" s="1"/>
  <c r="L8557" i="23"/>
  <c r="M8557" i="23" s="1"/>
  <c r="L8558" i="23"/>
  <c r="M8558" i="23" s="1"/>
  <c r="L8559" i="23"/>
  <c r="M8559" i="23" s="1"/>
  <c r="L8560" i="23"/>
  <c r="M8560" i="23" s="1"/>
  <c r="L8561" i="23"/>
  <c r="M8561" i="23" s="1"/>
  <c r="L8562" i="23"/>
  <c r="M8562" i="23" s="1"/>
  <c r="L8563" i="23"/>
  <c r="M8563" i="23" s="1"/>
  <c r="L8564" i="23"/>
  <c r="M8564" i="23" s="1"/>
  <c r="L8565" i="23"/>
  <c r="M8565" i="23" s="1"/>
  <c r="L8566" i="23"/>
  <c r="M8566" i="23" s="1"/>
  <c r="L8567" i="23"/>
  <c r="M8567" i="23" s="1"/>
  <c r="L8568" i="23"/>
  <c r="M8568" i="23" s="1"/>
  <c r="L8569" i="23"/>
  <c r="M8569" i="23" s="1"/>
  <c r="L8570" i="23"/>
  <c r="M8570" i="23" s="1"/>
  <c r="L8571" i="23"/>
  <c r="M8571" i="23" s="1"/>
  <c r="L8572" i="23"/>
  <c r="M8572" i="23" s="1"/>
  <c r="L8573" i="23"/>
  <c r="M8573" i="23" s="1"/>
  <c r="L8574" i="23"/>
  <c r="M8574" i="23" s="1"/>
  <c r="L8575" i="23"/>
  <c r="M8575" i="23" s="1"/>
  <c r="L8576" i="23"/>
  <c r="M8576" i="23" s="1"/>
  <c r="L8577" i="23"/>
  <c r="M8577" i="23" s="1"/>
  <c r="L8578" i="23"/>
  <c r="M8578" i="23" s="1"/>
  <c r="L8579" i="23"/>
  <c r="M8579" i="23" s="1"/>
  <c r="L8580" i="23"/>
  <c r="M8580" i="23" s="1"/>
  <c r="L8581" i="23"/>
  <c r="M8581" i="23" s="1"/>
  <c r="L8582" i="23"/>
  <c r="M8582" i="23" s="1"/>
  <c r="L8583" i="23"/>
  <c r="M8583" i="23" s="1"/>
  <c r="L8584" i="23"/>
  <c r="M8584" i="23" s="1"/>
  <c r="L8585" i="23"/>
  <c r="M8585" i="23" s="1"/>
  <c r="L8586" i="23"/>
  <c r="M8586" i="23" s="1"/>
  <c r="L8587" i="23"/>
  <c r="M8587" i="23" s="1"/>
  <c r="L8588" i="23"/>
  <c r="M8588" i="23" s="1"/>
  <c r="L8589" i="23"/>
  <c r="M8589" i="23" s="1"/>
  <c r="L8590" i="23"/>
  <c r="M8590" i="23" s="1"/>
  <c r="L8591" i="23"/>
  <c r="M8591" i="23" s="1"/>
  <c r="L8592" i="23"/>
  <c r="M8592" i="23" s="1"/>
  <c r="L8593" i="23"/>
  <c r="M8593" i="23" s="1"/>
  <c r="L8594" i="23"/>
  <c r="M8594" i="23" s="1"/>
  <c r="L8595" i="23"/>
  <c r="M8595" i="23" s="1"/>
  <c r="L8596" i="23"/>
  <c r="M8596" i="23" s="1"/>
  <c r="L8597" i="23"/>
  <c r="M8597" i="23" s="1"/>
  <c r="L8598" i="23"/>
  <c r="M8598" i="23" s="1"/>
  <c r="L8599" i="23"/>
  <c r="M8599" i="23" s="1"/>
  <c r="L8600" i="23"/>
  <c r="M8600" i="23" s="1"/>
  <c r="L8601" i="23"/>
  <c r="M8601" i="23" s="1"/>
  <c r="L8602" i="23"/>
  <c r="M8602" i="23" s="1"/>
  <c r="L8603" i="23"/>
  <c r="M8603" i="23" s="1"/>
  <c r="L8604" i="23"/>
  <c r="M8604" i="23" s="1"/>
  <c r="L8605" i="23"/>
  <c r="M8605" i="23" s="1"/>
  <c r="L8606" i="23"/>
  <c r="M8606" i="23" s="1"/>
  <c r="L8607" i="23"/>
  <c r="M8607" i="23" s="1"/>
  <c r="L8608" i="23"/>
  <c r="M8608" i="23" s="1"/>
  <c r="L8609" i="23"/>
  <c r="M8609" i="23" s="1"/>
  <c r="L8610" i="23"/>
  <c r="M8610" i="23" s="1"/>
  <c r="L8611" i="23"/>
  <c r="M8611" i="23" s="1"/>
  <c r="L8612" i="23"/>
  <c r="M8612" i="23" s="1"/>
  <c r="L8613" i="23"/>
  <c r="M8613" i="23" s="1"/>
  <c r="L8614" i="23"/>
  <c r="M8614" i="23" s="1"/>
  <c r="L8615" i="23"/>
  <c r="M8615" i="23" s="1"/>
  <c r="L8616" i="23"/>
  <c r="M8616" i="23" s="1"/>
  <c r="L8617" i="23"/>
  <c r="M8617" i="23" s="1"/>
  <c r="L8618" i="23"/>
  <c r="M8618" i="23" s="1"/>
  <c r="L8619" i="23"/>
  <c r="M8619" i="23" s="1"/>
  <c r="L8620" i="23"/>
  <c r="M8620" i="23" s="1"/>
  <c r="L8621" i="23"/>
  <c r="M8621" i="23" s="1"/>
  <c r="L8622" i="23"/>
  <c r="M8622" i="23" s="1"/>
  <c r="L8623" i="23"/>
  <c r="M8623" i="23" s="1"/>
  <c r="L8624" i="23"/>
  <c r="M8624" i="23" s="1"/>
  <c r="L8625" i="23"/>
  <c r="M8625" i="23" s="1"/>
  <c r="L8626" i="23"/>
  <c r="M8626" i="23" s="1"/>
  <c r="L8627" i="23"/>
  <c r="M8627" i="23" s="1"/>
  <c r="L8628" i="23"/>
  <c r="M8628" i="23" s="1"/>
  <c r="L8629" i="23"/>
  <c r="M8629" i="23" s="1"/>
  <c r="L8630" i="23"/>
  <c r="M8630" i="23" s="1"/>
  <c r="L8631" i="23"/>
  <c r="M8631" i="23" s="1"/>
  <c r="L8632" i="23"/>
  <c r="M8632" i="23" s="1"/>
  <c r="L8633" i="23"/>
  <c r="M8633" i="23" s="1"/>
  <c r="L8634" i="23"/>
  <c r="M8634" i="23" s="1"/>
  <c r="L8635" i="23"/>
  <c r="M8635" i="23" s="1"/>
  <c r="L8636" i="23"/>
  <c r="M8636" i="23" s="1"/>
  <c r="L8637" i="23"/>
  <c r="M8637" i="23" s="1"/>
  <c r="L8638" i="23"/>
  <c r="M8638" i="23" s="1"/>
  <c r="L8639" i="23"/>
  <c r="M8639" i="23" s="1"/>
  <c r="L8640" i="23"/>
  <c r="M8640" i="23" s="1"/>
  <c r="L8641" i="23"/>
  <c r="M8641" i="23" s="1"/>
  <c r="L8642" i="23"/>
  <c r="M8642" i="23" s="1"/>
  <c r="L8643" i="23"/>
  <c r="M8643" i="23" s="1"/>
  <c r="L8644" i="23"/>
  <c r="M8644" i="23" s="1"/>
  <c r="L8645" i="23"/>
  <c r="M8645" i="23" s="1"/>
  <c r="L8646" i="23"/>
  <c r="M8646" i="23" s="1"/>
  <c r="L8647" i="23"/>
  <c r="M8647" i="23" s="1"/>
  <c r="L8648" i="23"/>
  <c r="M8648" i="23" s="1"/>
  <c r="L8649" i="23"/>
  <c r="M8649" i="23" s="1"/>
  <c r="L8650" i="23"/>
  <c r="M8650" i="23" s="1"/>
  <c r="L8651" i="23"/>
  <c r="M8651" i="23" s="1"/>
  <c r="L8652" i="23"/>
  <c r="M8652" i="23" s="1"/>
  <c r="L8653" i="23"/>
  <c r="M8653" i="23" s="1"/>
  <c r="L8654" i="23"/>
  <c r="M8654" i="23" s="1"/>
  <c r="L8655" i="23"/>
  <c r="M8655" i="23" s="1"/>
  <c r="L8656" i="23"/>
  <c r="M8656" i="23" s="1"/>
  <c r="L8657" i="23"/>
  <c r="M8657" i="23" s="1"/>
  <c r="L8658" i="23"/>
  <c r="M8658" i="23" s="1"/>
  <c r="L8659" i="23"/>
  <c r="M8659" i="23" s="1"/>
  <c r="L8660" i="23"/>
  <c r="M8660" i="23" s="1"/>
  <c r="L8661" i="23"/>
  <c r="M8661" i="23" s="1"/>
  <c r="L8662" i="23"/>
  <c r="M8662" i="23" s="1"/>
  <c r="L8663" i="23"/>
  <c r="M8663" i="23" s="1"/>
  <c r="L8664" i="23"/>
  <c r="M8664" i="23" s="1"/>
  <c r="L8665" i="23"/>
  <c r="M8665" i="23" s="1"/>
  <c r="L8666" i="23"/>
  <c r="M8666" i="23" s="1"/>
  <c r="L8667" i="23"/>
  <c r="M8667" i="23" s="1"/>
  <c r="L8668" i="23"/>
  <c r="M8668" i="23" s="1"/>
  <c r="L8669" i="23"/>
  <c r="M8669" i="23" s="1"/>
  <c r="L8670" i="23"/>
  <c r="M8670" i="23" s="1"/>
  <c r="L8671" i="23"/>
  <c r="M8671" i="23" s="1"/>
  <c r="L8672" i="23"/>
  <c r="M8672" i="23" s="1"/>
  <c r="L8673" i="23"/>
  <c r="M8673" i="23" s="1"/>
  <c r="L8674" i="23"/>
  <c r="M8674" i="23" s="1"/>
  <c r="L8675" i="23"/>
  <c r="M8675" i="23" s="1"/>
  <c r="L8676" i="23"/>
  <c r="M8676" i="23" s="1"/>
  <c r="L8677" i="23"/>
  <c r="M8677" i="23" s="1"/>
  <c r="L8678" i="23"/>
  <c r="M8678" i="23" s="1"/>
  <c r="L8679" i="23"/>
  <c r="M8679" i="23" s="1"/>
  <c r="L8680" i="23"/>
  <c r="M8680" i="23" s="1"/>
  <c r="L8681" i="23"/>
  <c r="M8681" i="23" s="1"/>
  <c r="L8682" i="23"/>
  <c r="M8682" i="23" s="1"/>
  <c r="L8683" i="23"/>
  <c r="M8683" i="23" s="1"/>
  <c r="L8684" i="23"/>
  <c r="M8684" i="23" s="1"/>
  <c r="L8685" i="23"/>
  <c r="M8685" i="23" s="1"/>
  <c r="L8686" i="23"/>
  <c r="M8686" i="23" s="1"/>
  <c r="L8687" i="23"/>
  <c r="M8687" i="23" s="1"/>
  <c r="L8688" i="23"/>
  <c r="M8688" i="23" s="1"/>
  <c r="L8689" i="23"/>
  <c r="M8689" i="23" s="1"/>
  <c r="L8690" i="23"/>
  <c r="M8690" i="23" s="1"/>
  <c r="L8691" i="23"/>
  <c r="M8691" i="23" s="1"/>
  <c r="L8692" i="23"/>
  <c r="M8692" i="23" s="1"/>
  <c r="L8693" i="23"/>
  <c r="M8693" i="23" s="1"/>
  <c r="L8694" i="23"/>
  <c r="M8694" i="23" s="1"/>
  <c r="L8695" i="23"/>
  <c r="M8695" i="23" s="1"/>
  <c r="L8696" i="23"/>
  <c r="M8696" i="23" s="1"/>
  <c r="L8697" i="23"/>
  <c r="M8697" i="23" s="1"/>
  <c r="L8698" i="23"/>
  <c r="M8698" i="23" s="1"/>
  <c r="L8699" i="23"/>
  <c r="M8699" i="23" s="1"/>
  <c r="L8700" i="23"/>
  <c r="M8700" i="23" s="1"/>
  <c r="L8701" i="23"/>
  <c r="M8701" i="23" s="1"/>
  <c r="L8702" i="23"/>
  <c r="M8702" i="23" s="1"/>
  <c r="L8703" i="23"/>
  <c r="M8703" i="23" s="1"/>
  <c r="L8704" i="23"/>
  <c r="M8704" i="23" s="1"/>
  <c r="L8705" i="23"/>
  <c r="M8705" i="23" s="1"/>
  <c r="L8706" i="23"/>
  <c r="M8706" i="23" s="1"/>
  <c r="L8707" i="23"/>
  <c r="M8707" i="23" s="1"/>
  <c r="L8708" i="23"/>
  <c r="M8708" i="23" s="1"/>
  <c r="L8709" i="23"/>
  <c r="M8709" i="23" s="1"/>
  <c r="L8710" i="23"/>
  <c r="M8710" i="23" s="1"/>
  <c r="L8711" i="23"/>
  <c r="M8711" i="23" s="1"/>
  <c r="L8712" i="23"/>
  <c r="M8712" i="23" s="1"/>
  <c r="L8713" i="23"/>
  <c r="M8713" i="23" s="1"/>
  <c r="L8714" i="23"/>
  <c r="M8714" i="23" s="1"/>
  <c r="L8715" i="23"/>
  <c r="M8715" i="23" s="1"/>
  <c r="L8716" i="23"/>
  <c r="M8716" i="23" s="1"/>
  <c r="L8717" i="23"/>
  <c r="M8717" i="23" s="1"/>
  <c r="L8718" i="23"/>
  <c r="M8718" i="23" s="1"/>
  <c r="L8719" i="23"/>
  <c r="M8719" i="23" s="1"/>
  <c r="L8720" i="23"/>
  <c r="M8720" i="23" s="1"/>
  <c r="L8721" i="23"/>
  <c r="M8721" i="23" s="1"/>
  <c r="L8722" i="23"/>
  <c r="M8722" i="23" s="1"/>
  <c r="L8723" i="23"/>
  <c r="M8723" i="23" s="1"/>
  <c r="L8724" i="23"/>
  <c r="M8724" i="23" s="1"/>
  <c r="L8725" i="23"/>
  <c r="M8725" i="23" s="1"/>
  <c r="L8726" i="23"/>
  <c r="M8726" i="23" s="1"/>
  <c r="L8727" i="23"/>
  <c r="M8727" i="23" s="1"/>
  <c r="L8728" i="23"/>
  <c r="M8728" i="23" s="1"/>
  <c r="L8729" i="23"/>
  <c r="M8729" i="23" s="1"/>
  <c r="L8730" i="23"/>
  <c r="M8730" i="23" s="1"/>
  <c r="L8731" i="23"/>
  <c r="M8731" i="23" s="1"/>
  <c r="L8732" i="23"/>
  <c r="M8732" i="23" s="1"/>
  <c r="L8733" i="23"/>
  <c r="M8733" i="23" s="1"/>
  <c r="L8734" i="23"/>
  <c r="M8734" i="23" s="1"/>
  <c r="L8735" i="23"/>
  <c r="M8735" i="23" s="1"/>
  <c r="L8736" i="23"/>
  <c r="M8736" i="23" s="1"/>
  <c r="L8737" i="23"/>
  <c r="M8737" i="23" s="1"/>
  <c r="L8738" i="23"/>
  <c r="M8738" i="23" s="1"/>
  <c r="L8739" i="23"/>
  <c r="M8739" i="23" s="1"/>
  <c r="L8740" i="23"/>
  <c r="M8740" i="23" s="1"/>
  <c r="L8741" i="23"/>
  <c r="M8741" i="23" s="1"/>
  <c r="L8742" i="23"/>
  <c r="M8742" i="23" s="1"/>
  <c r="L8743" i="23"/>
  <c r="M8743" i="23" s="1"/>
  <c r="L8744" i="23"/>
  <c r="M8744" i="23" s="1"/>
  <c r="L8745" i="23"/>
  <c r="M8745" i="23" s="1"/>
  <c r="L8746" i="23"/>
  <c r="M8746" i="23" s="1"/>
  <c r="L8747" i="23"/>
  <c r="M8747" i="23" s="1"/>
  <c r="L8748" i="23"/>
  <c r="M8748" i="23" s="1"/>
  <c r="L8749" i="23"/>
  <c r="M8749" i="23" s="1"/>
  <c r="L8750" i="23"/>
  <c r="M8750" i="23" s="1"/>
  <c r="L8751" i="23"/>
  <c r="M8751" i="23" s="1"/>
  <c r="L8752" i="23"/>
  <c r="M8752" i="23" s="1"/>
  <c r="L8753" i="23"/>
  <c r="M8753" i="23" s="1"/>
  <c r="L8754" i="23"/>
  <c r="M8754" i="23" s="1"/>
  <c r="L8755" i="23"/>
  <c r="M8755" i="23" s="1"/>
  <c r="L8756" i="23"/>
  <c r="M8756" i="23" s="1"/>
  <c r="L8757" i="23"/>
  <c r="M8757" i="23" s="1"/>
  <c r="L8758" i="23"/>
  <c r="M8758" i="23" s="1"/>
  <c r="L8759" i="23"/>
  <c r="M8759" i="23" s="1"/>
  <c r="L8760" i="23"/>
  <c r="M8760" i="23" s="1"/>
  <c r="L8761" i="23"/>
  <c r="M8761" i="23" s="1"/>
  <c r="L8762" i="23"/>
  <c r="M8762" i="23" s="1"/>
  <c r="L8763" i="23"/>
  <c r="M8763" i="23" s="1"/>
  <c r="L8764" i="23"/>
  <c r="M8764" i="23" s="1"/>
  <c r="L8765" i="23"/>
  <c r="M8765" i="23" s="1"/>
  <c r="L8766" i="23"/>
  <c r="M8766" i="23" s="1"/>
  <c r="L8767" i="23"/>
  <c r="M8767" i="23" s="1"/>
  <c r="L8768" i="23"/>
  <c r="M8768" i="23" s="1"/>
  <c r="L8769" i="23"/>
  <c r="M8769" i="23" s="1"/>
  <c r="L8770" i="23"/>
  <c r="M8770" i="23" s="1"/>
  <c r="L8771" i="23"/>
  <c r="M8771" i="23" s="1"/>
  <c r="L8772" i="23"/>
  <c r="M8772" i="23" s="1"/>
  <c r="L8773" i="23"/>
  <c r="M8773" i="23" s="1"/>
  <c r="L8774" i="23"/>
  <c r="M8774" i="23" s="1"/>
  <c r="L8775" i="23"/>
  <c r="M8775" i="23" s="1"/>
  <c r="L8776" i="23"/>
  <c r="M8776" i="23" s="1"/>
  <c r="L8777" i="23"/>
  <c r="M8777" i="23" s="1"/>
  <c r="L8778" i="23"/>
  <c r="M8778" i="23" s="1"/>
  <c r="L8779" i="23"/>
  <c r="M8779" i="23" s="1"/>
  <c r="L8780" i="23"/>
  <c r="M8780" i="23" s="1"/>
  <c r="L8781" i="23"/>
  <c r="M8781" i="23" s="1"/>
  <c r="L8782" i="23"/>
  <c r="M8782" i="23" s="1"/>
  <c r="L8783" i="23"/>
  <c r="M8783" i="23" s="1"/>
  <c r="L8784" i="23"/>
  <c r="M8784" i="23" s="1"/>
  <c r="L8785" i="23"/>
  <c r="M8785" i="23" s="1"/>
  <c r="L8786" i="23"/>
  <c r="M8786" i="23" s="1"/>
  <c r="L8787" i="23"/>
  <c r="M8787" i="23" s="1"/>
  <c r="L8788" i="23"/>
  <c r="M8788" i="23" s="1"/>
  <c r="L8789" i="23"/>
  <c r="M8789" i="23" s="1"/>
  <c r="L8790" i="23"/>
  <c r="M8790" i="23" s="1"/>
  <c r="L8791" i="23"/>
  <c r="M8791" i="23" s="1"/>
  <c r="L8792" i="23"/>
  <c r="M8792" i="23" s="1"/>
  <c r="L8793" i="23"/>
  <c r="M8793" i="23" s="1"/>
  <c r="L8794" i="23"/>
  <c r="M8794" i="23" s="1"/>
  <c r="L8795" i="23"/>
  <c r="M8795" i="23" s="1"/>
  <c r="L8796" i="23"/>
  <c r="M8796" i="23" s="1"/>
  <c r="L8797" i="23"/>
  <c r="M8797" i="23" s="1"/>
  <c r="L8798" i="23"/>
  <c r="M8798" i="23" s="1"/>
  <c r="L8799" i="23"/>
  <c r="M8799" i="23" s="1"/>
  <c r="L8800" i="23"/>
  <c r="M8800" i="23" s="1"/>
  <c r="L8801" i="23"/>
  <c r="M8801" i="23" s="1"/>
  <c r="L8802" i="23"/>
  <c r="M8802" i="23" s="1"/>
  <c r="L8803" i="23"/>
  <c r="M8803" i="23" s="1"/>
  <c r="L8804" i="23"/>
  <c r="M8804" i="23" s="1"/>
  <c r="L8805" i="23"/>
  <c r="M8805" i="23" s="1"/>
  <c r="L8806" i="23"/>
  <c r="M8806" i="23" s="1"/>
  <c r="L8807" i="23"/>
  <c r="M8807" i="23" s="1"/>
  <c r="L8808" i="23"/>
  <c r="M8808" i="23" s="1"/>
  <c r="L8809" i="23"/>
  <c r="M8809" i="23" s="1"/>
  <c r="L8810" i="23"/>
  <c r="M8810" i="23" s="1"/>
  <c r="L8811" i="23"/>
  <c r="M8811" i="23" s="1"/>
  <c r="L8812" i="23"/>
  <c r="M8812" i="23" s="1"/>
  <c r="L8813" i="23"/>
  <c r="M8813" i="23" s="1"/>
  <c r="L8814" i="23"/>
  <c r="M8814" i="23" s="1"/>
  <c r="L8815" i="23"/>
  <c r="M8815" i="23" s="1"/>
  <c r="L8816" i="23"/>
  <c r="M8816" i="23" s="1"/>
  <c r="L8817" i="23"/>
  <c r="M8817" i="23" s="1"/>
  <c r="L8818" i="23"/>
  <c r="M8818" i="23" s="1"/>
  <c r="L8819" i="23"/>
  <c r="M8819" i="23" s="1"/>
  <c r="L8820" i="23"/>
  <c r="M8820" i="23" s="1"/>
  <c r="L8821" i="23"/>
  <c r="M8821" i="23" s="1"/>
  <c r="L8822" i="23"/>
  <c r="M8822" i="23" s="1"/>
  <c r="L8823" i="23"/>
  <c r="M8823" i="23" s="1"/>
  <c r="L8824" i="23"/>
  <c r="M8824" i="23" s="1"/>
  <c r="L8825" i="23"/>
  <c r="M8825" i="23" s="1"/>
  <c r="L8826" i="23"/>
  <c r="M8826" i="23" s="1"/>
  <c r="L8827" i="23"/>
  <c r="M8827" i="23" s="1"/>
  <c r="L8828" i="23"/>
  <c r="M8828" i="23" s="1"/>
  <c r="L8829" i="23"/>
  <c r="M8829" i="23" s="1"/>
  <c r="L8830" i="23"/>
  <c r="M8830" i="23" s="1"/>
  <c r="L8831" i="23"/>
  <c r="M8831" i="23" s="1"/>
  <c r="L8832" i="23"/>
  <c r="M8832" i="23" s="1"/>
  <c r="L8833" i="23"/>
  <c r="M8833" i="23" s="1"/>
  <c r="L8834" i="23"/>
  <c r="M8834" i="23" s="1"/>
  <c r="L8835" i="23"/>
  <c r="M8835" i="23" s="1"/>
  <c r="L8836" i="23"/>
  <c r="M8836" i="23" s="1"/>
  <c r="L8837" i="23"/>
  <c r="M8837" i="23" s="1"/>
  <c r="L8838" i="23"/>
  <c r="M8838" i="23" s="1"/>
  <c r="L8839" i="23"/>
  <c r="M8839" i="23" s="1"/>
  <c r="L8840" i="23"/>
  <c r="M8840" i="23" s="1"/>
  <c r="L8841" i="23"/>
  <c r="M8841" i="23" s="1"/>
  <c r="L8842" i="23"/>
  <c r="M8842" i="23" s="1"/>
  <c r="L8843" i="23"/>
  <c r="M8843" i="23" s="1"/>
  <c r="L8844" i="23"/>
  <c r="M8844" i="23" s="1"/>
  <c r="L8845" i="23"/>
  <c r="M8845" i="23" s="1"/>
  <c r="L8846" i="23"/>
  <c r="M8846" i="23" s="1"/>
  <c r="L8847" i="23"/>
  <c r="M8847" i="23" s="1"/>
  <c r="L8848" i="23"/>
  <c r="M8848" i="23" s="1"/>
  <c r="L8849" i="23"/>
  <c r="M8849" i="23" s="1"/>
  <c r="L8850" i="23"/>
  <c r="M8850" i="23" s="1"/>
  <c r="L8851" i="23"/>
  <c r="M8851" i="23" s="1"/>
  <c r="L8852" i="23"/>
  <c r="M8852" i="23" s="1"/>
  <c r="L8853" i="23"/>
  <c r="M8853" i="23" s="1"/>
  <c r="L8854" i="23"/>
  <c r="M8854" i="23" s="1"/>
  <c r="L8855" i="23"/>
  <c r="M8855" i="23" s="1"/>
  <c r="L8856" i="23"/>
  <c r="M8856" i="23" s="1"/>
  <c r="L8857" i="23"/>
  <c r="M8857" i="23" s="1"/>
  <c r="L8858" i="23"/>
  <c r="M8858" i="23" s="1"/>
  <c r="L8859" i="23"/>
  <c r="M8859" i="23" s="1"/>
  <c r="L8860" i="23"/>
  <c r="M8860" i="23" s="1"/>
  <c r="L8861" i="23"/>
  <c r="M8861" i="23" s="1"/>
  <c r="L8862" i="23"/>
  <c r="M8862" i="23" s="1"/>
  <c r="L8863" i="23"/>
  <c r="M8863" i="23" s="1"/>
  <c r="L8864" i="23"/>
  <c r="M8864" i="23" s="1"/>
  <c r="L8865" i="23"/>
  <c r="M8865" i="23" s="1"/>
  <c r="L8866" i="23"/>
  <c r="M8866" i="23" s="1"/>
  <c r="L8867" i="23"/>
  <c r="M8867" i="23" s="1"/>
  <c r="L8868" i="23"/>
  <c r="M8868" i="23" s="1"/>
  <c r="L8869" i="23"/>
  <c r="M8869" i="23" s="1"/>
  <c r="L8870" i="23"/>
  <c r="M8870" i="23" s="1"/>
  <c r="L8871" i="23"/>
  <c r="M8871" i="23" s="1"/>
  <c r="L8872" i="23"/>
  <c r="M8872" i="23" s="1"/>
  <c r="L8873" i="23"/>
  <c r="M8873" i="23" s="1"/>
  <c r="L8874" i="23"/>
  <c r="M8874" i="23" s="1"/>
  <c r="L8875" i="23"/>
  <c r="M8875" i="23" s="1"/>
  <c r="L8876" i="23"/>
  <c r="M8876" i="23" s="1"/>
  <c r="L8877" i="23"/>
  <c r="M8877" i="23" s="1"/>
  <c r="L8878" i="23"/>
  <c r="M8878" i="23" s="1"/>
  <c r="L8879" i="23"/>
  <c r="M8879" i="23" s="1"/>
  <c r="L8880" i="23"/>
  <c r="M8880" i="23" s="1"/>
  <c r="L8881" i="23"/>
  <c r="M8881" i="23" s="1"/>
  <c r="L8882" i="23"/>
  <c r="M8882" i="23" s="1"/>
  <c r="L8883" i="23"/>
  <c r="M8883" i="23" s="1"/>
  <c r="L8884" i="23"/>
  <c r="M8884" i="23" s="1"/>
  <c r="L8885" i="23"/>
  <c r="M8885" i="23" s="1"/>
  <c r="L8886" i="23"/>
  <c r="M8886" i="23" s="1"/>
  <c r="L8887" i="23"/>
  <c r="M8887" i="23" s="1"/>
  <c r="L8888" i="23"/>
  <c r="M8888" i="23" s="1"/>
  <c r="L8889" i="23"/>
  <c r="M8889" i="23" s="1"/>
  <c r="L8890" i="23"/>
  <c r="M8890" i="23" s="1"/>
  <c r="L8891" i="23"/>
  <c r="M8891" i="23" s="1"/>
  <c r="L8892" i="23"/>
  <c r="M8892" i="23" s="1"/>
  <c r="L8893" i="23"/>
  <c r="M8893" i="23" s="1"/>
  <c r="L8894" i="23"/>
  <c r="M8894" i="23" s="1"/>
  <c r="L8895" i="23"/>
  <c r="M8895" i="23" s="1"/>
  <c r="L8896" i="23"/>
  <c r="M8896" i="23" s="1"/>
  <c r="L8897" i="23"/>
  <c r="M8897" i="23" s="1"/>
  <c r="L8898" i="23"/>
  <c r="M8898" i="23" s="1"/>
  <c r="L8899" i="23"/>
  <c r="M8899" i="23" s="1"/>
  <c r="L8900" i="23"/>
  <c r="M8900" i="23" s="1"/>
  <c r="L8901" i="23"/>
  <c r="M8901" i="23" s="1"/>
  <c r="L8902" i="23"/>
  <c r="M8902" i="23" s="1"/>
  <c r="L8903" i="23"/>
  <c r="M8903" i="23" s="1"/>
  <c r="L8904" i="23"/>
  <c r="M8904" i="23" s="1"/>
  <c r="L8905" i="23"/>
  <c r="M8905" i="23" s="1"/>
  <c r="L8906" i="23"/>
  <c r="M8906" i="23" s="1"/>
  <c r="L8907" i="23"/>
  <c r="M8907" i="23" s="1"/>
  <c r="L8908" i="23"/>
  <c r="M8908" i="23" s="1"/>
  <c r="L8909" i="23"/>
  <c r="M8909" i="23" s="1"/>
  <c r="L8910" i="23"/>
  <c r="M8910" i="23" s="1"/>
  <c r="L8911" i="23"/>
  <c r="M8911" i="23" s="1"/>
  <c r="L8912" i="23"/>
  <c r="M8912" i="23" s="1"/>
  <c r="L8913" i="23"/>
  <c r="M8913" i="23" s="1"/>
  <c r="L8914" i="23"/>
  <c r="M8914" i="23" s="1"/>
  <c r="L8915" i="23"/>
  <c r="M8915" i="23" s="1"/>
  <c r="L8916" i="23"/>
  <c r="M8916" i="23" s="1"/>
  <c r="L8917" i="23"/>
  <c r="M8917" i="23" s="1"/>
  <c r="L8918" i="23"/>
  <c r="M8918" i="23" s="1"/>
  <c r="L8919" i="23"/>
  <c r="M8919" i="23" s="1"/>
  <c r="L8920" i="23"/>
  <c r="M8920" i="23" s="1"/>
  <c r="L8921" i="23"/>
  <c r="M8921" i="23" s="1"/>
  <c r="L8922" i="23"/>
  <c r="M8922" i="23" s="1"/>
  <c r="L8923" i="23"/>
  <c r="M8923" i="23" s="1"/>
  <c r="L8924" i="23"/>
  <c r="M8924" i="23" s="1"/>
  <c r="L8925" i="23"/>
  <c r="M8925" i="23" s="1"/>
  <c r="L8926" i="23"/>
  <c r="M8926" i="23" s="1"/>
  <c r="L8927" i="23"/>
  <c r="M8927" i="23" s="1"/>
  <c r="L8928" i="23"/>
  <c r="M8928" i="23" s="1"/>
  <c r="L8929" i="23"/>
  <c r="M8929" i="23" s="1"/>
  <c r="L8930" i="23"/>
  <c r="M8930" i="23" s="1"/>
  <c r="L8931" i="23"/>
  <c r="M8931" i="23" s="1"/>
  <c r="L8932" i="23"/>
  <c r="M8932" i="23" s="1"/>
  <c r="L8933" i="23"/>
  <c r="M8933" i="23" s="1"/>
  <c r="L8934" i="23"/>
  <c r="M8934" i="23" s="1"/>
  <c r="L8935" i="23"/>
  <c r="M8935" i="23" s="1"/>
  <c r="L8936" i="23"/>
  <c r="M8936" i="23" s="1"/>
  <c r="L8937" i="23"/>
  <c r="M8937" i="23" s="1"/>
  <c r="L8938" i="23"/>
  <c r="M8938" i="23" s="1"/>
  <c r="L8939" i="23"/>
  <c r="M8939" i="23" s="1"/>
  <c r="L8940" i="23"/>
  <c r="M8940" i="23" s="1"/>
  <c r="L8941" i="23"/>
  <c r="M8941" i="23" s="1"/>
  <c r="L8942" i="23"/>
  <c r="M8942" i="23" s="1"/>
  <c r="L8943" i="23"/>
  <c r="M8943" i="23" s="1"/>
  <c r="L8944" i="23"/>
  <c r="M8944" i="23" s="1"/>
  <c r="L8945" i="23"/>
  <c r="M8945" i="23" s="1"/>
  <c r="L8946" i="23"/>
  <c r="M8946" i="23" s="1"/>
  <c r="L8947" i="23"/>
  <c r="M8947" i="23" s="1"/>
  <c r="L8948" i="23"/>
  <c r="M8948" i="23" s="1"/>
  <c r="L8949" i="23"/>
  <c r="M8949" i="23" s="1"/>
  <c r="L8950" i="23"/>
  <c r="M8950" i="23" s="1"/>
  <c r="L8951" i="23"/>
  <c r="M8951" i="23" s="1"/>
  <c r="L8952" i="23"/>
  <c r="M8952" i="23" s="1"/>
  <c r="L8953" i="23"/>
  <c r="M8953" i="23" s="1"/>
  <c r="L8954" i="23"/>
  <c r="M8954" i="23" s="1"/>
  <c r="L8955" i="23"/>
  <c r="M8955" i="23" s="1"/>
  <c r="L8956" i="23"/>
  <c r="M8956" i="23" s="1"/>
  <c r="L8957" i="23"/>
  <c r="M8957" i="23" s="1"/>
  <c r="L8958" i="23"/>
  <c r="M8958" i="23" s="1"/>
  <c r="L8959" i="23"/>
  <c r="M8959" i="23" s="1"/>
  <c r="L8960" i="23"/>
  <c r="M8960" i="23" s="1"/>
  <c r="L8961" i="23"/>
  <c r="M8961" i="23" s="1"/>
  <c r="L8962" i="23"/>
  <c r="M8962" i="23" s="1"/>
  <c r="L8963" i="23"/>
  <c r="M8963" i="23" s="1"/>
  <c r="L8964" i="23"/>
  <c r="M8964" i="23" s="1"/>
  <c r="L8965" i="23"/>
  <c r="M8965" i="23" s="1"/>
  <c r="L8966" i="23"/>
  <c r="M8966" i="23" s="1"/>
  <c r="L8967" i="23"/>
  <c r="M8967" i="23" s="1"/>
  <c r="L8968" i="23"/>
  <c r="M8968" i="23" s="1"/>
  <c r="L8969" i="23"/>
  <c r="M8969" i="23" s="1"/>
  <c r="L8970" i="23"/>
  <c r="M8970" i="23" s="1"/>
  <c r="L8971" i="23"/>
  <c r="M8971" i="23" s="1"/>
  <c r="L8972" i="23"/>
  <c r="M8972" i="23" s="1"/>
  <c r="L8973" i="23"/>
  <c r="M8973" i="23" s="1"/>
  <c r="L8974" i="23"/>
  <c r="M8974" i="23" s="1"/>
  <c r="L8975" i="23"/>
  <c r="M8975" i="23" s="1"/>
  <c r="L8976" i="23"/>
  <c r="M8976" i="23" s="1"/>
  <c r="L8977" i="23"/>
  <c r="M8977" i="23" s="1"/>
  <c r="L8978" i="23"/>
  <c r="M8978" i="23" s="1"/>
  <c r="L8979" i="23"/>
  <c r="M8979" i="23" s="1"/>
  <c r="L8980" i="23"/>
  <c r="M8980" i="23" s="1"/>
  <c r="L8981" i="23"/>
  <c r="M8981" i="23" s="1"/>
  <c r="L8982" i="23"/>
  <c r="M8982" i="23" s="1"/>
  <c r="L8983" i="23"/>
  <c r="M8983" i="23" s="1"/>
  <c r="L8984" i="23"/>
  <c r="M8984" i="23" s="1"/>
  <c r="L8985" i="23"/>
  <c r="M8985" i="23" s="1"/>
  <c r="L8986" i="23"/>
  <c r="M8986" i="23" s="1"/>
  <c r="L8987" i="23"/>
  <c r="M8987" i="23" s="1"/>
  <c r="L8988" i="23"/>
  <c r="M8988" i="23" s="1"/>
  <c r="L8989" i="23"/>
  <c r="M8989" i="23" s="1"/>
  <c r="L8990" i="23"/>
  <c r="M8990" i="23" s="1"/>
  <c r="L8991" i="23"/>
  <c r="M8991" i="23" s="1"/>
  <c r="L8992" i="23"/>
  <c r="M8992" i="23" s="1"/>
  <c r="L8993" i="23"/>
  <c r="M8993" i="23" s="1"/>
  <c r="L8994" i="23"/>
  <c r="M8994" i="23" s="1"/>
  <c r="L8995" i="23"/>
  <c r="M8995" i="23" s="1"/>
  <c r="L8996" i="23"/>
  <c r="M8996" i="23" s="1"/>
  <c r="L8997" i="23"/>
  <c r="M8997" i="23" s="1"/>
  <c r="L8998" i="23"/>
  <c r="M8998" i="23" s="1"/>
  <c r="L8999" i="23"/>
  <c r="M8999" i="23" s="1"/>
  <c r="L9000" i="23"/>
  <c r="M9000" i="23" s="1"/>
  <c r="L9001" i="23"/>
  <c r="M9001" i="23" s="1"/>
  <c r="L9002" i="23"/>
  <c r="M9002" i="23" s="1"/>
  <c r="L9003" i="23"/>
  <c r="M9003" i="23" s="1"/>
  <c r="L9004" i="23"/>
  <c r="M9004" i="23" s="1"/>
  <c r="L9005" i="23"/>
  <c r="M9005" i="23" s="1"/>
  <c r="L9006" i="23"/>
  <c r="M9006" i="23" s="1"/>
  <c r="L9007" i="23"/>
  <c r="M9007" i="23" s="1"/>
  <c r="L9008" i="23"/>
  <c r="M9008" i="23" s="1"/>
  <c r="L9009" i="23"/>
  <c r="M9009" i="23" s="1"/>
  <c r="L9010" i="23"/>
  <c r="M9010" i="23" s="1"/>
  <c r="L9011" i="23"/>
  <c r="M9011" i="23" s="1"/>
  <c r="L9012" i="23"/>
  <c r="M9012" i="23" s="1"/>
  <c r="L9013" i="23"/>
  <c r="M9013" i="23" s="1"/>
  <c r="L9014" i="23"/>
  <c r="M9014" i="23" s="1"/>
  <c r="L9015" i="23"/>
  <c r="M9015" i="23" s="1"/>
  <c r="L9016" i="23"/>
  <c r="M9016" i="23" s="1"/>
  <c r="L9017" i="23"/>
  <c r="M9017" i="23" s="1"/>
  <c r="L9018" i="23"/>
  <c r="M9018" i="23" s="1"/>
  <c r="L9019" i="23"/>
  <c r="M9019" i="23" s="1"/>
  <c r="L9020" i="23"/>
  <c r="M9020" i="23" s="1"/>
  <c r="L9021" i="23"/>
  <c r="M9021" i="23" s="1"/>
  <c r="L9022" i="23"/>
  <c r="M9022" i="23" s="1"/>
  <c r="L9023" i="23"/>
  <c r="M9023" i="23" s="1"/>
  <c r="L9024" i="23"/>
  <c r="M9024" i="23" s="1"/>
  <c r="L9025" i="23"/>
  <c r="M9025" i="23" s="1"/>
  <c r="L9026" i="23"/>
  <c r="M9026" i="23" s="1"/>
  <c r="L9027" i="23"/>
  <c r="M9027" i="23" s="1"/>
  <c r="L9028" i="23"/>
  <c r="M9028" i="23" s="1"/>
  <c r="L9029" i="23"/>
  <c r="M9029" i="23" s="1"/>
  <c r="L9030" i="23"/>
  <c r="M9030" i="23" s="1"/>
  <c r="L9031" i="23"/>
  <c r="M9031" i="23" s="1"/>
  <c r="L9032" i="23"/>
  <c r="M9032" i="23" s="1"/>
  <c r="L9033" i="23"/>
  <c r="M9033" i="23" s="1"/>
  <c r="L9034" i="23"/>
  <c r="M9034" i="23" s="1"/>
  <c r="L9035" i="23"/>
  <c r="M9035" i="23" s="1"/>
  <c r="L9036" i="23"/>
  <c r="M9036" i="23" s="1"/>
  <c r="L9037" i="23"/>
  <c r="M9037" i="23" s="1"/>
  <c r="L9038" i="23"/>
  <c r="M9038" i="23" s="1"/>
  <c r="L9039" i="23"/>
  <c r="M9039" i="23" s="1"/>
  <c r="L9040" i="23"/>
  <c r="M9040" i="23" s="1"/>
  <c r="L9041" i="23"/>
  <c r="M9041" i="23" s="1"/>
  <c r="L9042" i="23"/>
  <c r="M9042" i="23" s="1"/>
  <c r="L9043" i="23"/>
  <c r="M9043" i="23" s="1"/>
  <c r="L9044" i="23"/>
  <c r="M9044" i="23" s="1"/>
  <c r="L9045" i="23"/>
  <c r="M9045" i="23" s="1"/>
  <c r="L9046" i="23"/>
  <c r="M9046" i="23" s="1"/>
  <c r="L9047" i="23"/>
  <c r="M9047" i="23" s="1"/>
  <c r="L9048" i="23"/>
  <c r="M9048" i="23" s="1"/>
  <c r="L9049" i="23"/>
  <c r="M9049" i="23" s="1"/>
  <c r="L9050" i="23"/>
  <c r="M9050" i="23" s="1"/>
  <c r="L9051" i="23"/>
  <c r="M9051" i="23" s="1"/>
  <c r="L9052" i="23"/>
  <c r="M9052" i="23" s="1"/>
  <c r="L9053" i="23"/>
  <c r="M9053" i="23" s="1"/>
  <c r="L9054" i="23"/>
  <c r="M9054" i="23" s="1"/>
  <c r="L9055" i="23"/>
  <c r="M9055" i="23" s="1"/>
  <c r="L9056" i="23"/>
  <c r="M9056" i="23" s="1"/>
  <c r="L9057" i="23"/>
  <c r="M9057" i="23" s="1"/>
  <c r="L9058" i="23"/>
  <c r="M9058" i="23" s="1"/>
  <c r="L9059" i="23"/>
  <c r="M9059" i="23" s="1"/>
  <c r="L9060" i="23"/>
  <c r="M9060" i="23" s="1"/>
  <c r="L9061" i="23"/>
  <c r="M9061" i="23" s="1"/>
  <c r="L9062" i="23"/>
  <c r="M9062" i="23" s="1"/>
  <c r="L9063" i="23"/>
  <c r="M9063" i="23" s="1"/>
  <c r="L9064" i="23"/>
  <c r="M9064" i="23" s="1"/>
  <c r="L9065" i="23"/>
  <c r="M9065" i="23" s="1"/>
  <c r="L9066" i="23"/>
  <c r="M9066" i="23" s="1"/>
  <c r="L9067" i="23"/>
  <c r="M9067" i="23" s="1"/>
  <c r="L9068" i="23"/>
  <c r="M9068" i="23" s="1"/>
  <c r="L9069" i="23"/>
  <c r="M9069" i="23" s="1"/>
  <c r="L9070" i="23"/>
  <c r="M9070" i="23" s="1"/>
  <c r="L9071" i="23"/>
  <c r="M9071" i="23" s="1"/>
  <c r="L9072" i="23"/>
  <c r="M9072" i="23" s="1"/>
  <c r="L9073" i="23"/>
  <c r="M9073" i="23" s="1"/>
  <c r="L9074" i="23"/>
  <c r="M9074" i="23" s="1"/>
  <c r="L9075" i="23"/>
  <c r="M9075" i="23" s="1"/>
  <c r="L9076" i="23"/>
  <c r="M9076" i="23" s="1"/>
  <c r="L9077" i="23"/>
  <c r="M9077" i="23" s="1"/>
  <c r="L9078" i="23"/>
  <c r="M9078" i="23" s="1"/>
  <c r="L9079" i="23"/>
  <c r="M9079" i="23" s="1"/>
  <c r="L9080" i="23"/>
  <c r="M9080" i="23" s="1"/>
  <c r="L9081" i="23"/>
  <c r="M9081" i="23" s="1"/>
  <c r="L9082" i="23"/>
  <c r="M9082" i="23" s="1"/>
  <c r="L9083" i="23"/>
  <c r="M9083" i="23" s="1"/>
  <c r="L9084" i="23"/>
  <c r="M9084" i="23" s="1"/>
  <c r="L9085" i="23"/>
  <c r="M9085" i="23" s="1"/>
  <c r="L9086" i="23"/>
  <c r="M9086" i="23" s="1"/>
  <c r="L9087" i="23"/>
  <c r="M9087" i="23" s="1"/>
  <c r="L9088" i="23"/>
  <c r="M9088" i="23" s="1"/>
  <c r="L9089" i="23"/>
  <c r="M9089" i="23" s="1"/>
  <c r="L9090" i="23"/>
  <c r="M9090" i="23" s="1"/>
  <c r="L9091" i="23"/>
  <c r="M9091" i="23" s="1"/>
  <c r="L9092" i="23"/>
  <c r="M9092" i="23" s="1"/>
  <c r="L9093" i="23"/>
  <c r="M9093" i="23" s="1"/>
  <c r="L9094" i="23"/>
  <c r="M9094" i="23" s="1"/>
  <c r="L9095" i="23"/>
  <c r="M9095" i="23" s="1"/>
  <c r="L9096" i="23"/>
  <c r="M9096" i="23" s="1"/>
  <c r="L9097" i="23"/>
  <c r="M9097" i="23" s="1"/>
  <c r="L9098" i="23"/>
  <c r="M9098" i="23" s="1"/>
  <c r="L9099" i="23"/>
  <c r="M9099" i="23" s="1"/>
  <c r="L9100" i="23"/>
  <c r="M9100" i="23" s="1"/>
  <c r="L9101" i="23"/>
  <c r="M9101" i="23" s="1"/>
  <c r="L9102" i="23"/>
  <c r="M9102" i="23" s="1"/>
  <c r="L9103" i="23"/>
  <c r="M9103" i="23" s="1"/>
  <c r="L9104" i="23"/>
  <c r="M9104" i="23" s="1"/>
  <c r="L9105" i="23"/>
  <c r="M9105" i="23" s="1"/>
  <c r="L9106" i="23"/>
  <c r="M9106" i="23" s="1"/>
  <c r="L9107" i="23"/>
  <c r="M9107" i="23" s="1"/>
  <c r="L9108" i="23"/>
  <c r="M9108" i="23" s="1"/>
  <c r="L9109" i="23"/>
  <c r="M9109" i="23" s="1"/>
  <c r="L9110" i="23"/>
  <c r="M9110" i="23" s="1"/>
  <c r="L9111" i="23"/>
  <c r="M9111" i="23" s="1"/>
  <c r="L9112" i="23"/>
  <c r="M9112" i="23" s="1"/>
  <c r="L9113" i="23"/>
  <c r="M9113" i="23" s="1"/>
  <c r="L9114" i="23"/>
  <c r="M9114" i="23" s="1"/>
  <c r="L9115" i="23"/>
  <c r="M9115" i="23" s="1"/>
  <c r="L9116" i="23"/>
  <c r="M9116" i="23" s="1"/>
  <c r="L9117" i="23"/>
  <c r="M9117" i="23" s="1"/>
  <c r="L9118" i="23"/>
  <c r="M9118" i="23" s="1"/>
  <c r="L9119" i="23"/>
  <c r="M9119" i="23" s="1"/>
  <c r="L9120" i="23"/>
  <c r="M9120" i="23" s="1"/>
  <c r="L9121" i="23"/>
  <c r="M9121" i="23" s="1"/>
  <c r="L9122" i="23"/>
  <c r="M9122" i="23" s="1"/>
  <c r="L9123" i="23"/>
  <c r="M9123" i="23" s="1"/>
  <c r="L9124" i="23"/>
  <c r="M9124" i="23" s="1"/>
  <c r="L9125" i="23"/>
  <c r="M9125" i="23" s="1"/>
  <c r="L9126" i="23"/>
  <c r="M9126" i="23" s="1"/>
  <c r="L9127" i="23"/>
  <c r="M9127" i="23" s="1"/>
  <c r="L9128" i="23"/>
  <c r="M9128" i="23" s="1"/>
  <c r="L9129" i="23"/>
  <c r="M9129" i="23" s="1"/>
  <c r="L9130" i="23"/>
  <c r="M9130" i="23" s="1"/>
  <c r="L9131" i="23"/>
  <c r="M9131" i="23" s="1"/>
  <c r="L9132" i="23"/>
  <c r="M9132" i="23" s="1"/>
  <c r="L9133" i="23"/>
  <c r="M9133" i="23" s="1"/>
  <c r="L9134" i="23"/>
  <c r="M9134" i="23" s="1"/>
  <c r="L9135" i="23"/>
  <c r="M9135" i="23" s="1"/>
  <c r="L9136" i="23"/>
  <c r="M9136" i="23" s="1"/>
  <c r="L9137" i="23"/>
  <c r="M9137" i="23" s="1"/>
  <c r="L9138" i="23"/>
  <c r="M9138" i="23" s="1"/>
  <c r="L9139" i="23"/>
  <c r="M9139" i="23" s="1"/>
  <c r="L9140" i="23"/>
  <c r="M9140" i="23" s="1"/>
  <c r="L9141" i="23"/>
  <c r="M9141" i="23" s="1"/>
  <c r="L9142" i="23"/>
  <c r="M9142" i="23" s="1"/>
  <c r="L9143" i="23"/>
  <c r="M9143" i="23" s="1"/>
  <c r="L9144" i="23"/>
  <c r="M9144" i="23" s="1"/>
  <c r="L9145" i="23"/>
  <c r="M9145" i="23" s="1"/>
  <c r="L9146" i="23"/>
  <c r="M9146" i="23" s="1"/>
  <c r="L9147" i="23"/>
  <c r="M9147" i="23" s="1"/>
  <c r="L9148" i="23"/>
  <c r="M9148" i="23" s="1"/>
  <c r="L9149" i="23"/>
  <c r="M9149" i="23" s="1"/>
  <c r="L9150" i="23"/>
  <c r="M9150" i="23" s="1"/>
  <c r="L9151" i="23"/>
  <c r="M9151" i="23" s="1"/>
  <c r="L9152" i="23"/>
  <c r="M9152" i="23" s="1"/>
  <c r="L9153" i="23"/>
  <c r="M9153" i="23" s="1"/>
  <c r="L9154" i="23"/>
  <c r="M9154" i="23" s="1"/>
  <c r="L9155" i="23"/>
  <c r="M9155" i="23" s="1"/>
  <c r="L9156" i="23"/>
  <c r="M9156" i="23" s="1"/>
  <c r="L9157" i="23"/>
  <c r="M9157" i="23" s="1"/>
  <c r="L9158" i="23"/>
  <c r="M9158" i="23" s="1"/>
  <c r="L9159" i="23"/>
  <c r="M9159" i="23" s="1"/>
  <c r="L9160" i="23"/>
  <c r="M9160" i="23" s="1"/>
  <c r="L9161" i="23"/>
  <c r="M9161" i="23" s="1"/>
  <c r="L9162" i="23"/>
  <c r="M9162" i="23" s="1"/>
  <c r="L9163" i="23"/>
  <c r="M9163" i="23" s="1"/>
  <c r="L9164" i="23"/>
  <c r="M9164" i="23" s="1"/>
  <c r="L9165" i="23"/>
  <c r="M9165" i="23" s="1"/>
  <c r="L9166" i="23"/>
  <c r="M9166" i="23" s="1"/>
  <c r="L9167" i="23"/>
  <c r="M9167" i="23" s="1"/>
  <c r="L9168" i="23"/>
  <c r="M9168" i="23" s="1"/>
  <c r="L9169" i="23"/>
  <c r="M9169" i="23" s="1"/>
  <c r="L9170" i="23"/>
  <c r="M9170" i="23" s="1"/>
  <c r="L9171" i="23"/>
  <c r="M9171" i="23" s="1"/>
  <c r="L9172" i="23"/>
  <c r="M9172" i="23" s="1"/>
  <c r="L9173" i="23"/>
  <c r="M9173" i="23" s="1"/>
  <c r="L9174" i="23"/>
  <c r="M9174" i="23" s="1"/>
  <c r="L9175" i="23"/>
  <c r="M9175" i="23" s="1"/>
  <c r="L9176" i="23"/>
  <c r="M9176" i="23" s="1"/>
  <c r="L9177" i="23"/>
  <c r="M9177" i="23" s="1"/>
  <c r="L9178" i="23"/>
  <c r="M9178" i="23" s="1"/>
  <c r="L9179" i="23"/>
  <c r="M9179" i="23" s="1"/>
  <c r="L9180" i="23"/>
  <c r="M9180" i="23" s="1"/>
  <c r="L9181" i="23"/>
  <c r="M9181" i="23" s="1"/>
  <c r="L9182" i="23"/>
  <c r="M9182" i="23" s="1"/>
  <c r="L9183" i="23"/>
  <c r="M9183" i="23" s="1"/>
  <c r="L9184" i="23"/>
  <c r="M9184" i="23" s="1"/>
  <c r="L9185" i="23"/>
  <c r="M9185" i="23" s="1"/>
  <c r="L9186" i="23"/>
  <c r="M9186" i="23" s="1"/>
  <c r="L9187" i="23"/>
  <c r="M9187" i="23" s="1"/>
  <c r="L9188" i="23"/>
  <c r="M9188" i="23" s="1"/>
  <c r="L9189" i="23"/>
  <c r="M9189" i="23" s="1"/>
  <c r="L9190" i="23"/>
  <c r="M9190" i="23" s="1"/>
  <c r="L9191" i="23"/>
  <c r="M9191" i="23" s="1"/>
  <c r="L9192" i="23"/>
  <c r="M9192" i="23" s="1"/>
  <c r="L9193" i="23"/>
  <c r="M9193" i="23" s="1"/>
  <c r="L9194" i="23"/>
  <c r="M9194" i="23" s="1"/>
  <c r="L9195" i="23"/>
  <c r="M9195" i="23" s="1"/>
  <c r="L9196" i="23"/>
  <c r="M9196" i="23" s="1"/>
  <c r="L9197" i="23"/>
  <c r="M9197" i="23" s="1"/>
  <c r="L9198" i="23"/>
  <c r="M9198" i="23" s="1"/>
  <c r="L9199" i="23"/>
  <c r="M9199" i="23" s="1"/>
  <c r="L9200" i="23"/>
  <c r="M9200" i="23" s="1"/>
  <c r="L9201" i="23"/>
  <c r="M9201" i="23" s="1"/>
  <c r="L9202" i="23"/>
  <c r="M9202" i="23" s="1"/>
  <c r="L9203" i="23"/>
  <c r="M9203" i="23" s="1"/>
  <c r="L9204" i="23"/>
  <c r="M9204" i="23" s="1"/>
  <c r="L9205" i="23"/>
  <c r="M9205" i="23" s="1"/>
  <c r="L9206" i="23"/>
  <c r="M9206" i="23" s="1"/>
  <c r="L9207" i="23"/>
  <c r="M9207" i="23" s="1"/>
  <c r="L9208" i="23"/>
  <c r="M9208" i="23" s="1"/>
  <c r="L9209" i="23"/>
  <c r="M9209" i="23" s="1"/>
  <c r="L9210" i="23"/>
  <c r="M9210" i="23" s="1"/>
  <c r="L9211" i="23"/>
  <c r="M9211" i="23" s="1"/>
  <c r="L9212" i="23"/>
  <c r="M9212" i="23" s="1"/>
  <c r="L9213" i="23"/>
  <c r="M9213" i="23" s="1"/>
  <c r="L9214" i="23"/>
  <c r="M9214" i="23" s="1"/>
  <c r="L9215" i="23"/>
  <c r="M9215" i="23" s="1"/>
  <c r="L9216" i="23"/>
  <c r="M9216" i="23" s="1"/>
  <c r="L9217" i="23"/>
  <c r="M9217" i="23" s="1"/>
  <c r="L9218" i="23"/>
  <c r="M9218" i="23" s="1"/>
  <c r="L9219" i="23"/>
  <c r="M9219" i="23" s="1"/>
  <c r="L9220" i="23"/>
  <c r="M9220" i="23" s="1"/>
  <c r="L9221" i="23"/>
  <c r="M9221" i="23" s="1"/>
  <c r="L9222" i="23"/>
  <c r="M9222" i="23" s="1"/>
  <c r="L9223" i="23"/>
  <c r="M9223" i="23" s="1"/>
  <c r="L9224" i="23"/>
  <c r="M9224" i="23" s="1"/>
  <c r="L9225" i="23"/>
  <c r="M9225" i="23" s="1"/>
  <c r="L9226" i="23"/>
  <c r="M9226" i="23" s="1"/>
  <c r="L9227" i="23"/>
  <c r="M9227" i="23" s="1"/>
  <c r="L9228" i="23"/>
  <c r="M9228" i="23" s="1"/>
  <c r="L9229" i="23"/>
  <c r="M9229" i="23" s="1"/>
  <c r="L9230" i="23"/>
  <c r="M9230" i="23" s="1"/>
  <c r="L9231" i="23"/>
  <c r="M9231" i="23" s="1"/>
  <c r="L9232" i="23"/>
  <c r="M9232" i="23" s="1"/>
  <c r="L9233" i="23"/>
  <c r="M9233" i="23" s="1"/>
  <c r="L9234" i="23"/>
  <c r="M9234" i="23" s="1"/>
  <c r="L9235" i="23"/>
  <c r="M9235" i="23" s="1"/>
  <c r="L9236" i="23"/>
  <c r="M9236" i="23" s="1"/>
  <c r="L9237" i="23"/>
  <c r="M9237" i="23" s="1"/>
  <c r="L9238" i="23"/>
  <c r="M9238" i="23" s="1"/>
  <c r="L9239" i="23"/>
  <c r="M9239" i="23" s="1"/>
  <c r="L9240" i="23"/>
  <c r="M9240" i="23" s="1"/>
  <c r="L9241" i="23"/>
  <c r="M9241" i="23" s="1"/>
  <c r="L9242" i="23"/>
  <c r="M9242" i="23" s="1"/>
  <c r="L9243" i="23"/>
  <c r="M9243" i="23" s="1"/>
  <c r="L9244" i="23"/>
  <c r="M9244" i="23" s="1"/>
  <c r="L9245" i="23"/>
  <c r="M9245" i="23" s="1"/>
  <c r="L9246" i="23"/>
  <c r="M9246" i="23" s="1"/>
  <c r="L9247" i="23"/>
  <c r="M9247" i="23" s="1"/>
  <c r="L9248" i="23"/>
  <c r="M9248" i="23" s="1"/>
  <c r="L9249" i="23"/>
  <c r="M9249" i="23" s="1"/>
  <c r="L9250" i="23"/>
  <c r="M9250" i="23" s="1"/>
  <c r="L9251" i="23"/>
  <c r="M9251" i="23" s="1"/>
  <c r="L9252" i="23"/>
  <c r="M9252" i="23" s="1"/>
  <c r="L9253" i="23"/>
  <c r="M9253" i="23" s="1"/>
  <c r="L9254" i="23"/>
  <c r="M9254" i="23" s="1"/>
  <c r="L9255" i="23"/>
  <c r="M9255" i="23" s="1"/>
  <c r="L9256" i="23"/>
  <c r="M9256" i="23" s="1"/>
  <c r="L9257" i="23"/>
  <c r="M9257" i="23" s="1"/>
  <c r="L9258" i="23"/>
  <c r="M9258" i="23" s="1"/>
  <c r="L9259" i="23"/>
  <c r="M9259" i="23" s="1"/>
  <c r="L9260" i="23"/>
  <c r="M9260" i="23" s="1"/>
  <c r="L9261" i="23"/>
  <c r="M9261" i="23" s="1"/>
  <c r="L9262" i="23"/>
  <c r="M9262" i="23" s="1"/>
  <c r="L9263" i="23"/>
  <c r="M9263" i="23" s="1"/>
  <c r="L9264" i="23"/>
  <c r="M9264" i="23" s="1"/>
  <c r="L9265" i="23"/>
  <c r="M9265" i="23" s="1"/>
  <c r="L9266" i="23"/>
  <c r="M9266" i="23" s="1"/>
  <c r="L9267" i="23"/>
  <c r="M9267" i="23" s="1"/>
  <c r="L9268" i="23"/>
  <c r="M9268" i="23" s="1"/>
  <c r="L9269" i="23"/>
  <c r="M9269" i="23" s="1"/>
  <c r="L9270" i="23"/>
  <c r="M9270" i="23" s="1"/>
  <c r="L9271" i="23"/>
  <c r="M9271" i="23" s="1"/>
  <c r="L9272" i="23"/>
  <c r="M9272" i="23" s="1"/>
  <c r="L9273" i="23"/>
  <c r="M9273" i="23" s="1"/>
  <c r="L9274" i="23"/>
  <c r="M9274" i="23" s="1"/>
  <c r="L9275" i="23"/>
  <c r="M9275" i="23" s="1"/>
  <c r="L9276" i="23"/>
  <c r="M9276" i="23" s="1"/>
  <c r="L9277" i="23"/>
  <c r="M9277" i="23" s="1"/>
  <c r="L9278" i="23"/>
  <c r="M9278" i="23" s="1"/>
  <c r="L9279" i="23"/>
  <c r="M9279" i="23" s="1"/>
  <c r="L9280" i="23"/>
  <c r="M9280" i="23" s="1"/>
  <c r="L9281" i="23"/>
  <c r="M9281" i="23" s="1"/>
  <c r="L9282" i="23"/>
  <c r="M9282" i="23" s="1"/>
  <c r="L9283" i="23"/>
  <c r="M9283" i="23" s="1"/>
  <c r="L9284" i="23"/>
  <c r="M9284" i="23" s="1"/>
  <c r="L9285" i="23"/>
  <c r="M9285" i="23" s="1"/>
  <c r="L9286" i="23"/>
  <c r="M9286" i="23" s="1"/>
  <c r="L9287" i="23"/>
  <c r="M9287" i="23" s="1"/>
  <c r="L9288" i="23"/>
  <c r="M9288" i="23" s="1"/>
  <c r="L9289" i="23"/>
  <c r="M9289" i="23" s="1"/>
  <c r="L9290" i="23"/>
  <c r="M9290" i="23" s="1"/>
  <c r="L9291" i="23"/>
  <c r="M9291" i="23" s="1"/>
  <c r="L9292" i="23"/>
  <c r="M9292" i="23" s="1"/>
  <c r="L9293" i="23"/>
  <c r="M9293" i="23" s="1"/>
  <c r="L9294" i="23"/>
  <c r="M9294" i="23" s="1"/>
  <c r="L9295" i="23"/>
  <c r="M9295" i="23" s="1"/>
  <c r="L9296" i="23"/>
  <c r="M9296" i="23" s="1"/>
  <c r="L9297" i="23"/>
  <c r="M9297" i="23" s="1"/>
  <c r="L9298" i="23"/>
  <c r="M9298" i="23" s="1"/>
  <c r="L9299" i="23"/>
  <c r="M9299" i="23" s="1"/>
  <c r="L9300" i="23"/>
  <c r="M9300" i="23" s="1"/>
  <c r="L9301" i="23"/>
  <c r="M9301" i="23" s="1"/>
  <c r="L9302" i="23"/>
  <c r="M9302" i="23" s="1"/>
  <c r="L9303" i="23"/>
  <c r="M9303" i="23" s="1"/>
  <c r="L9304" i="23"/>
  <c r="M9304" i="23" s="1"/>
  <c r="L9305" i="23"/>
  <c r="M9305" i="23" s="1"/>
  <c r="L9306" i="23"/>
  <c r="M9306" i="23" s="1"/>
  <c r="L9307" i="23"/>
  <c r="M9307" i="23" s="1"/>
  <c r="L9308" i="23"/>
  <c r="M9308" i="23" s="1"/>
  <c r="L9309" i="23"/>
  <c r="M9309" i="23" s="1"/>
  <c r="L9310" i="23"/>
  <c r="M9310" i="23" s="1"/>
  <c r="L9311" i="23"/>
  <c r="M9311" i="23" s="1"/>
  <c r="L9312" i="23"/>
  <c r="M9312" i="23" s="1"/>
  <c r="L9313" i="23"/>
  <c r="M9313" i="23" s="1"/>
  <c r="L9314" i="23"/>
  <c r="M9314" i="23" s="1"/>
  <c r="L9315" i="23"/>
  <c r="M9315" i="23" s="1"/>
  <c r="L9316" i="23"/>
  <c r="M9316" i="23" s="1"/>
  <c r="L9317" i="23"/>
  <c r="M9317" i="23" s="1"/>
  <c r="L9318" i="23"/>
  <c r="M9318" i="23" s="1"/>
  <c r="L9319" i="23"/>
  <c r="M9319" i="23" s="1"/>
  <c r="L9320" i="23"/>
  <c r="M9320" i="23" s="1"/>
  <c r="L9321" i="23"/>
  <c r="M9321" i="23" s="1"/>
  <c r="L9322" i="23"/>
  <c r="M9322" i="23" s="1"/>
  <c r="L9323" i="23"/>
  <c r="M9323" i="23" s="1"/>
  <c r="L9324" i="23"/>
  <c r="M9324" i="23" s="1"/>
  <c r="L9325" i="23"/>
  <c r="M9325" i="23" s="1"/>
  <c r="L9326" i="23"/>
  <c r="M9326" i="23" s="1"/>
  <c r="L9327" i="23"/>
  <c r="M9327" i="23" s="1"/>
  <c r="L9328" i="23"/>
  <c r="M9328" i="23" s="1"/>
  <c r="L9329" i="23"/>
  <c r="M9329" i="23" s="1"/>
  <c r="L9330" i="23"/>
  <c r="M9330" i="23" s="1"/>
  <c r="L9331" i="23"/>
  <c r="M9331" i="23" s="1"/>
  <c r="L9332" i="23"/>
  <c r="M9332" i="23" s="1"/>
  <c r="L9333" i="23"/>
  <c r="M9333" i="23" s="1"/>
  <c r="L9334" i="23"/>
  <c r="M9334" i="23" s="1"/>
  <c r="L9335" i="23"/>
  <c r="M9335" i="23" s="1"/>
  <c r="L9336" i="23"/>
  <c r="M9336" i="23" s="1"/>
  <c r="L9337" i="23"/>
  <c r="M9337" i="23" s="1"/>
  <c r="L9338" i="23"/>
  <c r="M9338" i="23" s="1"/>
  <c r="L9339" i="23"/>
  <c r="M9339" i="23" s="1"/>
  <c r="L9340" i="23"/>
  <c r="M9340" i="23" s="1"/>
  <c r="L9341" i="23"/>
  <c r="M9341" i="23" s="1"/>
  <c r="L9342" i="23"/>
  <c r="M9342" i="23" s="1"/>
  <c r="L9343" i="23"/>
  <c r="M9343" i="23" s="1"/>
  <c r="L9344" i="23"/>
  <c r="M9344" i="23" s="1"/>
  <c r="L9345" i="23"/>
  <c r="M9345" i="23" s="1"/>
  <c r="L9346" i="23"/>
  <c r="M9346" i="23" s="1"/>
  <c r="L9347" i="23"/>
  <c r="M9347" i="23" s="1"/>
  <c r="L9348" i="23"/>
  <c r="M9348" i="23" s="1"/>
  <c r="L9349" i="23"/>
  <c r="M9349" i="23" s="1"/>
  <c r="L9350" i="23"/>
  <c r="M9350" i="23" s="1"/>
  <c r="L9351" i="23"/>
  <c r="M9351" i="23" s="1"/>
  <c r="L9352" i="23"/>
  <c r="M9352" i="23" s="1"/>
  <c r="L9353" i="23"/>
  <c r="M9353" i="23" s="1"/>
  <c r="L9354" i="23"/>
  <c r="M9354" i="23" s="1"/>
  <c r="L9355" i="23"/>
  <c r="M9355" i="23" s="1"/>
  <c r="L9356" i="23"/>
  <c r="M9356" i="23" s="1"/>
  <c r="L9357" i="23"/>
  <c r="M9357" i="23" s="1"/>
  <c r="L9358" i="23"/>
  <c r="M9358" i="23" s="1"/>
  <c r="L9359" i="23"/>
  <c r="M9359" i="23" s="1"/>
  <c r="L9360" i="23"/>
  <c r="M9360" i="23" s="1"/>
  <c r="L9361" i="23"/>
  <c r="M9361" i="23" s="1"/>
  <c r="L9362" i="23"/>
  <c r="M9362" i="23" s="1"/>
  <c r="L9363" i="23"/>
  <c r="M9363" i="23" s="1"/>
  <c r="L9364" i="23"/>
  <c r="M9364" i="23" s="1"/>
  <c r="L9365" i="23"/>
  <c r="M9365" i="23" s="1"/>
  <c r="L9366" i="23"/>
  <c r="M9366" i="23" s="1"/>
  <c r="L9367" i="23"/>
  <c r="M9367" i="23" s="1"/>
  <c r="L9368" i="23"/>
  <c r="M9368" i="23" s="1"/>
  <c r="L9369" i="23"/>
  <c r="M9369" i="23" s="1"/>
  <c r="L9370" i="23"/>
  <c r="M9370" i="23" s="1"/>
  <c r="L9371" i="23"/>
  <c r="M9371" i="23" s="1"/>
  <c r="L9372" i="23"/>
  <c r="M9372" i="23" s="1"/>
  <c r="L9373" i="23"/>
  <c r="M9373" i="23" s="1"/>
  <c r="L9374" i="23"/>
  <c r="M9374" i="23" s="1"/>
  <c r="L9375" i="23"/>
  <c r="M9375" i="23" s="1"/>
  <c r="L9376" i="23"/>
  <c r="M9376" i="23" s="1"/>
  <c r="L9377" i="23"/>
  <c r="M9377" i="23" s="1"/>
  <c r="L9378" i="23"/>
  <c r="M9378" i="23" s="1"/>
  <c r="L9379" i="23"/>
  <c r="M9379" i="23" s="1"/>
  <c r="L9380" i="23"/>
  <c r="M9380" i="23" s="1"/>
  <c r="L9381" i="23"/>
  <c r="M9381" i="23" s="1"/>
  <c r="L9382" i="23"/>
  <c r="M9382" i="23" s="1"/>
  <c r="L9383" i="23"/>
  <c r="M9383" i="23" s="1"/>
  <c r="L9384" i="23"/>
  <c r="M9384" i="23" s="1"/>
  <c r="L9385" i="23"/>
  <c r="M9385" i="23" s="1"/>
  <c r="L9386" i="23"/>
  <c r="M9386" i="23" s="1"/>
  <c r="L9387" i="23"/>
  <c r="M9387" i="23" s="1"/>
  <c r="L9388" i="23"/>
  <c r="M9388" i="23" s="1"/>
  <c r="L9389" i="23"/>
  <c r="M9389" i="23" s="1"/>
  <c r="L9390" i="23"/>
  <c r="M9390" i="23" s="1"/>
  <c r="L9391" i="23"/>
  <c r="M9391" i="23" s="1"/>
  <c r="L9392" i="23"/>
  <c r="M9392" i="23" s="1"/>
  <c r="L9393" i="23"/>
  <c r="M9393" i="23" s="1"/>
  <c r="L9394" i="23"/>
  <c r="M9394" i="23" s="1"/>
  <c r="L9395" i="23"/>
  <c r="M9395" i="23" s="1"/>
  <c r="L9396" i="23"/>
  <c r="M9396" i="23" s="1"/>
  <c r="L9397" i="23"/>
  <c r="M9397" i="23" s="1"/>
  <c r="L9398" i="23"/>
  <c r="M9398" i="23" s="1"/>
  <c r="L9399" i="23"/>
  <c r="M9399" i="23" s="1"/>
  <c r="L9400" i="23"/>
  <c r="M9400" i="23" s="1"/>
  <c r="L9401" i="23"/>
  <c r="M9401" i="23" s="1"/>
  <c r="L9402" i="23"/>
  <c r="M9402" i="23" s="1"/>
  <c r="L9403" i="23"/>
  <c r="M9403" i="23" s="1"/>
  <c r="L9404" i="23"/>
  <c r="M9404" i="23" s="1"/>
  <c r="L9405" i="23"/>
  <c r="M9405" i="23" s="1"/>
  <c r="L9406" i="23"/>
  <c r="M9406" i="23" s="1"/>
  <c r="L9407" i="23"/>
  <c r="M9407" i="23" s="1"/>
  <c r="L9408" i="23"/>
  <c r="M9408" i="23" s="1"/>
  <c r="L9409" i="23"/>
  <c r="M9409" i="23" s="1"/>
  <c r="L9410" i="23"/>
  <c r="M9410" i="23" s="1"/>
  <c r="L9411" i="23"/>
  <c r="M9411" i="23" s="1"/>
  <c r="L9412" i="23"/>
  <c r="M9412" i="23" s="1"/>
  <c r="L9413" i="23"/>
  <c r="M9413" i="23" s="1"/>
  <c r="L9414" i="23"/>
  <c r="M9414" i="23" s="1"/>
  <c r="L9415" i="23"/>
  <c r="M9415" i="23" s="1"/>
  <c r="L9416" i="23"/>
  <c r="M9416" i="23" s="1"/>
  <c r="L9417" i="23"/>
  <c r="M9417" i="23" s="1"/>
  <c r="L9418" i="23"/>
  <c r="M9418" i="23" s="1"/>
  <c r="L9419" i="23"/>
  <c r="M9419" i="23" s="1"/>
  <c r="L9420" i="23"/>
  <c r="M9420" i="23" s="1"/>
  <c r="L9421" i="23"/>
  <c r="M9421" i="23" s="1"/>
  <c r="L9422" i="23"/>
  <c r="M9422" i="23" s="1"/>
  <c r="L9423" i="23"/>
  <c r="M9423" i="23" s="1"/>
  <c r="L9424" i="23"/>
  <c r="M9424" i="23" s="1"/>
  <c r="L9425" i="23"/>
  <c r="M9425" i="23" s="1"/>
  <c r="L9426" i="23"/>
  <c r="M9426" i="23" s="1"/>
  <c r="L9427" i="23"/>
  <c r="M9427" i="23" s="1"/>
  <c r="L9428" i="23"/>
  <c r="M9428" i="23" s="1"/>
  <c r="L9429" i="23"/>
  <c r="M9429" i="23" s="1"/>
  <c r="L9430" i="23"/>
  <c r="M9430" i="23" s="1"/>
  <c r="L9431" i="23"/>
  <c r="M9431" i="23" s="1"/>
  <c r="L9432" i="23"/>
  <c r="M9432" i="23" s="1"/>
  <c r="L9433" i="23"/>
  <c r="M9433" i="23" s="1"/>
  <c r="L9434" i="23"/>
  <c r="M9434" i="23" s="1"/>
  <c r="L9435" i="23"/>
  <c r="M9435" i="23" s="1"/>
  <c r="L9436" i="23"/>
  <c r="M9436" i="23" s="1"/>
  <c r="L9437" i="23"/>
  <c r="M9437" i="23" s="1"/>
  <c r="L9438" i="23"/>
  <c r="M9438" i="23" s="1"/>
  <c r="L9439" i="23"/>
  <c r="M9439" i="23" s="1"/>
  <c r="L9440" i="23"/>
  <c r="M9440" i="23" s="1"/>
  <c r="L9441" i="23"/>
  <c r="M9441" i="23" s="1"/>
  <c r="L9442" i="23"/>
  <c r="M9442" i="23" s="1"/>
  <c r="L9443" i="23"/>
  <c r="M9443" i="23" s="1"/>
  <c r="L9444" i="23"/>
  <c r="M9444" i="23" s="1"/>
  <c r="L9445" i="23"/>
  <c r="M9445" i="23" s="1"/>
  <c r="L9446" i="23"/>
  <c r="M9446" i="23" s="1"/>
  <c r="L9447" i="23"/>
  <c r="M9447" i="23" s="1"/>
  <c r="L9448" i="23"/>
  <c r="M9448" i="23" s="1"/>
  <c r="L9449" i="23"/>
  <c r="M9449" i="23" s="1"/>
  <c r="L9450" i="23"/>
  <c r="M9450" i="23" s="1"/>
  <c r="L9451" i="23"/>
  <c r="M9451" i="23" s="1"/>
  <c r="L9452" i="23"/>
  <c r="M9452" i="23" s="1"/>
  <c r="L9453" i="23"/>
  <c r="M9453" i="23" s="1"/>
  <c r="L9454" i="23"/>
  <c r="M9454" i="23" s="1"/>
  <c r="L9455" i="23"/>
  <c r="M9455" i="23" s="1"/>
  <c r="L9456" i="23"/>
  <c r="M9456" i="23" s="1"/>
  <c r="L9457" i="23"/>
  <c r="M9457" i="23" s="1"/>
  <c r="L9458" i="23"/>
  <c r="M9458" i="23" s="1"/>
  <c r="L9459" i="23"/>
  <c r="M9459" i="23" s="1"/>
  <c r="L9460" i="23"/>
  <c r="M9460" i="23" s="1"/>
  <c r="L9461" i="23"/>
  <c r="M9461" i="23" s="1"/>
  <c r="L9462" i="23"/>
  <c r="M9462" i="23" s="1"/>
  <c r="L9463" i="23"/>
  <c r="M9463" i="23" s="1"/>
  <c r="L9464" i="23"/>
  <c r="M9464" i="23" s="1"/>
  <c r="L9465" i="23"/>
  <c r="M9465" i="23" s="1"/>
  <c r="L9466" i="23"/>
  <c r="M9466" i="23" s="1"/>
  <c r="L9467" i="23"/>
  <c r="M9467" i="23" s="1"/>
  <c r="L9468" i="23"/>
  <c r="M9468" i="23" s="1"/>
  <c r="L9469" i="23"/>
  <c r="M9469" i="23" s="1"/>
  <c r="L9470" i="23"/>
  <c r="M9470" i="23" s="1"/>
  <c r="L9471" i="23"/>
  <c r="M9471" i="23" s="1"/>
  <c r="L9472" i="23"/>
  <c r="M9472" i="23" s="1"/>
  <c r="L9473" i="23"/>
  <c r="M9473" i="23" s="1"/>
  <c r="L9474" i="23"/>
  <c r="M9474" i="23" s="1"/>
  <c r="L9475" i="23"/>
  <c r="M9475" i="23" s="1"/>
  <c r="L9476" i="23"/>
  <c r="M9476" i="23" s="1"/>
  <c r="L9477" i="23"/>
  <c r="M9477" i="23" s="1"/>
  <c r="L9478" i="23"/>
  <c r="M9478" i="23" s="1"/>
  <c r="L9479" i="23"/>
  <c r="M9479" i="23" s="1"/>
  <c r="L9480" i="23"/>
  <c r="M9480" i="23" s="1"/>
  <c r="L9481" i="23"/>
  <c r="M9481" i="23" s="1"/>
  <c r="L9482" i="23"/>
  <c r="M9482" i="23" s="1"/>
  <c r="L9483" i="23"/>
  <c r="M9483" i="23" s="1"/>
  <c r="L9484" i="23"/>
  <c r="M9484" i="23" s="1"/>
  <c r="L9485" i="23"/>
  <c r="M9485" i="23" s="1"/>
  <c r="L9486" i="23"/>
  <c r="M9486" i="23" s="1"/>
  <c r="L9487" i="23"/>
  <c r="M9487" i="23" s="1"/>
  <c r="L9488" i="23"/>
  <c r="M9488" i="23" s="1"/>
  <c r="L9489" i="23"/>
  <c r="M9489" i="23" s="1"/>
  <c r="L9490" i="23"/>
  <c r="M9490" i="23" s="1"/>
  <c r="L9491" i="23"/>
  <c r="M9491" i="23" s="1"/>
  <c r="L9492" i="23"/>
  <c r="M9492" i="23" s="1"/>
  <c r="L9493" i="23"/>
  <c r="M9493" i="23" s="1"/>
  <c r="L9494" i="23"/>
  <c r="M9494" i="23" s="1"/>
  <c r="L9495" i="23"/>
  <c r="M9495" i="23" s="1"/>
  <c r="L9496" i="23"/>
  <c r="M9496" i="23" s="1"/>
  <c r="L9497" i="23"/>
  <c r="M9497" i="23" s="1"/>
  <c r="L9498" i="23"/>
  <c r="M9498" i="23" s="1"/>
  <c r="L9499" i="23"/>
  <c r="M9499" i="23" s="1"/>
  <c r="L9500" i="23"/>
  <c r="M9500" i="23" s="1"/>
  <c r="L9501" i="23"/>
  <c r="M9501" i="23" s="1"/>
  <c r="L9502" i="23"/>
  <c r="M9502" i="23" s="1"/>
  <c r="L9503" i="23"/>
  <c r="M9503" i="23" s="1"/>
  <c r="L9504" i="23"/>
  <c r="M9504" i="23" s="1"/>
  <c r="L9505" i="23"/>
  <c r="M9505" i="23" s="1"/>
  <c r="L9506" i="23"/>
  <c r="M9506" i="23" s="1"/>
  <c r="L9507" i="23"/>
  <c r="M9507" i="23" s="1"/>
  <c r="L9508" i="23"/>
  <c r="M9508" i="23" s="1"/>
  <c r="L9509" i="23"/>
  <c r="M9509" i="23" s="1"/>
  <c r="L9510" i="23"/>
  <c r="M9510" i="23" s="1"/>
  <c r="L9511" i="23"/>
  <c r="M9511" i="23" s="1"/>
  <c r="L9512" i="23"/>
  <c r="M9512" i="23" s="1"/>
  <c r="L9513" i="23"/>
  <c r="M9513" i="23" s="1"/>
  <c r="L9514" i="23"/>
  <c r="M9514" i="23" s="1"/>
  <c r="L9515" i="23"/>
  <c r="M9515" i="23" s="1"/>
  <c r="L9516" i="23"/>
  <c r="M9516" i="23" s="1"/>
  <c r="L9517" i="23"/>
  <c r="M9517" i="23" s="1"/>
  <c r="L9518" i="23"/>
  <c r="M9518" i="23" s="1"/>
  <c r="L9519" i="23"/>
  <c r="M9519" i="23" s="1"/>
  <c r="L9520" i="23"/>
  <c r="M9520" i="23" s="1"/>
  <c r="L9521" i="23"/>
  <c r="M9521" i="23" s="1"/>
  <c r="L9522" i="23"/>
  <c r="M9522" i="23" s="1"/>
  <c r="L9523" i="23"/>
  <c r="M9523" i="23" s="1"/>
  <c r="L9524" i="23"/>
  <c r="M9524" i="23" s="1"/>
  <c r="L9525" i="23"/>
  <c r="M9525" i="23" s="1"/>
  <c r="L9526" i="23"/>
  <c r="M9526" i="23" s="1"/>
  <c r="L9527" i="23"/>
  <c r="M9527" i="23" s="1"/>
  <c r="L9528" i="23"/>
  <c r="M9528" i="23" s="1"/>
  <c r="L9529" i="23"/>
  <c r="M9529" i="23" s="1"/>
  <c r="L9530" i="23"/>
  <c r="M9530" i="23" s="1"/>
  <c r="L9531" i="23"/>
  <c r="M9531" i="23" s="1"/>
  <c r="L9532" i="23"/>
  <c r="M9532" i="23" s="1"/>
  <c r="L9533" i="23"/>
  <c r="M9533" i="23" s="1"/>
  <c r="L9534" i="23"/>
  <c r="M9534" i="23" s="1"/>
  <c r="L9535" i="23"/>
  <c r="M9535" i="23" s="1"/>
  <c r="L9536" i="23"/>
  <c r="M9536" i="23" s="1"/>
  <c r="L9537" i="23"/>
  <c r="M9537" i="23" s="1"/>
  <c r="L9538" i="23"/>
  <c r="M9538" i="23" s="1"/>
  <c r="L9539" i="23"/>
  <c r="M9539" i="23" s="1"/>
  <c r="L9540" i="23"/>
  <c r="M9540" i="23" s="1"/>
  <c r="L9541" i="23"/>
  <c r="M9541" i="23" s="1"/>
  <c r="L9542" i="23"/>
  <c r="M9542" i="23" s="1"/>
  <c r="L9543" i="23"/>
  <c r="M9543" i="23" s="1"/>
  <c r="L9544" i="23"/>
  <c r="M9544" i="23" s="1"/>
  <c r="L9545" i="23"/>
  <c r="M9545" i="23" s="1"/>
  <c r="L9546" i="23"/>
  <c r="M9546" i="23" s="1"/>
  <c r="L9547" i="23"/>
  <c r="M9547" i="23" s="1"/>
  <c r="L9548" i="23"/>
  <c r="M9548" i="23" s="1"/>
  <c r="L9549" i="23"/>
  <c r="M9549" i="23" s="1"/>
  <c r="L9550" i="23"/>
  <c r="M9550" i="23" s="1"/>
  <c r="L9551" i="23"/>
  <c r="M9551" i="23" s="1"/>
  <c r="L9552" i="23"/>
  <c r="M9552" i="23" s="1"/>
  <c r="L9553" i="23"/>
  <c r="M9553" i="23" s="1"/>
  <c r="L9554" i="23"/>
  <c r="M9554" i="23" s="1"/>
  <c r="L9555" i="23"/>
  <c r="M9555" i="23" s="1"/>
  <c r="L9556" i="23"/>
  <c r="M9556" i="23" s="1"/>
  <c r="L9557" i="23"/>
  <c r="M9557" i="23" s="1"/>
  <c r="L9558" i="23"/>
  <c r="M9558" i="23" s="1"/>
  <c r="L9559" i="23"/>
  <c r="M9559" i="23" s="1"/>
  <c r="L9560" i="23"/>
  <c r="M9560" i="23" s="1"/>
  <c r="L9561" i="23"/>
  <c r="M9561" i="23" s="1"/>
  <c r="L9562" i="23"/>
  <c r="M9562" i="23" s="1"/>
  <c r="L9563" i="23"/>
  <c r="M9563" i="23" s="1"/>
  <c r="L9564" i="23"/>
  <c r="M9564" i="23" s="1"/>
  <c r="L9565" i="23"/>
  <c r="M9565" i="23" s="1"/>
  <c r="L9566" i="23"/>
  <c r="M9566" i="23" s="1"/>
  <c r="L9567" i="23"/>
  <c r="M9567" i="23" s="1"/>
  <c r="L9568" i="23"/>
  <c r="M9568" i="23" s="1"/>
  <c r="L9569" i="23"/>
  <c r="M9569" i="23" s="1"/>
  <c r="L9570" i="23"/>
  <c r="M9570" i="23" s="1"/>
  <c r="L9571" i="23"/>
  <c r="M9571" i="23" s="1"/>
  <c r="L9572" i="23"/>
  <c r="M9572" i="23" s="1"/>
  <c r="L9573" i="23"/>
  <c r="M9573" i="23" s="1"/>
  <c r="L9574" i="23"/>
  <c r="M9574" i="23" s="1"/>
  <c r="L9575" i="23"/>
  <c r="M9575" i="23" s="1"/>
  <c r="L9576" i="23"/>
  <c r="M9576" i="23" s="1"/>
  <c r="L9577" i="23"/>
  <c r="M9577" i="23" s="1"/>
  <c r="L9578" i="23"/>
  <c r="M9578" i="23" s="1"/>
  <c r="L9579" i="23"/>
  <c r="M9579" i="23" s="1"/>
  <c r="L9580" i="23"/>
  <c r="M9580" i="23" s="1"/>
  <c r="L9581" i="23"/>
  <c r="M9581" i="23" s="1"/>
  <c r="L9582" i="23"/>
  <c r="M9582" i="23" s="1"/>
  <c r="L9583" i="23"/>
  <c r="M9583" i="23" s="1"/>
  <c r="L9584" i="23"/>
  <c r="M9584" i="23" s="1"/>
  <c r="L9585" i="23"/>
  <c r="M9585" i="23" s="1"/>
  <c r="L9586" i="23"/>
  <c r="M9586" i="23" s="1"/>
  <c r="L9587" i="23"/>
  <c r="M9587" i="23" s="1"/>
  <c r="L9588" i="23"/>
  <c r="M9588" i="23" s="1"/>
  <c r="L9589" i="23"/>
  <c r="M9589" i="23" s="1"/>
  <c r="L9590" i="23"/>
  <c r="M9590" i="23" s="1"/>
  <c r="L9591" i="23"/>
  <c r="M9591" i="23" s="1"/>
  <c r="L9592" i="23"/>
  <c r="M9592" i="23" s="1"/>
  <c r="L9593" i="23"/>
  <c r="M9593" i="23" s="1"/>
  <c r="L9594" i="23"/>
  <c r="M9594" i="23" s="1"/>
  <c r="L9595" i="23"/>
  <c r="M9595" i="23" s="1"/>
  <c r="L9596" i="23"/>
  <c r="M9596" i="23" s="1"/>
  <c r="L9597" i="23"/>
  <c r="M9597" i="23" s="1"/>
  <c r="L9598" i="23"/>
  <c r="M9598" i="23" s="1"/>
  <c r="L9599" i="23"/>
  <c r="M9599" i="23" s="1"/>
  <c r="L9600" i="23"/>
  <c r="M9600" i="23" s="1"/>
  <c r="L9601" i="23"/>
  <c r="M9601" i="23" s="1"/>
  <c r="L9602" i="23"/>
  <c r="M9602" i="23" s="1"/>
  <c r="L9603" i="23"/>
  <c r="M9603" i="23" s="1"/>
  <c r="L9604" i="23"/>
  <c r="M9604" i="23" s="1"/>
  <c r="L9605" i="23"/>
  <c r="M9605" i="23" s="1"/>
  <c r="L9606" i="23"/>
  <c r="M9606" i="23" s="1"/>
  <c r="L9607" i="23"/>
  <c r="M9607" i="23" s="1"/>
  <c r="L9608" i="23"/>
  <c r="M9608" i="23" s="1"/>
  <c r="L9609" i="23"/>
  <c r="M9609" i="23" s="1"/>
  <c r="L9610" i="23"/>
  <c r="M9610" i="23" s="1"/>
  <c r="L9611" i="23"/>
  <c r="M9611" i="23" s="1"/>
  <c r="L9612" i="23"/>
  <c r="M9612" i="23" s="1"/>
  <c r="L9613" i="23"/>
  <c r="M9613" i="23" s="1"/>
  <c r="L9614" i="23"/>
  <c r="M9614" i="23" s="1"/>
  <c r="L9615" i="23"/>
  <c r="M9615" i="23" s="1"/>
  <c r="L9616" i="23"/>
  <c r="M9616" i="23" s="1"/>
  <c r="L9617" i="23"/>
  <c r="M9617" i="23" s="1"/>
  <c r="L9618" i="23"/>
  <c r="M9618" i="23" s="1"/>
  <c r="L9619" i="23"/>
  <c r="M9619" i="23" s="1"/>
  <c r="L9620" i="23"/>
  <c r="M9620" i="23" s="1"/>
  <c r="L9621" i="23"/>
  <c r="M9621" i="23" s="1"/>
  <c r="L9622" i="23"/>
  <c r="M9622" i="23" s="1"/>
  <c r="L9623" i="23"/>
  <c r="M9623" i="23" s="1"/>
  <c r="L9624" i="23"/>
  <c r="M9624" i="23" s="1"/>
  <c r="L9625" i="23"/>
  <c r="M9625" i="23" s="1"/>
  <c r="L9626" i="23"/>
  <c r="M9626" i="23" s="1"/>
  <c r="L9627" i="23"/>
  <c r="M9627" i="23" s="1"/>
  <c r="L9628" i="23"/>
  <c r="M9628" i="23" s="1"/>
  <c r="L9629" i="23"/>
  <c r="M9629" i="23" s="1"/>
  <c r="L9630" i="23"/>
  <c r="M9630" i="23" s="1"/>
  <c r="L9631" i="23"/>
  <c r="M9631" i="23" s="1"/>
  <c r="L9632" i="23"/>
  <c r="M9632" i="23" s="1"/>
  <c r="L9633" i="23"/>
  <c r="M9633" i="23" s="1"/>
  <c r="L9634" i="23"/>
  <c r="M9634" i="23" s="1"/>
  <c r="L9635" i="23"/>
  <c r="M9635" i="23" s="1"/>
  <c r="L9636" i="23"/>
  <c r="M9636" i="23" s="1"/>
  <c r="L9637" i="23"/>
  <c r="M9637" i="23" s="1"/>
  <c r="L9638" i="23"/>
  <c r="M9638" i="23" s="1"/>
  <c r="L9639" i="23"/>
  <c r="M9639" i="23" s="1"/>
  <c r="L9640" i="23"/>
  <c r="M9640" i="23" s="1"/>
  <c r="L9641" i="23"/>
  <c r="M9641" i="23" s="1"/>
  <c r="L9642" i="23"/>
  <c r="M9642" i="23" s="1"/>
  <c r="L9643" i="23"/>
  <c r="M9643" i="23" s="1"/>
  <c r="L9644" i="23"/>
  <c r="M9644" i="23" s="1"/>
  <c r="L9645" i="23"/>
  <c r="M9645" i="23" s="1"/>
  <c r="L9646" i="23"/>
  <c r="M9646" i="23" s="1"/>
  <c r="L9647" i="23"/>
  <c r="M9647" i="23" s="1"/>
  <c r="L9648" i="23"/>
  <c r="M9648" i="23" s="1"/>
  <c r="L9649" i="23"/>
  <c r="M9649" i="23" s="1"/>
  <c r="L9650" i="23"/>
  <c r="M9650" i="23" s="1"/>
  <c r="L9651" i="23"/>
  <c r="M9651" i="23" s="1"/>
  <c r="L9652" i="23"/>
  <c r="M9652" i="23" s="1"/>
  <c r="L9653" i="23"/>
  <c r="M9653" i="23" s="1"/>
  <c r="L9654" i="23"/>
  <c r="M9654" i="23" s="1"/>
  <c r="L9655" i="23"/>
  <c r="M9655" i="23" s="1"/>
  <c r="L9656" i="23"/>
  <c r="M9656" i="23" s="1"/>
  <c r="L9657" i="23"/>
  <c r="M9657" i="23" s="1"/>
  <c r="L9658" i="23"/>
  <c r="M9658" i="23" s="1"/>
  <c r="L9659" i="23"/>
  <c r="M9659" i="23" s="1"/>
  <c r="L9660" i="23"/>
  <c r="M9660" i="23" s="1"/>
  <c r="L9661" i="23"/>
  <c r="M9661" i="23" s="1"/>
  <c r="L9662" i="23"/>
  <c r="M9662" i="23" s="1"/>
  <c r="L9663" i="23"/>
  <c r="M9663" i="23" s="1"/>
  <c r="L9664" i="23"/>
  <c r="M9664" i="23" s="1"/>
  <c r="L9665" i="23"/>
  <c r="M9665" i="23" s="1"/>
  <c r="L9666" i="23"/>
  <c r="M9666" i="23" s="1"/>
  <c r="L9667" i="23"/>
  <c r="M9667" i="23" s="1"/>
  <c r="L9668" i="23"/>
  <c r="M9668" i="23" s="1"/>
  <c r="L9669" i="23"/>
  <c r="M9669" i="23" s="1"/>
  <c r="L9670" i="23"/>
  <c r="M9670" i="23" s="1"/>
  <c r="L9671" i="23"/>
  <c r="M9671" i="23" s="1"/>
  <c r="L9672" i="23"/>
  <c r="M9672" i="23" s="1"/>
  <c r="L9673" i="23"/>
  <c r="M9673" i="23" s="1"/>
  <c r="L9674" i="23"/>
  <c r="M9674" i="23" s="1"/>
  <c r="L9675" i="23"/>
  <c r="M9675" i="23" s="1"/>
  <c r="L9676" i="23"/>
  <c r="M9676" i="23" s="1"/>
  <c r="L9677" i="23"/>
  <c r="M9677" i="23" s="1"/>
  <c r="L9678" i="23"/>
  <c r="M9678" i="23" s="1"/>
  <c r="L9679" i="23"/>
  <c r="M9679" i="23" s="1"/>
  <c r="L9680" i="23"/>
  <c r="M9680" i="23" s="1"/>
  <c r="L9681" i="23"/>
  <c r="M9681" i="23" s="1"/>
  <c r="L9682" i="23"/>
  <c r="M9682" i="23" s="1"/>
  <c r="L9683" i="23"/>
  <c r="M9683" i="23" s="1"/>
  <c r="L9684" i="23"/>
  <c r="M9684" i="23" s="1"/>
  <c r="L9685" i="23"/>
  <c r="M9685" i="23" s="1"/>
  <c r="L9686" i="23"/>
  <c r="M9686" i="23" s="1"/>
  <c r="L9687" i="23"/>
  <c r="M9687" i="23" s="1"/>
  <c r="L9688" i="23"/>
  <c r="M9688" i="23" s="1"/>
  <c r="L9689" i="23"/>
  <c r="M9689" i="23" s="1"/>
  <c r="L9690" i="23"/>
  <c r="M9690" i="23" s="1"/>
  <c r="L9691" i="23"/>
  <c r="M9691" i="23" s="1"/>
  <c r="L9692" i="23"/>
  <c r="M9692" i="23" s="1"/>
  <c r="L9693" i="23"/>
  <c r="M9693" i="23" s="1"/>
  <c r="L9694" i="23"/>
  <c r="M9694" i="23" s="1"/>
  <c r="L9695" i="23"/>
  <c r="M9695" i="23" s="1"/>
  <c r="L9696" i="23"/>
  <c r="M9696" i="23" s="1"/>
  <c r="L9697" i="23"/>
  <c r="M9697" i="23" s="1"/>
  <c r="L9698" i="23"/>
  <c r="M9698" i="23" s="1"/>
  <c r="L9699" i="23"/>
  <c r="M9699" i="23" s="1"/>
  <c r="L9700" i="23"/>
  <c r="M9700" i="23" s="1"/>
  <c r="L9701" i="23"/>
  <c r="M9701" i="23" s="1"/>
  <c r="L9702" i="23"/>
  <c r="M9702" i="23" s="1"/>
  <c r="L9703" i="23"/>
  <c r="M9703" i="23" s="1"/>
  <c r="L9704" i="23"/>
  <c r="M9704" i="23" s="1"/>
  <c r="L9705" i="23"/>
  <c r="M9705" i="23" s="1"/>
  <c r="L9706" i="23"/>
  <c r="M9706" i="23" s="1"/>
  <c r="L9707" i="23"/>
  <c r="M9707" i="23" s="1"/>
  <c r="L9708" i="23"/>
  <c r="M9708" i="23" s="1"/>
  <c r="L9709" i="23"/>
  <c r="M9709" i="23" s="1"/>
  <c r="L9710" i="23"/>
  <c r="M9710" i="23" s="1"/>
  <c r="L9711" i="23"/>
  <c r="M9711" i="23" s="1"/>
  <c r="L9712" i="23"/>
  <c r="M9712" i="23" s="1"/>
  <c r="L9713" i="23"/>
  <c r="M9713" i="23" s="1"/>
  <c r="L9714" i="23"/>
  <c r="M9714" i="23" s="1"/>
  <c r="L9715" i="23"/>
  <c r="M9715" i="23" s="1"/>
  <c r="L9716" i="23"/>
  <c r="M9716" i="23" s="1"/>
  <c r="L9717" i="23"/>
  <c r="M9717" i="23" s="1"/>
  <c r="L9718" i="23"/>
  <c r="M9718" i="23" s="1"/>
  <c r="L9719" i="23"/>
  <c r="M9719" i="23" s="1"/>
  <c r="L9720" i="23"/>
  <c r="M9720" i="23" s="1"/>
  <c r="L9721" i="23"/>
  <c r="M9721" i="23" s="1"/>
  <c r="L9722" i="23"/>
  <c r="M9722" i="23" s="1"/>
  <c r="L9723" i="23"/>
  <c r="M9723" i="23" s="1"/>
  <c r="L9724" i="23"/>
  <c r="M9724" i="23" s="1"/>
  <c r="L9725" i="23"/>
  <c r="M9725" i="23" s="1"/>
  <c r="L9726" i="23"/>
  <c r="M9726" i="23" s="1"/>
  <c r="L9727" i="23"/>
  <c r="M9727" i="23" s="1"/>
  <c r="L9728" i="23"/>
  <c r="M9728" i="23" s="1"/>
  <c r="L9729" i="23"/>
  <c r="M9729" i="23" s="1"/>
  <c r="L9730" i="23"/>
  <c r="M9730" i="23" s="1"/>
  <c r="L9731" i="23"/>
  <c r="M9731" i="23" s="1"/>
  <c r="L9732" i="23"/>
  <c r="M9732" i="23" s="1"/>
  <c r="L9733" i="23"/>
  <c r="M9733" i="23" s="1"/>
  <c r="L9734" i="23"/>
  <c r="M9734" i="23" s="1"/>
  <c r="L9735" i="23"/>
  <c r="M9735" i="23" s="1"/>
  <c r="L9736" i="23"/>
  <c r="M9736" i="23" s="1"/>
  <c r="L9737" i="23"/>
  <c r="M9737" i="23" s="1"/>
  <c r="L9738" i="23"/>
  <c r="M9738" i="23" s="1"/>
  <c r="L9739" i="23"/>
  <c r="M9739" i="23" s="1"/>
  <c r="L9740" i="23"/>
  <c r="M9740" i="23" s="1"/>
  <c r="L9741" i="23"/>
  <c r="M9741" i="23" s="1"/>
  <c r="L9742" i="23"/>
  <c r="M9742" i="23" s="1"/>
  <c r="L9743" i="23"/>
  <c r="M9743" i="23" s="1"/>
  <c r="L9744" i="23"/>
  <c r="M9744" i="23" s="1"/>
  <c r="L9745" i="23"/>
  <c r="M9745" i="23" s="1"/>
  <c r="L9746" i="23"/>
  <c r="M9746" i="23" s="1"/>
  <c r="L9747" i="23"/>
  <c r="M9747" i="23" s="1"/>
  <c r="L9748" i="23"/>
  <c r="M9748" i="23" s="1"/>
  <c r="L9749" i="23"/>
  <c r="M9749" i="23" s="1"/>
  <c r="L9750" i="23"/>
  <c r="M9750" i="23" s="1"/>
  <c r="L9751" i="23"/>
  <c r="M9751" i="23" s="1"/>
  <c r="L9752" i="23"/>
  <c r="M9752" i="23" s="1"/>
  <c r="L9753" i="23"/>
  <c r="M9753" i="23" s="1"/>
  <c r="L9754" i="23"/>
  <c r="M9754" i="23" s="1"/>
  <c r="L9755" i="23"/>
  <c r="M9755" i="23" s="1"/>
  <c r="L9756" i="23"/>
  <c r="M9756" i="23" s="1"/>
  <c r="L9757" i="23"/>
  <c r="M9757" i="23" s="1"/>
  <c r="L9758" i="23"/>
  <c r="M9758" i="23" s="1"/>
  <c r="L9759" i="23"/>
  <c r="M9759" i="23" s="1"/>
  <c r="L9760" i="23"/>
  <c r="M9760" i="23" s="1"/>
  <c r="L9761" i="23"/>
  <c r="M9761" i="23" s="1"/>
  <c r="L9762" i="23"/>
  <c r="M9762" i="23" s="1"/>
  <c r="L9763" i="23"/>
  <c r="M9763" i="23" s="1"/>
  <c r="L9764" i="23"/>
  <c r="M9764" i="23" s="1"/>
  <c r="L9765" i="23"/>
  <c r="M9765" i="23" s="1"/>
  <c r="L9766" i="23"/>
  <c r="M9766" i="23" s="1"/>
  <c r="L9767" i="23"/>
  <c r="M9767" i="23" s="1"/>
  <c r="L9768" i="23"/>
  <c r="M9768" i="23" s="1"/>
  <c r="L9769" i="23"/>
  <c r="M9769" i="23" s="1"/>
  <c r="L9770" i="23"/>
  <c r="M9770" i="23" s="1"/>
  <c r="L9771" i="23"/>
  <c r="M9771" i="23" s="1"/>
  <c r="L9772" i="23"/>
  <c r="M9772" i="23" s="1"/>
  <c r="L9773" i="23"/>
  <c r="M9773" i="23" s="1"/>
  <c r="L9774" i="23"/>
  <c r="M9774" i="23" s="1"/>
  <c r="L9775" i="23"/>
  <c r="M9775" i="23" s="1"/>
  <c r="L9776" i="23"/>
  <c r="M9776" i="23" s="1"/>
  <c r="L9777" i="23"/>
  <c r="M9777" i="23" s="1"/>
  <c r="L9778" i="23"/>
  <c r="M9778" i="23" s="1"/>
  <c r="L9779" i="23"/>
  <c r="M9779" i="23" s="1"/>
  <c r="L9780" i="23"/>
  <c r="M9780" i="23" s="1"/>
  <c r="L9781" i="23"/>
  <c r="M9781" i="23" s="1"/>
  <c r="L9782" i="23"/>
  <c r="M9782" i="23" s="1"/>
  <c r="L9783" i="23"/>
  <c r="M9783" i="23" s="1"/>
  <c r="L9784" i="23"/>
  <c r="M9784" i="23" s="1"/>
  <c r="L9785" i="23"/>
  <c r="M9785" i="23" s="1"/>
  <c r="L9786" i="23"/>
  <c r="M9786" i="23" s="1"/>
  <c r="L9787" i="23"/>
  <c r="M9787" i="23" s="1"/>
  <c r="L9788" i="23"/>
  <c r="M9788" i="23" s="1"/>
  <c r="L9789" i="23"/>
  <c r="M9789" i="23" s="1"/>
  <c r="L9790" i="23"/>
  <c r="M9790" i="23" s="1"/>
  <c r="L9791" i="23"/>
  <c r="M9791" i="23" s="1"/>
  <c r="L9792" i="23"/>
  <c r="M9792" i="23" s="1"/>
  <c r="L9793" i="23"/>
  <c r="M9793" i="23" s="1"/>
  <c r="L9794" i="23"/>
  <c r="M9794" i="23" s="1"/>
  <c r="L9795" i="23"/>
  <c r="M9795" i="23" s="1"/>
  <c r="L9796" i="23"/>
  <c r="M9796" i="23" s="1"/>
  <c r="L9797" i="23"/>
  <c r="M9797" i="23" s="1"/>
  <c r="L9798" i="23"/>
  <c r="M9798" i="23" s="1"/>
  <c r="L9799" i="23"/>
  <c r="M9799" i="23" s="1"/>
  <c r="L9800" i="23"/>
  <c r="M9800" i="23" s="1"/>
  <c r="L9801" i="23"/>
  <c r="M9801" i="23" s="1"/>
  <c r="L9802" i="23"/>
  <c r="M9802" i="23" s="1"/>
  <c r="L9803" i="23"/>
  <c r="M9803" i="23" s="1"/>
  <c r="L9804" i="23"/>
  <c r="M9804" i="23" s="1"/>
  <c r="L9805" i="23"/>
  <c r="M9805" i="23" s="1"/>
  <c r="L9806" i="23"/>
  <c r="M9806" i="23" s="1"/>
  <c r="L9807" i="23"/>
  <c r="M9807" i="23" s="1"/>
  <c r="L9808" i="23"/>
  <c r="M9808" i="23" s="1"/>
  <c r="L9809" i="23"/>
  <c r="M9809" i="23" s="1"/>
  <c r="L9810" i="23"/>
  <c r="M9810" i="23" s="1"/>
  <c r="L9811" i="23"/>
  <c r="M9811" i="23" s="1"/>
  <c r="L9812" i="23"/>
  <c r="M9812" i="23" s="1"/>
  <c r="L9813" i="23"/>
  <c r="M9813" i="23" s="1"/>
  <c r="L9814" i="23"/>
  <c r="M9814" i="23" s="1"/>
  <c r="L9815" i="23"/>
  <c r="M9815" i="23" s="1"/>
  <c r="L9816" i="23"/>
  <c r="M9816" i="23" s="1"/>
  <c r="L9817" i="23"/>
  <c r="M9817" i="23" s="1"/>
  <c r="L9818" i="23"/>
  <c r="M9818" i="23" s="1"/>
  <c r="L9819" i="23"/>
  <c r="M9819" i="23" s="1"/>
  <c r="L9820" i="23"/>
  <c r="M9820" i="23" s="1"/>
  <c r="L9821" i="23"/>
  <c r="M9821" i="23" s="1"/>
  <c r="L9822" i="23"/>
  <c r="M9822" i="23" s="1"/>
  <c r="L9823" i="23"/>
  <c r="M9823" i="23" s="1"/>
  <c r="L9824" i="23"/>
  <c r="M9824" i="23" s="1"/>
  <c r="L9825" i="23"/>
  <c r="M9825" i="23" s="1"/>
  <c r="L9826" i="23"/>
  <c r="M9826" i="23" s="1"/>
  <c r="L9827" i="23"/>
  <c r="M9827" i="23" s="1"/>
  <c r="L9828" i="23"/>
  <c r="M9828" i="23" s="1"/>
  <c r="L9829" i="23"/>
  <c r="M9829" i="23" s="1"/>
  <c r="L9830" i="23"/>
  <c r="M9830" i="23" s="1"/>
  <c r="L9831" i="23"/>
  <c r="M9831" i="23" s="1"/>
  <c r="L9832" i="23"/>
  <c r="M9832" i="23" s="1"/>
  <c r="L9833" i="23"/>
  <c r="M9833" i="23" s="1"/>
  <c r="L9834" i="23"/>
  <c r="M9834" i="23" s="1"/>
  <c r="L9835" i="23"/>
  <c r="M9835" i="23" s="1"/>
  <c r="L9836" i="23"/>
  <c r="M9836" i="23" s="1"/>
  <c r="L9837" i="23"/>
  <c r="M9837" i="23" s="1"/>
  <c r="L9838" i="23"/>
  <c r="M9838" i="23" s="1"/>
  <c r="L9839" i="23"/>
  <c r="M9839" i="23" s="1"/>
  <c r="L9840" i="23"/>
  <c r="M9840" i="23" s="1"/>
  <c r="L9841" i="23"/>
  <c r="M9841" i="23" s="1"/>
  <c r="L9842" i="23"/>
  <c r="M9842" i="23" s="1"/>
  <c r="L9843" i="23"/>
  <c r="M9843" i="23" s="1"/>
  <c r="L9844" i="23"/>
  <c r="M9844" i="23" s="1"/>
  <c r="L9845" i="23"/>
  <c r="M9845" i="23" s="1"/>
  <c r="L9846" i="23"/>
  <c r="M9846" i="23" s="1"/>
  <c r="L9847" i="23"/>
  <c r="M9847" i="23" s="1"/>
  <c r="L9848" i="23"/>
  <c r="M9848" i="23" s="1"/>
  <c r="L9849" i="23"/>
  <c r="M9849" i="23" s="1"/>
  <c r="L9850" i="23"/>
  <c r="M9850" i="23" s="1"/>
  <c r="L9851" i="23"/>
  <c r="M9851" i="23" s="1"/>
  <c r="L9852" i="23"/>
  <c r="M9852" i="23" s="1"/>
  <c r="L9853" i="23"/>
  <c r="M9853" i="23" s="1"/>
  <c r="L9854" i="23"/>
  <c r="M9854" i="23" s="1"/>
  <c r="L9855" i="23"/>
  <c r="M9855" i="23" s="1"/>
  <c r="L9856" i="23"/>
  <c r="M9856" i="23" s="1"/>
  <c r="L9857" i="23"/>
  <c r="M9857" i="23" s="1"/>
  <c r="L9858" i="23"/>
  <c r="M9858" i="23" s="1"/>
  <c r="L9859" i="23"/>
  <c r="M9859" i="23" s="1"/>
  <c r="L9860" i="23"/>
  <c r="M9860" i="23" s="1"/>
  <c r="L9861" i="23"/>
  <c r="M9861" i="23" s="1"/>
  <c r="L9862" i="23"/>
  <c r="M9862" i="23" s="1"/>
  <c r="L9863" i="23"/>
  <c r="M9863" i="23" s="1"/>
  <c r="L9864" i="23"/>
  <c r="M9864" i="23" s="1"/>
  <c r="L9865" i="23"/>
  <c r="M9865" i="23" s="1"/>
  <c r="L9866" i="23"/>
  <c r="M9866" i="23" s="1"/>
  <c r="L9867" i="23"/>
  <c r="M9867" i="23" s="1"/>
  <c r="L9868" i="23"/>
  <c r="M9868" i="23" s="1"/>
  <c r="L9869" i="23"/>
  <c r="M9869" i="23" s="1"/>
  <c r="L9870" i="23"/>
  <c r="M9870" i="23" s="1"/>
  <c r="L9871" i="23"/>
  <c r="M9871" i="23" s="1"/>
  <c r="L9872" i="23"/>
  <c r="M9872" i="23" s="1"/>
  <c r="L9873" i="23"/>
  <c r="M9873" i="23" s="1"/>
  <c r="L9874" i="23"/>
  <c r="M9874" i="23" s="1"/>
  <c r="L9875" i="23"/>
  <c r="M9875" i="23" s="1"/>
  <c r="L9876" i="23"/>
  <c r="M9876" i="23" s="1"/>
  <c r="L9877" i="23"/>
  <c r="M9877" i="23" s="1"/>
  <c r="L9878" i="23"/>
  <c r="M9878" i="23" s="1"/>
  <c r="L9879" i="23"/>
  <c r="M9879" i="23" s="1"/>
  <c r="L9880" i="23"/>
  <c r="M9880" i="23" s="1"/>
  <c r="L9881" i="23"/>
  <c r="M9881" i="23" s="1"/>
  <c r="L9882" i="23"/>
  <c r="M9882" i="23" s="1"/>
  <c r="L9883" i="23"/>
  <c r="M9883" i="23" s="1"/>
  <c r="L9884" i="23"/>
  <c r="M9884" i="23" s="1"/>
  <c r="L9885" i="23"/>
  <c r="M9885" i="23" s="1"/>
  <c r="L9886" i="23"/>
  <c r="M9886" i="23" s="1"/>
  <c r="L9887" i="23"/>
  <c r="M9887" i="23" s="1"/>
  <c r="L9888" i="23"/>
  <c r="M9888" i="23" s="1"/>
  <c r="L9889" i="23"/>
  <c r="M9889" i="23" s="1"/>
  <c r="L9890" i="23"/>
  <c r="M9890" i="23" s="1"/>
  <c r="L9891" i="23"/>
  <c r="M9891" i="23" s="1"/>
  <c r="L9892" i="23"/>
  <c r="M9892" i="23" s="1"/>
  <c r="L9893" i="23"/>
  <c r="M9893" i="23" s="1"/>
  <c r="L9894" i="23"/>
  <c r="M9894" i="23" s="1"/>
  <c r="L9895" i="23"/>
  <c r="M9895" i="23" s="1"/>
  <c r="L9896" i="23"/>
  <c r="M9896" i="23" s="1"/>
  <c r="L9897" i="23"/>
  <c r="M9897" i="23" s="1"/>
  <c r="L9898" i="23"/>
  <c r="M9898" i="23" s="1"/>
  <c r="L9899" i="23"/>
  <c r="M9899" i="23" s="1"/>
  <c r="L9900" i="23"/>
  <c r="M9900" i="23" s="1"/>
  <c r="L9901" i="23"/>
  <c r="M9901" i="23" s="1"/>
  <c r="L9902" i="23"/>
  <c r="M9902" i="23" s="1"/>
  <c r="L9903" i="23"/>
  <c r="M9903" i="23" s="1"/>
  <c r="L9904" i="23"/>
  <c r="M9904" i="23" s="1"/>
  <c r="L9905" i="23"/>
  <c r="M9905" i="23" s="1"/>
  <c r="L9906" i="23"/>
  <c r="M9906" i="23" s="1"/>
  <c r="L9907" i="23"/>
  <c r="M9907" i="23" s="1"/>
  <c r="L9908" i="23"/>
  <c r="M9908" i="23" s="1"/>
  <c r="L9909" i="23"/>
  <c r="M9909" i="23" s="1"/>
  <c r="L9910" i="23"/>
  <c r="M9910" i="23" s="1"/>
  <c r="L9911" i="23"/>
  <c r="M9911" i="23" s="1"/>
  <c r="L9912" i="23"/>
  <c r="M9912" i="23" s="1"/>
  <c r="L9913" i="23"/>
  <c r="M9913" i="23" s="1"/>
  <c r="L9914" i="23"/>
  <c r="M9914" i="23" s="1"/>
  <c r="L9915" i="23"/>
  <c r="M9915" i="23" s="1"/>
  <c r="L9916" i="23"/>
  <c r="M9916" i="23" s="1"/>
  <c r="L9917" i="23"/>
  <c r="M9917" i="23" s="1"/>
  <c r="L9918" i="23"/>
  <c r="M9918" i="23" s="1"/>
  <c r="L9919" i="23"/>
  <c r="M9919" i="23" s="1"/>
  <c r="L9920" i="23"/>
  <c r="M9920" i="23" s="1"/>
  <c r="L9921" i="23"/>
  <c r="M9921" i="23" s="1"/>
  <c r="L9922" i="23"/>
  <c r="M9922" i="23" s="1"/>
  <c r="L9923" i="23"/>
  <c r="M9923" i="23" s="1"/>
  <c r="L9924" i="23"/>
  <c r="M9924" i="23" s="1"/>
  <c r="L9925" i="23"/>
  <c r="M9925" i="23" s="1"/>
  <c r="L9926" i="23"/>
  <c r="M9926" i="23" s="1"/>
  <c r="L9927" i="23"/>
  <c r="M9927" i="23" s="1"/>
  <c r="L9928" i="23"/>
  <c r="M9928" i="23" s="1"/>
  <c r="L9929" i="23"/>
  <c r="M9929" i="23" s="1"/>
  <c r="L9930" i="23"/>
  <c r="M9930" i="23" s="1"/>
  <c r="L9931" i="23"/>
  <c r="M9931" i="23" s="1"/>
  <c r="L9932" i="23"/>
  <c r="M9932" i="23" s="1"/>
  <c r="L9933" i="23"/>
  <c r="M9933" i="23" s="1"/>
  <c r="L9934" i="23"/>
  <c r="M9934" i="23" s="1"/>
  <c r="L9935" i="23"/>
  <c r="M9935" i="23" s="1"/>
  <c r="L9936" i="23"/>
  <c r="M9936" i="23" s="1"/>
  <c r="L9937" i="23"/>
  <c r="M9937" i="23" s="1"/>
  <c r="L9938" i="23"/>
  <c r="M9938" i="23" s="1"/>
  <c r="L9939" i="23"/>
  <c r="M9939" i="23" s="1"/>
  <c r="L9940" i="23"/>
  <c r="M9940" i="23" s="1"/>
  <c r="L9941" i="23"/>
  <c r="M9941" i="23" s="1"/>
  <c r="L9942" i="23"/>
  <c r="M9942" i="23" s="1"/>
  <c r="L9943" i="23"/>
  <c r="M9943" i="23" s="1"/>
  <c r="L9944" i="23"/>
  <c r="M9944" i="23" s="1"/>
  <c r="L9945" i="23"/>
  <c r="M9945" i="23" s="1"/>
  <c r="L9946" i="23"/>
  <c r="M9946" i="23" s="1"/>
  <c r="L9947" i="23"/>
  <c r="M9947" i="23" s="1"/>
  <c r="L9948" i="23"/>
  <c r="M9948" i="23" s="1"/>
  <c r="L9949" i="23"/>
  <c r="M9949" i="23" s="1"/>
  <c r="L9950" i="23"/>
  <c r="M9950" i="23" s="1"/>
  <c r="L9951" i="23"/>
  <c r="M9951" i="23" s="1"/>
  <c r="L9952" i="23"/>
  <c r="M9952" i="23" s="1"/>
  <c r="L9953" i="23"/>
  <c r="M9953" i="23" s="1"/>
  <c r="L9954" i="23"/>
  <c r="M9954" i="23" s="1"/>
  <c r="L9955" i="23"/>
  <c r="M9955" i="23" s="1"/>
  <c r="L9956" i="23"/>
  <c r="M9956" i="23" s="1"/>
  <c r="L9957" i="23"/>
  <c r="M9957" i="23" s="1"/>
  <c r="L9958" i="23"/>
  <c r="M9958" i="23" s="1"/>
  <c r="L9959" i="23"/>
  <c r="M9959" i="23" s="1"/>
  <c r="L9960" i="23"/>
  <c r="M9960" i="23" s="1"/>
  <c r="L9961" i="23"/>
  <c r="M9961" i="23" s="1"/>
  <c r="L9962" i="23"/>
  <c r="M9962" i="23" s="1"/>
  <c r="L9963" i="23"/>
  <c r="M9963" i="23" s="1"/>
  <c r="L9964" i="23"/>
  <c r="M9964" i="23" s="1"/>
  <c r="L9965" i="23"/>
  <c r="M9965" i="23" s="1"/>
  <c r="L9966" i="23"/>
  <c r="M9966" i="23" s="1"/>
  <c r="L9967" i="23"/>
  <c r="M9967" i="23" s="1"/>
  <c r="L9968" i="23"/>
  <c r="M9968" i="23" s="1"/>
  <c r="L9969" i="23"/>
  <c r="M9969" i="23" s="1"/>
  <c r="L9970" i="23"/>
  <c r="M9970" i="23" s="1"/>
  <c r="L9971" i="23"/>
  <c r="M9971" i="23" s="1"/>
  <c r="L9972" i="23"/>
  <c r="M9972" i="23" s="1"/>
  <c r="L9973" i="23"/>
  <c r="M9973" i="23" s="1"/>
  <c r="L9974" i="23"/>
  <c r="M9974" i="23" s="1"/>
  <c r="L9975" i="23"/>
  <c r="M9975" i="23" s="1"/>
  <c r="L9976" i="23"/>
  <c r="M9976" i="23" s="1"/>
  <c r="L9977" i="23"/>
  <c r="M9977" i="23" s="1"/>
  <c r="L9978" i="23"/>
  <c r="M9978" i="23" s="1"/>
  <c r="L9979" i="23"/>
  <c r="M9979" i="23" s="1"/>
  <c r="L9980" i="23"/>
  <c r="M9980" i="23" s="1"/>
  <c r="L9981" i="23"/>
  <c r="M9981" i="23" s="1"/>
  <c r="L9982" i="23"/>
  <c r="M9982" i="23" s="1"/>
  <c r="L9983" i="23"/>
  <c r="M9983" i="23" s="1"/>
  <c r="L9984" i="23"/>
  <c r="M9984" i="23" s="1"/>
  <c r="L9985" i="23"/>
  <c r="M9985" i="23" s="1"/>
  <c r="L9986" i="23"/>
  <c r="M9986" i="23" s="1"/>
  <c r="L9987" i="23"/>
  <c r="M9987" i="23" s="1"/>
  <c r="L9988" i="23"/>
  <c r="M9988" i="23" s="1"/>
  <c r="L9989" i="23"/>
  <c r="M9989" i="23" s="1"/>
  <c r="L9990" i="23"/>
  <c r="M9990" i="23" s="1"/>
  <c r="L9991" i="23"/>
  <c r="M9991" i="23" s="1"/>
  <c r="L9992" i="23"/>
  <c r="M9992" i="23" s="1"/>
  <c r="L9993" i="23"/>
  <c r="M9993" i="23" s="1"/>
  <c r="L9994" i="23"/>
  <c r="M9994" i="23" s="1"/>
  <c r="L9995" i="23"/>
  <c r="M9995" i="23" s="1"/>
  <c r="L9996" i="23"/>
  <c r="M9996" i="23" s="1"/>
  <c r="L9997" i="23"/>
  <c r="M9997" i="23" s="1"/>
  <c r="L9998" i="23"/>
  <c r="M9998" i="23" s="1"/>
  <c r="L9999" i="23"/>
  <c r="M9999" i="23" s="1"/>
  <c r="L10000" i="23"/>
  <c r="M10000" i="23" s="1"/>
  <c r="L10001" i="23"/>
  <c r="M10001" i="23" s="1"/>
  <c r="L10002" i="23"/>
  <c r="M10002" i="23" s="1"/>
  <c r="L10003" i="23"/>
  <c r="M10003" i="23" s="1"/>
  <c r="L10004" i="23"/>
  <c r="M10004" i="23" s="1"/>
  <c r="L10005" i="23"/>
  <c r="M10005" i="23" s="1"/>
  <c r="L10006" i="23"/>
  <c r="M10006" i="23" s="1"/>
  <c r="L10007" i="23"/>
  <c r="M10007" i="23" s="1"/>
  <c r="L10008" i="23"/>
  <c r="M10008" i="23" s="1"/>
  <c r="L10009" i="23"/>
  <c r="M10009" i="23" s="1"/>
  <c r="L10010" i="23"/>
  <c r="M10010" i="23" s="1"/>
  <c r="L10011" i="23"/>
  <c r="M10011" i="23" s="1"/>
  <c r="L10012" i="23"/>
  <c r="M10012" i="23" s="1"/>
  <c r="L10013" i="23"/>
  <c r="M10013" i="23" s="1"/>
  <c r="L10014" i="23"/>
  <c r="M10014" i="23" s="1"/>
  <c r="L10015" i="23"/>
  <c r="M10015" i="23" s="1"/>
  <c r="L10016" i="23"/>
  <c r="M10016" i="23" s="1"/>
  <c r="L10017" i="23"/>
  <c r="M10017" i="23" s="1"/>
  <c r="L10018" i="23"/>
  <c r="M10018" i="23" s="1"/>
  <c r="L10019" i="23"/>
  <c r="M10019" i="23" s="1"/>
  <c r="L10020" i="23"/>
  <c r="M10020" i="23" s="1"/>
  <c r="L10021" i="23"/>
  <c r="M10021" i="23" s="1"/>
  <c r="L10022" i="23"/>
  <c r="M10022" i="23" s="1"/>
  <c r="L10023" i="23"/>
  <c r="M10023" i="23" s="1"/>
  <c r="L10024" i="23"/>
  <c r="M10024" i="23" s="1"/>
  <c r="L10025" i="23"/>
  <c r="M10025" i="23" s="1"/>
  <c r="L10026" i="23"/>
  <c r="M10026" i="23" s="1"/>
  <c r="L10027" i="23"/>
  <c r="M10027" i="23" s="1"/>
  <c r="L10028" i="23"/>
  <c r="M10028" i="23" s="1"/>
  <c r="L10029" i="23"/>
  <c r="M10029" i="23" s="1"/>
  <c r="L10030" i="23"/>
  <c r="M10030" i="23" s="1"/>
  <c r="L10031" i="23"/>
  <c r="M10031" i="23" s="1"/>
  <c r="L10032" i="23"/>
  <c r="M10032" i="23" s="1"/>
  <c r="L10033" i="23"/>
  <c r="M10033" i="23" s="1"/>
  <c r="L10034" i="23"/>
  <c r="M10034" i="23" s="1"/>
  <c r="L10035" i="23"/>
  <c r="M10035" i="23" s="1"/>
  <c r="L10036" i="23"/>
  <c r="M10036" i="23" s="1"/>
  <c r="L10037" i="23"/>
  <c r="M10037" i="23" s="1"/>
  <c r="L10038" i="23"/>
  <c r="M10038" i="23" s="1"/>
  <c r="L10039" i="23"/>
  <c r="M10039" i="23" s="1"/>
  <c r="L10040" i="23"/>
  <c r="M10040" i="23" s="1"/>
  <c r="L10041" i="23"/>
  <c r="M10041" i="23" s="1"/>
  <c r="L10042" i="23"/>
  <c r="M10042" i="23" s="1"/>
  <c r="L10043" i="23"/>
  <c r="M10043" i="23" s="1"/>
  <c r="L10044" i="23"/>
  <c r="M10044" i="23" s="1"/>
  <c r="L10045" i="23"/>
  <c r="M10045" i="23" s="1"/>
  <c r="L10046" i="23"/>
  <c r="M10046" i="23" s="1"/>
  <c r="L10047" i="23"/>
  <c r="M10047" i="23" s="1"/>
  <c r="L10048" i="23"/>
  <c r="M10048" i="23" s="1"/>
  <c r="L10049" i="23"/>
  <c r="M10049" i="23" s="1"/>
  <c r="L10050" i="23"/>
  <c r="M10050" i="23" s="1"/>
  <c r="L10051" i="23"/>
  <c r="M10051" i="23" s="1"/>
  <c r="L10052" i="23"/>
  <c r="M10052" i="23" s="1"/>
  <c r="L10053" i="23"/>
  <c r="M10053" i="23" s="1"/>
  <c r="L10054" i="23"/>
  <c r="M10054" i="23" s="1"/>
  <c r="L10055" i="23"/>
  <c r="M10055" i="23" s="1"/>
  <c r="L10056" i="23"/>
  <c r="M10056" i="23" s="1"/>
  <c r="L10057" i="23"/>
  <c r="M10057" i="23" s="1"/>
  <c r="L10058" i="23"/>
  <c r="M10058" i="23" s="1"/>
  <c r="L10059" i="23"/>
  <c r="M10059" i="23" s="1"/>
  <c r="L10060" i="23"/>
  <c r="M10060" i="23" s="1"/>
  <c r="L10061" i="23"/>
  <c r="M10061" i="23" s="1"/>
  <c r="L10062" i="23"/>
  <c r="M10062" i="23" s="1"/>
  <c r="L10063" i="23"/>
  <c r="M10063" i="23" s="1"/>
  <c r="L10064" i="23"/>
  <c r="M10064" i="23" s="1"/>
  <c r="L10065" i="23"/>
  <c r="M10065" i="23" s="1"/>
  <c r="L10066" i="23"/>
  <c r="M10066" i="23" s="1"/>
  <c r="L10067" i="23"/>
  <c r="M10067" i="23" s="1"/>
  <c r="L10068" i="23"/>
  <c r="M10068" i="23" s="1"/>
  <c r="L10069" i="23"/>
  <c r="M10069" i="23" s="1"/>
  <c r="L10070" i="23"/>
  <c r="M10070" i="23" s="1"/>
  <c r="L10071" i="23"/>
  <c r="M10071" i="23" s="1"/>
  <c r="L10072" i="23"/>
  <c r="M10072" i="23" s="1"/>
  <c r="L10073" i="23"/>
  <c r="M10073" i="23" s="1"/>
  <c r="L10074" i="23"/>
  <c r="M10074" i="23" s="1"/>
  <c r="L10075" i="23"/>
  <c r="M10075" i="23" s="1"/>
  <c r="L10076" i="23"/>
  <c r="M10076" i="23" s="1"/>
  <c r="L10077" i="23"/>
  <c r="M10077" i="23" s="1"/>
  <c r="L10078" i="23"/>
  <c r="M10078" i="23" s="1"/>
  <c r="L10079" i="23"/>
  <c r="M10079" i="23" s="1"/>
  <c r="L10080" i="23"/>
  <c r="M10080" i="23" s="1"/>
  <c r="L10081" i="23"/>
  <c r="M10081" i="23" s="1"/>
  <c r="L10082" i="23"/>
  <c r="M10082" i="23" s="1"/>
  <c r="L10083" i="23"/>
  <c r="M10083" i="23" s="1"/>
  <c r="L10084" i="23"/>
  <c r="M10084" i="23" s="1"/>
  <c r="L10085" i="23"/>
  <c r="M10085" i="23" s="1"/>
  <c r="L10086" i="23"/>
  <c r="M10086" i="23" s="1"/>
  <c r="L10087" i="23"/>
  <c r="M10087" i="23" s="1"/>
  <c r="L10088" i="23"/>
  <c r="M10088" i="23" s="1"/>
  <c r="L10089" i="23"/>
  <c r="M10089" i="23" s="1"/>
  <c r="L10090" i="23"/>
  <c r="M10090" i="23" s="1"/>
  <c r="L10091" i="23"/>
  <c r="M10091" i="23" s="1"/>
  <c r="L10092" i="23"/>
  <c r="M10092" i="23" s="1"/>
  <c r="L10093" i="23"/>
  <c r="M10093" i="23" s="1"/>
  <c r="L10094" i="23"/>
  <c r="M10094" i="23" s="1"/>
  <c r="L10095" i="23"/>
  <c r="M10095" i="23" s="1"/>
  <c r="L10096" i="23"/>
  <c r="M10096" i="23" s="1"/>
  <c r="L10097" i="23"/>
  <c r="M10097" i="23" s="1"/>
  <c r="L10098" i="23"/>
  <c r="M10098" i="23" s="1"/>
  <c r="L10099" i="23"/>
  <c r="M10099" i="23" s="1"/>
  <c r="L10100" i="23"/>
  <c r="M10100" i="23" s="1"/>
  <c r="L10101" i="23"/>
  <c r="M10101" i="23" s="1"/>
  <c r="L10102" i="23"/>
  <c r="M10102" i="23" s="1"/>
  <c r="L10103" i="23"/>
  <c r="M10103" i="23" s="1"/>
  <c r="L10104" i="23"/>
  <c r="M10104" i="23" s="1"/>
  <c r="L10105" i="23"/>
  <c r="M10105" i="23" s="1"/>
  <c r="L10106" i="23"/>
  <c r="M10106" i="23" s="1"/>
  <c r="L10107" i="23"/>
  <c r="M10107" i="23" s="1"/>
  <c r="L10108" i="23"/>
  <c r="M10108" i="23" s="1"/>
  <c r="L10109" i="23"/>
  <c r="M10109" i="23" s="1"/>
  <c r="L10110" i="23"/>
  <c r="M10110" i="23" s="1"/>
  <c r="L10111" i="23"/>
  <c r="M10111" i="23" s="1"/>
  <c r="L10112" i="23"/>
  <c r="M10112" i="23" s="1"/>
  <c r="L10113" i="23"/>
  <c r="M10113" i="23" s="1"/>
  <c r="L10114" i="23"/>
  <c r="M10114" i="23" s="1"/>
  <c r="L10115" i="23"/>
  <c r="M10115" i="23" s="1"/>
  <c r="L10116" i="23"/>
  <c r="M10116" i="23" s="1"/>
  <c r="L10117" i="23"/>
  <c r="M10117" i="23" s="1"/>
  <c r="L10118" i="23"/>
  <c r="M10118" i="23" s="1"/>
  <c r="L10119" i="23"/>
  <c r="M10119" i="23" s="1"/>
  <c r="L10120" i="23"/>
  <c r="M10120" i="23" s="1"/>
  <c r="L10121" i="23"/>
  <c r="M10121" i="23" s="1"/>
  <c r="L10122" i="23"/>
  <c r="M10122" i="23" s="1"/>
  <c r="L10123" i="23"/>
  <c r="M10123" i="23" s="1"/>
  <c r="L10124" i="23"/>
  <c r="M10124" i="23" s="1"/>
  <c r="L10125" i="23"/>
  <c r="M10125" i="23" s="1"/>
  <c r="L10126" i="23"/>
  <c r="M10126" i="23" s="1"/>
  <c r="L10127" i="23"/>
  <c r="M10127" i="23" s="1"/>
  <c r="L10128" i="23"/>
  <c r="M10128" i="23" s="1"/>
  <c r="L10129" i="23"/>
  <c r="M10129" i="23" s="1"/>
  <c r="L10130" i="23"/>
  <c r="M10130" i="23" s="1"/>
  <c r="L10131" i="23"/>
  <c r="M10131" i="23" s="1"/>
  <c r="L10132" i="23"/>
  <c r="M10132" i="23" s="1"/>
  <c r="L10133" i="23"/>
  <c r="M10133" i="23" s="1"/>
  <c r="L10134" i="23"/>
  <c r="M10134" i="23" s="1"/>
  <c r="L10135" i="23"/>
  <c r="M10135" i="23" s="1"/>
  <c r="L10136" i="23"/>
  <c r="M10136" i="23" s="1"/>
  <c r="L10137" i="23"/>
  <c r="M10137" i="23" s="1"/>
  <c r="L10138" i="23"/>
  <c r="M10138" i="23" s="1"/>
  <c r="L10139" i="23"/>
  <c r="M10139" i="23" s="1"/>
  <c r="L10140" i="23"/>
  <c r="M10140" i="23" s="1"/>
  <c r="L10141" i="23"/>
  <c r="M10141" i="23" s="1"/>
  <c r="L10142" i="23"/>
  <c r="M10142" i="23" s="1"/>
  <c r="L10143" i="23"/>
  <c r="M10143" i="23" s="1"/>
  <c r="L10144" i="23"/>
  <c r="M10144" i="23" s="1"/>
  <c r="L10145" i="23"/>
  <c r="M10145" i="23" s="1"/>
  <c r="L10146" i="23"/>
  <c r="M10146" i="23" s="1"/>
  <c r="L10147" i="23"/>
  <c r="M10147" i="23" s="1"/>
  <c r="L10148" i="23"/>
  <c r="M10148" i="23" s="1"/>
  <c r="L10149" i="23"/>
  <c r="M10149" i="23" s="1"/>
  <c r="L10150" i="23"/>
  <c r="M10150" i="23" s="1"/>
  <c r="L10151" i="23"/>
  <c r="M10151" i="23" s="1"/>
  <c r="L10152" i="23"/>
  <c r="M10152" i="23" s="1"/>
  <c r="L10153" i="23"/>
  <c r="M10153" i="23" s="1"/>
  <c r="L10154" i="23"/>
  <c r="M10154" i="23" s="1"/>
  <c r="L10155" i="23"/>
  <c r="M10155" i="23" s="1"/>
  <c r="L10156" i="23"/>
  <c r="M10156" i="23" s="1"/>
  <c r="L10157" i="23"/>
  <c r="M10157" i="23" s="1"/>
  <c r="L10158" i="23"/>
  <c r="M10158" i="23" s="1"/>
  <c r="L10159" i="23"/>
  <c r="M10159" i="23" s="1"/>
  <c r="L10160" i="23"/>
  <c r="M10160" i="23" s="1"/>
  <c r="L10161" i="23"/>
  <c r="M10161" i="23" s="1"/>
  <c r="L10162" i="23"/>
  <c r="M10162" i="23" s="1"/>
  <c r="L10163" i="23"/>
  <c r="M10163" i="23" s="1"/>
  <c r="L10164" i="23"/>
  <c r="M10164" i="23" s="1"/>
  <c r="L10165" i="23"/>
  <c r="M10165" i="23" s="1"/>
  <c r="L10166" i="23"/>
  <c r="M10166" i="23" s="1"/>
  <c r="L10167" i="23"/>
  <c r="M10167" i="23" s="1"/>
  <c r="L10168" i="23"/>
  <c r="M10168" i="23" s="1"/>
  <c r="L10169" i="23"/>
  <c r="M10169" i="23" s="1"/>
  <c r="L10170" i="23"/>
  <c r="M10170" i="23" s="1"/>
  <c r="L10171" i="23"/>
  <c r="M10171" i="23" s="1"/>
  <c r="L10172" i="23"/>
  <c r="M10172" i="23" s="1"/>
  <c r="L10173" i="23"/>
  <c r="M10173" i="23" s="1"/>
  <c r="L10174" i="23"/>
  <c r="M10174" i="23" s="1"/>
  <c r="L10175" i="23"/>
  <c r="M10175" i="23" s="1"/>
  <c r="L10176" i="23"/>
  <c r="M10176" i="23" s="1"/>
  <c r="L10177" i="23"/>
  <c r="M10177" i="23" s="1"/>
  <c r="L10178" i="23"/>
  <c r="M10178" i="23" s="1"/>
  <c r="L10179" i="23"/>
  <c r="M10179" i="23" s="1"/>
  <c r="L10180" i="23"/>
  <c r="M10180" i="23" s="1"/>
  <c r="L10181" i="23"/>
  <c r="M10181" i="23" s="1"/>
  <c r="L10182" i="23"/>
  <c r="M10182" i="23" s="1"/>
  <c r="L10183" i="23"/>
  <c r="M10183" i="23" s="1"/>
  <c r="L10184" i="23"/>
  <c r="M10184" i="23" s="1"/>
  <c r="L10185" i="23"/>
  <c r="M10185" i="23" s="1"/>
  <c r="L10186" i="23"/>
  <c r="M10186" i="23" s="1"/>
  <c r="L10187" i="23"/>
  <c r="M10187" i="23" s="1"/>
  <c r="L10188" i="23"/>
  <c r="M10188" i="23" s="1"/>
  <c r="L10189" i="23"/>
  <c r="M10189" i="23" s="1"/>
  <c r="L10190" i="23"/>
  <c r="M10190" i="23" s="1"/>
  <c r="L10191" i="23"/>
  <c r="M10191" i="23" s="1"/>
  <c r="L10192" i="23"/>
  <c r="M10192" i="23" s="1"/>
  <c r="L10193" i="23"/>
  <c r="M10193" i="23" s="1"/>
  <c r="L10194" i="23"/>
  <c r="M10194" i="23" s="1"/>
  <c r="L10195" i="23"/>
  <c r="M10195" i="23" s="1"/>
  <c r="L10196" i="23"/>
  <c r="M10196" i="23" s="1"/>
  <c r="L10197" i="23"/>
  <c r="M10197" i="23" s="1"/>
  <c r="L10198" i="23"/>
  <c r="M10198" i="23" s="1"/>
  <c r="L10199" i="23"/>
  <c r="M10199" i="23" s="1"/>
  <c r="L10200" i="23"/>
  <c r="M10200" i="23" s="1"/>
  <c r="L10201" i="23"/>
  <c r="M10201" i="23" s="1"/>
  <c r="L10202" i="23"/>
  <c r="M10202" i="23" s="1"/>
  <c r="L10203" i="23"/>
  <c r="M10203" i="23" s="1"/>
  <c r="L10204" i="23"/>
  <c r="M10204" i="23" s="1"/>
  <c r="L10205" i="23"/>
  <c r="M10205" i="23" s="1"/>
  <c r="L10206" i="23"/>
  <c r="M10206" i="23" s="1"/>
  <c r="L10207" i="23"/>
  <c r="M10207" i="23" s="1"/>
  <c r="L10208" i="23"/>
  <c r="M10208" i="23" s="1"/>
  <c r="L10209" i="23"/>
  <c r="M10209" i="23" s="1"/>
  <c r="L10210" i="23"/>
  <c r="M10210" i="23" s="1"/>
  <c r="L10211" i="23"/>
  <c r="M10211" i="23" s="1"/>
  <c r="L10212" i="23"/>
  <c r="M10212" i="23" s="1"/>
  <c r="L10213" i="23"/>
  <c r="M10213" i="23" s="1"/>
  <c r="L10214" i="23"/>
  <c r="M10214" i="23" s="1"/>
  <c r="L10215" i="23"/>
  <c r="M10215" i="23" s="1"/>
  <c r="L10216" i="23"/>
  <c r="M10216" i="23" s="1"/>
  <c r="L10217" i="23"/>
  <c r="M10217" i="23" s="1"/>
  <c r="L10218" i="23"/>
  <c r="M10218" i="23" s="1"/>
  <c r="L10219" i="23"/>
  <c r="M10219" i="23" s="1"/>
  <c r="L10220" i="23"/>
  <c r="M10220" i="23" s="1"/>
  <c r="L10221" i="23"/>
  <c r="M10221" i="23" s="1"/>
  <c r="L10222" i="23"/>
  <c r="M10222" i="23" s="1"/>
  <c r="L10223" i="23"/>
  <c r="M10223" i="23" s="1"/>
  <c r="L10224" i="23"/>
  <c r="M10224" i="23" s="1"/>
  <c r="L10225" i="23"/>
  <c r="M10225" i="23" s="1"/>
  <c r="L10226" i="23"/>
  <c r="M10226" i="23" s="1"/>
  <c r="L10227" i="23"/>
  <c r="M10227" i="23" s="1"/>
  <c r="L10228" i="23"/>
  <c r="M10228" i="23" s="1"/>
  <c r="L10229" i="23"/>
  <c r="M10229" i="23" s="1"/>
  <c r="L10230" i="23"/>
  <c r="M10230" i="23" s="1"/>
  <c r="L10231" i="23"/>
  <c r="M10231" i="23" s="1"/>
  <c r="L10232" i="23"/>
  <c r="M10232" i="23" s="1"/>
  <c r="L10233" i="23"/>
  <c r="M10233" i="23" s="1"/>
  <c r="L10234" i="23"/>
  <c r="M10234" i="23" s="1"/>
  <c r="L10235" i="23"/>
  <c r="M10235" i="23" s="1"/>
  <c r="L10236" i="23"/>
  <c r="M10236" i="23" s="1"/>
  <c r="L10237" i="23"/>
  <c r="M10237" i="23" s="1"/>
  <c r="L10238" i="23"/>
  <c r="M10238" i="23" s="1"/>
  <c r="L2" i="23"/>
  <c r="M2" i="23" s="1"/>
  <c r="C158" i="50"/>
  <c r="C157" i="50"/>
  <c r="C156" i="50"/>
  <c r="C155" i="50"/>
  <c r="C154" i="50"/>
  <c r="C153" i="50"/>
  <c r="C152" i="50"/>
  <c r="C151" i="50"/>
  <c r="C150" i="50"/>
  <c r="C149" i="50"/>
  <c r="C148" i="50"/>
  <c r="C147" i="50"/>
  <c r="C146" i="50"/>
  <c r="C145" i="50"/>
  <c r="C144" i="50"/>
  <c r="C143" i="50"/>
  <c r="C142" i="50"/>
  <c r="C141" i="50"/>
  <c r="C140" i="50"/>
  <c r="C139" i="50"/>
  <c r="C138" i="50"/>
  <c r="C137" i="50"/>
  <c r="C136" i="50"/>
  <c r="C135" i="50"/>
  <c r="C134" i="50"/>
  <c r="C133" i="50"/>
  <c r="C132" i="50"/>
  <c r="C131" i="50"/>
  <c r="C130" i="50"/>
  <c r="C129" i="50"/>
  <c r="C128" i="50"/>
  <c r="C127" i="50"/>
  <c r="C126" i="50"/>
  <c r="C125" i="50"/>
  <c r="C124" i="50"/>
  <c r="C123" i="50"/>
  <c r="C122" i="50"/>
  <c r="C121" i="50"/>
  <c r="C120" i="50"/>
  <c r="C119" i="50"/>
  <c r="C118" i="50"/>
  <c r="C117" i="50"/>
  <c r="C116" i="50"/>
  <c r="C115" i="50"/>
  <c r="C114" i="50"/>
  <c r="C113" i="50"/>
  <c r="C112" i="50"/>
  <c r="C111" i="50"/>
  <c r="C110" i="50"/>
  <c r="C109" i="50"/>
  <c r="C108" i="50"/>
  <c r="C107" i="50"/>
  <c r="C106" i="50"/>
  <c r="C105" i="50"/>
  <c r="C104" i="50"/>
  <c r="C103" i="50"/>
  <c r="C102" i="50"/>
  <c r="C101" i="50"/>
  <c r="C100" i="50"/>
  <c r="C99" i="50"/>
  <c r="C98" i="50"/>
  <c r="C97" i="50"/>
  <c r="C96" i="50"/>
  <c r="C95" i="50"/>
  <c r="C94" i="50"/>
  <c r="C92" i="50"/>
  <c r="C91" i="50"/>
  <c r="C90" i="50"/>
  <c r="C89" i="50"/>
  <c r="C88" i="50"/>
  <c r="C87" i="50"/>
  <c r="C86" i="50"/>
  <c r="C85" i="50"/>
  <c r="C84" i="50"/>
  <c r="C83" i="50"/>
  <c r="C82" i="50"/>
  <c r="C81" i="50"/>
  <c r="C80" i="50"/>
  <c r="C79" i="50"/>
  <c r="C78" i="50"/>
  <c r="C77" i="50"/>
  <c r="C76" i="50"/>
  <c r="C75" i="50"/>
  <c r="C74" i="50"/>
  <c r="C73" i="50"/>
  <c r="C72" i="50"/>
  <c r="C71" i="50"/>
  <c r="C70" i="50"/>
  <c r="C69" i="50"/>
  <c r="C68" i="50"/>
  <c r="C67" i="50"/>
  <c r="C66" i="50"/>
  <c r="C65" i="50"/>
  <c r="C64" i="50"/>
  <c r="C63" i="50"/>
  <c r="C62" i="50"/>
  <c r="C61" i="50"/>
  <c r="C60" i="50"/>
  <c r="C59" i="50"/>
  <c r="C58" i="50"/>
  <c r="C57" i="50"/>
  <c r="C56" i="50"/>
  <c r="C55" i="50"/>
  <c r="C54" i="50"/>
  <c r="C53" i="50"/>
  <c r="C52" i="50"/>
  <c r="C51" i="50"/>
  <c r="C50" i="50"/>
  <c r="C49" i="50"/>
  <c r="C48" i="50"/>
  <c r="C47" i="50"/>
  <c r="C46" i="50"/>
  <c r="C45" i="50"/>
  <c r="C43" i="50"/>
  <c r="C42" i="50"/>
  <c r="C41" i="50"/>
  <c r="C40" i="50"/>
  <c r="C39" i="50"/>
  <c r="C38" i="50"/>
  <c r="C37" i="50"/>
  <c r="C36" i="50"/>
  <c r="C35" i="50"/>
  <c r="C34" i="50"/>
  <c r="C33" i="50"/>
  <c r="C32" i="50"/>
  <c r="C31" i="50"/>
  <c r="C30" i="50"/>
  <c r="C29" i="50"/>
  <c r="C28" i="50"/>
  <c r="C26" i="50"/>
  <c r="C25" i="50"/>
  <c r="C24" i="50"/>
  <c r="C23" i="50"/>
  <c r="C22" i="50"/>
  <c r="C21" i="50"/>
  <c r="C20" i="50"/>
  <c r="C19" i="50"/>
  <c r="C18" i="50"/>
  <c r="C17" i="50"/>
  <c r="C16" i="50"/>
  <c r="C15" i="50"/>
  <c r="C14" i="50"/>
  <c r="C13" i="50"/>
  <c r="C12" i="50"/>
  <c r="C11" i="50"/>
  <c r="C10" i="50"/>
  <c r="C9" i="50"/>
  <c r="C8" i="50"/>
  <c r="C7" i="50"/>
  <c r="C6" i="50"/>
  <c r="C5" i="50"/>
  <c r="C4" i="50"/>
  <c r="C3" i="50"/>
  <c r="C2" i="50"/>
  <c r="K9983" i="23" l="1" a="1"/>
  <c r="K9983" i="23" s="1"/>
  <c r="K9984" i="23" a="1"/>
  <c r="K9984" i="23" s="1"/>
  <c r="K9985" i="23" a="1"/>
  <c r="K9985" i="23" s="1"/>
  <c r="K9986" i="23" a="1"/>
  <c r="K9986" i="23" s="1"/>
  <c r="K9987" i="23" a="1"/>
  <c r="K9987" i="23" s="1"/>
  <c r="K9988" i="23" a="1"/>
  <c r="K9988" i="23" s="1"/>
  <c r="K9989" i="23" a="1"/>
  <c r="K9989" i="23" s="1"/>
  <c r="K9990" i="23" a="1"/>
  <c r="K9990" i="23" s="1"/>
  <c r="K9991" i="23" a="1"/>
  <c r="K9991" i="23" s="1"/>
  <c r="K9992" i="23" a="1"/>
  <c r="K9992" i="23" s="1"/>
  <c r="K9993" i="23" a="1"/>
  <c r="K9993" i="23" s="1"/>
  <c r="K9994" i="23" a="1"/>
  <c r="K9994" i="23" s="1"/>
  <c r="K9995" i="23" a="1"/>
  <c r="K9995" i="23" s="1"/>
  <c r="K9996" i="23" a="1"/>
  <c r="K9996" i="23" s="1"/>
  <c r="K9997" i="23" a="1"/>
  <c r="K9997" i="23" s="1"/>
  <c r="K9998" i="23" a="1"/>
  <c r="K9998" i="23" s="1"/>
  <c r="K9999" i="23" a="1"/>
  <c r="K9999" i="23" s="1"/>
  <c r="K10000" i="23" a="1"/>
  <c r="K10000" i="23" s="1"/>
  <c r="K10001" i="23" a="1"/>
  <c r="K10001" i="23" s="1"/>
  <c r="K10002" i="23" a="1"/>
  <c r="K10002" i="23" s="1"/>
  <c r="K10003" i="23" a="1"/>
  <c r="K10003" i="23" s="1"/>
  <c r="K10004" i="23" a="1"/>
  <c r="K10004" i="23" s="1"/>
  <c r="K10005" i="23" a="1"/>
  <c r="K10005" i="23" s="1"/>
  <c r="K10006" i="23" a="1"/>
  <c r="K10006" i="23" s="1"/>
  <c r="K10007" i="23" a="1"/>
  <c r="K10007" i="23" s="1"/>
  <c r="K10008" i="23" a="1"/>
  <c r="K10008" i="23" s="1"/>
  <c r="K10009" i="23" a="1"/>
  <c r="K10009" i="23" s="1"/>
  <c r="K10010" i="23" a="1"/>
  <c r="K10010" i="23" s="1"/>
  <c r="K10011" i="23" a="1"/>
  <c r="K10011" i="23" s="1"/>
  <c r="K10012" i="23" a="1"/>
  <c r="K10012" i="23" s="1"/>
  <c r="K10013" i="23" a="1"/>
  <c r="K10013" i="23" s="1"/>
  <c r="K10014" i="23" a="1"/>
  <c r="K10014" i="23" s="1"/>
  <c r="K10015" i="23" a="1"/>
  <c r="K10015" i="23" s="1"/>
  <c r="K10016" i="23" a="1"/>
  <c r="K10016" i="23" s="1"/>
  <c r="K10017" i="23" a="1"/>
  <c r="K10017" i="23" s="1"/>
  <c r="K10018" i="23" a="1"/>
  <c r="K10018" i="23" s="1"/>
  <c r="K10019" i="23" a="1"/>
  <c r="K10019" i="23" s="1"/>
  <c r="K10020" i="23" a="1"/>
  <c r="K10020" i="23" s="1"/>
  <c r="K10021" i="23" a="1"/>
  <c r="K10021" i="23" s="1"/>
  <c r="K10022" i="23" a="1"/>
  <c r="K10022" i="23" s="1"/>
  <c r="K10023" i="23" a="1"/>
  <c r="K10023" i="23" s="1"/>
  <c r="K10024" i="23" a="1"/>
  <c r="K10024" i="23" s="1"/>
  <c r="K10025" i="23" a="1"/>
  <c r="K10025" i="23" s="1"/>
  <c r="K10026" i="23" a="1"/>
  <c r="K10026" i="23" s="1"/>
  <c r="K10027" i="23" a="1"/>
  <c r="K10027" i="23" s="1"/>
  <c r="K10028" i="23" a="1"/>
  <c r="K10028" i="23" s="1"/>
  <c r="K10029" i="23" a="1"/>
  <c r="K10029" i="23" s="1"/>
  <c r="K10030" i="23" a="1"/>
  <c r="K10030" i="23" s="1"/>
  <c r="K10031" i="23" a="1"/>
  <c r="K10031" i="23" s="1"/>
  <c r="K10032" i="23" a="1"/>
  <c r="K10032" i="23" s="1"/>
  <c r="K10033" i="23" a="1"/>
  <c r="K10033" i="23" s="1"/>
  <c r="K10034" i="23" a="1"/>
  <c r="K10034" i="23" s="1"/>
  <c r="K10035" i="23" a="1"/>
  <c r="K10035" i="23" s="1"/>
  <c r="K10036" i="23" a="1"/>
  <c r="K10036" i="23" s="1"/>
  <c r="K10037" i="23" a="1"/>
  <c r="K10037" i="23" s="1"/>
  <c r="K10038" i="23" a="1"/>
  <c r="K10038" i="23" s="1"/>
  <c r="K10039" i="23" a="1"/>
  <c r="K10039" i="23" s="1"/>
  <c r="K10040" i="23" a="1"/>
  <c r="K10040" i="23" s="1"/>
  <c r="K10041" i="23" a="1"/>
  <c r="K10041" i="23" s="1"/>
  <c r="K10042" i="23" a="1"/>
  <c r="K10042" i="23" s="1"/>
  <c r="K10043" i="23" a="1"/>
  <c r="K10043" i="23" s="1"/>
  <c r="K10044" i="23" a="1"/>
  <c r="K10044" i="23" s="1"/>
  <c r="K10045" i="23" a="1"/>
  <c r="K10045" i="23" s="1"/>
  <c r="K10046" i="23" a="1"/>
  <c r="K10046" i="23" s="1"/>
  <c r="K10047" i="23" a="1"/>
  <c r="K10047" i="23" s="1"/>
  <c r="K10048" i="23" a="1"/>
  <c r="K10048" i="23" s="1"/>
  <c r="K10049" i="23" a="1"/>
  <c r="K10049" i="23" s="1"/>
  <c r="K10050" i="23" a="1"/>
  <c r="K10050" i="23" s="1"/>
  <c r="K10051" i="23" a="1"/>
  <c r="K10051" i="23" s="1"/>
  <c r="K10052" i="23" a="1"/>
  <c r="K10052" i="23" s="1"/>
  <c r="K10053" i="23" a="1"/>
  <c r="K10053" i="23" s="1"/>
  <c r="K10054" i="23" a="1"/>
  <c r="K10054" i="23" s="1"/>
  <c r="K10055" i="23" a="1"/>
  <c r="K10055" i="23" s="1"/>
  <c r="K10056" i="23" a="1"/>
  <c r="K10056" i="23" s="1"/>
  <c r="K10057" i="23" a="1"/>
  <c r="K10057" i="23" s="1"/>
  <c r="K10058" i="23" a="1"/>
  <c r="K10058" i="23" s="1"/>
  <c r="K10059" i="23" a="1"/>
  <c r="K10059" i="23" s="1"/>
  <c r="K10060" i="23" a="1"/>
  <c r="K10060" i="23" s="1"/>
  <c r="K10061" i="23" a="1"/>
  <c r="K10061" i="23" s="1"/>
  <c r="K10062" i="23" a="1"/>
  <c r="K10062" i="23" s="1"/>
  <c r="K10063" i="23" a="1"/>
  <c r="K10063" i="23" s="1"/>
  <c r="K10064" i="23" a="1"/>
  <c r="K10064" i="23" s="1"/>
  <c r="K10065" i="23" a="1"/>
  <c r="K10065" i="23" s="1"/>
  <c r="K10066" i="23" a="1"/>
  <c r="K10066" i="23" s="1"/>
  <c r="K10067" i="23" a="1"/>
  <c r="K10067" i="23" s="1"/>
  <c r="K10068" i="23" a="1"/>
  <c r="K10068" i="23" s="1"/>
  <c r="K10069" i="23" a="1"/>
  <c r="K10069" i="23" s="1"/>
  <c r="K10070" i="23" a="1"/>
  <c r="K10070" i="23" s="1"/>
  <c r="K10071" i="23" a="1"/>
  <c r="K10071" i="23" s="1"/>
  <c r="K10072" i="23" a="1"/>
  <c r="K10072" i="23" s="1"/>
  <c r="K10073" i="23" a="1"/>
  <c r="K10073" i="23" s="1"/>
  <c r="K10074" i="23" a="1"/>
  <c r="K10074" i="23" s="1"/>
  <c r="K10075" i="23" a="1"/>
  <c r="K10075" i="23" s="1"/>
  <c r="K10076" i="23" a="1"/>
  <c r="K10076" i="23" s="1"/>
  <c r="K10077" i="23" a="1"/>
  <c r="K10077" i="23" s="1"/>
  <c r="K10078" i="23" a="1"/>
  <c r="K10078" i="23" s="1"/>
  <c r="K10079" i="23" a="1"/>
  <c r="K10079" i="23" s="1"/>
  <c r="K10080" i="23" a="1"/>
  <c r="K10080" i="23" s="1"/>
  <c r="K10081" i="23" a="1"/>
  <c r="K10081" i="23" s="1"/>
  <c r="K10082" i="23" a="1"/>
  <c r="K10082" i="23"/>
  <c r="K10083" i="23" a="1"/>
  <c r="K10083" i="23" s="1"/>
  <c r="K10084" i="23" a="1"/>
  <c r="K10084" i="23" s="1"/>
  <c r="K10085" i="23" a="1"/>
  <c r="K10085" i="23" s="1"/>
  <c r="K10086" i="23" a="1"/>
  <c r="K10086" i="23" s="1"/>
  <c r="K10087" i="23" a="1"/>
  <c r="K10087" i="23" s="1"/>
  <c r="K10088" i="23" a="1"/>
  <c r="K10088" i="23" s="1"/>
  <c r="K10089" i="23" a="1"/>
  <c r="K10089" i="23" s="1"/>
  <c r="K10090" i="23" a="1"/>
  <c r="K10090" i="23" s="1"/>
  <c r="K10091" i="23" a="1"/>
  <c r="K10091" i="23" s="1"/>
  <c r="K10092" i="23" a="1"/>
  <c r="K10092" i="23" s="1"/>
  <c r="K10093" i="23" a="1"/>
  <c r="K10093" i="23" s="1"/>
  <c r="K10094" i="23" a="1"/>
  <c r="K10094" i="23" s="1"/>
  <c r="K10095" i="23" a="1"/>
  <c r="K10095" i="23" s="1"/>
  <c r="K10096" i="23" a="1"/>
  <c r="K10096" i="23" s="1"/>
  <c r="K10097" i="23" a="1"/>
  <c r="K10097" i="23" s="1"/>
  <c r="K10098" i="23" a="1"/>
  <c r="K10098" i="23" s="1"/>
  <c r="K10099" i="23" a="1"/>
  <c r="K10099" i="23" s="1"/>
  <c r="K10100" i="23" a="1"/>
  <c r="K10100" i="23" s="1"/>
  <c r="K10101" i="23" a="1"/>
  <c r="K10101" i="23" s="1"/>
  <c r="K10102" i="23" a="1"/>
  <c r="K10102" i="23" s="1"/>
  <c r="K10103" i="23" a="1"/>
  <c r="K10103" i="23" s="1"/>
  <c r="K10104" i="23" a="1"/>
  <c r="K10104" i="23" s="1"/>
  <c r="K10105" i="23" a="1"/>
  <c r="K10105" i="23" s="1"/>
  <c r="K10106" i="23" a="1"/>
  <c r="K10106" i="23" s="1"/>
  <c r="K10107" i="23" a="1"/>
  <c r="K10107" i="23" s="1"/>
  <c r="K10108" i="23" a="1"/>
  <c r="K10108" i="23" s="1"/>
  <c r="K10109" i="23" a="1"/>
  <c r="K10109" i="23" s="1"/>
  <c r="K10110" i="23" a="1"/>
  <c r="K10110" i="23" s="1"/>
  <c r="K10111" i="23" a="1"/>
  <c r="K10111" i="23" s="1"/>
  <c r="K10112" i="23" a="1"/>
  <c r="K10112" i="23" s="1"/>
  <c r="K10113" i="23" a="1"/>
  <c r="K10113" i="23" s="1"/>
  <c r="K10114" i="23" a="1"/>
  <c r="K10114" i="23" s="1"/>
  <c r="K10115" i="23" a="1"/>
  <c r="K10115" i="23" s="1"/>
  <c r="K10116" i="23" a="1"/>
  <c r="K10116" i="23" s="1"/>
  <c r="K10117" i="23" a="1"/>
  <c r="K10117" i="23" s="1"/>
  <c r="K10118" i="23" a="1"/>
  <c r="K10118" i="23" s="1"/>
  <c r="K10119" i="23" a="1"/>
  <c r="K10119" i="23" s="1"/>
  <c r="K10120" i="23" a="1"/>
  <c r="K10120" i="23" s="1"/>
  <c r="K10121" i="23" a="1"/>
  <c r="K10121" i="23"/>
  <c r="K10122" i="23" a="1"/>
  <c r="K10122" i="23" s="1"/>
  <c r="K10123" i="23" a="1"/>
  <c r="K10123" i="23" s="1"/>
  <c r="K10124" i="23" a="1"/>
  <c r="K10124" i="23" s="1"/>
  <c r="K10125" i="23" a="1"/>
  <c r="K10125" i="23" s="1"/>
  <c r="K10126" i="23" a="1"/>
  <c r="K10126" i="23" s="1"/>
  <c r="K10127" i="23" a="1"/>
  <c r="K10127" i="23" s="1"/>
  <c r="K10128" i="23" a="1"/>
  <c r="K10128" i="23" s="1"/>
  <c r="K10129" i="23" a="1"/>
  <c r="K10129" i="23" s="1"/>
  <c r="K10130" i="23" a="1"/>
  <c r="K10130" i="23" s="1"/>
  <c r="K10131" i="23" a="1"/>
  <c r="K10131" i="23" s="1"/>
  <c r="K10132" i="23" a="1"/>
  <c r="K10132" i="23" s="1"/>
  <c r="K10133" i="23" a="1"/>
  <c r="K10133" i="23" s="1"/>
  <c r="K10134" i="23" a="1"/>
  <c r="K10134" i="23" s="1"/>
  <c r="K10135" i="23" a="1"/>
  <c r="K10135" i="23" s="1"/>
  <c r="K10136" i="23" a="1"/>
  <c r="K10136" i="23" s="1"/>
  <c r="K10137" i="23" a="1"/>
  <c r="K10137" i="23" s="1"/>
  <c r="K10138" i="23" a="1"/>
  <c r="K10138" i="23" s="1"/>
  <c r="K10139" i="23" a="1"/>
  <c r="K10139" i="23" s="1"/>
  <c r="K10140" i="23" a="1"/>
  <c r="K10140" i="23" s="1"/>
  <c r="K10141" i="23" a="1"/>
  <c r="K10141" i="23" s="1"/>
  <c r="K10142" i="23" a="1"/>
  <c r="K10142" i="23" s="1"/>
  <c r="K10143" i="23" a="1"/>
  <c r="K10143" i="23" s="1"/>
  <c r="K10144" i="23" a="1"/>
  <c r="K10144" i="23" s="1"/>
  <c r="K10145" i="23" a="1"/>
  <c r="K10145" i="23" s="1"/>
  <c r="K10146" i="23" a="1"/>
  <c r="K10146" i="23" s="1"/>
  <c r="K10147" i="23" a="1"/>
  <c r="K10147" i="23" s="1"/>
  <c r="K10148" i="23" a="1"/>
  <c r="K10148" i="23" s="1"/>
  <c r="K10149" i="23" a="1"/>
  <c r="K10149" i="23" s="1"/>
  <c r="K10150" i="23" a="1"/>
  <c r="K10150" i="23" s="1"/>
  <c r="K10151" i="23" a="1"/>
  <c r="K10151" i="23" s="1"/>
  <c r="K10152" i="23" a="1"/>
  <c r="K10152" i="23" s="1"/>
  <c r="K10153" i="23" a="1"/>
  <c r="K10153" i="23" s="1"/>
  <c r="K10154" i="23" a="1"/>
  <c r="K10154" i="23" s="1"/>
  <c r="K10155" i="23" a="1"/>
  <c r="K10155" i="23" s="1"/>
  <c r="K10156" i="23" a="1"/>
  <c r="K10156" i="23" s="1"/>
  <c r="K10157" i="23" a="1"/>
  <c r="K10157" i="23" s="1"/>
  <c r="K10158" i="23" a="1"/>
  <c r="K10158" i="23" s="1"/>
  <c r="K10159" i="23" a="1"/>
  <c r="K10159" i="23" s="1"/>
  <c r="K10160" i="23" a="1"/>
  <c r="K10160" i="23" s="1"/>
  <c r="K10161" i="23" a="1"/>
  <c r="K10161" i="23" s="1"/>
  <c r="K10162" i="23" a="1"/>
  <c r="K10162" i="23" s="1"/>
  <c r="K10163" i="23" a="1"/>
  <c r="K10163" i="23" s="1"/>
  <c r="K10164" i="23" a="1"/>
  <c r="K10164" i="23" s="1"/>
  <c r="K10165" i="23" a="1"/>
  <c r="K10165" i="23" s="1"/>
  <c r="K10166" i="23" a="1"/>
  <c r="K10166" i="23" s="1"/>
  <c r="K10167" i="23" a="1"/>
  <c r="K10167" i="23" s="1"/>
  <c r="K10168" i="23" a="1"/>
  <c r="K10168" i="23" s="1"/>
  <c r="K10169" i="23" a="1"/>
  <c r="K10169" i="23" s="1"/>
  <c r="K10170" i="23" a="1"/>
  <c r="K10170" i="23" s="1"/>
  <c r="K10171" i="23" a="1"/>
  <c r="K10171" i="23" s="1"/>
  <c r="K10172" i="23" a="1"/>
  <c r="K10172" i="23" s="1"/>
  <c r="K10173" i="23" a="1"/>
  <c r="K10173" i="23" s="1"/>
  <c r="K10174" i="23" a="1"/>
  <c r="K10174" i="23" s="1"/>
  <c r="K10175" i="23" a="1"/>
  <c r="K10175" i="23" s="1"/>
  <c r="K10176" i="23" a="1"/>
  <c r="K10176" i="23" s="1"/>
  <c r="K10177" i="23" a="1"/>
  <c r="K10177" i="23" s="1"/>
  <c r="K10178" i="23" a="1"/>
  <c r="K10178" i="23" s="1"/>
  <c r="K10179" i="23" a="1"/>
  <c r="K10179" i="23" s="1"/>
  <c r="K10180" i="23" a="1"/>
  <c r="K10180" i="23" s="1"/>
  <c r="K10181" i="23" a="1"/>
  <c r="K10181" i="23" s="1"/>
  <c r="K10182" i="23" a="1"/>
  <c r="K10182" i="23" s="1"/>
  <c r="K10183" i="23" a="1"/>
  <c r="K10183" i="23" s="1"/>
  <c r="K10184" i="23" a="1"/>
  <c r="K10184" i="23" s="1"/>
  <c r="K10185" i="23" a="1"/>
  <c r="K10185" i="23" s="1"/>
  <c r="K10186" i="23" a="1"/>
  <c r="K10186" i="23" s="1"/>
  <c r="K10187" i="23" a="1"/>
  <c r="K10187" i="23" s="1"/>
  <c r="K10188" i="23" a="1"/>
  <c r="K10188" i="23" s="1"/>
  <c r="K10189" i="23" a="1"/>
  <c r="K10189" i="23" s="1"/>
  <c r="K10190" i="23" a="1"/>
  <c r="K10190" i="23" s="1"/>
  <c r="K10191" i="23" a="1"/>
  <c r="K10191" i="23" s="1"/>
  <c r="K10192" i="23" a="1"/>
  <c r="K10192" i="23" s="1"/>
  <c r="K10193" i="23" a="1"/>
  <c r="K10193" i="23" s="1"/>
  <c r="K10194" i="23" a="1"/>
  <c r="K10194" i="23" s="1"/>
  <c r="K10195" i="23" a="1"/>
  <c r="K10195" i="23" s="1"/>
  <c r="K10196" i="23" a="1"/>
  <c r="K10196" i="23" s="1"/>
  <c r="K10197" i="23" a="1"/>
  <c r="K10197" i="23" s="1"/>
  <c r="K10198" i="23" a="1"/>
  <c r="K10198" i="23" s="1"/>
  <c r="K10199" i="23" a="1"/>
  <c r="K10199" i="23" s="1"/>
  <c r="K10200" i="23" a="1"/>
  <c r="K10200" i="23" s="1"/>
  <c r="K10201" i="23" a="1"/>
  <c r="K10201" i="23" s="1"/>
  <c r="K10202" i="23" a="1"/>
  <c r="K10202" i="23" s="1"/>
  <c r="K10203" i="23" a="1"/>
  <c r="K10203" i="23" s="1"/>
  <c r="K10204" i="23" a="1"/>
  <c r="K10204" i="23" s="1"/>
  <c r="K10205" i="23" a="1"/>
  <c r="K10205" i="23" s="1"/>
  <c r="K10206" i="23" a="1"/>
  <c r="K10206" i="23" s="1"/>
  <c r="K10207" i="23" a="1"/>
  <c r="K10207" i="23" s="1"/>
  <c r="K10208" i="23" a="1"/>
  <c r="K10208" i="23" s="1"/>
  <c r="K10209" i="23" a="1"/>
  <c r="K10209" i="23" s="1"/>
  <c r="K10210" i="23" a="1"/>
  <c r="K10210" i="23" s="1"/>
  <c r="K10211" i="23" a="1"/>
  <c r="K10211" i="23" s="1"/>
  <c r="K10212" i="23" a="1"/>
  <c r="K10212" i="23" s="1"/>
  <c r="K10213" i="23" a="1"/>
  <c r="K10213" i="23" s="1"/>
  <c r="K10214" i="23" a="1"/>
  <c r="K10214" i="23" s="1"/>
  <c r="K10215" i="23" a="1"/>
  <c r="K10215" i="23" s="1"/>
  <c r="K10216" i="23" a="1"/>
  <c r="K10216" i="23" s="1"/>
  <c r="K10217" i="23" a="1"/>
  <c r="K10217" i="23" s="1"/>
  <c r="K10218" i="23" a="1"/>
  <c r="K10218" i="23" s="1"/>
  <c r="K10219" i="23" a="1"/>
  <c r="K10219" i="23" s="1"/>
  <c r="K10220" i="23" a="1"/>
  <c r="K10220" i="23" s="1"/>
  <c r="K10221" i="23" a="1"/>
  <c r="K10221" i="23" s="1"/>
  <c r="K10222" i="23" a="1"/>
  <c r="K10222" i="23" s="1"/>
  <c r="K10223" i="23" a="1"/>
  <c r="K10223" i="23" s="1"/>
  <c r="K10224" i="23" a="1"/>
  <c r="K10224" i="23" s="1"/>
  <c r="K10225" i="23" a="1"/>
  <c r="K10225" i="23" s="1"/>
  <c r="K10226" i="23" a="1"/>
  <c r="K10226" i="23" s="1"/>
  <c r="K10227" i="23" a="1"/>
  <c r="K10227" i="23" s="1"/>
  <c r="K10228" i="23" a="1"/>
  <c r="K10228" i="23" s="1"/>
  <c r="K10229" i="23" a="1"/>
  <c r="K10229" i="23" s="1"/>
  <c r="K10230" i="23" a="1"/>
  <c r="K10230" i="23" s="1"/>
  <c r="K10231" i="23" a="1"/>
  <c r="K10231" i="23" s="1"/>
  <c r="K10232" i="23" a="1"/>
  <c r="K10232" i="23" s="1"/>
  <c r="K10233" i="23" a="1"/>
  <c r="K10233" i="23" s="1"/>
  <c r="K10234" i="23" a="1"/>
  <c r="K10234" i="23" s="1"/>
  <c r="K10235" i="23" a="1"/>
  <c r="K10235" i="23" s="1"/>
  <c r="K10236" i="23" a="1"/>
  <c r="K10236" i="23" s="1"/>
  <c r="K10237" i="23" a="1"/>
  <c r="K10237" i="23" s="1"/>
  <c r="K10238" i="23" a="1"/>
  <c r="K10238" i="23" s="1"/>
  <c r="K3" i="23" a="1"/>
  <c r="K3" i="23" s="1"/>
  <c r="K4" i="23" a="1"/>
  <c r="K4" i="23" s="1"/>
  <c r="K5" i="23" a="1"/>
  <c r="K5" i="23" s="1"/>
  <c r="K6" i="23" a="1"/>
  <c r="K6" i="23"/>
  <c r="K7" i="23" a="1"/>
  <c r="K7" i="23" s="1"/>
  <c r="K8" i="23" a="1"/>
  <c r="K8" i="23" s="1"/>
  <c r="K9" i="23" a="1"/>
  <c r="K9" i="23" s="1"/>
  <c r="K10" i="23" a="1"/>
  <c r="K10" i="23" s="1"/>
  <c r="K11" i="23" a="1"/>
  <c r="K11" i="23" s="1"/>
  <c r="K12" i="23" a="1"/>
  <c r="K12" i="23" s="1"/>
  <c r="K13" i="23" a="1"/>
  <c r="K13" i="23" s="1"/>
  <c r="K14" i="23" a="1"/>
  <c r="K14" i="23" s="1"/>
  <c r="K15" i="23" a="1"/>
  <c r="K15" i="23" s="1"/>
  <c r="K16" i="23" a="1"/>
  <c r="K16" i="23" s="1"/>
  <c r="K17" i="23" a="1"/>
  <c r="K17" i="23" s="1"/>
  <c r="K18" i="23" a="1"/>
  <c r="K18" i="23" s="1"/>
  <c r="K19" i="23" a="1"/>
  <c r="K19" i="23" s="1"/>
  <c r="K20" i="23" a="1"/>
  <c r="K20" i="23" s="1"/>
  <c r="K21" i="23" a="1"/>
  <c r="K21" i="23" s="1"/>
  <c r="K22" i="23" a="1"/>
  <c r="K22" i="23" s="1"/>
  <c r="K23" i="23" a="1"/>
  <c r="K23" i="23" s="1"/>
  <c r="K24" i="23" a="1"/>
  <c r="K24" i="23" s="1"/>
  <c r="K25" i="23" a="1"/>
  <c r="K25" i="23" s="1"/>
  <c r="K26" i="23" a="1"/>
  <c r="K26" i="23" s="1"/>
  <c r="K27" i="23" a="1"/>
  <c r="K27" i="23" s="1"/>
  <c r="K28" i="23" a="1"/>
  <c r="K28" i="23" s="1"/>
  <c r="K29" i="23" a="1"/>
  <c r="K29" i="23" s="1"/>
  <c r="K30" i="23" a="1"/>
  <c r="K30" i="23" s="1"/>
  <c r="K31" i="23" a="1"/>
  <c r="K31" i="23" s="1"/>
  <c r="K32" i="23" a="1"/>
  <c r="K32" i="23" s="1"/>
  <c r="K33" i="23" a="1"/>
  <c r="K33" i="23" s="1"/>
  <c r="K34" i="23" a="1"/>
  <c r="K34" i="23" s="1"/>
  <c r="K35" i="23" a="1"/>
  <c r="K35" i="23" s="1"/>
  <c r="K36" i="23" a="1"/>
  <c r="K36" i="23" s="1"/>
  <c r="K37" i="23" a="1"/>
  <c r="K37" i="23" s="1"/>
  <c r="K38" i="23" a="1"/>
  <c r="K38" i="23" s="1"/>
  <c r="K39" i="23" a="1"/>
  <c r="K39" i="23" s="1"/>
  <c r="K40" i="23" a="1"/>
  <c r="K40" i="23" s="1"/>
  <c r="K41" i="23" a="1"/>
  <c r="K41" i="23" s="1"/>
  <c r="K42" i="23" a="1"/>
  <c r="K42" i="23" s="1"/>
  <c r="K43" i="23" a="1"/>
  <c r="K43" i="23" s="1"/>
  <c r="K44" i="23" a="1"/>
  <c r="K44" i="23" s="1"/>
  <c r="K45" i="23" a="1"/>
  <c r="K45" i="23" s="1"/>
  <c r="K46" i="23" a="1"/>
  <c r="K46" i="23" s="1"/>
  <c r="K47" i="23" a="1"/>
  <c r="K47" i="23" s="1"/>
  <c r="K48" i="23" a="1"/>
  <c r="K48" i="23" s="1"/>
  <c r="K49" i="23" a="1"/>
  <c r="K49" i="23" s="1"/>
  <c r="K50" i="23" a="1"/>
  <c r="K50" i="23" s="1"/>
  <c r="K51" i="23" a="1"/>
  <c r="K51" i="23" s="1"/>
  <c r="K52" i="23" a="1"/>
  <c r="K52" i="23" s="1"/>
  <c r="K53" i="23" a="1"/>
  <c r="K53" i="23" s="1"/>
  <c r="K54" i="23" a="1"/>
  <c r="K54" i="23" s="1"/>
  <c r="K55" i="23" a="1"/>
  <c r="K55" i="23" s="1"/>
  <c r="K56" i="23" a="1"/>
  <c r="K56" i="23" s="1"/>
  <c r="K57" i="23" a="1"/>
  <c r="K57" i="23" s="1"/>
  <c r="K58" i="23" a="1"/>
  <c r="K58" i="23" s="1"/>
  <c r="K59" i="23" a="1"/>
  <c r="K59" i="23" s="1"/>
  <c r="K60" i="23" a="1"/>
  <c r="K60" i="23" s="1"/>
  <c r="K61" i="23" a="1"/>
  <c r="K61" i="23" s="1"/>
  <c r="K62" i="23" a="1"/>
  <c r="K62" i="23" s="1"/>
  <c r="K63" i="23" a="1"/>
  <c r="K63" i="23" s="1"/>
  <c r="K64" i="23" a="1"/>
  <c r="K64" i="23" s="1"/>
  <c r="K65" i="23" a="1"/>
  <c r="K65" i="23" s="1"/>
  <c r="K66" i="23" a="1"/>
  <c r="K66" i="23" s="1"/>
  <c r="K67" i="23" a="1"/>
  <c r="K67" i="23" s="1"/>
  <c r="K68" i="23" a="1"/>
  <c r="K68" i="23" s="1"/>
  <c r="K69" i="23" a="1"/>
  <c r="K69" i="23" s="1"/>
  <c r="K70" i="23" a="1"/>
  <c r="K70" i="23" s="1"/>
  <c r="K71" i="23" a="1"/>
  <c r="K71" i="23" s="1"/>
  <c r="K72" i="23" a="1"/>
  <c r="K72" i="23" s="1"/>
  <c r="K73" i="23" a="1"/>
  <c r="K73" i="23" s="1"/>
  <c r="K74" i="23" a="1"/>
  <c r="K74" i="23" s="1"/>
  <c r="K75" i="23" a="1"/>
  <c r="K75" i="23" s="1"/>
  <c r="K76" i="23" a="1"/>
  <c r="K76" i="23" s="1"/>
  <c r="K77" i="23" a="1"/>
  <c r="K77" i="23" s="1"/>
  <c r="K78" i="23" a="1"/>
  <c r="K78" i="23" s="1"/>
  <c r="K79" i="23" a="1"/>
  <c r="K79" i="23" s="1"/>
  <c r="K80" i="23" a="1"/>
  <c r="K80" i="23" s="1"/>
  <c r="K81" i="23" a="1"/>
  <c r="K81" i="23" s="1"/>
  <c r="K82" i="23" a="1"/>
  <c r="K82" i="23" s="1"/>
  <c r="K83" i="23" a="1"/>
  <c r="K83" i="23" s="1"/>
  <c r="K84" i="23" a="1"/>
  <c r="K84" i="23" s="1"/>
  <c r="K85" i="23" a="1"/>
  <c r="K85" i="23" s="1"/>
  <c r="K86" i="23" a="1"/>
  <c r="K86" i="23" s="1"/>
  <c r="K87" i="23" a="1"/>
  <c r="K87" i="23" s="1"/>
  <c r="K88" i="23" a="1"/>
  <c r="K88" i="23" s="1"/>
  <c r="K89" i="23" a="1"/>
  <c r="K89" i="23" s="1"/>
  <c r="K90" i="23" a="1"/>
  <c r="K90" i="23" s="1"/>
  <c r="K91" i="23" a="1"/>
  <c r="K91" i="23" s="1"/>
  <c r="K92" i="23" a="1"/>
  <c r="K92" i="23" s="1"/>
  <c r="K93" i="23" a="1"/>
  <c r="K93" i="23" s="1"/>
  <c r="K94" i="23" a="1"/>
  <c r="K94" i="23" s="1"/>
  <c r="K95" i="23" a="1"/>
  <c r="K95" i="23" s="1"/>
  <c r="K96" i="23" a="1"/>
  <c r="K96" i="23" s="1"/>
  <c r="K97" i="23" a="1"/>
  <c r="K97" i="23" s="1"/>
  <c r="K98" i="23" a="1"/>
  <c r="K98" i="23" s="1"/>
  <c r="K99" i="23" a="1"/>
  <c r="K99" i="23" s="1"/>
  <c r="K100" i="23" a="1"/>
  <c r="K100" i="23" s="1"/>
  <c r="K101" i="23" a="1"/>
  <c r="K101" i="23" s="1"/>
  <c r="K102" i="23" a="1"/>
  <c r="K102" i="23" s="1"/>
  <c r="K103" i="23" a="1"/>
  <c r="K103" i="23" s="1"/>
  <c r="K104" i="23" a="1"/>
  <c r="K104" i="23" s="1"/>
  <c r="K105" i="23" a="1"/>
  <c r="K105" i="23" s="1"/>
  <c r="K106" i="23" a="1"/>
  <c r="K106" i="23" s="1"/>
  <c r="K107" i="23" a="1"/>
  <c r="K107" i="23" s="1"/>
  <c r="K108" i="23" a="1"/>
  <c r="K108" i="23" s="1"/>
  <c r="K109" i="23" a="1"/>
  <c r="K109" i="23" s="1"/>
  <c r="K110" i="23" a="1"/>
  <c r="K110" i="23" s="1"/>
  <c r="K111" i="23" a="1"/>
  <c r="K111" i="23" s="1"/>
  <c r="K112" i="23" a="1"/>
  <c r="K112" i="23" s="1"/>
  <c r="K113" i="23" a="1"/>
  <c r="K113" i="23" s="1"/>
  <c r="K114" i="23" a="1"/>
  <c r="K114" i="23" s="1"/>
  <c r="K115" i="23" a="1"/>
  <c r="K115" i="23" s="1"/>
  <c r="K116" i="23" a="1"/>
  <c r="K116" i="23" s="1"/>
  <c r="K117" i="23" a="1"/>
  <c r="K117" i="23" s="1"/>
  <c r="K118" i="23" a="1"/>
  <c r="K118" i="23" s="1"/>
  <c r="K119" i="23" a="1"/>
  <c r="K119" i="23" s="1"/>
  <c r="K120" i="23" a="1"/>
  <c r="K120" i="23" s="1"/>
  <c r="K121" i="23" a="1"/>
  <c r="K121" i="23" s="1"/>
  <c r="K122" i="23" a="1"/>
  <c r="K122" i="23" s="1"/>
  <c r="K123" i="23" a="1"/>
  <c r="K123" i="23" s="1"/>
  <c r="K124" i="23" a="1"/>
  <c r="K124" i="23" s="1"/>
  <c r="K125" i="23" a="1"/>
  <c r="K125" i="23" s="1"/>
  <c r="K126" i="23" a="1"/>
  <c r="K126" i="23" s="1"/>
  <c r="K127" i="23" a="1"/>
  <c r="K127" i="23" s="1"/>
  <c r="K128" i="23" a="1"/>
  <c r="K128" i="23" s="1"/>
  <c r="K129" i="23" a="1"/>
  <c r="K129" i="23" s="1"/>
  <c r="K130" i="23" a="1"/>
  <c r="K130" i="23" s="1"/>
  <c r="K131" i="23" a="1"/>
  <c r="K131" i="23" s="1"/>
  <c r="K132" i="23" a="1"/>
  <c r="K132" i="23" s="1"/>
  <c r="K133" i="23" a="1"/>
  <c r="K133" i="23" s="1"/>
  <c r="K134" i="23" a="1"/>
  <c r="K134" i="23" s="1"/>
  <c r="K135" i="23" a="1"/>
  <c r="K135" i="23" s="1"/>
  <c r="K136" i="23" a="1"/>
  <c r="K136" i="23" s="1"/>
  <c r="K137" i="23" a="1"/>
  <c r="K137" i="23" s="1"/>
  <c r="K138" i="23" a="1"/>
  <c r="K138" i="23" s="1"/>
  <c r="K139" i="23" a="1"/>
  <c r="K139" i="23" s="1"/>
  <c r="K140" i="23" a="1"/>
  <c r="K140" i="23" s="1"/>
  <c r="K141" i="23" a="1"/>
  <c r="K141" i="23" s="1"/>
  <c r="K142" i="23" a="1"/>
  <c r="K142" i="23" s="1"/>
  <c r="K143" i="23" a="1"/>
  <c r="K143" i="23" s="1"/>
  <c r="K144" i="23" a="1"/>
  <c r="K144" i="23" s="1"/>
  <c r="K145" i="23" a="1"/>
  <c r="K145" i="23" s="1"/>
  <c r="K146" i="23" a="1"/>
  <c r="K146" i="23" s="1"/>
  <c r="K147" i="23" a="1"/>
  <c r="K147" i="23" s="1"/>
  <c r="K148" i="23" a="1"/>
  <c r="K148" i="23" s="1"/>
  <c r="K149" i="23" a="1"/>
  <c r="K149" i="23"/>
  <c r="K150" i="23" a="1"/>
  <c r="K150" i="23" s="1"/>
  <c r="K151" i="23" a="1"/>
  <c r="K151" i="23" s="1"/>
  <c r="K152" i="23" a="1"/>
  <c r="K152" i="23" s="1"/>
  <c r="K153" i="23" a="1"/>
  <c r="K153" i="23" s="1"/>
  <c r="K154" i="23" a="1"/>
  <c r="K154" i="23" s="1"/>
  <c r="K155" i="23" a="1"/>
  <c r="K155" i="23" s="1"/>
  <c r="K156" i="23" a="1"/>
  <c r="K156" i="23" s="1"/>
  <c r="K157" i="23" a="1"/>
  <c r="K157" i="23" s="1"/>
  <c r="K158" i="23" a="1"/>
  <c r="K158" i="23" s="1"/>
  <c r="K159" i="23" a="1"/>
  <c r="K159" i="23" s="1"/>
  <c r="K160" i="23" a="1"/>
  <c r="K160" i="23" s="1"/>
  <c r="K161" i="23" a="1"/>
  <c r="K161" i="23" s="1"/>
  <c r="K162" i="23" a="1"/>
  <c r="K162" i="23" s="1"/>
  <c r="K163" i="23" a="1"/>
  <c r="K163" i="23" s="1"/>
  <c r="K164" i="23" a="1"/>
  <c r="K164" i="23" s="1"/>
  <c r="K165" i="23" a="1"/>
  <c r="K165" i="23" s="1"/>
  <c r="K166" i="23" a="1"/>
  <c r="K166" i="23" s="1"/>
  <c r="K167" i="23" a="1"/>
  <c r="K167" i="23" s="1"/>
  <c r="K168" i="23" a="1"/>
  <c r="K168" i="23" s="1"/>
  <c r="K169" i="23" a="1"/>
  <c r="K169" i="23" s="1"/>
  <c r="K170" i="23" a="1"/>
  <c r="K170" i="23" s="1"/>
  <c r="K171" i="23" a="1"/>
  <c r="K171" i="23" s="1"/>
  <c r="K172" i="23" a="1"/>
  <c r="K172" i="23" s="1"/>
  <c r="K173" i="23" a="1"/>
  <c r="K173" i="23"/>
  <c r="K174" i="23" a="1"/>
  <c r="K174" i="23" s="1"/>
  <c r="K175" i="23" a="1"/>
  <c r="K175" i="23" s="1"/>
  <c r="K176" i="23" a="1"/>
  <c r="K176" i="23" s="1"/>
  <c r="K177" i="23" a="1"/>
  <c r="K177" i="23" s="1"/>
  <c r="K178" i="23" a="1"/>
  <c r="K178" i="23" s="1"/>
  <c r="K179" i="23" a="1"/>
  <c r="K179" i="23" s="1"/>
  <c r="K180" i="23" a="1"/>
  <c r="K180" i="23" s="1"/>
  <c r="K181" i="23" a="1"/>
  <c r="K181" i="23" s="1"/>
  <c r="K182" i="23" a="1"/>
  <c r="K182" i="23" s="1"/>
  <c r="K183" i="23" a="1"/>
  <c r="K183" i="23" s="1"/>
  <c r="K184" i="23" a="1"/>
  <c r="K184" i="23" s="1"/>
  <c r="K185" i="23" a="1"/>
  <c r="K185" i="23" s="1"/>
  <c r="K186" i="23" a="1"/>
  <c r="K186" i="23" s="1"/>
  <c r="K187" i="23" a="1"/>
  <c r="K187" i="23" s="1"/>
  <c r="K188" i="23" a="1"/>
  <c r="K188" i="23" s="1"/>
  <c r="K189" i="23" a="1"/>
  <c r="K189" i="23" s="1"/>
  <c r="K190" i="23" a="1"/>
  <c r="K190" i="23"/>
  <c r="K191" i="23" a="1"/>
  <c r="K191" i="23" s="1"/>
  <c r="K192" i="23" a="1"/>
  <c r="K192" i="23" s="1"/>
  <c r="K193" i="23" a="1"/>
  <c r="K193" i="23" s="1"/>
  <c r="K194" i="23" a="1"/>
  <c r="K194" i="23" s="1"/>
  <c r="K195" i="23" a="1"/>
  <c r="K195" i="23" s="1"/>
  <c r="K196" i="23" a="1"/>
  <c r="K196" i="23" s="1"/>
  <c r="K197" i="23" a="1"/>
  <c r="K197" i="23" s="1"/>
  <c r="K198" i="23" a="1"/>
  <c r="K198" i="23" s="1"/>
  <c r="K199" i="23" a="1"/>
  <c r="K199" i="23" s="1"/>
  <c r="K200" i="23" a="1"/>
  <c r="K200" i="23" s="1"/>
  <c r="K201" i="23" a="1"/>
  <c r="K201" i="23" s="1"/>
  <c r="K202" i="23" a="1"/>
  <c r="K202" i="23" s="1"/>
  <c r="K203" i="23" a="1"/>
  <c r="K203" i="23" s="1"/>
  <c r="K204" i="23" a="1"/>
  <c r="K204" i="23" s="1"/>
  <c r="K205" i="23" a="1"/>
  <c r="K205" i="23" s="1"/>
  <c r="K206" i="23" a="1"/>
  <c r="K206" i="23" s="1"/>
  <c r="K207" i="23" a="1"/>
  <c r="K207" i="23" s="1"/>
  <c r="K208" i="23" a="1"/>
  <c r="K208" i="23" s="1"/>
  <c r="K209" i="23" a="1"/>
  <c r="K209" i="23" s="1"/>
  <c r="K210" i="23" a="1"/>
  <c r="K210" i="23" s="1"/>
  <c r="K211" i="23" a="1"/>
  <c r="K211" i="23" s="1"/>
  <c r="K212" i="23" a="1"/>
  <c r="K212" i="23" s="1"/>
  <c r="K213" i="23" a="1"/>
  <c r="K213" i="23" s="1"/>
  <c r="K214" i="23" a="1"/>
  <c r="K214" i="23" s="1"/>
  <c r="K215" i="23" a="1"/>
  <c r="K215" i="23" s="1"/>
  <c r="K216" i="23" a="1"/>
  <c r="K216" i="23" s="1"/>
  <c r="K217" i="23" a="1"/>
  <c r="K217" i="23" s="1"/>
  <c r="K218" i="23" a="1"/>
  <c r="K218" i="23" s="1"/>
  <c r="K219" i="23" a="1"/>
  <c r="K219" i="23" s="1"/>
  <c r="K220" i="23" a="1"/>
  <c r="K220" i="23" s="1"/>
  <c r="K221" i="23" a="1"/>
  <c r="K221" i="23" s="1"/>
  <c r="K222" i="23" a="1"/>
  <c r="K222" i="23" s="1"/>
  <c r="K223" i="23" a="1"/>
  <c r="K223" i="23" s="1"/>
  <c r="K224" i="23" a="1"/>
  <c r="K224" i="23" s="1"/>
  <c r="K225" i="23" a="1"/>
  <c r="K225" i="23" s="1"/>
  <c r="K226" i="23" a="1"/>
  <c r="K226" i="23" s="1"/>
  <c r="K227" i="23" a="1"/>
  <c r="K227" i="23" s="1"/>
  <c r="K228" i="23" a="1"/>
  <c r="K228" i="23" s="1"/>
  <c r="K229" i="23" a="1"/>
  <c r="K229" i="23" s="1"/>
  <c r="K230" i="23" a="1"/>
  <c r="K230" i="23" s="1"/>
  <c r="K231" i="23" a="1"/>
  <c r="K231" i="23" s="1"/>
  <c r="K232" i="23" a="1"/>
  <c r="K232" i="23" s="1"/>
  <c r="K233" i="23" a="1"/>
  <c r="K233" i="23" s="1"/>
  <c r="K234" i="23" a="1"/>
  <c r="K234" i="23" s="1"/>
  <c r="K235" i="23" a="1"/>
  <c r="K235" i="23" s="1"/>
  <c r="K236" i="23" a="1"/>
  <c r="K236" i="23" s="1"/>
  <c r="K237" i="23" a="1"/>
  <c r="K237" i="23" s="1"/>
  <c r="K238" i="23" a="1"/>
  <c r="K238" i="23" s="1"/>
  <c r="K239" i="23" a="1"/>
  <c r="K239" i="23" s="1"/>
  <c r="K240" i="23" a="1"/>
  <c r="K240" i="23" s="1"/>
  <c r="K241" i="23" a="1"/>
  <c r="K241" i="23" s="1"/>
  <c r="K242" i="23" a="1"/>
  <c r="K242" i="23" s="1"/>
  <c r="K243" i="23" a="1"/>
  <c r="K243" i="23" s="1"/>
  <c r="K244" i="23" a="1"/>
  <c r="K244" i="23" s="1"/>
  <c r="K245" i="23" a="1"/>
  <c r="K245" i="23" s="1"/>
  <c r="K246" i="23" a="1"/>
  <c r="K246" i="23" s="1"/>
  <c r="K247" i="23" a="1"/>
  <c r="K247" i="23" s="1"/>
  <c r="K248" i="23" a="1"/>
  <c r="K248" i="23" s="1"/>
  <c r="K249" i="23" a="1"/>
  <c r="K249" i="23" s="1"/>
  <c r="K250" i="23" a="1"/>
  <c r="K250" i="23" s="1"/>
  <c r="K251" i="23" a="1"/>
  <c r="K251" i="23" s="1"/>
  <c r="K252" i="23" a="1"/>
  <c r="K252" i="23" s="1"/>
  <c r="K253" i="23" a="1"/>
  <c r="K253" i="23" s="1"/>
  <c r="K254" i="23" a="1"/>
  <c r="K254" i="23" s="1"/>
  <c r="K255" i="23" a="1"/>
  <c r="K255" i="23" s="1"/>
  <c r="K256" i="23" a="1"/>
  <c r="K256" i="23" s="1"/>
  <c r="K257" i="23" a="1"/>
  <c r="K257" i="23" s="1"/>
  <c r="K258" i="23" a="1"/>
  <c r="K258" i="23" s="1"/>
  <c r="K259" i="23" a="1"/>
  <c r="K259" i="23" s="1"/>
  <c r="K260" i="23" a="1"/>
  <c r="K260" i="23" s="1"/>
  <c r="K261" i="23" a="1"/>
  <c r="K261" i="23" s="1"/>
  <c r="K262" i="23" a="1"/>
  <c r="K262" i="23" s="1"/>
  <c r="K263" i="23" a="1"/>
  <c r="K263" i="23" s="1"/>
  <c r="K264" i="23" a="1"/>
  <c r="K264" i="23" s="1"/>
  <c r="K265" i="23" a="1"/>
  <c r="K265" i="23" s="1"/>
  <c r="K266" i="23" a="1"/>
  <c r="K266" i="23" s="1"/>
  <c r="K267" i="23" a="1"/>
  <c r="K267" i="23" s="1"/>
  <c r="K268" i="23" a="1"/>
  <c r="K268" i="23" s="1"/>
  <c r="K269" i="23" a="1"/>
  <c r="K269" i="23" s="1"/>
  <c r="K270" i="23" a="1"/>
  <c r="K270" i="23" s="1"/>
  <c r="K271" i="23" a="1"/>
  <c r="K271" i="23" s="1"/>
  <c r="K272" i="23" a="1"/>
  <c r="K272" i="23" s="1"/>
  <c r="K273" i="23" a="1"/>
  <c r="K273" i="23" s="1"/>
  <c r="K274" i="23" a="1"/>
  <c r="K274" i="23" s="1"/>
  <c r="K275" i="23" a="1"/>
  <c r="K275" i="23" s="1"/>
  <c r="K276" i="23" a="1"/>
  <c r="K276" i="23" s="1"/>
  <c r="K277" i="23" a="1"/>
  <c r="K277" i="23" s="1"/>
  <c r="K278" i="23" a="1"/>
  <c r="K278" i="23" s="1"/>
  <c r="K279" i="23" a="1"/>
  <c r="K279" i="23" s="1"/>
  <c r="K280" i="23" a="1"/>
  <c r="K280" i="23" s="1"/>
  <c r="K281" i="23" a="1"/>
  <c r="K281" i="23" s="1"/>
  <c r="K282" i="23" a="1"/>
  <c r="K282" i="23" s="1"/>
  <c r="K283" i="23" a="1"/>
  <c r="K283" i="23" s="1"/>
  <c r="K284" i="23" a="1"/>
  <c r="K284" i="23" s="1"/>
  <c r="K285" i="23" a="1"/>
  <c r="K285" i="23" s="1"/>
  <c r="K286" i="23" a="1"/>
  <c r="K286" i="23" s="1"/>
  <c r="K287" i="23" a="1"/>
  <c r="K287" i="23" s="1"/>
  <c r="K288" i="23" a="1"/>
  <c r="K288" i="23" s="1"/>
  <c r="K289" i="23" a="1"/>
  <c r="K289" i="23" s="1"/>
  <c r="K290" i="23" a="1"/>
  <c r="K290" i="23" s="1"/>
  <c r="K291" i="23" a="1"/>
  <c r="K291" i="23" s="1"/>
  <c r="K292" i="23" a="1"/>
  <c r="K292" i="23" s="1"/>
  <c r="K293" i="23" a="1"/>
  <c r="K293" i="23" s="1"/>
  <c r="K294" i="23" a="1"/>
  <c r="K294" i="23" s="1"/>
  <c r="K295" i="23" a="1"/>
  <c r="K295" i="23" s="1"/>
  <c r="K296" i="23" a="1"/>
  <c r="K296" i="23" s="1"/>
  <c r="K297" i="23" a="1"/>
  <c r="K297" i="23" s="1"/>
  <c r="K298" i="23" a="1"/>
  <c r="K298" i="23" s="1"/>
  <c r="K299" i="23" a="1"/>
  <c r="K299" i="23" s="1"/>
  <c r="K300" i="23" a="1"/>
  <c r="K300" i="23" s="1"/>
  <c r="K301" i="23" a="1"/>
  <c r="K301" i="23" s="1"/>
  <c r="K302" i="23" a="1"/>
  <c r="K302" i="23" s="1"/>
  <c r="K303" i="23" a="1"/>
  <c r="K303" i="23" s="1"/>
  <c r="K304" i="23" a="1"/>
  <c r="K304" i="23" s="1"/>
  <c r="K305" i="23" a="1"/>
  <c r="K305" i="23" s="1"/>
  <c r="K306" i="23" a="1"/>
  <c r="K306" i="23" s="1"/>
  <c r="K307" i="23" a="1"/>
  <c r="K307" i="23" s="1"/>
  <c r="K308" i="23" a="1"/>
  <c r="K308" i="23" s="1"/>
  <c r="K309" i="23" a="1"/>
  <c r="K309" i="23" s="1"/>
  <c r="K310" i="23" a="1"/>
  <c r="K310" i="23" s="1"/>
  <c r="K311" i="23" a="1"/>
  <c r="K311" i="23" s="1"/>
  <c r="K312" i="23" a="1"/>
  <c r="K312" i="23" s="1"/>
  <c r="K313" i="23" a="1"/>
  <c r="K313" i="23" s="1"/>
  <c r="K314" i="23" a="1"/>
  <c r="K314" i="23" s="1"/>
  <c r="K315" i="23" a="1"/>
  <c r="K315" i="23" s="1"/>
  <c r="K316" i="23" a="1"/>
  <c r="K316" i="23" s="1"/>
  <c r="K317" i="23" a="1"/>
  <c r="K317" i="23" s="1"/>
  <c r="K318" i="23" a="1"/>
  <c r="K318" i="23" s="1"/>
  <c r="K319" i="23" a="1"/>
  <c r="K319" i="23" s="1"/>
  <c r="K320" i="23" a="1"/>
  <c r="K320" i="23" s="1"/>
  <c r="K321" i="23" a="1"/>
  <c r="K321" i="23" s="1"/>
  <c r="K322" i="23" a="1"/>
  <c r="K322" i="23" s="1"/>
  <c r="K323" i="23" a="1"/>
  <c r="K323" i="23" s="1"/>
  <c r="K324" i="23" a="1"/>
  <c r="K324" i="23" s="1"/>
  <c r="K325" i="23" a="1"/>
  <c r="K325" i="23" s="1"/>
  <c r="K326" i="23" a="1"/>
  <c r="K326" i="23" s="1"/>
  <c r="K327" i="23" a="1"/>
  <c r="K327" i="23" s="1"/>
  <c r="K328" i="23" a="1"/>
  <c r="K328" i="23" s="1"/>
  <c r="K329" i="23" a="1"/>
  <c r="K329" i="23" s="1"/>
  <c r="K330" i="23" a="1"/>
  <c r="K330" i="23" s="1"/>
  <c r="K331" i="23" a="1"/>
  <c r="K331" i="23" s="1"/>
  <c r="K332" i="23" a="1"/>
  <c r="K332" i="23" s="1"/>
  <c r="K333" i="23" a="1"/>
  <c r="K333" i="23" s="1"/>
  <c r="K334" i="23" a="1"/>
  <c r="K334" i="23" s="1"/>
  <c r="K335" i="23" a="1"/>
  <c r="K335" i="23" s="1"/>
  <c r="K336" i="23" a="1"/>
  <c r="K336" i="23" s="1"/>
  <c r="K337" i="23" a="1"/>
  <c r="K337" i="23" s="1"/>
  <c r="K338" i="23" a="1"/>
  <c r="K338" i="23" s="1"/>
  <c r="K339" i="23" a="1"/>
  <c r="K339" i="23" s="1"/>
  <c r="K340" i="23" a="1"/>
  <c r="K340" i="23" s="1"/>
  <c r="K341" i="23" a="1"/>
  <c r="K341" i="23" s="1"/>
  <c r="K342" i="23" a="1"/>
  <c r="K342" i="23" s="1"/>
  <c r="K343" i="23" a="1"/>
  <c r="K343" i="23" s="1"/>
  <c r="K344" i="23" a="1"/>
  <c r="K344" i="23" s="1"/>
  <c r="K345" i="23" a="1"/>
  <c r="K345" i="23" s="1"/>
  <c r="K346" i="23" a="1"/>
  <c r="K346" i="23" s="1"/>
  <c r="K347" i="23" a="1"/>
  <c r="K347" i="23" s="1"/>
  <c r="K348" i="23" a="1"/>
  <c r="K348" i="23" s="1"/>
  <c r="K349" i="23" a="1"/>
  <c r="K349" i="23" s="1"/>
  <c r="K350" i="23" a="1"/>
  <c r="K350" i="23" s="1"/>
  <c r="K351" i="23" a="1"/>
  <c r="K351" i="23" s="1"/>
  <c r="K352" i="23" a="1"/>
  <c r="K352" i="23" s="1"/>
  <c r="K353" i="23" a="1"/>
  <c r="K353" i="23" s="1"/>
  <c r="K354" i="23" a="1"/>
  <c r="K354" i="23" s="1"/>
  <c r="K355" i="23" a="1"/>
  <c r="K355" i="23" s="1"/>
  <c r="K356" i="23" a="1"/>
  <c r="K356" i="23" s="1"/>
  <c r="K357" i="23" a="1"/>
  <c r="K357" i="23" s="1"/>
  <c r="K358" i="23" a="1"/>
  <c r="K358" i="23" s="1"/>
  <c r="K359" i="23" a="1"/>
  <c r="K359" i="23" s="1"/>
  <c r="K360" i="23" a="1"/>
  <c r="K360" i="23" s="1"/>
  <c r="K361" i="23" a="1"/>
  <c r="K361" i="23" s="1"/>
  <c r="K362" i="23" a="1"/>
  <c r="K362" i="23" s="1"/>
  <c r="K363" i="23" a="1"/>
  <c r="K363" i="23" s="1"/>
  <c r="K364" i="23" a="1"/>
  <c r="K364" i="23" s="1"/>
  <c r="K365" i="23" a="1"/>
  <c r="K365" i="23" s="1"/>
  <c r="K366" i="23" a="1"/>
  <c r="K366" i="23" s="1"/>
  <c r="K367" i="23" a="1"/>
  <c r="K367" i="23" s="1"/>
  <c r="K368" i="23" a="1"/>
  <c r="K368" i="23" s="1"/>
  <c r="K369" i="23" a="1"/>
  <c r="K369" i="23" s="1"/>
  <c r="K370" i="23" a="1"/>
  <c r="K370" i="23" s="1"/>
  <c r="K371" i="23" a="1"/>
  <c r="K371" i="23" s="1"/>
  <c r="K372" i="23" a="1"/>
  <c r="K372" i="23" s="1"/>
  <c r="K373" i="23" a="1"/>
  <c r="K373" i="23" s="1"/>
  <c r="K374" i="23" a="1"/>
  <c r="K374" i="23" s="1"/>
  <c r="K375" i="23" a="1"/>
  <c r="K375" i="23" s="1"/>
  <c r="K376" i="23" a="1"/>
  <c r="K376" i="23" s="1"/>
  <c r="K377" i="23" a="1"/>
  <c r="K377" i="23" s="1"/>
  <c r="K378" i="23" a="1"/>
  <c r="K378" i="23" s="1"/>
  <c r="K379" i="23" a="1"/>
  <c r="K379" i="23" s="1"/>
  <c r="K380" i="23" a="1"/>
  <c r="K380" i="23" s="1"/>
  <c r="K381" i="23" a="1"/>
  <c r="K381" i="23" s="1"/>
  <c r="K382" i="23" a="1"/>
  <c r="K382" i="23" s="1"/>
  <c r="K383" i="23" a="1"/>
  <c r="K383" i="23" s="1"/>
  <c r="K384" i="23" a="1"/>
  <c r="K384" i="23" s="1"/>
  <c r="K385" i="23" a="1"/>
  <c r="K385" i="23" s="1"/>
  <c r="K386" i="23" a="1"/>
  <c r="K386" i="23" s="1"/>
  <c r="K387" i="23" a="1"/>
  <c r="K387" i="23" s="1"/>
  <c r="K388" i="23" a="1"/>
  <c r="K388" i="23" s="1"/>
  <c r="K389" i="23" a="1"/>
  <c r="K389" i="23" s="1"/>
  <c r="K390" i="23" a="1"/>
  <c r="K390" i="23" s="1"/>
  <c r="K391" i="23" a="1"/>
  <c r="K391" i="23" s="1"/>
  <c r="K392" i="23" a="1"/>
  <c r="K392" i="23" s="1"/>
  <c r="K393" i="23" a="1"/>
  <c r="K393" i="23" s="1"/>
  <c r="K394" i="23" a="1"/>
  <c r="K394" i="23" s="1"/>
  <c r="K395" i="23" a="1"/>
  <c r="K395" i="23" s="1"/>
  <c r="K396" i="23" a="1"/>
  <c r="K396" i="23" s="1"/>
  <c r="K397" i="23" a="1"/>
  <c r="K397" i="23" s="1"/>
  <c r="K398" i="23" a="1"/>
  <c r="K398" i="23" s="1"/>
  <c r="K399" i="23" a="1"/>
  <c r="K399" i="23" s="1"/>
  <c r="K400" i="23" a="1"/>
  <c r="K400" i="23" s="1"/>
  <c r="K401" i="23" a="1"/>
  <c r="K401" i="23" s="1"/>
  <c r="K402" i="23" a="1"/>
  <c r="K402" i="23" s="1"/>
  <c r="K403" i="23" a="1"/>
  <c r="K403" i="23" s="1"/>
  <c r="K404" i="23" a="1"/>
  <c r="K404" i="23" s="1"/>
  <c r="K405" i="23" a="1"/>
  <c r="K405" i="23" s="1"/>
  <c r="K406" i="23" a="1"/>
  <c r="K406" i="23" s="1"/>
  <c r="K407" i="23" a="1"/>
  <c r="K407" i="23" s="1"/>
  <c r="K408" i="23" a="1"/>
  <c r="K408" i="23" s="1"/>
  <c r="K409" i="23" a="1"/>
  <c r="K409" i="23" s="1"/>
  <c r="K410" i="23" a="1"/>
  <c r="K410" i="23" s="1"/>
  <c r="K411" i="23" a="1"/>
  <c r="K411" i="23" s="1"/>
  <c r="K412" i="23" a="1"/>
  <c r="K412" i="23" s="1"/>
  <c r="K413" i="23" a="1"/>
  <c r="K413" i="23" s="1"/>
  <c r="K414" i="23" a="1"/>
  <c r="K414" i="23" s="1"/>
  <c r="K415" i="23" a="1"/>
  <c r="K415" i="23" s="1"/>
  <c r="K416" i="23" a="1"/>
  <c r="K416" i="23" s="1"/>
  <c r="K417" i="23" a="1"/>
  <c r="K417" i="23" s="1"/>
  <c r="K418" i="23" a="1"/>
  <c r="K418" i="23" s="1"/>
  <c r="K419" i="23" a="1"/>
  <c r="K419" i="23" s="1"/>
  <c r="K420" i="23" a="1"/>
  <c r="K420" i="23" s="1"/>
  <c r="K421" i="23" a="1"/>
  <c r="K421" i="23" s="1"/>
  <c r="K422" i="23" a="1"/>
  <c r="K422" i="23" s="1"/>
  <c r="K423" i="23" a="1"/>
  <c r="K423" i="23" s="1"/>
  <c r="K424" i="23" a="1"/>
  <c r="K424" i="23" s="1"/>
  <c r="K425" i="23" a="1"/>
  <c r="K425" i="23" s="1"/>
  <c r="K426" i="23" a="1"/>
  <c r="K426" i="23" s="1"/>
  <c r="K427" i="23" a="1"/>
  <c r="K427" i="23" s="1"/>
  <c r="K428" i="23" a="1"/>
  <c r="K428" i="23" s="1"/>
  <c r="K429" i="23" a="1"/>
  <c r="K429" i="23" s="1"/>
  <c r="K430" i="23" a="1"/>
  <c r="K430" i="23" s="1"/>
  <c r="K431" i="23" a="1"/>
  <c r="K431" i="23" s="1"/>
  <c r="K432" i="23" a="1"/>
  <c r="K432" i="23" s="1"/>
  <c r="K433" i="23" a="1"/>
  <c r="K433" i="23" s="1"/>
  <c r="K434" i="23" a="1"/>
  <c r="K434" i="23" s="1"/>
  <c r="K435" i="23" a="1"/>
  <c r="K435" i="23" s="1"/>
  <c r="K436" i="23" a="1"/>
  <c r="K436" i="23" s="1"/>
  <c r="K437" i="23" a="1"/>
  <c r="K437" i="23" s="1"/>
  <c r="K438" i="23" a="1"/>
  <c r="K438" i="23" s="1"/>
  <c r="K439" i="23" a="1"/>
  <c r="K439" i="23" s="1"/>
  <c r="K440" i="23" a="1"/>
  <c r="K440" i="23" s="1"/>
  <c r="K441" i="23" a="1"/>
  <c r="K441" i="23" s="1"/>
  <c r="K442" i="23" a="1"/>
  <c r="K442" i="23" s="1"/>
  <c r="K443" i="23" a="1"/>
  <c r="K443" i="23" s="1"/>
  <c r="K444" i="23" a="1"/>
  <c r="K444" i="23" s="1"/>
  <c r="K445" i="23" a="1"/>
  <c r="K445" i="23" s="1"/>
  <c r="K446" i="23" a="1"/>
  <c r="K446" i="23" s="1"/>
  <c r="K447" i="23" a="1"/>
  <c r="K447" i="23" s="1"/>
  <c r="K448" i="23" a="1"/>
  <c r="K448" i="23" s="1"/>
  <c r="K449" i="23" a="1"/>
  <c r="K449" i="23" s="1"/>
  <c r="K450" i="23" a="1"/>
  <c r="K450" i="23" s="1"/>
  <c r="K451" i="23" a="1"/>
  <c r="K451" i="23" s="1"/>
  <c r="K452" i="23" a="1"/>
  <c r="K452" i="23" s="1"/>
  <c r="K453" i="23" a="1"/>
  <c r="K453" i="23" s="1"/>
  <c r="K454" i="23" a="1"/>
  <c r="K454" i="23" s="1"/>
  <c r="K455" i="23" a="1"/>
  <c r="K455" i="23" s="1"/>
  <c r="K456" i="23" a="1"/>
  <c r="K456" i="23" s="1"/>
  <c r="K457" i="23" a="1"/>
  <c r="K457" i="23" s="1"/>
  <c r="K458" i="23" a="1"/>
  <c r="K458" i="23" s="1"/>
  <c r="K459" i="23" a="1"/>
  <c r="K459" i="23" s="1"/>
  <c r="K460" i="23" a="1"/>
  <c r="K460" i="23" s="1"/>
  <c r="K461" i="23" a="1"/>
  <c r="K461" i="23" s="1"/>
  <c r="K462" i="23" a="1"/>
  <c r="K462" i="23" s="1"/>
  <c r="K463" i="23" a="1"/>
  <c r="K463" i="23" s="1"/>
  <c r="K464" i="23" a="1"/>
  <c r="K464" i="23" s="1"/>
  <c r="K465" i="23" a="1"/>
  <c r="K465" i="23" s="1"/>
  <c r="K466" i="23" a="1"/>
  <c r="K466" i="23" s="1"/>
  <c r="K467" i="23" a="1"/>
  <c r="K467" i="23" s="1"/>
  <c r="K468" i="23" a="1"/>
  <c r="K468" i="23" s="1"/>
  <c r="K469" i="23" a="1"/>
  <c r="K469" i="23" s="1"/>
  <c r="K470" i="23" a="1"/>
  <c r="K470" i="23" s="1"/>
  <c r="K471" i="23" a="1"/>
  <c r="K471" i="23" s="1"/>
  <c r="K472" i="23" a="1"/>
  <c r="K472" i="23" s="1"/>
  <c r="K473" i="23" a="1"/>
  <c r="K473" i="23" s="1"/>
  <c r="K474" i="23" a="1"/>
  <c r="K474" i="23" s="1"/>
  <c r="K475" i="23" a="1"/>
  <c r="K475" i="23" s="1"/>
  <c r="K476" i="23" a="1"/>
  <c r="K476" i="23" s="1"/>
  <c r="K477" i="23" a="1"/>
  <c r="K477" i="23" s="1"/>
  <c r="K478" i="23" a="1"/>
  <c r="K478" i="23" s="1"/>
  <c r="K479" i="23" a="1"/>
  <c r="K479" i="23" s="1"/>
  <c r="K480" i="23" a="1"/>
  <c r="K480" i="23" s="1"/>
  <c r="K481" i="23" a="1"/>
  <c r="K481" i="23" s="1"/>
  <c r="K482" i="23" a="1"/>
  <c r="K482" i="23" s="1"/>
  <c r="K483" i="23" a="1"/>
  <c r="K483" i="23" s="1"/>
  <c r="K484" i="23" a="1"/>
  <c r="K484" i="23" s="1"/>
  <c r="K485" i="23" a="1"/>
  <c r="K485" i="23" s="1"/>
  <c r="K486" i="23" a="1"/>
  <c r="K486" i="23" s="1"/>
  <c r="K487" i="23" a="1"/>
  <c r="K487" i="23" s="1"/>
  <c r="K488" i="23" a="1"/>
  <c r="K488" i="23" s="1"/>
  <c r="K489" i="23" a="1"/>
  <c r="K489" i="23" s="1"/>
  <c r="K490" i="23" a="1"/>
  <c r="K490" i="23" s="1"/>
  <c r="K491" i="23" a="1"/>
  <c r="K491" i="23" s="1"/>
  <c r="K492" i="23" a="1"/>
  <c r="K492" i="23" s="1"/>
  <c r="K493" i="23" a="1"/>
  <c r="K493" i="23" s="1"/>
  <c r="K494" i="23" a="1"/>
  <c r="K494" i="23" s="1"/>
  <c r="K495" i="23" a="1"/>
  <c r="K495" i="23" s="1"/>
  <c r="K496" i="23" a="1"/>
  <c r="K496" i="23" s="1"/>
  <c r="K497" i="23" a="1"/>
  <c r="K497" i="23" s="1"/>
  <c r="K498" i="23" a="1"/>
  <c r="K498" i="23" s="1"/>
  <c r="K499" i="23" a="1"/>
  <c r="K499" i="23" s="1"/>
  <c r="K500" i="23" a="1"/>
  <c r="K500" i="23" s="1"/>
  <c r="K501" i="23" a="1"/>
  <c r="K501" i="23" s="1"/>
  <c r="K502" i="23" a="1"/>
  <c r="K502" i="23" s="1"/>
  <c r="K503" i="23" a="1"/>
  <c r="K503" i="23" s="1"/>
  <c r="K504" i="23" a="1"/>
  <c r="K504" i="23" s="1"/>
  <c r="K505" i="23" a="1"/>
  <c r="K505" i="23" s="1"/>
  <c r="K506" i="23" a="1"/>
  <c r="K506" i="23" s="1"/>
  <c r="K507" i="23" a="1"/>
  <c r="K507" i="23" s="1"/>
  <c r="K508" i="23" a="1"/>
  <c r="K508" i="23" s="1"/>
  <c r="K509" i="23" a="1"/>
  <c r="K509" i="23" s="1"/>
  <c r="K510" i="23" a="1"/>
  <c r="K510" i="23" s="1"/>
  <c r="K511" i="23" a="1"/>
  <c r="K511" i="23" s="1"/>
  <c r="K512" i="23" a="1"/>
  <c r="K512" i="23" s="1"/>
  <c r="K513" i="23" a="1"/>
  <c r="K513" i="23" s="1"/>
  <c r="K514" i="23" a="1"/>
  <c r="K514" i="23" s="1"/>
  <c r="K515" i="23" a="1"/>
  <c r="K515" i="23" s="1"/>
  <c r="K516" i="23" a="1"/>
  <c r="K516" i="23" s="1"/>
  <c r="K517" i="23" a="1"/>
  <c r="K517" i="23" s="1"/>
  <c r="K518" i="23" a="1"/>
  <c r="K518" i="23" s="1"/>
  <c r="K519" i="23" a="1"/>
  <c r="K519" i="23" s="1"/>
  <c r="K520" i="23" a="1"/>
  <c r="K520" i="23" s="1"/>
  <c r="K521" i="23" a="1"/>
  <c r="K521" i="23" s="1"/>
  <c r="K522" i="23" a="1"/>
  <c r="K522" i="23" s="1"/>
  <c r="K523" i="23" a="1"/>
  <c r="K523" i="23" s="1"/>
  <c r="K524" i="23" a="1"/>
  <c r="K524" i="23" s="1"/>
  <c r="K525" i="23" a="1"/>
  <c r="K525" i="23" s="1"/>
  <c r="K526" i="23" a="1"/>
  <c r="K526" i="23" s="1"/>
  <c r="K527" i="23" a="1"/>
  <c r="K527" i="23" s="1"/>
  <c r="K528" i="23" a="1"/>
  <c r="K528" i="23" s="1"/>
  <c r="K529" i="23" a="1"/>
  <c r="K529" i="23" s="1"/>
  <c r="K530" i="23" a="1"/>
  <c r="K530" i="23" s="1"/>
  <c r="K531" i="23" a="1"/>
  <c r="K531" i="23" s="1"/>
  <c r="K532" i="23" a="1"/>
  <c r="K532" i="23" s="1"/>
  <c r="K533" i="23" a="1"/>
  <c r="K533" i="23" s="1"/>
  <c r="K534" i="23" a="1"/>
  <c r="K534" i="23" s="1"/>
  <c r="K535" i="23" a="1"/>
  <c r="K535" i="23" s="1"/>
  <c r="K536" i="23" a="1"/>
  <c r="K536" i="23" s="1"/>
  <c r="K537" i="23" a="1"/>
  <c r="K537" i="23" s="1"/>
  <c r="K538" i="23" a="1"/>
  <c r="K538" i="23" s="1"/>
  <c r="K539" i="23" a="1"/>
  <c r="K539" i="23" s="1"/>
  <c r="K540" i="23" a="1"/>
  <c r="K540" i="23" s="1"/>
  <c r="K541" i="23" a="1"/>
  <c r="K541" i="23" s="1"/>
  <c r="K542" i="23" a="1"/>
  <c r="K542" i="23" s="1"/>
  <c r="K543" i="23" a="1"/>
  <c r="K543" i="23" s="1"/>
  <c r="K544" i="23" a="1"/>
  <c r="K544" i="23" s="1"/>
  <c r="K545" i="23" a="1"/>
  <c r="K545" i="23" s="1"/>
  <c r="K546" i="23" a="1"/>
  <c r="K546" i="23" s="1"/>
  <c r="K547" i="23" a="1"/>
  <c r="K547" i="23" s="1"/>
  <c r="K548" i="23" a="1"/>
  <c r="K548" i="23" s="1"/>
  <c r="K549" i="23" a="1"/>
  <c r="K549" i="23" s="1"/>
  <c r="K550" i="23" a="1"/>
  <c r="K550" i="23" s="1"/>
  <c r="K551" i="23" a="1"/>
  <c r="K551" i="23" s="1"/>
  <c r="K552" i="23" a="1"/>
  <c r="K552" i="23" s="1"/>
  <c r="K553" i="23" a="1"/>
  <c r="K553" i="23" s="1"/>
  <c r="K554" i="23" a="1"/>
  <c r="K554" i="23" s="1"/>
  <c r="K555" i="23" a="1"/>
  <c r="K555" i="23" s="1"/>
  <c r="K556" i="23" a="1"/>
  <c r="K556" i="23" s="1"/>
  <c r="K557" i="23" a="1"/>
  <c r="K557" i="23" s="1"/>
  <c r="K558" i="23" a="1"/>
  <c r="K558" i="23" s="1"/>
  <c r="K559" i="23" a="1"/>
  <c r="K559" i="23" s="1"/>
  <c r="K560" i="23" a="1"/>
  <c r="K560" i="23" s="1"/>
  <c r="K561" i="23" a="1"/>
  <c r="K561" i="23" s="1"/>
  <c r="K562" i="23" a="1"/>
  <c r="K562" i="23" s="1"/>
  <c r="K563" i="23" a="1"/>
  <c r="K563" i="23" s="1"/>
  <c r="K564" i="23" a="1"/>
  <c r="K564" i="23" s="1"/>
  <c r="K565" i="23" a="1"/>
  <c r="K565" i="23" s="1"/>
  <c r="K566" i="23" a="1"/>
  <c r="K566" i="23" s="1"/>
  <c r="K567" i="23" a="1"/>
  <c r="K567" i="23" s="1"/>
  <c r="K568" i="23" a="1"/>
  <c r="K568" i="23" s="1"/>
  <c r="K569" i="23" a="1"/>
  <c r="K569" i="23" s="1"/>
  <c r="K570" i="23" a="1"/>
  <c r="K570" i="23" s="1"/>
  <c r="K571" i="23" a="1"/>
  <c r="K571" i="23" s="1"/>
  <c r="K572" i="23" a="1"/>
  <c r="K572" i="23" s="1"/>
  <c r="K573" i="23" a="1"/>
  <c r="K573" i="23" s="1"/>
  <c r="K574" i="23" a="1"/>
  <c r="K574" i="23" s="1"/>
  <c r="K575" i="23" a="1"/>
  <c r="K575" i="23" s="1"/>
  <c r="K576" i="23" a="1"/>
  <c r="K576" i="23" s="1"/>
  <c r="K577" i="23" a="1"/>
  <c r="K577" i="23" s="1"/>
  <c r="K578" i="23" a="1"/>
  <c r="K578" i="23" s="1"/>
  <c r="K579" i="23" a="1"/>
  <c r="K579" i="23" s="1"/>
  <c r="K580" i="23" a="1"/>
  <c r="K580" i="23" s="1"/>
  <c r="K581" i="23" a="1"/>
  <c r="K581" i="23" s="1"/>
  <c r="K582" i="23" a="1"/>
  <c r="K582" i="23" s="1"/>
  <c r="K583" i="23" a="1"/>
  <c r="K583" i="23" s="1"/>
  <c r="K584" i="23" a="1"/>
  <c r="K584" i="23" s="1"/>
  <c r="K585" i="23" a="1"/>
  <c r="K585" i="23" s="1"/>
  <c r="K586" i="23" a="1"/>
  <c r="K586" i="23" s="1"/>
  <c r="K587" i="23" a="1"/>
  <c r="K587" i="23" s="1"/>
  <c r="K588" i="23" a="1"/>
  <c r="K588" i="23" s="1"/>
  <c r="K589" i="23" a="1"/>
  <c r="K589" i="23" s="1"/>
  <c r="K590" i="23" a="1"/>
  <c r="K590" i="23" s="1"/>
  <c r="K591" i="23" a="1"/>
  <c r="K591" i="23" s="1"/>
  <c r="K592" i="23" a="1"/>
  <c r="K592" i="23" s="1"/>
  <c r="K593" i="23" a="1"/>
  <c r="K593" i="23" s="1"/>
  <c r="K594" i="23" a="1"/>
  <c r="K594" i="23" s="1"/>
  <c r="K595" i="23" a="1"/>
  <c r="K595" i="23" s="1"/>
  <c r="K596" i="23" a="1"/>
  <c r="K596" i="23" s="1"/>
  <c r="K597" i="23" a="1"/>
  <c r="K597" i="23" s="1"/>
  <c r="K598" i="23" a="1"/>
  <c r="K598" i="23" s="1"/>
  <c r="K599" i="23" a="1"/>
  <c r="K599" i="23" s="1"/>
  <c r="K600" i="23" a="1"/>
  <c r="K600" i="23" s="1"/>
  <c r="K601" i="23" a="1"/>
  <c r="K601" i="23" s="1"/>
  <c r="K602" i="23" a="1"/>
  <c r="K602" i="23" s="1"/>
  <c r="K603" i="23" a="1"/>
  <c r="K603" i="23" s="1"/>
  <c r="K604" i="23" a="1"/>
  <c r="K604" i="23" s="1"/>
  <c r="K605" i="23" a="1"/>
  <c r="K605" i="23" s="1"/>
  <c r="K606" i="23" a="1"/>
  <c r="K606" i="23" s="1"/>
  <c r="K607" i="23" a="1"/>
  <c r="K607" i="23" s="1"/>
  <c r="K608" i="23" a="1"/>
  <c r="K608" i="23" s="1"/>
  <c r="K609" i="23" a="1"/>
  <c r="K609" i="23" s="1"/>
  <c r="K610" i="23" a="1"/>
  <c r="K610" i="23" s="1"/>
  <c r="K611" i="23" a="1"/>
  <c r="K611" i="23" s="1"/>
  <c r="K612" i="23" a="1"/>
  <c r="K612" i="23" s="1"/>
  <c r="K613" i="23" a="1"/>
  <c r="K613" i="23" s="1"/>
  <c r="K614" i="23" a="1"/>
  <c r="K614" i="23" s="1"/>
  <c r="K615" i="23" a="1"/>
  <c r="K615" i="23" s="1"/>
  <c r="K616" i="23" a="1"/>
  <c r="K616" i="23" s="1"/>
  <c r="K617" i="23" a="1"/>
  <c r="K617" i="23" s="1"/>
  <c r="K618" i="23" a="1"/>
  <c r="K618" i="23" s="1"/>
  <c r="K619" i="23" a="1"/>
  <c r="K619" i="23" s="1"/>
  <c r="K620" i="23" a="1"/>
  <c r="K620" i="23" s="1"/>
  <c r="K621" i="23" a="1"/>
  <c r="K621" i="23" s="1"/>
  <c r="K622" i="23" a="1"/>
  <c r="K622" i="23" s="1"/>
  <c r="K623" i="23" a="1"/>
  <c r="K623" i="23" s="1"/>
  <c r="K624" i="23" a="1"/>
  <c r="K624" i="23" s="1"/>
  <c r="K625" i="23" a="1"/>
  <c r="K625" i="23" s="1"/>
  <c r="K626" i="23" a="1"/>
  <c r="K626" i="23" s="1"/>
  <c r="K627" i="23" a="1"/>
  <c r="K627" i="23" s="1"/>
  <c r="K628" i="23" a="1"/>
  <c r="K628" i="23" s="1"/>
  <c r="K629" i="23" a="1"/>
  <c r="K629" i="23" s="1"/>
  <c r="K630" i="23" a="1"/>
  <c r="K630" i="23" s="1"/>
  <c r="K631" i="23" a="1"/>
  <c r="K631" i="23" s="1"/>
  <c r="K632" i="23" a="1"/>
  <c r="K632" i="23" s="1"/>
  <c r="K633" i="23" a="1"/>
  <c r="K633" i="23" s="1"/>
  <c r="K634" i="23" a="1"/>
  <c r="K634" i="23" s="1"/>
  <c r="K635" i="23" a="1"/>
  <c r="K635" i="23" s="1"/>
  <c r="K636" i="23" a="1"/>
  <c r="K636" i="23" s="1"/>
  <c r="K637" i="23" a="1"/>
  <c r="K637" i="23" s="1"/>
  <c r="K638" i="23" a="1"/>
  <c r="K638" i="23" s="1"/>
  <c r="K639" i="23" a="1"/>
  <c r="K639" i="23" s="1"/>
  <c r="K640" i="23" a="1"/>
  <c r="K640" i="23" s="1"/>
  <c r="K641" i="23" a="1"/>
  <c r="K641" i="23" s="1"/>
  <c r="K642" i="23" a="1"/>
  <c r="K642" i="23" s="1"/>
  <c r="K643" i="23" a="1"/>
  <c r="K643" i="23" s="1"/>
  <c r="K644" i="23" a="1"/>
  <c r="K644" i="23" s="1"/>
  <c r="K645" i="23" a="1"/>
  <c r="K645" i="23" s="1"/>
  <c r="K646" i="23" a="1"/>
  <c r="K646" i="23" s="1"/>
  <c r="K647" i="23" a="1"/>
  <c r="K647" i="23" s="1"/>
  <c r="K648" i="23" a="1"/>
  <c r="K648" i="23" s="1"/>
  <c r="K649" i="23" a="1"/>
  <c r="K649" i="23" s="1"/>
  <c r="K650" i="23" a="1"/>
  <c r="K650" i="23" s="1"/>
  <c r="K651" i="23" a="1"/>
  <c r="K651" i="23" s="1"/>
  <c r="K652" i="23" a="1"/>
  <c r="K652" i="23" s="1"/>
  <c r="K653" i="23" a="1"/>
  <c r="K653" i="23" s="1"/>
  <c r="K654" i="23" a="1"/>
  <c r="K654" i="23" s="1"/>
  <c r="K655" i="23" a="1"/>
  <c r="K655" i="23" s="1"/>
  <c r="K656" i="23" a="1"/>
  <c r="K656" i="23" s="1"/>
  <c r="K657" i="23" a="1"/>
  <c r="K657" i="23" s="1"/>
  <c r="K658" i="23" a="1"/>
  <c r="K658" i="23" s="1"/>
  <c r="K659" i="23" a="1"/>
  <c r="K659" i="23" s="1"/>
  <c r="K660" i="23" a="1"/>
  <c r="K660" i="23" s="1"/>
  <c r="K661" i="23" a="1"/>
  <c r="K661" i="23" s="1"/>
  <c r="K662" i="23" a="1"/>
  <c r="K662" i="23" s="1"/>
  <c r="K663" i="23" a="1"/>
  <c r="K663" i="23" s="1"/>
  <c r="K664" i="23" a="1"/>
  <c r="K664" i="23" s="1"/>
  <c r="K665" i="23" a="1"/>
  <c r="K665" i="23" s="1"/>
  <c r="K666" i="23" a="1"/>
  <c r="K666" i="23" s="1"/>
  <c r="K667" i="23" a="1"/>
  <c r="K667" i="23" s="1"/>
  <c r="K668" i="23" a="1"/>
  <c r="K668" i="23" s="1"/>
  <c r="K669" i="23" a="1"/>
  <c r="K669" i="23" s="1"/>
  <c r="K670" i="23" a="1"/>
  <c r="K670" i="23" s="1"/>
  <c r="K671" i="23" a="1"/>
  <c r="K671" i="23" s="1"/>
  <c r="K672" i="23" a="1"/>
  <c r="K672" i="23" s="1"/>
  <c r="K673" i="23" a="1"/>
  <c r="K673" i="23" s="1"/>
  <c r="K674" i="23" a="1"/>
  <c r="K674" i="23" s="1"/>
  <c r="K675" i="23" a="1"/>
  <c r="K675" i="23" s="1"/>
  <c r="K676" i="23" a="1"/>
  <c r="K676" i="23" s="1"/>
  <c r="K677" i="23" a="1"/>
  <c r="K677" i="23" s="1"/>
  <c r="K678" i="23" a="1"/>
  <c r="K678" i="23" s="1"/>
  <c r="K679" i="23" a="1"/>
  <c r="K679" i="23" s="1"/>
  <c r="K680" i="23" a="1"/>
  <c r="K680" i="23" s="1"/>
  <c r="K681" i="23" a="1"/>
  <c r="K681" i="23" s="1"/>
  <c r="K682" i="23" a="1"/>
  <c r="K682" i="23" s="1"/>
  <c r="K683" i="23" a="1"/>
  <c r="K683" i="23" s="1"/>
  <c r="K684" i="23" a="1"/>
  <c r="K684" i="23" s="1"/>
  <c r="K685" i="23" a="1"/>
  <c r="K685" i="23" s="1"/>
  <c r="K686" i="23" a="1"/>
  <c r="K686" i="23" s="1"/>
  <c r="K687" i="23" a="1"/>
  <c r="K687" i="23" s="1"/>
  <c r="K688" i="23" a="1"/>
  <c r="K688" i="23" s="1"/>
  <c r="K689" i="23" a="1"/>
  <c r="K689" i="23" s="1"/>
  <c r="K690" i="23" a="1"/>
  <c r="K690" i="23" s="1"/>
  <c r="K691" i="23" a="1"/>
  <c r="K691" i="23" s="1"/>
  <c r="K692" i="23" a="1"/>
  <c r="K692" i="23" s="1"/>
  <c r="K693" i="23" a="1"/>
  <c r="K693" i="23" s="1"/>
  <c r="K694" i="23" a="1"/>
  <c r="K694" i="23" s="1"/>
  <c r="K695" i="23" a="1"/>
  <c r="K695" i="23" s="1"/>
  <c r="K696" i="23" a="1"/>
  <c r="K696" i="23" s="1"/>
  <c r="K697" i="23" a="1"/>
  <c r="K697" i="23" s="1"/>
  <c r="K698" i="23" a="1"/>
  <c r="K698" i="23" s="1"/>
  <c r="K699" i="23" a="1"/>
  <c r="K699" i="23" s="1"/>
  <c r="K700" i="23" a="1"/>
  <c r="K700" i="23" s="1"/>
  <c r="K701" i="23" a="1"/>
  <c r="K701" i="23" s="1"/>
  <c r="K702" i="23" a="1"/>
  <c r="K702" i="23" s="1"/>
  <c r="K703" i="23" a="1"/>
  <c r="K703" i="23" s="1"/>
  <c r="K704" i="23" a="1"/>
  <c r="K704" i="23" s="1"/>
  <c r="K705" i="23" a="1"/>
  <c r="K705" i="23" s="1"/>
  <c r="K706" i="23" a="1"/>
  <c r="K706" i="23" s="1"/>
  <c r="K707" i="23" a="1"/>
  <c r="K707" i="23" s="1"/>
  <c r="K708" i="23" a="1"/>
  <c r="K708" i="23" s="1"/>
  <c r="K709" i="23" a="1"/>
  <c r="K709" i="23" s="1"/>
  <c r="K710" i="23" a="1"/>
  <c r="K710" i="23" s="1"/>
  <c r="K711" i="23" a="1"/>
  <c r="K711" i="23" s="1"/>
  <c r="K712" i="23" a="1"/>
  <c r="K712" i="23" s="1"/>
  <c r="K713" i="23" a="1"/>
  <c r="K713" i="23" s="1"/>
  <c r="K714" i="23" a="1"/>
  <c r="K714" i="23" s="1"/>
  <c r="K715" i="23" a="1"/>
  <c r="K715" i="23" s="1"/>
  <c r="K716" i="23" a="1"/>
  <c r="K716" i="23" s="1"/>
  <c r="K717" i="23" a="1"/>
  <c r="K717" i="23" s="1"/>
  <c r="K718" i="23" a="1"/>
  <c r="K718" i="23" s="1"/>
  <c r="K719" i="23" a="1"/>
  <c r="K719" i="23" s="1"/>
  <c r="K720" i="23" a="1"/>
  <c r="K720" i="23" s="1"/>
  <c r="K721" i="23" a="1"/>
  <c r="K721" i="23" s="1"/>
  <c r="K722" i="23" a="1"/>
  <c r="K722" i="23" s="1"/>
  <c r="K723" i="23" a="1"/>
  <c r="K723" i="23" s="1"/>
  <c r="K724" i="23" a="1"/>
  <c r="K724" i="23" s="1"/>
  <c r="K725" i="23" a="1"/>
  <c r="K725" i="23" s="1"/>
  <c r="K726" i="23" a="1"/>
  <c r="K726" i="23" s="1"/>
  <c r="K727" i="23" a="1"/>
  <c r="K727" i="23" s="1"/>
  <c r="K728" i="23" a="1"/>
  <c r="K728" i="23" s="1"/>
  <c r="K729" i="23" a="1"/>
  <c r="K729" i="23" s="1"/>
  <c r="K730" i="23" a="1"/>
  <c r="K730" i="23" s="1"/>
  <c r="K731" i="23" a="1"/>
  <c r="K731" i="23" s="1"/>
  <c r="K732" i="23" a="1"/>
  <c r="K732" i="23" s="1"/>
  <c r="K733" i="23" a="1"/>
  <c r="K733" i="23" s="1"/>
  <c r="K734" i="23" a="1"/>
  <c r="K734" i="23" s="1"/>
  <c r="K735" i="23" a="1"/>
  <c r="K735" i="23" s="1"/>
  <c r="K736" i="23" a="1"/>
  <c r="K736" i="23" s="1"/>
  <c r="K737" i="23" a="1"/>
  <c r="K737" i="23" s="1"/>
  <c r="K738" i="23" a="1"/>
  <c r="K738" i="23" s="1"/>
  <c r="K739" i="23" a="1"/>
  <c r="K739" i="23" s="1"/>
  <c r="K740" i="23" a="1"/>
  <c r="K740" i="23" s="1"/>
  <c r="K741" i="23" a="1"/>
  <c r="K741" i="23" s="1"/>
  <c r="K742" i="23" a="1"/>
  <c r="K742" i="23" s="1"/>
  <c r="K743" i="23" a="1"/>
  <c r="K743" i="23" s="1"/>
  <c r="K744" i="23" a="1"/>
  <c r="K744" i="23" s="1"/>
  <c r="K745" i="23" a="1"/>
  <c r="K745" i="23" s="1"/>
  <c r="K746" i="23" a="1"/>
  <c r="K746" i="23" s="1"/>
  <c r="K747" i="23" a="1"/>
  <c r="K747" i="23" s="1"/>
  <c r="K748" i="23" a="1"/>
  <c r="K748" i="23" s="1"/>
  <c r="K749" i="23" a="1"/>
  <c r="K749" i="23" s="1"/>
  <c r="K750" i="23" a="1"/>
  <c r="K750" i="23" s="1"/>
  <c r="K751" i="23" a="1"/>
  <c r="K751" i="23" s="1"/>
  <c r="K752" i="23" a="1"/>
  <c r="K752" i="23" s="1"/>
  <c r="K753" i="23" a="1"/>
  <c r="K753" i="23" s="1"/>
  <c r="K754" i="23" a="1"/>
  <c r="K754" i="23" s="1"/>
  <c r="K755" i="23" a="1"/>
  <c r="K755" i="23" s="1"/>
  <c r="K756" i="23" a="1"/>
  <c r="K756" i="23" s="1"/>
  <c r="K757" i="23" a="1"/>
  <c r="K757" i="23" s="1"/>
  <c r="K758" i="23" a="1"/>
  <c r="K758" i="23" s="1"/>
  <c r="K759" i="23" a="1"/>
  <c r="K759" i="23" s="1"/>
  <c r="K760" i="23" a="1"/>
  <c r="K760" i="23" s="1"/>
  <c r="K761" i="23" a="1"/>
  <c r="K761" i="23" s="1"/>
  <c r="K762" i="23" a="1"/>
  <c r="K762" i="23" s="1"/>
  <c r="K763" i="23" a="1"/>
  <c r="K763" i="23" s="1"/>
  <c r="K764" i="23" a="1"/>
  <c r="K764" i="23" s="1"/>
  <c r="K765" i="23" a="1"/>
  <c r="K765" i="23" s="1"/>
  <c r="K766" i="23" a="1"/>
  <c r="K766" i="23" s="1"/>
  <c r="K767" i="23" a="1"/>
  <c r="K767" i="23" s="1"/>
  <c r="K768" i="23" a="1"/>
  <c r="K768" i="23" s="1"/>
  <c r="K769" i="23" a="1"/>
  <c r="K769" i="23" s="1"/>
  <c r="K770" i="23" a="1"/>
  <c r="K770" i="23" s="1"/>
  <c r="K771" i="23" a="1"/>
  <c r="K771" i="23" s="1"/>
  <c r="K772" i="23" a="1"/>
  <c r="K772" i="23" s="1"/>
  <c r="K773" i="23" a="1"/>
  <c r="K773" i="23" s="1"/>
  <c r="K774" i="23" a="1"/>
  <c r="K774" i="23" s="1"/>
  <c r="K775" i="23" a="1"/>
  <c r="K775" i="23" s="1"/>
  <c r="K776" i="23" a="1"/>
  <c r="K776" i="23" s="1"/>
  <c r="K777" i="23" a="1"/>
  <c r="K777" i="23" s="1"/>
  <c r="K778" i="23" a="1"/>
  <c r="K778" i="23" s="1"/>
  <c r="K779" i="23" a="1"/>
  <c r="K779" i="23" s="1"/>
  <c r="K780" i="23" a="1"/>
  <c r="K780" i="23" s="1"/>
  <c r="K781" i="23" a="1"/>
  <c r="K781" i="23" s="1"/>
  <c r="K782" i="23" a="1"/>
  <c r="K782" i="23" s="1"/>
  <c r="K783" i="23" a="1"/>
  <c r="K783" i="23" s="1"/>
  <c r="K784" i="23" a="1"/>
  <c r="K784" i="23" s="1"/>
  <c r="K785" i="23" a="1"/>
  <c r="K785" i="23" s="1"/>
  <c r="K786" i="23" a="1"/>
  <c r="K786" i="23" s="1"/>
  <c r="K787" i="23" a="1"/>
  <c r="K787" i="23" s="1"/>
  <c r="K788" i="23" a="1"/>
  <c r="K788" i="23" s="1"/>
  <c r="K789" i="23" a="1"/>
  <c r="K789" i="23" s="1"/>
  <c r="K790" i="23" a="1"/>
  <c r="K790" i="23" s="1"/>
  <c r="K791" i="23" a="1"/>
  <c r="K791" i="23" s="1"/>
  <c r="K792" i="23" a="1"/>
  <c r="K792" i="23" s="1"/>
  <c r="K793" i="23" a="1"/>
  <c r="K793" i="23" s="1"/>
  <c r="K794" i="23" a="1"/>
  <c r="K794" i="23" s="1"/>
  <c r="K795" i="23" a="1"/>
  <c r="K795" i="23" s="1"/>
  <c r="K796" i="23" a="1"/>
  <c r="K796" i="23" s="1"/>
  <c r="K797" i="23" a="1"/>
  <c r="K797" i="23" s="1"/>
  <c r="K798" i="23" a="1"/>
  <c r="K798" i="23" s="1"/>
  <c r="K799" i="23" a="1"/>
  <c r="K799" i="23" s="1"/>
  <c r="K800" i="23" a="1"/>
  <c r="K800" i="23" s="1"/>
  <c r="K801" i="23" a="1"/>
  <c r="K801" i="23" s="1"/>
  <c r="K802" i="23" a="1"/>
  <c r="K802" i="23" s="1"/>
  <c r="K803" i="23" a="1"/>
  <c r="K803" i="23" s="1"/>
  <c r="K804" i="23" a="1"/>
  <c r="K804" i="23" s="1"/>
  <c r="K805" i="23" a="1"/>
  <c r="K805" i="23" s="1"/>
  <c r="K806" i="23" a="1"/>
  <c r="K806" i="23" s="1"/>
  <c r="K807" i="23" a="1"/>
  <c r="K807" i="23" s="1"/>
  <c r="K808" i="23" a="1"/>
  <c r="K808" i="23" s="1"/>
  <c r="K809" i="23" a="1"/>
  <c r="K809" i="23" s="1"/>
  <c r="K810" i="23" a="1"/>
  <c r="K810" i="23" s="1"/>
  <c r="K811" i="23" a="1"/>
  <c r="K811" i="23" s="1"/>
  <c r="K812" i="23" a="1"/>
  <c r="K812" i="23" s="1"/>
  <c r="K813" i="23" a="1"/>
  <c r="K813" i="23" s="1"/>
  <c r="K814" i="23" a="1"/>
  <c r="K814" i="23" s="1"/>
  <c r="K815" i="23" a="1"/>
  <c r="K815" i="23" s="1"/>
  <c r="K816" i="23" a="1"/>
  <c r="K816" i="23" s="1"/>
  <c r="K817" i="23" a="1"/>
  <c r="K817" i="23" s="1"/>
  <c r="K818" i="23" a="1"/>
  <c r="K818" i="23" s="1"/>
  <c r="K819" i="23" a="1"/>
  <c r="K819" i="23" s="1"/>
  <c r="K820" i="23" a="1"/>
  <c r="K820" i="23" s="1"/>
  <c r="K821" i="23" a="1"/>
  <c r="K821" i="23" s="1"/>
  <c r="K822" i="23" a="1"/>
  <c r="K822" i="23" s="1"/>
  <c r="K823" i="23" a="1"/>
  <c r="K823" i="23" s="1"/>
  <c r="K824" i="23" a="1"/>
  <c r="K824" i="23" s="1"/>
  <c r="K825" i="23" a="1"/>
  <c r="K825" i="23" s="1"/>
  <c r="K826" i="23" a="1"/>
  <c r="K826" i="23" s="1"/>
  <c r="K827" i="23" a="1"/>
  <c r="K827" i="23" s="1"/>
  <c r="K828" i="23" a="1"/>
  <c r="K828" i="23" s="1"/>
  <c r="K829" i="23" a="1"/>
  <c r="K829" i="23"/>
  <c r="K830" i="23" a="1"/>
  <c r="K830" i="23" s="1"/>
  <c r="K831" i="23" a="1"/>
  <c r="K831" i="23" s="1"/>
  <c r="K832" i="23" a="1"/>
  <c r="K832" i="23" s="1"/>
  <c r="K833" i="23" a="1"/>
  <c r="K833" i="23" s="1"/>
  <c r="K834" i="23" a="1"/>
  <c r="K834" i="23" s="1"/>
  <c r="K835" i="23" a="1"/>
  <c r="K835" i="23" s="1"/>
  <c r="K836" i="23" a="1"/>
  <c r="K836" i="23" s="1"/>
  <c r="K837" i="23" a="1"/>
  <c r="K837" i="23" s="1"/>
  <c r="K838" i="23" a="1"/>
  <c r="K838" i="23" s="1"/>
  <c r="K839" i="23" a="1"/>
  <c r="K839" i="23" s="1"/>
  <c r="K840" i="23" a="1"/>
  <c r="K840" i="23" s="1"/>
  <c r="K841" i="23" a="1"/>
  <c r="K841" i="23" s="1"/>
  <c r="K842" i="23" a="1"/>
  <c r="K842" i="23" s="1"/>
  <c r="K843" i="23" a="1"/>
  <c r="K843" i="23" s="1"/>
  <c r="K844" i="23" a="1"/>
  <c r="K844" i="23" s="1"/>
  <c r="K845" i="23" a="1"/>
  <c r="K845" i="23" s="1"/>
  <c r="K846" i="23" a="1"/>
  <c r="K846" i="23" s="1"/>
  <c r="K847" i="23" a="1"/>
  <c r="K847" i="23" s="1"/>
  <c r="K848" i="23" a="1"/>
  <c r="K848" i="23" s="1"/>
  <c r="K849" i="23" a="1"/>
  <c r="K849" i="23" s="1"/>
  <c r="K850" i="23" a="1"/>
  <c r="K850" i="23" s="1"/>
  <c r="K851" i="23" a="1"/>
  <c r="K851" i="23" s="1"/>
  <c r="K852" i="23" a="1"/>
  <c r="K852" i="23" s="1"/>
  <c r="K853" i="23" a="1"/>
  <c r="K853" i="23" s="1"/>
  <c r="K854" i="23" a="1"/>
  <c r="K854" i="23" s="1"/>
  <c r="K855" i="23" a="1"/>
  <c r="K855" i="23" s="1"/>
  <c r="K856" i="23" a="1"/>
  <c r="K856" i="23" s="1"/>
  <c r="K857" i="23" a="1"/>
  <c r="K857" i="23" s="1"/>
  <c r="K858" i="23" a="1"/>
  <c r="K858" i="23" s="1"/>
  <c r="K859" i="23" a="1"/>
  <c r="K859" i="23" s="1"/>
  <c r="K860" i="23" a="1"/>
  <c r="K860" i="23" s="1"/>
  <c r="K861" i="23" a="1"/>
  <c r="K861" i="23" s="1"/>
  <c r="K862" i="23" a="1"/>
  <c r="K862" i="23" s="1"/>
  <c r="K863" i="23" a="1"/>
  <c r="K863" i="23" s="1"/>
  <c r="K864" i="23" a="1"/>
  <c r="K864" i="23" s="1"/>
  <c r="K865" i="23" a="1"/>
  <c r="K865" i="23" s="1"/>
  <c r="K866" i="23" a="1"/>
  <c r="K866" i="23" s="1"/>
  <c r="K867" i="23" a="1"/>
  <c r="K867" i="23" s="1"/>
  <c r="K868" i="23" a="1"/>
  <c r="K868" i="23" s="1"/>
  <c r="K869" i="23" a="1"/>
  <c r="K869" i="23"/>
  <c r="K870" i="23" a="1"/>
  <c r="K870" i="23" s="1"/>
  <c r="K871" i="23" a="1"/>
  <c r="K871" i="23" s="1"/>
  <c r="K872" i="23" a="1"/>
  <c r="K872" i="23" s="1"/>
  <c r="K873" i="23" a="1"/>
  <c r="K873" i="23" s="1"/>
  <c r="K874" i="23" a="1"/>
  <c r="K874" i="23" s="1"/>
  <c r="K875" i="23" a="1"/>
  <c r="K875" i="23" s="1"/>
  <c r="K876" i="23" a="1"/>
  <c r="K876" i="23" s="1"/>
  <c r="K877" i="23" a="1"/>
  <c r="K877" i="23" s="1"/>
  <c r="K878" i="23" a="1"/>
  <c r="K878" i="23" s="1"/>
  <c r="K879" i="23" a="1"/>
  <c r="K879" i="23" s="1"/>
  <c r="K880" i="23" a="1"/>
  <c r="K880" i="23" s="1"/>
  <c r="K881" i="23" a="1"/>
  <c r="K881" i="23" s="1"/>
  <c r="K882" i="23" a="1"/>
  <c r="K882" i="23" s="1"/>
  <c r="K883" i="23" a="1"/>
  <c r="K883" i="23" s="1"/>
  <c r="K884" i="23" a="1"/>
  <c r="K884" i="23" s="1"/>
  <c r="K885" i="23" a="1"/>
  <c r="K885" i="23" s="1"/>
  <c r="K886" i="23" a="1"/>
  <c r="K886" i="23" s="1"/>
  <c r="K887" i="23" a="1"/>
  <c r="K887" i="23" s="1"/>
  <c r="K888" i="23" a="1"/>
  <c r="K888" i="23" s="1"/>
  <c r="K889" i="23" a="1"/>
  <c r="K889" i="23" s="1"/>
  <c r="K890" i="23" a="1"/>
  <c r="K890" i="23" s="1"/>
  <c r="K891" i="23" a="1"/>
  <c r="K891" i="23" s="1"/>
  <c r="K892" i="23" a="1"/>
  <c r="K892" i="23" s="1"/>
  <c r="K893" i="23" a="1"/>
  <c r="K893" i="23" s="1"/>
  <c r="K894" i="23" a="1"/>
  <c r="K894" i="23" s="1"/>
  <c r="K895" i="23" a="1"/>
  <c r="K895" i="23" s="1"/>
  <c r="K896" i="23" a="1"/>
  <c r="K896" i="23" s="1"/>
  <c r="K897" i="23" a="1"/>
  <c r="K897" i="23" s="1"/>
  <c r="K898" i="23" a="1"/>
  <c r="K898" i="23" s="1"/>
  <c r="K899" i="23" a="1"/>
  <c r="K899" i="23" s="1"/>
  <c r="K900" i="23" a="1"/>
  <c r="K900" i="23" s="1"/>
  <c r="K901" i="23" a="1"/>
  <c r="K901" i="23" s="1"/>
  <c r="K902" i="23" a="1"/>
  <c r="K902" i="23" s="1"/>
  <c r="K903" i="23" a="1"/>
  <c r="K903" i="23" s="1"/>
  <c r="K904" i="23" a="1"/>
  <c r="K904" i="23" s="1"/>
  <c r="K905" i="23" a="1"/>
  <c r="K905" i="23" s="1"/>
  <c r="K906" i="23" a="1"/>
  <c r="K906" i="23" s="1"/>
  <c r="K907" i="23" a="1"/>
  <c r="K907" i="23" s="1"/>
  <c r="K908" i="23" a="1"/>
  <c r="K908" i="23" s="1"/>
  <c r="K909" i="23" a="1"/>
  <c r="K909" i="23" s="1"/>
  <c r="K910" i="23" a="1"/>
  <c r="K910" i="23" s="1"/>
  <c r="K911" i="23" a="1"/>
  <c r="K911" i="23" s="1"/>
  <c r="K912" i="23" a="1"/>
  <c r="K912" i="23" s="1"/>
  <c r="K913" i="23" a="1"/>
  <c r="K913" i="23" s="1"/>
  <c r="K914" i="23" a="1"/>
  <c r="K914" i="23" s="1"/>
  <c r="K915" i="23" a="1"/>
  <c r="K915" i="23" s="1"/>
  <c r="K916" i="23" a="1"/>
  <c r="K916" i="23" s="1"/>
  <c r="K917" i="23" a="1"/>
  <c r="K917" i="23" s="1"/>
  <c r="K918" i="23" a="1"/>
  <c r="K918" i="23" s="1"/>
  <c r="K919" i="23" a="1"/>
  <c r="K919" i="23" s="1"/>
  <c r="K920" i="23" a="1"/>
  <c r="K920" i="23" s="1"/>
  <c r="K921" i="23" a="1"/>
  <c r="K921" i="23" s="1"/>
  <c r="K922" i="23" a="1"/>
  <c r="K922" i="23" s="1"/>
  <c r="K923" i="23" a="1"/>
  <c r="K923" i="23" s="1"/>
  <c r="K924" i="23" a="1"/>
  <c r="K924" i="23" s="1"/>
  <c r="K925" i="23" a="1"/>
  <c r="K925" i="23" s="1"/>
  <c r="K926" i="23" a="1"/>
  <c r="K926" i="23" s="1"/>
  <c r="K927" i="23" a="1"/>
  <c r="K927" i="23" s="1"/>
  <c r="K928" i="23" a="1"/>
  <c r="K928" i="23" s="1"/>
  <c r="K929" i="23" a="1"/>
  <c r="K929" i="23" s="1"/>
  <c r="K930" i="23" a="1"/>
  <c r="K930" i="23" s="1"/>
  <c r="K931" i="23" a="1"/>
  <c r="K931" i="23" s="1"/>
  <c r="K932" i="23" a="1"/>
  <c r="K932" i="23" s="1"/>
  <c r="K933" i="23" a="1"/>
  <c r="K933" i="23" s="1"/>
  <c r="K934" i="23" a="1"/>
  <c r="K934" i="23" s="1"/>
  <c r="K935" i="23" a="1"/>
  <c r="K935" i="23" s="1"/>
  <c r="K936" i="23" a="1"/>
  <c r="K936" i="23" s="1"/>
  <c r="K937" i="23" a="1"/>
  <c r="K937" i="23" s="1"/>
  <c r="K938" i="23" a="1"/>
  <c r="K938" i="23" s="1"/>
  <c r="K939" i="23" a="1"/>
  <c r="K939" i="23" s="1"/>
  <c r="K940" i="23" a="1"/>
  <c r="K940" i="23" s="1"/>
  <c r="K941" i="23" a="1"/>
  <c r="K941" i="23" s="1"/>
  <c r="K942" i="23" a="1"/>
  <c r="K942" i="23" s="1"/>
  <c r="K943" i="23" a="1"/>
  <c r="K943" i="23" s="1"/>
  <c r="K944" i="23" a="1"/>
  <c r="K944" i="23" s="1"/>
  <c r="K945" i="23" a="1"/>
  <c r="K945" i="23" s="1"/>
  <c r="K946" i="23" a="1"/>
  <c r="K946" i="23" s="1"/>
  <c r="K947" i="23" a="1"/>
  <c r="K947" i="23" s="1"/>
  <c r="K948" i="23" a="1"/>
  <c r="K948" i="23" s="1"/>
  <c r="K949" i="23" a="1"/>
  <c r="K949" i="23" s="1"/>
  <c r="K950" i="23" a="1"/>
  <c r="K950" i="23" s="1"/>
  <c r="K951" i="23" a="1"/>
  <c r="K951" i="23" s="1"/>
  <c r="K952" i="23" a="1"/>
  <c r="K952" i="23" s="1"/>
  <c r="K953" i="23" a="1"/>
  <c r="K953" i="23" s="1"/>
  <c r="K954" i="23" a="1"/>
  <c r="K954" i="23" s="1"/>
  <c r="K955" i="23" a="1"/>
  <c r="K955" i="23" s="1"/>
  <c r="K956" i="23" a="1"/>
  <c r="K956" i="23" s="1"/>
  <c r="K957" i="23" a="1"/>
  <c r="K957" i="23" s="1"/>
  <c r="K958" i="23" a="1"/>
  <c r="K958" i="23" s="1"/>
  <c r="K959" i="23" a="1"/>
  <c r="K959" i="23" s="1"/>
  <c r="K960" i="23" a="1"/>
  <c r="K960" i="23" s="1"/>
  <c r="K961" i="23" a="1"/>
  <c r="K961" i="23" s="1"/>
  <c r="K962" i="23" a="1"/>
  <c r="K962" i="23" s="1"/>
  <c r="K963" i="23" a="1"/>
  <c r="K963" i="23" s="1"/>
  <c r="K964" i="23" a="1"/>
  <c r="K964" i="23" s="1"/>
  <c r="K965" i="23" a="1"/>
  <c r="K965" i="23" s="1"/>
  <c r="K966" i="23" a="1"/>
  <c r="K966" i="23" s="1"/>
  <c r="K967" i="23" a="1"/>
  <c r="K967" i="23" s="1"/>
  <c r="K968" i="23" a="1"/>
  <c r="K968" i="23" s="1"/>
  <c r="K969" i="23" a="1"/>
  <c r="K969" i="23" s="1"/>
  <c r="K970" i="23" a="1"/>
  <c r="K970" i="23" s="1"/>
  <c r="K971" i="23" a="1"/>
  <c r="K971" i="23" s="1"/>
  <c r="K972" i="23" a="1"/>
  <c r="K972" i="23" s="1"/>
  <c r="K973" i="23" a="1"/>
  <c r="K973" i="23" s="1"/>
  <c r="K974" i="23" a="1"/>
  <c r="K974" i="23"/>
  <c r="K975" i="23" a="1"/>
  <c r="K975" i="23" s="1"/>
  <c r="K976" i="23" a="1"/>
  <c r="K976" i="23" s="1"/>
  <c r="K977" i="23" a="1"/>
  <c r="K977" i="23" s="1"/>
  <c r="K978" i="23" a="1"/>
  <c r="K978" i="23" s="1"/>
  <c r="K979" i="23" a="1"/>
  <c r="K979" i="23" s="1"/>
  <c r="K980" i="23" a="1"/>
  <c r="K980" i="23" s="1"/>
  <c r="K981" i="23" a="1"/>
  <c r="K981" i="23" s="1"/>
  <c r="K982" i="23" a="1"/>
  <c r="K982" i="23" s="1"/>
  <c r="K983" i="23" a="1"/>
  <c r="K983" i="23" s="1"/>
  <c r="K984" i="23" a="1"/>
  <c r="K984" i="23" s="1"/>
  <c r="K985" i="23" a="1"/>
  <c r="K985" i="23" s="1"/>
  <c r="K986" i="23" a="1"/>
  <c r="K986" i="23" s="1"/>
  <c r="K987" i="23" a="1"/>
  <c r="K987" i="23" s="1"/>
  <c r="K988" i="23" a="1"/>
  <c r="K988" i="23" s="1"/>
  <c r="K989" i="23" a="1"/>
  <c r="K989" i="23" s="1"/>
  <c r="K990" i="23" a="1"/>
  <c r="K990" i="23" s="1"/>
  <c r="K991" i="23" a="1"/>
  <c r="K991" i="23" s="1"/>
  <c r="K992" i="23" a="1"/>
  <c r="K992" i="23" s="1"/>
  <c r="K993" i="23" a="1"/>
  <c r="K993" i="23" s="1"/>
  <c r="K994" i="23" a="1"/>
  <c r="K994" i="23" s="1"/>
  <c r="K995" i="23" a="1"/>
  <c r="K995" i="23" s="1"/>
  <c r="K996" i="23" a="1"/>
  <c r="K996" i="23" s="1"/>
  <c r="K997" i="23" a="1"/>
  <c r="K997" i="23" s="1"/>
  <c r="K998" i="23" a="1"/>
  <c r="K998" i="23" s="1"/>
  <c r="K999" i="23" a="1"/>
  <c r="K999" i="23" s="1"/>
  <c r="K1000" i="23" a="1"/>
  <c r="K1000" i="23" s="1"/>
  <c r="K1001" i="23" a="1"/>
  <c r="K1001" i="23" s="1"/>
  <c r="K1002" i="23" a="1"/>
  <c r="K1002" i="23" s="1"/>
  <c r="K1003" i="23" a="1"/>
  <c r="K1003" i="23" s="1"/>
  <c r="K1004" i="23" a="1"/>
  <c r="K1004" i="23" s="1"/>
  <c r="K1005" i="23" a="1"/>
  <c r="K1005" i="23" s="1"/>
  <c r="K1006" i="23" a="1"/>
  <c r="K1006" i="23" s="1"/>
  <c r="K1007" i="23" a="1"/>
  <c r="K1007" i="23" s="1"/>
  <c r="K1008" i="23" a="1"/>
  <c r="K1008" i="23" s="1"/>
  <c r="K1009" i="23" a="1"/>
  <c r="K1009" i="23" s="1"/>
  <c r="K1010" i="23" a="1"/>
  <c r="K1010" i="23" s="1"/>
  <c r="K1011" i="23" a="1"/>
  <c r="K1011" i="23" s="1"/>
  <c r="K1012" i="23" a="1"/>
  <c r="K1012" i="23" s="1"/>
  <c r="K1013" i="23" a="1"/>
  <c r="K1013" i="23" s="1"/>
  <c r="K1014" i="23" a="1"/>
  <c r="K1014" i="23" s="1"/>
  <c r="K1015" i="23" a="1"/>
  <c r="K1015" i="23" s="1"/>
  <c r="K1016" i="23" a="1"/>
  <c r="K1016" i="23" s="1"/>
  <c r="K1017" i="23" a="1"/>
  <c r="K1017" i="23" s="1"/>
  <c r="K1018" i="23" a="1"/>
  <c r="K1018" i="23" s="1"/>
  <c r="K1019" i="23" a="1"/>
  <c r="K1019" i="23" s="1"/>
  <c r="K1020" i="23" a="1"/>
  <c r="K1020" i="23" s="1"/>
  <c r="K1021" i="23" a="1"/>
  <c r="K1021" i="23" s="1"/>
  <c r="K1022" i="23" a="1"/>
  <c r="K1022" i="23" s="1"/>
  <c r="K1023" i="23" a="1"/>
  <c r="K1023" i="23" s="1"/>
  <c r="K1024" i="23" a="1"/>
  <c r="K1024" i="23" s="1"/>
  <c r="K1025" i="23" a="1"/>
  <c r="K1025" i="23" s="1"/>
  <c r="K1026" i="23" a="1"/>
  <c r="K1026" i="23" s="1"/>
  <c r="K1027" i="23" a="1"/>
  <c r="K1027" i="23" s="1"/>
  <c r="K1028" i="23" a="1"/>
  <c r="K1028" i="23" s="1"/>
  <c r="K1029" i="23" a="1"/>
  <c r="K1029" i="23" s="1"/>
  <c r="K1030" i="23" a="1"/>
  <c r="K1030" i="23" s="1"/>
  <c r="K1031" i="23" a="1"/>
  <c r="K1031" i="23" s="1"/>
  <c r="K1032" i="23" a="1"/>
  <c r="K1032" i="23" s="1"/>
  <c r="K1033" i="23" a="1"/>
  <c r="K1033" i="23" s="1"/>
  <c r="K1034" i="23" a="1"/>
  <c r="K1034" i="23" s="1"/>
  <c r="K1035" i="23" a="1"/>
  <c r="K1035" i="23" s="1"/>
  <c r="K1036" i="23" a="1"/>
  <c r="K1036" i="23" s="1"/>
  <c r="K1037" i="23" a="1"/>
  <c r="K1037" i="23" s="1"/>
  <c r="K1038" i="23" a="1"/>
  <c r="K1038" i="23" s="1"/>
  <c r="K1039" i="23" a="1"/>
  <c r="K1039" i="23" s="1"/>
  <c r="K1040" i="23" a="1"/>
  <c r="K1040" i="23" s="1"/>
  <c r="K1041" i="23" a="1"/>
  <c r="K1041" i="23" s="1"/>
  <c r="K1042" i="23" a="1"/>
  <c r="K1042" i="23" s="1"/>
  <c r="K1043" i="23" a="1"/>
  <c r="K1043" i="23" s="1"/>
  <c r="K1044" i="23" a="1"/>
  <c r="K1044" i="23" s="1"/>
  <c r="K1045" i="23" a="1"/>
  <c r="K1045" i="23" s="1"/>
  <c r="K1046" i="23" a="1"/>
  <c r="K1046" i="23" s="1"/>
  <c r="K1047" i="23" a="1"/>
  <c r="K1047" i="23" s="1"/>
  <c r="K1048" i="23" a="1"/>
  <c r="K1048" i="23" s="1"/>
  <c r="K1049" i="23" a="1"/>
  <c r="K1049" i="23" s="1"/>
  <c r="K1050" i="23" a="1"/>
  <c r="K1050" i="23" s="1"/>
  <c r="K1051" i="23" a="1"/>
  <c r="K1051" i="23" s="1"/>
  <c r="K1052" i="23" a="1"/>
  <c r="K1052" i="23" s="1"/>
  <c r="K1053" i="23" a="1"/>
  <c r="K1053" i="23" s="1"/>
  <c r="K1054" i="23" a="1"/>
  <c r="K1054" i="23" s="1"/>
  <c r="K1055" i="23" a="1"/>
  <c r="K1055" i="23" s="1"/>
  <c r="K1056" i="23" a="1"/>
  <c r="K1056" i="23" s="1"/>
  <c r="K1057" i="23" a="1"/>
  <c r="K1057" i="23" s="1"/>
  <c r="K1058" i="23" a="1"/>
  <c r="K1058" i="23" s="1"/>
  <c r="K1059" i="23" a="1"/>
  <c r="K1059" i="23" s="1"/>
  <c r="K1060" i="23" a="1"/>
  <c r="K1060" i="23" s="1"/>
  <c r="K1061" i="23" a="1"/>
  <c r="K1061" i="23" s="1"/>
  <c r="K1062" i="23" a="1"/>
  <c r="K1062" i="23" s="1"/>
  <c r="K1063" i="23" a="1"/>
  <c r="K1063" i="23" s="1"/>
  <c r="K1064" i="23" a="1"/>
  <c r="K1064" i="23" s="1"/>
  <c r="K1065" i="23" a="1"/>
  <c r="K1065" i="23" s="1"/>
  <c r="K1066" i="23" a="1"/>
  <c r="K1066" i="23" s="1"/>
  <c r="K1067" i="23" a="1"/>
  <c r="K1067" i="23" s="1"/>
  <c r="K1068" i="23" a="1"/>
  <c r="K1068" i="23" s="1"/>
  <c r="K1069" i="23" a="1"/>
  <c r="K1069" i="23" s="1"/>
  <c r="K1070" i="23" a="1"/>
  <c r="K1070" i="23" s="1"/>
  <c r="K1071" i="23" a="1"/>
  <c r="K1071" i="23" s="1"/>
  <c r="K1072" i="23" a="1"/>
  <c r="K1072" i="23" s="1"/>
  <c r="K1073" i="23" a="1"/>
  <c r="K1073" i="23" s="1"/>
  <c r="K1074" i="23" a="1"/>
  <c r="K1074" i="23" s="1"/>
  <c r="K1075" i="23" a="1"/>
  <c r="K1075" i="23" s="1"/>
  <c r="K1076" i="23" a="1"/>
  <c r="K1076" i="23" s="1"/>
  <c r="K1077" i="23" a="1"/>
  <c r="K1077" i="23" s="1"/>
  <c r="K1078" i="23" a="1"/>
  <c r="K1078" i="23" s="1"/>
  <c r="K1079" i="23" a="1"/>
  <c r="K1079" i="23" s="1"/>
  <c r="K1080" i="23" a="1"/>
  <c r="K1080" i="23" s="1"/>
  <c r="K1081" i="23" a="1"/>
  <c r="K1081" i="23" s="1"/>
  <c r="K1082" i="23" a="1"/>
  <c r="K1082" i="23" s="1"/>
  <c r="K1083" i="23" a="1"/>
  <c r="K1083" i="23" s="1"/>
  <c r="K1084" i="23" a="1"/>
  <c r="K1084" i="23" s="1"/>
  <c r="K1085" i="23" a="1"/>
  <c r="K1085" i="23" s="1"/>
  <c r="K1086" i="23" a="1"/>
  <c r="K1086" i="23" s="1"/>
  <c r="K1087" i="23" a="1"/>
  <c r="K1087" i="23" s="1"/>
  <c r="K1088" i="23" a="1"/>
  <c r="K1088" i="23" s="1"/>
  <c r="K1089" i="23" a="1"/>
  <c r="K1089" i="23" s="1"/>
  <c r="K1090" i="23" a="1"/>
  <c r="K1090" i="23" s="1"/>
  <c r="K1091" i="23" a="1"/>
  <c r="K1091" i="23" s="1"/>
  <c r="K1092" i="23" a="1"/>
  <c r="K1092" i="23" s="1"/>
  <c r="K1093" i="23" a="1"/>
  <c r="K1093" i="23" s="1"/>
  <c r="K1094" i="23" a="1"/>
  <c r="K1094" i="23" s="1"/>
  <c r="K1095" i="23" a="1"/>
  <c r="K1095" i="23" s="1"/>
  <c r="K1096" i="23" a="1"/>
  <c r="K1096" i="23" s="1"/>
  <c r="K1097" i="23" a="1"/>
  <c r="K1097" i="23" s="1"/>
  <c r="K1098" i="23" a="1"/>
  <c r="K1098" i="23" s="1"/>
  <c r="K1099" i="23" a="1"/>
  <c r="K1099" i="23" s="1"/>
  <c r="K1100" i="23" a="1"/>
  <c r="K1100" i="23" s="1"/>
  <c r="K1101" i="23" a="1"/>
  <c r="K1101" i="23" s="1"/>
  <c r="K1102" i="23" a="1"/>
  <c r="K1102" i="23" s="1"/>
  <c r="K1103" i="23" a="1"/>
  <c r="K1103" i="23" s="1"/>
  <c r="K1104" i="23" a="1"/>
  <c r="K1104" i="23" s="1"/>
  <c r="K1105" i="23" a="1"/>
  <c r="K1105" i="23" s="1"/>
  <c r="K1106" i="23" a="1"/>
  <c r="K1106" i="23" s="1"/>
  <c r="K1107" i="23" a="1"/>
  <c r="K1107" i="23" s="1"/>
  <c r="K1108" i="23" a="1"/>
  <c r="K1108" i="23" s="1"/>
  <c r="K1109" i="23" a="1"/>
  <c r="K1109" i="23" s="1"/>
  <c r="K1110" i="23" a="1"/>
  <c r="K1110" i="23" s="1"/>
  <c r="K1111" i="23" a="1"/>
  <c r="K1111" i="23" s="1"/>
  <c r="K1112" i="23" a="1"/>
  <c r="K1112" i="23" s="1"/>
  <c r="K1113" i="23" a="1"/>
  <c r="K1113" i="23" s="1"/>
  <c r="K1114" i="23" a="1"/>
  <c r="K1114" i="23" s="1"/>
  <c r="K1115" i="23" a="1"/>
  <c r="K1115" i="23" s="1"/>
  <c r="K1116" i="23" a="1"/>
  <c r="K1116" i="23" s="1"/>
  <c r="K1117" i="23" a="1"/>
  <c r="K1117" i="23" s="1"/>
  <c r="K1118" i="23" a="1"/>
  <c r="K1118" i="23" s="1"/>
  <c r="K1119" i="23" a="1"/>
  <c r="K1119" i="23" s="1"/>
  <c r="K1120" i="23" a="1"/>
  <c r="K1120" i="23" s="1"/>
  <c r="K1121" i="23" a="1"/>
  <c r="K1121" i="23" s="1"/>
  <c r="K1122" i="23" a="1"/>
  <c r="K1122" i="23" s="1"/>
  <c r="K1123" i="23" a="1"/>
  <c r="K1123" i="23" s="1"/>
  <c r="K1124" i="23" a="1"/>
  <c r="K1124" i="23" s="1"/>
  <c r="K1125" i="23" a="1"/>
  <c r="K1125" i="23" s="1"/>
  <c r="K1126" i="23" a="1"/>
  <c r="K1126" i="23" s="1"/>
  <c r="K1127" i="23" a="1"/>
  <c r="K1127" i="23" s="1"/>
  <c r="K1128" i="23" a="1"/>
  <c r="K1128" i="23" s="1"/>
  <c r="K1129" i="23" a="1"/>
  <c r="K1129" i="23" s="1"/>
  <c r="K1130" i="23" a="1"/>
  <c r="K1130" i="23" s="1"/>
  <c r="K1131" i="23" a="1"/>
  <c r="K1131" i="23" s="1"/>
  <c r="K1132" i="23" a="1"/>
  <c r="K1132" i="23" s="1"/>
  <c r="K1133" i="23" a="1"/>
  <c r="K1133" i="23" s="1"/>
  <c r="K1134" i="23" a="1"/>
  <c r="K1134" i="23" s="1"/>
  <c r="K1135" i="23" a="1"/>
  <c r="K1135" i="23" s="1"/>
  <c r="K1136" i="23" a="1"/>
  <c r="K1136" i="23" s="1"/>
  <c r="K1137" i="23" a="1"/>
  <c r="K1137" i="23" s="1"/>
  <c r="K1138" i="23" a="1"/>
  <c r="K1138" i="23" s="1"/>
  <c r="K1139" i="23" a="1"/>
  <c r="K1139" i="23" s="1"/>
  <c r="K1140" i="23" a="1"/>
  <c r="K1140" i="23" s="1"/>
  <c r="K1141" i="23" a="1"/>
  <c r="K1141" i="23" s="1"/>
  <c r="K1142" i="23" a="1"/>
  <c r="K1142" i="23" s="1"/>
  <c r="K1143" i="23" a="1"/>
  <c r="K1143" i="23" s="1"/>
  <c r="K1144" i="23" a="1"/>
  <c r="K1144" i="23" s="1"/>
  <c r="K1145" i="23" a="1"/>
  <c r="K1145" i="23" s="1"/>
  <c r="K1146" i="23" a="1"/>
  <c r="K1146" i="23" s="1"/>
  <c r="K1147" i="23" a="1"/>
  <c r="K1147" i="23" s="1"/>
  <c r="K1148" i="23" a="1"/>
  <c r="K1148" i="23" s="1"/>
  <c r="K1149" i="23" a="1"/>
  <c r="K1149" i="23" s="1"/>
  <c r="K1150" i="23" a="1"/>
  <c r="K1150" i="23" s="1"/>
  <c r="K1151" i="23" a="1"/>
  <c r="K1151" i="23" s="1"/>
  <c r="K1152" i="23" a="1"/>
  <c r="K1152" i="23" s="1"/>
  <c r="K1153" i="23" a="1"/>
  <c r="K1153" i="23" s="1"/>
  <c r="K1154" i="23" a="1"/>
  <c r="K1154" i="23" s="1"/>
  <c r="K1155" i="23" a="1"/>
  <c r="K1155" i="23" s="1"/>
  <c r="K1156" i="23" a="1"/>
  <c r="K1156" i="23" s="1"/>
  <c r="K1157" i="23" a="1"/>
  <c r="K1157" i="23" s="1"/>
  <c r="K1158" i="23" a="1"/>
  <c r="K1158" i="23" s="1"/>
  <c r="K1159" i="23" a="1"/>
  <c r="K1159" i="23" s="1"/>
  <c r="K1160" i="23" a="1"/>
  <c r="K1160" i="23" s="1"/>
  <c r="K1161" i="23" a="1"/>
  <c r="K1161" i="23" s="1"/>
  <c r="K1162" i="23" a="1"/>
  <c r="K1162" i="23" s="1"/>
  <c r="K1163" i="23" a="1"/>
  <c r="K1163" i="23" s="1"/>
  <c r="K1164" i="23" a="1"/>
  <c r="K1164" i="23" s="1"/>
  <c r="K1165" i="23" a="1"/>
  <c r="K1165" i="23" s="1"/>
  <c r="K1166" i="23" a="1"/>
  <c r="K1166" i="23" s="1"/>
  <c r="K1167" i="23" a="1"/>
  <c r="K1167" i="23" s="1"/>
  <c r="K1168" i="23" a="1"/>
  <c r="K1168" i="23" s="1"/>
  <c r="K1169" i="23" a="1"/>
  <c r="K1169" i="23" s="1"/>
  <c r="K1170" i="23" a="1"/>
  <c r="K1170" i="23" s="1"/>
  <c r="K1171" i="23" a="1"/>
  <c r="K1171" i="23" s="1"/>
  <c r="K1172" i="23" a="1"/>
  <c r="K1172" i="23" s="1"/>
  <c r="K1173" i="23" a="1"/>
  <c r="K1173" i="23" s="1"/>
  <c r="K1174" i="23" a="1"/>
  <c r="K1174" i="23" s="1"/>
  <c r="K1175" i="23" a="1"/>
  <c r="K1175" i="23" s="1"/>
  <c r="K1176" i="23" a="1"/>
  <c r="K1176" i="23" s="1"/>
  <c r="K1177" i="23" a="1"/>
  <c r="K1177" i="23" s="1"/>
  <c r="K1178" i="23" a="1"/>
  <c r="K1178" i="23" s="1"/>
  <c r="K1179" i="23" a="1"/>
  <c r="K1179" i="23" s="1"/>
  <c r="K1180" i="23" a="1"/>
  <c r="K1180" i="23" s="1"/>
  <c r="K1181" i="23" a="1"/>
  <c r="K1181" i="23" s="1"/>
  <c r="K1182" i="23" a="1"/>
  <c r="K1182" i="23" s="1"/>
  <c r="K1183" i="23" a="1"/>
  <c r="K1183" i="23" s="1"/>
  <c r="K1184" i="23" a="1"/>
  <c r="K1184" i="23" s="1"/>
  <c r="K1185" i="23" a="1"/>
  <c r="K1185" i="23" s="1"/>
  <c r="K1186" i="23" a="1"/>
  <c r="K1186" i="23" s="1"/>
  <c r="K1187" i="23" a="1"/>
  <c r="K1187" i="23" s="1"/>
  <c r="K1188" i="23" a="1"/>
  <c r="K1188" i="23" s="1"/>
  <c r="K1189" i="23" a="1"/>
  <c r="K1189" i="23" s="1"/>
  <c r="K1190" i="23" a="1"/>
  <c r="K1190" i="23" s="1"/>
  <c r="K1191" i="23" a="1"/>
  <c r="K1191" i="23" s="1"/>
  <c r="K1192" i="23" a="1"/>
  <c r="K1192" i="23" s="1"/>
  <c r="K1193" i="23" a="1"/>
  <c r="K1193" i="23" s="1"/>
  <c r="K1194" i="23" a="1"/>
  <c r="K1194" i="23" s="1"/>
  <c r="K1195" i="23" a="1"/>
  <c r="K1195" i="23" s="1"/>
  <c r="K1196" i="23" a="1"/>
  <c r="K1196" i="23" s="1"/>
  <c r="K1197" i="23" a="1"/>
  <c r="K1197" i="23" s="1"/>
  <c r="K1198" i="23" a="1"/>
  <c r="K1198" i="23" s="1"/>
  <c r="K1199" i="23" a="1"/>
  <c r="K1199" i="23" s="1"/>
  <c r="K1200" i="23" a="1"/>
  <c r="K1200" i="23" s="1"/>
  <c r="K1201" i="23" a="1"/>
  <c r="K1201" i="23" s="1"/>
  <c r="K1202" i="23" a="1"/>
  <c r="K1202" i="23" s="1"/>
  <c r="K1203" i="23" a="1"/>
  <c r="K1203" i="23" s="1"/>
  <c r="K1204" i="23" a="1"/>
  <c r="K1204" i="23" s="1"/>
  <c r="K1205" i="23" a="1"/>
  <c r="K1205" i="23" s="1"/>
  <c r="K1206" i="23" a="1"/>
  <c r="K1206" i="23" s="1"/>
  <c r="K1207" i="23" a="1"/>
  <c r="K1207" i="23" s="1"/>
  <c r="K1208" i="23" a="1"/>
  <c r="K1208" i="23" s="1"/>
  <c r="K1209" i="23" a="1"/>
  <c r="K1209" i="23" s="1"/>
  <c r="K1210" i="23" a="1"/>
  <c r="K1210" i="23" s="1"/>
  <c r="K1211" i="23" a="1"/>
  <c r="K1211" i="23" s="1"/>
  <c r="K1212" i="23" a="1"/>
  <c r="K1212" i="23" s="1"/>
  <c r="K1213" i="23" a="1"/>
  <c r="K1213" i="23" s="1"/>
  <c r="K1214" i="23" a="1"/>
  <c r="K1214" i="23" s="1"/>
  <c r="K1215" i="23" a="1"/>
  <c r="K1215" i="23" s="1"/>
  <c r="K1216" i="23" a="1"/>
  <c r="K1216" i="23"/>
  <c r="K1217" i="23" a="1"/>
  <c r="K1217" i="23" s="1"/>
  <c r="K1218" i="23" a="1"/>
  <c r="K1218" i="23" s="1"/>
  <c r="K1219" i="23" a="1"/>
  <c r="K1219" i="23" s="1"/>
  <c r="K1220" i="23" a="1"/>
  <c r="K1220" i="23" s="1"/>
  <c r="K1221" i="23" a="1"/>
  <c r="K1221" i="23" s="1"/>
  <c r="K1222" i="23" a="1"/>
  <c r="K1222" i="23" s="1"/>
  <c r="K1223" i="23" a="1"/>
  <c r="K1223" i="23" s="1"/>
  <c r="K1224" i="23" a="1"/>
  <c r="K1224" i="23" s="1"/>
  <c r="K1225" i="23" a="1"/>
  <c r="K1225" i="23" s="1"/>
  <c r="K1226" i="23" a="1"/>
  <c r="K1226" i="23" s="1"/>
  <c r="K1227" i="23" a="1"/>
  <c r="K1227" i="23" s="1"/>
  <c r="K1228" i="23" a="1"/>
  <c r="K1228" i="23" s="1"/>
  <c r="K1229" i="23" a="1"/>
  <c r="K1229" i="23" s="1"/>
  <c r="K1230" i="23" a="1"/>
  <c r="K1230" i="23" s="1"/>
  <c r="K1231" i="23" a="1"/>
  <c r="K1231" i="23" s="1"/>
  <c r="K1232" i="23" a="1"/>
  <c r="K1232" i="23" s="1"/>
  <c r="K1233" i="23" a="1"/>
  <c r="K1233" i="23" s="1"/>
  <c r="K1234" i="23" a="1"/>
  <c r="K1234" i="23" s="1"/>
  <c r="K1235" i="23" a="1"/>
  <c r="K1235" i="23" s="1"/>
  <c r="K1236" i="23" a="1"/>
  <c r="K1236" i="23" s="1"/>
  <c r="K1237" i="23" a="1"/>
  <c r="K1237" i="23" s="1"/>
  <c r="K1238" i="23" a="1"/>
  <c r="K1238" i="23" s="1"/>
  <c r="K1239" i="23" a="1"/>
  <c r="K1239" i="23" s="1"/>
  <c r="K1240" i="23" a="1"/>
  <c r="K1240" i="23" s="1"/>
  <c r="K1241" i="23" a="1"/>
  <c r="K1241" i="23" s="1"/>
  <c r="K1242" i="23" a="1"/>
  <c r="K1242" i="23" s="1"/>
  <c r="K1243" i="23" a="1"/>
  <c r="K1243" i="23" s="1"/>
  <c r="K1244" i="23" a="1"/>
  <c r="K1244" i="23" s="1"/>
  <c r="K1245" i="23" a="1"/>
  <c r="K1245" i="23" s="1"/>
  <c r="K1246" i="23" a="1"/>
  <c r="K1246" i="23" s="1"/>
  <c r="K1247" i="23" a="1"/>
  <c r="K1247" i="23" s="1"/>
  <c r="K1248" i="23" a="1"/>
  <c r="K1248" i="23" s="1"/>
  <c r="K1249" i="23" a="1"/>
  <c r="K1249" i="23" s="1"/>
  <c r="K1250" i="23" a="1"/>
  <c r="K1250" i="23" s="1"/>
  <c r="K1251" i="23" a="1"/>
  <c r="K1251" i="23" s="1"/>
  <c r="K1252" i="23" a="1"/>
  <c r="K1252" i="23" s="1"/>
  <c r="K1253" i="23" a="1"/>
  <c r="K1253" i="23" s="1"/>
  <c r="K1254" i="23" a="1"/>
  <c r="K1254" i="23" s="1"/>
  <c r="K1255" i="23" a="1"/>
  <c r="K1255" i="23" s="1"/>
  <c r="K1256" i="23" a="1"/>
  <c r="K1256" i="23" s="1"/>
  <c r="K1257" i="23" a="1"/>
  <c r="K1257" i="23" s="1"/>
  <c r="K1258" i="23" a="1"/>
  <c r="K1258" i="23" s="1"/>
  <c r="K1259" i="23" a="1"/>
  <c r="K1259" i="23" s="1"/>
  <c r="K1260" i="23" a="1"/>
  <c r="K1260" i="23"/>
  <c r="K1261" i="23" a="1"/>
  <c r="K1261" i="23" s="1"/>
  <c r="K1262" i="23" a="1"/>
  <c r="K1262" i="23" s="1"/>
  <c r="K1263" i="23" a="1"/>
  <c r="K1263" i="23" s="1"/>
  <c r="K1264" i="23" a="1"/>
  <c r="K1264" i="23" s="1"/>
  <c r="K1265" i="23" a="1"/>
  <c r="K1265" i="23" s="1"/>
  <c r="K1266" i="23" a="1"/>
  <c r="K1266" i="23" s="1"/>
  <c r="K1267" i="23" a="1"/>
  <c r="K1267" i="23" s="1"/>
  <c r="K1268" i="23" a="1"/>
  <c r="K1268" i="23" s="1"/>
  <c r="K1269" i="23" a="1"/>
  <c r="K1269" i="23" s="1"/>
  <c r="K1270" i="23" a="1"/>
  <c r="K1270" i="23" s="1"/>
  <c r="K1271" i="23" a="1"/>
  <c r="K1271" i="23" s="1"/>
  <c r="K1272" i="23" a="1"/>
  <c r="K1272" i="23" s="1"/>
  <c r="K1273" i="23" a="1"/>
  <c r="K1273" i="23" s="1"/>
  <c r="K1274" i="23" a="1"/>
  <c r="K1274" i="23" s="1"/>
  <c r="K1275" i="23" a="1"/>
  <c r="K1275" i="23" s="1"/>
  <c r="K1276" i="23" a="1"/>
  <c r="K1276" i="23" s="1"/>
  <c r="K1277" i="23" a="1"/>
  <c r="K1277" i="23" s="1"/>
  <c r="K1278" i="23" a="1"/>
  <c r="K1278" i="23" s="1"/>
  <c r="K1279" i="23" a="1"/>
  <c r="K1279" i="23" s="1"/>
  <c r="K1280" i="23" a="1"/>
  <c r="K1280" i="23" s="1"/>
  <c r="K1281" i="23" a="1"/>
  <c r="K1281" i="23" s="1"/>
  <c r="K1282" i="23" a="1"/>
  <c r="K1282" i="23" s="1"/>
  <c r="K1283" i="23" a="1"/>
  <c r="K1283" i="23" s="1"/>
  <c r="K1284" i="23" a="1"/>
  <c r="K1284" i="23" s="1"/>
  <c r="K1285" i="23" a="1"/>
  <c r="K1285" i="23" s="1"/>
  <c r="K1286" i="23" a="1"/>
  <c r="K1286" i="23" s="1"/>
  <c r="K1287" i="23" a="1"/>
  <c r="K1287" i="23" s="1"/>
  <c r="K1288" i="23" a="1"/>
  <c r="K1288" i="23" s="1"/>
  <c r="K1289" i="23" a="1"/>
  <c r="K1289" i="23" s="1"/>
  <c r="K1290" i="23" a="1"/>
  <c r="K1290" i="23" s="1"/>
  <c r="K1291" i="23" a="1"/>
  <c r="K1291" i="23" s="1"/>
  <c r="K1292" i="23" a="1"/>
  <c r="K1292" i="23" s="1"/>
  <c r="K1293" i="23" a="1"/>
  <c r="K1293" i="23" s="1"/>
  <c r="K1294" i="23" a="1"/>
  <c r="K1294" i="23" s="1"/>
  <c r="K1295" i="23" a="1"/>
  <c r="K1295" i="23" s="1"/>
  <c r="K1296" i="23" a="1"/>
  <c r="K1296" i="23" s="1"/>
  <c r="K1297" i="23" a="1"/>
  <c r="K1297" i="23" s="1"/>
  <c r="K1298" i="23" a="1"/>
  <c r="K1298" i="23" s="1"/>
  <c r="K1299" i="23" a="1"/>
  <c r="K1299" i="23" s="1"/>
  <c r="K1300" i="23" a="1"/>
  <c r="K1300" i="23" s="1"/>
  <c r="K1301" i="23" a="1"/>
  <c r="K1301" i="23" s="1"/>
  <c r="K1302" i="23" a="1"/>
  <c r="K1302" i="23" s="1"/>
  <c r="K1303" i="23" a="1"/>
  <c r="K1303" i="23" s="1"/>
  <c r="K1304" i="23" a="1"/>
  <c r="K1304" i="23" s="1"/>
  <c r="K1305" i="23" a="1"/>
  <c r="K1305" i="23" s="1"/>
  <c r="K1306" i="23" a="1"/>
  <c r="K1306" i="23" s="1"/>
  <c r="K1307" i="23" a="1"/>
  <c r="K1307" i="23" s="1"/>
  <c r="K1308" i="23" a="1"/>
  <c r="K1308" i="23"/>
  <c r="K1309" i="23" a="1"/>
  <c r="K1309" i="23" s="1"/>
  <c r="K1310" i="23" a="1"/>
  <c r="K1310" i="23" s="1"/>
  <c r="K1311" i="23" a="1"/>
  <c r="K1311" i="23" s="1"/>
  <c r="K1312" i="23" a="1"/>
  <c r="K1312" i="23" s="1"/>
  <c r="K1313" i="23" a="1"/>
  <c r="K1313" i="23" s="1"/>
  <c r="K1314" i="23" a="1"/>
  <c r="K1314" i="23" s="1"/>
  <c r="K1315" i="23" a="1"/>
  <c r="K1315" i="23" s="1"/>
  <c r="K1316" i="23" a="1"/>
  <c r="K1316" i="23" s="1"/>
  <c r="K1317" i="23" a="1"/>
  <c r="K1317" i="23" s="1"/>
  <c r="K1318" i="23" a="1"/>
  <c r="K1318" i="23" s="1"/>
  <c r="K1319" i="23" a="1"/>
  <c r="K1319" i="23" s="1"/>
  <c r="K1320" i="23" a="1"/>
  <c r="K1320" i="23" s="1"/>
  <c r="K1321" i="23" a="1"/>
  <c r="K1321" i="23" s="1"/>
  <c r="K1322" i="23" a="1"/>
  <c r="K1322" i="23" s="1"/>
  <c r="K1323" i="23" a="1"/>
  <c r="K1323" i="23" s="1"/>
  <c r="K1324" i="23" a="1"/>
  <c r="K1324" i="23" s="1"/>
  <c r="K1325" i="23" a="1"/>
  <c r="K1325" i="23" s="1"/>
  <c r="K1326" i="23" a="1"/>
  <c r="K1326" i="23" s="1"/>
  <c r="K1327" i="23" a="1"/>
  <c r="K1327" i="23" s="1"/>
  <c r="K1328" i="23" a="1"/>
  <c r="K1328" i="23" s="1"/>
  <c r="K1329" i="23" a="1"/>
  <c r="K1329" i="23" s="1"/>
  <c r="K1330" i="23" a="1"/>
  <c r="K1330" i="23" s="1"/>
  <c r="K1331" i="23" a="1"/>
  <c r="K1331" i="23" s="1"/>
  <c r="K1332" i="23" a="1"/>
  <c r="K1332" i="23" s="1"/>
  <c r="K1333" i="23" a="1"/>
  <c r="K1333" i="23" s="1"/>
  <c r="K1334" i="23" a="1"/>
  <c r="K1334" i="23" s="1"/>
  <c r="K1335" i="23" a="1"/>
  <c r="K1335" i="23" s="1"/>
  <c r="K1336" i="23" a="1"/>
  <c r="K1336" i="23" s="1"/>
  <c r="K1337" i="23" a="1"/>
  <c r="K1337" i="23" s="1"/>
  <c r="K1338" i="23" a="1"/>
  <c r="K1338" i="23" s="1"/>
  <c r="K1339" i="23" a="1"/>
  <c r="K1339" i="23" s="1"/>
  <c r="K1340" i="23" a="1"/>
  <c r="K1340" i="23" s="1"/>
  <c r="K1341" i="23" a="1"/>
  <c r="K1341" i="23" s="1"/>
  <c r="K1342" i="23" a="1"/>
  <c r="K1342" i="23" s="1"/>
  <c r="K1343" i="23" a="1"/>
  <c r="K1343" i="23" s="1"/>
  <c r="K1344" i="23" a="1"/>
  <c r="K1344" i="23"/>
  <c r="K1345" i="23" a="1"/>
  <c r="K1345" i="23" s="1"/>
  <c r="K1346" i="23" a="1"/>
  <c r="K1346" i="23" s="1"/>
  <c r="K1347" i="23" a="1"/>
  <c r="K1347" i="23" s="1"/>
  <c r="K1348" i="23" a="1"/>
  <c r="K1348" i="23" s="1"/>
  <c r="K1349" i="23" a="1"/>
  <c r="K1349" i="23" s="1"/>
  <c r="K1350" i="23" a="1"/>
  <c r="K1350" i="23" s="1"/>
  <c r="K1351" i="23" a="1"/>
  <c r="K1351" i="23" s="1"/>
  <c r="K1352" i="23" a="1"/>
  <c r="K1352" i="23" s="1"/>
  <c r="K1353" i="23" a="1"/>
  <c r="K1353" i="23" s="1"/>
  <c r="K1354" i="23" a="1"/>
  <c r="K1354" i="23" s="1"/>
  <c r="K1355" i="23" a="1"/>
  <c r="K1355" i="23" s="1"/>
  <c r="K1356" i="23" a="1"/>
  <c r="K1356" i="23" s="1"/>
  <c r="K1357" i="23" a="1"/>
  <c r="K1357" i="23" s="1"/>
  <c r="K1358" i="23" a="1"/>
  <c r="K1358" i="23" s="1"/>
  <c r="K1359" i="23" a="1"/>
  <c r="K1359" i="23" s="1"/>
  <c r="K1360" i="23" a="1"/>
  <c r="K1360" i="23" s="1"/>
  <c r="K1361" i="23" a="1"/>
  <c r="K1361" i="23" s="1"/>
  <c r="K1362" i="23" a="1"/>
  <c r="K1362" i="23" s="1"/>
  <c r="K1363" i="23" a="1"/>
  <c r="K1363" i="23" s="1"/>
  <c r="K1364" i="23" a="1"/>
  <c r="K1364" i="23" s="1"/>
  <c r="K1365" i="23" a="1"/>
  <c r="K1365" i="23" s="1"/>
  <c r="K1366" i="23" a="1"/>
  <c r="K1366" i="23" s="1"/>
  <c r="K1367" i="23" a="1"/>
  <c r="K1367" i="23" s="1"/>
  <c r="K1368" i="23" a="1"/>
  <c r="K1368" i="23" s="1"/>
  <c r="K1369" i="23" a="1"/>
  <c r="K1369" i="23" s="1"/>
  <c r="K1370" i="23" a="1"/>
  <c r="K1370" i="23" s="1"/>
  <c r="K1371" i="23" a="1"/>
  <c r="K1371" i="23" s="1"/>
  <c r="K1372" i="23" a="1"/>
  <c r="K1372" i="23" s="1"/>
  <c r="K1373" i="23" a="1"/>
  <c r="K1373" i="23" s="1"/>
  <c r="K1374" i="23" a="1"/>
  <c r="K1374" i="23" s="1"/>
  <c r="K1375" i="23" a="1"/>
  <c r="K1375" i="23" s="1"/>
  <c r="K1376" i="23" a="1"/>
  <c r="K1376" i="23" s="1"/>
  <c r="K1377" i="23" a="1"/>
  <c r="K1377" i="23" s="1"/>
  <c r="K1378" i="23" a="1"/>
  <c r="K1378" i="23" s="1"/>
  <c r="K1379" i="23" a="1"/>
  <c r="K1379" i="23" s="1"/>
  <c r="K1380" i="23" a="1"/>
  <c r="K1380" i="23" s="1"/>
  <c r="K1381" i="23" a="1"/>
  <c r="K1381" i="23" s="1"/>
  <c r="K1382" i="23" a="1"/>
  <c r="K1382" i="23" s="1"/>
  <c r="K1383" i="23" a="1"/>
  <c r="K1383" i="23" s="1"/>
  <c r="K1384" i="23" a="1"/>
  <c r="K1384" i="23" s="1"/>
  <c r="K1385" i="23" a="1"/>
  <c r="K1385" i="23" s="1"/>
  <c r="K1386" i="23" a="1"/>
  <c r="K1386" i="23" s="1"/>
  <c r="K1387" i="23" a="1"/>
  <c r="K1387" i="23" s="1"/>
  <c r="K1388" i="23" a="1"/>
  <c r="K1388" i="23" s="1"/>
  <c r="K1389" i="23" a="1"/>
  <c r="K1389" i="23" s="1"/>
  <c r="K1390" i="23" a="1"/>
  <c r="K1390" i="23" s="1"/>
  <c r="K1391" i="23" a="1"/>
  <c r="K1391" i="23" s="1"/>
  <c r="K1392" i="23" a="1"/>
  <c r="K1392" i="23" s="1"/>
  <c r="K1393" i="23" a="1"/>
  <c r="K1393" i="23" s="1"/>
  <c r="K1394" i="23" a="1"/>
  <c r="K1394" i="23" s="1"/>
  <c r="K1395" i="23" a="1"/>
  <c r="K1395" i="23" s="1"/>
  <c r="K1396" i="23" a="1"/>
  <c r="K1396" i="23" s="1"/>
  <c r="K1397" i="23" a="1"/>
  <c r="K1397" i="23" s="1"/>
  <c r="K1398" i="23" a="1"/>
  <c r="K1398" i="23" s="1"/>
  <c r="K1399" i="23" a="1"/>
  <c r="K1399" i="23" s="1"/>
  <c r="K1400" i="23" a="1"/>
  <c r="K1400" i="23" s="1"/>
  <c r="K1401" i="23" a="1"/>
  <c r="K1401" i="23" s="1"/>
  <c r="K1402" i="23" a="1"/>
  <c r="K1402" i="23" s="1"/>
  <c r="K1403" i="23" a="1"/>
  <c r="K1403" i="23" s="1"/>
  <c r="K1404" i="23" a="1"/>
  <c r="K1404" i="23" s="1"/>
  <c r="K1405" i="23" a="1"/>
  <c r="K1405" i="23" s="1"/>
  <c r="K1406" i="23" a="1"/>
  <c r="K1406" i="23" s="1"/>
  <c r="K1407" i="23" a="1"/>
  <c r="K1407" i="23" s="1"/>
  <c r="K1408" i="23" a="1"/>
  <c r="K1408" i="23" s="1"/>
  <c r="K1409" i="23" a="1"/>
  <c r="K1409" i="23" s="1"/>
  <c r="K1410" i="23" a="1"/>
  <c r="K1410" i="23" s="1"/>
  <c r="K1411" i="23" a="1"/>
  <c r="K1411" i="23" s="1"/>
  <c r="K1412" i="23" a="1"/>
  <c r="K1412" i="23" s="1"/>
  <c r="K1413" i="23" a="1"/>
  <c r="K1413" i="23" s="1"/>
  <c r="K1414" i="23" a="1"/>
  <c r="K1414" i="23" s="1"/>
  <c r="K1415" i="23" a="1"/>
  <c r="K1415" i="23" s="1"/>
  <c r="K1416" i="23" a="1"/>
  <c r="K1416" i="23"/>
  <c r="K1417" i="23" a="1"/>
  <c r="K1417" i="23" s="1"/>
  <c r="K1418" i="23" a="1"/>
  <c r="K1418" i="23" s="1"/>
  <c r="K1419" i="23" a="1"/>
  <c r="K1419" i="23" s="1"/>
  <c r="K1420" i="23" a="1"/>
  <c r="K1420" i="23" s="1"/>
  <c r="K1421" i="23" a="1"/>
  <c r="K1421" i="23" s="1"/>
  <c r="K1422" i="23" a="1"/>
  <c r="K1422" i="23" s="1"/>
  <c r="K1423" i="23" a="1"/>
  <c r="K1423" i="23" s="1"/>
  <c r="K1424" i="23" a="1"/>
  <c r="K1424" i="23" s="1"/>
  <c r="K1425" i="23" a="1"/>
  <c r="K1425" i="23" s="1"/>
  <c r="K1426" i="23" a="1"/>
  <c r="K1426" i="23" s="1"/>
  <c r="K1427" i="23" a="1"/>
  <c r="K1427" i="23" s="1"/>
  <c r="K1428" i="23" a="1"/>
  <c r="K1428" i="23" s="1"/>
  <c r="K1429" i="23" a="1"/>
  <c r="K1429" i="23" s="1"/>
  <c r="K1430" i="23" a="1"/>
  <c r="K1430" i="23" s="1"/>
  <c r="K1431" i="23" a="1"/>
  <c r="K1431" i="23" s="1"/>
  <c r="K1432" i="23" a="1"/>
  <c r="K1432" i="23" s="1"/>
  <c r="K1433" i="23" a="1"/>
  <c r="K1433" i="23" s="1"/>
  <c r="K1434" i="23" a="1"/>
  <c r="K1434" i="23" s="1"/>
  <c r="K1435" i="23" a="1"/>
  <c r="K1435" i="23" s="1"/>
  <c r="K1436" i="23" a="1"/>
  <c r="K1436" i="23" s="1"/>
  <c r="K1437" i="23" a="1"/>
  <c r="K1437" i="23" s="1"/>
  <c r="K1438" i="23" a="1"/>
  <c r="K1438" i="23" s="1"/>
  <c r="K1439" i="23" a="1"/>
  <c r="K1439" i="23" s="1"/>
  <c r="K1440" i="23" a="1"/>
  <c r="K1440" i="23" s="1"/>
  <c r="K1441" i="23" a="1"/>
  <c r="K1441" i="23" s="1"/>
  <c r="K1442" i="23" a="1"/>
  <c r="K1442" i="23" s="1"/>
  <c r="K1443" i="23" a="1"/>
  <c r="K1443" i="23" s="1"/>
  <c r="K1444" i="23" a="1"/>
  <c r="K1444" i="23" s="1"/>
  <c r="K1445" i="23" a="1"/>
  <c r="K1445" i="23" s="1"/>
  <c r="K1446" i="23" a="1"/>
  <c r="K1446" i="23" s="1"/>
  <c r="K1447" i="23" a="1"/>
  <c r="K1447" i="23" s="1"/>
  <c r="K1448" i="23" a="1"/>
  <c r="K1448" i="23" s="1"/>
  <c r="K1449" i="23" a="1"/>
  <c r="K1449" i="23" s="1"/>
  <c r="K1450" i="23" a="1"/>
  <c r="K1450" i="23" s="1"/>
  <c r="K1451" i="23" a="1"/>
  <c r="K1451" i="23" s="1"/>
  <c r="K1452" i="23" a="1"/>
  <c r="K1452" i="23" s="1"/>
  <c r="K1453" i="23" a="1"/>
  <c r="K1453" i="23" s="1"/>
  <c r="K1454" i="23" a="1"/>
  <c r="K1454" i="23" s="1"/>
  <c r="K1455" i="23" a="1"/>
  <c r="K1455" i="23" s="1"/>
  <c r="K1456" i="23" a="1"/>
  <c r="K1456" i="23" s="1"/>
  <c r="K1457" i="23" a="1"/>
  <c r="K1457" i="23" s="1"/>
  <c r="K1458" i="23" a="1"/>
  <c r="K1458" i="23" s="1"/>
  <c r="K1459" i="23" a="1"/>
  <c r="K1459" i="23" s="1"/>
  <c r="K1460" i="23" a="1"/>
  <c r="K1460" i="23" s="1"/>
  <c r="K1461" i="23" a="1"/>
  <c r="K1461" i="23" s="1"/>
  <c r="K1462" i="23" a="1"/>
  <c r="K1462" i="23" s="1"/>
  <c r="K1463" i="23" a="1"/>
  <c r="K1463" i="23" s="1"/>
  <c r="K1464" i="23" a="1"/>
  <c r="K1464" i="23" s="1"/>
  <c r="K1465" i="23" a="1"/>
  <c r="K1465" i="23" s="1"/>
  <c r="K1466" i="23" a="1"/>
  <c r="K1466" i="23" s="1"/>
  <c r="K1467" i="23" a="1"/>
  <c r="K1467" i="23" s="1"/>
  <c r="K1468" i="23" a="1"/>
  <c r="K1468" i="23" s="1"/>
  <c r="K1469" i="23" a="1"/>
  <c r="K1469" i="23" s="1"/>
  <c r="K1470" i="23" a="1"/>
  <c r="K1470" i="23" s="1"/>
  <c r="K1471" i="23" a="1"/>
  <c r="K1471" i="23" s="1"/>
  <c r="K1472" i="23" a="1"/>
  <c r="K1472" i="23" s="1"/>
  <c r="K1473" i="23" a="1"/>
  <c r="K1473" i="23" s="1"/>
  <c r="K1474" i="23" a="1"/>
  <c r="K1474" i="23" s="1"/>
  <c r="K1475" i="23" a="1"/>
  <c r="K1475" i="23" s="1"/>
  <c r="K1476" i="23" a="1"/>
  <c r="K1476" i="23" s="1"/>
  <c r="K1477" i="23" a="1"/>
  <c r="K1477" i="23" s="1"/>
  <c r="K1478" i="23" a="1"/>
  <c r="K1478" i="23" s="1"/>
  <c r="K1479" i="23" a="1"/>
  <c r="K1479" i="23" s="1"/>
  <c r="K1480" i="23" a="1"/>
  <c r="K1480" i="23" s="1"/>
  <c r="K1481" i="23" a="1"/>
  <c r="K1481" i="23" s="1"/>
  <c r="K1482" i="23" a="1"/>
  <c r="K1482" i="23" s="1"/>
  <c r="K1483" i="23" a="1"/>
  <c r="K1483" i="23" s="1"/>
  <c r="K1484" i="23" a="1"/>
  <c r="K1484" i="23" s="1"/>
  <c r="K1485" i="23" a="1"/>
  <c r="K1485" i="23" s="1"/>
  <c r="K1486" i="23" a="1"/>
  <c r="K1486" i="23" s="1"/>
  <c r="K1487" i="23" a="1"/>
  <c r="K1487" i="23" s="1"/>
  <c r="K1488" i="23" a="1"/>
  <c r="K1488" i="23" s="1"/>
  <c r="K1489" i="23" a="1"/>
  <c r="K1489" i="23" s="1"/>
  <c r="K1490" i="23" a="1"/>
  <c r="K1490" i="23" s="1"/>
  <c r="K1491" i="23" a="1"/>
  <c r="K1491" i="23" s="1"/>
  <c r="K1492" i="23" a="1"/>
  <c r="K1492" i="23" s="1"/>
  <c r="K1493" i="23" a="1"/>
  <c r="K1493" i="23" s="1"/>
  <c r="K1494" i="23" a="1"/>
  <c r="K1494" i="23" s="1"/>
  <c r="K1495" i="23" a="1"/>
  <c r="K1495" i="23" s="1"/>
  <c r="K1496" i="23" a="1"/>
  <c r="K1496" i="23" s="1"/>
  <c r="K1497" i="23" a="1"/>
  <c r="K1497" i="23" s="1"/>
  <c r="K1498" i="23" a="1"/>
  <c r="K1498" i="23" s="1"/>
  <c r="K1499" i="23" a="1"/>
  <c r="K1499" i="23" s="1"/>
  <c r="K1500" i="23" a="1"/>
  <c r="K1500" i="23" s="1"/>
  <c r="K1501" i="23" a="1"/>
  <c r="K1501" i="23" s="1"/>
  <c r="K1502" i="23" a="1"/>
  <c r="K1502" i="23" s="1"/>
  <c r="K1503" i="23" a="1"/>
  <c r="K1503" i="23" s="1"/>
  <c r="K1504" i="23" a="1"/>
  <c r="K1504" i="23" s="1"/>
  <c r="K1505" i="23" a="1"/>
  <c r="K1505" i="23" s="1"/>
  <c r="K1506" i="23" a="1"/>
  <c r="K1506" i="23" s="1"/>
  <c r="K1507" i="23" a="1"/>
  <c r="K1507" i="23" s="1"/>
  <c r="K1508" i="23" a="1"/>
  <c r="K1508" i="23" s="1"/>
  <c r="K1509" i="23" a="1"/>
  <c r="K1509" i="23" s="1"/>
  <c r="K1510" i="23" a="1"/>
  <c r="K1510" i="23" s="1"/>
  <c r="K1511" i="23" a="1"/>
  <c r="K1511" i="23" s="1"/>
  <c r="K1512" i="23" a="1"/>
  <c r="K1512" i="23" s="1"/>
  <c r="K1513" i="23" a="1"/>
  <c r="K1513" i="23" s="1"/>
  <c r="K1514" i="23" a="1"/>
  <c r="K1514" i="23" s="1"/>
  <c r="K1515" i="23" a="1"/>
  <c r="K1515" i="23" s="1"/>
  <c r="K1516" i="23" a="1"/>
  <c r="K1516" i="23" s="1"/>
  <c r="K1517" i="23" a="1"/>
  <c r="K1517" i="23" s="1"/>
  <c r="K1518" i="23" a="1"/>
  <c r="K1518" i="23" s="1"/>
  <c r="K1519" i="23" a="1"/>
  <c r="K1519" i="23" s="1"/>
  <c r="K1520" i="23" a="1"/>
  <c r="K1520" i="23" s="1"/>
  <c r="K1521" i="23" a="1"/>
  <c r="K1521" i="23" s="1"/>
  <c r="K1522" i="23" a="1"/>
  <c r="K1522" i="23" s="1"/>
  <c r="K1523" i="23" a="1"/>
  <c r="K1523" i="23" s="1"/>
  <c r="K1524" i="23" a="1"/>
  <c r="K1524" i="23" s="1"/>
  <c r="K1525" i="23" a="1"/>
  <c r="K1525" i="23" s="1"/>
  <c r="K1526" i="23" a="1"/>
  <c r="K1526" i="23" s="1"/>
  <c r="K1527" i="23" a="1"/>
  <c r="K1527" i="23" s="1"/>
  <c r="K1528" i="23" a="1"/>
  <c r="K1528" i="23"/>
  <c r="K1529" i="23" a="1"/>
  <c r="K1529" i="23" s="1"/>
  <c r="K1530" i="23" a="1"/>
  <c r="K1530" i="23" s="1"/>
  <c r="K1531" i="23" a="1"/>
  <c r="K1531" i="23" s="1"/>
  <c r="K1532" i="23" a="1"/>
  <c r="K1532" i="23" s="1"/>
  <c r="K1533" i="23" a="1"/>
  <c r="K1533" i="23" s="1"/>
  <c r="K1534" i="23" a="1"/>
  <c r="K1534" i="23" s="1"/>
  <c r="K1535" i="23" a="1"/>
  <c r="K1535" i="23" s="1"/>
  <c r="K1536" i="23" a="1"/>
  <c r="K1536" i="23" s="1"/>
  <c r="K1537" i="23" a="1"/>
  <c r="K1537" i="23" s="1"/>
  <c r="K1538" i="23" a="1"/>
  <c r="K1538" i="23" s="1"/>
  <c r="K1539" i="23" a="1"/>
  <c r="K1539" i="23" s="1"/>
  <c r="K1540" i="23" a="1"/>
  <c r="K1540" i="23" s="1"/>
  <c r="K1541" i="23" a="1"/>
  <c r="K1541" i="23" s="1"/>
  <c r="K1542" i="23" a="1"/>
  <c r="K1542" i="23" s="1"/>
  <c r="K1543" i="23" a="1"/>
  <c r="K1543" i="23" s="1"/>
  <c r="K1544" i="23" a="1"/>
  <c r="K1544" i="23" s="1"/>
  <c r="K1545" i="23" a="1"/>
  <c r="K1545" i="23" s="1"/>
  <c r="K1546" i="23" a="1"/>
  <c r="K1546" i="23" s="1"/>
  <c r="K1547" i="23" a="1"/>
  <c r="K1547" i="23" s="1"/>
  <c r="K1548" i="23" a="1"/>
  <c r="K1548" i="23" s="1"/>
  <c r="K1549" i="23" a="1"/>
  <c r="K1549" i="23" s="1"/>
  <c r="K1550" i="23" a="1"/>
  <c r="K1550" i="23" s="1"/>
  <c r="K1551" i="23" a="1"/>
  <c r="K1551" i="23" s="1"/>
  <c r="K1552" i="23" a="1"/>
  <c r="K1552" i="23" s="1"/>
  <c r="K1553" i="23" a="1"/>
  <c r="K1553" i="23" s="1"/>
  <c r="K1554" i="23" a="1"/>
  <c r="K1554" i="23" s="1"/>
  <c r="K1555" i="23" a="1"/>
  <c r="K1555" i="23" s="1"/>
  <c r="K1556" i="23" a="1"/>
  <c r="K1556" i="23" s="1"/>
  <c r="K1557" i="23" a="1"/>
  <c r="K1557" i="23" s="1"/>
  <c r="K1558" i="23" a="1"/>
  <c r="K1558" i="23" s="1"/>
  <c r="K1559" i="23" a="1"/>
  <c r="K1559" i="23" s="1"/>
  <c r="K1560" i="23" a="1"/>
  <c r="K1560" i="23" s="1"/>
  <c r="K1561" i="23" a="1"/>
  <c r="K1561" i="23" s="1"/>
  <c r="K1562" i="23" a="1"/>
  <c r="K1562" i="23" s="1"/>
  <c r="K1563" i="23" a="1"/>
  <c r="K1563" i="23" s="1"/>
  <c r="K1564" i="23" a="1"/>
  <c r="K1564" i="23" s="1"/>
  <c r="K1565" i="23" a="1"/>
  <c r="K1565" i="23" s="1"/>
  <c r="K1566" i="23" a="1"/>
  <c r="K1566" i="23" s="1"/>
  <c r="K1567" i="23" a="1"/>
  <c r="K1567" i="23" s="1"/>
  <c r="K1568" i="23" a="1"/>
  <c r="K1568" i="23" s="1"/>
  <c r="K1569" i="23" a="1"/>
  <c r="K1569" i="23" s="1"/>
  <c r="K1570" i="23" a="1"/>
  <c r="K1570" i="23" s="1"/>
  <c r="K1571" i="23" a="1"/>
  <c r="K1571" i="23" s="1"/>
  <c r="K1572" i="23" a="1"/>
  <c r="K1572" i="23" s="1"/>
  <c r="K1573" i="23" a="1"/>
  <c r="K1573" i="23" s="1"/>
  <c r="K1574" i="23" a="1"/>
  <c r="K1574" i="23" s="1"/>
  <c r="K1575" i="23" a="1"/>
  <c r="K1575" i="23" s="1"/>
  <c r="K1576" i="23" a="1"/>
  <c r="K1576" i="23" s="1"/>
  <c r="K1577" i="23" a="1"/>
  <c r="K1577" i="23" s="1"/>
  <c r="K1578" i="23" a="1"/>
  <c r="K1578" i="23" s="1"/>
  <c r="K1579" i="23" a="1"/>
  <c r="K1579" i="23" s="1"/>
  <c r="K1580" i="23" a="1"/>
  <c r="K1580" i="23" s="1"/>
  <c r="K1581" i="23" a="1"/>
  <c r="K1581" i="23" s="1"/>
  <c r="K1582" i="23" a="1"/>
  <c r="K1582" i="23" s="1"/>
  <c r="K1583" i="23" a="1"/>
  <c r="K1583" i="23" s="1"/>
  <c r="K1584" i="23" a="1"/>
  <c r="K1584" i="23" s="1"/>
  <c r="K1585" i="23" a="1"/>
  <c r="K1585" i="23" s="1"/>
  <c r="K1586" i="23" a="1"/>
  <c r="K1586" i="23" s="1"/>
  <c r="K1587" i="23" a="1"/>
  <c r="K1587" i="23" s="1"/>
  <c r="K1588" i="23" a="1"/>
  <c r="K1588" i="23" s="1"/>
  <c r="K1589" i="23" a="1"/>
  <c r="K1589" i="23" s="1"/>
  <c r="K1590" i="23" a="1"/>
  <c r="K1590" i="23" s="1"/>
  <c r="K1591" i="23" a="1"/>
  <c r="K1591" i="23" s="1"/>
  <c r="K1592" i="23" a="1"/>
  <c r="K1592" i="23" s="1"/>
  <c r="K1593" i="23" a="1"/>
  <c r="K1593" i="23" s="1"/>
  <c r="K1594" i="23" a="1"/>
  <c r="K1594" i="23" s="1"/>
  <c r="K1595" i="23" a="1"/>
  <c r="K1595" i="23" s="1"/>
  <c r="K1596" i="23" a="1"/>
  <c r="K1596" i="23" s="1"/>
  <c r="K1597" i="23" a="1"/>
  <c r="K1597" i="23" s="1"/>
  <c r="K1598" i="23" a="1"/>
  <c r="K1598" i="23" s="1"/>
  <c r="K1599" i="23" a="1"/>
  <c r="K1599" i="23" s="1"/>
  <c r="K1600" i="23" a="1"/>
  <c r="K1600" i="23" s="1"/>
  <c r="K1601" i="23" a="1"/>
  <c r="K1601" i="23" s="1"/>
  <c r="K1602" i="23" a="1"/>
  <c r="K1602" i="23" s="1"/>
  <c r="K1603" i="23" a="1"/>
  <c r="K1603" i="23" s="1"/>
  <c r="K1604" i="23" a="1"/>
  <c r="K1604" i="23" s="1"/>
  <c r="K1605" i="23" a="1"/>
  <c r="K1605" i="23" s="1"/>
  <c r="K1606" i="23" a="1"/>
  <c r="K1606" i="23" s="1"/>
  <c r="K1607" i="23" a="1"/>
  <c r="K1607" i="23" s="1"/>
  <c r="K1608" i="23" a="1"/>
  <c r="K1608" i="23" s="1"/>
  <c r="K1609" i="23" a="1"/>
  <c r="K1609" i="23" s="1"/>
  <c r="K1610" i="23" a="1"/>
  <c r="K1610" i="23" s="1"/>
  <c r="K1611" i="23" a="1"/>
  <c r="K1611" i="23" s="1"/>
  <c r="K1612" i="23" a="1"/>
  <c r="K1612" i="23" s="1"/>
  <c r="K1613" i="23" a="1"/>
  <c r="K1613" i="23" s="1"/>
  <c r="K1614" i="23" a="1"/>
  <c r="K1614" i="23" s="1"/>
  <c r="K1615" i="23" a="1"/>
  <c r="K1615" i="23" s="1"/>
  <c r="K1616" i="23" a="1"/>
  <c r="K1616" i="23" s="1"/>
  <c r="K1617" i="23" a="1"/>
  <c r="K1617" i="23" s="1"/>
  <c r="K1618" i="23" a="1"/>
  <c r="K1618" i="23" s="1"/>
  <c r="K1619" i="23" a="1"/>
  <c r="K1619" i="23" s="1"/>
  <c r="K1620" i="23" a="1"/>
  <c r="K1620" i="23" s="1"/>
  <c r="K1621" i="23" a="1"/>
  <c r="K1621" i="23" s="1"/>
  <c r="K1622" i="23" a="1"/>
  <c r="K1622" i="23" s="1"/>
  <c r="K1623" i="23" a="1"/>
  <c r="K1623" i="23" s="1"/>
  <c r="K1624" i="23" a="1"/>
  <c r="K1624" i="23" s="1"/>
  <c r="K1625" i="23" a="1"/>
  <c r="K1625" i="23" s="1"/>
  <c r="K1626" i="23" a="1"/>
  <c r="K1626" i="23" s="1"/>
  <c r="K1627" i="23" a="1"/>
  <c r="K1627" i="23" s="1"/>
  <c r="K1628" i="23" a="1"/>
  <c r="K1628" i="23" s="1"/>
  <c r="K1629" i="23" a="1"/>
  <c r="K1629" i="23" s="1"/>
  <c r="K1630" i="23" a="1"/>
  <c r="K1630" i="23" s="1"/>
  <c r="K1631" i="23" a="1"/>
  <c r="K1631" i="23" s="1"/>
  <c r="K1632" i="23" a="1"/>
  <c r="K1632" i="23" s="1"/>
  <c r="K1633" i="23" a="1"/>
  <c r="K1633" i="23" s="1"/>
  <c r="K1634" i="23" a="1"/>
  <c r="K1634" i="23" s="1"/>
  <c r="K1635" i="23" a="1"/>
  <c r="K1635" i="23" s="1"/>
  <c r="K1636" i="23" a="1"/>
  <c r="K1636" i="23" s="1"/>
  <c r="K1637" i="23" a="1"/>
  <c r="K1637" i="23" s="1"/>
  <c r="K1638" i="23" a="1"/>
  <c r="K1638" i="23" s="1"/>
  <c r="K1639" i="23" a="1"/>
  <c r="K1639" i="23" s="1"/>
  <c r="K1640" i="23" a="1"/>
  <c r="K1640" i="23" s="1"/>
  <c r="K1641" i="23" a="1"/>
  <c r="K1641" i="23" s="1"/>
  <c r="K1642" i="23" a="1"/>
  <c r="K1642" i="23" s="1"/>
  <c r="K1643" i="23" a="1"/>
  <c r="K1643" i="23" s="1"/>
  <c r="K1644" i="23" a="1"/>
  <c r="K1644" i="23" s="1"/>
  <c r="K1645" i="23" a="1"/>
  <c r="K1645" i="23" s="1"/>
  <c r="K1646" i="23" a="1"/>
  <c r="K1646" i="23" s="1"/>
  <c r="K1647" i="23" a="1"/>
  <c r="K1647" i="23" s="1"/>
  <c r="K1648" i="23" a="1"/>
  <c r="K1648" i="23" s="1"/>
  <c r="K1649" i="23" a="1"/>
  <c r="K1649" i="23" s="1"/>
  <c r="K1650" i="23" a="1"/>
  <c r="K1650" i="23" s="1"/>
  <c r="K1651" i="23" a="1"/>
  <c r="K1651" i="23" s="1"/>
  <c r="K1652" i="23" a="1"/>
  <c r="K1652" i="23" s="1"/>
  <c r="K1653" i="23" a="1"/>
  <c r="K1653" i="23" s="1"/>
  <c r="K1654" i="23" a="1"/>
  <c r="K1654" i="23" s="1"/>
  <c r="K1655" i="23" a="1"/>
  <c r="K1655" i="23" s="1"/>
  <c r="K1656" i="23" a="1"/>
  <c r="K1656" i="23" s="1"/>
  <c r="K1657" i="23" a="1"/>
  <c r="K1657" i="23" s="1"/>
  <c r="K1658" i="23" a="1"/>
  <c r="K1658" i="23" s="1"/>
  <c r="K1659" i="23" a="1"/>
  <c r="K1659" i="23" s="1"/>
  <c r="K1660" i="23" a="1"/>
  <c r="K1660" i="23" s="1"/>
  <c r="K1661" i="23" a="1"/>
  <c r="K1661" i="23" s="1"/>
  <c r="K1662" i="23" a="1"/>
  <c r="K1662" i="23" s="1"/>
  <c r="K1663" i="23" a="1"/>
  <c r="K1663" i="23" s="1"/>
  <c r="K1664" i="23" a="1"/>
  <c r="K1664" i="23" s="1"/>
  <c r="K1665" i="23" a="1"/>
  <c r="K1665" i="23" s="1"/>
  <c r="K1666" i="23" a="1"/>
  <c r="K1666" i="23" s="1"/>
  <c r="K1667" i="23" a="1"/>
  <c r="K1667" i="23" s="1"/>
  <c r="K1668" i="23" a="1"/>
  <c r="K1668" i="23" s="1"/>
  <c r="K1669" i="23" a="1"/>
  <c r="K1669" i="23" s="1"/>
  <c r="K1670" i="23" a="1"/>
  <c r="K1670" i="23" s="1"/>
  <c r="K1671" i="23" a="1"/>
  <c r="K1671" i="23" s="1"/>
  <c r="K1672" i="23" a="1"/>
  <c r="K1672" i="23" s="1"/>
  <c r="K1673" i="23" a="1"/>
  <c r="K1673" i="23" s="1"/>
  <c r="K1674" i="23" a="1"/>
  <c r="K1674" i="23" s="1"/>
  <c r="K1675" i="23" a="1"/>
  <c r="K1675" i="23" s="1"/>
  <c r="K1676" i="23" a="1"/>
  <c r="K1676" i="23" s="1"/>
  <c r="K1677" i="23" a="1"/>
  <c r="K1677" i="23" s="1"/>
  <c r="K1678" i="23" a="1"/>
  <c r="K1678" i="23" s="1"/>
  <c r="K1679" i="23" a="1"/>
  <c r="K1679" i="23" s="1"/>
  <c r="K1680" i="23" a="1"/>
  <c r="K1680" i="23" s="1"/>
  <c r="K1681" i="23" a="1"/>
  <c r="K1681" i="23" s="1"/>
  <c r="K1682" i="23" a="1"/>
  <c r="K1682" i="23" s="1"/>
  <c r="K1683" i="23" a="1"/>
  <c r="K1683" i="23" s="1"/>
  <c r="K1684" i="23" a="1"/>
  <c r="K1684" i="23" s="1"/>
  <c r="K1685" i="23" a="1"/>
  <c r="K1685" i="23" s="1"/>
  <c r="K1686" i="23" a="1"/>
  <c r="K1686" i="23" s="1"/>
  <c r="K1687" i="23" a="1"/>
  <c r="K1687" i="23" s="1"/>
  <c r="K1688" i="23" a="1"/>
  <c r="K1688" i="23" s="1"/>
  <c r="K1689" i="23" a="1"/>
  <c r="K1689" i="23" s="1"/>
  <c r="K1690" i="23" a="1"/>
  <c r="K1690" i="23" s="1"/>
  <c r="K1691" i="23" a="1"/>
  <c r="K1691" i="23" s="1"/>
  <c r="K1692" i="23" a="1"/>
  <c r="K1692" i="23" s="1"/>
  <c r="K1693" i="23" a="1"/>
  <c r="K1693" i="23" s="1"/>
  <c r="K1694" i="23" a="1"/>
  <c r="K1694" i="23" s="1"/>
  <c r="K1695" i="23" a="1"/>
  <c r="K1695" i="23" s="1"/>
  <c r="K1696" i="23" a="1"/>
  <c r="K1696" i="23" s="1"/>
  <c r="K1697" i="23" a="1"/>
  <c r="K1697" i="23" s="1"/>
  <c r="K1698" i="23" a="1"/>
  <c r="K1698" i="23" s="1"/>
  <c r="K1699" i="23" a="1"/>
  <c r="K1699" i="23" s="1"/>
  <c r="K1700" i="23" a="1"/>
  <c r="K1700" i="23" s="1"/>
  <c r="K1701" i="23" a="1"/>
  <c r="K1701" i="23" s="1"/>
  <c r="K1702" i="23" a="1"/>
  <c r="K1702" i="23" s="1"/>
  <c r="K1703" i="23" a="1"/>
  <c r="K1703" i="23" s="1"/>
  <c r="K1704" i="23" a="1"/>
  <c r="K1704" i="23" s="1"/>
  <c r="K1705" i="23" a="1"/>
  <c r="K1705" i="23" s="1"/>
  <c r="K1706" i="23" a="1"/>
  <c r="K1706" i="23" s="1"/>
  <c r="K1707" i="23" a="1"/>
  <c r="K1707" i="23" s="1"/>
  <c r="K1708" i="23" a="1"/>
  <c r="K1708" i="23" s="1"/>
  <c r="K1709" i="23" a="1"/>
  <c r="K1709" i="23" s="1"/>
  <c r="K1710" i="23" a="1"/>
  <c r="K1710" i="23" s="1"/>
  <c r="K1711" i="23" a="1"/>
  <c r="K1711" i="23" s="1"/>
  <c r="K1712" i="23" a="1"/>
  <c r="K1712" i="23" s="1"/>
  <c r="K1713" i="23" a="1"/>
  <c r="K1713" i="23" s="1"/>
  <c r="K1714" i="23" a="1"/>
  <c r="K1714" i="23" s="1"/>
  <c r="K1715" i="23" a="1"/>
  <c r="K1715" i="23" s="1"/>
  <c r="K1716" i="23" a="1"/>
  <c r="K1716" i="23" s="1"/>
  <c r="K1717" i="23" a="1"/>
  <c r="K1717" i="23" s="1"/>
  <c r="K1718" i="23" a="1"/>
  <c r="K1718" i="23" s="1"/>
  <c r="K1719" i="23" a="1"/>
  <c r="K1719" i="23" s="1"/>
  <c r="K1720" i="23" a="1"/>
  <c r="K1720" i="23" s="1"/>
  <c r="K1721" i="23" a="1"/>
  <c r="K1721" i="23" s="1"/>
  <c r="K1722" i="23" a="1"/>
  <c r="K1722" i="23" s="1"/>
  <c r="K1723" i="23" a="1"/>
  <c r="K1723" i="23" s="1"/>
  <c r="K1724" i="23" a="1"/>
  <c r="K1724" i="23" s="1"/>
  <c r="K1725" i="23" a="1"/>
  <c r="K1725" i="23" s="1"/>
  <c r="K1726" i="23" a="1"/>
  <c r="K1726" i="23" s="1"/>
  <c r="K1727" i="23" a="1"/>
  <c r="K1727" i="23" s="1"/>
  <c r="K1728" i="23" a="1"/>
  <c r="K1728" i="23" s="1"/>
  <c r="K1729" i="23" a="1"/>
  <c r="K1729" i="23" s="1"/>
  <c r="K1730" i="23" a="1"/>
  <c r="K1730" i="23" s="1"/>
  <c r="K1731" i="23" a="1"/>
  <c r="K1731" i="23" s="1"/>
  <c r="K1732" i="23" a="1"/>
  <c r="K1732" i="23" s="1"/>
  <c r="K1733" i="23" a="1"/>
  <c r="K1733" i="23" s="1"/>
  <c r="K1734" i="23" a="1"/>
  <c r="K1734" i="23" s="1"/>
  <c r="K1735" i="23" a="1"/>
  <c r="K1735" i="23" s="1"/>
  <c r="K1736" i="23" a="1"/>
  <c r="K1736" i="23" s="1"/>
  <c r="K1737" i="23" a="1"/>
  <c r="K1737" i="23" s="1"/>
  <c r="K1738" i="23" a="1"/>
  <c r="K1738" i="23" s="1"/>
  <c r="K1739" i="23" a="1"/>
  <c r="K1739" i="23" s="1"/>
  <c r="K1740" i="23" a="1"/>
  <c r="K1740" i="23" s="1"/>
  <c r="K1741" i="23" a="1"/>
  <c r="K1741" i="23" s="1"/>
  <c r="K1742" i="23" a="1"/>
  <c r="K1742" i="23" s="1"/>
  <c r="K1743" i="23" a="1"/>
  <c r="K1743" i="23" s="1"/>
  <c r="K1744" i="23" a="1"/>
  <c r="K1744" i="23" s="1"/>
  <c r="K1745" i="23" a="1"/>
  <c r="K1745" i="23" s="1"/>
  <c r="K1746" i="23" a="1"/>
  <c r="K1746" i="23" s="1"/>
  <c r="K1747" i="23" a="1"/>
  <c r="K1747" i="23" s="1"/>
  <c r="K1748" i="23" a="1"/>
  <c r="K1748" i="23" s="1"/>
  <c r="K1749" i="23" a="1"/>
  <c r="K1749" i="23" s="1"/>
  <c r="K1750" i="23" a="1"/>
  <c r="K1750" i="23" s="1"/>
  <c r="K1751" i="23" a="1"/>
  <c r="K1751" i="23" s="1"/>
  <c r="K1752" i="23" a="1"/>
  <c r="K1752" i="23" s="1"/>
  <c r="K1753" i="23" a="1"/>
  <c r="K1753" i="23" s="1"/>
  <c r="K1754" i="23" a="1"/>
  <c r="K1754" i="23" s="1"/>
  <c r="K1755" i="23" a="1"/>
  <c r="K1755" i="23" s="1"/>
  <c r="K1756" i="23" a="1"/>
  <c r="K1756" i="23" s="1"/>
  <c r="K1757" i="23" a="1"/>
  <c r="K1757" i="23" s="1"/>
  <c r="K1758" i="23" a="1"/>
  <c r="K1758" i="23" s="1"/>
  <c r="K1759" i="23" a="1"/>
  <c r="K1759" i="23" s="1"/>
  <c r="K1760" i="23" a="1"/>
  <c r="K1760" i="23" s="1"/>
  <c r="K1761" i="23" a="1"/>
  <c r="K1761" i="23" s="1"/>
  <c r="K1762" i="23" a="1"/>
  <c r="K1762" i="23" s="1"/>
  <c r="K1763" i="23" a="1"/>
  <c r="K1763" i="23" s="1"/>
  <c r="K1764" i="23" a="1"/>
  <c r="K1764" i="23" s="1"/>
  <c r="K1765" i="23" a="1"/>
  <c r="K1765" i="23" s="1"/>
  <c r="K1766" i="23" a="1"/>
  <c r="K1766" i="23" s="1"/>
  <c r="K1767" i="23" a="1"/>
  <c r="K1767" i="23" s="1"/>
  <c r="K1768" i="23" a="1"/>
  <c r="K1768" i="23" s="1"/>
  <c r="K1769" i="23" a="1"/>
  <c r="K1769" i="23" s="1"/>
  <c r="K1770" i="23" a="1"/>
  <c r="K1770" i="23" s="1"/>
  <c r="K1771" i="23" a="1"/>
  <c r="K1771" i="23" s="1"/>
  <c r="K1772" i="23" a="1"/>
  <c r="K1772" i="23" s="1"/>
  <c r="K1773" i="23" a="1"/>
  <c r="K1773" i="23" s="1"/>
  <c r="K1774" i="23" a="1"/>
  <c r="K1774" i="23" s="1"/>
  <c r="K1775" i="23" a="1"/>
  <c r="K1775" i="23" s="1"/>
  <c r="K1776" i="23" a="1"/>
  <c r="K1776" i="23" s="1"/>
  <c r="K1777" i="23" a="1"/>
  <c r="K1777" i="23" s="1"/>
  <c r="K1778" i="23" a="1"/>
  <c r="K1778" i="23" s="1"/>
  <c r="K1779" i="23" a="1"/>
  <c r="K1779" i="23" s="1"/>
  <c r="K1780" i="23" a="1"/>
  <c r="K1780" i="23" s="1"/>
  <c r="K1781" i="23" a="1"/>
  <c r="K1781" i="23" s="1"/>
  <c r="K1782" i="23" a="1"/>
  <c r="K1782" i="23" s="1"/>
  <c r="K1783" i="23" a="1"/>
  <c r="K1783" i="23" s="1"/>
  <c r="K1784" i="23" a="1"/>
  <c r="K1784" i="23" s="1"/>
  <c r="K1785" i="23" a="1"/>
  <c r="K1785" i="23" s="1"/>
  <c r="K1786" i="23" a="1"/>
  <c r="K1786" i="23" s="1"/>
  <c r="K1787" i="23" a="1"/>
  <c r="K1787" i="23" s="1"/>
  <c r="K1788" i="23" a="1"/>
  <c r="K1788" i="23" s="1"/>
  <c r="K1789" i="23" a="1"/>
  <c r="K1789" i="23" s="1"/>
  <c r="K1790" i="23" a="1"/>
  <c r="K1790" i="23" s="1"/>
  <c r="K1791" i="23" a="1"/>
  <c r="K1791" i="23" s="1"/>
  <c r="K1792" i="23" a="1"/>
  <c r="K1792" i="23" s="1"/>
  <c r="K1793" i="23" a="1"/>
  <c r="K1793" i="23" s="1"/>
  <c r="K1794" i="23" a="1"/>
  <c r="K1794" i="23" s="1"/>
  <c r="K1795" i="23" a="1"/>
  <c r="K1795" i="23" s="1"/>
  <c r="K1796" i="23" a="1"/>
  <c r="K1796" i="23" s="1"/>
  <c r="K1797" i="23" a="1"/>
  <c r="K1797" i="23" s="1"/>
  <c r="K1798" i="23" a="1"/>
  <c r="K1798" i="23" s="1"/>
  <c r="K1799" i="23" a="1"/>
  <c r="K1799" i="23" s="1"/>
  <c r="K1800" i="23" a="1"/>
  <c r="K1800" i="23" s="1"/>
  <c r="K1801" i="23" a="1"/>
  <c r="K1801" i="23" s="1"/>
  <c r="K1802" i="23" a="1"/>
  <c r="K1802" i="23" s="1"/>
  <c r="K1803" i="23" a="1"/>
  <c r="K1803" i="23" s="1"/>
  <c r="K1804" i="23" a="1"/>
  <c r="K1804" i="23" s="1"/>
  <c r="K1805" i="23" a="1"/>
  <c r="K1805" i="23" s="1"/>
  <c r="K1806" i="23" a="1"/>
  <c r="K1806" i="23" s="1"/>
  <c r="K1807" i="23" a="1"/>
  <c r="K1807" i="23" s="1"/>
  <c r="K1808" i="23" a="1"/>
  <c r="K1808" i="23" s="1"/>
  <c r="K1809" i="23" a="1"/>
  <c r="K1809" i="23" s="1"/>
  <c r="K1810" i="23" a="1"/>
  <c r="K1810" i="23" s="1"/>
  <c r="K1811" i="23" a="1"/>
  <c r="K1811" i="23" s="1"/>
  <c r="K1812" i="23" a="1"/>
  <c r="K1812" i="23" s="1"/>
  <c r="K1813" i="23" a="1"/>
  <c r="K1813" i="23" s="1"/>
  <c r="K1814" i="23" a="1"/>
  <c r="K1814" i="23" s="1"/>
  <c r="K1815" i="23" a="1"/>
  <c r="K1815" i="23" s="1"/>
  <c r="K1816" i="23" a="1"/>
  <c r="K1816" i="23" s="1"/>
  <c r="K1817" i="23" a="1"/>
  <c r="K1817" i="23" s="1"/>
  <c r="K1818" i="23" a="1"/>
  <c r="K1818" i="23" s="1"/>
  <c r="K1819" i="23" a="1"/>
  <c r="K1819" i="23" s="1"/>
  <c r="K1820" i="23" a="1"/>
  <c r="K1820" i="23" s="1"/>
  <c r="K1821" i="23" a="1"/>
  <c r="K1821" i="23" s="1"/>
  <c r="K1822" i="23" a="1"/>
  <c r="K1822" i="23" s="1"/>
  <c r="K1823" i="23" a="1"/>
  <c r="K1823" i="23" s="1"/>
  <c r="K1824" i="23" a="1"/>
  <c r="K1824" i="23" s="1"/>
  <c r="K1825" i="23" a="1"/>
  <c r="K1825" i="23" s="1"/>
  <c r="K1826" i="23" a="1"/>
  <c r="K1826" i="23" s="1"/>
  <c r="K1827" i="23" a="1"/>
  <c r="K1827" i="23" s="1"/>
  <c r="K1828" i="23" a="1"/>
  <c r="K1828" i="23" s="1"/>
  <c r="K1829" i="23" a="1"/>
  <c r="K1829" i="23" s="1"/>
  <c r="K1830" i="23" a="1"/>
  <c r="K1830" i="23" s="1"/>
  <c r="K1831" i="23" a="1"/>
  <c r="K1831" i="23" s="1"/>
  <c r="K1832" i="23" a="1"/>
  <c r="K1832" i="23" s="1"/>
  <c r="K1833" i="23" a="1"/>
  <c r="K1833" i="23" s="1"/>
  <c r="K1834" i="23" a="1"/>
  <c r="K1834" i="23" s="1"/>
  <c r="K1835" i="23" a="1"/>
  <c r="K1835" i="23" s="1"/>
  <c r="K1836" i="23" a="1"/>
  <c r="K1836" i="23" s="1"/>
  <c r="K1837" i="23" a="1"/>
  <c r="K1837" i="23" s="1"/>
  <c r="K1838" i="23" a="1"/>
  <c r="K1838" i="23" s="1"/>
  <c r="K1839" i="23" a="1"/>
  <c r="K1839" i="23" s="1"/>
  <c r="K1840" i="23" a="1"/>
  <c r="K1840" i="23" s="1"/>
  <c r="K1841" i="23" a="1"/>
  <c r="K1841" i="23" s="1"/>
  <c r="K1842" i="23" a="1"/>
  <c r="K1842" i="23" s="1"/>
  <c r="K1843" i="23" a="1"/>
  <c r="K1843" i="23" s="1"/>
  <c r="K1844" i="23" a="1"/>
  <c r="K1844" i="23" s="1"/>
  <c r="K1845" i="23" a="1"/>
  <c r="K1845" i="23" s="1"/>
  <c r="K1846" i="23" a="1"/>
  <c r="K1846" i="23" s="1"/>
  <c r="K1847" i="23" a="1"/>
  <c r="K1847" i="23" s="1"/>
  <c r="K1848" i="23" a="1"/>
  <c r="K1848" i="23" s="1"/>
  <c r="K1849" i="23" a="1"/>
  <c r="K1849" i="23" s="1"/>
  <c r="K1850" i="23" a="1"/>
  <c r="K1850" i="23" s="1"/>
  <c r="K1851" i="23" a="1"/>
  <c r="K1851" i="23" s="1"/>
  <c r="K1852" i="23" a="1"/>
  <c r="K1852" i="23" s="1"/>
  <c r="K1853" i="23" a="1"/>
  <c r="K1853" i="23" s="1"/>
  <c r="K1854" i="23" a="1"/>
  <c r="K1854" i="23" s="1"/>
  <c r="K1855" i="23" a="1"/>
  <c r="K1855" i="23" s="1"/>
  <c r="K1856" i="23" a="1"/>
  <c r="K1856" i="23" s="1"/>
  <c r="K1857" i="23" a="1"/>
  <c r="K1857" i="23" s="1"/>
  <c r="K1858" i="23" a="1"/>
  <c r="K1858" i="23" s="1"/>
  <c r="K1859" i="23" a="1"/>
  <c r="K1859" i="23" s="1"/>
  <c r="K1860" i="23" a="1"/>
  <c r="K1860" i="23" s="1"/>
  <c r="K1861" i="23" a="1"/>
  <c r="K1861" i="23" s="1"/>
  <c r="K1862" i="23" a="1"/>
  <c r="K1862" i="23" s="1"/>
  <c r="K1863" i="23" a="1"/>
  <c r="K1863" i="23" s="1"/>
  <c r="K1864" i="23" a="1"/>
  <c r="K1864" i="23" s="1"/>
  <c r="K1865" i="23" a="1"/>
  <c r="K1865" i="23" s="1"/>
  <c r="K1866" i="23" a="1"/>
  <c r="K1866" i="23" s="1"/>
  <c r="K1867" i="23" a="1"/>
  <c r="K1867" i="23" s="1"/>
  <c r="K1868" i="23" a="1"/>
  <c r="K1868" i="23" s="1"/>
  <c r="K1869" i="23" a="1"/>
  <c r="K1869" i="23" s="1"/>
  <c r="K1870" i="23" a="1"/>
  <c r="K1870" i="23" s="1"/>
  <c r="K1871" i="23" a="1"/>
  <c r="K1871" i="23" s="1"/>
  <c r="K1872" i="23" a="1"/>
  <c r="K1872" i="23" s="1"/>
  <c r="K1873" i="23" a="1"/>
  <c r="K1873" i="23" s="1"/>
  <c r="K1874" i="23" a="1"/>
  <c r="K1874" i="23" s="1"/>
  <c r="K1875" i="23" a="1"/>
  <c r="K1875" i="23" s="1"/>
  <c r="K1876" i="23" a="1"/>
  <c r="K1876" i="23" s="1"/>
  <c r="K1877" i="23" a="1"/>
  <c r="K1877" i="23" s="1"/>
  <c r="K1878" i="23" a="1"/>
  <c r="K1878" i="23" s="1"/>
  <c r="K1879" i="23" a="1"/>
  <c r="K1879" i="23" s="1"/>
  <c r="K1880" i="23" a="1"/>
  <c r="K1880" i="23" s="1"/>
  <c r="K1881" i="23" a="1"/>
  <c r="K1881" i="23" s="1"/>
  <c r="K1882" i="23" a="1"/>
  <c r="K1882" i="23" s="1"/>
  <c r="K1883" i="23" a="1"/>
  <c r="K1883" i="23" s="1"/>
  <c r="K1884" i="23" a="1"/>
  <c r="K1884" i="23" s="1"/>
  <c r="K1885" i="23" a="1"/>
  <c r="K1885" i="23" s="1"/>
  <c r="K1886" i="23" a="1"/>
  <c r="K1886" i="23" s="1"/>
  <c r="K1887" i="23" a="1"/>
  <c r="K1887" i="23" s="1"/>
  <c r="K1888" i="23" a="1"/>
  <c r="K1888" i="23" s="1"/>
  <c r="K1889" i="23" a="1"/>
  <c r="K1889" i="23" s="1"/>
  <c r="K1890" i="23" a="1"/>
  <c r="K1890" i="23" s="1"/>
  <c r="K1891" i="23" a="1"/>
  <c r="K1891" i="23" s="1"/>
  <c r="K1892" i="23" a="1"/>
  <c r="K1892" i="23" s="1"/>
  <c r="K1893" i="23" a="1"/>
  <c r="K1893" i="23" s="1"/>
  <c r="K1894" i="23" a="1"/>
  <c r="K1894" i="23" s="1"/>
  <c r="K1895" i="23" a="1"/>
  <c r="K1895" i="23" s="1"/>
  <c r="K1896" i="23" a="1"/>
  <c r="K1896" i="23" s="1"/>
  <c r="K1897" i="23" a="1"/>
  <c r="K1897" i="23" s="1"/>
  <c r="K1898" i="23" a="1"/>
  <c r="K1898" i="23" s="1"/>
  <c r="K1899" i="23" a="1"/>
  <c r="K1899" i="23" s="1"/>
  <c r="K1900" i="23" a="1"/>
  <c r="K1900" i="23" s="1"/>
  <c r="K1901" i="23" a="1"/>
  <c r="K1901" i="23" s="1"/>
  <c r="K1902" i="23" a="1"/>
  <c r="K1902" i="23" s="1"/>
  <c r="K1903" i="23" a="1"/>
  <c r="K1903" i="23" s="1"/>
  <c r="K1904" i="23" a="1"/>
  <c r="K1904" i="23" s="1"/>
  <c r="K1905" i="23" a="1"/>
  <c r="K1905" i="23" s="1"/>
  <c r="K1906" i="23" a="1"/>
  <c r="K1906" i="23" s="1"/>
  <c r="K1907" i="23" a="1"/>
  <c r="K1907" i="23" s="1"/>
  <c r="K1908" i="23" a="1"/>
  <c r="K1908" i="23" s="1"/>
  <c r="K1909" i="23" a="1"/>
  <c r="K1909" i="23" s="1"/>
  <c r="K1910" i="23" a="1"/>
  <c r="K1910" i="23" s="1"/>
  <c r="K1911" i="23" a="1"/>
  <c r="K1911" i="23" s="1"/>
  <c r="K1912" i="23" a="1"/>
  <c r="K1912" i="23" s="1"/>
  <c r="K1913" i="23" a="1"/>
  <c r="K1913" i="23" s="1"/>
  <c r="K1914" i="23" a="1"/>
  <c r="K1914" i="23" s="1"/>
  <c r="K1915" i="23" a="1"/>
  <c r="K1915" i="23" s="1"/>
  <c r="K1916" i="23" a="1"/>
  <c r="K1916" i="23" s="1"/>
  <c r="K1917" i="23" a="1"/>
  <c r="K1917" i="23" s="1"/>
  <c r="K1918" i="23" a="1"/>
  <c r="K1918" i="23" s="1"/>
  <c r="K1919" i="23" a="1"/>
  <c r="K1919" i="23" s="1"/>
  <c r="K1920" i="23" a="1"/>
  <c r="K1920" i="23" s="1"/>
  <c r="K1921" i="23" a="1"/>
  <c r="K1921" i="23" s="1"/>
  <c r="K1922" i="23" a="1"/>
  <c r="K1922" i="23" s="1"/>
  <c r="K1923" i="23" a="1"/>
  <c r="K1923" i="23" s="1"/>
  <c r="K1924" i="23" a="1"/>
  <c r="K1924" i="23" s="1"/>
  <c r="K1925" i="23" a="1"/>
  <c r="K1925" i="23" s="1"/>
  <c r="K1926" i="23" a="1"/>
  <c r="K1926" i="23" s="1"/>
  <c r="K1927" i="23" a="1"/>
  <c r="K1927" i="23" s="1"/>
  <c r="K1928" i="23" a="1"/>
  <c r="K1928" i="23" s="1"/>
  <c r="K1929" i="23" a="1"/>
  <c r="K1929" i="23" s="1"/>
  <c r="K1930" i="23" a="1"/>
  <c r="K1930" i="23" s="1"/>
  <c r="K1931" i="23" a="1"/>
  <c r="K1931" i="23" s="1"/>
  <c r="K1932" i="23" a="1"/>
  <c r="K1932" i="23" s="1"/>
  <c r="K1933" i="23" a="1"/>
  <c r="K1933" i="23" s="1"/>
  <c r="K1934" i="23" a="1"/>
  <c r="K1934" i="23" s="1"/>
  <c r="K1935" i="23" a="1"/>
  <c r="K1935" i="23" s="1"/>
  <c r="K1936" i="23" a="1"/>
  <c r="K1936" i="23" s="1"/>
  <c r="K1937" i="23" a="1"/>
  <c r="K1937" i="23" s="1"/>
  <c r="K1938" i="23" a="1"/>
  <c r="K1938" i="23" s="1"/>
  <c r="K1939" i="23" a="1"/>
  <c r="K1939" i="23" s="1"/>
  <c r="K1940" i="23" a="1"/>
  <c r="K1940" i="23" s="1"/>
  <c r="K1941" i="23" a="1"/>
  <c r="K1941" i="23" s="1"/>
  <c r="K1942" i="23" a="1"/>
  <c r="K1942" i="23" s="1"/>
  <c r="K1943" i="23" a="1"/>
  <c r="K1943" i="23" s="1"/>
  <c r="K1944" i="23" a="1"/>
  <c r="K1944" i="23" s="1"/>
  <c r="K1945" i="23" a="1"/>
  <c r="K1945" i="23" s="1"/>
  <c r="K1946" i="23" a="1"/>
  <c r="K1946" i="23" s="1"/>
  <c r="K1947" i="23" a="1"/>
  <c r="K1947" i="23" s="1"/>
  <c r="K1948" i="23" a="1"/>
  <c r="K1948" i="23" s="1"/>
  <c r="K1949" i="23" a="1"/>
  <c r="K1949" i="23" s="1"/>
  <c r="K1950" i="23" a="1"/>
  <c r="K1950" i="23" s="1"/>
  <c r="K1951" i="23" a="1"/>
  <c r="K1951" i="23" s="1"/>
  <c r="K1952" i="23" a="1"/>
  <c r="K1952" i="23" s="1"/>
  <c r="K1953" i="23" a="1"/>
  <c r="K1953" i="23" s="1"/>
  <c r="K1954" i="23" a="1"/>
  <c r="K1954" i="23" s="1"/>
  <c r="K1955" i="23" a="1"/>
  <c r="K1955" i="23" s="1"/>
  <c r="K1956" i="23" a="1"/>
  <c r="K1956" i="23" s="1"/>
  <c r="K1957" i="23" a="1"/>
  <c r="K1957" i="23" s="1"/>
  <c r="K1958" i="23" a="1"/>
  <c r="K1958" i="23" s="1"/>
  <c r="K1959" i="23" a="1"/>
  <c r="K1959" i="23" s="1"/>
  <c r="K1960" i="23" a="1"/>
  <c r="K1960" i="23" s="1"/>
  <c r="K1961" i="23" a="1"/>
  <c r="K1961" i="23" s="1"/>
  <c r="K1962" i="23" a="1"/>
  <c r="K1962" i="23" s="1"/>
  <c r="K1963" i="23" a="1"/>
  <c r="K1963" i="23" s="1"/>
  <c r="K1964" i="23" a="1"/>
  <c r="K1964" i="23" s="1"/>
  <c r="K1965" i="23" a="1"/>
  <c r="K1965" i="23" s="1"/>
  <c r="K1966" i="23" a="1"/>
  <c r="K1966" i="23" s="1"/>
  <c r="K1967" i="23" a="1"/>
  <c r="K1967" i="23" s="1"/>
  <c r="K1968" i="23" a="1"/>
  <c r="K1968" i="23" s="1"/>
  <c r="K1969" i="23" a="1"/>
  <c r="K1969" i="23" s="1"/>
  <c r="K1970" i="23" a="1"/>
  <c r="K1970" i="23" s="1"/>
  <c r="K1971" i="23" a="1"/>
  <c r="K1971" i="23" s="1"/>
  <c r="K1972" i="23" a="1"/>
  <c r="K1972" i="23" s="1"/>
  <c r="K1973" i="23" a="1"/>
  <c r="K1973" i="23" s="1"/>
  <c r="K1974" i="23" a="1"/>
  <c r="K1974" i="23" s="1"/>
  <c r="K1975" i="23" a="1"/>
  <c r="K1975" i="23" s="1"/>
  <c r="K1976" i="23" a="1"/>
  <c r="K1976" i="23" s="1"/>
  <c r="K1977" i="23" a="1"/>
  <c r="K1977" i="23" s="1"/>
  <c r="K1978" i="23" a="1"/>
  <c r="K1978" i="23" s="1"/>
  <c r="K1979" i="23" a="1"/>
  <c r="K1979" i="23" s="1"/>
  <c r="K1980" i="23" a="1"/>
  <c r="K1980" i="23" s="1"/>
  <c r="K1981" i="23" a="1"/>
  <c r="K1981" i="23" s="1"/>
  <c r="K1982" i="23" a="1"/>
  <c r="K1982" i="23" s="1"/>
  <c r="K1983" i="23" a="1"/>
  <c r="K1983" i="23" s="1"/>
  <c r="K1984" i="23" a="1"/>
  <c r="K1984" i="23" s="1"/>
  <c r="K1985" i="23" a="1"/>
  <c r="K1985" i="23" s="1"/>
  <c r="K1986" i="23" a="1"/>
  <c r="K1986" i="23" s="1"/>
  <c r="K1987" i="23" a="1"/>
  <c r="K1987" i="23" s="1"/>
  <c r="K1988" i="23" a="1"/>
  <c r="K1988" i="23" s="1"/>
  <c r="K1989" i="23" a="1"/>
  <c r="K1989" i="23" s="1"/>
  <c r="K1990" i="23" a="1"/>
  <c r="K1990" i="23" s="1"/>
  <c r="K1991" i="23" a="1"/>
  <c r="K1991" i="23" s="1"/>
  <c r="K1992" i="23" a="1"/>
  <c r="K1992" i="23" s="1"/>
  <c r="K1993" i="23" a="1"/>
  <c r="K1993" i="23" s="1"/>
  <c r="K1994" i="23" a="1"/>
  <c r="K1994" i="23" s="1"/>
  <c r="K1995" i="23" a="1"/>
  <c r="K1995" i="23" s="1"/>
  <c r="K1996" i="23" a="1"/>
  <c r="K1996" i="23" s="1"/>
  <c r="K1997" i="23" a="1"/>
  <c r="K1997" i="23" s="1"/>
  <c r="K1998" i="23" a="1"/>
  <c r="K1998" i="23" s="1"/>
  <c r="K1999" i="23" a="1"/>
  <c r="K1999" i="23" s="1"/>
  <c r="K2000" i="23" a="1"/>
  <c r="K2000" i="23" s="1"/>
  <c r="K2001" i="23" a="1"/>
  <c r="K2001" i="23" s="1"/>
  <c r="K2002" i="23" a="1"/>
  <c r="K2002" i="23" s="1"/>
  <c r="K2003" i="23" a="1"/>
  <c r="K2003" i="23" s="1"/>
  <c r="K2004" i="23" a="1"/>
  <c r="K2004" i="23" s="1"/>
  <c r="K2005" i="23" a="1"/>
  <c r="K2005" i="23" s="1"/>
  <c r="K2006" i="23" a="1"/>
  <c r="K2006" i="23" s="1"/>
  <c r="K2007" i="23" a="1"/>
  <c r="K2007" i="23" s="1"/>
  <c r="K2008" i="23" a="1"/>
  <c r="K2008" i="23" s="1"/>
  <c r="K2009" i="23" a="1"/>
  <c r="K2009" i="23" s="1"/>
  <c r="K2010" i="23" a="1"/>
  <c r="K2010" i="23" s="1"/>
  <c r="K2011" i="23" a="1"/>
  <c r="K2011" i="23" s="1"/>
  <c r="K2012" i="23" a="1"/>
  <c r="K2012" i="23" s="1"/>
  <c r="K2013" i="23" a="1"/>
  <c r="K2013" i="23" s="1"/>
  <c r="K2014" i="23" a="1"/>
  <c r="K2014" i="23" s="1"/>
  <c r="K2015" i="23" a="1"/>
  <c r="K2015" i="23" s="1"/>
  <c r="K2016" i="23" a="1"/>
  <c r="K2016" i="23" s="1"/>
  <c r="K2017" i="23" a="1"/>
  <c r="K2017" i="23" s="1"/>
  <c r="K2018" i="23" a="1"/>
  <c r="K2018" i="23" s="1"/>
  <c r="K2019" i="23" a="1"/>
  <c r="K2019" i="23" s="1"/>
  <c r="K2020" i="23" a="1"/>
  <c r="K2020" i="23" s="1"/>
  <c r="K2021" i="23" a="1"/>
  <c r="K2021" i="23" s="1"/>
  <c r="K2022" i="23" a="1"/>
  <c r="K2022" i="23" s="1"/>
  <c r="K2023" i="23" a="1"/>
  <c r="K2023" i="23" s="1"/>
  <c r="K2024" i="23" a="1"/>
  <c r="K2024" i="23" s="1"/>
  <c r="K2025" i="23" a="1"/>
  <c r="K2025" i="23" s="1"/>
  <c r="K2026" i="23" a="1"/>
  <c r="K2026" i="23" s="1"/>
  <c r="K2027" i="23" a="1"/>
  <c r="K2027" i="23" s="1"/>
  <c r="K2028" i="23" a="1"/>
  <c r="K2028" i="23" s="1"/>
  <c r="K2029" i="23" a="1"/>
  <c r="K2029" i="23" s="1"/>
  <c r="K2030" i="23" a="1"/>
  <c r="K2030" i="23" s="1"/>
  <c r="K2031" i="23" a="1"/>
  <c r="K2031" i="23" s="1"/>
  <c r="K2032" i="23" a="1"/>
  <c r="K2032" i="23" s="1"/>
  <c r="K2033" i="23" a="1"/>
  <c r="K2033" i="23" s="1"/>
  <c r="K2034" i="23" a="1"/>
  <c r="K2034" i="23" s="1"/>
  <c r="K2035" i="23" a="1"/>
  <c r="K2035" i="23" s="1"/>
  <c r="K2036" i="23" a="1"/>
  <c r="K2036" i="23" s="1"/>
  <c r="K2037" i="23" a="1"/>
  <c r="K2037" i="23" s="1"/>
  <c r="K2038" i="23" a="1"/>
  <c r="K2038" i="23" s="1"/>
  <c r="K2039" i="23" a="1"/>
  <c r="K2039" i="23" s="1"/>
  <c r="K2040" i="23" a="1"/>
  <c r="K2040" i="23" s="1"/>
  <c r="K2041" i="23" a="1"/>
  <c r="K2041" i="23" s="1"/>
  <c r="K2042" i="23" a="1"/>
  <c r="K2042" i="23" s="1"/>
  <c r="K2043" i="23" a="1"/>
  <c r="K2043" i="23" s="1"/>
  <c r="K2044" i="23" a="1"/>
  <c r="K2044" i="23" s="1"/>
  <c r="K2045" i="23" a="1"/>
  <c r="K2045" i="23" s="1"/>
  <c r="K2046" i="23" a="1"/>
  <c r="K2046" i="23" s="1"/>
  <c r="K2047" i="23" a="1"/>
  <c r="K2047" i="23" s="1"/>
  <c r="K2048" i="23" a="1"/>
  <c r="K2048" i="23" s="1"/>
  <c r="K2049" i="23" a="1"/>
  <c r="K2049" i="23" s="1"/>
  <c r="K2050" i="23" a="1"/>
  <c r="K2050" i="23" s="1"/>
  <c r="K2051" i="23" a="1"/>
  <c r="K2051" i="23" s="1"/>
  <c r="K2052" i="23" a="1"/>
  <c r="K2052" i="23" s="1"/>
  <c r="K2053" i="23" a="1"/>
  <c r="K2053" i="23" s="1"/>
  <c r="K2054" i="23" a="1"/>
  <c r="K2054" i="23" s="1"/>
  <c r="K2055" i="23" a="1"/>
  <c r="K2055" i="23" s="1"/>
  <c r="K2056" i="23" a="1"/>
  <c r="K2056" i="23" s="1"/>
  <c r="K2057" i="23" a="1"/>
  <c r="K2057" i="23" s="1"/>
  <c r="K2058" i="23" a="1"/>
  <c r="K2058" i="23" s="1"/>
  <c r="K2059" i="23" a="1"/>
  <c r="K2059" i="23" s="1"/>
  <c r="K2060" i="23" a="1"/>
  <c r="K2060" i="23" s="1"/>
  <c r="K2061" i="23" a="1"/>
  <c r="K2061" i="23" s="1"/>
  <c r="K2062" i="23" a="1"/>
  <c r="K2062" i="23" s="1"/>
  <c r="K2063" i="23" a="1"/>
  <c r="K2063" i="23" s="1"/>
  <c r="K2064" i="23" a="1"/>
  <c r="K2064" i="23" s="1"/>
  <c r="K2065" i="23" a="1"/>
  <c r="K2065" i="23" s="1"/>
  <c r="K2066" i="23" a="1"/>
  <c r="K2066" i="23" s="1"/>
  <c r="K2067" i="23" a="1"/>
  <c r="K2067" i="23" s="1"/>
  <c r="K2068" i="23" a="1"/>
  <c r="K2068" i="23" s="1"/>
  <c r="K2069" i="23" a="1"/>
  <c r="K2069" i="23" s="1"/>
  <c r="K2070" i="23" a="1"/>
  <c r="K2070" i="23" s="1"/>
  <c r="K2071" i="23" a="1"/>
  <c r="K2071" i="23" s="1"/>
  <c r="K2072" i="23" a="1"/>
  <c r="K2072" i="23" s="1"/>
  <c r="K2073" i="23" a="1"/>
  <c r="K2073" i="23" s="1"/>
  <c r="K2074" i="23" a="1"/>
  <c r="K2074" i="23" s="1"/>
  <c r="K2075" i="23" a="1"/>
  <c r="K2075" i="23" s="1"/>
  <c r="K2076" i="23" a="1"/>
  <c r="K2076" i="23" s="1"/>
  <c r="K2077" i="23" a="1"/>
  <c r="K2077" i="23" s="1"/>
  <c r="K2078" i="23" a="1"/>
  <c r="K2078" i="23" s="1"/>
  <c r="K2079" i="23" a="1"/>
  <c r="K2079" i="23" s="1"/>
  <c r="K2080" i="23" a="1"/>
  <c r="K2080" i="23" s="1"/>
  <c r="K2081" i="23" a="1"/>
  <c r="K2081" i="23" s="1"/>
  <c r="K2082" i="23" a="1"/>
  <c r="K2082" i="23" s="1"/>
  <c r="K2083" i="23" a="1"/>
  <c r="K2083" i="23" s="1"/>
  <c r="K2084" i="23" a="1"/>
  <c r="K2084" i="23" s="1"/>
  <c r="K2085" i="23" a="1"/>
  <c r="K2085" i="23" s="1"/>
  <c r="K2086" i="23" a="1"/>
  <c r="K2086" i="23" s="1"/>
  <c r="K2087" i="23" a="1"/>
  <c r="K2087" i="23" s="1"/>
  <c r="K2088" i="23" a="1"/>
  <c r="K2088" i="23" s="1"/>
  <c r="K2089" i="23" a="1"/>
  <c r="K2089" i="23" s="1"/>
  <c r="K2090" i="23" a="1"/>
  <c r="K2090" i="23" s="1"/>
  <c r="K2091" i="23" a="1"/>
  <c r="K2091" i="23" s="1"/>
  <c r="K2092" i="23" a="1"/>
  <c r="K2092" i="23" s="1"/>
  <c r="K2093" i="23" a="1"/>
  <c r="K2093" i="23" s="1"/>
  <c r="K2094" i="23" a="1"/>
  <c r="K2094" i="23" s="1"/>
  <c r="K2095" i="23" a="1"/>
  <c r="K2095" i="23" s="1"/>
  <c r="K2096" i="23" a="1"/>
  <c r="K2096" i="23" s="1"/>
  <c r="K2097" i="23" a="1"/>
  <c r="K2097" i="23" s="1"/>
  <c r="K2098" i="23" a="1"/>
  <c r="K2098" i="23" s="1"/>
  <c r="K2099" i="23" a="1"/>
  <c r="K2099" i="23" s="1"/>
  <c r="K2100" i="23" a="1"/>
  <c r="K2100" i="23" s="1"/>
  <c r="K2101" i="23" a="1"/>
  <c r="K2101" i="23" s="1"/>
  <c r="K2102" i="23" a="1"/>
  <c r="K2102" i="23" s="1"/>
  <c r="K2103" i="23" a="1"/>
  <c r="K2103" i="23" s="1"/>
  <c r="K2104" i="23" a="1"/>
  <c r="K2104" i="23" s="1"/>
  <c r="K2105" i="23" a="1"/>
  <c r="K2105" i="23" s="1"/>
  <c r="K2106" i="23" a="1"/>
  <c r="K2106" i="23" s="1"/>
  <c r="K2107" i="23" a="1"/>
  <c r="K2107" i="23" s="1"/>
  <c r="K2108" i="23" a="1"/>
  <c r="K2108" i="23" s="1"/>
  <c r="K2109" i="23" a="1"/>
  <c r="K2109" i="23" s="1"/>
  <c r="K2110" i="23" a="1"/>
  <c r="K2110" i="23" s="1"/>
  <c r="K2111" i="23" a="1"/>
  <c r="K2111" i="23" s="1"/>
  <c r="K2112" i="23" a="1"/>
  <c r="K2112" i="23" s="1"/>
  <c r="K2113" i="23" a="1"/>
  <c r="K2113" i="23" s="1"/>
  <c r="K2114" i="23" a="1"/>
  <c r="K2114" i="23" s="1"/>
  <c r="K2115" i="23" a="1"/>
  <c r="K2115" i="23" s="1"/>
  <c r="K2116" i="23" a="1"/>
  <c r="K2116" i="23" s="1"/>
  <c r="K2117" i="23" a="1"/>
  <c r="K2117" i="23" s="1"/>
  <c r="K2118" i="23" a="1"/>
  <c r="K2118" i="23" s="1"/>
  <c r="K2119" i="23" a="1"/>
  <c r="K2119" i="23" s="1"/>
  <c r="K2120" i="23" a="1"/>
  <c r="K2120" i="23" s="1"/>
  <c r="K2121" i="23" a="1"/>
  <c r="K2121" i="23" s="1"/>
  <c r="K2122" i="23" a="1"/>
  <c r="K2122" i="23" s="1"/>
  <c r="K2123" i="23" a="1"/>
  <c r="K2123" i="23" s="1"/>
  <c r="K2124" i="23" a="1"/>
  <c r="K2124" i="23" s="1"/>
  <c r="K2125" i="23" a="1"/>
  <c r="K2125" i="23" s="1"/>
  <c r="K2126" i="23" a="1"/>
  <c r="K2126" i="23" s="1"/>
  <c r="K2127" i="23" a="1"/>
  <c r="K2127" i="23" s="1"/>
  <c r="K2128" i="23" a="1"/>
  <c r="K2128" i="23" s="1"/>
  <c r="K2129" i="23" a="1"/>
  <c r="K2129" i="23" s="1"/>
  <c r="K2130" i="23" a="1"/>
  <c r="K2130" i="23" s="1"/>
  <c r="K2131" i="23" a="1"/>
  <c r="K2131" i="23" s="1"/>
  <c r="K2132" i="23" a="1"/>
  <c r="K2132" i="23" s="1"/>
  <c r="K2133" i="23" a="1"/>
  <c r="K2133" i="23" s="1"/>
  <c r="K2134" i="23" a="1"/>
  <c r="K2134" i="23" s="1"/>
  <c r="K2135" i="23" a="1"/>
  <c r="K2135" i="23" s="1"/>
  <c r="K2136" i="23" a="1"/>
  <c r="K2136" i="23" s="1"/>
  <c r="K2137" i="23" a="1"/>
  <c r="K2137" i="23" s="1"/>
  <c r="K2138" i="23" a="1"/>
  <c r="K2138" i="23" s="1"/>
  <c r="K2139" i="23" a="1"/>
  <c r="K2139" i="23" s="1"/>
  <c r="K2140" i="23" a="1"/>
  <c r="K2140" i="23" s="1"/>
  <c r="K2141" i="23" a="1"/>
  <c r="K2141" i="23" s="1"/>
  <c r="K2142" i="23" a="1"/>
  <c r="K2142" i="23" s="1"/>
  <c r="K2143" i="23" a="1"/>
  <c r="K2143" i="23" s="1"/>
  <c r="K2144" i="23" a="1"/>
  <c r="K2144" i="23" s="1"/>
  <c r="K2145" i="23" a="1"/>
  <c r="K2145" i="23" s="1"/>
  <c r="K2146" i="23" a="1"/>
  <c r="K2146" i="23" s="1"/>
  <c r="K2147" i="23" a="1"/>
  <c r="K2147" i="23" s="1"/>
  <c r="K2148" i="23" a="1"/>
  <c r="K2148" i="23" s="1"/>
  <c r="K2149" i="23" a="1"/>
  <c r="K2149" i="23" s="1"/>
  <c r="K2150" i="23" a="1"/>
  <c r="K2150" i="23" s="1"/>
  <c r="K2151" i="23" a="1"/>
  <c r="K2151" i="23" s="1"/>
  <c r="K2152" i="23" a="1"/>
  <c r="K2152" i="23" s="1"/>
  <c r="K2153" i="23" a="1"/>
  <c r="K2153" i="23" s="1"/>
  <c r="K2154" i="23" a="1"/>
  <c r="K2154" i="23" s="1"/>
  <c r="K2155" i="23" a="1"/>
  <c r="K2155" i="23" s="1"/>
  <c r="K2156" i="23" a="1"/>
  <c r="K2156" i="23" s="1"/>
  <c r="K2157" i="23" a="1"/>
  <c r="K2157" i="23" s="1"/>
  <c r="K2158" i="23" a="1"/>
  <c r="K2158" i="23" s="1"/>
  <c r="K2159" i="23" a="1"/>
  <c r="K2159" i="23" s="1"/>
  <c r="K2160" i="23" a="1"/>
  <c r="K2160" i="23" s="1"/>
  <c r="K2161" i="23" a="1"/>
  <c r="K2161" i="23" s="1"/>
  <c r="K2162" i="23" a="1"/>
  <c r="K2162" i="23" s="1"/>
  <c r="K2163" i="23" a="1"/>
  <c r="K2163" i="23" s="1"/>
  <c r="K2164" i="23" a="1"/>
  <c r="K2164" i="23" s="1"/>
  <c r="K2165" i="23" a="1"/>
  <c r="K2165" i="23" s="1"/>
  <c r="K2166" i="23" a="1"/>
  <c r="K2166" i="23" s="1"/>
  <c r="K2167" i="23" a="1"/>
  <c r="K2167" i="23" s="1"/>
  <c r="K2168" i="23" a="1"/>
  <c r="K2168" i="23" s="1"/>
  <c r="K2169" i="23" a="1"/>
  <c r="K2169" i="23" s="1"/>
  <c r="K2170" i="23" a="1"/>
  <c r="K2170" i="23" s="1"/>
  <c r="K2171" i="23" a="1"/>
  <c r="K2171" i="23" s="1"/>
  <c r="K2172" i="23" a="1"/>
  <c r="K2172" i="23" s="1"/>
  <c r="K2173" i="23" a="1"/>
  <c r="K2173" i="23" s="1"/>
  <c r="K2174" i="23" a="1"/>
  <c r="K2174" i="23" s="1"/>
  <c r="K2175" i="23" a="1"/>
  <c r="K2175" i="23" s="1"/>
  <c r="K2176" i="23" a="1"/>
  <c r="K2176" i="23"/>
  <c r="K2177" i="23" a="1"/>
  <c r="K2177" i="23" s="1"/>
  <c r="K2178" i="23" a="1"/>
  <c r="K2178" i="23" s="1"/>
  <c r="K2179" i="23" a="1"/>
  <c r="K2179" i="23" s="1"/>
  <c r="K2180" i="23" a="1"/>
  <c r="K2180" i="23" s="1"/>
  <c r="K2181" i="23" a="1"/>
  <c r="K2181" i="23" s="1"/>
  <c r="K2182" i="23" a="1"/>
  <c r="K2182" i="23" s="1"/>
  <c r="K2183" i="23" a="1"/>
  <c r="K2183" i="23" s="1"/>
  <c r="K2184" i="23" a="1"/>
  <c r="K2184" i="23" s="1"/>
  <c r="K2185" i="23" a="1"/>
  <c r="K2185" i="23" s="1"/>
  <c r="K2186" i="23" a="1"/>
  <c r="K2186" i="23" s="1"/>
  <c r="K2187" i="23" a="1"/>
  <c r="K2187" i="23" s="1"/>
  <c r="K2188" i="23" a="1"/>
  <c r="K2188" i="23" s="1"/>
  <c r="K2189" i="23" a="1"/>
  <c r="K2189" i="23" s="1"/>
  <c r="K2190" i="23" a="1"/>
  <c r="K2190" i="23" s="1"/>
  <c r="K2191" i="23" a="1"/>
  <c r="K2191" i="23" s="1"/>
  <c r="K2192" i="23" a="1"/>
  <c r="K2192" i="23" s="1"/>
  <c r="K2193" i="23" a="1"/>
  <c r="K2193" i="23" s="1"/>
  <c r="K2194" i="23" a="1"/>
  <c r="K2194" i="23" s="1"/>
  <c r="K2195" i="23" a="1"/>
  <c r="K2195" i="23" s="1"/>
  <c r="K2196" i="23" a="1"/>
  <c r="K2196" i="23" s="1"/>
  <c r="K2197" i="23" a="1"/>
  <c r="K2197" i="23" s="1"/>
  <c r="K2198" i="23" a="1"/>
  <c r="K2198" i="23" s="1"/>
  <c r="K2199" i="23" a="1"/>
  <c r="K2199" i="23" s="1"/>
  <c r="K2200" i="23" a="1"/>
  <c r="K2200" i="23" s="1"/>
  <c r="K2201" i="23" a="1"/>
  <c r="K2201" i="23" s="1"/>
  <c r="K2202" i="23" a="1"/>
  <c r="K2202" i="23" s="1"/>
  <c r="K2203" i="23" a="1"/>
  <c r="K2203" i="23" s="1"/>
  <c r="K2204" i="23" a="1"/>
  <c r="K2204" i="23" s="1"/>
  <c r="K2205" i="23" a="1"/>
  <c r="K2205" i="23" s="1"/>
  <c r="K2206" i="23" a="1"/>
  <c r="K2206" i="23" s="1"/>
  <c r="K2207" i="23" a="1"/>
  <c r="K2207" i="23" s="1"/>
  <c r="K2208" i="23" a="1"/>
  <c r="K2208" i="23" s="1"/>
  <c r="K2209" i="23" a="1"/>
  <c r="K2209" i="23" s="1"/>
  <c r="K2210" i="23" a="1"/>
  <c r="K2210" i="23" s="1"/>
  <c r="K2211" i="23" a="1"/>
  <c r="K2211" i="23" s="1"/>
  <c r="K2212" i="23" a="1"/>
  <c r="K2212" i="23" s="1"/>
  <c r="K2213" i="23" a="1"/>
  <c r="K2213" i="23" s="1"/>
  <c r="K2214" i="23" a="1"/>
  <c r="K2214" i="23" s="1"/>
  <c r="K2215" i="23" a="1"/>
  <c r="K2215" i="23" s="1"/>
  <c r="K2216" i="23" a="1"/>
  <c r="K2216" i="23" s="1"/>
  <c r="K2217" i="23" a="1"/>
  <c r="K2217" i="23" s="1"/>
  <c r="K2218" i="23" a="1"/>
  <c r="K2218" i="23" s="1"/>
  <c r="K2219" i="23" a="1"/>
  <c r="K2219" i="23" s="1"/>
  <c r="K2220" i="23" a="1"/>
  <c r="K2220" i="23" s="1"/>
  <c r="K2221" i="23" a="1"/>
  <c r="K2221" i="23" s="1"/>
  <c r="K2222" i="23" a="1"/>
  <c r="K2222" i="23" s="1"/>
  <c r="K2223" i="23" a="1"/>
  <c r="K2223" i="23" s="1"/>
  <c r="K2224" i="23" a="1"/>
  <c r="K2224" i="23" s="1"/>
  <c r="K2225" i="23" a="1"/>
  <c r="K2225" i="23" s="1"/>
  <c r="K2226" i="23" a="1"/>
  <c r="K2226" i="23" s="1"/>
  <c r="K2227" i="23" a="1"/>
  <c r="K2227" i="23" s="1"/>
  <c r="K2228" i="23" a="1"/>
  <c r="K2228" i="23" s="1"/>
  <c r="K2229" i="23" a="1"/>
  <c r="K2229" i="23" s="1"/>
  <c r="K2230" i="23" a="1"/>
  <c r="K2230" i="23" s="1"/>
  <c r="K2231" i="23" a="1"/>
  <c r="K2231" i="23" s="1"/>
  <c r="K2232" i="23" a="1"/>
  <c r="K2232" i="23" s="1"/>
  <c r="K2233" i="23" a="1"/>
  <c r="K2233" i="23" s="1"/>
  <c r="K2234" i="23" a="1"/>
  <c r="K2234" i="23" s="1"/>
  <c r="K2235" i="23" a="1"/>
  <c r="K2235" i="23" s="1"/>
  <c r="K2236" i="23" a="1"/>
  <c r="K2236" i="23" s="1"/>
  <c r="K2237" i="23" a="1"/>
  <c r="K2237" i="23" s="1"/>
  <c r="K2238" i="23" a="1"/>
  <c r="K2238" i="23" s="1"/>
  <c r="K2239" i="23" a="1"/>
  <c r="K2239" i="23" s="1"/>
  <c r="K2240" i="23" a="1"/>
  <c r="K2240" i="23" s="1"/>
  <c r="K2241" i="23" a="1"/>
  <c r="K2241" i="23" s="1"/>
  <c r="K2242" i="23" a="1"/>
  <c r="K2242" i="23" s="1"/>
  <c r="K2243" i="23" a="1"/>
  <c r="K2243" i="23" s="1"/>
  <c r="K2244" i="23" a="1"/>
  <c r="K2244" i="23" s="1"/>
  <c r="K2245" i="23" a="1"/>
  <c r="K2245" i="23" s="1"/>
  <c r="K2246" i="23" a="1"/>
  <c r="K2246" i="23" s="1"/>
  <c r="K2247" i="23" a="1"/>
  <c r="K2247" i="23" s="1"/>
  <c r="K2248" i="23" a="1"/>
  <c r="K2248" i="23" s="1"/>
  <c r="K2249" i="23" a="1"/>
  <c r="K2249" i="23" s="1"/>
  <c r="K2250" i="23" a="1"/>
  <c r="K2250" i="23" s="1"/>
  <c r="K2251" i="23" a="1"/>
  <c r="K2251" i="23" s="1"/>
  <c r="K2252" i="23" a="1"/>
  <c r="K2252" i="23" s="1"/>
  <c r="K2253" i="23" a="1"/>
  <c r="K2253" i="23" s="1"/>
  <c r="K2254" i="23" a="1"/>
  <c r="K2254" i="23" s="1"/>
  <c r="K2255" i="23" a="1"/>
  <c r="K2255" i="23" s="1"/>
  <c r="K2256" i="23" a="1"/>
  <c r="K2256" i="23" s="1"/>
  <c r="K2257" i="23" a="1"/>
  <c r="K2257" i="23" s="1"/>
  <c r="K2258" i="23" a="1"/>
  <c r="K2258" i="23" s="1"/>
  <c r="K2259" i="23" a="1"/>
  <c r="K2259" i="23" s="1"/>
  <c r="K2260" i="23" a="1"/>
  <c r="K2260" i="23" s="1"/>
  <c r="K2261" i="23" a="1"/>
  <c r="K2261" i="23" s="1"/>
  <c r="K2262" i="23" a="1"/>
  <c r="K2262" i="23" s="1"/>
  <c r="K2263" i="23" a="1"/>
  <c r="K2263" i="23" s="1"/>
  <c r="K2264" i="23" a="1"/>
  <c r="K2264" i="23" s="1"/>
  <c r="K2265" i="23" a="1"/>
  <c r="K2265" i="23" s="1"/>
  <c r="K2266" i="23" a="1"/>
  <c r="K2266" i="23" s="1"/>
  <c r="K2267" i="23" a="1"/>
  <c r="K2267" i="23" s="1"/>
  <c r="K2268" i="23" a="1"/>
  <c r="K2268" i="23" s="1"/>
  <c r="K2269" i="23" a="1"/>
  <c r="K2269" i="23" s="1"/>
  <c r="K2270" i="23" a="1"/>
  <c r="K2270" i="23" s="1"/>
  <c r="K2271" i="23" a="1"/>
  <c r="K2271" i="23" s="1"/>
  <c r="K2272" i="23" a="1"/>
  <c r="K2272" i="23" s="1"/>
  <c r="K2273" i="23" a="1"/>
  <c r="K2273" i="23" s="1"/>
  <c r="K2274" i="23" a="1"/>
  <c r="K2274" i="23" s="1"/>
  <c r="K2275" i="23" a="1"/>
  <c r="K2275" i="23" s="1"/>
  <c r="K2276" i="23" a="1"/>
  <c r="K2276" i="23" s="1"/>
  <c r="K2277" i="23" a="1"/>
  <c r="K2277" i="23" s="1"/>
  <c r="K2278" i="23" a="1"/>
  <c r="K2278" i="23" s="1"/>
  <c r="K2279" i="23" a="1"/>
  <c r="K2279" i="23" s="1"/>
  <c r="K2280" i="23" a="1"/>
  <c r="K2280" i="23" s="1"/>
  <c r="K2281" i="23" a="1"/>
  <c r="K2281" i="23" s="1"/>
  <c r="K2282" i="23" a="1"/>
  <c r="K2282" i="23" s="1"/>
  <c r="K2283" i="23" a="1"/>
  <c r="K2283" i="23" s="1"/>
  <c r="K2284" i="23" a="1"/>
  <c r="K2284" i="23" s="1"/>
  <c r="K2285" i="23" a="1"/>
  <c r="K2285" i="23" s="1"/>
  <c r="K2286" i="23" a="1"/>
  <c r="K2286" i="23" s="1"/>
  <c r="K2287" i="23" a="1"/>
  <c r="K2287" i="23" s="1"/>
  <c r="K2288" i="23" a="1"/>
  <c r="K2288" i="23" s="1"/>
  <c r="K2289" i="23" a="1"/>
  <c r="K2289" i="23" s="1"/>
  <c r="K2290" i="23" a="1"/>
  <c r="K2290" i="23" s="1"/>
  <c r="K2291" i="23" a="1"/>
  <c r="K2291" i="23" s="1"/>
  <c r="K2292" i="23" a="1"/>
  <c r="K2292" i="23" s="1"/>
  <c r="K2293" i="23" a="1"/>
  <c r="K2293" i="23" s="1"/>
  <c r="K2294" i="23" a="1"/>
  <c r="K2294" i="23" s="1"/>
  <c r="K2295" i="23" a="1"/>
  <c r="K2295" i="23" s="1"/>
  <c r="K2296" i="23" a="1"/>
  <c r="K2296" i="23" s="1"/>
  <c r="K2297" i="23" a="1"/>
  <c r="K2297" i="23" s="1"/>
  <c r="K2298" i="23" a="1"/>
  <c r="K2298" i="23" s="1"/>
  <c r="K2299" i="23" a="1"/>
  <c r="K2299" i="23" s="1"/>
  <c r="K2300" i="23" a="1"/>
  <c r="K2300" i="23"/>
  <c r="K2301" i="23" a="1"/>
  <c r="K2301" i="23" s="1"/>
  <c r="K2302" i="23" a="1"/>
  <c r="K2302" i="23" s="1"/>
  <c r="K2303" i="23" a="1"/>
  <c r="K2303" i="23" s="1"/>
  <c r="K2304" i="23" a="1"/>
  <c r="K2304" i="23" s="1"/>
  <c r="K2305" i="23" a="1"/>
  <c r="K2305" i="23" s="1"/>
  <c r="K2306" i="23" a="1"/>
  <c r="K2306" i="23" s="1"/>
  <c r="K2307" i="23" a="1"/>
  <c r="K2307" i="23" s="1"/>
  <c r="K2308" i="23" a="1"/>
  <c r="K2308" i="23" s="1"/>
  <c r="K2309" i="23" a="1"/>
  <c r="K2309" i="23" s="1"/>
  <c r="K2310" i="23" a="1"/>
  <c r="K2310" i="23" s="1"/>
  <c r="K2311" i="23" a="1"/>
  <c r="K2311" i="23" s="1"/>
  <c r="K2312" i="23" a="1"/>
  <c r="K2312" i="23" s="1"/>
  <c r="K2313" i="23" a="1"/>
  <c r="K2313" i="23" s="1"/>
  <c r="K2314" i="23" a="1"/>
  <c r="K2314" i="23" s="1"/>
  <c r="K2315" i="23" a="1"/>
  <c r="K2315" i="23" s="1"/>
  <c r="K2316" i="23" a="1"/>
  <c r="K2316" i="23" s="1"/>
  <c r="K2317" i="23" a="1"/>
  <c r="K2317" i="23" s="1"/>
  <c r="K2318" i="23" a="1"/>
  <c r="K2318" i="23" s="1"/>
  <c r="K2319" i="23" a="1"/>
  <c r="K2319" i="23" s="1"/>
  <c r="K2320" i="23" a="1"/>
  <c r="K2320" i="23" s="1"/>
  <c r="K2321" i="23" a="1"/>
  <c r="K2321" i="23" s="1"/>
  <c r="K2322" i="23" a="1"/>
  <c r="K2322" i="23" s="1"/>
  <c r="K2323" i="23" a="1"/>
  <c r="K2323" i="23" s="1"/>
  <c r="K2324" i="23" a="1"/>
  <c r="K2324" i="23" s="1"/>
  <c r="K2325" i="23" a="1"/>
  <c r="K2325" i="23" s="1"/>
  <c r="K2326" i="23" a="1"/>
  <c r="K2326" i="23" s="1"/>
  <c r="K2327" i="23" a="1"/>
  <c r="K2327" i="23" s="1"/>
  <c r="K2328" i="23" a="1"/>
  <c r="K2328" i="23" s="1"/>
  <c r="K2329" i="23" a="1"/>
  <c r="K2329" i="23" s="1"/>
  <c r="K2330" i="23" a="1"/>
  <c r="K2330" i="23" s="1"/>
  <c r="K2331" i="23" a="1"/>
  <c r="K2331" i="23" s="1"/>
  <c r="K2332" i="23" a="1"/>
  <c r="K2332" i="23" s="1"/>
  <c r="K2333" i="23" a="1"/>
  <c r="K2333" i="23" s="1"/>
  <c r="K2334" i="23" a="1"/>
  <c r="K2334" i="23" s="1"/>
  <c r="K2335" i="23" a="1"/>
  <c r="K2335" i="23" s="1"/>
  <c r="K2336" i="23" a="1"/>
  <c r="K2336" i="23" s="1"/>
  <c r="K2337" i="23" a="1"/>
  <c r="K2337" i="23" s="1"/>
  <c r="K2338" i="23" a="1"/>
  <c r="K2338" i="23" s="1"/>
  <c r="K2339" i="23" a="1"/>
  <c r="K2339" i="23" s="1"/>
  <c r="K2340" i="23" a="1"/>
  <c r="K2340" i="23" s="1"/>
  <c r="K2341" i="23" a="1"/>
  <c r="K2341" i="23" s="1"/>
  <c r="K2342" i="23" a="1"/>
  <c r="K2342" i="23" s="1"/>
  <c r="K2343" i="23" a="1"/>
  <c r="K2343" i="23" s="1"/>
  <c r="K2344" i="23" a="1"/>
  <c r="K2344" i="23" s="1"/>
  <c r="K2345" i="23" a="1"/>
  <c r="K2345" i="23" s="1"/>
  <c r="K2346" i="23" a="1"/>
  <c r="K2346" i="23" s="1"/>
  <c r="K2347" i="23" a="1"/>
  <c r="K2347" i="23" s="1"/>
  <c r="K2348" i="23" a="1"/>
  <c r="K2348" i="23" s="1"/>
  <c r="K2349" i="23" a="1"/>
  <c r="K2349" i="23" s="1"/>
  <c r="K2350" i="23" a="1"/>
  <c r="K2350" i="23" s="1"/>
  <c r="K2351" i="23" a="1"/>
  <c r="K2351" i="23" s="1"/>
  <c r="K2352" i="23" a="1"/>
  <c r="K2352" i="23" s="1"/>
  <c r="K2353" i="23" a="1"/>
  <c r="K2353" i="23" s="1"/>
  <c r="K2354" i="23" a="1"/>
  <c r="K2354" i="23" s="1"/>
  <c r="K2355" i="23" a="1"/>
  <c r="K2355" i="23" s="1"/>
  <c r="K2356" i="23" a="1"/>
  <c r="K2356" i="23" s="1"/>
  <c r="K2357" i="23" a="1"/>
  <c r="K2357" i="23" s="1"/>
  <c r="K2358" i="23" a="1"/>
  <c r="K2358" i="23" s="1"/>
  <c r="K2359" i="23" a="1"/>
  <c r="K2359" i="23" s="1"/>
  <c r="K2360" i="23" a="1"/>
  <c r="K2360" i="23" s="1"/>
  <c r="K2361" i="23" a="1"/>
  <c r="K2361" i="23" s="1"/>
  <c r="K2362" i="23" a="1"/>
  <c r="K2362" i="23" s="1"/>
  <c r="K2363" i="23" a="1"/>
  <c r="K2363" i="23" s="1"/>
  <c r="K2364" i="23" a="1"/>
  <c r="K2364" i="23" s="1"/>
  <c r="K2365" i="23" a="1"/>
  <c r="K2365" i="23" s="1"/>
  <c r="K2366" i="23" a="1"/>
  <c r="K2366" i="23" s="1"/>
  <c r="K2367" i="23" a="1"/>
  <c r="K2367" i="23" s="1"/>
  <c r="K2368" i="23" a="1"/>
  <c r="K2368" i="23" s="1"/>
  <c r="K2369" i="23" a="1"/>
  <c r="K2369" i="23" s="1"/>
  <c r="K2370" i="23" a="1"/>
  <c r="K2370" i="23" s="1"/>
  <c r="K2371" i="23" a="1"/>
  <c r="K2371" i="23" s="1"/>
  <c r="K2372" i="23" a="1"/>
  <c r="K2372" i="23" s="1"/>
  <c r="K2373" i="23" a="1"/>
  <c r="K2373" i="23" s="1"/>
  <c r="K2374" i="23" a="1"/>
  <c r="K2374" i="23" s="1"/>
  <c r="K2375" i="23" a="1"/>
  <c r="K2375" i="23" s="1"/>
  <c r="K2376" i="23" a="1"/>
  <c r="K2376" i="23" s="1"/>
  <c r="K2377" i="23" a="1"/>
  <c r="K2377" i="23" s="1"/>
  <c r="K2378" i="23" a="1"/>
  <c r="K2378" i="23" s="1"/>
  <c r="K2379" i="23" a="1"/>
  <c r="K2379" i="23" s="1"/>
  <c r="K2380" i="23" a="1"/>
  <c r="K2380" i="23"/>
  <c r="K2381" i="23" a="1"/>
  <c r="K2381" i="23" s="1"/>
  <c r="K2382" i="23" a="1"/>
  <c r="K2382" i="23" s="1"/>
  <c r="K2383" i="23" a="1"/>
  <c r="K2383" i="23" s="1"/>
  <c r="K2384" i="23" a="1"/>
  <c r="K2384" i="23" s="1"/>
  <c r="K2385" i="23" a="1"/>
  <c r="K2385" i="23" s="1"/>
  <c r="K2386" i="23" a="1"/>
  <c r="K2386" i="23" s="1"/>
  <c r="K2387" i="23" a="1"/>
  <c r="K2387" i="23" s="1"/>
  <c r="K2388" i="23" a="1"/>
  <c r="K2388" i="23" s="1"/>
  <c r="K2389" i="23" a="1"/>
  <c r="K2389" i="23" s="1"/>
  <c r="K2390" i="23" a="1"/>
  <c r="K2390" i="23" s="1"/>
  <c r="K2391" i="23" a="1"/>
  <c r="K2391" i="23" s="1"/>
  <c r="K2392" i="23" a="1"/>
  <c r="K2392" i="23" s="1"/>
  <c r="K2393" i="23" a="1"/>
  <c r="K2393" i="23" s="1"/>
  <c r="K2394" i="23" a="1"/>
  <c r="K2394" i="23" s="1"/>
  <c r="K2395" i="23" a="1"/>
  <c r="K2395" i="23" s="1"/>
  <c r="K2396" i="23" a="1"/>
  <c r="K2396" i="23" s="1"/>
  <c r="K2397" i="23" a="1"/>
  <c r="K2397" i="23" s="1"/>
  <c r="K2398" i="23" a="1"/>
  <c r="K2398" i="23" s="1"/>
  <c r="K2399" i="23" a="1"/>
  <c r="K2399" i="23" s="1"/>
  <c r="K2400" i="23" a="1"/>
  <c r="K2400" i="23" s="1"/>
  <c r="K2401" i="23" a="1"/>
  <c r="K2401" i="23" s="1"/>
  <c r="K2402" i="23" a="1"/>
  <c r="K2402" i="23" s="1"/>
  <c r="K2403" i="23" a="1"/>
  <c r="K2403" i="23" s="1"/>
  <c r="K2404" i="23" a="1"/>
  <c r="K2404" i="23" s="1"/>
  <c r="K2405" i="23" a="1"/>
  <c r="K2405" i="23" s="1"/>
  <c r="K2406" i="23" a="1"/>
  <c r="K2406" i="23" s="1"/>
  <c r="K2407" i="23" a="1"/>
  <c r="K2407" i="23" s="1"/>
  <c r="K2408" i="23" a="1"/>
  <c r="K2408" i="23" s="1"/>
  <c r="K2409" i="23" a="1"/>
  <c r="K2409" i="23" s="1"/>
  <c r="K2410" i="23" a="1"/>
  <c r="K2410" i="23" s="1"/>
  <c r="K2411" i="23" a="1"/>
  <c r="K2411" i="23" s="1"/>
  <c r="K2412" i="23" a="1"/>
  <c r="K2412" i="23" s="1"/>
  <c r="K2413" i="23" a="1"/>
  <c r="K2413" i="23" s="1"/>
  <c r="K2414" i="23" a="1"/>
  <c r="K2414" i="23" s="1"/>
  <c r="K2415" i="23" a="1"/>
  <c r="K2415" i="23" s="1"/>
  <c r="K2416" i="23" a="1"/>
  <c r="K2416" i="23" s="1"/>
  <c r="K2417" i="23" a="1"/>
  <c r="K2417" i="23" s="1"/>
  <c r="K2418" i="23" a="1"/>
  <c r="K2418" i="23" s="1"/>
  <c r="K2419" i="23" a="1"/>
  <c r="K2419" i="23" s="1"/>
  <c r="K2420" i="23" a="1"/>
  <c r="K2420" i="23" s="1"/>
  <c r="K2421" i="23" a="1"/>
  <c r="K2421" i="23"/>
  <c r="K2422" i="23" a="1"/>
  <c r="K2422" i="23" s="1"/>
  <c r="K2423" i="23" a="1"/>
  <c r="K2423" i="23" s="1"/>
  <c r="K2424" i="23" a="1"/>
  <c r="K2424" i="23" s="1"/>
  <c r="K2425" i="23" a="1"/>
  <c r="K2425" i="23" s="1"/>
  <c r="K2426" i="23" a="1"/>
  <c r="K2426" i="23" s="1"/>
  <c r="K2427" i="23" a="1"/>
  <c r="K2427" i="23" s="1"/>
  <c r="K2428" i="23" a="1"/>
  <c r="K2428" i="23" s="1"/>
  <c r="K2429" i="23" a="1"/>
  <c r="K2429" i="23" s="1"/>
  <c r="K2430" i="23" a="1"/>
  <c r="K2430" i="23" s="1"/>
  <c r="K2431" i="23" a="1"/>
  <c r="K2431" i="23" s="1"/>
  <c r="K2432" i="23" a="1"/>
  <c r="K2432" i="23" s="1"/>
  <c r="K2433" i="23" a="1"/>
  <c r="K2433" i="23"/>
  <c r="K2434" i="23" a="1"/>
  <c r="K2434" i="23" s="1"/>
  <c r="K2435" i="23" a="1"/>
  <c r="K2435" i="23" s="1"/>
  <c r="K2436" i="23" a="1"/>
  <c r="K2436" i="23" s="1"/>
  <c r="K2437" i="23" a="1"/>
  <c r="K2437" i="23" s="1"/>
  <c r="K2438" i="23" a="1"/>
  <c r="K2438" i="23" s="1"/>
  <c r="K2439" i="23" a="1"/>
  <c r="K2439" i="23" s="1"/>
  <c r="K2440" i="23" a="1"/>
  <c r="K2440" i="23" s="1"/>
  <c r="K2441" i="23" a="1"/>
  <c r="K2441" i="23" s="1"/>
  <c r="K2442" i="23" a="1"/>
  <c r="K2442" i="23" s="1"/>
  <c r="K2443" i="23" a="1"/>
  <c r="K2443" i="23" s="1"/>
  <c r="K2444" i="23" a="1"/>
  <c r="K2444" i="23" s="1"/>
  <c r="K2445" i="23" a="1"/>
  <c r="K2445" i="23" s="1"/>
  <c r="K2446" i="23" a="1"/>
  <c r="K2446" i="23" s="1"/>
  <c r="K2447" i="23" a="1"/>
  <c r="K2447" i="23" s="1"/>
  <c r="K2448" i="23" a="1"/>
  <c r="K2448" i="23" s="1"/>
  <c r="K2449" i="23" a="1"/>
  <c r="K2449" i="23" s="1"/>
  <c r="K2450" i="23" a="1"/>
  <c r="K2450" i="23" s="1"/>
  <c r="K2451" i="23" a="1"/>
  <c r="K2451" i="23" s="1"/>
  <c r="K2452" i="23" a="1"/>
  <c r="K2452" i="23" s="1"/>
  <c r="K2453" i="23" a="1"/>
  <c r="K2453" i="23" s="1"/>
  <c r="K2454" i="23" a="1"/>
  <c r="K2454" i="23" s="1"/>
  <c r="K2455" i="23" a="1"/>
  <c r="K2455" i="23" s="1"/>
  <c r="K2456" i="23" a="1"/>
  <c r="K2456" i="23" s="1"/>
  <c r="K2457" i="23" a="1"/>
  <c r="K2457" i="23" s="1"/>
  <c r="K2458" i="23" a="1"/>
  <c r="K2458" i="23" s="1"/>
  <c r="K2459" i="23" a="1"/>
  <c r="K2459" i="23" s="1"/>
  <c r="K2460" i="23" a="1"/>
  <c r="K2460" i="23" s="1"/>
  <c r="K2461" i="23" a="1"/>
  <c r="K2461" i="23" s="1"/>
  <c r="K2462" i="23" a="1"/>
  <c r="K2462" i="23" s="1"/>
  <c r="K2463" i="23" a="1"/>
  <c r="K2463" i="23" s="1"/>
  <c r="K2464" i="23" a="1"/>
  <c r="K2464" i="23" s="1"/>
  <c r="K2465" i="23" a="1"/>
  <c r="K2465" i="23" s="1"/>
  <c r="K2466" i="23" a="1"/>
  <c r="K2466" i="23" s="1"/>
  <c r="K2467" i="23" a="1"/>
  <c r="K2467" i="23" s="1"/>
  <c r="K2468" i="23" a="1"/>
  <c r="K2468" i="23" s="1"/>
  <c r="K2469" i="23" a="1"/>
  <c r="K2469" i="23" s="1"/>
  <c r="K2470" i="23" a="1"/>
  <c r="K2470" i="23" s="1"/>
  <c r="K2471" i="23" a="1"/>
  <c r="K2471" i="23" s="1"/>
  <c r="K2472" i="23" a="1"/>
  <c r="K2472" i="23" s="1"/>
  <c r="K2473" i="23" a="1"/>
  <c r="K2473" i="23" s="1"/>
  <c r="K2474" i="23" a="1"/>
  <c r="K2474" i="23" s="1"/>
  <c r="K2475" i="23" a="1"/>
  <c r="K2475" i="23" s="1"/>
  <c r="K2476" i="23" a="1"/>
  <c r="K2476" i="23" s="1"/>
  <c r="K2477" i="23" a="1"/>
  <c r="K2477" i="23" s="1"/>
  <c r="K2478" i="23" a="1"/>
  <c r="K2478" i="23" s="1"/>
  <c r="K2479" i="23" a="1"/>
  <c r="K2479" i="23" s="1"/>
  <c r="K2480" i="23" a="1"/>
  <c r="K2480" i="23" s="1"/>
  <c r="K2481" i="23" a="1"/>
  <c r="K2481" i="23" s="1"/>
  <c r="K2482" i="23" a="1"/>
  <c r="K2482" i="23" s="1"/>
  <c r="K2483" i="23" a="1"/>
  <c r="K2483" i="23" s="1"/>
  <c r="K2484" i="23" a="1"/>
  <c r="K2484" i="23" s="1"/>
  <c r="K2485" i="23" a="1"/>
  <c r="K2485" i="23" s="1"/>
  <c r="K2486" i="23" a="1"/>
  <c r="K2486" i="23" s="1"/>
  <c r="K2487" i="23" a="1"/>
  <c r="K2487" i="23" s="1"/>
  <c r="K2488" i="23" a="1"/>
  <c r="K2488" i="23" s="1"/>
  <c r="K2489" i="23" a="1"/>
  <c r="K2489" i="23" s="1"/>
  <c r="K2490" i="23" a="1"/>
  <c r="K2490" i="23" s="1"/>
  <c r="K2491" i="23" a="1"/>
  <c r="K2491" i="23" s="1"/>
  <c r="K2492" i="23" a="1"/>
  <c r="K2492" i="23" s="1"/>
  <c r="K2493" i="23" a="1"/>
  <c r="K2493" i="23" s="1"/>
  <c r="K2494" i="23" a="1"/>
  <c r="K2494" i="23" s="1"/>
  <c r="K2495" i="23" a="1"/>
  <c r="K2495" i="23" s="1"/>
  <c r="K2496" i="23" a="1"/>
  <c r="K2496" i="23" s="1"/>
  <c r="K2497" i="23" a="1"/>
  <c r="K2497" i="23" s="1"/>
  <c r="K2498" i="23" a="1"/>
  <c r="K2498" i="23" s="1"/>
  <c r="K2499" i="23" a="1"/>
  <c r="K2499" i="23" s="1"/>
  <c r="K2500" i="23" a="1"/>
  <c r="K2500" i="23" s="1"/>
  <c r="K2501" i="23" a="1"/>
  <c r="K2501" i="23" s="1"/>
  <c r="K2502" i="23" a="1"/>
  <c r="K2502" i="23" s="1"/>
  <c r="K2503" i="23" a="1"/>
  <c r="K2503" i="23" s="1"/>
  <c r="K2504" i="23" a="1"/>
  <c r="K2504" i="23" s="1"/>
  <c r="K2505" i="23" a="1"/>
  <c r="K2505" i="23" s="1"/>
  <c r="K2506" i="23" a="1"/>
  <c r="K2506" i="23" s="1"/>
  <c r="K2507" i="23" a="1"/>
  <c r="K2507" i="23" s="1"/>
  <c r="K2508" i="23" a="1"/>
  <c r="K2508" i="23" s="1"/>
  <c r="K2509" i="23" a="1"/>
  <c r="K2509" i="23" s="1"/>
  <c r="K2510" i="23" a="1"/>
  <c r="K2510" i="23" s="1"/>
  <c r="K2511" i="23" a="1"/>
  <c r="K2511" i="23" s="1"/>
  <c r="K2512" i="23" a="1"/>
  <c r="K2512" i="23" s="1"/>
  <c r="K2513" i="23" a="1"/>
  <c r="K2513" i="23" s="1"/>
  <c r="K2514" i="23" a="1"/>
  <c r="K2514" i="23" s="1"/>
  <c r="K2515" i="23" a="1"/>
  <c r="K2515" i="23" s="1"/>
  <c r="K2516" i="23" a="1"/>
  <c r="K2516" i="23" s="1"/>
  <c r="K2517" i="23" a="1"/>
  <c r="K2517" i="23" s="1"/>
  <c r="K2518" i="23" a="1"/>
  <c r="K2518" i="23" s="1"/>
  <c r="K2519" i="23" a="1"/>
  <c r="K2519" i="23" s="1"/>
  <c r="K2520" i="23" a="1"/>
  <c r="K2520" i="23" s="1"/>
  <c r="K2521" i="23" a="1"/>
  <c r="K2521" i="23" s="1"/>
  <c r="K2522" i="23" a="1"/>
  <c r="K2522" i="23" s="1"/>
  <c r="K2523" i="23" a="1"/>
  <c r="K2523" i="23" s="1"/>
  <c r="K2524" i="23" a="1"/>
  <c r="K2524" i="23" s="1"/>
  <c r="K2525" i="23" a="1"/>
  <c r="K2525" i="23" s="1"/>
  <c r="K2526" i="23" a="1"/>
  <c r="K2526" i="23" s="1"/>
  <c r="K2527" i="23" a="1"/>
  <c r="K2527" i="23" s="1"/>
  <c r="K2528" i="23" a="1"/>
  <c r="K2528" i="23" s="1"/>
  <c r="K2529" i="23" a="1"/>
  <c r="K2529" i="23" s="1"/>
  <c r="K2530" i="23" a="1"/>
  <c r="K2530" i="23" s="1"/>
  <c r="K2531" i="23" a="1"/>
  <c r="K2531" i="23" s="1"/>
  <c r="K2532" i="23" a="1"/>
  <c r="K2532" i="23" s="1"/>
  <c r="K2533" i="23" a="1"/>
  <c r="K2533" i="23" s="1"/>
  <c r="K2534" i="23" a="1"/>
  <c r="K2534" i="23" s="1"/>
  <c r="K2535" i="23" a="1"/>
  <c r="K2535" i="23" s="1"/>
  <c r="K2536" i="23" a="1"/>
  <c r="K2536" i="23" s="1"/>
  <c r="K2537" i="23" a="1"/>
  <c r="K2537" i="23" s="1"/>
  <c r="K2538" i="23" a="1"/>
  <c r="K2538" i="23" s="1"/>
  <c r="K2539" i="23" a="1"/>
  <c r="K2539" i="23" s="1"/>
  <c r="K2540" i="23" a="1"/>
  <c r="K2540" i="23" s="1"/>
  <c r="K2541" i="23" a="1"/>
  <c r="K2541" i="23" s="1"/>
  <c r="K2542" i="23" a="1"/>
  <c r="K2542" i="23" s="1"/>
  <c r="K2543" i="23" a="1"/>
  <c r="K2543" i="23" s="1"/>
  <c r="K2544" i="23" a="1"/>
  <c r="K2544" i="23" s="1"/>
  <c r="K2545" i="23" a="1"/>
  <c r="K2545" i="23" s="1"/>
  <c r="K2546" i="23" a="1"/>
  <c r="K2546" i="23" s="1"/>
  <c r="K2547" i="23" a="1"/>
  <c r="K2547" i="23" s="1"/>
  <c r="K2548" i="23" a="1"/>
  <c r="K2548" i="23" s="1"/>
  <c r="K2549" i="23" a="1"/>
  <c r="K2549" i="23" s="1"/>
  <c r="K2550" i="23" a="1"/>
  <c r="K2550" i="23" s="1"/>
  <c r="K2551" i="23" a="1"/>
  <c r="K2551" i="23" s="1"/>
  <c r="K2552" i="23" a="1"/>
  <c r="K2552" i="23" s="1"/>
  <c r="K2553" i="23" a="1"/>
  <c r="K2553" i="23" s="1"/>
  <c r="K2554" i="23" a="1"/>
  <c r="K2554" i="23" s="1"/>
  <c r="K2555" i="23" a="1"/>
  <c r="K2555" i="23" s="1"/>
  <c r="K2556" i="23" a="1"/>
  <c r="K2556" i="23" s="1"/>
  <c r="K2557" i="23" a="1"/>
  <c r="K2557" i="23" s="1"/>
  <c r="K2558" i="23" a="1"/>
  <c r="K2558" i="23" s="1"/>
  <c r="K2559" i="23" a="1"/>
  <c r="K2559" i="23" s="1"/>
  <c r="K2560" i="23" a="1"/>
  <c r="K2560" i="23" s="1"/>
  <c r="K2561" i="23" a="1"/>
  <c r="K2561" i="23" s="1"/>
  <c r="K2562" i="23" a="1"/>
  <c r="K2562" i="23" s="1"/>
  <c r="K2563" i="23" a="1"/>
  <c r="K2563" i="23" s="1"/>
  <c r="K2564" i="23" a="1"/>
  <c r="K2564" i="23" s="1"/>
  <c r="K2565" i="23" a="1"/>
  <c r="K2565" i="23" s="1"/>
  <c r="K2566" i="23" a="1"/>
  <c r="K2566" i="23" s="1"/>
  <c r="K2567" i="23" a="1"/>
  <c r="K2567" i="23" s="1"/>
  <c r="K2568" i="23" a="1"/>
  <c r="K2568" i="23" s="1"/>
  <c r="K2569" i="23" a="1"/>
  <c r="K2569" i="23" s="1"/>
  <c r="K2570" i="23" a="1"/>
  <c r="K2570" i="23" s="1"/>
  <c r="K2571" i="23" a="1"/>
  <c r="K2571" i="23" s="1"/>
  <c r="K2572" i="23" a="1"/>
  <c r="K2572" i="23" s="1"/>
  <c r="K2573" i="23" a="1"/>
  <c r="K2573" i="23" s="1"/>
  <c r="K2574" i="23" a="1"/>
  <c r="K2574" i="23" s="1"/>
  <c r="K2575" i="23" a="1"/>
  <c r="K2575" i="23" s="1"/>
  <c r="K2576" i="23" a="1"/>
  <c r="K2576" i="23" s="1"/>
  <c r="K2577" i="23" a="1"/>
  <c r="K2577" i="23" s="1"/>
  <c r="K2578" i="23" a="1"/>
  <c r="K2578" i="23" s="1"/>
  <c r="K2579" i="23" a="1"/>
  <c r="K2579" i="23" s="1"/>
  <c r="K2580" i="23" a="1"/>
  <c r="K2580" i="23" s="1"/>
  <c r="K2581" i="23" a="1"/>
  <c r="K2581" i="23" s="1"/>
  <c r="K2582" i="23" a="1"/>
  <c r="K2582" i="23" s="1"/>
  <c r="K2583" i="23" a="1"/>
  <c r="K2583" i="23" s="1"/>
  <c r="K2584" i="23" a="1"/>
  <c r="K2584" i="23" s="1"/>
  <c r="K2585" i="23" a="1"/>
  <c r="K2585" i="23" s="1"/>
  <c r="K2586" i="23" a="1"/>
  <c r="K2586" i="23" s="1"/>
  <c r="K2587" i="23" a="1"/>
  <c r="K2587" i="23" s="1"/>
  <c r="K2588" i="23" a="1"/>
  <c r="K2588" i="23" s="1"/>
  <c r="K2589" i="23" a="1"/>
  <c r="K2589" i="23" s="1"/>
  <c r="K2590" i="23" a="1"/>
  <c r="K2590" i="23" s="1"/>
  <c r="K2591" i="23" a="1"/>
  <c r="K2591" i="23" s="1"/>
  <c r="K2592" i="23" a="1"/>
  <c r="K2592" i="23" s="1"/>
  <c r="K2593" i="23" a="1"/>
  <c r="K2593" i="23" s="1"/>
  <c r="K2594" i="23" a="1"/>
  <c r="K2594" i="23" s="1"/>
  <c r="K2595" i="23" a="1"/>
  <c r="K2595" i="23" s="1"/>
  <c r="K2596" i="23" a="1"/>
  <c r="K2596" i="23" s="1"/>
  <c r="K2597" i="23" a="1"/>
  <c r="K2597" i="23" s="1"/>
  <c r="K2598" i="23" a="1"/>
  <c r="K2598" i="23" s="1"/>
  <c r="K2599" i="23" a="1"/>
  <c r="K2599" i="23" s="1"/>
  <c r="K2600" i="23" a="1"/>
  <c r="K2600" i="23" s="1"/>
  <c r="K2601" i="23" a="1"/>
  <c r="K2601" i="23" s="1"/>
  <c r="K2602" i="23" a="1"/>
  <c r="K2602" i="23" s="1"/>
  <c r="K2603" i="23" a="1"/>
  <c r="K2603" i="23" s="1"/>
  <c r="K2604" i="23" a="1"/>
  <c r="K2604" i="23" s="1"/>
  <c r="K2605" i="23" a="1"/>
  <c r="K2605" i="23" s="1"/>
  <c r="K2606" i="23" a="1"/>
  <c r="K2606" i="23" s="1"/>
  <c r="K2607" i="23" a="1"/>
  <c r="K2607" i="23" s="1"/>
  <c r="K2608" i="23" a="1"/>
  <c r="K2608" i="23" s="1"/>
  <c r="K2609" i="23" a="1"/>
  <c r="K2609" i="23" s="1"/>
  <c r="K2610" i="23" a="1"/>
  <c r="K2610" i="23" s="1"/>
  <c r="K2611" i="23" a="1"/>
  <c r="K2611" i="23" s="1"/>
  <c r="K2612" i="23" a="1"/>
  <c r="K2612" i="23" s="1"/>
  <c r="K2613" i="23" a="1"/>
  <c r="K2613" i="23" s="1"/>
  <c r="K2614" i="23" a="1"/>
  <c r="K2614" i="23" s="1"/>
  <c r="K2615" i="23" a="1"/>
  <c r="K2615" i="23" s="1"/>
  <c r="K2616" i="23" a="1"/>
  <c r="K2616" i="23" s="1"/>
  <c r="K2617" i="23" a="1"/>
  <c r="K2617" i="23" s="1"/>
  <c r="K2618" i="23" a="1"/>
  <c r="K2618" i="23" s="1"/>
  <c r="K2619" i="23" a="1"/>
  <c r="K2619" i="23" s="1"/>
  <c r="K2620" i="23" a="1"/>
  <c r="K2620" i="23" s="1"/>
  <c r="K2621" i="23" a="1"/>
  <c r="K2621" i="23" s="1"/>
  <c r="K2622" i="23" a="1"/>
  <c r="K2622" i="23" s="1"/>
  <c r="K2623" i="23" a="1"/>
  <c r="K2623" i="23" s="1"/>
  <c r="K2624" i="23" a="1"/>
  <c r="K2624" i="23" s="1"/>
  <c r="K2625" i="23" a="1"/>
  <c r="K2625" i="23" s="1"/>
  <c r="K2626" i="23" a="1"/>
  <c r="K2626" i="23" s="1"/>
  <c r="K2627" i="23" a="1"/>
  <c r="K2627" i="23" s="1"/>
  <c r="K2628" i="23" a="1"/>
  <c r="K2628" i="23" s="1"/>
  <c r="K2629" i="23" a="1"/>
  <c r="K2629" i="23" s="1"/>
  <c r="K2630" i="23" a="1"/>
  <c r="K2630" i="23" s="1"/>
  <c r="K2631" i="23" a="1"/>
  <c r="K2631" i="23" s="1"/>
  <c r="K2632" i="23" a="1"/>
  <c r="K2632" i="23" s="1"/>
  <c r="K2633" i="23" a="1"/>
  <c r="K2633" i="23" s="1"/>
  <c r="K2634" i="23" a="1"/>
  <c r="K2634" i="23" s="1"/>
  <c r="K2635" i="23" a="1"/>
  <c r="K2635" i="23" s="1"/>
  <c r="K2636" i="23" a="1"/>
  <c r="K2636" i="23" s="1"/>
  <c r="K2637" i="23" a="1"/>
  <c r="K2637" i="23" s="1"/>
  <c r="K2638" i="23" a="1"/>
  <c r="K2638" i="23" s="1"/>
  <c r="K2639" i="23" a="1"/>
  <c r="K2639" i="23" s="1"/>
  <c r="K2640" i="23" a="1"/>
  <c r="K2640" i="23" s="1"/>
  <c r="K2641" i="23" a="1"/>
  <c r="K2641" i="23" s="1"/>
  <c r="K2642" i="23" a="1"/>
  <c r="K2642" i="23" s="1"/>
  <c r="K2643" i="23" a="1"/>
  <c r="K2643" i="23" s="1"/>
  <c r="K2644" i="23" a="1"/>
  <c r="K2644" i="23" s="1"/>
  <c r="K2645" i="23" a="1"/>
  <c r="K2645" i="23" s="1"/>
  <c r="K2646" i="23" a="1"/>
  <c r="K2646" i="23" s="1"/>
  <c r="K2647" i="23" a="1"/>
  <c r="K2647" i="23" s="1"/>
  <c r="K2648" i="23" a="1"/>
  <c r="K2648" i="23" s="1"/>
  <c r="K2649" i="23" a="1"/>
  <c r="K2649" i="23" s="1"/>
  <c r="K2650" i="23" a="1"/>
  <c r="K2650" i="23" s="1"/>
  <c r="K2651" i="23" a="1"/>
  <c r="K2651" i="23" s="1"/>
  <c r="K2652" i="23" a="1"/>
  <c r="K2652" i="23" s="1"/>
  <c r="K2653" i="23" a="1"/>
  <c r="K2653" i="23" s="1"/>
  <c r="K2654" i="23" a="1"/>
  <c r="K2654" i="23" s="1"/>
  <c r="K2655" i="23" a="1"/>
  <c r="K2655" i="23" s="1"/>
  <c r="K2656" i="23" a="1"/>
  <c r="K2656" i="23" s="1"/>
  <c r="K2657" i="23" a="1"/>
  <c r="K2657" i="23" s="1"/>
  <c r="K2658" i="23" a="1"/>
  <c r="K2658" i="23" s="1"/>
  <c r="K2659" i="23" a="1"/>
  <c r="K2659" i="23" s="1"/>
  <c r="K2660" i="23" a="1"/>
  <c r="K2660" i="23" s="1"/>
  <c r="K2661" i="23" a="1"/>
  <c r="K2661" i="23" s="1"/>
  <c r="K2662" i="23" a="1"/>
  <c r="K2662" i="23" s="1"/>
  <c r="K2663" i="23" a="1"/>
  <c r="K2663" i="23" s="1"/>
  <c r="K2664" i="23" a="1"/>
  <c r="K2664" i="23" s="1"/>
  <c r="K2665" i="23" a="1"/>
  <c r="K2665" i="23" s="1"/>
  <c r="K2666" i="23" a="1"/>
  <c r="K2666" i="23" s="1"/>
  <c r="K2667" i="23" a="1"/>
  <c r="K2667" i="23" s="1"/>
  <c r="K2668" i="23" a="1"/>
  <c r="K2668" i="23" s="1"/>
  <c r="K2669" i="23" a="1"/>
  <c r="K2669" i="23" s="1"/>
  <c r="K2670" i="23" a="1"/>
  <c r="K2670" i="23" s="1"/>
  <c r="K2671" i="23" a="1"/>
  <c r="K2671" i="23" s="1"/>
  <c r="K2672" i="23" a="1"/>
  <c r="K2672" i="23" s="1"/>
  <c r="K2673" i="23" a="1"/>
  <c r="K2673" i="23" s="1"/>
  <c r="K2674" i="23" a="1"/>
  <c r="K2674" i="23" s="1"/>
  <c r="K2675" i="23" a="1"/>
  <c r="K2675" i="23" s="1"/>
  <c r="K2676" i="23" a="1"/>
  <c r="K2676" i="23" s="1"/>
  <c r="K2677" i="23" a="1"/>
  <c r="K2677" i="23" s="1"/>
  <c r="K2678" i="23" a="1"/>
  <c r="K2678" i="23" s="1"/>
  <c r="K2679" i="23" a="1"/>
  <c r="K2679" i="23" s="1"/>
  <c r="K2680" i="23" a="1"/>
  <c r="K2680" i="23" s="1"/>
  <c r="K2681" i="23" a="1"/>
  <c r="K2681" i="23" s="1"/>
  <c r="K2682" i="23" a="1"/>
  <c r="K2682" i="23" s="1"/>
  <c r="K2683" i="23" a="1"/>
  <c r="K2683" i="23" s="1"/>
  <c r="K2684" i="23" a="1"/>
  <c r="K2684" i="23" s="1"/>
  <c r="K2685" i="23" a="1"/>
  <c r="K2685" i="23" s="1"/>
  <c r="K2686" i="23" a="1"/>
  <c r="K2686" i="23" s="1"/>
  <c r="K2687" i="23" a="1"/>
  <c r="K2687" i="23" s="1"/>
  <c r="K2688" i="23" a="1"/>
  <c r="K2688" i="23" s="1"/>
  <c r="K2689" i="23" a="1"/>
  <c r="K2689" i="23" s="1"/>
  <c r="K2690" i="23" a="1"/>
  <c r="K2690" i="23" s="1"/>
  <c r="K2691" i="23" a="1"/>
  <c r="K2691" i="23" s="1"/>
  <c r="K2692" i="23" a="1"/>
  <c r="K2692" i="23" s="1"/>
  <c r="K2693" i="23" a="1"/>
  <c r="K2693" i="23" s="1"/>
  <c r="K2694" i="23" a="1"/>
  <c r="K2694" i="23" s="1"/>
  <c r="K2695" i="23" a="1"/>
  <c r="K2695" i="23" s="1"/>
  <c r="K2696" i="23" a="1"/>
  <c r="K2696" i="23" s="1"/>
  <c r="K2697" i="23" a="1"/>
  <c r="K2697" i="23" s="1"/>
  <c r="K2698" i="23" a="1"/>
  <c r="K2698" i="23" s="1"/>
  <c r="K2699" i="23" a="1"/>
  <c r="K2699" i="23" s="1"/>
  <c r="K2700" i="23" a="1"/>
  <c r="K2700" i="23" s="1"/>
  <c r="K2701" i="23" a="1"/>
  <c r="K2701" i="23" s="1"/>
  <c r="K2702" i="23" a="1"/>
  <c r="K2702" i="23" s="1"/>
  <c r="K2703" i="23" a="1"/>
  <c r="K2703" i="23" s="1"/>
  <c r="K2704" i="23" a="1"/>
  <c r="K2704" i="23" s="1"/>
  <c r="K2705" i="23" a="1"/>
  <c r="K2705" i="23" s="1"/>
  <c r="K2706" i="23" a="1"/>
  <c r="K2706" i="23" s="1"/>
  <c r="K2707" i="23" a="1"/>
  <c r="K2707" i="23" s="1"/>
  <c r="K2708" i="23" a="1"/>
  <c r="K2708" i="23" s="1"/>
  <c r="K2709" i="23" a="1"/>
  <c r="K2709" i="23" s="1"/>
  <c r="K2710" i="23" a="1"/>
  <c r="K2710" i="23" s="1"/>
  <c r="K2711" i="23" a="1"/>
  <c r="K2711" i="23" s="1"/>
  <c r="K2712" i="23" a="1"/>
  <c r="K2712" i="23" s="1"/>
  <c r="K2713" i="23" a="1"/>
  <c r="K2713" i="23" s="1"/>
  <c r="K2714" i="23" a="1"/>
  <c r="K2714" i="23" s="1"/>
  <c r="K2715" i="23" a="1"/>
  <c r="K2715" i="23" s="1"/>
  <c r="K2716" i="23" a="1"/>
  <c r="K2716" i="23" s="1"/>
  <c r="K2717" i="23" a="1"/>
  <c r="K2717" i="23" s="1"/>
  <c r="K2718" i="23" a="1"/>
  <c r="K2718" i="23" s="1"/>
  <c r="K2719" i="23" a="1"/>
  <c r="K2719" i="23" s="1"/>
  <c r="K2720" i="23" a="1"/>
  <c r="K2720" i="23" s="1"/>
  <c r="K2721" i="23" a="1"/>
  <c r="K2721" i="23" s="1"/>
  <c r="K2722" i="23" a="1"/>
  <c r="K2722" i="23" s="1"/>
  <c r="K2723" i="23" a="1"/>
  <c r="K2723" i="23" s="1"/>
  <c r="K2724" i="23" a="1"/>
  <c r="K2724" i="23" s="1"/>
  <c r="K2725" i="23" a="1"/>
  <c r="K2725" i="23" s="1"/>
  <c r="K2726" i="23" a="1"/>
  <c r="K2726" i="23" s="1"/>
  <c r="K2727" i="23" a="1"/>
  <c r="K2727" i="23" s="1"/>
  <c r="K2728" i="23" a="1"/>
  <c r="K2728" i="23" s="1"/>
  <c r="K2729" i="23" a="1"/>
  <c r="K2729" i="23" s="1"/>
  <c r="K2730" i="23" a="1"/>
  <c r="K2730" i="23" s="1"/>
  <c r="K2731" i="23" a="1"/>
  <c r="K2731" i="23" s="1"/>
  <c r="K2732" i="23" a="1"/>
  <c r="K2732" i="23" s="1"/>
  <c r="K2733" i="23" a="1"/>
  <c r="K2733" i="23"/>
  <c r="K2734" i="23" a="1"/>
  <c r="K2734" i="23" s="1"/>
  <c r="K2735" i="23" a="1"/>
  <c r="K2735" i="23" s="1"/>
  <c r="K2736" i="23" a="1"/>
  <c r="K2736" i="23" s="1"/>
  <c r="K2737" i="23" a="1"/>
  <c r="K2737" i="23" s="1"/>
  <c r="K2738" i="23" a="1"/>
  <c r="K2738" i="23" s="1"/>
  <c r="K2739" i="23" a="1"/>
  <c r="K2739" i="23" s="1"/>
  <c r="K2740" i="23" a="1"/>
  <c r="K2740" i="23" s="1"/>
  <c r="K2741" i="23" a="1"/>
  <c r="K2741" i="23" s="1"/>
  <c r="K2742" i="23" a="1"/>
  <c r="K2742" i="23" s="1"/>
  <c r="K2743" i="23" a="1"/>
  <c r="K2743" i="23" s="1"/>
  <c r="K2744" i="23" a="1"/>
  <c r="K2744" i="23" s="1"/>
  <c r="K2745" i="23" a="1"/>
  <c r="K2745" i="23" s="1"/>
  <c r="K2746" i="23" a="1"/>
  <c r="K2746" i="23" s="1"/>
  <c r="K2747" i="23" a="1"/>
  <c r="K2747" i="23" s="1"/>
  <c r="K2748" i="23" a="1"/>
  <c r="K2748" i="23" s="1"/>
  <c r="K2749" i="23" a="1"/>
  <c r="K2749" i="23" s="1"/>
  <c r="K2750" i="23" a="1"/>
  <c r="K2750" i="23" s="1"/>
  <c r="K2751" i="23" a="1"/>
  <c r="K2751" i="23" s="1"/>
  <c r="K2752" i="23" a="1"/>
  <c r="K2752" i="23" s="1"/>
  <c r="K2753" i="23" a="1"/>
  <c r="K2753" i="23" s="1"/>
  <c r="K2754" i="23" a="1"/>
  <c r="K2754" i="23" s="1"/>
  <c r="K2755" i="23" a="1"/>
  <c r="K2755" i="23" s="1"/>
  <c r="K2756" i="23" a="1"/>
  <c r="K2756" i="23" s="1"/>
  <c r="K2757" i="23" a="1"/>
  <c r="K2757" i="23" s="1"/>
  <c r="K2758" i="23" a="1"/>
  <c r="K2758" i="23" s="1"/>
  <c r="K2759" i="23" a="1"/>
  <c r="K2759" i="23" s="1"/>
  <c r="K2760" i="23" a="1"/>
  <c r="K2760" i="23" s="1"/>
  <c r="K2761" i="23" a="1"/>
  <c r="K2761" i="23" s="1"/>
  <c r="K2762" i="23" a="1"/>
  <c r="K2762" i="23" s="1"/>
  <c r="K2763" i="23" a="1"/>
  <c r="K2763" i="23" s="1"/>
  <c r="K2764" i="23" a="1"/>
  <c r="K2764" i="23" s="1"/>
  <c r="K2765" i="23" a="1"/>
  <c r="K2765" i="23" s="1"/>
  <c r="K2766" i="23" a="1"/>
  <c r="K2766" i="23" s="1"/>
  <c r="K2767" i="23" a="1"/>
  <c r="K2767" i="23" s="1"/>
  <c r="K2768" i="23" a="1"/>
  <c r="K2768" i="23" s="1"/>
  <c r="K2769" i="23" a="1"/>
  <c r="K2769" i="23" s="1"/>
  <c r="K2770" i="23" a="1"/>
  <c r="K2770" i="23" s="1"/>
  <c r="K2771" i="23" a="1"/>
  <c r="K2771" i="23" s="1"/>
  <c r="K2772" i="23" a="1"/>
  <c r="K2772" i="23" s="1"/>
  <c r="K2773" i="23" a="1"/>
  <c r="K2773" i="23" s="1"/>
  <c r="K2774" i="23" a="1"/>
  <c r="K2774" i="23" s="1"/>
  <c r="K2775" i="23" a="1"/>
  <c r="K2775" i="23" s="1"/>
  <c r="K2776" i="23" a="1"/>
  <c r="K2776" i="23" s="1"/>
  <c r="K2777" i="23" a="1"/>
  <c r="K2777" i="23" s="1"/>
  <c r="K2778" i="23" a="1"/>
  <c r="K2778" i="23" s="1"/>
  <c r="K2779" i="23" a="1"/>
  <c r="K2779" i="23" s="1"/>
  <c r="K2780" i="23" a="1"/>
  <c r="K2780" i="23" s="1"/>
  <c r="K2781" i="23" a="1"/>
  <c r="K2781" i="23" s="1"/>
  <c r="K2782" i="23" a="1"/>
  <c r="K2782" i="23" s="1"/>
  <c r="K2783" i="23" a="1"/>
  <c r="K2783" i="23" s="1"/>
  <c r="K2784" i="23" a="1"/>
  <c r="K2784" i="23" s="1"/>
  <c r="K2785" i="23" a="1"/>
  <c r="K2785" i="23" s="1"/>
  <c r="K2786" i="23" a="1"/>
  <c r="K2786" i="23" s="1"/>
  <c r="K2787" i="23" a="1"/>
  <c r="K2787" i="23" s="1"/>
  <c r="K2788" i="23" a="1"/>
  <c r="K2788" i="23" s="1"/>
  <c r="K2789" i="23" a="1"/>
  <c r="K2789" i="23" s="1"/>
  <c r="K2790" i="23" a="1"/>
  <c r="K2790" i="23" s="1"/>
  <c r="K2791" i="23" a="1"/>
  <c r="K2791" i="23" s="1"/>
  <c r="K2792" i="23" a="1"/>
  <c r="K2792" i="23" s="1"/>
  <c r="K2793" i="23" a="1"/>
  <c r="K2793" i="23" s="1"/>
  <c r="K2794" i="23" a="1"/>
  <c r="K2794" i="23" s="1"/>
  <c r="K2795" i="23" a="1"/>
  <c r="K2795" i="23" s="1"/>
  <c r="K2796" i="23" a="1"/>
  <c r="K2796" i="23" s="1"/>
  <c r="K2797" i="23" a="1"/>
  <c r="K2797" i="23" s="1"/>
  <c r="K2798" i="23" a="1"/>
  <c r="K2798" i="23" s="1"/>
  <c r="K2799" i="23" a="1"/>
  <c r="K2799" i="23" s="1"/>
  <c r="K2800" i="23" a="1"/>
  <c r="K2800" i="23" s="1"/>
  <c r="K2801" i="23" a="1"/>
  <c r="K2801" i="23" s="1"/>
  <c r="K2802" i="23" a="1"/>
  <c r="K2802" i="23" s="1"/>
  <c r="K2803" i="23" a="1"/>
  <c r="K2803" i="23" s="1"/>
  <c r="K2804" i="23" a="1"/>
  <c r="K2804" i="23" s="1"/>
  <c r="K2805" i="23" a="1"/>
  <c r="K2805" i="23" s="1"/>
  <c r="K2806" i="23" a="1"/>
  <c r="K2806" i="23" s="1"/>
  <c r="K2807" i="23" a="1"/>
  <c r="K2807" i="23" s="1"/>
  <c r="K2808" i="23" a="1"/>
  <c r="K2808" i="23" s="1"/>
  <c r="K2809" i="23" a="1"/>
  <c r="K2809" i="23" s="1"/>
  <c r="K2810" i="23" a="1"/>
  <c r="K2810" i="23" s="1"/>
  <c r="K2811" i="23" a="1"/>
  <c r="K2811" i="23" s="1"/>
  <c r="K2812" i="23" a="1"/>
  <c r="K2812" i="23" s="1"/>
  <c r="K2813" i="23" a="1"/>
  <c r="K2813" i="23" s="1"/>
  <c r="K2814" i="23" a="1"/>
  <c r="K2814" i="23" s="1"/>
  <c r="K2815" i="23" a="1"/>
  <c r="K2815" i="23" s="1"/>
  <c r="K2816" i="23" a="1"/>
  <c r="K2816" i="23" s="1"/>
  <c r="K2817" i="23" a="1"/>
  <c r="K2817" i="23" s="1"/>
  <c r="K2818" i="23" a="1"/>
  <c r="K2818" i="23" s="1"/>
  <c r="K2819" i="23" a="1"/>
  <c r="K2819" i="23" s="1"/>
  <c r="K2820" i="23" a="1"/>
  <c r="K2820" i="23" s="1"/>
  <c r="K2821" i="23" a="1"/>
  <c r="K2821" i="23" s="1"/>
  <c r="K2822" i="23" a="1"/>
  <c r="K2822" i="23" s="1"/>
  <c r="K2823" i="23" a="1"/>
  <c r="K2823" i="23" s="1"/>
  <c r="K2824" i="23" a="1"/>
  <c r="K2824" i="23" s="1"/>
  <c r="K2825" i="23" a="1"/>
  <c r="K2825" i="23" s="1"/>
  <c r="K2826" i="23" a="1"/>
  <c r="K2826" i="23" s="1"/>
  <c r="K2827" i="23" a="1"/>
  <c r="K2827" i="23" s="1"/>
  <c r="K2828" i="23" a="1"/>
  <c r="K2828" i="23" s="1"/>
  <c r="K2829" i="23" a="1"/>
  <c r="K2829" i="23" s="1"/>
  <c r="K2830" i="23" a="1"/>
  <c r="K2830" i="23" s="1"/>
  <c r="K2831" i="23" a="1"/>
  <c r="K2831" i="23" s="1"/>
  <c r="K2832" i="23" a="1"/>
  <c r="K2832" i="23" s="1"/>
  <c r="K2833" i="23" a="1"/>
  <c r="K2833" i="23" s="1"/>
  <c r="K2834" i="23" a="1"/>
  <c r="K2834" i="23" s="1"/>
  <c r="K2835" i="23" a="1"/>
  <c r="K2835" i="23" s="1"/>
  <c r="K2836" i="23" a="1"/>
  <c r="K2836" i="23" s="1"/>
  <c r="K2837" i="23" a="1"/>
  <c r="K2837" i="23" s="1"/>
  <c r="K2838" i="23" a="1"/>
  <c r="K2838" i="23" s="1"/>
  <c r="K2839" i="23" a="1"/>
  <c r="K2839" i="23" s="1"/>
  <c r="K2840" i="23" a="1"/>
  <c r="K2840" i="23" s="1"/>
  <c r="K2841" i="23" a="1"/>
  <c r="K2841" i="23" s="1"/>
  <c r="K2842" i="23" a="1"/>
  <c r="K2842" i="23" s="1"/>
  <c r="K2843" i="23" a="1"/>
  <c r="K2843" i="23" s="1"/>
  <c r="K2844" i="23" a="1"/>
  <c r="K2844" i="23" s="1"/>
  <c r="K2845" i="23" a="1"/>
  <c r="K2845" i="23" s="1"/>
  <c r="K2846" i="23" a="1"/>
  <c r="K2846" i="23" s="1"/>
  <c r="K2847" i="23" a="1"/>
  <c r="K2847" i="23" s="1"/>
  <c r="K2848" i="23" a="1"/>
  <c r="K2848" i="23" s="1"/>
  <c r="K2849" i="23" a="1"/>
  <c r="K2849" i="23" s="1"/>
  <c r="K2850" i="23" a="1"/>
  <c r="K2850" i="23" s="1"/>
  <c r="K2851" i="23" a="1"/>
  <c r="K2851" i="23" s="1"/>
  <c r="K2852" i="23" a="1"/>
  <c r="K2852" i="23" s="1"/>
  <c r="K2853" i="23" a="1"/>
  <c r="K2853" i="23" s="1"/>
  <c r="K2854" i="23" a="1"/>
  <c r="K2854" i="23" s="1"/>
  <c r="K2855" i="23" a="1"/>
  <c r="K2855" i="23" s="1"/>
  <c r="K2856" i="23" a="1"/>
  <c r="K2856" i="23" s="1"/>
  <c r="K2857" i="23" a="1"/>
  <c r="K2857" i="23" s="1"/>
  <c r="K2858" i="23" a="1"/>
  <c r="K2858" i="23" s="1"/>
  <c r="K2859" i="23" a="1"/>
  <c r="K2859" i="23" s="1"/>
  <c r="K2860" i="23" a="1"/>
  <c r="K2860" i="23" s="1"/>
  <c r="K2861" i="23" a="1"/>
  <c r="K2861" i="23" s="1"/>
  <c r="K2862" i="23" a="1"/>
  <c r="K2862" i="23" s="1"/>
  <c r="K2863" i="23" a="1"/>
  <c r="K2863" i="23" s="1"/>
  <c r="K2864" i="23" a="1"/>
  <c r="K2864" i="23" s="1"/>
  <c r="K2865" i="23" a="1"/>
  <c r="K2865" i="23" s="1"/>
  <c r="K2866" i="23" a="1"/>
  <c r="K2866" i="23" s="1"/>
  <c r="K2867" i="23" a="1"/>
  <c r="K2867" i="23" s="1"/>
  <c r="K2868" i="23" a="1"/>
  <c r="K2868" i="23" s="1"/>
  <c r="K2869" i="23" a="1"/>
  <c r="K2869" i="23" s="1"/>
  <c r="K2870" i="23" a="1"/>
  <c r="K2870" i="23" s="1"/>
  <c r="K2871" i="23" a="1"/>
  <c r="K2871" i="23" s="1"/>
  <c r="K2872" i="23" a="1"/>
  <c r="K2872" i="23" s="1"/>
  <c r="K2873" i="23" a="1"/>
  <c r="K2873" i="23" s="1"/>
  <c r="K2874" i="23" a="1"/>
  <c r="K2874" i="23" s="1"/>
  <c r="K2875" i="23" a="1"/>
  <c r="K2875" i="23" s="1"/>
  <c r="K2876" i="23" a="1"/>
  <c r="K2876" i="23" s="1"/>
  <c r="K2877" i="23" a="1"/>
  <c r="K2877" i="23" s="1"/>
  <c r="K2878" i="23" a="1"/>
  <c r="K2878" i="23" s="1"/>
  <c r="K2879" i="23" a="1"/>
  <c r="K2879" i="23" s="1"/>
  <c r="K2880" i="23" a="1"/>
  <c r="K2880" i="23" s="1"/>
  <c r="K2881" i="23" a="1"/>
  <c r="K2881" i="23" s="1"/>
  <c r="K2882" i="23" a="1"/>
  <c r="K2882" i="23" s="1"/>
  <c r="K2883" i="23" a="1"/>
  <c r="K2883" i="23" s="1"/>
  <c r="K2884" i="23" a="1"/>
  <c r="K2884" i="23" s="1"/>
  <c r="K2885" i="23" a="1"/>
  <c r="K2885" i="23" s="1"/>
  <c r="K2886" i="23" a="1"/>
  <c r="K2886" i="23" s="1"/>
  <c r="K2887" i="23" a="1"/>
  <c r="K2887" i="23" s="1"/>
  <c r="K2888" i="23" a="1"/>
  <c r="K2888" i="23" s="1"/>
  <c r="K2889" i="23" a="1"/>
  <c r="K2889" i="23" s="1"/>
  <c r="K2890" i="23" a="1"/>
  <c r="K2890" i="23" s="1"/>
  <c r="K2891" i="23" a="1"/>
  <c r="K2891" i="23" s="1"/>
  <c r="K2892" i="23" a="1"/>
  <c r="K2892" i="23" s="1"/>
  <c r="K2893" i="23" a="1"/>
  <c r="K2893" i="23" s="1"/>
  <c r="K2894" i="23" a="1"/>
  <c r="K2894" i="23" s="1"/>
  <c r="K2895" i="23" a="1"/>
  <c r="K2895" i="23" s="1"/>
  <c r="K2896" i="23" a="1"/>
  <c r="K2896" i="23" s="1"/>
  <c r="K2897" i="23" a="1"/>
  <c r="K2897" i="23" s="1"/>
  <c r="K2898" i="23" a="1"/>
  <c r="K2898" i="23" s="1"/>
  <c r="K2899" i="23" a="1"/>
  <c r="K2899" i="23" s="1"/>
  <c r="K2900" i="23" a="1"/>
  <c r="K2900" i="23" s="1"/>
  <c r="K2901" i="23" a="1"/>
  <c r="K2901" i="23" s="1"/>
  <c r="K2902" i="23" a="1"/>
  <c r="K2902" i="23" s="1"/>
  <c r="K2903" i="23" a="1"/>
  <c r="K2903" i="23" s="1"/>
  <c r="K2904" i="23" a="1"/>
  <c r="K2904" i="23" s="1"/>
  <c r="K2905" i="23" a="1"/>
  <c r="K2905" i="23" s="1"/>
  <c r="K2906" i="23" a="1"/>
  <c r="K2906" i="23" s="1"/>
  <c r="K2907" i="23" a="1"/>
  <c r="K2907" i="23" s="1"/>
  <c r="K2908" i="23" a="1"/>
  <c r="K2908" i="23" s="1"/>
  <c r="K2909" i="23" a="1"/>
  <c r="K2909" i="23" s="1"/>
  <c r="K2910" i="23" a="1"/>
  <c r="K2910" i="23" s="1"/>
  <c r="K2911" i="23" a="1"/>
  <c r="K2911" i="23" s="1"/>
  <c r="K2912" i="23" a="1"/>
  <c r="K2912" i="23" s="1"/>
  <c r="K2913" i="23" a="1"/>
  <c r="K2913" i="23" s="1"/>
  <c r="K2914" i="23" a="1"/>
  <c r="K2914" i="23" s="1"/>
  <c r="K2915" i="23" a="1"/>
  <c r="K2915" i="23" s="1"/>
  <c r="K2916" i="23" a="1"/>
  <c r="K2916" i="23" s="1"/>
  <c r="K2917" i="23" a="1"/>
  <c r="K2917" i="23" s="1"/>
  <c r="K2918" i="23" a="1"/>
  <c r="K2918" i="23" s="1"/>
  <c r="K2919" i="23" a="1"/>
  <c r="K2919" i="23" s="1"/>
  <c r="K2920" i="23" a="1"/>
  <c r="K2920" i="23" s="1"/>
  <c r="K2921" i="23" a="1"/>
  <c r="K2921" i="23" s="1"/>
  <c r="K2922" i="23" a="1"/>
  <c r="K2922" i="23" s="1"/>
  <c r="K2923" i="23" a="1"/>
  <c r="K2923" i="23" s="1"/>
  <c r="K2924" i="23" a="1"/>
  <c r="K2924" i="23" s="1"/>
  <c r="K2925" i="23" a="1"/>
  <c r="K2925" i="23" s="1"/>
  <c r="K2926" i="23" a="1"/>
  <c r="K2926" i="23" s="1"/>
  <c r="K2927" i="23" a="1"/>
  <c r="K2927" i="23" s="1"/>
  <c r="K2928" i="23" a="1"/>
  <c r="K2928" i="23" s="1"/>
  <c r="K2929" i="23" a="1"/>
  <c r="K2929" i="23" s="1"/>
  <c r="K2930" i="23" a="1"/>
  <c r="K2930" i="23" s="1"/>
  <c r="K2931" i="23" a="1"/>
  <c r="K2931" i="23" s="1"/>
  <c r="K2932" i="23" a="1"/>
  <c r="K2932" i="23" s="1"/>
  <c r="K2933" i="23" a="1"/>
  <c r="K2933" i="23" s="1"/>
  <c r="K2934" i="23" a="1"/>
  <c r="K2934" i="23" s="1"/>
  <c r="K2935" i="23" a="1"/>
  <c r="K2935" i="23" s="1"/>
  <c r="K2936" i="23" a="1"/>
  <c r="K2936" i="23" s="1"/>
  <c r="K2937" i="23" a="1"/>
  <c r="K2937" i="23" s="1"/>
  <c r="K2938" i="23" a="1"/>
  <c r="K2938" i="23" s="1"/>
  <c r="K2939" i="23" a="1"/>
  <c r="K2939" i="23" s="1"/>
  <c r="K2940" i="23" a="1"/>
  <c r="K2940" i="23" s="1"/>
  <c r="K2941" i="23" a="1"/>
  <c r="K2941" i="23" s="1"/>
  <c r="K2942" i="23" a="1"/>
  <c r="K2942" i="23" s="1"/>
  <c r="K2943" i="23" a="1"/>
  <c r="K2943" i="23" s="1"/>
  <c r="K2944" i="23" a="1"/>
  <c r="K2944" i="23" s="1"/>
  <c r="K2945" i="23" a="1"/>
  <c r="K2945" i="23" s="1"/>
  <c r="K2946" i="23" a="1"/>
  <c r="K2946" i="23" s="1"/>
  <c r="K2947" i="23" a="1"/>
  <c r="K2947" i="23" s="1"/>
  <c r="K2948" i="23" a="1"/>
  <c r="K2948" i="23" s="1"/>
  <c r="K2949" i="23" a="1"/>
  <c r="K2949" i="23" s="1"/>
  <c r="K2950" i="23" a="1"/>
  <c r="K2950" i="23" s="1"/>
  <c r="K2951" i="23" a="1"/>
  <c r="K2951" i="23" s="1"/>
  <c r="K2952" i="23" a="1"/>
  <c r="K2952" i="23" s="1"/>
  <c r="K2953" i="23" a="1"/>
  <c r="K2953" i="23" s="1"/>
  <c r="K2954" i="23" a="1"/>
  <c r="K2954" i="23" s="1"/>
  <c r="K2955" i="23" a="1"/>
  <c r="K2955" i="23" s="1"/>
  <c r="K2956" i="23" a="1"/>
  <c r="K2956" i="23" s="1"/>
  <c r="K2957" i="23" a="1"/>
  <c r="K2957" i="23" s="1"/>
  <c r="K2958" i="23" a="1"/>
  <c r="K2958" i="23" s="1"/>
  <c r="K2959" i="23" a="1"/>
  <c r="K2959" i="23" s="1"/>
  <c r="K2960" i="23" a="1"/>
  <c r="K2960" i="23" s="1"/>
  <c r="K2961" i="23" a="1"/>
  <c r="K2961" i="23" s="1"/>
  <c r="K2962" i="23" a="1"/>
  <c r="K2962" i="23" s="1"/>
  <c r="K2963" i="23" a="1"/>
  <c r="K2963" i="23" s="1"/>
  <c r="K2964" i="23" a="1"/>
  <c r="K2964" i="23" s="1"/>
  <c r="K2965" i="23" a="1"/>
  <c r="K2965" i="23" s="1"/>
  <c r="K2966" i="23" a="1"/>
  <c r="K2966" i="23" s="1"/>
  <c r="K2967" i="23" a="1"/>
  <c r="K2967" i="23" s="1"/>
  <c r="K2968" i="23" a="1"/>
  <c r="K2968" i="23" s="1"/>
  <c r="K2969" i="23" a="1"/>
  <c r="K2969" i="23" s="1"/>
  <c r="K2970" i="23" a="1"/>
  <c r="K2970" i="23" s="1"/>
  <c r="K2971" i="23" a="1"/>
  <c r="K2971" i="23" s="1"/>
  <c r="K2972" i="23" a="1"/>
  <c r="K2972" i="23" s="1"/>
  <c r="K2973" i="23" a="1"/>
  <c r="K2973" i="23" s="1"/>
  <c r="K2974" i="23" a="1"/>
  <c r="K2974" i="23" s="1"/>
  <c r="K2975" i="23" a="1"/>
  <c r="K2975" i="23" s="1"/>
  <c r="K2976" i="23" a="1"/>
  <c r="K2976" i="23" s="1"/>
  <c r="K2977" i="23" a="1"/>
  <c r="K2977" i="23" s="1"/>
  <c r="K2978" i="23" a="1"/>
  <c r="K2978" i="23" s="1"/>
  <c r="K2979" i="23" a="1"/>
  <c r="K2979" i="23" s="1"/>
  <c r="K2980" i="23" a="1"/>
  <c r="K2980" i="23" s="1"/>
  <c r="K2981" i="23" a="1"/>
  <c r="K2981" i="23" s="1"/>
  <c r="K2982" i="23" a="1"/>
  <c r="K2982" i="23" s="1"/>
  <c r="K2983" i="23" a="1"/>
  <c r="K2983" i="23" s="1"/>
  <c r="K2984" i="23" a="1"/>
  <c r="K2984" i="23" s="1"/>
  <c r="K2985" i="23" a="1"/>
  <c r="K2985" i="23" s="1"/>
  <c r="K2986" i="23" a="1"/>
  <c r="K2986" i="23" s="1"/>
  <c r="K2987" i="23" a="1"/>
  <c r="K2987" i="23" s="1"/>
  <c r="K2988" i="23" a="1"/>
  <c r="K2988" i="23" s="1"/>
  <c r="K2989" i="23" a="1"/>
  <c r="K2989" i="23" s="1"/>
  <c r="K2990" i="23" a="1"/>
  <c r="K2990" i="23" s="1"/>
  <c r="K2991" i="23" a="1"/>
  <c r="K2991" i="23" s="1"/>
  <c r="K2992" i="23" a="1"/>
  <c r="K2992" i="23" s="1"/>
  <c r="K2993" i="23" a="1"/>
  <c r="K2993" i="23" s="1"/>
  <c r="K2994" i="23" a="1"/>
  <c r="K2994" i="23" s="1"/>
  <c r="K2995" i="23" a="1"/>
  <c r="K2995" i="23" s="1"/>
  <c r="K2996" i="23" a="1"/>
  <c r="K2996" i="23" s="1"/>
  <c r="K2997" i="23" a="1"/>
  <c r="K2997" i="23" s="1"/>
  <c r="K2998" i="23" a="1"/>
  <c r="K2998" i="23" s="1"/>
  <c r="K2999" i="23" a="1"/>
  <c r="K2999" i="23" s="1"/>
  <c r="K3000" i="23" a="1"/>
  <c r="K3000" i="23" s="1"/>
  <c r="K3001" i="23" a="1"/>
  <c r="K3001" i="23" s="1"/>
  <c r="K3002" i="23" a="1"/>
  <c r="K3002" i="23" s="1"/>
  <c r="K3003" i="23" a="1"/>
  <c r="K3003" i="23" s="1"/>
  <c r="K3004" i="23" a="1"/>
  <c r="K3004" i="23" s="1"/>
  <c r="K3005" i="23" a="1"/>
  <c r="K3005" i="23" s="1"/>
  <c r="K3006" i="23" a="1"/>
  <c r="K3006" i="23" s="1"/>
  <c r="K3007" i="23" a="1"/>
  <c r="K3007" i="23" s="1"/>
  <c r="K3008" i="23" a="1"/>
  <c r="K3008" i="23" s="1"/>
  <c r="K3009" i="23" a="1"/>
  <c r="K3009" i="23" s="1"/>
  <c r="K3010" i="23" a="1"/>
  <c r="K3010" i="23" s="1"/>
  <c r="K3011" i="23" a="1"/>
  <c r="K3011" i="23" s="1"/>
  <c r="K3012" i="23" a="1"/>
  <c r="K3012" i="23" s="1"/>
  <c r="K3013" i="23" a="1"/>
  <c r="K3013" i="23" s="1"/>
  <c r="K3014" i="23" a="1"/>
  <c r="K3014" i="23" s="1"/>
  <c r="K3015" i="23" a="1"/>
  <c r="K3015" i="23" s="1"/>
  <c r="K3016" i="23" a="1"/>
  <c r="K3016" i="23" s="1"/>
  <c r="K3017" i="23" a="1"/>
  <c r="K3017" i="23" s="1"/>
  <c r="K3018" i="23" a="1"/>
  <c r="K3018" i="23" s="1"/>
  <c r="K3019" i="23" a="1"/>
  <c r="K3019" i="23" s="1"/>
  <c r="K3020" i="23" a="1"/>
  <c r="K3020" i="23" s="1"/>
  <c r="K3021" i="23" a="1"/>
  <c r="K3021" i="23" s="1"/>
  <c r="K3022" i="23" a="1"/>
  <c r="K3022" i="23" s="1"/>
  <c r="K3023" i="23" a="1"/>
  <c r="K3023" i="23" s="1"/>
  <c r="K3024" i="23" a="1"/>
  <c r="K3024" i="23" s="1"/>
  <c r="K3025" i="23" a="1"/>
  <c r="K3025" i="23" s="1"/>
  <c r="K3026" i="23" a="1"/>
  <c r="K3026" i="23" s="1"/>
  <c r="K3027" i="23" a="1"/>
  <c r="K3027" i="23" s="1"/>
  <c r="K3028" i="23" a="1"/>
  <c r="K3028" i="23" s="1"/>
  <c r="K3029" i="23" a="1"/>
  <c r="K3029" i="23" s="1"/>
  <c r="K3030" i="23" a="1"/>
  <c r="K3030" i="23" s="1"/>
  <c r="K3031" i="23" a="1"/>
  <c r="K3031" i="23" s="1"/>
  <c r="K3032" i="23" a="1"/>
  <c r="K3032" i="23" s="1"/>
  <c r="K3033" i="23" a="1"/>
  <c r="K3033" i="23" s="1"/>
  <c r="K3034" i="23" a="1"/>
  <c r="K3034" i="23" s="1"/>
  <c r="K3035" i="23" a="1"/>
  <c r="K3035" i="23" s="1"/>
  <c r="K3036" i="23" a="1"/>
  <c r="K3036" i="23" s="1"/>
  <c r="K3037" i="23" a="1"/>
  <c r="K3037" i="23" s="1"/>
  <c r="K3038" i="23" a="1"/>
  <c r="K3038" i="23" s="1"/>
  <c r="K3039" i="23" a="1"/>
  <c r="K3039" i="23" s="1"/>
  <c r="K3040" i="23" a="1"/>
  <c r="K3040" i="23" s="1"/>
  <c r="K3041" i="23" a="1"/>
  <c r="K3041" i="23" s="1"/>
  <c r="K3042" i="23" a="1"/>
  <c r="K3042" i="23" s="1"/>
  <c r="K3043" i="23" a="1"/>
  <c r="K3043" i="23" s="1"/>
  <c r="K3044" i="23" a="1"/>
  <c r="K3044" i="23" s="1"/>
  <c r="K3045" i="23" a="1"/>
  <c r="K3045" i="23" s="1"/>
  <c r="K3046" i="23" a="1"/>
  <c r="K3046" i="23" s="1"/>
  <c r="K3047" i="23" a="1"/>
  <c r="K3047" i="23" s="1"/>
  <c r="K3048" i="23" a="1"/>
  <c r="K3048" i="23" s="1"/>
  <c r="K3049" i="23" a="1"/>
  <c r="K3049" i="23" s="1"/>
  <c r="K3050" i="23" a="1"/>
  <c r="K3050" i="23" s="1"/>
  <c r="K3051" i="23" a="1"/>
  <c r="K3051" i="23" s="1"/>
  <c r="K3052" i="23" a="1"/>
  <c r="K3052" i="23" s="1"/>
  <c r="K3053" i="23" a="1"/>
  <c r="K3053" i="23" s="1"/>
  <c r="K3054" i="23" a="1"/>
  <c r="K3054" i="23" s="1"/>
  <c r="K3055" i="23" a="1"/>
  <c r="K3055" i="23" s="1"/>
  <c r="K3056" i="23" a="1"/>
  <c r="K3056" i="23" s="1"/>
  <c r="K3057" i="23" a="1"/>
  <c r="K3057" i="23" s="1"/>
  <c r="K3058" i="23" a="1"/>
  <c r="K3058" i="23" s="1"/>
  <c r="K3059" i="23" a="1"/>
  <c r="K3059" i="23" s="1"/>
  <c r="K3060" i="23" a="1"/>
  <c r="K3060" i="23" s="1"/>
  <c r="K3061" i="23" a="1"/>
  <c r="K3061" i="23" s="1"/>
  <c r="K3062" i="23" a="1"/>
  <c r="K3062" i="23" s="1"/>
  <c r="K3063" i="23" a="1"/>
  <c r="K3063" i="23" s="1"/>
  <c r="K3064" i="23" a="1"/>
  <c r="K3064" i="23" s="1"/>
  <c r="K3065" i="23" a="1"/>
  <c r="K3065" i="23" s="1"/>
  <c r="K3066" i="23" a="1"/>
  <c r="K3066" i="23" s="1"/>
  <c r="K3067" i="23" a="1"/>
  <c r="K3067" i="23" s="1"/>
  <c r="K3068" i="23" a="1"/>
  <c r="K3068" i="23" s="1"/>
  <c r="K3069" i="23" a="1"/>
  <c r="K3069" i="23" s="1"/>
  <c r="K3070" i="23" a="1"/>
  <c r="K3070" i="23" s="1"/>
  <c r="K3071" i="23" a="1"/>
  <c r="K3071" i="23" s="1"/>
  <c r="K3072" i="23" a="1"/>
  <c r="K3072" i="23" s="1"/>
  <c r="K3073" i="23" a="1"/>
  <c r="K3073" i="23" s="1"/>
  <c r="K3074" i="23" a="1"/>
  <c r="K3074" i="23" s="1"/>
  <c r="K3075" i="23" a="1"/>
  <c r="K3075" i="23" s="1"/>
  <c r="K3076" i="23" a="1"/>
  <c r="K3076" i="23" s="1"/>
  <c r="K3077" i="23" a="1"/>
  <c r="K3077" i="23" s="1"/>
  <c r="K3078" i="23" a="1"/>
  <c r="K3078" i="23" s="1"/>
  <c r="K3079" i="23" a="1"/>
  <c r="K3079" i="23" s="1"/>
  <c r="K3080" i="23" a="1"/>
  <c r="K3080" i="23" s="1"/>
  <c r="K3081" i="23" a="1"/>
  <c r="K3081" i="23" s="1"/>
  <c r="K3082" i="23" a="1"/>
  <c r="K3082" i="23" s="1"/>
  <c r="K3083" i="23" a="1"/>
  <c r="K3083" i="23" s="1"/>
  <c r="K3084" i="23" a="1"/>
  <c r="K3084" i="23" s="1"/>
  <c r="K3085" i="23" a="1"/>
  <c r="K3085" i="23" s="1"/>
  <c r="K3086" i="23" a="1"/>
  <c r="K3086" i="23" s="1"/>
  <c r="K3087" i="23" a="1"/>
  <c r="K3087" i="23" s="1"/>
  <c r="K3088" i="23" a="1"/>
  <c r="K3088" i="23" s="1"/>
  <c r="K3089" i="23" a="1"/>
  <c r="K3089" i="23" s="1"/>
  <c r="K3090" i="23" a="1"/>
  <c r="K3090" i="23" s="1"/>
  <c r="K3091" i="23" a="1"/>
  <c r="K3091" i="23" s="1"/>
  <c r="K3092" i="23" a="1"/>
  <c r="K3092" i="23" s="1"/>
  <c r="K3093" i="23" a="1"/>
  <c r="K3093" i="23" s="1"/>
  <c r="K3094" i="23" a="1"/>
  <c r="K3094" i="23" s="1"/>
  <c r="K3095" i="23" a="1"/>
  <c r="K3095" i="23" s="1"/>
  <c r="K3096" i="23" a="1"/>
  <c r="K3096" i="23" s="1"/>
  <c r="K3097" i="23" a="1"/>
  <c r="K3097" i="23" s="1"/>
  <c r="K3098" i="23" a="1"/>
  <c r="K3098" i="23" s="1"/>
  <c r="K3099" i="23" a="1"/>
  <c r="K3099" i="23" s="1"/>
  <c r="K3100" i="23" a="1"/>
  <c r="K3100" i="23" s="1"/>
  <c r="K3101" i="23" a="1"/>
  <c r="K3101" i="23" s="1"/>
  <c r="K3102" i="23" a="1"/>
  <c r="K3102" i="23" s="1"/>
  <c r="K3103" i="23" a="1"/>
  <c r="K3103" i="23" s="1"/>
  <c r="K3104" i="23" a="1"/>
  <c r="K3104" i="23" s="1"/>
  <c r="K3105" i="23" a="1"/>
  <c r="K3105" i="23" s="1"/>
  <c r="K3106" i="23" a="1"/>
  <c r="K3106" i="23" s="1"/>
  <c r="K3107" i="23" a="1"/>
  <c r="K3107" i="23" s="1"/>
  <c r="K3108" i="23" a="1"/>
  <c r="K3108" i="23" s="1"/>
  <c r="K3109" i="23" a="1"/>
  <c r="K3109" i="23" s="1"/>
  <c r="K3110" i="23" a="1"/>
  <c r="K3110" i="23" s="1"/>
  <c r="K3111" i="23" a="1"/>
  <c r="K3111" i="23" s="1"/>
  <c r="K3112" i="23" a="1"/>
  <c r="K3112" i="23" s="1"/>
  <c r="K3113" i="23" a="1"/>
  <c r="K3113" i="23" s="1"/>
  <c r="K3114" i="23" a="1"/>
  <c r="K3114" i="23" s="1"/>
  <c r="K3115" i="23" a="1"/>
  <c r="K3115" i="23" s="1"/>
  <c r="K3116" i="23" a="1"/>
  <c r="K3116" i="23" s="1"/>
  <c r="K3117" i="23" a="1"/>
  <c r="K3117" i="23" s="1"/>
  <c r="K3118" i="23" a="1"/>
  <c r="K3118" i="23" s="1"/>
  <c r="K3119" i="23" a="1"/>
  <c r="K3119" i="23" s="1"/>
  <c r="K3120" i="23" a="1"/>
  <c r="K3120" i="23" s="1"/>
  <c r="K3121" i="23" a="1"/>
  <c r="K3121" i="23" s="1"/>
  <c r="K3122" i="23" a="1"/>
  <c r="K3122" i="23" s="1"/>
  <c r="K3123" i="23" a="1"/>
  <c r="K3123" i="23" s="1"/>
  <c r="K3124" i="23" a="1"/>
  <c r="K3124" i="23" s="1"/>
  <c r="K3125" i="23" a="1"/>
  <c r="K3125" i="23" s="1"/>
  <c r="K3126" i="23" a="1"/>
  <c r="K3126" i="23" s="1"/>
  <c r="K3127" i="23" a="1"/>
  <c r="K3127" i="23" s="1"/>
  <c r="K3128" i="23" a="1"/>
  <c r="K3128" i="23" s="1"/>
  <c r="K3129" i="23" a="1"/>
  <c r="K3129" i="23" s="1"/>
  <c r="K3130" i="23" a="1"/>
  <c r="K3130" i="23" s="1"/>
  <c r="K3131" i="23" a="1"/>
  <c r="K3131" i="23" s="1"/>
  <c r="K3132" i="23" a="1"/>
  <c r="K3132" i="23" s="1"/>
  <c r="K3133" i="23" a="1"/>
  <c r="K3133" i="23" s="1"/>
  <c r="K3134" i="23" a="1"/>
  <c r="K3134" i="23" s="1"/>
  <c r="K3135" i="23" a="1"/>
  <c r="K3135" i="23" s="1"/>
  <c r="K3136" i="23" a="1"/>
  <c r="K3136" i="23" s="1"/>
  <c r="K3137" i="23" a="1"/>
  <c r="K3137" i="23" s="1"/>
  <c r="K3138" i="23" a="1"/>
  <c r="K3138" i="23" s="1"/>
  <c r="K3139" i="23" a="1"/>
  <c r="K3139" i="23" s="1"/>
  <c r="K3140" i="23" a="1"/>
  <c r="K3140" i="23" s="1"/>
  <c r="K3141" i="23" a="1"/>
  <c r="K3141" i="23" s="1"/>
  <c r="K3142" i="23" a="1"/>
  <c r="K3142" i="23" s="1"/>
  <c r="K3143" i="23" a="1"/>
  <c r="K3143" i="23" s="1"/>
  <c r="K3144" i="23" a="1"/>
  <c r="K3144" i="23" s="1"/>
  <c r="K3145" i="23" a="1"/>
  <c r="K3145" i="23" s="1"/>
  <c r="K3146" i="23" a="1"/>
  <c r="K3146" i="23" s="1"/>
  <c r="K3147" i="23" a="1"/>
  <c r="K3147" i="23" s="1"/>
  <c r="K3148" i="23" a="1"/>
  <c r="K3148" i="23" s="1"/>
  <c r="K3149" i="23" a="1"/>
  <c r="K3149" i="23" s="1"/>
  <c r="K3150" i="23" a="1"/>
  <c r="K3150" i="23" s="1"/>
  <c r="K3151" i="23" a="1"/>
  <c r="K3151" i="23" s="1"/>
  <c r="K3152" i="23" a="1"/>
  <c r="K3152" i="23" s="1"/>
  <c r="K3153" i="23" a="1"/>
  <c r="K3153" i="23" s="1"/>
  <c r="K3154" i="23" a="1"/>
  <c r="K3154" i="23" s="1"/>
  <c r="K3155" i="23" a="1"/>
  <c r="K3155" i="23" s="1"/>
  <c r="K3156" i="23" a="1"/>
  <c r="K3156" i="23" s="1"/>
  <c r="K3157" i="23" a="1"/>
  <c r="K3157" i="23" s="1"/>
  <c r="K3158" i="23" a="1"/>
  <c r="K3158" i="23" s="1"/>
  <c r="K3159" i="23" a="1"/>
  <c r="K3159" i="23" s="1"/>
  <c r="K3160" i="23" a="1"/>
  <c r="K3160" i="23" s="1"/>
  <c r="K3161" i="23" a="1"/>
  <c r="K3161" i="23" s="1"/>
  <c r="K3162" i="23" a="1"/>
  <c r="K3162" i="23" s="1"/>
  <c r="K3163" i="23" a="1"/>
  <c r="K3163" i="23" s="1"/>
  <c r="K3164" i="23" a="1"/>
  <c r="K3164" i="23" s="1"/>
  <c r="K3165" i="23" a="1"/>
  <c r="K3165" i="23" s="1"/>
  <c r="K3166" i="23" a="1"/>
  <c r="K3166" i="23" s="1"/>
  <c r="K3167" i="23" a="1"/>
  <c r="K3167" i="23" s="1"/>
  <c r="K3168" i="23" a="1"/>
  <c r="K3168" i="23" s="1"/>
  <c r="K3169" i="23" a="1"/>
  <c r="K3169" i="23" s="1"/>
  <c r="K3170" i="23" a="1"/>
  <c r="K3170" i="23" s="1"/>
  <c r="K3171" i="23" a="1"/>
  <c r="K3171" i="23" s="1"/>
  <c r="K3172" i="23" a="1"/>
  <c r="K3172" i="23" s="1"/>
  <c r="K3173" i="23" a="1"/>
  <c r="K3173" i="23" s="1"/>
  <c r="K3174" i="23" a="1"/>
  <c r="K3174" i="23" s="1"/>
  <c r="K3175" i="23" a="1"/>
  <c r="K3175" i="23" s="1"/>
  <c r="K3176" i="23" a="1"/>
  <c r="K3176" i="23" s="1"/>
  <c r="K3177" i="23" a="1"/>
  <c r="K3177" i="23" s="1"/>
  <c r="K3178" i="23" a="1"/>
  <c r="K3178" i="23" s="1"/>
  <c r="K3179" i="23" a="1"/>
  <c r="K3179" i="23" s="1"/>
  <c r="K3180" i="23" a="1"/>
  <c r="K3180" i="23" s="1"/>
  <c r="K3181" i="23" a="1"/>
  <c r="K3181" i="23" s="1"/>
  <c r="K3182" i="23" a="1"/>
  <c r="K3182" i="23" s="1"/>
  <c r="K3183" i="23" a="1"/>
  <c r="K3183" i="23" s="1"/>
  <c r="K3184" i="23" a="1"/>
  <c r="K3184" i="23" s="1"/>
  <c r="K3185" i="23" a="1"/>
  <c r="K3185" i="23" s="1"/>
  <c r="K3186" i="23" a="1"/>
  <c r="K3186" i="23" s="1"/>
  <c r="K3187" i="23" a="1"/>
  <c r="K3187" i="23" s="1"/>
  <c r="K3188" i="23" a="1"/>
  <c r="K3188" i="23" s="1"/>
  <c r="K3189" i="23" a="1"/>
  <c r="K3189" i="23" s="1"/>
  <c r="K3190" i="23" a="1"/>
  <c r="K3190" i="23" s="1"/>
  <c r="K3191" i="23" a="1"/>
  <c r="K3191" i="23" s="1"/>
  <c r="K3192" i="23" a="1"/>
  <c r="K3192" i="23" s="1"/>
  <c r="K3193" i="23" a="1"/>
  <c r="K3193" i="23" s="1"/>
  <c r="K3194" i="23" a="1"/>
  <c r="K3194" i="23" s="1"/>
  <c r="K3195" i="23" a="1"/>
  <c r="K3195" i="23" s="1"/>
  <c r="K3196" i="23" a="1"/>
  <c r="K3196" i="23" s="1"/>
  <c r="K3197" i="23" a="1"/>
  <c r="K3197" i="23" s="1"/>
  <c r="K3198" i="23" a="1"/>
  <c r="K3198" i="23" s="1"/>
  <c r="K3199" i="23" a="1"/>
  <c r="K3199" i="23" s="1"/>
  <c r="K3200" i="23" a="1"/>
  <c r="K3200" i="23" s="1"/>
  <c r="K3201" i="23" a="1"/>
  <c r="K3201" i="23" s="1"/>
  <c r="K3202" i="23" a="1"/>
  <c r="K3202" i="23" s="1"/>
  <c r="K3203" i="23" a="1"/>
  <c r="K3203" i="23" s="1"/>
  <c r="K3204" i="23" a="1"/>
  <c r="K3204" i="23" s="1"/>
  <c r="K3205" i="23" a="1"/>
  <c r="K3205" i="23" s="1"/>
  <c r="K3206" i="23" a="1"/>
  <c r="K3206" i="23" s="1"/>
  <c r="K3207" i="23" a="1"/>
  <c r="K3207" i="23" s="1"/>
  <c r="K3208" i="23" a="1"/>
  <c r="K3208" i="23" s="1"/>
  <c r="K3209" i="23" a="1"/>
  <c r="K3209" i="23" s="1"/>
  <c r="K3210" i="23" a="1"/>
  <c r="K3210" i="23" s="1"/>
  <c r="K3211" i="23" a="1"/>
  <c r="K3211" i="23" s="1"/>
  <c r="K3212" i="23" a="1"/>
  <c r="K3212" i="23" s="1"/>
  <c r="K3213" i="23" a="1"/>
  <c r="K3213" i="23" s="1"/>
  <c r="K3214" i="23" a="1"/>
  <c r="K3214" i="23" s="1"/>
  <c r="K3215" i="23" a="1"/>
  <c r="K3215" i="23" s="1"/>
  <c r="K3216" i="23" a="1"/>
  <c r="K3216" i="23" s="1"/>
  <c r="K3217" i="23" a="1"/>
  <c r="K3217" i="23" s="1"/>
  <c r="K3218" i="23" a="1"/>
  <c r="K3218" i="23" s="1"/>
  <c r="K3219" i="23" a="1"/>
  <c r="K3219" i="23" s="1"/>
  <c r="K3220" i="23" a="1"/>
  <c r="K3220" i="23" s="1"/>
  <c r="K3221" i="23" a="1"/>
  <c r="K3221" i="23" s="1"/>
  <c r="K3222" i="23" a="1"/>
  <c r="K3222" i="23" s="1"/>
  <c r="K3223" i="23" a="1"/>
  <c r="K3223" i="23" s="1"/>
  <c r="K3224" i="23" a="1"/>
  <c r="K3224" i="23" s="1"/>
  <c r="K3225" i="23" a="1"/>
  <c r="K3225" i="23" s="1"/>
  <c r="K3226" i="23" a="1"/>
  <c r="K3226" i="23" s="1"/>
  <c r="K3227" i="23" a="1"/>
  <c r="K3227" i="23" s="1"/>
  <c r="K3228" i="23" a="1"/>
  <c r="K3228" i="23" s="1"/>
  <c r="K3229" i="23" a="1"/>
  <c r="K3229" i="23" s="1"/>
  <c r="K3230" i="23" a="1"/>
  <c r="K3230" i="23" s="1"/>
  <c r="K3231" i="23" a="1"/>
  <c r="K3231" i="23" s="1"/>
  <c r="K3232" i="23" a="1"/>
  <c r="K3232" i="23" s="1"/>
  <c r="K3233" i="23" a="1"/>
  <c r="K3233" i="23" s="1"/>
  <c r="K3234" i="23" a="1"/>
  <c r="K3234" i="23" s="1"/>
  <c r="K3235" i="23" a="1"/>
  <c r="K3235" i="23" s="1"/>
  <c r="K3236" i="23" a="1"/>
  <c r="K3236" i="23" s="1"/>
  <c r="K3237" i="23" a="1"/>
  <c r="K3237" i="23" s="1"/>
  <c r="K3238" i="23" a="1"/>
  <c r="K3238" i="23" s="1"/>
  <c r="K3239" i="23" a="1"/>
  <c r="K3239" i="23" s="1"/>
  <c r="K3240" i="23" a="1"/>
  <c r="K3240" i="23" s="1"/>
  <c r="K3241" i="23" a="1"/>
  <c r="K3241" i="23" s="1"/>
  <c r="K3242" i="23" a="1"/>
  <c r="K3242" i="23" s="1"/>
  <c r="K3243" i="23" a="1"/>
  <c r="K3243" i="23" s="1"/>
  <c r="K3244" i="23" a="1"/>
  <c r="K3244" i="23" s="1"/>
  <c r="K3245" i="23" a="1"/>
  <c r="K3245" i="23" s="1"/>
  <c r="K3246" i="23" a="1"/>
  <c r="K3246" i="23" s="1"/>
  <c r="K3247" i="23" a="1"/>
  <c r="K3247" i="23" s="1"/>
  <c r="K3248" i="23" a="1"/>
  <c r="K3248" i="23" s="1"/>
  <c r="K3249" i="23" a="1"/>
  <c r="K3249" i="23" s="1"/>
  <c r="K3250" i="23" a="1"/>
  <c r="K3250" i="23" s="1"/>
  <c r="K3251" i="23" a="1"/>
  <c r="K3251" i="23" s="1"/>
  <c r="K3252" i="23" a="1"/>
  <c r="K3252" i="23" s="1"/>
  <c r="K3253" i="23" a="1"/>
  <c r="K3253" i="23" s="1"/>
  <c r="K3254" i="23" a="1"/>
  <c r="K3254" i="23" s="1"/>
  <c r="K3255" i="23" a="1"/>
  <c r="K3255" i="23" s="1"/>
  <c r="K3256" i="23" a="1"/>
  <c r="K3256" i="23" s="1"/>
  <c r="K3257" i="23" a="1"/>
  <c r="K3257" i="23" s="1"/>
  <c r="K3258" i="23" a="1"/>
  <c r="K3258" i="23" s="1"/>
  <c r="K3259" i="23" a="1"/>
  <c r="K3259" i="23" s="1"/>
  <c r="K3260" i="23" a="1"/>
  <c r="K3260" i="23" s="1"/>
  <c r="K3261" i="23" a="1"/>
  <c r="K3261" i="23" s="1"/>
  <c r="K3262" i="23" a="1"/>
  <c r="K3262" i="23" s="1"/>
  <c r="K3263" i="23" a="1"/>
  <c r="K3263" i="23" s="1"/>
  <c r="K3264" i="23" a="1"/>
  <c r="K3264" i="23" s="1"/>
  <c r="K3265" i="23" a="1"/>
  <c r="K3265" i="23" s="1"/>
  <c r="K3266" i="23" a="1"/>
  <c r="K3266" i="23" s="1"/>
  <c r="K3267" i="23" a="1"/>
  <c r="K3267" i="23" s="1"/>
  <c r="K3268" i="23" a="1"/>
  <c r="K3268" i="23" s="1"/>
  <c r="K3269" i="23" a="1"/>
  <c r="K3269" i="23" s="1"/>
  <c r="K3270" i="23" a="1"/>
  <c r="K3270" i="23" s="1"/>
  <c r="K3271" i="23" a="1"/>
  <c r="K3271" i="23" s="1"/>
  <c r="K3272" i="23" a="1"/>
  <c r="K3272" i="23" s="1"/>
  <c r="K3273" i="23" a="1"/>
  <c r="K3273" i="23" s="1"/>
  <c r="K3274" i="23" a="1"/>
  <c r="K3274" i="23" s="1"/>
  <c r="K3275" i="23" a="1"/>
  <c r="K3275" i="23" s="1"/>
  <c r="K3276" i="23" a="1"/>
  <c r="K3276" i="23" s="1"/>
  <c r="K3277" i="23" a="1"/>
  <c r="K3277" i="23" s="1"/>
  <c r="K3278" i="23" a="1"/>
  <c r="K3278" i="23" s="1"/>
  <c r="K3279" i="23" a="1"/>
  <c r="K3279" i="23" s="1"/>
  <c r="K3280" i="23" a="1"/>
  <c r="K3280" i="23" s="1"/>
  <c r="K3281" i="23" a="1"/>
  <c r="K3281" i="23" s="1"/>
  <c r="K3282" i="23" a="1"/>
  <c r="K3282" i="23" s="1"/>
  <c r="K3283" i="23" a="1"/>
  <c r="K3283" i="23" s="1"/>
  <c r="K3284" i="23" a="1"/>
  <c r="K3284" i="23" s="1"/>
  <c r="K3285" i="23" a="1"/>
  <c r="K3285" i="23" s="1"/>
  <c r="K3286" i="23" a="1"/>
  <c r="K3286" i="23" s="1"/>
  <c r="K3287" i="23" a="1"/>
  <c r="K3287" i="23" s="1"/>
  <c r="K3288" i="23" a="1"/>
  <c r="K3288" i="23" s="1"/>
  <c r="K3289" i="23" a="1"/>
  <c r="K3289" i="23" s="1"/>
  <c r="K3290" i="23" a="1"/>
  <c r="K3290" i="23" s="1"/>
  <c r="K3291" i="23" a="1"/>
  <c r="K3291" i="23" s="1"/>
  <c r="K3292" i="23" a="1"/>
  <c r="K3292" i="23" s="1"/>
  <c r="K3293" i="23" a="1"/>
  <c r="K3293" i="23" s="1"/>
  <c r="K3294" i="23" a="1"/>
  <c r="K3294" i="23" s="1"/>
  <c r="K3295" i="23" a="1"/>
  <c r="K3295" i="23" s="1"/>
  <c r="K3296" i="23" a="1"/>
  <c r="K3296" i="23" s="1"/>
  <c r="K3297" i="23" a="1"/>
  <c r="K3297" i="23" s="1"/>
  <c r="K3298" i="23" a="1"/>
  <c r="K3298" i="23" s="1"/>
  <c r="K3299" i="23" a="1"/>
  <c r="K3299" i="23" s="1"/>
  <c r="K3300" i="23" a="1"/>
  <c r="K3300" i="23" s="1"/>
  <c r="K3301" i="23" a="1"/>
  <c r="K3301" i="23" s="1"/>
  <c r="K3302" i="23" a="1"/>
  <c r="K3302" i="23" s="1"/>
  <c r="K3303" i="23" a="1"/>
  <c r="K3303" i="23" s="1"/>
  <c r="K3304" i="23" a="1"/>
  <c r="K3304" i="23" s="1"/>
  <c r="K3305" i="23" a="1"/>
  <c r="K3305" i="23" s="1"/>
  <c r="K3306" i="23" a="1"/>
  <c r="K3306" i="23" s="1"/>
  <c r="K3307" i="23" a="1"/>
  <c r="K3307" i="23" s="1"/>
  <c r="K3308" i="23" a="1"/>
  <c r="K3308" i="23" s="1"/>
  <c r="K3309" i="23" a="1"/>
  <c r="K3309" i="23" s="1"/>
  <c r="K3310" i="23" a="1"/>
  <c r="K3310" i="23" s="1"/>
  <c r="K3311" i="23" a="1"/>
  <c r="K3311" i="23" s="1"/>
  <c r="K3312" i="23" a="1"/>
  <c r="K3312" i="23" s="1"/>
  <c r="K3313" i="23" a="1"/>
  <c r="K3313" i="23" s="1"/>
  <c r="K3314" i="23" a="1"/>
  <c r="K3314" i="23" s="1"/>
  <c r="K3315" i="23" a="1"/>
  <c r="K3315" i="23" s="1"/>
  <c r="K3316" i="23" a="1"/>
  <c r="K3316" i="23" s="1"/>
  <c r="K3317" i="23" a="1"/>
  <c r="K3317" i="23" s="1"/>
  <c r="K3318" i="23" a="1"/>
  <c r="K3318" i="23" s="1"/>
  <c r="K3319" i="23" a="1"/>
  <c r="K3319" i="23" s="1"/>
  <c r="K3320" i="23" a="1"/>
  <c r="K3320" i="23" s="1"/>
  <c r="K3321" i="23" a="1"/>
  <c r="K3321" i="23" s="1"/>
  <c r="K3322" i="23" a="1"/>
  <c r="K3322" i="23" s="1"/>
  <c r="K3323" i="23" a="1"/>
  <c r="K3323" i="23" s="1"/>
  <c r="K3324" i="23" a="1"/>
  <c r="K3324" i="23" s="1"/>
  <c r="K3325" i="23" a="1"/>
  <c r="K3325" i="23" s="1"/>
  <c r="K3326" i="23" a="1"/>
  <c r="K3326" i="23" s="1"/>
  <c r="K3327" i="23" a="1"/>
  <c r="K3327" i="23" s="1"/>
  <c r="K3328" i="23" a="1"/>
  <c r="K3328" i="23" s="1"/>
  <c r="K3329" i="23" a="1"/>
  <c r="K3329" i="23" s="1"/>
  <c r="K3330" i="23" a="1"/>
  <c r="K3330" i="23" s="1"/>
  <c r="K3331" i="23" a="1"/>
  <c r="K3331" i="23" s="1"/>
  <c r="K3332" i="23" a="1"/>
  <c r="K3332" i="23" s="1"/>
  <c r="K3333" i="23" a="1"/>
  <c r="K3333" i="23" s="1"/>
  <c r="K3334" i="23" a="1"/>
  <c r="K3334" i="23" s="1"/>
  <c r="K3335" i="23" a="1"/>
  <c r="K3335" i="23" s="1"/>
  <c r="K3336" i="23" a="1"/>
  <c r="K3336" i="23" s="1"/>
  <c r="K3337" i="23" a="1"/>
  <c r="K3337" i="23" s="1"/>
  <c r="K3338" i="23" a="1"/>
  <c r="K3338" i="23" s="1"/>
  <c r="K3339" i="23" a="1"/>
  <c r="K3339" i="23" s="1"/>
  <c r="K3340" i="23" a="1"/>
  <c r="K3340" i="23" s="1"/>
  <c r="K3341" i="23" a="1"/>
  <c r="K3341" i="23" s="1"/>
  <c r="K3342" i="23" a="1"/>
  <c r="K3342" i="23" s="1"/>
  <c r="K3343" i="23" a="1"/>
  <c r="K3343" i="23" s="1"/>
  <c r="K3344" i="23" a="1"/>
  <c r="K3344" i="23" s="1"/>
  <c r="K3345" i="23" a="1"/>
  <c r="K3345" i="23" s="1"/>
  <c r="K3346" i="23" a="1"/>
  <c r="K3346" i="23" s="1"/>
  <c r="K3347" i="23" a="1"/>
  <c r="K3347" i="23" s="1"/>
  <c r="K3348" i="23" a="1"/>
  <c r="K3348" i="23" s="1"/>
  <c r="K3349" i="23" a="1"/>
  <c r="K3349" i="23" s="1"/>
  <c r="K3350" i="23" a="1"/>
  <c r="K3350" i="23" s="1"/>
  <c r="K3351" i="23" a="1"/>
  <c r="K3351" i="23" s="1"/>
  <c r="K3352" i="23" a="1"/>
  <c r="K3352" i="23" s="1"/>
  <c r="K3353" i="23" a="1"/>
  <c r="K3353" i="23" s="1"/>
  <c r="K3354" i="23" a="1"/>
  <c r="K3354" i="23" s="1"/>
  <c r="K3355" i="23" a="1"/>
  <c r="K3355" i="23" s="1"/>
  <c r="K3356" i="23" a="1"/>
  <c r="K3356" i="23" s="1"/>
  <c r="K3357" i="23" a="1"/>
  <c r="K3357" i="23" s="1"/>
  <c r="K3358" i="23" a="1"/>
  <c r="K3358" i="23" s="1"/>
  <c r="K3359" i="23" a="1"/>
  <c r="K3359" i="23" s="1"/>
  <c r="K3360" i="23" a="1"/>
  <c r="K3360" i="23" s="1"/>
  <c r="K3361" i="23" a="1"/>
  <c r="K3361" i="23" s="1"/>
  <c r="K3362" i="23" a="1"/>
  <c r="K3362" i="23" s="1"/>
  <c r="K3363" i="23" a="1"/>
  <c r="K3363" i="23" s="1"/>
  <c r="K3364" i="23" a="1"/>
  <c r="K3364" i="23" s="1"/>
  <c r="K3365" i="23" a="1"/>
  <c r="K3365" i="23" s="1"/>
  <c r="K3366" i="23" a="1"/>
  <c r="K3366" i="23" s="1"/>
  <c r="K3367" i="23" a="1"/>
  <c r="K3367" i="23" s="1"/>
  <c r="K3368" i="23" a="1"/>
  <c r="K3368" i="23" s="1"/>
  <c r="K3369" i="23" a="1"/>
  <c r="K3369" i="23" s="1"/>
  <c r="K3370" i="23" a="1"/>
  <c r="K3370" i="23" s="1"/>
  <c r="K3371" i="23" a="1"/>
  <c r="K3371" i="23" s="1"/>
  <c r="K3372" i="23" a="1"/>
  <c r="K3372" i="23" s="1"/>
  <c r="K3373" i="23" a="1"/>
  <c r="K3373" i="23" s="1"/>
  <c r="K3374" i="23" a="1"/>
  <c r="K3374" i="23" s="1"/>
  <c r="K3375" i="23" a="1"/>
  <c r="K3375" i="23" s="1"/>
  <c r="K3376" i="23" a="1"/>
  <c r="K3376" i="23" s="1"/>
  <c r="K3377" i="23" a="1"/>
  <c r="K3377" i="23" s="1"/>
  <c r="K3378" i="23" a="1"/>
  <c r="K3378" i="23" s="1"/>
  <c r="K3379" i="23" a="1"/>
  <c r="K3379" i="23" s="1"/>
  <c r="K3380" i="23" a="1"/>
  <c r="K3380" i="23" s="1"/>
  <c r="K3381" i="23" a="1"/>
  <c r="K3381" i="23" s="1"/>
  <c r="K3382" i="23" a="1"/>
  <c r="K3382" i="23" s="1"/>
  <c r="K3383" i="23" a="1"/>
  <c r="K3383" i="23" s="1"/>
  <c r="K3384" i="23" a="1"/>
  <c r="K3384" i="23" s="1"/>
  <c r="K3385" i="23" a="1"/>
  <c r="K3385" i="23" s="1"/>
  <c r="K3386" i="23" a="1"/>
  <c r="K3386" i="23" s="1"/>
  <c r="K3387" i="23" a="1"/>
  <c r="K3387" i="23" s="1"/>
  <c r="K3388" i="23" a="1"/>
  <c r="K3388" i="23" s="1"/>
  <c r="K3389" i="23" a="1"/>
  <c r="K3389" i="23" s="1"/>
  <c r="K3390" i="23" a="1"/>
  <c r="K3390" i="23" s="1"/>
  <c r="K3391" i="23" a="1"/>
  <c r="K3391" i="23" s="1"/>
  <c r="K3392" i="23" a="1"/>
  <c r="K3392" i="23" s="1"/>
  <c r="K3393" i="23" a="1"/>
  <c r="K3393" i="23" s="1"/>
  <c r="K3394" i="23" a="1"/>
  <c r="K3394" i="23" s="1"/>
  <c r="K3395" i="23" a="1"/>
  <c r="K3395" i="23" s="1"/>
  <c r="K3396" i="23" a="1"/>
  <c r="K3396" i="23" s="1"/>
  <c r="K3397" i="23" a="1"/>
  <c r="K3397" i="23" s="1"/>
  <c r="K3398" i="23" a="1"/>
  <c r="K3398" i="23" s="1"/>
  <c r="K3399" i="23" a="1"/>
  <c r="K3399" i="23" s="1"/>
  <c r="K3400" i="23" a="1"/>
  <c r="K3400" i="23" s="1"/>
  <c r="K3401" i="23" a="1"/>
  <c r="K3401" i="23" s="1"/>
  <c r="K3402" i="23" a="1"/>
  <c r="K3402" i="23" s="1"/>
  <c r="K3403" i="23" a="1"/>
  <c r="K3403" i="23" s="1"/>
  <c r="K3404" i="23" a="1"/>
  <c r="K3404" i="23" s="1"/>
  <c r="K3405" i="23" a="1"/>
  <c r="K3405" i="23" s="1"/>
  <c r="K3406" i="23" a="1"/>
  <c r="K3406" i="23" s="1"/>
  <c r="K3407" i="23" a="1"/>
  <c r="K3407" i="23" s="1"/>
  <c r="K3408" i="23" a="1"/>
  <c r="K3408" i="23" s="1"/>
  <c r="K3409" i="23" a="1"/>
  <c r="K3409" i="23" s="1"/>
  <c r="K3410" i="23" a="1"/>
  <c r="K3410" i="23" s="1"/>
  <c r="K3411" i="23" a="1"/>
  <c r="K3411" i="23" s="1"/>
  <c r="K3412" i="23" a="1"/>
  <c r="K3412" i="23" s="1"/>
  <c r="K3413" i="23" a="1"/>
  <c r="K3413" i="23" s="1"/>
  <c r="K3414" i="23" a="1"/>
  <c r="K3414" i="23" s="1"/>
  <c r="K3415" i="23" a="1"/>
  <c r="K3415" i="23" s="1"/>
  <c r="K3416" i="23" a="1"/>
  <c r="K3416" i="23" s="1"/>
  <c r="K3417" i="23" a="1"/>
  <c r="K3417" i="23" s="1"/>
  <c r="K3418" i="23" a="1"/>
  <c r="K3418" i="23" s="1"/>
  <c r="K3419" i="23" a="1"/>
  <c r="K3419" i="23" s="1"/>
  <c r="K3420" i="23" a="1"/>
  <c r="K3420" i="23" s="1"/>
  <c r="K3421" i="23" a="1"/>
  <c r="K3421" i="23" s="1"/>
  <c r="K3422" i="23" a="1"/>
  <c r="K3422" i="23" s="1"/>
  <c r="K3423" i="23" a="1"/>
  <c r="K3423" i="23" s="1"/>
  <c r="K3424" i="23" a="1"/>
  <c r="K3424" i="23" s="1"/>
  <c r="K3425" i="23" a="1"/>
  <c r="K3425" i="23" s="1"/>
  <c r="K3426" i="23" a="1"/>
  <c r="K3426" i="23" s="1"/>
  <c r="K3427" i="23" a="1"/>
  <c r="K3427" i="23" s="1"/>
  <c r="K3428" i="23" a="1"/>
  <c r="K3428" i="23" s="1"/>
  <c r="K3429" i="23" a="1"/>
  <c r="K3429" i="23" s="1"/>
  <c r="K3430" i="23" a="1"/>
  <c r="K3430" i="23" s="1"/>
  <c r="K3431" i="23" a="1"/>
  <c r="K3431" i="23" s="1"/>
  <c r="K3432" i="23" a="1"/>
  <c r="K3432" i="23" s="1"/>
  <c r="K3433" i="23" a="1"/>
  <c r="K3433" i="23" s="1"/>
  <c r="K3434" i="23" a="1"/>
  <c r="K3434" i="23" s="1"/>
  <c r="K3435" i="23" a="1"/>
  <c r="K3435" i="23" s="1"/>
  <c r="K3436" i="23" a="1"/>
  <c r="K3436" i="23" s="1"/>
  <c r="K3437" i="23" a="1"/>
  <c r="K3437" i="23" s="1"/>
  <c r="K3438" i="23" a="1"/>
  <c r="K3438" i="23" s="1"/>
  <c r="K3439" i="23" a="1"/>
  <c r="K3439" i="23" s="1"/>
  <c r="K3440" i="23" a="1"/>
  <c r="K3440" i="23" s="1"/>
  <c r="K3441" i="23" a="1"/>
  <c r="K3441" i="23" s="1"/>
  <c r="K3442" i="23" a="1"/>
  <c r="K3442" i="23" s="1"/>
  <c r="K3443" i="23" a="1"/>
  <c r="K3443" i="23" s="1"/>
  <c r="K3444" i="23" a="1"/>
  <c r="K3444" i="23" s="1"/>
  <c r="K3445" i="23" a="1"/>
  <c r="K3445" i="23" s="1"/>
  <c r="K3446" i="23" a="1"/>
  <c r="K3446" i="23" s="1"/>
  <c r="K3447" i="23" a="1"/>
  <c r="K3447" i="23" s="1"/>
  <c r="K3448" i="23" a="1"/>
  <c r="K3448" i="23" s="1"/>
  <c r="K3449" i="23" a="1"/>
  <c r="K3449" i="23" s="1"/>
  <c r="K3450" i="23" a="1"/>
  <c r="K3450" i="23" s="1"/>
  <c r="K3451" i="23" a="1"/>
  <c r="K3451" i="23" s="1"/>
  <c r="K3452" i="23" a="1"/>
  <c r="K3452" i="23" s="1"/>
  <c r="K3453" i="23" a="1"/>
  <c r="K3453" i="23" s="1"/>
  <c r="K3454" i="23" a="1"/>
  <c r="K3454" i="23" s="1"/>
  <c r="K3455" i="23" a="1"/>
  <c r="K3455" i="23" s="1"/>
  <c r="K3456" i="23" a="1"/>
  <c r="K3456" i="23" s="1"/>
  <c r="K3457" i="23" a="1"/>
  <c r="K3457" i="23" s="1"/>
  <c r="K3458" i="23" a="1"/>
  <c r="K3458" i="23" s="1"/>
  <c r="K3459" i="23" a="1"/>
  <c r="K3459" i="23" s="1"/>
  <c r="K3460" i="23" a="1"/>
  <c r="K3460" i="23" s="1"/>
  <c r="K3461" i="23" a="1"/>
  <c r="K3461" i="23" s="1"/>
  <c r="K3462" i="23" a="1"/>
  <c r="K3462" i="23" s="1"/>
  <c r="K3463" i="23" a="1"/>
  <c r="K3463" i="23" s="1"/>
  <c r="K3464" i="23" a="1"/>
  <c r="K3464" i="23" s="1"/>
  <c r="K3465" i="23" a="1"/>
  <c r="K3465" i="23" s="1"/>
  <c r="K3466" i="23" a="1"/>
  <c r="K3466" i="23" s="1"/>
  <c r="K3467" i="23" a="1"/>
  <c r="K3467" i="23" s="1"/>
  <c r="K3468" i="23" a="1"/>
  <c r="K3468" i="23" s="1"/>
  <c r="K3469" i="23" a="1"/>
  <c r="K3469" i="23" s="1"/>
  <c r="K3470" i="23" a="1"/>
  <c r="K3470" i="23" s="1"/>
  <c r="K3471" i="23" a="1"/>
  <c r="K3471" i="23" s="1"/>
  <c r="K3472" i="23" a="1"/>
  <c r="K3472" i="23" s="1"/>
  <c r="K3473" i="23" a="1"/>
  <c r="K3473" i="23" s="1"/>
  <c r="K3474" i="23" a="1"/>
  <c r="K3474" i="23" s="1"/>
  <c r="K3475" i="23" a="1"/>
  <c r="K3475" i="23" s="1"/>
  <c r="K3476" i="23" a="1"/>
  <c r="K3476" i="23" s="1"/>
  <c r="K3477" i="23" a="1"/>
  <c r="K3477" i="23" s="1"/>
  <c r="K3478" i="23" a="1"/>
  <c r="K3478" i="23" s="1"/>
  <c r="K3479" i="23" a="1"/>
  <c r="K3479" i="23" s="1"/>
  <c r="K3480" i="23" a="1"/>
  <c r="K3480" i="23" s="1"/>
  <c r="K3481" i="23" a="1"/>
  <c r="K3481" i="23" s="1"/>
  <c r="K3482" i="23" a="1"/>
  <c r="K3482" i="23" s="1"/>
  <c r="K3483" i="23" a="1"/>
  <c r="K3483" i="23" s="1"/>
  <c r="K3484" i="23" a="1"/>
  <c r="K3484" i="23" s="1"/>
  <c r="K3485" i="23" a="1"/>
  <c r="K3485" i="23" s="1"/>
  <c r="K3486" i="23" a="1"/>
  <c r="K3486" i="23" s="1"/>
  <c r="K3487" i="23" a="1"/>
  <c r="K3487" i="23" s="1"/>
  <c r="K3488" i="23" a="1"/>
  <c r="K3488" i="23" s="1"/>
  <c r="K3489" i="23" a="1"/>
  <c r="K3489" i="23" s="1"/>
  <c r="K3490" i="23" a="1"/>
  <c r="K3490" i="23" s="1"/>
  <c r="K3491" i="23" a="1"/>
  <c r="K3491" i="23" s="1"/>
  <c r="K3492" i="23" a="1"/>
  <c r="K3492" i="23" s="1"/>
  <c r="K3493" i="23" a="1"/>
  <c r="K3493" i="23" s="1"/>
  <c r="K3494" i="23" a="1"/>
  <c r="K3494" i="23" s="1"/>
  <c r="K3495" i="23" a="1"/>
  <c r="K3495" i="23" s="1"/>
  <c r="K3496" i="23" a="1"/>
  <c r="K3496" i="23" s="1"/>
  <c r="K3497" i="23" a="1"/>
  <c r="K3497" i="23" s="1"/>
  <c r="K3498" i="23" a="1"/>
  <c r="K3498" i="23" s="1"/>
  <c r="K3499" i="23" a="1"/>
  <c r="K3499" i="23" s="1"/>
  <c r="K3500" i="23" a="1"/>
  <c r="K3500" i="23" s="1"/>
  <c r="K3501" i="23" a="1"/>
  <c r="K3501" i="23" s="1"/>
  <c r="K3502" i="23" a="1"/>
  <c r="K3502" i="23" s="1"/>
  <c r="K3503" i="23" a="1"/>
  <c r="K3503" i="23" s="1"/>
  <c r="K3504" i="23" a="1"/>
  <c r="K3504" i="23" s="1"/>
  <c r="K3505" i="23" a="1"/>
  <c r="K3505" i="23" s="1"/>
  <c r="K3506" i="23" a="1"/>
  <c r="K3506" i="23" s="1"/>
  <c r="K3507" i="23" a="1"/>
  <c r="K3507" i="23" s="1"/>
  <c r="K3508" i="23" a="1"/>
  <c r="K3508" i="23" s="1"/>
  <c r="K3509" i="23" a="1"/>
  <c r="K3509" i="23" s="1"/>
  <c r="K3510" i="23" a="1"/>
  <c r="K3510" i="23" s="1"/>
  <c r="K3511" i="23" a="1"/>
  <c r="K3511" i="23" s="1"/>
  <c r="K3512" i="23" a="1"/>
  <c r="K3512" i="23" s="1"/>
  <c r="K3513" i="23" a="1"/>
  <c r="K3513" i="23" s="1"/>
  <c r="K3514" i="23" a="1"/>
  <c r="K3514" i="23" s="1"/>
  <c r="K3515" i="23" a="1"/>
  <c r="K3515" i="23" s="1"/>
  <c r="K3516" i="23" a="1"/>
  <c r="K3516" i="23" s="1"/>
  <c r="K3517" i="23" a="1"/>
  <c r="K3517" i="23" s="1"/>
  <c r="K3518" i="23" a="1"/>
  <c r="K3518" i="23" s="1"/>
  <c r="K3519" i="23" a="1"/>
  <c r="K3519" i="23" s="1"/>
  <c r="K3520" i="23" a="1"/>
  <c r="K3520" i="23" s="1"/>
  <c r="K3521" i="23" a="1"/>
  <c r="K3521" i="23" s="1"/>
  <c r="K3522" i="23" a="1"/>
  <c r="K3522" i="23" s="1"/>
  <c r="K3523" i="23" a="1"/>
  <c r="K3523" i="23" s="1"/>
  <c r="K3524" i="23" a="1"/>
  <c r="K3524" i="23" s="1"/>
  <c r="K3525" i="23" a="1"/>
  <c r="K3525" i="23" s="1"/>
  <c r="K3526" i="23" a="1"/>
  <c r="K3526" i="23" s="1"/>
  <c r="K3527" i="23" a="1"/>
  <c r="K3527" i="23" s="1"/>
  <c r="K3528" i="23" a="1"/>
  <c r="K3528" i="23" s="1"/>
  <c r="K3529" i="23" a="1"/>
  <c r="K3529" i="23" s="1"/>
  <c r="K3530" i="23" a="1"/>
  <c r="K3530" i="23" s="1"/>
  <c r="K3531" i="23" a="1"/>
  <c r="K3531" i="23" s="1"/>
  <c r="K3532" i="23" a="1"/>
  <c r="K3532" i="23" s="1"/>
  <c r="K3533" i="23" a="1"/>
  <c r="K3533" i="23" s="1"/>
  <c r="K3534" i="23" a="1"/>
  <c r="K3534" i="23" s="1"/>
  <c r="K3535" i="23" a="1"/>
  <c r="K3535" i="23" s="1"/>
  <c r="K3536" i="23" a="1"/>
  <c r="K3536" i="23" s="1"/>
  <c r="K3537" i="23" a="1"/>
  <c r="K3537" i="23" s="1"/>
  <c r="K3538" i="23" a="1"/>
  <c r="K3538" i="23" s="1"/>
  <c r="K3539" i="23" a="1"/>
  <c r="K3539" i="23" s="1"/>
  <c r="K3540" i="23" a="1"/>
  <c r="K3540" i="23" s="1"/>
  <c r="K3541" i="23" a="1"/>
  <c r="K3541" i="23" s="1"/>
  <c r="K3542" i="23" a="1"/>
  <c r="K3542" i="23" s="1"/>
  <c r="K3543" i="23" a="1"/>
  <c r="K3543" i="23" s="1"/>
  <c r="K3544" i="23" a="1"/>
  <c r="K3544" i="23" s="1"/>
  <c r="K3545" i="23" a="1"/>
  <c r="K3545" i="23" s="1"/>
  <c r="K3546" i="23" a="1"/>
  <c r="K3546" i="23" s="1"/>
  <c r="K3547" i="23" a="1"/>
  <c r="K3547" i="23" s="1"/>
  <c r="K3548" i="23" a="1"/>
  <c r="K3548" i="23" s="1"/>
  <c r="K3549" i="23" a="1"/>
  <c r="K3549" i="23" s="1"/>
  <c r="K3550" i="23" a="1"/>
  <c r="K3550" i="23" s="1"/>
  <c r="K3551" i="23" a="1"/>
  <c r="K3551" i="23" s="1"/>
  <c r="K3552" i="23" a="1"/>
  <c r="K3552" i="23" s="1"/>
  <c r="K3553" i="23" a="1"/>
  <c r="K3553" i="23" s="1"/>
  <c r="K3554" i="23" a="1"/>
  <c r="K3554" i="23" s="1"/>
  <c r="K3555" i="23" a="1"/>
  <c r="K3555" i="23" s="1"/>
  <c r="K3556" i="23" a="1"/>
  <c r="K3556" i="23" s="1"/>
  <c r="K3557" i="23" a="1"/>
  <c r="K3557" i="23" s="1"/>
  <c r="K3558" i="23" a="1"/>
  <c r="K3558" i="23" s="1"/>
  <c r="K3559" i="23" a="1"/>
  <c r="K3559" i="23" s="1"/>
  <c r="K3560" i="23" a="1"/>
  <c r="K3560" i="23" s="1"/>
  <c r="K3561" i="23" a="1"/>
  <c r="K3561" i="23" s="1"/>
  <c r="K3562" i="23" a="1"/>
  <c r="K3562" i="23" s="1"/>
  <c r="K3563" i="23" a="1"/>
  <c r="K3563" i="23" s="1"/>
  <c r="K3564" i="23" a="1"/>
  <c r="K3564" i="23" s="1"/>
  <c r="K3565" i="23" a="1"/>
  <c r="K3565" i="23" s="1"/>
  <c r="K3566" i="23" a="1"/>
  <c r="K3566" i="23" s="1"/>
  <c r="K3567" i="23" a="1"/>
  <c r="K3567" i="23" s="1"/>
  <c r="K3568" i="23" a="1"/>
  <c r="K3568" i="23" s="1"/>
  <c r="K3569" i="23" a="1"/>
  <c r="K3569" i="23" s="1"/>
  <c r="K3570" i="23" a="1"/>
  <c r="K3570" i="23" s="1"/>
  <c r="K3571" i="23" a="1"/>
  <c r="K3571" i="23" s="1"/>
  <c r="K3572" i="23" a="1"/>
  <c r="K3572" i="23" s="1"/>
  <c r="K3573" i="23" a="1"/>
  <c r="K3573" i="23" s="1"/>
  <c r="K3574" i="23" a="1"/>
  <c r="K3574" i="23" s="1"/>
  <c r="K3575" i="23" a="1"/>
  <c r="K3575" i="23" s="1"/>
  <c r="K3576" i="23" a="1"/>
  <c r="K3576" i="23" s="1"/>
  <c r="K3577" i="23" a="1"/>
  <c r="K3577" i="23" s="1"/>
  <c r="K3578" i="23" a="1"/>
  <c r="K3578" i="23" s="1"/>
  <c r="K3579" i="23" a="1"/>
  <c r="K3579" i="23" s="1"/>
  <c r="K3580" i="23" a="1"/>
  <c r="K3580" i="23" s="1"/>
  <c r="K3581" i="23" a="1"/>
  <c r="K3581" i="23" s="1"/>
  <c r="K3582" i="23" a="1"/>
  <c r="K3582" i="23" s="1"/>
  <c r="K3583" i="23" a="1"/>
  <c r="K3583" i="23" s="1"/>
  <c r="K3584" i="23" a="1"/>
  <c r="K3584" i="23" s="1"/>
  <c r="K3585" i="23" a="1"/>
  <c r="K3585" i="23" s="1"/>
  <c r="K3586" i="23" a="1"/>
  <c r="K3586" i="23" s="1"/>
  <c r="K3587" i="23" a="1"/>
  <c r="K3587" i="23" s="1"/>
  <c r="K3588" i="23" a="1"/>
  <c r="K3588" i="23" s="1"/>
  <c r="K3589" i="23" a="1"/>
  <c r="K3589" i="23" s="1"/>
  <c r="K3590" i="23" a="1"/>
  <c r="K3590" i="23" s="1"/>
  <c r="K3591" i="23" a="1"/>
  <c r="K3591" i="23" s="1"/>
  <c r="K3592" i="23" a="1"/>
  <c r="K3592" i="23" s="1"/>
  <c r="K3593" i="23" a="1"/>
  <c r="K3593" i="23" s="1"/>
  <c r="K3594" i="23" a="1"/>
  <c r="K3594" i="23" s="1"/>
  <c r="K3595" i="23" a="1"/>
  <c r="K3595" i="23" s="1"/>
  <c r="K3596" i="23" a="1"/>
  <c r="K3596" i="23" s="1"/>
  <c r="K3597" i="23" a="1"/>
  <c r="K3597" i="23" s="1"/>
  <c r="K3598" i="23" a="1"/>
  <c r="K3598" i="23" s="1"/>
  <c r="K3599" i="23" a="1"/>
  <c r="K3599" i="23" s="1"/>
  <c r="K3600" i="23" a="1"/>
  <c r="K3600" i="23" s="1"/>
  <c r="K3601" i="23" a="1"/>
  <c r="K3601" i="23" s="1"/>
  <c r="K3602" i="23" a="1"/>
  <c r="K3602" i="23" s="1"/>
  <c r="K3603" i="23" a="1"/>
  <c r="K3603" i="23" s="1"/>
  <c r="K3604" i="23" a="1"/>
  <c r="K3604" i="23" s="1"/>
  <c r="K3605" i="23" a="1"/>
  <c r="K3605" i="23" s="1"/>
  <c r="K3606" i="23" a="1"/>
  <c r="K3606" i="23" s="1"/>
  <c r="K3607" i="23" a="1"/>
  <c r="K3607" i="23" s="1"/>
  <c r="K3608" i="23" a="1"/>
  <c r="K3608" i="23" s="1"/>
  <c r="K3609" i="23" a="1"/>
  <c r="K3609" i="23" s="1"/>
  <c r="K3610" i="23" a="1"/>
  <c r="K3610" i="23" s="1"/>
  <c r="K3611" i="23" a="1"/>
  <c r="K3611" i="23" s="1"/>
  <c r="K3612" i="23" a="1"/>
  <c r="K3612" i="23" s="1"/>
  <c r="K3613" i="23" a="1"/>
  <c r="K3613" i="23" s="1"/>
  <c r="K3614" i="23" a="1"/>
  <c r="K3614" i="23" s="1"/>
  <c r="K3615" i="23" a="1"/>
  <c r="K3615" i="23" s="1"/>
  <c r="K3616" i="23" a="1"/>
  <c r="K3616" i="23" s="1"/>
  <c r="K3617" i="23" a="1"/>
  <c r="K3617" i="23" s="1"/>
  <c r="K3618" i="23" a="1"/>
  <c r="K3618" i="23" s="1"/>
  <c r="K3619" i="23" a="1"/>
  <c r="K3619" i="23" s="1"/>
  <c r="K3620" i="23" a="1"/>
  <c r="K3620" i="23" s="1"/>
  <c r="K3621" i="23" a="1"/>
  <c r="K3621" i="23" s="1"/>
  <c r="K3622" i="23" a="1"/>
  <c r="K3622" i="23" s="1"/>
  <c r="K3623" i="23" a="1"/>
  <c r="K3623" i="23" s="1"/>
  <c r="K3624" i="23" a="1"/>
  <c r="K3624" i="23" s="1"/>
  <c r="K3625" i="23" a="1"/>
  <c r="K3625" i="23" s="1"/>
  <c r="K3626" i="23" a="1"/>
  <c r="K3626" i="23" s="1"/>
  <c r="K3627" i="23" a="1"/>
  <c r="K3627" i="23" s="1"/>
  <c r="K3628" i="23" a="1"/>
  <c r="K3628" i="23" s="1"/>
  <c r="K3629" i="23" a="1"/>
  <c r="K3629" i="23" s="1"/>
  <c r="K3630" i="23" a="1"/>
  <c r="K3630" i="23" s="1"/>
  <c r="K3631" i="23" a="1"/>
  <c r="K3631" i="23" s="1"/>
  <c r="K3632" i="23" a="1"/>
  <c r="K3632" i="23" s="1"/>
  <c r="K3633" i="23" a="1"/>
  <c r="K3633" i="23" s="1"/>
  <c r="K3634" i="23" a="1"/>
  <c r="K3634" i="23" s="1"/>
  <c r="K3635" i="23" a="1"/>
  <c r="K3635" i="23" s="1"/>
  <c r="K3636" i="23" a="1"/>
  <c r="K3636" i="23" s="1"/>
  <c r="K3637" i="23" a="1"/>
  <c r="K3637" i="23" s="1"/>
  <c r="K3638" i="23" a="1"/>
  <c r="K3638" i="23" s="1"/>
  <c r="K3639" i="23" a="1"/>
  <c r="K3639" i="23" s="1"/>
  <c r="K3640" i="23" a="1"/>
  <c r="K3640" i="23" s="1"/>
  <c r="K3641" i="23" a="1"/>
  <c r="K3641" i="23" s="1"/>
  <c r="K3642" i="23" a="1"/>
  <c r="K3642" i="23" s="1"/>
  <c r="K3643" i="23" a="1"/>
  <c r="K3643" i="23" s="1"/>
  <c r="K3644" i="23" a="1"/>
  <c r="K3644" i="23" s="1"/>
  <c r="K3645" i="23" a="1"/>
  <c r="K3645" i="23" s="1"/>
  <c r="K3646" i="23" a="1"/>
  <c r="K3646" i="23" s="1"/>
  <c r="K3647" i="23" a="1"/>
  <c r="K3647" i="23" s="1"/>
  <c r="K3648" i="23" a="1"/>
  <c r="K3648" i="23" s="1"/>
  <c r="K3649" i="23" a="1"/>
  <c r="K3649" i="23" s="1"/>
  <c r="K3650" i="23" a="1"/>
  <c r="K3650" i="23" s="1"/>
  <c r="K3651" i="23" a="1"/>
  <c r="K3651" i="23" s="1"/>
  <c r="K3652" i="23" a="1"/>
  <c r="K3652" i="23" s="1"/>
  <c r="K3653" i="23" a="1"/>
  <c r="K3653" i="23" s="1"/>
  <c r="K3654" i="23" a="1"/>
  <c r="K3654" i="23" s="1"/>
  <c r="K3655" i="23" a="1"/>
  <c r="K3655" i="23" s="1"/>
  <c r="K3656" i="23" a="1"/>
  <c r="K3656" i="23" s="1"/>
  <c r="K3657" i="23" a="1"/>
  <c r="K3657" i="23" s="1"/>
  <c r="K3658" i="23" a="1"/>
  <c r="K3658" i="23" s="1"/>
  <c r="K3659" i="23" a="1"/>
  <c r="K3659" i="23" s="1"/>
  <c r="K3660" i="23" a="1"/>
  <c r="K3660" i="23" s="1"/>
  <c r="K3661" i="23" a="1"/>
  <c r="K3661" i="23" s="1"/>
  <c r="K3662" i="23" a="1"/>
  <c r="K3662" i="23" s="1"/>
  <c r="K3663" i="23" a="1"/>
  <c r="K3663" i="23" s="1"/>
  <c r="K3664" i="23" a="1"/>
  <c r="K3664" i="23" s="1"/>
  <c r="K3665" i="23" a="1"/>
  <c r="K3665" i="23" s="1"/>
  <c r="K3666" i="23" a="1"/>
  <c r="K3666" i="23" s="1"/>
  <c r="K3667" i="23" a="1"/>
  <c r="K3667" i="23" s="1"/>
  <c r="K3668" i="23" a="1"/>
  <c r="K3668" i="23" s="1"/>
  <c r="K3669" i="23" a="1"/>
  <c r="K3669" i="23" s="1"/>
  <c r="K3670" i="23" a="1"/>
  <c r="K3670" i="23" s="1"/>
  <c r="K3671" i="23" a="1"/>
  <c r="K3671" i="23" s="1"/>
  <c r="K3672" i="23" a="1"/>
  <c r="K3672" i="23" s="1"/>
  <c r="K3673" i="23" a="1"/>
  <c r="K3673" i="23" s="1"/>
  <c r="K3674" i="23" a="1"/>
  <c r="K3674" i="23" s="1"/>
  <c r="K3675" i="23" a="1"/>
  <c r="K3675" i="23" s="1"/>
  <c r="K3676" i="23" a="1"/>
  <c r="K3676" i="23" s="1"/>
  <c r="K3677" i="23" a="1"/>
  <c r="K3677" i="23" s="1"/>
  <c r="K3678" i="23" a="1"/>
  <c r="K3678" i="23" s="1"/>
  <c r="K3679" i="23" a="1"/>
  <c r="K3679" i="23" s="1"/>
  <c r="K3680" i="23" a="1"/>
  <c r="K3680" i="23" s="1"/>
  <c r="K3681" i="23" a="1"/>
  <c r="K3681" i="23" s="1"/>
  <c r="K3682" i="23" a="1"/>
  <c r="K3682" i="23" s="1"/>
  <c r="K3683" i="23" a="1"/>
  <c r="K3683" i="23" s="1"/>
  <c r="K3684" i="23" a="1"/>
  <c r="K3684" i="23" s="1"/>
  <c r="K3685" i="23" a="1"/>
  <c r="K3685" i="23" s="1"/>
  <c r="K3686" i="23" a="1"/>
  <c r="K3686" i="23" s="1"/>
  <c r="K3687" i="23" a="1"/>
  <c r="K3687" i="23" s="1"/>
  <c r="K3688" i="23" a="1"/>
  <c r="K3688" i="23" s="1"/>
  <c r="K3689" i="23" a="1"/>
  <c r="K3689" i="23" s="1"/>
  <c r="K3690" i="23" a="1"/>
  <c r="K3690" i="23" s="1"/>
  <c r="K3691" i="23" a="1"/>
  <c r="K3691" i="23" s="1"/>
  <c r="K3692" i="23" a="1"/>
  <c r="K3692" i="23" s="1"/>
  <c r="K3693" i="23" a="1"/>
  <c r="K3693" i="23" s="1"/>
  <c r="K3694" i="23" a="1"/>
  <c r="K3694" i="23" s="1"/>
  <c r="K3695" i="23" a="1"/>
  <c r="K3695" i="23" s="1"/>
  <c r="K3696" i="23" a="1"/>
  <c r="K3696" i="23" s="1"/>
  <c r="K3697" i="23" a="1"/>
  <c r="K3697" i="23" s="1"/>
  <c r="K3698" i="23" a="1"/>
  <c r="K3698" i="23" s="1"/>
  <c r="K3699" i="23" a="1"/>
  <c r="K3699" i="23" s="1"/>
  <c r="K3700" i="23" a="1"/>
  <c r="K3700" i="23" s="1"/>
  <c r="K3701" i="23" a="1"/>
  <c r="K3701" i="23" s="1"/>
  <c r="K3702" i="23" a="1"/>
  <c r="K3702" i="23" s="1"/>
  <c r="K3703" i="23" a="1"/>
  <c r="K3703" i="23" s="1"/>
  <c r="K3704" i="23" a="1"/>
  <c r="K3704" i="23" s="1"/>
  <c r="K3705" i="23" a="1"/>
  <c r="K3705" i="23" s="1"/>
  <c r="K3706" i="23" a="1"/>
  <c r="K3706" i="23" s="1"/>
  <c r="K3707" i="23" a="1"/>
  <c r="K3707" i="23" s="1"/>
  <c r="K3708" i="23" a="1"/>
  <c r="K3708" i="23" s="1"/>
  <c r="K3709" i="23" a="1"/>
  <c r="K3709" i="23" s="1"/>
  <c r="K3710" i="23" a="1"/>
  <c r="K3710" i="23" s="1"/>
  <c r="K3711" i="23" a="1"/>
  <c r="K3711" i="23" s="1"/>
  <c r="K3712" i="23" a="1"/>
  <c r="K3712" i="23" s="1"/>
  <c r="K3713" i="23" a="1"/>
  <c r="K3713" i="23" s="1"/>
  <c r="K3714" i="23" a="1"/>
  <c r="K3714" i="23" s="1"/>
  <c r="K3715" i="23" a="1"/>
  <c r="K3715" i="23"/>
  <c r="K3716" i="23" a="1"/>
  <c r="K3716" i="23" s="1"/>
  <c r="K3717" i="23" a="1"/>
  <c r="K3717" i="23" s="1"/>
  <c r="K3718" i="23" a="1"/>
  <c r="K3718" i="23" s="1"/>
  <c r="K3719" i="23" a="1"/>
  <c r="K3719" i="23" s="1"/>
  <c r="K3720" i="23" a="1"/>
  <c r="K3720" i="23" s="1"/>
  <c r="K3721" i="23" a="1"/>
  <c r="K3721" i="23" s="1"/>
  <c r="K3722" i="23" a="1"/>
  <c r="K3722" i="23" s="1"/>
  <c r="K3723" i="23" a="1"/>
  <c r="K3723" i="23" s="1"/>
  <c r="K3724" i="23" a="1"/>
  <c r="K3724" i="23" s="1"/>
  <c r="K3725" i="23" a="1"/>
  <c r="K3725" i="23" s="1"/>
  <c r="K3726" i="23" a="1"/>
  <c r="K3726" i="23" s="1"/>
  <c r="K3727" i="23" a="1"/>
  <c r="K3727" i="23" s="1"/>
  <c r="K3728" i="23" a="1"/>
  <c r="K3728" i="23" s="1"/>
  <c r="K3729" i="23" a="1"/>
  <c r="K3729" i="23" s="1"/>
  <c r="K3730" i="23" a="1"/>
  <c r="K3730" i="23" s="1"/>
  <c r="K3731" i="23" a="1"/>
  <c r="K3731" i="23" s="1"/>
  <c r="K3732" i="23" a="1"/>
  <c r="K3732" i="23" s="1"/>
  <c r="K3733" i="23" a="1"/>
  <c r="K3733" i="23" s="1"/>
  <c r="K3734" i="23" a="1"/>
  <c r="K3734" i="23" s="1"/>
  <c r="K3735" i="23" a="1"/>
  <c r="K3735" i="23" s="1"/>
  <c r="K3736" i="23" a="1"/>
  <c r="K3736" i="23" s="1"/>
  <c r="K3737" i="23" a="1"/>
  <c r="K3737" i="23" s="1"/>
  <c r="K3738" i="23" a="1"/>
  <c r="K3738" i="23" s="1"/>
  <c r="K3739" i="23" a="1"/>
  <c r="K3739" i="23" s="1"/>
  <c r="K3740" i="23" a="1"/>
  <c r="K3740" i="23" s="1"/>
  <c r="K3741" i="23" a="1"/>
  <c r="K3741" i="23" s="1"/>
  <c r="K3742" i="23" a="1"/>
  <c r="K3742" i="23" s="1"/>
  <c r="K3743" i="23" a="1"/>
  <c r="K3743" i="23" s="1"/>
  <c r="K3744" i="23" a="1"/>
  <c r="K3744" i="23" s="1"/>
  <c r="K3745" i="23" a="1"/>
  <c r="K3745" i="23" s="1"/>
  <c r="K3746" i="23" a="1"/>
  <c r="K3746" i="23" s="1"/>
  <c r="K3747" i="23" a="1"/>
  <c r="K3747" i="23" s="1"/>
  <c r="K3748" i="23" a="1"/>
  <c r="K3748" i="23"/>
  <c r="K3749" i="23" a="1"/>
  <c r="K3749" i="23" s="1"/>
  <c r="K3750" i="23" a="1"/>
  <c r="K3750" i="23" s="1"/>
  <c r="K3751" i="23" a="1"/>
  <c r="K3751" i="23" s="1"/>
  <c r="K3752" i="23" a="1"/>
  <c r="K3752" i="23" s="1"/>
  <c r="K3753" i="23" a="1"/>
  <c r="K3753" i="23" s="1"/>
  <c r="K3754" i="23" a="1"/>
  <c r="K3754" i="23" s="1"/>
  <c r="K3755" i="23" a="1"/>
  <c r="K3755" i="23" s="1"/>
  <c r="K3756" i="23" a="1"/>
  <c r="K3756" i="23" s="1"/>
  <c r="K3757" i="23" a="1"/>
  <c r="K3757" i="23" s="1"/>
  <c r="K3758" i="23" a="1"/>
  <c r="K3758" i="23" s="1"/>
  <c r="K3759" i="23" a="1"/>
  <c r="K3759" i="23" s="1"/>
  <c r="K3760" i="23" a="1"/>
  <c r="K3760" i="23" s="1"/>
  <c r="K3761" i="23" a="1"/>
  <c r="K3761" i="23" s="1"/>
  <c r="K3762" i="23" a="1"/>
  <c r="K3762" i="23" s="1"/>
  <c r="K3763" i="23" a="1"/>
  <c r="K3763" i="23" s="1"/>
  <c r="K3764" i="23" a="1"/>
  <c r="K3764" i="23" s="1"/>
  <c r="K3765" i="23" a="1"/>
  <c r="K3765" i="23" s="1"/>
  <c r="K3766" i="23" a="1"/>
  <c r="K3766" i="23" s="1"/>
  <c r="K3767" i="23" a="1"/>
  <c r="K3767" i="23" s="1"/>
  <c r="K3768" i="23" a="1"/>
  <c r="K3768" i="23" s="1"/>
  <c r="K3769" i="23" a="1"/>
  <c r="K3769" i="23" s="1"/>
  <c r="K3770" i="23" a="1"/>
  <c r="K3770" i="23" s="1"/>
  <c r="K3771" i="23" a="1"/>
  <c r="K3771" i="23" s="1"/>
  <c r="K3772" i="23" a="1"/>
  <c r="K3772" i="23" s="1"/>
  <c r="K3773" i="23" a="1"/>
  <c r="K3773" i="23" s="1"/>
  <c r="K3774" i="23" a="1"/>
  <c r="K3774" i="23" s="1"/>
  <c r="K3775" i="23" a="1"/>
  <c r="K3775" i="23" s="1"/>
  <c r="K3776" i="23" a="1"/>
  <c r="K3776" i="23" s="1"/>
  <c r="K3777" i="23" a="1"/>
  <c r="K3777" i="23" s="1"/>
  <c r="K3778" i="23" a="1"/>
  <c r="K3778" i="23" s="1"/>
  <c r="K3779" i="23" a="1"/>
  <c r="K3779" i="23" s="1"/>
  <c r="K3780" i="23" a="1"/>
  <c r="K3780" i="23" s="1"/>
  <c r="K3781" i="23" a="1"/>
  <c r="K3781" i="23" s="1"/>
  <c r="K3782" i="23" a="1"/>
  <c r="K3782" i="23" s="1"/>
  <c r="K3783" i="23" a="1"/>
  <c r="K3783" i="23" s="1"/>
  <c r="K3784" i="23" a="1"/>
  <c r="K3784" i="23" s="1"/>
  <c r="K3785" i="23" a="1"/>
  <c r="K3785" i="23" s="1"/>
  <c r="K3786" i="23" a="1"/>
  <c r="K3786" i="23" s="1"/>
  <c r="K3787" i="23" a="1"/>
  <c r="K3787" i="23" s="1"/>
  <c r="K3788" i="23" a="1"/>
  <c r="K3788" i="23" s="1"/>
  <c r="K3789" i="23" a="1"/>
  <c r="K3789" i="23" s="1"/>
  <c r="K3790" i="23" a="1"/>
  <c r="K3790" i="23" s="1"/>
  <c r="K3791" i="23" a="1"/>
  <c r="K3791" i="23" s="1"/>
  <c r="K3792" i="23" a="1"/>
  <c r="K3792" i="23" s="1"/>
  <c r="K3793" i="23" a="1"/>
  <c r="K3793" i="23" s="1"/>
  <c r="K3794" i="23" a="1"/>
  <c r="K3794" i="23" s="1"/>
  <c r="K3795" i="23" a="1"/>
  <c r="K3795" i="23" s="1"/>
  <c r="K3796" i="23" a="1"/>
  <c r="K3796" i="23" s="1"/>
  <c r="K3797" i="23" a="1"/>
  <c r="K3797" i="23" s="1"/>
  <c r="K3798" i="23" a="1"/>
  <c r="K3798" i="23" s="1"/>
  <c r="K3799" i="23" a="1"/>
  <c r="K3799" i="23" s="1"/>
  <c r="K3800" i="23" a="1"/>
  <c r="K3800" i="23"/>
  <c r="K3801" i="23" a="1"/>
  <c r="K3801" i="23" s="1"/>
  <c r="K3802" i="23" a="1"/>
  <c r="K3802" i="23" s="1"/>
  <c r="K3803" i="23" a="1"/>
  <c r="K3803" i="23"/>
  <c r="K3804" i="23" a="1"/>
  <c r="K3804" i="23" s="1"/>
  <c r="K3805" i="23" a="1"/>
  <c r="K3805" i="23" s="1"/>
  <c r="K3806" i="23" a="1"/>
  <c r="K3806" i="23" s="1"/>
  <c r="K3807" i="23" a="1"/>
  <c r="K3807" i="23" s="1"/>
  <c r="K3808" i="23" a="1"/>
  <c r="K3808" i="23" s="1"/>
  <c r="K3809" i="23" a="1"/>
  <c r="K3809" i="23" s="1"/>
  <c r="K3810" i="23" a="1"/>
  <c r="K3810" i="23" s="1"/>
  <c r="K3811" i="23" a="1"/>
  <c r="K3811" i="23" s="1"/>
  <c r="K3812" i="23" a="1"/>
  <c r="K3812" i="23" s="1"/>
  <c r="K3813" i="23" a="1"/>
  <c r="K3813" i="23" s="1"/>
  <c r="K3814" i="23" a="1"/>
  <c r="K3814" i="23" s="1"/>
  <c r="K3815" i="23" a="1"/>
  <c r="K3815" i="23" s="1"/>
  <c r="K3816" i="23" a="1"/>
  <c r="K3816" i="23" s="1"/>
  <c r="K3817" i="23" a="1"/>
  <c r="K3817" i="23" s="1"/>
  <c r="K3818" i="23" a="1"/>
  <c r="K3818" i="23" s="1"/>
  <c r="K3819" i="23" a="1"/>
  <c r="K3819" i="23" s="1"/>
  <c r="K3820" i="23" a="1"/>
  <c r="K3820" i="23" s="1"/>
  <c r="K3821" i="23" a="1"/>
  <c r="K3821" i="23" s="1"/>
  <c r="K3822" i="23" a="1"/>
  <c r="K3822" i="23" s="1"/>
  <c r="K3823" i="23" a="1"/>
  <c r="K3823" i="23" s="1"/>
  <c r="K3824" i="23" a="1"/>
  <c r="K3824" i="23" s="1"/>
  <c r="K3825" i="23" a="1"/>
  <c r="K3825" i="23" s="1"/>
  <c r="K3826" i="23" a="1"/>
  <c r="K3826" i="23" s="1"/>
  <c r="K3827" i="23" a="1"/>
  <c r="K3827" i="23" s="1"/>
  <c r="K3828" i="23" a="1"/>
  <c r="K3828" i="23" s="1"/>
  <c r="K3829" i="23" a="1"/>
  <c r="K3829" i="23" s="1"/>
  <c r="K3830" i="23" a="1"/>
  <c r="K3830" i="23" s="1"/>
  <c r="K3831" i="23" a="1"/>
  <c r="K3831" i="23" s="1"/>
  <c r="K3832" i="23" a="1"/>
  <c r="K3832" i="23" s="1"/>
  <c r="K3833" i="23" a="1"/>
  <c r="K3833" i="23" s="1"/>
  <c r="K3834" i="23" a="1"/>
  <c r="K3834" i="23" s="1"/>
  <c r="K3835" i="23" a="1"/>
  <c r="K3835" i="23" s="1"/>
  <c r="K3836" i="23" a="1"/>
  <c r="K3836" i="23" s="1"/>
  <c r="K3837" i="23" a="1"/>
  <c r="K3837" i="23" s="1"/>
  <c r="K3838" i="23" a="1"/>
  <c r="K3838" i="23" s="1"/>
  <c r="K3839" i="23" a="1"/>
  <c r="K3839" i="23" s="1"/>
  <c r="K3840" i="23" a="1"/>
  <c r="K3840" i="23" s="1"/>
  <c r="K3841" i="23" a="1"/>
  <c r="K3841" i="23" s="1"/>
  <c r="K3842" i="23" a="1"/>
  <c r="K3842" i="23" s="1"/>
  <c r="K3843" i="23" a="1"/>
  <c r="K3843" i="23" s="1"/>
  <c r="K3844" i="23" a="1"/>
  <c r="K3844" i="23" s="1"/>
  <c r="K3845" i="23" a="1"/>
  <c r="K3845" i="23" s="1"/>
  <c r="K3846" i="23" a="1"/>
  <c r="K3846" i="23" s="1"/>
  <c r="K3847" i="23" a="1"/>
  <c r="K3847" i="23" s="1"/>
  <c r="K3848" i="23" a="1"/>
  <c r="K3848" i="23" s="1"/>
  <c r="K3849" i="23" a="1"/>
  <c r="K3849" i="23" s="1"/>
  <c r="K3850" i="23" a="1"/>
  <c r="K3850" i="23" s="1"/>
  <c r="K3851" i="23" a="1"/>
  <c r="K3851" i="23" s="1"/>
  <c r="K3852" i="23" a="1"/>
  <c r="K3852" i="23" s="1"/>
  <c r="K3853" i="23" a="1"/>
  <c r="K3853" i="23" s="1"/>
  <c r="K3854" i="23" a="1"/>
  <c r="K3854" i="23" s="1"/>
  <c r="K3855" i="23" a="1"/>
  <c r="K3855" i="23" s="1"/>
  <c r="K3856" i="23" a="1"/>
  <c r="K3856" i="23" s="1"/>
  <c r="K3857" i="23" a="1"/>
  <c r="K3857" i="23" s="1"/>
  <c r="K3858" i="23" a="1"/>
  <c r="K3858" i="23" s="1"/>
  <c r="K3859" i="23" a="1"/>
  <c r="K3859" i="23" s="1"/>
  <c r="K3860" i="23" a="1"/>
  <c r="K3860" i="23" s="1"/>
  <c r="K3861" i="23" a="1"/>
  <c r="K3861" i="23" s="1"/>
  <c r="K3862" i="23" a="1"/>
  <c r="K3862" i="23" s="1"/>
  <c r="K3863" i="23" a="1"/>
  <c r="K3863" i="23" s="1"/>
  <c r="K3864" i="23" a="1"/>
  <c r="K3864" i="23" s="1"/>
  <c r="K3865" i="23" a="1"/>
  <c r="K3865" i="23" s="1"/>
  <c r="K3866" i="23" a="1"/>
  <c r="K3866" i="23" s="1"/>
  <c r="K3867" i="23" a="1"/>
  <c r="K3867" i="23" s="1"/>
  <c r="K3868" i="23" a="1"/>
  <c r="K3868" i="23" s="1"/>
  <c r="K3869" i="23" a="1"/>
  <c r="K3869" i="23" s="1"/>
  <c r="K3870" i="23" a="1"/>
  <c r="K3870" i="23" s="1"/>
  <c r="K3871" i="23" a="1"/>
  <c r="K3871" i="23" s="1"/>
  <c r="K3872" i="23" a="1"/>
  <c r="K3872" i="23" s="1"/>
  <c r="K3873" i="23" a="1"/>
  <c r="K3873" i="23" s="1"/>
  <c r="K3874" i="23" a="1"/>
  <c r="K3874" i="23" s="1"/>
  <c r="K3875" i="23" a="1"/>
  <c r="K3875" i="23" s="1"/>
  <c r="K3876" i="23" a="1"/>
  <c r="K3876" i="23" s="1"/>
  <c r="K3877" i="23" a="1"/>
  <c r="K3877" i="23" s="1"/>
  <c r="K3878" i="23" a="1"/>
  <c r="K3878" i="23" s="1"/>
  <c r="K3879" i="23" a="1"/>
  <c r="K3879" i="23" s="1"/>
  <c r="K3880" i="23" a="1"/>
  <c r="K3880" i="23" s="1"/>
  <c r="K3881" i="23" a="1"/>
  <c r="K3881" i="23" s="1"/>
  <c r="K3882" i="23" a="1"/>
  <c r="K3882" i="23" s="1"/>
  <c r="K3883" i="23" a="1"/>
  <c r="K3883" i="23" s="1"/>
  <c r="K3884" i="23" a="1"/>
  <c r="K3884" i="23" s="1"/>
  <c r="K3885" i="23" a="1"/>
  <c r="K3885" i="23" s="1"/>
  <c r="K3886" i="23" a="1"/>
  <c r="K3886" i="23" s="1"/>
  <c r="K3887" i="23" a="1"/>
  <c r="K3887" i="23" s="1"/>
  <c r="K3888" i="23" a="1"/>
  <c r="K3888" i="23" s="1"/>
  <c r="K3889" i="23" a="1"/>
  <c r="K3889" i="23" s="1"/>
  <c r="K3890" i="23" a="1"/>
  <c r="K3890" i="23" s="1"/>
  <c r="K3891" i="23" a="1"/>
  <c r="K3891" i="23" s="1"/>
  <c r="K3892" i="23" a="1"/>
  <c r="K3892" i="23" s="1"/>
  <c r="K3893" i="23" a="1"/>
  <c r="K3893" i="23" s="1"/>
  <c r="K3894" i="23" a="1"/>
  <c r="K3894" i="23" s="1"/>
  <c r="K3895" i="23" a="1"/>
  <c r="K3895" i="23" s="1"/>
  <c r="K3896" i="23" a="1"/>
  <c r="K3896" i="23" s="1"/>
  <c r="K3897" i="23" a="1"/>
  <c r="K3897" i="23" s="1"/>
  <c r="K3898" i="23" a="1"/>
  <c r="K3898" i="23" s="1"/>
  <c r="K3899" i="23" a="1"/>
  <c r="K3899" i="23" s="1"/>
  <c r="K3900" i="23" a="1"/>
  <c r="K3900" i="23" s="1"/>
  <c r="K3901" i="23" a="1"/>
  <c r="K3901" i="23" s="1"/>
  <c r="K3902" i="23" a="1"/>
  <c r="K3902" i="23" s="1"/>
  <c r="K3903" i="23" a="1"/>
  <c r="K3903" i="23" s="1"/>
  <c r="K3904" i="23" a="1"/>
  <c r="K3904" i="23" s="1"/>
  <c r="K3905" i="23" a="1"/>
  <c r="K3905" i="23" s="1"/>
  <c r="K3906" i="23" a="1"/>
  <c r="K3906" i="23" s="1"/>
  <c r="K3907" i="23" a="1"/>
  <c r="K3907" i="23" s="1"/>
  <c r="K3908" i="23" a="1"/>
  <c r="K3908" i="23" s="1"/>
  <c r="K3909" i="23" a="1"/>
  <c r="K3909" i="23" s="1"/>
  <c r="K3910" i="23" a="1"/>
  <c r="K3910" i="23" s="1"/>
  <c r="K3911" i="23" a="1"/>
  <c r="K3911" i="23" s="1"/>
  <c r="K3912" i="23" a="1"/>
  <c r="K3912" i="23" s="1"/>
  <c r="K3913" i="23" a="1"/>
  <c r="K3913" i="23" s="1"/>
  <c r="K3914" i="23" a="1"/>
  <c r="K3914" i="23" s="1"/>
  <c r="K3915" i="23" a="1"/>
  <c r="K3915" i="23" s="1"/>
  <c r="K3916" i="23" a="1"/>
  <c r="K3916" i="23" s="1"/>
  <c r="K3917" i="23" a="1"/>
  <c r="K3917" i="23" s="1"/>
  <c r="K3918" i="23" a="1"/>
  <c r="K3918" i="23" s="1"/>
  <c r="K3919" i="23" a="1"/>
  <c r="K3919" i="23" s="1"/>
  <c r="K3920" i="23" a="1"/>
  <c r="K3920" i="23" s="1"/>
  <c r="K3921" i="23" a="1"/>
  <c r="K3921" i="23" s="1"/>
  <c r="K3922" i="23" a="1"/>
  <c r="K3922" i="23" s="1"/>
  <c r="K3923" i="23" a="1"/>
  <c r="K3923" i="23" s="1"/>
  <c r="K3924" i="23" a="1"/>
  <c r="K3924" i="23" s="1"/>
  <c r="K3925" i="23" a="1"/>
  <c r="K3925" i="23" s="1"/>
  <c r="K3926" i="23" a="1"/>
  <c r="K3926" i="23" s="1"/>
  <c r="K3927" i="23" a="1"/>
  <c r="K3927" i="23" s="1"/>
  <c r="K3928" i="23" a="1"/>
  <c r="K3928" i="23" s="1"/>
  <c r="K3929" i="23" a="1"/>
  <c r="K3929" i="23" s="1"/>
  <c r="K3930" i="23" a="1"/>
  <c r="K3930" i="23" s="1"/>
  <c r="K3931" i="23" a="1"/>
  <c r="K3931" i="23" s="1"/>
  <c r="K3932" i="23" a="1"/>
  <c r="K3932" i="23" s="1"/>
  <c r="K3933" i="23" a="1"/>
  <c r="K3933" i="23" s="1"/>
  <c r="K3934" i="23" a="1"/>
  <c r="K3934" i="23" s="1"/>
  <c r="K3935" i="23" a="1"/>
  <c r="K3935" i="23" s="1"/>
  <c r="K3936" i="23" a="1"/>
  <c r="K3936" i="23" s="1"/>
  <c r="K3937" i="23" a="1"/>
  <c r="K3937" i="23" s="1"/>
  <c r="K3938" i="23" a="1"/>
  <c r="K3938" i="23" s="1"/>
  <c r="K3939" i="23" a="1"/>
  <c r="K3939" i="23" s="1"/>
  <c r="K3940" i="23" a="1"/>
  <c r="K3940" i="23" s="1"/>
  <c r="K3941" i="23" a="1"/>
  <c r="K3941" i="23" s="1"/>
  <c r="K3942" i="23" a="1"/>
  <c r="K3942" i="23" s="1"/>
  <c r="K3943" i="23" a="1"/>
  <c r="K3943" i="23" s="1"/>
  <c r="K3944" i="23" a="1"/>
  <c r="K3944" i="23" s="1"/>
  <c r="K3945" i="23" a="1"/>
  <c r="K3945" i="23" s="1"/>
  <c r="K3946" i="23" a="1"/>
  <c r="K3946" i="23" s="1"/>
  <c r="K3947" i="23" a="1"/>
  <c r="K3947" i="23" s="1"/>
  <c r="K3948" i="23" a="1"/>
  <c r="K3948" i="23" s="1"/>
  <c r="K3949" i="23" a="1"/>
  <c r="K3949" i="23"/>
  <c r="K3950" i="23" a="1"/>
  <c r="K3950" i="23" s="1"/>
  <c r="K3951" i="23" a="1"/>
  <c r="K3951" i="23" s="1"/>
  <c r="K3952" i="23" a="1"/>
  <c r="K3952" i="23" s="1"/>
  <c r="K3953" i="23" a="1"/>
  <c r="K3953" i="23" s="1"/>
  <c r="K3954" i="23" a="1"/>
  <c r="K3954" i="23" s="1"/>
  <c r="K3955" i="23" a="1"/>
  <c r="K3955" i="23" s="1"/>
  <c r="K3956" i="23" a="1"/>
  <c r="K3956" i="23" s="1"/>
  <c r="K3957" i="23" a="1"/>
  <c r="K3957" i="23" s="1"/>
  <c r="K3958" i="23" a="1"/>
  <c r="K3958" i="23" s="1"/>
  <c r="K3959" i="23" a="1"/>
  <c r="K3959" i="23" s="1"/>
  <c r="K3960" i="23" a="1"/>
  <c r="K3960" i="23" s="1"/>
  <c r="K3961" i="23" a="1"/>
  <c r="K3961" i="23" s="1"/>
  <c r="K3962" i="23" a="1"/>
  <c r="K3962" i="23" s="1"/>
  <c r="K3963" i="23" a="1"/>
  <c r="K3963" i="23" s="1"/>
  <c r="K3964" i="23" a="1"/>
  <c r="K3964" i="23" s="1"/>
  <c r="K3965" i="23" a="1"/>
  <c r="K3965" i="23" s="1"/>
  <c r="K3966" i="23" a="1"/>
  <c r="K3966" i="23" s="1"/>
  <c r="K3967" i="23" a="1"/>
  <c r="K3967" i="23" s="1"/>
  <c r="K3968" i="23" a="1"/>
  <c r="K3968" i="23" s="1"/>
  <c r="K3969" i="23" a="1"/>
  <c r="K3969" i="23" s="1"/>
  <c r="K3970" i="23" a="1"/>
  <c r="K3970" i="23" s="1"/>
  <c r="K3971" i="23" a="1"/>
  <c r="K3971" i="23" s="1"/>
  <c r="K3972" i="23" a="1"/>
  <c r="K3972" i="23" s="1"/>
  <c r="K3973" i="23" a="1"/>
  <c r="K3973" i="23" s="1"/>
  <c r="K3974" i="23" a="1"/>
  <c r="K3974" i="23" s="1"/>
  <c r="K3975" i="23" a="1"/>
  <c r="K3975" i="23" s="1"/>
  <c r="K3976" i="23" a="1"/>
  <c r="K3976" i="23" s="1"/>
  <c r="K3977" i="23" a="1"/>
  <c r="K3977" i="23" s="1"/>
  <c r="K3978" i="23" a="1"/>
  <c r="K3978" i="23" s="1"/>
  <c r="K3979" i="23" a="1"/>
  <c r="K3979" i="23" s="1"/>
  <c r="K3980" i="23" a="1"/>
  <c r="K3980" i="23" s="1"/>
  <c r="K3981" i="23" a="1"/>
  <c r="K3981" i="23" s="1"/>
  <c r="K3982" i="23" a="1"/>
  <c r="K3982" i="23" s="1"/>
  <c r="K3983" i="23" a="1"/>
  <c r="K3983" i="23" s="1"/>
  <c r="K3984" i="23" a="1"/>
  <c r="K3984" i="23" s="1"/>
  <c r="K3985" i="23" a="1"/>
  <c r="K3985" i="23" s="1"/>
  <c r="K3986" i="23" a="1"/>
  <c r="K3986" i="23" s="1"/>
  <c r="K3987" i="23" a="1"/>
  <c r="K3987" i="23" s="1"/>
  <c r="K3988" i="23" a="1"/>
  <c r="K3988" i="23" s="1"/>
  <c r="K3989" i="23" a="1"/>
  <c r="K3989" i="23" s="1"/>
  <c r="K3990" i="23" a="1"/>
  <c r="K3990" i="23" s="1"/>
  <c r="K3991" i="23" a="1"/>
  <c r="K3991" i="23" s="1"/>
  <c r="K3992" i="23" a="1"/>
  <c r="K3992" i="23" s="1"/>
  <c r="K3993" i="23" a="1"/>
  <c r="K3993" i="23" s="1"/>
  <c r="K3994" i="23" a="1"/>
  <c r="K3994" i="23" s="1"/>
  <c r="K3995" i="23" a="1"/>
  <c r="K3995" i="23" s="1"/>
  <c r="K3996" i="23" a="1"/>
  <c r="K3996" i="23" s="1"/>
  <c r="K3997" i="23" a="1"/>
  <c r="K3997" i="23" s="1"/>
  <c r="K3998" i="23" a="1"/>
  <c r="K3998" i="23" s="1"/>
  <c r="K3999" i="23" a="1"/>
  <c r="K3999" i="23" s="1"/>
  <c r="K4000" i="23" a="1"/>
  <c r="K4000" i="23" s="1"/>
  <c r="K4001" i="23" a="1"/>
  <c r="K4001" i="23" s="1"/>
  <c r="K4002" i="23" a="1"/>
  <c r="K4002" i="23" s="1"/>
  <c r="K4003" i="23" a="1"/>
  <c r="K4003" i="23" s="1"/>
  <c r="K4004" i="23" a="1"/>
  <c r="K4004" i="23" s="1"/>
  <c r="K4005" i="23" a="1"/>
  <c r="K4005" i="23" s="1"/>
  <c r="K4006" i="23" a="1"/>
  <c r="K4006" i="23" s="1"/>
  <c r="K4007" i="23" a="1"/>
  <c r="K4007" i="23" s="1"/>
  <c r="K4008" i="23" a="1"/>
  <c r="K4008" i="23" s="1"/>
  <c r="K4009" i="23" a="1"/>
  <c r="K4009" i="23" s="1"/>
  <c r="K4010" i="23" a="1"/>
  <c r="K4010" i="23" s="1"/>
  <c r="K4011" i="23" a="1"/>
  <c r="K4011" i="23" s="1"/>
  <c r="K4012" i="23" a="1"/>
  <c r="K4012" i="23" s="1"/>
  <c r="K4013" i="23" a="1"/>
  <c r="K4013" i="23" s="1"/>
  <c r="K4014" i="23" a="1"/>
  <c r="K4014" i="23" s="1"/>
  <c r="K4015" i="23" a="1"/>
  <c r="K4015" i="23" s="1"/>
  <c r="K4016" i="23" a="1"/>
  <c r="K4016" i="23" s="1"/>
  <c r="K4017" i="23" a="1"/>
  <c r="K4017" i="23" s="1"/>
  <c r="K4018" i="23" a="1"/>
  <c r="K4018" i="23" s="1"/>
  <c r="K4019" i="23" a="1"/>
  <c r="K4019" i="23" s="1"/>
  <c r="K4020" i="23" a="1"/>
  <c r="K4020" i="23" s="1"/>
  <c r="K4021" i="23" a="1"/>
  <c r="K4021" i="23" s="1"/>
  <c r="K4022" i="23" a="1"/>
  <c r="K4022" i="23" s="1"/>
  <c r="K4023" i="23" a="1"/>
  <c r="K4023" i="23" s="1"/>
  <c r="K4024" i="23" a="1"/>
  <c r="K4024" i="23" s="1"/>
  <c r="K4025" i="23" a="1"/>
  <c r="K4025" i="23" s="1"/>
  <c r="K4026" i="23" a="1"/>
  <c r="K4026" i="23" s="1"/>
  <c r="K4027" i="23" a="1"/>
  <c r="K4027" i="23" s="1"/>
  <c r="K4028" i="23" a="1"/>
  <c r="K4028" i="23" s="1"/>
  <c r="K4029" i="23" a="1"/>
  <c r="K4029" i="23" s="1"/>
  <c r="K4030" i="23" a="1"/>
  <c r="K4030" i="23" s="1"/>
  <c r="K4031" i="23" a="1"/>
  <c r="K4031" i="23" s="1"/>
  <c r="K4032" i="23" a="1"/>
  <c r="K4032" i="23" s="1"/>
  <c r="K4033" i="23" a="1"/>
  <c r="K4033" i="23" s="1"/>
  <c r="K4034" i="23" a="1"/>
  <c r="K4034" i="23" s="1"/>
  <c r="K4035" i="23" a="1"/>
  <c r="K4035" i="23" s="1"/>
  <c r="K4036" i="23" a="1"/>
  <c r="K4036" i="23" s="1"/>
  <c r="K4037" i="23" a="1"/>
  <c r="K4037" i="23" s="1"/>
  <c r="K4038" i="23" a="1"/>
  <c r="K4038" i="23" s="1"/>
  <c r="K4039" i="23" a="1"/>
  <c r="K4039" i="23" s="1"/>
  <c r="K4040" i="23" a="1"/>
  <c r="K4040" i="23" s="1"/>
  <c r="K4041" i="23" a="1"/>
  <c r="K4041" i="23" s="1"/>
  <c r="K4042" i="23" a="1"/>
  <c r="K4042" i="23" s="1"/>
  <c r="K4043" i="23" a="1"/>
  <c r="K4043" i="23" s="1"/>
  <c r="K4044" i="23" a="1"/>
  <c r="K4044" i="23" s="1"/>
  <c r="K4045" i="23" a="1"/>
  <c r="K4045" i="23" s="1"/>
  <c r="K4046" i="23" a="1"/>
  <c r="K4046" i="23" s="1"/>
  <c r="K4047" i="23" a="1"/>
  <c r="K4047" i="23" s="1"/>
  <c r="K4048" i="23" a="1"/>
  <c r="K4048" i="23" s="1"/>
  <c r="K4049" i="23" a="1"/>
  <c r="K4049" i="23" s="1"/>
  <c r="K4050" i="23" a="1"/>
  <c r="K4050" i="23" s="1"/>
  <c r="K4051" i="23" a="1"/>
  <c r="K4051" i="23" s="1"/>
  <c r="K4052" i="23" a="1"/>
  <c r="K4052" i="23" s="1"/>
  <c r="K4053" i="23" a="1"/>
  <c r="K4053" i="23" s="1"/>
  <c r="K4054" i="23" a="1"/>
  <c r="K4054" i="23" s="1"/>
  <c r="K4055" i="23" a="1"/>
  <c r="K4055" i="23" s="1"/>
  <c r="K4056" i="23" a="1"/>
  <c r="K4056" i="23" s="1"/>
  <c r="K4057" i="23" a="1"/>
  <c r="K4057" i="23" s="1"/>
  <c r="K4058" i="23" a="1"/>
  <c r="K4058" i="23" s="1"/>
  <c r="K4059" i="23" a="1"/>
  <c r="K4059" i="23" s="1"/>
  <c r="K4060" i="23" a="1"/>
  <c r="K4060" i="23" s="1"/>
  <c r="K4061" i="23" a="1"/>
  <c r="K4061" i="23" s="1"/>
  <c r="K4062" i="23" a="1"/>
  <c r="K4062" i="23" s="1"/>
  <c r="K4063" i="23" a="1"/>
  <c r="K4063" i="23" s="1"/>
  <c r="K4064" i="23" a="1"/>
  <c r="K4064" i="23" s="1"/>
  <c r="K4065" i="23" a="1"/>
  <c r="K4065" i="23" s="1"/>
  <c r="K4066" i="23" a="1"/>
  <c r="K4066" i="23" s="1"/>
  <c r="K4067" i="23" a="1"/>
  <c r="K4067" i="23" s="1"/>
  <c r="K4068" i="23" a="1"/>
  <c r="K4068" i="23" s="1"/>
  <c r="K4069" i="23" a="1"/>
  <c r="K4069" i="23" s="1"/>
  <c r="K4070" i="23" a="1"/>
  <c r="K4070" i="23" s="1"/>
  <c r="K4071" i="23" a="1"/>
  <c r="K4071" i="23" s="1"/>
  <c r="K4072" i="23" a="1"/>
  <c r="K4072" i="23" s="1"/>
  <c r="K4073" i="23" a="1"/>
  <c r="K4073" i="23" s="1"/>
  <c r="K4074" i="23" a="1"/>
  <c r="K4074" i="23" s="1"/>
  <c r="K4075" i="23" a="1"/>
  <c r="K4075" i="23" s="1"/>
  <c r="K4076" i="23" a="1"/>
  <c r="K4076" i="23"/>
  <c r="K4077" i="23" a="1"/>
  <c r="K4077" i="23" s="1"/>
  <c r="K4078" i="23" a="1"/>
  <c r="K4078" i="23" s="1"/>
  <c r="K4079" i="23" a="1"/>
  <c r="K4079" i="23" s="1"/>
  <c r="K4080" i="23" a="1"/>
  <c r="K4080" i="23" s="1"/>
  <c r="K4081" i="23" a="1"/>
  <c r="K4081" i="23" s="1"/>
  <c r="K4082" i="23" a="1"/>
  <c r="K4082" i="23" s="1"/>
  <c r="K4083" i="23" a="1"/>
  <c r="K4083" i="23" s="1"/>
  <c r="K4084" i="23" a="1"/>
  <c r="K4084" i="23" s="1"/>
  <c r="K4085" i="23" a="1"/>
  <c r="K4085" i="23" s="1"/>
  <c r="K4086" i="23" a="1"/>
  <c r="K4086" i="23" s="1"/>
  <c r="K4087" i="23" a="1"/>
  <c r="K4087" i="23" s="1"/>
  <c r="K4088" i="23" a="1"/>
  <c r="K4088" i="23" s="1"/>
  <c r="K4089" i="23" a="1"/>
  <c r="K4089" i="23" s="1"/>
  <c r="K4090" i="23" a="1"/>
  <c r="K4090" i="23" s="1"/>
  <c r="K4091" i="23" a="1"/>
  <c r="K4091" i="23" s="1"/>
  <c r="K4092" i="23" a="1"/>
  <c r="K4092" i="23" s="1"/>
  <c r="K4093" i="23" a="1"/>
  <c r="K4093" i="23" s="1"/>
  <c r="K4094" i="23" a="1"/>
  <c r="K4094" i="23" s="1"/>
  <c r="K4095" i="23" a="1"/>
  <c r="K4095" i="23" s="1"/>
  <c r="K4096" i="23" a="1"/>
  <c r="K4096" i="23" s="1"/>
  <c r="K4097" i="23" a="1"/>
  <c r="K4097" i="23" s="1"/>
  <c r="K4098" i="23" a="1"/>
  <c r="K4098" i="23" s="1"/>
  <c r="K4099" i="23" a="1"/>
  <c r="K4099" i="23" s="1"/>
  <c r="K4100" i="23" a="1"/>
  <c r="K4100" i="23" s="1"/>
  <c r="K4101" i="23" a="1"/>
  <c r="K4101" i="23" s="1"/>
  <c r="K4102" i="23" a="1"/>
  <c r="K4102" i="23" s="1"/>
  <c r="K4103" i="23" a="1"/>
  <c r="K4103" i="23" s="1"/>
  <c r="K4104" i="23" a="1"/>
  <c r="K4104" i="23" s="1"/>
  <c r="K4105" i="23" a="1"/>
  <c r="K4105" i="23" s="1"/>
  <c r="K4106" i="23" a="1"/>
  <c r="K4106" i="23" s="1"/>
  <c r="K4107" i="23" a="1"/>
  <c r="K4107" i="23" s="1"/>
  <c r="K4108" i="23" a="1"/>
  <c r="K4108" i="23" s="1"/>
  <c r="K4109" i="23" a="1"/>
  <c r="K4109" i="23" s="1"/>
  <c r="K4110" i="23" a="1"/>
  <c r="K4110" i="23" s="1"/>
  <c r="K4111" i="23" a="1"/>
  <c r="K4111" i="23" s="1"/>
  <c r="K4112" i="23" a="1"/>
  <c r="K4112" i="23" s="1"/>
  <c r="K4113" i="23" a="1"/>
  <c r="K4113" i="23" s="1"/>
  <c r="K4114" i="23" a="1"/>
  <c r="K4114" i="23" s="1"/>
  <c r="K4115" i="23" a="1"/>
  <c r="K4115" i="23" s="1"/>
  <c r="K4116" i="23" a="1"/>
  <c r="K4116" i="23" s="1"/>
  <c r="K4117" i="23" a="1"/>
  <c r="K4117" i="23" s="1"/>
  <c r="K4118" i="23" a="1"/>
  <c r="K4118" i="23" s="1"/>
  <c r="K4119" i="23" a="1"/>
  <c r="K4119" i="23" s="1"/>
  <c r="K4120" i="23" a="1"/>
  <c r="K4120" i="23" s="1"/>
  <c r="K4121" i="23" a="1"/>
  <c r="K4121" i="23" s="1"/>
  <c r="K4122" i="23" a="1"/>
  <c r="K4122" i="23" s="1"/>
  <c r="K4123" i="23" a="1"/>
  <c r="K4123" i="23" s="1"/>
  <c r="K4124" i="23" a="1"/>
  <c r="K4124" i="23" s="1"/>
  <c r="K4125" i="23" a="1"/>
  <c r="K4125" i="23" s="1"/>
  <c r="K4126" i="23" a="1"/>
  <c r="K4126" i="23" s="1"/>
  <c r="K4127" i="23" a="1"/>
  <c r="K4127" i="23" s="1"/>
  <c r="K4128" i="23" a="1"/>
  <c r="K4128" i="23" s="1"/>
  <c r="K4129" i="23" a="1"/>
  <c r="K4129" i="23" s="1"/>
  <c r="K4130" i="23" a="1"/>
  <c r="K4130" i="23" s="1"/>
  <c r="K4131" i="23" a="1"/>
  <c r="K4131" i="23" s="1"/>
  <c r="K4132" i="23" a="1"/>
  <c r="K4132" i="23" s="1"/>
  <c r="K4133" i="23" a="1"/>
  <c r="K4133" i="23" s="1"/>
  <c r="K4134" i="23" a="1"/>
  <c r="K4134" i="23" s="1"/>
  <c r="K4135" i="23" a="1"/>
  <c r="K4135" i="23" s="1"/>
  <c r="K4136" i="23" a="1"/>
  <c r="K4136" i="23" s="1"/>
  <c r="K4137" i="23" a="1"/>
  <c r="K4137" i="23" s="1"/>
  <c r="K4138" i="23" a="1"/>
  <c r="K4138" i="23" s="1"/>
  <c r="K4139" i="23" a="1"/>
  <c r="K4139" i="23" s="1"/>
  <c r="K4140" i="23" a="1"/>
  <c r="K4140" i="23" s="1"/>
  <c r="K4141" i="23" a="1"/>
  <c r="K4141" i="23" s="1"/>
  <c r="K4142" i="23" a="1"/>
  <c r="K4142" i="23" s="1"/>
  <c r="K4143" i="23" a="1"/>
  <c r="K4143" i="23" s="1"/>
  <c r="K4144" i="23" a="1"/>
  <c r="K4144" i="23" s="1"/>
  <c r="K4145" i="23" a="1"/>
  <c r="K4145" i="23" s="1"/>
  <c r="K4146" i="23" a="1"/>
  <c r="K4146" i="23" s="1"/>
  <c r="K4147" i="23" a="1"/>
  <c r="K4147" i="23" s="1"/>
  <c r="K4148" i="23" a="1"/>
  <c r="K4148" i="23" s="1"/>
  <c r="K4149" i="23" a="1"/>
  <c r="K4149" i="23" s="1"/>
  <c r="K4150" i="23" a="1"/>
  <c r="K4150" i="23" s="1"/>
  <c r="K4151" i="23" a="1"/>
  <c r="K4151" i="23" s="1"/>
  <c r="K4152" i="23" a="1"/>
  <c r="K4152" i="23" s="1"/>
  <c r="K4153" i="23" a="1"/>
  <c r="K4153" i="23" s="1"/>
  <c r="K4154" i="23" a="1"/>
  <c r="K4154" i="23" s="1"/>
  <c r="K4155" i="23" a="1"/>
  <c r="K4155" i="23" s="1"/>
  <c r="K4156" i="23" a="1"/>
  <c r="K4156" i="23" s="1"/>
  <c r="K4157" i="23" a="1"/>
  <c r="K4157" i="23" s="1"/>
  <c r="K4158" i="23" a="1"/>
  <c r="K4158" i="23" s="1"/>
  <c r="K4159" i="23" a="1"/>
  <c r="K4159" i="23" s="1"/>
  <c r="K4160" i="23" a="1"/>
  <c r="K4160" i="23" s="1"/>
  <c r="K4161" i="23" a="1"/>
  <c r="K4161" i="23" s="1"/>
  <c r="K4162" i="23" a="1"/>
  <c r="K4162" i="23" s="1"/>
  <c r="K4163" i="23" a="1"/>
  <c r="K4163" i="23" s="1"/>
  <c r="K4164" i="23" a="1"/>
  <c r="K4164" i="23" s="1"/>
  <c r="K4165" i="23" a="1"/>
  <c r="K4165" i="23" s="1"/>
  <c r="K4166" i="23" a="1"/>
  <c r="K4166" i="23" s="1"/>
  <c r="K4167" i="23" a="1"/>
  <c r="K4167" i="23" s="1"/>
  <c r="K4168" i="23" a="1"/>
  <c r="K4168" i="23" s="1"/>
  <c r="K4169" i="23" a="1"/>
  <c r="K4169" i="23" s="1"/>
  <c r="K4170" i="23" a="1"/>
  <c r="K4170" i="23" s="1"/>
  <c r="K4171" i="23" a="1"/>
  <c r="K4171" i="23" s="1"/>
  <c r="K4172" i="23" a="1"/>
  <c r="K4172" i="23" s="1"/>
  <c r="K4173" i="23" a="1"/>
  <c r="K4173" i="23" s="1"/>
  <c r="K4174" i="23" a="1"/>
  <c r="K4174" i="23" s="1"/>
  <c r="K4175" i="23" a="1"/>
  <c r="K4175" i="23" s="1"/>
  <c r="K4176" i="23" a="1"/>
  <c r="K4176" i="23" s="1"/>
  <c r="K4177" i="23" a="1"/>
  <c r="K4177" i="23" s="1"/>
  <c r="K4178" i="23" a="1"/>
  <c r="K4178" i="23" s="1"/>
  <c r="K4179" i="23" a="1"/>
  <c r="K4179" i="23" s="1"/>
  <c r="K4180" i="23" a="1"/>
  <c r="K4180" i="23" s="1"/>
  <c r="K4181" i="23" a="1"/>
  <c r="K4181" i="23" s="1"/>
  <c r="K4182" i="23" a="1"/>
  <c r="K4182" i="23" s="1"/>
  <c r="K4183" i="23" a="1"/>
  <c r="K4183" i="23" s="1"/>
  <c r="K4184" i="23" a="1"/>
  <c r="K4184" i="23" s="1"/>
  <c r="K4185" i="23" a="1"/>
  <c r="K4185" i="23" s="1"/>
  <c r="K4186" i="23" a="1"/>
  <c r="K4186" i="23" s="1"/>
  <c r="K4187" i="23" a="1"/>
  <c r="K4187" i="23" s="1"/>
  <c r="K4188" i="23" a="1"/>
  <c r="K4188" i="23" s="1"/>
  <c r="K4189" i="23" a="1"/>
  <c r="K4189" i="23" s="1"/>
  <c r="K4190" i="23" a="1"/>
  <c r="K4190" i="23" s="1"/>
  <c r="K4191" i="23" a="1"/>
  <c r="K4191" i="23" s="1"/>
  <c r="K4192" i="23" a="1"/>
  <c r="K4192" i="23" s="1"/>
  <c r="K4193" i="23" a="1"/>
  <c r="K4193" i="23" s="1"/>
  <c r="K4194" i="23" a="1"/>
  <c r="K4194" i="23" s="1"/>
  <c r="K4195" i="23" a="1"/>
  <c r="K4195" i="23" s="1"/>
  <c r="K4196" i="23" a="1"/>
  <c r="K4196" i="23" s="1"/>
  <c r="K4197" i="23" a="1"/>
  <c r="K4197" i="23" s="1"/>
  <c r="K4198" i="23" a="1"/>
  <c r="K4198" i="23" s="1"/>
  <c r="K4199" i="23" a="1"/>
  <c r="K4199" i="23" s="1"/>
  <c r="K4200" i="23" a="1"/>
  <c r="K4200" i="23" s="1"/>
  <c r="K4201" i="23" a="1"/>
  <c r="K4201" i="23" s="1"/>
  <c r="K4202" i="23" a="1"/>
  <c r="K4202" i="23" s="1"/>
  <c r="K4203" i="23" a="1"/>
  <c r="K4203" i="23" s="1"/>
  <c r="K4204" i="23" a="1"/>
  <c r="K4204" i="23" s="1"/>
  <c r="K4205" i="23" a="1"/>
  <c r="K4205" i="23" s="1"/>
  <c r="K4206" i="23" a="1"/>
  <c r="K4206" i="23" s="1"/>
  <c r="K4207" i="23" a="1"/>
  <c r="K4207" i="23" s="1"/>
  <c r="K4208" i="23" a="1"/>
  <c r="K4208" i="23" s="1"/>
  <c r="K4209" i="23" a="1"/>
  <c r="K4209" i="23" s="1"/>
  <c r="K4210" i="23" a="1"/>
  <c r="K4210" i="23" s="1"/>
  <c r="K4211" i="23" a="1"/>
  <c r="K4211" i="23" s="1"/>
  <c r="K4212" i="23" a="1"/>
  <c r="K4212" i="23" s="1"/>
  <c r="K4213" i="23" a="1"/>
  <c r="K4213" i="23" s="1"/>
  <c r="K4214" i="23" a="1"/>
  <c r="K4214" i="23" s="1"/>
  <c r="K4215" i="23" a="1"/>
  <c r="K4215" i="23"/>
  <c r="K4216" i="23" a="1"/>
  <c r="K4216" i="23" s="1"/>
  <c r="K4217" i="23" a="1"/>
  <c r="K4217" i="23" s="1"/>
  <c r="K4218" i="23" a="1"/>
  <c r="K4218" i="23" s="1"/>
  <c r="K4219" i="23" a="1"/>
  <c r="K4219" i="23" s="1"/>
  <c r="K4220" i="23" a="1"/>
  <c r="K4220" i="23" s="1"/>
  <c r="K4221" i="23" a="1"/>
  <c r="K4221" i="23" s="1"/>
  <c r="K4222" i="23" a="1"/>
  <c r="K4222" i="23" s="1"/>
  <c r="K4223" i="23" a="1"/>
  <c r="K4223" i="23" s="1"/>
  <c r="K4224" i="23" a="1"/>
  <c r="K4224" i="23" s="1"/>
  <c r="K4225" i="23" a="1"/>
  <c r="K4225" i="23" s="1"/>
  <c r="K4226" i="23" a="1"/>
  <c r="K4226" i="23" s="1"/>
  <c r="K4227" i="23" a="1"/>
  <c r="K4227" i="23" s="1"/>
  <c r="K4228" i="23" a="1"/>
  <c r="K4228" i="23" s="1"/>
  <c r="K4229" i="23" a="1"/>
  <c r="K4229" i="23" s="1"/>
  <c r="K4230" i="23" a="1"/>
  <c r="K4230" i="23" s="1"/>
  <c r="K4231" i="23" a="1"/>
  <c r="K4231" i="23" s="1"/>
  <c r="K4232" i="23" a="1"/>
  <c r="K4232" i="23" s="1"/>
  <c r="K4233" i="23" a="1"/>
  <c r="K4233" i="23" s="1"/>
  <c r="K4234" i="23" a="1"/>
  <c r="K4234" i="23" s="1"/>
  <c r="K4235" i="23" a="1"/>
  <c r="K4235" i="23" s="1"/>
  <c r="K4236" i="23" a="1"/>
  <c r="K4236" i="23" s="1"/>
  <c r="K4237" i="23" a="1"/>
  <c r="K4237" i="23" s="1"/>
  <c r="K4238" i="23" a="1"/>
  <c r="K4238" i="23" s="1"/>
  <c r="K4239" i="23" a="1"/>
  <c r="K4239" i="23" s="1"/>
  <c r="K4240" i="23" a="1"/>
  <c r="K4240" i="23" s="1"/>
  <c r="K4241" i="23" a="1"/>
  <c r="K4241" i="23" s="1"/>
  <c r="K4242" i="23" a="1"/>
  <c r="K4242" i="23" s="1"/>
  <c r="K4243" i="23" a="1"/>
  <c r="K4243" i="23" s="1"/>
  <c r="K4244" i="23" a="1"/>
  <c r="K4244" i="23" s="1"/>
  <c r="K4245" i="23" a="1"/>
  <c r="K4245" i="23" s="1"/>
  <c r="K4246" i="23" a="1"/>
  <c r="K4246" i="23" s="1"/>
  <c r="K4247" i="23" a="1"/>
  <c r="K4247" i="23" s="1"/>
  <c r="K4248" i="23" a="1"/>
  <c r="K4248" i="23" s="1"/>
  <c r="K4249" i="23" a="1"/>
  <c r="K4249" i="23" s="1"/>
  <c r="K4250" i="23" a="1"/>
  <c r="K4250" i="23" s="1"/>
  <c r="K4251" i="23" a="1"/>
  <c r="K4251" i="23" s="1"/>
  <c r="K4252" i="23" a="1"/>
  <c r="K4252" i="23" s="1"/>
  <c r="K4253" i="23" a="1"/>
  <c r="K4253" i="23" s="1"/>
  <c r="K4254" i="23" a="1"/>
  <c r="K4254" i="23" s="1"/>
  <c r="K4255" i="23" a="1"/>
  <c r="K4255" i="23" s="1"/>
  <c r="K4256" i="23" a="1"/>
  <c r="K4256" i="23" s="1"/>
  <c r="K4257" i="23" a="1"/>
  <c r="K4257" i="23" s="1"/>
  <c r="K4258" i="23" a="1"/>
  <c r="K4258" i="23" s="1"/>
  <c r="K4259" i="23" a="1"/>
  <c r="K4259" i="23" s="1"/>
  <c r="K4260" i="23" a="1"/>
  <c r="K4260" i="23" s="1"/>
  <c r="K4261" i="23" a="1"/>
  <c r="K4261" i="23" s="1"/>
  <c r="K4262" i="23" a="1"/>
  <c r="K4262" i="23" s="1"/>
  <c r="K4263" i="23" a="1"/>
  <c r="K4263" i="23" s="1"/>
  <c r="K4264" i="23" a="1"/>
  <c r="K4264" i="23" s="1"/>
  <c r="K4265" i="23" a="1"/>
  <c r="K4265" i="23" s="1"/>
  <c r="K4266" i="23" a="1"/>
  <c r="K4266" i="23" s="1"/>
  <c r="K4267" i="23" a="1"/>
  <c r="K4267" i="23" s="1"/>
  <c r="K4268" i="23" a="1"/>
  <c r="K4268" i="23" s="1"/>
  <c r="K4269" i="23" a="1"/>
  <c r="K4269" i="23" s="1"/>
  <c r="K4270" i="23" a="1"/>
  <c r="K4270" i="23" s="1"/>
  <c r="K4271" i="23" a="1"/>
  <c r="K4271" i="23" s="1"/>
  <c r="K4272" i="23" a="1"/>
  <c r="K4272" i="23" s="1"/>
  <c r="K4273" i="23" a="1"/>
  <c r="K4273" i="23" s="1"/>
  <c r="K4274" i="23" a="1"/>
  <c r="K4274" i="23" s="1"/>
  <c r="K4275" i="23" a="1"/>
  <c r="K4275" i="23" s="1"/>
  <c r="K4276" i="23" a="1"/>
  <c r="K4276" i="23" s="1"/>
  <c r="K4277" i="23" a="1"/>
  <c r="K4277" i="23" s="1"/>
  <c r="K4278" i="23" a="1"/>
  <c r="K4278" i="23" s="1"/>
  <c r="K4279" i="23" a="1"/>
  <c r="K4279" i="23"/>
  <c r="K4280" i="23" a="1"/>
  <c r="K4280" i="23" s="1"/>
  <c r="K4281" i="23" a="1"/>
  <c r="K4281" i="23" s="1"/>
  <c r="K4282" i="23" a="1"/>
  <c r="K4282" i="23" s="1"/>
  <c r="K4283" i="23" a="1"/>
  <c r="K4283" i="23" s="1"/>
  <c r="K4284" i="23" a="1"/>
  <c r="K4284" i="23" s="1"/>
  <c r="K4285" i="23" a="1"/>
  <c r="K4285" i="23" s="1"/>
  <c r="K4286" i="23" a="1"/>
  <c r="K4286" i="23" s="1"/>
  <c r="K4287" i="23" a="1"/>
  <c r="K4287" i="23" s="1"/>
  <c r="K4288" i="23" a="1"/>
  <c r="K4288" i="23" s="1"/>
  <c r="K4289" i="23" a="1"/>
  <c r="K4289" i="23" s="1"/>
  <c r="K4290" i="23" a="1"/>
  <c r="K4290" i="23" s="1"/>
  <c r="K4291" i="23" a="1"/>
  <c r="K4291" i="23" s="1"/>
  <c r="K4292" i="23" a="1"/>
  <c r="K4292" i="23" s="1"/>
  <c r="K4293" i="23" a="1"/>
  <c r="K4293" i="23" s="1"/>
  <c r="K4294" i="23" a="1"/>
  <c r="K4294" i="23" s="1"/>
  <c r="K4295" i="23" a="1"/>
  <c r="K4295" i="23" s="1"/>
  <c r="K4296" i="23" a="1"/>
  <c r="K4296" i="23" s="1"/>
  <c r="K4297" i="23" a="1"/>
  <c r="K4297" i="23" s="1"/>
  <c r="K4298" i="23" a="1"/>
  <c r="K4298" i="23" s="1"/>
  <c r="K4299" i="23" a="1"/>
  <c r="K4299" i="23" s="1"/>
  <c r="K4300" i="23" a="1"/>
  <c r="K4300" i="23" s="1"/>
  <c r="K4301" i="23" a="1"/>
  <c r="K4301" i="23" s="1"/>
  <c r="K4302" i="23" a="1"/>
  <c r="K4302" i="23" s="1"/>
  <c r="K4303" i="23" a="1"/>
  <c r="K4303" i="23" s="1"/>
  <c r="K4304" i="23" a="1"/>
  <c r="K4304" i="23" s="1"/>
  <c r="K4305" i="23" a="1"/>
  <c r="K4305" i="23" s="1"/>
  <c r="K4306" i="23" a="1"/>
  <c r="K4306" i="23" s="1"/>
  <c r="K4307" i="23" a="1"/>
  <c r="K4307" i="23" s="1"/>
  <c r="K4308" i="23" a="1"/>
  <c r="K4308" i="23" s="1"/>
  <c r="K4309" i="23" a="1"/>
  <c r="K4309" i="23" s="1"/>
  <c r="K4310" i="23" a="1"/>
  <c r="K4310" i="23" s="1"/>
  <c r="K4311" i="23" a="1"/>
  <c r="K4311" i="23" s="1"/>
  <c r="K4312" i="23" a="1"/>
  <c r="K4312" i="23" s="1"/>
  <c r="K4313" i="23" a="1"/>
  <c r="K4313" i="23" s="1"/>
  <c r="K4314" i="23" a="1"/>
  <c r="K4314" i="23" s="1"/>
  <c r="K4315" i="23" a="1"/>
  <c r="K4315" i="23" s="1"/>
  <c r="K4316" i="23" a="1"/>
  <c r="K4316" i="23" s="1"/>
  <c r="K4317" i="23" a="1"/>
  <c r="K4317" i="23" s="1"/>
  <c r="K4318" i="23" a="1"/>
  <c r="K4318" i="23" s="1"/>
  <c r="K4319" i="23" a="1"/>
  <c r="K4319" i="23" s="1"/>
  <c r="K4320" i="23" a="1"/>
  <c r="K4320" i="23" s="1"/>
  <c r="K4321" i="23" a="1"/>
  <c r="K4321" i="23" s="1"/>
  <c r="K4322" i="23" a="1"/>
  <c r="K4322" i="23" s="1"/>
  <c r="K4323" i="23" a="1"/>
  <c r="K4323" i="23" s="1"/>
  <c r="K4324" i="23" a="1"/>
  <c r="K4324" i="23" s="1"/>
  <c r="K4325" i="23" a="1"/>
  <c r="K4325" i="23" s="1"/>
  <c r="K4326" i="23" a="1"/>
  <c r="K4326" i="23" s="1"/>
  <c r="K4327" i="23" a="1"/>
  <c r="K4327" i="23" s="1"/>
  <c r="K4328" i="23" a="1"/>
  <c r="K4328" i="23" s="1"/>
  <c r="K4329" i="23" a="1"/>
  <c r="K4329" i="23" s="1"/>
  <c r="K4330" i="23" a="1"/>
  <c r="K4330" i="23" s="1"/>
  <c r="K4331" i="23" a="1"/>
  <c r="K4331" i="23" s="1"/>
  <c r="K4332" i="23" a="1"/>
  <c r="K4332" i="23" s="1"/>
  <c r="K4333" i="23" a="1"/>
  <c r="K4333" i="23" s="1"/>
  <c r="K4334" i="23" a="1"/>
  <c r="K4334" i="23" s="1"/>
  <c r="K4335" i="23" a="1"/>
  <c r="K4335" i="23" s="1"/>
  <c r="K4336" i="23" a="1"/>
  <c r="K4336" i="23" s="1"/>
  <c r="K4337" i="23" a="1"/>
  <c r="K4337" i="23" s="1"/>
  <c r="K4338" i="23" a="1"/>
  <c r="K4338" i="23" s="1"/>
  <c r="K4339" i="23" a="1"/>
  <c r="K4339" i="23" s="1"/>
  <c r="K4340" i="23" a="1"/>
  <c r="K4340" i="23" s="1"/>
  <c r="K4341" i="23" a="1"/>
  <c r="K4341" i="23" s="1"/>
  <c r="K4342" i="23" a="1"/>
  <c r="K4342" i="23" s="1"/>
  <c r="K4343" i="23" a="1"/>
  <c r="K4343" i="23" s="1"/>
  <c r="K4344" i="23" a="1"/>
  <c r="K4344" i="23" s="1"/>
  <c r="K4345" i="23" a="1"/>
  <c r="K4345" i="23" s="1"/>
  <c r="K4346" i="23" a="1"/>
  <c r="K4346" i="23" s="1"/>
  <c r="K4347" i="23" a="1"/>
  <c r="K4347" i="23" s="1"/>
  <c r="K4348" i="23" a="1"/>
  <c r="K4348" i="23" s="1"/>
  <c r="K4349" i="23" a="1"/>
  <c r="K4349" i="23" s="1"/>
  <c r="K4350" i="23" a="1"/>
  <c r="K4350" i="23" s="1"/>
  <c r="K4351" i="23" a="1"/>
  <c r="K4351" i="23" s="1"/>
  <c r="K4352" i="23" a="1"/>
  <c r="K4352" i="23" s="1"/>
  <c r="K4353" i="23" a="1"/>
  <c r="K4353" i="23" s="1"/>
  <c r="K4354" i="23" a="1"/>
  <c r="K4354" i="23" s="1"/>
  <c r="K4355" i="23" a="1"/>
  <c r="K4355" i="23" s="1"/>
  <c r="K4356" i="23" a="1"/>
  <c r="K4356" i="23" s="1"/>
  <c r="K4357" i="23" a="1"/>
  <c r="K4357" i="23" s="1"/>
  <c r="K4358" i="23" a="1"/>
  <c r="K4358" i="23" s="1"/>
  <c r="K4359" i="23" a="1"/>
  <c r="K4359" i="23" s="1"/>
  <c r="K4360" i="23" a="1"/>
  <c r="K4360" i="23" s="1"/>
  <c r="K4361" i="23" a="1"/>
  <c r="K4361" i="23" s="1"/>
  <c r="K4362" i="23" a="1"/>
  <c r="K4362" i="23" s="1"/>
  <c r="K4363" i="23" a="1"/>
  <c r="K4363" i="23" s="1"/>
  <c r="K4364" i="23" a="1"/>
  <c r="K4364" i="23" s="1"/>
  <c r="K4365" i="23" a="1"/>
  <c r="K4365" i="23" s="1"/>
  <c r="K4366" i="23" a="1"/>
  <c r="K4366" i="23" s="1"/>
  <c r="K4367" i="23" a="1"/>
  <c r="K4367" i="23" s="1"/>
  <c r="K4368" i="23" a="1"/>
  <c r="K4368" i="23" s="1"/>
  <c r="K4369" i="23" a="1"/>
  <c r="K4369" i="23" s="1"/>
  <c r="K4370" i="23" a="1"/>
  <c r="K4370" i="23" s="1"/>
  <c r="K4371" i="23" a="1"/>
  <c r="K4371" i="23" s="1"/>
  <c r="K4372" i="23" a="1"/>
  <c r="K4372" i="23" s="1"/>
  <c r="K4373" i="23" a="1"/>
  <c r="K4373" i="23" s="1"/>
  <c r="K4374" i="23" a="1"/>
  <c r="K4374" i="23" s="1"/>
  <c r="K4375" i="23" a="1"/>
  <c r="K4375" i="23" s="1"/>
  <c r="K4376" i="23" a="1"/>
  <c r="K4376" i="23" s="1"/>
  <c r="K4377" i="23" a="1"/>
  <c r="K4377" i="23" s="1"/>
  <c r="K4378" i="23" a="1"/>
  <c r="K4378" i="23" s="1"/>
  <c r="K4379" i="23" a="1"/>
  <c r="K4379" i="23" s="1"/>
  <c r="K4380" i="23" a="1"/>
  <c r="K4380" i="23" s="1"/>
  <c r="K4381" i="23" a="1"/>
  <c r="K4381" i="23" s="1"/>
  <c r="K4382" i="23" a="1"/>
  <c r="K4382" i="23" s="1"/>
  <c r="K4383" i="23" a="1"/>
  <c r="K4383" i="23" s="1"/>
  <c r="K4384" i="23" a="1"/>
  <c r="K4384" i="23" s="1"/>
  <c r="K4385" i="23" a="1"/>
  <c r="K4385" i="23" s="1"/>
  <c r="K4386" i="23" a="1"/>
  <c r="K4386" i="23" s="1"/>
  <c r="K4387" i="23" a="1"/>
  <c r="K4387" i="23" s="1"/>
  <c r="K4388" i="23" a="1"/>
  <c r="K4388" i="23" s="1"/>
  <c r="K4389" i="23" a="1"/>
  <c r="K4389" i="23" s="1"/>
  <c r="K4390" i="23" a="1"/>
  <c r="K4390" i="23" s="1"/>
  <c r="K4391" i="23" a="1"/>
  <c r="K4391" i="23" s="1"/>
  <c r="K4392" i="23" a="1"/>
  <c r="K4392" i="23" s="1"/>
  <c r="K4393" i="23" a="1"/>
  <c r="K4393" i="23" s="1"/>
  <c r="K4394" i="23" a="1"/>
  <c r="K4394" i="23" s="1"/>
  <c r="K4395" i="23" a="1"/>
  <c r="K4395" i="23" s="1"/>
  <c r="K4396" i="23" a="1"/>
  <c r="K4396" i="23" s="1"/>
  <c r="K4397" i="23" a="1"/>
  <c r="K4397" i="23" s="1"/>
  <c r="K4398" i="23" a="1"/>
  <c r="K4398" i="23" s="1"/>
  <c r="K4399" i="23" a="1"/>
  <c r="K4399" i="23" s="1"/>
  <c r="K4400" i="23" a="1"/>
  <c r="K4400" i="23" s="1"/>
  <c r="K4401" i="23" a="1"/>
  <c r="K4401" i="23" s="1"/>
  <c r="K4402" i="23" a="1"/>
  <c r="K4402" i="23" s="1"/>
  <c r="K4403" i="23" a="1"/>
  <c r="K4403" i="23" s="1"/>
  <c r="K4404" i="23" a="1"/>
  <c r="K4404" i="23" s="1"/>
  <c r="K4405" i="23" a="1"/>
  <c r="K4405" i="23" s="1"/>
  <c r="K4406" i="23" a="1"/>
  <c r="K4406" i="23" s="1"/>
  <c r="K4407" i="23" a="1"/>
  <c r="K4407" i="23" s="1"/>
  <c r="K4408" i="23" a="1"/>
  <c r="K4408" i="23" s="1"/>
  <c r="K4409" i="23" a="1"/>
  <c r="K4409" i="23" s="1"/>
  <c r="K4410" i="23" a="1"/>
  <c r="K4410" i="23" s="1"/>
  <c r="K4411" i="23" a="1"/>
  <c r="K4411" i="23" s="1"/>
  <c r="K4412" i="23" a="1"/>
  <c r="K4412" i="23" s="1"/>
  <c r="K4413" i="23" a="1"/>
  <c r="K4413" i="23" s="1"/>
  <c r="K4414" i="23" a="1"/>
  <c r="K4414" i="23" s="1"/>
  <c r="K4415" i="23" a="1"/>
  <c r="K4415" i="23" s="1"/>
  <c r="K4416" i="23" a="1"/>
  <c r="K4416" i="23" s="1"/>
  <c r="K4417" i="23" a="1"/>
  <c r="K4417" i="23" s="1"/>
  <c r="K4418" i="23" a="1"/>
  <c r="K4418" i="23" s="1"/>
  <c r="K4419" i="23" a="1"/>
  <c r="K4419" i="23" s="1"/>
  <c r="K4420" i="23" a="1"/>
  <c r="K4420" i="23" s="1"/>
  <c r="K4421" i="23" a="1"/>
  <c r="K4421" i="23" s="1"/>
  <c r="K4422" i="23" a="1"/>
  <c r="K4422" i="23" s="1"/>
  <c r="K4423" i="23" a="1"/>
  <c r="K4423" i="23" s="1"/>
  <c r="K4424" i="23" a="1"/>
  <c r="K4424" i="23" s="1"/>
  <c r="K4425" i="23" a="1"/>
  <c r="K4425" i="23" s="1"/>
  <c r="K4426" i="23" a="1"/>
  <c r="K4426" i="23" s="1"/>
  <c r="K4427" i="23" a="1"/>
  <c r="K4427" i="23" s="1"/>
  <c r="K4428" i="23" a="1"/>
  <c r="K4428" i="23" s="1"/>
  <c r="K4429" i="23" a="1"/>
  <c r="K4429" i="23" s="1"/>
  <c r="K4430" i="23" a="1"/>
  <c r="K4430" i="23" s="1"/>
  <c r="K4431" i="23" a="1"/>
  <c r="K4431" i="23" s="1"/>
  <c r="K4432" i="23" a="1"/>
  <c r="K4432" i="23" s="1"/>
  <c r="K4433" i="23" a="1"/>
  <c r="K4433" i="23" s="1"/>
  <c r="K4434" i="23" a="1"/>
  <c r="K4434" i="23" s="1"/>
  <c r="K4435" i="23" a="1"/>
  <c r="K4435" i="23" s="1"/>
  <c r="K4436" i="23" a="1"/>
  <c r="K4436" i="23" s="1"/>
  <c r="K4437" i="23" a="1"/>
  <c r="K4437" i="23" s="1"/>
  <c r="K4438" i="23" a="1"/>
  <c r="K4438" i="23" s="1"/>
  <c r="K4439" i="23" a="1"/>
  <c r="K4439" i="23" s="1"/>
  <c r="K4440" i="23" a="1"/>
  <c r="K4440" i="23" s="1"/>
  <c r="K4441" i="23" a="1"/>
  <c r="K4441" i="23" s="1"/>
  <c r="K4442" i="23" a="1"/>
  <c r="K4442" i="23" s="1"/>
  <c r="K4443" i="23" a="1"/>
  <c r="K4443" i="23" s="1"/>
  <c r="K4444" i="23" a="1"/>
  <c r="K4444" i="23" s="1"/>
  <c r="K4445" i="23" a="1"/>
  <c r="K4445" i="23" s="1"/>
  <c r="K4446" i="23" a="1"/>
  <c r="K4446" i="23" s="1"/>
  <c r="K4447" i="23" a="1"/>
  <c r="K4447" i="23" s="1"/>
  <c r="K4448" i="23" a="1"/>
  <c r="K4448" i="23" s="1"/>
  <c r="K4449" i="23" a="1"/>
  <c r="K4449" i="23" s="1"/>
  <c r="K4450" i="23" a="1"/>
  <c r="K4450" i="23" s="1"/>
  <c r="K4451" i="23" a="1"/>
  <c r="K4451" i="23" s="1"/>
  <c r="K4452" i="23" a="1"/>
  <c r="K4452" i="23" s="1"/>
  <c r="K4453" i="23" a="1"/>
  <c r="K4453" i="23" s="1"/>
  <c r="K4454" i="23" a="1"/>
  <c r="K4454" i="23" s="1"/>
  <c r="K4455" i="23" a="1"/>
  <c r="K4455" i="23" s="1"/>
  <c r="K4456" i="23" a="1"/>
  <c r="K4456" i="23" s="1"/>
  <c r="K4457" i="23" a="1"/>
  <c r="K4457" i="23" s="1"/>
  <c r="K4458" i="23" a="1"/>
  <c r="K4458" i="23" s="1"/>
  <c r="K4459" i="23" a="1"/>
  <c r="K4459" i="23" s="1"/>
  <c r="K4460" i="23" a="1"/>
  <c r="K4460" i="23" s="1"/>
  <c r="K4461" i="23" a="1"/>
  <c r="K4461" i="23" s="1"/>
  <c r="K4462" i="23" a="1"/>
  <c r="K4462" i="23" s="1"/>
  <c r="K4463" i="23" a="1"/>
  <c r="K4463" i="23" s="1"/>
  <c r="K4464" i="23" a="1"/>
  <c r="K4464" i="23" s="1"/>
  <c r="K4465" i="23" a="1"/>
  <c r="K4465" i="23" s="1"/>
  <c r="K4466" i="23" a="1"/>
  <c r="K4466" i="23" s="1"/>
  <c r="K4467" i="23" a="1"/>
  <c r="K4467" i="23" s="1"/>
  <c r="K4468" i="23" a="1"/>
  <c r="K4468" i="23" s="1"/>
  <c r="K4469" i="23" a="1"/>
  <c r="K4469" i="23" s="1"/>
  <c r="K4470" i="23" a="1"/>
  <c r="K4470" i="23" s="1"/>
  <c r="K4471" i="23" a="1"/>
  <c r="K4471" i="23" s="1"/>
  <c r="K4472" i="23" a="1"/>
  <c r="K4472" i="23" s="1"/>
  <c r="K4473" i="23" a="1"/>
  <c r="K4473" i="23"/>
  <c r="K4474" i="23" a="1"/>
  <c r="K4474" i="23" s="1"/>
  <c r="K4475" i="23" a="1"/>
  <c r="K4475" i="23" s="1"/>
  <c r="K4476" i="23" a="1"/>
  <c r="K4476" i="23" s="1"/>
  <c r="K4477" i="23" a="1"/>
  <c r="K4477" i="23"/>
  <c r="K4478" i="23" a="1"/>
  <c r="K4478" i="23" s="1"/>
  <c r="K4479" i="23" a="1"/>
  <c r="K4479" i="23" s="1"/>
  <c r="K4480" i="23" a="1"/>
  <c r="K4480" i="23" s="1"/>
  <c r="K4481" i="23" a="1"/>
  <c r="K4481" i="23" s="1"/>
  <c r="K4482" i="23" a="1"/>
  <c r="K4482" i="23" s="1"/>
  <c r="K4483" i="23" a="1"/>
  <c r="K4483" i="23" s="1"/>
  <c r="K4484" i="23" a="1"/>
  <c r="K4484" i="23" s="1"/>
  <c r="K4485" i="23" a="1"/>
  <c r="K4485" i="23" s="1"/>
  <c r="K4486" i="23" a="1"/>
  <c r="K4486" i="23" s="1"/>
  <c r="K4487" i="23" a="1"/>
  <c r="K4487" i="23" s="1"/>
  <c r="K4488" i="23" a="1"/>
  <c r="K4488" i="23" s="1"/>
  <c r="K4489" i="23" a="1"/>
  <c r="K4489" i="23" s="1"/>
  <c r="K4490" i="23" a="1"/>
  <c r="K4490" i="23" s="1"/>
  <c r="K4491" i="23" a="1"/>
  <c r="K4491" i="23" s="1"/>
  <c r="K4492" i="23" a="1"/>
  <c r="K4492" i="23" s="1"/>
  <c r="K4493" i="23" a="1"/>
  <c r="K4493" i="23" s="1"/>
  <c r="K4494" i="23" a="1"/>
  <c r="K4494" i="23" s="1"/>
  <c r="K4495" i="23" a="1"/>
  <c r="K4495" i="23" s="1"/>
  <c r="K4496" i="23" a="1"/>
  <c r="K4496" i="23" s="1"/>
  <c r="K4497" i="23" a="1"/>
  <c r="K4497" i="23" s="1"/>
  <c r="K4498" i="23" a="1"/>
  <c r="K4498" i="23" s="1"/>
  <c r="K4499" i="23" a="1"/>
  <c r="K4499" i="23" s="1"/>
  <c r="K4500" i="23" a="1"/>
  <c r="K4500" i="23" s="1"/>
  <c r="K4501" i="23" a="1"/>
  <c r="K4501" i="23" s="1"/>
  <c r="K4502" i="23" a="1"/>
  <c r="K4502" i="23" s="1"/>
  <c r="K4503" i="23" a="1"/>
  <c r="K4503" i="23" s="1"/>
  <c r="K4504" i="23" a="1"/>
  <c r="K4504" i="23" s="1"/>
  <c r="K4505" i="23" a="1"/>
  <c r="K4505" i="23" s="1"/>
  <c r="K4506" i="23" a="1"/>
  <c r="K4506" i="23" s="1"/>
  <c r="K4507" i="23" a="1"/>
  <c r="K4507" i="23" s="1"/>
  <c r="K4508" i="23" a="1"/>
  <c r="K4508" i="23" s="1"/>
  <c r="K4509" i="23" a="1"/>
  <c r="K4509" i="23" s="1"/>
  <c r="K4510" i="23" a="1"/>
  <c r="K4510" i="23" s="1"/>
  <c r="K4511" i="23" a="1"/>
  <c r="K4511" i="23" s="1"/>
  <c r="K4512" i="23" a="1"/>
  <c r="K4512" i="23" s="1"/>
  <c r="K4513" i="23" a="1"/>
  <c r="K4513" i="23" s="1"/>
  <c r="K4514" i="23" a="1"/>
  <c r="K4514" i="23" s="1"/>
  <c r="K4515" i="23" a="1"/>
  <c r="K4515" i="23" s="1"/>
  <c r="K4516" i="23" a="1"/>
  <c r="K4516" i="23" s="1"/>
  <c r="K4517" i="23" a="1"/>
  <c r="K4517" i="23" s="1"/>
  <c r="K4518" i="23" a="1"/>
  <c r="K4518" i="23" s="1"/>
  <c r="K4519" i="23" a="1"/>
  <c r="K4519" i="23" s="1"/>
  <c r="K4520" i="23" a="1"/>
  <c r="K4520" i="23" s="1"/>
  <c r="K4521" i="23" a="1"/>
  <c r="K4521" i="23" s="1"/>
  <c r="K4522" i="23" a="1"/>
  <c r="K4522" i="23" s="1"/>
  <c r="K4523" i="23" a="1"/>
  <c r="K4523" i="23" s="1"/>
  <c r="K4524" i="23" a="1"/>
  <c r="K4524" i="23" s="1"/>
  <c r="K4525" i="23" a="1"/>
  <c r="K4525" i="23" s="1"/>
  <c r="K4526" i="23" a="1"/>
  <c r="K4526" i="23" s="1"/>
  <c r="K4527" i="23" a="1"/>
  <c r="K4527" i="23" s="1"/>
  <c r="K4528" i="23" a="1"/>
  <c r="K4528" i="23" s="1"/>
  <c r="K4529" i="23" a="1"/>
  <c r="K4529" i="23" s="1"/>
  <c r="K4530" i="23" a="1"/>
  <c r="K4530" i="23" s="1"/>
  <c r="K4531" i="23" a="1"/>
  <c r="K4531" i="23" s="1"/>
  <c r="K4532" i="23" a="1"/>
  <c r="K4532" i="23" s="1"/>
  <c r="K4533" i="23" a="1"/>
  <c r="K4533" i="23" s="1"/>
  <c r="K4534" i="23" a="1"/>
  <c r="K4534" i="23" s="1"/>
  <c r="K4535" i="23" a="1"/>
  <c r="K4535" i="23" s="1"/>
  <c r="K4536" i="23" a="1"/>
  <c r="K4536" i="23" s="1"/>
  <c r="K4537" i="23" a="1"/>
  <c r="K4537" i="23" s="1"/>
  <c r="K4538" i="23" a="1"/>
  <c r="K4538" i="23" s="1"/>
  <c r="K4539" i="23" a="1"/>
  <c r="K4539" i="23" s="1"/>
  <c r="K4540" i="23" a="1"/>
  <c r="K4540" i="23" s="1"/>
  <c r="K4541" i="23" a="1"/>
  <c r="K4541" i="23" s="1"/>
  <c r="K4542" i="23" a="1"/>
  <c r="K4542" i="23" s="1"/>
  <c r="K4543" i="23" a="1"/>
  <c r="K4543" i="23" s="1"/>
  <c r="K4544" i="23" a="1"/>
  <c r="K4544" i="23" s="1"/>
  <c r="K4545" i="23" a="1"/>
  <c r="K4545" i="23" s="1"/>
  <c r="K4546" i="23" a="1"/>
  <c r="K4546" i="23" s="1"/>
  <c r="K4547" i="23" a="1"/>
  <c r="K4547" i="23" s="1"/>
  <c r="K4548" i="23" a="1"/>
  <c r="K4548" i="23" s="1"/>
  <c r="K4549" i="23" a="1"/>
  <c r="K4549" i="23" s="1"/>
  <c r="K4550" i="23" a="1"/>
  <c r="K4550" i="23" s="1"/>
  <c r="K4551" i="23" a="1"/>
  <c r="K4551" i="23" s="1"/>
  <c r="K4552" i="23" a="1"/>
  <c r="K4552" i="23" s="1"/>
  <c r="K4553" i="23" a="1"/>
  <c r="K4553" i="23" s="1"/>
  <c r="K4554" i="23" a="1"/>
  <c r="K4554" i="23" s="1"/>
  <c r="K4555" i="23" a="1"/>
  <c r="K4555" i="23" s="1"/>
  <c r="K4556" i="23" a="1"/>
  <c r="K4556" i="23" s="1"/>
  <c r="K4557" i="23" a="1"/>
  <c r="K4557" i="23" s="1"/>
  <c r="K4558" i="23" a="1"/>
  <c r="K4558" i="23" s="1"/>
  <c r="K4559" i="23" a="1"/>
  <c r="K4559" i="23" s="1"/>
  <c r="K4560" i="23" a="1"/>
  <c r="K4560" i="23" s="1"/>
  <c r="K4561" i="23" a="1"/>
  <c r="K4561" i="23" s="1"/>
  <c r="K4562" i="23" a="1"/>
  <c r="K4562" i="23" s="1"/>
  <c r="K4563" i="23" a="1"/>
  <c r="K4563" i="23" s="1"/>
  <c r="K4564" i="23" a="1"/>
  <c r="K4564" i="23" s="1"/>
  <c r="K4565" i="23" a="1"/>
  <c r="K4565" i="23" s="1"/>
  <c r="K4566" i="23" a="1"/>
  <c r="K4566" i="23" s="1"/>
  <c r="K4567" i="23" a="1"/>
  <c r="K4567" i="23" s="1"/>
  <c r="K4568" i="23" a="1"/>
  <c r="K4568" i="23" s="1"/>
  <c r="K4569" i="23" a="1"/>
  <c r="K4569" i="23" s="1"/>
  <c r="K4570" i="23" a="1"/>
  <c r="K4570" i="23" s="1"/>
  <c r="K4571" i="23" a="1"/>
  <c r="K4571" i="23" s="1"/>
  <c r="K4572" i="23" a="1"/>
  <c r="K4572" i="23" s="1"/>
  <c r="K4573" i="23" a="1"/>
  <c r="K4573" i="23" s="1"/>
  <c r="K4574" i="23" a="1"/>
  <c r="K4574" i="23" s="1"/>
  <c r="K4575" i="23" a="1"/>
  <c r="K4575" i="23" s="1"/>
  <c r="K4576" i="23" a="1"/>
  <c r="K4576" i="23" s="1"/>
  <c r="K4577" i="23" a="1"/>
  <c r="K4577" i="23" s="1"/>
  <c r="K4578" i="23" a="1"/>
  <c r="K4578" i="23" s="1"/>
  <c r="K4579" i="23" a="1"/>
  <c r="K4579" i="23" s="1"/>
  <c r="K4580" i="23" a="1"/>
  <c r="K4580" i="23" s="1"/>
  <c r="K4581" i="23" a="1"/>
  <c r="K4581" i="23" s="1"/>
  <c r="K4582" i="23" a="1"/>
  <c r="K4582" i="23" s="1"/>
  <c r="K4583" i="23" a="1"/>
  <c r="K4583" i="23" s="1"/>
  <c r="K4584" i="23" a="1"/>
  <c r="K4584" i="23" s="1"/>
  <c r="K4585" i="23" a="1"/>
  <c r="K4585" i="23" s="1"/>
  <c r="K4586" i="23" a="1"/>
  <c r="K4586" i="23" s="1"/>
  <c r="K4587" i="23" a="1"/>
  <c r="K4587" i="23" s="1"/>
  <c r="K4588" i="23" a="1"/>
  <c r="K4588" i="23" s="1"/>
  <c r="K4589" i="23" a="1"/>
  <c r="K4589" i="23" s="1"/>
  <c r="K4590" i="23" a="1"/>
  <c r="K4590" i="23" s="1"/>
  <c r="K4591" i="23" a="1"/>
  <c r="K4591" i="23" s="1"/>
  <c r="K4592" i="23" a="1"/>
  <c r="K4592" i="23" s="1"/>
  <c r="K4593" i="23" a="1"/>
  <c r="K4593" i="23" s="1"/>
  <c r="K4594" i="23" a="1"/>
  <c r="K4594" i="23" s="1"/>
  <c r="K4595" i="23" a="1"/>
  <c r="K4595" i="23" s="1"/>
  <c r="K4596" i="23" a="1"/>
  <c r="K4596" i="23" s="1"/>
  <c r="K4597" i="23" a="1"/>
  <c r="K4597" i="23" s="1"/>
  <c r="K4598" i="23" a="1"/>
  <c r="K4598" i="23" s="1"/>
  <c r="K4599" i="23" a="1"/>
  <c r="K4599" i="23" s="1"/>
  <c r="K4600" i="23" a="1"/>
  <c r="K4600" i="23" s="1"/>
  <c r="K4601" i="23" a="1"/>
  <c r="K4601" i="23" s="1"/>
  <c r="K4602" i="23" a="1"/>
  <c r="K4602" i="23" s="1"/>
  <c r="K4603" i="23" a="1"/>
  <c r="K4603" i="23" s="1"/>
  <c r="K4604" i="23" a="1"/>
  <c r="K4604" i="23" s="1"/>
  <c r="K4605" i="23" a="1"/>
  <c r="K4605" i="23" s="1"/>
  <c r="K4606" i="23" a="1"/>
  <c r="K4606" i="23" s="1"/>
  <c r="K4607" i="23" a="1"/>
  <c r="K4607" i="23" s="1"/>
  <c r="K4608" i="23" a="1"/>
  <c r="K4608" i="23" s="1"/>
  <c r="K4609" i="23" a="1"/>
  <c r="K4609" i="23" s="1"/>
  <c r="K4610" i="23" a="1"/>
  <c r="K4610" i="23" s="1"/>
  <c r="K4611" i="23" a="1"/>
  <c r="K4611" i="23" s="1"/>
  <c r="K4612" i="23" a="1"/>
  <c r="K4612" i="23" s="1"/>
  <c r="K4613" i="23" a="1"/>
  <c r="K4613" i="23" s="1"/>
  <c r="K4614" i="23" a="1"/>
  <c r="K4614" i="23" s="1"/>
  <c r="K4615" i="23" a="1"/>
  <c r="K4615" i="23" s="1"/>
  <c r="K4616" i="23" a="1"/>
  <c r="K4616" i="23" s="1"/>
  <c r="K4617" i="23" a="1"/>
  <c r="K4617" i="23" s="1"/>
  <c r="K4618" i="23" a="1"/>
  <c r="K4618" i="23" s="1"/>
  <c r="K4619" i="23" a="1"/>
  <c r="K4619" i="23" s="1"/>
  <c r="K4620" i="23" a="1"/>
  <c r="K4620" i="23" s="1"/>
  <c r="K4621" i="23" a="1"/>
  <c r="K4621" i="23" s="1"/>
  <c r="K4622" i="23" a="1"/>
  <c r="K4622" i="23" s="1"/>
  <c r="K4623" i="23" a="1"/>
  <c r="K4623" i="23" s="1"/>
  <c r="K4624" i="23" a="1"/>
  <c r="K4624" i="23" s="1"/>
  <c r="K4625" i="23" a="1"/>
  <c r="K4625" i="23" s="1"/>
  <c r="K4626" i="23" a="1"/>
  <c r="K4626" i="23" s="1"/>
  <c r="K4627" i="23" a="1"/>
  <c r="K4627" i="23" s="1"/>
  <c r="K4628" i="23" a="1"/>
  <c r="K4628" i="23" s="1"/>
  <c r="K4629" i="23" a="1"/>
  <c r="K4629" i="23" s="1"/>
  <c r="K4630" i="23" a="1"/>
  <c r="K4630" i="23" s="1"/>
  <c r="K4631" i="23" a="1"/>
  <c r="K4631" i="23" s="1"/>
  <c r="K4632" i="23" a="1"/>
  <c r="K4632" i="23" s="1"/>
  <c r="K4633" i="23" a="1"/>
  <c r="K4633" i="23" s="1"/>
  <c r="K4634" i="23" a="1"/>
  <c r="K4634" i="23" s="1"/>
  <c r="K4635" i="23" a="1"/>
  <c r="K4635" i="23" s="1"/>
  <c r="K4636" i="23" a="1"/>
  <c r="K4636" i="23" s="1"/>
  <c r="K4637" i="23" a="1"/>
  <c r="K4637" i="23" s="1"/>
  <c r="K4638" i="23" a="1"/>
  <c r="K4638" i="23" s="1"/>
  <c r="K4639" i="23" a="1"/>
  <c r="K4639" i="23" s="1"/>
  <c r="K4640" i="23" a="1"/>
  <c r="K4640" i="23" s="1"/>
  <c r="K4641" i="23" a="1"/>
  <c r="K4641" i="23" s="1"/>
  <c r="K4642" i="23" a="1"/>
  <c r="K4642" i="23" s="1"/>
  <c r="K4643" i="23" a="1"/>
  <c r="K4643" i="23" s="1"/>
  <c r="K4644" i="23" a="1"/>
  <c r="K4644" i="23" s="1"/>
  <c r="K4645" i="23" a="1"/>
  <c r="K4645" i="23" s="1"/>
  <c r="K4646" i="23" a="1"/>
  <c r="K4646" i="23" s="1"/>
  <c r="K4647" i="23" a="1"/>
  <c r="K4647" i="23" s="1"/>
  <c r="K4648" i="23" a="1"/>
  <c r="K4648" i="23" s="1"/>
  <c r="K4649" i="23" a="1"/>
  <c r="K4649" i="23" s="1"/>
  <c r="K4650" i="23" a="1"/>
  <c r="K4650" i="23" s="1"/>
  <c r="K4651" i="23" a="1"/>
  <c r="K4651" i="23" s="1"/>
  <c r="K4652" i="23" a="1"/>
  <c r="K4652" i="23" s="1"/>
  <c r="K4653" i="23" a="1"/>
  <c r="K4653" i="23" s="1"/>
  <c r="K4654" i="23" a="1"/>
  <c r="K4654" i="23" s="1"/>
  <c r="K4655" i="23" a="1"/>
  <c r="K4655" i="23" s="1"/>
  <c r="K4656" i="23" a="1"/>
  <c r="K4656" i="23" s="1"/>
  <c r="K4657" i="23" a="1"/>
  <c r="K4657" i="23" s="1"/>
  <c r="K4658" i="23" a="1"/>
  <c r="K4658" i="23" s="1"/>
  <c r="K4659" i="23" a="1"/>
  <c r="K4659" i="23" s="1"/>
  <c r="K4660" i="23" a="1"/>
  <c r="K4660" i="23" s="1"/>
  <c r="K4661" i="23" a="1"/>
  <c r="K4661" i="23" s="1"/>
  <c r="K4662" i="23" a="1"/>
  <c r="K4662" i="23" s="1"/>
  <c r="K4663" i="23" a="1"/>
  <c r="K4663" i="23" s="1"/>
  <c r="K4664" i="23" a="1"/>
  <c r="K4664" i="23" s="1"/>
  <c r="K4665" i="23" a="1"/>
  <c r="K4665" i="23" s="1"/>
  <c r="K4666" i="23" a="1"/>
  <c r="K4666" i="23" s="1"/>
  <c r="K4667" i="23" a="1"/>
  <c r="K4667" i="23" s="1"/>
  <c r="K4668" i="23" a="1"/>
  <c r="K4668" i="23" s="1"/>
  <c r="K4669" i="23" a="1"/>
  <c r="K4669" i="23" s="1"/>
  <c r="K4670" i="23" a="1"/>
  <c r="K4670" i="23" s="1"/>
  <c r="K4671" i="23" a="1"/>
  <c r="K4671" i="23" s="1"/>
  <c r="K4672" i="23" a="1"/>
  <c r="K4672" i="23" s="1"/>
  <c r="K4673" i="23" a="1"/>
  <c r="K4673" i="23" s="1"/>
  <c r="K4674" i="23" a="1"/>
  <c r="K4674" i="23" s="1"/>
  <c r="K4675" i="23" a="1"/>
  <c r="K4675" i="23" s="1"/>
  <c r="K4676" i="23" a="1"/>
  <c r="K4676" i="23" s="1"/>
  <c r="K4677" i="23" a="1"/>
  <c r="K4677" i="23" s="1"/>
  <c r="K4678" i="23" a="1"/>
  <c r="K4678" i="23" s="1"/>
  <c r="K4679" i="23" a="1"/>
  <c r="K4679" i="23" s="1"/>
  <c r="K4680" i="23" a="1"/>
  <c r="K4680" i="23" s="1"/>
  <c r="K4681" i="23" a="1"/>
  <c r="K4681" i="23" s="1"/>
  <c r="K4682" i="23" a="1"/>
  <c r="K4682" i="23" s="1"/>
  <c r="K4683" i="23" a="1"/>
  <c r="K4683" i="23" s="1"/>
  <c r="K4684" i="23" a="1"/>
  <c r="K4684" i="23" s="1"/>
  <c r="K4685" i="23" a="1"/>
  <c r="K4685" i="23" s="1"/>
  <c r="K4686" i="23" a="1"/>
  <c r="K4686" i="23" s="1"/>
  <c r="K4687" i="23" a="1"/>
  <c r="K4687" i="23" s="1"/>
  <c r="K4688" i="23" a="1"/>
  <c r="K4688" i="23" s="1"/>
  <c r="K4689" i="23" a="1"/>
  <c r="K4689" i="23" s="1"/>
  <c r="K4690" i="23" a="1"/>
  <c r="K4690" i="23" s="1"/>
  <c r="K4691" i="23" a="1"/>
  <c r="K4691" i="23" s="1"/>
  <c r="K4692" i="23" a="1"/>
  <c r="K4692" i="23" s="1"/>
  <c r="K4693" i="23" a="1"/>
  <c r="K4693" i="23" s="1"/>
  <c r="K4694" i="23" a="1"/>
  <c r="K4694" i="23" s="1"/>
  <c r="K4695" i="23" a="1"/>
  <c r="K4695" i="23" s="1"/>
  <c r="K4696" i="23" a="1"/>
  <c r="K4696" i="23" s="1"/>
  <c r="K4697" i="23" a="1"/>
  <c r="K4697" i="23" s="1"/>
  <c r="K4698" i="23" a="1"/>
  <c r="K4698" i="23" s="1"/>
  <c r="K4699" i="23" a="1"/>
  <c r="K4699" i="23" s="1"/>
  <c r="K4700" i="23" a="1"/>
  <c r="K4700" i="23" s="1"/>
  <c r="K4701" i="23" a="1"/>
  <c r="K4701" i="23" s="1"/>
  <c r="K4702" i="23" a="1"/>
  <c r="K4702" i="23" s="1"/>
  <c r="K4703" i="23" a="1"/>
  <c r="K4703" i="23" s="1"/>
  <c r="K4704" i="23" a="1"/>
  <c r="K4704" i="23" s="1"/>
  <c r="K4705" i="23" a="1"/>
  <c r="K4705" i="23" s="1"/>
  <c r="K4706" i="23" a="1"/>
  <c r="K4706" i="23" s="1"/>
  <c r="K4707" i="23" a="1"/>
  <c r="K4707" i="23" s="1"/>
  <c r="K4708" i="23" a="1"/>
  <c r="K4708" i="23" s="1"/>
  <c r="K4709" i="23" a="1"/>
  <c r="K4709" i="23" s="1"/>
  <c r="K4710" i="23" a="1"/>
  <c r="K4710" i="23" s="1"/>
  <c r="K4711" i="23" a="1"/>
  <c r="K4711" i="23" s="1"/>
  <c r="K4712" i="23" a="1"/>
  <c r="K4712" i="23" s="1"/>
  <c r="K4713" i="23" a="1"/>
  <c r="K4713" i="23" s="1"/>
  <c r="K4714" i="23" a="1"/>
  <c r="K4714" i="23" s="1"/>
  <c r="K4715" i="23" a="1"/>
  <c r="K4715" i="23" s="1"/>
  <c r="K4716" i="23" a="1"/>
  <c r="K4716" i="23" s="1"/>
  <c r="K4717" i="23" a="1"/>
  <c r="K4717" i="23" s="1"/>
  <c r="K4718" i="23" a="1"/>
  <c r="K4718" i="23" s="1"/>
  <c r="K4719" i="23" a="1"/>
  <c r="K4719" i="23" s="1"/>
  <c r="K4720" i="23" a="1"/>
  <c r="K4720" i="23" s="1"/>
  <c r="K4721" i="23" a="1"/>
  <c r="K4721" i="23" s="1"/>
  <c r="K4722" i="23" a="1"/>
  <c r="K4722" i="23" s="1"/>
  <c r="K4723" i="23" a="1"/>
  <c r="K4723" i="23" s="1"/>
  <c r="K4724" i="23" a="1"/>
  <c r="K4724" i="23" s="1"/>
  <c r="K4725" i="23" a="1"/>
  <c r="K4725" i="23" s="1"/>
  <c r="K4726" i="23" a="1"/>
  <c r="K4726" i="23" s="1"/>
  <c r="K4727" i="23" a="1"/>
  <c r="K4727" i="23" s="1"/>
  <c r="K4728" i="23" a="1"/>
  <c r="K4728" i="23" s="1"/>
  <c r="K4729" i="23" a="1"/>
  <c r="K4729" i="23" s="1"/>
  <c r="K4730" i="23" a="1"/>
  <c r="K4730" i="23" s="1"/>
  <c r="K4731" i="23" a="1"/>
  <c r="K4731" i="23" s="1"/>
  <c r="K4732" i="23" a="1"/>
  <c r="K4732" i="23" s="1"/>
  <c r="K4733" i="23" a="1"/>
  <c r="K4733" i="23" s="1"/>
  <c r="K4734" i="23" a="1"/>
  <c r="K4734" i="23" s="1"/>
  <c r="K4735" i="23" a="1"/>
  <c r="K4735" i="23" s="1"/>
  <c r="K4736" i="23" a="1"/>
  <c r="K4736" i="23" s="1"/>
  <c r="K4737" i="23" a="1"/>
  <c r="K4737" i="23" s="1"/>
  <c r="K4738" i="23" a="1"/>
  <c r="K4738" i="23" s="1"/>
  <c r="K4739" i="23" a="1"/>
  <c r="K4739" i="23" s="1"/>
  <c r="K4740" i="23" a="1"/>
  <c r="K4740" i="23" s="1"/>
  <c r="K4741" i="23" a="1"/>
  <c r="K4741" i="23" s="1"/>
  <c r="K4742" i="23" a="1"/>
  <c r="K4742" i="23" s="1"/>
  <c r="K4743" i="23" a="1"/>
  <c r="K4743" i="23" s="1"/>
  <c r="K4744" i="23" a="1"/>
  <c r="K4744" i="23" s="1"/>
  <c r="K4745" i="23" a="1"/>
  <c r="K4745" i="23" s="1"/>
  <c r="K4746" i="23" a="1"/>
  <c r="K4746" i="23" s="1"/>
  <c r="K4747" i="23" a="1"/>
  <c r="K4747" i="23" s="1"/>
  <c r="K4748" i="23" a="1"/>
  <c r="K4748" i="23" s="1"/>
  <c r="K4749" i="23" a="1"/>
  <c r="K4749" i="23" s="1"/>
  <c r="K4750" i="23" a="1"/>
  <c r="K4750" i="23" s="1"/>
  <c r="K4751" i="23" a="1"/>
  <c r="K4751" i="23" s="1"/>
  <c r="K4752" i="23" a="1"/>
  <c r="K4752" i="23" s="1"/>
  <c r="K4753" i="23" a="1"/>
  <c r="K4753" i="23" s="1"/>
  <c r="K4754" i="23" a="1"/>
  <c r="K4754" i="23" s="1"/>
  <c r="K4755" i="23" a="1"/>
  <c r="K4755" i="23" s="1"/>
  <c r="K4756" i="23" a="1"/>
  <c r="K4756" i="23" s="1"/>
  <c r="K4757" i="23" a="1"/>
  <c r="K4757" i="23" s="1"/>
  <c r="K4758" i="23" a="1"/>
  <c r="K4758" i="23" s="1"/>
  <c r="K4759" i="23" a="1"/>
  <c r="K4759" i="23" s="1"/>
  <c r="K4760" i="23" a="1"/>
  <c r="K4760" i="23" s="1"/>
  <c r="K4761" i="23" a="1"/>
  <c r="K4761" i="23" s="1"/>
  <c r="K4762" i="23" a="1"/>
  <c r="K4762" i="23" s="1"/>
  <c r="K4763" i="23" a="1"/>
  <c r="K4763" i="23" s="1"/>
  <c r="K4764" i="23" a="1"/>
  <c r="K4764" i="23" s="1"/>
  <c r="K4765" i="23" a="1"/>
  <c r="K4765" i="23" s="1"/>
  <c r="K4766" i="23" a="1"/>
  <c r="K4766" i="23" s="1"/>
  <c r="K4767" i="23" a="1"/>
  <c r="K4767" i="23" s="1"/>
  <c r="K4768" i="23" a="1"/>
  <c r="K4768" i="23" s="1"/>
  <c r="K4769" i="23" a="1"/>
  <c r="K4769" i="23" s="1"/>
  <c r="K4770" i="23" a="1"/>
  <c r="K4770" i="23" s="1"/>
  <c r="K4771" i="23" a="1"/>
  <c r="K4771" i="23" s="1"/>
  <c r="K4772" i="23" a="1"/>
  <c r="K4772" i="23" s="1"/>
  <c r="K4773" i="23" a="1"/>
  <c r="K4773" i="23" s="1"/>
  <c r="K4774" i="23" a="1"/>
  <c r="K4774" i="23" s="1"/>
  <c r="K4775" i="23" a="1"/>
  <c r="K4775" i="23" s="1"/>
  <c r="K4776" i="23" a="1"/>
  <c r="K4776" i="23" s="1"/>
  <c r="K4777" i="23" a="1"/>
  <c r="K4777" i="23" s="1"/>
  <c r="K4778" i="23" a="1"/>
  <c r="K4778" i="23" s="1"/>
  <c r="K4779" i="23" a="1"/>
  <c r="K4779" i="23" s="1"/>
  <c r="K4780" i="23" a="1"/>
  <c r="K4780" i="23" s="1"/>
  <c r="K4781" i="23" a="1"/>
  <c r="K4781" i="23" s="1"/>
  <c r="K4782" i="23" a="1"/>
  <c r="K4782" i="23" s="1"/>
  <c r="K4783" i="23" a="1"/>
  <c r="K4783" i="23" s="1"/>
  <c r="K4784" i="23" a="1"/>
  <c r="K4784" i="23" s="1"/>
  <c r="K4785" i="23" a="1"/>
  <c r="K4785" i="23" s="1"/>
  <c r="K4786" i="23" a="1"/>
  <c r="K4786" i="23" s="1"/>
  <c r="K4787" i="23" a="1"/>
  <c r="K4787" i="23" s="1"/>
  <c r="K4788" i="23" a="1"/>
  <c r="K4788" i="23" s="1"/>
  <c r="K4789" i="23" a="1"/>
  <c r="K4789" i="23" s="1"/>
  <c r="K4790" i="23" a="1"/>
  <c r="K4790" i="23" s="1"/>
  <c r="K4791" i="23" a="1"/>
  <c r="K4791" i="23" s="1"/>
  <c r="K4792" i="23" a="1"/>
  <c r="K4792" i="23" s="1"/>
  <c r="K4793" i="23" a="1"/>
  <c r="K4793" i="23" s="1"/>
  <c r="K4794" i="23" a="1"/>
  <c r="K4794" i="23" s="1"/>
  <c r="K4795" i="23" a="1"/>
  <c r="K4795" i="23" s="1"/>
  <c r="K4796" i="23" a="1"/>
  <c r="K4796" i="23" s="1"/>
  <c r="K4797" i="23" a="1"/>
  <c r="K4797" i="23" s="1"/>
  <c r="K4798" i="23" a="1"/>
  <c r="K4798" i="23" s="1"/>
  <c r="K4799" i="23" a="1"/>
  <c r="K4799" i="23" s="1"/>
  <c r="K4800" i="23" a="1"/>
  <c r="K4800" i="23" s="1"/>
  <c r="K4801" i="23" a="1"/>
  <c r="K4801" i="23" s="1"/>
  <c r="K4802" i="23" a="1"/>
  <c r="K4802" i="23" s="1"/>
  <c r="K4803" i="23" a="1"/>
  <c r="K4803" i="23" s="1"/>
  <c r="K4804" i="23" a="1"/>
  <c r="K4804" i="23" s="1"/>
  <c r="K4805" i="23" a="1"/>
  <c r="K4805" i="23" s="1"/>
  <c r="K4806" i="23" a="1"/>
  <c r="K4806" i="23" s="1"/>
  <c r="K4807" i="23" a="1"/>
  <c r="K4807" i="23" s="1"/>
  <c r="K4808" i="23" a="1"/>
  <c r="K4808" i="23" s="1"/>
  <c r="K4809" i="23" a="1"/>
  <c r="K4809" i="23" s="1"/>
  <c r="K4810" i="23" a="1"/>
  <c r="K4810" i="23" s="1"/>
  <c r="K4811" i="23" a="1"/>
  <c r="K4811" i="23" s="1"/>
  <c r="K4812" i="23" a="1"/>
  <c r="K4812" i="23" s="1"/>
  <c r="K4813" i="23" a="1"/>
  <c r="K4813" i="23" s="1"/>
  <c r="K4814" i="23" a="1"/>
  <c r="K4814" i="23" s="1"/>
  <c r="K4815" i="23" a="1"/>
  <c r="K4815" i="23" s="1"/>
  <c r="K4816" i="23" a="1"/>
  <c r="K4816" i="23" s="1"/>
  <c r="K4817" i="23" a="1"/>
  <c r="K4817" i="23" s="1"/>
  <c r="K4818" i="23" a="1"/>
  <c r="K4818" i="23" s="1"/>
  <c r="K4819" i="23" a="1"/>
  <c r="K4819" i="23" s="1"/>
  <c r="K4820" i="23" a="1"/>
  <c r="K4820" i="23" s="1"/>
  <c r="K4821" i="23" a="1"/>
  <c r="K4821" i="23" s="1"/>
  <c r="K4822" i="23" a="1"/>
  <c r="K4822" i="23" s="1"/>
  <c r="K4823" i="23" a="1"/>
  <c r="K4823" i="23" s="1"/>
  <c r="K4824" i="23" a="1"/>
  <c r="K4824" i="23" s="1"/>
  <c r="K4825" i="23" a="1"/>
  <c r="K4825" i="23" s="1"/>
  <c r="K4826" i="23" a="1"/>
  <c r="K4826" i="23" s="1"/>
  <c r="K4827" i="23" a="1"/>
  <c r="K4827" i="23" s="1"/>
  <c r="K4828" i="23" a="1"/>
  <c r="K4828" i="23" s="1"/>
  <c r="K4829" i="23" a="1"/>
  <c r="K4829" i="23" s="1"/>
  <c r="K4830" i="23" a="1"/>
  <c r="K4830" i="23" s="1"/>
  <c r="K4831" i="23" a="1"/>
  <c r="K4831" i="23" s="1"/>
  <c r="K4832" i="23" a="1"/>
  <c r="K4832" i="23" s="1"/>
  <c r="K4833" i="23" a="1"/>
  <c r="K4833" i="23" s="1"/>
  <c r="K4834" i="23" a="1"/>
  <c r="K4834" i="23" s="1"/>
  <c r="K4835" i="23" a="1"/>
  <c r="K4835" i="23" s="1"/>
  <c r="K4836" i="23" a="1"/>
  <c r="K4836" i="23" s="1"/>
  <c r="K4837" i="23" a="1"/>
  <c r="K4837" i="23" s="1"/>
  <c r="K4838" i="23" a="1"/>
  <c r="K4838" i="23" s="1"/>
  <c r="K4839" i="23" a="1"/>
  <c r="K4839" i="23" s="1"/>
  <c r="K4840" i="23" a="1"/>
  <c r="K4840" i="23" s="1"/>
  <c r="K4841" i="23" a="1"/>
  <c r="K4841" i="23" s="1"/>
  <c r="K4842" i="23" a="1"/>
  <c r="K4842" i="23" s="1"/>
  <c r="K4843" i="23" a="1"/>
  <c r="K4843" i="23" s="1"/>
  <c r="K4844" i="23" a="1"/>
  <c r="K4844" i="23" s="1"/>
  <c r="K4845" i="23" a="1"/>
  <c r="K4845" i="23" s="1"/>
  <c r="K4846" i="23" a="1"/>
  <c r="K4846" i="23" s="1"/>
  <c r="K4847" i="23" a="1"/>
  <c r="K4847" i="23" s="1"/>
  <c r="K4848" i="23" a="1"/>
  <c r="K4848" i="23" s="1"/>
  <c r="K4849" i="23" a="1"/>
  <c r="K4849" i="23" s="1"/>
  <c r="K4850" i="23" a="1"/>
  <c r="K4850" i="23" s="1"/>
  <c r="K4851" i="23" a="1"/>
  <c r="K4851" i="23" s="1"/>
  <c r="K4852" i="23" a="1"/>
  <c r="K4852" i="23" s="1"/>
  <c r="K4853" i="23" a="1"/>
  <c r="K4853" i="23" s="1"/>
  <c r="K4854" i="23" a="1"/>
  <c r="K4854" i="23" s="1"/>
  <c r="K4855" i="23" a="1"/>
  <c r="K4855" i="23" s="1"/>
  <c r="K4856" i="23" a="1"/>
  <c r="K4856" i="23" s="1"/>
  <c r="K4857" i="23" a="1"/>
  <c r="K4857" i="23" s="1"/>
  <c r="K4858" i="23" a="1"/>
  <c r="K4858" i="23" s="1"/>
  <c r="K4859" i="23" a="1"/>
  <c r="K4859" i="23" s="1"/>
  <c r="K4860" i="23" a="1"/>
  <c r="K4860" i="23" s="1"/>
  <c r="K4861" i="23" a="1"/>
  <c r="K4861" i="23" s="1"/>
  <c r="K4862" i="23" a="1"/>
  <c r="K4862" i="23" s="1"/>
  <c r="K4863" i="23" a="1"/>
  <c r="K4863" i="23" s="1"/>
  <c r="K4864" i="23" a="1"/>
  <c r="K4864" i="23" s="1"/>
  <c r="K4865" i="23" a="1"/>
  <c r="K4865" i="23" s="1"/>
  <c r="K4866" i="23" a="1"/>
  <c r="K4866" i="23" s="1"/>
  <c r="K4867" i="23" a="1"/>
  <c r="K4867" i="23" s="1"/>
  <c r="K4868" i="23" a="1"/>
  <c r="K4868" i="23" s="1"/>
  <c r="K4869" i="23" a="1"/>
  <c r="K4869" i="23" s="1"/>
  <c r="K4870" i="23" a="1"/>
  <c r="K4870" i="23" s="1"/>
  <c r="K4871" i="23" a="1"/>
  <c r="K4871" i="23" s="1"/>
  <c r="K4872" i="23" a="1"/>
  <c r="K4872" i="23" s="1"/>
  <c r="K4873" i="23" a="1"/>
  <c r="K4873" i="23" s="1"/>
  <c r="K4874" i="23" a="1"/>
  <c r="K4874" i="23" s="1"/>
  <c r="K4875" i="23" a="1"/>
  <c r="K4875" i="23" s="1"/>
  <c r="K4876" i="23" a="1"/>
  <c r="K4876" i="23" s="1"/>
  <c r="K4877" i="23" a="1"/>
  <c r="K4877" i="23" s="1"/>
  <c r="K4878" i="23" a="1"/>
  <c r="K4878" i="23" s="1"/>
  <c r="K4879" i="23" a="1"/>
  <c r="K4879" i="23" s="1"/>
  <c r="K4880" i="23" a="1"/>
  <c r="K4880" i="23" s="1"/>
  <c r="K4881" i="23" a="1"/>
  <c r="K4881" i="23" s="1"/>
  <c r="K4882" i="23" a="1"/>
  <c r="K4882" i="23" s="1"/>
  <c r="K4883" i="23" a="1"/>
  <c r="K4883" i="23" s="1"/>
  <c r="K4884" i="23" a="1"/>
  <c r="K4884" i="23" s="1"/>
  <c r="K4885" i="23" a="1"/>
  <c r="K4885" i="23" s="1"/>
  <c r="K4886" i="23" a="1"/>
  <c r="K4886" i="23" s="1"/>
  <c r="K4887" i="23" a="1"/>
  <c r="K4887" i="23" s="1"/>
  <c r="K4888" i="23" a="1"/>
  <c r="K4888" i="23" s="1"/>
  <c r="K4889" i="23" a="1"/>
  <c r="K4889" i="23" s="1"/>
  <c r="K4890" i="23" a="1"/>
  <c r="K4890" i="23" s="1"/>
  <c r="K4891" i="23" a="1"/>
  <c r="K4891" i="23" s="1"/>
  <c r="K4892" i="23" a="1"/>
  <c r="K4892" i="23" s="1"/>
  <c r="K4893" i="23" a="1"/>
  <c r="K4893" i="23" s="1"/>
  <c r="K4894" i="23" a="1"/>
  <c r="K4894" i="23" s="1"/>
  <c r="K4895" i="23" a="1"/>
  <c r="K4895" i="23" s="1"/>
  <c r="K4896" i="23" a="1"/>
  <c r="K4896" i="23" s="1"/>
  <c r="K4897" i="23" a="1"/>
  <c r="K4897" i="23" s="1"/>
  <c r="K4898" i="23" a="1"/>
  <c r="K4898" i="23" s="1"/>
  <c r="K4899" i="23" a="1"/>
  <c r="K4899" i="23" s="1"/>
  <c r="K4900" i="23" a="1"/>
  <c r="K4900" i="23" s="1"/>
  <c r="K4901" i="23" a="1"/>
  <c r="K4901" i="23" s="1"/>
  <c r="K4902" i="23" a="1"/>
  <c r="K4902" i="23" s="1"/>
  <c r="K4903" i="23" a="1"/>
  <c r="K4903" i="23" s="1"/>
  <c r="K4904" i="23" a="1"/>
  <c r="K4904" i="23" s="1"/>
  <c r="K4905" i="23" a="1"/>
  <c r="K4905" i="23" s="1"/>
  <c r="K4906" i="23" a="1"/>
  <c r="K4906" i="23" s="1"/>
  <c r="K4907" i="23" a="1"/>
  <c r="K4907" i="23" s="1"/>
  <c r="K4908" i="23" a="1"/>
  <c r="K4908" i="23" s="1"/>
  <c r="K4909" i="23" a="1"/>
  <c r="K4909" i="23" s="1"/>
  <c r="K4910" i="23" a="1"/>
  <c r="K4910" i="23" s="1"/>
  <c r="K4911" i="23" a="1"/>
  <c r="K4911" i="23" s="1"/>
  <c r="K4912" i="23" a="1"/>
  <c r="K4912" i="23" s="1"/>
  <c r="K4913" i="23" a="1"/>
  <c r="K4913" i="23" s="1"/>
  <c r="K4914" i="23" a="1"/>
  <c r="K4914" i="23" s="1"/>
  <c r="K4915" i="23" a="1"/>
  <c r="K4915" i="23" s="1"/>
  <c r="K4916" i="23" a="1"/>
  <c r="K4916" i="23" s="1"/>
  <c r="K4917" i="23" a="1"/>
  <c r="K4917" i="23" s="1"/>
  <c r="K4918" i="23" a="1"/>
  <c r="K4918" i="23" s="1"/>
  <c r="K4919" i="23" a="1"/>
  <c r="K4919" i="23" s="1"/>
  <c r="K4920" i="23" a="1"/>
  <c r="K4920" i="23" s="1"/>
  <c r="K4921" i="23" a="1"/>
  <c r="K4921" i="23" s="1"/>
  <c r="K4922" i="23" a="1"/>
  <c r="K4922" i="23" s="1"/>
  <c r="K4923" i="23" a="1"/>
  <c r="K4923" i="23" s="1"/>
  <c r="K4924" i="23" a="1"/>
  <c r="K4924" i="23" s="1"/>
  <c r="K4925" i="23" a="1"/>
  <c r="K4925" i="23" s="1"/>
  <c r="K4926" i="23" a="1"/>
  <c r="K4926" i="23"/>
  <c r="K4927" i="23" a="1"/>
  <c r="K4927" i="23" s="1"/>
  <c r="K4928" i="23" a="1"/>
  <c r="K4928" i="23" s="1"/>
  <c r="K4929" i="23" a="1"/>
  <c r="K4929" i="23" s="1"/>
  <c r="K4930" i="23" a="1"/>
  <c r="K4930" i="23" s="1"/>
  <c r="K4931" i="23" a="1"/>
  <c r="K4931" i="23" s="1"/>
  <c r="K4932" i="23" a="1"/>
  <c r="K4932" i="23" s="1"/>
  <c r="K4933" i="23" a="1"/>
  <c r="K4933" i="23" s="1"/>
  <c r="K4934" i="23" a="1"/>
  <c r="K4934" i="23" s="1"/>
  <c r="K4935" i="23" a="1"/>
  <c r="K4935" i="23" s="1"/>
  <c r="K4936" i="23" a="1"/>
  <c r="K4936" i="23" s="1"/>
  <c r="K4937" i="23" a="1"/>
  <c r="K4937" i="23" s="1"/>
  <c r="K4938" i="23" a="1"/>
  <c r="K4938" i="23" s="1"/>
  <c r="K4939" i="23" a="1"/>
  <c r="K4939" i="23" s="1"/>
  <c r="K4940" i="23" a="1"/>
  <c r="K4940" i="23" s="1"/>
  <c r="K4941" i="23" a="1"/>
  <c r="K4941" i="23" s="1"/>
  <c r="K4942" i="23" a="1"/>
  <c r="K4942" i="23" s="1"/>
  <c r="K4943" i="23" a="1"/>
  <c r="K4943" i="23" s="1"/>
  <c r="K4944" i="23" a="1"/>
  <c r="K4944" i="23" s="1"/>
  <c r="K4945" i="23" a="1"/>
  <c r="K4945" i="23" s="1"/>
  <c r="K4946" i="23" a="1"/>
  <c r="K4946" i="23" s="1"/>
  <c r="K4947" i="23" a="1"/>
  <c r="K4947" i="23" s="1"/>
  <c r="K4948" i="23" a="1"/>
  <c r="K4948" i="23" s="1"/>
  <c r="K4949" i="23" a="1"/>
  <c r="K4949" i="23" s="1"/>
  <c r="K4950" i="23" a="1"/>
  <c r="K4950" i="23" s="1"/>
  <c r="K4951" i="23" a="1"/>
  <c r="K4951" i="23" s="1"/>
  <c r="K4952" i="23" a="1"/>
  <c r="K4952" i="23" s="1"/>
  <c r="K4953" i="23" a="1"/>
  <c r="K4953" i="23" s="1"/>
  <c r="K4954" i="23" a="1"/>
  <c r="K4954" i="23" s="1"/>
  <c r="K4955" i="23" a="1"/>
  <c r="K4955" i="23" s="1"/>
  <c r="K4956" i="23" a="1"/>
  <c r="K4956" i="23" s="1"/>
  <c r="K4957" i="23" a="1"/>
  <c r="K4957" i="23" s="1"/>
  <c r="K4958" i="23" a="1"/>
  <c r="K4958" i="23" s="1"/>
  <c r="K4959" i="23" a="1"/>
  <c r="K4959" i="23" s="1"/>
  <c r="K4960" i="23" a="1"/>
  <c r="K4960" i="23" s="1"/>
  <c r="K4961" i="23" a="1"/>
  <c r="K4961" i="23" s="1"/>
  <c r="K4962" i="23" a="1"/>
  <c r="K4962" i="23" s="1"/>
  <c r="K4963" i="23" a="1"/>
  <c r="K4963" i="23" s="1"/>
  <c r="K4964" i="23" a="1"/>
  <c r="K4964" i="23" s="1"/>
  <c r="K4965" i="23" a="1"/>
  <c r="K4965" i="23" s="1"/>
  <c r="K4966" i="23" a="1"/>
  <c r="K4966" i="23" s="1"/>
  <c r="K4967" i="23" a="1"/>
  <c r="K4967" i="23" s="1"/>
  <c r="K4968" i="23" a="1"/>
  <c r="K4968" i="23" s="1"/>
  <c r="K4969" i="23" a="1"/>
  <c r="K4969" i="23" s="1"/>
  <c r="K4970" i="23" a="1"/>
  <c r="K4970" i="23" s="1"/>
  <c r="K4971" i="23" a="1"/>
  <c r="K4971" i="23" s="1"/>
  <c r="K4972" i="23" a="1"/>
  <c r="K4972" i="23" s="1"/>
  <c r="K4973" i="23" a="1"/>
  <c r="K4973" i="23" s="1"/>
  <c r="K4974" i="23" a="1"/>
  <c r="K4974" i="23" s="1"/>
  <c r="K4975" i="23" a="1"/>
  <c r="K4975" i="23" s="1"/>
  <c r="K4976" i="23" a="1"/>
  <c r="K4976" i="23" s="1"/>
  <c r="K4977" i="23" a="1"/>
  <c r="K4977" i="23" s="1"/>
  <c r="K4978" i="23" a="1"/>
  <c r="K4978" i="23" s="1"/>
  <c r="K4979" i="23" a="1"/>
  <c r="K4979" i="23" s="1"/>
  <c r="K4980" i="23" a="1"/>
  <c r="K4980" i="23" s="1"/>
  <c r="K4981" i="23" a="1"/>
  <c r="K4981" i="23" s="1"/>
  <c r="K4982" i="23" a="1"/>
  <c r="K4982" i="23" s="1"/>
  <c r="K4983" i="23" a="1"/>
  <c r="K4983" i="23" s="1"/>
  <c r="K4984" i="23" a="1"/>
  <c r="K4984" i="23" s="1"/>
  <c r="K4985" i="23" a="1"/>
  <c r="K4985" i="23" s="1"/>
  <c r="K4986" i="23" a="1"/>
  <c r="K4986" i="23" s="1"/>
  <c r="K4987" i="23" a="1"/>
  <c r="K4987" i="23" s="1"/>
  <c r="K4988" i="23" a="1"/>
  <c r="K4988" i="23" s="1"/>
  <c r="K4989" i="23" a="1"/>
  <c r="K4989" i="23" s="1"/>
  <c r="K4990" i="23" a="1"/>
  <c r="K4990" i="23" s="1"/>
  <c r="K4991" i="23" a="1"/>
  <c r="K4991" i="23" s="1"/>
  <c r="K4992" i="23" a="1"/>
  <c r="K4992" i="23" s="1"/>
  <c r="K4993" i="23" a="1"/>
  <c r="K4993" i="23" s="1"/>
  <c r="K4994" i="23" a="1"/>
  <c r="K4994" i="23" s="1"/>
  <c r="K4995" i="23" a="1"/>
  <c r="K4995" i="23" s="1"/>
  <c r="K4996" i="23" a="1"/>
  <c r="K4996" i="23" s="1"/>
  <c r="K4997" i="23" a="1"/>
  <c r="K4997" i="23" s="1"/>
  <c r="K4998" i="23" a="1"/>
  <c r="K4998" i="23" s="1"/>
  <c r="K4999" i="23" a="1"/>
  <c r="K4999" i="23" s="1"/>
  <c r="K5000" i="23" a="1"/>
  <c r="K5000" i="23" s="1"/>
  <c r="K5001" i="23" a="1"/>
  <c r="K5001" i="23" s="1"/>
  <c r="K5002" i="23" a="1"/>
  <c r="K5002" i="23" s="1"/>
  <c r="K5003" i="23" a="1"/>
  <c r="K5003" i="23" s="1"/>
  <c r="K5004" i="23" a="1"/>
  <c r="K5004" i="23" s="1"/>
  <c r="K5005" i="23" a="1"/>
  <c r="K5005" i="23" s="1"/>
  <c r="K5006" i="23" a="1"/>
  <c r="K5006" i="23" s="1"/>
  <c r="K5007" i="23" a="1"/>
  <c r="K5007" i="23" s="1"/>
  <c r="K5008" i="23" a="1"/>
  <c r="K5008" i="23" s="1"/>
  <c r="K5009" i="23" a="1"/>
  <c r="K5009" i="23" s="1"/>
  <c r="K5010" i="23" a="1"/>
  <c r="K5010" i="23" s="1"/>
  <c r="K5011" i="23" a="1"/>
  <c r="K5011" i="23" s="1"/>
  <c r="K5012" i="23" a="1"/>
  <c r="K5012" i="23" s="1"/>
  <c r="K5013" i="23" a="1"/>
  <c r="K5013" i="23" s="1"/>
  <c r="K5014" i="23" a="1"/>
  <c r="K5014" i="23" s="1"/>
  <c r="K5015" i="23" a="1"/>
  <c r="K5015" i="23" s="1"/>
  <c r="K5016" i="23" a="1"/>
  <c r="K5016" i="23" s="1"/>
  <c r="K5017" i="23" a="1"/>
  <c r="K5017" i="23" s="1"/>
  <c r="K5018" i="23" a="1"/>
  <c r="K5018" i="23" s="1"/>
  <c r="K5019" i="23" a="1"/>
  <c r="K5019" i="23" s="1"/>
  <c r="K5020" i="23" a="1"/>
  <c r="K5020" i="23" s="1"/>
  <c r="K5021" i="23" a="1"/>
  <c r="K5021" i="23" s="1"/>
  <c r="K5022" i="23" a="1"/>
  <c r="K5022" i="23" s="1"/>
  <c r="K5023" i="23" a="1"/>
  <c r="K5023" i="23" s="1"/>
  <c r="K5024" i="23" a="1"/>
  <c r="K5024" i="23" s="1"/>
  <c r="K5025" i="23" a="1"/>
  <c r="K5025" i="23" s="1"/>
  <c r="K5026" i="23" a="1"/>
  <c r="K5026" i="23" s="1"/>
  <c r="K5027" i="23" a="1"/>
  <c r="K5027" i="23" s="1"/>
  <c r="K5028" i="23" a="1"/>
  <c r="K5028" i="23" s="1"/>
  <c r="K5029" i="23" a="1"/>
  <c r="K5029" i="23" s="1"/>
  <c r="K5030" i="23" a="1"/>
  <c r="K5030" i="23" s="1"/>
  <c r="K5031" i="23" a="1"/>
  <c r="K5031" i="23" s="1"/>
  <c r="K5032" i="23" a="1"/>
  <c r="K5032" i="23" s="1"/>
  <c r="K5033" i="23" a="1"/>
  <c r="K5033" i="23" s="1"/>
  <c r="K5034" i="23" a="1"/>
  <c r="K5034" i="23" s="1"/>
  <c r="K5035" i="23" a="1"/>
  <c r="K5035" i="23" s="1"/>
  <c r="K5036" i="23" a="1"/>
  <c r="K5036" i="23" s="1"/>
  <c r="K5037" i="23" a="1"/>
  <c r="K5037" i="23" s="1"/>
  <c r="K5038" i="23" a="1"/>
  <c r="K5038" i="23" s="1"/>
  <c r="K5039" i="23" a="1"/>
  <c r="K5039" i="23" s="1"/>
  <c r="K5040" i="23" a="1"/>
  <c r="K5040" i="23" s="1"/>
  <c r="K5041" i="23" a="1"/>
  <c r="K5041" i="23" s="1"/>
  <c r="K5042" i="23" a="1"/>
  <c r="K5042" i="23" s="1"/>
  <c r="K5043" i="23" a="1"/>
  <c r="K5043" i="23" s="1"/>
  <c r="K5044" i="23" a="1"/>
  <c r="K5044" i="23" s="1"/>
  <c r="K5045" i="23" a="1"/>
  <c r="K5045" i="23" s="1"/>
  <c r="K5046" i="23" a="1"/>
  <c r="K5046" i="23" s="1"/>
  <c r="K5047" i="23" a="1"/>
  <c r="K5047" i="23" s="1"/>
  <c r="K5048" i="23" a="1"/>
  <c r="K5048" i="23" s="1"/>
  <c r="K5049" i="23" a="1"/>
  <c r="K5049" i="23" s="1"/>
  <c r="K5050" i="23" a="1"/>
  <c r="K5050" i="23" s="1"/>
  <c r="K5051" i="23" a="1"/>
  <c r="K5051" i="23" s="1"/>
  <c r="K5052" i="23" a="1"/>
  <c r="K5052" i="23" s="1"/>
  <c r="K5053" i="23" a="1"/>
  <c r="K5053" i="23" s="1"/>
  <c r="K5054" i="23" a="1"/>
  <c r="K5054" i="23" s="1"/>
  <c r="K5055" i="23" a="1"/>
  <c r="K5055" i="23" s="1"/>
  <c r="K5056" i="23" a="1"/>
  <c r="K5056" i="23" s="1"/>
  <c r="K5057" i="23" a="1"/>
  <c r="K5057" i="23" s="1"/>
  <c r="K5058" i="23" a="1"/>
  <c r="K5058" i="23" s="1"/>
  <c r="K5059" i="23" a="1"/>
  <c r="K5059" i="23" s="1"/>
  <c r="K5060" i="23" a="1"/>
  <c r="K5060" i="23" s="1"/>
  <c r="K5061" i="23" a="1"/>
  <c r="K5061" i="23" s="1"/>
  <c r="K5062" i="23" a="1"/>
  <c r="K5062" i="23" s="1"/>
  <c r="K5063" i="23" a="1"/>
  <c r="K5063" i="23" s="1"/>
  <c r="K5064" i="23" a="1"/>
  <c r="K5064" i="23" s="1"/>
  <c r="K5065" i="23" a="1"/>
  <c r="K5065" i="23" s="1"/>
  <c r="K5066" i="23" a="1"/>
  <c r="K5066" i="23" s="1"/>
  <c r="K5067" i="23" a="1"/>
  <c r="K5067" i="23" s="1"/>
  <c r="K5068" i="23" a="1"/>
  <c r="K5068" i="23" s="1"/>
  <c r="K5069" i="23" a="1"/>
  <c r="K5069" i="23" s="1"/>
  <c r="K5070" i="23" a="1"/>
  <c r="K5070" i="23" s="1"/>
  <c r="K5071" i="23" a="1"/>
  <c r="K5071" i="23" s="1"/>
  <c r="K5072" i="23" a="1"/>
  <c r="K5072" i="23" s="1"/>
  <c r="K5073" i="23" a="1"/>
  <c r="K5073" i="23" s="1"/>
  <c r="K5074" i="23" a="1"/>
  <c r="K5074" i="23" s="1"/>
  <c r="K5075" i="23" a="1"/>
  <c r="K5075" i="23" s="1"/>
  <c r="K5076" i="23" a="1"/>
  <c r="K5076" i="23" s="1"/>
  <c r="K5077" i="23" a="1"/>
  <c r="K5077" i="23" s="1"/>
  <c r="K5078" i="23" a="1"/>
  <c r="K5078" i="23" s="1"/>
  <c r="K5079" i="23" a="1"/>
  <c r="K5079" i="23" s="1"/>
  <c r="K5080" i="23" a="1"/>
  <c r="K5080" i="23" s="1"/>
  <c r="K5081" i="23" a="1"/>
  <c r="K5081" i="23" s="1"/>
  <c r="K5082" i="23" a="1"/>
  <c r="K5082" i="23" s="1"/>
  <c r="K5083" i="23" a="1"/>
  <c r="K5083" i="23" s="1"/>
  <c r="K5084" i="23" a="1"/>
  <c r="K5084" i="23" s="1"/>
  <c r="K5085" i="23" a="1"/>
  <c r="K5085" i="23" s="1"/>
  <c r="K5086" i="23" a="1"/>
  <c r="K5086" i="23" s="1"/>
  <c r="K5087" i="23" a="1"/>
  <c r="K5087" i="23" s="1"/>
  <c r="K5088" i="23" a="1"/>
  <c r="K5088" i="23" s="1"/>
  <c r="K5089" i="23" a="1"/>
  <c r="K5089" i="23" s="1"/>
  <c r="K5090" i="23" a="1"/>
  <c r="K5090" i="23" s="1"/>
  <c r="K5091" i="23" a="1"/>
  <c r="K5091" i="23" s="1"/>
  <c r="K5092" i="23" a="1"/>
  <c r="K5092" i="23" s="1"/>
  <c r="K5093" i="23" a="1"/>
  <c r="K5093" i="23" s="1"/>
  <c r="K5094" i="23" a="1"/>
  <c r="K5094" i="23" s="1"/>
  <c r="K5095" i="23" a="1"/>
  <c r="K5095" i="23" s="1"/>
  <c r="K5096" i="23" a="1"/>
  <c r="K5096" i="23" s="1"/>
  <c r="K5097" i="23" a="1"/>
  <c r="K5097" i="23" s="1"/>
  <c r="K5098" i="23" a="1"/>
  <c r="K5098" i="23" s="1"/>
  <c r="K5099" i="23" a="1"/>
  <c r="K5099" i="23" s="1"/>
  <c r="K5100" i="23" a="1"/>
  <c r="K5100" i="23" s="1"/>
  <c r="K5101" i="23" a="1"/>
  <c r="K5101" i="23" s="1"/>
  <c r="K5102" i="23" a="1"/>
  <c r="K5102" i="23" s="1"/>
  <c r="K5103" i="23" a="1"/>
  <c r="K5103" i="23" s="1"/>
  <c r="K5104" i="23" a="1"/>
  <c r="K5104" i="23" s="1"/>
  <c r="K5105" i="23" a="1"/>
  <c r="K5105" i="23" s="1"/>
  <c r="K5106" i="23" a="1"/>
  <c r="K5106" i="23" s="1"/>
  <c r="K5107" i="23" a="1"/>
  <c r="K5107" i="23" s="1"/>
  <c r="K5108" i="23" a="1"/>
  <c r="K5108" i="23" s="1"/>
  <c r="K5109" i="23" a="1"/>
  <c r="K5109" i="23" s="1"/>
  <c r="K5110" i="23" a="1"/>
  <c r="K5110" i="23" s="1"/>
  <c r="K5111" i="23" a="1"/>
  <c r="K5111" i="23" s="1"/>
  <c r="K5112" i="23" a="1"/>
  <c r="K5112" i="23" s="1"/>
  <c r="K5113" i="23" a="1"/>
  <c r="K5113" i="23" s="1"/>
  <c r="K5114" i="23" a="1"/>
  <c r="K5114" i="23" s="1"/>
  <c r="K5115" i="23" a="1"/>
  <c r="K5115" i="23" s="1"/>
  <c r="K5116" i="23" a="1"/>
  <c r="K5116" i="23" s="1"/>
  <c r="K5117" i="23" a="1"/>
  <c r="K5117" i="23" s="1"/>
  <c r="K5118" i="23" a="1"/>
  <c r="K5118" i="23" s="1"/>
  <c r="K5119" i="23" a="1"/>
  <c r="K5119" i="23" s="1"/>
  <c r="K5120" i="23" a="1"/>
  <c r="K5120" i="23" s="1"/>
  <c r="K5121" i="23" a="1"/>
  <c r="K5121" i="23" s="1"/>
  <c r="K5122" i="23" a="1"/>
  <c r="K5122" i="23" s="1"/>
  <c r="K5123" i="23" a="1"/>
  <c r="K5123" i="23" s="1"/>
  <c r="K5124" i="23" a="1"/>
  <c r="K5124" i="23" s="1"/>
  <c r="K5125" i="23" a="1"/>
  <c r="K5125" i="23" s="1"/>
  <c r="K5126" i="23" a="1"/>
  <c r="K5126" i="23" s="1"/>
  <c r="K5127" i="23" a="1"/>
  <c r="K5127" i="23" s="1"/>
  <c r="K5128" i="23" a="1"/>
  <c r="K5128" i="23" s="1"/>
  <c r="K5129" i="23" a="1"/>
  <c r="K5129" i="23" s="1"/>
  <c r="K5130" i="23" a="1"/>
  <c r="K5130" i="23" s="1"/>
  <c r="K5131" i="23" a="1"/>
  <c r="K5131" i="23" s="1"/>
  <c r="K5132" i="23" a="1"/>
  <c r="K5132" i="23" s="1"/>
  <c r="K5133" i="23" a="1"/>
  <c r="K5133" i="23" s="1"/>
  <c r="K5134" i="23" a="1"/>
  <c r="K5134" i="23" s="1"/>
  <c r="K5135" i="23" a="1"/>
  <c r="K5135" i="23" s="1"/>
  <c r="K5136" i="23" a="1"/>
  <c r="K5136" i="23" s="1"/>
  <c r="K5137" i="23" a="1"/>
  <c r="K5137" i="23" s="1"/>
  <c r="K5138" i="23" a="1"/>
  <c r="K5138" i="23" s="1"/>
  <c r="K5139" i="23" a="1"/>
  <c r="K5139" i="23" s="1"/>
  <c r="K5140" i="23" a="1"/>
  <c r="K5140" i="23" s="1"/>
  <c r="K5141" i="23" a="1"/>
  <c r="K5141" i="23" s="1"/>
  <c r="K5142" i="23" a="1"/>
  <c r="K5142" i="23" s="1"/>
  <c r="K5143" i="23" a="1"/>
  <c r="K5143" i="23" s="1"/>
  <c r="K5144" i="23" a="1"/>
  <c r="K5144" i="23" s="1"/>
  <c r="K5145" i="23" a="1"/>
  <c r="K5145" i="23" s="1"/>
  <c r="K5146" i="23" a="1"/>
  <c r="K5146" i="23" s="1"/>
  <c r="K5147" i="23" a="1"/>
  <c r="K5147" i="23" s="1"/>
  <c r="K5148" i="23" a="1"/>
  <c r="K5148" i="23" s="1"/>
  <c r="K5149" i="23" a="1"/>
  <c r="K5149" i="23" s="1"/>
  <c r="K5150" i="23" a="1"/>
  <c r="K5150" i="23" s="1"/>
  <c r="K5151" i="23" a="1"/>
  <c r="K5151" i="23" s="1"/>
  <c r="K5152" i="23" a="1"/>
  <c r="K5152" i="23" s="1"/>
  <c r="K5153" i="23" a="1"/>
  <c r="K5153" i="23" s="1"/>
  <c r="K5154" i="23" a="1"/>
  <c r="K5154" i="23" s="1"/>
  <c r="K5155" i="23" a="1"/>
  <c r="K5155" i="23" s="1"/>
  <c r="K5156" i="23" a="1"/>
  <c r="K5156" i="23" s="1"/>
  <c r="K5157" i="23" a="1"/>
  <c r="K5157" i="23" s="1"/>
  <c r="K5158" i="23" a="1"/>
  <c r="K5158" i="23" s="1"/>
  <c r="K5159" i="23" a="1"/>
  <c r="K5159" i="23" s="1"/>
  <c r="K5160" i="23" a="1"/>
  <c r="K5160" i="23" s="1"/>
  <c r="K5161" i="23" a="1"/>
  <c r="K5161" i="23" s="1"/>
  <c r="K5162" i="23" a="1"/>
  <c r="K5162" i="23" s="1"/>
  <c r="K5163" i="23" a="1"/>
  <c r="K5163" i="23" s="1"/>
  <c r="K5164" i="23" a="1"/>
  <c r="K5164" i="23" s="1"/>
  <c r="K5165" i="23" a="1"/>
  <c r="K5165" i="23" s="1"/>
  <c r="K5166" i="23" a="1"/>
  <c r="K5166" i="23" s="1"/>
  <c r="K5167" i="23" a="1"/>
  <c r="K5167" i="23" s="1"/>
  <c r="K5168" i="23" a="1"/>
  <c r="K5168" i="23" s="1"/>
  <c r="K5169" i="23" a="1"/>
  <c r="K5169" i="23" s="1"/>
  <c r="K5170" i="23" a="1"/>
  <c r="K5170" i="23" s="1"/>
  <c r="K5171" i="23" a="1"/>
  <c r="K5171" i="23" s="1"/>
  <c r="K5172" i="23" a="1"/>
  <c r="K5172" i="23" s="1"/>
  <c r="K5173" i="23" a="1"/>
  <c r="K5173" i="23" s="1"/>
  <c r="K5174" i="23" a="1"/>
  <c r="K5174" i="23" s="1"/>
  <c r="K5175" i="23" a="1"/>
  <c r="K5175" i="23" s="1"/>
  <c r="K5176" i="23" a="1"/>
  <c r="K5176" i="23" s="1"/>
  <c r="K5177" i="23" a="1"/>
  <c r="K5177" i="23" s="1"/>
  <c r="K5178" i="23" a="1"/>
  <c r="K5178" i="23" s="1"/>
  <c r="K5179" i="23" a="1"/>
  <c r="K5179" i="23" s="1"/>
  <c r="K5180" i="23" a="1"/>
  <c r="K5180" i="23" s="1"/>
  <c r="K5181" i="23" a="1"/>
  <c r="K5181" i="23" s="1"/>
  <c r="K5182" i="23" a="1"/>
  <c r="K5182" i="23" s="1"/>
  <c r="K5183" i="23" a="1"/>
  <c r="K5183" i="23" s="1"/>
  <c r="K5184" i="23" a="1"/>
  <c r="K5184" i="23" s="1"/>
  <c r="K5185" i="23" a="1"/>
  <c r="K5185" i="23" s="1"/>
  <c r="K5186" i="23" a="1"/>
  <c r="K5186" i="23" s="1"/>
  <c r="K5187" i="23" a="1"/>
  <c r="K5187" i="23" s="1"/>
  <c r="K5188" i="23" a="1"/>
  <c r="K5188" i="23" s="1"/>
  <c r="K5189" i="23" a="1"/>
  <c r="K5189" i="23" s="1"/>
  <c r="K5190" i="23" a="1"/>
  <c r="K5190" i="23" s="1"/>
  <c r="K5191" i="23" a="1"/>
  <c r="K5191" i="23" s="1"/>
  <c r="K5192" i="23" a="1"/>
  <c r="K5192" i="23" s="1"/>
  <c r="K5193" i="23" a="1"/>
  <c r="K5193" i="23" s="1"/>
  <c r="K5194" i="23" a="1"/>
  <c r="K5194" i="23" s="1"/>
  <c r="K5195" i="23" a="1"/>
  <c r="K5195" i="23" s="1"/>
  <c r="K5196" i="23" a="1"/>
  <c r="K5196" i="23" s="1"/>
  <c r="K5197" i="23" a="1"/>
  <c r="K5197" i="23" s="1"/>
  <c r="K5198" i="23" a="1"/>
  <c r="K5198" i="23" s="1"/>
  <c r="K5199" i="23" a="1"/>
  <c r="K5199" i="23" s="1"/>
  <c r="K5200" i="23" a="1"/>
  <c r="K5200" i="23" s="1"/>
  <c r="K5201" i="23" a="1"/>
  <c r="K5201" i="23" s="1"/>
  <c r="K5202" i="23" a="1"/>
  <c r="K5202" i="23" s="1"/>
  <c r="K5203" i="23" a="1"/>
  <c r="K5203" i="23" s="1"/>
  <c r="K5204" i="23" a="1"/>
  <c r="K5204" i="23" s="1"/>
  <c r="K5205" i="23" a="1"/>
  <c r="K5205" i="23" s="1"/>
  <c r="K5206" i="23" a="1"/>
  <c r="K5206" i="23" s="1"/>
  <c r="K5207" i="23" a="1"/>
  <c r="K5207" i="23" s="1"/>
  <c r="K5208" i="23" a="1"/>
  <c r="K5208" i="23" s="1"/>
  <c r="K5209" i="23" a="1"/>
  <c r="K5209" i="23" s="1"/>
  <c r="K5210" i="23" a="1"/>
  <c r="K5210" i="23" s="1"/>
  <c r="K5211" i="23" a="1"/>
  <c r="K5211" i="23" s="1"/>
  <c r="K5212" i="23" a="1"/>
  <c r="K5212" i="23" s="1"/>
  <c r="K5213" i="23" a="1"/>
  <c r="K5213" i="23" s="1"/>
  <c r="K5214" i="23" a="1"/>
  <c r="K5214" i="23" s="1"/>
  <c r="K5215" i="23" a="1"/>
  <c r="K5215" i="23" s="1"/>
  <c r="K5216" i="23" a="1"/>
  <c r="K5216" i="23" s="1"/>
  <c r="K5217" i="23" a="1"/>
  <c r="K5217" i="23" s="1"/>
  <c r="K5218" i="23" a="1"/>
  <c r="K5218" i="23" s="1"/>
  <c r="K5219" i="23" a="1"/>
  <c r="K5219" i="23" s="1"/>
  <c r="K5220" i="23" a="1"/>
  <c r="K5220" i="23" s="1"/>
  <c r="K5221" i="23" a="1"/>
  <c r="K5221" i="23" s="1"/>
  <c r="K5222" i="23" a="1"/>
  <c r="K5222" i="23" s="1"/>
  <c r="K5223" i="23" a="1"/>
  <c r="K5223" i="23" s="1"/>
  <c r="K5224" i="23" a="1"/>
  <c r="K5224" i="23" s="1"/>
  <c r="K5225" i="23" a="1"/>
  <c r="K5225" i="23" s="1"/>
  <c r="K5226" i="23" a="1"/>
  <c r="K5226" i="23" s="1"/>
  <c r="K5227" i="23" a="1"/>
  <c r="K5227" i="23" s="1"/>
  <c r="K5228" i="23" a="1"/>
  <c r="K5228" i="23" s="1"/>
  <c r="K5229" i="23" a="1"/>
  <c r="K5229" i="23" s="1"/>
  <c r="K5230" i="23" a="1"/>
  <c r="K5230" i="23" s="1"/>
  <c r="K5231" i="23" a="1"/>
  <c r="K5231" i="23" s="1"/>
  <c r="K5232" i="23" a="1"/>
  <c r="K5232" i="23" s="1"/>
  <c r="K5233" i="23" a="1"/>
  <c r="K5233" i="23" s="1"/>
  <c r="K5234" i="23" a="1"/>
  <c r="K5234" i="23" s="1"/>
  <c r="K5235" i="23" a="1"/>
  <c r="K5235" i="23" s="1"/>
  <c r="K5236" i="23" a="1"/>
  <c r="K5236" i="23" s="1"/>
  <c r="K5237" i="23" a="1"/>
  <c r="K5237" i="23" s="1"/>
  <c r="K5238" i="23" a="1"/>
  <c r="K5238" i="23" s="1"/>
  <c r="K5239" i="23" a="1"/>
  <c r="K5239" i="23" s="1"/>
  <c r="K5240" i="23" a="1"/>
  <c r="K5240" i="23" s="1"/>
  <c r="K5241" i="23" a="1"/>
  <c r="K5241" i="23" s="1"/>
  <c r="K5242" i="23" a="1"/>
  <c r="K5242" i="23" s="1"/>
  <c r="K5243" i="23" a="1"/>
  <c r="K5243" i="23" s="1"/>
  <c r="K5244" i="23" a="1"/>
  <c r="K5244" i="23" s="1"/>
  <c r="K5245" i="23" a="1"/>
  <c r="K5245" i="23" s="1"/>
  <c r="K5246" i="23" a="1"/>
  <c r="K5246" i="23" s="1"/>
  <c r="K5247" i="23" a="1"/>
  <c r="K5247" i="23" s="1"/>
  <c r="K5248" i="23" a="1"/>
  <c r="K5248" i="23" s="1"/>
  <c r="K5249" i="23" a="1"/>
  <c r="K5249" i="23" s="1"/>
  <c r="K5250" i="23" a="1"/>
  <c r="K5250" i="23" s="1"/>
  <c r="K5251" i="23" a="1"/>
  <c r="K5251" i="23" s="1"/>
  <c r="K5252" i="23" a="1"/>
  <c r="K5252" i="23" s="1"/>
  <c r="K5253" i="23" a="1"/>
  <c r="K5253" i="23" s="1"/>
  <c r="K5254" i="23" a="1"/>
  <c r="K5254" i="23" s="1"/>
  <c r="K5255" i="23" a="1"/>
  <c r="K5255" i="23" s="1"/>
  <c r="K5256" i="23" a="1"/>
  <c r="K5256" i="23" s="1"/>
  <c r="K5257" i="23" a="1"/>
  <c r="K5257" i="23" s="1"/>
  <c r="K5258" i="23" a="1"/>
  <c r="K5258" i="23" s="1"/>
  <c r="K5259" i="23" a="1"/>
  <c r="K5259" i="23" s="1"/>
  <c r="K5260" i="23" a="1"/>
  <c r="K5260" i="23" s="1"/>
  <c r="K5261" i="23" a="1"/>
  <c r="K5261" i="23" s="1"/>
  <c r="K5262" i="23" a="1"/>
  <c r="K5262" i="23" s="1"/>
  <c r="K5263" i="23" a="1"/>
  <c r="K5263" i="23" s="1"/>
  <c r="K5264" i="23" a="1"/>
  <c r="K5264" i="23" s="1"/>
  <c r="K5265" i="23" a="1"/>
  <c r="K5265" i="23" s="1"/>
  <c r="K5266" i="23" a="1"/>
  <c r="K5266" i="23" s="1"/>
  <c r="K5267" i="23" a="1"/>
  <c r="K5267" i="23" s="1"/>
  <c r="K5268" i="23" a="1"/>
  <c r="K5268" i="23" s="1"/>
  <c r="K5269" i="23" a="1"/>
  <c r="K5269" i="23" s="1"/>
  <c r="K5270" i="23" a="1"/>
  <c r="K5270" i="23" s="1"/>
  <c r="K5271" i="23" a="1"/>
  <c r="K5271" i="23" s="1"/>
  <c r="K5272" i="23" a="1"/>
  <c r="K5272" i="23" s="1"/>
  <c r="K5273" i="23" a="1"/>
  <c r="K5273" i="23" s="1"/>
  <c r="K5274" i="23" a="1"/>
  <c r="K5274" i="23" s="1"/>
  <c r="K5275" i="23" a="1"/>
  <c r="K5275" i="23" s="1"/>
  <c r="K5276" i="23" a="1"/>
  <c r="K5276" i="23" s="1"/>
  <c r="K5277" i="23" a="1"/>
  <c r="K5277" i="23" s="1"/>
  <c r="K5278" i="23" a="1"/>
  <c r="K5278" i="23" s="1"/>
  <c r="K5279" i="23" a="1"/>
  <c r="K5279" i="23" s="1"/>
  <c r="K5280" i="23" a="1"/>
  <c r="K5280" i="23" s="1"/>
  <c r="K5281" i="23" a="1"/>
  <c r="K5281" i="23" s="1"/>
  <c r="K5282" i="23" a="1"/>
  <c r="K5282" i="23" s="1"/>
  <c r="K5283" i="23" a="1"/>
  <c r="K5283" i="23" s="1"/>
  <c r="K5284" i="23" a="1"/>
  <c r="K5284" i="23" s="1"/>
  <c r="K5285" i="23" a="1"/>
  <c r="K5285" i="23" s="1"/>
  <c r="K5286" i="23" a="1"/>
  <c r="K5286" i="23" s="1"/>
  <c r="K5287" i="23" a="1"/>
  <c r="K5287" i="23" s="1"/>
  <c r="K5288" i="23" a="1"/>
  <c r="K5288" i="23" s="1"/>
  <c r="K5289" i="23" a="1"/>
  <c r="K5289" i="23" s="1"/>
  <c r="K5290" i="23" a="1"/>
  <c r="K5290" i="23" s="1"/>
  <c r="K5291" i="23" a="1"/>
  <c r="K5291" i="23" s="1"/>
  <c r="K5292" i="23" a="1"/>
  <c r="K5292" i="23" s="1"/>
  <c r="K5293" i="23" a="1"/>
  <c r="K5293" i="23" s="1"/>
  <c r="K5294" i="23" a="1"/>
  <c r="K5294" i="23" s="1"/>
  <c r="K5295" i="23" a="1"/>
  <c r="K5295" i="23" s="1"/>
  <c r="K5296" i="23" a="1"/>
  <c r="K5296" i="23" s="1"/>
  <c r="K5297" i="23" a="1"/>
  <c r="K5297" i="23" s="1"/>
  <c r="K5298" i="23" a="1"/>
  <c r="K5298" i="23" s="1"/>
  <c r="K5299" i="23" a="1"/>
  <c r="K5299" i="23" s="1"/>
  <c r="K5300" i="23" a="1"/>
  <c r="K5300" i="23" s="1"/>
  <c r="K5301" i="23" a="1"/>
  <c r="K5301" i="23" s="1"/>
  <c r="K5302" i="23" a="1"/>
  <c r="K5302" i="23" s="1"/>
  <c r="K5303" i="23" a="1"/>
  <c r="K5303" i="23" s="1"/>
  <c r="K5304" i="23" a="1"/>
  <c r="K5304" i="23" s="1"/>
  <c r="K5305" i="23" a="1"/>
  <c r="K5305" i="23" s="1"/>
  <c r="K5306" i="23" a="1"/>
  <c r="K5306" i="23" s="1"/>
  <c r="K5307" i="23" a="1"/>
  <c r="K5307" i="23" s="1"/>
  <c r="K5308" i="23" a="1"/>
  <c r="K5308" i="23" s="1"/>
  <c r="K5309" i="23" a="1"/>
  <c r="K5309" i="23" s="1"/>
  <c r="K5310" i="23" a="1"/>
  <c r="K5310" i="23" s="1"/>
  <c r="K5311" i="23" a="1"/>
  <c r="K5311" i="23" s="1"/>
  <c r="K5312" i="23" a="1"/>
  <c r="K5312" i="23" s="1"/>
  <c r="K5313" i="23" a="1"/>
  <c r="K5313" i="23" s="1"/>
  <c r="K5314" i="23" a="1"/>
  <c r="K5314" i="23" s="1"/>
  <c r="K5315" i="23" a="1"/>
  <c r="K5315" i="23" s="1"/>
  <c r="K5316" i="23" a="1"/>
  <c r="K5316" i="23" s="1"/>
  <c r="K5317" i="23" a="1"/>
  <c r="K5317" i="23" s="1"/>
  <c r="K5318" i="23" a="1"/>
  <c r="K5318" i="23" s="1"/>
  <c r="K5319" i="23" a="1"/>
  <c r="K5319" i="23" s="1"/>
  <c r="K5320" i="23" a="1"/>
  <c r="K5320" i="23" s="1"/>
  <c r="K5321" i="23" a="1"/>
  <c r="K5321" i="23" s="1"/>
  <c r="K5322" i="23" a="1"/>
  <c r="K5322" i="23" s="1"/>
  <c r="K5323" i="23" a="1"/>
  <c r="K5323" i="23" s="1"/>
  <c r="K5324" i="23" a="1"/>
  <c r="K5324" i="23" s="1"/>
  <c r="K5325" i="23" a="1"/>
  <c r="K5325" i="23" s="1"/>
  <c r="K5326" i="23" a="1"/>
  <c r="K5326" i="23" s="1"/>
  <c r="K5327" i="23" a="1"/>
  <c r="K5327" i="23" s="1"/>
  <c r="K5328" i="23" a="1"/>
  <c r="K5328" i="23" s="1"/>
  <c r="K5329" i="23" a="1"/>
  <c r="K5329" i="23" s="1"/>
  <c r="K5330" i="23" a="1"/>
  <c r="K5330" i="23" s="1"/>
  <c r="K5331" i="23" a="1"/>
  <c r="K5331" i="23" s="1"/>
  <c r="K5332" i="23" a="1"/>
  <c r="K5332" i="23" s="1"/>
  <c r="K5333" i="23" a="1"/>
  <c r="K5333" i="23" s="1"/>
  <c r="K5334" i="23" a="1"/>
  <c r="K5334" i="23" s="1"/>
  <c r="K5335" i="23" a="1"/>
  <c r="K5335" i="23" s="1"/>
  <c r="K5336" i="23" a="1"/>
  <c r="K5336" i="23" s="1"/>
  <c r="K5337" i="23" a="1"/>
  <c r="K5337" i="23" s="1"/>
  <c r="K5338" i="23" a="1"/>
  <c r="K5338" i="23" s="1"/>
  <c r="K5339" i="23" a="1"/>
  <c r="K5339" i="23" s="1"/>
  <c r="K5340" i="23" a="1"/>
  <c r="K5340" i="23" s="1"/>
  <c r="K5341" i="23" a="1"/>
  <c r="K5341" i="23" s="1"/>
  <c r="K5342" i="23" a="1"/>
  <c r="K5342" i="23" s="1"/>
  <c r="K5343" i="23" a="1"/>
  <c r="K5343" i="23" s="1"/>
  <c r="K5344" i="23" a="1"/>
  <c r="K5344" i="23" s="1"/>
  <c r="K5345" i="23" a="1"/>
  <c r="K5345" i="23" s="1"/>
  <c r="K5346" i="23" a="1"/>
  <c r="K5346" i="23" s="1"/>
  <c r="K5347" i="23" a="1"/>
  <c r="K5347" i="23" s="1"/>
  <c r="K5348" i="23" a="1"/>
  <c r="K5348" i="23" s="1"/>
  <c r="K5349" i="23" a="1"/>
  <c r="K5349" i="23" s="1"/>
  <c r="K5350" i="23" a="1"/>
  <c r="K5350" i="23" s="1"/>
  <c r="K5351" i="23" a="1"/>
  <c r="K5351" i="23" s="1"/>
  <c r="K5352" i="23" a="1"/>
  <c r="K5352" i="23" s="1"/>
  <c r="K5353" i="23" a="1"/>
  <c r="K5353" i="23" s="1"/>
  <c r="K5354" i="23" a="1"/>
  <c r="K5354" i="23" s="1"/>
  <c r="K5355" i="23" a="1"/>
  <c r="K5355" i="23" s="1"/>
  <c r="K5356" i="23" a="1"/>
  <c r="K5356" i="23" s="1"/>
  <c r="K5357" i="23" a="1"/>
  <c r="K5357" i="23" s="1"/>
  <c r="K5358" i="23" a="1"/>
  <c r="K5358" i="23" s="1"/>
  <c r="K5359" i="23" a="1"/>
  <c r="K5359" i="23" s="1"/>
  <c r="K5360" i="23" a="1"/>
  <c r="K5360" i="23" s="1"/>
  <c r="K5361" i="23" a="1"/>
  <c r="K5361" i="23" s="1"/>
  <c r="K5362" i="23" a="1"/>
  <c r="K5362" i="23" s="1"/>
  <c r="K5363" i="23" a="1"/>
  <c r="K5363" i="23" s="1"/>
  <c r="K5364" i="23" a="1"/>
  <c r="K5364" i="23" s="1"/>
  <c r="K5365" i="23" a="1"/>
  <c r="K5365" i="23" s="1"/>
  <c r="K5366" i="23" a="1"/>
  <c r="K5366" i="23" s="1"/>
  <c r="K5367" i="23" a="1"/>
  <c r="K5367" i="23" s="1"/>
  <c r="K5368" i="23" a="1"/>
  <c r="K5368" i="23" s="1"/>
  <c r="K5369" i="23" a="1"/>
  <c r="K5369" i="23" s="1"/>
  <c r="K5370" i="23" a="1"/>
  <c r="K5370" i="23" s="1"/>
  <c r="K5371" i="23" a="1"/>
  <c r="K5371" i="23" s="1"/>
  <c r="K5372" i="23" a="1"/>
  <c r="K5372" i="23" s="1"/>
  <c r="K5373" i="23" a="1"/>
  <c r="K5373" i="23" s="1"/>
  <c r="K5374" i="23" a="1"/>
  <c r="K5374" i="23" s="1"/>
  <c r="K5375" i="23" a="1"/>
  <c r="K5375" i="23" s="1"/>
  <c r="K5376" i="23" a="1"/>
  <c r="K5376" i="23" s="1"/>
  <c r="K5377" i="23" a="1"/>
  <c r="K5377" i="23" s="1"/>
  <c r="K5378" i="23" a="1"/>
  <c r="K5378" i="23" s="1"/>
  <c r="K5379" i="23" a="1"/>
  <c r="K5379" i="23" s="1"/>
  <c r="K5380" i="23" a="1"/>
  <c r="K5380" i="23" s="1"/>
  <c r="K5381" i="23" a="1"/>
  <c r="K5381" i="23" s="1"/>
  <c r="K5382" i="23" a="1"/>
  <c r="K5382" i="23" s="1"/>
  <c r="K5383" i="23" a="1"/>
  <c r="K5383" i="23" s="1"/>
  <c r="K5384" i="23" a="1"/>
  <c r="K5384" i="23" s="1"/>
  <c r="K5385" i="23" a="1"/>
  <c r="K5385" i="23" s="1"/>
  <c r="K5386" i="23" a="1"/>
  <c r="K5386" i="23" s="1"/>
  <c r="K5387" i="23" a="1"/>
  <c r="K5387" i="23" s="1"/>
  <c r="K5388" i="23" a="1"/>
  <c r="K5388" i="23" s="1"/>
  <c r="K5389" i="23" a="1"/>
  <c r="K5389" i="23" s="1"/>
  <c r="K5390" i="23" a="1"/>
  <c r="K5390" i="23" s="1"/>
  <c r="K5391" i="23" a="1"/>
  <c r="K5391" i="23" s="1"/>
  <c r="K5392" i="23" a="1"/>
  <c r="K5392" i="23" s="1"/>
  <c r="K5393" i="23" a="1"/>
  <c r="K5393" i="23" s="1"/>
  <c r="K5394" i="23" a="1"/>
  <c r="K5394" i="23" s="1"/>
  <c r="K5395" i="23" a="1"/>
  <c r="K5395" i="23" s="1"/>
  <c r="K5396" i="23" a="1"/>
  <c r="K5396" i="23" s="1"/>
  <c r="K5397" i="23" a="1"/>
  <c r="K5397" i="23" s="1"/>
  <c r="K5398" i="23" a="1"/>
  <c r="K5398" i="23" s="1"/>
  <c r="K5399" i="23" a="1"/>
  <c r="K5399" i="23" s="1"/>
  <c r="K5400" i="23" a="1"/>
  <c r="K5400" i="23" s="1"/>
  <c r="K5401" i="23" a="1"/>
  <c r="K5401" i="23" s="1"/>
  <c r="K5402" i="23" a="1"/>
  <c r="K5402" i="23" s="1"/>
  <c r="K5403" i="23" a="1"/>
  <c r="K5403" i="23" s="1"/>
  <c r="K5404" i="23" a="1"/>
  <c r="K5404" i="23" s="1"/>
  <c r="K5405" i="23" a="1"/>
  <c r="K5405" i="23" s="1"/>
  <c r="K5406" i="23" a="1"/>
  <c r="K5406" i="23" s="1"/>
  <c r="K5407" i="23" a="1"/>
  <c r="K5407" i="23" s="1"/>
  <c r="K5408" i="23" a="1"/>
  <c r="K5408" i="23" s="1"/>
  <c r="K5409" i="23" a="1"/>
  <c r="K5409" i="23" s="1"/>
  <c r="K5410" i="23" a="1"/>
  <c r="K5410" i="23" s="1"/>
  <c r="K5411" i="23" a="1"/>
  <c r="K5411" i="23" s="1"/>
  <c r="K5412" i="23" a="1"/>
  <c r="K5412" i="23" s="1"/>
  <c r="K5413" i="23" a="1"/>
  <c r="K5413" i="23" s="1"/>
  <c r="K5414" i="23" a="1"/>
  <c r="K5414" i="23" s="1"/>
  <c r="K5415" i="23" a="1"/>
  <c r="K5415" i="23" s="1"/>
  <c r="K5416" i="23" a="1"/>
  <c r="K5416" i="23" s="1"/>
  <c r="K5417" i="23" a="1"/>
  <c r="K5417" i="23" s="1"/>
  <c r="K5418" i="23" a="1"/>
  <c r="K5418" i="23" s="1"/>
  <c r="K5419" i="23" a="1"/>
  <c r="K5419" i="23" s="1"/>
  <c r="K5420" i="23" a="1"/>
  <c r="K5420" i="23" s="1"/>
  <c r="K5421" i="23" a="1"/>
  <c r="K5421" i="23" s="1"/>
  <c r="K5422" i="23" a="1"/>
  <c r="K5422" i="23" s="1"/>
  <c r="K5423" i="23" a="1"/>
  <c r="K5423" i="23" s="1"/>
  <c r="K5424" i="23" a="1"/>
  <c r="K5424" i="23" s="1"/>
  <c r="K5425" i="23" a="1"/>
  <c r="K5425" i="23" s="1"/>
  <c r="K5426" i="23" a="1"/>
  <c r="K5426" i="23" s="1"/>
  <c r="K5427" i="23" a="1"/>
  <c r="K5427" i="23" s="1"/>
  <c r="K5428" i="23" a="1"/>
  <c r="K5428" i="23" s="1"/>
  <c r="K5429" i="23" a="1"/>
  <c r="K5429" i="23" s="1"/>
  <c r="K5430" i="23" a="1"/>
  <c r="K5430" i="23" s="1"/>
  <c r="K5431" i="23" a="1"/>
  <c r="K5431" i="23" s="1"/>
  <c r="K5432" i="23" a="1"/>
  <c r="K5432" i="23" s="1"/>
  <c r="K5433" i="23" a="1"/>
  <c r="K5433" i="23" s="1"/>
  <c r="K5434" i="23" a="1"/>
  <c r="K5434" i="23" s="1"/>
  <c r="K5435" i="23" a="1"/>
  <c r="K5435" i="23" s="1"/>
  <c r="K5436" i="23" a="1"/>
  <c r="K5436" i="23" s="1"/>
  <c r="K5437" i="23" a="1"/>
  <c r="K5437" i="23" s="1"/>
  <c r="K5438" i="23" a="1"/>
  <c r="K5438" i="23" s="1"/>
  <c r="K5439" i="23" a="1"/>
  <c r="K5439" i="23" s="1"/>
  <c r="K5440" i="23" a="1"/>
  <c r="K5440" i="23" s="1"/>
  <c r="K5441" i="23" a="1"/>
  <c r="K5441" i="23" s="1"/>
  <c r="K5442" i="23" a="1"/>
  <c r="K5442" i="23" s="1"/>
  <c r="K5443" i="23" a="1"/>
  <c r="K5443" i="23" s="1"/>
  <c r="K5444" i="23" a="1"/>
  <c r="K5444" i="23" s="1"/>
  <c r="K5445" i="23" a="1"/>
  <c r="K5445" i="23" s="1"/>
  <c r="K5446" i="23" a="1"/>
  <c r="K5446" i="23" s="1"/>
  <c r="K5447" i="23" a="1"/>
  <c r="K5447" i="23" s="1"/>
  <c r="K5448" i="23" a="1"/>
  <c r="K5448" i="23" s="1"/>
  <c r="K5449" i="23" a="1"/>
  <c r="K5449" i="23" s="1"/>
  <c r="K5450" i="23" a="1"/>
  <c r="K5450" i="23" s="1"/>
  <c r="K5451" i="23" a="1"/>
  <c r="K5451" i="23" s="1"/>
  <c r="K5452" i="23" a="1"/>
  <c r="K5452" i="23" s="1"/>
  <c r="K5453" i="23" a="1"/>
  <c r="K5453" i="23" s="1"/>
  <c r="K5454" i="23" a="1"/>
  <c r="K5454" i="23" s="1"/>
  <c r="K5455" i="23" a="1"/>
  <c r="K5455" i="23" s="1"/>
  <c r="K5456" i="23" a="1"/>
  <c r="K5456" i="23" s="1"/>
  <c r="K5457" i="23" a="1"/>
  <c r="K5457" i="23" s="1"/>
  <c r="K5458" i="23" a="1"/>
  <c r="K5458" i="23" s="1"/>
  <c r="K5459" i="23" a="1"/>
  <c r="K5459" i="23" s="1"/>
  <c r="K5460" i="23" a="1"/>
  <c r="K5460" i="23" s="1"/>
  <c r="K5461" i="23" a="1"/>
  <c r="K5461" i="23" s="1"/>
  <c r="K5462" i="23" a="1"/>
  <c r="K5462" i="23" s="1"/>
  <c r="K5463" i="23" a="1"/>
  <c r="K5463" i="23" s="1"/>
  <c r="K5464" i="23" a="1"/>
  <c r="K5464" i="23" s="1"/>
  <c r="K5465" i="23" a="1"/>
  <c r="K5465" i="23" s="1"/>
  <c r="K5466" i="23" a="1"/>
  <c r="K5466" i="23" s="1"/>
  <c r="K5467" i="23" a="1"/>
  <c r="K5467" i="23" s="1"/>
  <c r="K5468" i="23" a="1"/>
  <c r="K5468" i="23" s="1"/>
  <c r="K5469" i="23" a="1"/>
  <c r="K5469" i="23" s="1"/>
  <c r="K5470" i="23" a="1"/>
  <c r="K5470" i="23" s="1"/>
  <c r="K5471" i="23" a="1"/>
  <c r="K5471" i="23" s="1"/>
  <c r="K5472" i="23" a="1"/>
  <c r="K5472" i="23" s="1"/>
  <c r="K5473" i="23" a="1"/>
  <c r="K5473" i="23" s="1"/>
  <c r="K5474" i="23" a="1"/>
  <c r="K5474" i="23" s="1"/>
  <c r="K5475" i="23" a="1"/>
  <c r="K5475" i="23" s="1"/>
  <c r="K5476" i="23" a="1"/>
  <c r="K5476" i="23" s="1"/>
  <c r="K5477" i="23" a="1"/>
  <c r="K5477" i="23" s="1"/>
  <c r="K5478" i="23" a="1"/>
  <c r="K5478" i="23" s="1"/>
  <c r="K5479" i="23" a="1"/>
  <c r="K5479" i="23" s="1"/>
  <c r="K5480" i="23" a="1"/>
  <c r="K5480" i="23" s="1"/>
  <c r="K5481" i="23" a="1"/>
  <c r="K5481" i="23" s="1"/>
  <c r="K5482" i="23" a="1"/>
  <c r="K5482" i="23" s="1"/>
  <c r="K5483" i="23" a="1"/>
  <c r="K5483" i="23" s="1"/>
  <c r="K5484" i="23" a="1"/>
  <c r="K5484" i="23" s="1"/>
  <c r="K5485" i="23" a="1"/>
  <c r="K5485" i="23" s="1"/>
  <c r="K5486" i="23" a="1"/>
  <c r="K5486" i="23" s="1"/>
  <c r="K5487" i="23" a="1"/>
  <c r="K5487" i="23" s="1"/>
  <c r="K5488" i="23" a="1"/>
  <c r="K5488" i="23" s="1"/>
  <c r="K5489" i="23" a="1"/>
  <c r="K5489" i="23" s="1"/>
  <c r="K5490" i="23" a="1"/>
  <c r="K5490" i="23" s="1"/>
  <c r="K5491" i="23" a="1"/>
  <c r="K5491" i="23" s="1"/>
  <c r="K5492" i="23" a="1"/>
  <c r="K5492" i="23" s="1"/>
  <c r="K5493" i="23" a="1"/>
  <c r="K5493" i="23" s="1"/>
  <c r="K5494" i="23" a="1"/>
  <c r="K5494" i="23" s="1"/>
  <c r="K5495" i="23" a="1"/>
  <c r="K5495" i="23" s="1"/>
  <c r="K5496" i="23" a="1"/>
  <c r="K5496" i="23" s="1"/>
  <c r="K5497" i="23" a="1"/>
  <c r="K5497" i="23" s="1"/>
  <c r="K5498" i="23" a="1"/>
  <c r="K5498" i="23" s="1"/>
  <c r="K5499" i="23" a="1"/>
  <c r="K5499" i="23" s="1"/>
  <c r="K5500" i="23" a="1"/>
  <c r="K5500" i="23" s="1"/>
  <c r="K5501" i="23" a="1"/>
  <c r="K5501" i="23" s="1"/>
  <c r="K5502" i="23" a="1"/>
  <c r="K5502" i="23" s="1"/>
  <c r="K5503" i="23" a="1"/>
  <c r="K5503" i="23" s="1"/>
  <c r="K5504" i="23" a="1"/>
  <c r="K5504" i="23" s="1"/>
  <c r="K5505" i="23" a="1"/>
  <c r="K5505" i="23" s="1"/>
  <c r="K5506" i="23" a="1"/>
  <c r="K5506" i="23" s="1"/>
  <c r="K5507" i="23" a="1"/>
  <c r="K5507" i="23" s="1"/>
  <c r="K5508" i="23" a="1"/>
  <c r="K5508" i="23" s="1"/>
  <c r="K5509" i="23" a="1"/>
  <c r="K5509" i="23" s="1"/>
  <c r="K5510" i="23" a="1"/>
  <c r="K5510" i="23" s="1"/>
  <c r="K5511" i="23" a="1"/>
  <c r="K5511" i="23" s="1"/>
  <c r="K5512" i="23" a="1"/>
  <c r="K5512" i="23" s="1"/>
  <c r="K5513" i="23" a="1"/>
  <c r="K5513" i="23" s="1"/>
  <c r="K5514" i="23" a="1"/>
  <c r="K5514" i="23" s="1"/>
  <c r="K5515" i="23" a="1"/>
  <c r="K5515" i="23" s="1"/>
  <c r="K5516" i="23" a="1"/>
  <c r="K5516" i="23" s="1"/>
  <c r="K5517" i="23" a="1"/>
  <c r="K5517" i="23" s="1"/>
  <c r="K5518" i="23" a="1"/>
  <c r="K5518" i="23" s="1"/>
  <c r="K5519" i="23" a="1"/>
  <c r="K5519" i="23" s="1"/>
  <c r="K5520" i="23" a="1"/>
  <c r="K5520" i="23" s="1"/>
  <c r="K5521" i="23" a="1"/>
  <c r="K5521" i="23" s="1"/>
  <c r="K5522" i="23" a="1"/>
  <c r="K5522" i="23" s="1"/>
  <c r="K5523" i="23" a="1"/>
  <c r="K5523" i="23" s="1"/>
  <c r="K5524" i="23" a="1"/>
  <c r="K5524" i="23" s="1"/>
  <c r="K5525" i="23" a="1"/>
  <c r="K5525" i="23" s="1"/>
  <c r="K5526" i="23" a="1"/>
  <c r="K5526" i="23" s="1"/>
  <c r="K5527" i="23" a="1"/>
  <c r="K5527" i="23" s="1"/>
  <c r="K5528" i="23" a="1"/>
  <c r="K5528" i="23" s="1"/>
  <c r="K5529" i="23" a="1"/>
  <c r="K5529" i="23" s="1"/>
  <c r="K5530" i="23" a="1"/>
  <c r="K5530" i="23" s="1"/>
  <c r="K5531" i="23" a="1"/>
  <c r="K5531" i="23" s="1"/>
  <c r="K5532" i="23" a="1"/>
  <c r="K5532" i="23" s="1"/>
  <c r="K5533" i="23" a="1"/>
  <c r="K5533" i="23" s="1"/>
  <c r="K5534" i="23" a="1"/>
  <c r="K5534" i="23" s="1"/>
  <c r="K5535" i="23" a="1"/>
  <c r="K5535" i="23" s="1"/>
  <c r="K5536" i="23" a="1"/>
  <c r="K5536" i="23" s="1"/>
  <c r="K5537" i="23" a="1"/>
  <c r="K5537" i="23" s="1"/>
  <c r="K5538" i="23" a="1"/>
  <c r="K5538" i="23" s="1"/>
  <c r="K5539" i="23" a="1"/>
  <c r="K5539" i="23" s="1"/>
  <c r="K5540" i="23" a="1"/>
  <c r="K5540" i="23" s="1"/>
  <c r="K5541" i="23" a="1"/>
  <c r="K5541" i="23" s="1"/>
  <c r="K5542" i="23" a="1"/>
  <c r="K5542" i="23" s="1"/>
  <c r="K5543" i="23" a="1"/>
  <c r="K5543" i="23" s="1"/>
  <c r="K5544" i="23" a="1"/>
  <c r="K5544" i="23" s="1"/>
  <c r="K5545" i="23" a="1"/>
  <c r="K5545" i="23" s="1"/>
  <c r="K5546" i="23" a="1"/>
  <c r="K5546" i="23" s="1"/>
  <c r="K5547" i="23" a="1"/>
  <c r="K5547" i="23" s="1"/>
  <c r="K5548" i="23" a="1"/>
  <c r="K5548" i="23" s="1"/>
  <c r="K5549" i="23" a="1"/>
  <c r="K5549" i="23" s="1"/>
  <c r="K5550" i="23" a="1"/>
  <c r="K5550" i="23" s="1"/>
  <c r="K5551" i="23" a="1"/>
  <c r="K5551" i="23" s="1"/>
  <c r="K5552" i="23" a="1"/>
  <c r="K5552" i="23" s="1"/>
  <c r="K5553" i="23" a="1"/>
  <c r="K5553" i="23" s="1"/>
  <c r="K5554" i="23" a="1"/>
  <c r="K5554" i="23" s="1"/>
  <c r="K5555" i="23" a="1"/>
  <c r="K5555" i="23" s="1"/>
  <c r="K5556" i="23" a="1"/>
  <c r="K5556" i="23" s="1"/>
  <c r="K5557" i="23" a="1"/>
  <c r="K5557" i="23" s="1"/>
  <c r="K5558" i="23" a="1"/>
  <c r="K5558" i="23" s="1"/>
  <c r="K5559" i="23" a="1"/>
  <c r="K5559" i="23" s="1"/>
  <c r="K5560" i="23" a="1"/>
  <c r="K5560" i="23" s="1"/>
  <c r="K5561" i="23" a="1"/>
  <c r="K5561" i="23" s="1"/>
  <c r="K5562" i="23" a="1"/>
  <c r="K5562" i="23" s="1"/>
  <c r="K5563" i="23" a="1"/>
  <c r="K5563" i="23" s="1"/>
  <c r="K5564" i="23" a="1"/>
  <c r="K5564" i="23" s="1"/>
  <c r="K5565" i="23" a="1"/>
  <c r="K5565" i="23" s="1"/>
  <c r="K5566" i="23" a="1"/>
  <c r="K5566" i="23" s="1"/>
  <c r="K5567" i="23" a="1"/>
  <c r="K5567" i="23" s="1"/>
  <c r="K5568" i="23" a="1"/>
  <c r="K5568" i="23" s="1"/>
  <c r="K5569" i="23" a="1"/>
  <c r="K5569" i="23" s="1"/>
  <c r="K5570" i="23" a="1"/>
  <c r="K5570" i="23" s="1"/>
  <c r="K5571" i="23" a="1"/>
  <c r="K5571" i="23" s="1"/>
  <c r="K5572" i="23" a="1"/>
  <c r="K5572" i="23" s="1"/>
  <c r="K5573" i="23" a="1"/>
  <c r="K5573" i="23" s="1"/>
  <c r="K5574" i="23" a="1"/>
  <c r="K5574" i="23" s="1"/>
  <c r="K5575" i="23" a="1"/>
  <c r="K5575" i="23" s="1"/>
  <c r="K5576" i="23" a="1"/>
  <c r="K5576" i="23" s="1"/>
  <c r="K5577" i="23" a="1"/>
  <c r="K5577" i="23" s="1"/>
  <c r="K5578" i="23" a="1"/>
  <c r="K5578" i="23" s="1"/>
  <c r="K5579" i="23" a="1"/>
  <c r="K5579" i="23" s="1"/>
  <c r="K5580" i="23" a="1"/>
  <c r="K5580" i="23" s="1"/>
  <c r="K5581" i="23" a="1"/>
  <c r="K5581" i="23" s="1"/>
  <c r="K5582" i="23" a="1"/>
  <c r="K5582" i="23" s="1"/>
  <c r="K5583" i="23" a="1"/>
  <c r="K5583" i="23" s="1"/>
  <c r="K5584" i="23" a="1"/>
  <c r="K5584" i="23" s="1"/>
  <c r="K5585" i="23" a="1"/>
  <c r="K5585" i="23" s="1"/>
  <c r="K5586" i="23" a="1"/>
  <c r="K5586" i="23" s="1"/>
  <c r="K5587" i="23" a="1"/>
  <c r="K5587" i="23" s="1"/>
  <c r="K5588" i="23" a="1"/>
  <c r="K5588" i="23" s="1"/>
  <c r="K5589" i="23" a="1"/>
  <c r="K5589" i="23" s="1"/>
  <c r="K5590" i="23" a="1"/>
  <c r="K5590" i="23" s="1"/>
  <c r="K5591" i="23" a="1"/>
  <c r="K5591" i="23" s="1"/>
  <c r="K5592" i="23" a="1"/>
  <c r="K5592" i="23" s="1"/>
  <c r="K5593" i="23" a="1"/>
  <c r="K5593" i="23" s="1"/>
  <c r="K5594" i="23" a="1"/>
  <c r="K5594" i="23" s="1"/>
  <c r="K5595" i="23" a="1"/>
  <c r="K5595" i="23" s="1"/>
  <c r="K5596" i="23" a="1"/>
  <c r="K5596" i="23" s="1"/>
  <c r="K5597" i="23" a="1"/>
  <c r="K5597" i="23" s="1"/>
  <c r="K5598" i="23" a="1"/>
  <c r="K5598" i="23" s="1"/>
  <c r="K5599" i="23" a="1"/>
  <c r="K5599" i="23" s="1"/>
  <c r="K5600" i="23" a="1"/>
  <c r="K5600" i="23" s="1"/>
  <c r="K5601" i="23" a="1"/>
  <c r="K5601" i="23" s="1"/>
  <c r="K5602" i="23" a="1"/>
  <c r="K5602" i="23" s="1"/>
  <c r="K5603" i="23" a="1"/>
  <c r="K5603" i="23" s="1"/>
  <c r="K5604" i="23" a="1"/>
  <c r="K5604" i="23" s="1"/>
  <c r="K5605" i="23" a="1"/>
  <c r="K5605" i="23" s="1"/>
  <c r="K5606" i="23" a="1"/>
  <c r="K5606" i="23" s="1"/>
  <c r="K5607" i="23" a="1"/>
  <c r="K5607" i="23" s="1"/>
  <c r="K5608" i="23" a="1"/>
  <c r="K5608" i="23" s="1"/>
  <c r="K5609" i="23" a="1"/>
  <c r="K5609" i="23" s="1"/>
  <c r="K5610" i="23" a="1"/>
  <c r="K5610" i="23" s="1"/>
  <c r="K5611" i="23" a="1"/>
  <c r="K5611" i="23" s="1"/>
  <c r="K5612" i="23" a="1"/>
  <c r="K5612" i="23" s="1"/>
  <c r="K5613" i="23" a="1"/>
  <c r="K5613" i="23" s="1"/>
  <c r="K5614" i="23" a="1"/>
  <c r="K5614" i="23" s="1"/>
  <c r="K5615" i="23" a="1"/>
  <c r="K5615" i="23" s="1"/>
  <c r="K5616" i="23" a="1"/>
  <c r="K5616" i="23" s="1"/>
  <c r="K5617" i="23" a="1"/>
  <c r="K5617" i="23" s="1"/>
  <c r="K5618" i="23" a="1"/>
  <c r="K5618" i="23" s="1"/>
  <c r="K5619" i="23" a="1"/>
  <c r="K5619" i="23" s="1"/>
  <c r="K5620" i="23" a="1"/>
  <c r="K5620" i="23" s="1"/>
  <c r="K5621" i="23" a="1"/>
  <c r="K5621" i="23" s="1"/>
  <c r="K5622" i="23" a="1"/>
  <c r="K5622" i="23" s="1"/>
  <c r="K5623" i="23" a="1"/>
  <c r="K5623" i="23" s="1"/>
  <c r="K5624" i="23" a="1"/>
  <c r="K5624" i="23" s="1"/>
  <c r="K5625" i="23" a="1"/>
  <c r="K5625" i="23" s="1"/>
  <c r="K5626" i="23" a="1"/>
  <c r="K5626" i="23" s="1"/>
  <c r="K5627" i="23" a="1"/>
  <c r="K5627" i="23" s="1"/>
  <c r="K5628" i="23" a="1"/>
  <c r="K5628" i="23" s="1"/>
  <c r="K5629" i="23" a="1"/>
  <c r="K5629" i="23" s="1"/>
  <c r="K5630" i="23" a="1"/>
  <c r="K5630" i="23" s="1"/>
  <c r="K5631" i="23" a="1"/>
  <c r="K5631" i="23" s="1"/>
  <c r="K5632" i="23" a="1"/>
  <c r="K5632" i="23" s="1"/>
  <c r="K5633" i="23" a="1"/>
  <c r="K5633" i="23" s="1"/>
  <c r="K5634" i="23" a="1"/>
  <c r="K5634" i="23" s="1"/>
  <c r="K5635" i="23" a="1"/>
  <c r="K5635" i="23" s="1"/>
  <c r="K5636" i="23" a="1"/>
  <c r="K5636" i="23" s="1"/>
  <c r="K5637" i="23" a="1"/>
  <c r="K5637" i="23" s="1"/>
  <c r="K5638" i="23" a="1"/>
  <c r="K5638" i="23" s="1"/>
  <c r="K5639" i="23" a="1"/>
  <c r="K5639" i="23" s="1"/>
  <c r="K5640" i="23" a="1"/>
  <c r="K5640" i="23" s="1"/>
  <c r="K5641" i="23" a="1"/>
  <c r="K5641" i="23" s="1"/>
  <c r="K5642" i="23" a="1"/>
  <c r="K5642" i="23"/>
  <c r="K5643" i="23" a="1"/>
  <c r="K5643" i="23" s="1"/>
  <c r="K5644" i="23" a="1"/>
  <c r="K5644" i="23" s="1"/>
  <c r="K5645" i="23" a="1"/>
  <c r="K5645" i="23" s="1"/>
  <c r="K5646" i="23" a="1"/>
  <c r="K5646" i="23" s="1"/>
  <c r="K5647" i="23" a="1"/>
  <c r="K5647" i="23" s="1"/>
  <c r="K5648" i="23" a="1"/>
  <c r="K5648" i="23" s="1"/>
  <c r="K5649" i="23" a="1"/>
  <c r="K5649" i="23" s="1"/>
  <c r="K5650" i="23" a="1"/>
  <c r="K5650" i="23" s="1"/>
  <c r="K5651" i="23" a="1"/>
  <c r="K5651" i="23" s="1"/>
  <c r="K5652" i="23" a="1"/>
  <c r="K5652" i="23" s="1"/>
  <c r="K5653" i="23" a="1"/>
  <c r="K5653" i="23" s="1"/>
  <c r="K5654" i="23" a="1"/>
  <c r="K5654" i="23" s="1"/>
  <c r="K5655" i="23" a="1"/>
  <c r="K5655" i="23" s="1"/>
  <c r="K5656" i="23" a="1"/>
  <c r="K5656" i="23" s="1"/>
  <c r="K5657" i="23" a="1"/>
  <c r="K5657" i="23" s="1"/>
  <c r="K5658" i="23" a="1"/>
  <c r="K5658" i="23" s="1"/>
  <c r="K5659" i="23" a="1"/>
  <c r="K5659" i="23" s="1"/>
  <c r="K5660" i="23" a="1"/>
  <c r="K5660" i="23" s="1"/>
  <c r="K5661" i="23" a="1"/>
  <c r="K5661" i="23" s="1"/>
  <c r="K5662" i="23" a="1"/>
  <c r="K5662" i="23" s="1"/>
  <c r="K5663" i="23" a="1"/>
  <c r="K5663" i="23" s="1"/>
  <c r="K5664" i="23" a="1"/>
  <c r="K5664" i="23" s="1"/>
  <c r="K5665" i="23" a="1"/>
  <c r="K5665" i="23" s="1"/>
  <c r="K5666" i="23" a="1"/>
  <c r="K5666" i="23" s="1"/>
  <c r="K5667" i="23" a="1"/>
  <c r="K5667" i="23" s="1"/>
  <c r="K5668" i="23" a="1"/>
  <c r="K5668" i="23" s="1"/>
  <c r="K5669" i="23" a="1"/>
  <c r="K5669" i="23" s="1"/>
  <c r="K5670" i="23" a="1"/>
  <c r="K5670" i="23" s="1"/>
  <c r="K5671" i="23" a="1"/>
  <c r="K5671" i="23" s="1"/>
  <c r="K5672" i="23" a="1"/>
  <c r="K5672" i="23" s="1"/>
  <c r="K5673" i="23" a="1"/>
  <c r="K5673" i="23" s="1"/>
  <c r="K5674" i="23" a="1"/>
  <c r="K5674" i="23"/>
  <c r="K5675" i="23" a="1"/>
  <c r="K5675" i="23" s="1"/>
  <c r="K5676" i="23" a="1"/>
  <c r="K5676" i="23" s="1"/>
  <c r="K5677" i="23" a="1"/>
  <c r="K5677" i="23" s="1"/>
  <c r="K5678" i="23" a="1"/>
  <c r="K5678" i="23" s="1"/>
  <c r="K5679" i="23" a="1"/>
  <c r="K5679" i="23" s="1"/>
  <c r="K5680" i="23" a="1"/>
  <c r="K5680" i="23" s="1"/>
  <c r="K5681" i="23" a="1"/>
  <c r="K5681" i="23" s="1"/>
  <c r="K5682" i="23" a="1"/>
  <c r="K5682" i="23" s="1"/>
  <c r="K5683" i="23" a="1"/>
  <c r="K5683" i="23" s="1"/>
  <c r="K5684" i="23" a="1"/>
  <c r="K5684" i="23" s="1"/>
  <c r="K5685" i="23" a="1"/>
  <c r="K5685" i="23" s="1"/>
  <c r="K5686" i="23" a="1"/>
  <c r="K5686" i="23" s="1"/>
  <c r="K5687" i="23" a="1"/>
  <c r="K5687" i="23" s="1"/>
  <c r="K5688" i="23" a="1"/>
  <c r="K5688" i="23" s="1"/>
  <c r="K5689" i="23" a="1"/>
  <c r="K5689" i="23" s="1"/>
  <c r="K5690" i="23" a="1"/>
  <c r="K5690" i="23" s="1"/>
  <c r="K5691" i="23" a="1"/>
  <c r="K5691" i="23" s="1"/>
  <c r="K5692" i="23" a="1"/>
  <c r="K5692" i="23" s="1"/>
  <c r="K5693" i="23" a="1"/>
  <c r="K5693" i="23" s="1"/>
  <c r="K5694" i="23" a="1"/>
  <c r="K5694" i="23" s="1"/>
  <c r="K5695" i="23" a="1"/>
  <c r="K5695" i="23" s="1"/>
  <c r="K5696" i="23" a="1"/>
  <c r="K5696" i="23" s="1"/>
  <c r="K5697" i="23" a="1"/>
  <c r="K5697" i="23" s="1"/>
  <c r="K5698" i="23" a="1"/>
  <c r="K5698" i="23" s="1"/>
  <c r="K5699" i="23" a="1"/>
  <c r="K5699" i="23" s="1"/>
  <c r="K5700" i="23" a="1"/>
  <c r="K5700" i="23" s="1"/>
  <c r="K5701" i="23" a="1"/>
  <c r="K5701" i="23" s="1"/>
  <c r="K5702" i="23" a="1"/>
  <c r="K5702" i="23" s="1"/>
  <c r="K5703" i="23" a="1"/>
  <c r="K5703" i="23" s="1"/>
  <c r="K5704" i="23" a="1"/>
  <c r="K5704" i="23" s="1"/>
  <c r="K5705" i="23" a="1"/>
  <c r="K5705" i="23" s="1"/>
  <c r="K5706" i="23" a="1"/>
  <c r="K5706" i="23" s="1"/>
  <c r="K5707" i="23" a="1"/>
  <c r="K5707" i="23" s="1"/>
  <c r="K5708" i="23" a="1"/>
  <c r="K5708" i="23" s="1"/>
  <c r="K5709" i="23" a="1"/>
  <c r="K5709" i="23" s="1"/>
  <c r="K5710" i="23" a="1"/>
  <c r="K5710" i="23" s="1"/>
  <c r="K5711" i="23" a="1"/>
  <c r="K5711" i="23" s="1"/>
  <c r="K5712" i="23" a="1"/>
  <c r="K5712" i="23" s="1"/>
  <c r="K5713" i="23" a="1"/>
  <c r="K5713" i="23" s="1"/>
  <c r="K5714" i="23" a="1"/>
  <c r="K5714" i="23" s="1"/>
  <c r="K5715" i="23" a="1"/>
  <c r="K5715" i="23" s="1"/>
  <c r="K5716" i="23" a="1"/>
  <c r="K5716" i="23" s="1"/>
  <c r="K5717" i="23" a="1"/>
  <c r="K5717" i="23" s="1"/>
  <c r="K5718" i="23" a="1"/>
  <c r="K5718" i="23" s="1"/>
  <c r="K5719" i="23" a="1"/>
  <c r="K5719" i="23" s="1"/>
  <c r="K5720" i="23" a="1"/>
  <c r="K5720" i="23" s="1"/>
  <c r="K5721" i="23" a="1"/>
  <c r="K5721" i="23" s="1"/>
  <c r="K5722" i="23" a="1"/>
  <c r="K5722" i="23" s="1"/>
  <c r="K5723" i="23" a="1"/>
  <c r="K5723" i="23" s="1"/>
  <c r="K5724" i="23" a="1"/>
  <c r="K5724" i="23" s="1"/>
  <c r="K5725" i="23" a="1"/>
  <c r="K5725" i="23" s="1"/>
  <c r="K5726" i="23" a="1"/>
  <c r="K5726" i="23" s="1"/>
  <c r="K5727" i="23" a="1"/>
  <c r="K5727" i="23" s="1"/>
  <c r="K5728" i="23" a="1"/>
  <c r="K5728" i="23" s="1"/>
  <c r="K5729" i="23" a="1"/>
  <c r="K5729" i="23" s="1"/>
  <c r="K5730" i="23" a="1"/>
  <c r="K5730" i="23" s="1"/>
  <c r="K5731" i="23" a="1"/>
  <c r="K5731" i="23" s="1"/>
  <c r="K5732" i="23" a="1"/>
  <c r="K5732" i="23" s="1"/>
  <c r="K5733" i="23" a="1"/>
  <c r="K5733" i="23" s="1"/>
  <c r="K5734" i="23" a="1"/>
  <c r="K5734" i="23" s="1"/>
  <c r="K5735" i="23" a="1"/>
  <c r="K5735" i="23" s="1"/>
  <c r="K5736" i="23" a="1"/>
  <c r="K5736" i="23" s="1"/>
  <c r="K5737" i="23" a="1"/>
  <c r="K5737" i="23" s="1"/>
  <c r="K5738" i="23" a="1"/>
  <c r="K5738" i="23" s="1"/>
  <c r="K5739" i="23" a="1"/>
  <c r="K5739" i="23" s="1"/>
  <c r="K5740" i="23" a="1"/>
  <c r="K5740" i="23" s="1"/>
  <c r="K5741" i="23" a="1"/>
  <c r="K5741" i="23" s="1"/>
  <c r="K5742" i="23" a="1"/>
  <c r="K5742" i="23" s="1"/>
  <c r="K5743" i="23" a="1"/>
  <c r="K5743" i="23" s="1"/>
  <c r="K5744" i="23" a="1"/>
  <c r="K5744" i="23" s="1"/>
  <c r="K5745" i="23" a="1"/>
  <c r="K5745" i="23" s="1"/>
  <c r="K5746" i="23" a="1"/>
  <c r="K5746" i="23" s="1"/>
  <c r="K5747" i="23" a="1"/>
  <c r="K5747" i="23" s="1"/>
  <c r="K5748" i="23" a="1"/>
  <c r="K5748" i="23" s="1"/>
  <c r="K5749" i="23" a="1"/>
  <c r="K5749" i="23" s="1"/>
  <c r="K5750" i="23" a="1"/>
  <c r="K5750" i="23" s="1"/>
  <c r="K5751" i="23" a="1"/>
  <c r="K5751" i="23" s="1"/>
  <c r="K5752" i="23" a="1"/>
  <c r="K5752" i="23" s="1"/>
  <c r="K5753" i="23" a="1"/>
  <c r="K5753" i="23" s="1"/>
  <c r="K5754" i="23" a="1"/>
  <c r="K5754" i="23" s="1"/>
  <c r="K5755" i="23" a="1"/>
  <c r="K5755" i="23" s="1"/>
  <c r="K5756" i="23" a="1"/>
  <c r="K5756" i="23" s="1"/>
  <c r="K5757" i="23" a="1"/>
  <c r="K5757" i="23" s="1"/>
  <c r="K5758" i="23" a="1"/>
  <c r="K5758" i="23" s="1"/>
  <c r="K5759" i="23" a="1"/>
  <c r="K5759" i="23" s="1"/>
  <c r="K5760" i="23" a="1"/>
  <c r="K5760" i="23" s="1"/>
  <c r="K5761" i="23" a="1"/>
  <c r="K5761" i="23" s="1"/>
  <c r="K5762" i="23" a="1"/>
  <c r="K5762" i="23" s="1"/>
  <c r="K5763" i="23" a="1"/>
  <c r="K5763" i="23" s="1"/>
  <c r="K5764" i="23" a="1"/>
  <c r="K5764" i="23" s="1"/>
  <c r="K5765" i="23" a="1"/>
  <c r="K5765" i="23" s="1"/>
  <c r="K5766" i="23" a="1"/>
  <c r="K5766" i="23" s="1"/>
  <c r="K5767" i="23" a="1"/>
  <c r="K5767" i="23" s="1"/>
  <c r="K5768" i="23" a="1"/>
  <c r="K5768" i="23" s="1"/>
  <c r="K5769" i="23" a="1"/>
  <c r="K5769" i="23" s="1"/>
  <c r="K5770" i="23" a="1"/>
  <c r="K5770" i="23" s="1"/>
  <c r="K5771" i="23" a="1"/>
  <c r="K5771" i="23" s="1"/>
  <c r="K5772" i="23" a="1"/>
  <c r="K5772" i="23" s="1"/>
  <c r="K5773" i="23" a="1"/>
  <c r="K5773" i="23" s="1"/>
  <c r="K5774" i="23" a="1"/>
  <c r="K5774" i="23" s="1"/>
  <c r="K5775" i="23" a="1"/>
  <c r="K5775" i="23" s="1"/>
  <c r="K5776" i="23" a="1"/>
  <c r="K5776" i="23" s="1"/>
  <c r="K5777" i="23" a="1"/>
  <c r="K5777" i="23" s="1"/>
  <c r="K5778" i="23" a="1"/>
  <c r="K5778" i="23" s="1"/>
  <c r="K5779" i="23" a="1"/>
  <c r="K5779" i="23" s="1"/>
  <c r="K5780" i="23" a="1"/>
  <c r="K5780" i="23" s="1"/>
  <c r="K5781" i="23" a="1"/>
  <c r="K5781" i="23" s="1"/>
  <c r="K5782" i="23" a="1"/>
  <c r="K5782" i="23" s="1"/>
  <c r="K5783" i="23" a="1"/>
  <c r="K5783" i="23" s="1"/>
  <c r="K5784" i="23" a="1"/>
  <c r="K5784" i="23" s="1"/>
  <c r="K5785" i="23" a="1"/>
  <c r="K5785" i="23" s="1"/>
  <c r="K5786" i="23" a="1"/>
  <c r="K5786" i="23" s="1"/>
  <c r="K5787" i="23" a="1"/>
  <c r="K5787" i="23" s="1"/>
  <c r="K5788" i="23" a="1"/>
  <c r="K5788" i="23" s="1"/>
  <c r="K5789" i="23" a="1"/>
  <c r="K5789" i="23" s="1"/>
  <c r="K5790" i="23" a="1"/>
  <c r="K5790" i="23" s="1"/>
  <c r="K5791" i="23" a="1"/>
  <c r="K5791" i="23" s="1"/>
  <c r="K5792" i="23" a="1"/>
  <c r="K5792" i="23" s="1"/>
  <c r="K5793" i="23" a="1"/>
  <c r="K5793" i="23" s="1"/>
  <c r="K5794" i="23" a="1"/>
  <c r="K5794" i="23" s="1"/>
  <c r="K5795" i="23" a="1"/>
  <c r="K5795" i="23" s="1"/>
  <c r="K5796" i="23" a="1"/>
  <c r="K5796" i="23" s="1"/>
  <c r="K5797" i="23" a="1"/>
  <c r="K5797" i="23" s="1"/>
  <c r="K5798" i="23" a="1"/>
  <c r="K5798" i="23" s="1"/>
  <c r="K5799" i="23" a="1"/>
  <c r="K5799" i="23" s="1"/>
  <c r="K5800" i="23" a="1"/>
  <c r="K5800" i="23" s="1"/>
  <c r="K5801" i="23" a="1"/>
  <c r="K5801" i="23" s="1"/>
  <c r="K5802" i="23" a="1"/>
  <c r="K5802" i="23" s="1"/>
  <c r="K5803" i="23" a="1"/>
  <c r="K5803" i="23" s="1"/>
  <c r="K5804" i="23" a="1"/>
  <c r="K5804" i="23" s="1"/>
  <c r="K5805" i="23" a="1"/>
  <c r="K5805" i="23" s="1"/>
  <c r="K5806" i="23" a="1"/>
  <c r="K5806" i="23" s="1"/>
  <c r="K5807" i="23" a="1"/>
  <c r="K5807" i="23" s="1"/>
  <c r="K5808" i="23" a="1"/>
  <c r="K5808" i="23" s="1"/>
  <c r="K5809" i="23" a="1"/>
  <c r="K5809" i="23" s="1"/>
  <c r="K5810" i="23" a="1"/>
  <c r="K5810" i="23" s="1"/>
  <c r="K5811" i="23" a="1"/>
  <c r="K5811" i="23" s="1"/>
  <c r="K5812" i="23" a="1"/>
  <c r="K5812" i="23" s="1"/>
  <c r="K5813" i="23" a="1"/>
  <c r="K5813" i="23" s="1"/>
  <c r="K5814" i="23" a="1"/>
  <c r="K5814" i="23" s="1"/>
  <c r="K5815" i="23" a="1"/>
  <c r="K5815" i="23" s="1"/>
  <c r="K5816" i="23" a="1"/>
  <c r="K5816" i="23" s="1"/>
  <c r="K5817" i="23" a="1"/>
  <c r="K5817" i="23" s="1"/>
  <c r="K5818" i="23" a="1"/>
  <c r="K5818" i="23" s="1"/>
  <c r="K5819" i="23" a="1"/>
  <c r="K5819" i="23" s="1"/>
  <c r="K5820" i="23" a="1"/>
  <c r="K5820" i="23" s="1"/>
  <c r="K5821" i="23" a="1"/>
  <c r="K5821" i="23" s="1"/>
  <c r="K5822" i="23" a="1"/>
  <c r="K5822" i="23" s="1"/>
  <c r="K5823" i="23" a="1"/>
  <c r="K5823" i="23" s="1"/>
  <c r="K5824" i="23" a="1"/>
  <c r="K5824" i="23" s="1"/>
  <c r="K5825" i="23" a="1"/>
  <c r="K5825" i="23" s="1"/>
  <c r="K5826" i="23" a="1"/>
  <c r="K5826" i="23" s="1"/>
  <c r="K5827" i="23" a="1"/>
  <c r="K5827" i="23" s="1"/>
  <c r="K5828" i="23" a="1"/>
  <c r="K5828" i="23" s="1"/>
  <c r="K5829" i="23" a="1"/>
  <c r="K5829" i="23" s="1"/>
  <c r="K5830" i="23" a="1"/>
  <c r="K5830" i="23" s="1"/>
  <c r="K5831" i="23" a="1"/>
  <c r="K5831" i="23" s="1"/>
  <c r="K5832" i="23" a="1"/>
  <c r="K5832" i="23" s="1"/>
  <c r="K5833" i="23" a="1"/>
  <c r="K5833" i="23" s="1"/>
  <c r="K5834" i="23" a="1"/>
  <c r="K5834" i="23" s="1"/>
  <c r="K5835" i="23" a="1"/>
  <c r="K5835" i="23" s="1"/>
  <c r="K5836" i="23" a="1"/>
  <c r="K5836" i="23" s="1"/>
  <c r="K5837" i="23" a="1"/>
  <c r="K5837" i="23" s="1"/>
  <c r="K5838" i="23" a="1"/>
  <c r="K5838" i="23" s="1"/>
  <c r="K5839" i="23" a="1"/>
  <c r="K5839" i="23" s="1"/>
  <c r="K5840" i="23" a="1"/>
  <c r="K5840" i="23" s="1"/>
  <c r="K5841" i="23" a="1"/>
  <c r="K5841" i="23" s="1"/>
  <c r="K5842" i="23" a="1"/>
  <c r="K5842" i="23" s="1"/>
  <c r="K5843" i="23" a="1"/>
  <c r="K5843" i="23" s="1"/>
  <c r="K5844" i="23" a="1"/>
  <c r="K5844" i="23" s="1"/>
  <c r="K5845" i="23" a="1"/>
  <c r="K5845" i="23" s="1"/>
  <c r="K5846" i="23" a="1"/>
  <c r="K5846" i="23" s="1"/>
  <c r="K5847" i="23" a="1"/>
  <c r="K5847" i="23" s="1"/>
  <c r="K5848" i="23" a="1"/>
  <c r="K5848" i="23" s="1"/>
  <c r="K5849" i="23" a="1"/>
  <c r="K5849" i="23" s="1"/>
  <c r="K5850" i="23" a="1"/>
  <c r="K5850" i="23" s="1"/>
  <c r="K5851" i="23" a="1"/>
  <c r="K5851" i="23" s="1"/>
  <c r="K5852" i="23" a="1"/>
  <c r="K5852" i="23" s="1"/>
  <c r="K5853" i="23" a="1"/>
  <c r="K5853" i="23" s="1"/>
  <c r="K5854" i="23" a="1"/>
  <c r="K5854" i="23" s="1"/>
  <c r="K5855" i="23" a="1"/>
  <c r="K5855" i="23" s="1"/>
  <c r="K5856" i="23" a="1"/>
  <c r="K5856" i="23" s="1"/>
  <c r="K5857" i="23" a="1"/>
  <c r="K5857" i="23" s="1"/>
  <c r="K5858" i="23" a="1"/>
  <c r="K5858" i="23" s="1"/>
  <c r="K5859" i="23" a="1"/>
  <c r="K5859" i="23" s="1"/>
  <c r="K5860" i="23" a="1"/>
  <c r="K5860" i="23" s="1"/>
  <c r="K5861" i="23" a="1"/>
  <c r="K5861" i="23" s="1"/>
  <c r="K5862" i="23" a="1"/>
  <c r="K5862" i="23" s="1"/>
  <c r="K5863" i="23" a="1"/>
  <c r="K5863" i="23" s="1"/>
  <c r="K5864" i="23" a="1"/>
  <c r="K5864" i="23" s="1"/>
  <c r="K5865" i="23" a="1"/>
  <c r="K5865" i="23" s="1"/>
  <c r="K5866" i="23" a="1"/>
  <c r="K5866" i="23" s="1"/>
  <c r="K5867" i="23" a="1"/>
  <c r="K5867" i="23" s="1"/>
  <c r="K5868" i="23" a="1"/>
  <c r="K5868" i="23" s="1"/>
  <c r="K5869" i="23" a="1"/>
  <c r="K5869" i="23" s="1"/>
  <c r="K5870" i="23" a="1"/>
  <c r="K5870" i="23" s="1"/>
  <c r="K5871" i="23" a="1"/>
  <c r="K5871" i="23" s="1"/>
  <c r="K5872" i="23" a="1"/>
  <c r="K5872" i="23" s="1"/>
  <c r="K5873" i="23" a="1"/>
  <c r="K5873" i="23" s="1"/>
  <c r="K5874" i="23" a="1"/>
  <c r="K5874" i="23" s="1"/>
  <c r="K5875" i="23" a="1"/>
  <c r="K5875" i="23" s="1"/>
  <c r="K5876" i="23" a="1"/>
  <c r="K5876" i="23" s="1"/>
  <c r="K5877" i="23" a="1"/>
  <c r="K5877" i="23" s="1"/>
  <c r="K5878" i="23" a="1"/>
  <c r="K5878" i="23" s="1"/>
  <c r="K5879" i="23" a="1"/>
  <c r="K5879" i="23" s="1"/>
  <c r="K5880" i="23" a="1"/>
  <c r="K5880" i="23" s="1"/>
  <c r="K5881" i="23" a="1"/>
  <c r="K5881" i="23" s="1"/>
  <c r="K5882" i="23" a="1"/>
  <c r="K5882" i="23" s="1"/>
  <c r="K5883" i="23" a="1"/>
  <c r="K5883" i="23" s="1"/>
  <c r="K5884" i="23" a="1"/>
  <c r="K5884" i="23" s="1"/>
  <c r="K5885" i="23" a="1"/>
  <c r="K5885" i="23" s="1"/>
  <c r="K5886" i="23" a="1"/>
  <c r="K5886" i="23" s="1"/>
  <c r="K5887" i="23" a="1"/>
  <c r="K5887" i="23" s="1"/>
  <c r="K5888" i="23" a="1"/>
  <c r="K5888" i="23" s="1"/>
  <c r="K5889" i="23" a="1"/>
  <c r="K5889" i="23" s="1"/>
  <c r="K5890" i="23" a="1"/>
  <c r="K5890" i="23" s="1"/>
  <c r="K5891" i="23" a="1"/>
  <c r="K5891" i="23" s="1"/>
  <c r="K5892" i="23" a="1"/>
  <c r="K5892" i="23" s="1"/>
  <c r="K5893" i="23" a="1"/>
  <c r="K5893" i="23" s="1"/>
  <c r="K5894" i="23" a="1"/>
  <c r="K5894" i="23" s="1"/>
  <c r="K5895" i="23" a="1"/>
  <c r="K5895" i="23" s="1"/>
  <c r="K5896" i="23" a="1"/>
  <c r="K5896" i="23" s="1"/>
  <c r="K5897" i="23" a="1"/>
  <c r="K5897" i="23" s="1"/>
  <c r="K5898" i="23" a="1"/>
  <c r="K5898" i="23" s="1"/>
  <c r="K5899" i="23" a="1"/>
  <c r="K5899" i="23" s="1"/>
  <c r="K5900" i="23" a="1"/>
  <c r="K5900" i="23" s="1"/>
  <c r="K5901" i="23" a="1"/>
  <c r="K5901" i="23" s="1"/>
  <c r="K5902" i="23" a="1"/>
  <c r="K5902" i="23" s="1"/>
  <c r="K5903" i="23" a="1"/>
  <c r="K5903" i="23" s="1"/>
  <c r="K5904" i="23" a="1"/>
  <c r="K5904" i="23" s="1"/>
  <c r="K5905" i="23" a="1"/>
  <c r="K5905" i="23"/>
  <c r="K5906" i="23" a="1"/>
  <c r="K5906" i="23" s="1"/>
  <c r="K5907" i="23" a="1"/>
  <c r="K5907" i="23" s="1"/>
  <c r="K5908" i="23" a="1"/>
  <c r="K5908" i="23" s="1"/>
  <c r="K5909" i="23" a="1"/>
  <c r="K5909" i="23" s="1"/>
  <c r="K5910" i="23" a="1"/>
  <c r="K5910" i="23" s="1"/>
  <c r="K5911" i="23" a="1"/>
  <c r="K5911" i="23" s="1"/>
  <c r="K5912" i="23" a="1"/>
  <c r="K5912" i="23" s="1"/>
  <c r="K5913" i="23" a="1"/>
  <c r="K5913" i="23" s="1"/>
  <c r="K5914" i="23" a="1"/>
  <c r="K5914" i="23" s="1"/>
  <c r="K5915" i="23" a="1"/>
  <c r="K5915" i="23" s="1"/>
  <c r="K5916" i="23" a="1"/>
  <c r="K5916" i="23" s="1"/>
  <c r="K5917" i="23" a="1"/>
  <c r="K5917" i="23" s="1"/>
  <c r="K5918" i="23" a="1"/>
  <c r="K5918" i="23" s="1"/>
  <c r="K5919" i="23" a="1"/>
  <c r="K5919" i="23" s="1"/>
  <c r="K5920" i="23" a="1"/>
  <c r="K5920" i="23" s="1"/>
  <c r="K5921" i="23" a="1"/>
  <c r="K5921" i="23" s="1"/>
  <c r="K5922" i="23" a="1"/>
  <c r="K5922" i="23" s="1"/>
  <c r="K5923" i="23" a="1"/>
  <c r="K5923" i="23" s="1"/>
  <c r="K5924" i="23" a="1"/>
  <c r="K5924" i="23" s="1"/>
  <c r="K5925" i="23" a="1"/>
  <c r="K5925" i="23" s="1"/>
  <c r="K5926" i="23" a="1"/>
  <c r="K5926" i="23" s="1"/>
  <c r="K5927" i="23" a="1"/>
  <c r="K5927" i="23" s="1"/>
  <c r="K5928" i="23" a="1"/>
  <c r="K5928" i="23" s="1"/>
  <c r="K5929" i="23" a="1"/>
  <c r="K5929" i="23" s="1"/>
  <c r="K5930" i="23" a="1"/>
  <c r="K5930" i="23" s="1"/>
  <c r="K5931" i="23" a="1"/>
  <c r="K5931" i="23" s="1"/>
  <c r="K5932" i="23" a="1"/>
  <c r="K5932" i="23" s="1"/>
  <c r="K5933" i="23" a="1"/>
  <c r="K5933" i="23" s="1"/>
  <c r="K5934" i="23" a="1"/>
  <c r="K5934" i="23" s="1"/>
  <c r="K5935" i="23" a="1"/>
  <c r="K5935" i="23" s="1"/>
  <c r="K5936" i="23" a="1"/>
  <c r="K5936" i="23" s="1"/>
  <c r="K5937" i="23" a="1"/>
  <c r="K5937" i="23" s="1"/>
  <c r="K5938" i="23" a="1"/>
  <c r="K5938" i="23" s="1"/>
  <c r="K5939" i="23" a="1"/>
  <c r="K5939" i="23" s="1"/>
  <c r="K5940" i="23" a="1"/>
  <c r="K5940" i="23" s="1"/>
  <c r="K5941" i="23" a="1"/>
  <c r="K5941" i="23" s="1"/>
  <c r="K5942" i="23" a="1"/>
  <c r="K5942" i="23" s="1"/>
  <c r="K5943" i="23" a="1"/>
  <c r="K5943" i="23" s="1"/>
  <c r="K5944" i="23" a="1"/>
  <c r="K5944" i="23" s="1"/>
  <c r="K5945" i="23" a="1"/>
  <c r="K5945" i="23" s="1"/>
  <c r="K5946" i="23" a="1"/>
  <c r="K5946" i="23"/>
  <c r="K5947" i="23" a="1"/>
  <c r="K5947" i="23" s="1"/>
  <c r="K5948" i="23" a="1"/>
  <c r="K5948" i="23" s="1"/>
  <c r="K5949" i="23" a="1"/>
  <c r="K5949" i="23" s="1"/>
  <c r="K5950" i="23" a="1"/>
  <c r="K5950" i="23" s="1"/>
  <c r="K5951" i="23" a="1"/>
  <c r="K5951" i="23" s="1"/>
  <c r="K5952" i="23" a="1"/>
  <c r="K5952" i="23" s="1"/>
  <c r="K5953" i="23" a="1"/>
  <c r="K5953" i="23" s="1"/>
  <c r="K5954" i="23" a="1"/>
  <c r="K5954" i="23" s="1"/>
  <c r="K5955" i="23" a="1"/>
  <c r="K5955" i="23" s="1"/>
  <c r="K5956" i="23" a="1"/>
  <c r="K5956" i="23" s="1"/>
  <c r="K5957" i="23" a="1"/>
  <c r="K5957" i="23" s="1"/>
  <c r="K5958" i="23" a="1"/>
  <c r="K5958" i="23" s="1"/>
  <c r="K5959" i="23" a="1"/>
  <c r="K5959" i="23" s="1"/>
  <c r="K5960" i="23" a="1"/>
  <c r="K5960" i="23" s="1"/>
  <c r="K5961" i="23" a="1"/>
  <c r="K5961" i="23" s="1"/>
  <c r="K5962" i="23" a="1"/>
  <c r="K5962" i="23" s="1"/>
  <c r="K5963" i="23" a="1"/>
  <c r="K5963" i="23" s="1"/>
  <c r="K5964" i="23" a="1"/>
  <c r="K5964" i="23" s="1"/>
  <c r="K5965" i="23" a="1"/>
  <c r="K5965" i="23" s="1"/>
  <c r="K5966" i="23" a="1"/>
  <c r="K5966" i="23" s="1"/>
  <c r="K5967" i="23" a="1"/>
  <c r="K5967" i="23" s="1"/>
  <c r="K5968" i="23" a="1"/>
  <c r="K5968" i="23" s="1"/>
  <c r="K5969" i="23" a="1"/>
  <c r="K5969" i="23" s="1"/>
  <c r="K5970" i="23" a="1"/>
  <c r="K5970" i="23" s="1"/>
  <c r="K5971" i="23" a="1"/>
  <c r="K5971" i="23" s="1"/>
  <c r="K5972" i="23" a="1"/>
  <c r="K5972" i="23" s="1"/>
  <c r="K5973" i="23" a="1"/>
  <c r="K5973" i="23" s="1"/>
  <c r="K5974" i="23" a="1"/>
  <c r="K5974" i="23" s="1"/>
  <c r="K5975" i="23" a="1"/>
  <c r="K5975" i="23" s="1"/>
  <c r="K5976" i="23" a="1"/>
  <c r="K5976" i="23" s="1"/>
  <c r="K5977" i="23" a="1"/>
  <c r="K5977" i="23" s="1"/>
  <c r="K5978" i="23" a="1"/>
  <c r="K5978" i="23" s="1"/>
  <c r="K5979" i="23" a="1"/>
  <c r="K5979" i="23" s="1"/>
  <c r="K5980" i="23" a="1"/>
  <c r="K5980" i="23" s="1"/>
  <c r="K5981" i="23" a="1"/>
  <c r="K5981" i="23" s="1"/>
  <c r="K5982" i="23" a="1"/>
  <c r="K5982" i="23" s="1"/>
  <c r="K5983" i="23" a="1"/>
  <c r="K5983" i="23" s="1"/>
  <c r="K5984" i="23" a="1"/>
  <c r="K5984" i="23" s="1"/>
  <c r="K5985" i="23" a="1"/>
  <c r="K5985" i="23" s="1"/>
  <c r="K5986" i="23" a="1"/>
  <c r="K5986" i="23" s="1"/>
  <c r="K5987" i="23" a="1"/>
  <c r="K5987" i="23" s="1"/>
  <c r="K5988" i="23" a="1"/>
  <c r="K5988" i="23" s="1"/>
  <c r="K5989" i="23" a="1"/>
  <c r="K5989" i="23" s="1"/>
  <c r="K5990" i="23" a="1"/>
  <c r="K5990" i="23" s="1"/>
  <c r="K5991" i="23" a="1"/>
  <c r="K5991" i="23" s="1"/>
  <c r="K5992" i="23" a="1"/>
  <c r="K5992" i="23" s="1"/>
  <c r="K5993" i="23" a="1"/>
  <c r="K5993" i="23" s="1"/>
  <c r="K5994" i="23" a="1"/>
  <c r="K5994" i="23" s="1"/>
  <c r="K5995" i="23" a="1"/>
  <c r="K5995" i="23" s="1"/>
  <c r="K5996" i="23" a="1"/>
  <c r="K5996" i="23" s="1"/>
  <c r="K5997" i="23" a="1"/>
  <c r="K5997" i="23" s="1"/>
  <c r="K5998" i="23" a="1"/>
  <c r="K5998" i="23" s="1"/>
  <c r="K5999" i="23" a="1"/>
  <c r="K5999" i="23" s="1"/>
  <c r="K6000" i="23" a="1"/>
  <c r="K6000" i="23" s="1"/>
  <c r="K6001" i="23" a="1"/>
  <c r="K6001" i="23" s="1"/>
  <c r="K6002" i="23" a="1"/>
  <c r="K6002" i="23" s="1"/>
  <c r="K6003" i="23" a="1"/>
  <c r="K6003" i="23" s="1"/>
  <c r="K6004" i="23" a="1"/>
  <c r="K6004" i="23" s="1"/>
  <c r="K6005" i="23" a="1"/>
  <c r="K6005" i="23"/>
  <c r="K6006" i="23" a="1"/>
  <c r="K6006" i="23" s="1"/>
  <c r="K6007" i="23" a="1"/>
  <c r="K6007" i="23" s="1"/>
  <c r="K6008" i="23" a="1"/>
  <c r="K6008" i="23" s="1"/>
  <c r="K6009" i="23" a="1"/>
  <c r="K6009" i="23" s="1"/>
  <c r="K6010" i="23" a="1"/>
  <c r="K6010" i="23" s="1"/>
  <c r="K6011" i="23" a="1"/>
  <c r="K6011" i="23" s="1"/>
  <c r="K6012" i="23" a="1"/>
  <c r="K6012" i="23" s="1"/>
  <c r="K6013" i="23" a="1"/>
  <c r="K6013" i="23" s="1"/>
  <c r="K6014" i="23" a="1"/>
  <c r="K6014" i="23" s="1"/>
  <c r="K6015" i="23" a="1"/>
  <c r="K6015" i="23" s="1"/>
  <c r="K6016" i="23" a="1"/>
  <c r="K6016" i="23" s="1"/>
  <c r="K6017" i="23" a="1"/>
  <c r="K6017" i="23" s="1"/>
  <c r="K6018" i="23" a="1"/>
  <c r="K6018" i="23" s="1"/>
  <c r="K6019" i="23" a="1"/>
  <c r="K6019" i="23" s="1"/>
  <c r="K6020" i="23" a="1"/>
  <c r="K6020" i="23" s="1"/>
  <c r="K6021" i="23" a="1"/>
  <c r="K6021" i="23" s="1"/>
  <c r="K6022" i="23" a="1"/>
  <c r="K6022" i="23" s="1"/>
  <c r="K6023" i="23" a="1"/>
  <c r="K6023" i="23" s="1"/>
  <c r="K6024" i="23" a="1"/>
  <c r="K6024" i="23" s="1"/>
  <c r="K6025" i="23" a="1"/>
  <c r="K6025" i="23" s="1"/>
  <c r="K6026" i="23" a="1"/>
  <c r="K6026" i="23" s="1"/>
  <c r="K6027" i="23" a="1"/>
  <c r="K6027" i="23" s="1"/>
  <c r="K6028" i="23" a="1"/>
  <c r="K6028" i="23" s="1"/>
  <c r="K6029" i="23" a="1"/>
  <c r="K6029" i="23" s="1"/>
  <c r="K6030" i="23" a="1"/>
  <c r="K6030" i="23" s="1"/>
  <c r="K6031" i="23" a="1"/>
  <c r="K6031" i="23" s="1"/>
  <c r="K6032" i="23" a="1"/>
  <c r="K6032" i="23" s="1"/>
  <c r="K6033" i="23" a="1"/>
  <c r="K6033" i="23" s="1"/>
  <c r="K6034" i="23" a="1"/>
  <c r="K6034" i="23" s="1"/>
  <c r="K6035" i="23" a="1"/>
  <c r="K6035" i="23" s="1"/>
  <c r="K6036" i="23" a="1"/>
  <c r="K6036" i="23" s="1"/>
  <c r="K6037" i="23" a="1"/>
  <c r="K6037" i="23" s="1"/>
  <c r="K6038" i="23" a="1"/>
  <c r="K6038" i="23" s="1"/>
  <c r="K6039" i="23" a="1"/>
  <c r="K6039" i="23" s="1"/>
  <c r="K6040" i="23" a="1"/>
  <c r="K6040" i="23" s="1"/>
  <c r="K6041" i="23" a="1"/>
  <c r="K6041" i="23" s="1"/>
  <c r="K6042" i="23" a="1"/>
  <c r="K6042" i="23" s="1"/>
  <c r="K6043" i="23" a="1"/>
  <c r="K6043" i="23" s="1"/>
  <c r="K6044" i="23" a="1"/>
  <c r="K6044" i="23" s="1"/>
  <c r="K6045" i="23" a="1"/>
  <c r="K6045" i="23" s="1"/>
  <c r="K6046" i="23" a="1"/>
  <c r="K6046" i="23" s="1"/>
  <c r="K6047" i="23" a="1"/>
  <c r="K6047" i="23" s="1"/>
  <c r="K6048" i="23" a="1"/>
  <c r="K6048" i="23" s="1"/>
  <c r="K6049" i="23" a="1"/>
  <c r="K6049" i="23" s="1"/>
  <c r="K6050" i="23" a="1"/>
  <c r="K6050" i="23" s="1"/>
  <c r="K6051" i="23" a="1"/>
  <c r="K6051" i="23" s="1"/>
  <c r="K6052" i="23" a="1"/>
  <c r="K6052" i="23" s="1"/>
  <c r="K6053" i="23" a="1"/>
  <c r="K6053" i="23" s="1"/>
  <c r="K6054" i="23" a="1"/>
  <c r="K6054" i="23" s="1"/>
  <c r="K6055" i="23" a="1"/>
  <c r="K6055" i="23" s="1"/>
  <c r="K6056" i="23" a="1"/>
  <c r="K6056" i="23" s="1"/>
  <c r="K6057" i="23" a="1"/>
  <c r="K6057" i="23" s="1"/>
  <c r="K6058" i="23" a="1"/>
  <c r="K6058" i="23" s="1"/>
  <c r="K6059" i="23" a="1"/>
  <c r="K6059" i="23" s="1"/>
  <c r="K6060" i="23" a="1"/>
  <c r="K6060" i="23" s="1"/>
  <c r="K6061" i="23" a="1"/>
  <c r="K6061" i="23" s="1"/>
  <c r="K6062" i="23" a="1"/>
  <c r="K6062" i="23" s="1"/>
  <c r="K6063" i="23" a="1"/>
  <c r="K6063" i="23" s="1"/>
  <c r="K6064" i="23" a="1"/>
  <c r="K6064" i="23" s="1"/>
  <c r="K6065" i="23" a="1"/>
  <c r="K6065" i="23" s="1"/>
  <c r="K6066" i="23" a="1"/>
  <c r="K6066" i="23" s="1"/>
  <c r="K6067" i="23" a="1"/>
  <c r="K6067" i="23" s="1"/>
  <c r="K6068" i="23" a="1"/>
  <c r="K6068" i="23" s="1"/>
  <c r="K6069" i="23" a="1"/>
  <c r="K6069" i="23" s="1"/>
  <c r="K6070" i="23" a="1"/>
  <c r="K6070" i="23" s="1"/>
  <c r="K6071" i="23" a="1"/>
  <c r="K6071" i="23" s="1"/>
  <c r="K6072" i="23" a="1"/>
  <c r="K6072" i="23" s="1"/>
  <c r="K6073" i="23" a="1"/>
  <c r="K6073" i="23" s="1"/>
  <c r="K6074" i="23" a="1"/>
  <c r="K6074" i="23" s="1"/>
  <c r="K6075" i="23" a="1"/>
  <c r="K6075" i="23" s="1"/>
  <c r="K6076" i="23" a="1"/>
  <c r="K6076" i="23" s="1"/>
  <c r="K6077" i="23" a="1"/>
  <c r="K6077" i="23" s="1"/>
  <c r="K6078" i="23" a="1"/>
  <c r="K6078" i="23" s="1"/>
  <c r="K6079" i="23" a="1"/>
  <c r="K6079" i="23" s="1"/>
  <c r="K6080" i="23" a="1"/>
  <c r="K6080" i="23" s="1"/>
  <c r="K6081" i="23" a="1"/>
  <c r="K6081" i="23" s="1"/>
  <c r="K6082" i="23" a="1"/>
  <c r="K6082" i="23" s="1"/>
  <c r="K6083" i="23" a="1"/>
  <c r="K6083" i="23" s="1"/>
  <c r="K6084" i="23" a="1"/>
  <c r="K6084" i="23" s="1"/>
  <c r="K6085" i="23" a="1"/>
  <c r="K6085" i="23" s="1"/>
  <c r="K6086" i="23" a="1"/>
  <c r="K6086" i="23" s="1"/>
  <c r="K6087" i="23" a="1"/>
  <c r="K6087" i="23" s="1"/>
  <c r="K6088" i="23" a="1"/>
  <c r="K6088" i="23" s="1"/>
  <c r="K6089" i="23" a="1"/>
  <c r="K6089" i="23" s="1"/>
  <c r="K6090" i="23" a="1"/>
  <c r="K6090" i="23" s="1"/>
  <c r="K6091" i="23" a="1"/>
  <c r="K6091" i="23" s="1"/>
  <c r="K6092" i="23" a="1"/>
  <c r="K6092" i="23" s="1"/>
  <c r="K6093" i="23" a="1"/>
  <c r="K6093" i="23" s="1"/>
  <c r="K6094" i="23" a="1"/>
  <c r="K6094" i="23" s="1"/>
  <c r="K6095" i="23" a="1"/>
  <c r="K6095" i="23" s="1"/>
  <c r="K6096" i="23" a="1"/>
  <c r="K6096" i="23" s="1"/>
  <c r="K6097" i="23" a="1"/>
  <c r="K6097" i="23" s="1"/>
  <c r="K6098" i="23" a="1"/>
  <c r="K6098" i="23" s="1"/>
  <c r="K6099" i="23" a="1"/>
  <c r="K6099" i="23" s="1"/>
  <c r="K6100" i="23" a="1"/>
  <c r="K6100" i="23" s="1"/>
  <c r="K6101" i="23" a="1"/>
  <c r="K6101" i="23" s="1"/>
  <c r="K6102" i="23" a="1"/>
  <c r="K6102" i="23" s="1"/>
  <c r="K6103" i="23" a="1"/>
  <c r="K6103" i="23" s="1"/>
  <c r="K6104" i="23" a="1"/>
  <c r="K6104" i="23" s="1"/>
  <c r="K6105" i="23" a="1"/>
  <c r="K6105" i="23" s="1"/>
  <c r="K6106" i="23" a="1"/>
  <c r="K6106" i="23"/>
  <c r="K6107" i="23" a="1"/>
  <c r="K6107" i="23" s="1"/>
  <c r="K6108" i="23" a="1"/>
  <c r="K6108" i="23" s="1"/>
  <c r="K6109" i="23" a="1"/>
  <c r="K6109" i="23" s="1"/>
  <c r="K6110" i="23" a="1"/>
  <c r="K6110" i="23" s="1"/>
  <c r="K6111" i="23" a="1"/>
  <c r="K6111" i="23" s="1"/>
  <c r="K6112" i="23" a="1"/>
  <c r="K6112" i="23" s="1"/>
  <c r="K6113" i="23" a="1"/>
  <c r="K6113" i="23" s="1"/>
  <c r="K6114" i="23" a="1"/>
  <c r="K6114" i="23" s="1"/>
  <c r="K6115" i="23" a="1"/>
  <c r="K6115" i="23" s="1"/>
  <c r="K6116" i="23" a="1"/>
  <c r="K6116" i="23" s="1"/>
  <c r="K6117" i="23" a="1"/>
  <c r="K6117" i="23" s="1"/>
  <c r="K6118" i="23" a="1"/>
  <c r="K6118" i="23" s="1"/>
  <c r="K6119" i="23" a="1"/>
  <c r="K6119" i="23" s="1"/>
  <c r="K6120" i="23" a="1"/>
  <c r="K6120" i="23" s="1"/>
  <c r="K6121" i="23" a="1"/>
  <c r="K6121" i="23" s="1"/>
  <c r="K6122" i="23" a="1"/>
  <c r="K6122" i="23" s="1"/>
  <c r="K6123" i="23" a="1"/>
  <c r="K6123" i="23" s="1"/>
  <c r="K6124" i="23" a="1"/>
  <c r="K6124" i="23" s="1"/>
  <c r="K6125" i="23" a="1"/>
  <c r="K6125" i="23" s="1"/>
  <c r="K6126" i="23" a="1"/>
  <c r="K6126" i="23" s="1"/>
  <c r="K6127" i="23" a="1"/>
  <c r="K6127" i="23" s="1"/>
  <c r="K6128" i="23" a="1"/>
  <c r="K6128" i="23" s="1"/>
  <c r="K6129" i="23" a="1"/>
  <c r="K6129" i="23" s="1"/>
  <c r="K6130" i="23" a="1"/>
  <c r="K6130" i="23" s="1"/>
  <c r="K6131" i="23" a="1"/>
  <c r="K6131" i="23" s="1"/>
  <c r="K6132" i="23" a="1"/>
  <c r="K6132" i="23" s="1"/>
  <c r="K6133" i="23" a="1"/>
  <c r="K6133" i="23" s="1"/>
  <c r="K6134" i="23" a="1"/>
  <c r="K6134" i="23" s="1"/>
  <c r="K6135" i="23" a="1"/>
  <c r="K6135" i="23" s="1"/>
  <c r="K6136" i="23" a="1"/>
  <c r="K6136" i="23" s="1"/>
  <c r="K6137" i="23" a="1"/>
  <c r="K6137" i="23" s="1"/>
  <c r="K6138" i="23" a="1"/>
  <c r="K6138" i="23" s="1"/>
  <c r="K6139" i="23" a="1"/>
  <c r="K6139" i="23" s="1"/>
  <c r="K6140" i="23" a="1"/>
  <c r="K6140" i="23" s="1"/>
  <c r="K6141" i="23" a="1"/>
  <c r="K6141" i="23" s="1"/>
  <c r="K6142" i="23" a="1"/>
  <c r="K6142" i="23" s="1"/>
  <c r="K6143" i="23" a="1"/>
  <c r="K6143" i="23" s="1"/>
  <c r="K6144" i="23" a="1"/>
  <c r="K6144" i="23" s="1"/>
  <c r="K6145" i="23" a="1"/>
  <c r="K6145" i="23" s="1"/>
  <c r="K6146" i="23" a="1"/>
  <c r="K6146" i="23" s="1"/>
  <c r="K6147" i="23" a="1"/>
  <c r="K6147" i="23" s="1"/>
  <c r="K6148" i="23" a="1"/>
  <c r="K6148" i="23" s="1"/>
  <c r="K6149" i="23" a="1"/>
  <c r="K6149" i="23" s="1"/>
  <c r="K6150" i="23" a="1"/>
  <c r="K6150" i="23" s="1"/>
  <c r="K6151" i="23" a="1"/>
  <c r="K6151" i="23" s="1"/>
  <c r="K6152" i="23" a="1"/>
  <c r="K6152" i="23" s="1"/>
  <c r="K6153" i="23" a="1"/>
  <c r="K6153" i="23" s="1"/>
  <c r="K6154" i="23" a="1"/>
  <c r="K6154" i="23" s="1"/>
  <c r="K6155" i="23" a="1"/>
  <c r="K6155" i="23" s="1"/>
  <c r="K6156" i="23" a="1"/>
  <c r="K6156" i="23" s="1"/>
  <c r="K6157" i="23" a="1"/>
  <c r="K6157" i="23" s="1"/>
  <c r="K6158" i="23" a="1"/>
  <c r="K6158" i="23" s="1"/>
  <c r="K6159" i="23" a="1"/>
  <c r="K6159" i="23" s="1"/>
  <c r="K6160" i="23" a="1"/>
  <c r="K6160" i="23" s="1"/>
  <c r="K6161" i="23" a="1"/>
  <c r="K6161" i="23" s="1"/>
  <c r="K6162" i="23" a="1"/>
  <c r="K6162" i="23" s="1"/>
  <c r="K6163" i="23" a="1"/>
  <c r="K6163" i="23" s="1"/>
  <c r="K6164" i="23" a="1"/>
  <c r="K6164" i="23" s="1"/>
  <c r="K6165" i="23" a="1"/>
  <c r="K6165" i="23" s="1"/>
  <c r="K6166" i="23" a="1"/>
  <c r="K6166" i="23" s="1"/>
  <c r="K6167" i="23" a="1"/>
  <c r="K6167" i="23" s="1"/>
  <c r="K6168" i="23" a="1"/>
  <c r="K6168" i="23" s="1"/>
  <c r="K6169" i="23" a="1"/>
  <c r="K6169" i="23" s="1"/>
  <c r="K6170" i="23" a="1"/>
  <c r="K6170" i="23" s="1"/>
  <c r="K6171" i="23" a="1"/>
  <c r="K6171" i="23" s="1"/>
  <c r="K6172" i="23" a="1"/>
  <c r="K6172" i="23" s="1"/>
  <c r="K6173" i="23" a="1"/>
  <c r="K6173" i="23" s="1"/>
  <c r="K6174" i="23" a="1"/>
  <c r="K6174" i="23" s="1"/>
  <c r="K6175" i="23" a="1"/>
  <c r="K6175" i="23" s="1"/>
  <c r="K6176" i="23" a="1"/>
  <c r="K6176" i="23" s="1"/>
  <c r="K6177" i="23" a="1"/>
  <c r="K6177" i="23" s="1"/>
  <c r="K6178" i="23" a="1"/>
  <c r="K6178" i="23" s="1"/>
  <c r="K6179" i="23" a="1"/>
  <c r="K6179" i="23" s="1"/>
  <c r="K6180" i="23" a="1"/>
  <c r="K6180" i="23" s="1"/>
  <c r="K6181" i="23" a="1"/>
  <c r="K6181" i="23" s="1"/>
  <c r="K6182" i="23" a="1"/>
  <c r="K6182" i="23" s="1"/>
  <c r="K6183" i="23" a="1"/>
  <c r="K6183" i="23" s="1"/>
  <c r="K6184" i="23" a="1"/>
  <c r="K6184" i="23" s="1"/>
  <c r="K6185" i="23" a="1"/>
  <c r="K6185" i="23" s="1"/>
  <c r="K6186" i="23" a="1"/>
  <c r="K6186" i="23" s="1"/>
  <c r="K6187" i="23" a="1"/>
  <c r="K6187" i="23" s="1"/>
  <c r="K6188" i="23" a="1"/>
  <c r="K6188" i="23" s="1"/>
  <c r="K6189" i="23" a="1"/>
  <c r="K6189" i="23" s="1"/>
  <c r="K6190" i="23" a="1"/>
  <c r="K6190" i="23" s="1"/>
  <c r="K6191" i="23" a="1"/>
  <c r="K6191" i="23" s="1"/>
  <c r="K6192" i="23" a="1"/>
  <c r="K6192" i="23" s="1"/>
  <c r="K6193" i="23" a="1"/>
  <c r="K6193" i="23" s="1"/>
  <c r="K6194" i="23" a="1"/>
  <c r="K6194" i="23" s="1"/>
  <c r="K6195" i="23" a="1"/>
  <c r="K6195" i="23" s="1"/>
  <c r="K6196" i="23" a="1"/>
  <c r="K6196" i="23" s="1"/>
  <c r="K6197" i="23" a="1"/>
  <c r="K6197" i="23" s="1"/>
  <c r="K6198" i="23" a="1"/>
  <c r="K6198" i="23" s="1"/>
  <c r="K6199" i="23" a="1"/>
  <c r="K6199" i="23" s="1"/>
  <c r="K6200" i="23" a="1"/>
  <c r="K6200" i="23" s="1"/>
  <c r="K6201" i="23" a="1"/>
  <c r="K6201" i="23" s="1"/>
  <c r="K6202" i="23" a="1"/>
  <c r="K6202" i="23" s="1"/>
  <c r="K6203" i="23" a="1"/>
  <c r="K6203" i="23" s="1"/>
  <c r="K6204" i="23" a="1"/>
  <c r="K6204" i="23" s="1"/>
  <c r="K6205" i="23" a="1"/>
  <c r="K6205" i="23" s="1"/>
  <c r="K6206" i="23" a="1"/>
  <c r="K6206" i="23" s="1"/>
  <c r="K6207" i="23" a="1"/>
  <c r="K6207" i="23" s="1"/>
  <c r="K6208" i="23" a="1"/>
  <c r="K6208" i="23" s="1"/>
  <c r="K6209" i="23" a="1"/>
  <c r="K6209" i="23" s="1"/>
  <c r="K6210" i="23" a="1"/>
  <c r="K6210" i="23" s="1"/>
  <c r="K6211" i="23" a="1"/>
  <c r="K6211" i="23" s="1"/>
  <c r="K6212" i="23" a="1"/>
  <c r="K6212" i="23" s="1"/>
  <c r="K6213" i="23" a="1"/>
  <c r="K6213" i="23" s="1"/>
  <c r="K6214" i="23" a="1"/>
  <c r="K6214" i="23" s="1"/>
  <c r="K6215" i="23" a="1"/>
  <c r="K6215" i="23" s="1"/>
  <c r="K6216" i="23" a="1"/>
  <c r="K6216" i="23" s="1"/>
  <c r="K6217" i="23" a="1"/>
  <c r="K6217" i="23" s="1"/>
  <c r="K6218" i="23" a="1"/>
  <c r="K6218" i="23" s="1"/>
  <c r="K6219" i="23" a="1"/>
  <c r="K6219" i="23" s="1"/>
  <c r="K6220" i="23" a="1"/>
  <c r="K6220" i="23" s="1"/>
  <c r="K6221" i="23" a="1"/>
  <c r="K6221" i="23" s="1"/>
  <c r="K6222" i="23" a="1"/>
  <c r="K6222" i="23" s="1"/>
  <c r="K6223" i="23" a="1"/>
  <c r="K6223" i="23" s="1"/>
  <c r="K6224" i="23" a="1"/>
  <c r="K6224" i="23" s="1"/>
  <c r="K6225" i="23" a="1"/>
  <c r="K6225" i="23" s="1"/>
  <c r="K6226" i="23" a="1"/>
  <c r="K6226" i="23" s="1"/>
  <c r="K6227" i="23" a="1"/>
  <c r="K6227" i="23" s="1"/>
  <c r="K6228" i="23" a="1"/>
  <c r="K6228" i="23" s="1"/>
  <c r="K6229" i="23" a="1"/>
  <c r="K6229" i="23" s="1"/>
  <c r="K6230" i="23" a="1"/>
  <c r="K6230" i="23" s="1"/>
  <c r="K6231" i="23" a="1"/>
  <c r="K6231" i="23" s="1"/>
  <c r="K6232" i="23" a="1"/>
  <c r="K6232" i="23" s="1"/>
  <c r="K6233" i="23" a="1"/>
  <c r="K6233" i="23" s="1"/>
  <c r="K6234" i="23" a="1"/>
  <c r="K6234" i="23" s="1"/>
  <c r="K6235" i="23" a="1"/>
  <c r="K6235" i="23" s="1"/>
  <c r="K6236" i="23" a="1"/>
  <c r="K6236" i="23" s="1"/>
  <c r="K6237" i="23" a="1"/>
  <c r="K6237" i="23" s="1"/>
  <c r="K6238" i="23" a="1"/>
  <c r="K6238" i="23" s="1"/>
  <c r="K6239" i="23" a="1"/>
  <c r="K6239" i="23" s="1"/>
  <c r="K6240" i="23" a="1"/>
  <c r="K6240" i="23" s="1"/>
  <c r="K6241" i="23" a="1"/>
  <c r="K6241" i="23" s="1"/>
  <c r="K6242" i="23" a="1"/>
  <c r="K6242" i="23" s="1"/>
  <c r="K6243" i="23" a="1"/>
  <c r="K6243" i="23" s="1"/>
  <c r="K6244" i="23" a="1"/>
  <c r="K6244" i="23" s="1"/>
  <c r="K6245" i="23" a="1"/>
  <c r="K6245" i="23" s="1"/>
  <c r="K6246" i="23" a="1"/>
  <c r="K6246" i="23" s="1"/>
  <c r="K6247" i="23" a="1"/>
  <c r="K6247" i="23" s="1"/>
  <c r="K6248" i="23" a="1"/>
  <c r="K6248" i="23" s="1"/>
  <c r="K6249" i="23" a="1"/>
  <c r="K6249" i="23" s="1"/>
  <c r="K6250" i="23" a="1"/>
  <c r="K6250" i="23" s="1"/>
  <c r="K6251" i="23" a="1"/>
  <c r="K6251" i="23" s="1"/>
  <c r="K6252" i="23" a="1"/>
  <c r="K6252" i="23" s="1"/>
  <c r="K6253" i="23" a="1"/>
  <c r="K6253" i="23" s="1"/>
  <c r="K6254" i="23" a="1"/>
  <c r="K6254" i="23" s="1"/>
  <c r="K6255" i="23" a="1"/>
  <c r="K6255" i="23" s="1"/>
  <c r="K6256" i="23" a="1"/>
  <c r="K6256" i="23" s="1"/>
  <c r="K6257" i="23" a="1"/>
  <c r="K6257" i="23" s="1"/>
  <c r="K6258" i="23" a="1"/>
  <c r="K6258" i="23" s="1"/>
  <c r="K6259" i="23" a="1"/>
  <c r="K6259" i="23" s="1"/>
  <c r="K6260" i="23" a="1"/>
  <c r="K6260" i="23" s="1"/>
  <c r="K6261" i="23" a="1"/>
  <c r="K6261" i="23" s="1"/>
  <c r="K6262" i="23" a="1"/>
  <c r="K6262" i="23" s="1"/>
  <c r="K6263" i="23" a="1"/>
  <c r="K6263" i="23" s="1"/>
  <c r="K6264" i="23" a="1"/>
  <c r="K6264" i="23" s="1"/>
  <c r="K6265" i="23" a="1"/>
  <c r="K6265" i="23" s="1"/>
  <c r="K6266" i="23" a="1"/>
  <c r="K6266" i="23" s="1"/>
  <c r="K6267" i="23" a="1"/>
  <c r="K6267" i="23" s="1"/>
  <c r="K6268" i="23" a="1"/>
  <c r="K6268" i="23" s="1"/>
  <c r="K6269" i="23" a="1"/>
  <c r="K6269" i="23" s="1"/>
  <c r="K6270" i="23" a="1"/>
  <c r="K6270" i="23" s="1"/>
  <c r="K6271" i="23" a="1"/>
  <c r="K6271" i="23" s="1"/>
  <c r="K6272" i="23" a="1"/>
  <c r="K6272" i="23" s="1"/>
  <c r="K6273" i="23" a="1"/>
  <c r="K6273" i="23" s="1"/>
  <c r="K6274" i="23" a="1"/>
  <c r="K6274" i="23" s="1"/>
  <c r="K6275" i="23" a="1"/>
  <c r="K6275" i="23" s="1"/>
  <c r="K6276" i="23" a="1"/>
  <c r="K6276" i="23" s="1"/>
  <c r="K6277" i="23" a="1"/>
  <c r="K6277" i="23" s="1"/>
  <c r="K6278" i="23" a="1"/>
  <c r="K6278" i="23" s="1"/>
  <c r="K6279" i="23" a="1"/>
  <c r="K6279" i="23" s="1"/>
  <c r="K6280" i="23" a="1"/>
  <c r="K6280" i="23" s="1"/>
  <c r="K6281" i="23" a="1"/>
  <c r="K6281" i="23" s="1"/>
  <c r="K6282" i="23" a="1"/>
  <c r="K6282" i="23" s="1"/>
  <c r="K6283" i="23" a="1"/>
  <c r="K6283" i="23" s="1"/>
  <c r="K6284" i="23" a="1"/>
  <c r="K6284" i="23" s="1"/>
  <c r="K6285" i="23" a="1"/>
  <c r="K6285" i="23" s="1"/>
  <c r="K6286" i="23" a="1"/>
  <c r="K6286" i="23" s="1"/>
  <c r="K6287" i="23" a="1"/>
  <c r="K6287" i="23" s="1"/>
  <c r="K6288" i="23" a="1"/>
  <c r="K6288" i="23" s="1"/>
  <c r="K6289" i="23" a="1"/>
  <c r="K6289" i="23" s="1"/>
  <c r="K6290" i="23" a="1"/>
  <c r="K6290" i="23" s="1"/>
  <c r="K6291" i="23" a="1"/>
  <c r="K6291" i="23" s="1"/>
  <c r="K6292" i="23" a="1"/>
  <c r="K6292" i="23" s="1"/>
  <c r="K6293" i="23" a="1"/>
  <c r="K6293" i="23" s="1"/>
  <c r="K6294" i="23" a="1"/>
  <c r="K6294" i="23" s="1"/>
  <c r="K6295" i="23" a="1"/>
  <c r="K6295" i="23" s="1"/>
  <c r="K6296" i="23" a="1"/>
  <c r="K6296" i="23" s="1"/>
  <c r="K6297" i="23" a="1"/>
  <c r="K6297" i="23" s="1"/>
  <c r="K6298" i="23" a="1"/>
  <c r="K6298" i="23" s="1"/>
  <c r="K6299" i="23" a="1"/>
  <c r="K6299" i="23" s="1"/>
  <c r="K6300" i="23" a="1"/>
  <c r="K6300" i="23" s="1"/>
  <c r="K6301" i="23" a="1"/>
  <c r="K6301" i="23" s="1"/>
  <c r="K6302" i="23" a="1"/>
  <c r="K6302" i="23" s="1"/>
  <c r="K6303" i="23" a="1"/>
  <c r="K6303" i="23" s="1"/>
  <c r="K6304" i="23" a="1"/>
  <c r="K6304" i="23" s="1"/>
  <c r="K6305" i="23" a="1"/>
  <c r="K6305" i="23" s="1"/>
  <c r="K6306" i="23" a="1"/>
  <c r="K6306" i="23" s="1"/>
  <c r="K6307" i="23" a="1"/>
  <c r="K6307" i="23" s="1"/>
  <c r="K6308" i="23" a="1"/>
  <c r="K6308" i="23" s="1"/>
  <c r="K6309" i="23" a="1"/>
  <c r="K6309" i="23" s="1"/>
  <c r="K6310" i="23" a="1"/>
  <c r="K6310" i="23" s="1"/>
  <c r="K6311" i="23" a="1"/>
  <c r="K6311" i="23" s="1"/>
  <c r="K6312" i="23" a="1"/>
  <c r="K6312" i="23" s="1"/>
  <c r="K6313" i="23" a="1"/>
  <c r="K6313" i="23" s="1"/>
  <c r="K6314" i="23" a="1"/>
  <c r="K6314" i="23" s="1"/>
  <c r="K6315" i="23" a="1"/>
  <c r="K6315" i="23" s="1"/>
  <c r="K6316" i="23" a="1"/>
  <c r="K6316" i="23" s="1"/>
  <c r="K6317" i="23" a="1"/>
  <c r="K6317" i="23" s="1"/>
  <c r="K6318" i="23" a="1"/>
  <c r="K6318" i="23" s="1"/>
  <c r="K6319" i="23" a="1"/>
  <c r="K6319" i="23" s="1"/>
  <c r="K6320" i="23" a="1"/>
  <c r="K6320" i="23" s="1"/>
  <c r="K6321" i="23" a="1"/>
  <c r="K6321" i="23" s="1"/>
  <c r="K6322" i="23" a="1"/>
  <c r="K6322" i="23" s="1"/>
  <c r="K6323" i="23" a="1"/>
  <c r="K6323" i="23" s="1"/>
  <c r="K6324" i="23" a="1"/>
  <c r="K6324" i="23" s="1"/>
  <c r="K6325" i="23" a="1"/>
  <c r="K6325" i="23" s="1"/>
  <c r="K6326" i="23" a="1"/>
  <c r="K6326" i="23" s="1"/>
  <c r="K6327" i="23" a="1"/>
  <c r="K6327" i="23" s="1"/>
  <c r="K6328" i="23" a="1"/>
  <c r="K6328" i="23" s="1"/>
  <c r="K6329" i="23" a="1"/>
  <c r="K6329" i="23" s="1"/>
  <c r="K6330" i="23" a="1"/>
  <c r="K6330" i="23" s="1"/>
  <c r="K6331" i="23" a="1"/>
  <c r="K6331" i="23" s="1"/>
  <c r="K6332" i="23" a="1"/>
  <c r="K6332" i="23" s="1"/>
  <c r="K6333" i="23" a="1"/>
  <c r="K6333" i="23" s="1"/>
  <c r="K6334" i="23" a="1"/>
  <c r="K6334" i="23" s="1"/>
  <c r="K6335" i="23" a="1"/>
  <c r="K6335" i="23" s="1"/>
  <c r="K6336" i="23" a="1"/>
  <c r="K6336" i="23" s="1"/>
  <c r="K6337" i="23" a="1"/>
  <c r="K6337" i="23" s="1"/>
  <c r="K6338" i="23" a="1"/>
  <c r="K6338" i="23" s="1"/>
  <c r="K6339" i="23" a="1"/>
  <c r="K6339" i="23" s="1"/>
  <c r="K6340" i="23" a="1"/>
  <c r="K6340" i="23" s="1"/>
  <c r="K6341" i="23" a="1"/>
  <c r="K6341" i="23" s="1"/>
  <c r="K6342" i="23" a="1"/>
  <c r="K6342" i="23" s="1"/>
  <c r="K6343" i="23" a="1"/>
  <c r="K6343" i="23" s="1"/>
  <c r="K6344" i="23" a="1"/>
  <c r="K6344" i="23" s="1"/>
  <c r="K6345" i="23" a="1"/>
  <c r="K6345" i="23" s="1"/>
  <c r="K6346" i="23" a="1"/>
  <c r="K6346" i="23" s="1"/>
  <c r="K6347" i="23" a="1"/>
  <c r="K6347" i="23" s="1"/>
  <c r="K6348" i="23" a="1"/>
  <c r="K6348" i="23" s="1"/>
  <c r="K6349" i="23" a="1"/>
  <c r="K6349" i="23" s="1"/>
  <c r="K6350" i="23" a="1"/>
  <c r="K6350" i="23" s="1"/>
  <c r="K6351" i="23" a="1"/>
  <c r="K6351" i="23" s="1"/>
  <c r="K6352" i="23" a="1"/>
  <c r="K6352" i="23" s="1"/>
  <c r="K6353" i="23" a="1"/>
  <c r="K6353" i="23" s="1"/>
  <c r="K6354" i="23" a="1"/>
  <c r="K6354" i="23" s="1"/>
  <c r="K6355" i="23" a="1"/>
  <c r="K6355" i="23" s="1"/>
  <c r="K6356" i="23" a="1"/>
  <c r="K6356" i="23" s="1"/>
  <c r="K6357" i="23" a="1"/>
  <c r="K6357" i="23" s="1"/>
  <c r="K6358" i="23" a="1"/>
  <c r="K6358" i="23" s="1"/>
  <c r="K6359" i="23" a="1"/>
  <c r="K6359" i="23" s="1"/>
  <c r="K6360" i="23" a="1"/>
  <c r="K6360" i="23" s="1"/>
  <c r="K6361" i="23" a="1"/>
  <c r="K6361" i="23" s="1"/>
  <c r="K6362" i="23" a="1"/>
  <c r="K6362" i="23" s="1"/>
  <c r="K6363" i="23" a="1"/>
  <c r="K6363" i="23" s="1"/>
  <c r="K6364" i="23" a="1"/>
  <c r="K6364" i="23" s="1"/>
  <c r="K6365" i="23" a="1"/>
  <c r="K6365" i="23" s="1"/>
  <c r="K6366" i="23" a="1"/>
  <c r="K6366" i="23" s="1"/>
  <c r="K6367" i="23" a="1"/>
  <c r="K6367" i="23" s="1"/>
  <c r="K6368" i="23" a="1"/>
  <c r="K6368" i="23" s="1"/>
  <c r="K6369" i="23" a="1"/>
  <c r="K6369" i="23" s="1"/>
  <c r="K6370" i="23" a="1"/>
  <c r="K6370" i="23" s="1"/>
  <c r="K6371" i="23" a="1"/>
  <c r="K6371" i="23" s="1"/>
  <c r="K6372" i="23" a="1"/>
  <c r="K6372" i="23" s="1"/>
  <c r="K6373" i="23" a="1"/>
  <c r="K6373" i="23"/>
  <c r="K6374" i="23" a="1"/>
  <c r="K6374" i="23" s="1"/>
  <c r="K6375" i="23" a="1"/>
  <c r="K6375" i="23" s="1"/>
  <c r="K6376" i="23" a="1"/>
  <c r="K6376" i="23" s="1"/>
  <c r="K6377" i="23" a="1"/>
  <c r="K6377" i="23" s="1"/>
  <c r="K6378" i="23" a="1"/>
  <c r="K6378" i="23" s="1"/>
  <c r="K6379" i="23" a="1"/>
  <c r="K6379" i="23" s="1"/>
  <c r="K6380" i="23" a="1"/>
  <c r="K6380" i="23" s="1"/>
  <c r="K6381" i="23" a="1"/>
  <c r="K6381" i="23" s="1"/>
  <c r="K6382" i="23" a="1"/>
  <c r="K6382" i="23" s="1"/>
  <c r="K6383" i="23" a="1"/>
  <c r="K6383" i="23" s="1"/>
  <c r="K6384" i="23" a="1"/>
  <c r="K6384" i="23" s="1"/>
  <c r="K6385" i="23" a="1"/>
  <c r="K6385" i="23" s="1"/>
  <c r="K6386" i="23" a="1"/>
  <c r="K6386" i="23" s="1"/>
  <c r="K6387" i="23" a="1"/>
  <c r="K6387" i="23" s="1"/>
  <c r="K6388" i="23" a="1"/>
  <c r="K6388" i="23" s="1"/>
  <c r="K6389" i="23" a="1"/>
  <c r="K6389" i="23" s="1"/>
  <c r="K6390" i="23" a="1"/>
  <c r="K6390" i="23" s="1"/>
  <c r="K6391" i="23" a="1"/>
  <c r="K6391" i="23" s="1"/>
  <c r="K6392" i="23" a="1"/>
  <c r="K6392" i="23" s="1"/>
  <c r="K6393" i="23" a="1"/>
  <c r="K6393" i="23" s="1"/>
  <c r="K6394" i="23" a="1"/>
  <c r="K6394" i="23" s="1"/>
  <c r="K6395" i="23" a="1"/>
  <c r="K6395" i="23" s="1"/>
  <c r="K6396" i="23" a="1"/>
  <c r="K6396" i="23" s="1"/>
  <c r="K6397" i="23" a="1"/>
  <c r="K6397" i="23" s="1"/>
  <c r="K6398" i="23" a="1"/>
  <c r="K6398" i="23" s="1"/>
  <c r="K6399" i="23" a="1"/>
  <c r="K6399" i="23" s="1"/>
  <c r="K6400" i="23" a="1"/>
  <c r="K6400" i="23" s="1"/>
  <c r="K6401" i="23" a="1"/>
  <c r="K6401" i="23" s="1"/>
  <c r="K6402" i="23" a="1"/>
  <c r="K6402" i="23" s="1"/>
  <c r="K6403" i="23" a="1"/>
  <c r="K6403" i="23" s="1"/>
  <c r="K6404" i="23" a="1"/>
  <c r="K6404" i="23" s="1"/>
  <c r="K6405" i="23" a="1"/>
  <c r="K6405" i="23" s="1"/>
  <c r="K6406" i="23" a="1"/>
  <c r="K6406" i="23" s="1"/>
  <c r="K6407" i="23" a="1"/>
  <c r="K6407" i="23" s="1"/>
  <c r="K6408" i="23" a="1"/>
  <c r="K6408" i="23" s="1"/>
  <c r="K6409" i="23" a="1"/>
  <c r="K6409" i="23" s="1"/>
  <c r="K6410" i="23" a="1"/>
  <c r="K6410" i="23" s="1"/>
  <c r="K6411" i="23" a="1"/>
  <c r="K6411" i="23" s="1"/>
  <c r="K6412" i="23" a="1"/>
  <c r="K6412" i="23" s="1"/>
  <c r="K6413" i="23" a="1"/>
  <c r="K6413" i="23" s="1"/>
  <c r="K6414" i="23" a="1"/>
  <c r="K6414" i="23" s="1"/>
  <c r="K6415" i="23" a="1"/>
  <c r="K6415" i="23" s="1"/>
  <c r="K6416" i="23" a="1"/>
  <c r="K6416" i="23" s="1"/>
  <c r="K6417" i="23" a="1"/>
  <c r="K6417" i="23" s="1"/>
  <c r="K6418" i="23" a="1"/>
  <c r="K6418" i="23" s="1"/>
  <c r="K6419" i="23" a="1"/>
  <c r="K6419" i="23" s="1"/>
  <c r="K6420" i="23" a="1"/>
  <c r="K6420" i="23" s="1"/>
  <c r="K6421" i="23" a="1"/>
  <c r="K6421" i="23" s="1"/>
  <c r="K6422" i="23" a="1"/>
  <c r="K6422" i="23" s="1"/>
  <c r="K6423" i="23" a="1"/>
  <c r="K6423" i="23" s="1"/>
  <c r="K6424" i="23" a="1"/>
  <c r="K6424" i="23" s="1"/>
  <c r="K6425" i="23" a="1"/>
  <c r="K6425" i="23" s="1"/>
  <c r="K6426" i="23" a="1"/>
  <c r="K6426" i="23" s="1"/>
  <c r="K6427" i="23" a="1"/>
  <c r="K6427" i="23" s="1"/>
  <c r="K6428" i="23" a="1"/>
  <c r="K6428" i="23" s="1"/>
  <c r="K6429" i="23" a="1"/>
  <c r="K6429" i="23" s="1"/>
  <c r="K6430" i="23" a="1"/>
  <c r="K6430" i="23" s="1"/>
  <c r="K6431" i="23" a="1"/>
  <c r="K6431" i="23" s="1"/>
  <c r="K6432" i="23" a="1"/>
  <c r="K6432" i="23" s="1"/>
  <c r="K6433" i="23" a="1"/>
  <c r="K6433" i="23" s="1"/>
  <c r="K6434" i="23" a="1"/>
  <c r="K6434" i="23" s="1"/>
  <c r="K6435" i="23" a="1"/>
  <c r="K6435" i="23" s="1"/>
  <c r="K6436" i="23" a="1"/>
  <c r="K6436" i="23" s="1"/>
  <c r="K6437" i="23" a="1"/>
  <c r="K6437" i="23" s="1"/>
  <c r="K6438" i="23" a="1"/>
  <c r="K6438" i="23" s="1"/>
  <c r="K6439" i="23" a="1"/>
  <c r="K6439" i="23" s="1"/>
  <c r="K6440" i="23" a="1"/>
  <c r="K6440" i="23" s="1"/>
  <c r="K6441" i="23" a="1"/>
  <c r="K6441" i="23" s="1"/>
  <c r="K6442" i="23" a="1"/>
  <c r="K6442" i="23" s="1"/>
  <c r="K6443" i="23" a="1"/>
  <c r="K6443" i="23" s="1"/>
  <c r="K6444" i="23" a="1"/>
  <c r="K6444" i="23" s="1"/>
  <c r="K6445" i="23" a="1"/>
  <c r="K6445" i="23" s="1"/>
  <c r="K6446" i="23" a="1"/>
  <c r="K6446" i="23" s="1"/>
  <c r="K6447" i="23" a="1"/>
  <c r="K6447" i="23" s="1"/>
  <c r="K6448" i="23" a="1"/>
  <c r="K6448" i="23" s="1"/>
  <c r="K6449" i="23" a="1"/>
  <c r="K6449" i="23" s="1"/>
  <c r="K6450" i="23" a="1"/>
  <c r="K6450" i="23" s="1"/>
  <c r="K6451" i="23" a="1"/>
  <c r="K6451" i="23" s="1"/>
  <c r="K6452" i="23" a="1"/>
  <c r="K6452" i="23" s="1"/>
  <c r="K6453" i="23" a="1"/>
  <c r="K6453" i="23" s="1"/>
  <c r="K6454" i="23" a="1"/>
  <c r="K6454" i="23" s="1"/>
  <c r="K6455" i="23" a="1"/>
  <c r="K6455" i="23" s="1"/>
  <c r="K6456" i="23" a="1"/>
  <c r="K6456" i="23" s="1"/>
  <c r="K6457" i="23" a="1"/>
  <c r="K6457" i="23" s="1"/>
  <c r="K6458" i="23" a="1"/>
  <c r="K6458" i="23" s="1"/>
  <c r="K6459" i="23" a="1"/>
  <c r="K6459" i="23" s="1"/>
  <c r="K6460" i="23" a="1"/>
  <c r="K6460" i="23" s="1"/>
  <c r="K6461" i="23" a="1"/>
  <c r="K6461" i="23" s="1"/>
  <c r="K6462" i="23" a="1"/>
  <c r="K6462" i="23" s="1"/>
  <c r="K6463" i="23" a="1"/>
  <c r="K6463" i="23" s="1"/>
  <c r="K6464" i="23" a="1"/>
  <c r="K6464" i="23" s="1"/>
  <c r="K6465" i="23" a="1"/>
  <c r="K6465" i="23" s="1"/>
  <c r="K6466" i="23" a="1"/>
  <c r="K6466" i="23" s="1"/>
  <c r="K6467" i="23" a="1"/>
  <c r="K6467" i="23" s="1"/>
  <c r="K6468" i="23" a="1"/>
  <c r="K6468" i="23" s="1"/>
  <c r="K6469" i="23" a="1"/>
  <c r="K6469" i="23" s="1"/>
  <c r="K6470" i="23" a="1"/>
  <c r="K6470" i="23" s="1"/>
  <c r="K6471" i="23" a="1"/>
  <c r="K6471" i="23" s="1"/>
  <c r="K6472" i="23" a="1"/>
  <c r="K6472" i="23" s="1"/>
  <c r="K6473" i="23" a="1"/>
  <c r="K6473" i="23" s="1"/>
  <c r="K6474" i="23" a="1"/>
  <c r="K6474" i="23" s="1"/>
  <c r="K6475" i="23" a="1"/>
  <c r="K6475" i="23" s="1"/>
  <c r="K6476" i="23" a="1"/>
  <c r="K6476" i="23" s="1"/>
  <c r="K6477" i="23" a="1"/>
  <c r="K6477" i="23" s="1"/>
  <c r="K6478" i="23" a="1"/>
  <c r="K6478" i="23" s="1"/>
  <c r="K6479" i="23" a="1"/>
  <c r="K6479" i="23" s="1"/>
  <c r="K6480" i="23" a="1"/>
  <c r="K6480" i="23" s="1"/>
  <c r="K6481" i="23" a="1"/>
  <c r="K6481" i="23" s="1"/>
  <c r="K6482" i="23" a="1"/>
  <c r="K6482" i="23" s="1"/>
  <c r="K6483" i="23" a="1"/>
  <c r="K6483" i="23" s="1"/>
  <c r="K6484" i="23" a="1"/>
  <c r="K6484" i="23" s="1"/>
  <c r="K6485" i="23" a="1"/>
  <c r="K6485" i="23" s="1"/>
  <c r="K6486" i="23" a="1"/>
  <c r="K6486" i="23" s="1"/>
  <c r="K6487" i="23" a="1"/>
  <c r="K6487" i="23" s="1"/>
  <c r="K6488" i="23" a="1"/>
  <c r="K6488" i="23" s="1"/>
  <c r="K6489" i="23" a="1"/>
  <c r="K6489" i="23" s="1"/>
  <c r="K6490" i="23" a="1"/>
  <c r="K6490" i="23" s="1"/>
  <c r="K6491" i="23" a="1"/>
  <c r="K6491" i="23" s="1"/>
  <c r="K6492" i="23" a="1"/>
  <c r="K6492" i="23" s="1"/>
  <c r="K6493" i="23" a="1"/>
  <c r="K6493" i="23" s="1"/>
  <c r="K6494" i="23" a="1"/>
  <c r="K6494" i="23" s="1"/>
  <c r="K6495" i="23" a="1"/>
  <c r="K6495" i="23" s="1"/>
  <c r="K6496" i="23" a="1"/>
  <c r="K6496" i="23" s="1"/>
  <c r="K6497" i="23" a="1"/>
  <c r="K6497" i="23" s="1"/>
  <c r="K6498" i="23" a="1"/>
  <c r="K6498" i="23" s="1"/>
  <c r="K6499" i="23" a="1"/>
  <c r="K6499" i="23" s="1"/>
  <c r="K6500" i="23" a="1"/>
  <c r="K6500" i="23" s="1"/>
  <c r="K6501" i="23" a="1"/>
  <c r="K6501" i="23" s="1"/>
  <c r="K6502" i="23" a="1"/>
  <c r="K6502" i="23" s="1"/>
  <c r="K6503" i="23" a="1"/>
  <c r="K6503" i="23" s="1"/>
  <c r="K6504" i="23" a="1"/>
  <c r="K6504" i="23" s="1"/>
  <c r="K6505" i="23" a="1"/>
  <c r="K6505" i="23" s="1"/>
  <c r="K6506" i="23" a="1"/>
  <c r="K6506" i="23" s="1"/>
  <c r="K6507" i="23" a="1"/>
  <c r="K6507" i="23" s="1"/>
  <c r="K6508" i="23" a="1"/>
  <c r="K6508" i="23" s="1"/>
  <c r="K6509" i="23" a="1"/>
  <c r="K6509" i="23" s="1"/>
  <c r="K6510" i="23" a="1"/>
  <c r="K6510" i="23" s="1"/>
  <c r="K6511" i="23" a="1"/>
  <c r="K6511" i="23" s="1"/>
  <c r="K6512" i="23" a="1"/>
  <c r="K6512" i="23" s="1"/>
  <c r="K6513" i="23" a="1"/>
  <c r="K6513" i="23" s="1"/>
  <c r="K6514" i="23" a="1"/>
  <c r="K6514" i="23" s="1"/>
  <c r="K6515" i="23" a="1"/>
  <c r="K6515" i="23" s="1"/>
  <c r="K6516" i="23" a="1"/>
  <c r="K6516" i="23" s="1"/>
  <c r="K6517" i="23" a="1"/>
  <c r="K6517" i="23" s="1"/>
  <c r="K6518" i="23" a="1"/>
  <c r="K6518" i="23" s="1"/>
  <c r="K6519" i="23" a="1"/>
  <c r="K6519" i="23" s="1"/>
  <c r="K6520" i="23" a="1"/>
  <c r="K6520" i="23" s="1"/>
  <c r="K6521" i="23" a="1"/>
  <c r="K6521" i="23" s="1"/>
  <c r="K6522" i="23" a="1"/>
  <c r="K6522" i="23" s="1"/>
  <c r="K6523" i="23" a="1"/>
  <c r="K6523" i="23" s="1"/>
  <c r="K6524" i="23" a="1"/>
  <c r="K6524" i="23" s="1"/>
  <c r="K6525" i="23" a="1"/>
  <c r="K6525" i="23" s="1"/>
  <c r="K6526" i="23" a="1"/>
  <c r="K6526" i="23" s="1"/>
  <c r="K6527" i="23" a="1"/>
  <c r="K6527" i="23" s="1"/>
  <c r="K6528" i="23" a="1"/>
  <c r="K6528" i="23" s="1"/>
  <c r="K6529" i="23" a="1"/>
  <c r="K6529" i="23" s="1"/>
  <c r="K6530" i="23" a="1"/>
  <c r="K6530" i="23" s="1"/>
  <c r="K6531" i="23" a="1"/>
  <c r="K6531" i="23" s="1"/>
  <c r="K6532" i="23" a="1"/>
  <c r="K6532" i="23" s="1"/>
  <c r="K6533" i="23" a="1"/>
  <c r="K6533" i="23" s="1"/>
  <c r="K6534" i="23" a="1"/>
  <c r="K6534" i="23" s="1"/>
  <c r="K6535" i="23" a="1"/>
  <c r="K6535" i="23" s="1"/>
  <c r="K6536" i="23" a="1"/>
  <c r="K6536" i="23" s="1"/>
  <c r="K6537" i="23" a="1"/>
  <c r="K6537" i="23" s="1"/>
  <c r="K6538" i="23" a="1"/>
  <c r="K6538" i="23" s="1"/>
  <c r="K6539" i="23" a="1"/>
  <c r="K6539" i="23" s="1"/>
  <c r="K6540" i="23" a="1"/>
  <c r="K6540" i="23" s="1"/>
  <c r="K6541" i="23" a="1"/>
  <c r="K6541" i="23" s="1"/>
  <c r="K6542" i="23" a="1"/>
  <c r="K6542" i="23" s="1"/>
  <c r="K6543" i="23" a="1"/>
  <c r="K6543" i="23" s="1"/>
  <c r="K6544" i="23" a="1"/>
  <c r="K6544" i="23" s="1"/>
  <c r="K6545" i="23" a="1"/>
  <c r="K6545" i="23" s="1"/>
  <c r="K6546" i="23" a="1"/>
  <c r="K6546" i="23" s="1"/>
  <c r="K6547" i="23" a="1"/>
  <c r="K6547" i="23" s="1"/>
  <c r="K6548" i="23" a="1"/>
  <c r="K6548" i="23" s="1"/>
  <c r="K6549" i="23" a="1"/>
  <c r="K6549" i="23" s="1"/>
  <c r="K6550" i="23" a="1"/>
  <c r="K6550" i="23" s="1"/>
  <c r="K6551" i="23" a="1"/>
  <c r="K6551" i="23" s="1"/>
  <c r="K6552" i="23" a="1"/>
  <c r="K6552" i="23" s="1"/>
  <c r="K6553" i="23" a="1"/>
  <c r="K6553" i="23" s="1"/>
  <c r="K6554" i="23" a="1"/>
  <c r="K6554" i="23" s="1"/>
  <c r="K6555" i="23" a="1"/>
  <c r="K6555" i="23" s="1"/>
  <c r="K6556" i="23" a="1"/>
  <c r="K6556" i="23" s="1"/>
  <c r="K6557" i="23" a="1"/>
  <c r="K6557" i="23" s="1"/>
  <c r="K6558" i="23" a="1"/>
  <c r="K6558" i="23" s="1"/>
  <c r="K6559" i="23" a="1"/>
  <c r="K6559" i="23" s="1"/>
  <c r="K6560" i="23" a="1"/>
  <c r="K6560" i="23" s="1"/>
  <c r="K6561" i="23" a="1"/>
  <c r="K6561" i="23" s="1"/>
  <c r="K6562" i="23" a="1"/>
  <c r="K6562" i="23" s="1"/>
  <c r="K6563" i="23" a="1"/>
  <c r="K6563" i="23" s="1"/>
  <c r="K6564" i="23" a="1"/>
  <c r="K6564" i="23" s="1"/>
  <c r="K6565" i="23" a="1"/>
  <c r="K6565" i="23" s="1"/>
  <c r="K6566" i="23" a="1"/>
  <c r="K6566" i="23" s="1"/>
  <c r="K6567" i="23" a="1"/>
  <c r="K6567" i="23" s="1"/>
  <c r="K6568" i="23" a="1"/>
  <c r="K6568" i="23" s="1"/>
  <c r="K6569" i="23" a="1"/>
  <c r="K6569" i="23" s="1"/>
  <c r="K6570" i="23" a="1"/>
  <c r="K6570" i="23" s="1"/>
  <c r="K6571" i="23" a="1"/>
  <c r="K6571" i="23" s="1"/>
  <c r="K6572" i="23" a="1"/>
  <c r="K6572" i="23" s="1"/>
  <c r="K6573" i="23" a="1"/>
  <c r="K6573" i="23" s="1"/>
  <c r="K6574" i="23" a="1"/>
  <c r="K6574" i="23" s="1"/>
  <c r="K6575" i="23" a="1"/>
  <c r="K6575" i="23" s="1"/>
  <c r="K6576" i="23" a="1"/>
  <c r="K6576" i="23" s="1"/>
  <c r="K6577" i="23" a="1"/>
  <c r="K6577" i="23" s="1"/>
  <c r="K6578" i="23" a="1"/>
  <c r="K6578" i="23" s="1"/>
  <c r="K6579" i="23" a="1"/>
  <c r="K6579" i="23" s="1"/>
  <c r="K6580" i="23" a="1"/>
  <c r="K6580" i="23" s="1"/>
  <c r="K6581" i="23" a="1"/>
  <c r="K6581" i="23" s="1"/>
  <c r="K6582" i="23" a="1"/>
  <c r="K6582" i="23" s="1"/>
  <c r="K6583" i="23" a="1"/>
  <c r="K6583" i="23" s="1"/>
  <c r="K6584" i="23" a="1"/>
  <c r="K6584" i="23" s="1"/>
  <c r="K6585" i="23" a="1"/>
  <c r="K6585" i="23" s="1"/>
  <c r="K6586" i="23" a="1"/>
  <c r="K6586" i="23"/>
  <c r="K6587" i="23" a="1"/>
  <c r="K6587" i="23" s="1"/>
  <c r="K6588" i="23" a="1"/>
  <c r="K6588" i="23" s="1"/>
  <c r="K6589" i="23" a="1"/>
  <c r="K6589" i="23" s="1"/>
  <c r="K6590" i="23" a="1"/>
  <c r="K6590" i="23" s="1"/>
  <c r="K6591" i="23" a="1"/>
  <c r="K6591" i="23" s="1"/>
  <c r="K6592" i="23" a="1"/>
  <c r="K6592" i="23" s="1"/>
  <c r="K6593" i="23" a="1"/>
  <c r="K6593" i="23"/>
  <c r="K6594" i="23" a="1"/>
  <c r="K6594" i="23" s="1"/>
  <c r="K6595" i="23" a="1"/>
  <c r="K6595" i="23" s="1"/>
  <c r="K6596" i="23" a="1"/>
  <c r="K6596" i="23" s="1"/>
  <c r="K6597" i="23" a="1"/>
  <c r="K6597" i="23" s="1"/>
  <c r="K6598" i="23" a="1"/>
  <c r="K6598" i="23" s="1"/>
  <c r="K6599" i="23" a="1"/>
  <c r="K6599" i="23" s="1"/>
  <c r="K6600" i="23" a="1"/>
  <c r="K6600" i="23" s="1"/>
  <c r="K6601" i="23" a="1"/>
  <c r="K6601" i="23" s="1"/>
  <c r="K6602" i="23" a="1"/>
  <c r="K6602" i="23" s="1"/>
  <c r="K6603" i="23" a="1"/>
  <c r="K6603" i="23" s="1"/>
  <c r="K6604" i="23" a="1"/>
  <c r="K6604" i="23" s="1"/>
  <c r="K6605" i="23" a="1"/>
  <c r="K6605" i="23" s="1"/>
  <c r="K6606" i="23" a="1"/>
  <c r="K6606" i="23" s="1"/>
  <c r="K6607" i="23" a="1"/>
  <c r="K6607" i="23" s="1"/>
  <c r="K6608" i="23" a="1"/>
  <c r="K6608" i="23" s="1"/>
  <c r="K6609" i="23" a="1"/>
  <c r="K6609" i="23" s="1"/>
  <c r="K6610" i="23" a="1"/>
  <c r="K6610" i="23" s="1"/>
  <c r="K6611" i="23" a="1"/>
  <c r="K6611" i="23" s="1"/>
  <c r="K6612" i="23" a="1"/>
  <c r="K6612" i="23" s="1"/>
  <c r="K6613" i="23" a="1"/>
  <c r="K6613" i="23" s="1"/>
  <c r="K6614" i="23" a="1"/>
  <c r="K6614" i="23" s="1"/>
  <c r="K6615" i="23" a="1"/>
  <c r="K6615" i="23" s="1"/>
  <c r="K6616" i="23" a="1"/>
  <c r="K6616" i="23" s="1"/>
  <c r="K6617" i="23" a="1"/>
  <c r="K6617" i="23" s="1"/>
  <c r="K6618" i="23" a="1"/>
  <c r="K6618" i="23" s="1"/>
  <c r="K6619" i="23" a="1"/>
  <c r="K6619" i="23" s="1"/>
  <c r="K6620" i="23" a="1"/>
  <c r="K6620" i="23" s="1"/>
  <c r="K6621" i="23" a="1"/>
  <c r="K6621" i="23" s="1"/>
  <c r="K6622" i="23" a="1"/>
  <c r="K6622" i="23" s="1"/>
  <c r="K6623" i="23" a="1"/>
  <c r="K6623" i="23" s="1"/>
  <c r="K6624" i="23" a="1"/>
  <c r="K6624" i="23" s="1"/>
  <c r="K6625" i="23" a="1"/>
  <c r="K6625" i="23" s="1"/>
  <c r="K6626" i="23" a="1"/>
  <c r="K6626" i="23" s="1"/>
  <c r="K6627" i="23" a="1"/>
  <c r="K6627" i="23" s="1"/>
  <c r="K6628" i="23" a="1"/>
  <c r="K6628" i="23" s="1"/>
  <c r="K6629" i="23" a="1"/>
  <c r="K6629" i="23" s="1"/>
  <c r="K6630" i="23" a="1"/>
  <c r="K6630" i="23" s="1"/>
  <c r="K6631" i="23" a="1"/>
  <c r="K6631" i="23" s="1"/>
  <c r="K6632" i="23" a="1"/>
  <c r="K6632" i="23" s="1"/>
  <c r="K6633" i="23" a="1"/>
  <c r="K6633" i="23" s="1"/>
  <c r="K6634" i="23" a="1"/>
  <c r="K6634" i="23" s="1"/>
  <c r="K6635" i="23" a="1"/>
  <c r="K6635" i="23" s="1"/>
  <c r="K6636" i="23" a="1"/>
  <c r="K6636" i="23" s="1"/>
  <c r="K6637" i="23" a="1"/>
  <c r="K6637" i="23" s="1"/>
  <c r="K6638" i="23" a="1"/>
  <c r="K6638" i="23" s="1"/>
  <c r="K6639" i="23" a="1"/>
  <c r="K6639" i="23" s="1"/>
  <c r="K6640" i="23" a="1"/>
  <c r="K6640" i="23" s="1"/>
  <c r="K6641" i="23" a="1"/>
  <c r="K6641" i="23" s="1"/>
  <c r="K6642" i="23" a="1"/>
  <c r="K6642" i="23" s="1"/>
  <c r="K6643" i="23" a="1"/>
  <c r="K6643" i="23" s="1"/>
  <c r="K6644" i="23" a="1"/>
  <c r="K6644" i="23" s="1"/>
  <c r="K6645" i="23" a="1"/>
  <c r="K6645" i="23" s="1"/>
  <c r="K6646" i="23" a="1"/>
  <c r="K6646" i="23" s="1"/>
  <c r="K6647" i="23" a="1"/>
  <c r="K6647" i="23" s="1"/>
  <c r="K6648" i="23" a="1"/>
  <c r="K6648" i="23" s="1"/>
  <c r="K6649" i="23" a="1"/>
  <c r="K6649" i="23" s="1"/>
  <c r="K6650" i="23" a="1"/>
  <c r="K6650" i="23" s="1"/>
  <c r="K6651" i="23" a="1"/>
  <c r="K6651" i="23" s="1"/>
  <c r="K6652" i="23" a="1"/>
  <c r="K6652" i="23" s="1"/>
  <c r="K6653" i="23" a="1"/>
  <c r="K6653" i="23" s="1"/>
  <c r="K6654" i="23" a="1"/>
  <c r="K6654" i="23" s="1"/>
  <c r="K6655" i="23" a="1"/>
  <c r="K6655" i="23" s="1"/>
  <c r="K6656" i="23" a="1"/>
  <c r="K6656" i="23" s="1"/>
  <c r="K6657" i="23" a="1"/>
  <c r="K6657" i="23" s="1"/>
  <c r="K6658" i="23" a="1"/>
  <c r="K6658" i="23" s="1"/>
  <c r="K6659" i="23" a="1"/>
  <c r="K6659" i="23" s="1"/>
  <c r="K6660" i="23" a="1"/>
  <c r="K6660" i="23" s="1"/>
  <c r="K6661" i="23" a="1"/>
  <c r="K6661" i="23" s="1"/>
  <c r="K6662" i="23" a="1"/>
  <c r="K6662" i="23" s="1"/>
  <c r="K6663" i="23" a="1"/>
  <c r="K6663" i="23" s="1"/>
  <c r="K6664" i="23" a="1"/>
  <c r="K6664" i="23" s="1"/>
  <c r="K6665" i="23" a="1"/>
  <c r="K6665" i="23" s="1"/>
  <c r="K6666" i="23" a="1"/>
  <c r="K6666" i="23" s="1"/>
  <c r="K6667" i="23" a="1"/>
  <c r="K6667" i="23" s="1"/>
  <c r="K6668" i="23" a="1"/>
  <c r="K6668" i="23" s="1"/>
  <c r="K6669" i="23" a="1"/>
  <c r="K6669" i="23" s="1"/>
  <c r="K6670" i="23" a="1"/>
  <c r="K6670" i="23" s="1"/>
  <c r="K6671" i="23" a="1"/>
  <c r="K6671" i="23" s="1"/>
  <c r="K6672" i="23" a="1"/>
  <c r="K6672" i="23" s="1"/>
  <c r="K6673" i="23" a="1"/>
  <c r="K6673" i="23" s="1"/>
  <c r="K6674" i="23" a="1"/>
  <c r="K6674" i="23" s="1"/>
  <c r="K6675" i="23" a="1"/>
  <c r="K6675" i="23" s="1"/>
  <c r="K6676" i="23" a="1"/>
  <c r="K6676" i="23" s="1"/>
  <c r="K6677" i="23" a="1"/>
  <c r="K6677" i="23" s="1"/>
  <c r="K6678" i="23" a="1"/>
  <c r="K6678" i="23" s="1"/>
  <c r="K6679" i="23" a="1"/>
  <c r="K6679" i="23" s="1"/>
  <c r="K6680" i="23" a="1"/>
  <c r="K6680" i="23" s="1"/>
  <c r="K6681" i="23" a="1"/>
  <c r="K6681" i="23" s="1"/>
  <c r="K6682" i="23" a="1"/>
  <c r="K6682" i="23" s="1"/>
  <c r="K6683" i="23" a="1"/>
  <c r="K6683" i="23" s="1"/>
  <c r="K6684" i="23" a="1"/>
  <c r="K6684" i="23" s="1"/>
  <c r="K6685" i="23" a="1"/>
  <c r="K6685" i="23" s="1"/>
  <c r="K6686" i="23" a="1"/>
  <c r="K6686" i="23" s="1"/>
  <c r="K6687" i="23" a="1"/>
  <c r="K6687" i="23" s="1"/>
  <c r="K6688" i="23" a="1"/>
  <c r="K6688" i="23" s="1"/>
  <c r="K6689" i="23" a="1"/>
  <c r="K6689" i="23" s="1"/>
  <c r="K6690" i="23" a="1"/>
  <c r="K6690" i="23" s="1"/>
  <c r="K6691" i="23" a="1"/>
  <c r="K6691" i="23" s="1"/>
  <c r="K6692" i="23" a="1"/>
  <c r="K6692" i="23" s="1"/>
  <c r="K6693" i="23" a="1"/>
  <c r="K6693" i="23" s="1"/>
  <c r="K6694" i="23" a="1"/>
  <c r="K6694" i="23" s="1"/>
  <c r="K6695" i="23" a="1"/>
  <c r="K6695" i="23" s="1"/>
  <c r="K6696" i="23" a="1"/>
  <c r="K6696" i="23" s="1"/>
  <c r="K6697" i="23" a="1"/>
  <c r="K6697" i="23" s="1"/>
  <c r="K6698" i="23" a="1"/>
  <c r="K6698" i="23" s="1"/>
  <c r="K6699" i="23" a="1"/>
  <c r="K6699" i="23" s="1"/>
  <c r="K6700" i="23" a="1"/>
  <c r="K6700" i="23" s="1"/>
  <c r="K6701" i="23" a="1"/>
  <c r="K6701" i="23" s="1"/>
  <c r="K6702" i="23" a="1"/>
  <c r="K6702" i="23" s="1"/>
  <c r="K6703" i="23" a="1"/>
  <c r="K6703" i="23" s="1"/>
  <c r="K6704" i="23" a="1"/>
  <c r="K6704" i="23" s="1"/>
  <c r="K6705" i="23" a="1"/>
  <c r="K6705" i="23" s="1"/>
  <c r="K6706" i="23" a="1"/>
  <c r="K6706" i="23" s="1"/>
  <c r="K6707" i="23" a="1"/>
  <c r="K6707" i="23" s="1"/>
  <c r="K6708" i="23" a="1"/>
  <c r="K6708" i="23" s="1"/>
  <c r="K6709" i="23" a="1"/>
  <c r="K6709" i="23" s="1"/>
  <c r="K6710" i="23" a="1"/>
  <c r="K6710" i="23" s="1"/>
  <c r="K6711" i="23" a="1"/>
  <c r="K6711" i="23" s="1"/>
  <c r="K6712" i="23" a="1"/>
  <c r="K6712" i="23" s="1"/>
  <c r="K6713" i="23" a="1"/>
  <c r="K6713" i="23" s="1"/>
  <c r="K6714" i="23" a="1"/>
  <c r="K6714" i="23"/>
  <c r="K6715" i="23" a="1"/>
  <c r="K6715" i="23" s="1"/>
  <c r="K6716" i="23" a="1"/>
  <c r="K6716" i="23" s="1"/>
  <c r="K6717" i="23" a="1"/>
  <c r="K6717" i="23" s="1"/>
  <c r="K6718" i="23" a="1"/>
  <c r="K6718" i="23" s="1"/>
  <c r="K6719" i="23" a="1"/>
  <c r="K6719" i="23" s="1"/>
  <c r="K6720" i="23" a="1"/>
  <c r="K6720" i="23" s="1"/>
  <c r="K6721" i="23" a="1"/>
  <c r="K6721" i="23" s="1"/>
  <c r="K6722" i="23" a="1"/>
  <c r="K6722" i="23" s="1"/>
  <c r="K6723" i="23" a="1"/>
  <c r="K6723" i="23" s="1"/>
  <c r="K6724" i="23" a="1"/>
  <c r="K6724" i="23" s="1"/>
  <c r="K6725" i="23" a="1"/>
  <c r="K6725" i="23" s="1"/>
  <c r="K6726" i="23" a="1"/>
  <c r="K6726" i="23" s="1"/>
  <c r="K6727" i="23" a="1"/>
  <c r="K6727" i="23" s="1"/>
  <c r="K6728" i="23" a="1"/>
  <c r="K6728" i="23" s="1"/>
  <c r="K6729" i="23" a="1"/>
  <c r="K6729" i="23" s="1"/>
  <c r="K6730" i="23" a="1"/>
  <c r="K6730" i="23" s="1"/>
  <c r="K6731" i="23" a="1"/>
  <c r="K6731" i="23" s="1"/>
  <c r="K6732" i="23" a="1"/>
  <c r="K6732" i="23" s="1"/>
  <c r="K6733" i="23" a="1"/>
  <c r="K6733" i="23" s="1"/>
  <c r="K6734" i="23" a="1"/>
  <c r="K6734" i="23" s="1"/>
  <c r="K6735" i="23" a="1"/>
  <c r="K6735" i="23" s="1"/>
  <c r="K6736" i="23" a="1"/>
  <c r="K6736" i="23" s="1"/>
  <c r="K6737" i="23" a="1"/>
  <c r="K6737" i="23" s="1"/>
  <c r="K6738" i="23" a="1"/>
  <c r="K6738" i="23" s="1"/>
  <c r="K6739" i="23" a="1"/>
  <c r="K6739" i="23" s="1"/>
  <c r="K6740" i="23" a="1"/>
  <c r="K6740" i="23" s="1"/>
  <c r="K6741" i="23" a="1"/>
  <c r="K6741" i="23" s="1"/>
  <c r="K6742" i="23" a="1"/>
  <c r="K6742" i="23" s="1"/>
  <c r="K6743" i="23" a="1"/>
  <c r="K6743" i="23" s="1"/>
  <c r="K6744" i="23" a="1"/>
  <c r="K6744" i="23" s="1"/>
  <c r="K6745" i="23" a="1"/>
  <c r="K6745" i="23" s="1"/>
  <c r="K6746" i="23" a="1"/>
  <c r="K6746" i="23" s="1"/>
  <c r="K6747" i="23" a="1"/>
  <c r="K6747" i="23" s="1"/>
  <c r="K6748" i="23" a="1"/>
  <c r="K6748" i="23" s="1"/>
  <c r="K6749" i="23" a="1"/>
  <c r="K6749" i="23" s="1"/>
  <c r="K6750" i="23" a="1"/>
  <c r="K6750" i="23" s="1"/>
  <c r="K6751" i="23" a="1"/>
  <c r="K6751" i="23" s="1"/>
  <c r="K6752" i="23" a="1"/>
  <c r="K6752" i="23" s="1"/>
  <c r="K6753" i="23" a="1"/>
  <c r="K6753" i="23" s="1"/>
  <c r="K6754" i="23" a="1"/>
  <c r="K6754" i="23" s="1"/>
  <c r="K6755" i="23" a="1"/>
  <c r="K6755" i="23" s="1"/>
  <c r="K6756" i="23" a="1"/>
  <c r="K6756" i="23" s="1"/>
  <c r="K6757" i="23" a="1"/>
  <c r="K6757" i="23" s="1"/>
  <c r="K6758" i="23" a="1"/>
  <c r="K6758" i="23" s="1"/>
  <c r="K6759" i="23" a="1"/>
  <c r="K6759" i="23" s="1"/>
  <c r="K6760" i="23" a="1"/>
  <c r="K6760" i="23" s="1"/>
  <c r="K6761" i="23" a="1"/>
  <c r="K6761" i="23" s="1"/>
  <c r="K6762" i="23" a="1"/>
  <c r="K6762" i="23" s="1"/>
  <c r="K6763" i="23" a="1"/>
  <c r="K6763" i="23" s="1"/>
  <c r="K6764" i="23" a="1"/>
  <c r="K6764" i="23" s="1"/>
  <c r="K6765" i="23" a="1"/>
  <c r="K6765" i="23" s="1"/>
  <c r="K6766" i="23" a="1"/>
  <c r="K6766" i="23" s="1"/>
  <c r="K6767" i="23" a="1"/>
  <c r="K6767" i="23" s="1"/>
  <c r="K6768" i="23" a="1"/>
  <c r="K6768" i="23" s="1"/>
  <c r="K6769" i="23" a="1"/>
  <c r="K6769" i="23" s="1"/>
  <c r="K6770" i="23" a="1"/>
  <c r="K6770" i="23" s="1"/>
  <c r="K6771" i="23" a="1"/>
  <c r="K6771" i="23" s="1"/>
  <c r="K6772" i="23" a="1"/>
  <c r="K6772" i="23" s="1"/>
  <c r="K6773" i="23" a="1"/>
  <c r="K6773" i="23" s="1"/>
  <c r="K6774" i="23" a="1"/>
  <c r="K6774" i="23" s="1"/>
  <c r="K6775" i="23" a="1"/>
  <c r="K6775" i="23" s="1"/>
  <c r="K6776" i="23" a="1"/>
  <c r="K6776" i="23" s="1"/>
  <c r="K6777" i="23" a="1"/>
  <c r="K6777" i="23" s="1"/>
  <c r="K6778" i="23" a="1"/>
  <c r="K6778" i="23" s="1"/>
  <c r="K6779" i="23" a="1"/>
  <c r="K6779" i="23" s="1"/>
  <c r="K6780" i="23" a="1"/>
  <c r="K6780" i="23" s="1"/>
  <c r="K6781" i="23" a="1"/>
  <c r="K6781" i="23" s="1"/>
  <c r="K6782" i="23" a="1"/>
  <c r="K6782" i="23" s="1"/>
  <c r="K6783" i="23" a="1"/>
  <c r="K6783" i="23" s="1"/>
  <c r="K6784" i="23" a="1"/>
  <c r="K6784" i="23" s="1"/>
  <c r="K6785" i="23" a="1"/>
  <c r="K6785" i="23" s="1"/>
  <c r="K6786" i="23" a="1"/>
  <c r="K6786" i="23" s="1"/>
  <c r="K6787" i="23" a="1"/>
  <c r="K6787" i="23" s="1"/>
  <c r="K6788" i="23" a="1"/>
  <c r="K6788" i="23" s="1"/>
  <c r="K6789" i="23" a="1"/>
  <c r="K6789" i="23" s="1"/>
  <c r="K6790" i="23" a="1"/>
  <c r="K6790" i="23" s="1"/>
  <c r="K6791" i="23" a="1"/>
  <c r="K6791" i="23" s="1"/>
  <c r="K6792" i="23" a="1"/>
  <c r="K6792" i="23" s="1"/>
  <c r="K6793" i="23" a="1"/>
  <c r="K6793" i="23" s="1"/>
  <c r="K6794" i="23" a="1"/>
  <c r="K6794" i="23" s="1"/>
  <c r="K6795" i="23" a="1"/>
  <c r="K6795" i="23" s="1"/>
  <c r="K6796" i="23" a="1"/>
  <c r="K6796" i="23" s="1"/>
  <c r="K6797" i="23" a="1"/>
  <c r="K6797" i="23" s="1"/>
  <c r="K6798" i="23" a="1"/>
  <c r="K6798" i="23" s="1"/>
  <c r="K6799" i="23" a="1"/>
  <c r="K6799" i="23" s="1"/>
  <c r="K6800" i="23" a="1"/>
  <c r="K6800" i="23" s="1"/>
  <c r="K6801" i="23" a="1"/>
  <c r="K6801" i="23" s="1"/>
  <c r="K6802" i="23" a="1"/>
  <c r="K6802" i="23" s="1"/>
  <c r="K6803" i="23" a="1"/>
  <c r="K6803" i="23" s="1"/>
  <c r="K6804" i="23" a="1"/>
  <c r="K6804" i="23" s="1"/>
  <c r="K6805" i="23" a="1"/>
  <c r="K6805" i="23" s="1"/>
  <c r="K6806" i="23" a="1"/>
  <c r="K6806" i="23" s="1"/>
  <c r="K6807" i="23" a="1"/>
  <c r="K6807" i="23" s="1"/>
  <c r="K6808" i="23" a="1"/>
  <c r="K6808" i="23" s="1"/>
  <c r="K6809" i="23" a="1"/>
  <c r="K6809" i="23" s="1"/>
  <c r="K6810" i="23" a="1"/>
  <c r="K6810" i="23" s="1"/>
  <c r="K6811" i="23" a="1"/>
  <c r="K6811" i="23" s="1"/>
  <c r="K6812" i="23" a="1"/>
  <c r="K6812" i="23" s="1"/>
  <c r="K6813" i="23" a="1"/>
  <c r="K6813" i="23" s="1"/>
  <c r="K6814" i="23" a="1"/>
  <c r="K6814" i="23" s="1"/>
  <c r="K6815" i="23" a="1"/>
  <c r="K6815" i="23" s="1"/>
  <c r="K6816" i="23" a="1"/>
  <c r="K6816" i="23" s="1"/>
  <c r="K6817" i="23" a="1"/>
  <c r="K6817" i="23" s="1"/>
  <c r="K6818" i="23" a="1"/>
  <c r="K6818" i="23" s="1"/>
  <c r="K6819" i="23" a="1"/>
  <c r="K6819" i="23" s="1"/>
  <c r="K6820" i="23" a="1"/>
  <c r="K6820" i="23" s="1"/>
  <c r="K6821" i="23" a="1"/>
  <c r="K6821" i="23" s="1"/>
  <c r="K6822" i="23" a="1"/>
  <c r="K6822" i="23" s="1"/>
  <c r="K6823" i="23" a="1"/>
  <c r="K6823" i="23" s="1"/>
  <c r="K6824" i="23" a="1"/>
  <c r="K6824" i="23" s="1"/>
  <c r="K6825" i="23" a="1"/>
  <c r="K6825" i="23" s="1"/>
  <c r="K6826" i="23" a="1"/>
  <c r="K6826" i="23" s="1"/>
  <c r="K6827" i="23" a="1"/>
  <c r="K6827" i="23" s="1"/>
  <c r="K6828" i="23" a="1"/>
  <c r="K6828" i="23" s="1"/>
  <c r="K6829" i="23" a="1"/>
  <c r="K6829" i="23" s="1"/>
  <c r="K6830" i="23" a="1"/>
  <c r="K6830" i="23" s="1"/>
  <c r="K6831" i="23" a="1"/>
  <c r="K6831" i="23" s="1"/>
  <c r="K6832" i="23" a="1"/>
  <c r="K6832" i="23" s="1"/>
  <c r="K6833" i="23" a="1"/>
  <c r="K6833" i="23" s="1"/>
  <c r="K6834" i="23" a="1"/>
  <c r="K6834" i="23" s="1"/>
  <c r="K6835" i="23" a="1"/>
  <c r="K6835" i="23" s="1"/>
  <c r="K6836" i="23" a="1"/>
  <c r="K6836" i="23" s="1"/>
  <c r="K6837" i="23" a="1"/>
  <c r="K6837" i="23" s="1"/>
  <c r="K6838" i="23" a="1"/>
  <c r="K6838" i="23" s="1"/>
  <c r="K6839" i="23" a="1"/>
  <c r="K6839" i="23" s="1"/>
  <c r="K6840" i="23" a="1"/>
  <c r="K6840" i="23" s="1"/>
  <c r="K6841" i="23" a="1"/>
  <c r="K6841" i="23" s="1"/>
  <c r="K6842" i="23" a="1"/>
  <c r="K6842" i="23" s="1"/>
  <c r="K6843" i="23" a="1"/>
  <c r="K6843" i="23" s="1"/>
  <c r="K6844" i="23" a="1"/>
  <c r="K6844" i="23" s="1"/>
  <c r="K6845" i="23" a="1"/>
  <c r="K6845" i="23" s="1"/>
  <c r="K6846" i="23" a="1"/>
  <c r="K6846" i="23" s="1"/>
  <c r="K6847" i="23" a="1"/>
  <c r="K6847" i="23" s="1"/>
  <c r="K6848" i="23" a="1"/>
  <c r="K6848" i="23" s="1"/>
  <c r="K6849" i="23" a="1"/>
  <c r="K6849" i="23" s="1"/>
  <c r="K6850" i="23" a="1"/>
  <c r="K6850" i="23" s="1"/>
  <c r="K6851" i="23" a="1"/>
  <c r="K6851" i="23" s="1"/>
  <c r="K6852" i="23" a="1"/>
  <c r="K6852" i="23" s="1"/>
  <c r="K6853" i="23" a="1"/>
  <c r="K6853" i="23" s="1"/>
  <c r="K6854" i="23" a="1"/>
  <c r="K6854" i="23" s="1"/>
  <c r="K6855" i="23" a="1"/>
  <c r="K6855" i="23" s="1"/>
  <c r="K6856" i="23" a="1"/>
  <c r="K6856" i="23" s="1"/>
  <c r="K6857" i="23" a="1"/>
  <c r="K6857" i="23" s="1"/>
  <c r="K6858" i="23" a="1"/>
  <c r="K6858" i="23" s="1"/>
  <c r="K6859" i="23" a="1"/>
  <c r="K6859" i="23" s="1"/>
  <c r="K6860" i="23" a="1"/>
  <c r="K6860" i="23" s="1"/>
  <c r="K6861" i="23" a="1"/>
  <c r="K6861" i="23" s="1"/>
  <c r="K6862" i="23" a="1"/>
  <c r="K6862" i="23" s="1"/>
  <c r="K6863" i="23" a="1"/>
  <c r="K6863" i="23" s="1"/>
  <c r="K6864" i="23" a="1"/>
  <c r="K6864" i="23" s="1"/>
  <c r="K6865" i="23" a="1"/>
  <c r="K6865" i="23" s="1"/>
  <c r="K6866" i="23" a="1"/>
  <c r="K6866" i="23" s="1"/>
  <c r="K6867" i="23" a="1"/>
  <c r="K6867" i="23" s="1"/>
  <c r="K6868" i="23" a="1"/>
  <c r="K6868" i="23" s="1"/>
  <c r="K6869" i="23" a="1"/>
  <c r="K6869" i="23" s="1"/>
  <c r="K6870" i="23" a="1"/>
  <c r="K6870" i="23" s="1"/>
  <c r="K6871" i="23" a="1"/>
  <c r="K6871" i="23" s="1"/>
  <c r="K6872" i="23" a="1"/>
  <c r="K6872" i="23" s="1"/>
  <c r="K6873" i="23" a="1"/>
  <c r="K6873" i="23" s="1"/>
  <c r="K6874" i="23" a="1"/>
  <c r="K6874" i="23" s="1"/>
  <c r="K6875" i="23" a="1"/>
  <c r="K6875" i="23" s="1"/>
  <c r="K6876" i="23" a="1"/>
  <c r="K6876" i="23" s="1"/>
  <c r="K6877" i="23" a="1"/>
  <c r="K6877" i="23" s="1"/>
  <c r="K6878" i="23" a="1"/>
  <c r="K6878" i="23" s="1"/>
  <c r="K6879" i="23" a="1"/>
  <c r="K6879" i="23" s="1"/>
  <c r="K6880" i="23" a="1"/>
  <c r="K6880" i="23" s="1"/>
  <c r="K6881" i="23" a="1"/>
  <c r="K6881" i="23" s="1"/>
  <c r="K6882" i="23" a="1"/>
  <c r="K6882" i="23" s="1"/>
  <c r="K6883" i="23" a="1"/>
  <c r="K6883" i="23" s="1"/>
  <c r="K6884" i="23" a="1"/>
  <c r="K6884" i="23" s="1"/>
  <c r="K6885" i="23" a="1"/>
  <c r="K6885" i="23" s="1"/>
  <c r="K6886" i="23" a="1"/>
  <c r="K6886" i="23" s="1"/>
  <c r="K6887" i="23" a="1"/>
  <c r="K6887" i="23" s="1"/>
  <c r="K6888" i="23" a="1"/>
  <c r="K6888" i="23" s="1"/>
  <c r="K6889" i="23" a="1"/>
  <c r="K6889" i="23" s="1"/>
  <c r="K6890" i="23" a="1"/>
  <c r="K6890" i="23" s="1"/>
  <c r="K6891" i="23" a="1"/>
  <c r="K6891" i="23" s="1"/>
  <c r="K6892" i="23" a="1"/>
  <c r="K6892" i="23" s="1"/>
  <c r="K6893" i="23" a="1"/>
  <c r="K6893" i="23" s="1"/>
  <c r="K6894" i="23" a="1"/>
  <c r="K6894" i="23" s="1"/>
  <c r="K6895" i="23" a="1"/>
  <c r="K6895" i="23" s="1"/>
  <c r="K6896" i="23" a="1"/>
  <c r="K6896" i="23" s="1"/>
  <c r="K6897" i="23" a="1"/>
  <c r="K6897" i="23" s="1"/>
  <c r="K6898" i="23" a="1"/>
  <c r="K6898" i="23" s="1"/>
  <c r="K6899" i="23" a="1"/>
  <c r="K6899" i="23" s="1"/>
  <c r="K6900" i="23" a="1"/>
  <c r="K6900" i="23" s="1"/>
  <c r="K6901" i="23" a="1"/>
  <c r="K6901" i="23" s="1"/>
  <c r="K6902" i="23" a="1"/>
  <c r="K6902" i="23" s="1"/>
  <c r="K6903" i="23" a="1"/>
  <c r="K6903" i="23" s="1"/>
  <c r="K6904" i="23" a="1"/>
  <c r="K6904" i="23" s="1"/>
  <c r="K6905" i="23" a="1"/>
  <c r="K6905" i="23" s="1"/>
  <c r="K6906" i="23" a="1"/>
  <c r="K6906" i="23" s="1"/>
  <c r="K6907" i="23" a="1"/>
  <c r="K6907" i="23" s="1"/>
  <c r="K6908" i="23" a="1"/>
  <c r="K6908" i="23" s="1"/>
  <c r="K6909" i="23" a="1"/>
  <c r="K6909" i="23" s="1"/>
  <c r="K6910" i="23" a="1"/>
  <c r="K6910" i="23" s="1"/>
  <c r="K6911" i="23" a="1"/>
  <c r="K6911" i="23" s="1"/>
  <c r="K6912" i="23" a="1"/>
  <c r="K6912" i="23" s="1"/>
  <c r="K6913" i="23" a="1"/>
  <c r="K6913" i="23" s="1"/>
  <c r="K6914" i="23" a="1"/>
  <c r="K6914" i="23" s="1"/>
  <c r="K6915" i="23" a="1"/>
  <c r="K6915" i="23" s="1"/>
  <c r="K6916" i="23" a="1"/>
  <c r="K6916" i="23" s="1"/>
  <c r="K6917" i="23" a="1"/>
  <c r="K6917" i="23" s="1"/>
  <c r="K6918" i="23" a="1"/>
  <c r="K6918" i="23" s="1"/>
  <c r="K6919" i="23" a="1"/>
  <c r="K6919" i="23" s="1"/>
  <c r="K6920" i="23" a="1"/>
  <c r="K6920" i="23" s="1"/>
  <c r="K6921" i="23" a="1"/>
  <c r="K6921" i="23" s="1"/>
  <c r="K6922" i="23" a="1"/>
  <c r="K6922" i="23" s="1"/>
  <c r="K6923" i="23" a="1"/>
  <c r="K6923" i="23" s="1"/>
  <c r="K6924" i="23" a="1"/>
  <c r="K6924" i="23" s="1"/>
  <c r="K6925" i="23" a="1"/>
  <c r="K6925" i="23" s="1"/>
  <c r="K6926" i="23" a="1"/>
  <c r="K6926" i="23" s="1"/>
  <c r="K6927" i="23" a="1"/>
  <c r="K6927" i="23" s="1"/>
  <c r="K6928" i="23" a="1"/>
  <c r="K6928" i="23" s="1"/>
  <c r="K6929" i="23" a="1"/>
  <c r="K6929" i="23" s="1"/>
  <c r="K6930" i="23" a="1"/>
  <c r="K6930" i="23" s="1"/>
  <c r="K6931" i="23" a="1"/>
  <c r="K6931" i="23" s="1"/>
  <c r="K6932" i="23" a="1"/>
  <c r="K6932" i="23" s="1"/>
  <c r="K6933" i="23" a="1"/>
  <c r="K6933" i="23" s="1"/>
  <c r="K6934" i="23" a="1"/>
  <c r="K6934" i="23" s="1"/>
  <c r="K6935" i="23" a="1"/>
  <c r="K6935" i="23" s="1"/>
  <c r="K6936" i="23" a="1"/>
  <c r="K6936" i="23" s="1"/>
  <c r="K6937" i="23" a="1"/>
  <c r="K6937" i="23" s="1"/>
  <c r="K6938" i="23" a="1"/>
  <c r="K6938" i="23" s="1"/>
  <c r="K6939" i="23" a="1"/>
  <c r="K6939" i="23" s="1"/>
  <c r="K6940" i="23" a="1"/>
  <c r="K6940" i="23" s="1"/>
  <c r="K6941" i="23" a="1"/>
  <c r="K6941" i="23" s="1"/>
  <c r="K6942" i="23" a="1"/>
  <c r="K6942" i="23" s="1"/>
  <c r="K6943" i="23" a="1"/>
  <c r="K6943" i="23" s="1"/>
  <c r="K6944" i="23" a="1"/>
  <c r="K6944" i="23" s="1"/>
  <c r="K6945" i="23" a="1"/>
  <c r="K6945" i="23" s="1"/>
  <c r="K6946" i="23" a="1"/>
  <c r="K6946" i="23" s="1"/>
  <c r="K6947" i="23" a="1"/>
  <c r="K6947" i="23" s="1"/>
  <c r="K6948" i="23" a="1"/>
  <c r="K6948" i="23" s="1"/>
  <c r="K6949" i="23" a="1"/>
  <c r="K6949" i="23" s="1"/>
  <c r="K6950" i="23" a="1"/>
  <c r="K6950" i="23" s="1"/>
  <c r="K6951" i="23" a="1"/>
  <c r="K6951" i="23" s="1"/>
  <c r="K6952" i="23" a="1"/>
  <c r="K6952" i="23" s="1"/>
  <c r="K6953" i="23" a="1"/>
  <c r="K6953" i="23" s="1"/>
  <c r="K6954" i="23" a="1"/>
  <c r="K6954" i="23" s="1"/>
  <c r="K6955" i="23" a="1"/>
  <c r="K6955" i="23" s="1"/>
  <c r="K6956" i="23" a="1"/>
  <c r="K6956" i="23" s="1"/>
  <c r="K6957" i="23" a="1"/>
  <c r="K6957" i="23" s="1"/>
  <c r="K6958" i="23" a="1"/>
  <c r="K6958" i="23" s="1"/>
  <c r="K6959" i="23" a="1"/>
  <c r="K6959" i="23" s="1"/>
  <c r="K6960" i="23" a="1"/>
  <c r="K6960" i="23" s="1"/>
  <c r="K6961" i="23" a="1"/>
  <c r="K6961" i="23" s="1"/>
  <c r="K6962" i="23" a="1"/>
  <c r="K6962" i="23" s="1"/>
  <c r="K6963" i="23" a="1"/>
  <c r="K6963" i="23" s="1"/>
  <c r="K6964" i="23" a="1"/>
  <c r="K6964" i="23" s="1"/>
  <c r="K6965" i="23" a="1"/>
  <c r="K6965" i="23" s="1"/>
  <c r="K6966" i="23" a="1"/>
  <c r="K6966" i="23" s="1"/>
  <c r="K6967" i="23" a="1"/>
  <c r="K6967" i="23" s="1"/>
  <c r="K6968" i="23" a="1"/>
  <c r="K6968" i="23" s="1"/>
  <c r="K6969" i="23" a="1"/>
  <c r="K6969" i="23" s="1"/>
  <c r="K6970" i="23" a="1"/>
  <c r="K6970" i="23" s="1"/>
  <c r="K6971" i="23" a="1"/>
  <c r="K6971" i="23" s="1"/>
  <c r="K6972" i="23" a="1"/>
  <c r="K6972" i="23" s="1"/>
  <c r="K6973" i="23" a="1"/>
  <c r="K6973" i="23" s="1"/>
  <c r="K6974" i="23" a="1"/>
  <c r="K6974" i="23" s="1"/>
  <c r="K6975" i="23" a="1"/>
  <c r="K6975" i="23" s="1"/>
  <c r="K6976" i="23" a="1"/>
  <c r="K6976" i="23" s="1"/>
  <c r="K6977" i="23" a="1"/>
  <c r="K6977" i="23" s="1"/>
  <c r="K6978" i="23" a="1"/>
  <c r="K6978" i="23" s="1"/>
  <c r="K6979" i="23" a="1"/>
  <c r="K6979" i="23" s="1"/>
  <c r="K6980" i="23" a="1"/>
  <c r="K6980" i="23" s="1"/>
  <c r="K6981" i="23" a="1"/>
  <c r="K6981" i="23" s="1"/>
  <c r="K6982" i="23" a="1"/>
  <c r="K6982" i="23" s="1"/>
  <c r="K6983" i="23" a="1"/>
  <c r="K6983" i="23" s="1"/>
  <c r="K6984" i="23" a="1"/>
  <c r="K6984" i="23" s="1"/>
  <c r="K6985" i="23" a="1"/>
  <c r="K6985" i="23" s="1"/>
  <c r="K6986" i="23" a="1"/>
  <c r="K6986" i="23" s="1"/>
  <c r="K6987" i="23" a="1"/>
  <c r="K6987" i="23" s="1"/>
  <c r="K6988" i="23" a="1"/>
  <c r="K6988" i="23" s="1"/>
  <c r="K6989" i="23" a="1"/>
  <c r="K6989" i="23" s="1"/>
  <c r="K6990" i="23" a="1"/>
  <c r="K6990" i="23" s="1"/>
  <c r="K6991" i="23" a="1"/>
  <c r="K6991" i="23" s="1"/>
  <c r="K6992" i="23" a="1"/>
  <c r="K6992" i="23" s="1"/>
  <c r="K6993" i="23" a="1"/>
  <c r="K6993" i="23" s="1"/>
  <c r="K6994" i="23" a="1"/>
  <c r="K6994" i="23" s="1"/>
  <c r="K6995" i="23" a="1"/>
  <c r="K6995" i="23" s="1"/>
  <c r="K6996" i="23" a="1"/>
  <c r="K6996" i="23" s="1"/>
  <c r="K6997" i="23" a="1"/>
  <c r="K6997" i="23" s="1"/>
  <c r="K6998" i="23" a="1"/>
  <c r="K6998" i="23" s="1"/>
  <c r="K6999" i="23" a="1"/>
  <c r="K6999" i="23" s="1"/>
  <c r="K7000" i="23" a="1"/>
  <c r="K7000" i="23" s="1"/>
  <c r="K7001" i="23" a="1"/>
  <c r="K7001" i="23" s="1"/>
  <c r="K7002" i="23" a="1"/>
  <c r="K7002" i="23" s="1"/>
  <c r="K7003" i="23" a="1"/>
  <c r="K7003" i="23" s="1"/>
  <c r="K7004" i="23" a="1"/>
  <c r="K7004" i="23" s="1"/>
  <c r="K7005" i="23" a="1"/>
  <c r="K7005" i="23" s="1"/>
  <c r="K7006" i="23" a="1"/>
  <c r="K7006" i="23" s="1"/>
  <c r="K7007" i="23" a="1"/>
  <c r="K7007" i="23" s="1"/>
  <c r="K7008" i="23" a="1"/>
  <c r="K7008" i="23" s="1"/>
  <c r="K7009" i="23" a="1"/>
  <c r="K7009" i="23" s="1"/>
  <c r="K7010" i="23" a="1"/>
  <c r="K7010" i="23" s="1"/>
  <c r="K7011" i="23" a="1"/>
  <c r="K7011" i="23" s="1"/>
  <c r="K7012" i="23" a="1"/>
  <c r="K7012" i="23" s="1"/>
  <c r="K7013" i="23" a="1"/>
  <c r="K7013" i="23" s="1"/>
  <c r="K7014" i="23" a="1"/>
  <c r="K7014" i="23" s="1"/>
  <c r="K7015" i="23" a="1"/>
  <c r="K7015" i="23" s="1"/>
  <c r="K7016" i="23" a="1"/>
  <c r="K7016" i="23" s="1"/>
  <c r="K7017" i="23" a="1"/>
  <c r="K7017" i="23" s="1"/>
  <c r="K7018" i="23" a="1"/>
  <c r="K7018" i="23" s="1"/>
  <c r="K7019" i="23" a="1"/>
  <c r="K7019" i="23" s="1"/>
  <c r="K7020" i="23" a="1"/>
  <c r="K7020" i="23" s="1"/>
  <c r="K7021" i="23" a="1"/>
  <c r="K7021" i="23" s="1"/>
  <c r="K7022" i="23" a="1"/>
  <c r="K7022" i="23" s="1"/>
  <c r="K7023" i="23" a="1"/>
  <c r="K7023" i="23" s="1"/>
  <c r="K7024" i="23" a="1"/>
  <c r="K7024" i="23" s="1"/>
  <c r="K7025" i="23" a="1"/>
  <c r="K7025" i="23" s="1"/>
  <c r="K7026" i="23" a="1"/>
  <c r="K7026" i="23" s="1"/>
  <c r="K7027" i="23" a="1"/>
  <c r="K7027" i="23" s="1"/>
  <c r="K7028" i="23" a="1"/>
  <c r="K7028" i="23" s="1"/>
  <c r="K7029" i="23" a="1"/>
  <c r="K7029" i="23" s="1"/>
  <c r="K7030" i="23" a="1"/>
  <c r="K7030" i="23" s="1"/>
  <c r="K7031" i="23" a="1"/>
  <c r="K7031" i="23" s="1"/>
  <c r="K7032" i="23" a="1"/>
  <c r="K7032" i="23" s="1"/>
  <c r="K7033" i="23" a="1"/>
  <c r="K7033" i="23" s="1"/>
  <c r="K7034" i="23" a="1"/>
  <c r="K7034" i="23" s="1"/>
  <c r="K7035" i="23" a="1"/>
  <c r="K7035" i="23" s="1"/>
  <c r="K7036" i="23" a="1"/>
  <c r="K7036" i="23" s="1"/>
  <c r="K7037" i="23" a="1"/>
  <c r="K7037" i="23" s="1"/>
  <c r="K7038" i="23" a="1"/>
  <c r="K7038" i="23" s="1"/>
  <c r="K7039" i="23" a="1"/>
  <c r="K7039" i="23" s="1"/>
  <c r="K7040" i="23" a="1"/>
  <c r="K7040" i="23" s="1"/>
  <c r="K7041" i="23" a="1"/>
  <c r="K7041" i="23" s="1"/>
  <c r="K7042" i="23" a="1"/>
  <c r="K7042" i="23" s="1"/>
  <c r="K7043" i="23" a="1"/>
  <c r="K7043" i="23" s="1"/>
  <c r="K7044" i="23" a="1"/>
  <c r="K7044" i="23" s="1"/>
  <c r="K7045" i="23" a="1"/>
  <c r="K7045" i="23" s="1"/>
  <c r="K7046" i="23" a="1"/>
  <c r="K7046" i="23" s="1"/>
  <c r="K7047" i="23" a="1"/>
  <c r="K7047" i="23" s="1"/>
  <c r="K7048" i="23" a="1"/>
  <c r="K7048" i="23" s="1"/>
  <c r="K7049" i="23" a="1"/>
  <c r="K7049" i="23" s="1"/>
  <c r="K7050" i="23" a="1"/>
  <c r="K7050" i="23" s="1"/>
  <c r="K7051" i="23" a="1"/>
  <c r="K7051" i="23" s="1"/>
  <c r="K7052" i="23" a="1"/>
  <c r="K7052" i="23" s="1"/>
  <c r="K7053" i="23" a="1"/>
  <c r="K7053" i="23" s="1"/>
  <c r="K7054" i="23" a="1"/>
  <c r="K7054" i="23" s="1"/>
  <c r="K7055" i="23" a="1"/>
  <c r="K7055" i="23" s="1"/>
  <c r="K7056" i="23" a="1"/>
  <c r="K7056" i="23" s="1"/>
  <c r="K7057" i="23" a="1"/>
  <c r="K7057" i="23" s="1"/>
  <c r="K7058" i="23" a="1"/>
  <c r="K7058" i="23" s="1"/>
  <c r="K7059" i="23" a="1"/>
  <c r="K7059" i="23" s="1"/>
  <c r="K7060" i="23" a="1"/>
  <c r="K7060" i="23" s="1"/>
  <c r="K7061" i="23" a="1"/>
  <c r="K7061" i="23" s="1"/>
  <c r="K7062" i="23" a="1"/>
  <c r="K7062" i="23" s="1"/>
  <c r="K7063" i="23" a="1"/>
  <c r="K7063" i="23" s="1"/>
  <c r="K7064" i="23" a="1"/>
  <c r="K7064" i="23" s="1"/>
  <c r="K7065" i="23" a="1"/>
  <c r="K7065" i="23" s="1"/>
  <c r="K7066" i="23" a="1"/>
  <c r="K7066" i="23" s="1"/>
  <c r="K7067" i="23" a="1"/>
  <c r="K7067" i="23" s="1"/>
  <c r="K7068" i="23" a="1"/>
  <c r="K7068" i="23" s="1"/>
  <c r="K7069" i="23" a="1"/>
  <c r="K7069" i="23" s="1"/>
  <c r="K7070" i="23" a="1"/>
  <c r="K7070" i="23" s="1"/>
  <c r="K7071" i="23" a="1"/>
  <c r="K7071" i="23" s="1"/>
  <c r="K7072" i="23" a="1"/>
  <c r="K7072" i="23" s="1"/>
  <c r="K7073" i="23" a="1"/>
  <c r="K7073" i="23" s="1"/>
  <c r="K7074" i="23" a="1"/>
  <c r="K7074" i="23" s="1"/>
  <c r="K7075" i="23" a="1"/>
  <c r="K7075" i="23" s="1"/>
  <c r="K7076" i="23" a="1"/>
  <c r="K7076" i="23" s="1"/>
  <c r="K7077" i="23" a="1"/>
  <c r="K7077" i="23" s="1"/>
  <c r="K7078" i="23" a="1"/>
  <c r="K7078" i="23" s="1"/>
  <c r="K7079" i="23" a="1"/>
  <c r="K7079" i="23" s="1"/>
  <c r="K7080" i="23" a="1"/>
  <c r="K7080" i="23" s="1"/>
  <c r="K7081" i="23" a="1"/>
  <c r="K7081" i="23" s="1"/>
  <c r="K7082" i="23" a="1"/>
  <c r="K7082" i="23" s="1"/>
  <c r="K7083" i="23" a="1"/>
  <c r="K7083" i="23" s="1"/>
  <c r="K7084" i="23" a="1"/>
  <c r="K7084" i="23" s="1"/>
  <c r="K7085" i="23" a="1"/>
  <c r="K7085" i="23" s="1"/>
  <c r="K7086" i="23" a="1"/>
  <c r="K7086" i="23" s="1"/>
  <c r="K7087" i="23" a="1"/>
  <c r="K7087" i="23" s="1"/>
  <c r="K7088" i="23" a="1"/>
  <c r="K7088" i="23" s="1"/>
  <c r="K7089" i="23" a="1"/>
  <c r="K7089" i="23" s="1"/>
  <c r="K7090" i="23" a="1"/>
  <c r="K7090" i="23" s="1"/>
  <c r="K7091" i="23" a="1"/>
  <c r="K7091" i="23" s="1"/>
  <c r="K7092" i="23" a="1"/>
  <c r="K7092" i="23" s="1"/>
  <c r="K7093" i="23" a="1"/>
  <c r="K7093" i="23" s="1"/>
  <c r="K7094" i="23" a="1"/>
  <c r="K7094" i="23" s="1"/>
  <c r="K7095" i="23" a="1"/>
  <c r="K7095" i="23" s="1"/>
  <c r="K7096" i="23" a="1"/>
  <c r="K7096" i="23" s="1"/>
  <c r="K7097" i="23" a="1"/>
  <c r="K7097" i="23" s="1"/>
  <c r="K7098" i="23" a="1"/>
  <c r="K7098" i="23" s="1"/>
  <c r="K7099" i="23" a="1"/>
  <c r="K7099" i="23" s="1"/>
  <c r="K7100" i="23" a="1"/>
  <c r="K7100" i="23" s="1"/>
  <c r="K7101" i="23" a="1"/>
  <c r="K7101" i="23" s="1"/>
  <c r="K7102" i="23" a="1"/>
  <c r="K7102" i="23" s="1"/>
  <c r="K7103" i="23" a="1"/>
  <c r="K7103" i="23" s="1"/>
  <c r="K7104" i="23" a="1"/>
  <c r="K7104" i="23" s="1"/>
  <c r="K7105" i="23" a="1"/>
  <c r="K7105" i="23" s="1"/>
  <c r="K7106" i="23" a="1"/>
  <c r="K7106" i="23" s="1"/>
  <c r="K7107" i="23" a="1"/>
  <c r="K7107" i="23" s="1"/>
  <c r="K7108" i="23" a="1"/>
  <c r="K7108" i="23" s="1"/>
  <c r="K7109" i="23" a="1"/>
  <c r="K7109" i="23" s="1"/>
  <c r="K7110" i="23" a="1"/>
  <c r="K7110" i="23" s="1"/>
  <c r="K7111" i="23" a="1"/>
  <c r="K7111" i="23" s="1"/>
  <c r="K7112" i="23" a="1"/>
  <c r="K7112" i="23" s="1"/>
  <c r="K7113" i="23" a="1"/>
  <c r="K7113" i="23" s="1"/>
  <c r="K7114" i="23" a="1"/>
  <c r="K7114" i="23" s="1"/>
  <c r="K7115" i="23" a="1"/>
  <c r="K7115" i="23" s="1"/>
  <c r="K7116" i="23" a="1"/>
  <c r="K7116" i="23" s="1"/>
  <c r="K7117" i="23" a="1"/>
  <c r="K7117" i="23" s="1"/>
  <c r="K7118" i="23" a="1"/>
  <c r="K7118" i="23" s="1"/>
  <c r="K7119" i="23" a="1"/>
  <c r="K7119" i="23" s="1"/>
  <c r="K7120" i="23" a="1"/>
  <c r="K7120" i="23" s="1"/>
  <c r="K7121" i="23" a="1"/>
  <c r="K7121" i="23" s="1"/>
  <c r="K7122" i="23" a="1"/>
  <c r="K7122" i="23" s="1"/>
  <c r="K7123" i="23" a="1"/>
  <c r="K7123" i="23" s="1"/>
  <c r="K7124" i="23" a="1"/>
  <c r="K7124" i="23" s="1"/>
  <c r="K7125" i="23" a="1"/>
  <c r="K7125" i="23" s="1"/>
  <c r="K7126" i="23" a="1"/>
  <c r="K7126" i="23" s="1"/>
  <c r="K7127" i="23" a="1"/>
  <c r="K7127" i="23" s="1"/>
  <c r="K7128" i="23" a="1"/>
  <c r="K7128" i="23" s="1"/>
  <c r="K7129" i="23" a="1"/>
  <c r="K7129" i="23" s="1"/>
  <c r="K7130" i="23" a="1"/>
  <c r="K7130" i="23" s="1"/>
  <c r="K7131" i="23" a="1"/>
  <c r="K7131" i="23" s="1"/>
  <c r="K7132" i="23" a="1"/>
  <c r="K7132" i="23" s="1"/>
  <c r="K7133" i="23" a="1"/>
  <c r="K7133" i="23" s="1"/>
  <c r="K7134" i="23" a="1"/>
  <c r="K7134" i="23" s="1"/>
  <c r="K7135" i="23" a="1"/>
  <c r="K7135" i="23" s="1"/>
  <c r="K7136" i="23" a="1"/>
  <c r="K7136" i="23" s="1"/>
  <c r="K7137" i="23" a="1"/>
  <c r="K7137" i="23" s="1"/>
  <c r="K7138" i="23" a="1"/>
  <c r="K7138" i="23" s="1"/>
  <c r="K7139" i="23" a="1"/>
  <c r="K7139" i="23" s="1"/>
  <c r="K7140" i="23" a="1"/>
  <c r="K7140" i="23" s="1"/>
  <c r="K7141" i="23" a="1"/>
  <c r="K7141" i="23" s="1"/>
  <c r="K7142" i="23" a="1"/>
  <c r="K7142" i="23" s="1"/>
  <c r="K7143" i="23" a="1"/>
  <c r="K7143" i="23" s="1"/>
  <c r="K7144" i="23" a="1"/>
  <c r="K7144" i="23" s="1"/>
  <c r="K7145" i="23" a="1"/>
  <c r="K7145" i="23" s="1"/>
  <c r="K7146" i="23" a="1"/>
  <c r="K7146" i="23" s="1"/>
  <c r="K7147" i="23" a="1"/>
  <c r="K7147" i="23" s="1"/>
  <c r="K7148" i="23" a="1"/>
  <c r="K7148" i="23" s="1"/>
  <c r="K7149" i="23" a="1"/>
  <c r="K7149" i="23" s="1"/>
  <c r="K7150" i="23" a="1"/>
  <c r="K7150" i="23" s="1"/>
  <c r="K7151" i="23" a="1"/>
  <c r="K7151" i="23" s="1"/>
  <c r="K7152" i="23" a="1"/>
  <c r="K7152" i="23" s="1"/>
  <c r="K7153" i="23" a="1"/>
  <c r="K7153" i="23" s="1"/>
  <c r="K7154" i="23" a="1"/>
  <c r="K7154" i="23" s="1"/>
  <c r="K7155" i="23" a="1"/>
  <c r="K7155" i="23" s="1"/>
  <c r="K7156" i="23" a="1"/>
  <c r="K7156" i="23" s="1"/>
  <c r="K7157" i="23" a="1"/>
  <c r="K7157" i="23" s="1"/>
  <c r="K7158" i="23" a="1"/>
  <c r="K7158" i="23" s="1"/>
  <c r="K7159" i="23" a="1"/>
  <c r="K7159" i="23" s="1"/>
  <c r="K7160" i="23" a="1"/>
  <c r="K7160" i="23" s="1"/>
  <c r="K7161" i="23" a="1"/>
  <c r="K7161" i="23" s="1"/>
  <c r="K7162" i="23" a="1"/>
  <c r="K7162" i="23" s="1"/>
  <c r="K7163" i="23" a="1"/>
  <c r="K7163" i="23" s="1"/>
  <c r="K7164" i="23" a="1"/>
  <c r="K7164" i="23" s="1"/>
  <c r="K7165" i="23" a="1"/>
  <c r="K7165" i="23" s="1"/>
  <c r="K7166" i="23" a="1"/>
  <c r="K7166" i="23" s="1"/>
  <c r="K7167" i="23" a="1"/>
  <c r="K7167" i="23" s="1"/>
  <c r="K7168" i="23" a="1"/>
  <c r="K7168" i="23" s="1"/>
  <c r="K7169" i="23" a="1"/>
  <c r="K7169" i="23" s="1"/>
  <c r="K7170" i="23" a="1"/>
  <c r="K7170" i="23" s="1"/>
  <c r="K7171" i="23" a="1"/>
  <c r="K7171" i="23" s="1"/>
  <c r="K7172" i="23" a="1"/>
  <c r="K7172" i="23" s="1"/>
  <c r="K7173" i="23" a="1"/>
  <c r="K7173" i="23" s="1"/>
  <c r="K7174" i="23" a="1"/>
  <c r="K7174" i="23" s="1"/>
  <c r="K7175" i="23" a="1"/>
  <c r="K7175" i="23" s="1"/>
  <c r="K7176" i="23" a="1"/>
  <c r="K7176" i="23" s="1"/>
  <c r="K7177" i="23" a="1"/>
  <c r="K7177" i="23" s="1"/>
  <c r="K7178" i="23" a="1"/>
  <c r="K7178" i="23" s="1"/>
  <c r="K7179" i="23" a="1"/>
  <c r="K7179" i="23" s="1"/>
  <c r="K7180" i="23" a="1"/>
  <c r="K7180" i="23" s="1"/>
  <c r="K7181" i="23" a="1"/>
  <c r="K7181" i="23" s="1"/>
  <c r="K7182" i="23" a="1"/>
  <c r="K7182" i="23" s="1"/>
  <c r="K7183" i="23" a="1"/>
  <c r="K7183" i="23" s="1"/>
  <c r="K7184" i="23" a="1"/>
  <c r="K7184" i="23" s="1"/>
  <c r="K7185" i="23" a="1"/>
  <c r="K7185" i="23" s="1"/>
  <c r="K7186" i="23" a="1"/>
  <c r="K7186" i="23" s="1"/>
  <c r="K7187" i="23" a="1"/>
  <c r="K7187" i="23" s="1"/>
  <c r="K7188" i="23" a="1"/>
  <c r="K7188" i="23" s="1"/>
  <c r="K7189" i="23" a="1"/>
  <c r="K7189" i="23" s="1"/>
  <c r="K7190" i="23" a="1"/>
  <c r="K7190" i="23" s="1"/>
  <c r="K7191" i="23" a="1"/>
  <c r="K7191" i="23" s="1"/>
  <c r="K7192" i="23" a="1"/>
  <c r="K7192" i="23" s="1"/>
  <c r="K7193" i="23" a="1"/>
  <c r="K7193" i="23" s="1"/>
  <c r="K7194" i="23" a="1"/>
  <c r="K7194" i="23" s="1"/>
  <c r="K7195" i="23" a="1"/>
  <c r="K7195" i="23" s="1"/>
  <c r="K7196" i="23" a="1"/>
  <c r="K7196" i="23" s="1"/>
  <c r="K7197" i="23" a="1"/>
  <c r="K7197" i="23" s="1"/>
  <c r="K7198" i="23" a="1"/>
  <c r="K7198" i="23" s="1"/>
  <c r="K7199" i="23" a="1"/>
  <c r="K7199" i="23" s="1"/>
  <c r="K7200" i="23" a="1"/>
  <c r="K7200" i="23" s="1"/>
  <c r="K7201" i="23" a="1"/>
  <c r="K7201" i="23" s="1"/>
  <c r="K7202" i="23" a="1"/>
  <c r="K7202" i="23" s="1"/>
  <c r="K7203" i="23" a="1"/>
  <c r="K7203" i="23" s="1"/>
  <c r="K7204" i="23" a="1"/>
  <c r="K7204" i="23" s="1"/>
  <c r="K7205" i="23" a="1"/>
  <c r="K7205" i="23" s="1"/>
  <c r="K7206" i="23" a="1"/>
  <c r="K7206" i="23"/>
  <c r="K7207" i="23" a="1"/>
  <c r="K7207" i="23" s="1"/>
  <c r="K7208" i="23" a="1"/>
  <c r="K7208" i="23" s="1"/>
  <c r="K7209" i="23" a="1"/>
  <c r="K7209" i="23" s="1"/>
  <c r="K7210" i="23" a="1"/>
  <c r="K7210" i="23" s="1"/>
  <c r="K7211" i="23" a="1"/>
  <c r="K7211" i="23" s="1"/>
  <c r="K7212" i="23" a="1"/>
  <c r="K7212" i="23" s="1"/>
  <c r="K7213" i="23" a="1"/>
  <c r="K7213" i="23" s="1"/>
  <c r="K7214" i="23" a="1"/>
  <c r="K7214" i="23" s="1"/>
  <c r="K7215" i="23" a="1"/>
  <c r="K7215" i="23" s="1"/>
  <c r="K7216" i="23" a="1"/>
  <c r="K7216" i="23" s="1"/>
  <c r="K7217" i="23" a="1"/>
  <c r="K7217" i="23" s="1"/>
  <c r="K7218" i="23" a="1"/>
  <c r="K7218" i="23" s="1"/>
  <c r="K7219" i="23" a="1"/>
  <c r="K7219" i="23" s="1"/>
  <c r="K7220" i="23" a="1"/>
  <c r="K7220" i="23" s="1"/>
  <c r="K7221" i="23" a="1"/>
  <c r="K7221" i="23" s="1"/>
  <c r="K7222" i="23" a="1"/>
  <c r="K7222" i="23" s="1"/>
  <c r="K7223" i="23" a="1"/>
  <c r="K7223" i="23" s="1"/>
  <c r="K7224" i="23" a="1"/>
  <c r="K7224" i="23" s="1"/>
  <c r="K7225" i="23" a="1"/>
  <c r="K7225" i="23" s="1"/>
  <c r="K7226" i="23" a="1"/>
  <c r="K7226" i="23" s="1"/>
  <c r="K7227" i="23" a="1"/>
  <c r="K7227" i="23" s="1"/>
  <c r="K7228" i="23" a="1"/>
  <c r="K7228" i="23" s="1"/>
  <c r="K7229" i="23" a="1"/>
  <c r="K7229" i="23" s="1"/>
  <c r="K7230" i="23" a="1"/>
  <c r="K7230" i="23" s="1"/>
  <c r="K7231" i="23" a="1"/>
  <c r="K7231" i="23" s="1"/>
  <c r="K7232" i="23" a="1"/>
  <c r="K7232" i="23" s="1"/>
  <c r="K7233" i="23" a="1"/>
  <c r="K7233" i="23" s="1"/>
  <c r="K7234" i="23" a="1"/>
  <c r="K7234" i="23" s="1"/>
  <c r="K7235" i="23" a="1"/>
  <c r="K7235" i="23" s="1"/>
  <c r="K7236" i="23" a="1"/>
  <c r="K7236" i="23" s="1"/>
  <c r="K7237" i="23" a="1"/>
  <c r="K7237" i="23" s="1"/>
  <c r="K7238" i="23" a="1"/>
  <c r="K7238" i="23" s="1"/>
  <c r="K7239" i="23" a="1"/>
  <c r="K7239" i="23" s="1"/>
  <c r="K7240" i="23" a="1"/>
  <c r="K7240" i="23" s="1"/>
  <c r="K7241" i="23" a="1"/>
  <c r="K7241" i="23" s="1"/>
  <c r="K7242" i="23" a="1"/>
  <c r="K7242" i="23" s="1"/>
  <c r="K7243" i="23" a="1"/>
  <c r="K7243" i="23" s="1"/>
  <c r="K7244" i="23" a="1"/>
  <c r="K7244" i="23" s="1"/>
  <c r="K7245" i="23" a="1"/>
  <c r="K7245" i="23" s="1"/>
  <c r="K7246" i="23" a="1"/>
  <c r="K7246" i="23" s="1"/>
  <c r="K7247" i="23" a="1"/>
  <c r="K7247" i="23" s="1"/>
  <c r="K7248" i="23" a="1"/>
  <c r="K7248" i="23" s="1"/>
  <c r="K7249" i="23" a="1"/>
  <c r="K7249" i="23" s="1"/>
  <c r="K7250" i="23" a="1"/>
  <c r="K7250" i="23" s="1"/>
  <c r="K7251" i="23" a="1"/>
  <c r="K7251" i="23" s="1"/>
  <c r="K7252" i="23" a="1"/>
  <c r="K7252" i="23" s="1"/>
  <c r="K7253" i="23" a="1"/>
  <c r="K7253" i="23" s="1"/>
  <c r="K7254" i="23" a="1"/>
  <c r="K7254" i="23" s="1"/>
  <c r="K7255" i="23" a="1"/>
  <c r="K7255" i="23" s="1"/>
  <c r="K7256" i="23" a="1"/>
  <c r="K7256" i="23" s="1"/>
  <c r="K7257" i="23" a="1"/>
  <c r="K7257" i="23" s="1"/>
  <c r="K7258" i="23" a="1"/>
  <c r="K7258" i="23" s="1"/>
  <c r="K7259" i="23" a="1"/>
  <c r="K7259" i="23" s="1"/>
  <c r="K7260" i="23" a="1"/>
  <c r="K7260" i="23" s="1"/>
  <c r="K7261" i="23" a="1"/>
  <c r="K7261" i="23" s="1"/>
  <c r="K7262" i="23" a="1"/>
  <c r="K7262" i="23" s="1"/>
  <c r="K7263" i="23" a="1"/>
  <c r="K7263" i="23" s="1"/>
  <c r="K7264" i="23" a="1"/>
  <c r="K7264" i="23" s="1"/>
  <c r="K7265" i="23" a="1"/>
  <c r="K7265" i="23" s="1"/>
  <c r="K7266" i="23" a="1"/>
  <c r="K7266" i="23" s="1"/>
  <c r="K7267" i="23" a="1"/>
  <c r="K7267" i="23" s="1"/>
  <c r="K7268" i="23" a="1"/>
  <c r="K7268" i="23" s="1"/>
  <c r="K7269" i="23" a="1"/>
  <c r="K7269" i="23" s="1"/>
  <c r="K7270" i="23" a="1"/>
  <c r="K7270" i="23" s="1"/>
  <c r="K7271" i="23" a="1"/>
  <c r="K7271" i="23" s="1"/>
  <c r="K7272" i="23" a="1"/>
  <c r="K7272" i="23" s="1"/>
  <c r="K7273" i="23" a="1"/>
  <c r="K7273" i="23" s="1"/>
  <c r="K7274" i="23" a="1"/>
  <c r="K7274" i="23" s="1"/>
  <c r="K7275" i="23" a="1"/>
  <c r="K7275" i="23" s="1"/>
  <c r="K7276" i="23" a="1"/>
  <c r="K7276" i="23" s="1"/>
  <c r="K7277" i="23" a="1"/>
  <c r="K7277" i="23" s="1"/>
  <c r="K7278" i="23" a="1"/>
  <c r="K7278" i="23" s="1"/>
  <c r="K7279" i="23" a="1"/>
  <c r="K7279" i="23" s="1"/>
  <c r="K7280" i="23" a="1"/>
  <c r="K7280" i="23" s="1"/>
  <c r="K7281" i="23" a="1"/>
  <c r="K7281" i="23" s="1"/>
  <c r="K7282" i="23" a="1"/>
  <c r="K7282" i="23" s="1"/>
  <c r="K7283" i="23" a="1"/>
  <c r="K7283" i="23" s="1"/>
  <c r="K7284" i="23" a="1"/>
  <c r="K7284" i="23" s="1"/>
  <c r="K7285" i="23" a="1"/>
  <c r="K7285" i="23" s="1"/>
  <c r="K7286" i="23" a="1"/>
  <c r="K7286" i="23" s="1"/>
  <c r="K7287" i="23" a="1"/>
  <c r="K7287" i="23" s="1"/>
  <c r="K7288" i="23" a="1"/>
  <c r="K7288" i="23" s="1"/>
  <c r="K7289" i="23" a="1"/>
  <c r="K7289" i="23" s="1"/>
  <c r="K7290" i="23" a="1"/>
  <c r="K7290" i="23" s="1"/>
  <c r="K7291" i="23" a="1"/>
  <c r="K7291" i="23" s="1"/>
  <c r="K7292" i="23" a="1"/>
  <c r="K7292" i="23" s="1"/>
  <c r="K7293" i="23" a="1"/>
  <c r="K7293" i="23" s="1"/>
  <c r="K7294" i="23" a="1"/>
  <c r="K7294" i="23" s="1"/>
  <c r="K7295" i="23" a="1"/>
  <c r="K7295" i="23" s="1"/>
  <c r="K7296" i="23" a="1"/>
  <c r="K7296" i="23" s="1"/>
  <c r="K7297" i="23" a="1"/>
  <c r="K7297" i="23" s="1"/>
  <c r="K7298" i="23" a="1"/>
  <c r="K7298" i="23" s="1"/>
  <c r="K7299" i="23" a="1"/>
  <c r="K7299" i="23" s="1"/>
  <c r="K7300" i="23" a="1"/>
  <c r="K7300" i="23" s="1"/>
  <c r="K7301" i="23" a="1"/>
  <c r="K7301" i="23" s="1"/>
  <c r="K7302" i="23" a="1"/>
  <c r="K7302" i="23" s="1"/>
  <c r="K7303" i="23" a="1"/>
  <c r="K7303" i="23" s="1"/>
  <c r="K7304" i="23" a="1"/>
  <c r="K7304" i="23" s="1"/>
  <c r="K7305" i="23" a="1"/>
  <c r="K7305" i="23" s="1"/>
  <c r="K7306" i="23" a="1"/>
  <c r="K7306" i="23" s="1"/>
  <c r="K7307" i="23" a="1"/>
  <c r="K7307" i="23" s="1"/>
  <c r="K7308" i="23" a="1"/>
  <c r="K7308" i="23" s="1"/>
  <c r="K7309" i="23" a="1"/>
  <c r="K7309" i="23" s="1"/>
  <c r="K7310" i="23" a="1"/>
  <c r="K7310" i="23" s="1"/>
  <c r="K7311" i="23" a="1"/>
  <c r="K7311" i="23" s="1"/>
  <c r="K7312" i="23" a="1"/>
  <c r="K7312" i="23" s="1"/>
  <c r="K7313" i="23" a="1"/>
  <c r="K7313" i="23" s="1"/>
  <c r="K7314" i="23" a="1"/>
  <c r="K7314" i="23" s="1"/>
  <c r="K7315" i="23" a="1"/>
  <c r="K7315" i="23" s="1"/>
  <c r="K7316" i="23" a="1"/>
  <c r="K7316" i="23" s="1"/>
  <c r="K7317" i="23" a="1"/>
  <c r="K7317" i="23" s="1"/>
  <c r="K7318" i="23" a="1"/>
  <c r="K7318" i="23" s="1"/>
  <c r="K7319" i="23" a="1"/>
  <c r="K7319" i="23" s="1"/>
  <c r="K7320" i="23" a="1"/>
  <c r="K7320" i="23" s="1"/>
  <c r="K7321" i="23" a="1"/>
  <c r="K7321" i="23" s="1"/>
  <c r="K7322" i="23" a="1"/>
  <c r="K7322" i="23" s="1"/>
  <c r="K7323" i="23" a="1"/>
  <c r="K7323" i="23" s="1"/>
  <c r="K7324" i="23" a="1"/>
  <c r="K7324" i="23" s="1"/>
  <c r="K7325" i="23" a="1"/>
  <c r="K7325" i="23" s="1"/>
  <c r="K7326" i="23" a="1"/>
  <c r="K7326" i="23" s="1"/>
  <c r="K7327" i="23" a="1"/>
  <c r="K7327" i="23" s="1"/>
  <c r="K7328" i="23" a="1"/>
  <c r="K7328" i="23" s="1"/>
  <c r="K7329" i="23" a="1"/>
  <c r="K7329" i="23" s="1"/>
  <c r="K7330" i="23" a="1"/>
  <c r="K7330" i="23" s="1"/>
  <c r="K7331" i="23" a="1"/>
  <c r="K7331" i="23" s="1"/>
  <c r="K7332" i="23" a="1"/>
  <c r="K7332" i="23" s="1"/>
  <c r="K7333" i="23" a="1"/>
  <c r="K7333" i="23" s="1"/>
  <c r="K7334" i="23" a="1"/>
  <c r="K7334" i="23" s="1"/>
  <c r="K7335" i="23" a="1"/>
  <c r="K7335" i="23" s="1"/>
  <c r="K7336" i="23" a="1"/>
  <c r="K7336" i="23" s="1"/>
  <c r="K7337" i="23" a="1"/>
  <c r="K7337" i="23" s="1"/>
  <c r="K7338" i="23" a="1"/>
  <c r="K7338" i="23" s="1"/>
  <c r="K7339" i="23" a="1"/>
  <c r="K7339" i="23" s="1"/>
  <c r="K7340" i="23" a="1"/>
  <c r="K7340" i="23" s="1"/>
  <c r="K7341" i="23" a="1"/>
  <c r="K7341" i="23" s="1"/>
  <c r="K7342" i="23" a="1"/>
  <c r="K7342" i="23" s="1"/>
  <c r="K7343" i="23" a="1"/>
  <c r="K7343" i="23" s="1"/>
  <c r="K7344" i="23" a="1"/>
  <c r="K7344" i="23" s="1"/>
  <c r="K7345" i="23" a="1"/>
  <c r="K7345" i="23" s="1"/>
  <c r="K7346" i="23" a="1"/>
  <c r="K7346" i="23" s="1"/>
  <c r="K7347" i="23" a="1"/>
  <c r="K7347" i="23" s="1"/>
  <c r="K7348" i="23" a="1"/>
  <c r="K7348" i="23" s="1"/>
  <c r="K7349" i="23" a="1"/>
  <c r="K7349" i="23" s="1"/>
  <c r="K7350" i="23" a="1"/>
  <c r="K7350" i="23" s="1"/>
  <c r="K7351" i="23" a="1"/>
  <c r="K7351" i="23" s="1"/>
  <c r="K7352" i="23" a="1"/>
  <c r="K7352" i="23" s="1"/>
  <c r="K7353" i="23" a="1"/>
  <c r="K7353" i="23" s="1"/>
  <c r="K7354" i="23" a="1"/>
  <c r="K7354" i="23" s="1"/>
  <c r="K7355" i="23" a="1"/>
  <c r="K7355" i="23" s="1"/>
  <c r="K7356" i="23" a="1"/>
  <c r="K7356" i="23" s="1"/>
  <c r="K7357" i="23" a="1"/>
  <c r="K7357" i="23" s="1"/>
  <c r="K7358" i="23" a="1"/>
  <c r="K7358" i="23" s="1"/>
  <c r="K7359" i="23" a="1"/>
  <c r="K7359" i="23" s="1"/>
  <c r="K7360" i="23" a="1"/>
  <c r="K7360" i="23" s="1"/>
  <c r="K7361" i="23" a="1"/>
  <c r="K7361" i="23" s="1"/>
  <c r="K7362" i="23" a="1"/>
  <c r="K7362" i="23" s="1"/>
  <c r="K7363" i="23" a="1"/>
  <c r="K7363" i="23" s="1"/>
  <c r="K7364" i="23" a="1"/>
  <c r="K7364" i="23" s="1"/>
  <c r="K7365" i="23" a="1"/>
  <c r="K7365" i="23" s="1"/>
  <c r="K7366" i="23" a="1"/>
  <c r="K7366" i="23" s="1"/>
  <c r="K7367" i="23" a="1"/>
  <c r="K7367" i="23" s="1"/>
  <c r="K7368" i="23" a="1"/>
  <c r="K7368" i="23" s="1"/>
  <c r="K7369" i="23" a="1"/>
  <c r="K7369" i="23" s="1"/>
  <c r="K7370" i="23" a="1"/>
  <c r="K7370" i="23" s="1"/>
  <c r="K7371" i="23" a="1"/>
  <c r="K7371" i="23" s="1"/>
  <c r="K7372" i="23" a="1"/>
  <c r="K7372" i="23" s="1"/>
  <c r="K7373" i="23" a="1"/>
  <c r="K7373" i="23" s="1"/>
  <c r="K7374" i="23" a="1"/>
  <c r="K7374" i="23" s="1"/>
  <c r="K7375" i="23" a="1"/>
  <c r="K7375" i="23" s="1"/>
  <c r="K7376" i="23" a="1"/>
  <c r="K7376" i="23" s="1"/>
  <c r="K7377" i="23" a="1"/>
  <c r="K7377" i="23" s="1"/>
  <c r="K7378" i="23" a="1"/>
  <c r="K7378" i="23" s="1"/>
  <c r="K7379" i="23" a="1"/>
  <c r="K7379" i="23" s="1"/>
  <c r="K7380" i="23" a="1"/>
  <c r="K7380" i="23" s="1"/>
  <c r="K7381" i="23" a="1"/>
  <c r="K7381" i="23" s="1"/>
  <c r="K7382" i="23" a="1"/>
  <c r="K7382" i="23" s="1"/>
  <c r="K7383" i="23" a="1"/>
  <c r="K7383" i="23" s="1"/>
  <c r="K7384" i="23" a="1"/>
  <c r="K7384" i="23" s="1"/>
  <c r="K7385" i="23" a="1"/>
  <c r="K7385" i="23" s="1"/>
  <c r="K7386" i="23" a="1"/>
  <c r="K7386" i="23" s="1"/>
  <c r="K7387" i="23" a="1"/>
  <c r="K7387" i="23" s="1"/>
  <c r="K7388" i="23" a="1"/>
  <c r="K7388" i="23" s="1"/>
  <c r="K7389" i="23" a="1"/>
  <c r="K7389" i="23" s="1"/>
  <c r="K7390" i="23" a="1"/>
  <c r="K7390" i="23" s="1"/>
  <c r="K7391" i="23" a="1"/>
  <c r="K7391" i="23" s="1"/>
  <c r="K7392" i="23" a="1"/>
  <c r="K7392" i="23" s="1"/>
  <c r="K7393" i="23" a="1"/>
  <c r="K7393" i="23" s="1"/>
  <c r="K7394" i="23" a="1"/>
  <c r="K7394" i="23" s="1"/>
  <c r="K7395" i="23" a="1"/>
  <c r="K7395" i="23" s="1"/>
  <c r="K7396" i="23" a="1"/>
  <c r="K7396" i="23" s="1"/>
  <c r="K7397" i="23" a="1"/>
  <c r="K7397" i="23" s="1"/>
  <c r="K7398" i="23" a="1"/>
  <c r="K7398" i="23" s="1"/>
  <c r="K7399" i="23" a="1"/>
  <c r="K7399" i="23" s="1"/>
  <c r="K7400" i="23" a="1"/>
  <c r="K7400" i="23" s="1"/>
  <c r="K7401" i="23" a="1"/>
  <c r="K7401" i="23" s="1"/>
  <c r="K7402" i="23" a="1"/>
  <c r="K7402" i="23" s="1"/>
  <c r="K7403" i="23" a="1"/>
  <c r="K7403" i="23" s="1"/>
  <c r="K7404" i="23" a="1"/>
  <c r="K7404" i="23" s="1"/>
  <c r="K7405" i="23" a="1"/>
  <c r="K7405" i="23" s="1"/>
  <c r="K7406" i="23" a="1"/>
  <c r="K7406" i="23" s="1"/>
  <c r="K7407" i="23" a="1"/>
  <c r="K7407" i="23" s="1"/>
  <c r="K7408" i="23" a="1"/>
  <c r="K7408" i="23" s="1"/>
  <c r="K7409" i="23" a="1"/>
  <c r="K7409" i="23" s="1"/>
  <c r="K7410" i="23" a="1"/>
  <c r="K7410" i="23" s="1"/>
  <c r="K7411" i="23" a="1"/>
  <c r="K7411" i="23" s="1"/>
  <c r="K7412" i="23" a="1"/>
  <c r="K7412" i="23" s="1"/>
  <c r="K7413" i="23" a="1"/>
  <c r="K7413" i="23" s="1"/>
  <c r="K7414" i="23" a="1"/>
  <c r="K7414" i="23" s="1"/>
  <c r="K7415" i="23" a="1"/>
  <c r="K7415" i="23" s="1"/>
  <c r="K7416" i="23" a="1"/>
  <c r="K7416" i="23" s="1"/>
  <c r="K7417" i="23" a="1"/>
  <c r="K7417" i="23" s="1"/>
  <c r="K7418" i="23" a="1"/>
  <c r="K7418" i="23" s="1"/>
  <c r="K7419" i="23" a="1"/>
  <c r="K7419" i="23" s="1"/>
  <c r="K7420" i="23" a="1"/>
  <c r="K7420" i="23" s="1"/>
  <c r="K7421" i="23" a="1"/>
  <c r="K7421" i="23" s="1"/>
  <c r="K7422" i="23" a="1"/>
  <c r="K7422" i="23" s="1"/>
  <c r="K7423" i="23" a="1"/>
  <c r="K7423" i="23" s="1"/>
  <c r="K7424" i="23" a="1"/>
  <c r="K7424" i="23" s="1"/>
  <c r="K7425" i="23" a="1"/>
  <c r="K7425" i="23" s="1"/>
  <c r="K7426" i="23" a="1"/>
  <c r="K7426" i="23" s="1"/>
  <c r="K7427" i="23" a="1"/>
  <c r="K7427" i="23" s="1"/>
  <c r="K7428" i="23" a="1"/>
  <c r="K7428" i="23" s="1"/>
  <c r="K7429" i="23" a="1"/>
  <c r="K7429" i="23" s="1"/>
  <c r="K7430" i="23" a="1"/>
  <c r="K7430" i="23" s="1"/>
  <c r="K7431" i="23" a="1"/>
  <c r="K7431" i="23" s="1"/>
  <c r="K7432" i="23" a="1"/>
  <c r="K7432" i="23" s="1"/>
  <c r="K7433" i="23" a="1"/>
  <c r="K7433" i="23" s="1"/>
  <c r="K7434" i="23" a="1"/>
  <c r="K7434" i="23" s="1"/>
  <c r="K7435" i="23" a="1"/>
  <c r="K7435" i="23" s="1"/>
  <c r="K7436" i="23" a="1"/>
  <c r="K7436" i="23" s="1"/>
  <c r="K7437" i="23" a="1"/>
  <c r="K7437" i="23" s="1"/>
  <c r="K7438" i="23" a="1"/>
  <c r="K7438" i="23" s="1"/>
  <c r="K7439" i="23" a="1"/>
  <c r="K7439" i="23" s="1"/>
  <c r="K7440" i="23" a="1"/>
  <c r="K7440" i="23" s="1"/>
  <c r="K7441" i="23" a="1"/>
  <c r="K7441" i="23" s="1"/>
  <c r="K7442" i="23" a="1"/>
  <c r="K7442" i="23" s="1"/>
  <c r="K7443" i="23" a="1"/>
  <c r="K7443" i="23" s="1"/>
  <c r="K7444" i="23" a="1"/>
  <c r="K7444" i="23" s="1"/>
  <c r="K7445" i="23" a="1"/>
  <c r="K7445" i="23" s="1"/>
  <c r="K7446" i="23" a="1"/>
  <c r="K7446" i="23" s="1"/>
  <c r="K7447" i="23" a="1"/>
  <c r="K7447" i="23" s="1"/>
  <c r="K7448" i="23" a="1"/>
  <c r="K7448" i="23" s="1"/>
  <c r="K7449" i="23" a="1"/>
  <c r="K7449" i="23" s="1"/>
  <c r="K7450" i="23" a="1"/>
  <c r="K7450" i="23" s="1"/>
  <c r="K7451" i="23" a="1"/>
  <c r="K7451" i="23" s="1"/>
  <c r="K7452" i="23" a="1"/>
  <c r="K7452" i="23" s="1"/>
  <c r="K7453" i="23" a="1"/>
  <c r="K7453" i="23" s="1"/>
  <c r="K7454" i="23" a="1"/>
  <c r="K7454" i="23" s="1"/>
  <c r="K7455" i="23" a="1"/>
  <c r="K7455" i="23" s="1"/>
  <c r="K7456" i="23" a="1"/>
  <c r="K7456" i="23" s="1"/>
  <c r="K7457" i="23" a="1"/>
  <c r="K7457" i="23" s="1"/>
  <c r="K7458" i="23" a="1"/>
  <c r="K7458" i="23" s="1"/>
  <c r="K7459" i="23" a="1"/>
  <c r="K7459" i="23" s="1"/>
  <c r="K7460" i="23" a="1"/>
  <c r="K7460" i="23" s="1"/>
  <c r="K7461" i="23" a="1"/>
  <c r="K7461" i="23" s="1"/>
  <c r="K7462" i="23" a="1"/>
  <c r="K7462" i="23" s="1"/>
  <c r="K7463" i="23" a="1"/>
  <c r="K7463" i="23" s="1"/>
  <c r="K7464" i="23" a="1"/>
  <c r="K7464" i="23" s="1"/>
  <c r="K7465" i="23" a="1"/>
  <c r="K7465" i="23" s="1"/>
  <c r="K7466" i="23" a="1"/>
  <c r="K7466" i="23" s="1"/>
  <c r="K7467" i="23" a="1"/>
  <c r="K7467" i="23" s="1"/>
  <c r="K7468" i="23" a="1"/>
  <c r="K7468" i="23" s="1"/>
  <c r="K7469" i="23" a="1"/>
  <c r="K7469" i="23" s="1"/>
  <c r="K7470" i="23" a="1"/>
  <c r="K7470" i="23" s="1"/>
  <c r="K7471" i="23" a="1"/>
  <c r="K7471" i="23" s="1"/>
  <c r="K7472" i="23" a="1"/>
  <c r="K7472" i="23" s="1"/>
  <c r="K7473" i="23" a="1"/>
  <c r="K7473" i="23" s="1"/>
  <c r="K7474" i="23" a="1"/>
  <c r="K7474" i="23" s="1"/>
  <c r="K7475" i="23" a="1"/>
  <c r="K7475" i="23" s="1"/>
  <c r="K7476" i="23" a="1"/>
  <c r="K7476" i="23" s="1"/>
  <c r="K7477" i="23" a="1"/>
  <c r="K7477" i="23" s="1"/>
  <c r="K7478" i="23" a="1"/>
  <c r="K7478" i="23" s="1"/>
  <c r="K7479" i="23" a="1"/>
  <c r="K7479" i="23" s="1"/>
  <c r="K7480" i="23" a="1"/>
  <c r="K7480" i="23" s="1"/>
  <c r="K7481" i="23" a="1"/>
  <c r="K7481" i="23" s="1"/>
  <c r="K7482" i="23" a="1"/>
  <c r="K7482" i="23" s="1"/>
  <c r="K7483" i="23" a="1"/>
  <c r="K7483" i="23" s="1"/>
  <c r="K7484" i="23" a="1"/>
  <c r="K7484" i="23" s="1"/>
  <c r="K7485" i="23" a="1"/>
  <c r="K7485" i="23" s="1"/>
  <c r="K7486" i="23" a="1"/>
  <c r="K7486" i="23" s="1"/>
  <c r="K7487" i="23" a="1"/>
  <c r="K7487" i="23" s="1"/>
  <c r="K7488" i="23" a="1"/>
  <c r="K7488" i="23" s="1"/>
  <c r="K7489" i="23" a="1"/>
  <c r="K7489" i="23" s="1"/>
  <c r="K7490" i="23" a="1"/>
  <c r="K7490" i="23" s="1"/>
  <c r="K7491" i="23" a="1"/>
  <c r="K7491" i="23" s="1"/>
  <c r="K7492" i="23" a="1"/>
  <c r="K7492" i="23" s="1"/>
  <c r="K7493" i="23" a="1"/>
  <c r="K7493" i="23" s="1"/>
  <c r="K7494" i="23" a="1"/>
  <c r="K7494" i="23" s="1"/>
  <c r="K7495" i="23" a="1"/>
  <c r="K7495" i="23" s="1"/>
  <c r="K7496" i="23" a="1"/>
  <c r="K7496" i="23" s="1"/>
  <c r="K7497" i="23" a="1"/>
  <c r="K7497" i="23" s="1"/>
  <c r="K7498" i="23" a="1"/>
  <c r="K7498" i="23" s="1"/>
  <c r="K7499" i="23" a="1"/>
  <c r="K7499" i="23" s="1"/>
  <c r="K7500" i="23" a="1"/>
  <c r="K7500" i="23" s="1"/>
  <c r="K7501" i="23" a="1"/>
  <c r="K7501" i="23" s="1"/>
  <c r="K7502" i="23" a="1"/>
  <c r="K7502" i="23" s="1"/>
  <c r="K7503" i="23" a="1"/>
  <c r="K7503" i="23" s="1"/>
  <c r="K7504" i="23" a="1"/>
  <c r="K7504" i="23" s="1"/>
  <c r="K7505" i="23" a="1"/>
  <c r="K7505" i="23" s="1"/>
  <c r="K7506" i="23" a="1"/>
  <c r="K7506" i="23" s="1"/>
  <c r="K7507" i="23" a="1"/>
  <c r="K7507" i="23" s="1"/>
  <c r="K7508" i="23" a="1"/>
  <c r="K7508" i="23" s="1"/>
  <c r="K7509" i="23" a="1"/>
  <c r="K7509" i="23" s="1"/>
  <c r="K7510" i="23" a="1"/>
  <c r="K7510" i="23" s="1"/>
  <c r="K7511" i="23" a="1"/>
  <c r="K7511" i="23" s="1"/>
  <c r="K7512" i="23" a="1"/>
  <c r="K7512" i="23" s="1"/>
  <c r="K7513" i="23" a="1"/>
  <c r="K7513" i="23" s="1"/>
  <c r="K7514" i="23" a="1"/>
  <c r="K7514" i="23" s="1"/>
  <c r="K7515" i="23" a="1"/>
  <c r="K7515" i="23" s="1"/>
  <c r="K7516" i="23" a="1"/>
  <c r="K7516" i="23" s="1"/>
  <c r="K7517" i="23" a="1"/>
  <c r="K7517" i="23" s="1"/>
  <c r="K7518" i="23" a="1"/>
  <c r="K7518" i="23" s="1"/>
  <c r="K7519" i="23" a="1"/>
  <c r="K7519" i="23" s="1"/>
  <c r="K7520" i="23" a="1"/>
  <c r="K7520" i="23" s="1"/>
  <c r="K7521" i="23" a="1"/>
  <c r="K7521" i="23" s="1"/>
  <c r="K7522" i="23" a="1"/>
  <c r="K7522" i="23" s="1"/>
  <c r="K7523" i="23" a="1"/>
  <c r="K7523" i="23" s="1"/>
  <c r="K7524" i="23" a="1"/>
  <c r="K7524" i="23" s="1"/>
  <c r="K7525" i="23" a="1"/>
  <c r="K7525" i="23" s="1"/>
  <c r="K7526" i="23" a="1"/>
  <c r="K7526" i="23" s="1"/>
  <c r="K7527" i="23" a="1"/>
  <c r="K7527" i="23" s="1"/>
  <c r="K7528" i="23" a="1"/>
  <c r="K7528" i="23" s="1"/>
  <c r="K7529" i="23" a="1"/>
  <c r="K7529" i="23" s="1"/>
  <c r="K7530" i="23" a="1"/>
  <c r="K7530" i="23" s="1"/>
  <c r="K7531" i="23" a="1"/>
  <c r="K7531" i="23" s="1"/>
  <c r="K7532" i="23" a="1"/>
  <c r="K7532" i="23" s="1"/>
  <c r="K7533" i="23" a="1"/>
  <c r="K7533" i="23" s="1"/>
  <c r="K7534" i="23" a="1"/>
  <c r="K7534" i="23" s="1"/>
  <c r="K7535" i="23" a="1"/>
  <c r="K7535" i="23" s="1"/>
  <c r="K7536" i="23" a="1"/>
  <c r="K7536" i="23" s="1"/>
  <c r="K7537" i="23" a="1"/>
  <c r="K7537" i="23" s="1"/>
  <c r="K7538" i="23" a="1"/>
  <c r="K7538" i="23" s="1"/>
  <c r="K7539" i="23" a="1"/>
  <c r="K7539" i="23" s="1"/>
  <c r="K7540" i="23" a="1"/>
  <c r="K7540" i="23" s="1"/>
  <c r="K7541" i="23" a="1"/>
  <c r="K7541" i="23" s="1"/>
  <c r="K7542" i="23" a="1"/>
  <c r="K7542" i="23" s="1"/>
  <c r="K7543" i="23" a="1"/>
  <c r="K7543" i="23" s="1"/>
  <c r="K7544" i="23" a="1"/>
  <c r="K7544" i="23" s="1"/>
  <c r="K7545" i="23" a="1"/>
  <c r="K7545" i="23" s="1"/>
  <c r="K7546" i="23" a="1"/>
  <c r="K7546" i="23" s="1"/>
  <c r="K7547" i="23" a="1"/>
  <c r="K7547" i="23" s="1"/>
  <c r="K7548" i="23" a="1"/>
  <c r="K7548" i="23" s="1"/>
  <c r="K7549" i="23" a="1"/>
  <c r="K7549" i="23" s="1"/>
  <c r="K7550" i="23" a="1"/>
  <c r="K7550" i="23" s="1"/>
  <c r="K7551" i="23" a="1"/>
  <c r="K7551" i="23" s="1"/>
  <c r="K7552" i="23" a="1"/>
  <c r="K7552" i="23" s="1"/>
  <c r="K7553" i="23" a="1"/>
  <c r="K7553" i="23" s="1"/>
  <c r="K7554" i="23" a="1"/>
  <c r="K7554" i="23" s="1"/>
  <c r="K7555" i="23" a="1"/>
  <c r="K7555" i="23" s="1"/>
  <c r="K7556" i="23" a="1"/>
  <c r="K7556" i="23" s="1"/>
  <c r="K7557" i="23" a="1"/>
  <c r="K7557" i="23" s="1"/>
  <c r="K7558" i="23" a="1"/>
  <c r="K7558" i="23" s="1"/>
  <c r="K7559" i="23" a="1"/>
  <c r="K7559" i="23" s="1"/>
  <c r="K7560" i="23" a="1"/>
  <c r="K7560" i="23" s="1"/>
  <c r="K7561" i="23" a="1"/>
  <c r="K7561" i="23" s="1"/>
  <c r="K7562" i="23" a="1"/>
  <c r="K7562" i="23" s="1"/>
  <c r="K7563" i="23" a="1"/>
  <c r="K7563" i="23" s="1"/>
  <c r="K7564" i="23" a="1"/>
  <c r="K7564" i="23" s="1"/>
  <c r="K7565" i="23" a="1"/>
  <c r="K7565" i="23" s="1"/>
  <c r="K7566" i="23" a="1"/>
  <c r="K7566" i="23" s="1"/>
  <c r="K7567" i="23" a="1"/>
  <c r="K7567" i="23" s="1"/>
  <c r="K7568" i="23" a="1"/>
  <c r="K7568" i="23" s="1"/>
  <c r="K7569" i="23" a="1"/>
  <c r="K7569" i="23" s="1"/>
  <c r="K7570" i="23" a="1"/>
  <c r="K7570" i="23" s="1"/>
  <c r="K7571" i="23" a="1"/>
  <c r="K7571" i="23" s="1"/>
  <c r="K7572" i="23" a="1"/>
  <c r="K7572" i="23" s="1"/>
  <c r="K7573" i="23" a="1"/>
  <c r="K7573" i="23" s="1"/>
  <c r="K7574" i="23" a="1"/>
  <c r="K7574" i="23" s="1"/>
  <c r="K7575" i="23" a="1"/>
  <c r="K7575" i="23" s="1"/>
  <c r="K7576" i="23" a="1"/>
  <c r="K7576" i="23" s="1"/>
  <c r="K7577" i="23" a="1"/>
  <c r="K7577" i="23" s="1"/>
  <c r="K7578" i="23" a="1"/>
  <c r="K7578" i="23" s="1"/>
  <c r="K7579" i="23" a="1"/>
  <c r="K7579" i="23" s="1"/>
  <c r="K7580" i="23" a="1"/>
  <c r="K7580" i="23" s="1"/>
  <c r="K7581" i="23" a="1"/>
  <c r="K7581" i="23" s="1"/>
  <c r="K7582" i="23" a="1"/>
  <c r="K7582" i="23" s="1"/>
  <c r="K7583" i="23" a="1"/>
  <c r="K7583" i="23" s="1"/>
  <c r="K7584" i="23" a="1"/>
  <c r="K7584" i="23" s="1"/>
  <c r="K7585" i="23" a="1"/>
  <c r="K7585" i="23" s="1"/>
  <c r="K7586" i="23" a="1"/>
  <c r="K7586" i="23" s="1"/>
  <c r="K7587" i="23" a="1"/>
  <c r="K7587" i="23" s="1"/>
  <c r="K7588" i="23" a="1"/>
  <c r="K7588" i="23" s="1"/>
  <c r="K7589" i="23" a="1"/>
  <c r="K7589" i="23" s="1"/>
  <c r="K7590" i="23" a="1"/>
  <c r="K7590" i="23" s="1"/>
  <c r="K7591" i="23" a="1"/>
  <c r="K7591" i="23" s="1"/>
  <c r="K7592" i="23" a="1"/>
  <c r="K7592" i="23" s="1"/>
  <c r="K7593" i="23" a="1"/>
  <c r="K7593" i="23" s="1"/>
  <c r="K7594" i="23" a="1"/>
  <c r="K7594" i="23" s="1"/>
  <c r="K7595" i="23" a="1"/>
  <c r="K7595" i="23" s="1"/>
  <c r="K7596" i="23" a="1"/>
  <c r="K7596" i="23" s="1"/>
  <c r="K7597" i="23" a="1"/>
  <c r="K7597" i="23" s="1"/>
  <c r="K7598" i="23" a="1"/>
  <c r="K7598" i="23" s="1"/>
  <c r="K7599" i="23" a="1"/>
  <c r="K7599" i="23" s="1"/>
  <c r="K7600" i="23" a="1"/>
  <c r="K7600" i="23" s="1"/>
  <c r="K7601" i="23" a="1"/>
  <c r="K7601" i="23" s="1"/>
  <c r="K7602" i="23" a="1"/>
  <c r="K7602" i="23" s="1"/>
  <c r="K7603" i="23" a="1"/>
  <c r="K7603" i="23" s="1"/>
  <c r="K7604" i="23" a="1"/>
  <c r="K7604" i="23" s="1"/>
  <c r="K7605" i="23" a="1"/>
  <c r="K7605" i="23" s="1"/>
  <c r="K7606" i="23" a="1"/>
  <c r="K7606" i="23" s="1"/>
  <c r="K7607" i="23" a="1"/>
  <c r="K7607" i="23" s="1"/>
  <c r="K7608" i="23" a="1"/>
  <c r="K7608" i="23" s="1"/>
  <c r="K7609" i="23" a="1"/>
  <c r="K7609" i="23" s="1"/>
  <c r="K7610" i="23" a="1"/>
  <c r="K7610" i="23" s="1"/>
  <c r="K7611" i="23" a="1"/>
  <c r="K7611" i="23" s="1"/>
  <c r="K7612" i="23" a="1"/>
  <c r="K7612" i="23" s="1"/>
  <c r="K7613" i="23" a="1"/>
  <c r="K7613" i="23" s="1"/>
  <c r="K7614" i="23" a="1"/>
  <c r="K7614" i="23" s="1"/>
  <c r="K7615" i="23" a="1"/>
  <c r="K7615" i="23" s="1"/>
  <c r="K7616" i="23" a="1"/>
  <c r="K7616" i="23" s="1"/>
  <c r="K7617" i="23" a="1"/>
  <c r="K7617" i="23" s="1"/>
  <c r="K7618" i="23" a="1"/>
  <c r="K7618" i="23" s="1"/>
  <c r="K7619" i="23" a="1"/>
  <c r="K7619" i="23" s="1"/>
  <c r="K7620" i="23" a="1"/>
  <c r="K7620" i="23" s="1"/>
  <c r="K7621" i="23" a="1"/>
  <c r="K7621" i="23" s="1"/>
  <c r="K7622" i="23" a="1"/>
  <c r="K7622" i="23" s="1"/>
  <c r="K7623" i="23" a="1"/>
  <c r="K7623" i="23" s="1"/>
  <c r="K7624" i="23" a="1"/>
  <c r="K7624" i="23" s="1"/>
  <c r="K7625" i="23" a="1"/>
  <c r="K7625" i="23" s="1"/>
  <c r="K7626" i="23" a="1"/>
  <c r="K7626" i="23" s="1"/>
  <c r="K7627" i="23" a="1"/>
  <c r="K7627" i="23" s="1"/>
  <c r="K7628" i="23" a="1"/>
  <c r="K7628" i="23" s="1"/>
  <c r="K7629" i="23" a="1"/>
  <c r="K7629" i="23" s="1"/>
  <c r="K7630" i="23" a="1"/>
  <c r="K7630" i="23" s="1"/>
  <c r="K7631" i="23" a="1"/>
  <c r="K7631" i="23" s="1"/>
  <c r="K7632" i="23" a="1"/>
  <c r="K7632" i="23" s="1"/>
  <c r="K7633" i="23" a="1"/>
  <c r="K7633" i="23" s="1"/>
  <c r="K7634" i="23" a="1"/>
  <c r="K7634" i="23" s="1"/>
  <c r="K7635" i="23" a="1"/>
  <c r="K7635" i="23" s="1"/>
  <c r="K7636" i="23" a="1"/>
  <c r="K7636" i="23" s="1"/>
  <c r="K7637" i="23" a="1"/>
  <c r="K7637" i="23" s="1"/>
  <c r="K7638" i="23" a="1"/>
  <c r="K7638" i="23" s="1"/>
  <c r="K7639" i="23" a="1"/>
  <c r="K7639" i="23" s="1"/>
  <c r="K7640" i="23" a="1"/>
  <c r="K7640" i="23" s="1"/>
  <c r="K7641" i="23" a="1"/>
  <c r="K7641" i="23" s="1"/>
  <c r="K7642" i="23" a="1"/>
  <c r="K7642" i="23" s="1"/>
  <c r="K7643" i="23" a="1"/>
  <c r="K7643" i="23" s="1"/>
  <c r="K7644" i="23" a="1"/>
  <c r="K7644" i="23" s="1"/>
  <c r="K7645" i="23" a="1"/>
  <c r="K7645" i="23" s="1"/>
  <c r="K7646" i="23" a="1"/>
  <c r="K7646" i="23" s="1"/>
  <c r="K7647" i="23" a="1"/>
  <c r="K7647" i="23" s="1"/>
  <c r="K7648" i="23" a="1"/>
  <c r="K7648" i="23" s="1"/>
  <c r="K7649" i="23" a="1"/>
  <c r="K7649" i="23" s="1"/>
  <c r="K7650" i="23" a="1"/>
  <c r="K7650" i="23" s="1"/>
  <c r="K7651" i="23" a="1"/>
  <c r="K7651" i="23" s="1"/>
  <c r="K7652" i="23" a="1"/>
  <c r="K7652" i="23" s="1"/>
  <c r="K7653" i="23" a="1"/>
  <c r="K7653" i="23" s="1"/>
  <c r="K7654" i="23" a="1"/>
  <c r="K7654" i="23" s="1"/>
  <c r="K7655" i="23" a="1"/>
  <c r="K7655" i="23" s="1"/>
  <c r="K7656" i="23" a="1"/>
  <c r="K7656" i="23" s="1"/>
  <c r="K7657" i="23" a="1"/>
  <c r="K7657" i="23" s="1"/>
  <c r="K7658" i="23" a="1"/>
  <c r="K7658" i="23" s="1"/>
  <c r="K7659" i="23" a="1"/>
  <c r="K7659" i="23" s="1"/>
  <c r="K7660" i="23" a="1"/>
  <c r="K7660" i="23" s="1"/>
  <c r="K7661" i="23" a="1"/>
  <c r="K7661" i="23" s="1"/>
  <c r="K7662" i="23" a="1"/>
  <c r="K7662" i="23" s="1"/>
  <c r="K7663" i="23" a="1"/>
  <c r="K7663" i="23" s="1"/>
  <c r="K7664" i="23" a="1"/>
  <c r="K7664" i="23" s="1"/>
  <c r="K7665" i="23" a="1"/>
  <c r="K7665" i="23" s="1"/>
  <c r="K7666" i="23" a="1"/>
  <c r="K7666" i="23" s="1"/>
  <c r="K7667" i="23" a="1"/>
  <c r="K7667" i="23" s="1"/>
  <c r="K7668" i="23" a="1"/>
  <c r="K7668" i="23" s="1"/>
  <c r="K7669" i="23" a="1"/>
  <c r="K7669" i="23" s="1"/>
  <c r="K7670" i="23" a="1"/>
  <c r="K7670" i="23" s="1"/>
  <c r="K7671" i="23" a="1"/>
  <c r="K7671" i="23" s="1"/>
  <c r="K7672" i="23" a="1"/>
  <c r="K7672" i="23" s="1"/>
  <c r="K7673" i="23" a="1"/>
  <c r="K7673" i="23" s="1"/>
  <c r="K7674" i="23" a="1"/>
  <c r="K7674" i="23" s="1"/>
  <c r="K7675" i="23" a="1"/>
  <c r="K7675" i="23" s="1"/>
  <c r="K7676" i="23" a="1"/>
  <c r="K7676" i="23" s="1"/>
  <c r="K7677" i="23" a="1"/>
  <c r="K7677" i="23" s="1"/>
  <c r="K7678" i="23" a="1"/>
  <c r="K7678" i="23" s="1"/>
  <c r="K7679" i="23" a="1"/>
  <c r="K7679" i="23" s="1"/>
  <c r="K7680" i="23" a="1"/>
  <c r="K7680" i="23" s="1"/>
  <c r="K7681" i="23" a="1"/>
  <c r="K7681" i="23" s="1"/>
  <c r="K7682" i="23" a="1"/>
  <c r="K7682" i="23" s="1"/>
  <c r="K7683" i="23" a="1"/>
  <c r="K7683" i="23" s="1"/>
  <c r="K7684" i="23" a="1"/>
  <c r="K7684" i="23" s="1"/>
  <c r="K7685" i="23" a="1"/>
  <c r="K7685" i="23" s="1"/>
  <c r="K7686" i="23" a="1"/>
  <c r="K7686" i="23" s="1"/>
  <c r="K7687" i="23" a="1"/>
  <c r="K7687" i="23" s="1"/>
  <c r="K7688" i="23" a="1"/>
  <c r="K7688" i="23" s="1"/>
  <c r="K7689" i="23" a="1"/>
  <c r="K7689" i="23" s="1"/>
  <c r="K7690" i="23" a="1"/>
  <c r="K7690" i="23" s="1"/>
  <c r="K7691" i="23" a="1"/>
  <c r="K7691" i="23" s="1"/>
  <c r="K7692" i="23" a="1"/>
  <c r="K7692" i="23" s="1"/>
  <c r="K7693" i="23" a="1"/>
  <c r="K7693" i="23" s="1"/>
  <c r="K7694" i="23" a="1"/>
  <c r="K7694" i="23" s="1"/>
  <c r="K7695" i="23" a="1"/>
  <c r="K7695" i="23" s="1"/>
  <c r="K7696" i="23" a="1"/>
  <c r="K7696" i="23" s="1"/>
  <c r="K7697" i="23" a="1"/>
  <c r="K7697" i="23" s="1"/>
  <c r="K7698" i="23" a="1"/>
  <c r="K7698" i="23" s="1"/>
  <c r="K7699" i="23" a="1"/>
  <c r="K7699" i="23" s="1"/>
  <c r="K7700" i="23" a="1"/>
  <c r="K7700" i="23" s="1"/>
  <c r="K7701" i="23" a="1"/>
  <c r="K7701" i="23" s="1"/>
  <c r="K7702" i="23" a="1"/>
  <c r="K7702" i="23" s="1"/>
  <c r="K7703" i="23" a="1"/>
  <c r="K7703" i="23" s="1"/>
  <c r="K7704" i="23" a="1"/>
  <c r="K7704" i="23" s="1"/>
  <c r="K7705" i="23" a="1"/>
  <c r="K7705" i="23" s="1"/>
  <c r="K7706" i="23" a="1"/>
  <c r="K7706" i="23" s="1"/>
  <c r="K7707" i="23" a="1"/>
  <c r="K7707" i="23" s="1"/>
  <c r="K7708" i="23" a="1"/>
  <c r="K7708" i="23" s="1"/>
  <c r="K7709" i="23" a="1"/>
  <c r="K7709" i="23" s="1"/>
  <c r="K7710" i="23" a="1"/>
  <c r="K7710" i="23" s="1"/>
  <c r="K7711" i="23" a="1"/>
  <c r="K7711" i="23" s="1"/>
  <c r="K7712" i="23" a="1"/>
  <c r="K7712" i="23" s="1"/>
  <c r="K7713" i="23" a="1"/>
  <c r="K7713" i="23" s="1"/>
  <c r="K7714" i="23" a="1"/>
  <c r="K7714" i="23" s="1"/>
  <c r="K7715" i="23" a="1"/>
  <c r="K7715" i="23" s="1"/>
  <c r="K7716" i="23" a="1"/>
  <c r="K7716" i="23" s="1"/>
  <c r="K7717" i="23" a="1"/>
  <c r="K7717" i="23" s="1"/>
  <c r="K7718" i="23" a="1"/>
  <c r="K7718" i="23" s="1"/>
  <c r="K7719" i="23" a="1"/>
  <c r="K7719" i="23" s="1"/>
  <c r="K7720" i="23" a="1"/>
  <c r="K7720" i="23" s="1"/>
  <c r="K7721" i="23" a="1"/>
  <c r="K7721" i="23" s="1"/>
  <c r="K7722" i="23" a="1"/>
  <c r="K7722" i="23" s="1"/>
  <c r="K7723" i="23" a="1"/>
  <c r="K7723" i="23" s="1"/>
  <c r="K7724" i="23" a="1"/>
  <c r="K7724" i="23" s="1"/>
  <c r="K7725" i="23" a="1"/>
  <c r="K7725" i="23" s="1"/>
  <c r="K7726" i="23" a="1"/>
  <c r="K7726" i="23" s="1"/>
  <c r="K7727" i="23" a="1"/>
  <c r="K7727" i="23" s="1"/>
  <c r="K7728" i="23" a="1"/>
  <c r="K7728" i="23" s="1"/>
  <c r="K7729" i="23" a="1"/>
  <c r="K7729" i="23" s="1"/>
  <c r="K7730" i="23" a="1"/>
  <c r="K7730" i="23" s="1"/>
  <c r="K7731" i="23" a="1"/>
  <c r="K7731" i="23" s="1"/>
  <c r="K7732" i="23" a="1"/>
  <c r="K7732" i="23" s="1"/>
  <c r="K7733" i="23" a="1"/>
  <c r="K7733" i="23" s="1"/>
  <c r="K7734" i="23" a="1"/>
  <c r="K7734" i="23" s="1"/>
  <c r="K7735" i="23" a="1"/>
  <c r="K7735" i="23" s="1"/>
  <c r="K7736" i="23" a="1"/>
  <c r="K7736" i="23" s="1"/>
  <c r="K7737" i="23" a="1"/>
  <c r="K7737" i="23" s="1"/>
  <c r="K7738" i="23" a="1"/>
  <c r="K7738" i="23" s="1"/>
  <c r="K7739" i="23" a="1"/>
  <c r="K7739" i="23" s="1"/>
  <c r="K7740" i="23" a="1"/>
  <c r="K7740" i="23" s="1"/>
  <c r="K7741" i="23" a="1"/>
  <c r="K7741" i="23" s="1"/>
  <c r="K7742" i="23" a="1"/>
  <c r="K7742" i="23" s="1"/>
  <c r="K7743" i="23" a="1"/>
  <c r="K7743" i="23" s="1"/>
  <c r="K7744" i="23" a="1"/>
  <c r="K7744" i="23" s="1"/>
  <c r="K7745" i="23" a="1"/>
  <c r="K7745" i="23" s="1"/>
  <c r="K7746" i="23" a="1"/>
  <c r="K7746" i="23" s="1"/>
  <c r="K7747" i="23" a="1"/>
  <c r="K7747" i="23" s="1"/>
  <c r="K7748" i="23" a="1"/>
  <c r="K7748" i="23" s="1"/>
  <c r="K7749" i="23" a="1"/>
  <c r="K7749" i="23" s="1"/>
  <c r="K7750" i="23" a="1"/>
  <c r="K7750" i="23" s="1"/>
  <c r="K7751" i="23" a="1"/>
  <c r="K7751" i="23" s="1"/>
  <c r="K7752" i="23" a="1"/>
  <c r="K7752" i="23" s="1"/>
  <c r="K7753" i="23" a="1"/>
  <c r="K7753" i="23" s="1"/>
  <c r="K7754" i="23" a="1"/>
  <c r="K7754" i="23" s="1"/>
  <c r="K7755" i="23" a="1"/>
  <c r="K7755" i="23" s="1"/>
  <c r="K7756" i="23" a="1"/>
  <c r="K7756" i="23" s="1"/>
  <c r="K7757" i="23" a="1"/>
  <c r="K7757" i="23" s="1"/>
  <c r="K7758" i="23" a="1"/>
  <c r="K7758" i="23" s="1"/>
  <c r="K7759" i="23" a="1"/>
  <c r="K7759" i="23" s="1"/>
  <c r="K7760" i="23" a="1"/>
  <c r="K7760" i="23" s="1"/>
  <c r="K7761" i="23" a="1"/>
  <c r="K7761" i="23"/>
  <c r="K7762" i="23" a="1"/>
  <c r="K7762" i="23" s="1"/>
  <c r="K7763" i="23" a="1"/>
  <c r="K7763" i="23" s="1"/>
  <c r="K7764" i="23" a="1"/>
  <c r="K7764" i="23" s="1"/>
  <c r="K7765" i="23" a="1"/>
  <c r="K7765" i="23" s="1"/>
  <c r="K7766" i="23" a="1"/>
  <c r="K7766" i="23" s="1"/>
  <c r="K7767" i="23" a="1"/>
  <c r="K7767" i="23" s="1"/>
  <c r="K7768" i="23" a="1"/>
  <c r="K7768" i="23" s="1"/>
  <c r="K7769" i="23" a="1"/>
  <c r="K7769" i="23" s="1"/>
  <c r="K7770" i="23" a="1"/>
  <c r="K7770" i="23" s="1"/>
  <c r="K7771" i="23" a="1"/>
  <c r="K7771" i="23" s="1"/>
  <c r="K7772" i="23" a="1"/>
  <c r="K7772" i="23" s="1"/>
  <c r="K7773" i="23" a="1"/>
  <c r="K7773" i="23" s="1"/>
  <c r="K7774" i="23" a="1"/>
  <c r="K7774" i="23" s="1"/>
  <c r="K7775" i="23" a="1"/>
  <c r="K7775" i="23" s="1"/>
  <c r="K7776" i="23" a="1"/>
  <c r="K7776" i="23" s="1"/>
  <c r="K7777" i="23" a="1"/>
  <c r="K7777" i="23" s="1"/>
  <c r="K7778" i="23" a="1"/>
  <c r="K7778" i="23" s="1"/>
  <c r="K7779" i="23" a="1"/>
  <c r="K7779" i="23" s="1"/>
  <c r="K7780" i="23" a="1"/>
  <c r="K7780" i="23" s="1"/>
  <c r="K7781" i="23" a="1"/>
  <c r="K7781" i="23" s="1"/>
  <c r="K7782" i="23" a="1"/>
  <c r="K7782" i="23" s="1"/>
  <c r="K7783" i="23" a="1"/>
  <c r="K7783" i="23" s="1"/>
  <c r="K7784" i="23" a="1"/>
  <c r="K7784" i="23" s="1"/>
  <c r="K7785" i="23" a="1"/>
  <c r="K7785" i="23" s="1"/>
  <c r="K7786" i="23" a="1"/>
  <c r="K7786" i="23" s="1"/>
  <c r="K7787" i="23" a="1"/>
  <c r="K7787" i="23" s="1"/>
  <c r="K7788" i="23" a="1"/>
  <c r="K7788" i="23" s="1"/>
  <c r="K7789" i="23" a="1"/>
  <c r="K7789" i="23" s="1"/>
  <c r="K7790" i="23" a="1"/>
  <c r="K7790" i="23" s="1"/>
  <c r="K7791" i="23" a="1"/>
  <c r="K7791" i="23" s="1"/>
  <c r="K7792" i="23" a="1"/>
  <c r="K7792" i="23" s="1"/>
  <c r="K7793" i="23" a="1"/>
  <c r="K7793" i="23" s="1"/>
  <c r="K7794" i="23" a="1"/>
  <c r="K7794" i="23" s="1"/>
  <c r="K7795" i="23" a="1"/>
  <c r="K7795" i="23" s="1"/>
  <c r="K7796" i="23" a="1"/>
  <c r="K7796" i="23" s="1"/>
  <c r="K7797" i="23" a="1"/>
  <c r="K7797" i="23" s="1"/>
  <c r="K7798" i="23" a="1"/>
  <c r="K7798" i="23" s="1"/>
  <c r="K7799" i="23" a="1"/>
  <c r="K7799" i="23" s="1"/>
  <c r="K7800" i="23" a="1"/>
  <c r="K7800" i="23" s="1"/>
  <c r="K7801" i="23" a="1"/>
  <c r="K7801" i="23" s="1"/>
  <c r="K7802" i="23" a="1"/>
  <c r="K7802" i="23" s="1"/>
  <c r="K7803" i="23" a="1"/>
  <c r="K7803" i="23" s="1"/>
  <c r="K7804" i="23" a="1"/>
  <c r="K7804" i="23" s="1"/>
  <c r="K7805" i="23" a="1"/>
  <c r="K7805" i="23" s="1"/>
  <c r="K7806" i="23" a="1"/>
  <c r="K7806" i="23" s="1"/>
  <c r="K7807" i="23" a="1"/>
  <c r="K7807" i="23" s="1"/>
  <c r="K7808" i="23" a="1"/>
  <c r="K7808" i="23" s="1"/>
  <c r="K7809" i="23" a="1"/>
  <c r="K7809" i="23" s="1"/>
  <c r="K7810" i="23" a="1"/>
  <c r="K7810" i="23" s="1"/>
  <c r="K7811" i="23" a="1"/>
  <c r="K7811" i="23" s="1"/>
  <c r="K7812" i="23" a="1"/>
  <c r="K7812" i="23" s="1"/>
  <c r="K7813" i="23" a="1"/>
  <c r="K7813" i="23" s="1"/>
  <c r="K7814" i="23" a="1"/>
  <c r="K7814" i="23" s="1"/>
  <c r="K7815" i="23" a="1"/>
  <c r="K7815" i="23" s="1"/>
  <c r="K7816" i="23" a="1"/>
  <c r="K7816" i="23" s="1"/>
  <c r="K7817" i="23" a="1"/>
  <c r="K7817" i="23" s="1"/>
  <c r="K7818" i="23" a="1"/>
  <c r="K7818" i="23" s="1"/>
  <c r="K7819" i="23" a="1"/>
  <c r="K7819" i="23" s="1"/>
  <c r="K7820" i="23" a="1"/>
  <c r="K7820" i="23" s="1"/>
  <c r="K7821" i="23" a="1"/>
  <c r="K7821" i="23" s="1"/>
  <c r="K7822" i="23" a="1"/>
  <c r="K7822" i="23" s="1"/>
  <c r="K7823" i="23" a="1"/>
  <c r="K7823" i="23" s="1"/>
  <c r="K7824" i="23" a="1"/>
  <c r="K7824" i="23" s="1"/>
  <c r="K7825" i="23" a="1"/>
  <c r="K7825" i="23" s="1"/>
  <c r="K7826" i="23" a="1"/>
  <c r="K7826" i="23" s="1"/>
  <c r="K7827" i="23" a="1"/>
  <c r="K7827" i="23" s="1"/>
  <c r="K7828" i="23" a="1"/>
  <c r="K7828" i="23" s="1"/>
  <c r="K7829" i="23" a="1"/>
  <c r="K7829" i="23" s="1"/>
  <c r="K7830" i="23" a="1"/>
  <c r="K7830" i="23" s="1"/>
  <c r="K7831" i="23" a="1"/>
  <c r="K7831" i="23" s="1"/>
  <c r="K7832" i="23" a="1"/>
  <c r="K7832" i="23" s="1"/>
  <c r="K7833" i="23" a="1"/>
  <c r="K7833" i="23" s="1"/>
  <c r="K7834" i="23" a="1"/>
  <c r="K7834" i="23" s="1"/>
  <c r="K7835" i="23" a="1"/>
  <c r="K7835" i="23" s="1"/>
  <c r="K7836" i="23" a="1"/>
  <c r="K7836" i="23" s="1"/>
  <c r="K7837" i="23" a="1"/>
  <c r="K7837" i="23" s="1"/>
  <c r="K7838" i="23" a="1"/>
  <c r="K7838" i="23" s="1"/>
  <c r="K7839" i="23" a="1"/>
  <c r="K7839" i="23" s="1"/>
  <c r="K7840" i="23" a="1"/>
  <c r="K7840" i="23" s="1"/>
  <c r="K7841" i="23" a="1"/>
  <c r="K7841" i="23" s="1"/>
  <c r="K7842" i="23" a="1"/>
  <c r="K7842" i="23" s="1"/>
  <c r="K7843" i="23" a="1"/>
  <c r="K7843" i="23" s="1"/>
  <c r="K7844" i="23" a="1"/>
  <c r="K7844" i="23" s="1"/>
  <c r="K7845" i="23" a="1"/>
  <c r="K7845" i="23" s="1"/>
  <c r="K7846" i="23" a="1"/>
  <c r="K7846" i="23" s="1"/>
  <c r="K7847" i="23" a="1"/>
  <c r="K7847" i="23" s="1"/>
  <c r="K7848" i="23" a="1"/>
  <c r="K7848" i="23" s="1"/>
  <c r="K7849" i="23" a="1"/>
  <c r="K7849" i="23" s="1"/>
  <c r="K7850" i="23" a="1"/>
  <c r="K7850" i="23" s="1"/>
  <c r="K7851" i="23" a="1"/>
  <c r="K7851" i="23" s="1"/>
  <c r="K7852" i="23" a="1"/>
  <c r="K7852" i="23" s="1"/>
  <c r="K7853" i="23" a="1"/>
  <c r="K7853" i="23" s="1"/>
  <c r="K7854" i="23" a="1"/>
  <c r="K7854" i="23" s="1"/>
  <c r="K7855" i="23" a="1"/>
  <c r="K7855" i="23" s="1"/>
  <c r="K7856" i="23" a="1"/>
  <c r="K7856" i="23" s="1"/>
  <c r="K7857" i="23" a="1"/>
  <c r="K7857" i="23" s="1"/>
  <c r="K7858" i="23" a="1"/>
  <c r="K7858" i="23" s="1"/>
  <c r="K7859" i="23" a="1"/>
  <c r="K7859" i="23" s="1"/>
  <c r="K7860" i="23" a="1"/>
  <c r="K7860" i="23" s="1"/>
  <c r="K7861" i="23" a="1"/>
  <c r="K7861" i="23" s="1"/>
  <c r="K7862" i="23" a="1"/>
  <c r="K7862" i="23" s="1"/>
  <c r="K7863" i="23" a="1"/>
  <c r="K7863" i="23" s="1"/>
  <c r="K7864" i="23" a="1"/>
  <c r="K7864" i="23" s="1"/>
  <c r="K7865" i="23" a="1"/>
  <c r="K7865" i="23" s="1"/>
  <c r="K7866" i="23" a="1"/>
  <c r="K7866" i="23" s="1"/>
  <c r="K7867" i="23" a="1"/>
  <c r="K7867" i="23" s="1"/>
  <c r="K7868" i="23" a="1"/>
  <c r="K7868" i="23" s="1"/>
  <c r="K7869" i="23" a="1"/>
  <c r="K7869" i="23" s="1"/>
  <c r="K7870" i="23" a="1"/>
  <c r="K7870" i="23" s="1"/>
  <c r="K7871" i="23" a="1"/>
  <c r="K7871" i="23" s="1"/>
  <c r="K7872" i="23" a="1"/>
  <c r="K7872" i="23" s="1"/>
  <c r="K7873" i="23" a="1"/>
  <c r="K7873" i="23" s="1"/>
  <c r="K7874" i="23" a="1"/>
  <c r="K7874" i="23" s="1"/>
  <c r="K7875" i="23" a="1"/>
  <c r="K7875" i="23" s="1"/>
  <c r="K7876" i="23" a="1"/>
  <c r="K7876" i="23" s="1"/>
  <c r="K7877" i="23" a="1"/>
  <c r="K7877" i="23" s="1"/>
  <c r="K7878" i="23" a="1"/>
  <c r="K7878" i="23" s="1"/>
  <c r="K7879" i="23" a="1"/>
  <c r="K7879" i="23" s="1"/>
  <c r="K7880" i="23" a="1"/>
  <c r="K7880" i="23" s="1"/>
  <c r="K7881" i="23" a="1"/>
  <c r="K7881" i="23" s="1"/>
  <c r="K7882" i="23" a="1"/>
  <c r="K7882" i="23" s="1"/>
  <c r="K7883" i="23" a="1"/>
  <c r="K7883" i="23" s="1"/>
  <c r="K7884" i="23" a="1"/>
  <c r="K7884" i="23" s="1"/>
  <c r="K7885" i="23" a="1"/>
  <c r="K7885" i="23" s="1"/>
  <c r="K7886" i="23" a="1"/>
  <c r="K7886" i="23" s="1"/>
  <c r="K7887" i="23" a="1"/>
  <c r="K7887" i="23" s="1"/>
  <c r="K7888" i="23" a="1"/>
  <c r="K7888" i="23" s="1"/>
  <c r="K7889" i="23" a="1"/>
  <c r="K7889" i="23" s="1"/>
  <c r="K7890" i="23" a="1"/>
  <c r="K7890" i="23" s="1"/>
  <c r="K7891" i="23" a="1"/>
  <c r="K7891" i="23" s="1"/>
  <c r="K7892" i="23" a="1"/>
  <c r="K7892" i="23" s="1"/>
  <c r="K7893" i="23" a="1"/>
  <c r="K7893" i="23" s="1"/>
  <c r="K7894" i="23" a="1"/>
  <c r="K7894" i="23" s="1"/>
  <c r="K7895" i="23" a="1"/>
  <c r="K7895" i="23" s="1"/>
  <c r="K7896" i="23" a="1"/>
  <c r="K7896" i="23" s="1"/>
  <c r="K7897" i="23" a="1"/>
  <c r="K7897" i="23" s="1"/>
  <c r="K7898" i="23" a="1"/>
  <c r="K7898" i="23" s="1"/>
  <c r="K7899" i="23" a="1"/>
  <c r="K7899" i="23" s="1"/>
  <c r="K7900" i="23" a="1"/>
  <c r="K7900" i="23" s="1"/>
  <c r="K7901" i="23" a="1"/>
  <c r="K7901" i="23" s="1"/>
  <c r="K7902" i="23" a="1"/>
  <c r="K7902" i="23" s="1"/>
  <c r="K7903" i="23" a="1"/>
  <c r="K7903" i="23" s="1"/>
  <c r="K7904" i="23" a="1"/>
  <c r="K7904" i="23" s="1"/>
  <c r="K7905" i="23" a="1"/>
  <c r="K7905" i="23" s="1"/>
  <c r="K7906" i="23" a="1"/>
  <c r="K7906" i="23" s="1"/>
  <c r="K7907" i="23" a="1"/>
  <c r="K7907" i="23" s="1"/>
  <c r="K7908" i="23" a="1"/>
  <c r="K7908" i="23" s="1"/>
  <c r="K7909" i="23" a="1"/>
  <c r="K7909" i="23" s="1"/>
  <c r="K7910" i="23" a="1"/>
  <c r="K7910" i="23" s="1"/>
  <c r="K7911" i="23" a="1"/>
  <c r="K7911" i="23" s="1"/>
  <c r="K7912" i="23" a="1"/>
  <c r="K7912" i="23" s="1"/>
  <c r="K7913" i="23" a="1"/>
  <c r="K7913" i="23" s="1"/>
  <c r="K7914" i="23" a="1"/>
  <c r="K7914" i="23" s="1"/>
  <c r="K7915" i="23" a="1"/>
  <c r="K7915" i="23" s="1"/>
  <c r="K7916" i="23" a="1"/>
  <c r="K7916" i="23" s="1"/>
  <c r="K7917" i="23" a="1"/>
  <c r="K7917" i="23" s="1"/>
  <c r="K7918" i="23" a="1"/>
  <c r="K7918" i="23" s="1"/>
  <c r="K7919" i="23" a="1"/>
  <c r="K7919" i="23" s="1"/>
  <c r="K7920" i="23" a="1"/>
  <c r="K7920" i="23" s="1"/>
  <c r="K7921" i="23" a="1"/>
  <c r="K7921" i="23" s="1"/>
  <c r="K7922" i="23" a="1"/>
  <c r="K7922" i="23" s="1"/>
  <c r="K7923" i="23" a="1"/>
  <c r="K7923" i="23" s="1"/>
  <c r="K7924" i="23" a="1"/>
  <c r="K7924" i="23" s="1"/>
  <c r="K7925" i="23" a="1"/>
  <c r="K7925" i="23" s="1"/>
  <c r="K7926" i="23" a="1"/>
  <c r="K7926" i="23" s="1"/>
  <c r="K7927" i="23" a="1"/>
  <c r="K7927" i="23" s="1"/>
  <c r="K7928" i="23" a="1"/>
  <c r="K7928" i="23" s="1"/>
  <c r="K7929" i="23" a="1"/>
  <c r="K7929" i="23" s="1"/>
  <c r="K7930" i="23" a="1"/>
  <c r="K7930" i="23" s="1"/>
  <c r="K7931" i="23" a="1"/>
  <c r="K7931" i="23" s="1"/>
  <c r="K7932" i="23" a="1"/>
  <c r="K7932" i="23" s="1"/>
  <c r="K7933" i="23" a="1"/>
  <c r="K7933" i="23" s="1"/>
  <c r="K7934" i="23" a="1"/>
  <c r="K7934" i="23" s="1"/>
  <c r="K7935" i="23" a="1"/>
  <c r="K7935" i="23" s="1"/>
  <c r="K7936" i="23" a="1"/>
  <c r="K7936" i="23" s="1"/>
  <c r="K7937" i="23" a="1"/>
  <c r="K7937" i="23" s="1"/>
  <c r="K7938" i="23" a="1"/>
  <c r="K7938" i="23" s="1"/>
  <c r="K7939" i="23" a="1"/>
  <c r="K7939" i="23" s="1"/>
  <c r="K7940" i="23" a="1"/>
  <c r="K7940" i="23" s="1"/>
  <c r="K7941" i="23" a="1"/>
  <c r="K7941" i="23" s="1"/>
  <c r="K7942" i="23" a="1"/>
  <c r="K7942" i="23" s="1"/>
  <c r="K7943" i="23" a="1"/>
  <c r="K7943" i="23" s="1"/>
  <c r="K7944" i="23" a="1"/>
  <c r="K7944" i="23" s="1"/>
  <c r="K7945" i="23" a="1"/>
  <c r="K7945" i="23" s="1"/>
  <c r="K7946" i="23" a="1"/>
  <c r="K7946" i="23" s="1"/>
  <c r="K7947" i="23" a="1"/>
  <c r="K7947" i="23" s="1"/>
  <c r="K7948" i="23" a="1"/>
  <c r="K7948" i="23" s="1"/>
  <c r="K7949" i="23" a="1"/>
  <c r="K7949" i="23" s="1"/>
  <c r="K7950" i="23" a="1"/>
  <c r="K7950" i="23" s="1"/>
  <c r="K7951" i="23" a="1"/>
  <c r="K7951" i="23" s="1"/>
  <c r="K7952" i="23" a="1"/>
  <c r="K7952" i="23" s="1"/>
  <c r="K7953" i="23" a="1"/>
  <c r="K7953" i="23" s="1"/>
  <c r="K7954" i="23" a="1"/>
  <c r="K7954" i="23" s="1"/>
  <c r="K7955" i="23" a="1"/>
  <c r="K7955" i="23" s="1"/>
  <c r="K7956" i="23" a="1"/>
  <c r="K7956" i="23" s="1"/>
  <c r="K7957" i="23" a="1"/>
  <c r="K7957" i="23" s="1"/>
  <c r="K7958" i="23" a="1"/>
  <c r="K7958" i="23" s="1"/>
  <c r="K7959" i="23" a="1"/>
  <c r="K7959" i="23" s="1"/>
  <c r="K7960" i="23" a="1"/>
  <c r="K7960" i="23" s="1"/>
  <c r="K7961" i="23" a="1"/>
  <c r="K7961" i="23" s="1"/>
  <c r="K7962" i="23" a="1"/>
  <c r="K7962" i="23" s="1"/>
  <c r="K7963" i="23" a="1"/>
  <c r="K7963" i="23" s="1"/>
  <c r="K7964" i="23" a="1"/>
  <c r="K7964" i="23" s="1"/>
  <c r="K7965" i="23" a="1"/>
  <c r="K7965" i="23" s="1"/>
  <c r="K7966" i="23" a="1"/>
  <c r="K7966" i="23" s="1"/>
  <c r="K7967" i="23" a="1"/>
  <c r="K7967" i="23" s="1"/>
  <c r="K7968" i="23" a="1"/>
  <c r="K7968" i="23" s="1"/>
  <c r="K7969" i="23" a="1"/>
  <c r="K7969" i="23" s="1"/>
  <c r="K7970" i="23" a="1"/>
  <c r="K7970" i="23" s="1"/>
  <c r="K7971" i="23" a="1"/>
  <c r="K7971" i="23" s="1"/>
  <c r="K7972" i="23" a="1"/>
  <c r="K7972" i="23" s="1"/>
  <c r="K7973" i="23" a="1"/>
  <c r="K7973" i="23" s="1"/>
  <c r="K7974" i="23" a="1"/>
  <c r="K7974" i="23" s="1"/>
  <c r="K7975" i="23" a="1"/>
  <c r="K7975" i="23" s="1"/>
  <c r="K7976" i="23" a="1"/>
  <c r="K7976" i="23" s="1"/>
  <c r="K7977" i="23" a="1"/>
  <c r="K7977" i="23" s="1"/>
  <c r="K7978" i="23" a="1"/>
  <c r="K7978" i="23" s="1"/>
  <c r="K7979" i="23" a="1"/>
  <c r="K7979" i="23" s="1"/>
  <c r="K7980" i="23" a="1"/>
  <c r="K7980" i="23" s="1"/>
  <c r="K7981" i="23" a="1"/>
  <c r="K7981" i="23" s="1"/>
  <c r="K7982" i="23" a="1"/>
  <c r="K7982" i="23" s="1"/>
  <c r="K7983" i="23" a="1"/>
  <c r="K7983" i="23" s="1"/>
  <c r="K7984" i="23" a="1"/>
  <c r="K7984" i="23" s="1"/>
  <c r="K7985" i="23" a="1"/>
  <c r="K7985" i="23" s="1"/>
  <c r="K7986" i="23" a="1"/>
  <c r="K7986" i="23" s="1"/>
  <c r="K7987" i="23" a="1"/>
  <c r="K7987" i="23" s="1"/>
  <c r="K7988" i="23" a="1"/>
  <c r="K7988" i="23" s="1"/>
  <c r="K7989" i="23" a="1"/>
  <c r="K7989" i="23" s="1"/>
  <c r="K7990" i="23" a="1"/>
  <c r="K7990" i="23" s="1"/>
  <c r="K7991" i="23" a="1"/>
  <c r="K7991" i="23" s="1"/>
  <c r="K7992" i="23" a="1"/>
  <c r="K7992" i="23" s="1"/>
  <c r="K7993" i="23" a="1"/>
  <c r="K7993" i="23" s="1"/>
  <c r="K7994" i="23" a="1"/>
  <c r="K7994" i="23" s="1"/>
  <c r="K7995" i="23" a="1"/>
  <c r="K7995" i="23" s="1"/>
  <c r="K7996" i="23" a="1"/>
  <c r="K7996" i="23" s="1"/>
  <c r="K7997" i="23" a="1"/>
  <c r="K7997" i="23" s="1"/>
  <c r="K7998" i="23" a="1"/>
  <c r="K7998" i="23" s="1"/>
  <c r="K7999" i="23" a="1"/>
  <c r="K7999" i="23" s="1"/>
  <c r="K8000" i="23" a="1"/>
  <c r="K8000" i="23" s="1"/>
  <c r="K8001" i="23" a="1"/>
  <c r="K8001" i="23" s="1"/>
  <c r="K8002" i="23" a="1"/>
  <c r="K8002" i="23" s="1"/>
  <c r="K8003" i="23" a="1"/>
  <c r="K8003" i="23" s="1"/>
  <c r="K8004" i="23" a="1"/>
  <c r="K8004" i="23" s="1"/>
  <c r="K8005" i="23" a="1"/>
  <c r="K8005" i="23" s="1"/>
  <c r="K8006" i="23" a="1"/>
  <c r="K8006" i="23" s="1"/>
  <c r="K8007" i="23" a="1"/>
  <c r="K8007" i="23" s="1"/>
  <c r="K8008" i="23" a="1"/>
  <c r="K8008" i="23" s="1"/>
  <c r="K8009" i="23" a="1"/>
  <c r="K8009" i="23" s="1"/>
  <c r="K8010" i="23" a="1"/>
  <c r="K8010" i="23" s="1"/>
  <c r="K8011" i="23" a="1"/>
  <c r="K8011" i="23" s="1"/>
  <c r="K8012" i="23" a="1"/>
  <c r="K8012" i="23" s="1"/>
  <c r="K8013" i="23" a="1"/>
  <c r="K8013" i="23" s="1"/>
  <c r="K8014" i="23" a="1"/>
  <c r="K8014" i="23" s="1"/>
  <c r="K8015" i="23" a="1"/>
  <c r="K8015" i="23" s="1"/>
  <c r="K8016" i="23" a="1"/>
  <c r="K8016" i="23" s="1"/>
  <c r="K8017" i="23" a="1"/>
  <c r="K8017" i="23" s="1"/>
  <c r="K8018" i="23" a="1"/>
  <c r="K8018" i="23" s="1"/>
  <c r="K8019" i="23" a="1"/>
  <c r="K8019" i="23" s="1"/>
  <c r="K8020" i="23" a="1"/>
  <c r="K8020" i="23" s="1"/>
  <c r="K8021" i="23" a="1"/>
  <c r="K8021" i="23" s="1"/>
  <c r="K8022" i="23" a="1"/>
  <c r="K8022" i="23" s="1"/>
  <c r="K8023" i="23" a="1"/>
  <c r="K8023" i="23" s="1"/>
  <c r="K8024" i="23" a="1"/>
  <c r="K8024" i="23" s="1"/>
  <c r="K8025" i="23" a="1"/>
  <c r="K8025" i="23" s="1"/>
  <c r="K8026" i="23" a="1"/>
  <c r="K8026" i="23" s="1"/>
  <c r="K8027" i="23" a="1"/>
  <c r="K8027" i="23" s="1"/>
  <c r="K8028" i="23" a="1"/>
  <c r="K8028" i="23" s="1"/>
  <c r="K8029" i="23" a="1"/>
  <c r="K8029" i="23" s="1"/>
  <c r="K8030" i="23" a="1"/>
  <c r="K8030" i="23" s="1"/>
  <c r="K8031" i="23" a="1"/>
  <c r="K8031" i="23" s="1"/>
  <c r="K8032" i="23" a="1"/>
  <c r="K8032" i="23" s="1"/>
  <c r="K8033" i="23" a="1"/>
  <c r="K8033" i="23" s="1"/>
  <c r="K8034" i="23" a="1"/>
  <c r="K8034" i="23" s="1"/>
  <c r="K8035" i="23" a="1"/>
  <c r="K8035" i="23" s="1"/>
  <c r="K8036" i="23" a="1"/>
  <c r="K8036" i="23" s="1"/>
  <c r="K8037" i="23" a="1"/>
  <c r="K8037" i="23" s="1"/>
  <c r="K8038" i="23" a="1"/>
  <c r="K8038" i="23" s="1"/>
  <c r="K8039" i="23" a="1"/>
  <c r="K8039" i="23" s="1"/>
  <c r="K8040" i="23" a="1"/>
  <c r="K8040" i="23" s="1"/>
  <c r="K8041" i="23" a="1"/>
  <c r="K8041" i="23" s="1"/>
  <c r="K8042" i="23" a="1"/>
  <c r="K8042" i="23" s="1"/>
  <c r="K8043" i="23" a="1"/>
  <c r="K8043" i="23" s="1"/>
  <c r="K8044" i="23" a="1"/>
  <c r="K8044" i="23" s="1"/>
  <c r="K8045" i="23" a="1"/>
  <c r="K8045" i="23" s="1"/>
  <c r="K8046" i="23" a="1"/>
  <c r="K8046" i="23" s="1"/>
  <c r="K8047" i="23" a="1"/>
  <c r="K8047" i="23" s="1"/>
  <c r="K8048" i="23" a="1"/>
  <c r="K8048" i="23" s="1"/>
  <c r="K8049" i="23" a="1"/>
  <c r="K8049" i="23" s="1"/>
  <c r="K8050" i="23" a="1"/>
  <c r="K8050" i="23" s="1"/>
  <c r="K8051" i="23" a="1"/>
  <c r="K8051" i="23" s="1"/>
  <c r="K8052" i="23" a="1"/>
  <c r="K8052" i="23" s="1"/>
  <c r="K8053" i="23" a="1"/>
  <c r="K8053" i="23" s="1"/>
  <c r="K8054" i="23" a="1"/>
  <c r="K8054" i="23" s="1"/>
  <c r="K8055" i="23" a="1"/>
  <c r="K8055" i="23" s="1"/>
  <c r="K8056" i="23" a="1"/>
  <c r="K8056" i="23" s="1"/>
  <c r="K8057" i="23" a="1"/>
  <c r="K8057" i="23" s="1"/>
  <c r="K8058" i="23" a="1"/>
  <c r="K8058" i="23" s="1"/>
  <c r="K8059" i="23" a="1"/>
  <c r="K8059" i="23" s="1"/>
  <c r="K8060" i="23" a="1"/>
  <c r="K8060" i="23" s="1"/>
  <c r="K8061" i="23" a="1"/>
  <c r="K8061" i="23" s="1"/>
  <c r="K8062" i="23" a="1"/>
  <c r="K8062" i="23" s="1"/>
  <c r="K8063" i="23" a="1"/>
  <c r="K8063" i="23" s="1"/>
  <c r="K8064" i="23" a="1"/>
  <c r="K8064" i="23" s="1"/>
  <c r="K8065" i="23" a="1"/>
  <c r="K8065" i="23" s="1"/>
  <c r="K8066" i="23" a="1"/>
  <c r="K8066" i="23" s="1"/>
  <c r="K8067" i="23" a="1"/>
  <c r="K8067" i="23" s="1"/>
  <c r="K8068" i="23" a="1"/>
  <c r="K8068" i="23" s="1"/>
  <c r="K8069" i="23" a="1"/>
  <c r="K8069" i="23" s="1"/>
  <c r="K8070" i="23" a="1"/>
  <c r="K8070" i="23" s="1"/>
  <c r="K8071" i="23" a="1"/>
  <c r="K8071" i="23" s="1"/>
  <c r="K8072" i="23" a="1"/>
  <c r="K8072" i="23" s="1"/>
  <c r="K8073" i="23" a="1"/>
  <c r="K8073" i="23" s="1"/>
  <c r="K8074" i="23" a="1"/>
  <c r="K8074" i="23" s="1"/>
  <c r="K8075" i="23" a="1"/>
  <c r="K8075" i="23" s="1"/>
  <c r="K8076" i="23" a="1"/>
  <c r="K8076" i="23" s="1"/>
  <c r="K8077" i="23" a="1"/>
  <c r="K8077" i="23" s="1"/>
  <c r="K8078" i="23" a="1"/>
  <c r="K8078" i="23" s="1"/>
  <c r="K8079" i="23" a="1"/>
  <c r="K8079" i="23" s="1"/>
  <c r="K8080" i="23" a="1"/>
  <c r="K8080" i="23" s="1"/>
  <c r="K8081" i="23" a="1"/>
  <c r="K8081" i="23" s="1"/>
  <c r="K8082" i="23" a="1"/>
  <c r="K8082" i="23" s="1"/>
  <c r="K8083" i="23" a="1"/>
  <c r="K8083" i="23" s="1"/>
  <c r="K8084" i="23" a="1"/>
  <c r="K8084" i="23" s="1"/>
  <c r="K8085" i="23" a="1"/>
  <c r="K8085" i="23" s="1"/>
  <c r="K8086" i="23" a="1"/>
  <c r="K8086" i="23" s="1"/>
  <c r="K8087" i="23" a="1"/>
  <c r="K8087" i="23" s="1"/>
  <c r="K8088" i="23" a="1"/>
  <c r="K8088" i="23" s="1"/>
  <c r="K8089" i="23" a="1"/>
  <c r="K8089" i="23" s="1"/>
  <c r="K8090" i="23" a="1"/>
  <c r="K8090" i="23" s="1"/>
  <c r="K8091" i="23" a="1"/>
  <c r="K8091" i="23" s="1"/>
  <c r="K8092" i="23" a="1"/>
  <c r="K8092" i="23" s="1"/>
  <c r="K8093" i="23" a="1"/>
  <c r="K8093" i="23" s="1"/>
  <c r="K8094" i="23" a="1"/>
  <c r="K8094" i="23" s="1"/>
  <c r="K8095" i="23" a="1"/>
  <c r="K8095" i="23" s="1"/>
  <c r="K8096" i="23" a="1"/>
  <c r="K8096" i="23" s="1"/>
  <c r="K8097" i="23" a="1"/>
  <c r="K8097" i="23" s="1"/>
  <c r="K8098" i="23" a="1"/>
  <c r="K8098" i="23" s="1"/>
  <c r="K8099" i="23" a="1"/>
  <c r="K8099" i="23" s="1"/>
  <c r="K8100" i="23" a="1"/>
  <c r="K8100" i="23" s="1"/>
  <c r="K8101" i="23" a="1"/>
  <c r="K8101" i="23" s="1"/>
  <c r="K8102" i="23" a="1"/>
  <c r="K8102" i="23" s="1"/>
  <c r="K8103" i="23" a="1"/>
  <c r="K8103" i="23" s="1"/>
  <c r="K8104" i="23" a="1"/>
  <c r="K8104" i="23" s="1"/>
  <c r="K8105" i="23" a="1"/>
  <c r="K8105" i="23" s="1"/>
  <c r="K8106" i="23" a="1"/>
  <c r="K8106" i="23" s="1"/>
  <c r="K8107" i="23" a="1"/>
  <c r="K8107" i="23" s="1"/>
  <c r="K8108" i="23" a="1"/>
  <c r="K8108" i="23" s="1"/>
  <c r="K8109" i="23" a="1"/>
  <c r="K8109" i="23" s="1"/>
  <c r="K8110" i="23" a="1"/>
  <c r="K8110" i="23" s="1"/>
  <c r="K8111" i="23" a="1"/>
  <c r="K8111" i="23" s="1"/>
  <c r="K8112" i="23" a="1"/>
  <c r="K8112" i="23" s="1"/>
  <c r="K8113" i="23" a="1"/>
  <c r="K8113" i="23" s="1"/>
  <c r="K8114" i="23" a="1"/>
  <c r="K8114" i="23" s="1"/>
  <c r="K8115" i="23" a="1"/>
  <c r="K8115" i="23" s="1"/>
  <c r="K8116" i="23" a="1"/>
  <c r="K8116" i="23" s="1"/>
  <c r="K8117" i="23" a="1"/>
  <c r="K8117" i="23" s="1"/>
  <c r="K8118" i="23" a="1"/>
  <c r="K8118" i="23" s="1"/>
  <c r="K8119" i="23" a="1"/>
  <c r="K8119" i="23" s="1"/>
  <c r="K8120" i="23" a="1"/>
  <c r="K8120" i="23" s="1"/>
  <c r="K8121" i="23" a="1"/>
  <c r="K8121" i="23" s="1"/>
  <c r="K8122" i="23" a="1"/>
  <c r="K8122" i="23" s="1"/>
  <c r="K8123" i="23" a="1"/>
  <c r="K8123" i="23" s="1"/>
  <c r="K8124" i="23" a="1"/>
  <c r="K8124" i="23" s="1"/>
  <c r="K8125" i="23" a="1"/>
  <c r="K8125" i="23" s="1"/>
  <c r="K8126" i="23" a="1"/>
  <c r="K8126" i="23" s="1"/>
  <c r="K8127" i="23" a="1"/>
  <c r="K8127" i="23" s="1"/>
  <c r="K8128" i="23" a="1"/>
  <c r="K8128" i="23" s="1"/>
  <c r="K8129" i="23" a="1"/>
  <c r="K8129" i="23" s="1"/>
  <c r="K8130" i="23" a="1"/>
  <c r="K8130" i="23" s="1"/>
  <c r="K8131" i="23" a="1"/>
  <c r="K8131" i="23" s="1"/>
  <c r="K8132" i="23" a="1"/>
  <c r="K8132" i="23" s="1"/>
  <c r="K8133" i="23" a="1"/>
  <c r="K8133" i="23" s="1"/>
  <c r="K8134" i="23" a="1"/>
  <c r="K8134" i="23" s="1"/>
  <c r="K8135" i="23" a="1"/>
  <c r="K8135" i="23" s="1"/>
  <c r="K8136" i="23" a="1"/>
  <c r="K8136" i="23" s="1"/>
  <c r="K8137" i="23" a="1"/>
  <c r="K8137" i="23" s="1"/>
  <c r="K8138" i="23" a="1"/>
  <c r="K8138" i="23" s="1"/>
  <c r="K8139" i="23" a="1"/>
  <c r="K8139" i="23" s="1"/>
  <c r="K8140" i="23" a="1"/>
  <c r="K8140" i="23" s="1"/>
  <c r="K8141" i="23" a="1"/>
  <c r="K8141" i="23" s="1"/>
  <c r="K8142" i="23" a="1"/>
  <c r="K8142" i="23" s="1"/>
  <c r="K8143" i="23" a="1"/>
  <c r="K8143" i="23" s="1"/>
  <c r="K8144" i="23" a="1"/>
  <c r="K8144" i="23" s="1"/>
  <c r="K8145" i="23" a="1"/>
  <c r="K8145" i="23" s="1"/>
  <c r="K8146" i="23" a="1"/>
  <c r="K8146" i="23" s="1"/>
  <c r="K8147" i="23" a="1"/>
  <c r="K8147" i="23" s="1"/>
  <c r="K8148" i="23" a="1"/>
  <c r="K8148" i="23" s="1"/>
  <c r="K8149" i="23" a="1"/>
  <c r="K8149" i="23" s="1"/>
  <c r="K8150" i="23" a="1"/>
  <c r="K8150" i="23" s="1"/>
  <c r="K8151" i="23" a="1"/>
  <c r="K8151" i="23" s="1"/>
  <c r="K8152" i="23" a="1"/>
  <c r="K8152" i="23" s="1"/>
  <c r="K8153" i="23" a="1"/>
  <c r="K8153" i="23" s="1"/>
  <c r="K8154" i="23" a="1"/>
  <c r="K8154" i="23" s="1"/>
  <c r="K8155" i="23" a="1"/>
  <c r="K8155" i="23" s="1"/>
  <c r="K8156" i="23" a="1"/>
  <c r="K8156" i="23" s="1"/>
  <c r="K8157" i="23" a="1"/>
  <c r="K8157" i="23" s="1"/>
  <c r="K8158" i="23" a="1"/>
  <c r="K8158" i="23" s="1"/>
  <c r="K8159" i="23" a="1"/>
  <c r="K8159" i="23" s="1"/>
  <c r="K8160" i="23" a="1"/>
  <c r="K8160" i="23" s="1"/>
  <c r="K8161" i="23" a="1"/>
  <c r="K8161" i="23" s="1"/>
  <c r="K8162" i="23" a="1"/>
  <c r="K8162" i="23" s="1"/>
  <c r="K8163" i="23" a="1"/>
  <c r="K8163" i="23" s="1"/>
  <c r="K8164" i="23" a="1"/>
  <c r="K8164" i="23" s="1"/>
  <c r="K8165" i="23" a="1"/>
  <c r="K8165" i="23" s="1"/>
  <c r="K8166" i="23" a="1"/>
  <c r="K8166" i="23" s="1"/>
  <c r="K8167" i="23" a="1"/>
  <c r="K8167" i="23" s="1"/>
  <c r="K8168" i="23" a="1"/>
  <c r="K8168" i="23" s="1"/>
  <c r="K8169" i="23" a="1"/>
  <c r="K8169" i="23" s="1"/>
  <c r="K8170" i="23" a="1"/>
  <c r="K8170" i="23" s="1"/>
  <c r="K8171" i="23" a="1"/>
  <c r="K8171" i="23" s="1"/>
  <c r="K8172" i="23" a="1"/>
  <c r="K8172" i="23" s="1"/>
  <c r="K8173" i="23" a="1"/>
  <c r="K8173" i="23" s="1"/>
  <c r="K8174" i="23" a="1"/>
  <c r="K8174" i="23" s="1"/>
  <c r="K8175" i="23" a="1"/>
  <c r="K8175" i="23" s="1"/>
  <c r="K8176" i="23" a="1"/>
  <c r="K8176" i="23" s="1"/>
  <c r="K8177" i="23" a="1"/>
  <c r="K8177" i="23" s="1"/>
  <c r="K8178" i="23" a="1"/>
  <c r="K8178" i="23" s="1"/>
  <c r="K8179" i="23" a="1"/>
  <c r="K8179" i="23" s="1"/>
  <c r="K8180" i="23" a="1"/>
  <c r="K8180" i="23" s="1"/>
  <c r="K8181" i="23" a="1"/>
  <c r="K8181" i="23" s="1"/>
  <c r="K8182" i="23" a="1"/>
  <c r="K8182" i="23" s="1"/>
  <c r="K8183" i="23" a="1"/>
  <c r="K8183" i="23" s="1"/>
  <c r="K8184" i="23" a="1"/>
  <c r="K8184" i="23" s="1"/>
  <c r="K8185" i="23" a="1"/>
  <c r="K8185" i="23" s="1"/>
  <c r="K8186" i="23" a="1"/>
  <c r="K8186" i="23" s="1"/>
  <c r="K8187" i="23" a="1"/>
  <c r="K8187" i="23" s="1"/>
  <c r="K8188" i="23" a="1"/>
  <c r="K8188" i="23" s="1"/>
  <c r="K8189" i="23" a="1"/>
  <c r="K8189" i="23" s="1"/>
  <c r="K8190" i="23" a="1"/>
  <c r="K8190" i="23" s="1"/>
  <c r="K8191" i="23" a="1"/>
  <c r="K8191" i="23" s="1"/>
  <c r="K8192" i="23" a="1"/>
  <c r="K8192" i="23" s="1"/>
  <c r="K8193" i="23" a="1"/>
  <c r="K8193" i="23" s="1"/>
  <c r="K8194" i="23" a="1"/>
  <c r="K8194" i="23" s="1"/>
  <c r="K8195" i="23" a="1"/>
  <c r="K8195" i="23" s="1"/>
  <c r="K8196" i="23" a="1"/>
  <c r="K8196" i="23" s="1"/>
  <c r="K8197" i="23" a="1"/>
  <c r="K8197" i="23" s="1"/>
  <c r="K8198" i="23" a="1"/>
  <c r="K8198" i="23" s="1"/>
  <c r="K8199" i="23" a="1"/>
  <c r="K8199" i="23" s="1"/>
  <c r="K8200" i="23" a="1"/>
  <c r="K8200" i="23" s="1"/>
  <c r="K8201" i="23" a="1"/>
  <c r="K8201" i="23" s="1"/>
  <c r="K8202" i="23" a="1"/>
  <c r="K8202" i="23" s="1"/>
  <c r="K8203" i="23" a="1"/>
  <c r="K8203" i="23" s="1"/>
  <c r="K8204" i="23" a="1"/>
  <c r="K8204" i="23" s="1"/>
  <c r="K8205" i="23" a="1"/>
  <c r="K8205" i="23" s="1"/>
  <c r="K8206" i="23" a="1"/>
  <c r="K8206" i="23" s="1"/>
  <c r="K8207" i="23" a="1"/>
  <c r="K8207" i="23" s="1"/>
  <c r="K8208" i="23" a="1"/>
  <c r="K8208" i="23" s="1"/>
  <c r="K8209" i="23" a="1"/>
  <c r="K8209" i="23" s="1"/>
  <c r="K8210" i="23" a="1"/>
  <c r="K8210" i="23" s="1"/>
  <c r="K8211" i="23" a="1"/>
  <c r="K8211" i="23" s="1"/>
  <c r="K8212" i="23" a="1"/>
  <c r="K8212" i="23" s="1"/>
  <c r="K8213" i="23" a="1"/>
  <c r="K8213" i="23" s="1"/>
  <c r="K8214" i="23" a="1"/>
  <c r="K8214" i="23" s="1"/>
  <c r="K8215" i="23" a="1"/>
  <c r="K8215" i="23" s="1"/>
  <c r="K8216" i="23" a="1"/>
  <c r="K8216" i="23" s="1"/>
  <c r="K8217" i="23" a="1"/>
  <c r="K8217" i="23" s="1"/>
  <c r="K8218" i="23" a="1"/>
  <c r="K8218" i="23" s="1"/>
  <c r="K8219" i="23" a="1"/>
  <c r="K8219" i="23" s="1"/>
  <c r="K8220" i="23" a="1"/>
  <c r="K8220" i="23" s="1"/>
  <c r="K8221" i="23" a="1"/>
  <c r="K8221" i="23" s="1"/>
  <c r="K8222" i="23" a="1"/>
  <c r="K8222" i="23" s="1"/>
  <c r="K8223" i="23" a="1"/>
  <c r="K8223" i="23" s="1"/>
  <c r="K8224" i="23" a="1"/>
  <c r="K8224" i="23" s="1"/>
  <c r="K8225" i="23" a="1"/>
  <c r="K8225" i="23" s="1"/>
  <c r="K8226" i="23" a="1"/>
  <c r="K8226" i="23" s="1"/>
  <c r="K8227" i="23" a="1"/>
  <c r="K8227" i="23" s="1"/>
  <c r="K8228" i="23" a="1"/>
  <c r="K8228" i="23" s="1"/>
  <c r="K8229" i="23" a="1"/>
  <c r="K8229" i="23" s="1"/>
  <c r="K8230" i="23" a="1"/>
  <c r="K8230" i="23" s="1"/>
  <c r="K8231" i="23" a="1"/>
  <c r="K8231" i="23" s="1"/>
  <c r="K8232" i="23" a="1"/>
  <c r="K8232" i="23" s="1"/>
  <c r="K8233" i="23" a="1"/>
  <c r="K8233" i="23" s="1"/>
  <c r="K8234" i="23" a="1"/>
  <c r="K8234" i="23" s="1"/>
  <c r="K8235" i="23" a="1"/>
  <c r="K8235" i="23" s="1"/>
  <c r="K8236" i="23" a="1"/>
  <c r="K8236" i="23" s="1"/>
  <c r="K8237" i="23" a="1"/>
  <c r="K8237" i="23" s="1"/>
  <c r="K8238" i="23" a="1"/>
  <c r="K8238" i="23" s="1"/>
  <c r="K8239" i="23" a="1"/>
  <c r="K8239" i="23" s="1"/>
  <c r="K8240" i="23" a="1"/>
  <c r="K8240" i="23" s="1"/>
  <c r="K8241" i="23" a="1"/>
  <c r="K8241" i="23" s="1"/>
  <c r="K8242" i="23" a="1"/>
  <c r="K8242" i="23" s="1"/>
  <c r="K8243" i="23" a="1"/>
  <c r="K8243" i="23" s="1"/>
  <c r="K8244" i="23" a="1"/>
  <c r="K8244" i="23" s="1"/>
  <c r="K8245" i="23" a="1"/>
  <c r="K8245" i="23" s="1"/>
  <c r="K8246" i="23" a="1"/>
  <c r="K8246" i="23" s="1"/>
  <c r="K8247" i="23" a="1"/>
  <c r="K8247" i="23" s="1"/>
  <c r="K8248" i="23" a="1"/>
  <c r="K8248" i="23" s="1"/>
  <c r="K8249" i="23" a="1"/>
  <c r="K8249" i="23" s="1"/>
  <c r="K8250" i="23" a="1"/>
  <c r="K8250" i="23" s="1"/>
  <c r="K8251" i="23" a="1"/>
  <c r="K8251" i="23" s="1"/>
  <c r="K8252" i="23" a="1"/>
  <c r="K8252" i="23" s="1"/>
  <c r="K8253" i="23" a="1"/>
  <c r="K8253" i="23" s="1"/>
  <c r="K8254" i="23" a="1"/>
  <c r="K8254" i="23" s="1"/>
  <c r="K8255" i="23" a="1"/>
  <c r="K8255" i="23" s="1"/>
  <c r="K8256" i="23" a="1"/>
  <c r="K8256" i="23" s="1"/>
  <c r="K8257" i="23" a="1"/>
  <c r="K8257" i="23" s="1"/>
  <c r="K8258" i="23" a="1"/>
  <c r="K8258" i="23" s="1"/>
  <c r="K8259" i="23" a="1"/>
  <c r="K8259" i="23" s="1"/>
  <c r="K8260" i="23" a="1"/>
  <c r="K8260" i="23" s="1"/>
  <c r="K8261" i="23" a="1"/>
  <c r="K8261" i="23" s="1"/>
  <c r="K8262" i="23" a="1"/>
  <c r="K8262" i="23" s="1"/>
  <c r="K8263" i="23" a="1"/>
  <c r="K8263" i="23" s="1"/>
  <c r="K8264" i="23" a="1"/>
  <c r="K8264" i="23" s="1"/>
  <c r="K8265" i="23" a="1"/>
  <c r="K8265" i="23" s="1"/>
  <c r="K8266" i="23" a="1"/>
  <c r="K8266" i="23" s="1"/>
  <c r="K8267" i="23" a="1"/>
  <c r="K8267" i="23" s="1"/>
  <c r="K8268" i="23" a="1"/>
  <c r="K8268" i="23" s="1"/>
  <c r="K8269" i="23" a="1"/>
  <c r="K8269" i="23" s="1"/>
  <c r="K8270" i="23" a="1"/>
  <c r="K8270" i="23" s="1"/>
  <c r="K8271" i="23" a="1"/>
  <c r="K8271" i="23" s="1"/>
  <c r="K8272" i="23" a="1"/>
  <c r="K8272" i="23" s="1"/>
  <c r="K8273" i="23" a="1"/>
  <c r="K8273" i="23" s="1"/>
  <c r="K8274" i="23" a="1"/>
  <c r="K8274" i="23" s="1"/>
  <c r="K8275" i="23" a="1"/>
  <c r="K8275" i="23" s="1"/>
  <c r="K8276" i="23" a="1"/>
  <c r="K8276" i="23" s="1"/>
  <c r="K8277" i="23" a="1"/>
  <c r="K8277" i="23" s="1"/>
  <c r="K8278" i="23" a="1"/>
  <c r="K8278" i="23" s="1"/>
  <c r="K8279" i="23" a="1"/>
  <c r="K8279" i="23" s="1"/>
  <c r="K8280" i="23" a="1"/>
  <c r="K8280" i="23" s="1"/>
  <c r="K8281" i="23" a="1"/>
  <c r="K8281" i="23" s="1"/>
  <c r="K8282" i="23" a="1"/>
  <c r="K8282" i="23" s="1"/>
  <c r="K8283" i="23" a="1"/>
  <c r="K8283" i="23" s="1"/>
  <c r="K8284" i="23" a="1"/>
  <c r="K8284" i="23" s="1"/>
  <c r="K8285" i="23" a="1"/>
  <c r="K8285" i="23" s="1"/>
  <c r="K8286" i="23" a="1"/>
  <c r="K8286" i="23" s="1"/>
  <c r="K8287" i="23" a="1"/>
  <c r="K8287" i="23" s="1"/>
  <c r="K8288" i="23" a="1"/>
  <c r="K8288" i="23" s="1"/>
  <c r="K8289" i="23" a="1"/>
  <c r="K8289" i="23" s="1"/>
  <c r="K8290" i="23" a="1"/>
  <c r="K8290" i="23" s="1"/>
  <c r="K8291" i="23" a="1"/>
  <c r="K8291" i="23" s="1"/>
  <c r="K8292" i="23" a="1"/>
  <c r="K8292" i="23" s="1"/>
  <c r="K8293" i="23" a="1"/>
  <c r="K8293" i="23" s="1"/>
  <c r="K8294" i="23" a="1"/>
  <c r="K8294" i="23" s="1"/>
  <c r="K8295" i="23" a="1"/>
  <c r="K8295" i="23" s="1"/>
  <c r="K8296" i="23" a="1"/>
  <c r="K8296" i="23" s="1"/>
  <c r="K8297" i="23" a="1"/>
  <c r="K8297" i="23" s="1"/>
  <c r="K8298" i="23" a="1"/>
  <c r="K8298" i="23" s="1"/>
  <c r="K8299" i="23" a="1"/>
  <c r="K8299" i="23" s="1"/>
  <c r="K8300" i="23" a="1"/>
  <c r="K8300" i="23" s="1"/>
  <c r="K8301" i="23" a="1"/>
  <c r="K8301" i="23" s="1"/>
  <c r="K8302" i="23" a="1"/>
  <c r="K8302" i="23" s="1"/>
  <c r="K8303" i="23" a="1"/>
  <c r="K8303" i="23" s="1"/>
  <c r="K8304" i="23" a="1"/>
  <c r="K8304" i="23" s="1"/>
  <c r="K8305" i="23" a="1"/>
  <c r="K8305" i="23" s="1"/>
  <c r="K8306" i="23" a="1"/>
  <c r="K8306" i="23" s="1"/>
  <c r="K8307" i="23" a="1"/>
  <c r="K8307" i="23" s="1"/>
  <c r="K8308" i="23" a="1"/>
  <c r="K8308" i="23" s="1"/>
  <c r="K8309" i="23" a="1"/>
  <c r="K8309" i="23" s="1"/>
  <c r="K8310" i="23" a="1"/>
  <c r="K8310" i="23" s="1"/>
  <c r="K8311" i="23" a="1"/>
  <c r="K8311" i="23" s="1"/>
  <c r="K8312" i="23" a="1"/>
  <c r="K8312" i="23" s="1"/>
  <c r="K8313" i="23" a="1"/>
  <c r="K8313" i="23" s="1"/>
  <c r="K8314" i="23" a="1"/>
  <c r="K8314" i="23" s="1"/>
  <c r="K8315" i="23" a="1"/>
  <c r="K8315" i="23" s="1"/>
  <c r="K8316" i="23" a="1"/>
  <c r="K8316" i="23" s="1"/>
  <c r="K8317" i="23" a="1"/>
  <c r="K8317" i="23" s="1"/>
  <c r="K8318" i="23" a="1"/>
  <c r="K8318" i="23" s="1"/>
  <c r="K8319" i="23" a="1"/>
  <c r="K8319" i="23" s="1"/>
  <c r="K8320" i="23" a="1"/>
  <c r="K8320" i="23" s="1"/>
  <c r="K8321" i="23" a="1"/>
  <c r="K8321" i="23" s="1"/>
  <c r="K8322" i="23" a="1"/>
  <c r="K8322" i="23" s="1"/>
  <c r="K8323" i="23" a="1"/>
  <c r="K8323" i="23" s="1"/>
  <c r="K8324" i="23" a="1"/>
  <c r="K8324" i="23" s="1"/>
  <c r="K8325" i="23" a="1"/>
  <c r="K8325" i="23" s="1"/>
  <c r="K8326" i="23" a="1"/>
  <c r="K8326" i="23" s="1"/>
  <c r="K8327" i="23" a="1"/>
  <c r="K8327" i="23" s="1"/>
  <c r="K8328" i="23" a="1"/>
  <c r="K8328" i="23" s="1"/>
  <c r="K8329" i="23" a="1"/>
  <c r="K8329" i="23" s="1"/>
  <c r="K8330" i="23" a="1"/>
  <c r="K8330" i="23" s="1"/>
  <c r="K8331" i="23" a="1"/>
  <c r="K8331" i="23" s="1"/>
  <c r="K8332" i="23" a="1"/>
  <c r="K8332" i="23" s="1"/>
  <c r="K8333" i="23" a="1"/>
  <c r="K8333" i="23" s="1"/>
  <c r="K8334" i="23" a="1"/>
  <c r="K8334" i="23" s="1"/>
  <c r="K8335" i="23" a="1"/>
  <c r="K8335" i="23" s="1"/>
  <c r="K8336" i="23" a="1"/>
  <c r="K8336" i="23" s="1"/>
  <c r="K8337" i="23" a="1"/>
  <c r="K8337" i="23" s="1"/>
  <c r="K8338" i="23" a="1"/>
  <c r="K8338" i="23" s="1"/>
  <c r="K8339" i="23" a="1"/>
  <c r="K8339" i="23" s="1"/>
  <c r="K8340" i="23" a="1"/>
  <c r="K8340" i="23" s="1"/>
  <c r="K8341" i="23" a="1"/>
  <c r="K8341" i="23" s="1"/>
  <c r="K8342" i="23" a="1"/>
  <c r="K8342" i="23" s="1"/>
  <c r="K8343" i="23" a="1"/>
  <c r="K8343" i="23" s="1"/>
  <c r="K8344" i="23" a="1"/>
  <c r="K8344" i="23" s="1"/>
  <c r="K8345" i="23" a="1"/>
  <c r="K8345" i="23" s="1"/>
  <c r="K8346" i="23" a="1"/>
  <c r="K8346" i="23" s="1"/>
  <c r="K8347" i="23" a="1"/>
  <c r="K8347" i="23" s="1"/>
  <c r="K8348" i="23" a="1"/>
  <c r="K8348" i="23" s="1"/>
  <c r="K8349" i="23" a="1"/>
  <c r="K8349" i="23" s="1"/>
  <c r="K8350" i="23" a="1"/>
  <c r="K8350" i="23" s="1"/>
  <c r="K8351" i="23" a="1"/>
  <c r="K8351" i="23" s="1"/>
  <c r="K8352" i="23" a="1"/>
  <c r="K8352" i="23" s="1"/>
  <c r="K8353" i="23" a="1"/>
  <c r="K8353" i="23" s="1"/>
  <c r="K8354" i="23" a="1"/>
  <c r="K8354" i="23" s="1"/>
  <c r="K8355" i="23" a="1"/>
  <c r="K8355" i="23" s="1"/>
  <c r="K8356" i="23" a="1"/>
  <c r="K8356" i="23" s="1"/>
  <c r="K8357" i="23" a="1"/>
  <c r="K8357" i="23" s="1"/>
  <c r="K8358" i="23" a="1"/>
  <c r="K8358" i="23" s="1"/>
  <c r="K8359" i="23" a="1"/>
  <c r="K8359" i="23" s="1"/>
  <c r="K8360" i="23" a="1"/>
  <c r="K8360" i="23" s="1"/>
  <c r="K8361" i="23" a="1"/>
  <c r="K8361" i="23" s="1"/>
  <c r="K8362" i="23" a="1"/>
  <c r="K8362" i="23" s="1"/>
  <c r="K8363" i="23" a="1"/>
  <c r="K8363" i="23" s="1"/>
  <c r="K8364" i="23" a="1"/>
  <c r="K8364" i="23" s="1"/>
  <c r="K8365" i="23" a="1"/>
  <c r="K8365" i="23" s="1"/>
  <c r="K8366" i="23" a="1"/>
  <c r="K8366" i="23" s="1"/>
  <c r="K8367" i="23" a="1"/>
  <c r="K8367" i="23" s="1"/>
  <c r="K8368" i="23" a="1"/>
  <c r="K8368" i="23" s="1"/>
  <c r="K8369" i="23" a="1"/>
  <c r="K8369" i="23" s="1"/>
  <c r="K8370" i="23" a="1"/>
  <c r="K8370" i="23" s="1"/>
  <c r="K8371" i="23" a="1"/>
  <c r="K8371" i="23" s="1"/>
  <c r="K8372" i="23" a="1"/>
  <c r="K8372" i="23" s="1"/>
  <c r="K8373" i="23" a="1"/>
  <c r="K8373" i="23" s="1"/>
  <c r="K8374" i="23" a="1"/>
  <c r="K8374" i="23" s="1"/>
  <c r="K8375" i="23" a="1"/>
  <c r="K8375" i="23" s="1"/>
  <c r="K8376" i="23" a="1"/>
  <c r="K8376" i="23" s="1"/>
  <c r="K8377" i="23" a="1"/>
  <c r="K8377" i="23" s="1"/>
  <c r="K8378" i="23" a="1"/>
  <c r="K8378" i="23" s="1"/>
  <c r="K8379" i="23" a="1"/>
  <c r="K8379" i="23" s="1"/>
  <c r="K8380" i="23" a="1"/>
  <c r="K8380" i="23" s="1"/>
  <c r="K8381" i="23" a="1"/>
  <c r="K8381" i="23" s="1"/>
  <c r="K8382" i="23" a="1"/>
  <c r="K8382" i="23" s="1"/>
  <c r="K8383" i="23" a="1"/>
  <c r="K8383" i="23" s="1"/>
  <c r="K8384" i="23" a="1"/>
  <c r="K8384" i="23" s="1"/>
  <c r="K8385" i="23" a="1"/>
  <c r="K8385" i="23" s="1"/>
  <c r="K8386" i="23" a="1"/>
  <c r="K8386" i="23" s="1"/>
  <c r="K8387" i="23" a="1"/>
  <c r="K8387" i="23" s="1"/>
  <c r="K8388" i="23" a="1"/>
  <c r="K8388" i="23" s="1"/>
  <c r="K8389" i="23" a="1"/>
  <c r="K8389" i="23" s="1"/>
  <c r="K8390" i="23" a="1"/>
  <c r="K8390" i="23" s="1"/>
  <c r="K8391" i="23" a="1"/>
  <c r="K8391" i="23" s="1"/>
  <c r="K8392" i="23" a="1"/>
  <c r="K8392" i="23" s="1"/>
  <c r="K8393" i="23" a="1"/>
  <c r="K8393" i="23" s="1"/>
  <c r="K8394" i="23" a="1"/>
  <c r="K8394" i="23" s="1"/>
  <c r="K8395" i="23" a="1"/>
  <c r="K8395" i="23" s="1"/>
  <c r="K8396" i="23" a="1"/>
  <c r="K8396" i="23" s="1"/>
  <c r="K8397" i="23" a="1"/>
  <c r="K8397" i="23" s="1"/>
  <c r="K8398" i="23" a="1"/>
  <c r="K8398" i="23" s="1"/>
  <c r="K8399" i="23" a="1"/>
  <c r="K8399" i="23" s="1"/>
  <c r="K8400" i="23" a="1"/>
  <c r="K8400" i="23" s="1"/>
  <c r="K8401" i="23" a="1"/>
  <c r="K8401" i="23" s="1"/>
  <c r="K8402" i="23" a="1"/>
  <c r="K8402" i="23" s="1"/>
  <c r="K8403" i="23" a="1"/>
  <c r="K8403" i="23" s="1"/>
  <c r="K8404" i="23" a="1"/>
  <c r="K8404" i="23" s="1"/>
  <c r="K8405" i="23" a="1"/>
  <c r="K8405" i="23" s="1"/>
  <c r="K8406" i="23" a="1"/>
  <c r="K8406" i="23" s="1"/>
  <c r="K8407" i="23" a="1"/>
  <c r="K8407" i="23" s="1"/>
  <c r="K8408" i="23" a="1"/>
  <c r="K8408" i="23" s="1"/>
  <c r="K8409" i="23" a="1"/>
  <c r="K8409" i="23" s="1"/>
  <c r="K8410" i="23" a="1"/>
  <c r="K8410" i="23" s="1"/>
  <c r="K8411" i="23" a="1"/>
  <c r="K8411" i="23" s="1"/>
  <c r="K8412" i="23" a="1"/>
  <c r="K8412" i="23" s="1"/>
  <c r="K8413" i="23" a="1"/>
  <c r="K8413" i="23" s="1"/>
  <c r="K8414" i="23" a="1"/>
  <c r="K8414" i="23" s="1"/>
  <c r="K8415" i="23" a="1"/>
  <c r="K8415" i="23" s="1"/>
  <c r="K8416" i="23" a="1"/>
  <c r="K8416" i="23" s="1"/>
  <c r="K8417" i="23" a="1"/>
  <c r="K8417" i="23" s="1"/>
  <c r="K8418" i="23" a="1"/>
  <c r="K8418" i="23" s="1"/>
  <c r="K8419" i="23" a="1"/>
  <c r="K8419" i="23" s="1"/>
  <c r="K8420" i="23" a="1"/>
  <c r="K8420" i="23" s="1"/>
  <c r="K8421" i="23" a="1"/>
  <c r="K8421" i="23" s="1"/>
  <c r="K8422" i="23" a="1"/>
  <c r="K8422" i="23" s="1"/>
  <c r="K8423" i="23" a="1"/>
  <c r="K8423" i="23" s="1"/>
  <c r="K8424" i="23" a="1"/>
  <c r="K8424" i="23" s="1"/>
  <c r="K8425" i="23" a="1"/>
  <c r="K8425" i="23" s="1"/>
  <c r="K8426" i="23" a="1"/>
  <c r="K8426" i="23" s="1"/>
  <c r="K8427" i="23" a="1"/>
  <c r="K8427" i="23" s="1"/>
  <c r="K8428" i="23" a="1"/>
  <c r="K8428" i="23" s="1"/>
  <c r="K8429" i="23" a="1"/>
  <c r="K8429" i="23" s="1"/>
  <c r="K8430" i="23" a="1"/>
  <c r="K8430" i="23" s="1"/>
  <c r="K8431" i="23" a="1"/>
  <c r="K8431" i="23" s="1"/>
  <c r="K8432" i="23" a="1"/>
  <c r="K8432" i="23" s="1"/>
  <c r="K8433" i="23" a="1"/>
  <c r="K8433" i="23" s="1"/>
  <c r="K8434" i="23" a="1"/>
  <c r="K8434" i="23" s="1"/>
  <c r="K8435" i="23" a="1"/>
  <c r="K8435" i="23" s="1"/>
  <c r="K8436" i="23" a="1"/>
  <c r="K8436" i="23" s="1"/>
  <c r="K8437" i="23" a="1"/>
  <c r="K8437" i="23" s="1"/>
  <c r="K8438" i="23" a="1"/>
  <c r="K8438" i="23" s="1"/>
  <c r="K8439" i="23" a="1"/>
  <c r="K8439" i="23" s="1"/>
  <c r="K8440" i="23" a="1"/>
  <c r="K8440" i="23" s="1"/>
  <c r="K8441" i="23" a="1"/>
  <c r="K8441" i="23" s="1"/>
  <c r="K8442" i="23" a="1"/>
  <c r="K8442" i="23" s="1"/>
  <c r="K8443" i="23" a="1"/>
  <c r="K8443" i="23" s="1"/>
  <c r="K8444" i="23" a="1"/>
  <c r="K8444" i="23" s="1"/>
  <c r="K8445" i="23" a="1"/>
  <c r="K8445" i="23" s="1"/>
  <c r="K8446" i="23" a="1"/>
  <c r="K8446" i="23" s="1"/>
  <c r="K8447" i="23" a="1"/>
  <c r="K8447" i="23" s="1"/>
  <c r="K8448" i="23" a="1"/>
  <c r="K8448" i="23" s="1"/>
  <c r="K8449" i="23" a="1"/>
  <c r="K8449" i="23" s="1"/>
  <c r="K8450" i="23" a="1"/>
  <c r="K8450" i="23" s="1"/>
  <c r="K8451" i="23" a="1"/>
  <c r="K8451" i="23" s="1"/>
  <c r="K8452" i="23" a="1"/>
  <c r="K8452" i="23" s="1"/>
  <c r="K8453" i="23" a="1"/>
  <c r="K8453" i="23" s="1"/>
  <c r="K8454" i="23" a="1"/>
  <c r="K8454" i="23" s="1"/>
  <c r="K8455" i="23" a="1"/>
  <c r="K8455" i="23" s="1"/>
  <c r="K8456" i="23" a="1"/>
  <c r="K8456" i="23" s="1"/>
  <c r="K8457" i="23" a="1"/>
  <c r="K8457" i="23" s="1"/>
  <c r="K8458" i="23" a="1"/>
  <c r="K8458" i="23" s="1"/>
  <c r="K8459" i="23" a="1"/>
  <c r="K8459" i="23" s="1"/>
  <c r="K8460" i="23" a="1"/>
  <c r="K8460" i="23" s="1"/>
  <c r="K8461" i="23" a="1"/>
  <c r="K8461" i="23" s="1"/>
  <c r="K8462" i="23" a="1"/>
  <c r="K8462" i="23" s="1"/>
  <c r="K8463" i="23" a="1"/>
  <c r="K8463" i="23" s="1"/>
  <c r="K8464" i="23" a="1"/>
  <c r="K8464" i="23" s="1"/>
  <c r="K8465" i="23" a="1"/>
  <c r="K8465" i="23" s="1"/>
  <c r="K8466" i="23" a="1"/>
  <c r="K8466" i="23" s="1"/>
  <c r="K8467" i="23" a="1"/>
  <c r="K8467" i="23" s="1"/>
  <c r="K8468" i="23" a="1"/>
  <c r="K8468" i="23" s="1"/>
  <c r="K8469" i="23" a="1"/>
  <c r="K8469" i="23" s="1"/>
  <c r="K8470" i="23" a="1"/>
  <c r="K8470" i="23" s="1"/>
  <c r="K8471" i="23" a="1"/>
  <c r="K8471" i="23" s="1"/>
  <c r="K8472" i="23" a="1"/>
  <c r="K8472" i="23" s="1"/>
  <c r="K8473" i="23" a="1"/>
  <c r="K8473" i="23" s="1"/>
  <c r="K8474" i="23" a="1"/>
  <c r="K8474" i="23" s="1"/>
  <c r="K8475" i="23" a="1"/>
  <c r="K8475" i="23" s="1"/>
  <c r="K8476" i="23" a="1"/>
  <c r="K8476" i="23" s="1"/>
  <c r="K8477" i="23" a="1"/>
  <c r="K8477" i="23" s="1"/>
  <c r="K8478" i="23" a="1"/>
  <c r="K8478" i="23" s="1"/>
  <c r="K8479" i="23" a="1"/>
  <c r="K8479" i="23" s="1"/>
  <c r="K8480" i="23" a="1"/>
  <c r="K8480" i="23" s="1"/>
  <c r="K8481" i="23" a="1"/>
  <c r="K8481" i="23" s="1"/>
  <c r="K8482" i="23" a="1"/>
  <c r="K8482" i="23" s="1"/>
  <c r="K8483" i="23" a="1"/>
  <c r="K8483" i="23" s="1"/>
  <c r="K8484" i="23" a="1"/>
  <c r="K8484" i="23" s="1"/>
  <c r="K8485" i="23" a="1"/>
  <c r="K8485" i="23" s="1"/>
  <c r="K8486" i="23" a="1"/>
  <c r="K8486" i="23" s="1"/>
  <c r="K8487" i="23" a="1"/>
  <c r="K8487" i="23" s="1"/>
  <c r="K8488" i="23" a="1"/>
  <c r="K8488" i="23" s="1"/>
  <c r="K8489" i="23" a="1"/>
  <c r="K8489" i="23" s="1"/>
  <c r="K8490" i="23" a="1"/>
  <c r="K8490" i="23" s="1"/>
  <c r="K8491" i="23" a="1"/>
  <c r="K8491" i="23" s="1"/>
  <c r="K8492" i="23" a="1"/>
  <c r="K8492" i="23" s="1"/>
  <c r="K8493" i="23" a="1"/>
  <c r="K8493" i="23" s="1"/>
  <c r="K8494" i="23" a="1"/>
  <c r="K8494" i="23" s="1"/>
  <c r="K8495" i="23" a="1"/>
  <c r="K8495" i="23" s="1"/>
  <c r="K8496" i="23" a="1"/>
  <c r="K8496" i="23" s="1"/>
  <c r="K8497" i="23" a="1"/>
  <c r="K8497" i="23" s="1"/>
  <c r="K8498" i="23" a="1"/>
  <c r="K8498" i="23" s="1"/>
  <c r="K8499" i="23" a="1"/>
  <c r="K8499" i="23" s="1"/>
  <c r="K8500" i="23" a="1"/>
  <c r="K8500" i="23" s="1"/>
  <c r="K8501" i="23" a="1"/>
  <c r="K8501" i="23" s="1"/>
  <c r="K8502" i="23" a="1"/>
  <c r="K8502" i="23" s="1"/>
  <c r="K8503" i="23" a="1"/>
  <c r="K8503" i="23" s="1"/>
  <c r="K8504" i="23" a="1"/>
  <c r="K8504" i="23" s="1"/>
  <c r="K8505" i="23" a="1"/>
  <c r="K8505" i="23" s="1"/>
  <c r="K8506" i="23" a="1"/>
  <c r="K8506" i="23" s="1"/>
  <c r="K8507" i="23" a="1"/>
  <c r="K8507" i="23" s="1"/>
  <c r="K8508" i="23" a="1"/>
  <c r="K8508" i="23" s="1"/>
  <c r="K8509" i="23" a="1"/>
  <c r="K8509" i="23" s="1"/>
  <c r="K8510" i="23" a="1"/>
  <c r="K8510" i="23" s="1"/>
  <c r="K8511" i="23" a="1"/>
  <c r="K8511" i="23" s="1"/>
  <c r="K8512" i="23" a="1"/>
  <c r="K8512" i="23" s="1"/>
  <c r="K8513" i="23" a="1"/>
  <c r="K8513" i="23" s="1"/>
  <c r="K8514" i="23" a="1"/>
  <c r="K8514" i="23" s="1"/>
  <c r="K8515" i="23" a="1"/>
  <c r="K8515" i="23" s="1"/>
  <c r="K8516" i="23" a="1"/>
  <c r="K8516" i="23" s="1"/>
  <c r="K8517" i="23" a="1"/>
  <c r="K8517" i="23" s="1"/>
  <c r="K8518" i="23" a="1"/>
  <c r="K8518" i="23" s="1"/>
  <c r="K8519" i="23" a="1"/>
  <c r="K8519" i="23" s="1"/>
  <c r="K8520" i="23" a="1"/>
  <c r="K8520" i="23" s="1"/>
  <c r="K8521" i="23" a="1"/>
  <c r="K8521" i="23" s="1"/>
  <c r="K8522" i="23" a="1"/>
  <c r="K8522" i="23" s="1"/>
  <c r="K8523" i="23" a="1"/>
  <c r="K8523" i="23" s="1"/>
  <c r="K8524" i="23" a="1"/>
  <c r="K8524" i="23" s="1"/>
  <c r="K8525" i="23" a="1"/>
  <c r="K8525" i="23" s="1"/>
  <c r="K8526" i="23" a="1"/>
  <c r="K8526" i="23" s="1"/>
  <c r="K8527" i="23" a="1"/>
  <c r="K8527" i="23" s="1"/>
  <c r="K8528" i="23" a="1"/>
  <c r="K8528" i="23" s="1"/>
  <c r="K8529" i="23" a="1"/>
  <c r="K8529" i="23" s="1"/>
  <c r="K8530" i="23" a="1"/>
  <c r="K8530" i="23" s="1"/>
  <c r="K8531" i="23" a="1"/>
  <c r="K8531" i="23" s="1"/>
  <c r="K8532" i="23" a="1"/>
  <c r="K8532" i="23" s="1"/>
  <c r="K8533" i="23" a="1"/>
  <c r="K8533" i="23" s="1"/>
  <c r="K8534" i="23" a="1"/>
  <c r="K8534" i="23" s="1"/>
  <c r="K8535" i="23" a="1"/>
  <c r="K8535" i="23" s="1"/>
  <c r="K8536" i="23" a="1"/>
  <c r="K8536" i="23" s="1"/>
  <c r="K8537" i="23" a="1"/>
  <c r="K8537" i="23" s="1"/>
  <c r="K8538" i="23" a="1"/>
  <c r="K8538" i="23" s="1"/>
  <c r="K8539" i="23" a="1"/>
  <c r="K8539" i="23" s="1"/>
  <c r="K8540" i="23" a="1"/>
  <c r="K8540" i="23" s="1"/>
  <c r="K8541" i="23" a="1"/>
  <c r="K8541" i="23" s="1"/>
  <c r="K8542" i="23" a="1"/>
  <c r="K8542" i="23" s="1"/>
  <c r="K8543" i="23" a="1"/>
  <c r="K8543" i="23" s="1"/>
  <c r="K8544" i="23" a="1"/>
  <c r="K8544" i="23" s="1"/>
  <c r="K8545" i="23" a="1"/>
  <c r="K8545" i="23" s="1"/>
  <c r="K8546" i="23" a="1"/>
  <c r="K8546" i="23" s="1"/>
  <c r="K8547" i="23" a="1"/>
  <c r="K8547" i="23" s="1"/>
  <c r="K8548" i="23" a="1"/>
  <c r="K8548" i="23" s="1"/>
  <c r="K8549" i="23" a="1"/>
  <c r="K8549" i="23" s="1"/>
  <c r="K8550" i="23" a="1"/>
  <c r="K8550" i="23" s="1"/>
  <c r="K8551" i="23" a="1"/>
  <c r="K8551" i="23" s="1"/>
  <c r="K8552" i="23" a="1"/>
  <c r="K8552" i="23" s="1"/>
  <c r="K8553" i="23" a="1"/>
  <c r="K8553" i="23" s="1"/>
  <c r="K8554" i="23" a="1"/>
  <c r="K8554" i="23" s="1"/>
  <c r="K8555" i="23" a="1"/>
  <c r="K8555" i="23" s="1"/>
  <c r="K8556" i="23" a="1"/>
  <c r="K8556" i="23" s="1"/>
  <c r="K8557" i="23" a="1"/>
  <c r="K8557" i="23" s="1"/>
  <c r="K8558" i="23" a="1"/>
  <c r="K8558" i="23" s="1"/>
  <c r="K8559" i="23" a="1"/>
  <c r="K8559" i="23" s="1"/>
  <c r="K8560" i="23" a="1"/>
  <c r="K8560" i="23" s="1"/>
  <c r="K8561" i="23" a="1"/>
  <c r="K8561" i="23" s="1"/>
  <c r="K8562" i="23" a="1"/>
  <c r="K8562" i="23" s="1"/>
  <c r="K8563" i="23" a="1"/>
  <c r="K8563" i="23" s="1"/>
  <c r="K8564" i="23" a="1"/>
  <c r="K8564" i="23" s="1"/>
  <c r="K8565" i="23" a="1"/>
  <c r="K8565" i="23" s="1"/>
  <c r="K8566" i="23" a="1"/>
  <c r="K8566" i="23" s="1"/>
  <c r="K8567" i="23" a="1"/>
  <c r="K8567" i="23" s="1"/>
  <c r="K8568" i="23" a="1"/>
  <c r="K8568" i="23" s="1"/>
  <c r="K8569" i="23" a="1"/>
  <c r="K8569" i="23" s="1"/>
  <c r="K8570" i="23" a="1"/>
  <c r="K8570" i="23" s="1"/>
  <c r="K8571" i="23" a="1"/>
  <c r="K8571" i="23" s="1"/>
  <c r="K8572" i="23" a="1"/>
  <c r="K8572" i="23" s="1"/>
  <c r="K8573" i="23" a="1"/>
  <c r="K8573" i="23" s="1"/>
  <c r="K8574" i="23" a="1"/>
  <c r="K8574" i="23" s="1"/>
  <c r="K8575" i="23" a="1"/>
  <c r="K8575" i="23" s="1"/>
  <c r="K8576" i="23" a="1"/>
  <c r="K8576" i="23" s="1"/>
  <c r="K8577" i="23" a="1"/>
  <c r="K8577" i="23" s="1"/>
  <c r="K8578" i="23" a="1"/>
  <c r="K8578" i="23" s="1"/>
  <c r="K8579" i="23" a="1"/>
  <c r="K8579" i="23" s="1"/>
  <c r="K8580" i="23" a="1"/>
  <c r="K8580" i="23" s="1"/>
  <c r="K8581" i="23" a="1"/>
  <c r="K8581" i="23" s="1"/>
  <c r="K8582" i="23" a="1"/>
  <c r="K8582" i="23" s="1"/>
  <c r="K8583" i="23" a="1"/>
  <c r="K8583" i="23" s="1"/>
  <c r="K8584" i="23" a="1"/>
  <c r="K8584" i="23" s="1"/>
  <c r="K8585" i="23" a="1"/>
  <c r="K8585" i="23" s="1"/>
  <c r="K8586" i="23" a="1"/>
  <c r="K8586" i="23" s="1"/>
  <c r="K8587" i="23" a="1"/>
  <c r="K8587" i="23" s="1"/>
  <c r="K8588" i="23" a="1"/>
  <c r="K8588" i="23" s="1"/>
  <c r="K8589" i="23" a="1"/>
  <c r="K8589" i="23" s="1"/>
  <c r="K8590" i="23" a="1"/>
  <c r="K8590" i="23" s="1"/>
  <c r="K8591" i="23" a="1"/>
  <c r="K8591" i="23" s="1"/>
  <c r="K8592" i="23" a="1"/>
  <c r="K8592" i="23" s="1"/>
  <c r="K8593" i="23" a="1"/>
  <c r="K8593" i="23" s="1"/>
  <c r="K8594" i="23" a="1"/>
  <c r="K8594" i="23" s="1"/>
  <c r="K8595" i="23" a="1"/>
  <c r="K8595" i="23" s="1"/>
  <c r="K8596" i="23" a="1"/>
  <c r="K8596" i="23" s="1"/>
  <c r="K8597" i="23" a="1"/>
  <c r="K8597" i="23" s="1"/>
  <c r="K8598" i="23" a="1"/>
  <c r="K8598" i="23" s="1"/>
  <c r="K8599" i="23" a="1"/>
  <c r="K8599" i="23" s="1"/>
  <c r="K8600" i="23" a="1"/>
  <c r="K8600" i="23" s="1"/>
  <c r="K8601" i="23" a="1"/>
  <c r="K8601" i="23" s="1"/>
  <c r="K8602" i="23" a="1"/>
  <c r="K8602" i="23" s="1"/>
  <c r="K8603" i="23" a="1"/>
  <c r="K8603" i="23" s="1"/>
  <c r="K8604" i="23" a="1"/>
  <c r="K8604" i="23" s="1"/>
  <c r="K8605" i="23" a="1"/>
  <c r="K8605" i="23" s="1"/>
  <c r="K8606" i="23" a="1"/>
  <c r="K8606" i="23" s="1"/>
  <c r="K8607" i="23" a="1"/>
  <c r="K8607" i="23" s="1"/>
  <c r="K8608" i="23" a="1"/>
  <c r="K8608" i="23" s="1"/>
  <c r="K8609" i="23" a="1"/>
  <c r="K8609" i="23" s="1"/>
  <c r="K8610" i="23" a="1"/>
  <c r="K8610" i="23" s="1"/>
  <c r="K8611" i="23" a="1"/>
  <c r="K8611" i="23" s="1"/>
  <c r="K8612" i="23" a="1"/>
  <c r="K8612" i="23" s="1"/>
  <c r="K8613" i="23" a="1"/>
  <c r="K8613" i="23" s="1"/>
  <c r="K8614" i="23" a="1"/>
  <c r="K8614" i="23" s="1"/>
  <c r="K8615" i="23" a="1"/>
  <c r="K8615" i="23" s="1"/>
  <c r="K8616" i="23" a="1"/>
  <c r="K8616" i="23" s="1"/>
  <c r="K8617" i="23" a="1"/>
  <c r="K8617" i="23" s="1"/>
  <c r="K8618" i="23" a="1"/>
  <c r="K8618" i="23" s="1"/>
  <c r="K8619" i="23" a="1"/>
  <c r="K8619" i="23" s="1"/>
  <c r="K8620" i="23" a="1"/>
  <c r="K8620" i="23" s="1"/>
  <c r="K8621" i="23" a="1"/>
  <c r="K8621" i="23" s="1"/>
  <c r="K8622" i="23" a="1"/>
  <c r="K8622" i="23" s="1"/>
  <c r="K8623" i="23" a="1"/>
  <c r="K8623" i="23" s="1"/>
  <c r="K8624" i="23" a="1"/>
  <c r="K8624" i="23" s="1"/>
  <c r="K8625" i="23" a="1"/>
  <c r="K8625" i="23" s="1"/>
  <c r="K8626" i="23" a="1"/>
  <c r="K8626" i="23" s="1"/>
  <c r="K8627" i="23" a="1"/>
  <c r="K8627" i="23" s="1"/>
  <c r="K8628" i="23" a="1"/>
  <c r="K8628" i="23" s="1"/>
  <c r="K8629" i="23" a="1"/>
  <c r="K8629" i="23" s="1"/>
  <c r="K8630" i="23" a="1"/>
  <c r="K8630" i="23" s="1"/>
  <c r="K8631" i="23" a="1"/>
  <c r="K8631" i="23" s="1"/>
  <c r="K8632" i="23" a="1"/>
  <c r="K8632" i="23" s="1"/>
  <c r="K8633" i="23" a="1"/>
  <c r="K8633" i="23" s="1"/>
  <c r="K8634" i="23" a="1"/>
  <c r="K8634" i="23" s="1"/>
  <c r="K8635" i="23" a="1"/>
  <c r="K8635" i="23" s="1"/>
  <c r="K8636" i="23" a="1"/>
  <c r="K8636" i="23" s="1"/>
  <c r="K8637" i="23" a="1"/>
  <c r="K8637" i="23" s="1"/>
  <c r="K8638" i="23" a="1"/>
  <c r="K8638" i="23" s="1"/>
  <c r="K8639" i="23" a="1"/>
  <c r="K8639" i="23" s="1"/>
  <c r="K8640" i="23" a="1"/>
  <c r="K8640" i="23" s="1"/>
  <c r="K8641" i="23" a="1"/>
  <c r="K8641" i="23" s="1"/>
  <c r="K8642" i="23" a="1"/>
  <c r="K8642" i="23" s="1"/>
  <c r="K8643" i="23" a="1"/>
  <c r="K8643" i="23" s="1"/>
  <c r="K8644" i="23" a="1"/>
  <c r="K8644" i="23" s="1"/>
  <c r="K8645" i="23" a="1"/>
  <c r="K8645" i="23" s="1"/>
  <c r="K8646" i="23" a="1"/>
  <c r="K8646" i="23" s="1"/>
  <c r="K8647" i="23" a="1"/>
  <c r="K8647" i="23" s="1"/>
  <c r="K8648" i="23" a="1"/>
  <c r="K8648" i="23" s="1"/>
  <c r="K8649" i="23" a="1"/>
  <c r="K8649" i="23" s="1"/>
  <c r="K8650" i="23" a="1"/>
  <c r="K8650" i="23" s="1"/>
  <c r="K8651" i="23" a="1"/>
  <c r="K8651" i="23" s="1"/>
  <c r="K8652" i="23" a="1"/>
  <c r="K8652" i="23" s="1"/>
  <c r="K8653" i="23" a="1"/>
  <c r="K8653" i="23" s="1"/>
  <c r="K8654" i="23" a="1"/>
  <c r="K8654" i="23" s="1"/>
  <c r="K8655" i="23" a="1"/>
  <c r="K8655" i="23" s="1"/>
  <c r="K8656" i="23" a="1"/>
  <c r="K8656" i="23" s="1"/>
  <c r="K8657" i="23" a="1"/>
  <c r="K8657" i="23" s="1"/>
  <c r="K8658" i="23" a="1"/>
  <c r="K8658" i="23" s="1"/>
  <c r="K8659" i="23" a="1"/>
  <c r="K8659" i="23" s="1"/>
  <c r="K8660" i="23" a="1"/>
  <c r="K8660" i="23" s="1"/>
  <c r="K8661" i="23" a="1"/>
  <c r="K8661" i="23" s="1"/>
  <c r="K8662" i="23" a="1"/>
  <c r="K8662" i="23" s="1"/>
  <c r="K8663" i="23" a="1"/>
  <c r="K8663" i="23" s="1"/>
  <c r="K8664" i="23" a="1"/>
  <c r="K8664" i="23" s="1"/>
  <c r="K8665" i="23" a="1"/>
  <c r="K8665" i="23" s="1"/>
  <c r="K8666" i="23" a="1"/>
  <c r="K8666" i="23" s="1"/>
  <c r="K8667" i="23" a="1"/>
  <c r="K8667" i="23" s="1"/>
  <c r="K8668" i="23" a="1"/>
  <c r="K8668" i="23" s="1"/>
  <c r="K8669" i="23" a="1"/>
  <c r="K8669" i="23" s="1"/>
  <c r="K8670" i="23" a="1"/>
  <c r="K8670" i="23" s="1"/>
  <c r="K8671" i="23" a="1"/>
  <c r="K8671" i="23" s="1"/>
  <c r="K8672" i="23" a="1"/>
  <c r="K8672" i="23" s="1"/>
  <c r="K8673" i="23" a="1"/>
  <c r="K8673" i="23" s="1"/>
  <c r="K8674" i="23" a="1"/>
  <c r="K8674" i="23" s="1"/>
  <c r="K8675" i="23" a="1"/>
  <c r="K8675" i="23" s="1"/>
  <c r="K8676" i="23" a="1"/>
  <c r="K8676" i="23" s="1"/>
  <c r="K8677" i="23" a="1"/>
  <c r="K8677" i="23" s="1"/>
  <c r="K8678" i="23" a="1"/>
  <c r="K8678" i="23" s="1"/>
  <c r="K8679" i="23" a="1"/>
  <c r="K8679" i="23" s="1"/>
  <c r="K8680" i="23" a="1"/>
  <c r="K8680" i="23" s="1"/>
  <c r="K8681" i="23" a="1"/>
  <c r="K8681" i="23" s="1"/>
  <c r="K8682" i="23" a="1"/>
  <c r="K8682" i="23" s="1"/>
  <c r="K8683" i="23" a="1"/>
  <c r="K8683" i="23" s="1"/>
  <c r="K8684" i="23" a="1"/>
  <c r="K8684" i="23" s="1"/>
  <c r="K8685" i="23" a="1"/>
  <c r="K8685" i="23" s="1"/>
  <c r="K8686" i="23" a="1"/>
  <c r="K8686" i="23" s="1"/>
  <c r="K8687" i="23" a="1"/>
  <c r="K8687" i="23" s="1"/>
  <c r="K8688" i="23" a="1"/>
  <c r="K8688" i="23" s="1"/>
  <c r="K8689" i="23" a="1"/>
  <c r="K8689" i="23" s="1"/>
  <c r="K8690" i="23" a="1"/>
  <c r="K8690" i="23" s="1"/>
  <c r="K8691" i="23" a="1"/>
  <c r="K8691" i="23" s="1"/>
  <c r="K8692" i="23" a="1"/>
  <c r="K8692" i="23" s="1"/>
  <c r="K8693" i="23" a="1"/>
  <c r="K8693" i="23" s="1"/>
  <c r="K8694" i="23" a="1"/>
  <c r="K8694" i="23" s="1"/>
  <c r="K8695" i="23" a="1"/>
  <c r="K8695" i="23" s="1"/>
  <c r="K8696" i="23" a="1"/>
  <c r="K8696" i="23" s="1"/>
  <c r="K8697" i="23" a="1"/>
  <c r="K8697" i="23" s="1"/>
  <c r="K8698" i="23" a="1"/>
  <c r="K8698" i="23" s="1"/>
  <c r="K8699" i="23" a="1"/>
  <c r="K8699" i="23" s="1"/>
  <c r="K8700" i="23" a="1"/>
  <c r="K8700" i="23" s="1"/>
  <c r="K8701" i="23" a="1"/>
  <c r="K8701" i="23" s="1"/>
  <c r="K8702" i="23" a="1"/>
  <c r="K8702" i="23" s="1"/>
  <c r="K8703" i="23" a="1"/>
  <c r="K8703" i="23" s="1"/>
  <c r="K8704" i="23" a="1"/>
  <c r="K8704" i="23" s="1"/>
  <c r="K8705" i="23" a="1"/>
  <c r="K8705" i="23" s="1"/>
  <c r="K8706" i="23" a="1"/>
  <c r="K8706" i="23" s="1"/>
  <c r="K8707" i="23" a="1"/>
  <c r="K8707" i="23" s="1"/>
  <c r="K8708" i="23" a="1"/>
  <c r="K8708" i="23" s="1"/>
  <c r="K8709" i="23" a="1"/>
  <c r="K8709" i="23" s="1"/>
  <c r="K8710" i="23" a="1"/>
  <c r="K8710" i="23" s="1"/>
  <c r="K8711" i="23" a="1"/>
  <c r="K8711" i="23" s="1"/>
  <c r="K8712" i="23" a="1"/>
  <c r="K8712" i="23" s="1"/>
  <c r="K8713" i="23" a="1"/>
  <c r="K8713" i="23" s="1"/>
  <c r="K8714" i="23" a="1"/>
  <c r="K8714" i="23" s="1"/>
  <c r="K8715" i="23" a="1"/>
  <c r="K8715" i="23" s="1"/>
  <c r="K8716" i="23" a="1"/>
  <c r="K8716" i="23" s="1"/>
  <c r="K8717" i="23" a="1"/>
  <c r="K8717" i="23" s="1"/>
  <c r="K8718" i="23" a="1"/>
  <c r="K8718" i="23" s="1"/>
  <c r="K8719" i="23" a="1"/>
  <c r="K8719" i="23" s="1"/>
  <c r="K8720" i="23" a="1"/>
  <c r="K8720" i="23" s="1"/>
  <c r="K8721" i="23" a="1"/>
  <c r="K8721" i="23" s="1"/>
  <c r="K8722" i="23" a="1"/>
  <c r="K8722" i="23" s="1"/>
  <c r="K8723" i="23" a="1"/>
  <c r="K8723" i="23" s="1"/>
  <c r="K8724" i="23" a="1"/>
  <c r="K8724" i="23" s="1"/>
  <c r="K8725" i="23" a="1"/>
  <c r="K8725" i="23" s="1"/>
  <c r="K8726" i="23" a="1"/>
  <c r="K8726" i="23" s="1"/>
  <c r="K8727" i="23" a="1"/>
  <c r="K8727" i="23" s="1"/>
  <c r="K8728" i="23" a="1"/>
  <c r="K8728" i="23" s="1"/>
  <c r="K8729" i="23" a="1"/>
  <c r="K8729" i="23" s="1"/>
  <c r="K8730" i="23" a="1"/>
  <c r="K8730" i="23" s="1"/>
  <c r="K8731" i="23" a="1"/>
  <c r="K8731" i="23" s="1"/>
  <c r="K8732" i="23" a="1"/>
  <c r="K8732" i="23" s="1"/>
  <c r="K8733" i="23" a="1"/>
  <c r="K8733" i="23" s="1"/>
  <c r="K8734" i="23" a="1"/>
  <c r="K8734" i="23" s="1"/>
  <c r="K8735" i="23" a="1"/>
  <c r="K8735" i="23" s="1"/>
  <c r="K8736" i="23" a="1"/>
  <c r="K8736" i="23" s="1"/>
  <c r="K8737" i="23" a="1"/>
  <c r="K8737" i="23" s="1"/>
  <c r="K8738" i="23" a="1"/>
  <c r="K8738" i="23" s="1"/>
  <c r="K8739" i="23" a="1"/>
  <c r="K8739" i="23" s="1"/>
  <c r="K8740" i="23" a="1"/>
  <c r="K8740" i="23" s="1"/>
  <c r="K8741" i="23" a="1"/>
  <c r="K8741" i="23" s="1"/>
  <c r="K8742" i="23" a="1"/>
  <c r="K8742" i="23" s="1"/>
  <c r="K8743" i="23" a="1"/>
  <c r="K8743" i="23" s="1"/>
  <c r="K8744" i="23" a="1"/>
  <c r="K8744" i="23" s="1"/>
  <c r="K8745" i="23" a="1"/>
  <c r="K8745" i="23" s="1"/>
  <c r="K8746" i="23" a="1"/>
  <c r="K8746" i="23" s="1"/>
  <c r="K8747" i="23" a="1"/>
  <c r="K8747" i="23" s="1"/>
  <c r="K8748" i="23" a="1"/>
  <c r="K8748" i="23" s="1"/>
  <c r="K8749" i="23" a="1"/>
  <c r="K8749" i="23" s="1"/>
  <c r="K8750" i="23" a="1"/>
  <c r="K8750" i="23" s="1"/>
  <c r="K8751" i="23" a="1"/>
  <c r="K8751" i="23" s="1"/>
  <c r="K8752" i="23" a="1"/>
  <c r="K8752" i="23" s="1"/>
  <c r="K8753" i="23" a="1"/>
  <c r="K8753" i="23" s="1"/>
  <c r="K8754" i="23" a="1"/>
  <c r="K8754" i="23" s="1"/>
  <c r="K8755" i="23" a="1"/>
  <c r="K8755" i="23" s="1"/>
  <c r="K8756" i="23" a="1"/>
  <c r="K8756" i="23" s="1"/>
  <c r="K8757" i="23" a="1"/>
  <c r="K8757" i="23" s="1"/>
  <c r="K8758" i="23" a="1"/>
  <c r="K8758" i="23" s="1"/>
  <c r="K8759" i="23" a="1"/>
  <c r="K8759" i="23" s="1"/>
  <c r="K8760" i="23" a="1"/>
  <c r="K8760" i="23" s="1"/>
  <c r="K8761" i="23" a="1"/>
  <c r="K8761" i="23" s="1"/>
  <c r="K8762" i="23" a="1"/>
  <c r="K8762" i="23" s="1"/>
  <c r="K8763" i="23" a="1"/>
  <c r="K8763" i="23" s="1"/>
  <c r="K8764" i="23" a="1"/>
  <c r="K8764" i="23" s="1"/>
  <c r="K8765" i="23" a="1"/>
  <c r="K8765" i="23" s="1"/>
  <c r="K8766" i="23" a="1"/>
  <c r="K8766" i="23" s="1"/>
  <c r="K8767" i="23" a="1"/>
  <c r="K8767" i="23" s="1"/>
  <c r="K8768" i="23" a="1"/>
  <c r="K8768" i="23" s="1"/>
  <c r="K8769" i="23" a="1"/>
  <c r="K8769" i="23" s="1"/>
  <c r="K8770" i="23" a="1"/>
  <c r="K8770" i="23" s="1"/>
  <c r="K8771" i="23" a="1"/>
  <c r="K8771" i="23" s="1"/>
  <c r="K8772" i="23" a="1"/>
  <c r="K8772" i="23" s="1"/>
  <c r="K8773" i="23" a="1"/>
  <c r="K8773" i="23" s="1"/>
  <c r="K8774" i="23" a="1"/>
  <c r="K8774" i="23" s="1"/>
  <c r="K8775" i="23" a="1"/>
  <c r="K8775" i="23" s="1"/>
  <c r="K8776" i="23" a="1"/>
  <c r="K8776" i="23" s="1"/>
  <c r="K8777" i="23" a="1"/>
  <c r="K8777" i="23" s="1"/>
  <c r="K8778" i="23" a="1"/>
  <c r="K8778" i="23" s="1"/>
  <c r="K8779" i="23" a="1"/>
  <c r="K8779" i="23" s="1"/>
  <c r="K8780" i="23" a="1"/>
  <c r="K8780" i="23" s="1"/>
  <c r="K8781" i="23" a="1"/>
  <c r="K8781" i="23" s="1"/>
  <c r="K8782" i="23" a="1"/>
  <c r="K8782" i="23" s="1"/>
  <c r="K8783" i="23" a="1"/>
  <c r="K8783" i="23" s="1"/>
  <c r="K8784" i="23" a="1"/>
  <c r="K8784" i="23" s="1"/>
  <c r="K8785" i="23" a="1"/>
  <c r="K8785" i="23" s="1"/>
  <c r="K8786" i="23" a="1"/>
  <c r="K8786" i="23" s="1"/>
  <c r="K8787" i="23" a="1"/>
  <c r="K8787" i="23" s="1"/>
  <c r="K8788" i="23" a="1"/>
  <c r="K8788" i="23" s="1"/>
  <c r="K8789" i="23" a="1"/>
  <c r="K8789" i="23" s="1"/>
  <c r="K8790" i="23" a="1"/>
  <c r="K8790" i="23" s="1"/>
  <c r="K8791" i="23" a="1"/>
  <c r="K8791" i="23" s="1"/>
  <c r="K8792" i="23" a="1"/>
  <c r="K8792" i="23" s="1"/>
  <c r="K8793" i="23" a="1"/>
  <c r="K8793" i="23" s="1"/>
  <c r="K8794" i="23" a="1"/>
  <c r="K8794" i="23" s="1"/>
  <c r="K8795" i="23" a="1"/>
  <c r="K8795" i="23" s="1"/>
  <c r="K8796" i="23" a="1"/>
  <c r="K8796" i="23" s="1"/>
  <c r="K8797" i="23" a="1"/>
  <c r="K8797" i="23" s="1"/>
  <c r="K8798" i="23" a="1"/>
  <c r="K8798" i="23" s="1"/>
  <c r="K8799" i="23" a="1"/>
  <c r="K8799" i="23" s="1"/>
  <c r="K8800" i="23" a="1"/>
  <c r="K8800" i="23" s="1"/>
  <c r="K8801" i="23" a="1"/>
  <c r="K8801" i="23" s="1"/>
  <c r="K8802" i="23" a="1"/>
  <c r="K8802" i="23" s="1"/>
  <c r="K8803" i="23" a="1"/>
  <c r="K8803" i="23" s="1"/>
  <c r="K8804" i="23" a="1"/>
  <c r="K8804" i="23" s="1"/>
  <c r="K8805" i="23" a="1"/>
  <c r="K8805" i="23" s="1"/>
  <c r="K8806" i="23" a="1"/>
  <c r="K8806" i="23" s="1"/>
  <c r="K8807" i="23" a="1"/>
  <c r="K8807" i="23" s="1"/>
  <c r="K8808" i="23" a="1"/>
  <c r="K8808" i="23" s="1"/>
  <c r="K8809" i="23" a="1"/>
  <c r="K8809" i="23" s="1"/>
  <c r="K8810" i="23" a="1"/>
  <c r="K8810" i="23" s="1"/>
  <c r="K8811" i="23" a="1"/>
  <c r="K8811" i="23" s="1"/>
  <c r="K8812" i="23" a="1"/>
  <c r="K8812" i="23" s="1"/>
  <c r="K8813" i="23" a="1"/>
  <c r="K8813" i="23" s="1"/>
  <c r="K8814" i="23" a="1"/>
  <c r="K8814" i="23" s="1"/>
  <c r="K8815" i="23" a="1"/>
  <c r="K8815" i="23" s="1"/>
  <c r="K8816" i="23" a="1"/>
  <c r="K8816" i="23" s="1"/>
  <c r="K8817" i="23" a="1"/>
  <c r="K8817" i="23" s="1"/>
  <c r="K8818" i="23" a="1"/>
  <c r="K8818" i="23" s="1"/>
  <c r="K8819" i="23" a="1"/>
  <c r="K8819" i="23" s="1"/>
  <c r="K8820" i="23" a="1"/>
  <c r="K8820" i="23" s="1"/>
  <c r="K8821" i="23" a="1"/>
  <c r="K8821" i="23" s="1"/>
  <c r="K8822" i="23" a="1"/>
  <c r="K8822" i="23" s="1"/>
  <c r="K8823" i="23" a="1"/>
  <c r="K8823" i="23" s="1"/>
  <c r="K8824" i="23" a="1"/>
  <c r="K8824" i="23" s="1"/>
  <c r="K8825" i="23" a="1"/>
  <c r="K8825" i="23" s="1"/>
  <c r="K8826" i="23" a="1"/>
  <c r="K8826" i="23" s="1"/>
  <c r="K8827" i="23" a="1"/>
  <c r="K8827" i="23" s="1"/>
  <c r="K8828" i="23" a="1"/>
  <c r="K8828" i="23" s="1"/>
  <c r="K8829" i="23" a="1"/>
  <c r="K8829" i="23" s="1"/>
  <c r="K8830" i="23" a="1"/>
  <c r="K8830" i="23" s="1"/>
  <c r="K8831" i="23" a="1"/>
  <c r="K8831" i="23" s="1"/>
  <c r="K8832" i="23" a="1"/>
  <c r="K8832" i="23" s="1"/>
  <c r="K8833" i="23" a="1"/>
  <c r="K8833" i="23" s="1"/>
  <c r="K8834" i="23" a="1"/>
  <c r="K8834" i="23" s="1"/>
  <c r="K8835" i="23" a="1"/>
  <c r="K8835" i="23" s="1"/>
  <c r="K8836" i="23" a="1"/>
  <c r="K8836" i="23" s="1"/>
  <c r="K8837" i="23" a="1"/>
  <c r="K8837" i="23" s="1"/>
  <c r="K8838" i="23" a="1"/>
  <c r="K8838" i="23" s="1"/>
  <c r="K8839" i="23" a="1"/>
  <c r="K8839" i="23" s="1"/>
  <c r="K8840" i="23" a="1"/>
  <c r="K8840" i="23" s="1"/>
  <c r="K8841" i="23" a="1"/>
  <c r="K8841" i="23" s="1"/>
  <c r="K8842" i="23" a="1"/>
  <c r="K8842" i="23" s="1"/>
  <c r="K8843" i="23" a="1"/>
  <c r="K8843" i="23" s="1"/>
  <c r="K8844" i="23" a="1"/>
  <c r="K8844" i="23" s="1"/>
  <c r="K8845" i="23" a="1"/>
  <c r="K8845" i="23" s="1"/>
  <c r="K8846" i="23" a="1"/>
  <c r="K8846" i="23" s="1"/>
  <c r="K8847" i="23" a="1"/>
  <c r="K8847" i="23" s="1"/>
  <c r="K8848" i="23" a="1"/>
  <c r="K8848" i="23" s="1"/>
  <c r="K8849" i="23" a="1"/>
  <c r="K8849" i="23" s="1"/>
  <c r="K8850" i="23" a="1"/>
  <c r="K8850" i="23" s="1"/>
  <c r="K8851" i="23" a="1"/>
  <c r="K8851" i="23" s="1"/>
  <c r="K8852" i="23" a="1"/>
  <c r="K8852" i="23" s="1"/>
  <c r="K8853" i="23" a="1"/>
  <c r="K8853" i="23" s="1"/>
  <c r="K8854" i="23" a="1"/>
  <c r="K8854" i="23" s="1"/>
  <c r="K8855" i="23" a="1"/>
  <c r="K8855" i="23" s="1"/>
  <c r="K8856" i="23" a="1"/>
  <c r="K8856" i="23" s="1"/>
  <c r="K8857" i="23" a="1"/>
  <c r="K8857" i="23" s="1"/>
  <c r="K8858" i="23" a="1"/>
  <c r="K8858" i="23" s="1"/>
  <c r="K8859" i="23" a="1"/>
  <c r="K8859" i="23" s="1"/>
  <c r="K8860" i="23" a="1"/>
  <c r="K8860" i="23" s="1"/>
  <c r="K8861" i="23" a="1"/>
  <c r="K8861" i="23" s="1"/>
  <c r="K8862" i="23" a="1"/>
  <c r="K8862" i="23" s="1"/>
  <c r="K8863" i="23" a="1"/>
  <c r="K8863" i="23" s="1"/>
  <c r="K8864" i="23" a="1"/>
  <c r="K8864" i="23" s="1"/>
  <c r="K8865" i="23" a="1"/>
  <c r="K8865" i="23" s="1"/>
  <c r="K8866" i="23" a="1"/>
  <c r="K8866" i="23" s="1"/>
  <c r="K8867" i="23" a="1"/>
  <c r="K8867" i="23" s="1"/>
  <c r="K8868" i="23" a="1"/>
  <c r="K8868" i="23" s="1"/>
  <c r="K8869" i="23" a="1"/>
  <c r="K8869" i="23" s="1"/>
  <c r="K8870" i="23" a="1"/>
  <c r="K8870" i="23" s="1"/>
  <c r="K8871" i="23" a="1"/>
  <c r="K8871" i="23" s="1"/>
  <c r="K8872" i="23" a="1"/>
  <c r="K8872" i="23" s="1"/>
  <c r="K8873" i="23" a="1"/>
  <c r="K8873" i="23" s="1"/>
  <c r="K8874" i="23" a="1"/>
  <c r="K8874" i="23" s="1"/>
  <c r="K8875" i="23" a="1"/>
  <c r="K8875" i="23" s="1"/>
  <c r="K8876" i="23" a="1"/>
  <c r="K8876" i="23" s="1"/>
  <c r="K8877" i="23" a="1"/>
  <c r="K8877" i="23" s="1"/>
  <c r="K8878" i="23" a="1"/>
  <c r="K8878" i="23" s="1"/>
  <c r="K8879" i="23" a="1"/>
  <c r="K8879" i="23" s="1"/>
  <c r="K8880" i="23" a="1"/>
  <c r="K8880" i="23" s="1"/>
  <c r="K8881" i="23" a="1"/>
  <c r="K8881" i="23" s="1"/>
  <c r="K8882" i="23" a="1"/>
  <c r="K8882" i="23" s="1"/>
  <c r="K8883" i="23" a="1"/>
  <c r="K8883" i="23" s="1"/>
  <c r="K8884" i="23" a="1"/>
  <c r="K8884" i="23" s="1"/>
  <c r="K8885" i="23" a="1"/>
  <c r="K8885" i="23" s="1"/>
  <c r="K8886" i="23" a="1"/>
  <c r="K8886" i="23" s="1"/>
  <c r="K8887" i="23" a="1"/>
  <c r="K8887" i="23" s="1"/>
  <c r="K8888" i="23" a="1"/>
  <c r="K8888" i="23" s="1"/>
  <c r="K8889" i="23" a="1"/>
  <c r="K8889" i="23" s="1"/>
  <c r="K8890" i="23" a="1"/>
  <c r="K8890" i="23" s="1"/>
  <c r="K8891" i="23" a="1"/>
  <c r="K8891" i="23" s="1"/>
  <c r="K8892" i="23" a="1"/>
  <c r="K8892" i="23" s="1"/>
  <c r="K8893" i="23" a="1"/>
  <c r="K8893" i="23" s="1"/>
  <c r="K8894" i="23" a="1"/>
  <c r="K8894" i="23" s="1"/>
  <c r="K8895" i="23" a="1"/>
  <c r="K8895" i="23" s="1"/>
  <c r="K8896" i="23" a="1"/>
  <c r="K8896" i="23" s="1"/>
  <c r="K8897" i="23" a="1"/>
  <c r="K8897" i="23" s="1"/>
  <c r="K8898" i="23" a="1"/>
  <c r="K8898" i="23" s="1"/>
  <c r="K8899" i="23" a="1"/>
  <c r="K8899" i="23" s="1"/>
  <c r="K8900" i="23" a="1"/>
  <c r="K8900" i="23" s="1"/>
  <c r="K8901" i="23" a="1"/>
  <c r="K8901" i="23" s="1"/>
  <c r="K8902" i="23" a="1"/>
  <c r="K8902" i="23" s="1"/>
  <c r="K8903" i="23" a="1"/>
  <c r="K8903" i="23" s="1"/>
  <c r="K8904" i="23" a="1"/>
  <c r="K8904" i="23" s="1"/>
  <c r="K8905" i="23" a="1"/>
  <c r="K8905" i="23" s="1"/>
  <c r="K8906" i="23" a="1"/>
  <c r="K8906" i="23" s="1"/>
  <c r="K8907" i="23" a="1"/>
  <c r="K8907" i="23" s="1"/>
  <c r="K8908" i="23" a="1"/>
  <c r="K8908" i="23" s="1"/>
  <c r="K8909" i="23" a="1"/>
  <c r="K8909" i="23" s="1"/>
  <c r="K8910" i="23" a="1"/>
  <c r="K8910" i="23" s="1"/>
  <c r="K8911" i="23" a="1"/>
  <c r="K8911" i="23" s="1"/>
  <c r="K8912" i="23" a="1"/>
  <c r="K8912" i="23" s="1"/>
  <c r="K8913" i="23" a="1"/>
  <c r="K8913" i="23" s="1"/>
  <c r="K8914" i="23" a="1"/>
  <c r="K8914" i="23" s="1"/>
  <c r="K8915" i="23" a="1"/>
  <c r="K8915" i="23" s="1"/>
  <c r="K8916" i="23" a="1"/>
  <c r="K8916" i="23" s="1"/>
  <c r="K8917" i="23" a="1"/>
  <c r="K8917" i="23" s="1"/>
  <c r="K8918" i="23" a="1"/>
  <c r="K8918" i="23" s="1"/>
  <c r="K8919" i="23" a="1"/>
  <c r="K8919" i="23" s="1"/>
  <c r="K8920" i="23" a="1"/>
  <c r="K8920" i="23" s="1"/>
  <c r="K8921" i="23" a="1"/>
  <c r="K8921" i="23" s="1"/>
  <c r="K8922" i="23" a="1"/>
  <c r="K8922" i="23" s="1"/>
  <c r="K8923" i="23" a="1"/>
  <c r="K8923" i="23" s="1"/>
  <c r="K8924" i="23" a="1"/>
  <c r="K8924" i="23" s="1"/>
  <c r="K8925" i="23" a="1"/>
  <c r="K8925" i="23" s="1"/>
  <c r="K8926" i="23" a="1"/>
  <c r="K8926" i="23" s="1"/>
  <c r="K8927" i="23" a="1"/>
  <c r="K8927" i="23" s="1"/>
  <c r="K8928" i="23" a="1"/>
  <c r="K8928" i="23" s="1"/>
  <c r="K8929" i="23" a="1"/>
  <c r="K8929" i="23" s="1"/>
  <c r="K8930" i="23" a="1"/>
  <c r="K8930" i="23" s="1"/>
  <c r="K8931" i="23" a="1"/>
  <c r="K8931" i="23" s="1"/>
  <c r="K8932" i="23" a="1"/>
  <c r="K8932" i="23" s="1"/>
  <c r="K8933" i="23" a="1"/>
  <c r="K8933" i="23" s="1"/>
  <c r="K8934" i="23" a="1"/>
  <c r="K8934" i="23" s="1"/>
  <c r="K8935" i="23" a="1"/>
  <c r="K8935" i="23" s="1"/>
  <c r="K8936" i="23" a="1"/>
  <c r="K8936" i="23" s="1"/>
  <c r="K8937" i="23" a="1"/>
  <c r="K8937" i="23" s="1"/>
  <c r="K8938" i="23" a="1"/>
  <c r="K8938" i="23" s="1"/>
  <c r="K8939" i="23" a="1"/>
  <c r="K8939" i="23" s="1"/>
  <c r="K8940" i="23" a="1"/>
  <c r="K8940" i="23" s="1"/>
  <c r="K8941" i="23" a="1"/>
  <c r="K8941" i="23" s="1"/>
  <c r="K8942" i="23" a="1"/>
  <c r="K8942" i="23" s="1"/>
  <c r="K8943" i="23" a="1"/>
  <c r="K8943" i="23" s="1"/>
  <c r="K8944" i="23" a="1"/>
  <c r="K8944" i="23" s="1"/>
  <c r="K8945" i="23" a="1"/>
  <c r="K8945" i="23" s="1"/>
  <c r="K8946" i="23" a="1"/>
  <c r="K8946" i="23" s="1"/>
  <c r="K8947" i="23" a="1"/>
  <c r="K8947" i="23" s="1"/>
  <c r="K8948" i="23" a="1"/>
  <c r="K8948" i="23" s="1"/>
  <c r="K8949" i="23" a="1"/>
  <c r="K8949" i="23" s="1"/>
  <c r="K8950" i="23" a="1"/>
  <c r="K8950" i="23" s="1"/>
  <c r="K8951" i="23" a="1"/>
  <c r="K8951" i="23" s="1"/>
  <c r="K8952" i="23" a="1"/>
  <c r="K8952" i="23" s="1"/>
  <c r="K8953" i="23" a="1"/>
  <c r="K8953" i="23" s="1"/>
  <c r="K8954" i="23" a="1"/>
  <c r="K8954" i="23" s="1"/>
  <c r="K8955" i="23" a="1"/>
  <c r="K8955" i="23" s="1"/>
  <c r="K8956" i="23" a="1"/>
  <c r="K8956" i="23" s="1"/>
  <c r="K8957" i="23" a="1"/>
  <c r="K8957" i="23" s="1"/>
  <c r="K8958" i="23" a="1"/>
  <c r="K8958" i="23" s="1"/>
  <c r="K8959" i="23" a="1"/>
  <c r="K8959" i="23" s="1"/>
  <c r="K8960" i="23" a="1"/>
  <c r="K8960" i="23" s="1"/>
  <c r="K8961" i="23" a="1"/>
  <c r="K8961" i="23" s="1"/>
  <c r="K8962" i="23" a="1"/>
  <c r="K8962" i="23" s="1"/>
  <c r="K8963" i="23" a="1"/>
  <c r="K8963" i="23" s="1"/>
  <c r="K8964" i="23" a="1"/>
  <c r="K8964" i="23" s="1"/>
  <c r="K8965" i="23" a="1"/>
  <c r="K8965" i="23" s="1"/>
  <c r="K8966" i="23" a="1"/>
  <c r="K8966" i="23" s="1"/>
  <c r="K8967" i="23" a="1"/>
  <c r="K8967" i="23" s="1"/>
  <c r="K8968" i="23" a="1"/>
  <c r="K8968" i="23" s="1"/>
  <c r="K8969" i="23" a="1"/>
  <c r="K8969" i="23" s="1"/>
  <c r="K8970" i="23" a="1"/>
  <c r="K8970" i="23" s="1"/>
  <c r="K8971" i="23" a="1"/>
  <c r="K8971" i="23" s="1"/>
  <c r="K8972" i="23" a="1"/>
  <c r="K8972" i="23" s="1"/>
  <c r="K8973" i="23" a="1"/>
  <c r="K8973" i="23" s="1"/>
  <c r="K8974" i="23" a="1"/>
  <c r="K8974" i="23" s="1"/>
  <c r="K8975" i="23" a="1"/>
  <c r="K8975" i="23" s="1"/>
  <c r="K8976" i="23" a="1"/>
  <c r="K8976" i="23" s="1"/>
  <c r="K8977" i="23" a="1"/>
  <c r="K8977" i="23" s="1"/>
  <c r="K8978" i="23" a="1"/>
  <c r="K8978" i="23" s="1"/>
  <c r="K8979" i="23" a="1"/>
  <c r="K8979" i="23" s="1"/>
  <c r="K8980" i="23" a="1"/>
  <c r="K8980" i="23" s="1"/>
  <c r="K8981" i="23" a="1"/>
  <c r="K8981" i="23" s="1"/>
  <c r="K8982" i="23" a="1"/>
  <c r="K8982" i="23" s="1"/>
  <c r="K8983" i="23" a="1"/>
  <c r="K8983" i="23" s="1"/>
  <c r="K8984" i="23" a="1"/>
  <c r="K8984" i="23" s="1"/>
  <c r="K8985" i="23" a="1"/>
  <c r="K8985" i="23" s="1"/>
  <c r="K8986" i="23" a="1"/>
  <c r="K8986" i="23" s="1"/>
  <c r="K8987" i="23" a="1"/>
  <c r="K8987" i="23" s="1"/>
  <c r="K8988" i="23" a="1"/>
  <c r="K8988" i="23" s="1"/>
  <c r="K8989" i="23" a="1"/>
  <c r="K8989" i="23" s="1"/>
  <c r="K8990" i="23" a="1"/>
  <c r="K8990" i="23" s="1"/>
  <c r="K8991" i="23" a="1"/>
  <c r="K8991" i="23" s="1"/>
  <c r="K8992" i="23" a="1"/>
  <c r="K8992" i="23" s="1"/>
  <c r="K8993" i="23" a="1"/>
  <c r="K8993" i="23" s="1"/>
  <c r="K8994" i="23" a="1"/>
  <c r="K8994" i="23" s="1"/>
  <c r="K8995" i="23" a="1"/>
  <c r="K8995" i="23" s="1"/>
  <c r="K8996" i="23" a="1"/>
  <c r="K8996" i="23" s="1"/>
  <c r="K8997" i="23" a="1"/>
  <c r="K8997" i="23" s="1"/>
  <c r="K8998" i="23" a="1"/>
  <c r="K8998" i="23" s="1"/>
  <c r="K8999" i="23" a="1"/>
  <c r="K8999" i="23" s="1"/>
  <c r="K9000" i="23" a="1"/>
  <c r="K9000" i="23" s="1"/>
  <c r="K9001" i="23" a="1"/>
  <c r="K9001" i="23" s="1"/>
  <c r="K9002" i="23" a="1"/>
  <c r="K9002" i="23" s="1"/>
  <c r="K9003" i="23" a="1"/>
  <c r="K9003" i="23" s="1"/>
  <c r="K9004" i="23" a="1"/>
  <c r="K9004" i="23" s="1"/>
  <c r="K9005" i="23" a="1"/>
  <c r="K9005" i="23" s="1"/>
  <c r="K9006" i="23" a="1"/>
  <c r="K9006" i="23" s="1"/>
  <c r="K9007" i="23" a="1"/>
  <c r="K9007" i="23" s="1"/>
  <c r="K9008" i="23" a="1"/>
  <c r="K9008" i="23" s="1"/>
  <c r="K9009" i="23" a="1"/>
  <c r="K9009" i="23" s="1"/>
  <c r="K9010" i="23" a="1"/>
  <c r="K9010" i="23" s="1"/>
  <c r="K9011" i="23" a="1"/>
  <c r="K9011" i="23" s="1"/>
  <c r="K9012" i="23" a="1"/>
  <c r="K9012" i="23" s="1"/>
  <c r="K9013" i="23" a="1"/>
  <c r="K9013" i="23" s="1"/>
  <c r="K9014" i="23" a="1"/>
  <c r="K9014" i="23" s="1"/>
  <c r="K9015" i="23" a="1"/>
  <c r="K9015" i="23" s="1"/>
  <c r="K9016" i="23" a="1"/>
  <c r="K9016" i="23" s="1"/>
  <c r="K9017" i="23" a="1"/>
  <c r="K9017" i="23" s="1"/>
  <c r="K9018" i="23" a="1"/>
  <c r="K9018" i="23" s="1"/>
  <c r="K9019" i="23" a="1"/>
  <c r="K9019" i="23" s="1"/>
  <c r="K9020" i="23" a="1"/>
  <c r="K9020" i="23" s="1"/>
  <c r="K9021" i="23" a="1"/>
  <c r="K9021" i="23" s="1"/>
  <c r="K9022" i="23" a="1"/>
  <c r="K9022" i="23" s="1"/>
  <c r="K9023" i="23" a="1"/>
  <c r="K9023" i="23" s="1"/>
  <c r="K9024" i="23" a="1"/>
  <c r="K9024" i="23" s="1"/>
  <c r="K9025" i="23" a="1"/>
  <c r="K9025" i="23" s="1"/>
  <c r="K9026" i="23" a="1"/>
  <c r="K9026" i="23" s="1"/>
  <c r="K9027" i="23" a="1"/>
  <c r="K9027" i="23" s="1"/>
  <c r="K9028" i="23" a="1"/>
  <c r="K9028" i="23" s="1"/>
  <c r="K9029" i="23" a="1"/>
  <c r="K9029" i="23" s="1"/>
  <c r="K9030" i="23" a="1"/>
  <c r="K9030" i="23" s="1"/>
  <c r="K9031" i="23" a="1"/>
  <c r="K9031" i="23" s="1"/>
  <c r="K9032" i="23" a="1"/>
  <c r="K9032" i="23" s="1"/>
  <c r="K9033" i="23" a="1"/>
  <c r="K9033" i="23" s="1"/>
  <c r="K9034" i="23" a="1"/>
  <c r="K9034" i="23" s="1"/>
  <c r="K9035" i="23" a="1"/>
  <c r="K9035" i="23" s="1"/>
  <c r="K9036" i="23" a="1"/>
  <c r="K9036" i="23" s="1"/>
  <c r="K9037" i="23" a="1"/>
  <c r="K9037" i="23" s="1"/>
  <c r="K9038" i="23" a="1"/>
  <c r="K9038" i="23" s="1"/>
  <c r="K9039" i="23" a="1"/>
  <c r="K9039" i="23" s="1"/>
  <c r="K9040" i="23" a="1"/>
  <c r="K9040" i="23" s="1"/>
  <c r="K9041" i="23" a="1"/>
  <c r="K9041" i="23" s="1"/>
  <c r="K9042" i="23" a="1"/>
  <c r="K9042" i="23" s="1"/>
  <c r="K9043" i="23" a="1"/>
  <c r="K9043" i="23" s="1"/>
  <c r="K9044" i="23" a="1"/>
  <c r="K9044" i="23" s="1"/>
  <c r="K9045" i="23" a="1"/>
  <c r="K9045" i="23" s="1"/>
  <c r="K9046" i="23" a="1"/>
  <c r="K9046" i="23" s="1"/>
  <c r="K9047" i="23" a="1"/>
  <c r="K9047" i="23" s="1"/>
  <c r="K9048" i="23" a="1"/>
  <c r="K9048" i="23" s="1"/>
  <c r="K9049" i="23" a="1"/>
  <c r="K9049" i="23" s="1"/>
  <c r="K9050" i="23" a="1"/>
  <c r="K9050" i="23" s="1"/>
  <c r="K9051" i="23" a="1"/>
  <c r="K9051" i="23" s="1"/>
  <c r="K9052" i="23" a="1"/>
  <c r="K9052" i="23" s="1"/>
  <c r="K9053" i="23" a="1"/>
  <c r="K9053" i="23" s="1"/>
  <c r="K9054" i="23" a="1"/>
  <c r="K9054" i="23" s="1"/>
  <c r="K9055" i="23" a="1"/>
  <c r="K9055" i="23" s="1"/>
  <c r="K9056" i="23" a="1"/>
  <c r="K9056" i="23" s="1"/>
  <c r="K9057" i="23" a="1"/>
  <c r="K9057" i="23" s="1"/>
  <c r="K9058" i="23" a="1"/>
  <c r="K9058" i="23" s="1"/>
  <c r="K9059" i="23" a="1"/>
  <c r="K9059" i="23" s="1"/>
  <c r="K9060" i="23" a="1"/>
  <c r="K9060" i="23" s="1"/>
  <c r="K9061" i="23" a="1"/>
  <c r="K9061" i="23" s="1"/>
  <c r="K9062" i="23" a="1"/>
  <c r="K9062" i="23" s="1"/>
  <c r="K9063" i="23" a="1"/>
  <c r="K9063" i="23" s="1"/>
  <c r="K9064" i="23" a="1"/>
  <c r="K9064" i="23" s="1"/>
  <c r="K9065" i="23" a="1"/>
  <c r="K9065" i="23" s="1"/>
  <c r="K9066" i="23" a="1"/>
  <c r="K9066" i="23" s="1"/>
  <c r="K9067" i="23" a="1"/>
  <c r="K9067" i="23" s="1"/>
  <c r="K9068" i="23" a="1"/>
  <c r="K9068" i="23" s="1"/>
  <c r="K9069" i="23" a="1"/>
  <c r="K9069" i="23" s="1"/>
  <c r="K9070" i="23" a="1"/>
  <c r="K9070" i="23" s="1"/>
  <c r="K9071" i="23" a="1"/>
  <c r="K9071" i="23" s="1"/>
  <c r="K9072" i="23" a="1"/>
  <c r="K9072" i="23" s="1"/>
  <c r="K9073" i="23" a="1"/>
  <c r="K9073" i="23" s="1"/>
  <c r="K9074" i="23" a="1"/>
  <c r="K9074" i="23" s="1"/>
  <c r="K9075" i="23" a="1"/>
  <c r="K9075" i="23" s="1"/>
  <c r="K9076" i="23" a="1"/>
  <c r="K9076" i="23" s="1"/>
  <c r="K9077" i="23" a="1"/>
  <c r="K9077" i="23" s="1"/>
  <c r="K9078" i="23" a="1"/>
  <c r="K9078" i="23" s="1"/>
  <c r="K9079" i="23" a="1"/>
  <c r="K9079" i="23" s="1"/>
  <c r="K9080" i="23" a="1"/>
  <c r="K9080" i="23" s="1"/>
  <c r="K9081" i="23" a="1"/>
  <c r="K9081" i="23" s="1"/>
  <c r="K9082" i="23" a="1"/>
  <c r="K9082" i="23" s="1"/>
  <c r="K9083" i="23" a="1"/>
  <c r="K9083" i="23" s="1"/>
  <c r="K9084" i="23" a="1"/>
  <c r="K9084" i="23" s="1"/>
  <c r="K9085" i="23" a="1"/>
  <c r="K9085" i="23" s="1"/>
  <c r="K9086" i="23" a="1"/>
  <c r="K9086" i="23" s="1"/>
  <c r="K9087" i="23" a="1"/>
  <c r="K9087" i="23" s="1"/>
  <c r="K9088" i="23" a="1"/>
  <c r="K9088" i="23" s="1"/>
  <c r="K9089" i="23" a="1"/>
  <c r="K9089" i="23" s="1"/>
  <c r="K9090" i="23" a="1"/>
  <c r="K9090" i="23" s="1"/>
  <c r="K9091" i="23" a="1"/>
  <c r="K9091" i="23" s="1"/>
  <c r="K9092" i="23" a="1"/>
  <c r="K9092" i="23" s="1"/>
  <c r="K9093" i="23" a="1"/>
  <c r="K9093" i="23" s="1"/>
  <c r="K9094" i="23" a="1"/>
  <c r="K9094" i="23" s="1"/>
  <c r="K9095" i="23" a="1"/>
  <c r="K9095" i="23" s="1"/>
  <c r="K9096" i="23" a="1"/>
  <c r="K9096" i="23" s="1"/>
  <c r="K9097" i="23" a="1"/>
  <c r="K9097" i="23" s="1"/>
  <c r="K9098" i="23" a="1"/>
  <c r="K9098" i="23" s="1"/>
  <c r="K9099" i="23" a="1"/>
  <c r="K9099" i="23" s="1"/>
  <c r="K9100" i="23" a="1"/>
  <c r="K9100" i="23" s="1"/>
  <c r="K9101" i="23" a="1"/>
  <c r="K9101" i="23" s="1"/>
  <c r="K9102" i="23" a="1"/>
  <c r="K9102" i="23" s="1"/>
  <c r="K9103" i="23" a="1"/>
  <c r="K9103" i="23" s="1"/>
  <c r="K9104" i="23" a="1"/>
  <c r="K9104" i="23" s="1"/>
  <c r="K9105" i="23" a="1"/>
  <c r="K9105" i="23" s="1"/>
  <c r="K9106" i="23" a="1"/>
  <c r="K9106" i="23" s="1"/>
  <c r="K9107" i="23" a="1"/>
  <c r="K9107" i="23" s="1"/>
  <c r="K9108" i="23" a="1"/>
  <c r="K9108" i="23" s="1"/>
  <c r="K9109" i="23" a="1"/>
  <c r="K9109" i="23" s="1"/>
  <c r="K9110" i="23" a="1"/>
  <c r="K9110" i="23" s="1"/>
  <c r="K9111" i="23" a="1"/>
  <c r="K9111" i="23" s="1"/>
  <c r="K9112" i="23" a="1"/>
  <c r="K9112" i="23" s="1"/>
  <c r="K9113" i="23" a="1"/>
  <c r="K9113" i="23" s="1"/>
  <c r="K9114" i="23" a="1"/>
  <c r="K9114" i="23" s="1"/>
  <c r="K9115" i="23" a="1"/>
  <c r="K9115" i="23" s="1"/>
  <c r="K9116" i="23" a="1"/>
  <c r="K9116" i="23" s="1"/>
  <c r="K9117" i="23" a="1"/>
  <c r="K9117" i="23" s="1"/>
  <c r="K9118" i="23" a="1"/>
  <c r="K9118" i="23" s="1"/>
  <c r="K9119" i="23" a="1"/>
  <c r="K9119" i="23" s="1"/>
  <c r="K9120" i="23" a="1"/>
  <c r="K9120" i="23" s="1"/>
  <c r="K9121" i="23" a="1"/>
  <c r="K9121" i="23" s="1"/>
  <c r="K9122" i="23" a="1"/>
  <c r="K9122" i="23" s="1"/>
  <c r="K9123" i="23" a="1"/>
  <c r="K9123" i="23" s="1"/>
  <c r="K9124" i="23" a="1"/>
  <c r="K9124" i="23" s="1"/>
  <c r="K9125" i="23" a="1"/>
  <c r="K9125" i="23" s="1"/>
  <c r="K9126" i="23" a="1"/>
  <c r="K9126" i="23" s="1"/>
  <c r="K9127" i="23" a="1"/>
  <c r="K9127" i="23" s="1"/>
  <c r="K9128" i="23" a="1"/>
  <c r="K9128" i="23" s="1"/>
  <c r="K9129" i="23" a="1"/>
  <c r="K9129" i="23" s="1"/>
  <c r="K9130" i="23" a="1"/>
  <c r="K9130" i="23" s="1"/>
  <c r="K9131" i="23" a="1"/>
  <c r="K9131" i="23" s="1"/>
  <c r="K9132" i="23" a="1"/>
  <c r="K9132" i="23" s="1"/>
  <c r="K9133" i="23" a="1"/>
  <c r="K9133" i="23" s="1"/>
  <c r="K9134" i="23" a="1"/>
  <c r="K9134" i="23" s="1"/>
  <c r="K9135" i="23" a="1"/>
  <c r="K9135" i="23" s="1"/>
  <c r="K9136" i="23" a="1"/>
  <c r="K9136" i="23" s="1"/>
  <c r="K9137" i="23" a="1"/>
  <c r="K9137" i="23"/>
  <c r="K9138" i="23" a="1"/>
  <c r="K9138" i="23" s="1"/>
  <c r="K9139" i="23" a="1"/>
  <c r="K9139" i="23" s="1"/>
  <c r="K9140" i="23" a="1"/>
  <c r="K9140" i="23" s="1"/>
  <c r="K9141" i="23" a="1"/>
  <c r="K9141" i="23" s="1"/>
  <c r="K9142" i="23" a="1"/>
  <c r="K9142" i="23" s="1"/>
  <c r="K9143" i="23" a="1"/>
  <c r="K9143" i="23" s="1"/>
  <c r="K9144" i="23" a="1"/>
  <c r="K9144" i="23" s="1"/>
  <c r="K9145" i="23" a="1"/>
  <c r="K9145" i="23" s="1"/>
  <c r="K9146" i="23" a="1"/>
  <c r="K9146" i="23" s="1"/>
  <c r="K9147" i="23" a="1"/>
  <c r="K9147" i="23" s="1"/>
  <c r="K9148" i="23" a="1"/>
  <c r="K9148" i="23" s="1"/>
  <c r="K9149" i="23" a="1"/>
  <c r="K9149" i="23" s="1"/>
  <c r="K9150" i="23" a="1"/>
  <c r="K9150" i="23" s="1"/>
  <c r="K9151" i="23" a="1"/>
  <c r="K9151" i="23" s="1"/>
  <c r="K9152" i="23" a="1"/>
  <c r="K9152" i="23" s="1"/>
  <c r="K9153" i="23" a="1"/>
  <c r="K9153" i="23" s="1"/>
  <c r="K9154" i="23" a="1"/>
  <c r="K9154" i="23" s="1"/>
  <c r="K9155" i="23" a="1"/>
  <c r="K9155" i="23" s="1"/>
  <c r="K9156" i="23" a="1"/>
  <c r="K9156" i="23" s="1"/>
  <c r="K9157" i="23" a="1"/>
  <c r="K9157" i="23" s="1"/>
  <c r="K9158" i="23" a="1"/>
  <c r="K9158" i="23" s="1"/>
  <c r="K9159" i="23" a="1"/>
  <c r="K9159" i="23" s="1"/>
  <c r="K9160" i="23" a="1"/>
  <c r="K9160" i="23" s="1"/>
  <c r="K9161" i="23" a="1"/>
  <c r="K9161" i="23" s="1"/>
  <c r="K9162" i="23" a="1"/>
  <c r="K9162" i="23" s="1"/>
  <c r="K9163" i="23" a="1"/>
  <c r="K9163" i="23" s="1"/>
  <c r="K9164" i="23" a="1"/>
  <c r="K9164" i="23" s="1"/>
  <c r="K9165" i="23" a="1"/>
  <c r="K9165" i="23" s="1"/>
  <c r="K9166" i="23" a="1"/>
  <c r="K9166" i="23" s="1"/>
  <c r="K9167" i="23" a="1"/>
  <c r="K9167" i="23" s="1"/>
  <c r="K9168" i="23" a="1"/>
  <c r="K9168" i="23" s="1"/>
  <c r="K9169" i="23" a="1"/>
  <c r="K9169" i="23" s="1"/>
  <c r="K9170" i="23" a="1"/>
  <c r="K9170" i="23" s="1"/>
  <c r="K9171" i="23" a="1"/>
  <c r="K9171" i="23" s="1"/>
  <c r="K9172" i="23" a="1"/>
  <c r="K9172" i="23" s="1"/>
  <c r="K9173" i="23" a="1"/>
  <c r="K9173" i="23" s="1"/>
  <c r="K9174" i="23" a="1"/>
  <c r="K9174" i="23" s="1"/>
  <c r="K9175" i="23" a="1"/>
  <c r="K9175" i="23" s="1"/>
  <c r="K9176" i="23" a="1"/>
  <c r="K9176" i="23" s="1"/>
  <c r="K9177" i="23" a="1"/>
  <c r="K9177" i="23" s="1"/>
  <c r="K9178" i="23" a="1"/>
  <c r="K9178" i="23" s="1"/>
  <c r="K9179" i="23" a="1"/>
  <c r="K9179" i="23" s="1"/>
  <c r="K9180" i="23" a="1"/>
  <c r="K9180" i="23" s="1"/>
  <c r="K9181" i="23" a="1"/>
  <c r="K9181" i="23" s="1"/>
  <c r="K9182" i="23" a="1"/>
  <c r="K9182" i="23" s="1"/>
  <c r="K9183" i="23" a="1"/>
  <c r="K9183" i="23" s="1"/>
  <c r="K9184" i="23" a="1"/>
  <c r="K9184" i="23" s="1"/>
  <c r="K9185" i="23" a="1"/>
  <c r="K9185" i="23"/>
  <c r="K9186" i="23" a="1"/>
  <c r="K9186" i="23" s="1"/>
  <c r="K9187" i="23" a="1"/>
  <c r="K9187" i="23" s="1"/>
  <c r="K9188" i="23" a="1"/>
  <c r="K9188" i="23" s="1"/>
  <c r="K9189" i="23" a="1"/>
  <c r="K9189" i="23" s="1"/>
  <c r="K9190" i="23" a="1"/>
  <c r="K9190" i="23" s="1"/>
  <c r="K9191" i="23" a="1"/>
  <c r="K9191" i="23" s="1"/>
  <c r="K9192" i="23" a="1"/>
  <c r="K9192" i="23" s="1"/>
  <c r="K9193" i="23" a="1"/>
  <c r="K9193" i="23" s="1"/>
  <c r="K9194" i="23" a="1"/>
  <c r="K9194" i="23"/>
  <c r="K9195" i="23" a="1"/>
  <c r="K9195" i="23" s="1"/>
  <c r="K9196" i="23" a="1"/>
  <c r="K9196" i="23" s="1"/>
  <c r="K9197" i="23" a="1"/>
  <c r="K9197" i="23"/>
  <c r="K9198" i="23" a="1"/>
  <c r="K9198" i="23" s="1"/>
  <c r="K9199" i="23" a="1"/>
  <c r="K9199" i="23" s="1"/>
  <c r="K9200" i="23" a="1"/>
  <c r="K9200" i="23" s="1"/>
  <c r="K9201" i="23" a="1"/>
  <c r="K9201" i="23" s="1"/>
  <c r="K9202" i="23" a="1"/>
  <c r="K9202" i="23" s="1"/>
  <c r="K9203" i="23" a="1"/>
  <c r="K9203" i="23" s="1"/>
  <c r="K9204" i="23" a="1"/>
  <c r="K9204" i="23" s="1"/>
  <c r="K9205" i="23" a="1"/>
  <c r="K9205" i="23"/>
  <c r="K9206" i="23" a="1"/>
  <c r="K9206" i="23" s="1"/>
  <c r="K9207" i="23" a="1"/>
  <c r="K9207" i="23" s="1"/>
  <c r="K9208" i="23" a="1"/>
  <c r="K9208" i="23" s="1"/>
  <c r="K9209" i="23" a="1"/>
  <c r="K9209" i="23" s="1"/>
  <c r="K9210" i="23" a="1"/>
  <c r="K9210" i="23" s="1"/>
  <c r="K9211" i="23" a="1"/>
  <c r="K9211" i="23" s="1"/>
  <c r="K9212" i="23" a="1"/>
  <c r="K9212" i="23" s="1"/>
  <c r="K9213" i="23" a="1"/>
  <c r="K9213" i="23" s="1"/>
  <c r="K9214" i="23" a="1"/>
  <c r="K9214" i="23" s="1"/>
  <c r="K9215" i="23" a="1"/>
  <c r="K9215" i="23" s="1"/>
  <c r="K9216" i="23" a="1"/>
  <c r="K9216" i="23" s="1"/>
  <c r="K9217" i="23" a="1"/>
  <c r="K9217" i="23" s="1"/>
  <c r="K9218" i="23" a="1"/>
  <c r="K9218" i="23" s="1"/>
  <c r="K9219" i="23" a="1"/>
  <c r="K9219" i="23" s="1"/>
  <c r="K9220" i="23" a="1"/>
  <c r="K9220" i="23" s="1"/>
  <c r="K9221" i="23" a="1"/>
  <c r="K9221" i="23" s="1"/>
  <c r="K9222" i="23" a="1"/>
  <c r="K9222" i="23" s="1"/>
  <c r="K9223" i="23" a="1"/>
  <c r="K9223" i="23" s="1"/>
  <c r="K9224" i="23" a="1"/>
  <c r="K9224" i="23" s="1"/>
  <c r="K9225" i="23" a="1"/>
  <c r="K9225" i="23" s="1"/>
  <c r="K9226" i="23" a="1"/>
  <c r="K9226" i="23" s="1"/>
  <c r="K9227" i="23" a="1"/>
  <c r="K9227" i="23" s="1"/>
  <c r="K9228" i="23" a="1"/>
  <c r="K9228" i="23" s="1"/>
  <c r="K9229" i="23" a="1"/>
  <c r="K9229" i="23" s="1"/>
  <c r="K9230" i="23" a="1"/>
  <c r="K9230" i="23" s="1"/>
  <c r="K9231" i="23" a="1"/>
  <c r="K9231" i="23" s="1"/>
  <c r="K9232" i="23" a="1"/>
  <c r="K9232" i="23" s="1"/>
  <c r="K9233" i="23" a="1"/>
  <c r="K9233" i="23" s="1"/>
  <c r="K9234" i="23" a="1"/>
  <c r="K9234" i="23" s="1"/>
  <c r="K9235" i="23" a="1"/>
  <c r="K9235" i="23" s="1"/>
  <c r="K9236" i="23" a="1"/>
  <c r="K9236" i="23" s="1"/>
  <c r="K9237" i="23" a="1"/>
  <c r="K9237" i="23" s="1"/>
  <c r="K9238" i="23" a="1"/>
  <c r="K9238" i="23" s="1"/>
  <c r="K9239" i="23" a="1"/>
  <c r="K9239" i="23" s="1"/>
  <c r="K9240" i="23" a="1"/>
  <c r="K9240" i="23" s="1"/>
  <c r="K9241" i="23" a="1"/>
  <c r="K9241" i="23" s="1"/>
  <c r="K9242" i="23" a="1"/>
  <c r="K9242" i="23" s="1"/>
  <c r="K9243" i="23" a="1"/>
  <c r="K9243" i="23" s="1"/>
  <c r="K9244" i="23" a="1"/>
  <c r="K9244" i="23" s="1"/>
  <c r="K9245" i="23" a="1"/>
  <c r="K9245" i="23" s="1"/>
  <c r="K9246" i="23" a="1"/>
  <c r="K9246" i="23" s="1"/>
  <c r="K9247" i="23" a="1"/>
  <c r="K9247" i="23" s="1"/>
  <c r="K9248" i="23" a="1"/>
  <c r="K9248" i="23" s="1"/>
  <c r="K9249" i="23" a="1"/>
  <c r="K9249" i="23" s="1"/>
  <c r="K9250" i="23" a="1"/>
  <c r="K9250" i="23" s="1"/>
  <c r="K9251" i="23" a="1"/>
  <c r="K9251" i="23" s="1"/>
  <c r="K9252" i="23" a="1"/>
  <c r="K9252" i="23" s="1"/>
  <c r="K9253" i="23" a="1"/>
  <c r="K9253" i="23" s="1"/>
  <c r="K9254" i="23" a="1"/>
  <c r="K9254" i="23" s="1"/>
  <c r="K9255" i="23" a="1"/>
  <c r="K9255" i="23" s="1"/>
  <c r="K9256" i="23" a="1"/>
  <c r="K9256" i="23" s="1"/>
  <c r="K9257" i="23" a="1"/>
  <c r="K9257" i="23" s="1"/>
  <c r="K9258" i="23" a="1"/>
  <c r="K9258" i="23" s="1"/>
  <c r="K9259" i="23" a="1"/>
  <c r="K9259" i="23" s="1"/>
  <c r="K9260" i="23" a="1"/>
  <c r="K9260" i="23" s="1"/>
  <c r="K9261" i="23" a="1"/>
  <c r="K9261" i="23" s="1"/>
  <c r="K9262" i="23" a="1"/>
  <c r="K9262" i="23" s="1"/>
  <c r="K9263" i="23" a="1"/>
  <c r="K9263" i="23" s="1"/>
  <c r="K9264" i="23" a="1"/>
  <c r="K9264" i="23" s="1"/>
  <c r="K9265" i="23" a="1"/>
  <c r="K9265" i="23" s="1"/>
  <c r="K9266" i="23" a="1"/>
  <c r="K9266" i="23" s="1"/>
  <c r="K9267" i="23" a="1"/>
  <c r="K9267" i="23" s="1"/>
  <c r="K9268" i="23" a="1"/>
  <c r="K9268" i="23" s="1"/>
  <c r="K9269" i="23" a="1"/>
  <c r="K9269" i="23" s="1"/>
  <c r="K9270" i="23" a="1"/>
  <c r="K9270" i="23" s="1"/>
  <c r="K9271" i="23" a="1"/>
  <c r="K9271" i="23" s="1"/>
  <c r="K9272" i="23" a="1"/>
  <c r="K9272" i="23" s="1"/>
  <c r="K9273" i="23" a="1"/>
  <c r="K9273" i="23" s="1"/>
  <c r="K9274" i="23" a="1"/>
  <c r="K9274" i="23" s="1"/>
  <c r="K9275" i="23" a="1"/>
  <c r="K9275" i="23" s="1"/>
  <c r="K9276" i="23" a="1"/>
  <c r="K9276" i="23" s="1"/>
  <c r="K9277" i="23" a="1"/>
  <c r="K9277" i="23" s="1"/>
  <c r="K9278" i="23" a="1"/>
  <c r="K9278" i="23" s="1"/>
  <c r="K9279" i="23" a="1"/>
  <c r="K9279" i="23" s="1"/>
  <c r="K9280" i="23" a="1"/>
  <c r="K9280" i="23" s="1"/>
  <c r="K9281" i="23" a="1"/>
  <c r="K9281" i="23" s="1"/>
  <c r="K9282" i="23" a="1"/>
  <c r="K9282" i="23" s="1"/>
  <c r="K9283" i="23" a="1"/>
  <c r="K9283" i="23" s="1"/>
  <c r="K9284" i="23" a="1"/>
  <c r="K9284" i="23" s="1"/>
  <c r="K9285" i="23" a="1"/>
  <c r="K9285" i="23" s="1"/>
  <c r="K9286" i="23" a="1"/>
  <c r="K9286" i="23" s="1"/>
  <c r="K9287" i="23" a="1"/>
  <c r="K9287" i="23" s="1"/>
  <c r="K9288" i="23" a="1"/>
  <c r="K9288" i="23" s="1"/>
  <c r="K9289" i="23" a="1"/>
  <c r="K9289" i="23" s="1"/>
  <c r="K9290" i="23" a="1"/>
  <c r="K9290" i="23" s="1"/>
  <c r="K9291" i="23" a="1"/>
  <c r="K9291" i="23" s="1"/>
  <c r="K9292" i="23" a="1"/>
  <c r="K9292" i="23" s="1"/>
  <c r="K9293" i="23" a="1"/>
  <c r="K9293" i="23" s="1"/>
  <c r="K9294" i="23" a="1"/>
  <c r="K9294" i="23" s="1"/>
  <c r="K9295" i="23" a="1"/>
  <c r="K9295" i="23" s="1"/>
  <c r="K9296" i="23" a="1"/>
  <c r="K9296" i="23" s="1"/>
  <c r="K9297" i="23" a="1"/>
  <c r="K9297" i="23" s="1"/>
  <c r="K9298" i="23" a="1"/>
  <c r="K9298" i="23" s="1"/>
  <c r="K9299" i="23" a="1"/>
  <c r="K9299" i="23" s="1"/>
  <c r="K9300" i="23" a="1"/>
  <c r="K9300" i="23" s="1"/>
  <c r="K9301" i="23" a="1"/>
  <c r="K9301" i="23" s="1"/>
  <c r="K9302" i="23" a="1"/>
  <c r="K9302" i="23" s="1"/>
  <c r="K9303" i="23" a="1"/>
  <c r="K9303" i="23" s="1"/>
  <c r="K9304" i="23" a="1"/>
  <c r="K9304" i="23" s="1"/>
  <c r="K9305" i="23" a="1"/>
  <c r="K9305" i="23" s="1"/>
  <c r="K9306" i="23" a="1"/>
  <c r="K9306" i="23" s="1"/>
  <c r="K9307" i="23" a="1"/>
  <c r="K9307" i="23" s="1"/>
  <c r="K9308" i="23" a="1"/>
  <c r="K9308" i="23" s="1"/>
  <c r="K9309" i="23" a="1"/>
  <c r="K9309" i="23" s="1"/>
  <c r="K9310" i="23" a="1"/>
  <c r="K9310" i="23" s="1"/>
  <c r="K9311" i="23" a="1"/>
  <c r="K9311" i="23" s="1"/>
  <c r="K9312" i="23" a="1"/>
  <c r="K9312" i="23" s="1"/>
  <c r="K9313" i="23" a="1"/>
  <c r="K9313" i="23" s="1"/>
  <c r="K9314" i="23" a="1"/>
  <c r="K9314" i="23" s="1"/>
  <c r="K9315" i="23" a="1"/>
  <c r="K9315" i="23" s="1"/>
  <c r="K9316" i="23" a="1"/>
  <c r="K9316" i="23" s="1"/>
  <c r="K9317" i="23" a="1"/>
  <c r="K9317" i="23" s="1"/>
  <c r="K9318" i="23" a="1"/>
  <c r="K9318" i="23" s="1"/>
  <c r="K9319" i="23" a="1"/>
  <c r="K9319" i="23" s="1"/>
  <c r="K9320" i="23" a="1"/>
  <c r="K9320" i="23" s="1"/>
  <c r="K9321" i="23" a="1"/>
  <c r="K9321" i="23" s="1"/>
  <c r="K9322" i="23" a="1"/>
  <c r="K9322" i="23" s="1"/>
  <c r="K9323" i="23" a="1"/>
  <c r="K9323" i="23" s="1"/>
  <c r="K9324" i="23" a="1"/>
  <c r="K9324" i="23" s="1"/>
  <c r="K9325" i="23" a="1"/>
  <c r="K9325" i="23" s="1"/>
  <c r="K9326" i="23" a="1"/>
  <c r="K9326" i="23" s="1"/>
  <c r="K9327" i="23" a="1"/>
  <c r="K9327" i="23" s="1"/>
  <c r="K9328" i="23" a="1"/>
  <c r="K9328" i="23" s="1"/>
  <c r="K9329" i="23" a="1"/>
  <c r="K9329" i="23" s="1"/>
  <c r="K9330" i="23" a="1"/>
  <c r="K9330" i="23" s="1"/>
  <c r="K9331" i="23" a="1"/>
  <c r="K9331" i="23" s="1"/>
  <c r="K9332" i="23" a="1"/>
  <c r="K9332" i="23" s="1"/>
  <c r="K9333" i="23" a="1"/>
  <c r="K9333" i="23" s="1"/>
  <c r="K9334" i="23" a="1"/>
  <c r="K9334" i="23" s="1"/>
  <c r="K9335" i="23" a="1"/>
  <c r="K9335" i="23" s="1"/>
  <c r="K9336" i="23" a="1"/>
  <c r="K9336" i="23" s="1"/>
  <c r="K9337" i="23" a="1"/>
  <c r="K9337" i="23" s="1"/>
  <c r="K9338" i="23" a="1"/>
  <c r="K9338" i="23" s="1"/>
  <c r="K9339" i="23" a="1"/>
  <c r="K9339" i="23" s="1"/>
  <c r="K9340" i="23" a="1"/>
  <c r="K9340" i="23" s="1"/>
  <c r="K9341" i="23" a="1"/>
  <c r="K9341" i="23" s="1"/>
  <c r="K9342" i="23" a="1"/>
  <c r="K9342" i="23" s="1"/>
  <c r="K9343" i="23" a="1"/>
  <c r="K9343" i="23" s="1"/>
  <c r="K9344" i="23" a="1"/>
  <c r="K9344" i="23" s="1"/>
  <c r="K9345" i="23" a="1"/>
  <c r="K9345" i="23" s="1"/>
  <c r="K9346" i="23" a="1"/>
  <c r="K9346" i="23" s="1"/>
  <c r="K9347" i="23" a="1"/>
  <c r="K9347" i="23" s="1"/>
  <c r="K9348" i="23" a="1"/>
  <c r="K9348" i="23" s="1"/>
  <c r="K9349" i="23" a="1"/>
  <c r="K9349" i="23" s="1"/>
  <c r="K9350" i="23" a="1"/>
  <c r="K9350" i="23" s="1"/>
  <c r="K9351" i="23" a="1"/>
  <c r="K9351" i="23" s="1"/>
  <c r="K9352" i="23" a="1"/>
  <c r="K9352" i="23" s="1"/>
  <c r="K9353" i="23" a="1"/>
  <c r="K9353" i="23" s="1"/>
  <c r="K9354" i="23" a="1"/>
  <c r="K9354" i="23" s="1"/>
  <c r="K9355" i="23" a="1"/>
  <c r="K9355" i="23" s="1"/>
  <c r="K9356" i="23" a="1"/>
  <c r="K9356" i="23" s="1"/>
  <c r="K9357" i="23" a="1"/>
  <c r="K9357" i="23" s="1"/>
  <c r="K9358" i="23" a="1"/>
  <c r="K9358" i="23" s="1"/>
  <c r="K9359" i="23" a="1"/>
  <c r="K9359" i="23" s="1"/>
  <c r="K9360" i="23" a="1"/>
  <c r="K9360" i="23" s="1"/>
  <c r="K9361" i="23" a="1"/>
  <c r="K9361" i="23" s="1"/>
  <c r="K9362" i="23" a="1"/>
  <c r="K9362" i="23" s="1"/>
  <c r="K9363" i="23" a="1"/>
  <c r="K9363" i="23" s="1"/>
  <c r="K9364" i="23" a="1"/>
  <c r="K9364" i="23" s="1"/>
  <c r="K9365" i="23" a="1"/>
  <c r="K9365" i="23" s="1"/>
  <c r="K9366" i="23" a="1"/>
  <c r="K9366" i="23" s="1"/>
  <c r="K9367" i="23" a="1"/>
  <c r="K9367" i="23" s="1"/>
  <c r="K9368" i="23" a="1"/>
  <c r="K9368" i="23" s="1"/>
  <c r="K9369" i="23" a="1"/>
  <c r="K9369" i="23" s="1"/>
  <c r="K9370" i="23" a="1"/>
  <c r="K9370" i="23" s="1"/>
  <c r="K9371" i="23" a="1"/>
  <c r="K9371" i="23" s="1"/>
  <c r="K9372" i="23" a="1"/>
  <c r="K9372" i="23" s="1"/>
  <c r="K9373" i="23" a="1"/>
  <c r="K9373" i="23" s="1"/>
  <c r="K9374" i="23" a="1"/>
  <c r="K9374" i="23" s="1"/>
  <c r="K9375" i="23" a="1"/>
  <c r="K9375" i="23" s="1"/>
  <c r="K9376" i="23" a="1"/>
  <c r="K9376" i="23" s="1"/>
  <c r="K9377" i="23" a="1"/>
  <c r="K9377" i="23" s="1"/>
  <c r="K9378" i="23" a="1"/>
  <c r="K9378" i="23" s="1"/>
  <c r="K9379" i="23" a="1"/>
  <c r="K9379" i="23" s="1"/>
  <c r="K9380" i="23" a="1"/>
  <c r="K9380" i="23" s="1"/>
  <c r="K9381" i="23" a="1"/>
  <c r="K9381" i="23" s="1"/>
  <c r="K9382" i="23" a="1"/>
  <c r="K9382" i="23" s="1"/>
  <c r="K9383" i="23" a="1"/>
  <c r="K9383" i="23" s="1"/>
  <c r="K9384" i="23" a="1"/>
  <c r="K9384" i="23" s="1"/>
  <c r="K9385" i="23" a="1"/>
  <c r="K9385" i="23" s="1"/>
  <c r="K9386" i="23" a="1"/>
  <c r="K9386" i="23" s="1"/>
  <c r="K9387" i="23" a="1"/>
  <c r="K9387" i="23" s="1"/>
  <c r="K9388" i="23" a="1"/>
  <c r="K9388" i="23" s="1"/>
  <c r="K9389" i="23" a="1"/>
  <c r="K9389" i="23" s="1"/>
  <c r="K9390" i="23" a="1"/>
  <c r="K9390" i="23" s="1"/>
  <c r="K9391" i="23" a="1"/>
  <c r="K9391" i="23" s="1"/>
  <c r="K9392" i="23" a="1"/>
  <c r="K9392" i="23" s="1"/>
  <c r="K9393" i="23" a="1"/>
  <c r="K9393" i="23" s="1"/>
  <c r="K9394" i="23" a="1"/>
  <c r="K9394" i="23" s="1"/>
  <c r="K9395" i="23" a="1"/>
  <c r="K9395" i="23" s="1"/>
  <c r="K9396" i="23" a="1"/>
  <c r="K9396" i="23" s="1"/>
  <c r="K9397" i="23" a="1"/>
  <c r="K9397" i="23" s="1"/>
  <c r="K9398" i="23" a="1"/>
  <c r="K9398" i="23" s="1"/>
  <c r="K9399" i="23" a="1"/>
  <c r="K9399" i="23" s="1"/>
  <c r="K9400" i="23" a="1"/>
  <c r="K9400" i="23" s="1"/>
  <c r="K9401" i="23" a="1"/>
  <c r="K9401" i="23" s="1"/>
  <c r="K9402" i="23" a="1"/>
  <c r="K9402" i="23" s="1"/>
  <c r="K9403" i="23" a="1"/>
  <c r="K9403" i="23" s="1"/>
  <c r="K9404" i="23" a="1"/>
  <c r="K9404" i="23" s="1"/>
  <c r="K9405" i="23" a="1"/>
  <c r="K9405" i="23" s="1"/>
  <c r="K9406" i="23" a="1"/>
  <c r="K9406" i="23" s="1"/>
  <c r="K9407" i="23" a="1"/>
  <c r="K9407" i="23" s="1"/>
  <c r="K9408" i="23" a="1"/>
  <c r="K9408" i="23" s="1"/>
  <c r="K9409" i="23" a="1"/>
  <c r="K9409" i="23" s="1"/>
  <c r="K9410" i="23" a="1"/>
  <c r="K9410" i="23" s="1"/>
  <c r="K9411" i="23" a="1"/>
  <c r="K9411" i="23" s="1"/>
  <c r="K9412" i="23" a="1"/>
  <c r="K9412" i="23" s="1"/>
  <c r="K9413" i="23" a="1"/>
  <c r="K9413" i="23" s="1"/>
  <c r="K9414" i="23" a="1"/>
  <c r="K9414" i="23" s="1"/>
  <c r="K9415" i="23" a="1"/>
  <c r="K9415" i="23" s="1"/>
  <c r="K9416" i="23" a="1"/>
  <c r="K9416" i="23" s="1"/>
  <c r="K9417" i="23" a="1"/>
  <c r="K9417" i="23" s="1"/>
  <c r="K9418" i="23" a="1"/>
  <c r="K9418" i="23" s="1"/>
  <c r="K9419" i="23" a="1"/>
  <c r="K9419" i="23" s="1"/>
  <c r="K9420" i="23" a="1"/>
  <c r="K9420" i="23" s="1"/>
  <c r="K9421" i="23" a="1"/>
  <c r="K9421" i="23" s="1"/>
  <c r="K9422" i="23" a="1"/>
  <c r="K9422" i="23" s="1"/>
  <c r="K9423" i="23" a="1"/>
  <c r="K9423" i="23" s="1"/>
  <c r="K9424" i="23" a="1"/>
  <c r="K9424" i="23" s="1"/>
  <c r="K9425" i="23" a="1"/>
  <c r="K9425" i="23" s="1"/>
  <c r="K9426" i="23" a="1"/>
  <c r="K9426" i="23" s="1"/>
  <c r="K9427" i="23" a="1"/>
  <c r="K9427" i="23" s="1"/>
  <c r="K9428" i="23" a="1"/>
  <c r="K9428" i="23" s="1"/>
  <c r="K9429" i="23" a="1"/>
  <c r="K9429" i="23" s="1"/>
  <c r="K9430" i="23" a="1"/>
  <c r="K9430" i="23" s="1"/>
  <c r="K9431" i="23" a="1"/>
  <c r="K9431" i="23" s="1"/>
  <c r="K9432" i="23" a="1"/>
  <c r="K9432" i="23" s="1"/>
  <c r="K9433" i="23" a="1"/>
  <c r="K9433" i="23" s="1"/>
  <c r="K9434" i="23" a="1"/>
  <c r="K9434" i="23" s="1"/>
  <c r="K9435" i="23" a="1"/>
  <c r="K9435" i="23" s="1"/>
  <c r="K9436" i="23" a="1"/>
  <c r="K9436" i="23" s="1"/>
  <c r="K9437" i="23" a="1"/>
  <c r="K9437" i="23" s="1"/>
  <c r="K9438" i="23" a="1"/>
  <c r="K9438" i="23" s="1"/>
  <c r="K9439" i="23" a="1"/>
  <c r="K9439" i="23" s="1"/>
  <c r="K9440" i="23" a="1"/>
  <c r="K9440" i="23" s="1"/>
  <c r="K9441" i="23" a="1"/>
  <c r="K9441" i="23" s="1"/>
  <c r="K9442" i="23" a="1"/>
  <c r="K9442" i="23" s="1"/>
  <c r="K9443" i="23" a="1"/>
  <c r="K9443" i="23" s="1"/>
  <c r="K9444" i="23" a="1"/>
  <c r="K9444" i="23" s="1"/>
  <c r="K9445" i="23" a="1"/>
  <c r="K9445" i="23" s="1"/>
  <c r="K9446" i="23" a="1"/>
  <c r="K9446" i="23" s="1"/>
  <c r="K9447" i="23" a="1"/>
  <c r="K9447" i="23" s="1"/>
  <c r="K9448" i="23" a="1"/>
  <c r="K9448" i="23" s="1"/>
  <c r="K9449" i="23" a="1"/>
  <c r="K9449" i="23" s="1"/>
  <c r="K9450" i="23" a="1"/>
  <c r="K9450" i="23" s="1"/>
  <c r="K9451" i="23" a="1"/>
  <c r="K9451" i="23" s="1"/>
  <c r="K9452" i="23" a="1"/>
  <c r="K9452" i="23" s="1"/>
  <c r="K9453" i="23" a="1"/>
  <c r="K9453" i="23" s="1"/>
  <c r="K9454" i="23" a="1"/>
  <c r="K9454" i="23" s="1"/>
  <c r="K9455" i="23" a="1"/>
  <c r="K9455" i="23" s="1"/>
  <c r="K9456" i="23" a="1"/>
  <c r="K9456" i="23" s="1"/>
  <c r="K9457" i="23" a="1"/>
  <c r="K9457" i="23" s="1"/>
  <c r="K9458" i="23" a="1"/>
  <c r="K9458" i="23" s="1"/>
  <c r="K9459" i="23" a="1"/>
  <c r="K9459" i="23" s="1"/>
  <c r="K9460" i="23" a="1"/>
  <c r="K9460" i="23" s="1"/>
  <c r="K9461" i="23" a="1"/>
  <c r="K9461" i="23" s="1"/>
  <c r="K9462" i="23" a="1"/>
  <c r="K9462" i="23" s="1"/>
  <c r="K9463" i="23" a="1"/>
  <c r="K9463" i="23" s="1"/>
  <c r="K9464" i="23" a="1"/>
  <c r="K9464" i="23" s="1"/>
  <c r="K9465" i="23" a="1"/>
  <c r="K9465" i="23" s="1"/>
  <c r="K9466" i="23" a="1"/>
  <c r="K9466" i="23" s="1"/>
  <c r="K9467" i="23" a="1"/>
  <c r="K9467" i="23" s="1"/>
  <c r="K9468" i="23" a="1"/>
  <c r="K9468" i="23" s="1"/>
  <c r="K9469" i="23" a="1"/>
  <c r="K9469" i="23" s="1"/>
  <c r="K9470" i="23" a="1"/>
  <c r="K9470" i="23" s="1"/>
  <c r="K9471" i="23" a="1"/>
  <c r="K9471" i="23" s="1"/>
  <c r="K9472" i="23" a="1"/>
  <c r="K9472" i="23" s="1"/>
  <c r="K9473" i="23" a="1"/>
  <c r="K9473" i="23" s="1"/>
  <c r="K9474" i="23" a="1"/>
  <c r="K9474" i="23" s="1"/>
  <c r="K9475" i="23" a="1"/>
  <c r="K9475" i="23" s="1"/>
  <c r="K9476" i="23" a="1"/>
  <c r="K9476" i="23" s="1"/>
  <c r="K9477" i="23" a="1"/>
  <c r="K9477" i="23" s="1"/>
  <c r="K9478" i="23" a="1"/>
  <c r="K9478" i="23" s="1"/>
  <c r="K9479" i="23" a="1"/>
  <c r="K9479" i="23" s="1"/>
  <c r="K9480" i="23" a="1"/>
  <c r="K9480" i="23" s="1"/>
  <c r="K9481" i="23" a="1"/>
  <c r="K9481" i="23" s="1"/>
  <c r="K9482" i="23" a="1"/>
  <c r="K9482" i="23" s="1"/>
  <c r="K9483" i="23" a="1"/>
  <c r="K9483" i="23" s="1"/>
  <c r="K9484" i="23" a="1"/>
  <c r="K9484" i="23" s="1"/>
  <c r="K9485" i="23" a="1"/>
  <c r="K9485" i="23" s="1"/>
  <c r="K9486" i="23" a="1"/>
  <c r="K9486" i="23" s="1"/>
  <c r="K9487" i="23" a="1"/>
  <c r="K9487" i="23" s="1"/>
  <c r="K9488" i="23" a="1"/>
  <c r="K9488" i="23" s="1"/>
  <c r="K9489" i="23" a="1"/>
  <c r="K9489" i="23" s="1"/>
  <c r="K9490" i="23" a="1"/>
  <c r="K9490" i="23" s="1"/>
  <c r="K9491" i="23" a="1"/>
  <c r="K9491" i="23" s="1"/>
  <c r="K9492" i="23" a="1"/>
  <c r="K9492" i="23" s="1"/>
  <c r="K9493" i="23" a="1"/>
  <c r="K9493" i="23" s="1"/>
  <c r="K9494" i="23" a="1"/>
  <c r="K9494" i="23" s="1"/>
  <c r="K9495" i="23" a="1"/>
  <c r="K9495" i="23" s="1"/>
  <c r="K9496" i="23" a="1"/>
  <c r="K9496" i="23" s="1"/>
  <c r="K9497" i="23" a="1"/>
  <c r="K9497" i="23" s="1"/>
  <c r="K9498" i="23" a="1"/>
  <c r="K9498" i="23" s="1"/>
  <c r="K9499" i="23" a="1"/>
  <c r="K9499" i="23" s="1"/>
  <c r="K9500" i="23" a="1"/>
  <c r="K9500" i="23" s="1"/>
  <c r="K9501" i="23" a="1"/>
  <c r="K9501" i="23" s="1"/>
  <c r="K9502" i="23" a="1"/>
  <c r="K9502" i="23" s="1"/>
  <c r="K9503" i="23" a="1"/>
  <c r="K9503" i="23" s="1"/>
  <c r="K9504" i="23" a="1"/>
  <c r="K9504" i="23" s="1"/>
  <c r="K9505" i="23" a="1"/>
  <c r="K9505" i="23" s="1"/>
  <c r="K9506" i="23" a="1"/>
  <c r="K9506" i="23" s="1"/>
  <c r="K9507" i="23" a="1"/>
  <c r="K9507" i="23" s="1"/>
  <c r="K9508" i="23" a="1"/>
  <c r="K9508" i="23" s="1"/>
  <c r="K9509" i="23" a="1"/>
  <c r="K9509" i="23" s="1"/>
  <c r="K9510" i="23" a="1"/>
  <c r="K9510" i="23" s="1"/>
  <c r="K9511" i="23" a="1"/>
  <c r="K9511" i="23" s="1"/>
  <c r="K9512" i="23" a="1"/>
  <c r="K9512" i="23" s="1"/>
  <c r="K9513" i="23" a="1"/>
  <c r="K9513" i="23" s="1"/>
  <c r="K9514" i="23" a="1"/>
  <c r="K9514" i="23" s="1"/>
  <c r="K9515" i="23" a="1"/>
  <c r="K9515" i="23" s="1"/>
  <c r="K9516" i="23" a="1"/>
  <c r="K9516" i="23" s="1"/>
  <c r="K9517" i="23" a="1"/>
  <c r="K9517" i="23" s="1"/>
  <c r="K9518" i="23" a="1"/>
  <c r="K9518" i="23" s="1"/>
  <c r="K9519" i="23" a="1"/>
  <c r="K9519" i="23" s="1"/>
  <c r="K9520" i="23" a="1"/>
  <c r="K9520" i="23" s="1"/>
  <c r="K9521" i="23" a="1"/>
  <c r="K9521" i="23" s="1"/>
  <c r="K9522" i="23" a="1"/>
  <c r="K9522" i="23" s="1"/>
  <c r="K9523" i="23" a="1"/>
  <c r="K9523" i="23" s="1"/>
  <c r="K9524" i="23" a="1"/>
  <c r="K9524" i="23" s="1"/>
  <c r="K9525" i="23" a="1"/>
  <c r="K9525" i="23" s="1"/>
  <c r="K9526" i="23" a="1"/>
  <c r="K9526" i="23" s="1"/>
  <c r="K9527" i="23" a="1"/>
  <c r="K9527" i="23" s="1"/>
  <c r="K9528" i="23" a="1"/>
  <c r="K9528" i="23" s="1"/>
  <c r="K9529" i="23" a="1"/>
  <c r="K9529" i="23" s="1"/>
  <c r="K9530" i="23" a="1"/>
  <c r="K9530" i="23" s="1"/>
  <c r="K9531" i="23" a="1"/>
  <c r="K9531" i="23" s="1"/>
  <c r="K9532" i="23" a="1"/>
  <c r="K9532" i="23" s="1"/>
  <c r="K9533" i="23" a="1"/>
  <c r="K9533" i="23" s="1"/>
  <c r="K9534" i="23" a="1"/>
  <c r="K9534" i="23" s="1"/>
  <c r="K9535" i="23" a="1"/>
  <c r="K9535" i="23" s="1"/>
  <c r="K9536" i="23" a="1"/>
  <c r="K9536" i="23" s="1"/>
  <c r="K9537" i="23" a="1"/>
  <c r="K9537" i="23" s="1"/>
  <c r="K9538" i="23" a="1"/>
  <c r="K9538" i="23" s="1"/>
  <c r="K9539" i="23" a="1"/>
  <c r="K9539" i="23" s="1"/>
  <c r="K9540" i="23" a="1"/>
  <c r="K9540" i="23" s="1"/>
  <c r="K9541" i="23" a="1"/>
  <c r="K9541" i="23" s="1"/>
  <c r="K9542" i="23" a="1"/>
  <c r="K9542" i="23" s="1"/>
  <c r="K9543" i="23" a="1"/>
  <c r="K9543" i="23" s="1"/>
  <c r="K9544" i="23" a="1"/>
  <c r="K9544" i="23" s="1"/>
  <c r="K9545" i="23" a="1"/>
  <c r="K9545" i="23" s="1"/>
  <c r="K9546" i="23" a="1"/>
  <c r="K9546" i="23" s="1"/>
  <c r="K9547" i="23" a="1"/>
  <c r="K9547" i="23" s="1"/>
  <c r="K9548" i="23" a="1"/>
  <c r="K9548" i="23" s="1"/>
  <c r="K9549" i="23" a="1"/>
  <c r="K9549" i="23" s="1"/>
  <c r="K9550" i="23" a="1"/>
  <c r="K9550" i="23" s="1"/>
  <c r="K9551" i="23" a="1"/>
  <c r="K9551" i="23" s="1"/>
  <c r="K9552" i="23" a="1"/>
  <c r="K9552" i="23" s="1"/>
  <c r="K9553" i="23" a="1"/>
  <c r="K9553" i="23" s="1"/>
  <c r="K9554" i="23" a="1"/>
  <c r="K9554" i="23" s="1"/>
  <c r="K9555" i="23" a="1"/>
  <c r="K9555" i="23" s="1"/>
  <c r="K9556" i="23" a="1"/>
  <c r="K9556" i="23" s="1"/>
  <c r="K9557" i="23" a="1"/>
  <c r="K9557" i="23" s="1"/>
  <c r="K9558" i="23" a="1"/>
  <c r="K9558" i="23" s="1"/>
  <c r="K9559" i="23" a="1"/>
  <c r="K9559" i="23" s="1"/>
  <c r="K9560" i="23" a="1"/>
  <c r="K9560" i="23" s="1"/>
  <c r="K9561" i="23" a="1"/>
  <c r="K9561" i="23" s="1"/>
  <c r="K9562" i="23" a="1"/>
  <c r="K9562" i="23" s="1"/>
  <c r="K9563" i="23" a="1"/>
  <c r="K9563" i="23" s="1"/>
  <c r="K9564" i="23" a="1"/>
  <c r="K9564" i="23" s="1"/>
  <c r="K9565" i="23" a="1"/>
  <c r="K9565" i="23" s="1"/>
  <c r="K9566" i="23" a="1"/>
  <c r="K9566" i="23" s="1"/>
  <c r="K9567" i="23" a="1"/>
  <c r="K9567" i="23" s="1"/>
  <c r="K9568" i="23" a="1"/>
  <c r="K9568" i="23" s="1"/>
  <c r="K9569" i="23" a="1"/>
  <c r="K9569" i="23" s="1"/>
  <c r="K9570" i="23" a="1"/>
  <c r="K9570" i="23" s="1"/>
  <c r="K9571" i="23" a="1"/>
  <c r="K9571" i="23" s="1"/>
  <c r="K9572" i="23" a="1"/>
  <c r="K9572" i="23" s="1"/>
  <c r="K9573" i="23" a="1"/>
  <c r="K9573" i="23" s="1"/>
  <c r="K9574" i="23" a="1"/>
  <c r="K9574" i="23" s="1"/>
  <c r="K9575" i="23" a="1"/>
  <c r="K9575" i="23" s="1"/>
  <c r="K9576" i="23" a="1"/>
  <c r="K9576" i="23" s="1"/>
  <c r="K9577" i="23" a="1"/>
  <c r="K9577" i="23" s="1"/>
  <c r="K9578" i="23" a="1"/>
  <c r="K9578" i="23" s="1"/>
  <c r="K9579" i="23" a="1"/>
  <c r="K9579" i="23" s="1"/>
  <c r="K9580" i="23" a="1"/>
  <c r="K9580" i="23" s="1"/>
  <c r="K9581" i="23" a="1"/>
  <c r="K9581" i="23" s="1"/>
  <c r="K9582" i="23" a="1"/>
  <c r="K9582" i="23" s="1"/>
  <c r="K9583" i="23" a="1"/>
  <c r="K9583" i="23" s="1"/>
  <c r="K9584" i="23" a="1"/>
  <c r="K9584" i="23" s="1"/>
  <c r="K9585" i="23" a="1"/>
  <c r="K9585" i="23" s="1"/>
  <c r="K9586" i="23" a="1"/>
  <c r="K9586" i="23" s="1"/>
  <c r="K9587" i="23" a="1"/>
  <c r="K9587" i="23" s="1"/>
  <c r="K9588" i="23" a="1"/>
  <c r="K9588" i="23" s="1"/>
  <c r="K9589" i="23" a="1"/>
  <c r="K9589" i="23" s="1"/>
  <c r="K9590" i="23" a="1"/>
  <c r="K9590" i="23" s="1"/>
  <c r="K9591" i="23" a="1"/>
  <c r="K9591" i="23" s="1"/>
  <c r="K9592" i="23" a="1"/>
  <c r="K9592" i="23" s="1"/>
  <c r="K9593" i="23" a="1"/>
  <c r="K9593" i="23" s="1"/>
  <c r="K9594" i="23" a="1"/>
  <c r="K9594" i="23" s="1"/>
  <c r="K9595" i="23" a="1"/>
  <c r="K9595" i="23" s="1"/>
  <c r="K9596" i="23" a="1"/>
  <c r="K9596" i="23" s="1"/>
  <c r="K9597" i="23" a="1"/>
  <c r="K9597" i="23" s="1"/>
  <c r="K9598" i="23" a="1"/>
  <c r="K9598" i="23" s="1"/>
  <c r="K9599" i="23" a="1"/>
  <c r="K9599" i="23" s="1"/>
  <c r="K9600" i="23" a="1"/>
  <c r="K9600" i="23" s="1"/>
  <c r="K9601" i="23" a="1"/>
  <c r="K9601" i="23" s="1"/>
  <c r="K9602" i="23" a="1"/>
  <c r="K9602" i="23" s="1"/>
  <c r="K9603" i="23" a="1"/>
  <c r="K9603" i="23" s="1"/>
  <c r="K9604" i="23" a="1"/>
  <c r="K9604" i="23" s="1"/>
  <c r="K9605" i="23" a="1"/>
  <c r="K9605" i="23" s="1"/>
  <c r="K9606" i="23" a="1"/>
  <c r="K9606" i="23" s="1"/>
  <c r="K9607" i="23" a="1"/>
  <c r="K9607" i="23" s="1"/>
  <c r="K9608" i="23" a="1"/>
  <c r="K9608" i="23" s="1"/>
  <c r="K9609" i="23" a="1"/>
  <c r="K9609" i="23" s="1"/>
  <c r="K9610" i="23" a="1"/>
  <c r="K9610" i="23" s="1"/>
  <c r="K9611" i="23" a="1"/>
  <c r="K9611" i="23" s="1"/>
  <c r="K9612" i="23" a="1"/>
  <c r="K9612" i="23" s="1"/>
  <c r="K9613" i="23" a="1"/>
  <c r="K9613" i="23" s="1"/>
  <c r="K9614" i="23" a="1"/>
  <c r="K9614" i="23" s="1"/>
  <c r="K9615" i="23" a="1"/>
  <c r="K9615" i="23" s="1"/>
  <c r="K9616" i="23" a="1"/>
  <c r="K9616" i="23" s="1"/>
  <c r="K9617" i="23" a="1"/>
  <c r="K9617" i="23" s="1"/>
  <c r="K9618" i="23" a="1"/>
  <c r="K9618" i="23" s="1"/>
  <c r="K9619" i="23" a="1"/>
  <c r="K9619" i="23" s="1"/>
  <c r="K9620" i="23" a="1"/>
  <c r="K9620" i="23" s="1"/>
  <c r="K9621" i="23" a="1"/>
  <c r="K9621" i="23" s="1"/>
  <c r="K9622" i="23" a="1"/>
  <c r="K9622" i="23" s="1"/>
  <c r="K9623" i="23" a="1"/>
  <c r="K9623" i="23" s="1"/>
  <c r="K9624" i="23" a="1"/>
  <c r="K9624" i="23" s="1"/>
  <c r="K9625" i="23" a="1"/>
  <c r="K9625" i="23" s="1"/>
  <c r="K9626" i="23" a="1"/>
  <c r="K9626" i="23" s="1"/>
  <c r="K9627" i="23" a="1"/>
  <c r="K9627" i="23" s="1"/>
  <c r="K9628" i="23" a="1"/>
  <c r="K9628" i="23" s="1"/>
  <c r="K9629" i="23" a="1"/>
  <c r="K9629" i="23" s="1"/>
  <c r="K9630" i="23" a="1"/>
  <c r="K9630" i="23" s="1"/>
  <c r="K9631" i="23" a="1"/>
  <c r="K9631" i="23" s="1"/>
  <c r="K9632" i="23" a="1"/>
  <c r="K9632" i="23" s="1"/>
  <c r="K9633" i="23" a="1"/>
  <c r="K9633" i="23" s="1"/>
  <c r="K9634" i="23" a="1"/>
  <c r="K9634" i="23" s="1"/>
  <c r="K9635" i="23" a="1"/>
  <c r="K9635" i="23" s="1"/>
  <c r="K9636" i="23" a="1"/>
  <c r="K9636" i="23" s="1"/>
  <c r="K9637" i="23" a="1"/>
  <c r="K9637" i="23" s="1"/>
  <c r="K9638" i="23" a="1"/>
  <c r="K9638" i="23" s="1"/>
  <c r="K9639" i="23" a="1"/>
  <c r="K9639" i="23" s="1"/>
  <c r="K9640" i="23" a="1"/>
  <c r="K9640" i="23" s="1"/>
  <c r="K9641" i="23" a="1"/>
  <c r="K9641" i="23" s="1"/>
  <c r="K9642" i="23" a="1"/>
  <c r="K9642" i="23" s="1"/>
  <c r="K9643" i="23" a="1"/>
  <c r="K9643" i="23" s="1"/>
  <c r="K9644" i="23" a="1"/>
  <c r="K9644" i="23" s="1"/>
  <c r="K9645" i="23" a="1"/>
  <c r="K9645" i="23" s="1"/>
  <c r="K9646" i="23" a="1"/>
  <c r="K9646" i="23" s="1"/>
  <c r="K9647" i="23" a="1"/>
  <c r="K9647" i="23" s="1"/>
  <c r="K9648" i="23" a="1"/>
  <c r="K9648" i="23" s="1"/>
  <c r="K9649" i="23" a="1"/>
  <c r="K9649" i="23" s="1"/>
  <c r="K9650" i="23" a="1"/>
  <c r="K9650" i="23" s="1"/>
  <c r="K9651" i="23" a="1"/>
  <c r="K9651" i="23" s="1"/>
  <c r="K9652" i="23" a="1"/>
  <c r="K9652" i="23" s="1"/>
  <c r="K9653" i="23" a="1"/>
  <c r="K9653" i="23" s="1"/>
  <c r="K9654" i="23" a="1"/>
  <c r="K9654" i="23" s="1"/>
  <c r="K9655" i="23" a="1"/>
  <c r="K9655" i="23" s="1"/>
  <c r="K9656" i="23" a="1"/>
  <c r="K9656" i="23" s="1"/>
  <c r="K9657" i="23" a="1"/>
  <c r="K9657" i="23" s="1"/>
  <c r="K9658" i="23" a="1"/>
  <c r="K9658" i="23" s="1"/>
  <c r="K9659" i="23" a="1"/>
  <c r="K9659" i="23" s="1"/>
  <c r="K9660" i="23" a="1"/>
  <c r="K9660" i="23" s="1"/>
  <c r="K9661" i="23" a="1"/>
  <c r="K9661" i="23" s="1"/>
  <c r="K9662" i="23" a="1"/>
  <c r="K9662" i="23" s="1"/>
  <c r="K9663" i="23" a="1"/>
  <c r="K9663" i="23" s="1"/>
  <c r="K9664" i="23" a="1"/>
  <c r="K9664" i="23" s="1"/>
  <c r="K9665" i="23" a="1"/>
  <c r="K9665" i="23" s="1"/>
  <c r="K9666" i="23" a="1"/>
  <c r="K9666" i="23" s="1"/>
  <c r="K9667" i="23" a="1"/>
  <c r="K9667" i="23" s="1"/>
  <c r="K9668" i="23" a="1"/>
  <c r="K9668" i="23" s="1"/>
  <c r="K9669" i="23" a="1"/>
  <c r="K9669" i="23" s="1"/>
  <c r="K9670" i="23" a="1"/>
  <c r="K9670" i="23" s="1"/>
  <c r="K9671" i="23" a="1"/>
  <c r="K9671" i="23" s="1"/>
  <c r="K9672" i="23" a="1"/>
  <c r="K9672" i="23" s="1"/>
  <c r="K9673" i="23" a="1"/>
  <c r="K9673" i="23" s="1"/>
  <c r="K9674" i="23" a="1"/>
  <c r="K9674" i="23" s="1"/>
  <c r="K9675" i="23" a="1"/>
  <c r="K9675" i="23" s="1"/>
  <c r="K9676" i="23" a="1"/>
  <c r="K9676" i="23" s="1"/>
  <c r="K9677" i="23" a="1"/>
  <c r="K9677" i="23" s="1"/>
  <c r="K9678" i="23" a="1"/>
  <c r="K9678" i="23" s="1"/>
  <c r="K9679" i="23" a="1"/>
  <c r="K9679" i="23" s="1"/>
  <c r="K9680" i="23" a="1"/>
  <c r="K9680" i="23" s="1"/>
  <c r="K9681" i="23" a="1"/>
  <c r="K9681" i="23" s="1"/>
  <c r="K9682" i="23" a="1"/>
  <c r="K9682" i="23" s="1"/>
  <c r="K9683" i="23" a="1"/>
  <c r="K9683" i="23" s="1"/>
  <c r="K9684" i="23" a="1"/>
  <c r="K9684" i="23" s="1"/>
  <c r="K9685" i="23" a="1"/>
  <c r="K9685" i="23" s="1"/>
  <c r="K9686" i="23" a="1"/>
  <c r="K9686" i="23" s="1"/>
  <c r="K9687" i="23" a="1"/>
  <c r="K9687" i="23" s="1"/>
  <c r="K9688" i="23" a="1"/>
  <c r="K9688" i="23" s="1"/>
  <c r="K9689" i="23" a="1"/>
  <c r="K9689" i="23" s="1"/>
  <c r="K9690" i="23" a="1"/>
  <c r="K9690" i="23" s="1"/>
  <c r="K9691" i="23" a="1"/>
  <c r="K9691" i="23" s="1"/>
  <c r="K9692" i="23" a="1"/>
  <c r="K9692" i="23" s="1"/>
  <c r="K9693" i="23" a="1"/>
  <c r="K9693" i="23" s="1"/>
  <c r="K9694" i="23" a="1"/>
  <c r="K9694" i="23" s="1"/>
  <c r="K9695" i="23" a="1"/>
  <c r="K9695" i="23" s="1"/>
  <c r="K9696" i="23" a="1"/>
  <c r="K9696" i="23" s="1"/>
  <c r="K9697" i="23" a="1"/>
  <c r="K9697" i="23" s="1"/>
  <c r="K9698" i="23" a="1"/>
  <c r="K9698" i="23" s="1"/>
  <c r="K9699" i="23" a="1"/>
  <c r="K9699" i="23" s="1"/>
  <c r="K9700" i="23" a="1"/>
  <c r="K9700" i="23" s="1"/>
  <c r="K9701" i="23" a="1"/>
  <c r="K9701" i="23" s="1"/>
  <c r="K9702" i="23" a="1"/>
  <c r="K9702" i="23" s="1"/>
  <c r="K9703" i="23" a="1"/>
  <c r="K9703" i="23" s="1"/>
  <c r="K9704" i="23" a="1"/>
  <c r="K9704" i="23" s="1"/>
  <c r="K9705" i="23" a="1"/>
  <c r="K9705" i="23" s="1"/>
  <c r="K9706" i="23" a="1"/>
  <c r="K9706" i="23" s="1"/>
  <c r="K9707" i="23" a="1"/>
  <c r="K9707" i="23" s="1"/>
  <c r="K9708" i="23" a="1"/>
  <c r="K9708" i="23" s="1"/>
  <c r="K9709" i="23" a="1"/>
  <c r="K9709" i="23" s="1"/>
  <c r="K9710" i="23" a="1"/>
  <c r="K9710" i="23" s="1"/>
  <c r="K9711" i="23" a="1"/>
  <c r="K9711" i="23" s="1"/>
  <c r="K9712" i="23" a="1"/>
  <c r="K9712" i="23" s="1"/>
  <c r="K9713" i="23" a="1"/>
  <c r="K9713" i="23" s="1"/>
  <c r="K9714" i="23" a="1"/>
  <c r="K9714" i="23" s="1"/>
  <c r="K9715" i="23" a="1"/>
  <c r="K9715" i="23" s="1"/>
  <c r="K9716" i="23" a="1"/>
  <c r="K9716" i="23" s="1"/>
  <c r="K9717" i="23" a="1"/>
  <c r="K9717" i="23" s="1"/>
  <c r="K9718" i="23" a="1"/>
  <c r="K9718" i="23" s="1"/>
  <c r="K9719" i="23" a="1"/>
  <c r="K9719" i="23" s="1"/>
  <c r="K9720" i="23" a="1"/>
  <c r="K9720" i="23" s="1"/>
  <c r="K9721" i="23" a="1"/>
  <c r="K9721" i="23" s="1"/>
  <c r="K9722" i="23" a="1"/>
  <c r="K9722" i="23" s="1"/>
  <c r="K9723" i="23" a="1"/>
  <c r="K9723" i="23" s="1"/>
  <c r="K9724" i="23" a="1"/>
  <c r="K9724" i="23" s="1"/>
  <c r="K9725" i="23" a="1"/>
  <c r="K9725" i="23" s="1"/>
  <c r="K9726" i="23" a="1"/>
  <c r="K9726" i="23" s="1"/>
  <c r="K9727" i="23" a="1"/>
  <c r="K9727" i="23" s="1"/>
  <c r="K9728" i="23" a="1"/>
  <c r="K9728" i="23" s="1"/>
  <c r="K9729" i="23" a="1"/>
  <c r="K9729" i="23" s="1"/>
  <c r="K9730" i="23" a="1"/>
  <c r="K9730" i="23" s="1"/>
  <c r="K9731" i="23" a="1"/>
  <c r="K9731" i="23" s="1"/>
  <c r="K9732" i="23" a="1"/>
  <c r="K9732" i="23" s="1"/>
  <c r="K9733" i="23" a="1"/>
  <c r="K9733" i="23" s="1"/>
  <c r="K9734" i="23" a="1"/>
  <c r="K9734" i="23" s="1"/>
  <c r="K9735" i="23" a="1"/>
  <c r="K9735" i="23" s="1"/>
  <c r="K9736" i="23" a="1"/>
  <c r="K9736" i="23" s="1"/>
  <c r="K9737" i="23" a="1"/>
  <c r="K9737" i="23" s="1"/>
  <c r="K9738" i="23" a="1"/>
  <c r="K9738" i="23" s="1"/>
  <c r="K9739" i="23" a="1"/>
  <c r="K9739" i="23" s="1"/>
  <c r="K9740" i="23" a="1"/>
  <c r="K9740" i="23" s="1"/>
  <c r="K9741" i="23" a="1"/>
  <c r="K9741" i="23" s="1"/>
  <c r="K9742" i="23" a="1"/>
  <c r="K9742" i="23" s="1"/>
  <c r="K9743" i="23" a="1"/>
  <c r="K9743" i="23" s="1"/>
  <c r="K9744" i="23" a="1"/>
  <c r="K9744" i="23" s="1"/>
  <c r="K9745" i="23" a="1"/>
  <c r="K9745" i="23" s="1"/>
  <c r="K9746" i="23" a="1"/>
  <c r="K9746" i="23" s="1"/>
  <c r="K9747" i="23" a="1"/>
  <c r="K9747" i="23" s="1"/>
  <c r="K9748" i="23" a="1"/>
  <c r="K9748" i="23" s="1"/>
  <c r="K9749" i="23" a="1"/>
  <c r="K9749" i="23" s="1"/>
  <c r="K9750" i="23" a="1"/>
  <c r="K9750" i="23" s="1"/>
  <c r="K9751" i="23" a="1"/>
  <c r="K9751" i="23" s="1"/>
  <c r="K9752" i="23" a="1"/>
  <c r="K9752" i="23" s="1"/>
  <c r="K9753" i="23" a="1"/>
  <c r="K9753" i="23" s="1"/>
  <c r="K9754" i="23" a="1"/>
  <c r="K9754" i="23" s="1"/>
  <c r="K9755" i="23" a="1"/>
  <c r="K9755" i="23" s="1"/>
  <c r="K9756" i="23" a="1"/>
  <c r="K9756" i="23" s="1"/>
  <c r="K9757" i="23" a="1"/>
  <c r="K9757" i="23" s="1"/>
  <c r="K9758" i="23" a="1"/>
  <c r="K9758" i="23" s="1"/>
  <c r="K9759" i="23" a="1"/>
  <c r="K9759" i="23" s="1"/>
  <c r="K9760" i="23" a="1"/>
  <c r="K9760" i="23" s="1"/>
  <c r="K9761" i="23" a="1"/>
  <c r="K9761" i="23" s="1"/>
  <c r="K9762" i="23" a="1"/>
  <c r="K9762" i="23" s="1"/>
  <c r="K9763" i="23" a="1"/>
  <c r="K9763" i="23" s="1"/>
  <c r="K9764" i="23" a="1"/>
  <c r="K9764" i="23" s="1"/>
  <c r="K9765" i="23" a="1"/>
  <c r="K9765" i="23" s="1"/>
  <c r="K9766" i="23" a="1"/>
  <c r="K9766" i="23" s="1"/>
  <c r="K9767" i="23" a="1"/>
  <c r="K9767" i="23" s="1"/>
  <c r="K9768" i="23" a="1"/>
  <c r="K9768" i="23" s="1"/>
  <c r="K9769" i="23" a="1"/>
  <c r="K9769" i="23" s="1"/>
  <c r="K9770" i="23" a="1"/>
  <c r="K9770" i="23" s="1"/>
  <c r="K9771" i="23" a="1"/>
  <c r="K9771" i="23" s="1"/>
  <c r="K9772" i="23" a="1"/>
  <c r="K9772" i="23" s="1"/>
  <c r="K9773" i="23" a="1"/>
  <c r="K9773" i="23" s="1"/>
  <c r="K9774" i="23" a="1"/>
  <c r="K9774" i="23" s="1"/>
  <c r="K9775" i="23" a="1"/>
  <c r="K9775" i="23" s="1"/>
  <c r="K9776" i="23" a="1"/>
  <c r="K9776" i="23" s="1"/>
  <c r="K9777" i="23" a="1"/>
  <c r="K9777" i="23" s="1"/>
  <c r="K9778" i="23" a="1"/>
  <c r="K9778" i="23" s="1"/>
  <c r="K9779" i="23" a="1"/>
  <c r="K9779" i="23" s="1"/>
  <c r="K9780" i="23" a="1"/>
  <c r="K9780" i="23" s="1"/>
  <c r="K9781" i="23" a="1"/>
  <c r="K9781" i="23" s="1"/>
  <c r="K9782" i="23" a="1"/>
  <c r="K9782" i="23" s="1"/>
  <c r="K9783" i="23" a="1"/>
  <c r="K9783" i="23" s="1"/>
  <c r="K9784" i="23" a="1"/>
  <c r="K9784" i="23" s="1"/>
  <c r="K9785" i="23" a="1"/>
  <c r="K9785" i="23" s="1"/>
  <c r="K9786" i="23" a="1"/>
  <c r="K9786" i="23" s="1"/>
  <c r="K9787" i="23" a="1"/>
  <c r="K9787" i="23" s="1"/>
  <c r="K9788" i="23" a="1"/>
  <c r="K9788" i="23" s="1"/>
  <c r="K9789" i="23" a="1"/>
  <c r="K9789" i="23" s="1"/>
  <c r="K9790" i="23" a="1"/>
  <c r="K9790" i="23" s="1"/>
  <c r="K9791" i="23" a="1"/>
  <c r="K9791" i="23" s="1"/>
  <c r="K9792" i="23" a="1"/>
  <c r="K9792" i="23" s="1"/>
  <c r="K9793" i="23" a="1"/>
  <c r="K9793" i="23" s="1"/>
  <c r="K9794" i="23" a="1"/>
  <c r="K9794" i="23" s="1"/>
  <c r="K9795" i="23" a="1"/>
  <c r="K9795" i="23" s="1"/>
  <c r="K9796" i="23" a="1"/>
  <c r="K9796" i="23" s="1"/>
  <c r="K9797" i="23" a="1"/>
  <c r="K9797" i="23" s="1"/>
  <c r="K9798" i="23" a="1"/>
  <c r="K9798" i="23" s="1"/>
  <c r="K9799" i="23" a="1"/>
  <c r="K9799" i="23" s="1"/>
  <c r="K9800" i="23" a="1"/>
  <c r="K9800" i="23" s="1"/>
  <c r="K9801" i="23" a="1"/>
  <c r="K9801" i="23" s="1"/>
  <c r="K9802" i="23" a="1"/>
  <c r="K9802" i="23" s="1"/>
  <c r="K9803" i="23" a="1"/>
  <c r="K9803" i="23" s="1"/>
  <c r="K9804" i="23" a="1"/>
  <c r="K9804" i="23" s="1"/>
  <c r="K9805" i="23" a="1"/>
  <c r="K9805" i="23" s="1"/>
  <c r="K9806" i="23" a="1"/>
  <c r="K9806" i="23" s="1"/>
  <c r="K9807" i="23" a="1"/>
  <c r="K9807" i="23" s="1"/>
  <c r="K9808" i="23" a="1"/>
  <c r="K9808" i="23" s="1"/>
  <c r="K9809" i="23" a="1"/>
  <c r="K9809" i="23" s="1"/>
  <c r="K9810" i="23" a="1"/>
  <c r="K9810" i="23" s="1"/>
  <c r="K9811" i="23" a="1"/>
  <c r="K9811" i="23" s="1"/>
  <c r="K9812" i="23" a="1"/>
  <c r="K9812" i="23" s="1"/>
  <c r="K9813" i="23" a="1"/>
  <c r="K9813" i="23" s="1"/>
  <c r="K9814" i="23" a="1"/>
  <c r="K9814" i="23" s="1"/>
  <c r="K9815" i="23" a="1"/>
  <c r="K9815" i="23" s="1"/>
  <c r="K9816" i="23" a="1"/>
  <c r="K9816" i="23" s="1"/>
  <c r="K9817" i="23" a="1"/>
  <c r="K9817" i="23" s="1"/>
  <c r="K9818" i="23" a="1"/>
  <c r="K9818" i="23" s="1"/>
  <c r="K9819" i="23" a="1"/>
  <c r="K9819" i="23" s="1"/>
  <c r="K9820" i="23" a="1"/>
  <c r="K9820" i="23" s="1"/>
  <c r="K9821" i="23" a="1"/>
  <c r="K9821" i="23" s="1"/>
  <c r="K9822" i="23" a="1"/>
  <c r="K9822" i="23" s="1"/>
  <c r="K9823" i="23" a="1"/>
  <c r="K9823" i="23" s="1"/>
  <c r="K9824" i="23" a="1"/>
  <c r="K9824" i="23" s="1"/>
  <c r="K9825" i="23" a="1"/>
  <c r="K9825" i="23" s="1"/>
  <c r="K9826" i="23" a="1"/>
  <c r="K9826" i="23" s="1"/>
  <c r="K9827" i="23" a="1"/>
  <c r="K9827" i="23" s="1"/>
  <c r="K9828" i="23" a="1"/>
  <c r="K9828" i="23" s="1"/>
  <c r="K9829" i="23" a="1"/>
  <c r="K9829" i="23" s="1"/>
  <c r="K9830" i="23" a="1"/>
  <c r="K9830" i="23" s="1"/>
  <c r="K9831" i="23" a="1"/>
  <c r="K9831" i="23" s="1"/>
  <c r="K9832" i="23" a="1"/>
  <c r="K9832" i="23" s="1"/>
  <c r="K9833" i="23" a="1"/>
  <c r="K9833" i="23" s="1"/>
  <c r="K9834" i="23" a="1"/>
  <c r="K9834" i="23" s="1"/>
  <c r="K9835" i="23" a="1"/>
  <c r="K9835" i="23" s="1"/>
  <c r="K9836" i="23" a="1"/>
  <c r="K9836" i="23" s="1"/>
  <c r="K9837" i="23" a="1"/>
  <c r="K9837" i="23" s="1"/>
  <c r="K9838" i="23" a="1"/>
  <c r="K9838" i="23" s="1"/>
  <c r="K9839" i="23" a="1"/>
  <c r="K9839" i="23" s="1"/>
  <c r="K9840" i="23" a="1"/>
  <c r="K9840" i="23" s="1"/>
  <c r="K9841" i="23" a="1"/>
  <c r="K9841" i="23" s="1"/>
  <c r="K9842" i="23" a="1"/>
  <c r="K9842" i="23" s="1"/>
  <c r="K9843" i="23" a="1"/>
  <c r="K9843" i="23" s="1"/>
  <c r="K9844" i="23" a="1"/>
  <c r="K9844" i="23" s="1"/>
  <c r="K9845" i="23" a="1"/>
  <c r="K9845" i="23" s="1"/>
  <c r="K9846" i="23" a="1"/>
  <c r="K9846" i="23" s="1"/>
  <c r="K9847" i="23" a="1"/>
  <c r="K9847" i="23" s="1"/>
  <c r="K9848" i="23" a="1"/>
  <c r="K9848" i="23" s="1"/>
  <c r="K9849" i="23" a="1"/>
  <c r="K9849" i="23" s="1"/>
  <c r="K9850" i="23" a="1"/>
  <c r="K9850" i="23" s="1"/>
  <c r="K9851" i="23" a="1"/>
  <c r="K9851" i="23" s="1"/>
  <c r="K9852" i="23" a="1"/>
  <c r="K9852" i="23" s="1"/>
  <c r="K9853" i="23" a="1"/>
  <c r="K9853" i="23" s="1"/>
  <c r="K9854" i="23" a="1"/>
  <c r="K9854" i="23" s="1"/>
  <c r="K9855" i="23" a="1"/>
  <c r="K9855" i="23" s="1"/>
  <c r="K9856" i="23" a="1"/>
  <c r="K9856" i="23" s="1"/>
  <c r="K9857" i="23" a="1"/>
  <c r="K9857" i="23" s="1"/>
  <c r="K9858" i="23" a="1"/>
  <c r="K9858" i="23" s="1"/>
  <c r="K9859" i="23" a="1"/>
  <c r="K9859" i="23" s="1"/>
  <c r="K9860" i="23" a="1"/>
  <c r="K9860" i="23" s="1"/>
  <c r="K9861" i="23" a="1"/>
  <c r="K9861" i="23" s="1"/>
  <c r="K9862" i="23" a="1"/>
  <c r="K9862" i="23" s="1"/>
  <c r="K9863" i="23" a="1"/>
  <c r="K9863" i="23" s="1"/>
  <c r="K9864" i="23" a="1"/>
  <c r="K9864" i="23" s="1"/>
  <c r="K9865" i="23" a="1"/>
  <c r="K9865" i="23" s="1"/>
  <c r="K9866" i="23" a="1"/>
  <c r="K9866" i="23" s="1"/>
  <c r="K9867" i="23" a="1"/>
  <c r="K9867" i="23" s="1"/>
  <c r="K9868" i="23" a="1"/>
  <c r="K9868" i="23" s="1"/>
  <c r="K9869" i="23" a="1"/>
  <c r="K9869" i="23" s="1"/>
  <c r="K9870" i="23" a="1"/>
  <c r="K9870" i="23" s="1"/>
  <c r="K9871" i="23" a="1"/>
  <c r="K9871" i="23" s="1"/>
  <c r="K9872" i="23" a="1"/>
  <c r="K9872" i="23" s="1"/>
  <c r="K9873" i="23" a="1"/>
  <c r="K9873" i="23" s="1"/>
  <c r="K9874" i="23" a="1"/>
  <c r="K9874" i="23" s="1"/>
  <c r="K9875" i="23" a="1"/>
  <c r="K9875" i="23" s="1"/>
  <c r="K9876" i="23" a="1"/>
  <c r="K9876" i="23" s="1"/>
  <c r="K9877" i="23" a="1"/>
  <c r="K9877" i="23" s="1"/>
  <c r="K9878" i="23" a="1"/>
  <c r="K9878" i="23" s="1"/>
  <c r="K9879" i="23" a="1"/>
  <c r="K9879" i="23" s="1"/>
  <c r="K9880" i="23" a="1"/>
  <c r="K9880" i="23" s="1"/>
  <c r="K9881" i="23" a="1"/>
  <c r="K9881" i="23" s="1"/>
  <c r="K9882" i="23" a="1"/>
  <c r="K9882" i="23" s="1"/>
  <c r="K9883" i="23" a="1"/>
  <c r="K9883" i="23" s="1"/>
  <c r="K9884" i="23" a="1"/>
  <c r="K9884" i="23" s="1"/>
  <c r="K9885" i="23" a="1"/>
  <c r="K9885" i="23" s="1"/>
  <c r="K9886" i="23" a="1"/>
  <c r="K9886" i="23" s="1"/>
  <c r="K9887" i="23" a="1"/>
  <c r="K9887" i="23" s="1"/>
  <c r="K9888" i="23" a="1"/>
  <c r="K9888" i="23" s="1"/>
  <c r="K9889" i="23" a="1"/>
  <c r="K9889" i="23" s="1"/>
  <c r="K9890" i="23" a="1"/>
  <c r="K9890" i="23" s="1"/>
  <c r="K9891" i="23" a="1"/>
  <c r="K9891" i="23" s="1"/>
  <c r="K9892" i="23" a="1"/>
  <c r="K9892" i="23" s="1"/>
  <c r="K9893" i="23" a="1"/>
  <c r="K9893" i="23" s="1"/>
  <c r="K9894" i="23" a="1"/>
  <c r="K9894" i="23" s="1"/>
  <c r="K9895" i="23" a="1"/>
  <c r="K9895" i="23" s="1"/>
  <c r="K9896" i="23" a="1"/>
  <c r="K9896" i="23" s="1"/>
  <c r="K9897" i="23" a="1"/>
  <c r="K9897" i="23" s="1"/>
  <c r="K9898" i="23" a="1"/>
  <c r="K9898" i="23" s="1"/>
  <c r="K9899" i="23" a="1"/>
  <c r="K9899" i="23" s="1"/>
  <c r="K9900" i="23" a="1"/>
  <c r="K9900" i="23" s="1"/>
  <c r="K9901" i="23" a="1"/>
  <c r="K9901" i="23" s="1"/>
  <c r="K9902" i="23" a="1"/>
  <c r="K9902" i="23" s="1"/>
  <c r="K9903" i="23" a="1"/>
  <c r="K9903" i="23" s="1"/>
  <c r="K9904" i="23" a="1"/>
  <c r="K9904" i="23" s="1"/>
  <c r="K9905" i="23" a="1"/>
  <c r="K9905" i="23" s="1"/>
  <c r="K9906" i="23" a="1"/>
  <c r="K9906" i="23" s="1"/>
  <c r="K9907" i="23" a="1"/>
  <c r="K9907" i="23" s="1"/>
  <c r="K9908" i="23" a="1"/>
  <c r="K9908" i="23" s="1"/>
  <c r="K9909" i="23" a="1"/>
  <c r="K9909" i="23" s="1"/>
  <c r="K9910" i="23" a="1"/>
  <c r="K9910" i="23" s="1"/>
  <c r="K9911" i="23" a="1"/>
  <c r="K9911" i="23" s="1"/>
  <c r="K9912" i="23" a="1"/>
  <c r="K9912" i="23" s="1"/>
  <c r="K9913" i="23" a="1"/>
  <c r="K9913" i="23" s="1"/>
  <c r="K9914" i="23" a="1"/>
  <c r="K9914" i="23" s="1"/>
  <c r="K9915" i="23" a="1"/>
  <c r="K9915" i="23" s="1"/>
  <c r="K9916" i="23" a="1"/>
  <c r="K9916" i="23" s="1"/>
  <c r="K9917" i="23" a="1"/>
  <c r="K9917" i="23" s="1"/>
  <c r="K9918" i="23" a="1"/>
  <c r="K9918" i="23" s="1"/>
  <c r="K9919" i="23" a="1"/>
  <c r="K9919" i="23" s="1"/>
  <c r="K9920" i="23" a="1"/>
  <c r="K9920" i="23" s="1"/>
  <c r="K9921" i="23" a="1"/>
  <c r="K9921" i="23" s="1"/>
  <c r="K9922" i="23" a="1"/>
  <c r="K9922" i="23" s="1"/>
  <c r="K9923" i="23" a="1"/>
  <c r="K9923" i="23" s="1"/>
  <c r="K9924" i="23" a="1"/>
  <c r="K9924" i="23" s="1"/>
  <c r="K9925" i="23" a="1"/>
  <c r="K9925" i="23" s="1"/>
  <c r="K9926" i="23" a="1"/>
  <c r="K9926" i="23" s="1"/>
  <c r="K9927" i="23" a="1"/>
  <c r="K9927" i="23" s="1"/>
  <c r="K9928" i="23" a="1"/>
  <c r="K9928" i="23" s="1"/>
  <c r="K9929" i="23" a="1"/>
  <c r="K9929" i="23" s="1"/>
  <c r="K9930" i="23" a="1"/>
  <c r="K9930" i="23" s="1"/>
  <c r="K9931" i="23" a="1"/>
  <c r="K9931" i="23" s="1"/>
  <c r="K9932" i="23" a="1"/>
  <c r="K9932" i="23" s="1"/>
  <c r="K9933" i="23" a="1"/>
  <c r="K9933" i="23" s="1"/>
  <c r="K9934" i="23" a="1"/>
  <c r="K9934" i="23" s="1"/>
  <c r="K9935" i="23" a="1"/>
  <c r="K9935" i="23" s="1"/>
  <c r="K9936" i="23" a="1"/>
  <c r="K9936" i="23" s="1"/>
  <c r="K9937" i="23" a="1"/>
  <c r="K9937" i="23" s="1"/>
  <c r="K9938" i="23" a="1"/>
  <c r="K9938" i="23" s="1"/>
  <c r="K9939" i="23" a="1"/>
  <c r="K9939" i="23" s="1"/>
  <c r="K9940" i="23" a="1"/>
  <c r="K9940" i="23" s="1"/>
  <c r="K9941" i="23" a="1"/>
  <c r="K9941" i="23" s="1"/>
  <c r="K9942" i="23" a="1"/>
  <c r="K9942" i="23" s="1"/>
  <c r="K9943" i="23" a="1"/>
  <c r="K9943" i="23" s="1"/>
  <c r="K9944" i="23" a="1"/>
  <c r="K9944" i="23" s="1"/>
  <c r="K9945" i="23" a="1"/>
  <c r="K9945" i="23" s="1"/>
  <c r="K9946" i="23" a="1"/>
  <c r="K9946" i="23" s="1"/>
  <c r="K9947" i="23" a="1"/>
  <c r="K9947" i="23" s="1"/>
  <c r="K9948" i="23" a="1"/>
  <c r="K9948" i="23" s="1"/>
  <c r="K9949" i="23" a="1"/>
  <c r="K9949" i="23" s="1"/>
  <c r="K9950" i="23" a="1"/>
  <c r="K9950" i="23" s="1"/>
  <c r="K9951" i="23" a="1"/>
  <c r="K9951" i="23" s="1"/>
  <c r="K9952" i="23" a="1"/>
  <c r="K9952" i="23" s="1"/>
  <c r="K9953" i="23" a="1"/>
  <c r="K9953" i="23" s="1"/>
  <c r="K9954" i="23" a="1"/>
  <c r="K9954" i="23" s="1"/>
  <c r="K9955" i="23" a="1"/>
  <c r="K9955" i="23" s="1"/>
  <c r="K9956" i="23" a="1"/>
  <c r="K9956" i="23" s="1"/>
  <c r="K9957" i="23" a="1"/>
  <c r="K9957" i="23" s="1"/>
  <c r="K9958" i="23" a="1"/>
  <c r="K9958" i="23" s="1"/>
  <c r="K9959" i="23" a="1"/>
  <c r="K9959" i="23" s="1"/>
  <c r="K9960" i="23" a="1"/>
  <c r="K9960" i="23" s="1"/>
  <c r="K9961" i="23" a="1"/>
  <c r="K9961" i="23" s="1"/>
  <c r="K9962" i="23" a="1"/>
  <c r="K9962" i="23" s="1"/>
  <c r="K9963" i="23" a="1"/>
  <c r="K9963" i="23" s="1"/>
  <c r="K9964" i="23" a="1"/>
  <c r="K9964" i="23" s="1"/>
  <c r="K9965" i="23" a="1"/>
  <c r="K9965" i="23" s="1"/>
  <c r="K9966" i="23" a="1"/>
  <c r="K9966" i="23" s="1"/>
  <c r="K9967" i="23" a="1"/>
  <c r="K9967" i="23" s="1"/>
  <c r="K9968" i="23" a="1"/>
  <c r="K9968" i="23" s="1"/>
  <c r="K9969" i="23" a="1"/>
  <c r="K9969" i="23" s="1"/>
  <c r="K9970" i="23" a="1"/>
  <c r="K9970" i="23" s="1"/>
  <c r="K9971" i="23" a="1"/>
  <c r="K9971" i="23" s="1"/>
  <c r="K9972" i="23" a="1"/>
  <c r="K9972" i="23" s="1"/>
  <c r="K9973" i="23" a="1"/>
  <c r="K9973" i="23" s="1"/>
  <c r="K9974" i="23" a="1"/>
  <c r="K9974" i="23" s="1"/>
  <c r="K9975" i="23" a="1"/>
  <c r="K9975" i="23" s="1"/>
  <c r="K9976" i="23" a="1"/>
  <c r="K9976" i="23" s="1"/>
  <c r="K9977" i="23" a="1"/>
  <c r="K9977" i="23" s="1"/>
  <c r="K9978" i="23" a="1"/>
  <c r="K9978" i="23" s="1"/>
  <c r="K9979" i="23" a="1"/>
  <c r="K9979" i="23" s="1"/>
  <c r="K9980" i="23" a="1"/>
  <c r="K9980" i="23" s="1"/>
  <c r="K9981" i="23" a="1"/>
  <c r="K9981" i="23" s="1"/>
  <c r="K9982" i="23" a="1"/>
  <c r="K9982" i="23" s="1"/>
  <c r="K2" i="23" a="1"/>
  <c r="K2" i="23" s="1"/>
  <c r="B17" i="2" l="1"/>
  <c r="E17" i="2"/>
  <c r="L17" i="2"/>
  <c r="B18" i="2"/>
  <c r="E18" i="2"/>
  <c r="L18" i="2"/>
  <c r="B19" i="2"/>
  <c r="E19" i="2"/>
  <c r="G19" i="2" s="1"/>
  <c r="K19" i="2"/>
  <c r="L19" i="2"/>
  <c r="N19" i="2"/>
  <c r="O19" i="2"/>
  <c r="B20" i="2"/>
  <c r="E20" i="2"/>
  <c r="G20" i="2" s="1"/>
  <c r="K20" i="2"/>
  <c r="L20" i="2"/>
  <c r="N20" i="2"/>
  <c r="O20" i="2"/>
  <c r="B21" i="2"/>
  <c r="E21" i="2"/>
  <c r="F21" i="2" s="1"/>
  <c r="K21" i="2"/>
  <c r="L21" i="2"/>
  <c r="N21" i="2"/>
  <c r="O21" i="2"/>
  <c r="B22" i="2"/>
  <c r="E22" i="2"/>
  <c r="F22" i="2" s="1"/>
  <c r="K22" i="2"/>
  <c r="L22" i="2"/>
  <c r="N22" i="2"/>
  <c r="O22" i="2"/>
  <c r="B23" i="2"/>
  <c r="E23" i="2"/>
  <c r="L23" i="2"/>
  <c r="B24" i="2"/>
  <c r="E24" i="2"/>
  <c r="F24" i="2" s="1"/>
  <c r="K24" i="2"/>
  <c r="L24" i="2"/>
  <c r="N24" i="2"/>
  <c r="O24" i="2"/>
  <c r="B25" i="2"/>
  <c r="E25" i="2"/>
  <c r="F25" i="2" s="1"/>
  <c r="K25" i="2"/>
  <c r="L25" i="2"/>
  <c r="N25" i="2"/>
  <c r="O25" i="2"/>
  <c r="B26" i="2"/>
  <c r="E26" i="2"/>
  <c r="G26" i="2" s="1"/>
  <c r="K26" i="2"/>
  <c r="L26" i="2"/>
  <c r="N26" i="2"/>
  <c r="O26" i="2"/>
  <c r="B27" i="2"/>
  <c r="E27" i="2"/>
  <c r="F27" i="2" s="1"/>
  <c r="K27" i="2"/>
  <c r="L27" i="2"/>
  <c r="N27" i="2"/>
  <c r="O27" i="2"/>
  <c r="B28" i="2"/>
  <c r="E28" i="2"/>
  <c r="G28" i="2" s="1"/>
  <c r="K28" i="2"/>
  <c r="L28" i="2"/>
  <c r="N28" i="2"/>
  <c r="O28" i="2"/>
  <c r="B29" i="2"/>
  <c r="E29" i="2"/>
  <c r="F29" i="2" s="1"/>
  <c r="K29" i="2"/>
  <c r="L29" i="2"/>
  <c r="N29" i="2"/>
  <c r="O29" i="2"/>
  <c r="B30" i="2"/>
  <c r="E30" i="2"/>
  <c r="F30" i="2" s="1"/>
  <c r="K30" i="2"/>
  <c r="L30" i="2"/>
  <c r="N30" i="2"/>
  <c r="O30" i="2"/>
  <c r="B31" i="2"/>
  <c r="E31" i="2"/>
  <c r="K31" i="2"/>
  <c r="L31" i="2"/>
  <c r="N31" i="2"/>
  <c r="O31" i="2"/>
  <c r="B32" i="2"/>
  <c r="E32" i="2"/>
  <c r="F32" i="2" s="1"/>
  <c r="K32" i="2"/>
  <c r="L32" i="2"/>
  <c r="N32" i="2"/>
  <c r="O32" i="2"/>
  <c r="B33" i="2"/>
  <c r="E33" i="2"/>
  <c r="F33" i="2" s="1"/>
  <c r="L33" i="2"/>
  <c r="B34" i="2"/>
  <c r="E34" i="2"/>
  <c r="G34" i="2" s="1"/>
  <c r="K34" i="2"/>
  <c r="L34" i="2"/>
  <c r="N34" i="2"/>
  <c r="O34" i="2"/>
  <c r="B35" i="2"/>
  <c r="E35" i="2"/>
  <c r="G35" i="2" s="1"/>
  <c r="K35" i="2"/>
  <c r="L35" i="2"/>
  <c r="N35" i="2"/>
  <c r="O35" i="2"/>
  <c r="B36" i="2"/>
  <c r="E36" i="2"/>
  <c r="G36" i="2" s="1"/>
  <c r="K36" i="2"/>
  <c r="L36" i="2"/>
  <c r="N36" i="2"/>
  <c r="O36" i="2"/>
  <c r="B37" i="2"/>
  <c r="E37" i="2"/>
  <c r="F37" i="2" s="1"/>
  <c r="K37" i="2"/>
  <c r="L37" i="2"/>
  <c r="N37" i="2"/>
  <c r="O37" i="2"/>
  <c r="B38" i="2"/>
  <c r="E38" i="2"/>
  <c r="F38" i="2" s="1"/>
  <c r="K38" i="2"/>
  <c r="L38" i="2"/>
  <c r="N38" i="2"/>
  <c r="O38" i="2"/>
  <c r="B39" i="2"/>
  <c r="E39" i="2"/>
  <c r="K39" i="2"/>
  <c r="L39" i="2"/>
  <c r="N39" i="2"/>
  <c r="O39" i="2"/>
  <c r="B40" i="2"/>
  <c r="E40" i="2"/>
  <c r="F40" i="2" s="1"/>
  <c r="K40" i="2"/>
  <c r="L40" i="2"/>
  <c r="N40" i="2"/>
  <c r="O40" i="2"/>
  <c r="B41" i="2"/>
  <c r="E41" i="2"/>
  <c r="F41" i="2" s="1"/>
  <c r="K41" i="2"/>
  <c r="L41" i="2"/>
  <c r="N41" i="2"/>
  <c r="O41" i="2"/>
  <c r="B42" i="2"/>
  <c r="E42" i="2"/>
  <c r="F42" i="2" s="1"/>
  <c r="K42" i="2"/>
  <c r="L42" i="2"/>
  <c r="N42" i="2"/>
  <c r="O42" i="2"/>
  <c r="B43" i="2"/>
  <c r="E43" i="2"/>
  <c r="G43" i="2" s="1"/>
  <c r="K43" i="2"/>
  <c r="L43" i="2"/>
  <c r="N43" i="2"/>
  <c r="O43" i="2"/>
  <c r="B44" i="2"/>
  <c r="E44" i="2"/>
  <c r="G44" i="2" s="1"/>
  <c r="K44" i="2"/>
  <c r="L44" i="2"/>
  <c r="N44" i="2"/>
  <c r="O44" i="2"/>
  <c r="B45" i="2"/>
  <c r="E45" i="2"/>
  <c r="G45" i="2" s="1"/>
  <c r="K45" i="2"/>
  <c r="L45" i="2"/>
  <c r="N45" i="2"/>
  <c r="O45" i="2"/>
  <c r="B46" i="2"/>
  <c r="E46" i="2"/>
  <c r="F46" i="2" s="1"/>
  <c r="K46" i="2"/>
  <c r="L46" i="2"/>
  <c r="N46" i="2"/>
  <c r="O46" i="2"/>
  <c r="B47" i="2"/>
  <c r="E47" i="2"/>
  <c r="K47" i="2"/>
  <c r="L47" i="2"/>
  <c r="N47" i="2"/>
  <c r="O47" i="2"/>
  <c r="B48" i="2"/>
  <c r="E48" i="2"/>
  <c r="F48" i="2" s="1"/>
  <c r="K48" i="2"/>
  <c r="L48" i="2"/>
  <c r="N48" i="2"/>
  <c r="O48" i="2"/>
  <c r="B49" i="2"/>
  <c r="E49" i="2"/>
  <c r="F49" i="2" s="1"/>
  <c r="K49" i="2"/>
  <c r="L49" i="2"/>
  <c r="N49" i="2"/>
  <c r="O49" i="2"/>
  <c r="B50" i="2"/>
  <c r="E50" i="2"/>
  <c r="G50" i="2" s="1"/>
  <c r="K50" i="2"/>
  <c r="L50" i="2"/>
  <c r="N50" i="2"/>
  <c r="O50" i="2"/>
  <c r="B51" i="2"/>
  <c r="E51" i="2"/>
  <c r="G51" i="2" s="1"/>
  <c r="K51" i="2"/>
  <c r="L51" i="2"/>
  <c r="N51" i="2"/>
  <c r="O51" i="2"/>
  <c r="B52" i="2"/>
  <c r="E52" i="2"/>
  <c r="G52" i="2" s="1"/>
  <c r="K52" i="2"/>
  <c r="L52" i="2"/>
  <c r="N52" i="2"/>
  <c r="O52" i="2"/>
  <c r="B53" i="2"/>
  <c r="E53" i="2"/>
  <c r="F53" i="2" s="1"/>
  <c r="K53" i="2"/>
  <c r="L53" i="2"/>
  <c r="N53" i="2"/>
  <c r="O53" i="2"/>
  <c r="B54" i="2"/>
  <c r="E54" i="2"/>
  <c r="G54" i="2" s="1"/>
  <c r="K54" i="2"/>
  <c r="L54" i="2"/>
  <c r="N54" i="2"/>
  <c r="O54" i="2"/>
  <c r="B55" i="2"/>
  <c r="E55" i="2"/>
  <c r="K55" i="2"/>
  <c r="L55" i="2"/>
  <c r="N55" i="2"/>
  <c r="O55" i="2"/>
  <c r="B56" i="2"/>
  <c r="E56" i="2"/>
  <c r="F56" i="2" s="1"/>
  <c r="K56" i="2"/>
  <c r="L56" i="2"/>
  <c r="N56" i="2"/>
  <c r="O56" i="2"/>
  <c r="B57" i="2"/>
  <c r="E57" i="2"/>
  <c r="F57" i="2" s="1"/>
  <c r="K57" i="2"/>
  <c r="L57" i="2"/>
  <c r="N57" i="2"/>
  <c r="O57" i="2"/>
  <c r="B58" i="2"/>
  <c r="E58" i="2"/>
  <c r="G58" i="2" s="1"/>
  <c r="K58" i="2"/>
  <c r="L58" i="2"/>
  <c r="N58" i="2"/>
  <c r="O58" i="2"/>
  <c r="B59" i="2"/>
  <c r="E59" i="2"/>
  <c r="G59" i="2" s="1"/>
  <c r="K59" i="2"/>
  <c r="L59" i="2"/>
  <c r="N59" i="2"/>
  <c r="O59" i="2"/>
  <c r="B60" i="2"/>
  <c r="E60" i="2"/>
  <c r="G60" i="2" s="1"/>
  <c r="K60" i="2"/>
  <c r="L60" i="2"/>
  <c r="N60" i="2"/>
  <c r="O60" i="2"/>
  <c r="B61" i="2"/>
  <c r="E61" i="2"/>
  <c r="F61" i="2" s="1"/>
  <c r="K61" i="2"/>
  <c r="L61" i="2"/>
  <c r="N61" i="2"/>
  <c r="O61" i="2"/>
  <c r="B62" i="2"/>
  <c r="E62" i="2"/>
  <c r="G62" i="2" s="1"/>
  <c r="K62" i="2"/>
  <c r="L62" i="2"/>
  <c r="N62" i="2"/>
  <c r="O62" i="2"/>
  <c r="B63" i="2"/>
  <c r="E63" i="2"/>
  <c r="K63" i="2"/>
  <c r="L63" i="2"/>
  <c r="N63" i="2"/>
  <c r="O63" i="2"/>
  <c r="B64" i="2"/>
  <c r="E64" i="2"/>
  <c r="F64" i="2" s="1"/>
  <c r="K64" i="2"/>
  <c r="L64" i="2"/>
  <c r="N64" i="2"/>
  <c r="O64" i="2"/>
  <c r="B65" i="2"/>
  <c r="E65" i="2"/>
  <c r="F65" i="2" s="1"/>
  <c r="K65" i="2"/>
  <c r="L65" i="2"/>
  <c r="N65" i="2"/>
  <c r="O65" i="2"/>
  <c r="B66" i="2"/>
  <c r="E66" i="2"/>
  <c r="G66" i="2" s="1"/>
  <c r="K66" i="2"/>
  <c r="L66" i="2"/>
  <c r="N66" i="2"/>
  <c r="O66" i="2"/>
  <c r="B67" i="2"/>
  <c r="E67" i="2"/>
  <c r="G67" i="2" s="1"/>
  <c r="K67" i="2"/>
  <c r="L67" i="2"/>
  <c r="N67" i="2"/>
  <c r="O67" i="2"/>
  <c r="B68" i="2"/>
  <c r="E68" i="2"/>
  <c r="G68" i="2" s="1"/>
  <c r="K68" i="2"/>
  <c r="L68" i="2"/>
  <c r="N68" i="2"/>
  <c r="O68" i="2"/>
  <c r="B69" i="2"/>
  <c r="E69" i="2"/>
  <c r="G69" i="2" s="1"/>
  <c r="K69" i="2"/>
  <c r="L69" i="2"/>
  <c r="N69" i="2"/>
  <c r="O69" i="2"/>
  <c r="B70" i="2"/>
  <c r="E70" i="2"/>
  <c r="G70" i="2" s="1"/>
  <c r="K70" i="2"/>
  <c r="L70" i="2"/>
  <c r="N70" i="2"/>
  <c r="O70" i="2"/>
  <c r="B71" i="2"/>
  <c r="E71" i="2"/>
  <c r="K71" i="2"/>
  <c r="L71" i="2"/>
  <c r="N71" i="2"/>
  <c r="O71" i="2"/>
  <c r="B72" i="2"/>
  <c r="E72" i="2"/>
  <c r="F72" i="2" s="1"/>
  <c r="K72" i="2"/>
  <c r="L72" i="2"/>
  <c r="N72" i="2"/>
  <c r="O72" i="2"/>
  <c r="B73" i="2"/>
  <c r="E73" i="2"/>
  <c r="F73" i="2" s="1"/>
  <c r="K73" i="2"/>
  <c r="L73" i="2"/>
  <c r="N73" i="2"/>
  <c r="O73" i="2"/>
  <c r="B74" i="2"/>
  <c r="E74" i="2"/>
  <c r="G74" i="2" s="1"/>
  <c r="K74" i="2"/>
  <c r="L74" i="2"/>
  <c r="N74" i="2"/>
  <c r="O74" i="2"/>
  <c r="B75" i="2"/>
  <c r="E75" i="2"/>
  <c r="G75" i="2" s="1"/>
  <c r="K75" i="2"/>
  <c r="L75" i="2"/>
  <c r="N75" i="2"/>
  <c r="O75" i="2"/>
  <c r="B76" i="2"/>
  <c r="E76" i="2"/>
  <c r="G76" i="2" s="1"/>
  <c r="K76" i="2"/>
  <c r="L76" i="2"/>
  <c r="N76" i="2"/>
  <c r="O76" i="2"/>
  <c r="B77" i="2"/>
  <c r="E77" i="2"/>
  <c r="F77" i="2" s="1"/>
  <c r="K77" i="2"/>
  <c r="L77" i="2"/>
  <c r="N77" i="2"/>
  <c r="O77" i="2"/>
  <c r="B78" i="2"/>
  <c r="E78" i="2"/>
  <c r="F78" i="2" s="1"/>
  <c r="K78" i="2"/>
  <c r="L78" i="2"/>
  <c r="N78" i="2"/>
  <c r="O78" i="2"/>
  <c r="B79" i="2"/>
  <c r="E79" i="2"/>
  <c r="K79" i="2"/>
  <c r="L79" i="2"/>
  <c r="N79" i="2"/>
  <c r="O79" i="2"/>
  <c r="B80" i="2"/>
  <c r="E80" i="2"/>
  <c r="F80" i="2" s="1"/>
  <c r="K80" i="2"/>
  <c r="L80" i="2"/>
  <c r="N80" i="2"/>
  <c r="O80" i="2"/>
  <c r="B81" i="2"/>
  <c r="E81" i="2"/>
  <c r="F81" i="2" s="1"/>
  <c r="K81" i="2"/>
  <c r="L81" i="2"/>
  <c r="N81" i="2"/>
  <c r="O81" i="2"/>
  <c r="B82" i="2"/>
  <c r="E82" i="2"/>
  <c r="G82" i="2" s="1"/>
  <c r="K82" i="2"/>
  <c r="L82" i="2"/>
  <c r="N82" i="2"/>
  <c r="O82" i="2"/>
  <c r="B83" i="2"/>
  <c r="E83" i="2"/>
  <c r="G83" i="2" s="1"/>
  <c r="K83" i="2"/>
  <c r="L83" i="2"/>
  <c r="N83" i="2"/>
  <c r="O83" i="2"/>
  <c r="B84" i="2"/>
  <c r="E84" i="2"/>
  <c r="G84" i="2" s="1"/>
  <c r="K84" i="2"/>
  <c r="L84" i="2"/>
  <c r="N84" i="2"/>
  <c r="O84" i="2"/>
  <c r="B85" i="2"/>
  <c r="E85" i="2"/>
  <c r="F85" i="2" s="1"/>
  <c r="K85" i="2"/>
  <c r="L85" i="2"/>
  <c r="N85" i="2"/>
  <c r="O85" i="2"/>
  <c r="B86" i="2"/>
  <c r="E86" i="2"/>
  <c r="G86" i="2" s="1"/>
  <c r="K86" i="2"/>
  <c r="L86" i="2"/>
  <c r="N86" i="2"/>
  <c r="O86" i="2"/>
  <c r="B87" i="2"/>
  <c r="E87" i="2"/>
  <c r="K87" i="2"/>
  <c r="L87" i="2"/>
  <c r="N87" i="2"/>
  <c r="O87" i="2"/>
  <c r="B88" i="2"/>
  <c r="E88" i="2"/>
  <c r="F88" i="2" s="1"/>
  <c r="K88" i="2"/>
  <c r="L88" i="2"/>
  <c r="N88" i="2"/>
  <c r="O88" i="2"/>
  <c r="B89" i="2"/>
  <c r="E89" i="2"/>
  <c r="F89" i="2" s="1"/>
  <c r="K89" i="2"/>
  <c r="L89" i="2"/>
  <c r="N89" i="2"/>
  <c r="O89" i="2"/>
  <c r="B90" i="2"/>
  <c r="E90" i="2"/>
  <c r="G90" i="2" s="1"/>
  <c r="K90" i="2"/>
  <c r="L90" i="2"/>
  <c r="N90" i="2"/>
  <c r="O90" i="2"/>
  <c r="B91" i="2"/>
  <c r="E91" i="2"/>
  <c r="G91" i="2" s="1"/>
  <c r="K91" i="2"/>
  <c r="L91" i="2"/>
  <c r="N91" i="2"/>
  <c r="O91" i="2"/>
  <c r="B92" i="2"/>
  <c r="E92" i="2"/>
  <c r="G92" i="2" s="1"/>
  <c r="K92" i="2"/>
  <c r="L92" i="2"/>
  <c r="N92" i="2"/>
  <c r="O92" i="2"/>
  <c r="B93" i="2"/>
  <c r="E93" i="2"/>
  <c r="F93" i="2" s="1"/>
  <c r="K93" i="2"/>
  <c r="L93" i="2"/>
  <c r="N93" i="2"/>
  <c r="O93" i="2"/>
  <c r="B94" i="2"/>
  <c r="E94" i="2"/>
  <c r="G94" i="2" s="1"/>
  <c r="K94" i="2"/>
  <c r="L94" i="2"/>
  <c r="N94" i="2"/>
  <c r="O94" i="2"/>
  <c r="B95" i="2"/>
  <c r="E95" i="2"/>
  <c r="K95" i="2"/>
  <c r="L95" i="2"/>
  <c r="N95" i="2"/>
  <c r="O95" i="2"/>
  <c r="B96" i="2"/>
  <c r="E96" i="2"/>
  <c r="F96" i="2" s="1"/>
  <c r="K96" i="2"/>
  <c r="L96" i="2"/>
  <c r="N96" i="2"/>
  <c r="O96" i="2"/>
  <c r="B97" i="2"/>
  <c r="E97" i="2"/>
  <c r="F97" i="2" s="1"/>
  <c r="K97" i="2"/>
  <c r="L97" i="2"/>
  <c r="N97" i="2"/>
  <c r="O97" i="2"/>
  <c r="B98" i="2"/>
  <c r="E98" i="2"/>
  <c r="G98" i="2" s="1"/>
  <c r="K98" i="2"/>
  <c r="L98" i="2"/>
  <c r="N98" i="2"/>
  <c r="O98" i="2"/>
  <c r="B99" i="2"/>
  <c r="E99" i="2"/>
  <c r="G99" i="2" s="1"/>
  <c r="K99" i="2"/>
  <c r="L99" i="2"/>
  <c r="N99" i="2"/>
  <c r="O99" i="2"/>
  <c r="B100" i="2"/>
  <c r="E100" i="2"/>
  <c r="G100" i="2" s="1"/>
  <c r="K100" i="2"/>
  <c r="L100" i="2"/>
  <c r="N100" i="2"/>
  <c r="O100" i="2"/>
  <c r="B101" i="2"/>
  <c r="E101" i="2"/>
  <c r="G101" i="2" s="1"/>
  <c r="K101" i="2"/>
  <c r="L101" i="2"/>
  <c r="N101" i="2"/>
  <c r="O101" i="2"/>
  <c r="B102" i="2"/>
  <c r="E102" i="2"/>
  <c r="F102" i="2" s="1"/>
  <c r="K102" i="2"/>
  <c r="L102" i="2"/>
  <c r="N102" i="2"/>
  <c r="O102" i="2"/>
  <c r="B103" i="2"/>
  <c r="E103" i="2"/>
  <c r="K103" i="2"/>
  <c r="L103" i="2"/>
  <c r="N103" i="2"/>
  <c r="O103" i="2"/>
  <c r="B104" i="2"/>
  <c r="E104" i="2"/>
  <c r="F104" i="2" s="1"/>
  <c r="K104" i="2"/>
  <c r="L104" i="2"/>
  <c r="N104" i="2"/>
  <c r="O104" i="2"/>
  <c r="B105" i="2"/>
  <c r="E105" i="2"/>
  <c r="F105" i="2" s="1"/>
  <c r="K105" i="2"/>
  <c r="L105" i="2"/>
  <c r="N105" i="2"/>
  <c r="O105" i="2"/>
  <c r="B106" i="2"/>
  <c r="E106" i="2"/>
  <c r="G106" i="2" s="1"/>
  <c r="K106" i="2"/>
  <c r="L106" i="2"/>
  <c r="N106" i="2"/>
  <c r="O106" i="2"/>
  <c r="B107" i="2"/>
  <c r="E107" i="2"/>
  <c r="F107" i="2" s="1"/>
  <c r="K107" i="2"/>
  <c r="L107" i="2"/>
  <c r="N107" i="2"/>
  <c r="O107" i="2"/>
  <c r="B108" i="2"/>
  <c r="E108" i="2"/>
  <c r="G108" i="2" s="1"/>
  <c r="K108" i="2"/>
  <c r="L108" i="2"/>
  <c r="N108" i="2"/>
  <c r="O108" i="2"/>
  <c r="B109" i="2"/>
  <c r="E109" i="2"/>
  <c r="G109" i="2" s="1"/>
  <c r="K109" i="2"/>
  <c r="L109" i="2"/>
  <c r="N109" i="2"/>
  <c r="O109" i="2"/>
  <c r="B110" i="2"/>
  <c r="E110" i="2"/>
  <c r="F110" i="2" s="1"/>
  <c r="K110" i="2"/>
  <c r="L110" i="2"/>
  <c r="N110" i="2"/>
  <c r="O110" i="2"/>
  <c r="B111" i="2"/>
  <c r="E111" i="2"/>
  <c r="K111" i="2"/>
  <c r="L111" i="2"/>
  <c r="N111" i="2"/>
  <c r="O111" i="2"/>
  <c r="B112" i="2"/>
  <c r="E112" i="2"/>
  <c r="F112" i="2" s="1"/>
  <c r="K112" i="2"/>
  <c r="L112" i="2"/>
  <c r="N112" i="2"/>
  <c r="O112" i="2"/>
  <c r="B113" i="2"/>
  <c r="E113" i="2"/>
  <c r="F113" i="2" s="1"/>
  <c r="K113" i="2"/>
  <c r="L113" i="2"/>
  <c r="N113" i="2"/>
  <c r="O113" i="2"/>
  <c r="B114" i="2"/>
  <c r="E114" i="2"/>
  <c r="G114" i="2" s="1"/>
  <c r="K114" i="2"/>
  <c r="L114" i="2"/>
  <c r="N114" i="2"/>
  <c r="O114" i="2"/>
  <c r="B115" i="2"/>
  <c r="E115" i="2"/>
  <c r="F115" i="2" s="1"/>
  <c r="K115" i="2"/>
  <c r="L115" i="2"/>
  <c r="N115" i="2"/>
  <c r="O115" i="2"/>
  <c r="B116" i="2"/>
  <c r="E116" i="2"/>
  <c r="G116" i="2" s="1"/>
  <c r="K116" i="2"/>
  <c r="L116" i="2"/>
  <c r="N116" i="2"/>
  <c r="O116" i="2"/>
  <c r="B117" i="2"/>
  <c r="E117" i="2"/>
  <c r="G117" i="2" s="1"/>
  <c r="K117" i="2"/>
  <c r="L117" i="2"/>
  <c r="N117" i="2"/>
  <c r="O117" i="2"/>
  <c r="B118" i="2"/>
  <c r="E118" i="2"/>
  <c r="F118" i="2" s="1"/>
  <c r="K118" i="2"/>
  <c r="L118" i="2"/>
  <c r="N118" i="2"/>
  <c r="O118" i="2"/>
  <c r="B119" i="2"/>
  <c r="E119" i="2"/>
  <c r="K119" i="2"/>
  <c r="L119" i="2"/>
  <c r="N119" i="2"/>
  <c r="O119" i="2"/>
  <c r="B120" i="2"/>
  <c r="E120" i="2"/>
  <c r="F120" i="2" s="1"/>
  <c r="K120" i="2"/>
  <c r="L120" i="2"/>
  <c r="N120" i="2"/>
  <c r="O120" i="2"/>
  <c r="B121" i="2"/>
  <c r="E121" i="2"/>
  <c r="F121" i="2" s="1"/>
  <c r="K121" i="2"/>
  <c r="L121" i="2"/>
  <c r="N121" i="2"/>
  <c r="O121" i="2"/>
  <c r="B122" i="2"/>
  <c r="E122" i="2"/>
  <c r="G122" i="2" s="1"/>
  <c r="K122" i="2"/>
  <c r="L122" i="2"/>
  <c r="N122" i="2"/>
  <c r="O122" i="2"/>
  <c r="B123" i="2"/>
  <c r="E123" i="2"/>
  <c r="G123" i="2" s="1"/>
  <c r="K123" i="2"/>
  <c r="L123" i="2"/>
  <c r="N123" i="2"/>
  <c r="O123" i="2"/>
  <c r="B124" i="2"/>
  <c r="E124" i="2"/>
  <c r="G124" i="2" s="1"/>
  <c r="K124" i="2"/>
  <c r="L124" i="2"/>
  <c r="N124" i="2"/>
  <c r="O124" i="2"/>
  <c r="B125" i="2"/>
  <c r="E125" i="2"/>
  <c r="F125" i="2" s="1"/>
  <c r="K125" i="2"/>
  <c r="L125" i="2"/>
  <c r="N125" i="2"/>
  <c r="O125" i="2"/>
  <c r="B126" i="2"/>
  <c r="E126" i="2"/>
  <c r="G126" i="2" s="1"/>
  <c r="K126" i="2"/>
  <c r="L126" i="2"/>
  <c r="N126" i="2"/>
  <c r="O126" i="2"/>
  <c r="B127" i="2"/>
  <c r="E127" i="2"/>
  <c r="K127" i="2"/>
  <c r="L127" i="2"/>
  <c r="N127" i="2"/>
  <c r="O127" i="2"/>
  <c r="B128" i="2"/>
  <c r="E128" i="2"/>
  <c r="F128" i="2" s="1"/>
  <c r="K128" i="2"/>
  <c r="L128" i="2"/>
  <c r="N128" i="2"/>
  <c r="O128" i="2"/>
  <c r="B129" i="2"/>
  <c r="E129" i="2"/>
  <c r="F129" i="2" s="1"/>
  <c r="K129" i="2"/>
  <c r="L129" i="2"/>
  <c r="N129" i="2"/>
  <c r="O129" i="2"/>
  <c r="B130" i="2"/>
  <c r="E130" i="2"/>
  <c r="G130" i="2" s="1"/>
  <c r="K130" i="2"/>
  <c r="L130" i="2"/>
  <c r="N130" i="2"/>
  <c r="O130" i="2"/>
  <c r="B131" i="2"/>
  <c r="E131" i="2"/>
  <c r="G131" i="2" s="1"/>
  <c r="K131" i="2"/>
  <c r="L131" i="2"/>
  <c r="N131" i="2"/>
  <c r="O131" i="2"/>
  <c r="B132" i="2"/>
  <c r="E132" i="2"/>
  <c r="G132" i="2" s="1"/>
  <c r="K132" i="2"/>
  <c r="L132" i="2"/>
  <c r="N132" i="2"/>
  <c r="O132" i="2"/>
  <c r="B133" i="2"/>
  <c r="E133" i="2"/>
  <c r="F133" i="2" s="1"/>
  <c r="K133" i="2"/>
  <c r="L133" i="2"/>
  <c r="N133" i="2"/>
  <c r="O133" i="2"/>
  <c r="B134" i="2"/>
  <c r="E134" i="2"/>
  <c r="F134" i="2" s="1"/>
  <c r="K134" i="2"/>
  <c r="L134" i="2"/>
  <c r="N134" i="2"/>
  <c r="O134" i="2"/>
  <c r="B135" i="2"/>
  <c r="E135" i="2"/>
  <c r="K135" i="2"/>
  <c r="L135" i="2"/>
  <c r="N135" i="2"/>
  <c r="O135" i="2"/>
  <c r="B136" i="2"/>
  <c r="E136" i="2"/>
  <c r="F136" i="2" s="1"/>
  <c r="K136" i="2"/>
  <c r="L136" i="2"/>
  <c r="N136" i="2"/>
  <c r="O136" i="2"/>
  <c r="B137" i="2"/>
  <c r="E137" i="2"/>
  <c r="F137" i="2" s="1"/>
  <c r="K137" i="2"/>
  <c r="L137" i="2"/>
  <c r="N137" i="2"/>
  <c r="O137" i="2"/>
  <c r="B138" i="2"/>
  <c r="E138" i="2"/>
  <c r="K138" i="2"/>
  <c r="L138" i="2"/>
  <c r="N138" i="2"/>
  <c r="O138" i="2"/>
  <c r="B139" i="2"/>
  <c r="E139" i="2"/>
  <c r="G139" i="2" s="1"/>
  <c r="K139" i="2"/>
  <c r="L139" i="2"/>
  <c r="N139" i="2"/>
  <c r="O139" i="2"/>
  <c r="B140" i="2"/>
  <c r="E140" i="2"/>
  <c r="G140" i="2" s="1"/>
  <c r="K140" i="2"/>
  <c r="L140" i="2"/>
  <c r="N140" i="2"/>
  <c r="O140" i="2"/>
  <c r="B141" i="2"/>
  <c r="E141" i="2"/>
  <c r="F141" i="2" s="1"/>
  <c r="K141" i="2"/>
  <c r="L141" i="2"/>
  <c r="N141" i="2"/>
  <c r="O141" i="2"/>
  <c r="B142" i="2"/>
  <c r="E142" i="2"/>
  <c r="G142" i="2" s="1"/>
  <c r="K142" i="2"/>
  <c r="L142" i="2"/>
  <c r="N142" i="2"/>
  <c r="O142" i="2"/>
  <c r="B143" i="2"/>
  <c r="E143" i="2"/>
  <c r="F143" i="2" s="1"/>
  <c r="K143" i="2"/>
  <c r="L143" i="2"/>
  <c r="N143" i="2"/>
  <c r="O143" i="2"/>
  <c r="B144" i="2"/>
  <c r="E144" i="2"/>
  <c r="F144" i="2" s="1"/>
  <c r="K144" i="2"/>
  <c r="L144" i="2"/>
  <c r="N144" i="2"/>
  <c r="O144" i="2"/>
  <c r="B145" i="2"/>
  <c r="E145" i="2"/>
  <c r="K145" i="2"/>
  <c r="L145" i="2"/>
  <c r="N145" i="2"/>
  <c r="O145" i="2"/>
  <c r="B146" i="2"/>
  <c r="E146" i="2"/>
  <c r="G146" i="2" s="1"/>
  <c r="K146" i="2"/>
  <c r="L146" i="2"/>
  <c r="N146" i="2"/>
  <c r="O146" i="2"/>
  <c r="B147" i="2"/>
  <c r="E147" i="2"/>
  <c r="G147" i="2" s="1"/>
  <c r="K147" i="2"/>
  <c r="L147" i="2"/>
  <c r="N147" i="2"/>
  <c r="O147" i="2"/>
  <c r="B148" i="2"/>
  <c r="E148" i="2"/>
  <c r="G148" i="2" s="1"/>
  <c r="K148" i="2"/>
  <c r="L148" i="2"/>
  <c r="N148" i="2"/>
  <c r="O148" i="2"/>
  <c r="B149" i="2"/>
  <c r="E149" i="2"/>
  <c r="F149" i="2" s="1"/>
  <c r="K149" i="2"/>
  <c r="L149" i="2"/>
  <c r="N149" i="2"/>
  <c r="O149" i="2"/>
  <c r="B150" i="2"/>
  <c r="E150" i="2"/>
  <c r="G150" i="2" s="1"/>
  <c r="K150" i="2"/>
  <c r="L150" i="2"/>
  <c r="N150" i="2"/>
  <c r="O150" i="2"/>
  <c r="B151" i="2"/>
  <c r="E151" i="2"/>
  <c r="F151" i="2" s="1"/>
  <c r="K151" i="2"/>
  <c r="L151" i="2"/>
  <c r="N151" i="2"/>
  <c r="O151" i="2"/>
  <c r="B152" i="2"/>
  <c r="E152" i="2"/>
  <c r="F152" i="2" s="1"/>
  <c r="K152" i="2"/>
  <c r="L152" i="2"/>
  <c r="N152" i="2"/>
  <c r="O152" i="2"/>
  <c r="B153" i="2"/>
  <c r="E153" i="2"/>
  <c r="K153" i="2"/>
  <c r="L153" i="2"/>
  <c r="N153" i="2"/>
  <c r="O153" i="2"/>
  <c r="B154" i="2"/>
  <c r="E154" i="2"/>
  <c r="G154" i="2" s="1"/>
  <c r="K154" i="2"/>
  <c r="L154" i="2"/>
  <c r="N154" i="2"/>
  <c r="O154" i="2"/>
  <c r="B155" i="2"/>
  <c r="E155" i="2"/>
  <c r="G155" i="2" s="1"/>
  <c r="K155" i="2"/>
  <c r="L155" i="2"/>
  <c r="N155" i="2"/>
  <c r="O155" i="2"/>
  <c r="B156" i="2"/>
  <c r="E156" i="2"/>
  <c r="G156" i="2" s="1"/>
  <c r="K156" i="2"/>
  <c r="L156" i="2"/>
  <c r="N156" i="2"/>
  <c r="O156" i="2"/>
  <c r="B157" i="2"/>
  <c r="E157" i="2"/>
  <c r="G157" i="2" s="1"/>
  <c r="K157" i="2"/>
  <c r="L157" i="2"/>
  <c r="N157" i="2"/>
  <c r="O157" i="2"/>
  <c r="B158" i="2"/>
  <c r="E158" i="2"/>
  <c r="G158" i="2" s="1"/>
  <c r="K158" i="2"/>
  <c r="L158" i="2"/>
  <c r="N158" i="2"/>
  <c r="O158" i="2"/>
  <c r="B159" i="2"/>
  <c r="E159" i="2"/>
  <c r="F159" i="2" s="1"/>
  <c r="K159" i="2"/>
  <c r="L159" i="2"/>
  <c r="N159" i="2"/>
  <c r="O159" i="2"/>
  <c r="B160" i="2"/>
  <c r="E160" i="2"/>
  <c r="F160" i="2" s="1"/>
  <c r="K160" i="2"/>
  <c r="L160" i="2"/>
  <c r="N160" i="2"/>
  <c r="O160" i="2"/>
  <c r="B161" i="2"/>
  <c r="E161" i="2"/>
  <c r="K161" i="2"/>
  <c r="L161" i="2"/>
  <c r="N161" i="2"/>
  <c r="O161" i="2"/>
  <c r="B162" i="2"/>
  <c r="E162" i="2"/>
  <c r="G162" i="2" s="1"/>
  <c r="K162" i="2"/>
  <c r="L162" i="2"/>
  <c r="N162" i="2"/>
  <c r="O162" i="2"/>
  <c r="B163" i="2"/>
  <c r="E163" i="2"/>
  <c r="G163" i="2" s="1"/>
  <c r="K163" i="2"/>
  <c r="L163" i="2"/>
  <c r="N163" i="2"/>
  <c r="O163" i="2"/>
  <c r="B164" i="2"/>
  <c r="E164" i="2"/>
  <c r="G164" i="2" s="1"/>
  <c r="K164" i="2"/>
  <c r="L164" i="2"/>
  <c r="N164" i="2"/>
  <c r="O164" i="2"/>
  <c r="B165" i="2"/>
  <c r="E165" i="2"/>
  <c r="G165" i="2" s="1"/>
  <c r="K165" i="2"/>
  <c r="L165" i="2"/>
  <c r="N165" i="2"/>
  <c r="O165" i="2"/>
  <c r="B166" i="2"/>
  <c r="E166" i="2"/>
  <c r="F166" i="2" s="1"/>
  <c r="K166" i="2"/>
  <c r="L166" i="2"/>
  <c r="N166" i="2"/>
  <c r="O166" i="2"/>
  <c r="B167" i="2"/>
  <c r="E167" i="2"/>
  <c r="F167" i="2" s="1"/>
  <c r="K167" i="2"/>
  <c r="L167" i="2"/>
  <c r="N167" i="2"/>
  <c r="O167" i="2"/>
  <c r="B168" i="2"/>
  <c r="E168" i="2"/>
  <c r="K168" i="2"/>
  <c r="L168" i="2"/>
  <c r="N168" i="2"/>
  <c r="O168" i="2"/>
  <c r="B169" i="2"/>
  <c r="E169" i="2"/>
  <c r="K169" i="2"/>
  <c r="L169" i="2"/>
  <c r="N169" i="2"/>
  <c r="O169" i="2"/>
  <c r="B170" i="2"/>
  <c r="E170" i="2"/>
  <c r="F170" i="2" s="1"/>
  <c r="K170" i="2"/>
  <c r="L170" i="2"/>
  <c r="N170" i="2"/>
  <c r="O170" i="2"/>
  <c r="B171" i="2"/>
  <c r="E171" i="2"/>
  <c r="G171" i="2" s="1"/>
  <c r="K171" i="2"/>
  <c r="L171" i="2"/>
  <c r="N171" i="2"/>
  <c r="O171" i="2"/>
  <c r="B172" i="2"/>
  <c r="E172" i="2"/>
  <c r="G172" i="2" s="1"/>
  <c r="K172" i="2"/>
  <c r="L172" i="2"/>
  <c r="N172" i="2"/>
  <c r="O172" i="2"/>
  <c r="B173" i="2"/>
  <c r="E173" i="2"/>
  <c r="G173" i="2" s="1"/>
  <c r="K173" i="2"/>
  <c r="L173" i="2"/>
  <c r="N173" i="2"/>
  <c r="O173" i="2"/>
  <c r="B174" i="2"/>
  <c r="E174" i="2"/>
  <c r="F174" i="2" s="1"/>
  <c r="K174" i="2"/>
  <c r="L174" i="2"/>
  <c r="N174" i="2"/>
  <c r="O174" i="2"/>
  <c r="B175" i="2"/>
  <c r="E175" i="2"/>
  <c r="F175" i="2" s="1"/>
  <c r="K175" i="2"/>
  <c r="L175" i="2"/>
  <c r="N175" i="2"/>
  <c r="O175" i="2"/>
  <c r="B176" i="2"/>
  <c r="E176" i="2"/>
  <c r="F176" i="2" s="1"/>
  <c r="K176" i="2"/>
  <c r="L176" i="2"/>
  <c r="N176" i="2"/>
  <c r="O176" i="2"/>
  <c r="B177" i="2"/>
  <c r="E177" i="2"/>
  <c r="F177" i="2" s="1"/>
  <c r="K177" i="2"/>
  <c r="L177" i="2"/>
  <c r="N177" i="2"/>
  <c r="O177" i="2"/>
  <c r="B178" i="2"/>
  <c r="E178" i="2"/>
  <c r="F178" i="2" s="1"/>
  <c r="K178" i="2"/>
  <c r="L178" i="2"/>
  <c r="N178" i="2"/>
  <c r="O178" i="2"/>
  <c r="B179" i="2"/>
  <c r="E179" i="2"/>
  <c r="K179" i="2"/>
  <c r="L179" i="2"/>
  <c r="N179" i="2"/>
  <c r="O179" i="2"/>
  <c r="B180" i="2"/>
  <c r="E180" i="2"/>
  <c r="G180" i="2" s="1"/>
  <c r="K180" i="2"/>
  <c r="L180" i="2"/>
  <c r="N180" i="2"/>
  <c r="O180" i="2"/>
  <c r="B181" i="2"/>
  <c r="E181" i="2"/>
  <c r="F181" i="2" s="1"/>
  <c r="K181" i="2"/>
  <c r="L181" i="2"/>
  <c r="N181" i="2"/>
  <c r="O181" i="2"/>
  <c r="B182" i="2"/>
  <c r="E182" i="2"/>
  <c r="F182" i="2" s="1"/>
  <c r="K182" i="2"/>
  <c r="L182" i="2"/>
  <c r="N182" i="2"/>
  <c r="O182" i="2"/>
  <c r="B183" i="2"/>
  <c r="E183" i="2"/>
  <c r="F183" i="2" s="1"/>
  <c r="K183" i="2"/>
  <c r="L183" i="2"/>
  <c r="N183" i="2"/>
  <c r="O183" i="2"/>
  <c r="B184" i="2"/>
  <c r="E184" i="2"/>
  <c r="F184" i="2" s="1"/>
  <c r="K184" i="2"/>
  <c r="L184" i="2"/>
  <c r="N184" i="2"/>
  <c r="O184" i="2"/>
  <c r="B185" i="2"/>
  <c r="E185" i="2"/>
  <c r="F185" i="2" s="1"/>
  <c r="K185" i="2"/>
  <c r="L185" i="2"/>
  <c r="N185" i="2"/>
  <c r="O185" i="2"/>
  <c r="B186" i="2"/>
  <c r="E186" i="2"/>
  <c r="G186" i="2" s="1"/>
  <c r="K186" i="2"/>
  <c r="L186" i="2"/>
  <c r="N186" i="2"/>
  <c r="O186" i="2"/>
  <c r="B187" i="2"/>
  <c r="E187" i="2"/>
  <c r="F187" i="2" s="1"/>
  <c r="K187" i="2"/>
  <c r="L187" i="2"/>
  <c r="N187" i="2"/>
  <c r="O187" i="2"/>
  <c r="B188" i="2"/>
  <c r="E188" i="2"/>
  <c r="G188" i="2" s="1"/>
  <c r="K188" i="2"/>
  <c r="L188" i="2"/>
  <c r="N188" i="2"/>
  <c r="O188" i="2"/>
  <c r="B189" i="2"/>
  <c r="E189" i="2"/>
  <c r="F189" i="2" s="1"/>
  <c r="K189" i="2"/>
  <c r="L189" i="2"/>
  <c r="N189" i="2"/>
  <c r="O189" i="2"/>
  <c r="B190" i="2"/>
  <c r="E190" i="2"/>
  <c r="G190" i="2" s="1"/>
  <c r="K190" i="2"/>
  <c r="L190" i="2"/>
  <c r="N190" i="2"/>
  <c r="O190" i="2"/>
  <c r="B191" i="2"/>
  <c r="E191" i="2"/>
  <c r="F191" i="2" s="1"/>
  <c r="K191" i="2"/>
  <c r="L191" i="2"/>
  <c r="N191" i="2"/>
  <c r="O191" i="2"/>
  <c r="B192" i="2"/>
  <c r="E192" i="2"/>
  <c r="G192" i="2" s="1"/>
  <c r="K192" i="2"/>
  <c r="L192" i="2"/>
  <c r="N192" i="2"/>
  <c r="O192" i="2"/>
  <c r="B193" i="2"/>
  <c r="E193" i="2"/>
  <c r="K193" i="2"/>
  <c r="L193" i="2"/>
  <c r="N193" i="2"/>
  <c r="O193" i="2"/>
  <c r="B194" i="2"/>
  <c r="E194" i="2"/>
  <c r="G194" i="2" s="1"/>
  <c r="K194" i="2"/>
  <c r="L194" i="2"/>
  <c r="N194" i="2"/>
  <c r="O194" i="2"/>
  <c r="B195" i="2"/>
  <c r="E195" i="2"/>
  <c r="F195" i="2" s="1"/>
  <c r="K195" i="2"/>
  <c r="L195" i="2"/>
  <c r="N195" i="2"/>
  <c r="O195" i="2"/>
  <c r="B196" i="2"/>
  <c r="E196" i="2"/>
  <c r="G196" i="2" s="1"/>
  <c r="K196" i="2"/>
  <c r="L196" i="2"/>
  <c r="N196" i="2"/>
  <c r="O196" i="2"/>
  <c r="B197" i="2"/>
  <c r="E197" i="2"/>
  <c r="F197" i="2" s="1"/>
  <c r="K197" i="2"/>
  <c r="L197" i="2"/>
  <c r="N197" i="2"/>
  <c r="O197" i="2"/>
  <c r="B198" i="2"/>
  <c r="E198" i="2"/>
  <c r="G198" i="2" s="1"/>
  <c r="K198" i="2"/>
  <c r="L198" i="2"/>
  <c r="N198" i="2"/>
  <c r="O198" i="2"/>
  <c r="B199" i="2"/>
  <c r="E199" i="2"/>
  <c r="F199" i="2" s="1"/>
  <c r="K199" i="2"/>
  <c r="L199" i="2"/>
  <c r="N199" i="2"/>
  <c r="O199" i="2"/>
  <c r="B200" i="2"/>
  <c r="E200" i="2"/>
  <c r="F200" i="2" s="1"/>
  <c r="K200" i="2"/>
  <c r="L200" i="2"/>
  <c r="N200" i="2"/>
  <c r="O200" i="2"/>
  <c r="B201" i="2"/>
  <c r="E201" i="2"/>
  <c r="K201" i="2"/>
  <c r="L201" i="2"/>
  <c r="N201" i="2"/>
  <c r="O201" i="2"/>
  <c r="B202" i="2"/>
  <c r="E202" i="2"/>
  <c r="F202" i="2" s="1"/>
  <c r="K202" i="2"/>
  <c r="L202" i="2"/>
  <c r="N202" i="2"/>
  <c r="O202" i="2"/>
  <c r="B203" i="2"/>
  <c r="E203" i="2"/>
  <c r="F203" i="2" s="1"/>
  <c r="K203" i="2"/>
  <c r="L203" i="2"/>
  <c r="N203" i="2"/>
  <c r="O203" i="2"/>
  <c r="B204" i="2"/>
  <c r="E204" i="2"/>
  <c r="G204" i="2" s="1"/>
  <c r="K204" i="2"/>
  <c r="L204" i="2"/>
  <c r="N204" i="2"/>
  <c r="O204" i="2"/>
  <c r="B205" i="2"/>
  <c r="E205" i="2"/>
  <c r="F205" i="2" s="1"/>
  <c r="K205" i="2"/>
  <c r="L205" i="2"/>
  <c r="N205" i="2"/>
  <c r="O205" i="2"/>
  <c r="B206" i="2"/>
  <c r="E206" i="2"/>
  <c r="G206" i="2" s="1"/>
  <c r="K206" i="2"/>
  <c r="L206" i="2"/>
  <c r="N206" i="2"/>
  <c r="O206" i="2"/>
  <c r="B207" i="2"/>
  <c r="E207" i="2"/>
  <c r="F207" i="2" s="1"/>
  <c r="K207" i="2"/>
  <c r="L207" i="2"/>
  <c r="N207" i="2"/>
  <c r="O207" i="2"/>
  <c r="B208" i="2"/>
  <c r="E208" i="2"/>
  <c r="F208" i="2" s="1"/>
  <c r="K208" i="2"/>
  <c r="L208" i="2"/>
  <c r="N208" i="2"/>
  <c r="O208" i="2"/>
  <c r="B209" i="2"/>
  <c r="E209" i="2"/>
  <c r="K209" i="2"/>
  <c r="L209" i="2"/>
  <c r="N209" i="2"/>
  <c r="O209" i="2"/>
  <c r="B210" i="2"/>
  <c r="E210" i="2"/>
  <c r="F210" i="2" s="1"/>
  <c r="K210" i="2"/>
  <c r="L210" i="2"/>
  <c r="N210" i="2"/>
  <c r="O210" i="2"/>
  <c r="B211" i="2"/>
  <c r="E211" i="2"/>
  <c r="F211" i="2" s="1"/>
  <c r="K211" i="2"/>
  <c r="L211" i="2"/>
  <c r="N211" i="2"/>
  <c r="O211" i="2"/>
  <c r="B212" i="2"/>
  <c r="E212" i="2"/>
  <c r="G212" i="2" s="1"/>
  <c r="K212" i="2"/>
  <c r="L212" i="2"/>
  <c r="N212" i="2"/>
  <c r="O212" i="2"/>
  <c r="B213" i="2"/>
  <c r="E213" i="2"/>
  <c r="F213" i="2" s="1"/>
  <c r="K213" i="2"/>
  <c r="L213" i="2"/>
  <c r="N213" i="2"/>
  <c r="O213" i="2"/>
  <c r="B214" i="2"/>
  <c r="E214" i="2"/>
  <c r="G214" i="2" s="1"/>
  <c r="K214" i="2"/>
  <c r="L214" i="2"/>
  <c r="N214" i="2"/>
  <c r="O214" i="2"/>
  <c r="B215" i="2"/>
  <c r="E215" i="2"/>
  <c r="F215" i="2" s="1"/>
  <c r="K215" i="2"/>
  <c r="L215" i="2"/>
  <c r="N215" i="2"/>
  <c r="O215" i="2"/>
  <c r="B216" i="2"/>
  <c r="E216" i="2"/>
  <c r="G216" i="2" s="1"/>
  <c r="K216" i="2"/>
  <c r="L216" i="2"/>
  <c r="N216" i="2"/>
  <c r="O216" i="2"/>
  <c r="B217" i="2"/>
  <c r="E217" i="2"/>
  <c r="K217" i="2"/>
  <c r="L217" i="2"/>
  <c r="N217" i="2"/>
  <c r="O217" i="2"/>
  <c r="B218" i="2"/>
  <c r="E218" i="2"/>
  <c r="F218" i="2" s="1"/>
  <c r="K218" i="2"/>
  <c r="L218" i="2"/>
  <c r="N218" i="2"/>
  <c r="O218" i="2"/>
  <c r="B219" i="2"/>
  <c r="E219" i="2"/>
  <c r="F219" i="2" s="1"/>
  <c r="K219" i="2"/>
  <c r="L219" i="2"/>
  <c r="N219" i="2"/>
  <c r="O219" i="2"/>
  <c r="B220" i="2"/>
  <c r="E220" i="2"/>
  <c r="G220" i="2" s="1"/>
  <c r="K220" i="2"/>
  <c r="L220" i="2"/>
  <c r="N220" i="2"/>
  <c r="O220" i="2"/>
  <c r="B221" i="2"/>
  <c r="E221" i="2"/>
  <c r="F221" i="2" s="1"/>
  <c r="K221" i="2"/>
  <c r="L221" i="2"/>
  <c r="N221" i="2"/>
  <c r="O221" i="2"/>
  <c r="B222" i="2"/>
  <c r="E222" i="2"/>
  <c r="F222" i="2" s="1"/>
  <c r="K222" i="2"/>
  <c r="L222" i="2"/>
  <c r="N222" i="2"/>
  <c r="O222" i="2"/>
  <c r="B223" i="2"/>
  <c r="E223" i="2"/>
  <c r="F223" i="2" s="1"/>
  <c r="K223" i="2"/>
  <c r="L223" i="2"/>
  <c r="N223" i="2"/>
  <c r="O223" i="2"/>
  <c r="B224" i="2"/>
  <c r="E224" i="2"/>
  <c r="G224" i="2" s="1"/>
  <c r="K224" i="2"/>
  <c r="L224" i="2"/>
  <c r="N224" i="2"/>
  <c r="O224" i="2"/>
  <c r="B225" i="2"/>
  <c r="E225" i="2"/>
  <c r="K225" i="2"/>
  <c r="L225" i="2"/>
  <c r="N225" i="2"/>
  <c r="O225" i="2"/>
  <c r="B226" i="2"/>
  <c r="E226" i="2"/>
  <c r="F226" i="2" s="1"/>
  <c r="K226" i="2"/>
  <c r="L226" i="2"/>
  <c r="N226" i="2"/>
  <c r="O226" i="2"/>
  <c r="B227" i="2"/>
  <c r="E227" i="2"/>
  <c r="F227" i="2" s="1"/>
  <c r="K227" i="2"/>
  <c r="L227" i="2"/>
  <c r="N227" i="2"/>
  <c r="O227" i="2"/>
  <c r="B228" i="2"/>
  <c r="E228" i="2"/>
  <c r="G228" i="2" s="1"/>
  <c r="K228" i="2"/>
  <c r="L228" i="2"/>
  <c r="N228" i="2"/>
  <c r="O228" i="2"/>
  <c r="B229" i="2"/>
  <c r="E229" i="2"/>
  <c r="F229" i="2" s="1"/>
  <c r="K229" i="2"/>
  <c r="L229" i="2"/>
  <c r="N229" i="2"/>
  <c r="O229" i="2"/>
  <c r="B230" i="2"/>
  <c r="E230" i="2"/>
  <c r="G230" i="2" s="1"/>
  <c r="K230" i="2"/>
  <c r="L230" i="2"/>
  <c r="N230" i="2"/>
  <c r="O230" i="2"/>
  <c r="B231" i="2"/>
  <c r="E231" i="2"/>
  <c r="F231" i="2" s="1"/>
  <c r="K231" i="2"/>
  <c r="L231" i="2"/>
  <c r="N231" i="2"/>
  <c r="O231" i="2"/>
  <c r="B232" i="2"/>
  <c r="E232" i="2"/>
  <c r="G232" i="2" s="1"/>
  <c r="K232" i="2"/>
  <c r="L232" i="2"/>
  <c r="N232" i="2"/>
  <c r="O232" i="2"/>
  <c r="B233" i="2"/>
  <c r="E233" i="2"/>
  <c r="K233" i="2"/>
  <c r="L233" i="2"/>
  <c r="N233" i="2"/>
  <c r="O233" i="2"/>
  <c r="B234" i="2"/>
  <c r="E234" i="2"/>
  <c r="G234" i="2" s="1"/>
  <c r="K234" i="2"/>
  <c r="L234" i="2"/>
  <c r="N234" i="2"/>
  <c r="O234" i="2"/>
  <c r="B235" i="2"/>
  <c r="E235" i="2"/>
  <c r="F235" i="2" s="1"/>
  <c r="K235" i="2"/>
  <c r="L235" i="2"/>
  <c r="N235" i="2"/>
  <c r="O235" i="2"/>
  <c r="B236" i="2"/>
  <c r="E236" i="2"/>
  <c r="G236" i="2" s="1"/>
  <c r="K236" i="2"/>
  <c r="L236" i="2"/>
  <c r="N236" i="2"/>
  <c r="O236" i="2"/>
  <c r="B237" i="2"/>
  <c r="E237" i="2"/>
  <c r="F237" i="2" s="1"/>
  <c r="K237" i="2"/>
  <c r="L237" i="2"/>
  <c r="N237" i="2"/>
  <c r="O237" i="2"/>
  <c r="B238" i="2"/>
  <c r="E238" i="2"/>
  <c r="G238" i="2" s="1"/>
  <c r="K238" i="2"/>
  <c r="L238" i="2"/>
  <c r="N238" i="2"/>
  <c r="O238" i="2"/>
  <c r="B239" i="2"/>
  <c r="E239" i="2"/>
  <c r="F239" i="2" s="1"/>
  <c r="K239" i="2"/>
  <c r="L239" i="2"/>
  <c r="N239" i="2"/>
  <c r="O239" i="2"/>
  <c r="B240" i="2"/>
  <c r="E240" i="2"/>
  <c r="G240" i="2" s="1"/>
  <c r="K240" i="2"/>
  <c r="L240" i="2"/>
  <c r="N240" i="2"/>
  <c r="O240" i="2"/>
  <c r="B241" i="2"/>
  <c r="E241" i="2"/>
  <c r="K241" i="2"/>
  <c r="L241" i="2"/>
  <c r="N241" i="2"/>
  <c r="O241" i="2"/>
  <c r="B242" i="2"/>
  <c r="E242" i="2"/>
  <c r="F242" i="2" s="1"/>
  <c r="K242" i="2"/>
  <c r="L242" i="2"/>
  <c r="N242" i="2"/>
  <c r="O242" i="2"/>
  <c r="B243" i="2"/>
  <c r="E243" i="2"/>
  <c r="F243" i="2" s="1"/>
  <c r="K243" i="2"/>
  <c r="L243" i="2"/>
  <c r="N243" i="2"/>
  <c r="O243" i="2"/>
  <c r="B244" i="2"/>
  <c r="E244" i="2"/>
  <c r="G244" i="2" s="1"/>
  <c r="K244" i="2"/>
  <c r="L244" i="2"/>
  <c r="N244" i="2"/>
  <c r="O244" i="2"/>
  <c r="B245" i="2"/>
  <c r="E245" i="2"/>
  <c r="F245" i="2" s="1"/>
  <c r="K245" i="2"/>
  <c r="L245" i="2"/>
  <c r="N245" i="2"/>
  <c r="O245" i="2"/>
  <c r="B246" i="2"/>
  <c r="E246" i="2"/>
  <c r="G246" i="2" s="1"/>
  <c r="K246" i="2"/>
  <c r="L246" i="2"/>
  <c r="N246" i="2"/>
  <c r="O246" i="2"/>
  <c r="B247" i="2"/>
  <c r="E247" i="2"/>
  <c r="F247" i="2" s="1"/>
  <c r="K247" i="2"/>
  <c r="L247" i="2"/>
  <c r="N247" i="2"/>
  <c r="O247" i="2"/>
  <c r="B248" i="2"/>
  <c r="E248" i="2"/>
  <c r="F248" i="2" s="1"/>
  <c r="K248" i="2"/>
  <c r="L248" i="2"/>
  <c r="N248" i="2"/>
  <c r="O248" i="2"/>
  <c r="B249" i="2"/>
  <c r="E249" i="2"/>
  <c r="K249" i="2"/>
  <c r="L249" i="2"/>
  <c r="N249" i="2"/>
  <c r="O249" i="2"/>
  <c r="B250" i="2"/>
  <c r="E250" i="2"/>
  <c r="F250" i="2" s="1"/>
  <c r="K250" i="2"/>
  <c r="L250" i="2"/>
  <c r="N250" i="2"/>
  <c r="O250" i="2"/>
  <c r="B251" i="2"/>
  <c r="E251" i="2"/>
  <c r="F251" i="2" s="1"/>
  <c r="K251" i="2"/>
  <c r="L251" i="2"/>
  <c r="N251" i="2"/>
  <c r="O251" i="2"/>
  <c r="B252" i="2"/>
  <c r="E252" i="2"/>
  <c r="G252" i="2" s="1"/>
  <c r="K252" i="2"/>
  <c r="L252" i="2"/>
  <c r="N252" i="2"/>
  <c r="O252" i="2"/>
  <c r="B253" i="2"/>
  <c r="E253" i="2"/>
  <c r="F253" i="2" s="1"/>
  <c r="K253" i="2"/>
  <c r="L253" i="2"/>
  <c r="N253" i="2"/>
  <c r="O253" i="2"/>
  <c r="B254" i="2"/>
  <c r="E254" i="2"/>
  <c r="F254" i="2" s="1"/>
  <c r="K254" i="2"/>
  <c r="L254" i="2"/>
  <c r="N254" i="2"/>
  <c r="O254" i="2"/>
  <c r="B255" i="2"/>
  <c r="E255" i="2"/>
  <c r="F255" i="2" s="1"/>
  <c r="K255" i="2"/>
  <c r="L255" i="2"/>
  <c r="N255" i="2"/>
  <c r="O255" i="2"/>
  <c r="B256" i="2"/>
  <c r="E256" i="2"/>
  <c r="F256" i="2" s="1"/>
  <c r="K256" i="2"/>
  <c r="L256" i="2"/>
  <c r="N256" i="2"/>
  <c r="O256" i="2"/>
  <c r="B257" i="2"/>
  <c r="E257" i="2"/>
  <c r="K257" i="2"/>
  <c r="L257" i="2"/>
  <c r="N257" i="2"/>
  <c r="O257" i="2"/>
  <c r="B258" i="2"/>
  <c r="E258" i="2"/>
  <c r="G258" i="2" s="1"/>
  <c r="K258" i="2"/>
  <c r="L258" i="2"/>
  <c r="N258" i="2"/>
  <c r="O258" i="2"/>
  <c r="B259" i="2"/>
  <c r="E259" i="2"/>
  <c r="F259" i="2" s="1"/>
  <c r="K259" i="2"/>
  <c r="L259" i="2"/>
  <c r="N259" i="2"/>
  <c r="O259" i="2"/>
  <c r="B260" i="2"/>
  <c r="E260" i="2"/>
  <c r="G260" i="2" s="1"/>
  <c r="K260" i="2"/>
  <c r="L260" i="2"/>
  <c r="N260" i="2"/>
  <c r="O260" i="2"/>
  <c r="B261" i="2"/>
  <c r="E261" i="2"/>
  <c r="F261" i="2" s="1"/>
  <c r="K261" i="2"/>
  <c r="L261" i="2"/>
  <c r="N261" i="2"/>
  <c r="O261" i="2"/>
  <c r="B262" i="2"/>
  <c r="E262" i="2"/>
  <c r="G262" i="2" s="1"/>
  <c r="K262" i="2"/>
  <c r="L262" i="2"/>
  <c r="N262" i="2"/>
  <c r="O262" i="2"/>
  <c r="B263" i="2"/>
  <c r="E263" i="2"/>
  <c r="F263" i="2" s="1"/>
  <c r="K263" i="2"/>
  <c r="L263" i="2"/>
  <c r="N263" i="2"/>
  <c r="O263" i="2"/>
  <c r="B264" i="2"/>
  <c r="E264" i="2"/>
  <c r="G264" i="2" s="1"/>
  <c r="K264" i="2"/>
  <c r="L264" i="2"/>
  <c r="N264" i="2"/>
  <c r="O264" i="2"/>
  <c r="B265" i="2"/>
  <c r="E265" i="2"/>
  <c r="K265" i="2"/>
  <c r="L265" i="2"/>
  <c r="N265" i="2"/>
  <c r="O265" i="2"/>
  <c r="B266" i="2"/>
  <c r="E266" i="2"/>
  <c r="G266" i="2" s="1"/>
  <c r="K266" i="2"/>
  <c r="L266" i="2"/>
  <c r="N266" i="2"/>
  <c r="O266" i="2"/>
  <c r="B267" i="2"/>
  <c r="E267" i="2"/>
  <c r="F267" i="2" s="1"/>
  <c r="K267" i="2"/>
  <c r="L267" i="2"/>
  <c r="N267" i="2"/>
  <c r="O267" i="2"/>
  <c r="B268" i="2"/>
  <c r="E268" i="2"/>
  <c r="G268" i="2" s="1"/>
  <c r="K268" i="2"/>
  <c r="L268" i="2"/>
  <c r="N268" i="2"/>
  <c r="O268" i="2"/>
  <c r="B269" i="2"/>
  <c r="E269" i="2"/>
  <c r="F269" i="2" s="1"/>
  <c r="K269" i="2"/>
  <c r="L269" i="2"/>
  <c r="N269" i="2"/>
  <c r="O269" i="2"/>
  <c r="B270" i="2"/>
  <c r="E270" i="2"/>
  <c r="G270" i="2" s="1"/>
  <c r="K270" i="2"/>
  <c r="L270" i="2"/>
  <c r="N270" i="2"/>
  <c r="O270" i="2"/>
  <c r="B271" i="2"/>
  <c r="E271" i="2"/>
  <c r="F271" i="2" s="1"/>
  <c r="K271" i="2"/>
  <c r="L271" i="2"/>
  <c r="N271" i="2"/>
  <c r="O271" i="2"/>
  <c r="B272" i="2"/>
  <c r="E272" i="2"/>
  <c r="G272" i="2" s="1"/>
  <c r="K272" i="2"/>
  <c r="L272" i="2"/>
  <c r="N272" i="2"/>
  <c r="O272" i="2"/>
  <c r="B273" i="2"/>
  <c r="E273" i="2"/>
  <c r="K273" i="2"/>
  <c r="L273" i="2"/>
  <c r="N273" i="2"/>
  <c r="O273" i="2"/>
  <c r="B274" i="2"/>
  <c r="E274" i="2"/>
  <c r="G274" i="2" s="1"/>
  <c r="K274" i="2"/>
  <c r="L274" i="2"/>
  <c r="N274" i="2"/>
  <c r="O274" i="2"/>
  <c r="B275" i="2"/>
  <c r="E275" i="2"/>
  <c r="F275" i="2" s="1"/>
  <c r="K275" i="2"/>
  <c r="L275" i="2"/>
  <c r="N275" i="2"/>
  <c r="O275" i="2"/>
  <c r="B276" i="2"/>
  <c r="E276" i="2"/>
  <c r="G276" i="2" s="1"/>
  <c r="K276" i="2"/>
  <c r="L276" i="2"/>
  <c r="N276" i="2"/>
  <c r="O276" i="2"/>
  <c r="B277" i="2"/>
  <c r="E277" i="2"/>
  <c r="F277" i="2" s="1"/>
  <c r="K277" i="2"/>
  <c r="L277" i="2"/>
  <c r="N277" i="2"/>
  <c r="O277" i="2"/>
  <c r="B278" i="2"/>
  <c r="E278" i="2"/>
  <c r="G278" i="2" s="1"/>
  <c r="K278" i="2"/>
  <c r="L278" i="2"/>
  <c r="N278" i="2"/>
  <c r="O278" i="2"/>
  <c r="B279" i="2"/>
  <c r="E279" i="2"/>
  <c r="F279" i="2" s="1"/>
  <c r="K279" i="2"/>
  <c r="L279" i="2"/>
  <c r="N279" i="2"/>
  <c r="O279" i="2"/>
  <c r="B280" i="2"/>
  <c r="E280" i="2"/>
  <c r="G280" i="2" s="1"/>
  <c r="K280" i="2"/>
  <c r="L280" i="2"/>
  <c r="N280" i="2"/>
  <c r="O280" i="2"/>
  <c r="B281" i="2"/>
  <c r="E281" i="2"/>
  <c r="K281" i="2"/>
  <c r="L281" i="2"/>
  <c r="N281" i="2"/>
  <c r="O281" i="2"/>
  <c r="B282" i="2"/>
  <c r="E282" i="2"/>
  <c r="F282" i="2" s="1"/>
  <c r="K282" i="2"/>
  <c r="L282" i="2"/>
  <c r="N282" i="2"/>
  <c r="O282" i="2"/>
  <c r="B283" i="2"/>
  <c r="E283" i="2"/>
  <c r="F283" i="2" s="1"/>
  <c r="K283" i="2"/>
  <c r="L283" i="2"/>
  <c r="N283" i="2"/>
  <c r="O283" i="2"/>
  <c r="B284" i="2"/>
  <c r="E284" i="2"/>
  <c r="G284" i="2" s="1"/>
  <c r="K284" i="2"/>
  <c r="L284" i="2"/>
  <c r="N284" i="2"/>
  <c r="O284" i="2"/>
  <c r="B285" i="2"/>
  <c r="E285" i="2"/>
  <c r="F285" i="2" s="1"/>
  <c r="K285" i="2"/>
  <c r="L285" i="2"/>
  <c r="N285" i="2"/>
  <c r="O285" i="2"/>
  <c r="B286" i="2"/>
  <c r="E286" i="2"/>
  <c r="F286" i="2" s="1"/>
  <c r="K286" i="2"/>
  <c r="L286" i="2"/>
  <c r="N286" i="2"/>
  <c r="O286" i="2"/>
  <c r="B287" i="2"/>
  <c r="E287" i="2"/>
  <c r="F287" i="2" s="1"/>
  <c r="K287" i="2"/>
  <c r="L287" i="2"/>
  <c r="N287" i="2"/>
  <c r="O287" i="2"/>
  <c r="B288" i="2"/>
  <c r="E288" i="2"/>
  <c r="G288" i="2" s="1"/>
  <c r="K288" i="2"/>
  <c r="L288" i="2"/>
  <c r="N288" i="2"/>
  <c r="O288" i="2"/>
  <c r="B289" i="2"/>
  <c r="E289" i="2"/>
  <c r="K289" i="2"/>
  <c r="L289" i="2"/>
  <c r="N289" i="2"/>
  <c r="O289" i="2"/>
  <c r="B290" i="2"/>
  <c r="E290" i="2"/>
  <c r="F290" i="2" s="1"/>
  <c r="K290" i="2"/>
  <c r="L290" i="2"/>
  <c r="N290" i="2"/>
  <c r="O290" i="2"/>
  <c r="B291" i="2"/>
  <c r="E291" i="2"/>
  <c r="F291" i="2" s="1"/>
  <c r="K291" i="2"/>
  <c r="L291" i="2"/>
  <c r="N291" i="2"/>
  <c r="O291" i="2"/>
  <c r="B292" i="2"/>
  <c r="E292" i="2"/>
  <c r="G292" i="2" s="1"/>
  <c r="K292" i="2"/>
  <c r="L292" i="2"/>
  <c r="N292" i="2"/>
  <c r="O292" i="2"/>
  <c r="B293" i="2"/>
  <c r="E293" i="2"/>
  <c r="F293" i="2" s="1"/>
  <c r="K293" i="2"/>
  <c r="L293" i="2"/>
  <c r="N293" i="2"/>
  <c r="O293" i="2"/>
  <c r="B294" i="2"/>
  <c r="E294" i="2"/>
  <c r="G294" i="2" s="1"/>
  <c r="K294" i="2"/>
  <c r="L294" i="2"/>
  <c r="N294" i="2"/>
  <c r="O294" i="2"/>
  <c r="B295" i="2"/>
  <c r="E295" i="2"/>
  <c r="F295" i="2" s="1"/>
  <c r="K295" i="2"/>
  <c r="L295" i="2"/>
  <c r="N295" i="2"/>
  <c r="O295" i="2"/>
  <c r="B296" i="2"/>
  <c r="E296" i="2"/>
  <c r="G296" i="2" s="1"/>
  <c r="K296" i="2"/>
  <c r="L296" i="2"/>
  <c r="N296" i="2"/>
  <c r="O296" i="2"/>
  <c r="B297" i="2"/>
  <c r="E297" i="2"/>
  <c r="F297" i="2" s="1"/>
  <c r="K297" i="2"/>
  <c r="L297" i="2"/>
  <c r="N297" i="2"/>
  <c r="O297" i="2"/>
  <c r="B298" i="2"/>
  <c r="E298" i="2"/>
  <c r="F298" i="2" s="1"/>
  <c r="K298" i="2"/>
  <c r="L298" i="2"/>
  <c r="N298" i="2"/>
  <c r="O298" i="2"/>
  <c r="B299" i="2"/>
  <c r="E299" i="2"/>
  <c r="F299" i="2" s="1"/>
  <c r="K299" i="2"/>
  <c r="L299" i="2"/>
  <c r="N299" i="2"/>
  <c r="O299" i="2"/>
  <c r="B300" i="2"/>
  <c r="E300" i="2"/>
  <c r="G300" i="2" s="1"/>
  <c r="K300" i="2"/>
  <c r="L300" i="2"/>
  <c r="N300" i="2"/>
  <c r="O300" i="2"/>
  <c r="B301" i="2"/>
  <c r="E301" i="2"/>
  <c r="F301" i="2" s="1"/>
  <c r="K301" i="2"/>
  <c r="L301" i="2"/>
  <c r="N301" i="2"/>
  <c r="O301" i="2"/>
  <c r="B302" i="2"/>
  <c r="E302" i="2"/>
  <c r="F302" i="2" s="1"/>
  <c r="K302" i="2"/>
  <c r="L302" i="2"/>
  <c r="N302" i="2"/>
  <c r="O302" i="2"/>
  <c r="B303" i="2"/>
  <c r="E303" i="2"/>
  <c r="F303" i="2" s="1"/>
  <c r="K303" i="2"/>
  <c r="L303" i="2"/>
  <c r="N303" i="2"/>
  <c r="O303" i="2"/>
  <c r="B304" i="2"/>
  <c r="E304" i="2"/>
  <c r="G304" i="2" s="1"/>
  <c r="K304" i="2"/>
  <c r="L304" i="2"/>
  <c r="N304" i="2"/>
  <c r="O304" i="2"/>
  <c r="B305" i="2"/>
  <c r="E305" i="2"/>
  <c r="F305" i="2" s="1"/>
  <c r="K305" i="2"/>
  <c r="L305" i="2"/>
  <c r="N305" i="2"/>
  <c r="O305" i="2"/>
  <c r="B306" i="2"/>
  <c r="E306" i="2"/>
  <c r="F306" i="2" s="1"/>
  <c r="K306" i="2"/>
  <c r="L306" i="2"/>
  <c r="N306" i="2"/>
  <c r="O306" i="2"/>
  <c r="B307" i="2"/>
  <c r="E307" i="2"/>
  <c r="F307" i="2" s="1"/>
  <c r="K307" i="2"/>
  <c r="L307" i="2"/>
  <c r="N307" i="2"/>
  <c r="O307" i="2"/>
  <c r="B308" i="2"/>
  <c r="E308" i="2"/>
  <c r="G308" i="2" s="1"/>
  <c r="K308" i="2"/>
  <c r="L308" i="2"/>
  <c r="N308" i="2"/>
  <c r="O308" i="2"/>
  <c r="B309" i="2"/>
  <c r="E309" i="2"/>
  <c r="F309" i="2" s="1"/>
  <c r="K309" i="2"/>
  <c r="L309" i="2"/>
  <c r="N309" i="2"/>
  <c r="O309" i="2"/>
  <c r="B310" i="2"/>
  <c r="E310" i="2"/>
  <c r="G310" i="2" s="1"/>
  <c r="K310" i="2"/>
  <c r="L310" i="2"/>
  <c r="N310" i="2"/>
  <c r="O310" i="2"/>
  <c r="B311" i="2"/>
  <c r="E311" i="2"/>
  <c r="F311" i="2" s="1"/>
  <c r="K311" i="2"/>
  <c r="L311" i="2"/>
  <c r="N311" i="2"/>
  <c r="O311" i="2"/>
  <c r="B312" i="2"/>
  <c r="E312" i="2"/>
  <c r="G312" i="2" s="1"/>
  <c r="K312" i="2"/>
  <c r="L312" i="2"/>
  <c r="N312" i="2"/>
  <c r="O312" i="2"/>
  <c r="B313" i="2"/>
  <c r="E313" i="2"/>
  <c r="F313" i="2" s="1"/>
  <c r="K313" i="2"/>
  <c r="L313" i="2"/>
  <c r="N313" i="2"/>
  <c r="O313" i="2"/>
  <c r="B314" i="2"/>
  <c r="E314" i="2"/>
  <c r="F314" i="2" s="1"/>
  <c r="K314" i="2"/>
  <c r="L314" i="2"/>
  <c r="N314" i="2"/>
  <c r="O314" i="2"/>
  <c r="B315" i="2"/>
  <c r="E315" i="2"/>
  <c r="F315" i="2" s="1"/>
  <c r="K315" i="2"/>
  <c r="L315" i="2"/>
  <c r="N315" i="2"/>
  <c r="O315" i="2"/>
  <c r="B316" i="2"/>
  <c r="E316" i="2"/>
  <c r="G316" i="2" s="1"/>
  <c r="K316" i="2"/>
  <c r="L316" i="2"/>
  <c r="N316" i="2"/>
  <c r="O316" i="2"/>
  <c r="B317" i="2"/>
  <c r="E317" i="2"/>
  <c r="F317" i="2" s="1"/>
  <c r="K317" i="2"/>
  <c r="L317" i="2"/>
  <c r="N317" i="2"/>
  <c r="O317" i="2"/>
  <c r="B318" i="2"/>
  <c r="E318" i="2"/>
  <c r="G318" i="2" s="1"/>
  <c r="K318" i="2"/>
  <c r="L318" i="2"/>
  <c r="N318" i="2"/>
  <c r="O318" i="2"/>
  <c r="B319" i="2"/>
  <c r="E319" i="2"/>
  <c r="F319" i="2" s="1"/>
  <c r="K319" i="2"/>
  <c r="L319" i="2"/>
  <c r="N319" i="2"/>
  <c r="O319" i="2"/>
  <c r="B320" i="2"/>
  <c r="E320" i="2"/>
  <c r="G320" i="2" s="1"/>
  <c r="K320" i="2"/>
  <c r="L320" i="2"/>
  <c r="N320" i="2"/>
  <c r="O320" i="2"/>
  <c r="B321" i="2"/>
  <c r="E321" i="2"/>
  <c r="F321" i="2" s="1"/>
  <c r="K321" i="2"/>
  <c r="L321" i="2"/>
  <c r="N321" i="2"/>
  <c r="O321" i="2"/>
  <c r="B322" i="2"/>
  <c r="E322" i="2"/>
  <c r="G322" i="2" s="1"/>
  <c r="K322" i="2"/>
  <c r="L322" i="2"/>
  <c r="N322" i="2"/>
  <c r="O322" i="2"/>
  <c r="B323" i="2"/>
  <c r="E323" i="2"/>
  <c r="F323" i="2" s="1"/>
  <c r="K323" i="2"/>
  <c r="L323" i="2"/>
  <c r="N323" i="2"/>
  <c r="O323" i="2"/>
  <c r="B324" i="2"/>
  <c r="E324" i="2"/>
  <c r="G324" i="2" s="1"/>
  <c r="K324" i="2"/>
  <c r="L324" i="2"/>
  <c r="N324" i="2"/>
  <c r="O324" i="2"/>
  <c r="B325" i="2"/>
  <c r="E325" i="2"/>
  <c r="F325" i="2" s="1"/>
  <c r="K325" i="2"/>
  <c r="L325" i="2"/>
  <c r="N325" i="2"/>
  <c r="O325" i="2"/>
  <c r="B326" i="2"/>
  <c r="E326" i="2"/>
  <c r="F326" i="2" s="1"/>
  <c r="K326" i="2"/>
  <c r="L326" i="2"/>
  <c r="N326" i="2"/>
  <c r="O326" i="2"/>
  <c r="B327" i="2"/>
  <c r="E327" i="2"/>
  <c r="G327" i="2" s="1"/>
  <c r="K327" i="2"/>
  <c r="L327" i="2"/>
  <c r="N327" i="2"/>
  <c r="O327" i="2"/>
  <c r="B328" i="2"/>
  <c r="E328" i="2"/>
  <c r="G328" i="2" s="1"/>
  <c r="K328" i="2"/>
  <c r="L328" i="2"/>
  <c r="N328" i="2"/>
  <c r="O328" i="2"/>
  <c r="B329" i="2"/>
  <c r="E329" i="2"/>
  <c r="F329" i="2" s="1"/>
  <c r="K329" i="2"/>
  <c r="L329" i="2"/>
  <c r="N329" i="2"/>
  <c r="O329" i="2"/>
  <c r="B330" i="2"/>
  <c r="E330" i="2"/>
  <c r="G330" i="2" s="1"/>
  <c r="K330" i="2"/>
  <c r="L330" i="2"/>
  <c r="N330" i="2"/>
  <c r="O330" i="2"/>
  <c r="B331" i="2"/>
  <c r="E331" i="2"/>
  <c r="F331" i="2" s="1"/>
  <c r="K331" i="2"/>
  <c r="L331" i="2"/>
  <c r="N331" i="2"/>
  <c r="O331" i="2"/>
  <c r="B332" i="2"/>
  <c r="E332" i="2"/>
  <c r="G332" i="2" s="1"/>
  <c r="K332" i="2"/>
  <c r="L332" i="2"/>
  <c r="N332" i="2"/>
  <c r="O332" i="2"/>
  <c r="B333" i="2"/>
  <c r="E333" i="2"/>
  <c r="F333" i="2" s="1"/>
  <c r="K333" i="2"/>
  <c r="L333" i="2"/>
  <c r="N333" i="2"/>
  <c r="O333" i="2"/>
  <c r="B334" i="2"/>
  <c r="E334" i="2"/>
  <c r="G334" i="2" s="1"/>
  <c r="K334" i="2"/>
  <c r="L334" i="2"/>
  <c r="N334" i="2"/>
  <c r="O334" i="2"/>
  <c r="B335" i="2"/>
  <c r="E335" i="2"/>
  <c r="F335" i="2" s="1"/>
  <c r="K335" i="2"/>
  <c r="L335" i="2"/>
  <c r="N335" i="2"/>
  <c r="O335" i="2"/>
  <c r="B336" i="2"/>
  <c r="E336" i="2"/>
  <c r="G336" i="2" s="1"/>
  <c r="K336" i="2"/>
  <c r="L336" i="2"/>
  <c r="N336" i="2"/>
  <c r="O336" i="2"/>
  <c r="B337" i="2"/>
  <c r="E337" i="2"/>
  <c r="F337" i="2" s="1"/>
  <c r="K337" i="2"/>
  <c r="L337" i="2"/>
  <c r="N337" i="2"/>
  <c r="O337" i="2"/>
  <c r="B338" i="2"/>
  <c r="E338" i="2"/>
  <c r="F338" i="2" s="1"/>
  <c r="K338" i="2"/>
  <c r="L338" i="2"/>
  <c r="N338" i="2"/>
  <c r="O338" i="2"/>
  <c r="B339" i="2"/>
  <c r="E339" i="2"/>
  <c r="F339" i="2" s="1"/>
  <c r="K339" i="2"/>
  <c r="L339" i="2"/>
  <c r="N339" i="2"/>
  <c r="O339" i="2"/>
  <c r="B340" i="2"/>
  <c r="E340" i="2"/>
  <c r="F340" i="2" s="1"/>
  <c r="K340" i="2"/>
  <c r="L340" i="2"/>
  <c r="N340" i="2"/>
  <c r="O340" i="2"/>
  <c r="B341" i="2"/>
  <c r="E341" i="2"/>
  <c r="F341" i="2" s="1"/>
  <c r="K341" i="2"/>
  <c r="L341" i="2"/>
  <c r="N341" i="2"/>
  <c r="O341" i="2"/>
  <c r="B342" i="2"/>
  <c r="E342" i="2"/>
  <c r="F342" i="2" s="1"/>
  <c r="K342" i="2"/>
  <c r="L342" i="2"/>
  <c r="N342" i="2"/>
  <c r="O342" i="2"/>
  <c r="B343" i="2"/>
  <c r="E343" i="2"/>
  <c r="G343" i="2" s="1"/>
  <c r="K343" i="2"/>
  <c r="L343" i="2"/>
  <c r="N343" i="2"/>
  <c r="O343" i="2"/>
  <c r="B344" i="2"/>
  <c r="E344" i="2"/>
  <c r="F344" i="2" s="1"/>
  <c r="K344" i="2"/>
  <c r="L344" i="2"/>
  <c r="N344" i="2"/>
  <c r="O344" i="2"/>
  <c r="B345" i="2"/>
  <c r="E345" i="2"/>
  <c r="F345" i="2" s="1"/>
  <c r="K345" i="2"/>
  <c r="L345" i="2"/>
  <c r="N345" i="2"/>
  <c r="O345" i="2"/>
  <c r="B346" i="2"/>
  <c r="E346" i="2"/>
  <c r="F346" i="2" s="1"/>
  <c r="K346" i="2"/>
  <c r="L346" i="2"/>
  <c r="N346" i="2"/>
  <c r="O346" i="2"/>
  <c r="B347" i="2"/>
  <c r="E347" i="2"/>
  <c r="F347" i="2" s="1"/>
  <c r="K347" i="2"/>
  <c r="L347" i="2"/>
  <c r="N347" i="2"/>
  <c r="O347" i="2"/>
  <c r="B348" i="2"/>
  <c r="E348" i="2"/>
  <c r="F348" i="2" s="1"/>
  <c r="K348" i="2"/>
  <c r="L348" i="2"/>
  <c r="N348" i="2"/>
  <c r="O348" i="2"/>
  <c r="B349" i="2"/>
  <c r="E349" i="2"/>
  <c r="G349" i="2" s="1"/>
  <c r="K349" i="2"/>
  <c r="L349" i="2"/>
  <c r="N349" i="2"/>
  <c r="O349" i="2"/>
  <c r="B350" i="2"/>
  <c r="E350" i="2"/>
  <c r="F350" i="2" s="1"/>
  <c r="K350" i="2"/>
  <c r="L350" i="2"/>
  <c r="N350" i="2"/>
  <c r="O350" i="2"/>
  <c r="B351" i="2"/>
  <c r="E351" i="2"/>
  <c r="G351" i="2" s="1"/>
  <c r="K351" i="2"/>
  <c r="L351" i="2"/>
  <c r="N351" i="2"/>
  <c r="O351" i="2"/>
  <c r="B352" i="2"/>
  <c r="E352" i="2"/>
  <c r="F352" i="2" s="1"/>
  <c r="K352" i="2"/>
  <c r="L352" i="2"/>
  <c r="N352" i="2"/>
  <c r="O352" i="2"/>
  <c r="B353" i="2"/>
  <c r="E353" i="2"/>
  <c r="F353" i="2" s="1"/>
  <c r="K353" i="2"/>
  <c r="L353" i="2"/>
  <c r="N353" i="2"/>
  <c r="O353" i="2"/>
  <c r="B354" i="2"/>
  <c r="E354" i="2"/>
  <c r="F354" i="2" s="1"/>
  <c r="K354" i="2"/>
  <c r="L354" i="2"/>
  <c r="N354" i="2"/>
  <c r="O354" i="2"/>
  <c r="B355" i="2"/>
  <c r="E355" i="2"/>
  <c r="G355" i="2" s="1"/>
  <c r="K355" i="2"/>
  <c r="L355" i="2"/>
  <c r="N355" i="2"/>
  <c r="O355" i="2"/>
  <c r="B356" i="2"/>
  <c r="E356" i="2"/>
  <c r="F356" i="2" s="1"/>
  <c r="K356" i="2"/>
  <c r="L356" i="2"/>
  <c r="N356" i="2"/>
  <c r="O356" i="2"/>
  <c r="B357" i="2"/>
  <c r="E357" i="2"/>
  <c r="F357" i="2" s="1"/>
  <c r="K357" i="2"/>
  <c r="L357" i="2"/>
  <c r="N357" i="2"/>
  <c r="O357" i="2"/>
  <c r="B358" i="2"/>
  <c r="E358" i="2"/>
  <c r="G358" i="2" s="1"/>
  <c r="K358" i="2"/>
  <c r="L358" i="2"/>
  <c r="N358" i="2"/>
  <c r="O358" i="2"/>
  <c r="B359" i="2"/>
  <c r="E359" i="2"/>
  <c r="G359" i="2" s="1"/>
  <c r="K359" i="2"/>
  <c r="L359" i="2"/>
  <c r="N359" i="2"/>
  <c r="O359" i="2"/>
  <c r="B360" i="2"/>
  <c r="E360" i="2"/>
  <c r="F360" i="2" s="1"/>
  <c r="K360" i="2"/>
  <c r="L360" i="2"/>
  <c r="N360" i="2"/>
  <c r="O360" i="2"/>
  <c r="B361" i="2"/>
  <c r="E361" i="2"/>
  <c r="F361" i="2" s="1"/>
  <c r="K361" i="2"/>
  <c r="L361" i="2"/>
  <c r="N361" i="2"/>
  <c r="O361" i="2"/>
  <c r="B362" i="2"/>
  <c r="E362" i="2"/>
  <c r="F362" i="2" s="1"/>
  <c r="K362" i="2"/>
  <c r="L362" i="2"/>
  <c r="N362" i="2"/>
  <c r="O362" i="2"/>
  <c r="B363" i="2"/>
  <c r="E363" i="2"/>
  <c r="F363" i="2" s="1"/>
  <c r="K363" i="2"/>
  <c r="L363" i="2"/>
  <c r="N363" i="2"/>
  <c r="O363" i="2"/>
  <c r="B364" i="2"/>
  <c r="E364" i="2"/>
  <c r="F364" i="2" s="1"/>
  <c r="K364" i="2"/>
  <c r="L364" i="2"/>
  <c r="N364" i="2"/>
  <c r="O364" i="2"/>
  <c r="B365" i="2"/>
  <c r="E365" i="2"/>
  <c r="F365" i="2" s="1"/>
  <c r="K365" i="2"/>
  <c r="L365" i="2"/>
  <c r="N365" i="2"/>
  <c r="O365" i="2"/>
  <c r="B366" i="2"/>
  <c r="E366" i="2"/>
  <c r="F366" i="2" s="1"/>
  <c r="K366" i="2"/>
  <c r="L366" i="2"/>
  <c r="N366" i="2"/>
  <c r="O366" i="2"/>
  <c r="B367" i="2"/>
  <c r="E367" i="2"/>
  <c r="G367" i="2" s="1"/>
  <c r="K367" i="2"/>
  <c r="L367" i="2"/>
  <c r="N367" i="2"/>
  <c r="O367" i="2"/>
  <c r="B368" i="2"/>
  <c r="E368" i="2"/>
  <c r="F368" i="2" s="1"/>
  <c r="K368" i="2"/>
  <c r="L368" i="2"/>
  <c r="N368" i="2"/>
  <c r="O368" i="2"/>
  <c r="B369" i="2"/>
  <c r="E369" i="2"/>
  <c r="F369" i="2" s="1"/>
  <c r="K369" i="2"/>
  <c r="L369" i="2"/>
  <c r="N369" i="2"/>
  <c r="O369" i="2"/>
  <c r="B370" i="2"/>
  <c r="E370" i="2"/>
  <c r="F370" i="2" s="1"/>
  <c r="K370" i="2"/>
  <c r="L370" i="2"/>
  <c r="N370" i="2"/>
  <c r="O370" i="2"/>
  <c r="B371" i="2"/>
  <c r="E371" i="2"/>
  <c r="G371" i="2" s="1"/>
  <c r="K371" i="2"/>
  <c r="L371" i="2"/>
  <c r="N371" i="2"/>
  <c r="O371" i="2"/>
  <c r="B372" i="2"/>
  <c r="E372" i="2"/>
  <c r="F372" i="2" s="1"/>
  <c r="K372" i="2"/>
  <c r="L372" i="2"/>
  <c r="N372" i="2"/>
  <c r="O372" i="2"/>
  <c r="B373" i="2"/>
  <c r="E373" i="2"/>
  <c r="F373" i="2" s="1"/>
  <c r="K373" i="2"/>
  <c r="L373" i="2"/>
  <c r="N373" i="2"/>
  <c r="O373" i="2"/>
  <c r="F18" i="2" l="1"/>
  <c r="G18" i="2"/>
  <c r="F17" i="2"/>
  <c r="G17" i="2"/>
  <c r="F20" i="2"/>
  <c r="F45" i="2"/>
  <c r="G245" i="2"/>
  <c r="F165" i="2"/>
  <c r="G21" i="2"/>
  <c r="G350" i="2"/>
  <c r="F327" i="2"/>
  <c r="G306" i="2"/>
  <c r="F278" i="2"/>
  <c r="F240" i="2"/>
  <c r="G325" i="2"/>
  <c r="F266" i="2"/>
  <c r="F232" i="2"/>
  <c r="G185" i="2"/>
  <c r="F94" i="2"/>
  <c r="G279" i="2"/>
  <c r="F270" i="2"/>
  <c r="F264" i="2"/>
  <c r="G143" i="2"/>
  <c r="F310" i="2"/>
  <c r="G298" i="2"/>
  <c r="F262" i="2"/>
  <c r="G256" i="2"/>
  <c r="F98" i="2"/>
  <c r="F86" i="2"/>
  <c r="G333" i="2"/>
  <c r="G347" i="2"/>
  <c r="G314" i="2"/>
  <c r="F186" i="2"/>
  <c r="G181" i="2"/>
  <c r="F260" i="2"/>
  <c r="G207" i="2"/>
  <c r="F70" i="2"/>
  <c r="G199" i="2"/>
  <c r="F158" i="2"/>
  <c r="G303" i="2"/>
  <c r="G237" i="2"/>
  <c r="G141" i="2"/>
  <c r="G134" i="2"/>
  <c r="G112" i="2"/>
  <c r="G88" i="2"/>
  <c r="F62" i="2"/>
  <c r="F349" i="2"/>
  <c r="F324" i="2"/>
  <c r="F334" i="2"/>
  <c r="F296" i="2"/>
  <c r="F157" i="2"/>
  <c r="F150" i="2"/>
  <c r="F67" i="2"/>
  <c r="G360" i="2"/>
  <c r="G208" i="2"/>
  <c r="F196" i="2"/>
  <c r="F83" i="2"/>
  <c r="G61" i="2"/>
  <c r="G297" i="2"/>
  <c r="G282" i="2"/>
  <c r="G255" i="2"/>
  <c r="G250" i="2"/>
  <c r="F238" i="2"/>
  <c r="G229" i="2"/>
  <c r="F216" i="2"/>
  <c r="G202" i="2"/>
  <c r="G189" i="2"/>
  <c r="F355" i="2"/>
  <c r="G342" i="2"/>
  <c r="F312" i="2"/>
  <c r="G291" i="2"/>
  <c r="F274" i="2"/>
  <c r="G271" i="2"/>
  <c r="F258" i="2"/>
  <c r="F246" i="2"/>
  <c r="G223" i="2"/>
  <c r="F126" i="2"/>
  <c r="F75" i="2"/>
  <c r="G30" i="2"/>
  <c r="G341" i="2"/>
  <c r="F318" i="2"/>
  <c r="G290" i="2"/>
  <c r="G222" i="2"/>
  <c r="G218" i="2"/>
  <c r="G187" i="2"/>
  <c r="G183" i="2"/>
  <c r="F147" i="2"/>
  <c r="F140" i="2"/>
  <c r="F114" i="2"/>
  <c r="F109" i="2"/>
  <c r="G37" i="2"/>
  <c r="G29" i="2"/>
  <c r="G373" i="2"/>
  <c r="F322" i="2"/>
  <c r="G307" i="2"/>
  <c r="G285" i="2"/>
  <c r="G277" i="2"/>
  <c r="G261" i="2"/>
  <c r="F252" i="2"/>
  <c r="F236" i="2"/>
  <c r="F214" i="2"/>
  <c r="F190" i="2"/>
  <c r="F156" i="2"/>
  <c r="F142" i="2"/>
  <c r="G128" i="2"/>
  <c r="G102" i="2"/>
  <c r="G85" i="2"/>
  <c r="F330" i="2"/>
  <c r="F272" i="2"/>
  <c r="G248" i="2"/>
  <c r="F92" i="2"/>
  <c r="G77" i="2"/>
  <c r="G72" i="2"/>
  <c r="F60" i="2"/>
  <c r="F36" i="2"/>
  <c r="F28" i="2"/>
  <c r="G22" i="2"/>
  <c r="G366" i="2"/>
  <c r="G182" i="2"/>
  <c r="F351" i="2"/>
  <c r="G339" i="2"/>
  <c r="G329" i="2"/>
  <c r="F316" i="2"/>
  <c r="G313" i="2"/>
  <c r="F288" i="2"/>
  <c r="G247" i="2"/>
  <c r="F244" i="2"/>
  <c r="G213" i="2"/>
  <c r="G178" i="2"/>
  <c r="G149" i="2"/>
  <c r="G144" i="2"/>
  <c r="F132" i="2"/>
  <c r="F123" i="2"/>
  <c r="F91" i="2"/>
  <c r="F358" i="2"/>
  <c r="F336" i="2"/>
  <c r="G315" i="2"/>
  <c r="F300" i="2"/>
  <c r="F294" i="2"/>
  <c r="F268" i="2"/>
  <c r="F234" i="2"/>
  <c r="G231" i="2"/>
  <c r="F224" i="2"/>
  <c r="G215" i="2"/>
  <c r="G197" i="2"/>
  <c r="F194" i="2"/>
  <c r="G175" i="2"/>
  <c r="F173" i="2"/>
  <c r="G167" i="2"/>
  <c r="G152" i="2"/>
  <c r="F139" i="2"/>
  <c r="F117" i="2"/>
  <c r="G110" i="2"/>
  <c r="G104" i="2"/>
  <c r="F101" i="2"/>
  <c r="F84" i="2"/>
  <c r="G80" i="2"/>
  <c r="F69" i="2"/>
  <c r="F66" i="2"/>
  <c r="F54" i="2"/>
  <c r="F43" i="2"/>
  <c r="F34" i="2"/>
  <c r="F26" i="2"/>
  <c r="F19" i="2"/>
  <c r="F230" i="2"/>
  <c r="G221" i="2"/>
  <c r="G205" i="2"/>
  <c r="G170" i="2"/>
  <c r="G125" i="2"/>
  <c r="G107" i="2"/>
  <c r="G56" i="2"/>
  <c r="F51" i="2"/>
  <c r="G38" i="2"/>
  <c r="G368" i="2"/>
  <c r="G363" i="2"/>
  <c r="G357" i="2"/>
  <c r="G344" i="2"/>
  <c r="G335" i="2"/>
  <c r="G326" i="2"/>
  <c r="G302" i="2"/>
  <c r="F276" i="2"/>
  <c r="G254" i="2"/>
  <c r="G242" i="2"/>
  <c r="G226" i="2"/>
  <c r="G210" i="2"/>
  <c r="G174" i="2"/>
  <c r="G166" i="2"/>
  <c r="G160" i="2"/>
  <c r="G151" i="2"/>
  <c r="F146" i="2"/>
  <c r="F122" i="2"/>
  <c r="G118" i="2"/>
  <c r="F116" i="2"/>
  <c r="F100" i="2"/>
  <c r="F74" i="2"/>
  <c r="F68" i="2"/>
  <c r="G64" i="2"/>
  <c r="G53" i="2"/>
  <c r="G42" i="2"/>
  <c r="F359" i="2"/>
  <c r="F328" i="2"/>
  <c r="G323" i="2"/>
  <c r="F320" i="2"/>
  <c r="G311" i="2"/>
  <c r="F308" i="2"/>
  <c r="G293" i="2"/>
  <c r="F284" i="2"/>
  <c r="G263" i="2"/>
  <c r="G239" i="2"/>
  <c r="F220" i="2"/>
  <c r="F204" i="2"/>
  <c r="F198" i="2"/>
  <c r="F192" i="2"/>
  <c r="G177" i="2"/>
  <c r="F172" i="2"/>
  <c r="F155" i="2"/>
  <c r="G136" i="2"/>
  <c r="G96" i="2"/>
  <c r="F59" i="2"/>
  <c r="G46" i="2"/>
  <c r="G27" i="2"/>
  <c r="G286" i="2"/>
  <c r="F164" i="2"/>
  <c r="G133" i="2"/>
  <c r="F131" i="2"/>
  <c r="F106" i="2"/>
  <c r="G93" i="2"/>
  <c r="F82" i="2"/>
  <c r="G78" i="2"/>
  <c r="F76" i="2"/>
  <c r="F50" i="2"/>
  <c r="F44" i="2"/>
  <c r="F35" i="2"/>
  <c r="G365" i="2"/>
  <c r="F371" i="2"/>
  <c r="F367" i="2"/>
  <c r="G352" i="2"/>
  <c r="F343" i="2"/>
  <c r="G337" i="2"/>
  <c r="F304" i="2"/>
  <c r="F292" i="2"/>
  <c r="F280" i="2"/>
  <c r="G269" i="2"/>
  <c r="G200" i="2"/>
  <c r="F148" i="2"/>
  <c r="F124" i="2"/>
  <c r="G120" i="2"/>
  <c r="G115" i="2"/>
  <c r="F90" i="2"/>
  <c r="G253" i="2"/>
  <c r="F228" i="2"/>
  <c r="F212" i="2"/>
  <c r="F206" i="2"/>
  <c r="G191" i="2"/>
  <c r="F188" i="2"/>
  <c r="F171" i="2"/>
  <c r="F163" i="2"/>
  <c r="F108" i="2"/>
  <c r="F99" i="2"/>
  <c r="F58" i="2"/>
  <c r="F52" i="2"/>
  <c r="F289" i="2"/>
  <c r="G289" i="2"/>
  <c r="F281" i="2"/>
  <c r="G281" i="2"/>
  <c r="F273" i="2"/>
  <c r="G273" i="2"/>
  <c r="F249" i="2"/>
  <c r="G249" i="2"/>
  <c r="F209" i="2"/>
  <c r="G209" i="2"/>
  <c r="F201" i="2"/>
  <c r="G201" i="2"/>
  <c r="F193" i="2"/>
  <c r="G193" i="2"/>
  <c r="F127" i="2"/>
  <c r="G127" i="2"/>
  <c r="F79" i="2"/>
  <c r="G79" i="2"/>
  <c r="F39" i="2"/>
  <c r="G39" i="2"/>
  <c r="G331" i="2"/>
  <c r="G301" i="2"/>
  <c r="F241" i="2"/>
  <c r="G241" i="2"/>
  <c r="F233" i="2"/>
  <c r="G233" i="2"/>
  <c r="F225" i="2"/>
  <c r="G225" i="2"/>
  <c r="F217" i="2"/>
  <c r="G217" i="2"/>
  <c r="G179" i="2"/>
  <c r="F179" i="2"/>
  <c r="F168" i="2"/>
  <c r="G168" i="2"/>
  <c r="G138" i="2"/>
  <c r="F138" i="2"/>
  <c r="G369" i="2"/>
  <c r="G361" i="2"/>
  <c r="G353" i="2"/>
  <c r="G345" i="2"/>
  <c r="G372" i="2"/>
  <c r="G364" i="2"/>
  <c r="G356" i="2"/>
  <c r="G348" i="2"/>
  <c r="G340" i="2"/>
  <c r="G319" i="2"/>
  <c r="G305" i="2"/>
  <c r="G295" i="2"/>
  <c r="F332" i="2"/>
  <c r="G321" i="2"/>
  <c r="G317" i="2"/>
  <c r="G287" i="2"/>
  <c r="G370" i="2"/>
  <c r="G362" i="2"/>
  <c r="G354" i="2"/>
  <c r="G346" i="2"/>
  <c r="G338" i="2"/>
  <c r="G309" i="2"/>
  <c r="G299" i="2"/>
  <c r="F265" i="2"/>
  <c r="G265" i="2"/>
  <c r="F257" i="2"/>
  <c r="G257" i="2"/>
  <c r="G184" i="2"/>
  <c r="G176" i="2"/>
  <c r="F161" i="2"/>
  <c r="G161" i="2"/>
  <c r="F154" i="2"/>
  <c r="F130" i="2"/>
  <c r="F119" i="2"/>
  <c r="G119" i="2"/>
  <c r="F71" i="2"/>
  <c r="G71" i="2"/>
  <c r="F31" i="2"/>
  <c r="G31" i="2"/>
  <c r="F23" i="2"/>
  <c r="G23" i="2"/>
  <c r="F180" i="2"/>
  <c r="G283" i="2"/>
  <c r="G275" i="2"/>
  <c r="G267" i="2"/>
  <c r="G259" i="2"/>
  <c r="G251" i="2"/>
  <c r="G243" i="2"/>
  <c r="G235" i="2"/>
  <c r="G227" i="2"/>
  <c r="G219" i="2"/>
  <c r="G211" i="2"/>
  <c r="G203" i="2"/>
  <c r="G195" i="2"/>
  <c r="F153" i="2"/>
  <c r="G153" i="2"/>
  <c r="F111" i="2"/>
  <c r="G111" i="2"/>
  <c r="F95" i="2"/>
  <c r="G95" i="2"/>
  <c r="F63" i="2"/>
  <c r="G63" i="2"/>
  <c r="G159" i="2"/>
  <c r="F103" i="2"/>
  <c r="G103" i="2"/>
  <c r="F169" i="2"/>
  <c r="G169" i="2"/>
  <c r="F162" i="2"/>
  <c r="F135" i="2"/>
  <c r="G135" i="2"/>
  <c r="F87" i="2"/>
  <c r="G87" i="2"/>
  <c r="F55" i="2"/>
  <c r="G55" i="2"/>
  <c r="F145" i="2"/>
  <c r="G145" i="2"/>
  <c r="F47" i="2"/>
  <c r="G47" i="2"/>
  <c r="G48" i="2"/>
  <c r="G40" i="2"/>
  <c r="G32" i="2"/>
  <c r="G24" i="2"/>
  <c r="G137" i="2"/>
  <c r="G129" i="2"/>
  <c r="G121" i="2"/>
  <c r="G113" i="2"/>
  <c r="G105" i="2"/>
  <c r="G97" i="2"/>
  <c r="G89" i="2"/>
  <c r="G81" i="2"/>
  <c r="G73" i="2"/>
  <c r="G65" i="2"/>
  <c r="G57" i="2"/>
  <c r="G49" i="2"/>
  <c r="G41" i="2"/>
  <c r="G33" i="2"/>
  <c r="G25" i="2"/>
  <c r="K23" i="2" l="1"/>
  <c r="N23" i="2"/>
  <c r="O23" i="2"/>
  <c r="N18" i="2"/>
  <c r="O18" i="2"/>
  <c r="K17" i="2"/>
  <c r="N17" i="2"/>
  <c r="O17" i="2"/>
  <c r="K18" i="2"/>
  <c r="N33" i="2"/>
  <c r="O33" i="2"/>
  <c r="K33" i="2"/>
  <c r="L16" i="2" l="1"/>
  <c r="E16" i="2" l="1"/>
  <c r="G16" i="2" l="1"/>
  <c r="N16" i="2" s="1"/>
  <c r="F16" i="2"/>
  <c r="O16" i="2" l="1"/>
  <c r="K16" i="2"/>
  <c r="B1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<sst xmlns="http://schemas.openxmlformats.org/spreadsheetml/2006/main" count="76224" uniqueCount="7253">
  <si>
    <t>Short Item No</t>
  </si>
  <si>
    <t xml:space="preserve">Description </t>
  </si>
  <si>
    <t>Item Category</t>
  </si>
  <si>
    <t>Item Subtype</t>
  </si>
  <si>
    <t>Unit Size</t>
  </si>
  <si>
    <t>Case Size</t>
  </si>
  <si>
    <t>Alc. %</t>
  </si>
  <si>
    <t>Agent Name</t>
  </si>
  <si>
    <t>RTL-MLCC</t>
  </si>
  <si>
    <t>Units/Package</t>
  </si>
  <si>
    <t>HEINEKEN LAGER 330B</t>
  </si>
  <si>
    <t>Beer</t>
  </si>
  <si>
    <t>Lager - Alc 4.1 to 5.5</t>
  </si>
  <si>
    <t>MOLSON BREWERIES</t>
  </si>
  <si>
    <t>CANADIAN CLUB WHISKY</t>
  </si>
  <si>
    <t>Spirits</t>
  </si>
  <si>
    <t>Canadian Blended Whisky</t>
  </si>
  <si>
    <t>SUNTORY GLOBAL SPIRITS CANADA INC</t>
  </si>
  <si>
    <t>SMIRNOFF RED LABEL #21 VODKA</t>
  </si>
  <si>
    <t>Regular Vodka</t>
  </si>
  <si>
    <t>DIAGEO CANADA INC.</t>
  </si>
  <si>
    <t>CANADIAN FIVE STAR WHISKY PET</t>
  </si>
  <si>
    <t>PHILIPPE DANDURAND WINES LTD.</t>
  </si>
  <si>
    <t>BABY DUCK SPKL</t>
  </si>
  <si>
    <t>Wine</t>
  </si>
  <si>
    <t>Sparkling Other</t>
  </si>
  <si>
    <t>ANDREW PELLER LIMITED</t>
  </si>
  <si>
    <t>BACARDI SUPERIOR WHITE RUM</t>
  </si>
  <si>
    <t>Rum - White</t>
  </si>
  <si>
    <t>BACARDI CANADA INC.</t>
  </si>
  <si>
    <t>CASILLERO DEL DIABLO CARMENERE</t>
  </si>
  <si>
    <t>Carmenere</t>
  </si>
  <si>
    <t>ARTERRA WINES CANADA</t>
  </si>
  <si>
    <t>MATEUS ROSE VDT</t>
  </si>
  <si>
    <t>Varietal blend</t>
  </si>
  <si>
    <t>CHARTON-HOBBS INC.</t>
  </si>
  <si>
    <t>CORKS</t>
  </si>
  <si>
    <t>Non Liquor Merchandise</t>
  </si>
  <si>
    <t>Other</t>
  </si>
  <si>
    <t>ABC CORK CO.</t>
  </si>
  <si>
    <t>SMIRNOFF RED LABEL #21 VOD PET</t>
  </si>
  <si>
    <t>DUBONNET ROUGE</t>
  </si>
  <si>
    <t>Miscellaneous Wine</t>
  </si>
  <si>
    <t>CORBY SPIRIT AND WINE LIMITED</t>
  </si>
  <si>
    <t>CANADIAN CLUB WHISKY PET</t>
  </si>
  <si>
    <t>CINZANO PROSECCO DOC</t>
  </si>
  <si>
    <t>Sparkling Prosecco</t>
  </si>
  <si>
    <t>UNIVINS AND SPIRITS CANADA INC</t>
  </si>
  <si>
    <t>MALIBU PINEAPPLE RUM LIQ</t>
  </si>
  <si>
    <t>Coconut</t>
  </si>
  <si>
    <t>BEEFEATER LONDON DRY GIN</t>
  </si>
  <si>
    <t>Dry Gin</t>
  </si>
  <si>
    <t>BACARDI SUPERIOR WHITE RUM PET</t>
  </si>
  <si>
    <t>CHIARLI CASTELVETRO LAMB SPKL</t>
  </si>
  <si>
    <t>WETT SALES &amp; DISTRIBUTION INC.</t>
  </si>
  <si>
    <t>BOWMORE 12 YO ISLAY SM SCOTCH</t>
  </si>
  <si>
    <t>Islay Single Malt Whisky</t>
  </si>
  <si>
    <t>PELLER FAMILY VIN SAUV BLANC</t>
  </si>
  <si>
    <t>Sauvignon Blanc</t>
  </si>
  <si>
    <t>PELLER FAMILY VIN DRY RED CASK</t>
  </si>
  <si>
    <t>Generic blend</t>
  </si>
  <si>
    <t>PELLER FAMILY VIN DRY WHT CASK</t>
  </si>
  <si>
    <t>PELLER FAMILY VIN SAUV BL CASK</t>
  </si>
  <si>
    <t>BLUE NUN QBA</t>
  </si>
  <si>
    <t>ANDREW PELLER IMPORTS AGENCY</t>
  </si>
  <si>
    <t>J T PROP SEL CHARD W/ADD ON</t>
  </si>
  <si>
    <t>Chardonnay</t>
  </si>
  <si>
    <t>J T PROP SEL CAB W/ADD ON</t>
  </si>
  <si>
    <t>Cabernet Sauvignon</t>
  </si>
  <si>
    <t>CROWN ROYAL WHISKY ADD ON</t>
  </si>
  <si>
    <t>FOLONARI VALPOLICELLA DOC</t>
  </si>
  <si>
    <t>JP WISERS DELUXE WHISKY</t>
  </si>
  <si>
    <t>CONO SUR CAR/CAB SAUV/SYR ORG</t>
  </si>
  <si>
    <t>AUTHENTIC WINE &amp; SPIRITS MERCHANTS</t>
  </si>
  <si>
    <t>CAPTAIN MORGAN WT LABEL RUM</t>
  </si>
  <si>
    <t>MOUTON CADET RED AC</t>
  </si>
  <si>
    <t>ANGUS THE BULL CAB SAUVIGNON</t>
  </si>
  <si>
    <t>ALBERTA PREMIUM RYE WHISKY</t>
  </si>
  <si>
    <t>Canadian Rye Whisky</t>
  </si>
  <si>
    <t>ROYAL RESERVE WHISKY PET</t>
  </si>
  <si>
    <t>GORDONS LONDON DRY GIN</t>
  </si>
  <si>
    <t>JOHNNIE WALKER RED LABEL SC</t>
  </si>
  <si>
    <t>Blended Scotch Whisky</t>
  </si>
  <si>
    <t>BABY DUCK</t>
  </si>
  <si>
    <t>FAT BASTARD MERLOT VDP</t>
  </si>
  <si>
    <t>Merlot</t>
  </si>
  <si>
    <t>RENAISSANCE WINE MERCHANTS</t>
  </si>
  <si>
    <t>FAT BASTARD SAUVIGNON BL VDP</t>
  </si>
  <si>
    <t>JAFFELIN POUILLY FUISSE AC</t>
  </si>
  <si>
    <t>GLENFIDDICH GR RES 21 YO HLND</t>
  </si>
  <si>
    <t>Speyside Single Malt Whisky</t>
  </si>
  <si>
    <t>PETER MIELZYNSKI AGENCIES LTD</t>
  </si>
  <si>
    <t>BACARDI GOLD RUM</t>
  </si>
  <si>
    <t>Rum - Amber/Gold</t>
  </si>
  <si>
    <t>JP WISERS SPECIAL BLEND WHISKY</t>
  </si>
  <si>
    <t>ENGLISH HARBOUR 5 YO RUM</t>
  </si>
  <si>
    <t>AQUA VITAE</t>
  </si>
  <si>
    <t>GLENLIVET 15YO FRENCH OAK RES</t>
  </si>
  <si>
    <t>OTIMA TAWNY 20 YO PORT</t>
  </si>
  <si>
    <t>Port</t>
  </si>
  <si>
    <t>THE BACCHUS GROUP INC.</t>
  </si>
  <si>
    <t>CANADIAN 83 WHISKY PET</t>
  </si>
  <si>
    <t>YELLOW TAIL MERLOT</t>
  </si>
  <si>
    <t>YELLOW TAIL CABERNET SAUVIGNON</t>
  </si>
  <si>
    <t>CORONITA EXTRA 207B</t>
  </si>
  <si>
    <t>LABATT BREWING COMPANY LIMITED</t>
  </si>
  <si>
    <t>CROWN ROYAL DELUXE WHISKY</t>
  </si>
  <si>
    <t>ALBERTA PURE VODKA PET</t>
  </si>
  <si>
    <t>ARSVITIS RIESLING QBA</t>
  </si>
  <si>
    <t>Riesling</t>
  </si>
  <si>
    <t>INTERNATIONAL CELLARS</t>
  </si>
  <si>
    <t>JOHNNIE WALKER GREEN LABEL SC</t>
  </si>
  <si>
    <t>CLYNELISH 14 YO HLND SGLE MALT</t>
  </si>
  <si>
    <t>Highland Single Malt Whisky</t>
  </si>
  <si>
    <t>CAOL ILA 12 YO ISLAY SGLE MALT</t>
  </si>
  <si>
    <t>BALLANTINE'S FINEST SCOTCH</t>
  </si>
  <si>
    <t>TERRE BAROLO DOCG</t>
  </si>
  <si>
    <t>Nebbiolo</t>
  </si>
  <si>
    <t>RIVER VALLEY BEVERAGE</t>
  </si>
  <si>
    <t>DEL BOSQUE RES SAUVIGNON BLANC</t>
  </si>
  <si>
    <t>SANTA CAROLINA SAUV BL RES</t>
  </si>
  <si>
    <t>GRAND MARNIER CORDON ROUGE LIQ</t>
  </si>
  <si>
    <t>Orange</t>
  </si>
  <si>
    <t>FORTY CREEK DISTILLERY</t>
  </si>
  <si>
    <t>DRAMBUIE SCOTCH LIQUEUR</t>
  </si>
  <si>
    <t>Herbal</t>
  </si>
  <si>
    <t>HEARTLAND SHIRAZ</t>
  </si>
  <si>
    <t>Shiraz/Syrah</t>
  </si>
  <si>
    <t>BERGSTROM BRANDS</t>
  </si>
  <si>
    <t>SPY VALLEY SAUVIGNON BLANC</t>
  </si>
  <si>
    <t>TRIALTO WINE GROUP LTD.</t>
  </si>
  <si>
    <t>DR ZENZEN GOLDSPARKLER</t>
  </si>
  <si>
    <t>KOKANEE LAGER 18/355C</t>
  </si>
  <si>
    <t>COURVOISIER VS COGNAC</t>
  </si>
  <si>
    <t>Cognac</t>
  </si>
  <si>
    <t>CROWN ROYAL WHISKY WITH ADD ON</t>
  </si>
  <si>
    <t>CAPT MORGAN PRIV ST SPICED RUM</t>
  </si>
  <si>
    <t>Rum - Spiced</t>
  </si>
  <si>
    <t>MASI GRANDARELLA ROSSO IGT</t>
  </si>
  <si>
    <t>TWISTED SHOTZ BUTTERY SW4/30ML</t>
  </si>
  <si>
    <t>Miscellaneous Flavour</t>
  </si>
  <si>
    <t>DECANTER WINE &amp; SPIRITS</t>
  </si>
  <si>
    <t>LAMBS NAVY DARK RUM</t>
  </si>
  <si>
    <t>Rum - Dark/Black/Navy</t>
  </si>
  <si>
    <t>LAMBS PALM BREEZE AMBER RUM</t>
  </si>
  <si>
    <t>BRIGHTS 74 APERA</t>
  </si>
  <si>
    <t>Apera</t>
  </si>
  <si>
    <t>GRAND TERROIR TAUTAVEL</t>
  </si>
  <si>
    <t>Grenache</t>
  </si>
  <si>
    <t>PACIFIC WINE AND SPIRITS</t>
  </si>
  <si>
    <t>PILSNER URQUELL 500C</t>
  </si>
  <si>
    <t>ASAHI CANADA</t>
  </si>
  <si>
    <t>CAPTAIN MORGAN FINEST DARK RUM</t>
  </si>
  <si>
    <t>TALEA AMARETTO CREAM LIQ ADDON</t>
  </si>
  <si>
    <t>Cream</t>
  </si>
  <si>
    <t>DISARONNO ORIGINALE LIQUEUR</t>
  </si>
  <si>
    <t>Amaretto</t>
  </si>
  <si>
    <t>APPLETON EST SIGN BL RUM ADDON</t>
  </si>
  <si>
    <t>MEAGHERS 1878 WHISKY PET</t>
  </si>
  <si>
    <t>CALONA ROYAL RED</t>
  </si>
  <si>
    <t>GIBSONS FINE STER ED WH ADD ON</t>
  </si>
  <si>
    <t>BILLECART SALMON RES CHAMP</t>
  </si>
  <si>
    <t>Champagne</t>
  </si>
  <si>
    <t>SELECT WINE MERCHANTS</t>
  </si>
  <si>
    <t>J &amp; B RARE SCOTCH</t>
  </si>
  <si>
    <t>PELLER FAMILY VIN PINOT GRIGIO</t>
  </si>
  <si>
    <t>Pinot Gris</t>
  </si>
  <si>
    <t>PELLER FAMILY VIN SHIRAZ</t>
  </si>
  <si>
    <t>DR MCG PEACH SCHN LIQ /ADDON</t>
  </si>
  <si>
    <t>Peach</t>
  </si>
  <si>
    <t>GOSLING FAMILY RESERVE OLD RUM</t>
  </si>
  <si>
    <t>SAUZA SILVER TEQUILA</t>
  </si>
  <si>
    <t>Mixto</t>
  </si>
  <si>
    <t>MOUTON CADET BLANC AC</t>
  </si>
  <si>
    <t>CHOCOLATE BLOCK BLEND</t>
  </si>
  <si>
    <t>TANQUERAY LONDON DRY GIN</t>
  </si>
  <si>
    <t>WB GREY LABEL SHIRAZ</t>
  </si>
  <si>
    <t>MARK ANTHONY BRANDS</t>
  </si>
  <si>
    <t>BACARDI GOLD RUM PET</t>
  </si>
  <si>
    <t>CAMPO VIEJO RESERVA DOC</t>
  </si>
  <si>
    <t>FOLONARI PINOT GRIGIO IGT</t>
  </si>
  <si>
    <t>OSOYOOS LAROSE GRAND VIN VQA</t>
  </si>
  <si>
    <t>ICON FINE WINE &amp; SPIRITS</t>
  </si>
  <si>
    <t>CAPTAIN MORGAN WHT SPICED RUM</t>
  </si>
  <si>
    <t>GNARLY HEAD OLD VN ZINFANDEL</t>
  </si>
  <si>
    <t>Zinfandel</t>
  </si>
  <si>
    <t>NOBLE VINES 337 CAB SAUVIGNON</t>
  </si>
  <si>
    <t>CARIBOU LIQUOR APERTIVE</t>
  </si>
  <si>
    <t>TWO OCEANS CHARDONNAY</t>
  </si>
  <si>
    <t>CAT BOTTLE BLACK RIESLING QBA</t>
  </si>
  <si>
    <t>BOUSQUET ORGANIC MALBEC</t>
  </si>
  <si>
    <t>Malbec</t>
  </si>
  <si>
    <t>MOOSEHEAD LAGER 473C</t>
  </si>
  <si>
    <t>COTE DE BEAUNE VILLAGE AC</t>
  </si>
  <si>
    <t>Pinot Noir</t>
  </si>
  <si>
    <t>GAZELA VINHO VERDE WHITE DOC</t>
  </si>
  <si>
    <t>FRONTERA CABERNET SAUV CASK</t>
  </si>
  <si>
    <t>BACARDI ORIG COCO RUM ADD ON</t>
  </si>
  <si>
    <t>Rum - Flavoured</t>
  </si>
  <si>
    <t>JUAN GIL SILVER LABEL DO</t>
  </si>
  <si>
    <t>AMPHORA IMPORTS LTD.</t>
  </si>
  <si>
    <t>GIBSONS FINEST RARE 12 YO WH</t>
  </si>
  <si>
    <t>LONDON XXX APERA</t>
  </si>
  <si>
    <t>DB PREM RES SHIRAZ CASK</t>
  </si>
  <si>
    <t>GLENLIVET ARCHIVE 21YO SPEY SC</t>
  </si>
  <si>
    <t>CHOCALAN ORIGEN GRAN RES CAB</t>
  </si>
  <si>
    <t>BACARDI RAZZ O RASP RUM ADD ON</t>
  </si>
  <si>
    <t>STELLERS JAY BRUT VQA</t>
  </si>
  <si>
    <t>DB PREM RES CAB SAUVIGNON CASK</t>
  </si>
  <si>
    <t>DR MCG FRENCH KISS /ADDON</t>
  </si>
  <si>
    <t>BUD LIGHT 24/355C</t>
  </si>
  <si>
    <t>Extra Light/Light-Alc 1.1 -4.0</t>
  </si>
  <si>
    <t>DON JULIO REPOSADO TEQUILA</t>
  </si>
  <si>
    <t>Reposado</t>
  </si>
  <si>
    <t>DON JULIO 1942 ANEJO TEQUILA</t>
  </si>
  <si>
    <t>Anejo/Extra Aged</t>
  </si>
  <si>
    <t>CALONA ROYAL WHITE</t>
  </si>
  <si>
    <t>SILENI SAUVIGNON BLANC</t>
  </si>
  <si>
    <t>PRESTIGE BEVERAGE GROUP CANADA</t>
  </si>
  <si>
    <t>SILENI PINOT NOIR</t>
  </si>
  <si>
    <t>BAILEYS ORIG IRISH CREAM LIQ</t>
  </si>
  <si>
    <t>REMY MARTIN VSOP FN CHAMP COG</t>
  </si>
  <si>
    <t>SOUTHERN GLAZER'S WINE &amp; SPIRITS</t>
  </si>
  <si>
    <t>PATRON ANEJO TEQUILA</t>
  </si>
  <si>
    <t>PATRON SILVER TEQUILA</t>
  </si>
  <si>
    <t>Blanco/Silver/Plata</t>
  </si>
  <si>
    <t>D'EAUBONNE VSOP NAPOL BRANDY</t>
  </si>
  <si>
    <t>Brandy</t>
  </si>
  <si>
    <t>FAT BASTARD CAB SAUVIGNON VDP</t>
  </si>
  <si>
    <t>CECCHI CHIANTI DOCG</t>
  </si>
  <si>
    <t>Sangiovese</t>
  </si>
  <si>
    <t>RELAX COOL RED BLEND QBA</t>
  </si>
  <si>
    <t>RODNEY STRONG RUS RVR PINO</t>
  </si>
  <si>
    <t>GREY GOOSE ORIGINAL VODKA</t>
  </si>
  <si>
    <t>BRIGHTS 74 TAWNY</t>
  </si>
  <si>
    <t>Tawny</t>
  </si>
  <si>
    <t>LAMBS PALM BREEZE AMBR RUM PET</t>
  </si>
  <si>
    <t>TEACHERS HLND CREAM BL SCOTCH</t>
  </si>
  <si>
    <t>CROWN ROYAL DELUXE WHISKY PET</t>
  </si>
  <si>
    <t>American Other Whiskey</t>
  </si>
  <si>
    <t>NEWFOUNDLAND SCREECH RUM</t>
  </si>
  <si>
    <t>PEPPOLI CHIANTI CLASSICO DOCG</t>
  </si>
  <si>
    <t>AMELIA CHARDONNAY 2024</t>
  </si>
  <si>
    <t>YELLOW TAIL SPARKLING CUVEE</t>
  </si>
  <si>
    <t>JAGERMEISTER LIQUEUR</t>
  </si>
  <si>
    <t>SIMMONET FEBVRE CHABLIS AC</t>
  </si>
  <si>
    <t>GLENFARCLAS 12YO HLND SM SC</t>
  </si>
  <si>
    <t>VALDIVIESO SGLE VNYD CAB FRANC</t>
  </si>
  <si>
    <t>Cabernet Franc</t>
  </si>
  <si>
    <t>SANDEMAN 10 YO TAWNY PORT</t>
  </si>
  <si>
    <t>LONDON WESTMINSTER APERA PET</t>
  </si>
  <si>
    <t>SMIRNOFF LIME VODKA</t>
  </si>
  <si>
    <t>Flavoured Vodka</t>
  </si>
  <si>
    <t>BUSCH LAGER 15/355C</t>
  </si>
  <si>
    <t>MENAGE A TROIS FOLIE DEUX RED</t>
  </si>
  <si>
    <t>FREI RANCH RES CAB SAUVIGNON</t>
  </si>
  <si>
    <t>DECLARATION WINE &amp; SPIRITS</t>
  </si>
  <si>
    <t>TRIPLE SEC LIQUEUR</t>
  </si>
  <si>
    <t>HUMBERTO CANALE PINO</t>
  </si>
  <si>
    <t>TWISTED SHOTZ B52 4/30ML</t>
  </si>
  <si>
    <t>RON ZACAPA 23YO SOLERA GR RUM</t>
  </si>
  <si>
    <t>VINHO VERDE FONTE DOC</t>
  </si>
  <si>
    <t>MUDSHAKE CREAMY VAN 270B</t>
  </si>
  <si>
    <t>Ready to Drink</t>
  </si>
  <si>
    <t>Coolers</t>
  </si>
  <si>
    <t>MUDSHAKE CHOCOLATE 270B</t>
  </si>
  <si>
    <t>ALEX KEITH'S IPA 15/355C</t>
  </si>
  <si>
    <t>Ale - Alc 4.1 to 5.5</t>
  </si>
  <si>
    <t>WYBOROWA VODKA</t>
  </si>
  <si>
    <t>JAIME I BRANDY</t>
  </si>
  <si>
    <t>AUCHENTOSHAN 3 WOOD SGLE SC</t>
  </si>
  <si>
    <t>Lowland Single Malt Whisky</t>
  </si>
  <si>
    <t>SALMOS DO</t>
  </si>
  <si>
    <t>HAKUTSURU SAKE</t>
  </si>
  <si>
    <t>BRUCE ASHLEY GROUP</t>
  </si>
  <si>
    <t>SAYURI NIGORI SAKE</t>
  </si>
  <si>
    <t>YELLOW TAIL SHIRAZ</t>
  </si>
  <si>
    <t>ANDRES GOLDEN CREAM</t>
  </si>
  <si>
    <t>MONTES ALPHA CHARDONNAY</t>
  </si>
  <si>
    <t>VILLAMONT NUITS ST GEORGES AC</t>
  </si>
  <si>
    <t>DOUG REICHEL WINE MARKETING INC.</t>
  </si>
  <si>
    <t>MHFE PINOT GRIS RES VQA</t>
  </si>
  <si>
    <t>CHOCALAN ORIGEN GRAN RES CARM</t>
  </si>
  <si>
    <t>BELLE GLOS CLARK&amp;TELE PINO</t>
  </si>
  <si>
    <t>FORT GARRY DARK ALE 473C</t>
  </si>
  <si>
    <t>FORT GARRY BREWING COMPANY</t>
  </si>
  <si>
    <t>KLINKER BRICK OLD VINE ZIN</t>
  </si>
  <si>
    <t>STERLING BEVERAGES</t>
  </si>
  <si>
    <t>CASILLERO DEL DIABLO CAB</t>
  </si>
  <si>
    <t>PINNACLE VODKA ADD ON</t>
  </si>
  <si>
    <t>MEUKOW BLACK VS COGNAC</t>
  </si>
  <si>
    <t>MEUKOW VANILLA COGNAC LIQUEUR</t>
  </si>
  <si>
    <t>ROY &amp; CO SELECTIONS</t>
  </si>
  <si>
    <t>TERRAZAS LOS ANDES RES MALBEC</t>
  </si>
  <si>
    <t>GLENFIDDICH SOLER RES 15 YO SC</t>
  </si>
  <si>
    <t>TOCORNAL CAB SAUV/MERLOT CASK</t>
  </si>
  <si>
    <t>CONO SUR TOCORNAL CHARD CASK</t>
  </si>
  <si>
    <t>CODORNIU CLASICO BRUT</t>
  </si>
  <si>
    <t>Sparkling Cava</t>
  </si>
  <si>
    <t>MASI CAMPOFIORIN ROSSO IGT</t>
  </si>
  <si>
    <t>SOHO LYCHEE FLAVOURED LIQ</t>
  </si>
  <si>
    <t>Miscellaneous Fruit</t>
  </si>
  <si>
    <t>ROCHEFORT 10 TRAPPIST ALE 330B</t>
  </si>
  <si>
    <t>Strong/Extra Strong - Alc &gt;5.5</t>
  </si>
  <si>
    <t>WEYNANTS IMEX NV</t>
  </si>
  <si>
    <t>GALIL MTN CAB SAUV KOSHER</t>
  </si>
  <si>
    <t>JESTER CABERNET SAUVIGNON</t>
  </si>
  <si>
    <t>COINTREAU LIQUEUR</t>
  </si>
  <si>
    <t>DIAMOND COL IVORY LBL CAB SAUV</t>
  </si>
  <si>
    <t>CUMA TORRONTES ORGANIC</t>
  </si>
  <si>
    <t>Torrontes</t>
  </si>
  <si>
    <t>CUMA MALBEC ORGANIC</t>
  </si>
  <si>
    <t>ERRAZURIZ ESTATE CARMENERE</t>
  </si>
  <si>
    <t>CONO SUR CHARDONNAY ORGANIC</t>
  </si>
  <si>
    <t>GRAFFIGNA GENUINE COL  MALBEC</t>
  </si>
  <si>
    <t>GRAFFIGNA GEN COL PINOT GRIGIO</t>
  </si>
  <si>
    <t>ROCCA MACIE SASYR SANG SYRAH</t>
  </si>
  <si>
    <t>MONTALTO CASA/NERO D'AVOLA</t>
  </si>
  <si>
    <t>LAPHROAIG QUARTER CASK SCOTCH</t>
  </si>
  <si>
    <t>LAMBS CLASSIC WHITE RUM PET</t>
  </si>
  <si>
    <t>FORTY CREEK BRL SEL NIAG WH</t>
  </si>
  <si>
    <t>VILLA MARIA PB PINOT NOIR</t>
  </si>
  <si>
    <t>CORVINA PASSITA RIPA MAGNA</t>
  </si>
  <si>
    <t>LIQUEFIED IMPORTS</t>
  </si>
  <si>
    <t>STAGS' LEAP MERLOT</t>
  </si>
  <si>
    <t>TRIVENTO RESERVE MALBEC</t>
  </si>
  <si>
    <t>GRANT'S FAMILY RESERVE SCOTCH</t>
  </si>
  <si>
    <t>ANDRES BABY CANADIAN SPARKLING</t>
  </si>
  <si>
    <t>ESTACIONES MALBEC</t>
  </si>
  <si>
    <t>TRY MY WINE</t>
  </si>
  <si>
    <t>SMIRNOFF BLUEBERRY VODKA</t>
  </si>
  <si>
    <t>MOTT'S CLAM CAESAR ORIG 6/341C</t>
  </si>
  <si>
    <t>Cocktails</t>
  </si>
  <si>
    <t>ACE BEVERAGE GROUP</t>
  </si>
  <si>
    <t>MOTT'S CLAM CAESAR EX SP6/341C</t>
  </si>
  <si>
    <t>PATRON XO CAFE LIQUEUR</t>
  </si>
  <si>
    <t>Coffee</t>
  </si>
  <si>
    <t>KWV ROODEBERG RED</t>
  </si>
  <si>
    <t>MOOSEHEAD LAGER 15/355C</t>
  </si>
  <si>
    <t>MOOSEHEAD LIGHT 15/355C</t>
  </si>
  <si>
    <t>FG PALE ENGLISH AMBER ALE 473C</t>
  </si>
  <si>
    <t>BR TRADITION ALE 12/355C</t>
  </si>
  <si>
    <t>SET THE BAR SALES &amp; DISTRIBUTION LTD</t>
  </si>
  <si>
    <t>BOWMORE 18 YO ISLAY SM SCOTCH</t>
  </si>
  <si>
    <t>CORONA EXTRA BEER 24/330B</t>
  </si>
  <si>
    <t>WAKEFIELD ESTATE CAB SAUVIGNON</t>
  </si>
  <si>
    <t>COPPER MOON SHIRAZ</t>
  </si>
  <si>
    <t>BAILEYS ORIG LIQUOR GIFT PK</t>
  </si>
  <si>
    <t>IL BRUCIATO DOC</t>
  </si>
  <si>
    <t>FLAT ROOF MANOR PINOT GRIGIO</t>
  </si>
  <si>
    <t>CANTON GINGER &amp; COGNAC LIQ</t>
  </si>
  <si>
    <t>RELAX ROSE QBA</t>
  </si>
  <si>
    <t>MCCLELLAND'S SGLE MALT ISLAY</t>
  </si>
  <si>
    <t>CHIVAS REGAL 12 YO SCOTCH</t>
  </si>
  <si>
    <t>WAYNE GRETZKY CHARD VQA</t>
  </si>
  <si>
    <t>WAYNE GRETZKY CAB MERL VQA</t>
  </si>
  <si>
    <t>TERRANOBLE CABERNET SAUVIGNON</t>
  </si>
  <si>
    <t>BKG DISTRIBUTORS</t>
  </si>
  <si>
    <t>TERRANOBLE SAUVIGNON BLANC</t>
  </si>
  <si>
    <t>VARAS VINHO TINTO</t>
  </si>
  <si>
    <t>CHATEAU MOUTON ROTHSCHILD 2006</t>
  </si>
  <si>
    <t>CHATEAU LATOUR AC 2006</t>
  </si>
  <si>
    <t>INNIS&amp;GUNNCARIBBEANRUMCASK330B</t>
  </si>
  <si>
    <t>JOHNNIE WALKER BLK LAB 12YO SC</t>
  </si>
  <si>
    <t>DEL BOSQUE CAB SAUVIGNON RSV</t>
  </si>
  <si>
    <t>AUCHENTOSHAN 12 YO LOW SC</t>
  </si>
  <si>
    <t>CHOCALAN VITRUM BLEND</t>
  </si>
  <si>
    <t>HEIDSIECK SAUVAGE ROSE BRUT</t>
  </si>
  <si>
    <t>PFEIFFER SHIRAZ</t>
  </si>
  <si>
    <t>SIBARIS GRAN RES CARMENERE</t>
  </si>
  <si>
    <t>RIGBY MEAD CASSIS</t>
  </si>
  <si>
    <t>RIGBY ORCHARDS LTD.</t>
  </si>
  <si>
    <t>TWISTED SHOTZ SX BCH4/30</t>
  </si>
  <si>
    <t>MAIN &amp; VINE CAB</t>
  </si>
  <si>
    <t>REYKA VODKA</t>
  </si>
  <si>
    <t>SAILOR JERRY SPICED RUM</t>
  </si>
  <si>
    <t>HENNESSY VS COGNAC</t>
  </si>
  <si>
    <t>SEGURET COTEAUX SCHISTEUX AOC</t>
  </si>
  <si>
    <t>VINTAGE WEST WINE &amp; SPIRITS INC</t>
  </si>
  <si>
    <t>GREY GOOSE LA POIRE VOD</t>
  </si>
  <si>
    <t>SANTA JULIA RESERVA MALBEC</t>
  </si>
  <si>
    <t>ZUCCARDI Q TEMPRANILLO</t>
  </si>
  <si>
    <t>Tempranillo</t>
  </si>
  <si>
    <t>YELLOW TAIL PINOT GRIGIO</t>
  </si>
  <si>
    <t>YELLOW TAIL SPARKLING ROSE</t>
  </si>
  <si>
    <t>BECK'S BEER 500C</t>
  </si>
  <si>
    <t>GOUGUENHEIM MALBEC RESERVA</t>
  </si>
  <si>
    <t>LAMBS NAVY DARK RUM PET</t>
  </si>
  <si>
    <t>FRANGELICO LIQUOR</t>
  </si>
  <si>
    <t>Nut</t>
  </si>
  <si>
    <t>SUPERIOR JUNMAI GINJO SAKE</t>
  </si>
  <si>
    <t>CIAO FRIZZANT IGT CAN</t>
  </si>
  <si>
    <t>VINEDRESSERS CAB/PEVE VQA</t>
  </si>
  <si>
    <t>PERONI NASTRO AZZURRO 330B</t>
  </si>
  <si>
    <t>TRAVAGLINI GATTINARA SELEZIONE</t>
  </si>
  <si>
    <t>PENLEY PHOENIX CABERNET SAUV</t>
  </si>
  <si>
    <t>MAS LA PLANA DO</t>
  </si>
  <si>
    <t>TOMATIN 12YO HLND SGLE SCOTCH</t>
  </si>
  <si>
    <t>POST HOUSE PENNY BLACK</t>
  </si>
  <si>
    <t>BLEND IMPORTS</t>
  </si>
  <si>
    <t>CRYSTAL HEAD VODKA</t>
  </si>
  <si>
    <t>EL JIMADOR REPOSADO TEQUILA</t>
  </si>
  <si>
    <t>BREAKTHRU BEVERAGE - PINNACLE DIVISION</t>
  </si>
  <si>
    <t>ST REMY VSOP NAPOLEON BRANDY</t>
  </si>
  <si>
    <t>SMIRNOFF ICE VODKA 1L PET</t>
  </si>
  <si>
    <t>COBRA PREMIUM LAGER 330B</t>
  </si>
  <si>
    <t>ERRAZURIZ MAX CARMENERE</t>
  </si>
  <si>
    <t>COYAM ORGANIC BLEND</t>
  </si>
  <si>
    <t>GOLD STRONG 12/355C</t>
  </si>
  <si>
    <t>GREAT WESTERN BREWING CO. LTD</t>
  </si>
  <si>
    <t>HENKELL TROCKEN PIC 3/200</t>
  </si>
  <si>
    <t>NICKY HAHN PINOT NOIR</t>
  </si>
  <si>
    <t>BECK'S BEER 330B</t>
  </si>
  <si>
    <t>JACOB'S CREEK PINOT GRIGIO</t>
  </si>
  <si>
    <t>KINGSGATE CDN APERA RES</t>
  </si>
  <si>
    <t>SPIRITED SIPS DISTRIBUTORS</t>
  </si>
  <si>
    <t>CAPTAIN MORGAN 100 SPICED RUM</t>
  </si>
  <si>
    <t>GHOST PINES CAB SAUVIGNON</t>
  </si>
  <si>
    <t>GAZELA VINHO VERDE ROSE</t>
  </si>
  <si>
    <t>DB PREM RES PINOTGRIGIO CASK</t>
  </si>
  <si>
    <t>GRAHAM'S TAWNY 10 YO PORT</t>
  </si>
  <si>
    <t>BEAUJOLAIS SUPERIEUR AC</t>
  </si>
  <si>
    <t>Gamay</t>
  </si>
  <si>
    <t>COINTREAU LIQUEUR ADD ON</t>
  </si>
  <si>
    <t>BAILEYS ORG IRI CR LIQ ADD ON</t>
  </si>
  <si>
    <t>BAILEYS HINT COFFEE LIQ ADD ON</t>
  </si>
  <si>
    <t>BAILEYS CARAMEL LIQ ADD ON</t>
  </si>
  <si>
    <t>APPLETON EST V/X LT RUM ADD ON</t>
  </si>
  <si>
    <t>APPLETON ESTATE SIGN BLEND RUM</t>
  </si>
  <si>
    <t>LA POSTA PIZZELLA MALBEC</t>
  </si>
  <si>
    <t>LA POSTA ARMANDO BONARDA</t>
  </si>
  <si>
    <t>OSTER BERN BAD RSL BRN QMP</t>
  </si>
  <si>
    <t>MOLSON DRY 710C</t>
  </si>
  <si>
    <t>BOSSI FEDRIGOTTI PINOT GRIGIO</t>
  </si>
  <si>
    <t>TANTALUS RIESLING VQA</t>
  </si>
  <si>
    <t>TANTALUS INDUSTRIES INC</t>
  </si>
  <si>
    <t>HENKELL ROSE</t>
  </si>
  <si>
    <t>CAZADORES REPOSADO TEQUILA</t>
  </si>
  <si>
    <t>CASTIGLIONI TOSCANA IGT</t>
  </si>
  <si>
    <t>NIPOZZANO CHIA RUFINA RIS DOCG</t>
  </si>
  <si>
    <t>CHAMBORD RASPBERRY LIQUOR</t>
  </si>
  <si>
    <t>Raspberry</t>
  </si>
  <si>
    <t>FREIXENET CORDON NEGRO GFTPK</t>
  </si>
  <si>
    <t>THELEMA CAB SAUVIGNON</t>
  </si>
  <si>
    <t>ZAYA GRAN RESERVA RUM</t>
  </si>
  <si>
    <t>JOSE CUERVO ESPECIAL SILV TEQ</t>
  </si>
  <si>
    <t>PROXIMO SPIRITS CANADA INC</t>
  </si>
  <si>
    <t>CONO SUR SAUV BLANC ORGANIC</t>
  </si>
  <si>
    <t>BALVENIE 21 YO PORTWOOD SCOTCH</t>
  </si>
  <si>
    <t>VOGA PINOT GRIGIO IGT</t>
  </si>
  <si>
    <t>RELAX RIESLING QBA</t>
  </si>
  <si>
    <t>LUIGI BOSCA MALBEC RES</t>
  </si>
  <si>
    <t>LUIGI BOSCA CAB SAUVIGNON</t>
  </si>
  <si>
    <t>COURVOISIER VSOP COGNAG</t>
  </si>
  <si>
    <t>SANTA CRISTINA PINOT GRIGIO</t>
  </si>
  <si>
    <t>ROCKY MOUNTAIN PILSNER 12/341B</t>
  </si>
  <si>
    <t>LAS ACEQUIAS MALBEC OAK</t>
  </si>
  <si>
    <t>THIRTY BENCH WINEMAKER RED VQA</t>
  </si>
  <si>
    <t>FAMOUS GROUSE SMOKY BLACK SC</t>
  </si>
  <si>
    <t>KEYSTONE LIGHT 15/355C</t>
  </si>
  <si>
    <t>MALIBU TROP COC RUM LIQ ADD ON</t>
  </si>
  <si>
    <t>JAMESON IRISH WHISKEY</t>
  </si>
  <si>
    <t>Irish Blended Whiskey</t>
  </si>
  <si>
    <t>VILLA TERESA ORG PROS DOC</t>
  </si>
  <si>
    <t>TIGER BEER 500C</t>
  </si>
  <si>
    <t>GLEN GARIOCH 1797 HIGHL SCOTCH</t>
  </si>
  <si>
    <t>GREY GOOSE VODKA ADD ON</t>
  </si>
  <si>
    <t>WHITE OWL WHISKY</t>
  </si>
  <si>
    <t>PERIQUITA RED</t>
  </si>
  <si>
    <t>DUJARDIN VSOP BRANDY</t>
  </si>
  <si>
    <t>STARLING CASTLE RIESLING QBA</t>
  </si>
  <si>
    <t>SAN GIUSEPPE BAROLO DOCG</t>
  </si>
  <si>
    <t>CONQUISTA MALBEC</t>
  </si>
  <si>
    <t>BUD LIGHT LIME 12/355C</t>
  </si>
  <si>
    <t>Flavoured Beer</t>
  </si>
  <si>
    <t>BUD LIGHT 30/355C</t>
  </si>
  <si>
    <t>DB FAM SELECTION PINOT GRIGIO</t>
  </si>
  <si>
    <t>CAMINS DEL PRIORAT DOC</t>
  </si>
  <si>
    <t>BACARDI DRAGON BERRY RUM ADDON</t>
  </si>
  <si>
    <t>MOET &amp; CHANDON ROSE IMP CHAMP</t>
  </si>
  <si>
    <t>CANADIAN 83 WHISKY</t>
  </si>
  <si>
    <t>ABSOLUT VODKA</t>
  </si>
  <si>
    <t>CHATEAU MOUTON ROTHSCHILD 2007</t>
  </si>
  <si>
    <t>CINZANO ROSSO VERMOUTH</t>
  </si>
  <si>
    <t>Vermouth</t>
  </si>
  <si>
    <t>BUSCH LIGHT 15/355C</t>
  </si>
  <si>
    <t>GLENLIVET 12 YO SPEYSIDE SC</t>
  </si>
  <si>
    <t>JP WISERS 18 YEAR OLD CDN WH</t>
  </si>
  <si>
    <t>THE BEACHHOUSE WHITE</t>
  </si>
  <si>
    <t>THE FAMOUS GROUSE SCOTCH</t>
  </si>
  <si>
    <t>THE SHOW MALBEC</t>
  </si>
  <si>
    <t>NEGRA MODELO 355B</t>
  </si>
  <si>
    <t>CROWN ROYAL BLACK WHISKY</t>
  </si>
  <si>
    <t>DIPLOMATICO RES EXCLUSIVA RUM</t>
  </si>
  <si>
    <t>CARL SITTMANN RIESLING WSG</t>
  </si>
  <si>
    <t>DEWAR'S WHITE LABEL BL SC</t>
  </si>
  <si>
    <t>MARTINI ROSSI ROSSO VERMOUTH</t>
  </si>
  <si>
    <t>BOUSQUET RES MALBEC ORGANIC</t>
  </si>
  <si>
    <t>CONO SUR PINOT NOIR ORGANIC</t>
  </si>
  <si>
    <t>SANTA CAROLINA RES DE FAM CAB</t>
  </si>
  <si>
    <t>CHIANTI CLASSICO DOCG</t>
  </si>
  <si>
    <t>LUCENTE TOSCANA IGT</t>
  </si>
  <si>
    <t>AMALAYA MALBEC</t>
  </si>
  <si>
    <t>GIRLS' NIGHT OUT STRAW SAMBA</t>
  </si>
  <si>
    <t>Flavoured</t>
  </si>
  <si>
    <t>GIRLS' NIGHT OUT PIN/MNG TANGO</t>
  </si>
  <si>
    <t>HENNESSY XO COGNAC</t>
  </si>
  <si>
    <t>SEGURA VIUDAS BRUT RES CAVA</t>
  </si>
  <si>
    <t>NAPA CELLARS CAB SAUVIGNON</t>
  </si>
  <si>
    <t>KNAPPOGUE CASTLE 12SM IRISH WH</t>
  </si>
  <si>
    <t>Irish Single Malt Whiskey</t>
  </si>
  <si>
    <t>LE GRAND NOIR PINOT NOIR VDP</t>
  </si>
  <si>
    <t>MOZART CHOCOLATE CREAM LIQUEUR</t>
  </si>
  <si>
    <t>HOT TO TROT RED BLEND</t>
  </si>
  <si>
    <t>INDIAN WELLS CABERNET SAUV</t>
  </si>
  <si>
    <t>BUDWEISER 8/355C</t>
  </si>
  <si>
    <t>LABATT BLUE 8/355C</t>
  </si>
  <si>
    <t>LABATT LITE 8/355C</t>
  </si>
  <si>
    <t>LOUIS MARTINI SONOMA CAB</t>
  </si>
  <si>
    <t>LOUIS MARTINI NAPA VALLEY CAB</t>
  </si>
  <si>
    <t>POST HOUSE BULLSEYE CABERNET</t>
  </si>
  <si>
    <t>MALIBU TROP COCONUT RUM LIQ</t>
  </si>
  <si>
    <t>POLAR ICE VODKA</t>
  </si>
  <si>
    <t>CONO SUR BICICLETA RES CARM</t>
  </si>
  <si>
    <t>ORIGINAL 16 PALE ALE 4/473C</t>
  </si>
  <si>
    <t>EL JIMADOR MARGARITA 4/355C</t>
  </si>
  <si>
    <t>VILLA MARIA CEL SEL SAUV BLANC</t>
  </si>
  <si>
    <t>FORTY CREEK BARREL SEL WHADDON</t>
  </si>
  <si>
    <t>FORTY CREEK BAR SEL WH ADD ON</t>
  </si>
  <si>
    <t>ROYAL JAMAICAN GINGER BEER355B</t>
  </si>
  <si>
    <t>DB SPARKLING BRUT FAMILY SELEC</t>
  </si>
  <si>
    <t>GD VAJRA BAROLO ALBE DOCG</t>
  </si>
  <si>
    <t>CORONA EXTRA BEER 473C</t>
  </si>
  <si>
    <t>GIBSONS FINE STERL EDITION WH</t>
  </si>
  <si>
    <t>DOS EQUIS XX SPEC LAGER24/355B</t>
  </si>
  <si>
    <t>WHITE HOUSE RIESLING/PIGR VQA</t>
  </si>
  <si>
    <t>RED HOUSE CABERNET/SHIRAZ VQA</t>
  </si>
  <si>
    <t>VEUVE CLICQUOT BRUT CHAMP</t>
  </si>
  <si>
    <t>HEINEKEN LAGER 650B</t>
  </si>
  <si>
    <t>ST GERMAIN ELDERFLOWER LIQUOR</t>
  </si>
  <si>
    <t>CORDON NEGRO BRUT CAVA</t>
  </si>
  <si>
    <t>CARTA NEVADA EXTRA DRY CAVA</t>
  </si>
  <si>
    <t>SAUZA EXTRA GOLD TEQUILA</t>
  </si>
  <si>
    <t>KRONENBOURG 1664 330B</t>
  </si>
  <si>
    <t>GRAN CENTENARIO ANEJO TEQUILA</t>
  </si>
  <si>
    <t>ABERFELDY 12YO HIGHLAND SCOTCH</t>
  </si>
  <si>
    <t>JOSE CUERVO RES DE LA FAMILIA</t>
  </si>
  <si>
    <t>Extra Anejo/Ultra Aged</t>
  </si>
  <si>
    <t>JOSE CUERVO TRAD REPOSADO TEQ</t>
  </si>
  <si>
    <t>EMERI SPARKLING PINK MOSCATO</t>
  </si>
  <si>
    <t>BREWHOUSE PILSNER 15/355C</t>
  </si>
  <si>
    <t>BANFF ICE VODKA</t>
  </si>
  <si>
    <t>COURVOISIER XO COGNAC</t>
  </si>
  <si>
    <t>CAPTAIN MORGAN SPICED RUM</t>
  </si>
  <si>
    <t>SEAGRAMS V O WHISKY</t>
  </si>
  <si>
    <t>IL TRAMONTO LIMONCELLO LIQUEUR</t>
  </si>
  <si>
    <t>PLANTERAY 5YR RUM</t>
  </si>
  <si>
    <t>FUZION ALTA MALBEC/TEMPRANILLO</t>
  </si>
  <si>
    <t>PERLE D'AURORE CREMANT ROSE</t>
  </si>
  <si>
    <t>LA FIOLE CHNEUF DU PAPE RG AC</t>
  </si>
  <si>
    <t>OYSTER BAY SPK CUVEE BRUT</t>
  </si>
  <si>
    <t>MARTINI ROSSI EX DRY VERMOUTH</t>
  </si>
  <si>
    <t>MILLER GENUINE DRAFT 473C</t>
  </si>
  <si>
    <t>JOHNNIE WALKER BLUE LABEL SC</t>
  </si>
  <si>
    <t>CIAO SANG ORGANIC TETRA</t>
  </si>
  <si>
    <t>CIAO CHARD ORGANIC TETRA</t>
  </si>
  <si>
    <t>BOMBAY SAPPHIRE LONDON DRY GIN</t>
  </si>
  <si>
    <t>3 MONTS GOLDEN STRONG ALE 750B</t>
  </si>
  <si>
    <t>SAWMILL CREEK PIGR CASK</t>
  </si>
  <si>
    <t>MISSION HILL RES MERLOT VQA</t>
  </si>
  <si>
    <t>HARP LAGER 500C</t>
  </si>
  <si>
    <t>SMITHWICK'S IRISH ALE 500C</t>
  </si>
  <si>
    <t>EL DORADO 12 YR OLD RUM</t>
  </si>
  <si>
    <t>JOSE CUERVO ESPECIAL GOLD TEQ</t>
  </si>
  <si>
    <t>RIGBY TWO ROSE APPLE HASKAP</t>
  </si>
  <si>
    <t>Fruit</t>
  </si>
  <si>
    <t>GLENFIDDICH SPEC RES 12YO SC</t>
  </si>
  <si>
    <t>MARTINI ROSSI BIANCO VERMOUTH</t>
  </si>
  <si>
    <t>MARIO'S VNYD CAB SAUV</t>
  </si>
  <si>
    <t>WB GREY LABEL CABERNET/SHIRAZ</t>
  </si>
  <si>
    <t>CAPTAIN MORGAN DELUXE DARK RUM</t>
  </si>
  <si>
    <t>MARTINI ASTI DOCG</t>
  </si>
  <si>
    <t>MILLER GENUINE DRAFT 15/355C</t>
  </si>
  <si>
    <t>KRONENBOURG 1664 BLANC 330B</t>
  </si>
  <si>
    <t>TRAPICHE ALARIS PIGR</t>
  </si>
  <si>
    <t>POPPERS HARD ICE MALT 473C</t>
  </si>
  <si>
    <t>FINLANDIA VODKA ADD ON</t>
  </si>
  <si>
    <t>LAS ACEQUIAS CAB SAUV OAK</t>
  </si>
  <si>
    <t>NORTON BARREL SELECT MALBEC</t>
  </si>
  <si>
    <t>ATTECA DO</t>
  </si>
  <si>
    <t>POST SCRIPTUM DE CHRYSEIA DOC</t>
  </si>
  <si>
    <t>CROFT FINE TAWNY PORT</t>
  </si>
  <si>
    <t>VINO DEGLI DEI AMARONE VALP</t>
  </si>
  <si>
    <t>RIPASSO DELLA VALP SUPER DOC</t>
  </si>
  <si>
    <t>FONSECA GUIMARAENS V2009 PORT</t>
  </si>
  <si>
    <t>TAYLOR FLADGATE V2009 PORT</t>
  </si>
  <si>
    <t>COORS LIGHT 15/341B</t>
  </si>
  <si>
    <t>PFEIFFER MOSCATO</t>
  </si>
  <si>
    <t>Muscat</t>
  </si>
  <si>
    <t>MER SOLEIL SILVER UNOAK CHARD</t>
  </si>
  <si>
    <t>CAYMUS CANADA INC</t>
  </si>
  <si>
    <t>CAPTAIN MORGAN GOLD RUM</t>
  </si>
  <si>
    <t>MAKULU ISWITHI PINOTAGE</t>
  </si>
  <si>
    <t>Pinotage</t>
  </si>
  <si>
    <t>BANROCK STATION PINK MOSCATO</t>
  </si>
  <si>
    <t>PRIMAL ROOTS RED BLEND</t>
  </si>
  <si>
    <t>COLUMBIA CREST H3 CAB SAUV</t>
  </si>
  <si>
    <t>CHOCOLATE SHOP CHOC RED WINE</t>
  </si>
  <si>
    <t>SOUTHERN COMFORT LIQUEUR</t>
  </si>
  <si>
    <t>MHFE RES RIESLING ICEWINE VQA</t>
  </si>
  <si>
    <t>LE PETIT PERROY VOUVRAY</t>
  </si>
  <si>
    <t>Chenin Blanc</t>
  </si>
  <si>
    <t>LURTON FUME BL ROSE</t>
  </si>
  <si>
    <t>NOVAS CARM/CAB ORGANIC</t>
  </si>
  <si>
    <t>J T PROP SEL MERLOT CASK</t>
  </si>
  <si>
    <t>J T PROP SEL SAUV BL CASK</t>
  </si>
  <si>
    <t>EL PETIT BONHOMME ORG MGS</t>
  </si>
  <si>
    <t>MCCLELLAND'S HLND SGLE MALT SC</t>
  </si>
  <si>
    <t>CABOT TRAIL MAPLE CREAM LIQUOR</t>
  </si>
  <si>
    <t>COLLINGWOOD DBL BAR CANADIANWH</t>
  </si>
  <si>
    <t>PATRON REPOSADO TEQUILA</t>
  </si>
  <si>
    <t>1865 CAB SAUVIGNON</t>
  </si>
  <si>
    <t>SANTA JULIA PINOT GRIGIO PLUS</t>
  </si>
  <si>
    <t>TWO OCEANS PINOT GRIGIO</t>
  </si>
  <si>
    <t>EL JIMADOR BLANCO TEQ ADD ON</t>
  </si>
  <si>
    <t>EL JIMADOR REPOSADO TEQ ADD ON</t>
  </si>
  <si>
    <t>Gold/Oro</t>
  </si>
  <si>
    <t>JACOB'S CREEK MOSCATO</t>
  </si>
  <si>
    <t>RIGBY WHITE MEAD</t>
  </si>
  <si>
    <t>POL ROGER BRUT RES</t>
  </si>
  <si>
    <t>POL ROGER BL DE BL RES CHAMP</t>
  </si>
  <si>
    <t>WHITEHAVEN SAUVIGNON BLANC</t>
  </si>
  <si>
    <t>WHITEHAVEN PINOT NOIR</t>
  </si>
  <si>
    <t>GALLIANO L'AUTENTICO LIQUEUR</t>
  </si>
  <si>
    <t>BREAKTHRU BEVERAGE - UNITED DIVISION</t>
  </si>
  <si>
    <t>CARLSBERG LAGER 12/330B</t>
  </si>
  <si>
    <t>MICHELOB ULTRA 12/341B</t>
  </si>
  <si>
    <t>MICHELOB ULTRA 24/341B</t>
  </si>
  <si>
    <t>ATALAYA LAYA DO</t>
  </si>
  <si>
    <t>JP CHENET PINO LTD REL VDP</t>
  </si>
  <si>
    <t>CAZADORES REPOSADO TEQ ADD ON</t>
  </si>
  <si>
    <t>PELLER EST SIGN ICE CUVEE VQA</t>
  </si>
  <si>
    <t>WATERLOO DARK 473C</t>
  </si>
  <si>
    <t>WATERLOO IPA 473C</t>
  </si>
  <si>
    <t>ANGRY FISH PILSNER 473C</t>
  </si>
  <si>
    <t>TWISTED TEA HARD ICED TEA 355B</t>
  </si>
  <si>
    <t>Teas</t>
  </si>
  <si>
    <t>HENRY OF PELHAM PINOT GRIG VQA</t>
  </si>
  <si>
    <t>DRY SACK MED DRY SHERRY</t>
  </si>
  <si>
    <t>Sherry</t>
  </si>
  <si>
    <t>ERRAZURIZ ACONCAGUA COSTA SABL</t>
  </si>
  <si>
    <t>J T PROP SEL CAB SAUV CASK</t>
  </si>
  <si>
    <t>J T PROP SEL CHARDONNAY CASK</t>
  </si>
  <si>
    <t>RADIO BOKA TEMPRANILLO VDLT</t>
  </si>
  <si>
    <t>ORIGINAL 16 PALE ALE 15/355C</t>
  </si>
  <si>
    <t>JOHNNIE WALKER GOLD RESERVE SC</t>
  </si>
  <si>
    <t>JOHNNIE WALKER 18YO SC</t>
  </si>
  <si>
    <t>ZIERGARTEN RIESLING QBA</t>
  </si>
  <si>
    <t>EL DORADO 21 YR OLD RUM</t>
  </si>
  <si>
    <t>ROOT 1 CABERNET SAUVIGNON</t>
  </si>
  <si>
    <t>BALVENIE CARIBBEAN 14YO SCOTCH</t>
  </si>
  <si>
    <t>APRICOT BRANDY LIQUOR</t>
  </si>
  <si>
    <t>Apricot</t>
  </si>
  <si>
    <t>CREME DE MENTHE GREEN LIQUEUR</t>
  </si>
  <si>
    <t>Mint</t>
  </si>
  <si>
    <t>FRONTERA SAUVIGNON BLANC CASK</t>
  </si>
  <si>
    <t>ORIGINAL 16 PALE ALE 6/355C</t>
  </si>
  <si>
    <t>CAPTAIN MORG WT LAB RUM ADD ON</t>
  </si>
  <si>
    <t>FIREBALL CIN WHISKY LIQ ADD ON</t>
  </si>
  <si>
    <t>Cinnamon</t>
  </si>
  <si>
    <t>LAMBS SPICED RUM</t>
  </si>
  <si>
    <t>HENRY OF PELHAM PINOT NOIR VQA</t>
  </si>
  <si>
    <t>KEYSTONE LIGHT 8/355C</t>
  </si>
  <si>
    <t>CINQ CEPAGES CAB SAUVIGNON</t>
  </si>
  <si>
    <t>LA SCALA SPUMANTE</t>
  </si>
  <si>
    <t>BARKING SQUIRREL LAGER 473C</t>
  </si>
  <si>
    <t>LA MASCOTA CABERNET SAUVIGNON</t>
  </si>
  <si>
    <t>PEPPERMINT SCHNAPPS LIQUEUR</t>
  </si>
  <si>
    <t>MASI BROLO CAMPOFIORIN ORO IGT</t>
  </si>
  <si>
    <t>KOLOMYKA VODKA PET</t>
  </si>
  <si>
    <t>BLACK SAGE MERLOT VQA</t>
  </si>
  <si>
    <t>STONELEIGH PINOT GRIS</t>
  </si>
  <si>
    <t>MATUA SAUVIGNON BLANC</t>
  </si>
  <si>
    <t>TORRES CELESTE CRIANZA DO</t>
  </si>
  <si>
    <t>19 CRIMES SHIRAZ/DURIF</t>
  </si>
  <si>
    <t>HAMILTON RUSSEL VINEYARDS PINO</t>
  </si>
  <si>
    <t>BUSCH LAGER 24/355C</t>
  </si>
  <si>
    <t>HAVANA CLUB ANEJO 3 ANOS RUM</t>
  </si>
  <si>
    <t>SALENTEIN RESERVE MALBEC</t>
  </si>
  <si>
    <t>SALENTEIN RESERVE CHARD</t>
  </si>
  <si>
    <t>MAESTRO DOBEL DIAM TEQUILA</t>
  </si>
  <si>
    <t>PETTENTHAL RIES SPAT QMP</t>
  </si>
  <si>
    <t>HERITAGE SPIRITS &amp; WINES LTD.</t>
  </si>
  <si>
    <t>PELLER FAMILY VIN ROSE CASK</t>
  </si>
  <si>
    <t>YELLOW TAIL MOSCATO</t>
  </si>
  <si>
    <t>YELLOW TAIL JAMMY RED ROO</t>
  </si>
  <si>
    <t>MENAGE A TROIS CAB SAUVIGNON</t>
  </si>
  <si>
    <t>RISATA PINK MOSCATO IGT</t>
  </si>
  <si>
    <t>RISATA MOSCATO D'ASTI DOCG</t>
  </si>
  <si>
    <t>JACOB'S CREEK MOSCATO ROSE</t>
  </si>
  <si>
    <t>FIREBALL CINNAMON WHISKY LIQ</t>
  </si>
  <si>
    <t>GLENMORANGIE ORIGINAL SCOTCH</t>
  </si>
  <si>
    <t>CHATEAUNEUF DU PAPE TRAD BLANC</t>
  </si>
  <si>
    <t>CHATEAU MOUTON ROTHSCHILD 2011</t>
  </si>
  <si>
    <t>SOCIETE DES ALCOOLS DU QUEBEC</t>
  </si>
  <si>
    <t>BAJA ROSA TEQ STRAWBRY CRM LIQ</t>
  </si>
  <si>
    <t>STARLING CASTLE GWZ QBA</t>
  </si>
  <si>
    <t>Gewurztraminer</t>
  </si>
  <si>
    <t>TWISTED SHOTZ MIAMI VICE4/30ML</t>
  </si>
  <si>
    <t>KEYSTONE LIGHT 24/355C</t>
  </si>
  <si>
    <t>BONESHAKER ZINFANDEL</t>
  </si>
  <si>
    <t>STREWN BARREL AGED CHARD VQA</t>
  </si>
  <si>
    <t>GIBSONS FINE RARE 12 WH ADD ON</t>
  </si>
  <si>
    <t>TWISTED TEA HALF&amp;HALF 355B</t>
  </si>
  <si>
    <t>ZUCCARDI Q MALBEC</t>
  </si>
  <si>
    <t>BLACK BOX CAB SAUVIGNON CASK</t>
  </si>
  <si>
    <t>SMIRNOFF ICE 330B</t>
  </si>
  <si>
    <t>SMIRNOFF ICE VODKA 6/355C</t>
  </si>
  <si>
    <t>BUSHMILLS ORIG IRISH WHISKEY</t>
  </si>
  <si>
    <t>GIBSONS FINEST 12 YO WH ADD ON</t>
  </si>
  <si>
    <t>BUSCH LAGER 8/355C</t>
  </si>
  <si>
    <t>GRAO VASCO DAO DOC</t>
  </si>
  <si>
    <t>STIEGL RADLER GF XLT 500C</t>
  </si>
  <si>
    <t>MCCLELLAND PREMIUM IMPORTS</t>
  </si>
  <si>
    <t>JP WISERS DELUXE WHISKY ADD ON</t>
  </si>
  <si>
    <t>SAUVIGNON DE BORDEAUX AOC</t>
  </si>
  <si>
    <t>COPPER BOLD NIAGARA WH</t>
  </si>
  <si>
    <t>FORTY CREEK CREAM LIQUEUR</t>
  </si>
  <si>
    <t>MEUKOW COGNAC VSOP</t>
  </si>
  <si>
    <t>ZONIN CUVEE 1821 BRUT PROS DOC</t>
  </si>
  <si>
    <t>ARBOR MIST PINK RASP MOSCATO</t>
  </si>
  <si>
    <t>ROCKY MOUNTAIN STRONG 6/355C</t>
  </si>
  <si>
    <t>CAPTAIN MORGAN SPICED RUM PET</t>
  </si>
  <si>
    <t>CIROC PEACH VODKA</t>
  </si>
  <si>
    <t>CAPTAIN MORGAN GOLD RUM ADD ON</t>
  </si>
  <si>
    <t>ABERLOUR 12 YO SCOTCH</t>
  </si>
  <si>
    <t>CAMPO VIEJO TEMPRANILLO DOC</t>
  </si>
  <si>
    <t>BLACKSMITH CAB SAUV</t>
  </si>
  <si>
    <t>POST HOUSE BLACK MAIL MERLOT</t>
  </si>
  <si>
    <t>CASILLERO DEL DIABLO PIGR DO</t>
  </si>
  <si>
    <t>MALIBU BLACK RUM LIQUEUR ADDON</t>
  </si>
  <si>
    <t>BODACIOUS SMOOTH WHITE</t>
  </si>
  <si>
    <t>BODACIOUS SMOOTH RED</t>
  </si>
  <si>
    <t>OYSTER BAY PINOT GRIGIO</t>
  </si>
  <si>
    <t>BONESHAKER UNFILTERED IPA 473C</t>
  </si>
  <si>
    <t>TULLIBARDINE 225 SAUT CS SC WH</t>
  </si>
  <si>
    <t>FARMERY PREMIUM LAGER 8/473C</t>
  </si>
  <si>
    <t>FARMERY ESTATE BREWERY</t>
  </si>
  <si>
    <t>FARMERY PREMIUM LAGER 473C</t>
  </si>
  <si>
    <t>CHIANTI CLASSICO RIS DOCG</t>
  </si>
  <si>
    <t>BRUGAL ANEJO RUM</t>
  </si>
  <si>
    <t>LA VIEILLE FERME ROSE AC</t>
  </si>
  <si>
    <t>LA FIOLE COTES DU RHONE AOC</t>
  </si>
  <si>
    <t>COORS ORIGINAL 473C</t>
  </si>
  <si>
    <t>VILLA CONCHI CAVA BRUT SEL DO</t>
  </si>
  <si>
    <t>JP WISERS VANILLA WHISKY</t>
  </si>
  <si>
    <t>Canadian Flavoured Whisky</t>
  </si>
  <si>
    <t>BOMBAY SAPPHIRE EAST DRY GIN</t>
  </si>
  <si>
    <t>PASTIS DE MARSEILLE 45 LIQUEUR</t>
  </si>
  <si>
    <t>Licorice/Anise</t>
  </si>
  <si>
    <t>PORTAGE AND MAIN IPA 473C</t>
  </si>
  <si>
    <t>J T PROP SEL PINOT GRIGIO CASK</t>
  </si>
  <si>
    <t>J T PROP SEL SHIRAZ CASK</t>
  </si>
  <si>
    <t>MARTINI PROSECCO DOC</t>
  </si>
  <si>
    <t>WG NO 99 CHARDONNAY VQA</t>
  </si>
  <si>
    <t>BREE RIESLING PFALZ QBA</t>
  </si>
  <si>
    <t>ORIGINAL 16 COPPER ALE 4/473C</t>
  </si>
  <si>
    <t>B&amp;B LIQUEUR</t>
  </si>
  <si>
    <t>GRAN CENTENARIO REPO TEQUILA</t>
  </si>
  <si>
    <t>MONEMVASIA AGIORGITIKO RED</t>
  </si>
  <si>
    <t>MANDI INTERNATIONAL</t>
  </si>
  <si>
    <t>CASILLERO DIABLO DEVIL'S RED</t>
  </si>
  <si>
    <t>1865 SINGLE VINEYARD CARM</t>
  </si>
  <si>
    <t>BENJAMIN BRIDGE NOVA 7</t>
  </si>
  <si>
    <t>CRUSH IMPORTS</t>
  </si>
  <si>
    <t>BANFI ASKA BOLGH ROSSO DOC</t>
  </si>
  <si>
    <t>INCEPTION DEEP LAYERED RED</t>
  </si>
  <si>
    <t>COW'S CORNER GREN/SHZ/MATARO</t>
  </si>
  <si>
    <t>EPIPHANY SHIRAZ</t>
  </si>
  <si>
    <t>ROSSO DI MONTALCINO DOC</t>
  </si>
  <si>
    <t>LAMBS BLACK SHEEP SP RUM ADDON</t>
  </si>
  <si>
    <t>CIROC RED BERRY VODKA</t>
  </si>
  <si>
    <t>MONASTERIO DE LAS VINAS RES DO</t>
  </si>
  <si>
    <t>CHRISTOPHER STEWART WINE &amp; SPIRITS INC.</t>
  </si>
  <si>
    <t>MONASTERIO DE LAS VINAS GR RES</t>
  </si>
  <si>
    <t>CHATEAU TOUR BAYARD AOC</t>
  </si>
  <si>
    <t>19 CRIMES SHZ/GREN/MATARO</t>
  </si>
  <si>
    <t>DIRECTOR'S CUT CAB SAUV</t>
  </si>
  <si>
    <t>YELLOW TAIL BIG BOLD RED</t>
  </si>
  <si>
    <t>ALFREDO DRIED GRAPE SHIRAZ</t>
  </si>
  <si>
    <t>KETEL ONE VODKA</t>
  </si>
  <si>
    <t>TANQUERAY RANGPUR LIME GIN</t>
  </si>
  <si>
    <t>WHISTLER WINTER DUNKEL 650B</t>
  </si>
  <si>
    <t>FOLONARI PINK PINOT GRIGIO</t>
  </si>
  <si>
    <t>ORIGINAL 16 COPPER ALE 15/355C</t>
  </si>
  <si>
    <t>BLACK CELLAR BLEND13 MALB/MER</t>
  </si>
  <si>
    <t>BLACK CELLAR BLEND 19 SHZ/CAB</t>
  </si>
  <si>
    <t>BLACK CELLAR BLEND11 PIGR</t>
  </si>
  <si>
    <t>DODGY THE DILEMMA</t>
  </si>
  <si>
    <t>SANDHILL CABERNET MERLOT VQA</t>
  </si>
  <si>
    <t>RADIO BOKA TEMPRANILLO CASK</t>
  </si>
  <si>
    <t>INNIS&amp;GUNN ORIGINAL 500C</t>
  </si>
  <si>
    <t>INNIS&amp;GUNN LAGER 500C</t>
  </si>
  <si>
    <t>KNOB CREEK SMOKED MAPLE WH</t>
  </si>
  <si>
    <t>American Flavoured Whiskey</t>
  </si>
  <si>
    <t>SMIRNOFF ICE LT BLK CH&amp; 4/355C</t>
  </si>
  <si>
    <t>Seltzers</t>
  </si>
  <si>
    <t>MOTT'S CLAM CAESAR EX SP 458C</t>
  </si>
  <si>
    <t>PELHAM SCHOOL CAB/MERL VQA</t>
  </si>
  <si>
    <t>CARNIVOR CAB SAUVIGNON</t>
  </si>
  <si>
    <t>CABOT TRAIL MAPLE WHISKY</t>
  </si>
  <si>
    <t>CHATEAU RECOUGNE ROUGE AOC</t>
  </si>
  <si>
    <t>WG THE GREAT RED VQA</t>
  </si>
  <si>
    <t>LOT NO 40 SINGLE COPPER POT WH</t>
  </si>
  <si>
    <t>GLENMORANGIE EX RARE 18 YO SC</t>
  </si>
  <si>
    <t>APOTHIC DARK</t>
  </si>
  <si>
    <t>NINETY 5YR OLD CND RYE WHISKY</t>
  </si>
  <si>
    <t>AUCHENTOSHAN AM OAK SGLMALT SC</t>
  </si>
  <si>
    <t>THE KRAKEN BLACK SPICED RUM</t>
  </si>
  <si>
    <t>KIM CRAWFORD SAUVIGNON BLANC</t>
  </si>
  <si>
    <t>BOTTEGA GOLD BRUT DOC</t>
  </si>
  <si>
    <t>GRAHAM'S 20 YO TAWNY PORT</t>
  </si>
  <si>
    <t>TWISTED SHOTZ SHOT BOX 12/30</t>
  </si>
  <si>
    <t>SLEEMAN ORIGINAL LAG 8/355C</t>
  </si>
  <si>
    <t>SLEEMAN BREWERIES LTD.</t>
  </si>
  <si>
    <t>YELLOW TAIL SANGRIA</t>
  </si>
  <si>
    <t>ESPOLON TEQUILA BLANCO</t>
  </si>
  <si>
    <t>BOLLA VALPOLICELLA CL DOC</t>
  </si>
  <si>
    <t>ESPOLON TEQUILA REPOSADO</t>
  </si>
  <si>
    <t>JP AZEITAO RED</t>
  </si>
  <si>
    <t>ARBOR MIST PEACH MOSCATO</t>
  </si>
  <si>
    <t>WATERLOO GRAPEFRUIT RADLER473C</t>
  </si>
  <si>
    <t>J T RESERVE RSL/GWZ VQA</t>
  </si>
  <si>
    <t>CASAMIGOS REPOSADO TEQUILA</t>
  </si>
  <si>
    <t>CASAMIGOS BLANCO TEQUILA</t>
  </si>
  <si>
    <t>GIRLS' NIGHT OUT SANGRIA</t>
  </si>
  <si>
    <t>ORIGINAL 16 MIXER PACK 12/355C</t>
  </si>
  <si>
    <t>SANDHILL SYRAH VQA</t>
  </si>
  <si>
    <t>WPG BLUEBOMB BI1930SB/RSL VQA</t>
  </si>
  <si>
    <t>WPG BLUEBOMB BIN1930CAB/MERVQA</t>
  </si>
  <si>
    <t>LANGMEIL HANGIN SNAKES SHIRAZ</t>
  </si>
  <si>
    <t>WPG BLUEBOMBER PRV RES CAB VQA</t>
  </si>
  <si>
    <t>HUSSONG'S REPOSADO TEQUILA</t>
  </si>
  <si>
    <t>FIREBALL CINNAMON WH LIQ PET</t>
  </si>
  <si>
    <t>JIM BEAM KENTUCKY BOURBON WH</t>
  </si>
  <si>
    <t>Bourbon Whiskey</t>
  </si>
  <si>
    <t>MOUNT GAY ECLIPSE RUM</t>
  </si>
  <si>
    <t>CAT BOTTLE RED RIESLING QBA</t>
  </si>
  <si>
    <t>SCOTT BARLEY CLASSIC LADDIE SC</t>
  </si>
  <si>
    <t>KOZEL BEER 500C</t>
  </si>
  <si>
    <t>PERONI NASTRO AZZURRO 500C</t>
  </si>
  <si>
    <t>CANADIAN CLUB 100% RYE WHISKY</t>
  </si>
  <si>
    <t>THE BOTANIST GIN</t>
  </si>
  <si>
    <t>KIM CRAWFORD SOUTH ISLAND PINO</t>
  </si>
  <si>
    <t>KIM CRAWFORD UNOAKED CHARD</t>
  </si>
  <si>
    <t>RUFFINO CHIANTI DOCG</t>
  </si>
  <si>
    <t>RUFFINO ORVIETO CLASSICO DOC</t>
  </si>
  <si>
    <t>RUFFINO CHIA CL DUC RIS DOCG</t>
  </si>
  <si>
    <t>KIM CRAWFORD PINOT GRIGIO</t>
  </si>
  <si>
    <t>STOLI VODKA</t>
  </si>
  <si>
    <t>JOEL GOTT OREGON PINO</t>
  </si>
  <si>
    <t>MENAGE A TROIS MIDNIGHT RED</t>
  </si>
  <si>
    <t>SAILOR JERRY SP NV RUM FOC GT</t>
  </si>
  <si>
    <t>EGO GORU DO RED</t>
  </si>
  <si>
    <t>ALEX KEITH'S IPA 473C</t>
  </si>
  <si>
    <t>CUVEE CATHARINE BRUT VQA</t>
  </si>
  <si>
    <t>LABATT BLUE 740C</t>
  </si>
  <si>
    <t>LABATT EXTRA DRY 740C</t>
  </si>
  <si>
    <t>FOSS MARAI STRADA DI GUIA PROS</t>
  </si>
  <si>
    <t>DR MCGILLICUDDY PEACH LIQ</t>
  </si>
  <si>
    <t>GLENMORANGIE LASANTA SCOTCH</t>
  </si>
  <si>
    <t>HORNITOS PLATA TEQUILA</t>
  </si>
  <si>
    <t>ARTAS PRIMITIVO SALENTO IGT</t>
  </si>
  <si>
    <t>SECONDO MARCO VALP RIP CL SUP</t>
  </si>
  <si>
    <t>LOAMANIC WINE AND SPIRITS CORPORATION</t>
  </si>
  <si>
    <t>ACINATICO VALP RIP CL SUP DOC</t>
  </si>
  <si>
    <t>ROOT 1 CARMENERE</t>
  </si>
  <si>
    <t>CONQUISTA OAK CASK MALBEC IP</t>
  </si>
  <si>
    <t>CH DES CHARMES VID ICEWINE VQA</t>
  </si>
  <si>
    <t>Vidal</t>
  </si>
  <si>
    <t>BERINGER QUANTUM</t>
  </si>
  <si>
    <t>FRULI STRAWBERRY ALE 330B</t>
  </si>
  <si>
    <t>VINTAGE INK REBEL RED VQA</t>
  </si>
  <si>
    <t>BLACK CELLAR BLEND 9 CAB SAUV</t>
  </si>
  <si>
    <t>GROWLER SCREW CAPS</t>
  </si>
  <si>
    <t>RICHARDS PACKAGING INC.</t>
  </si>
  <si>
    <t>SUMAC PRIV RES CAB/MERL VQA</t>
  </si>
  <si>
    <t>BUDWEISER 473C</t>
  </si>
  <si>
    <t>BUD LIGHT 473C</t>
  </si>
  <si>
    <t>THE CROSSINGS PINOT NOIR</t>
  </si>
  <si>
    <t>CHROME CORKSCREW (TF 679)</t>
  </si>
  <si>
    <t>Bar Accessories</t>
  </si>
  <si>
    <t>TRUE FABRICATIONS</t>
  </si>
  <si>
    <t>STEM SPRING CHARMS (TF 2390)</t>
  </si>
  <si>
    <t>VACUUM PUMP &amp; STOPPER(TF 2321)</t>
  </si>
  <si>
    <t>Stoppers</t>
  </si>
  <si>
    <t>DR L GRAY SLATE RIES</t>
  </si>
  <si>
    <t>BAROSSA VALLEY EST CAB SAUV</t>
  </si>
  <si>
    <t>TRIO JIGGER (TF 3070R)</t>
  </si>
  <si>
    <t>RAFAEL VALP CLASSICO SUP DOC</t>
  </si>
  <si>
    <t>NIPOZZANO VECCHIEVITI CHIA RIS</t>
  </si>
  <si>
    <t>TRAPICHE RESERVE PINOT GRIGIO</t>
  </si>
  <si>
    <t>TRAPICHE RES MALBEC 3L CSK</t>
  </si>
  <si>
    <t>ROOT 1 SAUVIGNON BLANC</t>
  </si>
  <si>
    <t>TRALCETTO MONTE D'ABRUZZO</t>
  </si>
  <si>
    <t>CROWN ROYAL APPLE WHISKY</t>
  </si>
  <si>
    <t>SABLES D'AZUR ROSE</t>
  </si>
  <si>
    <t>FG ROUGE CDN RED LAG 473C</t>
  </si>
  <si>
    <t>ANGRY ORCH CRSP APPLE 19.5 KEG</t>
  </si>
  <si>
    <t>Cider-Apple</t>
  </si>
  <si>
    <t>SINGLETON OF DUFFTOWN 12YO SC</t>
  </si>
  <si>
    <t>VILLA MARIA PRI BIN PINOT GRIS</t>
  </si>
  <si>
    <t>CRAIGELLACHIE 13YO SM SC</t>
  </si>
  <si>
    <t>ABERFELDY 21 YO SCOTCH</t>
  </si>
  <si>
    <t>GREY GOOSE VODKA</t>
  </si>
  <si>
    <t>BOODLES BRITISH GIN</t>
  </si>
  <si>
    <t>PRUGNETO SANGIOVESE SUP</t>
  </si>
  <si>
    <t>BUFFALO TRACE BOURBON CR LIQ</t>
  </si>
  <si>
    <t>TANDUAY GOLD RUM</t>
  </si>
  <si>
    <t>BAILEYS SALTED CARAMEL LIQ</t>
  </si>
  <si>
    <t>MIONETTO PREST PROS DOC</t>
  </si>
  <si>
    <t>ENGLISH BAY PALE ALE 473C</t>
  </si>
  <si>
    <t>GIB LIONS WINTER ALE 473C</t>
  </si>
  <si>
    <t>TINCUP AMERICAN WHISKEY</t>
  </si>
  <si>
    <t>VINTAGE INK WICKED WH VQA</t>
  </si>
  <si>
    <t>CHLOE CHARDONNAY</t>
  </si>
  <si>
    <t>BLACK STALLION ESTATE CAB SAUV</t>
  </si>
  <si>
    <t>ASTORIA PROSECCO DOC</t>
  </si>
  <si>
    <t>THE BEACHHOUSE ROSE</t>
  </si>
  <si>
    <t>KWV CLASSIC COLLECT CAB SAUV</t>
  </si>
  <si>
    <t>RANSOM OLD TOM GIN</t>
  </si>
  <si>
    <t>BELLERUCHE ROSE AOC</t>
  </si>
  <si>
    <t>ANGRY ORCHARD CRISP APPLE 473C</t>
  </si>
  <si>
    <t>SNAPPLE SPIKED PEACH TEA 458C</t>
  </si>
  <si>
    <t>OKANAGAN GLACIER BRY2LPET</t>
  </si>
  <si>
    <t>Cider-Flavoured</t>
  </si>
  <si>
    <t>OKANAGAN BC CIDER SAMP 12/355C</t>
  </si>
  <si>
    <t>REV ORIGINAL 473B PET</t>
  </si>
  <si>
    <t>FORTY CREEK SPIKE HONEY WHISKY</t>
  </si>
  <si>
    <t>BURNT SHIP VIDAL ICEWINE VQA</t>
  </si>
  <si>
    <t>PONDVIEW ESTATE WINERY LTD</t>
  </si>
  <si>
    <t>BURNT SHIP BAY PINOT GRIGIO</t>
  </si>
  <si>
    <t>SPICEBOX SPICED CDN RYE WH</t>
  </si>
  <si>
    <t>SORTILEGE ORIGINAL WH</t>
  </si>
  <si>
    <t>GROWERS STRW RHUB CIDER 2L PET</t>
  </si>
  <si>
    <t>PAULANER HEFE WEISSBIER 500C</t>
  </si>
  <si>
    <t>SIMPLICITY WINES CANADA</t>
  </si>
  <si>
    <t>ERRAZURIZ ACONCAGUA ALTO CAB</t>
  </si>
  <si>
    <t>SAMUEL ADAMS BOSTON LAGER 473C</t>
  </si>
  <si>
    <t>SANTA JULIA MALBEC</t>
  </si>
  <si>
    <t>BUD LIGHT APPLE 12/355C</t>
  </si>
  <si>
    <t>MARTELL 300 VSOP MEDALL COGNAC</t>
  </si>
  <si>
    <t>TOMATIN 14 YO HLND SGLE SCOTCH</t>
  </si>
  <si>
    <t>GRAN SELLO TEMPRANILLO SYRAH</t>
  </si>
  <si>
    <t>PERIQUITA RESERVA</t>
  </si>
  <si>
    <t>PORTAL COLHEITA TINTO DOC</t>
  </si>
  <si>
    <t>MILLER LITE 24/355C</t>
  </si>
  <si>
    <t>MILLER LITE 15/355C</t>
  </si>
  <si>
    <t>MILLER LITE 473C</t>
  </si>
  <si>
    <t>GLENLIVET FOUNDERS RES SGLE SC</t>
  </si>
  <si>
    <t>MODELO ESPECIAL 12/355C</t>
  </si>
  <si>
    <t>ARDMORE HIGHLAND SGLE MALT SC</t>
  </si>
  <si>
    <t>PILLITTERI CARRETTO VIDAL VQA</t>
  </si>
  <si>
    <t>CORONA EXTRA BEER 18/330B</t>
  </si>
  <si>
    <t>CAIR TEMPRANILLO</t>
  </si>
  <si>
    <t>COORS ORIGINAL 24/355C</t>
  </si>
  <si>
    <t>1800 BLANCO TEQUILA</t>
  </si>
  <si>
    <t>SOL CERVEZA 12/330B</t>
  </si>
  <si>
    <t>CH TANUNDA GR BAROSSA CAB SAUV</t>
  </si>
  <si>
    <t>COPPER MOON SHIRAZ CASK</t>
  </si>
  <si>
    <t>COPPER MOON CABERNET SAUV CASK</t>
  </si>
  <si>
    <t>COPPER MOON PINOT GRIGIO CASK</t>
  </si>
  <si>
    <t>COPPER MOON MERLOT CASK</t>
  </si>
  <si>
    <t>COPPER MOON SAUV BLANC CASK</t>
  </si>
  <si>
    <t>COPPER MOON MALBEC CASK</t>
  </si>
  <si>
    <t>MARQUES DE RISCAL GRAN RESERVA</t>
  </si>
  <si>
    <t>LES JAMELLES PINOT NOIR</t>
  </si>
  <si>
    <t>6 PACK BEER CARRIER</t>
  </si>
  <si>
    <t>Community Support Program</t>
  </si>
  <si>
    <t>GRAPHIC PACKAGING INTERNATIONAL INC</t>
  </si>
  <si>
    <t>COPPER BOLD RESERVE WH ADD ON</t>
  </si>
  <si>
    <t>SULTANA GOLD BLONDE ALE 473C</t>
  </si>
  <si>
    <t>LAKE OF THE WOODS BREWING COMPANY</t>
  </si>
  <si>
    <t>LABATT BLUE DRY 740C</t>
  </si>
  <si>
    <t>ORACULO RIBERA DEL DUERO TEMP</t>
  </si>
  <si>
    <t>POST HOUSE MERRY WIDOW SHIRAZ</t>
  </si>
  <si>
    <t>NORTON PRIVADA</t>
  </si>
  <si>
    <t>UNO MALBEC</t>
  </si>
  <si>
    <t>CAPTAIN MORGAN FINE DK RUM PET</t>
  </si>
  <si>
    <t>SHO UNE JUNMAI DAI GINJO SAKE</t>
  </si>
  <si>
    <t>GRAND MARNIER CUV 1880 LIQUEUR</t>
  </si>
  <si>
    <t>DR MCGILL BTRSCTCH CARAMEL LIQ</t>
  </si>
  <si>
    <t>URZIGER WURZ RSL/KAB QMP</t>
  </si>
  <si>
    <t>BERONIA TEMPRANILLO DOC</t>
  </si>
  <si>
    <t>FORTY CREEK CREAM LIQ ADD ON</t>
  </si>
  <si>
    <t>OLD MILWAUKEE 8/355C</t>
  </si>
  <si>
    <t>COORS LIGHT 710C</t>
  </si>
  <si>
    <t>CASTELLO DE POGGIO MOSC D'ASTI</t>
  </si>
  <si>
    <t>LAKE SONOMA RRV CHARD</t>
  </si>
  <si>
    <t>BODACIOUS PINOT GRIGIO</t>
  </si>
  <si>
    <t>CHURCH BLOCK CAB SAUV/SHZ/MERL</t>
  </si>
  <si>
    <t>TRIVENTO GOLDEN RESERVE MALBEC</t>
  </si>
  <si>
    <t>BELLE GLOS DAIRYMAN PINOT NOIR</t>
  </si>
  <si>
    <t>BELLE GLOS CLARK &amp; TELE PINO</t>
  </si>
  <si>
    <t>VEUVE CLICQUOT RICH CHAMP</t>
  </si>
  <si>
    <t>CROWN ROYAL XO CANADIAN WHISKY</t>
  </si>
  <si>
    <t>HIBIKI HARMONY WHISKY</t>
  </si>
  <si>
    <t>International Other Whisk(e)y</t>
  </si>
  <si>
    <t>PENDERYN LEGEND SM WELSH WH</t>
  </si>
  <si>
    <t>ARDBEG UIGEADAIL ISLAY S M SC</t>
  </si>
  <si>
    <t>RAPITALA HUGONIS IGT</t>
  </si>
  <si>
    <t>KAIKEN ULTRA CAB SAUV</t>
  </si>
  <si>
    <t>KAIKEN ULTRA MALBEC</t>
  </si>
  <si>
    <t>FORGOTTEN LAKE BLUEBRY ALE473C</t>
  </si>
  <si>
    <t>RAZA PINOT GRIGIO</t>
  </si>
  <si>
    <t>ROOT 1 HERITAGE RED</t>
  </si>
  <si>
    <t>RAZA GRAN RESERVA MALBEC</t>
  </si>
  <si>
    <t>ACONCAGUA COSTA CHARDONNAY</t>
  </si>
  <si>
    <t>KONO PINOT GRIS</t>
  </si>
  <si>
    <t>GENTLEMANS COLLECTION CAB</t>
  </si>
  <si>
    <t>GOUGUENHEIM BUBBLE MALBEC</t>
  </si>
  <si>
    <t>MISTY COVE ESTATE SERIES PINO</t>
  </si>
  <si>
    <t>CARIB LAGER 330B</t>
  </si>
  <si>
    <t>LADY LOLA PINOT GRIGIO MOSCATO</t>
  </si>
  <si>
    <t>FARMERY BLONDE CPA 473C</t>
  </si>
  <si>
    <t>UNGAVA CANADIAN PREMIUM GIN</t>
  </si>
  <si>
    <t>FARMERY 4X4 PACK 8/473C</t>
  </si>
  <si>
    <t>DECOY SONOMA COUNTY CHARDONNAY</t>
  </si>
  <si>
    <t>MENAGE A TROIS SILK RED</t>
  </si>
  <si>
    <t>1924 DOUBLE BLACK LTD ED RED</t>
  </si>
  <si>
    <t>MOLSON BLACK ICE BEER 710C</t>
  </si>
  <si>
    <t>ROLLING ROCK 15/355C</t>
  </si>
  <si>
    <t>OLD MILWAUKEE LIGHT 15/355C</t>
  </si>
  <si>
    <t>TULI PINOT NOIR</t>
  </si>
  <si>
    <t>WHISPERING ANGEL ROSE</t>
  </si>
  <si>
    <t>LE POUSSIN ROSE</t>
  </si>
  <si>
    <t>BODACIOUS ROSE</t>
  </si>
  <si>
    <t>J T RESERVE CAB/SHIRAZ VQA</t>
  </si>
  <si>
    <t>J T PROP SEL RSL/GWZ CASK</t>
  </si>
  <si>
    <t>CIROC PINEAPPLE VODKA</t>
  </si>
  <si>
    <t>BLUE MOON ALE 473C</t>
  </si>
  <si>
    <t>BLUE MOON BLG WH ALE 12/355C</t>
  </si>
  <si>
    <t>DEWAR'S 12 YEAR OLD SCOTCH</t>
  </si>
  <si>
    <t>JINRO CHAMISUL CLASSIC SOJU</t>
  </si>
  <si>
    <t>Soju</t>
  </si>
  <si>
    <t>WOOREE TRADING LTD</t>
  </si>
  <si>
    <t>BONAVITA TINTO</t>
  </si>
  <si>
    <t>LAB OF PORTUGAL</t>
  </si>
  <si>
    <t>CAPTAIN MORG CARIB PNAPPLE RUM</t>
  </si>
  <si>
    <t>CAPTAIN MORG CARIB COCONUT RUM</t>
  </si>
  <si>
    <t>BAROSSA VALLEY EST GSM</t>
  </si>
  <si>
    <t>ROCK ANGEL CDP ROSE AC</t>
  </si>
  <si>
    <t>JERKFACE 9000 NW WHEAT ALE473C</t>
  </si>
  <si>
    <t>TAP &amp; RAIL BEVERAGE GROUP</t>
  </si>
  <si>
    <t>FREAKSHOW CAB SAUVIGNON</t>
  </si>
  <si>
    <t>FORTY CREEK SPIKE HON WH ADDON</t>
  </si>
  <si>
    <t>CABRIZ COLHEITA SELECIONADA RD</t>
  </si>
  <si>
    <t>SNAPPLE SP RASPCHERRY TEA 458C</t>
  </si>
  <si>
    <t>LOLA ROSE VQA</t>
  </si>
  <si>
    <t>HENRY OF PELHAM O V BACO VQA</t>
  </si>
  <si>
    <t>FONTANAFREDDA BAROLO DOCG</t>
  </si>
  <si>
    <t>DELIRIUM TREMENS 5L KEG</t>
  </si>
  <si>
    <t>ANGOSTURA ORANGE BITTERS</t>
  </si>
  <si>
    <t>Bitters</t>
  </si>
  <si>
    <t>ERDINGER ALKOHOLFREI 500B</t>
  </si>
  <si>
    <t>Dealcoholized</t>
  </si>
  <si>
    <t>General</t>
  </si>
  <si>
    <t>MCGUIGAN BLACK LABEL PIGR</t>
  </si>
  <si>
    <t>DONA PAULA ESTATE BLK EDITION</t>
  </si>
  <si>
    <t>JACOB'S CREEK SPARKL MOSC ROSE</t>
  </si>
  <si>
    <t>PINOT GRIGIO BLENDED IN CANADA</t>
  </si>
  <si>
    <t>FINLANDIA VODKA</t>
  </si>
  <si>
    <t>BOMBAY SAPPHIRE LONDON GIN</t>
  </si>
  <si>
    <t>DONINI MERLOT</t>
  </si>
  <si>
    <t>DONINI TREBBIANO/CHARD IGT</t>
  </si>
  <si>
    <t>OLD STYLE PILSNER 8/355C</t>
  </si>
  <si>
    <t>MILLER GENUINE DRAFT 24/355C</t>
  </si>
  <si>
    <t>BREWHOUSE PILSNER 8/355C</t>
  </si>
  <si>
    <t>BREWHOUSE PRIME 8/355C</t>
  </si>
  <si>
    <t>BREWHOUSE LIGHT 8/355C</t>
  </si>
  <si>
    <t>THE BEER WITH NO NAME 473C</t>
  </si>
  <si>
    <t>GIBSONS FINEST BOLD 8 YO WH</t>
  </si>
  <si>
    <t>LAGAVULIN 8 YO ISLAY SCOTCH</t>
  </si>
  <si>
    <t>LANDSHARK PREMIUM LAGER 473C</t>
  </si>
  <si>
    <t>GLEN MORAY PORT CASK SCOTCH</t>
  </si>
  <si>
    <t>ROYAL RESERVE WHISKY ADD ON</t>
  </si>
  <si>
    <t>JOSE CUERVO TRAD SILVERTEQ</t>
  </si>
  <si>
    <t>MODELO ESPECIAL 355B</t>
  </si>
  <si>
    <t>SPICEBOX GINGERBREAD WHISKY</t>
  </si>
  <si>
    <t>MOOSEHEAD RADLER 12/355C</t>
  </si>
  <si>
    <t>LUXARDO MARASCHINO LIQUEUR</t>
  </si>
  <si>
    <t>Cherry</t>
  </si>
  <si>
    <t>TRIPLE BOGEY PREM LAGER 473C</t>
  </si>
  <si>
    <t>GLENLIVET FOUNDERS RESERVE SC</t>
  </si>
  <si>
    <t>ABERFELDY 16 YO SCOTCH</t>
  </si>
  <si>
    <t>GROWLER BTL VOUCHER 1890 ML</t>
  </si>
  <si>
    <t>JUNO PINOTAGE FTC</t>
  </si>
  <si>
    <t>VALDIVIESO SGLE VNYD CARM DO</t>
  </si>
  <si>
    <t>PHILLIPS BLUE BUCK ALE 473C</t>
  </si>
  <si>
    <t>CANVASBACK CABERNET SAUVIGNON</t>
  </si>
  <si>
    <t>RANSACK UNIVERSE HEM IPA 473C</t>
  </si>
  <si>
    <t>SLEEMAN ORIGINAL LAGER24/355 C</t>
  </si>
  <si>
    <t>BECK'S NON ALCOHOLIC BEER 330B</t>
  </si>
  <si>
    <t>GREAT WESTERN RADLER 12/355C</t>
  </si>
  <si>
    <t>LAMBS SPICED RUM ADD ON</t>
  </si>
  <si>
    <t>CODORNIU CLASICO BRUT 3/200ML</t>
  </si>
  <si>
    <t>MONTESODI CASTELLO NIPOZZANO</t>
  </si>
  <si>
    <t>STIEGL RADLER GRAPEFRUIT 330B</t>
  </si>
  <si>
    <t>ALBERTA SPRINGS VINTAGE RYE WH</t>
  </si>
  <si>
    <t>ICEBOX BLACK RUSS LIQ PET</t>
  </si>
  <si>
    <t>MOLSON DRY 8/355C</t>
  </si>
  <si>
    <t>FARMERY PINK LEMONALE 6/355C</t>
  </si>
  <si>
    <t>BLUE MOON WHITE ALE 12/341B</t>
  </si>
  <si>
    <t>DODGY SELLICK FOOTHILLS SHZ</t>
  </si>
  <si>
    <t>CRYSTAL HEAD VODKA ADD ON</t>
  </si>
  <si>
    <t>TOMATIN LEGACY HLND SM SC WH</t>
  </si>
  <si>
    <t>SKYY INFUSIONS WILD STWBRY VOD</t>
  </si>
  <si>
    <t>SPICEBOX PUMPKIN WHISKY</t>
  </si>
  <si>
    <t>KOKANEE LAGER 740C</t>
  </si>
  <si>
    <t>PABST BLUE RIBBON 8/355C</t>
  </si>
  <si>
    <t>HO HO HO HOLIDAY BAG (TF 4630)</t>
  </si>
  <si>
    <t>Reusable Bags</t>
  </si>
  <si>
    <t>KRAFT SWEATER GIFTBAG (TF4849)</t>
  </si>
  <si>
    <t>BUD LIGHT LIME 12/341B</t>
  </si>
  <si>
    <t>JP WISERS APPLE WHISKY</t>
  </si>
  <si>
    <t>VILLA CONCHI CAVA BRUT ROSE DO</t>
  </si>
  <si>
    <t>CHATEAU DE RICAUD AOC</t>
  </si>
  <si>
    <t>BOLLA LA ORIGINI AMARONE</t>
  </si>
  <si>
    <t>YELLOW SPOT IRISH WHISKEY</t>
  </si>
  <si>
    <t>Irish Pot Still Whiskey</t>
  </si>
  <si>
    <t>PABST BLUE RIBBON 473C</t>
  </si>
  <si>
    <t>REDBREAST LUSTAU ED IRISH WH</t>
  </si>
  <si>
    <t>CAPTAIN MORG PNAPPLE RUM ADDON</t>
  </si>
  <si>
    <t>CAPTAIN MORG COCONUT RUM ADDON</t>
  </si>
  <si>
    <t>SKYY VODKA ADD ON</t>
  </si>
  <si>
    <t>WHAT THE HELLES LAGER 473C</t>
  </si>
  <si>
    <t>TORQUE BREWING</t>
  </si>
  <si>
    <t>THE WITTY BELGIAN 473C</t>
  </si>
  <si>
    <t>RED LINE IPA 473C</t>
  </si>
  <si>
    <t>WITCHING HR DARK PUMP ALE 473C</t>
  </si>
  <si>
    <t>JAMESON BLACK BARREL WHISKY</t>
  </si>
  <si>
    <t>RUFFINO DUCALE ORO CHI CL DOCG</t>
  </si>
  <si>
    <t>BODACIOUS CABERNET SAUVIGNON</t>
  </si>
  <si>
    <t>BEAL VNYD CABERNET ICEWINE VQA</t>
  </si>
  <si>
    <t>PENINSULA RIDGE ESTATES WINERY</t>
  </si>
  <si>
    <t>BLACK LABEL LAGER 8/355C</t>
  </si>
  <si>
    <t>PIKE CREEK DBL BARREL WHISKY</t>
  </si>
  <si>
    <t>WHAT THE HELLES LAGER 12/355 C</t>
  </si>
  <si>
    <t>LE DIFESE</t>
  </si>
  <si>
    <t>LOW FIREHOUSE BROWN ALE 473C</t>
  </si>
  <si>
    <t>JP WISERS HOPPED WHISKY ADD ON</t>
  </si>
  <si>
    <t>BENJAMIN BRIDGE CLASSIQUE NV</t>
  </si>
  <si>
    <t>LES JAMELLES MERLOT</t>
  </si>
  <si>
    <t>LAPHROAIG SELECT SGLE MALT SC</t>
  </si>
  <si>
    <t>CH MONTLABERT GRAND CRU AC</t>
  </si>
  <si>
    <t>SANDEMAN 20 YO TAWNY PORT</t>
  </si>
  <si>
    <t>CORUBA DELUXE DARK RUM</t>
  </si>
  <si>
    <t>HOPE'S END RED BLEND</t>
  </si>
  <si>
    <t>19 CRIMES THE WARDEN RED</t>
  </si>
  <si>
    <t>FRONTERA AFTER MIDNIGHT RED</t>
  </si>
  <si>
    <t>GATO NEGRO CAB SAUV CASK</t>
  </si>
  <si>
    <t>THE BLEND COLLECTION RED</t>
  </si>
  <si>
    <t>FARMERY BL CDN PALE ALE 6/355C</t>
  </si>
  <si>
    <t>FARMERY PREMIUM LAGER 6/355C</t>
  </si>
  <si>
    <t>AVERBODE BELGIAN ALE 330B</t>
  </si>
  <si>
    <t>ANIMUS RED DOC</t>
  </si>
  <si>
    <t>CONUNDRUM RED</t>
  </si>
  <si>
    <t>JOSH CELLARS CHARDONNAY</t>
  </si>
  <si>
    <t>TWISTED TEA HARD ICED 5L BIB</t>
  </si>
  <si>
    <t>BREE PINOT NOIR ROSE</t>
  </si>
  <si>
    <t>S DE LA SABLETTE ROSE AOC</t>
  </si>
  <si>
    <t>OYSTER BAY ROSE</t>
  </si>
  <si>
    <t>TALL GRASS VODKA</t>
  </si>
  <si>
    <t>CAPITAL K DISTILLERY INC</t>
  </si>
  <si>
    <t>SLEEMAN CLEAR 2.0 8/355C</t>
  </si>
  <si>
    <t>SAN MIGUEL LAGER 330B</t>
  </si>
  <si>
    <t>SAN MIG RED HORSE</t>
  </si>
  <si>
    <t>GERARD BERTRAND TERROIR RED</t>
  </si>
  <si>
    <t>RADIO BOKA SUMMER SANGRIA</t>
  </si>
  <si>
    <t>SULTANA GOLD NA BL ALE 8/473C</t>
  </si>
  <si>
    <t>BUMBU RUM</t>
  </si>
  <si>
    <t>OROFINO BELEZA RED BL VQA</t>
  </si>
  <si>
    <t>FORTY CREEK B SEL WH PET ADDON</t>
  </si>
  <si>
    <t>POPLAR GROVE MERLOT VQA</t>
  </si>
  <si>
    <t>TALL GRASS GIN</t>
  </si>
  <si>
    <t>SMIRNOFF ICE LIFEPTY12/355C</t>
  </si>
  <si>
    <t>SMIRNOFF ICE RASPBERRY 6/355C</t>
  </si>
  <si>
    <t>MOTT'S CLAM CAES PKLDBEAN 458C</t>
  </si>
  <si>
    <t>SNAPPLE SPIKED STRAW KIWI 458C</t>
  </si>
  <si>
    <t>D'ONT POKE BEAR RED VQA</t>
  </si>
  <si>
    <t>D'ONT POKE BEAR WHITE VQA</t>
  </si>
  <si>
    <t>LAKEVIEW CELL VID ICEWINE VQA</t>
  </si>
  <si>
    <t>PUMP HOUSE CRAFTY RADLER 473C</t>
  </si>
  <si>
    <t>SHRUGGING DOCTOR UPPSALA MEAD</t>
  </si>
  <si>
    <t>SHRUGGING DOCTOR BREWING COMPANY LTD</t>
  </si>
  <si>
    <t>HAVANA CLUB ANEJO 3 ANOS ADDON</t>
  </si>
  <si>
    <t>UNO CABERNET SAUVIGNON</t>
  </si>
  <si>
    <t>ADUENTUS CLASSIC RED</t>
  </si>
  <si>
    <t>JACOB'S CREEK DOTS PIGR</t>
  </si>
  <si>
    <t>SILENT SAM VODKA PET</t>
  </si>
  <si>
    <t>MONIER DE LA SIZERANNE HERM</t>
  </si>
  <si>
    <t>BLACK BOX CAB SAUVIGNON TETRA</t>
  </si>
  <si>
    <t>FARMERY ROBBIE SCOTCH ALE 473C</t>
  </si>
  <si>
    <t>ACQUESI ROSATO BRUT DOC</t>
  </si>
  <si>
    <t>BEAU BONHOMME MONASTRELL</t>
  </si>
  <si>
    <t>H3 RED BLEND</t>
  </si>
  <si>
    <t>SP SUNSETTER PCH WH ALE6/355C</t>
  </si>
  <si>
    <t>CUNE CRIANZA DOC</t>
  </si>
  <si>
    <t>JUICY ASS IPA 473C</t>
  </si>
  <si>
    <t>49TH PARALLEL GROUP INC</t>
  </si>
  <si>
    <t>OKANAGAN CRISP APPLE CIDER20LK</t>
  </si>
  <si>
    <t>LAKESIDE KOLSCH 473C</t>
  </si>
  <si>
    <t>1000 STORIES ZINFANDEL</t>
  </si>
  <si>
    <t>THOMAS GOSS SHIRAZ</t>
  </si>
  <si>
    <t>THE DELF GROUP</t>
  </si>
  <si>
    <t>BOTTEGA ROSE GOLD</t>
  </si>
  <si>
    <t>CRACKING BLACK SHIRAZ</t>
  </si>
  <si>
    <t>BOTTEGA GOLD PROSECCO</t>
  </si>
  <si>
    <t>CHATEAUNEUF DU PAPE RG AC</t>
  </si>
  <si>
    <t>HORNITOS REPOSADO TEQ</t>
  </si>
  <si>
    <t>JUICY DOUBLE IPA 473C</t>
  </si>
  <si>
    <t>SANTA EMA BARRELL RES CAB/MER</t>
  </si>
  <si>
    <t>OH WHAT FUN HLIDAY BAG(TF4673)</t>
  </si>
  <si>
    <t>HOLLY BERRY BAG (TF4596)</t>
  </si>
  <si>
    <t>TWO OCEANS SAUVIGNON BL CASK</t>
  </si>
  <si>
    <t>ZUCCARDI CONCRETO MALBEC</t>
  </si>
  <si>
    <t>NAKED GRAPE PINOT GRIGIO CASK</t>
  </si>
  <si>
    <t>NAKED GRAPE SHIRAZ CASK</t>
  </si>
  <si>
    <t>MICHELOB ULTRA SLEEK 24/355C</t>
  </si>
  <si>
    <t>DUNAVAR CHARDONNAY</t>
  </si>
  <si>
    <t>STEAM WHISTLE PILSNER 473C</t>
  </si>
  <si>
    <t>CULMINA R&amp;D GOLDEN MILE VQA</t>
  </si>
  <si>
    <t>ABSOLUT LIME VODKA</t>
  </si>
  <si>
    <t>STARLING CASTLE GLUHWEIN</t>
  </si>
  <si>
    <t>AVERBODE GP</t>
  </si>
  <si>
    <t>TWISTED SHOTZ CHOCCREAM 4/30ML</t>
  </si>
  <si>
    <t>GRAND SUD CHARDONNAY</t>
  </si>
  <si>
    <t>GRAND SUD MERLOT VDP</t>
  </si>
  <si>
    <t>SUNTORY TOKI WHISKY</t>
  </si>
  <si>
    <t>GUINNESS HOP HOUSE 13 LAG 500C</t>
  </si>
  <si>
    <t>SANDEMAN RUBY PORT</t>
  </si>
  <si>
    <t>CRUDO CATARRATTO ZIB ORG</t>
  </si>
  <si>
    <t>FLOR DE CANA BLK LBL 5YO RUM</t>
  </si>
  <si>
    <t>FLOR DE CANA GRAND RES 7 RUM</t>
  </si>
  <si>
    <t>FLOR DE CANA CENT 12 AMB RUM</t>
  </si>
  <si>
    <t>CENTENARIO SINGLE EST 18YO RUM</t>
  </si>
  <si>
    <t>ICEBERG VODKA</t>
  </si>
  <si>
    <t>ANGRY ORCHARD CRISP APPCID355B</t>
  </si>
  <si>
    <t>CASAMIGOS ANEJO TEQUILA</t>
  </si>
  <si>
    <t>SHRUGGING DOCTOR CRANBERRYWINE</t>
  </si>
  <si>
    <t>VINTAGE INK WH BAR AGED RD VQA</t>
  </si>
  <si>
    <t>GLENFIDDICH PROJECT XX SCOTCH</t>
  </si>
  <si>
    <t>MACALLAN DOUBLE CASK 12 YO SC</t>
  </si>
  <si>
    <t>PRAIRIE MOON SASK HONEY WINE</t>
  </si>
  <si>
    <t>BEE BOYZZ WINERY AND MEADERY</t>
  </si>
  <si>
    <t>FILTHY DIRTY IPA 473C</t>
  </si>
  <si>
    <t>EMPRESS 1908 GIN</t>
  </si>
  <si>
    <t>MACIEIRA ROYAL SPIRIT BRANDY</t>
  </si>
  <si>
    <t>WAYNE GRETZKY RED CASK WHISKY</t>
  </si>
  <si>
    <t>TALL GRASS DILL PICKLE VODKA</t>
  </si>
  <si>
    <t>CH CANON GAFFELIERE 2016</t>
  </si>
  <si>
    <t>BAILEYS ALMANDE LIQUOR ADD ON</t>
  </si>
  <si>
    <t>COPPER POT RESERVE WH ADD ON</t>
  </si>
  <si>
    <t>JP WISERS APPLE WHISKY ADDON</t>
  </si>
  <si>
    <t>SMIRNOFF SOURCED ORNGVOD ADDON</t>
  </si>
  <si>
    <t>BACARDI BLACK RUM</t>
  </si>
  <si>
    <t>CAPTAIN MORGAN WT SPCRUM ADDON</t>
  </si>
  <si>
    <t>SMIRNOFF SOURCED CRAN APPADDON</t>
  </si>
  <si>
    <t>CROWN R NORTH HARV RYE ADDON</t>
  </si>
  <si>
    <t>SMIRNOFF SOURCEDGRPFR VODADDON</t>
  </si>
  <si>
    <t>AALBORG TAFFEL AKVAVIT</t>
  </si>
  <si>
    <t>Miscellaneous Spirit</t>
  </si>
  <si>
    <t>LES FUMEES BLANCHES SABL</t>
  </si>
  <si>
    <t>MANGOZA GOSE 473C</t>
  </si>
  <si>
    <t>RIGBY BLUE HASKAP</t>
  </si>
  <si>
    <t>CAT BOTTLE SILVER RIESLING QBA</t>
  </si>
  <si>
    <t>LES FLEURS DU MAL BLANC</t>
  </si>
  <si>
    <t>AMARONE DELLA VALP CL DOCG</t>
  </si>
  <si>
    <t>LEBLON CACHACA RUM</t>
  </si>
  <si>
    <t>Rum - Other</t>
  </si>
  <si>
    <t>MONKEY SHOULDER BL MLT SCOTCH</t>
  </si>
  <si>
    <t>Blended Malt Whisky</t>
  </si>
  <si>
    <t>BAKER'S BOURBON WHISKEY</t>
  </si>
  <si>
    <t>MILLER LITE 12/341B</t>
  </si>
  <si>
    <t>MILLER LITE 24/341B</t>
  </si>
  <si>
    <t>MILLER HIGH LIFE LAGER 24/355C</t>
  </si>
  <si>
    <t>MILLER HIGH LIFE LAGER 15/355C</t>
  </si>
  <si>
    <t>MILLER HIGH LIFE LAGER 473C</t>
  </si>
  <si>
    <t>DELIRIUM TREMENS 750B</t>
  </si>
  <si>
    <t>SUPERSONIC PUPPY DREAMS 473C</t>
  </si>
  <si>
    <t>TYRCONNELL S M IRISH WHISKEY</t>
  </si>
  <si>
    <t>WAYNE GRETZKY CREAM LIQUOR</t>
  </si>
  <si>
    <t>JP WISERS TRI BAR RYE WHADD ON</t>
  </si>
  <si>
    <t>TRAPICHE GRAN MEDALLA CAB SAUV</t>
  </si>
  <si>
    <t>TRAPICHE GRAN MEDALLA MALBEC</t>
  </si>
  <si>
    <t>BODACIOUS SMOOTH WHITE CASK</t>
  </si>
  <si>
    <t>BODACIOUS SMOOTH RED CASK</t>
  </si>
  <si>
    <t>SHRUGGING DOCTOR APPL CIN MEAD</t>
  </si>
  <si>
    <t>ANNE BONNY PILSNER 473C</t>
  </si>
  <si>
    <t>CROWN ROYAL SALTED CARAMEL</t>
  </si>
  <si>
    <t>CASAS DEL BOSQUE RES PINO</t>
  </si>
  <si>
    <t>SLEEMAN CLEAR 2.0 15/355C</t>
  </si>
  <si>
    <t>LUCCARELLI PRIMITIVO IGT</t>
  </si>
  <si>
    <t>SANTA MARGH BRUT ROSE SPUM</t>
  </si>
  <si>
    <t>PALAS BAROLO</t>
  </si>
  <si>
    <t>ATLAS 12 EXTRA STRONG LAG 500C</t>
  </si>
  <si>
    <t>SENATORE PRIMITIVO</t>
  </si>
  <si>
    <t>LUCCARELLI IL BACCA OV PRIM</t>
  </si>
  <si>
    <t>SAN FELICE CHIANTI CLASSICO</t>
  </si>
  <si>
    <t>LUXARDO SAMBUCA DEI CESARI LIQ</t>
  </si>
  <si>
    <t>DEL BOSQUE GR RES CAB SAUV</t>
  </si>
  <si>
    <t>DIABLO DARK RED</t>
  </si>
  <si>
    <t>ORIGINAL 16 PRAIRIE WT 15/355C</t>
  </si>
  <si>
    <t>HAVANA CLUB 7 YO RUM ADD ON</t>
  </si>
  <si>
    <t>STAVE&amp;STEEL BOURB BAR AGED CAB</t>
  </si>
  <si>
    <t>MOOSEHEAD RADLER 473C</t>
  </si>
  <si>
    <t>FARMERY PIONEER HARVSTOUT473C</t>
  </si>
  <si>
    <t>FARMERY ENDLESS SUMMER LAG473C</t>
  </si>
  <si>
    <t>DALMORE 15YO SCOTCH</t>
  </si>
  <si>
    <t>FIREBALL CINNAMON WHISKY PET</t>
  </si>
  <si>
    <t>J.P. WISER'S 15YO CANADIAN WH</t>
  </si>
  <si>
    <t>TAKE IT TO THE GRAVE SHIRAZ</t>
  </si>
  <si>
    <t>LES FLEURS DU MAL CEVEN RS IGP</t>
  </si>
  <si>
    <t>NONSUCH OLD ALE X 750B</t>
  </si>
  <si>
    <t>NONSUCH BREWING CO</t>
  </si>
  <si>
    <t>LUCKY LAGER 24/355C</t>
  </si>
  <si>
    <t>NK MIP QUAM QWMT RIES ICE VQA</t>
  </si>
  <si>
    <t>LONGSHADOWS IPA 473C</t>
  </si>
  <si>
    <t>19 CRIMES UPRISING RED BLEND</t>
  </si>
  <si>
    <t>FARMERY LOCALISHIOUS IPA 473C</t>
  </si>
  <si>
    <t>CROWN ROYAL VANILLA WH ADDON</t>
  </si>
  <si>
    <t>CAZADORES BLANCO TEQUILA</t>
  </si>
  <si>
    <t>CORAZON ANEJO TEQUILA</t>
  </si>
  <si>
    <t>SMIRNOFF ICE BERRY BLAST 473C</t>
  </si>
  <si>
    <t>SMIRNOFF ICE 473C</t>
  </si>
  <si>
    <t>MOTT'S CLAM CAES THE WORKS458C</t>
  </si>
  <si>
    <t>HIRES ROOT BEER 473C</t>
  </si>
  <si>
    <t>SMIRNOFF BERRY BLAST VODKA</t>
  </si>
  <si>
    <t>NONSUCH BELGIAN STRONG ALE750B</t>
  </si>
  <si>
    <t>TWISTED TEA PEACH 6/355C</t>
  </si>
  <si>
    <t>VINTAGE INK PINOT GRIGIO VQA</t>
  </si>
  <si>
    <t>VINTAGE PINK INK VQA</t>
  </si>
  <si>
    <t>TRASH PANDA IPA 473C</t>
  </si>
  <si>
    <t>PETER LEHMANN THE BAROSSAN SHZ</t>
  </si>
  <si>
    <t>SHRUGGING DOCTOR RASPBRY WINE</t>
  </si>
  <si>
    <t>LE GRAND NOIR ROSE</t>
  </si>
  <si>
    <t>SANTA JULIA ORGANIC ROSE</t>
  </si>
  <si>
    <t>FAKE NEWS RUSSIAN IMP ST 500B</t>
  </si>
  <si>
    <t>THREE THIEVES CAB</t>
  </si>
  <si>
    <t>SISTER'S RUN OLD TEST CAB</t>
  </si>
  <si>
    <t>CABOT TRAIL MPL CRM LIQ ADDON</t>
  </si>
  <si>
    <t>CRACKED CANOE LIGHT LAGER 473C</t>
  </si>
  <si>
    <t>CALVADOS GRAND SOLAGE</t>
  </si>
  <si>
    <t>AVERNA AMARO SICILIAN LIQ</t>
  </si>
  <si>
    <t>TITO'S HANDMADE VODKA</t>
  </si>
  <si>
    <t>JOEL GOTT NAPA VALLEY CAB SAUV</t>
  </si>
  <si>
    <t>RUFFINO LUMINA PINOT GRIGIO</t>
  </si>
  <si>
    <t>MIKE'S HARD ICED TEA 12/355C</t>
  </si>
  <si>
    <t>BODACIOUS PINOT GRIGIO CASK</t>
  </si>
  <si>
    <t>STIEGL ZITRONE RADLER 500C</t>
  </si>
  <si>
    <t>STIEGL GRAPEFRUIT RADLER4/500C</t>
  </si>
  <si>
    <t>GRANDPAS SWEATER OAT ST 473C</t>
  </si>
  <si>
    <t>BARN HAMMER BREWING COMPANY</t>
  </si>
  <si>
    <t>LE SNEAK BELGIQUE WIT 473C</t>
  </si>
  <si>
    <t>SAT NIGHT LUMBERJACK DIPA 473C</t>
  </si>
  <si>
    <t>MICHELOB ULTRA 473C</t>
  </si>
  <si>
    <t>WOODFIRED HEATHCOTE SHIRAZ</t>
  </si>
  <si>
    <t>NO 3 LONDON DRY GIN</t>
  </si>
  <si>
    <t>FOLONARI PINOT GRIGIO CASK</t>
  </si>
  <si>
    <t>MICHELOB ULTRA 15/355C</t>
  </si>
  <si>
    <t>J T PROP SEL MALBEC CASK</t>
  </si>
  <si>
    <t>LEFT FIELD SAUV BLANC</t>
  </si>
  <si>
    <t>LONGSHOT CABERNET SAUVIGNON</t>
  </si>
  <si>
    <t>GRAY MONK ODYSSEY MERITAGE VQA</t>
  </si>
  <si>
    <t>LANDSHARK PREMIUM LAGER 355B</t>
  </si>
  <si>
    <t>GRIZZLY UNFILT WHEAT ALE 473C</t>
  </si>
  <si>
    <t>YUKON BREWING</t>
  </si>
  <si>
    <t>BLINDMAN NEW ENG PALE ALE 473C</t>
  </si>
  <si>
    <t>SW MASH UP TALL 8/473C</t>
  </si>
  <si>
    <t>WATERLOO RADLER SAMP PK 6/473C</t>
  </si>
  <si>
    <t>LABATT MAXIMUM ICE 473C</t>
  </si>
  <si>
    <t>HEINEKEN LAGER ZERO 6/330C</t>
  </si>
  <si>
    <t>FRONTERA PINOT GRIGIO</t>
  </si>
  <si>
    <t>NORTHERN LOGGER GOLDEN ALE473C</t>
  </si>
  <si>
    <t>COORS EDGE 12/355C</t>
  </si>
  <si>
    <t>TWO OCEANS 2/750 DUO GIFT PACK</t>
  </si>
  <si>
    <t>BULWARK BLUSH CIDER 30LK</t>
  </si>
  <si>
    <t>HORNITOS CRISTALINO TEQUILA</t>
  </si>
  <si>
    <t>Cristalino</t>
  </si>
  <si>
    <t>MILLER HIGH LIFE LAGER 12/355B</t>
  </si>
  <si>
    <t>1919 BELGIAN PALE ALE 473C</t>
  </si>
  <si>
    <t>LITTLE BROWN JUG BREWING COMPANY</t>
  </si>
  <si>
    <t>1919 BELGIAN PALE 8/473C</t>
  </si>
  <si>
    <t>STRAWBRARIAN MILKSHAKE 473C</t>
  </si>
  <si>
    <t>66 NEW ENGLAND IPA 473C</t>
  </si>
  <si>
    <t>COORS ORIGINAL 710C</t>
  </si>
  <si>
    <t>STEAMWORKS FLAGSHIP IPA 473C</t>
  </si>
  <si>
    <t>TRAPICHE MEDALLA MALBEC</t>
  </si>
  <si>
    <t>TANQUERAY FLOR DE SEVILLA GIN</t>
  </si>
  <si>
    <t>Flavoured Gin</t>
  </si>
  <si>
    <t>FREIXENET PROSECCO DOC</t>
  </si>
  <si>
    <t>AMARULA CREAM LIQUOR GIFT PACK</t>
  </si>
  <si>
    <t>LUCKY BUDDHA BEER 330B</t>
  </si>
  <si>
    <t>1919 BELGIAN PALE 24/473C</t>
  </si>
  <si>
    <t>LOLA CABERNET FRANC ROSE VQA</t>
  </si>
  <si>
    <t>JUICE OF OATS STOUT 473C</t>
  </si>
  <si>
    <t>Stout - Alc 4.1 to 5.5</t>
  </si>
  <si>
    <t>OXUS BREWING</t>
  </si>
  <si>
    <t>TRANSOXANIA IPA 473C</t>
  </si>
  <si>
    <t>CANADIAN DREAM BLONDE ALE473C</t>
  </si>
  <si>
    <t>TOQUES OF HAZZARD DIPA 473C</t>
  </si>
  <si>
    <t>CANADIAN CLUB 100% RYE GFT PK</t>
  </si>
  <si>
    <t>WG NO 99 CAB S/SYRAH VQA ADDON</t>
  </si>
  <si>
    <t>SANGSTERS RUM &amp; RAISIN CR LIQ</t>
  </si>
  <si>
    <t>FRESITA CHRISTMAS SPICE</t>
  </si>
  <si>
    <t>SMOKY BAY CAB SAUV</t>
  </si>
  <si>
    <t>JP WISERS OLD FASH WH BEV</t>
  </si>
  <si>
    <t>GIBSONS FINE STERL ED WH</t>
  </si>
  <si>
    <t>LLOPART BRUT RESERVA</t>
  </si>
  <si>
    <t>IRISHMAN SINGLE MALT IRISH WH</t>
  </si>
  <si>
    <t>TORQUE PROST MARZEN 473C</t>
  </si>
  <si>
    <t>CODENAME GHOST IPA 473C</t>
  </si>
  <si>
    <t>HALF PINTS BREWING COMPANY LTD</t>
  </si>
  <si>
    <t>BOTTEGA WHITE GOLD BRUT</t>
  </si>
  <si>
    <t>SOBIESKI VODKA</t>
  </si>
  <si>
    <t>ST GERMAIN ELDERFLOWER LIQUEUR</t>
  </si>
  <si>
    <t>PHILLIPS BOX SET MIXPK 12/355C</t>
  </si>
  <si>
    <t>CONO SUR BICICLETA RES RDBL</t>
  </si>
  <si>
    <t>CONO SUR BICICLETA RES SABL</t>
  </si>
  <si>
    <t>SHRUGGING DOCTOR SANGRIA</t>
  </si>
  <si>
    <t>BRUGAL 1888 GRAN RESERVA RUM</t>
  </si>
  <si>
    <t>GIGONDAS LA GILLE AOC</t>
  </si>
  <si>
    <t>BREWHOUSE LIGHT 15/355C</t>
  </si>
  <si>
    <t>KINGFISHER PREMIUM LAGER 330B</t>
  </si>
  <si>
    <t>SILK &amp; SPICE RED BLEND</t>
  </si>
  <si>
    <t>GEORGIAN BAY CRANGIN SMASH473C</t>
  </si>
  <si>
    <t>LA DONCELLA DE LAS VINAS TEMP</t>
  </si>
  <si>
    <t>SANTA CAROLINA CAB CASK</t>
  </si>
  <si>
    <t>SANTA CAROLINA SABL CASK</t>
  </si>
  <si>
    <t>ARCTIC BLONDE ALE 473C</t>
  </si>
  <si>
    <t>TWO WOLVES BREWING INC</t>
  </si>
  <si>
    <t>BEARFACE 7YO WHISKY</t>
  </si>
  <si>
    <t>VIN (ZERO) CHARDONNAY</t>
  </si>
  <si>
    <t>C.B. POWELL LTD</t>
  </si>
  <si>
    <t>WALLAROO TRAIL CHARDONNAY CASK</t>
  </si>
  <si>
    <t>VIN (ZERO) MERLOT</t>
  </si>
  <si>
    <t>BERINGER BOURB BAR AGED REDBLD</t>
  </si>
  <si>
    <t>BODACIOUS BOURB BAR AGD RD BLD</t>
  </si>
  <si>
    <t>VIN (ZERO) BRUT BLANC</t>
  </si>
  <si>
    <t>GREAT PLAINS BROWN ALE 473C</t>
  </si>
  <si>
    <t>TEELING SMALL BATCH IRISH WH</t>
  </si>
  <si>
    <t>HWAYO 25 PREMIUM SOJU</t>
  </si>
  <si>
    <t>BALTIC MANITOBA MULE VODKA</t>
  </si>
  <si>
    <t>JOSE CUERVO DEVIL RES TEQ</t>
  </si>
  <si>
    <t>Flavoured Teq/Mezcal/Raicilla</t>
  </si>
  <si>
    <t>OLD PULTENEY 12YO SCOTCH WH</t>
  </si>
  <si>
    <t>KILTER JUICII HAZY IPA 473C</t>
  </si>
  <si>
    <t>KILTER BREWING COMPANY</t>
  </si>
  <si>
    <t>TABULA ROSA HIBISCUS ALE 473C</t>
  </si>
  <si>
    <t>DEVIL MAY CARE BREWING COMPANY</t>
  </si>
  <si>
    <t>E GUIGAL CROZES HERMITAGE RED</t>
  </si>
  <si>
    <t>BORNE OF FIRE CABERNET SAUV</t>
  </si>
  <si>
    <t>PENFOLDS MAX'S CAB SAUVIGNON</t>
  </si>
  <si>
    <t>GOATS DO ROAM RED FTC</t>
  </si>
  <si>
    <t>TIGHTROPE SYRAH VQA</t>
  </si>
  <si>
    <t>VINTAGE WEST WINE MARKETING</t>
  </si>
  <si>
    <t>GROLSCH RAD NON ALC 4/500C</t>
  </si>
  <si>
    <t>SIGNAL HILL WH ADD ON X6</t>
  </si>
  <si>
    <t>GREEN SPOT IRISH WHISKEY</t>
  </si>
  <si>
    <t>XOXO SPARKLING PIGR/CHARDONNAY</t>
  </si>
  <si>
    <t>XOXO PINOT GRIGIO LIGHT</t>
  </si>
  <si>
    <t>BODACIOUS MOSCATO</t>
  </si>
  <si>
    <t>GRAND MARNIER LOUIS ALEX LIQ</t>
  </si>
  <si>
    <t>DMC STARSTUFF ALE 473C</t>
  </si>
  <si>
    <t>12 PACK BEER CARRIER</t>
  </si>
  <si>
    <t>CAMINOS BONHOMME CAB SAUV</t>
  </si>
  <si>
    <t>WPG VODKA</t>
  </si>
  <si>
    <t>FARMERY ICED T ALE 473C</t>
  </si>
  <si>
    <t>FARMERY PINK LEMONALE 473C</t>
  </si>
  <si>
    <t>NEIPULA ALE 473C</t>
  </si>
  <si>
    <t>ARMAND DE BRIGNAC BRTGLD CHAMP</t>
  </si>
  <si>
    <t>DONA PAULA EST CAB SAUV</t>
  </si>
  <si>
    <t>GOTAS DE MAR ALBARINO</t>
  </si>
  <si>
    <t>CHATEAU MOUTON ROTHSCHILD 2017</t>
  </si>
  <si>
    <t>FAT TUG IPA 473C</t>
  </si>
  <si>
    <t>RISATA RED MOSCATO</t>
  </si>
  <si>
    <t>COFFEE BLACK RYE PALE ALE 473C</t>
  </si>
  <si>
    <t>YES WAY ROSE</t>
  </si>
  <si>
    <t>SUNDAY SLIPPERS MV  CHARD</t>
  </si>
  <si>
    <t>BORDON RESERVA DO</t>
  </si>
  <si>
    <t>CAYMUS VNYD NAPA CAB SAUV 2016</t>
  </si>
  <si>
    <t>HEY Y'ALL PORCH PACK 12/341C</t>
  </si>
  <si>
    <t>FARM HAND ORGANIC CAB SAUV</t>
  </si>
  <si>
    <t>FARM HAND ORGANIC CHARDONNAY</t>
  </si>
  <si>
    <t>GUINNESS DRAUGHT 4/440C</t>
  </si>
  <si>
    <t>GUINNESS DRAUGHT 500C</t>
  </si>
  <si>
    <t>HAKU VODKA</t>
  </si>
  <si>
    <t>ROKU GIN</t>
  </si>
  <si>
    <t>PHANTOM MINDFUZZ IPA 473C</t>
  </si>
  <si>
    <t>BREAD &amp; BUTTER ROSE</t>
  </si>
  <si>
    <t>BREAD &amp; BUTTER PINOT NOIR</t>
  </si>
  <si>
    <t>BREAD &amp; BUTTER CHARDONNAY</t>
  </si>
  <si>
    <t>NAUTICAL DISASTER DBL IPA 473C</t>
  </si>
  <si>
    <t>LAKESIDE KOLSCH 8/473C</t>
  </si>
  <si>
    <t>FORGOTTEN LAKE BB ALE 8/473C</t>
  </si>
  <si>
    <t>CONCERTO LAMB REGGIANO SPKL</t>
  </si>
  <si>
    <t>JUNO CHENIN BLANC FTC</t>
  </si>
  <si>
    <t>CIROC SUMMER WATERMELON VODKA</t>
  </si>
  <si>
    <t>SUBSTANCE CABERNET SAUVIGNON</t>
  </si>
  <si>
    <t>GRAN SELLO TEMP/SYRAH CASK</t>
  </si>
  <si>
    <t>PRADOREY ADARO CRIANZA</t>
  </si>
  <si>
    <t>ECLECTIC BEVERAGES</t>
  </si>
  <si>
    <t>CHRISTIAN DROUIN CALVADOS XO</t>
  </si>
  <si>
    <t>PRIVUS BRANDS</t>
  </si>
  <si>
    <t>ROCKY MOUNTAIN STRONG 15/355C</t>
  </si>
  <si>
    <t>LOXTON DE ALC MOSCATO ROSE</t>
  </si>
  <si>
    <t>MALINDA DISTRIBUTORS</t>
  </si>
  <si>
    <t>TREANA CAB SAUVIGNON</t>
  </si>
  <si>
    <t>GRAND MAYAN ULTRA AGED TEQ</t>
  </si>
  <si>
    <t>FRISKY ZEBRAS SEDUCTIVE SHZFTC</t>
  </si>
  <si>
    <t>FRISKY ZEBRAS SENSUOUS SABLFTC</t>
  </si>
  <si>
    <t>CASAMIGOS MEZCAL</t>
  </si>
  <si>
    <t>Mezcal</t>
  </si>
  <si>
    <t>KILTER JAJAJA STOUT 473C</t>
  </si>
  <si>
    <t>BRANDED12 PACK BEER CARRIER</t>
  </si>
  <si>
    <t>JOSH CELLARS ROSE</t>
  </si>
  <si>
    <t>BAROSSA INK CABERNET SAUVIGNON</t>
  </si>
  <si>
    <t>GEORGIAN BAY GIN SMASH 6/355C</t>
  </si>
  <si>
    <t>PARTAKE NON ALC IPA 355C</t>
  </si>
  <si>
    <t>MOTT'S CLAM PICKLE BEAN 6/341C</t>
  </si>
  <si>
    <t>FINCA LOS PRIMOS MALB/CAB</t>
  </si>
  <si>
    <t>LUCKY EXTRA 15/355C</t>
  </si>
  <si>
    <t>LUCKY EXTRA LAGER 8/355C</t>
  </si>
  <si>
    <t>PARTAKE NON ALC PALE ALE355C</t>
  </si>
  <si>
    <t>SMIRNOFF ICEBERRYBLAST 6/355C</t>
  </si>
  <si>
    <t>CHATEAU LAROQUE</t>
  </si>
  <si>
    <t>TORQUE BLONDE ALE 473C</t>
  </si>
  <si>
    <t>FARMERY GWN LIGHT LAGER 473C</t>
  </si>
  <si>
    <t>NONSUCH BALTIC PORTER 473C</t>
  </si>
  <si>
    <t>QUINON DE VALMIRA DOCA 2016</t>
  </si>
  <si>
    <t>LAS LAMAS DOP 2016</t>
  </si>
  <si>
    <t>VILLA DE CORULLON DOP 2016 ORG</t>
  </si>
  <si>
    <t>NONSUCH BELGIAN BLONDE ALE473C</t>
  </si>
  <si>
    <t>CONTINUUM NAPA RED BLD 2015</t>
  </si>
  <si>
    <t>MOLSON EXPORT ALE 12/355C</t>
  </si>
  <si>
    <t>BUSCH LAGER 740C</t>
  </si>
  <si>
    <t>SUUR TOLL PORTER 473C</t>
  </si>
  <si>
    <t>GIRLS' NIGHT OUT RASP LEMONADE</t>
  </si>
  <si>
    <t>E GUIGAL LA MOULINE 2014</t>
  </si>
  <si>
    <t>CROWN ROYAL PEACH WHISKY</t>
  </si>
  <si>
    <t>FIREBALL CINNAMON WH LIQ</t>
  </si>
  <si>
    <t>BUMBU XO RUM</t>
  </si>
  <si>
    <t>KILTER FOG MACHINE ALE 473C</t>
  </si>
  <si>
    <t>SLEEMAN CLEAR 2.0 24/355C</t>
  </si>
  <si>
    <t>RAISED BY WOLVES IPA 473C</t>
  </si>
  <si>
    <t>CULT CLASSIC PILSNER 473C</t>
  </si>
  <si>
    <t>SOOKRAMS BREWING CO</t>
  </si>
  <si>
    <t>DESERT ISLAND IPA 473C</t>
  </si>
  <si>
    <t>MUCGUFFIN AMBER 473C</t>
  </si>
  <si>
    <t>THREE OF HEARTS ROSE VQA</t>
  </si>
  <si>
    <t>BISON VODKA</t>
  </si>
  <si>
    <t>FRANCISCO MANITOBA LIQ &amp; SPIRITS</t>
  </si>
  <si>
    <t>PATENT 5 VODKA</t>
  </si>
  <si>
    <t>PATENT 5</t>
  </si>
  <si>
    <t>PAUL MAS JARDIN DE ROSES</t>
  </si>
  <si>
    <t>COSMOS DRY HOPPED SOUR 473C</t>
  </si>
  <si>
    <t>MOOSEHEAD LAGER 24/355C</t>
  </si>
  <si>
    <t>LEGENT BOURBON WH</t>
  </si>
  <si>
    <t>TORO BRAVO TEMPRANILLO/MERLOT</t>
  </si>
  <si>
    <t>COPPER MOON SMOOTH RED BLD</t>
  </si>
  <si>
    <t>COPPER MOON SMOOTH REDBLD CASK</t>
  </si>
  <si>
    <t>HAZY WHALER NE IPA 473C</t>
  </si>
  <si>
    <t>SMIRNOFF RED LBLVOD PET ADD ON</t>
  </si>
  <si>
    <t>REVELSTOKE SPICED WHSKY ADDON</t>
  </si>
  <si>
    <t>FARMERY BLONDE CND ALE 4/473C</t>
  </si>
  <si>
    <t>REVELSTOKE PECAN WHSKY ADD ON</t>
  </si>
  <si>
    <t>PABST BLUE RIBBON 5.9 710C</t>
  </si>
  <si>
    <t>CANADIAN ICEBERG VOD ADD ON</t>
  </si>
  <si>
    <t>BUSCH ICE LAGER 740C</t>
  </si>
  <si>
    <t>SHRUGGING DOCTOR STRW/RHU WINE</t>
  </si>
  <si>
    <t>MIDDLE PROVINCE LAGER 473C</t>
  </si>
  <si>
    <t>MATEUS ROSE</t>
  </si>
  <si>
    <t>ROCK CREEK PEACH CIDER 30LK</t>
  </si>
  <si>
    <t>ROCK CREEK STRAW RHUB 30LKEG</t>
  </si>
  <si>
    <t>ROCK CREEK PEAR CIDER 30LK</t>
  </si>
  <si>
    <t>Cider-Pear</t>
  </si>
  <si>
    <t>ROCK CREEK DRY CIDER 58.6L KEG</t>
  </si>
  <si>
    <t>ROCK CREEK DRY CIDER 30L KEG</t>
  </si>
  <si>
    <t>KILTER DREAMSICLE 473C</t>
  </si>
  <si>
    <t>BLUE MOON WHITE ALE 4/473C</t>
  </si>
  <si>
    <t>SOL CERVEZA 473C</t>
  </si>
  <si>
    <t>STEAM WH PILS 6/341B</t>
  </si>
  <si>
    <t>LEGENDARY LEMON RADLER 473C</t>
  </si>
  <si>
    <t>TORQUE BLONDE ALE 15/355C</t>
  </si>
  <si>
    <t>SPARKLEPUFF TRIPLE IPA 473C</t>
  </si>
  <si>
    <t>PROPER TWELVE IRISH WHISKEY</t>
  </si>
  <si>
    <t>CROWN ROYAL APPLE WHISKY ADDON</t>
  </si>
  <si>
    <t>ST JAMES PALE ALE 473C</t>
  </si>
  <si>
    <t>LITTLE SCRAPPER IPA 473C</t>
  </si>
  <si>
    <t>TRIPLE BOGEY LIGHT LAGER 473C</t>
  </si>
  <si>
    <t>HAHA SAUVIGNON BLANC</t>
  </si>
  <si>
    <t>BIKEY MCBIKEFACE LAGER 473C</t>
  </si>
  <si>
    <t>CZECHVAR ORIGINAL LAGER 500C</t>
  </si>
  <si>
    <t>KAHLUA COFFEE LIQUEUR</t>
  </si>
  <si>
    <t>BENDITO CLASSIC CAB SAUVIGNON</t>
  </si>
  <si>
    <t>CANADIAN 473C</t>
  </si>
  <si>
    <t>COORS LIGHT 473C</t>
  </si>
  <si>
    <t>CORONA LIGHT LAG 12/330B</t>
  </si>
  <si>
    <t>LBJ GOLDEN ALE 473C</t>
  </si>
  <si>
    <t>SANDEMAN V1997 PORT</t>
  </si>
  <si>
    <t>NAKED MALT SCOTCH</t>
  </si>
  <si>
    <t>Island Single Malt Whisky</t>
  </si>
  <si>
    <t>SANTA JULIA RES MALB/CAB FRANC</t>
  </si>
  <si>
    <t>BAILEYS ESPRESSO CREME LIQ</t>
  </si>
  <si>
    <t>CHERRY ON CIDER 29.33LK</t>
  </si>
  <si>
    <t>DEAD HORSE CIDER COMPANY</t>
  </si>
  <si>
    <t>LOOKING ON BRIGHT CIDER29.33LK</t>
  </si>
  <si>
    <t>FRESCOBALDI CHIANTI GIFT PACK</t>
  </si>
  <si>
    <t>MARTINI EX DRY SPKL ROSE</t>
  </si>
  <si>
    <t>DOW'S LBV PORT</t>
  </si>
  <si>
    <t>BUD LIGHT LIME 473C</t>
  </si>
  <si>
    <t>KILTER SPACE JAM 473C</t>
  </si>
  <si>
    <t>TCB HOUSE BEER 3 355C</t>
  </si>
  <si>
    <t>TRANS CANADA BREWING</t>
  </si>
  <si>
    <t>TCB HOUSE BEER 2 355C</t>
  </si>
  <si>
    <t>GALACTIC SPACE DRAGON IPA 473C</t>
  </si>
  <si>
    <t>CHARLES VII BL DE BL CHAMP</t>
  </si>
  <si>
    <t>LE MESNIL BRUT BL DE BL CHAMP</t>
  </si>
  <si>
    <t>TCB BLUEBEARY ALE 8/355C</t>
  </si>
  <si>
    <t>LIVING IN ARABICA ALE 473C</t>
  </si>
  <si>
    <t>TCB AVENGER AMERICAN PALE 473C</t>
  </si>
  <si>
    <t>INNISKILLIN RSL ICEWINE VQA</t>
  </si>
  <si>
    <t>LAKEVIEW CELL CAFR ICEWINE VQA</t>
  </si>
  <si>
    <t>UNPARALLELED PACK 8/473C</t>
  </si>
  <si>
    <t>TORO BRAVO VERDEJO / SABL</t>
  </si>
  <si>
    <t>MODERN XMAS WINE BAG(TF4514)</t>
  </si>
  <si>
    <t>MHFE RESERVE MERITAGE VQA</t>
  </si>
  <si>
    <t>CENTRAL CITY ADVENT 24/355C</t>
  </si>
  <si>
    <t>CENTRAL CITY BREWERS AND DISTILLERS</t>
  </si>
  <si>
    <t>TCB HOUSE BEER 3 473C</t>
  </si>
  <si>
    <t>TCB HOUSE BEER 2 473C</t>
  </si>
  <si>
    <t>TCB LAMP LIGHTER ALE 8/355C</t>
  </si>
  <si>
    <t>TCB ARROW IPA 8/355C</t>
  </si>
  <si>
    <t>PATENT 5 PURPLE BLOSSOM GIN</t>
  </si>
  <si>
    <t>CZECHVAR GIFT PACK 4/500B</t>
  </si>
  <si>
    <t>PATENT 5 NAVY STRENGTH GIN</t>
  </si>
  <si>
    <t>FORTY CREEK DBL BARREL WHISKY</t>
  </si>
  <si>
    <t>TIGHTROPE RIESLING VQA</t>
  </si>
  <si>
    <t>CAYMUS SUISUN GRANDDURIF 2016</t>
  </si>
  <si>
    <t>MERRY &amp; STRIPES WINE (TF 4663)</t>
  </si>
  <si>
    <t>Holiday Bags</t>
  </si>
  <si>
    <t>GRANT'S TRIPLE WOOD SCOTCH WH</t>
  </si>
  <si>
    <t>CHANNEL MARKER LGT LAGER473C</t>
  </si>
  <si>
    <t>CHATEAU BEYCHEVELLE 2018</t>
  </si>
  <si>
    <t>CHATEAU CLERC MILON 2018</t>
  </si>
  <si>
    <t>CONNETABLE TALBOT 2018</t>
  </si>
  <si>
    <t>LACOSTE BORIE 2018 AOC</t>
  </si>
  <si>
    <t>CHATEAU MOUTON ROTHSCHILD 2018</t>
  </si>
  <si>
    <t>SHRUGGING DOCTOR SASK BRY WINE</t>
  </si>
  <si>
    <t>SANTA MARGHERITA PINOT GRIGIO</t>
  </si>
  <si>
    <t>MAGIC HOUR SESSION IPA 473C</t>
  </si>
  <si>
    <t>BARNBURNER BLONDE ALE 473C</t>
  </si>
  <si>
    <t>ONE GREAT CITY BREWING COMPANY LTD</t>
  </si>
  <si>
    <t>TWISTED SHOTZ PUSSYCAT 4/30ML</t>
  </si>
  <si>
    <t>J T PROP SEL LIGHT CAB SAUV</t>
  </si>
  <si>
    <t>CONO SUR BICICLETA RES PINO RS</t>
  </si>
  <si>
    <t>J T PROP SEL LIGHT PIGR</t>
  </si>
  <si>
    <t>J T PROP SEL LIGHT ROSE</t>
  </si>
  <si>
    <t>STORMWATCH IPA 473C</t>
  </si>
  <si>
    <t>LOLA CAB SAUV/CAB FRANC VQA</t>
  </si>
  <si>
    <t>ANGELO PINOT GRIGIO IGT</t>
  </si>
  <si>
    <t>EL GRINGO DARK RED TEMPRANILLO</t>
  </si>
  <si>
    <t>LOLA GEWURZTRAMINER VQA</t>
  </si>
  <si>
    <t>BACARDI SPICED RUM</t>
  </si>
  <si>
    <t>GRAND SUD MERLOT ROSE IGP</t>
  </si>
  <si>
    <t>AVELEDA VINHO VERDE ROSE</t>
  </si>
  <si>
    <t>JD SHORE CANADIAN RUM CREAM</t>
  </si>
  <si>
    <t>GOLDEN RECORD IPA 473C</t>
  </si>
  <si>
    <t>NONSUCH HONEY OAT SAISON 473C</t>
  </si>
  <si>
    <t>LBJ BELGIAN IPA 473C</t>
  </si>
  <si>
    <t>CHATEAU TIMBERLAY RED</t>
  </si>
  <si>
    <t>MOLSON ULTRA 12/341B</t>
  </si>
  <si>
    <t>LOST SOULS CHOC PUMPKIN PT473C</t>
  </si>
  <si>
    <t>ROUND ABOUT ALE 473C</t>
  </si>
  <si>
    <t>TCB SIDEWIENDER VIENNA LAG473C</t>
  </si>
  <si>
    <t>CONCESSION STND MIX PK12/355C</t>
  </si>
  <si>
    <t>CRANBERRY CRUSH RADLER 473C</t>
  </si>
  <si>
    <t>DMC PERFEKTENSCHLAG 473C</t>
  </si>
  <si>
    <t>GTG CREAMSICLE ALE 473C</t>
  </si>
  <si>
    <t>GRAIN TO GLASS</t>
  </si>
  <si>
    <t>BRUICH PRTCHAR 10YO ISLAY SMSC</t>
  </si>
  <si>
    <t>LANDLUST ORGANIC RIESLING</t>
  </si>
  <si>
    <t>TRAPICHE ALARIS ROSE</t>
  </si>
  <si>
    <t>GABBIANO CHANTI CLASS RIS</t>
  </si>
  <si>
    <t>BELGIAN ESPRIT ALE 473C</t>
  </si>
  <si>
    <t>CAVALIERE D'BELL CHIACL GRSEL</t>
  </si>
  <si>
    <t>TCB HOUSE BEER 2 24/355C</t>
  </si>
  <si>
    <t>TCB HOUSE BEER 3 24/355C</t>
  </si>
  <si>
    <t>PADRE AZUL ANEJO TEQ</t>
  </si>
  <si>
    <t>KILTER S'MORE SCOUT 473C</t>
  </si>
  <si>
    <t>FABULOUS ANT PINK CHARDONNAY</t>
  </si>
  <si>
    <t>MOLSON EXEL 12/355C</t>
  </si>
  <si>
    <t>GRIMOIRE LMN ROOBS WITBIER473C</t>
  </si>
  <si>
    <t>XOXO PINOT GRIGIO/CHARD CASK</t>
  </si>
  <si>
    <t>STAR BEAST IMP STOUT 355C</t>
  </si>
  <si>
    <t>SANTA MARGHERITA CAB SAUV IGT</t>
  </si>
  <si>
    <t>SHRUGGING DOCTOR BLUBERRY WINE</t>
  </si>
  <si>
    <t>JUICY AF IPA 473C</t>
  </si>
  <si>
    <t>LBJ BLACK LAGER 473C</t>
  </si>
  <si>
    <t>LA SHOPPE CADDY PALE ALE 473C</t>
  </si>
  <si>
    <t>LA SHOPPE BRASSERIE</t>
  </si>
  <si>
    <t>FOUNDERS SPCY PNAPL TEQ 4/355C</t>
  </si>
  <si>
    <t>FOUNDER'S ORIGINAL INC</t>
  </si>
  <si>
    <t>D.V. CATENA RED BLEND</t>
  </si>
  <si>
    <t>FAR FROM THE TREE CIDER29.33LK</t>
  </si>
  <si>
    <t>STIEGL FREIBIER 0.0 500B</t>
  </si>
  <si>
    <t>TRIVENTO RES CAB SAUVIGNON</t>
  </si>
  <si>
    <t>GLENLIVET 18YO SGLE MALT SC</t>
  </si>
  <si>
    <t>BLACK BOX SAUVIGNON BLANC CASK</t>
  </si>
  <si>
    <t>YES WAY ROSE 250C</t>
  </si>
  <si>
    <t>HARVEST SUNSET TRAD HONEY WINE</t>
  </si>
  <si>
    <t>FARMERY PREMIUM LIGHT LAG 473C</t>
  </si>
  <si>
    <t>EXPLORE MB PACK 12/355C</t>
  </si>
  <si>
    <t>DRUMSHANBO GUNPOWDER IRISH GIN</t>
  </si>
  <si>
    <t>WHITLEY NEILL RHUB&amp;GNGR GIN</t>
  </si>
  <si>
    <t>BUNDLE UP PACK 8/473C</t>
  </si>
  <si>
    <t>KILTER PARADISE OAT IPA 473C</t>
  </si>
  <si>
    <t>WANDERLUST NEIPA 473C</t>
  </si>
  <si>
    <t>QUEEN'S BEST BITTER 473C</t>
  </si>
  <si>
    <t>SEA SUN PINOT NOIR</t>
  </si>
  <si>
    <t>FARMERY BEER CAESARPICKLE473C</t>
  </si>
  <si>
    <t>FARMERY BEER CAESER ORIG 473C</t>
  </si>
  <si>
    <t>GTG NUTSHELL PBPORTER 473C</t>
  </si>
  <si>
    <t>GIRLS'NIGHT PCHRAS RUMBA 3LTET</t>
  </si>
  <si>
    <t>BISON GIN</t>
  </si>
  <si>
    <t>PRAIRIE KISS STRBRY/RHU HNY WN</t>
  </si>
  <si>
    <t>CTRY FIRESIDE METHEGLIN HNY WN</t>
  </si>
  <si>
    <t>TIPSY COW MILK STOUT 473C</t>
  </si>
  <si>
    <t>COORS ORIGINAL 15/355C</t>
  </si>
  <si>
    <t>COORS ORIGINAL 8/355C</t>
  </si>
  <si>
    <t>COORS ORIGINAL 12/341B</t>
  </si>
  <si>
    <t>JARPUR AMBER ALE 473C</t>
  </si>
  <si>
    <t>BRAZEN HALL KITCHEN &amp; BREWERY</t>
  </si>
  <si>
    <t>GOKSTAD IPA 473C</t>
  </si>
  <si>
    <t>STEEL CUT BLONDE ALE 473C</t>
  </si>
  <si>
    <t>NONSUCH RASP SOUR 473C</t>
  </si>
  <si>
    <t>NONSUCH LA PILS CRAFT PILS473C</t>
  </si>
  <si>
    <t>MONARCHY BROWN ALE 473C</t>
  </si>
  <si>
    <t>TWISTED TEA HARD ICED TEA20LK</t>
  </si>
  <si>
    <t>THOMAS GOSS SAUVIGNON BLANC</t>
  </si>
  <si>
    <t>PADDYS IRISH WHISKEY</t>
  </si>
  <si>
    <t>SEA SUN CHARDONNAY</t>
  </si>
  <si>
    <t>VEUVE DU VERNAY BRUT</t>
  </si>
  <si>
    <t>VEUVE DU VERNAY BRUT ROSE</t>
  </si>
  <si>
    <t>FOUR WINDS JUXTAPOSE IPA 473C</t>
  </si>
  <si>
    <t>WHITE CLAW VARIETY PK 12/355C</t>
  </si>
  <si>
    <t>WHITE CLAW BLACK CHERRY 6/355C</t>
  </si>
  <si>
    <t>WHITE CLAW MANGO 6/355C</t>
  </si>
  <si>
    <t>WHITE CLAW NATURAL LIME 6/355C</t>
  </si>
  <si>
    <t>SNAPPLE SP LNG ISL ICEDTEA458C</t>
  </si>
  <si>
    <t>D'ONT POKE BEAR ROSE VQA</t>
  </si>
  <si>
    <t>BACARDI LIME RUM</t>
  </si>
  <si>
    <t>LOLA PINOT GRIGIO VQA</t>
  </si>
  <si>
    <t>CON LECHE ST 473C</t>
  </si>
  <si>
    <t>UNTAPPED TRADING INC</t>
  </si>
  <si>
    <t>LOLA MERLOT VQA</t>
  </si>
  <si>
    <t>CRUSH RASP WHEAT ALE 473C</t>
  </si>
  <si>
    <t>HOP FUZZ DDH PALE ALE473C</t>
  </si>
  <si>
    <t>BELGIAN ESPRIT ALE 6/473C</t>
  </si>
  <si>
    <t>BELGIAN ESPRIT ALE 12/473C</t>
  </si>
  <si>
    <t>BELGIAN ESPRIT ALE 24/473C</t>
  </si>
  <si>
    <t>APPLETON 8YO RESERVE RUM</t>
  </si>
  <si>
    <t>TIPSY COW MILK ST 6/473C</t>
  </si>
  <si>
    <t>TIPSY COW MILK ST 12/473C</t>
  </si>
  <si>
    <t>TIPSY COW MILK ST 24/473C</t>
  </si>
  <si>
    <t>GIRLS' NIGHT OUT WHITE SANGRIA</t>
  </si>
  <si>
    <t>MAD SCIENTIST IPA 6/473C</t>
  </si>
  <si>
    <t>MAD SCIENTIST IPA 24/473C</t>
  </si>
  <si>
    <t>INTREPID NEIPA 6/473C</t>
  </si>
  <si>
    <t>QUILT FABRIC LAND RED BLEND</t>
  </si>
  <si>
    <t>QUILT CABERNET SAUVIGNON</t>
  </si>
  <si>
    <t>CROWN ROYAL BLACK WHISKY ADDON</t>
  </si>
  <si>
    <t>INTREPID NEIPA 12/473C</t>
  </si>
  <si>
    <t>QUEEN'S BEST BITTER 6/473C</t>
  </si>
  <si>
    <t>QUEEN'S BEST BITTER 12/473C</t>
  </si>
  <si>
    <t>QUEEN'S BEST BITTER 24/473C</t>
  </si>
  <si>
    <t>MAD SCIENTIST IPA 12/473C</t>
  </si>
  <si>
    <t>INTREPID NEIPA 24/473C</t>
  </si>
  <si>
    <t>FALCON BLONDE ALE 6/473C</t>
  </si>
  <si>
    <t>FALCON BLONDE ALE 12/473C</t>
  </si>
  <si>
    <t>FALCON BLONDE ALE 24/473C</t>
  </si>
  <si>
    <t>GEORGIAN BAY CRANGIN SMA6/355C</t>
  </si>
  <si>
    <t>SOMERSBY RHUBARB CIDER 473C</t>
  </si>
  <si>
    <t>FARMERY CNDN PALE ALE24/473C</t>
  </si>
  <si>
    <t>FARMERY LOCALISH24/473C</t>
  </si>
  <si>
    <t>FARMERY ROBBIE SC ALE 24/473C</t>
  </si>
  <si>
    <t>WAVELENGTH IPA 473C</t>
  </si>
  <si>
    <t>GALAXY COSMOS DDH SR 473C</t>
  </si>
  <si>
    <t>TRULY HARD TROP MIX12/355C</t>
  </si>
  <si>
    <t>FARMERY PREMIUM LAGER24/473C</t>
  </si>
  <si>
    <t>ARIZONA GREEN TEA GNSG 6/355C</t>
  </si>
  <si>
    <t>LINDEMANS KRIEK 355B</t>
  </si>
  <si>
    <t>SOMERSBY APPLE CIDER 473C</t>
  </si>
  <si>
    <t>SOMERSBY BLK BERRY CIDER 473C</t>
  </si>
  <si>
    <t>MICHELOB ULTRA 30/355C</t>
  </si>
  <si>
    <t>APPLETON 12YO RARE CASKS RUM</t>
  </si>
  <si>
    <t>FARMERY PRM LIGHT LAGER24/355C</t>
  </si>
  <si>
    <t>FARMERY PREMIUM LAGER24/355C</t>
  </si>
  <si>
    <t>DON PAPA RUM</t>
  </si>
  <si>
    <t>MOLSON ULTRA 473C</t>
  </si>
  <si>
    <t>MOLSON ULTRA 15/355C</t>
  </si>
  <si>
    <t>SLEEMAN CLEAR 2.0 473C</t>
  </si>
  <si>
    <t>BREWHOUSE PRIME ICE 15/355C</t>
  </si>
  <si>
    <t>TCB BARKEEP BROWN ALE 473C</t>
  </si>
  <si>
    <t>SMOKY BAY CAB SAUV CASK</t>
  </si>
  <si>
    <t>BLUE MOON LIGHT SKY LAG6/355C</t>
  </si>
  <si>
    <t>PEMBY TANG ORGMLK IPA473C</t>
  </si>
  <si>
    <t>PARALLEL 49 CRAFT LAGER12/355C</t>
  </si>
  <si>
    <t>SPACE KITTY JUICY IPA 473C</t>
  </si>
  <si>
    <t>SANDRO BOTTEGA GRAPPA</t>
  </si>
  <si>
    <t>SUMMER LAGER 473C</t>
  </si>
  <si>
    <t>BALLSY BAST DKSAISON 473C</t>
  </si>
  <si>
    <t>GLENMOR QUINTA RUBAN 14YO SC</t>
  </si>
  <si>
    <t>FT GARY FRONTIER PILS 473C</t>
  </si>
  <si>
    <t>BISON PREMIUM VOD SP ED</t>
  </si>
  <si>
    <t>GOOSE ISLAND IPA 12/355C</t>
  </si>
  <si>
    <t>PATENT 5 SASKATOON BERRY GIN</t>
  </si>
  <si>
    <t>NORTHERN KEEP VODKA</t>
  </si>
  <si>
    <t>MISTY COVE ESTATE SERIES SABL</t>
  </si>
  <si>
    <t>STELLA ARTOIS LAG 18/330B</t>
  </si>
  <si>
    <t>BACARDI SPICED&amp;COLA 473C</t>
  </si>
  <si>
    <t>SLEEMAN SELECTIONS PK 12/355C</t>
  </si>
  <si>
    <t>MONKEY TRAIL PALE ALE 473C</t>
  </si>
  <si>
    <t>LOVEBLOCK SAUVIGNON BLANC</t>
  </si>
  <si>
    <t>NONSUCH PRAIRIE COMMON LAG473C</t>
  </si>
  <si>
    <t>BELVEDERE VODKA ADD ON</t>
  </si>
  <si>
    <t>COORS ORGANIC 6/355C</t>
  </si>
  <si>
    <t>GLENMORANGIE NECTAR D'OR SC</t>
  </si>
  <si>
    <t>CRAFTY RADLER BL OR/PCH 473C</t>
  </si>
  <si>
    <t>MONKEY PALE ALE 6/473C</t>
  </si>
  <si>
    <t>MONKEY PALE ALE 12/473C</t>
  </si>
  <si>
    <t>MONKEY TRAIL PALE ALE 24/473C</t>
  </si>
  <si>
    <t>CHIMAY BLUE</t>
  </si>
  <si>
    <t>RON CARIOCA WHITE RUM PET</t>
  </si>
  <si>
    <t>ICARUS RASP SOUR ALE 473C</t>
  </si>
  <si>
    <t>JP WISERS OLD FASH WH ADD ON</t>
  </si>
  <si>
    <t>JP WISER'S MANHATTAN WH ADD ON</t>
  </si>
  <si>
    <t>BLK DBL HGD CORKSCREW(TF 2225)</t>
  </si>
  <si>
    <t>ETERNAL SUNSHINE ALE 473C</t>
  </si>
  <si>
    <t>DON JULIO BLANCO TEQUILA</t>
  </si>
  <si>
    <t>MERRYS IRISH CREAM LIQ</t>
  </si>
  <si>
    <t>PELLER FAMILY VIN PIGR LIGHT</t>
  </si>
  <si>
    <t>OLD MILWAUKEE ICE 710C</t>
  </si>
  <si>
    <t>ON THE ROCKS THE MARGARITA</t>
  </si>
  <si>
    <t>ON THE ROCKS OLD FASHIONED</t>
  </si>
  <si>
    <t>KWV ROODEBERG RED BLD CASK</t>
  </si>
  <si>
    <t>THE MENTORS PINOTAGE</t>
  </si>
  <si>
    <t>SOMERSBY CIDER MX PK 8/473C</t>
  </si>
  <si>
    <t>CANDY STRIPE WINE BAG (TF8004)</t>
  </si>
  <si>
    <t>BUDWEISER ZERO 6/341B</t>
  </si>
  <si>
    <t>BUDWEISER ZERO 473C</t>
  </si>
  <si>
    <t>BUDWEISER ZERO 6/355C</t>
  </si>
  <si>
    <t>BUDWEISER ZERO 12/355C</t>
  </si>
  <si>
    <t>BRUSHED SNOWFLAKE BAG (TF7104)</t>
  </si>
  <si>
    <t>CHRISTMAS TREE CARS BAG(TF392)</t>
  </si>
  <si>
    <t>DRAPER 1.5L BAG (TF3610)</t>
  </si>
  <si>
    <t>ONE GREAT CITY 6 PACK 6/473C</t>
  </si>
  <si>
    <t>APPLETON ESTATE BLD RUM ADD ON</t>
  </si>
  <si>
    <t>DMC SMALL BATCH 3 473C</t>
  </si>
  <si>
    <t>DMC SMALL BATCH 2 473C</t>
  </si>
  <si>
    <t>DMC SMALL BATCH 1 473C</t>
  </si>
  <si>
    <t>POLAR ICE ARCTIC XTREME VODPET</t>
  </si>
  <si>
    <t>WHISTLER GRAPEFRUIT ALE 6/355C</t>
  </si>
  <si>
    <t>WHISTLER BEAR PAW HONEY LAGER</t>
  </si>
  <si>
    <t>FREIXENET ITALIAN ROSE SPK</t>
  </si>
  <si>
    <t>RIUNITE MOSCATO SPARKLING</t>
  </si>
  <si>
    <t>TWISTED SHOTZ ISL THNDR 4/30ML</t>
  </si>
  <si>
    <t>ST HUBERT THE STAG CAB SAUV</t>
  </si>
  <si>
    <t>SANTA CAROLINA RES DE FAM CARM</t>
  </si>
  <si>
    <t>SNEAKY WEASEL LAGER 473C</t>
  </si>
  <si>
    <t>WILY WOLVERINE LAG 6/355C</t>
  </si>
  <si>
    <t>HAWAIIAN COSMOS ALE 473C</t>
  </si>
  <si>
    <t>PEPITO ORIGINAL SANGRIA 473C</t>
  </si>
  <si>
    <t>PEPITO ORIGINAL SANGRIA 1LB</t>
  </si>
  <si>
    <t>VILLA DON MAXIMIANO</t>
  </si>
  <si>
    <t>CORDILLERA CARM RES ESPECIAL</t>
  </si>
  <si>
    <t>LA PLAYA CHARDONNAY UNOAKED</t>
  </si>
  <si>
    <t>CELLAR STOCK IMPORTERS INC</t>
  </si>
  <si>
    <t>RADIO BOKA ROSE</t>
  </si>
  <si>
    <t>RED STRIPE BEER 330B</t>
  </si>
  <si>
    <t>DRAGON STOUT STRONG BEER 284B</t>
  </si>
  <si>
    <t>SOL CERVEZA 12/355C</t>
  </si>
  <si>
    <t>PATENT 5 GIN</t>
  </si>
  <si>
    <t>LOVEBLOCK PINOT NOIR</t>
  </si>
  <si>
    <t>VILLA MARIA RESERVE PINOTNOIR</t>
  </si>
  <si>
    <t>ONE GREAT 12 PACK 12/473C</t>
  </si>
  <si>
    <t>ONE GREAT 24 PACK 24/473C</t>
  </si>
  <si>
    <t>KILTER SEA BREEZE ALE 473C</t>
  </si>
  <si>
    <t>DREAM RED BLEND VQA</t>
  </si>
  <si>
    <t>PHILLIPS OCTOBOX 8/473C</t>
  </si>
  <si>
    <t>ELECTRIC UNICORN WH IPA 6/355C</t>
  </si>
  <si>
    <t>MILLER HL LT LAG 24/355C</t>
  </si>
  <si>
    <t>MANGO SOUR ALE 473C</t>
  </si>
  <si>
    <t>MILLER HL LT LAG 8/355C</t>
  </si>
  <si>
    <t>R MONDAVI PRI SEL BOUR BAR CAB</t>
  </si>
  <si>
    <t>SHORE LEAVE ALE 473C</t>
  </si>
  <si>
    <t>MEIOMI CHARDONNAY</t>
  </si>
  <si>
    <t>SUMMER OF SOURS PK 4/473C</t>
  </si>
  <si>
    <t>MEIOMI PINOT NOIR</t>
  </si>
  <si>
    <t>ROBERT MONDAVI OAKVILLE BDX RD</t>
  </si>
  <si>
    <t>VINT PRIV SEL CABERNET SAUV</t>
  </si>
  <si>
    <t>LAST CALL R&amp;G ALE 750B</t>
  </si>
  <si>
    <t>KILTER SLURPII ALE 473C</t>
  </si>
  <si>
    <t>TOM GORE CHARDONNAY</t>
  </si>
  <si>
    <t>LAKE TIME MIXED 8/473C</t>
  </si>
  <si>
    <t>SPECTRUM HP LMNADE SR ALE 473C</t>
  </si>
  <si>
    <t>WOODBRIDGE CAB SAUVIGNON</t>
  </si>
  <si>
    <t>REBELLION CERVEZA 473C</t>
  </si>
  <si>
    <t>REBELLION BREWING CO</t>
  </si>
  <si>
    <t>REBELLION ZILLA IPA 473C</t>
  </si>
  <si>
    <t>REBELLION AMBER ALE 473C</t>
  </si>
  <si>
    <t>TCB MIXER VARIETY PACK 12/355C</t>
  </si>
  <si>
    <t>BIG GAME MALBEC</t>
  </si>
  <si>
    <t>NUTTY SOLERA MED SHERRY</t>
  </si>
  <si>
    <t>REUSABLE 6 PACK BAG SMALL</t>
  </si>
  <si>
    <t>ABBOTSHIRE S.A.R.F.</t>
  </si>
  <si>
    <t>REUSABLE 6 PACK BAG MEDIUM</t>
  </si>
  <si>
    <t>REUSABLE BAG LARGE</t>
  </si>
  <si>
    <t>NONSUCH SM BATCH CAN(BB)473C</t>
  </si>
  <si>
    <t>SMALL BATCH CAN 2 473C</t>
  </si>
  <si>
    <t>BURNT SHIP BAY CAB/MER</t>
  </si>
  <si>
    <t>PELEE ISLAND BOUR BAR RES BANO</t>
  </si>
  <si>
    <t>WG NO 99 WH OAK AGE RDBLDVQA</t>
  </si>
  <si>
    <t>JACKSON TRIGGS VQA GIFT 2/750</t>
  </si>
  <si>
    <t>VINTAGE INK CAB/SHZ VQA</t>
  </si>
  <si>
    <t>CAPTAIN MORGAN SL APPLE RUM</t>
  </si>
  <si>
    <t>CARMIN DE PEUMO CARMENERE 2018</t>
  </si>
  <si>
    <t>NUDE VODKA SODA MIX PK 12/355C</t>
  </si>
  <si>
    <t>Sodas</t>
  </si>
  <si>
    <t>JP CHENET ADVENT CALENDAR</t>
  </si>
  <si>
    <t>AUDACITY THOMAS BRIGHT CAB/MER</t>
  </si>
  <si>
    <t>BULLES DE NUIT ORIGINAL 750B</t>
  </si>
  <si>
    <t>BULLES DE NUIT MIMOSA 750B</t>
  </si>
  <si>
    <t>FIREBALL CINNAMON WHISKY ADDON</t>
  </si>
  <si>
    <t>CAYMUS VNYD NAPA CAB SAUV 2018</t>
  </si>
  <si>
    <t>BROCKTON WEST COAST IPA 6/355C</t>
  </si>
  <si>
    <t>GIB ENGLISHBAY PALE ALE 6/355C</t>
  </si>
  <si>
    <t>FIREBALL HOLIDAY CANDY CANE</t>
  </si>
  <si>
    <t>MEZZACORONA PIGR CASK IGT</t>
  </si>
  <si>
    <t>STELLA ARTOIS LAG 473C</t>
  </si>
  <si>
    <t>KILTER SECRET PROMISE ALE 473C</t>
  </si>
  <si>
    <t>KILTER WAVES PALE ALE 473C</t>
  </si>
  <si>
    <t>SOCK HOP IPA 473C</t>
  </si>
  <si>
    <t>SCHWEINHARDT RSL QBA</t>
  </si>
  <si>
    <t>WAYNE GRETZKY SALT CAR CR LIQ</t>
  </si>
  <si>
    <t>CAPTAIN MORGAN SPICED PETADDON</t>
  </si>
  <si>
    <t>VIDIGAL PORTA 6 RED CASK</t>
  </si>
  <si>
    <t>MOONTOWER STOUT 473C</t>
  </si>
  <si>
    <t>AVELEDA LOUREIRO DOC</t>
  </si>
  <si>
    <t>SOOKRAM'S IPA PACK 4/473C</t>
  </si>
  <si>
    <t>ASAHI SUPER DRY LAG 330B</t>
  </si>
  <si>
    <t>SPECTRUM WHITE CHOC ST 473C</t>
  </si>
  <si>
    <t>MOLSON COLD SHOTS LAG 8/222C</t>
  </si>
  <si>
    <t>VESSEL CAPICHE MLKSHK ST 473C</t>
  </si>
  <si>
    <t>VESSEL BEER MOS MULE ALE 473C</t>
  </si>
  <si>
    <t>PB LITTLE WONDER MIX 12/355C</t>
  </si>
  <si>
    <t>HANS BAER RSL QBA TETRA</t>
  </si>
  <si>
    <t>ORIG 16 COPPER ALE 6/355C</t>
  </si>
  <si>
    <t>GW ORIG 16 CDN EXLT LAG15/355C</t>
  </si>
  <si>
    <t>ERDINGER BAVARIA 2/500B PACK</t>
  </si>
  <si>
    <t>JP CHENET GREN/CIN ROSE CASK</t>
  </si>
  <si>
    <t>GEORGES DUBOEUF CHARDONNAY</t>
  </si>
  <si>
    <t>BODACIOUS CAB SAUVIGNON CASK</t>
  </si>
  <si>
    <t>WAYNEGRETZKY HAT TRK PK 3/473C</t>
  </si>
  <si>
    <t>CHERRY ON CIDER 19.5LK</t>
  </si>
  <si>
    <t>LA VIEILLE FERME ROUGE CASK AC</t>
  </si>
  <si>
    <t>FAR FROM THE TREE CIDER 19.5LK</t>
  </si>
  <si>
    <t>LOOKING ON BRIGHT CIDER 19.5LK</t>
  </si>
  <si>
    <t>LA VIEILLE FERME BLANC CASK AC</t>
  </si>
  <si>
    <t>LOUIS JADOT MACON LUGNY BL AOC</t>
  </si>
  <si>
    <t>WAYNE GRETZKYMAPLE CASK WHISKY</t>
  </si>
  <si>
    <t>CHATEAU BEYCHEVELLE 2019</t>
  </si>
  <si>
    <t>CONNETABLE TALBOT 2019</t>
  </si>
  <si>
    <t>JURA SEVEN WOOD SM SC</t>
  </si>
  <si>
    <t>ARDBEG WEE BEASTIE 5YO SM SC</t>
  </si>
  <si>
    <t>LES FRUITS SAUVAGES CAB</t>
  </si>
  <si>
    <t>MACALLAN 15YO DBL CASK SM SC</t>
  </si>
  <si>
    <t>CH GRUAUD LAROSE GR CRU CL2019</t>
  </si>
  <si>
    <t>CHATEAU D'ISSAN 2019</t>
  </si>
  <si>
    <t>MACALLAN 12YO SHERRY OAK SM SC</t>
  </si>
  <si>
    <t>JOHNNIE WALKER EXPL GIFT PACK</t>
  </si>
  <si>
    <t>SNEAKY WEASEL LAGER 6/355C</t>
  </si>
  <si>
    <t>SMALL BT EAST COAST IPA 473C</t>
  </si>
  <si>
    <t>MONEMVASIA KYDONITSA</t>
  </si>
  <si>
    <t>BERAN ZINFANDEL</t>
  </si>
  <si>
    <t>BRUICHLADDICH ORG 2010 SM SC</t>
  </si>
  <si>
    <t>COURVOISIER AVANT GARDE COG</t>
  </si>
  <si>
    <t>GIB LIONS WINTR ALE 6/355C</t>
  </si>
  <si>
    <t>EL GOBERNADOR RES PISCO</t>
  </si>
  <si>
    <t>TRULY LMNADE MIX PK 12/355C</t>
  </si>
  <si>
    <t>TRULY BERRY MX PK 12/355C</t>
  </si>
  <si>
    <t>SHRUG DOC WS VODSODRASP 473C</t>
  </si>
  <si>
    <t>IMPERIAL STOUT PK 4/355C</t>
  </si>
  <si>
    <t>SHRUG DOC WS VOD PEACH 473C</t>
  </si>
  <si>
    <t>NONSUCH EXPLORER COLLECT8/473C</t>
  </si>
  <si>
    <t>POPPERS CRAN ICE MALT 473C</t>
  </si>
  <si>
    <t>FIREBALL CINN WH LIQ PK 6/50ML</t>
  </si>
  <si>
    <t>OLE SMOKY MOONSHN PICKLES LIQ</t>
  </si>
  <si>
    <t>BH SMALL BATCH ALE 355C</t>
  </si>
  <si>
    <t>BH SMALL BATCH 473C</t>
  </si>
  <si>
    <t>SPARKLING GREEN WINEBG(TF0640)</t>
  </si>
  <si>
    <t>CAYMUS SUISUN GRAND DURIF 2018</t>
  </si>
  <si>
    <t>AMRUT FUSION SINGLE MALT WH</t>
  </si>
  <si>
    <t>ONYX BEVERAGE GROUP INC</t>
  </si>
  <si>
    <t>HORNITOS BLACK BARREL TEQUILA</t>
  </si>
  <si>
    <t>BASK PINOT NOIR</t>
  </si>
  <si>
    <t>BASK SAUVIGNON BLANC</t>
  </si>
  <si>
    <t>FLOR DE CANA RES 7 RUM ADDON</t>
  </si>
  <si>
    <t>WILHELM SCREAM 473C</t>
  </si>
  <si>
    <t>TRAPICHE MEDALLA CAB SAUV</t>
  </si>
  <si>
    <t>BRIGHTWATER PILSNER 473C</t>
  </si>
  <si>
    <t>IPA 15 473C</t>
  </si>
  <si>
    <t>BALTIC SOUR CHERRY VODKA</t>
  </si>
  <si>
    <t>SMALL BATCH BOTTLE 2 750B</t>
  </si>
  <si>
    <t>SENA 2018</t>
  </si>
  <si>
    <t>SANTA JULIA MALBEC ORG</t>
  </si>
  <si>
    <t>ALAMBRADO PINOT GRIGIO</t>
  </si>
  <si>
    <t>DOW'S TAWNY 10 YO PORT</t>
  </si>
  <si>
    <t>ALAMBRADO MALBEC</t>
  </si>
  <si>
    <t>LA POSTA ROSE OF MALBEC</t>
  </si>
  <si>
    <t>BRAZEN SEASONAL#1 ALE 473C</t>
  </si>
  <si>
    <t>BIN 389 CAB SAUVIG/SHZ 2017</t>
  </si>
  <si>
    <t>FREIXENET PIGR GARDA DOC</t>
  </si>
  <si>
    <t>FREIXENET CHIANTI DOCG</t>
  </si>
  <si>
    <t>PABST BLUE RIBBON LAG 24/355C</t>
  </si>
  <si>
    <t>SP TRAIL HOP IPA473C</t>
  </si>
  <si>
    <t>CRAFTY RADLER GF/TNG 6/355C</t>
  </si>
  <si>
    <t>SONIC SEA DRAGON IPA 473C</t>
  </si>
  <si>
    <t>SOUTHERN ASPECT IPA 473C</t>
  </si>
  <si>
    <t>KILTER PULP FICTION ALE 473C</t>
  </si>
  <si>
    <t>MT CRUSHMORE PILS 473C</t>
  </si>
  <si>
    <t>PLAINSBREAKER PALE 473C</t>
  </si>
  <si>
    <t>ASIO OTUS BIANCO CASK</t>
  </si>
  <si>
    <t>BUDWEISER 15/341B</t>
  </si>
  <si>
    <t>BUD LIGHT 15/341B</t>
  </si>
  <si>
    <t>STIR STICK STOUT 473C</t>
  </si>
  <si>
    <t>BLACK ANGUS CABERNET SAUVIGNON</t>
  </si>
  <si>
    <t>YELLOW TAIL PURE BRIGHT CHARD</t>
  </si>
  <si>
    <t>JACOB'S CREEK LS MOSCATO ROSE</t>
  </si>
  <si>
    <t>JACOB'S CREEK LOW SUG MOSCATO</t>
  </si>
  <si>
    <t>TAKE IT TO THE GRAVE CAB SAUV</t>
  </si>
  <si>
    <t>SMALL BATCH CAN 3 473C</t>
  </si>
  <si>
    <t>ABSOLUT WATERMELON VODKA</t>
  </si>
  <si>
    <t>VIVID HAZY DOUBLE IPA 473C</t>
  </si>
  <si>
    <t>FARMERY STRONG LAG 473C</t>
  </si>
  <si>
    <t>JIM BEAM HONEY BOURBON WHISKEY</t>
  </si>
  <si>
    <t>CHARTREUSE GREEN LIQUEUR</t>
  </si>
  <si>
    <t>CHARTREUSE DIFFUSION S.A.</t>
  </si>
  <si>
    <t>LEFT FIELD PINOT GRIS</t>
  </si>
  <si>
    <t>MOLSON DRY 8.5 LAGER 710C</t>
  </si>
  <si>
    <t>KILTER BREWING JUCCI IPA 473C</t>
  </si>
  <si>
    <t>SMIRNOFF PEACH VODKA</t>
  </si>
  <si>
    <t>HEINEKEN 0.0 NON ALC 330B</t>
  </si>
  <si>
    <t>JUICE PLUS ALE 473C</t>
  </si>
  <si>
    <t>SLEEMAN HONEY BROWN LG 15/355C</t>
  </si>
  <si>
    <t>BWB EMPIRE ALE 473C</t>
  </si>
  <si>
    <t>BLACK WHEAT BREWING</t>
  </si>
  <si>
    <t>FORT GARRY DARK ALE 8/473C</t>
  </si>
  <si>
    <t>PAUL JOHN NIRVANA WH</t>
  </si>
  <si>
    <t>GRYPHUS TEMP/SHZ ORG CASK</t>
  </si>
  <si>
    <t>WOLAND RUSS IMP STOUT 355C</t>
  </si>
  <si>
    <t>GEORGIAN BAY GIN SM VP12/355C</t>
  </si>
  <si>
    <t>VIZZY VARIETY PACK 12/355C</t>
  </si>
  <si>
    <t>FORAGER GF LAGER 6/355C</t>
  </si>
  <si>
    <t>REUSABLE 6 PACK BEER BTL BAG</t>
  </si>
  <si>
    <t>ECO-LUX PACKAGING INC</t>
  </si>
  <si>
    <t>REUSABLE 6 PACK WINE CARRIER B</t>
  </si>
  <si>
    <t>REUSABLE 12 PACK BEER CARRIER</t>
  </si>
  <si>
    <t>REUSABLE 6 PACK WINE CAR BAG</t>
  </si>
  <si>
    <t>REUSABLE 12 PK BEER CAR RE BTM</t>
  </si>
  <si>
    <t>RIONDO FRIZZANTE PROSECCO DOC</t>
  </si>
  <si>
    <t>FLAGSHIP VARIETY PK 4/473C</t>
  </si>
  <si>
    <t>BRAZEN HALL GOKSTAD IPA 4/473C</t>
  </si>
  <si>
    <t>BRAZEN JARPUR AMB ALE 4/473C</t>
  </si>
  <si>
    <t>BRAZEN STEEL CUT BL ALE 4/473C</t>
  </si>
  <si>
    <t>CROWN ROYAL WH &amp; COLA 473C</t>
  </si>
  <si>
    <t>BEC HARDY GARDEN SER CAB SAUV</t>
  </si>
  <si>
    <t>BEC HARDY GARDEN SER SHIRAZ</t>
  </si>
  <si>
    <t>KILTER BOUNTII STOUT 473C</t>
  </si>
  <si>
    <t>ARIZONA TEAS MIX PK 12/355C</t>
  </si>
  <si>
    <t>COORS SELTZER VAR PK 12/355C</t>
  </si>
  <si>
    <t>ARIZONA HARD ICETEA LMN 6/355C</t>
  </si>
  <si>
    <t>WHITE CLAW RASPBERRY 6/355C</t>
  </si>
  <si>
    <t>NO BOATS SUNDAY PEACH CID 473C</t>
  </si>
  <si>
    <t>SNAPPLE SP MANGO RASP TEA 458C</t>
  </si>
  <si>
    <t>O'HARA'S IRISH ST NITRO 440C</t>
  </si>
  <si>
    <t>HORNITOS LIME TEQUILA</t>
  </si>
  <si>
    <t>STIEGL HIMBEERE RASP RAD 500C</t>
  </si>
  <si>
    <t>NORTHERN KEEP VODKA ADD ON</t>
  </si>
  <si>
    <t>LUXARDO LIMONCELLO LIQ ADD ON</t>
  </si>
  <si>
    <t>FLOR DE CANA BLK LBL 5Y ADD ON</t>
  </si>
  <si>
    <t>LA MARCA ROSE PROSECCO DOC</t>
  </si>
  <si>
    <t>BODACIOUS MALBEC</t>
  </si>
  <si>
    <t>TORRES CELESTE VERDEJO DO</t>
  </si>
  <si>
    <t>400 CONEJOS JOVEN MEZCAL</t>
  </si>
  <si>
    <t>BWB GREAT SCOTTI ALE 473C</t>
  </si>
  <si>
    <t>SOOKRAMS MAJESTICAL ALE 473C</t>
  </si>
  <si>
    <t>NAU MAI SAUVIGNON BLANC TETRA</t>
  </si>
  <si>
    <t>SOOKRAMS PLOT TWIST ALE 473C</t>
  </si>
  <si>
    <t>ICY BLUE S CHERRY VOD ADD ON</t>
  </si>
  <si>
    <t>EAUTOPIA BIOLOGICAL TECHNOLOGY</t>
  </si>
  <si>
    <t>COPPER MOON CRISP BRIGHT WHITE</t>
  </si>
  <si>
    <t>PELLER FAMILY VN CAB SAUV CASK</t>
  </si>
  <si>
    <t>ABSOLUT MANGO MULE 4/355C</t>
  </si>
  <si>
    <t>LA SHOPPE NIGHT OWL ST 473C</t>
  </si>
  <si>
    <t>LBJ HEFEWEIZEN ALE 473C</t>
  </si>
  <si>
    <t>JAMESON GINGER&amp;LIME 473C</t>
  </si>
  <si>
    <t>COPPER MOON CRISP BRIGHT WT 4L</t>
  </si>
  <si>
    <t>MICROBURST HAZY IPA 473C</t>
  </si>
  <si>
    <t>SP SUNSET FRT STND MIX 12/355C</t>
  </si>
  <si>
    <t>SMIRNOFF V&amp;S ROSE 12/355C</t>
  </si>
  <si>
    <t>BWB BLUE HILLS BLBRY ALE 473C</t>
  </si>
  <si>
    <t>VOSTOK LAUNCH DBL IPA 473C</t>
  </si>
  <si>
    <t>GLENLIVET CARIB RES SM SC</t>
  </si>
  <si>
    <t>JAM JAR SWEET BLUSH</t>
  </si>
  <si>
    <t>TWISTED TEA ORIG 24/355C</t>
  </si>
  <si>
    <t>TWISTED TEA PTY PK 24/355C</t>
  </si>
  <si>
    <t>LE BONHEUR CHARDONNAY</t>
  </si>
  <si>
    <t>PESSIMIST RED BLEND</t>
  </si>
  <si>
    <t>ERATH PINOT NOIR</t>
  </si>
  <si>
    <t>TCB HORSESHOE HEFE 473C</t>
  </si>
  <si>
    <t>SMIRNOFF PINK LMND VOD BEV</t>
  </si>
  <si>
    <t>DON DAVID RESERVE MALBEC</t>
  </si>
  <si>
    <t>DON DAVID RESERVE CHARDONNAY</t>
  </si>
  <si>
    <t>DON DAVID RES CAB SAUV</t>
  </si>
  <si>
    <t>R MONDAVI P S RUM B AGED MERL</t>
  </si>
  <si>
    <t>DIRTY BLONDE ALE 473C</t>
  </si>
  <si>
    <t>WATERMELON BLONDE ALE 473C</t>
  </si>
  <si>
    <t>NONSUCH IRISH RED ALE 473C</t>
  </si>
  <si>
    <t>BOMBAY BRAMBLE GIN</t>
  </si>
  <si>
    <t>TEREMANA SB BLANCO TEQUILA</t>
  </si>
  <si>
    <t>TEREMANA SB REPOSADO TEQUILA</t>
  </si>
  <si>
    <t>ODFJELL ORZADA CARIGNAN</t>
  </si>
  <si>
    <t>SNEAKY PEACH PALE ALE 473C</t>
  </si>
  <si>
    <t>SIGNAL HILL WH ADD ON X3</t>
  </si>
  <si>
    <t>AMALAYA BLANCO DULCE DE CORTE</t>
  </si>
  <si>
    <t>GIB PEACH SOUR 473C</t>
  </si>
  <si>
    <t>FALSE CREEK PEACH SOUR 6/355C</t>
  </si>
  <si>
    <t>PASSION PEACH GUAVA RADLER473C</t>
  </si>
  <si>
    <t>CRACKED CANOE LIGHT LAG15/355C</t>
  </si>
  <si>
    <t>TORRES 15 RES BRANDY</t>
  </si>
  <si>
    <t>MUDDLERS MIXOLOGY PACK 12/355C</t>
  </si>
  <si>
    <t>SANDHILL ROSE VQA</t>
  </si>
  <si>
    <t>RED SCHOONER VOYAGE 9 MALBEC</t>
  </si>
  <si>
    <t>IL VINO DEI POETI PROS RS DOC</t>
  </si>
  <si>
    <t>MIONETTO ROSE PROSECCO DOC</t>
  </si>
  <si>
    <t>SKYY VODKA</t>
  </si>
  <si>
    <t>KILTER THROWBACK WC IPA 473C</t>
  </si>
  <si>
    <t>KRONENBOURG 1664 BLANC 12/330B</t>
  </si>
  <si>
    <t>HAZY STATE DDH IPA 473C</t>
  </si>
  <si>
    <t>MT BOUCHERIE SUMMIT VQA</t>
  </si>
  <si>
    <t>MT. BOUCHERIE ESTATE WINERY</t>
  </si>
  <si>
    <t>DEAD HORSE BRIGHT CIDER 355C</t>
  </si>
  <si>
    <t>CHERRY ON CIDER 355C</t>
  </si>
  <si>
    <t>FAR FROM THE TREE CIDER 355C</t>
  </si>
  <si>
    <t>BOTTEGA PISTACCHIO CR LIQ</t>
  </si>
  <si>
    <t>NO BOATS SUNDAY APPL CID 473C</t>
  </si>
  <si>
    <t>MATT&amp;STEVE CAESAR ORLTSP473C</t>
  </si>
  <si>
    <t>MATT&amp;STEVE CAESAR HT&amp;SP 473C</t>
  </si>
  <si>
    <t>VESSEL TIPA MY TONGUE IPA 473C</t>
  </si>
  <si>
    <t>LANDSHARK PREMIUM LAG 15/355C</t>
  </si>
  <si>
    <t>SAM ADAMS WKD ESY LAG 473C</t>
  </si>
  <si>
    <t>SAM ADAMS WKD ESY LAG 6/355C</t>
  </si>
  <si>
    <t>OLE SMOKY SALTY WATERMELON WH</t>
  </si>
  <si>
    <t>UNDURRAGA ALIWEN ORGANIC CAB</t>
  </si>
  <si>
    <t>GATO NEGRO SAUVIGNON BLANC</t>
  </si>
  <si>
    <t>1969 CAB SAUV/MERLOT CASK</t>
  </si>
  <si>
    <t>LBJ CIDER 473C</t>
  </si>
  <si>
    <t>TWISTED TEA SLIGHTLY SWT 473C</t>
  </si>
  <si>
    <t>TRAG HIP LAKE FEVER LAG 473C</t>
  </si>
  <si>
    <t>SOMERSBY PEAR CIDER 473C</t>
  </si>
  <si>
    <t>SOMERSBY MANGO&amp;LIME CIDER 473C</t>
  </si>
  <si>
    <t>SOMERSBY APPLE CIDER 4/473C</t>
  </si>
  <si>
    <t>CIGAR BOX PINOT NOIR</t>
  </si>
  <si>
    <t>SOMERSBY BLK BERRY CID 4/473C</t>
  </si>
  <si>
    <t>QU CHARDONNAY</t>
  </si>
  <si>
    <t>QU CABERNET SAUVIGNON</t>
  </si>
  <si>
    <t>CAPITAL K GRAPEFRUIT VODKA</t>
  </si>
  <si>
    <t>CAPITAL K CRANBERRY GIN</t>
  </si>
  <si>
    <t>GNB MILKSHAKE SOUR SERIES 473C</t>
  </si>
  <si>
    <t>GOOD NEIGHBOUR BREWING COMPANY</t>
  </si>
  <si>
    <t>1800 SILVER TEQUILA</t>
  </si>
  <si>
    <t>GUAVA GOSE ALE 355C</t>
  </si>
  <si>
    <t>CROWN ROYAL DELUXE WH ADD ON</t>
  </si>
  <si>
    <t>DIABOLICA WHITE VQA</t>
  </si>
  <si>
    <t>TWISTED TEA ORIGINAL 473C</t>
  </si>
  <si>
    <t>DELIRIUM BARREL AGED ALE 750B</t>
  </si>
  <si>
    <t>DIABOLICA RED VQA</t>
  </si>
  <si>
    <t>ANGOSTURA COCOA BITTERS</t>
  </si>
  <si>
    <t>BUD LIGHT CHELADA 12/355C</t>
  </si>
  <si>
    <t>BULLDOG AMBER ALE 473C</t>
  </si>
  <si>
    <t>SMIRNOFF ICE PINK LMNDE6/355C</t>
  </si>
  <si>
    <t>SMIRNOFF ICE PINK LMNDE 473C</t>
  </si>
  <si>
    <t>KILTER VINTAGE PILSNER 473C</t>
  </si>
  <si>
    <t>GTG SKULLS LAGER 473C</t>
  </si>
  <si>
    <t>99 BANANAS LIQUEUR</t>
  </si>
  <si>
    <t>Banana</t>
  </si>
  <si>
    <t>GNB CZECH PILSNER 473C</t>
  </si>
  <si>
    <t>GNB HUCKLEBERRY CHRY SOUR 473C</t>
  </si>
  <si>
    <t>LEOS WILD CHERRY FIZZ 58.6LK</t>
  </si>
  <si>
    <t>FEELIN' FINE APPLE CID 29.33LK</t>
  </si>
  <si>
    <t>GNB COCKTAIL GOSE SERIES 473C</t>
  </si>
  <si>
    <t>D'ONT POKE BEAR RED CASK</t>
  </si>
  <si>
    <t>SAINTLY ROSE VQA</t>
  </si>
  <si>
    <t>FAMILY TREE BOOTLEGGER BACOVQA</t>
  </si>
  <si>
    <t>FAMILY TREE GOAT LADY CHARDVQA</t>
  </si>
  <si>
    <t>NONSUCH STRAWBERRY KOLSCH 473C</t>
  </si>
  <si>
    <t>FOUR WINDS NOTUS 8/355C</t>
  </si>
  <si>
    <t>GOOD NATURED RED BLEND VQA</t>
  </si>
  <si>
    <t>DON MELCHOR CAB SAUVIGNON 2018</t>
  </si>
  <si>
    <t>SMOKEHEAD ISLAY SINGLE MALT SC</t>
  </si>
  <si>
    <t>LAPHROAIG 10YO SHRRY OAK SM SC</t>
  </si>
  <si>
    <t>NIFTY PCH ROSE SELTZ 355C</t>
  </si>
  <si>
    <t>CUKE L'IL NUMBER 473C</t>
  </si>
  <si>
    <t>KLEINE ZALZE VNYD SEL PINOTAGE</t>
  </si>
  <si>
    <t>BOOKSTORE QUICKFIX COFFALE473C</t>
  </si>
  <si>
    <t>OXUS BREWING COMPANY</t>
  </si>
  <si>
    <t>NIFTY PSSNFR ORNGBL SELTZ 355C</t>
  </si>
  <si>
    <t>SMIRNOFF SELTZ LMND VP 12/355C</t>
  </si>
  <si>
    <t>CAYMUS VNYD NAPA CAB SAUV 2019</t>
  </si>
  <si>
    <t>GUAVATRON GUAVA PHLY SR 473C</t>
  </si>
  <si>
    <t>ICY BLUE SENSATION PEACH VOD</t>
  </si>
  <si>
    <t>DEAD MAN'S SWITCH NE IPA 473C</t>
  </si>
  <si>
    <t>CASISANO ROSSO DI MONTALCINO</t>
  </si>
  <si>
    <t>FOLONARI VALPOLICELLA CASK DOC</t>
  </si>
  <si>
    <t>REBELLION ZILLA HAZY 473C</t>
  </si>
  <si>
    <t>GNB HAZY IPA 473C</t>
  </si>
  <si>
    <t>GIOVANNI ROSSO NEBBIOLO DOC</t>
  </si>
  <si>
    <t>UNDERWOOD IPA 473C</t>
  </si>
  <si>
    <t>RENDEZVOUS BREWING LTD</t>
  </si>
  <si>
    <t>FARMERY ROAST YERBA ALE 473C</t>
  </si>
  <si>
    <t>ROYAL STAG DELUXE WHISKY</t>
  </si>
  <si>
    <t>DIRECTOR'S CUT ZINFANDEL</t>
  </si>
  <si>
    <t>SASQUATCH WALK WH IPA 473C</t>
  </si>
  <si>
    <t>PEACH COBBLER SOUR 473C</t>
  </si>
  <si>
    <t>GNB CREAMSICLE SERIES 473C</t>
  </si>
  <si>
    <t>MYERS ORIGINAL DARK RUM</t>
  </si>
  <si>
    <t>BREWHOUSE ULTRA 15/355C</t>
  </si>
  <si>
    <t>WHITE CLAW VP NO 2 12/355C</t>
  </si>
  <si>
    <t>VOSTOK ORBIT DBL IPA 473C</t>
  </si>
  <si>
    <t>FLING MNGSTRAW VOD SODA6/355C</t>
  </si>
  <si>
    <t>CANADIAN 15/341B</t>
  </si>
  <si>
    <t>WG NO 99 WH OAK AGE CHARDVQA</t>
  </si>
  <si>
    <t>BONANZA CABERNET SAUVIGNON</t>
  </si>
  <si>
    <t>CECCHI FAMIL CHIA CL GR SELEZ</t>
  </si>
  <si>
    <t>PEDRA CANCELA SEL EN WMSEL RED</t>
  </si>
  <si>
    <t>PEDRA CANCELA SEL EN WMESEL WT</t>
  </si>
  <si>
    <t>WATERDOG RESERVA RED</t>
  </si>
  <si>
    <t>SILK &amp; SPICE RED BLEND CASK</t>
  </si>
  <si>
    <t>ANIMUS VINHO VERDE WT DOC</t>
  </si>
  <si>
    <t>NEFARIOUS PLAN A DH ALE473C</t>
  </si>
  <si>
    <t>DASTARDLY VILLAIN BREWING COMPANY</t>
  </si>
  <si>
    <t>FONSECA PERIQUITA RES CASK</t>
  </si>
  <si>
    <t>MICHELOB ULTRA 15/341B</t>
  </si>
  <si>
    <t>CAMPARI CASK TALE LIQ</t>
  </si>
  <si>
    <t>ICY BLUE SENS CHERRY VOD ADDON</t>
  </si>
  <si>
    <t>ENIGMATICO ASIO OTUS ROSS CASK</t>
  </si>
  <si>
    <t>JACOB'S CREEK DBL BARREL CHARD</t>
  </si>
  <si>
    <t>JACOB'S CREEK DB BARREL SHIRAZ</t>
  </si>
  <si>
    <t>VIDIGAL PORTA 6 WHITE</t>
  </si>
  <si>
    <t>JACOB'S CREEK DB CAB SAUV</t>
  </si>
  <si>
    <t>VIRTUE PINK LMNDE 6/355C</t>
  </si>
  <si>
    <t>KILTER SECRET WEAPON IPA 355C</t>
  </si>
  <si>
    <t>CROWN ROYAL 18 YO WH</t>
  </si>
  <si>
    <t>LOT 40 DARK CDN OAK WHISKY</t>
  </si>
  <si>
    <t>ICARUS ORNG CRMSCL SR ALE473C</t>
  </si>
  <si>
    <t>TORQUE ROADRUNNER RASP WH 473C</t>
  </si>
  <si>
    <t>5 YR ANNIV MARGARITA GOSE 473C</t>
  </si>
  <si>
    <t>LA SAINT B WHEAT BEER 355C</t>
  </si>
  <si>
    <t>NUDE VODKA SODAMIXPKV2 12/355C</t>
  </si>
  <si>
    <t>TCB BLUEBEARY ALE 473C</t>
  </si>
  <si>
    <t>OMNIPOLLO ZODIAC IPA 473C</t>
  </si>
  <si>
    <t>STUDIO BY MIRAVAL ROSE IGP</t>
  </si>
  <si>
    <t>SWEET SIPPIN MAPLE WHISKY CR</t>
  </si>
  <si>
    <t>SABROSA PREMIUM CRAFT LAG 473C</t>
  </si>
  <si>
    <t>BASK ROSE</t>
  </si>
  <si>
    <t>LES URSULINES PINOT NOIR AOC</t>
  </si>
  <si>
    <t>BARN HAMMER VARIETY PK 8/473C</t>
  </si>
  <si>
    <t>GEORGES DUBOEUF PINOT NOIR IGP</t>
  </si>
  <si>
    <t>MERRY &amp; BRIGHT CRAN LAGER 473C</t>
  </si>
  <si>
    <t>APPLETON 8YO RESERVE RUM ADDON</t>
  </si>
  <si>
    <t>GRAN CENTENARIO PLATA TEQUILA</t>
  </si>
  <si>
    <t>HECTORS HARD ICED TEA 2L PET</t>
  </si>
  <si>
    <t>SAT NT LUMBERJACK DIPA 8/473C</t>
  </si>
  <si>
    <t>HAZE BOMB JUICY PALE ALE 473C</t>
  </si>
  <si>
    <t>LONETREE AUTH DRY CID 473C</t>
  </si>
  <si>
    <t>LONETREE ORCHARD PK 12/355C</t>
  </si>
  <si>
    <t>WRITERS TEARS COPPER IRISH WH</t>
  </si>
  <si>
    <t>KILTER CRUSH PSNF GUAV RAD473C</t>
  </si>
  <si>
    <t>TEELING SINGLE MALT IRISH WH</t>
  </si>
  <si>
    <t>DANDY T2G IPA 473C</t>
  </si>
  <si>
    <t>RIGBY LD BLUE HASKAP</t>
  </si>
  <si>
    <t>GRANT'S TRIPLE WOOD 12YO BL SC</t>
  </si>
  <si>
    <t>OLD FORESTER 1920 PRHB KSBBNWH</t>
  </si>
  <si>
    <t>BIN 389 CAB SAUVIG/SHZ 2019</t>
  </si>
  <si>
    <t>BIN 128 SHIRAZ 2019</t>
  </si>
  <si>
    <t>PATRON SAMPLER PACK 3/50ML</t>
  </si>
  <si>
    <t>CAYMUS VYND NAPA CAB SAUV 2019</t>
  </si>
  <si>
    <t>FARMERY GREEN APPLE SOUR 473C</t>
  </si>
  <si>
    <t>FARMERY RASPBERRY SOUR 473C</t>
  </si>
  <si>
    <t>FARMERY SASKATOON SOUR 473C</t>
  </si>
  <si>
    <t>SHORELINE SELTZER PK 12/355C</t>
  </si>
  <si>
    <t>MORAINE CLIFFHANGER WHITE VQA</t>
  </si>
  <si>
    <t>MORAINE CLIFFHANGER RED VQA</t>
  </si>
  <si>
    <t>MORAINE PINOT NOIR VQA</t>
  </si>
  <si>
    <t>NO 99 RED CASK WHISKY</t>
  </si>
  <si>
    <t>BIRTHDAY DRINK BAG (TF#7088)</t>
  </si>
  <si>
    <t>ROE &amp; CO IRISH WHISKEY</t>
  </si>
  <si>
    <t>RAINY DAZE: EARLGREY WH AL473C</t>
  </si>
  <si>
    <t>INTERLAKE BREWING COMPANY</t>
  </si>
  <si>
    <t>HALF PINTS OKTOBERFEST 473C</t>
  </si>
  <si>
    <t>MAKER'S MARK 101 BBN WH</t>
  </si>
  <si>
    <t>LBJ DUBBEL 473C</t>
  </si>
  <si>
    <t>SANDEMAN BEAT WHITE PORT</t>
  </si>
  <si>
    <t>SANDEMAN BEAT ROSE PORT</t>
  </si>
  <si>
    <t>MIND BEESWAX CM 355C</t>
  </si>
  <si>
    <t>HOPPY PELICAN DH PALE ALE 473C</t>
  </si>
  <si>
    <t>MACALLAN DBL CASK 12 YO SM SC</t>
  </si>
  <si>
    <t>ESCAPE FROM NARROW CITYIPA473C</t>
  </si>
  <si>
    <t>CROWN ROYAL NORTH HARV ADD ON</t>
  </si>
  <si>
    <t>LICOR 43 HORCHATA LIQ</t>
  </si>
  <si>
    <t>CHATEAU TALBOT GR CRU 2020</t>
  </si>
  <si>
    <t>CH FAUGERES GR CRU CLASSE 2020</t>
  </si>
  <si>
    <t>CH LAGRANGE GR CRU CLASSE 2020</t>
  </si>
  <si>
    <t>CHATEAU LYNCH BAGES 2020</t>
  </si>
  <si>
    <t>CLOS MARSALETTE BLANC 2020</t>
  </si>
  <si>
    <t>CHATEAU BELLE VUE 2020</t>
  </si>
  <si>
    <t>CHATEAU BEYCHEVELLE 2020</t>
  </si>
  <si>
    <t>CONNETABLE TALBOT 2020</t>
  </si>
  <si>
    <t>GNB ESPECIAL AMBER LAG 473C</t>
  </si>
  <si>
    <t>FLING VOD SODA MIXED PK12/355C</t>
  </si>
  <si>
    <t>CLOCKTOWER CLASSIC ALE 473C</t>
  </si>
  <si>
    <t>STEPHEN ST SOUR 473C</t>
  </si>
  <si>
    <t>CH CANON LA GAFFELIERE 2020</t>
  </si>
  <si>
    <t>CHATEAU CAP DE FAUGERES 2020</t>
  </si>
  <si>
    <t>CH MOUTON ROTHSCHILD 2020</t>
  </si>
  <si>
    <t>CHATEAU CLERC MILON 2020</t>
  </si>
  <si>
    <t>CHATEAU SUDUIRAUT 2020</t>
  </si>
  <si>
    <t>CHATEAU CLINET 2020</t>
  </si>
  <si>
    <t>CHATEAU D'ISSAN 2020</t>
  </si>
  <si>
    <t>STRONGBOW CIDER 500C</t>
  </si>
  <si>
    <t>MANDARIN ORANGE LAG ALE 473C</t>
  </si>
  <si>
    <t>STRONGBOW CIDER 50L KEG</t>
  </si>
  <si>
    <t>SECRET ON 10TH ST ALE 473C</t>
  </si>
  <si>
    <t>DIABOLICALLY DECAD BR ALE473C</t>
  </si>
  <si>
    <t>LET'S GIVE'M PUMPKIN MEAD 355C</t>
  </si>
  <si>
    <t>WINTER CRAN SPICED MEAD 355C</t>
  </si>
  <si>
    <t>BEE BOYZZ MEAD MIX PK 4/355C</t>
  </si>
  <si>
    <t>JUICE BEANS COFFEE OTML ST473C</t>
  </si>
  <si>
    <t>DAY TRIPPER RYE IPA 473C</t>
  </si>
  <si>
    <t>FELIX GRUNER VELTLINER ORG</t>
  </si>
  <si>
    <t>DARK HORSE WINE &amp; SPIRITS</t>
  </si>
  <si>
    <t>CROWN ROYAL PEACH WHISKY ADDON</t>
  </si>
  <si>
    <t>LOW LIFE SMALL PALE 355C</t>
  </si>
  <si>
    <t>LOW LIFE BARREL HOUSE</t>
  </si>
  <si>
    <t>ST REMY SIGNATURE BRANDY</t>
  </si>
  <si>
    <t>CHANNEL MARKER LGT LAG 6/473C</t>
  </si>
  <si>
    <t>THE HIVE LAGER 473C</t>
  </si>
  <si>
    <t>RUFFINO PROSECCO ROSE</t>
  </si>
  <si>
    <t>BODACIOUS B B AGD RD BLD CASK</t>
  </si>
  <si>
    <t>RASPBERRY MOCHACCINO LAG 473C</t>
  </si>
  <si>
    <t>FARMERY JUICY IPA473C</t>
  </si>
  <si>
    <t>ROASTED MARSHMALLOW LAG473C</t>
  </si>
  <si>
    <t>GINGER SNAP COOKIE LAG473C</t>
  </si>
  <si>
    <t>CARROT CAKE LAG473C</t>
  </si>
  <si>
    <t>FILTHIER DIRTIER DIPA 473C</t>
  </si>
  <si>
    <t>HP TASTERS PACK 8/473C</t>
  </si>
  <si>
    <t>HONEST LOT SAUVIGNON BLANC</t>
  </si>
  <si>
    <t>HONEST LOT CABERNET SAUVIGNON</t>
  </si>
  <si>
    <t>FARMERY WIND CHILL LAG 473C</t>
  </si>
  <si>
    <t>FARMERY DARK LAGER 473C</t>
  </si>
  <si>
    <t>FORAGED BERRY LAGER 473C</t>
  </si>
  <si>
    <t>TWISTED TEA HARD ICED 6/355C</t>
  </si>
  <si>
    <t>GINGERBREAD RUM</t>
  </si>
  <si>
    <t>ON THE ROCKS JALAPNO PNAP MARG</t>
  </si>
  <si>
    <t>GLENLIVET 14YO COG CSK SM SC</t>
  </si>
  <si>
    <t>BUD LIGHT CHELADA 473C</t>
  </si>
  <si>
    <t>KOKANEE GOLD 15/355C</t>
  </si>
  <si>
    <t>LLAMA OLD VINE RED BLEND</t>
  </si>
  <si>
    <t>GLENDRONACH 10YO SGLE MALT SC</t>
  </si>
  <si>
    <t>TEMPO GIN SMASH STRWLMN 6/355C</t>
  </si>
  <si>
    <t>TEMPO GIN SMASH MNGPCH 6/355C</t>
  </si>
  <si>
    <t>ISLAY MIST 8 YO BLENDED SCOTCH</t>
  </si>
  <si>
    <t>INCHDAIRNIE WHISKY LTD</t>
  </si>
  <si>
    <t>TEMPO GIN SMASH PK 12/355C</t>
  </si>
  <si>
    <t>CATENA PASARISA MALBEC</t>
  </si>
  <si>
    <t>HULDUFOLK ALE 355C</t>
  </si>
  <si>
    <t>BUMBU CREME CREAM LIQ</t>
  </si>
  <si>
    <t>MALFY GIN ROSA GIN</t>
  </si>
  <si>
    <t>BELLHOP VAN BBN PORTER 473C</t>
  </si>
  <si>
    <t>Porter - Alc 4.1 to 5.5</t>
  </si>
  <si>
    <t>DIXONS WKD BLUEBERRY GIN</t>
  </si>
  <si>
    <t>DUJARDIN VSOP BRANDY ADD ON</t>
  </si>
  <si>
    <t>UNO MALBEC PLATINUM ED</t>
  </si>
  <si>
    <t>DEWAR'S WHITE LABEL SCOTCH</t>
  </si>
  <si>
    <t>SNAPBACK IPA 473C</t>
  </si>
  <si>
    <t>KILTER OCTOPIE CRMB PIE SR473C</t>
  </si>
  <si>
    <t>WINTER SKY CRAN HIB ALE 473C</t>
  </si>
  <si>
    <t>DON AMADO</t>
  </si>
  <si>
    <t>COORS SELTZER SPLASH PK12/355C</t>
  </si>
  <si>
    <t>VIZZY SIG SELTZ VAR PK 12/355C</t>
  </si>
  <si>
    <t>NIFTY LAV SPRMNT SELTZER 355C</t>
  </si>
  <si>
    <t>BACARDI PINA COLADA 6/355C</t>
  </si>
  <si>
    <t>BWB BAR 13 AM RED ALE 473C</t>
  </si>
  <si>
    <t>SNAPPLE SP BLBRY PASS TEA 458C</t>
  </si>
  <si>
    <t>MIKE'S HARD ICED TEA 473C</t>
  </si>
  <si>
    <t>AMERICAN V HRD GRN ICET 6/355C</t>
  </si>
  <si>
    <t>FUNDADOR BRANDY</t>
  </si>
  <si>
    <t>FOREIGN AFFAIR WH BRL CASA VQA</t>
  </si>
  <si>
    <t>TWISTED TEA HALF &amp; HALF 473C</t>
  </si>
  <si>
    <t>TRULY PUNCH MIXPK SELTZ12/355C</t>
  </si>
  <si>
    <t>ARIZONA HARD ICEDTEA PCH6/355C</t>
  </si>
  <si>
    <t>RABBIT HOLE DARERINGER BBN WH</t>
  </si>
  <si>
    <t>RABBIT HOLE CAVEHILL KS BBN WH</t>
  </si>
  <si>
    <t>ASTRA STRONG LAG 473C</t>
  </si>
  <si>
    <t>ASTRA PREMIUM LAG 8/355C</t>
  </si>
  <si>
    <t>YELLOW TAIL WH BAR AGED CAB</t>
  </si>
  <si>
    <t>PETER LEHMANN THE BAROSSAN CAB</t>
  </si>
  <si>
    <t>GRANT BURGE BAROSSA INK SHZ</t>
  </si>
  <si>
    <t>NEMIROFF VODKA</t>
  </si>
  <si>
    <t>SUPER FUN Y&amp;G HRD SLTZ 355C</t>
  </si>
  <si>
    <t>SUPER FUN BEVERAGE COMPANY LTD</t>
  </si>
  <si>
    <t>SUPER FUN W&amp;B HRD SELTZ 355C</t>
  </si>
  <si>
    <t>SUPER FUN P&amp;E HRD SELTZ 355C</t>
  </si>
  <si>
    <t>SUPER FUN G&amp;V HRD SELTZ 355C</t>
  </si>
  <si>
    <t>BOTTLE CORK WINE BAG (TF 0842)</t>
  </si>
  <si>
    <t>TWISTED TEA HARD ICED 12/355C</t>
  </si>
  <si>
    <t>PENFOLDS MAX'S SHZ/CAB SAUVIG</t>
  </si>
  <si>
    <t>PIRRAMIMMA STOCK'S HILL GSM</t>
  </si>
  <si>
    <t>ARIZONA GREEN TEA GNSG 473C</t>
  </si>
  <si>
    <t>ARIZONA HARD ICETEA LMN 473C</t>
  </si>
  <si>
    <t>ARIZONAHARD ICETEA PCH 473C</t>
  </si>
  <si>
    <t>ARIZONA H&amp;H ICTLMND 6/355C</t>
  </si>
  <si>
    <t>ARIZONA H&amp;H ICTLMND 12/355C</t>
  </si>
  <si>
    <t>PUMP HOUSE VP 12/355C</t>
  </si>
  <si>
    <t>FANDANGO MEZCAL</t>
  </si>
  <si>
    <t>SMIRNOFF PEACH LEMND VOD BEV</t>
  </si>
  <si>
    <t>AMERICAN V HRD LMN ICET12/355C</t>
  </si>
  <si>
    <t>AMERICAN V RAS HRD ICEDT6/355C</t>
  </si>
  <si>
    <t>GLENALLACHIE 12 YO SM SC WH</t>
  </si>
  <si>
    <t>MARQUES DE CACERES SABL DO</t>
  </si>
  <si>
    <t>AMERICAN V ICED TEA MX 12/355C</t>
  </si>
  <si>
    <t>AMERICAN V PEAC HRDICEDT6/355C</t>
  </si>
  <si>
    <t>SMIRNOFF VS BERRY BLAST 6/355C</t>
  </si>
  <si>
    <t>TORO BRAVO TEMP/MERL CASK DO</t>
  </si>
  <si>
    <t>GNB DBL CHOC CRAN STOUT473C</t>
  </si>
  <si>
    <t>PLANTATION 20TH ANNIV XO RUM</t>
  </si>
  <si>
    <t>SOUR TRIPEL W/BRETT ALE 750B</t>
  </si>
  <si>
    <t>NONSUCH MB LAMBIC 750B</t>
  </si>
  <si>
    <t>ZACCAGNINI TRALCETTO ROSE</t>
  </si>
  <si>
    <t>SQUEALING PIG ROSE</t>
  </si>
  <si>
    <t>AMER VNTG LEMON ICEDTEA 2L PET</t>
  </si>
  <si>
    <t>DOS EQUIS XX SPEC LAG12/355B</t>
  </si>
  <si>
    <t>OVERSTONE SAUVIGNON BLANC</t>
  </si>
  <si>
    <t>KINKY PINK LIQUOR</t>
  </si>
  <si>
    <t>BRIGHTER SHADE BLK NEIPA 473C</t>
  </si>
  <si>
    <t>TWISTED TEA HALF&amp;HALF 12/355C</t>
  </si>
  <si>
    <t>ARIZONA HARD ICETEA LMN12/355C</t>
  </si>
  <si>
    <t>EARTH GARDEN SAUVIGNON BLANC</t>
  </si>
  <si>
    <t>BOKBUNJA UM BLK RASP WINE</t>
  </si>
  <si>
    <t>CORONA EXTRA BEER 15/355C</t>
  </si>
  <si>
    <t>STELLA ARTOIS LAG 15/355C</t>
  </si>
  <si>
    <t>HECTORS HARD ICED TEA 473C</t>
  </si>
  <si>
    <t>HECTORS HARD PURPLE CRZE473C</t>
  </si>
  <si>
    <t>INFERNAL FSN MCHN BLK ALE473C</t>
  </si>
  <si>
    <t>DE BORTOLI PETIT MOSCATO FRIZZ</t>
  </si>
  <si>
    <t>HOWLER HEAD KS BBN WH</t>
  </si>
  <si>
    <t>CHUM CHURUM MANGO SOJU</t>
  </si>
  <si>
    <t>Soju Flavoured</t>
  </si>
  <si>
    <t>TWISTED TEA PARTY PACK 12/355C</t>
  </si>
  <si>
    <t>KOOKSOONDANG OR RICE MAKGEOLLI</t>
  </si>
  <si>
    <t>DONA PAULA ALT SER 1350 CAFR</t>
  </si>
  <si>
    <t>CHUM CHURUM APPLE SOJU</t>
  </si>
  <si>
    <t>CHUM CHURUM PEACH SOJU</t>
  </si>
  <si>
    <t>CHUM CHURUM STRAWBERRY SOJU</t>
  </si>
  <si>
    <t>CHUM CHURUM BLUEBERRY SOJU</t>
  </si>
  <si>
    <t>ALLAN SCOTT SAUVIGNON BLANC</t>
  </si>
  <si>
    <t>ROEDERER COLLECTION BRUT CHAMP</t>
  </si>
  <si>
    <t>HENNESSY VSOP COGNAC</t>
  </si>
  <si>
    <t>BOSCHENDAL 1685 CHARD WO</t>
  </si>
  <si>
    <t>EL ENEMIGO PARAISOS BONARDA</t>
  </si>
  <si>
    <t>INFIN REFL BALTIC PORTER 473C</t>
  </si>
  <si>
    <t>BLANCHE DE CHAMBLY 4/473C</t>
  </si>
  <si>
    <t>OCEANIA HOPPY PALE LAGER 473C</t>
  </si>
  <si>
    <t>1800 TEQUILA COCONUT</t>
  </si>
  <si>
    <t>ZAYA COCOBANA RUM</t>
  </si>
  <si>
    <t>BANDED PEAK TRAIL MIX 8/473C</t>
  </si>
  <si>
    <t>SLEEMAN CLEAR 2.0 FLVPK12/355C</t>
  </si>
  <si>
    <t>DIORA LA PETITE GRACE PINO</t>
  </si>
  <si>
    <t>PURPLE CITY LAVENDER SOUR 473C</t>
  </si>
  <si>
    <t>CAMPO VIEJO CAVA BRUT</t>
  </si>
  <si>
    <t>FARMERY MB MAPLE LAG 473C</t>
  </si>
  <si>
    <t>FB ELYSIUM PALE ALE 473C</t>
  </si>
  <si>
    <t>FULLGEEK BREWLAB</t>
  </si>
  <si>
    <t>CASTANO ORGANIC ROSE</t>
  </si>
  <si>
    <t>SWEAR JAR 6YO CDN WH</t>
  </si>
  <si>
    <t>NUGAN EST ANNELISE PINOT GRI</t>
  </si>
  <si>
    <t>CAST POGGIO BARB D'ASTI DOCG</t>
  </si>
  <si>
    <t>Barbera</t>
  </si>
  <si>
    <t>LES DAUPHINS VIN BLANC</t>
  </si>
  <si>
    <t>POP SHOPPE ORNG HS 473C</t>
  </si>
  <si>
    <t>POP SHOPPE CR SODA HS 473C</t>
  </si>
  <si>
    <t>POP SHOPPE LIME RICKY HS 473C</t>
  </si>
  <si>
    <t>TRIBUTE CABERNET SAUVIGNON</t>
  </si>
  <si>
    <t>MIKE'S HARD VARIETEA PK12/355C</t>
  </si>
  <si>
    <t>WR WILD RICE RED ALE 473C</t>
  </si>
  <si>
    <t>DIXONS WKD BLUEBERRY GIN ADDON</t>
  </si>
  <si>
    <t>ABSOLUT RASPBERRI VODKA</t>
  </si>
  <si>
    <t>JELLY KING DH SR ALE WFRT 473C</t>
  </si>
  <si>
    <t>JELLY KING DRY HOPPED SOUR473C</t>
  </si>
  <si>
    <t>SAILOR JERRY SPICED RUM PET</t>
  </si>
  <si>
    <t>LA MASCOTA CHARDONNAY</t>
  </si>
  <si>
    <t>TEMPO GIN SMASH BLKL 6/355C</t>
  </si>
  <si>
    <t>MELLOW GRTGS LEMON GOSE 473C</t>
  </si>
  <si>
    <t>DILLON'S GINCOCKTAIL VP12/355C</t>
  </si>
  <si>
    <t>OLMECA GOLD TEQUILA</t>
  </si>
  <si>
    <t>BOTTEGA TIRAMISU CR LIQ</t>
  </si>
  <si>
    <t>FG SOCIAL PACK 8/473C</t>
  </si>
  <si>
    <t>LONETREE AUTH DRY CIDER 6/355C</t>
  </si>
  <si>
    <t>LA FIN DU MONDE 4/473C</t>
  </si>
  <si>
    <t>COORS ORIGINAL 30/355C</t>
  </si>
  <si>
    <t>MILLER LITE PILSNER 30/355C</t>
  </si>
  <si>
    <t>SOL CERVEZA 20/355C</t>
  </si>
  <si>
    <t>NONSUCH PRAIRIE COMM LAG8/473C</t>
  </si>
  <si>
    <t>NAMESAKE TIME TRAP IPA 473C</t>
  </si>
  <si>
    <t>NAMESAKE BREWING LTD</t>
  </si>
  <si>
    <t>VI WEST COAST IPA 473C</t>
  </si>
  <si>
    <t>FOLK FEST LAGER 473C</t>
  </si>
  <si>
    <t>ESTRELLA DAMM LAGER BEER 500C</t>
  </si>
  <si>
    <t>TAHITI TREAT &amp; VODKA 473C</t>
  </si>
  <si>
    <t>LBJ SAISON 473C</t>
  </si>
  <si>
    <t>TCB ARROW IPA 473C</t>
  </si>
  <si>
    <t>TCB LAMP LIGHTER AMBER ALE473C</t>
  </si>
  <si>
    <t>TCB PORTAGER PILSNER 473C</t>
  </si>
  <si>
    <t>BWB LIFE A BEACH OL KTL SR473C</t>
  </si>
  <si>
    <t>SAND POINT ZINFANDEL</t>
  </si>
  <si>
    <t>DAURA DAMM LAGER 330B</t>
  </si>
  <si>
    <t>SAND POINT CHARDONNAY</t>
  </si>
  <si>
    <t>FB HELIOS HAZY IPA 473C</t>
  </si>
  <si>
    <t>SMIRNOFF ICE 12/355C</t>
  </si>
  <si>
    <t>BREAD &amp; BUTTER PROSECCO</t>
  </si>
  <si>
    <t>FARM PINK KISS VOD BEV 473C</t>
  </si>
  <si>
    <t>HELIX NEIPA 473C</t>
  </si>
  <si>
    <t>SPERONE FINE DRY MARSALA</t>
  </si>
  <si>
    <t>UNSHACKLED CABERNET SAUVIGNON</t>
  </si>
  <si>
    <t>SALENTEIN BRUT CUVEE EXCEP</t>
  </si>
  <si>
    <t>LOW LAGO CERVEZA 12/355C</t>
  </si>
  <si>
    <t>GRAN FAMIGLIA CORTE</t>
  </si>
  <si>
    <t>UNSHACKLED RED BLEND</t>
  </si>
  <si>
    <t>KEN FORRESTER OV RES CHBL</t>
  </si>
  <si>
    <t>FARMERY WILD CHERRY SOUR 473C</t>
  </si>
  <si>
    <t>MAGNOTTA STARLIGHT SPK VQA</t>
  </si>
  <si>
    <t>FAMILY TREE PADRE CAB MERL VQA</t>
  </si>
  <si>
    <t>PIPER HEIDSIECK CUVEE BRUT</t>
  </si>
  <si>
    <t>FARMERY NEIPA WOW QUENCH 473C</t>
  </si>
  <si>
    <t>DUCKHORN HWL MTN CAB SAUV 2019</t>
  </si>
  <si>
    <t>PELLER FAMILY VIN CAB/MERL PET</t>
  </si>
  <si>
    <t>TWISTED TEA ISLAND PK 12/355C</t>
  </si>
  <si>
    <t>19 CRIMES MARTHAS CHARDONNAY</t>
  </si>
  <si>
    <t>LOUIS MARTINI CABERNET SAUV</t>
  </si>
  <si>
    <t>TRIVENTO RES WHITE MALBEC</t>
  </si>
  <si>
    <t>1000 STORIES PROSP PROOF CAB</t>
  </si>
  <si>
    <t>CANNED LAUGHTER LAGER 473C</t>
  </si>
  <si>
    <t>ORIN SWIFT 8 YRS IN DESERT</t>
  </si>
  <si>
    <t>QUILT NAPA VALLEY RES CAB</t>
  </si>
  <si>
    <t>GVLC HARD SHOT VOD</t>
  </si>
  <si>
    <t>GRAND VIEUX LIQUOR CO</t>
  </si>
  <si>
    <t>LOW LIGHT BRETT TABLE BEER355C</t>
  </si>
  <si>
    <t>ARMANI CUSLANUS AMARONE DOCG</t>
  </si>
  <si>
    <t>NIFTY PCH ROSE SELTZ 30LK</t>
  </si>
  <si>
    <t>LTM IPA BLANCHE 473C</t>
  </si>
  <si>
    <t>VESSEL BULLHORN MEX LAGER 473C</t>
  </si>
  <si>
    <t>UNCLE GIGGLES APA 473C</t>
  </si>
  <si>
    <t>CREATURE FEATURE IPA 473C</t>
  </si>
  <si>
    <t>TWISTED SHOTZRATTLESNAKE4/30ML</t>
  </si>
  <si>
    <t>TORQUE VARIETY PK 8/473C</t>
  </si>
  <si>
    <t>ASTRA PREMIUM LAG 473C</t>
  </si>
  <si>
    <t>PELLER FAMILY VIN PIGR PET</t>
  </si>
  <si>
    <t>JET PILSNER 473C</t>
  </si>
  <si>
    <t>SHORTYS PIZZA LAGER 24/355C</t>
  </si>
  <si>
    <t>LA MARCA PROSECCO</t>
  </si>
  <si>
    <t>1800 TEQUILA REPOSADO</t>
  </si>
  <si>
    <t>HECTORS HARD PEACH PUNCH 2LPET</t>
  </si>
  <si>
    <t>CAYMUS SUISUN THE WALKING FOOL</t>
  </si>
  <si>
    <t>RED SCHOONER TRANSIT #1</t>
  </si>
  <si>
    <t>CAPTAIN MORGAN SPICED ADD ON</t>
  </si>
  <si>
    <t>NIKKA YOICHI SM WHISKY</t>
  </si>
  <si>
    <t>ENOTECA BACCO</t>
  </si>
  <si>
    <t>WHITE CLAW SURGE VP 12/355C</t>
  </si>
  <si>
    <t>NIKKA MIYAGIKYO SM WH</t>
  </si>
  <si>
    <t>GREAT SCOTT CREAM ALE 8/473C</t>
  </si>
  <si>
    <t>EMPIRE ALE 8/473C</t>
  </si>
  <si>
    <t>NIKKA DAYS BLENDED WH</t>
  </si>
  <si>
    <t>LOW LIFE DARK MILD 355C</t>
  </si>
  <si>
    <t>LOW LIFE DRY HOPPED SOUR 355C</t>
  </si>
  <si>
    <t>LOW LIFE HOUSE SAISON 355C</t>
  </si>
  <si>
    <t>WOODEN GATE LATE HARV CID750B</t>
  </si>
  <si>
    <t>WOODEN GATE CIDER</t>
  </si>
  <si>
    <t>WOODEN GATE ORCH QUEEN CID750B</t>
  </si>
  <si>
    <t>WEST COAST IPA 473C</t>
  </si>
  <si>
    <t>BINGE WATCH NZ PALE ALE 473C</t>
  </si>
  <si>
    <t>PASSION FRUIT SOUR 473</t>
  </si>
  <si>
    <t>HAZY BLONDE ALE 473C</t>
  </si>
  <si>
    <t>EAST COAST STYLE PALE ALE473C</t>
  </si>
  <si>
    <t>RED PLANET ROCKETEER RED 473C</t>
  </si>
  <si>
    <t>BISON VODKA PET</t>
  </si>
  <si>
    <t>7 CELLARS FARM COLL PINOT NOIR</t>
  </si>
  <si>
    <t>NONSUCH SM BATCH CAN(PC)473C</t>
  </si>
  <si>
    <t>BREAD &amp; BUTTER SAUVIGNON BLANC</t>
  </si>
  <si>
    <t>DECOY LIMITED PINOT NOIR</t>
  </si>
  <si>
    <t>NUDE PINK LEMONADE 6/355C</t>
  </si>
  <si>
    <t>TCB FIELDERS CHOICE PALE 473C</t>
  </si>
  <si>
    <t>ONE HOPE CABERNET SAUVIGNON</t>
  </si>
  <si>
    <t>APOTHIC MERLOT</t>
  </si>
  <si>
    <t>TULI CHARDONNAY</t>
  </si>
  <si>
    <t>SLOW PRESS CABERNET SAUVIGNON</t>
  </si>
  <si>
    <t>BLOC &amp; BARREL CAB SAUVIGNON</t>
  </si>
  <si>
    <t>STRANDED SUN RADLER 473C</t>
  </si>
  <si>
    <t>GIACONDI TREBBIANO RUBIC IGT</t>
  </si>
  <si>
    <t>VILLAGE BLONDE ALE 473C</t>
  </si>
  <si>
    <t>BAY DREAMING KOLSCH 473C</t>
  </si>
  <si>
    <t>GIACONDI SANGIO RUBIC IGT</t>
  </si>
  <si>
    <t>CAROLANS SALTED CARAMEL</t>
  </si>
  <si>
    <t>LOST PEAK CAB SAUV</t>
  </si>
  <si>
    <t>BASK PINOT GRIGIO</t>
  </si>
  <si>
    <t>PUMP FAKE PINEAPPLE ISA 473C</t>
  </si>
  <si>
    <t>STRONGBOW ROSE APPLE CID440C</t>
  </si>
  <si>
    <t>STRONGBOW GOLD CIDER 440C</t>
  </si>
  <si>
    <t>GORDONS LONDON DRY GIN ADD ON</t>
  </si>
  <si>
    <t>BASK CABERNET SAUVIGNON</t>
  </si>
  <si>
    <t>MIKE'S HARD FREEZE PK 12/355C</t>
  </si>
  <si>
    <t>SINISTER INTENT NEIPA 473C</t>
  </si>
  <si>
    <t>SHRUG DOC WLDBRY WLD HITEA473C</t>
  </si>
  <si>
    <t>FARMERY RIPE PEACH SOUR 473C</t>
  </si>
  <si>
    <t>BUBBLE STASH IPA 473C</t>
  </si>
  <si>
    <t>BALTIC SOUR CHERRY BOMBA VODKA</t>
  </si>
  <si>
    <t>ANOTHER DEADLY SIN EA ALE 473C</t>
  </si>
  <si>
    <t>EAGLE STRONG LAGER 473C</t>
  </si>
  <si>
    <t>EAGLE STRONG LAGER 1LPET</t>
  </si>
  <si>
    <t>SHORTYS PIZZA PILSNER 355C</t>
  </si>
  <si>
    <t>FERNET BRANCA AMER/BITTERS</t>
  </si>
  <si>
    <t>FINAL DRAFT LAGER 355C</t>
  </si>
  <si>
    <t>BREWSTERS FRUIT PK 12/355C</t>
  </si>
  <si>
    <t>KILTER VINTAGE PILSNER 355C</t>
  </si>
  <si>
    <t>NEXTFRIEND CHERRY CIDER 750B</t>
  </si>
  <si>
    <t>NEXT FRIEND CIDER</t>
  </si>
  <si>
    <t>SQUISH EXTRA VS ORANGE 473C</t>
  </si>
  <si>
    <t>1000 STORIES BBN BRL CHARD</t>
  </si>
  <si>
    <t>NEIPA WOW SQUIRT 473C</t>
  </si>
  <si>
    <t>BALTIC BLBRY/LAV/LM BOMBA VOD</t>
  </si>
  <si>
    <t>COTE DES ROSES CHARDONNAY</t>
  </si>
  <si>
    <t>COTE DES ROSES PINOT NOIR</t>
  </si>
  <si>
    <t>HOFBRAU ORIGINAL 500B</t>
  </si>
  <si>
    <t>MOOSEHEAD RADLER 30LK</t>
  </si>
  <si>
    <t>CORONA LIGHT BEER SLEEK12/355C</t>
  </si>
  <si>
    <t>BLACK CELLAR B 11 PIGR CASK</t>
  </si>
  <si>
    <t>BLACK CELLAR B 19 SHZ/CAB CASK</t>
  </si>
  <si>
    <t>BLACK CELLAR BLEND 9 CAB CASK</t>
  </si>
  <si>
    <t>BLACK CELLAR B 13 MALB/MER CSK</t>
  </si>
  <si>
    <t>WHISTLEPIG PIGGYBACK 6YO RYEWH</t>
  </si>
  <si>
    <t>American Rye Whiskey</t>
  </si>
  <si>
    <t>LBJ CIDER 50LK</t>
  </si>
  <si>
    <t>CAPITAL K ESPRESSO VODKA</t>
  </si>
  <si>
    <t>BISON GIN PET</t>
  </si>
  <si>
    <t>ITS JUST PEACHY CIDER 355C</t>
  </si>
  <si>
    <t>BLACKENED WHISKEY</t>
  </si>
  <si>
    <t>LIFE IS ROSE CIDER 750B</t>
  </si>
  <si>
    <t>CAYMUS VNYD NAPA CAB SAUV</t>
  </si>
  <si>
    <t>CAYMUS SUISUN GRAND DURIF</t>
  </si>
  <si>
    <t>DBL DESERT ISLAND DBL IPA 473C</t>
  </si>
  <si>
    <t>TEMPESTARII BRETT SAISON 355C</t>
  </si>
  <si>
    <t>CLEARWATER LIGHT LAG 6/355C</t>
  </si>
  <si>
    <t>624 BEVERAGE COMPANY INC</t>
  </si>
  <si>
    <t>SHAFER NAPA TD-9 RED BL 2019</t>
  </si>
  <si>
    <t>SHAFER ONE POINT FIVE CAB 2019</t>
  </si>
  <si>
    <t>BLOCK HEAD POPCRN PNUT CRML WH</t>
  </si>
  <si>
    <t>BALTIC FLAV FLIGHT OF VODKAS</t>
  </si>
  <si>
    <t>ESCUDO ROJO RES CARMENERE</t>
  </si>
  <si>
    <t>SANTA CAROLINA RES CARMENERE</t>
  </si>
  <si>
    <t>BAHAMUT INDIA PALE LAG 473C</t>
  </si>
  <si>
    <t>DOUBLE STANDARD LAG 6/355C</t>
  </si>
  <si>
    <t>CODE NAME GHOST IPA 6/355C</t>
  </si>
  <si>
    <t>PELLER FAMILY VIN PINOT NOIR</t>
  </si>
  <si>
    <t>REIFEL CANADIAN RYE WHISKY</t>
  </si>
  <si>
    <t>WAYNE GRETZKY DBL OAKED WH</t>
  </si>
  <si>
    <t>VIVO RESERVA SAUV BLANC</t>
  </si>
  <si>
    <t>LL ORANGE DRY HOPPED SR 355C</t>
  </si>
  <si>
    <t>VIVO RESERVA CAB SAUV</t>
  </si>
  <si>
    <t>NEXTFRIEND CHEEKY CIDER 750B</t>
  </si>
  <si>
    <t>NEXTFRIEND PRESS ON CID 50LK</t>
  </si>
  <si>
    <t>DRUMSHANBO SGL POT STILL IR WH</t>
  </si>
  <si>
    <t>SUPER FUN P&amp;E HRD SELTZ 30LK</t>
  </si>
  <si>
    <t>SUPER FUN W&amp;B HRD SELTZ 30LK</t>
  </si>
  <si>
    <t>SUPER FUN G&amp;V HRD SELTZ 30LK</t>
  </si>
  <si>
    <t>SUPER FUN Y&amp;G HRD SELTZ 30LK</t>
  </si>
  <si>
    <t>SCHWEINHARDT RIES ROTHEN QBA</t>
  </si>
  <si>
    <t>RAINBOW SHERB MLKSHK IPA 473C</t>
  </si>
  <si>
    <t>THE DREAM UKRAINIAN LAG 473C</t>
  </si>
  <si>
    <t>NIGHTHAWK LAGER 355C</t>
  </si>
  <si>
    <t>NO 99 ICE STORM VODKA</t>
  </si>
  <si>
    <t>FARM GR WT NORTH CLEARPCH1LPET</t>
  </si>
  <si>
    <t>FARM GR WT NORTH 1L PET</t>
  </si>
  <si>
    <t>GIB ISLAND LAGER 6/355C</t>
  </si>
  <si>
    <t>KITSILANO JUICY IPA 6/355C</t>
  </si>
  <si>
    <t>KITSILANO JUICY IPA 473C</t>
  </si>
  <si>
    <t>GIB ISLAND LAGER 473C</t>
  </si>
  <si>
    <t>APOLLO FALTER ORG RIES QBA</t>
  </si>
  <si>
    <t>GIB MINGLER PACK 12/355C</t>
  </si>
  <si>
    <t>DON MELCHOR CAB SAUVIGNON 2020</t>
  </si>
  <si>
    <t>LBJ GOLDEN ALE 8/473C</t>
  </si>
  <si>
    <t>HEINEKEN LAGER 18/355C</t>
  </si>
  <si>
    <t>GEKKEIKAN PLUM WINE</t>
  </si>
  <si>
    <t>HECTORS HARD PEACH PUNCH 473C</t>
  </si>
  <si>
    <t>WAYNE GRETZKY BUTTER PEC CRLIQ</t>
  </si>
  <si>
    <t>HALO HALO UBE CONUT NEIPA 473C</t>
  </si>
  <si>
    <t>1800 CRISTALINO ANEJO TEQUILA</t>
  </si>
  <si>
    <t>OH MY GOURD PUMPKIN ALE 473C</t>
  </si>
  <si>
    <t>GLUTENBERG BLANCHE 473C</t>
  </si>
  <si>
    <t>TAYLOR FLADGATE LBV PORT</t>
  </si>
  <si>
    <t>FRIG OFF EAST COAST IPA 473C</t>
  </si>
  <si>
    <t>BRICKWOODS LAW BISC RYE CC473C</t>
  </si>
  <si>
    <t>BLUE NUN GOLD EDT DRY SPKL</t>
  </si>
  <si>
    <t>TWISTED TEA HALF&amp;HALF 6/355C</t>
  </si>
  <si>
    <t>BWB 1888 NE DIPA 473C</t>
  </si>
  <si>
    <t>CLOSSON CHASE BROCK CHARD VQA</t>
  </si>
  <si>
    <t>CLOSSON CHASE</t>
  </si>
  <si>
    <t>OUR STORY CAB MERLOT VQA</t>
  </si>
  <si>
    <t>WG PINOT GRIGIO VQA CASK</t>
  </si>
  <si>
    <t>WG NO99 CAB MERLOT VQA CASK</t>
  </si>
  <si>
    <t>FONTANAFREDDA ORG BARBERA DOC</t>
  </si>
  <si>
    <t>MUCCHIETTO PRIMITIVO IGT</t>
  </si>
  <si>
    <t>DH RASP SMASH 29.33LK</t>
  </si>
  <si>
    <t>VILLA ANTINORI CH CL RIS DOCG</t>
  </si>
  <si>
    <t>STILL LIFE PEACH PALE ALE 473C</t>
  </si>
  <si>
    <t>J HARDEN CABERNET SAUVIGNON</t>
  </si>
  <si>
    <t>SENA 2019</t>
  </si>
  <si>
    <t>REBELLION CAMPING BUDDIES473C</t>
  </si>
  <si>
    <t>SER LAPO CHIA CL DOCG RIS</t>
  </si>
  <si>
    <t>CHIVAS REGAL XV BLENDED SC WH</t>
  </si>
  <si>
    <t>VINEDO CHADWICK 2019</t>
  </si>
  <si>
    <t>TABLE READ TABLE BEER 473C</t>
  </si>
  <si>
    <t>ON THE ROCKS ESPRESSO MARTINI</t>
  </si>
  <si>
    <t>OLD FAMILIAR ESB 473C</t>
  </si>
  <si>
    <t>METROPOLIS PILSNER 473C</t>
  </si>
  <si>
    <t>WHITECAPS WHEAT IPA 473C</t>
  </si>
  <si>
    <t>DR ZENZEN DEALC DORNFELDER</t>
  </si>
  <si>
    <t>DR ZENZEN DEALC RIESLING</t>
  </si>
  <si>
    <t>DON JULIO 70TH CRIS ANJ TEQ</t>
  </si>
  <si>
    <t>SUNTORY WORLD WHISKY AO</t>
  </si>
  <si>
    <t>BALI WATER VOD WTRMLN BEV 355C</t>
  </si>
  <si>
    <t>BALI WATER INC</t>
  </si>
  <si>
    <t>GNB KOLSCH 473C</t>
  </si>
  <si>
    <t>GNB ICED COFFEE MILK ST 473C</t>
  </si>
  <si>
    <t>AMSTEL ULTRA 12/355C</t>
  </si>
  <si>
    <t>GNB COLD TEA ROSEHIP&amp;HIBIS473C</t>
  </si>
  <si>
    <t>DAILY FORECAST MIMOSA ALE 473C</t>
  </si>
  <si>
    <t>TCB HASKAP HAZE 473C</t>
  </si>
  <si>
    <t>MUDDLERS MARGARITA 473C</t>
  </si>
  <si>
    <t>TCB MOUNTAINEER COLD IPA 473C</t>
  </si>
  <si>
    <t>LL BLOOMS ORANGE WINE</t>
  </si>
  <si>
    <t>CENTENNIAL RYE WHISKY ADD ON</t>
  </si>
  <si>
    <t>LL RISE VID RIES GEISH</t>
  </si>
  <si>
    <t>LOW LIFE STRIDE SPARKLING RSL</t>
  </si>
  <si>
    <t>SPECTRUM TROPICAL SOUR 473C</t>
  </si>
  <si>
    <t>GNB BAD NEIGH IMP MILK SR 473C</t>
  </si>
  <si>
    <t>GNB BAD NEIGH IMP SOUR ALE473C</t>
  </si>
  <si>
    <t>ANCIANO NO 10 GRAN RES TEMP</t>
  </si>
  <si>
    <t>POWERS 3 SWALLOW IR WH</t>
  </si>
  <si>
    <t>ANCIANO NO 7 RESERVA TEMP</t>
  </si>
  <si>
    <t>GNB BAD NEIGHBOUR IMP ST 473C</t>
  </si>
  <si>
    <t>BUSKER TRIP CSK IRISH WH</t>
  </si>
  <si>
    <t>LL DIVE SPARKLING WINE</t>
  </si>
  <si>
    <t>TRIPLE CHOC STAR BEAST ST 355C</t>
  </si>
  <si>
    <t>REIFEL RYE WH VALUE ADD</t>
  </si>
  <si>
    <t>FARMERY XTRA STRONG LAGER 473C</t>
  </si>
  <si>
    <t>BOJADOR RESERVA RED</t>
  </si>
  <si>
    <t>ARBUSTO IMPORTS LTD</t>
  </si>
  <si>
    <t>SEA SUN CALIF PINOT NOIR</t>
  </si>
  <si>
    <t>CHUM CHURUM ORIG SOJU</t>
  </si>
  <si>
    <t>FARMERY FARMHOUSE ALE 473C</t>
  </si>
  <si>
    <t>FB RED ALERT RED ALE 473C</t>
  </si>
  <si>
    <t>ASTRA LIGHT LAG 8/355C</t>
  </si>
  <si>
    <t>WOODFORD RES KS WHEAT WH</t>
  </si>
  <si>
    <t>MT CRUSHMORE PILS 12/355C</t>
  </si>
  <si>
    <t>OKANAGAN BLACK CHERRY 2LPET</t>
  </si>
  <si>
    <t>DARK ZONE BLK IPA 473C</t>
  </si>
  <si>
    <t>KILTER MOIST WET HOP IPA 473C</t>
  </si>
  <si>
    <t>CAYMUS NAPA VALLEY CAB SAUV</t>
  </si>
  <si>
    <t>DREWRYS EASY ALE 355B</t>
  </si>
  <si>
    <t>DREWRYS LAGER 355B</t>
  </si>
  <si>
    <t>ANGOSTURA AROMATIC BITTERS</t>
  </si>
  <si>
    <t>BON VIVANT SOUR TRIPEL ALE750B</t>
  </si>
  <si>
    <t>ANGELS ENVY FIN RYE RUMCSK WH</t>
  </si>
  <si>
    <t>ESCUDO ROJO BARONESA P 2019</t>
  </si>
  <si>
    <t>SILK &amp; SPICE WHITE BLEND</t>
  </si>
  <si>
    <t>SHAFT COFFEE COCKTAIL 4/250C</t>
  </si>
  <si>
    <t>RED SCHOONER VOYAGE 10 MALBEC</t>
  </si>
  <si>
    <t>FB VOID STOUT 473C</t>
  </si>
  <si>
    <t>GUILT TRIP BARLEYWINE 473C</t>
  </si>
  <si>
    <t>CITE DE CARCASSONNE WHITE</t>
  </si>
  <si>
    <t>JADOT BOURGOGNE GAMAY</t>
  </si>
  <si>
    <t>D'EAUBONNE VSOP BRANDY ADD ON</t>
  </si>
  <si>
    <t>DANSE MACABRE BB COF SOUR 473C</t>
  </si>
  <si>
    <t>NUTRL VODKA SODA LIME 6/355C</t>
  </si>
  <si>
    <t>NUTRL 7 VS MIXED PACK 12/355C</t>
  </si>
  <si>
    <t>NUTRL VS TROP MIX PK12/355C</t>
  </si>
  <si>
    <t>ROAD TRIP ALE 473C</t>
  </si>
  <si>
    <t>JP WISERS 10YO CDN WH</t>
  </si>
  <si>
    <t>TAKEN NAPA VALLEY RED</t>
  </si>
  <si>
    <t>LE FAT BASTARD PINOT NOIR</t>
  </si>
  <si>
    <t>MAVERICK MARTINI</t>
  </si>
  <si>
    <t>BROTHERS BOND ST BBN WH</t>
  </si>
  <si>
    <t>OLE CHILI MANGO 4/355C</t>
  </si>
  <si>
    <t>ELETTARIA OLD FASHIONED</t>
  </si>
  <si>
    <t>MENAGE A TROIS PINOT NOIR</t>
  </si>
  <si>
    <t>JOEL GOTT CALIF PINOT NOIR</t>
  </si>
  <si>
    <t>LEOS GRAPE FIZZ 58.6LK</t>
  </si>
  <si>
    <t>DRY CAMP NON ALC PALEALE4/355C</t>
  </si>
  <si>
    <t>MIRADA ORGANIC ROSE</t>
  </si>
  <si>
    <t>CHARLES &amp; CHARLES  DBL TRB RED</t>
  </si>
  <si>
    <t>TBILVINO MTSVANE</t>
  </si>
  <si>
    <t>GUINNESS EXTRA STOUT 330B</t>
  </si>
  <si>
    <t>NONSUCH FLANDERS RED ALE 750B</t>
  </si>
  <si>
    <t>NONSUCH TRIPEL FRUITED ALE750B</t>
  </si>
  <si>
    <t>VIZZY MIMOSA STRW OR SELTZ473C</t>
  </si>
  <si>
    <t>COORS SELTZER CHERRY SLUSH473C</t>
  </si>
  <si>
    <t>SIMPLY SPIKED LEMONADE 355C</t>
  </si>
  <si>
    <t>SIMPLY SPKD LMNADE MIX 12/355C</t>
  </si>
  <si>
    <t>COORS SELTZER SLUSH MIX12/355C</t>
  </si>
  <si>
    <t>VIZZY MIMOSA VAR PK 12/355C</t>
  </si>
  <si>
    <t>LOW LIFE BLOOD CUT IPA 355C</t>
  </si>
  <si>
    <t>BUSCH LIGHT 24/355C</t>
  </si>
  <si>
    <t>NONSUCH FESTI BROUE LAGER 355C</t>
  </si>
  <si>
    <t>NONSUCH FESTI BROUE LAG24/355C</t>
  </si>
  <si>
    <t>GUINNESS NITRO COLD BREW4/440C</t>
  </si>
  <si>
    <t>FB DRONE HONEY BROWN ALE 473C</t>
  </si>
  <si>
    <t>SUNSETTER NON ALC ALE4/355C</t>
  </si>
  <si>
    <t>THE PALE ROSE</t>
  </si>
  <si>
    <t>CRACKIN WISE OL WEST PILS473C</t>
  </si>
  <si>
    <t>PARTY LINE PILSNER 473C</t>
  </si>
  <si>
    <t>OBSOLETE BREWING CO</t>
  </si>
  <si>
    <t>KEGNOG CHRISTMAS ALE473C</t>
  </si>
  <si>
    <t>GREAT WT NORTH BLRSP 473C</t>
  </si>
  <si>
    <t>MERMAID SMALL BATCH GIN</t>
  </si>
  <si>
    <t>BOMBAY CITRON PRESSE GIN</t>
  </si>
  <si>
    <t>DIXONS WKD RASPBERRY GIN</t>
  </si>
  <si>
    <t>GLENDALOUGH DBL BARREL WH</t>
  </si>
  <si>
    <t>Irish Other Whiskey</t>
  </si>
  <si>
    <t>GREAT WT NORTH BLRSP 1LPET</t>
  </si>
  <si>
    <t>FROZEN SSKT MNT VOD SODA6/355C</t>
  </si>
  <si>
    <t>THE BEER CAN CHELA LAGER 473C</t>
  </si>
  <si>
    <t>ON THE ROCKS DAIQUIRI</t>
  </si>
  <si>
    <t>OLE SMOKY TEN COOKIE DOUGH WH</t>
  </si>
  <si>
    <t>DRUMSHANBO SARD CITR IRISH GIN</t>
  </si>
  <si>
    <t>RUDDY DUCK PILSNER 473C</t>
  </si>
  <si>
    <t>OKANAGAN CRISP APPLE CID6/355C</t>
  </si>
  <si>
    <t>BOMBAY SAPPHIRE BASQUIAT GIN</t>
  </si>
  <si>
    <t>99 PEACHES LIQUEUR</t>
  </si>
  <si>
    <t>TOPO CHICO MARG VAR PK 12/355C</t>
  </si>
  <si>
    <t>TRUE NORTH LAGER 4/473C</t>
  </si>
  <si>
    <t>WHITE CLAW BLACKBERRY 6/355C</t>
  </si>
  <si>
    <t>ADICTIVO WHISKEY</t>
  </si>
  <si>
    <t>PALM BAY SUNSHINE TWIST 6/355C</t>
  </si>
  <si>
    <t>MOTT'S CLAM CAES VAR PK12/341C</t>
  </si>
  <si>
    <t>POLAR ICE BERRY BLZ VODKA</t>
  </si>
  <si>
    <t>LA FIOLE ROSE COTES DU RHONE</t>
  </si>
  <si>
    <t>LA FIOLE RES COTES DU RHONE</t>
  </si>
  <si>
    <t>SPY VALLEY PINOT NOIR</t>
  </si>
  <si>
    <t>LOVEBLOCK PINOT GRIS</t>
  </si>
  <si>
    <t>UP AROUND MOUNT GIOVE SOUR750B</t>
  </si>
  <si>
    <t>NEXTFRIEND PRESS ON CID 30LK</t>
  </si>
  <si>
    <t>THAT NIGHT AT LAS CHOZA750B</t>
  </si>
  <si>
    <t>WHITE CLAW SURGE BL ORNG473C</t>
  </si>
  <si>
    <t>GEORGIAN BAY SM TEQ PK12/355C</t>
  </si>
  <si>
    <t>PITAHAYA DRAGONFRUIT SOUR 750B</t>
  </si>
  <si>
    <t>MOLSON ULTRA 24/355C</t>
  </si>
  <si>
    <t>WRITERS BLANC SOUR 473C</t>
  </si>
  <si>
    <t>SMIRNOFF ICE ORNG CREAM BL473C</t>
  </si>
  <si>
    <t>BELLWEISER PILSNER 473C</t>
  </si>
  <si>
    <t>JUTSU PALE ALE 473C</t>
  </si>
  <si>
    <t>ROMAN CANDLE IPA 473C</t>
  </si>
  <si>
    <t>KONIG LUDWIG WEISSBIER 500B</t>
  </si>
  <si>
    <t>WYATT ROSE LIME RNCH WTR6/355C</t>
  </si>
  <si>
    <t>ALBERTA PURE VODKA</t>
  </si>
  <si>
    <t>JOHNNIE WALKER DOUBLE BLACK SC</t>
  </si>
  <si>
    <t>CAPTAIN MORGAN MANGO MT 4/355C</t>
  </si>
  <si>
    <t>BF WHISKY WILD SER MATS WH</t>
  </si>
  <si>
    <t>STEAM WHISTLE PILS IGLOO6/355C</t>
  </si>
  <si>
    <t>CHATEAU MAZEYRES 2021</t>
  </si>
  <si>
    <t>CH MOULIN HAUT LAROQUE 2021</t>
  </si>
  <si>
    <t>CHATEAU VILLEMAURINE 2021</t>
  </si>
  <si>
    <t>CHATEAU SENEJAC 2021</t>
  </si>
  <si>
    <t>CHATEAU MOUTON ROTHSCHILD 2021</t>
  </si>
  <si>
    <t>CHATEAU LYNCH BAGES 2021</t>
  </si>
  <si>
    <t>RAYO DE LUNA MALBEC FTC</t>
  </si>
  <si>
    <t>DREWRYS BOCK 355B</t>
  </si>
  <si>
    <t>CHATEAU LAGRANGE 2021</t>
  </si>
  <si>
    <t>SWEAR JAR MPL DNT CDN WH</t>
  </si>
  <si>
    <t>SWEAR JAR GRN APPLE CAN WH</t>
  </si>
  <si>
    <t>CHATEAU CLINET 2021</t>
  </si>
  <si>
    <t>CONNETABLE TALBOT 2021</t>
  </si>
  <si>
    <t>CHATEAU TALBOT GR CRU 2021</t>
  </si>
  <si>
    <t>CHATEAU BEYCHEVELLE 2021</t>
  </si>
  <si>
    <t>CHATEAU SEGLA GRAND CRU 2021</t>
  </si>
  <si>
    <t>STONE COLD DRAFT 473C</t>
  </si>
  <si>
    <t>VIZZY PAPAYA PSNFRT SLTZ6/355C</t>
  </si>
  <si>
    <t>CH CANON LA GAFFELIERE 2021</t>
  </si>
  <si>
    <t>YUKON JACK LIQUEUR</t>
  </si>
  <si>
    <t>SPICEBOX CHOCOLATE WHISKY</t>
  </si>
  <si>
    <t>CH CLERC MILON 2021</t>
  </si>
  <si>
    <t>VIZZY MIMOSA STR OR SLTZ6/355C</t>
  </si>
  <si>
    <t>LARCENY KS BBN WH</t>
  </si>
  <si>
    <t>VELTINS PILSENER 500C</t>
  </si>
  <si>
    <t>CLOS MARSALETTE ROUGE 2021</t>
  </si>
  <si>
    <t>CLOS MARSALETTE BLANC 2021</t>
  </si>
  <si>
    <t>NIFTY SELTZER VAR PK 8/355C</t>
  </si>
  <si>
    <t>LA RIOJANA RAZA RES MALBEC</t>
  </si>
  <si>
    <t>CANADIAN CLUB &amp; GINGER ALE473C</t>
  </si>
  <si>
    <t>SMIRNOFF CREAMSICLE VOD</t>
  </si>
  <si>
    <t>LECH BEER 500C</t>
  </si>
  <si>
    <t>TYSKIE GRONIE LAGER 500C</t>
  </si>
  <si>
    <t>TYSKIE GRONIE LAGER 500B</t>
  </si>
  <si>
    <t>BROWN'S SOCIAL LAGER 6/355C</t>
  </si>
  <si>
    <t>LAKESIDE KOLSCH 6/473C</t>
  </si>
  <si>
    <t>PRESIDENT GR RES DRY SPARKLING</t>
  </si>
  <si>
    <t>FARMERY GINGER BEER 473C</t>
  </si>
  <si>
    <t>SIMPLY SPIKED LEMONADE 6/355C</t>
  </si>
  <si>
    <t>SIMPLY SPIKED LEMONADE 12/355C</t>
  </si>
  <si>
    <t>TAKE IT TO THE GRAVE PI GR</t>
  </si>
  <si>
    <t>SMOKY BAY PINOT GRIGIO</t>
  </si>
  <si>
    <t>HORNITOS PINEAPPLE TEQUILA</t>
  </si>
  <si>
    <t>COORS SELTZ CHERRY SLUSH6/355C</t>
  </si>
  <si>
    <t>THE KRAKEN GOLD SPICED RUM</t>
  </si>
  <si>
    <t>LL KISMET RED GRAPE ALE 500B</t>
  </si>
  <si>
    <t>AVALON ELDFLWR RICE LAG 473C</t>
  </si>
  <si>
    <t>ANWILKA STELLENBOSCH RED</t>
  </si>
  <si>
    <t>KILTER CZECH PREM LAG 473C</t>
  </si>
  <si>
    <t>LOCKPORT MASTER ANG LAG 473C</t>
  </si>
  <si>
    <t>KLEIN CONSTANTIA SAUV BL</t>
  </si>
  <si>
    <t>KLEIN CONSTANTIA ESTATE RED</t>
  </si>
  <si>
    <t>BELLE GLOS GLASIR HOLT CHARD</t>
  </si>
  <si>
    <t>LOVEBLOCK GEWURZTRAMINER</t>
  </si>
  <si>
    <t>D'USSE VSOP COGNAC</t>
  </si>
  <si>
    <t>6PK RING CARRIER/CARDBOARD</t>
  </si>
  <si>
    <t>DEL BOSQUE BOTANIC SER ROSE</t>
  </si>
  <si>
    <t>BASK ROSE CASK</t>
  </si>
  <si>
    <t>BASK PINOT NOIR CASK</t>
  </si>
  <si>
    <t>GOOD DAY PINEAPPLE SOJU</t>
  </si>
  <si>
    <t>GOOD DAY LYCHEE SOJU</t>
  </si>
  <si>
    <t>HECTORS HARD ICED TEA 12/355C</t>
  </si>
  <si>
    <t>LEOS PEACH FIZZ 58.6LK</t>
  </si>
  <si>
    <t>GROLSCH PREMIUM PILS 473C</t>
  </si>
  <si>
    <t>KILTER BRIGADE LAGER 473C</t>
  </si>
  <si>
    <t>PELLER FAMILY VIN MALBEC CASK</t>
  </si>
  <si>
    <t>KILTER CABANE SUCRE BR ALE473C</t>
  </si>
  <si>
    <t>COPPER MOON CHARD CASK</t>
  </si>
  <si>
    <t>SECTION 6 LIGHT CERVEZA 355C</t>
  </si>
  <si>
    <t>SECTION 6 BREWING COMPANY</t>
  </si>
  <si>
    <t>SECTION 6 PUB ENGLISH ALE 355C</t>
  </si>
  <si>
    <t>SECTION 6 HONEY BELG ALE355C</t>
  </si>
  <si>
    <t>CSL QUID PRO QUO RESERVA</t>
  </si>
  <si>
    <t>PIATTELLI RES MALBEC TANNAT</t>
  </si>
  <si>
    <t>LAB RESERVA RED BLEND</t>
  </si>
  <si>
    <t>LAB MOSCATO</t>
  </si>
  <si>
    <t>FLOR DE MORCA GARNACHA</t>
  </si>
  <si>
    <t>KILTER VINTAGE IRISH STOUT473C</t>
  </si>
  <si>
    <t>VOSTOK SINGULARITY DBL IPA473C</t>
  </si>
  <si>
    <t>CARIBOU CROSSING SB WHISKY</t>
  </si>
  <si>
    <t>ABSOLUT PEACH VODKA</t>
  </si>
  <si>
    <t>RAYO DE LUNA PINOT GRIGIO FTC</t>
  </si>
  <si>
    <t>NONSUCH RASPBERRY SOUR 24/473C</t>
  </si>
  <si>
    <t>NONSUCH PRAIRIE COM LAG24/473C</t>
  </si>
  <si>
    <t>SMIRNOFF RASPBERRY VODKA PET</t>
  </si>
  <si>
    <t>STELLA ROSA PINK</t>
  </si>
  <si>
    <t>GEMTREE DRAGONS BLOOD SHIRAZ</t>
  </si>
  <si>
    <t>WOODEN GATE LIL FRUITY CID355B</t>
  </si>
  <si>
    <t>JUST PEACHY CIDER 29.33LK</t>
  </si>
  <si>
    <t>STELLA ROSA BLACK</t>
  </si>
  <si>
    <t>G.M. CHATEAUNEUF DUPAPE</t>
  </si>
  <si>
    <t>NEXTFRIEND RECLAIMED CIDER30LK</t>
  </si>
  <si>
    <t>BALI WATER ISLAND VAR PK8/355C</t>
  </si>
  <si>
    <t>EL TOCADOR OV TEMPRANILLO</t>
  </si>
  <si>
    <t>ROMEO PEACH BELLINI 750B</t>
  </si>
  <si>
    <t>MALIBU PINEAPPLE BAY BRZ4/355C</t>
  </si>
  <si>
    <t>MANGO TANGO COSMOS SOUR 473C</t>
  </si>
  <si>
    <t>GENERIC LAGER 8/473C</t>
  </si>
  <si>
    <t>GENERIC LAGER 473C</t>
  </si>
  <si>
    <t>LL FOEDER AGED STOUT 355C</t>
  </si>
  <si>
    <t>GIB SUMMER SOURS MIX PK12/355C</t>
  </si>
  <si>
    <t>STEAM WHISTLE PILS MINI 5LK</t>
  </si>
  <si>
    <t>ATOMIC JAM RASPBERRY SOUR473C</t>
  </si>
  <si>
    <t>LOW LIFE PIQUETTE ROSE 355C</t>
  </si>
  <si>
    <t>LOW LIFE PIQUETTE ROUGE 355C</t>
  </si>
  <si>
    <t>CARLSBERG PILSNER NONALC6/330C</t>
  </si>
  <si>
    <t>NEXTFRIEND OZ CIDER 750B</t>
  </si>
  <si>
    <t>NEXTFRIEND POMPOM CIDER750B</t>
  </si>
  <si>
    <t>NEXTFRIEND DARLING CIDER 750B</t>
  </si>
  <si>
    <t>WINDSOR CANADIAN WHISKY PET</t>
  </si>
  <si>
    <t>DARKHEARTS DUKE LAGER 15/355C</t>
  </si>
  <si>
    <t>NEXTFRIEND RECLAIMED CIDER750B</t>
  </si>
  <si>
    <t>KRONENBOURG 1664 NONALC6/330B</t>
  </si>
  <si>
    <t>WHITE PEAKS ORIG STEEP TEA30LK</t>
  </si>
  <si>
    <t>PATRON EXTRA ANEJO TEQUILA</t>
  </si>
  <si>
    <t>HAZY DAYS IPA 473C</t>
  </si>
  <si>
    <t>ABSENT LANDLORD KOLSCH ALE473C</t>
  </si>
  <si>
    <t>LARGE ICE CUBE TRAY</t>
  </si>
  <si>
    <t>WILD EYE DESIGNS INC</t>
  </si>
  <si>
    <t>INSULATED BOTTLE JACKET BLACK</t>
  </si>
  <si>
    <t>INSULATED BOTTLE JACKET WHITE</t>
  </si>
  <si>
    <t>COCKTAIL SHAKER</t>
  </si>
  <si>
    <t>SELL OUT STOUT 355C</t>
  </si>
  <si>
    <t>LL FOEDER AGED LAG 473C</t>
  </si>
  <si>
    <t>LOW LIFE SMALL PALE 473C</t>
  </si>
  <si>
    <t>LLBH BLOOD CUT BRETT IPA473C</t>
  </si>
  <si>
    <t>BEACH PCH LIME VOD SODA 355C</t>
  </si>
  <si>
    <t>FARMERY PREMIUM NON ALC 473C</t>
  </si>
  <si>
    <t>BLACK CORKSCREW BOTTLE OPENER</t>
  </si>
  <si>
    <t>STAINLESS STEEL JIGGER</t>
  </si>
  <si>
    <t>CHROME WINGED CORK SCREW</t>
  </si>
  <si>
    <t>SANTA MARGHERITA ROSE</t>
  </si>
  <si>
    <t>CAPEL PISCO RES TRANSP</t>
  </si>
  <si>
    <t>LUMAR AGENCY</t>
  </si>
  <si>
    <t>BEHEMOTH RYEWINE 355C</t>
  </si>
  <si>
    <t>IT'S NO GAME IPA 473C</t>
  </si>
  <si>
    <t>CANADIAN CLUB CLASSIC 12YR WH</t>
  </si>
  <si>
    <t>KILTER COCO KEY LIME SOUR473C</t>
  </si>
  <si>
    <t>TRULY LAKESIDE MIX PK12/355C</t>
  </si>
  <si>
    <t>TWISTED TEA MANGO 473C</t>
  </si>
  <si>
    <t>MOOSEHEAD CHELADA 12/355C</t>
  </si>
  <si>
    <t>TCB BLUEBEARY ALE 15/355C</t>
  </si>
  <si>
    <t>THE ROCK BOX VAR PK15/355C</t>
  </si>
  <si>
    <t>TCB LIGHTKEEPER NE IPA473C</t>
  </si>
  <si>
    <t>TWISTED TEA PEACH 473C</t>
  </si>
  <si>
    <t>LBJ PHILLY SOUR 473C</t>
  </si>
  <si>
    <t>19 CRIMES CALI GOLD SPK</t>
  </si>
  <si>
    <t>GNB HOUSE LAGER 12/355C</t>
  </si>
  <si>
    <t>OLMECA ALTOS LIME MARGARITA</t>
  </si>
  <si>
    <t>MAGNOTTA 1925 SPK CHARD VQA</t>
  </si>
  <si>
    <t>FOLONARI PROSECCO EX DRY DOC</t>
  </si>
  <si>
    <t>KILTER PINKII SWEAR RASPPA473C</t>
  </si>
  <si>
    <t>KIM CRAWFORD PROSECCO DOC</t>
  </si>
  <si>
    <t>EL DORADO 15 YR OLD RUM</t>
  </si>
  <si>
    <t>MOUNT GAY BLK BRL DBL CSK RUM</t>
  </si>
  <si>
    <t>TORQUE BUENAZO CERVEZA 15/355C</t>
  </si>
  <si>
    <t>DUVAL LEROY BRUT RES CHAMP</t>
  </si>
  <si>
    <t>DEVAUX CUVEE D CHAMPAGNE</t>
  </si>
  <si>
    <t>TORQUE BUENAZO CERVEZA 355C</t>
  </si>
  <si>
    <t>KILTER VINTAGE PILSNER 12/355C</t>
  </si>
  <si>
    <t>PUMP HOUSE BLUEBERRY ALE6/355C</t>
  </si>
  <si>
    <t>PUMP HOUSE BLUEBERRY ALE 473C</t>
  </si>
  <si>
    <t>EXCLAMATION RES CAB FRANC VQA</t>
  </si>
  <si>
    <t>SQUIRREL CHASER HAZY PALE473C</t>
  </si>
  <si>
    <t>PLAY DEAD IPA 473C</t>
  </si>
  <si>
    <t>HIGH 5 HAZY IPA 473C</t>
  </si>
  <si>
    <t>CHASE MY TAIL PALE ALE 473C</t>
  </si>
  <si>
    <t>NEXTFRIEND PRESS ON CIDER 355C</t>
  </si>
  <si>
    <t>CASASOLE ORVIETO CLASSICO DOC</t>
  </si>
  <si>
    <t>SUBLIMEY BASTARD CERVEZA473C</t>
  </si>
  <si>
    <t>SLOTH FUEL HAZY PALE ALE473C</t>
  </si>
  <si>
    <t>PLANET SMASHER PALE ALE 473C</t>
  </si>
  <si>
    <t>SUNNY DAYS EARLGR LMN ALE473C</t>
  </si>
  <si>
    <t>TRIPLE BOGEY HALF&amp;HALF 355C</t>
  </si>
  <si>
    <t>TRIPLE BOGEY TRANSFUSION 355C</t>
  </si>
  <si>
    <t>LA VIE DOREE BRL AGED ALE750B</t>
  </si>
  <si>
    <t>JAM ROCK BLKBRY VAN SOUR 473C</t>
  </si>
  <si>
    <t>HARD T LMN VOD ICED TEA 473C</t>
  </si>
  <si>
    <t>HARD T PCH VOD ICED TEA 473C</t>
  </si>
  <si>
    <t>HARD T RSP VOD ICED TEA 473C</t>
  </si>
  <si>
    <t>HARD T LMN VOD ICED TEA6/341C</t>
  </si>
  <si>
    <t>HARD T PCH VOD ICED TEA6/341C</t>
  </si>
  <si>
    <t>HARD T RSP VOD ICED TEA6/341C</t>
  </si>
  <si>
    <t>HARD T VOD ICED TEA VP 12/341C</t>
  </si>
  <si>
    <t>YELLOWSTONE SEL KS BBN WH</t>
  </si>
  <si>
    <t>PRIMA PERLA CREMANT LIMOUXROSE</t>
  </si>
  <si>
    <t>1924 BUTTERY CHARDONNAY</t>
  </si>
  <si>
    <t>KILTER VINTAGE RICE LAGER473C</t>
  </si>
  <si>
    <t>COTTAGE SPRINGS VW MIXPK8/355C</t>
  </si>
  <si>
    <t>CLUB CAR SEA BREEZE 355C</t>
  </si>
  <si>
    <t>COTTAGE SPRINGS TEQ MIX8/355C</t>
  </si>
  <si>
    <t>CROWD SURF MOTEL PSFRT IPA473C</t>
  </si>
  <si>
    <t>COTTAGE SPRINGS VS MIXPK8/355C</t>
  </si>
  <si>
    <t>CLUB CAR PEACH MELBA 355C</t>
  </si>
  <si>
    <t>COTTAGE SPRINGS VOD ICET 4LCSK</t>
  </si>
  <si>
    <t>CLUB CAR BERRY CRUSH 355C</t>
  </si>
  <si>
    <t>CLUB CAR MIXER PACK 12/355C</t>
  </si>
  <si>
    <t>COTTAGE SPRINGS VL MIXPK8/355C</t>
  </si>
  <si>
    <t>COTTAGE SPRINGS ONT PEACH 355C</t>
  </si>
  <si>
    <t>COTTAGE SPRINGS VOD ICET8/355C</t>
  </si>
  <si>
    <t>CTGSP RASP/LIME VODWATER 4LCSK</t>
  </si>
  <si>
    <t>CABANA COAST DIRTY SHIRLEY473C</t>
  </si>
  <si>
    <t>CABANA COAST ORIGINAL MULE473C</t>
  </si>
  <si>
    <t>POPPERS LEMONADE MIX PK 6/355C</t>
  </si>
  <si>
    <t>PINE RIDGE NAPA CAB SAUV</t>
  </si>
  <si>
    <t>WILY WOLVERINE STR LAGER 473C</t>
  </si>
  <si>
    <t>TCB CORE MIXER 4/473C</t>
  </si>
  <si>
    <t>THREE OLIVES GRAPE VODKA</t>
  </si>
  <si>
    <t>THREE OLIVES CHERRY VODKA</t>
  </si>
  <si>
    <t>CORDILLERA CAB SAUV</t>
  </si>
  <si>
    <t>2HOOTS HARD ICED TEA 12/355C</t>
  </si>
  <si>
    <t>PHILLIPS HOP BOX MIX PK 8/473C</t>
  </si>
  <si>
    <t>LL LEAPS ROSE</t>
  </si>
  <si>
    <t>LL GLOW CHAM RIES CO-FERM</t>
  </si>
  <si>
    <t>LL PEARL PET PRL &amp; CHAMB</t>
  </si>
  <si>
    <t>LOW LIFE FIZZY WHITE PET NAT</t>
  </si>
  <si>
    <t>LOW LIFE FIZZY ROSE SPARKLING</t>
  </si>
  <si>
    <t>LL RAVEL L'ACADIE BLANC</t>
  </si>
  <si>
    <t>SHRUG DOC WS VS MIXER 8/473C</t>
  </si>
  <si>
    <t>CRAFTY RADLER VARIETY PK8/355C</t>
  </si>
  <si>
    <t>GTG WALTER MALONE SOUR 473C</t>
  </si>
  <si>
    <t>DILLON'S STRWBRY RHUB GIN 473C</t>
  </si>
  <si>
    <t>LAID BACK LAGER 8/355C</t>
  </si>
  <si>
    <t>FARMERY WLD CH STRONG LAG473C</t>
  </si>
  <si>
    <t>CORE MEMORY COLD IPA 473C</t>
  </si>
  <si>
    <t>LOKI DOUBLE IPA 473C</t>
  </si>
  <si>
    <t>PADDOCK WOOD BREWING CO</t>
  </si>
  <si>
    <t>PWB RED HAMMER AMBER ALE 473C</t>
  </si>
  <si>
    <t>PWB SUN SEEKER HAZY IPA 473C</t>
  </si>
  <si>
    <t>PWB HONEYCOMB HNY AMB ALE 473C</t>
  </si>
  <si>
    <t>PERILOUS PALE ALE 473C</t>
  </si>
  <si>
    <t>HYPERION PALE ALE 473C</t>
  </si>
  <si>
    <t>PWB TWO SUNS HAZY DIPA 473C</t>
  </si>
  <si>
    <t>PWB 606 ENGLISH IPA 473C</t>
  </si>
  <si>
    <t>PWB DRAGONS BREATH STOUT 473C</t>
  </si>
  <si>
    <t>EMPRESS 1908 ELDF ROSE GIN</t>
  </si>
  <si>
    <t>DECOY LTD ALEX VALLEY MERLOT</t>
  </si>
  <si>
    <t>TOM GORE FARMERS BLEND</t>
  </si>
  <si>
    <t>UNSHACKLED CHARDONNAY</t>
  </si>
  <si>
    <t>CALIFORNIA ROOTS CASA</t>
  </si>
  <si>
    <t>CALIFORNIA ROOTS CHARD</t>
  </si>
  <si>
    <t>SANTA JULIA EL BURRO NAT MALB</t>
  </si>
  <si>
    <t>HONEST LOT ROSE</t>
  </si>
  <si>
    <t>BLACK FLY CRUSH VP BLUE12/355C</t>
  </si>
  <si>
    <t>BLACK FLY BEVERAGE COMPANY</t>
  </si>
  <si>
    <t>KILTER VINTAGE CERVEZA 473C</t>
  </si>
  <si>
    <t>LOW LIFE PORCH CITR SAISON473C</t>
  </si>
  <si>
    <t>CLYDE MAYS STR BBN WHISKEY</t>
  </si>
  <si>
    <t>TOPIKOS SPIRIT &amp; BEVERAGE COMPANY</t>
  </si>
  <si>
    <t>PARALLEL 49 CRAFT PK 12/355C</t>
  </si>
  <si>
    <t>EL ENEMIGO MALBEC</t>
  </si>
  <si>
    <t>JAMESON WHISKEY GIFT PACK</t>
  </si>
  <si>
    <t>DUE NORTH LAKEHOUSE LAGER355C</t>
  </si>
  <si>
    <t>WAY OF LIFE HAZY IPA 473C</t>
  </si>
  <si>
    <t>GOOD DAY MELON SOJU</t>
  </si>
  <si>
    <t>FAXE STRONG LAGER 473C</t>
  </si>
  <si>
    <t>BLACK FLY LONG ISL TEA4/400B</t>
  </si>
  <si>
    <t>BLACK FLY VOD GRPFRUIT4/400PET</t>
  </si>
  <si>
    <t>LOLA LIGHT ROSE VQA</t>
  </si>
  <si>
    <t>GRAHAM'S WHITE BLEND NO5 PORT</t>
  </si>
  <si>
    <t>TAYLOR FLADGATE RES TAWNY PORT</t>
  </si>
  <si>
    <t>TEPACHE GOLD 473C</t>
  </si>
  <si>
    <t>BLACK FLY VOD CRAN 4/400B PET</t>
  </si>
  <si>
    <t>BLACK FLY TEQ MARG 4/400B</t>
  </si>
  <si>
    <t>BLACK FLY TEQ STRW MAR 4/400B</t>
  </si>
  <si>
    <t>BLACK FLY PINA COLADA 4/400B</t>
  </si>
  <si>
    <t>FLAT TOP HILLS PINOT NOIR</t>
  </si>
  <si>
    <t>BLACK FLY SOUR GRAPE473C</t>
  </si>
  <si>
    <t>BLACK FLY SOUR RASP 473C</t>
  </si>
  <si>
    <t>BLACK FLY CR PNAPL PNCH 473C</t>
  </si>
  <si>
    <t>BLACK FLY CRUSH ORANGE 473C</t>
  </si>
  <si>
    <t>KILTER PROTOTYPE 6.5% 473C</t>
  </si>
  <si>
    <t>FAXE EX STRONG LAGER 473C</t>
  </si>
  <si>
    <t>HAVANA CLUB 7 YO RUM</t>
  </si>
  <si>
    <t>STEL + MAR CABERNET  SAUVIGNON</t>
  </si>
  <si>
    <t>LE BIJOU SOPHIE VALROSE ROSE</t>
  </si>
  <si>
    <t>FINAL DRAFT LAGER 473C</t>
  </si>
  <si>
    <t>CRAFTY RADLER LMCH/LIME 6/355C</t>
  </si>
  <si>
    <t>OUR STORY CHARM WHITE</t>
  </si>
  <si>
    <t>CRAFTY RADLER CH/BB 6/355C</t>
  </si>
  <si>
    <t>QUILT THREADCOUNT RED BLEND</t>
  </si>
  <si>
    <t>NIAKWA ONE HUNDRED LAGER355C</t>
  </si>
  <si>
    <t>CAYMUS VNYD SPSEL NAPA CAB2018</t>
  </si>
  <si>
    <t>TORQUE BLONDE ALE 355C</t>
  </si>
  <si>
    <t>REAL VODKA WATER VAR PK 8/355C</t>
  </si>
  <si>
    <t>EMPRESS ORANGE VQA</t>
  </si>
  <si>
    <t>CANADIAN CLUB INV SER 15Y0 WH</t>
  </si>
  <si>
    <t>COLOME AUTENTICO MALBEC</t>
  </si>
  <si>
    <t>HOP VALLEY STASH PACK 12/355C</t>
  </si>
  <si>
    <t>POSTMARK PASO ROBLES CASA</t>
  </si>
  <si>
    <t>WILDIN HRD ITEA VAR PK 8/473C</t>
  </si>
  <si>
    <t>GNB HOUSE LAGER 24/355C</t>
  </si>
  <si>
    <t>GNB HOUSE LAGER 355C</t>
  </si>
  <si>
    <t>TEREMANA ANEJO TEQUILA</t>
  </si>
  <si>
    <t>KILTER LA 340 LAGER 355C</t>
  </si>
  <si>
    <t>CLANGER ENGLISH IPA 473C</t>
  </si>
  <si>
    <t>BOOKERS KS BOURBON WHISKY</t>
  </si>
  <si>
    <t>BANDED PEAK WH WAVE MANGO 473C</t>
  </si>
  <si>
    <t>DEEP 6 2023 IMP BLK LAG 750B</t>
  </si>
  <si>
    <t>PINEAPPLE JEFF HEFE ALE 473C</t>
  </si>
  <si>
    <t>GUINNESS DRAUGHT ZERO 4/440C</t>
  </si>
  <si>
    <t>FARMERY DEEP BAY LAGER 473C</t>
  </si>
  <si>
    <t>FARMERY LAKE AUDY PALE ALE473C</t>
  </si>
  <si>
    <t>FARMERY TA WA PIT IPA 473C</t>
  </si>
  <si>
    <t>FARMERY MOON LAKE DARK ALE473C</t>
  </si>
  <si>
    <t>SAPPORO PREMIUM BEER 6/500C</t>
  </si>
  <si>
    <t>RUSSIAN PRINCE VODKA PET</t>
  </si>
  <si>
    <t>KILTER BIRTHDAY CAKE PALE473C</t>
  </si>
  <si>
    <t>YELLOW TAIL SHELFIE CHARDONNAY</t>
  </si>
  <si>
    <t>YELLOW TAIL SHELFIE SHIRAZ</t>
  </si>
  <si>
    <t>HOLIDAY RED SNOWFLAKE BAG</t>
  </si>
  <si>
    <t>IN THE BAG</t>
  </si>
  <si>
    <t>BREWHOUSE PILSNER 473C</t>
  </si>
  <si>
    <t>HOLIDAY RED PLAID BAG</t>
  </si>
  <si>
    <t>HOLIDAY GREEN SNOWFLAKE BAG</t>
  </si>
  <si>
    <t>HOLIDAY GREEN PLAID BAG</t>
  </si>
  <si>
    <t>LIONS WINTER SELECTION 12/355C</t>
  </si>
  <si>
    <t>NONSUCH BELGIAN PEACH 473C</t>
  </si>
  <si>
    <t>SOMERSBY WLDGRDN CRSH AP4/355C</t>
  </si>
  <si>
    <t>MOTT'S CLAM ORIG CAESER 458C</t>
  </si>
  <si>
    <t>DEAD HORSE STRWBRY RES CID750B</t>
  </si>
  <si>
    <t>DEAD HORSE RSP SMASH CID19.5LK</t>
  </si>
  <si>
    <t>ITS JUST PEACHY CIDER 19.5LK</t>
  </si>
  <si>
    <t>MUMM GRAND CORDON BRUT CHAMP</t>
  </si>
  <si>
    <t>WOODEN GATE HOMESTEAD CID750B</t>
  </si>
  <si>
    <t>ERATH RES PINO NOIR</t>
  </si>
  <si>
    <t>DIAMOND COLLECTION AP SER SABL</t>
  </si>
  <si>
    <t>CZECHVAR DARK LAGER 500C</t>
  </si>
  <si>
    <t>HALLASAN MANDARINE SOJU</t>
  </si>
  <si>
    <t>OTHERWORLD RNBW SHERB IPA473C</t>
  </si>
  <si>
    <t>AMSTEL ULTRA 24/355B</t>
  </si>
  <si>
    <t>FATHOM DOUBLE IPA 473C</t>
  </si>
  <si>
    <t>PIESPORTER MICHELSBERG QBA</t>
  </si>
  <si>
    <t>Z G M</t>
  </si>
  <si>
    <t>ON THE ROCKS MIXOLOGIST MEDLEY</t>
  </si>
  <si>
    <t>CRAIGELLACHIE 17YO SM SC</t>
  </si>
  <si>
    <t>FORTY CREEK BUTTER TART CR LIQ</t>
  </si>
  <si>
    <t>FAMILY TREE BOXGHOST PINO VQA</t>
  </si>
  <si>
    <t>TELIANI VALLEY VIN DORANGE</t>
  </si>
  <si>
    <t>VILLA ANTINORI ROSSO IGT</t>
  </si>
  <si>
    <t>PECCHENINO BR NEBBIOLO DOC</t>
  </si>
  <si>
    <t>TELIANI VALLEY SAPERAVI</t>
  </si>
  <si>
    <t>GNB LITTLE HAZY ALE 355C</t>
  </si>
  <si>
    <t>PIETRAME MONTE D'ABRUZZO</t>
  </si>
  <si>
    <t>RED BANK WHISKY</t>
  </si>
  <si>
    <t>VIDIGAL PORTA 6 RESERVA</t>
  </si>
  <si>
    <t>WAYNE GRETZKY GIFT PACK</t>
  </si>
  <si>
    <t>FONTANAFREDDA BARBARESCO DOCG</t>
  </si>
  <si>
    <t>CORTE FIORE APPASS IGP</t>
  </si>
  <si>
    <t>GRAHAM'S PORT GIFT PACK</t>
  </si>
  <si>
    <t>PASQUA MOSCATO D'ASTI DOCG</t>
  </si>
  <si>
    <t>POGGIO AL TUFO CAB SAUV IGT</t>
  </si>
  <si>
    <t>SEAGRAMS VO SELECT CAN WH</t>
  </si>
  <si>
    <t>SASSOREGALE VERMENTINO DOC</t>
  </si>
  <si>
    <t>RIPANI ROSSO PICENO SUPERIORE</t>
  </si>
  <si>
    <t>SASSOREGALE SANGIOVESE DOC</t>
  </si>
  <si>
    <t>THE BEACH WHISPER ANGEL ROSE</t>
  </si>
  <si>
    <t>COMTE LELOUP MUSCADET</t>
  </si>
  <si>
    <t>PENDLETON WHISKY</t>
  </si>
  <si>
    <t>HERDADE PESO REVELADO</t>
  </si>
  <si>
    <t>MONTES ALPHA M 2020</t>
  </si>
  <si>
    <t>LONG LITTLE DOG WHITE</t>
  </si>
  <si>
    <t>LONG LITTLE DOG RED</t>
  </si>
  <si>
    <t>JOSE DE SOUSA RESERVA</t>
  </si>
  <si>
    <t>MONTES WINGS CARMENERE 2020</t>
  </si>
  <si>
    <t>SILK &amp; SPICE SPICE ROAD</t>
  </si>
  <si>
    <t>CHATEAU BEAUCASTEL C DU PAPE</t>
  </si>
  <si>
    <t>TCB BEACHCOMBER SUMMER IPA473C</t>
  </si>
  <si>
    <t>GTG STRATA CASTER HAZY IPA473C</t>
  </si>
  <si>
    <t>APPROACH AMBER LAG 473C</t>
  </si>
  <si>
    <t>FAIR MAIDEN LAGER 473C</t>
  </si>
  <si>
    <t>TRIVENTO PRIV RES MALBEC</t>
  </si>
  <si>
    <t>GNB CZECH PALE LAGER 24/355C</t>
  </si>
  <si>
    <t>GNB HAZY IPA 24/355C</t>
  </si>
  <si>
    <t>GNB TANGERINE WHEAT 24/355C</t>
  </si>
  <si>
    <t>DAUPHIN LAGER 473C</t>
  </si>
  <si>
    <t>MUSIC MACHINE GUAV PSNF SR473C</t>
  </si>
  <si>
    <t>MUSIC MACHINE FRUIT GOSE473C</t>
  </si>
  <si>
    <t>THE ROLLER RINK VIEN LAG 473C</t>
  </si>
  <si>
    <t>KILTER DAYDREAM SMALL IPA473C</t>
  </si>
  <si>
    <t>WPG BB VINTAGE PILS 24/473C</t>
  </si>
  <si>
    <t>MAI TAI COCKTAIL SOUR ALE 473C</t>
  </si>
  <si>
    <t>HURRICANE COCKTAIL SOUR 473C</t>
  </si>
  <si>
    <t>KILTER OUI GOT BEER 473C</t>
  </si>
  <si>
    <t>THOMAS HINDS 185 PILSNER 355C</t>
  </si>
  <si>
    <t>VETUR VIENNA LAGER 473C</t>
  </si>
  <si>
    <t>LBJ HAZY IPA 473C</t>
  </si>
  <si>
    <t>SECTION 6 COMBINE 355C</t>
  </si>
  <si>
    <t>TCB RASPBERRY ALE 500B</t>
  </si>
  <si>
    <t>GENERIC LAGER 24/473C</t>
  </si>
  <si>
    <t>POCKET WATCH KOLSCH 473C</t>
  </si>
  <si>
    <t>GAME OVER WEST COAST IPA 473C</t>
  </si>
  <si>
    <t>ROSCATO BLUEBERRY</t>
  </si>
  <si>
    <t>GAME OVER DOUBLE IPA 473C</t>
  </si>
  <si>
    <t>HOUR GLASS COFFEE KOLSCH473C</t>
  </si>
  <si>
    <t>ROSCATO PEACH</t>
  </si>
  <si>
    <t>COFFIN DODGER ALE 473C</t>
  </si>
  <si>
    <t>BE KIND REWIND GFTHR NEIPA473C</t>
  </si>
  <si>
    <t>SOALHEIRO ALVARINHO</t>
  </si>
  <si>
    <t>LBJ AUSSIES PALE ALE 473C</t>
  </si>
  <si>
    <t>SP METEOR SOUR TROP STRM473C</t>
  </si>
  <si>
    <t>STEAMWORKS SALT CHOC PORT473C</t>
  </si>
  <si>
    <t>NICELIFE BLKTEA LMNADE VOD30LK</t>
  </si>
  <si>
    <t>TROIKA VODKA PET</t>
  </si>
  <si>
    <t>PINSETTER OATMEAL STOUT 473C</t>
  </si>
  <si>
    <t>CHATEAU BOUTISSE 2022</t>
  </si>
  <si>
    <t>CH CANON GAFFELIERE 2022</t>
  </si>
  <si>
    <t>CH CLERC MILON 2022</t>
  </si>
  <si>
    <t>CH D'ARMAILHAC 2022</t>
  </si>
  <si>
    <t>CHATEAU D'ISSAN 2022</t>
  </si>
  <si>
    <t>CHATEAU LA GRANGE 2022</t>
  </si>
  <si>
    <t>CHATEAU LYNCH BAGES 2022</t>
  </si>
  <si>
    <t>CHATEAU MAZEYRES 2022</t>
  </si>
  <si>
    <t>CH MOULIN HAUT LAROQUE 2022</t>
  </si>
  <si>
    <t>CH MOUTON ROTHSCHILD 2022</t>
  </si>
  <si>
    <t>CHATEAU PHELAN SEGUR 2022</t>
  </si>
  <si>
    <t>CHATEAU SENEJAC 2022</t>
  </si>
  <si>
    <t>DEAD HORSE RASP SMASH CID355C</t>
  </si>
  <si>
    <t>CHATEAU TALBOT 2022</t>
  </si>
  <si>
    <t>CHATEAU VILLEMAURINE 2022</t>
  </si>
  <si>
    <t>CONNETABLE TALBOT 2022</t>
  </si>
  <si>
    <t>CHATEAU BEYCHEVELLE 2022</t>
  </si>
  <si>
    <t>CLOS MARSALETTE BLANC 2022</t>
  </si>
  <si>
    <t>CLOS MARSALETTE ROUGE 2022</t>
  </si>
  <si>
    <t>LBJ CHAI GOLDEN ALE 473C</t>
  </si>
  <si>
    <t>LBJ CRANBERRY KOLSCH 473C</t>
  </si>
  <si>
    <t>TRINIDAD CAKE STARBEAST ST355C</t>
  </si>
  <si>
    <t>FLIRTING WITH GOTH DRK ALE473C</t>
  </si>
  <si>
    <t>PERONI NASTRO AZZURR0.0%6/330C</t>
  </si>
  <si>
    <t>PERONI NASTRO AZZURRO0.0% 330B</t>
  </si>
  <si>
    <t>TCB HARVEST SKY PALE ALE 500B</t>
  </si>
  <si>
    <t>NIFTY PSSNFR ORNGBL SELTZ 30LK</t>
  </si>
  <si>
    <t>BLADE &amp; BOW KS BBN WHISKEY</t>
  </si>
  <si>
    <t>DIAL UP ALTBIER 473C</t>
  </si>
  <si>
    <t>BBS BOURBON ALTBIER 473C</t>
  </si>
  <si>
    <t>UNIBROUE MIX 12/355C</t>
  </si>
  <si>
    <t>TAMDHU 12 YO SPEYSIDE  SM SC</t>
  </si>
  <si>
    <t>FARMERY EX STRONG LAG 1LPET</t>
  </si>
  <si>
    <t>SHERINGHAM SEASIDE GIN</t>
  </si>
  <si>
    <t>BREAD &amp; BUTTER RES CASA</t>
  </si>
  <si>
    <t>FARMERY STRONG LAGER 1LPET</t>
  </si>
  <si>
    <t>GLENFIDDICH SM BATCH 18YO SC</t>
  </si>
  <si>
    <t>BIG WHITE LAGER 355C</t>
  </si>
  <si>
    <t>BIG WHITE BREWING COMPANY</t>
  </si>
  <si>
    <t>SALTY SCOT SCOTCH ALE 473C</t>
  </si>
  <si>
    <t>BIG WHITE LIGHT LAGER 355C</t>
  </si>
  <si>
    <t>TAMNAVULIN SPEY DBL CSK SM SC</t>
  </si>
  <si>
    <t>CHEERS GIFT BAG</t>
  </si>
  <si>
    <t>Gift Bags/Boxes</t>
  </si>
  <si>
    <t>ESCUDO ROJO BARONESA P 2020</t>
  </si>
  <si>
    <t>BIRTHDAY BALLOONS GIFT BAG</t>
  </si>
  <si>
    <t>DON MELCHOR CAB SAUVIGNON 2021</t>
  </si>
  <si>
    <t>GLASSES GIFT BAG CREAM</t>
  </si>
  <si>
    <t>GLASSES GIFT BAG BLACK</t>
  </si>
  <si>
    <t>GNB HAZY DIPA 473C</t>
  </si>
  <si>
    <t>TUBORG GOLD 473C</t>
  </si>
  <si>
    <t>PHONE HOME PNUT BTR PORT473C</t>
  </si>
  <si>
    <t>SANDBAGGER HRD LMN SELT6/355C</t>
  </si>
  <si>
    <t>SANDBAGGER TRANSFUSION 6/355C</t>
  </si>
  <si>
    <t>TULLIBARDINE 228 BRG CSK SM SC</t>
  </si>
  <si>
    <t>SANDBAGGER HRD SEL MX12/355C</t>
  </si>
  <si>
    <t>STRONGBOW ULT CID MIXPK12/330C</t>
  </si>
  <si>
    <t>WON SOJU</t>
  </si>
  <si>
    <t>STRWBERRY RHUB COSMOS SOUR473C</t>
  </si>
  <si>
    <t>TRIPPY TRIPEL 355C</t>
  </si>
  <si>
    <t>SETH &amp; RILEY'S HARD LMNADE275B</t>
  </si>
  <si>
    <t>HWAYO X PREM RICE SPIRIT</t>
  </si>
  <si>
    <t>NEON COAST CAB SAUV</t>
  </si>
  <si>
    <t>AMA BENE PINOT GRIGIO</t>
  </si>
  <si>
    <t>AMA BENE SANGIOVESE</t>
  </si>
  <si>
    <t>TULLIBARDINE 15YO SM SC</t>
  </si>
  <si>
    <t>KILTER VINTAGE BROWN ALE 473C</t>
  </si>
  <si>
    <t>PACER HAZY PALE DE ALC 6/355C</t>
  </si>
  <si>
    <t>CUTWATER LIME MARGARITA4/355C</t>
  </si>
  <si>
    <t>HAKUTSURU NIGORI YUZU LIQUEUR</t>
  </si>
  <si>
    <t>JOL MANDARIN NORSE FARMHSE473C</t>
  </si>
  <si>
    <t>TCB PRINCESS AUTO LT LAG 355C</t>
  </si>
  <si>
    <t>RESTING PEACH FACE ALE 473C</t>
  </si>
  <si>
    <t>ASTRA AMBER LAGER 8/355C</t>
  </si>
  <si>
    <t>NONSUCH SMA BATCH CAN (LP)473C</t>
  </si>
  <si>
    <t>PARADISE GROVE GRAF APPLE500B</t>
  </si>
  <si>
    <t>HARMONY GRAPE APPLE ALE500B</t>
  </si>
  <si>
    <t>COORS SELTZ PINEAP COLAD6/355C</t>
  </si>
  <si>
    <t>VIZZY MAX DRGFRT MNG SEL6/355C</t>
  </si>
  <si>
    <t>SIMPLY SPIKED PEACH 6/355C</t>
  </si>
  <si>
    <t>SIMPLY SPIKED PEACH 355C</t>
  </si>
  <si>
    <t>NEXTFRIEND WILD ONE CIDER 750B</t>
  </si>
  <si>
    <t>DEAD HORSE SPCD APPLE CID 30LK</t>
  </si>
  <si>
    <t>ANCESTRAL QUINOA BEER 473C</t>
  </si>
  <si>
    <t>BLACK FLY CKTL VP PINK 12/355C</t>
  </si>
  <si>
    <t>HONEST LOT SAUVIGNON BLANC PET</t>
  </si>
  <si>
    <t>HONEST LOT CABERNET SAUV PET</t>
  </si>
  <si>
    <t>HOME WHERE HEART KENT ALE473C</t>
  </si>
  <si>
    <t>CHIMAY TRILOGY GP</t>
  </si>
  <si>
    <t>BLACK FLY GIN GREYHOUND 473C</t>
  </si>
  <si>
    <t>PJ'S ORIGINAL CREAM LIQ</t>
  </si>
  <si>
    <t>PJ'S SALTED CARAMEL CREAM LIQ</t>
  </si>
  <si>
    <t>BLACK FLY TEQUILA MARG 473C</t>
  </si>
  <si>
    <t>BLACK FLY RUM MOJITO 473C</t>
  </si>
  <si>
    <t>BLACK FLY TEQUILA SUNRISE 473C</t>
  </si>
  <si>
    <t>LOW LIFE FRIENDLY PILSNER 473C</t>
  </si>
  <si>
    <t>LOW LIFE NAY NAY NO4 ALE355B</t>
  </si>
  <si>
    <t>LORIEN SMASH LAGER 473C</t>
  </si>
  <si>
    <t>CODIGO 1530 ROSA TEQUILA</t>
  </si>
  <si>
    <t>DMC LARRY SOUR 473C</t>
  </si>
  <si>
    <t>BEARFACE TRIPLE OAK CAN WH</t>
  </si>
  <si>
    <t>SOBER CARPENTER DE ALC IPA473C</t>
  </si>
  <si>
    <t>SOBER CARPENTER DE ALC WHT473C</t>
  </si>
  <si>
    <t>SOBER CARPENTER DE ALCBLND473C</t>
  </si>
  <si>
    <t>SOBER CARPENTER DE ALC RED473C</t>
  </si>
  <si>
    <t>99 WATERMELONS LIQUEUR</t>
  </si>
  <si>
    <t>FARMERY VIRGIN BEER CAESAR473C</t>
  </si>
  <si>
    <t>FARMERY VGN BR CAES DILLPK473C</t>
  </si>
  <si>
    <t>FARMERY VGN BR CAES JPNLM473C</t>
  </si>
  <si>
    <t>CAPITAL K PEAR GIN</t>
  </si>
  <si>
    <t>MUSIC MACHINE PCH VAN SOUR473C</t>
  </si>
  <si>
    <t>CAVALRY SOLDIER IMP STOUT473C</t>
  </si>
  <si>
    <t>LBJ GOLDEN ALE 24/473C</t>
  </si>
  <si>
    <t>LBJ BLACK LAGER 24/473C</t>
  </si>
  <si>
    <t>FORAGER GLUTEN FREE LAGER 473C</t>
  </si>
  <si>
    <t>VILLAGE STROLL EURO LAGER473C</t>
  </si>
  <si>
    <t>HELLO LEMONCELLO LAGER 473C</t>
  </si>
  <si>
    <t>LBJ CHAI GOLDEN ALE 24/473C</t>
  </si>
  <si>
    <t>PACER GLDN ALE DE ALC 6/355C</t>
  </si>
  <si>
    <t>FARMERY BEER CAES JALP/LME473C</t>
  </si>
  <si>
    <t>NORSEMEN HASKAP MEAD</t>
  </si>
  <si>
    <t>BLACK FLY CRUSH BLK CHERRY473C</t>
  </si>
  <si>
    <t>BUMPER CROP APPLE CIDER 473C</t>
  </si>
  <si>
    <t>MERMAID SMALL BATCH PINK GIN</t>
  </si>
  <si>
    <t>OTU SAUVIGNON BLANC</t>
  </si>
  <si>
    <t>MCBRIDE SISTERS SAUV BL</t>
  </si>
  <si>
    <t>OLE SMOKY ORNG SHNSCL CR LIQ</t>
  </si>
  <si>
    <t>SNAPPLE SPIKED VAR PK 12/341C</t>
  </si>
  <si>
    <t>CUTWATER TEQ PALOMA 4/355C</t>
  </si>
  <si>
    <t>CHIVAS ROYAL SALUTE 21YO SC</t>
  </si>
  <si>
    <t>GOODBYE EARL CIDER 30LK</t>
  </si>
  <si>
    <t>ANTINORI MORT BOTROSECCO IGT</t>
  </si>
  <si>
    <t>JEFFERSONS OCEAN AGED STR BBN</t>
  </si>
  <si>
    <t>OLE TEQ MULE 4/355C</t>
  </si>
  <si>
    <t>FROGGER PALE LAGER 473C</t>
  </si>
  <si>
    <t>CASS FRESH BEER 500C</t>
  </si>
  <si>
    <t>CASS FRESH BEER 330B</t>
  </si>
  <si>
    <t>COTTAGE SPRINGS PUNCH UP8/355C</t>
  </si>
  <si>
    <t>SIMPLY SPIKED PEACH 12/355C</t>
  </si>
  <si>
    <t>VIZZY MAX DRGFRT MNG SEL 473C</t>
  </si>
  <si>
    <t>DISARONNO SOUR 4/355C</t>
  </si>
  <si>
    <t>CATITTUDE SOUR MEAD 30LK</t>
  </si>
  <si>
    <t>BRAT CAT MEAD CO</t>
  </si>
  <si>
    <t>RASPSPSPBERRY SESSION MEAD30LK</t>
  </si>
  <si>
    <t>ZOOM OPERATOR GRTEA LMN MD30LK</t>
  </si>
  <si>
    <t>JOTO JUNMAI GINGO PINK SAKE</t>
  </si>
  <si>
    <t>ORIGINAL 16 ZERO NONALC 6/355C</t>
  </si>
  <si>
    <t>BREWMASTERS CH PRM HONJ SAKE</t>
  </si>
  <si>
    <t>BLUE NOTE WINE &amp; SPIRITS INC</t>
  </si>
  <si>
    <t>VIVO RESERVA SAUV BLANC CASK</t>
  </si>
  <si>
    <t>VIVO RESERVA CAB SAUV CASK</t>
  </si>
  <si>
    <t>19 CRIMES PINOT NOIR</t>
  </si>
  <si>
    <t>BEER CAN CIDER 30LK</t>
  </si>
  <si>
    <t>ARIZONA HALF&amp;HALF MIXER12/355C</t>
  </si>
  <si>
    <t>SIMPLY SPIKED PEACH MIX12/355C</t>
  </si>
  <si>
    <t>VIZZY MAX EXOTIC TW SEL12/355C</t>
  </si>
  <si>
    <t>COORS SELTZER ISL BR MX12/355C</t>
  </si>
  <si>
    <t>COORS SELTZ PINEAP COLADA 473C</t>
  </si>
  <si>
    <t>OH HI MARK MARZEN LAGER 473C</t>
  </si>
  <si>
    <t>FINE COMPANY RADLER 12/355C</t>
  </si>
  <si>
    <t>OGC RAMSHACKLE RED WINE ST500B</t>
  </si>
  <si>
    <t>NINE LOCKS VANILLA PORTER473C</t>
  </si>
  <si>
    <t>COCO VODKA PINEAPPLE 4/355C</t>
  </si>
  <si>
    <t>ABSOLUT COCKTAIL VAR PK 8/355C</t>
  </si>
  <si>
    <t>MALIBU COCKTAIL VAR PK 8/355C</t>
  </si>
  <si>
    <t>RASPSPSPBERRY SESSION MEAD473C</t>
  </si>
  <si>
    <t>CATITTUDE SOUR MEAD 473C</t>
  </si>
  <si>
    <t>ZOOM OPERATOR GRTEA LMN MD473C</t>
  </si>
  <si>
    <t>GOOD OMEN BLKBRY MEAD 473C</t>
  </si>
  <si>
    <t>LA UNA DE GATO PRPEAR MEAD473C</t>
  </si>
  <si>
    <t>HECTORS HARD CHERRY BOMB 473C</t>
  </si>
  <si>
    <t>COORS SELTZER SLUSH MIX24/355C</t>
  </si>
  <si>
    <t>MALIBU PINA COLADA 4/355C</t>
  </si>
  <si>
    <t>JAMESON &amp; LEMONADE 473C</t>
  </si>
  <si>
    <t>12-CAN BREW-BAG</t>
  </si>
  <si>
    <t>OKANAGAN EX HARV PEAR 2LPET</t>
  </si>
  <si>
    <t>POLAR ICE ORG BLIZZ VODKA</t>
  </si>
  <si>
    <t>WHITE CLAW MANGO VODKA</t>
  </si>
  <si>
    <t>PRAIRIE ROMANCE CHRY CID 750B</t>
  </si>
  <si>
    <t>GARDENER FRENCH RIVIERA GIN</t>
  </si>
  <si>
    <t>ON THE ROCKS STRAWBRY DAIQUIRI</t>
  </si>
  <si>
    <t>JAMESON 5 OAK REL IRISH WH</t>
  </si>
  <si>
    <t>TCB FLYING OTTER LT LAG12/355C</t>
  </si>
  <si>
    <t>TCB FLYING OTTER LIGHT LAG473C</t>
  </si>
  <si>
    <t>BUSCH ICE LAGER 15/355C</t>
  </si>
  <si>
    <t>DUCK HUNT SAUV BL</t>
  </si>
  <si>
    <t>TOUCHSTONE BRANDS</t>
  </si>
  <si>
    <t>CAPTAIN MORGAN CKT COLL12/355C</t>
  </si>
  <si>
    <t>SMIRNOFF VOD&amp;SODA MIXER12/355C</t>
  </si>
  <si>
    <t>SMIRNOFF VS ORCRM BLST6/355C</t>
  </si>
  <si>
    <t>NUDE LEMONADE MIXER PK 12/355C</t>
  </si>
  <si>
    <t>WYATT ROSE RNCH WTR VP12/355C</t>
  </si>
  <si>
    <t>BIB&amp;TUCKER 6YO DBLCHAR BBN WH</t>
  </si>
  <si>
    <t>NUDE VS ARCTIC BERRY 6/355C</t>
  </si>
  <si>
    <t>HOP VALLEY BUBBLE STASH12/355C</t>
  </si>
  <si>
    <t>STONE COLD DRAFT 8/355C</t>
  </si>
  <si>
    <t>PABST GROOVY LMN ICED TEA 473C</t>
  </si>
  <si>
    <t>CHARLES &amp; CHARLES BOLT CASA</t>
  </si>
  <si>
    <t>DILLONS VOD COCKTAIL VP12/355C</t>
  </si>
  <si>
    <t>POLAR ICE BERRY BLIZZ473C</t>
  </si>
  <si>
    <t>MALIBU PINEAPPLE BAY BRZ 1L</t>
  </si>
  <si>
    <t>LUTHER DRYERS PCH CBLR LMN355C</t>
  </si>
  <si>
    <t>LUTHER DRYERS</t>
  </si>
  <si>
    <t>DAB ORIGINAL LAGER 500C</t>
  </si>
  <si>
    <t>BAVARIA HOLLAND PREM BEER 500C</t>
  </si>
  <si>
    <t>TRAPICHE RESERVE CAB SAUV</t>
  </si>
  <si>
    <t>KOSKIL PINOT NOIR</t>
  </si>
  <si>
    <t>LBJ CIDER 24/473C</t>
  </si>
  <si>
    <t>LAS MULAS MERLOT</t>
  </si>
  <si>
    <t>LOW LAGO CERVEZA 473C</t>
  </si>
  <si>
    <t>OLD MILWAUKEE 710C</t>
  </si>
  <si>
    <t>BUD LIGHT DOUBLE LIME 12/355C</t>
  </si>
  <si>
    <t>FOXTAIL BLONDE ALE 473C</t>
  </si>
  <si>
    <t>DARK PARADISE CARRIBEAN ST473C</t>
  </si>
  <si>
    <t>KROMBACHER PILS 500C</t>
  </si>
  <si>
    <t>PHOTON TORPEDOS NEIPA 473C</t>
  </si>
  <si>
    <t>COTTAGE SPRINGS TEQ LMN 2LBIB</t>
  </si>
  <si>
    <t>BLUE MOON MANGO 473C</t>
  </si>
  <si>
    <t>NEON PANTHER SOUR PEACH 473C</t>
  </si>
  <si>
    <t>TCB SCOOPER PALE ALE 473C</t>
  </si>
  <si>
    <t>COWBELL ORIGINAL CIDER 473C</t>
  </si>
  <si>
    <t>TWISTED TEA SLTLY SW BLBRY473C</t>
  </si>
  <si>
    <t>LABATT BLUE DRY EX STRONG740C</t>
  </si>
  <si>
    <t>LBJ VIENNA LAGER 473C</t>
  </si>
  <si>
    <t>TWISTED TEA SLIGHT SWT12/355C</t>
  </si>
  <si>
    <t>MONOLITHIC NO7 AMARILO 473C</t>
  </si>
  <si>
    <t>DMC GIVE'R 473C</t>
  </si>
  <si>
    <t>FAXE AMBER LAGER 473C</t>
  </si>
  <si>
    <t>WATERLOO MNGO PSNFT RADLER473C</t>
  </si>
  <si>
    <t>CARLSBERG LITE 473C</t>
  </si>
  <si>
    <t>NO RAGRETS AMBER ALE 473C</t>
  </si>
  <si>
    <t>NIGHT GALLERY HAZY PALE 473C</t>
  </si>
  <si>
    <t>LUTHER DRYERS THAI MNG LMN355C</t>
  </si>
  <si>
    <t>WAVE POOL TROPICAL IPA 473C</t>
  </si>
  <si>
    <t>FALSE CREEK RASPBRY ALE 473C</t>
  </si>
  <si>
    <t>HAMMER PANTS WC PALE 473C</t>
  </si>
  <si>
    <t>FALSE CREEK RASPBRY ALE 6/355C</t>
  </si>
  <si>
    <t>HIFI HAZY IPA 473C</t>
  </si>
  <si>
    <t>GOOD MORNING VIET STOUT 473C</t>
  </si>
  <si>
    <t>DUOTANG DRY HOP SOUR 473C</t>
  </si>
  <si>
    <t>CASSETTE LAGER 473C</t>
  </si>
  <si>
    <t>CROWN ROYAL BLACKBERRY WH</t>
  </si>
  <si>
    <t>TRUE NORTH LAGER 473C</t>
  </si>
  <si>
    <t>LOW ORIGINAL PILS 473C</t>
  </si>
  <si>
    <t>GIB 40TH ANNIVERSRY PK12/355C</t>
  </si>
  <si>
    <t>OLMECA ALTOS STRAW MARGARITA</t>
  </si>
  <si>
    <t>BABICH PINOT NOIR ROSE</t>
  </si>
  <si>
    <t>JOSE CUERVO ESPECIAL SILV TQ</t>
  </si>
  <si>
    <t>CODIGO 1530 BLANCO TEQ</t>
  </si>
  <si>
    <t>MADRI EXCEPCIONAL LAGER12/355C</t>
  </si>
  <si>
    <t>MADRI EXCEPCIONAL LAGER 473C</t>
  </si>
  <si>
    <t>BIG WHITE TRADESMEN 473C</t>
  </si>
  <si>
    <t>BERONIA RUEDA VERDEJO</t>
  </si>
  <si>
    <t>CHILL BILL SPRITZY RED</t>
  </si>
  <si>
    <t>LA CREMA MONTEREY PINO ROSE</t>
  </si>
  <si>
    <t>SUMMIT FINE WINES</t>
  </si>
  <si>
    <t>VILLA MARIA BLUSH SAUVIGNON</t>
  </si>
  <si>
    <t>TALLGRASS TANGO MNG WH ALE473C</t>
  </si>
  <si>
    <t>PARKLANDIA HAZY IPA 473C</t>
  </si>
  <si>
    <t>WAYNE GRETZKY VANILLA BN CRLIQ</t>
  </si>
  <si>
    <t>TRAVELLER BLEND NO 40 AM WH</t>
  </si>
  <si>
    <t>LYV ROSE</t>
  </si>
  <si>
    <t>GOLDEN LARCH GRPFRT RAD 473C</t>
  </si>
  <si>
    <t>TIMBER HAZY IPA 473C</t>
  </si>
  <si>
    <t>OGC FROSTY BISON BROWN ALE473C</t>
  </si>
  <si>
    <t>KRONENBOURG 1664 CELE PK6/355C</t>
  </si>
  <si>
    <t>PEACH CREAMSICLE ALE 473C</t>
  </si>
  <si>
    <t>AMSTEL ULTRA 355B</t>
  </si>
  <si>
    <t>BRILLA PROSECCO DOC</t>
  </si>
  <si>
    <t>BLACK FLY VOD LMNADE473C</t>
  </si>
  <si>
    <t>CIROC LIMONATA VODKA</t>
  </si>
  <si>
    <t>BLACK FLY RASP MOJITO 4/400B</t>
  </si>
  <si>
    <t>BLACK FLY RUM RUNNER 4/400B</t>
  </si>
  <si>
    <t>BLACK FLY VOD LMND MIX 12/355C</t>
  </si>
  <si>
    <t>HONEST LOT PINOT GRIGIO</t>
  </si>
  <si>
    <t>AVIATION AMERICAN GIN</t>
  </si>
  <si>
    <t>BOMBAY SAPPHIRE SUNSET GIN</t>
  </si>
  <si>
    <t>SHANKY'S WHIP WH LIQUEUR</t>
  </si>
  <si>
    <t>MALIBU STRAWBERRY RUM LIQ</t>
  </si>
  <si>
    <t>Strawberry</t>
  </si>
  <si>
    <t>CABOT TRAIL MAPLE BLBRY CRLIQ</t>
  </si>
  <si>
    <t>BLACK FLY GRFRT GIN FIZZ4/355C</t>
  </si>
  <si>
    <t>BLACK FLY MAND GIN FIZZ4/355C</t>
  </si>
  <si>
    <t>BLACK FLY GIN FIZZ MIX8/355C</t>
  </si>
  <si>
    <t>TRULY FLAVOUR SPLSH MIX12/355C</t>
  </si>
  <si>
    <t>GOOD NATURED CRISP CHARD VQA</t>
  </si>
  <si>
    <t>DEFCON 5 HAZY IPA 473C</t>
  </si>
  <si>
    <t>BERRYLICIOUS COSMOS SOUR 473C</t>
  </si>
  <si>
    <t>COINTREAU NOIR LIQUEUR</t>
  </si>
  <si>
    <t>PAPARAZZI ITALIAN PILS 473C</t>
  </si>
  <si>
    <t>PONDSIDE PALE ALE 473C</t>
  </si>
  <si>
    <t>HIPPETY HOP HAZY IPA 473C</t>
  </si>
  <si>
    <t>RASPBERRY WARHEAD IMP SOUR473C</t>
  </si>
  <si>
    <t>JUICE BOX SOUR MIX 8/473C</t>
  </si>
  <si>
    <t>POTTER'S LONG ISL ICED TEA LIQ</t>
  </si>
  <si>
    <t>BSB BROWN SUGAR BLEND WHISKEY</t>
  </si>
  <si>
    <t>ZIRKOVA UNITY VODKA</t>
  </si>
  <si>
    <t>SUPER BOCK 330B</t>
  </si>
  <si>
    <t>BUSCH LAGER 15/341B</t>
  </si>
  <si>
    <t>MOONLIGHT MATT LANG SP RUM</t>
  </si>
  <si>
    <t>LUTHER DRYERS GIN &amp; LMNADE355C</t>
  </si>
  <si>
    <t>WHITE PEAKS ORIG STEEP TEA473C</t>
  </si>
  <si>
    <t>ROCK CREEK DRY APPLE CID473C</t>
  </si>
  <si>
    <t>DOGFISH HEAD BAR CART PK8/355C</t>
  </si>
  <si>
    <t>TREE MELLOW MIX 8/473C</t>
  </si>
  <si>
    <t>CARMILLA BLOOD ORNGE WHEAT473C</t>
  </si>
  <si>
    <t>TRIPLE BOGEY CRN TRNSFSION355C</t>
  </si>
  <si>
    <t>TRIPLE BOGEY AZALEA 355C</t>
  </si>
  <si>
    <t>TRIPLE BOGEY TRANSFUSION 473C</t>
  </si>
  <si>
    <t>FARMERY BEER CAESAR MIX6/473C</t>
  </si>
  <si>
    <t>KONO SAUVIGNON BLANC</t>
  </si>
  <si>
    <t>DEAD HORSE CIDER SHANDY 30LK</t>
  </si>
  <si>
    <t>GREAT WT NORTH ROOTBEER1LPET</t>
  </si>
  <si>
    <t>MUDDLERS PALOMA 6/355C</t>
  </si>
  <si>
    <t>MANANA MARGARITA MIXER12/355C</t>
  </si>
  <si>
    <t>SANTA EMA 60/40 CAB CARM</t>
  </si>
  <si>
    <t>FINCA SUAREZ CAB SAUV</t>
  </si>
  <si>
    <t>SPARINA GAVI</t>
  </si>
  <si>
    <t>KILTER SKY RYE IPA 473C</t>
  </si>
  <si>
    <t>KILTER PIE WEEK 4/473C</t>
  </si>
  <si>
    <t>ROLL OVER CERVEZA NEGRA473C</t>
  </si>
  <si>
    <t>BLACKBERRY WARHEAD IMP SR473C</t>
  </si>
  <si>
    <t>KRONENBOURG 1664 ROSE 4/355C</t>
  </si>
  <si>
    <t>EAGLE STRONG LAGER 8/473C</t>
  </si>
  <si>
    <t>ASIO OTUS PROSECCO DOC</t>
  </si>
  <si>
    <t>WILLM GEWURZ RESERVE AC</t>
  </si>
  <si>
    <t>MODERN TIMES LAGER 473C</t>
  </si>
  <si>
    <t>LIKE CLOCKWORK OR VAN LAG473C</t>
  </si>
  <si>
    <t>SOMERSBY RHUBARB CIDER4/473C</t>
  </si>
  <si>
    <t>SOMERSBY PEAR CIDER 4/473C</t>
  </si>
  <si>
    <t>NAY SAY CHARD BRL AGE SOUR750B</t>
  </si>
  <si>
    <t>LIA TEMPRANILLO ROSE</t>
  </si>
  <si>
    <t>WAYNE GRETZKY SAUV BL VQA</t>
  </si>
  <si>
    <t>PELLER FAM RES CAB MER VQA</t>
  </si>
  <si>
    <t>WAYNE GRETZKY PINOT GRIGIO VQA</t>
  </si>
  <si>
    <t>WAYNE GRETZKY ROSE VQA</t>
  </si>
  <si>
    <t>MILLER LITE 8/355C</t>
  </si>
  <si>
    <t>CANADIAN 710C</t>
  </si>
  <si>
    <t>O MIMADU DESIRE</t>
  </si>
  <si>
    <t>BARN HAMMER DROLL SAISON 473C</t>
  </si>
  <si>
    <t>O MIMADU FIRE</t>
  </si>
  <si>
    <t>TUG OF WAR WITBIER 473C</t>
  </si>
  <si>
    <t>SKI BALLET SAISON 473C</t>
  </si>
  <si>
    <t>LOCKPORT CHANNEL CAT LAG473C</t>
  </si>
  <si>
    <t>MAILROOM PREMIUM VODKA</t>
  </si>
  <si>
    <t>NONSUCH PCH &amp; PSNFRT RADL473C</t>
  </si>
  <si>
    <t>BIG WHITE ANTI CRAFT473C</t>
  </si>
  <si>
    <t>CHAMPIONSHIP LAGER 473C</t>
  </si>
  <si>
    <t>KILTER CARLTON LAGER 473C</t>
  </si>
  <si>
    <t>PRADOREY DECIMA X</t>
  </si>
  <si>
    <t>TIGER HORSE OV CINSAULT</t>
  </si>
  <si>
    <t>OGC XXX CASC DARK IPA 473C</t>
  </si>
  <si>
    <t>TETE DE LION CHENIN BLANC</t>
  </si>
  <si>
    <t>BARAHONDA ORGANIC RED</t>
  </si>
  <si>
    <t>CARLSBERG PILSNER 4/473C</t>
  </si>
  <si>
    <t>NEXTFRIEND APRICOT OZ CID 750B</t>
  </si>
  <si>
    <t>NEXTFRIEND CHERRY CID 30LK</t>
  </si>
  <si>
    <t>NEXTFRIEND PLUM CID 30LK</t>
  </si>
  <si>
    <t>A NECESSARY EVIL IPA 473C</t>
  </si>
  <si>
    <t>HOP PATROLL MIXER PACK 8/473C</t>
  </si>
  <si>
    <t>HECTORS HARD 20LK</t>
  </si>
  <si>
    <t>KILTER MIX PACK 8/473C</t>
  </si>
  <si>
    <t>SHANDY STAND 473C</t>
  </si>
  <si>
    <t>MIL HISTORIAS BOBAL</t>
  </si>
  <si>
    <t>HECTORS HARD 58.6LK</t>
  </si>
  <si>
    <t>LEOS BLUEBERRY FIZZ 58.6LK</t>
  </si>
  <si>
    <t>TORO BRAVO OS CASA/MONAS</t>
  </si>
  <si>
    <t>RAMON BILBAO RESERVA</t>
  </si>
  <si>
    <t>TCB SUMMER SIP RAD PK 8/355C</t>
  </si>
  <si>
    <t>AUNTIE BEA HRD TEA MXPK12/355</t>
  </si>
  <si>
    <t>VALE D. MARIA DOURO SUP RED</t>
  </si>
  <si>
    <t>SECRET DEL PRIORAT</t>
  </si>
  <si>
    <t>GRAN VINASOL ON LEES WH</t>
  </si>
  <si>
    <t>BACARDI COCONUT RUM</t>
  </si>
  <si>
    <t>FB BREWLAB BOX SET 8/473C</t>
  </si>
  <si>
    <t>FORAGER GF PALE ALE 6/355C</t>
  </si>
  <si>
    <t>APPLETON EST 8YO DBL CSK RUM</t>
  </si>
  <si>
    <t>PSYCHEDELIC TIME MACH IPA 473C</t>
  </si>
  <si>
    <t>BREAD &amp; BUTTER ROSE PROS DOC</t>
  </si>
  <si>
    <t>MUDDLERS VODKA MULE 6/355C</t>
  </si>
  <si>
    <t>MUDDLERS PINK LEMONADE 6/355C</t>
  </si>
  <si>
    <t>POP ROCKS SOUR 473C</t>
  </si>
  <si>
    <t>NXFD PINK ROSE CID 30LK</t>
  </si>
  <si>
    <t>KRONENBOURG 1664 BLANC 473C</t>
  </si>
  <si>
    <t>CODORNIU LTD ED BRUT RES CAVA</t>
  </si>
  <si>
    <t>BAILEYS BD CAKE IR CR LIQ</t>
  </si>
  <si>
    <t>PEACH CITY PEACH SOUR 473C</t>
  </si>
  <si>
    <t>WG BOURBON BLU CIDER 750B</t>
  </si>
  <si>
    <t>WG NEW OLD FASH CIDER 750B</t>
  </si>
  <si>
    <t>HOBGOBLIN IPA 500C</t>
  </si>
  <si>
    <t>CROWN ROYAL SGL MALT CDN WH</t>
  </si>
  <si>
    <t>Canadian Other Whisky</t>
  </si>
  <si>
    <t>FINNISH LONG DRINK 0 SUG 6/355</t>
  </si>
  <si>
    <t>FINNISH LONG DRINK TRAD 6/355C</t>
  </si>
  <si>
    <t>GOOD OMEN 30LK</t>
  </si>
  <si>
    <t>RED HOUSE BACO CAB SAUV VQA</t>
  </si>
  <si>
    <t>JOHNNYS PREM PALE ALE 355C</t>
  </si>
  <si>
    <t>BWB PRAIRIE GOLD LAG 473C</t>
  </si>
  <si>
    <t>ICARUS MANGO PEACH SR ALE 473C</t>
  </si>
  <si>
    <t>FAMILY TREE SOLD WIFE SAUV BL</t>
  </si>
  <si>
    <t>SECTION 6 IPA 473C</t>
  </si>
  <si>
    <t>SECTION 6 COMBINE DH CERV 473C</t>
  </si>
  <si>
    <t>BUSCH LAGER 473C</t>
  </si>
  <si>
    <t>ENJOY LAGER 355C</t>
  </si>
  <si>
    <t>RB ARLINGTON AMBER ALE 473C</t>
  </si>
  <si>
    <t>AUNTIE BEA HRD LMN TEA 30LK</t>
  </si>
  <si>
    <t>AUNTIE BEA HRD PCH TEA 30LK</t>
  </si>
  <si>
    <t>AUNTIE BEA HRD BLKBRY TEA 30LK</t>
  </si>
  <si>
    <t>KILTER COLD WEST COAST IPA 473</t>
  </si>
  <si>
    <t>KILTER SPLASH RASP LMN 473C</t>
  </si>
  <si>
    <t>ROAD 13 SEL HRVST VIOGNIER VQA</t>
  </si>
  <si>
    <t>Viognier</t>
  </si>
  <si>
    <t>RISATA PROSECCO DOC</t>
  </si>
  <si>
    <t>HAPPY DAD GRAPE HRD SELTZ 473C</t>
  </si>
  <si>
    <t>HAPPY DAD FRPN HRD SELTZ 473C</t>
  </si>
  <si>
    <t>TORQUE GHOST LT BLND ALE355C</t>
  </si>
  <si>
    <t>HAPPY DAD VP HRD SELTZ 12/355C</t>
  </si>
  <si>
    <t>SOJU SPRITZ VARIETY PK 4/355C</t>
  </si>
  <si>
    <t>BAVARIA 8.6 RED LG 500C</t>
  </si>
  <si>
    <t>HECTORS HARD PINK LMNADE 396PE</t>
  </si>
  <si>
    <t>ROAD 13 SEVENTY-FOUR K VQA</t>
  </si>
  <si>
    <t>VILLA SANDI IL FRESCO PROSECCO</t>
  </si>
  <si>
    <t>BAVARIA 8.6 BLACK 500C</t>
  </si>
  <si>
    <t>BAVARIA 8.6 IPL LAG 500C</t>
  </si>
  <si>
    <t>CR*FT NON ALC PALE ALE 473C</t>
  </si>
  <si>
    <t>CR*FT NON ALC BLONDE ALE 473C</t>
  </si>
  <si>
    <t>MANITOBA AROMATIC BITTERS</t>
  </si>
  <si>
    <t>ABIDING CITIZEN</t>
  </si>
  <si>
    <t>MONASTERE DOUBLE ALE 500C</t>
  </si>
  <si>
    <t>SOCA LAGER 473C</t>
  </si>
  <si>
    <t>SOCA LAGER 355C</t>
  </si>
  <si>
    <t>REGGAE STOUT 355C</t>
  </si>
  <si>
    <t>SECTION 6 CERVEZA 473C</t>
  </si>
  <si>
    <t>AVELEDA SOLOS DE GRANITO WHITE</t>
  </si>
  <si>
    <t>TAPESTRY RED BLEND</t>
  </si>
  <si>
    <t>PINK BOOTS PILSNER 473C</t>
  </si>
  <si>
    <t>DEVAUX DEMI SEC CR DE CUVEE CH</t>
  </si>
  <si>
    <t>TOM GORE PINOT NOIR</t>
  </si>
  <si>
    <t>WENTE MT DIABLO HIGHLANDS RED</t>
  </si>
  <si>
    <t>ATELIER RR PINOT NOIR</t>
  </si>
  <si>
    <t>OGC BOARDWALK BLOSSOM GOSE473C</t>
  </si>
  <si>
    <t>JUGGERNAUT CAB SAUV</t>
  </si>
  <si>
    <t>LL KISS KISS APRICT SAI24/355C</t>
  </si>
  <si>
    <t>SEEDSPITTER WATERMELON WIT473C</t>
  </si>
  <si>
    <t>ELEMENTAL PINOT NOIR</t>
  </si>
  <si>
    <t>SEAGLASS CC CASA</t>
  </si>
  <si>
    <t>OPUS VIENNA LAGER 473C</t>
  </si>
  <si>
    <t>SEAGLASS CC PINOT GRIGIO</t>
  </si>
  <si>
    <t>SUMMER BLONDES MIX PK12/355C</t>
  </si>
  <si>
    <t>MEIOMI BRIGHT PINOT NOIR</t>
  </si>
  <si>
    <t>GORGE PALE ALE 473C</t>
  </si>
  <si>
    <t>DOCKLIFE COLLAB WILD SAIS355C</t>
  </si>
  <si>
    <t>LIFE PRESRV SALT&amp;LM LAG6/355C</t>
  </si>
  <si>
    <t>HELIX GOSE LIME &amp; SEASALT 473C</t>
  </si>
  <si>
    <t>TCB BOMBER BEER 473C</t>
  </si>
  <si>
    <t>PATENT 5 ORIGINAL 3 CITRUS GIN</t>
  </si>
  <si>
    <t>RICH SIMPLE SYRUP</t>
  </si>
  <si>
    <t>Syrups</t>
  </si>
  <si>
    <t>ETSU JAPANESE GIN</t>
  </si>
  <si>
    <t>DEAD HORSE CIDER SHANDY 355C</t>
  </si>
  <si>
    <t>MIL Y MAS ORANGE</t>
  </si>
  <si>
    <t>BULLEIT BARREL ST BATCH 8 BBN</t>
  </si>
  <si>
    <t>THE SAMPLING ROOM SAISON473C</t>
  </si>
  <si>
    <t>REMY MARTIN 1738 ACCORD COGNAC</t>
  </si>
  <si>
    <t>FIRE TOWER RED ALE 473C</t>
  </si>
  <si>
    <t>QUILT THREADCOUNT PR CASA</t>
  </si>
  <si>
    <t>BALI WATER PARADISE PK8/355C</t>
  </si>
  <si>
    <t>P49 CRAFT LIGHT LAGER15/355C</t>
  </si>
  <si>
    <t>PEDAL PUB HAZY PEDALER ALE355C</t>
  </si>
  <si>
    <t>PEDAL PUB PARTY BLONDE ALE355C</t>
  </si>
  <si>
    <t>PEDAL PUB 15 AMIGOS LAGER 355C</t>
  </si>
  <si>
    <t>OGC LOCAL LAGER 355C</t>
  </si>
  <si>
    <t>WOODEN GATE IMPERIAL CID 500B</t>
  </si>
  <si>
    <t>TIMELESS A LIGHT LAGER 4/473C</t>
  </si>
  <si>
    <t>ENJOY LAGER 6/355C</t>
  </si>
  <si>
    <t>LL KISS KISS APRICOT SAIS 355C</t>
  </si>
  <si>
    <t>LANDSHARK PREMIUM LAG 6/473C</t>
  </si>
  <si>
    <t>BIFROST BLUBRY MLKSHKE ALE473C</t>
  </si>
  <si>
    <t>OGC PURGOTORY PILSNER 473C</t>
  </si>
  <si>
    <t>VALKYRIE CHERRY SOUR 473C</t>
  </si>
  <si>
    <t>BLACK WHEAT MEGA MANGO WHT473C</t>
  </si>
  <si>
    <t>SIMPLY SPIKED CRANBERRY12/355C</t>
  </si>
  <si>
    <t>PROVENANCE NAPA VLY CAB SAUV</t>
  </si>
  <si>
    <t>AUNTIE BEA HRD BLKBRY TEA 473C</t>
  </si>
  <si>
    <t>AUNTIE BEA HRD PCH TEA 473C</t>
  </si>
  <si>
    <t>SHRUGGING DOCTOR CAB SAUV</t>
  </si>
  <si>
    <t>WOODEN GATE HARVEST CR CID750B</t>
  </si>
  <si>
    <t>WOODEN GATE FIRST BL CID750B</t>
  </si>
  <si>
    <t>WOODEN GATE MB PERRY CID750B</t>
  </si>
  <si>
    <t>CAYMUS VNYD CALI CAB SAUV</t>
  </si>
  <si>
    <t>WHITE CLAW NATURAL LIME473C</t>
  </si>
  <si>
    <t>BEARFACE WHISK GING LM473C</t>
  </si>
  <si>
    <t>WHITE CLAW BLK CHERRY 473C</t>
  </si>
  <si>
    <t>WHITE CLAW MANGO 473C</t>
  </si>
  <si>
    <t>DILLON'S BLKBRY LMN ELDFL 473C</t>
  </si>
  <si>
    <t>WHITE CLAW PINEAPPLE 473C</t>
  </si>
  <si>
    <t>WHITE CLAW RASPBERRY 473C</t>
  </si>
  <si>
    <t>BREAD &amp; BUTTER MERLOT</t>
  </si>
  <si>
    <t>DILLON'S TNGRN LEMON MINT473C</t>
  </si>
  <si>
    <t>WHITE CLAW STRAWBERRY 473C</t>
  </si>
  <si>
    <t>BEIJING HUA DU ER GUO TOU BAIJ</t>
  </si>
  <si>
    <t>Baijiu</t>
  </si>
  <si>
    <t>SINOCAN SUPPLY INC</t>
  </si>
  <si>
    <t>RUTHERFORD RANCH CABERNET SAUV</t>
  </si>
  <si>
    <t>AUNTIE BEA HRD LEMON TEA 473C</t>
  </si>
  <si>
    <t>PRAIRIE PEARY DRY CIDER500B</t>
  </si>
  <si>
    <t>WHITE CLAW WATERMELON 473C</t>
  </si>
  <si>
    <t>MARCO FELLUGA MONGRIS PIGR</t>
  </si>
  <si>
    <t>2HOOTS HARD ICED TEA 473C</t>
  </si>
  <si>
    <t>SOOKRAMS JAMMED RASP LAG473C</t>
  </si>
  <si>
    <t>KILTER CRUSH PNK GRPFR RAD473C</t>
  </si>
  <si>
    <t>KRONENBOURG 1664 BLANC 12/355C</t>
  </si>
  <si>
    <t>WAYNE GRETZKY SIGNATURE RYE WH</t>
  </si>
  <si>
    <t>GROLSCH PREMIUM PILS 6/473C</t>
  </si>
  <si>
    <t>KAVALAN CNCRTMST PORT CSK SMWH</t>
  </si>
  <si>
    <t>TRUTH MALTERS</t>
  </si>
  <si>
    <t>SQUEEZE THE DAY DIPA 473C</t>
  </si>
  <si>
    <t>KAVALAN SEL NO 1 SM WHISKY</t>
  </si>
  <si>
    <t>LATITUDE 50 ROSE</t>
  </si>
  <si>
    <t>LUPO MERAVIGLIA ROSSO</t>
  </si>
  <si>
    <t>KRONENBOURG 1664 LAGER 473C</t>
  </si>
  <si>
    <t>WINDSOR RESERVE CND WHISKY</t>
  </si>
  <si>
    <t>BRILLA PINOT NOIR</t>
  </si>
  <si>
    <t>BRILLA PINOT GRIGIO</t>
  </si>
  <si>
    <t>PASQUA DSR LUSH ZIN PRIM</t>
  </si>
  <si>
    <t>NO WAKE DEALC BLND ALE 6/355C</t>
  </si>
  <si>
    <t>GLEN CERVEZA MEXI LAG 473C</t>
  </si>
  <si>
    <t>GLEN KOLSCH LAGERED ALE 473C</t>
  </si>
  <si>
    <t>STONE CUTTER LMN GNGR SOUR473C</t>
  </si>
  <si>
    <t>RIVER TRAIL HAZY PALE 473C</t>
  </si>
  <si>
    <t>SOOKRAMS HORIZON WHT ALE473C</t>
  </si>
  <si>
    <t>EASY PEASY PINK LMND SR 473C</t>
  </si>
  <si>
    <t>WAYNE GRETZKY WHISKY SOUR</t>
  </si>
  <si>
    <t>FOLONARI LIGHT PINOT GRIGIO</t>
  </si>
  <si>
    <t>CENTENNIAL RYE WH</t>
  </si>
  <si>
    <t>MAGNIFICENT MANGOSE 473C</t>
  </si>
  <si>
    <t>RAMON BILBAO GRAN RESERVA</t>
  </si>
  <si>
    <t>OGC LOCAL LAGER 15/355C</t>
  </si>
  <si>
    <t>LATITUDE 50 RED</t>
  </si>
  <si>
    <t>TENUTA DI ARCENO CHIANTI CLASS</t>
  </si>
  <si>
    <t>NONSUCH BLBRY GINGER SOUR 473C</t>
  </si>
  <si>
    <t>OGC LOCAL LAGER 6/355C</t>
  </si>
  <si>
    <t>WHITE CLAW BLK CHRY VODKA VAP</t>
  </si>
  <si>
    <t>CORTE FIORE PIGR</t>
  </si>
  <si>
    <t>KILTER LIGHT LAGER 12/355C</t>
  </si>
  <si>
    <t>BLUE YANGHE BAIJIU</t>
  </si>
  <si>
    <t>YANGHE BLUE CLASSIC OCEAN BAIJ</t>
  </si>
  <si>
    <t>2XO AMERICAN OAK KS BBN WH</t>
  </si>
  <si>
    <t>SPF 88 HAZY COCO IPA 473C</t>
  </si>
  <si>
    <t>CECCHI CHIANTI GVR ALL'USO</t>
  </si>
  <si>
    <t>KILTER ATHLEISURE DBL IPA 473C</t>
  </si>
  <si>
    <t>SECTION 6 ENGLISH ALE 473C</t>
  </si>
  <si>
    <t>SECTION 6 HONEY BELG ALE473C</t>
  </si>
  <si>
    <t>LANDSHARK PREM LAG12/355B</t>
  </si>
  <si>
    <t>OBSOLETE ZOLOTE PILS 473C</t>
  </si>
  <si>
    <t>TORQUE BUENAZO CERV 473C</t>
  </si>
  <si>
    <t>LITTLE GIANT BAROSSA SHIRAZ</t>
  </si>
  <si>
    <t>LA UNA DE GATO PRPEAR MEAD30LK</t>
  </si>
  <si>
    <t>ON THE ROCKS THE AVIATION</t>
  </si>
  <si>
    <t>HAKUTSURU DAI GINJO SAKE</t>
  </si>
  <si>
    <t>LBJ HAZY IPA 24/473C</t>
  </si>
  <si>
    <t>CARLSBERG PILSNER12/355C</t>
  </si>
  <si>
    <t>TCB SASK DZN PILS 13/355C</t>
  </si>
  <si>
    <t>DILLON'S T&amp;L GINCKTL 6/355C</t>
  </si>
  <si>
    <t>WHITE CLAW BLACKBERRY 473C</t>
  </si>
  <si>
    <t>NICELIFE GIN&amp;GRAPEFRUIT30LK</t>
  </si>
  <si>
    <t>ORSO BRUNO OV ZIN</t>
  </si>
  <si>
    <t>MARE DI SIRENA PIGR</t>
  </si>
  <si>
    <t>ROCCA CASTAG CHIANTI CL</t>
  </si>
  <si>
    <t>ROCCA DELLE MACIE CH RIS</t>
  </si>
  <si>
    <t>CROW'S HOLLOW PUMPKIN ALE473C</t>
  </si>
  <si>
    <t>CHOCK STONE STOUT 473C</t>
  </si>
  <si>
    <t>KRONENBOURG 1664 BL 0.0 330B</t>
  </si>
  <si>
    <t>REUSE</t>
  </si>
  <si>
    <t>POWERS GOLD LAB IRISH WHISKEY</t>
  </si>
  <si>
    <t>MCCLELLAND'S SPEY SM SC</t>
  </si>
  <si>
    <t>TALBOTT KALI HART PINOT NOIR</t>
  </si>
  <si>
    <t>O'HARA'S IRISH ALES GP</t>
  </si>
  <si>
    <t>HAKUTSURU CHIKA CUP SAKE</t>
  </si>
  <si>
    <t>HAKUTSURU NISHIKI SAKE</t>
  </si>
  <si>
    <t>EDEN'S BREEZE MOSCATO</t>
  </si>
  <si>
    <t>SOOKRAM'S SPEC EFF DBLIPA 473C</t>
  </si>
  <si>
    <t>FRANGELICO LIQUOR VALUE ADD</t>
  </si>
  <si>
    <t>TRIPLE BOGEY AZALEA 473C</t>
  </si>
  <si>
    <t>TRIPLE BOGEY CRN TRNSFSION473C</t>
  </si>
  <si>
    <t>BORDERTOWN CAB FRANC VQA</t>
  </si>
  <si>
    <t>WOODEN GATE HI LIGHT CIDER330B</t>
  </si>
  <si>
    <t>LLBH CHAMAY</t>
  </si>
  <si>
    <t>LLBH BIRDIE</t>
  </si>
  <si>
    <t>LLBH BLANC BLANC</t>
  </si>
  <si>
    <t>LLBH FIZZY RED</t>
  </si>
  <si>
    <t>PELLER FAMILY VIN ROSE PET</t>
  </si>
  <si>
    <t>OGC DOCKSIDE DRMR SG SHAND473C</t>
  </si>
  <si>
    <t>SANDEMAN 30 YR OLD TAWNY PORT</t>
  </si>
  <si>
    <t>LOXTON DE ALCOHOLIZED SPK BRUT</t>
  </si>
  <si>
    <t>LOXTON DE ALC SEM/CHARD</t>
  </si>
  <si>
    <t>GLENLIVET 12YO 200YRANNED SMSC</t>
  </si>
  <si>
    <t>LUXARDO LIMONCELLO LIQUEUR</t>
  </si>
  <si>
    <t>PHANTOM CREEK RIESLING VQA</t>
  </si>
  <si>
    <t>WOLFIE'S BLENDED SCOTCH WH</t>
  </si>
  <si>
    <t>PHANTOM CREEK CAFR VQA</t>
  </si>
  <si>
    <t>OGC MUM'S ROOTBEER 355C</t>
  </si>
  <si>
    <t>PHANTOM CREEK PETIT CUVEE VQA</t>
  </si>
  <si>
    <t>BIG WHITE PILSNER 355C</t>
  </si>
  <si>
    <t>SAMUEL ADAMS OCTOBERFES 6/355C</t>
  </si>
  <si>
    <t>MAZZEI PHILIP TOSCANA RED IGT</t>
  </si>
  <si>
    <t>STEAL MOON HZY PALE ALE 473C</t>
  </si>
  <si>
    <t>TCB CANADIAN HASKAP SOUR 473C</t>
  </si>
  <si>
    <t>BE KIND REWIND GBU ALE 473C</t>
  </si>
  <si>
    <t>LOXTON DE ALC CAB SAUVIGNON</t>
  </si>
  <si>
    <t>LAZY SUNDAY FIG HNY SLTZ 30LK</t>
  </si>
  <si>
    <t>LAZY SUNDAY LEM BSL SLTZ 30LK</t>
  </si>
  <si>
    <t>CHILL PILSNER 473C</t>
  </si>
  <si>
    <t>CROWN ROYAL RES 12YO CAN WH</t>
  </si>
  <si>
    <t>PERRIN SINARDS C DU PAPE</t>
  </si>
  <si>
    <t>NONSUCH MARZEN 473C</t>
  </si>
  <si>
    <t>LAZY SUNDAY FIG &amp; HNY SELT355C</t>
  </si>
  <si>
    <t>BLACK STALLION NC CAB SAUV</t>
  </si>
  <si>
    <t>CHATEAU SUDUIRAUT 2023</t>
  </si>
  <si>
    <t>DEAD HORSE CIDER CRATE 8/355C</t>
  </si>
  <si>
    <t>OGC CHERRY TREE LANE 473C</t>
  </si>
  <si>
    <t>OGC BIG HEART TROP PALE 473C</t>
  </si>
  <si>
    <t>SUMMER SLAM IPA 473C</t>
  </si>
  <si>
    <t>VERTIS ORGANIC RED BLEND</t>
  </si>
  <si>
    <t>LBJ MARZEN 473C</t>
  </si>
  <si>
    <t>PELLER FAM RES ROSE BUBBLES</t>
  </si>
  <si>
    <t>TCB CHRISTMAS 4 PACK</t>
  </si>
  <si>
    <t>CHATEAU CHEVAL BLANC 2023</t>
  </si>
  <si>
    <t>CHATEAU LYNCH BAGES 2023</t>
  </si>
  <si>
    <t>CH CANON LA GAFFELIERE 2023</t>
  </si>
  <si>
    <t>CHATEAU LAGRANGE 2023</t>
  </si>
  <si>
    <t>CHATEAU LACOSTE BORIE 2023</t>
  </si>
  <si>
    <t>CH SEGUR DE CABANAC 2023</t>
  </si>
  <si>
    <t>LBJ CZECH PILSNER 473C</t>
  </si>
  <si>
    <t>CHATEAU PHELAN SEGUR 2023</t>
  </si>
  <si>
    <t>CH MOUTON ROTHSCHILD 2023</t>
  </si>
  <si>
    <t>CH MOULIN DU CADET 2023</t>
  </si>
  <si>
    <t>CH MOULIN DE LA ROSE 2023</t>
  </si>
  <si>
    <t>CHATEAU BEYCHEVELLE 2023</t>
  </si>
  <si>
    <t>CHATEAU D'ISSAN 2023</t>
  </si>
  <si>
    <t>CHATEAU TALBOT 2023</t>
  </si>
  <si>
    <t>CHATEAU CLINET 2023</t>
  </si>
  <si>
    <t>CHATEAU VILLEMAURINE</t>
  </si>
  <si>
    <t>CHATEAU CLERC MILON 2023</t>
  </si>
  <si>
    <t>LE PETIT MOUTON 2023</t>
  </si>
  <si>
    <t>OIDE WIESN MARZEN 473C</t>
  </si>
  <si>
    <t>CHATEAU D'ARMAILHAC 2023</t>
  </si>
  <si>
    <t>CHATEAU SENEJAC 2023</t>
  </si>
  <si>
    <t>BLUE MOOSE CASA SHIRAZ</t>
  </si>
  <si>
    <t>OGC OLDE MILL PILZ 473C</t>
  </si>
  <si>
    <t>MIGRATION MARZEN AMB LAG 473C</t>
  </si>
  <si>
    <t>CANADIAN CLUB INV SER 18Y0 WH</t>
  </si>
  <si>
    <t>ON THE ROCKS SP PEAR WHSK SOUR</t>
  </si>
  <si>
    <t>PAPARAZZI ITALIAN PILS 355C</t>
  </si>
  <si>
    <t>GEORGES DUBOEUF GAMAY IGP</t>
  </si>
  <si>
    <t>LL PARTNER AMBER LAB 355C</t>
  </si>
  <si>
    <t>SUPERDELIC TIME MCHN 473C</t>
  </si>
  <si>
    <t>TENNENT'S SCOTCH ALE 330B</t>
  </si>
  <si>
    <t>LBJ CUSTOM GOLDEN ALE 473C</t>
  </si>
  <si>
    <t>GNB BLUEBERRY BLONDE ALE 473C</t>
  </si>
  <si>
    <t>GNB SALT CARAM MOCHA ST 473C</t>
  </si>
  <si>
    <t>GNB PUMPKIN PIE PALE ALE 473C</t>
  </si>
  <si>
    <t>99 XXPRESSO LIQUEUR</t>
  </si>
  <si>
    <t>SMOKY BAY 0.0 SPARKLING</t>
  </si>
  <si>
    <t>JD SHORE RUM CREAM SINGLES LIQ</t>
  </si>
  <si>
    <t>RUNNER'S REWARD SAISON 473C</t>
  </si>
  <si>
    <t>MIKE'S HARDER LEMONADE MIXER</t>
  </si>
  <si>
    <t>POTTER'S PORTER 473C</t>
  </si>
  <si>
    <t>MIKE'S HARDER LEMONADE 1LPET</t>
  </si>
  <si>
    <t>HOLSTEN FESTBOCK PREMIUM 473C</t>
  </si>
  <si>
    <t>HOLSTEN MAIBOCK 473C</t>
  </si>
  <si>
    <t>HOLSTEN PREMIUM 473C</t>
  </si>
  <si>
    <t>FAXE PREMIUM LAGER 4/473C</t>
  </si>
  <si>
    <t>LAPIN BLUE MERLOT</t>
  </si>
  <si>
    <t>MONOLITHIC NO8 NECTARON 473C</t>
  </si>
  <si>
    <t>NINE LOCKS ESB 473C</t>
  </si>
  <si>
    <t>OGC GALACTIC GUSTO WC DIPA473C</t>
  </si>
  <si>
    <t>WATERLOO TART CHERRY RADLER 47</t>
  </si>
  <si>
    <t>BUSHMILLS BLACK BUSH IRISH WH</t>
  </si>
  <si>
    <t>JOSH CELLARS CC PINOT NOIR</t>
  </si>
  <si>
    <t>BE KIND REWIND LB NEIPA 473C</t>
  </si>
  <si>
    <t>BALLOON RACE BELG TRP 473C</t>
  </si>
  <si>
    <t>SHORTYS PIZZA LIGHT LAG 355C</t>
  </si>
  <si>
    <t>MUSIC MACHINE BOOMBOX SR 473C</t>
  </si>
  <si>
    <t>M CHAPOUTIER ROUGE CLAIR</t>
  </si>
  <si>
    <t>STONELEIGH SAUVIGNON BLANC</t>
  </si>
  <si>
    <t>FARMERY BEER CAESAR SWTSPC473C</t>
  </si>
  <si>
    <t>CSL RED BLEND OF PORTUGAL</t>
  </si>
  <si>
    <t>FARMERY BEER CAESAR GRN CH473C</t>
  </si>
  <si>
    <t>FARMERY BEER CAESAR CHIP473C</t>
  </si>
  <si>
    <t>FARMER'S DAUGHTER BLND ALE473C</t>
  </si>
  <si>
    <t>HERITAGE FARMS BREWING CO</t>
  </si>
  <si>
    <t>HARVEST PALE ALE 473C</t>
  </si>
  <si>
    <t>ASAHI SUPER DRY 473C</t>
  </si>
  <si>
    <t>PERONI NASTRO AZZURRO 473C</t>
  </si>
  <si>
    <t>MUDDLERS COCKTAIL PK 12/355C</t>
  </si>
  <si>
    <t>PELLER FAMILY VIN SPKL PIGR</t>
  </si>
  <si>
    <t>DEAD FROG NUT BROWN ALE 473C</t>
  </si>
  <si>
    <t>POOL SHARK HAZY DIPA 473C</t>
  </si>
  <si>
    <t>LEOS ORANGE FIZZ 58.6LK</t>
  </si>
  <si>
    <t>BR BARN BURNER VAR PK 8/473C</t>
  </si>
  <si>
    <t>HAZY STATE NEIPA 473C</t>
  </si>
  <si>
    <t>GRAY MONK ROSE VQA</t>
  </si>
  <si>
    <t>LR 2015 CRISTAL BRUT</t>
  </si>
  <si>
    <t>NUTTY UNCLE PB STOUT 473C</t>
  </si>
  <si>
    <t>WATERMELON WARHEAD IMP SR 473C</t>
  </si>
  <si>
    <t>PEACH WARHEAD IMP SOUR 473C</t>
  </si>
  <si>
    <t>OGC DANSE MACABRE 2 473C</t>
  </si>
  <si>
    <t>CUTWATER MANGO MARG 4/355C</t>
  </si>
  <si>
    <t>CUTWATER COCKTAIL VAR PK8/355C</t>
  </si>
  <si>
    <t>BOWMORE 15YO SHERRY CSK SMSC</t>
  </si>
  <si>
    <t>BOWMORE 12YO SHERRY CSK SMSC</t>
  </si>
  <si>
    <t>STAINLESS STEEL SHOT GLASS SET</t>
  </si>
  <si>
    <t>FRASER &amp; THOMPSON NRTH AMER WH</t>
  </si>
  <si>
    <t>JD SHORE AFTER EIGHTISH LIQ</t>
  </si>
  <si>
    <t>SECTION 6 BRUN BROWN ALE 473C</t>
  </si>
  <si>
    <t>SAPPORO AF 0.0 6/355C</t>
  </si>
  <si>
    <t>PB STAR BEAST 355C</t>
  </si>
  <si>
    <t>HEINEKEN SILVER 500C</t>
  </si>
  <si>
    <t>OLE MARGARITA MOCKTAIL4/355C</t>
  </si>
  <si>
    <t>OLE PALOMA MOCKTAIL 4/355C</t>
  </si>
  <si>
    <t>HEINEKEN SILVER 330B</t>
  </si>
  <si>
    <t>HEINEKEN SILVER 12/330C</t>
  </si>
  <si>
    <t>COL ARTS SKNYCAP PK8/355C</t>
  </si>
  <si>
    <t>HEINEKEN SILVER 12/330B</t>
  </si>
  <si>
    <t>COL ARTS CKT PK  8/355C</t>
  </si>
  <si>
    <t>GW CLASSIC ARTILLERY 6/355C</t>
  </si>
  <si>
    <t>COLLECTIVE ARTS NONALC HZY355C</t>
  </si>
  <si>
    <t>MATUA LIGHTER SAUVIGNON BLANC</t>
  </si>
  <si>
    <t>LL EASY TIMES TROP IPA473C</t>
  </si>
  <si>
    <t>OVER BARREL CIDER 30LK</t>
  </si>
  <si>
    <t>KILTER CONNEXION PILSNER 473C</t>
  </si>
  <si>
    <t>MCGUIGAN BLACK LABEL RED BLEND</t>
  </si>
  <si>
    <t>RED SCHOONER TRANSIT #3</t>
  </si>
  <si>
    <t>DOKK ALMOND STOUT 473C</t>
  </si>
  <si>
    <t>DARK RASP COSMOS FR SR 473C</t>
  </si>
  <si>
    <t>DREAM SEQUENCE HZY IPA 473C</t>
  </si>
  <si>
    <t>PARALLEL 49 OCTONANA 473C</t>
  </si>
  <si>
    <t>RED SCHOONER VOYAGE 11 MALBEC</t>
  </si>
  <si>
    <t>PATENT 5 RADIGER &amp; ERB CND WH</t>
  </si>
  <si>
    <t>CAYMUS VNYD SPSEL NAPA CAB2019</t>
  </si>
  <si>
    <t>GUMDROP BTTN GNGRBRD ST 473C</t>
  </si>
  <si>
    <t>DARK HORSE BLACK LAGER 473C</t>
  </si>
  <si>
    <t>SEVENTH HEAVEN LMN &amp; BASIL GIN</t>
  </si>
  <si>
    <t>DILLON'S DRY GIN 7</t>
  </si>
  <si>
    <t>BOLLA PINOT GRIGIO</t>
  </si>
  <si>
    <t>ENGINE ORGANIC GIN</t>
  </si>
  <si>
    <t>OLE SMOKY COOKIE DOUGH WH</t>
  </si>
  <si>
    <t>JINRO CHAMISUL FRESH SOJU</t>
  </si>
  <si>
    <t>DRUMSHANBO BRZ PNAPL IRISH GIN</t>
  </si>
  <si>
    <t>ROSCATO GOLD SWEET RED</t>
  </si>
  <si>
    <t>IRON MAIDEN DARKEST RED</t>
  </si>
  <si>
    <t>SMALL TOWN HOP CARB MEAD 355C</t>
  </si>
  <si>
    <t>DEAD HORSE SPCD APPLE CID355C</t>
  </si>
  <si>
    <t>PELLER FAMILY VIN CAB SAUV PET</t>
  </si>
  <si>
    <t>DIABLO CRYSTAL SAUV BLANC</t>
  </si>
  <si>
    <t>GRAY MONK LTD ED PINOT GRIS</t>
  </si>
  <si>
    <t>TODD KERNS DAMMIT COFFEE LIQ</t>
  </si>
  <si>
    <t>HAKUTSURU UME PLUM LIQUEUR</t>
  </si>
  <si>
    <t>ABSOLUT OCEAN SPRAY VP 8/355C</t>
  </si>
  <si>
    <t>VIVO RESERVA PINOT GRIGIO CASK</t>
  </si>
  <si>
    <t>VIVO RESERVA PINOT GRIGIO</t>
  </si>
  <si>
    <t>GNB CRANBERRY PEAR SR ALE 473C</t>
  </si>
  <si>
    <t>GNB GINGERBREAD LATTE ST 473C</t>
  </si>
  <si>
    <t>SIMPLY SPIKED LIMEADE12/355C</t>
  </si>
  <si>
    <t>VIZZY ORNG CR POP SLTZ 6/355C</t>
  </si>
  <si>
    <t>DIXONS GIN FSN MULE 473C</t>
  </si>
  <si>
    <t>DIXONS BLBRY LMN GIN FSN 473C</t>
  </si>
  <si>
    <t>BRAT CAT ANNIV PK 4/473</t>
  </si>
  <si>
    <t>COMBE PILATE VIOGNIER</t>
  </si>
  <si>
    <t>OXUS HEFEWEIZEN 473C</t>
  </si>
  <si>
    <t>NIFTY GUAVA COCONUT 30LK</t>
  </si>
  <si>
    <t>LL FRIENDS MODERN IPA 355C</t>
  </si>
  <si>
    <t>NIGHT WALK PORTER 473C</t>
  </si>
  <si>
    <t>WOODFORD RESERVE KS RYE WH</t>
  </si>
  <si>
    <t>TALL GRASS PR GOLD WHEAT WH</t>
  </si>
  <si>
    <t>X MARK MOJITO BEER3/330B</t>
  </si>
  <si>
    <t>X MARK AGAVE BEER 3/330B</t>
  </si>
  <si>
    <t>SAMUEL ADAMS N/A JH IPA 6/355C</t>
  </si>
  <si>
    <t>KRONENBOURG 1664 BLANC 4/473C</t>
  </si>
  <si>
    <t>JOL BELGIAN TRIPEL 473C</t>
  </si>
  <si>
    <t>HUMBUG 3 BRL AGE PRT 500B</t>
  </si>
  <si>
    <t>VIVO RESERVA MALBEC CASK</t>
  </si>
  <si>
    <t>DMC MOIN PILSNER 473C</t>
  </si>
  <si>
    <t>VIVO RESERVA MALBEC</t>
  </si>
  <si>
    <t>CARELESS WHISPER HZY DIPA 473C</t>
  </si>
  <si>
    <t>CLOSE TO ME HAZY IPA 473C</t>
  </si>
  <si>
    <t>OGC MIXER PACK 8/473C</t>
  </si>
  <si>
    <t>FADE TO BLK OATMEAL STOUT 473C</t>
  </si>
  <si>
    <t>VIB OUTPOST MIX 12/355</t>
  </si>
  <si>
    <t>BROKEN ISLANDS HAZY IPA 568C</t>
  </si>
  <si>
    <t>JOHN SLEEMAN TRADITIONAL ST WH</t>
  </si>
  <si>
    <t>DEADFALL CASCADIAN DRK ALE473C</t>
  </si>
  <si>
    <t>SPRUCE MOOSE SPR TIP ALE 473C</t>
  </si>
  <si>
    <t>FOUNDERS ORIG BBN SOUR4/355C</t>
  </si>
  <si>
    <t>FOUNDERS ORIG GIN BRMBL4/355C</t>
  </si>
  <si>
    <t>FOUNDERS ORIG TEQ PAL4/355C</t>
  </si>
  <si>
    <t>BEAUREVOIR TAVEL ROSE</t>
  </si>
  <si>
    <t>FOUNDERS ULT COCKTL BX 8/355C</t>
  </si>
  <si>
    <t>FOUNDERS TEQ COCKTL BX 8/355C</t>
  </si>
  <si>
    <t>FOUNDERS ORIG TEQ PAL 473</t>
  </si>
  <si>
    <t>FOUNDERS ORIG BBN SR 473C</t>
  </si>
  <si>
    <t>TAKE IT TO THE GRAVE ROSE</t>
  </si>
  <si>
    <t>VIZZY ORNG CR POP SLTZ 473C</t>
  </si>
  <si>
    <t>VIZZY CREAM POP HS VP 12/355C</t>
  </si>
  <si>
    <t>SUPERRAD RED ALE 473C</t>
  </si>
  <si>
    <t>GNB WESTY IPA 473C</t>
  </si>
  <si>
    <t>BRILLA PINOT GRIGIO ROSE</t>
  </si>
  <si>
    <t>EMERI'S GARDEN PINK MOSCATO</t>
  </si>
  <si>
    <t>RENAIS SMALL BATCH GIN</t>
  </si>
  <si>
    <t>DEMONS SHARE EL ORO DIAB3YORUM</t>
  </si>
  <si>
    <t>DEMONS SHARE LA RES DIAB6YORUM</t>
  </si>
  <si>
    <t>JUNIPERO SMOKED ROSEMARY GIN</t>
  </si>
  <si>
    <t>ABSOLUT ESPRESSO MARTINI CKTL</t>
  </si>
  <si>
    <t>ULTIMATE PROVENCE ROSE AOP</t>
  </si>
  <si>
    <t>GNB AUNTIE EVIES CC DK LAG 473</t>
  </si>
  <si>
    <t>TORQUE PRIOR ONE CERV 473C</t>
  </si>
  <si>
    <t>KNOCKER UPR MRSH COFF ST 473C</t>
  </si>
  <si>
    <t>UNO ROSE</t>
  </si>
  <si>
    <t>SANTA CAROLINA PB RES ROSE</t>
  </si>
  <si>
    <t>TIMELESS SLVRHT LAG 4/355C</t>
  </si>
  <si>
    <t>WET BANDITS TRIP IPA 473C</t>
  </si>
  <si>
    <t>BRAZEN AXE BRY RSP BRN 473C</t>
  </si>
  <si>
    <t>SIMPLY SPIKED LIME MIX12/355C</t>
  </si>
  <si>
    <t>COORS SELTZ MIXABLES PK12/355C</t>
  </si>
  <si>
    <t>CUTWATER VODKA MULE 4/355C</t>
  </si>
  <si>
    <t>CRANBERRY DNSH PST SR 473C</t>
  </si>
  <si>
    <t>KILTER DREAMSCAPE HAZY IPA473C</t>
  </si>
  <si>
    <t>COTTAGE SPRINGS VOD TRN 4/355C</t>
  </si>
  <si>
    <t>SOMEONES FERAL AUNT CRAN 473C</t>
  </si>
  <si>
    <t>LUCKY LMND B/L MEAD 473C</t>
  </si>
  <si>
    <t>SOMEONES FERAL AUNT CRAN 30LK</t>
  </si>
  <si>
    <t>LUCKY LMND B/L MEAD 30LK</t>
  </si>
  <si>
    <t>BLACK FLY CR ROOTBEER 473C</t>
  </si>
  <si>
    <t>BLACK FLY HARD ICED TEA 473C</t>
  </si>
  <si>
    <t>BLACK FLY MIAMI VICE 4/400B</t>
  </si>
  <si>
    <t>DEACON BLENDED SCOTCH WH</t>
  </si>
  <si>
    <t>TWISTED TEA TROPICAL PK12/355C</t>
  </si>
  <si>
    <t>TWISTED TEA EXT BLUE RAZZ473C</t>
  </si>
  <si>
    <t>TWISTED TEA PINEAPPLE 473C</t>
  </si>
  <si>
    <t>JAMESON TRIPLE TRIPLE IR WH</t>
  </si>
  <si>
    <t>BLACK FLY MIAMI MIX PK 12/355C</t>
  </si>
  <si>
    <t>HENDRICKS OASIUM GIN</t>
  </si>
  <si>
    <t>TENJAKU VODKA</t>
  </si>
  <si>
    <t>O'LIFTYS LEG LAG 473C</t>
  </si>
  <si>
    <t>BB GIFT BAG 4/473C W GLASS</t>
  </si>
  <si>
    <t>FIELD &amp; FLIGHT PINOT GRIS</t>
  </si>
  <si>
    <t>FIELD &amp; FLIGHT CHARDONNAY</t>
  </si>
  <si>
    <t>FIELD &amp; FLIGHT PINOT NOIR</t>
  </si>
  <si>
    <t>FIELD &amp; FLIGHT CAB SAUV</t>
  </si>
  <si>
    <t>CHOCALAN VITRUM CAB SAUV</t>
  </si>
  <si>
    <t>GAME OVER GENESIS WCIPA 473C</t>
  </si>
  <si>
    <t>JOHN SLEEMAN RYE WHISKY</t>
  </si>
  <si>
    <t>STONELEIGH LATITUDE SAUV BLANC</t>
  </si>
  <si>
    <t>HAKUTSURU M KAJITSU MIKAN LIQ</t>
  </si>
  <si>
    <t>CYPRESS HONEY LAG 6/355C</t>
  </si>
  <si>
    <t>GIB SUMMER MIXER 8/473C</t>
  </si>
  <si>
    <t>CYPRESS HONEY LAG 15/355C</t>
  </si>
  <si>
    <t>SLEEMAN CLEAR 2.0 LIME 12/355C</t>
  </si>
  <si>
    <t>GD VAJRA BRICCO DE BAROLO 2020</t>
  </si>
  <si>
    <t>JATT LIFE BLENDED IRISH WH</t>
  </si>
  <si>
    <t>MIKE'S HARD BLK CHERRY 6/355C</t>
  </si>
  <si>
    <t>BLACK BULL EXTRA STRONG 710C</t>
  </si>
  <si>
    <t>SVNS HARD 7UP ORIG 6/355C</t>
  </si>
  <si>
    <t>TRACII GUNS MOJAVA MOJO LIQ</t>
  </si>
  <si>
    <t>SVNS HARD 7UP ORIG 12/355C</t>
  </si>
  <si>
    <t>CRACKED CANOE ULT PR LT 24/355</t>
  </si>
  <si>
    <t>DMC FARMSTUFF SAISON 473C</t>
  </si>
  <si>
    <t>REWILD CABERNET SAUVIGNON</t>
  </si>
  <si>
    <t>NOTHIN BUT HOPS VOL 12 473C</t>
  </si>
  <si>
    <t>REWILD PINOT GRIGIO</t>
  </si>
  <si>
    <t>BUD LIGHT LIMETIME MIX12/355C</t>
  </si>
  <si>
    <t>LE GRAND NOIR CHARDONNAY IGP</t>
  </si>
  <si>
    <t>HIGH NOON VOD SELT PEACH 473C</t>
  </si>
  <si>
    <t>WHITEHAVEN PINOT NOIR ROSE</t>
  </si>
  <si>
    <t>EMILIANA O RES PINOT NOIR</t>
  </si>
  <si>
    <t>HELIX BELGIAN WHITE 473C</t>
  </si>
  <si>
    <t>TRULY PEACH BURST 473C</t>
  </si>
  <si>
    <t>TRULY WILDBERRY 473C</t>
  </si>
  <si>
    <t>FAXE EX STRONG LAGER 568C</t>
  </si>
  <si>
    <t>GLENMORANGIE ORIG 12YO SM SC</t>
  </si>
  <si>
    <t>FAXE PREMIUM LAGER 568C</t>
  </si>
  <si>
    <t>LE GRAND NOIR CAB VDP</t>
  </si>
  <si>
    <t>CASA DEL REY COCKTAIL PK6/355C</t>
  </si>
  <si>
    <t>COTTAGE SPRINGS RCKET BRY4LBIB</t>
  </si>
  <si>
    <t>COTTAGE SPRINGS RJ VW PK8/355C</t>
  </si>
  <si>
    <t>COTTAGE SPRINGS GIN MIX8/355C</t>
  </si>
  <si>
    <t>SOMERSBY PNAPL LIME CID 473C</t>
  </si>
  <si>
    <t>MIKE'S HARD PINK FREEZE 473C</t>
  </si>
  <si>
    <t>SLEEMAN HONEY BLND LAG 12/355</t>
  </si>
  <si>
    <t>GOLDEN AXE IPL 473C</t>
  </si>
  <si>
    <t>SO HIP IT HURTS MEX LAG 473C</t>
  </si>
  <si>
    <t>MIKE'S HARD BLUE FREEZE 473C</t>
  </si>
  <si>
    <t>MIKE'S HARD LEMONADE 12/355C</t>
  </si>
  <si>
    <t>MIKE'S HARD LEMONADE 6/355C</t>
  </si>
  <si>
    <t>MIKE'S HARD MIX PACK 12/355C</t>
  </si>
  <si>
    <t>MIKE'S HARD LIME 6/355C</t>
  </si>
  <si>
    <t>MIKE'S HARD ICEDT&amp;PNKLM12/355C</t>
  </si>
  <si>
    <t>MIKE'S HARD PURPLE FREEZE 473C</t>
  </si>
  <si>
    <t>AMPLUS ONE CARMENERE</t>
  </si>
  <si>
    <t>MIKE'S HARD WHITE FREEZE 473C</t>
  </si>
  <si>
    <t>EL PACTO AGRMT2 CARM LOS LING</t>
  </si>
  <si>
    <t>STONELEIGH LIGHTER SABL</t>
  </si>
  <si>
    <t>MIKE'S HARDER LEMONADE 473C</t>
  </si>
  <si>
    <t>NUTRL 7 VS BLACK RASP 473C</t>
  </si>
  <si>
    <t>DEL BOSQUE BOTANIC SER SABL</t>
  </si>
  <si>
    <t>NUTRL 7 VOD SODA BLKBRY 6/355C</t>
  </si>
  <si>
    <t>NUTRL 7 VODKA LEM/LIME 6/355C</t>
  </si>
  <si>
    <t>NUTRL VS CLASSIC PK12/355C</t>
  </si>
  <si>
    <t>NUTRL VOD SODA CRAN 6/355C</t>
  </si>
  <si>
    <t>PALM BAY MANGO GUAV TRP4/355C</t>
  </si>
  <si>
    <t>CABECA DE TOIRO RES BULLS TEMP</t>
  </si>
  <si>
    <t>PALM BAY TROP MIX PACK12/355C</t>
  </si>
  <si>
    <t>COCKBURN'S SPECIAL RES PORT</t>
  </si>
  <si>
    <t>PALM BAY RAINBOW TW 6/355C</t>
  </si>
  <si>
    <t>PALM BAY RUBY GRAPEFRT 6/355C</t>
  </si>
  <si>
    <t>PALM BAY STR/PINE 6/355C</t>
  </si>
  <si>
    <t>SVNS HARD 7UP LMNADE 6/355C</t>
  </si>
  <si>
    <t>JOSE CUERVO SPK TEQ SUN 4/355C</t>
  </si>
  <si>
    <t>COCO VODKA LIME 4/355C</t>
  </si>
  <si>
    <t>LAVENDER FLORAL GIFT BAG</t>
  </si>
  <si>
    <t>ROCKSTAR FRUIT PUNCHED 473C</t>
  </si>
  <si>
    <t>JAMESON ORANGE SPRITZ 473C</t>
  </si>
  <si>
    <t>ABSOLUT OCEAN SPRAY CRAN4/355C</t>
  </si>
  <si>
    <t>MALIBU STRAWBERRY DAQ 1L</t>
  </si>
  <si>
    <t>MIKE'S FRZ HARD BL FREEZE 296T</t>
  </si>
  <si>
    <t>PALM BAY FRZ RAINBOW TWIS 296T</t>
  </si>
  <si>
    <t>POLAR ICE BLUE HAWAII CTAIL 1L</t>
  </si>
  <si>
    <t>POLAR ICE CHERRY BLIZZ473C</t>
  </si>
  <si>
    <t>GIB CYPRESS HONEY LAGER 473C</t>
  </si>
  <si>
    <t>SP PARK SESH LAGER 473C</t>
  </si>
  <si>
    <t>LOW GRAPEFRUIT RADLER 473C</t>
  </si>
  <si>
    <t>GRAN NORTE MEX LAG 473C</t>
  </si>
  <si>
    <t>SP SUNSETTER PCH WH ALE473C</t>
  </si>
  <si>
    <t>BACARDI TROP ORANGE SWRL6/355C</t>
  </si>
  <si>
    <t>GNB BENE ITALIAN PILS 473C</t>
  </si>
  <si>
    <t>NEXTFRIEND CHERRY CID 50LK</t>
  </si>
  <si>
    <t>HAPPY DAD ICED TEA VP 12/355C</t>
  </si>
  <si>
    <t>NEXTFRIEND WILD ONE CID 30LK</t>
  </si>
  <si>
    <t>HAPPY MOM RASP HRD SELT12/355C</t>
  </si>
  <si>
    <t>FOUNDERS BLKBRY GIN BRMB473C</t>
  </si>
  <si>
    <t>CAPTAIN MORGAN GUAV MJTO4/355C</t>
  </si>
  <si>
    <t>FIREBALL WITH APPLE 473C</t>
  </si>
  <si>
    <t>BLUMSTEIN BRN PF SASK 473C</t>
  </si>
  <si>
    <t>BLUMSTEIN BREWING COMPANY</t>
  </si>
  <si>
    <t>BLUMSTEIN BROM BRAUN HB 473C</t>
  </si>
  <si>
    <t>BLUMSTEIN FRNT ZIT IPA 473C</t>
  </si>
  <si>
    <t>CROWN ROYAL BLKBRY WH LMN473C</t>
  </si>
  <si>
    <t>BLUMSTEIN BREW ZUMMA DACH 473C</t>
  </si>
  <si>
    <t>SMIRNOFF CCKTAIL VAR PK12/355C</t>
  </si>
  <si>
    <t>WHITE CLAW BIG SURF VP 12/355C</t>
  </si>
  <si>
    <t>EL TEQUILENO BLANCO TEQUILA</t>
  </si>
  <si>
    <t>FLECHA AZUL REP TEQ</t>
  </si>
  <si>
    <t>GHOST BLANCO TEQUILA</t>
  </si>
  <si>
    <t>CASAL GARCIA FRUITZY MELON</t>
  </si>
  <si>
    <t>CASAL GARCIA FRUITZY PASSIONFR</t>
  </si>
  <si>
    <t>TEREMANA REPOSADO TEQUILA</t>
  </si>
  <si>
    <t>ILEGAL REPOSADO MEZCAL</t>
  </si>
  <si>
    <t>ROCKSTAR ORIGINAL 473C</t>
  </si>
  <si>
    <t>MOLSON COLD SHOTS 473C</t>
  </si>
  <si>
    <t>OGC POLAR VORTX BOREAL IPA473C</t>
  </si>
  <si>
    <t>ANDICA GR RES CAB SAUV</t>
  </si>
  <si>
    <t>GNB IRISH RED ALE 473C</t>
  </si>
  <si>
    <t>GNB IRISH CR COFFEE STOUT 473C</t>
  </si>
  <si>
    <t>ROSELINE PRESTIGE ROSE AOP</t>
  </si>
  <si>
    <t>GNB BLKBRY SPRUCE TIP SR 473C</t>
  </si>
  <si>
    <t>GIRLS' NIGHT OUT VERYBRY BOMBA</t>
  </si>
  <si>
    <t>LBJ TROPICAL STOUT 473C</t>
  </si>
  <si>
    <t>KILTER RAW AMBER LAGER 473C</t>
  </si>
  <si>
    <t>LUCK DUCK WILD RICE BL LAG473C</t>
  </si>
  <si>
    <t>WHITE CLAW PEACH 6/355C</t>
  </si>
  <si>
    <t>WHITE CLAW SURGE PASS FR473C</t>
  </si>
  <si>
    <t>KETEL ONE ESPRESSO MARTINI</t>
  </si>
  <si>
    <t>CROWN ROYAL BLK CHERRY WH SOUR</t>
  </si>
  <si>
    <t>BULLEIT OLD FASHIONED</t>
  </si>
  <si>
    <t>SORTILEGE CANADIAN RYE WH</t>
  </si>
  <si>
    <t>TREAD SOFTLY MOSCATO</t>
  </si>
  <si>
    <t>LE GRAND NOIR CRM DE LIMOUX</t>
  </si>
  <si>
    <t>FLYING OTTER LIGHT LAG 8/355C</t>
  </si>
  <si>
    <t>TCB FLYING OTTER LT LAG15/355C</t>
  </si>
  <si>
    <t>TCB FLYING OTTER LT LAG24/355C</t>
  </si>
  <si>
    <t>BIG CRUSH PINOT GRIGIO</t>
  </si>
  <si>
    <t>ONE POUND PER ACRE CHARD</t>
  </si>
  <si>
    <t>CANADIAN CLUB GINGER ALE4/355C</t>
  </si>
  <si>
    <t>SVNS HARD 7UP MIXED PK12/355C</t>
  </si>
  <si>
    <t>SOMERSBY CIDER MIXER PK 8/473C</t>
  </si>
  <si>
    <t>ONE POUND PER ACRE SHIRAZ</t>
  </si>
  <si>
    <t>GREAT BIG TEA LMN IC T 355C</t>
  </si>
  <si>
    <t>CANADIAN CLUB HALF&amp;HALF4/355C</t>
  </si>
  <si>
    <t>CANADIAN CLUB CITRUS SM4/355C</t>
  </si>
  <si>
    <t>CANADIAN CLUB PK12/355C</t>
  </si>
  <si>
    <t>TORQUE TRAPLINE 473C</t>
  </si>
  <si>
    <t>SOOKRAMS PARK 20 473C</t>
  </si>
  <si>
    <t>FOUNDERS ORIG WTRMLN LIME473C</t>
  </si>
  <si>
    <t>SMOKY BAY SHIRAZ</t>
  </si>
  <si>
    <t>BLK + BLU BLEND NO4 SHZ/CAB</t>
  </si>
  <si>
    <t>OLE SMOKY MOONSHN PNEAPPLS LIQ</t>
  </si>
  <si>
    <t>BUMBLEBEE CABERNET SAUVIGNON</t>
  </si>
  <si>
    <t>BIG CRUSH CABERNET SAUVIGNON</t>
  </si>
  <si>
    <t>VILLA MARIA SV SEASPRAY SABL</t>
  </si>
  <si>
    <t>HIRED HAND BROWN ALE 473C</t>
  </si>
  <si>
    <t>BUZZBALLZ ESPRESSO MARTINI</t>
  </si>
  <si>
    <t>GEORGIAN BAY BKBRY VOD LMN473C</t>
  </si>
  <si>
    <t>AMERICAN V HRD LMN ICEDT 473C</t>
  </si>
  <si>
    <t>WYATT ROSE GRPFRT RNCHWTR473C</t>
  </si>
  <si>
    <t>NUTRL VS ESSENTIALS PK 8/355C</t>
  </si>
  <si>
    <t>HECTORS HARD WHISKY COLA 2LPET</t>
  </si>
  <si>
    <t>TAHITI TREAT PARADISE PK8/355C</t>
  </si>
  <si>
    <t>BUZZBALLZ COOKIE NOOKIE</t>
  </si>
  <si>
    <t>KEEP CALM AND LIVE STRWBRY CR</t>
  </si>
  <si>
    <t>KEEP CALM AND LIVE PCH PSNFRT</t>
  </si>
  <si>
    <t>BODACIOUS SANGRIA</t>
  </si>
  <si>
    <t>BODACIOUS PEACH FIZZ</t>
  </si>
  <si>
    <t>CASAL GARCIA SANGRIA ROSE</t>
  </si>
  <si>
    <t>OLE SANGRITA SANGRIA</t>
  </si>
  <si>
    <t>BAREFOOT FRUITSCATO PEACH</t>
  </si>
  <si>
    <t>ODFJELL CAPITULO RED BLEND</t>
  </si>
  <si>
    <t>POGGIO MOSCATO D'ASTI DOCG</t>
  </si>
  <si>
    <t>WILLIAM HILL CALIFORNIA CHARD</t>
  </si>
  <si>
    <t>SNAPPLE SPIKED 7 VAR PK12/341C</t>
  </si>
  <si>
    <t>NUDE STIFF VS MANGO 473C</t>
  </si>
  <si>
    <t>VIU MANENT GR RS CASA</t>
  </si>
  <si>
    <t>STELLA ARTOIS WMBLDON 12/330B</t>
  </si>
  <si>
    <t>LAMBS BLACK SPICED RUM</t>
  </si>
  <si>
    <t>NUTRL 7 VS BERRY MIX PK12/355C</t>
  </si>
  <si>
    <t>LAKE LIFE H ICE T 12/355C</t>
  </si>
  <si>
    <t>TANDUAY ESP SPICED RUM</t>
  </si>
  <si>
    <t>LAKE LIFE LEMONADE 12/355C</t>
  </si>
  <si>
    <t>LAKE LIFE HALF&amp;HALF12/355C</t>
  </si>
  <si>
    <t>ARNISTON BAY SABL FTC</t>
  </si>
  <si>
    <t>WILLIAM HILL CALIFORNIA CAB</t>
  </si>
  <si>
    <t>GLENMORANGIE NECTAR 16YO SM SC</t>
  </si>
  <si>
    <t>FARMER'S DAUGHTER BLND 8/473C</t>
  </si>
  <si>
    <t>HOLY SCHNICKES HNY DIPA 473C</t>
  </si>
  <si>
    <t>UNO CAB FRANC PLATINUM ED</t>
  </si>
  <si>
    <t>CARTEMISIA ORGANIC PROSECCO</t>
  </si>
  <si>
    <t>CUTWATER RUM MAI TAI 4/355C</t>
  </si>
  <si>
    <t>KILTER BIKINI BTM HZY IPA 473C</t>
  </si>
  <si>
    <t>BTMUP PNAPLUPSDDWN CK SR 473C</t>
  </si>
  <si>
    <t>GOODBYE EARL CIDER 330B</t>
  </si>
  <si>
    <t>CORONA CERO 12/355C</t>
  </si>
  <si>
    <t>CORONA CERO 330B</t>
  </si>
  <si>
    <t>CORONA CERO 12/330B</t>
  </si>
  <si>
    <t>MUDSHAKE TROPICAL BANANA 270B</t>
  </si>
  <si>
    <t>OLE SMOKY CH CHIP MINT CREAM</t>
  </si>
  <si>
    <t>AMERICAN V H&amp;H ICLEM12/355C</t>
  </si>
  <si>
    <t>LOW PUCKER UP BLBLMN SLTZ 30LK</t>
  </si>
  <si>
    <t>HECTORS HARD MARG 396PET</t>
  </si>
  <si>
    <t>FARM VIRG CSR GRN CHILI 473C</t>
  </si>
  <si>
    <t>FARM VIRG CSR SWT SPCY 473C</t>
  </si>
  <si>
    <t>FARM VIRG CSR CHIP 473C</t>
  </si>
  <si>
    <t>STEAM WHISTLE PILSNER 12/355C</t>
  </si>
  <si>
    <t>ALLAN SCOTT PINOT NOIR</t>
  </si>
  <si>
    <t>MODELO ESPECIAL 6/355C</t>
  </si>
  <si>
    <t>BELLHOP VAN BBN PORTER 500B</t>
  </si>
  <si>
    <t>BAREFOOT FRUITSCATO PEAR</t>
  </si>
  <si>
    <t>EASY TIGER SAUVIGNON BLANC</t>
  </si>
  <si>
    <t>KOOKSOONDANG PCH RCE MAKGEOLLI</t>
  </si>
  <si>
    <t>KOZEL PRM LAG 473C</t>
  </si>
  <si>
    <t>SAN PEDRO SIDERAL</t>
  </si>
  <si>
    <t>GREASY FINGERS ZESTY SAUV BL</t>
  </si>
  <si>
    <t>FOUNDERS ORIG LIME MARG 2LBIB</t>
  </si>
  <si>
    <t>OGC BUFFALO CROSSING BROWN473C</t>
  </si>
  <si>
    <t>EVIL PACK OF EVIL 8/473C</t>
  </si>
  <si>
    <t>METAXA 7 STAR BRANDY</t>
  </si>
  <si>
    <t>MARG COSMOS FRUIT SOUR 473C</t>
  </si>
  <si>
    <t>BREWHOUSE CERVEZA 12/355C</t>
  </si>
  <si>
    <t>SOOKRAMS SLOW MTN NZ PILS 473C</t>
  </si>
  <si>
    <t>KILTER LIGHT LAGER 355C</t>
  </si>
  <si>
    <t>SOOKRAMS LENS FLARE IPA 473C</t>
  </si>
  <si>
    <t>JAM UP THE MASH DH SR 473C</t>
  </si>
  <si>
    <t>RUMBLESPORT LAGER 473C</t>
  </si>
  <si>
    <t>COLT 45 6/355C</t>
  </si>
  <si>
    <t>MODELO ESPECIAL 473C</t>
  </si>
  <si>
    <t>WOODEN GATE PR ROM CID 30LK</t>
  </si>
  <si>
    <t>WOODEN GATE N/OFSHCID 30LK</t>
  </si>
  <si>
    <t>SMIRNOFF ICE LT SIPS VP12/355C</t>
  </si>
  <si>
    <t>WOODEN GATE HI LIGHT CID 30LK</t>
  </si>
  <si>
    <t>SHRUGGING DOCTOR CASA CASK3L</t>
  </si>
  <si>
    <t>SHRUGGING DOCTOR WHITE CASK 3L</t>
  </si>
  <si>
    <t>CAT BOTTLE WHITE RIESLING QBA</t>
  </si>
  <si>
    <t>TUMBLER &amp; ROCKS OLD FASHIONED</t>
  </si>
  <si>
    <t>TIGNANELLO 2021</t>
  </si>
  <si>
    <t>LL MERLOT</t>
  </si>
  <si>
    <t>LL CHOU CHOU CHARD</t>
  </si>
  <si>
    <t>TETE DE LION CAB SAUVIGNON</t>
  </si>
  <si>
    <t>KEEP CALM &amp; LOVE PIGR BLUSH</t>
  </si>
  <si>
    <t>MIKE'S HALFER LEM&amp;LAG 473C</t>
  </si>
  <si>
    <t>NICELIFE PSSNFR ORNG GV 30LK</t>
  </si>
  <si>
    <t>JIM BEAM BOURBON &amp; COLA 4/355C</t>
  </si>
  <si>
    <t>FOUNDERS BLK CHERRY WH 4/355C</t>
  </si>
  <si>
    <t>COCO VODKA ORIGINAL 4/355C</t>
  </si>
  <si>
    <t>COCO RUM ORIGINAL 4/355C</t>
  </si>
  <si>
    <t>JOSE CUERVO DEVIL RS VALUE ADD</t>
  </si>
  <si>
    <t>NEXTFRIEND PINK ROSE CIDER355C</t>
  </si>
  <si>
    <t>PATENT 5 SOUR CHERRY VODSP355C</t>
  </si>
  <si>
    <t>PATENT 5 LEMON GIN SPRITZ 355C</t>
  </si>
  <si>
    <t>THE KRAKEN GLD SP RUM VALUEADD</t>
  </si>
  <si>
    <t>VOL LIBRE ROUGE PETILLANT SPKL</t>
  </si>
  <si>
    <t>AVELEDA SPARKLING BRUT</t>
  </si>
  <si>
    <t>SAN PEDRO R&amp;O BRUT</t>
  </si>
  <si>
    <t>KILTER WOODLANDS WC IPA 473C</t>
  </si>
  <si>
    <t>KILTER ACID STAY FRPNCH SR473C</t>
  </si>
  <si>
    <t>MICHELOB ULTRA 8/355C</t>
  </si>
  <si>
    <t>HEINEKEN 0.0 12/330C</t>
  </si>
  <si>
    <t>BLUE MOON LIGHT 12/355C</t>
  </si>
  <si>
    <t>LL DOUBLE TIMES DBL IPA 473C</t>
  </si>
  <si>
    <t>SKYRIDE HAZY DIPA 473C</t>
  </si>
  <si>
    <t>FEEDBACK LOOP WC DIPA 473C</t>
  </si>
  <si>
    <t>LL TEMPESTARII CHRY SAIS 24/35</t>
  </si>
  <si>
    <t>FAMILY TIES HAZY IPA 473C</t>
  </si>
  <si>
    <t>LBJ DANISH LAGER 473C</t>
  </si>
  <si>
    <t>LL BLOOD CUT BRETT IPA 24/473C</t>
  </si>
  <si>
    <t>MONOLITHIC NO9 LOTUS 473C</t>
  </si>
  <si>
    <t>SEPTEMBRE PINOT NOIR</t>
  </si>
  <si>
    <t>TREAD SOFTLY ROSE</t>
  </si>
  <si>
    <t>ROQUEMARTINE GRFRT &amp; BLOR ROSE</t>
  </si>
  <si>
    <t>SEPTEMBRE CHARD</t>
  </si>
  <si>
    <t>INDIAN WELLS ROSE</t>
  </si>
  <si>
    <t>SAMALENS VSOP  BAS ARMAGNAC</t>
  </si>
  <si>
    <t>Armagnac</t>
  </si>
  <si>
    <t>ARMAGNAC SAMALENS</t>
  </si>
  <si>
    <t>COLD BLK HEART BLK IPA 473C</t>
  </si>
  <si>
    <t>DIXONS YUZU ICED TEA 473C</t>
  </si>
  <si>
    <t>KILTER AURORA COLD PALE 473C</t>
  </si>
  <si>
    <t>KOSTRITZER EDEL PILS 500C</t>
  </si>
  <si>
    <t>LAB OF PORTUGAL CASK</t>
  </si>
  <si>
    <t>VILLA CONCHI CAVA BRUT ROSE</t>
  </si>
  <si>
    <t>SANTA MARGH VALD PROSC SUP</t>
  </si>
  <si>
    <t>SUPER SATURATION NEPA 473C</t>
  </si>
  <si>
    <t>SUNSHINE RAIN IPA 473C</t>
  </si>
  <si>
    <t>RETROSPECTRUM PALE ALE 473C</t>
  </si>
  <si>
    <t>LUMINOSITY GERMAN PILS 473C</t>
  </si>
  <si>
    <t>SLAPPY'S RASP VODKA SODA6/355C</t>
  </si>
  <si>
    <t>TCB BOMBER BEER 24/473C</t>
  </si>
  <si>
    <t>TCB BLUEBEARY 24/473C</t>
  </si>
  <si>
    <t>TCB ARROW IPA 24/473C</t>
  </si>
  <si>
    <t>OGC WINGS OF TIME BLND ALE473C</t>
  </si>
  <si>
    <t>SYMPHONY IN C MINOR 473C</t>
  </si>
  <si>
    <t>PINE PIXIE IPA 473C</t>
  </si>
  <si>
    <t>BALTIC BOMBA LEMON VODKA</t>
  </si>
  <si>
    <t>BALTIC BOMBA PCH TEA VODKA</t>
  </si>
  <si>
    <t>COORS SLTZ GRP SLUSH 473C</t>
  </si>
  <si>
    <t>TWISTED TEA ROCKET POP 6/355C</t>
  </si>
  <si>
    <t>SQUEALING PIG SAUV BLANC</t>
  </si>
  <si>
    <t>WINE BY THE CASE CABERNET SAUV</t>
  </si>
  <si>
    <t>PURPLE BLOSSOM PRIDE ED GIN</t>
  </si>
  <si>
    <t>WINE BY THE CASE CAB MERLOT</t>
  </si>
  <si>
    <t>WINE BY THE CASE PINOT GRIGIO</t>
  </si>
  <si>
    <t>WINE BY THE CASE SAUVIGNON BL</t>
  </si>
  <si>
    <t>HEY Y'ALL HARD ICED T 710C</t>
  </si>
  <si>
    <t>SNEAKY WEASEL CRAFT LAG 710C</t>
  </si>
  <si>
    <t>PRIMA PERLA CREMANT LIMOUXBRUT</t>
  </si>
  <si>
    <t>KILTER GLORIOUS&amp;FREE HZIPA473C</t>
  </si>
  <si>
    <t>EMERIS GARDEN MOSCATO</t>
  </si>
  <si>
    <t>DE BORTOLI LIMONE SPRITZ</t>
  </si>
  <si>
    <t>GNB HOUSE LIME LAG 12/355C</t>
  </si>
  <si>
    <t>GNB HOUSE LITE LAG 355C</t>
  </si>
  <si>
    <t>GNB HOUSE LIME LAG 24/355C</t>
  </si>
  <si>
    <t>NEON SATURATION HAZY IPA 473C</t>
  </si>
  <si>
    <t>LIL PAL SMALL HAZY IPA 473C</t>
  </si>
  <si>
    <t>GNB HOUSE LITE LAG 12/355C</t>
  </si>
  <si>
    <t>GNB HOUSE LITE LAG 24/355C</t>
  </si>
  <si>
    <t>WPG BB JUICII HZY IPA 24/473</t>
  </si>
  <si>
    <t>STEAMWORKS HOPPY MASH UP8/473C</t>
  </si>
  <si>
    <t>GOODBYE EARL CIDER 19.5LK</t>
  </si>
  <si>
    <t>TCB SCOOPER PALE ALE 8/355C</t>
  </si>
  <si>
    <t>GNB DKBRY BEERMOSA SR 473C</t>
  </si>
  <si>
    <t>DRIFTWOOD JUICY IPA 473C</t>
  </si>
  <si>
    <t>PABST STRONG LEMONADE 12/355C</t>
  </si>
  <si>
    <t>ATTACK PLANET SMASHER 473C</t>
  </si>
  <si>
    <t>ATTA WEIZEN HEFEWEIZEN 473C</t>
  </si>
  <si>
    <t>GW ORIG 16 ULTRA 15/355C</t>
  </si>
  <si>
    <t>Lower Alcohol</t>
  </si>
  <si>
    <t>GNB MNG ORNG BEERMOSA SR 473C</t>
  </si>
  <si>
    <t>GNB HOUSE LIME 473C</t>
  </si>
  <si>
    <t>GNB HOUSE LIME 6/355C</t>
  </si>
  <si>
    <t>WOODEN G PR ROM CID19.5LK</t>
  </si>
  <si>
    <t>WAYNE GRETZKY FOUR GRAIN WH</t>
  </si>
  <si>
    <t>LBJ CORE FOUR 8/473C</t>
  </si>
  <si>
    <t>NINE LOCKS THE IPA 473C</t>
  </si>
  <si>
    <t>DMC STARSTUFF DDH NECT 473C</t>
  </si>
  <si>
    <t>GAYTORADE FIERCE GRAPE 473C</t>
  </si>
  <si>
    <t>GAYTORADE FRUITY PUNCH SR 473C</t>
  </si>
  <si>
    <t>GAYTORADE SLAYQUEEN ORG SR473C</t>
  </si>
  <si>
    <t>GOOD DAY PEACH SOJU</t>
  </si>
  <si>
    <t>WAYNE GRETZKY PEACH WH SMASH</t>
  </si>
  <si>
    <t>PWB SASKQUATCH WC IPA 473C</t>
  </si>
  <si>
    <t>SHOOTING STAR PNK LMN 200PET</t>
  </si>
  <si>
    <t>SHOOTING STAR BL RASP 200PET</t>
  </si>
  <si>
    <t>PABST GROOVY LMN ICED T12/355C</t>
  </si>
  <si>
    <t>VIB MYSTIC HAZE PALE ALE 568C</t>
  </si>
  <si>
    <t>BROWN BROS STRWBRY &amp; CRM MOSC</t>
  </si>
  <si>
    <t>ALCOPOP BLUE RASPBERRY 1LPET</t>
  </si>
  <si>
    <t>ALCOPOP GINGER ALE 1LPET</t>
  </si>
  <si>
    <t>ALCOPOP FRUIT PUNCH 1LPET</t>
  </si>
  <si>
    <t>HONEST LOT CAB SAUV CASK</t>
  </si>
  <si>
    <t>ALCOPOP JUICY ORANGE 1LPET</t>
  </si>
  <si>
    <t>ALCOPOP ROOT BEER 1L PET</t>
  </si>
  <si>
    <t>ALCOPOP PINK GRAPEFRUIT 1LPET</t>
  </si>
  <si>
    <t>ALCOPOP VANILLA COLA 1LPET</t>
  </si>
  <si>
    <t>HONEST LOT SAUV BLANC CASK</t>
  </si>
  <si>
    <t>DH CIDER CRATE VP 8/355C</t>
  </si>
  <si>
    <t>THE MASHIE LAGER 473C</t>
  </si>
  <si>
    <t>SA PRUM WEHLEN RIES KABINETT</t>
  </si>
  <si>
    <t>KEEP CALM LAUGH SABL</t>
  </si>
  <si>
    <t>GNB HOUSE PARTY MIX PK 12/355C</t>
  </si>
  <si>
    <t>NONSUCH SMA BATCH CAN(SK)473C</t>
  </si>
  <si>
    <t>SUPERFLUX HAPPYNESS IPA 473C</t>
  </si>
  <si>
    <t>SUPERFLUX EASY TIGER PALE 473C</t>
  </si>
  <si>
    <t>SUPERFLUX COLOUR&amp;SHAPE IPA473C</t>
  </si>
  <si>
    <t>TOFINO BLONDE ALE 473C</t>
  </si>
  <si>
    <t>TOFINO ETHEREAL IPA 473C</t>
  </si>
  <si>
    <t>TOFINO KELP STOUT 473C</t>
  </si>
  <si>
    <t>TOFINO LIGHT WAVE XPA 473C</t>
  </si>
  <si>
    <t>JUNMAI EXCEL 18L BOX SAKE</t>
  </si>
  <si>
    <t>TOFINO PILSNER 473C</t>
  </si>
  <si>
    <t>LBJ MODERN IPA 473C</t>
  </si>
  <si>
    <t>DEEP 6 2025 ED DBLCCSR ALE750B</t>
  </si>
  <si>
    <t>TCB MASTER ANG HAZY IPA 473C</t>
  </si>
  <si>
    <t>KILTER WASABI LIGHT 355C</t>
  </si>
  <si>
    <t>GRAN FAUSTINO 1 GRAN RES 2004</t>
  </si>
  <si>
    <t>TCB ZESTA FIESTA LIME 473C</t>
  </si>
  <si>
    <t>KEEP CALM THRIVE CASA</t>
  </si>
  <si>
    <t>BASK PINOT GRIGIO CASK</t>
  </si>
  <si>
    <t>BASK SAUVIGNON BLANC CASK</t>
  </si>
  <si>
    <t>BASK CABERNET SAUVIGNON CASK</t>
  </si>
  <si>
    <t>FOUR WINDS GREG WC IPA 473C</t>
  </si>
  <si>
    <t>FOUR WINDS HUFTGOLD PILS473C</t>
  </si>
  <si>
    <t>PEACH LEMONADE SOUR 473C</t>
  </si>
  <si>
    <t>TRIPLE BOGEY ORNG TRNSFSN 355C</t>
  </si>
  <si>
    <t>CHEAP THRILLS LEMON LIME473C</t>
  </si>
  <si>
    <t>CHEAP THRILLS BLK CHERRY 473C</t>
  </si>
  <si>
    <t>TRIPLE BOGEY ORNG TRNSFSN 473C</t>
  </si>
  <si>
    <t>TEMPO GIN SMSH PNAP COCO6/355C</t>
  </si>
  <si>
    <t>FAUSTINO I GRAN RESERVA</t>
  </si>
  <si>
    <t>MAGNITUDE CAB SAUV</t>
  </si>
  <si>
    <t>MAGNITUDE CHARDONNAY</t>
  </si>
  <si>
    <t>NEW ICELAND 150 BLONDE ALE 473</t>
  </si>
  <si>
    <t>AMONG CLOUDS HAZY IPA 473C</t>
  </si>
  <si>
    <t>SILLY ENGHIEN BLONDE 330B</t>
  </si>
  <si>
    <t>BIER GARTEN IMPORTS INC</t>
  </si>
  <si>
    <t>DOUBLE ENGHIEN BLONDE 20LK</t>
  </si>
  <si>
    <t>GREEN KILLER IPA 330B</t>
  </si>
  <si>
    <t>GREEN KILLER IPA 20LK</t>
  </si>
  <si>
    <t>SILLY BLANCHE WIT  330B</t>
  </si>
  <si>
    <t>SILLY BLANCHE WIT 20LK</t>
  </si>
  <si>
    <t>SILLY PINK KILLER GRPFRT 330B</t>
  </si>
  <si>
    <t>PINK KILLER PNK GRPFRT 20LK</t>
  </si>
  <si>
    <t>SILLY LA DIVINE 330B</t>
  </si>
  <si>
    <t>SILLY SAISON 330B</t>
  </si>
  <si>
    <t>CRAFTY RADLER MLN/PEAR 473C</t>
  </si>
  <si>
    <t>SILLY SCOTCH 330B</t>
  </si>
  <si>
    <t>SILLY BIO PILSNER 330C</t>
  </si>
  <si>
    <t>SANS SOUCI RASP ALE 473C</t>
  </si>
  <si>
    <t>CRAFTY RADLER ORNG/MANGO 473C</t>
  </si>
  <si>
    <t>NONSUCH BEAUTY 473C</t>
  </si>
  <si>
    <t>VALE D. MARIA DUORO SUP WHITE</t>
  </si>
  <si>
    <t>PUMP HOUSE BLUBER NON ALC 473C</t>
  </si>
  <si>
    <t>I'M YOUR ORGANIC RED TEMP</t>
  </si>
  <si>
    <t>NONSUCH HAZY IPA 473C</t>
  </si>
  <si>
    <t>TIMELESS A LIGHT LAGER 8/473C</t>
  </si>
  <si>
    <t>I'M YOUR ORGANIC WHITE SABL</t>
  </si>
  <si>
    <t>KILTER ITALIAN PILSNER 473C</t>
  </si>
  <si>
    <t>HENRY OF PELHAM SPARKLING VQA</t>
  </si>
  <si>
    <t>HYDROSPHERE WC PALE 473C</t>
  </si>
  <si>
    <t>L'ARTISAN LE GRENACHE NOIR</t>
  </si>
  <si>
    <t>SECRET GARDEN HAZY PALE 473C</t>
  </si>
  <si>
    <t>ABIDING CITIZEN LEMON LM SHRUB</t>
  </si>
  <si>
    <t>Shrubs</t>
  </si>
  <si>
    <t>LL ENJOY LAGER 12/355C</t>
  </si>
  <si>
    <t>KITTIES PNAPL SESSION MEAD30LK</t>
  </si>
  <si>
    <t>WG SPARKLING BRUT VQA</t>
  </si>
  <si>
    <t>PWB ORANGE MANGO GUAVA SR 473C</t>
  </si>
  <si>
    <t>GOOD DAY RED APPLE SOJU</t>
  </si>
  <si>
    <t>RAIMUND PRUM ESSENCE RIES</t>
  </si>
  <si>
    <t>SA PRUM BLUE RIESLING</t>
  </si>
  <si>
    <t>CAPITAL K MARGARITA COCKTAIL</t>
  </si>
  <si>
    <t>MOZART WHT CHOCOLATE CREAM LIQ</t>
  </si>
  <si>
    <t>Chocolate</t>
  </si>
  <si>
    <t>BRBN FAMILY RESERVE CAN WH</t>
  </si>
  <si>
    <t>CANADA PROUD LAG 8/355C</t>
  </si>
  <si>
    <t>PAUL MAS ROSORANGE</t>
  </si>
  <si>
    <t>BLACK FLY MAXX LMN DROP 250C</t>
  </si>
  <si>
    <t>GOOD NATURED PINOT GRIGIO</t>
  </si>
  <si>
    <t>BLACK FLY MAXX CHRY BOMB 250C</t>
  </si>
  <si>
    <t>SILK &amp; SPICE SILK ROUTE</t>
  </si>
  <si>
    <t>MHFE PERPETUA 2022 VQA</t>
  </si>
  <si>
    <t>SOOKRAMS PINK SLIP LMN SR 473C</t>
  </si>
  <si>
    <t>MHFE QUATRAIN 2020 VQA</t>
  </si>
  <si>
    <t>MONSOON TROP COOLERS 12/355C</t>
  </si>
  <si>
    <t>TORQUE CLASSIC LAGER 473C</t>
  </si>
  <si>
    <t>MAGNOTTA UNBRIDLED DBL CAB VQA</t>
  </si>
  <si>
    <t>INVERSION SPICED WH SOUR4/250C</t>
  </si>
  <si>
    <t>PARALLEL 49 CANNONBALL 473C</t>
  </si>
  <si>
    <t>MAGNOTTA HOMESTRETCH WHTBLVQA</t>
  </si>
  <si>
    <t>KILTER GLEN LIGHT LAGER 473C</t>
  </si>
  <si>
    <t>KILTER GLEN CERVEZA LAGER 473C</t>
  </si>
  <si>
    <t>GO GO DIPA 473C</t>
  </si>
  <si>
    <t>ALCOPOP LEMON LIME 1LPET</t>
  </si>
  <si>
    <t>J T RESERVE WINEMAKER PIGR</t>
  </si>
  <si>
    <t>J T RESERVE WINEMAKER SABL</t>
  </si>
  <si>
    <t>SLEEMAN GRP GNGR TRNSFSN473C</t>
  </si>
  <si>
    <t>SLEEMAN GINGER LIME MULE 473C</t>
  </si>
  <si>
    <t>D'ONT POKE BEAR MOSCATO VQA</t>
  </si>
  <si>
    <t>GOLDEN HOUR HAZY PALE 473C</t>
  </si>
  <si>
    <t>TOOL SHED RED RAGE ALE 473C</t>
  </si>
  <si>
    <t>LEANING POST THE 50 CHARD VQA</t>
  </si>
  <si>
    <t>VINTAGE INK PIGR LTD REL</t>
  </si>
  <si>
    <t>SUN CRUISER ICE TEA 6/355C</t>
  </si>
  <si>
    <t>SUMAC RIDGE PRIV RES GEWURZ</t>
  </si>
  <si>
    <t>SUN CRUISER LMN IC T 6/355C</t>
  </si>
  <si>
    <t>SUN CRUISER VAR PK 12/355C</t>
  </si>
  <si>
    <t>SUMAC RIDGE PRIV RES SABL</t>
  </si>
  <si>
    <t>KILTER CRUSH RADLER MIX 6/473C</t>
  </si>
  <si>
    <t>J T RESERVE WINEMAKER CHARD</t>
  </si>
  <si>
    <t>J T RESERVE WINEMAKER GEWURZ</t>
  </si>
  <si>
    <t>FORTY CREEK CINNAMON BN CR LIQ</t>
  </si>
  <si>
    <t>MOZART CHOC STRAWBERRY CR LIQ</t>
  </si>
  <si>
    <t>MOZART CHOC PUMPKIN SP CR LIQ</t>
  </si>
  <si>
    <t>MHFE RESERVE SAUVIGNON BLANC</t>
  </si>
  <si>
    <t>DR MCGILLICUDDY WILD GRAPE LIQ</t>
  </si>
  <si>
    <t>GRAY MONK LTD ED GEWURZ</t>
  </si>
  <si>
    <t>MORAINE PINOT GRIS</t>
  </si>
  <si>
    <t>LIVELY PINEAPPLE MANGO 341B</t>
  </si>
  <si>
    <t>LIVELY ROSE RASP BLUBRY 341B</t>
  </si>
  <si>
    <t>GRAY MONK LTD ED ROSE</t>
  </si>
  <si>
    <t>FIELD &amp; FLIGHT ROSE</t>
  </si>
  <si>
    <t>FG SALTZBERG MILK STOUT 473C</t>
  </si>
  <si>
    <t>FLYING FISH PRESS LEMON 6/355C</t>
  </si>
  <si>
    <t>LEOS RASP LEMON FIZZ 58.6LK</t>
  </si>
  <si>
    <t>LEOS WATERMELON FIZZ 58.6LK</t>
  </si>
  <si>
    <t>STRWBRY BOUNCE LMND VS 4/355C</t>
  </si>
  <si>
    <t>PRETTY PINK RASP ROSE VS4/355C</t>
  </si>
  <si>
    <t>MORAINE CLIFFHANGER WHITE</t>
  </si>
  <si>
    <t>MESTA GARNACHA</t>
  </si>
  <si>
    <t>JOHN SLEEMAN HIGH RYE ST WH</t>
  </si>
  <si>
    <t>WONDER SANGRIA 473C</t>
  </si>
  <si>
    <t>LA VIDA BOHEMIA CAB SAUV SYRAH</t>
  </si>
  <si>
    <t>PHABULOUS SOUR NEIPA 473C</t>
  </si>
  <si>
    <t>OBSOLETE HIGH NOON 473C</t>
  </si>
  <si>
    <t>VALE DA MATA RED</t>
  </si>
  <si>
    <t>LBJ MARGARITA GOSE 473C</t>
  </si>
  <si>
    <t>LBJ NOT ANOTHER HAZY IPA 473C</t>
  </si>
  <si>
    <t>JD SHORE SPICED RUM</t>
  </si>
  <si>
    <t>JD SHORE QUEEN FLEET DK SP RUM</t>
  </si>
  <si>
    <t>GROUNDS CREW HONEY ALE 473C</t>
  </si>
  <si>
    <t>ELMHURST GOLF &amp; COUNTRY CLUB</t>
  </si>
  <si>
    <t>OBSOLETE DIFFERENT GOODS 473C</t>
  </si>
  <si>
    <t>OBSOLETE CANADIAN PILSNER 473C</t>
  </si>
  <si>
    <t>SANDHILL DESTINATION PINOTGRIS</t>
  </si>
  <si>
    <t>TREE SEASON PASS MIX 8/473C</t>
  </si>
  <si>
    <t>BR SUMMER CRUSH MIX PACK8/473C</t>
  </si>
  <si>
    <t>POINSETTIA HOLIDAY GIFT BAG</t>
  </si>
  <si>
    <t>ENHANCED BIRTHDAY GIFT BAG</t>
  </si>
  <si>
    <t>ED EDMUNDO DBL OAKED CHARD</t>
  </si>
  <si>
    <t>HF BLONDE MIXER 8/473C</t>
  </si>
  <si>
    <t>MAGNOTTA LTD CAB FRANC ICE VQA</t>
  </si>
  <si>
    <t>THE ICON ROCK CAB SAUV</t>
  </si>
  <si>
    <t>THE ICON ROCK CHARDONNAY</t>
  </si>
  <si>
    <t>CASALS MEDITERRANEAN VERMOUTH</t>
  </si>
  <si>
    <t>BALTIC BROS APARTI ORANGE LIQ</t>
  </si>
  <si>
    <t>PATIO PARTY G&amp;T PILSNER 473C</t>
  </si>
  <si>
    <t>CRASTO 20YO TAWNY PORT</t>
  </si>
  <si>
    <t>FARM STRBRY WTRMLN LT LAG 473C</t>
  </si>
  <si>
    <t>SLEEMAN CLEAR 2.0 LIME 473C</t>
  </si>
  <si>
    <t>CHEAP THRILLS MIX PACK 8/355C</t>
  </si>
  <si>
    <t>SUPERFLUX DRIP TIRAMISU ST473C</t>
  </si>
  <si>
    <t>BORDON CRIANZA</t>
  </si>
  <si>
    <t>PET PALS PILSNER 4/473C</t>
  </si>
  <si>
    <t>BRAT KITTIES PNAPL SS MEAD473C</t>
  </si>
  <si>
    <t>FOX BOX LAGERS &amp; HOPS 8/473C</t>
  </si>
  <si>
    <t>MATT&amp;STEVE CAESAR SIPPER4/213C</t>
  </si>
  <si>
    <t>GIN &amp; JUICE MIXER 8/355C</t>
  </si>
  <si>
    <t>TANGERINE BLONDE ALE 473C</t>
  </si>
  <si>
    <t>COCO RUM MOJITO 4/355C</t>
  </si>
  <si>
    <t>ALCOPOP ROOT BEER 473C</t>
  </si>
  <si>
    <t>ALCOPOP GINGER ALE 473C</t>
  </si>
  <si>
    <t>ALCOPOP VANILLA COLA 473C</t>
  </si>
  <si>
    <t>GUFO SANGIOVESE MERLOT</t>
  </si>
  <si>
    <t>CAVIT MOSCATO TREVENEZIE</t>
  </si>
  <si>
    <t>ZACCAGNINI BRUT BL DE BL SPKL</t>
  </si>
  <si>
    <t>MEDICI LAMBRUSCO REGGIANO SPKL</t>
  </si>
  <si>
    <t>ABCDARIUM ALVARINHO</t>
  </si>
  <si>
    <t>DEER LONG ISLAND ICE TEA 2LPET</t>
  </si>
  <si>
    <t>CANTINA TOLLO PIETRAME PIGR</t>
  </si>
  <si>
    <t>SAN FELICE TOSCANA ROSSO</t>
  </si>
  <si>
    <t>GOVERNO TOSCANA</t>
  </si>
  <si>
    <t>COBEES ENTERPRISE LTD</t>
  </si>
  <si>
    <t>HOLLANDSE STROOPWAFEL LIQUOR</t>
  </si>
  <si>
    <t>LUCCARELLI CAMPO MARINA PRIM</t>
  </si>
  <si>
    <t>FULL LEMONY BASTARD CERV 473C</t>
  </si>
  <si>
    <t>FIELD SALTEDLIME MEX LAG 473C</t>
  </si>
  <si>
    <t>FIELD HOUSE HAZY JUICY IPA473C</t>
  </si>
  <si>
    <t>FIELD CITRUS MIMOSA SOUR 473C</t>
  </si>
  <si>
    <t>FH SUPER TALL HAZY DIPA 568C</t>
  </si>
  <si>
    <t>FIELD HOUSE GOLD SOUR 473C</t>
  </si>
  <si>
    <t>NONSUCH BEAUTY 15/355C</t>
  </si>
  <si>
    <t>SUNRISE HOTEL TEQ MIX 6/355C</t>
  </si>
  <si>
    <t>-196 VODKA SODA LEMON 4/355C</t>
  </si>
  <si>
    <t>-196 VODKA SODA PEACH 4/355C</t>
  </si>
  <si>
    <t>-196 VOD SODA GRAPEFRUIT4/355C</t>
  </si>
  <si>
    <t>-196 VODKA SODA VAR PK 8/355C</t>
  </si>
  <si>
    <t>CARACTERE GRUNER VELTLINER</t>
  </si>
  <si>
    <t>SAN FELICE VERMENTINO IGT</t>
  </si>
  <si>
    <t>ED EDMUNDO MALBEC</t>
  </si>
  <si>
    <t>BALTIC BOMBA SOUR CHERRY VODKA</t>
  </si>
  <si>
    <t>BALTIC BROS DRY TRIPLE SEC LIQ</t>
  </si>
  <si>
    <t>SOOKRAMS LASER SHARK DIPA 473C</t>
  </si>
  <si>
    <t>OGC POWER BALLAD PALE ALE 473C</t>
  </si>
  <si>
    <t>FINNISH LONG DRINK 0 SUG 473C</t>
  </si>
  <si>
    <t>FINNISH LONG DRINK TRAD 473C</t>
  </si>
  <si>
    <t>WHITE CLAW BIG SURF TROP 473C</t>
  </si>
  <si>
    <t>OLE SPICY MARGARITA 4/355C</t>
  </si>
  <si>
    <t>CANARD DUCHENE P181 EX BRUT CH</t>
  </si>
  <si>
    <t>KOOKSOONDANG STRBRY MAKGEOLLI</t>
  </si>
  <si>
    <t>KILTER ROCKET POP SOUR 473C</t>
  </si>
  <si>
    <t>BRIDGE GRINCH WINTER ALE 473C</t>
  </si>
  <si>
    <t>SHANKY'S GIFT PACK</t>
  </si>
  <si>
    <t>BALTIC BROS ESPRESSO MARTINI</t>
  </si>
  <si>
    <t>CROWN ROYAL LTD ED CHOC WH</t>
  </si>
  <si>
    <t>SHINOBU BLENDED WHISKY</t>
  </si>
  <si>
    <t>TS GLOBAL INC</t>
  </si>
  <si>
    <t>SAINCRIT BUTINAGE SAUV GRIS AC</t>
  </si>
  <si>
    <t>ROKU SAKURA BLOOM ED GIN</t>
  </si>
  <si>
    <t>FULL RADLIN BASTARD RADLER473C</t>
  </si>
  <si>
    <t>MUSIC MACHINE TOMATO SOUR 473C</t>
  </si>
  <si>
    <t>BARBADILLO BLANCO DE ALBARIZA</t>
  </si>
  <si>
    <t>OCHOA TINTO NUDE TEMP</t>
  </si>
  <si>
    <t>LL SPORTS BEER LT LAG 355C</t>
  </si>
  <si>
    <t>PABST STRONG LEMONADE 473C</t>
  </si>
  <si>
    <t>DON JULIO GIFT PACK</t>
  </si>
  <si>
    <t>LL SUNNY TIMES IPA 473C</t>
  </si>
  <si>
    <t>BORNEO APASIONADO TEMP</t>
  </si>
  <si>
    <t>FIREBALL CINN WH PARTY BKT</t>
  </si>
  <si>
    <t>CAPITAL K CHILL GRAPE VODKA</t>
  </si>
  <si>
    <t>CAPITAL K CHILL PNK LMNADE VOD</t>
  </si>
  <si>
    <t>PATENT 5 SOUR CHERRY LIQUEUR</t>
  </si>
  <si>
    <t>GNB HOUSE LITE LAG 473C</t>
  </si>
  <si>
    <t>TORQUE CLASSIC LIGHT LAG6/355C</t>
  </si>
  <si>
    <t>TORQUE CLASSIC LAGER 6/355C</t>
  </si>
  <si>
    <t>TORQUE CLASSIC LIGHT LAGER473C</t>
  </si>
  <si>
    <t>KILTER HALIFORNIA HZY DIPA473C</t>
  </si>
  <si>
    <t>TRIPLE BOGEY ULTRA LT LAG473C</t>
  </si>
  <si>
    <t>MOLSON DRY 8.5 LAGER 473C</t>
  </si>
  <si>
    <t>MHFE RESERVE ROSE</t>
  </si>
  <si>
    <t>MHFE RESERVE BRUT SPARKLING</t>
  </si>
  <si>
    <t>CEDARCREEK PINOT GRIS</t>
  </si>
  <si>
    <t>ALBERTA PREM GOLDEN RYE WH</t>
  </si>
  <si>
    <t>CEDARCREEK SAUVIGNON BLANC</t>
  </si>
  <si>
    <t>CEDARCREEK PINOT NOIR ROSE</t>
  </si>
  <si>
    <t>ROAD 13 HONEST JOHNS WHITE</t>
  </si>
  <si>
    <t>EDALISE COTES DE PROVENCE ROSE</t>
  </si>
  <si>
    <t>CAPITAL K CHILL CHERRY VODKA</t>
  </si>
  <si>
    <t>ROAD 13 HONEST JOHNS ROSE</t>
  </si>
  <si>
    <t>NINE LIVES FARMHOUSE ALE 473C</t>
  </si>
  <si>
    <t>BWB SALUT SAISON 473C</t>
  </si>
  <si>
    <t>MATTER PALE ALE 473C</t>
  </si>
  <si>
    <t>VILLAIN 11TH PROVINCE PILS473C</t>
  </si>
  <si>
    <t>EXTRA EXTRA HAZY IPA 473C</t>
  </si>
  <si>
    <t>GREY FOX AGILE IPA 355C</t>
  </si>
  <si>
    <t>GREY FOX HUMBLE LAGER 355C</t>
  </si>
  <si>
    <t>STREWN ICE TIME ICEWINE VQA</t>
  </si>
  <si>
    <t>GREY FOX QUICK WITTED BEL 355C</t>
  </si>
  <si>
    <t>RED BANK SAILORS RES 45 CDN WH</t>
  </si>
  <si>
    <t>SHERINGHAM CANADIAN WHISKY</t>
  </si>
  <si>
    <t>STALK &amp; BARREL HC CDN WH</t>
  </si>
  <si>
    <t>TZAFONA NAVA RUBY KOSHER VQA</t>
  </si>
  <si>
    <t>EXCELLENCE AND KOSHER</t>
  </si>
  <si>
    <t>TZAFONA NAVA BLANC KOSHER VQA</t>
  </si>
  <si>
    <t>ALAVIDA ORG KOSHER CAB SAUV</t>
  </si>
  <si>
    <t>PATENT 5 RED RIVER 4 GRN WH</t>
  </si>
  <si>
    <t>CH DES CHARMES PINO VQA</t>
  </si>
  <si>
    <t>SONS OF VANCOUVER WHEAT RYE WH</t>
  </si>
  <si>
    <t>SONS OF VANCOUVER DISTILLERY LTD</t>
  </si>
  <si>
    <t>WREXHAM LAGER</t>
  </si>
  <si>
    <t>WOODENGATE JAM TART CID30LK</t>
  </si>
  <si>
    <t>WOODEN GATE JAM TART CID19.5LK</t>
  </si>
  <si>
    <t>STILLHEAD SHERRY CASK RYE WH</t>
  </si>
  <si>
    <t>WOODEN GATE LIL FRUITY CID30LK</t>
  </si>
  <si>
    <t>WOODEN GATE LIL FRTY CID19.5LK</t>
  </si>
  <si>
    <t>TEREMANA BLANCO TEQUILA</t>
  </si>
  <si>
    <t>FEVER-TREE DIST COLA 4/200B</t>
  </si>
  <si>
    <t>Mixers</t>
  </si>
  <si>
    <t>TREE OF LIFE CANADA ULC</t>
  </si>
  <si>
    <t>SKREWBALL PB WHISKEY</t>
  </si>
  <si>
    <t>NONSUCH GRAPEFRUIT RADLER 473C</t>
  </si>
  <si>
    <t>OGC FROSTY FJORD BERRY ALE473C</t>
  </si>
  <si>
    <t>FEVER-TREE SPK GRPFRUIT4/200B</t>
  </si>
  <si>
    <t>SCHIEFERKOPF RIES TROCK QBA</t>
  </si>
  <si>
    <t>MOSELLAND RIESLING SPAT QMP</t>
  </si>
  <si>
    <t>FEVER-TREE PREM TONIC8/150C</t>
  </si>
  <si>
    <t>FEVER-TREE GINGER BEER8/150C</t>
  </si>
  <si>
    <t>FEVER-TREE CLUB SODA 8/150C</t>
  </si>
  <si>
    <t>FEVER-TREE GINGER ALE 8/150C</t>
  </si>
  <si>
    <t>APOLLO FALTER ORG PINO QBA</t>
  </si>
  <si>
    <t>ACUMA RED BLEND</t>
  </si>
  <si>
    <t>BUSCH BULLET 4/222C</t>
  </si>
  <si>
    <t>BWB PRAIRIE GOLD LAGER 355C</t>
  </si>
  <si>
    <t>TRIVENTO GOLDEN RES MAL CAFR</t>
  </si>
  <si>
    <t>VINTAGE INK WICKED WHT LTD REL</t>
  </si>
  <si>
    <t>BWB EMPIRE ALE WC IPA 355C</t>
  </si>
  <si>
    <t>CHIC CHOC SPICED RUM</t>
  </si>
  <si>
    <t>TRUE NORTH LIGHT IPA 473C</t>
  </si>
  <si>
    <t>TRUE NORTH RED ALE 473C</t>
  </si>
  <si>
    <t>HIGHBALLER PUMKIN ALE 473C</t>
  </si>
  <si>
    <t>SMOKY BAY 0.0 SHIRAZ</t>
  </si>
  <si>
    <t>SMOKY BAY 0.0 CHARD</t>
  </si>
  <si>
    <t>ATOMIC MONKEY SOUR CHRY BLAST</t>
  </si>
  <si>
    <t>WRITERS &amp; ROCKERS VODKA</t>
  </si>
  <si>
    <t>SANGRE DE TORO TEMPRANILLO DO</t>
  </si>
  <si>
    <t>WHISTLER PUMPKIN PIE ALE 473C</t>
  </si>
  <si>
    <t>OLE BLANCO TEQUILA</t>
  </si>
  <si>
    <t>BOTTEGA 0.0 SPRKL ROSE</t>
  </si>
  <si>
    <t>BOTTEGA 0.0 SPRKL</t>
  </si>
  <si>
    <t>LOW LA DOLCE VITA NEIPA 473C</t>
  </si>
  <si>
    <t>LES PETITES JAMELLES ROSE</t>
  </si>
  <si>
    <t>LES PETITES JAMELLES RED</t>
  </si>
  <si>
    <t>GNB WHITE SANGRIA SOUR 473C</t>
  </si>
  <si>
    <t>LES PETITES JAMELLES WHITE</t>
  </si>
  <si>
    <t>GNB RED SANGRIA SOUR 473C</t>
  </si>
  <si>
    <t>GNB HOUSE RAZZ LAGER 24/355C</t>
  </si>
  <si>
    <t>TRALCETTO MONTE D'ABRUZ RIS</t>
  </si>
  <si>
    <t>DEAD HORSE STRBRY FIZZ CID30LK</t>
  </si>
  <si>
    <t>NICELIFE CHERRY BLK LIME 30LK</t>
  </si>
  <si>
    <t>CABERNARIO NO3 CAB SAUV</t>
  </si>
  <si>
    <t>PEARL MORISSETTE LE FEU VQA</t>
  </si>
  <si>
    <t>KILTER SOUTHSIDE LAGER 355C</t>
  </si>
  <si>
    <t>KILTER FIRE &amp; LAGER 355C</t>
  </si>
  <si>
    <t>DUMMY SUPPLIER</t>
  </si>
  <si>
    <t>PATENT 5 LEMON GIN SPRITZ 30LK</t>
  </si>
  <si>
    <t>PATENT 5 SOUR CHERRY VODSP30LK</t>
  </si>
  <si>
    <t>JELLI SHOOTERS VAR PK12/40PET</t>
  </si>
  <si>
    <t>BLUMSTEIN MENNO LIGHT LAG 473C</t>
  </si>
  <si>
    <t>RUBY RASPBERRY SOUR 473C</t>
  </si>
  <si>
    <t>LIO'LAI DANDELION SAISON 355C</t>
  </si>
  <si>
    <t>STRATUS NZ PILSNER 473C</t>
  </si>
  <si>
    <t>TCB WINTER BUNDLER 8/355C</t>
  </si>
  <si>
    <t>CAROLANS IRISH CREAM LIQUOR</t>
  </si>
  <si>
    <t>SANDHILL DESTINATION CHARD</t>
  </si>
  <si>
    <t>PARALLEL 49 BIERFEST MIX8/473C</t>
  </si>
  <si>
    <t>GRAND SUD 0.0 MERLOT</t>
  </si>
  <si>
    <t>GRAND SUD 0.0 CHARD</t>
  </si>
  <si>
    <t>NEW LEAF LAGER 473C</t>
  </si>
  <si>
    <t>WHITE CLAW ZERO CHERRY 4/355C</t>
  </si>
  <si>
    <t>WHITE CLAW ZERO MANGO 4/355C</t>
  </si>
  <si>
    <t>UMIKI WHISKY</t>
  </si>
  <si>
    <t>VILLA ANNABERTA VALP RIP SUP</t>
  </si>
  <si>
    <t>GREASY FINGERS CABERNET SAUV</t>
  </si>
  <si>
    <t>FOUNDERS ESPRESSO MTINI 6/355C</t>
  </si>
  <si>
    <t>TENUTA ARBETA BAROLO DOCG</t>
  </si>
  <si>
    <t>FARNITO CHARD TOSCANA IGT</t>
  </si>
  <si>
    <t>BRAT OL RAZZLE DAZZLE MEAD30LK</t>
  </si>
  <si>
    <t>WOODEN GATE SLOW BURN CID 500B</t>
  </si>
  <si>
    <t>BB BEST LAID PLANS ALE 473C</t>
  </si>
  <si>
    <t>NOTABOO PEANUT BUTTER WH</t>
  </si>
  <si>
    <t>NOTABOO CORP</t>
  </si>
  <si>
    <t>BEACH CLUB MEXICAN LAGER 473C</t>
  </si>
  <si>
    <t>CITRA PINOT GRIGIO IGT</t>
  </si>
  <si>
    <t>A BELT &amp; SUSPENDERS PILS 473C</t>
  </si>
  <si>
    <t>CASISANO BRUNELLO MONTAL DOCG</t>
  </si>
  <si>
    <t>BLENDERS PRIDE RARE PREM WH</t>
  </si>
  <si>
    <t>NOMAD OUTLAND WHISKY</t>
  </si>
  <si>
    <t>DDC BLANCHE DU PARADIS WIT473C</t>
  </si>
  <si>
    <t>DDC C'EST UNE PINTE BLONDE473C</t>
  </si>
  <si>
    <t>DDC DISCO SOLEIL IPA 473C</t>
  </si>
  <si>
    <t>DDC IMMORALITE IMP IPA 473C</t>
  </si>
  <si>
    <t>NICELIFE WHISKY LEMONADE 473C</t>
  </si>
  <si>
    <t>DDC LIMONADE POIVREE SOUR 473C</t>
  </si>
  <si>
    <t>DDC PETITE MORALE IPA 473C</t>
  </si>
  <si>
    <t>DDC ROSEE D'HIBISCUS WIT 473C</t>
  </si>
  <si>
    <t>DDC SOLSTICE ETE MANGUE SR473C</t>
  </si>
  <si>
    <t>DDC SOLSTICE ETE CERISE SR473C</t>
  </si>
  <si>
    <t>DDC SOLSTICE ETE FRMBS SR473C</t>
  </si>
  <si>
    <t>NICELIFE ORANGE CREAMSICLE 473</t>
  </si>
  <si>
    <t>DDC VOYAGEUR DES BRUMES 473C</t>
  </si>
  <si>
    <t>NICELIFE BLKBRY COCONUT 473C</t>
  </si>
  <si>
    <t>VILLA HUESGEN PINOT BLANC QBA</t>
  </si>
  <si>
    <t>Pinot Blanc</t>
  </si>
  <si>
    <t>NICELIFE BLUEBERRY MOJITO 473C</t>
  </si>
  <si>
    <t>DMC GIVE'R LIME LAGER 473C</t>
  </si>
  <si>
    <t>NICELIFE RASP CREAMSICLE 473C</t>
  </si>
  <si>
    <t>KEYSTONE LIGHT 30/355C</t>
  </si>
  <si>
    <t>NIFTY GUAVA COCONUT 355C</t>
  </si>
  <si>
    <t>NONSUCH VENN FR GRAPE ALE 750B</t>
  </si>
  <si>
    <t>ORANGE CREAMSICLE SOUR 473C</t>
  </si>
  <si>
    <t>SHARK REPELLENT HAZY IPA 473C</t>
  </si>
  <si>
    <t>THROW ME A BONE HAZY PALE 473C</t>
  </si>
  <si>
    <t>STRANGE WOMEN PASSIONFR SR473C</t>
  </si>
  <si>
    <t>DDC PECHE MORTEL IMP STOUT473C</t>
  </si>
  <si>
    <t>MOONLIGHT MATT LANG RUM CR LIQ</t>
  </si>
  <si>
    <t>TULLIBARDINE 500 SH CSK SM SC</t>
  </si>
  <si>
    <t>CANADIAN CLUB CRAN GINGER 473C</t>
  </si>
  <si>
    <t>PINK RASP LEMONADE MEAD 355C</t>
  </si>
  <si>
    <t>ALORA HAZY MINI IPA 473C</t>
  </si>
  <si>
    <t>VIGNETI RADICA ROSATO IGT</t>
  </si>
  <si>
    <t>SIMCOE STRATA WC PALE 473C</t>
  </si>
  <si>
    <t>AGAVE PASSION FRUIT SOUR 473C</t>
  </si>
  <si>
    <t>FIELD HOUSE IPA 473C</t>
  </si>
  <si>
    <t>FIELD HOUSE DARK SOUR 473C</t>
  </si>
  <si>
    <t>TOASTED COCONUT BLK LAG 473C</t>
  </si>
  <si>
    <t>LBJ CREAM ALE 473C</t>
  </si>
  <si>
    <t>BRAT OL RAZZLE DAZZLE MEAD473C</t>
  </si>
  <si>
    <t>BRAT CAT CAFE COFFEE MEAD 473C</t>
  </si>
  <si>
    <t>BAILEYS CHOCOLATE IRISH CR LIQ</t>
  </si>
  <si>
    <t>HONEY SHEEP GINGER LEMON</t>
  </si>
  <si>
    <t>HONEY SHEEP MEADERY INC</t>
  </si>
  <si>
    <t>QUIET MAN SUP BL IRISH WHISKEY</t>
  </si>
  <si>
    <t>NOBLE RIDGE RES PINOT NOIR VQA</t>
  </si>
  <si>
    <t>BWB LIL FELLER MICRO IPA 355C</t>
  </si>
  <si>
    <t>COTE DES ROSES BRUT ROSE SPKL</t>
  </si>
  <si>
    <t>TORRE DEI BEATI ROSA-AE DOC</t>
  </si>
  <si>
    <t>KESSELER R RIESLING KABINETT</t>
  </si>
  <si>
    <t>OLD STYLE PILSNER 710C</t>
  </si>
  <si>
    <t>TATONE MONTEPULCIANO DOC</t>
  </si>
  <si>
    <t>KILTER HYPERART LYCHEE SR 473C</t>
  </si>
  <si>
    <t>KILTER HAPPY IN DEATH DIPA473C</t>
  </si>
  <si>
    <t>LOW LIFE FIZZY RED SPARKLING</t>
  </si>
  <si>
    <t>NOBLE RIDGE THE ONE BLANC SPKL</t>
  </si>
  <si>
    <t>LBJ FRS 24/473C</t>
  </si>
  <si>
    <t>LOLA RIESLING VQA</t>
  </si>
  <si>
    <t>TRULY BRUNCH MIX PACK 12/355C</t>
  </si>
  <si>
    <t>TRIPLE BOGEY WATER HAZARD 355C</t>
  </si>
  <si>
    <t>GIB WINTER MIXER 8/473C</t>
  </si>
  <si>
    <t>SOOKRAMS ANIMATOR BOCK 473C</t>
  </si>
  <si>
    <t>CHARTRON CRMNT BOURGOGNE BRUT</t>
  </si>
  <si>
    <t>SUNNYSPECTRUM WC PALE 473C</t>
  </si>
  <si>
    <t>HALLASAN COCONUT SOJU</t>
  </si>
  <si>
    <t>TCB BACKPACKER SESSION IPL473C</t>
  </si>
  <si>
    <t>HF BLUEBERRY BLONDE 473C</t>
  </si>
  <si>
    <t>HF PEACH BLONDE 473C</t>
  </si>
  <si>
    <t>HF LIME BLONDE 473C</t>
  </si>
  <si>
    <t>GRACE OMALLEY MC IRISH WH</t>
  </si>
  <si>
    <t>PATRON CRISTALINO ANEJO TEQ</t>
  </si>
  <si>
    <t>12-CAN BAG</t>
  </si>
  <si>
    <t>FRIDAY'S APPAREL</t>
  </si>
  <si>
    <t>MIKE'S HARDER LEMONADE 740C</t>
  </si>
  <si>
    <t>CHARLES DE COURANCE CHAMP BRUT</t>
  </si>
  <si>
    <t>BLACK HILLS ADDENDUM VQA</t>
  </si>
  <si>
    <t>CORAZON CERVEZA 473C</t>
  </si>
  <si>
    <t>TUCKYS TEEFS DARK LAGER 473C</t>
  </si>
  <si>
    <t>SECTION 6 LONDON FOG CREAM473C</t>
  </si>
  <si>
    <t>BARN HAMMER FESTBIER 473C</t>
  </si>
  <si>
    <t>DELJOY CITRUS &amp; COGNAC LIQ</t>
  </si>
  <si>
    <t>MAISON DELPEUCH JOYEUX</t>
  </si>
  <si>
    <t>LA VIEILLE FERME ROSE CASK AC</t>
  </si>
  <si>
    <t>L'ARITISAN LE CHARDONNAY</t>
  </si>
  <si>
    <t>LEOS SOUR APPLE FIZZ 58.6LK</t>
  </si>
  <si>
    <t>HECTORS HARD CRANBERRY 396B</t>
  </si>
  <si>
    <t>DOMAINE LES SALICES VIOGNER</t>
  </si>
  <si>
    <t>TORQUE NIGHTHAWK LIGHT 6/355C</t>
  </si>
  <si>
    <t>GRAND VELOURS GRAND RES RED</t>
  </si>
  <si>
    <t>GRAND VELOURS CHARDONNAY RES</t>
  </si>
  <si>
    <t>PWB CZECH MATE PILSNER 473C</t>
  </si>
  <si>
    <t>TWO ROW LIGHT 15/355C</t>
  </si>
  <si>
    <t>TCB BURNING DOWN THE HOUSE473C</t>
  </si>
  <si>
    <t>CUVEE DES CARDINIERS RHONE</t>
  </si>
  <si>
    <t>ABERFELDY 15 YO SEM CASK SM SC</t>
  </si>
  <si>
    <t>ALBERTA PREMIUM 10YO CS RYE WH</t>
  </si>
  <si>
    <t>CH DES CHARMES BRUT TRAD SPKL</t>
  </si>
  <si>
    <t>ST ESPRIT COTES DU RHONE BLANC</t>
  </si>
  <si>
    <t>HERESIE CORBIERES BLANC AOC</t>
  </si>
  <si>
    <t>HERESIE CORBIERES ROUGE AOC</t>
  </si>
  <si>
    <t>DELIRIUM STRONG BLONDE 330B</t>
  </si>
  <si>
    <t>ABIDING CITIZEN WH SOUR MIXER</t>
  </si>
  <si>
    <t>GNB ESPRESSO MARTINI STOUT473C</t>
  </si>
  <si>
    <t>ABIDING CITIZEN WHISKY CKT KIT</t>
  </si>
  <si>
    <t>NUTRL VODKA SODA LIME 473C</t>
  </si>
  <si>
    <t>FOUNDERS SP APPLE BBN SOUR473C</t>
  </si>
  <si>
    <t>FOUNDERS SP COCKTAIL MIX6/473C</t>
  </si>
  <si>
    <t>FOUNDERS ESPRESSO MUG 4/355C</t>
  </si>
  <si>
    <t>FORESHADOW BROWN ALE 473C</t>
  </si>
  <si>
    <t>DILLY DALLY ENGLISH IPA 473C</t>
  </si>
  <si>
    <t>KRONENBOURG 1664 ROSE 330B</t>
  </si>
  <si>
    <t>SCAPA 10 YO ORKNEY SM SC WH</t>
  </si>
  <si>
    <t>BLUE RASP DUOTANG FRT SR 473C</t>
  </si>
  <si>
    <t>DOG DAYS HAZY DIPA 473C</t>
  </si>
  <si>
    <t>MICHELOB ULTRA ZERO 6/355C</t>
  </si>
  <si>
    <t>SIMPLY IRRESISTIBLE IPA 473C</t>
  </si>
  <si>
    <t>LL BREAKOUT WEST LAGER 355C</t>
  </si>
  <si>
    <t>ROOM 202 BARREL AGED ST 500B</t>
  </si>
  <si>
    <t>LBJ VANILLA NUT BROWN ALE 473C</t>
  </si>
  <si>
    <t>NUTTY AUNTIE CHOC HZL PRT473C</t>
  </si>
  <si>
    <t>FARMERY STERLING LAGER 473C</t>
  </si>
  <si>
    <t>BLACK CHERRY SOUR 473C</t>
  </si>
  <si>
    <t>PUMPKIN SPICE CREAMSICLE 473C</t>
  </si>
  <si>
    <t>TRICK OR TREAT SOUR CANDY 473C</t>
  </si>
  <si>
    <t>STRAWBERRY WARHEAD SOUR 473C</t>
  </si>
  <si>
    <t>LE BIJOU SOPHIE VALROSE SABL</t>
  </si>
  <si>
    <t>BRAZEN RAVENS REIGN WIT 473C</t>
  </si>
  <si>
    <t>LBJ SPICED CIDER 473C</t>
  </si>
  <si>
    <t>HONEY SHEEP SEMI SWEET</t>
  </si>
  <si>
    <t>NEXTFREIND CIDER NOUVEAU 30LK</t>
  </si>
  <si>
    <t>MARQUES DE VARGAS RIOJA RES</t>
  </si>
  <si>
    <t>MAS JANEIL LE PETIT PAS ROUGE</t>
  </si>
  <si>
    <t>PABST LIGHT 15/355C</t>
  </si>
  <si>
    <t>REBELLION ZILLA LIGHT IPA473C</t>
  </si>
  <si>
    <t>PABST LIGHT 473C</t>
  </si>
  <si>
    <t>GRAFFITI SOUR RASP LIQUEUR</t>
  </si>
  <si>
    <t>NEXTFRIEND CIDER NOUVEAU 50LK</t>
  </si>
  <si>
    <t>NEXTFRIEND POMPOM 30LK</t>
  </si>
  <si>
    <t>NEXTFRIEND PRESS ON CID12/355C</t>
  </si>
  <si>
    <t>STAMPEDE CANADIAN RYE WHISKY</t>
  </si>
  <si>
    <t>HAUTES PISTES PINOT NOIR</t>
  </si>
  <si>
    <t>MONOLITHIC NO10 DOLCITA 473C</t>
  </si>
  <si>
    <t>HAUTES PISTES CHARDONNAY</t>
  </si>
  <si>
    <t>EMPRESS 1908 GIN ADD ON</t>
  </si>
  <si>
    <t>99 BANANAS 4/50ML</t>
  </si>
  <si>
    <t>FGB DRY LAGER 710B</t>
  </si>
  <si>
    <t>SHOOTING STAR CRAN 200PET</t>
  </si>
  <si>
    <t>MUDSHAKE EGGNOG 270B</t>
  </si>
  <si>
    <t>SHOOTING STAR LIME 200PET</t>
  </si>
  <si>
    <t>GEORGIAN BAY ECO FRIENDLY GIN</t>
  </si>
  <si>
    <t>FULL POTTERS PORTER DA ED 355C</t>
  </si>
  <si>
    <t>ANOTHER HENDRICKS GIN</t>
  </si>
  <si>
    <t>JOHN SLEEMAN GIN</t>
  </si>
  <si>
    <t>BAREKSTEN BOTANICAL GIN</t>
  </si>
  <si>
    <t>OS FAMILY RES BARREL AGED GIN</t>
  </si>
  <si>
    <t>STARRY SOLSTICE WHEAT ALE 473C</t>
  </si>
  <si>
    <t>GALACTIC GUSTO 2 IPA 473C</t>
  </si>
  <si>
    <t>KILTER FINAL PHANTASY DIPA473C</t>
  </si>
  <si>
    <t>KILTER WETLANDS PALE 473C</t>
  </si>
  <si>
    <t>CAPITAL K PEPPERMINT VODKA</t>
  </si>
  <si>
    <t>&amp; EVERMORE CHARDONNAY VQA</t>
  </si>
  <si>
    <t>NEXTFRIEND NEIGHBORHOOD 30LK</t>
  </si>
  <si>
    <t>LEANING POST THE 50 PINO VQA</t>
  </si>
  <si>
    <t>ORNELLAIA LE SERRE NUOVE 2021</t>
  </si>
  <si>
    <t>POPLAR GROVE CASCADIA PIGR</t>
  </si>
  <si>
    <t>SUNTORY TOKI BLACK WHISKY</t>
  </si>
  <si>
    <t>LE PETIT PERROY SANCERRE</t>
  </si>
  <si>
    <t>ALKUR RIBOLLA GIALLA</t>
  </si>
  <si>
    <t>ARIZONA RASP TEA 2G 6/355C</t>
  </si>
  <si>
    <t>LEANING POST CUVEE WINONA VQA</t>
  </si>
  <si>
    <t>LUCKY LAGER 8/355C</t>
  </si>
  <si>
    <t>MI CAMPO BLANCO TEQUILA</t>
  </si>
  <si>
    <t>NEXTFRIEND NEIGHBORHOOD 20LK</t>
  </si>
  <si>
    <t>SUNRISE HOTEL MARGARITA 4/355C</t>
  </si>
  <si>
    <t>NICELIFE MANGO JAS CHILLI 473C</t>
  </si>
  <si>
    <t>MADRI EXCEPTIONAL LAGER24/355B</t>
  </si>
  <si>
    <t>BANGER HAZY IPA 473C</t>
  </si>
  <si>
    <t>CONSTELLATION OAT STOUT 473C</t>
  </si>
  <si>
    <t>DRUMSHANBO FIG &amp; LAUREL GIN</t>
  </si>
  <si>
    <t>CARAMEL CHURRO STOUT 568C</t>
  </si>
  <si>
    <t>CALI COMMON LAGER 473C</t>
  </si>
  <si>
    <t>VODNIK CZECH DARK LAGER 473C</t>
  </si>
  <si>
    <t>TCB CHRISTMAS ORANGE PALE 473C</t>
  </si>
  <si>
    <t>BROKER'S PINK STRAWBERRY GIN</t>
  </si>
  <si>
    <t>WAYNE GRETZKY GNGR BEER CSK WH</t>
  </si>
  <si>
    <t>ABIDING CITIZEN SIMPLE SYRUP</t>
  </si>
  <si>
    <t>STAR BEAST CHOC BROWNIE ST355C</t>
  </si>
  <si>
    <t>BEARFACE WILD RAR03 CDN WH</t>
  </si>
  <si>
    <t>GALACTIC TWILIGHT COSMOS 473C</t>
  </si>
  <si>
    <t>BRAT CAT MEAD SAMPLER PK4/355C</t>
  </si>
  <si>
    <t>BRAT CAT CAFE COFFEE MEAD 30LK</t>
  </si>
  <si>
    <t>WAVELENGTH IPA 12TH 473C</t>
  </si>
  <si>
    <t>GRPFRT KUSH PNAPL HZ IPA473C</t>
  </si>
  <si>
    <t>NITRO COLD BREW STOUT 473C</t>
  </si>
  <si>
    <t>GALAXY HAZY MINI IPA 473C</t>
  </si>
  <si>
    <t>COORS SLTZ GR APPLE SLSH6/355C</t>
  </si>
  <si>
    <t>NICELIFE PEACH BELLINI 473C</t>
  </si>
  <si>
    <t>HELIX BLONDE 473C</t>
  </si>
  <si>
    <t>HELIX IPA 473C</t>
  </si>
  <si>
    <t>SMIRNOFF SMALLZ BERRY BLAST</t>
  </si>
  <si>
    <t>HELIX ROUSSE RED ALE 473C</t>
  </si>
  <si>
    <t>NICELIFE GIN &amp; JUICE PCH4/355C</t>
  </si>
  <si>
    <t>NICELIFE GIN &amp; GRAPEFRUIT 473C</t>
  </si>
  <si>
    <t>COLLINGWOOD BLACK BL CDN WH</t>
  </si>
  <si>
    <t>KILTER VINTAGE AMBER ALE 473C</t>
  </si>
  <si>
    <t>TCB NON ALC BLUEBEARY 8/355C</t>
  </si>
  <si>
    <t>SIMPLY SPIKED BOLD VP 8/355C</t>
  </si>
  <si>
    <t>SIMPLY SPKD BOLD CHRY LM6/355C</t>
  </si>
  <si>
    <t>GASSIER PAS DU MOINS ROSE 2025</t>
  </si>
  <si>
    <t>SOOKRAMS NEON JUNGLE IPL 473C</t>
  </si>
  <si>
    <t>WILLM CREMANT D'ALSACE AOC</t>
  </si>
  <si>
    <t>TAMNAVULIN SHERRY CSK SM SC</t>
  </si>
  <si>
    <t>PWB TUCKERS BROWN ALE 473C</t>
  </si>
  <si>
    <t>THE VILLIANESS BALTIC PORT473C</t>
  </si>
  <si>
    <t>NEXTFRIEND PINK ROSE CIDER20LK</t>
  </si>
  <si>
    <t>NEXTFRIEND PINK ROSE CIDER50LK</t>
  </si>
  <si>
    <t>OBSOLETE POPPER SESS IPA 473C</t>
  </si>
  <si>
    <t>STAY GOLD BLONDE ALE 473C</t>
  </si>
  <si>
    <t>LES PETITS DIEUX PETIT CHABLIS</t>
  </si>
  <si>
    <t>PATENT 5 AGED RUM</t>
  </si>
  <si>
    <t>MALIBU PINK TROPICAL LIQ</t>
  </si>
  <si>
    <t>LBJ SPICED CIDER 50LK</t>
  </si>
  <si>
    <t>GINEBRA SAN MIGUEL GIN</t>
  </si>
  <si>
    <t>2261519 ALBERTA LTD</t>
  </si>
  <si>
    <t>WHITE CLAW SURGE BLUEBERRY473C</t>
  </si>
  <si>
    <t>FARMERY LOST TIME WC IPA 473C</t>
  </si>
  <si>
    <t>LABATT BLUE 30/355C</t>
  </si>
  <si>
    <t>MICHELOB ULTRA 740C</t>
  </si>
  <si>
    <t>BLUE MOON NON ALC ALE 6/355C</t>
  </si>
  <si>
    <t>NOBLE RIDGE VILICUS PIGR</t>
  </si>
  <si>
    <t>GNB WINTER SPICED DARK ALE473C</t>
  </si>
  <si>
    <t>SOUR PUSS RASPBERRY LIQUEUR</t>
  </si>
  <si>
    <t>TCB MIXER VARIETY PACK 15/355C</t>
  </si>
  <si>
    <t>SOUR PUSS APPLE LIQUEUR</t>
  </si>
  <si>
    <t>SOUR PUSS BLUE TROPICAL LIQ</t>
  </si>
  <si>
    <t>PHILLIPS BUTTER RIPPLE LIQ</t>
  </si>
  <si>
    <t>COCO RUM SPRITZ 4/355C</t>
  </si>
  <si>
    <t>KAMORA COFFEE LIQUEUR</t>
  </si>
  <si>
    <t>ABSOLUT OCEAN SPRAY WHT 8/355C</t>
  </si>
  <si>
    <t>BLACK FLY CKTL VP GREEN12/355C</t>
  </si>
  <si>
    <t>SLAPPY'S SLUSH MIX PACK 12/355</t>
  </si>
  <si>
    <t>ICEBERG DOUBLE BLACK 4/355C</t>
  </si>
  <si>
    <t>COTTAGE SPRINGS VS PEACH 473C</t>
  </si>
  <si>
    <t>COTTAGE PUNCHED PNK LMND473C</t>
  </si>
  <si>
    <t>SOUR PUSS RASP LEMONADE 355C</t>
  </si>
  <si>
    <t>COTTAGE SPRINGS FREEZIE 8/355C</t>
  </si>
  <si>
    <t>COTTAGE SPRINGS CNDY KEY 4LBIB</t>
  </si>
  <si>
    <t>TWISTED TEA EXTREME PK 12/355C</t>
  </si>
  <si>
    <t>POPSICLE VODKA FIRECRACKER473C</t>
  </si>
  <si>
    <t>SUN CRUISER CL ICED TEA 473C</t>
  </si>
  <si>
    <t>POPSICLE VS MIX PACK 12/355C</t>
  </si>
  <si>
    <t>TWISTED TEA EXTREME LEMON 473C</t>
  </si>
  <si>
    <t>FARMERY CROP CIRCLE DIPA 473C</t>
  </si>
  <si>
    <t>HOPSTRONAUT NEIPA 473C</t>
  </si>
  <si>
    <t>ARIZONA TEA 2G VAR PK 12/355C</t>
  </si>
  <si>
    <t>CEDARCREEK PL HAYNE SYR2021VQA</t>
  </si>
  <si>
    <t>SIMPLY SPKD BOLD CHRY LIME473C</t>
  </si>
  <si>
    <t>CEDARCREEK PL STH PINO 2022VQA</t>
  </si>
  <si>
    <t>COORS SELTZ 7 SLUSH VP 12/355C</t>
  </si>
  <si>
    <t>CEDARCREEK PL EAST PINO2022VQA</t>
  </si>
  <si>
    <t>COORS SELZ 7 SLSH GRN APL473C</t>
  </si>
  <si>
    <t>STRONGBOW STRW LIME CID 473C</t>
  </si>
  <si>
    <t>CHECKMATE END GAME MER 2021VQA</t>
  </si>
  <si>
    <t>MADRI EXCEPCIONAL LAGER 355B</t>
  </si>
  <si>
    <t>MARTINSLANE SIMES PINO 2020VQA</t>
  </si>
  <si>
    <t>MARTINSLANE NARA RIES 2022VQA</t>
  </si>
  <si>
    <t>MARTINSLANE NARA PINO 2020 VQA</t>
  </si>
  <si>
    <t>SNAPPLE SPIKED 7 STRAW TEA458C</t>
  </si>
  <si>
    <t>NUDE STIFF VS TANGERINE 473C</t>
  </si>
  <si>
    <t>JD SHORE ROCKHOUND VODKA</t>
  </si>
  <si>
    <t>MOTT'S CLAM CAESAR 7 ORIG 458C</t>
  </si>
  <si>
    <t>DISCO COCKTAIL 4/355C</t>
  </si>
  <si>
    <t>KILTER BELLARIA 3 IMP ST 500B</t>
  </si>
  <si>
    <t>MICHELOB ULTRA 18/355C</t>
  </si>
  <si>
    <t>-196 VOD SODA GRAPEFRUIT 473C</t>
  </si>
  <si>
    <t>SOUTHERN COMFORT LEMONADE 473C</t>
  </si>
  <si>
    <t>BLACK FLY CR VP PURPLE 12/355C</t>
  </si>
  <si>
    <t>ABSOLUT HARING SPEC ED VODKA</t>
  </si>
  <si>
    <t>ABSOLUT TABASCO VODKA</t>
  </si>
  <si>
    <t>BLACK FLY CR CREAM SODA 473C</t>
  </si>
  <si>
    <t>FOUNDERS GIN COCKTAIL VP8/355C</t>
  </si>
  <si>
    <t>DEADFALL ENG DARK MILD 473C</t>
  </si>
  <si>
    <t>MALIBU PINEAPPLE VAR PK 8/355C</t>
  </si>
  <si>
    <t>JP WISERS CANADA DRY GINGR 473</t>
  </si>
  <si>
    <t>TORQUE FAN FUEL CLASS LAG 473C</t>
  </si>
  <si>
    <t>THE LIGHTKEEPER IMP STOUT 473C</t>
  </si>
  <si>
    <t>SOOKRAMS MIX PACK 8/473C</t>
  </si>
  <si>
    <t>DUTCH BARN ORCHARD VODKA</t>
  </si>
  <si>
    <t>-196 VODKA SODA PEACH 473C</t>
  </si>
  <si>
    <t>REN PREMIUM VODKA</t>
  </si>
  <si>
    <t>BLACK FLY BLUE LAGOON 4/400B</t>
  </si>
  <si>
    <t>PAINTED SCARS RED BLEND</t>
  </si>
  <si>
    <t>REUSABLE LARGE BAG BLACK</t>
  </si>
  <si>
    <t>REUSABLE MEDIUM BAG PURPLE</t>
  </si>
  <si>
    <t>HAPPY DAD HARD LEMONADE 12/355</t>
  </si>
  <si>
    <t>HAPPY DAD GRAPE SELTZ12/355C</t>
  </si>
  <si>
    <t>TRIPLE BOGEY WATER HAZARD 473C</t>
  </si>
  <si>
    <t>ALCOBOOM BLUE RASP 1L PET</t>
  </si>
  <si>
    <t>ALCOBOOM CITRUS TWIST 1L PET</t>
  </si>
  <si>
    <t>SMIRNOFF CRUSH LEMON LIME 473C</t>
  </si>
  <si>
    <t>STONE COLD DRAFT 1.75L PET</t>
  </si>
  <si>
    <t>HF BIG HEIFER HEFEWEIZEN 473C</t>
  </si>
  <si>
    <t>BWB STOUT 473C</t>
  </si>
  <si>
    <t>ARDNAHOE BHOLSA SM SC WH</t>
  </si>
  <si>
    <t>JD SHORE CREAM SHOTS SINGLES</t>
  </si>
  <si>
    <t>TIDE VODKA PINEAPPLE 4/355C</t>
  </si>
  <si>
    <t>TIDE COCKTAIL CO</t>
  </si>
  <si>
    <t>TIDE VODKA ORANGE 4/355C</t>
  </si>
  <si>
    <t>TIDE VODKA CRANBERRY 4/355C</t>
  </si>
  <si>
    <t>TIDE VODKA COCKTAIL VP 12/355C</t>
  </si>
  <si>
    <t>SETH &amp; RILEY'S LMND PEACH 275B</t>
  </si>
  <si>
    <t>DR MCGILLICUDDY SOUR RASP LIQ</t>
  </si>
  <si>
    <t>DR MCGILLICUDDY SOUR BLRASPLIQ</t>
  </si>
  <si>
    <t>DR MCGILLICUDDY SOUR PEACH LIQ</t>
  </si>
  <si>
    <t>HORNITOS ANEJO RESERVE TEQ</t>
  </si>
  <si>
    <t>SMIRNOFF CRUSH BLKBRY RSP 473C</t>
  </si>
  <si>
    <t>CROWN ROYAL WHSK LEMONADE 473C</t>
  </si>
  <si>
    <t>TORQUE LIT ORG CRAN SR 473C</t>
  </si>
  <si>
    <t>CROWN ROYAL WH LMND VP 8/355C</t>
  </si>
  <si>
    <t>TRULY UNRULY MIX PACK 12/355C</t>
  </si>
  <si>
    <t>GNB EGGNOG CHAI LATTE ST 473C</t>
  </si>
  <si>
    <t>GRAY MONK LTD ED PINOT NOIR</t>
  </si>
  <si>
    <t>YELLOW TAIL LIGHT&amp;BRIGHT CHARD</t>
  </si>
  <si>
    <t>KIM CRAWFORD ILLUMN PIQ SABL</t>
  </si>
  <si>
    <t>CAPTAIN SP RUM PUNCH PNAPL473C</t>
  </si>
  <si>
    <t>CAPTAIN SP RUM PUNCH VP 12/355</t>
  </si>
  <si>
    <t>MARIAS LEGACY CAB SAUV</t>
  </si>
  <si>
    <t>GALIL MOUNTAIN AVIV ROSE</t>
  </si>
  <si>
    <t>VIK A CABERNET SAUVIGNON 2022</t>
  </si>
  <si>
    <t>CRABBIE GOAT ORANGE CREAM LIQ</t>
  </si>
  <si>
    <t>CRABBIE GOAT FUDGESICLE CRLIQ</t>
  </si>
  <si>
    <t>120 CHARDONNAY</t>
  </si>
  <si>
    <t>VERAMONTE ORGANIC SAUV BLANC</t>
  </si>
  <si>
    <t>DR ZENZEN 0.0% DORNFELDER</t>
  </si>
  <si>
    <t>BLACK FLY GIN BRAMBLE 473C</t>
  </si>
  <si>
    <t>BLACK FLY BLUEBERRY CITRUS710C</t>
  </si>
  <si>
    <t>GRANNYS SWEATER STR OAT ST355C</t>
  </si>
  <si>
    <t>DR ZENZEN 0.0% RIESLING</t>
  </si>
  <si>
    <t>PENLEY SON OF TITAN SHIRAZ</t>
  </si>
  <si>
    <t>BLACK FLY CRAN RASP 710C</t>
  </si>
  <si>
    <t>BAETTIG LOS COMPADRES CAB 2022</t>
  </si>
  <si>
    <t>GATO NEGRO PINOT GRIGIO</t>
  </si>
  <si>
    <t>VERAMONTE ORGANIC PINOT NOIR</t>
  </si>
  <si>
    <t>PORTIA ROBLE TEMPRANILLO</t>
  </si>
  <si>
    <t>HAHA PINOT GRIS</t>
  </si>
  <si>
    <t>SVNS HARD 7UP BERRY MIX12/355C</t>
  </si>
  <si>
    <t>SVNS HARD 7UP RASPBERRY 473C</t>
  </si>
  <si>
    <t>SMOKY BAY OP COLL BTRY CHARD</t>
  </si>
  <si>
    <t>SMOKY BAY OP COLL DEC CAB SAUV</t>
  </si>
  <si>
    <t>O-61 RED BLEND</t>
  </si>
  <si>
    <t>O-61 CABERNET SAUVIGNON</t>
  </si>
  <si>
    <t>VIVO RESERVA PINOT NOIR CASK</t>
  </si>
  <si>
    <t>ONE POUND PER ACRE CAB SAUV</t>
  </si>
  <si>
    <t>TAYLORS PASS PINOT NOIR</t>
  </si>
  <si>
    <t>MIKE'S HARD BLUE RASP LMND473C</t>
  </si>
  <si>
    <t>JOEL GOTT SAUVIGNON BLANC</t>
  </si>
  <si>
    <t>MIKE'S HARDER STRWBRY LMND473C</t>
  </si>
  <si>
    <t>NUTRL VS GREEN APPLE 6/355C</t>
  </si>
  <si>
    <t>PENNY'S HILL SV CAB SAUV</t>
  </si>
  <si>
    <t>BROWN BROS MOSCATO</t>
  </si>
  <si>
    <t>LITTLE FRIGGER EC IPA 473C</t>
  </si>
  <si>
    <t>FLORESTA CABERNET FRANC</t>
  </si>
  <si>
    <t>CLINK MIMOSA 4/355C</t>
  </si>
  <si>
    <t>VIVO RESERVA PINOT NOIR</t>
  </si>
  <si>
    <t>CLINK RASP LIMONCELLO 4/355C</t>
  </si>
  <si>
    <t>DE BORTOLI COOL CLIMATE PINO</t>
  </si>
  <si>
    <t>TE HENGA SAUVIGNON BLANC</t>
  </si>
  <si>
    <t>BITE YOUR THUMB VIENNA LAG473C</t>
  </si>
  <si>
    <t>JUTSII FRUIT MANGO PCH IPA473C</t>
  </si>
  <si>
    <t>NUTRL 7 VS RASP LEMON 473C</t>
  </si>
  <si>
    <t>FARMERY BEER CAES ORIG 4/355C</t>
  </si>
  <si>
    <t>FARMERY BEER CAES PICKLE4/355C</t>
  </si>
  <si>
    <t>FEVER-TREE SPK LMNADE 4/200B</t>
  </si>
  <si>
    <t>NUDE VODKA WATER MIXER 12/355C</t>
  </si>
  <si>
    <t>COTTAGE SPINGS ROCKET BRY473C</t>
  </si>
  <si>
    <t>DOCK DAY ICED TEA ORIG 473C</t>
  </si>
  <si>
    <t>NUDE STIFF VOD SODA VP 12/355C</t>
  </si>
  <si>
    <t>SANDBAGGER VODKA MIXER 8/355C</t>
  </si>
  <si>
    <t>COLT 45 KICK CL ORANGE 710C</t>
  </si>
  <si>
    <t>FOUNDERS CITRUS TEA PUNCH 710C</t>
  </si>
  <si>
    <t>GD VAJRA BRICCO DE BAROLO 2021</t>
  </si>
  <si>
    <t>LAZY SUNDAY FIG HNY SLTZ 355C</t>
  </si>
  <si>
    <t>LAZY SUNDAY LMN BSL SLTZ 355C</t>
  </si>
  <si>
    <t>HOOP TEA ORIGINAL 473C</t>
  </si>
  <si>
    <t>HOOP TEA ORIGINAL 6/355C</t>
  </si>
  <si>
    <t>GLENTURRET TRPL WOOD SM SC WH</t>
  </si>
  <si>
    <t>DRC IMPORTS</t>
  </si>
  <si>
    <t>HIGH NOON TEQ SELTZ LIME 473C</t>
  </si>
  <si>
    <t>BLACK FOX CANADIAN DRY GIN</t>
  </si>
  <si>
    <t>BLACK FOX FARM AND DISTILLERY LTD</t>
  </si>
  <si>
    <t>BLACK FOX CDN HASKAP GIN</t>
  </si>
  <si>
    <t>OTU PINOT GRIS</t>
  </si>
  <si>
    <t>HIGH NOON VODKA SLTZ VP 8/355C</t>
  </si>
  <si>
    <t>CRANSWICK LAKEFIELD MOSCATO</t>
  </si>
  <si>
    <t>MR WILDMAN VIOGNIER</t>
  </si>
  <si>
    <t>HIGH NOON VOD SELTZ PEACH 473C</t>
  </si>
  <si>
    <t>HIGH NOON VS DAY PK 8/355C</t>
  </si>
  <si>
    <t>HIGH NOON TEQUILA VP 8/355C</t>
  </si>
  <si>
    <t>GNB TRIPLE IPA 473C</t>
  </si>
  <si>
    <t>NOVAS GRAN RES CHARD</t>
  </si>
  <si>
    <t>CANADIAN CLUB SM TEA PK12/355C</t>
  </si>
  <si>
    <t>TAYLOR FLAD GLOBE RES TAWNY</t>
  </si>
  <si>
    <t>LONG DRINK STRONG CITRUS 473C</t>
  </si>
  <si>
    <t>SVNS HARD 7UP ORIG 473C</t>
  </si>
  <si>
    <t>LONG DRINK 0 SUG VP 12/355C</t>
  </si>
  <si>
    <t>HOOP TEA ORIGINAL 12/355C</t>
  </si>
  <si>
    <t>CUTWATER WHISKY SOUR 473C</t>
  </si>
  <si>
    <t>WHITE CLAW CLAWTAILS VP12/355C</t>
  </si>
  <si>
    <t>COORS SLTZ BL RSP SLSH6/355C</t>
  </si>
  <si>
    <t>COORS SELTZ GRAPE SLUSH 6/355C</t>
  </si>
  <si>
    <t>CHIMAY GR RES BRANDY BRL 750B</t>
  </si>
  <si>
    <t>BOWMORE 9 YO ISLAY SM SCOTCH</t>
  </si>
  <si>
    <t>BLUE DREAM SUPER LMN HIPA 473C</t>
  </si>
  <si>
    <t>BEVO RUM SELTZER VP 6/355C</t>
  </si>
  <si>
    <t>BEVO BEVERAGES</t>
  </si>
  <si>
    <t>DILLON'S WTRMLN LIME MINT 473C</t>
  </si>
  <si>
    <t>NICELIFE PNAPL PSNF LM VOD473C</t>
  </si>
  <si>
    <t>NICELIFE APPLE CINN WH SR 473C</t>
  </si>
  <si>
    <t>FEVER-TREE SPK GRPFRUIT8/150C</t>
  </si>
  <si>
    <t>RAMBLERS SCHMOOZER CAB/MER VQA</t>
  </si>
  <si>
    <t>GREY GOOSE BERRY ROUGE VODKA</t>
  </si>
  <si>
    <t>RAMBLERS THE CHILLER CHARD VQA</t>
  </si>
  <si>
    <t>OH GOODY ROSE VQA</t>
  </si>
  <si>
    <t>LONG COUNTRY WHITE BLEND</t>
  </si>
  <si>
    <t>BASK CHARDONNAY</t>
  </si>
  <si>
    <t>TWILIGHT DARK LAGER 473C</t>
  </si>
  <si>
    <t>SUPER TALL HAZY TIPA 568C</t>
  </si>
  <si>
    <t>PELEE ISLAND SEMI SWT MER CASK</t>
  </si>
  <si>
    <t>SUNRISE HOTEL BL ORG MARG 473C</t>
  </si>
  <si>
    <t>ILEGAL JOVEN MEZCAL</t>
  </si>
  <si>
    <t>SUN CRUISER ICE TEA 12/355C</t>
  </si>
  <si>
    <t>GD VAJRA DOLCETTO D'ALBA DOC</t>
  </si>
  <si>
    <t>HONEST LOT PINOT GRIGIO CASK</t>
  </si>
  <si>
    <t>NOVELLA SMALL HAZY IPA 473C</t>
  </si>
  <si>
    <t>MIKE'S HARDER BERRY LMND 1LPET</t>
  </si>
  <si>
    <t>MOTT'S CLAM CL CAES NONALC458C</t>
  </si>
  <si>
    <t>TAYLORS PASS CHARDONNAY</t>
  </si>
  <si>
    <t>LUMINOUS RAIN COLD IPA 473C</t>
  </si>
  <si>
    <t>TIGNANELLO 2022</t>
  </si>
  <si>
    <t>WOODFIRED HEATHCOTE CAB SAUV</t>
  </si>
  <si>
    <t>HEATHCOTE PORTERHOUSE SHIRAZ</t>
  </si>
  <si>
    <t>BARCELO GRAN ANEJO RUM</t>
  </si>
  <si>
    <t>BLACK FOX OAKED GIN</t>
  </si>
  <si>
    <t>CASAL GARCIA SANGRIA WHITE</t>
  </si>
  <si>
    <t>PABST STRONG HALF &amp; HALF 710C</t>
  </si>
  <si>
    <t>GIRLS' NIGHT OUT LME MARG2LTET</t>
  </si>
  <si>
    <t>LOLEA CITRUS SPRITZ</t>
  </si>
  <si>
    <t>LA POSTA VICTORIA MALBEC ORG</t>
  </si>
  <si>
    <t>RUTINI TRUMPETER MALBEC</t>
  </si>
  <si>
    <t>ROCAMADRE PINOT NOIR</t>
  </si>
  <si>
    <t>EL GORU CHARDONNAY</t>
  </si>
  <si>
    <t>MEXCALIA JOVEN MEZCAL</t>
  </si>
  <si>
    <t>BACARDI MANGO MOJITO 4/355C</t>
  </si>
  <si>
    <t>MELON DRIVE WATERMELON RUM</t>
  </si>
  <si>
    <t>BACARDI VARIETY PACK 8/355C</t>
  </si>
  <si>
    <t>JD SHORE WHITE RUM</t>
  </si>
  <si>
    <t>CUTWATER LIME MARG 4/355C</t>
  </si>
  <si>
    <t>HAVANA CLUB ESPECIAL RUM</t>
  </si>
  <si>
    <t>SPICE TRADER CABERNET SAUV</t>
  </si>
  <si>
    <t>SPICE TRADER SHIRAZ</t>
  </si>
  <si>
    <t>CUTWATER MAI TAI 4/355C</t>
  </si>
  <si>
    <t>JAMAICAN LION SPICED RUM</t>
  </si>
  <si>
    <t>POLAR ICE STRAWBERRY BLZ VODKA</t>
  </si>
  <si>
    <t>CUTWATER PALOMA 4/355C</t>
  </si>
  <si>
    <t>THE BARD CHARDONNAY</t>
  </si>
  <si>
    <t>THE BARD CABERNET SAUVIGNON</t>
  </si>
  <si>
    <t>CHIMAY 175 BLOND LTD ED 750B</t>
  </si>
  <si>
    <t>CUTWATER VAR PACK 8/355C</t>
  </si>
  <si>
    <t>FOUNDERS TEQ LIME MARG 355C</t>
  </si>
  <si>
    <t>RUDDY DUCK PILSNER 355C</t>
  </si>
  <si>
    <t>INNIS &amp; GUNN ORIGINAL 473C</t>
  </si>
  <si>
    <t>INNIS &amp; GUNN LAGER 473C</t>
  </si>
  <si>
    <t>INNIS&amp;GUNN CARIB RUM CASK 473C</t>
  </si>
  <si>
    <t>CHATEAU LEOVILLE BARTON 2024</t>
  </si>
  <si>
    <t>CHATEAU TALBOT 2024</t>
  </si>
  <si>
    <t>CHATEAU SENEJAC 2024</t>
  </si>
  <si>
    <t>CHATEAU SUDUIRAUT 2024</t>
  </si>
  <si>
    <t>LE PETIT MOUTON 2024</t>
  </si>
  <si>
    <t>CLOS MARSALETTE BLANC 2024</t>
  </si>
  <si>
    <t>CLOS MARSALETTE ROUGE 2024</t>
  </si>
  <si>
    <t>CHATEAU LAGRANGE 2024</t>
  </si>
  <si>
    <t>CHATEAU BEYCHEVELLE 2024</t>
  </si>
  <si>
    <t>BLASON D'ISSAN 2024</t>
  </si>
  <si>
    <t>CHATEAU LACOSTE BORIE 2024</t>
  </si>
  <si>
    <t>CHATEAU LA LAGUNE 2024</t>
  </si>
  <si>
    <t>CHATEAU MOUTON ROTHSCHILD 2024</t>
  </si>
  <si>
    <t>CHATEAU CANON 2024</t>
  </si>
  <si>
    <t>CHATEAU D'AIGUILHE 2024</t>
  </si>
  <si>
    <t>CHATEAU LYNCH BAGES 2024</t>
  </si>
  <si>
    <t>CHATEAU LA CONSEILLANTE 2024</t>
  </si>
  <si>
    <t>CHATEAU RAUZAN SEGLA 2024</t>
  </si>
  <si>
    <t>CH CANON LA GAFFELIERE 2024</t>
  </si>
  <si>
    <t>CHATEAU CLINET 2024</t>
  </si>
  <si>
    <t>CHATEAU GLORIA 2024</t>
  </si>
  <si>
    <t>CHATEAU CANTEMERIE 2024</t>
  </si>
  <si>
    <t>CHATEAU PONTET CANET  2024</t>
  </si>
  <si>
    <t>CHATEAU CLERC MILON 2024</t>
  </si>
  <si>
    <t>CHATEAU PHELAN SEGUR 2024</t>
  </si>
  <si>
    <t>CHATEAU CHEVAL BLANC 2024</t>
  </si>
  <si>
    <t>DOMAINE DE CHEVALIER 2024</t>
  </si>
  <si>
    <t>CHATEAU D'ISSAN 2024</t>
  </si>
  <si>
    <t>CHATEAU D'ARMHAILHAC 2024</t>
  </si>
  <si>
    <t>DE BORTOLI SANGRIA SPRITZ</t>
  </si>
  <si>
    <t>SELLING ENGLAND DARK MILD 473C</t>
  </si>
  <si>
    <t>WAYNE GRETZKY APPLE OLD FASH</t>
  </si>
  <si>
    <t>CUTWATER LIME MARGARITA 355C</t>
  </si>
  <si>
    <t>CUTWATER MANGO MARGARITA 355C</t>
  </si>
  <si>
    <t>CUTWATER LEMON DROP TINI 355C</t>
  </si>
  <si>
    <t>CUTWATER LEMON DROP TINI4/355C</t>
  </si>
  <si>
    <t>BIRA ROSSO D'UCO</t>
  </si>
  <si>
    <t>BLACK FLY MAXX RASP RUSH 250C</t>
  </si>
  <si>
    <t>HECTORS HARD PURPLE HZ 1750PET</t>
  </si>
  <si>
    <t>UNO CHARDONNAY</t>
  </si>
  <si>
    <t>CAZCABEL BLANCO TEQUILA</t>
  </si>
  <si>
    <t>WAYNE GRETZKY BLACKBERRY MULE</t>
  </si>
  <si>
    <t>RUPERT &amp; ROTHSCHILD CLASSIQUE</t>
  </si>
  <si>
    <t>CAPE FYNBOS SYRAH</t>
  </si>
  <si>
    <t>ROYAL JAMAICAN BLACKSTRAP RUM</t>
  </si>
  <si>
    <t>BARN HAMMER PUB ALE 473C</t>
  </si>
  <si>
    <t>NONSUCH BEAUTY 24/355C</t>
  </si>
  <si>
    <t>CAPE FYNBOS CHENIN BLANC</t>
  </si>
  <si>
    <t>THE MENTORS ORCHESTRA</t>
  </si>
  <si>
    <t>OCEAN D'AZUR MERLOT CABERNET</t>
  </si>
  <si>
    <t>PROTEA SAUVIGNON BLANC</t>
  </si>
  <si>
    <t>A.C. WINE SYNDICATE INC</t>
  </si>
  <si>
    <t>OCEAN D'AZUR CHARD</t>
  </si>
  <si>
    <t>GARANCES VENTOUX LESCALE ROUGE</t>
  </si>
  <si>
    <t>ISLAY ICE SCOTCH ALE 473C</t>
  </si>
  <si>
    <t>RIOJANA RED BLEND RESERVA FTC</t>
  </si>
  <si>
    <t>RIOJANA MALBEC RESERVA FTC</t>
  </si>
  <si>
    <t>TCB ORANGE RADLER 473C</t>
  </si>
  <si>
    <t>TCB LEMON SHANDY 473C</t>
  </si>
  <si>
    <t>TCB GRAPEFRUIT RADLER 473C</t>
  </si>
  <si>
    <t>COPPER MOON ZERO PINOT GRIGIO</t>
  </si>
  <si>
    <t>COPPER MOON ZERO MALBEC</t>
  </si>
  <si>
    <t>LAYLOW CRISP ROSE</t>
  </si>
  <si>
    <t>TEQUILA CHILLERS VAR PK 9/100T</t>
  </si>
  <si>
    <t>BUSCH MAX ICE 740C</t>
  </si>
  <si>
    <t>LAYLOW PINOT GRIGIO</t>
  </si>
  <si>
    <t>PABST BLUE RIBBON MAX 710C</t>
  </si>
  <si>
    <t>DINOSOUR FRUITED SOUR 473C</t>
  </si>
  <si>
    <t>CANADIAN CLUB CHERRY SM 473C</t>
  </si>
  <si>
    <t>RUPERTS EXCEPTIONAL CND WH</t>
  </si>
  <si>
    <t>BLACK FOX MYSTRELLE CDN WHLIQ</t>
  </si>
  <si>
    <t>GARANCES VENTOUX LESCALE BLANC</t>
  </si>
  <si>
    <t>WRITERS TEARS DBL OAK IR WH WF</t>
  </si>
  <si>
    <t>ALPINE GOLD ITALIAN PILS 473C</t>
  </si>
  <si>
    <t>LIMING LIME LAGER 473C</t>
  </si>
  <si>
    <t>PIATTELLI TORRONTES</t>
  </si>
  <si>
    <t>PIATTELLI RESERVE CAB SAUV</t>
  </si>
  <si>
    <t>MIKE'S HARDER MANGO LMND740C</t>
  </si>
  <si>
    <t>DON JULIO 1942 FIFA ANEJO TEQ</t>
  </si>
  <si>
    <t>BALBO ESTATE RED BLEND</t>
  </si>
  <si>
    <t>OJ SALES AND PROMOTIONS</t>
  </si>
  <si>
    <t>NIFTY SMALL BATCH 30LK</t>
  </si>
  <si>
    <t>ESENCIAL CABERNET FRANC</t>
  </si>
  <si>
    <t>SMIRNOFF RL #21 FIFA ED VODKA</t>
  </si>
  <si>
    <t>MODELO ESPECIAL 24/355C</t>
  </si>
  <si>
    <t>CABANA COAST RUM &amp; COLA 473C</t>
  </si>
  <si>
    <t>TCB TRAVELLER IPA 473C</t>
  </si>
  <si>
    <t>LBJ COLD BREW COFFEE ST 473C</t>
  </si>
  <si>
    <t>TCB ZESTA LIME CERVEZA 473C</t>
  </si>
  <si>
    <t>BUSCH LIGHT APPLE 12/355C</t>
  </si>
  <si>
    <t>VALLEE BLANCHE BELGIAN WIT473C</t>
  </si>
  <si>
    <t>AUNTIE BEA HRD LEMON TEA4/355C</t>
  </si>
  <si>
    <t>AUNTIE BEA HRD PCH TEA 4/355C</t>
  </si>
  <si>
    <t>AUNTIE BEA HRD BLKBR TEA4/355C</t>
  </si>
  <si>
    <t>BEACH SHACK BLKBRY BLONDE 568C</t>
  </si>
  <si>
    <t>LIME CREAMSICLE SOUR 473C</t>
  </si>
  <si>
    <t>MIKE'S HARDER LEMONADE 341B</t>
  </si>
  <si>
    <t>OKANAGAN HARVEST VP 12/355C</t>
  </si>
  <si>
    <t>HALLASAN GUAVA SOJU</t>
  </si>
  <si>
    <t>MAPLE MANIA SESSION MEAD 473C</t>
  </si>
  <si>
    <t>CHUM CHURUM SAERO LYCHEE SOJU</t>
  </si>
  <si>
    <t>MATE BRUNELLO MONTALCINO 2020</t>
  </si>
  <si>
    <t>CHUM CHURUM SAERO APRICT SOJU</t>
  </si>
  <si>
    <t>CHUM CHURUM SAERO ORIG SOJU</t>
  </si>
  <si>
    <t>NIFTY LIMONCELLO SELTZ 30LK</t>
  </si>
  <si>
    <t>GARRISON PB&amp;J ALE 473C</t>
  </si>
  <si>
    <t>SLEEMAN CREAM ALE 15/355C</t>
  </si>
  <si>
    <t>STIEGL RADLER PACK 6/500C</t>
  </si>
  <si>
    <t>GUINNESS EXTRA STOUT 500C</t>
  </si>
  <si>
    <t>STARSTUDD DOUBLE IPA 473C</t>
  </si>
  <si>
    <t>GEORGIAN BAY LEMON DROP</t>
  </si>
  <si>
    <t>HAKUTSURU ORGANIC SAKE</t>
  </si>
  <si>
    <t>HAKUTSURU BLANC SAKE</t>
  </si>
  <si>
    <t>KOOKSOONDANG CHSNUT MAKGEOLLI</t>
  </si>
  <si>
    <t>GUINNESS DRAUGHT 18/440C</t>
  </si>
  <si>
    <t>FLYING FISH PRESS LEMON 355B</t>
  </si>
  <si>
    <t>DEAD HORSE SPC APPLE CID19.5LK</t>
  </si>
  <si>
    <t>LAKESTONE VODKA</t>
  </si>
  <si>
    <t>OCTOPUS SPIRITS INC</t>
  </si>
  <si>
    <t>RUSTY BABOON LIGHT IPA 473C</t>
  </si>
  <si>
    <t>HECTORS HARD ICED TEA 1750PET</t>
  </si>
  <si>
    <t>HECTORS HARD CHRY BOMB 1750PET</t>
  </si>
  <si>
    <t>HECTORS HARD PCH PUNCH 1750PET</t>
  </si>
  <si>
    <t>RIUNITE LAMBRUSCO IGT</t>
  </si>
  <si>
    <t>LEMON MERINGUE PIE SOUR 473C</t>
  </si>
  <si>
    <t>IN BLOOM GUAVA PSNFRT PALE473C</t>
  </si>
  <si>
    <t>PEANUT BUDDY PB CHOC ST 473C</t>
  </si>
  <si>
    <t>OLE MARGARITA 4/355C</t>
  </si>
  <si>
    <t>CAPITAINE WINNIE HAZY IPA 473C</t>
  </si>
  <si>
    <t>FIREBALL BLAZIN APPLE LIQ</t>
  </si>
  <si>
    <t>ENGLISH HARBOUR SHERRY CSK RUM</t>
  </si>
  <si>
    <t>ENGLISH HARBOUR PORT CSK RUM</t>
  </si>
  <si>
    <t>OLE PALOMA 4/355C</t>
  </si>
  <si>
    <t>OLE PINEAPPLE 4/355C</t>
  </si>
  <si>
    <t>OLE TEQUILA VARIETY PK 8/355C</t>
  </si>
  <si>
    <t>HECTORS HARD BIG BLUE 1750PET</t>
  </si>
  <si>
    <t>HECTORS HARD PINK LMND 1750PET</t>
  </si>
  <si>
    <t>FIREBALL BLAZIN APPLE 6/50ML</t>
  </si>
  <si>
    <t>LEOS STRAW RHUB FIZZ 58.6LK</t>
  </si>
  <si>
    <t>LEOS DRAGON FRUIT FIZZ 58.6LK</t>
  </si>
  <si>
    <t>SILLY SAISON VILLAGE BIO 330B</t>
  </si>
  <si>
    <t>LIVELY STRAWBERRY WTRMLN 355B</t>
  </si>
  <si>
    <t>PLANTADOR SILVER TEQUILA</t>
  </si>
  <si>
    <t>MONTELLA SPIRITS AND WINE LTD</t>
  </si>
  <si>
    <t>ANIMAS MEZCAL ESPADIN &amp; PAPA</t>
  </si>
  <si>
    <t>SILLY KRIEK 330B</t>
  </si>
  <si>
    <t>BIRCH BARK CANOE RICE LAG 473C</t>
  </si>
  <si>
    <t>AMELIA PINOT NOIR 2024</t>
  </si>
  <si>
    <t>LIGHT MOVES SMALL IPA 473C</t>
  </si>
  <si>
    <t>1919 BELGIAN PALE ALE 15/355C</t>
  </si>
  <si>
    <t>GENERIC LAGER 15/355C</t>
  </si>
  <si>
    <t>GENERIC LAGER 24/355C</t>
  </si>
  <si>
    <t>LBJ STANDARD PACK 24/355C</t>
  </si>
  <si>
    <t>RIGBY DRY HASKAP MIXER</t>
  </si>
  <si>
    <t>HOWARD PARK MIAMUP CAB SAUV</t>
  </si>
  <si>
    <t>MAPLE MANIA SESSION MEAD 30LK</t>
  </si>
  <si>
    <t>HOWARD PARK MIAMUP CHARD</t>
  </si>
  <si>
    <t>DEAD HORSE ICE CIDER 375B</t>
  </si>
  <si>
    <t>GRANRIVIERA BELLINI</t>
  </si>
  <si>
    <t>RED RACER WEST COAST IPA 473C</t>
  </si>
  <si>
    <t>YES WAY ROSE DEALCOHOLIZED</t>
  </si>
  <si>
    <t>PINK POWER HIBISCUS SOUR 473C</t>
  </si>
  <si>
    <t>PARALLEL 49 CRAFT LAG LIME473C</t>
  </si>
  <si>
    <t>TCB COUNTRY SOUR PEACH 473C</t>
  </si>
  <si>
    <t>TANGERINE FUZZ MACHINE 473C</t>
  </si>
  <si>
    <t>BLACK FOX BOREAL MINT GIN</t>
  </si>
  <si>
    <t>GOOD DAY RED PEACH SOJU</t>
  </si>
  <si>
    <t>SHELL SHOCKED PISTACHIO AL473C</t>
  </si>
  <si>
    <t>FEEL THE RHYTHM GOSE 473C</t>
  </si>
  <si>
    <t>ASPEN DREAMS WC IPA 473C</t>
  </si>
  <si>
    <t>SPANISH BANKS HAZY GUAVA 473C</t>
  </si>
  <si>
    <t>NIFTY SMALL BATCH CAN 1</t>
  </si>
  <si>
    <t>DEAD HORSE STRBRY FIZZ 19.5LK</t>
  </si>
  <si>
    <t>SMITTYS DRY CIDER 30LK</t>
  </si>
  <si>
    <t>HEINEKEN LAGER 6/330C</t>
  </si>
  <si>
    <t>COORS SELTZER LEMON 6/355C</t>
  </si>
  <si>
    <t>DEAD HORSE STRBRY FIZZ CID355C</t>
  </si>
  <si>
    <t>NEXTFRIEND PRESS ON CID 20LK</t>
  </si>
  <si>
    <t>NEXTFREIND CIDER NOUVEAU 20LK</t>
  </si>
  <si>
    <t>NEXTFRIEND NEIGHBORHOOD 50LK</t>
  </si>
  <si>
    <t>CH DES CHARMES ECLAT SPKL</t>
  </si>
  <si>
    <t>PIETRAPURA MANDUS PRIMITIVO</t>
  </si>
  <si>
    <t>TZAFONA RIESLING KOSHER VQA</t>
  </si>
  <si>
    <t>TAGARO CINQUENOCI PRIMITIVO</t>
  </si>
  <si>
    <t>FAXE SE7EN STRONG LAGER 568C</t>
  </si>
  <si>
    <t>PERIQUITA WHITE</t>
  </si>
  <si>
    <t>UMUE TEMPRANILLO MERLOT</t>
  </si>
  <si>
    <t>CASTILLO DE ENERIZ GARNACHA</t>
  </si>
  <si>
    <t>SUPER BOCK 4/500C</t>
  </si>
  <si>
    <t>BITBURGER PREMIUM PILS 5LK</t>
  </si>
  <si>
    <t>MONOLITHIC NO11 RIWAKA 473C</t>
  </si>
  <si>
    <t>EPITAPH RED ALE 473C</t>
  </si>
  <si>
    <t>JELLY KING RASP MANGO SOUR473C</t>
  </si>
  <si>
    <t>MYLARSHARK DOUBLE IPA 473C</t>
  </si>
  <si>
    <t>NIFTY SMALL BATCH 2 355C</t>
  </si>
  <si>
    <t>NIFTY SMALL BATCH 3 355C</t>
  </si>
  <si>
    <t>NIFTY SMALL BATCH 4 355C</t>
  </si>
  <si>
    <t>DILLON'S COCKTAIL VP 6/222C</t>
  </si>
  <si>
    <t>EAU CLAIRE GIN &amp; TONIC 6/355C</t>
  </si>
  <si>
    <t>GENERIC LAGER 355C</t>
  </si>
  <si>
    <t>DULCE VIDA BLANCO TEQUILA</t>
  </si>
  <si>
    <t>1919 BELGIAN PALE 355C</t>
  </si>
  <si>
    <t>EAU CLAIRE VODKA MULE 6/355C</t>
  </si>
  <si>
    <t>DULCE VIDA PNEAPLE JALAP TEQ</t>
  </si>
  <si>
    <t>WATERDOG WHITE</t>
  </si>
  <si>
    <t>EAU CLAIRE PINK LEMONADE6/355C</t>
  </si>
  <si>
    <t>AMRUT TWO INDIES RUM</t>
  </si>
  <si>
    <t>ILEGAL ANEJO MEXCAL</t>
  </si>
  <si>
    <t>ULTRA PREMIUM LAGER 473C</t>
  </si>
  <si>
    <t>JELLY KING GOLDEN RASP SR 473C</t>
  </si>
  <si>
    <t>BRETTAL HEAD PALE ALE 473C</t>
  </si>
  <si>
    <t>HELLWEISER DARK LAGER 473C</t>
  </si>
  <si>
    <t>GRISETTE BLACKBERRY ALE 473C</t>
  </si>
  <si>
    <t>RUBY ROCKET IRISH RED ALE 473C</t>
  </si>
  <si>
    <t>HEY Y'ALL HELL YEA MIX 12/341C</t>
  </si>
  <si>
    <t>REBEL RASP SOUR SMOOTHIE 473C</t>
  </si>
  <si>
    <t>EL TOCADOR OV CABERNET SAUV</t>
  </si>
  <si>
    <t>BUSCH LIGHT APPLE 30/355C</t>
  </si>
  <si>
    <t>WHISTLER 90 LIGHT 8/355C</t>
  </si>
  <si>
    <t>LES JAMELLES REFLETS SECRETS</t>
  </si>
  <si>
    <t>NONSUCH VENN RIESLING ALE 750B</t>
  </si>
  <si>
    <t>ROSEBLOOD D'ESTOUBLON ROSE</t>
  </si>
  <si>
    <t>UNDERWATER QUEST NV ROSE SPKL</t>
  </si>
  <si>
    <t>HEY Y'ALL HELL YEAH TEA 458C</t>
  </si>
  <si>
    <t>MUCCHIETTO SOAVE ORGANIC DOC</t>
  </si>
  <si>
    <t>GREY FOX BUCKWILD STOUT 355C</t>
  </si>
  <si>
    <t>J T RESERVE WINEMAKER CAB SAUV</t>
  </si>
  <si>
    <t>NONSUCH VENN BARBERA ALE 750B</t>
  </si>
  <si>
    <t>LYMA VINHO VERDE</t>
  </si>
  <si>
    <t>FARMERY HOMESTEAD ALE 355C</t>
  </si>
  <si>
    <t>FARMERY MEXICAN CERVEZA 473C</t>
  </si>
  <si>
    <t>PACO &amp; LOLA ALBARINO</t>
  </si>
  <si>
    <t>CUTIO MACABEO</t>
  </si>
  <si>
    <t>DIVERSUS RESERVA RED</t>
  </si>
  <si>
    <t>ANCIANO NO 3 VENDIMIA SEL TEMP</t>
  </si>
  <si>
    <t>VIDILLA VERDEJO</t>
  </si>
  <si>
    <t>TIMOTHY TAYLOR LANDLORD 500B</t>
  </si>
  <si>
    <t>PORMENOR BRANCO</t>
  </si>
  <si>
    <t>SILLY JOYEUX NOEL DARK 4/330B</t>
  </si>
  <si>
    <t>BACARDI MOJITO 4/355C</t>
  </si>
  <si>
    <t>BACARDI PINA COLADA 4/355C</t>
  </si>
  <si>
    <t>ALTANZA CRIANZA</t>
  </si>
  <si>
    <t>DEFESA TINTO</t>
  </si>
  <si>
    <t>VIKINGS BLOOD LITE MEAD 355C</t>
  </si>
  <si>
    <t>WYATT ROSE RANCH WTR VP12/355C</t>
  </si>
  <si>
    <t>DISCO COCKTAIL 355C</t>
  </si>
  <si>
    <t>PLEASURE PRICIPLE HZ IPA 473C</t>
  </si>
  <si>
    <t>MOURCHON LA SOURCE RHONE AOC</t>
  </si>
  <si>
    <t>SARL MOURCHON</t>
  </si>
  <si>
    <t>LAKER LAGER 473C</t>
  </si>
  <si>
    <t>LAKER ICE 473C</t>
  </si>
  <si>
    <t>SUMMER GLOW COCO LIME LAG 473C</t>
  </si>
  <si>
    <t>MAX SAT TROPICAL HAZY IPA 568C</t>
  </si>
  <si>
    <t>ALL THAT GLITTERS KOLSCH 473C</t>
  </si>
  <si>
    <t>TULLAMORE DEW IRISH WHISKEY</t>
  </si>
  <si>
    <t>LEMON WARHEAD IMP SOUR 473C</t>
  </si>
  <si>
    <t>PEPPER LIME LAGER 473C</t>
  </si>
  <si>
    <t>VHS WEST COAST DIPA 473C</t>
  </si>
  <si>
    <t>CREAM SODA SOUR 473C</t>
  </si>
  <si>
    <t>SLIDE JOB LIGHT LAGER 473C</t>
  </si>
  <si>
    <t>CROCUS WILD ALE 473C</t>
  </si>
  <si>
    <t>OUT OF THE DARK DUNKEL 473C</t>
  </si>
  <si>
    <t>MOURCHON COTES DU RHONE AOC</t>
  </si>
  <si>
    <t>NANA RHONE VILLAGES AOC</t>
  </si>
  <si>
    <t>FEEL THE NOISE WC IPA 473C</t>
  </si>
  <si>
    <t>BLUE COLLAR APPLE PIE MNSHN</t>
  </si>
  <si>
    <t>BLUE COLLAR SPIRITS</t>
  </si>
  <si>
    <t>HECTORS HARD BIG BLUE 473C</t>
  </si>
  <si>
    <t>SAPPORO VODKA LEMON SOUR 473C</t>
  </si>
  <si>
    <t>HECTORS HARD CRM SODA 1750PET</t>
  </si>
  <si>
    <t>SQUISH EXTRA VS GRAPE 473C</t>
  </si>
  <si>
    <t>HAPPY LAGER 12/355C</t>
  </si>
  <si>
    <t>BLUE COLLAR VODKA</t>
  </si>
  <si>
    <t>CANADIAN CLUB BLACKBERRY WH</t>
  </si>
  <si>
    <t>P49 CRAFT LAGER MIXER 12/355C</t>
  </si>
  <si>
    <t>SECTION 6 ART WTRMLN WHEAT473C</t>
  </si>
  <si>
    <t>BEATBOX BLUE RAZZBRY 500 TETRA</t>
  </si>
  <si>
    <t>BEATBOX BEVERAGES CANADA INC</t>
  </si>
  <si>
    <t>BEATBOX ORANGE BLAST 500 TETRA</t>
  </si>
  <si>
    <t>BEATBOX FRUIT PUNCH 500 TETRA</t>
  </si>
  <si>
    <t>BEATBOX CHRY LIMEADE 500 TETRA</t>
  </si>
  <si>
    <t>BEATBOX PNK LEMONADE 500 TETRA</t>
  </si>
  <si>
    <t>SLEEMAN WTMLN MNT VOD SODA473C</t>
  </si>
  <si>
    <t>MACALONEY NA BRAICHE SM WH</t>
  </si>
  <si>
    <t>MACALONEYS ISLAND DIST AND TWA DOGS BREW</t>
  </si>
  <si>
    <t>SQUISH EXTRA VD SOUR 8/355C</t>
  </si>
  <si>
    <t>WAYNE GRETZKY TOAST OAK WH</t>
  </si>
  <si>
    <t>OLE MARGARITA DBL SHOT 4/355C</t>
  </si>
  <si>
    <t>OLE PALOMA DBL SHOT 4/355C</t>
  </si>
  <si>
    <t>BISTRO DANSK PILSNER 473C</t>
  </si>
  <si>
    <t>FASPA FARMHOUSE ALE 473C</t>
  </si>
  <si>
    <t>WORKHORSE PALE ALE 473C</t>
  </si>
  <si>
    <t>ASTRAL BLANCO TEQUILA</t>
  </si>
  <si>
    <t>ASTRAL REPOSADO TEQUILA</t>
  </si>
  <si>
    <t>SOUR PUSS RASPBERRY LIQUOR</t>
  </si>
  <si>
    <t>MONTES PURPLE ANGEL 2021</t>
  </si>
  <si>
    <t>PHILLIPS ROOT BEER SCHN LIQ</t>
  </si>
  <si>
    <t>WHITE CLAW GRAPE 6/355C</t>
  </si>
  <si>
    <t>LEOS CREAM SODA FIZZ 58.6LK</t>
  </si>
  <si>
    <t>WHITE CLAW GRAPE 473C</t>
  </si>
  <si>
    <t>LEOS FRUIT PUNCH FIZZ 58.6LK</t>
  </si>
  <si>
    <t>MONTES WINGS CARMENERE 2021</t>
  </si>
  <si>
    <t>LEOS MELON KIWI FIZZ 58.6LK</t>
  </si>
  <si>
    <t>LIBRARES GARNACHA</t>
  </si>
  <si>
    <t>LEOS PSNFRT MANGO FIZZ 58.6LK</t>
  </si>
  <si>
    <t>BRILLA MIMOSA</t>
  </si>
  <si>
    <t>STRAW DOG BLONDE ALE 473C</t>
  </si>
  <si>
    <t>SETH &amp; RILEY'S LMND PEACH 473C</t>
  </si>
  <si>
    <t>SETH &amp; RILEY'S HARD LMNADE473C</t>
  </si>
  <si>
    <t>NOTHIN BUT HOPS VOL 13 473C</t>
  </si>
  <si>
    <t>ERDINGER LEGEND PACK 5/500B</t>
  </si>
  <si>
    <t>SWAMP DONKEY BROWN ALE 473C</t>
  </si>
  <si>
    <t>POLAR ICE STWBRY BLIZZ VOD</t>
  </si>
  <si>
    <t>CRABBIE GOAT RCKTPOP MNSHNLIQ</t>
  </si>
  <si>
    <t>CRABBIE GOAT ROOTBR MNSHN LIQ</t>
  </si>
  <si>
    <t>SUPERSTAR SANGRIA ALE 473C</t>
  </si>
  <si>
    <t>ECHOES OF CASCADIA DARK</t>
  </si>
  <si>
    <t>GNB HOUSE RAZZ LAGER 473C</t>
  </si>
  <si>
    <t>ELECTRIC REAPER JUICY IPA 473C</t>
  </si>
  <si>
    <t>CRAFT BEER IMPORTERS CANADA INC</t>
  </si>
  <si>
    <t>BEER LEAGUE LAGER 473C</t>
  </si>
  <si>
    <t>SLEEMAN CLEAR 2.0 30/355C</t>
  </si>
  <si>
    <t>FIELD KIT LAGER MIX PK 15/355C</t>
  </si>
  <si>
    <t>SIGNAL HILL CANADIAN WH</t>
  </si>
  <si>
    <t>STONE COLD DRAFT MAX 710B PET</t>
  </si>
  <si>
    <t>RED RACER SESSION IPA473C</t>
  </si>
  <si>
    <t>RUGGERI GIALL'ORO PROS EX DRY</t>
  </si>
  <si>
    <t>LEAGUE OF HER OWN PEACH PA473C</t>
  </si>
  <si>
    <t>ALKUR CABERNET</t>
  </si>
  <si>
    <t>PIVO CZECH PALE LAGER 355C</t>
  </si>
  <si>
    <t>N FEUILLATTE RES ROSE CHAMP</t>
  </si>
  <si>
    <t>FREIXENET CARTA NEVADA BRUT</t>
  </si>
  <si>
    <t>SUPER DE LITE LAGER 15/355C</t>
  </si>
  <si>
    <t>SKULLVEZA LIGHT LAGER 12/355C</t>
  </si>
  <si>
    <t>CINCO SANGIOVESE IGT</t>
  </si>
  <si>
    <t>HONEST LOT SPARKLING</t>
  </si>
  <si>
    <t>THE SILLY SIX BELG VP 6/330B</t>
  </si>
  <si>
    <t>SUPER DE LITE LAGER 6/355C</t>
  </si>
  <si>
    <t>KUJIRA OKINAWA KYOJIN WHISKY</t>
  </si>
  <si>
    <t>SI SI SPUMANTE VIDAL VQA</t>
  </si>
  <si>
    <t>ABIDING CITIZEN HIBIS MOJ MIX</t>
  </si>
  <si>
    <t>JUICE BEAST IPA 568C</t>
  </si>
  <si>
    <t>TROPICAL BLONDE 473C</t>
  </si>
  <si>
    <t>ULTRA BLONDE 8/355C</t>
  </si>
  <si>
    <t>NITRO CREAM ALE 404C</t>
  </si>
  <si>
    <t>VESSEL PINA COLAGER 473C</t>
  </si>
  <si>
    <t>SKY SKIMMER FRT SUMMER ALE473C</t>
  </si>
  <si>
    <t>PRAIRIE MOON BELG WHITE 473C</t>
  </si>
  <si>
    <t>PELLER FAM RES SECCO BUBBLES</t>
  </si>
  <si>
    <t>LEOS STRAWBERRY CIDER 30LK</t>
  </si>
  <si>
    <t>LEOS BRIGHT CIDER 30LK</t>
  </si>
  <si>
    <t>SOTTO SUDS VINTAGE PILS 355C</t>
  </si>
  <si>
    <t>SUNRISE HOTEL SLTD LM MARG473C</t>
  </si>
  <si>
    <t>VINTAGE PALSNER 355C</t>
  </si>
  <si>
    <t>NIKKA COFFEY MALT WHISKY</t>
  </si>
  <si>
    <t>SMERE LIGHT LAGER 355C</t>
  </si>
  <si>
    <t>GIN &amp; JUICE MIXER 6/355C</t>
  </si>
  <si>
    <t>NICELIFE CHERRY BLK LIME 473C</t>
  </si>
  <si>
    <t>NICELIFE PR PEAR GRPFR LM 473C</t>
  </si>
  <si>
    <t>POP SHOPPE SOUR KEY HS 473C</t>
  </si>
  <si>
    <t>EL JIMADOR NEW MIX CANT 4/355C</t>
  </si>
  <si>
    <t>EL JIMADOR NEW MIX PAL 4/355C</t>
  </si>
  <si>
    <t>VILARNAU BRUT RESERVA CAVA</t>
  </si>
  <si>
    <t>RISATA AMARE PIGR SABL</t>
  </si>
  <si>
    <t>FOSS MARAI EXTRA DRY PROSECCO</t>
  </si>
  <si>
    <t>MARIE BRIZARD BLUE CURACAO LIQ</t>
  </si>
  <si>
    <t>WAYNE GRETZKY BRSG&amp;CINN CRLIQ</t>
  </si>
  <si>
    <t>LONGRIDER LAGER 473C</t>
  </si>
  <si>
    <t>PEACH TEA WHEAT ALE 473C</t>
  </si>
  <si>
    <t>LBJ FORKS COMMON CIDER 50LK</t>
  </si>
  <si>
    <t>THRASHIN CADDY JUICY IPA</t>
  </si>
  <si>
    <t>HYPER POP HAZY IPA 473C</t>
  </si>
  <si>
    <t>SUMMER SATURATION NEPA 473C</t>
  </si>
  <si>
    <t>MANGO GUAVA HAB PAPAYA SR 473C</t>
  </si>
  <si>
    <t>SUPER TALL DBL PNAPL LMN 568C</t>
  </si>
  <si>
    <t>SUPER TALL MARGARITA SOUR 568C</t>
  </si>
  <si>
    <t>KELEIDOSCOPE WORLD HZ DIPA473C</t>
  </si>
  <si>
    <t>GEORGIAN BAY LIMEADE CHRY 473C</t>
  </si>
  <si>
    <t>GAME OVER 8BIT ARCD WCIPA 473C</t>
  </si>
  <si>
    <t>BE KIND REWIND BTTF NEIPA 473C</t>
  </si>
  <si>
    <t>PATENT 5 MANGO LIME SPRITZ355C</t>
  </si>
  <si>
    <t>SHORTYS PIZZA PALE ALE 355C</t>
  </si>
  <si>
    <t>REST &amp; REC JUICY APPLE CID473C</t>
  </si>
  <si>
    <t>TAVES ESTATE CIDERY</t>
  </si>
  <si>
    <t>BLOOM HIBISCUS HEFEWEIZEN 473C</t>
  </si>
  <si>
    <t>KVITKA LAGER 473C</t>
  </si>
  <si>
    <t>HAPPY DANCE HAZY IPA 473C</t>
  </si>
  <si>
    <t>VILLA MARIA 2/750 DUO GP</t>
  </si>
  <si>
    <t>SUNRISE HOTEL SP PINE MARG473C</t>
  </si>
  <si>
    <t>REST &amp; REC MANGO LIME CID 473C</t>
  </si>
  <si>
    <t>MERRYS DUBAI CHOC IR CRM LIQ</t>
  </si>
  <si>
    <t>CUMULUS HAZY IPA 473C</t>
  </si>
  <si>
    <t>WINNIE AMBER HONEY LAGER 473C</t>
  </si>
  <si>
    <t>FIFTY FIFTY BLK TEA LMND 473C</t>
  </si>
  <si>
    <t>MEOWCH MANGO HABANERO MEAD473C</t>
  </si>
  <si>
    <t>MEOWCH MANGO HABANERO MEAD30LK</t>
  </si>
  <si>
    <t>CABOT TRAIL MAPLE STBRY CRLIQ</t>
  </si>
  <si>
    <t>GLENMORANGIE LASANTA 15YO SMSC</t>
  </si>
  <si>
    <t>JD SHORE S'MORE RUM LIQ</t>
  </si>
  <si>
    <t>UTOPOS CAB SAUV</t>
  </si>
  <si>
    <t>INLAND TRADING CO</t>
  </si>
  <si>
    <t>PHILLIPS PEACH SCHNAPPS</t>
  </si>
  <si>
    <t>ICEBOX MARGARITA LIQ</t>
  </si>
  <si>
    <t>HOUSE KEEPING LAGER 473C</t>
  </si>
  <si>
    <t>ICEBOX MOJITO LIQ</t>
  </si>
  <si>
    <t>TUG OF WAR WITBIER RASP ED473C</t>
  </si>
  <si>
    <t>TELMONT RESERVE BRUT CHAMP</t>
  </si>
  <si>
    <t>LAKE LIFE HALF&amp;HALF TEA 4/355C</t>
  </si>
  <si>
    <t>NICELIFE PEACH BELLINI 30LK</t>
  </si>
  <si>
    <t>NICELIFE BLKBRY COCO VOD 30LK</t>
  </si>
  <si>
    <t>TZAFONA VIDAL ICE KOSHER VQA</t>
  </si>
  <si>
    <t>MAGNOTTA RIESLING ICEWINE VQA</t>
  </si>
  <si>
    <t>RUFFINO ALAUDA TOSCANA IGT</t>
  </si>
  <si>
    <t>JASPER HILL GP HEATHCOTE SHZ</t>
  </si>
  <si>
    <t>FINCA MONASTASIA ROSE NOBEL</t>
  </si>
  <si>
    <t>HAPPY CAMPER HAZY IPA 473C</t>
  </si>
  <si>
    <t>COBRA CLUTCH DBL IPA 473C</t>
  </si>
  <si>
    <t>FIREBALL BIRDIE SHOT</t>
  </si>
  <si>
    <t>TEN TRIPLE IPA 355C</t>
  </si>
  <si>
    <t>QUAILS GATE MERITAGE VQA</t>
  </si>
  <si>
    <t>TERRES BL SANCERRE LE VALLON</t>
  </si>
  <si>
    <t>BORACAY COCONUT LIQUEUR</t>
  </si>
  <si>
    <t>OLD STYLE PILSNER 18/355C</t>
  </si>
  <si>
    <t>VILLAGE MUSIC FEST WC PILS473C</t>
  </si>
  <si>
    <t>PER SE APERTIVO</t>
  </si>
  <si>
    <t>BLACK HILLS BONA FIDE</t>
  </si>
  <si>
    <t>SHOOTING STAR GRAPE 200PET</t>
  </si>
  <si>
    <t>PINAQ COLADA LIQUEUR</t>
  </si>
  <si>
    <t>COINTREAU SPICY LIQUEUR</t>
  </si>
  <si>
    <t>SHOOTING STAR PEACH 200PET</t>
  </si>
  <si>
    <t>GIVE'R BLACK DARK LAGER 473C</t>
  </si>
  <si>
    <t>DON JULIO 1942 ANEJO TEQ</t>
  </si>
  <si>
    <t>CUTWATER COSMOPOLITAN 355C</t>
  </si>
  <si>
    <t>SUPER FUN HRD SELTZ MIX 6/335C</t>
  </si>
  <si>
    <t>CRASTO 2005 COLHEITA TAWNY</t>
  </si>
  <si>
    <t>JOSE CUERVO TROP MARG 1750PET</t>
  </si>
  <si>
    <t>MIKE'S HARDER CRAN LMND 473C</t>
  </si>
  <si>
    <t>PELEE ISLAND THREE PINOTS VQA</t>
  </si>
  <si>
    <t>POPCORN BUTTERY WHITE BLD VQA</t>
  </si>
  <si>
    <t>G MARQUIS SILV DEUX BLANCS VQA</t>
  </si>
  <si>
    <t>SANDHILL SOVEREIGN OPAL VQA</t>
  </si>
  <si>
    <t>PALOOZA WHITE IGP</t>
  </si>
  <si>
    <t>PALOOZA RED IGP</t>
  </si>
  <si>
    <t>JOSE CUERVO STRW MARG 1750PET</t>
  </si>
  <si>
    <t>JOSE CUERVO CL MARG 1750PET</t>
  </si>
  <si>
    <t>JOSE CUERVO SPKL PALOMA4/355C</t>
  </si>
  <si>
    <t>JOSE CUERVO SPKL MARG 4/355C</t>
  </si>
  <si>
    <t>GAYTORADE LEZZY LMN LM SR 473C</t>
  </si>
  <si>
    <t>MAS JANEIL LE PETIT PAS BLANC</t>
  </si>
  <si>
    <t>LE ROI ROUGE CAB SAUV IGP</t>
  </si>
  <si>
    <t>VILLA BLANCHE CHARD IGP</t>
  </si>
  <si>
    <t>SOAK UP THE SUN HAZY IPA 473C</t>
  </si>
  <si>
    <t>HAPPY LITTLE CLOUDS IPA 473C</t>
  </si>
  <si>
    <t>KILTER LIGHT LIME LAGER 473C</t>
  </si>
  <si>
    <t>AMELIE &amp; CHARLES GEWURZ</t>
  </si>
  <si>
    <t>PICKLE PILS 355C</t>
  </si>
  <si>
    <t>HAKUTSURU NIGORI MOMO PEACH</t>
  </si>
  <si>
    <t>HAKUTSURU M KAJITSU MANGO</t>
  </si>
  <si>
    <t>HAKUTSURU M KAJITSU MIKAN</t>
  </si>
  <si>
    <t>STONEBOAT BUBBLE BOAT</t>
  </si>
  <si>
    <t>ROQUES N'ROLL CARIGNAN</t>
  </si>
  <si>
    <t>ROQUES N'ROLL CHARDONNAY</t>
  </si>
  <si>
    <t>BERNE ROMANCE ROSE IGP</t>
  </si>
  <si>
    <t>TAYLOR FLADGATE FINE RUBY</t>
  </si>
  <si>
    <t>LUXARDO KIRSCH</t>
  </si>
  <si>
    <t>CRABBIE GOAT PMKNSP MNSHN LIQ</t>
  </si>
  <si>
    <t>BUZZBALLZ LIME'RITA</t>
  </si>
  <si>
    <t>HAPPY HOUR LIGHT LAGER 6/355C</t>
  </si>
  <si>
    <t>GRAND VELOURS L'ECLT DU SUD RS</t>
  </si>
  <si>
    <t>BUMPER CROP LEMONADE SOUR 473C</t>
  </si>
  <si>
    <t>MENAGE A TROIS TRIO DE ROUGES</t>
  </si>
  <si>
    <t>CHEMIN DE L'ESTUAIRE CAB SAUV</t>
  </si>
  <si>
    <t>BUZZBALLZ GRAPES GONE WILD</t>
  </si>
  <si>
    <t>BUZZBALLZ BERRY CHERRY LIME</t>
  </si>
  <si>
    <t>BUZZBALLZ WATERMELON</t>
  </si>
  <si>
    <t>OLMECA  ALTOS PLATA TEQ</t>
  </si>
  <si>
    <t>TECHNOPSHERE GRPRFT WC IPA473C</t>
  </si>
  <si>
    <t>COL DI VITE PROSECCO BRUT DOC</t>
  </si>
  <si>
    <t>VINSANITY COUNSULTING</t>
  </si>
  <si>
    <t>FAXE STRONG LAGER 6/473C</t>
  </si>
  <si>
    <t>SANDHILL DESTINATION ROSE</t>
  </si>
  <si>
    <t>MONTES ALPHA M 2021</t>
  </si>
  <si>
    <t>X BLACK RASPBERRY 2L PET</t>
  </si>
  <si>
    <t>X FRUIT PUNCH 2L PET</t>
  </si>
  <si>
    <t>FARMERY BEER CAES WORKS 4/355C</t>
  </si>
  <si>
    <t>FARMERY BEER CAES DB PKL4/355C</t>
  </si>
  <si>
    <t>ORANGE SMASH WHEAT ALE 473C</t>
  </si>
  <si>
    <t>NEXTFRIEND PINK CIDER 12/355C</t>
  </si>
  <si>
    <t>BUZZBALLZ STRAWBERRY'RITA</t>
  </si>
  <si>
    <t>DON SIMON SANGRIA</t>
  </si>
  <si>
    <t>BENEFIZIO POMINO BIANCO RIS</t>
  </si>
  <si>
    <t>RUFFINO AZIANO CHIANTI CL DOCG</t>
  </si>
  <si>
    <t>BIJOU LUMEA PROVENCE ROSE AOC</t>
  </si>
  <si>
    <t>ANGELO MONTEPULCIANO DOC</t>
  </si>
  <si>
    <t>FARMERY BEER CAES DBL PKL 473C</t>
  </si>
  <si>
    <t>FARMERY BEER CAES WORKS 473C</t>
  </si>
  <si>
    <t>HOPSTRONAUT NEIPA PSNFRT 473C</t>
  </si>
  <si>
    <t>BOTTEGA SPARKLING GP</t>
  </si>
  <si>
    <t>BOTTEGA VALD PROS SUP DOCG</t>
  </si>
  <si>
    <t>TUMBLER &amp; ROCKS LEMON DRP MRT</t>
  </si>
  <si>
    <t>TINHORN CREEK RES MERLOT VQA</t>
  </si>
  <si>
    <t>RISATA AMARE PINOT GRIGIO DOC</t>
  </si>
  <si>
    <t>FOSCARINO SOAVE CLASSICO DOC</t>
  </si>
  <si>
    <t>CUPANO BRUNELLO DI MONTALCINO</t>
  </si>
  <si>
    <t>MORAINE PINK MOUNTAIN ROSE</t>
  </si>
  <si>
    <t>JAM TART STRAW RHU CIDER 500B</t>
  </si>
  <si>
    <t>HALOS DE JUPITER CHNEUF DUPAPE</t>
  </si>
  <si>
    <t>CHARTRON BOURGOGNE CHARD AOC</t>
  </si>
  <si>
    <t>GRAY MONK ODYSSEY CAFR VQA</t>
  </si>
  <si>
    <t>MOUTON CADET RED</t>
  </si>
  <si>
    <t>NONSUCH BLUEBERRY KOLSCH 473C</t>
  </si>
  <si>
    <t>NEW OLD FASHIONED CIDER 500B</t>
  </si>
  <si>
    <t>CRANBERRY GINGER FRUTD CID500B</t>
  </si>
  <si>
    <t>HOPPED RASP FRUITED CIDER 500B</t>
  </si>
  <si>
    <t>SULA TROPICALE ROSE SPKL</t>
  </si>
  <si>
    <t>BLACK STALLION SPIRITS INC.</t>
  </si>
  <si>
    <t>UNION PEAR APPLE CIDER 500B</t>
  </si>
  <si>
    <t>OVER A BARREL RYE BRL CID 500B</t>
  </si>
  <si>
    <t>CORDERO EXERGIA MOSCATO D'ASTI</t>
  </si>
  <si>
    <t>LICOR 43 GP</t>
  </si>
  <si>
    <t>THREE SPIRITS BRL BLND CID500B</t>
  </si>
  <si>
    <t>BUCK N FUGGLES HOP HNY CID500B</t>
  </si>
  <si>
    <t>RISATA MOSCATO D'ASTI</t>
  </si>
  <si>
    <t>FIRST BLUSH PLUM CIDER 750B</t>
  </si>
  <si>
    <t>YENNEFER GSBRY LILAC CID 750B</t>
  </si>
  <si>
    <t>THREE SPIRITS BRL BLND CID750B</t>
  </si>
  <si>
    <t>HIDDEN ROSE CIDER 750B</t>
  </si>
  <si>
    <t>DOM DES QUATRE VENTS FLEURIE</t>
  </si>
  <si>
    <t>ST REMY 140TH ANN BRANDY</t>
  </si>
  <si>
    <t>ARDBEG SM SC WH GIFT PACK</t>
  </si>
  <si>
    <t>KAPEMORT NERONE ANGLIANICO IGT</t>
  </si>
  <si>
    <t>IDI DI MARZO PASSIONALE</t>
  </si>
  <si>
    <t>LYNX SPIRITS &amp; WINE CORP</t>
  </si>
  <si>
    <t>GRAVITY WARP MICRO IPA 473C</t>
  </si>
  <si>
    <t>TRAPICHE TERROIR MALBEC</t>
  </si>
  <si>
    <t>1865 OLD VINES CAB SAUV</t>
  </si>
  <si>
    <t>REST &amp; REC JUICY APPLE CID30LK</t>
  </si>
  <si>
    <t>REST &amp; REC MANGO LIME CID 30LK</t>
  </si>
  <si>
    <t>STONEBOAT RES PINOT VQA</t>
  </si>
  <si>
    <t>ABIDING CITIZEN PNAPL CH MIX</t>
  </si>
  <si>
    <t>VERANO CLARO MEX LAGER 473C</t>
  </si>
  <si>
    <t>SUNLIT SHELL CITRUS PALE 473C</t>
  </si>
  <si>
    <t>EXHIBIT PINK BERRY LMND 473C</t>
  </si>
  <si>
    <t>GOURD INTENTIONS PUMP MRZN473C</t>
  </si>
  <si>
    <t>JOHN SLEEMAN COPPER POT WH</t>
  </si>
  <si>
    <t>LAYLOW CABERNET SAUVIGNON</t>
  </si>
  <si>
    <t>FIREBALL YULE NOG</t>
  </si>
  <si>
    <t>SWEAR JAR HOT HONEY CAN WH</t>
  </si>
  <si>
    <t>DOLE WHIIP PNAPL SFT SRVPA473C</t>
  </si>
  <si>
    <t>ABK6 VSOP SNGL EST COGNAC</t>
  </si>
  <si>
    <t>SOCIETE DU MAINE DRILHON SNC</t>
  </si>
  <si>
    <t>FOUNDERS 12 COCKTAILS OF XMAS</t>
  </si>
  <si>
    <t>LSDC BLUE RASP LIME VS 473C</t>
  </si>
  <si>
    <t>CRAFT360 BEVERAGES</t>
  </si>
  <si>
    <t>DEJADO REPOSADO TS ORG VN 473C</t>
  </si>
  <si>
    <t>LSDC PINK GIN FIZZ 4/355C</t>
  </si>
  <si>
    <t>PABST BLUE RIBBON 5.9 6/355C</t>
  </si>
  <si>
    <t>1983 ESPRESSO &amp; CREAM 250C</t>
  </si>
  <si>
    <t>JUICII SATURATION HZ DIPA 473C</t>
  </si>
  <si>
    <t>SUPER SOAKER HAZY PALE ALE473C</t>
  </si>
  <si>
    <t>CRYSTAL HEAD VODKA GOLD</t>
  </si>
  <si>
    <t>FIREBALL APPLE CANDY CANE</t>
  </si>
  <si>
    <t>BANFF CANADIAN RYE WHISKY</t>
  </si>
  <si>
    <t>DILLON'S ESPRESSO MTINI 222C</t>
  </si>
  <si>
    <t>SHEEP DOG PEANUT BUTTER LIQ</t>
  </si>
  <si>
    <t>PATRON EL ALTO REP TEQUILA</t>
  </si>
  <si>
    <t>LA POIANE AMARONE CLASSICO</t>
  </si>
  <si>
    <t>ASTRA PREMIUM LAG 12/355C</t>
  </si>
  <si>
    <t>ASTRA AMBER LAGER 12/355C</t>
  </si>
  <si>
    <t>VIB ISLANDER LAGER 473C</t>
  </si>
  <si>
    <t>MIONETTO LTD ED PARTY PK</t>
  </si>
  <si>
    <t>MAGNIFIER LITTLE PALE ALE 473C</t>
  </si>
  <si>
    <t>FIVE OF DIAMONDS PILS 15/355C</t>
  </si>
  <si>
    <t>BOLLA EXCLUSIVE PROSECCO DOC</t>
  </si>
  <si>
    <t>SAPPORO BLACK LAGER 473C</t>
  </si>
  <si>
    <t>FALORCA T-NAC RESERVA RED</t>
  </si>
  <si>
    <t>DERTHONA TIMORASSO DOC</t>
  </si>
  <si>
    <t>HAKUTSURU UMAKUCHI GENSHU</t>
  </si>
  <si>
    <t>LA GRANDE BLEUE IGP</t>
  </si>
  <si>
    <t>FONTANAFREDDA LANGHE NEBBIOLO</t>
  </si>
  <si>
    <t>LAREALE CHIANTI CLASSICO RIS</t>
  </si>
  <si>
    <t>FEDERICO SANGIOVESE SUPERIORE</t>
  </si>
  <si>
    <t>CRAFT BEERADVENT 2026 MIXED PK</t>
  </si>
  <si>
    <t>LAROCHE CHARDONNAY IGP</t>
  </si>
  <si>
    <t>LAROCHE PINOT NOIR IGP</t>
  </si>
  <si>
    <t>PELLER FAMILY VIN MOSCATO</t>
  </si>
  <si>
    <t>KURAYOSHI 12YO PURE MALT WH</t>
  </si>
  <si>
    <t>FOUNDERS BBN OLD FASH 100C</t>
  </si>
  <si>
    <t>FRANC N BLANCS MONSTER WIT473C</t>
  </si>
  <si>
    <t>JD SHORE RUM SHOTS VAR PK</t>
  </si>
  <si>
    <t>WHISTLER CHESTNUT ALE 473C</t>
  </si>
  <si>
    <t>JAMESON DIST BATCH IRISH WH</t>
  </si>
  <si>
    <t>FEVER-TREE BLD ORNG GING4/200B</t>
  </si>
  <si>
    <t>1865 DESERT VALLEY SYRAH</t>
  </si>
  <si>
    <t>BREE FRUITY RED QBA</t>
  </si>
  <si>
    <t>SASQUATCH BLACK LAGER 473C</t>
  </si>
  <si>
    <t>BREE FRUITY WHITE QBA</t>
  </si>
  <si>
    <t>BREE FRUITY ROSE QBA</t>
  </si>
  <si>
    <t>BEACH PARTY ALS LAGER 473C</t>
  </si>
  <si>
    <t>-196 VODKA SODA STRWBRY 4/355C</t>
  </si>
  <si>
    <t>BREEZER TROP ORANGE SM 4/355C</t>
  </si>
  <si>
    <t>PELEE HUMANE SOCIETY VDL CHARD</t>
  </si>
  <si>
    <t>PELEE HUMANE SOCIETY SHZ PEVE</t>
  </si>
  <si>
    <t>MANDRANOVA GRILLO SICILIA DOC</t>
  </si>
  <si>
    <t>BRUICHLADDICH 10 Y0 LADDIE SC</t>
  </si>
  <si>
    <t>ADEGA MALBEC MERLOT VQA</t>
  </si>
  <si>
    <t>GATE 22 WINERY LTD</t>
  </si>
  <si>
    <t>DONNATA NERO D'AVOLA DOC</t>
  </si>
  <si>
    <t>MOLSON DRY 10.1 LAGER 710C</t>
  </si>
  <si>
    <t>VILLADORIA ICARO BARBERA DOC</t>
  </si>
  <si>
    <t>MILLER HIGH LIFE LAGER 710C</t>
  </si>
  <si>
    <t>COMBE PILATE ESTEBAN SPKL</t>
  </si>
  <si>
    <t>PIE VI CHATEAUNEUF DU PAPE AC</t>
  </si>
  <si>
    <t>KOSMOS RED BLEND VDP</t>
  </si>
  <si>
    <t>1914 HOUSE LAGER 473C</t>
  </si>
  <si>
    <t>FARMERY VIRG CAES WORKS 473C</t>
  </si>
  <si>
    <t>VENTUS PATAGONIA WHITE BLEND</t>
  </si>
  <si>
    <t>CORLO LAMB GRASPAROSSA DOC</t>
  </si>
  <si>
    <t>FARMERY VIRG CAES DBL PKL 473C</t>
  </si>
  <si>
    <t>SPRUCE ALMIGHTY PALE ALE 473C</t>
  </si>
  <si>
    <t>CLUBTAILS SEX ON THE BEACH473C</t>
  </si>
  <si>
    <t>CLUBTAILS BAHAMA MAMA 473C</t>
  </si>
  <si>
    <t>PUMPKIN SHACK HARVEST ALE 568C</t>
  </si>
  <si>
    <t>ISLANDER FESTBIER 568C</t>
  </si>
  <si>
    <t>LONETREE APPLE PEAR CID 6/355C</t>
  </si>
  <si>
    <t>CRABBIE GOAT GNGBRD MNSHNLIQ</t>
  </si>
  <si>
    <t>CRABBIE GOAT EGG NOG MNSHNLIQ</t>
  </si>
  <si>
    <t>ORIGIN WNTR WRMR SP ALE 473C</t>
  </si>
  <si>
    <t>MATSUI MIZUNARA CASK SM WHISKY</t>
  </si>
  <si>
    <t>POLAR ICE STWBRY BLIZ VOD PET</t>
  </si>
  <si>
    <t>DEL FIN DEL MUNDO EX BRUT SPKL</t>
  </si>
  <si>
    <t>TRAVELLER BLEND NO 40 WH</t>
  </si>
  <si>
    <t>SANDHILL PINOT GRIS VQA</t>
  </si>
  <si>
    <t>DRUMSHANBO SPS TWNY PRT IR WH</t>
  </si>
  <si>
    <t>SANDHILL CHARDONNAY VQA</t>
  </si>
  <si>
    <t>CONO SUR GRAN RES CAB ORG</t>
  </si>
  <si>
    <t>PJ'S CAPPUCCINO CREAM LIQ</t>
  </si>
  <si>
    <t>PJ'S RED VELVET CREAM LIQ</t>
  </si>
  <si>
    <t>HATOZAKI FINEST BLENDED WH</t>
  </si>
  <si>
    <t>STRAWBERRY DREAMSICLE IPA 473C</t>
  </si>
  <si>
    <t>KEEN PEACH PALE ALE 473C</t>
  </si>
  <si>
    <t>KILTER VINTAGE HEFEWEIZEN 473C</t>
  </si>
  <si>
    <t>DOUBLE JUTSII HAZY IPA 473C</t>
  </si>
  <si>
    <t>ANTICICLONE RED BLEND</t>
  </si>
  <si>
    <t>DSF MOSCATEL DE SETUBAL SUP</t>
  </si>
  <si>
    <t>FRATUS FRANCIACORTA BRUT</t>
  </si>
  <si>
    <t>GRAPEFRUIT DESERT ISLAND 473C</t>
  </si>
  <si>
    <t>SUMMER BREAK WC IPA 473C</t>
  </si>
  <si>
    <t>HEAD OVER HEELS HAZY IPA 473C</t>
  </si>
  <si>
    <t>TIGHTROPE PINOT NOIR RUBIS VQA</t>
  </si>
  <si>
    <t>MORAINE MERITAGE VQA</t>
  </si>
  <si>
    <t>BLASTED CHURCH SAUV BL VQA</t>
  </si>
  <si>
    <t>BLASTED CHURCH VINEYARDS</t>
  </si>
  <si>
    <t>BLASTED CHURCH VIOGNIER VQA</t>
  </si>
  <si>
    <t>SAILORS HOME JOURNEY IRISH WH</t>
  </si>
  <si>
    <t>ANIMAS JOVEN MEZCAL ESPADIN</t>
  </si>
  <si>
    <t>THE SCOTTISH OAK AGED ALE 473C</t>
  </si>
  <si>
    <t>DISCRETIA HERBAL LIQ</t>
  </si>
  <si>
    <t>TROPICOCO COCONUT HZY IPA 473C</t>
  </si>
  <si>
    <t>AEROGRAM SMALL HAZY IPA 473C</t>
  </si>
  <si>
    <t>JURA BOURBON CSK SM SC</t>
  </si>
  <si>
    <t>BLASTED CHURCH MERLOT VQA</t>
  </si>
  <si>
    <t>WAYNE GRETZKY COCKTAIL GP</t>
  </si>
  <si>
    <t>VALKYRIE STRAWBERRY SOUR 473C</t>
  </si>
  <si>
    <t>EAGLE STRONG LAGER 8/355C</t>
  </si>
  <si>
    <t>EAGLE LAGER 8/355C</t>
  </si>
  <si>
    <t>EAGLE LIGHT LAGER 8/355C</t>
  </si>
  <si>
    <t>TINHORN CREEK MERLOT</t>
  </si>
  <si>
    <t>GRAYMONK LTD ED MERLOT</t>
  </si>
  <si>
    <t>KINMON GOLD CREST PREM SAKE</t>
  </si>
  <si>
    <t>JOAO PIRES WHITE BLEND</t>
  </si>
  <si>
    <t>ENCANTADO RED BLEND</t>
  </si>
  <si>
    <t>CANARD DUCHENE ICON BRUT CH</t>
  </si>
  <si>
    <t>FORAGER GF DARK LAGER 6/355C</t>
  </si>
  <si>
    <t>ENCANTADO WHITE BLEND</t>
  </si>
  <si>
    <t>OXUS VODKA</t>
  </si>
  <si>
    <t>QUARTER MILE AMER PALE 473C</t>
  </si>
  <si>
    <t>QUARTER MILE AMER PALE 4/473C</t>
  </si>
  <si>
    <t>PJ'S COOKIES &amp; CREAM LIQ</t>
  </si>
  <si>
    <t>I FRATI LUGANA DOC</t>
  </si>
  <si>
    <t>LIMA HAZY IPA 473C</t>
  </si>
  <si>
    <t>INCLUSION WINNIPEG LAG 473C</t>
  </si>
  <si>
    <t>WHITEBOX SQUEEZY'S MARGARITA</t>
  </si>
  <si>
    <t>WHITEBOX SPICY MARGARITA</t>
  </si>
  <si>
    <t>CRABBIE GOAT SALTDCRML MSNLIQ</t>
  </si>
  <si>
    <t>CRABBIE GOAT APPLE PIE MSNLIQ</t>
  </si>
  <si>
    <t>SUN CHASER DRY HOP LAGER 473C</t>
  </si>
  <si>
    <t>TINHORN CREEK CAB FRANC</t>
  </si>
  <si>
    <t>BIG SEXY IPA 473C</t>
  </si>
  <si>
    <t>HAZY ROY A HAZY BOY NEIPA 473C</t>
  </si>
  <si>
    <t>NORMAL HUMAN FAMILY HZ IPA473C</t>
  </si>
  <si>
    <t>WHATEVS LAGERED IPA 473C</t>
  </si>
  <si>
    <t>VAN FULL OF WEIRDOS IPA 473C</t>
  </si>
  <si>
    <t>TCB BLUEBEARY ALE 6/473 C</t>
  </si>
  <si>
    <t>BARISTA COLD BREW COFFEE LIQ</t>
  </si>
  <si>
    <t>CRANBERRY GINGER TYPHOON 473C</t>
  </si>
  <si>
    <t>PSL PUMPKIN SPC LATTE ALE 473C</t>
  </si>
  <si>
    <t>SFR JACKED CHILI LIQUEUR</t>
  </si>
  <si>
    <t>STRATFORD FOX RUN DISTILLERY INC</t>
  </si>
  <si>
    <t>WHITEBOX ESPRESSO MARTINI</t>
  </si>
  <si>
    <t>PADRE AZUL ANEJO TEQUILA</t>
  </si>
  <si>
    <t>CREAM HEROES STRBRY TEQ LIQ</t>
  </si>
  <si>
    <t>CREAM HEROES MANGO TEQ LIQ</t>
  </si>
  <si>
    <t>SFR 3 YEAR OLD WHISKY</t>
  </si>
  <si>
    <t>EAU CLAIRE PICKLE CAESAR 458C</t>
  </si>
  <si>
    <t>EAU CLAIRE DISTILLERY</t>
  </si>
  <si>
    <t>CANADIAN CLUB BLKBRY GNGR473C</t>
  </si>
  <si>
    <t>TZAFONA KIDDUSH WINE</t>
  </si>
  <si>
    <t>SUNRISE HOTEL SLTD LM MARG30LK</t>
  </si>
  <si>
    <t>SEAGRAM 13 COSMOPOLITAN 355C</t>
  </si>
  <si>
    <t>SEAGRAM 13 NEGRONI SBAG 355C</t>
  </si>
  <si>
    <t>SEAGRAM 13 LONG ISL TEA 355C</t>
  </si>
  <si>
    <t>SEAGRAM 13 SP ESPRSSO TINI355C</t>
  </si>
  <si>
    <t>SOMERSBY APPLE CIDER 12/355C</t>
  </si>
  <si>
    <t>FLATLANDER CRISP CIDER 355C</t>
  </si>
  <si>
    <t>CROSSMOUNT FARM &amp; CIDERY LTD</t>
  </si>
  <si>
    <t>FLATLANDER CIDER &amp; BLACK 355C</t>
  </si>
  <si>
    <t>FLATLANDER ROSE CIDER 355C</t>
  </si>
  <si>
    <t>PUMP HOUSE RASPBERRY ALE 473C</t>
  </si>
  <si>
    <t>PUMP HOUSE NIO 9 STARKOL 473C</t>
  </si>
  <si>
    <t>SNAKE OIL DRY HOPPED SOUR 473C</t>
  </si>
  <si>
    <t>SANTA CRISTINA SANGIOVESE IGT</t>
  </si>
  <si>
    <t>DR ZENZEN KABINETT QMP</t>
  </si>
  <si>
    <t>HOCHTALER</t>
  </si>
  <si>
    <t>EL PETIT BONHOMME ORG VERD</t>
  </si>
  <si>
    <t>HOCHTALER CASK</t>
  </si>
  <si>
    <t>PASQUA SOAVE LETTERE DOC</t>
  </si>
  <si>
    <t>JESTER SHIRAZ</t>
  </si>
  <si>
    <t>CASAMIGOS CRISTALINO TEQ</t>
  </si>
  <si>
    <t>WYNDHAM BIN 222 CHARDONNAY</t>
  </si>
  <si>
    <t>LATOUR CHARDONNAY AC</t>
  </si>
  <si>
    <t>IL VINO DEI POETI PROS BRUTDOC</t>
  </si>
  <si>
    <t>E &amp; J GALLO BRANDY</t>
  </si>
  <si>
    <t>CAVIT COLLECTION PIGR DOC</t>
  </si>
  <si>
    <t>VIVA MEXICO RETRO REPOSADO TEQ</t>
  </si>
  <si>
    <t>ENTRE LACS WHITE CASK</t>
  </si>
  <si>
    <t>EMPRESS 1908 CUCUMBER LEM GIN</t>
  </si>
  <si>
    <t>CITRA MONTE D'ABRUZZO DOC</t>
  </si>
  <si>
    <t>MARQUES DE CACERES CRIANZA DOC</t>
  </si>
  <si>
    <t>SELAKS ORIGINS SAUVIGNON BL</t>
  </si>
  <si>
    <t>THIRTY BENCH WINEMAKR RIES VQA</t>
  </si>
  <si>
    <t>DOMAINE D'OR WHITE CASK</t>
  </si>
  <si>
    <t>JACOB'S CREEK SHZ/CAB SAUV</t>
  </si>
  <si>
    <t>SCHLOSS LADERHEIM RIESLINGCASK</t>
  </si>
  <si>
    <t>TRAPICHE ALARIS CAB SAUV</t>
  </si>
  <si>
    <t>PELLER FAM RES SAUV BLANC VQA</t>
  </si>
  <si>
    <t>COPPER MOON MNLT HARV ROSE</t>
  </si>
  <si>
    <t>DOMAINE D'OR RED CASK</t>
  </si>
  <si>
    <t>CUVEE DU CENTENAIRE LIQ</t>
  </si>
  <si>
    <t>MARQUES DE CACERES ROSADA DOC</t>
  </si>
  <si>
    <t>WYNDHAM BIN 444 CAB SAUVIGNON</t>
  </si>
  <si>
    <t>GORDONS LONDON DRY GIN PET</t>
  </si>
  <si>
    <t>1800 REPOSADO TEQUILA</t>
  </si>
  <si>
    <t>NEDERBURG WINEMASTERS RES CAB</t>
  </si>
  <si>
    <t>CHULAVISTA BLANCO TEQ</t>
  </si>
  <si>
    <t>CAZADORES ANEJO TEQUILA</t>
  </si>
  <si>
    <t>WILD CHILD CABERNET SAUVIGNON</t>
  </si>
  <si>
    <t>METAXA SEVEN STAR BRANDY</t>
  </si>
  <si>
    <t>SHOT IN THE DARK CAB/SHIRAZ</t>
  </si>
  <si>
    <t>LINDEMANS BIN 45 CAB SAUV</t>
  </si>
  <si>
    <t>CHATEAU MAGNOL AC</t>
  </si>
  <si>
    <t>WINE MEN OF GOTHAM SHIRAZ</t>
  </si>
  <si>
    <t>TAYLOR FLAD TAWNY 10 YO PORT</t>
  </si>
  <si>
    <t>HENKELL TROCKEN</t>
  </si>
  <si>
    <t>OUZO 12 LIQUEUR</t>
  </si>
  <si>
    <t>SLAMABLES PINK DRINK 4/355C</t>
  </si>
  <si>
    <t>SLAMABLES BEVERAGE CORP</t>
  </si>
  <si>
    <t>CANADIAN CLUB SB CL12YR WHISKY</t>
  </si>
  <si>
    <t>GALIL MOUNTAIN VIOGNIER KOSHER</t>
  </si>
  <si>
    <t>GSM BLUE MOJITO</t>
  </si>
  <si>
    <t>CAPISTRO LIGHT WHITE CASK</t>
  </si>
  <si>
    <t>GOLDENER OKTOBER</t>
  </si>
  <si>
    <t>CARPINETO CHIANT CLASSICO DOCG</t>
  </si>
  <si>
    <t>BUSHMILLS 10YO SGL MLT IRSH WH</t>
  </si>
  <si>
    <t>BOLS ESPRESSO MARTINI</t>
  </si>
  <si>
    <t>CAPTAIN MORGAN WT LBL RUM PET</t>
  </si>
  <si>
    <t>LAPHROAIG 10 YO ISLAY SCOTCH</t>
  </si>
  <si>
    <t>PELEE ISLAND PINOT NOIR VQA</t>
  </si>
  <si>
    <t>PELEE ISLAND LATE HARV RSL VQA</t>
  </si>
  <si>
    <t>THE WOLFTRAP SYR/MOURV/VIOG</t>
  </si>
  <si>
    <t>BOLS MARGARITA AZUL</t>
  </si>
  <si>
    <t>LINDEMANS BIN 65 CHARDONNAY</t>
  </si>
  <si>
    <t>SUMAC PRIV RES GEWURZ VQA</t>
  </si>
  <si>
    <t>KIM CRAWFORD ROSE</t>
  </si>
  <si>
    <t>MONTECILLO CRIANZA DOC</t>
  </si>
  <si>
    <t>SANDEMAN FOUNDER'S RES PORT</t>
  </si>
  <si>
    <t>BOLLINGER GRAND ANNEE</t>
  </si>
  <si>
    <t>LINDEMANS BIN 50 SHIRAZ</t>
  </si>
  <si>
    <t>LIGHTHOUSE RIESLING VQA</t>
  </si>
  <si>
    <t>LIGHTHOUSE CAB FRANC VQA</t>
  </si>
  <si>
    <t>TEELING BLACKPITTS PEAT IR WH</t>
  </si>
  <si>
    <t>SOUTHERN COMFORT LIQUEUR PET</t>
  </si>
  <si>
    <t>MONKEY 47 SCHWARZ DRY GIN</t>
  </si>
  <si>
    <t>TAYLOR FLAD TAWNY 20 YO PORT</t>
  </si>
  <si>
    <t>GLEN CARLOU GRAND CLASSIQUE</t>
  </si>
  <si>
    <t>SIR WINSTON CHURCHILL CHAMP</t>
  </si>
  <si>
    <t>DOS EQUIS XX SPECIAL LAGER355B</t>
  </si>
  <si>
    <t>DONA ANTONIA PERSONAL RESERVE</t>
  </si>
  <si>
    <t>POTTER'S SPECIAL OLD WHISKYPET</t>
  </si>
  <si>
    <t>HENKELL TROCKEN MAG</t>
  </si>
  <si>
    <t>SOMERSBY APPLE CID 25LK</t>
  </si>
  <si>
    <t>TAYLOR FLADGATE CHIP WHITE</t>
  </si>
  <si>
    <t>COPPER MOON MALBEC</t>
  </si>
  <si>
    <t>SANCERRE BLANC AOP</t>
  </si>
  <si>
    <t>PELLER FAMILY VIN CAB SAUV</t>
  </si>
  <si>
    <t>GEHRINGER CLASSIC RIESLING VQA</t>
  </si>
  <si>
    <t>MAGGIO PETITE SIRAH</t>
  </si>
  <si>
    <t>POUSADA RUBY PORT</t>
  </si>
  <si>
    <t>MORNING FOG CHARDONNAY</t>
  </si>
  <si>
    <t>LINDEMANS BIN 95 SAUVIGNON BL</t>
  </si>
  <si>
    <t>CREME DE CASSIS BLACK CURR LIQ</t>
  </si>
  <si>
    <t>HENKELL ROSE PICCOLO 3/200</t>
  </si>
  <si>
    <t>CORONA EXTRA BEER 330B</t>
  </si>
  <si>
    <t>CITRA TREBBIANO D'ABRUZZO DOC</t>
  </si>
  <si>
    <t>GATO NEGRO CABERNET SAUVIGNON</t>
  </si>
  <si>
    <t>HOCHTALER DRY CASK</t>
  </si>
  <si>
    <t>WYNDHAM BIN 555 SHIRAZ</t>
  </si>
  <si>
    <t>ROCKABERRY 2L PET</t>
  </si>
  <si>
    <t>GRAHAM'S LBV PORT</t>
  </si>
  <si>
    <t>RUFFINO PROSECCO DOC</t>
  </si>
  <si>
    <t>FABULOUS ANT PINOT NOIR</t>
  </si>
  <si>
    <t>CONFEDERATION OAK RES WHISKY</t>
  </si>
  <si>
    <t>POL ROGER CUVEE DE RES BRUT NV</t>
  </si>
  <si>
    <t>COPPER MOON MERLOT</t>
  </si>
  <si>
    <t>PETER LEHMANN LAYERS RED</t>
  </si>
  <si>
    <t>BERONIA GRAN RESERVA</t>
  </si>
  <si>
    <t>GLAYVA SCOTCH LIQUEUR</t>
  </si>
  <si>
    <t>POTTER'S VODKA PET</t>
  </si>
  <si>
    <t>HIGHLAND PARK VKGHNR 12YO SMSC</t>
  </si>
  <si>
    <t>DELUXE 10 YR OLD WHISKY ADD ON</t>
  </si>
  <si>
    <t>LAGAVULIN 16 YO ISLAY SCOTCH</t>
  </si>
  <si>
    <t>SLEEMAN ORIGINAL LAGER15/355C</t>
  </si>
  <si>
    <t>L'AMBIANCE RED CASK</t>
  </si>
  <si>
    <t>L'AMBIANCE WHITE CASK</t>
  </si>
  <si>
    <t>KOURTAKIS MAVRO OF PATRAS AOC</t>
  </si>
  <si>
    <t>D. KOURTAKIS S.A.</t>
  </si>
  <si>
    <t>WALKERS SPECIAL OLD WHISKY PET</t>
  </si>
  <si>
    <t>UNDERBERG HERB DIGEST LIQUEUR</t>
  </si>
  <si>
    <t>MARQUES DE RISCAL RED RES</t>
  </si>
  <si>
    <t>HARVEY'S BRISTOL CREAM SHERRY</t>
  </si>
  <si>
    <t>MISSION RIDGE WHITE CASK</t>
  </si>
  <si>
    <t>MISSION RIDGE PREMIUM RED CASK</t>
  </si>
  <si>
    <t>BERONIA RESERVA DOC</t>
  </si>
  <si>
    <t>120 CABERNET SAUVIGNON</t>
  </si>
  <si>
    <t>LINDEMANS BIN 85 PINOT GRIGIO</t>
  </si>
  <si>
    <t>TRIUS SAUVIGNON BLANC VQA</t>
  </si>
  <si>
    <t>ICEBOX LONG ISL ICD T PET</t>
  </si>
  <si>
    <t>GALLO FAM VNYD CAB SAUVIGNON</t>
  </si>
  <si>
    <t>SAPPORO PREMIUM BEER 500C</t>
  </si>
  <si>
    <t>WB YELLOW LABEL CHARDONNAY</t>
  </si>
  <si>
    <t>SANDEMAN V2000 PORT</t>
  </si>
  <si>
    <t>GR CORONAS CAB RES DO</t>
  </si>
  <si>
    <t>PELLIGRINO MAR SUP GARI DOLCE</t>
  </si>
  <si>
    <t>STE MICHELLE CAB SAUVIGNON</t>
  </si>
  <si>
    <t>CAVE SPRING NIAG RIES VQA</t>
  </si>
  <si>
    <t>MAGNUM CONSULTANTS LTD.</t>
  </si>
  <si>
    <t>CARMEN PREMIER CHARDONNAY</t>
  </si>
  <si>
    <t>JERMANN CHARD IGT</t>
  </si>
  <si>
    <t>DALWHINNIE 15 YO HLND SCOTCH</t>
  </si>
  <si>
    <t>SAWMILL CREEK BAR SEL SAUV BL</t>
  </si>
  <si>
    <t>TIO PEPE EX DRY PALO FINO SHY</t>
  </si>
  <si>
    <t>OBAN 14 YO HIGHLAND SCOTCH</t>
  </si>
  <si>
    <t>COPPER MOON CHARDONNAY</t>
  </si>
  <si>
    <t>SAWMILL CREEK CHARDONNAY</t>
  </si>
  <si>
    <t>TALISKER 10 YO ISLE OF SKYE SC</t>
  </si>
  <si>
    <t>GRAY MONK PINOT NOIR VQA</t>
  </si>
  <si>
    <t>WB YELLOW LABEL CAB SAUVIGNON</t>
  </si>
  <si>
    <t>CAWARRA SHIRAZ/CABERNET</t>
  </si>
  <si>
    <t>GLENFIDDICH SPEC RES 12 YO</t>
  </si>
  <si>
    <t>LUKSUSOWA POTATO VODKA</t>
  </si>
  <si>
    <t>DUBOEUF BEAUJOLAIS VILLAGES AC</t>
  </si>
  <si>
    <t>ICEBOX LONG ISL ICD T LIQ</t>
  </si>
  <si>
    <t>TOCORNAL CABERNET/MERLOT</t>
  </si>
  <si>
    <t>ABSOLUT CITRON VODKA</t>
  </si>
  <si>
    <t>J LOHR RIVERSTONE CHARDONNAY</t>
  </si>
  <si>
    <t>E GUIGAL COTES DU RHONE ROUGE</t>
  </si>
  <si>
    <t>INNISKILLIN VAR SER PINO VQA</t>
  </si>
  <si>
    <t>NIERSTEINER SPATLESE QMP</t>
  </si>
  <si>
    <t>PACIFICO BEER 355B</t>
  </si>
  <si>
    <t>ERRAZURIZ CABERNET SAUVIGNON</t>
  </si>
  <si>
    <t>LA VIEILLE FERME ROUGE AC</t>
  </si>
  <si>
    <t>CHATEAU PEY LA TOUR AC</t>
  </si>
  <si>
    <t>TENNENT'S EXPORT LAG 500C</t>
  </si>
  <si>
    <t>PELHAM PAINTED WAGON PINO VQA</t>
  </si>
  <si>
    <t>CASTILLO DE ALMANSA RESERVA DO</t>
  </si>
  <si>
    <t>HENRY OF PELHAM BACO NOIR VQA</t>
  </si>
  <si>
    <t>LOUIS LATOUR PINOT NOIR AC</t>
  </si>
  <si>
    <t>MARGARITA PREMIX LIQUEUR PET</t>
  </si>
  <si>
    <t>BIN 27 FINE RESERVE PORT</t>
  </si>
  <si>
    <t>120 SAUVIGNON BLANC</t>
  </si>
  <si>
    <t>SANTA CAROLINA CAB SAUV RES</t>
  </si>
  <si>
    <t>CAMPARI APERITIVO LIQUEUR</t>
  </si>
  <si>
    <t>DOM PERIGNON BRUT CHAMP</t>
  </si>
  <si>
    <t>BLANDY'S DUKE CLARENCE MADEIRA</t>
  </si>
  <si>
    <t>Madeira</t>
  </si>
  <si>
    <t>PIMM'S NUMBER 1 CUP LIQUEUR</t>
  </si>
  <si>
    <t>ERRAZURIZ CHARDONNAY</t>
  </si>
  <si>
    <t>FRONTERA SAUVIGNON BLANC</t>
  </si>
  <si>
    <t>PENFOLDS SHIRAZ/CAB SAUV</t>
  </si>
  <si>
    <t>MASI BONACOSTA VALP CL DOC</t>
  </si>
  <si>
    <t>FRONTERA CABERNET SAUVIGNON</t>
  </si>
  <si>
    <t>CAVE SPRING RIESLING EST VQA</t>
  </si>
  <si>
    <t>VECCHIA ROMAGNA BRANDY</t>
  </si>
  <si>
    <t>ERRAZURIZ MAX CAB SAUV</t>
  </si>
  <si>
    <t>PSP MICHEL RIES KAB QMP</t>
  </si>
  <si>
    <t>BERNARDINE CHNEUF DU PAPE AC</t>
  </si>
  <si>
    <t>OLD KRUPNIK POLISH HONEY LIQ</t>
  </si>
  <si>
    <t>TSINGTAO BEER 330B</t>
  </si>
  <si>
    <t>QINGHUA INTERNATIONAL TRADE</t>
  </si>
  <si>
    <t>LUCCARELLI NEGROAMARO</t>
  </si>
  <si>
    <t>SLIVOVITZ OLD PLUM BRANDY</t>
  </si>
  <si>
    <t>CULIN IMPORTERS</t>
  </si>
  <si>
    <t>PERRIERE BLANC FUME DE POUILLY</t>
  </si>
  <si>
    <t>LA VIEILLE FERME BLANC AC</t>
  </si>
  <si>
    <t>FRESITA</t>
  </si>
  <si>
    <t>MARQUES DE CACERES RES DOC</t>
  </si>
  <si>
    <t>SOUTH HILLS CABERNET SAUVIGNON</t>
  </si>
  <si>
    <t>ROSEMOUNT DIAMOND EST BTL SHZ</t>
  </si>
  <si>
    <t>CASTELGIOCONDO BRUN MONT DOCG</t>
  </si>
  <si>
    <t>TRIUS RED VQA</t>
  </si>
  <si>
    <t>CLOUDY BAY SAUVIGNON BLANC</t>
  </si>
  <si>
    <t>MILLER GENUINE DRAFT 18/355B</t>
  </si>
  <si>
    <t>CARPINETO CHIAN CLASS RIS DOCG</t>
  </si>
  <si>
    <t>GROWERS PEACH CIDER 2L PET</t>
  </si>
  <si>
    <t>MUMM CORDON ROUGE BRUT</t>
  </si>
  <si>
    <t>QUAILS GATE DRY RIESLING VQA</t>
  </si>
  <si>
    <t>PHILLIPS VODKA PET</t>
  </si>
  <si>
    <t>WB RED LABEL SHIRAZ/CAB SAUV</t>
  </si>
  <si>
    <t>MEZZACORONA PINOT GRIGIO IGT</t>
  </si>
  <si>
    <t>STERLING CABERNET SAUVIGNON</t>
  </si>
  <si>
    <t>GROWERS RASP CIDER 2L PET</t>
  </si>
  <si>
    <t>OYSTER BAY SAUVIGNON BLANC</t>
  </si>
  <si>
    <t>MASI COSTASERA AMARONE DOCG</t>
  </si>
  <si>
    <t>MARK WEST PINOT NOIR</t>
  </si>
  <si>
    <t>CROWN ROYAL RESERVE WHISKY</t>
  </si>
  <si>
    <t>GRAY MONK GEWURZTRAMINER VQA</t>
  </si>
  <si>
    <t>GRAY MONK RIESLING VQA</t>
  </si>
  <si>
    <t>LATITUDE 50 WHITE</t>
  </si>
  <si>
    <t>MONTES ALPHA CAB SAUVIGNON</t>
  </si>
  <si>
    <t>INNISKILLIN MERLOT VQA</t>
  </si>
  <si>
    <t>SAMBUCA LIQUEUR</t>
  </si>
  <si>
    <t>LUC BELAIRE RARE ROSE SPKL</t>
  </si>
  <si>
    <t>WRAY &amp; NEPHEW OVERPROOF WT RUM</t>
  </si>
  <si>
    <t>OYSTER BAY CHARDONNAY</t>
  </si>
  <si>
    <t>J T PROP SEL CHARDONNAY</t>
  </si>
  <si>
    <t>J T PROP SEL CAB SAUV</t>
  </si>
  <si>
    <t>CATHEDRAL CELLAR CHARD</t>
  </si>
  <si>
    <t>CATHEDRAL CELLAR CAB SAUV</t>
  </si>
  <si>
    <t>CROWN ROYAL DELUXE WK ADD ON</t>
  </si>
  <si>
    <t>LUXARDO SAMBUCA PASS NERA LIQ</t>
  </si>
  <si>
    <t>BLACK TOWER RIVANER QBA</t>
  </si>
  <si>
    <t>MARQUES DE CONCHA CAB</t>
  </si>
  <si>
    <t>SEVEN DEADLY ZINS</t>
  </si>
  <si>
    <t>GRAN RESERVA TEMPRANILLO DOC</t>
  </si>
  <si>
    <t>HEINEKEN LAGER 500C</t>
  </si>
  <si>
    <t>TRAPICHE ALARIS MALBEC</t>
  </si>
  <si>
    <t>LUXARDO AMARETTO DI SAS LIQ</t>
  </si>
  <si>
    <t>JOHNNY Q SHIRAZ/VIOGNIER</t>
  </si>
  <si>
    <t>CASTILLO LOGRONO CRIANZA</t>
  </si>
  <si>
    <t>SAWMILL CREEK MERLOT</t>
  </si>
  <si>
    <t>TWO OCEANS SAUVIGNON BLANC</t>
  </si>
  <si>
    <t>TWO OCEANS CAB SAUV/MERLOT</t>
  </si>
  <si>
    <t>BANFI BELL'AGIO CHIANTI DOCG</t>
  </si>
  <si>
    <t>ALBERTA PURE VODKA ADD ON</t>
  </si>
  <si>
    <t>CONO SUR BICICLETA RES PINO</t>
  </si>
  <si>
    <t>LOUIS JADOT PINOT NOIR AC</t>
  </si>
  <si>
    <t>CANADIAN CLUB WHISKY ADD ON</t>
  </si>
  <si>
    <t>POLAR ICE VODKA ADD ON</t>
  </si>
  <si>
    <t>AMARULA CREAM LIQUOR</t>
  </si>
  <si>
    <t>BONTERRA CAB SAUVIGNON ORGANIC</t>
  </si>
  <si>
    <t>GRAY MONK MERLOT VQA</t>
  </si>
  <si>
    <t>GOLDSCHLAGER CINN SCHNAPPS LIQ</t>
  </si>
  <si>
    <t>TRAPICHE RESERVE MALBEC</t>
  </si>
  <si>
    <t>TRAPICHE RESERVE CHARDONNAY</t>
  </si>
  <si>
    <t>GROWERS ORCH BRY CIDER 2L PET</t>
  </si>
  <si>
    <t>CAPTAIN MORGAN WT RUM ADD ON</t>
  </si>
  <si>
    <t>CANADIAN 83 WHISKY ADD ON</t>
  </si>
  <si>
    <t>CANADIAN 83 WHISKY W/ADD ON</t>
  </si>
  <si>
    <t>POMMERY BRUT ROYAL CHAMPAGNE</t>
  </si>
  <si>
    <t>SEAGRAMS V O WHISKY ADD ON</t>
  </si>
  <si>
    <t>BERINGER CHARDONNAY</t>
  </si>
  <si>
    <t>CROWN ROYAL DELUXE ADD ON</t>
  </si>
  <si>
    <t>CAPTAIN MORGAN DARK RUM ADD ON</t>
  </si>
  <si>
    <t>E GUIGAL CHNEUF DU PAPE</t>
  </si>
  <si>
    <t>CAGIOLO MONTEPULCIANO RIS</t>
  </si>
  <si>
    <t>SMIRNOFF RED LAB #21 VOD ADDON</t>
  </si>
  <si>
    <t>SORTILEGE MAPLE CREME LIQ</t>
  </si>
  <si>
    <t>KNIGHTS VALLEY CAB SAUV</t>
  </si>
  <si>
    <t>ROCCA MACIE MOONLITE CHARD</t>
  </si>
  <si>
    <t>BACARDI GOLD WITH ADD ON</t>
  </si>
  <si>
    <t>SAWMILL CREEK CHARDONNAY CASK</t>
  </si>
  <si>
    <t>ANCNOC 12YO S M HIGHLAND SC</t>
  </si>
  <si>
    <t>FARNITO CABERNET SAUVIGNON IGT</t>
  </si>
  <si>
    <t>RAVENSWOOD VINTNERS BLEND ZIN</t>
  </si>
  <si>
    <t>CH COLOMBIER COURTEILLAC</t>
  </si>
  <si>
    <t>PELLER FAMILY VIN SHIRAZ CASK</t>
  </si>
  <si>
    <t>PELLER FAMILY VIN PIGR CASK</t>
  </si>
  <si>
    <t>PERRIN COTES DU RHONE RES RED</t>
  </si>
  <si>
    <t>CLASE AZUL REPOSADO TEQ</t>
  </si>
  <si>
    <t>PINE RIDGE CHENIN BL/VIOG</t>
  </si>
  <si>
    <t>BOLS TRIPLE SEC LIQ</t>
  </si>
  <si>
    <t>LA CREMA PINOT NOIR</t>
  </si>
  <si>
    <t>LA CREMA SONOMA CST CHARD</t>
  </si>
  <si>
    <t>GOSLING BLACK SEAL DARK RUM</t>
  </si>
  <si>
    <t>FRANZIA WT ZIN WINE TAP CASK</t>
  </si>
  <si>
    <t>CHARTRON POUILLY FUISSE AOC</t>
  </si>
  <si>
    <t>THE SHOW CABERNET</t>
  </si>
  <si>
    <t>ANNA SPINATO PROSECCO ORGANIC</t>
  </si>
  <si>
    <t>CONO SUR BICICLETA RES CASA</t>
  </si>
  <si>
    <t>TOCORNAL CHARDONNAY</t>
  </si>
  <si>
    <t>QUAILS GATE CHARDONNAY VQA</t>
  </si>
  <si>
    <t>MIONETTO IL PROSECCO DOC</t>
  </si>
  <si>
    <t>OKANAGAN ORCH PEACH 2LPET</t>
  </si>
  <si>
    <t>J T PROP SEL MERLOT</t>
  </si>
  <si>
    <t>LONDON DRY GIN W/ADDON</t>
  </si>
  <si>
    <t>BOLLINGER SPECIAL CUVEE BRUT</t>
  </si>
  <si>
    <t>PELLER FAMILY VIN PIGR 16LCSK</t>
  </si>
  <si>
    <t>CENTENNIAL RYE WHISKY</t>
  </si>
  <si>
    <t>BALVENIE 12YO DBL WOOD SG MALT</t>
  </si>
  <si>
    <t>PILSNER URQUELL 330B</t>
  </si>
  <si>
    <t>QUAILS GATE CHENIN BLANC VQA</t>
  </si>
  <si>
    <t>JAM JAR SWEET SHIRAZ</t>
  </si>
  <si>
    <t>BITBURGER PREM DRAFT PILS 500C</t>
  </si>
  <si>
    <t>WB YELLOW LABEL CAB SAUV</t>
  </si>
  <si>
    <t>FRONTERA MERLOT</t>
  </si>
  <si>
    <t>CAPT MORGAN SPCD RUM PET ADDON</t>
  </si>
  <si>
    <t>HENRY OF PELHAM ROSE VQA</t>
  </si>
  <si>
    <t>E &amp; J GALLO VSOP BRANDY</t>
  </si>
  <si>
    <t>OKAN EXT CRISP APPLE CID 2LPET</t>
  </si>
  <si>
    <t>BACARDI LIMON RUM</t>
  </si>
  <si>
    <t>CH HAUT BRION GRAND VIN</t>
  </si>
  <si>
    <t>TWIST LP</t>
  </si>
  <si>
    <t>CH LATOUR GRAND VIN</t>
  </si>
  <si>
    <t>CH MISSION HAUT BRION BL CRU</t>
  </si>
  <si>
    <t>J T PROP SEL SAUVIGNON BLANC</t>
  </si>
  <si>
    <t>GROLSCH PREMIUM LAGER 330B</t>
  </si>
  <si>
    <t>INDIAN WELLS MERLOT</t>
  </si>
  <si>
    <t>QUAILS GATE QUEUE 2022 VQA</t>
  </si>
  <si>
    <t>ANTANO RESERVA DOCA</t>
  </si>
  <si>
    <t>CHARLES WETMORE RES CAB SAUV</t>
  </si>
  <si>
    <t>MICHAEL DAVID PETITE PETIT</t>
  </si>
  <si>
    <t>SOL CERVEZA BEER 330B</t>
  </si>
  <si>
    <t>CHATEAU ST JEAN CHARDONNAY</t>
  </si>
  <si>
    <t>WG NO 99 BACO NOIR VQA</t>
  </si>
  <si>
    <t>CASILLERO DEL DIABLO MERLOT</t>
  </si>
  <si>
    <t>CATENA HIGH MOUNTAIN CAB</t>
  </si>
  <si>
    <t>CATENA HIGH MOUNTAIN CHARD</t>
  </si>
  <si>
    <t>HENRY OF PELHAM SAUV BL VQA</t>
  </si>
  <si>
    <t>HENRY OF PELHAM RSL ICE VQA</t>
  </si>
  <si>
    <t>SAWMILL CREEK BAR SEL RED CASK</t>
  </si>
  <si>
    <t>SAWMILL CREEK BAR SEL WT CASK</t>
  </si>
  <si>
    <t>PELEE ISLAND CAB FRANC VQA</t>
  </si>
  <si>
    <t>TORRES CELESTE RESERVA</t>
  </si>
  <si>
    <t>PELLER FAMILY VIN WHITE CASK</t>
  </si>
  <si>
    <t>PELLER FAMILY VIN RED CASK</t>
  </si>
  <si>
    <t>LAMBS CLASSIC WHITE RUM ADD ON</t>
  </si>
  <si>
    <t>LAMBS PALMBREEZE AMB RUM ADDON</t>
  </si>
  <si>
    <t>WALNUT BROWN SHERRY</t>
  </si>
  <si>
    <t>BELVEDERE ORGANIC VODKA</t>
  </si>
  <si>
    <t>DUNAVAR COLLECTION PINOT GRIGI</t>
  </si>
  <si>
    <t>CARMEN GRAN RES CARMENERE</t>
  </si>
  <si>
    <t>LA PLAYA SAUVIGNON BLANC</t>
  </si>
  <si>
    <t>PASQUA DI PUGLIA SANG IGT</t>
  </si>
  <si>
    <t>CHATEAU PEY LA TOUR RES SUP AC</t>
  </si>
  <si>
    <t>GLENGOYNE 10YR HIGHLAND SCOTCH</t>
  </si>
  <si>
    <t>GEORGIAN BAY GIN SMASH 473C</t>
  </si>
  <si>
    <t>OLD TOMS EGG NOG LIQUOR</t>
  </si>
  <si>
    <t>HERRADURA REPOSADO TEQUILA</t>
  </si>
  <si>
    <t>HOEGAARDEN WITBIER 330B</t>
  </si>
  <si>
    <t>MOET &amp; CHANDON IMP BRUT CHAMP</t>
  </si>
  <si>
    <t>SMIRNOFF ICE LT RASP &amp; 4/355C</t>
  </si>
  <si>
    <t>BANROCK STATION CHARD UNWOOD</t>
  </si>
  <si>
    <t>LINDEMANS BIN 40 MERLOT</t>
  </si>
  <si>
    <t>LUXARDO ESPRESSO LIQUEUR</t>
  </si>
  <si>
    <t>LIMON RUM WITH ADD ON</t>
  </si>
  <si>
    <t>BERONIA CRIANZA</t>
  </si>
  <si>
    <t>EL JIMADOR BLANCO TEQUILA</t>
  </si>
  <si>
    <t>CULMINA HYPOTHESIS VQA</t>
  </si>
  <si>
    <t>FRONTERA CHARDONNAY</t>
  </si>
  <si>
    <t>ALAMOS CABERNET SAUVIGNON</t>
  </si>
  <si>
    <t>ALAMOS MALBEC</t>
  </si>
  <si>
    <t>ALAMOS CHARDONNAY</t>
  </si>
  <si>
    <t>HAKUTSURU DRAFT SAKE</t>
  </si>
  <si>
    <t>DUCHESSE DE BOURGOGNE 330B</t>
  </si>
  <si>
    <t>GIBSONS FINE VENERABLE 18YO WH</t>
  </si>
  <si>
    <t>COMBE AUX JACQUES AC</t>
  </si>
  <si>
    <t>POLAR ICE VODKA PET</t>
  </si>
  <si>
    <t>MERRYS WHT CHOC IR CREAM LIQ</t>
  </si>
  <si>
    <t>CATENA HIGH MOUNTAIN MALBEC</t>
  </si>
  <si>
    <t>NOE PEDRO XIMENEZ RARE OLD SHY</t>
  </si>
  <si>
    <t>DOM CHAMPALOU VOUVRAY SEC AOC</t>
  </si>
  <si>
    <t>CLOS LA COUTALE AC</t>
  </si>
  <si>
    <t>FOLONARI VALP CL SUP RIP DOC</t>
  </si>
  <si>
    <t>MAGNOTTA VIDAL ICEWINE VQA</t>
  </si>
  <si>
    <t>C HEIDSIECK BRUT RES CHAMP</t>
  </si>
  <si>
    <t>LEFFE BLONDE STRONG BEER 330 B</t>
  </si>
  <si>
    <t>STELLA ARTOIS 330B</t>
  </si>
  <si>
    <t>BACARDI LIMON ADD ON</t>
  </si>
  <si>
    <t>CHATEAU DES JACQUES AC</t>
  </si>
  <si>
    <t>SAWMILL CREEK MERLOT CASK</t>
  </si>
  <si>
    <t>BACARDI 8 AMBER RUM</t>
  </si>
  <si>
    <t>EMMOLO MERLOT</t>
  </si>
  <si>
    <t>LES ROMAINS SANCERRE AC</t>
  </si>
  <si>
    <t>HART &amp; SON ORIGINAL 1804 RUM</t>
  </si>
  <si>
    <t>CASAL DI SERRA VERDICCHIO DOC</t>
  </si>
  <si>
    <t>EYZAGUIRRE CAB SAUVIGNON</t>
  </si>
  <si>
    <t>HIGHLAND PARK 18 YO ORKNEY SC</t>
  </si>
  <si>
    <t>BEND IN THE RIVER RIESLING QBA</t>
  </si>
  <si>
    <t>GRAY MONK UNWD CHARDONNAY VQA</t>
  </si>
  <si>
    <t>WB BLACK LABEL CABERNET/SHIRAZ</t>
  </si>
  <si>
    <t>LAGAVULIN DIST EDITION SCOTCH</t>
  </si>
  <si>
    <t>TALISKER DISTILLERS EDITION SC</t>
  </si>
  <si>
    <t>BOWMORE 15 YO ISLAY SM SCOTCH</t>
  </si>
  <si>
    <t>HENRY OF PELHAM CAB/MERL VQA</t>
  </si>
  <si>
    <t>CAPTAIN MORGAN SPICED RUMADDON</t>
  </si>
  <si>
    <t>WB YELLOW LABEL SHIRAZ</t>
  </si>
  <si>
    <t>GALLO FAMILY VINEYARD MERLOT</t>
  </si>
  <si>
    <t>JOHNNY Q CAB SAUVIGNON</t>
  </si>
  <si>
    <t>COPPER MOON SAUVIGNON BLANC</t>
  </si>
  <si>
    <t>GP ROSSO IGT</t>
  </si>
  <si>
    <t>MOET &amp; CHANDON NECTAR IMP CHAM</t>
  </si>
  <si>
    <t>CORONA EXTRA BEER 12/330B</t>
  </si>
  <si>
    <t>BOMBAY SAPPHIRE GIN ADD ON</t>
  </si>
  <si>
    <t>BOMBAY SAPPHIRE DRY GIN ADDON</t>
  </si>
  <si>
    <t>DOM DU SALVARD CHEVERNY BLANC</t>
  </si>
  <si>
    <t>HEINEKEN DRAUGHT 5L K</t>
  </si>
  <si>
    <t>APPLETON SP JAMAICA RUM ADD ON</t>
  </si>
  <si>
    <t>DIPLOMATICO MANTUANO RUM</t>
  </si>
  <si>
    <t>TINHORN CREEK GEWURZ VQA</t>
  </si>
  <si>
    <t>TINHORN CREEK PINOT GRIS VQA</t>
  </si>
  <si>
    <t>TINHORN CREEK CAB FRANC VQA</t>
  </si>
  <si>
    <t>TINHORN CREEK MERLOT VQA</t>
  </si>
  <si>
    <t>HEINEKEN LAGER 12/330B</t>
  </si>
  <si>
    <t>MASI MODELLO MERLOT</t>
  </si>
  <si>
    <t>FOUNDERS EST CAB SAUVIGNON</t>
  </si>
  <si>
    <t>GATO NEGRO ROSE</t>
  </si>
  <si>
    <t>LES DAUPHINS RESERVE</t>
  </si>
  <si>
    <t>TRALCETTO PINOT GRIGIO IGT</t>
  </si>
  <si>
    <t>WB YELLOW LABEL MERLOT</t>
  </si>
  <si>
    <t>AVANTGARDE RIESLING QBA</t>
  </si>
  <si>
    <t>TAYLOR FLAD TAWNY 30 YO PORT</t>
  </si>
  <si>
    <t>JAM JAR SWEET WHITE</t>
  </si>
  <si>
    <t>J T RESERVE MERLOT VQA</t>
  </si>
  <si>
    <t>J T RESERVE CABERNET SAUV VQA</t>
  </si>
  <si>
    <t>MHFE RES CHARDONNAY VQA</t>
  </si>
  <si>
    <t>CASTIGLIONI CHIANTI DOCG</t>
  </si>
  <si>
    <t>COLT 45 710C</t>
  </si>
  <si>
    <t>NIKKA FROM THE BARREL WHISKY</t>
  </si>
  <si>
    <t>J LOHR LOS OSOS MERLOT</t>
  </si>
  <si>
    <t>CORONA EXTRA BEER 710B</t>
  </si>
  <si>
    <t>INNISKILLIN VID ICE NIAG VQA</t>
  </si>
  <si>
    <t>MILLER GENUINE DRAFT 12/355B</t>
  </si>
  <si>
    <t>GUINNESS DRAUGHT 8/440C</t>
  </si>
  <si>
    <t>ST REMY XO NAPOLEON BRANDY</t>
  </si>
  <si>
    <t>PONCHO CRIOLLO MALBEC</t>
  </si>
  <si>
    <t>INNISKILLIN VID ICE OKAN VQA</t>
  </si>
  <si>
    <t>SEGURA VIUDAS RES HEREDAD BRUT</t>
  </si>
  <si>
    <t>KITTLING RIDGE ICEWINE/BRANDY</t>
  </si>
  <si>
    <t>INNISKILLIN VIDAL ICEWINE VQA</t>
  </si>
  <si>
    <t>ARDBEG 10YO ISLAY SGLE MALT SC</t>
  </si>
  <si>
    <t>TERRUNYO VYND SEL CARMENERE</t>
  </si>
  <si>
    <t>VEUVE CLICQUOT BRUT NV CHAMP</t>
  </si>
  <si>
    <t>OLD SPECKLED HEN ENGL ALE 500C</t>
  </si>
  <si>
    <t>MASI MODELLO PINOT GRIGIO</t>
  </si>
  <si>
    <t>OTIMA TAWNY 10 YO PORT</t>
  </si>
  <si>
    <t>SMIRNOFF RASPBERRY VODKA</t>
  </si>
  <si>
    <t>CONO SUR BICICLETA RES VIOG</t>
  </si>
  <si>
    <t>TOMMASI RIP VALPOL CL SUP DOC</t>
  </si>
  <si>
    <t>WILLIAM FEVRE PETIT CHABLIS AC</t>
  </si>
  <si>
    <t>ABSENTE ABSINTHE LIQUEUR</t>
  </si>
  <si>
    <t>GALIL MOUNTAIN ROSE KOSHER</t>
  </si>
  <si>
    <t>ASAHI SUPER DRY LAG 500C</t>
  </si>
  <si>
    <t>PL PORTRAIT SHIRAZ</t>
  </si>
  <si>
    <t>GREY GOOSE L'ORANGE VODKA</t>
  </si>
  <si>
    <t>SANDHILL MERLOT VQA</t>
  </si>
  <si>
    <t>CASILLERO DEL DIABLO SABL</t>
  </si>
  <si>
    <t>MARQUES DE CACERES GAUDIUM</t>
  </si>
  <si>
    <t>BOTTEGA PETALO MOSCATO</t>
  </si>
  <si>
    <t>VEUVE CLICQUOT DEMI SEC CHAMP</t>
  </si>
  <si>
    <t>CHIVAS REGAL 18 YO SCOTCH</t>
  </si>
  <si>
    <t>DR ZENZEN GEWURZ QBA</t>
  </si>
  <si>
    <t>REMY MARTIN XO EXCELL COGNAC</t>
  </si>
  <si>
    <t>POPLAR GROVE C SM VQA</t>
  </si>
  <si>
    <t>QUAILS GATE PINOT NOIR VQA</t>
  </si>
  <si>
    <t>TRIUS MERLOT VQA</t>
  </si>
  <si>
    <t>LATITUDE FIFTY RED VQA</t>
  </si>
  <si>
    <t>CZECHVAR ORIGINAL LAGER 500B</t>
  </si>
  <si>
    <t>BAVARIA 8.6 ORIG LAGER 500C</t>
  </si>
  <si>
    <t>BAROSSA VALLEY EST SHIRAZ</t>
  </si>
  <si>
    <t>NUMBER TEN GIN</t>
  </si>
  <si>
    <t>MONTENEGRO AMARO LIQUEUR</t>
  </si>
  <si>
    <t>MONTES CAB SAUVIGNON/CARMENERE</t>
  </si>
  <si>
    <t>HORIN JUNMAI DAIGINJO</t>
  </si>
  <si>
    <t>GLENFIDDICH SPECIAL RES 12 YO</t>
  </si>
  <si>
    <t>RAINIER BEER 15/355C</t>
  </si>
  <si>
    <t>OLD MILWAUKEE 15/355C</t>
  </si>
  <si>
    <t>SMIRNOFF VANILLA VODKA</t>
  </si>
  <si>
    <t>PETER LEHMANN MENTOR</t>
  </si>
  <si>
    <t>RUFFINO MODUS IGT</t>
  </si>
  <si>
    <t>CAVIT COL PINOT NOIR IGT</t>
  </si>
  <si>
    <t>STELLA ARTOIS 12/330B</t>
  </si>
  <si>
    <t>PELLER FAMILY VIN MERLOT CASK</t>
  </si>
  <si>
    <t>PELLER FAMILY VIN CAB/MERL</t>
  </si>
  <si>
    <t>PELLER FAMILY VIN CAB/MER CASK</t>
  </si>
  <si>
    <t>CORONA LIGHT BEER 330B</t>
  </si>
  <si>
    <t>CLOS DE LOS SIETE</t>
  </si>
  <si>
    <t>BANROCK STATION SHIRAZ ADD ON</t>
  </si>
  <si>
    <t>SHERIDAN'S ORIGINAL COFFEE LIQ</t>
  </si>
  <si>
    <t>YELLOW TAIL CHARDONNAY</t>
  </si>
  <si>
    <t>JOHNNIE WALKER COLL GIFT PACK</t>
  </si>
  <si>
    <t>TIA MARIA COFFEE LIQUOR</t>
  </si>
  <si>
    <t>MCGUINNESS CREME CACAO WT LIQ</t>
  </si>
  <si>
    <t>DONA PAULA ESTATE MALBEC</t>
  </si>
  <si>
    <t>MCGUINNESS CHERRY WH LIQUOR</t>
  </si>
  <si>
    <t>CHERRY BRANDY LIQUOR</t>
  </si>
  <si>
    <t>FINCA LOS PRIMOS MALBEC</t>
  </si>
  <si>
    <t>RED ROOSTER CAB/MERL VQA</t>
  </si>
  <si>
    <t>ABSOLUT VANILIA VODKA</t>
  </si>
  <si>
    <t>HENDRICKS GIN</t>
  </si>
  <si>
    <t>QUAILS GATE OLD VINE FOCH VQA</t>
  </si>
  <si>
    <t>QUAILS GATE RESERVE PINO VQA</t>
  </si>
  <si>
    <t>SMIRNOFF GREEN APPLE TWIST VOD</t>
  </si>
  <si>
    <t>STERLING VINT COLL CAB SAUV</t>
  </si>
  <si>
    <t>VIDIGAL PORTA 6</t>
  </si>
  <si>
    <t>LONG COUNTRY RED BLEND</t>
  </si>
  <si>
    <t>STONELEIGH PINOT NOIR</t>
  </si>
  <si>
    <t>BOTTEGA GOLD BRUT</t>
  </si>
  <si>
    <t>OKANAGAN PREM HARV PEAR 6/355C</t>
  </si>
  <si>
    <t>PETALOS DE DO</t>
  </si>
  <si>
    <t>SINGHA PREMIUM LAGER 330B</t>
  </si>
  <si>
    <t>CARLSBERG PILSNER 473C</t>
  </si>
  <si>
    <t>OLD STYLE PILSNER 24/355C</t>
  </si>
  <si>
    <t>SLEEMAN HONEY BROWN LG 12/341B</t>
  </si>
  <si>
    <t>SLEEMAN HONEY BROWN LG 6/341 B</t>
  </si>
  <si>
    <t>MOOSEHEAD LAGER 8/355C</t>
  </si>
  <si>
    <t>LUCKY LAGER 15/355C</t>
  </si>
  <si>
    <t>BUD LIGHT 15/355C</t>
  </si>
  <si>
    <t>ALEX KEITH'S IPA 8/355C</t>
  </si>
  <si>
    <t>MILLER GENUINE DRAFT 355B</t>
  </si>
  <si>
    <t>KOKANEE LAGER 30/355C</t>
  </si>
  <si>
    <t>BUDWEISER 30/355C</t>
  </si>
  <si>
    <t>COORS LIGHT 30/355C</t>
  </si>
  <si>
    <t>KOKANEE LAGER 8/355C</t>
  </si>
  <si>
    <t>HEINEKEN LAGER 12/330C</t>
  </si>
  <si>
    <t>DUKANG MIANROU 3 XING BAIJIU</t>
  </si>
  <si>
    <t>CIROC VODKA</t>
  </si>
  <si>
    <t>CANADIAN 8/355C</t>
  </si>
  <si>
    <t>COORS LIGHT 8/355C</t>
  </si>
  <si>
    <t>MAGNERS ORIG IRISH CIDER 500C</t>
  </si>
  <si>
    <t>MILLER GENUINE DRAFT 24/355B</t>
  </si>
  <si>
    <t>NONINO AMARO LIQUEUR</t>
  </si>
  <si>
    <t>VENDEMMIA INTERNATIONAL WINES INC.</t>
  </si>
  <si>
    <t>BLACK HILLS NOTA BENE VQA</t>
  </si>
  <si>
    <t>RON MATUSALEM GR RES RUM 15 YR</t>
  </si>
  <si>
    <t>CAVALIERE D'ORO GAB PIGR</t>
  </si>
  <si>
    <t>GABBIANO CHIANTI</t>
  </si>
  <si>
    <t>KILKENNY IRISH CREAM ALE 500C</t>
  </si>
  <si>
    <t>SEGHESIO SONOMA ZINFANDEL</t>
  </si>
  <si>
    <t>BR ALBERTA GENUINE DR 15/355C</t>
  </si>
  <si>
    <t>TORRES 10 IMP BRANDY</t>
  </si>
  <si>
    <t>CROWN ROYAL NORTH HARV RYE WH</t>
  </si>
  <si>
    <t>MASIANCO PINOT GRIGIO</t>
  </si>
  <si>
    <t>OYSTER BAY MERLOT</t>
  </si>
  <si>
    <t>BOWMORE 25 YO SM SCOTCH</t>
  </si>
  <si>
    <t>CROWN ROYAL VANILLA WHISKY</t>
  </si>
  <si>
    <t>STIEGL SALZBURG BIER LAG 500 C</t>
  </si>
  <si>
    <t>CHATEAU LE MAROUTINE AC</t>
  </si>
  <si>
    <t>SMOKING LOON MERLOT</t>
  </si>
  <si>
    <t>OYSTER BAY PINOT NOIR</t>
  </si>
  <si>
    <t>MIRASSOU PINOT NOIR</t>
  </si>
  <si>
    <t>LA PLAYA DRY ROSE</t>
  </si>
  <si>
    <t>PATRON CITRONGE ORANGE LIQ</t>
  </si>
  <si>
    <t>CIROC APPLE VODKA</t>
  </si>
  <si>
    <t>MANSO DE VELASCO CAB SAUV</t>
  </si>
  <si>
    <t>POGGIO AL TUFO ROMPICOLLO</t>
  </si>
  <si>
    <t>BR VARIETY PACK 15/355C</t>
  </si>
  <si>
    <t>WARSTEINER PREMIUM VERUM 500C</t>
  </si>
  <si>
    <t>BABICH BLK LBL SAUV BLANC</t>
  </si>
  <si>
    <t>BAILLY LAPIERRE CREMANT RES</t>
  </si>
  <si>
    <t>MT BOUCHERIE MERLOT VQA</t>
  </si>
  <si>
    <t>DOW'S FINE RUBY PORT</t>
  </si>
  <si>
    <t>CLOS L'ORATOIRE DES PAPES RED</t>
  </si>
  <si>
    <t>OLD MONK 7 YO BLENDED RUM</t>
  </si>
  <si>
    <t>EASTERN LIQUORS CANADA</t>
  </si>
  <si>
    <t>BELLERUCHE WHITE AOC</t>
  </si>
  <si>
    <t>BELLERUCHE RED AOC</t>
  </si>
  <si>
    <t>CHARTRON CHABLIS AC</t>
  </si>
  <si>
    <t>VENTUS PATAGONIA MALBEC</t>
  </si>
  <si>
    <t>DON JULIO ANEJO TEQUILA</t>
  </si>
  <si>
    <t>1800 ANEJO TEQUILA</t>
  </si>
  <si>
    <t>ROYAL CHALLENGE WHISKY</t>
  </si>
  <si>
    <t>VEUVE CLICQUOT ROSE CHAMP</t>
  </si>
  <si>
    <t>GHOST PINES MERLOT</t>
  </si>
  <si>
    <t>BAREFOOT MERLOT 4/187</t>
  </si>
  <si>
    <t>AR GUENTOTA OLD VINE MALBEC</t>
  </si>
  <si>
    <t>LLAMA OLD VINE MALBEC</t>
  </si>
  <si>
    <t>BUD LIGHT 8/355C</t>
  </si>
  <si>
    <t>DALMORE 12YR SGLE MALT SC</t>
  </si>
  <si>
    <t>LICOR BEIRAO HERBAL LIQ</t>
  </si>
  <si>
    <t>LICOR 43 LIQUEUR</t>
  </si>
  <si>
    <t>ERRAZURIZ ACONCAGUA ALTO CARM</t>
  </si>
  <si>
    <t>BRUNEL DE LA GARDINE ROUGE</t>
  </si>
  <si>
    <t>BUDWEISER 18/355C</t>
  </si>
  <si>
    <t>BUD LIGHT 18/355C</t>
  </si>
  <si>
    <t>PARALYZER BLACK RUSSIAN LIQPET</t>
  </si>
  <si>
    <t>ANTANO RIOJA CRIANZA</t>
  </si>
  <si>
    <t>PABST BLUE RIBBON 710C</t>
  </si>
  <si>
    <t>APEROL APERITIVO LIQ</t>
  </si>
  <si>
    <t>J LOHR FALCON'S PERCH PINO</t>
  </si>
  <si>
    <t>DELIRIUM NOCTURNUM 330B</t>
  </si>
  <si>
    <t>AMRUT OLD PORT RUM</t>
  </si>
  <si>
    <t>PABST BLUE RIBBON 15/355C</t>
  </si>
  <si>
    <t>ORIN SWIFT PALERMO</t>
  </si>
  <si>
    <t>HACKER PSCHORR MUNICH GOLD500C</t>
  </si>
  <si>
    <t>TOMMASI ARELE ROSSO IGT</t>
  </si>
  <si>
    <t>SKYY INFUSIONS BL ORANGE VODKA</t>
  </si>
  <si>
    <t>WHITE OWL SPICED WHISKY</t>
  </si>
  <si>
    <t>NEW AMSTERDAM VODKA</t>
  </si>
  <si>
    <t>PENDLETON 1910 12YO WH</t>
  </si>
  <si>
    <t>RIVESALTES AMBRE 5 YEAR OLD</t>
  </si>
  <si>
    <t>BULWARK ORIG TRAD CIDER 30LK</t>
  </si>
  <si>
    <t>NINETY 20 YO CND RYE WH</t>
  </si>
  <si>
    <t>1800 COCONUT TEQUILA</t>
  </si>
  <si>
    <t>DAB MAIBOCK 500C</t>
  </si>
  <si>
    <t>BUD LIGHT CHELADA 6/355C</t>
  </si>
  <si>
    <t>WEE ANGUS MERLOT</t>
  </si>
  <si>
    <t>OZV OLD VINE ZINFANDEL</t>
  </si>
  <si>
    <t>SCHOFFERHOFER GRAPEFRUIT 500C</t>
  </si>
  <si>
    <t>MASI ROSA DEI MASI IGT</t>
  </si>
  <si>
    <t>NIKKA COFFEY GRAIN WHISKY</t>
  </si>
  <si>
    <t>NUMINA GRAN CORTE</t>
  </si>
  <si>
    <t>LOLEA NO2 WHITE SANGRIA</t>
  </si>
  <si>
    <t>LOLEA NO1 RED SANGRIA</t>
  </si>
  <si>
    <t>360 BING CHERRY VODKA</t>
  </si>
  <si>
    <t>BUDWEISER 740C</t>
  </si>
  <si>
    <t>BUD LIGHT 740C</t>
  </si>
  <si>
    <t>J LOHR FLUME CROSSING SABL</t>
  </si>
  <si>
    <t>LAYER CAKE SEA OF STONES RD BL</t>
  </si>
  <si>
    <t>STIEGL BIER 330B</t>
  </si>
  <si>
    <t>VOLVER SINGLE VINEYARD DO</t>
  </si>
  <si>
    <t>BREEZER TROP ORNG SM 1L PET</t>
  </si>
  <si>
    <t>NIKKA TAKETSURU PURE MALT WH</t>
  </si>
  <si>
    <t>LUIGI BAUDANA DRAGON BIANCO</t>
  </si>
  <si>
    <t>LA MARCA PROSECCO DOC</t>
  </si>
  <si>
    <t>WILLIAM HILL NORTH COAST CAB</t>
  </si>
  <si>
    <t>WILLIAM HILL NORTH COAST CHARD</t>
  </si>
  <si>
    <t>PROPHECY PINOT NOIR</t>
  </si>
  <si>
    <t>SALENTEIN RESERVE CASA</t>
  </si>
  <si>
    <t>SORTILEGE PRESTIGE MAPLE WH</t>
  </si>
  <si>
    <t>OLMECA ALTOS REPOSADO TEQUILA</t>
  </si>
  <si>
    <t>19 CRIMES CABERNET SAUVIGNON</t>
  </si>
  <si>
    <t>JULIA FLORISTA RED</t>
  </si>
  <si>
    <t>JULIA FLORISTA WHITE</t>
  </si>
  <si>
    <t>SIEMPRE TEQUILA PLATA</t>
  </si>
  <si>
    <t>THE BEVERAGE COLLECTIVE CORP</t>
  </si>
  <si>
    <t>CARNIVOR ZINFANDEL</t>
  </si>
  <si>
    <t>COPPER MOON PINOT GRIGIO</t>
  </si>
  <si>
    <t>PROTEA DRY ROSE</t>
  </si>
  <si>
    <t>CSL COLOSSAL RESERVA</t>
  </si>
  <si>
    <t>LONETREE GING APP CIDER 30LK</t>
  </si>
  <si>
    <t>LIFE IN THE CLOUDS IPA 473C</t>
  </si>
  <si>
    <t>SLEEMAN CLEAR 12/341B</t>
  </si>
  <si>
    <t>THE FUTURES SHIRAZ</t>
  </si>
  <si>
    <t>DE BORTOLI TAWNY 8 YO</t>
  </si>
  <si>
    <t>MONTECILLO RESERVA DOC</t>
  </si>
  <si>
    <t>LONDON DRY GIN WITH ADD ON</t>
  </si>
  <si>
    <t>JOSE CUERVO ESPECIAL TEQ ADDON</t>
  </si>
  <si>
    <t>B&amp;B LIQUEUR WITH ADD ON</t>
  </si>
  <si>
    <t>BACARDI BIG APPLE RUM WITH</t>
  </si>
  <si>
    <t>CARLSBERG LAGER 330B</t>
  </si>
  <si>
    <t>WILLM BLANC DE NOIRS BRUT AC</t>
  </si>
  <si>
    <t>TUBORG GREEN 500C</t>
  </si>
  <si>
    <t>SHOT IN THE DARK SHZ/PESI</t>
  </si>
  <si>
    <t>YURI MASAMUNE BTFL LILY SAKE</t>
  </si>
  <si>
    <t>BANFI BRUNELLO MONTALCINO DOGC</t>
  </si>
  <si>
    <t>EL TEQUILENO PLAT BLANCO TEQ</t>
  </si>
  <si>
    <t>EL TEQUILENO REPOSADO TEQ</t>
  </si>
  <si>
    <t>CHUM CHURUM YOGURT SOJU</t>
  </si>
  <si>
    <t>WHISTLER RAMBLER PK 12/355C</t>
  </si>
  <si>
    <t>ERDINGER OKTOBERFEST 500B</t>
  </si>
  <si>
    <t>ERDINGER DUNKEL WEISSBIER 500B</t>
  </si>
  <si>
    <t>ERDINGER WEISSBIER 500B</t>
  </si>
  <si>
    <t>ERDINGER ALKOHOLFREI 6/330B</t>
  </si>
  <si>
    <t>DRIFTWOOD SWASH BOX 8/473C</t>
  </si>
  <si>
    <t>HOB NOB PINOT NOIR VDP</t>
  </si>
  <si>
    <t>FOUR WINDS NECTAROUS DH SR473C</t>
  </si>
  <si>
    <t>ROCCATO CAB SAUV TOSCANA IGT</t>
  </si>
  <si>
    <t>BESO DE VINO OLD VINE GARNACHA</t>
  </si>
  <si>
    <t>SIEMPRE REPOSADO TEQUILA</t>
  </si>
  <si>
    <t>CROWN BAGS</t>
  </si>
  <si>
    <t>BABICH HAWKES BAY CHARD</t>
  </si>
  <si>
    <t>BICYCLE THIEF RED BL 1.5LTET</t>
  </si>
  <si>
    <t>N FEUILLATTE RES BRUT</t>
  </si>
  <si>
    <t>IDI DI MARZO VULGARIS MONTPLC</t>
  </si>
  <si>
    <t>BABICH SAUVIGNON BLANC</t>
  </si>
  <si>
    <t>CUPCAKE SAUVIGNON BLANC</t>
  </si>
  <si>
    <t>ZUCCARDI TITO PARAJE</t>
  </si>
  <si>
    <t>CASA NOBLE ANEJO TEQUILA</t>
  </si>
  <si>
    <t>GLENFIDDICH 14YO BBN BRL SM SC</t>
  </si>
  <si>
    <t>DR LOOSEN RIESLING</t>
  </si>
  <si>
    <t>SAN MARZANO EDDA LEI BIANCO</t>
  </si>
  <si>
    <t>PELEE ISLAND SEMI SWEET MERLOT</t>
  </si>
  <si>
    <t>ALIAS PINOT NOIR</t>
  </si>
  <si>
    <t>CRUZAN ISLAND SPICED RUM</t>
  </si>
  <si>
    <t>LOUIS JADOT CHARDONNAY AC</t>
  </si>
  <si>
    <t>COSTERA CANNONAU DI SARDEGNA</t>
  </si>
  <si>
    <t>TROPICO LIQUOR W/ADD ON</t>
  </si>
  <si>
    <t>BANFI PRINCIPESSA GAVIA GAVI</t>
  </si>
  <si>
    <t>GRAPPA DA VINACCE DI SASSICAIA</t>
  </si>
  <si>
    <t>ANCIENT VINE CARIGNANE</t>
  </si>
  <si>
    <t>CAPTAIN MORGAN SPCD RUM ADD ON</t>
  </si>
  <si>
    <t>LA PLAYA CARM ESTATE SERIES</t>
  </si>
  <si>
    <t>SOUTHERN COMFORT LIQ W/ADD ON</t>
  </si>
  <si>
    <t>INDRI INDIAN SINGLE MALT WH</t>
  </si>
  <si>
    <t>GREAT WHITE NORTHERN SPIRITS INC</t>
  </si>
  <si>
    <t>BAREFOOT CABERNET SAUVIGNON</t>
  </si>
  <si>
    <t>BAREFOOT MERLOT</t>
  </si>
  <si>
    <t>WEHLENER SONN RSL SPATLESE QMP</t>
  </si>
  <si>
    <t>GIBSONS STERLING WH /ADDON</t>
  </si>
  <si>
    <t>VILLA MARIA PRIV BIN SAUV BL</t>
  </si>
  <si>
    <t>HALLASAN LYCHEE SOJU</t>
  </si>
  <si>
    <t>HALLASAN WATERMELON SOJU</t>
  </si>
  <si>
    <t>PAJARU VIENTU APPASSIMENTO</t>
  </si>
  <si>
    <t>DR ZENZEN VINO NOIRE QBA</t>
  </si>
  <si>
    <t>ST ESPRIT COTES DU RHONE ROUGE</t>
  </si>
  <si>
    <t>DEUTZ BRUT CLASSIC CHAMPAGNE</t>
  </si>
  <si>
    <t>JACK DANIELS TENN SOUR MASH</t>
  </si>
  <si>
    <t>Tennessee Whiskey</t>
  </si>
  <si>
    <t>SCHLOSS LADERHEIM ADD ON</t>
  </si>
  <si>
    <t>CANADIAN CLUB RESERVE ADD ON</t>
  </si>
  <si>
    <t>LA SCALA SPUMANTE ADD ON</t>
  </si>
  <si>
    <t>JACK DANIELS TENN WHISKEY</t>
  </si>
  <si>
    <t>COPPER MOON CABERNET SAUVIGNON</t>
  </si>
  <si>
    <t>J T PROP SEL CABERNET/MERLOT</t>
  </si>
  <si>
    <t>BOLS CREME DE BANANES LIQUOR</t>
  </si>
  <si>
    <t>MERLOT OAKRIDGE ADD ON</t>
  </si>
  <si>
    <t>BOLS MELON LIQUEUR</t>
  </si>
  <si>
    <t>WHITE ZINFANDEL OAKRIDGE</t>
  </si>
  <si>
    <t>CHARDONNAY OAKRIDGE ADD ON</t>
  </si>
  <si>
    <t>BOLS BLUE CURACAO LIQUOR</t>
  </si>
  <si>
    <t>PELLER PROP RES CAB/MER W/ADD</t>
  </si>
  <si>
    <t>PELLER EST PROP RES MERL W/ADD</t>
  </si>
  <si>
    <t>PELLER EST PROP RES CHAR W/ADD</t>
  </si>
  <si>
    <t>SIGNAL HILL FOUNDERS SEL WH</t>
  </si>
  <si>
    <t>CABERNET SAUVIGNON OAKRIDGE</t>
  </si>
  <si>
    <t>CANADIAN CLUB CLASSIC W/ADD ON</t>
  </si>
  <si>
    <t>ALBERTA SPRINGS VINTAGE RYE</t>
  </si>
  <si>
    <t>REDBREAST 12YO IRISH WHISKEY</t>
  </si>
  <si>
    <t>PELLER EST PROP RES WH W/ADD</t>
  </si>
  <si>
    <t>PELLER EST PROP RES RED W/ADD</t>
  </si>
  <si>
    <t>SAUVIGNON BLANC OAKRIDGE</t>
  </si>
  <si>
    <t>LABATT BLUE 12/341B</t>
  </si>
  <si>
    <t>ALEX KEITH'S IPA 12/341B</t>
  </si>
  <si>
    <t>OLD STYLE PILSNER 12/341B</t>
  </si>
  <si>
    <t>ALEX KEITH'S IPA 24/341B</t>
  </si>
  <si>
    <t>LABATT LITE 12/341B</t>
  </si>
  <si>
    <t>LABATT BLUE 24/341B</t>
  </si>
  <si>
    <t>CANADIAN 6/341B</t>
  </si>
  <si>
    <t>CANADIAN 24/341B</t>
  </si>
  <si>
    <t>BUDWEISER 6/341B</t>
  </si>
  <si>
    <t>BUDWEISER 12/341B</t>
  </si>
  <si>
    <t>BUDWEISER 24/341B</t>
  </si>
  <si>
    <t>KOKANEE LAGER 12/341B</t>
  </si>
  <si>
    <t>EXTRA OLD STOCK MALT STR6/355C</t>
  </si>
  <si>
    <t>BUDWEISER 6/355C</t>
  </si>
  <si>
    <t>CANADIAN 24/355C</t>
  </si>
  <si>
    <t>LABATT BLUE 24/355C</t>
  </si>
  <si>
    <t>LABATT LITE 24/355C</t>
  </si>
  <si>
    <t>BUDWEISER 24/355C</t>
  </si>
  <si>
    <t>COORS LIGHT 6/341B</t>
  </si>
  <si>
    <t>COORS LIGHT 24/341B</t>
  </si>
  <si>
    <t>COORS LIGHT 24/355C</t>
  </si>
  <si>
    <t>BUD LIGHT 24/341B</t>
  </si>
  <si>
    <t>BUD LIGHT 12/341B</t>
  </si>
  <si>
    <t>KOKANEE LAGER 24/341B</t>
  </si>
  <si>
    <t>MOOSEHEAD LAGER 12/341B</t>
  </si>
  <si>
    <t>MOOSEHEAD LAGER 24/341B</t>
  </si>
  <si>
    <t>MOLSON DRY 24/355C</t>
  </si>
  <si>
    <t>GOLD STRONG 6/355C</t>
  </si>
  <si>
    <t>LABATT LITE 15/355C</t>
  </si>
  <si>
    <t>KOKANEE LAGER 24/355C</t>
  </si>
  <si>
    <t>CANADIAN 15/355C</t>
  </si>
  <si>
    <t>ALAMOS SELECCION MALBEC</t>
  </si>
  <si>
    <t>BUDWEISER 15/355C</t>
  </si>
  <si>
    <t>RICKARD'S RED 12/341B</t>
  </si>
  <si>
    <t>CLUB BEER 15/355C</t>
  </si>
  <si>
    <t>COORS LIGHT 15/355C</t>
  </si>
  <si>
    <t>MOLSON DRY 15/355C</t>
  </si>
  <si>
    <t>OLD STYLE PILSNER 15/355C</t>
  </si>
  <si>
    <t>OLD VIENNA 15/355C</t>
  </si>
  <si>
    <t>LABATT BLUE 15/355C</t>
  </si>
  <si>
    <t>CAMPO VIEJO GRAN RESERVA DOC</t>
  </si>
  <si>
    <t>KOKANEE LAGER 15/355C</t>
  </si>
  <si>
    <t>BEER TRAYS (10 trays per pack)</t>
  </si>
  <si>
    <t>CANTINA S. OSVALDO S.P.A.</t>
  </si>
  <si>
    <t>CAP BAGS</t>
  </si>
  <si>
    <t>CAN BAGS (50 bags/roll) BDL</t>
  </si>
  <si>
    <t>CAN BINS (8 bins/pallet) BDL</t>
  </si>
  <si>
    <t>COLOME ESTATE MALBEC</t>
  </si>
  <si>
    <t>NAKED GRAPE UNOAKED SHIRAZCASK</t>
  </si>
  <si>
    <t>NAKED GRAPE UNOAKED PIGR CASK</t>
  </si>
  <si>
    <t>PELLER FAMILY VIN CHARD CASK</t>
  </si>
  <si>
    <t>SAWMILL CREEK SEL WHITE CASK</t>
  </si>
  <si>
    <t>PETALES D'OSOYOOS VQA</t>
  </si>
  <si>
    <t>JACKSON TRIGGS MERLOT CASK</t>
  </si>
  <si>
    <t>SAWMILL CREEK CAB SAUV CASK</t>
  </si>
  <si>
    <t>SAWMILL CREEK SAUV BLANC CASK</t>
  </si>
  <si>
    <t>SEE YA LATER RANCH PINO VQA</t>
  </si>
  <si>
    <t>J T PROP SEL PINOT GRIGIO</t>
  </si>
  <si>
    <t>FLAVOURS COOKBOOK</t>
  </si>
  <si>
    <t>Fees &amp; Charges</t>
  </si>
  <si>
    <t>CENTAX BOOKS &amp; DISTRIBUTION</t>
  </si>
  <si>
    <t>The Deadline Day Dos and Don’ts Checklist </t>
  </si>
  <si>
    <t>With the increase in opportunities and complexity of some programs, we realized that some clarity may be needed to help partners complete application forms correctly and efficiently.  At the end of the day, an accurate application form from you helps us get you your results sooner!  </t>
  </si>
  <si>
    <t>DO </t>
  </si>
  <si>
    <t>Rename application files with the application period and your agency name before submission (Ex – P03 Application– Agency ABC) </t>
  </si>
  <si>
    <t>Submit one application per email, with the subject line matching the corresponding period.  </t>
  </si>
  <si>
    <t>More than one application per email could be incorrectly filed and/or missed.  </t>
  </si>
  <si>
    <t>Check if new SKUs are set-up in eLiis before submission.  </t>
  </si>
  <si>
    <t>If you have the SKU # but it isn’t populating, select NEW from the SKU dropdown and add the SKU # to the description box when you type the product name. Please include size and retail as well.  </t>
  </si>
  <si>
    <t>Triple check that you’ve selected all required dropdowns and haven’t ignored any bright red boxes.  </t>
  </si>
  <si>
    <t>Refer to the green Discount Minimums table when applying for LTO or Hot Buy programs, and compare to your Partner Discount % column to ensure it matches, or is higher, without violating SRP.  </t>
  </si>
  <si>
    <t>Check the theme for In the Moment, and Our Favourites for the month before applying. </t>
  </si>
  <si>
    <t xml:space="preserve">Red wine submission for a vodka display = Auto-Decline </t>
  </si>
  <si>
    <t>Apply for as many programs as possible on one row. Only break them up if there’s dropdown overlap (LTO &amp; HB, Product Spotlight &amp; Footprint, Double-Value Adds etc.) </t>
  </si>
  <si>
    <t>Send any revisions to be ADDED on a new, clean application form whenever possible.  </t>
  </si>
  <si>
    <t>DON’T </t>
  </si>
  <si>
    <t>Override formulas for LTO or display opportunities.  </t>
  </si>
  <si>
    <t>If the form isn’t giving you the answer you are looking for, contact programming@mbll.ca before continuing.  </t>
  </si>
  <si>
    <t>Have freeze panes turned on when submitting.   </t>
  </si>
  <si>
    <t>Leave red boxes unfilled – they turned bright red for a reason!  </t>
  </si>
  <si>
    <t>Add blank lines between SKUs. </t>
  </si>
  <si>
    <t>Wait until it’s too late to reach out!  </t>
  </si>
  <si>
    <t>This includes… </t>
  </si>
  <si>
    <t>a. Requesting a meeting with the team after the deadline day. </t>
  </si>
  <si>
    <t>Once we’ve begun processing applications, it is no longer fair to our other partners, and revisions from these discussions may be declined.  </t>
  </si>
  <si>
    <t>b. Waiting until deadline day to ask questions. </t>
  </si>
  <si>
    <t>Our inbox will be buzzing, and we may not get back to you in time. </t>
  </si>
  <si>
    <t>c. Submitting late applications.  </t>
  </si>
  <si>
    <t>If extenuating circumstances are at play, please reach out to programming@mbll.ca to make alternative arrangements.  </t>
  </si>
  <si>
    <t>If you have any questions about anything outlined above, please reach out to programming@mbll.ca </t>
  </si>
  <si>
    <t>Thanks in advance for your cooperation! </t>
  </si>
  <si>
    <t>LPX Team </t>
  </si>
  <si>
    <t>P4 - July 2025</t>
  </si>
  <si>
    <t>P5 - August 2025</t>
  </si>
  <si>
    <t>MBLL Driven Programs</t>
  </si>
  <si>
    <t>Display Theme</t>
  </si>
  <si>
    <t># of SKUs</t>
  </si>
  <si>
    <t>Total SKUs</t>
  </si>
  <si>
    <t>Notes</t>
  </si>
  <si>
    <t>Feature Table - Tequila
(Tier 1-2)</t>
  </si>
  <si>
    <t>Tequila 
Flavoured</t>
  </si>
  <si>
    <t>N/A</t>
  </si>
  <si>
    <t>Up to 6</t>
  </si>
  <si>
    <t>CLOSED FOR SUGGESTIONS
SKUs Pre-determined by MBLL; 
Partners will be contacted</t>
  </si>
  <si>
    <t>Tequila - 
Cocktails</t>
  </si>
  <si>
    <t>Up to 3</t>
  </si>
  <si>
    <t>Local End Cap
(Tier 1)</t>
  </si>
  <si>
    <t>Beer
Canadian/Prairie Brewing Awards</t>
  </si>
  <si>
    <t>Spirits
Summer</t>
  </si>
  <si>
    <t>All spirits</t>
  </si>
  <si>
    <t>Loyalty End Cap
(Tier 1)</t>
  </si>
  <si>
    <t>Wine
Rosé</t>
  </si>
  <si>
    <t>Month-long at-shelf AIR MILES offer required</t>
  </si>
  <si>
    <t>Wine
BBQ Friendly</t>
  </si>
  <si>
    <t>Social/Environmental End Cap
(Tier 1)</t>
  </si>
  <si>
    <t>Wine
Sustainable White</t>
  </si>
  <si>
    <t>Certified Sustainable white wines (logo on label)</t>
  </si>
  <si>
    <t>Spirits
Sustainable</t>
  </si>
  <si>
    <t>Sustainable practices (production, packaging, community impact, etc.)</t>
  </si>
  <si>
    <t>Simply Mix End Cap
(Tier 1-3)</t>
  </si>
  <si>
    <t>Mix with Lemonade</t>
  </si>
  <si>
    <t>Mix with Pineapple Juice</t>
  </si>
  <si>
    <t>Seasonal End Cap 1
(Tier 1)</t>
  </si>
  <si>
    <t>Spirits
Rum</t>
  </si>
  <si>
    <t>Spirits
BBQ Friendly</t>
  </si>
  <si>
    <t>Seasonal End Cap 2
(Tier 1-2)</t>
  </si>
  <si>
    <t>Beer
Light</t>
  </si>
  <si>
    <t>Beer
BBQ Friendly</t>
  </si>
  <si>
    <t>Up to 9</t>
  </si>
  <si>
    <t>Seasonal End Cap 3
(Tier 1-3)</t>
  </si>
  <si>
    <t>Ready-to-Drink
Teas</t>
  </si>
  <si>
    <t>Ready-to-Drink
Coolers</t>
  </si>
  <si>
    <t>Seasonal End Cap 4
(Tier 1-2)</t>
  </si>
  <si>
    <t>Summer Cocktail Feature
Wine Spritz</t>
  </si>
  <si>
    <t>Seasonal Impulse Bin (Tier 1)</t>
  </si>
  <si>
    <t>Ready-to-Drink
Frozen</t>
  </si>
  <si>
    <t>Spirits
Soju</t>
  </si>
  <si>
    <t>Impulse Cold Box
(39 stores)</t>
  </si>
  <si>
    <t>Wine
White</t>
  </si>
  <si>
    <t>Up to 8</t>
  </si>
  <si>
    <t>Wine
Sparkling</t>
  </si>
  <si>
    <t>F27 P10 &amp; P11 Marketing Program Application Form</t>
  </si>
  <si>
    <t>Revised:</t>
  </si>
  <si>
    <t>APPLICATION DEADLINE: SEPTEMBER 8, 2026</t>
  </si>
  <si>
    <t xml:space="preserve">Period:  </t>
  </si>
  <si>
    <t>Period_10_January_2027</t>
  </si>
  <si>
    <t>Partner:</t>
  </si>
  <si>
    <t>BLACK_FLY_BEVERAGE_COMPANY</t>
  </si>
  <si>
    <t xml:space="preserve">IT IS THE RESPONSIBILITY OF THE PARTNER TO ENSURE APPLICATIONS ARE COMPLETE, ACCURATE, AND MEET THE REQUIREMENTS OUTLINED IN THE MARKETING PROGRAM GUIDE. </t>
  </si>
  <si>
    <r>
      <t xml:space="preserve">CLICK HERE </t>
    </r>
    <r>
      <rPr>
        <b/>
        <sz val="16"/>
        <color theme="10"/>
        <rFont val="Calibri"/>
        <family val="2"/>
      </rPr>
      <t>TO VISIT MBLL PARTNERS WEBSITE TO VIEW THE MARKETING PROGRAM GUIDE</t>
    </r>
  </si>
  <si>
    <t>Submitted by:</t>
  </si>
  <si>
    <t>Manitoba Rep:</t>
  </si>
  <si>
    <t>DO NOT ADD BLANK ROWS BETWEEN SKUS. APPLICATION WILL BE RETURNED TO SENDER.</t>
  </si>
  <si>
    <r>
      <rPr>
        <b/>
        <sz val="16"/>
        <color theme="1"/>
        <rFont val="Calibri"/>
        <family val="2"/>
      </rPr>
      <t xml:space="preserve">DISCOUNT PROGRAMS
</t>
    </r>
    <r>
      <rPr>
        <b/>
        <sz val="12"/>
        <color theme="1"/>
        <rFont val="Calibri"/>
        <family val="2"/>
      </rPr>
      <t>PARTICIPATION FEES &amp; CHARGEBACKS APPLY</t>
    </r>
  </si>
  <si>
    <r>
      <t xml:space="preserve">PARTNER DRIVEN DISPLAY PROGRAMS
</t>
    </r>
    <r>
      <rPr>
        <b/>
        <sz val="12"/>
        <color theme="0"/>
        <rFont val="Calibri"/>
        <family val="2"/>
      </rPr>
      <t>PARTICIPATION FEES APPLY</t>
    </r>
  </si>
  <si>
    <r>
      <t xml:space="preserve">MBLL DRIVEN DISPLAY PROGRAMS
</t>
    </r>
    <r>
      <rPr>
        <b/>
        <sz val="12"/>
        <color theme="1"/>
        <rFont val="Calibri"/>
        <family val="2"/>
      </rPr>
      <t>NO PARTICIPATION FEES APPLY 
MAX 1 SKU SUGGESTION PER DISPLAY
***SEE MBLL DRIVEN PROGRAM FOCUS TAB FOR MORE DETAILS***</t>
    </r>
  </si>
  <si>
    <r>
      <t xml:space="preserve">CONTESTING
</t>
    </r>
    <r>
      <rPr>
        <b/>
        <sz val="12"/>
        <color theme="1"/>
        <rFont val="Calibri"/>
        <family val="2"/>
      </rPr>
      <t>PARTICIPATION FEES MAY APPLY</t>
    </r>
  </si>
  <si>
    <r>
      <t xml:space="preserve">ADVERTISING PROGRAMS
</t>
    </r>
    <r>
      <rPr>
        <b/>
        <sz val="12"/>
        <color theme="0"/>
        <rFont val="Calibri"/>
        <family val="2"/>
      </rPr>
      <t>PARTICIPATION FEES APPLY</t>
    </r>
  </si>
  <si>
    <r>
      <t xml:space="preserve">SUPPORT PROGRAMS
</t>
    </r>
    <r>
      <rPr>
        <b/>
        <sz val="12"/>
        <color theme="0"/>
        <rFont val="Calibri"/>
        <family val="2"/>
      </rPr>
      <t>PARTICIPATION FEES APPLY</t>
    </r>
  </si>
  <si>
    <r>
      <t xml:space="preserve">VALUE ADDS
</t>
    </r>
    <r>
      <rPr>
        <b/>
        <sz val="12"/>
        <color theme="0"/>
        <rFont val="Calibri"/>
        <family val="2"/>
      </rPr>
      <t>PARTICIPATION FEES APPLY</t>
    </r>
  </si>
  <si>
    <r>
      <t xml:space="preserve">
APPLICATION REVISIONS
SELECT TYPE (dropdown)
</t>
    </r>
    <r>
      <rPr>
        <b/>
        <sz val="24"/>
        <color theme="1"/>
        <rFont val="Calibri"/>
        <family val="2"/>
      </rPr>
      <t>↓</t>
    </r>
  </si>
  <si>
    <r>
      <t xml:space="preserve">SKU
</t>
    </r>
    <r>
      <rPr>
        <b/>
        <sz val="12"/>
        <color theme="1"/>
        <rFont val="Calibri"/>
        <family val="2"/>
      </rPr>
      <t>NEW SKUs? Select 'NEW' from dropdown. Then type product name, size, and price in ALL CAPS</t>
    </r>
  </si>
  <si>
    <t xml:space="preserve">MBLL to Invoice
</t>
  </si>
  <si>
    <t xml:space="preserve">
Description
-WILL REMAIN BLANK UNTIL INVOICE SELECTED-</t>
  </si>
  <si>
    <t>Size</t>
  </si>
  <si>
    <t>Price</t>
  </si>
  <si>
    <t xml:space="preserve">Discount Program
</t>
  </si>
  <si>
    <t>Hot Buy Period</t>
  </si>
  <si>
    <t>MINIMUM DISCOUNT %</t>
  </si>
  <si>
    <t>MINIMUM $ DISCOUNT</t>
  </si>
  <si>
    <t>SRP</t>
  </si>
  <si>
    <t>Discount Amount ($)</t>
  </si>
  <si>
    <t>Partner Discount %</t>
  </si>
  <si>
    <t>FINAL DISCOUNT PRICE $</t>
  </si>
  <si>
    <r>
      <rPr>
        <b/>
        <sz val="14"/>
        <color theme="1"/>
        <rFont val="Calibri"/>
        <family val="2"/>
      </rPr>
      <t xml:space="preserve">PARTNER DRIVEN DISPLAY PROGRAMS
</t>
    </r>
    <r>
      <rPr>
        <b/>
        <sz val="10"/>
        <color theme="1"/>
        <rFont val="Calibri"/>
        <family val="2"/>
      </rPr>
      <t xml:space="preserve">
</t>
    </r>
  </si>
  <si>
    <t xml:space="preserve">DISPLAY LOCATION
</t>
  </si>
  <si>
    <r>
      <t xml:space="preserve">DISPLAY NUMBER
</t>
    </r>
    <r>
      <rPr>
        <b/>
        <sz val="12"/>
        <color theme="1"/>
        <rFont val="Calibri"/>
        <family val="2"/>
      </rPr>
      <t>Assign a number to a group of SKUs on a display</t>
    </r>
    <r>
      <rPr>
        <b/>
        <sz val="14"/>
        <color theme="1"/>
        <rFont val="Calibri"/>
        <family val="2"/>
      </rPr>
      <t xml:space="preserve">
</t>
    </r>
  </si>
  <si>
    <r>
      <t xml:space="preserve">BYOAH 
Custom Store List
</t>
    </r>
    <r>
      <rPr>
        <b/>
        <u/>
        <sz val="14"/>
        <color theme="1"/>
        <rFont val="Calibri"/>
        <family val="2"/>
      </rPr>
      <t>BE SPECIFIC!</t>
    </r>
    <r>
      <rPr>
        <b/>
        <sz val="14"/>
        <color theme="1"/>
        <rFont val="Calibri"/>
        <family val="2"/>
      </rPr>
      <t xml:space="preserve">
Example - 
"Stores 5, 8 &amp; 54"</t>
    </r>
  </si>
  <si>
    <r>
      <t xml:space="preserve">FOOTPRINT/BYOAH VISUALS ATTACHED?
</t>
    </r>
    <r>
      <rPr>
        <b/>
        <sz val="12"/>
        <color theme="1"/>
        <rFont val="Calibri"/>
        <family val="2"/>
      </rPr>
      <t>LPX reserves the right to decline Footprint and BYOAH submissions without visuals, dimensions, and/or holding power information.</t>
    </r>
  </si>
  <si>
    <t xml:space="preserve">MBLL DRIVEN DISPLAY PROGRAMS
</t>
  </si>
  <si>
    <t xml:space="preserve">  Opt-In Merchanism
 (dropdown)</t>
  </si>
  <si>
    <t>Contest Prize 
(Enter description below)</t>
  </si>
  <si>
    <t xml:space="preserve">In-Store Audio Ad
</t>
  </si>
  <si>
    <t xml:space="preserve">
Canopy Signage
</t>
  </si>
  <si>
    <t>Liquor Mart Flyer Program</t>
  </si>
  <si>
    <t>Liquor Mart Flyer - Tagline REQUIRED</t>
  </si>
  <si>
    <t>Shelf Talker</t>
  </si>
  <si>
    <t>Neck Tag</t>
  </si>
  <si>
    <t>Value Add Type
(Liquor/Non-Liquor)</t>
  </si>
  <si>
    <t>Value Add Item (Brief Description)</t>
  </si>
  <si>
    <t>Plant-Applied V.A. SCC#
OR
Rep-Applied Liquor Value Add SKU #</t>
  </si>
  <si>
    <t>Plant-Applied VA 
OR 
Rep-Applied - Liquor
 Qty.
(cases)</t>
  </si>
  <si>
    <t>Product_Spotlight</t>
  </si>
  <si>
    <t>Tier 1-4</t>
  </si>
  <si>
    <t xml:space="preserve">Near Pack </t>
  </si>
  <si>
    <t xml:space="preserve">UPDATE NEEDED? </t>
  </si>
  <si>
    <t>UPDATE NEEDED?</t>
  </si>
  <si>
    <t>Period_1_April_2026</t>
  </si>
  <si>
    <t>P10_Partner_Driven_Display</t>
  </si>
  <si>
    <t>P11_Partner_Driven_Display</t>
  </si>
  <si>
    <t>Period_2_May_2026</t>
  </si>
  <si>
    <t>Build_Your_Own_Ad_Hoc</t>
  </si>
  <si>
    <t>Period_3_June_2026</t>
  </si>
  <si>
    <t>Footprint</t>
  </si>
  <si>
    <t>Period_4_July_2026</t>
  </si>
  <si>
    <t>Period_5_August_ 2026</t>
  </si>
  <si>
    <t>Impulse_Bin</t>
  </si>
  <si>
    <t>Period_6_September_2026</t>
  </si>
  <si>
    <t>Impulse_at_Cash</t>
  </si>
  <si>
    <t>Period_7_October_2026</t>
  </si>
  <si>
    <t>Impulse_Coldbox_Takeover</t>
  </si>
  <si>
    <t>Period_8_November_2026</t>
  </si>
  <si>
    <t>Coldzone_Takeover</t>
  </si>
  <si>
    <t>Period_9_December_2026</t>
  </si>
  <si>
    <t>Period_11_February_2027</t>
  </si>
  <si>
    <t>Display Number</t>
  </si>
  <si>
    <t xml:space="preserve">Tier 1 </t>
  </si>
  <si>
    <t>Tier 1</t>
  </si>
  <si>
    <t>Tier 1-3</t>
  </si>
  <si>
    <t>39 Stores</t>
  </si>
  <si>
    <t>Tier 1-2</t>
  </si>
  <si>
    <t>Impulse_At_Cash</t>
  </si>
  <si>
    <t>30 Stores</t>
  </si>
  <si>
    <t>Custom Store List</t>
  </si>
  <si>
    <t>LTO_HOT_BUY</t>
  </si>
  <si>
    <t>Hot_Buy</t>
  </si>
  <si>
    <t>Contest_Mechanism</t>
  </si>
  <si>
    <t>Canopy_Signage</t>
  </si>
  <si>
    <t>Value_Add</t>
  </si>
  <si>
    <t>LTO</t>
  </si>
  <si>
    <t>A</t>
  </si>
  <si>
    <t>Online</t>
  </si>
  <si>
    <t>Canopy Signage: Option 1</t>
  </si>
  <si>
    <t>B</t>
  </si>
  <si>
    <t>Text-to-Win</t>
  </si>
  <si>
    <t>Canopy Signage: Option 2</t>
  </si>
  <si>
    <t>Plant-Applied</t>
  </si>
  <si>
    <t>A  OR B (NO PREFERENCE)</t>
  </si>
  <si>
    <t>QR Code</t>
  </si>
  <si>
    <t>Canopy Signage: Option 3</t>
  </si>
  <si>
    <t>Rep-Applied - Liquor</t>
  </si>
  <si>
    <t>Rep-Applied - Non-Liquor</t>
  </si>
  <si>
    <t>FOC Packaging - Plant-Applied</t>
  </si>
  <si>
    <t>FOC Packaging - Rep-Applied</t>
  </si>
  <si>
    <t>Shopping Cart Ad</t>
  </si>
  <si>
    <t>In-Store Audio Ad</t>
  </si>
  <si>
    <t>Liquor_Mart_Flyer</t>
  </si>
  <si>
    <t>Not Available</t>
  </si>
  <si>
    <t>Liquor Mart Flyer</t>
  </si>
  <si>
    <t>_2261519_ALBERTA_LTD</t>
  </si>
  <si>
    <t>_49TH_PARALLEL_GROUP_INC</t>
  </si>
  <si>
    <t>_624_BEVERAGE_COMPANY_INC</t>
  </si>
  <si>
    <t>AC_WINE_SYNDICATE_INC</t>
  </si>
  <si>
    <t>ABBOTSHIRE_SARF</t>
  </si>
  <si>
    <t>ABC_CORK_CO</t>
  </si>
  <si>
    <t>ABIDING_CITIZEN</t>
  </si>
  <si>
    <t>ACE_BEVERAGE_GROUP</t>
  </si>
  <si>
    <t>AMPHORA_IMPORTS_LTD</t>
  </si>
  <si>
    <t>ANDREW_PELLER_IMPORTS_AGENCY</t>
  </si>
  <si>
    <t>ANDREW_PELLER_LIMITED</t>
  </si>
  <si>
    <t>AQUA_VITAE</t>
  </si>
  <si>
    <t>ARBUSTO_IMPORTS_LTD</t>
  </si>
  <si>
    <t>ARMAGNAC_SAMALENS</t>
  </si>
  <si>
    <t>ARTERRA_WINES_CANADA</t>
  </si>
  <si>
    <t>ASAHI_CANADA</t>
  </si>
  <si>
    <t>AUTHENTIC_WINE_AND_SPIRITS_MERCHANTS</t>
  </si>
  <si>
    <t>BACARDI_CANADA_INC</t>
  </si>
  <si>
    <t>BALI_WATER_INC</t>
  </si>
  <si>
    <t>BARN_HAMMER_BREWING_COMPANY</t>
  </si>
  <si>
    <t>BEATBOX_BEVERAGES_CANADA_INC</t>
  </si>
  <si>
    <t>BEE_BOYZZ_WINERY_AND_MEADERY</t>
  </si>
  <si>
    <t>BERGSTROM_BRANDS</t>
  </si>
  <si>
    <t>BEVO_BEVERAGES</t>
  </si>
  <si>
    <t>BIER_GARTEN_IMPORTS_INC</t>
  </si>
  <si>
    <t>BIG_WHITE_BREWING_COMPANY</t>
  </si>
  <si>
    <t>BKG_DISTRIBUTORS</t>
  </si>
  <si>
    <t>BLACK_FOX_FARM_AND_DISTILLERY_LTD</t>
  </si>
  <si>
    <t>BLACK_STALLION_SPIRITS_INC</t>
  </si>
  <si>
    <t>BLACK_WHEAT_BREWING</t>
  </si>
  <si>
    <t>BLASTED_CHURCH_VINEYARDS</t>
  </si>
  <si>
    <t>BLEND_IMPORTS</t>
  </si>
  <si>
    <t>BLUE_COLLAR_SPIRITS</t>
  </si>
  <si>
    <t>BLUE_NOTE_WINE_AND_SPIRITS_INC</t>
  </si>
  <si>
    <t>BLUMSTEIN_BREWING_COMPANY</t>
  </si>
  <si>
    <t>BRAT_CAT_MEAD_CO</t>
  </si>
  <si>
    <t>BRAZEN_HALL_KITCHEN_AND_BREWERY</t>
  </si>
  <si>
    <t>BREAKTHRU_BEVERAGE___PINNACLE_DIVISION</t>
  </si>
  <si>
    <t>BREAKTHRU_BEVERAGE___UNITED_DIVISION</t>
  </si>
  <si>
    <t>BRUCE_ASHLEY_GROUP</t>
  </si>
  <si>
    <t>CB_POWELL_LTD</t>
  </si>
  <si>
    <t>CANTINA_S_OSVALDO_SPA</t>
  </si>
  <si>
    <t>CAPITAL_K_DISTILLERY_INC</t>
  </si>
  <si>
    <t>CAYMUS_CANADA_INC</t>
  </si>
  <si>
    <t>CELLAR_STOCK_IMPORTERS_INC</t>
  </si>
  <si>
    <t>CENTAX_BOOKS_AND_DISTRIBUTION</t>
  </si>
  <si>
    <t>CENTRAL_CITY_BREWERS_AND_DISTILLERS</t>
  </si>
  <si>
    <t>CHARTON_HOBBS_INC</t>
  </si>
  <si>
    <t>CHARTREUSE_DIFFUSION_SA</t>
  </si>
  <si>
    <t>CHRISTOPHER_STEWART_WINE_AND_SPIRITS_INC</t>
  </si>
  <si>
    <t>CLOSSON_CHASE</t>
  </si>
  <si>
    <t>COBEES_ENTERPRISE_LTD</t>
  </si>
  <si>
    <t>CORBY_SPIRIT_AND_WINE_LIMITED</t>
  </si>
  <si>
    <t>CRAFT_BEER_IMPORTERS_CANADA_INC</t>
  </si>
  <si>
    <t>CRAFT360_BEVERAGES</t>
  </si>
  <si>
    <t>CROSSMOUNT_FARM_AND_CIDERY_LTD</t>
  </si>
  <si>
    <t>CRUSH_IMPORTS</t>
  </si>
  <si>
    <t>CULIN_IMPORTERS</t>
  </si>
  <si>
    <t>D_KOURTAKIS_SA</t>
  </si>
  <si>
    <t>DARK_HORSE_WINE_AND_SPIRITS</t>
  </si>
  <si>
    <t>DASTARDLY_VILLAIN_BREWING_COMPANY</t>
  </si>
  <si>
    <t>DEAD_HORSE_CIDER_COMPANY</t>
  </si>
  <si>
    <t>DECANTER_WINE_AND_SPIRITS</t>
  </si>
  <si>
    <t>DECLARATION_WINE_AND_SPIRITS</t>
  </si>
  <si>
    <t>DEVIL_MAY_CARE_BREWING_COMPANY</t>
  </si>
  <si>
    <t>DIAGEO_CANADA_INC</t>
  </si>
  <si>
    <t>DOUG_REICHEL_WINE_MARKETING_INC</t>
  </si>
  <si>
    <t>DRC_IMPORTS</t>
  </si>
  <si>
    <t>DUMMY_SUPPLIER</t>
  </si>
  <si>
    <t>EASTERN_LIQUORS_CANADA</t>
  </si>
  <si>
    <t>EAU_CLAIRE_DISTILLERY</t>
  </si>
  <si>
    <t>EAUTOPIA_BIOLOGICAL_TECHNOLOGY</t>
  </si>
  <si>
    <t>ECLECTIC_BEVERAGES</t>
  </si>
  <si>
    <t>ECO_LUX_PACKAGING_INC</t>
  </si>
  <si>
    <t>ELMHURST_GOLF_AND_COUNTRY_CLUB</t>
  </si>
  <si>
    <t>ENOTECA_BACCO</t>
  </si>
  <si>
    <t>EXCELLENCE_AND_KOSHER</t>
  </si>
  <si>
    <t>FARMERY_ESTATE_BREWERY</t>
  </si>
  <si>
    <t>FORT_GARRY_BREWING_COMPANY</t>
  </si>
  <si>
    <t>FORTY_CREEK_DISTILLERY</t>
  </si>
  <si>
    <t>FOUNDERS_ORIGINAL_INC</t>
  </si>
  <si>
    <t>FRANCISCO_MANITOBA_LIQ_AND_SPIRITS</t>
  </si>
  <si>
    <t>FRIDAYS_APPAREL</t>
  </si>
  <si>
    <t>FULLGEEK_BREWLAB</t>
  </si>
  <si>
    <t>GATE_22_WINERY_LTD</t>
  </si>
  <si>
    <t>GOOD_NEIGHBOUR_BREWING_COMPANY</t>
  </si>
  <si>
    <t>GRAIN_TO_GLASS</t>
  </si>
  <si>
    <t>GRAND_VIEUX_LIQUOR_CO</t>
  </si>
  <si>
    <t>GRAPHIC_PACKAGING_INTERNATIONAL_INC</t>
  </si>
  <si>
    <t>GREAT_WESTERN_BREWING_CO_LTD</t>
  </si>
  <si>
    <t>GREAT_WHITE_NORTHERN_SPIRITS_INC</t>
  </si>
  <si>
    <t>HALF_PINTS_BREWING_COMPANY_LTD</t>
  </si>
  <si>
    <t>HERITAGE_FARMS_BREWING_CO</t>
  </si>
  <si>
    <t>HERITAGE_SPIRITS_AND_WINES_LTD</t>
  </si>
  <si>
    <t>HONEY_SHEEP_MEADERY_INC</t>
  </si>
  <si>
    <t>ICON_FINE_WINE_AND_SPIRITS</t>
  </si>
  <si>
    <t>IN_THE_BAG</t>
  </si>
  <si>
    <t>INCHDAIRNIE_WHISKY_LTD</t>
  </si>
  <si>
    <t>INLAND_TRADING_CO</t>
  </si>
  <si>
    <t>INTERLAKE_BREWING_COMPANY</t>
  </si>
  <si>
    <t>INTERNATIONAL_CELLARS</t>
  </si>
  <si>
    <t>KILTER_BREWING_COMPANY</t>
  </si>
  <si>
    <t>LA_SHOPPE_BRASSERIE</t>
  </si>
  <si>
    <t>LABATT_BREWING_COMPANY_LIMITED</t>
  </si>
  <si>
    <t>LAKE_OF_THE_WOODS_BREWING_COMPANY</t>
  </si>
  <si>
    <t>LIQUEFIED_IMPORTS</t>
  </si>
  <si>
    <t>LITTLE_BROWN_JUG_BREWING_COMPANY</t>
  </si>
  <si>
    <t>LOAMANIC_WINE_AND_SPIRITS_CORPORATION</t>
  </si>
  <si>
    <t>LOW_LIFE_BARREL_HOUSE</t>
  </si>
  <si>
    <t>LUMAR_AGENCY</t>
  </si>
  <si>
    <t>LUTHER_DRYERS</t>
  </si>
  <si>
    <t>LYNX_SPIRITS_AND_WINE_CORP</t>
  </si>
  <si>
    <t>MACALONEYS_ISLAND_DIST_AND_TWA_DOGS_BREW</t>
  </si>
  <si>
    <t>MAGNUM_CONSULTANTS_LTD</t>
  </si>
  <si>
    <t>MAISON_DELPEUCH_JOYEUX</t>
  </si>
  <si>
    <t>MALINDA_DISTRIBUTORS</t>
  </si>
  <si>
    <t>MANDI_INTERNATIONAL</t>
  </si>
  <si>
    <t>MARK_ANTHONY_BRANDS</t>
  </si>
  <si>
    <t>MCCLELLAND_PREMIUM_IMPORTS</t>
  </si>
  <si>
    <t>MOLSON_BREWERIES</t>
  </si>
  <si>
    <t>MONTELLA_SPIRITS_AND_WINE_LTD</t>
  </si>
  <si>
    <t>MT_BOUCHERIE_ESTATE_WINERY</t>
  </si>
  <si>
    <t>NAMESAKE_BREWING_LTD</t>
  </si>
  <si>
    <t>NEXT_FRIEND_CIDER</t>
  </si>
  <si>
    <t>NONSUCH_BREWING_CO</t>
  </si>
  <si>
    <t>NOTABOO_CORP</t>
  </si>
  <si>
    <t>OBSOLETE_BREWING_CO</t>
  </si>
  <si>
    <t>OCTOPUS_SPIRITS_INC</t>
  </si>
  <si>
    <t>OJ_SALES_AND_PROMOTIONS</t>
  </si>
  <si>
    <t>ONE_GREAT_CITY_BREWING_COMPANY_LTD</t>
  </si>
  <si>
    <t>ONYX_BEVERAGE_GROUP_INC</t>
  </si>
  <si>
    <t>OXUS_BREWING</t>
  </si>
  <si>
    <t>OXUS_BREWING_COMPANY</t>
  </si>
  <si>
    <t>PACIFIC_WINE_AND_SPIRITS</t>
  </si>
  <si>
    <t>PADDOCK_WOOD_BREWING_CO</t>
  </si>
  <si>
    <t>PATENT_5</t>
  </si>
  <si>
    <t>PENINSULA_RIDGE_ESTATES_WINERY</t>
  </si>
  <si>
    <t>PETER_MIELZYNSKI_AGENCIES_LTD</t>
  </si>
  <si>
    <t>PHILIPPE_DANDURAND_WINES_LTD</t>
  </si>
  <si>
    <t>PONDVIEW_ESTATE_WINERY_LTD</t>
  </si>
  <si>
    <t>PRESTIGE_BEVERAGE_GROUP_CANADA</t>
  </si>
  <si>
    <t>PRIVUS_BRANDS</t>
  </si>
  <si>
    <t>PROXIMO_SPIRITS_CANADA_INC</t>
  </si>
  <si>
    <t>QINGHUA_INTERNATIONAL_TRADE</t>
  </si>
  <si>
    <t>REBELLION_BREWING_CO</t>
  </si>
  <si>
    <t>RENAISSANCE_WINE_MERCHANTS</t>
  </si>
  <si>
    <t>RENDEZVOUS_BREWING_LTD</t>
  </si>
  <si>
    <t>RICHARDS_PACKAGING_INC</t>
  </si>
  <si>
    <t>RIGBY_ORCHARDS_LTD</t>
  </si>
  <si>
    <t>RIVER_VALLEY_BEVERAGE</t>
  </si>
  <si>
    <t>ROY_AND_CO_SELECTIONS</t>
  </si>
  <si>
    <t>SARL_MOURCHON</t>
  </si>
  <si>
    <t>SECTION_6_BREWING_COMPANY</t>
  </si>
  <si>
    <t>SELECT_WINE_MERCHANTS</t>
  </si>
  <si>
    <t>SET_THE_BAR_SALES_AND_DISTRIBUTION_LTD</t>
  </si>
  <si>
    <t>SHRUGGING_DOCTOR_BREWING_COMPANY_LTD</t>
  </si>
  <si>
    <t>SIMPLICITY_WINES_CANADA</t>
  </si>
  <si>
    <t>SINOCAN_SUPPLY_INC</t>
  </si>
  <si>
    <t>SLAMABLES_BEVERAGE_CORP</t>
  </si>
  <si>
    <t>SLEEMAN_BREWERIES_LTD</t>
  </si>
  <si>
    <t>SOCIETE_DES_ALCOOLS_DU_QUEBEC</t>
  </si>
  <si>
    <t>SOCIETE_DU_MAINE_DRILHON_SNC</t>
  </si>
  <si>
    <t>SONS_OF_VANCOUVER_DISTILLERY_LTD</t>
  </si>
  <si>
    <t>SOOKRAMS_BREWING_CO</t>
  </si>
  <si>
    <t>SOUTHERN_GLAZERS_WINE_AND_SPIRITS</t>
  </si>
  <si>
    <t>SPIRITED_SIPS_DISTRIBUTORS</t>
  </si>
  <si>
    <t>STERLING_BEVERAGES</t>
  </si>
  <si>
    <t>STRATFORD_FOX_RUN_DISTILLERY_INC</t>
  </si>
  <si>
    <t>SUMMIT_FINE_WINES</t>
  </si>
  <si>
    <t>SUNTORY_GLOBAL_SPIRITS_CANADA_INC</t>
  </si>
  <si>
    <t>SUPER_FUN_BEVERAGE_COMPANY_LTD</t>
  </si>
  <si>
    <t>TANTALUS_INDUSTRIES_INC</t>
  </si>
  <si>
    <t>TAP_AND_RAIL_BEVERAGE_GROUP</t>
  </si>
  <si>
    <t>TAVES_ESTATE_CIDERY</t>
  </si>
  <si>
    <t>THE_BACCHUS_GROUP_INC</t>
  </si>
  <si>
    <t>THE_BEVERAGE_COLLECTIVE_CORP</t>
  </si>
  <si>
    <t>THE_DELF_GROUP</t>
  </si>
  <si>
    <t>TIDE_COCKTAIL_CO</t>
  </si>
  <si>
    <t>TOPIKOS_SPIRIT_AND_BEVERAGE_COMPANY</t>
  </si>
  <si>
    <t>TORQUE_BREWING</t>
  </si>
  <si>
    <t>TOUCHSTONE_BRANDS</t>
  </si>
  <si>
    <t>TRANS_CANADA_BREWING</t>
  </si>
  <si>
    <t>TREE_OF_LIFE_CANADA_ULC</t>
  </si>
  <si>
    <t>TRIALTO_WINE_GROUP_LTD</t>
  </si>
  <si>
    <t>TRUTH_MALTERS</t>
  </si>
  <si>
    <t>TRY_MY_WINE</t>
  </si>
  <si>
    <t>TS_GLOBAL_INC</t>
  </si>
  <si>
    <t>TWIST_LP</t>
  </si>
  <si>
    <t>TWO_WOLVES_BREWING_INC</t>
  </si>
  <si>
    <t>UNIVINS_AND_SPIRITS_CANADA_INC</t>
  </si>
  <si>
    <t>UNTAPPED_TRADING_INC</t>
  </si>
  <si>
    <t>VENDEMMIA_INTERNATIONAL_WINES_INC</t>
  </si>
  <si>
    <t>VINSANITY_COUNSULTING</t>
  </si>
  <si>
    <t>VINTAGE_WEST_WINE_AND_SPIRITS_INC</t>
  </si>
  <si>
    <t>WETT_SALES_AND_DISTRIBUTION_INC</t>
  </si>
  <si>
    <t>WEYNANTS_IMEX_NV</t>
  </si>
  <si>
    <t>WOODEN_GATE_CIDER</t>
  </si>
  <si>
    <t>WOOREE_TRADING_LTD</t>
  </si>
  <si>
    <t>YUKON_BREWING</t>
  </si>
  <si>
    <t>Z_G_M</t>
  </si>
  <si>
    <t>NEW</t>
  </si>
  <si>
    <t>Concat</t>
  </si>
  <si>
    <t>Slope %</t>
  </si>
  <si>
    <r>
      <rPr>
        <b/>
        <sz val="14"/>
        <rFont val="Calibri"/>
        <family val="2"/>
      </rPr>
      <t>Product Category</t>
    </r>
  </si>
  <si>
    <t>MIN VOLUME</t>
  </si>
  <si>
    <t>MAX VOLUME</t>
  </si>
  <si>
    <t>Cost per LAA</t>
  </si>
  <si>
    <r>
      <rPr>
        <b/>
        <sz val="12"/>
        <rFont val="Calibri"/>
        <family val="2"/>
      </rPr>
      <t>Spirits</t>
    </r>
  </si>
  <si>
    <r>
      <rPr>
        <b/>
        <sz val="12"/>
        <rFont val="Calibri"/>
        <family val="2"/>
      </rPr>
      <t>Beer</t>
    </r>
  </si>
  <si>
    <r>
      <rPr>
        <b/>
        <sz val="12"/>
        <rFont val="Calibri"/>
        <family val="2"/>
      </rPr>
      <t>Ready to Drink</t>
    </r>
  </si>
  <si>
    <r>
      <rPr>
        <b/>
        <sz val="12"/>
        <rFont val="Calibri"/>
        <family val="2"/>
      </rPr>
      <t>One Pour Cocktail (RTD)</t>
    </r>
  </si>
  <si>
    <r>
      <rPr>
        <b/>
        <sz val="12"/>
        <rFont val="Calibri"/>
        <family val="2"/>
      </rPr>
      <t>Wine</t>
    </r>
  </si>
  <si>
    <r>
      <rPr>
        <b/>
        <sz val="12"/>
        <rFont val="Calibri"/>
        <family val="2"/>
      </rPr>
      <t>Fortified Wine</t>
    </r>
  </si>
  <si>
    <t>STEAM_WHISTLE_BREWING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</si>
</sst>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
  </numFmts>
  <fonts count="48"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sz val="10"/>
      <color theme="1"/>
      <name val="Calibri"/>
      <family val="2"/>
    </font>
    <font>
      <b/>
      <sz val="10"/>
      <color theme="1"/>
      <name val="Calibri"/>
      <family val="2"/>
    </font>
    <font>
      <sz val="10"/>
      <name val="Calibri"/>
      <family val="2"/>
    </font>
    <font>
      <b/>
      <sz val="22"/>
      <color theme="1"/>
      <name val="Calibri"/>
      <family val="2"/>
    </font>
    <font>
      <sz val="11"/>
      <color theme="1"/>
      <name val="Calibri"/>
      <family val="2"/>
    </font>
    <font>
      <b/>
      <sz val="12"/>
      <color theme="1"/>
      <name val="Calibri"/>
      <family val="2"/>
    </font>
    <font>
      <sz val="12"/>
      <color theme="1"/>
      <name val="Calibri"/>
      <family val="2"/>
    </font>
    <font>
      <b/>
      <sz val="10"/>
      <color rgb="FFFF0000"/>
      <name val="Calibri"/>
      <family val="2"/>
    </font>
    <font>
      <sz val="8"/>
      <name val="Calibri"/>
      <family val="2"/>
    </font>
    <font>
      <b/>
      <sz val="12"/>
      <name val="Calibri"/>
      <family val="2"/>
    </font>
    <font>
      <b/>
      <sz val="14"/>
      <color theme="1"/>
      <name val="Calibri"/>
      <family val="2"/>
    </font>
    <font>
      <b/>
      <sz val="14"/>
      <color theme="0"/>
      <name val="Calibri"/>
      <family val="2"/>
    </font>
    <font>
      <b/>
      <sz val="20"/>
      <color theme="0"/>
      <name val="Calibri"/>
      <family val="2"/>
    </font>
    <font>
      <b/>
      <sz val="12"/>
      <color theme="0"/>
      <name val="Calibri"/>
      <family val="2"/>
    </font>
    <font>
      <b/>
      <sz val="16"/>
      <color theme="1"/>
      <name val="Calibri"/>
      <family val="2"/>
    </font>
    <font>
      <b/>
      <u/>
      <sz val="12"/>
      <color theme="1"/>
      <name val="Calibri"/>
      <family val="2"/>
    </font>
    <font>
      <sz val="11"/>
      <color rgb="FF000000"/>
      <name val="Calibri"/>
      <family val="2"/>
    </font>
    <font>
      <b/>
      <sz val="24"/>
      <color theme="1"/>
      <name val="Calibri"/>
      <family val="2"/>
    </font>
    <font>
      <u/>
      <sz val="11"/>
      <color theme="10"/>
      <name val="Calibri"/>
      <family val="2"/>
    </font>
    <font>
      <b/>
      <u/>
      <sz val="22"/>
      <color theme="10"/>
      <name val="Calibri"/>
      <family val="2"/>
    </font>
    <font>
      <b/>
      <sz val="28"/>
      <color theme="1"/>
      <name val="Calibri"/>
      <family val="2"/>
    </font>
    <font>
      <b/>
      <sz val="16"/>
      <color rgb="FFFF0000"/>
      <name val="Calibri"/>
      <family val="2"/>
    </font>
    <font>
      <sz val="16"/>
      <color theme="1"/>
      <name val="Calibri"/>
      <family val="2"/>
    </font>
    <font>
      <b/>
      <u/>
      <sz val="14"/>
      <color theme="1"/>
      <name val="Calibri"/>
      <family val="2"/>
    </font>
    <font>
      <sz val="10"/>
      <color theme="0"/>
      <name val="Calibri"/>
      <family val="2"/>
    </font>
    <font>
      <b/>
      <sz val="11"/>
      <name val="Calibri"/>
      <family val="2"/>
      <scheme val="minor"/>
    </font>
    <font>
      <sz val="10"/>
      <color rgb="FFFF0000"/>
      <name val="Calibri"/>
      <family val="2"/>
    </font>
    <font>
      <b/>
      <u/>
      <sz val="16"/>
      <color theme="10"/>
      <name val="Calibri"/>
      <family val="2"/>
    </font>
    <font>
      <b/>
      <sz val="16"/>
      <color theme="10"/>
      <name val="Calibri"/>
      <family val="2"/>
    </font>
    <font>
      <sz val="12"/>
      <name val="Calibri"/>
      <family val="2"/>
    </font>
    <font>
      <b/>
      <sz val="10"/>
      <name val="Calibri"/>
      <family val="2"/>
    </font>
    <font>
      <sz val="16"/>
      <color rgb="FFFF0000"/>
      <name val="Calibri"/>
      <family val="2"/>
    </font>
    <font>
      <b/>
      <sz val="14"/>
      <color rgb="FFFFFFFF"/>
      <name val="Calibri"/>
      <family val="2"/>
    </font>
    <font>
      <b/>
      <sz val="12"/>
      <color rgb="FF000000"/>
      <name val="Calibri"/>
      <family val="2"/>
    </font>
    <font>
      <sz val="12"/>
      <color rgb="FF000000"/>
      <name val="Calibri"/>
      <family val="2"/>
    </font>
    <font>
      <b/>
      <sz val="14"/>
      <name val="Calibri"/>
      <family val="2"/>
    </font>
  </fonts>
  <fills count="24">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6" tint="0.59999389629810485"/>
        <bgColor indexed="64"/>
      </patternFill>
    </fill>
    <fill>
      <patternFill patternType="solid">
        <fgColor rgb="FFFAA2E9"/>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rgb="FFFDD7F6"/>
        <bgColor indexed="64"/>
      </patternFill>
    </fill>
    <fill>
      <patternFill patternType="solid">
        <fgColor theme="0" tint="-0.499984740745262"/>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rgb="FFFFFFCC"/>
        <bgColor indexed="64"/>
      </patternFill>
    </fill>
    <fill>
      <patternFill patternType="solid">
        <fgColor theme="5" tint="0.79998168889431442"/>
        <bgColor indexed="64"/>
      </patternFill>
    </fill>
    <fill>
      <patternFill patternType="solid">
        <fgColor theme="2"/>
        <bgColor indexed="64"/>
      </patternFill>
    </fill>
    <fill>
      <patternFill patternType="solid">
        <fgColor theme="1"/>
        <bgColor indexed="64"/>
      </patternFill>
    </fill>
    <fill>
      <patternFill patternType="solid">
        <fgColor theme="0" tint="-4.9989318521683403E-2"/>
        <bgColor indexed="64"/>
      </patternFill>
    </fill>
    <fill>
      <patternFill patternType="solid">
        <fgColor rgb="FF403151"/>
        <bgColor rgb="FF000000"/>
      </patternFill>
    </fill>
    <fill>
      <patternFill patternType="solid">
        <fgColor rgb="FF60497A"/>
        <bgColor rgb="FF000000"/>
      </patternFill>
    </fill>
    <fill>
      <patternFill patternType="solid">
        <fgColor rgb="FFD9D9D9"/>
        <bgColor rgb="FF000000"/>
      </patternFill>
    </fill>
  </fills>
  <borders count="46">
    <border>
      <left/>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rgb="FFFF0000"/>
      </left>
      <right/>
      <top style="thin">
        <color rgb="FFFF0000"/>
      </top>
      <bottom/>
      <diagonal/>
    </border>
    <border>
      <left style="thin">
        <color rgb="FFFF0000"/>
      </left>
      <right/>
      <top/>
      <bottom/>
      <diagonal/>
    </border>
    <border>
      <left style="thin">
        <color rgb="FFFF0000"/>
      </left>
      <right/>
      <top/>
      <bottom style="thin">
        <color rgb="FF000000"/>
      </bottom>
      <diagonal/>
    </border>
    <border>
      <left style="thin">
        <color rgb="FFFF0000"/>
      </left>
      <right/>
      <top/>
      <bottom style="thin">
        <color rgb="FFFF0000"/>
      </bottom>
      <diagonal/>
    </border>
    <border>
      <left style="thin">
        <color rgb="FFFF0000"/>
      </left>
      <right/>
      <top style="thin">
        <color rgb="FF000000"/>
      </top>
      <bottom/>
      <diagonal/>
    </border>
    <border>
      <left/>
      <right style="thin">
        <color rgb="FFFF0000"/>
      </right>
      <top/>
      <bottom style="thin">
        <color rgb="FFFF0000"/>
      </bottom>
      <diagonal/>
    </border>
    <border>
      <left/>
      <right style="thin">
        <color rgb="FFFF0000"/>
      </right>
      <top style="thin">
        <color rgb="FFFF0000"/>
      </top>
      <bottom/>
      <diagonal/>
    </border>
    <border>
      <left style="thin">
        <color rgb="FF000000"/>
      </left>
      <right/>
      <top style="thin">
        <color rgb="FFFF0000"/>
      </top>
      <bottom/>
      <diagonal/>
    </border>
    <border>
      <left style="thin">
        <color rgb="FF000000"/>
      </left>
      <right/>
      <top/>
      <bottom/>
      <diagonal/>
    </border>
    <border>
      <left/>
      <right style="thin">
        <color rgb="FFFF0000"/>
      </right>
      <top style="thin">
        <color rgb="FF000000"/>
      </top>
      <bottom/>
      <diagonal/>
    </border>
    <border>
      <left style="thin">
        <color rgb="FF000000"/>
      </left>
      <right/>
      <top style="thin">
        <color rgb="FF000000"/>
      </top>
      <bottom/>
      <diagonal/>
    </border>
    <border>
      <left style="thin">
        <color rgb="FF000000"/>
      </left>
      <right/>
      <top/>
      <bottom style="thin">
        <color rgb="FFFF0000"/>
      </bottom>
      <diagonal/>
    </border>
  </borders>
  <cellStyleXfs count="14">
    <xf numFmtId="0" fontId="0" fillId="0" borderId="0"/>
    <xf numFmtId="9" fontId="16" fillId="0" borderId="0" applyFont="0" applyFill="0" applyBorder="0" applyAlignment="0" applyProtection="0"/>
    <xf numFmtId="0" fontId="10" fillId="0" borderId="0"/>
    <xf numFmtId="0" fontId="9" fillId="0" borderId="0"/>
    <xf numFmtId="0" fontId="8" fillId="0" borderId="0"/>
    <xf numFmtId="0" fontId="30" fillId="0" borderId="0" applyNumberFormat="0" applyFill="0" applyBorder="0" applyAlignment="0" applyProtection="0"/>
    <xf numFmtId="0" fontId="7" fillId="0" borderId="0"/>
    <xf numFmtId="0" fontId="6" fillId="0" borderId="0"/>
    <xf numFmtId="0" fontId="5" fillId="0" borderId="0"/>
    <xf numFmtId="0" fontId="4" fillId="0" borderId="0"/>
    <xf numFmtId="0" fontId="3" fillId="0" borderId="0"/>
    <xf numFmtId="9" fontId="3" fillId="0" borderId="0" applyFont="0" applyFill="0" applyBorder="0" applyAlignment="0" applyProtection="0"/>
    <xf numFmtId="0" fontId="2" fillId="0" borderId="0"/>
    <xf numFmtId="0" fontId="1" fillId="0" borderId="0"/>
  </cellStyleXfs>
  <cellXfs count="204">
    <xf numFmtId="0" fontId="0" fillId="0" borderId="0" xfId="0"/>
    <xf numFmtId="0" fontId="11" fillId="0" borderId="0" xfId="0" applyFont="1"/>
    <xf numFmtId="0" fontId="12" fillId="0" borderId="0" xfId="0" applyFont="1"/>
    <xf numFmtId="0" fontId="12" fillId="0" borderId="0" xfId="0" applyFont="1" applyAlignment="1">
      <alignment horizontal="center"/>
    </xf>
    <xf numFmtId="0" fontId="14" fillId="0" borderId="0" xfId="0" applyFont="1"/>
    <xf numFmtId="0" fontId="12" fillId="0" borderId="3" xfId="0" applyFont="1" applyBorder="1"/>
    <xf numFmtId="0" fontId="12" fillId="0" borderId="3" xfId="0" applyFont="1" applyBorder="1" applyAlignment="1">
      <alignment horizontal="center"/>
    </xf>
    <xf numFmtId="164" fontId="12" fillId="0" borderId="0" xfId="0" applyNumberFormat="1" applyFont="1" applyProtection="1">
      <protection locked="0"/>
    </xf>
    <xf numFmtId="0" fontId="12" fillId="0" borderId="0" xfId="0" applyFont="1" applyAlignment="1" applyProtection="1">
      <alignment horizontal="center"/>
      <protection locked="0"/>
    </xf>
    <xf numFmtId="0" fontId="12" fillId="0" borderId="0" xfId="0" applyFont="1" applyProtection="1">
      <protection locked="0"/>
    </xf>
    <xf numFmtId="1" fontId="12" fillId="0" borderId="0" xfId="0" applyNumberFormat="1" applyFont="1" applyProtection="1">
      <protection locked="0"/>
    </xf>
    <xf numFmtId="1" fontId="12" fillId="0" borderId="0" xfId="0" applyNumberFormat="1" applyFont="1" applyAlignment="1">
      <alignment horizontal="center"/>
    </xf>
    <xf numFmtId="1" fontId="12" fillId="0" borderId="3" xfId="0" applyNumberFormat="1" applyFont="1" applyBorder="1"/>
    <xf numFmtId="1" fontId="12" fillId="0" borderId="0" xfId="0" applyNumberFormat="1" applyFont="1"/>
    <xf numFmtId="10" fontId="12" fillId="0" borderId="0" xfId="1" applyNumberFormat="1" applyFont="1" applyAlignment="1" applyProtection="1">
      <alignment horizontal="center"/>
      <protection hidden="1"/>
    </xf>
    <xf numFmtId="0" fontId="17" fillId="0" borderId="0" xfId="0" applyFont="1"/>
    <xf numFmtId="1" fontId="18" fillId="0" borderId="0" xfId="0" applyNumberFormat="1" applyFont="1" applyAlignment="1">
      <alignment horizontal="left" vertical="top" wrapText="1"/>
    </xf>
    <xf numFmtId="0" fontId="18" fillId="0" borderId="0" xfId="0" applyFont="1"/>
    <xf numFmtId="0" fontId="18" fillId="0" borderId="0" xfId="0" applyFont="1" applyAlignment="1" applyProtection="1">
      <alignment horizontal="left" vertical="top" wrapText="1"/>
      <protection locked="0"/>
    </xf>
    <xf numFmtId="0" fontId="17" fillId="0" borderId="0" xfId="0" applyFont="1" applyAlignment="1">
      <alignment horizontal="right"/>
    </xf>
    <xf numFmtId="0" fontId="19" fillId="0" borderId="3" xfId="0" applyFont="1" applyBorder="1"/>
    <xf numFmtId="0" fontId="12" fillId="0" borderId="0" xfId="0" applyFont="1" applyAlignment="1">
      <alignment horizontal="right"/>
    </xf>
    <xf numFmtId="0" fontId="18" fillId="0" borderId="0" xfId="0" applyFont="1" applyAlignment="1" applyProtection="1">
      <alignment vertical="top" wrapText="1"/>
      <protection locked="0"/>
    </xf>
    <xf numFmtId="0" fontId="12" fillId="0" borderId="0" xfId="0" applyFont="1" applyAlignment="1">
      <alignment vertical="center" wrapText="1"/>
    </xf>
    <xf numFmtId="0" fontId="12" fillId="6" borderId="0" xfId="0" applyFont="1" applyFill="1"/>
    <xf numFmtId="0" fontId="18" fillId="0" borderId="0" xfId="0" applyFont="1" applyProtection="1">
      <protection locked="0"/>
    </xf>
    <xf numFmtId="0" fontId="13" fillId="7" borderId="1" xfId="0" applyFont="1" applyFill="1" applyBorder="1" applyAlignment="1">
      <alignment horizontal="center" vertical="center" wrapText="1"/>
    </xf>
    <xf numFmtId="164" fontId="14" fillId="0" borderId="0" xfId="0" applyNumberFormat="1" applyFont="1" applyAlignment="1" applyProtection="1">
      <alignment horizontal="center"/>
      <protection locked="0"/>
    </xf>
    <xf numFmtId="0" fontId="14" fillId="0" borderId="0" xfId="0" applyFont="1" applyProtection="1">
      <protection locked="0"/>
    </xf>
    <xf numFmtId="0" fontId="14" fillId="0" borderId="0" xfId="0" applyFont="1" applyAlignment="1" applyProtection="1">
      <alignment horizontal="center"/>
      <protection locked="0"/>
    </xf>
    <xf numFmtId="0" fontId="18" fillId="0" borderId="0" xfId="0" applyFont="1" applyAlignment="1" applyProtection="1">
      <alignment horizontal="center"/>
      <protection locked="0"/>
    </xf>
    <xf numFmtId="0" fontId="15" fillId="0" borderId="0" xfId="0" applyFont="1" applyAlignment="1">
      <alignment horizontal="left" indent="44"/>
    </xf>
    <xf numFmtId="0" fontId="24" fillId="0" borderId="0" xfId="0" applyFont="1"/>
    <xf numFmtId="0" fontId="12" fillId="0" borderId="11" xfId="0" applyFont="1" applyBorder="1" applyAlignment="1" applyProtection="1">
      <alignment horizontal="center"/>
      <protection locked="0"/>
    </xf>
    <xf numFmtId="0" fontId="12" fillId="4" borderId="0" xfId="0" applyFont="1" applyFill="1"/>
    <xf numFmtId="0" fontId="12" fillId="6" borderId="0" xfId="0" applyFont="1" applyFill="1" applyProtection="1">
      <protection locked="0"/>
    </xf>
    <xf numFmtId="0" fontId="19" fillId="0" borderId="0" xfId="0" applyFont="1"/>
    <xf numFmtId="0" fontId="13" fillId="0" borderId="0" xfId="0" applyFont="1"/>
    <xf numFmtId="0" fontId="25" fillId="0" borderId="0" xfId="0" applyFont="1" applyAlignment="1" applyProtection="1">
      <alignment horizontal="center"/>
      <protection locked="0"/>
    </xf>
    <xf numFmtId="0" fontId="22" fillId="7" borderId="1" xfId="0" applyFont="1" applyFill="1" applyBorder="1" applyAlignment="1">
      <alignment horizontal="center" vertical="center" wrapText="1"/>
    </xf>
    <xf numFmtId="0" fontId="22" fillId="7" borderId="5" xfId="0" applyFont="1" applyFill="1" applyBorder="1" applyAlignment="1">
      <alignment horizontal="center" vertical="center" wrapText="1"/>
    </xf>
    <xf numFmtId="0" fontId="22" fillId="12" borderId="5" xfId="0" applyFont="1" applyFill="1" applyBorder="1" applyAlignment="1">
      <alignment horizontal="center" vertical="center" wrapText="1"/>
    </xf>
    <xf numFmtId="0" fontId="22" fillId="4" borderId="5" xfId="0" applyFont="1" applyFill="1" applyBorder="1" applyAlignment="1">
      <alignment horizontal="center" vertical="center" wrapText="1"/>
    </xf>
    <xf numFmtId="0" fontId="22" fillId="9" borderId="5" xfId="0" applyFont="1" applyFill="1" applyBorder="1" applyAlignment="1">
      <alignment horizontal="center" vertical="center" wrapText="1"/>
    </xf>
    <xf numFmtId="0" fontId="22" fillId="2" borderId="1" xfId="0" applyFont="1" applyFill="1" applyBorder="1" applyAlignment="1">
      <alignment horizontal="center" vertical="center" wrapText="1"/>
    </xf>
    <xf numFmtId="1" fontId="22" fillId="2" borderId="2" xfId="0" applyNumberFormat="1"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17" fillId="0" borderId="0" xfId="0" applyFont="1" applyAlignment="1">
      <alignment vertical="center"/>
    </xf>
    <xf numFmtId="0" fontId="17" fillId="0" borderId="0" xfId="0" applyFont="1" applyAlignment="1" applyProtection="1">
      <alignment vertical="top"/>
      <protection locked="0"/>
    </xf>
    <xf numFmtId="0" fontId="18" fillId="0" borderId="0" xfId="0" applyFont="1" applyAlignment="1" applyProtection="1">
      <alignment vertical="top"/>
      <protection locked="0"/>
    </xf>
    <xf numFmtId="0" fontId="22" fillId="3" borderId="4" xfId="0" applyFont="1" applyFill="1" applyBorder="1" applyAlignment="1">
      <alignment horizontal="center" vertical="center" wrapText="1"/>
    </xf>
    <xf numFmtId="9" fontId="12" fillId="0" borderId="0" xfId="1" applyFont="1" applyAlignment="1">
      <alignment horizontal="center"/>
    </xf>
    <xf numFmtId="9" fontId="22" fillId="3" borderId="1" xfId="1" applyFont="1" applyFill="1" applyBorder="1" applyAlignment="1">
      <alignment horizontal="center" vertical="center" wrapText="1"/>
    </xf>
    <xf numFmtId="0" fontId="18" fillId="0" borderId="0" xfId="0" applyFont="1" applyAlignment="1">
      <alignment horizontal="center"/>
    </xf>
    <xf numFmtId="164" fontId="12" fillId="0" borderId="0" xfId="0" applyNumberFormat="1" applyFont="1" applyAlignment="1" applyProtection="1">
      <alignment horizontal="center"/>
      <protection locked="0"/>
    </xf>
    <xf numFmtId="164" fontId="12" fillId="0" borderId="0" xfId="0" applyNumberFormat="1" applyFont="1" applyAlignment="1" applyProtection="1">
      <alignment horizontal="center"/>
      <protection hidden="1"/>
    </xf>
    <xf numFmtId="9" fontId="12" fillId="0" borderId="3" xfId="1" applyFont="1" applyBorder="1" applyAlignment="1">
      <alignment horizontal="center"/>
    </xf>
    <xf numFmtId="9" fontId="12" fillId="0" borderId="0" xfId="1" applyFont="1" applyBorder="1" applyAlignment="1">
      <alignment horizontal="center"/>
    </xf>
    <xf numFmtId="9" fontId="18" fillId="0" borderId="0" xfId="1" applyFont="1" applyAlignment="1">
      <alignment horizontal="center"/>
    </xf>
    <xf numFmtId="0" fontId="12" fillId="0" borderId="0" xfId="1" applyNumberFormat="1" applyFont="1" applyAlignment="1">
      <alignment horizontal="center"/>
    </xf>
    <xf numFmtId="0" fontId="12" fillId="0" borderId="3" xfId="1" applyNumberFormat="1" applyFont="1" applyBorder="1" applyAlignment="1">
      <alignment horizontal="center"/>
    </xf>
    <xf numFmtId="0" fontId="12" fillId="0" borderId="0" xfId="1" applyNumberFormat="1" applyFont="1" applyBorder="1" applyAlignment="1">
      <alignment horizontal="center"/>
    </xf>
    <xf numFmtId="0" fontId="18" fillId="0" borderId="0" xfId="1" applyNumberFormat="1" applyFont="1"/>
    <xf numFmtId="0" fontId="17" fillId="0" borderId="0" xfId="0" applyFont="1" applyAlignment="1">
      <alignment horizontal="center" vertical="center" wrapText="1"/>
    </xf>
    <xf numFmtId="164" fontId="12" fillId="0" borderId="0" xfId="1" applyNumberFormat="1" applyFont="1" applyAlignment="1">
      <alignment horizontal="center"/>
    </xf>
    <xf numFmtId="164" fontId="12" fillId="0" borderId="3" xfId="1" applyNumberFormat="1" applyFont="1" applyBorder="1" applyAlignment="1">
      <alignment horizontal="center"/>
    </xf>
    <xf numFmtId="164" fontId="12" fillId="0" borderId="0" xfId="1" applyNumberFormat="1" applyFont="1" applyBorder="1" applyAlignment="1">
      <alignment horizontal="center"/>
    </xf>
    <xf numFmtId="164" fontId="17" fillId="0" borderId="0" xfId="0" applyNumberFormat="1" applyFont="1" applyAlignment="1">
      <alignment horizontal="center" vertical="center" wrapText="1"/>
    </xf>
    <xf numFmtId="164" fontId="18" fillId="0" borderId="0" xfId="1" applyNumberFormat="1" applyFont="1" applyAlignment="1">
      <alignment horizontal="center"/>
    </xf>
    <xf numFmtId="0" fontId="13" fillId="0" borderId="0" xfId="0" applyFont="1" applyAlignment="1">
      <alignment horizontal="center"/>
    </xf>
    <xf numFmtId="0" fontId="13" fillId="17" borderId="7" xfId="0" applyFont="1" applyFill="1" applyBorder="1" applyAlignment="1">
      <alignment horizontal="center" vertical="center" wrapText="1"/>
    </xf>
    <xf numFmtId="0" fontId="17" fillId="0" borderId="0" xfId="0" applyFont="1" applyAlignment="1">
      <alignment horizontal="center"/>
    </xf>
    <xf numFmtId="0" fontId="8" fillId="0" borderId="0" xfId="4"/>
    <xf numFmtId="0" fontId="31" fillId="0" borderId="0" xfId="5" applyFont="1" applyFill="1" applyBorder="1" applyAlignment="1">
      <alignment vertical="center"/>
    </xf>
    <xf numFmtId="0" fontId="34" fillId="0" borderId="3" xfId="0" applyFont="1" applyBorder="1" applyAlignment="1">
      <alignment horizontal="center"/>
    </xf>
    <xf numFmtId="0" fontId="33" fillId="0" borderId="3" xfId="0" applyFont="1" applyBorder="1" applyAlignment="1">
      <alignment vertical="center"/>
    </xf>
    <xf numFmtId="0" fontId="13" fillId="0" borderId="0" xfId="0" applyFont="1" applyAlignment="1" applyProtection="1">
      <alignment horizontal="center"/>
      <protection locked="0"/>
    </xf>
    <xf numFmtId="0" fontId="17" fillId="0" borderId="0" xfId="0" applyFont="1" applyAlignment="1" applyProtection="1">
      <alignment horizontal="center"/>
      <protection locked="0"/>
    </xf>
    <xf numFmtId="0" fontId="22" fillId="19" borderId="5" xfId="0" applyFont="1" applyFill="1" applyBorder="1" applyAlignment="1">
      <alignment horizontal="center" vertical="center" wrapText="1"/>
    </xf>
    <xf numFmtId="10" fontId="12" fillId="0" borderId="0" xfId="1" applyNumberFormat="1" applyFont="1" applyAlignment="1" applyProtection="1">
      <alignment horizontal="center"/>
      <protection locked="0"/>
    </xf>
    <xf numFmtId="0" fontId="36" fillId="0" borderId="0" xfId="0" applyFont="1" applyAlignment="1">
      <alignment horizontal="center"/>
    </xf>
    <xf numFmtId="49" fontId="37" fillId="0" borderId="0" xfId="7" applyNumberFormat="1" applyFont="1"/>
    <xf numFmtId="0" fontId="6" fillId="0" borderId="0" xfId="7"/>
    <xf numFmtId="0" fontId="0" fillId="0" borderId="0" xfId="0" applyAlignment="1">
      <alignment horizontal="right"/>
    </xf>
    <xf numFmtId="0" fontId="26" fillId="0" borderId="0" xfId="5" applyFont="1" applyFill="1" applyBorder="1" applyAlignment="1">
      <alignment vertical="center"/>
    </xf>
    <xf numFmtId="0" fontId="11" fillId="5" borderId="0" xfId="0" applyFont="1" applyFill="1"/>
    <xf numFmtId="9" fontId="0" fillId="0" borderId="0" xfId="0" applyNumberFormat="1"/>
    <xf numFmtId="0" fontId="38" fillId="0" borderId="0" xfId="0" applyFont="1" applyAlignment="1">
      <alignment horizontal="center"/>
    </xf>
    <xf numFmtId="0" fontId="18" fillId="4" borderId="14" xfId="0" applyFont="1" applyFill="1" applyBorder="1" applyProtection="1">
      <protection locked="0"/>
    </xf>
    <xf numFmtId="0" fontId="32" fillId="0" borderId="0" xfId="0" applyFont="1"/>
    <xf numFmtId="0" fontId="27" fillId="20" borderId="0" xfId="0" applyFont="1" applyFill="1"/>
    <xf numFmtId="0" fontId="21" fillId="4" borderId="14" xfId="0" applyFont="1" applyFill="1" applyBorder="1" applyAlignment="1" applyProtection="1">
      <alignment horizontal="center"/>
      <protection locked="0"/>
    </xf>
    <xf numFmtId="0" fontId="17" fillId="4" borderId="14" xfId="0" applyFont="1" applyFill="1" applyBorder="1" applyAlignment="1" applyProtection="1">
      <alignment horizontal="center"/>
      <protection locked="0"/>
    </xf>
    <xf numFmtId="0" fontId="17" fillId="0" borderId="0" xfId="0" applyFont="1" applyAlignment="1" applyProtection="1">
      <alignment horizontal="center" vertical="center" wrapText="1"/>
      <protection locked="0"/>
    </xf>
    <xf numFmtId="9" fontId="17" fillId="10" borderId="7" xfId="1" applyFont="1" applyFill="1" applyBorder="1" applyAlignment="1">
      <alignment horizontal="center" vertical="center" wrapText="1"/>
    </xf>
    <xf numFmtId="164" fontId="17" fillId="10" borderId="7" xfId="1" applyNumberFormat="1" applyFont="1" applyFill="1" applyBorder="1" applyAlignment="1">
      <alignment horizontal="center" vertical="center" wrapText="1"/>
    </xf>
    <xf numFmtId="9" fontId="0" fillId="3" borderId="0" xfId="1" applyFont="1" applyFill="1" applyAlignment="1" applyProtection="1">
      <alignment horizontal="center"/>
    </xf>
    <xf numFmtId="164" fontId="0" fillId="3" borderId="0" xfId="1" applyNumberFormat="1" applyFont="1" applyFill="1" applyAlignment="1" applyProtection="1">
      <alignment horizontal="center"/>
    </xf>
    <xf numFmtId="0" fontId="22" fillId="7" borderId="5" xfId="0" applyFont="1" applyFill="1" applyBorder="1" applyAlignment="1">
      <alignment horizontal="center" vertical="top" wrapText="1"/>
    </xf>
    <xf numFmtId="0" fontId="0" fillId="0" borderId="0" xfId="0" applyAlignment="1">
      <alignment horizontal="center" vertical="center" wrapText="1"/>
    </xf>
    <xf numFmtId="0" fontId="0" fillId="0" borderId="0" xfId="0"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vertical="center"/>
    </xf>
    <xf numFmtId="0" fontId="22" fillId="5" borderId="7" xfId="0" applyFont="1" applyFill="1" applyBorder="1" applyAlignment="1">
      <alignment horizontal="center" vertical="center" wrapText="1"/>
    </xf>
    <xf numFmtId="15" fontId="12" fillId="0" borderId="0" xfId="0" applyNumberFormat="1" applyFont="1" applyAlignment="1">
      <alignment horizontal="center"/>
    </xf>
    <xf numFmtId="0" fontId="14" fillId="0" borderId="0" xfId="0" applyFont="1" applyAlignment="1">
      <alignment horizontal="center"/>
    </xf>
    <xf numFmtId="0" fontId="42" fillId="0" borderId="0" xfId="0" applyFont="1"/>
    <xf numFmtId="0" fontId="41" fillId="0" borderId="0" xfId="0" applyFont="1"/>
    <xf numFmtId="0" fontId="21" fillId="0" borderId="0" xfId="0" applyFont="1"/>
    <xf numFmtId="0" fontId="43" fillId="0" borderId="3" xfId="0" applyFont="1" applyBorder="1"/>
    <xf numFmtId="0" fontId="0" fillId="5" borderId="0" xfId="0" applyFill="1"/>
    <xf numFmtId="0" fontId="44" fillId="21" borderId="19" xfId="0" applyFont="1" applyFill="1" applyBorder="1" applyAlignment="1">
      <alignment horizontal="center" vertical="center" wrapText="1"/>
    </xf>
    <xf numFmtId="0" fontId="16" fillId="0" borderId="0" xfId="0" applyFont="1" applyAlignment="1">
      <alignment horizontal="center" vertical="center"/>
    </xf>
    <xf numFmtId="0" fontId="44" fillId="0" borderId="0" xfId="0" applyFont="1" applyAlignment="1">
      <alignment horizontal="center" vertical="center"/>
    </xf>
    <xf numFmtId="0" fontId="16" fillId="0" borderId="0" xfId="0" applyFont="1" applyAlignment="1">
      <alignment vertical="center"/>
    </xf>
    <xf numFmtId="0" fontId="44" fillId="21" borderId="7" xfId="0" applyFont="1" applyFill="1" applyBorder="1" applyAlignment="1">
      <alignment horizontal="center" vertical="center" wrapText="1"/>
    </xf>
    <xf numFmtId="0" fontId="16" fillId="0" borderId="0" xfId="0" applyFont="1" applyAlignment="1">
      <alignment horizontal="center"/>
    </xf>
    <xf numFmtId="0" fontId="44" fillId="0" borderId="0" xfId="0" applyFont="1" applyAlignment="1">
      <alignment horizontal="center"/>
    </xf>
    <xf numFmtId="0" fontId="44" fillId="22" borderId="28" xfId="0" applyFont="1" applyFill="1" applyBorder="1" applyAlignment="1">
      <alignment horizontal="center"/>
    </xf>
    <xf numFmtId="0" fontId="44" fillId="22" borderId="26" xfId="0" applyFont="1" applyFill="1" applyBorder="1" applyAlignment="1">
      <alignment horizontal="center"/>
    </xf>
    <xf numFmtId="0" fontId="44" fillId="22" borderId="21" xfId="0" applyFont="1" applyFill="1" applyBorder="1" applyAlignment="1">
      <alignment horizontal="center"/>
    </xf>
    <xf numFmtId="0" fontId="44" fillId="22" borderId="32" xfId="0" applyFont="1" applyFill="1" applyBorder="1" applyAlignment="1">
      <alignment horizontal="center"/>
    </xf>
    <xf numFmtId="0" fontId="44" fillId="22" borderId="22" xfId="0" applyFont="1" applyFill="1" applyBorder="1" applyAlignment="1">
      <alignment horizontal="center"/>
    </xf>
    <xf numFmtId="0" fontId="45" fillId="0" borderId="29" xfId="0" applyFont="1" applyBorder="1" applyAlignment="1">
      <alignment horizontal="center" vertical="center" wrapText="1"/>
    </xf>
    <xf numFmtId="0" fontId="45" fillId="23" borderId="14" xfId="0" applyFont="1" applyFill="1" applyBorder="1" applyAlignment="1">
      <alignment horizontal="center" vertical="center" wrapText="1"/>
    </xf>
    <xf numFmtId="0" fontId="45" fillId="23" borderId="23" xfId="0" applyFont="1" applyFill="1" applyBorder="1" applyAlignment="1">
      <alignment horizontal="center" vertical="center" wrapText="1"/>
    </xf>
    <xf numFmtId="0" fontId="46" fillId="0" borderId="0" xfId="0" applyFont="1" applyAlignment="1">
      <alignment vertical="center" wrapText="1"/>
    </xf>
    <xf numFmtId="0" fontId="45" fillId="23" borderId="20" xfId="0" applyFont="1" applyFill="1" applyBorder="1" applyAlignment="1">
      <alignment horizontal="center" vertical="center" wrapText="1"/>
    </xf>
    <xf numFmtId="0" fontId="45" fillId="0" borderId="30" xfId="0" applyFont="1" applyBorder="1" applyAlignment="1">
      <alignment horizontal="center" vertical="center" wrapText="1"/>
    </xf>
    <xf numFmtId="0" fontId="46" fillId="0" borderId="18" xfId="0" applyFont="1" applyBorder="1" applyAlignment="1">
      <alignment horizontal="center" vertical="center" wrapText="1"/>
    </xf>
    <xf numFmtId="0" fontId="46" fillId="0" borderId="14" xfId="0" applyFont="1" applyBorder="1" applyAlignment="1">
      <alignment horizontal="center" vertical="center" wrapText="1"/>
    </xf>
    <xf numFmtId="0" fontId="46" fillId="0" borderId="24" xfId="0" applyFont="1" applyBorder="1" applyAlignment="1">
      <alignment horizontal="center" vertical="center" wrapText="1"/>
    </xf>
    <xf numFmtId="0" fontId="46" fillId="0" borderId="6" xfId="0" applyFont="1" applyBorder="1" applyAlignment="1">
      <alignment horizontal="center" vertical="center" wrapText="1"/>
    </xf>
    <xf numFmtId="0" fontId="45" fillId="4" borderId="18" xfId="0" applyFont="1" applyFill="1" applyBorder="1" applyAlignment="1">
      <alignment horizontal="center" vertical="center" wrapText="1"/>
    </xf>
    <xf numFmtId="0" fontId="45" fillId="0" borderId="31" xfId="0" applyFont="1" applyBorder="1" applyAlignment="1">
      <alignment horizontal="center" vertical="center" wrapText="1"/>
    </xf>
    <xf numFmtId="0" fontId="45" fillId="4" borderId="33" xfId="0" applyFont="1" applyFill="1" applyBorder="1" applyAlignment="1">
      <alignment horizontal="center" vertical="center" wrapText="1"/>
    </xf>
    <xf numFmtId="0" fontId="45" fillId="4" borderId="27" xfId="0" applyFont="1" applyFill="1" applyBorder="1" applyAlignment="1">
      <alignment horizontal="center" vertical="center" wrapText="1"/>
    </xf>
    <xf numFmtId="0" fontId="45" fillId="4" borderId="25" xfId="0" applyFont="1" applyFill="1" applyBorder="1" applyAlignment="1">
      <alignment horizontal="center" vertical="center" wrapText="1"/>
    </xf>
    <xf numFmtId="0" fontId="41" fillId="0" borderId="34" xfId="0" applyFont="1" applyBorder="1" applyAlignment="1">
      <alignment vertical="top" wrapText="1"/>
    </xf>
    <xf numFmtId="0" fontId="41" fillId="0" borderId="35" xfId="0" applyFont="1" applyBorder="1" applyAlignment="1">
      <alignment vertical="top" wrapText="1"/>
    </xf>
    <xf numFmtId="0" fontId="41" fillId="0" borderId="36" xfId="0" applyFont="1" applyBorder="1" applyAlignment="1">
      <alignment vertical="top" wrapText="1"/>
    </xf>
    <xf numFmtId="0" fontId="41" fillId="0" borderId="37" xfId="0" applyFont="1" applyBorder="1" applyAlignment="1">
      <alignment vertical="top" wrapText="1"/>
    </xf>
    <xf numFmtId="0" fontId="41" fillId="0" borderId="38" xfId="0" applyFont="1" applyBorder="1" applyAlignment="1">
      <alignment vertical="top" wrapText="1"/>
    </xf>
    <xf numFmtId="0" fontId="41" fillId="0" borderId="38" xfId="0" applyFont="1" applyBorder="1" applyAlignment="1">
      <alignment vertical="center" wrapText="1"/>
    </xf>
    <xf numFmtId="0" fontId="41" fillId="0" borderId="35" xfId="0" applyFont="1" applyBorder="1" applyAlignment="1">
      <alignment vertical="center" wrapText="1"/>
    </xf>
    <xf numFmtId="0" fontId="41" fillId="0" borderId="36" xfId="0" applyFont="1" applyBorder="1" applyAlignment="1">
      <alignment vertical="center" wrapText="1"/>
    </xf>
    <xf numFmtId="0" fontId="3" fillId="0" borderId="0" xfId="10"/>
    <xf numFmtId="9" fontId="0" fillId="0" borderId="0" xfId="11" applyFont="1"/>
    <xf numFmtId="9" fontId="3" fillId="0" borderId="0" xfId="10" applyNumberFormat="1"/>
    <xf numFmtId="9" fontId="0" fillId="0" borderId="0" xfId="11" applyFont="1" applyFill="1"/>
    <xf numFmtId="9" fontId="0" fillId="3" borderId="0" xfId="11" applyFont="1" applyFill="1"/>
    <xf numFmtId="49" fontId="37" fillId="18" borderId="0" xfId="7" applyNumberFormat="1" applyFont="1" applyFill="1"/>
    <xf numFmtId="0" fontId="6" fillId="18" borderId="0" xfId="7" applyFill="1"/>
    <xf numFmtId="0" fontId="28" fillId="0" borderId="0" xfId="0" applyFont="1" applyAlignment="1">
      <alignment horizontal="left" vertical="center" wrapText="1"/>
    </xf>
    <xf numFmtId="0" fontId="0" fillId="0" borderId="0" xfId="0" applyAlignment="1">
      <alignment horizontal="left"/>
    </xf>
    <xf numFmtId="0" fontId="47" fillId="0" borderId="39" xfId="0" applyFont="1" applyBorder="1" applyAlignment="1">
      <alignment horizontal="left" vertical="top" indent="4"/>
    </xf>
    <xf numFmtId="0" fontId="47" fillId="0" borderId="37" xfId="0" applyFont="1" applyBorder="1" applyAlignment="1">
      <alignment horizontal="left" vertical="top" indent="4"/>
    </xf>
    <xf numFmtId="0" fontId="47" fillId="0" borderId="37" xfId="0" applyFont="1" applyBorder="1" applyAlignment="1">
      <alignment horizontal="left" vertical="top" indent="1"/>
    </xf>
    <xf numFmtId="0" fontId="21" fillId="0" borderId="40" xfId="0" applyFont="1" applyBorder="1" applyAlignment="1">
      <alignment vertical="top" wrapText="1"/>
    </xf>
    <xf numFmtId="165" fontId="46" fillId="0" borderId="41" xfId="0" applyNumberFormat="1" applyFont="1" applyBorder="1" applyAlignment="1">
      <alignment horizontal="right" vertical="top" indent="2" shrinkToFit="1"/>
    </xf>
    <xf numFmtId="165" fontId="46" fillId="0" borderId="42" xfId="0" applyNumberFormat="1" applyFont="1" applyBorder="1" applyAlignment="1">
      <alignment horizontal="right" vertical="top" indent="2" shrinkToFit="1"/>
    </xf>
    <xf numFmtId="165" fontId="46" fillId="0" borderId="36" xfId="0" applyNumberFormat="1" applyFont="1" applyBorder="1" applyAlignment="1">
      <alignment horizontal="right" vertical="top" indent="2" shrinkToFit="1"/>
    </xf>
    <xf numFmtId="0" fontId="21" fillId="0" borderId="43" xfId="0" applyFont="1" applyBorder="1" applyAlignment="1">
      <alignment vertical="top" wrapText="1"/>
    </xf>
    <xf numFmtId="165" fontId="46" fillId="0" borderId="44" xfId="0" applyNumberFormat="1" applyFont="1" applyBorder="1" applyAlignment="1">
      <alignment horizontal="right" vertical="top" indent="2" shrinkToFit="1"/>
    </xf>
    <xf numFmtId="0" fontId="21" fillId="0" borderId="43" xfId="0" applyFont="1" applyBorder="1" applyAlignment="1">
      <alignment vertical="center" wrapText="1"/>
    </xf>
    <xf numFmtId="165" fontId="46" fillId="0" borderId="45" xfId="0" applyNumberFormat="1" applyFont="1" applyBorder="1" applyAlignment="1">
      <alignment horizontal="right" vertical="top" indent="2" shrinkToFit="1"/>
    </xf>
    <xf numFmtId="49" fontId="37" fillId="0" borderId="0" xfId="12" applyNumberFormat="1" applyFont="1" applyAlignment="1">
      <alignment wrapText="1"/>
    </xf>
    <xf numFmtId="0" fontId="2" fillId="0" borderId="0" xfId="12"/>
    <xf numFmtId="49" fontId="2" fillId="0" borderId="0" xfId="12" applyNumberFormat="1"/>
    <xf numFmtId="4" fontId="2" fillId="0" borderId="0" xfId="12" applyNumberFormat="1"/>
    <xf numFmtId="0" fontId="2" fillId="0" borderId="0" xfId="0" applyFont="1" applyAlignment="1">
      <alignment horizontal="left" vertical="center" wrapText="1"/>
    </xf>
    <xf numFmtId="0" fontId="2" fillId="18" borderId="0" xfId="7" quotePrefix="1" applyFont="1" applyFill="1"/>
    <xf numFmtId="0" fontId="22" fillId="4" borderId="8"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6" fillId="16" borderId="8" xfId="0" applyFont="1" applyFill="1" applyBorder="1" applyAlignment="1">
      <alignment horizontal="center" vertical="center"/>
    </xf>
    <xf numFmtId="0" fontId="26" fillId="16" borderId="9" xfId="0" applyFont="1" applyFill="1" applyBorder="1" applyAlignment="1">
      <alignment horizontal="center" vertical="center"/>
    </xf>
    <xf numFmtId="0" fontId="26" fillId="16" borderId="10" xfId="0" applyFont="1" applyFill="1" applyBorder="1" applyAlignment="1">
      <alignment horizontal="center" vertical="center"/>
    </xf>
    <xf numFmtId="0" fontId="22" fillId="10" borderId="8" xfId="0" applyFont="1" applyFill="1" applyBorder="1" applyAlignment="1">
      <alignment horizontal="center" vertical="center" wrapText="1"/>
    </xf>
    <xf numFmtId="0" fontId="22" fillId="10" borderId="9" xfId="0" applyFont="1" applyFill="1" applyBorder="1" applyAlignment="1">
      <alignment horizontal="center" vertical="center"/>
    </xf>
    <xf numFmtId="0" fontId="22" fillId="10" borderId="15" xfId="0" applyFont="1" applyFill="1" applyBorder="1" applyAlignment="1">
      <alignment horizontal="center" vertical="center"/>
    </xf>
    <xf numFmtId="0" fontId="22" fillId="10" borderId="10" xfId="0" applyFont="1" applyFill="1" applyBorder="1" applyAlignment="1">
      <alignment horizontal="center" vertical="center"/>
    </xf>
    <xf numFmtId="0" fontId="22" fillId="19" borderId="8" xfId="0" applyFont="1" applyFill="1" applyBorder="1" applyAlignment="1">
      <alignment horizontal="center" vertical="center" wrapText="1"/>
    </xf>
    <xf numFmtId="0" fontId="22" fillId="19" borderId="9" xfId="0" applyFont="1" applyFill="1" applyBorder="1" applyAlignment="1">
      <alignment horizontal="center" vertical="center" wrapText="1"/>
    </xf>
    <xf numFmtId="0" fontId="23" fillId="11" borderId="8" xfId="0" applyFont="1" applyFill="1" applyBorder="1" applyAlignment="1">
      <alignment horizontal="center" vertical="center" wrapText="1"/>
    </xf>
    <xf numFmtId="0" fontId="23" fillId="11" borderId="9" xfId="0" applyFont="1" applyFill="1" applyBorder="1" applyAlignment="1">
      <alignment horizontal="center" vertical="center" wrapText="1"/>
    </xf>
    <xf numFmtId="0" fontId="23" fillId="11" borderId="10" xfId="0" applyFont="1" applyFill="1" applyBorder="1" applyAlignment="1">
      <alignment horizontal="center" vertical="center" wrapText="1"/>
    </xf>
    <xf numFmtId="0" fontId="22" fillId="18" borderId="12" xfId="5" applyFont="1" applyFill="1" applyBorder="1" applyAlignment="1">
      <alignment vertical="center"/>
    </xf>
    <xf numFmtId="0" fontId="22" fillId="18" borderId="15" xfId="5" applyFont="1" applyFill="1" applyBorder="1" applyAlignment="1">
      <alignment vertical="center"/>
    </xf>
    <xf numFmtId="0" fontId="22" fillId="18" borderId="16" xfId="5" applyFont="1" applyFill="1" applyBorder="1" applyAlignment="1">
      <alignment vertical="center"/>
    </xf>
    <xf numFmtId="0" fontId="39" fillId="18" borderId="13" xfId="5" applyFont="1" applyFill="1" applyBorder="1" applyAlignment="1"/>
    <xf numFmtId="0" fontId="39" fillId="18" borderId="3" xfId="5" applyFont="1" applyFill="1" applyBorder="1" applyAlignment="1"/>
    <xf numFmtId="0" fontId="39" fillId="18" borderId="17" xfId="5" applyFont="1" applyFill="1" applyBorder="1" applyAlignment="1"/>
    <xf numFmtId="0" fontId="23" fillId="14" borderId="8" xfId="0" applyFont="1" applyFill="1" applyBorder="1" applyAlignment="1">
      <alignment horizontal="center" vertical="center" wrapText="1"/>
    </xf>
    <xf numFmtId="0" fontId="23" fillId="14" borderId="10" xfId="0" applyFont="1" applyFill="1" applyBorder="1" applyAlignment="1">
      <alignment horizontal="center" vertical="center" wrapText="1"/>
    </xf>
    <xf numFmtId="0" fontId="23" fillId="15" borderId="8" xfId="0" applyFont="1" applyFill="1" applyBorder="1" applyAlignment="1">
      <alignment horizontal="center" vertical="center" wrapText="1"/>
    </xf>
    <xf numFmtId="0" fontId="23" fillId="15" borderId="9" xfId="0" applyFont="1" applyFill="1" applyBorder="1" applyAlignment="1">
      <alignment horizontal="center" vertical="center" wrapText="1"/>
    </xf>
    <xf numFmtId="0" fontId="23" fillId="15" borderId="10" xfId="0" applyFont="1" applyFill="1" applyBorder="1" applyAlignment="1">
      <alignment horizontal="center" vertical="center" wrapText="1"/>
    </xf>
    <xf numFmtId="0" fontId="22" fillId="8" borderId="8" xfId="0" applyFont="1" applyFill="1" applyBorder="1" applyAlignment="1">
      <alignment horizontal="center" vertical="center" wrapText="1"/>
    </xf>
    <xf numFmtId="0" fontId="22" fillId="8" borderId="10" xfId="0" applyFont="1" applyFill="1" applyBorder="1" applyAlignment="1">
      <alignment horizontal="center" vertical="center" wrapText="1"/>
    </xf>
    <xf numFmtId="0" fontId="23" fillId="13" borderId="8" xfId="0" applyFont="1" applyFill="1" applyBorder="1" applyAlignment="1">
      <alignment horizontal="center" vertical="center" wrapText="1"/>
    </xf>
    <xf numFmtId="0" fontId="23" fillId="13" borderId="9" xfId="0" applyFont="1" applyFill="1" applyBorder="1" applyAlignment="1">
      <alignment horizontal="center" vertical="center" wrapText="1"/>
    </xf>
    <xf numFmtId="0" fontId="23" fillId="13" borderId="10" xfId="0" applyFont="1" applyFill="1" applyBorder="1" applyAlignment="1">
      <alignment horizontal="center" vertical="center" wrapText="1"/>
    </xf>
  </cellXfs>
  <cellStyles count="14">
    <cellStyle name="Hyperlink" xfId="5" builtinId="8"/>
    <cellStyle name="Normal" xfId="0" builtinId="0"/>
    <cellStyle name="Normal 10" xfId="13" xr:uid="{159639FB-03D1-4AA0-96C6-1C49E4F8D4B9}"/>
    <cellStyle name="Normal 2" xfId="2" xr:uid="{D74336E7-9E61-442F-A3BF-CC492B7C2C21}"/>
    <cellStyle name="Normal 3" xfId="3" xr:uid="{8BE7E927-89CF-4421-B104-F8B68EE55243}"/>
    <cellStyle name="Normal 4" xfId="4" xr:uid="{F6D813A3-A569-4BD3-B4BB-DFBC037D8A49}"/>
    <cellStyle name="Normal 4 2" xfId="8" xr:uid="{706D24EF-82F1-4A71-833F-29969C72165A}"/>
    <cellStyle name="Normal 5" xfId="6" xr:uid="{E92BF382-24FA-4C36-891A-B7DFA228E1C3}"/>
    <cellStyle name="Normal 6" xfId="7" xr:uid="{C5BC106B-CF5F-4864-B0D8-5910726D3868}"/>
    <cellStyle name="Normal 7" xfId="9" xr:uid="{7E2FB54D-821C-4040-B417-80418B2523B9}"/>
    <cellStyle name="Normal 8" xfId="10" xr:uid="{1E4F22BC-5BA2-44BC-AF64-116CAAD6C839}"/>
    <cellStyle name="Normal 9" xfId="12" xr:uid="{D7693A61-26F2-4458-88BD-57AECA3CDDFD}"/>
    <cellStyle name="Percent" xfId="1" builtinId="5"/>
    <cellStyle name="Percent 2" xfId="11" xr:uid="{691D4E66-69C2-482B-B0FC-EA3295B54DDF}"/>
  </cellStyles>
  <dxfs count="49">
    <dxf>
      <font>
        <strike val="0"/>
      </font>
      <fill>
        <patternFill>
          <bgColor rgb="FFFF0000"/>
        </patternFill>
      </fill>
    </dxf>
    <dxf>
      <font>
        <strike val="0"/>
      </font>
      <fill>
        <patternFill>
          <bgColor rgb="FFFF0000"/>
        </patternFill>
      </fill>
    </dxf>
    <dxf>
      <fill>
        <patternFill>
          <bgColor theme="1"/>
        </patternFill>
      </fill>
    </dxf>
    <dxf>
      <fill>
        <patternFill>
          <bgColor theme="1"/>
        </patternFill>
      </fill>
    </dxf>
    <dxf>
      <fill>
        <patternFill>
          <bgColor theme="1"/>
        </patternFill>
      </fill>
    </dxf>
    <dxf>
      <fill>
        <patternFill>
          <bgColor rgb="FFFF0000"/>
        </patternFill>
      </fill>
    </dxf>
    <dxf>
      <font>
        <strike val="0"/>
      </font>
      <fill>
        <patternFill>
          <bgColor rgb="FFFF0000"/>
        </patternFill>
      </fill>
    </dxf>
    <dxf>
      <fill>
        <patternFill>
          <bgColor theme="1"/>
        </patternFill>
      </fill>
    </dxf>
    <dxf>
      <fill>
        <patternFill>
          <bgColor theme="1"/>
        </patternFill>
      </fill>
    </dxf>
    <dxf>
      <fill>
        <patternFill>
          <bgColor theme="1"/>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b/>
        <i val="0"/>
        <color auto="1"/>
      </font>
      <fill>
        <patternFill>
          <bgColor theme="5" tint="0.59996337778862885"/>
        </patternFill>
      </fill>
    </dxf>
    <dxf>
      <fill>
        <patternFill>
          <bgColor rgb="FFFF0000"/>
        </patternFill>
      </fill>
    </dxf>
    <dxf>
      <fill>
        <patternFill>
          <bgColor theme="5" tint="0.79998168889431442"/>
        </patternFill>
      </fill>
    </dxf>
    <dxf>
      <font>
        <b/>
        <i val="0"/>
        <color auto="1"/>
      </font>
      <fill>
        <patternFill>
          <bgColor theme="5" tint="0.59996337778862885"/>
        </patternFill>
      </fill>
    </dxf>
    <dxf>
      <font>
        <b/>
        <i val="0"/>
        <color auto="1"/>
      </font>
      <fill>
        <patternFill>
          <bgColor theme="5" tint="0.59996337778862885"/>
        </patternFill>
      </fill>
    </dxf>
    <dxf>
      <font>
        <b/>
        <i val="0"/>
        <color auto="1"/>
      </font>
      <fill>
        <patternFill>
          <bgColor theme="5"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ill>
        <patternFill>
          <bgColor theme="6" tint="0.59996337778862885"/>
        </patternFill>
      </fill>
    </dxf>
    <dxf>
      <fill>
        <patternFill>
          <bgColor theme="6" tint="0.59996337778862885"/>
        </patternFill>
      </fill>
    </dxf>
    <dxf>
      <font>
        <b/>
        <i val="0"/>
        <color auto="1"/>
      </font>
      <fill>
        <patternFill>
          <bgColor rgb="FFFF0000"/>
        </patternFill>
      </fill>
    </dxf>
    <dxf>
      <fill>
        <patternFill>
          <bgColor rgb="FFFF0000"/>
        </patternFill>
      </fill>
    </dxf>
    <dxf>
      <fill>
        <patternFill>
          <bgColor rgb="FF92D050"/>
        </patternFill>
      </fill>
    </dxf>
    <dxf>
      <fill>
        <patternFill>
          <bgColor rgb="FFFFFF00"/>
        </patternFill>
      </fill>
    </dxf>
    <dxf>
      <font>
        <b val="0"/>
        <i val="0"/>
        <strike val="0"/>
        <condense val="0"/>
        <extend val="0"/>
        <outline val="0"/>
        <shadow val="0"/>
        <u val="none"/>
        <vertAlign val="baseline"/>
        <sz val="12"/>
        <color rgb="FF000000"/>
        <name val="Calibri"/>
        <family val="2"/>
        <scheme val="none"/>
      </font>
      <numFmt numFmtId="165" formatCode="\$0.00"/>
      <alignment horizontal="right" vertical="top" textRotation="0" wrapText="0" indent="2" justifyLastLine="0" shrinkToFit="1" readingOrder="0"/>
      <border diagonalUp="0" diagonalDown="0">
        <left style="thin">
          <color rgb="FF000000"/>
        </left>
        <right/>
        <top/>
        <bottom/>
        <vertical/>
        <horizontal/>
      </border>
    </dxf>
    <dxf>
      <font>
        <b val="0"/>
        <i val="0"/>
        <strike val="0"/>
        <condense val="0"/>
        <extend val="0"/>
        <outline val="0"/>
        <shadow val="0"/>
        <u val="none"/>
        <vertAlign val="baseline"/>
        <sz val="12"/>
        <color auto="1"/>
        <name val="Calibri"/>
        <family val="2"/>
        <scheme val="none"/>
      </font>
      <alignment horizontal="general" vertical="top" textRotation="0" wrapText="1" indent="0" justifyLastLine="0" shrinkToFit="0" readingOrder="0"/>
      <border diagonalUp="0" diagonalDown="0">
        <left style="thin">
          <color rgb="FFFF0000"/>
        </left>
        <right/>
        <top/>
        <bottom/>
        <vertical/>
        <horizontal/>
      </border>
    </dxf>
    <dxf>
      <font>
        <b val="0"/>
        <i val="0"/>
        <strike val="0"/>
        <condense val="0"/>
        <extend val="0"/>
        <outline val="0"/>
        <shadow val="0"/>
        <u val="none"/>
        <vertAlign val="baseline"/>
        <sz val="12"/>
        <color auto="1"/>
        <name val="Calibri"/>
        <family val="2"/>
        <scheme val="none"/>
      </font>
      <alignment horizontal="general" vertical="top" textRotation="0" wrapText="1" indent="0" justifyLastLine="0" shrinkToFit="0" readingOrder="0"/>
      <border diagonalUp="0" diagonalDown="0">
        <left style="thin">
          <color rgb="FFFF0000"/>
        </left>
        <right/>
        <top/>
        <bottom/>
        <vertical/>
        <horizontal/>
      </border>
    </dxf>
    <dxf>
      <font>
        <b/>
        <i val="0"/>
        <strike val="0"/>
        <condense val="0"/>
        <extend val="0"/>
        <outline val="0"/>
        <shadow val="0"/>
        <u val="none"/>
        <vertAlign val="baseline"/>
        <sz val="12"/>
        <color auto="1"/>
        <name val="Calibri"/>
        <family val="2"/>
        <scheme val="none"/>
      </font>
      <alignment horizontal="general" vertical="top" textRotation="0" wrapText="1" indent="0" justifyLastLine="0" shrinkToFit="0" readingOrder="0"/>
      <border diagonalUp="0" diagonalDown="0">
        <left/>
        <right style="thin">
          <color rgb="FFFF0000"/>
        </right>
        <top style="thin">
          <color rgb="FF000000"/>
        </top>
        <bottom/>
        <vertical/>
        <horizontal/>
      </border>
    </dxf>
    <dxf>
      <border outline="0">
        <left style="thin">
          <color rgb="FFFF0000"/>
        </left>
        <right style="thin">
          <color rgb="FFFF0000"/>
        </right>
        <top style="thin">
          <color rgb="FFFF0000"/>
        </top>
      </border>
    </dxf>
    <dxf>
      <border outline="0">
        <bottom style="thin">
          <color rgb="FFFF0000"/>
        </bottom>
      </border>
    </dxf>
    <dxf>
      <font>
        <b/>
        <i val="0"/>
        <strike val="0"/>
        <condense val="0"/>
        <extend val="0"/>
        <outline val="0"/>
        <shadow val="0"/>
        <u val="none"/>
        <vertAlign val="baseline"/>
        <sz val="14"/>
        <color auto="1"/>
        <name val="Calibri"/>
        <family val="2"/>
        <scheme val="none"/>
      </font>
      <alignment horizontal="left" vertical="top" textRotation="0" wrapText="0" indent="4" justifyLastLine="0" shrinkToFit="0" readingOrder="0"/>
    </dxf>
  </dxfs>
  <tableStyles count="0" defaultTableStyle="TableStyleMedium2" defaultPivotStyle="PivotStyleLight16"/>
  <colors>
    <mruColors>
      <color rgb="FFFDD7F6"/>
      <color rgb="FFF3CABD"/>
      <color rgb="FFFAA2E9"/>
      <color rgb="FFFFFFCC"/>
      <color rgb="FFFFFF99"/>
      <color rgb="FFF5F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888728</xdr:colOff>
      <xdr:row>0</xdr:row>
      <xdr:rowOff>75314</xdr:rowOff>
    </xdr:from>
    <xdr:to>
      <xdr:col>2</xdr:col>
      <xdr:colOff>80364</xdr:colOff>
      <xdr:row>0</xdr:row>
      <xdr:rowOff>681064</xdr:rowOff>
    </xdr:to>
    <xdr:pic>
      <xdr:nvPicPr>
        <xdr:cNvPr id="3" name="Picture 2" descr="Liquor Mart Logo with grapes &amp; grain image.">
          <a:extLst>
            <a:ext uri="{FF2B5EF4-FFF2-40B4-BE49-F238E27FC236}">
              <a16:creationId xmlns:a16="http://schemas.microsoft.com/office/drawing/2014/main" id="{21B2494D-D8AB-474A-8E98-E2FAF96B2E9E}"/>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stretch>
          <a:fillRect/>
        </a:stretch>
      </xdr:blipFill>
      <xdr:spPr>
        <a:xfrm>
          <a:off x="888728" y="75314"/>
          <a:ext cx="1875237" cy="5905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55245</xdr:colOff>
      <xdr:row>38</xdr:row>
      <xdr:rowOff>72390</xdr:rowOff>
    </xdr:from>
    <xdr:to>
      <xdr:col>28</xdr:col>
      <xdr:colOff>71678</xdr:colOff>
      <xdr:row>52</xdr:row>
      <xdr:rowOff>148972</xdr:rowOff>
    </xdr:to>
    <xdr:pic>
      <xdr:nvPicPr>
        <xdr:cNvPr id="4" name="Picture 3">
          <a:extLst>
            <a:ext uri="{FF2B5EF4-FFF2-40B4-BE49-F238E27FC236}">
              <a16:creationId xmlns:a16="http://schemas.microsoft.com/office/drawing/2014/main" id="{E5CA3202-4DA0-4BF9-8272-D47AB20C3B3E}"/>
            </a:ext>
          </a:extLst>
        </xdr:cNvPr>
        <xdr:cNvPicPr>
          <a:picLocks noChangeAspect="1"/>
        </xdr:cNvPicPr>
      </xdr:nvPicPr>
      <xdr:blipFill>
        <a:blip xmlns:r="http://schemas.openxmlformats.org/officeDocument/2006/relationships" r:embed="rId1"/>
        <a:stretch>
          <a:fillRect/>
        </a:stretch>
      </xdr:blipFill>
      <xdr:spPr>
        <a:xfrm>
          <a:off x="8951595" y="7311390"/>
          <a:ext cx="8547023" cy="27435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263525</xdr:colOff>
      <xdr:row>10</xdr:row>
      <xdr:rowOff>35560</xdr:rowOff>
    </xdr:from>
    <xdr:to>
      <xdr:col>27</xdr:col>
      <xdr:colOff>452</xdr:colOff>
      <xdr:row>13</xdr:row>
      <xdr:rowOff>69266</xdr:rowOff>
    </xdr:to>
    <xdr:pic>
      <xdr:nvPicPr>
        <xdr:cNvPr id="2" name="Picture 1">
          <a:extLst>
            <a:ext uri="{FF2B5EF4-FFF2-40B4-BE49-F238E27FC236}">
              <a16:creationId xmlns:a16="http://schemas.microsoft.com/office/drawing/2014/main" id="{935B5993-073B-4C73-8DD0-89D29910D164}"/>
            </a:ext>
          </a:extLst>
        </xdr:cNvPr>
        <xdr:cNvPicPr>
          <a:picLocks noChangeAspect="1"/>
        </xdr:cNvPicPr>
      </xdr:nvPicPr>
      <xdr:blipFill>
        <a:blip xmlns:r="http://schemas.openxmlformats.org/officeDocument/2006/relationships" r:embed="rId1"/>
        <a:stretch>
          <a:fillRect/>
        </a:stretch>
      </xdr:blipFill>
      <xdr:spPr>
        <a:xfrm>
          <a:off x="3921125" y="1864360"/>
          <a:ext cx="12537257" cy="60584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613630-3D4E-4F0A-8FCA-F9E3FA59FE14}" name="Table1" displayName="Table1" ref="A1:D29" totalsRowShown="0" headerRowDxfId="48" headerRowBorderDxfId="47" tableBorderDxfId="46">
  <autoFilter ref="A1:D29" xr:uid="{E7613630-3D4E-4F0A-8FCA-F9E3FA59FE14}"/>
  <tableColumns count="4">
    <tableColumn id="1" xr3:uid="{AC97E334-D9F0-4499-8947-DCF8158BFB32}" name="Product Category" dataDxfId="45"/>
    <tableColumn id="2" xr3:uid="{EE5DFD9C-90E9-4058-8C19-BDC4A0AFB46B}" name="MIN VOLUME" dataDxfId="44"/>
    <tableColumn id="3" xr3:uid="{EEC9898C-7C39-4234-BB92-1423CDE00BA1}" name="MAX VOLUME" dataDxfId="43"/>
    <tableColumn id="4" xr3:uid="{8C943C75-901B-42B1-8717-9191CD4B4F62}" name="Cost per LAA" dataDxfId="4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mbllpartners.ca/liquor-partners/liquor-agents-supplier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18C27-19BB-40B0-BDFA-3B5D1A10AE9C}">
  <sheetPr filterMode="1">
    <tabColor rgb="FFFFFF00"/>
  </sheetPr>
  <dimension ref="A1:J9417"/>
  <sheetViews>
    <sheetView zoomScaleNormal="100" workbookViewId="0">
      <selection activeCell="L14" sqref="L14"/>
    </sheetView>
  </sheetViews>
  <sheetFormatPr defaultColWidth="14" defaultRowHeight="15" x14ac:dyDescent="0.25"/>
  <cols>
    <col min="1" max="1" width="8.7109375" style="169" customWidth="1"/>
    <col min="2" max="2" width="33.140625" style="170" customWidth="1"/>
    <col min="3" max="3" width="7.7109375" style="170" customWidth="1"/>
    <col min="4" max="4" width="5.85546875" style="170" customWidth="1"/>
    <col min="5" max="5" width="9.140625" style="170" customWidth="1"/>
    <col min="6" max="6" width="7.28515625" style="170" customWidth="1"/>
    <col min="7" max="7" width="8.42578125" style="171" customWidth="1"/>
    <col min="8" max="8" width="40.140625" style="170" customWidth="1"/>
    <col min="9" max="9" width="14" style="171"/>
    <col min="10" max="16384" width="14" style="169"/>
  </cols>
  <sheetData>
    <row r="1" spans="1:10" s="168" customFormat="1" ht="45" x14ac:dyDescent="0.25">
      <c r="A1" s="168" t="s">
        <v>0</v>
      </c>
      <c r="B1" s="168" t="s">
        <v>1</v>
      </c>
      <c r="C1" s="168" t="s">
        <v>2</v>
      </c>
      <c r="D1" s="168" t="s">
        <v>3</v>
      </c>
      <c r="E1" s="168" t="s">
        <v>4</v>
      </c>
      <c r="F1" s="168" t="s">
        <v>5</v>
      </c>
      <c r="G1" s="168" t="s">
        <v>6</v>
      </c>
      <c r="H1" s="168" t="s">
        <v>7</v>
      </c>
      <c r="I1" s="168" t="s">
        <v>8</v>
      </c>
      <c r="J1" s="168" t="s">
        <v>9</v>
      </c>
    </row>
    <row r="2" spans="1:10" hidden="1" x14ac:dyDescent="0.25">
      <c r="A2" s="169">
        <v>18</v>
      </c>
      <c r="B2" s="170" t="s">
        <v>10</v>
      </c>
      <c r="C2" s="170" t="s">
        <v>11</v>
      </c>
      <c r="D2" s="170" t="s">
        <v>12</v>
      </c>
      <c r="E2" s="170">
        <v>330</v>
      </c>
      <c r="F2" s="170">
        <v>24</v>
      </c>
      <c r="G2" s="171">
        <v>5</v>
      </c>
      <c r="H2" s="170" t="s">
        <v>13</v>
      </c>
      <c r="I2" s="171">
        <v>3.29</v>
      </c>
      <c r="J2" s="169">
        <v>1</v>
      </c>
    </row>
    <row r="3" spans="1:10" hidden="1" x14ac:dyDescent="0.25">
      <c r="A3" s="169">
        <v>18</v>
      </c>
      <c r="B3" s="170" t="s">
        <v>10</v>
      </c>
      <c r="C3" s="170" t="s">
        <v>11</v>
      </c>
      <c r="D3" s="170" t="s">
        <v>12</v>
      </c>
      <c r="E3" s="170">
        <v>330</v>
      </c>
      <c r="F3" s="170">
        <v>24</v>
      </c>
      <c r="G3" s="171">
        <v>5</v>
      </c>
      <c r="H3" s="170" t="s">
        <v>13</v>
      </c>
      <c r="I3" s="171">
        <v>3.29</v>
      </c>
      <c r="J3" s="169">
        <v>1</v>
      </c>
    </row>
    <row r="4" spans="1:10" hidden="1" x14ac:dyDescent="0.25">
      <c r="A4" s="169">
        <v>42</v>
      </c>
      <c r="B4" s="170" t="s">
        <v>14</v>
      </c>
      <c r="C4" s="170" t="s">
        <v>15</v>
      </c>
      <c r="D4" s="170" t="s">
        <v>16</v>
      </c>
      <c r="E4" s="170">
        <v>750</v>
      </c>
      <c r="F4" s="170">
        <v>12</v>
      </c>
      <c r="G4" s="171">
        <v>40</v>
      </c>
      <c r="H4" s="170" t="s">
        <v>17</v>
      </c>
      <c r="I4" s="171">
        <v>26.79</v>
      </c>
      <c r="J4" s="169">
        <v>1</v>
      </c>
    </row>
    <row r="5" spans="1:10" hidden="1" x14ac:dyDescent="0.25">
      <c r="A5" s="169">
        <v>67</v>
      </c>
      <c r="B5" s="170" t="s">
        <v>18</v>
      </c>
      <c r="C5" s="170" t="s">
        <v>15</v>
      </c>
      <c r="D5" s="170" t="s">
        <v>19</v>
      </c>
      <c r="E5" s="170">
        <v>750</v>
      </c>
      <c r="F5" s="170">
        <v>12</v>
      </c>
      <c r="G5" s="171">
        <v>40</v>
      </c>
      <c r="H5" s="170" t="s">
        <v>20</v>
      </c>
      <c r="I5" s="171">
        <v>28.49</v>
      </c>
      <c r="J5" s="169">
        <v>1</v>
      </c>
    </row>
    <row r="6" spans="1:10" hidden="1" x14ac:dyDescent="0.25">
      <c r="A6" s="169">
        <v>83</v>
      </c>
      <c r="B6" s="170" t="s">
        <v>21</v>
      </c>
      <c r="C6" s="170" t="s">
        <v>15</v>
      </c>
      <c r="D6" s="170" t="s">
        <v>16</v>
      </c>
      <c r="E6" s="170">
        <v>750</v>
      </c>
      <c r="F6" s="170">
        <v>12</v>
      </c>
      <c r="G6" s="171">
        <v>40</v>
      </c>
      <c r="H6" s="170" t="s">
        <v>22</v>
      </c>
      <c r="I6" s="171">
        <v>23.99</v>
      </c>
      <c r="J6" s="169">
        <v>1</v>
      </c>
    </row>
    <row r="7" spans="1:10" hidden="1" x14ac:dyDescent="0.25">
      <c r="A7" s="169">
        <v>91</v>
      </c>
      <c r="B7" s="170" t="s">
        <v>23</v>
      </c>
      <c r="C7" s="170" t="s">
        <v>24</v>
      </c>
      <c r="D7" s="170" t="s">
        <v>25</v>
      </c>
      <c r="E7" s="170">
        <v>750</v>
      </c>
      <c r="F7" s="170">
        <v>12</v>
      </c>
      <c r="G7" s="171">
        <v>7</v>
      </c>
      <c r="H7" s="170" t="s">
        <v>26</v>
      </c>
      <c r="I7" s="171">
        <v>10.99</v>
      </c>
      <c r="J7" s="169">
        <v>1</v>
      </c>
    </row>
    <row r="8" spans="1:10" hidden="1" x14ac:dyDescent="0.25">
      <c r="A8" s="169">
        <v>117</v>
      </c>
      <c r="B8" s="170" t="s">
        <v>27</v>
      </c>
      <c r="C8" s="170" t="s">
        <v>15</v>
      </c>
      <c r="D8" s="170" t="s">
        <v>28</v>
      </c>
      <c r="E8" s="170">
        <v>750</v>
      </c>
      <c r="F8" s="170">
        <v>12</v>
      </c>
      <c r="G8" s="171">
        <v>40</v>
      </c>
      <c r="H8" s="170" t="s">
        <v>29</v>
      </c>
      <c r="I8" s="171">
        <v>27.99</v>
      </c>
      <c r="J8" s="169">
        <v>1</v>
      </c>
    </row>
    <row r="9" spans="1:10" hidden="1" x14ac:dyDescent="0.25">
      <c r="A9" s="169">
        <v>128</v>
      </c>
      <c r="B9" s="170" t="s">
        <v>30</v>
      </c>
      <c r="C9" s="170" t="s">
        <v>24</v>
      </c>
      <c r="D9" s="170" t="s">
        <v>31</v>
      </c>
      <c r="E9" s="170">
        <v>750</v>
      </c>
      <c r="F9" s="170">
        <v>12</v>
      </c>
      <c r="G9" s="171">
        <v>13.5</v>
      </c>
      <c r="H9" s="170" t="s">
        <v>32</v>
      </c>
      <c r="I9" s="171">
        <v>15.99</v>
      </c>
      <c r="J9" s="169">
        <v>1</v>
      </c>
    </row>
    <row r="10" spans="1:10" hidden="1" x14ac:dyDescent="0.25">
      <c r="A10" s="169">
        <v>166</v>
      </c>
      <c r="B10" s="170" t="s">
        <v>33</v>
      </c>
      <c r="C10" s="170" t="s">
        <v>24</v>
      </c>
      <c r="D10" s="170" t="s">
        <v>34</v>
      </c>
      <c r="E10" s="170">
        <v>750</v>
      </c>
      <c r="F10" s="170">
        <v>12</v>
      </c>
      <c r="G10" s="171">
        <v>11</v>
      </c>
      <c r="H10" s="170" t="s">
        <v>35</v>
      </c>
      <c r="I10" s="171">
        <v>12.99</v>
      </c>
      <c r="J10" s="169">
        <v>1</v>
      </c>
    </row>
    <row r="11" spans="1:10" hidden="1" x14ac:dyDescent="0.25">
      <c r="A11" s="169">
        <v>171</v>
      </c>
      <c r="B11" s="170" t="s">
        <v>36</v>
      </c>
      <c r="C11" s="170" t="s">
        <v>37</v>
      </c>
      <c r="D11" s="170" t="s">
        <v>38</v>
      </c>
      <c r="E11" s="170">
        <v>0</v>
      </c>
      <c r="F11" s="170">
        <v>300</v>
      </c>
      <c r="H11" s="170" t="s">
        <v>39</v>
      </c>
      <c r="I11" s="171">
        <v>0</v>
      </c>
    </row>
    <row r="12" spans="1:10" hidden="1" x14ac:dyDescent="0.25">
      <c r="A12" s="169">
        <v>240</v>
      </c>
      <c r="B12" s="170" t="s">
        <v>40</v>
      </c>
      <c r="C12" s="170" t="s">
        <v>15</v>
      </c>
      <c r="D12" s="170" t="s">
        <v>19</v>
      </c>
      <c r="E12" s="170">
        <v>375</v>
      </c>
      <c r="F12" s="170">
        <v>24</v>
      </c>
      <c r="G12" s="171">
        <v>40</v>
      </c>
      <c r="H12" s="170" t="s">
        <v>20</v>
      </c>
      <c r="I12" s="171">
        <v>16.989999999999998</v>
      </c>
      <c r="J12" s="169">
        <v>1</v>
      </c>
    </row>
    <row r="13" spans="1:10" hidden="1" x14ac:dyDescent="0.25">
      <c r="A13" s="169">
        <v>257</v>
      </c>
      <c r="B13" s="170" t="s">
        <v>21</v>
      </c>
      <c r="C13" s="170" t="s">
        <v>15</v>
      </c>
      <c r="D13" s="170" t="s">
        <v>16</v>
      </c>
      <c r="E13" s="170">
        <v>1140</v>
      </c>
      <c r="F13" s="170">
        <v>12</v>
      </c>
      <c r="G13" s="171">
        <v>40</v>
      </c>
      <c r="H13" s="170" t="s">
        <v>22</v>
      </c>
      <c r="I13" s="171">
        <v>35.6</v>
      </c>
      <c r="J13" s="169">
        <v>1</v>
      </c>
    </row>
    <row r="14" spans="1:10" hidden="1" x14ac:dyDescent="0.25">
      <c r="A14" s="169">
        <v>356</v>
      </c>
      <c r="B14" s="170" t="s">
        <v>41</v>
      </c>
      <c r="C14" s="170" t="s">
        <v>24</v>
      </c>
      <c r="D14" s="170" t="s">
        <v>42</v>
      </c>
      <c r="E14" s="170">
        <v>750</v>
      </c>
      <c r="F14" s="170">
        <v>12</v>
      </c>
      <c r="G14" s="171">
        <v>14.8</v>
      </c>
      <c r="H14" s="170" t="s">
        <v>43</v>
      </c>
      <c r="I14" s="171">
        <v>21.29</v>
      </c>
      <c r="J14" s="169">
        <v>1</v>
      </c>
    </row>
    <row r="15" spans="1:10" hidden="1" x14ac:dyDescent="0.25">
      <c r="A15" s="169">
        <v>463</v>
      </c>
      <c r="B15" s="170" t="s">
        <v>44</v>
      </c>
      <c r="C15" s="170" t="s">
        <v>15</v>
      </c>
      <c r="D15" s="170" t="s">
        <v>16</v>
      </c>
      <c r="E15" s="170">
        <v>375</v>
      </c>
      <c r="F15" s="170">
        <v>24</v>
      </c>
      <c r="G15" s="171">
        <v>40</v>
      </c>
      <c r="H15" s="170" t="s">
        <v>17</v>
      </c>
      <c r="I15" s="171">
        <v>14.49</v>
      </c>
      <c r="J15" s="169">
        <v>1</v>
      </c>
    </row>
    <row r="16" spans="1:10" hidden="1" x14ac:dyDescent="0.25">
      <c r="A16" s="169">
        <v>476</v>
      </c>
      <c r="B16" s="170" t="s">
        <v>45</v>
      </c>
      <c r="C16" s="170" t="s">
        <v>24</v>
      </c>
      <c r="D16" s="170" t="s">
        <v>46</v>
      </c>
      <c r="E16" s="170">
        <v>750</v>
      </c>
      <c r="F16" s="170">
        <v>6</v>
      </c>
      <c r="G16" s="171">
        <v>11</v>
      </c>
      <c r="H16" s="170" t="s">
        <v>47</v>
      </c>
      <c r="I16" s="171">
        <v>19.989999999999998</v>
      </c>
      <c r="J16" s="169">
        <v>1</v>
      </c>
    </row>
    <row r="17" spans="1:10" hidden="1" x14ac:dyDescent="0.25">
      <c r="A17" s="169">
        <v>519</v>
      </c>
      <c r="B17" s="170" t="s">
        <v>48</v>
      </c>
      <c r="C17" s="170" t="s">
        <v>15</v>
      </c>
      <c r="D17" s="170" t="s">
        <v>49</v>
      </c>
      <c r="E17" s="170">
        <v>750</v>
      </c>
      <c r="F17" s="170">
        <v>12</v>
      </c>
      <c r="G17" s="171">
        <v>21</v>
      </c>
      <c r="H17" s="170" t="s">
        <v>43</v>
      </c>
      <c r="I17" s="171">
        <v>29.69</v>
      </c>
      <c r="J17" s="169">
        <v>1</v>
      </c>
    </row>
    <row r="18" spans="1:10" hidden="1" x14ac:dyDescent="0.25">
      <c r="A18" s="169">
        <v>570</v>
      </c>
      <c r="B18" s="170" t="s">
        <v>50</v>
      </c>
      <c r="C18" s="170" t="s">
        <v>15</v>
      </c>
      <c r="D18" s="170" t="s">
        <v>51</v>
      </c>
      <c r="E18" s="170">
        <v>750</v>
      </c>
      <c r="F18" s="170">
        <v>12</v>
      </c>
      <c r="G18" s="171">
        <v>40</v>
      </c>
      <c r="H18" s="170" t="s">
        <v>43</v>
      </c>
      <c r="I18" s="171">
        <v>29.99</v>
      </c>
      <c r="J18" s="169">
        <v>1</v>
      </c>
    </row>
    <row r="19" spans="1:10" hidden="1" x14ac:dyDescent="0.25">
      <c r="A19" s="169">
        <v>596</v>
      </c>
      <c r="B19" s="170" t="s">
        <v>52</v>
      </c>
      <c r="C19" s="170" t="s">
        <v>15</v>
      </c>
      <c r="D19" s="170" t="s">
        <v>28</v>
      </c>
      <c r="E19" s="170">
        <v>375</v>
      </c>
      <c r="F19" s="170">
        <v>24</v>
      </c>
      <c r="G19" s="171">
        <v>40</v>
      </c>
      <c r="H19" s="170" t="s">
        <v>29</v>
      </c>
      <c r="I19" s="171">
        <v>15.99</v>
      </c>
      <c r="J19" s="169">
        <v>1</v>
      </c>
    </row>
    <row r="20" spans="1:10" hidden="1" x14ac:dyDescent="0.25">
      <c r="A20" s="169">
        <v>604</v>
      </c>
      <c r="B20" s="170" t="s">
        <v>53</v>
      </c>
      <c r="C20" s="170" t="s">
        <v>24</v>
      </c>
      <c r="D20" s="170" t="s">
        <v>25</v>
      </c>
      <c r="E20" s="170">
        <v>750</v>
      </c>
      <c r="F20" s="170">
        <v>12</v>
      </c>
      <c r="G20" s="171">
        <v>8</v>
      </c>
      <c r="H20" s="170" t="s">
        <v>54</v>
      </c>
      <c r="I20" s="171">
        <v>12.99</v>
      </c>
      <c r="J20" s="169">
        <v>1</v>
      </c>
    </row>
    <row r="21" spans="1:10" hidden="1" x14ac:dyDescent="0.25">
      <c r="A21" s="169">
        <v>615</v>
      </c>
      <c r="B21" s="170" t="s">
        <v>55</v>
      </c>
      <c r="C21" s="170" t="s">
        <v>15</v>
      </c>
      <c r="D21" s="170" t="s">
        <v>56</v>
      </c>
      <c r="E21" s="170">
        <v>750</v>
      </c>
      <c r="F21" s="170">
        <v>6</v>
      </c>
      <c r="G21" s="171">
        <v>40</v>
      </c>
      <c r="H21" s="170" t="s">
        <v>17</v>
      </c>
      <c r="I21" s="171">
        <v>69.989999999999995</v>
      </c>
      <c r="J21" s="169">
        <v>1</v>
      </c>
    </row>
    <row r="22" spans="1:10" hidden="1" x14ac:dyDescent="0.25">
      <c r="A22" s="169">
        <v>667</v>
      </c>
      <c r="B22" s="170" t="s">
        <v>57</v>
      </c>
      <c r="C22" s="170" t="s">
        <v>24</v>
      </c>
      <c r="D22" s="170" t="s">
        <v>58</v>
      </c>
      <c r="E22" s="170">
        <v>750</v>
      </c>
      <c r="F22" s="170">
        <v>12</v>
      </c>
      <c r="G22" s="171">
        <v>12</v>
      </c>
      <c r="H22" s="170" t="s">
        <v>26</v>
      </c>
      <c r="I22" s="171">
        <v>10.99</v>
      </c>
      <c r="J22" s="169">
        <v>1</v>
      </c>
    </row>
    <row r="23" spans="1:10" hidden="1" x14ac:dyDescent="0.25">
      <c r="A23" s="169">
        <v>668</v>
      </c>
      <c r="B23" s="170" t="s">
        <v>59</v>
      </c>
      <c r="C23" s="170" t="s">
        <v>24</v>
      </c>
      <c r="D23" s="170" t="s">
        <v>60</v>
      </c>
      <c r="E23" s="170">
        <v>4000</v>
      </c>
      <c r="F23" s="170">
        <v>4</v>
      </c>
      <c r="G23" s="171">
        <v>12</v>
      </c>
      <c r="H23" s="170" t="s">
        <v>26</v>
      </c>
      <c r="I23" s="171">
        <v>41.99</v>
      </c>
      <c r="J23" s="169">
        <v>1</v>
      </c>
    </row>
    <row r="24" spans="1:10" hidden="1" x14ac:dyDescent="0.25">
      <c r="A24" s="169">
        <v>669</v>
      </c>
      <c r="B24" s="170" t="s">
        <v>61</v>
      </c>
      <c r="C24" s="170" t="s">
        <v>24</v>
      </c>
      <c r="D24" s="170" t="s">
        <v>60</v>
      </c>
      <c r="E24" s="170">
        <v>4000</v>
      </c>
      <c r="F24" s="170">
        <v>4</v>
      </c>
      <c r="G24" s="171">
        <v>11.5</v>
      </c>
      <c r="H24" s="170" t="s">
        <v>26</v>
      </c>
      <c r="I24" s="171">
        <v>41.99</v>
      </c>
      <c r="J24" s="169">
        <v>1</v>
      </c>
    </row>
    <row r="25" spans="1:10" hidden="1" x14ac:dyDescent="0.25">
      <c r="A25" s="169">
        <v>675</v>
      </c>
      <c r="B25" s="170" t="s">
        <v>62</v>
      </c>
      <c r="C25" s="170" t="s">
        <v>24</v>
      </c>
      <c r="D25" s="170" t="s">
        <v>58</v>
      </c>
      <c r="E25" s="170">
        <v>4000</v>
      </c>
      <c r="F25" s="170">
        <v>4</v>
      </c>
      <c r="G25" s="171">
        <v>12.5</v>
      </c>
      <c r="H25" s="170" t="s">
        <v>26</v>
      </c>
      <c r="I25" s="171">
        <v>45.99</v>
      </c>
      <c r="J25" s="169">
        <v>1</v>
      </c>
    </row>
    <row r="26" spans="1:10" hidden="1" x14ac:dyDescent="0.25">
      <c r="A26" s="169">
        <v>729</v>
      </c>
      <c r="B26" s="170" t="s">
        <v>63</v>
      </c>
      <c r="C26" s="170" t="s">
        <v>24</v>
      </c>
      <c r="D26" s="170" t="s">
        <v>60</v>
      </c>
      <c r="E26" s="170">
        <v>750</v>
      </c>
      <c r="F26" s="170">
        <v>12</v>
      </c>
      <c r="G26" s="171">
        <v>9.5</v>
      </c>
      <c r="H26" s="170" t="s">
        <v>64</v>
      </c>
      <c r="I26" s="171">
        <v>14.29</v>
      </c>
      <c r="J26" s="169">
        <v>1</v>
      </c>
    </row>
    <row r="27" spans="1:10" hidden="1" x14ac:dyDescent="0.25">
      <c r="A27" s="169">
        <v>808</v>
      </c>
      <c r="B27" s="170" t="s">
        <v>65</v>
      </c>
      <c r="C27" s="170" t="s">
        <v>24</v>
      </c>
      <c r="D27" s="170" t="s">
        <v>66</v>
      </c>
      <c r="E27" s="170">
        <v>1500</v>
      </c>
      <c r="F27" s="170">
        <v>6</v>
      </c>
      <c r="G27" s="171">
        <v>12.5</v>
      </c>
      <c r="H27" s="170" t="s">
        <v>32</v>
      </c>
      <c r="I27" s="171">
        <v>14.83</v>
      </c>
      <c r="J27" s="169">
        <v>1</v>
      </c>
    </row>
    <row r="28" spans="1:10" hidden="1" x14ac:dyDescent="0.25">
      <c r="A28" s="169">
        <v>809</v>
      </c>
      <c r="B28" s="170" t="s">
        <v>67</v>
      </c>
      <c r="C28" s="170" t="s">
        <v>24</v>
      </c>
      <c r="D28" s="170" t="s">
        <v>68</v>
      </c>
      <c r="E28" s="170">
        <v>1500</v>
      </c>
      <c r="F28" s="170">
        <v>6</v>
      </c>
      <c r="G28" s="171">
        <v>11.5</v>
      </c>
      <c r="H28" s="170" t="s">
        <v>32</v>
      </c>
      <c r="I28" s="171">
        <v>15.08</v>
      </c>
      <c r="J28" s="169">
        <v>1</v>
      </c>
    </row>
    <row r="29" spans="1:10" hidden="1" x14ac:dyDescent="0.25">
      <c r="A29" s="169">
        <v>810</v>
      </c>
      <c r="B29" s="170" t="s">
        <v>69</v>
      </c>
      <c r="C29" s="170" t="s">
        <v>15</v>
      </c>
      <c r="D29" s="170" t="s">
        <v>16</v>
      </c>
      <c r="E29" s="170">
        <v>1750</v>
      </c>
      <c r="F29" s="170">
        <v>6</v>
      </c>
      <c r="G29" s="171">
        <v>40</v>
      </c>
      <c r="H29" s="170" t="s">
        <v>20</v>
      </c>
      <c r="I29" s="171">
        <v>57.47</v>
      </c>
      <c r="J29" s="169">
        <v>1</v>
      </c>
    </row>
    <row r="30" spans="1:10" hidden="1" x14ac:dyDescent="0.25">
      <c r="A30" s="169">
        <v>828</v>
      </c>
      <c r="B30" s="170" t="s">
        <v>70</v>
      </c>
      <c r="C30" s="170" t="s">
        <v>24</v>
      </c>
      <c r="D30" s="170" t="s">
        <v>34</v>
      </c>
      <c r="E30" s="170">
        <v>750</v>
      </c>
      <c r="F30" s="170">
        <v>12</v>
      </c>
      <c r="G30" s="171">
        <v>12.5</v>
      </c>
      <c r="H30" s="170" t="s">
        <v>22</v>
      </c>
      <c r="I30" s="171">
        <v>17.989999999999998</v>
      </c>
      <c r="J30" s="169">
        <v>1</v>
      </c>
    </row>
    <row r="31" spans="1:10" hidden="1" x14ac:dyDescent="0.25">
      <c r="A31" s="169">
        <v>893</v>
      </c>
      <c r="B31" s="170" t="s">
        <v>71</v>
      </c>
      <c r="C31" s="170" t="s">
        <v>15</v>
      </c>
      <c r="D31" s="170" t="s">
        <v>16</v>
      </c>
      <c r="E31" s="170">
        <v>750</v>
      </c>
      <c r="F31" s="170">
        <v>12</v>
      </c>
      <c r="G31" s="171">
        <v>40</v>
      </c>
      <c r="H31" s="170" t="s">
        <v>43</v>
      </c>
      <c r="I31" s="171">
        <v>31.99</v>
      </c>
      <c r="J31" s="169">
        <v>1</v>
      </c>
    </row>
    <row r="32" spans="1:10" hidden="1" x14ac:dyDescent="0.25">
      <c r="A32" s="169">
        <v>921</v>
      </c>
      <c r="B32" s="170" t="s">
        <v>72</v>
      </c>
      <c r="C32" s="170" t="s">
        <v>24</v>
      </c>
      <c r="D32" s="170" t="s">
        <v>34</v>
      </c>
      <c r="E32" s="170">
        <v>750</v>
      </c>
      <c r="F32" s="170">
        <v>12</v>
      </c>
      <c r="G32" s="171">
        <v>12.5</v>
      </c>
      <c r="H32" s="170" t="s">
        <v>73</v>
      </c>
      <c r="I32" s="171">
        <v>17.989999999999998</v>
      </c>
      <c r="J32" s="169">
        <v>1</v>
      </c>
    </row>
    <row r="33" spans="1:10" hidden="1" x14ac:dyDescent="0.25">
      <c r="A33" s="169">
        <v>935</v>
      </c>
      <c r="B33" s="170" t="s">
        <v>74</v>
      </c>
      <c r="C33" s="170" t="s">
        <v>15</v>
      </c>
      <c r="D33" s="170" t="s">
        <v>28</v>
      </c>
      <c r="E33" s="170">
        <v>750</v>
      </c>
      <c r="F33" s="170">
        <v>12</v>
      </c>
      <c r="G33" s="171">
        <v>40</v>
      </c>
      <c r="H33" s="170" t="s">
        <v>20</v>
      </c>
      <c r="I33" s="171">
        <v>27.49</v>
      </c>
      <c r="J33" s="169">
        <v>1</v>
      </c>
    </row>
    <row r="34" spans="1:10" hidden="1" x14ac:dyDescent="0.25">
      <c r="A34" s="169">
        <v>943</v>
      </c>
      <c r="B34" s="170" t="s">
        <v>75</v>
      </c>
      <c r="C34" s="170" t="s">
        <v>24</v>
      </c>
      <c r="D34" s="170" t="s">
        <v>34</v>
      </c>
      <c r="E34" s="170">
        <v>750</v>
      </c>
      <c r="F34" s="170">
        <v>12</v>
      </c>
      <c r="G34" s="171">
        <v>13.5</v>
      </c>
      <c r="H34" s="170" t="s">
        <v>35</v>
      </c>
      <c r="I34" s="171">
        <v>19.989999999999998</v>
      </c>
      <c r="J34" s="169">
        <v>1</v>
      </c>
    </row>
    <row r="35" spans="1:10" hidden="1" x14ac:dyDescent="0.25">
      <c r="A35" s="169">
        <v>981</v>
      </c>
      <c r="B35" s="170" t="s">
        <v>76</v>
      </c>
      <c r="C35" s="170" t="s">
        <v>24</v>
      </c>
      <c r="D35" s="170" t="s">
        <v>68</v>
      </c>
      <c r="E35" s="170">
        <v>750</v>
      </c>
      <c r="F35" s="170">
        <v>12</v>
      </c>
      <c r="G35" s="171">
        <v>14</v>
      </c>
      <c r="H35" s="170" t="s">
        <v>64</v>
      </c>
      <c r="I35" s="171">
        <v>19.989999999999998</v>
      </c>
      <c r="J35" s="169">
        <v>1</v>
      </c>
    </row>
    <row r="36" spans="1:10" hidden="1" x14ac:dyDescent="0.25">
      <c r="A36" s="169">
        <v>984</v>
      </c>
      <c r="B36" s="170" t="s">
        <v>77</v>
      </c>
      <c r="C36" s="170" t="s">
        <v>15</v>
      </c>
      <c r="D36" s="170" t="s">
        <v>78</v>
      </c>
      <c r="E36" s="170">
        <v>750</v>
      </c>
      <c r="F36" s="170">
        <v>12</v>
      </c>
      <c r="G36" s="171">
        <v>40</v>
      </c>
      <c r="H36" s="170" t="s">
        <v>17</v>
      </c>
      <c r="I36" s="171">
        <v>26.29</v>
      </c>
      <c r="J36" s="169">
        <v>1</v>
      </c>
    </row>
    <row r="37" spans="1:10" hidden="1" x14ac:dyDescent="0.25">
      <c r="A37" s="169">
        <v>992</v>
      </c>
      <c r="B37" s="170" t="s">
        <v>79</v>
      </c>
      <c r="C37" s="170" t="s">
        <v>15</v>
      </c>
      <c r="D37" s="170" t="s">
        <v>16</v>
      </c>
      <c r="E37" s="170">
        <v>1140</v>
      </c>
      <c r="F37" s="170">
        <v>12</v>
      </c>
      <c r="G37" s="171">
        <v>40</v>
      </c>
      <c r="H37" s="170" t="s">
        <v>43</v>
      </c>
      <c r="I37" s="171">
        <v>40.99</v>
      </c>
      <c r="J37" s="169">
        <v>1</v>
      </c>
    </row>
    <row r="38" spans="1:10" hidden="1" x14ac:dyDescent="0.25">
      <c r="A38" s="169">
        <v>1040</v>
      </c>
      <c r="B38" s="170" t="s">
        <v>80</v>
      </c>
      <c r="C38" s="170" t="s">
        <v>15</v>
      </c>
      <c r="D38" s="170" t="s">
        <v>51</v>
      </c>
      <c r="E38" s="170">
        <v>750</v>
      </c>
      <c r="F38" s="170">
        <v>12</v>
      </c>
      <c r="G38" s="171">
        <v>40</v>
      </c>
      <c r="H38" s="170" t="s">
        <v>20</v>
      </c>
      <c r="I38" s="171">
        <v>28.99</v>
      </c>
      <c r="J38" s="169">
        <v>1</v>
      </c>
    </row>
    <row r="39" spans="1:10" hidden="1" x14ac:dyDescent="0.25">
      <c r="A39" s="169">
        <v>1099</v>
      </c>
      <c r="B39" s="170" t="s">
        <v>81</v>
      </c>
      <c r="C39" s="170" t="s">
        <v>15</v>
      </c>
      <c r="D39" s="170" t="s">
        <v>82</v>
      </c>
      <c r="E39" s="170">
        <v>750</v>
      </c>
      <c r="F39" s="170">
        <v>12</v>
      </c>
      <c r="G39" s="171">
        <v>40</v>
      </c>
      <c r="H39" s="170" t="s">
        <v>20</v>
      </c>
      <c r="I39" s="171">
        <v>33.99</v>
      </c>
      <c r="J39" s="169">
        <v>1</v>
      </c>
    </row>
    <row r="40" spans="1:10" hidden="1" x14ac:dyDescent="0.25">
      <c r="A40" s="169">
        <v>1123</v>
      </c>
      <c r="B40" s="170" t="s">
        <v>83</v>
      </c>
      <c r="C40" s="170" t="s">
        <v>24</v>
      </c>
      <c r="D40" s="170" t="s">
        <v>25</v>
      </c>
      <c r="E40" s="170">
        <v>1500</v>
      </c>
      <c r="F40" s="170">
        <v>6</v>
      </c>
      <c r="G40" s="171">
        <v>7</v>
      </c>
      <c r="H40" s="170" t="s">
        <v>26</v>
      </c>
      <c r="I40" s="171">
        <v>19.989999999999998</v>
      </c>
      <c r="J40" s="169">
        <v>1</v>
      </c>
    </row>
    <row r="41" spans="1:10" hidden="1" x14ac:dyDescent="0.25">
      <c r="A41" s="169">
        <v>1145</v>
      </c>
      <c r="B41" s="170" t="s">
        <v>84</v>
      </c>
      <c r="C41" s="170" t="s">
        <v>24</v>
      </c>
      <c r="D41" s="170" t="s">
        <v>85</v>
      </c>
      <c r="E41" s="170">
        <v>750</v>
      </c>
      <c r="F41" s="170">
        <v>12</v>
      </c>
      <c r="G41" s="171">
        <v>13.5</v>
      </c>
      <c r="H41" s="170" t="s">
        <v>86</v>
      </c>
      <c r="I41" s="171">
        <v>17.989999999999998</v>
      </c>
      <c r="J41" s="169">
        <v>1</v>
      </c>
    </row>
    <row r="42" spans="1:10" hidden="1" x14ac:dyDescent="0.25">
      <c r="A42" s="169">
        <v>1147</v>
      </c>
      <c r="B42" s="170" t="s">
        <v>87</v>
      </c>
      <c r="C42" s="170" t="s">
        <v>24</v>
      </c>
      <c r="D42" s="170" t="s">
        <v>58</v>
      </c>
      <c r="E42" s="170">
        <v>750</v>
      </c>
      <c r="F42" s="170">
        <v>12</v>
      </c>
      <c r="G42" s="171">
        <v>11.5</v>
      </c>
      <c r="H42" s="170" t="s">
        <v>86</v>
      </c>
      <c r="I42" s="171">
        <v>17.989999999999998</v>
      </c>
      <c r="J42" s="169">
        <v>1</v>
      </c>
    </row>
    <row r="43" spans="1:10" hidden="1" x14ac:dyDescent="0.25">
      <c r="A43" s="169">
        <v>1168</v>
      </c>
      <c r="B43" s="170" t="s">
        <v>88</v>
      </c>
      <c r="C43" s="170" t="s">
        <v>24</v>
      </c>
      <c r="D43" s="170" t="s">
        <v>66</v>
      </c>
      <c r="E43" s="170">
        <v>750</v>
      </c>
      <c r="F43" s="170">
        <v>12</v>
      </c>
      <c r="G43" s="171">
        <v>13</v>
      </c>
      <c r="H43" s="170" t="s">
        <v>47</v>
      </c>
      <c r="I43" s="171">
        <v>50.99</v>
      </c>
      <c r="J43" s="169">
        <v>1</v>
      </c>
    </row>
    <row r="44" spans="1:10" hidden="1" x14ac:dyDescent="0.25">
      <c r="A44" s="169">
        <v>1184</v>
      </c>
      <c r="B44" s="170" t="s">
        <v>89</v>
      </c>
      <c r="C44" s="170" t="s">
        <v>15</v>
      </c>
      <c r="D44" s="170" t="s">
        <v>90</v>
      </c>
      <c r="E44" s="170">
        <v>750</v>
      </c>
      <c r="F44" s="170">
        <v>3</v>
      </c>
      <c r="G44" s="171">
        <v>40</v>
      </c>
      <c r="H44" s="170" t="s">
        <v>91</v>
      </c>
      <c r="I44" s="171">
        <v>459.99</v>
      </c>
      <c r="J44" s="169">
        <v>1</v>
      </c>
    </row>
    <row r="45" spans="1:10" hidden="1" x14ac:dyDescent="0.25">
      <c r="A45" s="169">
        <v>1206</v>
      </c>
      <c r="B45" s="170" t="s">
        <v>92</v>
      </c>
      <c r="C45" s="170" t="s">
        <v>15</v>
      </c>
      <c r="D45" s="170" t="s">
        <v>93</v>
      </c>
      <c r="E45" s="170">
        <v>750</v>
      </c>
      <c r="F45" s="170">
        <v>12</v>
      </c>
      <c r="G45" s="171">
        <v>40</v>
      </c>
      <c r="H45" s="170" t="s">
        <v>29</v>
      </c>
      <c r="I45" s="171">
        <v>27.99</v>
      </c>
      <c r="J45" s="169">
        <v>1</v>
      </c>
    </row>
    <row r="46" spans="1:10" hidden="1" x14ac:dyDescent="0.25">
      <c r="A46" s="169">
        <v>1222</v>
      </c>
      <c r="B46" s="170" t="s">
        <v>94</v>
      </c>
      <c r="C46" s="170" t="s">
        <v>15</v>
      </c>
      <c r="D46" s="170" t="s">
        <v>16</v>
      </c>
      <c r="E46" s="170">
        <v>750</v>
      </c>
      <c r="F46" s="170">
        <v>12</v>
      </c>
      <c r="G46" s="171">
        <v>40</v>
      </c>
      <c r="H46" s="170" t="s">
        <v>43</v>
      </c>
      <c r="I46" s="171">
        <v>26.79</v>
      </c>
      <c r="J46" s="169">
        <v>1</v>
      </c>
    </row>
    <row r="47" spans="1:10" hidden="1" x14ac:dyDescent="0.25">
      <c r="A47" s="169">
        <v>1246</v>
      </c>
      <c r="B47" s="170" t="s">
        <v>95</v>
      </c>
      <c r="C47" s="170" t="s">
        <v>15</v>
      </c>
      <c r="D47" s="170" t="s">
        <v>93</v>
      </c>
      <c r="E47" s="170">
        <v>750</v>
      </c>
      <c r="F47" s="170">
        <v>12</v>
      </c>
      <c r="G47" s="171">
        <v>40</v>
      </c>
      <c r="H47" s="170" t="s">
        <v>96</v>
      </c>
      <c r="I47" s="171">
        <v>34.950000000000003</v>
      </c>
      <c r="J47" s="169">
        <v>1</v>
      </c>
    </row>
    <row r="48" spans="1:10" hidden="1" x14ac:dyDescent="0.25">
      <c r="A48" s="169">
        <v>1292</v>
      </c>
      <c r="B48" s="170" t="s">
        <v>97</v>
      </c>
      <c r="C48" s="170" t="s">
        <v>15</v>
      </c>
      <c r="D48" s="170" t="s">
        <v>90</v>
      </c>
      <c r="E48" s="170">
        <v>750</v>
      </c>
      <c r="F48" s="170">
        <v>6</v>
      </c>
      <c r="G48" s="171">
        <v>40</v>
      </c>
      <c r="H48" s="170" t="s">
        <v>43</v>
      </c>
      <c r="I48" s="171">
        <v>123.49</v>
      </c>
      <c r="J48" s="169">
        <v>1</v>
      </c>
    </row>
    <row r="49" spans="1:10" hidden="1" x14ac:dyDescent="0.25">
      <c r="A49" s="169">
        <v>1359</v>
      </c>
      <c r="B49" s="170" t="s">
        <v>98</v>
      </c>
      <c r="C49" s="170" t="s">
        <v>24</v>
      </c>
      <c r="D49" s="170" t="s">
        <v>99</v>
      </c>
      <c r="E49" s="170">
        <v>500</v>
      </c>
      <c r="F49" s="170">
        <v>12</v>
      </c>
      <c r="G49" s="171">
        <v>20</v>
      </c>
      <c r="H49" s="170" t="s">
        <v>100</v>
      </c>
      <c r="I49" s="171">
        <v>46.99</v>
      </c>
      <c r="J49" s="169">
        <v>1</v>
      </c>
    </row>
    <row r="50" spans="1:10" hidden="1" x14ac:dyDescent="0.25">
      <c r="A50" s="169">
        <v>1370</v>
      </c>
      <c r="B50" s="170" t="s">
        <v>101</v>
      </c>
      <c r="C50" s="170" t="s">
        <v>15</v>
      </c>
      <c r="D50" s="170" t="s">
        <v>16</v>
      </c>
      <c r="E50" s="170">
        <v>375</v>
      </c>
      <c r="F50" s="170">
        <v>24</v>
      </c>
      <c r="G50" s="171">
        <v>40</v>
      </c>
      <c r="H50" s="170" t="s">
        <v>22</v>
      </c>
      <c r="I50" s="171">
        <v>13.99</v>
      </c>
      <c r="J50" s="169">
        <v>1</v>
      </c>
    </row>
    <row r="51" spans="1:10" hidden="1" x14ac:dyDescent="0.25">
      <c r="A51" s="169">
        <v>1415</v>
      </c>
      <c r="B51" s="170" t="s">
        <v>102</v>
      </c>
      <c r="C51" s="170" t="s">
        <v>24</v>
      </c>
      <c r="D51" s="170" t="s">
        <v>85</v>
      </c>
      <c r="E51" s="170">
        <v>750</v>
      </c>
      <c r="F51" s="170">
        <v>12</v>
      </c>
      <c r="G51" s="171">
        <v>13.5</v>
      </c>
      <c r="H51" s="170" t="s">
        <v>22</v>
      </c>
      <c r="I51" s="171">
        <v>14.99</v>
      </c>
      <c r="J51" s="169">
        <v>1</v>
      </c>
    </row>
    <row r="52" spans="1:10" hidden="1" x14ac:dyDescent="0.25">
      <c r="A52" s="169">
        <v>1416</v>
      </c>
      <c r="B52" s="170" t="s">
        <v>103</v>
      </c>
      <c r="C52" s="170" t="s">
        <v>24</v>
      </c>
      <c r="D52" s="170" t="s">
        <v>68</v>
      </c>
      <c r="E52" s="170">
        <v>750</v>
      </c>
      <c r="F52" s="170">
        <v>12</v>
      </c>
      <c r="G52" s="171">
        <v>13.5</v>
      </c>
      <c r="H52" s="170" t="s">
        <v>22</v>
      </c>
      <c r="I52" s="171">
        <v>14.99</v>
      </c>
      <c r="J52" s="169">
        <v>1</v>
      </c>
    </row>
    <row r="53" spans="1:10" hidden="1" x14ac:dyDescent="0.25">
      <c r="A53" s="169">
        <v>1463</v>
      </c>
      <c r="B53" s="170" t="s">
        <v>104</v>
      </c>
      <c r="C53" s="170" t="s">
        <v>11</v>
      </c>
      <c r="D53" s="170" t="s">
        <v>12</v>
      </c>
      <c r="E53" s="170">
        <v>207</v>
      </c>
      <c r="F53" s="170">
        <v>24</v>
      </c>
      <c r="G53" s="171">
        <v>4.5999999999999996</v>
      </c>
      <c r="H53" s="170" t="s">
        <v>105</v>
      </c>
      <c r="I53" s="171">
        <v>1.39</v>
      </c>
      <c r="J53" s="169">
        <v>1</v>
      </c>
    </row>
    <row r="54" spans="1:10" hidden="1" x14ac:dyDescent="0.25">
      <c r="A54" s="169">
        <v>1463</v>
      </c>
      <c r="B54" s="170" t="s">
        <v>104</v>
      </c>
      <c r="C54" s="170" t="s">
        <v>11</v>
      </c>
      <c r="D54" s="170" t="s">
        <v>12</v>
      </c>
      <c r="E54" s="170">
        <v>207</v>
      </c>
      <c r="F54" s="170">
        <v>24</v>
      </c>
      <c r="G54" s="171">
        <v>4.5999999999999996</v>
      </c>
      <c r="H54" s="170" t="s">
        <v>105</v>
      </c>
      <c r="I54" s="171">
        <v>1.39</v>
      </c>
      <c r="J54" s="169">
        <v>1</v>
      </c>
    </row>
    <row r="55" spans="1:10" hidden="1" x14ac:dyDescent="0.25">
      <c r="A55" s="169">
        <v>1487</v>
      </c>
      <c r="B55" s="170" t="s">
        <v>106</v>
      </c>
      <c r="C55" s="170" t="s">
        <v>15</v>
      </c>
      <c r="D55" s="170" t="s">
        <v>16</v>
      </c>
      <c r="E55" s="170">
        <v>750</v>
      </c>
      <c r="F55" s="170">
        <v>12</v>
      </c>
      <c r="G55" s="171">
        <v>40</v>
      </c>
      <c r="H55" s="170" t="s">
        <v>20</v>
      </c>
      <c r="I55" s="171">
        <v>32.99</v>
      </c>
      <c r="J55" s="169">
        <v>1</v>
      </c>
    </row>
    <row r="56" spans="1:10" hidden="1" x14ac:dyDescent="0.25">
      <c r="A56" s="169">
        <v>1503</v>
      </c>
      <c r="B56" s="170" t="s">
        <v>107</v>
      </c>
      <c r="C56" s="170" t="s">
        <v>15</v>
      </c>
      <c r="D56" s="170" t="s">
        <v>19</v>
      </c>
      <c r="E56" s="170">
        <v>375</v>
      </c>
      <c r="F56" s="170">
        <v>24</v>
      </c>
      <c r="G56" s="171">
        <v>40</v>
      </c>
      <c r="H56" s="170" t="s">
        <v>17</v>
      </c>
      <c r="I56" s="171">
        <v>13.99</v>
      </c>
      <c r="J56" s="169">
        <v>1</v>
      </c>
    </row>
    <row r="57" spans="1:10" hidden="1" x14ac:dyDescent="0.25">
      <c r="A57" s="169">
        <v>1563</v>
      </c>
      <c r="B57" s="170" t="s">
        <v>108</v>
      </c>
      <c r="C57" s="170" t="s">
        <v>24</v>
      </c>
      <c r="D57" s="170" t="s">
        <v>109</v>
      </c>
      <c r="E57" s="170">
        <v>750</v>
      </c>
      <c r="F57" s="170">
        <v>12</v>
      </c>
      <c r="G57" s="171">
        <v>8</v>
      </c>
      <c r="H57" s="170" t="s">
        <v>110</v>
      </c>
      <c r="I57" s="171">
        <v>19.989999999999998</v>
      </c>
      <c r="J57" s="169">
        <v>1</v>
      </c>
    </row>
    <row r="58" spans="1:10" hidden="1" x14ac:dyDescent="0.25">
      <c r="A58" s="169">
        <v>1565</v>
      </c>
      <c r="B58" s="170" t="s">
        <v>111</v>
      </c>
      <c r="C58" s="170" t="s">
        <v>15</v>
      </c>
      <c r="D58" s="170" t="s">
        <v>82</v>
      </c>
      <c r="E58" s="170">
        <v>750</v>
      </c>
      <c r="F58" s="170">
        <v>6</v>
      </c>
      <c r="G58" s="171">
        <v>43</v>
      </c>
      <c r="H58" s="170" t="s">
        <v>20</v>
      </c>
      <c r="I58" s="171">
        <v>109.99</v>
      </c>
      <c r="J58" s="169">
        <v>1</v>
      </c>
    </row>
    <row r="59" spans="1:10" hidden="1" x14ac:dyDescent="0.25">
      <c r="A59" s="169">
        <v>1566</v>
      </c>
      <c r="B59" s="170" t="s">
        <v>112</v>
      </c>
      <c r="C59" s="170" t="s">
        <v>15</v>
      </c>
      <c r="D59" s="170" t="s">
        <v>113</v>
      </c>
      <c r="E59" s="170">
        <v>750</v>
      </c>
      <c r="F59" s="170">
        <v>6</v>
      </c>
      <c r="G59" s="171">
        <v>46</v>
      </c>
      <c r="H59" s="170" t="s">
        <v>20</v>
      </c>
      <c r="I59" s="171">
        <v>109.99</v>
      </c>
      <c r="J59" s="169">
        <v>1</v>
      </c>
    </row>
    <row r="60" spans="1:10" hidden="1" x14ac:dyDescent="0.25">
      <c r="A60" s="169">
        <v>1567</v>
      </c>
      <c r="B60" s="170" t="s">
        <v>114</v>
      </c>
      <c r="C60" s="170" t="s">
        <v>15</v>
      </c>
      <c r="D60" s="170" t="s">
        <v>56</v>
      </c>
      <c r="E60" s="170">
        <v>750</v>
      </c>
      <c r="F60" s="170">
        <v>6</v>
      </c>
      <c r="G60" s="171">
        <v>43</v>
      </c>
      <c r="H60" s="170" t="s">
        <v>20</v>
      </c>
      <c r="I60" s="171">
        <v>114.99</v>
      </c>
      <c r="J60" s="169">
        <v>1</v>
      </c>
    </row>
    <row r="61" spans="1:10" hidden="1" x14ac:dyDescent="0.25">
      <c r="A61" s="169">
        <v>1610</v>
      </c>
      <c r="B61" s="170" t="s">
        <v>115</v>
      </c>
      <c r="C61" s="170" t="s">
        <v>15</v>
      </c>
      <c r="D61" s="170" t="s">
        <v>82</v>
      </c>
      <c r="E61" s="170">
        <v>750</v>
      </c>
      <c r="F61" s="170">
        <v>12</v>
      </c>
      <c r="G61" s="171">
        <v>40</v>
      </c>
      <c r="H61" s="170" t="s">
        <v>43</v>
      </c>
      <c r="I61" s="171">
        <v>33.29</v>
      </c>
      <c r="J61" s="169">
        <v>1</v>
      </c>
    </row>
    <row r="62" spans="1:10" hidden="1" x14ac:dyDescent="0.25">
      <c r="A62" s="169">
        <v>1615</v>
      </c>
      <c r="B62" s="170" t="s">
        <v>116</v>
      </c>
      <c r="C62" s="170" t="s">
        <v>24</v>
      </c>
      <c r="D62" s="170" t="s">
        <v>117</v>
      </c>
      <c r="E62" s="170">
        <v>750</v>
      </c>
      <c r="F62" s="170">
        <v>12</v>
      </c>
      <c r="G62" s="171">
        <v>13.5</v>
      </c>
      <c r="H62" s="170" t="s">
        <v>118</v>
      </c>
      <c r="I62" s="171">
        <v>37.81</v>
      </c>
      <c r="J62" s="169">
        <v>1</v>
      </c>
    </row>
    <row r="63" spans="1:10" hidden="1" x14ac:dyDescent="0.25">
      <c r="A63" s="169">
        <v>1619</v>
      </c>
      <c r="B63" s="170" t="s">
        <v>119</v>
      </c>
      <c r="C63" s="170" t="s">
        <v>24</v>
      </c>
      <c r="D63" s="170" t="s">
        <v>58</v>
      </c>
      <c r="E63" s="170">
        <v>750</v>
      </c>
      <c r="F63" s="170">
        <v>12</v>
      </c>
      <c r="G63" s="171">
        <v>13.5</v>
      </c>
      <c r="H63" s="170" t="s">
        <v>96</v>
      </c>
      <c r="I63" s="171">
        <v>17.989999999999998</v>
      </c>
      <c r="J63" s="169">
        <v>1</v>
      </c>
    </row>
    <row r="64" spans="1:10" hidden="1" x14ac:dyDescent="0.25">
      <c r="A64" s="169">
        <v>1662</v>
      </c>
      <c r="B64" s="170" t="s">
        <v>120</v>
      </c>
      <c r="C64" s="170" t="s">
        <v>24</v>
      </c>
      <c r="D64" s="170" t="s">
        <v>58</v>
      </c>
      <c r="E64" s="170">
        <v>750</v>
      </c>
      <c r="F64" s="170">
        <v>12</v>
      </c>
      <c r="G64" s="171">
        <v>12.5</v>
      </c>
      <c r="H64" s="170" t="s">
        <v>35</v>
      </c>
      <c r="I64" s="171">
        <v>14.99</v>
      </c>
      <c r="J64" s="169">
        <v>1</v>
      </c>
    </row>
    <row r="65" spans="1:10" hidden="1" x14ac:dyDescent="0.25">
      <c r="A65" s="169">
        <v>1784</v>
      </c>
      <c r="B65" s="170" t="s">
        <v>121</v>
      </c>
      <c r="C65" s="170" t="s">
        <v>15</v>
      </c>
      <c r="D65" s="170" t="s">
        <v>122</v>
      </c>
      <c r="E65" s="170">
        <v>750</v>
      </c>
      <c r="F65" s="170">
        <v>12</v>
      </c>
      <c r="G65" s="171">
        <v>40</v>
      </c>
      <c r="H65" s="170" t="s">
        <v>123</v>
      </c>
      <c r="I65" s="171">
        <v>53.49</v>
      </c>
      <c r="J65" s="169">
        <v>1</v>
      </c>
    </row>
    <row r="66" spans="1:10" hidden="1" x14ac:dyDescent="0.25">
      <c r="A66" s="169">
        <v>1867</v>
      </c>
      <c r="B66" s="170" t="s">
        <v>124</v>
      </c>
      <c r="C66" s="170" t="s">
        <v>15</v>
      </c>
      <c r="D66" s="170" t="s">
        <v>125</v>
      </c>
      <c r="E66" s="170">
        <v>750</v>
      </c>
      <c r="F66" s="170">
        <v>12</v>
      </c>
      <c r="G66" s="171">
        <v>40</v>
      </c>
      <c r="H66" s="170" t="s">
        <v>91</v>
      </c>
      <c r="I66" s="171">
        <v>52.99</v>
      </c>
      <c r="J66" s="169">
        <v>1</v>
      </c>
    </row>
    <row r="67" spans="1:10" hidden="1" x14ac:dyDescent="0.25">
      <c r="A67" s="169">
        <v>1868</v>
      </c>
      <c r="B67" s="170" t="s">
        <v>126</v>
      </c>
      <c r="C67" s="170" t="s">
        <v>24</v>
      </c>
      <c r="D67" s="170" t="s">
        <v>127</v>
      </c>
      <c r="E67" s="170">
        <v>750</v>
      </c>
      <c r="F67" s="170">
        <v>12</v>
      </c>
      <c r="G67" s="171">
        <v>14.5</v>
      </c>
      <c r="H67" s="170" t="s">
        <v>128</v>
      </c>
      <c r="I67" s="171">
        <v>21.99</v>
      </c>
      <c r="J67" s="169">
        <v>1</v>
      </c>
    </row>
    <row r="68" spans="1:10" hidden="1" x14ac:dyDescent="0.25">
      <c r="A68" s="169">
        <v>1895</v>
      </c>
      <c r="B68" s="170" t="s">
        <v>129</v>
      </c>
      <c r="C68" s="170" t="s">
        <v>24</v>
      </c>
      <c r="D68" s="170" t="s">
        <v>58</v>
      </c>
      <c r="E68" s="170">
        <v>750</v>
      </c>
      <c r="F68" s="170">
        <v>12</v>
      </c>
      <c r="G68" s="171">
        <v>13</v>
      </c>
      <c r="H68" s="170" t="s">
        <v>130</v>
      </c>
      <c r="I68" s="171">
        <v>22.99</v>
      </c>
      <c r="J68" s="169">
        <v>1</v>
      </c>
    </row>
    <row r="69" spans="1:10" hidden="1" x14ac:dyDescent="0.25">
      <c r="A69" s="169">
        <v>1906</v>
      </c>
      <c r="B69" s="170" t="s">
        <v>131</v>
      </c>
      <c r="C69" s="170" t="s">
        <v>24</v>
      </c>
      <c r="D69" s="170" t="s">
        <v>25</v>
      </c>
      <c r="E69" s="170">
        <v>750</v>
      </c>
      <c r="F69" s="170">
        <v>12</v>
      </c>
      <c r="G69" s="171">
        <v>11</v>
      </c>
      <c r="H69" s="170" t="s">
        <v>128</v>
      </c>
      <c r="I69" s="171">
        <v>25.44</v>
      </c>
      <c r="J69" s="169">
        <v>1</v>
      </c>
    </row>
    <row r="70" spans="1:10" hidden="1" x14ac:dyDescent="0.25">
      <c r="A70" s="169">
        <v>1922</v>
      </c>
      <c r="B70" s="170" t="s">
        <v>132</v>
      </c>
      <c r="C70" s="170" t="s">
        <v>11</v>
      </c>
      <c r="D70" s="170" t="s">
        <v>12</v>
      </c>
      <c r="E70" s="170">
        <v>6390</v>
      </c>
      <c r="F70" s="170">
        <v>1</v>
      </c>
      <c r="G70" s="171">
        <v>5</v>
      </c>
      <c r="H70" s="170" t="s">
        <v>105</v>
      </c>
      <c r="I70" s="171">
        <v>40.49</v>
      </c>
      <c r="J70" s="169">
        <v>18</v>
      </c>
    </row>
    <row r="71" spans="1:10" hidden="1" x14ac:dyDescent="0.25">
      <c r="A71" s="169">
        <v>1922</v>
      </c>
      <c r="B71" s="170" t="s">
        <v>132</v>
      </c>
      <c r="C71" s="170" t="s">
        <v>11</v>
      </c>
      <c r="D71" s="170" t="s">
        <v>12</v>
      </c>
      <c r="E71" s="170">
        <v>6390</v>
      </c>
      <c r="F71" s="170">
        <v>1</v>
      </c>
      <c r="G71" s="171">
        <v>5</v>
      </c>
      <c r="H71" s="170" t="s">
        <v>105</v>
      </c>
      <c r="I71" s="171">
        <v>40.49</v>
      </c>
      <c r="J71" s="169">
        <v>18</v>
      </c>
    </row>
    <row r="72" spans="1:10" hidden="1" x14ac:dyDescent="0.25">
      <c r="A72" s="169">
        <v>1925</v>
      </c>
      <c r="B72" s="170" t="s">
        <v>133</v>
      </c>
      <c r="C72" s="170" t="s">
        <v>15</v>
      </c>
      <c r="D72" s="170" t="s">
        <v>134</v>
      </c>
      <c r="E72" s="170">
        <v>750</v>
      </c>
      <c r="F72" s="170">
        <v>12</v>
      </c>
      <c r="G72" s="171">
        <v>40</v>
      </c>
      <c r="H72" s="170" t="s">
        <v>123</v>
      </c>
      <c r="I72" s="171">
        <v>70.069999999999993</v>
      </c>
      <c r="J72" s="169">
        <v>1</v>
      </c>
    </row>
    <row r="73" spans="1:10" hidden="1" x14ac:dyDescent="0.25">
      <c r="A73" s="169">
        <v>1931</v>
      </c>
      <c r="B73" s="170" t="s">
        <v>135</v>
      </c>
      <c r="C73" s="170" t="s">
        <v>15</v>
      </c>
      <c r="D73" s="170" t="s">
        <v>16</v>
      </c>
      <c r="E73" s="170">
        <v>375</v>
      </c>
      <c r="F73" s="170">
        <v>24</v>
      </c>
      <c r="G73" s="171">
        <v>40</v>
      </c>
      <c r="H73" s="170" t="s">
        <v>20</v>
      </c>
      <c r="I73" s="171">
        <v>14.28</v>
      </c>
      <c r="J73" s="169">
        <v>1</v>
      </c>
    </row>
    <row r="74" spans="1:10" hidden="1" x14ac:dyDescent="0.25">
      <c r="A74" s="169">
        <v>1952</v>
      </c>
      <c r="B74" s="170" t="s">
        <v>136</v>
      </c>
      <c r="C74" s="170" t="s">
        <v>15</v>
      </c>
      <c r="D74" s="170" t="s">
        <v>137</v>
      </c>
      <c r="E74" s="170">
        <v>750</v>
      </c>
      <c r="F74" s="170">
        <v>12</v>
      </c>
      <c r="G74" s="171">
        <v>40</v>
      </c>
      <c r="H74" s="170" t="s">
        <v>20</v>
      </c>
      <c r="I74" s="171">
        <v>39.99</v>
      </c>
      <c r="J74" s="169">
        <v>1</v>
      </c>
    </row>
    <row r="75" spans="1:10" hidden="1" x14ac:dyDescent="0.25">
      <c r="A75" s="169">
        <v>1953</v>
      </c>
      <c r="B75" s="170" t="s">
        <v>138</v>
      </c>
      <c r="C75" s="170" t="s">
        <v>24</v>
      </c>
      <c r="D75" s="170" t="s">
        <v>34</v>
      </c>
      <c r="E75" s="170">
        <v>750</v>
      </c>
      <c r="F75" s="170">
        <v>12</v>
      </c>
      <c r="G75" s="171">
        <v>14.5</v>
      </c>
      <c r="H75" s="170" t="s">
        <v>73</v>
      </c>
      <c r="I75" s="171">
        <v>32.99</v>
      </c>
      <c r="J75" s="169">
        <v>1</v>
      </c>
    </row>
    <row r="76" spans="1:10" hidden="1" x14ac:dyDescent="0.25">
      <c r="A76" s="169">
        <v>2015</v>
      </c>
      <c r="B76" s="170" t="s">
        <v>139</v>
      </c>
      <c r="C76" s="170" t="s">
        <v>15</v>
      </c>
      <c r="D76" s="170" t="s">
        <v>140</v>
      </c>
      <c r="E76" s="170">
        <v>120</v>
      </c>
      <c r="F76" s="170">
        <v>18</v>
      </c>
      <c r="G76" s="171">
        <v>20</v>
      </c>
      <c r="H76" s="170" t="s">
        <v>141</v>
      </c>
      <c r="I76" s="171">
        <v>11.99</v>
      </c>
      <c r="J76" s="169">
        <v>4</v>
      </c>
    </row>
    <row r="77" spans="1:10" hidden="1" x14ac:dyDescent="0.25">
      <c r="A77" s="169">
        <v>2063</v>
      </c>
      <c r="B77" s="170" t="s">
        <v>142</v>
      </c>
      <c r="C77" s="170" t="s">
        <v>15</v>
      </c>
      <c r="D77" s="170" t="s">
        <v>143</v>
      </c>
      <c r="E77" s="170">
        <v>750</v>
      </c>
      <c r="F77" s="170">
        <v>12</v>
      </c>
      <c r="G77" s="171">
        <v>40</v>
      </c>
      <c r="H77" s="170" t="s">
        <v>43</v>
      </c>
      <c r="I77" s="171">
        <v>29.49</v>
      </c>
      <c r="J77" s="169">
        <v>1</v>
      </c>
    </row>
    <row r="78" spans="1:10" hidden="1" x14ac:dyDescent="0.25">
      <c r="A78" s="169">
        <v>2089</v>
      </c>
      <c r="B78" s="170" t="s">
        <v>144</v>
      </c>
      <c r="C78" s="170" t="s">
        <v>15</v>
      </c>
      <c r="D78" s="170" t="s">
        <v>93</v>
      </c>
      <c r="E78" s="170">
        <v>750</v>
      </c>
      <c r="F78" s="170">
        <v>12</v>
      </c>
      <c r="G78" s="171">
        <v>40</v>
      </c>
      <c r="H78" s="170" t="s">
        <v>43</v>
      </c>
      <c r="I78" s="171">
        <v>28.49</v>
      </c>
      <c r="J78" s="169">
        <v>1</v>
      </c>
    </row>
    <row r="79" spans="1:10" hidden="1" x14ac:dyDescent="0.25">
      <c r="A79" s="169">
        <v>2121</v>
      </c>
      <c r="B79" s="170" t="s">
        <v>145</v>
      </c>
      <c r="C79" s="170" t="s">
        <v>24</v>
      </c>
      <c r="D79" s="170" t="s">
        <v>146</v>
      </c>
      <c r="E79" s="170">
        <v>750</v>
      </c>
      <c r="F79" s="170">
        <v>12</v>
      </c>
      <c r="G79" s="171">
        <v>20</v>
      </c>
      <c r="H79" s="170" t="s">
        <v>32</v>
      </c>
      <c r="I79" s="171">
        <v>11.99</v>
      </c>
      <c r="J79" s="169">
        <v>1</v>
      </c>
    </row>
    <row r="80" spans="1:10" hidden="1" x14ac:dyDescent="0.25">
      <c r="A80" s="169">
        <v>2159</v>
      </c>
      <c r="B80" s="170" t="s">
        <v>147</v>
      </c>
      <c r="C80" s="170" t="s">
        <v>24</v>
      </c>
      <c r="D80" s="170" t="s">
        <v>148</v>
      </c>
      <c r="E80" s="170">
        <v>750</v>
      </c>
      <c r="F80" s="170">
        <v>12</v>
      </c>
      <c r="G80" s="171">
        <v>14</v>
      </c>
      <c r="H80" s="170" t="s">
        <v>149</v>
      </c>
      <c r="I80" s="171">
        <v>22.99</v>
      </c>
      <c r="J80" s="169">
        <v>1</v>
      </c>
    </row>
    <row r="81" spans="1:10" hidden="1" x14ac:dyDescent="0.25">
      <c r="A81" s="169">
        <v>2176</v>
      </c>
      <c r="B81" s="170" t="s">
        <v>150</v>
      </c>
      <c r="C81" s="170" t="s">
        <v>11</v>
      </c>
      <c r="D81" s="170" t="s">
        <v>12</v>
      </c>
      <c r="E81" s="170">
        <v>500</v>
      </c>
      <c r="F81" s="170">
        <v>24</v>
      </c>
      <c r="G81" s="171">
        <v>4.4000000000000004</v>
      </c>
      <c r="H81" s="170" t="s">
        <v>151</v>
      </c>
      <c r="I81" s="171">
        <v>4.1500000000000004</v>
      </c>
      <c r="J81" s="169">
        <v>1</v>
      </c>
    </row>
    <row r="82" spans="1:10" hidden="1" x14ac:dyDescent="0.25">
      <c r="A82" s="169">
        <v>2176</v>
      </c>
      <c r="B82" s="170" t="s">
        <v>150</v>
      </c>
      <c r="C82" s="170" t="s">
        <v>11</v>
      </c>
      <c r="D82" s="170" t="s">
        <v>12</v>
      </c>
      <c r="E82" s="170">
        <v>500</v>
      </c>
      <c r="F82" s="170">
        <v>24</v>
      </c>
      <c r="G82" s="171">
        <v>4.4000000000000004</v>
      </c>
      <c r="H82" s="170" t="s">
        <v>151</v>
      </c>
      <c r="I82" s="171">
        <v>4.1500000000000004</v>
      </c>
      <c r="J82" s="169">
        <v>1</v>
      </c>
    </row>
    <row r="83" spans="1:10" hidden="1" x14ac:dyDescent="0.25">
      <c r="A83" s="169">
        <v>2196</v>
      </c>
      <c r="B83" s="170" t="s">
        <v>152</v>
      </c>
      <c r="C83" s="170" t="s">
        <v>15</v>
      </c>
      <c r="D83" s="170" t="s">
        <v>143</v>
      </c>
      <c r="E83" s="170">
        <v>750</v>
      </c>
      <c r="F83" s="170">
        <v>12</v>
      </c>
      <c r="G83" s="171">
        <v>40</v>
      </c>
      <c r="H83" s="170" t="s">
        <v>20</v>
      </c>
      <c r="I83" s="171">
        <v>27.49</v>
      </c>
      <c r="J83" s="169">
        <v>1</v>
      </c>
    </row>
    <row r="84" spans="1:10" hidden="1" x14ac:dyDescent="0.25">
      <c r="A84" s="169">
        <v>2252</v>
      </c>
      <c r="B84" s="170" t="s">
        <v>153</v>
      </c>
      <c r="C84" s="170" t="s">
        <v>15</v>
      </c>
      <c r="D84" s="170" t="s">
        <v>154</v>
      </c>
      <c r="E84" s="170">
        <v>750</v>
      </c>
      <c r="F84" s="170">
        <v>12</v>
      </c>
      <c r="G84" s="171">
        <v>17</v>
      </c>
      <c r="H84" s="170" t="s">
        <v>29</v>
      </c>
      <c r="I84" s="171">
        <v>26.18</v>
      </c>
      <c r="J84" s="169">
        <v>1</v>
      </c>
    </row>
    <row r="85" spans="1:10" hidden="1" x14ac:dyDescent="0.25">
      <c r="A85" s="169">
        <v>2253</v>
      </c>
      <c r="B85" s="170" t="s">
        <v>155</v>
      </c>
      <c r="C85" s="170" t="s">
        <v>15</v>
      </c>
      <c r="D85" s="170" t="s">
        <v>156</v>
      </c>
      <c r="E85" s="170">
        <v>750</v>
      </c>
      <c r="F85" s="170">
        <v>12</v>
      </c>
      <c r="G85" s="171">
        <v>28</v>
      </c>
      <c r="H85" s="170" t="s">
        <v>22</v>
      </c>
      <c r="I85" s="171">
        <v>35.99</v>
      </c>
      <c r="J85" s="169">
        <v>1</v>
      </c>
    </row>
    <row r="86" spans="1:10" hidden="1" x14ac:dyDescent="0.25">
      <c r="A86" s="169">
        <v>2263</v>
      </c>
      <c r="B86" s="170" t="s">
        <v>157</v>
      </c>
      <c r="C86" s="170" t="s">
        <v>15</v>
      </c>
      <c r="D86" s="170" t="s">
        <v>93</v>
      </c>
      <c r="E86" s="170">
        <v>1750</v>
      </c>
      <c r="F86" s="170">
        <v>6</v>
      </c>
      <c r="G86" s="171">
        <v>40</v>
      </c>
      <c r="H86" s="170" t="s">
        <v>123</v>
      </c>
      <c r="I86" s="171">
        <v>58.99</v>
      </c>
      <c r="J86" s="169">
        <v>1</v>
      </c>
    </row>
    <row r="87" spans="1:10" hidden="1" x14ac:dyDescent="0.25">
      <c r="A87" s="169">
        <v>2279</v>
      </c>
      <c r="B87" s="170" t="s">
        <v>158</v>
      </c>
      <c r="C87" s="170" t="s">
        <v>15</v>
      </c>
      <c r="D87" s="170" t="s">
        <v>16</v>
      </c>
      <c r="E87" s="170">
        <v>750</v>
      </c>
      <c r="F87" s="170">
        <v>12</v>
      </c>
      <c r="G87" s="171">
        <v>40</v>
      </c>
      <c r="H87" s="170" t="s">
        <v>22</v>
      </c>
      <c r="I87" s="171">
        <v>23.42</v>
      </c>
      <c r="J87" s="169">
        <v>1</v>
      </c>
    </row>
    <row r="88" spans="1:10" hidden="1" x14ac:dyDescent="0.25">
      <c r="A88" s="169">
        <v>2303</v>
      </c>
      <c r="B88" s="170" t="s">
        <v>159</v>
      </c>
      <c r="C88" s="170" t="s">
        <v>24</v>
      </c>
      <c r="D88" s="170" t="s">
        <v>34</v>
      </c>
      <c r="E88" s="170">
        <v>2000</v>
      </c>
      <c r="F88" s="170">
        <v>6</v>
      </c>
      <c r="G88" s="171">
        <v>14</v>
      </c>
      <c r="H88" s="170" t="s">
        <v>26</v>
      </c>
      <c r="I88" s="171">
        <v>21.99</v>
      </c>
      <c r="J88" s="169">
        <v>1</v>
      </c>
    </row>
    <row r="89" spans="1:10" hidden="1" x14ac:dyDescent="0.25">
      <c r="A89" s="169">
        <v>2304</v>
      </c>
      <c r="B89" s="170" t="s">
        <v>160</v>
      </c>
      <c r="C89" s="170" t="s">
        <v>15</v>
      </c>
      <c r="D89" s="170" t="s">
        <v>16</v>
      </c>
      <c r="E89" s="170">
        <v>1140</v>
      </c>
      <c r="F89" s="170">
        <v>8</v>
      </c>
      <c r="G89" s="171">
        <v>40</v>
      </c>
      <c r="H89" s="170" t="s">
        <v>91</v>
      </c>
      <c r="I89" s="171">
        <v>44.49</v>
      </c>
      <c r="J89" s="169">
        <v>1</v>
      </c>
    </row>
    <row r="90" spans="1:10" hidden="1" x14ac:dyDescent="0.25">
      <c r="A90" s="169">
        <v>2333</v>
      </c>
      <c r="B90" s="170" t="s">
        <v>161</v>
      </c>
      <c r="C90" s="170" t="s">
        <v>24</v>
      </c>
      <c r="D90" s="170" t="s">
        <v>162</v>
      </c>
      <c r="E90" s="170">
        <v>750</v>
      </c>
      <c r="F90" s="170">
        <v>6</v>
      </c>
      <c r="G90" s="171">
        <v>12</v>
      </c>
      <c r="H90" s="170" t="s">
        <v>163</v>
      </c>
      <c r="I90" s="171">
        <v>99.99</v>
      </c>
      <c r="J90" s="169">
        <v>1</v>
      </c>
    </row>
    <row r="91" spans="1:10" hidden="1" x14ac:dyDescent="0.25">
      <c r="A91" s="169">
        <v>2360</v>
      </c>
      <c r="B91" s="170" t="s">
        <v>164</v>
      </c>
      <c r="C91" s="170" t="s">
        <v>15</v>
      </c>
      <c r="D91" s="170" t="s">
        <v>82</v>
      </c>
      <c r="E91" s="170">
        <v>750</v>
      </c>
      <c r="F91" s="170">
        <v>12</v>
      </c>
      <c r="G91" s="171">
        <v>40</v>
      </c>
      <c r="H91" s="170" t="s">
        <v>20</v>
      </c>
      <c r="I91" s="171">
        <v>30.99</v>
      </c>
      <c r="J91" s="169">
        <v>1</v>
      </c>
    </row>
    <row r="92" spans="1:10" hidden="1" x14ac:dyDescent="0.25">
      <c r="A92" s="169">
        <v>2387</v>
      </c>
      <c r="B92" s="170" t="s">
        <v>165</v>
      </c>
      <c r="C92" s="170" t="s">
        <v>24</v>
      </c>
      <c r="D92" s="170" t="s">
        <v>166</v>
      </c>
      <c r="E92" s="170">
        <v>750</v>
      </c>
      <c r="F92" s="170">
        <v>12</v>
      </c>
      <c r="G92" s="171">
        <v>12</v>
      </c>
      <c r="H92" s="170" t="s">
        <v>26</v>
      </c>
      <c r="I92" s="171">
        <v>10.99</v>
      </c>
      <c r="J92" s="169">
        <v>1</v>
      </c>
    </row>
    <row r="93" spans="1:10" hidden="1" x14ac:dyDescent="0.25">
      <c r="A93" s="169">
        <v>2389</v>
      </c>
      <c r="B93" s="170" t="s">
        <v>167</v>
      </c>
      <c r="C93" s="170" t="s">
        <v>24</v>
      </c>
      <c r="D93" s="170" t="s">
        <v>127</v>
      </c>
      <c r="E93" s="170">
        <v>750</v>
      </c>
      <c r="F93" s="170">
        <v>12</v>
      </c>
      <c r="G93" s="171">
        <v>13</v>
      </c>
      <c r="H93" s="170" t="s">
        <v>26</v>
      </c>
      <c r="I93" s="171">
        <v>10.99</v>
      </c>
      <c r="J93" s="169">
        <v>1</v>
      </c>
    </row>
    <row r="94" spans="1:10" hidden="1" x14ac:dyDescent="0.25">
      <c r="A94" s="169">
        <v>2391</v>
      </c>
      <c r="B94" s="170" t="s">
        <v>168</v>
      </c>
      <c r="C94" s="170" t="s">
        <v>15</v>
      </c>
      <c r="D94" s="170" t="s">
        <v>169</v>
      </c>
      <c r="E94" s="170">
        <v>750</v>
      </c>
      <c r="F94" s="170">
        <v>12</v>
      </c>
      <c r="G94" s="171">
        <v>21</v>
      </c>
      <c r="H94" s="170" t="s">
        <v>22</v>
      </c>
      <c r="I94" s="171">
        <v>23.42</v>
      </c>
      <c r="J94" s="169">
        <v>1</v>
      </c>
    </row>
    <row r="95" spans="1:10" hidden="1" x14ac:dyDescent="0.25">
      <c r="A95" s="169">
        <v>2482</v>
      </c>
      <c r="B95" s="170" t="s">
        <v>170</v>
      </c>
      <c r="C95" s="170" t="s">
        <v>15</v>
      </c>
      <c r="D95" s="170" t="s">
        <v>143</v>
      </c>
      <c r="E95" s="170">
        <v>750</v>
      </c>
      <c r="F95" s="170">
        <v>6</v>
      </c>
      <c r="G95" s="171">
        <v>40</v>
      </c>
      <c r="H95" s="170" t="s">
        <v>91</v>
      </c>
      <c r="I95" s="171">
        <v>98.99</v>
      </c>
      <c r="J95" s="169">
        <v>1</v>
      </c>
    </row>
    <row r="96" spans="1:10" hidden="1" x14ac:dyDescent="0.25">
      <c r="A96" s="169">
        <v>2485</v>
      </c>
      <c r="B96" s="170" t="s">
        <v>171</v>
      </c>
      <c r="C96" s="170" t="s">
        <v>15</v>
      </c>
      <c r="D96" s="170" t="s">
        <v>172</v>
      </c>
      <c r="E96" s="170">
        <v>750</v>
      </c>
      <c r="F96" s="170">
        <v>12</v>
      </c>
      <c r="G96" s="171">
        <v>40</v>
      </c>
      <c r="H96" s="170" t="s">
        <v>17</v>
      </c>
      <c r="I96" s="171">
        <v>33.49</v>
      </c>
      <c r="J96" s="169">
        <v>1</v>
      </c>
    </row>
    <row r="97" spans="1:10" hidden="1" x14ac:dyDescent="0.25">
      <c r="A97" s="169">
        <v>2527</v>
      </c>
      <c r="B97" s="170" t="s">
        <v>173</v>
      </c>
      <c r="C97" s="170" t="s">
        <v>24</v>
      </c>
      <c r="D97" s="170" t="s">
        <v>34</v>
      </c>
      <c r="E97" s="170">
        <v>750</v>
      </c>
      <c r="F97" s="170">
        <v>12</v>
      </c>
      <c r="G97" s="171">
        <v>12</v>
      </c>
      <c r="H97" s="170" t="s">
        <v>35</v>
      </c>
      <c r="I97" s="171">
        <v>18.989999999999998</v>
      </c>
      <c r="J97" s="169">
        <v>1</v>
      </c>
    </row>
    <row r="98" spans="1:10" hidden="1" x14ac:dyDescent="0.25">
      <c r="A98" s="169">
        <v>2534</v>
      </c>
      <c r="B98" s="170" t="s">
        <v>174</v>
      </c>
      <c r="C98" s="170" t="s">
        <v>24</v>
      </c>
      <c r="D98" s="170" t="s">
        <v>34</v>
      </c>
      <c r="E98" s="170">
        <v>750</v>
      </c>
      <c r="F98" s="170">
        <v>6</v>
      </c>
      <c r="G98" s="171">
        <v>14.5</v>
      </c>
      <c r="H98" s="170" t="s">
        <v>47</v>
      </c>
      <c r="I98" s="171">
        <v>48.99</v>
      </c>
      <c r="J98" s="169">
        <v>1</v>
      </c>
    </row>
    <row r="99" spans="1:10" hidden="1" x14ac:dyDescent="0.25">
      <c r="A99" s="169">
        <v>2691</v>
      </c>
      <c r="B99" s="170" t="s">
        <v>175</v>
      </c>
      <c r="C99" s="170" t="s">
        <v>15</v>
      </c>
      <c r="D99" s="170" t="s">
        <v>51</v>
      </c>
      <c r="E99" s="170">
        <v>750</v>
      </c>
      <c r="F99" s="170">
        <v>12</v>
      </c>
      <c r="G99" s="171">
        <v>40</v>
      </c>
      <c r="H99" s="170" t="s">
        <v>20</v>
      </c>
      <c r="I99" s="171">
        <v>30.49</v>
      </c>
      <c r="J99" s="169">
        <v>1</v>
      </c>
    </row>
    <row r="100" spans="1:10" hidden="1" x14ac:dyDescent="0.25">
      <c r="A100" s="169">
        <v>2721</v>
      </c>
      <c r="B100" s="170" t="s">
        <v>176</v>
      </c>
      <c r="C100" s="170" t="s">
        <v>24</v>
      </c>
      <c r="D100" s="170" t="s">
        <v>127</v>
      </c>
      <c r="E100" s="170">
        <v>750</v>
      </c>
      <c r="F100" s="170">
        <v>12</v>
      </c>
      <c r="G100" s="171">
        <v>14.5</v>
      </c>
      <c r="H100" s="170" t="s">
        <v>177</v>
      </c>
      <c r="I100" s="171">
        <v>42.99</v>
      </c>
      <c r="J100" s="169">
        <v>1</v>
      </c>
    </row>
    <row r="101" spans="1:10" hidden="1" x14ac:dyDescent="0.25">
      <c r="A101" s="169">
        <v>2808</v>
      </c>
      <c r="B101" s="170" t="s">
        <v>178</v>
      </c>
      <c r="C101" s="170" t="s">
        <v>15</v>
      </c>
      <c r="D101" s="170" t="s">
        <v>93</v>
      </c>
      <c r="E101" s="170">
        <v>375</v>
      </c>
      <c r="F101" s="170">
        <v>24</v>
      </c>
      <c r="G101" s="171">
        <v>40</v>
      </c>
      <c r="H101" s="170" t="s">
        <v>29</v>
      </c>
      <c r="I101" s="171">
        <v>15.99</v>
      </c>
      <c r="J101" s="169">
        <v>1</v>
      </c>
    </row>
    <row r="102" spans="1:10" hidden="1" x14ac:dyDescent="0.25">
      <c r="A102" s="169">
        <v>2980</v>
      </c>
      <c r="B102" s="170" t="s">
        <v>179</v>
      </c>
      <c r="C102" s="170" t="s">
        <v>24</v>
      </c>
      <c r="D102" s="170" t="s">
        <v>34</v>
      </c>
      <c r="E102" s="170">
        <v>750</v>
      </c>
      <c r="F102" s="170">
        <v>12</v>
      </c>
      <c r="G102" s="171">
        <v>13.5</v>
      </c>
      <c r="H102" s="170" t="s">
        <v>43</v>
      </c>
      <c r="I102" s="171">
        <v>26.49</v>
      </c>
      <c r="J102" s="169">
        <v>1</v>
      </c>
    </row>
    <row r="103" spans="1:10" hidden="1" x14ac:dyDescent="0.25">
      <c r="A103" s="169">
        <v>3012</v>
      </c>
      <c r="B103" s="170" t="s">
        <v>107</v>
      </c>
      <c r="C103" s="170" t="s">
        <v>15</v>
      </c>
      <c r="D103" s="170" t="s">
        <v>19</v>
      </c>
      <c r="E103" s="170">
        <v>1140</v>
      </c>
      <c r="F103" s="170">
        <v>12</v>
      </c>
      <c r="G103" s="171">
        <v>40</v>
      </c>
      <c r="H103" s="170" t="s">
        <v>17</v>
      </c>
      <c r="I103" s="171">
        <v>37.49</v>
      </c>
      <c r="J103" s="169">
        <v>1</v>
      </c>
    </row>
    <row r="104" spans="1:10" hidden="1" x14ac:dyDescent="0.25">
      <c r="A104" s="169">
        <v>3077</v>
      </c>
      <c r="B104" s="170" t="s">
        <v>180</v>
      </c>
      <c r="C104" s="170" t="s">
        <v>24</v>
      </c>
      <c r="D104" s="170" t="s">
        <v>166</v>
      </c>
      <c r="E104" s="170">
        <v>1500</v>
      </c>
      <c r="F104" s="170">
        <v>6</v>
      </c>
      <c r="G104" s="171">
        <v>12</v>
      </c>
      <c r="H104" s="170" t="s">
        <v>22</v>
      </c>
      <c r="I104" s="171">
        <v>27.99</v>
      </c>
      <c r="J104" s="169">
        <v>1</v>
      </c>
    </row>
    <row r="105" spans="1:10" hidden="1" x14ac:dyDescent="0.25">
      <c r="A105" s="169">
        <v>3108</v>
      </c>
      <c r="B105" s="170" t="s">
        <v>181</v>
      </c>
      <c r="C105" s="170" t="s">
        <v>24</v>
      </c>
      <c r="D105" s="170" t="s">
        <v>34</v>
      </c>
      <c r="E105" s="170">
        <v>750</v>
      </c>
      <c r="F105" s="170">
        <v>6</v>
      </c>
      <c r="G105" s="171">
        <v>14</v>
      </c>
      <c r="H105" s="170" t="s">
        <v>182</v>
      </c>
      <c r="I105" s="171">
        <v>64.989999999999995</v>
      </c>
      <c r="J105" s="169">
        <v>1</v>
      </c>
    </row>
    <row r="106" spans="1:10" hidden="1" x14ac:dyDescent="0.25">
      <c r="A106" s="169">
        <v>3110</v>
      </c>
      <c r="B106" s="170" t="s">
        <v>183</v>
      </c>
      <c r="C106" s="170" t="s">
        <v>15</v>
      </c>
      <c r="D106" s="170" t="s">
        <v>137</v>
      </c>
      <c r="E106" s="170">
        <v>750</v>
      </c>
      <c r="F106" s="170">
        <v>12</v>
      </c>
      <c r="G106" s="171">
        <v>35</v>
      </c>
      <c r="H106" s="170" t="s">
        <v>20</v>
      </c>
      <c r="I106" s="171">
        <v>29.99</v>
      </c>
      <c r="J106" s="169">
        <v>1</v>
      </c>
    </row>
    <row r="107" spans="1:10" hidden="1" x14ac:dyDescent="0.25">
      <c r="A107" s="169">
        <v>3131</v>
      </c>
      <c r="B107" s="170" t="s">
        <v>184</v>
      </c>
      <c r="C107" s="170" t="s">
        <v>24</v>
      </c>
      <c r="D107" s="170" t="s">
        <v>185</v>
      </c>
      <c r="E107" s="170">
        <v>750</v>
      </c>
      <c r="F107" s="170">
        <v>12</v>
      </c>
      <c r="G107" s="171">
        <v>14.5</v>
      </c>
      <c r="H107" s="170" t="s">
        <v>32</v>
      </c>
      <c r="I107" s="171">
        <v>13.99</v>
      </c>
      <c r="J107" s="169">
        <v>1</v>
      </c>
    </row>
    <row r="108" spans="1:10" hidden="1" x14ac:dyDescent="0.25">
      <c r="A108" s="169">
        <v>3173</v>
      </c>
      <c r="B108" s="170" t="s">
        <v>186</v>
      </c>
      <c r="C108" s="170" t="s">
        <v>24</v>
      </c>
      <c r="D108" s="170" t="s">
        <v>68</v>
      </c>
      <c r="E108" s="170">
        <v>750</v>
      </c>
      <c r="F108" s="170">
        <v>12</v>
      </c>
      <c r="G108" s="171">
        <v>14</v>
      </c>
      <c r="H108" s="170" t="s">
        <v>32</v>
      </c>
      <c r="I108" s="171">
        <v>14.99</v>
      </c>
      <c r="J108" s="169">
        <v>1</v>
      </c>
    </row>
    <row r="109" spans="1:10" hidden="1" x14ac:dyDescent="0.25">
      <c r="A109" s="169">
        <v>3224</v>
      </c>
      <c r="B109" s="170" t="s">
        <v>187</v>
      </c>
      <c r="C109" s="170" t="s">
        <v>24</v>
      </c>
      <c r="D109" s="170" t="s">
        <v>42</v>
      </c>
      <c r="E109" s="170">
        <v>750</v>
      </c>
      <c r="F109" s="170">
        <v>12</v>
      </c>
      <c r="G109" s="171">
        <v>22.9</v>
      </c>
      <c r="H109" s="170" t="s">
        <v>47</v>
      </c>
      <c r="I109" s="171">
        <v>23.79</v>
      </c>
      <c r="J109" s="169">
        <v>1</v>
      </c>
    </row>
    <row r="110" spans="1:10" hidden="1" x14ac:dyDescent="0.25">
      <c r="A110" s="169">
        <v>3229</v>
      </c>
      <c r="B110" s="170" t="s">
        <v>188</v>
      </c>
      <c r="C110" s="170" t="s">
        <v>24</v>
      </c>
      <c r="D110" s="170" t="s">
        <v>66</v>
      </c>
      <c r="E110" s="170">
        <v>750</v>
      </c>
      <c r="F110" s="170">
        <v>12</v>
      </c>
      <c r="G110" s="171">
        <v>12.5</v>
      </c>
      <c r="H110" s="170" t="s">
        <v>91</v>
      </c>
      <c r="I110" s="171">
        <v>13.99</v>
      </c>
      <c r="J110" s="169">
        <v>1</v>
      </c>
    </row>
    <row r="111" spans="1:10" hidden="1" x14ac:dyDescent="0.25">
      <c r="A111" s="169">
        <v>3265</v>
      </c>
      <c r="B111" s="170" t="s">
        <v>189</v>
      </c>
      <c r="C111" s="170" t="s">
        <v>24</v>
      </c>
      <c r="D111" s="170" t="s">
        <v>109</v>
      </c>
      <c r="E111" s="170">
        <v>500</v>
      </c>
      <c r="F111" s="170">
        <v>12</v>
      </c>
      <c r="G111" s="171">
        <v>10</v>
      </c>
      <c r="H111" s="170" t="s">
        <v>110</v>
      </c>
      <c r="I111" s="171">
        <v>18.989999999999998</v>
      </c>
      <c r="J111" s="169">
        <v>1</v>
      </c>
    </row>
    <row r="112" spans="1:10" hidden="1" x14ac:dyDescent="0.25">
      <c r="A112" s="169">
        <v>3271</v>
      </c>
      <c r="B112" s="170" t="s">
        <v>190</v>
      </c>
      <c r="C112" s="170" t="s">
        <v>24</v>
      </c>
      <c r="D112" s="170" t="s">
        <v>191</v>
      </c>
      <c r="E112" s="170">
        <v>750</v>
      </c>
      <c r="F112" s="170">
        <v>12</v>
      </c>
      <c r="G112" s="171">
        <v>13.5</v>
      </c>
      <c r="H112" s="170" t="s">
        <v>64</v>
      </c>
      <c r="I112" s="171">
        <v>16.989999999999998</v>
      </c>
      <c r="J112" s="169">
        <v>1</v>
      </c>
    </row>
    <row r="113" spans="1:10" hidden="1" x14ac:dyDescent="0.25">
      <c r="A113" s="169">
        <v>3307</v>
      </c>
      <c r="B113" s="170" t="s">
        <v>192</v>
      </c>
      <c r="C113" s="170" t="s">
        <v>11</v>
      </c>
      <c r="D113" s="170" t="s">
        <v>12</v>
      </c>
      <c r="E113" s="170">
        <v>473</v>
      </c>
      <c r="F113" s="170">
        <v>24</v>
      </c>
      <c r="G113" s="171">
        <v>5</v>
      </c>
      <c r="H113" s="170" t="s">
        <v>54</v>
      </c>
      <c r="I113" s="171">
        <v>3.69</v>
      </c>
      <c r="J113" s="169">
        <v>1</v>
      </c>
    </row>
    <row r="114" spans="1:10" hidden="1" x14ac:dyDescent="0.25">
      <c r="A114" s="169">
        <v>3307</v>
      </c>
      <c r="B114" s="170" t="s">
        <v>192</v>
      </c>
      <c r="C114" s="170" t="s">
        <v>11</v>
      </c>
      <c r="D114" s="170" t="s">
        <v>12</v>
      </c>
      <c r="E114" s="170">
        <v>473</v>
      </c>
      <c r="F114" s="170">
        <v>24</v>
      </c>
      <c r="G114" s="171">
        <v>5</v>
      </c>
      <c r="H114" s="170" t="s">
        <v>54</v>
      </c>
      <c r="I114" s="171">
        <v>3.69</v>
      </c>
      <c r="J114" s="169">
        <v>1</v>
      </c>
    </row>
    <row r="115" spans="1:10" hidden="1" x14ac:dyDescent="0.25">
      <c r="A115" s="169">
        <v>3320</v>
      </c>
      <c r="B115" s="170" t="s">
        <v>193</v>
      </c>
      <c r="C115" s="170" t="s">
        <v>24</v>
      </c>
      <c r="D115" s="170" t="s">
        <v>194</v>
      </c>
      <c r="E115" s="170">
        <v>750</v>
      </c>
      <c r="F115" s="170">
        <v>12</v>
      </c>
      <c r="G115" s="171">
        <v>15.1</v>
      </c>
      <c r="H115" s="170" t="s">
        <v>177</v>
      </c>
      <c r="I115" s="171">
        <v>60.99</v>
      </c>
      <c r="J115" s="169">
        <v>1</v>
      </c>
    </row>
    <row r="116" spans="1:10" hidden="1" x14ac:dyDescent="0.25">
      <c r="A116" s="169">
        <v>3416</v>
      </c>
      <c r="B116" s="170" t="s">
        <v>195</v>
      </c>
      <c r="C116" s="170" t="s">
        <v>24</v>
      </c>
      <c r="D116" s="170" t="s">
        <v>34</v>
      </c>
      <c r="E116" s="170">
        <v>750</v>
      </c>
      <c r="F116" s="170">
        <v>12</v>
      </c>
      <c r="G116" s="171">
        <v>9</v>
      </c>
      <c r="H116" s="170" t="s">
        <v>35</v>
      </c>
      <c r="I116" s="171">
        <v>13.99</v>
      </c>
      <c r="J116" s="169">
        <v>1</v>
      </c>
    </row>
    <row r="117" spans="1:10" hidden="1" x14ac:dyDescent="0.25">
      <c r="A117" s="169">
        <v>3429</v>
      </c>
      <c r="B117" s="170" t="s">
        <v>196</v>
      </c>
      <c r="C117" s="170" t="s">
        <v>24</v>
      </c>
      <c r="D117" s="170" t="s">
        <v>68</v>
      </c>
      <c r="E117" s="170">
        <v>3000</v>
      </c>
      <c r="F117" s="170">
        <v>4</v>
      </c>
      <c r="G117" s="171">
        <v>12</v>
      </c>
      <c r="H117" s="170" t="s">
        <v>32</v>
      </c>
      <c r="I117" s="171">
        <v>39.99</v>
      </c>
      <c r="J117" s="169">
        <v>1</v>
      </c>
    </row>
    <row r="118" spans="1:10" hidden="1" x14ac:dyDescent="0.25">
      <c r="A118" s="169">
        <v>3451</v>
      </c>
      <c r="B118" s="170" t="s">
        <v>197</v>
      </c>
      <c r="C118" s="170" t="s">
        <v>15</v>
      </c>
      <c r="D118" s="170" t="s">
        <v>198</v>
      </c>
      <c r="E118" s="170">
        <v>750</v>
      </c>
      <c r="F118" s="170">
        <v>12</v>
      </c>
      <c r="G118" s="171">
        <v>35</v>
      </c>
      <c r="H118" s="170" t="s">
        <v>29</v>
      </c>
      <c r="I118" s="171">
        <v>23.66</v>
      </c>
      <c r="J118" s="169">
        <v>1</v>
      </c>
    </row>
    <row r="119" spans="1:10" hidden="1" x14ac:dyDescent="0.25">
      <c r="A119" s="169">
        <v>3467</v>
      </c>
      <c r="B119" s="170" t="s">
        <v>81</v>
      </c>
      <c r="C119" s="170" t="s">
        <v>15</v>
      </c>
      <c r="D119" s="170" t="s">
        <v>82</v>
      </c>
      <c r="E119" s="170">
        <v>375</v>
      </c>
      <c r="F119" s="170">
        <v>24</v>
      </c>
      <c r="G119" s="171">
        <v>40</v>
      </c>
      <c r="H119" s="170" t="s">
        <v>20</v>
      </c>
      <c r="I119" s="171">
        <v>19.989999999999998</v>
      </c>
      <c r="J119" s="169">
        <v>1</v>
      </c>
    </row>
    <row r="120" spans="1:10" hidden="1" x14ac:dyDescent="0.25">
      <c r="A120" s="169">
        <v>3517</v>
      </c>
      <c r="B120" s="170" t="s">
        <v>199</v>
      </c>
      <c r="C120" s="170" t="s">
        <v>24</v>
      </c>
      <c r="D120" s="170" t="s">
        <v>34</v>
      </c>
      <c r="E120" s="170">
        <v>750</v>
      </c>
      <c r="F120" s="170">
        <v>12</v>
      </c>
      <c r="G120" s="171">
        <v>15.5</v>
      </c>
      <c r="H120" s="170" t="s">
        <v>200</v>
      </c>
      <c r="I120" s="171">
        <v>29.99</v>
      </c>
      <c r="J120" s="169">
        <v>1</v>
      </c>
    </row>
    <row r="121" spans="1:10" hidden="1" x14ac:dyDescent="0.25">
      <c r="A121" s="169">
        <v>3558</v>
      </c>
      <c r="B121" s="170" t="s">
        <v>201</v>
      </c>
      <c r="C121" s="170" t="s">
        <v>15</v>
      </c>
      <c r="D121" s="170" t="s">
        <v>16</v>
      </c>
      <c r="E121" s="170">
        <v>750</v>
      </c>
      <c r="F121" s="170">
        <v>12</v>
      </c>
      <c r="G121" s="171">
        <v>40</v>
      </c>
      <c r="H121" s="170" t="s">
        <v>91</v>
      </c>
      <c r="I121" s="171">
        <v>37.49</v>
      </c>
      <c r="J121" s="169">
        <v>1</v>
      </c>
    </row>
    <row r="122" spans="1:10" hidden="1" x14ac:dyDescent="0.25">
      <c r="A122" s="169">
        <v>3657</v>
      </c>
      <c r="B122" s="170" t="s">
        <v>202</v>
      </c>
      <c r="C122" s="170" t="s">
        <v>24</v>
      </c>
      <c r="D122" s="170" t="s">
        <v>146</v>
      </c>
      <c r="E122" s="170">
        <v>750</v>
      </c>
      <c r="F122" s="170">
        <v>12</v>
      </c>
      <c r="G122" s="171">
        <v>20</v>
      </c>
      <c r="H122" s="170" t="s">
        <v>32</v>
      </c>
      <c r="I122" s="171">
        <v>11.71</v>
      </c>
      <c r="J122" s="169">
        <v>1</v>
      </c>
    </row>
    <row r="123" spans="1:10" hidden="1" x14ac:dyDescent="0.25">
      <c r="A123" s="169">
        <v>3679</v>
      </c>
      <c r="B123" s="170" t="s">
        <v>203</v>
      </c>
      <c r="C123" s="170" t="s">
        <v>24</v>
      </c>
      <c r="D123" s="170" t="s">
        <v>127</v>
      </c>
      <c r="E123" s="170">
        <v>2000</v>
      </c>
      <c r="F123" s="170">
        <v>6</v>
      </c>
      <c r="G123" s="171">
        <v>13.5</v>
      </c>
      <c r="H123" s="170" t="s">
        <v>96</v>
      </c>
      <c r="I123" s="171">
        <v>24.99</v>
      </c>
      <c r="J123" s="169">
        <v>1</v>
      </c>
    </row>
    <row r="124" spans="1:10" hidden="1" x14ac:dyDescent="0.25">
      <c r="A124" s="169">
        <v>3688</v>
      </c>
      <c r="B124" s="170" t="s">
        <v>204</v>
      </c>
      <c r="C124" s="170" t="s">
        <v>15</v>
      </c>
      <c r="D124" s="170" t="s">
        <v>90</v>
      </c>
      <c r="E124" s="170">
        <v>750</v>
      </c>
      <c r="F124" s="170">
        <v>3</v>
      </c>
      <c r="G124" s="171">
        <v>43</v>
      </c>
      <c r="H124" s="170" t="s">
        <v>43</v>
      </c>
      <c r="I124" s="171">
        <v>409.99</v>
      </c>
      <c r="J124" s="169">
        <v>1</v>
      </c>
    </row>
    <row r="125" spans="1:10" hidden="1" x14ac:dyDescent="0.25">
      <c r="A125" s="169">
        <v>3710</v>
      </c>
      <c r="B125" s="170" t="s">
        <v>205</v>
      </c>
      <c r="C125" s="170" t="s">
        <v>24</v>
      </c>
      <c r="D125" s="170" t="s">
        <v>68</v>
      </c>
      <c r="E125" s="170">
        <v>750</v>
      </c>
      <c r="F125" s="170">
        <v>12</v>
      </c>
      <c r="G125" s="171">
        <v>14</v>
      </c>
      <c r="H125" s="170" t="s">
        <v>149</v>
      </c>
      <c r="I125" s="171">
        <v>18.989999999999998</v>
      </c>
      <c r="J125" s="169">
        <v>1</v>
      </c>
    </row>
    <row r="126" spans="1:10" hidden="1" x14ac:dyDescent="0.25">
      <c r="A126" s="169">
        <v>3713</v>
      </c>
      <c r="B126" s="170" t="s">
        <v>206</v>
      </c>
      <c r="C126" s="170" t="s">
        <v>15</v>
      </c>
      <c r="D126" s="170" t="s">
        <v>198</v>
      </c>
      <c r="E126" s="170">
        <v>750</v>
      </c>
      <c r="F126" s="170">
        <v>12</v>
      </c>
      <c r="G126" s="171">
        <v>35</v>
      </c>
      <c r="H126" s="170" t="s">
        <v>29</v>
      </c>
      <c r="I126" s="171">
        <v>23.51</v>
      </c>
      <c r="J126" s="169">
        <v>1</v>
      </c>
    </row>
    <row r="127" spans="1:10" hidden="1" x14ac:dyDescent="0.25">
      <c r="A127" s="169">
        <v>3738</v>
      </c>
      <c r="B127" s="170" t="s">
        <v>155</v>
      </c>
      <c r="C127" s="170" t="s">
        <v>15</v>
      </c>
      <c r="D127" s="170" t="s">
        <v>156</v>
      </c>
      <c r="E127" s="170">
        <v>1140</v>
      </c>
      <c r="F127" s="170">
        <v>6</v>
      </c>
      <c r="G127" s="171">
        <v>28</v>
      </c>
      <c r="H127" s="170" t="s">
        <v>22</v>
      </c>
      <c r="I127" s="171">
        <v>48.99</v>
      </c>
      <c r="J127" s="169">
        <v>1</v>
      </c>
    </row>
    <row r="128" spans="1:10" hidden="1" x14ac:dyDescent="0.25">
      <c r="A128" s="169">
        <v>3757</v>
      </c>
      <c r="B128" s="170" t="s">
        <v>207</v>
      </c>
      <c r="C128" s="170" t="s">
        <v>24</v>
      </c>
      <c r="D128" s="170" t="s">
        <v>25</v>
      </c>
      <c r="E128" s="170">
        <v>750</v>
      </c>
      <c r="F128" s="170">
        <v>6</v>
      </c>
      <c r="G128" s="171">
        <v>12</v>
      </c>
      <c r="H128" s="170" t="s">
        <v>32</v>
      </c>
      <c r="I128" s="171">
        <v>27.99</v>
      </c>
      <c r="J128" s="169">
        <v>1</v>
      </c>
    </row>
    <row r="129" spans="1:10" hidden="1" x14ac:dyDescent="0.25">
      <c r="A129" s="169">
        <v>3781</v>
      </c>
      <c r="B129" s="170" t="s">
        <v>208</v>
      </c>
      <c r="C129" s="170" t="s">
        <v>24</v>
      </c>
      <c r="D129" s="170" t="s">
        <v>68</v>
      </c>
      <c r="E129" s="170">
        <v>2000</v>
      </c>
      <c r="F129" s="170">
        <v>6</v>
      </c>
      <c r="G129" s="171">
        <v>13.5</v>
      </c>
      <c r="H129" s="170" t="s">
        <v>96</v>
      </c>
      <c r="I129" s="171">
        <v>24.99</v>
      </c>
      <c r="J129" s="169">
        <v>1</v>
      </c>
    </row>
    <row r="130" spans="1:10" hidden="1" x14ac:dyDescent="0.25">
      <c r="A130" s="169">
        <v>3832</v>
      </c>
      <c r="B130" s="170" t="s">
        <v>209</v>
      </c>
      <c r="C130" s="170" t="s">
        <v>15</v>
      </c>
      <c r="D130" s="170" t="s">
        <v>140</v>
      </c>
      <c r="E130" s="170">
        <v>750</v>
      </c>
      <c r="F130" s="170">
        <v>12</v>
      </c>
      <c r="G130" s="171">
        <v>24</v>
      </c>
      <c r="H130" s="170" t="s">
        <v>22</v>
      </c>
      <c r="I130" s="171">
        <v>20.75</v>
      </c>
      <c r="J130" s="169">
        <v>1</v>
      </c>
    </row>
    <row r="131" spans="1:10" hidden="1" x14ac:dyDescent="0.25">
      <c r="A131" s="169">
        <v>3836</v>
      </c>
      <c r="B131" s="170" t="s">
        <v>210</v>
      </c>
      <c r="C131" s="170" t="s">
        <v>11</v>
      </c>
      <c r="D131" s="170" t="s">
        <v>211</v>
      </c>
      <c r="E131" s="170">
        <v>8520</v>
      </c>
      <c r="F131" s="170">
        <v>1</v>
      </c>
      <c r="G131" s="171">
        <v>4</v>
      </c>
      <c r="H131" s="170" t="s">
        <v>105</v>
      </c>
      <c r="I131" s="171">
        <v>52.99</v>
      </c>
      <c r="J131" s="169">
        <v>24</v>
      </c>
    </row>
    <row r="132" spans="1:10" hidden="1" x14ac:dyDescent="0.25">
      <c r="A132" s="169">
        <v>3836</v>
      </c>
      <c r="B132" s="170" t="s">
        <v>210</v>
      </c>
      <c r="C132" s="170" t="s">
        <v>11</v>
      </c>
      <c r="D132" s="170" t="s">
        <v>211</v>
      </c>
      <c r="E132" s="170">
        <v>8520</v>
      </c>
      <c r="F132" s="170">
        <v>1</v>
      </c>
      <c r="G132" s="171">
        <v>4</v>
      </c>
      <c r="H132" s="170" t="s">
        <v>105</v>
      </c>
      <c r="I132" s="171">
        <v>52.99</v>
      </c>
      <c r="J132" s="169">
        <v>24</v>
      </c>
    </row>
    <row r="133" spans="1:10" hidden="1" x14ac:dyDescent="0.25">
      <c r="A133" s="169">
        <v>3841</v>
      </c>
      <c r="B133" s="170" t="s">
        <v>212</v>
      </c>
      <c r="C133" s="170" t="s">
        <v>15</v>
      </c>
      <c r="D133" s="170" t="s">
        <v>213</v>
      </c>
      <c r="E133" s="170">
        <v>750</v>
      </c>
      <c r="F133" s="170">
        <v>6</v>
      </c>
      <c r="G133" s="171">
        <v>40</v>
      </c>
      <c r="H133" s="170" t="s">
        <v>20</v>
      </c>
      <c r="I133" s="171">
        <v>99.99</v>
      </c>
      <c r="J133" s="169">
        <v>1</v>
      </c>
    </row>
    <row r="134" spans="1:10" hidden="1" x14ac:dyDescent="0.25">
      <c r="A134" s="169">
        <v>3842</v>
      </c>
      <c r="B134" s="170" t="s">
        <v>214</v>
      </c>
      <c r="C134" s="170" t="s">
        <v>15</v>
      </c>
      <c r="D134" s="170" t="s">
        <v>215</v>
      </c>
      <c r="E134" s="170">
        <v>750</v>
      </c>
      <c r="F134" s="170">
        <v>6</v>
      </c>
      <c r="G134" s="171">
        <v>40</v>
      </c>
      <c r="H134" s="170" t="s">
        <v>20</v>
      </c>
      <c r="I134" s="171">
        <v>299.99</v>
      </c>
      <c r="J134" s="169">
        <v>1</v>
      </c>
    </row>
    <row r="135" spans="1:10" hidden="1" x14ac:dyDescent="0.25">
      <c r="A135" s="169">
        <v>3848</v>
      </c>
      <c r="B135" s="170" t="s">
        <v>216</v>
      </c>
      <c r="C135" s="170" t="s">
        <v>24</v>
      </c>
      <c r="D135" s="170" t="s">
        <v>60</v>
      </c>
      <c r="E135" s="170">
        <v>2000</v>
      </c>
      <c r="F135" s="170">
        <v>6</v>
      </c>
      <c r="G135" s="171">
        <v>12.5</v>
      </c>
      <c r="H135" s="170" t="s">
        <v>26</v>
      </c>
      <c r="I135" s="171">
        <v>21.99</v>
      </c>
      <c r="J135" s="169">
        <v>1</v>
      </c>
    </row>
    <row r="136" spans="1:10" hidden="1" x14ac:dyDescent="0.25">
      <c r="A136" s="169">
        <v>3854</v>
      </c>
      <c r="B136" s="170" t="s">
        <v>217</v>
      </c>
      <c r="C136" s="170" t="s">
        <v>24</v>
      </c>
      <c r="D136" s="170" t="s">
        <v>58</v>
      </c>
      <c r="E136" s="170">
        <v>750</v>
      </c>
      <c r="F136" s="170">
        <v>12</v>
      </c>
      <c r="G136" s="171">
        <v>12</v>
      </c>
      <c r="H136" s="170" t="s">
        <v>218</v>
      </c>
      <c r="I136" s="171">
        <v>19.989999999999998</v>
      </c>
      <c r="J136" s="169">
        <v>1</v>
      </c>
    </row>
    <row r="137" spans="1:10" hidden="1" x14ac:dyDescent="0.25">
      <c r="A137" s="169">
        <v>3855</v>
      </c>
      <c r="B137" s="170" t="s">
        <v>219</v>
      </c>
      <c r="C137" s="170" t="s">
        <v>24</v>
      </c>
      <c r="D137" s="170" t="s">
        <v>194</v>
      </c>
      <c r="E137" s="170">
        <v>750</v>
      </c>
      <c r="F137" s="170">
        <v>12</v>
      </c>
      <c r="G137" s="171">
        <v>12</v>
      </c>
      <c r="H137" s="170" t="s">
        <v>218</v>
      </c>
      <c r="I137" s="171">
        <v>19.989999999999998</v>
      </c>
      <c r="J137" s="169">
        <v>1</v>
      </c>
    </row>
    <row r="138" spans="1:10" hidden="1" x14ac:dyDescent="0.25">
      <c r="A138" s="169">
        <v>3947</v>
      </c>
      <c r="B138" s="170" t="s">
        <v>158</v>
      </c>
      <c r="C138" s="170" t="s">
        <v>15</v>
      </c>
      <c r="D138" s="170" t="s">
        <v>16</v>
      </c>
      <c r="E138" s="170">
        <v>1140</v>
      </c>
      <c r="F138" s="170">
        <v>12</v>
      </c>
      <c r="G138" s="171">
        <v>40</v>
      </c>
      <c r="H138" s="170" t="s">
        <v>22</v>
      </c>
      <c r="I138" s="171">
        <v>35.6</v>
      </c>
      <c r="J138" s="169">
        <v>1</v>
      </c>
    </row>
    <row r="139" spans="1:10" hidden="1" x14ac:dyDescent="0.25">
      <c r="A139" s="169">
        <v>4085</v>
      </c>
      <c r="B139" s="170" t="s">
        <v>220</v>
      </c>
      <c r="C139" s="170" t="s">
        <v>15</v>
      </c>
      <c r="D139" s="170" t="s">
        <v>154</v>
      </c>
      <c r="E139" s="170">
        <v>1140</v>
      </c>
      <c r="F139" s="170">
        <v>6</v>
      </c>
      <c r="G139" s="171">
        <v>17</v>
      </c>
      <c r="H139" s="170" t="s">
        <v>20</v>
      </c>
      <c r="I139" s="171">
        <v>46.99</v>
      </c>
      <c r="J139" s="169">
        <v>1</v>
      </c>
    </row>
    <row r="140" spans="1:10" hidden="1" x14ac:dyDescent="0.25">
      <c r="A140" s="169">
        <v>4101</v>
      </c>
      <c r="B140" s="170" t="s">
        <v>221</v>
      </c>
      <c r="C140" s="170" t="s">
        <v>15</v>
      </c>
      <c r="D140" s="170" t="s">
        <v>134</v>
      </c>
      <c r="E140" s="170">
        <v>750</v>
      </c>
      <c r="F140" s="170">
        <v>12</v>
      </c>
      <c r="G140" s="171">
        <v>40</v>
      </c>
      <c r="H140" s="170" t="s">
        <v>222</v>
      </c>
      <c r="I140" s="171">
        <v>112.99</v>
      </c>
      <c r="J140" s="169">
        <v>1</v>
      </c>
    </row>
    <row r="141" spans="1:10" hidden="1" x14ac:dyDescent="0.25">
      <c r="A141" s="169">
        <v>4102</v>
      </c>
      <c r="B141" s="170" t="s">
        <v>223</v>
      </c>
      <c r="C141" s="170" t="s">
        <v>15</v>
      </c>
      <c r="D141" s="170" t="s">
        <v>215</v>
      </c>
      <c r="E141" s="170">
        <v>750</v>
      </c>
      <c r="F141" s="170">
        <v>6</v>
      </c>
      <c r="G141" s="171">
        <v>40</v>
      </c>
      <c r="H141" s="170" t="s">
        <v>29</v>
      </c>
      <c r="I141" s="171">
        <v>99.99</v>
      </c>
      <c r="J141" s="169">
        <v>1</v>
      </c>
    </row>
    <row r="142" spans="1:10" hidden="1" x14ac:dyDescent="0.25">
      <c r="A142" s="169">
        <v>4113</v>
      </c>
      <c r="B142" s="170" t="s">
        <v>224</v>
      </c>
      <c r="C142" s="170" t="s">
        <v>15</v>
      </c>
      <c r="D142" s="170" t="s">
        <v>225</v>
      </c>
      <c r="E142" s="170">
        <v>750</v>
      </c>
      <c r="F142" s="170">
        <v>6</v>
      </c>
      <c r="G142" s="171">
        <v>40</v>
      </c>
      <c r="H142" s="170" t="s">
        <v>29</v>
      </c>
      <c r="I142" s="171">
        <v>89.99</v>
      </c>
      <c r="J142" s="169">
        <v>1</v>
      </c>
    </row>
    <row r="143" spans="1:10" hidden="1" x14ac:dyDescent="0.25">
      <c r="A143" s="169">
        <v>4176</v>
      </c>
      <c r="B143" s="170" t="s">
        <v>226</v>
      </c>
      <c r="C143" s="170" t="s">
        <v>15</v>
      </c>
      <c r="D143" s="170" t="s">
        <v>227</v>
      </c>
      <c r="E143" s="170">
        <v>750</v>
      </c>
      <c r="F143" s="170">
        <v>12</v>
      </c>
      <c r="G143" s="171">
        <v>40</v>
      </c>
      <c r="H143" s="170" t="s">
        <v>22</v>
      </c>
      <c r="I143" s="171">
        <v>28.99</v>
      </c>
      <c r="J143" s="169">
        <v>1</v>
      </c>
    </row>
    <row r="144" spans="1:10" hidden="1" x14ac:dyDescent="0.25">
      <c r="A144" s="169">
        <v>4184</v>
      </c>
      <c r="B144" s="170" t="s">
        <v>228</v>
      </c>
      <c r="C144" s="170" t="s">
        <v>24</v>
      </c>
      <c r="D144" s="170" t="s">
        <v>68</v>
      </c>
      <c r="E144" s="170">
        <v>750</v>
      </c>
      <c r="F144" s="170">
        <v>12</v>
      </c>
      <c r="G144" s="171">
        <v>13.5</v>
      </c>
      <c r="H144" s="170" t="s">
        <v>86</v>
      </c>
      <c r="I144" s="171">
        <v>17.989999999999998</v>
      </c>
      <c r="J144" s="169">
        <v>1</v>
      </c>
    </row>
    <row r="145" spans="1:10" hidden="1" x14ac:dyDescent="0.25">
      <c r="A145" s="169">
        <v>4187</v>
      </c>
      <c r="B145" s="170" t="s">
        <v>229</v>
      </c>
      <c r="C145" s="170" t="s">
        <v>24</v>
      </c>
      <c r="D145" s="170" t="s">
        <v>230</v>
      </c>
      <c r="E145" s="170">
        <v>750</v>
      </c>
      <c r="F145" s="170">
        <v>12</v>
      </c>
      <c r="G145" s="171">
        <v>12.5</v>
      </c>
      <c r="H145" s="170" t="s">
        <v>35</v>
      </c>
      <c r="I145" s="171">
        <v>17.989999999999998</v>
      </c>
      <c r="J145" s="169">
        <v>1</v>
      </c>
    </row>
    <row r="146" spans="1:10" hidden="1" x14ac:dyDescent="0.25">
      <c r="A146" s="169">
        <v>4204</v>
      </c>
      <c r="B146" s="170" t="s">
        <v>231</v>
      </c>
      <c r="C146" s="170" t="s">
        <v>24</v>
      </c>
      <c r="D146" s="170" t="s">
        <v>60</v>
      </c>
      <c r="E146" s="170">
        <v>750</v>
      </c>
      <c r="F146" s="170">
        <v>12</v>
      </c>
      <c r="G146" s="171">
        <v>10.5</v>
      </c>
      <c r="H146" s="170" t="s">
        <v>141</v>
      </c>
      <c r="I146" s="171">
        <v>15.49</v>
      </c>
      <c r="J146" s="169">
        <v>1</v>
      </c>
    </row>
    <row r="147" spans="1:10" hidden="1" x14ac:dyDescent="0.25">
      <c r="A147" s="169">
        <v>4211</v>
      </c>
      <c r="B147" s="170" t="s">
        <v>232</v>
      </c>
      <c r="C147" s="170" t="s">
        <v>24</v>
      </c>
      <c r="D147" s="170" t="s">
        <v>194</v>
      </c>
      <c r="E147" s="170">
        <v>750</v>
      </c>
      <c r="F147" s="170">
        <v>12</v>
      </c>
      <c r="G147" s="171">
        <v>14.4</v>
      </c>
      <c r="H147" s="170" t="s">
        <v>177</v>
      </c>
      <c r="I147" s="171">
        <v>21.99</v>
      </c>
      <c r="J147" s="169">
        <v>1</v>
      </c>
    </row>
    <row r="148" spans="1:10" hidden="1" x14ac:dyDescent="0.25">
      <c r="A148" s="169">
        <v>4344</v>
      </c>
      <c r="B148" s="170" t="s">
        <v>233</v>
      </c>
      <c r="C148" s="170" t="s">
        <v>15</v>
      </c>
      <c r="D148" s="170" t="s">
        <v>19</v>
      </c>
      <c r="E148" s="170">
        <v>1750</v>
      </c>
      <c r="F148" s="170">
        <v>6</v>
      </c>
      <c r="G148" s="171">
        <v>40</v>
      </c>
      <c r="H148" s="170" t="s">
        <v>29</v>
      </c>
      <c r="I148" s="171">
        <v>99.99</v>
      </c>
      <c r="J148" s="169">
        <v>1</v>
      </c>
    </row>
    <row r="149" spans="1:10" hidden="1" x14ac:dyDescent="0.25">
      <c r="A149" s="169">
        <v>4382</v>
      </c>
      <c r="B149" s="170" t="s">
        <v>234</v>
      </c>
      <c r="C149" s="170" t="s">
        <v>24</v>
      </c>
      <c r="D149" s="170" t="s">
        <v>235</v>
      </c>
      <c r="E149" s="170">
        <v>750</v>
      </c>
      <c r="F149" s="170">
        <v>12</v>
      </c>
      <c r="G149" s="171">
        <v>20</v>
      </c>
      <c r="H149" s="170" t="s">
        <v>32</v>
      </c>
      <c r="I149" s="171">
        <v>11.99</v>
      </c>
      <c r="J149" s="169">
        <v>1</v>
      </c>
    </row>
    <row r="150" spans="1:10" hidden="1" x14ac:dyDescent="0.25">
      <c r="A150" s="169">
        <v>4390</v>
      </c>
      <c r="B150" s="170" t="s">
        <v>236</v>
      </c>
      <c r="C150" s="170" t="s">
        <v>15</v>
      </c>
      <c r="D150" s="170" t="s">
        <v>93</v>
      </c>
      <c r="E150" s="170">
        <v>1140</v>
      </c>
      <c r="F150" s="170">
        <v>12</v>
      </c>
      <c r="G150" s="171">
        <v>40</v>
      </c>
      <c r="H150" s="170" t="s">
        <v>43</v>
      </c>
      <c r="I150" s="171">
        <v>40.39</v>
      </c>
      <c r="J150" s="169">
        <v>1</v>
      </c>
    </row>
    <row r="151" spans="1:10" hidden="1" x14ac:dyDescent="0.25">
      <c r="A151" s="169">
        <v>4465</v>
      </c>
      <c r="B151" s="170" t="s">
        <v>237</v>
      </c>
      <c r="C151" s="170" t="s">
        <v>15</v>
      </c>
      <c r="D151" s="170" t="s">
        <v>82</v>
      </c>
      <c r="E151" s="170">
        <v>750</v>
      </c>
      <c r="F151" s="170">
        <v>12</v>
      </c>
      <c r="G151" s="171">
        <v>40</v>
      </c>
      <c r="H151" s="170" t="s">
        <v>17</v>
      </c>
      <c r="I151" s="171">
        <v>29.99</v>
      </c>
      <c r="J151" s="169">
        <v>1</v>
      </c>
    </row>
    <row r="152" spans="1:10" hidden="1" x14ac:dyDescent="0.25">
      <c r="A152" s="169">
        <v>4486</v>
      </c>
      <c r="B152" s="170" t="s">
        <v>238</v>
      </c>
      <c r="C152" s="170" t="s">
        <v>15</v>
      </c>
      <c r="D152" s="170" t="s">
        <v>239</v>
      </c>
      <c r="E152" s="170">
        <v>50</v>
      </c>
      <c r="F152" s="170">
        <v>120</v>
      </c>
      <c r="G152" s="171">
        <v>40</v>
      </c>
      <c r="H152" s="170" t="s">
        <v>20</v>
      </c>
      <c r="I152" s="171">
        <v>4.99</v>
      </c>
      <c r="J152" s="169">
        <v>1</v>
      </c>
    </row>
    <row r="153" spans="1:10" hidden="1" x14ac:dyDescent="0.25">
      <c r="A153" s="169">
        <v>4622</v>
      </c>
      <c r="B153" s="170" t="s">
        <v>240</v>
      </c>
      <c r="C153" s="170" t="s">
        <v>15</v>
      </c>
      <c r="D153" s="170" t="s">
        <v>143</v>
      </c>
      <c r="E153" s="170">
        <v>750</v>
      </c>
      <c r="F153" s="170">
        <v>12</v>
      </c>
      <c r="G153" s="171">
        <v>40</v>
      </c>
      <c r="H153" s="170" t="s">
        <v>73</v>
      </c>
      <c r="I153" s="171">
        <v>29.99</v>
      </c>
      <c r="J153" s="169">
        <v>1</v>
      </c>
    </row>
    <row r="154" spans="1:10" hidden="1" x14ac:dyDescent="0.25">
      <c r="A154" s="169">
        <v>4674</v>
      </c>
      <c r="B154" s="170" t="s">
        <v>241</v>
      </c>
      <c r="C154" s="170" t="s">
        <v>24</v>
      </c>
      <c r="D154" s="170" t="s">
        <v>230</v>
      </c>
      <c r="E154" s="170">
        <v>750</v>
      </c>
      <c r="F154" s="170">
        <v>12</v>
      </c>
      <c r="G154" s="171">
        <v>13.5</v>
      </c>
      <c r="H154" s="170" t="s">
        <v>177</v>
      </c>
      <c r="I154" s="171">
        <v>31.49</v>
      </c>
      <c r="J154" s="169">
        <v>1</v>
      </c>
    </row>
    <row r="155" spans="1:10" hidden="1" x14ac:dyDescent="0.25">
      <c r="A155" s="169">
        <v>4733</v>
      </c>
      <c r="B155" s="170" t="s">
        <v>242</v>
      </c>
      <c r="C155" s="170" t="s">
        <v>24</v>
      </c>
      <c r="D155" s="170" t="s">
        <v>66</v>
      </c>
      <c r="E155" s="170">
        <v>750</v>
      </c>
      <c r="F155" s="170">
        <v>6</v>
      </c>
      <c r="G155" s="171">
        <v>13.5</v>
      </c>
      <c r="H155" s="170" t="s">
        <v>32</v>
      </c>
      <c r="I155" s="171">
        <v>79.989999999999995</v>
      </c>
      <c r="J155" s="169">
        <v>1</v>
      </c>
    </row>
    <row r="156" spans="1:10" hidden="1" x14ac:dyDescent="0.25">
      <c r="A156" s="169">
        <v>4740</v>
      </c>
      <c r="B156" s="170" t="s">
        <v>243</v>
      </c>
      <c r="C156" s="170" t="s">
        <v>24</v>
      </c>
      <c r="D156" s="170" t="s">
        <v>25</v>
      </c>
      <c r="E156" s="170">
        <v>750</v>
      </c>
      <c r="F156" s="170">
        <v>12</v>
      </c>
      <c r="G156" s="171">
        <v>11.5</v>
      </c>
      <c r="H156" s="170" t="s">
        <v>22</v>
      </c>
      <c r="I156" s="171">
        <v>16.989999999999998</v>
      </c>
      <c r="J156" s="169">
        <v>1</v>
      </c>
    </row>
    <row r="157" spans="1:10" hidden="1" x14ac:dyDescent="0.25">
      <c r="A157" s="169">
        <v>4749</v>
      </c>
      <c r="B157" s="170" t="s">
        <v>244</v>
      </c>
      <c r="C157" s="170" t="s">
        <v>15</v>
      </c>
      <c r="D157" s="170" t="s">
        <v>125</v>
      </c>
      <c r="E157" s="170">
        <v>1140</v>
      </c>
      <c r="F157" s="170">
        <v>6</v>
      </c>
      <c r="G157" s="171">
        <v>35</v>
      </c>
      <c r="H157" s="170" t="s">
        <v>91</v>
      </c>
      <c r="I157" s="171">
        <v>49.99</v>
      </c>
      <c r="J157" s="169">
        <v>1</v>
      </c>
    </row>
    <row r="158" spans="1:10" hidden="1" x14ac:dyDescent="0.25">
      <c r="A158" s="169">
        <v>4782</v>
      </c>
      <c r="B158" s="170" t="s">
        <v>245</v>
      </c>
      <c r="C158" s="170" t="s">
        <v>24</v>
      </c>
      <c r="D158" s="170" t="s">
        <v>66</v>
      </c>
      <c r="E158" s="170">
        <v>750</v>
      </c>
      <c r="F158" s="170">
        <v>12</v>
      </c>
      <c r="G158" s="171">
        <v>13</v>
      </c>
      <c r="H158" s="170" t="s">
        <v>177</v>
      </c>
      <c r="I158" s="171">
        <v>39.99</v>
      </c>
      <c r="J158" s="169">
        <v>1</v>
      </c>
    </row>
    <row r="159" spans="1:10" hidden="1" x14ac:dyDescent="0.25">
      <c r="A159" s="169">
        <v>4796</v>
      </c>
      <c r="B159" s="170" t="s">
        <v>246</v>
      </c>
      <c r="C159" s="170" t="s">
        <v>15</v>
      </c>
      <c r="D159" s="170" t="s">
        <v>90</v>
      </c>
      <c r="E159" s="170">
        <v>700</v>
      </c>
      <c r="F159" s="170">
        <v>6</v>
      </c>
      <c r="G159" s="171">
        <v>43</v>
      </c>
      <c r="H159" s="170" t="s">
        <v>149</v>
      </c>
      <c r="I159" s="171">
        <v>83.99</v>
      </c>
      <c r="J159" s="169">
        <v>1</v>
      </c>
    </row>
    <row r="160" spans="1:10" hidden="1" x14ac:dyDescent="0.25">
      <c r="A160" s="169">
        <v>4849</v>
      </c>
      <c r="B160" s="170" t="s">
        <v>247</v>
      </c>
      <c r="C160" s="170" t="s">
        <v>24</v>
      </c>
      <c r="D160" s="170" t="s">
        <v>248</v>
      </c>
      <c r="E160" s="170">
        <v>750</v>
      </c>
      <c r="F160" s="170">
        <v>6</v>
      </c>
      <c r="G160" s="171">
        <v>14</v>
      </c>
      <c r="H160" s="170" t="s">
        <v>200</v>
      </c>
      <c r="I160" s="171">
        <v>26.99</v>
      </c>
      <c r="J160" s="169">
        <v>1</v>
      </c>
    </row>
    <row r="161" spans="1:10" hidden="1" x14ac:dyDescent="0.25">
      <c r="A161" s="169">
        <v>4866</v>
      </c>
      <c r="B161" s="170" t="s">
        <v>249</v>
      </c>
      <c r="C161" s="170" t="s">
        <v>24</v>
      </c>
      <c r="D161" s="170" t="s">
        <v>99</v>
      </c>
      <c r="E161" s="170">
        <v>750</v>
      </c>
      <c r="F161" s="170">
        <v>6</v>
      </c>
      <c r="G161" s="171">
        <v>20</v>
      </c>
      <c r="H161" s="170" t="s">
        <v>35</v>
      </c>
      <c r="I161" s="171">
        <v>44.99</v>
      </c>
      <c r="J161" s="169">
        <v>1</v>
      </c>
    </row>
    <row r="162" spans="1:10" hidden="1" x14ac:dyDescent="0.25">
      <c r="A162" s="169">
        <v>5025</v>
      </c>
      <c r="B162" s="170" t="s">
        <v>250</v>
      </c>
      <c r="C162" s="170" t="s">
        <v>24</v>
      </c>
      <c r="D162" s="170" t="s">
        <v>146</v>
      </c>
      <c r="E162" s="170">
        <v>750</v>
      </c>
      <c r="F162" s="170">
        <v>12</v>
      </c>
      <c r="G162" s="171">
        <v>20</v>
      </c>
      <c r="H162" s="170" t="s">
        <v>32</v>
      </c>
      <c r="I162" s="171">
        <v>11.71</v>
      </c>
      <c r="J162" s="169">
        <v>1</v>
      </c>
    </row>
    <row r="163" spans="1:10" hidden="1" x14ac:dyDescent="0.25">
      <c r="A163" s="169">
        <v>5041</v>
      </c>
      <c r="B163" s="170" t="s">
        <v>115</v>
      </c>
      <c r="C163" s="170" t="s">
        <v>15</v>
      </c>
      <c r="D163" s="170" t="s">
        <v>82</v>
      </c>
      <c r="E163" s="170">
        <v>375</v>
      </c>
      <c r="F163" s="170">
        <v>24</v>
      </c>
      <c r="G163" s="171">
        <v>40</v>
      </c>
      <c r="H163" s="170" t="s">
        <v>43</v>
      </c>
      <c r="I163" s="171">
        <v>18.989999999999998</v>
      </c>
      <c r="J163" s="169">
        <v>1</v>
      </c>
    </row>
    <row r="164" spans="1:10" hidden="1" x14ac:dyDescent="0.25">
      <c r="A164" s="169">
        <v>5114</v>
      </c>
      <c r="B164" s="170" t="s">
        <v>251</v>
      </c>
      <c r="C164" s="170" t="s">
        <v>15</v>
      </c>
      <c r="D164" s="170" t="s">
        <v>252</v>
      </c>
      <c r="E164" s="170">
        <v>750</v>
      </c>
      <c r="F164" s="170">
        <v>12</v>
      </c>
      <c r="G164" s="171">
        <v>35</v>
      </c>
      <c r="H164" s="170" t="s">
        <v>20</v>
      </c>
      <c r="I164" s="171">
        <v>29.49</v>
      </c>
      <c r="J164" s="169">
        <v>1</v>
      </c>
    </row>
    <row r="165" spans="1:10" hidden="1" x14ac:dyDescent="0.25">
      <c r="A165" s="169">
        <v>5133</v>
      </c>
      <c r="B165" s="170" t="s">
        <v>253</v>
      </c>
      <c r="C165" s="170" t="s">
        <v>11</v>
      </c>
      <c r="D165" s="170" t="s">
        <v>12</v>
      </c>
      <c r="E165" s="170">
        <v>5325</v>
      </c>
      <c r="F165" s="170">
        <v>1</v>
      </c>
      <c r="G165" s="171">
        <v>4.7</v>
      </c>
      <c r="H165" s="170" t="s">
        <v>105</v>
      </c>
      <c r="I165" s="171">
        <v>30.49</v>
      </c>
      <c r="J165" s="169">
        <v>15</v>
      </c>
    </row>
    <row r="166" spans="1:10" hidden="1" x14ac:dyDescent="0.25">
      <c r="A166" s="169">
        <v>5133</v>
      </c>
      <c r="B166" s="170" t="s">
        <v>253</v>
      </c>
      <c r="C166" s="170" t="s">
        <v>11</v>
      </c>
      <c r="D166" s="170" t="s">
        <v>12</v>
      </c>
      <c r="E166" s="170">
        <v>5325</v>
      </c>
      <c r="F166" s="170">
        <v>1</v>
      </c>
      <c r="G166" s="171">
        <v>4.7</v>
      </c>
      <c r="H166" s="170" t="s">
        <v>105</v>
      </c>
      <c r="I166" s="171">
        <v>30.49</v>
      </c>
      <c r="J166" s="169">
        <v>15</v>
      </c>
    </row>
    <row r="167" spans="1:10" hidden="1" x14ac:dyDescent="0.25">
      <c r="A167" s="169">
        <v>5144</v>
      </c>
      <c r="B167" s="170" t="s">
        <v>254</v>
      </c>
      <c r="C167" s="170" t="s">
        <v>24</v>
      </c>
      <c r="D167" s="170" t="s">
        <v>34</v>
      </c>
      <c r="E167" s="170">
        <v>750</v>
      </c>
      <c r="F167" s="170">
        <v>12</v>
      </c>
      <c r="G167" s="171">
        <v>13.5</v>
      </c>
      <c r="H167" s="170" t="s">
        <v>22</v>
      </c>
      <c r="I167" s="171">
        <v>12.99</v>
      </c>
      <c r="J167" s="169">
        <v>1</v>
      </c>
    </row>
    <row r="168" spans="1:10" hidden="1" x14ac:dyDescent="0.25">
      <c r="A168" s="169">
        <v>5210</v>
      </c>
      <c r="B168" s="170" t="s">
        <v>255</v>
      </c>
      <c r="C168" s="170" t="s">
        <v>24</v>
      </c>
      <c r="D168" s="170" t="s">
        <v>68</v>
      </c>
      <c r="E168" s="170">
        <v>750</v>
      </c>
      <c r="F168" s="170">
        <v>12</v>
      </c>
      <c r="G168" s="171">
        <v>14.5</v>
      </c>
      <c r="H168" s="170" t="s">
        <v>256</v>
      </c>
      <c r="I168" s="171">
        <v>22.99</v>
      </c>
      <c r="J168" s="169">
        <v>1</v>
      </c>
    </row>
    <row r="169" spans="1:10" hidden="1" x14ac:dyDescent="0.25">
      <c r="A169" s="169">
        <v>5215</v>
      </c>
      <c r="B169" s="170" t="s">
        <v>257</v>
      </c>
      <c r="C169" s="170" t="s">
        <v>15</v>
      </c>
      <c r="D169" s="170" t="s">
        <v>122</v>
      </c>
      <c r="E169" s="170">
        <v>750</v>
      </c>
      <c r="F169" s="170">
        <v>12</v>
      </c>
      <c r="G169" s="171">
        <v>35</v>
      </c>
      <c r="H169" s="170" t="s">
        <v>43</v>
      </c>
      <c r="I169" s="171">
        <v>32.99</v>
      </c>
      <c r="J169" s="169">
        <v>1</v>
      </c>
    </row>
    <row r="170" spans="1:10" hidden="1" x14ac:dyDescent="0.25">
      <c r="A170" s="169">
        <v>5231</v>
      </c>
      <c r="B170" s="170" t="s">
        <v>258</v>
      </c>
      <c r="C170" s="170" t="s">
        <v>24</v>
      </c>
      <c r="D170" s="170" t="s">
        <v>194</v>
      </c>
      <c r="E170" s="170">
        <v>750</v>
      </c>
      <c r="F170" s="170">
        <v>12</v>
      </c>
      <c r="G170" s="171">
        <v>13.5</v>
      </c>
      <c r="H170" s="170" t="s">
        <v>182</v>
      </c>
      <c r="I170" s="171">
        <v>19.989999999999998</v>
      </c>
      <c r="J170" s="169">
        <v>1</v>
      </c>
    </row>
    <row r="171" spans="1:10" hidden="1" x14ac:dyDescent="0.25">
      <c r="A171" s="169">
        <v>5246</v>
      </c>
      <c r="B171" s="170" t="s">
        <v>259</v>
      </c>
      <c r="C171" s="170" t="s">
        <v>15</v>
      </c>
      <c r="D171" s="170" t="s">
        <v>140</v>
      </c>
      <c r="E171" s="170">
        <v>120</v>
      </c>
      <c r="F171" s="170">
        <v>18</v>
      </c>
      <c r="G171" s="171">
        <v>20</v>
      </c>
      <c r="H171" s="170" t="s">
        <v>141</v>
      </c>
      <c r="I171" s="171">
        <v>11.99</v>
      </c>
      <c r="J171" s="169">
        <v>4</v>
      </c>
    </row>
    <row r="172" spans="1:10" hidden="1" x14ac:dyDescent="0.25">
      <c r="A172" s="169">
        <v>5261</v>
      </c>
      <c r="B172" s="170" t="s">
        <v>260</v>
      </c>
      <c r="C172" s="170" t="s">
        <v>15</v>
      </c>
      <c r="D172" s="170" t="s">
        <v>143</v>
      </c>
      <c r="E172" s="170">
        <v>750</v>
      </c>
      <c r="F172" s="170">
        <v>6</v>
      </c>
      <c r="G172" s="171">
        <v>40</v>
      </c>
      <c r="H172" s="170" t="s">
        <v>20</v>
      </c>
      <c r="I172" s="171">
        <v>91.29</v>
      </c>
      <c r="J172" s="169">
        <v>1</v>
      </c>
    </row>
    <row r="173" spans="1:10" hidden="1" x14ac:dyDescent="0.25">
      <c r="A173" s="169">
        <v>5322</v>
      </c>
      <c r="B173" s="170" t="s">
        <v>261</v>
      </c>
      <c r="C173" s="170" t="s">
        <v>24</v>
      </c>
      <c r="D173" s="170" t="s">
        <v>34</v>
      </c>
      <c r="E173" s="170">
        <v>750</v>
      </c>
      <c r="F173" s="170">
        <v>12</v>
      </c>
      <c r="G173" s="171">
        <v>9.5</v>
      </c>
      <c r="H173" s="170" t="s">
        <v>22</v>
      </c>
      <c r="I173" s="171">
        <v>14.49</v>
      </c>
      <c r="J173" s="169">
        <v>1</v>
      </c>
    </row>
    <row r="174" spans="1:10" hidden="1" x14ac:dyDescent="0.25">
      <c r="A174" s="169">
        <v>5348</v>
      </c>
      <c r="B174" s="170" t="s">
        <v>262</v>
      </c>
      <c r="C174" s="170" t="s">
        <v>263</v>
      </c>
      <c r="D174" s="170" t="s">
        <v>264</v>
      </c>
      <c r="E174" s="170">
        <v>270</v>
      </c>
      <c r="F174" s="170">
        <v>24</v>
      </c>
      <c r="G174" s="171">
        <v>5</v>
      </c>
      <c r="H174" s="170" t="s">
        <v>141</v>
      </c>
      <c r="I174" s="171">
        <v>4.49</v>
      </c>
      <c r="J174" s="169">
        <v>1</v>
      </c>
    </row>
    <row r="175" spans="1:10" hidden="1" x14ac:dyDescent="0.25">
      <c r="A175" s="169">
        <v>5349</v>
      </c>
      <c r="B175" s="170" t="s">
        <v>265</v>
      </c>
      <c r="C175" s="170" t="s">
        <v>263</v>
      </c>
      <c r="D175" s="170" t="s">
        <v>264</v>
      </c>
      <c r="E175" s="170">
        <v>270</v>
      </c>
      <c r="F175" s="170">
        <v>24</v>
      </c>
      <c r="G175" s="171">
        <v>5</v>
      </c>
      <c r="H175" s="170" t="s">
        <v>141</v>
      </c>
      <c r="I175" s="171">
        <v>4.49</v>
      </c>
      <c r="J175" s="169">
        <v>1</v>
      </c>
    </row>
    <row r="176" spans="1:10" hidden="1" x14ac:dyDescent="0.25">
      <c r="A176" s="169">
        <v>5354</v>
      </c>
      <c r="B176" s="170" t="s">
        <v>266</v>
      </c>
      <c r="C176" s="170" t="s">
        <v>11</v>
      </c>
      <c r="D176" s="170" t="s">
        <v>267</v>
      </c>
      <c r="E176" s="170">
        <v>5325</v>
      </c>
      <c r="F176" s="170">
        <v>1</v>
      </c>
      <c r="G176" s="171">
        <v>5</v>
      </c>
      <c r="H176" s="170" t="s">
        <v>105</v>
      </c>
      <c r="I176" s="171">
        <v>36.29</v>
      </c>
      <c r="J176" s="169">
        <v>15</v>
      </c>
    </row>
    <row r="177" spans="1:10" hidden="1" x14ac:dyDescent="0.25">
      <c r="A177" s="169">
        <v>5354</v>
      </c>
      <c r="B177" s="170" t="s">
        <v>266</v>
      </c>
      <c r="C177" s="170" t="s">
        <v>11</v>
      </c>
      <c r="D177" s="170" t="s">
        <v>267</v>
      </c>
      <c r="E177" s="170">
        <v>5325</v>
      </c>
      <c r="F177" s="170">
        <v>1</v>
      </c>
      <c r="G177" s="171">
        <v>5</v>
      </c>
      <c r="H177" s="170" t="s">
        <v>105</v>
      </c>
      <c r="I177" s="171">
        <v>36.29</v>
      </c>
      <c r="J177" s="169">
        <v>15</v>
      </c>
    </row>
    <row r="178" spans="1:10" hidden="1" x14ac:dyDescent="0.25">
      <c r="A178" s="169">
        <v>5363</v>
      </c>
      <c r="B178" s="170" t="s">
        <v>268</v>
      </c>
      <c r="C178" s="170" t="s">
        <v>15</v>
      </c>
      <c r="D178" s="170" t="s">
        <v>19</v>
      </c>
      <c r="E178" s="170">
        <v>750</v>
      </c>
      <c r="F178" s="170">
        <v>12</v>
      </c>
      <c r="G178" s="171">
        <v>40</v>
      </c>
      <c r="H178" s="170" t="s">
        <v>91</v>
      </c>
      <c r="I178" s="171">
        <v>29.99</v>
      </c>
      <c r="J178" s="169">
        <v>1</v>
      </c>
    </row>
    <row r="179" spans="1:10" hidden="1" x14ac:dyDescent="0.25">
      <c r="A179" s="169">
        <v>5403</v>
      </c>
      <c r="B179" s="170" t="s">
        <v>269</v>
      </c>
      <c r="C179" s="170" t="s">
        <v>15</v>
      </c>
      <c r="D179" s="170" t="s">
        <v>227</v>
      </c>
      <c r="E179" s="170">
        <v>750</v>
      </c>
      <c r="F179" s="170">
        <v>6</v>
      </c>
      <c r="G179" s="171">
        <v>40</v>
      </c>
      <c r="H179" s="170" t="s">
        <v>22</v>
      </c>
      <c r="I179" s="171">
        <v>181.99</v>
      </c>
      <c r="J179" s="169">
        <v>1</v>
      </c>
    </row>
    <row r="180" spans="1:10" hidden="1" x14ac:dyDescent="0.25">
      <c r="A180" s="169">
        <v>5404</v>
      </c>
      <c r="B180" s="170" t="s">
        <v>270</v>
      </c>
      <c r="C180" s="170" t="s">
        <v>15</v>
      </c>
      <c r="D180" s="170" t="s">
        <v>271</v>
      </c>
      <c r="E180" s="170">
        <v>750</v>
      </c>
      <c r="F180" s="170">
        <v>6</v>
      </c>
      <c r="G180" s="171">
        <v>43</v>
      </c>
      <c r="H180" s="170" t="s">
        <v>17</v>
      </c>
      <c r="I180" s="171">
        <v>69.989999999999995</v>
      </c>
      <c r="J180" s="169">
        <v>1</v>
      </c>
    </row>
    <row r="181" spans="1:10" hidden="1" x14ac:dyDescent="0.25">
      <c r="A181" s="169">
        <v>5435</v>
      </c>
      <c r="B181" s="170" t="s">
        <v>272</v>
      </c>
      <c r="C181" s="170" t="s">
        <v>24</v>
      </c>
      <c r="D181" s="170" t="s">
        <v>34</v>
      </c>
      <c r="E181" s="170">
        <v>750</v>
      </c>
      <c r="F181" s="170">
        <v>6</v>
      </c>
      <c r="G181" s="171">
        <v>14.5</v>
      </c>
      <c r="H181" s="170" t="s">
        <v>22</v>
      </c>
      <c r="I181" s="171">
        <v>55.99</v>
      </c>
      <c r="J181" s="169">
        <v>1</v>
      </c>
    </row>
    <row r="182" spans="1:10" hidden="1" x14ac:dyDescent="0.25">
      <c r="A182" s="169">
        <v>5472</v>
      </c>
      <c r="B182" s="170" t="s">
        <v>273</v>
      </c>
      <c r="C182" s="170" t="s">
        <v>24</v>
      </c>
      <c r="D182" s="170" t="s">
        <v>38</v>
      </c>
      <c r="E182" s="170">
        <v>720</v>
      </c>
      <c r="F182" s="170">
        <v>12</v>
      </c>
      <c r="G182" s="171">
        <v>15</v>
      </c>
      <c r="H182" s="170" t="s">
        <v>274</v>
      </c>
      <c r="I182" s="171">
        <v>11.99</v>
      </c>
      <c r="J182" s="169">
        <v>1</v>
      </c>
    </row>
    <row r="183" spans="1:10" hidden="1" x14ac:dyDescent="0.25">
      <c r="A183" s="169">
        <v>5473</v>
      </c>
      <c r="B183" s="170" t="s">
        <v>275</v>
      </c>
      <c r="C183" s="170" t="s">
        <v>24</v>
      </c>
      <c r="D183" s="170" t="s">
        <v>38</v>
      </c>
      <c r="E183" s="170">
        <v>300</v>
      </c>
      <c r="F183" s="170">
        <v>12</v>
      </c>
      <c r="G183" s="171">
        <v>12.5</v>
      </c>
      <c r="H183" s="170" t="s">
        <v>274</v>
      </c>
      <c r="I183" s="171">
        <v>10.59</v>
      </c>
      <c r="J183" s="169">
        <v>1</v>
      </c>
    </row>
    <row r="184" spans="1:10" hidden="1" x14ac:dyDescent="0.25">
      <c r="A184" s="169">
        <v>5568</v>
      </c>
      <c r="B184" s="170" t="s">
        <v>276</v>
      </c>
      <c r="C184" s="170" t="s">
        <v>24</v>
      </c>
      <c r="D184" s="170" t="s">
        <v>127</v>
      </c>
      <c r="E184" s="170">
        <v>1500</v>
      </c>
      <c r="F184" s="170">
        <v>6</v>
      </c>
      <c r="G184" s="171">
        <v>13.5</v>
      </c>
      <c r="H184" s="170" t="s">
        <v>22</v>
      </c>
      <c r="I184" s="171">
        <v>25.99</v>
      </c>
      <c r="J184" s="169">
        <v>1</v>
      </c>
    </row>
    <row r="185" spans="1:10" hidden="1" x14ac:dyDescent="0.25">
      <c r="A185" s="169">
        <v>5579</v>
      </c>
      <c r="B185" s="170" t="s">
        <v>277</v>
      </c>
      <c r="C185" s="170" t="s">
        <v>24</v>
      </c>
      <c r="D185" s="170" t="s">
        <v>146</v>
      </c>
      <c r="E185" s="170">
        <v>750</v>
      </c>
      <c r="F185" s="170">
        <v>12</v>
      </c>
      <c r="G185" s="171">
        <v>18</v>
      </c>
      <c r="H185" s="170" t="s">
        <v>26</v>
      </c>
      <c r="I185" s="171">
        <v>11.49</v>
      </c>
      <c r="J185" s="169">
        <v>1</v>
      </c>
    </row>
    <row r="186" spans="1:10" hidden="1" x14ac:dyDescent="0.25">
      <c r="A186" s="169">
        <v>5660</v>
      </c>
      <c r="B186" s="170" t="s">
        <v>278</v>
      </c>
      <c r="C186" s="170" t="s">
        <v>24</v>
      </c>
      <c r="D186" s="170" t="s">
        <v>66</v>
      </c>
      <c r="E186" s="170">
        <v>750</v>
      </c>
      <c r="F186" s="170">
        <v>12</v>
      </c>
      <c r="G186" s="171">
        <v>13.5</v>
      </c>
      <c r="H186" s="170" t="s">
        <v>182</v>
      </c>
      <c r="I186" s="171">
        <v>24.99</v>
      </c>
      <c r="J186" s="169">
        <v>1</v>
      </c>
    </row>
    <row r="187" spans="1:10" hidden="1" x14ac:dyDescent="0.25">
      <c r="A187" s="169">
        <v>5679</v>
      </c>
      <c r="B187" s="170" t="s">
        <v>279</v>
      </c>
      <c r="C187" s="170" t="s">
        <v>24</v>
      </c>
      <c r="D187" s="170" t="s">
        <v>194</v>
      </c>
      <c r="E187" s="170">
        <v>750</v>
      </c>
      <c r="F187" s="170">
        <v>12</v>
      </c>
      <c r="G187" s="171">
        <v>13</v>
      </c>
      <c r="H187" s="170" t="s">
        <v>280</v>
      </c>
      <c r="I187" s="171">
        <v>77.55</v>
      </c>
      <c r="J187" s="169">
        <v>1</v>
      </c>
    </row>
    <row r="188" spans="1:10" hidden="1" x14ac:dyDescent="0.25">
      <c r="A188" s="169">
        <v>5682</v>
      </c>
      <c r="B188" s="170" t="s">
        <v>281</v>
      </c>
      <c r="C188" s="170" t="s">
        <v>24</v>
      </c>
      <c r="D188" s="170" t="s">
        <v>166</v>
      </c>
      <c r="E188" s="170">
        <v>750</v>
      </c>
      <c r="F188" s="170">
        <v>12</v>
      </c>
      <c r="G188" s="171">
        <v>13</v>
      </c>
      <c r="H188" s="170" t="s">
        <v>177</v>
      </c>
      <c r="I188" s="171">
        <v>25.99</v>
      </c>
      <c r="J188" s="169">
        <v>1</v>
      </c>
    </row>
    <row r="189" spans="1:10" hidden="1" x14ac:dyDescent="0.25">
      <c r="A189" s="169">
        <v>5793</v>
      </c>
      <c r="B189" s="170" t="s">
        <v>282</v>
      </c>
      <c r="C189" s="170" t="s">
        <v>24</v>
      </c>
      <c r="D189" s="170" t="s">
        <v>31</v>
      </c>
      <c r="E189" s="170">
        <v>750</v>
      </c>
      <c r="F189" s="170">
        <v>12</v>
      </c>
      <c r="G189" s="171">
        <v>14.5</v>
      </c>
      <c r="H189" s="170" t="s">
        <v>149</v>
      </c>
      <c r="I189" s="171">
        <v>18.989999999999998</v>
      </c>
      <c r="J189" s="169">
        <v>1</v>
      </c>
    </row>
    <row r="190" spans="1:10" hidden="1" x14ac:dyDescent="0.25">
      <c r="A190" s="169">
        <v>5841</v>
      </c>
      <c r="B190" s="170" t="s">
        <v>283</v>
      </c>
      <c r="C190" s="170" t="s">
        <v>24</v>
      </c>
      <c r="D190" s="170" t="s">
        <v>194</v>
      </c>
      <c r="E190" s="170">
        <v>1500</v>
      </c>
      <c r="F190" s="170">
        <v>6</v>
      </c>
      <c r="G190" s="171">
        <v>14.7</v>
      </c>
      <c r="H190" s="170" t="s">
        <v>64</v>
      </c>
      <c r="I190" s="171">
        <v>84.99</v>
      </c>
      <c r="J190" s="169">
        <v>1</v>
      </c>
    </row>
    <row r="191" spans="1:10" hidden="1" x14ac:dyDescent="0.25">
      <c r="A191" s="169">
        <v>5862</v>
      </c>
      <c r="B191" s="170" t="s">
        <v>284</v>
      </c>
      <c r="C191" s="170" t="s">
        <v>11</v>
      </c>
      <c r="D191" s="170" t="s">
        <v>267</v>
      </c>
      <c r="E191" s="170">
        <v>473</v>
      </c>
      <c r="F191" s="170">
        <v>24</v>
      </c>
      <c r="G191" s="171">
        <v>5</v>
      </c>
      <c r="H191" s="170" t="s">
        <v>285</v>
      </c>
      <c r="I191" s="171">
        <v>4.29</v>
      </c>
      <c r="J191" s="169">
        <v>1</v>
      </c>
    </row>
    <row r="192" spans="1:10" hidden="1" x14ac:dyDescent="0.25">
      <c r="A192" s="169">
        <v>5862</v>
      </c>
      <c r="B192" s="170" t="s">
        <v>284</v>
      </c>
      <c r="C192" s="170" t="s">
        <v>11</v>
      </c>
      <c r="D192" s="170" t="s">
        <v>267</v>
      </c>
      <c r="E192" s="170">
        <v>473</v>
      </c>
      <c r="F192" s="170">
        <v>24</v>
      </c>
      <c r="G192" s="171">
        <v>5</v>
      </c>
      <c r="H192" s="170" t="s">
        <v>285</v>
      </c>
      <c r="I192" s="171">
        <v>4.29</v>
      </c>
      <c r="J192" s="169">
        <v>1</v>
      </c>
    </row>
    <row r="193" spans="1:10" hidden="1" x14ac:dyDescent="0.25">
      <c r="A193" s="169">
        <v>5877</v>
      </c>
      <c r="B193" s="170" t="s">
        <v>286</v>
      </c>
      <c r="C193" s="170" t="s">
        <v>24</v>
      </c>
      <c r="D193" s="170" t="s">
        <v>185</v>
      </c>
      <c r="E193" s="170">
        <v>750</v>
      </c>
      <c r="F193" s="170">
        <v>12</v>
      </c>
      <c r="G193" s="171">
        <v>15.4</v>
      </c>
      <c r="H193" s="170" t="s">
        <v>287</v>
      </c>
      <c r="I193" s="171">
        <v>30.89</v>
      </c>
      <c r="J193" s="169">
        <v>1</v>
      </c>
    </row>
    <row r="194" spans="1:10" hidden="1" x14ac:dyDescent="0.25">
      <c r="A194" s="169">
        <v>5885</v>
      </c>
      <c r="B194" s="170" t="s">
        <v>288</v>
      </c>
      <c r="C194" s="170" t="s">
        <v>24</v>
      </c>
      <c r="D194" s="170" t="s">
        <v>68</v>
      </c>
      <c r="E194" s="170">
        <v>1500</v>
      </c>
      <c r="F194" s="170">
        <v>6</v>
      </c>
      <c r="G194" s="171">
        <v>13.5</v>
      </c>
      <c r="H194" s="170" t="s">
        <v>32</v>
      </c>
      <c r="I194" s="171">
        <v>26.99</v>
      </c>
      <c r="J194" s="169">
        <v>1</v>
      </c>
    </row>
    <row r="195" spans="1:10" hidden="1" x14ac:dyDescent="0.25">
      <c r="A195" s="169">
        <v>5910</v>
      </c>
      <c r="B195" s="170" t="s">
        <v>289</v>
      </c>
      <c r="C195" s="170" t="s">
        <v>15</v>
      </c>
      <c r="D195" s="170" t="s">
        <v>19</v>
      </c>
      <c r="E195" s="170">
        <v>750</v>
      </c>
      <c r="F195" s="170">
        <v>12</v>
      </c>
      <c r="G195" s="171">
        <v>40</v>
      </c>
      <c r="H195" s="170" t="s">
        <v>17</v>
      </c>
      <c r="I195" s="171">
        <v>24.64</v>
      </c>
      <c r="J195" s="169">
        <v>1</v>
      </c>
    </row>
    <row r="196" spans="1:10" hidden="1" x14ac:dyDescent="0.25">
      <c r="A196" s="169">
        <v>5939</v>
      </c>
      <c r="B196" s="170" t="s">
        <v>290</v>
      </c>
      <c r="C196" s="170" t="s">
        <v>15</v>
      </c>
      <c r="D196" s="170" t="s">
        <v>134</v>
      </c>
      <c r="E196" s="170">
        <v>750</v>
      </c>
      <c r="F196" s="170">
        <v>12</v>
      </c>
      <c r="G196" s="171">
        <v>40</v>
      </c>
      <c r="H196" s="170" t="s">
        <v>182</v>
      </c>
      <c r="I196" s="171">
        <v>64.989999999999995</v>
      </c>
      <c r="J196" s="169">
        <v>1</v>
      </c>
    </row>
    <row r="197" spans="1:10" hidden="1" x14ac:dyDescent="0.25">
      <c r="A197" s="169">
        <v>5942</v>
      </c>
      <c r="B197" s="170" t="s">
        <v>291</v>
      </c>
      <c r="C197" s="170" t="s">
        <v>15</v>
      </c>
      <c r="D197" s="170" t="s">
        <v>134</v>
      </c>
      <c r="E197" s="170">
        <v>750</v>
      </c>
      <c r="F197" s="170">
        <v>6</v>
      </c>
      <c r="G197" s="171">
        <v>30</v>
      </c>
      <c r="H197" s="170" t="s">
        <v>292</v>
      </c>
      <c r="I197" s="171">
        <v>49.99</v>
      </c>
      <c r="J197" s="169">
        <v>1</v>
      </c>
    </row>
    <row r="198" spans="1:10" hidden="1" x14ac:dyDescent="0.25">
      <c r="A198" s="169">
        <v>5959</v>
      </c>
      <c r="B198" s="170" t="s">
        <v>220</v>
      </c>
      <c r="C198" s="170" t="s">
        <v>15</v>
      </c>
      <c r="D198" s="170" t="s">
        <v>154</v>
      </c>
      <c r="E198" s="170">
        <v>750</v>
      </c>
      <c r="F198" s="170">
        <v>12</v>
      </c>
      <c r="G198" s="171">
        <v>17</v>
      </c>
      <c r="H198" s="170" t="s">
        <v>20</v>
      </c>
      <c r="I198" s="171">
        <v>35.99</v>
      </c>
      <c r="J198" s="169">
        <v>1</v>
      </c>
    </row>
    <row r="199" spans="1:10" hidden="1" x14ac:dyDescent="0.25">
      <c r="A199" s="169">
        <v>6095</v>
      </c>
      <c r="B199" s="170" t="s">
        <v>293</v>
      </c>
      <c r="C199" s="170" t="s">
        <v>24</v>
      </c>
      <c r="D199" s="170" t="s">
        <v>191</v>
      </c>
      <c r="E199" s="170">
        <v>750</v>
      </c>
      <c r="F199" s="170">
        <v>12</v>
      </c>
      <c r="G199" s="171">
        <v>14</v>
      </c>
      <c r="H199" s="170" t="s">
        <v>35</v>
      </c>
      <c r="I199" s="171">
        <v>25.99</v>
      </c>
      <c r="J199" s="169">
        <v>1</v>
      </c>
    </row>
    <row r="200" spans="1:10" hidden="1" x14ac:dyDescent="0.25">
      <c r="A200" s="169">
        <v>6231</v>
      </c>
      <c r="B200" s="170" t="s">
        <v>294</v>
      </c>
      <c r="C200" s="170" t="s">
        <v>15</v>
      </c>
      <c r="D200" s="170" t="s">
        <v>90</v>
      </c>
      <c r="E200" s="170">
        <v>750</v>
      </c>
      <c r="F200" s="170">
        <v>6</v>
      </c>
      <c r="G200" s="171">
        <v>40</v>
      </c>
      <c r="H200" s="170" t="s">
        <v>91</v>
      </c>
      <c r="I200" s="171">
        <v>119.99</v>
      </c>
      <c r="J200" s="169">
        <v>1</v>
      </c>
    </row>
    <row r="201" spans="1:10" hidden="1" x14ac:dyDescent="0.25">
      <c r="A201" s="169">
        <v>6237</v>
      </c>
      <c r="B201" s="170" t="s">
        <v>295</v>
      </c>
      <c r="C201" s="170" t="s">
        <v>24</v>
      </c>
      <c r="D201" s="170" t="s">
        <v>34</v>
      </c>
      <c r="E201" s="170">
        <v>3000</v>
      </c>
      <c r="F201" s="170">
        <v>4</v>
      </c>
      <c r="G201" s="171">
        <v>12</v>
      </c>
      <c r="H201" s="170" t="s">
        <v>73</v>
      </c>
      <c r="I201" s="171">
        <v>28.11</v>
      </c>
      <c r="J201" s="169">
        <v>1</v>
      </c>
    </row>
    <row r="202" spans="1:10" hidden="1" x14ac:dyDescent="0.25">
      <c r="A202" s="169">
        <v>6238</v>
      </c>
      <c r="B202" s="170" t="s">
        <v>296</v>
      </c>
      <c r="C202" s="170" t="s">
        <v>24</v>
      </c>
      <c r="D202" s="170" t="s">
        <v>66</v>
      </c>
      <c r="E202" s="170">
        <v>3000</v>
      </c>
      <c r="F202" s="170">
        <v>4</v>
      </c>
      <c r="G202" s="171">
        <v>12.5</v>
      </c>
      <c r="H202" s="170" t="s">
        <v>73</v>
      </c>
      <c r="I202" s="171">
        <v>29.28</v>
      </c>
      <c r="J202" s="169">
        <v>1</v>
      </c>
    </row>
    <row r="203" spans="1:10" hidden="1" x14ac:dyDescent="0.25">
      <c r="A203" s="169">
        <v>6262</v>
      </c>
      <c r="B203" s="170" t="s">
        <v>297</v>
      </c>
      <c r="C203" s="170" t="s">
        <v>24</v>
      </c>
      <c r="D203" s="170" t="s">
        <v>298</v>
      </c>
      <c r="E203" s="170">
        <v>750</v>
      </c>
      <c r="F203" s="170">
        <v>12</v>
      </c>
      <c r="G203" s="171">
        <v>11.5</v>
      </c>
      <c r="H203" s="170" t="s">
        <v>64</v>
      </c>
      <c r="I203" s="171">
        <v>16.989999999999998</v>
      </c>
      <c r="J203" s="169">
        <v>1</v>
      </c>
    </row>
    <row r="204" spans="1:10" hidden="1" x14ac:dyDescent="0.25">
      <c r="A204" s="169">
        <v>6263</v>
      </c>
      <c r="B204" s="170" t="s">
        <v>299</v>
      </c>
      <c r="C204" s="170" t="s">
        <v>24</v>
      </c>
      <c r="D204" s="170" t="s">
        <v>34</v>
      </c>
      <c r="E204" s="170">
        <v>3000</v>
      </c>
      <c r="F204" s="170">
        <v>1</v>
      </c>
      <c r="G204" s="171">
        <v>13</v>
      </c>
      <c r="H204" s="170" t="s">
        <v>73</v>
      </c>
      <c r="I204" s="171">
        <v>159.99</v>
      </c>
      <c r="J204" s="169">
        <v>1</v>
      </c>
    </row>
    <row r="205" spans="1:10" hidden="1" x14ac:dyDescent="0.25">
      <c r="A205" s="169">
        <v>6340</v>
      </c>
      <c r="B205" s="170" t="s">
        <v>300</v>
      </c>
      <c r="C205" s="170" t="s">
        <v>15</v>
      </c>
      <c r="D205" s="170" t="s">
        <v>301</v>
      </c>
      <c r="E205" s="170">
        <v>750</v>
      </c>
      <c r="F205" s="170">
        <v>12</v>
      </c>
      <c r="G205" s="171">
        <v>21</v>
      </c>
      <c r="H205" s="170" t="s">
        <v>43</v>
      </c>
      <c r="I205" s="171">
        <v>34.29</v>
      </c>
      <c r="J205" s="169">
        <v>1</v>
      </c>
    </row>
    <row r="206" spans="1:10" hidden="1" x14ac:dyDescent="0.25">
      <c r="A206" s="169">
        <v>6404</v>
      </c>
      <c r="B206" s="170" t="s">
        <v>302</v>
      </c>
      <c r="C206" s="170" t="s">
        <v>11</v>
      </c>
      <c r="D206" s="170" t="s">
        <v>303</v>
      </c>
      <c r="E206" s="170">
        <v>330</v>
      </c>
      <c r="F206" s="170">
        <v>24</v>
      </c>
      <c r="G206" s="171">
        <v>11.3</v>
      </c>
      <c r="H206" s="170" t="s">
        <v>304</v>
      </c>
      <c r="I206" s="171">
        <v>7.01</v>
      </c>
      <c r="J206" s="169">
        <v>1</v>
      </c>
    </row>
    <row r="207" spans="1:10" hidden="1" x14ac:dyDescent="0.25">
      <c r="A207" s="169">
        <v>6424</v>
      </c>
      <c r="B207" s="170" t="s">
        <v>305</v>
      </c>
      <c r="C207" s="170" t="s">
        <v>24</v>
      </c>
      <c r="D207" s="170" t="s">
        <v>68</v>
      </c>
      <c r="E207" s="170">
        <v>750</v>
      </c>
      <c r="F207" s="170">
        <v>12</v>
      </c>
      <c r="G207" s="171">
        <v>15</v>
      </c>
      <c r="H207" s="170" t="s">
        <v>110</v>
      </c>
      <c r="I207" s="171">
        <v>26.99</v>
      </c>
      <c r="J207" s="169">
        <v>1</v>
      </c>
    </row>
    <row r="208" spans="1:10" hidden="1" x14ac:dyDescent="0.25">
      <c r="A208" s="169">
        <v>6487</v>
      </c>
      <c r="B208" s="170" t="s">
        <v>306</v>
      </c>
      <c r="C208" s="170" t="s">
        <v>24</v>
      </c>
      <c r="D208" s="170" t="s">
        <v>68</v>
      </c>
      <c r="E208" s="170">
        <v>750</v>
      </c>
      <c r="F208" s="170">
        <v>12</v>
      </c>
      <c r="G208" s="171">
        <v>14.5</v>
      </c>
      <c r="H208" s="170" t="s">
        <v>96</v>
      </c>
      <c r="I208" s="171">
        <v>22.99</v>
      </c>
      <c r="J208" s="169">
        <v>1</v>
      </c>
    </row>
    <row r="209" spans="1:10" hidden="1" x14ac:dyDescent="0.25">
      <c r="A209" s="169">
        <v>6502</v>
      </c>
      <c r="B209" s="170" t="s">
        <v>307</v>
      </c>
      <c r="C209" s="170" t="s">
        <v>15</v>
      </c>
      <c r="D209" s="170" t="s">
        <v>122</v>
      </c>
      <c r="E209" s="170">
        <v>750</v>
      </c>
      <c r="F209" s="170">
        <v>12</v>
      </c>
      <c r="G209" s="171">
        <v>40</v>
      </c>
      <c r="H209" s="170" t="s">
        <v>222</v>
      </c>
      <c r="I209" s="171">
        <v>45.99</v>
      </c>
      <c r="J209" s="169">
        <v>1</v>
      </c>
    </row>
    <row r="210" spans="1:10" hidden="1" x14ac:dyDescent="0.25">
      <c r="A210" s="169">
        <v>6681</v>
      </c>
      <c r="B210" s="170" t="s">
        <v>308</v>
      </c>
      <c r="C210" s="170" t="s">
        <v>24</v>
      </c>
      <c r="D210" s="170" t="s">
        <v>68</v>
      </c>
      <c r="E210" s="170">
        <v>750</v>
      </c>
      <c r="F210" s="170">
        <v>12</v>
      </c>
      <c r="G210" s="171">
        <v>14.1</v>
      </c>
      <c r="H210" s="170" t="s">
        <v>32</v>
      </c>
      <c r="I210" s="171">
        <v>20.99</v>
      </c>
      <c r="J210" s="169">
        <v>1</v>
      </c>
    </row>
    <row r="211" spans="1:10" hidden="1" x14ac:dyDescent="0.25">
      <c r="A211" s="169">
        <v>6697</v>
      </c>
      <c r="B211" s="170" t="s">
        <v>309</v>
      </c>
      <c r="C211" s="170" t="s">
        <v>24</v>
      </c>
      <c r="D211" s="170" t="s">
        <v>310</v>
      </c>
      <c r="E211" s="170">
        <v>750</v>
      </c>
      <c r="F211" s="170">
        <v>12</v>
      </c>
      <c r="G211" s="171">
        <v>13</v>
      </c>
      <c r="H211" s="170" t="s">
        <v>47</v>
      </c>
      <c r="I211" s="171">
        <v>16.489999999999998</v>
      </c>
      <c r="J211" s="169">
        <v>1</v>
      </c>
    </row>
    <row r="212" spans="1:10" hidden="1" x14ac:dyDescent="0.25">
      <c r="A212" s="169">
        <v>6703</v>
      </c>
      <c r="B212" s="170" t="s">
        <v>311</v>
      </c>
      <c r="C212" s="170" t="s">
        <v>24</v>
      </c>
      <c r="D212" s="170" t="s">
        <v>191</v>
      </c>
      <c r="E212" s="170">
        <v>750</v>
      </c>
      <c r="F212" s="170">
        <v>12</v>
      </c>
      <c r="G212" s="171">
        <v>13.5</v>
      </c>
      <c r="H212" s="170" t="s">
        <v>47</v>
      </c>
      <c r="I212" s="171">
        <v>16.489999999999998</v>
      </c>
      <c r="J212" s="169">
        <v>1</v>
      </c>
    </row>
    <row r="213" spans="1:10" hidden="1" x14ac:dyDescent="0.25">
      <c r="A213" s="169">
        <v>6704</v>
      </c>
      <c r="B213" s="170" t="s">
        <v>312</v>
      </c>
      <c r="C213" s="170" t="s">
        <v>24</v>
      </c>
      <c r="D213" s="170" t="s">
        <v>31</v>
      </c>
      <c r="E213" s="170">
        <v>750</v>
      </c>
      <c r="F213" s="170">
        <v>12</v>
      </c>
      <c r="G213" s="171">
        <v>13.5</v>
      </c>
      <c r="H213" s="170" t="s">
        <v>22</v>
      </c>
      <c r="I213" s="171">
        <v>16.989999999999998</v>
      </c>
      <c r="J213" s="169">
        <v>1</v>
      </c>
    </row>
    <row r="214" spans="1:10" hidden="1" x14ac:dyDescent="0.25">
      <c r="A214" s="169">
        <v>6710</v>
      </c>
      <c r="B214" s="170" t="s">
        <v>313</v>
      </c>
      <c r="C214" s="170" t="s">
        <v>24</v>
      </c>
      <c r="D214" s="170" t="s">
        <v>66</v>
      </c>
      <c r="E214" s="170">
        <v>750</v>
      </c>
      <c r="F214" s="170">
        <v>12</v>
      </c>
      <c r="G214" s="171">
        <v>13</v>
      </c>
      <c r="H214" s="170" t="s">
        <v>73</v>
      </c>
      <c r="I214" s="171">
        <v>17.989999999999998</v>
      </c>
      <c r="J214" s="169">
        <v>1</v>
      </c>
    </row>
    <row r="215" spans="1:10" hidden="1" x14ac:dyDescent="0.25">
      <c r="A215" s="169">
        <v>6729</v>
      </c>
      <c r="B215" s="170" t="s">
        <v>314</v>
      </c>
      <c r="C215" s="170" t="s">
        <v>24</v>
      </c>
      <c r="D215" s="170" t="s">
        <v>191</v>
      </c>
      <c r="E215" s="170">
        <v>750</v>
      </c>
      <c r="F215" s="170">
        <v>12</v>
      </c>
      <c r="G215" s="171">
        <v>14</v>
      </c>
      <c r="H215" s="170" t="s">
        <v>177</v>
      </c>
      <c r="I215" s="171">
        <v>15.99</v>
      </c>
      <c r="J215" s="169">
        <v>1</v>
      </c>
    </row>
    <row r="216" spans="1:10" hidden="1" x14ac:dyDescent="0.25">
      <c r="A216" s="169">
        <v>6730</v>
      </c>
      <c r="B216" s="170" t="s">
        <v>315</v>
      </c>
      <c r="C216" s="170" t="s">
        <v>24</v>
      </c>
      <c r="D216" s="170" t="s">
        <v>166</v>
      </c>
      <c r="E216" s="170">
        <v>750</v>
      </c>
      <c r="F216" s="170">
        <v>12</v>
      </c>
      <c r="G216" s="171">
        <v>13</v>
      </c>
      <c r="H216" s="170" t="s">
        <v>177</v>
      </c>
      <c r="I216" s="171">
        <v>15.99</v>
      </c>
      <c r="J216" s="169">
        <v>1</v>
      </c>
    </row>
    <row r="217" spans="1:10" hidden="1" x14ac:dyDescent="0.25">
      <c r="A217" s="169">
        <v>6830</v>
      </c>
      <c r="B217" s="170" t="s">
        <v>316</v>
      </c>
      <c r="C217" s="170" t="s">
        <v>24</v>
      </c>
      <c r="D217" s="170" t="s">
        <v>34</v>
      </c>
      <c r="E217" s="170">
        <v>750</v>
      </c>
      <c r="F217" s="170">
        <v>12</v>
      </c>
      <c r="G217" s="171">
        <v>13.5</v>
      </c>
      <c r="H217" s="170" t="s">
        <v>54</v>
      </c>
      <c r="I217" s="171">
        <v>17.989999999999998</v>
      </c>
      <c r="J217" s="169">
        <v>1</v>
      </c>
    </row>
    <row r="218" spans="1:10" hidden="1" x14ac:dyDescent="0.25">
      <c r="A218" s="169">
        <v>6854</v>
      </c>
      <c r="B218" s="170" t="s">
        <v>317</v>
      </c>
      <c r="C218" s="170" t="s">
        <v>24</v>
      </c>
      <c r="D218" s="170" t="s">
        <v>68</v>
      </c>
      <c r="E218" s="170">
        <v>750</v>
      </c>
      <c r="F218" s="170">
        <v>12</v>
      </c>
      <c r="G218" s="171">
        <v>13.5</v>
      </c>
      <c r="H218" s="170" t="s">
        <v>47</v>
      </c>
      <c r="I218" s="171">
        <v>12.99</v>
      </c>
      <c r="J218" s="169">
        <v>1</v>
      </c>
    </row>
    <row r="219" spans="1:10" hidden="1" x14ac:dyDescent="0.25">
      <c r="A219" s="169">
        <v>6890</v>
      </c>
      <c r="B219" s="170" t="s">
        <v>318</v>
      </c>
      <c r="C219" s="170" t="s">
        <v>15</v>
      </c>
      <c r="D219" s="170" t="s">
        <v>56</v>
      </c>
      <c r="E219" s="170">
        <v>750</v>
      </c>
      <c r="F219" s="170">
        <v>6</v>
      </c>
      <c r="G219" s="171">
        <v>48</v>
      </c>
      <c r="H219" s="170" t="s">
        <v>17</v>
      </c>
      <c r="I219" s="171">
        <v>89.99</v>
      </c>
      <c r="J219" s="169">
        <v>1</v>
      </c>
    </row>
    <row r="220" spans="1:10" hidden="1" x14ac:dyDescent="0.25">
      <c r="A220" s="169">
        <v>6932</v>
      </c>
      <c r="B220" s="170" t="s">
        <v>319</v>
      </c>
      <c r="C220" s="170" t="s">
        <v>15</v>
      </c>
      <c r="D220" s="170" t="s">
        <v>28</v>
      </c>
      <c r="E220" s="170">
        <v>1140</v>
      </c>
      <c r="F220" s="170">
        <v>12</v>
      </c>
      <c r="G220" s="171">
        <v>40</v>
      </c>
      <c r="H220" s="170" t="s">
        <v>43</v>
      </c>
      <c r="I220" s="171">
        <v>39.29</v>
      </c>
      <c r="J220" s="169">
        <v>1</v>
      </c>
    </row>
    <row r="221" spans="1:10" hidden="1" x14ac:dyDescent="0.25">
      <c r="A221" s="169">
        <v>6947</v>
      </c>
      <c r="B221" s="170" t="s">
        <v>320</v>
      </c>
      <c r="C221" s="170" t="s">
        <v>15</v>
      </c>
      <c r="D221" s="170" t="s">
        <v>16</v>
      </c>
      <c r="E221" s="170">
        <v>375</v>
      </c>
      <c r="F221" s="170">
        <v>24</v>
      </c>
      <c r="G221" s="171">
        <v>40</v>
      </c>
      <c r="H221" s="170" t="s">
        <v>123</v>
      </c>
      <c r="I221" s="171">
        <v>16.39</v>
      </c>
      <c r="J221" s="169">
        <v>1</v>
      </c>
    </row>
    <row r="222" spans="1:10" hidden="1" x14ac:dyDescent="0.25">
      <c r="A222" s="169">
        <v>6958</v>
      </c>
      <c r="B222" s="170" t="s">
        <v>321</v>
      </c>
      <c r="C222" s="170" t="s">
        <v>24</v>
      </c>
      <c r="D222" s="170" t="s">
        <v>194</v>
      </c>
      <c r="E222" s="170">
        <v>750</v>
      </c>
      <c r="F222" s="170">
        <v>12</v>
      </c>
      <c r="G222" s="171">
        <v>13.5</v>
      </c>
      <c r="H222" s="170" t="s">
        <v>22</v>
      </c>
      <c r="I222" s="171">
        <v>19.989999999999998</v>
      </c>
      <c r="J222" s="169">
        <v>1</v>
      </c>
    </row>
    <row r="223" spans="1:10" hidden="1" x14ac:dyDescent="0.25">
      <c r="A223" s="169">
        <v>6978</v>
      </c>
      <c r="B223" s="170" t="s">
        <v>322</v>
      </c>
      <c r="C223" s="170" t="s">
        <v>24</v>
      </c>
      <c r="D223" s="170" t="s">
        <v>60</v>
      </c>
      <c r="E223" s="170">
        <v>750</v>
      </c>
      <c r="F223" s="170">
        <v>6</v>
      </c>
      <c r="G223" s="171">
        <v>14</v>
      </c>
      <c r="H223" s="170" t="s">
        <v>323</v>
      </c>
      <c r="I223" s="171">
        <v>20.399999999999999</v>
      </c>
      <c r="J223" s="169">
        <v>1</v>
      </c>
    </row>
    <row r="224" spans="1:10" hidden="1" x14ac:dyDescent="0.25">
      <c r="A224" s="169">
        <v>6988</v>
      </c>
      <c r="B224" s="170" t="s">
        <v>324</v>
      </c>
      <c r="C224" s="170" t="s">
        <v>24</v>
      </c>
      <c r="D224" s="170" t="s">
        <v>85</v>
      </c>
      <c r="E224" s="170">
        <v>750</v>
      </c>
      <c r="F224" s="170">
        <v>12</v>
      </c>
      <c r="G224" s="171">
        <v>14.1</v>
      </c>
      <c r="H224" s="170" t="s">
        <v>177</v>
      </c>
      <c r="I224" s="171">
        <v>39.99</v>
      </c>
      <c r="J224" s="169">
        <v>1</v>
      </c>
    </row>
    <row r="225" spans="1:10" hidden="1" x14ac:dyDescent="0.25">
      <c r="A225" s="169">
        <v>7009</v>
      </c>
      <c r="B225" s="170" t="s">
        <v>325</v>
      </c>
      <c r="C225" s="170" t="s">
        <v>24</v>
      </c>
      <c r="D225" s="170" t="s">
        <v>191</v>
      </c>
      <c r="E225" s="170">
        <v>750</v>
      </c>
      <c r="F225" s="170">
        <v>12</v>
      </c>
      <c r="G225" s="171">
        <v>13</v>
      </c>
      <c r="H225" s="170" t="s">
        <v>32</v>
      </c>
      <c r="I225" s="171">
        <v>14.99</v>
      </c>
      <c r="J225" s="169">
        <v>1</v>
      </c>
    </row>
    <row r="226" spans="1:10" hidden="1" x14ac:dyDescent="0.25">
      <c r="A226" s="169">
        <v>7033</v>
      </c>
      <c r="B226" s="170" t="s">
        <v>326</v>
      </c>
      <c r="C226" s="170" t="s">
        <v>15</v>
      </c>
      <c r="D226" s="170" t="s">
        <v>82</v>
      </c>
      <c r="E226" s="170">
        <v>1140</v>
      </c>
      <c r="F226" s="170">
        <v>6</v>
      </c>
      <c r="G226" s="171">
        <v>40</v>
      </c>
      <c r="H226" s="170" t="s">
        <v>91</v>
      </c>
      <c r="I226" s="171">
        <v>45.99</v>
      </c>
      <c r="J226" s="169">
        <v>1</v>
      </c>
    </row>
    <row r="227" spans="1:10" hidden="1" x14ac:dyDescent="0.25">
      <c r="A227" s="169">
        <v>7047</v>
      </c>
      <c r="B227" s="170" t="s">
        <v>327</v>
      </c>
      <c r="C227" s="170" t="s">
        <v>24</v>
      </c>
      <c r="D227" s="170" t="s">
        <v>25</v>
      </c>
      <c r="E227" s="170">
        <v>1500</v>
      </c>
      <c r="F227" s="170">
        <v>6</v>
      </c>
      <c r="G227" s="171">
        <v>7</v>
      </c>
      <c r="H227" s="170" t="s">
        <v>26</v>
      </c>
      <c r="I227" s="171">
        <v>19.989999999999998</v>
      </c>
      <c r="J227" s="169">
        <v>1</v>
      </c>
    </row>
    <row r="228" spans="1:10" hidden="1" x14ac:dyDescent="0.25">
      <c r="A228" s="169">
        <v>7063</v>
      </c>
      <c r="B228" s="170" t="s">
        <v>328</v>
      </c>
      <c r="C228" s="170" t="s">
        <v>24</v>
      </c>
      <c r="D228" s="170" t="s">
        <v>191</v>
      </c>
      <c r="E228" s="170">
        <v>750</v>
      </c>
      <c r="F228" s="170">
        <v>12</v>
      </c>
      <c r="G228" s="171">
        <v>13</v>
      </c>
      <c r="H228" s="170" t="s">
        <v>329</v>
      </c>
      <c r="I228" s="171">
        <v>14.99</v>
      </c>
      <c r="J228" s="169">
        <v>1</v>
      </c>
    </row>
    <row r="229" spans="1:10" hidden="1" x14ac:dyDescent="0.25">
      <c r="A229" s="169">
        <v>7110</v>
      </c>
      <c r="B229" s="170" t="s">
        <v>330</v>
      </c>
      <c r="C229" s="170" t="s">
        <v>15</v>
      </c>
      <c r="D229" s="170" t="s">
        <v>252</v>
      </c>
      <c r="E229" s="170">
        <v>750</v>
      </c>
      <c r="F229" s="170">
        <v>12</v>
      </c>
      <c r="G229" s="171">
        <v>35</v>
      </c>
      <c r="H229" s="170" t="s">
        <v>20</v>
      </c>
      <c r="I229" s="171">
        <v>29.49</v>
      </c>
      <c r="J229" s="169">
        <v>1</v>
      </c>
    </row>
    <row r="230" spans="1:10" hidden="1" x14ac:dyDescent="0.25">
      <c r="A230" s="169">
        <v>7130</v>
      </c>
      <c r="B230" s="170" t="s">
        <v>331</v>
      </c>
      <c r="C230" s="170" t="s">
        <v>263</v>
      </c>
      <c r="D230" s="170" t="s">
        <v>332</v>
      </c>
      <c r="E230" s="170">
        <v>2046</v>
      </c>
      <c r="F230" s="170">
        <v>4</v>
      </c>
      <c r="G230" s="171">
        <v>5.5</v>
      </c>
      <c r="H230" s="170" t="s">
        <v>333</v>
      </c>
      <c r="I230" s="171">
        <v>18.690000000000001</v>
      </c>
      <c r="J230" s="169">
        <v>6</v>
      </c>
    </row>
    <row r="231" spans="1:10" hidden="1" x14ac:dyDescent="0.25">
      <c r="A231" s="169">
        <v>7131</v>
      </c>
      <c r="B231" s="170" t="s">
        <v>334</v>
      </c>
      <c r="C231" s="170" t="s">
        <v>263</v>
      </c>
      <c r="D231" s="170" t="s">
        <v>332</v>
      </c>
      <c r="E231" s="170">
        <v>2046</v>
      </c>
      <c r="F231" s="170">
        <v>4</v>
      </c>
      <c r="G231" s="171">
        <v>5.5</v>
      </c>
      <c r="H231" s="170" t="s">
        <v>333</v>
      </c>
      <c r="I231" s="171">
        <v>18.690000000000001</v>
      </c>
      <c r="J231" s="169">
        <v>6</v>
      </c>
    </row>
    <row r="232" spans="1:10" hidden="1" x14ac:dyDescent="0.25">
      <c r="A232" s="169">
        <v>7150</v>
      </c>
      <c r="B232" s="170" t="s">
        <v>335</v>
      </c>
      <c r="C232" s="170" t="s">
        <v>15</v>
      </c>
      <c r="D232" s="170" t="s">
        <v>336</v>
      </c>
      <c r="E232" s="170">
        <v>750</v>
      </c>
      <c r="F232" s="170">
        <v>6</v>
      </c>
      <c r="G232" s="171">
        <v>35</v>
      </c>
      <c r="H232" s="170" t="s">
        <v>29</v>
      </c>
      <c r="I232" s="171">
        <v>85.99</v>
      </c>
      <c r="J232" s="169">
        <v>1</v>
      </c>
    </row>
    <row r="233" spans="1:10" hidden="1" x14ac:dyDescent="0.25">
      <c r="A233" s="169">
        <v>7187</v>
      </c>
      <c r="B233" s="170" t="s">
        <v>337</v>
      </c>
      <c r="C233" s="170" t="s">
        <v>24</v>
      </c>
      <c r="D233" s="170" t="s">
        <v>34</v>
      </c>
      <c r="E233" s="170">
        <v>750</v>
      </c>
      <c r="F233" s="170">
        <v>12</v>
      </c>
      <c r="G233" s="171">
        <v>14</v>
      </c>
      <c r="H233" s="170" t="s">
        <v>22</v>
      </c>
      <c r="I233" s="171">
        <v>17.989999999999998</v>
      </c>
      <c r="J233" s="169">
        <v>1</v>
      </c>
    </row>
    <row r="234" spans="1:10" hidden="1" x14ac:dyDescent="0.25">
      <c r="A234" s="169">
        <v>7246</v>
      </c>
      <c r="B234" s="170" t="s">
        <v>338</v>
      </c>
      <c r="C234" s="170" t="s">
        <v>11</v>
      </c>
      <c r="D234" s="170" t="s">
        <v>12</v>
      </c>
      <c r="E234" s="170">
        <v>5325</v>
      </c>
      <c r="F234" s="170">
        <v>1</v>
      </c>
      <c r="G234" s="171">
        <v>5</v>
      </c>
      <c r="H234" s="170" t="s">
        <v>54</v>
      </c>
      <c r="I234" s="171">
        <v>32.79</v>
      </c>
      <c r="J234" s="169">
        <v>15</v>
      </c>
    </row>
    <row r="235" spans="1:10" hidden="1" x14ac:dyDescent="0.25">
      <c r="A235" s="169">
        <v>7246</v>
      </c>
      <c r="B235" s="170" t="s">
        <v>338</v>
      </c>
      <c r="C235" s="170" t="s">
        <v>11</v>
      </c>
      <c r="D235" s="170" t="s">
        <v>12</v>
      </c>
      <c r="E235" s="170">
        <v>5325</v>
      </c>
      <c r="F235" s="170">
        <v>1</v>
      </c>
      <c r="G235" s="171">
        <v>5</v>
      </c>
      <c r="H235" s="170" t="s">
        <v>54</v>
      </c>
      <c r="I235" s="171">
        <v>32.79</v>
      </c>
      <c r="J235" s="169">
        <v>15</v>
      </c>
    </row>
    <row r="236" spans="1:10" hidden="1" x14ac:dyDescent="0.25">
      <c r="A236" s="169">
        <v>7247</v>
      </c>
      <c r="B236" s="170" t="s">
        <v>339</v>
      </c>
      <c r="C236" s="170" t="s">
        <v>11</v>
      </c>
      <c r="D236" s="170" t="s">
        <v>211</v>
      </c>
      <c r="E236" s="170">
        <v>5325</v>
      </c>
      <c r="F236" s="170">
        <v>1</v>
      </c>
      <c r="G236" s="171">
        <v>4</v>
      </c>
      <c r="H236" s="170" t="s">
        <v>54</v>
      </c>
      <c r="I236" s="171">
        <v>29.99</v>
      </c>
      <c r="J236" s="169">
        <v>15</v>
      </c>
    </row>
    <row r="237" spans="1:10" hidden="1" x14ac:dyDescent="0.25">
      <c r="A237" s="169">
        <v>7247</v>
      </c>
      <c r="B237" s="170" t="s">
        <v>339</v>
      </c>
      <c r="C237" s="170" t="s">
        <v>11</v>
      </c>
      <c r="D237" s="170" t="s">
        <v>211</v>
      </c>
      <c r="E237" s="170">
        <v>5325</v>
      </c>
      <c r="F237" s="170">
        <v>1</v>
      </c>
      <c r="G237" s="171">
        <v>4</v>
      </c>
      <c r="H237" s="170" t="s">
        <v>54</v>
      </c>
      <c r="I237" s="171">
        <v>29.99</v>
      </c>
      <c r="J237" s="169">
        <v>15</v>
      </c>
    </row>
    <row r="238" spans="1:10" hidden="1" x14ac:dyDescent="0.25">
      <c r="A238" s="169">
        <v>7293</v>
      </c>
      <c r="B238" s="170" t="s">
        <v>340</v>
      </c>
      <c r="C238" s="170" t="s">
        <v>11</v>
      </c>
      <c r="D238" s="170" t="s">
        <v>267</v>
      </c>
      <c r="E238" s="170">
        <v>473</v>
      </c>
      <c r="F238" s="170">
        <v>24</v>
      </c>
      <c r="G238" s="171">
        <v>5</v>
      </c>
      <c r="H238" s="170" t="s">
        <v>285</v>
      </c>
      <c r="I238" s="171">
        <v>4.6900000000000004</v>
      </c>
      <c r="J238" s="169">
        <v>1</v>
      </c>
    </row>
    <row r="239" spans="1:10" hidden="1" x14ac:dyDescent="0.25">
      <c r="A239" s="169">
        <v>7293</v>
      </c>
      <c r="B239" s="170" t="s">
        <v>340</v>
      </c>
      <c r="C239" s="170" t="s">
        <v>11</v>
      </c>
      <c r="D239" s="170" t="s">
        <v>267</v>
      </c>
      <c r="E239" s="170">
        <v>473</v>
      </c>
      <c r="F239" s="170">
        <v>24</v>
      </c>
      <c r="G239" s="171">
        <v>5</v>
      </c>
      <c r="H239" s="170" t="s">
        <v>285</v>
      </c>
      <c r="I239" s="171">
        <v>4.6900000000000004</v>
      </c>
      <c r="J239" s="169">
        <v>1</v>
      </c>
    </row>
    <row r="240" spans="1:10" hidden="1" x14ac:dyDescent="0.25">
      <c r="A240" s="169">
        <v>7340</v>
      </c>
      <c r="B240" s="170" t="s">
        <v>341</v>
      </c>
      <c r="C240" s="170" t="s">
        <v>11</v>
      </c>
      <c r="D240" s="170" t="s">
        <v>267</v>
      </c>
      <c r="E240" s="170">
        <v>4260</v>
      </c>
      <c r="F240" s="170">
        <v>1</v>
      </c>
      <c r="G240" s="171">
        <v>5</v>
      </c>
      <c r="H240" s="170" t="s">
        <v>342</v>
      </c>
      <c r="I240" s="171">
        <v>28.79</v>
      </c>
      <c r="J240" s="169">
        <v>12</v>
      </c>
    </row>
    <row r="241" spans="1:10" hidden="1" x14ac:dyDescent="0.25">
      <c r="A241" s="169">
        <v>7340</v>
      </c>
      <c r="B241" s="170" t="s">
        <v>341</v>
      </c>
      <c r="C241" s="170" t="s">
        <v>11</v>
      </c>
      <c r="D241" s="170" t="s">
        <v>267</v>
      </c>
      <c r="E241" s="170">
        <v>4260</v>
      </c>
      <c r="F241" s="170">
        <v>1</v>
      </c>
      <c r="G241" s="171">
        <v>5</v>
      </c>
      <c r="H241" s="170" t="s">
        <v>342</v>
      </c>
      <c r="I241" s="171">
        <v>28.79</v>
      </c>
      <c r="J241" s="169">
        <v>12</v>
      </c>
    </row>
    <row r="242" spans="1:10" hidden="1" x14ac:dyDescent="0.25">
      <c r="A242" s="169">
        <v>7352</v>
      </c>
      <c r="B242" s="170" t="s">
        <v>343</v>
      </c>
      <c r="C242" s="170" t="s">
        <v>15</v>
      </c>
      <c r="D242" s="170" t="s">
        <v>56</v>
      </c>
      <c r="E242" s="170">
        <v>750</v>
      </c>
      <c r="F242" s="170">
        <v>6</v>
      </c>
      <c r="G242" s="171">
        <v>43</v>
      </c>
      <c r="H242" s="170" t="s">
        <v>17</v>
      </c>
      <c r="I242" s="171">
        <v>184.99</v>
      </c>
      <c r="J242" s="169">
        <v>1</v>
      </c>
    </row>
    <row r="243" spans="1:10" hidden="1" x14ac:dyDescent="0.25">
      <c r="A243" s="169">
        <v>7428</v>
      </c>
      <c r="B243" s="170" t="s">
        <v>344</v>
      </c>
      <c r="C243" s="170" t="s">
        <v>11</v>
      </c>
      <c r="D243" s="170" t="s">
        <v>12</v>
      </c>
      <c r="E243" s="170">
        <v>7920</v>
      </c>
      <c r="F243" s="170">
        <v>1</v>
      </c>
      <c r="G243" s="171">
        <v>4.5999999999999996</v>
      </c>
      <c r="H243" s="170" t="s">
        <v>105</v>
      </c>
      <c r="I243" s="171">
        <v>59.99</v>
      </c>
      <c r="J243" s="169">
        <v>24</v>
      </c>
    </row>
    <row r="244" spans="1:10" hidden="1" x14ac:dyDescent="0.25">
      <c r="A244" s="169">
        <v>7428</v>
      </c>
      <c r="B244" s="170" t="s">
        <v>344</v>
      </c>
      <c r="C244" s="170" t="s">
        <v>11</v>
      </c>
      <c r="D244" s="170" t="s">
        <v>12</v>
      </c>
      <c r="E244" s="170">
        <v>7920</v>
      </c>
      <c r="F244" s="170">
        <v>1</v>
      </c>
      <c r="G244" s="171">
        <v>4.5999999999999996</v>
      </c>
      <c r="H244" s="170" t="s">
        <v>105</v>
      </c>
      <c r="I244" s="171">
        <v>59.99</v>
      </c>
      <c r="J244" s="169">
        <v>24</v>
      </c>
    </row>
    <row r="245" spans="1:10" hidden="1" x14ac:dyDescent="0.25">
      <c r="A245" s="169">
        <v>7456</v>
      </c>
      <c r="B245" s="170" t="s">
        <v>345</v>
      </c>
      <c r="C245" s="170" t="s">
        <v>24</v>
      </c>
      <c r="D245" s="170" t="s">
        <v>68</v>
      </c>
      <c r="E245" s="170">
        <v>750</v>
      </c>
      <c r="F245" s="170">
        <v>12</v>
      </c>
      <c r="G245" s="171">
        <v>14</v>
      </c>
      <c r="H245" s="170" t="s">
        <v>100</v>
      </c>
      <c r="I245" s="171">
        <v>19.989999999999998</v>
      </c>
      <c r="J245" s="169">
        <v>1</v>
      </c>
    </row>
    <row r="246" spans="1:10" hidden="1" x14ac:dyDescent="0.25">
      <c r="A246" s="169">
        <v>7470</v>
      </c>
      <c r="B246" s="170" t="s">
        <v>346</v>
      </c>
      <c r="C246" s="170" t="s">
        <v>24</v>
      </c>
      <c r="D246" s="170" t="s">
        <v>127</v>
      </c>
      <c r="E246" s="170">
        <v>750</v>
      </c>
      <c r="F246" s="170">
        <v>12</v>
      </c>
      <c r="G246" s="171">
        <v>13</v>
      </c>
      <c r="H246" s="170" t="s">
        <v>26</v>
      </c>
      <c r="I246" s="171">
        <v>11.99</v>
      </c>
      <c r="J246" s="169">
        <v>1</v>
      </c>
    </row>
    <row r="247" spans="1:10" hidden="1" x14ac:dyDescent="0.25">
      <c r="A247" s="169">
        <v>7477</v>
      </c>
      <c r="B247" s="170" t="s">
        <v>347</v>
      </c>
      <c r="C247" s="170" t="s">
        <v>15</v>
      </c>
      <c r="D247" s="170" t="s">
        <v>154</v>
      </c>
      <c r="E247" s="170">
        <v>750</v>
      </c>
      <c r="F247" s="170">
        <v>6</v>
      </c>
      <c r="G247" s="171">
        <v>17</v>
      </c>
      <c r="H247" s="170" t="s">
        <v>20</v>
      </c>
      <c r="I247" s="171">
        <v>38.49</v>
      </c>
      <c r="J247" s="169">
        <v>1</v>
      </c>
    </row>
    <row r="248" spans="1:10" hidden="1" x14ac:dyDescent="0.25">
      <c r="A248" s="169">
        <v>7531</v>
      </c>
      <c r="B248" s="170" t="s">
        <v>348</v>
      </c>
      <c r="C248" s="170" t="s">
        <v>24</v>
      </c>
      <c r="D248" s="170" t="s">
        <v>34</v>
      </c>
      <c r="E248" s="170">
        <v>750</v>
      </c>
      <c r="F248" s="170">
        <v>12</v>
      </c>
      <c r="G248" s="171">
        <v>14</v>
      </c>
      <c r="H248" s="170" t="s">
        <v>177</v>
      </c>
      <c r="I248" s="171">
        <v>44.99</v>
      </c>
      <c r="J248" s="169">
        <v>1</v>
      </c>
    </row>
    <row r="249" spans="1:10" hidden="1" x14ac:dyDescent="0.25">
      <c r="A249" s="169">
        <v>7537</v>
      </c>
      <c r="B249" s="170" t="s">
        <v>349</v>
      </c>
      <c r="C249" s="170" t="s">
        <v>24</v>
      </c>
      <c r="D249" s="170" t="s">
        <v>166</v>
      </c>
      <c r="E249" s="170">
        <v>750</v>
      </c>
      <c r="F249" s="170">
        <v>12</v>
      </c>
      <c r="G249" s="171">
        <v>13</v>
      </c>
      <c r="H249" s="170" t="s">
        <v>91</v>
      </c>
      <c r="I249" s="171">
        <v>15.99</v>
      </c>
      <c r="J249" s="169">
        <v>1</v>
      </c>
    </row>
    <row r="250" spans="1:10" hidden="1" x14ac:dyDescent="0.25">
      <c r="A250" s="169">
        <v>7539</v>
      </c>
      <c r="B250" s="170" t="s">
        <v>350</v>
      </c>
      <c r="C250" s="170" t="s">
        <v>15</v>
      </c>
      <c r="D250" s="170" t="s">
        <v>140</v>
      </c>
      <c r="E250" s="170">
        <v>750</v>
      </c>
      <c r="F250" s="170">
        <v>6</v>
      </c>
      <c r="G250" s="171">
        <v>28</v>
      </c>
      <c r="H250" s="170" t="s">
        <v>222</v>
      </c>
      <c r="I250" s="171">
        <v>49.99</v>
      </c>
      <c r="J250" s="169">
        <v>1</v>
      </c>
    </row>
    <row r="251" spans="1:10" hidden="1" x14ac:dyDescent="0.25">
      <c r="A251" s="169">
        <v>7571</v>
      </c>
      <c r="B251" s="170" t="s">
        <v>351</v>
      </c>
      <c r="C251" s="170" t="s">
        <v>24</v>
      </c>
      <c r="D251" s="170" t="s">
        <v>60</v>
      </c>
      <c r="E251" s="170">
        <v>750</v>
      </c>
      <c r="F251" s="170">
        <v>12</v>
      </c>
      <c r="G251" s="171">
        <v>10.5</v>
      </c>
      <c r="H251" s="170" t="s">
        <v>141</v>
      </c>
      <c r="I251" s="171">
        <v>14.99</v>
      </c>
      <c r="J251" s="169">
        <v>1</v>
      </c>
    </row>
    <row r="252" spans="1:10" hidden="1" x14ac:dyDescent="0.25">
      <c r="A252" s="169">
        <v>7579</v>
      </c>
      <c r="B252" s="170" t="s">
        <v>352</v>
      </c>
      <c r="C252" s="170" t="s">
        <v>15</v>
      </c>
      <c r="D252" s="170" t="s">
        <v>56</v>
      </c>
      <c r="E252" s="170">
        <v>750</v>
      </c>
      <c r="F252" s="170">
        <v>12</v>
      </c>
      <c r="G252" s="171">
        <v>40</v>
      </c>
      <c r="H252" s="170" t="s">
        <v>17</v>
      </c>
      <c r="I252" s="171">
        <v>44.99</v>
      </c>
      <c r="J252" s="169">
        <v>1</v>
      </c>
    </row>
    <row r="253" spans="1:10" hidden="1" x14ac:dyDescent="0.25">
      <c r="A253" s="169">
        <v>7617</v>
      </c>
      <c r="B253" s="170" t="s">
        <v>353</v>
      </c>
      <c r="C253" s="170" t="s">
        <v>15</v>
      </c>
      <c r="D253" s="170" t="s">
        <v>82</v>
      </c>
      <c r="E253" s="170">
        <v>750</v>
      </c>
      <c r="F253" s="170">
        <v>12</v>
      </c>
      <c r="G253" s="171">
        <v>40</v>
      </c>
      <c r="H253" s="170" t="s">
        <v>43</v>
      </c>
      <c r="I253" s="171">
        <v>64.989999999999995</v>
      </c>
      <c r="J253" s="169">
        <v>1</v>
      </c>
    </row>
    <row r="254" spans="1:10" hidden="1" x14ac:dyDescent="0.25">
      <c r="A254" s="169">
        <v>7691</v>
      </c>
      <c r="B254" s="170" t="s">
        <v>354</v>
      </c>
      <c r="C254" s="170" t="s">
        <v>24</v>
      </c>
      <c r="D254" s="170" t="s">
        <v>66</v>
      </c>
      <c r="E254" s="170">
        <v>750</v>
      </c>
      <c r="F254" s="170">
        <v>12</v>
      </c>
      <c r="G254" s="171">
        <v>13</v>
      </c>
      <c r="H254" s="170" t="s">
        <v>26</v>
      </c>
      <c r="I254" s="171">
        <v>19.989999999999998</v>
      </c>
      <c r="J254" s="169">
        <v>1</v>
      </c>
    </row>
    <row r="255" spans="1:10" hidden="1" x14ac:dyDescent="0.25">
      <c r="A255" s="169">
        <v>7694</v>
      </c>
      <c r="B255" s="170" t="s">
        <v>355</v>
      </c>
      <c r="C255" s="170" t="s">
        <v>24</v>
      </c>
      <c r="D255" s="170" t="s">
        <v>34</v>
      </c>
      <c r="E255" s="170">
        <v>750</v>
      </c>
      <c r="F255" s="170">
        <v>12</v>
      </c>
      <c r="G255" s="171">
        <v>13</v>
      </c>
      <c r="H255" s="170" t="s">
        <v>26</v>
      </c>
      <c r="I255" s="171">
        <v>19.989999999999998</v>
      </c>
      <c r="J255" s="169">
        <v>1</v>
      </c>
    </row>
    <row r="256" spans="1:10" hidden="1" x14ac:dyDescent="0.25">
      <c r="A256" s="169">
        <v>7710</v>
      </c>
      <c r="B256" s="170" t="s">
        <v>356</v>
      </c>
      <c r="C256" s="170" t="s">
        <v>24</v>
      </c>
      <c r="D256" s="170" t="s">
        <v>68</v>
      </c>
      <c r="E256" s="170">
        <v>750</v>
      </c>
      <c r="F256" s="170">
        <v>12</v>
      </c>
      <c r="G256" s="171">
        <v>13</v>
      </c>
      <c r="H256" s="170" t="s">
        <v>357</v>
      </c>
      <c r="I256" s="171">
        <v>13.99</v>
      </c>
      <c r="J256" s="169">
        <v>1</v>
      </c>
    </row>
    <row r="257" spans="1:10" hidden="1" x14ac:dyDescent="0.25">
      <c r="A257" s="169">
        <v>7713</v>
      </c>
      <c r="B257" s="170" t="s">
        <v>358</v>
      </c>
      <c r="C257" s="170" t="s">
        <v>24</v>
      </c>
      <c r="D257" s="170" t="s">
        <v>58</v>
      </c>
      <c r="E257" s="170">
        <v>750</v>
      </c>
      <c r="F257" s="170">
        <v>12</v>
      </c>
      <c r="G257" s="171">
        <v>13</v>
      </c>
      <c r="H257" s="170" t="s">
        <v>357</v>
      </c>
      <c r="I257" s="171">
        <v>13.99</v>
      </c>
      <c r="J257" s="169">
        <v>1</v>
      </c>
    </row>
    <row r="258" spans="1:10" hidden="1" x14ac:dyDescent="0.25">
      <c r="A258" s="169">
        <v>7775</v>
      </c>
      <c r="B258" s="170" t="s">
        <v>359</v>
      </c>
      <c r="C258" s="170" t="s">
        <v>24</v>
      </c>
      <c r="D258" s="170" t="s">
        <v>34</v>
      </c>
      <c r="E258" s="170">
        <v>750</v>
      </c>
      <c r="F258" s="170">
        <v>12</v>
      </c>
      <c r="G258" s="171">
        <v>13</v>
      </c>
      <c r="H258" s="170" t="s">
        <v>200</v>
      </c>
      <c r="I258" s="171">
        <v>12.99</v>
      </c>
      <c r="J258" s="169">
        <v>1</v>
      </c>
    </row>
    <row r="259" spans="1:10" hidden="1" x14ac:dyDescent="0.25">
      <c r="A259" s="169">
        <v>7779</v>
      </c>
      <c r="B259" s="170" t="s">
        <v>360</v>
      </c>
      <c r="C259" s="170" t="s">
        <v>24</v>
      </c>
      <c r="D259" s="170" t="s">
        <v>34</v>
      </c>
      <c r="E259" s="170">
        <v>750</v>
      </c>
      <c r="F259" s="170">
        <v>12</v>
      </c>
      <c r="G259" s="171">
        <v>13</v>
      </c>
      <c r="H259" s="170" t="s">
        <v>342</v>
      </c>
      <c r="I259" s="171">
        <v>1195</v>
      </c>
      <c r="J259" s="169">
        <v>1</v>
      </c>
    </row>
    <row r="260" spans="1:10" hidden="1" x14ac:dyDescent="0.25">
      <c r="A260" s="169">
        <v>7783</v>
      </c>
      <c r="B260" s="170" t="s">
        <v>361</v>
      </c>
      <c r="C260" s="170" t="s">
        <v>24</v>
      </c>
      <c r="D260" s="170" t="s">
        <v>34</v>
      </c>
      <c r="E260" s="170">
        <v>750</v>
      </c>
      <c r="F260" s="170">
        <v>12</v>
      </c>
      <c r="G260" s="171">
        <v>13</v>
      </c>
      <c r="H260" s="170" t="s">
        <v>342</v>
      </c>
      <c r="I260" s="171">
        <v>995</v>
      </c>
      <c r="J260" s="169">
        <v>1</v>
      </c>
    </row>
    <row r="261" spans="1:10" hidden="1" x14ac:dyDescent="0.25">
      <c r="A261" s="169">
        <v>7842</v>
      </c>
      <c r="B261" s="170" t="s">
        <v>362</v>
      </c>
      <c r="C261" s="170" t="s">
        <v>11</v>
      </c>
      <c r="D261" s="170" t="s">
        <v>303</v>
      </c>
      <c r="E261" s="170">
        <v>330</v>
      </c>
      <c r="F261" s="170">
        <v>24</v>
      </c>
      <c r="G261" s="171">
        <v>6.8</v>
      </c>
      <c r="H261" s="170" t="s">
        <v>91</v>
      </c>
      <c r="I261" s="171">
        <v>3.99</v>
      </c>
      <c r="J261" s="169">
        <v>1</v>
      </c>
    </row>
    <row r="262" spans="1:10" hidden="1" x14ac:dyDescent="0.25">
      <c r="A262" s="169">
        <v>7880</v>
      </c>
      <c r="B262" s="170" t="s">
        <v>363</v>
      </c>
      <c r="C262" s="170" t="s">
        <v>15</v>
      </c>
      <c r="D262" s="170" t="s">
        <v>82</v>
      </c>
      <c r="E262" s="170">
        <v>750</v>
      </c>
      <c r="F262" s="170">
        <v>12</v>
      </c>
      <c r="G262" s="171">
        <v>40</v>
      </c>
      <c r="H262" s="170" t="s">
        <v>20</v>
      </c>
      <c r="I262" s="171">
        <v>65.989999999999995</v>
      </c>
      <c r="J262" s="169">
        <v>1</v>
      </c>
    </row>
    <row r="263" spans="1:10" hidden="1" x14ac:dyDescent="0.25">
      <c r="A263" s="169">
        <v>7907</v>
      </c>
      <c r="B263" s="170" t="s">
        <v>364</v>
      </c>
      <c r="C263" s="170" t="s">
        <v>24</v>
      </c>
      <c r="D263" s="170" t="s">
        <v>68</v>
      </c>
      <c r="E263" s="170">
        <v>750</v>
      </c>
      <c r="F263" s="170">
        <v>12</v>
      </c>
      <c r="G263" s="171">
        <v>14.5</v>
      </c>
      <c r="H263" s="170" t="s">
        <v>96</v>
      </c>
      <c r="I263" s="171">
        <v>17.989999999999998</v>
      </c>
      <c r="J263" s="169">
        <v>1</v>
      </c>
    </row>
    <row r="264" spans="1:10" hidden="1" x14ac:dyDescent="0.25">
      <c r="A264" s="169">
        <v>7941</v>
      </c>
      <c r="B264" s="170" t="s">
        <v>365</v>
      </c>
      <c r="C264" s="170" t="s">
        <v>15</v>
      </c>
      <c r="D264" s="170" t="s">
        <v>271</v>
      </c>
      <c r="E264" s="170">
        <v>750</v>
      </c>
      <c r="F264" s="170">
        <v>6</v>
      </c>
      <c r="G264" s="171">
        <v>40</v>
      </c>
      <c r="H264" s="170" t="s">
        <v>17</v>
      </c>
      <c r="I264" s="171">
        <v>59.99</v>
      </c>
      <c r="J264" s="169">
        <v>1</v>
      </c>
    </row>
    <row r="265" spans="1:10" hidden="1" x14ac:dyDescent="0.25">
      <c r="A265" s="169">
        <v>7962</v>
      </c>
      <c r="B265" s="170" t="s">
        <v>366</v>
      </c>
      <c r="C265" s="170" t="s">
        <v>24</v>
      </c>
      <c r="D265" s="170" t="s">
        <v>34</v>
      </c>
      <c r="E265" s="170">
        <v>750</v>
      </c>
      <c r="F265" s="170">
        <v>6</v>
      </c>
      <c r="G265" s="171">
        <v>14.5</v>
      </c>
      <c r="H265" s="170" t="s">
        <v>149</v>
      </c>
      <c r="I265" s="171">
        <v>27.99</v>
      </c>
      <c r="J265" s="169">
        <v>1</v>
      </c>
    </row>
    <row r="266" spans="1:10" hidden="1" x14ac:dyDescent="0.25">
      <c r="A266" s="169">
        <v>8008</v>
      </c>
      <c r="B266" s="170" t="s">
        <v>367</v>
      </c>
      <c r="C266" s="170" t="s">
        <v>24</v>
      </c>
      <c r="D266" s="170" t="s">
        <v>162</v>
      </c>
      <c r="E266" s="170">
        <v>750</v>
      </c>
      <c r="F266" s="170">
        <v>6</v>
      </c>
      <c r="G266" s="171">
        <v>12</v>
      </c>
      <c r="H266" s="170" t="s">
        <v>22</v>
      </c>
      <c r="I266" s="171">
        <v>79.989999999999995</v>
      </c>
      <c r="J266" s="169">
        <v>1</v>
      </c>
    </row>
    <row r="267" spans="1:10" hidden="1" x14ac:dyDescent="0.25">
      <c r="A267" s="169">
        <v>8036</v>
      </c>
      <c r="B267" s="170" t="s">
        <v>368</v>
      </c>
      <c r="C267" s="170" t="s">
        <v>24</v>
      </c>
      <c r="D267" s="170" t="s">
        <v>127</v>
      </c>
      <c r="E267" s="170">
        <v>750</v>
      </c>
      <c r="F267" s="170">
        <v>12</v>
      </c>
      <c r="G267" s="171">
        <v>14.7</v>
      </c>
      <c r="H267" s="170" t="s">
        <v>357</v>
      </c>
      <c r="I267" s="171">
        <v>35.99</v>
      </c>
      <c r="J267" s="169">
        <v>1</v>
      </c>
    </row>
    <row r="268" spans="1:10" hidden="1" x14ac:dyDescent="0.25">
      <c r="A268" s="169">
        <v>8115</v>
      </c>
      <c r="B268" s="170" t="s">
        <v>369</v>
      </c>
      <c r="C268" s="170" t="s">
        <v>24</v>
      </c>
      <c r="D268" s="170" t="s">
        <v>31</v>
      </c>
      <c r="E268" s="170">
        <v>750</v>
      </c>
      <c r="F268" s="170">
        <v>12</v>
      </c>
      <c r="G268" s="171">
        <v>14</v>
      </c>
      <c r="H268" s="170" t="s">
        <v>110</v>
      </c>
      <c r="I268" s="171">
        <v>19.989999999999998</v>
      </c>
      <c r="J268" s="169">
        <v>1</v>
      </c>
    </row>
    <row r="269" spans="1:10" hidden="1" x14ac:dyDescent="0.25">
      <c r="A269" s="169">
        <v>8118</v>
      </c>
      <c r="B269" s="170" t="s">
        <v>370</v>
      </c>
      <c r="C269" s="170" t="s">
        <v>24</v>
      </c>
      <c r="D269" s="170" t="s">
        <v>42</v>
      </c>
      <c r="E269" s="170">
        <v>750</v>
      </c>
      <c r="F269" s="170">
        <v>12</v>
      </c>
      <c r="G269" s="171">
        <v>10</v>
      </c>
      <c r="H269" s="170" t="s">
        <v>371</v>
      </c>
      <c r="I269" s="171">
        <v>16.5</v>
      </c>
      <c r="J269" s="169">
        <v>1</v>
      </c>
    </row>
    <row r="270" spans="1:10" hidden="1" x14ac:dyDescent="0.25">
      <c r="A270" s="169">
        <v>8157</v>
      </c>
      <c r="B270" s="170" t="s">
        <v>372</v>
      </c>
      <c r="C270" s="170" t="s">
        <v>15</v>
      </c>
      <c r="D270" s="170" t="s">
        <v>140</v>
      </c>
      <c r="E270" s="170">
        <v>120</v>
      </c>
      <c r="F270" s="170">
        <v>18</v>
      </c>
      <c r="G270" s="171">
        <v>20</v>
      </c>
      <c r="H270" s="170" t="s">
        <v>141</v>
      </c>
      <c r="I270" s="171">
        <v>11.99</v>
      </c>
      <c r="J270" s="169">
        <v>4</v>
      </c>
    </row>
    <row r="271" spans="1:10" hidden="1" x14ac:dyDescent="0.25">
      <c r="A271" s="169">
        <v>8158</v>
      </c>
      <c r="B271" s="170" t="s">
        <v>373</v>
      </c>
      <c r="C271" s="170" t="s">
        <v>24</v>
      </c>
      <c r="D271" s="170" t="s">
        <v>68</v>
      </c>
      <c r="E271" s="170">
        <v>750</v>
      </c>
      <c r="F271" s="170">
        <v>12</v>
      </c>
      <c r="G271" s="171">
        <v>13.5</v>
      </c>
      <c r="H271" s="170" t="s">
        <v>100</v>
      </c>
      <c r="I271" s="171">
        <v>8.99</v>
      </c>
      <c r="J271" s="169">
        <v>1</v>
      </c>
    </row>
    <row r="272" spans="1:10" hidden="1" x14ac:dyDescent="0.25">
      <c r="A272" s="169">
        <v>8159</v>
      </c>
      <c r="B272" s="170" t="s">
        <v>374</v>
      </c>
      <c r="C272" s="170" t="s">
        <v>15</v>
      </c>
      <c r="D272" s="170" t="s">
        <v>19</v>
      </c>
      <c r="E272" s="170">
        <v>750</v>
      </c>
      <c r="F272" s="170">
        <v>12</v>
      </c>
      <c r="G272" s="171">
        <v>40</v>
      </c>
      <c r="H272" s="170" t="s">
        <v>91</v>
      </c>
      <c r="I272" s="171">
        <v>36.99</v>
      </c>
      <c r="J272" s="169">
        <v>1</v>
      </c>
    </row>
    <row r="273" spans="1:10" hidden="1" x14ac:dyDescent="0.25">
      <c r="A273" s="169">
        <v>8199</v>
      </c>
      <c r="B273" s="170" t="s">
        <v>375</v>
      </c>
      <c r="C273" s="170" t="s">
        <v>15</v>
      </c>
      <c r="D273" s="170" t="s">
        <v>137</v>
      </c>
      <c r="E273" s="170">
        <v>750</v>
      </c>
      <c r="F273" s="170">
        <v>12</v>
      </c>
      <c r="G273" s="171">
        <v>46</v>
      </c>
      <c r="H273" s="170" t="s">
        <v>91</v>
      </c>
      <c r="I273" s="171">
        <v>31.99</v>
      </c>
      <c r="J273" s="169">
        <v>1</v>
      </c>
    </row>
    <row r="274" spans="1:10" hidden="1" x14ac:dyDescent="0.25">
      <c r="A274" s="169">
        <v>8284</v>
      </c>
      <c r="B274" s="170" t="s">
        <v>376</v>
      </c>
      <c r="C274" s="170" t="s">
        <v>15</v>
      </c>
      <c r="D274" s="170" t="s">
        <v>134</v>
      </c>
      <c r="E274" s="170">
        <v>750</v>
      </c>
      <c r="F274" s="170">
        <v>12</v>
      </c>
      <c r="G274" s="171">
        <v>40</v>
      </c>
      <c r="H274" s="170" t="s">
        <v>35</v>
      </c>
      <c r="I274" s="171">
        <v>77.989999999999995</v>
      </c>
      <c r="J274" s="169">
        <v>1</v>
      </c>
    </row>
    <row r="275" spans="1:10" hidden="1" x14ac:dyDescent="0.25">
      <c r="A275" s="169">
        <v>8289</v>
      </c>
      <c r="B275" s="170" t="s">
        <v>377</v>
      </c>
      <c r="C275" s="170" t="s">
        <v>24</v>
      </c>
      <c r="D275" s="170" t="s">
        <v>34</v>
      </c>
      <c r="E275" s="170">
        <v>750</v>
      </c>
      <c r="F275" s="170">
        <v>6</v>
      </c>
      <c r="G275" s="171">
        <v>13.5</v>
      </c>
      <c r="H275" s="170" t="s">
        <v>378</v>
      </c>
      <c r="I275" s="171">
        <v>32.99</v>
      </c>
      <c r="J275" s="169">
        <v>1</v>
      </c>
    </row>
    <row r="276" spans="1:10" hidden="1" x14ac:dyDescent="0.25">
      <c r="A276" s="169">
        <v>8302</v>
      </c>
      <c r="B276" s="170" t="s">
        <v>379</v>
      </c>
      <c r="C276" s="170" t="s">
        <v>15</v>
      </c>
      <c r="D276" s="170" t="s">
        <v>252</v>
      </c>
      <c r="E276" s="170">
        <v>750</v>
      </c>
      <c r="F276" s="170">
        <v>6</v>
      </c>
      <c r="G276" s="171">
        <v>40</v>
      </c>
      <c r="H276" s="170" t="s">
        <v>29</v>
      </c>
      <c r="I276" s="171">
        <v>49.99</v>
      </c>
      <c r="J276" s="169">
        <v>1</v>
      </c>
    </row>
    <row r="277" spans="1:10" hidden="1" x14ac:dyDescent="0.25">
      <c r="A277" s="169">
        <v>8332</v>
      </c>
      <c r="B277" s="170" t="s">
        <v>380</v>
      </c>
      <c r="C277" s="170" t="s">
        <v>24</v>
      </c>
      <c r="D277" s="170" t="s">
        <v>191</v>
      </c>
      <c r="E277" s="170">
        <v>750</v>
      </c>
      <c r="F277" s="170">
        <v>12</v>
      </c>
      <c r="G277" s="171">
        <v>13.5</v>
      </c>
      <c r="H277" s="170" t="s">
        <v>100</v>
      </c>
      <c r="I277" s="171">
        <v>18.989999999999998</v>
      </c>
      <c r="J277" s="169">
        <v>1</v>
      </c>
    </row>
    <row r="278" spans="1:10" hidden="1" x14ac:dyDescent="0.25">
      <c r="A278" s="169">
        <v>8336</v>
      </c>
      <c r="B278" s="170" t="s">
        <v>381</v>
      </c>
      <c r="C278" s="170" t="s">
        <v>24</v>
      </c>
      <c r="D278" s="170" t="s">
        <v>382</v>
      </c>
      <c r="E278" s="170">
        <v>750</v>
      </c>
      <c r="F278" s="170">
        <v>12</v>
      </c>
      <c r="G278" s="171">
        <v>14.5</v>
      </c>
      <c r="H278" s="170" t="s">
        <v>100</v>
      </c>
      <c r="I278" s="171">
        <v>25.99</v>
      </c>
      <c r="J278" s="169">
        <v>1</v>
      </c>
    </row>
    <row r="279" spans="1:10" hidden="1" x14ac:dyDescent="0.25">
      <c r="A279" s="169">
        <v>8365</v>
      </c>
      <c r="B279" s="170" t="s">
        <v>383</v>
      </c>
      <c r="C279" s="170" t="s">
        <v>24</v>
      </c>
      <c r="D279" s="170" t="s">
        <v>166</v>
      </c>
      <c r="E279" s="170">
        <v>750</v>
      </c>
      <c r="F279" s="170">
        <v>12</v>
      </c>
      <c r="G279" s="171">
        <v>11.5</v>
      </c>
      <c r="H279" s="170" t="s">
        <v>22</v>
      </c>
      <c r="I279" s="171">
        <v>14.99</v>
      </c>
      <c r="J279" s="169">
        <v>1</v>
      </c>
    </row>
    <row r="280" spans="1:10" hidden="1" x14ac:dyDescent="0.25">
      <c r="A280" s="169">
        <v>8366</v>
      </c>
      <c r="B280" s="170" t="s">
        <v>384</v>
      </c>
      <c r="C280" s="170" t="s">
        <v>24</v>
      </c>
      <c r="D280" s="170" t="s">
        <v>25</v>
      </c>
      <c r="E280" s="170">
        <v>750</v>
      </c>
      <c r="F280" s="170">
        <v>12</v>
      </c>
      <c r="G280" s="171">
        <v>11.5</v>
      </c>
      <c r="H280" s="170" t="s">
        <v>22</v>
      </c>
      <c r="I280" s="171">
        <v>16.989999999999998</v>
      </c>
      <c r="J280" s="169">
        <v>1</v>
      </c>
    </row>
    <row r="281" spans="1:10" hidden="1" x14ac:dyDescent="0.25">
      <c r="A281" s="169">
        <v>8388</v>
      </c>
      <c r="B281" s="170" t="s">
        <v>385</v>
      </c>
      <c r="C281" s="170" t="s">
        <v>11</v>
      </c>
      <c r="D281" s="170" t="s">
        <v>12</v>
      </c>
      <c r="E281" s="170">
        <v>500</v>
      </c>
      <c r="F281" s="170">
        <v>24</v>
      </c>
      <c r="G281" s="171">
        <v>5</v>
      </c>
      <c r="H281" s="170" t="s">
        <v>105</v>
      </c>
      <c r="I281" s="171">
        <v>4.29</v>
      </c>
      <c r="J281" s="169">
        <v>1</v>
      </c>
    </row>
    <row r="282" spans="1:10" hidden="1" x14ac:dyDescent="0.25">
      <c r="A282" s="169">
        <v>8388</v>
      </c>
      <c r="B282" s="170" t="s">
        <v>385</v>
      </c>
      <c r="C282" s="170" t="s">
        <v>11</v>
      </c>
      <c r="D282" s="170" t="s">
        <v>12</v>
      </c>
      <c r="E282" s="170">
        <v>500</v>
      </c>
      <c r="F282" s="170">
        <v>24</v>
      </c>
      <c r="G282" s="171">
        <v>5</v>
      </c>
      <c r="H282" s="170" t="s">
        <v>105</v>
      </c>
      <c r="I282" s="171">
        <v>4.29</v>
      </c>
      <c r="J282" s="169">
        <v>1</v>
      </c>
    </row>
    <row r="283" spans="1:10" hidden="1" x14ac:dyDescent="0.25">
      <c r="A283" s="169">
        <v>8438</v>
      </c>
      <c r="B283" s="170" t="s">
        <v>386</v>
      </c>
      <c r="C283" s="170" t="s">
        <v>24</v>
      </c>
      <c r="D283" s="170" t="s">
        <v>191</v>
      </c>
      <c r="E283" s="170">
        <v>750</v>
      </c>
      <c r="F283" s="170">
        <v>12</v>
      </c>
      <c r="G283" s="171">
        <v>13.5</v>
      </c>
      <c r="H283" s="170" t="s">
        <v>329</v>
      </c>
      <c r="I283" s="171">
        <v>18.989999999999998</v>
      </c>
      <c r="J283" s="169">
        <v>1</v>
      </c>
    </row>
    <row r="284" spans="1:10" hidden="1" x14ac:dyDescent="0.25">
      <c r="A284" s="169">
        <v>8458</v>
      </c>
      <c r="B284" s="170" t="s">
        <v>387</v>
      </c>
      <c r="C284" s="170" t="s">
        <v>15</v>
      </c>
      <c r="D284" s="170" t="s">
        <v>143</v>
      </c>
      <c r="E284" s="170">
        <v>1140</v>
      </c>
      <c r="F284" s="170">
        <v>12</v>
      </c>
      <c r="G284" s="171">
        <v>40</v>
      </c>
      <c r="H284" s="170" t="s">
        <v>43</v>
      </c>
      <c r="I284" s="171">
        <v>39.99</v>
      </c>
      <c r="J284" s="169">
        <v>1</v>
      </c>
    </row>
    <row r="285" spans="1:10" hidden="1" x14ac:dyDescent="0.25">
      <c r="A285" s="169">
        <v>8546</v>
      </c>
      <c r="B285" s="170" t="s">
        <v>388</v>
      </c>
      <c r="C285" s="170" t="s">
        <v>15</v>
      </c>
      <c r="D285" s="170" t="s">
        <v>389</v>
      </c>
      <c r="E285" s="170">
        <v>750</v>
      </c>
      <c r="F285" s="170">
        <v>12</v>
      </c>
      <c r="G285" s="171">
        <v>20</v>
      </c>
      <c r="H285" s="170" t="s">
        <v>123</v>
      </c>
      <c r="I285" s="171">
        <v>30.44</v>
      </c>
      <c r="J285" s="169">
        <v>1</v>
      </c>
    </row>
    <row r="286" spans="1:10" hidden="1" x14ac:dyDescent="0.25">
      <c r="A286" s="169">
        <v>8566</v>
      </c>
      <c r="B286" s="170" t="s">
        <v>390</v>
      </c>
      <c r="C286" s="170" t="s">
        <v>24</v>
      </c>
      <c r="D286" s="170" t="s">
        <v>38</v>
      </c>
      <c r="E286" s="170">
        <v>300</v>
      </c>
      <c r="F286" s="170">
        <v>12</v>
      </c>
      <c r="G286" s="171">
        <v>14.5</v>
      </c>
      <c r="H286" s="170" t="s">
        <v>274</v>
      </c>
      <c r="I286" s="171">
        <v>11.59</v>
      </c>
      <c r="J286" s="169">
        <v>1</v>
      </c>
    </row>
    <row r="287" spans="1:10" hidden="1" x14ac:dyDescent="0.25">
      <c r="A287" s="169">
        <v>8630</v>
      </c>
      <c r="B287" s="170" t="s">
        <v>391</v>
      </c>
      <c r="C287" s="170" t="s">
        <v>24</v>
      </c>
      <c r="D287" s="170" t="s">
        <v>25</v>
      </c>
      <c r="E287" s="170">
        <v>200</v>
      </c>
      <c r="F287" s="170">
        <v>24</v>
      </c>
      <c r="G287" s="171">
        <v>10.5</v>
      </c>
      <c r="H287" s="170" t="s">
        <v>323</v>
      </c>
      <c r="I287" s="171">
        <v>2.99</v>
      </c>
      <c r="J287" s="169">
        <v>1</v>
      </c>
    </row>
    <row r="288" spans="1:10" hidden="1" x14ac:dyDescent="0.25">
      <c r="A288" s="169">
        <v>8673</v>
      </c>
      <c r="B288" s="170" t="s">
        <v>392</v>
      </c>
      <c r="C288" s="170" t="s">
        <v>24</v>
      </c>
      <c r="D288" s="170" t="s">
        <v>34</v>
      </c>
      <c r="E288" s="170">
        <v>750</v>
      </c>
      <c r="F288" s="170">
        <v>12</v>
      </c>
      <c r="G288" s="171">
        <v>13</v>
      </c>
      <c r="H288" s="170" t="s">
        <v>54</v>
      </c>
      <c r="I288" s="171">
        <v>31.99</v>
      </c>
      <c r="J288" s="169">
        <v>1</v>
      </c>
    </row>
    <row r="289" spans="1:10" hidden="1" x14ac:dyDescent="0.25">
      <c r="A289" s="169">
        <v>8700</v>
      </c>
      <c r="B289" s="170" t="s">
        <v>393</v>
      </c>
      <c r="C289" s="170" t="s">
        <v>11</v>
      </c>
      <c r="D289" s="170" t="s">
        <v>12</v>
      </c>
      <c r="E289" s="170">
        <v>330</v>
      </c>
      <c r="F289" s="170">
        <v>24</v>
      </c>
      <c r="G289" s="171">
        <v>5.2</v>
      </c>
      <c r="H289" s="170" t="s">
        <v>151</v>
      </c>
      <c r="I289" s="171">
        <v>2.85</v>
      </c>
      <c r="J289" s="169">
        <v>1</v>
      </c>
    </row>
    <row r="290" spans="1:10" hidden="1" x14ac:dyDescent="0.25">
      <c r="A290" s="169">
        <v>8700</v>
      </c>
      <c r="B290" s="170" t="s">
        <v>393</v>
      </c>
      <c r="C290" s="170" t="s">
        <v>11</v>
      </c>
      <c r="D290" s="170" t="s">
        <v>12</v>
      </c>
      <c r="E290" s="170">
        <v>330</v>
      </c>
      <c r="F290" s="170">
        <v>24</v>
      </c>
      <c r="G290" s="171">
        <v>5.2</v>
      </c>
      <c r="H290" s="170" t="s">
        <v>151</v>
      </c>
      <c r="I290" s="171">
        <v>2.85</v>
      </c>
      <c r="J290" s="169">
        <v>1</v>
      </c>
    </row>
    <row r="291" spans="1:10" hidden="1" x14ac:dyDescent="0.25">
      <c r="A291" s="169">
        <v>8733</v>
      </c>
      <c r="B291" s="170" t="s">
        <v>201</v>
      </c>
      <c r="C291" s="170" t="s">
        <v>15</v>
      </c>
      <c r="D291" s="170" t="s">
        <v>16</v>
      </c>
      <c r="E291" s="170">
        <v>375</v>
      </c>
      <c r="F291" s="170">
        <v>12</v>
      </c>
      <c r="G291" s="171">
        <v>40</v>
      </c>
      <c r="H291" s="170" t="s">
        <v>91</v>
      </c>
      <c r="I291" s="171">
        <v>19.989999999999998</v>
      </c>
      <c r="J291" s="169">
        <v>1</v>
      </c>
    </row>
    <row r="292" spans="1:10" hidden="1" x14ac:dyDescent="0.25">
      <c r="A292" s="169">
        <v>8734</v>
      </c>
      <c r="B292" s="170" t="s">
        <v>394</v>
      </c>
      <c r="C292" s="170" t="s">
        <v>24</v>
      </c>
      <c r="D292" s="170" t="s">
        <v>117</v>
      </c>
      <c r="E292" s="170">
        <v>750</v>
      </c>
      <c r="F292" s="170">
        <v>6</v>
      </c>
      <c r="G292" s="171">
        <v>13.5</v>
      </c>
      <c r="H292" s="170" t="s">
        <v>182</v>
      </c>
      <c r="I292" s="171">
        <v>42.64</v>
      </c>
      <c r="J292" s="169">
        <v>1</v>
      </c>
    </row>
    <row r="293" spans="1:10" hidden="1" x14ac:dyDescent="0.25">
      <c r="A293" s="169">
        <v>8738</v>
      </c>
      <c r="B293" s="170" t="s">
        <v>395</v>
      </c>
      <c r="C293" s="170" t="s">
        <v>24</v>
      </c>
      <c r="D293" s="170" t="s">
        <v>68</v>
      </c>
      <c r="E293" s="170">
        <v>750</v>
      </c>
      <c r="F293" s="170">
        <v>12</v>
      </c>
      <c r="G293" s="171">
        <v>14.5</v>
      </c>
      <c r="H293" s="170" t="s">
        <v>64</v>
      </c>
      <c r="I293" s="171">
        <v>22.99</v>
      </c>
      <c r="J293" s="169">
        <v>1</v>
      </c>
    </row>
    <row r="294" spans="1:10" hidden="1" x14ac:dyDescent="0.25">
      <c r="A294" s="169">
        <v>8768</v>
      </c>
      <c r="B294" s="170" t="s">
        <v>396</v>
      </c>
      <c r="C294" s="170" t="s">
        <v>24</v>
      </c>
      <c r="D294" s="170" t="s">
        <v>68</v>
      </c>
      <c r="E294" s="170">
        <v>750</v>
      </c>
      <c r="F294" s="170">
        <v>12</v>
      </c>
      <c r="G294" s="171">
        <v>14.5</v>
      </c>
      <c r="H294" s="170" t="s">
        <v>22</v>
      </c>
      <c r="I294" s="171">
        <v>80.989999999999995</v>
      </c>
      <c r="J294" s="169">
        <v>1</v>
      </c>
    </row>
    <row r="295" spans="1:10" hidden="1" x14ac:dyDescent="0.25">
      <c r="A295" s="169">
        <v>8775</v>
      </c>
      <c r="B295" s="170" t="s">
        <v>320</v>
      </c>
      <c r="C295" s="170" t="s">
        <v>15</v>
      </c>
      <c r="D295" s="170" t="s">
        <v>16</v>
      </c>
      <c r="E295" s="170">
        <v>1750</v>
      </c>
      <c r="F295" s="170">
        <v>6</v>
      </c>
      <c r="G295" s="171">
        <v>40</v>
      </c>
      <c r="H295" s="170" t="s">
        <v>123</v>
      </c>
      <c r="I295" s="171">
        <v>63.39</v>
      </c>
      <c r="J295" s="169">
        <v>1</v>
      </c>
    </row>
    <row r="296" spans="1:10" hidden="1" x14ac:dyDescent="0.25">
      <c r="A296" s="169">
        <v>8803</v>
      </c>
      <c r="B296" s="170" t="s">
        <v>397</v>
      </c>
      <c r="C296" s="170" t="s">
        <v>15</v>
      </c>
      <c r="D296" s="170" t="s">
        <v>113</v>
      </c>
      <c r="E296" s="170">
        <v>750</v>
      </c>
      <c r="F296" s="170">
        <v>6</v>
      </c>
      <c r="G296" s="171">
        <v>43</v>
      </c>
      <c r="H296" s="170" t="s">
        <v>222</v>
      </c>
      <c r="I296" s="171">
        <v>90.99</v>
      </c>
      <c r="J296" s="169">
        <v>1</v>
      </c>
    </row>
    <row r="297" spans="1:10" hidden="1" x14ac:dyDescent="0.25">
      <c r="A297" s="169">
        <v>8835</v>
      </c>
      <c r="B297" s="170" t="s">
        <v>398</v>
      </c>
      <c r="C297" s="170" t="s">
        <v>24</v>
      </c>
      <c r="D297" s="170" t="s">
        <v>34</v>
      </c>
      <c r="E297" s="170">
        <v>750</v>
      </c>
      <c r="F297" s="170">
        <v>6</v>
      </c>
      <c r="G297" s="171">
        <v>15</v>
      </c>
      <c r="H297" s="170" t="s">
        <v>399</v>
      </c>
      <c r="I297" s="171">
        <v>28.99</v>
      </c>
      <c r="J297" s="169">
        <v>1</v>
      </c>
    </row>
    <row r="298" spans="1:10" hidden="1" x14ac:dyDescent="0.25">
      <c r="A298" s="169">
        <v>8841</v>
      </c>
      <c r="B298" s="170" t="s">
        <v>400</v>
      </c>
      <c r="C298" s="170" t="s">
        <v>15</v>
      </c>
      <c r="D298" s="170" t="s">
        <v>19</v>
      </c>
      <c r="E298" s="170">
        <v>750</v>
      </c>
      <c r="F298" s="170">
        <v>6</v>
      </c>
      <c r="G298" s="171">
        <v>40</v>
      </c>
      <c r="H298" s="170" t="s">
        <v>86</v>
      </c>
      <c r="I298" s="171">
        <v>48.99</v>
      </c>
      <c r="J298" s="169">
        <v>1</v>
      </c>
    </row>
    <row r="299" spans="1:10" hidden="1" x14ac:dyDescent="0.25">
      <c r="A299" s="169">
        <v>8849</v>
      </c>
      <c r="B299" s="170" t="s">
        <v>401</v>
      </c>
      <c r="C299" s="170" t="s">
        <v>15</v>
      </c>
      <c r="D299" s="170" t="s">
        <v>213</v>
      </c>
      <c r="E299" s="170">
        <v>750</v>
      </c>
      <c r="F299" s="170">
        <v>12</v>
      </c>
      <c r="G299" s="171">
        <v>40</v>
      </c>
      <c r="H299" s="170" t="s">
        <v>402</v>
      </c>
      <c r="I299" s="171">
        <v>42.99</v>
      </c>
      <c r="J299" s="169">
        <v>1</v>
      </c>
    </row>
    <row r="300" spans="1:10" hidden="1" x14ac:dyDescent="0.25">
      <c r="A300" s="169">
        <v>8888</v>
      </c>
      <c r="B300" s="170" t="s">
        <v>403</v>
      </c>
      <c r="C300" s="170" t="s">
        <v>15</v>
      </c>
      <c r="D300" s="170" t="s">
        <v>227</v>
      </c>
      <c r="E300" s="170">
        <v>750</v>
      </c>
      <c r="F300" s="170">
        <v>12</v>
      </c>
      <c r="G300" s="171">
        <v>40</v>
      </c>
      <c r="H300" s="170" t="s">
        <v>222</v>
      </c>
      <c r="I300" s="171">
        <v>31.49</v>
      </c>
      <c r="J300" s="169">
        <v>1</v>
      </c>
    </row>
    <row r="301" spans="1:10" hidden="1" x14ac:dyDescent="0.25">
      <c r="A301" s="169">
        <v>8892</v>
      </c>
      <c r="B301" s="170" t="s">
        <v>404</v>
      </c>
      <c r="C301" s="170" t="s">
        <v>263</v>
      </c>
      <c r="D301" s="170" t="s">
        <v>264</v>
      </c>
      <c r="E301" s="170">
        <v>1000</v>
      </c>
      <c r="F301" s="170">
        <v>12</v>
      </c>
      <c r="G301" s="171">
        <v>5</v>
      </c>
      <c r="H301" s="170" t="s">
        <v>20</v>
      </c>
      <c r="I301" s="171">
        <v>10.99</v>
      </c>
      <c r="J301" s="169">
        <v>1</v>
      </c>
    </row>
    <row r="302" spans="1:10" hidden="1" x14ac:dyDescent="0.25">
      <c r="A302" s="169">
        <v>8939</v>
      </c>
      <c r="B302" s="170" t="s">
        <v>405</v>
      </c>
      <c r="C302" s="170" t="s">
        <v>11</v>
      </c>
      <c r="D302" s="170" t="s">
        <v>12</v>
      </c>
      <c r="E302" s="170">
        <v>330</v>
      </c>
      <c r="F302" s="170">
        <v>24</v>
      </c>
      <c r="G302" s="171">
        <v>4.5</v>
      </c>
      <c r="H302" s="170" t="s">
        <v>342</v>
      </c>
      <c r="I302" s="171">
        <v>3.25</v>
      </c>
      <c r="J302" s="169">
        <v>1</v>
      </c>
    </row>
    <row r="303" spans="1:10" hidden="1" x14ac:dyDescent="0.25">
      <c r="A303" s="169">
        <v>8939</v>
      </c>
      <c r="B303" s="170" t="s">
        <v>405</v>
      </c>
      <c r="C303" s="170" t="s">
        <v>11</v>
      </c>
      <c r="D303" s="170" t="s">
        <v>12</v>
      </c>
      <c r="E303" s="170">
        <v>330</v>
      </c>
      <c r="F303" s="170">
        <v>24</v>
      </c>
      <c r="G303" s="171">
        <v>4.5</v>
      </c>
      <c r="H303" s="170" t="s">
        <v>342</v>
      </c>
      <c r="I303" s="171">
        <v>3.25</v>
      </c>
      <c r="J303" s="169">
        <v>1</v>
      </c>
    </row>
    <row r="304" spans="1:10" hidden="1" x14ac:dyDescent="0.25">
      <c r="A304" s="169">
        <v>8944</v>
      </c>
      <c r="B304" s="170" t="s">
        <v>406</v>
      </c>
      <c r="C304" s="170" t="s">
        <v>24</v>
      </c>
      <c r="D304" s="170" t="s">
        <v>31</v>
      </c>
      <c r="E304" s="170">
        <v>750</v>
      </c>
      <c r="F304" s="170">
        <v>12</v>
      </c>
      <c r="G304" s="171">
        <v>13.5</v>
      </c>
      <c r="H304" s="170" t="s">
        <v>22</v>
      </c>
      <c r="I304" s="171">
        <v>21.99</v>
      </c>
      <c r="J304" s="169">
        <v>1</v>
      </c>
    </row>
    <row r="305" spans="1:10" hidden="1" x14ac:dyDescent="0.25">
      <c r="A305" s="169">
        <v>8966</v>
      </c>
      <c r="B305" s="170" t="s">
        <v>407</v>
      </c>
      <c r="C305" s="170" t="s">
        <v>24</v>
      </c>
      <c r="D305" s="170" t="s">
        <v>34</v>
      </c>
      <c r="E305" s="170">
        <v>750</v>
      </c>
      <c r="F305" s="170">
        <v>12</v>
      </c>
      <c r="G305" s="171">
        <v>14.5</v>
      </c>
      <c r="H305" s="170" t="s">
        <v>91</v>
      </c>
      <c r="I305" s="171">
        <v>31.99</v>
      </c>
      <c r="J305" s="169">
        <v>1</v>
      </c>
    </row>
    <row r="306" spans="1:10" hidden="1" x14ac:dyDescent="0.25">
      <c r="A306" s="169">
        <v>9041</v>
      </c>
      <c r="B306" s="170" t="s">
        <v>408</v>
      </c>
      <c r="C306" s="170" t="s">
        <v>11</v>
      </c>
      <c r="D306" s="170" t="s">
        <v>303</v>
      </c>
      <c r="E306" s="170">
        <v>4260</v>
      </c>
      <c r="F306" s="170">
        <v>1</v>
      </c>
      <c r="G306" s="171">
        <v>6.3</v>
      </c>
      <c r="H306" s="170" t="s">
        <v>409</v>
      </c>
      <c r="I306" s="171">
        <v>21.39</v>
      </c>
      <c r="J306" s="169">
        <v>12</v>
      </c>
    </row>
    <row r="307" spans="1:10" hidden="1" x14ac:dyDescent="0.25">
      <c r="A307" s="169">
        <v>9041</v>
      </c>
      <c r="B307" s="170" t="s">
        <v>408</v>
      </c>
      <c r="C307" s="170" t="s">
        <v>11</v>
      </c>
      <c r="D307" s="170" t="s">
        <v>303</v>
      </c>
      <c r="E307" s="170">
        <v>4260</v>
      </c>
      <c r="F307" s="170">
        <v>1</v>
      </c>
      <c r="G307" s="171">
        <v>6.3</v>
      </c>
      <c r="H307" s="170" t="s">
        <v>409</v>
      </c>
      <c r="I307" s="171">
        <v>21.39</v>
      </c>
      <c r="J307" s="169">
        <v>12</v>
      </c>
    </row>
    <row r="308" spans="1:10" hidden="1" x14ac:dyDescent="0.25">
      <c r="A308" s="169">
        <v>9043</v>
      </c>
      <c r="B308" s="170" t="s">
        <v>106</v>
      </c>
      <c r="C308" s="170" t="s">
        <v>15</v>
      </c>
      <c r="D308" s="170" t="s">
        <v>16</v>
      </c>
      <c r="E308" s="170">
        <v>375</v>
      </c>
      <c r="F308" s="170">
        <v>24</v>
      </c>
      <c r="G308" s="171">
        <v>40</v>
      </c>
      <c r="H308" s="170" t="s">
        <v>20</v>
      </c>
      <c r="I308" s="171">
        <v>18.489999999999998</v>
      </c>
      <c r="J308" s="169">
        <v>1</v>
      </c>
    </row>
    <row r="309" spans="1:10" hidden="1" x14ac:dyDescent="0.25">
      <c r="A309" s="169">
        <v>9118</v>
      </c>
      <c r="B309" s="170" t="s">
        <v>410</v>
      </c>
      <c r="C309" s="170" t="s">
        <v>24</v>
      </c>
      <c r="D309" s="170" t="s">
        <v>25</v>
      </c>
      <c r="E309" s="170">
        <v>600</v>
      </c>
      <c r="F309" s="170">
        <v>8</v>
      </c>
      <c r="G309" s="171">
        <v>11.5</v>
      </c>
      <c r="H309" s="170" t="s">
        <v>177</v>
      </c>
      <c r="I309" s="171">
        <v>15.99</v>
      </c>
      <c r="J309" s="169">
        <v>3</v>
      </c>
    </row>
    <row r="310" spans="1:10" hidden="1" x14ac:dyDescent="0.25">
      <c r="A310" s="169">
        <v>9125</v>
      </c>
      <c r="B310" s="170" t="s">
        <v>411</v>
      </c>
      <c r="C310" s="170" t="s">
        <v>24</v>
      </c>
      <c r="D310" s="170" t="s">
        <v>194</v>
      </c>
      <c r="E310" s="170">
        <v>750</v>
      </c>
      <c r="F310" s="170">
        <v>12</v>
      </c>
      <c r="G310" s="171">
        <v>14.5</v>
      </c>
      <c r="H310" s="170" t="s">
        <v>256</v>
      </c>
      <c r="I310" s="171">
        <v>19.989999999999998</v>
      </c>
      <c r="J310" s="169">
        <v>1</v>
      </c>
    </row>
    <row r="311" spans="1:10" hidden="1" x14ac:dyDescent="0.25">
      <c r="A311" s="169">
        <v>9209</v>
      </c>
      <c r="B311" s="170" t="s">
        <v>412</v>
      </c>
      <c r="C311" s="170" t="s">
        <v>11</v>
      </c>
      <c r="D311" s="170" t="s">
        <v>12</v>
      </c>
      <c r="E311" s="170">
        <v>330</v>
      </c>
      <c r="F311" s="170">
        <v>24</v>
      </c>
      <c r="G311" s="171">
        <v>5</v>
      </c>
      <c r="H311" s="170" t="s">
        <v>105</v>
      </c>
      <c r="I311" s="171">
        <v>3.05</v>
      </c>
      <c r="J311" s="169">
        <v>1</v>
      </c>
    </row>
    <row r="312" spans="1:10" hidden="1" x14ac:dyDescent="0.25">
      <c r="A312" s="169">
        <v>9209</v>
      </c>
      <c r="B312" s="170" t="s">
        <v>412</v>
      </c>
      <c r="C312" s="170" t="s">
        <v>11</v>
      </c>
      <c r="D312" s="170" t="s">
        <v>12</v>
      </c>
      <c r="E312" s="170">
        <v>330</v>
      </c>
      <c r="F312" s="170">
        <v>24</v>
      </c>
      <c r="G312" s="171">
        <v>5</v>
      </c>
      <c r="H312" s="170" t="s">
        <v>105</v>
      </c>
      <c r="I312" s="171">
        <v>3.05</v>
      </c>
      <c r="J312" s="169">
        <v>1</v>
      </c>
    </row>
    <row r="313" spans="1:10" hidden="1" x14ac:dyDescent="0.25">
      <c r="A313" s="169">
        <v>9271</v>
      </c>
      <c r="B313" s="170" t="s">
        <v>413</v>
      </c>
      <c r="C313" s="170" t="s">
        <v>24</v>
      </c>
      <c r="D313" s="170" t="s">
        <v>166</v>
      </c>
      <c r="E313" s="170">
        <v>750</v>
      </c>
      <c r="F313" s="170">
        <v>12</v>
      </c>
      <c r="G313" s="171">
        <v>12</v>
      </c>
      <c r="H313" s="170" t="s">
        <v>43</v>
      </c>
      <c r="I313" s="171">
        <v>15.99</v>
      </c>
      <c r="J313" s="169">
        <v>1</v>
      </c>
    </row>
    <row r="314" spans="1:10" hidden="1" x14ac:dyDescent="0.25">
      <c r="A314" s="169">
        <v>9277</v>
      </c>
      <c r="B314" s="170" t="s">
        <v>414</v>
      </c>
      <c r="C314" s="170" t="s">
        <v>24</v>
      </c>
      <c r="D314" s="170" t="s">
        <v>146</v>
      </c>
      <c r="E314" s="170">
        <v>750</v>
      </c>
      <c r="F314" s="170">
        <v>12</v>
      </c>
      <c r="G314" s="171">
        <v>20</v>
      </c>
      <c r="H314" s="170" t="s">
        <v>415</v>
      </c>
      <c r="I314" s="171">
        <v>11.71</v>
      </c>
      <c r="J314" s="169">
        <v>1</v>
      </c>
    </row>
    <row r="315" spans="1:10" hidden="1" x14ac:dyDescent="0.25">
      <c r="A315" s="169">
        <v>9279</v>
      </c>
      <c r="B315" s="170" t="s">
        <v>416</v>
      </c>
      <c r="C315" s="170" t="s">
        <v>15</v>
      </c>
      <c r="D315" s="170" t="s">
        <v>137</v>
      </c>
      <c r="E315" s="170">
        <v>750</v>
      </c>
      <c r="F315" s="170">
        <v>12</v>
      </c>
      <c r="G315" s="171">
        <v>50</v>
      </c>
      <c r="H315" s="170" t="s">
        <v>20</v>
      </c>
      <c r="I315" s="171">
        <v>30.99</v>
      </c>
      <c r="J315" s="169">
        <v>1</v>
      </c>
    </row>
    <row r="316" spans="1:10" hidden="1" x14ac:dyDescent="0.25">
      <c r="A316" s="169">
        <v>9374</v>
      </c>
      <c r="B316" s="170" t="s">
        <v>417</v>
      </c>
      <c r="C316" s="170" t="s">
        <v>24</v>
      </c>
      <c r="D316" s="170" t="s">
        <v>68</v>
      </c>
      <c r="E316" s="170">
        <v>750</v>
      </c>
      <c r="F316" s="170">
        <v>12</v>
      </c>
      <c r="G316" s="171">
        <v>14.5</v>
      </c>
      <c r="H316" s="170" t="s">
        <v>256</v>
      </c>
      <c r="I316" s="171">
        <v>17.989999999999998</v>
      </c>
      <c r="J316" s="169">
        <v>1</v>
      </c>
    </row>
    <row r="317" spans="1:10" hidden="1" x14ac:dyDescent="0.25">
      <c r="A317" s="169">
        <v>9394</v>
      </c>
      <c r="B317" s="170" t="s">
        <v>418</v>
      </c>
      <c r="C317" s="170" t="s">
        <v>24</v>
      </c>
      <c r="D317" s="170" t="s">
        <v>60</v>
      </c>
      <c r="E317" s="170">
        <v>750</v>
      </c>
      <c r="F317" s="170">
        <v>12</v>
      </c>
      <c r="G317" s="171">
        <v>9.5</v>
      </c>
      <c r="H317" s="170" t="s">
        <v>35</v>
      </c>
      <c r="I317" s="171">
        <v>13.99</v>
      </c>
      <c r="J317" s="169">
        <v>1</v>
      </c>
    </row>
    <row r="318" spans="1:10" hidden="1" x14ac:dyDescent="0.25">
      <c r="A318" s="169">
        <v>9405</v>
      </c>
      <c r="B318" s="170" t="s">
        <v>419</v>
      </c>
      <c r="C318" s="170" t="s">
        <v>24</v>
      </c>
      <c r="D318" s="170" t="s">
        <v>166</v>
      </c>
      <c r="E318" s="170">
        <v>2000</v>
      </c>
      <c r="F318" s="170">
        <v>6</v>
      </c>
      <c r="G318" s="171">
        <v>11.5</v>
      </c>
      <c r="H318" s="170" t="s">
        <v>96</v>
      </c>
      <c r="I318" s="171">
        <v>24.99</v>
      </c>
      <c r="J318" s="169">
        <v>1</v>
      </c>
    </row>
    <row r="319" spans="1:10" hidden="1" x14ac:dyDescent="0.25">
      <c r="A319" s="169">
        <v>9412</v>
      </c>
      <c r="B319" s="170" t="s">
        <v>420</v>
      </c>
      <c r="C319" s="170" t="s">
        <v>24</v>
      </c>
      <c r="D319" s="170" t="s">
        <v>99</v>
      </c>
      <c r="E319" s="170">
        <v>750</v>
      </c>
      <c r="F319" s="170">
        <v>6</v>
      </c>
      <c r="G319" s="171">
        <v>20</v>
      </c>
      <c r="H319" s="170" t="s">
        <v>177</v>
      </c>
      <c r="I319" s="171">
        <v>42.99</v>
      </c>
      <c r="J319" s="169">
        <v>1</v>
      </c>
    </row>
    <row r="320" spans="1:10" hidden="1" x14ac:dyDescent="0.25">
      <c r="A320" s="169">
        <v>9431</v>
      </c>
      <c r="B320" s="170" t="s">
        <v>421</v>
      </c>
      <c r="C320" s="170" t="s">
        <v>24</v>
      </c>
      <c r="D320" s="170" t="s">
        <v>422</v>
      </c>
      <c r="E320" s="170">
        <v>750</v>
      </c>
      <c r="F320" s="170">
        <v>12</v>
      </c>
      <c r="G320" s="171">
        <v>12.5</v>
      </c>
      <c r="H320" s="170" t="s">
        <v>47</v>
      </c>
      <c r="I320" s="171">
        <v>19.989999999999998</v>
      </c>
      <c r="J320" s="169">
        <v>1</v>
      </c>
    </row>
    <row r="321" spans="1:10" hidden="1" x14ac:dyDescent="0.25">
      <c r="A321" s="169">
        <v>9501</v>
      </c>
      <c r="B321" s="170" t="s">
        <v>423</v>
      </c>
      <c r="C321" s="170" t="s">
        <v>15</v>
      </c>
      <c r="D321" s="170" t="s">
        <v>122</v>
      </c>
      <c r="E321" s="170">
        <v>750</v>
      </c>
      <c r="F321" s="170">
        <v>12</v>
      </c>
      <c r="G321" s="171">
        <v>40</v>
      </c>
      <c r="H321" s="170" t="s">
        <v>222</v>
      </c>
      <c r="I321" s="171">
        <v>33.729999999999997</v>
      </c>
      <c r="J321" s="169">
        <v>1</v>
      </c>
    </row>
    <row r="322" spans="1:10" hidden="1" x14ac:dyDescent="0.25">
      <c r="A322" s="169">
        <v>9502</v>
      </c>
      <c r="B322" s="170" t="s">
        <v>424</v>
      </c>
      <c r="C322" s="170" t="s">
        <v>15</v>
      </c>
      <c r="D322" s="170" t="s">
        <v>154</v>
      </c>
      <c r="E322" s="170">
        <v>750</v>
      </c>
      <c r="F322" s="170">
        <v>12</v>
      </c>
      <c r="G322" s="171">
        <v>17</v>
      </c>
      <c r="H322" s="170" t="s">
        <v>20</v>
      </c>
      <c r="I322" s="171">
        <v>31.52</v>
      </c>
      <c r="J322" s="169">
        <v>1</v>
      </c>
    </row>
    <row r="323" spans="1:10" hidden="1" x14ac:dyDescent="0.25">
      <c r="A323" s="169">
        <v>9503</v>
      </c>
      <c r="B323" s="170" t="s">
        <v>425</v>
      </c>
      <c r="C323" s="170" t="s">
        <v>15</v>
      </c>
      <c r="D323" s="170" t="s">
        <v>154</v>
      </c>
      <c r="E323" s="170">
        <v>750</v>
      </c>
      <c r="F323" s="170">
        <v>12</v>
      </c>
      <c r="G323" s="171">
        <v>17</v>
      </c>
      <c r="H323" s="170" t="s">
        <v>20</v>
      </c>
      <c r="I323" s="171">
        <v>31.52</v>
      </c>
      <c r="J323" s="169">
        <v>1</v>
      </c>
    </row>
    <row r="324" spans="1:10" hidden="1" x14ac:dyDescent="0.25">
      <c r="A324" s="169">
        <v>9504</v>
      </c>
      <c r="B324" s="170" t="s">
        <v>426</v>
      </c>
      <c r="C324" s="170" t="s">
        <v>15</v>
      </c>
      <c r="D324" s="170" t="s">
        <v>154</v>
      </c>
      <c r="E324" s="170">
        <v>750</v>
      </c>
      <c r="F324" s="170">
        <v>12</v>
      </c>
      <c r="G324" s="171">
        <v>17</v>
      </c>
      <c r="H324" s="170" t="s">
        <v>20</v>
      </c>
      <c r="I324" s="171">
        <v>31.52</v>
      </c>
      <c r="J324" s="169">
        <v>1</v>
      </c>
    </row>
    <row r="325" spans="1:10" hidden="1" x14ac:dyDescent="0.25">
      <c r="A325" s="169">
        <v>9505</v>
      </c>
      <c r="B325" s="170" t="s">
        <v>427</v>
      </c>
      <c r="C325" s="170" t="s">
        <v>15</v>
      </c>
      <c r="D325" s="170" t="s">
        <v>93</v>
      </c>
      <c r="E325" s="170">
        <v>1140</v>
      </c>
      <c r="F325" s="170">
        <v>12</v>
      </c>
      <c r="G325" s="171">
        <v>40</v>
      </c>
      <c r="H325" s="170" t="s">
        <v>123</v>
      </c>
      <c r="I325" s="171">
        <v>36.01</v>
      </c>
      <c r="J325" s="169">
        <v>1</v>
      </c>
    </row>
    <row r="326" spans="1:10" hidden="1" x14ac:dyDescent="0.25">
      <c r="A326" s="169">
        <v>9506</v>
      </c>
      <c r="B326" s="170" t="s">
        <v>428</v>
      </c>
      <c r="C326" s="170" t="s">
        <v>15</v>
      </c>
      <c r="D326" s="170" t="s">
        <v>93</v>
      </c>
      <c r="E326" s="170">
        <v>750</v>
      </c>
      <c r="F326" s="170">
        <v>12</v>
      </c>
      <c r="G326" s="171">
        <v>40</v>
      </c>
      <c r="H326" s="170" t="s">
        <v>123</v>
      </c>
      <c r="I326" s="171">
        <v>28.99</v>
      </c>
      <c r="J326" s="169">
        <v>1</v>
      </c>
    </row>
    <row r="327" spans="1:10" hidden="1" x14ac:dyDescent="0.25">
      <c r="A327" s="169">
        <v>9519</v>
      </c>
      <c r="B327" s="170" t="s">
        <v>429</v>
      </c>
      <c r="C327" s="170" t="s">
        <v>24</v>
      </c>
      <c r="D327" s="170" t="s">
        <v>191</v>
      </c>
      <c r="E327" s="170">
        <v>750</v>
      </c>
      <c r="F327" s="170">
        <v>12</v>
      </c>
      <c r="G327" s="171">
        <v>13</v>
      </c>
      <c r="H327" s="170" t="s">
        <v>130</v>
      </c>
      <c r="I327" s="171">
        <v>22.99</v>
      </c>
      <c r="J327" s="169">
        <v>1</v>
      </c>
    </row>
    <row r="328" spans="1:10" hidden="1" x14ac:dyDescent="0.25">
      <c r="A328" s="169">
        <v>9520</v>
      </c>
      <c r="B328" s="170" t="s">
        <v>430</v>
      </c>
      <c r="C328" s="170" t="s">
        <v>24</v>
      </c>
      <c r="D328" s="170" t="s">
        <v>38</v>
      </c>
      <c r="E328" s="170">
        <v>750</v>
      </c>
      <c r="F328" s="170">
        <v>12</v>
      </c>
      <c r="G328" s="171">
        <v>13.5</v>
      </c>
      <c r="H328" s="170" t="s">
        <v>130</v>
      </c>
      <c r="I328" s="171">
        <v>22.99</v>
      </c>
      <c r="J328" s="169">
        <v>1</v>
      </c>
    </row>
    <row r="329" spans="1:10" hidden="1" x14ac:dyDescent="0.25">
      <c r="A329" s="169">
        <v>9522</v>
      </c>
      <c r="B329" s="170" t="s">
        <v>71</v>
      </c>
      <c r="C329" s="170" t="s">
        <v>15</v>
      </c>
      <c r="D329" s="170" t="s">
        <v>16</v>
      </c>
      <c r="E329" s="170">
        <v>375</v>
      </c>
      <c r="F329" s="170">
        <v>24</v>
      </c>
      <c r="G329" s="171">
        <v>40</v>
      </c>
      <c r="H329" s="170" t="s">
        <v>43</v>
      </c>
      <c r="I329" s="171">
        <v>17.489999999999998</v>
      </c>
      <c r="J329" s="169">
        <v>1</v>
      </c>
    </row>
    <row r="330" spans="1:10" hidden="1" x14ac:dyDescent="0.25">
      <c r="A330" s="169">
        <v>9544</v>
      </c>
      <c r="B330" s="170" t="s">
        <v>431</v>
      </c>
      <c r="C330" s="170" t="s">
        <v>24</v>
      </c>
      <c r="D330" s="170" t="s">
        <v>109</v>
      </c>
      <c r="E330" s="170">
        <v>375</v>
      </c>
      <c r="F330" s="170">
        <v>12</v>
      </c>
      <c r="G330" s="171">
        <v>8.5</v>
      </c>
      <c r="H330" s="170" t="s">
        <v>280</v>
      </c>
      <c r="I330" s="171">
        <v>93.76</v>
      </c>
      <c r="J330" s="169">
        <v>1</v>
      </c>
    </row>
    <row r="331" spans="1:10" hidden="1" x14ac:dyDescent="0.25">
      <c r="A331" s="169">
        <v>9550</v>
      </c>
      <c r="B331" s="170" t="s">
        <v>432</v>
      </c>
      <c r="C331" s="170" t="s">
        <v>11</v>
      </c>
      <c r="D331" s="170" t="s">
        <v>12</v>
      </c>
      <c r="E331" s="170">
        <v>710</v>
      </c>
      <c r="F331" s="170">
        <v>12</v>
      </c>
      <c r="G331" s="171">
        <v>5.5</v>
      </c>
      <c r="H331" s="170" t="s">
        <v>13</v>
      </c>
      <c r="I331" s="171">
        <v>4.09</v>
      </c>
      <c r="J331" s="169">
        <v>1</v>
      </c>
    </row>
    <row r="332" spans="1:10" hidden="1" x14ac:dyDescent="0.25">
      <c r="A332" s="169">
        <v>9550</v>
      </c>
      <c r="B332" s="170" t="s">
        <v>432</v>
      </c>
      <c r="C332" s="170" t="s">
        <v>11</v>
      </c>
      <c r="D332" s="170" t="s">
        <v>12</v>
      </c>
      <c r="E332" s="170">
        <v>710</v>
      </c>
      <c r="F332" s="170">
        <v>12</v>
      </c>
      <c r="G332" s="171">
        <v>5.5</v>
      </c>
      <c r="H332" s="170" t="s">
        <v>13</v>
      </c>
      <c r="I332" s="171">
        <v>4.09</v>
      </c>
      <c r="J332" s="169">
        <v>1</v>
      </c>
    </row>
    <row r="333" spans="1:10" hidden="1" x14ac:dyDescent="0.25">
      <c r="A333" s="169">
        <v>9610</v>
      </c>
      <c r="B333" s="170" t="s">
        <v>433</v>
      </c>
      <c r="C333" s="170" t="s">
        <v>24</v>
      </c>
      <c r="D333" s="170" t="s">
        <v>166</v>
      </c>
      <c r="E333" s="170">
        <v>750</v>
      </c>
      <c r="F333" s="170">
        <v>6</v>
      </c>
      <c r="G333" s="171">
        <v>12.5</v>
      </c>
      <c r="H333" s="170" t="s">
        <v>73</v>
      </c>
      <c r="I333" s="171">
        <v>31.99</v>
      </c>
      <c r="J333" s="169">
        <v>1</v>
      </c>
    </row>
    <row r="334" spans="1:10" hidden="1" x14ac:dyDescent="0.25">
      <c r="A334" s="169">
        <v>9621</v>
      </c>
      <c r="B334" s="170" t="s">
        <v>434</v>
      </c>
      <c r="C334" s="170" t="s">
        <v>24</v>
      </c>
      <c r="D334" s="170" t="s">
        <v>109</v>
      </c>
      <c r="E334" s="170">
        <v>750</v>
      </c>
      <c r="F334" s="170">
        <v>12</v>
      </c>
      <c r="G334" s="171">
        <v>13.1</v>
      </c>
      <c r="H334" s="170" t="s">
        <v>435</v>
      </c>
      <c r="I334" s="171">
        <v>38.270000000000003</v>
      </c>
      <c r="J334" s="169">
        <v>1</v>
      </c>
    </row>
    <row r="335" spans="1:10" hidden="1" x14ac:dyDescent="0.25">
      <c r="A335" s="169">
        <v>9663</v>
      </c>
      <c r="B335" s="170" t="s">
        <v>436</v>
      </c>
      <c r="C335" s="170" t="s">
        <v>24</v>
      </c>
      <c r="D335" s="170" t="s">
        <v>25</v>
      </c>
      <c r="E335" s="170">
        <v>750</v>
      </c>
      <c r="F335" s="170">
        <v>12</v>
      </c>
      <c r="G335" s="171">
        <v>12</v>
      </c>
      <c r="H335" s="170" t="s">
        <v>177</v>
      </c>
      <c r="I335" s="171">
        <v>17.989999999999998</v>
      </c>
      <c r="J335" s="169">
        <v>1</v>
      </c>
    </row>
    <row r="336" spans="1:10" hidden="1" x14ac:dyDescent="0.25">
      <c r="A336" s="169">
        <v>9675</v>
      </c>
      <c r="B336" s="170" t="s">
        <v>437</v>
      </c>
      <c r="C336" s="170" t="s">
        <v>15</v>
      </c>
      <c r="D336" s="170" t="s">
        <v>213</v>
      </c>
      <c r="E336" s="170">
        <v>750</v>
      </c>
      <c r="F336" s="170">
        <v>12</v>
      </c>
      <c r="G336" s="171">
        <v>40</v>
      </c>
      <c r="H336" s="170" t="s">
        <v>29</v>
      </c>
      <c r="I336" s="171">
        <v>41.99</v>
      </c>
      <c r="J336" s="169">
        <v>1</v>
      </c>
    </row>
    <row r="337" spans="1:10" hidden="1" x14ac:dyDescent="0.25">
      <c r="A337" s="169">
        <v>9682</v>
      </c>
      <c r="B337" s="170" t="s">
        <v>438</v>
      </c>
      <c r="C337" s="170" t="s">
        <v>24</v>
      </c>
      <c r="D337" s="170" t="s">
        <v>34</v>
      </c>
      <c r="E337" s="170">
        <v>3000</v>
      </c>
      <c r="F337" s="170">
        <v>1</v>
      </c>
      <c r="G337" s="171">
        <v>13</v>
      </c>
      <c r="H337" s="170" t="s">
        <v>22</v>
      </c>
      <c r="I337" s="171">
        <v>109.99</v>
      </c>
      <c r="J337" s="169">
        <v>1</v>
      </c>
    </row>
    <row r="338" spans="1:10" hidden="1" x14ac:dyDescent="0.25">
      <c r="A338" s="169">
        <v>9683</v>
      </c>
      <c r="B338" s="170" t="s">
        <v>439</v>
      </c>
      <c r="C338" s="170" t="s">
        <v>24</v>
      </c>
      <c r="D338" s="170" t="s">
        <v>230</v>
      </c>
      <c r="E338" s="170">
        <v>3000</v>
      </c>
      <c r="F338" s="170">
        <v>1</v>
      </c>
      <c r="G338" s="171">
        <v>13</v>
      </c>
      <c r="H338" s="170" t="s">
        <v>22</v>
      </c>
      <c r="I338" s="171">
        <v>109.99</v>
      </c>
      <c r="J338" s="169">
        <v>1</v>
      </c>
    </row>
    <row r="339" spans="1:10" hidden="1" x14ac:dyDescent="0.25">
      <c r="A339" s="169">
        <v>9709</v>
      </c>
      <c r="B339" s="170" t="s">
        <v>440</v>
      </c>
      <c r="C339" s="170" t="s">
        <v>15</v>
      </c>
      <c r="D339" s="170" t="s">
        <v>441</v>
      </c>
      <c r="E339" s="170">
        <v>375</v>
      </c>
      <c r="F339" s="170">
        <v>12</v>
      </c>
      <c r="G339" s="171">
        <v>16.5</v>
      </c>
      <c r="H339" s="170" t="s">
        <v>402</v>
      </c>
      <c r="I339" s="171">
        <v>25.49</v>
      </c>
      <c r="J339" s="169">
        <v>1</v>
      </c>
    </row>
    <row r="340" spans="1:10" hidden="1" x14ac:dyDescent="0.25">
      <c r="A340" s="169">
        <v>9711</v>
      </c>
      <c r="B340" s="170" t="s">
        <v>442</v>
      </c>
      <c r="C340" s="170" t="s">
        <v>24</v>
      </c>
      <c r="D340" s="170" t="s">
        <v>298</v>
      </c>
      <c r="E340" s="170">
        <v>750</v>
      </c>
      <c r="F340" s="170">
        <v>6</v>
      </c>
      <c r="G340" s="171">
        <v>11.5</v>
      </c>
      <c r="H340" s="170" t="s">
        <v>100</v>
      </c>
      <c r="I340" s="171">
        <v>23.7</v>
      </c>
      <c r="J340" s="169">
        <v>1</v>
      </c>
    </row>
    <row r="341" spans="1:10" hidden="1" x14ac:dyDescent="0.25">
      <c r="A341" s="169">
        <v>9771</v>
      </c>
      <c r="B341" s="170" t="s">
        <v>443</v>
      </c>
      <c r="C341" s="170" t="s">
        <v>24</v>
      </c>
      <c r="D341" s="170" t="s">
        <v>68</v>
      </c>
      <c r="E341" s="170">
        <v>750</v>
      </c>
      <c r="F341" s="170">
        <v>12</v>
      </c>
      <c r="G341" s="171">
        <v>14.5</v>
      </c>
      <c r="H341" s="170" t="s">
        <v>399</v>
      </c>
      <c r="I341" s="171">
        <v>39.42</v>
      </c>
      <c r="J341" s="169">
        <v>1</v>
      </c>
    </row>
    <row r="342" spans="1:10" hidden="1" x14ac:dyDescent="0.25">
      <c r="A342" s="169">
        <v>9784</v>
      </c>
      <c r="B342" s="170" t="s">
        <v>444</v>
      </c>
      <c r="C342" s="170" t="s">
        <v>15</v>
      </c>
      <c r="D342" s="170" t="s">
        <v>93</v>
      </c>
      <c r="E342" s="170">
        <v>750</v>
      </c>
      <c r="F342" s="170">
        <v>6</v>
      </c>
      <c r="G342" s="171">
        <v>40</v>
      </c>
      <c r="H342" s="170" t="s">
        <v>378</v>
      </c>
      <c r="I342" s="171">
        <v>75.989999999999995</v>
      </c>
      <c r="J342" s="169">
        <v>1</v>
      </c>
    </row>
    <row r="343" spans="1:10" hidden="1" x14ac:dyDescent="0.25">
      <c r="A343" s="169">
        <v>9786</v>
      </c>
      <c r="B343" s="170" t="s">
        <v>445</v>
      </c>
      <c r="C343" s="170" t="s">
        <v>15</v>
      </c>
      <c r="D343" s="170" t="s">
        <v>172</v>
      </c>
      <c r="E343" s="170">
        <v>750</v>
      </c>
      <c r="F343" s="170">
        <v>12</v>
      </c>
      <c r="G343" s="171">
        <v>40</v>
      </c>
      <c r="H343" s="170" t="s">
        <v>446</v>
      </c>
      <c r="I343" s="171">
        <v>37.49</v>
      </c>
      <c r="J343" s="169">
        <v>1</v>
      </c>
    </row>
    <row r="344" spans="1:10" hidden="1" x14ac:dyDescent="0.25">
      <c r="A344" s="169">
        <v>9818</v>
      </c>
      <c r="B344" s="170" t="s">
        <v>447</v>
      </c>
      <c r="C344" s="170" t="s">
        <v>24</v>
      </c>
      <c r="D344" s="170" t="s">
        <v>58</v>
      </c>
      <c r="E344" s="170">
        <v>750</v>
      </c>
      <c r="F344" s="170">
        <v>12</v>
      </c>
      <c r="G344" s="171">
        <v>12</v>
      </c>
      <c r="H344" s="170" t="s">
        <v>73</v>
      </c>
      <c r="I344" s="171">
        <v>17.989999999999998</v>
      </c>
      <c r="J344" s="169">
        <v>1</v>
      </c>
    </row>
    <row r="345" spans="1:10" hidden="1" x14ac:dyDescent="0.25">
      <c r="A345" s="169">
        <v>9844</v>
      </c>
      <c r="B345" s="170" t="s">
        <v>448</v>
      </c>
      <c r="C345" s="170" t="s">
        <v>15</v>
      </c>
      <c r="D345" s="170" t="s">
        <v>90</v>
      </c>
      <c r="E345" s="170">
        <v>750</v>
      </c>
      <c r="F345" s="170">
        <v>3</v>
      </c>
      <c r="G345" s="171">
        <v>40</v>
      </c>
      <c r="H345" s="170" t="s">
        <v>91</v>
      </c>
      <c r="I345" s="171">
        <v>549.99</v>
      </c>
      <c r="J345" s="169">
        <v>1</v>
      </c>
    </row>
    <row r="346" spans="1:10" hidden="1" x14ac:dyDescent="0.25">
      <c r="A346" s="169">
        <v>9849</v>
      </c>
      <c r="B346" s="170" t="s">
        <v>449</v>
      </c>
      <c r="C346" s="170" t="s">
        <v>24</v>
      </c>
      <c r="D346" s="170" t="s">
        <v>166</v>
      </c>
      <c r="E346" s="170">
        <v>750</v>
      </c>
      <c r="F346" s="170">
        <v>12</v>
      </c>
      <c r="G346" s="171">
        <v>12</v>
      </c>
      <c r="H346" s="170" t="s">
        <v>86</v>
      </c>
      <c r="I346" s="171">
        <v>14.99</v>
      </c>
      <c r="J346" s="169">
        <v>1</v>
      </c>
    </row>
    <row r="347" spans="1:10" hidden="1" x14ac:dyDescent="0.25">
      <c r="A347" s="169">
        <v>9888</v>
      </c>
      <c r="B347" s="170" t="s">
        <v>450</v>
      </c>
      <c r="C347" s="170" t="s">
        <v>24</v>
      </c>
      <c r="D347" s="170" t="s">
        <v>109</v>
      </c>
      <c r="E347" s="170">
        <v>1500</v>
      </c>
      <c r="F347" s="170">
        <v>6</v>
      </c>
      <c r="G347" s="171">
        <v>9</v>
      </c>
      <c r="H347" s="170" t="s">
        <v>141</v>
      </c>
      <c r="I347" s="171">
        <v>28.99</v>
      </c>
      <c r="J347" s="169">
        <v>1</v>
      </c>
    </row>
    <row r="348" spans="1:10" hidden="1" x14ac:dyDescent="0.25">
      <c r="A348" s="169">
        <v>9898</v>
      </c>
      <c r="B348" s="170" t="s">
        <v>451</v>
      </c>
      <c r="C348" s="170" t="s">
        <v>24</v>
      </c>
      <c r="D348" s="170" t="s">
        <v>191</v>
      </c>
      <c r="E348" s="170">
        <v>750</v>
      </c>
      <c r="F348" s="170">
        <v>12</v>
      </c>
      <c r="G348" s="171">
        <v>13.5</v>
      </c>
      <c r="H348" s="170" t="s">
        <v>149</v>
      </c>
      <c r="I348" s="171">
        <v>24.95</v>
      </c>
      <c r="J348" s="169">
        <v>1</v>
      </c>
    </row>
    <row r="349" spans="1:10" hidden="1" x14ac:dyDescent="0.25">
      <c r="A349" s="169">
        <v>9899</v>
      </c>
      <c r="B349" s="170" t="s">
        <v>452</v>
      </c>
      <c r="C349" s="170" t="s">
        <v>24</v>
      </c>
      <c r="D349" s="170" t="s">
        <v>68</v>
      </c>
      <c r="E349" s="170">
        <v>750</v>
      </c>
      <c r="F349" s="170">
        <v>12</v>
      </c>
      <c r="G349" s="171">
        <v>14.2</v>
      </c>
      <c r="H349" s="170" t="s">
        <v>149</v>
      </c>
      <c r="I349" s="171">
        <v>24.95</v>
      </c>
      <c r="J349" s="169">
        <v>1</v>
      </c>
    </row>
    <row r="350" spans="1:10" hidden="1" x14ac:dyDescent="0.25">
      <c r="A350" s="169">
        <v>9902</v>
      </c>
      <c r="B350" s="170" t="s">
        <v>453</v>
      </c>
      <c r="C350" s="170" t="s">
        <v>15</v>
      </c>
      <c r="D350" s="170" t="s">
        <v>134</v>
      </c>
      <c r="E350" s="170">
        <v>750</v>
      </c>
      <c r="F350" s="170">
        <v>12</v>
      </c>
      <c r="G350" s="171">
        <v>40</v>
      </c>
      <c r="H350" s="170" t="s">
        <v>123</v>
      </c>
      <c r="I350" s="171">
        <v>115.07</v>
      </c>
      <c r="J350" s="169">
        <v>1</v>
      </c>
    </row>
    <row r="351" spans="1:10" hidden="1" x14ac:dyDescent="0.25">
      <c r="A351" s="169">
        <v>9922</v>
      </c>
      <c r="B351" s="170" t="s">
        <v>454</v>
      </c>
      <c r="C351" s="170" t="s">
        <v>24</v>
      </c>
      <c r="D351" s="170" t="s">
        <v>166</v>
      </c>
      <c r="E351" s="170">
        <v>750</v>
      </c>
      <c r="F351" s="170">
        <v>12</v>
      </c>
      <c r="G351" s="171">
        <v>12</v>
      </c>
      <c r="H351" s="170" t="s">
        <v>177</v>
      </c>
      <c r="I351" s="171">
        <v>20.99</v>
      </c>
      <c r="J351" s="169">
        <v>1</v>
      </c>
    </row>
    <row r="352" spans="1:10" hidden="1" x14ac:dyDescent="0.25">
      <c r="A352" s="169">
        <v>9935</v>
      </c>
      <c r="B352" s="170" t="s">
        <v>455</v>
      </c>
      <c r="C352" s="170" t="s">
        <v>11</v>
      </c>
      <c r="D352" s="170" t="s">
        <v>12</v>
      </c>
      <c r="E352" s="170">
        <v>4092</v>
      </c>
      <c r="F352" s="170">
        <v>1</v>
      </c>
      <c r="G352" s="171">
        <v>5</v>
      </c>
      <c r="H352" s="170" t="s">
        <v>285</v>
      </c>
      <c r="I352" s="171">
        <v>22.39</v>
      </c>
      <c r="J352" s="169">
        <v>12</v>
      </c>
    </row>
    <row r="353" spans="1:10" hidden="1" x14ac:dyDescent="0.25">
      <c r="A353" s="169">
        <v>9939</v>
      </c>
      <c r="B353" s="170" t="s">
        <v>438</v>
      </c>
      <c r="C353" s="170" t="s">
        <v>24</v>
      </c>
      <c r="D353" s="170" t="s">
        <v>34</v>
      </c>
      <c r="E353" s="170">
        <v>750</v>
      </c>
      <c r="F353" s="170">
        <v>12</v>
      </c>
      <c r="G353" s="171">
        <v>13</v>
      </c>
      <c r="H353" s="170" t="s">
        <v>22</v>
      </c>
      <c r="I353" s="171">
        <v>26.99</v>
      </c>
      <c r="J353" s="169">
        <v>1</v>
      </c>
    </row>
    <row r="354" spans="1:10" hidden="1" x14ac:dyDescent="0.25">
      <c r="A354" s="169">
        <v>9952</v>
      </c>
      <c r="B354" s="170" t="s">
        <v>456</v>
      </c>
      <c r="C354" s="170" t="s">
        <v>24</v>
      </c>
      <c r="D354" s="170" t="s">
        <v>191</v>
      </c>
      <c r="E354" s="170">
        <v>750</v>
      </c>
      <c r="F354" s="170">
        <v>12</v>
      </c>
      <c r="G354" s="171">
        <v>13.5</v>
      </c>
      <c r="H354" s="170" t="s">
        <v>357</v>
      </c>
      <c r="I354" s="171">
        <v>21.99</v>
      </c>
      <c r="J354" s="169">
        <v>1</v>
      </c>
    </row>
    <row r="355" spans="1:10" hidden="1" x14ac:dyDescent="0.25">
      <c r="A355" s="169">
        <v>9964</v>
      </c>
      <c r="B355" s="170" t="s">
        <v>457</v>
      </c>
      <c r="C355" s="170" t="s">
        <v>24</v>
      </c>
      <c r="D355" s="170" t="s">
        <v>34</v>
      </c>
      <c r="E355" s="170">
        <v>750</v>
      </c>
      <c r="F355" s="170">
        <v>12</v>
      </c>
      <c r="G355" s="171">
        <v>13.1</v>
      </c>
      <c r="H355" s="170" t="s">
        <v>26</v>
      </c>
      <c r="I355" s="171">
        <v>29.99</v>
      </c>
      <c r="J355" s="169">
        <v>1</v>
      </c>
    </row>
    <row r="356" spans="1:10" hidden="1" x14ac:dyDescent="0.25">
      <c r="A356" s="169">
        <v>10088</v>
      </c>
      <c r="B356" s="170" t="s">
        <v>458</v>
      </c>
      <c r="C356" s="170" t="s">
        <v>15</v>
      </c>
      <c r="D356" s="170" t="s">
        <v>82</v>
      </c>
      <c r="E356" s="170">
        <v>750</v>
      </c>
      <c r="F356" s="170">
        <v>12</v>
      </c>
      <c r="G356" s="171">
        <v>40</v>
      </c>
      <c r="H356" s="170" t="s">
        <v>91</v>
      </c>
      <c r="I356" s="171">
        <v>33.99</v>
      </c>
      <c r="J356" s="169">
        <v>1</v>
      </c>
    </row>
    <row r="357" spans="1:10" hidden="1" x14ac:dyDescent="0.25">
      <c r="A357" s="169">
        <v>10116</v>
      </c>
      <c r="B357" s="170" t="s">
        <v>459</v>
      </c>
      <c r="C357" s="170" t="s">
        <v>11</v>
      </c>
      <c r="D357" s="170" t="s">
        <v>211</v>
      </c>
      <c r="E357" s="170">
        <v>5325</v>
      </c>
      <c r="F357" s="170">
        <v>1</v>
      </c>
      <c r="G357" s="171">
        <v>4</v>
      </c>
      <c r="H357" s="170" t="s">
        <v>13</v>
      </c>
      <c r="I357" s="171">
        <v>30.49</v>
      </c>
      <c r="J357" s="169">
        <v>15</v>
      </c>
    </row>
    <row r="358" spans="1:10" hidden="1" x14ac:dyDescent="0.25">
      <c r="A358" s="169">
        <v>10116</v>
      </c>
      <c r="B358" s="170" t="s">
        <v>459</v>
      </c>
      <c r="C358" s="170" t="s">
        <v>11</v>
      </c>
      <c r="D358" s="170" t="s">
        <v>211</v>
      </c>
      <c r="E358" s="170">
        <v>5325</v>
      </c>
      <c r="F358" s="170">
        <v>1</v>
      </c>
      <c r="G358" s="171">
        <v>4</v>
      </c>
      <c r="H358" s="170" t="s">
        <v>13</v>
      </c>
      <c r="I358" s="171">
        <v>30.49</v>
      </c>
      <c r="J358" s="169">
        <v>15</v>
      </c>
    </row>
    <row r="359" spans="1:10" hidden="1" x14ac:dyDescent="0.25">
      <c r="A359" s="169">
        <v>10139</v>
      </c>
      <c r="B359" s="170" t="s">
        <v>460</v>
      </c>
      <c r="C359" s="170" t="s">
        <v>15</v>
      </c>
      <c r="D359" s="170" t="s">
        <v>49</v>
      </c>
      <c r="E359" s="170">
        <v>750</v>
      </c>
      <c r="F359" s="170">
        <v>12</v>
      </c>
      <c r="G359" s="171">
        <v>21</v>
      </c>
      <c r="H359" s="170" t="s">
        <v>43</v>
      </c>
      <c r="I359" s="171">
        <v>22.86</v>
      </c>
      <c r="J359" s="169">
        <v>1</v>
      </c>
    </row>
    <row r="360" spans="1:10" hidden="1" x14ac:dyDescent="0.25">
      <c r="A360" s="169">
        <v>10157</v>
      </c>
      <c r="B360" s="170" t="s">
        <v>461</v>
      </c>
      <c r="C360" s="170" t="s">
        <v>15</v>
      </c>
      <c r="D360" s="170" t="s">
        <v>462</v>
      </c>
      <c r="E360" s="170">
        <v>750</v>
      </c>
      <c r="F360" s="170">
        <v>12</v>
      </c>
      <c r="G360" s="171">
        <v>40</v>
      </c>
      <c r="H360" s="170" t="s">
        <v>43</v>
      </c>
      <c r="I360" s="171">
        <v>43.49</v>
      </c>
      <c r="J360" s="169">
        <v>1</v>
      </c>
    </row>
    <row r="361" spans="1:10" hidden="1" x14ac:dyDescent="0.25">
      <c r="A361" s="169">
        <v>10173</v>
      </c>
      <c r="B361" s="170" t="s">
        <v>21</v>
      </c>
      <c r="C361" s="170" t="s">
        <v>15</v>
      </c>
      <c r="D361" s="170" t="s">
        <v>16</v>
      </c>
      <c r="E361" s="170">
        <v>375</v>
      </c>
      <c r="F361" s="170">
        <v>24</v>
      </c>
      <c r="G361" s="171">
        <v>40</v>
      </c>
      <c r="H361" s="170" t="s">
        <v>22</v>
      </c>
      <c r="I361" s="171">
        <v>13.3</v>
      </c>
      <c r="J361" s="169">
        <v>1</v>
      </c>
    </row>
    <row r="362" spans="1:10" hidden="1" x14ac:dyDescent="0.25">
      <c r="A362" s="169">
        <v>10188</v>
      </c>
      <c r="B362" s="170" t="s">
        <v>463</v>
      </c>
      <c r="C362" s="170" t="s">
        <v>24</v>
      </c>
      <c r="D362" s="170" t="s">
        <v>46</v>
      </c>
      <c r="E362" s="170">
        <v>750</v>
      </c>
      <c r="F362" s="170">
        <v>12</v>
      </c>
      <c r="G362" s="171">
        <v>11</v>
      </c>
      <c r="H362" s="170" t="s">
        <v>163</v>
      </c>
      <c r="I362" s="171">
        <v>19.87</v>
      </c>
      <c r="J362" s="169">
        <v>1</v>
      </c>
    </row>
    <row r="363" spans="1:10" hidden="1" x14ac:dyDescent="0.25">
      <c r="A363" s="169">
        <v>10249</v>
      </c>
      <c r="B363" s="170" t="s">
        <v>464</v>
      </c>
      <c r="C363" s="170" t="s">
        <v>11</v>
      </c>
      <c r="D363" s="170" t="s">
        <v>12</v>
      </c>
      <c r="E363" s="170">
        <v>500</v>
      </c>
      <c r="F363" s="170">
        <v>24</v>
      </c>
      <c r="G363" s="171">
        <v>5</v>
      </c>
      <c r="H363" s="170" t="s">
        <v>222</v>
      </c>
      <c r="I363" s="171">
        <v>3.59</v>
      </c>
      <c r="J363" s="169">
        <v>1</v>
      </c>
    </row>
    <row r="364" spans="1:10" hidden="1" x14ac:dyDescent="0.25">
      <c r="A364" s="169">
        <v>10321</v>
      </c>
      <c r="B364" s="170" t="s">
        <v>465</v>
      </c>
      <c r="C364" s="170" t="s">
        <v>15</v>
      </c>
      <c r="D364" s="170" t="s">
        <v>113</v>
      </c>
      <c r="E364" s="170">
        <v>750</v>
      </c>
      <c r="F364" s="170">
        <v>6</v>
      </c>
      <c r="G364" s="171">
        <v>48</v>
      </c>
      <c r="H364" s="170" t="s">
        <v>17</v>
      </c>
      <c r="I364" s="171">
        <v>64.989999999999995</v>
      </c>
      <c r="J364" s="169">
        <v>1</v>
      </c>
    </row>
    <row r="365" spans="1:10" hidden="1" x14ac:dyDescent="0.25">
      <c r="A365" s="169">
        <v>10322</v>
      </c>
      <c r="B365" s="170" t="s">
        <v>307</v>
      </c>
      <c r="C365" s="170" t="s">
        <v>15</v>
      </c>
      <c r="D365" s="170" t="s">
        <v>122</v>
      </c>
      <c r="E365" s="170">
        <v>375</v>
      </c>
      <c r="F365" s="170">
        <v>12</v>
      </c>
      <c r="G365" s="171">
        <v>40</v>
      </c>
      <c r="H365" s="170" t="s">
        <v>222</v>
      </c>
      <c r="I365" s="171">
        <v>24.99</v>
      </c>
      <c r="J365" s="169">
        <v>1</v>
      </c>
    </row>
    <row r="366" spans="1:10" hidden="1" x14ac:dyDescent="0.25">
      <c r="A366" s="169">
        <v>10381</v>
      </c>
      <c r="B366" s="170" t="s">
        <v>466</v>
      </c>
      <c r="C366" s="170" t="s">
        <v>15</v>
      </c>
      <c r="D366" s="170" t="s">
        <v>19</v>
      </c>
      <c r="E366" s="170">
        <v>750</v>
      </c>
      <c r="F366" s="170">
        <v>12</v>
      </c>
      <c r="G366" s="171">
        <v>40</v>
      </c>
      <c r="H366" s="170" t="s">
        <v>29</v>
      </c>
      <c r="I366" s="171">
        <v>48.31</v>
      </c>
      <c r="J366" s="169">
        <v>1</v>
      </c>
    </row>
    <row r="367" spans="1:10" hidden="1" x14ac:dyDescent="0.25">
      <c r="A367" s="169">
        <v>10455</v>
      </c>
      <c r="B367" s="170" t="s">
        <v>467</v>
      </c>
      <c r="C367" s="170" t="s">
        <v>15</v>
      </c>
      <c r="D367" s="170" t="s">
        <v>16</v>
      </c>
      <c r="E367" s="170">
        <v>750</v>
      </c>
      <c r="F367" s="170">
        <v>6</v>
      </c>
      <c r="G367" s="171">
        <v>40</v>
      </c>
      <c r="H367" s="170" t="s">
        <v>35</v>
      </c>
      <c r="I367" s="171">
        <v>37.99</v>
      </c>
      <c r="J367" s="169">
        <v>1</v>
      </c>
    </row>
    <row r="368" spans="1:10" hidden="1" x14ac:dyDescent="0.25">
      <c r="A368" s="169">
        <v>10506</v>
      </c>
      <c r="B368" s="170" t="s">
        <v>468</v>
      </c>
      <c r="C368" s="170" t="s">
        <v>24</v>
      </c>
      <c r="D368" s="170" t="s">
        <v>34</v>
      </c>
      <c r="E368" s="170">
        <v>750</v>
      </c>
      <c r="F368" s="170">
        <v>12</v>
      </c>
      <c r="G368" s="171">
        <v>13</v>
      </c>
      <c r="H368" s="170" t="s">
        <v>22</v>
      </c>
      <c r="I368" s="171">
        <v>13.99</v>
      </c>
      <c r="J368" s="169">
        <v>1</v>
      </c>
    </row>
    <row r="369" spans="1:10" hidden="1" x14ac:dyDescent="0.25">
      <c r="A369" s="169">
        <v>10512</v>
      </c>
      <c r="B369" s="170" t="s">
        <v>469</v>
      </c>
      <c r="C369" s="170" t="s">
        <v>15</v>
      </c>
      <c r="D369" s="170" t="s">
        <v>227</v>
      </c>
      <c r="E369" s="170">
        <v>750</v>
      </c>
      <c r="F369" s="170">
        <v>12</v>
      </c>
      <c r="G369" s="171">
        <v>40</v>
      </c>
      <c r="H369" s="170" t="s">
        <v>91</v>
      </c>
      <c r="I369" s="171">
        <v>29.99</v>
      </c>
      <c r="J369" s="169">
        <v>1</v>
      </c>
    </row>
    <row r="370" spans="1:10" hidden="1" x14ac:dyDescent="0.25">
      <c r="A370" s="169">
        <v>10547</v>
      </c>
      <c r="B370" s="170" t="s">
        <v>470</v>
      </c>
      <c r="C370" s="170" t="s">
        <v>24</v>
      </c>
      <c r="D370" s="170" t="s">
        <v>109</v>
      </c>
      <c r="E370" s="170">
        <v>750</v>
      </c>
      <c r="F370" s="170">
        <v>12</v>
      </c>
      <c r="G370" s="171">
        <v>9.5</v>
      </c>
      <c r="H370" s="170" t="s">
        <v>218</v>
      </c>
      <c r="I370" s="171">
        <v>16.989999999999998</v>
      </c>
      <c r="J370" s="169">
        <v>1</v>
      </c>
    </row>
    <row r="371" spans="1:10" hidden="1" x14ac:dyDescent="0.25">
      <c r="A371" s="169">
        <v>10550</v>
      </c>
      <c r="B371" s="170" t="s">
        <v>471</v>
      </c>
      <c r="C371" s="170" t="s">
        <v>24</v>
      </c>
      <c r="D371" s="170" t="s">
        <v>117</v>
      </c>
      <c r="E371" s="170">
        <v>750</v>
      </c>
      <c r="F371" s="170">
        <v>6</v>
      </c>
      <c r="G371" s="171">
        <v>14</v>
      </c>
      <c r="H371" s="170" t="s">
        <v>200</v>
      </c>
      <c r="I371" s="171">
        <v>67.989999999999995</v>
      </c>
      <c r="J371" s="169">
        <v>1</v>
      </c>
    </row>
    <row r="372" spans="1:10" hidden="1" x14ac:dyDescent="0.25">
      <c r="A372" s="169">
        <v>10564</v>
      </c>
      <c r="B372" s="170" t="s">
        <v>472</v>
      </c>
      <c r="C372" s="170" t="s">
        <v>24</v>
      </c>
      <c r="D372" s="170" t="s">
        <v>191</v>
      </c>
      <c r="E372" s="170">
        <v>750</v>
      </c>
      <c r="F372" s="170">
        <v>12</v>
      </c>
      <c r="G372" s="171">
        <v>13</v>
      </c>
      <c r="H372" s="170" t="s">
        <v>218</v>
      </c>
      <c r="I372" s="171">
        <v>14.99</v>
      </c>
      <c r="J372" s="169">
        <v>1</v>
      </c>
    </row>
    <row r="373" spans="1:10" hidden="1" x14ac:dyDescent="0.25">
      <c r="A373" s="169">
        <v>10569</v>
      </c>
      <c r="B373" s="170" t="s">
        <v>473</v>
      </c>
      <c r="C373" s="170" t="s">
        <v>11</v>
      </c>
      <c r="D373" s="170" t="s">
        <v>474</v>
      </c>
      <c r="E373" s="170">
        <v>4260</v>
      </c>
      <c r="F373" s="170">
        <v>1</v>
      </c>
      <c r="G373" s="171">
        <v>4</v>
      </c>
      <c r="H373" s="170" t="s">
        <v>105</v>
      </c>
      <c r="I373" s="171">
        <v>28.69</v>
      </c>
      <c r="J373" s="169">
        <v>12</v>
      </c>
    </row>
    <row r="374" spans="1:10" hidden="1" x14ac:dyDescent="0.25">
      <c r="A374" s="169">
        <v>10569</v>
      </c>
      <c r="B374" s="170" t="s">
        <v>473</v>
      </c>
      <c r="C374" s="170" t="s">
        <v>11</v>
      </c>
      <c r="D374" s="170" t="s">
        <v>474</v>
      </c>
      <c r="E374" s="170">
        <v>4260</v>
      </c>
      <c r="F374" s="170">
        <v>1</v>
      </c>
      <c r="G374" s="171">
        <v>4</v>
      </c>
      <c r="H374" s="170" t="s">
        <v>105</v>
      </c>
      <c r="I374" s="171">
        <v>28.69</v>
      </c>
      <c r="J374" s="169">
        <v>12</v>
      </c>
    </row>
    <row r="375" spans="1:10" hidden="1" x14ac:dyDescent="0.25">
      <c r="A375" s="169">
        <v>10570</v>
      </c>
      <c r="B375" s="170" t="s">
        <v>475</v>
      </c>
      <c r="C375" s="170" t="s">
        <v>11</v>
      </c>
      <c r="D375" s="170" t="s">
        <v>211</v>
      </c>
      <c r="E375" s="170">
        <v>10650</v>
      </c>
      <c r="F375" s="170">
        <v>1</v>
      </c>
      <c r="G375" s="171">
        <v>4</v>
      </c>
      <c r="H375" s="170" t="s">
        <v>105</v>
      </c>
      <c r="I375" s="171">
        <v>64.489999999999995</v>
      </c>
      <c r="J375" s="169">
        <v>30</v>
      </c>
    </row>
    <row r="376" spans="1:10" hidden="1" x14ac:dyDescent="0.25">
      <c r="A376" s="169">
        <v>10570</v>
      </c>
      <c r="B376" s="170" t="s">
        <v>475</v>
      </c>
      <c r="C376" s="170" t="s">
        <v>11</v>
      </c>
      <c r="D376" s="170" t="s">
        <v>211</v>
      </c>
      <c r="E376" s="170">
        <v>10650</v>
      </c>
      <c r="F376" s="170">
        <v>1</v>
      </c>
      <c r="G376" s="171">
        <v>4</v>
      </c>
      <c r="H376" s="170" t="s">
        <v>105</v>
      </c>
      <c r="I376" s="171">
        <v>64.489999999999995</v>
      </c>
      <c r="J376" s="169">
        <v>30</v>
      </c>
    </row>
    <row r="377" spans="1:10" hidden="1" x14ac:dyDescent="0.25">
      <c r="A377" s="169">
        <v>10624</v>
      </c>
      <c r="B377" s="170" t="s">
        <v>476</v>
      </c>
      <c r="C377" s="170" t="s">
        <v>24</v>
      </c>
      <c r="D377" s="170" t="s">
        <v>166</v>
      </c>
      <c r="E377" s="170">
        <v>750</v>
      </c>
      <c r="F377" s="170">
        <v>12</v>
      </c>
      <c r="G377" s="171">
        <v>12</v>
      </c>
      <c r="H377" s="170" t="s">
        <v>96</v>
      </c>
      <c r="I377" s="171">
        <v>12.99</v>
      </c>
      <c r="J377" s="169">
        <v>1</v>
      </c>
    </row>
    <row r="378" spans="1:10" hidden="1" x14ac:dyDescent="0.25">
      <c r="A378" s="169">
        <v>10648</v>
      </c>
      <c r="B378" s="170" t="s">
        <v>477</v>
      </c>
      <c r="C378" s="170" t="s">
        <v>24</v>
      </c>
      <c r="D378" s="170" t="s">
        <v>34</v>
      </c>
      <c r="E378" s="170">
        <v>750</v>
      </c>
      <c r="F378" s="170">
        <v>12</v>
      </c>
      <c r="G378" s="171">
        <v>14.5</v>
      </c>
      <c r="H378" s="170" t="s">
        <v>200</v>
      </c>
      <c r="I378" s="171">
        <v>39.99</v>
      </c>
      <c r="J378" s="169">
        <v>1</v>
      </c>
    </row>
    <row r="379" spans="1:10" hidden="1" x14ac:dyDescent="0.25">
      <c r="A379" s="169">
        <v>10740</v>
      </c>
      <c r="B379" s="170" t="s">
        <v>478</v>
      </c>
      <c r="C379" s="170" t="s">
        <v>15</v>
      </c>
      <c r="D379" s="170" t="s">
        <v>198</v>
      </c>
      <c r="E379" s="170">
        <v>750</v>
      </c>
      <c r="F379" s="170">
        <v>12</v>
      </c>
      <c r="G379" s="171">
        <v>35</v>
      </c>
      <c r="H379" s="170" t="s">
        <v>29</v>
      </c>
      <c r="I379" s="171">
        <v>23.66</v>
      </c>
      <c r="J379" s="169">
        <v>1</v>
      </c>
    </row>
    <row r="380" spans="1:10" hidden="1" x14ac:dyDescent="0.25">
      <c r="A380" s="169">
        <v>10794</v>
      </c>
      <c r="B380" s="170" t="s">
        <v>479</v>
      </c>
      <c r="C380" s="170" t="s">
        <v>24</v>
      </c>
      <c r="D380" s="170" t="s">
        <v>162</v>
      </c>
      <c r="E380" s="170">
        <v>750</v>
      </c>
      <c r="F380" s="170">
        <v>6</v>
      </c>
      <c r="G380" s="171">
        <v>12</v>
      </c>
      <c r="H380" s="170" t="s">
        <v>35</v>
      </c>
      <c r="I380" s="171">
        <v>108.99</v>
      </c>
      <c r="J380" s="169">
        <v>1</v>
      </c>
    </row>
    <row r="381" spans="1:10" hidden="1" x14ac:dyDescent="0.25">
      <c r="A381" s="169">
        <v>10801</v>
      </c>
      <c r="B381" s="170" t="s">
        <v>40</v>
      </c>
      <c r="C381" s="170" t="s">
        <v>15</v>
      </c>
      <c r="D381" s="170" t="s">
        <v>19</v>
      </c>
      <c r="E381" s="170">
        <v>750</v>
      </c>
      <c r="F381" s="170">
        <v>12</v>
      </c>
      <c r="G381" s="171">
        <v>40</v>
      </c>
      <c r="H381" s="170" t="s">
        <v>20</v>
      </c>
      <c r="I381" s="171">
        <v>28.29</v>
      </c>
      <c r="J381" s="169">
        <v>1</v>
      </c>
    </row>
    <row r="382" spans="1:10" hidden="1" x14ac:dyDescent="0.25">
      <c r="A382" s="169">
        <v>10825</v>
      </c>
      <c r="B382" s="170" t="s">
        <v>480</v>
      </c>
      <c r="C382" s="170" t="s">
        <v>15</v>
      </c>
      <c r="D382" s="170" t="s">
        <v>16</v>
      </c>
      <c r="E382" s="170">
        <v>1140</v>
      </c>
      <c r="F382" s="170">
        <v>9</v>
      </c>
      <c r="G382" s="171">
        <v>40</v>
      </c>
      <c r="H382" s="170" t="s">
        <v>22</v>
      </c>
      <c r="I382" s="171">
        <v>37.49</v>
      </c>
      <c r="J382" s="169">
        <v>1</v>
      </c>
    </row>
    <row r="383" spans="1:10" hidden="1" x14ac:dyDescent="0.25">
      <c r="A383" s="169">
        <v>10869</v>
      </c>
      <c r="B383" s="170" t="s">
        <v>481</v>
      </c>
      <c r="C383" s="170" t="s">
        <v>15</v>
      </c>
      <c r="D383" s="170" t="s">
        <v>19</v>
      </c>
      <c r="E383" s="170">
        <v>1140</v>
      </c>
      <c r="F383" s="170">
        <v>6</v>
      </c>
      <c r="G383" s="171">
        <v>40</v>
      </c>
      <c r="H383" s="170" t="s">
        <v>43</v>
      </c>
      <c r="I383" s="171">
        <v>40.99</v>
      </c>
      <c r="J383" s="169">
        <v>1</v>
      </c>
    </row>
    <row r="384" spans="1:10" hidden="1" x14ac:dyDescent="0.25">
      <c r="A384" s="169">
        <v>10889</v>
      </c>
      <c r="B384" s="170" t="s">
        <v>482</v>
      </c>
      <c r="C384" s="170" t="s">
        <v>24</v>
      </c>
      <c r="D384" s="170" t="s">
        <v>34</v>
      </c>
      <c r="E384" s="170">
        <v>750</v>
      </c>
      <c r="F384" s="170">
        <v>12</v>
      </c>
      <c r="G384" s="171">
        <v>13</v>
      </c>
      <c r="H384" s="170" t="s">
        <v>32</v>
      </c>
      <c r="I384" s="171">
        <v>842.6</v>
      </c>
      <c r="J384" s="169">
        <v>1</v>
      </c>
    </row>
    <row r="385" spans="1:10" hidden="1" x14ac:dyDescent="0.25">
      <c r="A385" s="169">
        <v>10949</v>
      </c>
      <c r="B385" s="170" t="s">
        <v>483</v>
      </c>
      <c r="C385" s="170" t="s">
        <v>24</v>
      </c>
      <c r="D385" s="170" t="s">
        <v>484</v>
      </c>
      <c r="E385" s="170">
        <v>1000</v>
      </c>
      <c r="F385" s="170">
        <v>6</v>
      </c>
      <c r="G385" s="171">
        <v>15</v>
      </c>
      <c r="H385" s="170" t="s">
        <v>47</v>
      </c>
      <c r="I385" s="171">
        <v>16.489999999999998</v>
      </c>
      <c r="J385" s="169">
        <v>1</v>
      </c>
    </row>
    <row r="386" spans="1:10" hidden="1" x14ac:dyDescent="0.25">
      <c r="A386" s="169">
        <v>10953</v>
      </c>
      <c r="B386" s="170" t="s">
        <v>485</v>
      </c>
      <c r="C386" s="170" t="s">
        <v>11</v>
      </c>
      <c r="D386" s="170" t="s">
        <v>211</v>
      </c>
      <c r="E386" s="170">
        <v>5325</v>
      </c>
      <c r="F386" s="170">
        <v>1</v>
      </c>
      <c r="G386" s="171">
        <v>4</v>
      </c>
      <c r="H386" s="170" t="s">
        <v>105</v>
      </c>
      <c r="I386" s="171">
        <v>30.49</v>
      </c>
      <c r="J386" s="169">
        <v>15</v>
      </c>
    </row>
    <row r="387" spans="1:10" hidden="1" x14ac:dyDescent="0.25">
      <c r="A387" s="169">
        <v>10953</v>
      </c>
      <c r="B387" s="170" t="s">
        <v>485</v>
      </c>
      <c r="C387" s="170" t="s">
        <v>11</v>
      </c>
      <c r="D387" s="170" t="s">
        <v>211</v>
      </c>
      <c r="E387" s="170">
        <v>5325</v>
      </c>
      <c r="F387" s="170">
        <v>1</v>
      </c>
      <c r="G387" s="171">
        <v>4</v>
      </c>
      <c r="H387" s="170" t="s">
        <v>105</v>
      </c>
      <c r="I387" s="171">
        <v>30.49</v>
      </c>
      <c r="J387" s="169">
        <v>15</v>
      </c>
    </row>
    <row r="388" spans="1:10" hidden="1" x14ac:dyDescent="0.25">
      <c r="A388" s="169">
        <v>10962</v>
      </c>
      <c r="B388" s="170" t="s">
        <v>115</v>
      </c>
      <c r="C388" s="170" t="s">
        <v>15</v>
      </c>
      <c r="D388" s="170" t="s">
        <v>82</v>
      </c>
      <c r="E388" s="170">
        <v>1140</v>
      </c>
      <c r="F388" s="170">
        <v>6</v>
      </c>
      <c r="G388" s="171">
        <v>40</v>
      </c>
      <c r="H388" s="170" t="s">
        <v>43</v>
      </c>
      <c r="I388" s="171">
        <v>45.99</v>
      </c>
      <c r="J388" s="169">
        <v>1</v>
      </c>
    </row>
    <row r="389" spans="1:10" hidden="1" x14ac:dyDescent="0.25">
      <c r="A389" s="169">
        <v>10963</v>
      </c>
      <c r="B389" s="170" t="s">
        <v>50</v>
      </c>
      <c r="C389" s="170" t="s">
        <v>15</v>
      </c>
      <c r="D389" s="170" t="s">
        <v>51</v>
      </c>
      <c r="E389" s="170">
        <v>1140</v>
      </c>
      <c r="F389" s="170">
        <v>6</v>
      </c>
      <c r="G389" s="171">
        <v>40</v>
      </c>
      <c r="H389" s="170" t="s">
        <v>43</v>
      </c>
      <c r="I389" s="171">
        <v>42.99</v>
      </c>
      <c r="J389" s="169">
        <v>1</v>
      </c>
    </row>
    <row r="390" spans="1:10" hidden="1" x14ac:dyDescent="0.25">
      <c r="A390" s="169">
        <v>10964</v>
      </c>
      <c r="B390" s="170" t="s">
        <v>353</v>
      </c>
      <c r="C390" s="170" t="s">
        <v>15</v>
      </c>
      <c r="D390" s="170" t="s">
        <v>82</v>
      </c>
      <c r="E390" s="170">
        <v>1140</v>
      </c>
      <c r="F390" s="170">
        <v>6</v>
      </c>
      <c r="G390" s="171">
        <v>40</v>
      </c>
      <c r="H390" s="170" t="s">
        <v>43</v>
      </c>
      <c r="I390" s="171">
        <v>86.99</v>
      </c>
      <c r="J390" s="169">
        <v>1</v>
      </c>
    </row>
    <row r="391" spans="1:10" hidden="1" x14ac:dyDescent="0.25">
      <c r="A391" s="169">
        <v>10965</v>
      </c>
      <c r="B391" s="170" t="s">
        <v>486</v>
      </c>
      <c r="C391" s="170" t="s">
        <v>15</v>
      </c>
      <c r="D391" s="170" t="s">
        <v>90</v>
      </c>
      <c r="E391" s="170">
        <v>1140</v>
      </c>
      <c r="F391" s="170">
        <v>6</v>
      </c>
      <c r="G391" s="171">
        <v>40</v>
      </c>
      <c r="H391" s="170" t="s">
        <v>43</v>
      </c>
      <c r="I391" s="171">
        <v>122.99</v>
      </c>
      <c r="J391" s="169">
        <v>1</v>
      </c>
    </row>
    <row r="392" spans="1:10" hidden="1" x14ac:dyDescent="0.25">
      <c r="A392" s="169">
        <v>10966</v>
      </c>
      <c r="B392" s="170" t="s">
        <v>268</v>
      </c>
      <c r="C392" s="170" t="s">
        <v>15</v>
      </c>
      <c r="D392" s="170" t="s">
        <v>19</v>
      </c>
      <c r="E392" s="170">
        <v>1140</v>
      </c>
      <c r="F392" s="170">
        <v>6</v>
      </c>
      <c r="G392" s="171">
        <v>40</v>
      </c>
      <c r="H392" s="170" t="s">
        <v>91</v>
      </c>
      <c r="I392" s="171">
        <v>39.99</v>
      </c>
      <c r="J392" s="169">
        <v>1</v>
      </c>
    </row>
    <row r="393" spans="1:10" hidden="1" x14ac:dyDescent="0.25">
      <c r="A393" s="169">
        <v>10967</v>
      </c>
      <c r="B393" s="170" t="s">
        <v>487</v>
      </c>
      <c r="C393" s="170" t="s">
        <v>15</v>
      </c>
      <c r="D393" s="170" t="s">
        <v>16</v>
      </c>
      <c r="E393" s="170">
        <v>750</v>
      </c>
      <c r="F393" s="170">
        <v>6</v>
      </c>
      <c r="G393" s="171">
        <v>40</v>
      </c>
      <c r="H393" s="170" t="s">
        <v>43</v>
      </c>
      <c r="I393" s="171">
        <v>95.99</v>
      </c>
      <c r="J393" s="169">
        <v>1</v>
      </c>
    </row>
    <row r="394" spans="1:10" hidden="1" x14ac:dyDescent="0.25">
      <c r="A394" s="169">
        <v>10968</v>
      </c>
      <c r="B394" s="170" t="s">
        <v>461</v>
      </c>
      <c r="C394" s="170" t="s">
        <v>15</v>
      </c>
      <c r="D394" s="170" t="s">
        <v>462</v>
      </c>
      <c r="E394" s="170">
        <v>1140</v>
      </c>
      <c r="F394" s="170">
        <v>6</v>
      </c>
      <c r="G394" s="171">
        <v>40</v>
      </c>
      <c r="H394" s="170" t="s">
        <v>43</v>
      </c>
      <c r="I394" s="171">
        <v>58.49</v>
      </c>
      <c r="J394" s="169">
        <v>1</v>
      </c>
    </row>
    <row r="395" spans="1:10" hidden="1" x14ac:dyDescent="0.25">
      <c r="A395" s="169">
        <v>10984</v>
      </c>
      <c r="B395" s="170" t="s">
        <v>52</v>
      </c>
      <c r="C395" s="170" t="s">
        <v>15</v>
      </c>
      <c r="D395" s="170" t="s">
        <v>28</v>
      </c>
      <c r="E395" s="170">
        <v>750</v>
      </c>
      <c r="F395" s="170">
        <v>12</v>
      </c>
      <c r="G395" s="171">
        <v>40</v>
      </c>
      <c r="H395" s="170" t="s">
        <v>29</v>
      </c>
      <c r="I395" s="171">
        <v>27.99</v>
      </c>
      <c r="J395" s="169">
        <v>1</v>
      </c>
    </row>
    <row r="396" spans="1:10" hidden="1" x14ac:dyDescent="0.25">
      <c r="A396" s="169">
        <v>10986</v>
      </c>
      <c r="B396" s="170" t="s">
        <v>488</v>
      </c>
      <c r="C396" s="170" t="s">
        <v>24</v>
      </c>
      <c r="D396" s="170" t="s">
        <v>34</v>
      </c>
      <c r="E396" s="170">
        <v>750</v>
      </c>
      <c r="F396" s="170">
        <v>12</v>
      </c>
      <c r="G396" s="171">
        <v>13</v>
      </c>
      <c r="H396" s="170" t="s">
        <v>64</v>
      </c>
      <c r="I396" s="171">
        <v>14.99</v>
      </c>
      <c r="J396" s="169">
        <v>1</v>
      </c>
    </row>
    <row r="397" spans="1:10" hidden="1" x14ac:dyDescent="0.25">
      <c r="A397" s="169">
        <v>11053</v>
      </c>
      <c r="B397" s="170" t="s">
        <v>489</v>
      </c>
      <c r="C397" s="170" t="s">
        <v>15</v>
      </c>
      <c r="D397" s="170" t="s">
        <v>82</v>
      </c>
      <c r="E397" s="170">
        <v>1140</v>
      </c>
      <c r="F397" s="170">
        <v>6</v>
      </c>
      <c r="G397" s="171">
        <v>40</v>
      </c>
      <c r="H397" s="170" t="s">
        <v>91</v>
      </c>
      <c r="I397" s="171">
        <v>41.99</v>
      </c>
      <c r="J397" s="169">
        <v>1</v>
      </c>
    </row>
    <row r="398" spans="1:10" hidden="1" x14ac:dyDescent="0.25">
      <c r="A398" s="169">
        <v>11055</v>
      </c>
      <c r="B398" s="170" t="s">
        <v>490</v>
      </c>
      <c r="C398" s="170" t="s">
        <v>24</v>
      </c>
      <c r="D398" s="170" t="s">
        <v>191</v>
      </c>
      <c r="E398" s="170">
        <v>750</v>
      </c>
      <c r="F398" s="170">
        <v>12</v>
      </c>
      <c r="G398" s="171">
        <v>13.8</v>
      </c>
      <c r="H398" s="170" t="s">
        <v>22</v>
      </c>
      <c r="I398" s="171">
        <v>23.99</v>
      </c>
      <c r="J398" s="169">
        <v>1</v>
      </c>
    </row>
    <row r="399" spans="1:10" hidden="1" x14ac:dyDescent="0.25">
      <c r="A399" s="169">
        <v>11065</v>
      </c>
      <c r="B399" s="170" t="s">
        <v>491</v>
      </c>
      <c r="C399" s="170" t="s">
        <v>11</v>
      </c>
      <c r="D399" s="170" t="s">
        <v>12</v>
      </c>
      <c r="E399" s="170">
        <v>355</v>
      </c>
      <c r="F399" s="170">
        <v>24</v>
      </c>
      <c r="G399" s="171">
        <v>5.3</v>
      </c>
      <c r="H399" s="170" t="s">
        <v>105</v>
      </c>
      <c r="I399" s="171">
        <v>3.39</v>
      </c>
      <c r="J399" s="169">
        <v>1</v>
      </c>
    </row>
    <row r="400" spans="1:10" hidden="1" x14ac:dyDescent="0.25">
      <c r="A400" s="169">
        <v>11065</v>
      </c>
      <c r="B400" s="170" t="s">
        <v>491</v>
      </c>
      <c r="C400" s="170" t="s">
        <v>11</v>
      </c>
      <c r="D400" s="170" t="s">
        <v>12</v>
      </c>
      <c r="E400" s="170">
        <v>355</v>
      </c>
      <c r="F400" s="170">
        <v>24</v>
      </c>
      <c r="G400" s="171">
        <v>5.3</v>
      </c>
      <c r="H400" s="170" t="s">
        <v>105</v>
      </c>
      <c r="I400" s="171">
        <v>3.39</v>
      </c>
      <c r="J400" s="169">
        <v>1</v>
      </c>
    </row>
    <row r="401" spans="1:10" hidden="1" x14ac:dyDescent="0.25">
      <c r="A401" s="169">
        <v>11094</v>
      </c>
      <c r="B401" s="170" t="s">
        <v>492</v>
      </c>
      <c r="C401" s="170" t="s">
        <v>15</v>
      </c>
      <c r="D401" s="170" t="s">
        <v>16</v>
      </c>
      <c r="E401" s="170">
        <v>750</v>
      </c>
      <c r="F401" s="170">
        <v>12</v>
      </c>
      <c r="G401" s="171">
        <v>45</v>
      </c>
      <c r="H401" s="170" t="s">
        <v>20</v>
      </c>
      <c r="I401" s="171">
        <v>36.99</v>
      </c>
      <c r="J401" s="169">
        <v>1</v>
      </c>
    </row>
    <row r="402" spans="1:10" hidden="1" x14ac:dyDescent="0.25">
      <c r="A402" s="169">
        <v>11095</v>
      </c>
      <c r="B402" s="170" t="s">
        <v>493</v>
      </c>
      <c r="C402" s="170" t="s">
        <v>15</v>
      </c>
      <c r="D402" s="170" t="s">
        <v>93</v>
      </c>
      <c r="E402" s="170">
        <v>750</v>
      </c>
      <c r="F402" s="170">
        <v>6</v>
      </c>
      <c r="G402" s="171">
        <v>40</v>
      </c>
      <c r="H402" s="170" t="s">
        <v>402</v>
      </c>
      <c r="I402" s="171">
        <v>66.989999999999995</v>
      </c>
      <c r="J402" s="169">
        <v>1</v>
      </c>
    </row>
    <row r="403" spans="1:10" hidden="1" x14ac:dyDescent="0.25">
      <c r="A403" s="169">
        <v>11113</v>
      </c>
      <c r="B403" s="170" t="s">
        <v>494</v>
      </c>
      <c r="C403" s="170" t="s">
        <v>24</v>
      </c>
      <c r="D403" s="170" t="s">
        <v>109</v>
      </c>
      <c r="E403" s="170">
        <v>750</v>
      </c>
      <c r="F403" s="170">
        <v>12</v>
      </c>
      <c r="G403" s="171">
        <v>9.5</v>
      </c>
      <c r="H403" s="170" t="s">
        <v>218</v>
      </c>
      <c r="I403" s="171">
        <v>13.99</v>
      </c>
      <c r="J403" s="169">
        <v>1</v>
      </c>
    </row>
    <row r="404" spans="1:10" hidden="1" x14ac:dyDescent="0.25">
      <c r="A404" s="169">
        <v>11130</v>
      </c>
      <c r="B404" s="170" t="s">
        <v>495</v>
      </c>
      <c r="C404" s="170" t="s">
        <v>15</v>
      </c>
      <c r="D404" s="170" t="s">
        <v>82</v>
      </c>
      <c r="E404" s="170">
        <v>750</v>
      </c>
      <c r="F404" s="170">
        <v>12</v>
      </c>
      <c r="G404" s="171">
        <v>40</v>
      </c>
      <c r="H404" s="170" t="s">
        <v>29</v>
      </c>
      <c r="I404" s="171">
        <v>31.99</v>
      </c>
      <c r="J404" s="169">
        <v>1</v>
      </c>
    </row>
    <row r="405" spans="1:10" hidden="1" x14ac:dyDescent="0.25">
      <c r="A405" s="169">
        <v>11137</v>
      </c>
      <c r="B405" s="170" t="s">
        <v>496</v>
      </c>
      <c r="C405" s="170" t="s">
        <v>24</v>
      </c>
      <c r="D405" s="170" t="s">
        <v>484</v>
      </c>
      <c r="E405" s="170">
        <v>1000</v>
      </c>
      <c r="F405" s="170">
        <v>6</v>
      </c>
      <c r="G405" s="171">
        <v>15</v>
      </c>
      <c r="H405" s="170" t="s">
        <v>29</v>
      </c>
      <c r="I405" s="171">
        <v>16.489999999999998</v>
      </c>
      <c r="J405" s="169">
        <v>1</v>
      </c>
    </row>
    <row r="406" spans="1:10" hidden="1" x14ac:dyDescent="0.25">
      <c r="A406" s="169">
        <v>11139</v>
      </c>
      <c r="B406" s="170" t="s">
        <v>496</v>
      </c>
      <c r="C406" s="170" t="s">
        <v>24</v>
      </c>
      <c r="D406" s="170" t="s">
        <v>484</v>
      </c>
      <c r="E406" s="170">
        <v>500</v>
      </c>
      <c r="F406" s="170">
        <v>12</v>
      </c>
      <c r="G406" s="171">
        <v>15</v>
      </c>
      <c r="H406" s="170" t="s">
        <v>29</v>
      </c>
      <c r="I406" s="171">
        <v>8.99</v>
      </c>
      <c r="J406" s="169">
        <v>1</v>
      </c>
    </row>
    <row r="407" spans="1:10" hidden="1" x14ac:dyDescent="0.25">
      <c r="A407" s="169">
        <v>11159</v>
      </c>
      <c r="B407" s="170" t="s">
        <v>497</v>
      </c>
      <c r="C407" s="170" t="s">
        <v>24</v>
      </c>
      <c r="D407" s="170" t="s">
        <v>191</v>
      </c>
      <c r="E407" s="170">
        <v>750</v>
      </c>
      <c r="F407" s="170">
        <v>12</v>
      </c>
      <c r="G407" s="171">
        <v>14</v>
      </c>
      <c r="H407" s="170" t="s">
        <v>64</v>
      </c>
      <c r="I407" s="171">
        <v>19.989999999999998</v>
      </c>
      <c r="J407" s="169">
        <v>1</v>
      </c>
    </row>
    <row r="408" spans="1:10" hidden="1" x14ac:dyDescent="0.25">
      <c r="A408" s="169">
        <v>11178</v>
      </c>
      <c r="B408" s="170" t="s">
        <v>498</v>
      </c>
      <c r="C408" s="170" t="s">
        <v>24</v>
      </c>
      <c r="D408" s="170" t="s">
        <v>194</v>
      </c>
      <c r="E408" s="170">
        <v>750</v>
      </c>
      <c r="F408" s="170">
        <v>12</v>
      </c>
      <c r="G408" s="171">
        <v>14</v>
      </c>
      <c r="H408" s="170" t="s">
        <v>73</v>
      </c>
      <c r="I408" s="171">
        <v>17.989999999999998</v>
      </c>
      <c r="J408" s="169">
        <v>1</v>
      </c>
    </row>
    <row r="409" spans="1:10" hidden="1" x14ac:dyDescent="0.25">
      <c r="A409" s="169">
        <v>11190</v>
      </c>
      <c r="B409" s="170" t="s">
        <v>499</v>
      </c>
      <c r="C409" s="170" t="s">
        <v>24</v>
      </c>
      <c r="D409" s="170" t="s">
        <v>68</v>
      </c>
      <c r="E409" s="170">
        <v>750</v>
      </c>
      <c r="F409" s="170">
        <v>12</v>
      </c>
      <c r="G409" s="171">
        <v>13.8</v>
      </c>
      <c r="H409" s="170" t="s">
        <v>35</v>
      </c>
      <c r="I409" s="171">
        <v>25.99</v>
      </c>
      <c r="J409" s="169">
        <v>1</v>
      </c>
    </row>
    <row r="410" spans="1:10" hidden="1" x14ac:dyDescent="0.25">
      <c r="A410" s="169">
        <v>11244</v>
      </c>
      <c r="B410" s="170" t="s">
        <v>500</v>
      </c>
      <c r="C410" s="170" t="s">
        <v>24</v>
      </c>
      <c r="D410" s="170" t="s">
        <v>230</v>
      </c>
      <c r="E410" s="170">
        <v>750</v>
      </c>
      <c r="F410" s="170">
        <v>12</v>
      </c>
      <c r="G410" s="171">
        <v>13.5</v>
      </c>
      <c r="H410" s="170" t="s">
        <v>22</v>
      </c>
      <c r="I410" s="171">
        <v>23.99</v>
      </c>
      <c r="J410" s="169">
        <v>1</v>
      </c>
    </row>
    <row r="411" spans="1:10" hidden="1" x14ac:dyDescent="0.25">
      <c r="A411" s="169">
        <v>11261</v>
      </c>
      <c r="B411" s="170" t="s">
        <v>501</v>
      </c>
      <c r="C411" s="170" t="s">
        <v>24</v>
      </c>
      <c r="D411" s="170" t="s">
        <v>34</v>
      </c>
      <c r="E411" s="170">
        <v>750</v>
      </c>
      <c r="F411" s="170">
        <v>12</v>
      </c>
      <c r="G411" s="171">
        <v>14.5</v>
      </c>
      <c r="H411" s="170" t="s">
        <v>177</v>
      </c>
      <c r="I411" s="171">
        <v>44.99</v>
      </c>
      <c r="J411" s="169">
        <v>1</v>
      </c>
    </row>
    <row r="412" spans="1:10" hidden="1" x14ac:dyDescent="0.25">
      <c r="A412" s="169">
        <v>11272</v>
      </c>
      <c r="B412" s="170" t="s">
        <v>502</v>
      </c>
      <c r="C412" s="170" t="s">
        <v>24</v>
      </c>
      <c r="D412" s="170" t="s">
        <v>191</v>
      </c>
      <c r="E412" s="170">
        <v>750</v>
      </c>
      <c r="F412" s="170">
        <v>12</v>
      </c>
      <c r="G412" s="171">
        <v>13.9</v>
      </c>
      <c r="H412" s="170" t="s">
        <v>110</v>
      </c>
      <c r="I412" s="171">
        <v>22.99</v>
      </c>
      <c r="J412" s="169">
        <v>1</v>
      </c>
    </row>
    <row r="413" spans="1:10" hidden="1" x14ac:dyDescent="0.25">
      <c r="A413" s="169">
        <v>11310</v>
      </c>
      <c r="B413" s="170" t="s">
        <v>503</v>
      </c>
      <c r="C413" s="170" t="s">
        <v>24</v>
      </c>
      <c r="D413" s="170" t="s">
        <v>504</v>
      </c>
      <c r="E413" s="170">
        <v>750</v>
      </c>
      <c r="F413" s="170">
        <v>12</v>
      </c>
      <c r="G413" s="171">
        <v>6.5</v>
      </c>
      <c r="H413" s="170" t="s">
        <v>100</v>
      </c>
      <c r="I413" s="171">
        <v>11.99</v>
      </c>
      <c r="J413" s="169">
        <v>1</v>
      </c>
    </row>
    <row r="414" spans="1:10" hidden="1" x14ac:dyDescent="0.25">
      <c r="A414" s="169">
        <v>11311</v>
      </c>
      <c r="B414" s="170" t="s">
        <v>505</v>
      </c>
      <c r="C414" s="170" t="s">
        <v>24</v>
      </c>
      <c r="D414" s="170" t="s">
        <v>504</v>
      </c>
      <c r="E414" s="170">
        <v>750</v>
      </c>
      <c r="F414" s="170">
        <v>12</v>
      </c>
      <c r="G414" s="171">
        <v>6.5</v>
      </c>
      <c r="H414" s="170" t="s">
        <v>100</v>
      </c>
      <c r="I414" s="171">
        <v>11.99</v>
      </c>
      <c r="J414" s="169">
        <v>1</v>
      </c>
    </row>
    <row r="415" spans="1:10" hidden="1" x14ac:dyDescent="0.25">
      <c r="A415" s="169">
        <v>11313</v>
      </c>
      <c r="B415" s="170" t="s">
        <v>164</v>
      </c>
      <c r="C415" s="170" t="s">
        <v>15</v>
      </c>
      <c r="D415" s="170" t="s">
        <v>82</v>
      </c>
      <c r="E415" s="170">
        <v>1140</v>
      </c>
      <c r="F415" s="170">
        <v>6</v>
      </c>
      <c r="G415" s="171">
        <v>40</v>
      </c>
      <c r="H415" s="170" t="s">
        <v>20</v>
      </c>
      <c r="I415" s="171">
        <v>42.99</v>
      </c>
      <c r="J415" s="169">
        <v>1</v>
      </c>
    </row>
    <row r="416" spans="1:10" hidden="1" x14ac:dyDescent="0.25">
      <c r="A416" s="169">
        <v>11319</v>
      </c>
      <c r="B416" s="170" t="s">
        <v>363</v>
      </c>
      <c r="C416" s="170" t="s">
        <v>15</v>
      </c>
      <c r="D416" s="170" t="s">
        <v>82</v>
      </c>
      <c r="E416" s="170">
        <v>1140</v>
      </c>
      <c r="F416" s="170">
        <v>6</v>
      </c>
      <c r="G416" s="171">
        <v>40</v>
      </c>
      <c r="H416" s="170" t="s">
        <v>20</v>
      </c>
      <c r="I416" s="171">
        <v>87.99</v>
      </c>
      <c r="J416" s="169">
        <v>1</v>
      </c>
    </row>
    <row r="417" spans="1:10" hidden="1" x14ac:dyDescent="0.25">
      <c r="A417" s="169">
        <v>11323</v>
      </c>
      <c r="B417" s="170" t="s">
        <v>81</v>
      </c>
      <c r="C417" s="170" t="s">
        <v>15</v>
      </c>
      <c r="D417" s="170" t="s">
        <v>82</v>
      </c>
      <c r="E417" s="170">
        <v>1140</v>
      </c>
      <c r="F417" s="170">
        <v>6</v>
      </c>
      <c r="G417" s="171">
        <v>40</v>
      </c>
      <c r="H417" s="170" t="s">
        <v>20</v>
      </c>
      <c r="I417" s="171">
        <v>46.99</v>
      </c>
      <c r="J417" s="169">
        <v>1</v>
      </c>
    </row>
    <row r="418" spans="1:10" hidden="1" x14ac:dyDescent="0.25">
      <c r="A418" s="169">
        <v>11328</v>
      </c>
      <c r="B418" s="170" t="s">
        <v>175</v>
      </c>
      <c r="C418" s="170" t="s">
        <v>15</v>
      </c>
      <c r="D418" s="170" t="s">
        <v>51</v>
      </c>
      <c r="E418" s="170">
        <v>1140</v>
      </c>
      <c r="F418" s="170">
        <v>6</v>
      </c>
      <c r="G418" s="171">
        <v>40</v>
      </c>
      <c r="H418" s="170" t="s">
        <v>20</v>
      </c>
      <c r="I418" s="171">
        <v>43.99</v>
      </c>
      <c r="J418" s="169">
        <v>1</v>
      </c>
    </row>
    <row r="419" spans="1:10" hidden="1" x14ac:dyDescent="0.25">
      <c r="A419" s="169">
        <v>11377</v>
      </c>
      <c r="B419" s="170" t="s">
        <v>376</v>
      </c>
      <c r="C419" s="170" t="s">
        <v>15</v>
      </c>
      <c r="D419" s="170" t="s">
        <v>134</v>
      </c>
      <c r="E419" s="170">
        <v>375</v>
      </c>
      <c r="F419" s="170">
        <v>12</v>
      </c>
      <c r="G419" s="171">
        <v>40</v>
      </c>
      <c r="H419" s="170" t="s">
        <v>35</v>
      </c>
      <c r="I419" s="171">
        <v>42.99</v>
      </c>
      <c r="J419" s="169">
        <v>1</v>
      </c>
    </row>
    <row r="420" spans="1:10" hidden="1" x14ac:dyDescent="0.25">
      <c r="A420" s="169">
        <v>11378</v>
      </c>
      <c r="B420" s="170" t="s">
        <v>506</v>
      </c>
      <c r="C420" s="170" t="s">
        <v>15</v>
      </c>
      <c r="D420" s="170" t="s">
        <v>134</v>
      </c>
      <c r="E420" s="170">
        <v>750</v>
      </c>
      <c r="F420" s="170">
        <v>6</v>
      </c>
      <c r="G420" s="171">
        <v>40</v>
      </c>
      <c r="H420" s="170" t="s">
        <v>35</v>
      </c>
      <c r="I420" s="171">
        <v>419.99</v>
      </c>
      <c r="J420" s="169">
        <v>1</v>
      </c>
    </row>
    <row r="421" spans="1:10" hidden="1" x14ac:dyDescent="0.25">
      <c r="A421" s="169">
        <v>11410</v>
      </c>
      <c r="B421" s="170" t="s">
        <v>507</v>
      </c>
      <c r="C421" s="170" t="s">
        <v>24</v>
      </c>
      <c r="D421" s="170" t="s">
        <v>298</v>
      </c>
      <c r="E421" s="170">
        <v>750</v>
      </c>
      <c r="F421" s="170">
        <v>6</v>
      </c>
      <c r="G421" s="171">
        <v>12</v>
      </c>
      <c r="H421" s="170" t="s">
        <v>177</v>
      </c>
      <c r="I421" s="171">
        <v>19.989999999999998</v>
      </c>
      <c r="J421" s="169">
        <v>1</v>
      </c>
    </row>
    <row r="422" spans="1:10" hidden="1" x14ac:dyDescent="0.25">
      <c r="A422" s="169">
        <v>11418</v>
      </c>
      <c r="B422" s="170" t="s">
        <v>508</v>
      </c>
      <c r="C422" s="170" t="s">
        <v>24</v>
      </c>
      <c r="D422" s="170" t="s">
        <v>68</v>
      </c>
      <c r="E422" s="170">
        <v>750</v>
      </c>
      <c r="F422" s="170">
        <v>12</v>
      </c>
      <c r="G422" s="171">
        <v>14.5</v>
      </c>
      <c r="H422" s="170" t="s">
        <v>22</v>
      </c>
      <c r="I422" s="171">
        <v>39.99</v>
      </c>
      <c r="J422" s="169">
        <v>1</v>
      </c>
    </row>
    <row r="423" spans="1:10" hidden="1" x14ac:dyDescent="0.25">
      <c r="A423" s="169">
        <v>11425</v>
      </c>
      <c r="B423" s="170" t="s">
        <v>428</v>
      </c>
      <c r="C423" s="170" t="s">
        <v>15</v>
      </c>
      <c r="D423" s="170" t="s">
        <v>93</v>
      </c>
      <c r="E423" s="170">
        <v>1140</v>
      </c>
      <c r="F423" s="170">
        <v>6</v>
      </c>
      <c r="G423" s="171">
        <v>40</v>
      </c>
      <c r="H423" s="170" t="s">
        <v>123</v>
      </c>
      <c r="I423" s="171">
        <v>41.99</v>
      </c>
      <c r="J423" s="169">
        <v>1</v>
      </c>
    </row>
    <row r="424" spans="1:10" hidden="1" x14ac:dyDescent="0.25">
      <c r="A424" s="169">
        <v>11429</v>
      </c>
      <c r="B424" s="170" t="s">
        <v>509</v>
      </c>
      <c r="C424" s="170" t="s">
        <v>15</v>
      </c>
      <c r="D424" s="170" t="s">
        <v>510</v>
      </c>
      <c r="E424" s="170">
        <v>750</v>
      </c>
      <c r="F424" s="170">
        <v>6</v>
      </c>
      <c r="G424" s="171">
        <v>43</v>
      </c>
      <c r="H424" s="170" t="s">
        <v>54</v>
      </c>
      <c r="I424" s="171">
        <v>69.989999999999995</v>
      </c>
      <c r="J424" s="169">
        <v>1</v>
      </c>
    </row>
    <row r="425" spans="1:10" hidden="1" x14ac:dyDescent="0.25">
      <c r="A425" s="169">
        <v>11433</v>
      </c>
      <c r="B425" s="170" t="s">
        <v>511</v>
      </c>
      <c r="C425" s="170" t="s">
        <v>24</v>
      </c>
      <c r="D425" s="170" t="s">
        <v>194</v>
      </c>
      <c r="E425" s="170">
        <v>750</v>
      </c>
      <c r="F425" s="170">
        <v>12</v>
      </c>
      <c r="G425" s="171">
        <v>12.5</v>
      </c>
      <c r="H425" s="170" t="s">
        <v>218</v>
      </c>
      <c r="I425" s="171">
        <v>19.989999999999998</v>
      </c>
      <c r="J425" s="169">
        <v>1</v>
      </c>
    </row>
    <row r="426" spans="1:10" hidden="1" x14ac:dyDescent="0.25">
      <c r="A426" s="169">
        <v>11434</v>
      </c>
      <c r="B426" s="170" t="s">
        <v>512</v>
      </c>
      <c r="C426" s="170" t="s">
        <v>15</v>
      </c>
      <c r="D426" s="170" t="s">
        <v>154</v>
      </c>
      <c r="E426" s="170">
        <v>700</v>
      </c>
      <c r="F426" s="170">
        <v>6</v>
      </c>
      <c r="G426" s="171">
        <v>17</v>
      </c>
      <c r="H426" s="170" t="s">
        <v>54</v>
      </c>
      <c r="I426" s="171">
        <v>39.99</v>
      </c>
      <c r="J426" s="169">
        <v>1</v>
      </c>
    </row>
    <row r="427" spans="1:10" hidden="1" x14ac:dyDescent="0.25">
      <c r="A427" s="169">
        <v>11469</v>
      </c>
      <c r="B427" s="170" t="s">
        <v>226</v>
      </c>
      <c r="C427" s="170" t="s">
        <v>15</v>
      </c>
      <c r="D427" s="170" t="s">
        <v>227</v>
      </c>
      <c r="E427" s="170">
        <v>1140</v>
      </c>
      <c r="F427" s="170">
        <v>8</v>
      </c>
      <c r="G427" s="171">
        <v>40</v>
      </c>
      <c r="H427" s="170" t="s">
        <v>22</v>
      </c>
      <c r="I427" s="171">
        <v>38.99</v>
      </c>
      <c r="J427" s="169">
        <v>1</v>
      </c>
    </row>
    <row r="428" spans="1:10" hidden="1" x14ac:dyDescent="0.25">
      <c r="A428" s="169">
        <v>11500</v>
      </c>
      <c r="B428" s="170" t="s">
        <v>513</v>
      </c>
      <c r="C428" s="170" t="s">
        <v>24</v>
      </c>
      <c r="D428" s="170" t="s">
        <v>34</v>
      </c>
      <c r="E428" s="170">
        <v>750</v>
      </c>
      <c r="F428" s="170">
        <v>12</v>
      </c>
      <c r="G428" s="171">
        <v>13.5</v>
      </c>
      <c r="H428" s="170" t="s">
        <v>22</v>
      </c>
      <c r="I428" s="171">
        <v>14.99</v>
      </c>
      <c r="J428" s="169">
        <v>1</v>
      </c>
    </row>
    <row r="429" spans="1:10" hidden="1" x14ac:dyDescent="0.25">
      <c r="A429" s="169">
        <v>11502</v>
      </c>
      <c r="B429" s="170" t="s">
        <v>514</v>
      </c>
      <c r="C429" s="170" t="s">
        <v>24</v>
      </c>
      <c r="D429" s="170" t="s">
        <v>68</v>
      </c>
      <c r="E429" s="170">
        <v>750</v>
      </c>
      <c r="F429" s="170">
        <v>12</v>
      </c>
      <c r="G429" s="171">
        <v>14.5</v>
      </c>
      <c r="H429" s="170" t="s">
        <v>22</v>
      </c>
      <c r="I429" s="171">
        <v>23.99</v>
      </c>
      <c r="J429" s="169">
        <v>1</v>
      </c>
    </row>
    <row r="430" spans="1:10" hidden="1" x14ac:dyDescent="0.25">
      <c r="A430" s="169">
        <v>11521</v>
      </c>
      <c r="B430" s="170" t="s">
        <v>515</v>
      </c>
      <c r="C430" s="170" t="s">
        <v>11</v>
      </c>
      <c r="D430" s="170" t="s">
        <v>12</v>
      </c>
      <c r="E430" s="170">
        <v>2840</v>
      </c>
      <c r="F430" s="170">
        <v>3</v>
      </c>
      <c r="G430" s="171">
        <v>5</v>
      </c>
      <c r="H430" s="170" t="s">
        <v>105</v>
      </c>
      <c r="I430" s="171">
        <v>18.489999999999998</v>
      </c>
      <c r="J430" s="169">
        <v>8</v>
      </c>
    </row>
    <row r="431" spans="1:10" hidden="1" x14ac:dyDescent="0.25">
      <c r="A431" s="169">
        <v>11521</v>
      </c>
      <c r="B431" s="170" t="s">
        <v>515</v>
      </c>
      <c r="C431" s="170" t="s">
        <v>11</v>
      </c>
      <c r="D431" s="170" t="s">
        <v>12</v>
      </c>
      <c r="E431" s="170">
        <v>2840</v>
      </c>
      <c r="F431" s="170">
        <v>3</v>
      </c>
      <c r="G431" s="171">
        <v>5</v>
      </c>
      <c r="H431" s="170" t="s">
        <v>105</v>
      </c>
      <c r="I431" s="171">
        <v>18.489999999999998</v>
      </c>
      <c r="J431" s="169">
        <v>8</v>
      </c>
    </row>
    <row r="432" spans="1:10" hidden="1" x14ac:dyDescent="0.25">
      <c r="A432" s="169">
        <v>11582</v>
      </c>
      <c r="B432" s="170" t="s">
        <v>516</v>
      </c>
      <c r="C432" s="170" t="s">
        <v>11</v>
      </c>
      <c r="D432" s="170" t="s">
        <v>12</v>
      </c>
      <c r="E432" s="170">
        <v>2840</v>
      </c>
      <c r="F432" s="170">
        <v>3</v>
      </c>
      <c r="G432" s="171">
        <v>5</v>
      </c>
      <c r="H432" s="170" t="s">
        <v>105</v>
      </c>
      <c r="I432" s="171">
        <v>16.989999999999998</v>
      </c>
      <c r="J432" s="169">
        <v>8</v>
      </c>
    </row>
    <row r="433" spans="1:10" hidden="1" x14ac:dyDescent="0.25">
      <c r="A433" s="169">
        <v>11582</v>
      </c>
      <c r="B433" s="170" t="s">
        <v>516</v>
      </c>
      <c r="C433" s="170" t="s">
        <v>11</v>
      </c>
      <c r="D433" s="170" t="s">
        <v>12</v>
      </c>
      <c r="E433" s="170">
        <v>2840</v>
      </c>
      <c r="F433" s="170">
        <v>3</v>
      </c>
      <c r="G433" s="171">
        <v>5</v>
      </c>
      <c r="H433" s="170" t="s">
        <v>105</v>
      </c>
      <c r="I433" s="171">
        <v>16.989999999999998</v>
      </c>
      <c r="J433" s="169">
        <v>8</v>
      </c>
    </row>
    <row r="434" spans="1:10" hidden="1" x14ac:dyDescent="0.25">
      <c r="A434" s="169">
        <v>11583</v>
      </c>
      <c r="B434" s="170" t="s">
        <v>517</v>
      </c>
      <c r="C434" s="170" t="s">
        <v>11</v>
      </c>
      <c r="D434" s="170" t="s">
        <v>211</v>
      </c>
      <c r="E434" s="170">
        <v>2840</v>
      </c>
      <c r="F434" s="170">
        <v>3</v>
      </c>
      <c r="G434" s="171">
        <v>4</v>
      </c>
      <c r="H434" s="170" t="s">
        <v>105</v>
      </c>
      <c r="I434" s="171">
        <v>18.489999999999998</v>
      </c>
      <c r="J434" s="169">
        <v>8</v>
      </c>
    </row>
    <row r="435" spans="1:10" hidden="1" x14ac:dyDescent="0.25">
      <c r="A435" s="169">
        <v>11583</v>
      </c>
      <c r="B435" s="170" t="s">
        <v>517</v>
      </c>
      <c r="C435" s="170" t="s">
        <v>11</v>
      </c>
      <c r="D435" s="170" t="s">
        <v>211</v>
      </c>
      <c r="E435" s="170">
        <v>2840</v>
      </c>
      <c r="F435" s="170">
        <v>3</v>
      </c>
      <c r="G435" s="171">
        <v>4</v>
      </c>
      <c r="H435" s="170" t="s">
        <v>105</v>
      </c>
      <c r="I435" s="171">
        <v>18.489999999999998</v>
      </c>
      <c r="J435" s="169">
        <v>8</v>
      </c>
    </row>
    <row r="436" spans="1:10" hidden="1" x14ac:dyDescent="0.25">
      <c r="A436" s="169">
        <v>11584</v>
      </c>
      <c r="B436" s="170" t="s">
        <v>518</v>
      </c>
      <c r="C436" s="170" t="s">
        <v>24</v>
      </c>
      <c r="D436" s="170" t="s">
        <v>68</v>
      </c>
      <c r="E436" s="170">
        <v>750</v>
      </c>
      <c r="F436" s="170">
        <v>12</v>
      </c>
      <c r="G436" s="171">
        <v>13.5</v>
      </c>
      <c r="H436" s="170" t="s">
        <v>256</v>
      </c>
      <c r="I436" s="171">
        <v>26.99</v>
      </c>
      <c r="J436" s="169">
        <v>1</v>
      </c>
    </row>
    <row r="437" spans="1:10" hidden="1" x14ac:dyDescent="0.25">
      <c r="A437" s="169">
        <v>11585</v>
      </c>
      <c r="B437" s="170" t="s">
        <v>519</v>
      </c>
      <c r="C437" s="170" t="s">
        <v>24</v>
      </c>
      <c r="D437" s="170" t="s">
        <v>68</v>
      </c>
      <c r="E437" s="170">
        <v>750</v>
      </c>
      <c r="F437" s="170">
        <v>12</v>
      </c>
      <c r="G437" s="171">
        <v>15.1</v>
      </c>
      <c r="H437" s="170" t="s">
        <v>256</v>
      </c>
      <c r="I437" s="171">
        <v>49.99</v>
      </c>
      <c r="J437" s="169">
        <v>1</v>
      </c>
    </row>
    <row r="438" spans="1:10" hidden="1" x14ac:dyDescent="0.25">
      <c r="A438" s="169">
        <v>11591</v>
      </c>
      <c r="B438" s="170" t="s">
        <v>427</v>
      </c>
      <c r="C438" s="170" t="s">
        <v>15</v>
      </c>
      <c r="D438" s="170" t="s">
        <v>93</v>
      </c>
      <c r="E438" s="170">
        <v>1140</v>
      </c>
      <c r="F438" s="170">
        <v>6</v>
      </c>
      <c r="G438" s="171">
        <v>40</v>
      </c>
      <c r="H438" s="170" t="s">
        <v>123</v>
      </c>
      <c r="I438" s="171">
        <v>37.299999999999997</v>
      </c>
      <c r="J438" s="169">
        <v>1</v>
      </c>
    </row>
    <row r="439" spans="1:10" hidden="1" x14ac:dyDescent="0.25">
      <c r="A439" s="169">
        <v>11656</v>
      </c>
      <c r="B439" s="170" t="s">
        <v>520</v>
      </c>
      <c r="C439" s="170" t="s">
        <v>24</v>
      </c>
      <c r="D439" s="170" t="s">
        <v>68</v>
      </c>
      <c r="E439" s="170">
        <v>750</v>
      </c>
      <c r="F439" s="170">
        <v>6</v>
      </c>
      <c r="G439" s="171">
        <v>15</v>
      </c>
      <c r="H439" s="170" t="s">
        <v>399</v>
      </c>
      <c r="I439" s="171">
        <v>24.51</v>
      </c>
      <c r="J439" s="169">
        <v>1</v>
      </c>
    </row>
    <row r="440" spans="1:10" hidden="1" x14ac:dyDescent="0.25">
      <c r="A440" s="169">
        <v>11702</v>
      </c>
      <c r="B440" s="170" t="s">
        <v>521</v>
      </c>
      <c r="C440" s="170" t="s">
        <v>15</v>
      </c>
      <c r="D440" s="170" t="s">
        <v>49</v>
      </c>
      <c r="E440" s="170">
        <v>1140</v>
      </c>
      <c r="F440" s="170">
        <v>8</v>
      </c>
      <c r="G440" s="171">
        <v>21</v>
      </c>
      <c r="H440" s="170" t="s">
        <v>43</v>
      </c>
      <c r="I440" s="171">
        <v>41.69</v>
      </c>
      <c r="J440" s="169">
        <v>1</v>
      </c>
    </row>
    <row r="441" spans="1:10" hidden="1" x14ac:dyDescent="0.25">
      <c r="A441" s="169">
        <v>11715</v>
      </c>
      <c r="B441" s="170" t="s">
        <v>522</v>
      </c>
      <c r="C441" s="170" t="s">
        <v>15</v>
      </c>
      <c r="D441" s="170" t="s">
        <v>19</v>
      </c>
      <c r="E441" s="170">
        <v>1140</v>
      </c>
      <c r="F441" s="170">
        <v>9</v>
      </c>
      <c r="G441" s="171">
        <v>40</v>
      </c>
      <c r="H441" s="170" t="s">
        <v>43</v>
      </c>
      <c r="I441" s="171">
        <v>38.29</v>
      </c>
      <c r="J441" s="169">
        <v>1</v>
      </c>
    </row>
    <row r="442" spans="1:10" hidden="1" x14ac:dyDescent="0.25">
      <c r="A442" s="169">
        <v>11716</v>
      </c>
      <c r="B442" s="170" t="s">
        <v>71</v>
      </c>
      <c r="C442" s="170" t="s">
        <v>15</v>
      </c>
      <c r="D442" s="170" t="s">
        <v>16</v>
      </c>
      <c r="E442" s="170">
        <v>1140</v>
      </c>
      <c r="F442" s="170">
        <v>8</v>
      </c>
      <c r="G442" s="171">
        <v>40</v>
      </c>
      <c r="H442" s="170" t="s">
        <v>43</v>
      </c>
      <c r="I442" s="171">
        <v>42.49</v>
      </c>
      <c r="J442" s="169">
        <v>1</v>
      </c>
    </row>
    <row r="443" spans="1:10" hidden="1" x14ac:dyDescent="0.25">
      <c r="A443" s="169">
        <v>11717</v>
      </c>
      <c r="B443" s="170" t="s">
        <v>94</v>
      </c>
      <c r="C443" s="170" t="s">
        <v>15</v>
      </c>
      <c r="D443" s="170" t="s">
        <v>16</v>
      </c>
      <c r="E443" s="170">
        <v>1140</v>
      </c>
      <c r="F443" s="170">
        <v>8</v>
      </c>
      <c r="G443" s="171">
        <v>40</v>
      </c>
      <c r="H443" s="170" t="s">
        <v>43</v>
      </c>
      <c r="I443" s="171">
        <v>38.49</v>
      </c>
      <c r="J443" s="169">
        <v>1</v>
      </c>
    </row>
    <row r="444" spans="1:10" hidden="1" x14ac:dyDescent="0.25">
      <c r="A444" s="169">
        <v>11727</v>
      </c>
      <c r="B444" s="170" t="s">
        <v>523</v>
      </c>
      <c r="C444" s="170" t="s">
        <v>24</v>
      </c>
      <c r="D444" s="170" t="s">
        <v>31</v>
      </c>
      <c r="E444" s="170">
        <v>750</v>
      </c>
      <c r="F444" s="170">
        <v>12</v>
      </c>
      <c r="G444" s="171">
        <v>13</v>
      </c>
      <c r="H444" s="170" t="s">
        <v>73</v>
      </c>
      <c r="I444" s="171">
        <v>12.99</v>
      </c>
      <c r="J444" s="169">
        <v>1</v>
      </c>
    </row>
    <row r="445" spans="1:10" hidden="1" x14ac:dyDescent="0.25">
      <c r="A445" s="169">
        <v>11739</v>
      </c>
      <c r="B445" s="170" t="s">
        <v>524</v>
      </c>
      <c r="C445" s="170" t="s">
        <v>11</v>
      </c>
      <c r="D445" s="170" t="s">
        <v>267</v>
      </c>
      <c r="E445" s="170">
        <v>1892</v>
      </c>
      <c r="F445" s="170">
        <v>6</v>
      </c>
      <c r="G445" s="171">
        <v>5</v>
      </c>
      <c r="H445" s="170" t="s">
        <v>409</v>
      </c>
      <c r="I445" s="171">
        <v>13.79</v>
      </c>
      <c r="J445" s="169">
        <v>4</v>
      </c>
    </row>
    <row r="446" spans="1:10" hidden="1" x14ac:dyDescent="0.25">
      <c r="A446" s="169">
        <v>11739</v>
      </c>
      <c r="B446" s="170" t="s">
        <v>524</v>
      </c>
      <c r="C446" s="170" t="s">
        <v>11</v>
      </c>
      <c r="D446" s="170" t="s">
        <v>267</v>
      </c>
      <c r="E446" s="170">
        <v>1892</v>
      </c>
      <c r="F446" s="170">
        <v>6</v>
      </c>
      <c r="G446" s="171">
        <v>5</v>
      </c>
      <c r="H446" s="170" t="s">
        <v>409</v>
      </c>
      <c r="I446" s="171">
        <v>13.79</v>
      </c>
      <c r="J446" s="169">
        <v>4</v>
      </c>
    </row>
    <row r="447" spans="1:10" hidden="1" x14ac:dyDescent="0.25">
      <c r="A447" s="169">
        <v>11750</v>
      </c>
      <c r="B447" s="170" t="s">
        <v>525</v>
      </c>
      <c r="C447" s="170" t="s">
        <v>263</v>
      </c>
      <c r="D447" s="170" t="s">
        <v>332</v>
      </c>
      <c r="E447" s="170">
        <v>1420</v>
      </c>
      <c r="F447" s="170">
        <v>6</v>
      </c>
      <c r="G447" s="171">
        <v>5</v>
      </c>
      <c r="H447" s="170" t="s">
        <v>402</v>
      </c>
      <c r="I447" s="171">
        <v>13.49</v>
      </c>
      <c r="J447" s="169">
        <v>4</v>
      </c>
    </row>
    <row r="448" spans="1:10" hidden="1" x14ac:dyDescent="0.25">
      <c r="A448" s="169">
        <v>11777</v>
      </c>
      <c r="B448" s="170" t="s">
        <v>526</v>
      </c>
      <c r="C448" s="170" t="s">
        <v>24</v>
      </c>
      <c r="D448" s="170" t="s">
        <v>58</v>
      </c>
      <c r="E448" s="170">
        <v>750</v>
      </c>
      <c r="F448" s="170">
        <v>12</v>
      </c>
      <c r="G448" s="171">
        <v>13</v>
      </c>
      <c r="H448" s="170" t="s">
        <v>22</v>
      </c>
      <c r="I448" s="171">
        <v>22.99</v>
      </c>
      <c r="J448" s="169">
        <v>1</v>
      </c>
    </row>
    <row r="449" spans="1:10" hidden="1" x14ac:dyDescent="0.25">
      <c r="A449" s="169">
        <v>11834</v>
      </c>
      <c r="B449" s="170" t="s">
        <v>527</v>
      </c>
      <c r="C449" s="170" t="s">
        <v>15</v>
      </c>
      <c r="D449" s="170" t="s">
        <v>16</v>
      </c>
      <c r="E449" s="170">
        <v>750</v>
      </c>
      <c r="F449" s="170">
        <v>12</v>
      </c>
      <c r="G449" s="171">
        <v>40</v>
      </c>
      <c r="H449" s="170" t="s">
        <v>123</v>
      </c>
      <c r="I449" s="171">
        <v>29.39</v>
      </c>
      <c r="J449" s="169">
        <v>1</v>
      </c>
    </row>
    <row r="450" spans="1:10" hidden="1" x14ac:dyDescent="0.25">
      <c r="A450" s="169">
        <v>11835</v>
      </c>
      <c r="B450" s="170" t="s">
        <v>528</v>
      </c>
      <c r="C450" s="170" t="s">
        <v>15</v>
      </c>
      <c r="D450" s="170" t="s">
        <v>16</v>
      </c>
      <c r="E450" s="170">
        <v>1140</v>
      </c>
      <c r="F450" s="170">
        <v>8</v>
      </c>
      <c r="G450" s="171">
        <v>40</v>
      </c>
      <c r="H450" s="170" t="s">
        <v>123</v>
      </c>
      <c r="I450" s="171">
        <v>41.89</v>
      </c>
      <c r="J450" s="169">
        <v>1</v>
      </c>
    </row>
    <row r="451" spans="1:10" hidden="1" x14ac:dyDescent="0.25">
      <c r="A451" s="169">
        <v>11860</v>
      </c>
      <c r="B451" s="170" t="s">
        <v>529</v>
      </c>
      <c r="C451" s="170" t="s">
        <v>11</v>
      </c>
      <c r="D451" s="170" t="s">
        <v>474</v>
      </c>
      <c r="E451" s="170">
        <v>355</v>
      </c>
      <c r="F451" s="170">
        <v>24</v>
      </c>
      <c r="G451" s="171">
        <v>4.4000000000000004</v>
      </c>
      <c r="H451" s="170" t="s">
        <v>96</v>
      </c>
      <c r="I451" s="171">
        <v>4.5199999999999996</v>
      </c>
      <c r="J451" s="169">
        <v>1</v>
      </c>
    </row>
    <row r="452" spans="1:10" hidden="1" x14ac:dyDescent="0.25">
      <c r="A452" s="169">
        <v>11901</v>
      </c>
      <c r="B452" s="170" t="s">
        <v>530</v>
      </c>
      <c r="C452" s="170" t="s">
        <v>24</v>
      </c>
      <c r="D452" s="170" t="s">
        <v>25</v>
      </c>
      <c r="E452" s="170">
        <v>750</v>
      </c>
      <c r="F452" s="170">
        <v>12</v>
      </c>
      <c r="G452" s="171">
        <v>11</v>
      </c>
      <c r="H452" s="170" t="s">
        <v>96</v>
      </c>
      <c r="I452" s="171">
        <v>12.99</v>
      </c>
      <c r="J452" s="169">
        <v>1</v>
      </c>
    </row>
    <row r="453" spans="1:10" hidden="1" x14ac:dyDescent="0.25">
      <c r="A453" s="169">
        <v>11931</v>
      </c>
      <c r="B453" s="170" t="s">
        <v>531</v>
      </c>
      <c r="C453" s="170" t="s">
        <v>24</v>
      </c>
      <c r="D453" s="170" t="s">
        <v>117</v>
      </c>
      <c r="E453" s="170">
        <v>750</v>
      </c>
      <c r="F453" s="170">
        <v>12</v>
      </c>
      <c r="G453" s="171">
        <v>14</v>
      </c>
      <c r="H453" s="170" t="s">
        <v>200</v>
      </c>
      <c r="I453" s="171">
        <v>64.989999999999995</v>
      </c>
      <c r="J453" s="169">
        <v>1</v>
      </c>
    </row>
    <row r="454" spans="1:10" hidden="1" x14ac:dyDescent="0.25">
      <c r="A454" s="169">
        <v>11988</v>
      </c>
      <c r="B454" s="170" t="s">
        <v>532</v>
      </c>
      <c r="C454" s="170" t="s">
        <v>11</v>
      </c>
      <c r="D454" s="170" t="s">
        <v>12</v>
      </c>
      <c r="E454" s="170">
        <v>473</v>
      </c>
      <c r="F454" s="170">
        <v>24</v>
      </c>
      <c r="G454" s="171">
        <v>4.5999999999999996</v>
      </c>
      <c r="H454" s="170" t="s">
        <v>105</v>
      </c>
      <c r="I454" s="171">
        <v>4.29</v>
      </c>
      <c r="J454" s="169">
        <v>1</v>
      </c>
    </row>
    <row r="455" spans="1:10" hidden="1" x14ac:dyDescent="0.25">
      <c r="A455" s="169">
        <v>11988</v>
      </c>
      <c r="B455" s="170" t="s">
        <v>532</v>
      </c>
      <c r="C455" s="170" t="s">
        <v>11</v>
      </c>
      <c r="D455" s="170" t="s">
        <v>12</v>
      </c>
      <c r="E455" s="170">
        <v>473</v>
      </c>
      <c r="F455" s="170">
        <v>24</v>
      </c>
      <c r="G455" s="171">
        <v>4.5999999999999996</v>
      </c>
      <c r="H455" s="170" t="s">
        <v>105</v>
      </c>
      <c r="I455" s="171">
        <v>4.29</v>
      </c>
      <c r="J455" s="169">
        <v>1</v>
      </c>
    </row>
    <row r="456" spans="1:10" hidden="1" x14ac:dyDescent="0.25">
      <c r="A456" s="169">
        <v>12011</v>
      </c>
      <c r="B456" s="170" t="s">
        <v>533</v>
      </c>
      <c r="C456" s="170" t="s">
        <v>15</v>
      </c>
      <c r="D456" s="170" t="s">
        <v>16</v>
      </c>
      <c r="E456" s="170">
        <v>1140</v>
      </c>
      <c r="F456" s="170">
        <v>8</v>
      </c>
      <c r="G456" s="171">
        <v>40</v>
      </c>
      <c r="H456" s="170" t="s">
        <v>91</v>
      </c>
      <c r="I456" s="171">
        <v>41.99</v>
      </c>
      <c r="J456" s="169">
        <v>1</v>
      </c>
    </row>
    <row r="457" spans="1:10" hidden="1" x14ac:dyDescent="0.25">
      <c r="A457" s="169">
        <v>12012</v>
      </c>
      <c r="B457" s="170" t="s">
        <v>201</v>
      </c>
      <c r="C457" s="170" t="s">
        <v>15</v>
      </c>
      <c r="D457" s="170" t="s">
        <v>16</v>
      </c>
      <c r="E457" s="170">
        <v>1140</v>
      </c>
      <c r="F457" s="170">
        <v>8</v>
      </c>
      <c r="G457" s="171">
        <v>40</v>
      </c>
      <c r="H457" s="170" t="s">
        <v>91</v>
      </c>
      <c r="I457" s="171">
        <v>49.99</v>
      </c>
      <c r="J457" s="169">
        <v>1</v>
      </c>
    </row>
    <row r="458" spans="1:10" hidden="1" x14ac:dyDescent="0.25">
      <c r="A458" s="169">
        <v>12013</v>
      </c>
      <c r="B458" s="170" t="s">
        <v>534</v>
      </c>
      <c r="C458" s="170" t="s">
        <v>11</v>
      </c>
      <c r="D458" s="170" t="s">
        <v>12</v>
      </c>
      <c r="E458" s="170">
        <v>8520</v>
      </c>
      <c r="F458" s="170">
        <v>1</v>
      </c>
      <c r="G458" s="171">
        <v>4.5</v>
      </c>
      <c r="H458" s="170" t="s">
        <v>13</v>
      </c>
      <c r="I458" s="171">
        <v>59.99</v>
      </c>
      <c r="J458" s="169">
        <v>24</v>
      </c>
    </row>
    <row r="459" spans="1:10" hidden="1" x14ac:dyDescent="0.25">
      <c r="A459" s="169">
        <v>12013</v>
      </c>
      <c r="B459" s="170" t="s">
        <v>534</v>
      </c>
      <c r="C459" s="170" t="s">
        <v>11</v>
      </c>
      <c r="D459" s="170" t="s">
        <v>12</v>
      </c>
      <c r="E459" s="170">
        <v>8520</v>
      </c>
      <c r="F459" s="170">
        <v>1</v>
      </c>
      <c r="G459" s="171">
        <v>4.5</v>
      </c>
      <c r="H459" s="170" t="s">
        <v>13</v>
      </c>
      <c r="I459" s="171">
        <v>59.99</v>
      </c>
      <c r="J459" s="169">
        <v>24</v>
      </c>
    </row>
    <row r="460" spans="1:10" hidden="1" x14ac:dyDescent="0.25">
      <c r="A460" s="169">
        <v>12016</v>
      </c>
      <c r="B460" s="170" t="s">
        <v>535</v>
      </c>
      <c r="C460" s="170" t="s">
        <v>24</v>
      </c>
      <c r="D460" s="170" t="s">
        <v>34</v>
      </c>
      <c r="E460" s="170">
        <v>750</v>
      </c>
      <c r="F460" s="170">
        <v>12</v>
      </c>
      <c r="G460" s="171">
        <v>12</v>
      </c>
      <c r="H460" s="170" t="s">
        <v>141</v>
      </c>
      <c r="I460" s="171">
        <v>14.99</v>
      </c>
      <c r="J460" s="169">
        <v>1</v>
      </c>
    </row>
    <row r="461" spans="1:10" hidden="1" x14ac:dyDescent="0.25">
      <c r="A461" s="169">
        <v>12018</v>
      </c>
      <c r="B461" s="170" t="s">
        <v>536</v>
      </c>
      <c r="C461" s="170" t="s">
        <v>24</v>
      </c>
      <c r="D461" s="170" t="s">
        <v>34</v>
      </c>
      <c r="E461" s="170">
        <v>750</v>
      </c>
      <c r="F461" s="170">
        <v>12</v>
      </c>
      <c r="G461" s="171">
        <v>13</v>
      </c>
      <c r="H461" s="170" t="s">
        <v>141</v>
      </c>
      <c r="I461" s="171">
        <v>14.99</v>
      </c>
      <c r="J461" s="169">
        <v>1</v>
      </c>
    </row>
    <row r="462" spans="1:10" hidden="1" x14ac:dyDescent="0.25">
      <c r="A462" s="169">
        <v>12040</v>
      </c>
      <c r="B462" s="170" t="s">
        <v>537</v>
      </c>
      <c r="C462" s="170" t="s">
        <v>24</v>
      </c>
      <c r="D462" s="170" t="s">
        <v>162</v>
      </c>
      <c r="E462" s="170">
        <v>1500</v>
      </c>
      <c r="F462" s="170">
        <v>3</v>
      </c>
      <c r="G462" s="171">
        <v>12</v>
      </c>
      <c r="H462" s="170" t="s">
        <v>35</v>
      </c>
      <c r="I462" s="171">
        <v>209.99</v>
      </c>
      <c r="J462" s="169">
        <v>1</v>
      </c>
    </row>
    <row r="463" spans="1:10" hidden="1" x14ac:dyDescent="0.25">
      <c r="A463" s="169">
        <v>12050</v>
      </c>
      <c r="B463" s="170" t="s">
        <v>538</v>
      </c>
      <c r="C463" s="170" t="s">
        <v>11</v>
      </c>
      <c r="D463" s="170" t="s">
        <v>12</v>
      </c>
      <c r="E463" s="170">
        <v>650</v>
      </c>
      <c r="F463" s="170">
        <v>12</v>
      </c>
      <c r="G463" s="171">
        <v>5</v>
      </c>
      <c r="H463" s="170" t="s">
        <v>13</v>
      </c>
      <c r="I463" s="171">
        <v>4.99</v>
      </c>
      <c r="J463" s="169">
        <v>1</v>
      </c>
    </row>
    <row r="464" spans="1:10" hidden="1" x14ac:dyDescent="0.25">
      <c r="A464" s="169">
        <v>12050</v>
      </c>
      <c r="B464" s="170" t="s">
        <v>538</v>
      </c>
      <c r="C464" s="170" t="s">
        <v>11</v>
      </c>
      <c r="D464" s="170" t="s">
        <v>12</v>
      </c>
      <c r="E464" s="170">
        <v>650</v>
      </c>
      <c r="F464" s="170">
        <v>12</v>
      </c>
      <c r="G464" s="171">
        <v>5</v>
      </c>
      <c r="H464" s="170" t="s">
        <v>13</v>
      </c>
      <c r="I464" s="171">
        <v>4.99</v>
      </c>
      <c r="J464" s="169">
        <v>1</v>
      </c>
    </row>
    <row r="465" spans="1:10" hidden="1" x14ac:dyDescent="0.25">
      <c r="A465" s="169">
        <v>12052</v>
      </c>
      <c r="B465" s="170" t="s">
        <v>539</v>
      </c>
      <c r="C465" s="170" t="s">
        <v>15</v>
      </c>
      <c r="D465" s="170" t="s">
        <v>125</v>
      </c>
      <c r="E465" s="170">
        <v>750</v>
      </c>
      <c r="F465" s="170">
        <v>6</v>
      </c>
      <c r="G465" s="171">
        <v>20</v>
      </c>
      <c r="H465" s="170" t="s">
        <v>29</v>
      </c>
      <c r="I465" s="171">
        <v>51.99</v>
      </c>
      <c r="J465" s="169">
        <v>1</v>
      </c>
    </row>
    <row r="466" spans="1:10" hidden="1" x14ac:dyDescent="0.25">
      <c r="A466" s="169">
        <v>12053</v>
      </c>
      <c r="B466" s="170" t="s">
        <v>540</v>
      </c>
      <c r="C466" s="170" t="s">
        <v>24</v>
      </c>
      <c r="D466" s="170" t="s">
        <v>298</v>
      </c>
      <c r="E466" s="170">
        <v>750</v>
      </c>
      <c r="F466" s="170">
        <v>6</v>
      </c>
      <c r="G466" s="171">
        <v>11.5</v>
      </c>
      <c r="H466" s="170" t="s">
        <v>100</v>
      </c>
      <c r="I466" s="171">
        <v>17.989999999999998</v>
      </c>
      <c r="J466" s="169">
        <v>1</v>
      </c>
    </row>
    <row r="467" spans="1:10" hidden="1" x14ac:dyDescent="0.25">
      <c r="A467" s="169">
        <v>12055</v>
      </c>
      <c r="B467" s="170" t="s">
        <v>541</v>
      </c>
      <c r="C467" s="170" t="s">
        <v>24</v>
      </c>
      <c r="D467" s="170" t="s">
        <v>298</v>
      </c>
      <c r="E467" s="170">
        <v>750</v>
      </c>
      <c r="F467" s="170">
        <v>6</v>
      </c>
      <c r="G467" s="171">
        <v>11.5</v>
      </c>
      <c r="H467" s="170" t="s">
        <v>100</v>
      </c>
      <c r="I467" s="171">
        <v>16.989999999999998</v>
      </c>
      <c r="J467" s="169">
        <v>1</v>
      </c>
    </row>
    <row r="468" spans="1:10" hidden="1" x14ac:dyDescent="0.25">
      <c r="A468" s="169">
        <v>12066</v>
      </c>
      <c r="B468" s="170" t="s">
        <v>542</v>
      </c>
      <c r="C468" s="170" t="s">
        <v>15</v>
      </c>
      <c r="D468" s="170" t="s">
        <v>172</v>
      </c>
      <c r="E468" s="170">
        <v>1140</v>
      </c>
      <c r="F468" s="170">
        <v>9</v>
      </c>
      <c r="G468" s="171">
        <v>40</v>
      </c>
      <c r="H468" s="170" t="s">
        <v>17</v>
      </c>
      <c r="I468" s="171">
        <v>46.99</v>
      </c>
      <c r="J468" s="169">
        <v>1</v>
      </c>
    </row>
    <row r="469" spans="1:10" hidden="1" x14ac:dyDescent="0.25">
      <c r="A469" s="169">
        <v>12083</v>
      </c>
      <c r="B469" s="170" t="s">
        <v>543</v>
      </c>
      <c r="C469" s="170" t="s">
        <v>11</v>
      </c>
      <c r="D469" s="170" t="s">
        <v>12</v>
      </c>
      <c r="E469" s="170">
        <v>330</v>
      </c>
      <c r="F469" s="170">
        <v>24</v>
      </c>
      <c r="G469" s="171">
        <v>5</v>
      </c>
      <c r="H469" s="170" t="s">
        <v>54</v>
      </c>
      <c r="I469" s="171">
        <v>3.09</v>
      </c>
      <c r="J469" s="169">
        <v>1</v>
      </c>
    </row>
    <row r="470" spans="1:10" hidden="1" x14ac:dyDescent="0.25">
      <c r="A470" s="169">
        <v>12083</v>
      </c>
      <c r="B470" s="170" t="s">
        <v>543</v>
      </c>
      <c r="C470" s="170" t="s">
        <v>11</v>
      </c>
      <c r="D470" s="170" t="s">
        <v>12</v>
      </c>
      <c r="E470" s="170">
        <v>330</v>
      </c>
      <c r="F470" s="170">
        <v>24</v>
      </c>
      <c r="G470" s="171">
        <v>5</v>
      </c>
      <c r="H470" s="170" t="s">
        <v>54</v>
      </c>
      <c r="I470" s="171">
        <v>3.09</v>
      </c>
      <c r="J470" s="169">
        <v>1</v>
      </c>
    </row>
    <row r="471" spans="1:10" hidden="1" x14ac:dyDescent="0.25">
      <c r="A471" s="169">
        <v>12140</v>
      </c>
      <c r="B471" s="170" t="s">
        <v>544</v>
      </c>
      <c r="C471" s="170" t="s">
        <v>15</v>
      </c>
      <c r="D471" s="170" t="s">
        <v>215</v>
      </c>
      <c r="E471" s="170">
        <v>750</v>
      </c>
      <c r="F471" s="170">
        <v>6</v>
      </c>
      <c r="G471" s="171">
        <v>40</v>
      </c>
      <c r="H471" s="170" t="s">
        <v>446</v>
      </c>
      <c r="I471" s="171">
        <v>53.49</v>
      </c>
      <c r="J471" s="169">
        <v>1</v>
      </c>
    </row>
    <row r="472" spans="1:10" hidden="1" x14ac:dyDescent="0.25">
      <c r="A472" s="169">
        <v>12141</v>
      </c>
      <c r="B472" s="170" t="s">
        <v>545</v>
      </c>
      <c r="C472" s="170" t="s">
        <v>15</v>
      </c>
      <c r="D472" s="170" t="s">
        <v>113</v>
      </c>
      <c r="E472" s="170">
        <v>750</v>
      </c>
      <c r="F472" s="170">
        <v>6</v>
      </c>
      <c r="G472" s="171">
        <v>40</v>
      </c>
      <c r="H472" s="170" t="s">
        <v>29</v>
      </c>
      <c r="I472" s="171">
        <v>79.989999999999995</v>
      </c>
      <c r="J472" s="169">
        <v>1</v>
      </c>
    </row>
    <row r="473" spans="1:10" hidden="1" x14ac:dyDescent="0.25">
      <c r="A473" s="169">
        <v>12142</v>
      </c>
      <c r="B473" s="170" t="s">
        <v>546</v>
      </c>
      <c r="C473" s="170" t="s">
        <v>15</v>
      </c>
      <c r="D473" s="170" t="s">
        <v>547</v>
      </c>
      <c r="E473" s="170">
        <v>750</v>
      </c>
      <c r="F473" s="170">
        <v>3</v>
      </c>
      <c r="G473" s="171">
        <v>40</v>
      </c>
      <c r="H473" s="170" t="s">
        <v>446</v>
      </c>
      <c r="I473" s="171">
        <v>180.99</v>
      </c>
      <c r="J473" s="169">
        <v>1</v>
      </c>
    </row>
    <row r="474" spans="1:10" hidden="1" x14ac:dyDescent="0.25">
      <c r="A474" s="169">
        <v>12143</v>
      </c>
      <c r="B474" s="170" t="s">
        <v>548</v>
      </c>
      <c r="C474" s="170" t="s">
        <v>15</v>
      </c>
      <c r="D474" s="170" t="s">
        <v>213</v>
      </c>
      <c r="E474" s="170">
        <v>750</v>
      </c>
      <c r="F474" s="170">
        <v>12</v>
      </c>
      <c r="G474" s="171">
        <v>40</v>
      </c>
      <c r="H474" s="170" t="s">
        <v>446</v>
      </c>
      <c r="I474" s="171">
        <v>40.49</v>
      </c>
      <c r="J474" s="169">
        <v>1</v>
      </c>
    </row>
    <row r="475" spans="1:10" hidden="1" x14ac:dyDescent="0.25">
      <c r="A475" s="169">
        <v>12151</v>
      </c>
      <c r="B475" s="170" t="s">
        <v>549</v>
      </c>
      <c r="C475" s="170" t="s">
        <v>24</v>
      </c>
      <c r="D475" s="170" t="s">
        <v>25</v>
      </c>
      <c r="E475" s="170">
        <v>750</v>
      </c>
      <c r="F475" s="170">
        <v>12</v>
      </c>
      <c r="G475" s="171">
        <v>8</v>
      </c>
      <c r="H475" s="170" t="s">
        <v>96</v>
      </c>
      <c r="I475" s="171">
        <v>15.99</v>
      </c>
      <c r="J475" s="169">
        <v>1</v>
      </c>
    </row>
    <row r="476" spans="1:10" hidden="1" x14ac:dyDescent="0.25">
      <c r="A476" s="169">
        <v>12152</v>
      </c>
      <c r="B476" s="170" t="s">
        <v>550</v>
      </c>
      <c r="C476" s="170" t="s">
        <v>11</v>
      </c>
      <c r="D476" s="170" t="s">
        <v>12</v>
      </c>
      <c r="E476" s="170">
        <v>5325</v>
      </c>
      <c r="F476" s="170">
        <v>1</v>
      </c>
      <c r="G476" s="171">
        <v>5</v>
      </c>
      <c r="H476" s="170" t="s">
        <v>409</v>
      </c>
      <c r="I476" s="171">
        <v>27.99</v>
      </c>
      <c r="J476" s="169">
        <v>15</v>
      </c>
    </row>
    <row r="477" spans="1:10" hidden="1" x14ac:dyDescent="0.25">
      <c r="A477" s="169">
        <v>12152</v>
      </c>
      <c r="B477" s="170" t="s">
        <v>550</v>
      </c>
      <c r="C477" s="170" t="s">
        <v>11</v>
      </c>
      <c r="D477" s="170" t="s">
        <v>12</v>
      </c>
      <c r="E477" s="170">
        <v>5325</v>
      </c>
      <c r="F477" s="170">
        <v>1</v>
      </c>
      <c r="G477" s="171">
        <v>5</v>
      </c>
      <c r="H477" s="170" t="s">
        <v>409</v>
      </c>
      <c r="I477" s="171">
        <v>27.99</v>
      </c>
      <c r="J477" s="169">
        <v>15</v>
      </c>
    </row>
    <row r="478" spans="1:10" hidden="1" x14ac:dyDescent="0.25">
      <c r="A478" s="169">
        <v>12164</v>
      </c>
      <c r="B478" s="170" t="s">
        <v>14</v>
      </c>
      <c r="C478" s="170" t="s">
        <v>15</v>
      </c>
      <c r="D478" s="170" t="s">
        <v>16</v>
      </c>
      <c r="E478" s="170">
        <v>1140</v>
      </c>
      <c r="F478" s="170">
        <v>8</v>
      </c>
      <c r="G478" s="171">
        <v>40</v>
      </c>
      <c r="H478" s="170" t="s">
        <v>17</v>
      </c>
      <c r="I478" s="171">
        <v>39.49</v>
      </c>
      <c r="J478" s="169">
        <v>1</v>
      </c>
    </row>
    <row r="479" spans="1:10" hidden="1" x14ac:dyDescent="0.25">
      <c r="A479" s="169">
        <v>12165</v>
      </c>
      <c r="B479" s="170" t="s">
        <v>551</v>
      </c>
      <c r="C479" s="170" t="s">
        <v>15</v>
      </c>
      <c r="D479" s="170" t="s">
        <v>19</v>
      </c>
      <c r="E479" s="170">
        <v>1140</v>
      </c>
      <c r="F479" s="170">
        <v>8</v>
      </c>
      <c r="G479" s="171">
        <v>40</v>
      </c>
      <c r="H479" s="170" t="s">
        <v>17</v>
      </c>
      <c r="I479" s="171">
        <v>38.29</v>
      </c>
      <c r="J479" s="169">
        <v>1</v>
      </c>
    </row>
    <row r="480" spans="1:10" hidden="1" x14ac:dyDescent="0.25">
      <c r="A480" s="169">
        <v>12171</v>
      </c>
      <c r="B480" s="170" t="s">
        <v>552</v>
      </c>
      <c r="C480" s="170" t="s">
        <v>15</v>
      </c>
      <c r="D480" s="170" t="s">
        <v>134</v>
      </c>
      <c r="E480" s="170">
        <v>750</v>
      </c>
      <c r="F480" s="170">
        <v>6</v>
      </c>
      <c r="G480" s="171">
        <v>40</v>
      </c>
      <c r="H480" s="170" t="s">
        <v>123</v>
      </c>
      <c r="I480" s="171">
        <v>314</v>
      </c>
      <c r="J480" s="169">
        <v>1</v>
      </c>
    </row>
    <row r="481" spans="1:10" hidden="1" x14ac:dyDescent="0.25">
      <c r="A481" s="169">
        <v>12175</v>
      </c>
      <c r="B481" s="170" t="s">
        <v>77</v>
      </c>
      <c r="C481" s="170" t="s">
        <v>15</v>
      </c>
      <c r="D481" s="170" t="s">
        <v>78</v>
      </c>
      <c r="E481" s="170">
        <v>1140</v>
      </c>
      <c r="F481" s="170">
        <v>8</v>
      </c>
      <c r="G481" s="171">
        <v>40</v>
      </c>
      <c r="H481" s="170" t="s">
        <v>17</v>
      </c>
      <c r="I481" s="171">
        <v>38.49</v>
      </c>
      <c r="J481" s="169">
        <v>1</v>
      </c>
    </row>
    <row r="482" spans="1:10" hidden="1" x14ac:dyDescent="0.25">
      <c r="A482" s="169">
        <v>12179</v>
      </c>
      <c r="B482" s="170" t="s">
        <v>152</v>
      </c>
      <c r="C482" s="170" t="s">
        <v>15</v>
      </c>
      <c r="D482" s="170" t="s">
        <v>143</v>
      </c>
      <c r="E482" s="170">
        <v>1140</v>
      </c>
      <c r="F482" s="170">
        <v>8</v>
      </c>
      <c r="G482" s="171">
        <v>40</v>
      </c>
      <c r="H482" s="170" t="s">
        <v>20</v>
      </c>
      <c r="I482" s="171">
        <v>38.99</v>
      </c>
      <c r="J482" s="169">
        <v>1</v>
      </c>
    </row>
    <row r="483" spans="1:10" hidden="1" x14ac:dyDescent="0.25">
      <c r="A483" s="169">
        <v>12180</v>
      </c>
      <c r="B483" s="170" t="s">
        <v>553</v>
      </c>
      <c r="C483" s="170" t="s">
        <v>15</v>
      </c>
      <c r="D483" s="170" t="s">
        <v>137</v>
      </c>
      <c r="E483" s="170">
        <v>1140</v>
      </c>
      <c r="F483" s="170">
        <v>8</v>
      </c>
      <c r="G483" s="171">
        <v>35</v>
      </c>
      <c r="H483" s="170" t="s">
        <v>20</v>
      </c>
      <c r="I483" s="171">
        <v>42.99</v>
      </c>
      <c r="J483" s="169">
        <v>1</v>
      </c>
    </row>
    <row r="484" spans="1:10" hidden="1" x14ac:dyDescent="0.25">
      <c r="A484" s="169">
        <v>12181</v>
      </c>
      <c r="B484" s="170" t="s">
        <v>74</v>
      </c>
      <c r="C484" s="170" t="s">
        <v>15</v>
      </c>
      <c r="D484" s="170" t="s">
        <v>28</v>
      </c>
      <c r="E484" s="170">
        <v>1140</v>
      </c>
      <c r="F484" s="170">
        <v>8</v>
      </c>
      <c r="G484" s="171">
        <v>40</v>
      </c>
      <c r="H484" s="170" t="s">
        <v>20</v>
      </c>
      <c r="I484" s="171">
        <v>38.99</v>
      </c>
      <c r="J484" s="169">
        <v>1</v>
      </c>
    </row>
    <row r="485" spans="1:10" hidden="1" x14ac:dyDescent="0.25">
      <c r="A485" s="169">
        <v>12182</v>
      </c>
      <c r="B485" s="170" t="s">
        <v>106</v>
      </c>
      <c r="C485" s="170" t="s">
        <v>15</v>
      </c>
      <c r="D485" s="170" t="s">
        <v>16</v>
      </c>
      <c r="E485" s="170">
        <v>1140</v>
      </c>
      <c r="F485" s="170">
        <v>9</v>
      </c>
      <c r="G485" s="171">
        <v>40</v>
      </c>
      <c r="H485" s="170" t="s">
        <v>20</v>
      </c>
      <c r="I485" s="171">
        <v>43.99</v>
      </c>
      <c r="J485" s="169">
        <v>1</v>
      </c>
    </row>
    <row r="486" spans="1:10" hidden="1" x14ac:dyDescent="0.25">
      <c r="A486" s="169">
        <v>12183</v>
      </c>
      <c r="B486" s="170" t="s">
        <v>80</v>
      </c>
      <c r="C486" s="170" t="s">
        <v>15</v>
      </c>
      <c r="D486" s="170" t="s">
        <v>51</v>
      </c>
      <c r="E486" s="170">
        <v>1140</v>
      </c>
      <c r="F486" s="170">
        <v>9</v>
      </c>
      <c r="G486" s="171">
        <v>40</v>
      </c>
      <c r="H486" s="170" t="s">
        <v>20</v>
      </c>
      <c r="I486" s="171">
        <v>40.99</v>
      </c>
      <c r="J486" s="169">
        <v>1</v>
      </c>
    </row>
    <row r="487" spans="1:10" hidden="1" x14ac:dyDescent="0.25">
      <c r="A487" s="169">
        <v>12184</v>
      </c>
      <c r="B487" s="170" t="s">
        <v>554</v>
      </c>
      <c r="C487" s="170" t="s">
        <v>15</v>
      </c>
      <c r="D487" s="170" t="s">
        <v>16</v>
      </c>
      <c r="E487" s="170">
        <v>1140</v>
      </c>
      <c r="F487" s="170">
        <v>8</v>
      </c>
      <c r="G487" s="171">
        <v>40</v>
      </c>
      <c r="H487" s="170" t="s">
        <v>22</v>
      </c>
      <c r="I487" s="171">
        <v>37.99</v>
      </c>
      <c r="J487" s="169">
        <v>1</v>
      </c>
    </row>
    <row r="488" spans="1:10" hidden="1" x14ac:dyDescent="0.25">
      <c r="A488" s="169">
        <v>12185</v>
      </c>
      <c r="B488" s="170" t="s">
        <v>18</v>
      </c>
      <c r="C488" s="170" t="s">
        <v>15</v>
      </c>
      <c r="D488" s="170" t="s">
        <v>19</v>
      </c>
      <c r="E488" s="170">
        <v>1140</v>
      </c>
      <c r="F488" s="170">
        <v>8</v>
      </c>
      <c r="G488" s="171">
        <v>40</v>
      </c>
      <c r="H488" s="170" t="s">
        <v>20</v>
      </c>
      <c r="I488" s="171">
        <v>38.99</v>
      </c>
      <c r="J488" s="169">
        <v>1</v>
      </c>
    </row>
    <row r="489" spans="1:10" hidden="1" x14ac:dyDescent="0.25">
      <c r="A489" s="169">
        <v>12195</v>
      </c>
      <c r="B489" s="170" t="s">
        <v>121</v>
      </c>
      <c r="C489" s="170" t="s">
        <v>15</v>
      </c>
      <c r="D489" s="170" t="s">
        <v>122</v>
      </c>
      <c r="E489" s="170">
        <v>375</v>
      </c>
      <c r="F489" s="170">
        <v>12</v>
      </c>
      <c r="G489" s="171">
        <v>40</v>
      </c>
      <c r="H489" s="170" t="s">
        <v>123</v>
      </c>
      <c r="I489" s="171">
        <v>28.49</v>
      </c>
      <c r="J489" s="169">
        <v>1</v>
      </c>
    </row>
    <row r="490" spans="1:10" hidden="1" x14ac:dyDescent="0.25">
      <c r="A490" s="169">
        <v>12238</v>
      </c>
      <c r="B490" s="170" t="s">
        <v>555</v>
      </c>
      <c r="C490" s="170" t="s">
        <v>15</v>
      </c>
      <c r="D490" s="170" t="s">
        <v>301</v>
      </c>
      <c r="E490" s="170">
        <v>750</v>
      </c>
      <c r="F490" s="170">
        <v>6</v>
      </c>
      <c r="G490" s="171">
        <v>30</v>
      </c>
      <c r="H490" s="170" t="s">
        <v>218</v>
      </c>
      <c r="I490" s="171">
        <v>29.99</v>
      </c>
      <c r="J490" s="169">
        <v>1</v>
      </c>
    </row>
    <row r="491" spans="1:10" hidden="1" x14ac:dyDescent="0.25">
      <c r="A491" s="169">
        <v>12240</v>
      </c>
      <c r="B491" s="170" t="s">
        <v>556</v>
      </c>
      <c r="C491" s="170" t="s">
        <v>15</v>
      </c>
      <c r="D491" s="170" t="s">
        <v>93</v>
      </c>
      <c r="E491" s="170">
        <v>750</v>
      </c>
      <c r="F491" s="170">
        <v>12</v>
      </c>
      <c r="G491" s="171">
        <v>40</v>
      </c>
      <c r="H491" s="170" t="s">
        <v>118</v>
      </c>
      <c r="I491" s="171">
        <v>36.950000000000003</v>
      </c>
      <c r="J491" s="169">
        <v>1</v>
      </c>
    </row>
    <row r="492" spans="1:10" hidden="1" x14ac:dyDescent="0.25">
      <c r="A492" s="169">
        <v>12241</v>
      </c>
      <c r="B492" s="170" t="s">
        <v>557</v>
      </c>
      <c r="C492" s="170" t="s">
        <v>24</v>
      </c>
      <c r="D492" s="170" t="s">
        <v>34</v>
      </c>
      <c r="E492" s="170">
        <v>750</v>
      </c>
      <c r="F492" s="170">
        <v>12</v>
      </c>
      <c r="G492" s="171">
        <v>13</v>
      </c>
      <c r="H492" s="170" t="s">
        <v>100</v>
      </c>
      <c r="I492" s="171">
        <v>16.989999999999998</v>
      </c>
      <c r="J492" s="169">
        <v>1</v>
      </c>
    </row>
    <row r="493" spans="1:10" hidden="1" x14ac:dyDescent="0.25">
      <c r="A493" s="169">
        <v>12252</v>
      </c>
      <c r="B493" s="170" t="s">
        <v>558</v>
      </c>
      <c r="C493" s="170" t="s">
        <v>24</v>
      </c>
      <c r="D493" s="170" t="s">
        <v>25</v>
      </c>
      <c r="E493" s="170">
        <v>750</v>
      </c>
      <c r="F493" s="170">
        <v>12</v>
      </c>
      <c r="G493" s="171">
        <v>12</v>
      </c>
      <c r="H493" s="170" t="s">
        <v>22</v>
      </c>
      <c r="I493" s="171">
        <v>29.99</v>
      </c>
      <c r="J493" s="169">
        <v>1</v>
      </c>
    </row>
    <row r="494" spans="1:10" hidden="1" x14ac:dyDescent="0.25">
      <c r="A494" s="169">
        <v>12286</v>
      </c>
      <c r="B494" s="170" t="s">
        <v>559</v>
      </c>
      <c r="C494" s="170" t="s">
        <v>24</v>
      </c>
      <c r="D494" s="170" t="s">
        <v>34</v>
      </c>
      <c r="E494" s="170">
        <v>750</v>
      </c>
      <c r="F494" s="170">
        <v>12</v>
      </c>
      <c r="G494" s="171">
        <v>14.5</v>
      </c>
      <c r="H494" s="170" t="s">
        <v>177</v>
      </c>
      <c r="I494" s="171">
        <v>55.99</v>
      </c>
      <c r="J494" s="169">
        <v>1</v>
      </c>
    </row>
    <row r="495" spans="1:10" hidden="1" x14ac:dyDescent="0.25">
      <c r="A495" s="169">
        <v>12291</v>
      </c>
      <c r="B495" s="170" t="s">
        <v>560</v>
      </c>
      <c r="C495" s="170" t="s">
        <v>24</v>
      </c>
      <c r="D495" s="170" t="s">
        <v>25</v>
      </c>
      <c r="E495" s="170">
        <v>750</v>
      </c>
      <c r="F495" s="170">
        <v>6</v>
      </c>
      <c r="G495" s="171">
        <v>12</v>
      </c>
      <c r="H495" s="170" t="s">
        <v>141</v>
      </c>
      <c r="I495" s="171">
        <v>24.59</v>
      </c>
      <c r="J495" s="169">
        <v>1</v>
      </c>
    </row>
    <row r="496" spans="1:10" hidden="1" x14ac:dyDescent="0.25">
      <c r="A496" s="169">
        <v>12294</v>
      </c>
      <c r="B496" s="170" t="s">
        <v>561</v>
      </c>
      <c r="C496" s="170" t="s">
        <v>24</v>
      </c>
      <c r="D496" s="170" t="s">
        <v>484</v>
      </c>
      <c r="E496" s="170">
        <v>1000</v>
      </c>
      <c r="F496" s="170">
        <v>6</v>
      </c>
      <c r="G496" s="171">
        <v>18</v>
      </c>
      <c r="H496" s="170" t="s">
        <v>29</v>
      </c>
      <c r="I496" s="171">
        <v>16.489999999999998</v>
      </c>
      <c r="J496" s="169">
        <v>1</v>
      </c>
    </row>
    <row r="497" spans="1:10" hidden="1" x14ac:dyDescent="0.25">
      <c r="A497" s="169">
        <v>12323</v>
      </c>
      <c r="B497" s="170" t="s">
        <v>562</v>
      </c>
      <c r="C497" s="170" t="s">
        <v>11</v>
      </c>
      <c r="D497" s="170" t="s">
        <v>12</v>
      </c>
      <c r="E497" s="170">
        <v>473</v>
      </c>
      <c r="F497" s="170">
        <v>24</v>
      </c>
      <c r="G497" s="171">
        <v>4.7</v>
      </c>
      <c r="H497" s="170" t="s">
        <v>13</v>
      </c>
      <c r="I497" s="171">
        <v>3.99</v>
      </c>
      <c r="J497" s="169">
        <v>1</v>
      </c>
    </row>
    <row r="498" spans="1:10" hidden="1" x14ac:dyDescent="0.25">
      <c r="A498" s="169">
        <v>12323</v>
      </c>
      <c r="B498" s="170" t="s">
        <v>562</v>
      </c>
      <c r="C498" s="170" t="s">
        <v>11</v>
      </c>
      <c r="D498" s="170" t="s">
        <v>12</v>
      </c>
      <c r="E498" s="170">
        <v>473</v>
      </c>
      <c r="F498" s="170">
        <v>24</v>
      </c>
      <c r="G498" s="171">
        <v>4.7</v>
      </c>
      <c r="H498" s="170" t="s">
        <v>13</v>
      </c>
      <c r="I498" s="171">
        <v>3.99</v>
      </c>
      <c r="J498" s="169">
        <v>1</v>
      </c>
    </row>
    <row r="499" spans="1:10" hidden="1" x14ac:dyDescent="0.25">
      <c r="A499" s="169">
        <v>12324</v>
      </c>
      <c r="B499" s="170" t="s">
        <v>563</v>
      </c>
      <c r="C499" s="170" t="s">
        <v>15</v>
      </c>
      <c r="D499" s="170" t="s">
        <v>82</v>
      </c>
      <c r="E499" s="170">
        <v>750</v>
      </c>
      <c r="F499" s="170">
        <v>6</v>
      </c>
      <c r="G499" s="171">
        <v>40</v>
      </c>
      <c r="H499" s="170" t="s">
        <v>20</v>
      </c>
      <c r="I499" s="171">
        <v>359.99</v>
      </c>
      <c r="J499" s="169">
        <v>1</v>
      </c>
    </row>
    <row r="500" spans="1:10" hidden="1" x14ac:dyDescent="0.25">
      <c r="A500" s="169">
        <v>12326</v>
      </c>
      <c r="B500" s="170" t="s">
        <v>564</v>
      </c>
      <c r="C500" s="170" t="s">
        <v>24</v>
      </c>
      <c r="D500" s="170" t="s">
        <v>230</v>
      </c>
      <c r="E500" s="170">
        <v>1000</v>
      </c>
      <c r="F500" s="170">
        <v>12</v>
      </c>
      <c r="G500" s="171">
        <v>13</v>
      </c>
      <c r="H500" s="170" t="s">
        <v>323</v>
      </c>
      <c r="I500" s="171">
        <v>12.99</v>
      </c>
      <c r="J500" s="169">
        <v>1</v>
      </c>
    </row>
    <row r="501" spans="1:10" hidden="1" x14ac:dyDescent="0.25">
      <c r="A501" s="169">
        <v>12327</v>
      </c>
      <c r="B501" s="170" t="s">
        <v>565</v>
      </c>
      <c r="C501" s="170" t="s">
        <v>24</v>
      </c>
      <c r="D501" s="170" t="s">
        <v>66</v>
      </c>
      <c r="E501" s="170">
        <v>1000</v>
      </c>
      <c r="F501" s="170">
        <v>12</v>
      </c>
      <c r="G501" s="171">
        <v>12</v>
      </c>
      <c r="H501" s="170" t="s">
        <v>323</v>
      </c>
      <c r="I501" s="171">
        <v>12.99</v>
      </c>
      <c r="J501" s="169">
        <v>1</v>
      </c>
    </row>
    <row r="502" spans="1:10" hidden="1" x14ac:dyDescent="0.25">
      <c r="A502" s="169">
        <v>12335</v>
      </c>
      <c r="B502" s="170" t="s">
        <v>566</v>
      </c>
      <c r="C502" s="170" t="s">
        <v>15</v>
      </c>
      <c r="D502" s="170" t="s">
        <v>51</v>
      </c>
      <c r="E502" s="170">
        <v>1140</v>
      </c>
      <c r="F502" s="170">
        <v>6</v>
      </c>
      <c r="G502" s="171">
        <v>40</v>
      </c>
      <c r="H502" s="170" t="s">
        <v>29</v>
      </c>
      <c r="I502" s="171">
        <v>43.99</v>
      </c>
      <c r="J502" s="169">
        <v>1</v>
      </c>
    </row>
    <row r="503" spans="1:10" hidden="1" x14ac:dyDescent="0.25">
      <c r="A503" s="169">
        <v>12343</v>
      </c>
      <c r="B503" s="170" t="s">
        <v>567</v>
      </c>
      <c r="C503" s="170" t="s">
        <v>11</v>
      </c>
      <c r="D503" s="170" t="s">
        <v>303</v>
      </c>
      <c r="E503" s="170">
        <v>750</v>
      </c>
      <c r="F503" s="170">
        <v>12</v>
      </c>
      <c r="G503" s="171">
        <v>8.5</v>
      </c>
      <c r="H503" s="170" t="s">
        <v>118</v>
      </c>
      <c r="I503" s="171">
        <v>7.83</v>
      </c>
      <c r="J503" s="169">
        <v>1</v>
      </c>
    </row>
    <row r="504" spans="1:10" hidden="1" x14ac:dyDescent="0.25">
      <c r="A504" s="169">
        <v>12349</v>
      </c>
      <c r="B504" s="170" t="s">
        <v>568</v>
      </c>
      <c r="C504" s="170" t="s">
        <v>24</v>
      </c>
      <c r="D504" s="170" t="s">
        <v>166</v>
      </c>
      <c r="E504" s="170">
        <v>4000</v>
      </c>
      <c r="F504" s="170">
        <v>4</v>
      </c>
      <c r="G504" s="171">
        <v>12</v>
      </c>
      <c r="H504" s="170" t="s">
        <v>32</v>
      </c>
      <c r="I504" s="171">
        <v>45.99</v>
      </c>
      <c r="J504" s="169">
        <v>1</v>
      </c>
    </row>
    <row r="505" spans="1:10" hidden="1" x14ac:dyDescent="0.25">
      <c r="A505" s="169">
        <v>12356</v>
      </c>
      <c r="B505" s="170" t="s">
        <v>569</v>
      </c>
      <c r="C505" s="170" t="s">
        <v>24</v>
      </c>
      <c r="D505" s="170" t="s">
        <v>85</v>
      </c>
      <c r="E505" s="170">
        <v>750</v>
      </c>
      <c r="F505" s="170">
        <v>12</v>
      </c>
      <c r="G505" s="171">
        <v>14.5</v>
      </c>
      <c r="H505" s="170" t="s">
        <v>177</v>
      </c>
      <c r="I505" s="171">
        <v>32.99</v>
      </c>
      <c r="J505" s="169">
        <v>1</v>
      </c>
    </row>
    <row r="506" spans="1:10" hidden="1" x14ac:dyDescent="0.25">
      <c r="A506" s="169">
        <v>12357</v>
      </c>
      <c r="B506" s="170" t="s">
        <v>570</v>
      </c>
      <c r="C506" s="170" t="s">
        <v>11</v>
      </c>
      <c r="D506" s="170" t="s">
        <v>12</v>
      </c>
      <c r="E506" s="170">
        <v>500</v>
      </c>
      <c r="F506" s="170">
        <v>24</v>
      </c>
      <c r="G506" s="171">
        <v>5</v>
      </c>
      <c r="H506" s="170" t="s">
        <v>20</v>
      </c>
      <c r="I506" s="171">
        <v>4.49</v>
      </c>
      <c r="J506" s="169">
        <v>1</v>
      </c>
    </row>
    <row r="507" spans="1:10" hidden="1" x14ac:dyDescent="0.25">
      <c r="A507" s="169">
        <v>12357</v>
      </c>
      <c r="B507" s="170" t="s">
        <v>570</v>
      </c>
      <c r="C507" s="170" t="s">
        <v>11</v>
      </c>
      <c r="D507" s="170" t="s">
        <v>12</v>
      </c>
      <c r="E507" s="170">
        <v>500</v>
      </c>
      <c r="F507" s="170">
        <v>24</v>
      </c>
      <c r="G507" s="171">
        <v>5</v>
      </c>
      <c r="H507" s="170" t="s">
        <v>20</v>
      </c>
      <c r="I507" s="171">
        <v>4.49</v>
      </c>
      <c r="J507" s="169">
        <v>1</v>
      </c>
    </row>
    <row r="508" spans="1:10" hidden="1" x14ac:dyDescent="0.25">
      <c r="A508" s="169">
        <v>12358</v>
      </c>
      <c r="B508" s="170" t="s">
        <v>571</v>
      </c>
      <c r="C508" s="170" t="s">
        <v>11</v>
      </c>
      <c r="D508" s="170" t="s">
        <v>267</v>
      </c>
      <c r="E508" s="170">
        <v>500</v>
      </c>
      <c r="F508" s="170">
        <v>24</v>
      </c>
      <c r="G508" s="171">
        <v>4.5</v>
      </c>
      <c r="H508" s="170" t="s">
        <v>20</v>
      </c>
      <c r="I508" s="171">
        <v>4.49</v>
      </c>
      <c r="J508" s="169">
        <v>1</v>
      </c>
    </row>
    <row r="509" spans="1:10" hidden="1" x14ac:dyDescent="0.25">
      <c r="A509" s="169">
        <v>12358</v>
      </c>
      <c r="B509" s="170" t="s">
        <v>571</v>
      </c>
      <c r="C509" s="170" t="s">
        <v>11</v>
      </c>
      <c r="D509" s="170" t="s">
        <v>267</v>
      </c>
      <c r="E509" s="170">
        <v>500</v>
      </c>
      <c r="F509" s="170">
        <v>24</v>
      </c>
      <c r="G509" s="171">
        <v>4.5</v>
      </c>
      <c r="H509" s="170" t="s">
        <v>20</v>
      </c>
      <c r="I509" s="171">
        <v>4.49</v>
      </c>
      <c r="J509" s="169">
        <v>1</v>
      </c>
    </row>
    <row r="510" spans="1:10" hidden="1" x14ac:dyDescent="0.25">
      <c r="A510" s="169">
        <v>12363</v>
      </c>
      <c r="B510" s="170" t="s">
        <v>572</v>
      </c>
      <c r="C510" s="170" t="s">
        <v>15</v>
      </c>
      <c r="D510" s="170" t="s">
        <v>93</v>
      </c>
      <c r="E510" s="170">
        <v>750</v>
      </c>
      <c r="F510" s="170">
        <v>6</v>
      </c>
      <c r="G510" s="171">
        <v>40</v>
      </c>
      <c r="H510" s="170" t="s">
        <v>141</v>
      </c>
      <c r="I510" s="171">
        <v>47.99</v>
      </c>
      <c r="J510" s="169">
        <v>1</v>
      </c>
    </row>
    <row r="511" spans="1:10" hidden="1" x14ac:dyDescent="0.25">
      <c r="A511" s="169">
        <v>12368</v>
      </c>
      <c r="B511" s="170" t="s">
        <v>573</v>
      </c>
      <c r="C511" s="170" t="s">
        <v>15</v>
      </c>
      <c r="D511" s="170" t="s">
        <v>172</v>
      </c>
      <c r="E511" s="170">
        <v>1140</v>
      </c>
      <c r="F511" s="170">
        <v>6</v>
      </c>
      <c r="G511" s="171">
        <v>40</v>
      </c>
      <c r="H511" s="170" t="s">
        <v>446</v>
      </c>
      <c r="I511" s="171">
        <v>52.49</v>
      </c>
      <c r="J511" s="169">
        <v>1</v>
      </c>
    </row>
    <row r="512" spans="1:10" hidden="1" x14ac:dyDescent="0.25">
      <c r="A512" s="169">
        <v>12377</v>
      </c>
      <c r="B512" s="170" t="s">
        <v>574</v>
      </c>
      <c r="C512" s="170" t="s">
        <v>24</v>
      </c>
      <c r="D512" s="170" t="s">
        <v>575</v>
      </c>
      <c r="E512" s="170">
        <v>750</v>
      </c>
      <c r="F512" s="170">
        <v>12</v>
      </c>
      <c r="G512" s="171">
        <v>9</v>
      </c>
      <c r="H512" s="170" t="s">
        <v>371</v>
      </c>
      <c r="I512" s="171">
        <v>16.5</v>
      </c>
      <c r="J512" s="169">
        <v>1</v>
      </c>
    </row>
    <row r="513" spans="1:10" hidden="1" x14ac:dyDescent="0.25">
      <c r="A513" s="169">
        <v>12385</v>
      </c>
      <c r="B513" s="170" t="s">
        <v>576</v>
      </c>
      <c r="C513" s="170" t="s">
        <v>15</v>
      </c>
      <c r="D513" s="170" t="s">
        <v>90</v>
      </c>
      <c r="E513" s="170">
        <v>750</v>
      </c>
      <c r="F513" s="170">
        <v>12</v>
      </c>
      <c r="G513" s="171">
        <v>40</v>
      </c>
      <c r="H513" s="170" t="s">
        <v>91</v>
      </c>
      <c r="I513" s="171">
        <v>81.99</v>
      </c>
      <c r="J513" s="169">
        <v>1</v>
      </c>
    </row>
    <row r="514" spans="1:10" hidden="1" x14ac:dyDescent="0.25">
      <c r="A514" s="169">
        <v>12417</v>
      </c>
      <c r="B514" s="170" t="s">
        <v>577</v>
      </c>
      <c r="C514" s="170" t="s">
        <v>24</v>
      </c>
      <c r="D514" s="170" t="s">
        <v>484</v>
      </c>
      <c r="E514" s="170">
        <v>1000</v>
      </c>
      <c r="F514" s="170">
        <v>6</v>
      </c>
      <c r="G514" s="171">
        <v>15</v>
      </c>
      <c r="H514" s="170" t="s">
        <v>29</v>
      </c>
      <c r="I514" s="171">
        <v>16.489999999999998</v>
      </c>
      <c r="J514" s="169">
        <v>1</v>
      </c>
    </row>
    <row r="515" spans="1:10" hidden="1" x14ac:dyDescent="0.25">
      <c r="A515" s="169">
        <v>12418</v>
      </c>
      <c r="B515" s="170" t="s">
        <v>578</v>
      </c>
      <c r="C515" s="170" t="s">
        <v>24</v>
      </c>
      <c r="D515" s="170" t="s">
        <v>68</v>
      </c>
      <c r="E515" s="170">
        <v>750</v>
      </c>
      <c r="F515" s="170">
        <v>6</v>
      </c>
      <c r="G515" s="171">
        <v>14.7</v>
      </c>
      <c r="H515" s="170" t="s">
        <v>22</v>
      </c>
      <c r="I515" s="171">
        <v>96.99</v>
      </c>
      <c r="J515" s="169">
        <v>1</v>
      </c>
    </row>
    <row r="516" spans="1:10" hidden="1" x14ac:dyDescent="0.25">
      <c r="A516" s="169">
        <v>12525</v>
      </c>
      <c r="B516" s="170" t="s">
        <v>579</v>
      </c>
      <c r="C516" s="170" t="s">
        <v>24</v>
      </c>
      <c r="D516" s="170" t="s">
        <v>34</v>
      </c>
      <c r="E516" s="170">
        <v>750</v>
      </c>
      <c r="F516" s="170">
        <v>12</v>
      </c>
      <c r="G516" s="171">
        <v>14.5</v>
      </c>
      <c r="H516" s="170" t="s">
        <v>177</v>
      </c>
      <c r="I516" s="171">
        <v>42.99</v>
      </c>
      <c r="J516" s="169">
        <v>1</v>
      </c>
    </row>
    <row r="517" spans="1:10" hidden="1" x14ac:dyDescent="0.25">
      <c r="A517" s="169">
        <v>12534</v>
      </c>
      <c r="B517" s="170" t="s">
        <v>580</v>
      </c>
      <c r="C517" s="170" t="s">
        <v>15</v>
      </c>
      <c r="D517" s="170" t="s">
        <v>143</v>
      </c>
      <c r="E517" s="170">
        <v>750</v>
      </c>
      <c r="F517" s="170">
        <v>12</v>
      </c>
      <c r="G517" s="171">
        <v>40</v>
      </c>
      <c r="H517" s="170" t="s">
        <v>20</v>
      </c>
      <c r="I517" s="171">
        <v>27.99</v>
      </c>
      <c r="J517" s="169">
        <v>1</v>
      </c>
    </row>
    <row r="518" spans="1:10" hidden="1" x14ac:dyDescent="0.25">
      <c r="A518" s="169">
        <v>12549</v>
      </c>
      <c r="B518" s="170" t="s">
        <v>581</v>
      </c>
      <c r="C518" s="170" t="s">
        <v>24</v>
      </c>
      <c r="D518" s="170" t="s">
        <v>25</v>
      </c>
      <c r="E518" s="170">
        <v>750</v>
      </c>
      <c r="F518" s="170">
        <v>6</v>
      </c>
      <c r="G518" s="171">
        <v>7</v>
      </c>
      <c r="H518" s="170" t="s">
        <v>29</v>
      </c>
      <c r="I518" s="171">
        <v>16.989999999999998</v>
      </c>
      <c r="J518" s="169">
        <v>1</v>
      </c>
    </row>
    <row r="519" spans="1:10" hidden="1" x14ac:dyDescent="0.25">
      <c r="A519" s="169">
        <v>12578</v>
      </c>
      <c r="B519" s="170" t="s">
        <v>582</v>
      </c>
      <c r="C519" s="170" t="s">
        <v>11</v>
      </c>
      <c r="D519" s="170" t="s">
        <v>12</v>
      </c>
      <c r="E519" s="170">
        <v>5325</v>
      </c>
      <c r="F519" s="170">
        <v>1</v>
      </c>
      <c r="G519" s="171">
        <v>4.7</v>
      </c>
      <c r="H519" s="170" t="s">
        <v>13</v>
      </c>
      <c r="I519" s="171">
        <v>36.29</v>
      </c>
      <c r="J519" s="169">
        <v>15</v>
      </c>
    </row>
    <row r="520" spans="1:10" hidden="1" x14ac:dyDescent="0.25">
      <c r="A520" s="169">
        <v>12578</v>
      </c>
      <c r="B520" s="170" t="s">
        <v>582</v>
      </c>
      <c r="C520" s="170" t="s">
        <v>11</v>
      </c>
      <c r="D520" s="170" t="s">
        <v>12</v>
      </c>
      <c r="E520" s="170">
        <v>5325</v>
      </c>
      <c r="F520" s="170">
        <v>1</v>
      </c>
      <c r="G520" s="171">
        <v>4.7</v>
      </c>
      <c r="H520" s="170" t="s">
        <v>13</v>
      </c>
      <c r="I520" s="171">
        <v>36.29</v>
      </c>
      <c r="J520" s="169">
        <v>15</v>
      </c>
    </row>
    <row r="521" spans="1:10" hidden="1" x14ac:dyDescent="0.25">
      <c r="A521" s="169">
        <v>12598</v>
      </c>
      <c r="B521" s="170" t="s">
        <v>583</v>
      </c>
      <c r="C521" s="170" t="s">
        <v>11</v>
      </c>
      <c r="D521" s="170" t="s">
        <v>267</v>
      </c>
      <c r="E521" s="170">
        <v>330</v>
      </c>
      <c r="F521" s="170">
        <v>24</v>
      </c>
      <c r="G521" s="171">
        <v>5</v>
      </c>
      <c r="H521" s="170" t="s">
        <v>54</v>
      </c>
      <c r="I521" s="171">
        <v>3.09</v>
      </c>
      <c r="J521" s="169">
        <v>1</v>
      </c>
    </row>
    <row r="522" spans="1:10" hidden="1" x14ac:dyDescent="0.25">
      <c r="A522" s="169">
        <v>12598</v>
      </c>
      <c r="B522" s="170" t="s">
        <v>583</v>
      </c>
      <c r="C522" s="170" t="s">
        <v>11</v>
      </c>
      <c r="D522" s="170" t="s">
        <v>267</v>
      </c>
      <c r="E522" s="170">
        <v>330</v>
      </c>
      <c r="F522" s="170">
        <v>24</v>
      </c>
      <c r="G522" s="171">
        <v>5</v>
      </c>
      <c r="H522" s="170" t="s">
        <v>54</v>
      </c>
      <c r="I522" s="171">
        <v>3.09</v>
      </c>
      <c r="J522" s="169">
        <v>1</v>
      </c>
    </row>
    <row r="523" spans="1:10" hidden="1" x14ac:dyDescent="0.25">
      <c r="A523" s="169">
        <v>12616</v>
      </c>
      <c r="B523" s="170" t="s">
        <v>584</v>
      </c>
      <c r="C523" s="170" t="s">
        <v>24</v>
      </c>
      <c r="D523" s="170" t="s">
        <v>34</v>
      </c>
      <c r="E523" s="170">
        <v>750</v>
      </c>
      <c r="F523" s="170">
        <v>12</v>
      </c>
      <c r="G523" s="171">
        <v>12</v>
      </c>
      <c r="H523" s="170" t="s">
        <v>22</v>
      </c>
      <c r="I523" s="171">
        <v>13.99</v>
      </c>
      <c r="J523" s="169">
        <v>1</v>
      </c>
    </row>
    <row r="524" spans="1:10" hidden="1" x14ac:dyDescent="0.25">
      <c r="A524" s="169">
        <v>12628</v>
      </c>
      <c r="B524" s="170" t="s">
        <v>585</v>
      </c>
      <c r="C524" s="170" t="s">
        <v>263</v>
      </c>
      <c r="D524" s="170" t="s">
        <v>264</v>
      </c>
      <c r="E524" s="170">
        <v>473</v>
      </c>
      <c r="F524" s="170">
        <v>24</v>
      </c>
      <c r="G524" s="171">
        <v>5</v>
      </c>
      <c r="H524" s="170" t="s">
        <v>54</v>
      </c>
      <c r="I524" s="171">
        <v>3.99</v>
      </c>
      <c r="J524" s="169">
        <v>1</v>
      </c>
    </row>
    <row r="525" spans="1:10" hidden="1" x14ac:dyDescent="0.25">
      <c r="A525" s="169">
        <v>12628</v>
      </c>
      <c r="B525" s="170" t="s">
        <v>585</v>
      </c>
      <c r="C525" s="170" t="s">
        <v>263</v>
      </c>
      <c r="D525" s="170" t="s">
        <v>264</v>
      </c>
      <c r="E525" s="170">
        <v>473</v>
      </c>
      <c r="F525" s="170">
        <v>24</v>
      </c>
      <c r="G525" s="171">
        <v>5</v>
      </c>
      <c r="H525" s="170" t="s">
        <v>54</v>
      </c>
      <c r="I525" s="171">
        <v>3.99</v>
      </c>
      <c r="J525" s="169">
        <v>1</v>
      </c>
    </row>
    <row r="526" spans="1:10" hidden="1" x14ac:dyDescent="0.25">
      <c r="A526" s="169">
        <v>12660</v>
      </c>
      <c r="B526" s="170" t="s">
        <v>586</v>
      </c>
      <c r="C526" s="170" t="s">
        <v>15</v>
      </c>
      <c r="D526" s="170" t="s">
        <v>19</v>
      </c>
      <c r="E526" s="170">
        <v>750</v>
      </c>
      <c r="F526" s="170">
        <v>12</v>
      </c>
      <c r="G526" s="171">
        <v>40</v>
      </c>
      <c r="H526" s="170" t="s">
        <v>402</v>
      </c>
      <c r="I526" s="171">
        <v>26.29</v>
      </c>
      <c r="J526" s="169">
        <v>1</v>
      </c>
    </row>
    <row r="527" spans="1:10" hidden="1" x14ac:dyDescent="0.25">
      <c r="A527" s="169">
        <v>12670</v>
      </c>
      <c r="B527" s="170" t="s">
        <v>587</v>
      </c>
      <c r="C527" s="170" t="s">
        <v>24</v>
      </c>
      <c r="D527" s="170" t="s">
        <v>68</v>
      </c>
      <c r="E527" s="170">
        <v>750</v>
      </c>
      <c r="F527" s="170">
        <v>12</v>
      </c>
      <c r="G527" s="171">
        <v>13</v>
      </c>
      <c r="H527" s="170" t="s">
        <v>357</v>
      </c>
      <c r="I527" s="171">
        <v>21.99</v>
      </c>
      <c r="J527" s="169">
        <v>1</v>
      </c>
    </row>
    <row r="528" spans="1:10" hidden="1" x14ac:dyDescent="0.25">
      <c r="A528" s="169">
        <v>12674</v>
      </c>
      <c r="B528" s="170" t="s">
        <v>588</v>
      </c>
      <c r="C528" s="170" t="s">
        <v>24</v>
      </c>
      <c r="D528" s="170" t="s">
        <v>191</v>
      </c>
      <c r="E528" s="170">
        <v>750</v>
      </c>
      <c r="F528" s="170">
        <v>12</v>
      </c>
      <c r="G528" s="171">
        <v>13</v>
      </c>
      <c r="H528" s="170" t="s">
        <v>91</v>
      </c>
      <c r="I528" s="171">
        <v>16.489999999999998</v>
      </c>
      <c r="J528" s="169">
        <v>1</v>
      </c>
    </row>
    <row r="529" spans="1:10" hidden="1" x14ac:dyDescent="0.25">
      <c r="A529" s="169">
        <v>12729</v>
      </c>
      <c r="B529" s="170" t="s">
        <v>589</v>
      </c>
      <c r="C529" s="170" t="s">
        <v>24</v>
      </c>
      <c r="D529" s="170" t="s">
        <v>148</v>
      </c>
      <c r="E529" s="170">
        <v>750</v>
      </c>
      <c r="F529" s="170">
        <v>12</v>
      </c>
      <c r="G529" s="171">
        <v>15</v>
      </c>
      <c r="H529" s="170" t="s">
        <v>200</v>
      </c>
      <c r="I529" s="171">
        <v>29.99</v>
      </c>
      <c r="J529" s="169">
        <v>1</v>
      </c>
    </row>
    <row r="530" spans="1:10" hidden="1" x14ac:dyDescent="0.25">
      <c r="A530" s="169">
        <v>12764</v>
      </c>
      <c r="B530" s="170" t="s">
        <v>590</v>
      </c>
      <c r="C530" s="170" t="s">
        <v>24</v>
      </c>
      <c r="D530" s="170" t="s">
        <v>60</v>
      </c>
      <c r="E530" s="170">
        <v>750</v>
      </c>
      <c r="F530" s="170">
        <v>6</v>
      </c>
      <c r="G530" s="171">
        <v>14.5</v>
      </c>
      <c r="H530" s="170" t="s">
        <v>177</v>
      </c>
      <c r="I530" s="171">
        <v>32.99</v>
      </c>
      <c r="J530" s="169">
        <v>1</v>
      </c>
    </row>
    <row r="531" spans="1:10" hidden="1" x14ac:dyDescent="0.25">
      <c r="A531" s="169">
        <v>12772</v>
      </c>
      <c r="B531" s="170" t="s">
        <v>591</v>
      </c>
      <c r="C531" s="170" t="s">
        <v>24</v>
      </c>
      <c r="D531" s="170" t="s">
        <v>99</v>
      </c>
      <c r="E531" s="170">
        <v>750</v>
      </c>
      <c r="F531" s="170">
        <v>12</v>
      </c>
      <c r="G531" s="171">
        <v>20</v>
      </c>
      <c r="H531" s="170" t="s">
        <v>149</v>
      </c>
      <c r="I531" s="171">
        <v>17.989999999999998</v>
      </c>
      <c r="J531" s="169">
        <v>1</v>
      </c>
    </row>
    <row r="532" spans="1:10" hidden="1" x14ac:dyDescent="0.25">
      <c r="A532" s="169">
        <v>12796</v>
      </c>
      <c r="B532" s="170" t="s">
        <v>592</v>
      </c>
      <c r="C532" s="170" t="s">
        <v>24</v>
      </c>
      <c r="D532" s="170" t="s">
        <v>34</v>
      </c>
      <c r="E532" s="170">
        <v>750</v>
      </c>
      <c r="F532" s="170">
        <v>6</v>
      </c>
      <c r="G532" s="171">
        <v>16.5</v>
      </c>
      <c r="H532" s="170" t="s">
        <v>163</v>
      </c>
      <c r="I532" s="171">
        <v>64.989999999999995</v>
      </c>
      <c r="J532" s="169">
        <v>1</v>
      </c>
    </row>
    <row r="533" spans="1:10" hidden="1" x14ac:dyDescent="0.25">
      <c r="A533" s="169">
        <v>12798</v>
      </c>
      <c r="B533" s="170" t="s">
        <v>593</v>
      </c>
      <c r="C533" s="170" t="s">
        <v>24</v>
      </c>
      <c r="D533" s="170" t="s">
        <v>34</v>
      </c>
      <c r="E533" s="170">
        <v>750</v>
      </c>
      <c r="F533" s="170">
        <v>6</v>
      </c>
      <c r="G533" s="171">
        <v>14</v>
      </c>
      <c r="H533" s="170" t="s">
        <v>163</v>
      </c>
      <c r="I533" s="171">
        <v>29.99</v>
      </c>
      <c r="J533" s="169">
        <v>1</v>
      </c>
    </row>
    <row r="534" spans="1:10" hidden="1" x14ac:dyDescent="0.25">
      <c r="A534" s="169">
        <v>12802</v>
      </c>
      <c r="B534" s="170" t="s">
        <v>594</v>
      </c>
      <c r="C534" s="170" t="s">
        <v>24</v>
      </c>
      <c r="D534" s="170" t="s">
        <v>99</v>
      </c>
      <c r="E534" s="170">
        <v>750</v>
      </c>
      <c r="F534" s="170">
        <v>12</v>
      </c>
      <c r="G534" s="171">
        <v>20.5</v>
      </c>
      <c r="H534" s="170" t="s">
        <v>149</v>
      </c>
      <c r="I534" s="171">
        <v>140.18</v>
      </c>
      <c r="J534" s="169">
        <v>1</v>
      </c>
    </row>
    <row r="535" spans="1:10" hidden="1" x14ac:dyDescent="0.25">
      <c r="A535" s="169">
        <v>12806</v>
      </c>
      <c r="B535" s="170" t="s">
        <v>595</v>
      </c>
      <c r="C535" s="170" t="s">
        <v>24</v>
      </c>
      <c r="D535" s="170" t="s">
        <v>99</v>
      </c>
      <c r="E535" s="170">
        <v>750</v>
      </c>
      <c r="F535" s="170">
        <v>12</v>
      </c>
      <c r="G535" s="171">
        <v>20.5</v>
      </c>
      <c r="H535" s="170" t="s">
        <v>149</v>
      </c>
      <c r="I535" s="171">
        <v>140.18</v>
      </c>
      <c r="J535" s="169">
        <v>1</v>
      </c>
    </row>
    <row r="536" spans="1:10" hidden="1" x14ac:dyDescent="0.25">
      <c r="A536" s="169">
        <v>12810</v>
      </c>
      <c r="B536" s="170" t="s">
        <v>561</v>
      </c>
      <c r="C536" s="170" t="s">
        <v>24</v>
      </c>
      <c r="D536" s="170" t="s">
        <v>484</v>
      </c>
      <c r="E536" s="170">
        <v>500</v>
      </c>
      <c r="F536" s="170">
        <v>12</v>
      </c>
      <c r="G536" s="171">
        <v>18</v>
      </c>
      <c r="H536" s="170" t="s">
        <v>29</v>
      </c>
      <c r="I536" s="171">
        <v>8.99</v>
      </c>
      <c r="J536" s="169">
        <v>1</v>
      </c>
    </row>
    <row r="537" spans="1:10" hidden="1" x14ac:dyDescent="0.25">
      <c r="A537" s="169">
        <v>12816</v>
      </c>
      <c r="B537" s="170" t="s">
        <v>596</v>
      </c>
      <c r="C537" s="170" t="s">
        <v>11</v>
      </c>
      <c r="D537" s="170" t="s">
        <v>211</v>
      </c>
      <c r="E537" s="170">
        <v>5115</v>
      </c>
      <c r="F537" s="170">
        <v>1</v>
      </c>
      <c r="G537" s="171">
        <v>4</v>
      </c>
      <c r="H537" s="170" t="s">
        <v>13</v>
      </c>
      <c r="I537" s="171">
        <v>33.99</v>
      </c>
      <c r="J537" s="169">
        <v>15</v>
      </c>
    </row>
    <row r="538" spans="1:10" hidden="1" x14ac:dyDescent="0.25">
      <c r="A538" s="169">
        <v>12816</v>
      </c>
      <c r="B538" s="170" t="s">
        <v>596</v>
      </c>
      <c r="C538" s="170" t="s">
        <v>11</v>
      </c>
      <c r="D538" s="170" t="s">
        <v>211</v>
      </c>
      <c r="E538" s="170">
        <v>5115</v>
      </c>
      <c r="F538" s="170">
        <v>1</v>
      </c>
      <c r="G538" s="171">
        <v>4</v>
      </c>
      <c r="H538" s="170" t="s">
        <v>13</v>
      </c>
      <c r="I538" s="171">
        <v>33.99</v>
      </c>
      <c r="J538" s="169">
        <v>15</v>
      </c>
    </row>
    <row r="539" spans="1:10" hidden="1" x14ac:dyDescent="0.25">
      <c r="A539" s="169">
        <v>12838</v>
      </c>
      <c r="B539" s="170" t="s">
        <v>597</v>
      </c>
      <c r="C539" s="170" t="s">
        <v>24</v>
      </c>
      <c r="D539" s="170" t="s">
        <v>598</v>
      </c>
      <c r="E539" s="170">
        <v>750</v>
      </c>
      <c r="F539" s="170">
        <v>12</v>
      </c>
      <c r="G539" s="171">
        <v>6</v>
      </c>
      <c r="H539" s="170" t="s">
        <v>357</v>
      </c>
      <c r="I539" s="171">
        <v>19.989999999999998</v>
      </c>
      <c r="J539" s="169">
        <v>1</v>
      </c>
    </row>
    <row r="540" spans="1:10" hidden="1" x14ac:dyDescent="0.25">
      <c r="A540" s="169">
        <v>12839</v>
      </c>
      <c r="B540" s="170" t="s">
        <v>599</v>
      </c>
      <c r="C540" s="170" t="s">
        <v>24</v>
      </c>
      <c r="D540" s="170" t="s">
        <v>66</v>
      </c>
      <c r="E540" s="170">
        <v>750</v>
      </c>
      <c r="F540" s="170">
        <v>12</v>
      </c>
      <c r="G540" s="171">
        <v>14.3</v>
      </c>
      <c r="H540" s="170" t="s">
        <v>600</v>
      </c>
      <c r="I540" s="171">
        <v>16.989999999999998</v>
      </c>
      <c r="J540" s="169">
        <v>1</v>
      </c>
    </row>
    <row r="541" spans="1:10" hidden="1" x14ac:dyDescent="0.25">
      <c r="A541" s="169">
        <v>12872</v>
      </c>
      <c r="B541" s="170" t="s">
        <v>601</v>
      </c>
      <c r="C541" s="170" t="s">
        <v>15</v>
      </c>
      <c r="D541" s="170" t="s">
        <v>93</v>
      </c>
      <c r="E541" s="170">
        <v>750</v>
      </c>
      <c r="F541" s="170">
        <v>12</v>
      </c>
      <c r="G541" s="171">
        <v>40</v>
      </c>
      <c r="H541" s="170" t="s">
        <v>20</v>
      </c>
      <c r="I541" s="171">
        <v>27.49</v>
      </c>
      <c r="J541" s="169">
        <v>1</v>
      </c>
    </row>
    <row r="542" spans="1:10" hidden="1" x14ac:dyDescent="0.25">
      <c r="A542" s="169">
        <v>12878</v>
      </c>
      <c r="B542" s="170" t="s">
        <v>602</v>
      </c>
      <c r="C542" s="170" t="s">
        <v>24</v>
      </c>
      <c r="D542" s="170" t="s">
        <v>603</v>
      </c>
      <c r="E542" s="170">
        <v>750</v>
      </c>
      <c r="F542" s="170">
        <v>12</v>
      </c>
      <c r="G542" s="171">
        <v>14</v>
      </c>
      <c r="H542" s="170" t="s">
        <v>218</v>
      </c>
      <c r="I542" s="171">
        <v>14.99</v>
      </c>
      <c r="J542" s="169">
        <v>1</v>
      </c>
    </row>
    <row r="543" spans="1:10" hidden="1" x14ac:dyDescent="0.25">
      <c r="A543" s="169">
        <v>12898</v>
      </c>
      <c r="B543" s="170" t="s">
        <v>604</v>
      </c>
      <c r="C543" s="170" t="s">
        <v>24</v>
      </c>
      <c r="D543" s="170" t="s">
        <v>598</v>
      </c>
      <c r="E543" s="170">
        <v>750</v>
      </c>
      <c r="F543" s="170">
        <v>12</v>
      </c>
      <c r="G543" s="171">
        <v>6</v>
      </c>
      <c r="H543" s="170" t="s">
        <v>100</v>
      </c>
      <c r="I543" s="171">
        <v>14.49</v>
      </c>
      <c r="J543" s="169">
        <v>1</v>
      </c>
    </row>
    <row r="544" spans="1:10" hidden="1" x14ac:dyDescent="0.25">
      <c r="A544" s="169">
        <v>12912</v>
      </c>
      <c r="B544" s="170" t="s">
        <v>605</v>
      </c>
      <c r="C544" s="170" t="s">
        <v>24</v>
      </c>
      <c r="D544" s="170" t="s">
        <v>34</v>
      </c>
      <c r="E544" s="170">
        <v>750</v>
      </c>
      <c r="F544" s="170">
        <v>12</v>
      </c>
      <c r="G544" s="171">
        <v>13.5</v>
      </c>
      <c r="H544" s="170" t="s">
        <v>256</v>
      </c>
      <c r="I544" s="171">
        <v>15.99</v>
      </c>
      <c r="J544" s="169">
        <v>1</v>
      </c>
    </row>
    <row r="545" spans="1:10" hidden="1" x14ac:dyDescent="0.25">
      <c r="A545" s="169">
        <v>12919</v>
      </c>
      <c r="B545" s="170" t="s">
        <v>121</v>
      </c>
      <c r="C545" s="170" t="s">
        <v>15</v>
      </c>
      <c r="D545" s="170" t="s">
        <v>122</v>
      </c>
      <c r="E545" s="170">
        <v>1140</v>
      </c>
      <c r="F545" s="170">
        <v>6</v>
      </c>
      <c r="G545" s="171">
        <v>40</v>
      </c>
      <c r="H545" s="170" t="s">
        <v>123</v>
      </c>
      <c r="I545" s="171">
        <v>73.489999999999995</v>
      </c>
      <c r="J545" s="169">
        <v>1</v>
      </c>
    </row>
    <row r="546" spans="1:10" hidden="1" x14ac:dyDescent="0.25">
      <c r="A546" s="169">
        <v>12935</v>
      </c>
      <c r="B546" s="170" t="s">
        <v>606</v>
      </c>
      <c r="C546" s="170" t="s">
        <v>24</v>
      </c>
      <c r="D546" s="170" t="s">
        <v>68</v>
      </c>
      <c r="E546" s="170">
        <v>750</v>
      </c>
      <c r="F546" s="170">
        <v>12</v>
      </c>
      <c r="G546" s="171">
        <v>14.5</v>
      </c>
      <c r="H546" s="170" t="s">
        <v>22</v>
      </c>
      <c r="I546" s="171">
        <v>18.989999999999998</v>
      </c>
      <c r="J546" s="169">
        <v>1</v>
      </c>
    </row>
    <row r="547" spans="1:10" hidden="1" x14ac:dyDescent="0.25">
      <c r="A547" s="169">
        <v>12952</v>
      </c>
      <c r="B547" s="170" t="s">
        <v>607</v>
      </c>
      <c r="C547" s="170" t="s">
        <v>24</v>
      </c>
      <c r="D547" s="170" t="s">
        <v>504</v>
      </c>
      <c r="E547" s="170">
        <v>750</v>
      </c>
      <c r="F547" s="170">
        <v>12</v>
      </c>
      <c r="G547" s="171">
        <v>12.5</v>
      </c>
      <c r="H547" s="170" t="s">
        <v>222</v>
      </c>
      <c r="I547" s="171">
        <v>25.59</v>
      </c>
      <c r="J547" s="169">
        <v>1</v>
      </c>
    </row>
    <row r="548" spans="1:10" hidden="1" x14ac:dyDescent="0.25">
      <c r="A548" s="169">
        <v>12953</v>
      </c>
      <c r="B548" s="170" t="s">
        <v>608</v>
      </c>
      <c r="C548" s="170" t="s">
        <v>15</v>
      </c>
      <c r="D548" s="170" t="s">
        <v>301</v>
      </c>
      <c r="E548" s="170">
        <v>1140</v>
      </c>
      <c r="F548" s="170">
        <v>6</v>
      </c>
      <c r="G548" s="171">
        <v>35</v>
      </c>
      <c r="H548" s="170" t="s">
        <v>22</v>
      </c>
      <c r="I548" s="171">
        <v>35.99</v>
      </c>
      <c r="J548" s="169">
        <v>1</v>
      </c>
    </row>
    <row r="549" spans="1:10" hidden="1" x14ac:dyDescent="0.25">
      <c r="A549" s="169">
        <v>12957</v>
      </c>
      <c r="B549" s="170" t="s">
        <v>609</v>
      </c>
      <c r="C549" s="170" t="s">
        <v>24</v>
      </c>
      <c r="D549" s="170" t="s">
        <v>109</v>
      </c>
      <c r="E549" s="170">
        <v>375</v>
      </c>
      <c r="F549" s="170">
        <v>6</v>
      </c>
      <c r="G549" s="171">
        <v>8.5</v>
      </c>
      <c r="H549" s="170" t="s">
        <v>177</v>
      </c>
      <c r="I549" s="171">
        <v>61.99</v>
      </c>
      <c r="J549" s="169">
        <v>1</v>
      </c>
    </row>
    <row r="550" spans="1:10" hidden="1" x14ac:dyDescent="0.25">
      <c r="A550" s="169">
        <v>12958</v>
      </c>
      <c r="B550" s="170" t="s">
        <v>610</v>
      </c>
      <c r="C550" s="170" t="s">
        <v>24</v>
      </c>
      <c r="D550" s="170" t="s">
        <v>611</v>
      </c>
      <c r="E550" s="170">
        <v>750</v>
      </c>
      <c r="F550" s="170">
        <v>12</v>
      </c>
      <c r="G550" s="171">
        <v>11.5</v>
      </c>
      <c r="H550" s="170" t="s">
        <v>218</v>
      </c>
      <c r="I550" s="171">
        <v>23.99</v>
      </c>
      <c r="J550" s="169">
        <v>1</v>
      </c>
    </row>
    <row r="551" spans="1:10" hidden="1" x14ac:dyDescent="0.25">
      <c r="A551" s="169">
        <v>12960</v>
      </c>
      <c r="B551" s="170" t="s">
        <v>612</v>
      </c>
      <c r="C551" s="170" t="s">
        <v>24</v>
      </c>
      <c r="D551" s="170" t="s">
        <v>60</v>
      </c>
      <c r="E551" s="170">
        <v>750</v>
      </c>
      <c r="F551" s="170">
        <v>12</v>
      </c>
      <c r="G551" s="171">
        <v>12</v>
      </c>
      <c r="H551" s="170" t="s">
        <v>222</v>
      </c>
      <c r="I551" s="171">
        <v>17.02</v>
      </c>
      <c r="J551" s="169">
        <v>1</v>
      </c>
    </row>
    <row r="552" spans="1:10" hidden="1" x14ac:dyDescent="0.25">
      <c r="A552" s="169">
        <v>12969</v>
      </c>
      <c r="B552" s="170" t="s">
        <v>613</v>
      </c>
      <c r="C552" s="170" t="s">
        <v>24</v>
      </c>
      <c r="D552" s="170" t="s">
        <v>34</v>
      </c>
      <c r="E552" s="170">
        <v>750</v>
      </c>
      <c r="F552" s="170">
        <v>12</v>
      </c>
      <c r="G552" s="171">
        <v>14.5</v>
      </c>
      <c r="H552" s="170" t="s">
        <v>91</v>
      </c>
      <c r="I552" s="171">
        <v>17.989999999999998</v>
      </c>
      <c r="J552" s="169">
        <v>1</v>
      </c>
    </row>
    <row r="553" spans="1:10" hidden="1" x14ac:dyDescent="0.25">
      <c r="A553" s="169">
        <v>12988</v>
      </c>
      <c r="B553" s="170" t="s">
        <v>614</v>
      </c>
      <c r="C553" s="170" t="s">
        <v>24</v>
      </c>
      <c r="D553" s="170" t="s">
        <v>85</v>
      </c>
      <c r="E553" s="170">
        <v>4000</v>
      </c>
      <c r="F553" s="170">
        <v>4</v>
      </c>
      <c r="G553" s="171">
        <v>12.5</v>
      </c>
      <c r="H553" s="170" t="s">
        <v>32</v>
      </c>
      <c r="I553" s="171">
        <v>45.99</v>
      </c>
      <c r="J553" s="169">
        <v>1</v>
      </c>
    </row>
    <row r="554" spans="1:10" hidden="1" x14ac:dyDescent="0.25">
      <c r="A554" s="169">
        <v>12992</v>
      </c>
      <c r="B554" s="170" t="s">
        <v>615</v>
      </c>
      <c r="C554" s="170" t="s">
        <v>24</v>
      </c>
      <c r="D554" s="170" t="s">
        <v>58</v>
      </c>
      <c r="E554" s="170">
        <v>4000</v>
      </c>
      <c r="F554" s="170">
        <v>4</v>
      </c>
      <c r="G554" s="171">
        <v>12.5</v>
      </c>
      <c r="H554" s="170" t="s">
        <v>32</v>
      </c>
      <c r="I554" s="171">
        <v>45.99</v>
      </c>
      <c r="J554" s="169">
        <v>1</v>
      </c>
    </row>
    <row r="555" spans="1:10" hidden="1" x14ac:dyDescent="0.25">
      <c r="A555" s="169">
        <v>13009</v>
      </c>
      <c r="B555" s="170" t="s">
        <v>224</v>
      </c>
      <c r="C555" s="170" t="s">
        <v>15</v>
      </c>
      <c r="D555" s="170" t="s">
        <v>225</v>
      </c>
      <c r="E555" s="170">
        <v>50</v>
      </c>
      <c r="F555" s="170">
        <v>60</v>
      </c>
      <c r="G555" s="171">
        <v>40</v>
      </c>
      <c r="H555" s="170" t="s">
        <v>29</v>
      </c>
      <c r="I555" s="171">
        <v>9.99</v>
      </c>
      <c r="J555" s="169">
        <v>1</v>
      </c>
    </row>
    <row r="556" spans="1:10" hidden="1" x14ac:dyDescent="0.25">
      <c r="A556" s="169">
        <v>13023</v>
      </c>
      <c r="B556" s="170" t="s">
        <v>616</v>
      </c>
      <c r="C556" s="170" t="s">
        <v>24</v>
      </c>
      <c r="D556" s="170" t="s">
        <v>60</v>
      </c>
      <c r="E556" s="170">
        <v>750</v>
      </c>
      <c r="F556" s="170">
        <v>12</v>
      </c>
      <c r="G556" s="171">
        <v>14</v>
      </c>
      <c r="H556" s="170" t="s">
        <v>110</v>
      </c>
      <c r="I556" s="171">
        <v>19.989999999999998</v>
      </c>
      <c r="J556" s="169">
        <v>1</v>
      </c>
    </row>
    <row r="557" spans="1:10" hidden="1" x14ac:dyDescent="0.25">
      <c r="A557" s="169">
        <v>13034</v>
      </c>
      <c r="B557" s="170" t="s">
        <v>617</v>
      </c>
      <c r="C557" s="170" t="s">
        <v>15</v>
      </c>
      <c r="D557" s="170" t="s">
        <v>113</v>
      </c>
      <c r="E557" s="170">
        <v>750</v>
      </c>
      <c r="F557" s="170">
        <v>12</v>
      </c>
      <c r="G557" s="171">
        <v>40</v>
      </c>
      <c r="H557" s="170" t="s">
        <v>17</v>
      </c>
      <c r="I557" s="171">
        <v>44.99</v>
      </c>
      <c r="J557" s="169">
        <v>1</v>
      </c>
    </row>
    <row r="558" spans="1:10" hidden="1" x14ac:dyDescent="0.25">
      <c r="A558" s="169">
        <v>13036</v>
      </c>
      <c r="B558" s="170" t="s">
        <v>618</v>
      </c>
      <c r="C558" s="170" t="s">
        <v>15</v>
      </c>
      <c r="D558" s="170" t="s">
        <v>154</v>
      </c>
      <c r="E558" s="170">
        <v>750</v>
      </c>
      <c r="F558" s="170">
        <v>12</v>
      </c>
      <c r="G558" s="171">
        <v>15</v>
      </c>
      <c r="H558" s="170" t="s">
        <v>43</v>
      </c>
      <c r="I558" s="171">
        <v>35.99</v>
      </c>
      <c r="J558" s="169">
        <v>1</v>
      </c>
    </row>
    <row r="559" spans="1:10" hidden="1" x14ac:dyDescent="0.25">
      <c r="A559" s="169">
        <v>13060</v>
      </c>
      <c r="B559" s="170" t="s">
        <v>619</v>
      </c>
      <c r="C559" s="170" t="s">
        <v>15</v>
      </c>
      <c r="D559" s="170" t="s">
        <v>16</v>
      </c>
      <c r="E559" s="170">
        <v>750</v>
      </c>
      <c r="F559" s="170">
        <v>6</v>
      </c>
      <c r="G559" s="171">
        <v>45</v>
      </c>
      <c r="H559" s="170" t="s">
        <v>22</v>
      </c>
      <c r="I559" s="171">
        <v>39.99</v>
      </c>
      <c r="J559" s="169">
        <v>1</v>
      </c>
    </row>
    <row r="560" spans="1:10" hidden="1" x14ac:dyDescent="0.25">
      <c r="A560" s="169">
        <v>13061</v>
      </c>
      <c r="B560" s="170" t="s">
        <v>620</v>
      </c>
      <c r="C560" s="170" t="s">
        <v>15</v>
      </c>
      <c r="D560" s="170" t="s">
        <v>213</v>
      </c>
      <c r="E560" s="170">
        <v>750</v>
      </c>
      <c r="F560" s="170">
        <v>6</v>
      </c>
      <c r="G560" s="171">
        <v>40</v>
      </c>
      <c r="H560" s="170" t="s">
        <v>29</v>
      </c>
      <c r="I560" s="171">
        <v>94.99</v>
      </c>
      <c r="J560" s="169">
        <v>1</v>
      </c>
    </row>
    <row r="561" spans="1:10" hidden="1" x14ac:dyDescent="0.25">
      <c r="A561" s="169">
        <v>13082</v>
      </c>
      <c r="B561" s="170" t="s">
        <v>621</v>
      </c>
      <c r="C561" s="170" t="s">
        <v>24</v>
      </c>
      <c r="D561" s="170" t="s">
        <v>68</v>
      </c>
      <c r="E561" s="170">
        <v>750</v>
      </c>
      <c r="F561" s="170">
        <v>12</v>
      </c>
      <c r="G561" s="171">
        <v>14</v>
      </c>
      <c r="H561" s="170" t="s">
        <v>22</v>
      </c>
      <c r="I561" s="171">
        <v>22.99</v>
      </c>
      <c r="J561" s="169">
        <v>1</v>
      </c>
    </row>
    <row r="562" spans="1:10" hidden="1" x14ac:dyDescent="0.25">
      <c r="A562" s="169">
        <v>13212</v>
      </c>
      <c r="B562" s="170" t="s">
        <v>622</v>
      </c>
      <c r="C562" s="170" t="s">
        <v>24</v>
      </c>
      <c r="D562" s="170" t="s">
        <v>166</v>
      </c>
      <c r="E562" s="170">
        <v>750</v>
      </c>
      <c r="F562" s="170">
        <v>12</v>
      </c>
      <c r="G562" s="171">
        <v>12.5</v>
      </c>
      <c r="H562" s="170" t="s">
        <v>100</v>
      </c>
      <c r="I562" s="171">
        <v>15.99</v>
      </c>
      <c r="J562" s="169">
        <v>1</v>
      </c>
    </row>
    <row r="563" spans="1:10" hidden="1" x14ac:dyDescent="0.25">
      <c r="A563" s="169">
        <v>13217</v>
      </c>
      <c r="B563" s="170" t="s">
        <v>623</v>
      </c>
      <c r="C563" s="170" t="s">
        <v>24</v>
      </c>
      <c r="D563" s="170" t="s">
        <v>166</v>
      </c>
      <c r="E563" s="170">
        <v>750</v>
      </c>
      <c r="F563" s="170">
        <v>12</v>
      </c>
      <c r="G563" s="171">
        <v>12.5</v>
      </c>
      <c r="H563" s="170" t="s">
        <v>91</v>
      </c>
      <c r="I563" s="171">
        <v>13.99</v>
      </c>
      <c r="J563" s="169">
        <v>1</v>
      </c>
    </row>
    <row r="564" spans="1:10" hidden="1" x14ac:dyDescent="0.25">
      <c r="A564" s="169">
        <v>13237</v>
      </c>
      <c r="B564" s="170" t="s">
        <v>624</v>
      </c>
      <c r="C564" s="170" t="s">
        <v>15</v>
      </c>
      <c r="D564" s="170" t="s">
        <v>225</v>
      </c>
      <c r="E564" s="170">
        <v>750</v>
      </c>
      <c r="F564" s="170">
        <v>12</v>
      </c>
      <c r="G564" s="171">
        <v>40</v>
      </c>
      <c r="H564" s="170" t="s">
        <v>402</v>
      </c>
      <c r="I564" s="171">
        <v>32.99</v>
      </c>
      <c r="J564" s="169">
        <v>1</v>
      </c>
    </row>
    <row r="565" spans="1:10" hidden="1" x14ac:dyDescent="0.25">
      <c r="A565" s="169">
        <v>13238</v>
      </c>
      <c r="B565" s="170" t="s">
        <v>625</v>
      </c>
      <c r="C565" s="170" t="s">
        <v>15</v>
      </c>
      <c r="D565" s="170" t="s">
        <v>626</v>
      </c>
      <c r="E565" s="170">
        <v>750</v>
      </c>
      <c r="F565" s="170">
        <v>12</v>
      </c>
      <c r="G565" s="171">
        <v>40</v>
      </c>
      <c r="H565" s="170" t="s">
        <v>402</v>
      </c>
      <c r="I565" s="171">
        <v>32.99</v>
      </c>
      <c r="J565" s="169">
        <v>1</v>
      </c>
    </row>
    <row r="566" spans="1:10" hidden="1" x14ac:dyDescent="0.25">
      <c r="A566" s="169">
        <v>13264</v>
      </c>
      <c r="B566" s="170" t="s">
        <v>627</v>
      </c>
      <c r="C566" s="170" t="s">
        <v>24</v>
      </c>
      <c r="D566" s="170" t="s">
        <v>598</v>
      </c>
      <c r="E566" s="170">
        <v>750</v>
      </c>
      <c r="F566" s="170">
        <v>12</v>
      </c>
      <c r="G566" s="171">
        <v>7.6</v>
      </c>
      <c r="H566" s="170" t="s">
        <v>43</v>
      </c>
      <c r="I566" s="171">
        <v>15.99</v>
      </c>
      <c r="J566" s="169">
        <v>1</v>
      </c>
    </row>
    <row r="567" spans="1:10" hidden="1" x14ac:dyDescent="0.25">
      <c r="A567" s="169">
        <v>13272</v>
      </c>
      <c r="B567" s="170" t="s">
        <v>628</v>
      </c>
      <c r="C567" s="170" t="s">
        <v>24</v>
      </c>
      <c r="D567" s="170" t="s">
        <v>42</v>
      </c>
      <c r="E567" s="170">
        <v>750</v>
      </c>
      <c r="F567" s="170">
        <v>12</v>
      </c>
      <c r="G567" s="171">
        <v>9</v>
      </c>
      <c r="H567" s="170" t="s">
        <v>371</v>
      </c>
      <c r="I567" s="171">
        <v>17.2</v>
      </c>
      <c r="J567" s="169">
        <v>1</v>
      </c>
    </row>
    <row r="568" spans="1:10" hidden="1" x14ac:dyDescent="0.25">
      <c r="A568" s="169">
        <v>13285</v>
      </c>
      <c r="B568" s="170" t="s">
        <v>629</v>
      </c>
      <c r="C568" s="170" t="s">
        <v>24</v>
      </c>
      <c r="D568" s="170" t="s">
        <v>162</v>
      </c>
      <c r="E568" s="170">
        <v>750</v>
      </c>
      <c r="F568" s="170">
        <v>6</v>
      </c>
      <c r="G568" s="171">
        <v>12.5</v>
      </c>
      <c r="H568" s="170" t="s">
        <v>100</v>
      </c>
      <c r="I568" s="171">
        <v>99.99</v>
      </c>
      <c r="J568" s="169">
        <v>1</v>
      </c>
    </row>
    <row r="569" spans="1:10" hidden="1" x14ac:dyDescent="0.25">
      <c r="A569" s="169">
        <v>13289</v>
      </c>
      <c r="B569" s="170" t="s">
        <v>630</v>
      </c>
      <c r="C569" s="170" t="s">
        <v>24</v>
      </c>
      <c r="D569" s="170" t="s">
        <v>162</v>
      </c>
      <c r="E569" s="170">
        <v>750</v>
      </c>
      <c r="F569" s="170">
        <v>6</v>
      </c>
      <c r="G569" s="171">
        <v>12.5</v>
      </c>
      <c r="H569" s="170" t="s">
        <v>100</v>
      </c>
      <c r="I569" s="171">
        <v>179.99</v>
      </c>
      <c r="J569" s="169">
        <v>1</v>
      </c>
    </row>
    <row r="570" spans="1:10" hidden="1" x14ac:dyDescent="0.25">
      <c r="A570" s="169">
        <v>13300</v>
      </c>
      <c r="B570" s="170" t="s">
        <v>631</v>
      </c>
      <c r="C570" s="170" t="s">
        <v>24</v>
      </c>
      <c r="D570" s="170" t="s">
        <v>58</v>
      </c>
      <c r="E570" s="170">
        <v>750</v>
      </c>
      <c r="F570" s="170">
        <v>12</v>
      </c>
      <c r="G570" s="171">
        <v>13</v>
      </c>
      <c r="H570" s="170" t="s">
        <v>256</v>
      </c>
      <c r="I570" s="171">
        <v>23.99</v>
      </c>
      <c r="J570" s="169">
        <v>1</v>
      </c>
    </row>
    <row r="571" spans="1:10" hidden="1" x14ac:dyDescent="0.25">
      <c r="A571" s="169">
        <v>13302</v>
      </c>
      <c r="B571" s="170" t="s">
        <v>632</v>
      </c>
      <c r="C571" s="170" t="s">
        <v>24</v>
      </c>
      <c r="D571" s="170" t="s">
        <v>194</v>
      </c>
      <c r="E571" s="170">
        <v>750</v>
      </c>
      <c r="F571" s="170">
        <v>12</v>
      </c>
      <c r="G571" s="171">
        <v>14</v>
      </c>
      <c r="H571" s="170" t="s">
        <v>256</v>
      </c>
      <c r="I571" s="171">
        <v>25.99</v>
      </c>
      <c r="J571" s="169">
        <v>1</v>
      </c>
    </row>
    <row r="572" spans="1:10" hidden="1" x14ac:dyDescent="0.25">
      <c r="A572" s="169">
        <v>13338</v>
      </c>
      <c r="B572" s="170" t="s">
        <v>633</v>
      </c>
      <c r="C572" s="170" t="s">
        <v>15</v>
      </c>
      <c r="D572" s="170" t="s">
        <v>125</v>
      </c>
      <c r="E572" s="170">
        <v>375</v>
      </c>
      <c r="F572" s="170">
        <v>12</v>
      </c>
      <c r="G572" s="171">
        <v>42.3</v>
      </c>
      <c r="H572" s="170" t="s">
        <v>634</v>
      </c>
      <c r="I572" s="171">
        <v>21.15</v>
      </c>
      <c r="J572" s="169">
        <v>1</v>
      </c>
    </row>
    <row r="573" spans="1:10" hidden="1" x14ac:dyDescent="0.25">
      <c r="A573" s="169">
        <v>13342</v>
      </c>
      <c r="B573" s="170" t="s">
        <v>635</v>
      </c>
      <c r="C573" s="170" t="s">
        <v>11</v>
      </c>
      <c r="D573" s="170" t="s">
        <v>12</v>
      </c>
      <c r="E573" s="170">
        <v>3960</v>
      </c>
      <c r="F573" s="170">
        <v>1</v>
      </c>
      <c r="G573" s="171">
        <v>5</v>
      </c>
      <c r="H573" s="170" t="s">
        <v>54</v>
      </c>
      <c r="I573" s="171">
        <v>31.79</v>
      </c>
      <c r="J573" s="169">
        <v>12</v>
      </c>
    </row>
    <row r="574" spans="1:10" hidden="1" x14ac:dyDescent="0.25">
      <c r="A574" s="169">
        <v>13342</v>
      </c>
      <c r="B574" s="170" t="s">
        <v>635</v>
      </c>
      <c r="C574" s="170" t="s">
        <v>11</v>
      </c>
      <c r="D574" s="170" t="s">
        <v>12</v>
      </c>
      <c r="E574" s="170">
        <v>3960</v>
      </c>
      <c r="F574" s="170">
        <v>1</v>
      </c>
      <c r="G574" s="171">
        <v>5</v>
      </c>
      <c r="H574" s="170" t="s">
        <v>54</v>
      </c>
      <c r="I574" s="171">
        <v>31.79</v>
      </c>
      <c r="J574" s="169">
        <v>12</v>
      </c>
    </row>
    <row r="575" spans="1:10" hidden="1" x14ac:dyDescent="0.25">
      <c r="A575" s="169">
        <v>13346</v>
      </c>
      <c r="B575" s="170" t="s">
        <v>636</v>
      </c>
      <c r="C575" s="170" t="s">
        <v>11</v>
      </c>
      <c r="D575" s="170" t="s">
        <v>211</v>
      </c>
      <c r="E575" s="170">
        <v>4092</v>
      </c>
      <c r="F575" s="170">
        <v>1</v>
      </c>
      <c r="G575" s="171">
        <v>4</v>
      </c>
      <c r="H575" s="170" t="s">
        <v>105</v>
      </c>
      <c r="I575" s="171">
        <v>33.49</v>
      </c>
      <c r="J575" s="169">
        <v>12</v>
      </c>
    </row>
    <row r="576" spans="1:10" hidden="1" x14ac:dyDescent="0.25">
      <c r="A576" s="169">
        <v>13346</v>
      </c>
      <c r="B576" s="170" t="s">
        <v>636</v>
      </c>
      <c r="C576" s="170" t="s">
        <v>11</v>
      </c>
      <c r="D576" s="170" t="s">
        <v>211</v>
      </c>
      <c r="E576" s="170">
        <v>4092</v>
      </c>
      <c r="F576" s="170">
        <v>1</v>
      </c>
      <c r="G576" s="171">
        <v>4</v>
      </c>
      <c r="H576" s="170" t="s">
        <v>105</v>
      </c>
      <c r="I576" s="171">
        <v>33.49</v>
      </c>
      <c r="J576" s="169">
        <v>12</v>
      </c>
    </row>
    <row r="577" spans="1:10" hidden="1" x14ac:dyDescent="0.25">
      <c r="A577" s="169">
        <v>13347</v>
      </c>
      <c r="B577" s="170" t="s">
        <v>637</v>
      </c>
      <c r="C577" s="170" t="s">
        <v>11</v>
      </c>
      <c r="D577" s="170" t="s">
        <v>211</v>
      </c>
      <c r="E577" s="170">
        <v>8184</v>
      </c>
      <c r="F577" s="170">
        <v>1</v>
      </c>
      <c r="G577" s="171">
        <v>4</v>
      </c>
      <c r="H577" s="170" t="s">
        <v>105</v>
      </c>
      <c r="I577" s="171">
        <v>58.49</v>
      </c>
      <c r="J577" s="169">
        <v>24</v>
      </c>
    </row>
    <row r="578" spans="1:10" hidden="1" x14ac:dyDescent="0.25">
      <c r="A578" s="169">
        <v>13347</v>
      </c>
      <c r="B578" s="170" t="s">
        <v>637</v>
      </c>
      <c r="C578" s="170" t="s">
        <v>11</v>
      </c>
      <c r="D578" s="170" t="s">
        <v>211</v>
      </c>
      <c r="E578" s="170">
        <v>8184</v>
      </c>
      <c r="F578" s="170">
        <v>1</v>
      </c>
      <c r="G578" s="171">
        <v>4</v>
      </c>
      <c r="H578" s="170" t="s">
        <v>105</v>
      </c>
      <c r="I578" s="171">
        <v>58.49</v>
      </c>
      <c r="J578" s="169">
        <v>24</v>
      </c>
    </row>
    <row r="579" spans="1:10" hidden="1" x14ac:dyDescent="0.25">
      <c r="A579" s="169">
        <v>13350</v>
      </c>
      <c r="B579" s="170" t="s">
        <v>638</v>
      </c>
      <c r="C579" s="170" t="s">
        <v>24</v>
      </c>
      <c r="D579" s="170" t="s">
        <v>34</v>
      </c>
      <c r="E579" s="170">
        <v>750</v>
      </c>
      <c r="F579" s="170">
        <v>12</v>
      </c>
      <c r="G579" s="171">
        <v>15</v>
      </c>
      <c r="H579" s="170" t="s">
        <v>200</v>
      </c>
      <c r="I579" s="171">
        <v>16.989999999999998</v>
      </c>
      <c r="J579" s="169">
        <v>1</v>
      </c>
    </row>
    <row r="580" spans="1:10" hidden="1" x14ac:dyDescent="0.25">
      <c r="A580" s="169">
        <v>13358</v>
      </c>
      <c r="B580" s="170" t="s">
        <v>639</v>
      </c>
      <c r="C580" s="170" t="s">
        <v>24</v>
      </c>
      <c r="D580" s="170" t="s">
        <v>194</v>
      </c>
      <c r="E580" s="170">
        <v>750</v>
      </c>
      <c r="F580" s="170">
        <v>12</v>
      </c>
      <c r="G580" s="171">
        <v>12.5</v>
      </c>
      <c r="H580" s="170" t="s">
        <v>64</v>
      </c>
      <c r="I580" s="171">
        <v>16.989999999999998</v>
      </c>
      <c r="J580" s="169">
        <v>1</v>
      </c>
    </row>
    <row r="581" spans="1:10" hidden="1" x14ac:dyDescent="0.25">
      <c r="A581" s="169">
        <v>13365</v>
      </c>
      <c r="B581" s="170" t="s">
        <v>492</v>
      </c>
      <c r="C581" s="170" t="s">
        <v>15</v>
      </c>
      <c r="D581" s="170" t="s">
        <v>16</v>
      </c>
      <c r="E581" s="170">
        <v>1140</v>
      </c>
      <c r="F581" s="170">
        <v>9</v>
      </c>
      <c r="G581" s="171">
        <v>45</v>
      </c>
      <c r="H581" s="170" t="s">
        <v>20</v>
      </c>
      <c r="I581" s="171">
        <v>47.99</v>
      </c>
      <c r="J581" s="169">
        <v>1</v>
      </c>
    </row>
    <row r="582" spans="1:10" hidden="1" x14ac:dyDescent="0.25">
      <c r="A582" s="169">
        <v>13428</v>
      </c>
      <c r="B582" s="170" t="s">
        <v>640</v>
      </c>
      <c r="C582" s="170" t="s">
        <v>15</v>
      </c>
      <c r="D582" s="170" t="s">
        <v>626</v>
      </c>
      <c r="E582" s="170">
        <v>750</v>
      </c>
      <c r="F582" s="170">
        <v>12</v>
      </c>
      <c r="G582" s="171">
        <v>40</v>
      </c>
      <c r="H582" s="170" t="s">
        <v>29</v>
      </c>
      <c r="I582" s="171">
        <v>33.700000000000003</v>
      </c>
      <c r="J582" s="169">
        <v>1</v>
      </c>
    </row>
    <row r="583" spans="1:10" hidden="1" x14ac:dyDescent="0.25">
      <c r="A583" s="169">
        <v>13448</v>
      </c>
      <c r="B583" s="170" t="s">
        <v>641</v>
      </c>
      <c r="C583" s="170" t="s">
        <v>24</v>
      </c>
      <c r="D583" s="170" t="s">
        <v>25</v>
      </c>
      <c r="E583" s="170">
        <v>750</v>
      </c>
      <c r="F583" s="170">
        <v>6</v>
      </c>
      <c r="G583" s="171">
        <v>12</v>
      </c>
      <c r="H583" s="170" t="s">
        <v>26</v>
      </c>
      <c r="I583" s="171">
        <v>35.99</v>
      </c>
      <c r="J583" s="169">
        <v>1</v>
      </c>
    </row>
    <row r="584" spans="1:10" hidden="1" x14ac:dyDescent="0.25">
      <c r="A584" s="169">
        <v>13482</v>
      </c>
      <c r="B584" s="170" t="s">
        <v>642</v>
      </c>
      <c r="C584" s="170" t="s">
        <v>11</v>
      </c>
      <c r="D584" s="170" t="s">
        <v>12</v>
      </c>
      <c r="E584" s="170">
        <v>473</v>
      </c>
      <c r="F584" s="170">
        <v>24</v>
      </c>
      <c r="G584" s="171">
        <v>5</v>
      </c>
      <c r="H584" s="170" t="s">
        <v>54</v>
      </c>
      <c r="I584" s="171">
        <v>4.29</v>
      </c>
      <c r="J584" s="169">
        <v>1</v>
      </c>
    </row>
    <row r="585" spans="1:10" hidden="1" x14ac:dyDescent="0.25">
      <c r="A585" s="169">
        <v>13482</v>
      </c>
      <c r="B585" s="170" t="s">
        <v>642</v>
      </c>
      <c r="C585" s="170" t="s">
        <v>11</v>
      </c>
      <c r="D585" s="170" t="s">
        <v>12</v>
      </c>
      <c r="E585" s="170">
        <v>473</v>
      </c>
      <c r="F585" s="170">
        <v>24</v>
      </c>
      <c r="G585" s="171">
        <v>5</v>
      </c>
      <c r="H585" s="170" t="s">
        <v>54</v>
      </c>
      <c r="I585" s="171">
        <v>4.29</v>
      </c>
      <c r="J585" s="169">
        <v>1</v>
      </c>
    </row>
    <row r="586" spans="1:10" hidden="1" x14ac:dyDescent="0.25">
      <c r="A586" s="169">
        <v>13485</v>
      </c>
      <c r="B586" s="170" t="s">
        <v>643</v>
      </c>
      <c r="C586" s="170" t="s">
        <v>11</v>
      </c>
      <c r="D586" s="170" t="s">
        <v>267</v>
      </c>
      <c r="E586" s="170">
        <v>473</v>
      </c>
      <c r="F586" s="170">
        <v>24</v>
      </c>
      <c r="G586" s="171">
        <v>5.2</v>
      </c>
      <c r="H586" s="170" t="s">
        <v>54</v>
      </c>
      <c r="I586" s="171">
        <v>4.29</v>
      </c>
      <c r="J586" s="169">
        <v>1</v>
      </c>
    </row>
    <row r="587" spans="1:10" hidden="1" x14ac:dyDescent="0.25">
      <c r="A587" s="169">
        <v>13485</v>
      </c>
      <c r="B587" s="170" t="s">
        <v>643</v>
      </c>
      <c r="C587" s="170" t="s">
        <v>11</v>
      </c>
      <c r="D587" s="170" t="s">
        <v>267</v>
      </c>
      <c r="E587" s="170">
        <v>473</v>
      </c>
      <c r="F587" s="170">
        <v>24</v>
      </c>
      <c r="G587" s="171">
        <v>5.2</v>
      </c>
      <c r="H587" s="170" t="s">
        <v>54</v>
      </c>
      <c r="I587" s="171">
        <v>4.29</v>
      </c>
      <c r="J587" s="169">
        <v>1</v>
      </c>
    </row>
    <row r="588" spans="1:10" hidden="1" x14ac:dyDescent="0.25">
      <c r="A588" s="169">
        <v>13500</v>
      </c>
      <c r="B588" s="170" t="s">
        <v>644</v>
      </c>
      <c r="C588" s="170" t="s">
        <v>11</v>
      </c>
      <c r="D588" s="170" t="s">
        <v>211</v>
      </c>
      <c r="E588" s="170">
        <v>473</v>
      </c>
      <c r="F588" s="170">
        <v>24</v>
      </c>
      <c r="G588" s="171">
        <v>4</v>
      </c>
      <c r="H588" s="170" t="s">
        <v>285</v>
      </c>
      <c r="I588" s="171">
        <v>4.6900000000000004</v>
      </c>
      <c r="J588" s="169">
        <v>1</v>
      </c>
    </row>
    <row r="589" spans="1:10" hidden="1" x14ac:dyDescent="0.25">
      <c r="A589" s="169">
        <v>13500</v>
      </c>
      <c r="B589" s="170" t="s">
        <v>644</v>
      </c>
      <c r="C589" s="170" t="s">
        <v>11</v>
      </c>
      <c r="D589" s="170" t="s">
        <v>211</v>
      </c>
      <c r="E589" s="170">
        <v>473</v>
      </c>
      <c r="F589" s="170">
        <v>24</v>
      </c>
      <c r="G589" s="171">
        <v>4</v>
      </c>
      <c r="H589" s="170" t="s">
        <v>285</v>
      </c>
      <c r="I589" s="171">
        <v>4.6900000000000004</v>
      </c>
      <c r="J589" s="169">
        <v>1</v>
      </c>
    </row>
    <row r="590" spans="1:10" hidden="1" x14ac:dyDescent="0.25">
      <c r="A590" s="169">
        <v>13534</v>
      </c>
      <c r="B590" s="170" t="s">
        <v>645</v>
      </c>
      <c r="C590" s="170" t="s">
        <v>263</v>
      </c>
      <c r="D590" s="170" t="s">
        <v>646</v>
      </c>
      <c r="E590" s="170">
        <v>355</v>
      </c>
      <c r="F590" s="170">
        <v>24</v>
      </c>
      <c r="G590" s="171">
        <v>5</v>
      </c>
      <c r="H590" s="170" t="s">
        <v>54</v>
      </c>
      <c r="I590" s="171">
        <v>3.09</v>
      </c>
      <c r="J590" s="169">
        <v>1</v>
      </c>
    </row>
    <row r="591" spans="1:10" hidden="1" x14ac:dyDescent="0.25">
      <c r="A591" s="169">
        <v>13534</v>
      </c>
      <c r="B591" s="170" t="s">
        <v>645</v>
      </c>
      <c r="C591" s="170" t="s">
        <v>263</v>
      </c>
      <c r="D591" s="170" t="s">
        <v>646</v>
      </c>
      <c r="E591" s="170">
        <v>355</v>
      </c>
      <c r="F591" s="170">
        <v>24</v>
      </c>
      <c r="G591" s="171">
        <v>5</v>
      </c>
      <c r="H591" s="170" t="s">
        <v>54</v>
      </c>
      <c r="I591" s="171">
        <v>3.09</v>
      </c>
      <c r="J591" s="169">
        <v>1</v>
      </c>
    </row>
    <row r="592" spans="1:10" hidden="1" x14ac:dyDescent="0.25">
      <c r="A592" s="169">
        <v>13557</v>
      </c>
      <c r="B592" s="170" t="s">
        <v>647</v>
      </c>
      <c r="C592" s="170" t="s">
        <v>24</v>
      </c>
      <c r="D592" s="170" t="s">
        <v>166</v>
      </c>
      <c r="E592" s="170">
        <v>750</v>
      </c>
      <c r="F592" s="170">
        <v>12</v>
      </c>
      <c r="G592" s="171">
        <v>12.5</v>
      </c>
      <c r="H592" s="170" t="s">
        <v>141</v>
      </c>
      <c r="I592" s="171">
        <v>17.989999999999998</v>
      </c>
      <c r="J592" s="169">
        <v>1</v>
      </c>
    </row>
    <row r="593" spans="1:10" hidden="1" x14ac:dyDescent="0.25">
      <c r="A593" s="169">
        <v>13565</v>
      </c>
      <c r="B593" s="170" t="s">
        <v>648</v>
      </c>
      <c r="C593" s="170" t="s">
        <v>24</v>
      </c>
      <c r="D593" s="170" t="s">
        <v>649</v>
      </c>
      <c r="E593" s="170">
        <v>750</v>
      </c>
      <c r="F593" s="170">
        <v>12</v>
      </c>
      <c r="G593" s="171">
        <v>19.5</v>
      </c>
      <c r="H593" s="170" t="s">
        <v>22</v>
      </c>
      <c r="I593" s="171">
        <v>17.989999999999998</v>
      </c>
      <c r="J593" s="169">
        <v>1</v>
      </c>
    </row>
    <row r="594" spans="1:10" hidden="1" x14ac:dyDescent="0.25">
      <c r="A594" s="169">
        <v>13583</v>
      </c>
      <c r="B594" s="170" t="s">
        <v>650</v>
      </c>
      <c r="C594" s="170" t="s">
        <v>24</v>
      </c>
      <c r="D594" s="170" t="s">
        <v>58</v>
      </c>
      <c r="E594" s="170">
        <v>750</v>
      </c>
      <c r="F594" s="170">
        <v>12</v>
      </c>
      <c r="G594" s="171">
        <v>13.5</v>
      </c>
      <c r="H594" s="170" t="s">
        <v>22</v>
      </c>
      <c r="I594" s="171">
        <v>24.99</v>
      </c>
      <c r="J594" s="169">
        <v>1</v>
      </c>
    </row>
    <row r="595" spans="1:10" hidden="1" x14ac:dyDescent="0.25">
      <c r="A595" s="169">
        <v>13590</v>
      </c>
      <c r="B595" s="170" t="s">
        <v>651</v>
      </c>
      <c r="C595" s="170" t="s">
        <v>24</v>
      </c>
      <c r="D595" s="170" t="s">
        <v>68</v>
      </c>
      <c r="E595" s="170">
        <v>4000</v>
      </c>
      <c r="F595" s="170">
        <v>4</v>
      </c>
      <c r="G595" s="171">
        <v>12.5</v>
      </c>
      <c r="H595" s="170" t="s">
        <v>32</v>
      </c>
      <c r="I595" s="171">
        <v>45.99</v>
      </c>
      <c r="J595" s="169">
        <v>1</v>
      </c>
    </row>
    <row r="596" spans="1:10" hidden="1" x14ac:dyDescent="0.25">
      <c r="A596" s="169">
        <v>13591</v>
      </c>
      <c r="B596" s="170" t="s">
        <v>652</v>
      </c>
      <c r="C596" s="170" t="s">
        <v>24</v>
      </c>
      <c r="D596" s="170" t="s">
        <v>66</v>
      </c>
      <c r="E596" s="170">
        <v>4000</v>
      </c>
      <c r="F596" s="170">
        <v>4</v>
      </c>
      <c r="G596" s="171">
        <v>12</v>
      </c>
      <c r="H596" s="170" t="s">
        <v>32</v>
      </c>
      <c r="I596" s="171">
        <v>45.99</v>
      </c>
      <c r="J596" s="169">
        <v>1</v>
      </c>
    </row>
    <row r="597" spans="1:10" hidden="1" x14ac:dyDescent="0.25">
      <c r="A597" s="169">
        <v>13703</v>
      </c>
      <c r="B597" s="170" t="s">
        <v>653</v>
      </c>
      <c r="C597" s="170" t="s">
        <v>24</v>
      </c>
      <c r="D597" s="170" t="s">
        <v>382</v>
      </c>
      <c r="E597" s="170">
        <v>750</v>
      </c>
      <c r="F597" s="170">
        <v>12</v>
      </c>
      <c r="G597" s="171">
        <v>13</v>
      </c>
      <c r="H597" s="170" t="s">
        <v>64</v>
      </c>
      <c r="I597" s="171">
        <v>13.99</v>
      </c>
      <c r="J597" s="169">
        <v>1</v>
      </c>
    </row>
    <row r="598" spans="1:10" hidden="1" x14ac:dyDescent="0.25">
      <c r="A598" s="169">
        <v>13748</v>
      </c>
      <c r="B598" s="170" t="s">
        <v>654</v>
      </c>
      <c r="C598" s="170" t="s">
        <v>11</v>
      </c>
      <c r="D598" s="170" t="s">
        <v>267</v>
      </c>
      <c r="E598" s="170">
        <v>5325</v>
      </c>
      <c r="F598" s="170">
        <v>1</v>
      </c>
      <c r="G598" s="171">
        <v>5</v>
      </c>
      <c r="H598" s="170" t="s">
        <v>409</v>
      </c>
      <c r="I598" s="171">
        <v>33.99</v>
      </c>
      <c r="J598" s="169">
        <v>15</v>
      </c>
    </row>
    <row r="599" spans="1:10" hidden="1" x14ac:dyDescent="0.25">
      <c r="A599" s="169">
        <v>13748</v>
      </c>
      <c r="B599" s="170" t="s">
        <v>654</v>
      </c>
      <c r="C599" s="170" t="s">
        <v>11</v>
      </c>
      <c r="D599" s="170" t="s">
        <v>267</v>
      </c>
      <c r="E599" s="170">
        <v>5325</v>
      </c>
      <c r="F599" s="170">
        <v>1</v>
      </c>
      <c r="G599" s="171">
        <v>5</v>
      </c>
      <c r="H599" s="170" t="s">
        <v>409</v>
      </c>
      <c r="I599" s="171">
        <v>33.99</v>
      </c>
      <c r="J599" s="169">
        <v>15</v>
      </c>
    </row>
    <row r="600" spans="1:10" hidden="1" x14ac:dyDescent="0.25">
      <c r="A600" s="169">
        <v>13758</v>
      </c>
      <c r="B600" s="170" t="s">
        <v>655</v>
      </c>
      <c r="C600" s="170" t="s">
        <v>15</v>
      </c>
      <c r="D600" s="170" t="s">
        <v>82</v>
      </c>
      <c r="E600" s="170">
        <v>750</v>
      </c>
      <c r="F600" s="170">
        <v>6</v>
      </c>
      <c r="G600" s="171">
        <v>40</v>
      </c>
      <c r="H600" s="170" t="s">
        <v>20</v>
      </c>
      <c r="I600" s="171">
        <v>104.99</v>
      </c>
      <c r="J600" s="169">
        <v>1</v>
      </c>
    </row>
    <row r="601" spans="1:10" hidden="1" x14ac:dyDescent="0.25">
      <c r="A601" s="169">
        <v>13759</v>
      </c>
      <c r="B601" s="170" t="s">
        <v>656</v>
      </c>
      <c r="C601" s="170" t="s">
        <v>15</v>
      </c>
      <c r="D601" s="170" t="s">
        <v>82</v>
      </c>
      <c r="E601" s="170">
        <v>750</v>
      </c>
      <c r="F601" s="170">
        <v>6</v>
      </c>
      <c r="G601" s="171">
        <v>40</v>
      </c>
      <c r="H601" s="170" t="s">
        <v>20</v>
      </c>
      <c r="I601" s="171">
        <v>169.99</v>
      </c>
      <c r="J601" s="169">
        <v>1</v>
      </c>
    </row>
    <row r="602" spans="1:10" hidden="1" x14ac:dyDescent="0.25">
      <c r="A602" s="169">
        <v>13760</v>
      </c>
      <c r="B602" s="170" t="s">
        <v>657</v>
      </c>
      <c r="C602" s="170" t="s">
        <v>24</v>
      </c>
      <c r="D602" s="170" t="s">
        <v>109</v>
      </c>
      <c r="E602" s="170">
        <v>750</v>
      </c>
      <c r="F602" s="170">
        <v>12</v>
      </c>
      <c r="G602" s="171">
        <v>9</v>
      </c>
      <c r="H602" s="170" t="s">
        <v>218</v>
      </c>
      <c r="I602" s="171">
        <v>19.989999999999998</v>
      </c>
      <c r="J602" s="169">
        <v>1</v>
      </c>
    </row>
    <row r="603" spans="1:10" hidden="1" x14ac:dyDescent="0.25">
      <c r="A603" s="169">
        <v>13771</v>
      </c>
      <c r="B603" s="170" t="s">
        <v>658</v>
      </c>
      <c r="C603" s="170" t="s">
        <v>15</v>
      </c>
      <c r="D603" s="170" t="s">
        <v>93</v>
      </c>
      <c r="E603" s="170">
        <v>750</v>
      </c>
      <c r="F603" s="170">
        <v>6</v>
      </c>
      <c r="G603" s="171">
        <v>40</v>
      </c>
      <c r="H603" s="170" t="s">
        <v>141</v>
      </c>
      <c r="I603" s="171">
        <v>129.99</v>
      </c>
      <c r="J603" s="169">
        <v>1</v>
      </c>
    </row>
    <row r="604" spans="1:10" hidden="1" x14ac:dyDescent="0.25">
      <c r="A604" s="169">
        <v>13780</v>
      </c>
      <c r="B604" s="170" t="s">
        <v>659</v>
      </c>
      <c r="C604" s="170" t="s">
        <v>24</v>
      </c>
      <c r="D604" s="170" t="s">
        <v>68</v>
      </c>
      <c r="E604" s="170">
        <v>750</v>
      </c>
      <c r="F604" s="170">
        <v>12</v>
      </c>
      <c r="G604" s="171">
        <v>13</v>
      </c>
      <c r="H604" s="170" t="s">
        <v>47</v>
      </c>
      <c r="I604" s="171">
        <v>15.49</v>
      </c>
      <c r="J604" s="169">
        <v>1</v>
      </c>
    </row>
    <row r="605" spans="1:10" hidden="1" x14ac:dyDescent="0.25">
      <c r="A605" s="169">
        <v>13783</v>
      </c>
      <c r="B605" s="170" t="s">
        <v>660</v>
      </c>
      <c r="C605" s="170" t="s">
        <v>15</v>
      </c>
      <c r="D605" s="170" t="s">
        <v>90</v>
      </c>
      <c r="E605" s="170">
        <v>750</v>
      </c>
      <c r="F605" s="170">
        <v>6</v>
      </c>
      <c r="G605" s="171">
        <v>43</v>
      </c>
      <c r="H605" s="170" t="s">
        <v>91</v>
      </c>
      <c r="I605" s="171">
        <v>199.99</v>
      </c>
      <c r="J605" s="169">
        <v>1</v>
      </c>
    </row>
    <row r="606" spans="1:10" hidden="1" x14ac:dyDescent="0.25">
      <c r="A606" s="169">
        <v>13789</v>
      </c>
      <c r="B606" s="170" t="s">
        <v>74</v>
      </c>
      <c r="C606" s="170" t="s">
        <v>15</v>
      </c>
      <c r="D606" s="170" t="s">
        <v>28</v>
      </c>
      <c r="E606" s="170">
        <v>375</v>
      </c>
      <c r="F606" s="170">
        <v>24</v>
      </c>
      <c r="G606" s="171">
        <v>40</v>
      </c>
      <c r="H606" s="170" t="s">
        <v>20</v>
      </c>
      <c r="I606" s="171">
        <v>15.49</v>
      </c>
      <c r="J606" s="169">
        <v>1</v>
      </c>
    </row>
    <row r="607" spans="1:10" hidden="1" x14ac:dyDescent="0.25">
      <c r="A607" s="169">
        <v>13790</v>
      </c>
      <c r="B607" s="170" t="s">
        <v>661</v>
      </c>
      <c r="C607" s="170" t="s">
        <v>15</v>
      </c>
      <c r="D607" s="170" t="s">
        <v>662</v>
      </c>
      <c r="E607" s="170">
        <v>750</v>
      </c>
      <c r="F607" s="170">
        <v>12</v>
      </c>
      <c r="G607" s="171">
        <v>17</v>
      </c>
      <c r="H607" s="170" t="s">
        <v>43</v>
      </c>
      <c r="I607" s="171">
        <v>27.49</v>
      </c>
      <c r="J607" s="169">
        <v>1</v>
      </c>
    </row>
    <row r="608" spans="1:10" hidden="1" x14ac:dyDescent="0.25">
      <c r="A608" s="169">
        <v>13791</v>
      </c>
      <c r="B608" s="170" t="s">
        <v>663</v>
      </c>
      <c r="C608" s="170" t="s">
        <v>15</v>
      </c>
      <c r="D608" s="170" t="s">
        <v>664</v>
      </c>
      <c r="E608" s="170">
        <v>750</v>
      </c>
      <c r="F608" s="170">
        <v>12</v>
      </c>
      <c r="G608" s="171">
        <v>15</v>
      </c>
      <c r="H608" s="170" t="s">
        <v>43</v>
      </c>
      <c r="I608" s="171">
        <v>27.99</v>
      </c>
      <c r="J608" s="169">
        <v>1</v>
      </c>
    </row>
    <row r="609" spans="1:10" hidden="1" x14ac:dyDescent="0.25">
      <c r="A609" s="169">
        <v>13820</v>
      </c>
      <c r="B609" s="170" t="s">
        <v>665</v>
      </c>
      <c r="C609" s="170" t="s">
        <v>24</v>
      </c>
      <c r="D609" s="170" t="s">
        <v>58</v>
      </c>
      <c r="E609" s="170">
        <v>3000</v>
      </c>
      <c r="F609" s="170">
        <v>4</v>
      </c>
      <c r="G609" s="171">
        <v>12</v>
      </c>
      <c r="H609" s="170" t="s">
        <v>32</v>
      </c>
      <c r="I609" s="171">
        <v>39.99</v>
      </c>
      <c r="J609" s="169">
        <v>1</v>
      </c>
    </row>
    <row r="610" spans="1:10" hidden="1" x14ac:dyDescent="0.25">
      <c r="A610" s="169">
        <v>13850</v>
      </c>
      <c r="B610" s="170" t="s">
        <v>666</v>
      </c>
      <c r="C610" s="170" t="s">
        <v>11</v>
      </c>
      <c r="D610" s="170" t="s">
        <v>267</v>
      </c>
      <c r="E610" s="170">
        <v>2130</v>
      </c>
      <c r="F610" s="170">
        <v>4</v>
      </c>
      <c r="G610" s="171">
        <v>5</v>
      </c>
      <c r="H610" s="170" t="s">
        <v>409</v>
      </c>
      <c r="I610" s="171">
        <v>13.79</v>
      </c>
      <c r="J610" s="169">
        <v>6</v>
      </c>
    </row>
    <row r="611" spans="1:10" hidden="1" x14ac:dyDescent="0.25">
      <c r="A611" s="169">
        <v>13850</v>
      </c>
      <c r="B611" s="170" t="s">
        <v>666</v>
      </c>
      <c r="C611" s="170" t="s">
        <v>11</v>
      </c>
      <c r="D611" s="170" t="s">
        <v>267</v>
      </c>
      <c r="E611" s="170">
        <v>2130</v>
      </c>
      <c r="F611" s="170">
        <v>4</v>
      </c>
      <c r="G611" s="171">
        <v>5</v>
      </c>
      <c r="H611" s="170" t="s">
        <v>409</v>
      </c>
      <c r="I611" s="171">
        <v>13.79</v>
      </c>
      <c r="J611" s="169">
        <v>6</v>
      </c>
    </row>
    <row r="612" spans="1:10" hidden="1" x14ac:dyDescent="0.25">
      <c r="A612" s="169">
        <v>13872</v>
      </c>
      <c r="B612" s="170" t="s">
        <v>667</v>
      </c>
      <c r="C612" s="170" t="s">
        <v>15</v>
      </c>
      <c r="D612" s="170" t="s">
        <v>28</v>
      </c>
      <c r="E612" s="170">
        <v>750</v>
      </c>
      <c r="F612" s="170">
        <v>12</v>
      </c>
      <c r="G612" s="171">
        <v>40</v>
      </c>
      <c r="H612" s="170" t="s">
        <v>20</v>
      </c>
      <c r="I612" s="171">
        <v>23.99</v>
      </c>
      <c r="J612" s="169">
        <v>1</v>
      </c>
    </row>
    <row r="613" spans="1:10" hidden="1" x14ac:dyDescent="0.25">
      <c r="A613" s="169">
        <v>13874</v>
      </c>
      <c r="B613" s="170" t="s">
        <v>668</v>
      </c>
      <c r="C613" s="170" t="s">
        <v>15</v>
      </c>
      <c r="D613" s="170" t="s">
        <v>669</v>
      </c>
      <c r="E613" s="170">
        <v>750</v>
      </c>
      <c r="F613" s="170">
        <v>12</v>
      </c>
      <c r="G613" s="171">
        <v>33</v>
      </c>
      <c r="H613" s="170" t="s">
        <v>22</v>
      </c>
      <c r="I613" s="171">
        <v>25.99</v>
      </c>
      <c r="J613" s="169">
        <v>1</v>
      </c>
    </row>
    <row r="614" spans="1:10" hidden="1" x14ac:dyDescent="0.25">
      <c r="A614" s="169">
        <v>13877</v>
      </c>
      <c r="B614" s="170" t="s">
        <v>480</v>
      </c>
      <c r="C614" s="170" t="s">
        <v>15</v>
      </c>
      <c r="D614" s="170" t="s">
        <v>16</v>
      </c>
      <c r="E614" s="170">
        <v>750</v>
      </c>
      <c r="F614" s="170">
        <v>9</v>
      </c>
      <c r="G614" s="171">
        <v>40</v>
      </c>
      <c r="H614" s="170" t="s">
        <v>22</v>
      </c>
      <c r="I614" s="171">
        <v>24.99</v>
      </c>
      <c r="J614" s="169">
        <v>1</v>
      </c>
    </row>
    <row r="615" spans="1:10" hidden="1" x14ac:dyDescent="0.25">
      <c r="A615" s="169">
        <v>13888</v>
      </c>
      <c r="B615" s="170" t="s">
        <v>670</v>
      </c>
      <c r="C615" s="170" t="s">
        <v>15</v>
      </c>
      <c r="D615" s="170" t="s">
        <v>137</v>
      </c>
      <c r="E615" s="170">
        <v>750</v>
      </c>
      <c r="F615" s="170">
        <v>12</v>
      </c>
      <c r="G615" s="171">
        <v>35</v>
      </c>
      <c r="H615" s="170" t="s">
        <v>43</v>
      </c>
      <c r="I615" s="171">
        <v>30.99</v>
      </c>
      <c r="J615" s="169">
        <v>1</v>
      </c>
    </row>
    <row r="616" spans="1:10" hidden="1" x14ac:dyDescent="0.25">
      <c r="A616" s="169">
        <v>13904</v>
      </c>
      <c r="B616" s="170" t="s">
        <v>671</v>
      </c>
      <c r="C616" s="170" t="s">
        <v>24</v>
      </c>
      <c r="D616" s="170" t="s">
        <v>194</v>
      </c>
      <c r="E616" s="170">
        <v>750</v>
      </c>
      <c r="F616" s="170">
        <v>12</v>
      </c>
      <c r="G616" s="171">
        <v>13</v>
      </c>
      <c r="H616" s="170" t="s">
        <v>141</v>
      </c>
      <c r="I616" s="171">
        <v>18.989999999999998</v>
      </c>
      <c r="J616" s="169">
        <v>1</v>
      </c>
    </row>
    <row r="617" spans="1:10" hidden="1" x14ac:dyDescent="0.25">
      <c r="A617" s="169">
        <v>13970</v>
      </c>
      <c r="B617" s="170" t="s">
        <v>672</v>
      </c>
      <c r="C617" s="170" t="s">
        <v>11</v>
      </c>
      <c r="D617" s="170" t="s">
        <v>211</v>
      </c>
      <c r="E617" s="170">
        <v>2840</v>
      </c>
      <c r="F617" s="170">
        <v>3</v>
      </c>
      <c r="G617" s="171">
        <v>4</v>
      </c>
      <c r="H617" s="170" t="s">
        <v>13</v>
      </c>
      <c r="I617" s="171">
        <v>16.989999999999998</v>
      </c>
      <c r="J617" s="169">
        <v>8</v>
      </c>
    </row>
    <row r="618" spans="1:10" hidden="1" x14ac:dyDescent="0.25">
      <c r="A618" s="169">
        <v>13970</v>
      </c>
      <c r="B618" s="170" t="s">
        <v>672</v>
      </c>
      <c r="C618" s="170" t="s">
        <v>11</v>
      </c>
      <c r="D618" s="170" t="s">
        <v>211</v>
      </c>
      <c r="E618" s="170">
        <v>2840</v>
      </c>
      <c r="F618" s="170">
        <v>3</v>
      </c>
      <c r="G618" s="171">
        <v>4</v>
      </c>
      <c r="H618" s="170" t="s">
        <v>13</v>
      </c>
      <c r="I618" s="171">
        <v>16.989999999999998</v>
      </c>
      <c r="J618" s="169">
        <v>8</v>
      </c>
    </row>
    <row r="619" spans="1:10" hidden="1" x14ac:dyDescent="0.25">
      <c r="A619" s="169">
        <v>14060</v>
      </c>
      <c r="B619" s="170" t="s">
        <v>673</v>
      </c>
      <c r="C619" s="170" t="s">
        <v>24</v>
      </c>
      <c r="D619" s="170" t="s">
        <v>68</v>
      </c>
      <c r="E619" s="170">
        <v>750</v>
      </c>
      <c r="F619" s="170">
        <v>6</v>
      </c>
      <c r="G619" s="171">
        <v>14.4</v>
      </c>
      <c r="H619" s="170" t="s">
        <v>177</v>
      </c>
      <c r="I619" s="171">
        <v>79.989999999999995</v>
      </c>
      <c r="J619" s="169">
        <v>1</v>
      </c>
    </row>
    <row r="620" spans="1:10" hidden="1" x14ac:dyDescent="0.25">
      <c r="A620" s="169">
        <v>14142</v>
      </c>
      <c r="B620" s="170" t="s">
        <v>674</v>
      </c>
      <c r="C620" s="170" t="s">
        <v>24</v>
      </c>
      <c r="D620" s="170" t="s">
        <v>25</v>
      </c>
      <c r="E620" s="170">
        <v>750</v>
      </c>
      <c r="F620" s="170">
        <v>12</v>
      </c>
      <c r="G620" s="171">
        <v>7</v>
      </c>
      <c r="H620" s="170" t="s">
        <v>26</v>
      </c>
      <c r="I620" s="171">
        <v>10.99</v>
      </c>
      <c r="J620" s="169">
        <v>1</v>
      </c>
    </row>
    <row r="621" spans="1:10" hidden="1" x14ac:dyDescent="0.25">
      <c r="A621" s="169">
        <v>14143</v>
      </c>
      <c r="B621" s="170" t="s">
        <v>675</v>
      </c>
      <c r="C621" s="170" t="s">
        <v>11</v>
      </c>
      <c r="D621" s="170" t="s">
        <v>12</v>
      </c>
      <c r="E621" s="170">
        <v>473</v>
      </c>
      <c r="F621" s="170">
        <v>24</v>
      </c>
      <c r="G621" s="171">
        <v>5</v>
      </c>
      <c r="H621" s="170" t="s">
        <v>54</v>
      </c>
      <c r="I621" s="171">
        <v>3.79</v>
      </c>
      <c r="J621" s="169">
        <v>1</v>
      </c>
    </row>
    <row r="622" spans="1:10" hidden="1" x14ac:dyDescent="0.25">
      <c r="A622" s="169">
        <v>14143</v>
      </c>
      <c r="B622" s="170" t="s">
        <v>675</v>
      </c>
      <c r="C622" s="170" t="s">
        <v>11</v>
      </c>
      <c r="D622" s="170" t="s">
        <v>12</v>
      </c>
      <c r="E622" s="170">
        <v>473</v>
      </c>
      <c r="F622" s="170">
        <v>24</v>
      </c>
      <c r="G622" s="171">
        <v>5</v>
      </c>
      <c r="H622" s="170" t="s">
        <v>54</v>
      </c>
      <c r="I622" s="171">
        <v>3.79</v>
      </c>
      <c r="J622" s="169">
        <v>1</v>
      </c>
    </row>
    <row r="623" spans="1:10" hidden="1" x14ac:dyDescent="0.25">
      <c r="A623" s="169">
        <v>14147</v>
      </c>
      <c r="B623" s="170" t="s">
        <v>676</v>
      </c>
      <c r="C623" s="170" t="s">
        <v>24</v>
      </c>
      <c r="D623" s="170" t="s">
        <v>68</v>
      </c>
      <c r="E623" s="170">
        <v>750</v>
      </c>
      <c r="F623" s="170">
        <v>12</v>
      </c>
      <c r="G623" s="171">
        <v>14</v>
      </c>
      <c r="H623" s="170" t="s">
        <v>47</v>
      </c>
      <c r="I623" s="171">
        <v>18.989999999999998</v>
      </c>
      <c r="J623" s="169">
        <v>1</v>
      </c>
    </row>
    <row r="624" spans="1:10" hidden="1" x14ac:dyDescent="0.25">
      <c r="A624" s="169">
        <v>14156</v>
      </c>
      <c r="B624" s="170" t="s">
        <v>677</v>
      </c>
      <c r="C624" s="170" t="s">
        <v>15</v>
      </c>
      <c r="D624" s="170" t="s">
        <v>664</v>
      </c>
      <c r="E624" s="170">
        <v>750</v>
      </c>
      <c r="F624" s="170">
        <v>12</v>
      </c>
      <c r="G624" s="171">
        <v>22</v>
      </c>
      <c r="H624" s="170" t="s">
        <v>43</v>
      </c>
      <c r="I624" s="171">
        <v>28.99</v>
      </c>
      <c r="J624" s="169">
        <v>1</v>
      </c>
    </row>
    <row r="625" spans="1:10" hidden="1" x14ac:dyDescent="0.25">
      <c r="A625" s="169">
        <v>14158</v>
      </c>
      <c r="B625" s="170" t="s">
        <v>678</v>
      </c>
      <c r="C625" s="170" t="s">
        <v>24</v>
      </c>
      <c r="D625" s="170" t="s">
        <v>34</v>
      </c>
      <c r="E625" s="170">
        <v>750</v>
      </c>
      <c r="F625" s="170">
        <v>12</v>
      </c>
      <c r="G625" s="171">
        <v>14</v>
      </c>
      <c r="H625" s="170" t="s">
        <v>73</v>
      </c>
      <c r="I625" s="171">
        <v>32.99</v>
      </c>
      <c r="J625" s="169">
        <v>1</v>
      </c>
    </row>
    <row r="626" spans="1:10" hidden="1" x14ac:dyDescent="0.25">
      <c r="A626" s="169">
        <v>14169</v>
      </c>
      <c r="B626" s="170" t="s">
        <v>679</v>
      </c>
      <c r="C626" s="170" t="s">
        <v>15</v>
      </c>
      <c r="D626" s="170" t="s">
        <v>19</v>
      </c>
      <c r="E626" s="170">
        <v>375</v>
      </c>
      <c r="F626" s="170">
        <v>24</v>
      </c>
      <c r="G626" s="171">
        <v>40</v>
      </c>
      <c r="H626" s="170" t="s">
        <v>22</v>
      </c>
      <c r="I626" s="171">
        <v>13.3</v>
      </c>
      <c r="J626" s="169">
        <v>1</v>
      </c>
    </row>
    <row r="627" spans="1:10" hidden="1" x14ac:dyDescent="0.25">
      <c r="A627" s="169">
        <v>14170</v>
      </c>
      <c r="B627" s="170" t="s">
        <v>679</v>
      </c>
      <c r="C627" s="170" t="s">
        <v>15</v>
      </c>
      <c r="D627" s="170" t="s">
        <v>19</v>
      </c>
      <c r="E627" s="170">
        <v>750</v>
      </c>
      <c r="F627" s="170">
        <v>12</v>
      </c>
      <c r="G627" s="171">
        <v>40</v>
      </c>
      <c r="H627" s="170" t="s">
        <v>22</v>
      </c>
      <c r="I627" s="171">
        <v>23.42</v>
      </c>
      <c r="J627" s="169">
        <v>1</v>
      </c>
    </row>
    <row r="628" spans="1:10" hidden="1" x14ac:dyDescent="0.25">
      <c r="A628" s="169">
        <v>14171</v>
      </c>
      <c r="B628" s="170" t="s">
        <v>679</v>
      </c>
      <c r="C628" s="170" t="s">
        <v>15</v>
      </c>
      <c r="D628" s="170" t="s">
        <v>19</v>
      </c>
      <c r="E628" s="170">
        <v>1750</v>
      </c>
      <c r="F628" s="170">
        <v>6</v>
      </c>
      <c r="G628" s="171">
        <v>40</v>
      </c>
      <c r="H628" s="170" t="s">
        <v>22</v>
      </c>
      <c r="I628" s="171">
        <v>54.65</v>
      </c>
      <c r="J628" s="169">
        <v>1</v>
      </c>
    </row>
    <row r="629" spans="1:10" hidden="1" x14ac:dyDescent="0.25">
      <c r="A629" s="169">
        <v>14172</v>
      </c>
      <c r="B629" s="170" t="s">
        <v>679</v>
      </c>
      <c r="C629" s="170" t="s">
        <v>15</v>
      </c>
      <c r="D629" s="170" t="s">
        <v>19</v>
      </c>
      <c r="E629" s="170">
        <v>1140</v>
      </c>
      <c r="F629" s="170">
        <v>12</v>
      </c>
      <c r="G629" s="171">
        <v>40</v>
      </c>
      <c r="H629" s="170" t="s">
        <v>22</v>
      </c>
      <c r="I629" s="171">
        <v>35.6</v>
      </c>
      <c r="J629" s="169">
        <v>1</v>
      </c>
    </row>
    <row r="630" spans="1:10" hidden="1" x14ac:dyDescent="0.25">
      <c r="A630" s="169">
        <v>14238</v>
      </c>
      <c r="B630" s="170" t="s">
        <v>680</v>
      </c>
      <c r="C630" s="170" t="s">
        <v>24</v>
      </c>
      <c r="D630" s="170" t="s">
        <v>85</v>
      </c>
      <c r="E630" s="170">
        <v>750</v>
      </c>
      <c r="F630" s="170">
        <v>6</v>
      </c>
      <c r="G630" s="171">
        <v>14.5</v>
      </c>
      <c r="H630" s="170" t="s">
        <v>32</v>
      </c>
      <c r="I630" s="171">
        <v>26.99</v>
      </c>
      <c r="J630" s="169">
        <v>1</v>
      </c>
    </row>
    <row r="631" spans="1:10" hidden="1" x14ac:dyDescent="0.25">
      <c r="A631" s="169">
        <v>14244</v>
      </c>
      <c r="B631" s="170" t="s">
        <v>681</v>
      </c>
      <c r="C631" s="170" t="s">
        <v>24</v>
      </c>
      <c r="D631" s="170" t="s">
        <v>166</v>
      </c>
      <c r="E631" s="170">
        <v>750</v>
      </c>
      <c r="F631" s="170">
        <v>12</v>
      </c>
      <c r="G631" s="171">
        <v>12</v>
      </c>
      <c r="H631" s="170" t="s">
        <v>43</v>
      </c>
      <c r="I631" s="171">
        <v>22.19</v>
      </c>
      <c r="J631" s="169">
        <v>1</v>
      </c>
    </row>
    <row r="632" spans="1:10" hidden="1" x14ac:dyDescent="0.25">
      <c r="A632" s="169">
        <v>14288</v>
      </c>
      <c r="B632" s="170" t="s">
        <v>682</v>
      </c>
      <c r="C632" s="170" t="s">
        <v>24</v>
      </c>
      <c r="D632" s="170" t="s">
        <v>58</v>
      </c>
      <c r="E632" s="170">
        <v>750</v>
      </c>
      <c r="F632" s="170">
        <v>12</v>
      </c>
      <c r="G632" s="171">
        <v>13</v>
      </c>
      <c r="H632" s="170" t="s">
        <v>177</v>
      </c>
      <c r="I632" s="171">
        <v>19.989999999999998</v>
      </c>
      <c r="J632" s="169">
        <v>1</v>
      </c>
    </row>
    <row r="633" spans="1:10" hidden="1" x14ac:dyDescent="0.25">
      <c r="A633" s="169">
        <v>14310</v>
      </c>
      <c r="B633" s="170" t="s">
        <v>683</v>
      </c>
      <c r="C633" s="170" t="s">
        <v>24</v>
      </c>
      <c r="D633" s="170" t="s">
        <v>382</v>
      </c>
      <c r="E633" s="170">
        <v>750</v>
      </c>
      <c r="F633" s="170">
        <v>12</v>
      </c>
      <c r="G633" s="171">
        <v>14.5</v>
      </c>
      <c r="H633" s="170" t="s">
        <v>22</v>
      </c>
      <c r="I633" s="171">
        <v>24.99</v>
      </c>
      <c r="J633" s="169">
        <v>1</v>
      </c>
    </row>
    <row r="634" spans="1:10" hidden="1" x14ac:dyDescent="0.25">
      <c r="A634" s="169">
        <v>14316</v>
      </c>
      <c r="B634" s="170" t="s">
        <v>684</v>
      </c>
      <c r="C634" s="170" t="s">
        <v>24</v>
      </c>
      <c r="D634" s="170" t="s">
        <v>127</v>
      </c>
      <c r="E634" s="170">
        <v>750</v>
      </c>
      <c r="F634" s="170">
        <v>12</v>
      </c>
      <c r="G634" s="171">
        <v>14</v>
      </c>
      <c r="H634" s="170" t="s">
        <v>177</v>
      </c>
      <c r="I634" s="171">
        <v>20.99</v>
      </c>
      <c r="J634" s="169">
        <v>1</v>
      </c>
    </row>
    <row r="635" spans="1:10" hidden="1" x14ac:dyDescent="0.25">
      <c r="A635" s="169">
        <v>14385</v>
      </c>
      <c r="B635" s="170" t="s">
        <v>685</v>
      </c>
      <c r="C635" s="170" t="s">
        <v>24</v>
      </c>
      <c r="D635" s="170" t="s">
        <v>194</v>
      </c>
      <c r="E635" s="170">
        <v>750</v>
      </c>
      <c r="F635" s="170">
        <v>6</v>
      </c>
      <c r="G635" s="171">
        <v>14</v>
      </c>
      <c r="H635" s="170" t="s">
        <v>130</v>
      </c>
      <c r="I635" s="171">
        <v>68.09</v>
      </c>
      <c r="J635" s="169">
        <v>1</v>
      </c>
    </row>
    <row r="636" spans="1:10" hidden="1" x14ac:dyDescent="0.25">
      <c r="A636" s="169">
        <v>14387</v>
      </c>
      <c r="B636" s="170" t="s">
        <v>686</v>
      </c>
      <c r="C636" s="170" t="s">
        <v>11</v>
      </c>
      <c r="D636" s="170" t="s">
        <v>12</v>
      </c>
      <c r="E636" s="170">
        <v>8520</v>
      </c>
      <c r="F636" s="170">
        <v>1</v>
      </c>
      <c r="G636" s="171">
        <v>4.7</v>
      </c>
      <c r="H636" s="170" t="s">
        <v>105</v>
      </c>
      <c r="I636" s="171">
        <v>45.99</v>
      </c>
      <c r="J636" s="169">
        <v>24</v>
      </c>
    </row>
    <row r="637" spans="1:10" hidden="1" x14ac:dyDescent="0.25">
      <c r="A637" s="169">
        <v>14387</v>
      </c>
      <c r="B637" s="170" t="s">
        <v>686</v>
      </c>
      <c r="C637" s="170" t="s">
        <v>11</v>
      </c>
      <c r="D637" s="170" t="s">
        <v>12</v>
      </c>
      <c r="E637" s="170">
        <v>8520</v>
      </c>
      <c r="F637" s="170">
        <v>1</v>
      </c>
      <c r="G637" s="171">
        <v>4.7</v>
      </c>
      <c r="H637" s="170" t="s">
        <v>105</v>
      </c>
      <c r="I637" s="171">
        <v>45.99</v>
      </c>
      <c r="J637" s="169">
        <v>24</v>
      </c>
    </row>
    <row r="638" spans="1:10" hidden="1" x14ac:dyDescent="0.25">
      <c r="A638" s="169">
        <v>14407</v>
      </c>
      <c r="B638" s="170" t="s">
        <v>687</v>
      </c>
      <c r="C638" s="170" t="s">
        <v>15</v>
      </c>
      <c r="D638" s="170" t="s">
        <v>28</v>
      </c>
      <c r="E638" s="170">
        <v>750</v>
      </c>
      <c r="F638" s="170">
        <v>12</v>
      </c>
      <c r="G638" s="171">
        <v>40</v>
      </c>
      <c r="H638" s="170" t="s">
        <v>43</v>
      </c>
      <c r="I638" s="171">
        <v>31.99</v>
      </c>
      <c r="J638" s="169">
        <v>1</v>
      </c>
    </row>
    <row r="639" spans="1:10" hidden="1" x14ac:dyDescent="0.25">
      <c r="A639" s="169">
        <v>14413</v>
      </c>
      <c r="B639" s="170" t="s">
        <v>688</v>
      </c>
      <c r="C639" s="170" t="s">
        <v>24</v>
      </c>
      <c r="D639" s="170" t="s">
        <v>191</v>
      </c>
      <c r="E639" s="170">
        <v>750</v>
      </c>
      <c r="F639" s="170">
        <v>12</v>
      </c>
      <c r="G639" s="171">
        <v>14</v>
      </c>
      <c r="H639" s="170" t="s">
        <v>378</v>
      </c>
      <c r="I639" s="171">
        <v>21.99</v>
      </c>
      <c r="J639" s="169">
        <v>1</v>
      </c>
    </row>
    <row r="640" spans="1:10" hidden="1" x14ac:dyDescent="0.25">
      <c r="A640" s="169">
        <v>14415</v>
      </c>
      <c r="B640" s="170" t="s">
        <v>689</v>
      </c>
      <c r="C640" s="170" t="s">
        <v>24</v>
      </c>
      <c r="D640" s="170" t="s">
        <v>66</v>
      </c>
      <c r="E640" s="170">
        <v>750</v>
      </c>
      <c r="F640" s="170">
        <v>12</v>
      </c>
      <c r="G640" s="171">
        <v>13.5</v>
      </c>
      <c r="H640" s="170" t="s">
        <v>378</v>
      </c>
      <c r="I640" s="171">
        <v>21.99</v>
      </c>
      <c r="J640" s="169">
        <v>1</v>
      </c>
    </row>
    <row r="641" spans="1:10" hidden="1" x14ac:dyDescent="0.25">
      <c r="A641" s="169">
        <v>14421</v>
      </c>
      <c r="B641" s="170" t="s">
        <v>690</v>
      </c>
      <c r="C641" s="170" t="s">
        <v>15</v>
      </c>
      <c r="D641" s="170" t="s">
        <v>213</v>
      </c>
      <c r="E641" s="170">
        <v>750</v>
      </c>
      <c r="F641" s="170">
        <v>6</v>
      </c>
      <c r="G641" s="171">
        <v>40</v>
      </c>
      <c r="H641" s="170" t="s">
        <v>446</v>
      </c>
      <c r="I641" s="171">
        <v>66.489999999999995</v>
      </c>
      <c r="J641" s="169">
        <v>1</v>
      </c>
    </row>
    <row r="642" spans="1:10" hidden="1" x14ac:dyDescent="0.25">
      <c r="A642" s="169">
        <v>14451</v>
      </c>
      <c r="B642" s="170" t="s">
        <v>691</v>
      </c>
      <c r="C642" s="170" t="s">
        <v>24</v>
      </c>
      <c r="D642" s="170" t="s">
        <v>109</v>
      </c>
      <c r="E642" s="170">
        <v>750</v>
      </c>
      <c r="F642" s="170">
        <v>12</v>
      </c>
      <c r="G642" s="171">
        <v>9</v>
      </c>
      <c r="H642" s="170" t="s">
        <v>692</v>
      </c>
      <c r="I642" s="171">
        <v>34.97</v>
      </c>
      <c r="J642" s="169">
        <v>1</v>
      </c>
    </row>
    <row r="643" spans="1:10" hidden="1" x14ac:dyDescent="0.25">
      <c r="A643" s="169">
        <v>14461</v>
      </c>
      <c r="B643" s="170" t="s">
        <v>693</v>
      </c>
      <c r="C643" s="170" t="s">
        <v>24</v>
      </c>
      <c r="D643" s="170" t="s">
        <v>34</v>
      </c>
      <c r="E643" s="170">
        <v>4000</v>
      </c>
      <c r="F643" s="170">
        <v>4</v>
      </c>
      <c r="G643" s="171">
        <v>12</v>
      </c>
      <c r="H643" s="170" t="s">
        <v>26</v>
      </c>
      <c r="I643" s="171">
        <v>45.99</v>
      </c>
      <c r="J643" s="169">
        <v>1</v>
      </c>
    </row>
    <row r="644" spans="1:10" hidden="1" x14ac:dyDescent="0.25">
      <c r="A644" s="169">
        <v>14473</v>
      </c>
      <c r="B644" s="170" t="s">
        <v>694</v>
      </c>
      <c r="C644" s="170" t="s">
        <v>24</v>
      </c>
      <c r="D644" s="170" t="s">
        <v>598</v>
      </c>
      <c r="E644" s="170">
        <v>750</v>
      </c>
      <c r="F644" s="170">
        <v>12</v>
      </c>
      <c r="G644" s="171">
        <v>7.5</v>
      </c>
      <c r="H644" s="170" t="s">
        <v>22</v>
      </c>
      <c r="I644" s="171">
        <v>14.99</v>
      </c>
      <c r="J644" s="169">
        <v>1</v>
      </c>
    </row>
    <row r="645" spans="1:10" hidden="1" x14ac:dyDescent="0.25">
      <c r="A645" s="169">
        <v>14474</v>
      </c>
      <c r="B645" s="170" t="s">
        <v>695</v>
      </c>
      <c r="C645" s="170" t="s">
        <v>24</v>
      </c>
      <c r="D645" s="170" t="s">
        <v>34</v>
      </c>
      <c r="E645" s="170">
        <v>750</v>
      </c>
      <c r="F645" s="170">
        <v>12</v>
      </c>
      <c r="G645" s="171">
        <v>12</v>
      </c>
      <c r="H645" s="170" t="s">
        <v>22</v>
      </c>
      <c r="I645" s="171">
        <v>14.99</v>
      </c>
      <c r="J645" s="169">
        <v>1</v>
      </c>
    </row>
    <row r="646" spans="1:10" hidden="1" x14ac:dyDescent="0.25">
      <c r="A646" s="169">
        <v>14540</v>
      </c>
      <c r="B646" s="170" t="s">
        <v>696</v>
      </c>
      <c r="C646" s="170" t="s">
        <v>24</v>
      </c>
      <c r="D646" s="170" t="s">
        <v>68</v>
      </c>
      <c r="E646" s="170">
        <v>750</v>
      </c>
      <c r="F646" s="170">
        <v>12</v>
      </c>
      <c r="G646" s="171">
        <v>13.5</v>
      </c>
      <c r="H646" s="170" t="s">
        <v>22</v>
      </c>
      <c r="I646" s="171">
        <v>12.99</v>
      </c>
      <c r="J646" s="169">
        <v>1</v>
      </c>
    </row>
    <row r="647" spans="1:10" hidden="1" x14ac:dyDescent="0.25">
      <c r="A647" s="169">
        <v>14555</v>
      </c>
      <c r="B647" s="170" t="s">
        <v>697</v>
      </c>
      <c r="C647" s="170" t="s">
        <v>24</v>
      </c>
      <c r="D647" s="170" t="s">
        <v>598</v>
      </c>
      <c r="E647" s="170">
        <v>750</v>
      </c>
      <c r="F647" s="170">
        <v>6</v>
      </c>
      <c r="G647" s="171">
        <v>5.5</v>
      </c>
      <c r="H647" s="170" t="s">
        <v>218</v>
      </c>
      <c r="I647" s="171">
        <v>21.99</v>
      </c>
      <c r="J647" s="169">
        <v>1</v>
      </c>
    </row>
    <row r="648" spans="1:10" hidden="1" x14ac:dyDescent="0.25">
      <c r="A648" s="169">
        <v>14556</v>
      </c>
      <c r="B648" s="170" t="s">
        <v>698</v>
      </c>
      <c r="C648" s="170" t="s">
        <v>24</v>
      </c>
      <c r="D648" s="170" t="s">
        <v>598</v>
      </c>
      <c r="E648" s="170">
        <v>750</v>
      </c>
      <c r="F648" s="170">
        <v>6</v>
      </c>
      <c r="G648" s="171">
        <v>5.5</v>
      </c>
      <c r="H648" s="170" t="s">
        <v>218</v>
      </c>
      <c r="I648" s="171">
        <v>21.99</v>
      </c>
      <c r="J648" s="169">
        <v>1</v>
      </c>
    </row>
    <row r="649" spans="1:10" hidden="1" x14ac:dyDescent="0.25">
      <c r="A649" s="169">
        <v>14564</v>
      </c>
      <c r="B649" s="170" t="s">
        <v>699</v>
      </c>
      <c r="C649" s="170" t="s">
        <v>24</v>
      </c>
      <c r="D649" s="170" t="s">
        <v>598</v>
      </c>
      <c r="E649" s="170">
        <v>750</v>
      </c>
      <c r="F649" s="170">
        <v>12</v>
      </c>
      <c r="G649" s="171">
        <v>7.7</v>
      </c>
      <c r="H649" s="170" t="s">
        <v>43</v>
      </c>
      <c r="I649" s="171">
        <v>15.99</v>
      </c>
      <c r="J649" s="169">
        <v>1</v>
      </c>
    </row>
    <row r="650" spans="1:10" hidden="1" x14ac:dyDescent="0.25">
      <c r="A650" s="169">
        <v>14565</v>
      </c>
      <c r="B650" s="170" t="s">
        <v>700</v>
      </c>
      <c r="C650" s="170" t="s">
        <v>15</v>
      </c>
      <c r="D650" s="170" t="s">
        <v>669</v>
      </c>
      <c r="E650" s="170">
        <v>1140</v>
      </c>
      <c r="F650" s="170">
        <v>12</v>
      </c>
      <c r="G650" s="171">
        <v>33</v>
      </c>
      <c r="H650" s="170" t="s">
        <v>22</v>
      </c>
      <c r="I650" s="171">
        <v>37.99</v>
      </c>
      <c r="J650" s="169">
        <v>1</v>
      </c>
    </row>
    <row r="651" spans="1:10" hidden="1" x14ac:dyDescent="0.25">
      <c r="A651" s="169">
        <v>14569</v>
      </c>
      <c r="B651" s="170" t="s">
        <v>701</v>
      </c>
      <c r="C651" s="170" t="s">
        <v>15</v>
      </c>
      <c r="D651" s="170" t="s">
        <v>113</v>
      </c>
      <c r="E651" s="170">
        <v>750</v>
      </c>
      <c r="F651" s="170">
        <v>6</v>
      </c>
      <c r="G651" s="171">
        <v>40</v>
      </c>
      <c r="H651" s="170" t="s">
        <v>35</v>
      </c>
      <c r="I651" s="171">
        <v>79.989999999999995</v>
      </c>
      <c r="J651" s="169">
        <v>1</v>
      </c>
    </row>
    <row r="652" spans="1:10" hidden="1" x14ac:dyDescent="0.25">
      <c r="A652" s="169">
        <v>14597</v>
      </c>
      <c r="B652" s="170" t="s">
        <v>702</v>
      </c>
      <c r="C652" s="170" t="s">
        <v>24</v>
      </c>
      <c r="D652" s="170" t="s">
        <v>60</v>
      </c>
      <c r="E652" s="170">
        <v>750</v>
      </c>
      <c r="F652" s="170">
        <v>12</v>
      </c>
      <c r="G652" s="171">
        <v>14</v>
      </c>
      <c r="H652" s="170" t="s">
        <v>100</v>
      </c>
      <c r="I652" s="171">
        <v>64.989999999999995</v>
      </c>
      <c r="J652" s="169">
        <v>1</v>
      </c>
    </row>
    <row r="653" spans="1:10" hidden="1" x14ac:dyDescent="0.25">
      <c r="A653" s="169">
        <v>14631</v>
      </c>
      <c r="B653" s="170" t="s">
        <v>703</v>
      </c>
      <c r="C653" s="170" t="s">
        <v>24</v>
      </c>
      <c r="D653" s="170" t="s">
        <v>34</v>
      </c>
      <c r="E653" s="170">
        <v>750</v>
      </c>
      <c r="F653" s="170">
        <v>12</v>
      </c>
      <c r="G653" s="171">
        <v>12.5</v>
      </c>
      <c r="H653" s="170" t="s">
        <v>704</v>
      </c>
      <c r="I653" s="171">
        <v>1197.17</v>
      </c>
      <c r="J653" s="169">
        <v>1</v>
      </c>
    </row>
    <row r="654" spans="1:10" hidden="1" x14ac:dyDescent="0.25">
      <c r="A654" s="169">
        <v>14653</v>
      </c>
      <c r="B654" s="170" t="s">
        <v>705</v>
      </c>
      <c r="C654" s="170" t="s">
        <v>15</v>
      </c>
      <c r="D654" s="170" t="s">
        <v>154</v>
      </c>
      <c r="E654" s="170">
        <v>750</v>
      </c>
      <c r="F654" s="170">
        <v>12</v>
      </c>
      <c r="G654" s="171">
        <v>15</v>
      </c>
      <c r="H654" s="170" t="s">
        <v>22</v>
      </c>
      <c r="I654" s="171">
        <v>29.99</v>
      </c>
      <c r="J654" s="169">
        <v>1</v>
      </c>
    </row>
    <row r="655" spans="1:10" hidden="1" x14ac:dyDescent="0.25">
      <c r="A655" s="169">
        <v>14674</v>
      </c>
      <c r="B655" s="170" t="s">
        <v>706</v>
      </c>
      <c r="C655" s="170" t="s">
        <v>24</v>
      </c>
      <c r="D655" s="170" t="s">
        <v>707</v>
      </c>
      <c r="E655" s="170">
        <v>750</v>
      </c>
      <c r="F655" s="170">
        <v>12</v>
      </c>
      <c r="G655" s="171">
        <v>10.5</v>
      </c>
      <c r="H655" s="170" t="s">
        <v>218</v>
      </c>
      <c r="I655" s="171">
        <v>16.989999999999998</v>
      </c>
      <c r="J655" s="169">
        <v>1</v>
      </c>
    </row>
    <row r="656" spans="1:10" hidden="1" x14ac:dyDescent="0.25">
      <c r="A656" s="169">
        <v>14708</v>
      </c>
      <c r="B656" s="170" t="s">
        <v>708</v>
      </c>
      <c r="C656" s="170" t="s">
        <v>15</v>
      </c>
      <c r="D656" s="170" t="s">
        <v>140</v>
      </c>
      <c r="E656" s="170">
        <v>120</v>
      </c>
      <c r="F656" s="170">
        <v>18</v>
      </c>
      <c r="G656" s="171">
        <v>20</v>
      </c>
      <c r="H656" s="170" t="s">
        <v>141</v>
      </c>
      <c r="I656" s="171">
        <v>11.99</v>
      </c>
      <c r="J656" s="169">
        <v>4</v>
      </c>
    </row>
    <row r="657" spans="1:10" hidden="1" x14ac:dyDescent="0.25">
      <c r="A657" s="169">
        <v>14711</v>
      </c>
      <c r="B657" s="170" t="s">
        <v>709</v>
      </c>
      <c r="C657" s="170" t="s">
        <v>11</v>
      </c>
      <c r="D657" s="170" t="s">
        <v>211</v>
      </c>
      <c r="E657" s="170">
        <v>8520</v>
      </c>
      <c r="F657" s="170">
        <v>1</v>
      </c>
      <c r="G657" s="171">
        <v>4</v>
      </c>
      <c r="H657" s="170" t="s">
        <v>13</v>
      </c>
      <c r="I657" s="171">
        <v>45.99</v>
      </c>
      <c r="J657" s="169">
        <v>24</v>
      </c>
    </row>
    <row r="658" spans="1:10" hidden="1" x14ac:dyDescent="0.25">
      <c r="A658" s="169">
        <v>14711</v>
      </c>
      <c r="B658" s="170" t="s">
        <v>709</v>
      </c>
      <c r="C658" s="170" t="s">
        <v>11</v>
      </c>
      <c r="D658" s="170" t="s">
        <v>211</v>
      </c>
      <c r="E658" s="170">
        <v>8520</v>
      </c>
      <c r="F658" s="170">
        <v>1</v>
      </c>
      <c r="G658" s="171">
        <v>4</v>
      </c>
      <c r="H658" s="170" t="s">
        <v>13</v>
      </c>
      <c r="I658" s="171">
        <v>45.99</v>
      </c>
      <c r="J658" s="169">
        <v>24</v>
      </c>
    </row>
    <row r="659" spans="1:10" hidden="1" x14ac:dyDescent="0.25">
      <c r="A659" s="169">
        <v>14731</v>
      </c>
      <c r="B659" s="170" t="s">
        <v>710</v>
      </c>
      <c r="C659" s="170" t="s">
        <v>24</v>
      </c>
      <c r="D659" s="170" t="s">
        <v>185</v>
      </c>
      <c r="E659" s="170">
        <v>750</v>
      </c>
      <c r="F659" s="170">
        <v>12</v>
      </c>
      <c r="G659" s="171">
        <v>15</v>
      </c>
      <c r="H659" s="170" t="s">
        <v>256</v>
      </c>
      <c r="I659" s="171">
        <v>26.99</v>
      </c>
      <c r="J659" s="169">
        <v>1</v>
      </c>
    </row>
    <row r="660" spans="1:10" hidden="1" x14ac:dyDescent="0.25">
      <c r="A660" s="169">
        <v>14741</v>
      </c>
      <c r="B660" s="170" t="s">
        <v>711</v>
      </c>
      <c r="C660" s="170" t="s">
        <v>24</v>
      </c>
      <c r="D660" s="170" t="s">
        <v>66</v>
      </c>
      <c r="E660" s="170">
        <v>750</v>
      </c>
      <c r="F660" s="170">
        <v>12</v>
      </c>
      <c r="G660" s="171">
        <v>12.5</v>
      </c>
      <c r="H660" s="170" t="s">
        <v>357</v>
      </c>
      <c r="I660" s="171">
        <v>18.989999999999998</v>
      </c>
      <c r="J660" s="169">
        <v>1</v>
      </c>
    </row>
    <row r="661" spans="1:10" hidden="1" x14ac:dyDescent="0.25">
      <c r="A661" s="169">
        <v>14752</v>
      </c>
      <c r="B661" s="170" t="s">
        <v>712</v>
      </c>
      <c r="C661" s="170" t="s">
        <v>15</v>
      </c>
      <c r="D661" s="170" t="s">
        <v>16</v>
      </c>
      <c r="E661" s="170">
        <v>1140</v>
      </c>
      <c r="F661" s="170">
        <v>8</v>
      </c>
      <c r="G661" s="171">
        <v>40</v>
      </c>
      <c r="H661" s="170" t="s">
        <v>91</v>
      </c>
      <c r="I661" s="171">
        <v>52.99</v>
      </c>
      <c r="J661" s="169">
        <v>1</v>
      </c>
    </row>
    <row r="662" spans="1:10" hidden="1" x14ac:dyDescent="0.25">
      <c r="A662" s="169">
        <v>14783</v>
      </c>
      <c r="B662" s="170" t="s">
        <v>713</v>
      </c>
      <c r="C662" s="170" t="s">
        <v>263</v>
      </c>
      <c r="D662" s="170" t="s">
        <v>646</v>
      </c>
      <c r="E662" s="170">
        <v>355</v>
      </c>
      <c r="F662" s="170">
        <v>24</v>
      </c>
      <c r="G662" s="171">
        <v>5</v>
      </c>
      <c r="H662" s="170" t="s">
        <v>54</v>
      </c>
      <c r="I662" s="171">
        <v>3.09</v>
      </c>
      <c r="J662" s="169">
        <v>1</v>
      </c>
    </row>
    <row r="663" spans="1:10" hidden="1" x14ac:dyDescent="0.25">
      <c r="A663" s="169">
        <v>14783</v>
      </c>
      <c r="B663" s="170" t="s">
        <v>713</v>
      </c>
      <c r="C663" s="170" t="s">
        <v>263</v>
      </c>
      <c r="D663" s="170" t="s">
        <v>646</v>
      </c>
      <c r="E663" s="170">
        <v>355</v>
      </c>
      <c r="F663" s="170">
        <v>24</v>
      </c>
      <c r="G663" s="171">
        <v>5</v>
      </c>
      <c r="H663" s="170" t="s">
        <v>54</v>
      </c>
      <c r="I663" s="171">
        <v>3.09</v>
      </c>
      <c r="J663" s="169">
        <v>1</v>
      </c>
    </row>
    <row r="664" spans="1:10" hidden="1" x14ac:dyDescent="0.25">
      <c r="A664" s="169">
        <v>14802</v>
      </c>
      <c r="B664" s="170" t="s">
        <v>714</v>
      </c>
      <c r="C664" s="170" t="s">
        <v>24</v>
      </c>
      <c r="D664" s="170" t="s">
        <v>191</v>
      </c>
      <c r="E664" s="170">
        <v>750</v>
      </c>
      <c r="F664" s="170">
        <v>12</v>
      </c>
      <c r="G664" s="171">
        <v>14.5</v>
      </c>
      <c r="H664" s="170" t="s">
        <v>100</v>
      </c>
      <c r="I664" s="171">
        <v>25.99</v>
      </c>
      <c r="J664" s="169">
        <v>1</v>
      </c>
    </row>
    <row r="665" spans="1:10" hidden="1" x14ac:dyDescent="0.25">
      <c r="A665" s="169">
        <v>14815</v>
      </c>
      <c r="B665" s="170" t="s">
        <v>403</v>
      </c>
      <c r="C665" s="170" t="s">
        <v>15</v>
      </c>
      <c r="D665" s="170" t="s">
        <v>227</v>
      </c>
      <c r="E665" s="170">
        <v>1140</v>
      </c>
      <c r="F665" s="170">
        <v>6</v>
      </c>
      <c r="G665" s="171">
        <v>40</v>
      </c>
      <c r="H665" s="170" t="s">
        <v>222</v>
      </c>
      <c r="I665" s="171">
        <v>45.99</v>
      </c>
      <c r="J665" s="169">
        <v>1</v>
      </c>
    </row>
    <row r="666" spans="1:10" hidden="1" x14ac:dyDescent="0.25">
      <c r="A666" s="169">
        <v>14842</v>
      </c>
      <c r="B666" s="170" t="s">
        <v>715</v>
      </c>
      <c r="C666" s="170" t="s">
        <v>24</v>
      </c>
      <c r="D666" s="170" t="s">
        <v>68</v>
      </c>
      <c r="E666" s="170">
        <v>3000</v>
      </c>
      <c r="F666" s="170">
        <v>6</v>
      </c>
      <c r="G666" s="171">
        <v>13.2</v>
      </c>
      <c r="H666" s="170" t="s">
        <v>256</v>
      </c>
      <c r="I666" s="171">
        <v>49.99</v>
      </c>
      <c r="J666" s="169">
        <v>1</v>
      </c>
    </row>
    <row r="667" spans="1:10" hidden="1" x14ac:dyDescent="0.25">
      <c r="A667" s="169">
        <v>14865</v>
      </c>
      <c r="B667" s="170" t="s">
        <v>716</v>
      </c>
      <c r="C667" s="170" t="s">
        <v>263</v>
      </c>
      <c r="D667" s="170" t="s">
        <v>264</v>
      </c>
      <c r="E667" s="170">
        <v>330</v>
      </c>
      <c r="F667" s="170">
        <v>24</v>
      </c>
      <c r="G667" s="171">
        <v>5</v>
      </c>
      <c r="H667" s="170" t="s">
        <v>20</v>
      </c>
      <c r="I667" s="171">
        <v>3.19</v>
      </c>
      <c r="J667" s="169">
        <v>1</v>
      </c>
    </row>
    <row r="668" spans="1:10" hidden="1" x14ac:dyDescent="0.25">
      <c r="A668" s="169">
        <v>14868</v>
      </c>
      <c r="B668" s="170" t="s">
        <v>717</v>
      </c>
      <c r="C668" s="170" t="s">
        <v>263</v>
      </c>
      <c r="D668" s="170" t="s">
        <v>264</v>
      </c>
      <c r="E668" s="170">
        <v>2130</v>
      </c>
      <c r="F668" s="170">
        <v>4</v>
      </c>
      <c r="G668" s="171">
        <v>5</v>
      </c>
      <c r="H668" s="170" t="s">
        <v>20</v>
      </c>
      <c r="I668" s="171">
        <v>18.489999999999998</v>
      </c>
      <c r="J668" s="169">
        <v>6</v>
      </c>
    </row>
    <row r="669" spans="1:10" hidden="1" x14ac:dyDescent="0.25">
      <c r="A669" s="169">
        <v>14910</v>
      </c>
      <c r="B669" s="170" t="s">
        <v>718</v>
      </c>
      <c r="C669" s="170" t="s">
        <v>15</v>
      </c>
      <c r="D669" s="170" t="s">
        <v>462</v>
      </c>
      <c r="E669" s="170">
        <v>750</v>
      </c>
      <c r="F669" s="170">
        <v>12</v>
      </c>
      <c r="G669" s="171">
        <v>40</v>
      </c>
      <c r="H669" s="170" t="s">
        <v>446</v>
      </c>
      <c r="I669" s="171">
        <v>37.99</v>
      </c>
      <c r="J669" s="169">
        <v>1</v>
      </c>
    </row>
    <row r="670" spans="1:10" hidden="1" x14ac:dyDescent="0.25">
      <c r="A670" s="169">
        <v>14912</v>
      </c>
      <c r="B670" s="170" t="s">
        <v>719</v>
      </c>
      <c r="C670" s="170" t="s">
        <v>15</v>
      </c>
      <c r="D670" s="170" t="s">
        <v>16</v>
      </c>
      <c r="E670" s="170">
        <v>1750</v>
      </c>
      <c r="F670" s="170">
        <v>6</v>
      </c>
      <c r="G670" s="171">
        <v>40</v>
      </c>
      <c r="H670" s="170" t="s">
        <v>91</v>
      </c>
      <c r="I670" s="171">
        <v>68.819999999999993</v>
      </c>
      <c r="J670" s="169">
        <v>1</v>
      </c>
    </row>
    <row r="671" spans="1:10" hidden="1" x14ac:dyDescent="0.25">
      <c r="A671" s="169">
        <v>14960</v>
      </c>
      <c r="B671" s="170" t="s">
        <v>720</v>
      </c>
      <c r="C671" s="170" t="s">
        <v>11</v>
      </c>
      <c r="D671" s="170" t="s">
        <v>12</v>
      </c>
      <c r="E671" s="170">
        <v>2840</v>
      </c>
      <c r="F671" s="170">
        <v>3</v>
      </c>
      <c r="G671" s="171">
        <v>4.7</v>
      </c>
      <c r="H671" s="170" t="s">
        <v>105</v>
      </c>
      <c r="I671" s="171">
        <v>16.989999999999998</v>
      </c>
      <c r="J671" s="169">
        <v>8</v>
      </c>
    </row>
    <row r="672" spans="1:10" hidden="1" x14ac:dyDescent="0.25">
      <c r="A672" s="169">
        <v>14960</v>
      </c>
      <c r="B672" s="170" t="s">
        <v>720</v>
      </c>
      <c r="C672" s="170" t="s">
        <v>11</v>
      </c>
      <c r="D672" s="170" t="s">
        <v>12</v>
      </c>
      <c r="E672" s="170">
        <v>2840</v>
      </c>
      <c r="F672" s="170">
        <v>3</v>
      </c>
      <c r="G672" s="171">
        <v>4.7</v>
      </c>
      <c r="H672" s="170" t="s">
        <v>105</v>
      </c>
      <c r="I672" s="171">
        <v>16.989999999999998</v>
      </c>
      <c r="J672" s="169">
        <v>8</v>
      </c>
    </row>
    <row r="673" spans="1:10" hidden="1" x14ac:dyDescent="0.25">
      <c r="A673" s="169">
        <v>14977</v>
      </c>
      <c r="B673" s="170" t="s">
        <v>721</v>
      </c>
      <c r="C673" s="170" t="s">
        <v>24</v>
      </c>
      <c r="D673" s="170" t="s">
        <v>34</v>
      </c>
      <c r="E673" s="170">
        <v>750</v>
      </c>
      <c r="F673" s="170">
        <v>12</v>
      </c>
      <c r="G673" s="171">
        <v>13</v>
      </c>
      <c r="H673" s="170" t="s">
        <v>35</v>
      </c>
      <c r="I673" s="171">
        <v>12.99</v>
      </c>
      <c r="J673" s="169">
        <v>1</v>
      </c>
    </row>
    <row r="674" spans="1:10" hidden="1" x14ac:dyDescent="0.25">
      <c r="A674" s="169">
        <v>14979</v>
      </c>
      <c r="B674" s="170" t="s">
        <v>722</v>
      </c>
      <c r="C674" s="170" t="s">
        <v>11</v>
      </c>
      <c r="D674" s="170" t="s">
        <v>474</v>
      </c>
      <c r="E674" s="170">
        <v>500</v>
      </c>
      <c r="F674" s="170">
        <v>24</v>
      </c>
      <c r="G674" s="171">
        <v>2.5</v>
      </c>
      <c r="H674" s="170" t="s">
        <v>723</v>
      </c>
      <c r="I674" s="171">
        <v>4.29</v>
      </c>
      <c r="J674" s="169">
        <v>1</v>
      </c>
    </row>
    <row r="675" spans="1:10" hidden="1" x14ac:dyDescent="0.25">
      <c r="A675" s="169">
        <v>14999</v>
      </c>
      <c r="B675" s="170" t="s">
        <v>724</v>
      </c>
      <c r="C675" s="170" t="s">
        <v>15</v>
      </c>
      <c r="D675" s="170" t="s">
        <v>16</v>
      </c>
      <c r="E675" s="170">
        <v>1140</v>
      </c>
      <c r="F675" s="170">
        <v>8</v>
      </c>
      <c r="G675" s="171">
        <v>40</v>
      </c>
      <c r="H675" s="170" t="s">
        <v>43</v>
      </c>
      <c r="I675" s="171">
        <v>41.99</v>
      </c>
      <c r="J675" s="169">
        <v>1</v>
      </c>
    </row>
    <row r="676" spans="1:10" hidden="1" x14ac:dyDescent="0.25">
      <c r="A676" s="169">
        <v>15009</v>
      </c>
      <c r="B676" s="170" t="s">
        <v>725</v>
      </c>
      <c r="C676" s="170" t="s">
        <v>24</v>
      </c>
      <c r="D676" s="170" t="s">
        <v>58</v>
      </c>
      <c r="E676" s="170">
        <v>750</v>
      </c>
      <c r="F676" s="170">
        <v>12</v>
      </c>
      <c r="G676" s="171">
        <v>12</v>
      </c>
      <c r="H676" s="170" t="s">
        <v>222</v>
      </c>
      <c r="I676" s="171">
        <v>16.989999999999998</v>
      </c>
      <c r="J676" s="169">
        <v>1</v>
      </c>
    </row>
    <row r="677" spans="1:10" hidden="1" x14ac:dyDescent="0.25">
      <c r="A677" s="169">
        <v>15014</v>
      </c>
      <c r="B677" s="170" t="s">
        <v>726</v>
      </c>
      <c r="C677" s="170" t="s">
        <v>15</v>
      </c>
      <c r="D677" s="170" t="s">
        <v>16</v>
      </c>
      <c r="E677" s="170">
        <v>750</v>
      </c>
      <c r="F677" s="170">
        <v>12</v>
      </c>
      <c r="G677" s="171">
        <v>43</v>
      </c>
      <c r="H677" s="170" t="s">
        <v>123</v>
      </c>
      <c r="I677" s="171">
        <v>33.99</v>
      </c>
      <c r="J677" s="169">
        <v>1</v>
      </c>
    </row>
    <row r="678" spans="1:10" hidden="1" x14ac:dyDescent="0.25">
      <c r="A678" s="169">
        <v>15015</v>
      </c>
      <c r="B678" s="170" t="s">
        <v>727</v>
      </c>
      <c r="C678" s="170" t="s">
        <v>15</v>
      </c>
      <c r="D678" s="170" t="s">
        <v>154</v>
      </c>
      <c r="E678" s="170">
        <v>750</v>
      </c>
      <c r="F678" s="170">
        <v>12</v>
      </c>
      <c r="G678" s="171">
        <v>17</v>
      </c>
      <c r="H678" s="170" t="s">
        <v>123</v>
      </c>
      <c r="I678" s="171">
        <v>34.99</v>
      </c>
      <c r="J678" s="169">
        <v>1</v>
      </c>
    </row>
    <row r="679" spans="1:10" hidden="1" x14ac:dyDescent="0.25">
      <c r="A679" s="169">
        <v>15094</v>
      </c>
      <c r="B679" s="170" t="s">
        <v>728</v>
      </c>
      <c r="C679" s="170" t="s">
        <v>15</v>
      </c>
      <c r="D679" s="170" t="s">
        <v>134</v>
      </c>
      <c r="E679" s="170">
        <v>750</v>
      </c>
      <c r="F679" s="170">
        <v>6</v>
      </c>
      <c r="G679" s="171">
        <v>40</v>
      </c>
      <c r="H679" s="170" t="s">
        <v>182</v>
      </c>
      <c r="I679" s="171">
        <v>89.99</v>
      </c>
      <c r="J679" s="169">
        <v>1</v>
      </c>
    </row>
    <row r="680" spans="1:10" hidden="1" x14ac:dyDescent="0.25">
      <c r="A680" s="169">
        <v>15095</v>
      </c>
      <c r="B680" s="170" t="s">
        <v>729</v>
      </c>
      <c r="C680" s="170" t="s">
        <v>24</v>
      </c>
      <c r="D680" s="170" t="s">
        <v>46</v>
      </c>
      <c r="E680" s="170">
        <v>750</v>
      </c>
      <c r="F680" s="170">
        <v>12</v>
      </c>
      <c r="G680" s="171">
        <v>11</v>
      </c>
      <c r="H680" s="170" t="s">
        <v>64</v>
      </c>
      <c r="I680" s="171">
        <v>19.989999999999998</v>
      </c>
      <c r="J680" s="169">
        <v>1</v>
      </c>
    </row>
    <row r="681" spans="1:10" hidden="1" x14ac:dyDescent="0.25">
      <c r="A681" s="169">
        <v>15100</v>
      </c>
      <c r="B681" s="170" t="s">
        <v>730</v>
      </c>
      <c r="C681" s="170" t="s">
        <v>24</v>
      </c>
      <c r="D681" s="170" t="s">
        <v>504</v>
      </c>
      <c r="E681" s="170">
        <v>750</v>
      </c>
      <c r="F681" s="170">
        <v>12</v>
      </c>
      <c r="G681" s="171">
        <v>6</v>
      </c>
      <c r="H681" s="170" t="s">
        <v>256</v>
      </c>
      <c r="I681" s="171">
        <v>8.49</v>
      </c>
      <c r="J681" s="169">
        <v>1</v>
      </c>
    </row>
    <row r="682" spans="1:10" hidden="1" x14ac:dyDescent="0.25">
      <c r="A682" s="169">
        <v>15110</v>
      </c>
      <c r="B682" s="170" t="s">
        <v>731</v>
      </c>
      <c r="C682" s="170" t="s">
        <v>11</v>
      </c>
      <c r="D682" s="170" t="s">
        <v>303</v>
      </c>
      <c r="E682" s="170">
        <v>2130</v>
      </c>
      <c r="F682" s="170">
        <v>4</v>
      </c>
      <c r="G682" s="171">
        <v>6.4</v>
      </c>
      <c r="H682" s="170" t="s">
        <v>285</v>
      </c>
      <c r="I682" s="171">
        <v>11.49</v>
      </c>
      <c r="J682" s="169">
        <v>6</v>
      </c>
    </row>
    <row r="683" spans="1:10" hidden="1" x14ac:dyDescent="0.25">
      <c r="A683" s="169">
        <v>15136</v>
      </c>
      <c r="B683" s="170" t="s">
        <v>732</v>
      </c>
      <c r="C683" s="170" t="s">
        <v>15</v>
      </c>
      <c r="D683" s="170" t="s">
        <v>137</v>
      </c>
      <c r="E683" s="170">
        <v>750</v>
      </c>
      <c r="F683" s="170">
        <v>12</v>
      </c>
      <c r="G683" s="171">
        <v>35</v>
      </c>
      <c r="H683" s="170" t="s">
        <v>20</v>
      </c>
      <c r="I683" s="171">
        <v>30.99</v>
      </c>
      <c r="J683" s="169">
        <v>1</v>
      </c>
    </row>
    <row r="684" spans="1:10" hidden="1" x14ac:dyDescent="0.25">
      <c r="A684" s="169">
        <v>15141</v>
      </c>
      <c r="B684" s="170" t="s">
        <v>733</v>
      </c>
      <c r="C684" s="170" t="s">
        <v>15</v>
      </c>
      <c r="D684" s="170" t="s">
        <v>252</v>
      </c>
      <c r="E684" s="170">
        <v>750</v>
      </c>
      <c r="F684" s="170">
        <v>12</v>
      </c>
      <c r="G684" s="171">
        <v>35</v>
      </c>
      <c r="H684" s="170" t="s">
        <v>20</v>
      </c>
      <c r="I684" s="171">
        <v>47.99</v>
      </c>
      <c r="J684" s="169">
        <v>1</v>
      </c>
    </row>
    <row r="685" spans="1:10" hidden="1" x14ac:dyDescent="0.25">
      <c r="A685" s="169">
        <v>15147</v>
      </c>
      <c r="B685" s="170" t="s">
        <v>734</v>
      </c>
      <c r="C685" s="170" t="s">
        <v>15</v>
      </c>
      <c r="D685" s="170" t="s">
        <v>93</v>
      </c>
      <c r="E685" s="170">
        <v>750</v>
      </c>
      <c r="F685" s="170">
        <v>12</v>
      </c>
      <c r="G685" s="171">
        <v>40</v>
      </c>
      <c r="H685" s="170" t="s">
        <v>20</v>
      </c>
      <c r="I685" s="171">
        <v>24.07</v>
      </c>
      <c r="J685" s="169">
        <v>1</v>
      </c>
    </row>
    <row r="686" spans="1:10" hidden="1" x14ac:dyDescent="0.25">
      <c r="A686" s="169">
        <v>15164</v>
      </c>
      <c r="B686" s="170" t="s">
        <v>735</v>
      </c>
      <c r="C686" s="170" t="s">
        <v>15</v>
      </c>
      <c r="D686" s="170" t="s">
        <v>90</v>
      </c>
      <c r="E686" s="170">
        <v>750</v>
      </c>
      <c r="F686" s="170">
        <v>6</v>
      </c>
      <c r="G686" s="171">
        <v>40</v>
      </c>
      <c r="H686" s="170" t="s">
        <v>43</v>
      </c>
      <c r="I686" s="171">
        <v>93.99</v>
      </c>
      <c r="J686" s="169">
        <v>1</v>
      </c>
    </row>
    <row r="687" spans="1:10" hidden="1" x14ac:dyDescent="0.25">
      <c r="A687" s="169">
        <v>15198</v>
      </c>
      <c r="B687" s="170" t="s">
        <v>736</v>
      </c>
      <c r="C687" s="170" t="s">
        <v>24</v>
      </c>
      <c r="D687" s="170" t="s">
        <v>382</v>
      </c>
      <c r="E687" s="170">
        <v>750</v>
      </c>
      <c r="F687" s="170">
        <v>12</v>
      </c>
      <c r="G687" s="171">
        <v>13.5</v>
      </c>
      <c r="H687" s="170" t="s">
        <v>43</v>
      </c>
      <c r="I687" s="171">
        <v>18.690000000000001</v>
      </c>
      <c r="J687" s="169">
        <v>1</v>
      </c>
    </row>
    <row r="688" spans="1:10" hidden="1" x14ac:dyDescent="0.25">
      <c r="A688" s="169">
        <v>15214</v>
      </c>
      <c r="B688" s="170" t="s">
        <v>737</v>
      </c>
      <c r="C688" s="170" t="s">
        <v>24</v>
      </c>
      <c r="D688" s="170" t="s">
        <v>68</v>
      </c>
      <c r="E688" s="170">
        <v>750</v>
      </c>
      <c r="F688" s="170">
        <v>12</v>
      </c>
      <c r="G688" s="171">
        <v>14.5</v>
      </c>
      <c r="H688" s="170" t="s">
        <v>130</v>
      </c>
      <c r="I688" s="171">
        <v>34.99</v>
      </c>
      <c r="J688" s="169">
        <v>1</v>
      </c>
    </row>
    <row r="689" spans="1:10" hidden="1" x14ac:dyDescent="0.25">
      <c r="A689" s="169">
        <v>15216</v>
      </c>
      <c r="B689" s="170" t="s">
        <v>738</v>
      </c>
      <c r="C689" s="170" t="s">
        <v>24</v>
      </c>
      <c r="D689" s="170" t="s">
        <v>85</v>
      </c>
      <c r="E689" s="170">
        <v>750</v>
      </c>
      <c r="F689" s="170">
        <v>6</v>
      </c>
      <c r="G689" s="171">
        <v>15</v>
      </c>
      <c r="H689" s="170" t="s">
        <v>399</v>
      </c>
      <c r="I689" s="171">
        <v>24.51</v>
      </c>
      <c r="J689" s="169">
        <v>1</v>
      </c>
    </row>
    <row r="690" spans="1:10" hidden="1" x14ac:dyDescent="0.25">
      <c r="A690" s="169">
        <v>15218</v>
      </c>
      <c r="B690" s="170" t="s">
        <v>739</v>
      </c>
      <c r="C690" s="170" t="s">
        <v>24</v>
      </c>
      <c r="D690" s="170" t="s">
        <v>166</v>
      </c>
      <c r="E690" s="170">
        <v>750</v>
      </c>
      <c r="F690" s="170">
        <v>12</v>
      </c>
      <c r="G690" s="171">
        <v>12</v>
      </c>
      <c r="H690" s="170" t="s">
        <v>32</v>
      </c>
      <c r="I690" s="171">
        <v>15.99</v>
      </c>
      <c r="J690" s="169">
        <v>1</v>
      </c>
    </row>
    <row r="691" spans="1:10" hidden="1" x14ac:dyDescent="0.25">
      <c r="A691" s="169">
        <v>15244</v>
      </c>
      <c r="B691" s="170" t="s">
        <v>740</v>
      </c>
      <c r="C691" s="170" t="s">
        <v>15</v>
      </c>
      <c r="D691" s="170" t="s">
        <v>49</v>
      </c>
      <c r="E691" s="170">
        <v>750</v>
      </c>
      <c r="F691" s="170">
        <v>12</v>
      </c>
      <c r="G691" s="171">
        <v>35</v>
      </c>
      <c r="H691" s="170" t="s">
        <v>43</v>
      </c>
      <c r="I691" s="171">
        <v>25.7</v>
      </c>
      <c r="J691" s="169">
        <v>1</v>
      </c>
    </row>
    <row r="692" spans="1:10" hidden="1" x14ac:dyDescent="0.25">
      <c r="A692" s="169">
        <v>15251</v>
      </c>
      <c r="B692" s="170" t="s">
        <v>741</v>
      </c>
      <c r="C692" s="170" t="s">
        <v>24</v>
      </c>
      <c r="D692" s="170" t="s">
        <v>60</v>
      </c>
      <c r="E692" s="170">
        <v>750</v>
      </c>
      <c r="F692" s="170">
        <v>12</v>
      </c>
      <c r="G692" s="171">
        <v>12</v>
      </c>
      <c r="H692" s="170" t="s">
        <v>32</v>
      </c>
      <c r="I692" s="171">
        <v>11.99</v>
      </c>
      <c r="J692" s="169">
        <v>1</v>
      </c>
    </row>
    <row r="693" spans="1:10" hidden="1" x14ac:dyDescent="0.25">
      <c r="A693" s="169">
        <v>15252</v>
      </c>
      <c r="B693" s="170" t="s">
        <v>742</v>
      </c>
      <c r="C693" s="170" t="s">
        <v>24</v>
      </c>
      <c r="D693" s="170" t="s">
        <v>60</v>
      </c>
      <c r="E693" s="170">
        <v>750</v>
      </c>
      <c r="F693" s="170">
        <v>12</v>
      </c>
      <c r="G693" s="171">
        <v>12.5</v>
      </c>
      <c r="H693" s="170" t="s">
        <v>32</v>
      </c>
      <c r="I693" s="171">
        <v>11.99</v>
      </c>
      <c r="J693" s="169">
        <v>1</v>
      </c>
    </row>
    <row r="694" spans="1:10" hidden="1" x14ac:dyDescent="0.25">
      <c r="A694" s="169">
        <v>15262</v>
      </c>
      <c r="B694" s="170" t="s">
        <v>743</v>
      </c>
      <c r="C694" s="170" t="s">
        <v>24</v>
      </c>
      <c r="D694" s="170" t="s">
        <v>166</v>
      </c>
      <c r="E694" s="170">
        <v>750</v>
      </c>
      <c r="F694" s="170">
        <v>12</v>
      </c>
      <c r="G694" s="171">
        <v>12</v>
      </c>
      <c r="H694" s="170" t="s">
        <v>141</v>
      </c>
      <c r="I694" s="171">
        <v>22.59</v>
      </c>
      <c r="J694" s="169">
        <v>1</v>
      </c>
    </row>
    <row r="695" spans="1:10" hidden="1" x14ac:dyDescent="0.25">
      <c r="A695" s="169">
        <v>15271</v>
      </c>
      <c r="B695" s="170" t="s">
        <v>674</v>
      </c>
      <c r="C695" s="170" t="s">
        <v>24</v>
      </c>
      <c r="D695" s="170" t="s">
        <v>25</v>
      </c>
      <c r="E695" s="170">
        <v>1500</v>
      </c>
      <c r="F695" s="170">
        <v>6</v>
      </c>
      <c r="G695" s="171">
        <v>7</v>
      </c>
      <c r="H695" s="170" t="s">
        <v>26</v>
      </c>
      <c r="I695" s="171">
        <v>19.989999999999998</v>
      </c>
      <c r="J695" s="169">
        <v>1</v>
      </c>
    </row>
    <row r="696" spans="1:10" hidden="1" x14ac:dyDescent="0.25">
      <c r="A696" s="169">
        <v>15299</v>
      </c>
      <c r="B696" s="170" t="s">
        <v>744</v>
      </c>
      <c r="C696" s="170" t="s">
        <v>11</v>
      </c>
      <c r="D696" s="170" t="s">
        <v>303</v>
      </c>
      <c r="E696" s="170">
        <v>473</v>
      </c>
      <c r="F696" s="170">
        <v>24</v>
      </c>
      <c r="G696" s="171">
        <v>7.1</v>
      </c>
      <c r="H696" s="170" t="s">
        <v>274</v>
      </c>
      <c r="I696" s="171">
        <v>4.29</v>
      </c>
      <c r="J696" s="169">
        <v>1</v>
      </c>
    </row>
    <row r="697" spans="1:10" hidden="1" x14ac:dyDescent="0.25">
      <c r="A697" s="169">
        <v>15322</v>
      </c>
      <c r="B697" s="170" t="s">
        <v>745</v>
      </c>
      <c r="C697" s="170" t="s">
        <v>15</v>
      </c>
      <c r="D697" s="170" t="s">
        <v>113</v>
      </c>
      <c r="E697" s="170">
        <v>750</v>
      </c>
      <c r="F697" s="170">
        <v>6</v>
      </c>
      <c r="G697" s="171">
        <v>43</v>
      </c>
      <c r="H697" s="170" t="s">
        <v>218</v>
      </c>
      <c r="I697" s="171">
        <v>74.95</v>
      </c>
      <c r="J697" s="169">
        <v>1</v>
      </c>
    </row>
    <row r="698" spans="1:10" hidden="1" x14ac:dyDescent="0.25">
      <c r="A698" s="169">
        <v>15331</v>
      </c>
      <c r="B698" s="170" t="s">
        <v>320</v>
      </c>
      <c r="C698" s="170" t="s">
        <v>15</v>
      </c>
      <c r="D698" s="170" t="s">
        <v>16</v>
      </c>
      <c r="E698" s="170">
        <v>1140</v>
      </c>
      <c r="F698" s="170">
        <v>8</v>
      </c>
      <c r="G698" s="171">
        <v>40</v>
      </c>
      <c r="H698" s="170" t="s">
        <v>123</v>
      </c>
      <c r="I698" s="171">
        <v>41.99</v>
      </c>
      <c r="J698" s="169">
        <v>1</v>
      </c>
    </row>
    <row r="699" spans="1:10" hidden="1" x14ac:dyDescent="0.25">
      <c r="A699" s="169">
        <v>15333</v>
      </c>
      <c r="B699" s="170" t="s">
        <v>746</v>
      </c>
      <c r="C699" s="170" t="s">
        <v>11</v>
      </c>
      <c r="D699" s="170" t="s">
        <v>12</v>
      </c>
      <c r="E699" s="170">
        <v>3784</v>
      </c>
      <c r="F699" s="170">
        <v>3</v>
      </c>
      <c r="G699" s="171">
        <v>5</v>
      </c>
      <c r="H699" s="170" t="s">
        <v>747</v>
      </c>
      <c r="I699" s="171">
        <v>29.99</v>
      </c>
      <c r="J699" s="169">
        <v>8</v>
      </c>
    </row>
    <row r="700" spans="1:10" hidden="1" x14ac:dyDescent="0.25">
      <c r="A700" s="169">
        <v>15333</v>
      </c>
      <c r="B700" s="170" t="s">
        <v>746</v>
      </c>
      <c r="C700" s="170" t="s">
        <v>11</v>
      </c>
      <c r="D700" s="170" t="s">
        <v>12</v>
      </c>
      <c r="E700" s="170">
        <v>3784</v>
      </c>
      <c r="F700" s="170">
        <v>3</v>
      </c>
      <c r="G700" s="171">
        <v>5</v>
      </c>
      <c r="H700" s="170" t="s">
        <v>747</v>
      </c>
      <c r="I700" s="171">
        <v>29.99</v>
      </c>
      <c r="J700" s="169">
        <v>8</v>
      </c>
    </row>
    <row r="701" spans="1:10" hidden="1" x14ac:dyDescent="0.25">
      <c r="A701" s="169">
        <v>15334</v>
      </c>
      <c r="B701" s="170" t="s">
        <v>748</v>
      </c>
      <c r="C701" s="170" t="s">
        <v>11</v>
      </c>
      <c r="D701" s="170" t="s">
        <v>12</v>
      </c>
      <c r="E701" s="170">
        <v>473</v>
      </c>
      <c r="F701" s="170">
        <v>24</v>
      </c>
      <c r="G701" s="171">
        <v>5</v>
      </c>
      <c r="H701" s="170" t="s">
        <v>747</v>
      </c>
      <c r="I701" s="171">
        <v>4.29</v>
      </c>
      <c r="J701" s="169">
        <v>1</v>
      </c>
    </row>
    <row r="702" spans="1:10" hidden="1" x14ac:dyDescent="0.25">
      <c r="A702" s="169">
        <v>15334</v>
      </c>
      <c r="B702" s="170" t="s">
        <v>748</v>
      </c>
      <c r="C702" s="170" t="s">
        <v>11</v>
      </c>
      <c r="D702" s="170" t="s">
        <v>12</v>
      </c>
      <c r="E702" s="170">
        <v>473</v>
      </c>
      <c r="F702" s="170">
        <v>24</v>
      </c>
      <c r="G702" s="171">
        <v>5</v>
      </c>
      <c r="H702" s="170" t="s">
        <v>747</v>
      </c>
      <c r="I702" s="171">
        <v>4.29</v>
      </c>
      <c r="J702" s="169">
        <v>1</v>
      </c>
    </row>
    <row r="703" spans="1:10" hidden="1" x14ac:dyDescent="0.25">
      <c r="A703" s="169">
        <v>15401</v>
      </c>
      <c r="B703" s="170" t="s">
        <v>749</v>
      </c>
      <c r="C703" s="170" t="s">
        <v>24</v>
      </c>
      <c r="D703" s="170" t="s">
        <v>230</v>
      </c>
      <c r="E703" s="170">
        <v>750</v>
      </c>
      <c r="F703" s="170">
        <v>12</v>
      </c>
      <c r="G703" s="171">
        <v>13.5</v>
      </c>
      <c r="H703" s="170" t="s">
        <v>177</v>
      </c>
      <c r="I703" s="171">
        <v>64.989999999999995</v>
      </c>
      <c r="J703" s="169">
        <v>1</v>
      </c>
    </row>
    <row r="704" spans="1:10" hidden="1" x14ac:dyDescent="0.25">
      <c r="A704" s="169">
        <v>15403</v>
      </c>
      <c r="B704" s="170" t="s">
        <v>750</v>
      </c>
      <c r="C704" s="170" t="s">
        <v>15</v>
      </c>
      <c r="D704" s="170" t="s">
        <v>93</v>
      </c>
      <c r="E704" s="170">
        <v>750</v>
      </c>
      <c r="F704" s="170">
        <v>12</v>
      </c>
      <c r="G704" s="171">
        <v>40</v>
      </c>
      <c r="H704" s="170" t="s">
        <v>17</v>
      </c>
      <c r="I704" s="171">
        <v>27.99</v>
      </c>
      <c r="J704" s="169">
        <v>1</v>
      </c>
    </row>
    <row r="705" spans="1:10" hidden="1" x14ac:dyDescent="0.25">
      <c r="A705" s="169">
        <v>15405</v>
      </c>
      <c r="B705" s="170" t="s">
        <v>751</v>
      </c>
      <c r="C705" s="170" t="s">
        <v>24</v>
      </c>
      <c r="D705" s="170" t="s">
        <v>34</v>
      </c>
      <c r="E705" s="170">
        <v>750</v>
      </c>
      <c r="F705" s="170">
        <v>12</v>
      </c>
      <c r="G705" s="171">
        <v>13</v>
      </c>
      <c r="H705" s="170" t="s">
        <v>35</v>
      </c>
      <c r="I705" s="171">
        <v>14.99</v>
      </c>
      <c r="J705" s="169">
        <v>1</v>
      </c>
    </row>
    <row r="706" spans="1:10" hidden="1" x14ac:dyDescent="0.25">
      <c r="A706" s="169">
        <v>15451</v>
      </c>
      <c r="B706" s="170" t="s">
        <v>752</v>
      </c>
      <c r="C706" s="170" t="s">
        <v>24</v>
      </c>
      <c r="D706" s="170" t="s">
        <v>34</v>
      </c>
      <c r="E706" s="170">
        <v>750</v>
      </c>
      <c r="F706" s="170">
        <v>12</v>
      </c>
      <c r="G706" s="171">
        <v>13.5</v>
      </c>
      <c r="H706" s="170" t="s">
        <v>177</v>
      </c>
      <c r="I706" s="171">
        <v>19.989999999999998</v>
      </c>
      <c r="J706" s="169">
        <v>1</v>
      </c>
    </row>
    <row r="707" spans="1:10" hidden="1" x14ac:dyDescent="0.25">
      <c r="A707" s="169">
        <v>15485</v>
      </c>
      <c r="B707" s="170" t="s">
        <v>753</v>
      </c>
      <c r="C707" s="170" t="s">
        <v>11</v>
      </c>
      <c r="D707" s="170" t="s">
        <v>12</v>
      </c>
      <c r="E707" s="170">
        <v>473</v>
      </c>
      <c r="F707" s="170">
        <v>24</v>
      </c>
      <c r="G707" s="171">
        <v>5</v>
      </c>
      <c r="H707" s="170" t="s">
        <v>13</v>
      </c>
      <c r="I707" s="171">
        <v>3.99</v>
      </c>
      <c r="J707" s="169">
        <v>1</v>
      </c>
    </row>
    <row r="708" spans="1:10" hidden="1" x14ac:dyDescent="0.25">
      <c r="A708" s="169">
        <v>15485</v>
      </c>
      <c r="B708" s="170" t="s">
        <v>753</v>
      </c>
      <c r="C708" s="170" t="s">
        <v>11</v>
      </c>
      <c r="D708" s="170" t="s">
        <v>12</v>
      </c>
      <c r="E708" s="170">
        <v>473</v>
      </c>
      <c r="F708" s="170">
        <v>24</v>
      </c>
      <c r="G708" s="171">
        <v>5</v>
      </c>
      <c r="H708" s="170" t="s">
        <v>13</v>
      </c>
      <c r="I708" s="171">
        <v>3.99</v>
      </c>
      <c r="J708" s="169">
        <v>1</v>
      </c>
    </row>
    <row r="709" spans="1:10" hidden="1" x14ac:dyDescent="0.25">
      <c r="A709" s="169">
        <v>15490</v>
      </c>
      <c r="B709" s="170" t="s">
        <v>754</v>
      </c>
      <c r="C709" s="170" t="s">
        <v>24</v>
      </c>
      <c r="D709" s="170" t="s">
        <v>298</v>
      </c>
      <c r="E709" s="170">
        <v>750</v>
      </c>
      <c r="F709" s="170">
        <v>12</v>
      </c>
      <c r="G709" s="171">
        <v>11.5</v>
      </c>
      <c r="H709" s="170" t="s">
        <v>22</v>
      </c>
      <c r="I709" s="171">
        <v>17.989999999999998</v>
      </c>
      <c r="J709" s="169">
        <v>1</v>
      </c>
    </row>
    <row r="710" spans="1:10" hidden="1" x14ac:dyDescent="0.25">
      <c r="A710" s="169">
        <v>15508</v>
      </c>
      <c r="B710" s="170" t="s">
        <v>755</v>
      </c>
      <c r="C710" s="170" t="s">
        <v>15</v>
      </c>
      <c r="D710" s="170" t="s">
        <v>756</v>
      </c>
      <c r="E710" s="170">
        <v>750</v>
      </c>
      <c r="F710" s="170">
        <v>12</v>
      </c>
      <c r="G710" s="171">
        <v>35</v>
      </c>
      <c r="H710" s="170" t="s">
        <v>43</v>
      </c>
      <c r="I710" s="171">
        <v>28.79</v>
      </c>
      <c r="J710" s="169">
        <v>1</v>
      </c>
    </row>
    <row r="711" spans="1:10" hidden="1" x14ac:dyDescent="0.25">
      <c r="A711" s="169">
        <v>15588</v>
      </c>
      <c r="B711" s="170" t="s">
        <v>757</v>
      </c>
      <c r="C711" s="170" t="s">
        <v>15</v>
      </c>
      <c r="D711" s="170" t="s">
        <v>51</v>
      </c>
      <c r="E711" s="170">
        <v>750</v>
      </c>
      <c r="F711" s="170">
        <v>12</v>
      </c>
      <c r="G711" s="171">
        <v>42</v>
      </c>
      <c r="H711" s="170" t="s">
        <v>29</v>
      </c>
      <c r="I711" s="171">
        <v>31.99</v>
      </c>
      <c r="J711" s="169">
        <v>1</v>
      </c>
    </row>
    <row r="712" spans="1:10" hidden="1" x14ac:dyDescent="0.25">
      <c r="A712" s="169">
        <v>15693</v>
      </c>
      <c r="B712" s="170" t="s">
        <v>758</v>
      </c>
      <c r="C712" s="170" t="s">
        <v>15</v>
      </c>
      <c r="D712" s="170" t="s">
        <v>759</v>
      </c>
      <c r="E712" s="170">
        <v>750</v>
      </c>
      <c r="F712" s="170">
        <v>12</v>
      </c>
      <c r="G712" s="171">
        <v>45</v>
      </c>
      <c r="H712" s="170" t="s">
        <v>43</v>
      </c>
      <c r="I712" s="171">
        <v>37.99</v>
      </c>
      <c r="J712" s="169">
        <v>1</v>
      </c>
    </row>
    <row r="713" spans="1:10" hidden="1" x14ac:dyDescent="0.25">
      <c r="A713" s="169">
        <v>15697</v>
      </c>
      <c r="B713" s="170" t="s">
        <v>760</v>
      </c>
      <c r="C713" s="170" t="s">
        <v>11</v>
      </c>
      <c r="D713" s="170" t="s">
        <v>303</v>
      </c>
      <c r="E713" s="170">
        <v>473</v>
      </c>
      <c r="F713" s="170">
        <v>24</v>
      </c>
      <c r="G713" s="171">
        <v>6.5</v>
      </c>
      <c r="H713" s="170" t="s">
        <v>285</v>
      </c>
      <c r="I713" s="171">
        <v>4.6900000000000004</v>
      </c>
      <c r="J713" s="169">
        <v>1</v>
      </c>
    </row>
    <row r="714" spans="1:10" hidden="1" x14ac:dyDescent="0.25">
      <c r="A714" s="169">
        <v>15697</v>
      </c>
      <c r="B714" s="170" t="s">
        <v>760</v>
      </c>
      <c r="C714" s="170" t="s">
        <v>11</v>
      </c>
      <c r="D714" s="170" t="s">
        <v>303</v>
      </c>
      <c r="E714" s="170">
        <v>473</v>
      </c>
      <c r="F714" s="170">
        <v>24</v>
      </c>
      <c r="G714" s="171">
        <v>6.5</v>
      </c>
      <c r="H714" s="170" t="s">
        <v>285</v>
      </c>
      <c r="I714" s="171">
        <v>4.6900000000000004</v>
      </c>
      <c r="J714" s="169">
        <v>1</v>
      </c>
    </row>
    <row r="715" spans="1:10" hidden="1" x14ac:dyDescent="0.25">
      <c r="A715" s="169">
        <v>15726</v>
      </c>
      <c r="B715" s="170" t="s">
        <v>761</v>
      </c>
      <c r="C715" s="170" t="s">
        <v>24</v>
      </c>
      <c r="D715" s="170" t="s">
        <v>166</v>
      </c>
      <c r="E715" s="170">
        <v>4000</v>
      </c>
      <c r="F715" s="170">
        <v>4</v>
      </c>
      <c r="G715" s="171">
        <v>12</v>
      </c>
      <c r="H715" s="170" t="s">
        <v>32</v>
      </c>
      <c r="I715" s="171">
        <v>45.99</v>
      </c>
      <c r="J715" s="169">
        <v>1</v>
      </c>
    </row>
    <row r="716" spans="1:10" hidden="1" x14ac:dyDescent="0.25">
      <c r="A716" s="169">
        <v>15727</v>
      </c>
      <c r="B716" s="170" t="s">
        <v>762</v>
      </c>
      <c r="C716" s="170" t="s">
        <v>24</v>
      </c>
      <c r="D716" s="170" t="s">
        <v>127</v>
      </c>
      <c r="E716" s="170">
        <v>4000</v>
      </c>
      <c r="F716" s="170">
        <v>4</v>
      </c>
      <c r="G716" s="171">
        <v>13</v>
      </c>
      <c r="H716" s="170" t="s">
        <v>32</v>
      </c>
      <c r="I716" s="171">
        <v>45.99</v>
      </c>
      <c r="J716" s="169">
        <v>1</v>
      </c>
    </row>
    <row r="717" spans="1:10" hidden="1" x14ac:dyDescent="0.25">
      <c r="A717" s="169">
        <v>15748</v>
      </c>
      <c r="B717" s="170" t="s">
        <v>763</v>
      </c>
      <c r="C717" s="170" t="s">
        <v>24</v>
      </c>
      <c r="D717" s="170" t="s">
        <v>46</v>
      </c>
      <c r="E717" s="170">
        <v>750</v>
      </c>
      <c r="F717" s="170">
        <v>6</v>
      </c>
      <c r="G717" s="171">
        <v>11</v>
      </c>
      <c r="H717" s="170" t="s">
        <v>29</v>
      </c>
      <c r="I717" s="171">
        <v>17.989999999999998</v>
      </c>
      <c r="J717" s="169">
        <v>1</v>
      </c>
    </row>
    <row r="718" spans="1:10" hidden="1" x14ac:dyDescent="0.25">
      <c r="A718" s="169">
        <v>15759</v>
      </c>
      <c r="B718" s="170" t="s">
        <v>764</v>
      </c>
      <c r="C718" s="170" t="s">
        <v>24</v>
      </c>
      <c r="D718" s="170" t="s">
        <v>66</v>
      </c>
      <c r="E718" s="170">
        <v>750</v>
      </c>
      <c r="F718" s="170">
        <v>12</v>
      </c>
      <c r="G718" s="171">
        <v>13.4</v>
      </c>
      <c r="H718" s="170" t="s">
        <v>26</v>
      </c>
      <c r="I718" s="171">
        <v>19.989999999999998</v>
      </c>
      <c r="J718" s="169">
        <v>1</v>
      </c>
    </row>
    <row r="719" spans="1:10" hidden="1" x14ac:dyDescent="0.25">
      <c r="A719" s="169">
        <v>15760</v>
      </c>
      <c r="B719" s="170" t="s">
        <v>765</v>
      </c>
      <c r="C719" s="170" t="s">
        <v>24</v>
      </c>
      <c r="D719" s="170" t="s">
        <v>109</v>
      </c>
      <c r="E719" s="170">
        <v>750</v>
      </c>
      <c r="F719" s="170">
        <v>12</v>
      </c>
      <c r="G719" s="171">
        <v>10.5</v>
      </c>
      <c r="H719" s="170" t="s">
        <v>218</v>
      </c>
      <c r="I719" s="171">
        <v>17.989999999999998</v>
      </c>
      <c r="J719" s="169">
        <v>1</v>
      </c>
    </row>
    <row r="720" spans="1:10" hidden="1" x14ac:dyDescent="0.25">
      <c r="A720" s="169">
        <v>15764</v>
      </c>
      <c r="B720" s="170" t="s">
        <v>766</v>
      </c>
      <c r="C720" s="170" t="s">
        <v>11</v>
      </c>
      <c r="D720" s="170" t="s">
        <v>267</v>
      </c>
      <c r="E720" s="170">
        <v>1892</v>
      </c>
      <c r="F720" s="170">
        <v>6</v>
      </c>
      <c r="G720" s="171">
        <v>5.2</v>
      </c>
      <c r="H720" s="170" t="s">
        <v>409</v>
      </c>
      <c r="I720" s="171">
        <v>13.79</v>
      </c>
      <c r="J720" s="169">
        <v>4</v>
      </c>
    </row>
    <row r="721" spans="1:10" hidden="1" x14ac:dyDescent="0.25">
      <c r="A721" s="169">
        <v>15764</v>
      </c>
      <c r="B721" s="170" t="s">
        <v>766</v>
      </c>
      <c r="C721" s="170" t="s">
        <v>11</v>
      </c>
      <c r="D721" s="170" t="s">
        <v>267</v>
      </c>
      <c r="E721" s="170">
        <v>1892</v>
      </c>
      <c r="F721" s="170">
        <v>6</v>
      </c>
      <c r="G721" s="171">
        <v>5.2</v>
      </c>
      <c r="H721" s="170" t="s">
        <v>409</v>
      </c>
      <c r="I721" s="171">
        <v>13.79</v>
      </c>
      <c r="J721" s="169">
        <v>4</v>
      </c>
    </row>
    <row r="722" spans="1:10" hidden="1" x14ac:dyDescent="0.25">
      <c r="A722" s="169">
        <v>15794</v>
      </c>
      <c r="B722" s="170" t="s">
        <v>767</v>
      </c>
      <c r="C722" s="170" t="s">
        <v>15</v>
      </c>
      <c r="D722" s="170" t="s">
        <v>125</v>
      </c>
      <c r="E722" s="170">
        <v>750</v>
      </c>
      <c r="F722" s="170">
        <v>12</v>
      </c>
      <c r="G722" s="171">
        <v>40</v>
      </c>
      <c r="H722" s="170" t="s">
        <v>29</v>
      </c>
      <c r="I722" s="171">
        <v>41.99</v>
      </c>
      <c r="J722" s="169">
        <v>1</v>
      </c>
    </row>
    <row r="723" spans="1:10" hidden="1" x14ac:dyDescent="0.25">
      <c r="A723" s="169">
        <v>15803</v>
      </c>
      <c r="B723" s="170" t="s">
        <v>768</v>
      </c>
      <c r="C723" s="170" t="s">
        <v>15</v>
      </c>
      <c r="D723" s="170" t="s">
        <v>213</v>
      </c>
      <c r="E723" s="170">
        <v>750</v>
      </c>
      <c r="F723" s="170">
        <v>12</v>
      </c>
      <c r="G723" s="171">
        <v>40</v>
      </c>
      <c r="H723" s="170" t="s">
        <v>446</v>
      </c>
      <c r="I723" s="171">
        <v>41.99</v>
      </c>
      <c r="J723" s="169">
        <v>1</v>
      </c>
    </row>
    <row r="724" spans="1:10" hidden="1" x14ac:dyDescent="0.25">
      <c r="A724" s="169">
        <v>15899</v>
      </c>
      <c r="B724" s="170" t="s">
        <v>769</v>
      </c>
      <c r="C724" s="170" t="s">
        <v>24</v>
      </c>
      <c r="D724" s="170" t="s">
        <v>60</v>
      </c>
      <c r="E724" s="170">
        <v>750</v>
      </c>
      <c r="F724" s="170">
        <v>12</v>
      </c>
      <c r="G724" s="171">
        <v>13</v>
      </c>
      <c r="H724" s="170" t="s">
        <v>770</v>
      </c>
      <c r="I724" s="171">
        <v>19.88</v>
      </c>
      <c r="J724" s="169">
        <v>1</v>
      </c>
    </row>
    <row r="725" spans="1:10" hidden="1" x14ac:dyDescent="0.25">
      <c r="A725" s="169">
        <v>15901</v>
      </c>
      <c r="B725" s="170" t="s">
        <v>771</v>
      </c>
      <c r="C725" s="170" t="s">
        <v>24</v>
      </c>
      <c r="D725" s="170" t="s">
        <v>34</v>
      </c>
      <c r="E725" s="170">
        <v>750</v>
      </c>
      <c r="F725" s="170">
        <v>12</v>
      </c>
      <c r="G725" s="171">
        <v>13.5</v>
      </c>
      <c r="H725" s="170" t="s">
        <v>32</v>
      </c>
      <c r="I725" s="171">
        <v>16.989999999999998</v>
      </c>
      <c r="J725" s="169">
        <v>1</v>
      </c>
    </row>
    <row r="726" spans="1:10" hidden="1" x14ac:dyDescent="0.25">
      <c r="A726" s="169">
        <v>15939</v>
      </c>
      <c r="B726" s="170" t="s">
        <v>772</v>
      </c>
      <c r="C726" s="170" t="s">
        <v>24</v>
      </c>
      <c r="D726" s="170" t="s">
        <v>31</v>
      </c>
      <c r="E726" s="170">
        <v>750</v>
      </c>
      <c r="F726" s="170">
        <v>12</v>
      </c>
      <c r="G726" s="171">
        <v>14</v>
      </c>
      <c r="H726" s="170" t="s">
        <v>22</v>
      </c>
      <c r="I726" s="171">
        <v>22.99</v>
      </c>
      <c r="J726" s="169">
        <v>1</v>
      </c>
    </row>
    <row r="727" spans="1:10" hidden="1" x14ac:dyDescent="0.25">
      <c r="A727" s="169">
        <v>15945</v>
      </c>
      <c r="B727" s="170" t="s">
        <v>773</v>
      </c>
      <c r="C727" s="170" t="s">
        <v>24</v>
      </c>
      <c r="D727" s="170" t="s">
        <v>598</v>
      </c>
      <c r="E727" s="170">
        <v>750</v>
      </c>
      <c r="F727" s="170">
        <v>12</v>
      </c>
      <c r="G727" s="171">
        <v>6.5</v>
      </c>
      <c r="H727" s="170" t="s">
        <v>774</v>
      </c>
      <c r="I727" s="171">
        <v>27.95</v>
      </c>
      <c r="J727" s="169">
        <v>1</v>
      </c>
    </row>
    <row r="728" spans="1:10" hidden="1" x14ac:dyDescent="0.25">
      <c r="A728" s="169">
        <v>15951</v>
      </c>
      <c r="B728" s="170" t="s">
        <v>775</v>
      </c>
      <c r="C728" s="170" t="s">
        <v>24</v>
      </c>
      <c r="D728" s="170" t="s">
        <v>34</v>
      </c>
      <c r="E728" s="170">
        <v>750</v>
      </c>
      <c r="F728" s="170">
        <v>12</v>
      </c>
      <c r="G728" s="171">
        <v>13.5</v>
      </c>
      <c r="H728" s="170" t="s">
        <v>64</v>
      </c>
      <c r="I728" s="171">
        <v>28.99</v>
      </c>
      <c r="J728" s="169">
        <v>1</v>
      </c>
    </row>
    <row r="729" spans="1:10" hidden="1" x14ac:dyDescent="0.25">
      <c r="A729" s="169">
        <v>15956</v>
      </c>
      <c r="B729" s="170" t="s">
        <v>776</v>
      </c>
      <c r="C729" s="170" t="s">
        <v>24</v>
      </c>
      <c r="D729" s="170" t="s">
        <v>34</v>
      </c>
      <c r="E729" s="170">
        <v>750</v>
      </c>
      <c r="F729" s="170">
        <v>12</v>
      </c>
      <c r="G729" s="171">
        <v>14</v>
      </c>
      <c r="H729" s="170" t="s">
        <v>91</v>
      </c>
      <c r="I729" s="171">
        <v>17.989999999999998</v>
      </c>
      <c r="J729" s="169">
        <v>1</v>
      </c>
    </row>
    <row r="730" spans="1:10" hidden="1" x14ac:dyDescent="0.25">
      <c r="A730" s="169">
        <v>15966</v>
      </c>
      <c r="B730" s="170" t="s">
        <v>777</v>
      </c>
      <c r="C730" s="170" t="s">
        <v>24</v>
      </c>
      <c r="D730" s="170" t="s">
        <v>34</v>
      </c>
      <c r="E730" s="170">
        <v>750</v>
      </c>
      <c r="F730" s="170">
        <v>12</v>
      </c>
      <c r="G730" s="171">
        <v>14.5</v>
      </c>
      <c r="H730" s="170" t="s">
        <v>200</v>
      </c>
      <c r="I730" s="171">
        <v>18.989999999999998</v>
      </c>
      <c r="J730" s="169">
        <v>1</v>
      </c>
    </row>
    <row r="731" spans="1:10" hidden="1" x14ac:dyDescent="0.25">
      <c r="A731" s="169">
        <v>15967</v>
      </c>
      <c r="B731" s="170" t="s">
        <v>778</v>
      </c>
      <c r="C731" s="170" t="s">
        <v>24</v>
      </c>
      <c r="D731" s="170" t="s">
        <v>127</v>
      </c>
      <c r="E731" s="170">
        <v>750</v>
      </c>
      <c r="F731" s="170">
        <v>12</v>
      </c>
      <c r="G731" s="171">
        <v>14.5</v>
      </c>
      <c r="H731" s="170" t="s">
        <v>200</v>
      </c>
      <c r="I731" s="171">
        <v>18.989999999999998</v>
      </c>
      <c r="J731" s="169">
        <v>1</v>
      </c>
    </row>
    <row r="732" spans="1:10" hidden="1" x14ac:dyDescent="0.25">
      <c r="A732" s="169">
        <v>15976</v>
      </c>
      <c r="B732" s="170" t="s">
        <v>779</v>
      </c>
      <c r="C732" s="170" t="s">
        <v>24</v>
      </c>
      <c r="D732" s="170" t="s">
        <v>230</v>
      </c>
      <c r="E732" s="170">
        <v>750</v>
      </c>
      <c r="F732" s="170">
        <v>12</v>
      </c>
      <c r="G732" s="171">
        <v>14</v>
      </c>
      <c r="H732" s="170" t="s">
        <v>182</v>
      </c>
      <c r="I732" s="171">
        <v>32.979999999999997</v>
      </c>
      <c r="J732" s="169">
        <v>1</v>
      </c>
    </row>
    <row r="733" spans="1:10" hidden="1" x14ac:dyDescent="0.25">
      <c r="A733" s="169">
        <v>15982</v>
      </c>
      <c r="B733" s="170" t="s">
        <v>780</v>
      </c>
      <c r="C733" s="170" t="s">
        <v>15</v>
      </c>
      <c r="D733" s="170" t="s">
        <v>198</v>
      </c>
      <c r="E733" s="170">
        <v>750</v>
      </c>
      <c r="F733" s="170">
        <v>12</v>
      </c>
      <c r="G733" s="171">
        <v>43</v>
      </c>
      <c r="H733" s="170" t="s">
        <v>43</v>
      </c>
      <c r="I733" s="171">
        <v>26.82</v>
      </c>
      <c r="J733" s="169">
        <v>1</v>
      </c>
    </row>
    <row r="734" spans="1:10" hidden="1" x14ac:dyDescent="0.25">
      <c r="A734" s="169">
        <v>16002</v>
      </c>
      <c r="B734" s="170" t="s">
        <v>781</v>
      </c>
      <c r="C734" s="170" t="s">
        <v>15</v>
      </c>
      <c r="D734" s="170" t="s">
        <v>252</v>
      </c>
      <c r="E734" s="170">
        <v>750</v>
      </c>
      <c r="F734" s="170">
        <v>12</v>
      </c>
      <c r="G734" s="171">
        <v>35</v>
      </c>
      <c r="H734" s="170" t="s">
        <v>20</v>
      </c>
      <c r="I734" s="171">
        <v>47.99</v>
      </c>
      <c r="J734" s="169">
        <v>1</v>
      </c>
    </row>
    <row r="735" spans="1:10" hidden="1" x14ac:dyDescent="0.25">
      <c r="A735" s="169">
        <v>16037</v>
      </c>
      <c r="B735" s="170" t="s">
        <v>782</v>
      </c>
      <c r="C735" s="170" t="s">
        <v>24</v>
      </c>
      <c r="D735" s="170" t="s">
        <v>34</v>
      </c>
      <c r="E735" s="170">
        <v>750</v>
      </c>
      <c r="F735" s="170">
        <v>12</v>
      </c>
      <c r="G735" s="171">
        <v>13</v>
      </c>
      <c r="H735" s="170" t="s">
        <v>783</v>
      </c>
      <c r="I735" s="171">
        <v>17.989999999999998</v>
      </c>
      <c r="J735" s="169">
        <v>1</v>
      </c>
    </row>
    <row r="736" spans="1:10" hidden="1" x14ac:dyDescent="0.25">
      <c r="A736" s="169">
        <v>16039</v>
      </c>
      <c r="B736" s="170" t="s">
        <v>784</v>
      </c>
      <c r="C736" s="170" t="s">
        <v>24</v>
      </c>
      <c r="D736" s="170" t="s">
        <v>34</v>
      </c>
      <c r="E736" s="170">
        <v>750</v>
      </c>
      <c r="F736" s="170">
        <v>12</v>
      </c>
      <c r="G736" s="171">
        <v>13</v>
      </c>
      <c r="H736" s="170" t="s">
        <v>783</v>
      </c>
      <c r="I736" s="171">
        <v>22.99</v>
      </c>
      <c r="J736" s="169">
        <v>1</v>
      </c>
    </row>
    <row r="737" spans="1:10" hidden="1" x14ac:dyDescent="0.25">
      <c r="A737" s="169">
        <v>16061</v>
      </c>
      <c r="B737" s="170" t="s">
        <v>785</v>
      </c>
      <c r="C737" s="170" t="s">
        <v>24</v>
      </c>
      <c r="D737" s="170" t="s">
        <v>34</v>
      </c>
      <c r="E737" s="170">
        <v>750</v>
      </c>
      <c r="F737" s="170">
        <v>12</v>
      </c>
      <c r="G737" s="171">
        <v>14</v>
      </c>
      <c r="H737" s="170" t="s">
        <v>200</v>
      </c>
      <c r="I737" s="171">
        <v>29.99</v>
      </c>
      <c r="J737" s="169">
        <v>1</v>
      </c>
    </row>
    <row r="738" spans="1:10" hidden="1" x14ac:dyDescent="0.25">
      <c r="A738" s="169">
        <v>16095</v>
      </c>
      <c r="B738" s="170" t="s">
        <v>786</v>
      </c>
      <c r="C738" s="170" t="s">
        <v>24</v>
      </c>
      <c r="D738" s="170" t="s">
        <v>34</v>
      </c>
      <c r="E738" s="170">
        <v>750</v>
      </c>
      <c r="F738" s="170">
        <v>12</v>
      </c>
      <c r="G738" s="171">
        <v>14</v>
      </c>
      <c r="H738" s="170" t="s">
        <v>177</v>
      </c>
      <c r="I738" s="171">
        <v>20.99</v>
      </c>
      <c r="J738" s="169">
        <v>1</v>
      </c>
    </row>
    <row r="739" spans="1:10" hidden="1" x14ac:dyDescent="0.25">
      <c r="A739" s="169">
        <v>16099</v>
      </c>
      <c r="B739" s="170" t="s">
        <v>787</v>
      </c>
      <c r="C739" s="170" t="s">
        <v>24</v>
      </c>
      <c r="D739" s="170" t="s">
        <v>68</v>
      </c>
      <c r="E739" s="170">
        <v>750</v>
      </c>
      <c r="F739" s="170">
        <v>6</v>
      </c>
      <c r="G739" s="171">
        <v>15</v>
      </c>
      <c r="H739" s="170" t="s">
        <v>128</v>
      </c>
      <c r="I739" s="171">
        <v>38.99</v>
      </c>
      <c r="J739" s="169">
        <v>1</v>
      </c>
    </row>
    <row r="740" spans="1:10" hidden="1" x14ac:dyDescent="0.25">
      <c r="A740" s="169">
        <v>16102</v>
      </c>
      <c r="B740" s="170" t="s">
        <v>788</v>
      </c>
      <c r="C740" s="170" t="s">
        <v>24</v>
      </c>
      <c r="D740" s="170" t="s">
        <v>34</v>
      </c>
      <c r="E740" s="170">
        <v>750</v>
      </c>
      <c r="F740" s="170">
        <v>12</v>
      </c>
      <c r="G740" s="171">
        <v>13.5</v>
      </c>
      <c r="H740" s="170" t="s">
        <v>22</v>
      </c>
      <c r="I740" s="171">
        <v>15.99</v>
      </c>
      <c r="J740" s="169">
        <v>1</v>
      </c>
    </row>
    <row r="741" spans="1:10" hidden="1" x14ac:dyDescent="0.25">
      <c r="A741" s="169">
        <v>16115</v>
      </c>
      <c r="B741" s="170" t="s">
        <v>18</v>
      </c>
      <c r="C741" s="170" t="s">
        <v>15</v>
      </c>
      <c r="D741" s="170" t="s">
        <v>19</v>
      </c>
      <c r="E741" s="170">
        <v>1140</v>
      </c>
      <c r="F741" s="170">
        <v>8</v>
      </c>
      <c r="G741" s="171">
        <v>40</v>
      </c>
      <c r="H741" s="170" t="s">
        <v>20</v>
      </c>
      <c r="I741" s="171">
        <v>37.49</v>
      </c>
      <c r="J741" s="169">
        <v>1</v>
      </c>
    </row>
    <row r="742" spans="1:10" hidden="1" x14ac:dyDescent="0.25">
      <c r="A742" s="169">
        <v>16116</v>
      </c>
      <c r="B742" s="170" t="s">
        <v>789</v>
      </c>
      <c r="C742" s="170" t="s">
        <v>24</v>
      </c>
      <c r="D742" s="170" t="s">
        <v>127</v>
      </c>
      <c r="E742" s="170">
        <v>750</v>
      </c>
      <c r="F742" s="170">
        <v>12</v>
      </c>
      <c r="G742" s="171">
        <v>14.5</v>
      </c>
      <c r="H742" s="170" t="s">
        <v>222</v>
      </c>
      <c r="I742" s="171">
        <v>31.74</v>
      </c>
      <c r="J742" s="169">
        <v>1</v>
      </c>
    </row>
    <row r="743" spans="1:10" hidden="1" x14ac:dyDescent="0.25">
      <c r="A743" s="169">
        <v>16117</v>
      </c>
      <c r="B743" s="170" t="s">
        <v>724</v>
      </c>
      <c r="C743" s="170" t="s">
        <v>15</v>
      </c>
      <c r="D743" s="170" t="s">
        <v>16</v>
      </c>
      <c r="E743" s="170">
        <v>750</v>
      </c>
      <c r="F743" s="170">
        <v>12</v>
      </c>
      <c r="G743" s="171">
        <v>40</v>
      </c>
      <c r="H743" s="170" t="s">
        <v>43</v>
      </c>
      <c r="I743" s="171">
        <v>30.99</v>
      </c>
      <c r="J743" s="169">
        <v>1</v>
      </c>
    </row>
    <row r="744" spans="1:10" hidden="1" x14ac:dyDescent="0.25">
      <c r="A744" s="169">
        <v>16124</v>
      </c>
      <c r="B744" s="170" t="s">
        <v>790</v>
      </c>
      <c r="C744" s="170" t="s">
        <v>15</v>
      </c>
      <c r="D744" s="170" t="s">
        <v>19</v>
      </c>
      <c r="E744" s="170">
        <v>1140</v>
      </c>
      <c r="F744" s="170">
        <v>6</v>
      </c>
      <c r="G744" s="171">
        <v>40</v>
      </c>
      <c r="H744" s="170" t="s">
        <v>20</v>
      </c>
      <c r="I744" s="171">
        <v>52.99</v>
      </c>
      <c r="J744" s="169">
        <v>1</v>
      </c>
    </row>
    <row r="745" spans="1:10" hidden="1" x14ac:dyDescent="0.25">
      <c r="A745" s="169">
        <v>16125</v>
      </c>
      <c r="B745" s="170" t="s">
        <v>791</v>
      </c>
      <c r="C745" s="170" t="s">
        <v>15</v>
      </c>
      <c r="D745" s="170" t="s">
        <v>51</v>
      </c>
      <c r="E745" s="170">
        <v>750</v>
      </c>
      <c r="F745" s="170">
        <v>12</v>
      </c>
      <c r="G745" s="171">
        <v>41.3</v>
      </c>
      <c r="H745" s="170" t="s">
        <v>20</v>
      </c>
      <c r="I745" s="171">
        <v>31.99</v>
      </c>
      <c r="J745" s="169">
        <v>1</v>
      </c>
    </row>
    <row r="746" spans="1:10" hidden="1" x14ac:dyDescent="0.25">
      <c r="A746" s="169">
        <v>16194</v>
      </c>
      <c r="B746" s="170" t="s">
        <v>792</v>
      </c>
      <c r="C746" s="170" t="s">
        <v>11</v>
      </c>
      <c r="D746" s="170" t="s">
        <v>267</v>
      </c>
      <c r="E746" s="170">
        <v>650</v>
      </c>
      <c r="F746" s="170">
        <v>12</v>
      </c>
      <c r="G746" s="171">
        <v>5</v>
      </c>
      <c r="H746" s="170" t="s">
        <v>222</v>
      </c>
      <c r="I746" s="171">
        <v>6.99</v>
      </c>
      <c r="J746" s="169">
        <v>1</v>
      </c>
    </row>
    <row r="747" spans="1:10" hidden="1" x14ac:dyDescent="0.25">
      <c r="A747" s="169">
        <v>16194</v>
      </c>
      <c r="B747" s="170" t="s">
        <v>792</v>
      </c>
      <c r="C747" s="170" t="s">
        <v>11</v>
      </c>
      <c r="D747" s="170" t="s">
        <v>267</v>
      </c>
      <c r="E747" s="170">
        <v>650</v>
      </c>
      <c r="F747" s="170">
        <v>12</v>
      </c>
      <c r="G747" s="171">
        <v>5</v>
      </c>
      <c r="H747" s="170" t="s">
        <v>222</v>
      </c>
      <c r="I747" s="171">
        <v>6.99</v>
      </c>
      <c r="J747" s="169">
        <v>1</v>
      </c>
    </row>
    <row r="748" spans="1:10" hidden="1" x14ac:dyDescent="0.25">
      <c r="A748" s="169">
        <v>16205</v>
      </c>
      <c r="B748" s="170" t="s">
        <v>793</v>
      </c>
      <c r="C748" s="170" t="s">
        <v>24</v>
      </c>
      <c r="D748" s="170" t="s">
        <v>166</v>
      </c>
      <c r="E748" s="170">
        <v>750</v>
      </c>
      <c r="F748" s="170">
        <v>12</v>
      </c>
      <c r="G748" s="171">
        <v>12</v>
      </c>
      <c r="H748" s="170" t="s">
        <v>22</v>
      </c>
      <c r="I748" s="171">
        <v>15.99</v>
      </c>
      <c r="J748" s="169">
        <v>1</v>
      </c>
    </row>
    <row r="749" spans="1:10" hidden="1" x14ac:dyDescent="0.25">
      <c r="A749" s="169">
        <v>16212</v>
      </c>
      <c r="B749" s="170" t="s">
        <v>794</v>
      </c>
      <c r="C749" s="170" t="s">
        <v>11</v>
      </c>
      <c r="D749" s="170" t="s">
        <v>267</v>
      </c>
      <c r="E749" s="170">
        <v>5325</v>
      </c>
      <c r="F749" s="170">
        <v>1</v>
      </c>
      <c r="G749" s="171">
        <v>5</v>
      </c>
      <c r="H749" s="170" t="s">
        <v>409</v>
      </c>
      <c r="I749" s="171">
        <v>33.99</v>
      </c>
      <c r="J749" s="169">
        <v>15</v>
      </c>
    </row>
    <row r="750" spans="1:10" hidden="1" x14ac:dyDescent="0.25">
      <c r="A750" s="169">
        <v>16212</v>
      </c>
      <c r="B750" s="170" t="s">
        <v>794</v>
      </c>
      <c r="C750" s="170" t="s">
        <v>11</v>
      </c>
      <c r="D750" s="170" t="s">
        <v>267</v>
      </c>
      <c r="E750" s="170">
        <v>5325</v>
      </c>
      <c r="F750" s="170">
        <v>1</v>
      </c>
      <c r="G750" s="171">
        <v>5</v>
      </c>
      <c r="H750" s="170" t="s">
        <v>409</v>
      </c>
      <c r="I750" s="171">
        <v>33.99</v>
      </c>
      <c r="J750" s="169">
        <v>15</v>
      </c>
    </row>
    <row r="751" spans="1:10" hidden="1" x14ac:dyDescent="0.25">
      <c r="A751" s="169">
        <v>16223</v>
      </c>
      <c r="B751" s="170" t="s">
        <v>795</v>
      </c>
      <c r="C751" s="170" t="s">
        <v>24</v>
      </c>
      <c r="D751" s="170" t="s">
        <v>34</v>
      </c>
      <c r="E751" s="170">
        <v>750</v>
      </c>
      <c r="F751" s="170">
        <v>12</v>
      </c>
      <c r="G751" s="171">
        <v>13</v>
      </c>
      <c r="H751" s="170" t="s">
        <v>26</v>
      </c>
      <c r="I751" s="171">
        <v>11.99</v>
      </c>
      <c r="J751" s="169">
        <v>1</v>
      </c>
    </row>
    <row r="752" spans="1:10" hidden="1" x14ac:dyDescent="0.25">
      <c r="A752" s="169">
        <v>16224</v>
      </c>
      <c r="B752" s="170" t="s">
        <v>796</v>
      </c>
      <c r="C752" s="170" t="s">
        <v>24</v>
      </c>
      <c r="D752" s="170" t="s">
        <v>34</v>
      </c>
      <c r="E752" s="170">
        <v>750</v>
      </c>
      <c r="F752" s="170">
        <v>12</v>
      </c>
      <c r="G752" s="171">
        <v>13</v>
      </c>
      <c r="H752" s="170" t="s">
        <v>26</v>
      </c>
      <c r="I752" s="171">
        <v>11.99</v>
      </c>
      <c r="J752" s="169">
        <v>1</v>
      </c>
    </row>
    <row r="753" spans="1:10" hidden="1" x14ac:dyDescent="0.25">
      <c r="A753" s="169">
        <v>16225</v>
      </c>
      <c r="B753" s="170" t="s">
        <v>797</v>
      </c>
      <c r="C753" s="170" t="s">
        <v>24</v>
      </c>
      <c r="D753" s="170" t="s">
        <v>166</v>
      </c>
      <c r="E753" s="170">
        <v>750</v>
      </c>
      <c r="F753" s="170">
        <v>12</v>
      </c>
      <c r="G753" s="171">
        <v>12</v>
      </c>
      <c r="H753" s="170" t="s">
        <v>26</v>
      </c>
      <c r="I753" s="171">
        <v>11.99</v>
      </c>
      <c r="J753" s="169">
        <v>1</v>
      </c>
    </row>
    <row r="754" spans="1:10" hidden="1" x14ac:dyDescent="0.25">
      <c r="A754" s="169">
        <v>16227</v>
      </c>
      <c r="B754" s="170" t="s">
        <v>798</v>
      </c>
      <c r="C754" s="170" t="s">
        <v>24</v>
      </c>
      <c r="D754" s="170" t="s">
        <v>34</v>
      </c>
      <c r="E754" s="170">
        <v>750</v>
      </c>
      <c r="F754" s="170">
        <v>6</v>
      </c>
      <c r="G754" s="171">
        <v>14</v>
      </c>
      <c r="H754" s="170" t="s">
        <v>200</v>
      </c>
      <c r="I754" s="171">
        <v>29.99</v>
      </c>
      <c r="J754" s="169">
        <v>1</v>
      </c>
    </row>
    <row r="755" spans="1:10" hidden="1" x14ac:dyDescent="0.25">
      <c r="A755" s="169">
        <v>16229</v>
      </c>
      <c r="B755" s="170" t="s">
        <v>799</v>
      </c>
      <c r="C755" s="170" t="s">
        <v>24</v>
      </c>
      <c r="D755" s="170" t="s">
        <v>34</v>
      </c>
      <c r="E755" s="170">
        <v>750</v>
      </c>
      <c r="F755" s="170">
        <v>12</v>
      </c>
      <c r="G755" s="171">
        <v>14.5</v>
      </c>
      <c r="H755" s="170" t="s">
        <v>26</v>
      </c>
      <c r="I755" s="171">
        <v>24.99</v>
      </c>
      <c r="J755" s="169">
        <v>1</v>
      </c>
    </row>
    <row r="756" spans="1:10" hidden="1" x14ac:dyDescent="0.25">
      <c r="A756" s="169">
        <v>16245</v>
      </c>
      <c r="B756" s="170" t="s">
        <v>800</v>
      </c>
      <c r="C756" s="170" t="s">
        <v>24</v>
      </c>
      <c r="D756" s="170" t="s">
        <v>382</v>
      </c>
      <c r="E756" s="170">
        <v>3000</v>
      </c>
      <c r="F756" s="170">
        <v>4</v>
      </c>
      <c r="G756" s="171">
        <v>13</v>
      </c>
      <c r="H756" s="170" t="s">
        <v>64</v>
      </c>
      <c r="I756" s="171">
        <v>43.99</v>
      </c>
      <c r="J756" s="169">
        <v>1</v>
      </c>
    </row>
    <row r="757" spans="1:10" hidden="1" x14ac:dyDescent="0.25">
      <c r="A757" s="169">
        <v>16290</v>
      </c>
      <c r="B757" s="170" t="s">
        <v>801</v>
      </c>
      <c r="C757" s="170" t="s">
        <v>11</v>
      </c>
      <c r="D757" s="170" t="s">
        <v>303</v>
      </c>
      <c r="E757" s="170">
        <v>500</v>
      </c>
      <c r="F757" s="170">
        <v>24</v>
      </c>
      <c r="G757" s="171">
        <v>6.6</v>
      </c>
      <c r="H757" s="170" t="s">
        <v>91</v>
      </c>
      <c r="I757" s="171">
        <v>4.49</v>
      </c>
      <c r="J757" s="169">
        <v>1</v>
      </c>
    </row>
    <row r="758" spans="1:10" hidden="1" x14ac:dyDescent="0.25">
      <c r="A758" s="169">
        <v>16292</v>
      </c>
      <c r="B758" s="170" t="s">
        <v>802</v>
      </c>
      <c r="C758" s="170" t="s">
        <v>11</v>
      </c>
      <c r="D758" s="170" t="s">
        <v>12</v>
      </c>
      <c r="E758" s="170">
        <v>500</v>
      </c>
      <c r="F758" s="170">
        <v>24</v>
      </c>
      <c r="G758" s="171">
        <v>4.5999999999999996</v>
      </c>
      <c r="H758" s="170" t="s">
        <v>91</v>
      </c>
      <c r="I758" s="171">
        <v>3.99</v>
      </c>
      <c r="J758" s="169">
        <v>1</v>
      </c>
    </row>
    <row r="759" spans="1:10" hidden="1" x14ac:dyDescent="0.25">
      <c r="A759" s="169">
        <v>16306</v>
      </c>
      <c r="B759" s="170" t="s">
        <v>803</v>
      </c>
      <c r="C759" s="170" t="s">
        <v>15</v>
      </c>
      <c r="D759" s="170" t="s">
        <v>804</v>
      </c>
      <c r="E759" s="170">
        <v>750</v>
      </c>
      <c r="F759" s="170">
        <v>6</v>
      </c>
      <c r="G759" s="171">
        <v>45</v>
      </c>
      <c r="H759" s="170" t="s">
        <v>17</v>
      </c>
      <c r="I759" s="171">
        <v>54.99</v>
      </c>
      <c r="J759" s="169">
        <v>1</v>
      </c>
    </row>
    <row r="760" spans="1:10" hidden="1" x14ac:dyDescent="0.25">
      <c r="A760" s="169">
        <v>16356</v>
      </c>
      <c r="B760" s="170" t="s">
        <v>805</v>
      </c>
      <c r="C760" s="170" t="s">
        <v>263</v>
      </c>
      <c r="D760" s="170" t="s">
        <v>806</v>
      </c>
      <c r="E760" s="170">
        <v>1420</v>
      </c>
      <c r="F760" s="170">
        <v>6</v>
      </c>
      <c r="G760" s="171">
        <v>4</v>
      </c>
      <c r="H760" s="170" t="s">
        <v>20</v>
      </c>
      <c r="I760" s="171">
        <v>12.99</v>
      </c>
      <c r="J760" s="169">
        <v>4</v>
      </c>
    </row>
    <row r="761" spans="1:10" hidden="1" x14ac:dyDescent="0.25">
      <c r="A761" s="169">
        <v>16364</v>
      </c>
      <c r="B761" s="170" t="s">
        <v>807</v>
      </c>
      <c r="C761" s="170" t="s">
        <v>263</v>
      </c>
      <c r="D761" s="170" t="s">
        <v>332</v>
      </c>
      <c r="E761" s="170">
        <v>458</v>
      </c>
      <c r="F761" s="170">
        <v>24</v>
      </c>
      <c r="G761" s="171">
        <v>5.5</v>
      </c>
      <c r="H761" s="170" t="s">
        <v>333</v>
      </c>
      <c r="I761" s="171">
        <v>4.49</v>
      </c>
      <c r="J761" s="169">
        <v>1</v>
      </c>
    </row>
    <row r="762" spans="1:10" hidden="1" x14ac:dyDescent="0.25">
      <c r="A762" s="169">
        <v>16370</v>
      </c>
      <c r="B762" s="170" t="s">
        <v>808</v>
      </c>
      <c r="C762" s="170" t="s">
        <v>24</v>
      </c>
      <c r="D762" s="170" t="s">
        <v>34</v>
      </c>
      <c r="E762" s="170">
        <v>750</v>
      </c>
      <c r="F762" s="170">
        <v>12</v>
      </c>
      <c r="G762" s="171">
        <v>13</v>
      </c>
      <c r="H762" s="170" t="s">
        <v>141</v>
      </c>
      <c r="I762" s="171">
        <v>20.99</v>
      </c>
      <c r="J762" s="169">
        <v>1</v>
      </c>
    </row>
    <row r="763" spans="1:10" hidden="1" x14ac:dyDescent="0.25">
      <c r="A763" s="169">
        <v>16381</v>
      </c>
      <c r="B763" s="170" t="s">
        <v>809</v>
      </c>
      <c r="C763" s="170" t="s">
        <v>24</v>
      </c>
      <c r="D763" s="170" t="s">
        <v>68</v>
      </c>
      <c r="E763" s="170">
        <v>750</v>
      </c>
      <c r="F763" s="170">
        <v>12</v>
      </c>
      <c r="G763" s="171">
        <v>14</v>
      </c>
      <c r="H763" s="170" t="s">
        <v>256</v>
      </c>
      <c r="I763" s="171">
        <v>12.99</v>
      </c>
      <c r="J763" s="169">
        <v>1</v>
      </c>
    </row>
    <row r="764" spans="1:10" hidden="1" x14ac:dyDescent="0.25">
      <c r="A764" s="169">
        <v>16394</v>
      </c>
      <c r="B764" s="170" t="s">
        <v>810</v>
      </c>
      <c r="C764" s="170" t="s">
        <v>15</v>
      </c>
      <c r="D764" s="170" t="s">
        <v>756</v>
      </c>
      <c r="E764" s="170">
        <v>750</v>
      </c>
      <c r="F764" s="170">
        <v>12</v>
      </c>
      <c r="G764" s="171">
        <v>31.7</v>
      </c>
      <c r="H764" s="170" t="s">
        <v>43</v>
      </c>
      <c r="I764" s="171">
        <v>40.79</v>
      </c>
      <c r="J764" s="169">
        <v>1</v>
      </c>
    </row>
    <row r="765" spans="1:10" hidden="1" x14ac:dyDescent="0.25">
      <c r="A765" s="169">
        <v>16456</v>
      </c>
      <c r="B765" s="170" t="s">
        <v>811</v>
      </c>
      <c r="C765" s="170" t="s">
        <v>24</v>
      </c>
      <c r="D765" s="170" t="s">
        <v>34</v>
      </c>
      <c r="E765" s="170">
        <v>750</v>
      </c>
      <c r="F765" s="170">
        <v>12</v>
      </c>
      <c r="G765" s="171">
        <v>14.5</v>
      </c>
      <c r="H765" s="170" t="s">
        <v>200</v>
      </c>
      <c r="I765" s="171">
        <v>19.989999999999998</v>
      </c>
      <c r="J765" s="169">
        <v>1</v>
      </c>
    </row>
    <row r="766" spans="1:10" hidden="1" x14ac:dyDescent="0.25">
      <c r="A766" s="169">
        <v>16502</v>
      </c>
      <c r="B766" s="170" t="s">
        <v>812</v>
      </c>
      <c r="C766" s="170" t="s">
        <v>24</v>
      </c>
      <c r="D766" s="170" t="s">
        <v>34</v>
      </c>
      <c r="E766" s="170">
        <v>750</v>
      </c>
      <c r="F766" s="170">
        <v>12</v>
      </c>
      <c r="G766" s="171">
        <v>13</v>
      </c>
      <c r="H766" s="170" t="s">
        <v>26</v>
      </c>
      <c r="I766" s="171">
        <v>19.989999999999998</v>
      </c>
      <c r="J766" s="169">
        <v>1</v>
      </c>
    </row>
    <row r="767" spans="1:10" hidden="1" x14ac:dyDescent="0.25">
      <c r="A767" s="169">
        <v>16545</v>
      </c>
      <c r="B767" s="170" t="s">
        <v>813</v>
      </c>
      <c r="C767" s="170" t="s">
        <v>15</v>
      </c>
      <c r="D767" s="170" t="s">
        <v>16</v>
      </c>
      <c r="E767" s="170">
        <v>750</v>
      </c>
      <c r="F767" s="170">
        <v>6</v>
      </c>
      <c r="G767" s="171">
        <v>43</v>
      </c>
      <c r="H767" s="170" t="s">
        <v>43</v>
      </c>
      <c r="I767" s="171">
        <v>47.99</v>
      </c>
      <c r="J767" s="169">
        <v>1</v>
      </c>
    </row>
    <row r="768" spans="1:10" hidden="1" x14ac:dyDescent="0.25">
      <c r="A768" s="169">
        <v>16557</v>
      </c>
      <c r="B768" s="170" t="s">
        <v>814</v>
      </c>
      <c r="C768" s="170" t="s">
        <v>15</v>
      </c>
      <c r="D768" s="170" t="s">
        <v>113</v>
      </c>
      <c r="E768" s="170">
        <v>750</v>
      </c>
      <c r="F768" s="170">
        <v>6</v>
      </c>
      <c r="G768" s="171">
        <v>43</v>
      </c>
      <c r="H768" s="170" t="s">
        <v>35</v>
      </c>
      <c r="I768" s="171">
        <v>289.99</v>
      </c>
      <c r="J768" s="169">
        <v>1</v>
      </c>
    </row>
    <row r="769" spans="1:10" hidden="1" x14ac:dyDescent="0.25">
      <c r="A769" s="169">
        <v>16573</v>
      </c>
      <c r="B769" s="170" t="s">
        <v>815</v>
      </c>
      <c r="C769" s="170" t="s">
        <v>24</v>
      </c>
      <c r="D769" s="170" t="s">
        <v>34</v>
      </c>
      <c r="E769" s="170">
        <v>750</v>
      </c>
      <c r="F769" s="170">
        <v>12</v>
      </c>
      <c r="G769" s="171">
        <v>14</v>
      </c>
      <c r="H769" s="170" t="s">
        <v>256</v>
      </c>
      <c r="I769" s="171">
        <v>11.99</v>
      </c>
      <c r="J769" s="169">
        <v>1</v>
      </c>
    </row>
    <row r="770" spans="1:10" hidden="1" x14ac:dyDescent="0.25">
      <c r="A770" s="169">
        <v>16674</v>
      </c>
      <c r="B770" s="170" t="s">
        <v>816</v>
      </c>
      <c r="C770" s="170" t="s">
        <v>15</v>
      </c>
      <c r="D770" s="170" t="s">
        <v>78</v>
      </c>
      <c r="E770" s="170">
        <v>750</v>
      </c>
      <c r="F770" s="170">
        <v>6</v>
      </c>
      <c r="G770" s="171">
        <v>45</v>
      </c>
      <c r="H770" s="170" t="s">
        <v>35</v>
      </c>
      <c r="I770" s="171">
        <v>27.99</v>
      </c>
      <c r="J770" s="169">
        <v>1</v>
      </c>
    </row>
    <row r="771" spans="1:10" hidden="1" x14ac:dyDescent="0.25">
      <c r="A771" s="169">
        <v>16675</v>
      </c>
      <c r="B771" s="170" t="s">
        <v>817</v>
      </c>
      <c r="C771" s="170" t="s">
        <v>15</v>
      </c>
      <c r="D771" s="170" t="s">
        <v>271</v>
      </c>
      <c r="E771" s="170">
        <v>750</v>
      </c>
      <c r="F771" s="170">
        <v>6</v>
      </c>
      <c r="G771" s="171">
        <v>40</v>
      </c>
      <c r="H771" s="170" t="s">
        <v>17</v>
      </c>
      <c r="I771" s="171">
        <v>53.99</v>
      </c>
      <c r="J771" s="169">
        <v>1</v>
      </c>
    </row>
    <row r="772" spans="1:10" hidden="1" x14ac:dyDescent="0.25">
      <c r="A772" s="169">
        <v>16689</v>
      </c>
      <c r="B772" s="170" t="s">
        <v>818</v>
      </c>
      <c r="C772" s="170" t="s">
        <v>15</v>
      </c>
      <c r="D772" s="170" t="s">
        <v>137</v>
      </c>
      <c r="E772" s="170">
        <v>375</v>
      </c>
      <c r="F772" s="170">
        <v>12</v>
      </c>
      <c r="G772" s="171">
        <v>47</v>
      </c>
      <c r="H772" s="170" t="s">
        <v>446</v>
      </c>
      <c r="I772" s="171">
        <v>18.489999999999998</v>
      </c>
      <c r="J772" s="169">
        <v>1</v>
      </c>
    </row>
    <row r="773" spans="1:10" hidden="1" x14ac:dyDescent="0.25">
      <c r="A773" s="169">
        <v>16690</v>
      </c>
      <c r="B773" s="170" t="s">
        <v>819</v>
      </c>
      <c r="C773" s="170" t="s">
        <v>24</v>
      </c>
      <c r="D773" s="170" t="s">
        <v>58</v>
      </c>
      <c r="E773" s="170">
        <v>375</v>
      </c>
      <c r="F773" s="170">
        <v>12</v>
      </c>
      <c r="G773" s="171">
        <v>13.5</v>
      </c>
      <c r="H773" s="170" t="s">
        <v>32</v>
      </c>
      <c r="I773" s="171">
        <v>13.99</v>
      </c>
      <c r="J773" s="169">
        <v>1</v>
      </c>
    </row>
    <row r="774" spans="1:10" hidden="1" x14ac:dyDescent="0.25">
      <c r="A774" s="169">
        <v>16753</v>
      </c>
      <c r="B774" s="170" t="s">
        <v>820</v>
      </c>
      <c r="C774" s="170" t="s">
        <v>24</v>
      </c>
      <c r="D774" s="170" t="s">
        <v>46</v>
      </c>
      <c r="E774" s="170">
        <v>1500</v>
      </c>
      <c r="F774" s="170">
        <v>4</v>
      </c>
      <c r="G774" s="171">
        <v>11</v>
      </c>
      <c r="H774" s="170" t="s">
        <v>163</v>
      </c>
      <c r="I774" s="171">
        <v>69.989999999999995</v>
      </c>
      <c r="J774" s="169">
        <v>1</v>
      </c>
    </row>
    <row r="775" spans="1:10" hidden="1" x14ac:dyDescent="0.25">
      <c r="A775" s="169">
        <v>16759</v>
      </c>
      <c r="B775" s="170" t="s">
        <v>460</v>
      </c>
      <c r="C775" s="170" t="s">
        <v>15</v>
      </c>
      <c r="D775" s="170" t="s">
        <v>49</v>
      </c>
      <c r="E775" s="170">
        <v>1140</v>
      </c>
      <c r="F775" s="170">
        <v>8</v>
      </c>
      <c r="G775" s="171">
        <v>21</v>
      </c>
      <c r="H775" s="170" t="s">
        <v>43</v>
      </c>
      <c r="I775" s="171">
        <v>35.479999999999997</v>
      </c>
      <c r="J775" s="169">
        <v>1</v>
      </c>
    </row>
    <row r="776" spans="1:10" hidden="1" x14ac:dyDescent="0.25">
      <c r="A776" s="169">
        <v>16761</v>
      </c>
      <c r="B776" s="170" t="s">
        <v>821</v>
      </c>
      <c r="C776" s="170" t="s">
        <v>24</v>
      </c>
      <c r="D776" s="170" t="s">
        <v>99</v>
      </c>
      <c r="E776" s="170">
        <v>750</v>
      </c>
      <c r="F776" s="170">
        <v>6</v>
      </c>
      <c r="G776" s="171">
        <v>20</v>
      </c>
      <c r="H776" s="170" t="s">
        <v>177</v>
      </c>
      <c r="I776" s="171">
        <v>69.989999999999995</v>
      </c>
      <c r="J776" s="169">
        <v>1</v>
      </c>
    </row>
    <row r="777" spans="1:10" hidden="1" x14ac:dyDescent="0.25">
      <c r="A777" s="169">
        <v>16765</v>
      </c>
      <c r="B777" s="170" t="s">
        <v>822</v>
      </c>
      <c r="C777" s="170" t="s">
        <v>15</v>
      </c>
      <c r="D777" s="170" t="s">
        <v>140</v>
      </c>
      <c r="E777" s="170">
        <v>360</v>
      </c>
      <c r="F777" s="170">
        <v>6</v>
      </c>
      <c r="G777" s="171">
        <v>20</v>
      </c>
      <c r="H777" s="170" t="s">
        <v>141</v>
      </c>
      <c r="I777" s="171">
        <v>30.99</v>
      </c>
      <c r="J777" s="169">
        <v>12</v>
      </c>
    </row>
    <row r="778" spans="1:10" hidden="1" x14ac:dyDescent="0.25">
      <c r="A778" s="169">
        <v>16766</v>
      </c>
      <c r="B778" s="170" t="s">
        <v>823</v>
      </c>
      <c r="C778" s="170" t="s">
        <v>11</v>
      </c>
      <c r="D778" s="170" t="s">
        <v>12</v>
      </c>
      <c r="E778" s="170">
        <v>2840</v>
      </c>
      <c r="F778" s="170">
        <v>3</v>
      </c>
      <c r="G778" s="171">
        <v>5</v>
      </c>
      <c r="H778" s="170" t="s">
        <v>824</v>
      </c>
      <c r="I778" s="171">
        <v>17.690000000000001</v>
      </c>
      <c r="J778" s="169">
        <v>8</v>
      </c>
    </row>
    <row r="779" spans="1:10" hidden="1" x14ac:dyDescent="0.25">
      <c r="A779" s="169">
        <v>16766</v>
      </c>
      <c r="B779" s="170" t="s">
        <v>823</v>
      </c>
      <c r="C779" s="170" t="s">
        <v>11</v>
      </c>
      <c r="D779" s="170" t="s">
        <v>12</v>
      </c>
      <c r="E779" s="170">
        <v>2840</v>
      </c>
      <c r="F779" s="170">
        <v>3</v>
      </c>
      <c r="G779" s="171">
        <v>5</v>
      </c>
      <c r="H779" s="170" t="s">
        <v>824</v>
      </c>
      <c r="I779" s="171">
        <v>17.690000000000001</v>
      </c>
      <c r="J779" s="169">
        <v>8</v>
      </c>
    </row>
    <row r="780" spans="1:10" hidden="1" x14ac:dyDescent="0.25">
      <c r="A780" s="169">
        <v>16769</v>
      </c>
      <c r="B780" s="170" t="s">
        <v>825</v>
      </c>
      <c r="C780" s="170" t="s">
        <v>24</v>
      </c>
      <c r="D780" s="170" t="s">
        <v>504</v>
      </c>
      <c r="E780" s="170">
        <v>750</v>
      </c>
      <c r="F780" s="170">
        <v>12</v>
      </c>
      <c r="G780" s="171">
        <v>11.5</v>
      </c>
      <c r="H780" s="170" t="s">
        <v>22</v>
      </c>
      <c r="I780" s="171">
        <v>14.99</v>
      </c>
      <c r="J780" s="169">
        <v>1</v>
      </c>
    </row>
    <row r="781" spans="1:10" hidden="1" x14ac:dyDescent="0.25">
      <c r="A781" s="169">
        <v>16791</v>
      </c>
      <c r="B781" s="170" t="s">
        <v>553</v>
      </c>
      <c r="C781" s="170" t="s">
        <v>15</v>
      </c>
      <c r="D781" s="170" t="s">
        <v>137</v>
      </c>
      <c r="E781" s="170">
        <v>50</v>
      </c>
      <c r="F781" s="170">
        <v>120</v>
      </c>
      <c r="G781" s="171">
        <v>35</v>
      </c>
      <c r="H781" s="170" t="s">
        <v>20</v>
      </c>
      <c r="I781" s="171">
        <v>4.6900000000000004</v>
      </c>
      <c r="J781" s="169">
        <v>1</v>
      </c>
    </row>
    <row r="782" spans="1:10" hidden="1" x14ac:dyDescent="0.25">
      <c r="A782" s="169">
        <v>16839</v>
      </c>
      <c r="B782" s="170" t="s">
        <v>826</v>
      </c>
      <c r="C782" s="170" t="s">
        <v>15</v>
      </c>
      <c r="D782" s="170" t="s">
        <v>225</v>
      </c>
      <c r="E782" s="170">
        <v>750</v>
      </c>
      <c r="F782" s="170">
        <v>6</v>
      </c>
      <c r="G782" s="171">
        <v>40</v>
      </c>
      <c r="H782" s="170" t="s">
        <v>123</v>
      </c>
      <c r="I782" s="171">
        <v>45.99</v>
      </c>
      <c r="J782" s="169">
        <v>1</v>
      </c>
    </row>
    <row r="783" spans="1:10" hidden="1" x14ac:dyDescent="0.25">
      <c r="A783" s="169">
        <v>16840</v>
      </c>
      <c r="B783" s="170" t="s">
        <v>827</v>
      </c>
      <c r="C783" s="170" t="s">
        <v>24</v>
      </c>
      <c r="D783" s="170" t="s">
        <v>38</v>
      </c>
      <c r="E783" s="170">
        <v>750</v>
      </c>
      <c r="F783" s="170">
        <v>12</v>
      </c>
      <c r="G783" s="171">
        <v>12.5</v>
      </c>
      <c r="H783" s="170" t="s">
        <v>22</v>
      </c>
      <c r="I783" s="171">
        <v>19.989999999999998</v>
      </c>
      <c r="J783" s="169">
        <v>1</v>
      </c>
    </row>
    <row r="784" spans="1:10" hidden="1" x14ac:dyDescent="0.25">
      <c r="A784" s="169">
        <v>16842</v>
      </c>
      <c r="B784" s="170" t="s">
        <v>828</v>
      </c>
      <c r="C784" s="170" t="s">
        <v>15</v>
      </c>
      <c r="D784" s="170" t="s">
        <v>213</v>
      </c>
      <c r="E784" s="170">
        <v>750</v>
      </c>
      <c r="F784" s="170">
        <v>6</v>
      </c>
      <c r="G784" s="171">
        <v>40</v>
      </c>
      <c r="H784" s="170" t="s">
        <v>123</v>
      </c>
      <c r="I784" s="171">
        <v>47.99</v>
      </c>
      <c r="J784" s="169">
        <v>1</v>
      </c>
    </row>
    <row r="785" spans="1:10" hidden="1" x14ac:dyDescent="0.25">
      <c r="A785" s="169">
        <v>16865</v>
      </c>
      <c r="B785" s="170" t="s">
        <v>829</v>
      </c>
      <c r="C785" s="170" t="s">
        <v>24</v>
      </c>
      <c r="D785" s="170" t="s">
        <v>34</v>
      </c>
      <c r="E785" s="170">
        <v>750</v>
      </c>
      <c r="F785" s="170">
        <v>12</v>
      </c>
      <c r="G785" s="171">
        <v>14</v>
      </c>
      <c r="H785" s="170" t="s">
        <v>100</v>
      </c>
      <c r="I785" s="171">
        <v>17.989999999999998</v>
      </c>
      <c r="J785" s="169">
        <v>1</v>
      </c>
    </row>
    <row r="786" spans="1:10" hidden="1" x14ac:dyDescent="0.25">
      <c r="A786" s="169">
        <v>16869</v>
      </c>
      <c r="B786" s="170" t="s">
        <v>830</v>
      </c>
      <c r="C786" s="170" t="s">
        <v>24</v>
      </c>
      <c r="D786" s="170" t="s">
        <v>504</v>
      </c>
      <c r="E786" s="170">
        <v>750</v>
      </c>
      <c r="F786" s="170">
        <v>12</v>
      </c>
      <c r="G786" s="171">
        <v>6</v>
      </c>
      <c r="H786" s="170" t="s">
        <v>256</v>
      </c>
      <c r="I786" s="171">
        <v>8.99</v>
      </c>
      <c r="J786" s="169">
        <v>1</v>
      </c>
    </row>
    <row r="787" spans="1:10" hidden="1" x14ac:dyDescent="0.25">
      <c r="A787" s="169">
        <v>16877</v>
      </c>
      <c r="B787" s="170" t="s">
        <v>831</v>
      </c>
      <c r="C787" s="170" t="s">
        <v>11</v>
      </c>
      <c r="D787" s="170" t="s">
        <v>474</v>
      </c>
      <c r="E787" s="170">
        <v>473</v>
      </c>
      <c r="F787" s="170">
        <v>24</v>
      </c>
      <c r="G787" s="171">
        <v>2.5</v>
      </c>
      <c r="H787" s="170" t="s">
        <v>54</v>
      </c>
      <c r="I787" s="171">
        <v>4.1900000000000004</v>
      </c>
      <c r="J787" s="169">
        <v>1</v>
      </c>
    </row>
    <row r="788" spans="1:10" hidden="1" x14ac:dyDescent="0.25">
      <c r="A788" s="169">
        <v>16877</v>
      </c>
      <c r="B788" s="170" t="s">
        <v>831</v>
      </c>
      <c r="C788" s="170" t="s">
        <v>11</v>
      </c>
      <c r="D788" s="170" t="s">
        <v>474</v>
      </c>
      <c r="E788" s="170">
        <v>473</v>
      </c>
      <c r="F788" s="170">
        <v>24</v>
      </c>
      <c r="G788" s="171">
        <v>2.5</v>
      </c>
      <c r="H788" s="170" t="s">
        <v>54</v>
      </c>
      <c r="I788" s="171">
        <v>4.1900000000000004</v>
      </c>
      <c r="J788" s="169">
        <v>1</v>
      </c>
    </row>
    <row r="789" spans="1:10" hidden="1" x14ac:dyDescent="0.25">
      <c r="A789" s="169">
        <v>16888</v>
      </c>
      <c r="B789" s="170" t="s">
        <v>832</v>
      </c>
      <c r="C789" s="170" t="s">
        <v>24</v>
      </c>
      <c r="D789" s="170" t="s">
        <v>34</v>
      </c>
      <c r="E789" s="170">
        <v>750</v>
      </c>
      <c r="F789" s="170">
        <v>12</v>
      </c>
      <c r="G789" s="171">
        <v>13</v>
      </c>
      <c r="H789" s="170" t="s">
        <v>32</v>
      </c>
      <c r="I789" s="171">
        <v>17.989999999999998</v>
      </c>
      <c r="J789" s="169">
        <v>1</v>
      </c>
    </row>
    <row r="790" spans="1:10" hidden="1" x14ac:dyDescent="0.25">
      <c r="A790" s="169">
        <v>16942</v>
      </c>
      <c r="B790" s="170" t="s">
        <v>244</v>
      </c>
      <c r="C790" s="170" t="s">
        <v>15</v>
      </c>
      <c r="D790" s="170" t="s">
        <v>125</v>
      </c>
      <c r="E790" s="170">
        <v>50</v>
      </c>
      <c r="F790" s="170">
        <v>120</v>
      </c>
      <c r="G790" s="171">
        <v>35</v>
      </c>
      <c r="H790" s="170" t="s">
        <v>91</v>
      </c>
      <c r="I790" s="171">
        <v>3.49</v>
      </c>
      <c r="J790" s="169">
        <v>1</v>
      </c>
    </row>
    <row r="791" spans="1:10" hidden="1" x14ac:dyDescent="0.25">
      <c r="A791" s="169">
        <v>16988</v>
      </c>
      <c r="B791" s="170" t="s">
        <v>833</v>
      </c>
      <c r="C791" s="170" t="s">
        <v>15</v>
      </c>
      <c r="D791" s="170" t="s">
        <v>213</v>
      </c>
      <c r="E791" s="170">
        <v>750</v>
      </c>
      <c r="F791" s="170">
        <v>6</v>
      </c>
      <c r="G791" s="171">
        <v>40</v>
      </c>
      <c r="H791" s="170" t="s">
        <v>20</v>
      </c>
      <c r="I791" s="171">
        <v>84.99</v>
      </c>
      <c r="J791" s="169">
        <v>1</v>
      </c>
    </row>
    <row r="792" spans="1:10" hidden="1" x14ac:dyDescent="0.25">
      <c r="A792" s="169">
        <v>16991</v>
      </c>
      <c r="B792" s="170" t="s">
        <v>834</v>
      </c>
      <c r="C792" s="170" t="s">
        <v>15</v>
      </c>
      <c r="D792" s="170" t="s">
        <v>225</v>
      </c>
      <c r="E792" s="170">
        <v>750</v>
      </c>
      <c r="F792" s="170">
        <v>6</v>
      </c>
      <c r="G792" s="171">
        <v>40</v>
      </c>
      <c r="H792" s="170" t="s">
        <v>20</v>
      </c>
      <c r="I792" s="171">
        <v>75.989999999999995</v>
      </c>
      <c r="J792" s="169">
        <v>1</v>
      </c>
    </row>
    <row r="793" spans="1:10" hidden="1" x14ac:dyDescent="0.25">
      <c r="A793" s="169">
        <v>17018</v>
      </c>
      <c r="B793" s="170" t="s">
        <v>835</v>
      </c>
      <c r="C793" s="170" t="s">
        <v>24</v>
      </c>
      <c r="D793" s="170" t="s">
        <v>504</v>
      </c>
      <c r="E793" s="170">
        <v>750</v>
      </c>
      <c r="F793" s="170">
        <v>12</v>
      </c>
      <c r="G793" s="171">
        <v>6.5</v>
      </c>
      <c r="H793" s="170" t="s">
        <v>100</v>
      </c>
      <c r="I793" s="171">
        <v>12.99</v>
      </c>
      <c r="J793" s="169">
        <v>1</v>
      </c>
    </row>
    <row r="794" spans="1:10" hidden="1" x14ac:dyDescent="0.25">
      <c r="A794" s="169">
        <v>17021</v>
      </c>
      <c r="B794" s="170" t="s">
        <v>836</v>
      </c>
      <c r="C794" s="170" t="s">
        <v>11</v>
      </c>
      <c r="D794" s="170" t="s">
        <v>303</v>
      </c>
      <c r="E794" s="170">
        <v>4260</v>
      </c>
      <c r="F794" s="170">
        <v>1</v>
      </c>
      <c r="G794" s="171">
        <v>6</v>
      </c>
      <c r="H794" s="170" t="s">
        <v>409</v>
      </c>
      <c r="I794" s="171">
        <v>27.99</v>
      </c>
      <c r="J794" s="169">
        <v>12</v>
      </c>
    </row>
    <row r="795" spans="1:10" hidden="1" x14ac:dyDescent="0.25">
      <c r="A795" s="169">
        <v>17021</v>
      </c>
      <c r="B795" s="170" t="s">
        <v>836</v>
      </c>
      <c r="C795" s="170" t="s">
        <v>11</v>
      </c>
      <c r="D795" s="170" t="s">
        <v>303</v>
      </c>
      <c r="E795" s="170">
        <v>4260</v>
      </c>
      <c r="F795" s="170">
        <v>1</v>
      </c>
      <c r="G795" s="171">
        <v>6</v>
      </c>
      <c r="H795" s="170" t="s">
        <v>409</v>
      </c>
      <c r="I795" s="171">
        <v>27.99</v>
      </c>
      <c r="J795" s="169">
        <v>12</v>
      </c>
    </row>
    <row r="796" spans="1:10" hidden="1" x14ac:dyDescent="0.25">
      <c r="A796" s="169">
        <v>17027</v>
      </c>
      <c r="B796" s="170" t="s">
        <v>837</v>
      </c>
      <c r="C796" s="170" t="s">
        <v>24</v>
      </c>
      <c r="D796" s="170" t="s">
        <v>127</v>
      </c>
      <c r="E796" s="170">
        <v>750</v>
      </c>
      <c r="F796" s="170">
        <v>12</v>
      </c>
      <c r="G796" s="171">
        <v>14.2</v>
      </c>
      <c r="H796" s="170" t="s">
        <v>26</v>
      </c>
      <c r="I796" s="171">
        <v>24.99</v>
      </c>
      <c r="J796" s="169">
        <v>1</v>
      </c>
    </row>
    <row r="797" spans="1:10" hidden="1" x14ac:dyDescent="0.25">
      <c r="A797" s="169">
        <v>17090</v>
      </c>
      <c r="B797" s="170" t="s">
        <v>838</v>
      </c>
      <c r="C797" s="170" t="s">
        <v>24</v>
      </c>
      <c r="D797" s="170" t="s">
        <v>34</v>
      </c>
      <c r="E797" s="170">
        <v>750</v>
      </c>
      <c r="F797" s="170">
        <v>12</v>
      </c>
      <c r="G797" s="171">
        <v>12</v>
      </c>
      <c r="H797" s="170" t="s">
        <v>357</v>
      </c>
      <c r="I797" s="171">
        <v>17.989999999999998</v>
      </c>
      <c r="J797" s="169">
        <v>1</v>
      </c>
    </row>
    <row r="798" spans="1:10" hidden="1" x14ac:dyDescent="0.25">
      <c r="A798" s="169">
        <v>17091</v>
      </c>
      <c r="B798" s="170" t="s">
        <v>839</v>
      </c>
      <c r="C798" s="170" t="s">
        <v>24</v>
      </c>
      <c r="D798" s="170" t="s">
        <v>34</v>
      </c>
      <c r="E798" s="170">
        <v>750</v>
      </c>
      <c r="F798" s="170">
        <v>12</v>
      </c>
      <c r="G798" s="171">
        <v>12</v>
      </c>
      <c r="H798" s="170" t="s">
        <v>357</v>
      </c>
      <c r="I798" s="171">
        <v>17.989999999999998</v>
      </c>
      <c r="J798" s="169">
        <v>1</v>
      </c>
    </row>
    <row r="799" spans="1:10" hidden="1" x14ac:dyDescent="0.25">
      <c r="A799" s="169">
        <v>17092</v>
      </c>
      <c r="B799" s="170" t="s">
        <v>840</v>
      </c>
      <c r="C799" s="170" t="s">
        <v>24</v>
      </c>
      <c r="D799" s="170" t="s">
        <v>127</v>
      </c>
      <c r="E799" s="170">
        <v>750</v>
      </c>
      <c r="F799" s="170">
        <v>12</v>
      </c>
      <c r="G799" s="171">
        <v>14.5</v>
      </c>
      <c r="H799" s="170" t="s">
        <v>130</v>
      </c>
      <c r="I799" s="171">
        <v>27.99</v>
      </c>
      <c r="J799" s="169">
        <v>1</v>
      </c>
    </row>
    <row r="800" spans="1:10" hidden="1" x14ac:dyDescent="0.25">
      <c r="A800" s="169">
        <v>17093</v>
      </c>
      <c r="B800" s="170" t="s">
        <v>841</v>
      </c>
      <c r="C800" s="170" t="s">
        <v>24</v>
      </c>
      <c r="D800" s="170" t="s">
        <v>68</v>
      </c>
      <c r="E800" s="170">
        <v>750</v>
      </c>
      <c r="F800" s="170">
        <v>12</v>
      </c>
      <c r="G800" s="171">
        <v>13</v>
      </c>
      <c r="H800" s="170" t="s">
        <v>357</v>
      </c>
      <c r="I800" s="171">
        <v>21.99</v>
      </c>
      <c r="J800" s="169">
        <v>1</v>
      </c>
    </row>
    <row r="801" spans="1:10" hidden="1" x14ac:dyDescent="0.25">
      <c r="A801" s="169">
        <v>17097</v>
      </c>
      <c r="B801" s="170" t="s">
        <v>842</v>
      </c>
      <c r="C801" s="170" t="s">
        <v>15</v>
      </c>
      <c r="D801" s="170" t="s">
        <v>213</v>
      </c>
      <c r="E801" s="170">
        <v>750</v>
      </c>
      <c r="F801" s="170">
        <v>6</v>
      </c>
      <c r="G801" s="171">
        <v>40</v>
      </c>
      <c r="H801" s="170" t="s">
        <v>86</v>
      </c>
      <c r="I801" s="171">
        <v>77.989999999999995</v>
      </c>
      <c r="J801" s="169">
        <v>1</v>
      </c>
    </row>
    <row r="802" spans="1:10" hidden="1" x14ac:dyDescent="0.25">
      <c r="A802" s="169">
        <v>17098</v>
      </c>
      <c r="B802" s="170" t="s">
        <v>843</v>
      </c>
      <c r="C802" s="170" t="s">
        <v>15</v>
      </c>
      <c r="D802" s="170" t="s">
        <v>669</v>
      </c>
      <c r="E802" s="170">
        <v>375</v>
      </c>
      <c r="F802" s="170">
        <v>24</v>
      </c>
      <c r="G802" s="171">
        <v>33</v>
      </c>
      <c r="H802" s="170" t="s">
        <v>22</v>
      </c>
      <c r="I802" s="171">
        <v>14.99</v>
      </c>
      <c r="J802" s="169">
        <v>1</v>
      </c>
    </row>
    <row r="803" spans="1:10" hidden="1" x14ac:dyDescent="0.25">
      <c r="A803" s="169">
        <v>17104</v>
      </c>
      <c r="B803" s="170" t="s">
        <v>844</v>
      </c>
      <c r="C803" s="170" t="s">
        <v>15</v>
      </c>
      <c r="D803" s="170" t="s">
        <v>845</v>
      </c>
      <c r="E803" s="170">
        <v>1140</v>
      </c>
      <c r="F803" s="170">
        <v>8</v>
      </c>
      <c r="G803" s="171">
        <v>40</v>
      </c>
      <c r="H803" s="170" t="s">
        <v>17</v>
      </c>
      <c r="I803" s="171">
        <v>44.99</v>
      </c>
      <c r="J803" s="169">
        <v>1</v>
      </c>
    </row>
    <row r="804" spans="1:10" hidden="1" x14ac:dyDescent="0.25">
      <c r="A804" s="169">
        <v>17108</v>
      </c>
      <c r="B804" s="170" t="s">
        <v>727</v>
      </c>
      <c r="C804" s="170" t="s">
        <v>15</v>
      </c>
      <c r="D804" s="170" t="s">
        <v>154</v>
      </c>
      <c r="E804" s="170">
        <v>1140</v>
      </c>
      <c r="F804" s="170">
        <v>8</v>
      </c>
      <c r="G804" s="171">
        <v>17</v>
      </c>
      <c r="H804" s="170" t="s">
        <v>123</v>
      </c>
      <c r="I804" s="171">
        <v>45.99</v>
      </c>
      <c r="J804" s="169">
        <v>1</v>
      </c>
    </row>
    <row r="805" spans="1:10" hidden="1" x14ac:dyDescent="0.25">
      <c r="A805" s="169">
        <v>17110</v>
      </c>
      <c r="B805" s="170" t="s">
        <v>726</v>
      </c>
      <c r="C805" s="170" t="s">
        <v>15</v>
      </c>
      <c r="D805" s="170" t="s">
        <v>16</v>
      </c>
      <c r="E805" s="170">
        <v>1140</v>
      </c>
      <c r="F805" s="170">
        <v>8</v>
      </c>
      <c r="G805" s="171">
        <v>43</v>
      </c>
      <c r="H805" s="170" t="s">
        <v>123</v>
      </c>
      <c r="I805" s="171">
        <v>47.49</v>
      </c>
      <c r="J805" s="169">
        <v>1</v>
      </c>
    </row>
    <row r="806" spans="1:10" hidden="1" x14ac:dyDescent="0.25">
      <c r="A806" s="169">
        <v>17118</v>
      </c>
      <c r="B806" s="170" t="s">
        <v>846</v>
      </c>
      <c r="C806" s="170" t="s">
        <v>15</v>
      </c>
      <c r="D806" s="170" t="s">
        <v>93</v>
      </c>
      <c r="E806" s="170">
        <v>750</v>
      </c>
      <c r="F806" s="170">
        <v>12</v>
      </c>
      <c r="G806" s="171">
        <v>40</v>
      </c>
      <c r="H806" s="170" t="s">
        <v>222</v>
      </c>
      <c r="I806" s="171">
        <v>35.99</v>
      </c>
      <c r="J806" s="169">
        <v>1</v>
      </c>
    </row>
    <row r="807" spans="1:10" hidden="1" x14ac:dyDescent="0.25">
      <c r="A807" s="169">
        <v>17132</v>
      </c>
      <c r="B807" s="170" t="s">
        <v>847</v>
      </c>
      <c r="C807" s="170" t="s">
        <v>24</v>
      </c>
      <c r="D807" s="170" t="s">
        <v>109</v>
      </c>
      <c r="E807" s="170">
        <v>500</v>
      </c>
      <c r="F807" s="170">
        <v>12</v>
      </c>
      <c r="G807" s="171">
        <v>10</v>
      </c>
      <c r="H807" s="170" t="s">
        <v>110</v>
      </c>
      <c r="I807" s="171">
        <v>18.989999999999998</v>
      </c>
      <c r="J807" s="169">
        <v>1</v>
      </c>
    </row>
    <row r="808" spans="1:10" hidden="1" x14ac:dyDescent="0.25">
      <c r="A808" s="169">
        <v>17157</v>
      </c>
      <c r="B808" s="170" t="s">
        <v>848</v>
      </c>
      <c r="C808" s="170" t="s">
        <v>15</v>
      </c>
      <c r="D808" s="170" t="s">
        <v>56</v>
      </c>
      <c r="E808" s="170">
        <v>750</v>
      </c>
      <c r="F808" s="170">
        <v>6</v>
      </c>
      <c r="G808" s="171">
        <v>50</v>
      </c>
      <c r="H808" s="170" t="s">
        <v>222</v>
      </c>
      <c r="I808" s="171">
        <v>84.99</v>
      </c>
      <c r="J808" s="169">
        <v>1</v>
      </c>
    </row>
    <row r="809" spans="1:10" hidden="1" x14ac:dyDescent="0.25">
      <c r="A809" s="169">
        <v>17170</v>
      </c>
      <c r="B809" s="170" t="s">
        <v>849</v>
      </c>
      <c r="C809" s="170" t="s">
        <v>11</v>
      </c>
      <c r="D809" s="170" t="s">
        <v>12</v>
      </c>
      <c r="E809" s="170">
        <v>500</v>
      </c>
      <c r="F809" s="170">
        <v>24</v>
      </c>
      <c r="G809" s="171">
        <v>4.5999999999999996</v>
      </c>
      <c r="H809" s="170" t="s">
        <v>151</v>
      </c>
      <c r="I809" s="171">
        <v>3.42</v>
      </c>
      <c r="J809" s="169">
        <v>1</v>
      </c>
    </row>
    <row r="810" spans="1:10" hidden="1" x14ac:dyDescent="0.25">
      <c r="A810" s="169">
        <v>17170</v>
      </c>
      <c r="B810" s="170" t="s">
        <v>849</v>
      </c>
      <c r="C810" s="170" t="s">
        <v>11</v>
      </c>
      <c r="D810" s="170" t="s">
        <v>12</v>
      </c>
      <c r="E810" s="170">
        <v>500</v>
      </c>
      <c r="F810" s="170">
        <v>24</v>
      </c>
      <c r="G810" s="171">
        <v>4.5999999999999996</v>
      </c>
      <c r="H810" s="170" t="s">
        <v>151</v>
      </c>
      <c r="I810" s="171">
        <v>3.42</v>
      </c>
      <c r="J810" s="169">
        <v>1</v>
      </c>
    </row>
    <row r="811" spans="1:10" hidden="1" x14ac:dyDescent="0.25">
      <c r="A811" s="169">
        <v>17171</v>
      </c>
      <c r="B811" s="170" t="s">
        <v>850</v>
      </c>
      <c r="C811" s="170" t="s">
        <v>11</v>
      </c>
      <c r="D811" s="170" t="s">
        <v>12</v>
      </c>
      <c r="E811" s="170">
        <v>500</v>
      </c>
      <c r="F811" s="170">
        <v>24</v>
      </c>
      <c r="G811" s="171">
        <v>5</v>
      </c>
      <c r="H811" s="170" t="s">
        <v>151</v>
      </c>
      <c r="I811" s="171">
        <v>4.29</v>
      </c>
      <c r="J811" s="169">
        <v>1</v>
      </c>
    </row>
    <row r="812" spans="1:10" hidden="1" x14ac:dyDescent="0.25">
      <c r="A812" s="169">
        <v>17171</v>
      </c>
      <c r="B812" s="170" t="s">
        <v>850</v>
      </c>
      <c r="C812" s="170" t="s">
        <v>11</v>
      </c>
      <c r="D812" s="170" t="s">
        <v>12</v>
      </c>
      <c r="E812" s="170">
        <v>500</v>
      </c>
      <c r="F812" s="170">
        <v>24</v>
      </c>
      <c r="G812" s="171">
        <v>5</v>
      </c>
      <c r="H812" s="170" t="s">
        <v>151</v>
      </c>
      <c r="I812" s="171">
        <v>4.29</v>
      </c>
      <c r="J812" s="169">
        <v>1</v>
      </c>
    </row>
    <row r="813" spans="1:10" hidden="1" x14ac:dyDescent="0.25">
      <c r="A813" s="169">
        <v>17174</v>
      </c>
      <c r="B813" s="170" t="s">
        <v>851</v>
      </c>
      <c r="C813" s="170" t="s">
        <v>15</v>
      </c>
      <c r="D813" s="170" t="s">
        <v>78</v>
      </c>
      <c r="E813" s="170">
        <v>750</v>
      </c>
      <c r="F813" s="170">
        <v>12</v>
      </c>
      <c r="G813" s="171">
        <v>40</v>
      </c>
      <c r="H813" s="170" t="s">
        <v>17</v>
      </c>
      <c r="I813" s="171">
        <v>27.99</v>
      </c>
      <c r="J813" s="169">
        <v>1</v>
      </c>
    </row>
    <row r="814" spans="1:10" hidden="1" x14ac:dyDescent="0.25">
      <c r="A814" s="169">
        <v>17189</v>
      </c>
      <c r="B814" s="170" t="s">
        <v>852</v>
      </c>
      <c r="C814" s="170" t="s">
        <v>15</v>
      </c>
      <c r="D814" s="170" t="s">
        <v>51</v>
      </c>
      <c r="E814" s="170">
        <v>750</v>
      </c>
      <c r="F814" s="170">
        <v>6</v>
      </c>
      <c r="G814" s="171">
        <v>46</v>
      </c>
      <c r="H814" s="170" t="s">
        <v>222</v>
      </c>
      <c r="I814" s="171">
        <v>54.99</v>
      </c>
      <c r="J814" s="169">
        <v>1</v>
      </c>
    </row>
    <row r="815" spans="1:10" hidden="1" x14ac:dyDescent="0.25">
      <c r="A815" s="169">
        <v>17213</v>
      </c>
      <c r="B815" s="170" t="s">
        <v>853</v>
      </c>
      <c r="C815" s="170" t="s">
        <v>24</v>
      </c>
      <c r="D815" s="170" t="s">
        <v>194</v>
      </c>
      <c r="E815" s="170">
        <v>750</v>
      </c>
      <c r="F815" s="170">
        <v>12</v>
      </c>
      <c r="G815" s="171">
        <v>13.5</v>
      </c>
      <c r="H815" s="170" t="s">
        <v>32</v>
      </c>
      <c r="I815" s="171">
        <v>24.99</v>
      </c>
      <c r="J815" s="169">
        <v>1</v>
      </c>
    </row>
    <row r="816" spans="1:10" hidden="1" x14ac:dyDescent="0.25">
      <c r="A816" s="169">
        <v>17214</v>
      </c>
      <c r="B816" s="170" t="s">
        <v>854</v>
      </c>
      <c r="C816" s="170" t="s">
        <v>24</v>
      </c>
      <c r="D816" s="170" t="s">
        <v>66</v>
      </c>
      <c r="E816" s="170">
        <v>750</v>
      </c>
      <c r="F816" s="170">
        <v>12</v>
      </c>
      <c r="G816" s="171">
        <v>13</v>
      </c>
      <c r="H816" s="170" t="s">
        <v>32</v>
      </c>
      <c r="I816" s="171">
        <v>22.99</v>
      </c>
      <c r="J816" s="169">
        <v>1</v>
      </c>
    </row>
    <row r="817" spans="1:10" hidden="1" x14ac:dyDescent="0.25">
      <c r="A817" s="169">
        <v>17215</v>
      </c>
      <c r="B817" s="170" t="s">
        <v>855</v>
      </c>
      <c r="C817" s="170" t="s">
        <v>24</v>
      </c>
      <c r="D817" s="170" t="s">
        <v>230</v>
      </c>
      <c r="E817" s="170">
        <v>750</v>
      </c>
      <c r="F817" s="170">
        <v>12</v>
      </c>
      <c r="G817" s="171">
        <v>13</v>
      </c>
      <c r="H817" s="170" t="s">
        <v>32</v>
      </c>
      <c r="I817" s="171">
        <v>15.99</v>
      </c>
      <c r="J817" s="169">
        <v>1</v>
      </c>
    </row>
    <row r="818" spans="1:10" hidden="1" x14ac:dyDescent="0.25">
      <c r="A818" s="169">
        <v>17218</v>
      </c>
      <c r="B818" s="170" t="s">
        <v>856</v>
      </c>
      <c r="C818" s="170" t="s">
        <v>24</v>
      </c>
      <c r="D818" s="170" t="s">
        <v>34</v>
      </c>
      <c r="E818" s="170">
        <v>750</v>
      </c>
      <c r="F818" s="170">
        <v>12</v>
      </c>
      <c r="G818" s="171">
        <v>12.5</v>
      </c>
      <c r="H818" s="170" t="s">
        <v>32</v>
      </c>
      <c r="I818" s="171">
        <v>15.99</v>
      </c>
      <c r="J818" s="169">
        <v>1</v>
      </c>
    </row>
    <row r="819" spans="1:10" hidden="1" x14ac:dyDescent="0.25">
      <c r="A819" s="169">
        <v>17219</v>
      </c>
      <c r="B819" s="170" t="s">
        <v>857</v>
      </c>
      <c r="C819" s="170" t="s">
        <v>24</v>
      </c>
      <c r="D819" s="170" t="s">
        <v>230</v>
      </c>
      <c r="E819" s="170">
        <v>750</v>
      </c>
      <c r="F819" s="170">
        <v>12</v>
      </c>
      <c r="G819" s="171">
        <v>13</v>
      </c>
      <c r="H819" s="170" t="s">
        <v>32</v>
      </c>
      <c r="I819" s="171">
        <v>29.99</v>
      </c>
      <c r="J819" s="169">
        <v>1</v>
      </c>
    </row>
    <row r="820" spans="1:10" hidden="1" x14ac:dyDescent="0.25">
      <c r="A820" s="169">
        <v>17220</v>
      </c>
      <c r="B820" s="170" t="s">
        <v>858</v>
      </c>
      <c r="C820" s="170" t="s">
        <v>24</v>
      </c>
      <c r="D820" s="170" t="s">
        <v>166</v>
      </c>
      <c r="E820" s="170">
        <v>750</v>
      </c>
      <c r="F820" s="170">
        <v>12</v>
      </c>
      <c r="G820" s="171">
        <v>13</v>
      </c>
      <c r="H820" s="170" t="s">
        <v>32</v>
      </c>
      <c r="I820" s="171">
        <v>22.99</v>
      </c>
      <c r="J820" s="169">
        <v>1</v>
      </c>
    </row>
    <row r="821" spans="1:10" hidden="1" x14ac:dyDescent="0.25">
      <c r="A821" s="169">
        <v>17233</v>
      </c>
      <c r="B821" s="170" t="s">
        <v>859</v>
      </c>
      <c r="C821" s="170" t="s">
        <v>15</v>
      </c>
      <c r="D821" s="170" t="s">
        <v>19</v>
      </c>
      <c r="E821" s="170">
        <v>1140</v>
      </c>
      <c r="F821" s="170">
        <v>6</v>
      </c>
      <c r="G821" s="171">
        <v>40</v>
      </c>
      <c r="H821" s="170" t="s">
        <v>47</v>
      </c>
      <c r="I821" s="171">
        <v>47.49</v>
      </c>
      <c r="J821" s="169">
        <v>1</v>
      </c>
    </row>
    <row r="822" spans="1:10" hidden="1" x14ac:dyDescent="0.25">
      <c r="A822" s="169">
        <v>17278</v>
      </c>
      <c r="B822" s="170" t="s">
        <v>860</v>
      </c>
      <c r="C822" s="170" t="s">
        <v>24</v>
      </c>
      <c r="D822" s="170" t="s">
        <v>194</v>
      </c>
      <c r="E822" s="170">
        <v>750</v>
      </c>
      <c r="F822" s="170">
        <v>12</v>
      </c>
      <c r="G822" s="171">
        <v>14.1</v>
      </c>
      <c r="H822" s="170" t="s">
        <v>22</v>
      </c>
      <c r="I822" s="171">
        <v>34.99</v>
      </c>
      <c r="J822" s="169">
        <v>1</v>
      </c>
    </row>
    <row r="823" spans="1:10" hidden="1" x14ac:dyDescent="0.25">
      <c r="A823" s="169">
        <v>17279</v>
      </c>
      <c r="B823" s="170" t="s">
        <v>861</v>
      </c>
      <c r="C823" s="170" t="s">
        <v>24</v>
      </c>
      <c r="D823" s="170" t="s">
        <v>34</v>
      </c>
      <c r="E823" s="170">
        <v>750</v>
      </c>
      <c r="F823" s="170">
        <v>12</v>
      </c>
      <c r="G823" s="171">
        <v>13.5</v>
      </c>
      <c r="H823" s="170" t="s">
        <v>22</v>
      </c>
      <c r="I823" s="171">
        <v>12.99</v>
      </c>
      <c r="J823" s="169">
        <v>1</v>
      </c>
    </row>
    <row r="824" spans="1:10" hidden="1" x14ac:dyDescent="0.25">
      <c r="A824" s="169">
        <v>17280</v>
      </c>
      <c r="B824" s="170" t="s">
        <v>862</v>
      </c>
      <c r="C824" s="170" t="s">
        <v>15</v>
      </c>
      <c r="D824" s="170" t="s">
        <v>198</v>
      </c>
      <c r="E824" s="170">
        <v>750</v>
      </c>
      <c r="F824" s="170">
        <v>12</v>
      </c>
      <c r="G824" s="171">
        <v>46</v>
      </c>
      <c r="H824" s="170" t="s">
        <v>91</v>
      </c>
      <c r="I824" s="171">
        <v>28.7</v>
      </c>
      <c r="J824" s="169">
        <v>1</v>
      </c>
    </row>
    <row r="825" spans="1:10" hidden="1" x14ac:dyDescent="0.25">
      <c r="A825" s="169">
        <v>17281</v>
      </c>
      <c r="B825" s="170" t="s">
        <v>863</v>
      </c>
      <c r="C825" s="170" t="s">
        <v>24</v>
      </c>
      <c r="D825" s="170" t="s">
        <v>34</v>
      </c>
      <c r="E825" s="170">
        <v>750</v>
      </c>
      <c r="F825" s="170">
        <v>12</v>
      </c>
      <c r="G825" s="171">
        <v>14.5</v>
      </c>
      <c r="H825" s="170" t="s">
        <v>128</v>
      </c>
      <c r="I825" s="171">
        <v>18.989999999999998</v>
      </c>
      <c r="J825" s="169">
        <v>1</v>
      </c>
    </row>
    <row r="826" spans="1:10" hidden="1" x14ac:dyDescent="0.25">
      <c r="A826" s="169">
        <v>17305</v>
      </c>
      <c r="B826" s="170" t="s">
        <v>864</v>
      </c>
      <c r="C826" s="170" t="s">
        <v>11</v>
      </c>
      <c r="D826" s="170" t="s">
        <v>267</v>
      </c>
      <c r="E826" s="170">
        <v>473</v>
      </c>
      <c r="F826" s="170">
        <v>24</v>
      </c>
      <c r="G826" s="171">
        <v>5</v>
      </c>
      <c r="H826" s="170" t="s">
        <v>105</v>
      </c>
      <c r="I826" s="171">
        <v>4.09</v>
      </c>
      <c r="J826" s="169">
        <v>1</v>
      </c>
    </row>
    <row r="827" spans="1:10" hidden="1" x14ac:dyDescent="0.25">
      <c r="A827" s="169">
        <v>17305</v>
      </c>
      <c r="B827" s="170" t="s">
        <v>864</v>
      </c>
      <c r="C827" s="170" t="s">
        <v>11</v>
      </c>
      <c r="D827" s="170" t="s">
        <v>267</v>
      </c>
      <c r="E827" s="170">
        <v>473</v>
      </c>
      <c r="F827" s="170">
        <v>24</v>
      </c>
      <c r="G827" s="171">
        <v>5</v>
      </c>
      <c r="H827" s="170" t="s">
        <v>105</v>
      </c>
      <c r="I827" s="171">
        <v>4.09</v>
      </c>
      <c r="J827" s="169">
        <v>1</v>
      </c>
    </row>
    <row r="828" spans="1:10" hidden="1" x14ac:dyDescent="0.25">
      <c r="A828" s="169">
        <v>17327</v>
      </c>
      <c r="B828" s="170" t="s">
        <v>865</v>
      </c>
      <c r="C828" s="170" t="s">
        <v>24</v>
      </c>
      <c r="D828" s="170" t="s">
        <v>25</v>
      </c>
      <c r="E828" s="170">
        <v>750</v>
      </c>
      <c r="F828" s="170">
        <v>6</v>
      </c>
      <c r="G828" s="171">
        <v>12</v>
      </c>
      <c r="H828" s="170" t="s">
        <v>141</v>
      </c>
      <c r="I828" s="171">
        <v>33.99</v>
      </c>
      <c r="J828" s="169">
        <v>1</v>
      </c>
    </row>
    <row r="829" spans="1:10" hidden="1" x14ac:dyDescent="0.25">
      <c r="A829" s="169">
        <v>17329</v>
      </c>
      <c r="B829" s="170" t="s">
        <v>866</v>
      </c>
      <c r="C829" s="170" t="s">
        <v>11</v>
      </c>
      <c r="D829" s="170" t="s">
        <v>12</v>
      </c>
      <c r="E829" s="170">
        <v>740</v>
      </c>
      <c r="F829" s="170">
        <v>12</v>
      </c>
      <c r="G829" s="171">
        <v>5</v>
      </c>
      <c r="H829" s="170" t="s">
        <v>105</v>
      </c>
      <c r="I829" s="171">
        <v>5.19</v>
      </c>
      <c r="J829" s="169">
        <v>1</v>
      </c>
    </row>
    <row r="830" spans="1:10" hidden="1" x14ac:dyDescent="0.25">
      <c r="A830" s="169">
        <v>17329</v>
      </c>
      <c r="B830" s="170" t="s">
        <v>866</v>
      </c>
      <c r="C830" s="170" t="s">
        <v>11</v>
      </c>
      <c r="D830" s="170" t="s">
        <v>12</v>
      </c>
      <c r="E830" s="170">
        <v>740</v>
      </c>
      <c r="F830" s="170">
        <v>12</v>
      </c>
      <c r="G830" s="171">
        <v>5</v>
      </c>
      <c r="H830" s="170" t="s">
        <v>105</v>
      </c>
      <c r="I830" s="171">
        <v>5.19</v>
      </c>
      <c r="J830" s="169">
        <v>1</v>
      </c>
    </row>
    <row r="831" spans="1:10" hidden="1" x14ac:dyDescent="0.25">
      <c r="A831" s="169">
        <v>17330</v>
      </c>
      <c r="B831" s="170" t="s">
        <v>867</v>
      </c>
      <c r="C831" s="170" t="s">
        <v>11</v>
      </c>
      <c r="D831" s="170" t="s">
        <v>12</v>
      </c>
      <c r="E831" s="170">
        <v>740</v>
      </c>
      <c r="F831" s="170">
        <v>12</v>
      </c>
      <c r="G831" s="171">
        <v>5.5</v>
      </c>
      <c r="H831" s="170" t="s">
        <v>105</v>
      </c>
      <c r="I831" s="171">
        <v>4.1900000000000004</v>
      </c>
      <c r="J831" s="169">
        <v>1</v>
      </c>
    </row>
    <row r="832" spans="1:10" hidden="1" x14ac:dyDescent="0.25">
      <c r="A832" s="169">
        <v>17330</v>
      </c>
      <c r="B832" s="170" t="s">
        <v>867</v>
      </c>
      <c r="C832" s="170" t="s">
        <v>11</v>
      </c>
      <c r="D832" s="170" t="s">
        <v>12</v>
      </c>
      <c r="E832" s="170">
        <v>740</v>
      </c>
      <c r="F832" s="170">
        <v>12</v>
      </c>
      <c r="G832" s="171">
        <v>5.5</v>
      </c>
      <c r="H832" s="170" t="s">
        <v>105</v>
      </c>
      <c r="I832" s="171">
        <v>4.1900000000000004</v>
      </c>
      <c r="J832" s="169">
        <v>1</v>
      </c>
    </row>
    <row r="833" spans="1:10" hidden="1" x14ac:dyDescent="0.25">
      <c r="A833" s="169">
        <v>17342</v>
      </c>
      <c r="B833" s="170" t="s">
        <v>868</v>
      </c>
      <c r="C833" s="170" t="s">
        <v>24</v>
      </c>
      <c r="D833" s="170" t="s">
        <v>46</v>
      </c>
      <c r="E833" s="170">
        <v>750</v>
      </c>
      <c r="F833" s="170">
        <v>6</v>
      </c>
      <c r="G833" s="171">
        <v>11</v>
      </c>
      <c r="H833" s="170" t="s">
        <v>200</v>
      </c>
      <c r="I833" s="171">
        <v>24.99</v>
      </c>
      <c r="J833" s="169">
        <v>1</v>
      </c>
    </row>
    <row r="834" spans="1:10" hidden="1" x14ac:dyDescent="0.25">
      <c r="A834" s="169">
        <v>17354</v>
      </c>
      <c r="B834" s="170" t="s">
        <v>869</v>
      </c>
      <c r="C834" s="170" t="s">
        <v>15</v>
      </c>
      <c r="D834" s="170" t="s">
        <v>169</v>
      </c>
      <c r="E834" s="170">
        <v>375</v>
      </c>
      <c r="F834" s="170">
        <v>24</v>
      </c>
      <c r="G834" s="171">
        <v>21</v>
      </c>
      <c r="H834" s="170" t="s">
        <v>22</v>
      </c>
      <c r="I834" s="171">
        <v>13.49</v>
      </c>
      <c r="J834" s="169">
        <v>1</v>
      </c>
    </row>
    <row r="835" spans="1:10" hidden="1" x14ac:dyDescent="0.25">
      <c r="A835" s="169">
        <v>17372</v>
      </c>
      <c r="B835" s="170" t="s">
        <v>870</v>
      </c>
      <c r="C835" s="170" t="s">
        <v>15</v>
      </c>
      <c r="D835" s="170" t="s">
        <v>113</v>
      </c>
      <c r="E835" s="170">
        <v>750</v>
      </c>
      <c r="F835" s="170">
        <v>6</v>
      </c>
      <c r="G835" s="171">
        <v>43</v>
      </c>
      <c r="H835" s="170" t="s">
        <v>35</v>
      </c>
      <c r="I835" s="171">
        <v>109.99</v>
      </c>
      <c r="J835" s="169">
        <v>1</v>
      </c>
    </row>
    <row r="836" spans="1:10" hidden="1" x14ac:dyDescent="0.25">
      <c r="A836" s="169">
        <v>17393</v>
      </c>
      <c r="B836" s="170" t="s">
        <v>871</v>
      </c>
      <c r="C836" s="170" t="s">
        <v>15</v>
      </c>
      <c r="D836" s="170" t="s">
        <v>225</v>
      </c>
      <c r="E836" s="170">
        <v>750</v>
      </c>
      <c r="F836" s="170">
        <v>12</v>
      </c>
      <c r="G836" s="171">
        <v>40</v>
      </c>
      <c r="H836" s="170" t="s">
        <v>17</v>
      </c>
      <c r="I836" s="171">
        <v>37.49</v>
      </c>
      <c r="J836" s="169">
        <v>1</v>
      </c>
    </row>
    <row r="837" spans="1:10" hidden="1" x14ac:dyDescent="0.25">
      <c r="A837" s="169">
        <v>17395</v>
      </c>
      <c r="B837" s="170" t="s">
        <v>872</v>
      </c>
      <c r="C837" s="170" t="s">
        <v>24</v>
      </c>
      <c r="D837" s="170" t="s">
        <v>185</v>
      </c>
      <c r="E837" s="170">
        <v>750</v>
      </c>
      <c r="F837" s="170">
        <v>6</v>
      </c>
      <c r="G837" s="171">
        <v>16.5</v>
      </c>
      <c r="H837" s="170" t="s">
        <v>22</v>
      </c>
      <c r="I837" s="171">
        <v>47.99</v>
      </c>
      <c r="J837" s="169">
        <v>1</v>
      </c>
    </row>
    <row r="838" spans="1:10" hidden="1" x14ac:dyDescent="0.25">
      <c r="A838" s="169">
        <v>17399</v>
      </c>
      <c r="B838" s="170" t="s">
        <v>873</v>
      </c>
      <c r="C838" s="170" t="s">
        <v>24</v>
      </c>
      <c r="D838" s="170" t="s">
        <v>34</v>
      </c>
      <c r="E838" s="170">
        <v>750</v>
      </c>
      <c r="F838" s="170">
        <v>6</v>
      </c>
      <c r="G838" s="171">
        <v>14</v>
      </c>
      <c r="H838" s="170" t="s">
        <v>874</v>
      </c>
      <c r="I838" s="171">
        <v>32.99</v>
      </c>
      <c r="J838" s="169">
        <v>1</v>
      </c>
    </row>
    <row r="839" spans="1:10" hidden="1" x14ac:dyDescent="0.25">
      <c r="A839" s="169">
        <v>17413</v>
      </c>
      <c r="B839" s="170" t="s">
        <v>875</v>
      </c>
      <c r="C839" s="170" t="s">
        <v>24</v>
      </c>
      <c r="D839" s="170" t="s">
        <v>34</v>
      </c>
      <c r="E839" s="170">
        <v>750</v>
      </c>
      <c r="F839" s="170">
        <v>12</v>
      </c>
      <c r="G839" s="171">
        <v>14</v>
      </c>
      <c r="H839" s="170" t="s">
        <v>357</v>
      </c>
      <c r="I839" s="171">
        <v>32.99</v>
      </c>
      <c r="J839" s="169">
        <v>1</v>
      </c>
    </row>
    <row r="840" spans="1:10" hidden="1" x14ac:dyDescent="0.25">
      <c r="A840" s="169">
        <v>17416</v>
      </c>
      <c r="B840" s="170" t="s">
        <v>876</v>
      </c>
      <c r="C840" s="170" t="s">
        <v>24</v>
      </c>
      <c r="D840" s="170" t="s">
        <v>31</v>
      </c>
      <c r="E840" s="170">
        <v>750</v>
      </c>
      <c r="F840" s="170">
        <v>12</v>
      </c>
      <c r="G840" s="171">
        <v>13</v>
      </c>
      <c r="H840" s="170" t="s">
        <v>47</v>
      </c>
      <c r="I840" s="171">
        <v>15.49</v>
      </c>
      <c r="J840" s="169">
        <v>1</v>
      </c>
    </row>
    <row r="841" spans="1:10" hidden="1" x14ac:dyDescent="0.25">
      <c r="A841" s="169">
        <v>17418</v>
      </c>
      <c r="B841" s="170" t="s">
        <v>877</v>
      </c>
      <c r="C841" s="170" t="s">
        <v>24</v>
      </c>
      <c r="D841" s="170" t="s">
        <v>191</v>
      </c>
      <c r="E841" s="170">
        <v>750</v>
      </c>
      <c r="F841" s="170">
        <v>12</v>
      </c>
      <c r="G841" s="171">
        <v>13</v>
      </c>
      <c r="H841" s="170" t="s">
        <v>218</v>
      </c>
      <c r="I841" s="171">
        <v>16.989999999999998</v>
      </c>
      <c r="J841" s="169">
        <v>1</v>
      </c>
    </row>
    <row r="842" spans="1:10" hidden="1" x14ac:dyDescent="0.25">
      <c r="A842" s="169">
        <v>17437</v>
      </c>
      <c r="B842" s="170" t="s">
        <v>878</v>
      </c>
      <c r="C842" s="170" t="s">
        <v>24</v>
      </c>
      <c r="D842" s="170" t="s">
        <v>879</v>
      </c>
      <c r="E842" s="170">
        <v>200</v>
      </c>
      <c r="F842" s="170">
        <v>12</v>
      </c>
      <c r="G842" s="171">
        <v>10</v>
      </c>
      <c r="H842" s="170" t="s">
        <v>73</v>
      </c>
      <c r="I842" s="171">
        <v>27.95</v>
      </c>
      <c r="J842" s="169">
        <v>1</v>
      </c>
    </row>
    <row r="843" spans="1:10" hidden="1" x14ac:dyDescent="0.25">
      <c r="A843" s="169">
        <v>17452</v>
      </c>
      <c r="B843" s="170" t="s">
        <v>880</v>
      </c>
      <c r="C843" s="170" t="s">
        <v>24</v>
      </c>
      <c r="D843" s="170" t="s">
        <v>34</v>
      </c>
      <c r="E843" s="170">
        <v>750</v>
      </c>
      <c r="F843" s="170">
        <v>6</v>
      </c>
      <c r="G843" s="171">
        <v>14.9</v>
      </c>
      <c r="H843" s="170" t="s">
        <v>177</v>
      </c>
      <c r="I843" s="171">
        <v>55.99</v>
      </c>
      <c r="J843" s="169">
        <v>1</v>
      </c>
    </row>
    <row r="844" spans="1:10" hidden="1" x14ac:dyDescent="0.25">
      <c r="A844" s="169">
        <v>17475</v>
      </c>
      <c r="B844" s="170" t="s">
        <v>881</v>
      </c>
      <c r="C844" s="170" t="s">
        <v>11</v>
      </c>
      <c r="D844" s="170" t="s">
        <v>474</v>
      </c>
      <c r="E844" s="170">
        <v>330</v>
      </c>
      <c r="F844" s="170">
        <v>24</v>
      </c>
      <c r="G844" s="171">
        <v>4.0999999999999996</v>
      </c>
      <c r="H844" s="170" t="s">
        <v>723</v>
      </c>
      <c r="I844" s="171">
        <v>4.6900000000000004</v>
      </c>
      <c r="J844" s="169">
        <v>1</v>
      </c>
    </row>
    <row r="845" spans="1:10" hidden="1" x14ac:dyDescent="0.25">
      <c r="A845" s="169">
        <v>17485</v>
      </c>
      <c r="B845" s="170" t="s">
        <v>882</v>
      </c>
      <c r="C845" s="170" t="s">
        <v>24</v>
      </c>
      <c r="D845" s="170" t="s">
        <v>34</v>
      </c>
      <c r="E845" s="170">
        <v>750</v>
      </c>
      <c r="F845" s="170">
        <v>12</v>
      </c>
      <c r="G845" s="171">
        <v>13.5</v>
      </c>
      <c r="H845" s="170" t="s">
        <v>32</v>
      </c>
      <c r="I845" s="171">
        <v>18.989999999999998</v>
      </c>
      <c r="J845" s="169">
        <v>1</v>
      </c>
    </row>
    <row r="846" spans="1:10" hidden="1" x14ac:dyDescent="0.25">
      <c r="A846" s="169">
        <v>17493</v>
      </c>
      <c r="B846" s="170" t="s">
        <v>883</v>
      </c>
      <c r="C846" s="170" t="s">
        <v>24</v>
      </c>
      <c r="D846" s="170" t="s">
        <v>68</v>
      </c>
      <c r="E846" s="170">
        <v>750</v>
      </c>
      <c r="F846" s="170">
        <v>12</v>
      </c>
      <c r="G846" s="171">
        <v>13</v>
      </c>
      <c r="H846" s="170" t="s">
        <v>26</v>
      </c>
      <c r="I846" s="171">
        <v>11.99</v>
      </c>
      <c r="J846" s="169">
        <v>1</v>
      </c>
    </row>
    <row r="847" spans="1:10" hidden="1" x14ac:dyDescent="0.25">
      <c r="A847" s="169">
        <v>17500</v>
      </c>
      <c r="B847" s="170" t="s">
        <v>884</v>
      </c>
      <c r="C847" s="170" t="s">
        <v>37</v>
      </c>
      <c r="D847" s="170" t="s">
        <v>38</v>
      </c>
      <c r="E847" s="170">
        <v>0</v>
      </c>
      <c r="F847" s="170">
        <v>3800</v>
      </c>
      <c r="H847" s="170" t="s">
        <v>885</v>
      </c>
      <c r="I847" s="171">
        <v>0</v>
      </c>
    </row>
    <row r="848" spans="1:10" hidden="1" x14ac:dyDescent="0.25">
      <c r="A848" s="169">
        <v>17522</v>
      </c>
      <c r="B848" s="170" t="s">
        <v>886</v>
      </c>
      <c r="C848" s="170" t="s">
        <v>24</v>
      </c>
      <c r="D848" s="170" t="s">
        <v>34</v>
      </c>
      <c r="E848" s="170">
        <v>750</v>
      </c>
      <c r="F848" s="170">
        <v>12</v>
      </c>
      <c r="G848" s="171">
        <v>14</v>
      </c>
      <c r="H848" s="170" t="s">
        <v>32</v>
      </c>
      <c r="I848" s="171">
        <v>17.989999999999998</v>
      </c>
      <c r="J848" s="169">
        <v>1</v>
      </c>
    </row>
    <row r="849" spans="1:10" hidden="1" x14ac:dyDescent="0.25">
      <c r="A849" s="169">
        <v>17545</v>
      </c>
      <c r="B849" s="170" t="s">
        <v>887</v>
      </c>
      <c r="C849" s="170" t="s">
        <v>11</v>
      </c>
      <c r="D849" s="170" t="s">
        <v>12</v>
      </c>
      <c r="E849" s="170">
        <v>473</v>
      </c>
      <c r="F849" s="170">
        <v>24</v>
      </c>
      <c r="G849" s="171">
        <v>5</v>
      </c>
      <c r="H849" s="170" t="s">
        <v>105</v>
      </c>
      <c r="I849" s="171">
        <v>3.79</v>
      </c>
      <c r="J849" s="169">
        <v>1</v>
      </c>
    </row>
    <row r="850" spans="1:10" hidden="1" x14ac:dyDescent="0.25">
      <c r="A850" s="169">
        <v>17545</v>
      </c>
      <c r="B850" s="170" t="s">
        <v>887</v>
      </c>
      <c r="C850" s="170" t="s">
        <v>11</v>
      </c>
      <c r="D850" s="170" t="s">
        <v>12</v>
      </c>
      <c r="E850" s="170">
        <v>473</v>
      </c>
      <c r="F850" s="170">
        <v>24</v>
      </c>
      <c r="G850" s="171">
        <v>5</v>
      </c>
      <c r="H850" s="170" t="s">
        <v>105</v>
      </c>
      <c r="I850" s="171">
        <v>3.79</v>
      </c>
      <c r="J850" s="169">
        <v>1</v>
      </c>
    </row>
    <row r="851" spans="1:10" hidden="1" x14ac:dyDescent="0.25">
      <c r="A851" s="169">
        <v>17546</v>
      </c>
      <c r="B851" s="170" t="s">
        <v>888</v>
      </c>
      <c r="C851" s="170" t="s">
        <v>11</v>
      </c>
      <c r="D851" s="170" t="s">
        <v>211</v>
      </c>
      <c r="E851" s="170">
        <v>473</v>
      </c>
      <c r="F851" s="170">
        <v>24</v>
      </c>
      <c r="G851" s="171">
        <v>4</v>
      </c>
      <c r="H851" s="170" t="s">
        <v>105</v>
      </c>
      <c r="I851" s="171">
        <v>3.79</v>
      </c>
      <c r="J851" s="169">
        <v>1</v>
      </c>
    </row>
    <row r="852" spans="1:10" hidden="1" x14ac:dyDescent="0.25">
      <c r="A852" s="169">
        <v>17546</v>
      </c>
      <c r="B852" s="170" t="s">
        <v>888</v>
      </c>
      <c r="C852" s="170" t="s">
        <v>11</v>
      </c>
      <c r="D852" s="170" t="s">
        <v>211</v>
      </c>
      <c r="E852" s="170">
        <v>473</v>
      </c>
      <c r="F852" s="170">
        <v>24</v>
      </c>
      <c r="G852" s="171">
        <v>4</v>
      </c>
      <c r="H852" s="170" t="s">
        <v>105</v>
      </c>
      <c r="I852" s="171">
        <v>3.79</v>
      </c>
      <c r="J852" s="169">
        <v>1</v>
      </c>
    </row>
    <row r="853" spans="1:10" hidden="1" x14ac:dyDescent="0.25">
      <c r="A853" s="169">
        <v>17564</v>
      </c>
      <c r="B853" s="170" t="s">
        <v>889</v>
      </c>
      <c r="C853" s="170" t="s">
        <v>24</v>
      </c>
      <c r="D853" s="170" t="s">
        <v>194</v>
      </c>
      <c r="E853" s="170">
        <v>750</v>
      </c>
      <c r="F853" s="170">
        <v>6</v>
      </c>
      <c r="G853" s="171">
        <v>13</v>
      </c>
      <c r="H853" s="170" t="s">
        <v>86</v>
      </c>
      <c r="I853" s="171">
        <v>28.99</v>
      </c>
      <c r="J853" s="169">
        <v>1</v>
      </c>
    </row>
    <row r="854" spans="1:10" hidden="1" x14ac:dyDescent="0.25">
      <c r="A854" s="169">
        <v>17572</v>
      </c>
      <c r="B854" s="170" t="s">
        <v>869</v>
      </c>
      <c r="C854" s="170" t="s">
        <v>15</v>
      </c>
      <c r="D854" s="170" t="s">
        <v>169</v>
      </c>
      <c r="E854" s="170">
        <v>750</v>
      </c>
      <c r="F854" s="170">
        <v>12</v>
      </c>
      <c r="G854" s="171">
        <v>21</v>
      </c>
      <c r="H854" s="170" t="s">
        <v>22</v>
      </c>
      <c r="I854" s="171">
        <v>23.99</v>
      </c>
      <c r="J854" s="169">
        <v>1</v>
      </c>
    </row>
    <row r="855" spans="1:10" hidden="1" x14ac:dyDescent="0.25">
      <c r="A855" s="169">
        <v>17648</v>
      </c>
      <c r="B855" s="170" t="s">
        <v>890</v>
      </c>
      <c r="C855" s="170" t="s">
        <v>37</v>
      </c>
      <c r="D855" s="170" t="s">
        <v>891</v>
      </c>
      <c r="E855" s="170">
        <v>0</v>
      </c>
      <c r="F855" s="170">
        <v>12</v>
      </c>
      <c r="H855" s="170" t="s">
        <v>892</v>
      </c>
      <c r="I855" s="171">
        <v>4.3099999999999996</v>
      </c>
    </row>
    <row r="856" spans="1:10" hidden="1" x14ac:dyDescent="0.25">
      <c r="A856" s="169">
        <v>17681</v>
      </c>
      <c r="B856" s="170" t="s">
        <v>893</v>
      </c>
      <c r="C856" s="170" t="s">
        <v>37</v>
      </c>
      <c r="D856" s="170" t="s">
        <v>891</v>
      </c>
      <c r="E856" s="170">
        <v>0</v>
      </c>
      <c r="F856" s="170">
        <v>12</v>
      </c>
      <c r="H856" s="170" t="s">
        <v>892</v>
      </c>
      <c r="I856" s="171">
        <v>4</v>
      </c>
    </row>
    <row r="857" spans="1:10" hidden="1" x14ac:dyDescent="0.25">
      <c r="A857" s="169">
        <v>17686</v>
      </c>
      <c r="B857" s="170" t="s">
        <v>894</v>
      </c>
      <c r="C857" s="170" t="s">
        <v>37</v>
      </c>
      <c r="D857" s="170" t="s">
        <v>895</v>
      </c>
      <c r="E857" s="170">
        <v>0</v>
      </c>
      <c r="F857" s="170">
        <v>12</v>
      </c>
      <c r="H857" s="170" t="s">
        <v>892</v>
      </c>
      <c r="I857" s="171">
        <v>4.5</v>
      </c>
    </row>
    <row r="858" spans="1:10" hidden="1" x14ac:dyDescent="0.25">
      <c r="A858" s="169">
        <v>17723</v>
      </c>
      <c r="B858" s="170" t="s">
        <v>896</v>
      </c>
      <c r="C858" s="170" t="s">
        <v>24</v>
      </c>
      <c r="D858" s="170" t="s">
        <v>109</v>
      </c>
      <c r="E858" s="170">
        <v>750</v>
      </c>
      <c r="F858" s="170">
        <v>12</v>
      </c>
      <c r="G858" s="171">
        <v>10.5</v>
      </c>
      <c r="H858" s="170" t="s">
        <v>163</v>
      </c>
      <c r="I858" s="171">
        <v>18.489999999999998</v>
      </c>
      <c r="J858" s="169">
        <v>1</v>
      </c>
    </row>
    <row r="859" spans="1:10" hidden="1" x14ac:dyDescent="0.25">
      <c r="A859" s="169">
        <v>17725</v>
      </c>
      <c r="B859" s="170" t="s">
        <v>897</v>
      </c>
      <c r="C859" s="170" t="s">
        <v>24</v>
      </c>
      <c r="D859" s="170" t="s">
        <v>68</v>
      </c>
      <c r="E859" s="170">
        <v>750</v>
      </c>
      <c r="F859" s="170">
        <v>12</v>
      </c>
      <c r="G859" s="171">
        <v>14</v>
      </c>
      <c r="H859" s="170" t="s">
        <v>141</v>
      </c>
      <c r="I859" s="171">
        <v>21.99</v>
      </c>
      <c r="J859" s="169">
        <v>1</v>
      </c>
    </row>
    <row r="860" spans="1:10" hidden="1" x14ac:dyDescent="0.25">
      <c r="A860" s="169">
        <v>17733</v>
      </c>
      <c r="B860" s="170" t="s">
        <v>898</v>
      </c>
      <c r="C860" s="170" t="s">
        <v>37</v>
      </c>
      <c r="D860" s="170" t="s">
        <v>891</v>
      </c>
      <c r="E860" s="170">
        <v>0</v>
      </c>
      <c r="F860" s="170">
        <v>6</v>
      </c>
      <c r="H860" s="170" t="s">
        <v>892</v>
      </c>
      <c r="I860" s="171">
        <v>6.14</v>
      </c>
    </row>
    <row r="861" spans="1:10" hidden="1" x14ac:dyDescent="0.25">
      <c r="A861" s="169">
        <v>17753</v>
      </c>
      <c r="B861" s="170" t="s">
        <v>899</v>
      </c>
      <c r="C861" s="170" t="s">
        <v>24</v>
      </c>
      <c r="D861" s="170" t="s">
        <v>34</v>
      </c>
      <c r="E861" s="170">
        <v>750</v>
      </c>
      <c r="F861" s="170">
        <v>12</v>
      </c>
      <c r="G861" s="171">
        <v>12.5</v>
      </c>
      <c r="H861" s="170" t="s">
        <v>110</v>
      </c>
      <c r="I861" s="171">
        <v>29.99</v>
      </c>
      <c r="J861" s="169">
        <v>1</v>
      </c>
    </row>
    <row r="862" spans="1:10" hidden="1" x14ac:dyDescent="0.25">
      <c r="A862" s="169">
        <v>17756</v>
      </c>
      <c r="B862" s="170" t="s">
        <v>900</v>
      </c>
      <c r="C862" s="170" t="s">
        <v>24</v>
      </c>
      <c r="D862" s="170" t="s">
        <v>230</v>
      </c>
      <c r="E862" s="170">
        <v>750</v>
      </c>
      <c r="F862" s="170">
        <v>6</v>
      </c>
      <c r="G862" s="171">
        <v>13.5</v>
      </c>
      <c r="H862" s="170" t="s">
        <v>22</v>
      </c>
      <c r="I862" s="171">
        <v>38.99</v>
      </c>
      <c r="J862" s="169">
        <v>1</v>
      </c>
    </row>
    <row r="863" spans="1:10" hidden="1" x14ac:dyDescent="0.25">
      <c r="A863" s="169">
        <v>17761</v>
      </c>
      <c r="B863" s="170" t="s">
        <v>900</v>
      </c>
      <c r="C863" s="170" t="s">
        <v>24</v>
      </c>
      <c r="D863" s="170" t="s">
        <v>230</v>
      </c>
      <c r="E863" s="170">
        <v>1500</v>
      </c>
      <c r="F863" s="170">
        <v>3</v>
      </c>
      <c r="G863" s="171">
        <v>14</v>
      </c>
      <c r="H863" s="170" t="s">
        <v>22</v>
      </c>
      <c r="I863" s="171">
        <v>79.989999999999995</v>
      </c>
      <c r="J863" s="169">
        <v>1</v>
      </c>
    </row>
    <row r="864" spans="1:10" hidden="1" x14ac:dyDescent="0.25">
      <c r="A864" s="169">
        <v>17790</v>
      </c>
      <c r="B864" s="170" t="s">
        <v>901</v>
      </c>
      <c r="C864" s="170" t="s">
        <v>24</v>
      </c>
      <c r="D864" s="170" t="s">
        <v>166</v>
      </c>
      <c r="E864" s="170">
        <v>750</v>
      </c>
      <c r="F864" s="170">
        <v>12</v>
      </c>
      <c r="G864" s="171">
        <v>13</v>
      </c>
      <c r="H864" s="170" t="s">
        <v>22</v>
      </c>
      <c r="I864" s="171">
        <v>15.99</v>
      </c>
      <c r="J864" s="169">
        <v>1</v>
      </c>
    </row>
    <row r="865" spans="1:10" hidden="1" x14ac:dyDescent="0.25">
      <c r="A865" s="169">
        <v>17791</v>
      </c>
      <c r="B865" s="170" t="s">
        <v>902</v>
      </c>
      <c r="C865" s="170" t="s">
        <v>24</v>
      </c>
      <c r="D865" s="170" t="s">
        <v>191</v>
      </c>
      <c r="E865" s="170">
        <v>3000</v>
      </c>
      <c r="F865" s="170">
        <v>4</v>
      </c>
      <c r="G865" s="171">
        <v>13.5</v>
      </c>
      <c r="H865" s="170" t="s">
        <v>22</v>
      </c>
      <c r="I865" s="171">
        <v>45.59</v>
      </c>
      <c r="J865" s="169">
        <v>1</v>
      </c>
    </row>
    <row r="866" spans="1:10" hidden="1" x14ac:dyDescent="0.25">
      <c r="A866" s="169">
        <v>17815</v>
      </c>
      <c r="B866" s="170" t="s">
        <v>903</v>
      </c>
      <c r="C866" s="170" t="s">
        <v>24</v>
      </c>
      <c r="D866" s="170" t="s">
        <v>58</v>
      </c>
      <c r="E866" s="170">
        <v>750</v>
      </c>
      <c r="F866" s="170">
        <v>12</v>
      </c>
      <c r="G866" s="171">
        <v>12.5</v>
      </c>
      <c r="H866" s="170" t="s">
        <v>47</v>
      </c>
      <c r="I866" s="171">
        <v>15.49</v>
      </c>
      <c r="J866" s="169">
        <v>1</v>
      </c>
    </row>
    <row r="867" spans="1:10" hidden="1" x14ac:dyDescent="0.25">
      <c r="A867" s="169">
        <v>17819</v>
      </c>
      <c r="B867" s="170" t="s">
        <v>904</v>
      </c>
      <c r="C867" s="170" t="s">
        <v>24</v>
      </c>
      <c r="D867" s="170" t="s">
        <v>34</v>
      </c>
      <c r="E867" s="170">
        <v>750</v>
      </c>
      <c r="F867" s="170">
        <v>12</v>
      </c>
      <c r="G867" s="171">
        <v>13</v>
      </c>
      <c r="H867" s="170" t="s">
        <v>378</v>
      </c>
      <c r="I867" s="171">
        <v>21.99</v>
      </c>
      <c r="J867" s="169">
        <v>1</v>
      </c>
    </row>
    <row r="868" spans="1:10" hidden="1" x14ac:dyDescent="0.25">
      <c r="A868" s="169">
        <v>17860</v>
      </c>
      <c r="B868" s="170" t="s">
        <v>905</v>
      </c>
      <c r="C868" s="170" t="s">
        <v>15</v>
      </c>
      <c r="D868" s="170" t="s">
        <v>756</v>
      </c>
      <c r="E868" s="170">
        <v>750</v>
      </c>
      <c r="F868" s="170">
        <v>12</v>
      </c>
      <c r="G868" s="171">
        <v>35</v>
      </c>
      <c r="H868" s="170" t="s">
        <v>20</v>
      </c>
      <c r="I868" s="171">
        <v>33.99</v>
      </c>
      <c r="J868" s="169">
        <v>1</v>
      </c>
    </row>
    <row r="869" spans="1:10" hidden="1" x14ac:dyDescent="0.25">
      <c r="A869" s="169">
        <v>17874</v>
      </c>
      <c r="B869" s="170" t="s">
        <v>906</v>
      </c>
      <c r="C869" s="170" t="s">
        <v>24</v>
      </c>
      <c r="D869" s="170" t="s">
        <v>34</v>
      </c>
      <c r="E869" s="170">
        <v>750</v>
      </c>
      <c r="F869" s="170">
        <v>12</v>
      </c>
      <c r="G869" s="171">
        <v>13</v>
      </c>
      <c r="H869" s="170" t="s">
        <v>163</v>
      </c>
      <c r="I869" s="171">
        <v>20.99</v>
      </c>
      <c r="J869" s="169">
        <v>1</v>
      </c>
    </row>
    <row r="870" spans="1:10" hidden="1" x14ac:dyDescent="0.25">
      <c r="A870" s="169">
        <v>17908</v>
      </c>
      <c r="B870" s="170" t="s">
        <v>907</v>
      </c>
      <c r="C870" s="170" t="s">
        <v>11</v>
      </c>
      <c r="D870" s="170" t="s">
        <v>12</v>
      </c>
      <c r="E870" s="170">
        <v>473</v>
      </c>
      <c r="F870" s="170">
        <v>24</v>
      </c>
      <c r="G870" s="171">
        <v>5</v>
      </c>
      <c r="H870" s="170" t="s">
        <v>285</v>
      </c>
      <c r="I870" s="171">
        <v>4.29</v>
      </c>
      <c r="J870" s="169">
        <v>1</v>
      </c>
    </row>
    <row r="871" spans="1:10" hidden="1" x14ac:dyDescent="0.25">
      <c r="A871" s="169">
        <v>17908</v>
      </c>
      <c r="B871" s="170" t="s">
        <v>907</v>
      </c>
      <c r="C871" s="170" t="s">
        <v>11</v>
      </c>
      <c r="D871" s="170" t="s">
        <v>12</v>
      </c>
      <c r="E871" s="170">
        <v>473</v>
      </c>
      <c r="F871" s="170">
        <v>24</v>
      </c>
      <c r="G871" s="171">
        <v>5</v>
      </c>
      <c r="H871" s="170" t="s">
        <v>285</v>
      </c>
      <c r="I871" s="171">
        <v>4.29</v>
      </c>
      <c r="J871" s="169">
        <v>1</v>
      </c>
    </row>
    <row r="872" spans="1:10" hidden="1" x14ac:dyDescent="0.25">
      <c r="A872" s="169">
        <v>17913</v>
      </c>
      <c r="B872" s="170" t="s">
        <v>908</v>
      </c>
      <c r="C872" s="170" t="s">
        <v>263</v>
      </c>
      <c r="D872" s="170" t="s">
        <v>909</v>
      </c>
      <c r="E872" s="170">
        <v>19500</v>
      </c>
      <c r="F872" s="170">
        <v>1</v>
      </c>
      <c r="G872" s="171">
        <v>5</v>
      </c>
      <c r="H872" s="170" t="s">
        <v>54</v>
      </c>
      <c r="I872" s="171">
        <v>152.13</v>
      </c>
      <c r="J872" s="169">
        <v>1</v>
      </c>
    </row>
    <row r="873" spans="1:10" hidden="1" x14ac:dyDescent="0.25">
      <c r="A873" s="169">
        <v>17913</v>
      </c>
      <c r="B873" s="170" t="s">
        <v>908</v>
      </c>
      <c r="C873" s="170" t="s">
        <v>263</v>
      </c>
      <c r="D873" s="170" t="s">
        <v>909</v>
      </c>
      <c r="E873" s="170">
        <v>19500</v>
      </c>
      <c r="F873" s="170">
        <v>1</v>
      </c>
      <c r="G873" s="171">
        <v>5</v>
      </c>
      <c r="H873" s="170" t="s">
        <v>54</v>
      </c>
      <c r="I873" s="171">
        <v>152.13</v>
      </c>
      <c r="J873" s="169">
        <v>1</v>
      </c>
    </row>
    <row r="874" spans="1:10" hidden="1" x14ac:dyDescent="0.25">
      <c r="A874" s="169">
        <v>17919</v>
      </c>
      <c r="B874" s="170" t="s">
        <v>910</v>
      </c>
      <c r="C874" s="170" t="s">
        <v>15</v>
      </c>
      <c r="D874" s="170" t="s">
        <v>90</v>
      </c>
      <c r="E874" s="170">
        <v>750</v>
      </c>
      <c r="F874" s="170">
        <v>6</v>
      </c>
      <c r="G874" s="171">
        <v>40</v>
      </c>
      <c r="H874" s="170" t="s">
        <v>20</v>
      </c>
      <c r="I874" s="171">
        <v>63.99</v>
      </c>
      <c r="J874" s="169">
        <v>1</v>
      </c>
    </row>
    <row r="875" spans="1:10" hidden="1" x14ac:dyDescent="0.25">
      <c r="A875" s="169">
        <v>17922</v>
      </c>
      <c r="B875" s="170" t="s">
        <v>911</v>
      </c>
      <c r="C875" s="170" t="s">
        <v>24</v>
      </c>
      <c r="D875" s="170" t="s">
        <v>166</v>
      </c>
      <c r="E875" s="170">
        <v>750</v>
      </c>
      <c r="F875" s="170">
        <v>12</v>
      </c>
      <c r="G875" s="171">
        <v>13</v>
      </c>
      <c r="H875" s="170" t="s">
        <v>22</v>
      </c>
      <c r="I875" s="171">
        <v>19.989999999999998</v>
      </c>
      <c r="J875" s="169">
        <v>1</v>
      </c>
    </row>
    <row r="876" spans="1:10" hidden="1" x14ac:dyDescent="0.25">
      <c r="A876" s="169">
        <v>17947</v>
      </c>
      <c r="B876" s="170" t="s">
        <v>912</v>
      </c>
      <c r="C876" s="170" t="s">
        <v>15</v>
      </c>
      <c r="D876" s="170" t="s">
        <v>90</v>
      </c>
      <c r="E876" s="170">
        <v>750</v>
      </c>
      <c r="F876" s="170">
        <v>6</v>
      </c>
      <c r="G876" s="171">
        <v>46</v>
      </c>
      <c r="H876" s="170" t="s">
        <v>29</v>
      </c>
      <c r="I876" s="171">
        <v>79.989999999999995</v>
      </c>
      <c r="J876" s="169">
        <v>1</v>
      </c>
    </row>
    <row r="877" spans="1:10" hidden="1" x14ac:dyDescent="0.25">
      <c r="A877" s="169">
        <v>17948</v>
      </c>
      <c r="B877" s="170" t="s">
        <v>913</v>
      </c>
      <c r="C877" s="170" t="s">
        <v>15</v>
      </c>
      <c r="D877" s="170" t="s">
        <v>113</v>
      </c>
      <c r="E877" s="170">
        <v>750</v>
      </c>
      <c r="F877" s="170">
        <v>4</v>
      </c>
      <c r="G877" s="171">
        <v>40</v>
      </c>
      <c r="H877" s="170" t="s">
        <v>29</v>
      </c>
      <c r="I877" s="171">
        <v>199.99</v>
      </c>
      <c r="J877" s="169">
        <v>1</v>
      </c>
    </row>
    <row r="878" spans="1:10" hidden="1" x14ac:dyDescent="0.25">
      <c r="A878" s="169">
        <v>17949</v>
      </c>
      <c r="B878" s="170" t="s">
        <v>914</v>
      </c>
      <c r="C878" s="170" t="s">
        <v>15</v>
      </c>
      <c r="D878" s="170" t="s">
        <v>19</v>
      </c>
      <c r="E878" s="170">
        <v>1140</v>
      </c>
      <c r="F878" s="170">
        <v>6</v>
      </c>
      <c r="G878" s="171">
        <v>40</v>
      </c>
      <c r="H878" s="170" t="s">
        <v>29</v>
      </c>
      <c r="I878" s="171">
        <v>69.989999999999995</v>
      </c>
      <c r="J878" s="169">
        <v>1</v>
      </c>
    </row>
    <row r="879" spans="1:10" hidden="1" x14ac:dyDescent="0.25">
      <c r="A879" s="169">
        <v>17950</v>
      </c>
      <c r="B879" s="170" t="s">
        <v>915</v>
      </c>
      <c r="C879" s="170" t="s">
        <v>15</v>
      </c>
      <c r="D879" s="170" t="s">
        <v>51</v>
      </c>
      <c r="E879" s="170">
        <v>750</v>
      </c>
      <c r="F879" s="170">
        <v>12</v>
      </c>
      <c r="G879" s="171">
        <v>45.2</v>
      </c>
      <c r="H879" s="170" t="s">
        <v>446</v>
      </c>
      <c r="I879" s="171">
        <v>30.99</v>
      </c>
      <c r="J879" s="169">
        <v>1</v>
      </c>
    </row>
    <row r="880" spans="1:10" hidden="1" x14ac:dyDescent="0.25">
      <c r="A880" s="169">
        <v>17961</v>
      </c>
      <c r="B880" s="170" t="s">
        <v>916</v>
      </c>
      <c r="C880" s="170" t="s">
        <v>24</v>
      </c>
      <c r="D880" s="170" t="s">
        <v>230</v>
      </c>
      <c r="E880" s="170">
        <v>750</v>
      </c>
      <c r="F880" s="170">
        <v>12</v>
      </c>
      <c r="G880" s="171">
        <v>13.5</v>
      </c>
      <c r="H880" s="170" t="s">
        <v>47</v>
      </c>
      <c r="I880" s="171">
        <v>19.989999999999998</v>
      </c>
      <c r="J880" s="169">
        <v>1</v>
      </c>
    </row>
    <row r="881" spans="1:10" hidden="1" x14ac:dyDescent="0.25">
      <c r="A881" s="169">
        <v>17963</v>
      </c>
      <c r="B881" s="170" t="s">
        <v>917</v>
      </c>
      <c r="C881" s="170" t="s">
        <v>15</v>
      </c>
      <c r="D881" s="170" t="s">
        <v>154</v>
      </c>
      <c r="E881" s="170">
        <v>750</v>
      </c>
      <c r="F881" s="170">
        <v>12</v>
      </c>
      <c r="G881" s="171">
        <v>15</v>
      </c>
      <c r="H881" s="170" t="s">
        <v>22</v>
      </c>
      <c r="I881" s="171">
        <v>31.99</v>
      </c>
      <c r="J881" s="169">
        <v>1</v>
      </c>
    </row>
    <row r="882" spans="1:10" hidden="1" x14ac:dyDescent="0.25">
      <c r="A882" s="169">
        <v>17964</v>
      </c>
      <c r="B882" s="170" t="s">
        <v>918</v>
      </c>
      <c r="C882" s="170" t="s">
        <v>15</v>
      </c>
      <c r="D882" s="170" t="s">
        <v>93</v>
      </c>
      <c r="E882" s="170">
        <v>750</v>
      </c>
      <c r="F882" s="170">
        <v>12</v>
      </c>
      <c r="G882" s="171">
        <v>40</v>
      </c>
      <c r="H882" s="170" t="s">
        <v>783</v>
      </c>
      <c r="I882" s="171">
        <v>29.99</v>
      </c>
      <c r="J882" s="169">
        <v>1</v>
      </c>
    </row>
    <row r="883" spans="1:10" hidden="1" x14ac:dyDescent="0.25">
      <c r="A883" s="169">
        <v>17965</v>
      </c>
      <c r="B883" s="170" t="s">
        <v>919</v>
      </c>
      <c r="C883" s="170" t="s">
        <v>15</v>
      </c>
      <c r="D883" s="170" t="s">
        <v>154</v>
      </c>
      <c r="E883" s="170">
        <v>750</v>
      </c>
      <c r="F883" s="170">
        <v>12</v>
      </c>
      <c r="G883" s="171">
        <v>17</v>
      </c>
      <c r="H883" s="170" t="s">
        <v>20</v>
      </c>
      <c r="I883" s="171">
        <v>36.99</v>
      </c>
      <c r="J883" s="169">
        <v>1</v>
      </c>
    </row>
    <row r="884" spans="1:10" hidden="1" x14ac:dyDescent="0.25">
      <c r="A884" s="169">
        <v>17978</v>
      </c>
      <c r="B884" s="170" t="s">
        <v>920</v>
      </c>
      <c r="C884" s="170" t="s">
        <v>24</v>
      </c>
      <c r="D884" s="170" t="s">
        <v>46</v>
      </c>
      <c r="E884" s="170">
        <v>750</v>
      </c>
      <c r="F884" s="170">
        <v>12</v>
      </c>
      <c r="G884" s="171">
        <v>11</v>
      </c>
      <c r="H884" s="170" t="s">
        <v>177</v>
      </c>
      <c r="I884" s="171">
        <v>21.99</v>
      </c>
      <c r="J884" s="169">
        <v>1</v>
      </c>
    </row>
    <row r="885" spans="1:10" hidden="1" x14ac:dyDescent="0.25">
      <c r="A885" s="169">
        <v>17992</v>
      </c>
      <c r="B885" s="170" t="s">
        <v>921</v>
      </c>
      <c r="C885" s="170" t="s">
        <v>11</v>
      </c>
      <c r="D885" s="170" t="s">
        <v>267</v>
      </c>
      <c r="E885" s="170">
        <v>473</v>
      </c>
      <c r="F885" s="170">
        <v>24</v>
      </c>
      <c r="G885" s="171">
        <v>5</v>
      </c>
      <c r="H885" s="170" t="s">
        <v>13</v>
      </c>
      <c r="I885" s="171">
        <v>4.09</v>
      </c>
      <c r="J885" s="169">
        <v>1</v>
      </c>
    </row>
    <row r="886" spans="1:10" hidden="1" x14ac:dyDescent="0.25">
      <c r="A886" s="169">
        <v>17992</v>
      </c>
      <c r="B886" s="170" t="s">
        <v>921</v>
      </c>
      <c r="C886" s="170" t="s">
        <v>11</v>
      </c>
      <c r="D886" s="170" t="s">
        <v>267</v>
      </c>
      <c r="E886" s="170">
        <v>473</v>
      </c>
      <c r="F886" s="170">
        <v>24</v>
      </c>
      <c r="G886" s="171">
        <v>5</v>
      </c>
      <c r="H886" s="170" t="s">
        <v>13</v>
      </c>
      <c r="I886" s="171">
        <v>4.09</v>
      </c>
      <c r="J886" s="169">
        <v>1</v>
      </c>
    </row>
    <row r="887" spans="1:10" hidden="1" x14ac:dyDescent="0.25">
      <c r="A887" s="169">
        <v>17993</v>
      </c>
      <c r="B887" s="170" t="s">
        <v>922</v>
      </c>
      <c r="C887" s="170" t="s">
        <v>11</v>
      </c>
      <c r="D887" s="170" t="s">
        <v>267</v>
      </c>
      <c r="E887" s="170">
        <v>473</v>
      </c>
      <c r="F887" s="170">
        <v>24</v>
      </c>
      <c r="G887" s="171">
        <v>5.5</v>
      </c>
      <c r="H887" s="170" t="s">
        <v>13</v>
      </c>
      <c r="I887" s="171">
        <v>4.09</v>
      </c>
      <c r="J887" s="169">
        <v>1</v>
      </c>
    </row>
    <row r="888" spans="1:10" hidden="1" x14ac:dyDescent="0.25">
      <c r="A888" s="169">
        <v>17993</v>
      </c>
      <c r="B888" s="170" t="s">
        <v>922</v>
      </c>
      <c r="C888" s="170" t="s">
        <v>11</v>
      </c>
      <c r="D888" s="170" t="s">
        <v>267</v>
      </c>
      <c r="E888" s="170">
        <v>473</v>
      </c>
      <c r="F888" s="170">
        <v>24</v>
      </c>
      <c r="G888" s="171">
        <v>5.5</v>
      </c>
      <c r="H888" s="170" t="s">
        <v>13</v>
      </c>
      <c r="I888" s="171">
        <v>4.09</v>
      </c>
      <c r="J888" s="169">
        <v>1</v>
      </c>
    </row>
    <row r="889" spans="1:10" hidden="1" x14ac:dyDescent="0.25">
      <c r="A889" s="169">
        <v>18003</v>
      </c>
      <c r="B889" s="170" t="s">
        <v>923</v>
      </c>
      <c r="C889" s="170" t="s">
        <v>15</v>
      </c>
      <c r="D889" s="170" t="s">
        <v>239</v>
      </c>
      <c r="E889" s="170">
        <v>750</v>
      </c>
      <c r="F889" s="170">
        <v>12</v>
      </c>
      <c r="G889" s="171">
        <v>42</v>
      </c>
      <c r="H889" s="170" t="s">
        <v>446</v>
      </c>
      <c r="I889" s="171">
        <v>41.99</v>
      </c>
      <c r="J889" s="169">
        <v>1</v>
      </c>
    </row>
    <row r="890" spans="1:10" hidden="1" x14ac:dyDescent="0.25">
      <c r="A890" s="169">
        <v>18023</v>
      </c>
      <c r="B890" s="170" t="s">
        <v>238</v>
      </c>
      <c r="C890" s="170" t="s">
        <v>15</v>
      </c>
      <c r="D890" s="170" t="s">
        <v>16</v>
      </c>
      <c r="E890" s="170">
        <v>200</v>
      </c>
      <c r="F890" s="170">
        <v>44</v>
      </c>
      <c r="G890" s="171">
        <v>40</v>
      </c>
      <c r="H890" s="170" t="s">
        <v>20</v>
      </c>
      <c r="I890" s="171">
        <v>12.99</v>
      </c>
      <c r="J890" s="169">
        <v>1</v>
      </c>
    </row>
    <row r="891" spans="1:10" hidden="1" x14ac:dyDescent="0.25">
      <c r="A891" s="169">
        <v>18060</v>
      </c>
      <c r="B891" s="170" t="s">
        <v>924</v>
      </c>
      <c r="C891" s="170" t="s">
        <v>24</v>
      </c>
      <c r="D891" s="170" t="s">
        <v>34</v>
      </c>
      <c r="E891" s="170">
        <v>750</v>
      </c>
      <c r="F891" s="170">
        <v>12</v>
      </c>
      <c r="G891" s="171">
        <v>13.5</v>
      </c>
      <c r="H891" s="170" t="s">
        <v>32</v>
      </c>
      <c r="I891" s="171">
        <v>18.989999999999998</v>
      </c>
      <c r="J891" s="169">
        <v>1</v>
      </c>
    </row>
    <row r="892" spans="1:10" hidden="1" x14ac:dyDescent="0.25">
      <c r="A892" s="169">
        <v>18084</v>
      </c>
      <c r="B892" s="170" t="s">
        <v>925</v>
      </c>
      <c r="C892" s="170" t="s">
        <v>24</v>
      </c>
      <c r="D892" s="170" t="s">
        <v>66</v>
      </c>
      <c r="E892" s="170">
        <v>750</v>
      </c>
      <c r="F892" s="170">
        <v>12</v>
      </c>
      <c r="G892" s="171">
        <v>14</v>
      </c>
      <c r="H892" s="170" t="s">
        <v>177</v>
      </c>
      <c r="I892" s="171">
        <v>14.99</v>
      </c>
      <c r="J892" s="169">
        <v>1</v>
      </c>
    </row>
    <row r="893" spans="1:10" hidden="1" x14ac:dyDescent="0.25">
      <c r="A893" s="169">
        <v>18097</v>
      </c>
      <c r="B893" s="170" t="s">
        <v>926</v>
      </c>
      <c r="C893" s="170" t="s">
        <v>24</v>
      </c>
      <c r="D893" s="170" t="s">
        <v>68</v>
      </c>
      <c r="E893" s="170">
        <v>750</v>
      </c>
      <c r="F893" s="170">
        <v>12</v>
      </c>
      <c r="G893" s="171">
        <v>14.5</v>
      </c>
      <c r="H893" s="170" t="s">
        <v>32</v>
      </c>
      <c r="I893" s="171">
        <v>34.99</v>
      </c>
      <c r="J893" s="169">
        <v>1</v>
      </c>
    </row>
    <row r="894" spans="1:10" hidden="1" x14ac:dyDescent="0.25">
      <c r="A894" s="169">
        <v>18098</v>
      </c>
      <c r="B894" s="170" t="s">
        <v>927</v>
      </c>
      <c r="C894" s="170" t="s">
        <v>24</v>
      </c>
      <c r="D894" s="170" t="s">
        <v>46</v>
      </c>
      <c r="E894" s="170">
        <v>750</v>
      </c>
      <c r="F894" s="170">
        <v>12</v>
      </c>
      <c r="G894" s="171">
        <v>11</v>
      </c>
      <c r="H894" s="170" t="s">
        <v>182</v>
      </c>
      <c r="I894" s="171">
        <v>18.989999999999998</v>
      </c>
      <c r="J894" s="169">
        <v>1</v>
      </c>
    </row>
    <row r="895" spans="1:10" hidden="1" x14ac:dyDescent="0.25">
      <c r="A895" s="169">
        <v>18118</v>
      </c>
      <c r="B895" s="170" t="s">
        <v>928</v>
      </c>
      <c r="C895" s="170" t="s">
        <v>24</v>
      </c>
      <c r="D895" s="170" t="s">
        <v>603</v>
      </c>
      <c r="E895" s="170">
        <v>750</v>
      </c>
      <c r="F895" s="170">
        <v>12</v>
      </c>
      <c r="G895" s="171">
        <v>12.5</v>
      </c>
      <c r="H895" s="170" t="s">
        <v>64</v>
      </c>
      <c r="I895" s="171">
        <v>14.99</v>
      </c>
      <c r="J895" s="169">
        <v>1</v>
      </c>
    </row>
    <row r="896" spans="1:10" hidden="1" x14ac:dyDescent="0.25">
      <c r="A896" s="169">
        <v>18123</v>
      </c>
      <c r="B896" s="170" t="s">
        <v>929</v>
      </c>
      <c r="C896" s="170" t="s">
        <v>24</v>
      </c>
      <c r="D896" s="170" t="s">
        <v>68</v>
      </c>
      <c r="E896" s="170">
        <v>750</v>
      </c>
      <c r="F896" s="170">
        <v>12</v>
      </c>
      <c r="G896" s="171">
        <v>14</v>
      </c>
      <c r="H896" s="170" t="s">
        <v>22</v>
      </c>
      <c r="I896" s="171">
        <v>16.989999999999998</v>
      </c>
      <c r="J896" s="169">
        <v>1</v>
      </c>
    </row>
    <row r="897" spans="1:10" hidden="1" x14ac:dyDescent="0.25">
      <c r="A897" s="169">
        <v>18142</v>
      </c>
      <c r="B897" s="170" t="s">
        <v>930</v>
      </c>
      <c r="C897" s="170" t="s">
        <v>15</v>
      </c>
      <c r="D897" s="170" t="s">
        <v>51</v>
      </c>
      <c r="E897" s="170">
        <v>750</v>
      </c>
      <c r="F897" s="170">
        <v>12</v>
      </c>
      <c r="G897" s="171">
        <v>44</v>
      </c>
      <c r="H897" s="170" t="s">
        <v>200</v>
      </c>
      <c r="I897" s="171">
        <v>76.5</v>
      </c>
      <c r="J897" s="169">
        <v>1</v>
      </c>
    </row>
    <row r="898" spans="1:10" hidden="1" x14ac:dyDescent="0.25">
      <c r="A898" s="169">
        <v>18144</v>
      </c>
      <c r="B898" s="170" t="s">
        <v>931</v>
      </c>
      <c r="C898" s="170" t="s">
        <v>24</v>
      </c>
      <c r="D898" s="170" t="s">
        <v>34</v>
      </c>
      <c r="E898" s="170">
        <v>750</v>
      </c>
      <c r="F898" s="170">
        <v>12</v>
      </c>
      <c r="G898" s="171">
        <v>13.5</v>
      </c>
      <c r="H898" s="170" t="s">
        <v>22</v>
      </c>
      <c r="I898" s="171">
        <v>19.989999999999998</v>
      </c>
      <c r="J898" s="169">
        <v>1</v>
      </c>
    </row>
    <row r="899" spans="1:10" hidden="1" x14ac:dyDescent="0.25">
      <c r="A899" s="169">
        <v>18153</v>
      </c>
      <c r="B899" s="170" t="s">
        <v>932</v>
      </c>
      <c r="C899" s="170" t="s">
        <v>263</v>
      </c>
      <c r="D899" s="170" t="s">
        <v>909</v>
      </c>
      <c r="E899" s="170">
        <v>473</v>
      </c>
      <c r="F899" s="170">
        <v>24</v>
      </c>
      <c r="G899" s="171">
        <v>5</v>
      </c>
      <c r="H899" s="170" t="s">
        <v>54</v>
      </c>
      <c r="I899" s="171">
        <v>3.99</v>
      </c>
      <c r="J899" s="169">
        <v>1</v>
      </c>
    </row>
    <row r="900" spans="1:10" hidden="1" x14ac:dyDescent="0.25">
      <c r="A900" s="169">
        <v>18153</v>
      </c>
      <c r="B900" s="170" t="s">
        <v>932</v>
      </c>
      <c r="C900" s="170" t="s">
        <v>263</v>
      </c>
      <c r="D900" s="170" t="s">
        <v>909</v>
      </c>
      <c r="E900" s="170">
        <v>473</v>
      </c>
      <c r="F900" s="170">
        <v>24</v>
      </c>
      <c r="G900" s="171">
        <v>5</v>
      </c>
      <c r="H900" s="170" t="s">
        <v>54</v>
      </c>
      <c r="I900" s="171">
        <v>3.99</v>
      </c>
      <c r="J900" s="169">
        <v>1</v>
      </c>
    </row>
    <row r="901" spans="1:10" hidden="1" x14ac:dyDescent="0.25">
      <c r="A901" s="169">
        <v>18167</v>
      </c>
      <c r="B901" s="170" t="s">
        <v>933</v>
      </c>
      <c r="C901" s="170" t="s">
        <v>263</v>
      </c>
      <c r="D901" s="170" t="s">
        <v>646</v>
      </c>
      <c r="E901" s="170">
        <v>458</v>
      </c>
      <c r="F901" s="170">
        <v>24</v>
      </c>
      <c r="G901" s="171">
        <v>5.5</v>
      </c>
      <c r="H901" s="170" t="s">
        <v>333</v>
      </c>
      <c r="I901" s="171">
        <v>3.69</v>
      </c>
      <c r="J901" s="169">
        <v>1</v>
      </c>
    </row>
    <row r="902" spans="1:10" hidden="1" x14ac:dyDescent="0.25">
      <c r="A902" s="169">
        <v>18172</v>
      </c>
      <c r="B902" s="170" t="s">
        <v>934</v>
      </c>
      <c r="C902" s="170" t="s">
        <v>263</v>
      </c>
      <c r="D902" s="170" t="s">
        <v>935</v>
      </c>
      <c r="E902" s="170">
        <v>2000</v>
      </c>
      <c r="F902" s="170">
        <v>8</v>
      </c>
      <c r="G902" s="171">
        <v>7</v>
      </c>
      <c r="H902" s="170" t="s">
        <v>105</v>
      </c>
      <c r="I902" s="171">
        <v>13.49</v>
      </c>
      <c r="J902" s="169">
        <v>1</v>
      </c>
    </row>
    <row r="903" spans="1:10" hidden="1" x14ac:dyDescent="0.25">
      <c r="A903" s="169">
        <v>18172</v>
      </c>
      <c r="B903" s="170" t="s">
        <v>934</v>
      </c>
      <c r="C903" s="170" t="s">
        <v>263</v>
      </c>
      <c r="D903" s="170" t="s">
        <v>935</v>
      </c>
      <c r="E903" s="170">
        <v>2000</v>
      </c>
      <c r="F903" s="170">
        <v>8</v>
      </c>
      <c r="G903" s="171">
        <v>7</v>
      </c>
      <c r="H903" s="170" t="s">
        <v>105</v>
      </c>
      <c r="I903" s="171">
        <v>13.49</v>
      </c>
      <c r="J903" s="169">
        <v>1</v>
      </c>
    </row>
    <row r="904" spans="1:10" hidden="1" x14ac:dyDescent="0.25">
      <c r="A904" s="169">
        <v>18173</v>
      </c>
      <c r="B904" s="170" t="s">
        <v>936</v>
      </c>
      <c r="C904" s="170" t="s">
        <v>263</v>
      </c>
      <c r="D904" s="170" t="s">
        <v>935</v>
      </c>
      <c r="E904" s="170">
        <v>4260</v>
      </c>
      <c r="F904" s="170">
        <v>2</v>
      </c>
      <c r="G904" s="171">
        <v>5</v>
      </c>
      <c r="H904" s="170" t="s">
        <v>105</v>
      </c>
      <c r="I904" s="171">
        <v>34.29</v>
      </c>
      <c r="J904" s="169">
        <v>12</v>
      </c>
    </row>
    <row r="905" spans="1:10" hidden="1" x14ac:dyDescent="0.25">
      <c r="A905" s="169">
        <v>18173</v>
      </c>
      <c r="B905" s="170" t="s">
        <v>936</v>
      </c>
      <c r="C905" s="170" t="s">
        <v>263</v>
      </c>
      <c r="D905" s="170" t="s">
        <v>935</v>
      </c>
      <c r="E905" s="170">
        <v>4260</v>
      </c>
      <c r="F905" s="170">
        <v>2</v>
      </c>
      <c r="G905" s="171">
        <v>5</v>
      </c>
      <c r="H905" s="170" t="s">
        <v>105</v>
      </c>
      <c r="I905" s="171">
        <v>34.29</v>
      </c>
      <c r="J905" s="169">
        <v>12</v>
      </c>
    </row>
    <row r="906" spans="1:10" hidden="1" x14ac:dyDescent="0.25">
      <c r="A906" s="169">
        <v>18181</v>
      </c>
      <c r="B906" s="170" t="s">
        <v>937</v>
      </c>
      <c r="C906" s="170" t="s">
        <v>263</v>
      </c>
      <c r="D906" s="170" t="s">
        <v>264</v>
      </c>
      <c r="E906" s="170">
        <v>473</v>
      </c>
      <c r="F906" s="170">
        <v>24</v>
      </c>
      <c r="G906" s="171">
        <v>7</v>
      </c>
      <c r="H906" s="170" t="s">
        <v>29</v>
      </c>
      <c r="I906" s="171">
        <v>3.49</v>
      </c>
      <c r="J906" s="169">
        <v>1</v>
      </c>
    </row>
    <row r="907" spans="1:10" hidden="1" x14ac:dyDescent="0.25">
      <c r="A907" s="169">
        <v>18224</v>
      </c>
      <c r="B907" s="170" t="s">
        <v>938</v>
      </c>
      <c r="C907" s="170" t="s">
        <v>15</v>
      </c>
      <c r="D907" s="170" t="s">
        <v>756</v>
      </c>
      <c r="E907" s="170">
        <v>750</v>
      </c>
      <c r="F907" s="170">
        <v>12</v>
      </c>
      <c r="G907" s="171">
        <v>40</v>
      </c>
      <c r="H907" s="170" t="s">
        <v>123</v>
      </c>
      <c r="I907" s="171">
        <v>31.49</v>
      </c>
      <c r="J907" s="169">
        <v>1</v>
      </c>
    </row>
    <row r="908" spans="1:10" hidden="1" x14ac:dyDescent="0.25">
      <c r="A908" s="169">
        <v>18303</v>
      </c>
      <c r="B908" s="170" t="s">
        <v>939</v>
      </c>
      <c r="C908" s="170" t="s">
        <v>24</v>
      </c>
      <c r="D908" s="170" t="s">
        <v>879</v>
      </c>
      <c r="E908" s="170">
        <v>200</v>
      </c>
      <c r="F908" s="170">
        <v>12</v>
      </c>
      <c r="G908" s="171">
        <v>10.5</v>
      </c>
      <c r="H908" s="170" t="s">
        <v>940</v>
      </c>
      <c r="I908" s="171">
        <v>26.99</v>
      </c>
      <c r="J908" s="169">
        <v>1</v>
      </c>
    </row>
    <row r="909" spans="1:10" hidden="1" x14ac:dyDescent="0.25">
      <c r="A909" s="169">
        <v>18306</v>
      </c>
      <c r="B909" s="170" t="s">
        <v>941</v>
      </c>
      <c r="C909" s="170" t="s">
        <v>24</v>
      </c>
      <c r="D909" s="170" t="s">
        <v>166</v>
      </c>
      <c r="E909" s="170">
        <v>750</v>
      </c>
      <c r="F909" s="170">
        <v>12</v>
      </c>
      <c r="G909" s="171">
        <v>12</v>
      </c>
      <c r="H909" s="170" t="s">
        <v>940</v>
      </c>
      <c r="I909" s="171">
        <v>18.989999999999998</v>
      </c>
      <c r="J909" s="169">
        <v>1</v>
      </c>
    </row>
    <row r="910" spans="1:10" hidden="1" x14ac:dyDescent="0.25">
      <c r="A910" s="169">
        <v>18307</v>
      </c>
      <c r="B910" s="170" t="s">
        <v>942</v>
      </c>
      <c r="C910" s="170" t="s">
        <v>15</v>
      </c>
      <c r="D910" s="170" t="s">
        <v>756</v>
      </c>
      <c r="E910" s="170">
        <v>750</v>
      </c>
      <c r="F910" s="170">
        <v>12</v>
      </c>
      <c r="G910" s="171">
        <v>35</v>
      </c>
      <c r="H910" s="170" t="s">
        <v>47</v>
      </c>
      <c r="I910" s="171">
        <v>28.99</v>
      </c>
      <c r="J910" s="169">
        <v>1</v>
      </c>
    </row>
    <row r="911" spans="1:10" hidden="1" x14ac:dyDescent="0.25">
      <c r="A911" s="169">
        <v>18310</v>
      </c>
      <c r="B911" s="170" t="s">
        <v>943</v>
      </c>
      <c r="C911" s="170" t="s">
        <v>15</v>
      </c>
      <c r="D911" s="170" t="s">
        <v>16</v>
      </c>
      <c r="E911" s="170">
        <v>750</v>
      </c>
      <c r="F911" s="170">
        <v>12</v>
      </c>
      <c r="G911" s="171">
        <v>30</v>
      </c>
      <c r="H911" s="170" t="s">
        <v>47</v>
      </c>
      <c r="I911" s="171">
        <v>36.99</v>
      </c>
      <c r="J911" s="169">
        <v>1</v>
      </c>
    </row>
    <row r="912" spans="1:10" hidden="1" x14ac:dyDescent="0.25">
      <c r="A912" s="169">
        <v>18326</v>
      </c>
      <c r="B912" s="170" t="s">
        <v>944</v>
      </c>
      <c r="C912" s="170" t="s">
        <v>263</v>
      </c>
      <c r="D912" s="170" t="s">
        <v>935</v>
      </c>
      <c r="E912" s="170">
        <v>2000</v>
      </c>
      <c r="F912" s="170">
        <v>8</v>
      </c>
      <c r="G912" s="171">
        <v>7</v>
      </c>
      <c r="H912" s="170" t="s">
        <v>32</v>
      </c>
      <c r="I912" s="171">
        <v>13.49</v>
      </c>
      <c r="J912" s="169">
        <v>1</v>
      </c>
    </row>
    <row r="913" spans="1:10" hidden="1" x14ac:dyDescent="0.25">
      <c r="A913" s="169">
        <v>18329</v>
      </c>
      <c r="B913" s="170" t="s">
        <v>945</v>
      </c>
      <c r="C913" s="170" t="s">
        <v>11</v>
      </c>
      <c r="D913" s="170" t="s">
        <v>267</v>
      </c>
      <c r="E913" s="170">
        <v>500</v>
      </c>
      <c r="F913" s="170">
        <v>24</v>
      </c>
      <c r="G913" s="171">
        <v>5.5</v>
      </c>
      <c r="H913" s="170" t="s">
        <v>946</v>
      </c>
      <c r="I913" s="171">
        <v>3.99</v>
      </c>
      <c r="J913" s="169">
        <v>1</v>
      </c>
    </row>
    <row r="914" spans="1:10" hidden="1" x14ac:dyDescent="0.25">
      <c r="A914" s="169">
        <v>18337</v>
      </c>
      <c r="B914" s="170" t="s">
        <v>947</v>
      </c>
      <c r="C914" s="170" t="s">
        <v>24</v>
      </c>
      <c r="D914" s="170" t="s">
        <v>68</v>
      </c>
      <c r="E914" s="170">
        <v>750</v>
      </c>
      <c r="F914" s="170">
        <v>12</v>
      </c>
      <c r="G914" s="171">
        <v>14</v>
      </c>
      <c r="H914" s="170" t="s">
        <v>22</v>
      </c>
      <c r="I914" s="171">
        <v>29.99</v>
      </c>
      <c r="J914" s="169">
        <v>1</v>
      </c>
    </row>
    <row r="915" spans="1:10" hidden="1" x14ac:dyDescent="0.25">
      <c r="A915" s="169">
        <v>18380</v>
      </c>
      <c r="B915" s="170" t="s">
        <v>948</v>
      </c>
      <c r="C915" s="170" t="s">
        <v>11</v>
      </c>
      <c r="D915" s="170" t="s">
        <v>12</v>
      </c>
      <c r="E915" s="170">
        <v>473</v>
      </c>
      <c r="F915" s="170">
        <v>24</v>
      </c>
      <c r="G915" s="171">
        <v>4.8</v>
      </c>
      <c r="H915" s="170" t="s">
        <v>54</v>
      </c>
      <c r="I915" s="171">
        <v>3.39</v>
      </c>
      <c r="J915" s="169">
        <v>1</v>
      </c>
    </row>
    <row r="916" spans="1:10" hidden="1" x14ac:dyDescent="0.25">
      <c r="A916" s="169">
        <v>18380</v>
      </c>
      <c r="B916" s="170" t="s">
        <v>948</v>
      </c>
      <c r="C916" s="170" t="s">
        <v>11</v>
      </c>
      <c r="D916" s="170" t="s">
        <v>12</v>
      </c>
      <c r="E916" s="170">
        <v>473</v>
      </c>
      <c r="F916" s="170">
        <v>24</v>
      </c>
      <c r="G916" s="171">
        <v>4.8</v>
      </c>
      <c r="H916" s="170" t="s">
        <v>54</v>
      </c>
      <c r="I916" s="171">
        <v>3.39</v>
      </c>
      <c r="J916" s="169">
        <v>1</v>
      </c>
    </row>
    <row r="917" spans="1:10" hidden="1" x14ac:dyDescent="0.25">
      <c r="A917" s="169">
        <v>18405</v>
      </c>
      <c r="B917" s="170" t="s">
        <v>949</v>
      </c>
      <c r="C917" s="170" t="s">
        <v>24</v>
      </c>
      <c r="D917" s="170" t="s">
        <v>191</v>
      </c>
      <c r="E917" s="170">
        <v>750</v>
      </c>
      <c r="F917" s="170">
        <v>12</v>
      </c>
      <c r="G917" s="171">
        <v>13</v>
      </c>
      <c r="H917" s="170" t="s">
        <v>100</v>
      </c>
      <c r="I917" s="171">
        <v>15.99</v>
      </c>
      <c r="J917" s="169">
        <v>1</v>
      </c>
    </row>
    <row r="918" spans="1:10" hidden="1" x14ac:dyDescent="0.25">
      <c r="A918" s="169">
        <v>18419</v>
      </c>
      <c r="B918" s="170" t="s">
        <v>950</v>
      </c>
      <c r="C918" s="170" t="s">
        <v>11</v>
      </c>
      <c r="D918" s="170" t="s">
        <v>474</v>
      </c>
      <c r="E918" s="170">
        <v>4260</v>
      </c>
      <c r="F918" s="170">
        <v>1</v>
      </c>
      <c r="G918" s="171">
        <v>4</v>
      </c>
      <c r="H918" s="170" t="s">
        <v>105</v>
      </c>
      <c r="I918" s="171">
        <v>28.69</v>
      </c>
      <c r="J918" s="169">
        <v>12</v>
      </c>
    </row>
    <row r="919" spans="1:10" hidden="1" x14ac:dyDescent="0.25">
      <c r="A919" s="169">
        <v>18419</v>
      </c>
      <c r="B919" s="170" t="s">
        <v>950</v>
      </c>
      <c r="C919" s="170" t="s">
        <v>11</v>
      </c>
      <c r="D919" s="170" t="s">
        <v>474</v>
      </c>
      <c r="E919" s="170">
        <v>4260</v>
      </c>
      <c r="F919" s="170">
        <v>1</v>
      </c>
      <c r="G919" s="171">
        <v>4</v>
      </c>
      <c r="H919" s="170" t="s">
        <v>105</v>
      </c>
      <c r="I919" s="171">
        <v>28.69</v>
      </c>
      <c r="J919" s="169">
        <v>12</v>
      </c>
    </row>
    <row r="920" spans="1:10" hidden="1" x14ac:dyDescent="0.25">
      <c r="A920" s="169">
        <v>18490</v>
      </c>
      <c r="B920" s="170" t="s">
        <v>951</v>
      </c>
      <c r="C920" s="170" t="s">
        <v>15</v>
      </c>
      <c r="D920" s="170" t="s">
        <v>134</v>
      </c>
      <c r="E920" s="170">
        <v>750</v>
      </c>
      <c r="F920" s="170">
        <v>12</v>
      </c>
      <c r="G920" s="171">
        <v>40</v>
      </c>
      <c r="H920" s="170" t="s">
        <v>43</v>
      </c>
      <c r="I920" s="171">
        <v>120.49</v>
      </c>
      <c r="J920" s="169">
        <v>1</v>
      </c>
    </row>
    <row r="921" spans="1:10" hidden="1" x14ac:dyDescent="0.25">
      <c r="A921" s="169">
        <v>18511</v>
      </c>
      <c r="B921" s="170" t="s">
        <v>952</v>
      </c>
      <c r="C921" s="170" t="s">
        <v>15</v>
      </c>
      <c r="D921" s="170" t="s">
        <v>113</v>
      </c>
      <c r="E921" s="170">
        <v>750</v>
      </c>
      <c r="F921" s="170">
        <v>6</v>
      </c>
      <c r="G921" s="171">
        <v>46</v>
      </c>
      <c r="H921" s="170" t="s">
        <v>222</v>
      </c>
      <c r="I921" s="171">
        <v>184.99</v>
      </c>
      <c r="J921" s="169">
        <v>1</v>
      </c>
    </row>
    <row r="922" spans="1:10" hidden="1" x14ac:dyDescent="0.25">
      <c r="A922" s="169">
        <v>18541</v>
      </c>
      <c r="B922" s="170" t="s">
        <v>953</v>
      </c>
      <c r="C922" s="170" t="s">
        <v>24</v>
      </c>
      <c r="D922" s="170" t="s">
        <v>34</v>
      </c>
      <c r="E922" s="170">
        <v>750</v>
      </c>
      <c r="F922" s="170">
        <v>12</v>
      </c>
      <c r="G922" s="171">
        <v>14</v>
      </c>
      <c r="H922" s="170" t="s">
        <v>22</v>
      </c>
      <c r="I922" s="171">
        <v>16.989999999999998</v>
      </c>
      <c r="J922" s="169">
        <v>1</v>
      </c>
    </row>
    <row r="923" spans="1:10" hidden="1" x14ac:dyDescent="0.25">
      <c r="A923" s="169">
        <v>18546</v>
      </c>
      <c r="B923" s="170" t="s">
        <v>954</v>
      </c>
      <c r="C923" s="170" t="s">
        <v>24</v>
      </c>
      <c r="D923" s="170" t="s">
        <v>34</v>
      </c>
      <c r="E923" s="170">
        <v>750</v>
      </c>
      <c r="F923" s="170">
        <v>12</v>
      </c>
      <c r="G923" s="171">
        <v>14</v>
      </c>
      <c r="H923" s="170" t="s">
        <v>22</v>
      </c>
      <c r="I923" s="171">
        <v>19.989999999999998</v>
      </c>
      <c r="J923" s="169">
        <v>1</v>
      </c>
    </row>
    <row r="924" spans="1:10" hidden="1" x14ac:dyDescent="0.25">
      <c r="A924" s="169">
        <v>18559</v>
      </c>
      <c r="B924" s="170" t="s">
        <v>955</v>
      </c>
      <c r="C924" s="170" t="s">
        <v>24</v>
      </c>
      <c r="D924" s="170" t="s">
        <v>34</v>
      </c>
      <c r="E924" s="170">
        <v>750</v>
      </c>
      <c r="F924" s="170">
        <v>12</v>
      </c>
      <c r="G924" s="171">
        <v>13</v>
      </c>
      <c r="H924" s="170" t="s">
        <v>200</v>
      </c>
      <c r="I924" s="171">
        <v>24.99</v>
      </c>
      <c r="J924" s="169">
        <v>1</v>
      </c>
    </row>
    <row r="925" spans="1:10" hidden="1" x14ac:dyDescent="0.25">
      <c r="A925" s="169">
        <v>18582</v>
      </c>
      <c r="B925" s="170" t="s">
        <v>956</v>
      </c>
      <c r="C925" s="170" t="s">
        <v>11</v>
      </c>
      <c r="D925" s="170" t="s">
        <v>211</v>
      </c>
      <c r="E925" s="170">
        <v>8520</v>
      </c>
      <c r="F925" s="170">
        <v>1</v>
      </c>
      <c r="G925" s="171">
        <v>4</v>
      </c>
      <c r="H925" s="170" t="s">
        <v>13</v>
      </c>
      <c r="I925" s="171">
        <v>55.99</v>
      </c>
      <c r="J925" s="169">
        <v>24</v>
      </c>
    </row>
    <row r="926" spans="1:10" hidden="1" x14ac:dyDescent="0.25">
      <c r="A926" s="169">
        <v>18582</v>
      </c>
      <c r="B926" s="170" t="s">
        <v>956</v>
      </c>
      <c r="C926" s="170" t="s">
        <v>11</v>
      </c>
      <c r="D926" s="170" t="s">
        <v>211</v>
      </c>
      <c r="E926" s="170">
        <v>8520</v>
      </c>
      <c r="F926" s="170">
        <v>1</v>
      </c>
      <c r="G926" s="171">
        <v>4</v>
      </c>
      <c r="H926" s="170" t="s">
        <v>13</v>
      </c>
      <c r="I926" s="171">
        <v>55.99</v>
      </c>
      <c r="J926" s="169">
        <v>24</v>
      </c>
    </row>
    <row r="927" spans="1:10" hidden="1" x14ac:dyDescent="0.25">
      <c r="A927" s="169">
        <v>18583</v>
      </c>
      <c r="B927" s="170" t="s">
        <v>957</v>
      </c>
      <c r="C927" s="170" t="s">
        <v>11</v>
      </c>
      <c r="D927" s="170" t="s">
        <v>211</v>
      </c>
      <c r="E927" s="170">
        <v>5325</v>
      </c>
      <c r="F927" s="170">
        <v>1</v>
      </c>
      <c r="G927" s="171">
        <v>4</v>
      </c>
      <c r="H927" s="170" t="s">
        <v>13</v>
      </c>
      <c r="I927" s="171">
        <v>37.49</v>
      </c>
      <c r="J927" s="169">
        <v>15</v>
      </c>
    </row>
    <row r="928" spans="1:10" hidden="1" x14ac:dyDescent="0.25">
      <c r="A928" s="169">
        <v>18583</v>
      </c>
      <c r="B928" s="170" t="s">
        <v>957</v>
      </c>
      <c r="C928" s="170" t="s">
        <v>11</v>
      </c>
      <c r="D928" s="170" t="s">
        <v>211</v>
      </c>
      <c r="E928" s="170">
        <v>5325</v>
      </c>
      <c r="F928" s="170">
        <v>1</v>
      </c>
      <c r="G928" s="171">
        <v>4</v>
      </c>
      <c r="H928" s="170" t="s">
        <v>13</v>
      </c>
      <c r="I928" s="171">
        <v>37.49</v>
      </c>
      <c r="J928" s="169">
        <v>15</v>
      </c>
    </row>
    <row r="929" spans="1:10" hidden="1" x14ac:dyDescent="0.25">
      <c r="A929" s="169">
        <v>18584</v>
      </c>
      <c r="B929" s="170" t="s">
        <v>958</v>
      </c>
      <c r="C929" s="170" t="s">
        <v>11</v>
      </c>
      <c r="D929" s="170" t="s">
        <v>211</v>
      </c>
      <c r="E929" s="170">
        <v>473</v>
      </c>
      <c r="F929" s="170">
        <v>24</v>
      </c>
      <c r="G929" s="171">
        <v>4</v>
      </c>
      <c r="H929" s="170" t="s">
        <v>13</v>
      </c>
      <c r="I929" s="171">
        <v>4.09</v>
      </c>
      <c r="J929" s="169">
        <v>1</v>
      </c>
    </row>
    <row r="930" spans="1:10" hidden="1" x14ac:dyDescent="0.25">
      <c r="A930" s="169">
        <v>18584</v>
      </c>
      <c r="B930" s="170" t="s">
        <v>958</v>
      </c>
      <c r="C930" s="170" t="s">
        <v>11</v>
      </c>
      <c r="D930" s="170" t="s">
        <v>211</v>
      </c>
      <c r="E930" s="170">
        <v>473</v>
      </c>
      <c r="F930" s="170">
        <v>24</v>
      </c>
      <c r="G930" s="171">
        <v>4</v>
      </c>
      <c r="H930" s="170" t="s">
        <v>13</v>
      </c>
      <c r="I930" s="171">
        <v>4.09</v>
      </c>
      <c r="J930" s="169">
        <v>1</v>
      </c>
    </row>
    <row r="931" spans="1:10" hidden="1" x14ac:dyDescent="0.25">
      <c r="A931" s="169">
        <v>18590</v>
      </c>
      <c r="B931" s="170" t="s">
        <v>959</v>
      </c>
      <c r="C931" s="170" t="s">
        <v>15</v>
      </c>
      <c r="D931" s="170" t="s">
        <v>90</v>
      </c>
      <c r="E931" s="170">
        <v>750</v>
      </c>
      <c r="F931" s="170">
        <v>12</v>
      </c>
      <c r="G931" s="171">
        <v>40</v>
      </c>
      <c r="H931" s="170" t="s">
        <v>43</v>
      </c>
      <c r="I931" s="171">
        <v>74.989999999999995</v>
      </c>
      <c r="J931" s="169">
        <v>1</v>
      </c>
    </row>
    <row r="932" spans="1:10" hidden="1" x14ac:dyDescent="0.25">
      <c r="A932" s="169">
        <v>18617</v>
      </c>
      <c r="B932" s="170" t="s">
        <v>960</v>
      </c>
      <c r="C932" s="170" t="s">
        <v>11</v>
      </c>
      <c r="D932" s="170" t="s">
        <v>12</v>
      </c>
      <c r="E932" s="170">
        <v>4260</v>
      </c>
      <c r="F932" s="170">
        <v>1</v>
      </c>
      <c r="G932" s="171">
        <v>4.5</v>
      </c>
      <c r="H932" s="170" t="s">
        <v>105</v>
      </c>
      <c r="I932" s="171">
        <v>34.69</v>
      </c>
      <c r="J932" s="169">
        <v>12</v>
      </c>
    </row>
    <row r="933" spans="1:10" hidden="1" x14ac:dyDescent="0.25">
      <c r="A933" s="169">
        <v>18617</v>
      </c>
      <c r="B933" s="170" t="s">
        <v>960</v>
      </c>
      <c r="C933" s="170" t="s">
        <v>11</v>
      </c>
      <c r="D933" s="170" t="s">
        <v>12</v>
      </c>
      <c r="E933" s="170">
        <v>4260</v>
      </c>
      <c r="F933" s="170">
        <v>1</v>
      </c>
      <c r="G933" s="171">
        <v>4.5</v>
      </c>
      <c r="H933" s="170" t="s">
        <v>105</v>
      </c>
      <c r="I933" s="171">
        <v>34.69</v>
      </c>
      <c r="J933" s="169">
        <v>12</v>
      </c>
    </row>
    <row r="934" spans="1:10" hidden="1" x14ac:dyDescent="0.25">
      <c r="A934" s="169">
        <v>18641</v>
      </c>
      <c r="B934" s="170" t="s">
        <v>961</v>
      </c>
      <c r="C934" s="170" t="s">
        <v>15</v>
      </c>
      <c r="D934" s="170" t="s">
        <v>113</v>
      </c>
      <c r="E934" s="170">
        <v>750</v>
      </c>
      <c r="F934" s="170">
        <v>6</v>
      </c>
      <c r="G934" s="171">
        <v>40</v>
      </c>
      <c r="H934" s="170" t="s">
        <v>17</v>
      </c>
      <c r="I934" s="171">
        <v>49.99</v>
      </c>
      <c r="J934" s="169">
        <v>1</v>
      </c>
    </row>
    <row r="935" spans="1:10" hidden="1" x14ac:dyDescent="0.25">
      <c r="A935" s="169">
        <v>18644</v>
      </c>
      <c r="B935" s="170" t="s">
        <v>94</v>
      </c>
      <c r="C935" s="170" t="s">
        <v>15</v>
      </c>
      <c r="D935" s="170" t="s">
        <v>16</v>
      </c>
      <c r="E935" s="170">
        <v>375</v>
      </c>
      <c r="F935" s="170">
        <v>24</v>
      </c>
      <c r="G935" s="171">
        <v>40</v>
      </c>
      <c r="H935" s="170" t="s">
        <v>43</v>
      </c>
      <c r="I935" s="171">
        <v>14.99</v>
      </c>
      <c r="J935" s="169">
        <v>1</v>
      </c>
    </row>
    <row r="936" spans="1:10" hidden="1" x14ac:dyDescent="0.25">
      <c r="A936" s="169">
        <v>18649</v>
      </c>
      <c r="B936" s="170" t="s">
        <v>962</v>
      </c>
      <c r="C936" s="170" t="s">
        <v>24</v>
      </c>
      <c r="D936" s="170" t="s">
        <v>879</v>
      </c>
      <c r="E936" s="170">
        <v>200</v>
      </c>
      <c r="F936" s="170">
        <v>12</v>
      </c>
      <c r="G936" s="171">
        <v>11</v>
      </c>
      <c r="H936" s="170" t="s">
        <v>378</v>
      </c>
      <c r="I936" s="171">
        <v>28</v>
      </c>
      <c r="J936" s="169">
        <v>1</v>
      </c>
    </row>
    <row r="937" spans="1:10" hidden="1" x14ac:dyDescent="0.25">
      <c r="A937" s="169">
        <v>18656</v>
      </c>
      <c r="B937" s="170" t="s">
        <v>963</v>
      </c>
      <c r="C937" s="170" t="s">
        <v>11</v>
      </c>
      <c r="D937" s="170" t="s">
        <v>12</v>
      </c>
      <c r="E937" s="170">
        <v>5940</v>
      </c>
      <c r="F937" s="170">
        <v>1</v>
      </c>
      <c r="G937" s="171">
        <v>4.5999999999999996</v>
      </c>
      <c r="H937" s="170" t="s">
        <v>105</v>
      </c>
      <c r="I937" s="171">
        <v>46.69</v>
      </c>
      <c r="J937" s="169">
        <v>18</v>
      </c>
    </row>
    <row r="938" spans="1:10" hidden="1" x14ac:dyDescent="0.25">
      <c r="A938" s="169">
        <v>18656</v>
      </c>
      <c r="B938" s="170" t="s">
        <v>963</v>
      </c>
      <c r="C938" s="170" t="s">
        <v>11</v>
      </c>
      <c r="D938" s="170" t="s">
        <v>12</v>
      </c>
      <c r="E938" s="170">
        <v>5940</v>
      </c>
      <c r="F938" s="170">
        <v>1</v>
      </c>
      <c r="G938" s="171">
        <v>4.5999999999999996</v>
      </c>
      <c r="H938" s="170" t="s">
        <v>105</v>
      </c>
      <c r="I938" s="171">
        <v>46.69</v>
      </c>
      <c r="J938" s="169">
        <v>18</v>
      </c>
    </row>
    <row r="939" spans="1:10" hidden="1" x14ac:dyDescent="0.25">
      <c r="A939" s="169">
        <v>18664</v>
      </c>
      <c r="B939" s="170" t="s">
        <v>964</v>
      </c>
      <c r="C939" s="170" t="s">
        <v>24</v>
      </c>
      <c r="D939" s="170" t="s">
        <v>382</v>
      </c>
      <c r="E939" s="170">
        <v>750</v>
      </c>
      <c r="F939" s="170">
        <v>6</v>
      </c>
      <c r="G939" s="171">
        <v>14.5</v>
      </c>
      <c r="H939" s="170" t="s">
        <v>22</v>
      </c>
      <c r="I939" s="171">
        <v>44.99</v>
      </c>
      <c r="J939" s="169">
        <v>1</v>
      </c>
    </row>
    <row r="940" spans="1:10" hidden="1" x14ac:dyDescent="0.25">
      <c r="A940" s="169">
        <v>18669</v>
      </c>
      <c r="B940" s="170" t="s">
        <v>965</v>
      </c>
      <c r="C940" s="170" t="s">
        <v>11</v>
      </c>
      <c r="D940" s="170" t="s">
        <v>12</v>
      </c>
      <c r="E940" s="170">
        <v>8520</v>
      </c>
      <c r="F940" s="170">
        <v>1</v>
      </c>
      <c r="G940" s="171">
        <v>5</v>
      </c>
      <c r="H940" s="170" t="s">
        <v>13</v>
      </c>
      <c r="I940" s="171">
        <v>53.99</v>
      </c>
      <c r="J940" s="169">
        <v>24</v>
      </c>
    </row>
    <row r="941" spans="1:10" hidden="1" x14ac:dyDescent="0.25">
      <c r="A941" s="169">
        <v>18669</v>
      </c>
      <c r="B941" s="170" t="s">
        <v>965</v>
      </c>
      <c r="C941" s="170" t="s">
        <v>11</v>
      </c>
      <c r="D941" s="170" t="s">
        <v>12</v>
      </c>
      <c r="E941" s="170">
        <v>8520</v>
      </c>
      <c r="F941" s="170">
        <v>1</v>
      </c>
      <c r="G941" s="171">
        <v>5</v>
      </c>
      <c r="H941" s="170" t="s">
        <v>13</v>
      </c>
      <c r="I941" s="171">
        <v>53.99</v>
      </c>
      <c r="J941" s="169">
        <v>24</v>
      </c>
    </row>
    <row r="942" spans="1:10" hidden="1" x14ac:dyDescent="0.25">
      <c r="A942" s="169">
        <v>18676</v>
      </c>
      <c r="B942" s="170" t="s">
        <v>966</v>
      </c>
      <c r="C942" s="170" t="s">
        <v>15</v>
      </c>
      <c r="D942" s="170" t="s">
        <v>225</v>
      </c>
      <c r="E942" s="170">
        <v>50</v>
      </c>
      <c r="F942" s="170">
        <v>60</v>
      </c>
      <c r="G942" s="171">
        <v>40</v>
      </c>
      <c r="H942" s="170" t="s">
        <v>446</v>
      </c>
      <c r="I942" s="171">
        <v>6.99</v>
      </c>
      <c r="J942" s="169">
        <v>1</v>
      </c>
    </row>
    <row r="943" spans="1:10" hidden="1" x14ac:dyDescent="0.25">
      <c r="A943" s="169">
        <v>18744</v>
      </c>
      <c r="B943" s="170" t="s">
        <v>466</v>
      </c>
      <c r="C943" s="170" t="s">
        <v>15</v>
      </c>
      <c r="D943" s="170" t="s">
        <v>19</v>
      </c>
      <c r="E943" s="170">
        <v>750</v>
      </c>
      <c r="F943" s="170">
        <v>6</v>
      </c>
      <c r="G943" s="171">
        <v>40</v>
      </c>
      <c r="H943" s="170" t="s">
        <v>29</v>
      </c>
      <c r="I943" s="171">
        <v>46.64</v>
      </c>
      <c r="J943" s="169">
        <v>1</v>
      </c>
    </row>
    <row r="944" spans="1:10" hidden="1" x14ac:dyDescent="0.25">
      <c r="A944" s="169">
        <v>18762</v>
      </c>
      <c r="B944" s="170" t="s">
        <v>967</v>
      </c>
      <c r="C944" s="170" t="s">
        <v>11</v>
      </c>
      <c r="D944" s="170" t="s">
        <v>12</v>
      </c>
      <c r="E944" s="170">
        <v>3960</v>
      </c>
      <c r="F944" s="170">
        <v>2</v>
      </c>
      <c r="G944" s="171">
        <v>4.5</v>
      </c>
      <c r="H944" s="170" t="s">
        <v>13</v>
      </c>
      <c r="I944" s="171">
        <v>31.99</v>
      </c>
      <c r="J944" s="169">
        <v>12</v>
      </c>
    </row>
    <row r="945" spans="1:10" hidden="1" x14ac:dyDescent="0.25">
      <c r="A945" s="169">
        <v>18762</v>
      </c>
      <c r="B945" s="170" t="s">
        <v>967</v>
      </c>
      <c r="C945" s="170" t="s">
        <v>11</v>
      </c>
      <c r="D945" s="170" t="s">
        <v>12</v>
      </c>
      <c r="E945" s="170">
        <v>3960</v>
      </c>
      <c r="F945" s="170">
        <v>2</v>
      </c>
      <c r="G945" s="171">
        <v>4.5</v>
      </c>
      <c r="H945" s="170" t="s">
        <v>13</v>
      </c>
      <c r="I945" s="171">
        <v>31.99</v>
      </c>
      <c r="J945" s="169">
        <v>12</v>
      </c>
    </row>
    <row r="946" spans="1:10" hidden="1" x14ac:dyDescent="0.25">
      <c r="A946" s="169">
        <v>18785</v>
      </c>
      <c r="B946" s="170" t="s">
        <v>968</v>
      </c>
      <c r="C946" s="170" t="s">
        <v>24</v>
      </c>
      <c r="D946" s="170" t="s">
        <v>68</v>
      </c>
      <c r="E946" s="170">
        <v>750</v>
      </c>
      <c r="F946" s="170">
        <v>12</v>
      </c>
      <c r="G946" s="171">
        <v>14.5</v>
      </c>
      <c r="H946" s="170" t="s">
        <v>86</v>
      </c>
      <c r="I946" s="171">
        <v>24.65</v>
      </c>
      <c r="J946" s="169">
        <v>1</v>
      </c>
    </row>
    <row r="947" spans="1:10" hidden="1" x14ac:dyDescent="0.25">
      <c r="A947" s="169">
        <v>18802</v>
      </c>
      <c r="B947" s="170" t="s">
        <v>969</v>
      </c>
      <c r="C947" s="170" t="s">
        <v>24</v>
      </c>
      <c r="D947" s="170" t="s">
        <v>127</v>
      </c>
      <c r="E947" s="170">
        <v>4000</v>
      </c>
      <c r="F947" s="170">
        <v>4</v>
      </c>
      <c r="G947" s="171">
        <v>13</v>
      </c>
      <c r="H947" s="170" t="s">
        <v>26</v>
      </c>
      <c r="I947" s="171">
        <v>41.99</v>
      </c>
      <c r="J947" s="169">
        <v>1</v>
      </c>
    </row>
    <row r="948" spans="1:10" hidden="1" x14ac:dyDescent="0.25">
      <c r="A948" s="169">
        <v>18803</v>
      </c>
      <c r="B948" s="170" t="s">
        <v>970</v>
      </c>
      <c r="C948" s="170" t="s">
        <v>24</v>
      </c>
      <c r="D948" s="170" t="s">
        <v>68</v>
      </c>
      <c r="E948" s="170">
        <v>4000</v>
      </c>
      <c r="F948" s="170">
        <v>4</v>
      </c>
      <c r="G948" s="171">
        <v>12.5</v>
      </c>
      <c r="H948" s="170" t="s">
        <v>26</v>
      </c>
      <c r="I948" s="171">
        <v>41.99</v>
      </c>
      <c r="J948" s="169">
        <v>1</v>
      </c>
    </row>
    <row r="949" spans="1:10" hidden="1" x14ac:dyDescent="0.25">
      <c r="A949" s="169">
        <v>18805</v>
      </c>
      <c r="B949" s="170" t="s">
        <v>971</v>
      </c>
      <c r="C949" s="170" t="s">
        <v>24</v>
      </c>
      <c r="D949" s="170" t="s">
        <v>166</v>
      </c>
      <c r="E949" s="170">
        <v>4000</v>
      </c>
      <c r="F949" s="170">
        <v>4</v>
      </c>
      <c r="G949" s="171">
        <v>12</v>
      </c>
      <c r="H949" s="170" t="s">
        <v>26</v>
      </c>
      <c r="I949" s="171">
        <v>41.99</v>
      </c>
      <c r="J949" s="169">
        <v>1</v>
      </c>
    </row>
    <row r="950" spans="1:10" hidden="1" x14ac:dyDescent="0.25">
      <c r="A950" s="169">
        <v>18806</v>
      </c>
      <c r="B950" s="170" t="s">
        <v>972</v>
      </c>
      <c r="C950" s="170" t="s">
        <v>24</v>
      </c>
      <c r="D950" s="170" t="s">
        <v>85</v>
      </c>
      <c r="E950" s="170">
        <v>4000</v>
      </c>
      <c r="F950" s="170">
        <v>4</v>
      </c>
      <c r="G950" s="171">
        <v>12.5</v>
      </c>
      <c r="H950" s="170" t="s">
        <v>26</v>
      </c>
      <c r="I950" s="171">
        <v>41.99</v>
      </c>
      <c r="J950" s="169">
        <v>1</v>
      </c>
    </row>
    <row r="951" spans="1:10" hidden="1" x14ac:dyDescent="0.25">
      <c r="A951" s="169">
        <v>18807</v>
      </c>
      <c r="B951" s="170" t="s">
        <v>973</v>
      </c>
      <c r="C951" s="170" t="s">
        <v>24</v>
      </c>
      <c r="D951" s="170" t="s">
        <v>58</v>
      </c>
      <c r="E951" s="170">
        <v>4000</v>
      </c>
      <c r="F951" s="170">
        <v>4</v>
      </c>
      <c r="G951" s="171">
        <v>12.5</v>
      </c>
      <c r="H951" s="170" t="s">
        <v>26</v>
      </c>
      <c r="I951" s="171">
        <v>41.99</v>
      </c>
      <c r="J951" s="169">
        <v>1</v>
      </c>
    </row>
    <row r="952" spans="1:10" hidden="1" x14ac:dyDescent="0.25">
      <c r="A952" s="169">
        <v>18808</v>
      </c>
      <c r="B952" s="170" t="s">
        <v>974</v>
      </c>
      <c r="C952" s="170" t="s">
        <v>24</v>
      </c>
      <c r="D952" s="170" t="s">
        <v>191</v>
      </c>
      <c r="E952" s="170">
        <v>4000</v>
      </c>
      <c r="F952" s="170">
        <v>4</v>
      </c>
      <c r="G952" s="171">
        <v>14</v>
      </c>
      <c r="H952" s="170" t="s">
        <v>26</v>
      </c>
      <c r="I952" s="171">
        <v>41.99</v>
      </c>
      <c r="J952" s="169">
        <v>1</v>
      </c>
    </row>
    <row r="953" spans="1:10" hidden="1" x14ac:dyDescent="0.25">
      <c r="A953" s="169">
        <v>18828</v>
      </c>
      <c r="B953" s="170" t="s">
        <v>975</v>
      </c>
      <c r="C953" s="170" t="s">
        <v>24</v>
      </c>
      <c r="D953" s="170" t="s">
        <v>34</v>
      </c>
      <c r="E953" s="170">
        <v>750</v>
      </c>
      <c r="F953" s="170">
        <v>12</v>
      </c>
      <c r="G953" s="171">
        <v>14</v>
      </c>
      <c r="H953" s="170" t="s">
        <v>100</v>
      </c>
      <c r="I953" s="171">
        <v>64.989999999999995</v>
      </c>
      <c r="J953" s="169">
        <v>1</v>
      </c>
    </row>
    <row r="954" spans="1:10" hidden="1" x14ac:dyDescent="0.25">
      <c r="A954" s="169">
        <v>18834</v>
      </c>
      <c r="B954" s="170" t="s">
        <v>976</v>
      </c>
      <c r="C954" s="170" t="s">
        <v>24</v>
      </c>
      <c r="D954" s="170" t="s">
        <v>194</v>
      </c>
      <c r="E954" s="170">
        <v>750</v>
      </c>
      <c r="F954" s="170">
        <v>12</v>
      </c>
      <c r="G954" s="171">
        <v>12.5</v>
      </c>
      <c r="H954" s="170" t="s">
        <v>22</v>
      </c>
      <c r="I954" s="171">
        <v>17.989999999999998</v>
      </c>
      <c r="J954" s="169">
        <v>1</v>
      </c>
    </row>
    <row r="955" spans="1:10" hidden="1" x14ac:dyDescent="0.25">
      <c r="A955" s="169">
        <v>18857</v>
      </c>
      <c r="B955" s="170" t="s">
        <v>977</v>
      </c>
      <c r="C955" s="170" t="s">
        <v>978</v>
      </c>
      <c r="D955" s="170" t="s">
        <v>38</v>
      </c>
      <c r="E955" s="170">
        <v>0</v>
      </c>
      <c r="F955" s="170">
        <v>25</v>
      </c>
      <c r="H955" s="170" t="s">
        <v>979</v>
      </c>
      <c r="I955" s="171">
        <v>0</v>
      </c>
    </row>
    <row r="956" spans="1:10" hidden="1" x14ac:dyDescent="0.25">
      <c r="A956" s="169">
        <v>18860</v>
      </c>
      <c r="B956" s="170" t="s">
        <v>980</v>
      </c>
      <c r="C956" s="170" t="s">
        <v>15</v>
      </c>
      <c r="D956" s="170" t="s">
        <v>16</v>
      </c>
      <c r="E956" s="170">
        <v>750</v>
      </c>
      <c r="F956" s="170">
        <v>12</v>
      </c>
      <c r="G956" s="171">
        <v>43</v>
      </c>
      <c r="H956" s="170" t="s">
        <v>123</v>
      </c>
      <c r="I956" s="171">
        <v>31.79</v>
      </c>
      <c r="J956" s="169">
        <v>1</v>
      </c>
    </row>
    <row r="957" spans="1:10" hidden="1" x14ac:dyDescent="0.25">
      <c r="A957" s="169">
        <v>18869</v>
      </c>
      <c r="B957" s="170" t="s">
        <v>981</v>
      </c>
      <c r="C957" s="170" t="s">
        <v>11</v>
      </c>
      <c r="D957" s="170" t="s">
        <v>267</v>
      </c>
      <c r="E957" s="170">
        <v>473</v>
      </c>
      <c r="F957" s="170">
        <v>24</v>
      </c>
      <c r="G957" s="171">
        <v>5</v>
      </c>
      <c r="H957" s="170" t="s">
        <v>982</v>
      </c>
      <c r="I957" s="171">
        <v>3.99</v>
      </c>
      <c r="J957" s="169">
        <v>1</v>
      </c>
    </row>
    <row r="958" spans="1:10" hidden="1" x14ac:dyDescent="0.25">
      <c r="A958" s="169">
        <v>18869</v>
      </c>
      <c r="B958" s="170" t="s">
        <v>981</v>
      </c>
      <c r="C958" s="170" t="s">
        <v>11</v>
      </c>
      <c r="D958" s="170" t="s">
        <v>267</v>
      </c>
      <c r="E958" s="170">
        <v>473</v>
      </c>
      <c r="F958" s="170">
        <v>24</v>
      </c>
      <c r="G958" s="171">
        <v>5</v>
      </c>
      <c r="H958" s="170" t="s">
        <v>982</v>
      </c>
      <c r="I958" s="171">
        <v>3.99</v>
      </c>
      <c r="J958" s="169">
        <v>1</v>
      </c>
    </row>
    <row r="959" spans="1:10" hidden="1" x14ac:dyDescent="0.25">
      <c r="A959" s="169">
        <v>18903</v>
      </c>
      <c r="B959" s="170" t="s">
        <v>983</v>
      </c>
      <c r="C959" s="170" t="s">
        <v>11</v>
      </c>
      <c r="D959" s="170" t="s">
        <v>303</v>
      </c>
      <c r="E959" s="170">
        <v>740</v>
      </c>
      <c r="F959" s="170">
        <v>12</v>
      </c>
      <c r="G959" s="171">
        <v>8.1</v>
      </c>
      <c r="H959" s="170" t="s">
        <v>105</v>
      </c>
      <c r="I959" s="171">
        <v>4.68</v>
      </c>
      <c r="J959" s="169">
        <v>1</v>
      </c>
    </row>
    <row r="960" spans="1:10" hidden="1" x14ac:dyDescent="0.25">
      <c r="A960" s="169">
        <v>18903</v>
      </c>
      <c r="B960" s="170" t="s">
        <v>983</v>
      </c>
      <c r="C960" s="170" t="s">
        <v>11</v>
      </c>
      <c r="D960" s="170" t="s">
        <v>303</v>
      </c>
      <c r="E960" s="170">
        <v>740</v>
      </c>
      <c r="F960" s="170">
        <v>12</v>
      </c>
      <c r="G960" s="171">
        <v>8.1</v>
      </c>
      <c r="H960" s="170" t="s">
        <v>105</v>
      </c>
      <c r="I960" s="171">
        <v>4.68</v>
      </c>
      <c r="J960" s="169">
        <v>1</v>
      </c>
    </row>
    <row r="961" spans="1:10" hidden="1" x14ac:dyDescent="0.25">
      <c r="A961" s="169">
        <v>18917</v>
      </c>
      <c r="B961" s="170" t="s">
        <v>627</v>
      </c>
      <c r="C961" s="170" t="s">
        <v>24</v>
      </c>
      <c r="D961" s="170" t="s">
        <v>598</v>
      </c>
      <c r="E961" s="170">
        <v>1500</v>
      </c>
      <c r="F961" s="170">
        <v>6</v>
      </c>
      <c r="G961" s="171">
        <v>7.7</v>
      </c>
      <c r="H961" s="170" t="s">
        <v>43</v>
      </c>
      <c r="I961" s="171">
        <v>28.99</v>
      </c>
      <c r="J961" s="169">
        <v>1</v>
      </c>
    </row>
    <row r="962" spans="1:10" hidden="1" x14ac:dyDescent="0.25">
      <c r="A962" s="169">
        <v>18921</v>
      </c>
      <c r="B962" s="170" t="s">
        <v>984</v>
      </c>
      <c r="C962" s="170" t="s">
        <v>24</v>
      </c>
      <c r="D962" s="170" t="s">
        <v>382</v>
      </c>
      <c r="E962" s="170">
        <v>750</v>
      </c>
      <c r="F962" s="170">
        <v>6</v>
      </c>
      <c r="G962" s="171">
        <v>14.5</v>
      </c>
      <c r="H962" s="170" t="s">
        <v>64</v>
      </c>
      <c r="I962" s="171">
        <v>69.989999999999995</v>
      </c>
      <c r="J962" s="169">
        <v>1</v>
      </c>
    </row>
    <row r="963" spans="1:10" hidden="1" x14ac:dyDescent="0.25">
      <c r="A963" s="169">
        <v>18922</v>
      </c>
      <c r="B963" s="170" t="s">
        <v>985</v>
      </c>
      <c r="C963" s="170" t="s">
        <v>24</v>
      </c>
      <c r="D963" s="170" t="s">
        <v>127</v>
      </c>
      <c r="E963" s="170">
        <v>750</v>
      </c>
      <c r="F963" s="170">
        <v>6</v>
      </c>
      <c r="G963" s="171">
        <v>15</v>
      </c>
      <c r="H963" s="170" t="s">
        <v>399</v>
      </c>
      <c r="I963" s="171">
        <v>24.51</v>
      </c>
      <c r="J963" s="169">
        <v>1</v>
      </c>
    </row>
    <row r="964" spans="1:10" hidden="1" x14ac:dyDescent="0.25">
      <c r="A964" s="169">
        <v>18953</v>
      </c>
      <c r="B964" s="170" t="s">
        <v>986</v>
      </c>
      <c r="C964" s="170" t="s">
        <v>24</v>
      </c>
      <c r="D964" s="170" t="s">
        <v>34</v>
      </c>
      <c r="E964" s="170">
        <v>750</v>
      </c>
      <c r="F964" s="170">
        <v>6</v>
      </c>
      <c r="G964" s="171">
        <v>14</v>
      </c>
      <c r="H964" s="170" t="s">
        <v>91</v>
      </c>
      <c r="I964" s="171">
        <v>26.99</v>
      </c>
      <c r="J964" s="169">
        <v>1</v>
      </c>
    </row>
    <row r="965" spans="1:10" hidden="1" x14ac:dyDescent="0.25">
      <c r="A965" s="169">
        <v>18961</v>
      </c>
      <c r="B965" s="170" t="s">
        <v>987</v>
      </c>
      <c r="C965" s="170" t="s">
        <v>24</v>
      </c>
      <c r="D965" s="170" t="s">
        <v>191</v>
      </c>
      <c r="E965" s="170">
        <v>750</v>
      </c>
      <c r="F965" s="170">
        <v>12</v>
      </c>
      <c r="G965" s="171">
        <v>13.5</v>
      </c>
      <c r="H965" s="170" t="s">
        <v>96</v>
      </c>
      <c r="I965" s="171">
        <v>26.99</v>
      </c>
      <c r="J965" s="169">
        <v>1</v>
      </c>
    </row>
    <row r="966" spans="1:10" hidden="1" x14ac:dyDescent="0.25">
      <c r="A966" s="169">
        <v>19000</v>
      </c>
      <c r="B966" s="170" t="s">
        <v>988</v>
      </c>
      <c r="C966" s="170" t="s">
        <v>15</v>
      </c>
      <c r="D966" s="170" t="s">
        <v>143</v>
      </c>
      <c r="E966" s="170">
        <v>375</v>
      </c>
      <c r="F966" s="170">
        <v>24</v>
      </c>
      <c r="G966" s="171">
        <v>40</v>
      </c>
      <c r="H966" s="170" t="s">
        <v>20</v>
      </c>
      <c r="I966" s="171">
        <v>15.49</v>
      </c>
      <c r="J966" s="169">
        <v>1</v>
      </c>
    </row>
    <row r="967" spans="1:10" hidden="1" x14ac:dyDescent="0.25">
      <c r="A967" s="169">
        <v>19013</v>
      </c>
      <c r="B967" s="170" t="s">
        <v>989</v>
      </c>
      <c r="C967" s="170" t="s">
        <v>24</v>
      </c>
      <c r="D967" s="170" t="s">
        <v>38</v>
      </c>
      <c r="E967" s="170">
        <v>300</v>
      </c>
      <c r="F967" s="170">
        <v>12</v>
      </c>
      <c r="G967" s="171">
        <v>15.5</v>
      </c>
      <c r="H967" s="170" t="s">
        <v>274</v>
      </c>
      <c r="I967" s="171">
        <v>13.79</v>
      </c>
      <c r="J967" s="169">
        <v>1</v>
      </c>
    </row>
    <row r="968" spans="1:10" hidden="1" x14ac:dyDescent="0.25">
      <c r="A968" s="169">
        <v>19014</v>
      </c>
      <c r="B968" s="170" t="s">
        <v>990</v>
      </c>
      <c r="C968" s="170" t="s">
        <v>15</v>
      </c>
      <c r="D968" s="170" t="s">
        <v>122</v>
      </c>
      <c r="E968" s="170">
        <v>750</v>
      </c>
      <c r="F968" s="170">
        <v>6</v>
      </c>
      <c r="G968" s="171">
        <v>40</v>
      </c>
      <c r="H968" s="170" t="s">
        <v>123</v>
      </c>
      <c r="I968" s="171">
        <v>399.99</v>
      </c>
      <c r="J968" s="169">
        <v>1</v>
      </c>
    </row>
    <row r="969" spans="1:10" hidden="1" x14ac:dyDescent="0.25">
      <c r="A969" s="169">
        <v>19026</v>
      </c>
      <c r="B969" s="170" t="s">
        <v>991</v>
      </c>
      <c r="C969" s="170" t="s">
        <v>15</v>
      </c>
      <c r="D969" s="170" t="s">
        <v>140</v>
      </c>
      <c r="E969" s="170">
        <v>750</v>
      </c>
      <c r="F969" s="170">
        <v>12</v>
      </c>
      <c r="G969" s="171">
        <v>21</v>
      </c>
      <c r="H969" s="170" t="s">
        <v>22</v>
      </c>
      <c r="I969" s="171">
        <v>21.69</v>
      </c>
      <c r="J969" s="169">
        <v>1</v>
      </c>
    </row>
    <row r="970" spans="1:10" hidden="1" x14ac:dyDescent="0.25">
      <c r="A970" s="169">
        <v>19044</v>
      </c>
      <c r="B970" s="170" t="s">
        <v>992</v>
      </c>
      <c r="C970" s="170" t="s">
        <v>24</v>
      </c>
      <c r="D970" s="170" t="s">
        <v>109</v>
      </c>
      <c r="E970" s="170">
        <v>750</v>
      </c>
      <c r="F970" s="170">
        <v>12</v>
      </c>
      <c r="G970" s="171">
        <v>9</v>
      </c>
      <c r="H970" s="170" t="s">
        <v>163</v>
      </c>
      <c r="I970" s="171">
        <v>28.99</v>
      </c>
      <c r="J970" s="169">
        <v>1</v>
      </c>
    </row>
    <row r="971" spans="1:10" hidden="1" x14ac:dyDescent="0.25">
      <c r="A971" s="169">
        <v>19063</v>
      </c>
      <c r="B971" s="170" t="s">
        <v>993</v>
      </c>
      <c r="C971" s="170" t="s">
        <v>24</v>
      </c>
      <c r="D971" s="170" t="s">
        <v>382</v>
      </c>
      <c r="E971" s="170">
        <v>750</v>
      </c>
      <c r="F971" s="170">
        <v>12</v>
      </c>
      <c r="G971" s="171">
        <v>14</v>
      </c>
      <c r="H971" s="170" t="s">
        <v>47</v>
      </c>
      <c r="I971" s="171">
        <v>15.99</v>
      </c>
      <c r="J971" s="169">
        <v>1</v>
      </c>
    </row>
    <row r="972" spans="1:10" hidden="1" x14ac:dyDescent="0.25">
      <c r="A972" s="169">
        <v>19070</v>
      </c>
      <c r="B972" s="170" t="s">
        <v>994</v>
      </c>
      <c r="C972" s="170" t="s">
        <v>15</v>
      </c>
      <c r="D972" s="170" t="s">
        <v>154</v>
      </c>
      <c r="E972" s="170">
        <v>750</v>
      </c>
      <c r="F972" s="170">
        <v>12</v>
      </c>
      <c r="G972" s="171">
        <v>17</v>
      </c>
      <c r="H972" s="170" t="s">
        <v>123</v>
      </c>
      <c r="I972" s="171">
        <v>33.99</v>
      </c>
      <c r="J972" s="169">
        <v>1</v>
      </c>
    </row>
    <row r="973" spans="1:10" hidden="1" x14ac:dyDescent="0.25">
      <c r="A973" s="169">
        <v>19096</v>
      </c>
      <c r="B973" s="170" t="s">
        <v>995</v>
      </c>
      <c r="C973" s="170" t="s">
        <v>11</v>
      </c>
      <c r="D973" s="170" t="s">
        <v>12</v>
      </c>
      <c r="E973" s="170">
        <v>2840</v>
      </c>
      <c r="F973" s="170">
        <v>3</v>
      </c>
      <c r="G973" s="171">
        <v>5</v>
      </c>
      <c r="H973" s="170" t="s">
        <v>824</v>
      </c>
      <c r="I973" s="171">
        <v>14.99</v>
      </c>
      <c r="J973" s="169">
        <v>8</v>
      </c>
    </row>
    <row r="974" spans="1:10" hidden="1" x14ac:dyDescent="0.25">
      <c r="A974" s="169">
        <v>19096</v>
      </c>
      <c r="B974" s="170" t="s">
        <v>995</v>
      </c>
      <c r="C974" s="170" t="s">
        <v>11</v>
      </c>
      <c r="D974" s="170" t="s">
        <v>12</v>
      </c>
      <c r="E974" s="170">
        <v>2840</v>
      </c>
      <c r="F974" s="170">
        <v>3</v>
      </c>
      <c r="G974" s="171">
        <v>5</v>
      </c>
      <c r="H974" s="170" t="s">
        <v>824</v>
      </c>
      <c r="I974" s="171">
        <v>14.99</v>
      </c>
      <c r="J974" s="169">
        <v>8</v>
      </c>
    </row>
    <row r="975" spans="1:10" hidden="1" x14ac:dyDescent="0.25">
      <c r="A975" s="169">
        <v>19110</v>
      </c>
      <c r="B975" s="170" t="s">
        <v>40</v>
      </c>
      <c r="C975" s="170" t="s">
        <v>15</v>
      </c>
      <c r="D975" s="170" t="s">
        <v>19</v>
      </c>
      <c r="E975" s="170">
        <v>1140</v>
      </c>
      <c r="F975" s="170">
        <v>12</v>
      </c>
      <c r="G975" s="171">
        <v>40</v>
      </c>
      <c r="H975" s="170" t="s">
        <v>20</v>
      </c>
      <c r="I975" s="171">
        <v>38.99</v>
      </c>
      <c r="J975" s="169">
        <v>1</v>
      </c>
    </row>
    <row r="976" spans="1:10" hidden="1" x14ac:dyDescent="0.25">
      <c r="A976" s="169">
        <v>19216</v>
      </c>
      <c r="B976" s="170" t="s">
        <v>996</v>
      </c>
      <c r="C976" s="170" t="s">
        <v>11</v>
      </c>
      <c r="D976" s="170" t="s">
        <v>211</v>
      </c>
      <c r="E976" s="170">
        <v>710</v>
      </c>
      <c r="F976" s="170">
        <v>12</v>
      </c>
      <c r="G976" s="171">
        <v>4</v>
      </c>
      <c r="H976" s="170" t="s">
        <v>13</v>
      </c>
      <c r="I976" s="171">
        <v>4.99</v>
      </c>
      <c r="J976" s="169">
        <v>1</v>
      </c>
    </row>
    <row r="977" spans="1:10" hidden="1" x14ac:dyDescent="0.25">
      <c r="A977" s="169">
        <v>19216</v>
      </c>
      <c r="B977" s="170" t="s">
        <v>996</v>
      </c>
      <c r="C977" s="170" t="s">
        <v>11</v>
      </c>
      <c r="D977" s="170" t="s">
        <v>211</v>
      </c>
      <c r="E977" s="170">
        <v>710</v>
      </c>
      <c r="F977" s="170">
        <v>12</v>
      </c>
      <c r="G977" s="171">
        <v>4</v>
      </c>
      <c r="H977" s="170" t="s">
        <v>13</v>
      </c>
      <c r="I977" s="171">
        <v>4.99</v>
      </c>
      <c r="J977" s="169">
        <v>1</v>
      </c>
    </row>
    <row r="978" spans="1:10" hidden="1" x14ac:dyDescent="0.25">
      <c r="A978" s="169">
        <v>19272</v>
      </c>
      <c r="B978" s="170" t="s">
        <v>997</v>
      </c>
      <c r="C978" s="170" t="s">
        <v>24</v>
      </c>
      <c r="D978" s="170" t="s">
        <v>598</v>
      </c>
      <c r="E978" s="170">
        <v>750</v>
      </c>
      <c r="F978" s="170">
        <v>12</v>
      </c>
      <c r="G978" s="171">
        <v>5</v>
      </c>
      <c r="H978" s="170" t="s">
        <v>64</v>
      </c>
      <c r="I978" s="171">
        <v>19.989999999999998</v>
      </c>
      <c r="J978" s="169">
        <v>1</v>
      </c>
    </row>
    <row r="979" spans="1:10" hidden="1" x14ac:dyDescent="0.25">
      <c r="A979" s="169">
        <v>19367</v>
      </c>
      <c r="B979" s="170" t="s">
        <v>998</v>
      </c>
      <c r="C979" s="170" t="s">
        <v>24</v>
      </c>
      <c r="D979" s="170" t="s">
        <v>66</v>
      </c>
      <c r="E979" s="170">
        <v>750</v>
      </c>
      <c r="F979" s="170">
        <v>12</v>
      </c>
      <c r="G979" s="171">
        <v>14.2</v>
      </c>
      <c r="H979" s="170" t="s">
        <v>141</v>
      </c>
      <c r="I979" s="171">
        <v>21.99</v>
      </c>
      <c r="J979" s="169">
        <v>1</v>
      </c>
    </row>
    <row r="980" spans="1:10" hidden="1" x14ac:dyDescent="0.25">
      <c r="A980" s="169">
        <v>19370</v>
      </c>
      <c r="B980" s="170" t="s">
        <v>999</v>
      </c>
      <c r="C980" s="170" t="s">
        <v>24</v>
      </c>
      <c r="D980" s="170" t="s">
        <v>166</v>
      </c>
      <c r="E980" s="170">
        <v>750</v>
      </c>
      <c r="F980" s="170">
        <v>12</v>
      </c>
      <c r="G980" s="171">
        <v>12</v>
      </c>
      <c r="H980" s="170" t="s">
        <v>32</v>
      </c>
      <c r="I980" s="171">
        <v>11.99</v>
      </c>
      <c r="J980" s="169">
        <v>1</v>
      </c>
    </row>
    <row r="981" spans="1:10" hidden="1" x14ac:dyDescent="0.25">
      <c r="A981" s="169">
        <v>19380</v>
      </c>
      <c r="B981" s="170" t="s">
        <v>1000</v>
      </c>
      <c r="C981" s="170" t="s">
        <v>24</v>
      </c>
      <c r="D981" s="170" t="s">
        <v>34</v>
      </c>
      <c r="E981" s="170">
        <v>750</v>
      </c>
      <c r="F981" s="170">
        <v>12</v>
      </c>
      <c r="G981" s="171">
        <v>14.5</v>
      </c>
      <c r="H981" s="170" t="s">
        <v>64</v>
      </c>
      <c r="I981" s="171">
        <v>24.99</v>
      </c>
      <c r="J981" s="169">
        <v>1</v>
      </c>
    </row>
    <row r="982" spans="1:10" hidden="1" x14ac:dyDescent="0.25">
      <c r="A982" s="169">
        <v>19393</v>
      </c>
      <c r="B982" s="170" t="s">
        <v>1001</v>
      </c>
      <c r="C982" s="170" t="s">
        <v>24</v>
      </c>
      <c r="D982" s="170" t="s">
        <v>191</v>
      </c>
      <c r="E982" s="170">
        <v>750</v>
      </c>
      <c r="F982" s="170">
        <v>12</v>
      </c>
      <c r="G982" s="171">
        <v>14.5</v>
      </c>
      <c r="H982" s="170" t="s">
        <v>32</v>
      </c>
      <c r="I982" s="171">
        <v>23.99</v>
      </c>
      <c r="J982" s="169">
        <v>1</v>
      </c>
    </row>
    <row r="983" spans="1:10" hidden="1" x14ac:dyDescent="0.25">
      <c r="A983" s="169">
        <v>19404</v>
      </c>
      <c r="B983" s="170" t="s">
        <v>1002</v>
      </c>
      <c r="C983" s="170" t="s">
        <v>24</v>
      </c>
      <c r="D983" s="170" t="s">
        <v>194</v>
      </c>
      <c r="E983" s="170">
        <v>750</v>
      </c>
      <c r="F983" s="170">
        <v>12</v>
      </c>
      <c r="G983" s="171">
        <v>14.7</v>
      </c>
      <c r="H983" s="170" t="s">
        <v>64</v>
      </c>
      <c r="I983" s="171">
        <v>44.99</v>
      </c>
      <c r="J983" s="169">
        <v>1</v>
      </c>
    </row>
    <row r="984" spans="1:10" hidden="1" x14ac:dyDescent="0.25">
      <c r="A984" s="169">
        <v>19405</v>
      </c>
      <c r="B984" s="170" t="s">
        <v>1003</v>
      </c>
      <c r="C984" s="170" t="s">
        <v>24</v>
      </c>
      <c r="D984" s="170" t="s">
        <v>194</v>
      </c>
      <c r="E984" s="170">
        <v>750</v>
      </c>
      <c r="F984" s="170">
        <v>12</v>
      </c>
      <c r="G984" s="171">
        <v>14.7</v>
      </c>
      <c r="H984" s="170" t="s">
        <v>64</v>
      </c>
      <c r="I984" s="171">
        <v>44.99</v>
      </c>
      <c r="J984" s="169">
        <v>1</v>
      </c>
    </row>
    <row r="985" spans="1:10" hidden="1" x14ac:dyDescent="0.25">
      <c r="A985" s="169">
        <v>19447</v>
      </c>
      <c r="B985" s="170" t="s">
        <v>1004</v>
      </c>
      <c r="C985" s="170" t="s">
        <v>24</v>
      </c>
      <c r="D985" s="170" t="s">
        <v>162</v>
      </c>
      <c r="E985" s="170">
        <v>750</v>
      </c>
      <c r="F985" s="170">
        <v>6</v>
      </c>
      <c r="G985" s="171">
        <v>12</v>
      </c>
      <c r="H985" s="170" t="s">
        <v>35</v>
      </c>
      <c r="I985" s="171">
        <v>109.99</v>
      </c>
      <c r="J985" s="169">
        <v>1</v>
      </c>
    </row>
    <row r="986" spans="1:10" hidden="1" x14ac:dyDescent="0.25">
      <c r="A986" s="169">
        <v>19455</v>
      </c>
      <c r="B986" s="170" t="s">
        <v>1005</v>
      </c>
      <c r="C986" s="170" t="s">
        <v>15</v>
      </c>
      <c r="D986" s="170" t="s">
        <v>16</v>
      </c>
      <c r="E986" s="170">
        <v>750</v>
      </c>
      <c r="F986" s="170">
        <v>9</v>
      </c>
      <c r="G986" s="171">
        <v>40</v>
      </c>
      <c r="H986" s="170" t="s">
        <v>20</v>
      </c>
      <c r="I986" s="171">
        <v>74.989999999999995</v>
      </c>
      <c r="J986" s="169">
        <v>1</v>
      </c>
    </row>
    <row r="987" spans="1:10" hidden="1" x14ac:dyDescent="0.25">
      <c r="A987" s="169">
        <v>19500</v>
      </c>
      <c r="B987" s="170" t="s">
        <v>1006</v>
      </c>
      <c r="C987" s="170" t="s">
        <v>15</v>
      </c>
      <c r="D987" s="170" t="s">
        <v>1007</v>
      </c>
      <c r="E987" s="170">
        <v>750</v>
      </c>
      <c r="F987" s="170">
        <v>6</v>
      </c>
      <c r="G987" s="171">
        <v>43</v>
      </c>
      <c r="H987" s="170" t="s">
        <v>17</v>
      </c>
      <c r="I987" s="171">
        <v>139.99</v>
      </c>
      <c r="J987" s="169">
        <v>1</v>
      </c>
    </row>
    <row r="988" spans="1:10" hidden="1" x14ac:dyDescent="0.25">
      <c r="A988" s="169">
        <v>19560</v>
      </c>
      <c r="B988" s="170" t="s">
        <v>1008</v>
      </c>
      <c r="C988" s="170" t="s">
        <v>15</v>
      </c>
      <c r="D988" s="170" t="s">
        <v>1007</v>
      </c>
      <c r="E988" s="170">
        <v>700</v>
      </c>
      <c r="F988" s="170">
        <v>6</v>
      </c>
      <c r="G988" s="171">
        <v>41</v>
      </c>
      <c r="H988" s="170" t="s">
        <v>54</v>
      </c>
      <c r="I988" s="171">
        <v>64.989999999999995</v>
      </c>
      <c r="J988" s="169">
        <v>1</v>
      </c>
    </row>
    <row r="989" spans="1:10" hidden="1" x14ac:dyDescent="0.25">
      <c r="A989" s="169">
        <v>19570</v>
      </c>
      <c r="B989" s="170" t="s">
        <v>1009</v>
      </c>
      <c r="C989" s="170" t="s">
        <v>15</v>
      </c>
      <c r="D989" s="170" t="s">
        <v>56</v>
      </c>
      <c r="E989" s="170">
        <v>700</v>
      </c>
      <c r="F989" s="170">
        <v>6</v>
      </c>
      <c r="G989" s="171">
        <v>54.2</v>
      </c>
      <c r="H989" s="170" t="s">
        <v>35</v>
      </c>
      <c r="I989" s="171">
        <v>206.99</v>
      </c>
      <c r="J989" s="169">
        <v>1</v>
      </c>
    </row>
    <row r="990" spans="1:10" hidden="1" x14ac:dyDescent="0.25">
      <c r="A990" s="169">
        <v>19592</v>
      </c>
      <c r="B990" s="170" t="s">
        <v>1010</v>
      </c>
      <c r="C990" s="170" t="s">
        <v>24</v>
      </c>
      <c r="D990" s="170" t="s">
        <v>34</v>
      </c>
      <c r="E990" s="170">
        <v>750</v>
      </c>
      <c r="F990" s="170">
        <v>6</v>
      </c>
      <c r="G990" s="171">
        <v>14.5</v>
      </c>
      <c r="H990" s="170" t="s">
        <v>22</v>
      </c>
      <c r="I990" s="171">
        <v>52.99</v>
      </c>
      <c r="J990" s="169">
        <v>1</v>
      </c>
    </row>
    <row r="991" spans="1:10" hidden="1" x14ac:dyDescent="0.25">
      <c r="A991" s="169">
        <v>19601</v>
      </c>
      <c r="B991" s="170" t="s">
        <v>1011</v>
      </c>
      <c r="C991" s="170" t="s">
        <v>24</v>
      </c>
      <c r="D991" s="170" t="s">
        <v>68</v>
      </c>
      <c r="E991" s="170">
        <v>750</v>
      </c>
      <c r="F991" s="170">
        <v>12</v>
      </c>
      <c r="G991" s="171">
        <v>14.5</v>
      </c>
      <c r="H991" s="170" t="s">
        <v>86</v>
      </c>
      <c r="I991" s="171">
        <v>25.99</v>
      </c>
      <c r="J991" s="169">
        <v>1</v>
      </c>
    </row>
    <row r="992" spans="1:10" hidden="1" x14ac:dyDescent="0.25">
      <c r="A992" s="169">
        <v>19604</v>
      </c>
      <c r="B992" s="170" t="s">
        <v>1012</v>
      </c>
      <c r="C992" s="170" t="s">
        <v>24</v>
      </c>
      <c r="D992" s="170" t="s">
        <v>191</v>
      </c>
      <c r="E992" s="170">
        <v>750</v>
      </c>
      <c r="F992" s="170">
        <v>12</v>
      </c>
      <c r="G992" s="171">
        <v>14.5</v>
      </c>
      <c r="H992" s="170" t="s">
        <v>86</v>
      </c>
      <c r="I992" s="171">
        <v>25.99</v>
      </c>
      <c r="J992" s="169">
        <v>1</v>
      </c>
    </row>
    <row r="993" spans="1:10" hidden="1" x14ac:dyDescent="0.25">
      <c r="A993" s="169">
        <v>19607</v>
      </c>
      <c r="B993" s="170" t="s">
        <v>1013</v>
      </c>
      <c r="C993" s="170" t="s">
        <v>11</v>
      </c>
      <c r="D993" s="170" t="s">
        <v>303</v>
      </c>
      <c r="E993" s="170">
        <v>473</v>
      </c>
      <c r="F993" s="170">
        <v>24</v>
      </c>
      <c r="G993" s="171">
        <v>7.1</v>
      </c>
      <c r="H993" s="170" t="s">
        <v>982</v>
      </c>
      <c r="I993" s="171">
        <v>4.24</v>
      </c>
      <c r="J993" s="169">
        <v>1</v>
      </c>
    </row>
    <row r="994" spans="1:10" hidden="1" x14ac:dyDescent="0.25">
      <c r="A994" s="169">
        <v>19607</v>
      </c>
      <c r="B994" s="170" t="s">
        <v>1013</v>
      </c>
      <c r="C994" s="170" t="s">
        <v>11</v>
      </c>
      <c r="D994" s="170" t="s">
        <v>303</v>
      </c>
      <c r="E994" s="170">
        <v>473</v>
      </c>
      <c r="F994" s="170">
        <v>24</v>
      </c>
      <c r="G994" s="171">
        <v>7.1</v>
      </c>
      <c r="H994" s="170" t="s">
        <v>982</v>
      </c>
      <c r="I994" s="171">
        <v>4.24</v>
      </c>
      <c r="J994" s="169">
        <v>1</v>
      </c>
    </row>
    <row r="995" spans="1:10" hidden="1" x14ac:dyDescent="0.25">
      <c r="A995" s="169">
        <v>19609</v>
      </c>
      <c r="B995" s="170" t="s">
        <v>1014</v>
      </c>
      <c r="C995" s="170" t="s">
        <v>24</v>
      </c>
      <c r="D995" s="170" t="s">
        <v>166</v>
      </c>
      <c r="E995" s="170">
        <v>750</v>
      </c>
      <c r="F995" s="170">
        <v>12</v>
      </c>
      <c r="G995" s="171">
        <v>12.5</v>
      </c>
      <c r="H995" s="170" t="s">
        <v>54</v>
      </c>
      <c r="I995" s="171">
        <v>13.99</v>
      </c>
      <c r="J995" s="169">
        <v>1</v>
      </c>
    </row>
    <row r="996" spans="1:10" hidden="1" x14ac:dyDescent="0.25">
      <c r="A996" s="169">
        <v>19612</v>
      </c>
      <c r="B996" s="170" t="s">
        <v>1015</v>
      </c>
      <c r="C996" s="170" t="s">
        <v>24</v>
      </c>
      <c r="D996" s="170" t="s">
        <v>34</v>
      </c>
      <c r="E996" s="170">
        <v>750</v>
      </c>
      <c r="F996" s="170">
        <v>12</v>
      </c>
      <c r="G996" s="171">
        <v>13.5</v>
      </c>
      <c r="H996" s="170" t="s">
        <v>47</v>
      </c>
      <c r="I996" s="171">
        <v>12.95</v>
      </c>
      <c r="J996" s="169">
        <v>1</v>
      </c>
    </row>
    <row r="997" spans="1:10" hidden="1" x14ac:dyDescent="0.25">
      <c r="A997" s="169">
        <v>19613</v>
      </c>
      <c r="B997" s="170" t="s">
        <v>1016</v>
      </c>
      <c r="C997" s="170" t="s">
        <v>24</v>
      </c>
      <c r="D997" s="170" t="s">
        <v>191</v>
      </c>
      <c r="E997" s="170">
        <v>750</v>
      </c>
      <c r="F997" s="170">
        <v>12</v>
      </c>
      <c r="G997" s="171">
        <v>13</v>
      </c>
      <c r="H997" s="170" t="s">
        <v>54</v>
      </c>
      <c r="I997" s="171">
        <v>16.489999999999998</v>
      </c>
      <c r="J997" s="169">
        <v>1</v>
      </c>
    </row>
    <row r="998" spans="1:10" hidden="1" x14ac:dyDescent="0.25">
      <c r="A998" s="169">
        <v>19616</v>
      </c>
      <c r="B998" s="170" t="s">
        <v>1017</v>
      </c>
      <c r="C998" s="170" t="s">
        <v>24</v>
      </c>
      <c r="D998" s="170" t="s">
        <v>66</v>
      </c>
      <c r="E998" s="170">
        <v>750</v>
      </c>
      <c r="F998" s="170">
        <v>12</v>
      </c>
      <c r="G998" s="171">
        <v>13</v>
      </c>
      <c r="H998" s="170" t="s">
        <v>22</v>
      </c>
      <c r="I998" s="171">
        <v>24.99</v>
      </c>
      <c r="J998" s="169">
        <v>1</v>
      </c>
    </row>
    <row r="999" spans="1:10" hidden="1" x14ac:dyDescent="0.25">
      <c r="A999" s="169">
        <v>19618</v>
      </c>
      <c r="B999" s="170" t="s">
        <v>1018</v>
      </c>
      <c r="C999" s="170" t="s">
        <v>24</v>
      </c>
      <c r="D999" s="170" t="s">
        <v>166</v>
      </c>
      <c r="E999" s="170">
        <v>750</v>
      </c>
      <c r="F999" s="170">
        <v>12</v>
      </c>
      <c r="G999" s="171">
        <v>13.5</v>
      </c>
      <c r="H999" s="170" t="s">
        <v>96</v>
      </c>
      <c r="I999" s="171">
        <v>19.989999999999998</v>
      </c>
      <c r="J999" s="169">
        <v>1</v>
      </c>
    </row>
    <row r="1000" spans="1:10" hidden="1" x14ac:dyDescent="0.25">
      <c r="A1000" s="169">
        <v>19632</v>
      </c>
      <c r="B1000" s="170" t="s">
        <v>1019</v>
      </c>
      <c r="C1000" s="170" t="s">
        <v>24</v>
      </c>
      <c r="D1000" s="170" t="s">
        <v>68</v>
      </c>
      <c r="E1000" s="170">
        <v>750</v>
      </c>
      <c r="F1000" s="170">
        <v>12</v>
      </c>
      <c r="G1000" s="171">
        <v>14</v>
      </c>
      <c r="H1000" s="170" t="s">
        <v>177</v>
      </c>
      <c r="I1000" s="171">
        <v>20.99</v>
      </c>
      <c r="J1000" s="169">
        <v>1</v>
      </c>
    </row>
    <row r="1001" spans="1:10" hidden="1" x14ac:dyDescent="0.25">
      <c r="A1001" s="169">
        <v>19637</v>
      </c>
      <c r="B1001" s="170" t="s">
        <v>1020</v>
      </c>
      <c r="C1001" s="170" t="s">
        <v>24</v>
      </c>
      <c r="D1001" s="170" t="s">
        <v>25</v>
      </c>
      <c r="E1001" s="170">
        <v>750</v>
      </c>
      <c r="F1001" s="170">
        <v>12</v>
      </c>
      <c r="G1001" s="171">
        <v>12</v>
      </c>
      <c r="H1001" s="170" t="s">
        <v>329</v>
      </c>
      <c r="I1001" s="171">
        <v>17.75</v>
      </c>
      <c r="J1001" s="169">
        <v>1</v>
      </c>
    </row>
    <row r="1002" spans="1:10" hidden="1" x14ac:dyDescent="0.25">
      <c r="A1002" s="169">
        <v>19643</v>
      </c>
      <c r="B1002" s="170" t="s">
        <v>1021</v>
      </c>
      <c r="C1002" s="170" t="s">
        <v>24</v>
      </c>
      <c r="D1002" s="170" t="s">
        <v>194</v>
      </c>
      <c r="E1002" s="170">
        <v>750</v>
      </c>
      <c r="F1002" s="170">
        <v>12</v>
      </c>
      <c r="G1002" s="171">
        <v>13.5</v>
      </c>
      <c r="H1002" s="170" t="s">
        <v>110</v>
      </c>
      <c r="I1002" s="171">
        <v>31.99</v>
      </c>
      <c r="J1002" s="169">
        <v>1</v>
      </c>
    </row>
    <row r="1003" spans="1:10" hidden="1" x14ac:dyDescent="0.25">
      <c r="A1003" s="169">
        <v>19649</v>
      </c>
      <c r="B1003" s="170" t="s">
        <v>1022</v>
      </c>
      <c r="C1003" s="170" t="s">
        <v>11</v>
      </c>
      <c r="D1003" s="170" t="s">
        <v>12</v>
      </c>
      <c r="E1003" s="170">
        <v>330</v>
      </c>
      <c r="F1003" s="170">
        <v>24</v>
      </c>
      <c r="G1003" s="171">
        <v>5.2</v>
      </c>
      <c r="H1003" s="170" t="s">
        <v>96</v>
      </c>
      <c r="I1003" s="171">
        <v>3.69</v>
      </c>
      <c r="J1003" s="169">
        <v>1</v>
      </c>
    </row>
    <row r="1004" spans="1:10" hidden="1" x14ac:dyDescent="0.25">
      <c r="A1004" s="169">
        <v>19701</v>
      </c>
      <c r="B1004" s="170" t="s">
        <v>1023</v>
      </c>
      <c r="C1004" s="170" t="s">
        <v>24</v>
      </c>
      <c r="D1004" s="170" t="s">
        <v>34</v>
      </c>
      <c r="E1004" s="170">
        <v>750</v>
      </c>
      <c r="F1004" s="170">
        <v>12</v>
      </c>
      <c r="G1004" s="171">
        <v>11.5</v>
      </c>
      <c r="H1004" s="170" t="s">
        <v>182</v>
      </c>
      <c r="I1004" s="171">
        <v>17.899999999999999</v>
      </c>
      <c r="J1004" s="169">
        <v>1</v>
      </c>
    </row>
    <row r="1005" spans="1:10" hidden="1" x14ac:dyDescent="0.25">
      <c r="A1005" s="169">
        <v>19725</v>
      </c>
      <c r="B1005" s="170" t="s">
        <v>1024</v>
      </c>
      <c r="C1005" s="170" t="s">
        <v>11</v>
      </c>
      <c r="D1005" s="170" t="s">
        <v>267</v>
      </c>
      <c r="E1005" s="170">
        <v>473</v>
      </c>
      <c r="F1005" s="170">
        <v>24</v>
      </c>
      <c r="G1005" s="171">
        <v>5.5</v>
      </c>
      <c r="H1005" s="170" t="s">
        <v>747</v>
      </c>
      <c r="I1005" s="171">
        <v>4.29</v>
      </c>
      <c r="J1005" s="169">
        <v>1</v>
      </c>
    </row>
    <row r="1006" spans="1:10" hidden="1" x14ac:dyDescent="0.25">
      <c r="A1006" s="169">
        <v>19725</v>
      </c>
      <c r="B1006" s="170" t="s">
        <v>1024</v>
      </c>
      <c r="C1006" s="170" t="s">
        <v>11</v>
      </c>
      <c r="D1006" s="170" t="s">
        <v>267</v>
      </c>
      <c r="E1006" s="170">
        <v>473</v>
      </c>
      <c r="F1006" s="170">
        <v>24</v>
      </c>
      <c r="G1006" s="171">
        <v>5.5</v>
      </c>
      <c r="H1006" s="170" t="s">
        <v>747</v>
      </c>
      <c r="I1006" s="171">
        <v>4.29</v>
      </c>
      <c r="J1006" s="169">
        <v>1</v>
      </c>
    </row>
    <row r="1007" spans="1:10" hidden="1" x14ac:dyDescent="0.25">
      <c r="A1007" s="169">
        <v>19727</v>
      </c>
      <c r="B1007" s="170" t="s">
        <v>1025</v>
      </c>
      <c r="C1007" s="170" t="s">
        <v>15</v>
      </c>
      <c r="D1007" s="170" t="s">
        <v>51</v>
      </c>
      <c r="E1007" s="170">
        <v>750</v>
      </c>
      <c r="F1007" s="170">
        <v>6</v>
      </c>
      <c r="G1007" s="171">
        <v>43.1</v>
      </c>
      <c r="H1007" s="170" t="s">
        <v>43</v>
      </c>
      <c r="I1007" s="171">
        <v>39.99</v>
      </c>
      <c r="J1007" s="169">
        <v>1</v>
      </c>
    </row>
    <row r="1008" spans="1:10" hidden="1" x14ac:dyDescent="0.25">
      <c r="A1008" s="169">
        <v>19743</v>
      </c>
      <c r="B1008" s="170" t="s">
        <v>1026</v>
      </c>
      <c r="C1008" s="170" t="s">
        <v>11</v>
      </c>
      <c r="D1008" s="170" t="s">
        <v>267</v>
      </c>
      <c r="E1008" s="170">
        <v>3784</v>
      </c>
      <c r="F1008" s="170">
        <v>3</v>
      </c>
      <c r="G1008" s="171">
        <v>5.5</v>
      </c>
      <c r="H1008" s="170" t="s">
        <v>747</v>
      </c>
      <c r="I1008" s="171">
        <v>26.99</v>
      </c>
      <c r="J1008" s="169">
        <v>8</v>
      </c>
    </row>
    <row r="1009" spans="1:10" hidden="1" x14ac:dyDescent="0.25">
      <c r="A1009" s="169">
        <v>19743</v>
      </c>
      <c r="B1009" s="170" t="s">
        <v>1026</v>
      </c>
      <c r="C1009" s="170" t="s">
        <v>11</v>
      </c>
      <c r="D1009" s="170" t="s">
        <v>267</v>
      </c>
      <c r="E1009" s="170">
        <v>3784</v>
      </c>
      <c r="F1009" s="170">
        <v>3</v>
      </c>
      <c r="G1009" s="171">
        <v>5.5</v>
      </c>
      <c r="H1009" s="170" t="s">
        <v>747</v>
      </c>
      <c r="I1009" s="171">
        <v>26.99</v>
      </c>
      <c r="J1009" s="169">
        <v>8</v>
      </c>
    </row>
    <row r="1010" spans="1:10" hidden="1" x14ac:dyDescent="0.25">
      <c r="A1010" s="169">
        <v>19777</v>
      </c>
      <c r="B1010" s="170" t="s">
        <v>1027</v>
      </c>
      <c r="C1010" s="170" t="s">
        <v>24</v>
      </c>
      <c r="D1010" s="170" t="s">
        <v>66</v>
      </c>
      <c r="E1010" s="170">
        <v>750</v>
      </c>
      <c r="F1010" s="170">
        <v>12</v>
      </c>
      <c r="G1010" s="171">
        <v>13.5</v>
      </c>
      <c r="H1010" s="170" t="s">
        <v>64</v>
      </c>
      <c r="I1010" s="171">
        <v>26.99</v>
      </c>
      <c r="J1010" s="169">
        <v>1</v>
      </c>
    </row>
    <row r="1011" spans="1:10" hidden="1" x14ac:dyDescent="0.25">
      <c r="A1011" s="169">
        <v>19788</v>
      </c>
      <c r="B1011" s="170" t="s">
        <v>1028</v>
      </c>
      <c r="C1011" s="170" t="s">
        <v>24</v>
      </c>
      <c r="D1011" s="170" t="s">
        <v>34</v>
      </c>
      <c r="E1011" s="170">
        <v>750</v>
      </c>
      <c r="F1011" s="170">
        <v>12</v>
      </c>
      <c r="G1011" s="171">
        <v>13.5</v>
      </c>
      <c r="H1011" s="170" t="s">
        <v>22</v>
      </c>
      <c r="I1011" s="171">
        <v>12.99</v>
      </c>
      <c r="J1011" s="169">
        <v>1</v>
      </c>
    </row>
    <row r="1012" spans="1:10" hidden="1" x14ac:dyDescent="0.25">
      <c r="A1012" s="169">
        <v>19792</v>
      </c>
      <c r="B1012" s="170" t="s">
        <v>1029</v>
      </c>
      <c r="C1012" s="170" t="s">
        <v>24</v>
      </c>
      <c r="D1012" s="170" t="s">
        <v>34</v>
      </c>
      <c r="E1012" s="170">
        <v>750</v>
      </c>
      <c r="F1012" s="170">
        <v>12</v>
      </c>
      <c r="G1012" s="171">
        <v>15</v>
      </c>
      <c r="H1012" s="170" t="s">
        <v>32</v>
      </c>
      <c r="I1012" s="171">
        <v>14.99</v>
      </c>
      <c r="J1012" s="169">
        <v>1</v>
      </c>
    </row>
    <row r="1013" spans="1:10" hidden="1" x14ac:dyDescent="0.25">
      <c r="A1013" s="169">
        <v>19820</v>
      </c>
      <c r="B1013" s="170" t="s">
        <v>1030</v>
      </c>
      <c r="C1013" s="170" t="s">
        <v>11</v>
      </c>
      <c r="D1013" s="170" t="s">
        <v>303</v>
      </c>
      <c r="E1013" s="170">
        <v>710</v>
      </c>
      <c r="F1013" s="170">
        <v>12</v>
      </c>
      <c r="G1013" s="171">
        <v>6.1</v>
      </c>
      <c r="H1013" s="170" t="s">
        <v>13</v>
      </c>
      <c r="I1013" s="171">
        <v>4.29</v>
      </c>
      <c r="J1013" s="169">
        <v>1</v>
      </c>
    </row>
    <row r="1014" spans="1:10" hidden="1" x14ac:dyDescent="0.25">
      <c r="A1014" s="169">
        <v>19820</v>
      </c>
      <c r="B1014" s="170" t="s">
        <v>1030</v>
      </c>
      <c r="C1014" s="170" t="s">
        <v>11</v>
      </c>
      <c r="D1014" s="170" t="s">
        <v>303</v>
      </c>
      <c r="E1014" s="170">
        <v>710</v>
      </c>
      <c r="F1014" s="170">
        <v>12</v>
      </c>
      <c r="G1014" s="171">
        <v>6.1</v>
      </c>
      <c r="H1014" s="170" t="s">
        <v>13</v>
      </c>
      <c r="I1014" s="171">
        <v>4.29</v>
      </c>
      <c r="J1014" s="169">
        <v>1</v>
      </c>
    </row>
    <row r="1015" spans="1:10" hidden="1" x14ac:dyDescent="0.25">
      <c r="A1015" s="169">
        <v>19828</v>
      </c>
      <c r="B1015" s="170" t="s">
        <v>1031</v>
      </c>
      <c r="C1015" s="170" t="s">
        <v>11</v>
      </c>
      <c r="D1015" s="170" t="s">
        <v>12</v>
      </c>
      <c r="E1015" s="170">
        <v>5325</v>
      </c>
      <c r="F1015" s="170">
        <v>1</v>
      </c>
      <c r="G1015" s="171">
        <v>4.5</v>
      </c>
      <c r="H1015" s="170" t="s">
        <v>105</v>
      </c>
      <c r="I1015" s="171">
        <v>30.49</v>
      </c>
      <c r="J1015" s="169">
        <v>15</v>
      </c>
    </row>
    <row r="1016" spans="1:10" hidden="1" x14ac:dyDescent="0.25">
      <c r="A1016" s="169">
        <v>19828</v>
      </c>
      <c r="B1016" s="170" t="s">
        <v>1031</v>
      </c>
      <c r="C1016" s="170" t="s">
        <v>11</v>
      </c>
      <c r="D1016" s="170" t="s">
        <v>12</v>
      </c>
      <c r="E1016" s="170">
        <v>5325</v>
      </c>
      <c r="F1016" s="170">
        <v>1</v>
      </c>
      <c r="G1016" s="171">
        <v>4.5</v>
      </c>
      <c r="H1016" s="170" t="s">
        <v>105</v>
      </c>
      <c r="I1016" s="171">
        <v>30.49</v>
      </c>
      <c r="J1016" s="169">
        <v>15</v>
      </c>
    </row>
    <row r="1017" spans="1:10" hidden="1" x14ac:dyDescent="0.25">
      <c r="A1017" s="169">
        <v>19865</v>
      </c>
      <c r="B1017" s="170" t="s">
        <v>1032</v>
      </c>
      <c r="C1017" s="170" t="s">
        <v>11</v>
      </c>
      <c r="D1017" s="170" t="s">
        <v>211</v>
      </c>
      <c r="E1017" s="170">
        <v>5325</v>
      </c>
      <c r="F1017" s="170">
        <v>1</v>
      </c>
      <c r="G1017" s="171">
        <v>4</v>
      </c>
      <c r="H1017" s="170" t="s">
        <v>824</v>
      </c>
      <c r="I1017" s="171">
        <v>26.49</v>
      </c>
      <c r="J1017" s="169">
        <v>15</v>
      </c>
    </row>
    <row r="1018" spans="1:10" hidden="1" x14ac:dyDescent="0.25">
      <c r="A1018" s="169">
        <v>19867</v>
      </c>
      <c r="B1018" s="170" t="s">
        <v>1033</v>
      </c>
      <c r="C1018" s="170" t="s">
        <v>24</v>
      </c>
      <c r="D1018" s="170" t="s">
        <v>194</v>
      </c>
      <c r="E1018" s="170">
        <v>750</v>
      </c>
      <c r="F1018" s="170">
        <v>12</v>
      </c>
      <c r="G1018" s="171">
        <v>13.8</v>
      </c>
      <c r="H1018" s="170" t="s">
        <v>64</v>
      </c>
      <c r="I1018" s="171">
        <v>22.99</v>
      </c>
      <c r="J1018" s="169">
        <v>1</v>
      </c>
    </row>
    <row r="1019" spans="1:10" hidden="1" x14ac:dyDescent="0.25">
      <c r="A1019" s="169">
        <v>19870</v>
      </c>
      <c r="B1019" s="170" t="s">
        <v>1034</v>
      </c>
      <c r="C1019" s="170" t="s">
        <v>24</v>
      </c>
      <c r="D1019" s="170" t="s">
        <v>34</v>
      </c>
      <c r="E1019" s="170">
        <v>750</v>
      </c>
      <c r="F1019" s="170">
        <v>12</v>
      </c>
      <c r="G1019" s="171">
        <v>13</v>
      </c>
      <c r="H1019" s="170" t="s">
        <v>222</v>
      </c>
      <c r="I1019" s="171">
        <v>36.49</v>
      </c>
      <c r="J1019" s="169">
        <v>1</v>
      </c>
    </row>
    <row r="1020" spans="1:10" hidden="1" x14ac:dyDescent="0.25">
      <c r="A1020" s="169">
        <v>19879</v>
      </c>
      <c r="B1020" s="170" t="s">
        <v>1035</v>
      </c>
      <c r="C1020" s="170" t="s">
        <v>24</v>
      </c>
      <c r="D1020" s="170" t="s">
        <v>34</v>
      </c>
      <c r="E1020" s="170">
        <v>750</v>
      </c>
      <c r="F1020" s="170">
        <v>12</v>
      </c>
      <c r="G1020" s="171">
        <v>12</v>
      </c>
      <c r="H1020" s="170" t="s">
        <v>96</v>
      </c>
      <c r="I1020" s="171">
        <v>19.989999999999998</v>
      </c>
      <c r="J1020" s="169">
        <v>1</v>
      </c>
    </row>
    <row r="1021" spans="1:10" hidden="1" x14ac:dyDescent="0.25">
      <c r="A1021" s="169">
        <v>19887</v>
      </c>
      <c r="B1021" s="170" t="s">
        <v>1036</v>
      </c>
      <c r="C1021" s="170" t="s">
        <v>24</v>
      </c>
      <c r="D1021" s="170" t="s">
        <v>34</v>
      </c>
      <c r="E1021" s="170">
        <v>750</v>
      </c>
      <c r="F1021" s="170">
        <v>12</v>
      </c>
      <c r="G1021" s="171">
        <v>11.5</v>
      </c>
      <c r="H1021" s="170" t="s">
        <v>32</v>
      </c>
      <c r="I1021" s="171">
        <v>11.99</v>
      </c>
      <c r="J1021" s="169">
        <v>1</v>
      </c>
    </row>
    <row r="1022" spans="1:10" hidden="1" x14ac:dyDescent="0.25">
      <c r="A1022" s="169">
        <v>19893</v>
      </c>
      <c r="B1022" s="170" t="s">
        <v>1037</v>
      </c>
      <c r="C1022" s="170" t="s">
        <v>24</v>
      </c>
      <c r="D1022" s="170" t="s">
        <v>34</v>
      </c>
      <c r="E1022" s="170">
        <v>750</v>
      </c>
      <c r="F1022" s="170">
        <v>12</v>
      </c>
      <c r="G1022" s="171">
        <v>14.5</v>
      </c>
      <c r="H1022" s="170" t="s">
        <v>32</v>
      </c>
      <c r="I1022" s="171">
        <v>17.989999999999998</v>
      </c>
      <c r="J1022" s="169">
        <v>1</v>
      </c>
    </row>
    <row r="1023" spans="1:10" hidden="1" x14ac:dyDescent="0.25">
      <c r="A1023" s="169">
        <v>19896</v>
      </c>
      <c r="B1023" s="170" t="s">
        <v>1038</v>
      </c>
      <c r="C1023" s="170" t="s">
        <v>24</v>
      </c>
      <c r="D1023" s="170" t="s">
        <v>34</v>
      </c>
      <c r="E1023" s="170">
        <v>4000</v>
      </c>
      <c r="F1023" s="170">
        <v>4</v>
      </c>
      <c r="G1023" s="171">
        <v>12.5</v>
      </c>
      <c r="H1023" s="170" t="s">
        <v>32</v>
      </c>
      <c r="I1023" s="171">
        <v>45.99</v>
      </c>
      <c r="J1023" s="169">
        <v>1</v>
      </c>
    </row>
    <row r="1024" spans="1:10" hidden="1" x14ac:dyDescent="0.25">
      <c r="A1024" s="169">
        <v>19938</v>
      </c>
      <c r="B1024" s="170" t="s">
        <v>1039</v>
      </c>
      <c r="C1024" s="170" t="s">
        <v>15</v>
      </c>
      <c r="D1024" s="170" t="s">
        <v>252</v>
      </c>
      <c r="E1024" s="170">
        <v>750</v>
      </c>
      <c r="F1024" s="170">
        <v>12</v>
      </c>
      <c r="G1024" s="171">
        <v>35</v>
      </c>
      <c r="H1024" s="170" t="s">
        <v>20</v>
      </c>
      <c r="I1024" s="171">
        <v>47.99</v>
      </c>
      <c r="J1024" s="169">
        <v>1</v>
      </c>
    </row>
    <row r="1025" spans="1:10" hidden="1" x14ac:dyDescent="0.25">
      <c r="A1025" s="169">
        <v>19945</v>
      </c>
      <c r="B1025" s="170" t="s">
        <v>1040</v>
      </c>
      <c r="C1025" s="170" t="s">
        <v>11</v>
      </c>
      <c r="D1025" s="170" t="s">
        <v>267</v>
      </c>
      <c r="E1025" s="170">
        <v>473</v>
      </c>
      <c r="F1025" s="170">
        <v>24</v>
      </c>
      <c r="G1025" s="171">
        <v>5.4</v>
      </c>
      <c r="H1025" s="170" t="s">
        <v>13</v>
      </c>
      <c r="I1025" s="171">
        <v>3.99</v>
      </c>
      <c r="J1025" s="169">
        <v>1</v>
      </c>
    </row>
    <row r="1026" spans="1:10" hidden="1" x14ac:dyDescent="0.25">
      <c r="A1026" s="169">
        <v>19945</v>
      </c>
      <c r="B1026" s="170" t="s">
        <v>1040</v>
      </c>
      <c r="C1026" s="170" t="s">
        <v>11</v>
      </c>
      <c r="D1026" s="170" t="s">
        <v>267</v>
      </c>
      <c r="E1026" s="170">
        <v>473</v>
      </c>
      <c r="F1026" s="170">
        <v>24</v>
      </c>
      <c r="G1026" s="171">
        <v>5.4</v>
      </c>
      <c r="H1026" s="170" t="s">
        <v>13</v>
      </c>
      <c r="I1026" s="171">
        <v>3.99</v>
      </c>
      <c r="J1026" s="169">
        <v>1</v>
      </c>
    </row>
    <row r="1027" spans="1:10" hidden="1" x14ac:dyDescent="0.25">
      <c r="A1027" s="169">
        <v>19947</v>
      </c>
      <c r="B1027" s="170" t="s">
        <v>1041</v>
      </c>
      <c r="C1027" s="170" t="s">
        <v>11</v>
      </c>
      <c r="D1027" s="170" t="s">
        <v>267</v>
      </c>
      <c r="E1027" s="170">
        <v>4260</v>
      </c>
      <c r="F1027" s="170">
        <v>2</v>
      </c>
      <c r="G1027" s="171">
        <v>5.4</v>
      </c>
      <c r="H1027" s="170" t="s">
        <v>13</v>
      </c>
      <c r="I1027" s="171">
        <v>29.99</v>
      </c>
      <c r="J1027" s="169">
        <v>12</v>
      </c>
    </row>
    <row r="1028" spans="1:10" hidden="1" x14ac:dyDescent="0.25">
      <c r="A1028" s="169">
        <v>19947</v>
      </c>
      <c r="B1028" s="170" t="s">
        <v>1041</v>
      </c>
      <c r="C1028" s="170" t="s">
        <v>11</v>
      </c>
      <c r="D1028" s="170" t="s">
        <v>267</v>
      </c>
      <c r="E1028" s="170">
        <v>4260</v>
      </c>
      <c r="F1028" s="170">
        <v>2</v>
      </c>
      <c r="G1028" s="171">
        <v>5.4</v>
      </c>
      <c r="H1028" s="170" t="s">
        <v>13</v>
      </c>
      <c r="I1028" s="171">
        <v>29.99</v>
      </c>
      <c r="J1028" s="169">
        <v>12</v>
      </c>
    </row>
    <row r="1029" spans="1:10" hidden="1" x14ac:dyDescent="0.25">
      <c r="A1029" s="169">
        <v>19960</v>
      </c>
      <c r="B1029" s="170" t="s">
        <v>1042</v>
      </c>
      <c r="C1029" s="170" t="s">
        <v>15</v>
      </c>
      <c r="D1029" s="170" t="s">
        <v>82</v>
      </c>
      <c r="E1029" s="170">
        <v>750</v>
      </c>
      <c r="F1029" s="170">
        <v>12</v>
      </c>
      <c r="G1029" s="171">
        <v>40</v>
      </c>
      <c r="H1029" s="170" t="s">
        <v>29</v>
      </c>
      <c r="I1029" s="171">
        <v>54.99</v>
      </c>
      <c r="J1029" s="169">
        <v>1</v>
      </c>
    </row>
    <row r="1030" spans="1:10" hidden="1" x14ac:dyDescent="0.25">
      <c r="A1030" s="169">
        <v>19986</v>
      </c>
      <c r="B1030" s="170" t="s">
        <v>1043</v>
      </c>
      <c r="C1030" s="170" t="s">
        <v>15</v>
      </c>
      <c r="D1030" s="170" t="s">
        <v>1044</v>
      </c>
      <c r="E1030" s="170">
        <v>360</v>
      </c>
      <c r="F1030" s="170">
        <v>20</v>
      </c>
      <c r="G1030" s="171">
        <v>20.100000000000001</v>
      </c>
      <c r="H1030" s="170" t="s">
        <v>1045</v>
      </c>
      <c r="I1030" s="171">
        <v>11.88</v>
      </c>
      <c r="J1030" s="169">
        <v>1</v>
      </c>
    </row>
    <row r="1031" spans="1:10" hidden="1" x14ac:dyDescent="0.25">
      <c r="A1031" s="169">
        <v>20004</v>
      </c>
      <c r="B1031" s="170" t="s">
        <v>1046</v>
      </c>
      <c r="C1031" s="170" t="s">
        <v>24</v>
      </c>
      <c r="D1031" s="170" t="s">
        <v>34</v>
      </c>
      <c r="E1031" s="170">
        <v>750</v>
      </c>
      <c r="F1031" s="170">
        <v>12</v>
      </c>
      <c r="G1031" s="171">
        <v>14</v>
      </c>
      <c r="H1031" s="170" t="s">
        <v>200</v>
      </c>
      <c r="I1031" s="171">
        <v>14.99</v>
      </c>
      <c r="J1031" s="169">
        <v>1</v>
      </c>
    </row>
    <row r="1032" spans="1:10" hidden="1" x14ac:dyDescent="0.25">
      <c r="A1032" s="169">
        <v>20006</v>
      </c>
      <c r="B1032" s="170" t="s">
        <v>1047</v>
      </c>
      <c r="C1032" s="170" t="s">
        <v>24</v>
      </c>
      <c r="D1032" s="170" t="s">
        <v>34</v>
      </c>
      <c r="E1032" s="170">
        <v>750</v>
      </c>
      <c r="F1032" s="170">
        <v>12</v>
      </c>
      <c r="G1032" s="171">
        <v>13</v>
      </c>
      <c r="H1032" s="170" t="s">
        <v>200</v>
      </c>
      <c r="I1032" s="171">
        <v>13.99</v>
      </c>
      <c r="J1032" s="169">
        <v>1</v>
      </c>
    </row>
    <row r="1033" spans="1:10" hidden="1" x14ac:dyDescent="0.25">
      <c r="A1033" s="169">
        <v>20039</v>
      </c>
      <c r="B1033" s="170" t="s">
        <v>1048</v>
      </c>
      <c r="C1033" s="170" t="s">
        <v>15</v>
      </c>
      <c r="D1033" s="170" t="s">
        <v>198</v>
      </c>
      <c r="E1033" s="170">
        <v>750</v>
      </c>
      <c r="F1033" s="170">
        <v>12</v>
      </c>
      <c r="G1033" s="171">
        <v>35</v>
      </c>
      <c r="H1033" s="170" t="s">
        <v>20</v>
      </c>
      <c r="I1033" s="171">
        <v>27.99</v>
      </c>
      <c r="J1033" s="169">
        <v>1</v>
      </c>
    </row>
    <row r="1034" spans="1:10" hidden="1" x14ac:dyDescent="0.25">
      <c r="A1034" s="169">
        <v>20044</v>
      </c>
      <c r="B1034" s="170" t="s">
        <v>1049</v>
      </c>
      <c r="C1034" s="170" t="s">
        <v>15</v>
      </c>
      <c r="D1034" s="170" t="s">
        <v>198</v>
      </c>
      <c r="E1034" s="170">
        <v>750</v>
      </c>
      <c r="F1034" s="170">
        <v>12</v>
      </c>
      <c r="G1034" s="171">
        <v>35</v>
      </c>
      <c r="H1034" s="170" t="s">
        <v>20</v>
      </c>
      <c r="I1034" s="171">
        <v>27.99</v>
      </c>
      <c r="J1034" s="169">
        <v>1</v>
      </c>
    </row>
    <row r="1035" spans="1:10" hidden="1" x14ac:dyDescent="0.25">
      <c r="A1035" s="169">
        <v>20104</v>
      </c>
      <c r="B1035" s="170" t="s">
        <v>1050</v>
      </c>
      <c r="C1035" s="170" t="s">
        <v>24</v>
      </c>
      <c r="D1035" s="170" t="s">
        <v>34</v>
      </c>
      <c r="E1035" s="170">
        <v>750</v>
      </c>
      <c r="F1035" s="170">
        <v>12</v>
      </c>
      <c r="G1035" s="171">
        <v>13.5</v>
      </c>
      <c r="H1035" s="170" t="s">
        <v>141</v>
      </c>
      <c r="I1035" s="171">
        <v>21.99</v>
      </c>
      <c r="J1035" s="169">
        <v>1</v>
      </c>
    </row>
    <row r="1036" spans="1:10" hidden="1" x14ac:dyDescent="0.25">
      <c r="A1036" s="169">
        <v>20109</v>
      </c>
      <c r="B1036" s="170" t="s">
        <v>1051</v>
      </c>
      <c r="C1036" s="170" t="s">
        <v>24</v>
      </c>
      <c r="D1036" s="170" t="s">
        <v>34</v>
      </c>
      <c r="E1036" s="170">
        <v>750</v>
      </c>
      <c r="F1036" s="170">
        <v>6</v>
      </c>
      <c r="G1036" s="171">
        <v>13.5</v>
      </c>
      <c r="H1036" s="170" t="s">
        <v>222</v>
      </c>
      <c r="I1036" s="171">
        <v>52.49</v>
      </c>
      <c r="J1036" s="169">
        <v>1</v>
      </c>
    </row>
    <row r="1037" spans="1:10" hidden="1" x14ac:dyDescent="0.25">
      <c r="A1037" s="169">
        <v>20120</v>
      </c>
      <c r="B1037" s="170" t="s">
        <v>1052</v>
      </c>
      <c r="C1037" s="170" t="s">
        <v>11</v>
      </c>
      <c r="D1037" s="170" t="s">
        <v>267</v>
      </c>
      <c r="E1037" s="170">
        <v>473</v>
      </c>
      <c r="F1037" s="170">
        <v>24</v>
      </c>
      <c r="G1037" s="171">
        <v>5</v>
      </c>
      <c r="H1037" s="170" t="s">
        <v>1053</v>
      </c>
      <c r="I1037" s="171">
        <v>3.99</v>
      </c>
      <c r="J1037" s="169">
        <v>1</v>
      </c>
    </row>
    <row r="1038" spans="1:10" hidden="1" x14ac:dyDescent="0.25">
      <c r="A1038" s="169">
        <v>20127</v>
      </c>
      <c r="B1038" s="170" t="s">
        <v>1054</v>
      </c>
      <c r="C1038" s="170" t="s">
        <v>24</v>
      </c>
      <c r="D1038" s="170" t="s">
        <v>68</v>
      </c>
      <c r="E1038" s="170">
        <v>750</v>
      </c>
      <c r="F1038" s="170">
        <v>12</v>
      </c>
      <c r="G1038" s="171">
        <v>14.5</v>
      </c>
      <c r="H1038" s="170" t="s">
        <v>54</v>
      </c>
      <c r="I1038" s="171">
        <v>22.99</v>
      </c>
      <c r="J1038" s="169">
        <v>1</v>
      </c>
    </row>
    <row r="1039" spans="1:10" hidden="1" x14ac:dyDescent="0.25">
      <c r="A1039" s="169">
        <v>20148</v>
      </c>
      <c r="B1039" s="170" t="s">
        <v>1055</v>
      </c>
      <c r="C1039" s="170" t="s">
        <v>15</v>
      </c>
      <c r="D1039" s="170" t="s">
        <v>756</v>
      </c>
      <c r="E1039" s="170">
        <v>750</v>
      </c>
      <c r="F1039" s="170">
        <v>12</v>
      </c>
      <c r="G1039" s="171">
        <v>40</v>
      </c>
      <c r="H1039" s="170" t="s">
        <v>123</v>
      </c>
      <c r="I1039" s="171">
        <v>27.49</v>
      </c>
      <c r="J1039" s="169">
        <v>1</v>
      </c>
    </row>
    <row r="1040" spans="1:10" hidden="1" x14ac:dyDescent="0.25">
      <c r="A1040" s="169">
        <v>20149</v>
      </c>
      <c r="B1040" s="170" t="s">
        <v>1056</v>
      </c>
      <c r="C1040" s="170" t="s">
        <v>24</v>
      </c>
      <c r="D1040" s="170" t="s">
        <v>34</v>
      </c>
      <c r="E1040" s="170">
        <v>750</v>
      </c>
      <c r="F1040" s="170">
        <v>6</v>
      </c>
      <c r="G1040" s="171">
        <v>13</v>
      </c>
      <c r="H1040" s="170" t="s">
        <v>357</v>
      </c>
      <c r="I1040" s="171">
        <v>17.989999999999998</v>
      </c>
      <c r="J1040" s="169">
        <v>1</v>
      </c>
    </row>
    <row r="1041" spans="1:10" hidden="1" x14ac:dyDescent="0.25">
      <c r="A1041" s="169">
        <v>20174</v>
      </c>
      <c r="B1041" s="170" t="s">
        <v>1057</v>
      </c>
      <c r="C1041" s="170" t="s">
        <v>263</v>
      </c>
      <c r="D1041" s="170" t="s">
        <v>646</v>
      </c>
      <c r="E1041" s="170">
        <v>458</v>
      </c>
      <c r="F1041" s="170">
        <v>24</v>
      </c>
      <c r="G1041" s="171">
        <v>5.5</v>
      </c>
      <c r="H1041" s="170" t="s">
        <v>333</v>
      </c>
      <c r="I1041" s="171">
        <v>3.69</v>
      </c>
      <c r="J1041" s="169">
        <v>1</v>
      </c>
    </row>
    <row r="1042" spans="1:10" hidden="1" x14ac:dyDescent="0.25">
      <c r="A1042" s="169">
        <v>20187</v>
      </c>
      <c r="B1042" s="170" t="s">
        <v>1058</v>
      </c>
      <c r="C1042" s="170" t="s">
        <v>24</v>
      </c>
      <c r="D1042" s="170" t="s">
        <v>34</v>
      </c>
      <c r="E1042" s="170">
        <v>750</v>
      </c>
      <c r="F1042" s="170">
        <v>12</v>
      </c>
      <c r="G1042" s="171">
        <v>12</v>
      </c>
      <c r="H1042" s="170" t="s">
        <v>54</v>
      </c>
      <c r="I1042" s="171">
        <v>17.989999999999998</v>
      </c>
      <c r="J1042" s="169">
        <v>1</v>
      </c>
    </row>
    <row r="1043" spans="1:10" hidden="1" x14ac:dyDescent="0.25">
      <c r="A1043" s="169">
        <v>20189</v>
      </c>
      <c r="B1043" s="170" t="s">
        <v>1059</v>
      </c>
      <c r="C1043" s="170" t="s">
        <v>24</v>
      </c>
      <c r="D1043" s="170" t="s">
        <v>38</v>
      </c>
      <c r="E1043" s="170">
        <v>750</v>
      </c>
      <c r="F1043" s="170">
        <v>12</v>
      </c>
      <c r="G1043" s="171">
        <v>13</v>
      </c>
      <c r="H1043" s="170" t="s">
        <v>141</v>
      </c>
      <c r="I1043" s="171">
        <v>20.99</v>
      </c>
      <c r="J1043" s="169">
        <v>1</v>
      </c>
    </row>
    <row r="1044" spans="1:10" hidden="1" x14ac:dyDescent="0.25">
      <c r="A1044" s="169">
        <v>20214</v>
      </c>
      <c r="B1044" s="170" t="s">
        <v>1060</v>
      </c>
      <c r="C1044" s="170" t="s">
        <v>24</v>
      </c>
      <c r="D1044" s="170" t="s">
        <v>117</v>
      </c>
      <c r="E1044" s="170">
        <v>750</v>
      </c>
      <c r="F1044" s="170">
        <v>12</v>
      </c>
      <c r="G1044" s="171">
        <v>14</v>
      </c>
      <c r="H1044" s="170" t="s">
        <v>22</v>
      </c>
      <c r="I1044" s="171">
        <v>39.99</v>
      </c>
      <c r="J1044" s="169">
        <v>1</v>
      </c>
    </row>
    <row r="1045" spans="1:10" hidden="1" x14ac:dyDescent="0.25">
      <c r="A1045" s="169">
        <v>20221</v>
      </c>
      <c r="B1045" s="170" t="s">
        <v>1061</v>
      </c>
      <c r="C1045" s="170" t="s">
        <v>11</v>
      </c>
      <c r="D1045" s="170" t="s">
        <v>303</v>
      </c>
      <c r="E1045" s="170">
        <v>5000</v>
      </c>
      <c r="F1045" s="170">
        <v>2</v>
      </c>
      <c r="G1045" s="171">
        <v>8.5</v>
      </c>
      <c r="H1045" s="170" t="s">
        <v>723</v>
      </c>
      <c r="I1045" s="171">
        <v>74.989999999999995</v>
      </c>
      <c r="J1045" s="169">
        <v>1</v>
      </c>
    </row>
    <row r="1046" spans="1:10" hidden="1" x14ac:dyDescent="0.25">
      <c r="A1046" s="169">
        <v>20221</v>
      </c>
      <c r="B1046" s="170" t="s">
        <v>1061</v>
      </c>
      <c r="C1046" s="170" t="s">
        <v>11</v>
      </c>
      <c r="D1046" s="170" t="s">
        <v>303</v>
      </c>
      <c r="E1046" s="170">
        <v>5000</v>
      </c>
      <c r="F1046" s="170">
        <v>2</v>
      </c>
      <c r="G1046" s="171">
        <v>8.5</v>
      </c>
      <c r="H1046" s="170" t="s">
        <v>723</v>
      </c>
      <c r="I1046" s="171">
        <v>74.989999999999995</v>
      </c>
      <c r="J1046" s="169">
        <v>1</v>
      </c>
    </row>
    <row r="1047" spans="1:10" hidden="1" x14ac:dyDescent="0.25">
      <c r="A1047" s="169">
        <v>20279</v>
      </c>
      <c r="B1047" s="170" t="s">
        <v>1062</v>
      </c>
      <c r="C1047" s="170" t="s">
        <v>37</v>
      </c>
      <c r="D1047" s="170" t="s">
        <v>1063</v>
      </c>
      <c r="E1047" s="170">
        <v>100</v>
      </c>
      <c r="F1047" s="170">
        <v>12</v>
      </c>
      <c r="H1047" s="170" t="s">
        <v>222</v>
      </c>
      <c r="I1047" s="171">
        <v>11.99</v>
      </c>
      <c r="J1047" s="169">
        <v>1</v>
      </c>
    </row>
    <row r="1048" spans="1:10" hidden="1" x14ac:dyDescent="0.25">
      <c r="A1048" s="169">
        <v>20294</v>
      </c>
      <c r="B1048" s="170" t="s">
        <v>1064</v>
      </c>
      <c r="C1048" s="170" t="s">
        <v>1065</v>
      </c>
      <c r="D1048" s="170" t="s">
        <v>1066</v>
      </c>
      <c r="E1048" s="170">
        <v>500</v>
      </c>
      <c r="F1048" s="170">
        <v>12</v>
      </c>
      <c r="G1048" s="171">
        <v>0.4</v>
      </c>
      <c r="H1048" s="170" t="s">
        <v>723</v>
      </c>
      <c r="I1048" s="171">
        <v>3.69</v>
      </c>
      <c r="J1048" s="169">
        <v>1</v>
      </c>
    </row>
    <row r="1049" spans="1:10" hidden="1" x14ac:dyDescent="0.25">
      <c r="A1049" s="169">
        <v>20294</v>
      </c>
      <c r="B1049" s="170" t="s">
        <v>1064</v>
      </c>
      <c r="C1049" s="170" t="s">
        <v>1065</v>
      </c>
      <c r="D1049" s="170" t="s">
        <v>1066</v>
      </c>
      <c r="E1049" s="170">
        <v>500</v>
      </c>
      <c r="F1049" s="170">
        <v>12</v>
      </c>
      <c r="G1049" s="171">
        <v>0.4</v>
      </c>
      <c r="H1049" s="170" t="s">
        <v>723</v>
      </c>
      <c r="I1049" s="171">
        <v>3.69</v>
      </c>
      <c r="J1049" s="169">
        <v>1</v>
      </c>
    </row>
    <row r="1050" spans="1:10" hidden="1" x14ac:dyDescent="0.25">
      <c r="A1050" s="169">
        <v>20319</v>
      </c>
      <c r="B1050" s="170" t="s">
        <v>1067</v>
      </c>
      <c r="C1050" s="170" t="s">
        <v>24</v>
      </c>
      <c r="D1050" s="170" t="s">
        <v>166</v>
      </c>
      <c r="E1050" s="170">
        <v>750</v>
      </c>
      <c r="F1050" s="170">
        <v>12</v>
      </c>
      <c r="G1050" s="171">
        <v>12</v>
      </c>
      <c r="H1050" s="170" t="s">
        <v>35</v>
      </c>
      <c r="I1050" s="171">
        <v>12.99</v>
      </c>
      <c r="J1050" s="169">
        <v>1</v>
      </c>
    </row>
    <row r="1051" spans="1:10" hidden="1" x14ac:dyDescent="0.25">
      <c r="A1051" s="169">
        <v>20330</v>
      </c>
      <c r="B1051" s="170" t="s">
        <v>1068</v>
      </c>
      <c r="C1051" s="170" t="s">
        <v>24</v>
      </c>
      <c r="D1051" s="170" t="s">
        <v>34</v>
      </c>
      <c r="E1051" s="170">
        <v>750</v>
      </c>
      <c r="F1051" s="170">
        <v>12</v>
      </c>
      <c r="G1051" s="171">
        <v>13.5</v>
      </c>
      <c r="H1051" s="170" t="s">
        <v>163</v>
      </c>
      <c r="I1051" s="171">
        <v>18.989999999999998</v>
      </c>
      <c r="J1051" s="169">
        <v>1</v>
      </c>
    </row>
    <row r="1052" spans="1:10" hidden="1" x14ac:dyDescent="0.25">
      <c r="A1052" s="169">
        <v>20347</v>
      </c>
      <c r="B1052" s="170" t="s">
        <v>1069</v>
      </c>
      <c r="C1052" s="170" t="s">
        <v>24</v>
      </c>
      <c r="D1052" s="170" t="s">
        <v>25</v>
      </c>
      <c r="E1052" s="170">
        <v>750</v>
      </c>
      <c r="F1052" s="170">
        <v>6</v>
      </c>
      <c r="G1052" s="171">
        <v>7.5</v>
      </c>
      <c r="H1052" s="170" t="s">
        <v>43</v>
      </c>
      <c r="I1052" s="171">
        <v>17.989999999999998</v>
      </c>
      <c r="J1052" s="169">
        <v>1</v>
      </c>
    </row>
    <row r="1053" spans="1:10" hidden="1" x14ac:dyDescent="0.25">
      <c r="A1053" s="169">
        <v>20348</v>
      </c>
      <c r="B1053" s="170" t="s">
        <v>1070</v>
      </c>
      <c r="C1053" s="170" t="s">
        <v>24</v>
      </c>
      <c r="D1053" s="170" t="s">
        <v>34</v>
      </c>
      <c r="E1053" s="170">
        <v>750</v>
      </c>
      <c r="F1053" s="170">
        <v>1600</v>
      </c>
      <c r="G1053" s="171">
        <v>12.5</v>
      </c>
      <c r="H1053" s="170" t="s">
        <v>32</v>
      </c>
      <c r="I1053" s="171">
        <v>6.99</v>
      </c>
      <c r="J1053" s="169">
        <v>1</v>
      </c>
    </row>
    <row r="1054" spans="1:10" hidden="1" x14ac:dyDescent="0.25">
      <c r="A1054" s="169">
        <v>20362</v>
      </c>
      <c r="B1054" s="170" t="s">
        <v>1071</v>
      </c>
      <c r="C1054" s="170" t="s">
        <v>15</v>
      </c>
      <c r="D1054" s="170" t="s">
        <v>19</v>
      </c>
      <c r="E1054" s="170">
        <v>750</v>
      </c>
      <c r="F1054" s="170">
        <v>12</v>
      </c>
      <c r="G1054" s="171">
        <v>40</v>
      </c>
      <c r="H1054" s="170" t="s">
        <v>91</v>
      </c>
      <c r="I1054" s="171">
        <v>29.99</v>
      </c>
      <c r="J1054" s="169">
        <v>1</v>
      </c>
    </row>
    <row r="1055" spans="1:10" hidden="1" x14ac:dyDescent="0.25">
      <c r="A1055" s="169">
        <v>20367</v>
      </c>
      <c r="B1055" s="170" t="s">
        <v>1072</v>
      </c>
      <c r="C1055" s="170" t="s">
        <v>15</v>
      </c>
      <c r="D1055" s="170" t="s">
        <v>51</v>
      </c>
      <c r="E1055" s="170">
        <v>200</v>
      </c>
      <c r="F1055" s="170">
        <v>12</v>
      </c>
      <c r="G1055" s="171">
        <v>40</v>
      </c>
      <c r="H1055" s="170" t="s">
        <v>29</v>
      </c>
      <c r="I1055" s="171">
        <v>13.99</v>
      </c>
      <c r="J1055" s="169">
        <v>1</v>
      </c>
    </row>
    <row r="1056" spans="1:10" hidden="1" x14ac:dyDescent="0.25">
      <c r="A1056" s="169">
        <v>20379</v>
      </c>
      <c r="B1056" s="170" t="s">
        <v>1073</v>
      </c>
      <c r="C1056" s="170" t="s">
        <v>24</v>
      </c>
      <c r="D1056" s="170" t="s">
        <v>85</v>
      </c>
      <c r="E1056" s="170">
        <v>1500</v>
      </c>
      <c r="F1056" s="170">
        <v>6</v>
      </c>
      <c r="G1056" s="171">
        <v>12</v>
      </c>
      <c r="H1056" s="170" t="s">
        <v>22</v>
      </c>
      <c r="I1056" s="171">
        <v>19.989999999999998</v>
      </c>
      <c r="J1056" s="169">
        <v>1</v>
      </c>
    </row>
    <row r="1057" spans="1:10" hidden="1" x14ac:dyDescent="0.25">
      <c r="A1057" s="169">
        <v>20380</v>
      </c>
      <c r="B1057" s="170" t="s">
        <v>1074</v>
      </c>
      <c r="C1057" s="170" t="s">
        <v>24</v>
      </c>
      <c r="D1057" s="170" t="s">
        <v>34</v>
      </c>
      <c r="E1057" s="170">
        <v>1500</v>
      </c>
      <c r="F1057" s="170">
        <v>6</v>
      </c>
      <c r="G1057" s="171">
        <v>12.5</v>
      </c>
      <c r="H1057" s="170" t="s">
        <v>22</v>
      </c>
      <c r="I1057" s="171">
        <v>19.989999999999998</v>
      </c>
      <c r="J1057" s="169">
        <v>1</v>
      </c>
    </row>
    <row r="1058" spans="1:10" hidden="1" x14ac:dyDescent="0.25">
      <c r="A1058" s="169">
        <v>20403</v>
      </c>
      <c r="B1058" s="170" t="s">
        <v>1075</v>
      </c>
      <c r="C1058" s="170" t="s">
        <v>11</v>
      </c>
      <c r="D1058" s="170" t="s">
        <v>12</v>
      </c>
      <c r="E1058" s="170">
        <v>2840</v>
      </c>
      <c r="F1058" s="170">
        <v>3</v>
      </c>
      <c r="G1058" s="171">
        <v>5</v>
      </c>
      <c r="H1058" s="170" t="s">
        <v>13</v>
      </c>
      <c r="I1058" s="171">
        <v>16.989999999999998</v>
      </c>
      <c r="J1058" s="169">
        <v>8</v>
      </c>
    </row>
    <row r="1059" spans="1:10" hidden="1" x14ac:dyDescent="0.25">
      <c r="A1059" s="169">
        <v>20403</v>
      </c>
      <c r="B1059" s="170" t="s">
        <v>1075</v>
      </c>
      <c r="C1059" s="170" t="s">
        <v>11</v>
      </c>
      <c r="D1059" s="170" t="s">
        <v>12</v>
      </c>
      <c r="E1059" s="170">
        <v>2840</v>
      </c>
      <c r="F1059" s="170">
        <v>3</v>
      </c>
      <c r="G1059" s="171">
        <v>5</v>
      </c>
      <c r="H1059" s="170" t="s">
        <v>13</v>
      </c>
      <c r="I1059" s="171">
        <v>16.989999999999998</v>
      </c>
      <c r="J1059" s="169">
        <v>8</v>
      </c>
    </row>
    <row r="1060" spans="1:10" hidden="1" x14ac:dyDescent="0.25">
      <c r="A1060" s="169">
        <v>20406</v>
      </c>
      <c r="B1060" s="170" t="s">
        <v>1076</v>
      </c>
      <c r="C1060" s="170" t="s">
        <v>11</v>
      </c>
      <c r="D1060" s="170" t="s">
        <v>12</v>
      </c>
      <c r="E1060" s="170">
        <v>8520</v>
      </c>
      <c r="F1060" s="170">
        <v>1</v>
      </c>
      <c r="G1060" s="171">
        <v>4.7</v>
      </c>
      <c r="H1060" s="170" t="s">
        <v>13</v>
      </c>
      <c r="I1060" s="171">
        <v>54.49</v>
      </c>
      <c r="J1060" s="169">
        <v>24</v>
      </c>
    </row>
    <row r="1061" spans="1:10" hidden="1" x14ac:dyDescent="0.25">
      <c r="A1061" s="169">
        <v>20406</v>
      </c>
      <c r="B1061" s="170" t="s">
        <v>1076</v>
      </c>
      <c r="C1061" s="170" t="s">
        <v>11</v>
      </c>
      <c r="D1061" s="170" t="s">
        <v>12</v>
      </c>
      <c r="E1061" s="170">
        <v>8520</v>
      </c>
      <c r="F1061" s="170">
        <v>1</v>
      </c>
      <c r="G1061" s="171">
        <v>4.7</v>
      </c>
      <c r="H1061" s="170" t="s">
        <v>13</v>
      </c>
      <c r="I1061" s="171">
        <v>54.49</v>
      </c>
      <c r="J1061" s="169">
        <v>24</v>
      </c>
    </row>
    <row r="1062" spans="1:10" hidden="1" x14ac:dyDescent="0.25">
      <c r="A1062" s="169">
        <v>20418</v>
      </c>
      <c r="B1062" s="170" t="s">
        <v>1077</v>
      </c>
      <c r="C1062" s="170" t="s">
        <v>11</v>
      </c>
      <c r="D1062" s="170" t="s">
        <v>12</v>
      </c>
      <c r="E1062" s="170">
        <v>2840</v>
      </c>
      <c r="F1062" s="170">
        <v>3</v>
      </c>
      <c r="G1062" s="171">
        <v>5</v>
      </c>
      <c r="H1062" s="170" t="s">
        <v>409</v>
      </c>
      <c r="I1062" s="171">
        <v>15.29</v>
      </c>
      <c r="J1062" s="169">
        <v>8</v>
      </c>
    </row>
    <row r="1063" spans="1:10" hidden="1" x14ac:dyDescent="0.25">
      <c r="A1063" s="169">
        <v>20418</v>
      </c>
      <c r="B1063" s="170" t="s">
        <v>1077</v>
      </c>
      <c r="C1063" s="170" t="s">
        <v>11</v>
      </c>
      <c r="D1063" s="170" t="s">
        <v>12</v>
      </c>
      <c r="E1063" s="170">
        <v>2840</v>
      </c>
      <c r="F1063" s="170">
        <v>3</v>
      </c>
      <c r="G1063" s="171">
        <v>5</v>
      </c>
      <c r="H1063" s="170" t="s">
        <v>409</v>
      </c>
      <c r="I1063" s="171">
        <v>15.29</v>
      </c>
      <c r="J1063" s="169">
        <v>8</v>
      </c>
    </row>
    <row r="1064" spans="1:10" hidden="1" x14ac:dyDescent="0.25">
      <c r="A1064" s="169">
        <v>20450</v>
      </c>
      <c r="B1064" s="170" t="s">
        <v>1078</v>
      </c>
      <c r="C1064" s="170" t="s">
        <v>11</v>
      </c>
      <c r="D1064" s="170" t="s">
        <v>303</v>
      </c>
      <c r="E1064" s="170">
        <v>2840</v>
      </c>
      <c r="F1064" s="170">
        <v>3</v>
      </c>
      <c r="G1064" s="171">
        <v>6</v>
      </c>
      <c r="H1064" s="170" t="s">
        <v>409</v>
      </c>
      <c r="I1064" s="171">
        <v>15.29</v>
      </c>
      <c r="J1064" s="169">
        <v>8</v>
      </c>
    </row>
    <row r="1065" spans="1:10" hidden="1" x14ac:dyDescent="0.25">
      <c r="A1065" s="169">
        <v>20450</v>
      </c>
      <c r="B1065" s="170" t="s">
        <v>1078</v>
      </c>
      <c r="C1065" s="170" t="s">
        <v>11</v>
      </c>
      <c r="D1065" s="170" t="s">
        <v>303</v>
      </c>
      <c r="E1065" s="170">
        <v>2840</v>
      </c>
      <c r="F1065" s="170">
        <v>3</v>
      </c>
      <c r="G1065" s="171">
        <v>6</v>
      </c>
      <c r="H1065" s="170" t="s">
        <v>409</v>
      </c>
      <c r="I1065" s="171">
        <v>15.29</v>
      </c>
      <c r="J1065" s="169">
        <v>8</v>
      </c>
    </row>
    <row r="1066" spans="1:10" hidden="1" x14ac:dyDescent="0.25">
      <c r="A1066" s="169">
        <v>20451</v>
      </c>
      <c r="B1066" s="170" t="s">
        <v>1079</v>
      </c>
      <c r="C1066" s="170" t="s">
        <v>11</v>
      </c>
      <c r="D1066" s="170" t="s">
        <v>211</v>
      </c>
      <c r="E1066" s="170">
        <v>2840</v>
      </c>
      <c r="F1066" s="170">
        <v>3</v>
      </c>
      <c r="G1066" s="171">
        <v>4</v>
      </c>
      <c r="H1066" s="170" t="s">
        <v>409</v>
      </c>
      <c r="I1066" s="171">
        <v>15.29</v>
      </c>
      <c r="J1066" s="169">
        <v>8</v>
      </c>
    </row>
    <row r="1067" spans="1:10" hidden="1" x14ac:dyDescent="0.25">
      <c r="A1067" s="169">
        <v>20451</v>
      </c>
      <c r="B1067" s="170" t="s">
        <v>1079</v>
      </c>
      <c r="C1067" s="170" t="s">
        <v>11</v>
      </c>
      <c r="D1067" s="170" t="s">
        <v>211</v>
      </c>
      <c r="E1067" s="170">
        <v>2840</v>
      </c>
      <c r="F1067" s="170">
        <v>3</v>
      </c>
      <c r="G1067" s="171">
        <v>4</v>
      </c>
      <c r="H1067" s="170" t="s">
        <v>409</v>
      </c>
      <c r="I1067" s="171">
        <v>15.29</v>
      </c>
      <c r="J1067" s="169">
        <v>8</v>
      </c>
    </row>
    <row r="1068" spans="1:10" hidden="1" x14ac:dyDescent="0.25">
      <c r="A1068" s="169">
        <v>20481</v>
      </c>
      <c r="B1068" s="170" t="s">
        <v>1080</v>
      </c>
      <c r="C1068" s="170" t="s">
        <v>11</v>
      </c>
      <c r="D1068" s="170" t="s">
        <v>303</v>
      </c>
      <c r="E1068" s="170">
        <v>473</v>
      </c>
      <c r="F1068" s="170">
        <v>24</v>
      </c>
      <c r="G1068" s="171">
        <v>6</v>
      </c>
      <c r="H1068" s="170" t="s">
        <v>982</v>
      </c>
      <c r="I1068" s="171">
        <v>4.24</v>
      </c>
      <c r="J1068" s="169">
        <v>1</v>
      </c>
    </row>
    <row r="1069" spans="1:10" hidden="1" x14ac:dyDescent="0.25">
      <c r="A1069" s="169">
        <v>20481</v>
      </c>
      <c r="B1069" s="170" t="s">
        <v>1080</v>
      </c>
      <c r="C1069" s="170" t="s">
        <v>11</v>
      </c>
      <c r="D1069" s="170" t="s">
        <v>303</v>
      </c>
      <c r="E1069" s="170">
        <v>473</v>
      </c>
      <c r="F1069" s="170">
        <v>24</v>
      </c>
      <c r="G1069" s="171">
        <v>6</v>
      </c>
      <c r="H1069" s="170" t="s">
        <v>982</v>
      </c>
      <c r="I1069" s="171">
        <v>4.24</v>
      </c>
      <c r="J1069" s="169">
        <v>1</v>
      </c>
    </row>
    <row r="1070" spans="1:10" hidden="1" x14ac:dyDescent="0.25">
      <c r="A1070" s="169">
        <v>20484</v>
      </c>
      <c r="B1070" s="170" t="s">
        <v>1081</v>
      </c>
      <c r="C1070" s="170" t="s">
        <v>15</v>
      </c>
      <c r="D1070" s="170" t="s">
        <v>16</v>
      </c>
      <c r="E1070" s="170">
        <v>750</v>
      </c>
      <c r="F1070" s="170">
        <v>12</v>
      </c>
      <c r="G1070" s="171">
        <v>46</v>
      </c>
      <c r="H1070" s="170" t="s">
        <v>91</v>
      </c>
      <c r="I1070" s="171">
        <v>33.99</v>
      </c>
      <c r="J1070" s="169">
        <v>1</v>
      </c>
    </row>
    <row r="1071" spans="1:10" hidden="1" x14ac:dyDescent="0.25">
      <c r="A1071" s="169">
        <v>20539</v>
      </c>
      <c r="B1071" s="170" t="s">
        <v>1082</v>
      </c>
      <c r="C1071" s="170" t="s">
        <v>15</v>
      </c>
      <c r="D1071" s="170" t="s">
        <v>56</v>
      </c>
      <c r="E1071" s="170">
        <v>750</v>
      </c>
      <c r="F1071" s="170">
        <v>6</v>
      </c>
      <c r="G1071" s="171">
        <v>48</v>
      </c>
      <c r="H1071" s="170" t="s">
        <v>20</v>
      </c>
      <c r="I1071" s="171">
        <v>104.99</v>
      </c>
      <c r="J1071" s="169">
        <v>1</v>
      </c>
    </row>
    <row r="1072" spans="1:10" hidden="1" x14ac:dyDescent="0.25">
      <c r="A1072" s="169">
        <v>20604</v>
      </c>
      <c r="B1072" s="170" t="s">
        <v>1083</v>
      </c>
      <c r="C1072" s="170" t="s">
        <v>11</v>
      </c>
      <c r="D1072" s="170" t="s">
        <v>12</v>
      </c>
      <c r="E1072" s="170">
        <v>473</v>
      </c>
      <c r="F1072" s="170">
        <v>24</v>
      </c>
      <c r="G1072" s="171">
        <v>4.5999999999999996</v>
      </c>
      <c r="H1072" s="170" t="s">
        <v>54</v>
      </c>
      <c r="I1072" s="171">
        <v>4.09</v>
      </c>
      <c r="J1072" s="169">
        <v>1</v>
      </c>
    </row>
    <row r="1073" spans="1:10" hidden="1" x14ac:dyDescent="0.25">
      <c r="A1073" s="169">
        <v>20604</v>
      </c>
      <c r="B1073" s="170" t="s">
        <v>1083</v>
      </c>
      <c r="C1073" s="170" t="s">
        <v>11</v>
      </c>
      <c r="D1073" s="170" t="s">
        <v>12</v>
      </c>
      <c r="E1073" s="170">
        <v>473</v>
      </c>
      <c r="F1073" s="170">
        <v>24</v>
      </c>
      <c r="G1073" s="171">
        <v>4.5999999999999996</v>
      </c>
      <c r="H1073" s="170" t="s">
        <v>54</v>
      </c>
      <c r="I1073" s="171">
        <v>4.09</v>
      </c>
      <c r="J1073" s="169">
        <v>1</v>
      </c>
    </row>
    <row r="1074" spans="1:10" hidden="1" x14ac:dyDescent="0.25">
      <c r="A1074" s="169">
        <v>20610</v>
      </c>
      <c r="B1074" s="170" t="s">
        <v>1084</v>
      </c>
      <c r="C1074" s="170" t="s">
        <v>15</v>
      </c>
      <c r="D1074" s="170" t="s">
        <v>90</v>
      </c>
      <c r="E1074" s="170">
        <v>750</v>
      </c>
      <c r="F1074" s="170">
        <v>6</v>
      </c>
      <c r="G1074" s="171">
        <v>40</v>
      </c>
      <c r="H1074" s="170" t="s">
        <v>47</v>
      </c>
      <c r="I1074" s="171">
        <v>52.99</v>
      </c>
      <c r="J1074" s="169">
        <v>1</v>
      </c>
    </row>
    <row r="1075" spans="1:10" hidden="1" x14ac:dyDescent="0.25">
      <c r="A1075" s="169">
        <v>20619</v>
      </c>
      <c r="B1075" s="170" t="s">
        <v>1085</v>
      </c>
      <c r="C1075" s="170" t="s">
        <v>15</v>
      </c>
      <c r="D1075" s="170" t="s">
        <v>16</v>
      </c>
      <c r="E1075" s="170">
        <v>750</v>
      </c>
      <c r="F1075" s="170">
        <v>12</v>
      </c>
      <c r="G1075" s="171">
        <v>40</v>
      </c>
      <c r="H1075" s="170" t="s">
        <v>43</v>
      </c>
      <c r="I1075" s="171">
        <v>24.76</v>
      </c>
      <c r="J1075" s="169">
        <v>1</v>
      </c>
    </row>
    <row r="1076" spans="1:10" hidden="1" x14ac:dyDescent="0.25">
      <c r="A1076" s="169">
        <v>20622</v>
      </c>
      <c r="B1076" s="170" t="s">
        <v>1086</v>
      </c>
      <c r="C1076" s="170" t="s">
        <v>15</v>
      </c>
      <c r="D1076" s="170" t="s">
        <v>225</v>
      </c>
      <c r="E1076" s="170">
        <v>750</v>
      </c>
      <c r="F1076" s="170">
        <v>12</v>
      </c>
      <c r="G1076" s="171">
        <v>40</v>
      </c>
      <c r="H1076" s="170" t="s">
        <v>446</v>
      </c>
      <c r="I1076" s="171">
        <v>39.49</v>
      </c>
      <c r="J1076" s="169">
        <v>1</v>
      </c>
    </row>
    <row r="1077" spans="1:10" hidden="1" x14ac:dyDescent="0.25">
      <c r="A1077" s="169">
        <v>20629</v>
      </c>
      <c r="B1077" s="170" t="s">
        <v>1087</v>
      </c>
      <c r="C1077" s="170" t="s">
        <v>11</v>
      </c>
      <c r="D1077" s="170" t="s">
        <v>12</v>
      </c>
      <c r="E1077" s="170">
        <v>355</v>
      </c>
      <c r="F1077" s="170">
        <v>24</v>
      </c>
      <c r="G1077" s="171">
        <v>4.5</v>
      </c>
      <c r="H1077" s="170" t="s">
        <v>105</v>
      </c>
      <c r="I1077" s="171">
        <v>3.39</v>
      </c>
      <c r="J1077" s="169">
        <v>1</v>
      </c>
    </row>
    <row r="1078" spans="1:10" hidden="1" x14ac:dyDescent="0.25">
      <c r="A1078" s="169">
        <v>20629</v>
      </c>
      <c r="B1078" s="170" t="s">
        <v>1087</v>
      </c>
      <c r="C1078" s="170" t="s">
        <v>11</v>
      </c>
      <c r="D1078" s="170" t="s">
        <v>12</v>
      </c>
      <c r="E1078" s="170">
        <v>355</v>
      </c>
      <c r="F1078" s="170">
        <v>24</v>
      </c>
      <c r="G1078" s="171">
        <v>4.5</v>
      </c>
      <c r="H1078" s="170" t="s">
        <v>105</v>
      </c>
      <c r="I1078" s="171">
        <v>3.39</v>
      </c>
      <c r="J1078" s="169">
        <v>1</v>
      </c>
    </row>
    <row r="1079" spans="1:10" hidden="1" x14ac:dyDescent="0.25">
      <c r="A1079" s="169">
        <v>20631</v>
      </c>
      <c r="B1079" s="170" t="s">
        <v>1088</v>
      </c>
      <c r="C1079" s="170" t="s">
        <v>15</v>
      </c>
      <c r="D1079" s="170" t="s">
        <v>756</v>
      </c>
      <c r="E1079" s="170">
        <v>375</v>
      </c>
      <c r="F1079" s="170">
        <v>12</v>
      </c>
      <c r="G1079" s="171">
        <v>35</v>
      </c>
      <c r="H1079" s="170" t="s">
        <v>47</v>
      </c>
      <c r="I1079" s="171">
        <v>16.989999999999998</v>
      </c>
      <c r="J1079" s="169">
        <v>1</v>
      </c>
    </row>
    <row r="1080" spans="1:10" hidden="1" x14ac:dyDescent="0.25">
      <c r="A1080" s="169">
        <v>20656</v>
      </c>
      <c r="B1080" s="170" t="s">
        <v>1089</v>
      </c>
      <c r="C1080" s="170" t="s">
        <v>11</v>
      </c>
      <c r="D1080" s="170" t="s">
        <v>474</v>
      </c>
      <c r="E1080" s="170">
        <v>4260</v>
      </c>
      <c r="F1080" s="170">
        <v>1</v>
      </c>
      <c r="G1080" s="171">
        <v>4</v>
      </c>
      <c r="H1080" s="170" t="s">
        <v>54</v>
      </c>
      <c r="I1080" s="171">
        <v>28.19</v>
      </c>
      <c r="J1080" s="169">
        <v>12</v>
      </c>
    </row>
    <row r="1081" spans="1:10" hidden="1" x14ac:dyDescent="0.25">
      <c r="A1081" s="169">
        <v>20656</v>
      </c>
      <c r="B1081" s="170" t="s">
        <v>1089</v>
      </c>
      <c r="C1081" s="170" t="s">
        <v>11</v>
      </c>
      <c r="D1081" s="170" t="s">
        <v>474</v>
      </c>
      <c r="E1081" s="170">
        <v>4260</v>
      </c>
      <c r="F1081" s="170">
        <v>1</v>
      </c>
      <c r="G1081" s="171">
        <v>4</v>
      </c>
      <c r="H1081" s="170" t="s">
        <v>54</v>
      </c>
      <c r="I1081" s="171">
        <v>28.19</v>
      </c>
      <c r="J1081" s="169">
        <v>12</v>
      </c>
    </row>
    <row r="1082" spans="1:10" hidden="1" x14ac:dyDescent="0.25">
      <c r="A1082" s="169">
        <v>20693</v>
      </c>
      <c r="B1082" s="170" t="s">
        <v>1090</v>
      </c>
      <c r="C1082" s="170" t="s">
        <v>15</v>
      </c>
      <c r="D1082" s="170" t="s">
        <v>1091</v>
      </c>
      <c r="E1082" s="170">
        <v>750</v>
      </c>
      <c r="F1082" s="170">
        <v>6</v>
      </c>
      <c r="G1082" s="171">
        <v>32</v>
      </c>
      <c r="H1082" s="170" t="s">
        <v>35</v>
      </c>
      <c r="I1082" s="171">
        <v>41.99</v>
      </c>
      <c r="J1082" s="169">
        <v>1</v>
      </c>
    </row>
    <row r="1083" spans="1:10" hidden="1" x14ac:dyDescent="0.25">
      <c r="A1083" s="169">
        <v>20704</v>
      </c>
      <c r="B1083" s="170" t="s">
        <v>1092</v>
      </c>
      <c r="C1083" s="170" t="s">
        <v>11</v>
      </c>
      <c r="D1083" s="170" t="s">
        <v>12</v>
      </c>
      <c r="E1083" s="170">
        <v>473</v>
      </c>
      <c r="F1083" s="170">
        <v>24</v>
      </c>
      <c r="G1083" s="171">
        <v>5</v>
      </c>
      <c r="H1083" s="170" t="s">
        <v>1053</v>
      </c>
      <c r="I1083" s="171">
        <v>3.49</v>
      </c>
      <c r="J1083" s="169">
        <v>1</v>
      </c>
    </row>
    <row r="1084" spans="1:10" hidden="1" x14ac:dyDescent="0.25">
      <c r="A1084" s="169">
        <v>20704</v>
      </c>
      <c r="B1084" s="170" t="s">
        <v>1092</v>
      </c>
      <c r="C1084" s="170" t="s">
        <v>11</v>
      </c>
      <c r="D1084" s="170" t="s">
        <v>12</v>
      </c>
      <c r="E1084" s="170">
        <v>473</v>
      </c>
      <c r="F1084" s="170">
        <v>24</v>
      </c>
      <c r="G1084" s="171">
        <v>5</v>
      </c>
      <c r="H1084" s="170" t="s">
        <v>1053</v>
      </c>
      <c r="I1084" s="171">
        <v>3.49</v>
      </c>
      <c r="J1084" s="169">
        <v>1</v>
      </c>
    </row>
    <row r="1085" spans="1:10" hidden="1" x14ac:dyDescent="0.25">
      <c r="A1085" s="169">
        <v>20722</v>
      </c>
      <c r="B1085" s="170" t="s">
        <v>1093</v>
      </c>
      <c r="C1085" s="170" t="s">
        <v>15</v>
      </c>
      <c r="D1085" s="170" t="s">
        <v>90</v>
      </c>
      <c r="E1085" s="170">
        <v>375</v>
      </c>
      <c r="F1085" s="170">
        <v>12</v>
      </c>
      <c r="G1085" s="171">
        <v>40</v>
      </c>
      <c r="H1085" s="170" t="s">
        <v>43</v>
      </c>
      <c r="I1085" s="171">
        <v>41.99</v>
      </c>
      <c r="J1085" s="169">
        <v>1</v>
      </c>
    </row>
    <row r="1086" spans="1:10" hidden="1" x14ac:dyDescent="0.25">
      <c r="A1086" s="169">
        <v>20723</v>
      </c>
      <c r="B1086" s="170" t="s">
        <v>1093</v>
      </c>
      <c r="C1086" s="170" t="s">
        <v>15</v>
      </c>
      <c r="D1086" s="170" t="s">
        <v>90</v>
      </c>
      <c r="E1086" s="170">
        <v>1140</v>
      </c>
      <c r="F1086" s="170">
        <v>6</v>
      </c>
      <c r="G1086" s="171">
        <v>40</v>
      </c>
      <c r="H1086" s="170" t="s">
        <v>43</v>
      </c>
      <c r="I1086" s="171">
        <v>108.99</v>
      </c>
      <c r="J1086" s="169">
        <v>1</v>
      </c>
    </row>
    <row r="1087" spans="1:10" hidden="1" x14ac:dyDescent="0.25">
      <c r="A1087" s="169">
        <v>20749</v>
      </c>
      <c r="B1087" s="170" t="s">
        <v>1094</v>
      </c>
      <c r="C1087" s="170" t="s">
        <v>15</v>
      </c>
      <c r="D1087" s="170" t="s">
        <v>113</v>
      </c>
      <c r="E1087" s="170">
        <v>750</v>
      </c>
      <c r="F1087" s="170">
        <v>6</v>
      </c>
      <c r="G1087" s="171">
        <v>40</v>
      </c>
      <c r="H1087" s="170" t="s">
        <v>29</v>
      </c>
      <c r="I1087" s="171">
        <v>110.99</v>
      </c>
      <c r="J1087" s="169">
        <v>1</v>
      </c>
    </row>
    <row r="1088" spans="1:10" hidden="1" x14ac:dyDescent="0.25">
      <c r="A1088" s="169">
        <v>20801</v>
      </c>
      <c r="B1088" s="170" t="s">
        <v>1095</v>
      </c>
      <c r="C1088" s="170" t="s">
        <v>37</v>
      </c>
      <c r="D1088" s="170" t="s">
        <v>38</v>
      </c>
      <c r="E1088" s="170">
        <v>1890</v>
      </c>
      <c r="F1088" s="170">
        <v>1</v>
      </c>
      <c r="H1088" s="170" t="s">
        <v>885</v>
      </c>
      <c r="I1088" s="171">
        <v>0</v>
      </c>
      <c r="J1088" s="169">
        <v>1</v>
      </c>
    </row>
    <row r="1089" spans="1:10" hidden="1" x14ac:dyDescent="0.25">
      <c r="A1089" s="169">
        <v>20804</v>
      </c>
      <c r="B1089" s="170" t="s">
        <v>1096</v>
      </c>
      <c r="C1089" s="170" t="s">
        <v>24</v>
      </c>
      <c r="D1089" s="170" t="s">
        <v>603</v>
      </c>
      <c r="E1089" s="170">
        <v>750</v>
      </c>
      <c r="F1089" s="170">
        <v>6</v>
      </c>
      <c r="G1089" s="171">
        <v>14</v>
      </c>
      <c r="H1089" s="170" t="s">
        <v>774</v>
      </c>
      <c r="I1089" s="171">
        <v>17.989999999999998</v>
      </c>
      <c r="J1089" s="169">
        <v>1</v>
      </c>
    </row>
    <row r="1090" spans="1:10" hidden="1" x14ac:dyDescent="0.25">
      <c r="A1090" s="169">
        <v>20866</v>
      </c>
      <c r="B1090" s="170" t="s">
        <v>1097</v>
      </c>
      <c r="C1090" s="170" t="s">
        <v>24</v>
      </c>
      <c r="D1090" s="170" t="s">
        <v>31</v>
      </c>
      <c r="E1090" s="170">
        <v>750</v>
      </c>
      <c r="F1090" s="170">
        <v>6</v>
      </c>
      <c r="G1090" s="171">
        <v>14.5</v>
      </c>
      <c r="H1090" s="170" t="s">
        <v>200</v>
      </c>
      <c r="I1090" s="171">
        <v>26.99</v>
      </c>
      <c r="J1090" s="169">
        <v>1</v>
      </c>
    </row>
    <row r="1091" spans="1:10" hidden="1" x14ac:dyDescent="0.25">
      <c r="A1091" s="169">
        <v>20868</v>
      </c>
      <c r="B1091" s="170" t="s">
        <v>1098</v>
      </c>
      <c r="C1091" s="170" t="s">
        <v>11</v>
      </c>
      <c r="D1091" s="170" t="s">
        <v>267</v>
      </c>
      <c r="E1091" s="170">
        <v>473</v>
      </c>
      <c r="F1091" s="170">
        <v>24</v>
      </c>
      <c r="G1091" s="171">
        <v>5</v>
      </c>
      <c r="H1091" s="170" t="s">
        <v>342</v>
      </c>
      <c r="I1091" s="171">
        <v>3.79</v>
      </c>
      <c r="J1091" s="169">
        <v>1</v>
      </c>
    </row>
    <row r="1092" spans="1:10" hidden="1" x14ac:dyDescent="0.25">
      <c r="A1092" s="169">
        <v>20868</v>
      </c>
      <c r="B1092" s="170" t="s">
        <v>1098</v>
      </c>
      <c r="C1092" s="170" t="s">
        <v>11</v>
      </c>
      <c r="D1092" s="170" t="s">
        <v>267</v>
      </c>
      <c r="E1092" s="170">
        <v>473</v>
      </c>
      <c r="F1092" s="170">
        <v>24</v>
      </c>
      <c r="G1092" s="171">
        <v>5</v>
      </c>
      <c r="H1092" s="170" t="s">
        <v>342</v>
      </c>
      <c r="I1092" s="171">
        <v>3.79</v>
      </c>
      <c r="J1092" s="169">
        <v>1</v>
      </c>
    </row>
    <row r="1093" spans="1:10" hidden="1" x14ac:dyDescent="0.25">
      <c r="A1093" s="169">
        <v>20881</v>
      </c>
      <c r="B1093" s="170" t="s">
        <v>1099</v>
      </c>
      <c r="C1093" s="170" t="s">
        <v>24</v>
      </c>
      <c r="D1093" s="170" t="s">
        <v>68</v>
      </c>
      <c r="E1093" s="170">
        <v>750</v>
      </c>
      <c r="F1093" s="170">
        <v>12</v>
      </c>
      <c r="G1093" s="171">
        <v>14.5</v>
      </c>
      <c r="H1093" s="170" t="s">
        <v>64</v>
      </c>
      <c r="I1093" s="171">
        <v>39.99</v>
      </c>
      <c r="J1093" s="169">
        <v>1</v>
      </c>
    </row>
    <row r="1094" spans="1:10" hidden="1" x14ac:dyDescent="0.25">
      <c r="A1094" s="169">
        <v>20887</v>
      </c>
      <c r="B1094" s="170" t="s">
        <v>1100</v>
      </c>
      <c r="C1094" s="170" t="s">
        <v>11</v>
      </c>
      <c r="D1094" s="170" t="s">
        <v>303</v>
      </c>
      <c r="E1094" s="170">
        <v>473</v>
      </c>
      <c r="F1094" s="170">
        <v>24</v>
      </c>
      <c r="G1094" s="171">
        <v>6.8</v>
      </c>
      <c r="H1094" s="170" t="s">
        <v>222</v>
      </c>
      <c r="I1094" s="171">
        <v>3.99</v>
      </c>
      <c r="J1094" s="169">
        <v>1</v>
      </c>
    </row>
    <row r="1095" spans="1:10" hidden="1" x14ac:dyDescent="0.25">
      <c r="A1095" s="169">
        <v>20887</v>
      </c>
      <c r="B1095" s="170" t="s">
        <v>1100</v>
      </c>
      <c r="C1095" s="170" t="s">
        <v>11</v>
      </c>
      <c r="D1095" s="170" t="s">
        <v>303</v>
      </c>
      <c r="E1095" s="170">
        <v>473</v>
      </c>
      <c r="F1095" s="170">
        <v>24</v>
      </c>
      <c r="G1095" s="171">
        <v>6.8</v>
      </c>
      <c r="H1095" s="170" t="s">
        <v>222</v>
      </c>
      <c r="I1095" s="171">
        <v>3.99</v>
      </c>
      <c r="J1095" s="169">
        <v>1</v>
      </c>
    </row>
    <row r="1096" spans="1:10" hidden="1" x14ac:dyDescent="0.25">
      <c r="A1096" s="169">
        <v>20897</v>
      </c>
      <c r="B1096" s="170" t="s">
        <v>1101</v>
      </c>
      <c r="C1096" s="170" t="s">
        <v>11</v>
      </c>
      <c r="D1096" s="170" t="s">
        <v>12</v>
      </c>
      <c r="E1096" s="170">
        <v>8520</v>
      </c>
      <c r="F1096" s="170">
        <v>1</v>
      </c>
      <c r="G1096" s="171">
        <v>5</v>
      </c>
      <c r="H1096" s="170" t="s">
        <v>824</v>
      </c>
      <c r="I1096" s="171">
        <v>50.99</v>
      </c>
      <c r="J1096" s="169">
        <v>24</v>
      </c>
    </row>
    <row r="1097" spans="1:10" hidden="1" x14ac:dyDescent="0.25">
      <c r="A1097" s="169">
        <v>20897</v>
      </c>
      <c r="B1097" s="170" t="s">
        <v>1101</v>
      </c>
      <c r="C1097" s="170" t="s">
        <v>11</v>
      </c>
      <c r="D1097" s="170" t="s">
        <v>12</v>
      </c>
      <c r="E1097" s="170">
        <v>8520</v>
      </c>
      <c r="F1097" s="170">
        <v>1</v>
      </c>
      <c r="G1097" s="171">
        <v>5</v>
      </c>
      <c r="H1097" s="170" t="s">
        <v>824</v>
      </c>
      <c r="I1097" s="171">
        <v>50.99</v>
      </c>
      <c r="J1097" s="169">
        <v>24</v>
      </c>
    </row>
    <row r="1098" spans="1:10" hidden="1" x14ac:dyDescent="0.25">
      <c r="A1098" s="169">
        <v>20921</v>
      </c>
      <c r="B1098" s="170" t="s">
        <v>1102</v>
      </c>
      <c r="C1098" s="170" t="s">
        <v>1065</v>
      </c>
      <c r="D1098" s="170" t="s">
        <v>1066</v>
      </c>
      <c r="E1098" s="170">
        <v>330</v>
      </c>
      <c r="F1098" s="170">
        <v>24</v>
      </c>
      <c r="G1098" s="171">
        <v>1E-3</v>
      </c>
      <c r="H1098" s="170" t="s">
        <v>105</v>
      </c>
      <c r="I1098" s="171">
        <v>2.29</v>
      </c>
      <c r="J1098" s="169">
        <v>1</v>
      </c>
    </row>
    <row r="1099" spans="1:10" hidden="1" x14ac:dyDescent="0.25">
      <c r="A1099" s="169">
        <v>20921</v>
      </c>
      <c r="B1099" s="170" t="s">
        <v>1102</v>
      </c>
      <c r="C1099" s="170" t="s">
        <v>1065</v>
      </c>
      <c r="D1099" s="170" t="s">
        <v>1066</v>
      </c>
      <c r="E1099" s="170">
        <v>330</v>
      </c>
      <c r="F1099" s="170">
        <v>24</v>
      </c>
      <c r="G1099" s="171">
        <v>1E-3</v>
      </c>
      <c r="H1099" s="170" t="s">
        <v>105</v>
      </c>
      <c r="I1099" s="171">
        <v>2.29</v>
      </c>
      <c r="J1099" s="169">
        <v>1</v>
      </c>
    </row>
    <row r="1100" spans="1:10" hidden="1" x14ac:dyDescent="0.25">
      <c r="A1100" s="169">
        <v>20929</v>
      </c>
      <c r="B1100" s="170" t="s">
        <v>1103</v>
      </c>
      <c r="C1100" s="170" t="s">
        <v>11</v>
      </c>
      <c r="D1100" s="170" t="s">
        <v>474</v>
      </c>
      <c r="E1100" s="170">
        <v>4260</v>
      </c>
      <c r="F1100" s="170">
        <v>1</v>
      </c>
      <c r="G1100" s="171">
        <v>2.5</v>
      </c>
      <c r="H1100" s="170" t="s">
        <v>409</v>
      </c>
      <c r="I1100" s="171">
        <v>29.49</v>
      </c>
      <c r="J1100" s="169">
        <v>12</v>
      </c>
    </row>
    <row r="1101" spans="1:10" hidden="1" x14ac:dyDescent="0.25">
      <c r="A1101" s="169">
        <v>20929</v>
      </c>
      <c r="B1101" s="170" t="s">
        <v>1103</v>
      </c>
      <c r="C1101" s="170" t="s">
        <v>11</v>
      </c>
      <c r="D1101" s="170" t="s">
        <v>474</v>
      </c>
      <c r="E1101" s="170">
        <v>4260</v>
      </c>
      <c r="F1101" s="170">
        <v>1</v>
      </c>
      <c r="G1101" s="171">
        <v>2.5</v>
      </c>
      <c r="H1101" s="170" t="s">
        <v>409</v>
      </c>
      <c r="I1101" s="171">
        <v>29.49</v>
      </c>
      <c r="J1101" s="169">
        <v>12</v>
      </c>
    </row>
    <row r="1102" spans="1:10" hidden="1" x14ac:dyDescent="0.25">
      <c r="A1102" s="169">
        <v>20960</v>
      </c>
      <c r="B1102" s="170" t="s">
        <v>1104</v>
      </c>
      <c r="C1102" s="170" t="s">
        <v>15</v>
      </c>
      <c r="D1102" s="170" t="s">
        <v>198</v>
      </c>
      <c r="E1102" s="170">
        <v>750</v>
      </c>
      <c r="F1102" s="170">
        <v>12</v>
      </c>
      <c r="G1102" s="171">
        <v>40</v>
      </c>
      <c r="H1102" s="170" t="s">
        <v>43</v>
      </c>
      <c r="I1102" s="171">
        <v>26.89</v>
      </c>
      <c r="J1102" s="169">
        <v>1</v>
      </c>
    </row>
    <row r="1103" spans="1:10" hidden="1" x14ac:dyDescent="0.25">
      <c r="A1103" s="169">
        <v>20978</v>
      </c>
      <c r="B1103" s="170" t="s">
        <v>1105</v>
      </c>
      <c r="C1103" s="170" t="s">
        <v>24</v>
      </c>
      <c r="D1103" s="170" t="s">
        <v>298</v>
      </c>
      <c r="E1103" s="170">
        <v>600</v>
      </c>
      <c r="F1103" s="170">
        <v>8</v>
      </c>
      <c r="G1103" s="171">
        <v>11.5</v>
      </c>
      <c r="H1103" s="170" t="s">
        <v>64</v>
      </c>
      <c r="I1103" s="171">
        <v>13.66</v>
      </c>
      <c r="J1103" s="169">
        <v>3</v>
      </c>
    </row>
    <row r="1104" spans="1:10" hidden="1" x14ac:dyDescent="0.25">
      <c r="A1104" s="169">
        <v>21001</v>
      </c>
      <c r="B1104" s="170" t="s">
        <v>1106</v>
      </c>
      <c r="C1104" s="170" t="s">
        <v>24</v>
      </c>
      <c r="D1104" s="170" t="s">
        <v>230</v>
      </c>
      <c r="E1104" s="170">
        <v>750</v>
      </c>
      <c r="F1104" s="170">
        <v>6</v>
      </c>
      <c r="G1104" s="171">
        <v>14.5</v>
      </c>
      <c r="H1104" s="170" t="s">
        <v>22</v>
      </c>
      <c r="I1104" s="171">
        <v>69.989999999999995</v>
      </c>
      <c r="J1104" s="169">
        <v>1</v>
      </c>
    </row>
    <row r="1105" spans="1:10" hidden="1" x14ac:dyDescent="0.25">
      <c r="A1105" s="169">
        <v>21002</v>
      </c>
      <c r="B1105" s="170" t="s">
        <v>1107</v>
      </c>
      <c r="C1105" s="170" t="s">
        <v>11</v>
      </c>
      <c r="D1105" s="170" t="s">
        <v>474</v>
      </c>
      <c r="E1105" s="170">
        <v>330</v>
      </c>
      <c r="F1105" s="170">
        <v>24</v>
      </c>
      <c r="G1105" s="171">
        <v>2.5</v>
      </c>
      <c r="H1105" s="170" t="s">
        <v>723</v>
      </c>
      <c r="I1105" s="171">
        <v>2.76</v>
      </c>
      <c r="J1105" s="169">
        <v>1</v>
      </c>
    </row>
    <row r="1106" spans="1:10" hidden="1" x14ac:dyDescent="0.25">
      <c r="A1106" s="169">
        <v>21002</v>
      </c>
      <c r="B1106" s="170" t="s">
        <v>1107</v>
      </c>
      <c r="C1106" s="170" t="s">
        <v>11</v>
      </c>
      <c r="D1106" s="170" t="s">
        <v>474</v>
      </c>
      <c r="E1106" s="170">
        <v>330</v>
      </c>
      <c r="F1106" s="170">
        <v>24</v>
      </c>
      <c r="G1106" s="171">
        <v>2.5</v>
      </c>
      <c r="H1106" s="170" t="s">
        <v>723</v>
      </c>
      <c r="I1106" s="171">
        <v>2.76</v>
      </c>
      <c r="J1106" s="169">
        <v>1</v>
      </c>
    </row>
    <row r="1107" spans="1:10" hidden="1" x14ac:dyDescent="0.25">
      <c r="A1107" s="169">
        <v>21008</v>
      </c>
      <c r="B1107" s="170" t="s">
        <v>1108</v>
      </c>
      <c r="C1107" s="170" t="s">
        <v>15</v>
      </c>
      <c r="D1107" s="170" t="s">
        <v>78</v>
      </c>
      <c r="E1107" s="170">
        <v>750</v>
      </c>
      <c r="F1107" s="170">
        <v>12</v>
      </c>
      <c r="G1107" s="171">
        <v>40</v>
      </c>
      <c r="H1107" s="170" t="s">
        <v>17</v>
      </c>
      <c r="I1107" s="171">
        <v>25.99</v>
      </c>
      <c r="J1107" s="169">
        <v>1</v>
      </c>
    </row>
    <row r="1108" spans="1:10" hidden="1" x14ac:dyDescent="0.25">
      <c r="A1108" s="169">
        <v>21023</v>
      </c>
      <c r="B1108" s="170" t="s">
        <v>1109</v>
      </c>
      <c r="C1108" s="170" t="s">
        <v>15</v>
      </c>
      <c r="D1108" s="170" t="s">
        <v>140</v>
      </c>
      <c r="E1108" s="170">
        <v>1140</v>
      </c>
      <c r="F1108" s="170">
        <v>12</v>
      </c>
      <c r="G1108" s="171">
        <v>34.9</v>
      </c>
      <c r="H1108" s="170" t="s">
        <v>22</v>
      </c>
      <c r="I1108" s="171">
        <v>32.99</v>
      </c>
      <c r="J1108" s="169">
        <v>1</v>
      </c>
    </row>
    <row r="1109" spans="1:10" hidden="1" x14ac:dyDescent="0.25">
      <c r="A1109" s="169">
        <v>21041</v>
      </c>
      <c r="B1109" s="170" t="s">
        <v>1110</v>
      </c>
      <c r="C1109" s="170" t="s">
        <v>11</v>
      </c>
      <c r="D1109" s="170" t="s">
        <v>12</v>
      </c>
      <c r="E1109" s="170">
        <v>2840</v>
      </c>
      <c r="F1109" s="170">
        <v>3</v>
      </c>
      <c r="G1109" s="171">
        <v>5.5</v>
      </c>
      <c r="H1109" s="170" t="s">
        <v>13</v>
      </c>
      <c r="I1109" s="171">
        <v>16.989999999999998</v>
      </c>
      <c r="J1109" s="169">
        <v>8</v>
      </c>
    </row>
    <row r="1110" spans="1:10" hidden="1" x14ac:dyDescent="0.25">
      <c r="A1110" s="169">
        <v>21041</v>
      </c>
      <c r="B1110" s="170" t="s">
        <v>1110</v>
      </c>
      <c r="C1110" s="170" t="s">
        <v>11</v>
      </c>
      <c r="D1110" s="170" t="s">
        <v>12</v>
      </c>
      <c r="E1110" s="170">
        <v>2840</v>
      </c>
      <c r="F1110" s="170">
        <v>3</v>
      </c>
      <c r="G1110" s="171">
        <v>5.5</v>
      </c>
      <c r="H1110" s="170" t="s">
        <v>13</v>
      </c>
      <c r="I1110" s="171">
        <v>16.989999999999998</v>
      </c>
      <c r="J1110" s="169">
        <v>8</v>
      </c>
    </row>
    <row r="1111" spans="1:10" hidden="1" x14ac:dyDescent="0.25">
      <c r="A1111" s="169">
        <v>21043</v>
      </c>
      <c r="B1111" s="170" t="s">
        <v>1111</v>
      </c>
      <c r="C1111" s="170" t="s">
        <v>263</v>
      </c>
      <c r="D1111" s="170" t="s">
        <v>264</v>
      </c>
      <c r="E1111" s="170">
        <v>2130</v>
      </c>
      <c r="F1111" s="170">
        <v>4</v>
      </c>
      <c r="G1111" s="171">
        <v>4</v>
      </c>
      <c r="H1111" s="170" t="s">
        <v>747</v>
      </c>
      <c r="I1111" s="171">
        <v>18.489999999999998</v>
      </c>
      <c r="J1111" s="169">
        <v>6</v>
      </c>
    </row>
    <row r="1112" spans="1:10" hidden="1" x14ac:dyDescent="0.25">
      <c r="A1112" s="169">
        <v>21043</v>
      </c>
      <c r="B1112" s="170" t="s">
        <v>1111</v>
      </c>
      <c r="C1112" s="170" t="s">
        <v>263</v>
      </c>
      <c r="D1112" s="170" t="s">
        <v>264</v>
      </c>
      <c r="E1112" s="170">
        <v>2130</v>
      </c>
      <c r="F1112" s="170">
        <v>4</v>
      </c>
      <c r="G1112" s="171">
        <v>4</v>
      </c>
      <c r="H1112" s="170" t="s">
        <v>747</v>
      </c>
      <c r="I1112" s="171">
        <v>18.489999999999998</v>
      </c>
      <c r="J1112" s="169">
        <v>6</v>
      </c>
    </row>
    <row r="1113" spans="1:10" hidden="1" x14ac:dyDescent="0.25">
      <c r="A1113" s="169">
        <v>21080</v>
      </c>
      <c r="B1113" s="170" t="s">
        <v>1112</v>
      </c>
      <c r="C1113" s="170" t="s">
        <v>11</v>
      </c>
      <c r="D1113" s="170" t="s">
        <v>267</v>
      </c>
      <c r="E1113" s="170">
        <v>4092</v>
      </c>
      <c r="F1113" s="170">
        <v>1</v>
      </c>
      <c r="G1113" s="171">
        <v>5.4</v>
      </c>
      <c r="H1113" s="170" t="s">
        <v>13</v>
      </c>
      <c r="I1113" s="171">
        <v>30.99</v>
      </c>
      <c r="J1113" s="169">
        <v>12</v>
      </c>
    </row>
    <row r="1114" spans="1:10" hidden="1" x14ac:dyDescent="0.25">
      <c r="A1114" s="169">
        <v>21080</v>
      </c>
      <c r="B1114" s="170" t="s">
        <v>1112</v>
      </c>
      <c r="C1114" s="170" t="s">
        <v>11</v>
      </c>
      <c r="D1114" s="170" t="s">
        <v>267</v>
      </c>
      <c r="E1114" s="170">
        <v>4092</v>
      </c>
      <c r="F1114" s="170">
        <v>1</v>
      </c>
      <c r="G1114" s="171">
        <v>5.4</v>
      </c>
      <c r="H1114" s="170" t="s">
        <v>13</v>
      </c>
      <c r="I1114" s="171">
        <v>30.99</v>
      </c>
      <c r="J1114" s="169">
        <v>12</v>
      </c>
    </row>
    <row r="1115" spans="1:10" hidden="1" x14ac:dyDescent="0.25">
      <c r="A1115" s="169">
        <v>21097</v>
      </c>
      <c r="B1115" s="170" t="s">
        <v>486</v>
      </c>
      <c r="C1115" s="170" t="s">
        <v>15</v>
      </c>
      <c r="D1115" s="170" t="s">
        <v>90</v>
      </c>
      <c r="E1115" s="170">
        <v>750</v>
      </c>
      <c r="F1115" s="170">
        <v>12</v>
      </c>
      <c r="G1115" s="171">
        <v>40</v>
      </c>
      <c r="H1115" s="170" t="s">
        <v>43</v>
      </c>
      <c r="I1115" s="171">
        <v>82.49</v>
      </c>
      <c r="J1115" s="169">
        <v>1</v>
      </c>
    </row>
    <row r="1116" spans="1:10" hidden="1" x14ac:dyDescent="0.25">
      <c r="A1116" s="169">
        <v>21146</v>
      </c>
      <c r="B1116" s="170" t="s">
        <v>1113</v>
      </c>
      <c r="C1116" s="170" t="s">
        <v>24</v>
      </c>
      <c r="D1116" s="170" t="s">
        <v>127</v>
      </c>
      <c r="E1116" s="170">
        <v>750</v>
      </c>
      <c r="F1116" s="170">
        <v>12</v>
      </c>
      <c r="G1116" s="171">
        <v>14.5</v>
      </c>
      <c r="H1116" s="170" t="s">
        <v>200</v>
      </c>
      <c r="I1116" s="171">
        <v>29.99</v>
      </c>
      <c r="J1116" s="169">
        <v>1</v>
      </c>
    </row>
    <row r="1117" spans="1:10" hidden="1" x14ac:dyDescent="0.25">
      <c r="A1117" s="169">
        <v>21156</v>
      </c>
      <c r="B1117" s="170" t="s">
        <v>1114</v>
      </c>
      <c r="C1117" s="170" t="s">
        <v>15</v>
      </c>
      <c r="D1117" s="170" t="s">
        <v>19</v>
      </c>
      <c r="E1117" s="170">
        <v>750</v>
      </c>
      <c r="F1117" s="170">
        <v>6</v>
      </c>
      <c r="G1117" s="171">
        <v>40</v>
      </c>
      <c r="H1117" s="170" t="s">
        <v>86</v>
      </c>
      <c r="I1117" s="171">
        <v>50.99</v>
      </c>
      <c r="J1117" s="169">
        <v>1</v>
      </c>
    </row>
    <row r="1118" spans="1:10" hidden="1" x14ac:dyDescent="0.25">
      <c r="A1118" s="169">
        <v>21167</v>
      </c>
      <c r="B1118" s="170" t="s">
        <v>1115</v>
      </c>
      <c r="C1118" s="170" t="s">
        <v>15</v>
      </c>
      <c r="D1118" s="170" t="s">
        <v>113</v>
      </c>
      <c r="E1118" s="170">
        <v>750</v>
      </c>
      <c r="F1118" s="170">
        <v>6</v>
      </c>
      <c r="G1118" s="171">
        <v>43</v>
      </c>
      <c r="H1118" s="170" t="s">
        <v>222</v>
      </c>
      <c r="I1118" s="171">
        <v>71.989999999999995</v>
      </c>
      <c r="J1118" s="169">
        <v>1</v>
      </c>
    </row>
    <row r="1119" spans="1:10" hidden="1" x14ac:dyDescent="0.25">
      <c r="A1119" s="169">
        <v>21177</v>
      </c>
      <c r="B1119" s="170" t="s">
        <v>1116</v>
      </c>
      <c r="C1119" s="170" t="s">
        <v>15</v>
      </c>
      <c r="D1119" s="170" t="s">
        <v>252</v>
      </c>
      <c r="E1119" s="170">
        <v>750</v>
      </c>
      <c r="F1119" s="170">
        <v>12</v>
      </c>
      <c r="G1119" s="171">
        <v>35</v>
      </c>
      <c r="H1119" s="170" t="s">
        <v>123</v>
      </c>
      <c r="I1119" s="171">
        <v>32.99</v>
      </c>
      <c r="J1119" s="169">
        <v>1</v>
      </c>
    </row>
    <row r="1120" spans="1:10" hidden="1" x14ac:dyDescent="0.25">
      <c r="A1120" s="169">
        <v>21198</v>
      </c>
      <c r="B1120" s="170" t="s">
        <v>1117</v>
      </c>
      <c r="C1120" s="170" t="s">
        <v>15</v>
      </c>
      <c r="D1120" s="170" t="s">
        <v>756</v>
      </c>
      <c r="E1120" s="170">
        <v>375</v>
      </c>
      <c r="F1120" s="170">
        <v>12</v>
      </c>
      <c r="G1120" s="171">
        <v>35</v>
      </c>
      <c r="H1120" s="170" t="s">
        <v>47</v>
      </c>
      <c r="I1120" s="171">
        <v>16.989999999999998</v>
      </c>
      <c r="J1120" s="169">
        <v>1</v>
      </c>
    </row>
    <row r="1121" spans="1:10" hidden="1" x14ac:dyDescent="0.25">
      <c r="A1121" s="169">
        <v>21210</v>
      </c>
      <c r="B1121" s="170" t="s">
        <v>1118</v>
      </c>
      <c r="C1121" s="170" t="s">
        <v>11</v>
      </c>
      <c r="D1121" s="170" t="s">
        <v>12</v>
      </c>
      <c r="E1121" s="170">
        <v>740</v>
      </c>
      <c r="F1121" s="170">
        <v>12</v>
      </c>
      <c r="G1121" s="171">
        <v>5</v>
      </c>
      <c r="H1121" s="170" t="s">
        <v>105</v>
      </c>
      <c r="I1121" s="171">
        <v>5.19</v>
      </c>
      <c r="J1121" s="169">
        <v>1</v>
      </c>
    </row>
    <row r="1122" spans="1:10" hidden="1" x14ac:dyDescent="0.25">
      <c r="A1122" s="169">
        <v>21210</v>
      </c>
      <c r="B1122" s="170" t="s">
        <v>1118</v>
      </c>
      <c r="C1122" s="170" t="s">
        <v>11</v>
      </c>
      <c r="D1122" s="170" t="s">
        <v>12</v>
      </c>
      <c r="E1122" s="170">
        <v>740</v>
      </c>
      <c r="F1122" s="170">
        <v>12</v>
      </c>
      <c r="G1122" s="171">
        <v>5</v>
      </c>
      <c r="H1122" s="170" t="s">
        <v>105</v>
      </c>
      <c r="I1122" s="171">
        <v>5.19</v>
      </c>
      <c r="J1122" s="169">
        <v>1</v>
      </c>
    </row>
    <row r="1123" spans="1:10" hidden="1" x14ac:dyDescent="0.25">
      <c r="A1123" s="169">
        <v>21220</v>
      </c>
      <c r="B1123" s="170" t="s">
        <v>1119</v>
      </c>
      <c r="C1123" s="170" t="s">
        <v>11</v>
      </c>
      <c r="D1123" s="170" t="s">
        <v>12</v>
      </c>
      <c r="E1123" s="170">
        <v>2840</v>
      </c>
      <c r="F1123" s="170">
        <v>3</v>
      </c>
      <c r="G1123" s="171">
        <v>4.9000000000000004</v>
      </c>
      <c r="H1123" s="170" t="s">
        <v>824</v>
      </c>
      <c r="I1123" s="171">
        <v>16.190000000000001</v>
      </c>
      <c r="J1123" s="169">
        <v>8</v>
      </c>
    </row>
    <row r="1124" spans="1:10" hidden="1" x14ac:dyDescent="0.25">
      <c r="A1124" s="169">
        <v>21220</v>
      </c>
      <c r="B1124" s="170" t="s">
        <v>1119</v>
      </c>
      <c r="C1124" s="170" t="s">
        <v>11</v>
      </c>
      <c r="D1124" s="170" t="s">
        <v>12</v>
      </c>
      <c r="E1124" s="170">
        <v>2840</v>
      </c>
      <c r="F1124" s="170">
        <v>3</v>
      </c>
      <c r="G1124" s="171">
        <v>4.9000000000000004</v>
      </c>
      <c r="H1124" s="170" t="s">
        <v>824</v>
      </c>
      <c r="I1124" s="171">
        <v>16.190000000000001</v>
      </c>
      <c r="J1124" s="169">
        <v>8</v>
      </c>
    </row>
    <row r="1125" spans="1:10" hidden="1" x14ac:dyDescent="0.25">
      <c r="A1125" s="169">
        <v>21225</v>
      </c>
      <c r="B1125" s="170" t="s">
        <v>905</v>
      </c>
      <c r="C1125" s="170" t="s">
        <v>15</v>
      </c>
      <c r="D1125" s="170" t="s">
        <v>756</v>
      </c>
      <c r="E1125" s="170">
        <v>375</v>
      </c>
      <c r="F1125" s="170">
        <v>20</v>
      </c>
      <c r="G1125" s="171">
        <v>35</v>
      </c>
      <c r="H1125" s="170" t="s">
        <v>20</v>
      </c>
      <c r="I1125" s="171">
        <v>18.59</v>
      </c>
      <c r="J1125" s="169">
        <v>1</v>
      </c>
    </row>
    <row r="1126" spans="1:10" hidden="1" x14ac:dyDescent="0.25">
      <c r="A1126" s="169">
        <v>21229</v>
      </c>
      <c r="B1126" s="170" t="s">
        <v>755</v>
      </c>
      <c r="C1126" s="170" t="s">
        <v>15</v>
      </c>
      <c r="D1126" s="170" t="s">
        <v>756</v>
      </c>
      <c r="E1126" s="170">
        <v>750</v>
      </c>
      <c r="F1126" s="170">
        <v>12</v>
      </c>
      <c r="G1126" s="171">
        <v>35</v>
      </c>
      <c r="H1126" s="170" t="s">
        <v>43</v>
      </c>
      <c r="I1126" s="171">
        <v>31.99</v>
      </c>
      <c r="J1126" s="169">
        <v>1</v>
      </c>
    </row>
    <row r="1127" spans="1:10" hidden="1" x14ac:dyDescent="0.25">
      <c r="A1127" s="169">
        <v>21285</v>
      </c>
      <c r="B1127" s="170" t="s">
        <v>1120</v>
      </c>
      <c r="C1127" s="170" t="s">
        <v>37</v>
      </c>
      <c r="D1127" s="170" t="s">
        <v>1121</v>
      </c>
      <c r="E1127" s="170">
        <v>0</v>
      </c>
      <c r="F1127" s="170">
        <v>10</v>
      </c>
      <c r="H1127" s="170" t="s">
        <v>892</v>
      </c>
      <c r="I1127" s="171">
        <v>2.4900000000000002</v>
      </c>
    </row>
    <row r="1128" spans="1:10" hidden="1" x14ac:dyDescent="0.25">
      <c r="A1128" s="169">
        <v>21287</v>
      </c>
      <c r="B1128" s="170" t="s">
        <v>1122</v>
      </c>
      <c r="C1128" s="170" t="s">
        <v>37</v>
      </c>
      <c r="D1128" s="170" t="s">
        <v>1121</v>
      </c>
      <c r="E1128" s="170">
        <v>0</v>
      </c>
      <c r="F1128" s="170">
        <v>10</v>
      </c>
      <c r="H1128" s="170" t="s">
        <v>892</v>
      </c>
      <c r="I1128" s="171">
        <v>2.4900000000000002</v>
      </c>
    </row>
    <row r="1129" spans="1:10" hidden="1" x14ac:dyDescent="0.25">
      <c r="A1129" s="169">
        <v>21296</v>
      </c>
      <c r="B1129" s="170" t="s">
        <v>1123</v>
      </c>
      <c r="C1129" s="170" t="s">
        <v>11</v>
      </c>
      <c r="D1129" s="170" t="s">
        <v>474</v>
      </c>
      <c r="E1129" s="170">
        <v>4092</v>
      </c>
      <c r="F1129" s="170">
        <v>1</v>
      </c>
      <c r="G1129" s="171">
        <v>4</v>
      </c>
      <c r="H1129" s="170" t="s">
        <v>105</v>
      </c>
      <c r="I1129" s="171">
        <v>28.69</v>
      </c>
      <c r="J1129" s="169">
        <v>12</v>
      </c>
    </row>
    <row r="1130" spans="1:10" hidden="1" x14ac:dyDescent="0.25">
      <c r="A1130" s="169">
        <v>21296</v>
      </c>
      <c r="B1130" s="170" t="s">
        <v>1123</v>
      </c>
      <c r="C1130" s="170" t="s">
        <v>11</v>
      </c>
      <c r="D1130" s="170" t="s">
        <v>474</v>
      </c>
      <c r="E1130" s="170">
        <v>4092</v>
      </c>
      <c r="F1130" s="170">
        <v>1</v>
      </c>
      <c r="G1130" s="171">
        <v>4</v>
      </c>
      <c r="H1130" s="170" t="s">
        <v>105</v>
      </c>
      <c r="I1130" s="171">
        <v>28.69</v>
      </c>
      <c r="J1130" s="169">
        <v>12</v>
      </c>
    </row>
    <row r="1131" spans="1:10" hidden="1" x14ac:dyDescent="0.25">
      <c r="A1131" s="169">
        <v>21303</v>
      </c>
      <c r="B1131" s="170" t="s">
        <v>1124</v>
      </c>
      <c r="C1131" s="170" t="s">
        <v>15</v>
      </c>
      <c r="D1131" s="170" t="s">
        <v>756</v>
      </c>
      <c r="E1131" s="170">
        <v>750</v>
      </c>
      <c r="F1131" s="170">
        <v>12</v>
      </c>
      <c r="G1131" s="171">
        <v>35</v>
      </c>
      <c r="H1131" s="170" t="s">
        <v>43</v>
      </c>
      <c r="I1131" s="171">
        <v>31.99</v>
      </c>
      <c r="J1131" s="169">
        <v>1</v>
      </c>
    </row>
    <row r="1132" spans="1:10" hidden="1" x14ac:dyDescent="0.25">
      <c r="A1132" s="169">
        <v>21330</v>
      </c>
      <c r="B1132" s="170" t="s">
        <v>1125</v>
      </c>
      <c r="C1132" s="170" t="s">
        <v>24</v>
      </c>
      <c r="D1132" s="170" t="s">
        <v>298</v>
      </c>
      <c r="E1132" s="170">
        <v>750</v>
      </c>
      <c r="F1132" s="170">
        <v>12</v>
      </c>
      <c r="G1132" s="171">
        <v>11.5</v>
      </c>
      <c r="H1132" s="170" t="s">
        <v>22</v>
      </c>
      <c r="I1132" s="171">
        <v>19.989999999999998</v>
      </c>
      <c r="J1132" s="169">
        <v>1</v>
      </c>
    </row>
    <row r="1133" spans="1:10" hidden="1" x14ac:dyDescent="0.25">
      <c r="A1133" s="169">
        <v>21332</v>
      </c>
      <c r="B1133" s="170" t="s">
        <v>1126</v>
      </c>
      <c r="C1133" s="170" t="s">
        <v>24</v>
      </c>
      <c r="D1133" s="170" t="s">
        <v>34</v>
      </c>
      <c r="E1133" s="170">
        <v>750</v>
      </c>
      <c r="F1133" s="170">
        <v>12</v>
      </c>
      <c r="G1133" s="171">
        <v>15</v>
      </c>
      <c r="H1133" s="170" t="s">
        <v>22</v>
      </c>
      <c r="I1133" s="171">
        <v>23.99</v>
      </c>
      <c r="J1133" s="169">
        <v>1</v>
      </c>
    </row>
    <row r="1134" spans="1:10" hidden="1" x14ac:dyDescent="0.25">
      <c r="A1134" s="169">
        <v>21338</v>
      </c>
      <c r="B1134" s="170" t="s">
        <v>1127</v>
      </c>
      <c r="C1134" s="170" t="s">
        <v>24</v>
      </c>
      <c r="D1134" s="170" t="s">
        <v>34</v>
      </c>
      <c r="E1134" s="170">
        <v>750</v>
      </c>
      <c r="F1134" s="170">
        <v>6</v>
      </c>
      <c r="G1134" s="171">
        <v>16.5</v>
      </c>
      <c r="H1134" s="170" t="s">
        <v>22</v>
      </c>
      <c r="I1134" s="171">
        <v>64.989999999999995</v>
      </c>
      <c r="J1134" s="169">
        <v>1</v>
      </c>
    </row>
    <row r="1135" spans="1:10" hidden="1" x14ac:dyDescent="0.25">
      <c r="A1135" s="169">
        <v>21357</v>
      </c>
      <c r="B1135" s="170" t="s">
        <v>1128</v>
      </c>
      <c r="C1135" s="170" t="s">
        <v>15</v>
      </c>
      <c r="D1135" s="170" t="s">
        <v>1129</v>
      </c>
      <c r="E1135" s="170">
        <v>750</v>
      </c>
      <c r="F1135" s="170">
        <v>6</v>
      </c>
      <c r="G1135" s="171">
        <v>46</v>
      </c>
      <c r="H1135" s="170" t="s">
        <v>43</v>
      </c>
      <c r="I1135" s="171">
        <v>124.99</v>
      </c>
      <c r="J1135" s="169">
        <v>1</v>
      </c>
    </row>
    <row r="1136" spans="1:10" hidden="1" x14ac:dyDescent="0.25">
      <c r="A1136" s="169">
        <v>21359</v>
      </c>
      <c r="B1136" s="170" t="s">
        <v>1130</v>
      </c>
      <c r="C1136" s="170" t="s">
        <v>11</v>
      </c>
      <c r="D1136" s="170" t="s">
        <v>12</v>
      </c>
      <c r="E1136" s="170">
        <v>473</v>
      </c>
      <c r="F1136" s="170">
        <v>24</v>
      </c>
      <c r="G1136" s="171">
        <v>4.9000000000000004</v>
      </c>
      <c r="H1136" s="170" t="s">
        <v>824</v>
      </c>
      <c r="I1136" s="171">
        <v>2.89</v>
      </c>
      <c r="J1136" s="169">
        <v>1</v>
      </c>
    </row>
    <row r="1137" spans="1:10" hidden="1" x14ac:dyDescent="0.25">
      <c r="A1137" s="169">
        <v>21359</v>
      </c>
      <c r="B1137" s="170" t="s">
        <v>1130</v>
      </c>
      <c r="C1137" s="170" t="s">
        <v>11</v>
      </c>
      <c r="D1137" s="170" t="s">
        <v>12</v>
      </c>
      <c r="E1137" s="170">
        <v>473</v>
      </c>
      <c r="F1137" s="170">
        <v>24</v>
      </c>
      <c r="G1137" s="171">
        <v>4.9000000000000004</v>
      </c>
      <c r="H1137" s="170" t="s">
        <v>824</v>
      </c>
      <c r="I1137" s="171">
        <v>2.89</v>
      </c>
      <c r="J1137" s="169">
        <v>1</v>
      </c>
    </row>
    <row r="1138" spans="1:10" hidden="1" x14ac:dyDescent="0.25">
      <c r="A1138" s="169">
        <v>21361</v>
      </c>
      <c r="B1138" s="170" t="s">
        <v>1131</v>
      </c>
      <c r="C1138" s="170" t="s">
        <v>15</v>
      </c>
      <c r="D1138" s="170" t="s">
        <v>1129</v>
      </c>
      <c r="E1138" s="170">
        <v>750</v>
      </c>
      <c r="F1138" s="170">
        <v>6</v>
      </c>
      <c r="G1138" s="171">
        <v>46</v>
      </c>
      <c r="H1138" s="170" t="s">
        <v>43</v>
      </c>
      <c r="I1138" s="171">
        <v>110.99</v>
      </c>
      <c r="J1138" s="169">
        <v>1</v>
      </c>
    </row>
    <row r="1139" spans="1:10" hidden="1" x14ac:dyDescent="0.25">
      <c r="A1139" s="169">
        <v>21379</v>
      </c>
      <c r="B1139" s="170" t="s">
        <v>1132</v>
      </c>
      <c r="C1139" s="170" t="s">
        <v>15</v>
      </c>
      <c r="D1139" s="170" t="s">
        <v>198</v>
      </c>
      <c r="E1139" s="170">
        <v>750</v>
      </c>
      <c r="F1139" s="170">
        <v>12</v>
      </c>
      <c r="G1139" s="171">
        <v>35</v>
      </c>
      <c r="H1139" s="170" t="s">
        <v>43</v>
      </c>
      <c r="I1139" s="171">
        <v>24.88</v>
      </c>
      <c r="J1139" s="169">
        <v>1</v>
      </c>
    </row>
    <row r="1140" spans="1:10" hidden="1" x14ac:dyDescent="0.25">
      <c r="A1140" s="169">
        <v>21380</v>
      </c>
      <c r="B1140" s="170" t="s">
        <v>1133</v>
      </c>
      <c r="C1140" s="170" t="s">
        <v>15</v>
      </c>
      <c r="D1140" s="170" t="s">
        <v>198</v>
      </c>
      <c r="E1140" s="170">
        <v>750</v>
      </c>
      <c r="F1140" s="170">
        <v>12</v>
      </c>
      <c r="G1140" s="171">
        <v>35</v>
      </c>
      <c r="H1140" s="170" t="s">
        <v>20</v>
      </c>
      <c r="I1140" s="171">
        <v>24.88</v>
      </c>
      <c r="J1140" s="169">
        <v>1</v>
      </c>
    </row>
    <row r="1141" spans="1:10" hidden="1" x14ac:dyDescent="0.25">
      <c r="A1141" s="169">
        <v>21381</v>
      </c>
      <c r="B1141" s="170" t="s">
        <v>1134</v>
      </c>
      <c r="C1141" s="170" t="s">
        <v>15</v>
      </c>
      <c r="D1141" s="170" t="s">
        <v>19</v>
      </c>
      <c r="E1141" s="170">
        <v>750</v>
      </c>
      <c r="F1141" s="170">
        <v>12</v>
      </c>
      <c r="G1141" s="171">
        <v>40</v>
      </c>
      <c r="H1141" s="170" t="s">
        <v>123</v>
      </c>
      <c r="I1141" s="171">
        <v>25.99</v>
      </c>
      <c r="J1141" s="169">
        <v>1</v>
      </c>
    </row>
    <row r="1142" spans="1:10" hidden="1" x14ac:dyDescent="0.25">
      <c r="A1142" s="169">
        <v>21409</v>
      </c>
      <c r="B1142" s="170" t="s">
        <v>1135</v>
      </c>
      <c r="C1142" s="170" t="s">
        <v>11</v>
      </c>
      <c r="D1142" s="170" t="s">
        <v>12</v>
      </c>
      <c r="E1142" s="170">
        <v>473</v>
      </c>
      <c r="F1142" s="170">
        <v>24</v>
      </c>
      <c r="G1142" s="171">
        <v>5</v>
      </c>
      <c r="H1142" s="170" t="s">
        <v>1136</v>
      </c>
      <c r="I1142" s="171">
        <v>3.99</v>
      </c>
      <c r="J1142" s="169">
        <v>1</v>
      </c>
    </row>
    <row r="1143" spans="1:10" hidden="1" x14ac:dyDescent="0.25">
      <c r="A1143" s="169">
        <v>21409</v>
      </c>
      <c r="B1143" s="170" t="s">
        <v>1135</v>
      </c>
      <c r="C1143" s="170" t="s">
        <v>11</v>
      </c>
      <c r="D1143" s="170" t="s">
        <v>12</v>
      </c>
      <c r="E1143" s="170">
        <v>473</v>
      </c>
      <c r="F1143" s="170">
        <v>24</v>
      </c>
      <c r="G1143" s="171">
        <v>5</v>
      </c>
      <c r="H1143" s="170" t="s">
        <v>1136</v>
      </c>
      <c r="I1143" s="171">
        <v>3.99</v>
      </c>
      <c r="J1143" s="169">
        <v>1</v>
      </c>
    </row>
    <row r="1144" spans="1:10" hidden="1" x14ac:dyDescent="0.25">
      <c r="A1144" s="169">
        <v>21410</v>
      </c>
      <c r="B1144" s="170" t="s">
        <v>1137</v>
      </c>
      <c r="C1144" s="170" t="s">
        <v>11</v>
      </c>
      <c r="D1144" s="170" t="s">
        <v>267</v>
      </c>
      <c r="E1144" s="170">
        <v>473</v>
      </c>
      <c r="F1144" s="170">
        <v>24</v>
      </c>
      <c r="G1144" s="171">
        <v>5</v>
      </c>
      <c r="H1144" s="170" t="s">
        <v>1136</v>
      </c>
      <c r="I1144" s="171">
        <v>4.5</v>
      </c>
      <c r="J1144" s="169">
        <v>1</v>
      </c>
    </row>
    <row r="1145" spans="1:10" hidden="1" x14ac:dyDescent="0.25">
      <c r="A1145" s="169">
        <v>21410</v>
      </c>
      <c r="B1145" s="170" t="s">
        <v>1137</v>
      </c>
      <c r="C1145" s="170" t="s">
        <v>11</v>
      </c>
      <c r="D1145" s="170" t="s">
        <v>267</v>
      </c>
      <c r="E1145" s="170">
        <v>473</v>
      </c>
      <c r="F1145" s="170">
        <v>24</v>
      </c>
      <c r="G1145" s="171">
        <v>5</v>
      </c>
      <c r="H1145" s="170" t="s">
        <v>1136</v>
      </c>
      <c r="I1145" s="171">
        <v>4.5</v>
      </c>
      <c r="J1145" s="169">
        <v>1</v>
      </c>
    </row>
    <row r="1146" spans="1:10" hidden="1" x14ac:dyDescent="0.25">
      <c r="A1146" s="169">
        <v>21411</v>
      </c>
      <c r="B1146" s="170" t="s">
        <v>1138</v>
      </c>
      <c r="C1146" s="170" t="s">
        <v>11</v>
      </c>
      <c r="D1146" s="170" t="s">
        <v>303</v>
      </c>
      <c r="E1146" s="170">
        <v>473</v>
      </c>
      <c r="F1146" s="170">
        <v>24</v>
      </c>
      <c r="G1146" s="171">
        <v>6.5</v>
      </c>
      <c r="H1146" s="170" t="s">
        <v>1136</v>
      </c>
      <c r="I1146" s="171">
        <v>4.95</v>
      </c>
      <c r="J1146" s="169">
        <v>1</v>
      </c>
    </row>
    <row r="1147" spans="1:10" hidden="1" x14ac:dyDescent="0.25">
      <c r="A1147" s="169">
        <v>21411</v>
      </c>
      <c r="B1147" s="170" t="s">
        <v>1138</v>
      </c>
      <c r="C1147" s="170" t="s">
        <v>11</v>
      </c>
      <c r="D1147" s="170" t="s">
        <v>303</v>
      </c>
      <c r="E1147" s="170">
        <v>473</v>
      </c>
      <c r="F1147" s="170">
        <v>24</v>
      </c>
      <c r="G1147" s="171">
        <v>6.5</v>
      </c>
      <c r="H1147" s="170" t="s">
        <v>1136</v>
      </c>
      <c r="I1147" s="171">
        <v>4.95</v>
      </c>
      <c r="J1147" s="169">
        <v>1</v>
      </c>
    </row>
    <row r="1148" spans="1:10" hidden="1" x14ac:dyDescent="0.25">
      <c r="A1148" s="169">
        <v>21413</v>
      </c>
      <c r="B1148" s="170" t="s">
        <v>1139</v>
      </c>
      <c r="C1148" s="170" t="s">
        <v>11</v>
      </c>
      <c r="D1148" s="170" t="s">
        <v>303</v>
      </c>
      <c r="E1148" s="170">
        <v>473</v>
      </c>
      <c r="F1148" s="170">
        <v>24</v>
      </c>
      <c r="G1148" s="171">
        <v>6.5</v>
      </c>
      <c r="H1148" s="170" t="s">
        <v>1136</v>
      </c>
      <c r="I1148" s="171">
        <v>4.99</v>
      </c>
      <c r="J1148" s="169">
        <v>1</v>
      </c>
    </row>
    <row r="1149" spans="1:10" hidden="1" x14ac:dyDescent="0.25">
      <c r="A1149" s="169">
        <v>21413</v>
      </c>
      <c r="B1149" s="170" t="s">
        <v>1139</v>
      </c>
      <c r="C1149" s="170" t="s">
        <v>11</v>
      </c>
      <c r="D1149" s="170" t="s">
        <v>303</v>
      </c>
      <c r="E1149" s="170">
        <v>473</v>
      </c>
      <c r="F1149" s="170">
        <v>24</v>
      </c>
      <c r="G1149" s="171">
        <v>6.5</v>
      </c>
      <c r="H1149" s="170" t="s">
        <v>1136</v>
      </c>
      <c r="I1149" s="171">
        <v>4.99</v>
      </c>
      <c r="J1149" s="169">
        <v>1</v>
      </c>
    </row>
    <row r="1150" spans="1:10" hidden="1" x14ac:dyDescent="0.25">
      <c r="A1150" s="169">
        <v>21414</v>
      </c>
      <c r="B1150" s="170" t="s">
        <v>1140</v>
      </c>
      <c r="C1150" s="170" t="s">
        <v>15</v>
      </c>
      <c r="D1150" s="170" t="s">
        <v>462</v>
      </c>
      <c r="E1150" s="170">
        <v>750</v>
      </c>
      <c r="F1150" s="170">
        <v>12</v>
      </c>
      <c r="G1150" s="171">
        <v>40</v>
      </c>
      <c r="H1150" s="170" t="s">
        <v>43</v>
      </c>
      <c r="I1150" s="171">
        <v>62.99</v>
      </c>
      <c r="J1150" s="169">
        <v>1</v>
      </c>
    </row>
    <row r="1151" spans="1:10" hidden="1" x14ac:dyDescent="0.25">
      <c r="A1151" s="169">
        <v>21417</v>
      </c>
      <c r="B1151" s="170" t="s">
        <v>1141</v>
      </c>
      <c r="C1151" s="170" t="s">
        <v>24</v>
      </c>
      <c r="D1151" s="170" t="s">
        <v>230</v>
      </c>
      <c r="E1151" s="170">
        <v>750</v>
      </c>
      <c r="F1151" s="170">
        <v>6</v>
      </c>
      <c r="G1151" s="171">
        <v>15</v>
      </c>
      <c r="H1151" s="170" t="s">
        <v>32</v>
      </c>
      <c r="I1151" s="171">
        <v>49.99</v>
      </c>
      <c r="J1151" s="169">
        <v>1</v>
      </c>
    </row>
    <row r="1152" spans="1:10" hidden="1" x14ac:dyDescent="0.25">
      <c r="A1152" s="169">
        <v>21421</v>
      </c>
      <c r="B1152" s="170" t="s">
        <v>1142</v>
      </c>
      <c r="C1152" s="170" t="s">
        <v>24</v>
      </c>
      <c r="D1152" s="170" t="s">
        <v>68</v>
      </c>
      <c r="E1152" s="170">
        <v>750</v>
      </c>
      <c r="F1152" s="170">
        <v>12</v>
      </c>
      <c r="G1152" s="171">
        <v>13</v>
      </c>
      <c r="H1152" s="170" t="s">
        <v>32</v>
      </c>
      <c r="I1152" s="171">
        <v>11.99</v>
      </c>
      <c r="J1152" s="169">
        <v>1</v>
      </c>
    </row>
    <row r="1153" spans="1:10" hidden="1" x14ac:dyDescent="0.25">
      <c r="A1153" s="169">
        <v>21430</v>
      </c>
      <c r="B1153" s="170" t="s">
        <v>1143</v>
      </c>
      <c r="C1153" s="170" t="s">
        <v>24</v>
      </c>
      <c r="D1153" s="170" t="s">
        <v>248</v>
      </c>
      <c r="E1153" s="170">
        <v>375</v>
      </c>
      <c r="F1153" s="170">
        <v>12</v>
      </c>
      <c r="G1153" s="171">
        <v>13</v>
      </c>
      <c r="H1153" s="170" t="s">
        <v>1144</v>
      </c>
      <c r="I1153" s="171">
        <v>50.79</v>
      </c>
      <c r="J1153" s="169">
        <v>1</v>
      </c>
    </row>
    <row r="1154" spans="1:10" hidden="1" x14ac:dyDescent="0.25">
      <c r="A1154" s="169">
        <v>21505</v>
      </c>
      <c r="B1154" s="170" t="s">
        <v>1145</v>
      </c>
      <c r="C1154" s="170" t="s">
        <v>11</v>
      </c>
      <c r="D1154" s="170" t="s">
        <v>12</v>
      </c>
      <c r="E1154" s="170">
        <v>2840</v>
      </c>
      <c r="F1154" s="170">
        <v>3</v>
      </c>
      <c r="G1154" s="171">
        <v>5</v>
      </c>
      <c r="H1154" s="170" t="s">
        <v>13</v>
      </c>
      <c r="I1154" s="171">
        <v>16.39</v>
      </c>
      <c r="J1154" s="169">
        <v>8</v>
      </c>
    </row>
    <row r="1155" spans="1:10" hidden="1" x14ac:dyDescent="0.25">
      <c r="A1155" s="169">
        <v>21505</v>
      </c>
      <c r="B1155" s="170" t="s">
        <v>1145</v>
      </c>
      <c r="C1155" s="170" t="s">
        <v>11</v>
      </c>
      <c r="D1155" s="170" t="s">
        <v>12</v>
      </c>
      <c r="E1155" s="170">
        <v>2840</v>
      </c>
      <c r="F1155" s="170">
        <v>3</v>
      </c>
      <c r="G1155" s="171">
        <v>5</v>
      </c>
      <c r="H1155" s="170" t="s">
        <v>13</v>
      </c>
      <c r="I1155" s="171">
        <v>16.39</v>
      </c>
      <c r="J1155" s="169">
        <v>8</v>
      </c>
    </row>
    <row r="1156" spans="1:10" hidden="1" x14ac:dyDescent="0.25">
      <c r="A1156" s="169">
        <v>21539</v>
      </c>
      <c r="B1156" s="170" t="s">
        <v>1146</v>
      </c>
      <c r="C1156" s="170" t="s">
        <v>15</v>
      </c>
      <c r="D1156" s="170" t="s">
        <v>16</v>
      </c>
      <c r="E1156" s="170">
        <v>750</v>
      </c>
      <c r="F1156" s="170">
        <v>6</v>
      </c>
      <c r="G1156" s="171">
        <v>42</v>
      </c>
      <c r="H1156" s="170" t="s">
        <v>43</v>
      </c>
      <c r="I1156" s="171">
        <v>41.99</v>
      </c>
      <c r="J1156" s="169">
        <v>1</v>
      </c>
    </row>
    <row r="1157" spans="1:10" hidden="1" x14ac:dyDescent="0.25">
      <c r="A1157" s="169">
        <v>21572</v>
      </c>
      <c r="B1157" s="170" t="s">
        <v>1147</v>
      </c>
      <c r="C1157" s="170" t="s">
        <v>11</v>
      </c>
      <c r="D1157" s="170" t="s">
        <v>12</v>
      </c>
      <c r="E1157" s="170">
        <v>4260</v>
      </c>
      <c r="F1157" s="170">
        <v>2</v>
      </c>
      <c r="G1157" s="171">
        <v>5</v>
      </c>
      <c r="H1157" s="170" t="s">
        <v>1136</v>
      </c>
      <c r="I1157" s="171">
        <v>26.99</v>
      </c>
      <c r="J1157" s="169">
        <v>12</v>
      </c>
    </row>
    <row r="1158" spans="1:10" hidden="1" x14ac:dyDescent="0.25">
      <c r="A1158" s="169">
        <v>21572</v>
      </c>
      <c r="B1158" s="170" t="s">
        <v>1147</v>
      </c>
      <c r="C1158" s="170" t="s">
        <v>11</v>
      </c>
      <c r="D1158" s="170" t="s">
        <v>12</v>
      </c>
      <c r="E1158" s="170">
        <v>4260</v>
      </c>
      <c r="F1158" s="170">
        <v>2</v>
      </c>
      <c r="G1158" s="171">
        <v>5</v>
      </c>
      <c r="H1158" s="170" t="s">
        <v>1136</v>
      </c>
      <c r="I1158" s="171">
        <v>26.99</v>
      </c>
      <c r="J1158" s="169">
        <v>12</v>
      </c>
    </row>
    <row r="1159" spans="1:10" hidden="1" x14ac:dyDescent="0.25">
      <c r="A1159" s="169">
        <v>21591</v>
      </c>
      <c r="B1159" s="170" t="s">
        <v>1148</v>
      </c>
      <c r="C1159" s="170" t="s">
        <v>24</v>
      </c>
      <c r="D1159" s="170" t="s">
        <v>34</v>
      </c>
      <c r="E1159" s="170">
        <v>750</v>
      </c>
      <c r="F1159" s="170">
        <v>6</v>
      </c>
      <c r="G1159" s="171">
        <v>13.5</v>
      </c>
      <c r="H1159" s="170" t="s">
        <v>200</v>
      </c>
      <c r="I1159" s="171">
        <v>48.99</v>
      </c>
      <c r="J1159" s="169">
        <v>1</v>
      </c>
    </row>
    <row r="1160" spans="1:10" hidden="1" x14ac:dyDescent="0.25">
      <c r="A1160" s="169">
        <v>21679</v>
      </c>
      <c r="B1160" s="170" t="s">
        <v>1149</v>
      </c>
      <c r="C1160" s="170" t="s">
        <v>11</v>
      </c>
      <c r="D1160" s="170" t="s">
        <v>267</v>
      </c>
      <c r="E1160" s="170">
        <v>473</v>
      </c>
      <c r="F1160" s="170">
        <v>24</v>
      </c>
      <c r="G1160" s="171">
        <v>4.75</v>
      </c>
      <c r="H1160" s="170" t="s">
        <v>982</v>
      </c>
      <c r="I1160" s="171">
        <v>3.99</v>
      </c>
      <c r="J1160" s="169">
        <v>1</v>
      </c>
    </row>
    <row r="1161" spans="1:10" hidden="1" x14ac:dyDescent="0.25">
      <c r="A1161" s="169">
        <v>21679</v>
      </c>
      <c r="B1161" s="170" t="s">
        <v>1149</v>
      </c>
      <c r="C1161" s="170" t="s">
        <v>11</v>
      </c>
      <c r="D1161" s="170" t="s">
        <v>267</v>
      </c>
      <c r="E1161" s="170">
        <v>473</v>
      </c>
      <c r="F1161" s="170">
        <v>24</v>
      </c>
      <c r="G1161" s="171">
        <v>4.75</v>
      </c>
      <c r="H1161" s="170" t="s">
        <v>982</v>
      </c>
      <c r="I1161" s="171">
        <v>3.99</v>
      </c>
      <c r="J1161" s="169">
        <v>1</v>
      </c>
    </row>
    <row r="1162" spans="1:10" hidden="1" x14ac:dyDescent="0.25">
      <c r="A1162" s="169">
        <v>21701</v>
      </c>
      <c r="B1162" s="170" t="s">
        <v>1150</v>
      </c>
      <c r="C1162" s="170" t="s">
        <v>15</v>
      </c>
      <c r="D1162" s="170" t="s">
        <v>756</v>
      </c>
      <c r="E1162" s="170">
        <v>750</v>
      </c>
      <c r="F1162" s="170">
        <v>12</v>
      </c>
      <c r="G1162" s="171">
        <v>40</v>
      </c>
      <c r="H1162" s="170" t="s">
        <v>43</v>
      </c>
      <c r="I1162" s="171">
        <v>28.74</v>
      </c>
      <c r="J1162" s="169">
        <v>1</v>
      </c>
    </row>
    <row r="1163" spans="1:10" hidden="1" x14ac:dyDescent="0.25">
      <c r="A1163" s="169">
        <v>21743</v>
      </c>
      <c r="B1163" s="170" t="s">
        <v>1151</v>
      </c>
      <c r="C1163" s="170" t="s">
        <v>24</v>
      </c>
      <c r="D1163" s="170" t="s">
        <v>25</v>
      </c>
      <c r="E1163" s="170">
        <v>750</v>
      </c>
      <c r="F1163" s="170">
        <v>6</v>
      </c>
      <c r="G1163" s="171">
        <v>12</v>
      </c>
      <c r="H1163" s="170" t="s">
        <v>774</v>
      </c>
      <c r="I1163" s="171">
        <v>31.98</v>
      </c>
      <c r="J1163" s="169">
        <v>1</v>
      </c>
    </row>
    <row r="1164" spans="1:10" hidden="1" x14ac:dyDescent="0.25">
      <c r="A1164" s="169">
        <v>21752</v>
      </c>
      <c r="B1164" s="170" t="s">
        <v>1152</v>
      </c>
      <c r="C1164" s="170" t="s">
        <v>24</v>
      </c>
      <c r="D1164" s="170" t="s">
        <v>85</v>
      </c>
      <c r="E1164" s="170">
        <v>750</v>
      </c>
      <c r="F1164" s="170">
        <v>12</v>
      </c>
      <c r="G1164" s="171">
        <v>13.5</v>
      </c>
      <c r="H1164" s="170" t="s">
        <v>22</v>
      </c>
      <c r="I1164" s="171">
        <v>16.989999999999998</v>
      </c>
      <c r="J1164" s="169">
        <v>1</v>
      </c>
    </row>
    <row r="1165" spans="1:10" hidden="1" x14ac:dyDescent="0.25">
      <c r="A1165" s="169">
        <v>21800</v>
      </c>
      <c r="B1165" s="170" t="s">
        <v>1153</v>
      </c>
      <c r="C1165" s="170" t="s">
        <v>15</v>
      </c>
      <c r="D1165" s="170" t="s">
        <v>56</v>
      </c>
      <c r="E1165" s="170">
        <v>750</v>
      </c>
      <c r="F1165" s="170">
        <v>6</v>
      </c>
      <c r="G1165" s="171">
        <v>40</v>
      </c>
      <c r="H1165" s="170" t="s">
        <v>17</v>
      </c>
      <c r="I1165" s="171">
        <v>59.99</v>
      </c>
      <c r="J1165" s="169">
        <v>1</v>
      </c>
    </row>
    <row r="1166" spans="1:10" hidden="1" x14ac:dyDescent="0.25">
      <c r="A1166" s="169">
        <v>21809</v>
      </c>
      <c r="B1166" s="170" t="s">
        <v>1154</v>
      </c>
      <c r="C1166" s="170" t="s">
        <v>24</v>
      </c>
      <c r="D1166" s="170" t="s">
        <v>34</v>
      </c>
      <c r="E1166" s="170">
        <v>750</v>
      </c>
      <c r="F1166" s="170">
        <v>6</v>
      </c>
      <c r="G1166" s="171">
        <v>14</v>
      </c>
      <c r="H1166" s="170" t="s">
        <v>177</v>
      </c>
      <c r="I1166" s="171">
        <v>63.01</v>
      </c>
      <c r="J1166" s="169">
        <v>1</v>
      </c>
    </row>
    <row r="1167" spans="1:10" hidden="1" x14ac:dyDescent="0.25">
      <c r="A1167" s="169">
        <v>21859</v>
      </c>
      <c r="B1167" s="170" t="s">
        <v>1155</v>
      </c>
      <c r="C1167" s="170" t="s">
        <v>24</v>
      </c>
      <c r="D1167" s="170" t="s">
        <v>99</v>
      </c>
      <c r="E1167" s="170">
        <v>750</v>
      </c>
      <c r="F1167" s="170">
        <v>6</v>
      </c>
      <c r="G1167" s="171">
        <v>20</v>
      </c>
      <c r="H1167" s="170" t="s">
        <v>35</v>
      </c>
      <c r="I1167" s="171">
        <v>76.989999999999995</v>
      </c>
      <c r="J1167" s="169">
        <v>1</v>
      </c>
    </row>
    <row r="1168" spans="1:10" hidden="1" x14ac:dyDescent="0.25">
      <c r="A1168" s="169">
        <v>21865</v>
      </c>
      <c r="B1168" s="170" t="s">
        <v>1156</v>
      </c>
      <c r="C1168" s="170" t="s">
        <v>15</v>
      </c>
      <c r="D1168" s="170" t="s">
        <v>143</v>
      </c>
      <c r="E1168" s="170">
        <v>750</v>
      </c>
      <c r="F1168" s="170">
        <v>12</v>
      </c>
      <c r="G1168" s="171">
        <v>40</v>
      </c>
      <c r="H1168" s="170" t="s">
        <v>123</v>
      </c>
      <c r="I1168" s="171">
        <v>29.42</v>
      </c>
      <c r="J1168" s="169">
        <v>1</v>
      </c>
    </row>
    <row r="1169" spans="1:10" hidden="1" x14ac:dyDescent="0.25">
      <c r="A1169" s="169">
        <v>21871</v>
      </c>
      <c r="B1169" s="170" t="s">
        <v>1157</v>
      </c>
      <c r="C1169" s="170" t="s">
        <v>24</v>
      </c>
      <c r="D1169" s="170" t="s">
        <v>34</v>
      </c>
      <c r="E1169" s="170">
        <v>750</v>
      </c>
      <c r="F1169" s="170">
        <v>12</v>
      </c>
      <c r="G1169" s="171">
        <v>13.5</v>
      </c>
      <c r="H1169" s="170" t="s">
        <v>378</v>
      </c>
      <c r="I1169" s="171">
        <v>16.989999999999998</v>
      </c>
      <c r="J1169" s="169">
        <v>1</v>
      </c>
    </row>
    <row r="1170" spans="1:10" hidden="1" x14ac:dyDescent="0.25">
      <c r="A1170" s="169">
        <v>21882</v>
      </c>
      <c r="B1170" s="170" t="s">
        <v>1158</v>
      </c>
      <c r="C1170" s="170" t="s">
        <v>24</v>
      </c>
      <c r="D1170" s="170" t="s">
        <v>34</v>
      </c>
      <c r="E1170" s="170">
        <v>750</v>
      </c>
      <c r="F1170" s="170">
        <v>6</v>
      </c>
      <c r="G1170" s="171">
        <v>14.5</v>
      </c>
      <c r="H1170" s="170" t="s">
        <v>177</v>
      </c>
      <c r="I1170" s="171">
        <v>31.99</v>
      </c>
      <c r="J1170" s="169">
        <v>1</v>
      </c>
    </row>
    <row r="1171" spans="1:10" hidden="1" x14ac:dyDescent="0.25">
      <c r="A1171" s="169">
        <v>21896</v>
      </c>
      <c r="B1171" s="170" t="s">
        <v>1159</v>
      </c>
      <c r="C1171" s="170" t="s">
        <v>24</v>
      </c>
      <c r="D1171" s="170" t="s">
        <v>34</v>
      </c>
      <c r="E1171" s="170">
        <v>750</v>
      </c>
      <c r="F1171" s="170">
        <v>12</v>
      </c>
      <c r="G1171" s="171">
        <v>12</v>
      </c>
      <c r="H1171" s="170" t="s">
        <v>32</v>
      </c>
      <c r="I1171" s="171">
        <v>10.99</v>
      </c>
      <c r="J1171" s="169">
        <v>1</v>
      </c>
    </row>
    <row r="1172" spans="1:10" hidden="1" x14ac:dyDescent="0.25">
      <c r="A1172" s="169">
        <v>21900</v>
      </c>
      <c r="B1172" s="170" t="s">
        <v>1160</v>
      </c>
      <c r="C1172" s="170" t="s">
        <v>24</v>
      </c>
      <c r="D1172" s="170" t="s">
        <v>68</v>
      </c>
      <c r="E1172" s="170">
        <v>3000</v>
      </c>
      <c r="F1172" s="170">
        <v>4</v>
      </c>
      <c r="G1172" s="171">
        <v>13</v>
      </c>
      <c r="H1172" s="170" t="s">
        <v>22</v>
      </c>
      <c r="I1172" s="171">
        <v>37.99</v>
      </c>
      <c r="J1172" s="169">
        <v>1</v>
      </c>
    </row>
    <row r="1173" spans="1:10" hidden="1" x14ac:dyDescent="0.25">
      <c r="A1173" s="169">
        <v>21903</v>
      </c>
      <c r="B1173" s="170" t="s">
        <v>1161</v>
      </c>
      <c r="C1173" s="170" t="s">
        <v>24</v>
      </c>
      <c r="D1173" s="170" t="s">
        <v>34</v>
      </c>
      <c r="E1173" s="170">
        <v>750</v>
      </c>
      <c r="F1173" s="170">
        <v>12</v>
      </c>
      <c r="G1173" s="171">
        <v>14</v>
      </c>
      <c r="H1173" s="170" t="s">
        <v>22</v>
      </c>
      <c r="I1173" s="171">
        <v>36.99</v>
      </c>
      <c r="J1173" s="169">
        <v>1</v>
      </c>
    </row>
    <row r="1174" spans="1:10" hidden="1" x14ac:dyDescent="0.25">
      <c r="A1174" s="169">
        <v>21941</v>
      </c>
      <c r="B1174" s="170" t="s">
        <v>1162</v>
      </c>
      <c r="C1174" s="170" t="s">
        <v>11</v>
      </c>
      <c r="D1174" s="170" t="s">
        <v>267</v>
      </c>
      <c r="E1174" s="170">
        <v>2130</v>
      </c>
      <c r="F1174" s="170">
        <v>4</v>
      </c>
      <c r="G1174" s="171">
        <v>5</v>
      </c>
      <c r="H1174" s="170" t="s">
        <v>747</v>
      </c>
      <c r="I1174" s="171">
        <v>14.98</v>
      </c>
      <c r="J1174" s="169">
        <v>6</v>
      </c>
    </row>
    <row r="1175" spans="1:10" hidden="1" x14ac:dyDescent="0.25">
      <c r="A1175" s="169">
        <v>21941</v>
      </c>
      <c r="B1175" s="170" t="s">
        <v>1162</v>
      </c>
      <c r="C1175" s="170" t="s">
        <v>11</v>
      </c>
      <c r="D1175" s="170" t="s">
        <v>267</v>
      </c>
      <c r="E1175" s="170">
        <v>2130</v>
      </c>
      <c r="F1175" s="170">
        <v>4</v>
      </c>
      <c r="G1175" s="171">
        <v>5</v>
      </c>
      <c r="H1175" s="170" t="s">
        <v>747</v>
      </c>
      <c r="I1175" s="171">
        <v>14.98</v>
      </c>
      <c r="J1175" s="169">
        <v>6</v>
      </c>
    </row>
    <row r="1176" spans="1:10" hidden="1" x14ac:dyDescent="0.25">
      <c r="A1176" s="169">
        <v>21942</v>
      </c>
      <c r="B1176" s="170" t="s">
        <v>1163</v>
      </c>
      <c r="C1176" s="170" t="s">
        <v>11</v>
      </c>
      <c r="D1176" s="170" t="s">
        <v>12</v>
      </c>
      <c r="E1176" s="170">
        <v>2130</v>
      </c>
      <c r="F1176" s="170">
        <v>4</v>
      </c>
      <c r="G1176" s="171">
        <v>5</v>
      </c>
      <c r="H1176" s="170" t="s">
        <v>747</v>
      </c>
      <c r="I1176" s="171">
        <v>14.98</v>
      </c>
      <c r="J1176" s="169">
        <v>6</v>
      </c>
    </row>
    <row r="1177" spans="1:10" hidden="1" x14ac:dyDescent="0.25">
      <c r="A1177" s="169">
        <v>21942</v>
      </c>
      <c r="B1177" s="170" t="s">
        <v>1163</v>
      </c>
      <c r="C1177" s="170" t="s">
        <v>11</v>
      </c>
      <c r="D1177" s="170" t="s">
        <v>12</v>
      </c>
      <c r="E1177" s="170">
        <v>2130</v>
      </c>
      <c r="F1177" s="170">
        <v>4</v>
      </c>
      <c r="G1177" s="171">
        <v>5</v>
      </c>
      <c r="H1177" s="170" t="s">
        <v>747</v>
      </c>
      <c r="I1177" s="171">
        <v>14.98</v>
      </c>
      <c r="J1177" s="169">
        <v>6</v>
      </c>
    </row>
    <row r="1178" spans="1:10" hidden="1" x14ac:dyDescent="0.25">
      <c r="A1178" s="169">
        <v>21968</v>
      </c>
      <c r="B1178" s="170" t="s">
        <v>1164</v>
      </c>
      <c r="C1178" s="170" t="s">
        <v>11</v>
      </c>
      <c r="D1178" s="170" t="s">
        <v>303</v>
      </c>
      <c r="E1178" s="170">
        <v>330</v>
      </c>
      <c r="F1178" s="170">
        <v>24</v>
      </c>
      <c r="G1178" s="171">
        <v>7.5</v>
      </c>
      <c r="H1178" s="170" t="s">
        <v>723</v>
      </c>
      <c r="I1178" s="171">
        <v>5.59</v>
      </c>
      <c r="J1178" s="169">
        <v>1</v>
      </c>
    </row>
    <row r="1179" spans="1:10" hidden="1" x14ac:dyDescent="0.25">
      <c r="A1179" s="169">
        <v>21968</v>
      </c>
      <c r="B1179" s="170" t="s">
        <v>1164</v>
      </c>
      <c r="C1179" s="170" t="s">
        <v>11</v>
      </c>
      <c r="D1179" s="170" t="s">
        <v>303</v>
      </c>
      <c r="E1179" s="170">
        <v>330</v>
      </c>
      <c r="F1179" s="170">
        <v>24</v>
      </c>
      <c r="G1179" s="171">
        <v>7.5</v>
      </c>
      <c r="H1179" s="170" t="s">
        <v>723</v>
      </c>
      <c r="I1179" s="171">
        <v>5.59</v>
      </c>
      <c r="J1179" s="169">
        <v>1</v>
      </c>
    </row>
    <row r="1180" spans="1:10" hidden="1" x14ac:dyDescent="0.25">
      <c r="A1180" s="169">
        <v>21969</v>
      </c>
      <c r="B1180" s="170" t="s">
        <v>1165</v>
      </c>
      <c r="C1180" s="170" t="s">
        <v>24</v>
      </c>
      <c r="D1180" s="170" t="s">
        <v>34</v>
      </c>
      <c r="E1180" s="170">
        <v>750</v>
      </c>
      <c r="F1180" s="170">
        <v>12</v>
      </c>
      <c r="G1180" s="171">
        <v>13</v>
      </c>
      <c r="H1180" s="170" t="s">
        <v>47</v>
      </c>
      <c r="I1180" s="171">
        <v>14.99</v>
      </c>
      <c r="J1180" s="169">
        <v>1</v>
      </c>
    </row>
    <row r="1181" spans="1:10" hidden="1" x14ac:dyDescent="0.25">
      <c r="A1181" s="169">
        <v>21998</v>
      </c>
      <c r="B1181" s="170" t="s">
        <v>1166</v>
      </c>
      <c r="C1181" s="170" t="s">
        <v>24</v>
      </c>
      <c r="D1181" s="170" t="s">
        <v>60</v>
      </c>
      <c r="E1181" s="170">
        <v>750</v>
      </c>
      <c r="F1181" s="170">
        <v>12</v>
      </c>
      <c r="G1181" s="171">
        <v>14.5</v>
      </c>
      <c r="H1181" s="170" t="s">
        <v>600</v>
      </c>
      <c r="I1181" s="171">
        <v>25.99</v>
      </c>
      <c r="J1181" s="169">
        <v>1</v>
      </c>
    </row>
    <row r="1182" spans="1:10" hidden="1" x14ac:dyDescent="0.25">
      <c r="A1182" s="169">
        <v>22067</v>
      </c>
      <c r="B1182" s="170" t="s">
        <v>1167</v>
      </c>
      <c r="C1182" s="170" t="s">
        <v>24</v>
      </c>
      <c r="D1182" s="170" t="s">
        <v>66</v>
      </c>
      <c r="E1182" s="170">
        <v>750</v>
      </c>
      <c r="F1182" s="170">
        <v>12</v>
      </c>
      <c r="G1182" s="171">
        <v>13.5</v>
      </c>
      <c r="H1182" s="170" t="s">
        <v>100</v>
      </c>
      <c r="I1182" s="171">
        <v>16.989999999999998</v>
      </c>
      <c r="J1182" s="169">
        <v>1</v>
      </c>
    </row>
    <row r="1183" spans="1:10" hidden="1" x14ac:dyDescent="0.25">
      <c r="A1183" s="169">
        <v>22096</v>
      </c>
      <c r="B1183" s="170" t="s">
        <v>1168</v>
      </c>
      <c r="C1183" s="170" t="s">
        <v>263</v>
      </c>
      <c r="D1183" s="170" t="s">
        <v>646</v>
      </c>
      <c r="E1183" s="170">
        <v>5000</v>
      </c>
      <c r="F1183" s="170">
        <v>4</v>
      </c>
      <c r="G1183" s="171">
        <v>5</v>
      </c>
      <c r="H1183" s="170" t="s">
        <v>54</v>
      </c>
      <c r="I1183" s="171">
        <v>31.99</v>
      </c>
      <c r="J1183" s="169">
        <v>1</v>
      </c>
    </row>
    <row r="1184" spans="1:10" hidden="1" x14ac:dyDescent="0.25">
      <c r="A1184" s="169">
        <v>22096</v>
      </c>
      <c r="B1184" s="170" t="s">
        <v>1168</v>
      </c>
      <c r="C1184" s="170" t="s">
        <v>263</v>
      </c>
      <c r="D1184" s="170" t="s">
        <v>646</v>
      </c>
      <c r="E1184" s="170">
        <v>5000</v>
      </c>
      <c r="F1184" s="170">
        <v>4</v>
      </c>
      <c r="G1184" s="171">
        <v>5</v>
      </c>
      <c r="H1184" s="170" t="s">
        <v>54</v>
      </c>
      <c r="I1184" s="171">
        <v>31.99</v>
      </c>
      <c r="J1184" s="169">
        <v>1</v>
      </c>
    </row>
    <row r="1185" spans="1:10" hidden="1" x14ac:dyDescent="0.25">
      <c r="A1185" s="169">
        <v>22117</v>
      </c>
      <c r="B1185" s="170" t="s">
        <v>1169</v>
      </c>
      <c r="C1185" s="170" t="s">
        <v>24</v>
      </c>
      <c r="D1185" s="170" t="s">
        <v>194</v>
      </c>
      <c r="E1185" s="170">
        <v>750</v>
      </c>
      <c r="F1185" s="170">
        <v>12</v>
      </c>
      <c r="G1185" s="171">
        <v>10.5</v>
      </c>
      <c r="H1185" s="170" t="s">
        <v>218</v>
      </c>
      <c r="I1185" s="171">
        <v>17.989999999999998</v>
      </c>
      <c r="J1185" s="169">
        <v>1</v>
      </c>
    </row>
    <row r="1186" spans="1:10" hidden="1" x14ac:dyDescent="0.25">
      <c r="A1186" s="169">
        <v>22121</v>
      </c>
      <c r="B1186" s="170" t="s">
        <v>1170</v>
      </c>
      <c r="C1186" s="170" t="s">
        <v>24</v>
      </c>
      <c r="D1186" s="170" t="s">
        <v>34</v>
      </c>
      <c r="E1186" s="170">
        <v>750</v>
      </c>
      <c r="F1186" s="170">
        <v>12</v>
      </c>
      <c r="G1186" s="171">
        <v>12.5</v>
      </c>
      <c r="H1186" s="170" t="s">
        <v>64</v>
      </c>
      <c r="I1186" s="171">
        <v>19.989999999999998</v>
      </c>
      <c r="J1186" s="169">
        <v>1</v>
      </c>
    </row>
    <row r="1187" spans="1:10" hidden="1" x14ac:dyDescent="0.25">
      <c r="A1187" s="169">
        <v>22122</v>
      </c>
      <c r="B1187" s="170" t="s">
        <v>1171</v>
      </c>
      <c r="C1187" s="170" t="s">
        <v>24</v>
      </c>
      <c r="D1187" s="170" t="s">
        <v>194</v>
      </c>
      <c r="E1187" s="170">
        <v>750</v>
      </c>
      <c r="F1187" s="170">
        <v>12</v>
      </c>
      <c r="G1187" s="171">
        <v>13.5</v>
      </c>
      <c r="H1187" s="170" t="s">
        <v>141</v>
      </c>
      <c r="I1187" s="171">
        <v>22.59</v>
      </c>
      <c r="J1187" s="169">
        <v>1</v>
      </c>
    </row>
    <row r="1188" spans="1:10" hidden="1" x14ac:dyDescent="0.25">
      <c r="A1188" s="169">
        <v>22131</v>
      </c>
      <c r="B1188" s="170" t="s">
        <v>1172</v>
      </c>
      <c r="C1188" s="170" t="s">
        <v>15</v>
      </c>
      <c r="D1188" s="170" t="s">
        <v>19</v>
      </c>
      <c r="E1188" s="170">
        <v>750</v>
      </c>
      <c r="F1188" s="170">
        <v>12</v>
      </c>
      <c r="G1188" s="171">
        <v>40</v>
      </c>
      <c r="H1188" s="170" t="s">
        <v>1173</v>
      </c>
      <c r="I1188" s="171">
        <v>41.99</v>
      </c>
      <c r="J1188" s="169">
        <v>1</v>
      </c>
    </row>
    <row r="1189" spans="1:10" hidden="1" x14ac:dyDescent="0.25">
      <c r="A1189" s="169">
        <v>22145</v>
      </c>
      <c r="B1189" s="170" t="s">
        <v>1174</v>
      </c>
      <c r="C1189" s="170" t="s">
        <v>11</v>
      </c>
      <c r="D1189" s="170" t="s">
        <v>211</v>
      </c>
      <c r="E1189" s="170">
        <v>2840</v>
      </c>
      <c r="F1189" s="170">
        <v>3</v>
      </c>
      <c r="G1189" s="171">
        <v>4</v>
      </c>
      <c r="H1189" s="170" t="s">
        <v>824</v>
      </c>
      <c r="I1189" s="171">
        <v>17.690000000000001</v>
      </c>
      <c r="J1189" s="169">
        <v>8</v>
      </c>
    </row>
    <row r="1190" spans="1:10" hidden="1" x14ac:dyDescent="0.25">
      <c r="A1190" s="169">
        <v>22145</v>
      </c>
      <c r="B1190" s="170" t="s">
        <v>1174</v>
      </c>
      <c r="C1190" s="170" t="s">
        <v>11</v>
      </c>
      <c r="D1190" s="170" t="s">
        <v>211</v>
      </c>
      <c r="E1190" s="170">
        <v>2840</v>
      </c>
      <c r="F1190" s="170">
        <v>3</v>
      </c>
      <c r="G1190" s="171">
        <v>4</v>
      </c>
      <c r="H1190" s="170" t="s">
        <v>824</v>
      </c>
      <c r="I1190" s="171">
        <v>17.690000000000001</v>
      </c>
      <c r="J1190" s="169">
        <v>8</v>
      </c>
    </row>
    <row r="1191" spans="1:10" hidden="1" x14ac:dyDescent="0.25">
      <c r="A1191" s="169">
        <v>22155</v>
      </c>
      <c r="B1191" s="170" t="s">
        <v>1175</v>
      </c>
      <c r="C1191" s="170" t="s">
        <v>11</v>
      </c>
      <c r="D1191" s="170" t="s">
        <v>12</v>
      </c>
      <c r="E1191" s="170">
        <v>330</v>
      </c>
      <c r="F1191" s="170">
        <v>24</v>
      </c>
      <c r="G1191" s="171">
        <v>5</v>
      </c>
      <c r="H1191" s="170" t="s">
        <v>96</v>
      </c>
      <c r="I1191" s="171">
        <v>3.49</v>
      </c>
      <c r="J1191" s="169">
        <v>1</v>
      </c>
    </row>
    <row r="1192" spans="1:10" hidden="1" x14ac:dyDescent="0.25">
      <c r="A1192" s="169">
        <v>22169</v>
      </c>
      <c r="B1192" s="170" t="s">
        <v>1176</v>
      </c>
      <c r="C1192" s="170" t="s">
        <v>11</v>
      </c>
      <c r="D1192" s="170" t="s">
        <v>303</v>
      </c>
      <c r="E1192" s="170">
        <v>500</v>
      </c>
      <c r="F1192" s="170">
        <v>24</v>
      </c>
      <c r="G1192" s="171">
        <v>8</v>
      </c>
      <c r="H1192" s="170" t="s">
        <v>96</v>
      </c>
      <c r="I1192" s="171">
        <v>3.69</v>
      </c>
      <c r="J1192" s="169">
        <v>1</v>
      </c>
    </row>
    <row r="1193" spans="1:10" hidden="1" x14ac:dyDescent="0.25">
      <c r="A1193" s="169">
        <v>22203</v>
      </c>
      <c r="B1193" s="170" t="s">
        <v>1177</v>
      </c>
      <c r="C1193" s="170" t="s">
        <v>24</v>
      </c>
      <c r="D1193" s="170" t="s">
        <v>34</v>
      </c>
      <c r="E1193" s="170">
        <v>750</v>
      </c>
      <c r="F1193" s="170">
        <v>12</v>
      </c>
      <c r="G1193" s="171">
        <v>14</v>
      </c>
      <c r="H1193" s="170" t="s">
        <v>149</v>
      </c>
      <c r="I1193" s="171">
        <v>22.99</v>
      </c>
      <c r="J1193" s="169">
        <v>1</v>
      </c>
    </row>
    <row r="1194" spans="1:10" hidden="1" x14ac:dyDescent="0.25">
      <c r="A1194" s="169">
        <v>22244</v>
      </c>
      <c r="B1194" s="170" t="s">
        <v>1178</v>
      </c>
      <c r="C1194" s="170" t="s">
        <v>24</v>
      </c>
      <c r="D1194" s="170" t="s">
        <v>504</v>
      </c>
      <c r="E1194" s="170">
        <v>750</v>
      </c>
      <c r="F1194" s="170">
        <v>12</v>
      </c>
      <c r="G1194" s="171">
        <v>7</v>
      </c>
      <c r="H1194" s="170" t="s">
        <v>64</v>
      </c>
      <c r="I1194" s="171">
        <v>13.99</v>
      </c>
      <c r="J1194" s="169">
        <v>1</v>
      </c>
    </row>
    <row r="1195" spans="1:10" hidden="1" x14ac:dyDescent="0.25">
      <c r="A1195" s="169">
        <v>22273</v>
      </c>
      <c r="B1195" s="170" t="s">
        <v>1179</v>
      </c>
      <c r="C1195" s="170" t="s">
        <v>11</v>
      </c>
      <c r="D1195" s="170" t="s">
        <v>267</v>
      </c>
      <c r="E1195" s="170">
        <v>3784</v>
      </c>
      <c r="F1195" s="170">
        <v>3</v>
      </c>
      <c r="G1195" s="171">
        <v>5</v>
      </c>
      <c r="H1195" s="170" t="s">
        <v>982</v>
      </c>
      <c r="I1195" s="171">
        <v>28.99</v>
      </c>
      <c r="J1195" s="169">
        <v>8</v>
      </c>
    </row>
    <row r="1196" spans="1:10" hidden="1" x14ac:dyDescent="0.25">
      <c r="A1196" s="169">
        <v>22273</v>
      </c>
      <c r="B1196" s="170" t="s">
        <v>1179</v>
      </c>
      <c r="C1196" s="170" t="s">
        <v>11</v>
      </c>
      <c r="D1196" s="170" t="s">
        <v>267</v>
      </c>
      <c r="E1196" s="170">
        <v>3784</v>
      </c>
      <c r="F1196" s="170">
        <v>3</v>
      </c>
      <c r="G1196" s="171">
        <v>5</v>
      </c>
      <c r="H1196" s="170" t="s">
        <v>982</v>
      </c>
      <c r="I1196" s="171">
        <v>28.99</v>
      </c>
      <c r="J1196" s="169">
        <v>8</v>
      </c>
    </row>
    <row r="1197" spans="1:10" hidden="1" x14ac:dyDescent="0.25">
      <c r="A1197" s="169">
        <v>22300</v>
      </c>
      <c r="B1197" s="170" t="s">
        <v>1180</v>
      </c>
      <c r="C1197" s="170" t="s">
        <v>15</v>
      </c>
      <c r="D1197" s="170" t="s">
        <v>137</v>
      </c>
      <c r="E1197" s="170">
        <v>750</v>
      </c>
      <c r="F1197" s="170">
        <v>6</v>
      </c>
      <c r="G1197" s="171">
        <v>35</v>
      </c>
      <c r="H1197" s="170" t="s">
        <v>43</v>
      </c>
      <c r="I1197" s="171">
        <v>61.69</v>
      </c>
      <c r="J1197" s="169">
        <v>1</v>
      </c>
    </row>
    <row r="1198" spans="1:10" hidden="1" x14ac:dyDescent="0.25">
      <c r="A1198" s="169">
        <v>22301</v>
      </c>
      <c r="B1198" s="170" t="s">
        <v>224</v>
      </c>
      <c r="C1198" s="170" t="s">
        <v>15</v>
      </c>
      <c r="D1198" s="170" t="s">
        <v>225</v>
      </c>
      <c r="E1198" s="170">
        <v>375</v>
      </c>
      <c r="F1198" s="170">
        <v>12</v>
      </c>
      <c r="G1198" s="171">
        <v>40</v>
      </c>
      <c r="H1198" s="170" t="s">
        <v>29</v>
      </c>
      <c r="I1198" s="171">
        <v>49.99</v>
      </c>
      <c r="J1198" s="169">
        <v>1</v>
      </c>
    </row>
    <row r="1199" spans="1:10" hidden="1" x14ac:dyDescent="0.25">
      <c r="A1199" s="169">
        <v>22310</v>
      </c>
      <c r="B1199" s="170" t="s">
        <v>1181</v>
      </c>
      <c r="C1199" s="170" t="s">
        <v>24</v>
      </c>
      <c r="D1199" s="170" t="s">
        <v>34</v>
      </c>
      <c r="E1199" s="170">
        <v>750</v>
      </c>
      <c r="F1199" s="170">
        <v>12</v>
      </c>
      <c r="G1199" s="171">
        <v>14.2</v>
      </c>
      <c r="H1199" s="170" t="s">
        <v>280</v>
      </c>
      <c r="I1199" s="171">
        <v>51.49</v>
      </c>
      <c r="J1199" s="169">
        <v>1</v>
      </c>
    </row>
    <row r="1200" spans="1:10" hidden="1" x14ac:dyDescent="0.25">
      <c r="A1200" s="169">
        <v>22315</v>
      </c>
      <c r="B1200" s="170" t="s">
        <v>1182</v>
      </c>
      <c r="C1200" s="170" t="s">
        <v>15</v>
      </c>
      <c r="D1200" s="170" t="s">
        <v>16</v>
      </c>
      <c r="E1200" s="170">
        <v>1750</v>
      </c>
      <c r="F1200" s="170">
        <v>6</v>
      </c>
      <c r="G1200" s="171">
        <v>40</v>
      </c>
      <c r="H1200" s="170" t="s">
        <v>123</v>
      </c>
      <c r="I1200" s="171">
        <v>63.39</v>
      </c>
      <c r="J1200" s="169">
        <v>1</v>
      </c>
    </row>
    <row r="1201" spans="1:10" hidden="1" x14ac:dyDescent="0.25">
      <c r="A1201" s="169">
        <v>22378</v>
      </c>
      <c r="B1201" s="170" t="s">
        <v>1183</v>
      </c>
      <c r="C1201" s="170" t="s">
        <v>24</v>
      </c>
      <c r="D1201" s="170" t="s">
        <v>85</v>
      </c>
      <c r="E1201" s="170">
        <v>750</v>
      </c>
      <c r="F1201" s="170">
        <v>12</v>
      </c>
      <c r="G1201" s="171">
        <v>14.6</v>
      </c>
      <c r="H1201" s="170" t="s">
        <v>163</v>
      </c>
      <c r="I1201" s="171">
        <v>34.99</v>
      </c>
      <c r="J1201" s="169">
        <v>1</v>
      </c>
    </row>
    <row r="1202" spans="1:10" hidden="1" x14ac:dyDescent="0.25">
      <c r="A1202" s="169">
        <v>22404</v>
      </c>
      <c r="B1202" s="170" t="s">
        <v>1184</v>
      </c>
      <c r="C1202" s="170" t="s">
        <v>15</v>
      </c>
      <c r="D1202" s="170" t="s">
        <v>51</v>
      </c>
      <c r="E1202" s="170">
        <v>750</v>
      </c>
      <c r="F1202" s="170">
        <v>12</v>
      </c>
      <c r="G1202" s="171">
        <v>45</v>
      </c>
      <c r="H1202" s="170" t="s">
        <v>1173</v>
      </c>
      <c r="I1202" s="171">
        <v>41.99</v>
      </c>
      <c r="J1202" s="169">
        <v>1</v>
      </c>
    </row>
    <row r="1203" spans="1:10" hidden="1" x14ac:dyDescent="0.25">
      <c r="A1203" s="169">
        <v>22420</v>
      </c>
      <c r="B1203" s="170" t="s">
        <v>1185</v>
      </c>
      <c r="C1203" s="170" t="s">
        <v>263</v>
      </c>
      <c r="D1203" s="170" t="s">
        <v>264</v>
      </c>
      <c r="E1203" s="170">
        <v>4260</v>
      </c>
      <c r="F1203" s="170">
        <v>2</v>
      </c>
      <c r="G1203" s="171">
        <v>5</v>
      </c>
      <c r="H1203" s="170" t="s">
        <v>20</v>
      </c>
      <c r="I1203" s="171">
        <v>31.99</v>
      </c>
      <c r="J1203" s="169">
        <v>12</v>
      </c>
    </row>
    <row r="1204" spans="1:10" hidden="1" x14ac:dyDescent="0.25">
      <c r="A1204" s="169">
        <v>22421</v>
      </c>
      <c r="B1204" s="170" t="s">
        <v>1186</v>
      </c>
      <c r="C1204" s="170" t="s">
        <v>263</v>
      </c>
      <c r="D1204" s="170" t="s">
        <v>264</v>
      </c>
      <c r="E1204" s="170">
        <v>2130</v>
      </c>
      <c r="F1204" s="170">
        <v>4</v>
      </c>
      <c r="G1204" s="171">
        <v>5</v>
      </c>
      <c r="H1204" s="170" t="s">
        <v>20</v>
      </c>
      <c r="I1204" s="171">
        <v>17.989999999999998</v>
      </c>
      <c r="J1204" s="169">
        <v>6</v>
      </c>
    </row>
    <row r="1205" spans="1:10" hidden="1" x14ac:dyDescent="0.25">
      <c r="A1205" s="169">
        <v>22422</v>
      </c>
      <c r="B1205" s="170" t="s">
        <v>1187</v>
      </c>
      <c r="C1205" s="170" t="s">
        <v>263</v>
      </c>
      <c r="D1205" s="170" t="s">
        <v>332</v>
      </c>
      <c r="E1205" s="170">
        <v>458</v>
      </c>
      <c r="F1205" s="170">
        <v>24</v>
      </c>
      <c r="G1205" s="171">
        <v>5.5</v>
      </c>
      <c r="H1205" s="170" t="s">
        <v>333</v>
      </c>
      <c r="I1205" s="171">
        <v>4.49</v>
      </c>
      <c r="J1205" s="169">
        <v>1</v>
      </c>
    </row>
    <row r="1206" spans="1:10" hidden="1" x14ac:dyDescent="0.25">
      <c r="A1206" s="169">
        <v>22424</v>
      </c>
      <c r="B1206" s="170" t="s">
        <v>1188</v>
      </c>
      <c r="C1206" s="170" t="s">
        <v>263</v>
      </c>
      <c r="D1206" s="170" t="s">
        <v>264</v>
      </c>
      <c r="E1206" s="170">
        <v>458</v>
      </c>
      <c r="F1206" s="170">
        <v>24</v>
      </c>
      <c r="G1206" s="171">
        <v>5.5</v>
      </c>
      <c r="H1206" s="170" t="s">
        <v>333</v>
      </c>
      <c r="I1206" s="171">
        <v>3.69</v>
      </c>
      <c r="J1206" s="169">
        <v>1</v>
      </c>
    </row>
    <row r="1207" spans="1:10" hidden="1" x14ac:dyDescent="0.25">
      <c r="A1207" s="169">
        <v>22425</v>
      </c>
      <c r="B1207" s="170" t="s">
        <v>915</v>
      </c>
      <c r="C1207" s="170" t="s">
        <v>15</v>
      </c>
      <c r="D1207" s="170" t="s">
        <v>51</v>
      </c>
      <c r="E1207" s="170">
        <v>50</v>
      </c>
      <c r="F1207" s="170">
        <v>60</v>
      </c>
      <c r="G1207" s="171">
        <v>45.2</v>
      </c>
      <c r="H1207" s="170" t="s">
        <v>446</v>
      </c>
      <c r="I1207" s="171">
        <v>3.64</v>
      </c>
      <c r="J1207" s="169">
        <v>1</v>
      </c>
    </row>
    <row r="1208" spans="1:10" hidden="1" x14ac:dyDescent="0.25">
      <c r="A1208" s="169">
        <v>22499</v>
      </c>
      <c r="B1208" s="170" t="s">
        <v>1189</v>
      </c>
      <c r="C1208" s="170" t="s">
        <v>24</v>
      </c>
      <c r="D1208" s="170" t="s">
        <v>34</v>
      </c>
      <c r="E1208" s="170">
        <v>750</v>
      </c>
      <c r="F1208" s="170">
        <v>12</v>
      </c>
      <c r="G1208" s="171">
        <v>13</v>
      </c>
      <c r="H1208" s="170" t="s">
        <v>96</v>
      </c>
      <c r="I1208" s="171">
        <v>17.989999999999998</v>
      </c>
      <c r="J1208" s="169">
        <v>1</v>
      </c>
    </row>
    <row r="1209" spans="1:10" hidden="1" x14ac:dyDescent="0.25">
      <c r="A1209" s="169">
        <v>22500</v>
      </c>
      <c r="B1209" s="170" t="s">
        <v>1190</v>
      </c>
      <c r="C1209" s="170" t="s">
        <v>24</v>
      </c>
      <c r="D1209" s="170" t="s">
        <v>34</v>
      </c>
      <c r="E1209" s="170">
        <v>750</v>
      </c>
      <c r="F1209" s="170">
        <v>12</v>
      </c>
      <c r="G1209" s="171">
        <v>12.5</v>
      </c>
      <c r="H1209" s="170" t="s">
        <v>96</v>
      </c>
      <c r="I1209" s="171">
        <v>17.989999999999998</v>
      </c>
      <c r="J1209" s="169">
        <v>1</v>
      </c>
    </row>
    <row r="1210" spans="1:10" hidden="1" x14ac:dyDescent="0.25">
      <c r="A1210" s="169">
        <v>22558</v>
      </c>
      <c r="B1210" s="170" t="s">
        <v>44</v>
      </c>
      <c r="C1210" s="170" t="s">
        <v>15</v>
      </c>
      <c r="D1210" s="170" t="s">
        <v>16</v>
      </c>
      <c r="E1210" s="170">
        <v>50</v>
      </c>
      <c r="F1210" s="170">
        <v>120</v>
      </c>
      <c r="G1210" s="171">
        <v>40</v>
      </c>
      <c r="H1210" s="170" t="s">
        <v>17</v>
      </c>
      <c r="I1210" s="171">
        <v>2.99</v>
      </c>
      <c r="J1210" s="169">
        <v>1</v>
      </c>
    </row>
    <row r="1211" spans="1:10" hidden="1" x14ac:dyDescent="0.25">
      <c r="A1211" s="169">
        <v>22561</v>
      </c>
      <c r="B1211" s="170" t="s">
        <v>1191</v>
      </c>
      <c r="C1211" s="170" t="s">
        <v>24</v>
      </c>
      <c r="D1211" s="170" t="s">
        <v>879</v>
      </c>
      <c r="E1211" s="170">
        <v>200</v>
      </c>
      <c r="F1211" s="170">
        <v>12</v>
      </c>
      <c r="G1211" s="171">
        <v>11.5</v>
      </c>
      <c r="H1211" s="170" t="s">
        <v>86</v>
      </c>
      <c r="I1211" s="171">
        <v>24.99</v>
      </c>
      <c r="J1211" s="169">
        <v>1</v>
      </c>
    </row>
    <row r="1212" spans="1:10" hidden="1" x14ac:dyDescent="0.25">
      <c r="A1212" s="169">
        <v>22562</v>
      </c>
      <c r="B1212" s="170" t="s">
        <v>1192</v>
      </c>
      <c r="C1212" s="170" t="s">
        <v>11</v>
      </c>
      <c r="D1212" s="170" t="s">
        <v>474</v>
      </c>
      <c r="E1212" s="170">
        <v>473</v>
      </c>
      <c r="F1212" s="170">
        <v>24</v>
      </c>
      <c r="G1212" s="171">
        <v>4.7</v>
      </c>
      <c r="H1212" s="170" t="s">
        <v>634</v>
      </c>
      <c r="I1212" s="171">
        <v>3.99</v>
      </c>
      <c r="J1212" s="169">
        <v>1</v>
      </c>
    </row>
    <row r="1213" spans="1:10" hidden="1" x14ac:dyDescent="0.25">
      <c r="A1213" s="169">
        <v>22562</v>
      </c>
      <c r="B1213" s="170" t="s">
        <v>1192</v>
      </c>
      <c r="C1213" s="170" t="s">
        <v>11</v>
      </c>
      <c r="D1213" s="170" t="s">
        <v>474</v>
      </c>
      <c r="E1213" s="170">
        <v>473</v>
      </c>
      <c r="F1213" s="170">
        <v>24</v>
      </c>
      <c r="G1213" s="171">
        <v>4.7</v>
      </c>
      <c r="H1213" s="170" t="s">
        <v>634</v>
      </c>
      <c r="I1213" s="171">
        <v>3.99</v>
      </c>
      <c r="J1213" s="169">
        <v>1</v>
      </c>
    </row>
    <row r="1214" spans="1:10" hidden="1" x14ac:dyDescent="0.25">
      <c r="A1214" s="169">
        <v>22568</v>
      </c>
      <c r="B1214" s="170" t="s">
        <v>1193</v>
      </c>
      <c r="C1214" s="170" t="s">
        <v>24</v>
      </c>
      <c r="D1214" s="170" t="s">
        <v>42</v>
      </c>
      <c r="E1214" s="170">
        <v>750</v>
      </c>
      <c r="F1214" s="170">
        <v>12</v>
      </c>
      <c r="G1214" s="171">
        <v>15.1</v>
      </c>
      <c r="H1214" s="170" t="s">
        <v>1194</v>
      </c>
      <c r="I1214" s="171">
        <v>15.99</v>
      </c>
      <c r="J1214" s="169">
        <v>1</v>
      </c>
    </row>
    <row r="1215" spans="1:10" hidden="1" x14ac:dyDescent="0.25">
      <c r="A1215" s="169">
        <v>22580</v>
      </c>
      <c r="B1215" s="170" t="s">
        <v>1195</v>
      </c>
      <c r="C1215" s="170" t="s">
        <v>15</v>
      </c>
      <c r="D1215" s="170" t="s">
        <v>28</v>
      </c>
      <c r="E1215" s="170">
        <v>750</v>
      </c>
      <c r="F1215" s="170">
        <v>12</v>
      </c>
      <c r="G1215" s="171">
        <v>40</v>
      </c>
      <c r="H1215" s="170" t="s">
        <v>43</v>
      </c>
      <c r="I1215" s="171">
        <v>25.74</v>
      </c>
      <c r="J1215" s="169">
        <v>1</v>
      </c>
    </row>
    <row r="1216" spans="1:10" hidden="1" x14ac:dyDescent="0.25">
      <c r="A1216" s="169">
        <v>22594</v>
      </c>
      <c r="B1216" s="170" t="s">
        <v>1196</v>
      </c>
      <c r="C1216" s="170" t="s">
        <v>24</v>
      </c>
      <c r="D1216" s="170" t="s">
        <v>68</v>
      </c>
      <c r="E1216" s="170">
        <v>750</v>
      </c>
      <c r="F1216" s="170">
        <v>12</v>
      </c>
      <c r="G1216" s="171">
        <v>13.5</v>
      </c>
      <c r="H1216" s="170" t="s">
        <v>96</v>
      </c>
      <c r="I1216" s="171">
        <v>26.99</v>
      </c>
      <c r="J1216" s="169">
        <v>1</v>
      </c>
    </row>
    <row r="1217" spans="1:10" hidden="1" x14ac:dyDescent="0.25">
      <c r="A1217" s="169">
        <v>22597</v>
      </c>
      <c r="B1217" s="170" t="s">
        <v>1197</v>
      </c>
      <c r="C1217" s="170" t="s">
        <v>24</v>
      </c>
      <c r="D1217" s="170" t="s">
        <v>34</v>
      </c>
      <c r="E1217" s="170">
        <v>750</v>
      </c>
      <c r="F1217" s="170">
        <v>6</v>
      </c>
      <c r="G1217" s="171">
        <v>14.8</v>
      </c>
      <c r="H1217" s="170" t="s">
        <v>96</v>
      </c>
      <c r="I1217" s="171">
        <v>36.99</v>
      </c>
      <c r="J1217" s="169">
        <v>1</v>
      </c>
    </row>
    <row r="1218" spans="1:10" hidden="1" x14ac:dyDescent="0.25">
      <c r="A1218" s="169">
        <v>22609</v>
      </c>
      <c r="B1218" s="170" t="s">
        <v>1198</v>
      </c>
      <c r="C1218" s="170" t="s">
        <v>24</v>
      </c>
      <c r="D1218" s="170" t="s">
        <v>166</v>
      </c>
      <c r="E1218" s="170">
        <v>750</v>
      </c>
      <c r="F1218" s="170">
        <v>12</v>
      </c>
      <c r="G1218" s="171">
        <v>10.8</v>
      </c>
      <c r="H1218" s="170" t="s">
        <v>43</v>
      </c>
      <c r="I1218" s="171">
        <v>15.99</v>
      </c>
      <c r="J1218" s="169">
        <v>1</v>
      </c>
    </row>
    <row r="1219" spans="1:10" hidden="1" x14ac:dyDescent="0.25">
      <c r="A1219" s="169">
        <v>22640</v>
      </c>
      <c r="B1219" s="170" t="s">
        <v>1199</v>
      </c>
      <c r="C1219" s="170" t="s">
        <v>15</v>
      </c>
      <c r="D1219" s="170" t="s">
        <v>19</v>
      </c>
      <c r="E1219" s="170">
        <v>375</v>
      </c>
      <c r="F1219" s="170">
        <v>24</v>
      </c>
      <c r="G1219" s="171">
        <v>40</v>
      </c>
      <c r="H1219" s="170" t="s">
        <v>20</v>
      </c>
      <c r="I1219" s="171">
        <v>14.79</v>
      </c>
      <c r="J1219" s="169">
        <v>1</v>
      </c>
    </row>
    <row r="1220" spans="1:10" hidden="1" x14ac:dyDescent="0.25">
      <c r="A1220" s="169">
        <v>22658</v>
      </c>
      <c r="B1220" s="170" t="s">
        <v>1200</v>
      </c>
      <c r="C1220" s="170" t="s">
        <v>24</v>
      </c>
      <c r="D1220" s="170" t="s">
        <v>127</v>
      </c>
      <c r="E1220" s="170">
        <v>750</v>
      </c>
      <c r="F1220" s="170">
        <v>6</v>
      </c>
      <c r="G1220" s="171">
        <v>13</v>
      </c>
      <c r="H1220" s="170" t="s">
        <v>22</v>
      </c>
      <c r="I1220" s="171">
        <v>128.99</v>
      </c>
      <c r="J1220" s="169">
        <v>1</v>
      </c>
    </row>
    <row r="1221" spans="1:10" hidden="1" x14ac:dyDescent="0.25">
      <c r="A1221" s="169">
        <v>22668</v>
      </c>
      <c r="B1221" s="170" t="s">
        <v>1201</v>
      </c>
      <c r="C1221" s="170" t="s">
        <v>24</v>
      </c>
      <c r="D1221" s="170" t="s">
        <v>68</v>
      </c>
      <c r="E1221" s="170">
        <v>500</v>
      </c>
      <c r="F1221" s="170">
        <v>12</v>
      </c>
      <c r="G1221" s="171">
        <v>12.5</v>
      </c>
      <c r="H1221" s="170" t="s">
        <v>256</v>
      </c>
      <c r="I1221" s="171">
        <v>9.99</v>
      </c>
      <c r="J1221" s="169">
        <v>1</v>
      </c>
    </row>
    <row r="1222" spans="1:10" hidden="1" x14ac:dyDescent="0.25">
      <c r="A1222" s="169">
        <v>22675</v>
      </c>
      <c r="B1222" s="170" t="s">
        <v>754</v>
      </c>
      <c r="C1222" s="170" t="s">
        <v>24</v>
      </c>
      <c r="D1222" s="170" t="s">
        <v>298</v>
      </c>
      <c r="E1222" s="170">
        <v>375</v>
      </c>
      <c r="F1222" s="170">
        <v>12</v>
      </c>
      <c r="G1222" s="171">
        <v>11.5</v>
      </c>
      <c r="H1222" s="170" t="s">
        <v>22</v>
      </c>
      <c r="I1222" s="171">
        <v>10.99</v>
      </c>
      <c r="J1222" s="169">
        <v>1</v>
      </c>
    </row>
    <row r="1223" spans="1:10" hidden="1" x14ac:dyDescent="0.25">
      <c r="A1223" s="169">
        <v>22683</v>
      </c>
      <c r="B1223" s="170" t="s">
        <v>1202</v>
      </c>
      <c r="C1223" s="170" t="s">
        <v>11</v>
      </c>
      <c r="D1223" s="170" t="s">
        <v>267</v>
      </c>
      <c r="E1223" s="170">
        <v>473</v>
      </c>
      <c r="F1223" s="170">
        <v>24</v>
      </c>
      <c r="G1223" s="171">
        <v>5</v>
      </c>
      <c r="H1223" s="170" t="s">
        <v>747</v>
      </c>
      <c r="I1223" s="171">
        <v>3.99</v>
      </c>
      <c r="J1223" s="169">
        <v>1</v>
      </c>
    </row>
    <row r="1224" spans="1:10" hidden="1" x14ac:dyDescent="0.25">
      <c r="A1224" s="169">
        <v>22683</v>
      </c>
      <c r="B1224" s="170" t="s">
        <v>1202</v>
      </c>
      <c r="C1224" s="170" t="s">
        <v>11</v>
      </c>
      <c r="D1224" s="170" t="s">
        <v>267</v>
      </c>
      <c r="E1224" s="170">
        <v>473</v>
      </c>
      <c r="F1224" s="170">
        <v>24</v>
      </c>
      <c r="G1224" s="171">
        <v>5</v>
      </c>
      <c r="H1224" s="170" t="s">
        <v>747</v>
      </c>
      <c r="I1224" s="171">
        <v>3.99</v>
      </c>
      <c r="J1224" s="169">
        <v>1</v>
      </c>
    </row>
    <row r="1225" spans="1:10" hidden="1" x14ac:dyDescent="0.25">
      <c r="A1225" s="169">
        <v>22735</v>
      </c>
      <c r="B1225" s="170" t="s">
        <v>851</v>
      </c>
      <c r="C1225" s="170" t="s">
        <v>15</v>
      </c>
      <c r="D1225" s="170" t="s">
        <v>78</v>
      </c>
      <c r="E1225" s="170">
        <v>750</v>
      </c>
      <c r="F1225" s="170">
        <v>12</v>
      </c>
      <c r="G1225" s="171">
        <v>40</v>
      </c>
      <c r="H1225" s="170" t="s">
        <v>17</v>
      </c>
      <c r="I1225" s="171">
        <v>25.99</v>
      </c>
      <c r="J1225" s="169">
        <v>1</v>
      </c>
    </row>
    <row r="1226" spans="1:10" hidden="1" x14ac:dyDescent="0.25">
      <c r="A1226" s="169">
        <v>22736</v>
      </c>
      <c r="B1226" s="170" t="s">
        <v>1203</v>
      </c>
      <c r="C1226" s="170" t="s">
        <v>24</v>
      </c>
      <c r="D1226" s="170" t="s">
        <v>25</v>
      </c>
      <c r="E1226" s="170">
        <v>750</v>
      </c>
      <c r="F1226" s="170">
        <v>12</v>
      </c>
      <c r="G1226" s="171">
        <v>11</v>
      </c>
      <c r="H1226" s="170" t="s">
        <v>47</v>
      </c>
      <c r="I1226" s="171">
        <v>19.989999999999998</v>
      </c>
      <c r="J1226" s="169">
        <v>1</v>
      </c>
    </row>
    <row r="1227" spans="1:10" hidden="1" x14ac:dyDescent="0.25">
      <c r="A1227" s="169">
        <v>22739</v>
      </c>
      <c r="B1227" s="170" t="s">
        <v>724</v>
      </c>
      <c r="C1227" s="170" t="s">
        <v>15</v>
      </c>
      <c r="D1227" s="170" t="s">
        <v>16</v>
      </c>
      <c r="E1227" s="170">
        <v>1750</v>
      </c>
      <c r="F1227" s="170">
        <v>6</v>
      </c>
      <c r="G1227" s="171">
        <v>40</v>
      </c>
      <c r="H1227" s="170" t="s">
        <v>43</v>
      </c>
      <c r="I1227" s="171">
        <v>59.63</v>
      </c>
      <c r="J1227" s="169">
        <v>1</v>
      </c>
    </row>
    <row r="1228" spans="1:10" hidden="1" x14ac:dyDescent="0.25">
      <c r="A1228" s="169">
        <v>22740</v>
      </c>
      <c r="B1228" s="170" t="s">
        <v>1204</v>
      </c>
      <c r="C1228" s="170" t="s">
        <v>24</v>
      </c>
      <c r="D1228" s="170" t="s">
        <v>38</v>
      </c>
      <c r="E1228" s="170">
        <v>750</v>
      </c>
      <c r="F1228" s="170">
        <v>12</v>
      </c>
      <c r="G1228" s="171">
        <v>14.5</v>
      </c>
      <c r="H1228" s="170" t="s">
        <v>110</v>
      </c>
      <c r="I1228" s="171">
        <v>18.989999999999998</v>
      </c>
      <c r="J1228" s="169">
        <v>1</v>
      </c>
    </row>
    <row r="1229" spans="1:10" hidden="1" x14ac:dyDescent="0.25">
      <c r="A1229" s="169">
        <v>22751</v>
      </c>
      <c r="B1229" s="170" t="s">
        <v>1205</v>
      </c>
      <c r="C1229" s="170" t="s">
        <v>24</v>
      </c>
      <c r="D1229" s="170" t="s">
        <v>60</v>
      </c>
      <c r="E1229" s="170">
        <v>750</v>
      </c>
      <c r="F1229" s="170">
        <v>12</v>
      </c>
      <c r="G1229" s="171">
        <v>14.5</v>
      </c>
      <c r="H1229" s="170" t="s">
        <v>22</v>
      </c>
      <c r="I1229" s="171">
        <v>18.989999999999998</v>
      </c>
      <c r="J1229" s="169">
        <v>1</v>
      </c>
    </row>
    <row r="1230" spans="1:10" hidden="1" x14ac:dyDescent="0.25">
      <c r="A1230" s="169">
        <v>22792</v>
      </c>
      <c r="B1230" s="170" t="s">
        <v>1206</v>
      </c>
      <c r="C1230" s="170" t="s">
        <v>11</v>
      </c>
      <c r="D1230" s="170" t="s">
        <v>267</v>
      </c>
      <c r="E1230" s="170">
        <v>2130</v>
      </c>
      <c r="F1230" s="170">
        <v>4</v>
      </c>
      <c r="G1230" s="171">
        <v>4.8</v>
      </c>
      <c r="H1230" s="170" t="s">
        <v>105</v>
      </c>
      <c r="I1230" s="171">
        <v>15.79</v>
      </c>
      <c r="J1230" s="169">
        <v>6</v>
      </c>
    </row>
    <row r="1231" spans="1:10" hidden="1" x14ac:dyDescent="0.25">
      <c r="A1231" s="169">
        <v>22792</v>
      </c>
      <c r="B1231" s="170" t="s">
        <v>1206</v>
      </c>
      <c r="C1231" s="170" t="s">
        <v>11</v>
      </c>
      <c r="D1231" s="170" t="s">
        <v>267</v>
      </c>
      <c r="E1231" s="170">
        <v>2130</v>
      </c>
      <c r="F1231" s="170">
        <v>4</v>
      </c>
      <c r="G1231" s="171">
        <v>4.8</v>
      </c>
      <c r="H1231" s="170" t="s">
        <v>105</v>
      </c>
      <c r="I1231" s="171">
        <v>15.79</v>
      </c>
      <c r="J1231" s="169">
        <v>6</v>
      </c>
    </row>
    <row r="1232" spans="1:10" hidden="1" x14ac:dyDescent="0.25">
      <c r="A1232" s="169">
        <v>22804</v>
      </c>
      <c r="B1232" s="170" t="s">
        <v>1207</v>
      </c>
      <c r="C1232" s="170" t="s">
        <v>24</v>
      </c>
      <c r="D1232" s="170" t="s">
        <v>34</v>
      </c>
      <c r="E1232" s="170">
        <v>750</v>
      </c>
      <c r="F1232" s="170">
        <v>12</v>
      </c>
      <c r="G1232" s="171">
        <v>13.5</v>
      </c>
      <c r="H1232" s="170" t="s">
        <v>149</v>
      </c>
      <c r="I1232" s="171">
        <v>21.99</v>
      </c>
      <c r="J1232" s="169">
        <v>1</v>
      </c>
    </row>
    <row r="1233" spans="1:10" hidden="1" x14ac:dyDescent="0.25">
      <c r="A1233" s="169">
        <v>22808</v>
      </c>
      <c r="B1233" s="170" t="s">
        <v>1208</v>
      </c>
      <c r="C1233" s="170" t="s">
        <v>11</v>
      </c>
      <c r="D1233" s="170" t="s">
        <v>303</v>
      </c>
      <c r="E1233" s="170">
        <v>473</v>
      </c>
      <c r="F1233" s="170">
        <v>24</v>
      </c>
      <c r="G1233" s="171">
        <v>6.5</v>
      </c>
      <c r="H1233" s="170" t="s">
        <v>1209</v>
      </c>
      <c r="I1233" s="171">
        <v>4.49</v>
      </c>
      <c r="J1233" s="169">
        <v>1</v>
      </c>
    </row>
    <row r="1234" spans="1:10" hidden="1" x14ac:dyDescent="0.25">
      <c r="A1234" s="169">
        <v>22831</v>
      </c>
      <c r="B1234" s="170" t="s">
        <v>1210</v>
      </c>
      <c r="C1234" s="170" t="s">
        <v>263</v>
      </c>
      <c r="D1234" s="170" t="s">
        <v>909</v>
      </c>
      <c r="E1234" s="170">
        <v>20000</v>
      </c>
      <c r="F1234" s="170">
        <v>1</v>
      </c>
      <c r="G1234" s="171">
        <v>5</v>
      </c>
      <c r="H1234" s="170" t="s">
        <v>105</v>
      </c>
      <c r="I1234" s="171">
        <v>120.26</v>
      </c>
      <c r="J1234" s="169">
        <v>1</v>
      </c>
    </row>
    <row r="1235" spans="1:10" hidden="1" x14ac:dyDescent="0.25">
      <c r="A1235" s="169">
        <v>22831</v>
      </c>
      <c r="B1235" s="170" t="s">
        <v>1210</v>
      </c>
      <c r="C1235" s="170" t="s">
        <v>263</v>
      </c>
      <c r="D1235" s="170" t="s">
        <v>909</v>
      </c>
      <c r="E1235" s="170">
        <v>20000</v>
      </c>
      <c r="F1235" s="170">
        <v>1</v>
      </c>
      <c r="G1235" s="171">
        <v>5</v>
      </c>
      <c r="H1235" s="170" t="s">
        <v>105</v>
      </c>
      <c r="I1235" s="171">
        <v>120.26</v>
      </c>
      <c r="J1235" s="169">
        <v>1</v>
      </c>
    </row>
    <row r="1236" spans="1:10" hidden="1" x14ac:dyDescent="0.25">
      <c r="A1236" s="169">
        <v>22832</v>
      </c>
      <c r="B1236" s="170" t="s">
        <v>1211</v>
      </c>
      <c r="C1236" s="170" t="s">
        <v>11</v>
      </c>
      <c r="D1236" s="170" t="s">
        <v>267</v>
      </c>
      <c r="E1236" s="170">
        <v>473</v>
      </c>
      <c r="F1236" s="170">
        <v>24</v>
      </c>
      <c r="G1236" s="171">
        <v>5</v>
      </c>
      <c r="H1236" s="170" t="s">
        <v>982</v>
      </c>
      <c r="I1236" s="171">
        <v>4.1900000000000004</v>
      </c>
      <c r="J1236" s="169">
        <v>1</v>
      </c>
    </row>
    <row r="1237" spans="1:10" hidden="1" x14ac:dyDescent="0.25">
      <c r="A1237" s="169">
        <v>22832</v>
      </c>
      <c r="B1237" s="170" t="s">
        <v>1211</v>
      </c>
      <c r="C1237" s="170" t="s">
        <v>11</v>
      </c>
      <c r="D1237" s="170" t="s">
        <v>267</v>
      </c>
      <c r="E1237" s="170">
        <v>473</v>
      </c>
      <c r="F1237" s="170">
        <v>24</v>
      </c>
      <c r="G1237" s="171">
        <v>5</v>
      </c>
      <c r="H1237" s="170" t="s">
        <v>982</v>
      </c>
      <c r="I1237" s="171">
        <v>4.1900000000000004</v>
      </c>
      <c r="J1237" s="169">
        <v>1</v>
      </c>
    </row>
    <row r="1238" spans="1:10" hidden="1" x14ac:dyDescent="0.25">
      <c r="A1238" s="169">
        <v>22847</v>
      </c>
      <c r="B1238" s="170" t="s">
        <v>1212</v>
      </c>
      <c r="C1238" s="170" t="s">
        <v>24</v>
      </c>
      <c r="D1238" s="170" t="s">
        <v>185</v>
      </c>
      <c r="E1238" s="170">
        <v>750</v>
      </c>
      <c r="F1238" s="170">
        <v>12</v>
      </c>
      <c r="G1238" s="171">
        <v>14.5</v>
      </c>
      <c r="H1238" s="170" t="s">
        <v>32</v>
      </c>
      <c r="I1238" s="171">
        <v>22.99</v>
      </c>
      <c r="J1238" s="169">
        <v>1</v>
      </c>
    </row>
    <row r="1239" spans="1:10" hidden="1" x14ac:dyDescent="0.25">
      <c r="A1239" s="169">
        <v>22858</v>
      </c>
      <c r="B1239" s="170" t="s">
        <v>1213</v>
      </c>
      <c r="C1239" s="170" t="s">
        <v>24</v>
      </c>
      <c r="D1239" s="170" t="s">
        <v>127</v>
      </c>
      <c r="E1239" s="170">
        <v>750</v>
      </c>
      <c r="F1239" s="170">
        <v>12</v>
      </c>
      <c r="G1239" s="171">
        <v>14.5</v>
      </c>
      <c r="H1239" s="170" t="s">
        <v>1214</v>
      </c>
      <c r="I1239" s="171">
        <v>20.99</v>
      </c>
      <c r="J1239" s="169">
        <v>1</v>
      </c>
    </row>
    <row r="1240" spans="1:10" hidden="1" x14ac:dyDescent="0.25">
      <c r="A1240" s="169">
        <v>22860</v>
      </c>
      <c r="B1240" s="170" t="s">
        <v>1215</v>
      </c>
      <c r="C1240" s="170" t="s">
        <v>24</v>
      </c>
      <c r="D1240" s="170" t="s">
        <v>25</v>
      </c>
      <c r="E1240" s="170">
        <v>200</v>
      </c>
      <c r="F1240" s="170">
        <v>24</v>
      </c>
      <c r="G1240" s="171">
        <v>11.5</v>
      </c>
      <c r="H1240" s="170" t="s">
        <v>163</v>
      </c>
      <c r="I1240" s="171">
        <v>9.99</v>
      </c>
      <c r="J1240" s="169">
        <v>1</v>
      </c>
    </row>
    <row r="1241" spans="1:10" hidden="1" x14ac:dyDescent="0.25">
      <c r="A1241" s="169">
        <v>22861</v>
      </c>
      <c r="B1241" s="170" t="s">
        <v>1216</v>
      </c>
      <c r="C1241" s="170" t="s">
        <v>24</v>
      </c>
      <c r="D1241" s="170" t="s">
        <v>127</v>
      </c>
      <c r="E1241" s="170">
        <v>750</v>
      </c>
      <c r="F1241" s="170">
        <v>12</v>
      </c>
      <c r="G1241" s="171">
        <v>14.5</v>
      </c>
      <c r="H1241" s="170" t="s">
        <v>1214</v>
      </c>
      <c r="I1241" s="171">
        <v>29.99</v>
      </c>
      <c r="J1241" s="169">
        <v>1</v>
      </c>
    </row>
    <row r="1242" spans="1:10" hidden="1" x14ac:dyDescent="0.25">
      <c r="A1242" s="169">
        <v>22862</v>
      </c>
      <c r="B1242" s="170" t="s">
        <v>1217</v>
      </c>
      <c r="C1242" s="170" t="s">
        <v>24</v>
      </c>
      <c r="D1242" s="170" t="s">
        <v>46</v>
      </c>
      <c r="E1242" s="170">
        <v>200</v>
      </c>
      <c r="F1242" s="170">
        <v>24</v>
      </c>
      <c r="G1242" s="171">
        <v>11</v>
      </c>
      <c r="H1242" s="170" t="s">
        <v>163</v>
      </c>
      <c r="I1242" s="171">
        <v>9.99</v>
      </c>
      <c r="J1242" s="169">
        <v>1</v>
      </c>
    </row>
    <row r="1243" spans="1:10" hidden="1" x14ac:dyDescent="0.25">
      <c r="A1243" s="169">
        <v>22889</v>
      </c>
      <c r="B1243" s="170" t="s">
        <v>1218</v>
      </c>
      <c r="C1243" s="170" t="s">
        <v>24</v>
      </c>
      <c r="D1243" s="170" t="s">
        <v>34</v>
      </c>
      <c r="E1243" s="170">
        <v>750</v>
      </c>
      <c r="F1243" s="170">
        <v>12</v>
      </c>
      <c r="G1243" s="171">
        <v>14.5</v>
      </c>
      <c r="H1243" s="170" t="s">
        <v>100</v>
      </c>
      <c r="I1243" s="171">
        <v>64.989999999999995</v>
      </c>
      <c r="J1243" s="169">
        <v>1</v>
      </c>
    </row>
    <row r="1244" spans="1:10" hidden="1" x14ac:dyDescent="0.25">
      <c r="A1244" s="169">
        <v>22924</v>
      </c>
      <c r="B1244" s="170" t="s">
        <v>1219</v>
      </c>
      <c r="C1244" s="170" t="s">
        <v>15</v>
      </c>
      <c r="D1244" s="170" t="s">
        <v>213</v>
      </c>
      <c r="E1244" s="170">
        <v>200</v>
      </c>
      <c r="F1244" s="170">
        <v>24</v>
      </c>
      <c r="G1244" s="171">
        <v>40</v>
      </c>
      <c r="H1244" s="170" t="s">
        <v>17</v>
      </c>
      <c r="I1244" s="171">
        <v>11.89</v>
      </c>
      <c r="J1244" s="169">
        <v>1</v>
      </c>
    </row>
    <row r="1245" spans="1:10" hidden="1" x14ac:dyDescent="0.25">
      <c r="A1245" s="169">
        <v>22925</v>
      </c>
      <c r="B1245" s="170" t="s">
        <v>1220</v>
      </c>
      <c r="C1245" s="170" t="s">
        <v>11</v>
      </c>
      <c r="D1245" s="170" t="s">
        <v>303</v>
      </c>
      <c r="E1245" s="170">
        <v>473</v>
      </c>
      <c r="F1245" s="170">
        <v>24</v>
      </c>
      <c r="G1245" s="171">
        <v>8</v>
      </c>
      <c r="H1245" s="170" t="s">
        <v>1209</v>
      </c>
      <c r="I1245" s="171">
        <v>4.99</v>
      </c>
      <c r="J1245" s="169">
        <v>1</v>
      </c>
    </row>
    <row r="1246" spans="1:10" hidden="1" x14ac:dyDescent="0.25">
      <c r="A1246" s="169">
        <v>22938</v>
      </c>
      <c r="B1246" s="170" t="s">
        <v>1221</v>
      </c>
      <c r="C1246" s="170" t="s">
        <v>24</v>
      </c>
      <c r="D1246" s="170" t="s">
        <v>34</v>
      </c>
      <c r="E1246" s="170">
        <v>750</v>
      </c>
      <c r="F1246" s="170">
        <v>12</v>
      </c>
      <c r="G1246" s="171">
        <v>13.5</v>
      </c>
      <c r="H1246" s="170" t="s">
        <v>130</v>
      </c>
      <c r="I1246" s="171">
        <v>17.989999999999998</v>
      </c>
      <c r="J1246" s="169">
        <v>1</v>
      </c>
    </row>
    <row r="1247" spans="1:10" hidden="1" x14ac:dyDescent="0.25">
      <c r="A1247" s="169">
        <v>22957</v>
      </c>
      <c r="B1247" s="170" t="s">
        <v>1222</v>
      </c>
      <c r="C1247" s="170" t="s">
        <v>37</v>
      </c>
      <c r="D1247" s="170" t="s">
        <v>1121</v>
      </c>
      <c r="E1247" s="170">
        <v>0</v>
      </c>
      <c r="F1247" s="170">
        <v>10</v>
      </c>
      <c r="H1247" s="170" t="s">
        <v>892</v>
      </c>
      <c r="I1247" s="171">
        <v>2.4900000000000002</v>
      </c>
    </row>
    <row r="1248" spans="1:10" hidden="1" x14ac:dyDescent="0.25">
      <c r="A1248" s="169">
        <v>22959</v>
      </c>
      <c r="B1248" s="170" t="s">
        <v>1223</v>
      </c>
      <c r="C1248" s="170" t="s">
        <v>37</v>
      </c>
      <c r="D1248" s="170" t="s">
        <v>1121</v>
      </c>
      <c r="E1248" s="170">
        <v>0</v>
      </c>
      <c r="F1248" s="170">
        <v>10</v>
      </c>
      <c r="H1248" s="170" t="s">
        <v>892</v>
      </c>
      <c r="I1248" s="171">
        <v>2.4900000000000002</v>
      </c>
    </row>
    <row r="1249" spans="1:10" hidden="1" x14ac:dyDescent="0.25">
      <c r="A1249" s="169">
        <v>22989</v>
      </c>
      <c r="B1249" s="170" t="s">
        <v>1224</v>
      </c>
      <c r="C1249" s="170" t="s">
        <v>24</v>
      </c>
      <c r="D1249" s="170" t="s">
        <v>58</v>
      </c>
      <c r="E1249" s="170">
        <v>3000</v>
      </c>
      <c r="F1249" s="170">
        <v>4</v>
      </c>
      <c r="G1249" s="171">
        <v>13</v>
      </c>
      <c r="H1249" s="170" t="s">
        <v>91</v>
      </c>
      <c r="I1249" s="171">
        <v>44.99</v>
      </c>
      <c r="J1249" s="169">
        <v>1</v>
      </c>
    </row>
    <row r="1250" spans="1:10" hidden="1" x14ac:dyDescent="0.25">
      <c r="A1250" s="169">
        <v>22993</v>
      </c>
      <c r="B1250" s="170" t="s">
        <v>1225</v>
      </c>
      <c r="C1250" s="170" t="s">
        <v>24</v>
      </c>
      <c r="D1250" s="170" t="s">
        <v>191</v>
      </c>
      <c r="E1250" s="170">
        <v>750</v>
      </c>
      <c r="F1250" s="170">
        <v>6</v>
      </c>
      <c r="G1250" s="171">
        <v>14</v>
      </c>
      <c r="H1250" s="170" t="s">
        <v>100</v>
      </c>
      <c r="I1250" s="171">
        <v>52.15</v>
      </c>
      <c r="J1250" s="169">
        <v>1</v>
      </c>
    </row>
    <row r="1251" spans="1:10" hidden="1" x14ac:dyDescent="0.25">
      <c r="A1251" s="169">
        <v>23049</v>
      </c>
      <c r="B1251" s="170" t="s">
        <v>1226</v>
      </c>
      <c r="C1251" s="170" t="s">
        <v>24</v>
      </c>
      <c r="D1251" s="170" t="s">
        <v>166</v>
      </c>
      <c r="E1251" s="170">
        <v>4000</v>
      </c>
      <c r="F1251" s="170">
        <v>4</v>
      </c>
      <c r="G1251" s="171">
        <v>12</v>
      </c>
      <c r="H1251" s="170" t="s">
        <v>32</v>
      </c>
      <c r="I1251" s="171">
        <v>43.99</v>
      </c>
      <c r="J1251" s="169">
        <v>1</v>
      </c>
    </row>
    <row r="1252" spans="1:10" hidden="1" x14ac:dyDescent="0.25">
      <c r="A1252" s="169">
        <v>23050</v>
      </c>
      <c r="B1252" s="170" t="s">
        <v>1227</v>
      </c>
      <c r="C1252" s="170" t="s">
        <v>24</v>
      </c>
      <c r="D1252" s="170" t="s">
        <v>127</v>
      </c>
      <c r="E1252" s="170">
        <v>4000</v>
      </c>
      <c r="F1252" s="170">
        <v>4</v>
      </c>
      <c r="G1252" s="171">
        <v>12.5</v>
      </c>
      <c r="H1252" s="170" t="s">
        <v>32</v>
      </c>
      <c r="I1252" s="171">
        <v>43.99</v>
      </c>
      <c r="J1252" s="169">
        <v>1</v>
      </c>
    </row>
    <row r="1253" spans="1:10" hidden="1" x14ac:dyDescent="0.25">
      <c r="A1253" s="169">
        <v>23068</v>
      </c>
      <c r="B1253" s="170" t="s">
        <v>1228</v>
      </c>
      <c r="C1253" s="170" t="s">
        <v>11</v>
      </c>
      <c r="D1253" s="170" t="s">
        <v>211</v>
      </c>
      <c r="E1253" s="170">
        <v>8520</v>
      </c>
      <c r="F1253" s="170">
        <v>1</v>
      </c>
      <c r="G1253" s="171">
        <v>4</v>
      </c>
      <c r="H1253" s="170" t="s">
        <v>105</v>
      </c>
      <c r="I1253" s="171">
        <v>55.99</v>
      </c>
      <c r="J1253" s="169">
        <v>24</v>
      </c>
    </row>
    <row r="1254" spans="1:10" hidden="1" x14ac:dyDescent="0.25">
      <c r="A1254" s="169">
        <v>23068</v>
      </c>
      <c r="B1254" s="170" t="s">
        <v>1228</v>
      </c>
      <c r="C1254" s="170" t="s">
        <v>11</v>
      </c>
      <c r="D1254" s="170" t="s">
        <v>211</v>
      </c>
      <c r="E1254" s="170">
        <v>8520</v>
      </c>
      <c r="F1254" s="170">
        <v>1</v>
      </c>
      <c r="G1254" s="171">
        <v>4</v>
      </c>
      <c r="H1254" s="170" t="s">
        <v>105</v>
      </c>
      <c r="I1254" s="171">
        <v>55.99</v>
      </c>
      <c r="J1254" s="169">
        <v>24</v>
      </c>
    </row>
    <row r="1255" spans="1:10" hidden="1" x14ac:dyDescent="0.25">
      <c r="A1255" s="169">
        <v>23095</v>
      </c>
      <c r="B1255" s="170" t="s">
        <v>1229</v>
      </c>
      <c r="C1255" s="170" t="s">
        <v>24</v>
      </c>
      <c r="D1255" s="170" t="s">
        <v>66</v>
      </c>
      <c r="E1255" s="170">
        <v>750</v>
      </c>
      <c r="F1255" s="170">
        <v>12</v>
      </c>
      <c r="G1255" s="171">
        <v>12</v>
      </c>
      <c r="H1255" s="170" t="s">
        <v>64</v>
      </c>
      <c r="I1255" s="171">
        <v>13.49</v>
      </c>
      <c r="J1255" s="169">
        <v>1</v>
      </c>
    </row>
    <row r="1256" spans="1:10" hidden="1" x14ac:dyDescent="0.25">
      <c r="A1256" s="169">
        <v>23132</v>
      </c>
      <c r="B1256" s="170" t="s">
        <v>1230</v>
      </c>
      <c r="C1256" s="170" t="s">
        <v>11</v>
      </c>
      <c r="D1256" s="170" t="s">
        <v>12</v>
      </c>
      <c r="E1256" s="170">
        <v>473</v>
      </c>
      <c r="F1256" s="170">
        <v>24</v>
      </c>
      <c r="G1256" s="171">
        <v>5</v>
      </c>
      <c r="H1256" s="170" t="s">
        <v>222</v>
      </c>
      <c r="I1256" s="171">
        <v>3.85</v>
      </c>
      <c r="J1256" s="169">
        <v>1</v>
      </c>
    </row>
    <row r="1257" spans="1:10" hidden="1" x14ac:dyDescent="0.25">
      <c r="A1257" s="169">
        <v>23132</v>
      </c>
      <c r="B1257" s="170" t="s">
        <v>1230</v>
      </c>
      <c r="C1257" s="170" t="s">
        <v>11</v>
      </c>
      <c r="D1257" s="170" t="s">
        <v>12</v>
      </c>
      <c r="E1257" s="170">
        <v>473</v>
      </c>
      <c r="F1257" s="170">
        <v>24</v>
      </c>
      <c r="G1257" s="171">
        <v>5</v>
      </c>
      <c r="H1257" s="170" t="s">
        <v>222</v>
      </c>
      <c r="I1257" s="171">
        <v>3.85</v>
      </c>
      <c r="J1257" s="169">
        <v>1</v>
      </c>
    </row>
    <row r="1258" spans="1:10" hidden="1" x14ac:dyDescent="0.25">
      <c r="A1258" s="169">
        <v>23149</v>
      </c>
      <c r="B1258" s="170" t="s">
        <v>1231</v>
      </c>
      <c r="C1258" s="170" t="s">
        <v>24</v>
      </c>
      <c r="D1258" s="170" t="s">
        <v>34</v>
      </c>
      <c r="E1258" s="170">
        <v>750</v>
      </c>
      <c r="F1258" s="170">
        <v>12</v>
      </c>
      <c r="G1258" s="171">
        <v>14</v>
      </c>
      <c r="H1258" s="170" t="s">
        <v>32</v>
      </c>
      <c r="I1258" s="171">
        <v>25.99</v>
      </c>
      <c r="J1258" s="169">
        <v>1</v>
      </c>
    </row>
    <row r="1259" spans="1:10" hidden="1" x14ac:dyDescent="0.25">
      <c r="A1259" s="169">
        <v>23187</v>
      </c>
      <c r="B1259" s="170" t="s">
        <v>1232</v>
      </c>
      <c r="C1259" s="170" t="s">
        <v>15</v>
      </c>
      <c r="D1259" s="170" t="s">
        <v>252</v>
      </c>
      <c r="E1259" s="170">
        <v>750</v>
      </c>
      <c r="F1259" s="170">
        <v>12</v>
      </c>
      <c r="G1259" s="171">
        <v>40</v>
      </c>
      <c r="H1259" s="170" t="s">
        <v>43</v>
      </c>
      <c r="I1259" s="171">
        <v>30.29</v>
      </c>
      <c r="J1259" s="169">
        <v>1</v>
      </c>
    </row>
    <row r="1260" spans="1:10" hidden="1" x14ac:dyDescent="0.25">
      <c r="A1260" s="169">
        <v>23205</v>
      </c>
      <c r="B1260" s="170" t="s">
        <v>1233</v>
      </c>
      <c r="C1260" s="170" t="s">
        <v>24</v>
      </c>
      <c r="D1260" s="170" t="s">
        <v>504</v>
      </c>
      <c r="E1260" s="170">
        <v>1000</v>
      </c>
      <c r="F1260" s="170">
        <v>6</v>
      </c>
      <c r="G1260" s="171">
        <v>8.5</v>
      </c>
      <c r="H1260" s="170" t="s">
        <v>218</v>
      </c>
      <c r="I1260" s="171">
        <v>11.24</v>
      </c>
      <c r="J1260" s="169">
        <v>1</v>
      </c>
    </row>
    <row r="1261" spans="1:10" hidden="1" x14ac:dyDescent="0.25">
      <c r="A1261" s="169">
        <v>23231</v>
      </c>
      <c r="B1261" s="170" t="s">
        <v>1234</v>
      </c>
      <c r="C1261" s="170" t="s">
        <v>11</v>
      </c>
      <c r="D1261" s="170" t="s">
        <v>303</v>
      </c>
      <c r="E1261" s="170">
        <v>1320</v>
      </c>
      <c r="F1261" s="170">
        <v>6</v>
      </c>
      <c r="G1261" s="171">
        <v>7.1</v>
      </c>
      <c r="H1261" s="170" t="s">
        <v>723</v>
      </c>
      <c r="I1261" s="171">
        <v>24.99</v>
      </c>
      <c r="J1261" s="169">
        <v>4</v>
      </c>
    </row>
    <row r="1262" spans="1:10" hidden="1" x14ac:dyDescent="0.25">
      <c r="A1262" s="169">
        <v>23242</v>
      </c>
      <c r="B1262" s="170" t="s">
        <v>1235</v>
      </c>
      <c r="C1262" s="170" t="s">
        <v>15</v>
      </c>
      <c r="D1262" s="170" t="s">
        <v>140</v>
      </c>
      <c r="E1262" s="170">
        <v>120</v>
      </c>
      <c r="F1262" s="170">
        <v>18</v>
      </c>
      <c r="G1262" s="171">
        <v>20</v>
      </c>
      <c r="H1262" s="170" t="s">
        <v>141</v>
      </c>
      <c r="I1262" s="171">
        <v>11.99</v>
      </c>
      <c r="J1262" s="169">
        <v>4</v>
      </c>
    </row>
    <row r="1263" spans="1:10" hidden="1" x14ac:dyDescent="0.25">
      <c r="A1263" s="169">
        <v>23273</v>
      </c>
      <c r="B1263" s="170" t="s">
        <v>1236</v>
      </c>
      <c r="C1263" s="170" t="s">
        <v>24</v>
      </c>
      <c r="D1263" s="170" t="s">
        <v>66</v>
      </c>
      <c r="E1263" s="170">
        <v>1000</v>
      </c>
      <c r="F1263" s="170">
        <v>12</v>
      </c>
      <c r="G1263" s="171">
        <v>12.5</v>
      </c>
      <c r="H1263" s="170" t="s">
        <v>64</v>
      </c>
      <c r="I1263" s="171">
        <v>15.99</v>
      </c>
      <c r="J1263" s="169">
        <v>1</v>
      </c>
    </row>
    <row r="1264" spans="1:10" hidden="1" x14ac:dyDescent="0.25">
      <c r="A1264" s="169">
        <v>23274</v>
      </c>
      <c r="B1264" s="170" t="s">
        <v>1237</v>
      </c>
      <c r="C1264" s="170" t="s">
        <v>24</v>
      </c>
      <c r="D1264" s="170" t="s">
        <v>85</v>
      </c>
      <c r="E1264" s="170">
        <v>1000</v>
      </c>
      <c r="F1264" s="170">
        <v>12</v>
      </c>
      <c r="G1264" s="171">
        <v>13</v>
      </c>
      <c r="H1264" s="170" t="s">
        <v>64</v>
      </c>
      <c r="I1264" s="171">
        <v>15.99</v>
      </c>
      <c r="J1264" s="169">
        <v>1</v>
      </c>
    </row>
    <row r="1265" spans="1:10" hidden="1" x14ac:dyDescent="0.25">
      <c r="A1265" s="169">
        <v>23295</v>
      </c>
      <c r="B1265" s="170" t="s">
        <v>1238</v>
      </c>
      <c r="C1265" s="170" t="s">
        <v>15</v>
      </c>
      <c r="D1265" s="170" t="s">
        <v>1007</v>
      </c>
      <c r="E1265" s="170">
        <v>750</v>
      </c>
      <c r="F1265" s="170">
        <v>6</v>
      </c>
      <c r="G1265" s="171">
        <v>43</v>
      </c>
      <c r="H1265" s="170" t="s">
        <v>17</v>
      </c>
      <c r="I1265" s="171">
        <v>65.989999999999995</v>
      </c>
      <c r="J1265" s="169">
        <v>1</v>
      </c>
    </row>
    <row r="1266" spans="1:10" hidden="1" x14ac:dyDescent="0.25">
      <c r="A1266" s="169">
        <v>23300</v>
      </c>
      <c r="B1266" s="170" t="s">
        <v>1239</v>
      </c>
      <c r="C1266" s="170" t="s">
        <v>11</v>
      </c>
      <c r="D1266" s="170" t="s">
        <v>12</v>
      </c>
      <c r="E1266" s="170">
        <v>500</v>
      </c>
      <c r="F1266" s="170">
        <v>24</v>
      </c>
      <c r="G1266" s="171">
        <v>5</v>
      </c>
      <c r="H1266" s="170" t="s">
        <v>20</v>
      </c>
      <c r="I1266" s="171">
        <v>4.29</v>
      </c>
      <c r="J1266" s="169">
        <v>1</v>
      </c>
    </row>
    <row r="1267" spans="1:10" hidden="1" x14ac:dyDescent="0.25">
      <c r="A1267" s="169">
        <v>23300</v>
      </c>
      <c r="B1267" s="170" t="s">
        <v>1239</v>
      </c>
      <c r="C1267" s="170" t="s">
        <v>11</v>
      </c>
      <c r="D1267" s="170" t="s">
        <v>12</v>
      </c>
      <c r="E1267" s="170">
        <v>500</v>
      </c>
      <c r="F1267" s="170">
        <v>24</v>
      </c>
      <c r="G1267" s="171">
        <v>5</v>
      </c>
      <c r="H1267" s="170" t="s">
        <v>20</v>
      </c>
      <c r="I1267" s="171">
        <v>4.29</v>
      </c>
      <c r="J1267" s="169">
        <v>1</v>
      </c>
    </row>
    <row r="1268" spans="1:10" hidden="1" x14ac:dyDescent="0.25">
      <c r="A1268" s="169">
        <v>23366</v>
      </c>
      <c r="B1268" s="170" t="s">
        <v>1240</v>
      </c>
      <c r="C1268" s="170" t="s">
        <v>24</v>
      </c>
      <c r="D1268" s="170" t="s">
        <v>99</v>
      </c>
      <c r="E1268" s="170">
        <v>750</v>
      </c>
      <c r="F1268" s="170">
        <v>12</v>
      </c>
      <c r="G1268" s="171">
        <v>19.5</v>
      </c>
      <c r="H1268" s="170" t="s">
        <v>35</v>
      </c>
      <c r="I1268" s="171">
        <v>19.989999999999998</v>
      </c>
      <c r="J1268" s="169">
        <v>1</v>
      </c>
    </row>
    <row r="1269" spans="1:10" hidden="1" x14ac:dyDescent="0.25">
      <c r="A1269" s="169">
        <v>23420</v>
      </c>
      <c r="B1269" s="170" t="s">
        <v>1241</v>
      </c>
      <c r="C1269" s="170" t="s">
        <v>24</v>
      </c>
      <c r="D1269" s="170" t="s">
        <v>34</v>
      </c>
      <c r="E1269" s="170">
        <v>750</v>
      </c>
      <c r="F1269" s="170">
        <v>12</v>
      </c>
      <c r="G1269" s="171">
        <v>12.5</v>
      </c>
      <c r="H1269" s="170" t="s">
        <v>73</v>
      </c>
      <c r="I1269" s="171">
        <v>19.989999999999998</v>
      </c>
      <c r="J1269" s="169">
        <v>1</v>
      </c>
    </row>
    <row r="1270" spans="1:10" hidden="1" x14ac:dyDescent="0.25">
      <c r="A1270" s="169">
        <v>23433</v>
      </c>
      <c r="B1270" s="170" t="s">
        <v>1242</v>
      </c>
      <c r="C1270" s="170" t="s">
        <v>15</v>
      </c>
      <c r="D1270" s="170" t="s">
        <v>93</v>
      </c>
      <c r="E1270" s="170">
        <v>750</v>
      </c>
      <c r="F1270" s="170">
        <v>12</v>
      </c>
      <c r="G1270" s="171">
        <v>40</v>
      </c>
      <c r="H1270" s="170" t="s">
        <v>177</v>
      </c>
      <c r="I1270" s="171">
        <v>31.99</v>
      </c>
      <c r="J1270" s="169">
        <v>1</v>
      </c>
    </row>
    <row r="1271" spans="1:10" hidden="1" x14ac:dyDescent="0.25">
      <c r="A1271" s="169">
        <v>23434</v>
      </c>
      <c r="B1271" s="170" t="s">
        <v>1243</v>
      </c>
      <c r="C1271" s="170" t="s">
        <v>15</v>
      </c>
      <c r="D1271" s="170" t="s">
        <v>93</v>
      </c>
      <c r="E1271" s="170">
        <v>750</v>
      </c>
      <c r="F1271" s="170">
        <v>12</v>
      </c>
      <c r="G1271" s="171">
        <v>40</v>
      </c>
      <c r="H1271" s="170" t="s">
        <v>177</v>
      </c>
      <c r="I1271" s="171">
        <v>37.99</v>
      </c>
      <c r="J1271" s="169">
        <v>1</v>
      </c>
    </row>
    <row r="1272" spans="1:10" hidden="1" x14ac:dyDescent="0.25">
      <c r="A1272" s="169">
        <v>23438</v>
      </c>
      <c r="B1272" s="170" t="s">
        <v>1244</v>
      </c>
      <c r="C1272" s="170" t="s">
        <v>15</v>
      </c>
      <c r="D1272" s="170" t="s">
        <v>93</v>
      </c>
      <c r="E1272" s="170">
        <v>750</v>
      </c>
      <c r="F1272" s="170">
        <v>12</v>
      </c>
      <c r="G1272" s="171">
        <v>40</v>
      </c>
      <c r="H1272" s="170" t="s">
        <v>177</v>
      </c>
      <c r="I1272" s="171">
        <v>46.99</v>
      </c>
      <c r="J1272" s="169">
        <v>1</v>
      </c>
    </row>
    <row r="1273" spans="1:10" hidden="1" x14ac:dyDescent="0.25">
      <c r="A1273" s="169">
        <v>23439</v>
      </c>
      <c r="B1273" s="170" t="s">
        <v>1245</v>
      </c>
      <c r="C1273" s="170" t="s">
        <v>15</v>
      </c>
      <c r="D1273" s="170" t="s">
        <v>93</v>
      </c>
      <c r="E1273" s="170">
        <v>750</v>
      </c>
      <c r="F1273" s="170">
        <v>6</v>
      </c>
      <c r="G1273" s="171">
        <v>40</v>
      </c>
      <c r="H1273" s="170" t="s">
        <v>177</v>
      </c>
      <c r="I1273" s="171">
        <v>73.989999999999995</v>
      </c>
      <c r="J1273" s="169">
        <v>1</v>
      </c>
    </row>
    <row r="1274" spans="1:10" hidden="1" x14ac:dyDescent="0.25">
      <c r="A1274" s="169">
        <v>23440</v>
      </c>
      <c r="B1274" s="170" t="s">
        <v>1246</v>
      </c>
      <c r="C1274" s="170" t="s">
        <v>15</v>
      </c>
      <c r="D1274" s="170" t="s">
        <v>19</v>
      </c>
      <c r="E1274" s="170">
        <v>750</v>
      </c>
      <c r="F1274" s="170">
        <v>12</v>
      </c>
      <c r="G1274" s="171">
        <v>40</v>
      </c>
      <c r="H1274" s="170" t="s">
        <v>222</v>
      </c>
      <c r="I1274" s="171">
        <v>25.99</v>
      </c>
      <c r="J1274" s="169">
        <v>1</v>
      </c>
    </row>
    <row r="1275" spans="1:10" hidden="1" x14ac:dyDescent="0.25">
      <c r="A1275" s="169">
        <v>23441</v>
      </c>
      <c r="B1275" s="170" t="s">
        <v>1246</v>
      </c>
      <c r="C1275" s="170" t="s">
        <v>15</v>
      </c>
      <c r="D1275" s="170" t="s">
        <v>19</v>
      </c>
      <c r="E1275" s="170">
        <v>1140</v>
      </c>
      <c r="F1275" s="170">
        <v>9</v>
      </c>
      <c r="G1275" s="171">
        <v>40</v>
      </c>
      <c r="H1275" s="170" t="s">
        <v>222</v>
      </c>
      <c r="I1275" s="171">
        <v>37.49</v>
      </c>
      <c r="J1275" s="169">
        <v>1</v>
      </c>
    </row>
    <row r="1276" spans="1:10" hidden="1" x14ac:dyDescent="0.25">
      <c r="A1276" s="169">
        <v>23451</v>
      </c>
      <c r="B1276" s="170" t="s">
        <v>1247</v>
      </c>
      <c r="C1276" s="170" t="s">
        <v>263</v>
      </c>
      <c r="D1276" s="170" t="s">
        <v>909</v>
      </c>
      <c r="E1276" s="170">
        <v>355</v>
      </c>
      <c r="F1276" s="170">
        <v>24</v>
      </c>
      <c r="G1276" s="171">
        <v>5</v>
      </c>
      <c r="H1276" s="170" t="s">
        <v>54</v>
      </c>
      <c r="I1276" s="171">
        <v>3.09</v>
      </c>
      <c r="J1276" s="169">
        <v>1</v>
      </c>
    </row>
    <row r="1277" spans="1:10" hidden="1" x14ac:dyDescent="0.25">
      <c r="A1277" s="169">
        <v>23451</v>
      </c>
      <c r="B1277" s="170" t="s">
        <v>1247</v>
      </c>
      <c r="C1277" s="170" t="s">
        <v>263</v>
      </c>
      <c r="D1277" s="170" t="s">
        <v>909</v>
      </c>
      <c r="E1277" s="170">
        <v>355</v>
      </c>
      <c r="F1277" s="170">
        <v>24</v>
      </c>
      <c r="G1277" s="171">
        <v>5</v>
      </c>
      <c r="H1277" s="170" t="s">
        <v>54</v>
      </c>
      <c r="I1277" s="171">
        <v>3.09</v>
      </c>
      <c r="J1277" s="169">
        <v>1</v>
      </c>
    </row>
    <row r="1278" spans="1:10" hidden="1" x14ac:dyDescent="0.25">
      <c r="A1278" s="169">
        <v>23499</v>
      </c>
      <c r="B1278" s="170" t="s">
        <v>1248</v>
      </c>
      <c r="C1278" s="170" t="s">
        <v>15</v>
      </c>
      <c r="D1278" s="170" t="s">
        <v>215</v>
      </c>
      <c r="E1278" s="170">
        <v>750</v>
      </c>
      <c r="F1278" s="170">
        <v>6</v>
      </c>
      <c r="G1278" s="171">
        <v>40</v>
      </c>
      <c r="H1278" s="170" t="s">
        <v>20</v>
      </c>
      <c r="I1278" s="171">
        <v>88.99</v>
      </c>
      <c r="J1278" s="169">
        <v>1</v>
      </c>
    </row>
    <row r="1279" spans="1:10" hidden="1" x14ac:dyDescent="0.25">
      <c r="A1279" s="169">
        <v>23505</v>
      </c>
      <c r="B1279" s="170" t="s">
        <v>1249</v>
      </c>
      <c r="C1279" s="170" t="s">
        <v>24</v>
      </c>
      <c r="D1279" s="170" t="s">
        <v>575</v>
      </c>
      <c r="E1279" s="170">
        <v>750</v>
      </c>
      <c r="F1279" s="170">
        <v>12</v>
      </c>
      <c r="G1279" s="171">
        <v>10.5</v>
      </c>
      <c r="H1279" s="170" t="s">
        <v>1194</v>
      </c>
      <c r="I1279" s="171">
        <v>15.99</v>
      </c>
      <c r="J1279" s="169">
        <v>1</v>
      </c>
    </row>
    <row r="1280" spans="1:10" hidden="1" x14ac:dyDescent="0.25">
      <c r="A1280" s="169">
        <v>23575</v>
      </c>
      <c r="B1280" s="170" t="s">
        <v>1250</v>
      </c>
      <c r="C1280" s="170" t="s">
        <v>24</v>
      </c>
      <c r="D1280" s="170" t="s">
        <v>34</v>
      </c>
      <c r="E1280" s="170">
        <v>750</v>
      </c>
      <c r="F1280" s="170">
        <v>12</v>
      </c>
      <c r="G1280" s="171">
        <v>14.5</v>
      </c>
      <c r="H1280" s="170" t="s">
        <v>32</v>
      </c>
      <c r="I1280" s="171">
        <v>18.989999999999998</v>
      </c>
      <c r="J1280" s="169">
        <v>1</v>
      </c>
    </row>
    <row r="1281" spans="1:10" hidden="1" x14ac:dyDescent="0.25">
      <c r="A1281" s="169">
        <v>23626</v>
      </c>
      <c r="B1281" s="170" t="s">
        <v>1251</v>
      </c>
      <c r="C1281" s="170" t="s">
        <v>15</v>
      </c>
      <c r="D1281" s="170" t="s">
        <v>90</v>
      </c>
      <c r="E1281" s="170">
        <v>750</v>
      </c>
      <c r="F1281" s="170">
        <v>6</v>
      </c>
      <c r="G1281" s="171">
        <v>47</v>
      </c>
      <c r="H1281" s="170" t="s">
        <v>91</v>
      </c>
      <c r="I1281" s="171">
        <v>124.99</v>
      </c>
      <c r="J1281" s="169">
        <v>1</v>
      </c>
    </row>
    <row r="1282" spans="1:10" hidden="1" x14ac:dyDescent="0.25">
      <c r="A1282" s="169">
        <v>23637</v>
      </c>
      <c r="B1282" s="170" t="s">
        <v>1252</v>
      </c>
      <c r="C1282" s="170" t="s">
        <v>15</v>
      </c>
      <c r="D1282" s="170" t="s">
        <v>90</v>
      </c>
      <c r="E1282" s="170">
        <v>750</v>
      </c>
      <c r="F1282" s="170">
        <v>12</v>
      </c>
      <c r="G1282" s="171">
        <v>40</v>
      </c>
      <c r="H1282" s="170" t="s">
        <v>17</v>
      </c>
      <c r="I1282" s="171">
        <v>129.99</v>
      </c>
      <c r="J1282" s="169">
        <v>1</v>
      </c>
    </row>
    <row r="1283" spans="1:10" hidden="1" x14ac:dyDescent="0.25">
      <c r="A1283" s="169">
        <v>23706</v>
      </c>
      <c r="B1283" s="170" t="s">
        <v>319</v>
      </c>
      <c r="C1283" s="170" t="s">
        <v>15</v>
      </c>
      <c r="D1283" s="170" t="s">
        <v>28</v>
      </c>
      <c r="E1283" s="170">
        <v>750</v>
      </c>
      <c r="F1283" s="170">
        <v>12</v>
      </c>
      <c r="G1283" s="171">
        <v>40</v>
      </c>
      <c r="H1283" s="170" t="s">
        <v>43</v>
      </c>
      <c r="I1283" s="171">
        <v>27.49</v>
      </c>
      <c r="J1283" s="169">
        <v>1</v>
      </c>
    </row>
    <row r="1284" spans="1:10" hidden="1" x14ac:dyDescent="0.25">
      <c r="A1284" s="169">
        <v>23768</v>
      </c>
      <c r="B1284" s="170" t="s">
        <v>1253</v>
      </c>
      <c r="C1284" s="170" t="s">
        <v>24</v>
      </c>
      <c r="D1284" s="170" t="s">
        <v>42</v>
      </c>
      <c r="E1284" s="170">
        <v>750</v>
      </c>
      <c r="F1284" s="170">
        <v>12</v>
      </c>
      <c r="G1284" s="171">
        <v>14</v>
      </c>
      <c r="H1284" s="170" t="s">
        <v>1254</v>
      </c>
      <c r="I1284" s="171">
        <v>17.989999999999998</v>
      </c>
      <c r="J1284" s="169">
        <v>1</v>
      </c>
    </row>
    <row r="1285" spans="1:10" hidden="1" x14ac:dyDescent="0.25">
      <c r="A1285" s="169">
        <v>23773</v>
      </c>
      <c r="B1285" s="170" t="s">
        <v>1255</v>
      </c>
      <c r="C1285" s="170" t="s">
        <v>11</v>
      </c>
      <c r="D1285" s="170" t="s">
        <v>303</v>
      </c>
      <c r="E1285" s="170">
        <v>473</v>
      </c>
      <c r="F1285" s="170">
        <v>24</v>
      </c>
      <c r="G1285" s="171">
        <v>7.2</v>
      </c>
      <c r="H1285" s="170" t="s">
        <v>1053</v>
      </c>
      <c r="I1285" s="171">
        <v>3.99</v>
      </c>
      <c r="J1285" s="169">
        <v>1</v>
      </c>
    </row>
    <row r="1286" spans="1:10" hidden="1" x14ac:dyDescent="0.25">
      <c r="A1286" s="169">
        <v>23784</v>
      </c>
      <c r="B1286" s="170" t="s">
        <v>1256</v>
      </c>
      <c r="C1286" s="170" t="s">
        <v>15</v>
      </c>
      <c r="D1286" s="170" t="s">
        <v>51</v>
      </c>
      <c r="E1286" s="170">
        <v>750</v>
      </c>
      <c r="F1286" s="170">
        <v>6</v>
      </c>
      <c r="G1286" s="171">
        <v>42.5</v>
      </c>
      <c r="H1286" s="170" t="s">
        <v>73</v>
      </c>
      <c r="I1286" s="171">
        <v>54.99</v>
      </c>
      <c r="J1286" s="169">
        <v>1</v>
      </c>
    </row>
    <row r="1287" spans="1:10" hidden="1" x14ac:dyDescent="0.25">
      <c r="A1287" s="169">
        <v>23802</v>
      </c>
      <c r="B1287" s="170" t="s">
        <v>1257</v>
      </c>
      <c r="C1287" s="170" t="s">
        <v>15</v>
      </c>
      <c r="D1287" s="170" t="s">
        <v>227</v>
      </c>
      <c r="E1287" s="170">
        <v>750</v>
      </c>
      <c r="F1287" s="170">
        <v>12</v>
      </c>
      <c r="G1287" s="171">
        <v>40</v>
      </c>
      <c r="H1287" s="170" t="s">
        <v>43</v>
      </c>
      <c r="I1287" s="171">
        <v>37.29</v>
      </c>
      <c r="J1287" s="169">
        <v>1</v>
      </c>
    </row>
    <row r="1288" spans="1:10" hidden="1" x14ac:dyDescent="0.25">
      <c r="A1288" s="169">
        <v>23809</v>
      </c>
      <c r="B1288" s="170" t="s">
        <v>1258</v>
      </c>
      <c r="C1288" s="170" t="s">
        <v>15</v>
      </c>
      <c r="D1288" s="170" t="s">
        <v>16</v>
      </c>
      <c r="E1288" s="170">
        <v>750</v>
      </c>
      <c r="F1288" s="170">
        <v>6</v>
      </c>
      <c r="G1288" s="171">
        <v>40</v>
      </c>
      <c r="H1288" s="170" t="s">
        <v>26</v>
      </c>
      <c r="I1288" s="171">
        <v>36.99</v>
      </c>
      <c r="J1288" s="169">
        <v>1</v>
      </c>
    </row>
    <row r="1289" spans="1:10" hidden="1" x14ac:dyDescent="0.25">
      <c r="A1289" s="169">
        <v>23818</v>
      </c>
      <c r="B1289" s="170" t="s">
        <v>1259</v>
      </c>
      <c r="C1289" s="170" t="s">
        <v>15</v>
      </c>
      <c r="D1289" s="170" t="s">
        <v>252</v>
      </c>
      <c r="E1289" s="170">
        <v>750</v>
      </c>
      <c r="F1289" s="170">
        <v>12</v>
      </c>
      <c r="G1289" s="171">
        <v>40</v>
      </c>
      <c r="H1289" s="170" t="s">
        <v>1173</v>
      </c>
      <c r="I1289" s="171">
        <v>41.99</v>
      </c>
      <c r="J1289" s="169">
        <v>1</v>
      </c>
    </row>
    <row r="1290" spans="1:10" hidden="1" x14ac:dyDescent="0.25">
      <c r="A1290" s="169">
        <v>23860</v>
      </c>
      <c r="B1290" s="170" t="s">
        <v>1260</v>
      </c>
      <c r="C1290" s="170" t="s">
        <v>24</v>
      </c>
      <c r="D1290" s="170" t="s">
        <v>34</v>
      </c>
      <c r="E1290" s="170">
        <v>750</v>
      </c>
      <c r="F1290" s="170">
        <v>12</v>
      </c>
      <c r="G1290" s="171">
        <v>13.5</v>
      </c>
      <c r="H1290" s="170" t="s">
        <v>200</v>
      </c>
      <c r="I1290" s="171">
        <v>204</v>
      </c>
      <c r="J1290" s="169">
        <v>1</v>
      </c>
    </row>
    <row r="1291" spans="1:10" hidden="1" x14ac:dyDescent="0.25">
      <c r="A1291" s="169">
        <v>23889</v>
      </c>
      <c r="B1291" s="170" t="s">
        <v>1261</v>
      </c>
      <c r="C1291" s="170" t="s">
        <v>15</v>
      </c>
      <c r="D1291" s="170" t="s">
        <v>154</v>
      </c>
      <c r="E1291" s="170">
        <v>750</v>
      </c>
      <c r="F1291" s="170">
        <v>12</v>
      </c>
      <c r="G1291" s="171">
        <v>13</v>
      </c>
      <c r="H1291" s="170" t="s">
        <v>20</v>
      </c>
      <c r="I1291" s="171">
        <v>36.49</v>
      </c>
      <c r="J1291" s="169">
        <v>1</v>
      </c>
    </row>
    <row r="1292" spans="1:10" hidden="1" x14ac:dyDescent="0.25">
      <c r="A1292" s="169">
        <v>23891</v>
      </c>
      <c r="B1292" s="170" t="s">
        <v>1262</v>
      </c>
      <c r="C1292" s="170" t="s">
        <v>15</v>
      </c>
      <c r="D1292" s="170" t="s">
        <v>16</v>
      </c>
      <c r="E1292" s="170">
        <v>1140</v>
      </c>
      <c r="F1292" s="170">
        <v>8</v>
      </c>
      <c r="G1292" s="171">
        <v>43</v>
      </c>
      <c r="H1292" s="170" t="s">
        <v>123</v>
      </c>
      <c r="I1292" s="171">
        <v>47.49</v>
      </c>
      <c r="J1292" s="169">
        <v>1</v>
      </c>
    </row>
    <row r="1293" spans="1:10" hidden="1" x14ac:dyDescent="0.25">
      <c r="A1293" s="169">
        <v>23897</v>
      </c>
      <c r="B1293" s="170" t="s">
        <v>1263</v>
      </c>
      <c r="C1293" s="170" t="s">
        <v>15</v>
      </c>
      <c r="D1293" s="170" t="s">
        <v>756</v>
      </c>
      <c r="E1293" s="170">
        <v>750</v>
      </c>
      <c r="F1293" s="170">
        <v>12</v>
      </c>
      <c r="G1293" s="171">
        <v>35</v>
      </c>
      <c r="H1293" s="170" t="s">
        <v>43</v>
      </c>
      <c r="I1293" s="171">
        <v>28.49</v>
      </c>
      <c r="J1293" s="169">
        <v>1</v>
      </c>
    </row>
    <row r="1294" spans="1:10" hidden="1" x14ac:dyDescent="0.25">
      <c r="A1294" s="169">
        <v>23898</v>
      </c>
      <c r="B1294" s="170" t="s">
        <v>1264</v>
      </c>
      <c r="C1294" s="170" t="s">
        <v>15</v>
      </c>
      <c r="D1294" s="170" t="s">
        <v>252</v>
      </c>
      <c r="E1294" s="170">
        <v>750</v>
      </c>
      <c r="F1294" s="170">
        <v>12</v>
      </c>
      <c r="G1294" s="171">
        <v>30</v>
      </c>
      <c r="H1294" s="170" t="s">
        <v>20</v>
      </c>
      <c r="I1294" s="171">
        <v>25.34</v>
      </c>
      <c r="J1294" s="169">
        <v>1</v>
      </c>
    </row>
    <row r="1295" spans="1:10" hidden="1" x14ac:dyDescent="0.25">
      <c r="A1295" s="169">
        <v>23899</v>
      </c>
      <c r="B1295" s="170" t="s">
        <v>27</v>
      </c>
      <c r="C1295" s="170" t="s">
        <v>15</v>
      </c>
      <c r="D1295" s="170" t="s">
        <v>28</v>
      </c>
      <c r="E1295" s="170">
        <v>1140</v>
      </c>
      <c r="F1295" s="170">
        <v>6</v>
      </c>
      <c r="G1295" s="171">
        <v>40</v>
      </c>
      <c r="H1295" s="170" t="s">
        <v>29</v>
      </c>
      <c r="I1295" s="171">
        <v>38.99</v>
      </c>
      <c r="J1295" s="169">
        <v>1</v>
      </c>
    </row>
    <row r="1296" spans="1:10" hidden="1" x14ac:dyDescent="0.25">
      <c r="A1296" s="169">
        <v>23906</v>
      </c>
      <c r="B1296" s="170" t="s">
        <v>1265</v>
      </c>
      <c r="C1296" s="170" t="s">
        <v>15</v>
      </c>
      <c r="D1296" s="170" t="s">
        <v>143</v>
      </c>
      <c r="E1296" s="170">
        <v>1140</v>
      </c>
      <c r="F1296" s="170">
        <v>6</v>
      </c>
      <c r="G1296" s="171">
        <v>40</v>
      </c>
      <c r="H1296" s="170" t="s">
        <v>29</v>
      </c>
      <c r="I1296" s="171">
        <v>38.99</v>
      </c>
      <c r="J1296" s="169">
        <v>1</v>
      </c>
    </row>
    <row r="1297" spans="1:10" hidden="1" x14ac:dyDescent="0.25">
      <c r="A1297" s="169">
        <v>23909</v>
      </c>
      <c r="B1297" s="170" t="s">
        <v>1266</v>
      </c>
      <c r="C1297" s="170" t="s">
        <v>15</v>
      </c>
      <c r="D1297" s="170" t="s">
        <v>137</v>
      </c>
      <c r="E1297" s="170">
        <v>750</v>
      </c>
      <c r="F1297" s="170">
        <v>12</v>
      </c>
      <c r="G1297" s="171">
        <v>35</v>
      </c>
      <c r="H1297" s="170" t="s">
        <v>20</v>
      </c>
      <c r="I1297" s="171">
        <v>27.99</v>
      </c>
      <c r="J1297" s="169">
        <v>1</v>
      </c>
    </row>
    <row r="1298" spans="1:10" hidden="1" x14ac:dyDescent="0.25">
      <c r="A1298" s="169">
        <v>23910</v>
      </c>
      <c r="B1298" s="170" t="s">
        <v>1267</v>
      </c>
      <c r="C1298" s="170" t="s">
        <v>15</v>
      </c>
      <c r="D1298" s="170" t="s">
        <v>252</v>
      </c>
      <c r="E1298" s="170">
        <v>750</v>
      </c>
      <c r="F1298" s="170">
        <v>12</v>
      </c>
      <c r="G1298" s="171">
        <v>30</v>
      </c>
      <c r="H1298" s="170" t="s">
        <v>20</v>
      </c>
      <c r="I1298" s="171">
        <v>25.34</v>
      </c>
      <c r="J1298" s="169">
        <v>1</v>
      </c>
    </row>
    <row r="1299" spans="1:10" hidden="1" x14ac:dyDescent="0.25">
      <c r="A1299" s="169">
        <v>23911</v>
      </c>
      <c r="B1299" s="170" t="s">
        <v>1268</v>
      </c>
      <c r="C1299" s="170" t="s">
        <v>15</v>
      </c>
      <c r="D1299" s="170" t="s">
        <v>78</v>
      </c>
      <c r="E1299" s="170">
        <v>750</v>
      </c>
      <c r="F1299" s="170">
        <v>12</v>
      </c>
      <c r="G1299" s="171">
        <v>45</v>
      </c>
      <c r="H1299" s="170" t="s">
        <v>20</v>
      </c>
      <c r="I1299" s="171">
        <v>34.99</v>
      </c>
      <c r="J1299" s="169">
        <v>1</v>
      </c>
    </row>
    <row r="1300" spans="1:10" hidden="1" x14ac:dyDescent="0.25">
      <c r="A1300" s="169">
        <v>23912</v>
      </c>
      <c r="B1300" s="170" t="s">
        <v>1269</v>
      </c>
      <c r="C1300" s="170" t="s">
        <v>15</v>
      </c>
      <c r="D1300" s="170" t="s">
        <v>252</v>
      </c>
      <c r="E1300" s="170">
        <v>750</v>
      </c>
      <c r="F1300" s="170">
        <v>12</v>
      </c>
      <c r="G1300" s="171">
        <v>30</v>
      </c>
      <c r="H1300" s="170" t="s">
        <v>20</v>
      </c>
      <c r="I1300" s="171">
        <v>25.07</v>
      </c>
      <c r="J1300" s="169">
        <v>1</v>
      </c>
    </row>
    <row r="1301" spans="1:10" hidden="1" x14ac:dyDescent="0.25">
      <c r="A1301" s="169">
        <v>23913</v>
      </c>
      <c r="B1301" s="170" t="s">
        <v>92</v>
      </c>
      <c r="C1301" s="170" t="s">
        <v>15</v>
      </c>
      <c r="D1301" s="170" t="s">
        <v>93</v>
      </c>
      <c r="E1301" s="170">
        <v>1140</v>
      </c>
      <c r="F1301" s="170">
        <v>6</v>
      </c>
      <c r="G1301" s="171">
        <v>40</v>
      </c>
      <c r="H1301" s="170" t="s">
        <v>29</v>
      </c>
      <c r="I1301" s="171">
        <v>38.99</v>
      </c>
      <c r="J1301" s="169">
        <v>1</v>
      </c>
    </row>
    <row r="1302" spans="1:10" hidden="1" x14ac:dyDescent="0.25">
      <c r="A1302" s="169">
        <v>23945</v>
      </c>
      <c r="B1302" s="170" t="s">
        <v>1270</v>
      </c>
      <c r="C1302" s="170" t="s">
        <v>15</v>
      </c>
      <c r="D1302" s="170" t="s">
        <v>1271</v>
      </c>
      <c r="E1302" s="170">
        <v>750</v>
      </c>
      <c r="F1302" s="170">
        <v>6</v>
      </c>
      <c r="G1302" s="171">
        <v>45</v>
      </c>
      <c r="H1302" s="170" t="s">
        <v>22</v>
      </c>
      <c r="I1302" s="171">
        <v>39.99</v>
      </c>
      <c r="J1302" s="169">
        <v>1</v>
      </c>
    </row>
    <row r="1303" spans="1:10" hidden="1" x14ac:dyDescent="0.25">
      <c r="A1303" s="169">
        <v>23958</v>
      </c>
      <c r="B1303" s="170" t="s">
        <v>1272</v>
      </c>
      <c r="C1303" s="170" t="s">
        <v>24</v>
      </c>
      <c r="D1303" s="170" t="s">
        <v>58</v>
      </c>
      <c r="E1303" s="170">
        <v>750</v>
      </c>
      <c r="F1303" s="170">
        <v>12</v>
      </c>
      <c r="G1303" s="171">
        <v>11.5</v>
      </c>
      <c r="H1303" s="170" t="s">
        <v>222</v>
      </c>
      <c r="I1303" s="171">
        <v>16.989999999999998</v>
      </c>
      <c r="J1303" s="169">
        <v>1</v>
      </c>
    </row>
    <row r="1304" spans="1:10" hidden="1" x14ac:dyDescent="0.25">
      <c r="A1304" s="169">
        <v>23995</v>
      </c>
      <c r="B1304" s="170" t="s">
        <v>1273</v>
      </c>
      <c r="C1304" s="170" t="s">
        <v>11</v>
      </c>
      <c r="D1304" s="170" t="s">
        <v>474</v>
      </c>
      <c r="E1304" s="170">
        <v>473</v>
      </c>
      <c r="F1304" s="170">
        <v>24</v>
      </c>
      <c r="G1304" s="171">
        <v>4</v>
      </c>
      <c r="H1304" s="170" t="s">
        <v>1136</v>
      </c>
      <c r="I1304" s="171">
        <v>4.49</v>
      </c>
      <c r="J1304" s="169">
        <v>1</v>
      </c>
    </row>
    <row r="1305" spans="1:10" hidden="1" x14ac:dyDescent="0.25">
      <c r="A1305" s="169">
        <v>23995</v>
      </c>
      <c r="B1305" s="170" t="s">
        <v>1273</v>
      </c>
      <c r="C1305" s="170" t="s">
        <v>11</v>
      </c>
      <c r="D1305" s="170" t="s">
        <v>474</v>
      </c>
      <c r="E1305" s="170">
        <v>473</v>
      </c>
      <c r="F1305" s="170">
        <v>24</v>
      </c>
      <c r="G1305" s="171">
        <v>4</v>
      </c>
      <c r="H1305" s="170" t="s">
        <v>1136</v>
      </c>
      <c r="I1305" s="171">
        <v>4.49</v>
      </c>
      <c r="J1305" s="169">
        <v>1</v>
      </c>
    </row>
    <row r="1306" spans="1:10" hidden="1" x14ac:dyDescent="0.25">
      <c r="A1306" s="169">
        <v>24090</v>
      </c>
      <c r="B1306" s="170" t="s">
        <v>1274</v>
      </c>
      <c r="C1306" s="170" t="s">
        <v>24</v>
      </c>
      <c r="D1306" s="170" t="s">
        <v>42</v>
      </c>
      <c r="E1306" s="170">
        <v>750</v>
      </c>
      <c r="F1306" s="170">
        <v>12</v>
      </c>
      <c r="G1306" s="171">
        <v>9</v>
      </c>
      <c r="H1306" s="170" t="s">
        <v>371</v>
      </c>
      <c r="I1306" s="171">
        <v>24.5</v>
      </c>
      <c r="J1306" s="169">
        <v>1</v>
      </c>
    </row>
    <row r="1307" spans="1:10" hidden="1" x14ac:dyDescent="0.25">
      <c r="A1307" s="169">
        <v>24106</v>
      </c>
      <c r="B1307" s="170" t="s">
        <v>1275</v>
      </c>
      <c r="C1307" s="170" t="s">
        <v>24</v>
      </c>
      <c r="D1307" s="170" t="s">
        <v>109</v>
      </c>
      <c r="E1307" s="170">
        <v>500</v>
      </c>
      <c r="F1307" s="170">
        <v>12</v>
      </c>
      <c r="G1307" s="171">
        <v>10</v>
      </c>
      <c r="H1307" s="170" t="s">
        <v>110</v>
      </c>
      <c r="I1307" s="171">
        <v>18.989999999999998</v>
      </c>
      <c r="J1307" s="169">
        <v>1</v>
      </c>
    </row>
    <row r="1308" spans="1:10" hidden="1" x14ac:dyDescent="0.25">
      <c r="A1308" s="169">
        <v>24114</v>
      </c>
      <c r="B1308" s="170" t="s">
        <v>1276</v>
      </c>
      <c r="C1308" s="170" t="s">
        <v>24</v>
      </c>
      <c r="D1308" s="170" t="s">
        <v>34</v>
      </c>
      <c r="E1308" s="170">
        <v>750</v>
      </c>
      <c r="F1308" s="170">
        <v>12</v>
      </c>
      <c r="G1308" s="171">
        <v>11</v>
      </c>
      <c r="H1308" s="170" t="s">
        <v>1214</v>
      </c>
      <c r="I1308" s="171">
        <v>18.989999999999998</v>
      </c>
      <c r="J1308" s="169">
        <v>1</v>
      </c>
    </row>
    <row r="1309" spans="1:10" hidden="1" x14ac:dyDescent="0.25">
      <c r="A1309" s="169">
        <v>24172</v>
      </c>
      <c r="B1309" s="170" t="s">
        <v>1277</v>
      </c>
      <c r="C1309" s="170" t="s">
        <v>24</v>
      </c>
      <c r="D1309" s="170" t="s">
        <v>34</v>
      </c>
      <c r="E1309" s="170">
        <v>750</v>
      </c>
      <c r="F1309" s="170">
        <v>12</v>
      </c>
      <c r="G1309" s="171">
        <v>15</v>
      </c>
      <c r="H1309" s="170" t="s">
        <v>22</v>
      </c>
      <c r="I1309" s="171">
        <v>47.99</v>
      </c>
      <c r="J1309" s="169">
        <v>1</v>
      </c>
    </row>
    <row r="1310" spans="1:10" hidden="1" x14ac:dyDescent="0.25">
      <c r="A1310" s="169">
        <v>24223</v>
      </c>
      <c r="B1310" s="170" t="s">
        <v>1278</v>
      </c>
      <c r="C1310" s="170" t="s">
        <v>15</v>
      </c>
      <c r="D1310" s="170" t="s">
        <v>1279</v>
      </c>
      <c r="E1310" s="170">
        <v>750</v>
      </c>
      <c r="F1310" s="170">
        <v>6</v>
      </c>
      <c r="G1310" s="171">
        <v>40</v>
      </c>
      <c r="H1310" s="170" t="s">
        <v>29</v>
      </c>
      <c r="I1310" s="171">
        <v>40.99</v>
      </c>
      <c r="J1310" s="169">
        <v>1</v>
      </c>
    </row>
    <row r="1311" spans="1:10" hidden="1" x14ac:dyDescent="0.25">
      <c r="A1311" s="169">
        <v>24248</v>
      </c>
      <c r="B1311" s="170" t="s">
        <v>1280</v>
      </c>
      <c r="C1311" s="170" t="s">
        <v>15</v>
      </c>
      <c r="D1311" s="170" t="s">
        <v>1281</v>
      </c>
      <c r="E1311" s="170">
        <v>750</v>
      </c>
      <c r="F1311" s="170">
        <v>6</v>
      </c>
      <c r="G1311" s="171">
        <v>43</v>
      </c>
      <c r="H1311" s="170" t="s">
        <v>91</v>
      </c>
      <c r="I1311" s="171">
        <v>59.99</v>
      </c>
      <c r="J1311" s="169">
        <v>1</v>
      </c>
    </row>
    <row r="1312" spans="1:10" hidden="1" x14ac:dyDescent="0.25">
      <c r="A1312" s="169">
        <v>24302</v>
      </c>
      <c r="B1312" s="170" t="s">
        <v>1282</v>
      </c>
      <c r="C1312" s="170" t="s">
        <v>15</v>
      </c>
      <c r="D1312" s="170" t="s">
        <v>845</v>
      </c>
      <c r="E1312" s="170">
        <v>750</v>
      </c>
      <c r="F1312" s="170">
        <v>6</v>
      </c>
      <c r="G1312" s="171">
        <v>53.5</v>
      </c>
      <c r="H1312" s="170" t="s">
        <v>17</v>
      </c>
      <c r="I1312" s="171">
        <v>99.99</v>
      </c>
      <c r="J1312" s="169">
        <v>1</v>
      </c>
    </row>
    <row r="1313" spans="1:10" hidden="1" x14ac:dyDescent="0.25">
      <c r="A1313" s="169">
        <v>24367</v>
      </c>
      <c r="B1313" s="170" t="s">
        <v>1283</v>
      </c>
      <c r="C1313" s="170" t="s">
        <v>11</v>
      </c>
      <c r="D1313" s="170" t="s">
        <v>211</v>
      </c>
      <c r="E1313" s="170">
        <v>4092</v>
      </c>
      <c r="F1313" s="170">
        <v>1</v>
      </c>
      <c r="G1313" s="171">
        <v>4</v>
      </c>
      <c r="H1313" s="170" t="s">
        <v>13</v>
      </c>
      <c r="I1313" s="171">
        <v>33.49</v>
      </c>
      <c r="J1313" s="169">
        <v>12</v>
      </c>
    </row>
    <row r="1314" spans="1:10" hidden="1" x14ac:dyDescent="0.25">
      <c r="A1314" s="169">
        <v>24367</v>
      </c>
      <c r="B1314" s="170" t="s">
        <v>1283</v>
      </c>
      <c r="C1314" s="170" t="s">
        <v>11</v>
      </c>
      <c r="D1314" s="170" t="s">
        <v>211</v>
      </c>
      <c r="E1314" s="170">
        <v>4092</v>
      </c>
      <c r="F1314" s="170">
        <v>1</v>
      </c>
      <c r="G1314" s="171">
        <v>4</v>
      </c>
      <c r="H1314" s="170" t="s">
        <v>13</v>
      </c>
      <c r="I1314" s="171">
        <v>33.49</v>
      </c>
      <c r="J1314" s="169">
        <v>12</v>
      </c>
    </row>
    <row r="1315" spans="1:10" hidden="1" x14ac:dyDescent="0.25">
      <c r="A1315" s="169">
        <v>24368</v>
      </c>
      <c r="B1315" s="170" t="s">
        <v>1284</v>
      </c>
      <c r="C1315" s="170" t="s">
        <v>11</v>
      </c>
      <c r="D1315" s="170" t="s">
        <v>211</v>
      </c>
      <c r="E1315" s="170">
        <v>8184</v>
      </c>
      <c r="F1315" s="170">
        <v>1</v>
      </c>
      <c r="G1315" s="171">
        <v>4</v>
      </c>
      <c r="H1315" s="170" t="s">
        <v>13</v>
      </c>
      <c r="I1315" s="171">
        <v>58.99</v>
      </c>
      <c r="J1315" s="169">
        <v>24</v>
      </c>
    </row>
    <row r="1316" spans="1:10" hidden="1" x14ac:dyDescent="0.25">
      <c r="A1316" s="169">
        <v>24368</v>
      </c>
      <c r="B1316" s="170" t="s">
        <v>1284</v>
      </c>
      <c r="C1316" s="170" t="s">
        <v>11</v>
      </c>
      <c r="D1316" s="170" t="s">
        <v>211</v>
      </c>
      <c r="E1316" s="170">
        <v>8184</v>
      </c>
      <c r="F1316" s="170">
        <v>1</v>
      </c>
      <c r="G1316" s="171">
        <v>4</v>
      </c>
      <c r="H1316" s="170" t="s">
        <v>13</v>
      </c>
      <c r="I1316" s="171">
        <v>58.99</v>
      </c>
      <c r="J1316" s="169">
        <v>24</v>
      </c>
    </row>
    <row r="1317" spans="1:10" hidden="1" x14ac:dyDescent="0.25">
      <c r="A1317" s="169">
        <v>24369</v>
      </c>
      <c r="B1317" s="170" t="s">
        <v>1285</v>
      </c>
      <c r="C1317" s="170" t="s">
        <v>11</v>
      </c>
      <c r="D1317" s="170" t="s">
        <v>12</v>
      </c>
      <c r="E1317" s="170">
        <v>8520</v>
      </c>
      <c r="F1317" s="170">
        <v>1</v>
      </c>
      <c r="G1317" s="171">
        <v>4.5999999999999996</v>
      </c>
      <c r="H1317" s="170" t="s">
        <v>13</v>
      </c>
      <c r="I1317" s="171">
        <v>39.99</v>
      </c>
      <c r="J1317" s="169">
        <v>24</v>
      </c>
    </row>
    <row r="1318" spans="1:10" hidden="1" x14ac:dyDescent="0.25">
      <c r="A1318" s="169">
        <v>24369</v>
      </c>
      <c r="B1318" s="170" t="s">
        <v>1285</v>
      </c>
      <c r="C1318" s="170" t="s">
        <v>11</v>
      </c>
      <c r="D1318" s="170" t="s">
        <v>12</v>
      </c>
      <c r="E1318" s="170">
        <v>8520</v>
      </c>
      <c r="F1318" s="170">
        <v>1</v>
      </c>
      <c r="G1318" s="171">
        <v>4.5999999999999996</v>
      </c>
      <c r="H1318" s="170" t="s">
        <v>13</v>
      </c>
      <c r="I1318" s="171">
        <v>39.99</v>
      </c>
      <c r="J1318" s="169">
        <v>24</v>
      </c>
    </row>
    <row r="1319" spans="1:10" hidden="1" x14ac:dyDescent="0.25">
      <c r="A1319" s="169">
        <v>24370</v>
      </c>
      <c r="B1319" s="170" t="s">
        <v>1286</v>
      </c>
      <c r="C1319" s="170" t="s">
        <v>11</v>
      </c>
      <c r="D1319" s="170" t="s">
        <v>12</v>
      </c>
      <c r="E1319" s="170">
        <v>5325</v>
      </c>
      <c r="F1319" s="170">
        <v>1</v>
      </c>
      <c r="G1319" s="171">
        <v>4.5999999999999996</v>
      </c>
      <c r="H1319" s="170" t="s">
        <v>13</v>
      </c>
      <c r="I1319" s="171">
        <v>25.29</v>
      </c>
      <c r="J1319" s="169">
        <v>15</v>
      </c>
    </row>
    <row r="1320" spans="1:10" hidden="1" x14ac:dyDescent="0.25">
      <c r="A1320" s="169">
        <v>24370</v>
      </c>
      <c r="B1320" s="170" t="s">
        <v>1286</v>
      </c>
      <c r="C1320" s="170" t="s">
        <v>11</v>
      </c>
      <c r="D1320" s="170" t="s">
        <v>12</v>
      </c>
      <c r="E1320" s="170">
        <v>5325</v>
      </c>
      <c r="F1320" s="170">
        <v>1</v>
      </c>
      <c r="G1320" s="171">
        <v>4.5999999999999996</v>
      </c>
      <c r="H1320" s="170" t="s">
        <v>13</v>
      </c>
      <c r="I1320" s="171">
        <v>25.29</v>
      </c>
      <c r="J1320" s="169">
        <v>15</v>
      </c>
    </row>
    <row r="1321" spans="1:10" hidden="1" x14ac:dyDescent="0.25">
      <c r="A1321" s="169">
        <v>24372</v>
      </c>
      <c r="B1321" s="170" t="s">
        <v>1287</v>
      </c>
      <c r="C1321" s="170" t="s">
        <v>11</v>
      </c>
      <c r="D1321" s="170" t="s">
        <v>12</v>
      </c>
      <c r="E1321" s="170">
        <v>473</v>
      </c>
      <c r="F1321" s="170">
        <v>24</v>
      </c>
      <c r="G1321" s="171">
        <v>4.5999999999999996</v>
      </c>
      <c r="H1321" s="170" t="s">
        <v>13</v>
      </c>
      <c r="I1321" s="171">
        <v>2.89</v>
      </c>
      <c r="J1321" s="169">
        <v>1</v>
      </c>
    </row>
    <row r="1322" spans="1:10" hidden="1" x14ac:dyDescent="0.25">
      <c r="A1322" s="169">
        <v>24372</v>
      </c>
      <c r="B1322" s="170" t="s">
        <v>1287</v>
      </c>
      <c r="C1322" s="170" t="s">
        <v>11</v>
      </c>
      <c r="D1322" s="170" t="s">
        <v>12</v>
      </c>
      <c r="E1322" s="170">
        <v>473</v>
      </c>
      <c r="F1322" s="170">
        <v>24</v>
      </c>
      <c r="G1322" s="171">
        <v>4.5999999999999996</v>
      </c>
      <c r="H1322" s="170" t="s">
        <v>13</v>
      </c>
      <c r="I1322" s="171">
        <v>2.89</v>
      </c>
      <c r="J1322" s="169">
        <v>1</v>
      </c>
    </row>
    <row r="1323" spans="1:10" hidden="1" x14ac:dyDescent="0.25">
      <c r="A1323" s="169">
        <v>24404</v>
      </c>
      <c r="B1323" s="170" t="s">
        <v>1288</v>
      </c>
      <c r="C1323" s="170" t="s">
        <v>11</v>
      </c>
      <c r="D1323" s="170" t="s">
        <v>303</v>
      </c>
      <c r="E1323" s="170">
        <v>750</v>
      </c>
      <c r="F1323" s="170">
        <v>12</v>
      </c>
      <c r="G1323" s="171">
        <v>8.5</v>
      </c>
      <c r="H1323" s="170" t="s">
        <v>723</v>
      </c>
      <c r="I1323" s="171">
        <v>13.49</v>
      </c>
      <c r="J1323" s="169">
        <v>1</v>
      </c>
    </row>
    <row r="1324" spans="1:10" hidden="1" x14ac:dyDescent="0.25">
      <c r="A1324" s="169">
        <v>24404</v>
      </c>
      <c r="B1324" s="170" t="s">
        <v>1288</v>
      </c>
      <c r="C1324" s="170" t="s">
        <v>11</v>
      </c>
      <c r="D1324" s="170" t="s">
        <v>303</v>
      </c>
      <c r="E1324" s="170">
        <v>750</v>
      </c>
      <c r="F1324" s="170">
        <v>12</v>
      </c>
      <c r="G1324" s="171">
        <v>8.5</v>
      </c>
      <c r="H1324" s="170" t="s">
        <v>723</v>
      </c>
      <c r="I1324" s="171">
        <v>13.49</v>
      </c>
      <c r="J1324" s="169">
        <v>1</v>
      </c>
    </row>
    <row r="1325" spans="1:10" hidden="1" x14ac:dyDescent="0.25">
      <c r="A1325" s="169">
        <v>24411</v>
      </c>
      <c r="B1325" s="170" t="s">
        <v>1289</v>
      </c>
      <c r="C1325" s="170" t="s">
        <v>263</v>
      </c>
      <c r="D1325" s="170" t="s">
        <v>806</v>
      </c>
      <c r="E1325" s="170">
        <v>473</v>
      </c>
      <c r="F1325" s="170">
        <v>24</v>
      </c>
      <c r="G1325" s="171">
        <v>5</v>
      </c>
      <c r="H1325" s="170" t="s">
        <v>1209</v>
      </c>
      <c r="I1325" s="171">
        <v>3.99</v>
      </c>
      <c r="J1325" s="169">
        <v>1</v>
      </c>
    </row>
    <row r="1326" spans="1:10" hidden="1" x14ac:dyDescent="0.25">
      <c r="A1326" s="169">
        <v>24431</v>
      </c>
      <c r="B1326" s="170" t="s">
        <v>1290</v>
      </c>
      <c r="C1326" s="170" t="s">
        <v>15</v>
      </c>
      <c r="D1326" s="170" t="s">
        <v>510</v>
      </c>
      <c r="E1326" s="170">
        <v>700</v>
      </c>
      <c r="F1326" s="170">
        <v>6</v>
      </c>
      <c r="G1326" s="171">
        <v>43</v>
      </c>
      <c r="H1326" s="170" t="s">
        <v>17</v>
      </c>
      <c r="I1326" s="171">
        <v>49.99</v>
      </c>
      <c r="J1326" s="169">
        <v>1</v>
      </c>
    </row>
    <row r="1327" spans="1:10" hidden="1" x14ac:dyDescent="0.25">
      <c r="A1327" s="169">
        <v>24483</v>
      </c>
      <c r="B1327" s="170" t="s">
        <v>1291</v>
      </c>
      <c r="C1327" s="170" t="s">
        <v>15</v>
      </c>
      <c r="D1327" s="170" t="s">
        <v>154</v>
      </c>
      <c r="E1327" s="170">
        <v>750</v>
      </c>
      <c r="F1327" s="170">
        <v>12</v>
      </c>
      <c r="G1327" s="171">
        <v>17</v>
      </c>
      <c r="H1327" s="170" t="s">
        <v>26</v>
      </c>
      <c r="I1327" s="171">
        <v>35.99</v>
      </c>
      <c r="J1327" s="169">
        <v>1</v>
      </c>
    </row>
    <row r="1328" spans="1:10" hidden="1" x14ac:dyDescent="0.25">
      <c r="A1328" s="169">
        <v>24558</v>
      </c>
      <c r="B1328" s="170" t="s">
        <v>1292</v>
      </c>
      <c r="C1328" s="170" t="s">
        <v>15</v>
      </c>
      <c r="D1328" s="170" t="s">
        <v>78</v>
      </c>
      <c r="E1328" s="170">
        <v>750</v>
      </c>
      <c r="F1328" s="170">
        <v>12</v>
      </c>
      <c r="G1328" s="171">
        <v>43.4</v>
      </c>
      <c r="H1328" s="170" t="s">
        <v>43</v>
      </c>
      <c r="I1328" s="171">
        <v>30.37</v>
      </c>
      <c r="J1328" s="169">
        <v>1</v>
      </c>
    </row>
    <row r="1329" spans="1:10" hidden="1" x14ac:dyDescent="0.25">
      <c r="A1329" s="169">
        <v>24561</v>
      </c>
      <c r="B1329" s="170" t="s">
        <v>1293</v>
      </c>
      <c r="C1329" s="170" t="s">
        <v>24</v>
      </c>
      <c r="D1329" s="170" t="s">
        <v>68</v>
      </c>
      <c r="E1329" s="170">
        <v>750</v>
      </c>
      <c r="F1329" s="170">
        <v>6</v>
      </c>
      <c r="G1329" s="171">
        <v>14</v>
      </c>
      <c r="H1329" s="170" t="s">
        <v>22</v>
      </c>
      <c r="I1329" s="171">
        <v>32.99</v>
      </c>
      <c r="J1329" s="169">
        <v>1</v>
      </c>
    </row>
    <row r="1330" spans="1:10" hidden="1" x14ac:dyDescent="0.25">
      <c r="A1330" s="169">
        <v>24563</v>
      </c>
      <c r="B1330" s="170" t="s">
        <v>1294</v>
      </c>
      <c r="C1330" s="170" t="s">
        <v>24</v>
      </c>
      <c r="D1330" s="170" t="s">
        <v>191</v>
      </c>
      <c r="E1330" s="170">
        <v>750</v>
      </c>
      <c r="F1330" s="170">
        <v>6</v>
      </c>
      <c r="G1330" s="171">
        <v>14.5</v>
      </c>
      <c r="H1330" s="170" t="s">
        <v>22</v>
      </c>
      <c r="I1330" s="171">
        <v>32.99</v>
      </c>
      <c r="J1330" s="169">
        <v>1</v>
      </c>
    </row>
    <row r="1331" spans="1:10" hidden="1" x14ac:dyDescent="0.25">
      <c r="A1331" s="169">
        <v>24573</v>
      </c>
      <c r="B1331" s="170" t="s">
        <v>1295</v>
      </c>
      <c r="C1331" s="170" t="s">
        <v>24</v>
      </c>
      <c r="D1331" s="170" t="s">
        <v>60</v>
      </c>
      <c r="E1331" s="170">
        <v>4000</v>
      </c>
      <c r="F1331" s="170">
        <v>4</v>
      </c>
      <c r="G1331" s="171">
        <v>12</v>
      </c>
      <c r="H1331" s="170" t="s">
        <v>32</v>
      </c>
      <c r="I1331" s="171">
        <v>46.99</v>
      </c>
      <c r="J1331" s="169">
        <v>1</v>
      </c>
    </row>
    <row r="1332" spans="1:10" hidden="1" x14ac:dyDescent="0.25">
      <c r="A1332" s="169">
        <v>24574</v>
      </c>
      <c r="B1332" s="170" t="s">
        <v>1296</v>
      </c>
      <c r="C1332" s="170" t="s">
        <v>24</v>
      </c>
      <c r="D1332" s="170" t="s">
        <v>60</v>
      </c>
      <c r="E1332" s="170">
        <v>4000</v>
      </c>
      <c r="F1332" s="170">
        <v>4</v>
      </c>
      <c r="G1332" s="171">
        <v>12.5</v>
      </c>
      <c r="H1332" s="170" t="s">
        <v>32</v>
      </c>
      <c r="I1332" s="171">
        <v>46.99</v>
      </c>
      <c r="J1332" s="169">
        <v>1</v>
      </c>
    </row>
    <row r="1333" spans="1:10" hidden="1" x14ac:dyDescent="0.25">
      <c r="A1333" s="169">
        <v>24589</v>
      </c>
      <c r="B1333" s="170" t="s">
        <v>1297</v>
      </c>
      <c r="C1333" s="170" t="s">
        <v>24</v>
      </c>
      <c r="D1333" s="170" t="s">
        <v>42</v>
      </c>
      <c r="E1333" s="170">
        <v>750</v>
      </c>
      <c r="F1333" s="170">
        <v>12</v>
      </c>
      <c r="G1333" s="171">
        <v>8.8000000000000007</v>
      </c>
      <c r="H1333" s="170" t="s">
        <v>1194</v>
      </c>
      <c r="I1333" s="171">
        <v>16.95</v>
      </c>
      <c r="J1333" s="169">
        <v>1</v>
      </c>
    </row>
    <row r="1334" spans="1:10" hidden="1" x14ac:dyDescent="0.25">
      <c r="A1334" s="169">
        <v>24593</v>
      </c>
      <c r="B1334" s="170" t="s">
        <v>1298</v>
      </c>
      <c r="C1334" s="170" t="s">
        <v>11</v>
      </c>
      <c r="D1334" s="170" t="s">
        <v>211</v>
      </c>
      <c r="E1334" s="170">
        <v>473</v>
      </c>
      <c r="F1334" s="170">
        <v>24</v>
      </c>
      <c r="G1334" s="171">
        <v>4</v>
      </c>
      <c r="H1334" s="170" t="s">
        <v>342</v>
      </c>
      <c r="I1334" s="171">
        <v>4.29</v>
      </c>
      <c r="J1334" s="169">
        <v>1</v>
      </c>
    </row>
    <row r="1335" spans="1:10" hidden="1" x14ac:dyDescent="0.25">
      <c r="A1335" s="169">
        <v>24593</v>
      </c>
      <c r="B1335" s="170" t="s">
        <v>1298</v>
      </c>
      <c r="C1335" s="170" t="s">
        <v>11</v>
      </c>
      <c r="D1335" s="170" t="s">
        <v>211</v>
      </c>
      <c r="E1335" s="170">
        <v>473</v>
      </c>
      <c r="F1335" s="170">
        <v>24</v>
      </c>
      <c r="G1335" s="171">
        <v>4</v>
      </c>
      <c r="H1335" s="170" t="s">
        <v>342</v>
      </c>
      <c r="I1335" s="171">
        <v>4.29</v>
      </c>
      <c r="J1335" s="169">
        <v>1</v>
      </c>
    </row>
    <row r="1336" spans="1:10" hidden="1" x14ac:dyDescent="0.25">
      <c r="A1336" s="169">
        <v>24601</v>
      </c>
      <c r="B1336" s="170" t="s">
        <v>1299</v>
      </c>
      <c r="C1336" s="170" t="s">
        <v>15</v>
      </c>
      <c r="D1336" s="170" t="s">
        <v>756</v>
      </c>
      <c r="E1336" s="170">
        <v>750</v>
      </c>
      <c r="F1336" s="170">
        <v>12</v>
      </c>
      <c r="G1336" s="171">
        <v>35</v>
      </c>
      <c r="H1336" s="170" t="s">
        <v>20</v>
      </c>
      <c r="I1336" s="171">
        <v>33.99</v>
      </c>
      <c r="J1336" s="169">
        <v>1</v>
      </c>
    </row>
    <row r="1337" spans="1:10" hidden="1" x14ac:dyDescent="0.25">
      <c r="A1337" s="169">
        <v>24616</v>
      </c>
      <c r="B1337" s="170" t="s">
        <v>1300</v>
      </c>
      <c r="C1337" s="170" t="s">
        <v>24</v>
      </c>
      <c r="D1337" s="170" t="s">
        <v>194</v>
      </c>
      <c r="E1337" s="170">
        <v>750</v>
      </c>
      <c r="F1337" s="170">
        <v>12</v>
      </c>
      <c r="G1337" s="171">
        <v>13</v>
      </c>
      <c r="H1337" s="170" t="s">
        <v>96</v>
      </c>
      <c r="I1337" s="171">
        <v>17.989999999999998</v>
      </c>
      <c r="J1337" s="169">
        <v>1</v>
      </c>
    </row>
    <row r="1338" spans="1:10" hidden="1" x14ac:dyDescent="0.25">
      <c r="A1338" s="169">
        <v>24641</v>
      </c>
      <c r="B1338" s="170" t="s">
        <v>1301</v>
      </c>
      <c r="C1338" s="170" t="s">
        <v>11</v>
      </c>
      <c r="D1338" s="170" t="s">
        <v>211</v>
      </c>
      <c r="E1338" s="170">
        <v>5325</v>
      </c>
      <c r="F1338" s="170">
        <v>1</v>
      </c>
      <c r="G1338" s="171">
        <v>4</v>
      </c>
      <c r="H1338" s="170" t="s">
        <v>824</v>
      </c>
      <c r="I1338" s="171">
        <v>32.99</v>
      </c>
      <c r="J1338" s="169">
        <v>15</v>
      </c>
    </row>
    <row r="1339" spans="1:10" hidden="1" x14ac:dyDescent="0.25">
      <c r="A1339" s="169">
        <v>24641</v>
      </c>
      <c r="B1339" s="170" t="s">
        <v>1301</v>
      </c>
      <c r="C1339" s="170" t="s">
        <v>11</v>
      </c>
      <c r="D1339" s="170" t="s">
        <v>211</v>
      </c>
      <c r="E1339" s="170">
        <v>5325</v>
      </c>
      <c r="F1339" s="170">
        <v>1</v>
      </c>
      <c r="G1339" s="171">
        <v>4</v>
      </c>
      <c r="H1339" s="170" t="s">
        <v>824</v>
      </c>
      <c r="I1339" s="171">
        <v>32.99</v>
      </c>
      <c r="J1339" s="169">
        <v>15</v>
      </c>
    </row>
    <row r="1340" spans="1:10" hidden="1" x14ac:dyDescent="0.25">
      <c r="A1340" s="169">
        <v>24645</v>
      </c>
      <c r="B1340" s="170" t="s">
        <v>1302</v>
      </c>
      <c r="C1340" s="170" t="s">
        <v>24</v>
      </c>
      <c r="D1340" s="170" t="s">
        <v>185</v>
      </c>
      <c r="E1340" s="170">
        <v>750</v>
      </c>
      <c r="F1340" s="170">
        <v>12</v>
      </c>
      <c r="G1340" s="171">
        <v>13.5</v>
      </c>
      <c r="H1340" s="170" t="s">
        <v>96</v>
      </c>
      <c r="I1340" s="171">
        <v>16.989999999999998</v>
      </c>
      <c r="J1340" s="169">
        <v>1</v>
      </c>
    </row>
    <row r="1341" spans="1:10" hidden="1" x14ac:dyDescent="0.25">
      <c r="A1341" s="169">
        <v>24671</v>
      </c>
      <c r="B1341" s="170" t="s">
        <v>1303</v>
      </c>
      <c r="C1341" s="170" t="s">
        <v>24</v>
      </c>
      <c r="D1341" s="170" t="s">
        <v>25</v>
      </c>
      <c r="E1341" s="170">
        <v>750</v>
      </c>
      <c r="F1341" s="170">
        <v>6</v>
      </c>
      <c r="G1341" s="171">
        <v>11.5</v>
      </c>
      <c r="H1341" s="170" t="s">
        <v>22</v>
      </c>
      <c r="I1341" s="171">
        <v>22.99</v>
      </c>
      <c r="J1341" s="169">
        <v>1</v>
      </c>
    </row>
    <row r="1342" spans="1:10" hidden="1" x14ac:dyDescent="0.25">
      <c r="A1342" s="169">
        <v>24673</v>
      </c>
      <c r="B1342" s="170" t="s">
        <v>1304</v>
      </c>
      <c r="C1342" s="170" t="s">
        <v>24</v>
      </c>
      <c r="D1342" s="170" t="s">
        <v>117</v>
      </c>
      <c r="E1342" s="170">
        <v>750</v>
      </c>
      <c r="F1342" s="170">
        <v>12</v>
      </c>
      <c r="G1342" s="171">
        <v>14</v>
      </c>
      <c r="H1342" s="170" t="s">
        <v>73</v>
      </c>
      <c r="I1342" s="171">
        <v>54.99</v>
      </c>
      <c r="J1342" s="169">
        <v>1</v>
      </c>
    </row>
    <row r="1343" spans="1:10" hidden="1" x14ac:dyDescent="0.25">
      <c r="A1343" s="169">
        <v>24684</v>
      </c>
      <c r="B1343" s="170" t="s">
        <v>1305</v>
      </c>
      <c r="C1343" s="170" t="s">
        <v>11</v>
      </c>
      <c r="D1343" s="170" t="s">
        <v>303</v>
      </c>
      <c r="E1343" s="170">
        <v>500</v>
      </c>
      <c r="F1343" s="170">
        <v>24</v>
      </c>
      <c r="G1343" s="171">
        <v>11.9</v>
      </c>
      <c r="H1343" s="170" t="s">
        <v>342</v>
      </c>
      <c r="I1343" s="171">
        <v>4.6500000000000004</v>
      </c>
      <c r="J1343" s="169">
        <v>1</v>
      </c>
    </row>
    <row r="1344" spans="1:10" hidden="1" x14ac:dyDescent="0.25">
      <c r="A1344" s="169">
        <v>24684</v>
      </c>
      <c r="B1344" s="170" t="s">
        <v>1305</v>
      </c>
      <c r="C1344" s="170" t="s">
        <v>11</v>
      </c>
      <c r="D1344" s="170" t="s">
        <v>303</v>
      </c>
      <c r="E1344" s="170">
        <v>500</v>
      </c>
      <c r="F1344" s="170">
        <v>24</v>
      </c>
      <c r="G1344" s="171">
        <v>11.9</v>
      </c>
      <c r="H1344" s="170" t="s">
        <v>342</v>
      </c>
      <c r="I1344" s="171">
        <v>4.6500000000000004</v>
      </c>
      <c r="J1344" s="169">
        <v>1</v>
      </c>
    </row>
    <row r="1345" spans="1:10" hidden="1" x14ac:dyDescent="0.25">
      <c r="A1345" s="169">
        <v>24691</v>
      </c>
      <c r="B1345" s="170" t="s">
        <v>1306</v>
      </c>
      <c r="C1345" s="170" t="s">
        <v>24</v>
      </c>
      <c r="D1345" s="170" t="s">
        <v>185</v>
      </c>
      <c r="E1345" s="170">
        <v>750</v>
      </c>
      <c r="F1345" s="170">
        <v>6</v>
      </c>
      <c r="G1345" s="171">
        <v>13.5</v>
      </c>
      <c r="H1345" s="170" t="s">
        <v>128</v>
      </c>
      <c r="I1345" s="171">
        <v>46.99</v>
      </c>
      <c r="J1345" s="169">
        <v>1</v>
      </c>
    </row>
    <row r="1346" spans="1:10" hidden="1" x14ac:dyDescent="0.25">
      <c r="A1346" s="169">
        <v>24700</v>
      </c>
      <c r="B1346" s="170" t="s">
        <v>1307</v>
      </c>
      <c r="C1346" s="170" t="s">
        <v>24</v>
      </c>
      <c r="D1346" s="170" t="s">
        <v>185</v>
      </c>
      <c r="E1346" s="170">
        <v>750</v>
      </c>
      <c r="F1346" s="170">
        <v>6</v>
      </c>
      <c r="G1346" s="171">
        <v>15</v>
      </c>
      <c r="H1346" s="170" t="s">
        <v>96</v>
      </c>
      <c r="I1346" s="171">
        <v>49.99</v>
      </c>
      <c r="J1346" s="169">
        <v>1</v>
      </c>
    </row>
    <row r="1347" spans="1:10" hidden="1" x14ac:dyDescent="0.25">
      <c r="A1347" s="169">
        <v>24702</v>
      </c>
      <c r="B1347" s="170" t="s">
        <v>1308</v>
      </c>
      <c r="C1347" s="170" t="s">
        <v>24</v>
      </c>
      <c r="D1347" s="170" t="s">
        <v>230</v>
      </c>
      <c r="E1347" s="170">
        <v>750</v>
      </c>
      <c r="F1347" s="170">
        <v>12</v>
      </c>
      <c r="G1347" s="171">
        <v>13</v>
      </c>
      <c r="H1347" s="170" t="s">
        <v>130</v>
      </c>
      <c r="I1347" s="171">
        <v>25.99</v>
      </c>
      <c r="J1347" s="169">
        <v>1</v>
      </c>
    </row>
    <row r="1348" spans="1:10" hidden="1" x14ac:dyDescent="0.25">
      <c r="A1348" s="169">
        <v>24708</v>
      </c>
      <c r="B1348" s="170" t="s">
        <v>1309</v>
      </c>
      <c r="C1348" s="170" t="s">
        <v>15</v>
      </c>
      <c r="D1348" s="170" t="s">
        <v>759</v>
      </c>
      <c r="E1348" s="170">
        <v>200</v>
      </c>
      <c r="F1348" s="170">
        <v>24</v>
      </c>
      <c r="G1348" s="171">
        <v>38</v>
      </c>
      <c r="H1348" s="170" t="s">
        <v>35</v>
      </c>
      <c r="I1348" s="171">
        <v>11.99</v>
      </c>
      <c r="J1348" s="169">
        <v>1</v>
      </c>
    </row>
    <row r="1349" spans="1:10" hidden="1" x14ac:dyDescent="0.25">
      <c r="A1349" s="169">
        <v>24718</v>
      </c>
      <c r="B1349" s="170" t="s">
        <v>1310</v>
      </c>
      <c r="C1349" s="170" t="s">
        <v>24</v>
      </c>
      <c r="D1349" s="170" t="s">
        <v>68</v>
      </c>
      <c r="E1349" s="170">
        <v>750</v>
      </c>
      <c r="F1349" s="170">
        <v>12</v>
      </c>
      <c r="G1349" s="171">
        <v>14.5</v>
      </c>
      <c r="H1349" s="170" t="s">
        <v>96</v>
      </c>
      <c r="I1349" s="171">
        <v>22.99</v>
      </c>
      <c r="J1349" s="169">
        <v>1</v>
      </c>
    </row>
    <row r="1350" spans="1:10" hidden="1" x14ac:dyDescent="0.25">
      <c r="A1350" s="169">
        <v>24731</v>
      </c>
      <c r="B1350" s="170" t="s">
        <v>1311</v>
      </c>
      <c r="C1350" s="170" t="s">
        <v>24</v>
      </c>
      <c r="D1350" s="170" t="s">
        <v>34</v>
      </c>
      <c r="E1350" s="170">
        <v>750</v>
      </c>
      <c r="F1350" s="170">
        <v>12</v>
      </c>
      <c r="G1350" s="171">
        <v>13.5</v>
      </c>
      <c r="H1350" s="170" t="s">
        <v>32</v>
      </c>
      <c r="I1350" s="171">
        <v>19.989999999999998</v>
      </c>
      <c r="J1350" s="169">
        <v>1</v>
      </c>
    </row>
    <row r="1351" spans="1:10" hidden="1" x14ac:dyDescent="0.25">
      <c r="A1351" s="169">
        <v>24782</v>
      </c>
      <c r="B1351" s="170" t="s">
        <v>1312</v>
      </c>
      <c r="C1351" s="170" t="s">
        <v>11</v>
      </c>
      <c r="D1351" s="170" t="s">
        <v>267</v>
      </c>
      <c r="E1351" s="170">
        <v>5325</v>
      </c>
      <c r="F1351" s="170">
        <v>1</v>
      </c>
      <c r="G1351" s="171">
        <v>4.8</v>
      </c>
      <c r="H1351" s="170" t="s">
        <v>409</v>
      </c>
      <c r="I1351" s="171">
        <v>33.99</v>
      </c>
      <c r="J1351" s="169">
        <v>15</v>
      </c>
    </row>
    <row r="1352" spans="1:10" hidden="1" x14ac:dyDescent="0.25">
      <c r="A1352" s="169">
        <v>24782</v>
      </c>
      <c r="B1352" s="170" t="s">
        <v>1312</v>
      </c>
      <c r="C1352" s="170" t="s">
        <v>11</v>
      </c>
      <c r="D1352" s="170" t="s">
        <v>267</v>
      </c>
      <c r="E1352" s="170">
        <v>5325</v>
      </c>
      <c r="F1352" s="170">
        <v>1</v>
      </c>
      <c r="G1352" s="171">
        <v>4.8</v>
      </c>
      <c r="H1352" s="170" t="s">
        <v>409</v>
      </c>
      <c r="I1352" s="171">
        <v>33.99</v>
      </c>
      <c r="J1352" s="169">
        <v>15</v>
      </c>
    </row>
    <row r="1353" spans="1:10" hidden="1" x14ac:dyDescent="0.25">
      <c r="A1353" s="169">
        <v>24783</v>
      </c>
      <c r="B1353" s="170" t="s">
        <v>1313</v>
      </c>
      <c r="C1353" s="170" t="s">
        <v>15</v>
      </c>
      <c r="D1353" s="170" t="s">
        <v>93</v>
      </c>
      <c r="E1353" s="170">
        <v>750</v>
      </c>
      <c r="F1353" s="170">
        <v>12</v>
      </c>
      <c r="G1353" s="171">
        <v>40</v>
      </c>
      <c r="H1353" s="170" t="s">
        <v>43</v>
      </c>
      <c r="I1353" s="171">
        <v>30.76</v>
      </c>
      <c r="J1353" s="169">
        <v>1</v>
      </c>
    </row>
    <row r="1354" spans="1:10" hidden="1" x14ac:dyDescent="0.25">
      <c r="A1354" s="169">
        <v>24785</v>
      </c>
      <c r="B1354" s="170" t="s">
        <v>1314</v>
      </c>
      <c r="C1354" s="170" t="s">
        <v>24</v>
      </c>
      <c r="D1354" s="170" t="s">
        <v>68</v>
      </c>
      <c r="E1354" s="170">
        <v>750</v>
      </c>
      <c r="F1354" s="170">
        <v>12</v>
      </c>
      <c r="G1354" s="171">
        <v>13.5</v>
      </c>
      <c r="H1354" s="170" t="s">
        <v>43</v>
      </c>
      <c r="I1354" s="171">
        <v>14.99</v>
      </c>
      <c r="J1354" s="169">
        <v>1</v>
      </c>
    </row>
    <row r="1355" spans="1:10" hidden="1" x14ac:dyDescent="0.25">
      <c r="A1355" s="169">
        <v>24834</v>
      </c>
      <c r="B1355" s="170" t="s">
        <v>1315</v>
      </c>
      <c r="C1355" s="170" t="s">
        <v>11</v>
      </c>
      <c r="D1355" s="170" t="s">
        <v>474</v>
      </c>
      <c r="E1355" s="170">
        <v>473</v>
      </c>
      <c r="F1355" s="170">
        <v>24</v>
      </c>
      <c r="G1355" s="171">
        <v>4</v>
      </c>
      <c r="H1355" s="170" t="s">
        <v>54</v>
      </c>
      <c r="I1355" s="171">
        <v>3.69</v>
      </c>
      <c r="J1355" s="169">
        <v>1</v>
      </c>
    </row>
    <row r="1356" spans="1:10" hidden="1" x14ac:dyDescent="0.25">
      <c r="A1356" s="169">
        <v>24834</v>
      </c>
      <c r="B1356" s="170" t="s">
        <v>1315</v>
      </c>
      <c r="C1356" s="170" t="s">
        <v>11</v>
      </c>
      <c r="D1356" s="170" t="s">
        <v>474</v>
      </c>
      <c r="E1356" s="170">
        <v>473</v>
      </c>
      <c r="F1356" s="170">
        <v>24</v>
      </c>
      <c r="G1356" s="171">
        <v>4</v>
      </c>
      <c r="H1356" s="170" t="s">
        <v>54</v>
      </c>
      <c r="I1356" s="171">
        <v>3.69</v>
      </c>
      <c r="J1356" s="169">
        <v>1</v>
      </c>
    </row>
    <row r="1357" spans="1:10" hidden="1" x14ac:dyDescent="0.25">
      <c r="A1357" s="169">
        <v>24835</v>
      </c>
      <c r="B1357" s="170" t="s">
        <v>1316</v>
      </c>
      <c r="C1357" s="170" t="s">
        <v>11</v>
      </c>
      <c r="D1357" s="170" t="s">
        <v>267</v>
      </c>
      <c r="E1357" s="170">
        <v>473</v>
      </c>
      <c r="F1357" s="170">
        <v>24</v>
      </c>
      <c r="G1357" s="171">
        <v>5.5</v>
      </c>
      <c r="H1357" s="170" t="s">
        <v>747</v>
      </c>
      <c r="I1357" s="171">
        <v>3.99</v>
      </c>
      <c r="J1357" s="169">
        <v>1</v>
      </c>
    </row>
    <row r="1358" spans="1:10" hidden="1" x14ac:dyDescent="0.25">
      <c r="A1358" s="169">
        <v>24835</v>
      </c>
      <c r="B1358" s="170" t="s">
        <v>1316</v>
      </c>
      <c r="C1358" s="170" t="s">
        <v>11</v>
      </c>
      <c r="D1358" s="170" t="s">
        <v>267</v>
      </c>
      <c r="E1358" s="170">
        <v>473</v>
      </c>
      <c r="F1358" s="170">
        <v>24</v>
      </c>
      <c r="G1358" s="171">
        <v>5.5</v>
      </c>
      <c r="H1358" s="170" t="s">
        <v>747</v>
      </c>
      <c r="I1358" s="171">
        <v>3.99</v>
      </c>
      <c r="J1358" s="169">
        <v>1</v>
      </c>
    </row>
    <row r="1359" spans="1:10" hidden="1" x14ac:dyDescent="0.25">
      <c r="A1359" s="169">
        <v>24836</v>
      </c>
      <c r="B1359" s="170" t="s">
        <v>1317</v>
      </c>
      <c r="C1359" s="170" t="s">
        <v>11</v>
      </c>
      <c r="D1359" s="170" t="s">
        <v>12</v>
      </c>
      <c r="E1359" s="170">
        <v>473</v>
      </c>
      <c r="F1359" s="170">
        <v>24</v>
      </c>
      <c r="G1359" s="171">
        <v>4.8</v>
      </c>
      <c r="H1359" s="170" t="s">
        <v>747</v>
      </c>
      <c r="I1359" s="171">
        <v>3.99</v>
      </c>
      <c r="J1359" s="169">
        <v>1</v>
      </c>
    </row>
    <row r="1360" spans="1:10" hidden="1" x14ac:dyDescent="0.25">
      <c r="A1360" s="169">
        <v>24836</v>
      </c>
      <c r="B1360" s="170" t="s">
        <v>1317</v>
      </c>
      <c r="C1360" s="170" t="s">
        <v>11</v>
      </c>
      <c r="D1360" s="170" t="s">
        <v>12</v>
      </c>
      <c r="E1360" s="170">
        <v>473</v>
      </c>
      <c r="F1360" s="170">
        <v>24</v>
      </c>
      <c r="G1360" s="171">
        <v>4.8</v>
      </c>
      <c r="H1360" s="170" t="s">
        <v>747</v>
      </c>
      <c r="I1360" s="171">
        <v>3.99</v>
      </c>
      <c r="J1360" s="169">
        <v>1</v>
      </c>
    </row>
    <row r="1361" spans="1:10" hidden="1" x14ac:dyDescent="0.25">
      <c r="A1361" s="169">
        <v>24851</v>
      </c>
      <c r="B1361" s="170" t="s">
        <v>1318</v>
      </c>
      <c r="C1361" s="170" t="s">
        <v>15</v>
      </c>
      <c r="D1361" s="170" t="s">
        <v>113</v>
      </c>
      <c r="E1361" s="170">
        <v>750</v>
      </c>
      <c r="F1361" s="170">
        <v>6</v>
      </c>
      <c r="G1361" s="171">
        <v>40</v>
      </c>
      <c r="H1361" s="170" t="s">
        <v>177</v>
      </c>
      <c r="I1361" s="171">
        <v>256.99</v>
      </c>
      <c r="J1361" s="169">
        <v>1</v>
      </c>
    </row>
    <row r="1362" spans="1:10" hidden="1" x14ac:dyDescent="0.25">
      <c r="A1362" s="169">
        <v>24886</v>
      </c>
      <c r="B1362" s="170" t="s">
        <v>1319</v>
      </c>
      <c r="C1362" s="170" t="s">
        <v>15</v>
      </c>
      <c r="D1362" s="170" t="s">
        <v>669</v>
      </c>
      <c r="E1362" s="170">
        <v>1750</v>
      </c>
      <c r="F1362" s="170">
        <v>6</v>
      </c>
      <c r="G1362" s="171">
        <v>33</v>
      </c>
      <c r="H1362" s="170" t="s">
        <v>22</v>
      </c>
      <c r="I1362" s="171">
        <v>50.99</v>
      </c>
      <c r="J1362" s="169">
        <v>1</v>
      </c>
    </row>
    <row r="1363" spans="1:10" hidden="1" x14ac:dyDescent="0.25">
      <c r="A1363" s="169">
        <v>24890</v>
      </c>
      <c r="B1363" s="170" t="s">
        <v>1320</v>
      </c>
      <c r="C1363" s="170" t="s">
        <v>15</v>
      </c>
      <c r="D1363" s="170" t="s">
        <v>16</v>
      </c>
      <c r="E1363" s="170">
        <v>750</v>
      </c>
      <c r="F1363" s="170">
        <v>6</v>
      </c>
      <c r="G1363" s="171">
        <v>40</v>
      </c>
      <c r="H1363" s="170" t="s">
        <v>43</v>
      </c>
      <c r="I1363" s="171">
        <v>59.49</v>
      </c>
      <c r="J1363" s="169">
        <v>1</v>
      </c>
    </row>
    <row r="1364" spans="1:10" hidden="1" x14ac:dyDescent="0.25">
      <c r="A1364" s="169">
        <v>24903</v>
      </c>
      <c r="B1364" s="170" t="s">
        <v>1321</v>
      </c>
      <c r="C1364" s="170" t="s">
        <v>24</v>
      </c>
      <c r="D1364" s="170" t="s">
        <v>127</v>
      </c>
      <c r="E1364" s="170">
        <v>750</v>
      </c>
      <c r="F1364" s="170">
        <v>12</v>
      </c>
      <c r="G1364" s="171">
        <v>14.5</v>
      </c>
      <c r="H1364" s="170" t="s">
        <v>1214</v>
      </c>
      <c r="I1364" s="171">
        <v>20.99</v>
      </c>
      <c r="J1364" s="169">
        <v>1</v>
      </c>
    </row>
    <row r="1365" spans="1:10" hidden="1" x14ac:dyDescent="0.25">
      <c r="A1365" s="169">
        <v>24910</v>
      </c>
      <c r="B1365" s="170" t="s">
        <v>1322</v>
      </c>
      <c r="C1365" s="170" t="s">
        <v>24</v>
      </c>
      <c r="D1365" s="170" t="s">
        <v>34</v>
      </c>
      <c r="E1365" s="170">
        <v>750</v>
      </c>
      <c r="F1365" s="170">
        <v>12</v>
      </c>
      <c r="G1365" s="171">
        <v>13.5</v>
      </c>
      <c r="H1365" s="170" t="s">
        <v>1214</v>
      </c>
      <c r="I1365" s="171">
        <v>18.989999999999998</v>
      </c>
      <c r="J1365" s="169">
        <v>1</v>
      </c>
    </row>
    <row r="1366" spans="1:10" hidden="1" x14ac:dyDescent="0.25">
      <c r="A1366" s="169">
        <v>24920</v>
      </c>
      <c r="B1366" s="170" t="s">
        <v>1323</v>
      </c>
      <c r="C1366" s="170" t="s">
        <v>11</v>
      </c>
      <c r="D1366" s="170" t="s">
        <v>303</v>
      </c>
      <c r="E1366" s="170">
        <v>750</v>
      </c>
      <c r="F1366" s="170">
        <v>12</v>
      </c>
      <c r="G1366" s="171">
        <v>10</v>
      </c>
      <c r="H1366" s="170" t="s">
        <v>1324</v>
      </c>
      <c r="I1366" s="171">
        <v>17</v>
      </c>
      <c r="J1366" s="169">
        <v>1</v>
      </c>
    </row>
    <row r="1367" spans="1:10" hidden="1" x14ac:dyDescent="0.25">
      <c r="A1367" s="169">
        <v>24920</v>
      </c>
      <c r="B1367" s="170" t="s">
        <v>1323</v>
      </c>
      <c r="C1367" s="170" t="s">
        <v>11</v>
      </c>
      <c r="D1367" s="170" t="s">
        <v>303</v>
      </c>
      <c r="E1367" s="170">
        <v>750</v>
      </c>
      <c r="F1367" s="170">
        <v>12</v>
      </c>
      <c r="G1367" s="171">
        <v>10</v>
      </c>
      <c r="H1367" s="170" t="s">
        <v>1324</v>
      </c>
      <c r="I1367" s="171">
        <v>17</v>
      </c>
      <c r="J1367" s="169">
        <v>1</v>
      </c>
    </row>
    <row r="1368" spans="1:10" hidden="1" x14ac:dyDescent="0.25">
      <c r="A1368" s="169">
        <v>24923</v>
      </c>
      <c r="B1368" s="170" t="s">
        <v>1325</v>
      </c>
      <c r="C1368" s="170" t="s">
        <v>11</v>
      </c>
      <c r="D1368" s="170" t="s">
        <v>12</v>
      </c>
      <c r="E1368" s="170">
        <v>8520</v>
      </c>
      <c r="F1368" s="170">
        <v>1</v>
      </c>
      <c r="G1368" s="171">
        <v>5</v>
      </c>
      <c r="H1368" s="170" t="s">
        <v>105</v>
      </c>
      <c r="I1368" s="171">
        <v>45.99</v>
      </c>
      <c r="J1368" s="169">
        <v>24</v>
      </c>
    </row>
    <row r="1369" spans="1:10" hidden="1" x14ac:dyDescent="0.25">
      <c r="A1369" s="169">
        <v>24923</v>
      </c>
      <c r="B1369" s="170" t="s">
        <v>1325</v>
      </c>
      <c r="C1369" s="170" t="s">
        <v>11</v>
      </c>
      <c r="D1369" s="170" t="s">
        <v>12</v>
      </c>
      <c r="E1369" s="170">
        <v>8520</v>
      </c>
      <c r="F1369" s="170">
        <v>1</v>
      </c>
      <c r="G1369" s="171">
        <v>5</v>
      </c>
      <c r="H1369" s="170" t="s">
        <v>105</v>
      </c>
      <c r="I1369" s="171">
        <v>45.99</v>
      </c>
      <c r="J1369" s="169">
        <v>24</v>
      </c>
    </row>
    <row r="1370" spans="1:10" hidden="1" x14ac:dyDescent="0.25">
      <c r="A1370" s="169">
        <v>24946</v>
      </c>
      <c r="B1370" s="170" t="s">
        <v>1326</v>
      </c>
      <c r="C1370" s="170" t="s">
        <v>24</v>
      </c>
      <c r="D1370" s="170" t="s">
        <v>109</v>
      </c>
      <c r="E1370" s="170">
        <v>375</v>
      </c>
      <c r="F1370" s="170">
        <v>6</v>
      </c>
      <c r="G1370" s="171">
        <v>9</v>
      </c>
      <c r="H1370" s="170" t="s">
        <v>32</v>
      </c>
      <c r="I1370" s="171">
        <v>59.99</v>
      </c>
      <c r="J1370" s="169">
        <v>1</v>
      </c>
    </row>
    <row r="1371" spans="1:10" hidden="1" x14ac:dyDescent="0.25">
      <c r="A1371" s="169">
        <v>24960</v>
      </c>
      <c r="B1371" s="170" t="s">
        <v>1327</v>
      </c>
      <c r="C1371" s="170" t="s">
        <v>11</v>
      </c>
      <c r="D1371" s="170" t="s">
        <v>303</v>
      </c>
      <c r="E1371" s="170">
        <v>473</v>
      </c>
      <c r="F1371" s="170">
        <v>24</v>
      </c>
      <c r="G1371" s="171">
        <v>7.1</v>
      </c>
      <c r="H1371" s="170" t="s">
        <v>1209</v>
      </c>
      <c r="I1371" s="171">
        <v>4.3899999999999997</v>
      </c>
      <c r="J1371" s="169">
        <v>1</v>
      </c>
    </row>
    <row r="1372" spans="1:10" hidden="1" x14ac:dyDescent="0.25">
      <c r="A1372" s="169">
        <v>25047</v>
      </c>
      <c r="B1372" s="170" t="s">
        <v>1328</v>
      </c>
      <c r="C1372" s="170" t="s">
        <v>24</v>
      </c>
      <c r="D1372" s="170" t="s">
        <v>34</v>
      </c>
      <c r="E1372" s="170">
        <v>750</v>
      </c>
      <c r="F1372" s="170">
        <v>12</v>
      </c>
      <c r="G1372" s="171">
        <v>15</v>
      </c>
      <c r="H1372" s="170" t="s">
        <v>177</v>
      </c>
      <c r="I1372" s="171">
        <v>20.99</v>
      </c>
      <c r="J1372" s="169">
        <v>1</v>
      </c>
    </row>
    <row r="1373" spans="1:10" hidden="1" x14ac:dyDescent="0.25">
      <c r="A1373" s="169">
        <v>25057</v>
      </c>
      <c r="B1373" s="170" t="s">
        <v>1329</v>
      </c>
      <c r="C1373" s="170" t="s">
        <v>11</v>
      </c>
      <c r="D1373" s="170" t="s">
        <v>303</v>
      </c>
      <c r="E1373" s="170">
        <v>473</v>
      </c>
      <c r="F1373" s="170">
        <v>24</v>
      </c>
      <c r="G1373" s="171">
        <v>6.9</v>
      </c>
      <c r="H1373" s="170" t="s">
        <v>747</v>
      </c>
      <c r="I1373" s="171">
        <v>3.99</v>
      </c>
      <c r="J1373" s="169">
        <v>1</v>
      </c>
    </row>
    <row r="1374" spans="1:10" hidden="1" x14ac:dyDescent="0.25">
      <c r="A1374" s="169">
        <v>25057</v>
      </c>
      <c r="B1374" s="170" t="s">
        <v>1329</v>
      </c>
      <c r="C1374" s="170" t="s">
        <v>11</v>
      </c>
      <c r="D1374" s="170" t="s">
        <v>303</v>
      </c>
      <c r="E1374" s="170">
        <v>473</v>
      </c>
      <c r="F1374" s="170">
        <v>24</v>
      </c>
      <c r="G1374" s="171">
        <v>6.9</v>
      </c>
      <c r="H1374" s="170" t="s">
        <v>747</v>
      </c>
      <c r="I1374" s="171">
        <v>3.99</v>
      </c>
      <c r="J1374" s="169">
        <v>1</v>
      </c>
    </row>
    <row r="1375" spans="1:10" hidden="1" x14ac:dyDescent="0.25">
      <c r="A1375" s="169">
        <v>25069</v>
      </c>
      <c r="B1375" s="170" t="s">
        <v>1330</v>
      </c>
      <c r="C1375" s="170" t="s">
        <v>15</v>
      </c>
      <c r="D1375" s="170" t="s">
        <v>756</v>
      </c>
      <c r="E1375" s="170">
        <v>750</v>
      </c>
      <c r="F1375" s="170">
        <v>12</v>
      </c>
      <c r="G1375" s="171">
        <v>35</v>
      </c>
      <c r="H1375" s="170" t="s">
        <v>20</v>
      </c>
      <c r="I1375" s="171">
        <v>29.27</v>
      </c>
      <c r="J1375" s="169">
        <v>1</v>
      </c>
    </row>
    <row r="1376" spans="1:10" hidden="1" x14ac:dyDescent="0.25">
      <c r="A1376" s="169">
        <v>25102</v>
      </c>
      <c r="B1376" s="170" t="s">
        <v>1331</v>
      </c>
      <c r="C1376" s="170" t="s">
        <v>15</v>
      </c>
      <c r="D1376" s="170" t="s">
        <v>225</v>
      </c>
      <c r="E1376" s="170">
        <v>750</v>
      </c>
      <c r="F1376" s="170">
        <v>12</v>
      </c>
      <c r="G1376" s="171">
        <v>40</v>
      </c>
      <c r="H1376" s="170" t="s">
        <v>29</v>
      </c>
      <c r="I1376" s="171">
        <v>40.99</v>
      </c>
      <c r="J1376" s="169">
        <v>1</v>
      </c>
    </row>
    <row r="1377" spans="1:10" hidden="1" x14ac:dyDescent="0.25">
      <c r="A1377" s="169">
        <v>25116</v>
      </c>
      <c r="B1377" s="170" t="s">
        <v>1332</v>
      </c>
      <c r="C1377" s="170" t="s">
        <v>15</v>
      </c>
      <c r="D1377" s="170" t="s">
        <v>215</v>
      </c>
      <c r="E1377" s="170">
        <v>750</v>
      </c>
      <c r="F1377" s="170">
        <v>6</v>
      </c>
      <c r="G1377" s="171">
        <v>40</v>
      </c>
      <c r="H1377" s="170" t="s">
        <v>22</v>
      </c>
      <c r="I1377" s="171">
        <v>59.99</v>
      </c>
      <c r="J1377" s="169">
        <v>1</v>
      </c>
    </row>
    <row r="1378" spans="1:10" hidden="1" x14ac:dyDescent="0.25">
      <c r="A1378" s="169">
        <v>25126</v>
      </c>
      <c r="B1378" s="170" t="s">
        <v>1333</v>
      </c>
      <c r="C1378" s="170" t="s">
        <v>263</v>
      </c>
      <c r="D1378" s="170" t="s">
        <v>264</v>
      </c>
      <c r="E1378" s="170">
        <v>473</v>
      </c>
      <c r="F1378" s="170">
        <v>24</v>
      </c>
      <c r="G1378" s="171">
        <v>5</v>
      </c>
      <c r="H1378" s="170" t="s">
        <v>20</v>
      </c>
      <c r="I1378" s="171">
        <v>3.99</v>
      </c>
      <c r="J1378" s="169">
        <v>1</v>
      </c>
    </row>
    <row r="1379" spans="1:10" hidden="1" x14ac:dyDescent="0.25">
      <c r="A1379" s="169">
        <v>25127</v>
      </c>
      <c r="B1379" s="170" t="s">
        <v>1334</v>
      </c>
      <c r="C1379" s="170" t="s">
        <v>263</v>
      </c>
      <c r="D1379" s="170" t="s">
        <v>264</v>
      </c>
      <c r="E1379" s="170">
        <v>473</v>
      </c>
      <c r="F1379" s="170">
        <v>24</v>
      </c>
      <c r="G1379" s="171">
        <v>5</v>
      </c>
      <c r="H1379" s="170" t="s">
        <v>20</v>
      </c>
      <c r="I1379" s="171">
        <v>2.99</v>
      </c>
      <c r="J1379" s="169">
        <v>1</v>
      </c>
    </row>
    <row r="1380" spans="1:10" hidden="1" x14ac:dyDescent="0.25">
      <c r="A1380" s="169">
        <v>25131</v>
      </c>
      <c r="B1380" s="170" t="s">
        <v>1335</v>
      </c>
      <c r="C1380" s="170" t="s">
        <v>263</v>
      </c>
      <c r="D1380" s="170" t="s">
        <v>332</v>
      </c>
      <c r="E1380" s="170">
        <v>458</v>
      </c>
      <c r="F1380" s="170">
        <v>24</v>
      </c>
      <c r="G1380" s="171">
        <v>5.5</v>
      </c>
      <c r="H1380" s="170" t="s">
        <v>333</v>
      </c>
      <c r="I1380" s="171">
        <v>4.49</v>
      </c>
      <c r="J1380" s="169">
        <v>1</v>
      </c>
    </row>
    <row r="1381" spans="1:10" hidden="1" x14ac:dyDescent="0.25">
      <c r="A1381" s="169">
        <v>25133</v>
      </c>
      <c r="B1381" s="170" t="s">
        <v>1336</v>
      </c>
      <c r="C1381" s="170" t="s">
        <v>263</v>
      </c>
      <c r="D1381" s="170" t="s">
        <v>264</v>
      </c>
      <c r="E1381" s="170">
        <v>473</v>
      </c>
      <c r="F1381" s="170">
        <v>24</v>
      </c>
      <c r="G1381" s="171">
        <v>5</v>
      </c>
      <c r="H1381" s="170" t="s">
        <v>333</v>
      </c>
      <c r="I1381" s="171">
        <v>4.29</v>
      </c>
      <c r="J1381" s="169">
        <v>1</v>
      </c>
    </row>
    <row r="1382" spans="1:10" hidden="1" x14ac:dyDescent="0.25">
      <c r="A1382" s="169">
        <v>25139</v>
      </c>
      <c r="B1382" s="170" t="s">
        <v>1337</v>
      </c>
      <c r="C1382" s="170" t="s">
        <v>15</v>
      </c>
      <c r="D1382" s="170" t="s">
        <v>252</v>
      </c>
      <c r="E1382" s="170">
        <v>750</v>
      </c>
      <c r="F1382" s="170">
        <v>12</v>
      </c>
      <c r="G1382" s="171">
        <v>30</v>
      </c>
      <c r="H1382" s="170" t="s">
        <v>20</v>
      </c>
      <c r="I1382" s="171">
        <v>29.49</v>
      </c>
      <c r="J1382" s="169">
        <v>1</v>
      </c>
    </row>
    <row r="1383" spans="1:10" hidden="1" x14ac:dyDescent="0.25">
      <c r="A1383" s="169">
        <v>25164</v>
      </c>
      <c r="B1383" s="170" t="s">
        <v>1338</v>
      </c>
      <c r="C1383" s="170" t="s">
        <v>11</v>
      </c>
      <c r="D1383" s="170" t="s">
        <v>303</v>
      </c>
      <c r="E1383" s="170">
        <v>750</v>
      </c>
      <c r="F1383" s="170">
        <v>12</v>
      </c>
      <c r="G1383" s="171">
        <v>8</v>
      </c>
      <c r="H1383" s="170" t="s">
        <v>1324</v>
      </c>
      <c r="I1383" s="171">
        <v>15</v>
      </c>
      <c r="J1383" s="169">
        <v>1</v>
      </c>
    </row>
    <row r="1384" spans="1:10" hidden="1" x14ac:dyDescent="0.25">
      <c r="A1384" s="169">
        <v>25164</v>
      </c>
      <c r="B1384" s="170" t="s">
        <v>1338</v>
      </c>
      <c r="C1384" s="170" t="s">
        <v>11</v>
      </c>
      <c r="D1384" s="170" t="s">
        <v>303</v>
      </c>
      <c r="E1384" s="170">
        <v>750</v>
      </c>
      <c r="F1384" s="170">
        <v>12</v>
      </c>
      <c r="G1384" s="171">
        <v>8</v>
      </c>
      <c r="H1384" s="170" t="s">
        <v>1324</v>
      </c>
      <c r="I1384" s="171">
        <v>15</v>
      </c>
      <c r="J1384" s="169">
        <v>1</v>
      </c>
    </row>
    <row r="1385" spans="1:10" hidden="1" x14ac:dyDescent="0.25">
      <c r="A1385" s="169">
        <v>25184</v>
      </c>
      <c r="B1385" s="170" t="s">
        <v>1339</v>
      </c>
      <c r="C1385" s="170" t="s">
        <v>263</v>
      </c>
      <c r="D1385" s="170" t="s">
        <v>646</v>
      </c>
      <c r="E1385" s="170">
        <v>2130</v>
      </c>
      <c r="F1385" s="170">
        <v>4</v>
      </c>
      <c r="G1385" s="171">
        <v>5</v>
      </c>
      <c r="H1385" s="170" t="s">
        <v>54</v>
      </c>
      <c r="I1385" s="171">
        <v>18.190000000000001</v>
      </c>
      <c r="J1385" s="169">
        <v>6</v>
      </c>
    </row>
    <row r="1386" spans="1:10" hidden="1" x14ac:dyDescent="0.25">
      <c r="A1386" s="169">
        <v>25184</v>
      </c>
      <c r="B1386" s="170" t="s">
        <v>1339</v>
      </c>
      <c r="C1386" s="170" t="s">
        <v>263</v>
      </c>
      <c r="D1386" s="170" t="s">
        <v>646</v>
      </c>
      <c r="E1386" s="170">
        <v>2130</v>
      </c>
      <c r="F1386" s="170">
        <v>4</v>
      </c>
      <c r="G1386" s="171">
        <v>5</v>
      </c>
      <c r="H1386" s="170" t="s">
        <v>54</v>
      </c>
      <c r="I1386" s="171">
        <v>18.190000000000001</v>
      </c>
      <c r="J1386" s="169">
        <v>6</v>
      </c>
    </row>
    <row r="1387" spans="1:10" hidden="1" x14ac:dyDescent="0.25">
      <c r="A1387" s="169">
        <v>25205</v>
      </c>
      <c r="B1387" s="170" t="s">
        <v>1340</v>
      </c>
      <c r="C1387" s="170" t="s">
        <v>24</v>
      </c>
      <c r="D1387" s="170" t="s">
        <v>166</v>
      </c>
      <c r="E1387" s="170">
        <v>750</v>
      </c>
      <c r="F1387" s="170">
        <v>12</v>
      </c>
      <c r="G1387" s="171">
        <v>13</v>
      </c>
      <c r="H1387" s="170" t="s">
        <v>32</v>
      </c>
      <c r="I1387" s="171">
        <v>18.989999999999998</v>
      </c>
      <c r="J1387" s="169">
        <v>1</v>
      </c>
    </row>
    <row r="1388" spans="1:10" hidden="1" x14ac:dyDescent="0.25">
      <c r="A1388" s="169">
        <v>25208</v>
      </c>
      <c r="B1388" s="170" t="s">
        <v>1341</v>
      </c>
      <c r="C1388" s="170" t="s">
        <v>24</v>
      </c>
      <c r="D1388" s="170" t="s">
        <v>34</v>
      </c>
      <c r="E1388" s="170">
        <v>750</v>
      </c>
      <c r="F1388" s="170">
        <v>12</v>
      </c>
      <c r="G1388" s="171">
        <v>13</v>
      </c>
      <c r="H1388" s="170" t="s">
        <v>32</v>
      </c>
      <c r="I1388" s="171">
        <v>18.989999999999998</v>
      </c>
      <c r="J1388" s="169">
        <v>1</v>
      </c>
    </row>
    <row r="1389" spans="1:10" hidden="1" x14ac:dyDescent="0.25">
      <c r="A1389" s="169">
        <v>25230</v>
      </c>
      <c r="B1389" s="170" t="s">
        <v>1342</v>
      </c>
      <c r="C1389" s="170" t="s">
        <v>11</v>
      </c>
      <c r="D1389" s="170" t="s">
        <v>267</v>
      </c>
      <c r="E1389" s="170">
        <v>473</v>
      </c>
      <c r="F1389" s="170">
        <v>24</v>
      </c>
      <c r="G1389" s="171">
        <v>5.5</v>
      </c>
      <c r="H1389" s="170" t="s">
        <v>1053</v>
      </c>
      <c r="I1389" s="171">
        <v>3.99</v>
      </c>
      <c r="J1389" s="169">
        <v>1</v>
      </c>
    </row>
    <row r="1390" spans="1:10" hidden="1" x14ac:dyDescent="0.25">
      <c r="A1390" s="169">
        <v>25249</v>
      </c>
      <c r="B1390" s="170" t="s">
        <v>1343</v>
      </c>
      <c r="C1390" s="170" t="s">
        <v>24</v>
      </c>
      <c r="D1390" s="170" t="s">
        <v>127</v>
      </c>
      <c r="E1390" s="170">
        <v>750</v>
      </c>
      <c r="F1390" s="170">
        <v>12</v>
      </c>
      <c r="G1390" s="171">
        <v>14.5</v>
      </c>
      <c r="H1390" s="170" t="s">
        <v>22</v>
      </c>
      <c r="I1390" s="171">
        <v>24.99</v>
      </c>
      <c r="J1390" s="169">
        <v>1</v>
      </c>
    </row>
    <row r="1391" spans="1:10" hidden="1" x14ac:dyDescent="0.25">
      <c r="A1391" s="169">
        <v>25250</v>
      </c>
      <c r="B1391" s="170" t="s">
        <v>1344</v>
      </c>
      <c r="C1391" s="170" t="s">
        <v>24</v>
      </c>
      <c r="D1391" s="170" t="s">
        <v>575</v>
      </c>
      <c r="E1391" s="170">
        <v>750</v>
      </c>
      <c r="F1391" s="170">
        <v>12</v>
      </c>
      <c r="G1391" s="171">
        <v>12</v>
      </c>
      <c r="H1391" s="170" t="s">
        <v>1194</v>
      </c>
      <c r="I1391" s="171">
        <v>17.850000000000001</v>
      </c>
      <c r="J1391" s="169">
        <v>1</v>
      </c>
    </row>
    <row r="1392" spans="1:10" hidden="1" x14ac:dyDescent="0.25">
      <c r="A1392" s="169">
        <v>25256</v>
      </c>
      <c r="B1392" s="170" t="s">
        <v>1345</v>
      </c>
      <c r="C1392" s="170" t="s">
        <v>24</v>
      </c>
      <c r="D1392" s="170" t="s">
        <v>34</v>
      </c>
      <c r="E1392" s="170">
        <v>750</v>
      </c>
      <c r="F1392" s="170">
        <v>12</v>
      </c>
      <c r="G1392" s="171">
        <v>12.5</v>
      </c>
      <c r="H1392" s="170" t="s">
        <v>218</v>
      </c>
      <c r="I1392" s="171">
        <v>18.989999999999998</v>
      </c>
      <c r="J1392" s="169">
        <v>1</v>
      </c>
    </row>
    <row r="1393" spans="1:10" hidden="1" x14ac:dyDescent="0.25">
      <c r="A1393" s="169">
        <v>25275</v>
      </c>
      <c r="B1393" s="170" t="s">
        <v>1346</v>
      </c>
      <c r="C1393" s="170" t="s">
        <v>24</v>
      </c>
      <c r="D1393" s="170" t="s">
        <v>191</v>
      </c>
      <c r="E1393" s="170">
        <v>750</v>
      </c>
      <c r="F1393" s="170">
        <v>12</v>
      </c>
      <c r="G1393" s="171">
        <v>13.9</v>
      </c>
      <c r="H1393" s="170" t="s">
        <v>100</v>
      </c>
      <c r="I1393" s="171">
        <v>18.489999999999998</v>
      </c>
      <c r="J1393" s="169">
        <v>1</v>
      </c>
    </row>
    <row r="1394" spans="1:10" hidden="1" x14ac:dyDescent="0.25">
      <c r="A1394" s="169">
        <v>25278</v>
      </c>
      <c r="B1394" s="170" t="s">
        <v>1347</v>
      </c>
      <c r="C1394" s="170" t="s">
        <v>11</v>
      </c>
      <c r="D1394" s="170" t="s">
        <v>303</v>
      </c>
      <c r="E1394" s="170">
        <v>500</v>
      </c>
      <c r="F1394" s="170">
        <v>12</v>
      </c>
      <c r="G1394" s="171">
        <v>10</v>
      </c>
      <c r="H1394" s="170" t="s">
        <v>1136</v>
      </c>
      <c r="I1394" s="171">
        <v>11.99</v>
      </c>
      <c r="J1394" s="169">
        <v>1</v>
      </c>
    </row>
    <row r="1395" spans="1:10" hidden="1" x14ac:dyDescent="0.25">
      <c r="A1395" s="169">
        <v>25278</v>
      </c>
      <c r="B1395" s="170" t="s">
        <v>1347</v>
      </c>
      <c r="C1395" s="170" t="s">
        <v>11</v>
      </c>
      <c r="D1395" s="170" t="s">
        <v>303</v>
      </c>
      <c r="E1395" s="170">
        <v>500</v>
      </c>
      <c r="F1395" s="170">
        <v>12</v>
      </c>
      <c r="G1395" s="171">
        <v>10</v>
      </c>
      <c r="H1395" s="170" t="s">
        <v>1136</v>
      </c>
      <c r="I1395" s="171">
        <v>11.99</v>
      </c>
      <c r="J1395" s="169">
        <v>1</v>
      </c>
    </row>
    <row r="1396" spans="1:10" hidden="1" x14ac:dyDescent="0.25">
      <c r="A1396" s="169">
        <v>25311</v>
      </c>
      <c r="B1396" s="170" t="s">
        <v>1348</v>
      </c>
      <c r="C1396" s="170" t="s">
        <v>24</v>
      </c>
      <c r="D1396" s="170" t="s">
        <v>68</v>
      </c>
      <c r="E1396" s="170">
        <v>750</v>
      </c>
      <c r="F1396" s="170">
        <v>12</v>
      </c>
      <c r="G1396" s="171">
        <v>13.5</v>
      </c>
      <c r="H1396" s="170" t="s">
        <v>22</v>
      </c>
      <c r="I1396" s="171">
        <v>12.99</v>
      </c>
      <c r="J1396" s="169">
        <v>1</v>
      </c>
    </row>
    <row r="1397" spans="1:10" hidden="1" x14ac:dyDescent="0.25">
      <c r="A1397" s="169">
        <v>25313</v>
      </c>
      <c r="B1397" s="170" t="s">
        <v>1349</v>
      </c>
      <c r="C1397" s="170" t="s">
        <v>24</v>
      </c>
      <c r="D1397" s="170" t="s">
        <v>68</v>
      </c>
      <c r="E1397" s="170">
        <v>750</v>
      </c>
      <c r="F1397" s="170">
        <v>12</v>
      </c>
      <c r="G1397" s="171">
        <v>14</v>
      </c>
      <c r="H1397" s="170" t="s">
        <v>200</v>
      </c>
      <c r="I1397" s="171">
        <v>18.989999999999998</v>
      </c>
      <c r="J1397" s="169">
        <v>1</v>
      </c>
    </row>
    <row r="1398" spans="1:10" hidden="1" x14ac:dyDescent="0.25">
      <c r="A1398" s="169">
        <v>25327</v>
      </c>
      <c r="B1398" s="170" t="s">
        <v>1350</v>
      </c>
      <c r="C1398" s="170" t="s">
        <v>15</v>
      </c>
      <c r="D1398" s="170" t="s">
        <v>154</v>
      </c>
      <c r="E1398" s="170">
        <v>750</v>
      </c>
      <c r="F1398" s="170">
        <v>12</v>
      </c>
      <c r="G1398" s="171">
        <v>15</v>
      </c>
      <c r="H1398" s="170" t="s">
        <v>43</v>
      </c>
      <c r="I1398" s="171">
        <v>30.73</v>
      </c>
      <c r="J1398" s="169">
        <v>1</v>
      </c>
    </row>
    <row r="1399" spans="1:10" hidden="1" x14ac:dyDescent="0.25">
      <c r="A1399" s="169">
        <v>25417</v>
      </c>
      <c r="B1399" s="170" t="s">
        <v>1351</v>
      </c>
      <c r="C1399" s="170" t="s">
        <v>11</v>
      </c>
      <c r="D1399" s="170" t="s">
        <v>211</v>
      </c>
      <c r="E1399" s="170">
        <v>473</v>
      </c>
      <c r="F1399" s="170">
        <v>24</v>
      </c>
      <c r="G1399" s="171">
        <v>3.5</v>
      </c>
      <c r="H1399" s="170" t="s">
        <v>54</v>
      </c>
      <c r="I1399" s="171">
        <v>3.79</v>
      </c>
      <c r="J1399" s="169">
        <v>1</v>
      </c>
    </row>
    <row r="1400" spans="1:10" hidden="1" x14ac:dyDescent="0.25">
      <c r="A1400" s="169">
        <v>25417</v>
      </c>
      <c r="B1400" s="170" t="s">
        <v>1351</v>
      </c>
      <c r="C1400" s="170" t="s">
        <v>11</v>
      </c>
      <c r="D1400" s="170" t="s">
        <v>211</v>
      </c>
      <c r="E1400" s="170">
        <v>473</v>
      </c>
      <c r="F1400" s="170">
        <v>24</v>
      </c>
      <c r="G1400" s="171">
        <v>3.5</v>
      </c>
      <c r="H1400" s="170" t="s">
        <v>54</v>
      </c>
      <c r="I1400" s="171">
        <v>3.79</v>
      </c>
      <c r="J1400" s="169">
        <v>1</v>
      </c>
    </row>
    <row r="1401" spans="1:10" hidden="1" x14ac:dyDescent="0.25">
      <c r="A1401" s="169">
        <v>25476</v>
      </c>
      <c r="B1401" s="170" t="s">
        <v>1352</v>
      </c>
      <c r="C1401" s="170" t="s">
        <v>15</v>
      </c>
      <c r="D1401" s="170" t="s">
        <v>1271</v>
      </c>
      <c r="E1401" s="170">
        <v>500</v>
      </c>
      <c r="F1401" s="170">
        <v>6</v>
      </c>
      <c r="G1401" s="171">
        <v>40</v>
      </c>
      <c r="H1401" s="170" t="s">
        <v>91</v>
      </c>
      <c r="I1401" s="171">
        <v>42.99</v>
      </c>
      <c r="J1401" s="169">
        <v>1</v>
      </c>
    </row>
    <row r="1402" spans="1:10" hidden="1" x14ac:dyDescent="0.25">
      <c r="A1402" s="169">
        <v>25487</v>
      </c>
      <c r="B1402" s="170" t="s">
        <v>1353</v>
      </c>
      <c r="C1402" s="170" t="s">
        <v>15</v>
      </c>
      <c r="D1402" s="170" t="s">
        <v>125</v>
      </c>
      <c r="E1402" s="170">
        <v>750</v>
      </c>
      <c r="F1402" s="170">
        <v>6</v>
      </c>
      <c r="G1402" s="171">
        <v>29</v>
      </c>
      <c r="H1402" s="170" t="s">
        <v>22</v>
      </c>
      <c r="I1402" s="171">
        <v>30.99</v>
      </c>
      <c r="J1402" s="169">
        <v>1</v>
      </c>
    </row>
    <row r="1403" spans="1:10" hidden="1" x14ac:dyDescent="0.25">
      <c r="A1403" s="169">
        <v>25489</v>
      </c>
      <c r="B1403" s="170" t="s">
        <v>1354</v>
      </c>
      <c r="C1403" s="170" t="s">
        <v>15</v>
      </c>
      <c r="D1403" s="170" t="s">
        <v>19</v>
      </c>
      <c r="E1403" s="170">
        <v>375</v>
      </c>
      <c r="F1403" s="170">
        <v>12</v>
      </c>
      <c r="G1403" s="171">
        <v>40</v>
      </c>
      <c r="H1403" s="170" t="s">
        <v>222</v>
      </c>
      <c r="I1403" s="171">
        <v>19.989999999999998</v>
      </c>
      <c r="J1403" s="169">
        <v>1</v>
      </c>
    </row>
    <row r="1404" spans="1:10" hidden="1" x14ac:dyDescent="0.25">
      <c r="A1404" s="169">
        <v>25508</v>
      </c>
      <c r="B1404" s="170" t="s">
        <v>1355</v>
      </c>
      <c r="C1404" s="170" t="s">
        <v>24</v>
      </c>
      <c r="D1404" s="170" t="s">
        <v>68</v>
      </c>
      <c r="E1404" s="170">
        <v>750</v>
      </c>
      <c r="F1404" s="170">
        <v>6</v>
      </c>
      <c r="G1404" s="171">
        <v>14.5</v>
      </c>
      <c r="H1404" s="170" t="s">
        <v>22</v>
      </c>
      <c r="I1404" s="171">
        <v>77.989999999999995</v>
      </c>
      <c r="J1404" s="169">
        <v>1</v>
      </c>
    </row>
    <row r="1405" spans="1:10" hidden="1" x14ac:dyDescent="0.25">
      <c r="A1405" s="169">
        <v>25550</v>
      </c>
      <c r="B1405" s="170" t="s">
        <v>1356</v>
      </c>
      <c r="C1405" s="170" t="s">
        <v>24</v>
      </c>
      <c r="D1405" s="170" t="s">
        <v>166</v>
      </c>
      <c r="E1405" s="170">
        <v>1500</v>
      </c>
      <c r="F1405" s="170">
        <v>6</v>
      </c>
      <c r="G1405" s="171">
        <v>12</v>
      </c>
      <c r="H1405" s="170" t="s">
        <v>32</v>
      </c>
      <c r="I1405" s="171">
        <v>27.99</v>
      </c>
      <c r="J1405" s="169">
        <v>1</v>
      </c>
    </row>
    <row r="1406" spans="1:10" hidden="1" x14ac:dyDescent="0.25">
      <c r="A1406" s="169">
        <v>25562</v>
      </c>
      <c r="B1406" s="170" t="s">
        <v>1357</v>
      </c>
      <c r="C1406" s="170" t="s">
        <v>263</v>
      </c>
      <c r="D1406" s="170" t="s">
        <v>646</v>
      </c>
      <c r="E1406" s="170">
        <v>4260</v>
      </c>
      <c r="F1406" s="170">
        <v>1</v>
      </c>
      <c r="G1406" s="171">
        <v>5</v>
      </c>
      <c r="H1406" s="170" t="s">
        <v>105</v>
      </c>
      <c r="I1406" s="171">
        <v>32.979999999999997</v>
      </c>
      <c r="J1406" s="169">
        <v>12</v>
      </c>
    </row>
    <row r="1407" spans="1:10" hidden="1" x14ac:dyDescent="0.25">
      <c r="A1407" s="169">
        <v>25562</v>
      </c>
      <c r="B1407" s="170" t="s">
        <v>1357</v>
      </c>
      <c r="C1407" s="170" t="s">
        <v>263</v>
      </c>
      <c r="D1407" s="170" t="s">
        <v>646</v>
      </c>
      <c r="E1407" s="170">
        <v>4260</v>
      </c>
      <c r="F1407" s="170">
        <v>1</v>
      </c>
      <c r="G1407" s="171">
        <v>5</v>
      </c>
      <c r="H1407" s="170" t="s">
        <v>105</v>
      </c>
      <c r="I1407" s="171">
        <v>32.979999999999997</v>
      </c>
      <c r="J1407" s="169">
        <v>12</v>
      </c>
    </row>
    <row r="1408" spans="1:10" hidden="1" x14ac:dyDescent="0.25">
      <c r="A1408" s="169">
        <v>25569</v>
      </c>
      <c r="B1408" s="170" t="s">
        <v>844</v>
      </c>
      <c r="C1408" s="170" t="s">
        <v>15</v>
      </c>
      <c r="D1408" s="170" t="s">
        <v>845</v>
      </c>
      <c r="E1408" s="170">
        <v>375</v>
      </c>
      <c r="F1408" s="170">
        <v>24</v>
      </c>
      <c r="G1408" s="171">
        <v>40</v>
      </c>
      <c r="H1408" s="170" t="s">
        <v>17</v>
      </c>
      <c r="I1408" s="171">
        <v>17.489999999999998</v>
      </c>
      <c r="J1408" s="169">
        <v>1</v>
      </c>
    </row>
    <row r="1409" spans="1:10" hidden="1" x14ac:dyDescent="0.25">
      <c r="A1409" s="169">
        <v>25631</v>
      </c>
      <c r="B1409" s="170" t="s">
        <v>1358</v>
      </c>
      <c r="C1409" s="170" t="s">
        <v>24</v>
      </c>
      <c r="D1409" s="170" t="s">
        <v>166</v>
      </c>
      <c r="E1409" s="170">
        <v>4000</v>
      </c>
      <c r="F1409" s="170">
        <v>4</v>
      </c>
      <c r="G1409" s="171">
        <v>12</v>
      </c>
      <c r="H1409" s="170" t="s">
        <v>32</v>
      </c>
      <c r="I1409" s="171">
        <v>46.99</v>
      </c>
      <c r="J1409" s="169">
        <v>1</v>
      </c>
    </row>
    <row r="1410" spans="1:10" hidden="1" x14ac:dyDescent="0.25">
      <c r="A1410" s="169">
        <v>25673</v>
      </c>
      <c r="B1410" s="170" t="s">
        <v>1359</v>
      </c>
      <c r="C1410" s="170" t="s">
        <v>11</v>
      </c>
      <c r="D1410" s="170" t="s">
        <v>474</v>
      </c>
      <c r="E1410" s="170">
        <v>500</v>
      </c>
      <c r="F1410" s="170">
        <v>24</v>
      </c>
      <c r="G1410" s="171">
        <v>2.5</v>
      </c>
      <c r="H1410" s="170" t="s">
        <v>723</v>
      </c>
      <c r="I1410" s="171">
        <v>4.29</v>
      </c>
      <c r="J1410" s="169">
        <v>1</v>
      </c>
    </row>
    <row r="1411" spans="1:10" hidden="1" x14ac:dyDescent="0.25">
      <c r="A1411" s="169">
        <v>25674</v>
      </c>
      <c r="B1411" s="170" t="s">
        <v>1360</v>
      </c>
      <c r="C1411" s="170" t="s">
        <v>11</v>
      </c>
      <c r="D1411" s="170" t="s">
        <v>474</v>
      </c>
      <c r="E1411" s="170">
        <v>2000</v>
      </c>
      <c r="F1411" s="170">
        <v>6</v>
      </c>
      <c r="G1411" s="171">
        <v>2.5</v>
      </c>
      <c r="H1411" s="170" t="s">
        <v>723</v>
      </c>
      <c r="I1411" s="171">
        <v>16.89</v>
      </c>
      <c r="J1411" s="169">
        <v>4</v>
      </c>
    </row>
    <row r="1412" spans="1:10" hidden="1" x14ac:dyDescent="0.25">
      <c r="A1412" s="169">
        <v>25678</v>
      </c>
      <c r="B1412" s="170" t="s">
        <v>1361</v>
      </c>
      <c r="C1412" s="170" t="s">
        <v>11</v>
      </c>
      <c r="D1412" s="170" t="s">
        <v>303</v>
      </c>
      <c r="E1412" s="170">
        <v>473</v>
      </c>
      <c r="F1412" s="170">
        <v>24</v>
      </c>
      <c r="G1412" s="171">
        <v>5.6</v>
      </c>
      <c r="H1412" s="170" t="s">
        <v>1362</v>
      </c>
      <c r="I1412" s="171">
        <v>3.99</v>
      </c>
      <c r="J1412" s="169">
        <v>1</v>
      </c>
    </row>
    <row r="1413" spans="1:10" hidden="1" x14ac:dyDescent="0.25">
      <c r="A1413" s="169">
        <v>25678</v>
      </c>
      <c r="B1413" s="170" t="s">
        <v>1361</v>
      </c>
      <c r="C1413" s="170" t="s">
        <v>11</v>
      </c>
      <c r="D1413" s="170" t="s">
        <v>303</v>
      </c>
      <c r="E1413" s="170">
        <v>473</v>
      </c>
      <c r="F1413" s="170">
        <v>24</v>
      </c>
      <c r="G1413" s="171">
        <v>5.6</v>
      </c>
      <c r="H1413" s="170" t="s">
        <v>1362</v>
      </c>
      <c r="I1413" s="171">
        <v>3.99</v>
      </c>
      <c r="J1413" s="169">
        <v>1</v>
      </c>
    </row>
    <row r="1414" spans="1:10" hidden="1" x14ac:dyDescent="0.25">
      <c r="A1414" s="169">
        <v>25681</v>
      </c>
      <c r="B1414" s="170" t="s">
        <v>1363</v>
      </c>
      <c r="C1414" s="170" t="s">
        <v>11</v>
      </c>
      <c r="D1414" s="170" t="s">
        <v>267</v>
      </c>
      <c r="E1414" s="170">
        <v>473</v>
      </c>
      <c r="F1414" s="170">
        <v>24</v>
      </c>
      <c r="G1414" s="171">
        <v>5.2</v>
      </c>
      <c r="H1414" s="170" t="s">
        <v>1362</v>
      </c>
      <c r="I1414" s="171">
        <v>3.99</v>
      </c>
      <c r="J1414" s="169">
        <v>1</v>
      </c>
    </row>
    <row r="1415" spans="1:10" hidden="1" x14ac:dyDescent="0.25">
      <c r="A1415" s="169">
        <v>25681</v>
      </c>
      <c r="B1415" s="170" t="s">
        <v>1363</v>
      </c>
      <c r="C1415" s="170" t="s">
        <v>11</v>
      </c>
      <c r="D1415" s="170" t="s">
        <v>267</v>
      </c>
      <c r="E1415" s="170">
        <v>473</v>
      </c>
      <c r="F1415" s="170">
        <v>24</v>
      </c>
      <c r="G1415" s="171">
        <v>5.2</v>
      </c>
      <c r="H1415" s="170" t="s">
        <v>1362</v>
      </c>
      <c r="I1415" s="171">
        <v>3.99</v>
      </c>
      <c r="J1415" s="169">
        <v>1</v>
      </c>
    </row>
    <row r="1416" spans="1:10" hidden="1" x14ac:dyDescent="0.25">
      <c r="A1416" s="169">
        <v>25696</v>
      </c>
      <c r="B1416" s="170" t="s">
        <v>1364</v>
      </c>
      <c r="C1416" s="170" t="s">
        <v>11</v>
      </c>
      <c r="D1416" s="170" t="s">
        <v>303</v>
      </c>
      <c r="E1416" s="170">
        <v>473</v>
      </c>
      <c r="F1416" s="170">
        <v>24</v>
      </c>
      <c r="G1416" s="171">
        <v>7.5</v>
      </c>
      <c r="H1416" s="170" t="s">
        <v>1362</v>
      </c>
      <c r="I1416" s="171">
        <v>4.49</v>
      </c>
      <c r="J1416" s="169">
        <v>1</v>
      </c>
    </row>
    <row r="1417" spans="1:10" hidden="1" x14ac:dyDescent="0.25">
      <c r="A1417" s="169">
        <v>25696</v>
      </c>
      <c r="B1417" s="170" t="s">
        <v>1364</v>
      </c>
      <c r="C1417" s="170" t="s">
        <v>11</v>
      </c>
      <c r="D1417" s="170" t="s">
        <v>303</v>
      </c>
      <c r="E1417" s="170">
        <v>473</v>
      </c>
      <c r="F1417" s="170">
        <v>24</v>
      </c>
      <c r="G1417" s="171">
        <v>7.5</v>
      </c>
      <c r="H1417" s="170" t="s">
        <v>1362</v>
      </c>
      <c r="I1417" s="171">
        <v>4.49</v>
      </c>
      <c r="J1417" s="169">
        <v>1</v>
      </c>
    </row>
    <row r="1418" spans="1:10" hidden="1" x14ac:dyDescent="0.25">
      <c r="A1418" s="169">
        <v>25697</v>
      </c>
      <c r="B1418" s="170" t="s">
        <v>1365</v>
      </c>
      <c r="C1418" s="170" t="s">
        <v>11</v>
      </c>
      <c r="D1418" s="170" t="s">
        <v>211</v>
      </c>
      <c r="E1418" s="170">
        <v>473</v>
      </c>
      <c r="F1418" s="170">
        <v>24</v>
      </c>
      <c r="G1418" s="171">
        <v>4</v>
      </c>
      <c r="H1418" s="170" t="s">
        <v>105</v>
      </c>
      <c r="I1418" s="171">
        <v>4.09</v>
      </c>
      <c r="J1418" s="169">
        <v>1</v>
      </c>
    </row>
    <row r="1419" spans="1:10" hidden="1" x14ac:dyDescent="0.25">
      <c r="A1419" s="169">
        <v>25697</v>
      </c>
      <c r="B1419" s="170" t="s">
        <v>1365</v>
      </c>
      <c r="C1419" s="170" t="s">
        <v>11</v>
      </c>
      <c r="D1419" s="170" t="s">
        <v>211</v>
      </c>
      <c r="E1419" s="170">
        <v>473</v>
      </c>
      <c r="F1419" s="170">
        <v>24</v>
      </c>
      <c r="G1419" s="171">
        <v>4</v>
      </c>
      <c r="H1419" s="170" t="s">
        <v>105</v>
      </c>
      <c r="I1419" s="171">
        <v>4.09</v>
      </c>
      <c r="J1419" s="169">
        <v>1</v>
      </c>
    </row>
    <row r="1420" spans="1:10" hidden="1" x14ac:dyDescent="0.25">
      <c r="A1420" s="169">
        <v>25706</v>
      </c>
      <c r="B1420" s="170" t="s">
        <v>1366</v>
      </c>
      <c r="C1420" s="170" t="s">
        <v>24</v>
      </c>
      <c r="D1420" s="170" t="s">
        <v>127</v>
      </c>
      <c r="E1420" s="170">
        <v>750</v>
      </c>
      <c r="F1420" s="170">
        <v>12</v>
      </c>
      <c r="G1420" s="171">
        <v>14.5</v>
      </c>
      <c r="H1420" s="170" t="s">
        <v>96</v>
      </c>
      <c r="I1420" s="171">
        <v>22.99</v>
      </c>
      <c r="J1420" s="169">
        <v>1</v>
      </c>
    </row>
    <row r="1421" spans="1:10" hidden="1" x14ac:dyDescent="0.25">
      <c r="A1421" s="169">
        <v>25711</v>
      </c>
      <c r="B1421" s="170" t="s">
        <v>1367</v>
      </c>
      <c r="C1421" s="170" t="s">
        <v>15</v>
      </c>
      <c r="D1421" s="170" t="s">
        <v>51</v>
      </c>
      <c r="E1421" s="170">
        <v>750</v>
      </c>
      <c r="F1421" s="170">
        <v>6</v>
      </c>
      <c r="G1421" s="171">
        <v>46</v>
      </c>
      <c r="H1421" s="170" t="s">
        <v>35</v>
      </c>
      <c r="I1421" s="171">
        <v>55.99</v>
      </c>
      <c r="J1421" s="169">
        <v>1</v>
      </c>
    </row>
    <row r="1422" spans="1:10" hidden="1" x14ac:dyDescent="0.25">
      <c r="A1422" s="169">
        <v>25744</v>
      </c>
      <c r="B1422" s="170" t="s">
        <v>1368</v>
      </c>
      <c r="C1422" s="170" t="s">
        <v>24</v>
      </c>
      <c r="D1422" s="170" t="s">
        <v>166</v>
      </c>
      <c r="E1422" s="170">
        <v>3000</v>
      </c>
      <c r="F1422" s="170">
        <v>4</v>
      </c>
      <c r="G1422" s="171">
        <v>12</v>
      </c>
      <c r="H1422" s="170" t="s">
        <v>22</v>
      </c>
      <c r="I1422" s="171">
        <v>52.59</v>
      </c>
      <c r="J1422" s="169">
        <v>1</v>
      </c>
    </row>
    <row r="1423" spans="1:10" hidden="1" x14ac:dyDescent="0.25">
      <c r="A1423" s="169">
        <v>25751</v>
      </c>
      <c r="B1423" s="170" t="s">
        <v>1369</v>
      </c>
      <c r="C1423" s="170" t="s">
        <v>11</v>
      </c>
      <c r="D1423" s="170" t="s">
        <v>211</v>
      </c>
      <c r="E1423" s="170">
        <v>5325</v>
      </c>
      <c r="F1423" s="170">
        <v>1</v>
      </c>
      <c r="G1423" s="171">
        <v>4</v>
      </c>
      <c r="H1423" s="170" t="s">
        <v>105</v>
      </c>
      <c r="I1423" s="171">
        <v>37.49</v>
      </c>
      <c r="J1423" s="169">
        <v>15</v>
      </c>
    </row>
    <row r="1424" spans="1:10" hidden="1" x14ac:dyDescent="0.25">
      <c r="A1424" s="169">
        <v>25751</v>
      </c>
      <c r="B1424" s="170" t="s">
        <v>1369</v>
      </c>
      <c r="C1424" s="170" t="s">
        <v>11</v>
      </c>
      <c r="D1424" s="170" t="s">
        <v>211</v>
      </c>
      <c r="E1424" s="170">
        <v>5325</v>
      </c>
      <c r="F1424" s="170">
        <v>1</v>
      </c>
      <c r="G1424" s="171">
        <v>4</v>
      </c>
      <c r="H1424" s="170" t="s">
        <v>105</v>
      </c>
      <c r="I1424" s="171">
        <v>37.49</v>
      </c>
      <c r="J1424" s="169">
        <v>15</v>
      </c>
    </row>
    <row r="1425" spans="1:10" hidden="1" x14ac:dyDescent="0.25">
      <c r="A1425" s="169">
        <v>25757</v>
      </c>
      <c r="B1425" s="170" t="s">
        <v>1370</v>
      </c>
      <c r="C1425" s="170" t="s">
        <v>24</v>
      </c>
      <c r="D1425" s="170" t="s">
        <v>191</v>
      </c>
      <c r="E1425" s="170">
        <v>4000</v>
      </c>
      <c r="F1425" s="170">
        <v>4</v>
      </c>
      <c r="G1425" s="171">
        <v>13</v>
      </c>
      <c r="H1425" s="170" t="s">
        <v>32</v>
      </c>
      <c r="I1425" s="171">
        <v>45.99</v>
      </c>
      <c r="J1425" s="169">
        <v>1</v>
      </c>
    </row>
    <row r="1426" spans="1:10" hidden="1" x14ac:dyDescent="0.25">
      <c r="A1426" s="169">
        <v>25775</v>
      </c>
      <c r="B1426" s="170" t="s">
        <v>1371</v>
      </c>
      <c r="C1426" s="170" t="s">
        <v>24</v>
      </c>
      <c r="D1426" s="170" t="s">
        <v>58</v>
      </c>
      <c r="E1426" s="170">
        <v>750</v>
      </c>
      <c r="F1426" s="170">
        <v>12</v>
      </c>
      <c r="G1426" s="171">
        <v>12</v>
      </c>
      <c r="H1426" s="170" t="s">
        <v>22</v>
      </c>
      <c r="I1426" s="171">
        <v>17.989999999999998</v>
      </c>
      <c r="J1426" s="169">
        <v>1</v>
      </c>
    </row>
    <row r="1427" spans="1:10" hidden="1" x14ac:dyDescent="0.25">
      <c r="A1427" s="169">
        <v>25787</v>
      </c>
      <c r="B1427" s="170" t="s">
        <v>1372</v>
      </c>
      <c r="C1427" s="170" t="s">
        <v>24</v>
      </c>
      <c r="D1427" s="170" t="s">
        <v>68</v>
      </c>
      <c r="E1427" s="170">
        <v>750</v>
      </c>
      <c r="F1427" s="170">
        <v>12</v>
      </c>
      <c r="G1427" s="171">
        <v>13.5</v>
      </c>
      <c r="H1427" s="170" t="s">
        <v>256</v>
      </c>
      <c r="I1427" s="171">
        <v>10.99</v>
      </c>
      <c r="J1427" s="169">
        <v>1</v>
      </c>
    </row>
    <row r="1428" spans="1:10" hidden="1" x14ac:dyDescent="0.25">
      <c r="A1428" s="169">
        <v>25793</v>
      </c>
      <c r="B1428" s="170" t="s">
        <v>1373</v>
      </c>
      <c r="C1428" s="170" t="s">
        <v>24</v>
      </c>
      <c r="D1428" s="170" t="s">
        <v>34</v>
      </c>
      <c r="E1428" s="170">
        <v>750</v>
      </c>
      <c r="F1428" s="170">
        <v>12</v>
      </c>
      <c r="G1428" s="171">
        <v>13.3</v>
      </c>
      <c r="H1428" s="170" t="s">
        <v>26</v>
      </c>
      <c r="I1428" s="171">
        <v>44.99</v>
      </c>
      <c r="J1428" s="169">
        <v>1</v>
      </c>
    </row>
    <row r="1429" spans="1:10" hidden="1" x14ac:dyDescent="0.25">
      <c r="A1429" s="169">
        <v>25805</v>
      </c>
      <c r="B1429" s="170" t="s">
        <v>1374</v>
      </c>
      <c r="C1429" s="170" t="s">
        <v>11</v>
      </c>
      <c r="D1429" s="170" t="s">
        <v>12</v>
      </c>
      <c r="E1429" s="170">
        <v>355</v>
      </c>
      <c r="F1429" s="170">
        <v>24</v>
      </c>
      <c r="G1429" s="171">
        <v>4.5999999999999996</v>
      </c>
      <c r="H1429" s="170" t="s">
        <v>54</v>
      </c>
      <c r="I1429" s="171">
        <v>3.09</v>
      </c>
      <c r="J1429" s="169">
        <v>1</v>
      </c>
    </row>
    <row r="1430" spans="1:10" hidden="1" x14ac:dyDescent="0.25">
      <c r="A1430" s="169">
        <v>25805</v>
      </c>
      <c r="B1430" s="170" t="s">
        <v>1374</v>
      </c>
      <c r="C1430" s="170" t="s">
        <v>11</v>
      </c>
      <c r="D1430" s="170" t="s">
        <v>12</v>
      </c>
      <c r="E1430" s="170">
        <v>355</v>
      </c>
      <c r="F1430" s="170">
        <v>24</v>
      </c>
      <c r="G1430" s="171">
        <v>4.5999999999999996</v>
      </c>
      <c r="H1430" s="170" t="s">
        <v>54</v>
      </c>
      <c r="I1430" s="171">
        <v>3.09</v>
      </c>
      <c r="J1430" s="169">
        <v>1</v>
      </c>
    </row>
    <row r="1431" spans="1:10" hidden="1" x14ac:dyDescent="0.25">
      <c r="A1431" s="169">
        <v>25847</v>
      </c>
      <c r="B1431" s="170" t="s">
        <v>1375</v>
      </c>
      <c r="C1431" s="170" t="s">
        <v>11</v>
      </c>
      <c r="D1431" s="170" t="s">
        <v>267</v>
      </c>
      <c r="E1431" s="170">
        <v>473</v>
      </c>
      <c r="F1431" s="170">
        <v>24</v>
      </c>
      <c r="G1431" s="171">
        <v>4.5999999999999996</v>
      </c>
      <c r="H1431" s="170" t="s">
        <v>1376</v>
      </c>
      <c r="I1431" s="171">
        <v>4.25</v>
      </c>
      <c r="J1431" s="169">
        <v>1</v>
      </c>
    </row>
    <row r="1432" spans="1:10" hidden="1" x14ac:dyDescent="0.25">
      <c r="A1432" s="169">
        <v>25847</v>
      </c>
      <c r="B1432" s="170" t="s">
        <v>1375</v>
      </c>
      <c r="C1432" s="170" t="s">
        <v>11</v>
      </c>
      <c r="D1432" s="170" t="s">
        <v>267</v>
      </c>
      <c r="E1432" s="170">
        <v>473</v>
      </c>
      <c r="F1432" s="170">
        <v>24</v>
      </c>
      <c r="G1432" s="171">
        <v>4.5999999999999996</v>
      </c>
      <c r="H1432" s="170" t="s">
        <v>1376</v>
      </c>
      <c r="I1432" s="171">
        <v>4.25</v>
      </c>
      <c r="J1432" s="169">
        <v>1</v>
      </c>
    </row>
    <row r="1433" spans="1:10" hidden="1" x14ac:dyDescent="0.25">
      <c r="A1433" s="169">
        <v>25880</v>
      </c>
      <c r="B1433" s="170" t="s">
        <v>1377</v>
      </c>
      <c r="C1433" s="170" t="s">
        <v>11</v>
      </c>
      <c r="D1433" s="170" t="s">
        <v>267</v>
      </c>
      <c r="E1433" s="170">
        <v>473</v>
      </c>
      <c r="F1433" s="170">
        <v>24</v>
      </c>
      <c r="G1433" s="171">
        <v>5.5</v>
      </c>
      <c r="H1433" s="170" t="s">
        <v>1209</v>
      </c>
      <c r="I1433" s="171">
        <v>4.3899999999999997</v>
      </c>
      <c r="J1433" s="169">
        <v>1</v>
      </c>
    </row>
    <row r="1434" spans="1:10" hidden="1" x14ac:dyDescent="0.25">
      <c r="A1434" s="169">
        <v>25886</v>
      </c>
      <c r="B1434" s="170" t="s">
        <v>1378</v>
      </c>
      <c r="C1434" s="170" t="s">
        <v>11</v>
      </c>
      <c r="D1434" s="170" t="s">
        <v>303</v>
      </c>
      <c r="E1434" s="170">
        <v>3784</v>
      </c>
      <c r="F1434" s="170">
        <v>3</v>
      </c>
      <c r="G1434" s="171">
        <v>6.7</v>
      </c>
      <c r="H1434" s="170" t="s">
        <v>1209</v>
      </c>
      <c r="I1434" s="171">
        <v>27.99</v>
      </c>
      <c r="J1434" s="169">
        <v>8</v>
      </c>
    </row>
    <row r="1435" spans="1:10" hidden="1" x14ac:dyDescent="0.25">
      <c r="A1435" s="169">
        <v>25896</v>
      </c>
      <c r="B1435" s="170" t="s">
        <v>1379</v>
      </c>
      <c r="C1435" s="170" t="s">
        <v>11</v>
      </c>
      <c r="D1435" s="170" t="s">
        <v>211</v>
      </c>
      <c r="E1435" s="170">
        <v>2838</v>
      </c>
      <c r="F1435" s="170">
        <v>4</v>
      </c>
      <c r="G1435" s="171">
        <v>2.5</v>
      </c>
      <c r="H1435" s="170" t="s">
        <v>54</v>
      </c>
      <c r="I1435" s="171">
        <v>21.99</v>
      </c>
      <c r="J1435" s="169">
        <v>6</v>
      </c>
    </row>
    <row r="1436" spans="1:10" hidden="1" x14ac:dyDescent="0.25">
      <c r="A1436" s="169">
        <v>25896</v>
      </c>
      <c r="B1436" s="170" t="s">
        <v>1379</v>
      </c>
      <c r="C1436" s="170" t="s">
        <v>11</v>
      </c>
      <c r="D1436" s="170" t="s">
        <v>211</v>
      </c>
      <c r="E1436" s="170">
        <v>2838</v>
      </c>
      <c r="F1436" s="170">
        <v>4</v>
      </c>
      <c r="G1436" s="171">
        <v>2.5</v>
      </c>
      <c r="H1436" s="170" t="s">
        <v>54</v>
      </c>
      <c r="I1436" s="171">
        <v>21.99</v>
      </c>
      <c r="J1436" s="169">
        <v>6</v>
      </c>
    </row>
    <row r="1437" spans="1:10" hidden="1" x14ac:dyDescent="0.25">
      <c r="A1437" s="169">
        <v>25960</v>
      </c>
      <c r="B1437" s="170" t="s">
        <v>1380</v>
      </c>
      <c r="C1437" s="170" t="s">
        <v>11</v>
      </c>
      <c r="D1437" s="170" t="s">
        <v>303</v>
      </c>
      <c r="E1437" s="170">
        <v>473</v>
      </c>
      <c r="F1437" s="170">
        <v>24</v>
      </c>
      <c r="G1437" s="171">
        <v>7.1</v>
      </c>
      <c r="H1437" s="170" t="s">
        <v>105</v>
      </c>
      <c r="I1437" s="171">
        <v>3.19</v>
      </c>
      <c r="J1437" s="169">
        <v>1</v>
      </c>
    </row>
    <row r="1438" spans="1:10" hidden="1" x14ac:dyDescent="0.25">
      <c r="A1438" s="169">
        <v>25960</v>
      </c>
      <c r="B1438" s="170" t="s">
        <v>1380</v>
      </c>
      <c r="C1438" s="170" t="s">
        <v>11</v>
      </c>
      <c r="D1438" s="170" t="s">
        <v>303</v>
      </c>
      <c r="E1438" s="170">
        <v>473</v>
      </c>
      <c r="F1438" s="170">
        <v>24</v>
      </c>
      <c r="G1438" s="171">
        <v>7.1</v>
      </c>
      <c r="H1438" s="170" t="s">
        <v>105</v>
      </c>
      <c r="I1438" s="171">
        <v>3.19</v>
      </c>
      <c r="J1438" s="169">
        <v>1</v>
      </c>
    </row>
    <row r="1439" spans="1:10" hidden="1" x14ac:dyDescent="0.25">
      <c r="A1439" s="169">
        <v>25961</v>
      </c>
      <c r="B1439" s="170" t="s">
        <v>1381</v>
      </c>
      <c r="C1439" s="170" t="s">
        <v>1065</v>
      </c>
      <c r="D1439" s="170" t="s">
        <v>1066</v>
      </c>
      <c r="E1439" s="170">
        <v>1980</v>
      </c>
      <c r="F1439" s="170">
        <v>4</v>
      </c>
      <c r="G1439" s="171">
        <v>1E-3</v>
      </c>
      <c r="H1439" s="170" t="s">
        <v>13</v>
      </c>
      <c r="I1439" s="171">
        <v>12.99</v>
      </c>
      <c r="J1439" s="169">
        <v>6</v>
      </c>
    </row>
    <row r="1440" spans="1:10" hidden="1" x14ac:dyDescent="0.25">
      <c r="A1440" s="169">
        <v>25961</v>
      </c>
      <c r="B1440" s="170" t="s">
        <v>1381</v>
      </c>
      <c r="C1440" s="170" t="s">
        <v>1065</v>
      </c>
      <c r="D1440" s="170" t="s">
        <v>1066</v>
      </c>
      <c r="E1440" s="170">
        <v>1980</v>
      </c>
      <c r="F1440" s="170">
        <v>4</v>
      </c>
      <c r="G1440" s="171">
        <v>1E-3</v>
      </c>
      <c r="H1440" s="170" t="s">
        <v>13</v>
      </c>
      <c r="I1440" s="171">
        <v>12.99</v>
      </c>
      <c r="J1440" s="169">
        <v>6</v>
      </c>
    </row>
    <row r="1441" spans="1:10" hidden="1" x14ac:dyDescent="0.25">
      <c r="A1441" s="169">
        <v>25994</v>
      </c>
      <c r="B1441" s="170" t="s">
        <v>1382</v>
      </c>
      <c r="C1441" s="170" t="s">
        <v>24</v>
      </c>
      <c r="D1441" s="170" t="s">
        <v>166</v>
      </c>
      <c r="E1441" s="170">
        <v>750</v>
      </c>
      <c r="F1441" s="170">
        <v>12</v>
      </c>
      <c r="G1441" s="171">
        <v>11.5</v>
      </c>
      <c r="H1441" s="170" t="s">
        <v>32</v>
      </c>
      <c r="I1441" s="171">
        <v>10.99</v>
      </c>
      <c r="J1441" s="169">
        <v>1</v>
      </c>
    </row>
    <row r="1442" spans="1:10" hidden="1" x14ac:dyDescent="0.25">
      <c r="A1442" s="169">
        <v>26048</v>
      </c>
      <c r="B1442" s="170" t="s">
        <v>1383</v>
      </c>
      <c r="C1442" s="170" t="s">
        <v>11</v>
      </c>
      <c r="D1442" s="170" t="s">
        <v>267</v>
      </c>
      <c r="E1442" s="170">
        <v>473</v>
      </c>
      <c r="F1442" s="170">
        <v>24</v>
      </c>
      <c r="G1442" s="171">
        <v>4.9000000000000004</v>
      </c>
      <c r="H1442" s="170" t="s">
        <v>1053</v>
      </c>
      <c r="I1442" s="171">
        <v>3.39</v>
      </c>
      <c r="J1442" s="169">
        <v>1</v>
      </c>
    </row>
    <row r="1443" spans="1:10" hidden="1" x14ac:dyDescent="0.25">
      <c r="A1443" s="169">
        <v>26081</v>
      </c>
      <c r="B1443" s="170" t="s">
        <v>1384</v>
      </c>
      <c r="C1443" s="170" t="s">
        <v>1065</v>
      </c>
      <c r="D1443" s="170" t="s">
        <v>1066</v>
      </c>
      <c r="E1443" s="170">
        <v>4260</v>
      </c>
      <c r="F1443" s="170">
        <v>2</v>
      </c>
      <c r="G1443" s="171">
        <v>0.5</v>
      </c>
      <c r="H1443" s="170" t="s">
        <v>13</v>
      </c>
      <c r="I1443" s="171">
        <v>17.989999999999998</v>
      </c>
      <c r="J1443" s="169">
        <v>12</v>
      </c>
    </row>
    <row r="1444" spans="1:10" hidden="1" x14ac:dyDescent="0.25">
      <c r="A1444" s="169">
        <v>26081</v>
      </c>
      <c r="B1444" s="170" t="s">
        <v>1384</v>
      </c>
      <c r="C1444" s="170" t="s">
        <v>1065</v>
      </c>
      <c r="D1444" s="170" t="s">
        <v>1066</v>
      </c>
      <c r="E1444" s="170">
        <v>4260</v>
      </c>
      <c r="F1444" s="170">
        <v>2</v>
      </c>
      <c r="G1444" s="171">
        <v>0.5</v>
      </c>
      <c r="H1444" s="170" t="s">
        <v>13</v>
      </c>
      <c r="I1444" s="171">
        <v>17.989999999999998</v>
      </c>
      <c r="J1444" s="169">
        <v>12</v>
      </c>
    </row>
    <row r="1445" spans="1:10" hidden="1" x14ac:dyDescent="0.25">
      <c r="A1445" s="169">
        <v>26083</v>
      </c>
      <c r="B1445" s="170" t="s">
        <v>1385</v>
      </c>
      <c r="C1445" s="170" t="s">
        <v>24</v>
      </c>
      <c r="D1445" s="170" t="s">
        <v>34</v>
      </c>
      <c r="E1445" s="170">
        <v>1500</v>
      </c>
      <c r="F1445" s="170">
        <v>6</v>
      </c>
      <c r="G1445" s="171">
        <v>13</v>
      </c>
      <c r="H1445" s="170" t="s">
        <v>91</v>
      </c>
      <c r="I1445" s="171">
        <v>28.24</v>
      </c>
      <c r="J1445" s="169">
        <v>2</v>
      </c>
    </row>
    <row r="1446" spans="1:10" hidden="1" x14ac:dyDescent="0.25">
      <c r="A1446" s="169">
        <v>26101</v>
      </c>
      <c r="B1446" s="170" t="s">
        <v>1386</v>
      </c>
      <c r="C1446" s="170" t="s">
        <v>263</v>
      </c>
      <c r="D1446" s="170" t="s">
        <v>935</v>
      </c>
      <c r="E1446" s="170">
        <v>30000</v>
      </c>
      <c r="F1446" s="170">
        <v>1</v>
      </c>
      <c r="G1446" s="171">
        <v>5.8</v>
      </c>
      <c r="H1446" s="170" t="s">
        <v>1053</v>
      </c>
      <c r="I1446" s="171">
        <v>356.84</v>
      </c>
      <c r="J1446" s="169">
        <v>1</v>
      </c>
    </row>
    <row r="1447" spans="1:10" hidden="1" x14ac:dyDescent="0.25">
      <c r="A1447" s="169">
        <v>26134</v>
      </c>
      <c r="B1447" s="170" t="s">
        <v>1387</v>
      </c>
      <c r="C1447" s="170" t="s">
        <v>15</v>
      </c>
      <c r="D1447" s="170" t="s">
        <v>1388</v>
      </c>
      <c r="E1447" s="170">
        <v>750</v>
      </c>
      <c r="F1447" s="170">
        <v>12</v>
      </c>
      <c r="G1447" s="171">
        <v>40</v>
      </c>
      <c r="H1447" s="170" t="s">
        <v>17</v>
      </c>
      <c r="I1447" s="171">
        <v>62.99</v>
      </c>
      <c r="J1447" s="169">
        <v>1</v>
      </c>
    </row>
    <row r="1448" spans="1:10" hidden="1" x14ac:dyDescent="0.25">
      <c r="A1448" s="169">
        <v>26137</v>
      </c>
      <c r="B1448" s="170" t="s">
        <v>1389</v>
      </c>
      <c r="C1448" s="170" t="s">
        <v>11</v>
      </c>
      <c r="D1448" s="170" t="s">
        <v>12</v>
      </c>
      <c r="E1448" s="170">
        <v>4260</v>
      </c>
      <c r="F1448" s="170">
        <v>2</v>
      </c>
      <c r="G1448" s="171">
        <v>4.5999999999999996</v>
      </c>
      <c r="H1448" s="170" t="s">
        <v>13</v>
      </c>
      <c r="I1448" s="171">
        <v>25.29</v>
      </c>
      <c r="J1448" s="169">
        <v>12</v>
      </c>
    </row>
    <row r="1449" spans="1:10" hidden="1" x14ac:dyDescent="0.25">
      <c r="A1449" s="169">
        <v>26137</v>
      </c>
      <c r="B1449" s="170" t="s">
        <v>1389</v>
      </c>
      <c r="C1449" s="170" t="s">
        <v>11</v>
      </c>
      <c r="D1449" s="170" t="s">
        <v>12</v>
      </c>
      <c r="E1449" s="170">
        <v>4260</v>
      </c>
      <c r="F1449" s="170">
        <v>2</v>
      </c>
      <c r="G1449" s="171">
        <v>4.5999999999999996</v>
      </c>
      <c r="H1449" s="170" t="s">
        <v>13</v>
      </c>
      <c r="I1449" s="171">
        <v>25.29</v>
      </c>
      <c r="J1449" s="169">
        <v>12</v>
      </c>
    </row>
    <row r="1450" spans="1:10" hidden="1" x14ac:dyDescent="0.25">
      <c r="A1450" s="169">
        <v>26170</v>
      </c>
      <c r="B1450" s="170" t="s">
        <v>1390</v>
      </c>
      <c r="C1450" s="170" t="s">
        <v>11</v>
      </c>
      <c r="D1450" s="170" t="s">
        <v>267</v>
      </c>
      <c r="E1450" s="170">
        <v>473</v>
      </c>
      <c r="F1450" s="170">
        <v>24</v>
      </c>
      <c r="G1450" s="171">
        <v>5</v>
      </c>
      <c r="H1450" s="170" t="s">
        <v>1391</v>
      </c>
      <c r="I1450" s="171">
        <v>4.29</v>
      </c>
      <c r="J1450" s="169">
        <v>1</v>
      </c>
    </row>
    <row r="1451" spans="1:10" hidden="1" x14ac:dyDescent="0.25">
      <c r="A1451" s="169">
        <v>26170</v>
      </c>
      <c r="B1451" s="170" t="s">
        <v>1390</v>
      </c>
      <c r="C1451" s="170" t="s">
        <v>11</v>
      </c>
      <c r="D1451" s="170" t="s">
        <v>267</v>
      </c>
      <c r="E1451" s="170">
        <v>473</v>
      </c>
      <c r="F1451" s="170">
        <v>24</v>
      </c>
      <c r="G1451" s="171">
        <v>5</v>
      </c>
      <c r="H1451" s="170" t="s">
        <v>1391</v>
      </c>
      <c r="I1451" s="171">
        <v>4.29</v>
      </c>
      <c r="J1451" s="169">
        <v>1</v>
      </c>
    </row>
    <row r="1452" spans="1:10" hidden="1" x14ac:dyDescent="0.25">
      <c r="A1452" s="169">
        <v>26177</v>
      </c>
      <c r="B1452" s="170" t="s">
        <v>1392</v>
      </c>
      <c r="C1452" s="170" t="s">
        <v>11</v>
      </c>
      <c r="D1452" s="170" t="s">
        <v>267</v>
      </c>
      <c r="E1452" s="170">
        <v>3784</v>
      </c>
      <c r="F1452" s="170">
        <v>3</v>
      </c>
      <c r="G1452" s="171">
        <v>5</v>
      </c>
      <c r="H1452" s="170" t="s">
        <v>1391</v>
      </c>
      <c r="I1452" s="171">
        <v>29.99</v>
      </c>
      <c r="J1452" s="169">
        <v>8</v>
      </c>
    </row>
    <row r="1453" spans="1:10" hidden="1" x14ac:dyDescent="0.25">
      <c r="A1453" s="169">
        <v>26177</v>
      </c>
      <c r="B1453" s="170" t="s">
        <v>1392</v>
      </c>
      <c r="C1453" s="170" t="s">
        <v>11</v>
      </c>
      <c r="D1453" s="170" t="s">
        <v>267</v>
      </c>
      <c r="E1453" s="170">
        <v>3784</v>
      </c>
      <c r="F1453" s="170">
        <v>3</v>
      </c>
      <c r="G1453" s="171">
        <v>5</v>
      </c>
      <c r="H1453" s="170" t="s">
        <v>1391</v>
      </c>
      <c r="I1453" s="171">
        <v>29.99</v>
      </c>
      <c r="J1453" s="169">
        <v>8</v>
      </c>
    </row>
    <row r="1454" spans="1:10" hidden="1" x14ac:dyDescent="0.25">
      <c r="A1454" s="169">
        <v>26183</v>
      </c>
      <c r="B1454" s="170" t="s">
        <v>1393</v>
      </c>
      <c r="C1454" s="170" t="s">
        <v>11</v>
      </c>
      <c r="D1454" s="170" t="s">
        <v>303</v>
      </c>
      <c r="E1454" s="170">
        <v>473</v>
      </c>
      <c r="F1454" s="170">
        <v>24</v>
      </c>
      <c r="G1454" s="171">
        <v>6.2</v>
      </c>
      <c r="H1454" s="170" t="s">
        <v>1362</v>
      </c>
      <c r="I1454" s="171">
        <v>4.8499999999999996</v>
      </c>
      <c r="J1454" s="169">
        <v>1</v>
      </c>
    </row>
    <row r="1455" spans="1:10" hidden="1" x14ac:dyDescent="0.25">
      <c r="A1455" s="169">
        <v>26183</v>
      </c>
      <c r="B1455" s="170" t="s">
        <v>1393</v>
      </c>
      <c r="C1455" s="170" t="s">
        <v>11</v>
      </c>
      <c r="D1455" s="170" t="s">
        <v>303</v>
      </c>
      <c r="E1455" s="170">
        <v>473</v>
      </c>
      <c r="F1455" s="170">
        <v>24</v>
      </c>
      <c r="G1455" s="171">
        <v>6.2</v>
      </c>
      <c r="H1455" s="170" t="s">
        <v>1362</v>
      </c>
      <c r="I1455" s="171">
        <v>4.8499999999999996</v>
      </c>
      <c r="J1455" s="169">
        <v>1</v>
      </c>
    </row>
    <row r="1456" spans="1:10" hidden="1" x14ac:dyDescent="0.25">
      <c r="A1456" s="169">
        <v>26184</v>
      </c>
      <c r="B1456" s="170" t="s">
        <v>1394</v>
      </c>
      <c r="C1456" s="170" t="s">
        <v>11</v>
      </c>
      <c r="D1456" s="170" t="s">
        <v>303</v>
      </c>
      <c r="E1456" s="170">
        <v>473</v>
      </c>
      <c r="F1456" s="170">
        <v>24</v>
      </c>
      <c r="G1456" s="171">
        <v>6.6</v>
      </c>
      <c r="H1456" s="170" t="s">
        <v>1362</v>
      </c>
      <c r="I1456" s="171">
        <v>4.79</v>
      </c>
      <c r="J1456" s="169">
        <v>1</v>
      </c>
    </row>
    <row r="1457" spans="1:10" hidden="1" x14ac:dyDescent="0.25">
      <c r="A1457" s="169">
        <v>26184</v>
      </c>
      <c r="B1457" s="170" t="s">
        <v>1394</v>
      </c>
      <c r="C1457" s="170" t="s">
        <v>11</v>
      </c>
      <c r="D1457" s="170" t="s">
        <v>303</v>
      </c>
      <c r="E1457" s="170">
        <v>473</v>
      </c>
      <c r="F1457" s="170">
        <v>24</v>
      </c>
      <c r="G1457" s="171">
        <v>6.6</v>
      </c>
      <c r="H1457" s="170" t="s">
        <v>1362</v>
      </c>
      <c r="I1457" s="171">
        <v>4.79</v>
      </c>
      <c r="J1457" s="169">
        <v>1</v>
      </c>
    </row>
    <row r="1458" spans="1:10" hidden="1" x14ac:dyDescent="0.25">
      <c r="A1458" s="169">
        <v>26194</v>
      </c>
      <c r="B1458" s="170" t="s">
        <v>1395</v>
      </c>
      <c r="C1458" s="170" t="s">
        <v>11</v>
      </c>
      <c r="D1458" s="170" t="s">
        <v>12</v>
      </c>
      <c r="E1458" s="170">
        <v>710</v>
      </c>
      <c r="F1458" s="170">
        <v>12</v>
      </c>
      <c r="G1458" s="171">
        <v>5</v>
      </c>
      <c r="H1458" s="170" t="s">
        <v>13</v>
      </c>
      <c r="I1458" s="171">
        <v>4.99</v>
      </c>
      <c r="J1458" s="169">
        <v>1</v>
      </c>
    </row>
    <row r="1459" spans="1:10" hidden="1" x14ac:dyDescent="0.25">
      <c r="A1459" s="169">
        <v>26194</v>
      </c>
      <c r="B1459" s="170" t="s">
        <v>1395</v>
      </c>
      <c r="C1459" s="170" t="s">
        <v>11</v>
      </c>
      <c r="D1459" s="170" t="s">
        <v>12</v>
      </c>
      <c r="E1459" s="170">
        <v>710</v>
      </c>
      <c r="F1459" s="170">
        <v>12</v>
      </c>
      <c r="G1459" s="171">
        <v>5</v>
      </c>
      <c r="H1459" s="170" t="s">
        <v>13</v>
      </c>
      <c r="I1459" s="171">
        <v>4.99</v>
      </c>
      <c r="J1459" s="169">
        <v>1</v>
      </c>
    </row>
    <row r="1460" spans="1:10" hidden="1" x14ac:dyDescent="0.25">
      <c r="A1460" s="169">
        <v>26239</v>
      </c>
      <c r="B1460" s="170" t="s">
        <v>1396</v>
      </c>
      <c r="C1460" s="170" t="s">
        <v>11</v>
      </c>
      <c r="D1460" s="170" t="s">
        <v>303</v>
      </c>
      <c r="E1460" s="170">
        <v>473</v>
      </c>
      <c r="F1460" s="170">
        <v>24</v>
      </c>
      <c r="G1460" s="171">
        <v>6.7</v>
      </c>
      <c r="H1460" s="170" t="s">
        <v>1209</v>
      </c>
      <c r="I1460" s="171">
        <v>3.99</v>
      </c>
      <c r="J1460" s="169">
        <v>1</v>
      </c>
    </row>
    <row r="1461" spans="1:10" hidden="1" x14ac:dyDescent="0.25">
      <c r="A1461" s="169">
        <v>26277</v>
      </c>
      <c r="B1461" s="170" t="s">
        <v>1397</v>
      </c>
      <c r="C1461" s="170" t="s">
        <v>24</v>
      </c>
      <c r="D1461" s="170" t="s">
        <v>191</v>
      </c>
      <c r="E1461" s="170">
        <v>750</v>
      </c>
      <c r="F1461" s="170">
        <v>12</v>
      </c>
      <c r="G1461" s="171">
        <v>14.5</v>
      </c>
      <c r="H1461" s="170" t="s">
        <v>22</v>
      </c>
      <c r="I1461" s="171">
        <v>25.99</v>
      </c>
      <c r="J1461" s="169">
        <v>1</v>
      </c>
    </row>
    <row r="1462" spans="1:10" hidden="1" x14ac:dyDescent="0.25">
      <c r="A1462" s="169">
        <v>26281</v>
      </c>
      <c r="B1462" s="170" t="s">
        <v>1398</v>
      </c>
      <c r="C1462" s="170" t="s">
        <v>15</v>
      </c>
      <c r="D1462" s="170" t="s">
        <v>1399</v>
      </c>
      <c r="E1462" s="170">
        <v>750</v>
      </c>
      <c r="F1462" s="170">
        <v>12</v>
      </c>
      <c r="G1462" s="171">
        <v>41.3</v>
      </c>
      <c r="H1462" s="170" t="s">
        <v>20</v>
      </c>
      <c r="I1462" s="171">
        <v>31.99</v>
      </c>
      <c r="J1462" s="169">
        <v>1</v>
      </c>
    </row>
    <row r="1463" spans="1:10" hidden="1" x14ac:dyDescent="0.25">
      <c r="A1463" s="169">
        <v>26324</v>
      </c>
      <c r="B1463" s="170" t="s">
        <v>1400</v>
      </c>
      <c r="C1463" s="170" t="s">
        <v>24</v>
      </c>
      <c r="D1463" s="170" t="s">
        <v>46</v>
      </c>
      <c r="E1463" s="170">
        <v>750</v>
      </c>
      <c r="F1463" s="170">
        <v>6</v>
      </c>
      <c r="G1463" s="171">
        <v>11.5</v>
      </c>
      <c r="H1463" s="170" t="s">
        <v>177</v>
      </c>
      <c r="I1463" s="171">
        <v>23.99</v>
      </c>
      <c r="J1463" s="169">
        <v>1</v>
      </c>
    </row>
    <row r="1464" spans="1:10" hidden="1" x14ac:dyDescent="0.25">
      <c r="A1464" s="169">
        <v>26328</v>
      </c>
      <c r="B1464" s="170" t="s">
        <v>1401</v>
      </c>
      <c r="C1464" s="170" t="s">
        <v>15</v>
      </c>
      <c r="D1464" s="170" t="s">
        <v>154</v>
      </c>
      <c r="E1464" s="170">
        <v>750</v>
      </c>
      <c r="F1464" s="170">
        <v>6</v>
      </c>
      <c r="G1464" s="171">
        <v>17</v>
      </c>
      <c r="H1464" s="170" t="s">
        <v>91</v>
      </c>
      <c r="I1464" s="171">
        <v>33.99</v>
      </c>
      <c r="J1464" s="169">
        <v>1</v>
      </c>
    </row>
    <row r="1465" spans="1:10" hidden="1" x14ac:dyDescent="0.25">
      <c r="A1465" s="169">
        <v>26331</v>
      </c>
      <c r="B1465" s="170" t="s">
        <v>1402</v>
      </c>
      <c r="C1465" s="170" t="s">
        <v>11</v>
      </c>
      <c r="D1465" s="170" t="s">
        <v>12</v>
      </c>
      <c r="E1465" s="170">
        <v>330</v>
      </c>
      <c r="F1465" s="170">
        <v>24</v>
      </c>
      <c r="G1465" s="171">
        <v>4.8</v>
      </c>
      <c r="H1465" s="170" t="s">
        <v>1053</v>
      </c>
      <c r="I1465" s="171">
        <v>3.49</v>
      </c>
      <c r="J1465" s="169">
        <v>1</v>
      </c>
    </row>
    <row r="1466" spans="1:10" hidden="1" x14ac:dyDescent="0.25">
      <c r="A1466" s="169">
        <v>26355</v>
      </c>
      <c r="B1466" s="170" t="s">
        <v>1403</v>
      </c>
      <c r="C1466" s="170" t="s">
        <v>11</v>
      </c>
      <c r="D1466" s="170" t="s">
        <v>267</v>
      </c>
      <c r="E1466" s="170">
        <v>11352</v>
      </c>
      <c r="F1466" s="170">
        <v>1</v>
      </c>
      <c r="G1466" s="171">
        <v>5</v>
      </c>
      <c r="H1466" s="170" t="s">
        <v>1391</v>
      </c>
      <c r="I1466" s="171">
        <v>102.96</v>
      </c>
      <c r="J1466" s="169">
        <v>24</v>
      </c>
    </row>
    <row r="1467" spans="1:10" hidden="1" x14ac:dyDescent="0.25">
      <c r="A1467" s="169">
        <v>26355</v>
      </c>
      <c r="B1467" s="170" t="s">
        <v>1403</v>
      </c>
      <c r="C1467" s="170" t="s">
        <v>11</v>
      </c>
      <c r="D1467" s="170" t="s">
        <v>267</v>
      </c>
      <c r="E1467" s="170">
        <v>11352</v>
      </c>
      <c r="F1467" s="170">
        <v>1</v>
      </c>
      <c r="G1467" s="171">
        <v>5</v>
      </c>
      <c r="H1467" s="170" t="s">
        <v>1391</v>
      </c>
      <c r="I1467" s="171">
        <v>102.96</v>
      </c>
      <c r="J1467" s="169">
        <v>24</v>
      </c>
    </row>
    <row r="1468" spans="1:10" hidden="1" x14ac:dyDescent="0.25">
      <c r="A1468" s="169">
        <v>26364</v>
      </c>
      <c r="B1468" s="170" t="s">
        <v>1404</v>
      </c>
      <c r="C1468" s="170" t="s">
        <v>24</v>
      </c>
      <c r="D1468" s="170" t="s">
        <v>248</v>
      </c>
      <c r="E1468" s="170">
        <v>750</v>
      </c>
      <c r="F1468" s="170">
        <v>12</v>
      </c>
      <c r="G1468" s="171">
        <v>12.5</v>
      </c>
      <c r="H1468" s="170" t="s">
        <v>54</v>
      </c>
      <c r="I1468" s="171">
        <v>19.989999999999998</v>
      </c>
      <c r="J1468" s="169">
        <v>1</v>
      </c>
    </row>
    <row r="1469" spans="1:10" hidden="1" x14ac:dyDescent="0.25">
      <c r="A1469" s="169">
        <v>26365</v>
      </c>
      <c r="B1469" s="170" t="s">
        <v>1405</v>
      </c>
      <c r="C1469" s="170" t="s">
        <v>11</v>
      </c>
      <c r="D1469" s="170" t="s">
        <v>1406</v>
      </c>
      <c r="E1469" s="170">
        <v>473</v>
      </c>
      <c r="F1469" s="170">
        <v>24</v>
      </c>
      <c r="G1469" s="171">
        <v>5.5</v>
      </c>
      <c r="H1469" s="170" t="s">
        <v>1407</v>
      </c>
      <c r="I1469" s="171">
        <v>3.99</v>
      </c>
      <c r="J1469" s="169">
        <v>1</v>
      </c>
    </row>
    <row r="1470" spans="1:10" hidden="1" x14ac:dyDescent="0.25">
      <c r="A1470" s="169">
        <v>26365</v>
      </c>
      <c r="B1470" s="170" t="s">
        <v>1405</v>
      </c>
      <c r="C1470" s="170" t="s">
        <v>11</v>
      </c>
      <c r="D1470" s="170" t="s">
        <v>1406</v>
      </c>
      <c r="E1470" s="170">
        <v>473</v>
      </c>
      <c r="F1470" s="170">
        <v>24</v>
      </c>
      <c r="G1470" s="171">
        <v>5.5</v>
      </c>
      <c r="H1470" s="170" t="s">
        <v>1407</v>
      </c>
      <c r="I1470" s="171">
        <v>3.99</v>
      </c>
      <c r="J1470" s="169">
        <v>1</v>
      </c>
    </row>
    <row r="1471" spans="1:10" hidden="1" x14ac:dyDescent="0.25">
      <c r="A1471" s="169">
        <v>26367</v>
      </c>
      <c r="B1471" s="170" t="s">
        <v>1408</v>
      </c>
      <c r="C1471" s="170" t="s">
        <v>11</v>
      </c>
      <c r="D1471" s="170" t="s">
        <v>303</v>
      </c>
      <c r="E1471" s="170">
        <v>473</v>
      </c>
      <c r="F1471" s="170">
        <v>24</v>
      </c>
      <c r="G1471" s="171">
        <v>5.9</v>
      </c>
      <c r="H1471" s="170" t="s">
        <v>1407</v>
      </c>
      <c r="I1471" s="171">
        <v>4.29</v>
      </c>
      <c r="J1471" s="169">
        <v>1</v>
      </c>
    </row>
    <row r="1472" spans="1:10" hidden="1" x14ac:dyDescent="0.25">
      <c r="A1472" s="169">
        <v>26367</v>
      </c>
      <c r="B1472" s="170" t="s">
        <v>1408</v>
      </c>
      <c r="C1472" s="170" t="s">
        <v>11</v>
      </c>
      <c r="D1472" s="170" t="s">
        <v>303</v>
      </c>
      <c r="E1472" s="170">
        <v>473</v>
      </c>
      <c r="F1472" s="170">
        <v>24</v>
      </c>
      <c r="G1472" s="171">
        <v>5.9</v>
      </c>
      <c r="H1472" s="170" t="s">
        <v>1407</v>
      </c>
      <c r="I1472" s="171">
        <v>4.29</v>
      </c>
      <c r="J1472" s="169">
        <v>1</v>
      </c>
    </row>
    <row r="1473" spans="1:10" hidden="1" x14ac:dyDescent="0.25">
      <c r="A1473" s="169">
        <v>26368</v>
      </c>
      <c r="B1473" s="170" t="s">
        <v>1409</v>
      </c>
      <c r="C1473" s="170" t="s">
        <v>11</v>
      </c>
      <c r="D1473" s="170" t="s">
        <v>267</v>
      </c>
      <c r="E1473" s="170">
        <v>473</v>
      </c>
      <c r="F1473" s="170">
        <v>24</v>
      </c>
      <c r="G1473" s="171">
        <v>4.5999999999999996</v>
      </c>
      <c r="H1473" s="170" t="s">
        <v>1407</v>
      </c>
      <c r="I1473" s="171">
        <v>3.79</v>
      </c>
      <c r="J1473" s="169">
        <v>1</v>
      </c>
    </row>
    <row r="1474" spans="1:10" hidden="1" x14ac:dyDescent="0.25">
      <c r="A1474" s="169">
        <v>26368</v>
      </c>
      <c r="B1474" s="170" t="s">
        <v>1409</v>
      </c>
      <c r="C1474" s="170" t="s">
        <v>11</v>
      </c>
      <c r="D1474" s="170" t="s">
        <v>267</v>
      </c>
      <c r="E1474" s="170">
        <v>473</v>
      </c>
      <c r="F1474" s="170">
        <v>24</v>
      </c>
      <c r="G1474" s="171">
        <v>4.5999999999999996</v>
      </c>
      <c r="H1474" s="170" t="s">
        <v>1407</v>
      </c>
      <c r="I1474" s="171">
        <v>3.79</v>
      </c>
      <c r="J1474" s="169">
        <v>1</v>
      </c>
    </row>
    <row r="1475" spans="1:10" hidden="1" x14ac:dyDescent="0.25">
      <c r="A1475" s="169">
        <v>26438</v>
      </c>
      <c r="B1475" s="170" t="s">
        <v>1410</v>
      </c>
      <c r="C1475" s="170" t="s">
        <v>11</v>
      </c>
      <c r="D1475" s="170" t="s">
        <v>303</v>
      </c>
      <c r="E1475" s="170">
        <v>473</v>
      </c>
      <c r="F1475" s="170">
        <v>24</v>
      </c>
      <c r="G1475" s="171">
        <v>9.1999999999999993</v>
      </c>
      <c r="H1475" s="170" t="s">
        <v>1053</v>
      </c>
      <c r="I1475" s="171">
        <v>4.25</v>
      </c>
      <c r="J1475" s="169">
        <v>1</v>
      </c>
    </row>
    <row r="1476" spans="1:10" hidden="1" x14ac:dyDescent="0.25">
      <c r="A1476" s="169">
        <v>26439</v>
      </c>
      <c r="B1476" s="170" t="s">
        <v>1411</v>
      </c>
      <c r="C1476" s="170" t="s">
        <v>15</v>
      </c>
      <c r="D1476" s="170" t="s">
        <v>78</v>
      </c>
      <c r="E1476" s="170">
        <v>750</v>
      </c>
      <c r="F1476" s="170">
        <v>6</v>
      </c>
      <c r="G1476" s="171">
        <v>40</v>
      </c>
      <c r="H1476" s="170" t="s">
        <v>17</v>
      </c>
      <c r="I1476" s="171">
        <v>36.03</v>
      </c>
      <c r="J1476" s="169">
        <v>1</v>
      </c>
    </row>
    <row r="1477" spans="1:10" hidden="1" x14ac:dyDescent="0.25">
      <c r="A1477" s="169">
        <v>26446</v>
      </c>
      <c r="B1477" s="170" t="s">
        <v>1412</v>
      </c>
      <c r="C1477" s="170" t="s">
        <v>24</v>
      </c>
      <c r="D1477" s="170" t="s">
        <v>34</v>
      </c>
      <c r="E1477" s="170">
        <v>750</v>
      </c>
      <c r="F1477" s="170">
        <v>12</v>
      </c>
      <c r="G1477" s="171">
        <v>13.2</v>
      </c>
      <c r="H1477" s="170" t="s">
        <v>26</v>
      </c>
      <c r="I1477" s="171">
        <v>19.079999999999998</v>
      </c>
      <c r="J1477" s="169">
        <v>1</v>
      </c>
    </row>
    <row r="1478" spans="1:10" hidden="1" x14ac:dyDescent="0.25">
      <c r="A1478" s="169">
        <v>26459</v>
      </c>
      <c r="B1478" s="170" t="s">
        <v>1413</v>
      </c>
      <c r="C1478" s="170" t="s">
        <v>15</v>
      </c>
      <c r="D1478" s="170" t="s">
        <v>154</v>
      </c>
      <c r="E1478" s="170">
        <v>750</v>
      </c>
      <c r="F1478" s="170">
        <v>12</v>
      </c>
      <c r="G1478" s="171">
        <v>15</v>
      </c>
      <c r="H1478" s="170" t="s">
        <v>123</v>
      </c>
      <c r="I1478" s="171">
        <v>25.99</v>
      </c>
      <c r="J1478" s="169">
        <v>1</v>
      </c>
    </row>
    <row r="1479" spans="1:10" hidden="1" x14ac:dyDescent="0.25">
      <c r="A1479" s="169">
        <v>26462</v>
      </c>
      <c r="B1479" s="170" t="s">
        <v>1414</v>
      </c>
      <c r="C1479" s="170" t="s">
        <v>24</v>
      </c>
      <c r="D1479" s="170" t="s">
        <v>25</v>
      </c>
      <c r="E1479" s="170">
        <v>750</v>
      </c>
      <c r="F1479" s="170">
        <v>6</v>
      </c>
      <c r="G1479" s="171">
        <v>8</v>
      </c>
      <c r="H1479" s="170" t="s">
        <v>100</v>
      </c>
      <c r="I1479" s="171">
        <v>13.99</v>
      </c>
      <c r="J1479" s="169">
        <v>1</v>
      </c>
    </row>
    <row r="1480" spans="1:10" hidden="1" x14ac:dyDescent="0.25">
      <c r="A1480" s="169">
        <v>26522</v>
      </c>
      <c r="B1480" s="170" t="s">
        <v>1415</v>
      </c>
      <c r="C1480" s="170" t="s">
        <v>24</v>
      </c>
      <c r="D1480" s="170" t="s">
        <v>68</v>
      </c>
      <c r="E1480" s="170">
        <v>750</v>
      </c>
      <c r="F1480" s="170">
        <v>12</v>
      </c>
      <c r="G1480" s="171">
        <v>13</v>
      </c>
      <c r="H1480" s="170" t="s">
        <v>47</v>
      </c>
      <c r="I1480" s="171">
        <v>13.49</v>
      </c>
      <c r="J1480" s="169">
        <v>1</v>
      </c>
    </row>
    <row r="1481" spans="1:10" hidden="1" x14ac:dyDescent="0.25">
      <c r="A1481" s="169">
        <v>26527</v>
      </c>
      <c r="B1481" s="170" t="s">
        <v>1416</v>
      </c>
      <c r="C1481" s="170" t="s">
        <v>15</v>
      </c>
      <c r="D1481" s="170" t="s">
        <v>756</v>
      </c>
      <c r="E1481" s="170">
        <v>750</v>
      </c>
      <c r="F1481" s="170">
        <v>12</v>
      </c>
      <c r="G1481" s="171">
        <v>35</v>
      </c>
      <c r="H1481" s="170" t="s">
        <v>43</v>
      </c>
      <c r="I1481" s="171">
        <v>32.49</v>
      </c>
      <c r="J1481" s="169">
        <v>1</v>
      </c>
    </row>
    <row r="1482" spans="1:10" hidden="1" x14ac:dyDescent="0.25">
      <c r="A1482" s="169">
        <v>26530</v>
      </c>
      <c r="B1482" s="170" t="s">
        <v>1417</v>
      </c>
      <c r="C1482" s="170" t="s">
        <v>15</v>
      </c>
      <c r="D1482" s="170" t="s">
        <v>78</v>
      </c>
      <c r="E1482" s="170">
        <v>375</v>
      </c>
      <c r="F1482" s="170">
        <v>12</v>
      </c>
      <c r="G1482" s="171">
        <v>40</v>
      </c>
      <c r="H1482" s="170" t="s">
        <v>91</v>
      </c>
      <c r="I1482" s="171">
        <v>17.989999999999998</v>
      </c>
      <c r="J1482" s="169">
        <v>1</v>
      </c>
    </row>
    <row r="1483" spans="1:10" hidden="1" x14ac:dyDescent="0.25">
      <c r="A1483" s="169">
        <v>26570</v>
      </c>
      <c r="B1483" s="170" t="s">
        <v>1418</v>
      </c>
      <c r="C1483" s="170" t="s">
        <v>24</v>
      </c>
      <c r="D1483" s="170" t="s">
        <v>298</v>
      </c>
      <c r="E1483" s="170">
        <v>750</v>
      </c>
      <c r="F1483" s="170">
        <v>6</v>
      </c>
      <c r="G1483" s="171">
        <v>12</v>
      </c>
      <c r="H1483" s="170" t="s">
        <v>200</v>
      </c>
      <c r="I1483" s="171">
        <v>31.99</v>
      </c>
      <c r="J1483" s="169">
        <v>1</v>
      </c>
    </row>
    <row r="1484" spans="1:10" hidden="1" x14ac:dyDescent="0.25">
      <c r="A1484" s="169">
        <v>26626</v>
      </c>
      <c r="B1484" s="170" t="s">
        <v>1419</v>
      </c>
      <c r="C1484" s="170" t="s">
        <v>15</v>
      </c>
      <c r="D1484" s="170" t="s">
        <v>510</v>
      </c>
      <c r="E1484" s="170">
        <v>700</v>
      </c>
      <c r="F1484" s="170">
        <v>6</v>
      </c>
      <c r="G1484" s="171">
        <v>40</v>
      </c>
      <c r="H1484" s="170" t="s">
        <v>47</v>
      </c>
      <c r="I1484" s="171">
        <v>79.989999999999995</v>
      </c>
      <c r="J1484" s="169">
        <v>1</v>
      </c>
    </row>
    <row r="1485" spans="1:10" hidden="1" x14ac:dyDescent="0.25">
      <c r="A1485" s="169">
        <v>26659</v>
      </c>
      <c r="B1485" s="170" t="s">
        <v>1420</v>
      </c>
      <c r="C1485" s="170" t="s">
        <v>11</v>
      </c>
      <c r="D1485" s="170" t="s">
        <v>303</v>
      </c>
      <c r="E1485" s="170">
        <v>473</v>
      </c>
      <c r="F1485" s="170">
        <v>24</v>
      </c>
      <c r="G1485" s="171">
        <v>6.2</v>
      </c>
      <c r="H1485" s="170" t="s">
        <v>1136</v>
      </c>
      <c r="I1485" s="171">
        <v>4.49</v>
      </c>
      <c r="J1485" s="169">
        <v>1</v>
      </c>
    </row>
    <row r="1486" spans="1:10" hidden="1" x14ac:dyDescent="0.25">
      <c r="A1486" s="169">
        <v>26659</v>
      </c>
      <c r="B1486" s="170" t="s">
        <v>1420</v>
      </c>
      <c r="C1486" s="170" t="s">
        <v>11</v>
      </c>
      <c r="D1486" s="170" t="s">
        <v>303</v>
      </c>
      <c r="E1486" s="170">
        <v>473</v>
      </c>
      <c r="F1486" s="170">
        <v>24</v>
      </c>
      <c r="G1486" s="171">
        <v>6.2</v>
      </c>
      <c r="H1486" s="170" t="s">
        <v>1136</v>
      </c>
      <c r="I1486" s="171">
        <v>4.49</v>
      </c>
      <c r="J1486" s="169">
        <v>1</v>
      </c>
    </row>
    <row r="1487" spans="1:10" hidden="1" x14ac:dyDescent="0.25">
      <c r="A1487" s="169">
        <v>26675</v>
      </c>
      <c r="B1487" s="170" t="s">
        <v>1421</v>
      </c>
      <c r="C1487" s="170" t="s">
        <v>11</v>
      </c>
      <c r="D1487" s="170" t="s">
        <v>303</v>
      </c>
      <c r="E1487" s="170">
        <v>473</v>
      </c>
      <c r="F1487" s="170">
        <v>24</v>
      </c>
      <c r="G1487" s="171">
        <v>6</v>
      </c>
      <c r="H1487" s="170" t="s">
        <v>1422</v>
      </c>
      <c r="I1487" s="171">
        <v>4.6900000000000004</v>
      </c>
      <c r="J1487" s="169">
        <v>1</v>
      </c>
    </row>
    <row r="1488" spans="1:10" hidden="1" x14ac:dyDescent="0.25">
      <c r="A1488" s="169">
        <v>26675</v>
      </c>
      <c r="B1488" s="170" t="s">
        <v>1421</v>
      </c>
      <c r="C1488" s="170" t="s">
        <v>11</v>
      </c>
      <c r="D1488" s="170" t="s">
        <v>303</v>
      </c>
      <c r="E1488" s="170">
        <v>473</v>
      </c>
      <c r="F1488" s="170">
        <v>24</v>
      </c>
      <c r="G1488" s="171">
        <v>6</v>
      </c>
      <c r="H1488" s="170" t="s">
        <v>1422</v>
      </c>
      <c r="I1488" s="171">
        <v>4.6900000000000004</v>
      </c>
      <c r="J1488" s="169">
        <v>1</v>
      </c>
    </row>
    <row r="1489" spans="1:10" hidden="1" x14ac:dyDescent="0.25">
      <c r="A1489" s="169">
        <v>26693</v>
      </c>
      <c r="B1489" s="170" t="s">
        <v>1423</v>
      </c>
      <c r="C1489" s="170" t="s">
        <v>24</v>
      </c>
      <c r="D1489" s="170" t="s">
        <v>25</v>
      </c>
      <c r="E1489" s="170">
        <v>750</v>
      </c>
      <c r="F1489" s="170">
        <v>6</v>
      </c>
      <c r="G1489" s="171">
        <v>11</v>
      </c>
      <c r="H1489" s="170" t="s">
        <v>163</v>
      </c>
      <c r="I1489" s="171">
        <v>34.99</v>
      </c>
      <c r="J1489" s="169">
        <v>1</v>
      </c>
    </row>
    <row r="1490" spans="1:10" hidden="1" x14ac:dyDescent="0.25">
      <c r="A1490" s="169">
        <v>26698</v>
      </c>
      <c r="B1490" s="170" t="s">
        <v>1424</v>
      </c>
      <c r="C1490" s="170" t="s">
        <v>15</v>
      </c>
      <c r="D1490" s="170" t="s">
        <v>19</v>
      </c>
      <c r="E1490" s="170">
        <v>1140</v>
      </c>
      <c r="F1490" s="170">
        <v>6</v>
      </c>
      <c r="G1490" s="171">
        <v>40</v>
      </c>
      <c r="H1490" s="170" t="s">
        <v>47</v>
      </c>
      <c r="I1490" s="171">
        <v>41.99</v>
      </c>
      <c r="J1490" s="169">
        <v>1</v>
      </c>
    </row>
    <row r="1491" spans="1:10" hidden="1" x14ac:dyDescent="0.25">
      <c r="A1491" s="169">
        <v>26727</v>
      </c>
      <c r="B1491" s="170" t="s">
        <v>1425</v>
      </c>
      <c r="C1491" s="170" t="s">
        <v>15</v>
      </c>
      <c r="D1491" s="170" t="s">
        <v>125</v>
      </c>
      <c r="E1491" s="170">
        <v>375</v>
      </c>
      <c r="F1491" s="170">
        <v>12</v>
      </c>
      <c r="G1491" s="171">
        <v>20</v>
      </c>
      <c r="H1491" s="170" t="s">
        <v>29</v>
      </c>
      <c r="I1491" s="171">
        <v>28.99</v>
      </c>
      <c r="J1491" s="169">
        <v>1</v>
      </c>
    </row>
    <row r="1492" spans="1:10" hidden="1" x14ac:dyDescent="0.25">
      <c r="A1492" s="169">
        <v>26739</v>
      </c>
      <c r="B1492" s="170" t="s">
        <v>1426</v>
      </c>
      <c r="C1492" s="170" t="s">
        <v>11</v>
      </c>
      <c r="D1492" s="170" t="s">
        <v>267</v>
      </c>
      <c r="E1492" s="170">
        <v>4260</v>
      </c>
      <c r="F1492" s="170">
        <v>2</v>
      </c>
      <c r="G1492" s="171">
        <v>5</v>
      </c>
      <c r="H1492" s="170" t="s">
        <v>342</v>
      </c>
      <c r="I1492" s="171">
        <v>27.99</v>
      </c>
      <c r="J1492" s="169">
        <v>12</v>
      </c>
    </row>
    <row r="1493" spans="1:10" hidden="1" x14ac:dyDescent="0.25">
      <c r="A1493" s="169">
        <v>26757</v>
      </c>
      <c r="B1493" s="170" t="s">
        <v>1427</v>
      </c>
      <c r="C1493" s="170" t="s">
        <v>24</v>
      </c>
      <c r="D1493" s="170" t="s">
        <v>34</v>
      </c>
      <c r="E1493" s="170">
        <v>1000</v>
      </c>
      <c r="F1493" s="170">
        <v>12</v>
      </c>
      <c r="G1493" s="171">
        <v>13.5</v>
      </c>
      <c r="H1493" s="170" t="s">
        <v>73</v>
      </c>
      <c r="I1493" s="171">
        <v>14.99</v>
      </c>
      <c r="J1493" s="169">
        <v>1</v>
      </c>
    </row>
    <row r="1494" spans="1:10" hidden="1" x14ac:dyDescent="0.25">
      <c r="A1494" s="169">
        <v>26758</v>
      </c>
      <c r="B1494" s="170" t="s">
        <v>1428</v>
      </c>
      <c r="C1494" s="170" t="s">
        <v>24</v>
      </c>
      <c r="D1494" s="170" t="s">
        <v>58</v>
      </c>
      <c r="E1494" s="170">
        <v>1000</v>
      </c>
      <c r="F1494" s="170">
        <v>12</v>
      </c>
      <c r="G1494" s="171">
        <v>12</v>
      </c>
      <c r="H1494" s="170" t="s">
        <v>73</v>
      </c>
      <c r="I1494" s="171">
        <v>14.99</v>
      </c>
      <c r="J1494" s="169">
        <v>1</v>
      </c>
    </row>
    <row r="1495" spans="1:10" hidden="1" x14ac:dyDescent="0.25">
      <c r="A1495" s="169">
        <v>26792</v>
      </c>
      <c r="B1495" s="170" t="s">
        <v>363</v>
      </c>
      <c r="C1495" s="170" t="s">
        <v>15</v>
      </c>
      <c r="D1495" s="170" t="s">
        <v>82</v>
      </c>
      <c r="E1495" s="170">
        <v>1750</v>
      </c>
      <c r="F1495" s="170">
        <v>6</v>
      </c>
      <c r="G1495" s="171">
        <v>40</v>
      </c>
      <c r="H1495" s="170" t="s">
        <v>20</v>
      </c>
      <c r="I1495" s="171">
        <v>114.99</v>
      </c>
      <c r="J1495" s="169">
        <v>1</v>
      </c>
    </row>
    <row r="1496" spans="1:10" hidden="1" x14ac:dyDescent="0.25">
      <c r="A1496" s="169">
        <v>26793</v>
      </c>
      <c r="B1496" s="170" t="s">
        <v>1429</v>
      </c>
      <c r="C1496" s="170" t="s">
        <v>24</v>
      </c>
      <c r="D1496" s="170" t="s">
        <v>504</v>
      </c>
      <c r="E1496" s="170">
        <v>750</v>
      </c>
      <c r="F1496" s="170">
        <v>12</v>
      </c>
      <c r="G1496" s="171">
        <v>5.0999999999999996</v>
      </c>
      <c r="H1496" s="170" t="s">
        <v>1194</v>
      </c>
      <c r="I1496" s="171">
        <v>13.39</v>
      </c>
      <c r="J1496" s="169">
        <v>1</v>
      </c>
    </row>
    <row r="1497" spans="1:10" hidden="1" x14ac:dyDescent="0.25">
      <c r="A1497" s="169">
        <v>26812</v>
      </c>
      <c r="B1497" s="170" t="s">
        <v>1430</v>
      </c>
      <c r="C1497" s="170" t="s">
        <v>15</v>
      </c>
      <c r="D1497" s="170" t="s">
        <v>93</v>
      </c>
      <c r="E1497" s="170">
        <v>750</v>
      </c>
      <c r="F1497" s="170">
        <v>6</v>
      </c>
      <c r="G1497" s="171">
        <v>40</v>
      </c>
      <c r="H1497" s="170" t="s">
        <v>17</v>
      </c>
      <c r="I1497" s="171">
        <v>73.489999999999995</v>
      </c>
      <c r="J1497" s="169">
        <v>1</v>
      </c>
    </row>
    <row r="1498" spans="1:10" hidden="1" x14ac:dyDescent="0.25">
      <c r="A1498" s="169">
        <v>26832</v>
      </c>
      <c r="B1498" s="170" t="s">
        <v>1431</v>
      </c>
      <c r="C1498" s="170" t="s">
        <v>24</v>
      </c>
      <c r="D1498" s="170" t="s">
        <v>34</v>
      </c>
      <c r="E1498" s="170">
        <v>750</v>
      </c>
      <c r="F1498" s="170">
        <v>12</v>
      </c>
      <c r="G1498" s="171">
        <v>14.5</v>
      </c>
      <c r="H1498" s="170" t="s">
        <v>35</v>
      </c>
      <c r="I1498" s="171">
        <v>39.99</v>
      </c>
      <c r="J1498" s="169">
        <v>1</v>
      </c>
    </row>
    <row r="1499" spans="1:10" hidden="1" x14ac:dyDescent="0.25">
      <c r="A1499" s="169">
        <v>26856</v>
      </c>
      <c r="B1499" s="170" t="s">
        <v>1432</v>
      </c>
      <c r="C1499" s="170" t="s">
        <v>11</v>
      </c>
      <c r="D1499" s="170" t="s">
        <v>211</v>
      </c>
      <c r="E1499" s="170">
        <v>5325</v>
      </c>
      <c r="F1499" s="170">
        <v>1</v>
      </c>
      <c r="G1499" s="171">
        <v>4</v>
      </c>
      <c r="H1499" s="170" t="s">
        <v>409</v>
      </c>
      <c r="I1499" s="171">
        <v>27.99</v>
      </c>
      <c r="J1499" s="169">
        <v>15</v>
      </c>
    </row>
    <row r="1500" spans="1:10" hidden="1" x14ac:dyDescent="0.25">
      <c r="A1500" s="169">
        <v>26856</v>
      </c>
      <c r="B1500" s="170" t="s">
        <v>1432</v>
      </c>
      <c r="C1500" s="170" t="s">
        <v>11</v>
      </c>
      <c r="D1500" s="170" t="s">
        <v>211</v>
      </c>
      <c r="E1500" s="170">
        <v>5325</v>
      </c>
      <c r="F1500" s="170">
        <v>1</v>
      </c>
      <c r="G1500" s="171">
        <v>4</v>
      </c>
      <c r="H1500" s="170" t="s">
        <v>409</v>
      </c>
      <c r="I1500" s="171">
        <v>27.99</v>
      </c>
      <c r="J1500" s="169">
        <v>15</v>
      </c>
    </row>
    <row r="1501" spans="1:10" hidden="1" x14ac:dyDescent="0.25">
      <c r="A1501" s="169">
        <v>26863</v>
      </c>
      <c r="B1501" s="170" t="s">
        <v>1433</v>
      </c>
      <c r="C1501" s="170" t="s">
        <v>11</v>
      </c>
      <c r="D1501" s="170" t="s">
        <v>12</v>
      </c>
      <c r="E1501" s="170">
        <v>330</v>
      </c>
      <c r="F1501" s="170">
        <v>24</v>
      </c>
      <c r="G1501" s="171">
        <v>4.8</v>
      </c>
      <c r="H1501" s="170" t="s">
        <v>96</v>
      </c>
      <c r="I1501" s="171">
        <v>3.89</v>
      </c>
      <c r="J1501" s="169">
        <v>1</v>
      </c>
    </row>
    <row r="1502" spans="1:10" hidden="1" x14ac:dyDescent="0.25">
      <c r="A1502" s="169">
        <v>26889</v>
      </c>
      <c r="B1502" s="170" t="s">
        <v>1434</v>
      </c>
      <c r="C1502" s="170" t="s">
        <v>24</v>
      </c>
      <c r="D1502" s="170" t="s">
        <v>34</v>
      </c>
      <c r="E1502" s="170">
        <v>750</v>
      </c>
      <c r="F1502" s="170">
        <v>12</v>
      </c>
      <c r="G1502" s="171">
        <v>14</v>
      </c>
      <c r="H1502" s="170" t="s">
        <v>35</v>
      </c>
      <c r="I1502" s="171">
        <v>16.989999999999998</v>
      </c>
      <c r="J1502" s="169">
        <v>1</v>
      </c>
    </row>
    <row r="1503" spans="1:10" hidden="1" x14ac:dyDescent="0.25">
      <c r="A1503" s="169">
        <v>27235</v>
      </c>
      <c r="B1503" s="170" t="s">
        <v>542</v>
      </c>
      <c r="C1503" s="170" t="s">
        <v>15</v>
      </c>
      <c r="D1503" s="170" t="s">
        <v>172</v>
      </c>
      <c r="E1503" s="170">
        <v>750</v>
      </c>
      <c r="F1503" s="170">
        <v>12</v>
      </c>
      <c r="G1503" s="171">
        <v>40</v>
      </c>
      <c r="H1503" s="170" t="s">
        <v>17</v>
      </c>
      <c r="I1503" s="171">
        <v>33.49</v>
      </c>
      <c r="J1503" s="169">
        <v>1</v>
      </c>
    </row>
    <row r="1504" spans="1:10" hidden="1" x14ac:dyDescent="0.25">
      <c r="A1504" s="169">
        <v>27252</v>
      </c>
      <c r="B1504" s="170" t="s">
        <v>1435</v>
      </c>
      <c r="C1504" s="170" t="s">
        <v>263</v>
      </c>
      <c r="D1504" s="170" t="s">
        <v>264</v>
      </c>
      <c r="E1504" s="170">
        <v>473</v>
      </c>
      <c r="F1504" s="170">
        <v>24</v>
      </c>
      <c r="G1504" s="171">
        <v>5</v>
      </c>
      <c r="H1504" s="170" t="s">
        <v>22</v>
      </c>
      <c r="I1504" s="171">
        <v>3.99</v>
      </c>
      <c r="J1504" s="169">
        <v>1</v>
      </c>
    </row>
    <row r="1505" spans="1:10" hidden="1" x14ac:dyDescent="0.25">
      <c r="A1505" s="169">
        <v>27287</v>
      </c>
      <c r="B1505" s="170" t="s">
        <v>1436</v>
      </c>
      <c r="C1505" s="170" t="s">
        <v>24</v>
      </c>
      <c r="D1505" s="170" t="s">
        <v>382</v>
      </c>
      <c r="E1505" s="170">
        <v>750</v>
      </c>
      <c r="F1505" s="170">
        <v>12</v>
      </c>
      <c r="G1505" s="171">
        <v>13.5</v>
      </c>
      <c r="H1505" s="170" t="s">
        <v>357</v>
      </c>
      <c r="I1505" s="171">
        <v>21.99</v>
      </c>
      <c r="J1505" s="169">
        <v>1</v>
      </c>
    </row>
    <row r="1506" spans="1:10" hidden="1" x14ac:dyDescent="0.25">
      <c r="A1506" s="169">
        <v>27428</v>
      </c>
      <c r="B1506" s="170" t="s">
        <v>1437</v>
      </c>
      <c r="C1506" s="170" t="s">
        <v>24</v>
      </c>
      <c r="D1506" s="170" t="s">
        <v>68</v>
      </c>
      <c r="E1506" s="170">
        <v>3000</v>
      </c>
      <c r="F1506" s="170">
        <v>4</v>
      </c>
      <c r="G1506" s="171">
        <v>13</v>
      </c>
      <c r="H1506" s="170" t="s">
        <v>35</v>
      </c>
      <c r="I1506" s="171">
        <v>35.99</v>
      </c>
      <c r="J1506" s="169">
        <v>1</v>
      </c>
    </row>
    <row r="1507" spans="1:10" hidden="1" x14ac:dyDescent="0.25">
      <c r="A1507" s="169">
        <v>27455</v>
      </c>
      <c r="B1507" s="170" t="s">
        <v>1438</v>
      </c>
      <c r="C1507" s="170" t="s">
        <v>24</v>
      </c>
      <c r="D1507" s="170" t="s">
        <v>58</v>
      </c>
      <c r="E1507" s="170">
        <v>3000</v>
      </c>
      <c r="F1507" s="170">
        <v>4</v>
      </c>
      <c r="G1507" s="171">
        <v>12.5</v>
      </c>
      <c r="H1507" s="170" t="s">
        <v>35</v>
      </c>
      <c r="I1507" s="171">
        <v>35.99</v>
      </c>
      <c r="J1507" s="169">
        <v>1</v>
      </c>
    </row>
    <row r="1508" spans="1:10" hidden="1" x14ac:dyDescent="0.25">
      <c r="A1508" s="169">
        <v>27467</v>
      </c>
      <c r="B1508" s="170" t="s">
        <v>1439</v>
      </c>
      <c r="C1508" s="170" t="s">
        <v>11</v>
      </c>
      <c r="D1508" s="170" t="s">
        <v>267</v>
      </c>
      <c r="E1508" s="170">
        <v>473</v>
      </c>
      <c r="F1508" s="170">
        <v>24</v>
      </c>
      <c r="G1508" s="171">
        <v>5.5</v>
      </c>
      <c r="H1508" s="170" t="s">
        <v>1440</v>
      </c>
      <c r="I1508" s="171">
        <v>4.25</v>
      </c>
      <c r="J1508" s="169">
        <v>1</v>
      </c>
    </row>
    <row r="1509" spans="1:10" hidden="1" x14ac:dyDescent="0.25">
      <c r="A1509" s="169">
        <v>27517</v>
      </c>
      <c r="B1509" s="170" t="s">
        <v>1441</v>
      </c>
      <c r="C1509" s="170" t="s">
        <v>15</v>
      </c>
      <c r="D1509" s="170" t="s">
        <v>16</v>
      </c>
      <c r="E1509" s="170">
        <v>750</v>
      </c>
      <c r="F1509" s="170">
        <v>12</v>
      </c>
      <c r="G1509" s="171">
        <v>42.5</v>
      </c>
      <c r="H1509" s="170" t="s">
        <v>177</v>
      </c>
      <c r="I1509" s="171">
        <v>39.99</v>
      </c>
      <c r="J1509" s="169">
        <v>1</v>
      </c>
    </row>
    <row r="1510" spans="1:10" hidden="1" x14ac:dyDescent="0.25">
      <c r="A1510" s="169">
        <v>27531</v>
      </c>
      <c r="B1510" s="170" t="s">
        <v>1442</v>
      </c>
      <c r="C1510" s="170" t="s">
        <v>1065</v>
      </c>
      <c r="D1510" s="170" t="s">
        <v>1066</v>
      </c>
      <c r="E1510" s="170">
        <v>750</v>
      </c>
      <c r="F1510" s="170">
        <v>6</v>
      </c>
      <c r="G1510" s="171">
        <v>9.9999999999999995E-7</v>
      </c>
      <c r="H1510" s="170" t="s">
        <v>1443</v>
      </c>
      <c r="I1510" s="171">
        <v>11.99</v>
      </c>
      <c r="J1510" s="169">
        <v>1</v>
      </c>
    </row>
    <row r="1511" spans="1:10" hidden="1" x14ac:dyDescent="0.25">
      <c r="A1511" s="169">
        <v>27544</v>
      </c>
      <c r="B1511" s="170" t="s">
        <v>1444</v>
      </c>
      <c r="C1511" s="170" t="s">
        <v>24</v>
      </c>
      <c r="D1511" s="170" t="s">
        <v>66</v>
      </c>
      <c r="E1511" s="170">
        <v>4000</v>
      </c>
      <c r="F1511" s="170">
        <v>4</v>
      </c>
      <c r="G1511" s="171">
        <v>12.5</v>
      </c>
      <c r="H1511" s="170" t="s">
        <v>32</v>
      </c>
      <c r="I1511" s="171">
        <v>44.99</v>
      </c>
      <c r="J1511" s="169">
        <v>1</v>
      </c>
    </row>
    <row r="1512" spans="1:10" hidden="1" x14ac:dyDescent="0.25">
      <c r="A1512" s="169">
        <v>27593</v>
      </c>
      <c r="B1512" s="170" t="s">
        <v>1445</v>
      </c>
      <c r="C1512" s="170" t="s">
        <v>1065</v>
      </c>
      <c r="D1512" s="170" t="s">
        <v>1066</v>
      </c>
      <c r="E1512" s="170">
        <v>750</v>
      </c>
      <c r="F1512" s="170">
        <v>6</v>
      </c>
      <c r="G1512" s="171">
        <v>9.9999999999999995E-7</v>
      </c>
      <c r="H1512" s="170" t="s">
        <v>1443</v>
      </c>
      <c r="I1512" s="171">
        <v>11.99</v>
      </c>
      <c r="J1512" s="169">
        <v>1</v>
      </c>
    </row>
    <row r="1513" spans="1:10" hidden="1" x14ac:dyDescent="0.25">
      <c r="A1513" s="169">
        <v>27594</v>
      </c>
      <c r="B1513" s="170" t="s">
        <v>1446</v>
      </c>
      <c r="C1513" s="170" t="s">
        <v>24</v>
      </c>
      <c r="D1513" s="170" t="s">
        <v>34</v>
      </c>
      <c r="E1513" s="170">
        <v>750</v>
      </c>
      <c r="F1513" s="170">
        <v>12</v>
      </c>
      <c r="G1513" s="171">
        <v>13.5</v>
      </c>
      <c r="H1513" s="170" t="s">
        <v>177</v>
      </c>
      <c r="I1513" s="171">
        <v>15.99</v>
      </c>
      <c r="J1513" s="169">
        <v>1</v>
      </c>
    </row>
    <row r="1514" spans="1:10" hidden="1" x14ac:dyDescent="0.25">
      <c r="A1514" s="169">
        <v>27598</v>
      </c>
      <c r="B1514" s="170" t="s">
        <v>1447</v>
      </c>
      <c r="C1514" s="170" t="s">
        <v>24</v>
      </c>
      <c r="D1514" s="170" t="s">
        <v>60</v>
      </c>
      <c r="E1514" s="170">
        <v>750</v>
      </c>
      <c r="F1514" s="170">
        <v>12</v>
      </c>
      <c r="G1514" s="171">
        <v>12.5</v>
      </c>
      <c r="H1514" s="170" t="s">
        <v>32</v>
      </c>
      <c r="I1514" s="171">
        <v>11.99</v>
      </c>
      <c r="J1514" s="169">
        <v>1</v>
      </c>
    </row>
    <row r="1515" spans="1:10" hidden="1" x14ac:dyDescent="0.25">
      <c r="A1515" s="169">
        <v>27603</v>
      </c>
      <c r="B1515" s="170" t="s">
        <v>1448</v>
      </c>
      <c r="C1515" s="170" t="s">
        <v>1065</v>
      </c>
      <c r="D1515" s="170" t="s">
        <v>1066</v>
      </c>
      <c r="E1515" s="170">
        <v>750</v>
      </c>
      <c r="F1515" s="170">
        <v>6</v>
      </c>
      <c r="G1515" s="171">
        <v>9.9999999999999995E-7</v>
      </c>
      <c r="H1515" s="170" t="s">
        <v>1443</v>
      </c>
      <c r="I1515" s="171">
        <v>12.99</v>
      </c>
      <c r="J1515" s="169">
        <v>1</v>
      </c>
    </row>
    <row r="1516" spans="1:10" hidden="1" x14ac:dyDescent="0.25">
      <c r="A1516" s="169">
        <v>27610</v>
      </c>
      <c r="B1516" s="170" t="s">
        <v>1449</v>
      </c>
      <c r="C1516" s="170" t="s">
        <v>11</v>
      </c>
      <c r="D1516" s="170" t="s">
        <v>267</v>
      </c>
      <c r="E1516" s="170">
        <v>473</v>
      </c>
      <c r="F1516" s="170">
        <v>24</v>
      </c>
      <c r="G1516" s="171">
        <v>5.5</v>
      </c>
      <c r="H1516" s="170" t="s">
        <v>1440</v>
      </c>
      <c r="I1516" s="171">
        <v>4.25</v>
      </c>
      <c r="J1516" s="169">
        <v>1</v>
      </c>
    </row>
    <row r="1517" spans="1:10" hidden="1" x14ac:dyDescent="0.25">
      <c r="A1517" s="169">
        <v>27632</v>
      </c>
      <c r="B1517" s="170" t="s">
        <v>1450</v>
      </c>
      <c r="C1517" s="170" t="s">
        <v>15</v>
      </c>
      <c r="D1517" s="170" t="s">
        <v>462</v>
      </c>
      <c r="E1517" s="170">
        <v>750</v>
      </c>
      <c r="F1517" s="170">
        <v>6</v>
      </c>
      <c r="G1517" s="171">
        <v>46</v>
      </c>
      <c r="H1517" s="170" t="s">
        <v>29</v>
      </c>
      <c r="I1517" s="171">
        <v>59.99</v>
      </c>
      <c r="J1517" s="169">
        <v>1</v>
      </c>
    </row>
    <row r="1518" spans="1:10" hidden="1" x14ac:dyDescent="0.25">
      <c r="A1518" s="169">
        <v>27649</v>
      </c>
      <c r="B1518" s="170" t="s">
        <v>1451</v>
      </c>
      <c r="C1518" s="170" t="s">
        <v>15</v>
      </c>
      <c r="D1518" s="170" t="s">
        <v>1044</v>
      </c>
      <c r="E1518" s="170">
        <v>375</v>
      </c>
      <c r="F1518" s="170">
        <v>6</v>
      </c>
      <c r="G1518" s="171">
        <v>25</v>
      </c>
      <c r="H1518" s="170" t="s">
        <v>54</v>
      </c>
      <c r="I1518" s="171">
        <v>27.1</v>
      </c>
      <c r="J1518" s="169">
        <v>1</v>
      </c>
    </row>
    <row r="1519" spans="1:10" hidden="1" x14ac:dyDescent="0.25">
      <c r="A1519" s="169">
        <v>27654</v>
      </c>
      <c r="B1519" s="170" t="s">
        <v>1452</v>
      </c>
      <c r="C1519" s="170" t="s">
        <v>15</v>
      </c>
      <c r="D1519" s="170" t="s">
        <v>252</v>
      </c>
      <c r="E1519" s="170">
        <v>750</v>
      </c>
      <c r="F1519" s="170">
        <v>12</v>
      </c>
      <c r="G1519" s="171">
        <v>35</v>
      </c>
      <c r="H1519" s="170" t="s">
        <v>1173</v>
      </c>
      <c r="I1519" s="171">
        <v>35.99</v>
      </c>
      <c r="J1519" s="169">
        <v>1</v>
      </c>
    </row>
    <row r="1520" spans="1:10" hidden="1" x14ac:dyDescent="0.25">
      <c r="A1520" s="169">
        <v>27657</v>
      </c>
      <c r="B1520" s="170" t="s">
        <v>1453</v>
      </c>
      <c r="C1520" s="170" t="s">
        <v>15</v>
      </c>
      <c r="D1520" s="170" t="s">
        <v>1454</v>
      </c>
      <c r="E1520" s="170">
        <v>750</v>
      </c>
      <c r="F1520" s="170">
        <v>12</v>
      </c>
      <c r="G1520" s="171">
        <v>30</v>
      </c>
      <c r="H1520" s="170" t="s">
        <v>446</v>
      </c>
      <c r="I1520" s="171">
        <v>31.99</v>
      </c>
      <c r="J1520" s="169">
        <v>1</v>
      </c>
    </row>
    <row r="1521" spans="1:10" hidden="1" x14ac:dyDescent="0.25">
      <c r="A1521" s="169">
        <v>27659</v>
      </c>
      <c r="B1521" s="170" t="s">
        <v>1455</v>
      </c>
      <c r="C1521" s="170" t="s">
        <v>15</v>
      </c>
      <c r="D1521" s="170" t="s">
        <v>113</v>
      </c>
      <c r="E1521" s="170">
        <v>750</v>
      </c>
      <c r="F1521" s="170">
        <v>6</v>
      </c>
      <c r="G1521" s="171">
        <v>40</v>
      </c>
      <c r="H1521" s="170" t="s">
        <v>100</v>
      </c>
      <c r="I1521" s="171">
        <v>69.989999999999995</v>
      </c>
      <c r="J1521" s="169">
        <v>1</v>
      </c>
    </row>
    <row r="1522" spans="1:10" hidden="1" x14ac:dyDescent="0.25">
      <c r="A1522" s="169">
        <v>27669</v>
      </c>
      <c r="B1522" s="170" t="s">
        <v>1456</v>
      </c>
      <c r="C1522" s="170" t="s">
        <v>11</v>
      </c>
      <c r="D1522" s="170" t="s">
        <v>303</v>
      </c>
      <c r="E1522" s="170">
        <v>473</v>
      </c>
      <c r="F1522" s="170">
        <v>24</v>
      </c>
      <c r="G1522" s="171">
        <v>6.5</v>
      </c>
      <c r="H1522" s="170" t="s">
        <v>1457</v>
      </c>
      <c r="I1522" s="171">
        <v>4.49</v>
      </c>
      <c r="J1522" s="169">
        <v>1</v>
      </c>
    </row>
    <row r="1523" spans="1:10" hidden="1" x14ac:dyDescent="0.25">
      <c r="A1523" s="169">
        <v>27669</v>
      </c>
      <c r="B1523" s="170" t="s">
        <v>1456</v>
      </c>
      <c r="C1523" s="170" t="s">
        <v>11</v>
      </c>
      <c r="D1523" s="170" t="s">
        <v>303</v>
      </c>
      <c r="E1523" s="170">
        <v>473</v>
      </c>
      <c r="F1523" s="170">
        <v>24</v>
      </c>
      <c r="G1523" s="171">
        <v>6.5</v>
      </c>
      <c r="H1523" s="170" t="s">
        <v>1457</v>
      </c>
      <c r="I1523" s="171">
        <v>4.49</v>
      </c>
      <c r="J1523" s="169">
        <v>1</v>
      </c>
    </row>
    <row r="1524" spans="1:10" hidden="1" x14ac:dyDescent="0.25">
      <c r="A1524" s="169">
        <v>27670</v>
      </c>
      <c r="B1524" s="170" t="s">
        <v>1458</v>
      </c>
      <c r="C1524" s="170" t="s">
        <v>11</v>
      </c>
      <c r="D1524" s="170" t="s">
        <v>267</v>
      </c>
      <c r="E1524" s="170">
        <v>473</v>
      </c>
      <c r="F1524" s="170">
        <v>24</v>
      </c>
      <c r="G1524" s="171">
        <v>5.4</v>
      </c>
      <c r="H1524" s="170" t="s">
        <v>1459</v>
      </c>
      <c r="I1524" s="171">
        <v>4.25</v>
      </c>
      <c r="J1524" s="169">
        <v>1</v>
      </c>
    </row>
    <row r="1525" spans="1:10" hidden="1" x14ac:dyDescent="0.25">
      <c r="A1525" s="169">
        <v>27670</v>
      </c>
      <c r="B1525" s="170" t="s">
        <v>1458</v>
      </c>
      <c r="C1525" s="170" t="s">
        <v>11</v>
      </c>
      <c r="D1525" s="170" t="s">
        <v>267</v>
      </c>
      <c r="E1525" s="170">
        <v>473</v>
      </c>
      <c r="F1525" s="170">
        <v>24</v>
      </c>
      <c r="G1525" s="171">
        <v>5.4</v>
      </c>
      <c r="H1525" s="170" t="s">
        <v>1459</v>
      </c>
      <c r="I1525" s="171">
        <v>4.25</v>
      </c>
      <c r="J1525" s="169">
        <v>1</v>
      </c>
    </row>
    <row r="1526" spans="1:10" hidden="1" x14ac:dyDescent="0.25">
      <c r="A1526" s="169">
        <v>27716</v>
      </c>
      <c r="B1526" s="170" t="s">
        <v>1460</v>
      </c>
      <c r="C1526" s="170" t="s">
        <v>24</v>
      </c>
      <c r="D1526" s="170" t="s">
        <v>127</v>
      </c>
      <c r="E1526" s="170">
        <v>750</v>
      </c>
      <c r="F1526" s="170">
        <v>12</v>
      </c>
      <c r="G1526" s="171">
        <v>13</v>
      </c>
      <c r="H1526" s="170" t="s">
        <v>100</v>
      </c>
      <c r="I1526" s="171">
        <v>48.99</v>
      </c>
      <c r="J1526" s="169">
        <v>1</v>
      </c>
    </row>
    <row r="1527" spans="1:10" hidden="1" x14ac:dyDescent="0.25">
      <c r="A1527" s="169">
        <v>27774</v>
      </c>
      <c r="B1527" s="170" t="s">
        <v>1461</v>
      </c>
      <c r="C1527" s="170" t="s">
        <v>24</v>
      </c>
      <c r="D1527" s="170" t="s">
        <v>68</v>
      </c>
      <c r="E1527" s="170">
        <v>750</v>
      </c>
      <c r="F1527" s="170">
        <v>12</v>
      </c>
      <c r="G1527" s="171">
        <v>14.5</v>
      </c>
      <c r="H1527" s="170" t="s">
        <v>22</v>
      </c>
      <c r="I1527" s="171">
        <v>23.99</v>
      </c>
      <c r="J1527" s="169">
        <v>1</v>
      </c>
    </row>
    <row r="1528" spans="1:10" hidden="1" x14ac:dyDescent="0.25">
      <c r="A1528" s="169">
        <v>27781</v>
      </c>
      <c r="B1528" s="170" t="s">
        <v>732</v>
      </c>
      <c r="C1528" s="170" t="s">
        <v>15</v>
      </c>
      <c r="D1528" s="170" t="s">
        <v>137</v>
      </c>
      <c r="E1528" s="170">
        <v>1140</v>
      </c>
      <c r="F1528" s="170">
        <v>12</v>
      </c>
      <c r="G1528" s="171">
        <v>35</v>
      </c>
      <c r="H1528" s="170" t="s">
        <v>20</v>
      </c>
      <c r="I1528" s="171">
        <v>42.99</v>
      </c>
      <c r="J1528" s="169">
        <v>1</v>
      </c>
    </row>
    <row r="1529" spans="1:10" hidden="1" x14ac:dyDescent="0.25">
      <c r="A1529" s="169">
        <v>27926</v>
      </c>
      <c r="B1529" s="170" t="s">
        <v>1462</v>
      </c>
      <c r="C1529" s="170" t="s">
        <v>24</v>
      </c>
      <c r="D1529" s="170" t="s">
        <v>68</v>
      </c>
      <c r="E1529" s="170">
        <v>750</v>
      </c>
      <c r="F1529" s="170">
        <v>6</v>
      </c>
      <c r="G1529" s="171">
        <v>14.5</v>
      </c>
      <c r="H1529" s="170" t="s">
        <v>177</v>
      </c>
      <c r="I1529" s="171">
        <v>35.99</v>
      </c>
      <c r="J1529" s="169">
        <v>1</v>
      </c>
    </row>
    <row r="1530" spans="1:10" hidden="1" x14ac:dyDescent="0.25">
      <c r="A1530" s="169">
        <v>27975</v>
      </c>
      <c r="B1530" s="170" t="s">
        <v>1463</v>
      </c>
      <c r="C1530" s="170" t="s">
        <v>24</v>
      </c>
      <c r="D1530" s="170" t="s">
        <v>34</v>
      </c>
      <c r="E1530" s="170">
        <v>750</v>
      </c>
      <c r="F1530" s="170">
        <v>12</v>
      </c>
      <c r="G1530" s="171">
        <v>13.5</v>
      </c>
      <c r="H1530" s="170" t="s">
        <v>86</v>
      </c>
      <c r="I1530" s="171">
        <v>14.99</v>
      </c>
      <c r="J1530" s="169">
        <v>1</v>
      </c>
    </row>
    <row r="1531" spans="1:10" hidden="1" x14ac:dyDescent="0.25">
      <c r="A1531" s="169">
        <v>27996</v>
      </c>
      <c r="B1531" s="170" t="s">
        <v>1464</v>
      </c>
      <c r="C1531" s="170" t="s">
        <v>24</v>
      </c>
      <c r="D1531" s="170" t="s">
        <v>127</v>
      </c>
      <c r="E1531" s="170">
        <v>750</v>
      </c>
      <c r="F1531" s="170">
        <v>12</v>
      </c>
      <c r="G1531" s="171">
        <v>13.1</v>
      </c>
      <c r="H1531" s="170" t="s">
        <v>1465</v>
      </c>
      <c r="I1531" s="171">
        <v>37.99</v>
      </c>
      <c r="J1531" s="169">
        <v>1</v>
      </c>
    </row>
    <row r="1532" spans="1:10" hidden="1" x14ac:dyDescent="0.25">
      <c r="A1532" s="169">
        <v>27999</v>
      </c>
      <c r="B1532" s="170" t="s">
        <v>1466</v>
      </c>
      <c r="C1532" s="170" t="s">
        <v>1065</v>
      </c>
      <c r="D1532" s="170" t="s">
        <v>1066</v>
      </c>
      <c r="E1532" s="170">
        <v>2000</v>
      </c>
      <c r="F1532" s="170">
        <v>6</v>
      </c>
      <c r="G1532" s="171">
        <v>9.9999999999999995E-8</v>
      </c>
      <c r="H1532" s="170" t="s">
        <v>151</v>
      </c>
      <c r="I1532" s="171">
        <v>8.99</v>
      </c>
      <c r="J1532" s="169">
        <v>4</v>
      </c>
    </row>
    <row r="1533" spans="1:10" hidden="1" x14ac:dyDescent="0.25">
      <c r="A1533" s="169">
        <v>28013</v>
      </c>
      <c r="B1533" s="170" t="s">
        <v>1467</v>
      </c>
      <c r="C1533" s="170" t="s">
        <v>15</v>
      </c>
      <c r="D1533" s="170" t="s">
        <v>16</v>
      </c>
      <c r="E1533" s="170">
        <v>750</v>
      </c>
      <c r="F1533" s="170">
        <v>6</v>
      </c>
      <c r="G1533" s="171">
        <v>40</v>
      </c>
      <c r="H1533" s="170" t="s">
        <v>86</v>
      </c>
      <c r="I1533" s="171">
        <v>40.19</v>
      </c>
      <c r="J1533" s="169">
        <v>1</v>
      </c>
    </row>
    <row r="1534" spans="1:10" hidden="1" x14ac:dyDescent="0.25">
      <c r="A1534" s="169">
        <v>28107</v>
      </c>
      <c r="B1534" s="170" t="s">
        <v>1468</v>
      </c>
      <c r="C1534" s="170" t="s">
        <v>15</v>
      </c>
      <c r="D1534" s="170" t="s">
        <v>1129</v>
      </c>
      <c r="E1534" s="170">
        <v>750</v>
      </c>
      <c r="F1534" s="170">
        <v>6</v>
      </c>
      <c r="G1534" s="171">
        <v>40</v>
      </c>
      <c r="H1534" s="170" t="s">
        <v>43</v>
      </c>
      <c r="I1534" s="171">
        <v>94.99</v>
      </c>
      <c r="J1534" s="169">
        <v>1</v>
      </c>
    </row>
    <row r="1535" spans="1:10" hidden="1" x14ac:dyDescent="0.25">
      <c r="A1535" s="169">
        <v>28111</v>
      </c>
      <c r="B1535" s="170" t="s">
        <v>1469</v>
      </c>
      <c r="C1535" s="170" t="s">
        <v>24</v>
      </c>
      <c r="D1535" s="170" t="s">
        <v>25</v>
      </c>
      <c r="E1535" s="170">
        <v>750</v>
      </c>
      <c r="F1535" s="170">
        <v>12</v>
      </c>
      <c r="G1535" s="171">
        <v>12</v>
      </c>
      <c r="H1535" s="170" t="s">
        <v>26</v>
      </c>
      <c r="I1535" s="171">
        <v>11.24</v>
      </c>
      <c r="J1535" s="169">
        <v>1</v>
      </c>
    </row>
    <row r="1536" spans="1:10" hidden="1" x14ac:dyDescent="0.25">
      <c r="A1536" s="169">
        <v>28112</v>
      </c>
      <c r="B1536" s="170" t="s">
        <v>1470</v>
      </c>
      <c r="C1536" s="170" t="s">
        <v>24</v>
      </c>
      <c r="D1536" s="170" t="s">
        <v>166</v>
      </c>
      <c r="E1536" s="170">
        <v>750</v>
      </c>
      <c r="F1536" s="170">
        <v>12</v>
      </c>
      <c r="G1536" s="171">
        <v>8</v>
      </c>
      <c r="H1536" s="170" t="s">
        <v>26</v>
      </c>
      <c r="I1536" s="171">
        <v>11.99</v>
      </c>
      <c r="J1536" s="169">
        <v>1</v>
      </c>
    </row>
    <row r="1537" spans="1:10" hidden="1" x14ac:dyDescent="0.25">
      <c r="A1537" s="169">
        <v>28137</v>
      </c>
      <c r="B1537" s="170" t="s">
        <v>1471</v>
      </c>
      <c r="C1537" s="170" t="s">
        <v>24</v>
      </c>
      <c r="D1537" s="170" t="s">
        <v>598</v>
      </c>
      <c r="E1537" s="170">
        <v>750</v>
      </c>
      <c r="F1537" s="170">
        <v>12</v>
      </c>
      <c r="G1537" s="171">
        <v>12</v>
      </c>
      <c r="H1537" s="170" t="s">
        <v>32</v>
      </c>
      <c r="I1537" s="171">
        <v>11.99</v>
      </c>
      <c r="J1537" s="169">
        <v>1</v>
      </c>
    </row>
    <row r="1538" spans="1:10" hidden="1" x14ac:dyDescent="0.25">
      <c r="A1538" s="169">
        <v>28190</v>
      </c>
      <c r="B1538" s="170" t="s">
        <v>1472</v>
      </c>
      <c r="C1538" s="170" t="s">
        <v>15</v>
      </c>
      <c r="D1538" s="170" t="s">
        <v>122</v>
      </c>
      <c r="E1538" s="170">
        <v>750</v>
      </c>
      <c r="F1538" s="170">
        <v>6</v>
      </c>
      <c r="G1538" s="171">
        <v>40</v>
      </c>
      <c r="H1538" s="170" t="s">
        <v>123</v>
      </c>
      <c r="I1538" s="171">
        <v>101.99</v>
      </c>
      <c r="J1538" s="169">
        <v>1</v>
      </c>
    </row>
    <row r="1539" spans="1:10" hidden="1" x14ac:dyDescent="0.25">
      <c r="A1539" s="169">
        <v>28221</v>
      </c>
      <c r="B1539" s="170" t="s">
        <v>1473</v>
      </c>
      <c r="C1539" s="170" t="s">
        <v>11</v>
      </c>
      <c r="D1539" s="170" t="s">
        <v>303</v>
      </c>
      <c r="E1539" s="170">
        <v>473</v>
      </c>
      <c r="F1539" s="170">
        <v>24</v>
      </c>
      <c r="G1539" s="171">
        <v>5.6</v>
      </c>
      <c r="H1539" s="170" t="s">
        <v>1459</v>
      </c>
      <c r="I1539" s="171">
        <v>4.3899999999999997</v>
      </c>
      <c r="J1539" s="169">
        <v>1</v>
      </c>
    </row>
    <row r="1540" spans="1:10" hidden="1" x14ac:dyDescent="0.25">
      <c r="A1540" s="169">
        <v>28221</v>
      </c>
      <c r="B1540" s="170" t="s">
        <v>1473</v>
      </c>
      <c r="C1540" s="170" t="s">
        <v>11</v>
      </c>
      <c r="D1540" s="170" t="s">
        <v>303</v>
      </c>
      <c r="E1540" s="170">
        <v>473</v>
      </c>
      <c r="F1540" s="170">
        <v>24</v>
      </c>
      <c r="G1540" s="171">
        <v>5.6</v>
      </c>
      <c r="H1540" s="170" t="s">
        <v>1459</v>
      </c>
      <c r="I1540" s="171">
        <v>4.3899999999999997</v>
      </c>
      <c r="J1540" s="169">
        <v>1</v>
      </c>
    </row>
    <row r="1541" spans="1:10" hidden="1" x14ac:dyDescent="0.25">
      <c r="A1541" s="169">
        <v>28223</v>
      </c>
      <c r="B1541" s="170" t="s">
        <v>1474</v>
      </c>
      <c r="C1541" s="170" t="s">
        <v>978</v>
      </c>
      <c r="D1541" s="170" t="s">
        <v>38</v>
      </c>
      <c r="E1541" s="170">
        <v>0</v>
      </c>
      <c r="F1541" s="170">
        <v>50</v>
      </c>
      <c r="H1541" s="170" t="s">
        <v>979</v>
      </c>
      <c r="I1541" s="171">
        <v>0</v>
      </c>
    </row>
    <row r="1542" spans="1:10" hidden="1" x14ac:dyDescent="0.25">
      <c r="A1542" s="169">
        <v>28246</v>
      </c>
      <c r="B1542" s="170" t="s">
        <v>1475</v>
      </c>
      <c r="C1542" s="170" t="s">
        <v>24</v>
      </c>
      <c r="D1542" s="170" t="s">
        <v>68</v>
      </c>
      <c r="E1542" s="170">
        <v>750</v>
      </c>
      <c r="F1542" s="170">
        <v>12</v>
      </c>
      <c r="G1542" s="171">
        <v>14.5</v>
      </c>
      <c r="H1542" s="170" t="s">
        <v>110</v>
      </c>
      <c r="I1542" s="171">
        <v>25.99</v>
      </c>
      <c r="J1542" s="169">
        <v>1</v>
      </c>
    </row>
    <row r="1543" spans="1:10" hidden="1" x14ac:dyDescent="0.25">
      <c r="A1543" s="169">
        <v>28258</v>
      </c>
      <c r="B1543" s="170" t="s">
        <v>1476</v>
      </c>
      <c r="C1543" s="170" t="s">
        <v>15</v>
      </c>
      <c r="D1543" s="170" t="s">
        <v>19</v>
      </c>
      <c r="E1543" s="170">
        <v>750</v>
      </c>
      <c r="F1543" s="170">
        <v>12</v>
      </c>
      <c r="G1543" s="171">
        <v>40</v>
      </c>
      <c r="H1543" s="170" t="s">
        <v>1173</v>
      </c>
      <c r="I1543" s="171">
        <v>23.42</v>
      </c>
      <c r="J1543" s="169">
        <v>1</v>
      </c>
    </row>
    <row r="1544" spans="1:10" hidden="1" x14ac:dyDescent="0.25">
      <c r="A1544" s="169">
        <v>28266</v>
      </c>
      <c r="B1544" s="170" t="s">
        <v>1477</v>
      </c>
      <c r="C1544" s="170" t="s">
        <v>263</v>
      </c>
      <c r="D1544" s="170" t="s">
        <v>646</v>
      </c>
      <c r="E1544" s="170">
        <v>473</v>
      </c>
      <c r="F1544" s="170">
        <v>24</v>
      </c>
      <c r="G1544" s="171">
        <v>4.0999999999999996</v>
      </c>
      <c r="H1544" s="170" t="s">
        <v>747</v>
      </c>
      <c r="I1544" s="171">
        <v>4.29</v>
      </c>
      <c r="J1544" s="169">
        <v>1</v>
      </c>
    </row>
    <row r="1545" spans="1:10" hidden="1" x14ac:dyDescent="0.25">
      <c r="A1545" s="169">
        <v>28266</v>
      </c>
      <c r="B1545" s="170" t="s">
        <v>1477</v>
      </c>
      <c r="C1545" s="170" t="s">
        <v>263</v>
      </c>
      <c r="D1545" s="170" t="s">
        <v>646</v>
      </c>
      <c r="E1545" s="170">
        <v>473</v>
      </c>
      <c r="F1545" s="170">
        <v>24</v>
      </c>
      <c r="G1545" s="171">
        <v>4.0999999999999996</v>
      </c>
      <c r="H1545" s="170" t="s">
        <v>747</v>
      </c>
      <c r="I1545" s="171">
        <v>4.29</v>
      </c>
      <c r="J1545" s="169">
        <v>1</v>
      </c>
    </row>
    <row r="1546" spans="1:10" hidden="1" x14ac:dyDescent="0.25">
      <c r="A1546" s="169">
        <v>28267</v>
      </c>
      <c r="B1546" s="170" t="s">
        <v>1478</v>
      </c>
      <c r="C1546" s="170" t="s">
        <v>263</v>
      </c>
      <c r="D1546" s="170" t="s">
        <v>264</v>
      </c>
      <c r="E1546" s="170">
        <v>473</v>
      </c>
      <c r="F1546" s="170">
        <v>24</v>
      </c>
      <c r="G1546" s="171">
        <v>4.0999999999999996</v>
      </c>
      <c r="H1546" s="170" t="s">
        <v>747</v>
      </c>
      <c r="I1546" s="171">
        <v>3.99</v>
      </c>
      <c r="J1546" s="169">
        <v>1</v>
      </c>
    </row>
    <row r="1547" spans="1:10" hidden="1" x14ac:dyDescent="0.25">
      <c r="A1547" s="169">
        <v>28267</v>
      </c>
      <c r="B1547" s="170" t="s">
        <v>1478</v>
      </c>
      <c r="C1547" s="170" t="s">
        <v>263</v>
      </c>
      <c r="D1547" s="170" t="s">
        <v>264</v>
      </c>
      <c r="E1547" s="170">
        <v>473</v>
      </c>
      <c r="F1547" s="170">
        <v>24</v>
      </c>
      <c r="G1547" s="171">
        <v>4.0999999999999996</v>
      </c>
      <c r="H1547" s="170" t="s">
        <v>747</v>
      </c>
      <c r="I1547" s="171">
        <v>3.99</v>
      </c>
      <c r="J1547" s="169">
        <v>1</v>
      </c>
    </row>
    <row r="1548" spans="1:10" hidden="1" x14ac:dyDescent="0.25">
      <c r="A1548" s="169">
        <v>28274</v>
      </c>
      <c r="B1548" s="170" t="s">
        <v>1479</v>
      </c>
      <c r="C1548" s="170" t="s">
        <v>11</v>
      </c>
      <c r="D1548" s="170" t="s">
        <v>303</v>
      </c>
      <c r="E1548" s="170">
        <v>473</v>
      </c>
      <c r="F1548" s="170">
        <v>24</v>
      </c>
      <c r="G1548" s="171">
        <v>6</v>
      </c>
      <c r="H1548" s="170" t="s">
        <v>1407</v>
      </c>
      <c r="I1548" s="171">
        <v>4.49</v>
      </c>
      <c r="J1548" s="169">
        <v>1</v>
      </c>
    </row>
    <row r="1549" spans="1:10" hidden="1" x14ac:dyDescent="0.25">
      <c r="A1549" s="169">
        <v>28274</v>
      </c>
      <c r="B1549" s="170" t="s">
        <v>1479</v>
      </c>
      <c r="C1549" s="170" t="s">
        <v>11</v>
      </c>
      <c r="D1549" s="170" t="s">
        <v>303</v>
      </c>
      <c r="E1549" s="170">
        <v>473</v>
      </c>
      <c r="F1549" s="170">
        <v>24</v>
      </c>
      <c r="G1549" s="171">
        <v>6</v>
      </c>
      <c r="H1549" s="170" t="s">
        <v>1407</v>
      </c>
      <c r="I1549" s="171">
        <v>4.49</v>
      </c>
      <c r="J1549" s="169">
        <v>1</v>
      </c>
    </row>
    <row r="1550" spans="1:10" hidden="1" x14ac:dyDescent="0.25">
      <c r="A1550" s="169">
        <v>28286</v>
      </c>
      <c r="B1550" s="170" t="s">
        <v>1480</v>
      </c>
      <c r="C1550" s="170" t="s">
        <v>24</v>
      </c>
      <c r="D1550" s="170" t="s">
        <v>162</v>
      </c>
      <c r="E1550" s="170">
        <v>750</v>
      </c>
      <c r="F1550" s="170">
        <v>6</v>
      </c>
      <c r="G1550" s="171">
        <v>12.5</v>
      </c>
      <c r="H1550" s="170" t="s">
        <v>35</v>
      </c>
      <c r="I1550" s="171">
        <v>499.99</v>
      </c>
      <c r="J1550" s="169">
        <v>1</v>
      </c>
    </row>
    <row r="1551" spans="1:10" hidden="1" x14ac:dyDescent="0.25">
      <c r="A1551" s="169">
        <v>28291</v>
      </c>
      <c r="B1551" s="170" t="s">
        <v>1481</v>
      </c>
      <c r="C1551" s="170" t="s">
        <v>24</v>
      </c>
      <c r="D1551" s="170" t="s">
        <v>68</v>
      </c>
      <c r="E1551" s="170">
        <v>750</v>
      </c>
      <c r="F1551" s="170">
        <v>12</v>
      </c>
      <c r="G1551" s="171">
        <v>14</v>
      </c>
      <c r="H1551" s="170" t="s">
        <v>163</v>
      </c>
      <c r="I1551" s="171">
        <v>17.989999999999998</v>
      </c>
      <c r="J1551" s="169">
        <v>1</v>
      </c>
    </row>
    <row r="1552" spans="1:10" hidden="1" x14ac:dyDescent="0.25">
      <c r="A1552" s="169">
        <v>28312</v>
      </c>
      <c r="B1552" s="170" t="s">
        <v>1482</v>
      </c>
      <c r="C1552" s="170" t="s">
        <v>24</v>
      </c>
      <c r="D1552" s="170" t="s">
        <v>34</v>
      </c>
      <c r="E1552" s="170">
        <v>750</v>
      </c>
      <c r="F1552" s="170">
        <v>6</v>
      </c>
      <c r="G1552" s="171">
        <v>13</v>
      </c>
      <c r="H1552" s="170" t="s">
        <v>64</v>
      </c>
      <c r="I1552" s="171">
        <v>29.99</v>
      </c>
      <c r="J1552" s="169">
        <v>1</v>
      </c>
    </row>
    <row r="1553" spans="1:10" hidden="1" x14ac:dyDescent="0.25">
      <c r="A1553" s="169">
        <v>28361</v>
      </c>
      <c r="B1553" s="170" t="s">
        <v>1483</v>
      </c>
      <c r="C1553" s="170" t="s">
        <v>24</v>
      </c>
      <c r="D1553" s="170" t="s">
        <v>34</v>
      </c>
      <c r="E1553" s="170">
        <v>750</v>
      </c>
      <c r="F1553" s="170">
        <v>6</v>
      </c>
      <c r="G1553" s="171">
        <v>13.5</v>
      </c>
      <c r="H1553" s="170" t="s">
        <v>200</v>
      </c>
      <c r="I1553" s="171">
        <v>1056.47</v>
      </c>
      <c r="J1553" s="169">
        <v>1</v>
      </c>
    </row>
    <row r="1554" spans="1:10" hidden="1" x14ac:dyDescent="0.25">
      <c r="A1554" s="169">
        <v>28401</v>
      </c>
      <c r="B1554" s="170" t="s">
        <v>1484</v>
      </c>
      <c r="C1554" s="170" t="s">
        <v>11</v>
      </c>
      <c r="D1554" s="170" t="s">
        <v>303</v>
      </c>
      <c r="E1554" s="170">
        <v>473</v>
      </c>
      <c r="F1554" s="170">
        <v>24</v>
      </c>
      <c r="G1554" s="171">
        <v>7</v>
      </c>
      <c r="H1554" s="170" t="s">
        <v>1209</v>
      </c>
      <c r="I1554" s="171">
        <v>4.49</v>
      </c>
      <c r="J1554" s="169">
        <v>1</v>
      </c>
    </row>
    <row r="1555" spans="1:10" hidden="1" x14ac:dyDescent="0.25">
      <c r="A1555" s="169">
        <v>28454</v>
      </c>
      <c r="B1555" s="170" t="s">
        <v>1485</v>
      </c>
      <c r="C1555" s="170" t="s">
        <v>24</v>
      </c>
      <c r="D1555" s="170" t="s">
        <v>598</v>
      </c>
      <c r="E1555" s="170">
        <v>750</v>
      </c>
      <c r="F1555" s="170">
        <v>6</v>
      </c>
      <c r="G1555" s="171">
        <v>5.5</v>
      </c>
      <c r="H1555" s="170" t="s">
        <v>218</v>
      </c>
      <c r="I1555" s="171">
        <v>21.99</v>
      </c>
      <c r="J1555" s="169">
        <v>1</v>
      </c>
    </row>
    <row r="1556" spans="1:10" hidden="1" x14ac:dyDescent="0.25">
      <c r="A1556" s="169">
        <v>28469</v>
      </c>
      <c r="B1556" s="170" t="s">
        <v>1486</v>
      </c>
      <c r="C1556" s="170" t="s">
        <v>11</v>
      </c>
      <c r="D1556" s="170" t="s">
        <v>303</v>
      </c>
      <c r="E1556" s="170">
        <v>473</v>
      </c>
      <c r="F1556" s="170">
        <v>24</v>
      </c>
      <c r="G1556" s="171">
        <v>5.7</v>
      </c>
      <c r="H1556" s="170" t="s">
        <v>1362</v>
      </c>
      <c r="I1556" s="171">
        <v>4.5</v>
      </c>
      <c r="J1556" s="169">
        <v>1</v>
      </c>
    </row>
    <row r="1557" spans="1:10" hidden="1" x14ac:dyDescent="0.25">
      <c r="A1557" s="169">
        <v>28469</v>
      </c>
      <c r="B1557" s="170" t="s">
        <v>1486</v>
      </c>
      <c r="C1557" s="170" t="s">
        <v>11</v>
      </c>
      <c r="D1557" s="170" t="s">
        <v>303</v>
      </c>
      <c r="E1557" s="170">
        <v>473</v>
      </c>
      <c r="F1557" s="170">
        <v>24</v>
      </c>
      <c r="G1557" s="171">
        <v>5.7</v>
      </c>
      <c r="H1557" s="170" t="s">
        <v>1362</v>
      </c>
      <c r="I1557" s="171">
        <v>4.5</v>
      </c>
      <c r="J1557" s="169">
        <v>1</v>
      </c>
    </row>
    <row r="1558" spans="1:10" hidden="1" x14ac:dyDescent="0.25">
      <c r="A1558" s="169">
        <v>28471</v>
      </c>
      <c r="B1558" s="170" t="s">
        <v>1487</v>
      </c>
      <c r="C1558" s="170" t="s">
        <v>24</v>
      </c>
      <c r="D1558" s="170" t="s">
        <v>148</v>
      </c>
      <c r="E1558" s="170">
        <v>750</v>
      </c>
      <c r="F1558" s="170">
        <v>12</v>
      </c>
      <c r="G1558" s="171">
        <v>12.5</v>
      </c>
      <c r="H1558" s="170" t="s">
        <v>218</v>
      </c>
      <c r="I1558" s="171">
        <v>19.989999999999998</v>
      </c>
      <c r="J1558" s="169">
        <v>1</v>
      </c>
    </row>
    <row r="1559" spans="1:10" hidden="1" x14ac:dyDescent="0.25">
      <c r="A1559" s="169">
        <v>28489</v>
      </c>
      <c r="B1559" s="170" t="s">
        <v>1488</v>
      </c>
      <c r="C1559" s="170" t="s">
        <v>24</v>
      </c>
      <c r="D1559" s="170" t="s">
        <v>66</v>
      </c>
      <c r="E1559" s="170">
        <v>750</v>
      </c>
      <c r="F1559" s="170">
        <v>6</v>
      </c>
      <c r="G1559" s="171">
        <v>12</v>
      </c>
      <c r="H1559" s="170" t="s">
        <v>200</v>
      </c>
      <c r="I1559" s="171">
        <v>17.989999999999998</v>
      </c>
      <c r="J1559" s="169">
        <v>1</v>
      </c>
    </row>
    <row r="1560" spans="1:10" hidden="1" x14ac:dyDescent="0.25">
      <c r="A1560" s="169">
        <v>28504</v>
      </c>
      <c r="B1560" s="170" t="s">
        <v>1489</v>
      </c>
      <c r="C1560" s="170" t="s">
        <v>24</v>
      </c>
      <c r="D1560" s="170" t="s">
        <v>34</v>
      </c>
      <c r="E1560" s="170">
        <v>750</v>
      </c>
      <c r="F1560" s="170">
        <v>12</v>
      </c>
      <c r="G1560" s="171">
        <v>13.5</v>
      </c>
      <c r="H1560" s="170" t="s">
        <v>96</v>
      </c>
      <c r="I1560" s="171">
        <v>24.99</v>
      </c>
      <c r="J1560" s="169">
        <v>1</v>
      </c>
    </row>
    <row r="1561" spans="1:10" hidden="1" x14ac:dyDescent="0.25">
      <c r="A1561" s="169">
        <v>28508</v>
      </c>
      <c r="B1561" s="170" t="s">
        <v>1490</v>
      </c>
      <c r="C1561" s="170" t="s">
        <v>24</v>
      </c>
      <c r="D1561" s="170" t="s">
        <v>68</v>
      </c>
      <c r="E1561" s="170">
        <v>1500</v>
      </c>
      <c r="F1561" s="170">
        <v>6</v>
      </c>
      <c r="G1561" s="171">
        <v>14.6</v>
      </c>
      <c r="H1561" s="170" t="s">
        <v>600</v>
      </c>
      <c r="I1561" s="171">
        <v>224.99</v>
      </c>
      <c r="J1561" s="169">
        <v>1</v>
      </c>
    </row>
    <row r="1562" spans="1:10" hidden="1" x14ac:dyDescent="0.25">
      <c r="A1562" s="169">
        <v>28536</v>
      </c>
      <c r="B1562" s="170" t="s">
        <v>1491</v>
      </c>
      <c r="C1562" s="170" t="s">
        <v>263</v>
      </c>
      <c r="D1562" s="170" t="s">
        <v>646</v>
      </c>
      <c r="E1562" s="170">
        <v>4092</v>
      </c>
      <c r="F1562" s="170">
        <v>2</v>
      </c>
      <c r="G1562" s="171">
        <v>5</v>
      </c>
      <c r="H1562" s="170" t="s">
        <v>222</v>
      </c>
      <c r="I1562" s="171">
        <v>31.34</v>
      </c>
      <c r="J1562" s="169">
        <v>12</v>
      </c>
    </row>
    <row r="1563" spans="1:10" hidden="1" x14ac:dyDescent="0.25">
      <c r="A1563" s="169">
        <v>28582</v>
      </c>
      <c r="B1563" s="170" t="s">
        <v>1492</v>
      </c>
      <c r="C1563" s="170" t="s">
        <v>24</v>
      </c>
      <c r="D1563" s="170" t="s">
        <v>68</v>
      </c>
      <c r="E1563" s="170">
        <v>750</v>
      </c>
      <c r="F1563" s="170">
        <v>12</v>
      </c>
      <c r="G1563" s="171">
        <v>14</v>
      </c>
      <c r="H1563" s="170" t="s">
        <v>1214</v>
      </c>
      <c r="I1563" s="171">
        <v>18.989999999999998</v>
      </c>
      <c r="J1563" s="169">
        <v>1</v>
      </c>
    </row>
    <row r="1564" spans="1:10" hidden="1" x14ac:dyDescent="0.25">
      <c r="A1564" s="169">
        <v>28583</v>
      </c>
      <c r="B1564" s="170" t="s">
        <v>1493</v>
      </c>
      <c r="C1564" s="170" t="s">
        <v>24</v>
      </c>
      <c r="D1564" s="170" t="s">
        <v>66</v>
      </c>
      <c r="E1564" s="170">
        <v>750</v>
      </c>
      <c r="F1564" s="170">
        <v>12</v>
      </c>
      <c r="G1564" s="171">
        <v>13.5</v>
      </c>
      <c r="H1564" s="170" t="s">
        <v>1214</v>
      </c>
      <c r="I1564" s="171">
        <v>17.989999999999998</v>
      </c>
      <c r="J1564" s="169">
        <v>1</v>
      </c>
    </row>
    <row r="1565" spans="1:10" hidden="1" x14ac:dyDescent="0.25">
      <c r="A1565" s="169">
        <v>28588</v>
      </c>
      <c r="B1565" s="170" t="s">
        <v>1494</v>
      </c>
      <c r="C1565" s="170" t="s">
        <v>11</v>
      </c>
      <c r="D1565" s="170" t="s">
        <v>1406</v>
      </c>
      <c r="E1565" s="170">
        <v>1760</v>
      </c>
      <c r="F1565" s="170">
        <v>6</v>
      </c>
      <c r="G1565" s="171">
        <v>4.2</v>
      </c>
      <c r="H1565" s="170" t="s">
        <v>20</v>
      </c>
      <c r="I1565" s="171">
        <v>14.29</v>
      </c>
      <c r="J1565" s="169">
        <v>4</v>
      </c>
    </row>
    <row r="1566" spans="1:10" hidden="1" x14ac:dyDescent="0.25">
      <c r="A1566" s="169">
        <v>28588</v>
      </c>
      <c r="B1566" s="170" t="s">
        <v>1494</v>
      </c>
      <c r="C1566" s="170" t="s">
        <v>11</v>
      </c>
      <c r="D1566" s="170" t="s">
        <v>1406</v>
      </c>
      <c r="E1566" s="170">
        <v>1760</v>
      </c>
      <c r="F1566" s="170">
        <v>6</v>
      </c>
      <c r="G1566" s="171">
        <v>4.2</v>
      </c>
      <c r="H1566" s="170" t="s">
        <v>20</v>
      </c>
      <c r="I1566" s="171">
        <v>14.29</v>
      </c>
      <c r="J1566" s="169">
        <v>4</v>
      </c>
    </row>
    <row r="1567" spans="1:10" hidden="1" x14ac:dyDescent="0.25">
      <c r="A1567" s="169">
        <v>28600</v>
      </c>
      <c r="B1567" s="170" t="s">
        <v>1495</v>
      </c>
      <c r="C1567" s="170" t="s">
        <v>11</v>
      </c>
      <c r="D1567" s="170" t="s">
        <v>1406</v>
      </c>
      <c r="E1567" s="170">
        <v>500</v>
      </c>
      <c r="F1567" s="170">
        <v>24</v>
      </c>
      <c r="G1567" s="171">
        <v>4.2</v>
      </c>
      <c r="H1567" s="170" t="s">
        <v>20</v>
      </c>
      <c r="I1567" s="171">
        <v>4.79</v>
      </c>
      <c r="J1567" s="169">
        <v>1</v>
      </c>
    </row>
    <row r="1568" spans="1:10" hidden="1" x14ac:dyDescent="0.25">
      <c r="A1568" s="169">
        <v>28600</v>
      </c>
      <c r="B1568" s="170" t="s">
        <v>1495</v>
      </c>
      <c r="C1568" s="170" t="s">
        <v>11</v>
      </c>
      <c r="D1568" s="170" t="s">
        <v>1406</v>
      </c>
      <c r="E1568" s="170">
        <v>500</v>
      </c>
      <c r="F1568" s="170">
        <v>24</v>
      </c>
      <c r="G1568" s="171">
        <v>4.2</v>
      </c>
      <c r="H1568" s="170" t="s">
        <v>20</v>
      </c>
      <c r="I1568" s="171">
        <v>4.79</v>
      </c>
      <c r="J1568" s="169">
        <v>1</v>
      </c>
    </row>
    <row r="1569" spans="1:10" hidden="1" x14ac:dyDescent="0.25">
      <c r="A1569" s="169">
        <v>28618</v>
      </c>
      <c r="B1569" s="170" t="s">
        <v>1496</v>
      </c>
      <c r="C1569" s="170" t="s">
        <v>15</v>
      </c>
      <c r="D1569" s="170" t="s">
        <v>19</v>
      </c>
      <c r="E1569" s="170">
        <v>750</v>
      </c>
      <c r="F1569" s="170">
        <v>6</v>
      </c>
      <c r="G1569" s="171">
        <v>40</v>
      </c>
      <c r="H1569" s="170" t="s">
        <v>17</v>
      </c>
      <c r="I1569" s="171">
        <v>49.99</v>
      </c>
      <c r="J1569" s="169">
        <v>1</v>
      </c>
    </row>
    <row r="1570" spans="1:10" hidden="1" x14ac:dyDescent="0.25">
      <c r="A1570" s="169">
        <v>28628</v>
      </c>
      <c r="B1570" s="170" t="s">
        <v>1497</v>
      </c>
      <c r="C1570" s="170" t="s">
        <v>15</v>
      </c>
      <c r="D1570" s="170" t="s">
        <v>51</v>
      </c>
      <c r="E1570" s="170">
        <v>750</v>
      </c>
      <c r="F1570" s="170">
        <v>6</v>
      </c>
      <c r="G1570" s="171">
        <v>43</v>
      </c>
      <c r="H1570" s="170" t="s">
        <v>17</v>
      </c>
      <c r="I1570" s="171">
        <v>51.99</v>
      </c>
      <c r="J1570" s="169">
        <v>1</v>
      </c>
    </row>
    <row r="1571" spans="1:10" hidden="1" x14ac:dyDescent="0.25">
      <c r="A1571" s="169">
        <v>28636</v>
      </c>
      <c r="B1571" s="170" t="s">
        <v>1498</v>
      </c>
      <c r="C1571" s="170" t="s">
        <v>11</v>
      </c>
      <c r="D1571" s="170" t="s">
        <v>303</v>
      </c>
      <c r="E1571" s="170">
        <v>473</v>
      </c>
      <c r="F1571" s="170">
        <v>24</v>
      </c>
      <c r="G1571" s="171">
        <v>6.2</v>
      </c>
      <c r="H1571" s="170" t="s">
        <v>1053</v>
      </c>
      <c r="I1571" s="171">
        <v>3.95</v>
      </c>
      <c r="J1571" s="169">
        <v>1</v>
      </c>
    </row>
    <row r="1572" spans="1:10" hidden="1" x14ac:dyDescent="0.25">
      <c r="A1572" s="169">
        <v>28636</v>
      </c>
      <c r="B1572" s="170" t="s">
        <v>1498</v>
      </c>
      <c r="C1572" s="170" t="s">
        <v>11</v>
      </c>
      <c r="D1572" s="170" t="s">
        <v>303</v>
      </c>
      <c r="E1572" s="170">
        <v>473</v>
      </c>
      <c r="F1572" s="170">
        <v>24</v>
      </c>
      <c r="G1572" s="171">
        <v>6.2</v>
      </c>
      <c r="H1572" s="170" t="s">
        <v>1053</v>
      </c>
      <c r="I1572" s="171">
        <v>3.95</v>
      </c>
      <c r="J1572" s="169">
        <v>1</v>
      </c>
    </row>
    <row r="1573" spans="1:10" hidden="1" x14ac:dyDescent="0.25">
      <c r="A1573" s="169">
        <v>28647</v>
      </c>
      <c r="B1573" s="170" t="s">
        <v>1499</v>
      </c>
      <c r="C1573" s="170" t="s">
        <v>24</v>
      </c>
      <c r="D1573" s="170" t="s">
        <v>34</v>
      </c>
      <c r="E1573" s="170">
        <v>750</v>
      </c>
      <c r="F1573" s="170">
        <v>12</v>
      </c>
      <c r="G1573" s="171">
        <v>12.5</v>
      </c>
      <c r="H1573" s="170" t="s">
        <v>47</v>
      </c>
      <c r="I1573" s="171">
        <v>18.989999999999998</v>
      </c>
      <c r="J1573" s="169">
        <v>1</v>
      </c>
    </row>
    <row r="1574" spans="1:10" hidden="1" x14ac:dyDescent="0.25">
      <c r="A1574" s="169">
        <v>28648</v>
      </c>
      <c r="B1574" s="170" t="s">
        <v>1500</v>
      </c>
      <c r="C1574" s="170" t="s">
        <v>24</v>
      </c>
      <c r="D1574" s="170" t="s">
        <v>194</v>
      </c>
      <c r="E1574" s="170">
        <v>750</v>
      </c>
      <c r="F1574" s="170">
        <v>12</v>
      </c>
      <c r="G1574" s="171">
        <v>13.5</v>
      </c>
      <c r="H1574" s="170" t="s">
        <v>47</v>
      </c>
      <c r="I1574" s="171">
        <v>23.99</v>
      </c>
      <c r="J1574" s="169">
        <v>1</v>
      </c>
    </row>
    <row r="1575" spans="1:10" hidden="1" x14ac:dyDescent="0.25">
      <c r="A1575" s="169">
        <v>28649</v>
      </c>
      <c r="B1575" s="170" t="s">
        <v>1501</v>
      </c>
      <c r="C1575" s="170" t="s">
        <v>24</v>
      </c>
      <c r="D1575" s="170" t="s">
        <v>66</v>
      </c>
      <c r="E1575" s="170">
        <v>750</v>
      </c>
      <c r="F1575" s="170">
        <v>12</v>
      </c>
      <c r="G1575" s="171">
        <v>13.5</v>
      </c>
      <c r="H1575" s="170" t="s">
        <v>47</v>
      </c>
      <c r="I1575" s="171">
        <v>23.99</v>
      </c>
      <c r="J1575" s="169">
        <v>1</v>
      </c>
    </row>
    <row r="1576" spans="1:10" hidden="1" x14ac:dyDescent="0.25">
      <c r="A1576" s="169">
        <v>28666</v>
      </c>
      <c r="B1576" s="170" t="s">
        <v>1502</v>
      </c>
      <c r="C1576" s="170" t="s">
        <v>11</v>
      </c>
      <c r="D1576" s="170" t="s">
        <v>303</v>
      </c>
      <c r="E1576" s="170">
        <v>473</v>
      </c>
      <c r="F1576" s="170">
        <v>24</v>
      </c>
      <c r="G1576" s="171">
        <v>7</v>
      </c>
      <c r="H1576" s="170" t="s">
        <v>982</v>
      </c>
      <c r="I1576" s="171">
        <v>4.4400000000000004</v>
      </c>
      <c r="J1576" s="169">
        <v>1</v>
      </c>
    </row>
    <row r="1577" spans="1:10" hidden="1" x14ac:dyDescent="0.25">
      <c r="A1577" s="169">
        <v>28666</v>
      </c>
      <c r="B1577" s="170" t="s">
        <v>1502</v>
      </c>
      <c r="C1577" s="170" t="s">
        <v>11</v>
      </c>
      <c r="D1577" s="170" t="s">
        <v>303</v>
      </c>
      <c r="E1577" s="170">
        <v>473</v>
      </c>
      <c r="F1577" s="170">
        <v>24</v>
      </c>
      <c r="G1577" s="171">
        <v>7</v>
      </c>
      <c r="H1577" s="170" t="s">
        <v>982</v>
      </c>
      <c r="I1577" s="171">
        <v>4.4400000000000004</v>
      </c>
      <c r="J1577" s="169">
        <v>1</v>
      </c>
    </row>
    <row r="1578" spans="1:10" hidden="1" x14ac:dyDescent="0.25">
      <c r="A1578" s="169">
        <v>28668</v>
      </c>
      <c r="B1578" s="170" t="s">
        <v>1503</v>
      </c>
      <c r="C1578" s="170" t="s">
        <v>11</v>
      </c>
      <c r="D1578" s="170" t="s">
        <v>267</v>
      </c>
      <c r="E1578" s="170">
        <v>3784</v>
      </c>
      <c r="F1578" s="170">
        <v>3</v>
      </c>
      <c r="G1578" s="171">
        <v>5</v>
      </c>
      <c r="H1578" s="170" t="s">
        <v>982</v>
      </c>
      <c r="I1578" s="171">
        <v>28.99</v>
      </c>
      <c r="J1578" s="169">
        <v>8</v>
      </c>
    </row>
    <row r="1579" spans="1:10" hidden="1" x14ac:dyDescent="0.25">
      <c r="A1579" s="169">
        <v>28668</v>
      </c>
      <c r="B1579" s="170" t="s">
        <v>1503</v>
      </c>
      <c r="C1579" s="170" t="s">
        <v>11</v>
      </c>
      <c r="D1579" s="170" t="s">
        <v>267</v>
      </c>
      <c r="E1579" s="170">
        <v>3784</v>
      </c>
      <c r="F1579" s="170">
        <v>3</v>
      </c>
      <c r="G1579" s="171">
        <v>5</v>
      </c>
      <c r="H1579" s="170" t="s">
        <v>982</v>
      </c>
      <c r="I1579" s="171">
        <v>28.99</v>
      </c>
      <c r="J1579" s="169">
        <v>8</v>
      </c>
    </row>
    <row r="1580" spans="1:10" hidden="1" x14ac:dyDescent="0.25">
      <c r="A1580" s="169">
        <v>28669</v>
      </c>
      <c r="B1580" s="170" t="s">
        <v>1504</v>
      </c>
      <c r="C1580" s="170" t="s">
        <v>11</v>
      </c>
      <c r="D1580" s="170" t="s">
        <v>303</v>
      </c>
      <c r="E1580" s="170">
        <v>3784</v>
      </c>
      <c r="F1580" s="170">
        <v>3</v>
      </c>
      <c r="G1580" s="171">
        <v>7.1</v>
      </c>
      <c r="H1580" s="170" t="s">
        <v>982</v>
      </c>
      <c r="I1580" s="171">
        <v>29.49</v>
      </c>
      <c r="J1580" s="169">
        <v>8</v>
      </c>
    </row>
    <row r="1581" spans="1:10" hidden="1" x14ac:dyDescent="0.25">
      <c r="A1581" s="169">
        <v>28669</v>
      </c>
      <c r="B1581" s="170" t="s">
        <v>1504</v>
      </c>
      <c r="C1581" s="170" t="s">
        <v>11</v>
      </c>
      <c r="D1581" s="170" t="s">
        <v>303</v>
      </c>
      <c r="E1581" s="170">
        <v>3784</v>
      </c>
      <c r="F1581" s="170">
        <v>3</v>
      </c>
      <c r="G1581" s="171">
        <v>7.1</v>
      </c>
      <c r="H1581" s="170" t="s">
        <v>982</v>
      </c>
      <c r="I1581" s="171">
        <v>29.49</v>
      </c>
      <c r="J1581" s="169">
        <v>8</v>
      </c>
    </row>
    <row r="1582" spans="1:10" hidden="1" x14ac:dyDescent="0.25">
      <c r="A1582" s="169">
        <v>28683</v>
      </c>
      <c r="B1582" s="170" t="s">
        <v>537</v>
      </c>
      <c r="C1582" s="170" t="s">
        <v>24</v>
      </c>
      <c r="D1582" s="170" t="s">
        <v>162</v>
      </c>
      <c r="E1582" s="170">
        <v>1500</v>
      </c>
      <c r="F1582" s="170">
        <v>1</v>
      </c>
      <c r="G1582" s="171">
        <v>12</v>
      </c>
      <c r="H1582" s="170" t="s">
        <v>35</v>
      </c>
      <c r="I1582" s="171">
        <v>169.98</v>
      </c>
      <c r="J1582" s="169">
        <v>1</v>
      </c>
    </row>
    <row r="1583" spans="1:10" hidden="1" x14ac:dyDescent="0.25">
      <c r="A1583" s="169">
        <v>28687</v>
      </c>
      <c r="B1583" s="170" t="s">
        <v>1505</v>
      </c>
      <c r="C1583" s="170" t="s">
        <v>24</v>
      </c>
      <c r="D1583" s="170" t="s">
        <v>25</v>
      </c>
      <c r="E1583" s="170">
        <v>750</v>
      </c>
      <c r="F1583" s="170">
        <v>12</v>
      </c>
      <c r="G1583" s="171">
        <v>11.5</v>
      </c>
      <c r="H1583" s="170" t="s">
        <v>96</v>
      </c>
      <c r="I1583" s="171">
        <v>21.99</v>
      </c>
      <c r="J1583" s="169">
        <v>1</v>
      </c>
    </row>
    <row r="1584" spans="1:10" hidden="1" x14ac:dyDescent="0.25">
      <c r="A1584" s="169">
        <v>28688</v>
      </c>
      <c r="B1584" s="170" t="s">
        <v>1506</v>
      </c>
      <c r="C1584" s="170" t="s">
        <v>24</v>
      </c>
      <c r="D1584" s="170" t="s">
        <v>611</v>
      </c>
      <c r="E1584" s="170">
        <v>750</v>
      </c>
      <c r="F1584" s="170">
        <v>6</v>
      </c>
      <c r="G1584" s="171">
        <v>13</v>
      </c>
      <c r="H1584" s="170" t="s">
        <v>774</v>
      </c>
      <c r="I1584" s="171">
        <v>17.989999999999998</v>
      </c>
      <c r="J1584" s="169">
        <v>1</v>
      </c>
    </row>
    <row r="1585" spans="1:10" hidden="1" x14ac:dyDescent="0.25">
      <c r="A1585" s="169">
        <v>28704</v>
      </c>
      <c r="B1585" s="170" t="s">
        <v>1507</v>
      </c>
      <c r="C1585" s="170" t="s">
        <v>15</v>
      </c>
      <c r="D1585" s="170" t="s">
        <v>252</v>
      </c>
      <c r="E1585" s="170">
        <v>750</v>
      </c>
      <c r="F1585" s="170">
        <v>12</v>
      </c>
      <c r="G1585" s="171">
        <v>35</v>
      </c>
      <c r="H1585" s="170" t="s">
        <v>20</v>
      </c>
      <c r="I1585" s="171">
        <v>47.99</v>
      </c>
      <c r="J1585" s="169">
        <v>1</v>
      </c>
    </row>
    <row r="1586" spans="1:10" hidden="1" x14ac:dyDescent="0.25">
      <c r="A1586" s="169">
        <v>28739</v>
      </c>
      <c r="B1586" s="170" t="s">
        <v>1508</v>
      </c>
      <c r="C1586" s="170" t="s">
        <v>24</v>
      </c>
      <c r="D1586" s="170" t="s">
        <v>68</v>
      </c>
      <c r="E1586" s="170">
        <v>750</v>
      </c>
      <c r="F1586" s="170">
        <v>12</v>
      </c>
      <c r="G1586" s="171">
        <v>14</v>
      </c>
      <c r="H1586" s="170" t="s">
        <v>73</v>
      </c>
      <c r="I1586" s="171">
        <v>20.99</v>
      </c>
      <c r="J1586" s="169">
        <v>1</v>
      </c>
    </row>
    <row r="1587" spans="1:10" hidden="1" x14ac:dyDescent="0.25">
      <c r="A1587" s="169">
        <v>28747</v>
      </c>
      <c r="B1587" s="170" t="s">
        <v>1509</v>
      </c>
      <c r="C1587" s="170" t="s">
        <v>24</v>
      </c>
      <c r="D1587" s="170" t="s">
        <v>34</v>
      </c>
      <c r="E1587" s="170">
        <v>3000</v>
      </c>
      <c r="F1587" s="170">
        <v>4</v>
      </c>
      <c r="G1587" s="171">
        <v>14</v>
      </c>
      <c r="H1587" s="170" t="s">
        <v>22</v>
      </c>
      <c r="I1587" s="171">
        <v>48.99</v>
      </c>
      <c r="J1587" s="169">
        <v>1</v>
      </c>
    </row>
    <row r="1588" spans="1:10" hidden="1" x14ac:dyDescent="0.25">
      <c r="A1588" s="169">
        <v>28756</v>
      </c>
      <c r="B1588" s="170" t="s">
        <v>1510</v>
      </c>
      <c r="C1588" s="170" t="s">
        <v>24</v>
      </c>
      <c r="D1588" s="170" t="s">
        <v>382</v>
      </c>
      <c r="E1588" s="170">
        <v>750</v>
      </c>
      <c r="F1588" s="170">
        <v>6</v>
      </c>
      <c r="G1588" s="171">
        <v>14.5</v>
      </c>
      <c r="H1588" s="170" t="s">
        <v>1511</v>
      </c>
      <c r="I1588" s="171">
        <v>29.24</v>
      </c>
      <c r="J1588" s="169">
        <v>1</v>
      </c>
    </row>
    <row r="1589" spans="1:10" hidden="1" x14ac:dyDescent="0.25">
      <c r="A1589" s="169">
        <v>28766</v>
      </c>
      <c r="B1589" s="170" t="s">
        <v>1512</v>
      </c>
      <c r="C1589" s="170" t="s">
        <v>15</v>
      </c>
      <c r="D1589" s="170" t="s">
        <v>1271</v>
      </c>
      <c r="E1589" s="170">
        <v>700</v>
      </c>
      <c r="F1589" s="170">
        <v>6</v>
      </c>
      <c r="G1589" s="171">
        <v>40</v>
      </c>
      <c r="H1589" s="170" t="s">
        <v>1513</v>
      </c>
      <c r="I1589" s="171">
        <v>99.99</v>
      </c>
      <c r="J1589" s="169">
        <v>1</v>
      </c>
    </row>
    <row r="1590" spans="1:10" hidden="1" x14ac:dyDescent="0.25">
      <c r="A1590" s="169">
        <v>28818</v>
      </c>
      <c r="B1590" s="170" t="s">
        <v>1514</v>
      </c>
      <c r="C1590" s="170" t="s">
        <v>11</v>
      </c>
      <c r="D1590" s="170" t="s">
        <v>303</v>
      </c>
      <c r="E1590" s="170">
        <v>5325</v>
      </c>
      <c r="F1590" s="170">
        <v>1</v>
      </c>
      <c r="G1590" s="171">
        <v>6.4</v>
      </c>
      <c r="H1590" s="170" t="s">
        <v>285</v>
      </c>
      <c r="I1590" s="171">
        <v>26.79</v>
      </c>
      <c r="J1590" s="169">
        <v>15</v>
      </c>
    </row>
    <row r="1591" spans="1:10" hidden="1" x14ac:dyDescent="0.25">
      <c r="A1591" s="169">
        <v>28818</v>
      </c>
      <c r="B1591" s="170" t="s">
        <v>1514</v>
      </c>
      <c r="C1591" s="170" t="s">
        <v>11</v>
      </c>
      <c r="D1591" s="170" t="s">
        <v>303</v>
      </c>
      <c r="E1591" s="170">
        <v>5325</v>
      </c>
      <c r="F1591" s="170">
        <v>1</v>
      </c>
      <c r="G1591" s="171">
        <v>6.4</v>
      </c>
      <c r="H1591" s="170" t="s">
        <v>285</v>
      </c>
      <c r="I1591" s="171">
        <v>26.79</v>
      </c>
      <c r="J1591" s="169">
        <v>15</v>
      </c>
    </row>
    <row r="1592" spans="1:10" hidden="1" x14ac:dyDescent="0.25">
      <c r="A1592" s="169">
        <v>28835</v>
      </c>
      <c r="B1592" s="170" t="s">
        <v>1515</v>
      </c>
      <c r="C1592" s="170" t="s">
        <v>1065</v>
      </c>
      <c r="D1592" s="170" t="s">
        <v>1066</v>
      </c>
      <c r="E1592" s="170">
        <v>750</v>
      </c>
      <c r="F1592" s="170">
        <v>12</v>
      </c>
      <c r="G1592" s="171">
        <v>0.5</v>
      </c>
      <c r="H1592" s="170" t="s">
        <v>1516</v>
      </c>
      <c r="I1592" s="171">
        <v>9.7899999999999991</v>
      </c>
      <c r="J1592" s="169">
        <v>1</v>
      </c>
    </row>
    <row r="1593" spans="1:10" hidden="1" x14ac:dyDescent="0.25">
      <c r="A1593" s="169">
        <v>28859</v>
      </c>
      <c r="B1593" s="170" t="s">
        <v>1517</v>
      </c>
      <c r="C1593" s="170" t="s">
        <v>24</v>
      </c>
      <c r="D1593" s="170" t="s">
        <v>68</v>
      </c>
      <c r="E1593" s="170">
        <v>750</v>
      </c>
      <c r="F1593" s="170">
        <v>12</v>
      </c>
      <c r="G1593" s="171">
        <v>14.5</v>
      </c>
      <c r="H1593" s="170" t="s">
        <v>177</v>
      </c>
      <c r="I1593" s="171">
        <v>30.99</v>
      </c>
      <c r="J1593" s="169">
        <v>1</v>
      </c>
    </row>
    <row r="1594" spans="1:10" hidden="1" x14ac:dyDescent="0.25">
      <c r="A1594" s="169">
        <v>28868</v>
      </c>
      <c r="B1594" s="170" t="s">
        <v>1518</v>
      </c>
      <c r="C1594" s="170" t="s">
        <v>15</v>
      </c>
      <c r="D1594" s="170" t="s">
        <v>215</v>
      </c>
      <c r="E1594" s="170">
        <v>750</v>
      </c>
      <c r="F1594" s="170">
        <v>6</v>
      </c>
      <c r="G1594" s="171">
        <v>40</v>
      </c>
      <c r="H1594" s="170" t="s">
        <v>342</v>
      </c>
      <c r="I1594" s="171">
        <v>149.99</v>
      </c>
      <c r="J1594" s="169">
        <v>1</v>
      </c>
    </row>
    <row r="1595" spans="1:10" hidden="1" x14ac:dyDescent="0.25">
      <c r="A1595" s="169">
        <v>28892</v>
      </c>
      <c r="B1595" s="170" t="s">
        <v>1519</v>
      </c>
      <c r="C1595" s="170" t="s">
        <v>24</v>
      </c>
      <c r="D1595" s="170" t="s">
        <v>127</v>
      </c>
      <c r="E1595" s="170">
        <v>750</v>
      </c>
      <c r="F1595" s="170">
        <v>12</v>
      </c>
      <c r="G1595" s="171">
        <v>13.5</v>
      </c>
      <c r="H1595" s="170" t="s">
        <v>357</v>
      </c>
      <c r="I1595" s="171">
        <v>18.989999999999998</v>
      </c>
      <c r="J1595" s="169">
        <v>1</v>
      </c>
    </row>
    <row r="1596" spans="1:10" hidden="1" x14ac:dyDescent="0.25">
      <c r="A1596" s="169">
        <v>28894</v>
      </c>
      <c r="B1596" s="170" t="s">
        <v>1520</v>
      </c>
      <c r="C1596" s="170" t="s">
        <v>24</v>
      </c>
      <c r="D1596" s="170" t="s">
        <v>58</v>
      </c>
      <c r="E1596" s="170">
        <v>750</v>
      </c>
      <c r="F1596" s="170">
        <v>12</v>
      </c>
      <c r="G1596" s="171">
        <v>12</v>
      </c>
      <c r="H1596" s="170" t="s">
        <v>357</v>
      </c>
      <c r="I1596" s="171">
        <v>18.989999999999998</v>
      </c>
      <c r="J1596" s="169">
        <v>1</v>
      </c>
    </row>
    <row r="1597" spans="1:10" hidden="1" x14ac:dyDescent="0.25">
      <c r="A1597" s="169">
        <v>28916</v>
      </c>
      <c r="B1597" s="170" t="s">
        <v>1521</v>
      </c>
      <c r="C1597" s="170" t="s">
        <v>15</v>
      </c>
      <c r="D1597" s="170" t="s">
        <v>1522</v>
      </c>
      <c r="E1597" s="170">
        <v>750</v>
      </c>
      <c r="F1597" s="170">
        <v>6</v>
      </c>
      <c r="G1597" s="171">
        <v>40</v>
      </c>
      <c r="H1597" s="170" t="s">
        <v>20</v>
      </c>
      <c r="I1597" s="171">
        <v>90.99</v>
      </c>
      <c r="J1597" s="169">
        <v>1</v>
      </c>
    </row>
    <row r="1598" spans="1:10" hidden="1" x14ac:dyDescent="0.25">
      <c r="A1598" s="169">
        <v>28917</v>
      </c>
      <c r="B1598" s="170" t="s">
        <v>1523</v>
      </c>
      <c r="C1598" s="170" t="s">
        <v>11</v>
      </c>
      <c r="D1598" s="170" t="s">
        <v>303</v>
      </c>
      <c r="E1598" s="170">
        <v>473</v>
      </c>
      <c r="F1598" s="170">
        <v>24</v>
      </c>
      <c r="G1598" s="171">
        <v>6.7</v>
      </c>
      <c r="H1598" s="170" t="s">
        <v>1457</v>
      </c>
      <c r="I1598" s="171">
        <v>4.5</v>
      </c>
      <c r="J1598" s="169">
        <v>1</v>
      </c>
    </row>
    <row r="1599" spans="1:10" hidden="1" x14ac:dyDescent="0.25">
      <c r="A1599" s="169">
        <v>28917</v>
      </c>
      <c r="B1599" s="170" t="s">
        <v>1523</v>
      </c>
      <c r="C1599" s="170" t="s">
        <v>11</v>
      </c>
      <c r="D1599" s="170" t="s">
        <v>303</v>
      </c>
      <c r="E1599" s="170">
        <v>473</v>
      </c>
      <c r="F1599" s="170">
        <v>24</v>
      </c>
      <c r="G1599" s="171">
        <v>6.7</v>
      </c>
      <c r="H1599" s="170" t="s">
        <v>1457</v>
      </c>
      <c r="I1599" s="171">
        <v>4.5</v>
      </c>
      <c r="J1599" s="169">
        <v>1</v>
      </c>
    </row>
    <row r="1600" spans="1:10" hidden="1" x14ac:dyDescent="0.25">
      <c r="A1600" s="169">
        <v>28922</v>
      </c>
      <c r="B1600" s="170" t="s">
        <v>1524</v>
      </c>
      <c r="C1600" s="170" t="s">
        <v>978</v>
      </c>
      <c r="D1600" s="170" t="s">
        <v>38</v>
      </c>
      <c r="E1600" s="170">
        <v>0</v>
      </c>
      <c r="F1600" s="170">
        <v>50</v>
      </c>
      <c r="H1600" s="170" t="s">
        <v>979</v>
      </c>
      <c r="I1600" s="171">
        <v>0</v>
      </c>
    </row>
    <row r="1601" spans="1:10" hidden="1" x14ac:dyDescent="0.25">
      <c r="A1601" s="169">
        <v>28937</v>
      </c>
      <c r="B1601" s="170" t="s">
        <v>1525</v>
      </c>
      <c r="C1601" s="170" t="s">
        <v>24</v>
      </c>
      <c r="D1601" s="170" t="s">
        <v>34</v>
      </c>
      <c r="E1601" s="170">
        <v>750</v>
      </c>
      <c r="F1601" s="170">
        <v>12</v>
      </c>
      <c r="G1601" s="171">
        <v>12.5</v>
      </c>
      <c r="H1601" s="170" t="s">
        <v>100</v>
      </c>
      <c r="I1601" s="171">
        <v>14.73</v>
      </c>
      <c r="J1601" s="169">
        <v>1</v>
      </c>
    </row>
    <row r="1602" spans="1:10" hidden="1" x14ac:dyDescent="0.25">
      <c r="A1602" s="169">
        <v>28938</v>
      </c>
      <c r="B1602" s="170" t="s">
        <v>1526</v>
      </c>
      <c r="C1602" s="170" t="s">
        <v>24</v>
      </c>
      <c r="D1602" s="170" t="s">
        <v>68</v>
      </c>
      <c r="E1602" s="170">
        <v>750</v>
      </c>
      <c r="F1602" s="170">
        <v>12</v>
      </c>
      <c r="G1602" s="171">
        <v>14</v>
      </c>
      <c r="H1602" s="170" t="s">
        <v>100</v>
      </c>
      <c r="I1602" s="171">
        <v>19.989999999999998</v>
      </c>
      <c r="J1602" s="169">
        <v>1</v>
      </c>
    </row>
    <row r="1603" spans="1:10" hidden="1" x14ac:dyDescent="0.25">
      <c r="A1603" s="169">
        <v>29004</v>
      </c>
      <c r="B1603" s="170" t="s">
        <v>1527</v>
      </c>
      <c r="C1603" s="170" t="s">
        <v>263</v>
      </c>
      <c r="D1603" s="170" t="s">
        <v>264</v>
      </c>
      <c r="E1603" s="170">
        <v>2130</v>
      </c>
      <c r="F1603" s="170">
        <v>4</v>
      </c>
      <c r="G1603" s="171">
        <v>5</v>
      </c>
      <c r="H1603" s="170" t="s">
        <v>22</v>
      </c>
      <c r="I1603" s="171">
        <v>17.489999999999998</v>
      </c>
      <c r="J1603" s="169">
        <v>6</v>
      </c>
    </row>
    <row r="1604" spans="1:10" hidden="1" x14ac:dyDescent="0.25">
      <c r="A1604" s="169">
        <v>29030</v>
      </c>
      <c r="B1604" s="170" t="s">
        <v>1528</v>
      </c>
      <c r="C1604" s="170" t="s">
        <v>1065</v>
      </c>
      <c r="D1604" s="170" t="s">
        <v>1066</v>
      </c>
      <c r="E1604" s="170">
        <v>355</v>
      </c>
      <c r="F1604" s="170">
        <v>24</v>
      </c>
      <c r="G1604" s="171">
        <v>0.3</v>
      </c>
      <c r="H1604" s="170" t="s">
        <v>1209</v>
      </c>
      <c r="I1604" s="171">
        <v>2.29</v>
      </c>
      <c r="J1604" s="169">
        <v>1</v>
      </c>
    </row>
    <row r="1605" spans="1:10" hidden="1" x14ac:dyDescent="0.25">
      <c r="A1605" s="169">
        <v>29032</v>
      </c>
      <c r="B1605" s="170" t="s">
        <v>1529</v>
      </c>
      <c r="C1605" s="170" t="s">
        <v>263</v>
      </c>
      <c r="D1605" s="170" t="s">
        <v>332</v>
      </c>
      <c r="E1605" s="170">
        <v>2046</v>
      </c>
      <c r="F1605" s="170">
        <v>4</v>
      </c>
      <c r="G1605" s="171">
        <v>5.5</v>
      </c>
      <c r="H1605" s="170" t="s">
        <v>333</v>
      </c>
      <c r="I1605" s="171">
        <v>18.690000000000001</v>
      </c>
      <c r="J1605" s="169">
        <v>6</v>
      </c>
    </row>
    <row r="1606" spans="1:10" hidden="1" x14ac:dyDescent="0.25">
      <c r="A1606" s="169">
        <v>29034</v>
      </c>
      <c r="B1606" s="170" t="s">
        <v>1530</v>
      </c>
      <c r="C1606" s="170" t="s">
        <v>24</v>
      </c>
      <c r="D1606" s="170" t="s">
        <v>34</v>
      </c>
      <c r="E1606" s="170">
        <v>1000</v>
      </c>
      <c r="F1606" s="170">
        <v>12</v>
      </c>
      <c r="G1606" s="171">
        <v>13</v>
      </c>
      <c r="H1606" s="170" t="s">
        <v>35</v>
      </c>
      <c r="I1606" s="171">
        <v>16.989999999999998</v>
      </c>
      <c r="J1606" s="169">
        <v>1</v>
      </c>
    </row>
    <row r="1607" spans="1:10" hidden="1" x14ac:dyDescent="0.25">
      <c r="A1607" s="169">
        <v>29066</v>
      </c>
      <c r="B1607" s="170" t="s">
        <v>1531</v>
      </c>
      <c r="C1607" s="170" t="s">
        <v>11</v>
      </c>
      <c r="D1607" s="170" t="s">
        <v>303</v>
      </c>
      <c r="E1607" s="170">
        <v>5325</v>
      </c>
      <c r="F1607" s="170">
        <v>1</v>
      </c>
      <c r="G1607" s="171">
        <v>6</v>
      </c>
      <c r="H1607" s="170" t="s">
        <v>105</v>
      </c>
      <c r="I1607" s="171">
        <v>30.49</v>
      </c>
      <c r="J1607" s="169">
        <v>15</v>
      </c>
    </row>
    <row r="1608" spans="1:10" hidden="1" x14ac:dyDescent="0.25">
      <c r="A1608" s="169">
        <v>29066</v>
      </c>
      <c r="B1608" s="170" t="s">
        <v>1531</v>
      </c>
      <c r="C1608" s="170" t="s">
        <v>11</v>
      </c>
      <c r="D1608" s="170" t="s">
        <v>303</v>
      </c>
      <c r="E1608" s="170">
        <v>5325</v>
      </c>
      <c r="F1608" s="170">
        <v>1</v>
      </c>
      <c r="G1608" s="171">
        <v>6</v>
      </c>
      <c r="H1608" s="170" t="s">
        <v>105</v>
      </c>
      <c r="I1608" s="171">
        <v>30.49</v>
      </c>
      <c r="J1608" s="169">
        <v>15</v>
      </c>
    </row>
    <row r="1609" spans="1:10" hidden="1" x14ac:dyDescent="0.25">
      <c r="A1609" s="169">
        <v>29069</v>
      </c>
      <c r="B1609" s="170" t="s">
        <v>1532</v>
      </c>
      <c r="C1609" s="170" t="s">
        <v>11</v>
      </c>
      <c r="D1609" s="170" t="s">
        <v>303</v>
      </c>
      <c r="E1609" s="170">
        <v>2840</v>
      </c>
      <c r="F1609" s="170">
        <v>3</v>
      </c>
      <c r="G1609" s="171">
        <v>6</v>
      </c>
      <c r="H1609" s="170" t="s">
        <v>105</v>
      </c>
      <c r="I1609" s="171">
        <v>15.79</v>
      </c>
      <c r="J1609" s="169">
        <v>8</v>
      </c>
    </row>
    <row r="1610" spans="1:10" hidden="1" x14ac:dyDescent="0.25">
      <c r="A1610" s="169">
        <v>29069</v>
      </c>
      <c r="B1610" s="170" t="s">
        <v>1532</v>
      </c>
      <c r="C1610" s="170" t="s">
        <v>11</v>
      </c>
      <c r="D1610" s="170" t="s">
        <v>303</v>
      </c>
      <c r="E1610" s="170">
        <v>2840</v>
      </c>
      <c r="F1610" s="170">
        <v>3</v>
      </c>
      <c r="G1610" s="171">
        <v>6</v>
      </c>
      <c r="H1610" s="170" t="s">
        <v>105</v>
      </c>
      <c r="I1610" s="171">
        <v>15.79</v>
      </c>
      <c r="J1610" s="169">
        <v>8</v>
      </c>
    </row>
    <row r="1611" spans="1:10" hidden="1" x14ac:dyDescent="0.25">
      <c r="A1611" s="169">
        <v>29139</v>
      </c>
      <c r="B1611" s="170" t="s">
        <v>1533</v>
      </c>
      <c r="C1611" s="170" t="s">
        <v>1065</v>
      </c>
      <c r="D1611" s="170" t="s">
        <v>1066</v>
      </c>
      <c r="E1611" s="170">
        <v>355</v>
      </c>
      <c r="F1611" s="170">
        <v>24</v>
      </c>
      <c r="G1611" s="171">
        <v>0.3</v>
      </c>
      <c r="H1611" s="170" t="s">
        <v>1209</v>
      </c>
      <c r="I1611" s="171">
        <v>2.29</v>
      </c>
      <c r="J1611" s="169">
        <v>1</v>
      </c>
    </row>
    <row r="1612" spans="1:10" hidden="1" x14ac:dyDescent="0.25">
      <c r="A1612" s="169">
        <v>29142</v>
      </c>
      <c r="B1612" s="170" t="s">
        <v>1534</v>
      </c>
      <c r="C1612" s="170" t="s">
        <v>263</v>
      </c>
      <c r="D1612" s="170" t="s">
        <v>264</v>
      </c>
      <c r="E1612" s="170">
        <v>2130</v>
      </c>
      <c r="F1612" s="170">
        <v>4</v>
      </c>
      <c r="G1612" s="171">
        <v>5</v>
      </c>
      <c r="H1612" s="170" t="s">
        <v>20</v>
      </c>
      <c r="I1612" s="171">
        <v>18.489999999999998</v>
      </c>
      <c r="J1612" s="169">
        <v>6</v>
      </c>
    </row>
    <row r="1613" spans="1:10" hidden="1" x14ac:dyDescent="0.25">
      <c r="A1613" s="169">
        <v>29187</v>
      </c>
      <c r="B1613" s="170" t="s">
        <v>1476</v>
      </c>
      <c r="C1613" s="170" t="s">
        <v>15</v>
      </c>
      <c r="D1613" s="170" t="s">
        <v>19</v>
      </c>
      <c r="E1613" s="170">
        <v>1750</v>
      </c>
      <c r="F1613" s="170">
        <v>6</v>
      </c>
      <c r="G1613" s="171">
        <v>40</v>
      </c>
      <c r="H1613" s="170" t="s">
        <v>1173</v>
      </c>
      <c r="I1613" s="171">
        <v>54.65</v>
      </c>
      <c r="J1613" s="169">
        <v>1</v>
      </c>
    </row>
    <row r="1614" spans="1:10" hidden="1" x14ac:dyDescent="0.25">
      <c r="A1614" s="169">
        <v>29198</v>
      </c>
      <c r="B1614" s="170" t="s">
        <v>1535</v>
      </c>
      <c r="C1614" s="170" t="s">
        <v>24</v>
      </c>
      <c r="D1614" s="170" t="s">
        <v>85</v>
      </c>
      <c r="E1614" s="170">
        <v>750</v>
      </c>
      <c r="F1614" s="170">
        <v>6</v>
      </c>
      <c r="G1614" s="171">
        <v>14</v>
      </c>
      <c r="H1614" s="170" t="s">
        <v>342</v>
      </c>
      <c r="I1614" s="171">
        <v>53.74</v>
      </c>
      <c r="J1614" s="169">
        <v>1</v>
      </c>
    </row>
    <row r="1615" spans="1:10" hidden="1" x14ac:dyDescent="0.25">
      <c r="A1615" s="169">
        <v>29244</v>
      </c>
      <c r="B1615" s="170" t="s">
        <v>1536</v>
      </c>
      <c r="C1615" s="170" t="s">
        <v>11</v>
      </c>
      <c r="D1615" s="170" t="s">
        <v>267</v>
      </c>
      <c r="E1615" s="170">
        <v>473</v>
      </c>
      <c r="F1615" s="170">
        <v>24</v>
      </c>
      <c r="G1615" s="171">
        <v>4.5</v>
      </c>
      <c r="H1615" s="170" t="s">
        <v>1136</v>
      </c>
      <c r="I1615" s="171">
        <v>3.5</v>
      </c>
      <c r="J1615" s="169">
        <v>1</v>
      </c>
    </row>
    <row r="1616" spans="1:10" hidden="1" x14ac:dyDescent="0.25">
      <c r="A1616" s="169">
        <v>29244</v>
      </c>
      <c r="B1616" s="170" t="s">
        <v>1536</v>
      </c>
      <c r="C1616" s="170" t="s">
        <v>11</v>
      </c>
      <c r="D1616" s="170" t="s">
        <v>267</v>
      </c>
      <c r="E1616" s="170">
        <v>473</v>
      </c>
      <c r="F1616" s="170">
        <v>24</v>
      </c>
      <c r="G1616" s="171">
        <v>4.5</v>
      </c>
      <c r="H1616" s="170" t="s">
        <v>1136</v>
      </c>
      <c r="I1616" s="171">
        <v>3.5</v>
      </c>
      <c r="J1616" s="169">
        <v>1</v>
      </c>
    </row>
    <row r="1617" spans="1:10" hidden="1" x14ac:dyDescent="0.25">
      <c r="A1617" s="169">
        <v>29265</v>
      </c>
      <c r="B1617" s="170" t="s">
        <v>1537</v>
      </c>
      <c r="C1617" s="170" t="s">
        <v>11</v>
      </c>
      <c r="D1617" s="170" t="s">
        <v>211</v>
      </c>
      <c r="E1617" s="170">
        <v>473</v>
      </c>
      <c r="F1617" s="170">
        <v>24</v>
      </c>
      <c r="G1617" s="171">
        <v>4</v>
      </c>
      <c r="H1617" s="170" t="s">
        <v>747</v>
      </c>
      <c r="I1617" s="171">
        <v>3.99</v>
      </c>
      <c r="J1617" s="169">
        <v>1</v>
      </c>
    </row>
    <row r="1618" spans="1:10" hidden="1" x14ac:dyDescent="0.25">
      <c r="A1618" s="169">
        <v>29265</v>
      </c>
      <c r="B1618" s="170" t="s">
        <v>1537</v>
      </c>
      <c r="C1618" s="170" t="s">
        <v>11</v>
      </c>
      <c r="D1618" s="170" t="s">
        <v>211</v>
      </c>
      <c r="E1618" s="170">
        <v>473</v>
      </c>
      <c r="F1618" s="170">
        <v>24</v>
      </c>
      <c r="G1618" s="171">
        <v>4</v>
      </c>
      <c r="H1618" s="170" t="s">
        <v>747</v>
      </c>
      <c r="I1618" s="171">
        <v>3.99</v>
      </c>
      <c r="J1618" s="169">
        <v>1</v>
      </c>
    </row>
    <row r="1619" spans="1:10" hidden="1" x14ac:dyDescent="0.25">
      <c r="A1619" s="169">
        <v>29294</v>
      </c>
      <c r="B1619" s="170" t="s">
        <v>1538</v>
      </c>
      <c r="C1619" s="170" t="s">
        <v>11</v>
      </c>
      <c r="D1619" s="170" t="s">
        <v>303</v>
      </c>
      <c r="E1619" s="170">
        <v>473</v>
      </c>
      <c r="F1619" s="170">
        <v>24</v>
      </c>
      <c r="G1619" s="171">
        <v>6.5</v>
      </c>
      <c r="H1619" s="170" t="s">
        <v>1324</v>
      </c>
      <c r="I1619" s="171">
        <v>4.5</v>
      </c>
      <c r="J1619" s="169">
        <v>1</v>
      </c>
    </row>
    <row r="1620" spans="1:10" hidden="1" x14ac:dyDescent="0.25">
      <c r="A1620" s="169">
        <v>29294</v>
      </c>
      <c r="B1620" s="170" t="s">
        <v>1538</v>
      </c>
      <c r="C1620" s="170" t="s">
        <v>11</v>
      </c>
      <c r="D1620" s="170" t="s">
        <v>303</v>
      </c>
      <c r="E1620" s="170">
        <v>473</v>
      </c>
      <c r="F1620" s="170">
        <v>24</v>
      </c>
      <c r="G1620" s="171">
        <v>6.5</v>
      </c>
      <c r="H1620" s="170" t="s">
        <v>1324</v>
      </c>
      <c r="I1620" s="171">
        <v>4.5</v>
      </c>
      <c r="J1620" s="169">
        <v>1</v>
      </c>
    </row>
    <row r="1621" spans="1:10" hidden="1" x14ac:dyDescent="0.25">
      <c r="A1621" s="169">
        <v>29320</v>
      </c>
      <c r="B1621" s="170" t="s">
        <v>1539</v>
      </c>
      <c r="C1621" s="170" t="s">
        <v>24</v>
      </c>
      <c r="D1621" s="170" t="s">
        <v>148</v>
      </c>
      <c r="E1621" s="170">
        <v>750</v>
      </c>
      <c r="F1621" s="170">
        <v>6</v>
      </c>
      <c r="G1621" s="171">
        <v>13.5</v>
      </c>
      <c r="H1621" s="170" t="s">
        <v>110</v>
      </c>
      <c r="I1621" s="171">
        <v>578</v>
      </c>
      <c r="J1621" s="169">
        <v>1</v>
      </c>
    </row>
    <row r="1622" spans="1:10" hidden="1" x14ac:dyDescent="0.25">
      <c r="A1622" s="169">
        <v>29321</v>
      </c>
      <c r="B1622" s="170" t="s">
        <v>1540</v>
      </c>
      <c r="C1622" s="170" t="s">
        <v>24</v>
      </c>
      <c r="D1622" s="170" t="s">
        <v>34</v>
      </c>
      <c r="E1622" s="170">
        <v>750</v>
      </c>
      <c r="F1622" s="170">
        <v>6</v>
      </c>
      <c r="G1622" s="171">
        <v>13.5</v>
      </c>
      <c r="H1622" s="170" t="s">
        <v>110</v>
      </c>
      <c r="I1622" s="171">
        <v>142.94999999999999</v>
      </c>
      <c r="J1622" s="169">
        <v>1</v>
      </c>
    </row>
    <row r="1623" spans="1:10" hidden="1" x14ac:dyDescent="0.25">
      <c r="A1623" s="169">
        <v>29325</v>
      </c>
      <c r="B1623" s="170" t="s">
        <v>1541</v>
      </c>
      <c r="C1623" s="170" t="s">
        <v>24</v>
      </c>
      <c r="D1623" s="170" t="s">
        <v>34</v>
      </c>
      <c r="E1623" s="170">
        <v>750</v>
      </c>
      <c r="F1623" s="170">
        <v>12</v>
      </c>
      <c r="G1623" s="171">
        <v>13.5</v>
      </c>
      <c r="H1623" s="170" t="s">
        <v>110</v>
      </c>
      <c r="I1623" s="171">
        <v>64.03</v>
      </c>
      <c r="J1623" s="169">
        <v>1</v>
      </c>
    </row>
    <row r="1624" spans="1:10" hidden="1" x14ac:dyDescent="0.25">
      <c r="A1624" s="169">
        <v>29327</v>
      </c>
      <c r="B1624" s="170" t="s">
        <v>1542</v>
      </c>
      <c r="C1624" s="170" t="s">
        <v>11</v>
      </c>
      <c r="D1624" s="170" t="s">
        <v>303</v>
      </c>
      <c r="E1624" s="170">
        <v>473</v>
      </c>
      <c r="F1624" s="170">
        <v>24</v>
      </c>
      <c r="G1624" s="171">
        <v>7</v>
      </c>
      <c r="H1624" s="170" t="s">
        <v>1324</v>
      </c>
      <c r="I1624" s="171">
        <v>4.5999999999999996</v>
      </c>
      <c r="J1624" s="169">
        <v>1</v>
      </c>
    </row>
    <row r="1625" spans="1:10" hidden="1" x14ac:dyDescent="0.25">
      <c r="A1625" s="169">
        <v>29327</v>
      </c>
      <c r="B1625" s="170" t="s">
        <v>1542</v>
      </c>
      <c r="C1625" s="170" t="s">
        <v>11</v>
      </c>
      <c r="D1625" s="170" t="s">
        <v>303</v>
      </c>
      <c r="E1625" s="170">
        <v>473</v>
      </c>
      <c r="F1625" s="170">
        <v>24</v>
      </c>
      <c r="G1625" s="171">
        <v>7</v>
      </c>
      <c r="H1625" s="170" t="s">
        <v>1324</v>
      </c>
      <c r="I1625" s="171">
        <v>4.5999999999999996</v>
      </c>
      <c r="J1625" s="169">
        <v>1</v>
      </c>
    </row>
    <row r="1626" spans="1:10" hidden="1" x14ac:dyDescent="0.25">
      <c r="A1626" s="169">
        <v>29329</v>
      </c>
      <c r="B1626" s="170" t="s">
        <v>1543</v>
      </c>
      <c r="C1626" s="170" t="s">
        <v>24</v>
      </c>
      <c r="D1626" s="170" t="s">
        <v>34</v>
      </c>
      <c r="E1626" s="170">
        <v>750</v>
      </c>
      <c r="F1626" s="170">
        <v>6</v>
      </c>
      <c r="G1626" s="171">
        <v>14.7</v>
      </c>
      <c r="H1626" s="170" t="s">
        <v>73</v>
      </c>
      <c r="I1626" s="171">
        <v>299.99</v>
      </c>
      <c r="J1626" s="169">
        <v>1</v>
      </c>
    </row>
    <row r="1627" spans="1:10" hidden="1" x14ac:dyDescent="0.25">
      <c r="A1627" s="169">
        <v>29330</v>
      </c>
      <c r="B1627" s="170" t="s">
        <v>1544</v>
      </c>
      <c r="C1627" s="170" t="s">
        <v>11</v>
      </c>
      <c r="D1627" s="170" t="s">
        <v>267</v>
      </c>
      <c r="E1627" s="170">
        <v>4260</v>
      </c>
      <c r="F1627" s="170">
        <v>2</v>
      </c>
      <c r="G1627" s="171">
        <v>5</v>
      </c>
      <c r="H1627" s="170" t="s">
        <v>13</v>
      </c>
      <c r="I1627" s="171">
        <v>24.29</v>
      </c>
      <c r="J1627" s="169">
        <v>12</v>
      </c>
    </row>
    <row r="1628" spans="1:10" hidden="1" x14ac:dyDescent="0.25">
      <c r="A1628" s="169">
        <v>29330</v>
      </c>
      <c r="B1628" s="170" t="s">
        <v>1544</v>
      </c>
      <c r="C1628" s="170" t="s">
        <v>11</v>
      </c>
      <c r="D1628" s="170" t="s">
        <v>267</v>
      </c>
      <c r="E1628" s="170">
        <v>4260</v>
      </c>
      <c r="F1628" s="170">
        <v>2</v>
      </c>
      <c r="G1628" s="171">
        <v>5</v>
      </c>
      <c r="H1628" s="170" t="s">
        <v>13</v>
      </c>
      <c r="I1628" s="171">
        <v>24.29</v>
      </c>
      <c r="J1628" s="169">
        <v>12</v>
      </c>
    </row>
    <row r="1629" spans="1:10" hidden="1" x14ac:dyDescent="0.25">
      <c r="A1629" s="169">
        <v>29332</v>
      </c>
      <c r="B1629" s="170" t="s">
        <v>1545</v>
      </c>
      <c r="C1629" s="170" t="s">
        <v>11</v>
      </c>
      <c r="D1629" s="170" t="s">
        <v>12</v>
      </c>
      <c r="E1629" s="170">
        <v>740</v>
      </c>
      <c r="F1629" s="170">
        <v>12</v>
      </c>
      <c r="G1629" s="171">
        <v>4.7</v>
      </c>
      <c r="H1629" s="170" t="s">
        <v>105</v>
      </c>
      <c r="I1629" s="171">
        <v>4.29</v>
      </c>
      <c r="J1629" s="169">
        <v>1</v>
      </c>
    </row>
    <row r="1630" spans="1:10" hidden="1" x14ac:dyDescent="0.25">
      <c r="A1630" s="169">
        <v>29332</v>
      </c>
      <c r="B1630" s="170" t="s">
        <v>1545</v>
      </c>
      <c r="C1630" s="170" t="s">
        <v>11</v>
      </c>
      <c r="D1630" s="170" t="s">
        <v>12</v>
      </c>
      <c r="E1630" s="170">
        <v>740</v>
      </c>
      <c r="F1630" s="170">
        <v>12</v>
      </c>
      <c r="G1630" s="171">
        <v>4.7</v>
      </c>
      <c r="H1630" s="170" t="s">
        <v>105</v>
      </c>
      <c r="I1630" s="171">
        <v>4.29</v>
      </c>
      <c r="J1630" s="169">
        <v>1</v>
      </c>
    </row>
    <row r="1631" spans="1:10" hidden="1" x14ac:dyDescent="0.25">
      <c r="A1631" s="169">
        <v>29337</v>
      </c>
      <c r="B1631" s="170" t="s">
        <v>1546</v>
      </c>
      <c r="C1631" s="170" t="s">
        <v>11</v>
      </c>
      <c r="D1631" s="170" t="s">
        <v>303</v>
      </c>
      <c r="E1631" s="170">
        <v>473</v>
      </c>
      <c r="F1631" s="170">
        <v>24</v>
      </c>
      <c r="G1631" s="171">
        <v>7.5</v>
      </c>
      <c r="H1631" s="170" t="s">
        <v>1407</v>
      </c>
      <c r="I1631" s="171">
        <v>3.89</v>
      </c>
      <c r="J1631" s="169">
        <v>1</v>
      </c>
    </row>
    <row r="1632" spans="1:10" hidden="1" x14ac:dyDescent="0.25">
      <c r="A1632" s="169">
        <v>29337</v>
      </c>
      <c r="B1632" s="170" t="s">
        <v>1546</v>
      </c>
      <c r="C1632" s="170" t="s">
        <v>11</v>
      </c>
      <c r="D1632" s="170" t="s">
        <v>303</v>
      </c>
      <c r="E1632" s="170">
        <v>473</v>
      </c>
      <c r="F1632" s="170">
        <v>24</v>
      </c>
      <c r="G1632" s="171">
        <v>7.5</v>
      </c>
      <c r="H1632" s="170" t="s">
        <v>1407</v>
      </c>
      <c r="I1632" s="171">
        <v>3.89</v>
      </c>
      <c r="J1632" s="169">
        <v>1</v>
      </c>
    </row>
    <row r="1633" spans="1:10" hidden="1" x14ac:dyDescent="0.25">
      <c r="A1633" s="169">
        <v>29373</v>
      </c>
      <c r="B1633" s="170" t="s">
        <v>1547</v>
      </c>
      <c r="C1633" s="170" t="s">
        <v>24</v>
      </c>
      <c r="D1633" s="170" t="s">
        <v>504</v>
      </c>
      <c r="E1633" s="170">
        <v>750</v>
      </c>
      <c r="F1633" s="170">
        <v>12</v>
      </c>
      <c r="G1633" s="171">
        <v>6.5</v>
      </c>
      <c r="H1633" s="170" t="s">
        <v>100</v>
      </c>
      <c r="I1633" s="171">
        <v>11.99</v>
      </c>
      <c r="J1633" s="169">
        <v>1</v>
      </c>
    </row>
    <row r="1634" spans="1:10" hidden="1" x14ac:dyDescent="0.25">
      <c r="A1634" s="169">
        <v>29375</v>
      </c>
      <c r="B1634" s="170" t="s">
        <v>1548</v>
      </c>
      <c r="C1634" s="170" t="s">
        <v>24</v>
      </c>
      <c r="D1634" s="170" t="s">
        <v>127</v>
      </c>
      <c r="E1634" s="170">
        <v>750</v>
      </c>
      <c r="F1634" s="170">
        <v>3</v>
      </c>
      <c r="G1634" s="171">
        <v>13.5</v>
      </c>
      <c r="H1634" s="170" t="s">
        <v>100</v>
      </c>
      <c r="I1634" s="171">
        <v>550.04999999999995</v>
      </c>
      <c r="J1634" s="169">
        <v>1</v>
      </c>
    </row>
    <row r="1635" spans="1:10" hidden="1" x14ac:dyDescent="0.25">
      <c r="A1635" s="169">
        <v>29377</v>
      </c>
      <c r="B1635" s="170" t="s">
        <v>1549</v>
      </c>
      <c r="C1635" s="170" t="s">
        <v>15</v>
      </c>
      <c r="D1635" s="170" t="s">
        <v>756</v>
      </c>
      <c r="E1635" s="170">
        <v>750</v>
      </c>
      <c r="F1635" s="170">
        <v>12</v>
      </c>
      <c r="G1635" s="171">
        <v>35</v>
      </c>
      <c r="H1635" s="170" t="s">
        <v>20</v>
      </c>
      <c r="I1635" s="171">
        <v>33.99</v>
      </c>
      <c r="J1635" s="169">
        <v>1</v>
      </c>
    </row>
    <row r="1636" spans="1:10" hidden="1" x14ac:dyDescent="0.25">
      <c r="A1636" s="169">
        <v>29420</v>
      </c>
      <c r="B1636" s="170" t="s">
        <v>1550</v>
      </c>
      <c r="C1636" s="170" t="s">
        <v>15</v>
      </c>
      <c r="D1636" s="170" t="s">
        <v>669</v>
      </c>
      <c r="E1636" s="170">
        <v>50</v>
      </c>
      <c r="F1636" s="170">
        <v>120</v>
      </c>
      <c r="G1636" s="171">
        <v>33</v>
      </c>
      <c r="H1636" s="170" t="s">
        <v>22</v>
      </c>
      <c r="I1636" s="171">
        <v>2.4900000000000002</v>
      </c>
      <c r="J1636" s="169">
        <v>1</v>
      </c>
    </row>
    <row r="1637" spans="1:10" hidden="1" x14ac:dyDescent="0.25">
      <c r="A1637" s="169">
        <v>29442</v>
      </c>
      <c r="B1637" s="170" t="s">
        <v>1551</v>
      </c>
      <c r="C1637" s="170" t="s">
        <v>15</v>
      </c>
      <c r="D1637" s="170" t="s">
        <v>137</v>
      </c>
      <c r="E1637" s="170">
        <v>750</v>
      </c>
      <c r="F1637" s="170">
        <v>6</v>
      </c>
      <c r="G1637" s="171">
        <v>40</v>
      </c>
      <c r="H1637" s="170" t="s">
        <v>43</v>
      </c>
      <c r="I1637" s="171">
        <v>70.989999999999995</v>
      </c>
      <c r="J1637" s="169">
        <v>1</v>
      </c>
    </row>
    <row r="1638" spans="1:10" hidden="1" x14ac:dyDescent="0.25">
      <c r="A1638" s="169">
        <v>29467</v>
      </c>
      <c r="B1638" s="170" t="s">
        <v>1552</v>
      </c>
      <c r="C1638" s="170" t="s">
        <v>11</v>
      </c>
      <c r="D1638" s="170" t="s">
        <v>303</v>
      </c>
      <c r="E1638" s="170">
        <v>473</v>
      </c>
      <c r="F1638" s="170">
        <v>24</v>
      </c>
      <c r="G1638" s="171">
        <v>8</v>
      </c>
      <c r="H1638" s="170" t="s">
        <v>1457</v>
      </c>
      <c r="I1638" s="171">
        <v>4.8899999999999997</v>
      </c>
      <c r="J1638" s="169">
        <v>1</v>
      </c>
    </row>
    <row r="1639" spans="1:10" hidden="1" x14ac:dyDescent="0.25">
      <c r="A1639" s="169">
        <v>29467</v>
      </c>
      <c r="B1639" s="170" t="s">
        <v>1552</v>
      </c>
      <c r="C1639" s="170" t="s">
        <v>11</v>
      </c>
      <c r="D1639" s="170" t="s">
        <v>303</v>
      </c>
      <c r="E1639" s="170">
        <v>473</v>
      </c>
      <c r="F1639" s="170">
        <v>24</v>
      </c>
      <c r="G1639" s="171">
        <v>8</v>
      </c>
      <c r="H1639" s="170" t="s">
        <v>1457</v>
      </c>
      <c r="I1639" s="171">
        <v>4.8899999999999997</v>
      </c>
      <c r="J1639" s="169">
        <v>1</v>
      </c>
    </row>
    <row r="1640" spans="1:10" hidden="1" x14ac:dyDescent="0.25">
      <c r="A1640" s="169">
        <v>29476</v>
      </c>
      <c r="B1640" s="170" t="s">
        <v>1553</v>
      </c>
      <c r="C1640" s="170" t="s">
        <v>11</v>
      </c>
      <c r="D1640" s="170" t="s">
        <v>211</v>
      </c>
      <c r="E1640" s="170">
        <v>8520</v>
      </c>
      <c r="F1640" s="170">
        <v>1</v>
      </c>
      <c r="G1640" s="171">
        <v>4</v>
      </c>
      <c r="H1640" s="170" t="s">
        <v>824</v>
      </c>
      <c r="I1640" s="171">
        <v>50.99</v>
      </c>
      <c r="J1640" s="169">
        <v>24</v>
      </c>
    </row>
    <row r="1641" spans="1:10" hidden="1" x14ac:dyDescent="0.25">
      <c r="A1641" s="169">
        <v>29476</v>
      </c>
      <c r="B1641" s="170" t="s">
        <v>1553</v>
      </c>
      <c r="C1641" s="170" t="s">
        <v>11</v>
      </c>
      <c r="D1641" s="170" t="s">
        <v>211</v>
      </c>
      <c r="E1641" s="170">
        <v>8520</v>
      </c>
      <c r="F1641" s="170">
        <v>1</v>
      </c>
      <c r="G1641" s="171">
        <v>4</v>
      </c>
      <c r="H1641" s="170" t="s">
        <v>824</v>
      </c>
      <c r="I1641" s="171">
        <v>50.99</v>
      </c>
      <c r="J1641" s="169">
        <v>24</v>
      </c>
    </row>
    <row r="1642" spans="1:10" hidden="1" x14ac:dyDescent="0.25">
      <c r="A1642" s="169">
        <v>29512</v>
      </c>
      <c r="B1642" s="170" t="s">
        <v>1554</v>
      </c>
      <c r="C1642" s="170" t="s">
        <v>11</v>
      </c>
      <c r="D1642" s="170" t="s">
        <v>303</v>
      </c>
      <c r="E1642" s="170">
        <v>473</v>
      </c>
      <c r="F1642" s="170">
        <v>24</v>
      </c>
      <c r="G1642" s="171">
        <v>7</v>
      </c>
      <c r="H1642" s="170" t="s">
        <v>1209</v>
      </c>
      <c r="I1642" s="171">
        <v>4.49</v>
      </c>
      <c r="J1642" s="169">
        <v>1</v>
      </c>
    </row>
    <row r="1643" spans="1:10" hidden="1" x14ac:dyDescent="0.25">
      <c r="A1643" s="169">
        <v>29525</v>
      </c>
      <c r="B1643" s="170" t="s">
        <v>1555</v>
      </c>
      <c r="C1643" s="170" t="s">
        <v>11</v>
      </c>
      <c r="D1643" s="170" t="s">
        <v>12</v>
      </c>
      <c r="E1643" s="170">
        <v>473</v>
      </c>
      <c r="F1643" s="170">
        <v>24</v>
      </c>
      <c r="G1643" s="171">
        <v>5</v>
      </c>
      <c r="H1643" s="170" t="s">
        <v>1556</v>
      </c>
      <c r="I1643" s="171">
        <v>3.99</v>
      </c>
      <c r="J1643" s="169">
        <v>1</v>
      </c>
    </row>
    <row r="1644" spans="1:10" hidden="1" x14ac:dyDescent="0.25">
      <c r="A1644" s="169">
        <v>29525</v>
      </c>
      <c r="B1644" s="170" t="s">
        <v>1555</v>
      </c>
      <c r="C1644" s="170" t="s">
        <v>11</v>
      </c>
      <c r="D1644" s="170" t="s">
        <v>12</v>
      </c>
      <c r="E1644" s="170">
        <v>473</v>
      </c>
      <c r="F1644" s="170">
        <v>24</v>
      </c>
      <c r="G1644" s="171">
        <v>5</v>
      </c>
      <c r="H1644" s="170" t="s">
        <v>1556</v>
      </c>
      <c r="I1644" s="171">
        <v>3.99</v>
      </c>
      <c r="J1644" s="169">
        <v>1</v>
      </c>
    </row>
    <row r="1645" spans="1:10" hidden="1" x14ac:dyDescent="0.25">
      <c r="A1645" s="169">
        <v>29526</v>
      </c>
      <c r="B1645" s="170" t="s">
        <v>1557</v>
      </c>
      <c r="C1645" s="170" t="s">
        <v>11</v>
      </c>
      <c r="D1645" s="170" t="s">
        <v>303</v>
      </c>
      <c r="E1645" s="170">
        <v>473</v>
      </c>
      <c r="F1645" s="170">
        <v>24</v>
      </c>
      <c r="G1645" s="171">
        <v>6.5</v>
      </c>
      <c r="H1645" s="170" t="s">
        <v>1556</v>
      </c>
      <c r="I1645" s="171">
        <v>4.6900000000000004</v>
      </c>
      <c r="J1645" s="169">
        <v>1</v>
      </c>
    </row>
    <row r="1646" spans="1:10" hidden="1" x14ac:dyDescent="0.25">
      <c r="A1646" s="169">
        <v>29526</v>
      </c>
      <c r="B1646" s="170" t="s">
        <v>1557</v>
      </c>
      <c r="C1646" s="170" t="s">
        <v>11</v>
      </c>
      <c r="D1646" s="170" t="s">
        <v>303</v>
      </c>
      <c r="E1646" s="170">
        <v>473</v>
      </c>
      <c r="F1646" s="170">
        <v>24</v>
      </c>
      <c r="G1646" s="171">
        <v>6.5</v>
      </c>
      <c r="H1646" s="170" t="s">
        <v>1556</v>
      </c>
      <c r="I1646" s="171">
        <v>4.6900000000000004</v>
      </c>
      <c r="J1646" s="169">
        <v>1</v>
      </c>
    </row>
    <row r="1647" spans="1:10" hidden="1" x14ac:dyDescent="0.25">
      <c r="A1647" s="169">
        <v>29527</v>
      </c>
      <c r="B1647" s="170" t="s">
        <v>1558</v>
      </c>
      <c r="C1647" s="170" t="s">
        <v>11</v>
      </c>
      <c r="D1647" s="170" t="s">
        <v>12</v>
      </c>
      <c r="E1647" s="170">
        <v>473</v>
      </c>
      <c r="F1647" s="170">
        <v>24</v>
      </c>
      <c r="G1647" s="171">
        <v>5</v>
      </c>
      <c r="H1647" s="170" t="s">
        <v>1556</v>
      </c>
      <c r="I1647" s="171">
        <v>4.3</v>
      </c>
      <c r="J1647" s="169">
        <v>1</v>
      </c>
    </row>
    <row r="1648" spans="1:10" hidden="1" x14ac:dyDescent="0.25">
      <c r="A1648" s="169">
        <v>29527</v>
      </c>
      <c r="B1648" s="170" t="s">
        <v>1558</v>
      </c>
      <c r="C1648" s="170" t="s">
        <v>11</v>
      </c>
      <c r="D1648" s="170" t="s">
        <v>12</v>
      </c>
      <c r="E1648" s="170">
        <v>473</v>
      </c>
      <c r="F1648" s="170">
        <v>24</v>
      </c>
      <c r="G1648" s="171">
        <v>5</v>
      </c>
      <c r="H1648" s="170" t="s">
        <v>1556</v>
      </c>
      <c r="I1648" s="171">
        <v>4.3</v>
      </c>
      <c r="J1648" s="169">
        <v>1</v>
      </c>
    </row>
    <row r="1649" spans="1:10" hidden="1" x14ac:dyDescent="0.25">
      <c r="A1649" s="169">
        <v>29545</v>
      </c>
      <c r="B1649" s="170" t="s">
        <v>1559</v>
      </c>
      <c r="C1649" s="170" t="s">
        <v>24</v>
      </c>
      <c r="D1649" s="170" t="s">
        <v>34</v>
      </c>
      <c r="E1649" s="170">
        <v>750</v>
      </c>
      <c r="F1649" s="170">
        <v>12</v>
      </c>
      <c r="G1649" s="171">
        <v>11</v>
      </c>
      <c r="H1649" s="170" t="s">
        <v>141</v>
      </c>
      <c r="I1649" s="171">
        <v>19.989999999999998</v>
      </c>
      <c r="J1649" s="169">
        <v>1</v>
      </c>
    </row>
    <row r="1650" spans="1:10" hidden="1" x14ac:dyDescent="0.25">
      <c r="A1650" s="169">
        <v>29546</v>
      </c>
      <c r="B1650" s="170" t="s">
        <v>1560</v>
      </c>
      <c r="C1650" s="170" t="s">
        <v>15</v>
      </c>
      <c r="D1650" s="170" t="s">
        <v>19</v>
      </c>
      <c r="E1650" s="170">
        <v>750</v>
      </c>
      <c r="F1650" s="170">
        <v>12</v>
      </c>
      <c r="G1650" s="171">
        <v>40</v>
      </c>
      <c r="H1650" s="170" t="s">
        <v>1561</v>
      </c>
      <c r="I1650" s="171">
        <v>23.49</v>
      </c>
      <c r="J1650" s="169">
        <v>1</v>
      </c>
    </row>
    <row r="1651" spans="1:10" hidden="1" x14ac:dyDescent="0.25">
      <c r="A1651" s="169">
        <v>29561</v>
      </c>
      <c r="B1651" s="170" t="s">
        <v>1562</v>
      </c>
      <c r="C1651" s="170" t="s">
        <v>15</v>
      </c>
      <c r="D1651" s="170" t="s">
        <v>19</v>
      </c>
      <c r="E1651" s="170">
        <v>750</v>
      </c>
      <c r="F1651" s="170">
        <v>12</v>
      </c>
      <c r="G1651" s="171">
        <v>40</v>
      </c>
      <c r="H1651" s="170" t="s">
        <v>1563</v>
      </c>
      <c r="I1651" s="171">
        <v>42.95</v>
      </c>
      <c r="J1651" s="169">
        <v>1</v>
      </c>
    </row>
    <row r="1652" spans="1:10" hidden="1" x14ac:dyDescent="0.25">
      <c r="A1652" s="169">
        <v>29574</v>
      </c>
      <c r="B1652" s="170" t="s">
        <v>1564</v>
      </c>
      <c r="C1652" s="170" t="s">
        <v>24</v>
      </c>
      <c r="D1652" s="170" t="s">
        <v>34</v>
      </c>
      <c r="E1652" s="170">
        <v>750</v>
      </c>
      <c r="F1652" s="170">
        <v>12</v>
      </c>
      <c r="G1652" s="171">
        <v>12.5</v>
      </c>
      <c r="H1652" s="170" t="s">
        <v>35</v>
      </c>
      <c r="I1652" s="171">
        <v>23.99</v>
      </c>
      <c r="J1652" s="169">
        <v>1</v>
      </c>
    </row>
    <row r="1653" spans="1:10" hidden="1" x14ac:dyDescent="0.25">
      <c r="A1653" s="169">
        <v>29575</v>
      </c>
      <c r="B1653" s="170" t="s">
        <v>1565</v>
      </c>
      <c r="C1653" s="170" t="s">
        <v>11</v>
      </c>
      <c r="D1653" s="170" t="s">
        <v>267</v>
      </c>
      <c r="E1653" s="170">
        <v>473</v>
      </c>
      <c r="F1653" s="170">
        <v>24</v>
      </c>
      <c r="G1653" s="171">
        <v>4.7</v>
      </c>
      <c r="H1653" s="170" t="s">
        <v>1556</v>
      </c>
      <c r="I1653" s="171">
        <v>4.59</v>
      </c>
      <c r="J1653" s="169">
        <v>1</v>
      </c>
    </row>
    <row r="1654" spans="1:10" hidden="1" x14ac:dyDescent="0.25">
      <c r="A1654" s="169">
        <v>29575</v>
      </c>
      <c r="B1654" s="170" t="s">
        <v>1565</v>
      </c>
      <c r="C1654" s="170" t="s">
        <v>11</v>
      </c>
      <c r="D1654" s="170" t="s">
        <v>267</v>
      </c>
      <c r="E1654" s="170">
        <v>473</v>
      </c>
      <c r="F1654" s="170">
        <v>24</v>
      </c>
      <c r="G1654" s="171">
        <v>4.7</v>
      </c>
      <c r="H1654" s="170" t="s">
        <v>1556</v>
      </c>
      <c r="I1654" s="171">
        <v>4.59</v>
      </c>
      <c r="J1654" s="169">
        <v>1</v>
      </c>
    </row>
    <row r="1655" spans="1:10" hidden="1" x14ac:dyDescent="0.25">
      <c r="A1655" s="169">
        <v>29614</v>
      </c>
      <c r="B1655" s="170" t="s">
        <v>1566</v>
      </c>
      <c r="C1655" s="170" t="s">
        <v>11</v>
      </c>
      <c r="D1655" s="170" t="s">
        <v>12</v>
      </c>
      <c r="E1655" s="170">
        <v>8520</v>
      </c>
      <c r="F1655" s="170">
        <v>1</v>
      </c>
      <c r="G1655" s="171">
        <v>5</v>
      </c>
      <c r="H1655" s="170" t="s">
        <v>54</v>
      </c>
      <c r="I1655" s="171">
        <v>48.99</v>
      </c>
      <c r="J1655" s="169">
        <v>24</v>
      </c>
    </row>
    <row r="1656" spans="1:10" hidden="1" x14ac:dyDescent="0.25">
      <c r="A1656" s="169">
        <v>29614</v>
      </c>
      <c r="B1656" s="170" t="s">
        <v>1566</v>
      </c>
      <c r="C1656" s="170" t="s">
        <v>11</v>
      </c>
      <c r="D1656" s="170" t="s">
        <v>12</v>
      </c>
      <c r="E1656" s="170">
        <v>8520</v>
      </c>
      <c r="F1656" s="170">
        <v>1</v>
      </c>
      <c r="G1656" s="171">
        <v>5</v>
      </c>
      <c r="H1656" s="170" t="s">
        <v>54</v>
      </c>
      <c r="I1656" s="171">
        <v>48.99</v>
      </c>
      <c r="J1656" s="169">
        <v>24</v>
      </c>
    </row>
    <row r="1657" spans="1:10" hidden="1" x14ac:dyDescent="0.25">
      <c r="A1657" s="169">
        <v>29617</v>
      </c>
      <c r="B1657" s="170" t="s">
        <v>1567</v>
      </c>
      <c r="C1657" s="170" t="s">
        <v>15</v>
      </c>
      <c r="D1657" s="170" t="s">
        <v>845</v>
      </c>
      <c r="E1657" s="170">
        <v>750</v>
      </c>
      <c r="F1657" s="170">
        <v>6</v>
      </c>
      <c r="G1657" s="171">
        <v>47</v>
      </c>
      <c r="H1657" s="170" t="s">
        <v>17</v>
      </c>
      <c r="I1657" s="171">
        <v>60.99</v>
      </c>
      <c r="J1657" s="169">
        <v>1</v>
      </c>
    </row>
    <row r="1658" spans="1:10" hidden="1" x14ac:dyDescent="0.25">
      <c r="A1658" s="169">
        <v>29625</v>
      </c>
      <c r="B1658" s="170" t="s">
        <v>1568</v>
      </c>
      <c r="C1658" s="170" t="s">
        <v>24</v>
      </c>
      <c r="D1658" s="170" t="s">
        <v>34</v>
      </c>
      <c r="E1658" s="170">
        <v>750</v>
      </c>
      <c r="F1658" s="170">
        <v>12</v>
      </c>
      <c r="G1658" s="171">
        <v>13</v>
      </c>
      <c r="H1658" s="170" t="s">
        <v>141</v>
      </c>
      <c r="I1658" s="171">
        <v>12.99</v>
      </c>
      <c r="J1658" s="169">
        <v>1</v>
      </c>
    </row>
    <row r="1659" spans="1:10" hidden="1" x14ac:dyDescent="0.25">
      <c r="A1659" s="169">
        <v>29627</v>
      </c>
      <c r="B1659" s="170" t="s">
        <v>1569</v>
      </c>
      <c r="C1659" s="170" t="s">
        <v>24</v>
      </c>
      <c r="D1659" s="170" t="s">
        <v>60</v>
      </c>
      <c r="E1659" s="170">
        <v>750</v>
      </c>
      <c r="F1659" s="170">
        <v>12</v>
      </c>
      <c r="G1659" s="171">
        <v>12.5</v>
      </c>
      <c r="H1659" s="170" t="s">
        <v>26</v>
      </c>
      <c r="I1659" s="171">
        <v>11.99</v>
      </c>
      <c r="J1659" s="169">
        <v>1</v>
      </c>
    </row>
    <row r="1660" spans="1:10" hidden="1" x14ac:dyDescent="0.25">
      <c r="A1660" s="169">
        <v>29647</v>
      </c>
      <c r="B1660" s="170" t="s">
        <v>1570</v>
      </c>
      <c r="C1660" s="170" t="s">
        <v>24</v>
      </c>
      <c r="D1660" s="170" t="s">
        <v>34</v>
      </c>
      <c r="E1660" s="170">
        <v>4000</v>
      </c>
      <c r="F1660" s="170">
        <v>4</v>
      </c>
      <c r="G1660" s="171">
        <v>12.5</v>
      </c>
      <c r="H1660" s="170" t="s">
        <v>26</v>
      </c>
      <c r="I1660" s="171">
        <v>41.99</v>
      </c>
      <c r="J1660" s="169">
        <v>1</v>
      </c>
    </row>
    <row r="1661" spans="1:10" hidden="1" x14ac:dyDescent="0.25">
      <c r="A1661" s="169">
        <v>29685</v>
      </c>
      <c r="B1661" s="170" t="s">
        <v>1571</v>
      </c>
      <c r="C1661" s="170" t="s">
        <v>11</v>
      </c>
      <c r="D1661" s="170" t="s">
        <v>303</v>
      </c>
      <c r="E1661" s="170">
        <v>473</v>
      </c>
      <c r="F1661" s="170">
        <v>24</v>
      </c>
      <c r="G1661" s="171">
        <v>6.3</v>
      </c>
      <c r="H1661" s="170" t="s">
        <v>1136</v>
      </c>
      <c r="I1661" s="171">
        <v>5.5</v>
      </c>
      <c r="J1661" s="169">
        <v>1</v>
      </c>
    </row>
    <row r="1662" spans="1:10" hidden="1" x14ac:dyDescent="0.25">
      <c r="A1662" s="169">
        <v>29685</v>
      </c>
      <c r="B1662" s="170" t="s">
        <v>1571</v>
      </c>
      <c r="C1662" s="170" t="s">
        <v>11</v>
      </c>
      <c r="D1662" s="170" t="s">
        <v>303</v>
      </c>
      <c r="E1662" s="170">
        <v>473</v>
      </c>
      <c r="F1662" s="170">
        <v>24</v>
      </c>
      <c r="G1662" s="171">
        <v>6.3</v>
      </c>
      <c r="H1662" s="170" t="s">
        <v>1136</v>
      </c>
      <c r="I1662" s="171">
        <v>5.5</v>
      </c>
      <c r="J1662" s="169">
        <v>1</v>
      </c>
    </row>
    <row r="1663" spans="1:10" hidden="1" x14ac:dyDescent="0.25">
      <c r="A1663" s="169">
        <v>29688</v>
      </c>
      <c r="B1663" s="170" t="s">
        <v>1572</v>
      </c>
      <c r="C1663" s="170" t="s">
        <v>15</v>
      </c>
      <c r="D1663" s="170" t="s">
        <v>19</v>
      </c>
      <c r="E1663" s="170">
        <v>1140</v>
      </c>
      <c r="F1663" s="170">
        <v>12</v>
      </c>
      <c r="G1663" s="171">
        <v>40</v>
      </c>
      <c r="H1663" s="170" t="s">
        <v>20</v>
      </c>
      <c r="I1663" s="171">
        <v>37.49</v>
      </c>
      <c r="J1663" s="169">
        <v>1</v>
      </c>
    </row>
    <row r="1664" spans="1:10" hidden="1" x14ac:dyDescent="0.25">
      <c r="A1664" s="169">
        <v>29689</v>
      </c>
      <c r="B1664" s="170" t="s">
        <v>1573</v>
      </c>
      <c r="C1664" s="170" t="s">
        <v>15</v>
      </c>
      <c r="D1664" s="170" t="s">
        <v>756</v>
      </c>
      <c r="E1664" s="170">
        <v>750</v>
      </c>
      <c r="F1664" s="170">
        <v>12</v>
      </c>
      <c r="G1664" s="171">
        <v>45</v>
      </c>
      <c r="H1664" s="170" t="s">
        <v>222</v>
      </c>
      <c r="I1664" s="171">
        <v>30.51</v>
      </c>
      <c r="J1664" s="169">
        <v>1</v>
      </c>
    </row>
    <row r="1665" spans="1:10" hidden="1" x14ac:dyDescent="0.25">
      <c r="A1665" s="169">
        <v>29692</v>
      </c>
      <c r="B1665" s="170" t="s">
        <v>1574</v>
      </c>
      <c r="C1665" s="170" t="s">
        <v>11</v>
      </c>
      <c r="D1665" s="170" t="s">
        <v>267</v>
      </c>
      <c r="E1665" s="170">
        <v>1892</v>
      </c>
      <c r="F1665" s="170">
        <v>6</v>
      </c>
      <c r="G1665" s="171">
        <v>5</v>
      </c>
      <c r="H1665" s="170" t="s">
        <v>747</v>
      </c>
      <c r="I1665" s="171">
        <v>11.95</v>
      </c>
      <c r="J1665" s="169">
        <v>4</v>
      </c>
    </row>
    <row r="1666" spans="1:10" hidden="1" x14ac:dyDescent="0.25">
      <c r="A1666" s="169">
        <v>29692</v>
      </c>
      <c r="B1666" s="170" t="s">
        <v>1574</v>
      </c>
      <c r="C1666" s="170" t="s">
        <v>11</v>
      </c>
      <c r="D1666" s="170" t="s">
        <v>267</v>
      </c>
      <c r="E1666" s="170">
        <v>1892</v>
      </c>
      <c r="F1666" s="170">
        <v>6</v>
      </c>
      <c r="G1666" s="171">
        <v>5</v>
      </c>
      <c r="H1666" s="170" t="s">
        <v>747</v>
      </c>
      <c r="I1666" s="171">
        <v>11.95</v>
      </c>
      <c r="J1666" s="169">
        <v>4</v>
      </c>
    </row>
    <row r="1667" spans="1:10" hidden="1" x14ac:dyDescent="0.25">
      <c r="A1667" s="169">
        <v>29693</v>
      </c>
      <c r="B1667" s="170" t="s">
        <v>1575</v>
      </c>
      <c r="C1667" s="170" t="s">
        <v>15</v>
      </c>
      <c r="D1667" s="170" t="s">
        <v>756</v>
      </c>
      <c r="E1667" s="170">
        <v>750</v>
      </c>
      <c r="F1667" s="170">
        <v>12</v>
      </c>
      <c r="G1667" s="171">
        <v>35</v>
      </c>
      <c r="H1667" s="170" t="s">
        <v>222</v>
      </c>
      <c r="I1667" s="171">
        <v>28.03</v>
      </c>
      <c r="J1667" s="169">
        <v>1</v>
      </c>
    </row>
    <row r="1668" spans="1:10" hidden="1" x14ac:dyDescent="0.25">
      <c r="A1668" s="169">
        <v>29694</v>
      </c>
      <c r="B1668" s="170" t="s">
        <v>1576</v>
      </c>
      <c r="C1668" s="170" t="s">
        <v>11</v>
      </c>
      <c r="D1668" s="170" t="s">
        <v>303</v>
      </c>
      <c r="E1668" s="170">
        <v>710</v>
      </c>
      <c r="F1668" s="170">
        <v>12</v>
      </c>
      <c r="G1668" s="171">
        <v>5.9</v>
      </c>
      <c r="H1668" s="170" t="s">
        <v>824</v>
      </c>
      <c r="I1668" s="171">
        <v>3.99</v>
      </c>
      <c r="J1668" s="169">
        <v>1</v>
      </c>
    </row>
    <row r="1669" spans="1:10" hidden="1" x14ac:dyDescent="0.25">
      <c r="A1669" s="169">
        <v>29694</v>
      </c>
      <c r="B1669" s="170" t="s">
        <v>1576</v>
      </c>
      <c r="C1669" s="170" t="s">
        <v>11</v>
      </c>
      <c r="D1669" s="170" t="s">
        <v>303</v>
      </c>
      <c r="E1669" s="170">
        <v>710</v>
      </c>
      <c r="F1669" s="170">
        <v>12</v>
      </c>
      <c r="G1669" s="171">
        <v>5.9</v>
      </c>
      <c r="H1669" s="170" t="s">
        <v>824</v>
      </c>
      <c r="I1669" s="171">
        <v>3.99</v>
      </c>
      <c r="J1669" s="169">
        <v>1</v>
      </c>
    </row>
    <row r="1670" spans="1:10" hidden="1" x14ac:dyDescent="0.25">
      <c r="A1670" s="169">
        <v>29695</v>
      </c>
      <c r="B1670" s="170" t="s">
        <v>1577</v>
      </c>
      <c r="C1670" s="170" t="s">
        <v>15</v>
      </c>
      <c r="D1670" s="170" t="s">
        <v>19</v>
      </c>
      <c r="E1670" s="170">
        <v>750</v>
      </c>
      <c r="F1670" s="170">
        <v>12</v>
      </c>
      <c r="G1670" s="171">
        <v>40</v>
      </c>
      <c r="H1670" s="170" t="s">
        <v>222</v>
      </c>
      <c r="I1670" s="171">
        <v>24.03</v>
      </c>
      <c r="J1670" s="169">
        <v>1</v>
      </c>
    </row>
    <row r="1671" spans="1:10" hidden="1" x14ac:dyDescent="0.25">
      <c r="A1671" s="169">
        <v>29740</v>
      </c>
      <c r="B1671" s="170" t="s">
        <v>1578</v>
      </c>
      <c r="C1671" s="170" t="s">
        <v>11</v>
      </c>
      <c r="D1671" s="170" t="s">
        <v>303</v>
      </c>
      <c r="E1671" s="170">
        <v>740</v>
      </c>
      <c r="F1671" s="170">
        <v>12</v>
      </c>
      <c r="G1671" s="171">
        <v>6</v>
      </c>
      <c r="H1671" s="170" t="s">
        <v>105</v>
      </c>
      <c r="I1671" s="171">
        <v>4.29</v>
      </c>
      <c r="J1671" s="169">
        <v>1</v>
      </c>
    </row>
    <row r="1672" spans="1:10" hidden="1" x14ac:dyDescent="0.25">
      <c r="A1672" s="169">
        <v>29740</v>
      </c>
      <c r="B1672" s="170" t="s">
        <v>1578</v>
      </c>
      <c r="C1672" s="170" t="s">
        <v>11</v>
      </c>
      <c r="D1672" s="170" t="s">
        <v>303</v>
      </c>
      <c r="E1672" s="170">
        <v>740</v>
      </c>
      <c r="F1672" s="170">
        <v>12</v>
      </c>
      <c r="G1672" s="171">
        <v>6</v>
      </c>
      <c r="H1672" s="170" t="s">
        <v>105</v>
      </c>
      <c r="I1672" s="171">
        <v>4.29</v>
      </c>
      <c r="J1672" s="169">
        <v>1</v>
      </c>
    </row>
    <row r="1673" spans="1:10" hidden="1" x14ac:dyDescent="0.25">
      <c r="A1673" s="169">
        <v>29790</v>
      </c>
      <c r="B1673" s="170" t="s">
        <v>1579</v>
      </c>
      <c r="C1673" s="170" t="s">
        <v>24</v>
      </c>
      <c r="D1673" s="170" t="s">
        <v>575</v>
      </c>
      <c r="E1673" s="170">
        <v>750</v>
      </c>
      <c r="F1673" s="170">
        <v>12</v>
      </c>
      <c r="G1673" s="171">
        <v>13.4</v>
      </c>
      <c r="H1673" s="170" t="s">
        <v>1194</v>
      </c>
      <c r="I1673" s="171">
        <v>17.850000000000001</v>
      </c>
      <c r="J1673" s="169">
        <v>1</v>
      </c>
    </row>
    <row r="1674" spans="1:10" hidden="1" x14ac:dyDescent="0.25">
      <c r="A1674" s="169">
        <v>29801</v>
      </c>
      <c r="B1674" s="170" t="s">
        <v>1580</v>
      </c>
      <c r="C1674" s="170" t="s">
        <v>11</v>
      </c>
      <c r="D1674" s="170" t="s">
        <v>12</v>
      </c>
      <c r="E1674" s="170">
        <v>473</v>
      </c>
      <c r="F1674" s="170">
        <v>24</v>
      </c>
      <c r="G1674" s="171">
        <v>5</v>
      </c>
      <c r="H1674" s="170" t="s">
        <v>285</v>
      </c>
      <c r="I1674" s="171">
        <v>3.69</v>
      </c>
      <c r="J1674" s="169">
        <v>1</v>
      </c>
    </row>
    <row r="1675" spans="1:10" hidden="1" x14ac:dyDescent="0.25">
      <c r="A1675" s="169">
        <v>29801</v>
      </c>
      <c r="B1675" s="170" t="s">
        <v>1580</v>
      </c>
      <c r="C1675" s="170" t="s">
        <v>11</v>
      </c>
      <c r="D1675" s="170" t="s">
        <v>12</v>
      </c>
      <c r="E1675" s="170">
        <v>473</v>
      </c>
      <c r="F1675" s="170">
        <v>24</v>
      </c>
      <c r="G1675" s="171">
        <v>5</v>
      </c>
      <c r="H1675" s="170" t="s">
        <v>285</v>
      </c>
      <c r="I1675" s="171">
        <v>3.69</v>
      </c>
      <c r="J1675" s="169">
        <v>1</v>
      </c>
    </row>
    <row r="1676" spans="1:10" hidden="1" x14ac:dyDescent="0.25">
      <c r="A1676" s="169">
        <v>29815</v>
      </c>
      <c r="B1676" s="170" t="s">
        <v>1581</v>
      </c>
      <c r="C1676" s="170" t="s">
        <v>24</v>
      </c>
      <c r="D1676" s="170" t="s">
        <v>34</v>
      </c>
      <c r="E1676" s="170">
        <v>1500</v>
      </c>
      <c r="F1676" s="170">
        <v>6</v>
      </c>
      <c r="G1676" s="171">
        <v>11</v>
      </c>
      <c r="H1676" s="170" t="s">
        <v>35</v>
      </c>
      <c r="I1676" s="171">
        <v>22.99</v>
      </c>
      <c r="J1676" s="169">
        <v>1</v>
      </c>
    </row>
    <row r="1677" spans="1:10" hidden="1" x14ac:dyDescent="0.25">
      <c r="A1677" s="169">
        <v>29826</v>
      </c>
      <c r="B1677" s="170" t="s">
        <v>1582</v>
      </c>
      <c r="C1677" s="170" t="s">
        <v>263</v>
      </c>
      <c r="D1677" s="170" t="s">
        <v>935</v>
      </c>
      <c r="E1677" s="170">
        <v>30000</v>
      </c>
      <c r="F1677" s="170">
        <v>1</v>
      </c>
      <c r="G1677" s="171">
        <v>5.5</v>
      </c>
      <c r="H1677" s="170" t="s">
        <v>342</v>
      </c>
      <c r="I1677" s="171">
        <v>179.47</v>
      </c>
      <c r="J1677" s="169">
        <v>1</v>
      </c>
    </row>
    <row r="1678" spans="1:10" hidden="1" x14ac:dyDescent="0.25">
      <c r="A1678" s="169">
        <v>29826</v>
      </c>
      <c r="B1678" s="170" t="s">
        <v>1582</v>
      </c>
      <c r="C1678" s="170" t="s">
        <v>263</v>
      </c>
      <c r="D1678" s="170" t="s">
        <v>935</v>
      </c>
      <c r="E1678" s="170">
        <v>30000</v>
      </c>
      <c r="F1678" s="170">
        <v>1</v>
      </c>
      <c r="G1678" s="171">
        <v>5.5</v>
      </c>
      <c r="H1678" s="170" t="s">
        <v>342</v>
      </c>
      <c r="I1678" s="171">
        <v>179.47</v>
      </c>
      <c r="J1678" s="169">
        <v>1</v>
      </c>
    </row>
    <row r="1679" spans="1:10" hidden="1" x14ac:dyDescent="0.25">
      <c r="A1679" s="169">
        <v>29827</v>
      </c>
      <c r="B1679" s="170" t="s">
        <v>1583</v>
      </c>
      <c r="C1679" s="170" t="s">
        <v>263</v>
      </c>
      <c r="D1679" s="170" t="s">
        <v>935</v>
      </c>
      <c r="E1679" s="170">
        <v>30000</v>
      </c>
      <c r="F1679" s="170">
        <v>1</v>
      </c>
      <c r="G1679" s="171">
        <v>5.5</v>
      </c>
      <c r="H1679" s="170" t="s">
        <v>342</v>
      </c>
      <c r="I1679" s="171">
        <v>151.87</v>
      </c>
      <c r="J1679" s="169">
        <v>1</v>
      </c>
    </row>
    <row r="1680" spans="1:10" hidden="1" x14ac:dyDescent="0.25">
      <c r="A1680" s="169">
        <v>29828</v>
      </c>
      <c r="B1680" s="170" t="s">
        <v>1584</v>
      </c>
      <c r="C1680" s="170" t="s">
        <v>263</v>
      </c>
      <c r="D1680" s="170" t="s">
        <v>1585</v>
      </c>
      <c r="E1680" s="170">
        <v>30000</v>
      </c>
      <c r="F1680" s="170">
        <v>1</v>
      </c>
      <c r="G1680" s="171">
        <v>5.8</v>
      </c>
      <c r="H1680" s="170" t="s">
        <v>342</v>
      </c>
      <c r="I1680" s="171">
        <v>179.47</v>
      </c>
      <c r="J1680" s="169">
        <v>1</v>
      </c>
    </row>
    <row r="1681" spans="1:10" hidden="1" x14ac:dyDescent="0.25">
      <c r="A1681" s="169">
        <v>29828</v>
      </c>
      <c r="B1681" s="170" t="s">
        <v>1584</v>
      </c>
      <c r="C1681" s="170" t="s">
        <v>263</v>
      </c>
      <c r="D1681" s="170" t="s">
        <v>1585</v>
      </c>
      <c r="E1681" s="170">
        <v>30000</v>
      </c>
      <c r="F1681" s="170">
        <v>1</v>
      </c>
      <c r="G1681" s="171">
        <v>5.8</v>
      </c>
      <c r="H1681" s="170" t="s">
        <v>342</v>
      </c>
      <c r="I1681" s="171">
        <v>179.47</v>
      </c>
      <c r="J1681" s="169">
        <v>1</v>
      </c>
    </row>
    <row r="1682" spans="1:10" hidden="1" x14ac:dyDescent="0.25">
      <c r="A1682" s="169">
        <v>29829</v>
      </c>
      <c r="B1682" s="170" t="s">
        <v>1586</v>
      </c>
      <c r="C1682" s="170" t="s">
        <v>263</v>
      </c>
      <c r="D1682" s="170" t="s">
        <v>909</v>
      </c>
      <c r="E1682" s="170">
        <v>58600</v>
      </c>
      <c r="F1682" s="170">
        <v>1</v>
      </c>
      <c r="G1682" s="171">
        <v>5</v>
      </c>
      <c r="H1682" s="170" t="s">
        <v>342</v>
      </c>
      <c r="I1682" s="171">
        <v>296.68</v>
      </c>
      <c r="J1682" s="169">
        <v>1</v>
      </c>
    </row>
    <row r="1683" spans="1:10" hidden="1" x14ac:dyDescent="0.25">
      <c r="A1683" s="169">
        <v>29829</v>
      </c>
      <c r="B1683" s="170" t="s">
        <v>1586</v>
      </c>
      <c r="C1683" s="170" t="s">
        <v>263</v>
      </c>
      <c r="D1683" s="170" t="s">
        <v>909</v>
      </c>
      <c r="E1683" s="170">
        <v>58600</v>
      </c>
      <c r="F1683" s="170">
        <v>1</v>
      </c>
      <c r="G1683" s="171">
        <v>5</v>
      </c>
      <c r="H1683" s="170" t="s">
        <v>342</v>
      </c>
      <c r="I1683" s="171">
        <v>296.68</v>
      </c>
      <c r="J1683" s="169">
        <v>1</v>
      </c>
    </row>
    <row r="1684" spans="1:10" hidden="1" x14ac:dyDescent="0.25">
      <c r="A1684" s="169">
        <v>29897</v>
      </c>
      <c r="B1684" s="170" t="s">
        <v>1587</v>
      </c>
      <c r="C1684" s="170" t="s">
        <v>263</v>
      </c>
      <c r="D1684" s="170" t="s">
        <v>935</v>
      </c>
      <c r="E1684" s="170">
        <v>30000</v>
      </c>
      <c r="F1684" s="170">
        <v>1</v>
      </c>
      <c r="G1684" s="171">
        <v>5.5</v>
      </c>
      <c r="H1684" s="170" t="s">
        <v>342</v>
      </c>
      <c r="I1684" s="171">
        <v>179.47</v>
      </c>
      <c r="J1684" s="169">
        <v>1</v>
      </c>
    </row>
    <row r="1685" spans="1:10" hidden="1" x14ac:dyDescent="0.25">
      <c r="A1685" s="169">
        <v>29897</v>
      </c>
      <c r="B1685" s="170" t="s">
        <v>1587</v>
      </c>
      <c r="C1685" s="170" t="s">
        <v>263</v>
      </c>
      <c r="D1685" s="170" t="s">
        <v>935</v>
      </c>
      <c r="E1685" s="170">
        <v>30000</v>
      </c>
      <c r="F1685" s="170">
        <v>1</v>
      </c>
      <c r="G1685" s="171">
        <v>5.5</v>
      </c>
      <c r="H1685" s="170" t="s">
        <v>342</v>
      </c>
      <c r="I1685" s="171">
        <v>179.47</v>
      </c>
      <c r="J1685" s="169">
        <v>1</v>
      </c>
    </row>
    <row r="1686" spans="1:10" hidden="1" x14ac:dyDescent="0.25">
      <c r="A1686" s="169">
        <v>29905</v>
      </c>
      <c r="B1686" s="170" t="s">
        <v>1588</v>
      </c>
      <c r="C1686" s="170" t="s">
        <v>11</v>
      </c>
      <c r="D1686" s="170" t="s">
        <v>303</v>
      </c>
      <c r="E1686" s="170">
        <v>473</v>
      </c>
      <c r="F1686" s="170">
        <v>24</v>
      </c>
      <c r="G1686" s="171">
        <v>6.5</v>
      </c>
      <c r="H1686" s="170" t="s">
        <v>1457</v>
      </c>
      <c r="I1686" s="171">
        <v>4.75</v>
      </c>
      <c r="J1686" s="169">
        <v>1</v>
      </c>
    </row>
    <row r="1687" spans="1:10" hidden="1" x14ac:dyDescent="0.25">
      <c r="A1687" s="169">
        <v>29905</v>
      </c>
      <c r="B1687" s="170" t="s">
        <v>1588</v>
      </c>
      <c r="C1687" s="170" t="s">
        <v>11</v>
      </c>
      <c r="D1687" s="170" t="s">
        <v>303</v>
      </c>
      <c r="E1687" s="170">
        <v>473</v>
      </c>
      <c r="F1687" s="170">
        <v>24</v>
      </c>
      <c r="G1687" s="171">
        <v>6.5</v>
      </c>
      <c r="H1687" s="170" t="s">
        <v>1457</v>
      </c>
      <c r="I1687" s="171">
        <v>4.75</v>
      </c>
      <c r="J1687" s="169">
        <v>1</v>
      </c>
    </row>
    <row r="1688" spans="1:10" hidden="1" x14ac:dyDescent="0.25">
      <c r="A1688" s="169">
        <v>29930</v>
      </c>
      <c r="B1688" s="170" t="s">
        <v>1589</v>
      </c>
      <c r="C1688" s="170" t="s">
        <v>11</v>
      </c>
      <c r="D1688" s="170" t="s">
        <v>267</v>
      </c>
      <c r="E1688" s="170">
        <v>1892</v>
      </c>
      <c r="F1688" s="170">
        <v>6</v>
      </c>
      <c r="G1688" s="171">
        <v>5.4</v>
      </c>
      <c r="H1688" s="170" t="s">
        <v>13</v>
      </c>
      <c r="I1688" s="171">
        <v>14.49</v>
      </c>
      <c r="J1688" s="169">
        <v>4</v>
      </c>
    </row>
    <row r="1689" spans="1:10" hidden="1" x14ac:dyDescent="0.25">
      <c r="A1689" s="169">
        <v>29930</v>
      </c>
      <c r="B1689" s="170" t="s">
        <v>1589</v>
      </c>
      <c r="C1689" s="170" t="s">
        <v>11</v>
      </c>
      <c r="D1689" s="170" t="s">
        <v>267</v>
      </c>
      <c r="E1689" s="170">
        <v>1892</v>
      </c>
      <c r="F1689" s="170">
        <v>6</v>
      </c>
      <c r="G1689" s="171">
        <v>5.4</v>
      </c>
      <c r="H1689" s="170" t="s">
        <v>13</v>
      </c>
      <c r="I1689" s="171">
        <v>14.49</v>
      </c>
      <c r="J1689" s="169">
        <v>4</v>
      </c>
    </row>
    <row r="1690" spans="1:10" hidden="1" x14ac:dyDescent="0.25">
      <c r="A1690" s="169">
        <v>29931</v>
      </c>
      <c r="B1690" s="170" t="s">
        <v>1590</v>
      </c>
      <c r="C1690" s="170" t="s">
        <v>11</v>
      </c>
      <c r="D1690" s="170" t="s">
        <v>12</v>
      </c>
      <c r="E1690" s="170">
        <v>473</v>
      </c>
      <c r="F1690" s="170">
        <v>24</v>
      </c>
      <c r="G1690" s="171">
        <v>4.5</v>
      </c>
      <c r="H1690" s="170" t="s">
        <v>13</v>
      </c>
      <c r="I1690" s="171">
        <v>4.09</v>
      </c>
      <c r="J1690" s="169">
        <v>1</v>
      </c>
    </row>
    <row r="1691" spans="1:10" hidden="1" x14ac:dyDescent="0.25">
      <c r="A1691" s="169">
        <v>29931</v>
      </c>
      <c r="B1691" s="170" t="s">
        <v>1590</v>
      </c>
      <c r="C1691" s="170" t="s">
        <v>11</v>
      </c>
      <c r="D1691" s="170" t="s">
        <v>12</v>
      </c>
      <c r="E1691" s="170">
        <v>473</v>
      </c>
      <c r="F1691" s="170">
        <v>24</v>
      </c>
      <c r="G1691" s="171">
        <v>4.5</v>
      </c>
      <c r="H1691" s="170" t="s">
        <v>13</v>
      </c>
      <c r="I1691" s="171">
        <v>4.09</v>
      </c>
      <c r="J1691" s="169">
        <v>1</v>
      </c>
    </row>
    <row r="1692" spans="1:10" hidden="1" x14ac:dyDescent="0.25">
      <c r="A1692" s="169">
        <v>29972</v>
      </c>
      <c r="B1692" s="170" t="s">
        <v>1591</v>
      </c>
      <c r="C1692" s="170" t="s">
        <v>11</v>
      </c>
      <c r="D1692" s="170" t="s">
        <v>12</v>
      </c>
      <c r="E1692" s="170">
        <v>2046</v>
      </c>
      <c r="F1692" s="170">
        <v>4</v>
      </c>
      <c r="G1692" s="171">
        <v>5</v>
      </c>
      <c r="H1692" s="170" t="s">
        <v>222</v>
      </c>
      <c r="I1692" s="171">
        <v>14.95</v>
      </c>
      <c r="J1692" s="169">
        <v>6</v>
      </c>
    </row>
    <row r="1693" spans="1:10" hidden="1" x14ac:dyDescent="0.25">
      <c r="A1693" s="169">
        <v>29972</v>
      </c>
      <c r="B1693" s="170" t="s">
        <v>1591</v>
      </c>
      <c r="C1693" s="170" t="s">
        <v>11</v>
      </c>
      <c r="D1693" s="170" t="s">
        <v>12</v>
      </c>
      <c r="E1693" s="170">
        <v>2046</v>
      </c>
      <c r="F1693" s="170">
        <v>4</v>
      </c>
      <c r="G1693" s="171">
        <v>5</v>
      </c>
      <c r="H1693" s="170" t="s">
        <v>222</v>
      </c>
      <c r="I1693" s="171">
        <v>14.95</v>
      </c>
      <c r="J1693" s="169">
        <v>6</v>
      </c>
    </row>
    <row r="1694" spans="1:10" hidden="1" x14ac:dyDescent="0.25">
      <c r="A1694" s="169">
        <v>29979</v>
      </c>
      <c r="B1694" s="170" t="s">
        <v>1592</v>
      </c>
      <c r="C1694" s="170" t="s">
        <v>11</v>
      </c>
      <c r="D1694" s="170" t="s">
        <v>474</v>
      </c>
      <c r="E1694" s="170">
        <v>473</v>
      </c>
      <c r="F1694" s="170">
        <v>24</v>
      </c>
      <c r="G1694" s="171">
        <v>5</v>
      </c>
      <c r="H1694" s="170" t="s">
        <v>285</v>
      </c>
      <c r="I1694" s="171">
        <v>4.6900000000000004</v>
      </c>
      <c r="J1694" s="169">
        <v>1</v>
      </c>
    </row>
    <row r="1695" spans="1:10" hidden="1" x14ac:dyDescent="0.25">
      <c r="A1695" s="169">
        <v>29979</v>
      </c>
      <c r="B1695" s="170" t="s">
        <v>1592</v>
      </c>
      <c r="C1695" s="170" t="s">
        <v>11</v>
      </c>
      <c r="D1695" s="170" t="s">
        <v>474</v>
      </c>
      <c r="E1695" s="170">
        <v>473</v>
      </c>
      <c r="F1695" s="170">
        <v>24</v>
      </c>
      <c r="G1695" s="171">
        <v>5</v>
      </c>
      <c r="H1695" s="170" t="s">
        <v>285</v>
      </c>
      <c r="I1695" s="171">
        <v>4.6900000000000004</v>
      </c>
      <c r="J1695" s="169">
        <v>1</v>
      </c>
    </row>
    <row r="1696" spans="1:10" hidden="1" x14ac:dyDescent="0.25">
      <c r="A1696" s="169">
        <v>30000</v>
      </c>
      <c r="B1696" s="170" t="s">
        <v>1593</v>
      </c>
      <c r="C1696" s="170" t="s">
        <v>11</v>
      </c>
      <c r="D1696" s="170" t="s">
        <v>267</v>
      </c>
      <c r="E1696" s="170">
        <v>5325</v>
      </c>
      <c r="F1696" s="170">
        <v>1</v>
      </c>
      <c r="G1696" s="171">
        <v>5</v>
      </c>
      <c r="H1696" s="170" t="s">
        <v>1136</v>
      </c>
      <c r="I1696" s="171">
        <v>32</v>
      </c>
      <c r="J1696" s="169">
        <v>15</v>
      </c>
    </row>
    <row r="1697" spans="1:10" hidden="1" x14ac:dyDescent="0.25">
      <c r="A1697" s="169">
        <v>30000</v>
      </c>
      <c r="B1697" s="170" t="s">
        <v>1593</v>
      </c>
      <c r="C1697" s="170" t="s">
        <v>11</v>
      </c>
      <c r="D1697" s="170" t="s">
        <v>267</v>
      </c>
      <c r="E1697" s="170">
        <v>5325</v>
      </c>
      <c r="F1697" s="170">
        <v>1</v>
      </c>
      <c r="G1697" s="171">
        <v>5</v>
      </c>
      <c r="H1697" s="170" t="s">
        <v>1136</v>
      </c>
      <c r="I1697" s="171">
        <v>32</v>
      </c>
      <c r="J1697" s="169">
        <v>15</v>
      </c>
    </row>
    <row r="1698" spans="1:10" hidden="1" x14ac:dyDescent="0.25">
      <c r="A1698" s="169">
        <v>30001</v>
      </c>
      <c r="B1698" s="170" t="s">
        <v>1594</v>
      </c>
      <c r="C1698" s="170" t="s">
        <v>11</v>
      </c>
      <c r="D1698" s="170" t="s">
        <v>303</v>
      </c>
      <c r="E1698" s="170">
        <v>473</v>
      </c>
      <c r="F1698" s="170">
        <v>24</v>
      </c>
      <c r="G1698" s="171">
        <v>10.199999999999999</v>
      </c>
      <c r="H1698" s="170" t="s">
        <v>1209</v>
      </c>
      <c r="I1698" s="171">
        <v>5.29</v>
      </c>
      <c r="J1698" s="169">
        <v>1</v>
      </c>
    </row>
    <row r="1699" spans="1:10" hidden="1" x14ac:dyDescent="0.25">
      <c r="A1699" s="169">
        <v>30012</v>
      </c>
      <c r="B1699" s="170" t="s">
        <v>461</v>
      </c>
      <c r="C1699" s="170" t="s">
        <v>15</v>
      </c>
      <c r="D1699" s="170" t="s">
        <v>462</v>
      </c>
      <c r="E1699" s="170">
        <v>1750</v>
      </c>
      <c r="F1699" s="170">
        <v>6</v>
      </c>
      <c r="G1699" s="171">
        <v>40</v>
      </c>
      <c r="H1699" s="170" t="s">
        <v>43</v>
      </c>
      <c r="I1699" s="171">
        <v>82.49</v>
      </c>
      <c r="J1699" s="169">
        <v>1</v>
      </c>
    </row>
    <row r="1700" spans="1:10" hidden="1" x14ac:dyDescent="0.25">
      <c r="A1700" s="169">
        <v>30013</v>
      </c>
      <c r="B1700" s="170" t="s">
        <v>1595</v>
      </c>
      <c r="C1700" s="170" t="s">
        <v>15</v>
      </c>
      <c r="D1700" s="170" t="s">
        <v>462</v>
      </c>
      <c r="E1700" s="170">
        <v>750</v>
      </c>
      <c r="F1700" s="170">
        <v>12</v>
      </c>
      <c r="G1700" s="171">
        <v>40</v>
      </c>
      <c r="H1700" s="170" t="s">
        <v>446</v>
      </c>
      <c r="I1700" s="171">
        <v>40.99</v>
      </c>
      <c r="J1700" s="169">
        <v>1</v>
      </c>
    </row>
    <row r="1701" spans="1:10" hidden="1" x14ac:dyDescent="0.25">
      <c r="A1701" s="169">
        <v>30014</v>
      </c>
      <c r="B1701" s="170" t="s">
        <v>718</v>
      </c>
      <c r="C1701" s="170" t="s">
        <v>15</v>
      </c>
      <c r="D1701" s="170" t="s">
        <v>462</v>
      </c>
      <c r="E1701" s="170">
        <v>375</v>
      </c>
      <c r="F1701" s="170">
        <v>24</v>
      </c>
      <c r="G1701" s="171">
        <v>40</v>
      </c>
      <c r="H1701" s="170" t="s">
        <v>446</v>
      </c>
      <c r="I1701" s="171">
        <v>18.489999999999998</v>
      </c>
      <c r="J1701" s="169">
        <v>1</v>
      </c>
    </row>
    <row r="1702" spans="1:10" hidden="1" x14ac:dyDescent="0.25">
      <c r="A1702" s="169">
        <v>30024</v>
      </c>
      <c r="B1702" s="170" t="s">
        <v>1596</v>
      </c>
      <c r="C1702" s="170" t="s">
        <v>15</v>
      </c>
      <c r="D1702" s="170" t="s">
        <v>756</v>
      </c>
      <c r="E1702" s="170">
        <v>750</v>
      </c>
      <c r="F1702" s="170">
        <v>12</v>
      </c>
      <c r="G1702" s="171">
        <v>35</v>
      </c>
      <c r="H1702" s="170" t="s">
        <v>20</v>
      </c>
      <c r="I1702" s="171">
        <v>29.99</v>
      </c>
      <c r="J1702" s="169">
        <v>1</v>
      </c>
    </row>
    <row r="1703" spans="1:10" hidden="1" x14ac:dyDescent="0.25">
      <c r="A1703" s="169">
        <v>30083</v>
      </c>
      <c r="B1703" s="170" t="s">
        <v>1597</v>
      </c>
      <c r="C1703" s="170" t="s">
        <v>11</v>
      </c>
      <c r="D1703" s="170" t="s">
        <v>267</v>
      </c>
      <c r="E1703" s="170">
        <v>473</v>
      </c>
      <c r="F1703" s="170">
        <v>24</v>
      </c>
      <c r="G1703" s="171">
        <v>4.8</v>
      </c>
      <c r="H1703" s="170" t="s">
        <v>1422</v>
      </c>
      <c r="I1703" s="171">
        <v>3.69</v>
      </c>
      <c r="J1703" s="169">
        <v>1</v>
      </c>
    </row>
    <row r="1704" spans="1:10" hidden="1" x14ac:dyDescent="0.25">
      <c r="A1704" s="169">
        <v>30083</v>
      </c>
      <c r="B1704" s="170" t="s">
        <v>1597</v>
      </c>
      <c r="C1704" s="170" t="s">
        <v>11</v>
      </c>
      <c r="D1704" s="170" t="s">
        <v>267</v>
      </c>
      <c r="E1704" s="170">
        <v>473</v>
      </c>
      <c r="F1704" s="170">
        <v>24</v>
      </c>
      <c r="G1704" s="171">
        <v>4.8</v>
      </c>
      <c r="H1704" s="170" t="s">
        <v>1422</v>
      </c>
      <c r="I1704" s="171">
        <v>3.69</v>
      </c>
      <c r="J1704" s="169">
        <v>1</v>
      </c>
    </row>
    <row r="1705" spans="1:10" hidden="1" x14ac:dyDescent="0.25">
      <c r="A1705" s="169">
        <v>30128</v>
      </c>
      <c r="B1705" s="170" t="s">
        <v>1598</v>
      </c>
      <c r="C1705" s="170" t="s">
        <v>11</v>
      </c>
      <c r="D1705" s="170" t="s">
        <v>303</v>
      </c>
      <c r="E1705" s="170">
        <v>473</v>
      </c>
      <c r="F1705" s="170">
        <v>24</v>
      </c>
      <c r="G1705" s="171">
        <v>6</v>
      </c>
      <c r="H1705" s="170" t="s">
        <v>1422</v>
      </c>
      <c r="I1705" s="171">
        <v>4.29</v>
      </c>
      <c r="J1705" s="169">
        <v>1</v>
      </c>
    </row>
    <row r="1706" spans="1:10" hidden="1" x14ac:dyDescent="0.25">
      <c r="A1706" s="169">
        <v>30128</v>
      </c>
      <c r="B1706" s="170" t="s">
        <v>1598</v>
      </c>
      <c r="C1706" s="170" t="s">
        <v>11</v>
      </c>
      <c r="D1706" s="170" t="s">
        <v>303</v>
      </c>
      <c r="E1706" s="170">
        <v>473</v>
      </c>
      <c r="F1706" s="170">
        <v>24</v>
      </c>
      <c r="G1706" s="171">
        <v>6</v>
      </c>
      <c r="H1706" s="170" t="s">
        <v>1422</v>
      </c>
      <c r="I1706" s="171">
        <v>4.29</v>
      </c>
      <c r="J1706" s="169">
        <v>1</v>
      </c>
    </row>
    <row r="1707" spans="1:10" hidden="1" x14ac:dyDescent="0.25">
      <c r="A1707" s="169">
        <v>30141</v>
      </c>
      <c r="B1707" s="170" t="s">
        <v>1599</v>
      </c>
      <c r="C1707" s="170" t="s">
        <v>11</v>
      </c>
      <c r="D1707" s="170" t="s">
        <v>211</v>
      </c>
      <c r="E1707" s="170">
        <v>473</v>
      </c>
      <c r="F1707" s="170">
        <v>24</v>
      </c>
      <c r="G1707" s="171">
        <v>3.9</v>
      </c>
      <c r="H1707" s="170" t="s">
        <v>1053</v>
      </c>
      <c r="I1707" s="171">
        <v>3.49</v>
      </c>
      <c r="J1707" s="169">
        <v>1</v>
      </c>
    </row>
    <row r="1708" spans="1:10" hidden="1" x14ac:dyDescent="0.25">
      <c r="A1708" s="169">
        <v>30141</v>
      </c>
      <c r="B1708" s="170" t="s">
        <v>1599</v>
      </c>
      <c r="C1708" s="170" t="s">
        <v>11</v>
      </c>
      <c r="D1708" s="170" t="s">
        <v>211</v>
      </c>
      <c r="E1708" s="170">
        <v>473</v>
      </c>
      <c r="F1708" s="170">
        <v>24</v>
      </c>
      <c r="G1708" s="171">
        <v>3.9</v>
      </c>
      <c r="H1708" s="170" t="s">
        <v>1053</v>
      </c>
      <c r="I1708" s="171">
        <v>3.49</v>
      </c>
      <c r="J1708" s="169">
        <v>1</v>
      </c>
    </row>
    <row r="1709" spans="1:10" hidden="1" x14ac:dyDescent="0.25">
      <c r="A1709" s="169">
        <v>30152</v>
      </c>
      <c r="B1709" s="170" t="s">
        <v>1600</v>
      </c>
      <c r="C1709" s="170" t="s">
        <v>24</v>
      </c>
      <c r="D1709" s="170" t="s">
        <v>58</v>
      </c>
      <c r="E1709" s="170">
        <v>750</v>
      </c>
      <c r="F1709" s="170">
        <v>12</v>
      </c>
      <c r="G1709" s="171">
        <v>12.5</v>
      </c>
      <c r="H1709" s="170" t="s">
        <v>128</v>
      </c>
      <c r="I1709" s="171">
        <v>21.99</v>
      </c>
      <c r="J1709" s="169">
        <v>1</v>
      </c>
    </row>
    <row r="1710" spans="1:10" hidden="1" x14ac:dyDescent="0.25">
      <c r="A1710" s="169">
        <v>30162</v>
      </c>
      <c r="B1710" s="170" t="s">
        <v>1601</v>
      </c>
      <c r="C1710" s="170" t="s">
        <v>11</v>
      </c>
      <c r="D1710" s="170" t="s">
        <v>474</v>
      </c>
      <c r="E1710" s="170">
        <v>473</v>
      </c>
      <c r="F1710" s="170">
        <v>24</v>
      </c>
      <c r="G1710" s="171">
        <v>4.5</v>
      </c>
      <c r="H1710" s="170" t="s">
        <v>1422</v>
      </c>
      <c r="I1710" s="171">
        <v>4.29</v>
      </c>
      <c r="J1710" s="169">
        <v>1</v>
      </c>
    </row>
    <row r="1711" spans="1:10" hidden="1" x14ac:dyDescent="0.25">
      <c r="A1711" s="169">
        <v>30162</v>
      </c>
      <c r="B1711" s="170" t="s">
        <v>1601</v>
      </c>
      <c r="C1711" s="170" t="s">
        <v>11</v>
      </c>
      <c r="D1711" s="170" t="s">
        <v>474</v>
      </c>
      <c r="E1711" s="170">
        <v>473</v>
      </c>
      <c r="F1711" s="170">
        <v>24</v>
      </c>
      <c r="G1711" s="171">
        <v>4.5</v>
      </c>
      <c r="H1711" s="170" t="s">
        <v>1422</v>
      </c>
      <c r="I1711" s="171">
        <v>4.29</v>
      </c>
      <c r="J1711" s="169">
        <v>1</v>
      </c>
    </row>
    <row r="1712" spans="1:10" hidden="1" x14ac:dyDescent="0.25">
      <c r="A1712" s="169">
        <v>30192</v>
      </c>
      <c r="B1712" s="170" t="s">
        <v>1602</v>
      </c>
      <c r="C1712" s="170" t="s">
        <v>11</v>
      </c>
      <c r="D1712" s="170" t="s">
        <v>12</v>
      </c>
      <c r="E1712" s="170">
        <v>500</v>
      </c>
      <c r="F1712" s="170">
        <v>24</v>
      </c>
      <c r="G1712" s="171">
        <v>5</v>
      </c>
      <c r="H1712" s="170" t="s">
        <v>274</v>
      </c>
      <c r="I1712" s="171">
        <v>3.69</v>
      </c>
      <c r="J1712" s="169">
        <v>1</v>
      </c>
    </row>
    <row r="1713" spans="1:10" hidden="1" x14ac:dyDescent="0.25">
      <c r="A1713" s="169">
        <v>30207</v>
      </c>
      <c r="B1713" s="170" t="s">
        <v>1603</v>
      </c>
      <c r="C1713" s="170" t="s">
        <v>15</v>
      </c>
      <c r="D1713" s="170" t="s">
        <v>336</v>
      </c>
      <c r="E1713" s="170">
        <v>750</v>
      </c>
      <c r="F1713" s="170">
        <v>12</v>
      </c>
      <c r="G1713" s="171">
        <v>16</v>
      </c>
      <c r="H1713" s="170" t="s">
        <v>43</v>
      </c>
      <c r="I1713" s="171">
        <v>35.49</v>
      </c>
      <c r="J1713" s="169">
        <v>1</v>
      </c>
    </row>
    <row r="1714" spans="1:10" hidden="1" x14ac:dyDescent="0.25">
      <c r="A1714" s="169">
        <v>30210</v>
      </c>
      <c r="B1714" s="170" t="s">
        <v>1603</v>
      </c>
      <c r="C1714" s="170" t="s">
        <v>15</v>
      </c>
      <c r="D1714" s="170" t="s">
        <v>336</v>
      </c>
      <c r="E1714" s="170">
        <v>1140</v>
      </c>
      <c r="F1714" s="170">
        <v>6</v>
      </c>
      <c r="G1714" s="171">
        <v>16</v>
      </c>
      <c r="H1714" s="170" t="s">
        <v>43</v>
      </c>
      <c r="I1714" s="171">
        <v>45.99</v>
      </c>
      <c r="J1714" s="169">
        <v>1</v>
      </c>
    </row>
    <row r="1715" spans="1:10" hidden="1" x14ac:dyDescent="0.25">
      <c r="A1715" s="169">
        <v>30212</v>
      </c>
      <c r="B1715" s="170" t="s">
        <v>1452</v>
      </c>
      <c r="C1715" s="170" t="s">
        <v>15</v>
      </c>
      <c r="D1715" s="170" t="s">
        <v>252</v>
      </c>
      <c r="E1715" s="170">
        <v>375</v>
      </c>
      <c r="F1715" s="170">
        <v>12</v>
      </c>
      <c r="G1715" s="171">
        <v>35</v>
      </c>
      <c r="H1715" s="170" t="s">
        <v>1173</v>
      </c>
      <c r="I1715" s="171">
        <v>20.49</v>
      </c>
      <c r="J1715" s="169">
        <v>1</v>
      </c>
    </row>
    <row r="1716" spans="1:10" hidden="1" x14ac:dyDescent="0.25">
      <c r="A1716" s="169">
        <v>30225</v>
      </c>
      <c r="B1716" s="170" t="s">
        <v>1604</v>
      </c>
      <c r="C1716" s="170" t="s">
        <v>24</v>
      </c>
      <c r="D1716" s="170" t="s">
        <v>68</v>
      </c>
      <c r="E1716" s="170">
        <v>1500</v>
      </c>
      <c r="F1716" s="170">
        <v>6</v>
      </c>
      <c r="G1716" s="171">
        <v>13.5</v>
      </c>
      <c r="H1716" s="170" t="s">
        <v>222</v>
      </c>
      <c r="I1716" s="171">
        <v>19.989999999999998</v>
      </c>
      <c r="J1716" s="169">
        <v>1</v>
      </c>
    </row>
    <row r="1717" spans="1:10" hidden="1" x14ac:dyDescent="0.25">
      <c r="A1717" s="169">
        <v>30251</v>
      </c>
      <c r="B1717" s="170" t="s">
        <v>1605</v>
      </c>
      <c r="C1717" s="170" t="s">
        <v>11</v>
      </c>
      <c r="D1717" s="170" t="s">
        <v>12</v>
      </c>
      <c r="E1717" s="170">
        <v>473</v>
      </c>
      <c r="F1717" s="170">
        <v>12</v>
      </c>
      <c r="G1717" s="171">
        <v>5</v>
      </c>
      <c r="H1717" s="170" t="s">
        <v>13</v>
      </c>
      <c r="I1717" s="171">
        <v>3.79</v>
      </c>
      <c r="J1717" s="169">
        <v>1</v>
      </c>
    </row>
    <row r="1718" spans="1:10" hidden="1" x14ac:dyDescent="0.25">
      <c r="A1718" s="169">
        <v>30251</v>
      </c>
      <c r="B1718" s="170" t="s">
        <v>1605</v>
      </c>
      <c r="C1718" s="170" t="s">
        <v>11</v>
      </c>
      <c r="D1718" s="170" t="s">
        <v>12</v>
      </c>
      <c r="E1718" s="170">
        <v>473</v>
      </c>
      <c r="F1718" s="170">
        <v>12</v>
      </c>
      <c r="G1718" s="171">
        <v>5</v>
      </c>
      <c r="H1718" s="170" t="s">
        <v>13</v>
      </c>
      <c r="I1718" s="171">
        <v>3.79</v>
      </c>
      <c r="J1718" s="169">
        <v>1</v>
      </c>
    </row>
    <row r="1719" spans="1:10" hidden="1" x14ac:dyDescent="0.25">
      <c r="A1719" s="169">
        <v>30253</v>
      </c>
      <c r="B1719" s="170" t="s">
        <v>1606</v>
      </c>
      <c r="C1719" s="170" t="s">
        <v>11</v>
      </c>
      <c r="D1719" s="170" t="s">
        <v>211</v>
      </c>
      <c r="E1719" s="170">
        <v>473</v>
      </c>
      <c r="F1719" s="170">
        <v>12</v>
      </c>
      <c r="G1719" s="171">
        <v>4</v>
      </c>
      <c r="H1719" s="170" t="s">
        <v>13</v>
      </c>
      <c r="I1719" s="171">
        <v>3.79</v>
      </c>
      <c r="J1719" s="169">
        <v>1</v>
      </c>
    </row>
    <row r="1720" spans="1:10" hidden="1" x14ac:dyDescent="0.25">
      <c r="A1720" s="169">
        <v>30253</v>
      </c>
      <c r="B1720" s="170" t="s">
        <v>1606</v>
      </c>
      <c r="C1720" s="170" t="s">
        <v>11</v>
      </c>
      <c r="D1720" s="170" t="s">
        <v>211</v>
      </c>
      <c r="E1720" s="170">
        <v>473</v>
      </c>
      <c r="F1720" s="170">
        <v>12</v>
      </c>
      <c r="G1720" s="171">
        <v>4</v>
      </c>
      <c r="H1720" s="170" t="s">
        <v>13</v>
      </c>
      <c r="I1720" s="171">
        <v>3.79</v>
      </c>
      <c r="J1720" s="169">
        <v>1</v>
      </c>
    </row>
    <row r="1721" spans="1:10" hidden="1" x14ac:dyDescent="0.25">
      <c r="A1721" s="169">
        <v>30284</v>
      </c>
      <c r="B1721" s="170" t="s">
        <v>1607</v>
      </c>
      <c r="C1721" s="170" t="s">
        <v>11</v>
      </c>
      <c r="D1721" s="170" t="s">
        <v>211</v>
      </c>
      <c r="E1721" s="170">
        <v>3960</v>
      </c>
      <c r="F1721" s="170">
        <v>2</v>
      </c>
      <c r="G1721" s="171">
        <v>3.7</v>
      </c>
      <c r="H1721" s="170" t="s">
        <v>105</v>
      </c>
      <c r="I1721" s="171">
        <v>33.99</v>
      </c>
      <c r="J1721" s="169">
        <v>12</v>
      </c>
    </row>
    <row r="1722" spans="1:10" hidden="1" x14ac:dyDescent="0.25">
      <c r="A1722" s="169">
        <v>30284</v>
      </c>
      <c r="B1722" s="170" t="s">
        <v>1607</v>
      </c>
      <c r="C1722" s="170" t="s">
        <v>11</v>
      </c>
      <c r="D1722" s="170" t="s">
        <v>211</v>
      </c>
      <c r="E1722" s="170">
        <v>3960</v>
      </c>
      <c r="F1722" s="170">
        <v>2</v>
      </c>
      <c r="G1722" s="171">
        <v>3.7</v>
      </c>
      <c r="H1722" s="170" t="s">
        <v>105</v>
      </c>
      <c r="I1722" s="171">
        <v>33.99</v>
      </c>
      <c r="J1722" s="169">
        <v>12</v>
      </c>
    </row>
    <row r="1723" spans="1:10" hidden="1" x14ac:dyDescent="0.25">
      <c r="A1723" s="169">
        <v>30305</v>
      </c>
      <c r="B1723" s="170" t="s">
        <v>1608</v>
      </c>
      <c r="C1723" s="170" t="s">
        <v>11</v>
      </c>
      <c r="D1723" s="170" t="s">
        <v>303</v>
      </c>
      <c r="E1723" s="170">
        <v>473</v>
      </c>
      <c r="F1723" s="170">
        <v>24</v>
      </c>
      <c r="G1723" s="171">
        <v>6.5</v>
      </c>
      <c r="H1723" s="170" t="s">
        <v>1391</v>
      </c>
      <c r="I1723" s="171">
        <v>4.79</v>
      </c>
      <c r="J1723" s="169">
        <v>1</v>
      </c>
    </row>
    <row r="1724" spans="1:10" hidden="1" x14ac:dyDescent="0.25">
      <c r="A1724" s="169">
        <v>30305</v>
      </c>
      <c r="B1724" s="170" t="s">
        <v>1608</v>
      </c>
      <c r="C1724" s="170" t="s">
        <v>11</v>
      </c>
      <c r="D1724" s="170" t="s">
        <v>303</v>
      </c>
      <c r="E1724" s="170">
        <v>473</v>
      </c>
      <c r="F1724" s="170">
        <v>24</v>
      </c>
      <c r="G1724" s="171">
        <v>6.5</v>
      </c>
      <c r="H1724" s="170" t="s">
        <v>1391</v>
      </c>
      <c r="I1724" s="171">
        <v>4.79</v>
      </c>
      <c r="J1724" s="169">
        <v>1</v>
      </c>
    </row>
    <row r="1725" spans="1:10" hidden="1" x14ac:dyDescent="0.25">
      <c r="A1725" s="169">
        <v>30353</v>
      </c>
      <c r="B1725" s="170" t="s">
        <v>1609</v>
      </c>
      <c r="C1725" s="170" t="s">
        <v>24</v>
      </c>
      <c r="D1725" s="170" t="s">
        <v>99</v>
      </c>
      <c r="E1725" s="170">
        <v>750</v>
      </c>
      <c r="F1725" s="170">
        <v>6</v>
      </c>
      <c r="G1725" s="171">
        <v>20</v>
      </c>
      <c r="H1725" s="170" t="s">
        <v>35</v>
      </c>
      <c r="I1725" s="171">
        <v>249.99</v>
      </c>
      <c r="J1725" s="169">
        <v>1</v>
      </c>
    </row>
    <row r="1726" spans="1:10" hidden="1" x14ac:dyDescent="0.25">
      <c r="A1726" s="169">
        <v>30390</v>
      </c>
      <c r="B1726" s="170" t="s">
        <v>1610</v>
      </c>
      <c r="C1726" s="170" t="s">
        <v>15</v>
      </c>
      <c r="D1726" s="170" t="s">
        <v>1611</v>
      </c>
      <c r="E1726" s="170">
        <v>750</v>
      </c>
      <c r="F1726" s="170">
        <v>6</v>
      </c>
      <c r="G1726" s="171">
        <v>43</v>
      </c>
      <c r="H1726" s="170" t="s">
        <v>91</v>
      </c>
      <c r="I1726" s="171">
        <v>37.590000000000003</v>
      </c>
      <c r="J1726" s="169">
        <v>1</v>
      </c>
    </row>
    <row r="1727" spans="1:10" hidden="1" x14ac:dyDescent="0.25">
      <c r="A1727" s="169">
        <v>30452</v>
      </c>
      <c r="B1727" s="170" t="s">
        <v>1612</v>
      </c>
      <c r="C1727" s="170" t="s">
        <v>24</v>
      </c>
      <c r="D1727" s="170" t="s">
        <v>34</v>
      </c>
      <c r="E1727" s="170">
        <v>750</v>
      </c>
      <c r="F1727" s="170">
        <v>12</v>
      </c>
      <c r="G1727" s="171">
        <v>13.9</v>
      </c>
      <c r="H1727" s="170" t="s">
        <v>100</v>
      </c>
      <c r="I1727" s="171">
        <v>18.989999999999998</v>
      </c>
      <c r="J1727" s="169">
        <v>1</v>
      </c>
    </row>
    <row r="1728" spans="1:10" hidden="1" x14ac:dyDescent="0.25">
      <c r="A1728" s="169">
        <v>30453</v>
      </c>
      <c r="B1728" s="170" t="s">
        <v>1613</v>
      </c>
      <c r="C1728" s="170" t="s">
        <v>15</v>
      </c>
      <c r="D1728" s="170" t="s">
        <v>154</v>
      </c>
      <c r="E1728" s="170">
        <v>750</v>
      </c>
      <c r="F1728" s="170">
        <v>12</v>
      </c>
      <c r="G1728" s="171">
        <v>17</v>
      </c>
      <c r="H1728" s="170" t="s">
        <v>20</v>
      </c>
      <c r="I1728" s="171">
        <v>36.99</v>
      </c>
      <c r="J1728" s="169">
        <v>1</v>
      </c>
    </row>
    <row r="1729" spans="1:10" hidden="1" x14ac:dyDescent="0.25">
      <c r="A1729" s="169">
        <v>30489</v>
      </c>
      <c r="B1729" s="170" t="s">
        <v>1614</v>
      </c>
      <c r="C1729" s="170" t="s">
        <v>263</v>
      </c>
      <c r="D1729" s="170" t="s">
        <v>935</v>
      </c>
      <c r="E1729" s="170">
        <v>29330</v>
      </c>
      <c r="F1729" s="170">
        <v>1</v>
      </c>
      <c r="G1729" s="171">
        <v>5</v>
      </c>
      <c r="H1729" s="170" t="s">
        <v>1615</v>
      </c>
      <c r="I1729" s="171">
        <v>230.72</v>
      </c>
      <c r="J1729" s="169">
        <v>1</v>
      </c>
    </row>
    <row r="1730" spans="1:10" hidden="1" x14ac:dyDescent="0.25">
      <c r="A1730" s="169">
        <v>30489</v>
      </c>
      <c r="B1730" s="170" t="s">
        <v>1614</v>
      </c>
      <c r="C1730" s="170" t="s">
        <v>263</v>
      </c>
      <c r="D1730" s="170" t="s">
        <v>935</v>
      </c>
      <c r="E1730" s="170">
        <v>29330</v>
      </c>
      <c r="F1730" s="170">
        <v>1</v>
      </c>
      <c r="G1730" s="171">
        <v>5</v>
      </c>
      <c r="H1730" s="170" t="s">
        <v>1615</v>
      </c>
      <c r="I1730" s="171">
        <v>230.72</v>
      </c>
      <c r="J1730" s="169">
        <v>1</v>
      </c>
    </row>
    <row r="1731" spans="1:10" hidden="1" x14ac:dyDescent="0.25">
      <c r="A1731" s="169">
        <v>30495</v>
      </c>
      <c r="B1731" s="170" t="s">
        <v>1616</v>
      </c>
      <c r="C1731" s="170" t="s">
        <v>263</v>
      </c>
      <c r="D1731" s="170" t="s">
        <v>909</v>
      </c>
      <c r="E1731" s="170">
        <v>29330</v>
      </c>
      <c r="F1731" s="170">
        <v>1</v>
      </c>
      <c r="G1731" s="171">
        <v>5</v>
      </c>
      <c r="H1731" s="170" t="s">
        <v>1615</v>
      </c>
      <c r="I1731" s="171">
        <v>207.54</v>
      </c>
      <c r="J1731" s="169">
        <v>1</v>
      </c>
    </row>
    <row r="1732" spans="1:10" hidden="1" x14ac:dyDescent="0.25">
      <c r="A1732" s="169">
        <v>30495</v>
      </c>
      <c r="B1732" s="170" t="s">
        <v>1616</v>
      </c>
      <c r="C1732" s="170" t="s">
        <v>263</v>
      </c>
      <c r="D1732" s="170" t="s">
        <v>909</v>
      </c>
      <c r="E1732" s="170">
        <v>29330</v>
      </c>
      <c r="F1732" s="170">
        <v>1</v>
      </c>
      <c r="G1732" s="171">
        <v>5</v>
      </c>
      <c r="H1732" s="170" t="s">
        <v>1615</v>
      </c>
      <c r="I1732" s="171">
        <v>207.54</v>
      </c>
      <c r="J1732" s="169">
        <v>1</v>
      </c>
    </row>
    <row r="1733" spans="1:10" hidden="1" x14ac:dyDescent="0.25">
      <c r="A1733" s="169">
        <v>30540</v>
      </c>
      <c r="B1733" s="170" t="s">
        <v>1617</v>
      </c>
      <c r="C1733" s="170" t="s">
        <v>24</v>
      </c>
      <c r="D1733" s="170" t="s">
        <v>230</v>
      </c>
      <c r="E1733" s="170">
        <v>1500</v>
      </c>
      <c r="F1733" s="170">
        <v>3</v>
      </c>
      <c r="G1733" s="171">
        <v>13.5</v>
      </c>
      <c r="H1733" s="170" t="s">
        <v>22</v>
      </c>
      <c r="I1733" s="171">
        <v>59.99</v>
      </c>
      <c r="J1733" s="169">
        <v>2</v>
      </c>
    </row>
    <row r="1734" spans="1:10" hidden="1" x14ac:dyDescent="0.25">
      <c r="A1734" s="169">
        <v>30542</v>
      </c>
      <c r="B1734" s="170" t="s">
        <v>1618</v>
      </c>
      <c r="C1734" s="170" t="s">
        <v>24</v>
      </c>
      <c r="D1734" s="170" t="s">
        <v>25</v>
      </c>
      <c r="E1734" s="170">
        <v>750</v>
      </c>
      <c r="F1734" s="170">
        <v>6</v>
      </c>
      <c r="G1734" s="171">
        <v>11.5</v>
      </c>
      <c r="H1734" s="170" t="s">
        <v>29</v>
      </c>
      <c r="I1734" s="171">
        <v>17.989999999999998</v>
      </c>
      <c r="J1734" s="169">
        <v>1</v>
      </c>
    </row>
    <row r="1735" spans="1:10" hidden="1" x14ac:dyDescent="0.25">
      <c r="A1735" s="169">
        <v>30568</v>
      </c>
      <c r="B1735" s="170" t="s">
        <v>1619</v>
      </c>
      <c r="C1735" s="170" t="s">
        <v>24</v>
      </c>
      <c r="D1735" s="170" t="s">
        <v>99</v>
      </c>
      <c r="E1735" s="170">
        <v>750</v>
      </c>
      <c r="F1735" s="170">
        <v>12</v>
      </c>
      <c r="G1735" s="171">
        <v>20</v>
      </c>
      <c r="H1735" s="170" t="s">
        <v>100</v>
      </c>
      <c r="I1735" s="171">
        <v>25.99</v>
      </c>
      <c r="J1735" s="169">
        <v>1</v>
      </c>
    </row>
    <row r="1736" spans="1:10" hidden="1" x14ac:dyDescent="0.25">
      <c r="A1736" s="169">
        <v>30575</v>
      </c>
      <c r="B1736" s="170" t="s">
        <v>1620</v>
      </c>
      <c r="C1736" s="170" t="s">
        <v>11</v>
      </c>
      <c r="D1736" s="170" t="s">
        <v>474</v>
      </c>
      <c r="E1736" s="170">
        <v>473</v>
      </c>
      <c r="F1736" s="170">
        <v>24</v>
      </c>
      <c r="G1736" s="171">
        <v>4</v>
      </c>
      <c r="H1736" s="170" t="s">
        <v>105</v>
      </c>
      <c r="I1736" s="171">
        <v>3.99</v>
      </c>
      <c r="J1736" s="169">
        <v>1</v>
      </c>
    </row>
    <row r="1737" spans="1:10" hidden="1" x14ac:dyDescent="0.25">
      <c r="A1737" s="169">
        <v>30575</v>
      </c>
      <c r="B1737" s="170" t="s">
        <v>1620</v>
      </c>
      <c r="C1737" s="170" t="s">
        <v>11</v>
      </c>
      <c r="D1737" s="170" t="s">
        <v>474</v>
      </c>
      <c r="E1737" s="170">
        <v>473</v>
      </c>
      <c r="F1737" s="170">
        <v>24</v>
      </c>
      <c r="G1737" s="171">
        <v>4</v>
      </c>
      <c r="H1737" s="170" t="s">
        <v>105</v>
      </c>
      <c r="I1737" s="171">
        <v>3.99</v>
      </c>
      <c r="J1737" s="169">
        <v>1</v>
      </c>
    </row>
    <row r="1738" spans="1:10" hidden="1" x14ac:dyDescent="0.25">
      <c r="A1738" s="169">
        <v>30585</v>
      </c>
      <c r="B1738" s="170" t="s">
        <v>1621</v>
      </c>
      <c r="C1738" s="170" t="s">
        <v>11</v>
      </c>
      <c r="D1738" s="170" t="s">
        <v>303</v>
      </c>
      <c r="E1738" s="170">
        <v>473</v>
      </c>
      <c r="F1738" s="170">
        <v>24</v>
      </c>
      <c r="G1738" s="171">
        <v>6.7</v>
      </c>
      <c r="H1738" s="170" t="s">
        <v>1457</v>
      </c>
      <c r="I1738" s="171">
        <v>4.8899999999999997</v>
      </c>
      <c r="J1738" s="169">
        <v>1</v>
      </c>
    </row>
    <row r="1739" spans="1:10" hidden="1" x14ac:dyDescent="0.25">
      <c r="A1739" s="169">
        <v>30585</v>
      </c>
      <c r="B1739" s="170" t="s">
        <v>1621</v>
      </c>
      <c r="C1739" s="170" t="s">
        <v>11</v>
      </c>
      <c r="D1739" s="170" t="s">
        <v>303</v>
      </c>
      <c r="E1739" s="170">
        <v>473</v>
      </c>
      <c r="F1739" s="170">
        <v>24</v>
      </c>
      <c r="G1739" s="171">
        <v>6.7</v>
      </c>
      <c r="H1739" s="170" t="s">
        <v>1457</v>
      </c>
      <c r="I1739" s="171">
        <v>4.8899999999999997</v>
      </c>
      <c r="J1739" s="169">
        <v>1</v>
      </c>
    </row>
    <row r="1740" spans="1:10" hidden="1" x14ac:dyDescent="0.25">
      <c r="A1740" s="169">
        <v>30597</v>
      </c>
      <c r="B1740" s="170" t="s">
        <v>1622</v>
      </c>
      <c r="C1740" s="170" t="s">
        <v>11</v>
      </c>
      <c r="D1740" s="170" t="s">
        <v>267</v>
      </c>
      <c r="E1740" s="170">
        <v>355</v>
      </c>
      <c r="F1740" s="170">
        <v>24</v>
      </c>
      <c r="G1740" s="171">
        <v>5.3</v>
      </c>
      <c r="H1740" s="170" t="s">
        <v>1623</v>
      </c>
      <c r="I1740" s="171">
        <v>2.94</v>
      </c>
      <c r="J1740" s="169">
        <v>1</v>
      </c>
    </row>
    <row r="1741" spans="1:10" hidden="1" x14ac:dyDescent="0.25">
      <c r="A1741" s="169">
        <v>30597</v>
      </c>
      <c r="B1741" s="170" t="s">
        <v>1622</v>
      </c>
      <c r="C1741" s="170" t="s">
        <v>11</v>
      </c>
      <c r="D1741" s="170" t="s">
        <v>267</v>
      </c>
      <c r="E1741" s="170">
        <v>355</v>
      </c>
      <c r="F1741" s="170">
        <v>24</v>
      </c>
      <c r="G1741" s="171">
        <v>5.3</v>
      </c>
      <c r="H1741" s="170" t="s">
        <v>1623</v>
      </c>
      <c r="I1741" s="171">
        <v>2.94</v>
      </c>
      <c r="J1741" s="169">
        <v>1</v>
      </c>
    </row>
    <row r="1742" spans="1:10" hidden="1" x14ac:dyDescent="0.25">
      <c r="A1742" s="169">
        <v>30600</v>
      </c>
      <c r="B1742" s="170" t="s">
        <v>1624</v>
      </c>
      <c r="C1742" s="170" t="s">
        <v>11</v>
      </c>
      <c r="D1742" s="170" t="s">
        <v>267</v>
      </c>
      <c r="E1742" s="170">
        <v>355</v>
      </c>
      <c r="F1742" s="170">
        <v>24</v>
      </c>
      <c r="G1742" s="171">
        <v>5</v>
      </c>
      <c r="H1742" s="170" t="s">
        <v>1623</v>
      </c>
      <c r="I1742" s="171">
        <v>2.74</v>
      </c>
      <c r="J1742" s="169">
        <v>1</v>
      </c>
    </row>
    <row r="1743" spans="1:10" hidden="1" x14ac:dyDescent="0.25">
      <c r="A1743" s="169">
        <v>30600</v>
      </c>
      <c r="B1743" s="170" t="s">
        <v>1624</v>
      </c>
      <c r="C1743" s="170" t="s">
        <v>11</v>
      </c>
      <c r="D1743" s="170" t="s">
        <v>267</v>
      </c>
      <c r="E1743" s="170">
        <v>355</v>
      </c>
      <c r="F1743" s="170">
        <v>24</v>
      </c>
      <c r="G1743" s="171">
        <v>5</v>
      </c>
      <c r="H1743" s="170" t="s">
        <v>1623</v>
      </c>
      <c r="I1743" s="171">
        <v>2.74</v>
      </c>
      <c r="J1743" s="169">
        <v>1</v>
      </c>
    </row>
    <row r="1744" spans="1:10" hidden="1" x14ac:dyDescent="0.25">
      <c r="A1744" s="169">
        <v>30648</v>
      </c>
      <c r="B1744" s="170" t="s">
        <v>1625</v>
      </c>
      <c r="C1744" s="170" t="s">
        <v>11</v>
      </c>
      <c r="D1744" s="170" t="s">
        <v>303</v>
      </c>
      <c r="E1744" s="170">
        <v>473</v>
      </c>
      <c r="F1744" s="170">
        <v>24</v>
      </c>
      <c r="G1744" s="171">
        <v>6.5</v>
      </c>
      <c r="H1744" s="170" t="s">
        <v>1053</v>
      </c>
      <c r="I1744" s="171">
        <v>3.95</v>
      </c>
      <c r="J1744" s="169">
        <v>1</v>
      </c>
    </row>
    <row r="1745" spans="1:10" hidden="1" x14ac:dyDescent="0.25">
      <c r="A1745" s="169">
        <v>30648</v>
      </c>
      <c r="B1745" s="170" t="s">
        <v>1625</v>
      </c>
      <c r="C1745" s="170" t="s">
        <v>11</v>
      </c>
      <c r="D1745" s="170" t="s">
        <v>303</v>
      </c>
      <c r="E1745" s="170">
        <v>473</v>
      </c>
      <c r="F1745" s="170">
        <v>24</v>
      </c>
      <c r="G1745" s="171">
        <v>6.5</v>
      </c>
      <c r="H1745" s="170" t="s">
        <v>1053</v>
      </c>
      <c r="I1745" s="171">
        <v>3.95</v>
      </c>
      <c r="J1745" s="169">
        <v>1</v>
      </c>
    </row>
    <row r="1746" spans="1:10" hidden="1" x14ac:dyDescent="0.25">
      <c r="A1746" s="169">
        <v>30661</v>
      </c>
      <c r="B1746" s="170" t="s">
        <v>1626</v>
      </c>
      <c r="C1746" s="170" t="s">
        <v>24</v>
      </c>
      <c r="D1746" s="170" t="s">
        <v>162</v>
      </c>
      <c r="E1746" s="170">
        <v>750</v>
      </c>
      <c r="F1746" s="170">
        <v>6</v>
      </c>
      <c r="G1746" s="171">
        <v>12</v>
      </c>
      <c r="H1746" s="170" t="s">
        <v>22</v>
      </c>
      <c r="I1746" s="171">
        <v>79.989999999999995</v>
      </c>
      <c r="J1746" s="169">
        <v>1</v>
      </c>
    </row>
    <row r="1747" spans="1:10" hidden="1" x14ac:dyDescent="0.25">
      <c r="A1747" s="169">
        <v>30680</v>
      </c>
      <c r="B1747" s="170" t="s">
        <v>1627</v>
      </c>
      <c r="C1747" s="170" t="s">
        <v>24</v>
      </c>
      <c r="D1747" s="170" t="s">
        <v>162</v>
      </c>
      <c r="E1747" s="170">
        <v>750</v>
      </c>
      <c r="F1747" s="170">
        <v>12</v>
      </c>
      <c r="G1747" s="171">
        <v>12.5</v>
      </c>
      <c r="H1747" s="170" t="s">
        <v>774</v>
      </c>
      <c r="I1747" s="171">
        <v>78.7</v>
      </c>
      <c r="J1747" s="169">
        <v>1</v>
      </c>
    </row>
    <row r="1748" spans="1:10" hidden="1" x14ac:dyDescent="0.25">
      <c r="A1748" s="169">
        <v>30682</v>
      </c>
      <c r="B1748" s="170" t="s">
        <v>1628</v>
      </c>
      <c r="C1748" s="170" t="s">
        <v>11</v>
      </c>
      <c r="D1748" s="170" t="s">
        <v>267</v>
      </c>
      <c r="E1748" s="170">
        <v>2840</v>
      </c>
      <c r="F1748" s="170">
        <v>3</v>
      </c>
      <c r="G1748" s="171">
        <v>4.5</v>
      </c>
      <c r="H1748" s="170" t="s">
        <v>1623</v>
      </c>
      <c r="I1748" s="171">
        <v>20.99</v>
      </c>
      <c r="J1748" s="169">
        <v>8</v>
      </c>
    </row>
    <row r="1749" spans="1:10" hidden="1" x14ac:dyDescent="0.25">
      <c r="A1749" s="169">
        <v>30682</v>
      </c>
      <c r="B1749" s="170" t="s">
        <v>1628</v>
      </c>
      <c r="C1749" s="170" t="s">
        <v>11</v>
      </c>
      <c r="D1749" s="170" t="s">
        <v>267</v>
      </c>
      <c r="E1749" s="170">
        <v>2840</v>
      </c>
      <c r="F1749" s="170">
        <v>3</v>
      </c>
      <c r="G1749" s="171">
        <v>4.5</v>
      </c>
      <c r="H1749" s="170" t="s">
        <v>1623</v>
      </c>
      <c r="I1749" s="171">
        <v>20.99</v>
      </c>
      <c r="J1749" s="169">
        <v>8</v>
      </c>
    </row>
    <row r="1750" spans="1:10" hidden="1" x14ac:dyDescent="0.25">
      <c r="A1750" s="169">
        <v>30688</v>
      </c>
      <c r="B1750" s="170" t="s">
        <v>1629</v>
      </c>
      <c r="C1750" s="170" t="s">
        <v>11</v>
      </c>
      <c r="D1750" s="170" t="s">
        <v>267</v>
      </c>
      <c r="E1750" s="170">
        <v>473</v>
      </c>
      <c r="F1750" s="170">
        <v>24</v>
      </c>
      <c r="G1750" s="171">
        <v>5.4</v>
      </c>
      <c r="H1750" s="170" t="s">
        <v>1459</v>
      </c>
      <c r="I1750" s="171">
        <v>4.59</v>
      </c>
      <c r="J1750" s="169">
        <v>1</v>
      </c>
    </row>
    <row r="1751" spans="1:10" hidden="1" x14ac:dyDescent="0.25">
      <c r="A1751" s="169">
        <v>30688</v>
      </c>
      <c r="B1751" s="170" t="s">
        <v>1629</v>
      </c>
      <c r="C1751" s="170" t="s">
        <v>11</v>
      </c>
      <c r="D1751" s="170" t="s">
        <v>267</v>
      </c>
      <c r="E1751" s="170">
        <v>473</v>
      </c>
      <c r="F1751" s="170">
        <v>24</v>
      </c>
      <c r="G1751" s="171">
        <v>5.4</v>
      </c>
      <c r="H1751" s="170" t="s">
        <v>1459</v>
      </c>
      <c r="I1751" s="171">
        <v>4.59</v>
      </c>
      <c r="J1751" s="169">
        <v>1</v>
      </c>
    </row>
    <row r="1752" spans="1:10" hidden="1" x14ac:dyDescent="0.25">
      <c r="A1752" s="169">
        <v>30694</v>
      </c>
      <c r="B1752" s="170" t="s">
        <v>1630</v>
      </c>
      <c r="C1752" s="170" t="s">
        <v>11</v>
      </c>
      <c r="D1752" s="170" t="s">
        <v>267</v>
      </c>
      <c r="E1752" s="170">
        <v>473</v>
      </c>
      <c r="F1752" s="170">
        <v>24</v>
      </c>
      <c r="G1752" s="171">
        <v>5.2</v>
      </c>
      <c r="H1752" s="170" t="s">
        <v>1623</v>
      </c>
      <c r="I1752" s="171">
        <v>4.1900000000000004</v>
      </c>
      <c r="J1752" s="169">
        <v>1</v>
      </c>
    </row>
    <row r="1753" spans="1:10" hidden="1" x14ac:dyDescent="0.25">
      <c r="A1753" s="169">
        <v>30694</v>
      </c>
      <c r="B1753" s="170" t="s">
        <v>1630</v>
      </c>
      <c r="C1753" s="170" t="s">
        <v>11</v>
      </c>
      <c r="D1753" s="170" t="s">
        <v>267</v>
      </c>
      <c r="E1753" s="170">
        <v>473</v>
      </c>
      <c r="F1753" s="170">
        <v>24</v>
      </c>
      <c r="G1753" s="171">
        <v>5.2</v>
      </c>
      <c r="H1753" s="170" t="s">
        <v>1623</v>
      </c>
      <c r="I1753" s="171">
        <v>4.1900000000000004</v>
      </c>
      <c r="J1753" s="169">
        <v>1</v>
      </c>
    </row>
    <row r="1754" spans="1:10" hidden="1" x14ac:dyDescent="0.25">
      <c r="A1754" s="169">
        <v>30710</v>
      </c>
      <c r="B1754" s="170" t="s">
        <v>1631</v>
      </c>
      <c r="C1754" s="170" t="s">
        <v>24</v>
      </c>
      <c r="D1754" s="170" t="s">
        <v>109</v>
      </c>
      <c r="E1754" s="170">
        <v>375</v>
      </c>
      <c r="F1754" s="170">
        <v>6</v>
      </c>
      <c r="G1754" s="171">
        <v>9.5</v>
      </c>
      <c r="H1754" s="170" t="s">
        <v>32</v>
      </c>
      <c r="I1754" s="171">
        <v>80.989999999999995</v>
      </c>
      <c r="J1754" s="169">
        <v>1</v>
      </c>
    </row>
    <row r="1755" spans="1:10" hidden="1" x14ac:dyDescent="0.25">
      <c r="A1755" s="169">
        <v>30723</v>
      </c>
      <c r="B1755" s="170" t="s">
        <v>1632</v>
      </c>
      <c r="C1755" s="170" t="s">
        <v>24</v>
      </c>
      <c r="D1755" s="170" t="s">
        <v>248</v>
      </c>
      <c r="E1755" s="170">
        <v>200</v>
      </c>
      <c r="F1755" s="170">
        <v>12</v>
      </c>
      <c r="G1755" s="171">
        <v>11</v>
      </c>
      <c r="H1755" s="170" t="s">
        <v>86</v>
      </c>
      <c r="I1755" s="171">
        <v>34.99</v>
      </c>
      <c r="J1755" s="169">
        <v>1</v>
      </c>
    </row>
    <row r="1756" spans="1:10" hidden="1" x14ac:dyDescent="0.25">
      <c r="A1756" s="169">
        <v>30740</v>
      </c>
      <c r="B1756" s="170" t="s">
        <v>1633</v>
      </c>
      <c r="C1756" s="170" t="s">
        <v>11</v>
      </c>
      <c r="D1756" s="170" t="s">
        <v>267</v>
      </c>
      <c r="E1756" s="170">
        <v>3784</v>
      </c>
      <c r="F1756" s="170">
        <v>3</v>
      </c>
      <c r="G1756" s="171">
        <v>5.5</v>
      </c>
      <c r="H1756" s="170" t="s">
        <v>1053</v>
      </c>
      <c r="I1756" s="171">
        <v>26.99</v>
      </c>
      <c r="J1756" s="169">
        <v>8</v>
      </c>
    </row>
    <row r="1757" spans="1:10" hidden="1" x14ac:dyDescent="0.25">
      <c r="A1757" s="169">
        <v>30740</v>
      </c>
      <c r="B1757" s="170" t="s">
        <v>1633</v>
      </c>
      <c r="C1757" s="170" t="s">
        <v>11</v>
      </c>
      <c r="D1757" s="170" t="s">
        <v>267</v>
      </c>
      <c r="E1757" s="170">
        <v>3784</v>
      </c>
      <c r="F1757" s="170">
        <v>3</v>
      </c>
      <c r="G1757" s="171">
        <v>5.5</v>
      </c>
      <c r="H1757" s="170" t="s">
        <v>1053</v>
      </c>
      <c r="I1757" s="171">
        <v>26.99</v>
      </c>
      <c r="J1757" s="169">
        <v>8</v>
      </c>
    </row>
    <row r="1758" spans="1:10" hidden="1" x14ac:dyDescent="0.25">
      <c r="A1758" s="169">
        <v>30746</v>
      </c>
      <c r="B1758" s="170" t="s">
        <v>1634</v>
      </c>
      <c r="C1758" s="170" t="s">
        <v>24</v>
      </c>
      <c r="D1758" s="170" t="s">
        <v>34</v>
      </c>
      <c r="E1758" s="170">
        <v>750</v>
      </c>
      <c r="F1758" s="170">
        <v>12</v>
      </c>
      <c r="G1758" s="171">
        <v>11.5</v>
      </c>
      <c r="H1758" s="170" t="s">
        <v>141</v>
      </c>
      <c r="I1758" s="171">
        <v>12.99</v>
      </c>
      <c r="J1758" s="169">
        <v>1</v>
      </c>
    </row>
    <row r="1759" spans="1:10" hidden="1" x14ac:dyDescent="0.25">
      <c r="A1759" s="169">
        <v>30762</v>
      </c>
      <c r="B1759" s="170" t="s">
        <v>1635</v>
      </c>
      <c r="C1759" s="170" t="s">
        <v>37</v>
      </c>
      <c r="D1759" s="170" t="s">
        <v>1121</v>
      </c>
      <c r="E1759" s="170">
        <v>0</v>
      </c>
      <c r="F1759" s="170">
        <v>10</v>
      </c>
      <c r="H1759" s="170" t="s">
        <v>892</v>
      </c>
      <c r="I1759" s="171">
        <v>2.4900000000000002</v>
      </c>
    </row>
    <row r="1760" spans="1:10" hidden="1" x14ac:dyDescent="0.25">
      <c r="A1760" s="169">
        <v>30816</v>
      </c>
      <c r="B1760" s="170" t="s">
        <v>1636</v>
      </c>
      <c r="C1760" s="170" t="s">
        <v>24</v>
      </c>
      <c r="D1760" s="170" t="s">
        <v>34</v>
      </c>
      <c r="E1760" s="170">
        <v>750</v>
      </c>
      <c r="F1760" s="170">
        <v>12</v>
      </c>
      <c r="G1760" s="171">
        <v>14.9</v>
      </c>
      <c r="H1760" s="170" t="s">
        <v>177</v>
      </c>
      <c r="I1760" s="171">
        <v>32.99</v>
      </c>
      <c r="J1760" s="169">
        <v>1</v>
      </c>
    </row>
    <row r="1761" spans="1:10" hidden="1" x14ac:dyDescent="0.25">
      <c r="A1761" s="169">
        <v>30846</v>
      </c>
      <c r="B1761" s="170" t="s">
        <v>1637</v>
      </c>
      <c r="C1761" s="170" t="s">
        <v>11</v>
      </c>
      <c r="D1761" s="170" t="s">
        <v>303</v>
      </c>
      <c r="E1761" s="170">
        <v>8520</v>
      </c>
      <c r="F1761" s="170">
        <v>1</v>
      </c>
      <c r="G1761" s="171">
        <v>6</v>
      </c>
      <c r="H1761" s="170" t="s">
        <v>1638</v>
      </c>
      <c r="I1761" s="171">
        <v>99.98</v>
      </c>
      <c r="J1761" s="169">
        <v>24</v>
      </c>
    </row>
    <row r="1762" spans="1:10" hidden="1" x14ac:dyDescent="0.25">
      <c r="A1762" s="169">
        <v>30863</v>
      </c>
      <c r="B1762" s="170" t="s">
        <v>1639</v>
      </c>
      <c r="C1762" s="170" t="s">
        <v>11</v>
      </c>
      <c r="D1762" s="170" t="s">
        <v>267</v>
      </c>
      <c r="E1762" s="170">
        <v>473</v>
      </c>
      <c r="F1762" s="170">
        <v>24</v>
      </c>
      <c r="G1762" s="171">
        <v>5</v>
      </c>
      <c r="H1762" s="170" t="s">
        <v>1623</v>
      </c>
      <c r="I1762" s="171">
        <v>3.94</v>
      </c>
      <c r="J1762" s="169">
        <v>1</v>
      </c>
    </row>
    <row r="1763" spans="1:10" hidden="1" x14ac:dyDescent="0.25">
      <c r="A1763" s="169">
        <v>30863</v>
      </c>
      <c r="B1763" s="170" t="s">
        <v>1639</v>
      </c>
      <c r="C1763" s="170" t="s">
        <v>11</v>
      </c>
      <c r="D1763" s="170" t="s">
        <v>267</v>
      </c>
      <c r="E1763" s="170">
        <v>473</v>
      </c>
      <c r="F1763" s="170">
        <v>24</v>
      </c>
      <c r="G1763" s="171">
        <v>5</v>
      </c>
      <c r="H1763" s="170" t="s">
        <v>1623</v>
      </c>
      <c r="I1763" s="171">
        <v>3.94</v>
      </c>
      <c r="J1763" s="169">
        <v>1</v>
      </c>
    </row>
    <row r="1764" spans="1:10" hidden="1" x14ac:dyDescent="0.25">
      <c r="A1764" s="169">
        <v>30867</v>
      </c>
      <c r="B1764" s="170" t="s">
        <v>1640</v>
      </c>
      <c r="C1764" s="170" t="s">
        <v>11</v>
      </c>
      <c r="D1764" s="170" t="s">
        <v>267</v>
      </c>
      <c r="E1764" s="170">
        <v>473</v>
      </c>
      <c r="F1764" s="170">
        <v>24</v>
      </c>
      <c r="G1764" s="171">
        <v>5</v>
      </c>
      <c r="H1764" s="170" t="s">
        <v>1623</v>
      </c>
      <c r="I1764" s="171">
        <v>3.74</v>
      </c>
      <c r="J1764" s="169">
        <v>1</v>
      </c>
    </row>
    <row r="1765" spans="1:10" hidden="1" x14ac:dyDescent="0.25">
      <c r="A1765" s="169">
        <v>30867</v>
      </c>
      <c r="B1765" s="170" t="s">
        <v>1640</v>
      </c>
      <c r="C1765" s="170" t="s">
        <v>11</v>
      </c>
      <c r="D1765" s="170" t="s">
        <v>267</v>
      </c>
      <c r="E1765" s="170">
        <v>473</v>
      </c>
      <c r="F1765" s="170">
        <v>24</v>
      </c>
      <c r="G1765" s="171">
        <v>5</v>
      </c>
      <c r="H1765" s="170" t="s">
        <v>1623</v>
      </c>
      <c r="I1765" s="171">
        <v>3.74</v>
      </c>
      <c r="J1765" s="169">
        <v>1</v>
      </c>
    </row>
    <row r="1766" spans="1:10" hidden="1" x14ac:dyDescent="0.25">
      <c r="A1766" s="169">
        <v>30873</v>
      </c>
      <c r="B1766" s="170" t="s">
        <v>1641</v>
      </c>
      <c r="C1766" s="170" t="s">
        <v>11</v>
      </c>
      <c r="D1766" s="170" t="s">
        <v>267</v>
      </c>
      <c r="E1766" s="170">
        <v>2840</v>
      </c>
      <c r="F1766" s="170">
        <v>3</v>
      </c>
      <c r="G1766" s="171">
        <v>5.2</v>
      </c>
      <c r="H1766" s="170" t="s">
        <v>1623</v>
      </c>
      <c r="I1766" s="171">
        <v>19.989999999999998</v>
      </c>
      <c r="J1766" s="169">
        <v>8</v>
      </c>
    </row>
    <row r="1767" spans="1:10" hidden="1" x14ac:dyDescent="0.25">
      <c r="A1767" s="169">
        <v>30873</v>
      </c>
      <c r="B1767" s="170" t="s">
        <v>1641</v>
      </c>
      <c r="C1767" s="170" t="s">
        <v>11</v>
      </c>
      <c r="D1767" s="170" t="s">
        <v>267</v>
      </c>
      <c r="E1767" s="170">
        <v>2840</v>
      </c>
      <c r="F1767" s="170">
        <v>3</v>
      </c>
      <c r="G1767" s="171">
        <v>5.2</v>
      </c>
      <c r="H1767" s="170" t="s">
        <v>1623</v>
      </c>
      <c r="I1767" s="171">
        <v>19.989999999999998</v>
      </c>
      <c r="J1767" s="169">
        <v>8</v>
      </c>
    </row>
    <row r="1768" spans="1:10" hidden="1" x14ac:dyDescent="0.25">
      <c r="A1768" s="169">
        <v>30875</v>
      </c>
      <c r="B1768" s="170" t="s">
        <v>1642</v>
      </c>
      <c r="C1768" s="170" t="s">
        <v>11</v>
      </c>
      <c r="D1768" s="170" t="s">
        <v>303</v>
      </c>
      <c r="E1768" s="170">
        <v>2840</v>
      </c>
      <c r="F1768" s="170">
        <v>3</v>
      </c>
      <c r="G1768" s="171">
        <v>6.8</v>
      </c>
      <c r="H1768" s="170" t="s">
        <v>1623</v>
      </c>
      <c r="I1768" s="171">
        <v>20.99</v>
      </c>
      <c r="J1768" s="169">
        <v>8</v>
      </c>
    </row>
    <row r="1769" spans="1:10" hidden="1" x14ac:dyDescent="0.25">
      <c r="A1769" s="169">
        <v>30875</v>
      </c>
      <c r="B1769" s="170" t="s">
        <v>1642</v>
      </c>
      <c r="C1769" s="170" t="s">
        <v>11</v>
      </c>
      <c r="D1769" s="170" t="s">
        <v>303</v>
      </c>
      <c r="E1769" s="170">
        <v>2840</v>
      </c>
      <c r="F1769" s="170">
        <v>3</v>
      </c>
      <c r="G1769" s="171">
        <v>6.8</v>
      </c>
      <c r="H1769" s="170" t="s">
        <v>1623</v>
      </c>
      <c r="I1769" s="171">
        <v>20.99</v>
      </c>
      <c r="J1769" s="169">
        <v>8</v>
      </c>
    </row>
    <row r="1770" spans="1:10" hidden="1" x14ac:dyDescent="0.25">
      <c r="A1770" s="169">
        <v>30876</v>
      </c>
      <c r="B1770" s="170" t="s">
        <v>1643</v>
      </c>
      <c r="C1770" s="170" t="s">
        <v>15</v>
      </c>
      <c r="D1770" s="170" t="s">
        <v>51</v>
      </c>
      <c r="E1770" s="170">
        <v>750</v>
      </c>
      <c r="F1770" s="170">
        <v>12</v>
      </c>
      <c r="G1770" s="171">
        <v>40</v>
      </c>
      <c r="H1770" s="170" t="s">
        <v>1563</v>
      </c>
      <c r="I1770" s="171">
        <v>49.95</v>
      </c>
      <c r="J1770" s="169">
        <v>1</v>
      </c>
    </row>
    <row r="1771" spans="1:10" hidden="1" x14ac:dyDescent="0.25">
      <c r="A1771" s="169">
        <v>30879</v>
      </c>
      <c r="B1771" s="170" t="s">
        <v>1644</v>
      </c>
      <c r="C1771" s="170" t="s">
        <v>11</v>
      </c>
      <c r="D1771" s="170" t="s">
        <v>12</v>
      </c>
      <c r="E1771" s="170">
        <v>2000</v>
      </c>
      <c r="F1771" s="170">
        <v>2</v>
      </c>
      <c r="G1771" s="171">
        <v>5</v>
      </c>
      <c r="H1771" s="170" t="s">
        <v>118</v>
      </c>
      <c r="I1771" s="171">
        <v>24.95</v>
      </c>
      <c r="J1771" s="169">
        <v>4</v>
      </c>
    </row>
    <row r="1772" spans="1:10" hidden="1" x14ac:dyDescent="0.25">
      <c r="A1772" s="169">
        <v>30887</v>
      </c>
      <c r="B1772" s="170" t="s">
        <v>1645</v>
      </c>
      <c r="C1772" s="170" t="s">
        <v>15</v>
      </c>
      <c r="D1772" s="170" t="s">
        <v>51</v>
      </c>
      <c r="E1772" s="170">
        <v>750</v>
      </c>
      <c r="F1772" s="170">
        <v>12</v>
      </c>
      <c r="G1772" s="171">
        <v>57.1</v>
      </c>
      <c r="H1772" s="170" t="s">
        <v>1563</v>
      </c>
      <c r="I1772" s="171">
        <v>67.95</v>
      </c>
      <c r="J1772" s="169">
        <v>1</v>
      </c>
    </row>
    <row r="1773" spans="1:10" hidden="1" x14ac:dyDescent="0.25">
      <c r="A1773" s="169">
        <v>30919</v>
      </c>
      <c r="B1773" s="170" t="s">
        <v>1646</v>
      </c>
      <c r="C1773" s="170" t="s">
        <v>15</v>
      </c>
      <c r="D1773" s="170" t="s">
        <v>16</v>
      </c>
      <c r="E1773" s="170">
        <v>750</v>
      </c>
      <c r="F1773" s="170">
        <v>12</v>
      </c>
      <c r="G1773" s="171">
        <v>40</v>
      </c>
      <c r="H1773" s="170" t="s">
        <v>123</v>
      </c>
      <c r="I1773" s="171">
        <v>42.99</v>
      </c>
      <c r="J1773" s="169">
        <v>1</v>
      </c>
    </row>
    <row r="1774" spans="1:10" hidden="1" x14ac:dyDescent="0.25">
      <c r="A1774" s="169">
        <v>30933</v>
      </c>
      <c r="B1774" s="170" t="s">
        <v>1647</v>
      </c>
      <c r="C1774" s="170" t="s">
        <v>24</v>
      </c>
      <c r="D1774" s="170" t="s">
        <v>109</v>
      </c>
      <c r="E1774" s="170">
        <v>750</v>
      </c>
      <c r="F1774" s="170">
        <v>12</v>
      </c>
      <c r="G1774" s="171">
        <v>12.9</v>
      </c>
      <c r="H1774" s="170" t="s">
        <v>1465</v>
      </c>
      <c r="I1774" s="171">
        <v>29.99</v>
      </c>
      <c r="J1774" s="169">
        <v>1</v>
      </c>
    </row>
    <row r="1775" spans="1:10" hidden="1" x14ac:dyDescent="0.25">
      <c r="A1775" s="169">
        <v>30936</v>
      </c>
      <c r="B1775" s="170" t="s">
        <v>1648</v>
      </c>
      <c r="C1775" s="170" t="s">
        <v>24</v>
      </c>
      <c r="D1775" s="170" t="s">
        <v>34</v>
      </c>
      <c r="E1775" s="170">
        <v>1500</v>
      </c>
      <c r="F1775" s="170">
        <v>6</v>
      </c>
      <c r="G1775" s="171">
        <v>14.9</v>
      </c>
      <c r="H1775" s="170" t="s">
        <v>600</v>
      </c>
      <c r="I1775" s="171">
        <v>99.99</v>
      </c>
      <c r="J1775" s="169">
        <v>1</v>
      </c>
    </row>
    <row r="1776" spans="1:10" hidden="1" x14ac:dyDescent="0.25">
      <c r="A1776" s="169">
        <v>31031</v>
      </c>
      <c r="B1776" s="170" t="s">
        <v>1649</v>
      </c>
      <c r="C1776" s="170" t="s">
        <v>37</v>
      </c>
      <c r="D1776" s="170" t="s">
        <v>1650</v>
      </c>
      <c r="E1776" s="170">
        <v>0</v>
      </c>
      <c r="F1776" s="170">
        <v>10</v>
      </c>
      <c r="H1776" s="170" t="s">
        <v>892</v>
      </c>
      <c r="I1776" s="171">
        <v>2.4900000000000002</v>
      </c>
    </row>
    <row r="1777" spans="1:10" hidden="1" x14ac:dyDescent="0.25">
      <c r="A1777" s="169">
        <v>31112</v>
      </c>
      <c r="B1777" s="170" t="s">
        <v>1651</v>
      </c>
      <c r="C1777" s="170" t="s">
        <v>15</v>
      </c>
      <c r="D1777" s="170" t="s">
        <v>82</v>
      </c>
      <c r="E1777" s="170">
        <v>750</v>
      </c>
      <c r="F1777" s="170">
        <v>12</v>
      </c>
      <c r="G1777" s="171">
        <v>40</v>
      </c>
      <c r="H1777" s="170" t="s">
        <v>91</v>
      </c>
      <c r="I1777" s="171">
        <v>32.99</v>
      </c>
      <c r="J1777" s="169">
        <v>1</v>
      </c>
    </row>
    <row r="1778" spans="1:10" hidden="1" x14ac:dyDescent="0.25">
      <c r="A1778" s="169">
        <v>31217</v>
      </c>
      <c r="B1778" s="170" t="s">
        <v>1652</v>
      </c>
      <c r="C1778" s="170" t="s">
        <v>11</v>
      </c>
      <c r="D1778" s="170" t="s">
        <v>211</v>
      </c>
      <c r="E1778" s="170">
        <v>473</v>
      </c>
      <c r="F1778" s="170">
        <v>24</v>
      </c>
      <c r="G1778" s="171">
        <v>4</v>
      </c>
      <c r="H1778" s="170" t="s">
        <v>982</v>
      </c>
      <c r="I1778" s="171">
        <v>3.99</v>
      </c>
      <c r="J1778" s="169">
        <v>1</v>
      </c>
    </row>
    <row r="1779" spans="1:10" hidden="1" x14ac:dyDescent="0.25">
      <c r="A1779" s="169">
        <v>31217</v>
      </c>
      <c r="B1779" s="170" t="s">
        <v>1652</v>
      </c>
      <c r="C1779" s="170" t="s">
        <v>11</v>
      </c>
      <c r="D1779" s="170" t="s">
        <v>211</v>
      </c>
      <c r="E1779" s="170">
        <v>473</v>
      </c>
      <c r="F1779" s="170">
        <v>24</v>
      </c>
      <c r="G1779" s="171">
        <v>4</v>
      </c>
      <c r="H1779" s="170" t="s">
        <v>982</v>
      </c>
      <c r="I1779" s="171">
        <v>3.99</v>
      </c>
      <c r="J1779" s="169">
        <v>1</v>
      </c>
    </row>
    <row r="1780" spans="1:10" hidden="1" x14ac:dyDescent="0.25">
      <c r="A1780" s="169">
        <v>31227</v>
      </c>
      <c r="B1780" s="170" t="s">
        <v>1653</v>
      </c>
      <c r="C1780" s="170" t="s">
        <v>24</v>
      </c>
      <c r="D1780" s="170" t="s">
        <v>34</v>
      </c>
      <c r="E1780" s="170">
        <v>750</v>
      </c>
      <c r="F1780" s="170">
        <v>6</v>
      </c>
      <c r="G1780" s="171">
        <v>14.5</v>
      </c>
      <c r="H1780" s="170" t="s">
        <v>200</v>
      </c>
      <c r="I1780" s="171">
        <v>185.87</v>
      </c>
      <c r="J1780" s="169">
        <v>1</v>
      </c>
    </row>
    <row r="1781" spans="1:10" hidden="1" x14ac:dyDescent="0.25">
      <c r="A1781" s="169">
        <v>31228</v>
      </c>
      <c r="B1781" s="170" t="s">
        <v>1654</v>
      </c>
      <c r="C1781" s="170" t="s">
        <v>24</v>
      </c>
      <c r="D1781" s="170" t="s">
        <v>34</v>
      </c>
      <c r="E1781" s="170">
        <v>750</v>
      </c>
      <c r="F1781" s="170">
        <v>6</v>
      </c>
      <c r="G1781" s="171">
        <v>14.5</v>
      </c>
      <c r="H1781" s="170" t="s">
        <v>200</v>
      </c>
      <c r="I1781" s="171">
        <v>185.87</v>
      </c>
      <c r="J1781" s="169">
        <v>1</v>
      </c>
    </row>
    <row r="1782" spans="1:10" hidden="1" x14ac:dyDescent="0.25">
      <c r="A1782" s="169">
        <v>31229</v>
      </c>
      <c r="B1782" s="170" t="s">
        <v>1655</v>
      </c>
      <c r="C1782" s="170" t="s">
        <v>24</v>
      </c>
      <c r="D1782" s="170" t="s">
        <v>34</v>
      </c>
      <c r="E1782" s="170">
        <v>750</v>
      </c>
      <c r="F1782" s="170">
        <v>12</v>
      </c>
      <c r="G1782" s="171">
        <v>14</v>
      </c>
      <c r="H1782" s="170" t="s">
        <v>200</v>
      </c>
      <c r="I1782" s="171">
        <v>57.11</v>
      </c>
      <c r="J1782" s="169">
        <v>1</v>
      </c>
    </row>
    <row r="1783" spans="1:10" hidden="1" x14ac:dyDescent="0.25">
      <c r="A1783" s="169">
        <v>31242</v>
      </c>
      <c r="B1783" s="170" t="s">
        <v>1656</v>
      </c>
      <c r="C1783" s="170" t="s">
        <v>24</v>
      </c>
      <c r="D1783" s="170" t="s">
        <v>34</v>
      </c>
      <c r="E1783" s="170">
        <v>750</v>
      </c>
      <c r="F1783" s="170">
        <v>12</v>
      </c>
      <c r="G1783" s="171">
        <v>14.5</v>
      </c>
      <c r="H1783" s="170" t="s">
        <v>200</v>
      </c>
      <c r="I1783" s="171">
        <v>60.74</v>
      </c>
      <c r="J1783" s="169">
        <v>1</v>
      </c>
    </row>
    <row r="1784" spans="1:10" hidden="1" x14ac:dyDescent="0.25">
      <c r="A1784" s="169">
        <v>31247</v>
      </c>
      <c r="B1784" s="170" t="s">
        <v>1657</v>
      </c>
      <c r="C1784" s="170" t="s">
        <v>24</v>
      </c>
      <c r="D1784" s="170" t="s">
        <v>34</v>
      </c>
      <c r="E1784" s="170">
        <v>750</v>
      </c>
      <c r="F1784" s="170">
        <v>6</v>
      </c>
      <c r="G1784" s="171">
        <v>14</v>
      </c>
      <c r="H1784" s="170" t="s">
        <v>200</v>
      </c>
      <c r="I1784" s="171">
        <v>1237.7</v>
      </c>
      <c r="J1784" s="169">
        <v>1</v>
      </c>
    </row>
    <row r="1785" spans="1:10" hidden="1" x14ac:dyDescent="0.25">
      <c r="A1785" s="169">
        <v>31268</v>
      </c>
      <c r="B1785" s="170" t="s">
        <v>1658</v>
      </c>
      <c r="C1785" s="170" t="s">
        <v>24</v>
      </c>
      <c r="D1785" s="170" t="s">
        <v>38</v>
      </c>
      <c r="E1785" s="170">
        <v>750</v>
      </c>
      <c r="F1785" s="170">
        <v>12</v>
      </c>
      <c r="G1785" s="171">
        <v>10</v>
      </c>
      <c r="H1785" s="170" t="s">
        <v>1194</v>
      </c>
      <c r="I1785" s="171">
        <v>19.63</v>
      </c>
      <c r="J1785" s="169">
        <v>1</v>
      </c>
    </row>
    <row r="1786" spans="1:10" hidden="1" x14ac:dyDescent="0.25">
      <c r="A1786" s="169">
        <v>31283</v>
      </c>
      <c r="B1786" s="170" t="s">
        <v>1659</v>
      </c>
      <c r="C1786" s="170" t="s">
        <v>24</v>
      </c>
      <c r="D1786" s="170" t="s">
        <v>166</v>
      </c>
      <c r="E1786" s="170">
        <v>375</v>
      </c>
      <c r="F1786" s="170">
        <v>12</v>
      </c>
      <c r="G1786" s="171">
        <v>12.5</v>
      </c>
      <c r="H1786" s="170" t="s">
        <v>22</v>
      </c>
      <c r="I1786" s="171">
        <v>11.99</v>
      </c>
      <c r="J1786" s="169">
        <v>1</v>
      </c>
    </row>
    <row r="1787" spans="1:10" hidden="1" x14ac:dyDescent="0.25">
      <c r="A1787" s="169">
        <v>31311</v>
      </c>
      <c r="B1787" s="170" t="s">
        <v>1660</v>
      </c>
      <c r="C1787" s="170" t="s">
        <v>11</v>
      </c>
      <c r="D1787" s="170" t="s">
        <v>267</v>
      </c>
      <c r="E1787" s="170">
        <v>473</v>
      </c>
      <c r="F1787" s="170">
        <v>24</v>
      </c>
      <c r="G1787" s="171">
        <v>6</v>
      </c>
      <c r="H1787" s="170" t="s">
        <v>1556</v>
      </c>
      <c r="I1787" s="171">
        <v>4.79</v>
      </c>
      <c r="J1787" s="169">
        <v>1</v>
      </c>
    </row>
    <row r="1788" spans="1:10" hidden="1" x14ac:dyDescent="0.25">
      <c r="A1788" s="169">
        <v>31311</v>
      </c>
      <c r="B1788" s="170" t="s">
        <v>1660</v>
      </c>
      <c r="C1788" s="170" t="s">
        <v>11</v>
      </c>
      <c r="D1788" s="170" t="s">
        <v>267</v>
      </c>
      <c r="E1788" s="170">
        <v>473</v>
      </c>
      <c r="F1788" s="170">
        <v>24</v>
      </c>
      <c r="G1788" s="171">
        <v>6</v>
      </c>
      <c r="H1788" s="170" t="s">
        <v>1556</v>
      </c>
      <c r="I1788" s="171">
        <v>4.79</v>
      </c>
      <c r="J1788" s="169">
        <v>1</v>
      </c>
    </row>
    <row r="1789" spans="1:10" hidden="1" x14ac:dyDescent="0.25">
      <c r="A1789" s="169">
        <v>31313</v>
      </c>
      <c r="B1789" s="170" t="s">
        <v>1661</v>
      </c>
      <c r="C1789" s="170" t="s">
        <v>11</v>
      </c>
      <c r="D1789" s="170" t="s">
        <v>267</v>
      </c>
      <c r="E1789" s="170">
        <v>473</v>
      </c>
      <c r="F1789" s="170">
        <v>24</v>
      </c>
      <c r="G1789" s="171">
        <v>5</v>
      </c>
      <c r="H1789" s="170" t="s">
        <v>1662</v>
      </c>
      <c r="I1789" s="171">
        <v>3.75</v>
      </c>
      <c r="J1789" s="169">
        <v>1</v>
      </c>
    </row>
    <row r="1790" spans="1:10" hidden="1" x14ac:dyDescent="0.25">
      <c r="A1790" s="169">
        <v>31313</v>
      </c>
      <c r="B1790" s="170" t="s">
        <v>1661</v>
      </c>
      <c r="C1790" s="170" t="s">
        <v>11</v>
      </c>
      <c r="D1790" s="170" t="s">
        <v>267</v>
      </c>
      <c r="E1790" s="170">
        <v>473</v>
      </c>
      <c r="F1790" s="170">
        <v>24</v>
      </c>
      <c r="G1790" s="171">
        <v>5</v>
      </c>
      <c r="H1790" s="170" t="s">
        <v>1662</v>
      </c>
      <c r="I1790" s="171">
        <v>3.75</v>
      </c>
      <c r="J1790" s="169">
        <v>1</v>
      </c>
    </row>
    <row r="1791" spans="1:10" hidden="1" x14ac:dyDescent="0.25">
      <c r="A1791" s="169">
        <v>31315</v>
      </c>
      <c r="B1791" s="170" t="s">
        <v>1663</v>
      </c>
      <c r="C1791" s="170" t="s">
        <v>15</v>
      </c>
      <c r="D1791" s="170" t="s">
        <v>140</v>
      </c>
      <c r="E1791" s="170">
        <v>120</v>
      </c>
      <c r="F1791" s="170">
        <v>18</v>
      </c>
      <c r="G1791" s="171">
        <v>20</v>
      </c>
      <c r="H1791" s="170" t="s">
        <v>141</v>
      </c>
      <c r="I1791" s="171">
        <v>11.99</v>
      </c>
      <c r="J1791" s="169">
        <v>4</v>
      </c>
    </row>
    <row r="1792" spans="1:10" hidden="1" x14ac:dyDescent="0.25">
      <c r="A1792" s="169">
        <v>31343</v>
      </c>
      <c r="B1792" s="170" t="s">
        <v>1664</v>
      </c>
      <c r="C1792" s="170" t="s">
        <v>24</v>
      </c>
      <c r="D1792" s="170" t="s">
        <v>68</v>
      </c>
      <c r="E1792" s="170">
        <v>750</v>
      </c>
      <c r="F1792" s="170">
        <v>12</v>
      </c>
      <c r="G1792" s="171">
        <v>8</v>
      </c>
      <c r="H1792" s="170" t="s">
        <v>32</v>
      </c>
      <c r="I1792" s="171">
        <v>11.99</v>
      </c>
      <c r="J1792" s="169">
        <v>1</v>
      </c>
    </row>
    <row r="1793" spans="1:10" hidden="1" x14ac:dyDescent="0.25">
      <c r="A1793" s="169">
        <v>31345</v>
      </c>
      <c r="B1793" s="170" t="s">
        <v>1665</v>
      </c>
      <c r="C1793" s="170" t="s">
        <v>24</v>
      </c>
      <c r="D1793" s="170" t="s">
        <v>194</v>
      </c>
      <c r="E1793" s="170">
        <v>1000</v>
      </c>
      <c r="F1793" s="170">
        <v>12</v>
      </c>
      <c r="G1793" s="171">
        <v>13</v>
      </c>
      <c r="H1793" s="170" t="s">
        <v>73</v>
      </c>
      <c r="I1793" s="171">
        <v>14.99</v>
      </c>
      <c r="J1793" s="169">
        <v>1</v>
      </c>
    </row>
    <row r="1794" spans="1:10" hidden="1" x14ac:dyDescent="0.25">
      <c r="A1794" s="169">
        <v>31347</v>
      </c>
      <c r="B1794" s="170" t="s">
        <v>1666</v>
      </c>
      <c r="C1794" s="170" t="s">
        <v>24</v>
      </c>
      <c r="D1794" s="170" t="s">
        <v>166</v>
      </c>
      <c r="E1794" s="170">
        <v>750</v>
      </c>
      <c r="F1794" s="170">
        <v>12</v>
      </c>
      <c r="G1794" s="171">
        <v>8</v>
      </c>
      <c r="H1794" s="170" t="s">
        <v>32</v>
      </c>
      <c r="I1794" s="171">
        <v>11.99</v>
      </c>
      <c r="J1794" s="169">
        <v>1</v>
      </c>
    </row>
    <row r="1795" spans="1:10" hidden="1" x14ac:dyDescent="0.25">
      <c r="A1795" s="169">
        <v>31352</v>
      </c>
      <c r="B1795" s="170" t="s">
        <v>1667</v>
      </c>
      <c r="C1795" s="170" t="s">
        <v>24</v>
      </c>
      <c r="D1795" s="170" t="s">
        <v>60</v>
      </c>
      <c r="E1795" s="170">
        <v>750</v>
      </c>
      <c r="F1795" s="170">
        <v>12</v>
      </c>
      <c r="G1795" s="171">
        <v>8</v>
      </c>
      <c r="H1795" s="170" t="s">
        <v>32</v>
      </c>
      <c r="I1795" s="171">
        <v>11.99</v>
      </c>
      <c r="J1795" s="169">
        <v>1</v>
      </c>
    </row>
    <row r="1796" spans="1:10" hidden="1" x14ac:dyDescent="0.25">
      <c r="A1796" s="169">
        <v>31379</v>
      </c>
      <c r="B1796" s="170" t="s">
        <v>1668</v>
      </c>
      <c r="C1796" s="170" t="s">
        <v>11</v>
      </c>
      <c r="D1796" s="170" t="s">
        <v>303</v>
      </c>
      <c r="E1796" s="170">
        <v>473</v>
      </c>
      <c r="F1796" s="170">
        <v>24</v>
      </c>
      <c r="G1796" s="171">
        <v>6.5</v>
      </c>
      <c r="H1796" s="170" t="s">
        <v>1662</v>
      </c>
      <c r="I1796" s="171">
        <v>4.1500000000000004</v>
      </c>
      <c r="J1796" s="169">
        <v>1</v>
      </c>
    </row>
    <row r="1797" spans="1:10" hidden="1" x14ac:dyDescent="0.25">
      <c r="A1797" s="169">
        <v>31379</v>
      </c>
      <c r="B1797" s="170" t="s">
        <v>1668</v>
      </c>
      <c r="C1797" s="170" t="s">
        <v>11</v>
      </c>
      <c r="D1797" s="170" t="s">
        <v>303</v>
      </c>
      <c r="E1797" s="170">
        <v>473</v>
      </c>
      <c r="F1797" s="170">
        <v>24</v>
      </c>
      <c r="G1797" s="171">
        <v>6.5</v>
      </c>
      <c r="H1797" s="170" t="s">
        <v>1662</v>
      </c>
      <c r="I1797" s="171">
        <v>4.1500000000000004</v>
      </c>
      <c r="J1797" s="169">
        <v>1</v>
      </c>
    </row>
    <row r="1798" spans="1:10" hidden="1" x14ac:dyDescent="0.25">
      <c r="A1798" s="169">
        <v>31380</v>
      </c>
      <c r="B1798" s="170" t="s">
        <v>1669</v>
      </c>
      <c r="C1798" s="170" t="s">
        <v>24</v>
      </c>
      <c r="D1798" s="170" t="s">
        <v>34</v>
      </c>
      <c r="E1798" s="170">
        <v>750</v>
      </c>
      <c r="F1798" s="170">
        <v>12</v>
      </c>
      <c r="G1798" s="171">
        <v>13</v>
      </c>
      <c r="H1798" s="170" t="s">
        <v>54</v>
      </c>
      <c r="I1798" s="171">
        <v>16.989999999999998</v>
      </c>
      <c r="J1798" s="169">
        <v>1</v>
      </c>
    </row>
    <row r="1799" spans="1:10" hidden="1" x14ac:dyDescent="0.25">
      <c r="A1799" s="169">
        <v>31381</v>
      </c>
      <c r="B1799" s="170" t="s">
        <v>1670</v>
      </c>
      <c r="C1799" s="170" t="s">
        <v>24</v>
      </c>
      <c r="D1799" s="170" t="s">
        <v>166</v>
      </c>
      <c r="E1799" s="170">
        <v>750</v>
      </c>
      <c r="F1799" s="170">
        <v>12</v>
      </c>
      <c r="G1799" s="171">
        <v>11.5</v>
      </c>
      <c r="H1799" s="170" t="s">
        <v>378</v>
      </c>
      <c r="I1799" s="171">
        <v>14.99</v>
      </c>
      <c r="J1799" s="169">
        <v>1</v>
      </c>
    </row>
    <row r="1800" spans="1:10" hidden="1" x14ac:dyDescent="0.25">
      <c r="A1800" s="169">
        <v>31410</v>
      </c>
      <c r="B1800" s="170" t="s">
        <v>1671</v>
      </c>
      <c r="C1800" s="170" t="s">
        <v>24</v>
      </c>
      <c r="D1800" s="170" t="s">
        <v>382</v>
      </c>
      <c r="E1800" s="170">
        <v>750</v>
      </c>
      <c r="F1800" s="170">
        <v>12</v>
      </c>
      <c r="G1800" s="171">
        <v>14</v>
      </c>
      <c r="H1800" s="170" t="s">
        <v>64</v>
      </c>
      <c r="I1800" s="171">
        <v>15.99</v>
      </c>
      <c r="J1800" s="169">
        <v>1</v>
      </c>
    </row>
    <row r="1801" spans="1:10" hidden="1" x14ac:dyDescent="0.25">
      <c r="A1801" s="169">
        <v>31419</v>
      </c>
      <c r="B1801" s="170" t="s">
        <v>1672</v>
      </c>
      <c r="C1801" s="170" t="s">
        <v>24</v>
      </c>
      <c r="D1801" s="170" t="s">
        <v>707</v>
      </c>
      <c r="E1801" s="170">
        <v>750</v>
      </c>
      <c r="F1801" s="170">
        <v>12</v>
      </c>
      <c r="G1801" s="171">
        <v>12.5</v>
      </c>
      <c r="H1801" s="170" t="s">
        <v>54</v>
      </c>
      <c r="I1801" s="171">
        <v>15.99</v>
      </c>
      <c r="J1801" s="169">
        <v>1</v>
      </c>
    </row>
    <row r="1802" spans="1:10" hidden="1" x14ac:dyDescent="0.25">
      <c r="A1802" s="169">
        <v>31460</v>
      </c>
      <c r="B1802" s="170" t="s">
        <v>1673</v>
      </c>
      <c r="C1802" s="170" t="s">
        <v>15</v>
      </c>
      <c r="D1802" s="170" t="s">
        <v>137</v>
      </c>
      <c r="E1802" s="170">
        <v>1140</v>
      </c>
      <c r="F1802" s="170">
        <v>6</v>
      </c>
      <c r="G1802" s="171">
        <v>35</v>
      </c>
      <c r="H1802" s="170" t="s">
        <v>29</v>
      </c>
      <c r="I1802" s="171">
        <v>40.99</v>
      </c>
      <c r="J1802" s="169">
        <v>1</v>
      </c>
    </row>
    <row r="1803" spans="1:10" hidden="1" x14ac:dyDescent="0.25">
      <c r="A1803" s="169">
        <v>31474</v>
      </c>
      <c r="B1803" s="170" t="s">
        <v>1674</v>
      </c>
      <c r="C1803" s="170" t="s">
        <v>24</v>
      </c>
      <c r="D1803" s="170" t="s">
        <v>34</v>
      </c>
      <c r="E1803" s="170">
        <v>1000</v>
      </c>
      <c r="F1803" s="170">
        <v>12</v>
      </c>
      <c r="G1803" s="171">
        <v>12.5</v>
      </c>
      <c r="H1803" s="170" t="s">
        <v>64</v>
      </c>
      <c r="I1803" s="171">
        <v>15.99</v>
      </c>
      <c r="J1803" s="169">
        <v>1</v>
      </c>
    </row>
    <row r="1804" spans="1:10" hidden="1" x14ac:dyDescent="0.25">
      <c r="A1804" s="169">
        <v>31485</v>
      </c>
      <c r="B1804" s="170" t="s">
        <v>1675</v>
      </c>
      <c r="C1804" s="170" t="s">
        <v>24</v>
      </c>
      <c r="D1804" s="170" t="s">
        <v>34</v>
      </c>
      <c r="E1804" s="170">
        <v>750</v>
      </c>
      <c r="F1804" s="170">
        <v>12</v>
      </c>
      <c r="G1804" s="171">
        <v>10.5</v>
      </c>
      <c r="H1804" s="170" t="s">
        <v>22</v>
      </c>
      <c r="I1804" s="171">
        <v>14.99</v>
      </c>
      <c r="J1804" s="169">
        <v>1</v>
      </c>
    </row>
    <row r="1805" spans="1:10" hidden="1" x14ac:dyDescent="0.25">
      <c r="A1805" s="169">
        <v>31488</v>
      </c>
      <c r="B1805" s="170" t="s">
        <v>1676</v>
      </c>
      <c r="C1805" s="170" t="s">
        <v>15</v>
      </c>
      <c r="D1805" s="170" t="s">
        <v>154</v>
      </c>
      <c r="E1805" s="170">
        <v>750</v>
      </c>
      <c r="F1805" s="170">
        <v>12</v>
      </c>
      <c r="G1805" s="171">
        <v>17</v>
      </c>
      <c r="H1805" s="170" t="s">
        <v>415</v>
      </c>
      <c r="I1805" s="171">
        <v>39.99</v>
      </c>
      <c r="J1805" s="169">
        <v>1</v>
      </c>
    </row>
    <row r="1806" spans="1:10" hidden="1" x14ac:dyDescent="0.25">
      <c r="A1806" s="169">
        <v>31504</v>
      </c>
      <c r="B1806" s="170" t="s">
        <v>1677</v>
      </c>
      <c r="C1806" s="170" t="s">
        <v>11</v>
      </c>
      <c r="D1806" s="170" t="s">
        <v>303</v>
      </c>
      <c r="E1806" s="170">
        <v>473</v>
      </c>
      <c r="F1806" s="170">
        <v>24</v>
      </c>
      <c r="G1806" s="171">
        <v>6.9</v>
      </c>
      <c r="H1806" s="170" t="s">
        <v>1459</v>
      </c>
      <c r="I1806" s="171">
        <v>4.59</v>
      </c>
      <c r="J1806" s="169">
        <v>1</v>
      </c>
    </row>
    <row r="1807" spans="1:10" hidden="1" x14ac:dyDescent="0.25">
      <c r="A1807" s="169">
        <v>31504</v>
      </c>
      <c r="B1807" s="170" t="s">
        <v>1677</v>
      </c>
      <c r="C1807" s="170" t="s">
        <v>11</v>
      </c>
      <c r="D1807" s="170" t="s">
        <v>303</v>
      </c>
      <c r="E1807" s="170">
        <v>473</v>
      </c>
      <c r="F1807" s="170">
        <v>24</v>
      </c>
      <c r="G1807" s="171">
        <v>6.9</v>
      </c>
      <c r="H1807" s="170" t="s">
        <v>1459</v>
      </c>
      <c r="I1807" s="171">
        <v>4.59</v>
      </c>
      <c r="J1807" s="169">
        <v>1</v>
      </c>
    </row>
    <row r="1808" spans="1:10" hidden="1" x14ac:dyDescent="0.25">
      <c r="A1808" s="169">
        <v>31523</v>
      </c>
      <c r="B1808" s="170" t="s">
        <v>1678</v>
      </c>
      <c r="C1808" s="170" t="s">
        <v>11</v>
      </c>
      <c r="D1808" s="170" t="s">
        <v>303</v>
      </c>
      <c r="E1808" s="170">
        <v>473</v>
      </c>
      <c r="F1808" s="170">
        <v>24</v>
      </c>
      <c r="G1808" s="171">
        <v>7</v>
      </c>
      <c r="H1808" s="170" t="s">
        <v>1324</v>
      </c>
      <c r="I1808" s="171">
        <v>4.8</v>
      </c>
      <c r="J1808" s="169">
        <v>1</v>
      </c>
    </row>
    <row r="1809" spans="1:10" hidden="1" x14ac:dyDescent="0.25">
      <c r="A1809" s="169">
        <v>31523</v>
      </c>
      <c r="B1809" s="170" t="s">
        <v>1678</v>
      </c>
      <c r="C1809" s="170" t="s">
        <v>11</v>
      </c>
      <c r="D1809" s="170" t="s">
        <v>303</v>
      </c>
      <c r="E1809" s="170">
        <v>473</v>
      </c>
      <c r="F1809" s="170">
        <v>24</v>
      </c>
      <c r="G1809" s="171">
        <v>7</v>
      </c>
      <c r="H1809" s="170" t="s">
        <v>1324</v>
      </c>
      <c r="I1809" s="171">
        <v>4.8</v>
      </c>
      <c r="J1809" s="169">
        <v>1</v>
      </c>
    </row>
    <row r="1810" spans="1:10" hidden="1" x14ac:dyDescent="0.25">
      <c r="A1810" s="169">
        <v>31535</v>
      </c>
      <c r="B1810" s="170" t="s">
        <v>1679</v>
      </c>
      <c r="C1810" s="170" t="s">
        <v>11</v>
      </c>
      <c r="D1810" s="170" t="s">
        <v>303</v>
      </c>
      <c r="E1810" s="170">
        <v>473</v>
      </c>
      <c r="F1810" s="170">
        <v>24</v>
      </c>
      <c r="G1810" s="171">
        <v>6.5</v>
      </c>
      <c r="H1810" s="170" t="s">
        <v>1391</v>
      </c>
      <c r="I1810" s="171">
        <v>4.1900000000000004</v>
      </c>
      <c r="J1810" s="169">
        <v>1</v>
      </c>
    </row>
    <row r="1811" spans="1:10" hidden="1" x14ac:dyDescent="0.25">
      <c r="A1811" s="169">
        <v>31535</v>
      </c>
      <c r="B1811" s="170" t="s">
        <v>1679</v>
      </c>
      <c r="C1811" s="170" t="s">
        <v>11</v>
      </c>
      <c r="D1811" s="170" t="s">
        <v>303</v>
      </c>
      <c r="E1811" s="170">
        <v>473</v>
      </c>
      <c r="F1811" s="170">
        <v>24</v>
      </c>
      <c r="G1811" s="171">
        <v>6.5</v>
      </c>
      <c r="H1811" s="170" t="s">
        <v>1391</v>
      </c>
      <c r="I1811" s="171">
        <v>4.1900000000000004</v>
      </c>
      <c r="J1811" s="169">
        <v>1</v>
      </c>
    </row>
    <row r="1812" spans="1:10" hidden="1" x14ac:dyDescent="0.25">
      <c r="A1812" s="169">
        <v>31540</v>
      </c>
      <c r="B1812" s="170" t="s">
        <v>1680</v>
      </c>
      <c r="C1812" s="170" t="s">
        <v>24</v>
      </c>
      <c r="D1812" s="170" t="s">
        <v>85</v>
      </c>
      <c r="E1812" s="170">
        <v>750</v>
      </c>
      <c r="F1812" s="170">
        <v>12</v>
      </c>
      <c r="G1812" s="171">
        <v>14</v>
      </c>
      <c r="H1812" s="170" t="s">
        <v>91</v>
      </c>
      <c r="I1812" s="171">
        <v>21.79</v>
      </c>
      <c r="J1812" s="169">
        <v>1</v>
      </c>
    </row>
    <row r="1813" spans="1:10" hidden="1" x14ac:dyDescent="0.25">
      <c r="A1813" s="169">
        <v>31548</v>
      </c>
      <c r="B1813" s="170" t="s">
        <v>1681</v>
      </c>
      <c r="C1813" s="170" t="s">
        <v>11</v>
      </c>
      <c r="D1813" s="170" t="s">
        <v>211</v>
      </c>
      <c r="E1813" s="170">
        <v>4092</v>
      </c>
      <c r="F1813" s="170">
        <v>1</v>
      </c>
      <c r="G1813" s="171">
        <v>3</v>
      </c>
      <c r="H1813" s="170" t="s">
        <v>13</v>
      </c>
      <c r="I1813" s="171">
        <v>33.49</v>
      </c>
      <c r="J1813" s="169">
        <v>12</v>
      </c>
    </row>
    <row r="1814" spans="1:10" hidden="1" x14ac:dyDescent="0.25">
      <c r="A1814" s="169">
        <v>31548</v>
      </c>
      <c r="B1814" s="170" t="s">
        <v>1681</v>
      </c>
      <c r="C1814" s="170" t="s">
        <v>11</v>
      </c>
      <c r="D1814" s="170" t="s">
        <v>211</v>
      </c>
      <c r="E1814" s="170">
        <v>4092</v>
      </c>
      <c r="F1814" s="170">
        <v>1</v>
      </c>
      <c r="G1814" s="171">
        <v>3</v>
      </c>
      <c r="H1814" s="170" t="s">
        <v>13</v>
      </c>
      <c r="I1814" s="171">
        <v>33.49</v>
      </c>
      <c r="J1814" s="169">
        <v>12</v>
      </c>
    </row>
    <row r="1815" spans="1:10" hidden="1" x14ac:dyDescent="0.25">
      <c r="A1815" s="169">
        <v>31576</v>
      </c>
      <c r="B1815" s="170" t="s">
        <v>1682</v>
      </c>
      <c r="C1815" s="170" t="s">
        <v>11</v>
      </c>
      <c r="D1815" s="170" t="s">
        <v>303</v>
      </c>
      <c r="E1815" s="170">
        <v>473</v>
      </c>
      <c r="F1815" s="170">
        <v>24</v>
      </c>
      <c r="G1815" s="171">
        <v>6.5</v>
      </c>
      <c r="H1815" s="170" t="s">
        <v>1053</v>
      </c>
      <c r="I1815" s="171">
        <v>4.25</v>
      </c>
      <c r="J1815" s="169">
        <v>1</v>
      </c>
    </row>
    <row r="1816" spans="1:10" hidden="1" x14ac:dyDescent="0.25">
      <c r="A1816" s="169">
        <v>31615</v>
      </c>
      <c r="B1816" s="170" t="s">
        <v>1683</v>
      </c>
      <c r="C1816" s="170" t="s">
        <v>11</v>
      </c>
      <c r="D1816" s="170" t="s">
        <v>267</v>
      </c>
      <c r="E1816" s="170">
        <v>473</v>
      </c>
      <c r="F1816" s="170">
        <v>24</v>
      </c>
      <c r="G1816" s="171">
        <v>5</v>
      </c>
      <c r="H1816" s="170" t="s">
        <v>1136</v>
      </c>
      <c r="I1816" s="171">
        <v>4.1900000000000004</v>
      </c>
      <c r="J1816" s="169">
        <v>1</v>
      </c>
    </row>
    <row r="1817" spans="1:10" hidden="1" x14ac:dyDescent="0.25">
      <c r="A1817" s="169">
        <v>31615</v>
      </c>
      <c r="B1817" s="170" t="s">
        <v>1683</v>
      </c>
      <c r="C1817" s="170" t="s">
        <v>11</v>
      </c>
      <c r="D1817" s="170" t="s">
        <v>267</v>
      </c>
      <c r="E1817" s="170">
        <v>473</v>
      </c>
      <c r="F1817" s="170">
        <v>24</v>
      </c>
      <c r="G1817" s="171">
        <v>5</v>
      </c>
      <c r="H1817" s="170" t="s">
        <v>1136</v>
      </c>
      <c r="I1817" s="171">
        <v>4.1900000000000004</v>
      </c>
      <c r="J1817" s="169">
        <v>1</v>
      </c>
    </row>
    <row r="1818" spans="1:10" hidden="1" x14ac:dyDescent="0.25">
      <c r="A1818" s="169">
        <v>31637</v>
      </c>
      <c r="B1818" s="170" t="s">
        <v>1684</v>
      </c>
      <c r="C1818" s="170" t="s">
        <v>11</v>
      </c>
      <c r="D1818" s="170" t="s">
        <v>12</v>
      </c>
      <c r="E1818" s="170">
        <v>473</v>
      </c>
      <c r="F1818" s="170">
        <v>24</v>
      </c>
      <c r="G1818" s="171">
        <v>5.5</v>
      </c>
      <c r="H1818" s="170" t="s">
        <v>1623</v>
      </c>
      <c r="I1818" s="171">
        <v>3.99</v>
      </c>
      <c r="J1818" s="169">
        <v>1</v>
      </c>
    </row>
    <row r="1819" spans="1:10" hidden="1" x14ac:dyDescent="0.25">
      <c r="A1819" s="169">
        <v>31637</v>
      </c>
      <c r="B1819" s="170" t="s">
        <v>1684</v>
      </c>
      <c r="C1819" s="170" t="s">
        <v>11</v>
      </c>
      <c r="D1819" s="170" t="s">
        <v>12</v>
      </c>
      <c r="E1819" s="170">
        <v>473</v>
      </c>
      <c r="F1819" s="170">
        <v>24</v>
      </c>
      <c r="G1819" s="171">
        <v>5.5</v>
      </c>
      <c r="H1819" s="170" t="s">
        <v>1623</v>
      </c>
      <c r="I1819" s="171">
        <v>3.99</v>
      </c>
      <c r="J1819" s="169">
        <v>1</v>
      </c>
    </row>
    <row r="1820" spans="1:10" hidden="1" x14ac:dyDescent="0.25">
      <c r="A1820" s="169">
        <v>31676</v>
      </c>
      <c r="B1820" s="170" t="s">
        <v>1685</v>
      </c>
      <c r="C1820" s="170" t="s">
        <v>11</v>
      </c>
      <c r="D1820" s="170" t="s">
        <v>303</v>
      </c>
      <c r="E1820" s="170">
        <v>4260</v>
      </c>
      <c r="F1820" s="170">
        <v>1</v>
      </c>
      <c r="G1820" s="171">
        <v>6.8</v>
      </c>
      <c r="H1820" s="170" t="s">
        <v>105</v>
      </c>
      <c r="I1820" s="171">
        <v>30.49</v>
      </c>
      <c r="J1820" s="169">
        <v>12</v>
      </c>
    </row>
    <row r="1821" spans="1:10" hidden="1" x14ac:dyDescent="0.25">
      <c r="A1821" s="169">
        <v>31676</v>
      </c>
      <c r="B1821" s="170" t="s">
        <v>1685</v>
      </c>
      <c r="C1821" s="170" t="s">
        <v>11</v>
      </c>
      <c r="D1821" s="170" t="s">
        <v>303</v>
      </c>
      <c r="E1821" s="170">
        <v>4260</v>
      </c>
      <c r="F1821" s="170">
        <v>1</v>
      </c>
      <c r="G1821" s="171">
        <v>6.8</v>
      </c>
      <c r="H1821" s="170" t="s">
        <v>105</v>
      </c>
      <c r="I1821" s="171">
        <v>30.49</v>
      </c>
      <c r="J1821" s="169">
        <v>12</v>
      </c>
    </row>
    <row r="1822" spans="1:10" hidden="1" x14ac:dyDescent="0.25">
      <c r="A1822" s="169">
        <v>31682</v>
      </c>
      <c r="B1822" s="170" t="s">
        <v>1686</v>
      </c>
      <c r="C1822" s="170" t="s">
        <v>11</v>
      </c>
      <c r="D1822" s="170" t="s">
        <v>211</v>
      </c>
      <c r="E1822" s="170">
        <v>473</v>
      </c>
      <c r="F1822" s="170">
        <v>24</v>
      </c>
      <c r="G1822" s="171">
        <v>3.5</v>
      </c>
      <c r="H1822" s="170" t="s">
        <v>285</v>
      </c>
      <c r="I1822" s="171">
        <v>4.29</v>
      </c>
      <c r="J1822" s="169">
        <v>1</v>
      </c>
    </row>
    <row r="1823" spans="1:10" hidden="1" x14ac:dyDescent="0.25">
      <c r="A1823" s="169">
        <v>31682</v>
      </c>
      <c r="B1823" s="170" t="s">
        <v>1686</v>
      </c>
      <c r="C1823" s="170" t="s">
        <v>11</v>
      </c>
      <c r="D1823" s="170" t="s">
        <v>211</v>
      </c>
      <c r="E1823" s="170">
        <v>473</v>
      </c>
      <c r="F1823" s="170">
        <v>24</v>
      </c>
      <c r="G1823" s="171">
        <v>3.5</v>
      </c>
      <c r="H1823" s="170" t="s">
        <v>285</v>
      </c>
      <c r="I1823" s="171">
        <v>4.29</v>
      </c>
      <c r="J1823" s="169">
        <v>1</v>
      </c>
    </row>
    <row r="1824" spans="1:10" hidden="1" x14ac:dyDescent="0.25">
      <c r="A1824" s="169">
        <v>31687</v>
      </c>
      <c r="B1824" s="170" t="s">
        <v>1687</v>
      </c>
      <c r="C1824" s="170" t="s">
        <v>11</v>
      </c>
      <c r="D1824" s="170" t="s">
        <v>12</v>
      </c>
      <c r="E1824" s="170">
        <v>473</v>
      </c>
      <c r="F1824" s="170">
        <v>24</v>
      </c>
      <c r="G1824" s="171">
        <v>5.5</v>
      </c>
      <c r="H1824" s="170" t="s">
        <v>1459</v>
      </c>
      <c r="I1824" s="171">
        <v>4.25</v>
      </c>
      <c r="J1824" s="169">
        <v>1</v>
      </c>
    </row>
    <row r="1825" spans="1:10" hidden="1" x14ac:dyDescent="0.25">
      <c r="A1825" s="169">
        <v>31687</v>
      </c>
      <c r="B1825" s="170" t="s">
        <v>1687</v>
      </c>
      <c r="C1825" s="170" t="s">
        <v>11</v>
      </c>
      <c r="D1825" s="170" t="s">
        <v>12</v>
      </c>
      <c r="E1825" s="170">
        <v>473</v>
      </c>
      <c r="F1825" s="170">
        <v>24</v>
      </c>
      <c r="G1825" s="171">
        <v>5.5</v>
      </c>
      <c r="H1825" s="170" t="s">
        <v>1459</v>
      </c>
      <c r="I1825" s="171">
        <v>4.25</v>
      </c>
      <c r="J1825" s="169">
        <v>1</v>
      </c>
    </row>
    <row r="1826" spans="1:10" hidden="1" x14ac:dyDescent="0.25">
      <c r="A1826" s="169">
        <v>31694</v>
      </c>
      <c r="B1826" s="170" t="s">
        <v>1688</v>
      </c>
      <c r="C1826" s="170" t="s">
        <v>11</v>
      </c>
      <c r="D1826" s="170" t="s">
        <v>474</v>
      </c>
      <c r="E1826" s="170">
        <v>473</v>
      </c>
      <c r="F1826" s="170">
        <v>24</v>
      </c>
      <c r="G1826" s="171">
        <v>5.5</v>
      </c>
      <c r="H1826" s="170" t="s">
        <v>1689</v>
      </c>
      <c r="I1826" s="171">
        <v>3.99</v>
      </c>
      <c r="J1826" s="169">
        <v>1</v>
      </c>
    </row>
    <row r="1827" spans="1:10" hidden="1" x14ac:dyDescent="0.25">
      <c r="A1827" s="169">
        <v>31694</v>
      </c>
      <c r="B1827" s="170" t="s">
        <v>1688</v>
      </c>
      <c r="C1827" s="170" t="s">
        <v>11</v>
      </c>
      <c r="D1827" s="170" t="s">
        <v>474</v>
      </c>
      <c r="E1827" s="170">
        <v>473</v>
      </c>
      <c r="F1827" s="170">
        <v>24</v>
      </c>
      <c r="G1827" s="171">
        <v>5.5</v>
      </c>
      <c r="H1827" s="170" t="s">
        <v>1689</v>
      </c>
      <c r="I1827" s="171">
        <v>3.99</v>
      </c>
      <c r="J1827" s="169">
        <v>1</v>
      </c>
    </row>
    <row r="1828" spans="1:10" hidden="1" x14ac:dyDescent="0.25">
      <c r="A1828" s="169">
        <v>31696</v>
      </c>
      <c r="B1828" s="170" t="s">
        <v>1690</v>
      </c>
      <c r="C1828" s="170" t="s">
        <v>15</v>
      </c>
      <c r="D1828" s="170" t="s">
        <v>56</v>
      </c>
      <c r="E1828" s="170">
        <v>750</v>
      </c>
      <c r="F1828" s="170">
        <v>6</v>
      </c>
      <c r="G1828" s="171">
        <v>50</v>
      </c>
      <c r="H1828" s="170" t="s">
        <v>222</v>
      </c>
      <c r="I1828" s="171">
        <v>109.99</v>
      </c>
      <c r="J1828" s="169">
        <v>1</v>
      </c>
    </row>
    <row r="1829" spans="1:10" hidden="1" x14ac:dyDescent="0.25">
      <c r="A1829" s="169">
        <v>31715</v>
      </c>
      <c r="B1829" s="170" t="s">
        <v>1691</v>
      </c>
      <c r="C1829" s="170" t="s">
        <v>24</v>
      </c>
      <c r="D1829" s="170" t="s">
        <v>109</v>
      </c>
      <c r="E1829" s="170">
        <v>750</v>
      </c>
      <c r="F1829" s="170">
        <v>12</v>
      </c>
      <c r="G1829" s="171">
        <v>12</v>
      </c>
      <c r="H1829" s="170" t="s">
        <v>783</v>
      </c>
      <c r="I1829" s="171">
        <v>17.989999999999998</v>
      </c>
      <c r="J1829" s="169">
        <v>1</v>
      </c>
    </row>
    <row r="1830" spans="1:10" hidden="1" x14ac:dyDescent="0.25">
      <c r="A1830" s="169">
        <v>31768</v>
      </c>
      <c r="B1830" s="170" t="s">
        <v>1692</v>
      </c>
      <c r="C1830" s="170" t="s">
        <v>24</v>
      </c>
      <c r="D1830" s="170" t="s">
        <v>34</v>
      </c>
      <c r="E1830" s="170">
        <v>750</v>
      </c>
      <c r="F1830" s="170">
        <v>12</v>
      </c>
      <c r="G1830" s="171">
        <v>12.5</v>
      </c>
      <c r="H1830" s="170" t="s">
        <v>22</v>
      </c>
      <c r="I1830" s="171">
        <v>13.99</v>
      </c>
      <c r="J1830" s="169">
        <v>1</v>
      </c>
    </row>
    <row r="1831" spans="1:10" hidden="1" x14ac:dyDescent="0.25">
      <c r="A1831" s="169">
        <v>31777</v>
      </c>
      <c r="B1831" s="170" t="s">
        <v>1693</v>
      </c>
      <c r="C1831" s="170" t="s">
        <v>24</v>
      </c>
      <c r="D1831" s="170" t="s">
        <v>230</v>
      </c>
      <c r="E1831" s="170">
        <v>750</v>
      </c>
      <c r="F1831" s="170">
        <v>12</v>
      </c>
      <c r="G1831" s="171">
        <v>14</v>
      </c>
      <c r="H1831" s="170" t="s">
        <v>177</v>
      </c>
      <c r="I1831" s="171">
        <v>25.99</v>
      </c>
      <c r="J1831" s="169">
        <v>1</v>
      </c>
    </row>
    <row r="1832" spans="1:10" hidden="1" x14ac:dyDescent="0.25">
      <c r="A1832" s="169">
        <v>31779</v>
      </c>
      <c r="B1832" s="170" t="s">
        <v>1694</v>
      </c>
      <c r="C1832" s="170" t="s">
        <v>11</v>
      </c>
      <c r="D1832" s="170" t="s">
        <v>267</v>
      </c>
      <c r="E1832" s="170">
        <v>473</v>
      </c>
      <c r="F1832" s="170">
        <v>24</v>
      </c>
      <c r="G1832" s="171">
        <v>4.5</v>
      </c>
      <c r="H1832" s="170" t="s">
        <v>1662</v>
      </c>
      <c r="I1832" s="171">
        <v>3.75</v>
      </c>
      <c r="J1832" s="169">
        <v>1</v>
      </c>
    </row>
    <row r="1833" spans="1:10" hidden="1" x14ac:dyDescent="0.25">
      <c r="A1833" s="169">
        <v>31779</v>
      </c>
      <c r="B1833" s="170" t="s">
        <v>1694</v>
      </c>
      <c r="C1833" s="170" t="s">
        <v>11</v>
      </c>
      <c r="D1833" s="170" t="s">
        <v>267</v>
      </c>
      <c r="E1833" s="170">
        <v>473</v>
      </c>
      <c r="F1833" s="170">
        <v>24</v>
      </c>
      <c r="G1833" s="171">
        <v>4.5</v>
      </c>
      <c r="H1833" s="170" t="s">
        <v>1662</v>
      </c>
      <c r="I1833" s="171">
        <v>3.75</v>
      </c>
      <c r="J1833" s="169">
        <v>1</v>
      </c>
    </row>
    <row r="1834" spans="1:10" hidden="1" x14ac:dyDescent="0.25">
      <c r="A1834" s="169">
        <v>31796</v>
      </c>
      <c r="B1834" s="170" t="s">
        <v>1695</v>
      </c>
      <c r="C1834" s="170" t="s">
        <v>24</v>
      </c>
      <c r="D1834" s="170" t="s">
        <v>230</v>
      </c>
      <c r="E1834" s="170">
        <v>750</v>
      </c>
      <c r="F1834" s="170">
        <v>6</v>
      </c>
      <c r="G1834" s="171">
        <v>13.5</v>
      </c>
      <c r="H1834" s="170" t="s">
        <v>177</v>
      </c>
      <c r="I1834" s="171">
        <v>44.99</v>
      </c>
      <c r="J1834" s="169">
        <v>1</v>
      </c>
    </row>
    <row r="1835" spans="1:10" hidden="1" x14ac:dyDescent="0.25">
      <c r="A1835" s="169">
        <v>31802</v>
      </c>
      <c r="B1835" s="170" t="s">
        <v>1696</v>
      </c>
      <c r="C1835" s="170" t="s">
        <v>11</v>
      </c>
      <c r="D1835" s="170" t="s">
        <v>12</v>
      </c>
      <c r="E1835" s="170">
        <v>8520</v>
      </c>
      <c r="F1835" s="170">
        <v>1</v>
      </c>
      <c r="G1835" s="171">
        <v>5.5</v>
      </c>
      <c r="H1835" s="170" t="s">
        <v>1623</v>
      </c>
      <c r="I1835" s="171">
        <v>49.94</v>
      </c>
      <c r="J1835" s="169">
        <v>24</v>
      </c>
    </row>
    <row r="1836" spans="1:10" hidden="1" x14ac:dyDescent="0.25">
      <c r="A1836" s="169">
        <v>31802</v>
      </c>
      <c r="B1836" s="170" t="s">
        <v>1696</v>
      </c>
      <c r="C1836" s="170" t="s">
        <v>11</v>
      </c>
      <c r="D1836" s="170" t="s">
        <v>12</v>
      </c>
      <c r="E1836" s="170">
        <v>8520</v>
      </c>
      <c r="F1836" s="170">
        <v>1</v>
      </c>
      <c r="G1836" s="171">
        <v>5.5</v>
      </c>
      <c r="H1836" s="170" t="s">
        <v>1623</v>
      </c>
      <c r="I1836" s="171">
        <v>49.94</v>
      </c>
      <c r="J1836" s="169">
        <v>24</v>
      </c>
    </row>
    <row r="1837" spans="1:10" hidden="1" x14ac:dyDescent="0.25">
      <c r="A1837" s="169">
        <v>31806</v>
      </c>
      <c r="B1837" s="170" t="s">
        <v>1697</v>
      </c>
      <c r="C1837" s="170" t="s">
        <v>11</v>
      </c>
      <c r="D1837" s="170" t="s">
        <v>12</v>
      </c>
      <c r="E1837" s="170">
        <v>8520</v>
      </c>
      <c r="F1837" s="170">
        <v>1</v>
      </c>
      <c r="G1837" s="171">
        <v>5.5</v>
      </c>
      <c r="H1837" s="170" t="s">
        <v>1623</v>
      </c>
      <c r="I1837" s="171">
        <v>53.94</v>
      </c>
      <c r="J1837" s="169">
        <v>24</v>
      </c>
    </row>
    <row r="1838" spans="1:10" hidden="1" x14ac:dyDescent="0.25">
      <c r="A1838" s="169">
        <v>31806</v>
      </c>
      <c r="B1838" s="170" t="s">
        <v>1697</v>
      </c>
      <c r="C1838" s="170" t="s">
        <v>11</v>
      </c>
      <c r="D1838" s="170" t="s">
        <v>12</v>
      </c>
      <c r="E1838" s="170">
        <v>8520</v>
      </c>
      <c r="F1838" s="170">
        <v>1</v>
      </c>
      <c r="G1838" s="171">
        <v>5.5</v>
      </c>
      <c r="H1838" s="170" t="s">
        <v>1623</v>
      </c>
      <c r="I1838" s="171">
        <v>53.94</v>
      </c>
      <c r="J1838" s="169">
        <v>24</v>
      </c>
    </row>
    <row r="1839" spans="1:10" hidden="1" x14ac:dyDescent="0.25">
      <c r="A1839" s="169">
        <v>31818</v>
      </c>
      <c r="B1839" s="170" t="s">
        <v>1698</v>
      </c>
      <c r="C1839" s="170" t="s">
        <v>15</v>
      </c>
      <c r="D1839" s="170" t="s">
        <v>215</v>
      </c>
      <c r="E1839" s="170">
        <v>750</v>
      </c>
      <c r="F1839" s="170">
        <v>3</v>
      </c>
      <c r="G1839" s="171">
        <v>40</v>
      </c>
      <c r="H1839" s="170" t="s">
        <v>783</v>
      </c>
      <c r="I1839" s="171">
        <v>229.99</v>
      </c>
      <c r="J1839" s="169">
        <v>1</v>
      </c>
    </row>
    <row r="1840" spans="1:10" hidden="1" x14ac:dyDescent="0.25">
      <c r="A1840" s="169">
        <v>31821</v>
      </c>
      <c r="B1840" s="170" t="s">
        <v>1699</v>
      </c>
      <c r="C1840" s="170" t="s">
        <v>11</v>
      </c>
      <c r="D1840" s="170" t="s">
        <v>303</v>
      </c>
      <c r="E1840" s="170">
        <v>473</v>
      </c>
      <c r="F1840" s="170">
        <v>24</v>
      </c>
      <c r="G1840" s="171">
        <v>7.5</v>
      </c>
      <c r="H1840" s="170" t="s">
        <v>1457</v>
      </c>
      <c r="I1840" s="171">
        <v>4.75</v>
      </c>
      <c r="J1840" s="169">
        <v>1</v>
      </c>
    </row>
    <row r="1841" spans="1:10" hidden="1" x14ac:dyDescent="0.25">
      <c r="A1841" s="169">
        <v>31821</v>
      </c>
      <c r="B1841" s="170" t="s">
        <v>1699</v>
      </c>
      <c r="C1841" s="170" t="s">
        <v>11</v>
      </c>
      <c r="D1841" s="170" t="s">
        <v>303</v>
      </c>
      <c r="E1841" s="170">
        <v>473</v>
      </c>
      <c r="F1841" s="170">
        <v>24</v>
      </c>
      <c r="G1841" s="171">
        <v>7.5</v>
      </c>
      <c r="H1841" s="170" t="s">
        <v>1457</v>
      </c>
      <c r="I1841" s="171">
        <v>4.75</v>
      </c>
      <c r="J1841" s="169">
        <v>1</v>
      </c>
    </row>
    <row r="1842" spans="1:10" hidden="1" x14ac:dyDescent="0.25">
      <c r="A1842" s="169">
        <v>31823</v>
      </c>
      <c r="B1842" s="170" t="s">
        <v>1700</v>
      </c>
      <c r="C1842" s="170" t="s">
        <v>24</v>
      </c>
      <c r="D1842" s="170" t="s">
        <v>66</v>
      </c>
      <c r="E1842" s="170">
        <v>750</v>
      </c>
      <c r="F1842" s="170">
        <v>12</v>
      </c>
      <c r="G1842" s="171">
        <v>12</v>
      </c>
      <c r="H1842" s="170" t="s">
        <v>64</v>
      </c>
      <c r="I1842" s="171">
        <v>13.99</v>
      </c>
      <c r="J1842" s="169">
        <v>1</v>
      </c>
    </row>
    <row r="1843" spans="1:10" hidden="1" x14ac:dyDescent="0.25">
      <c r="A1843" s="169">
        <v>31838</v>
      </c>
      <c r="B1843" s="170" t="s">
        <v>1701</v>
      </c>
      <c r="C1843" s="170" t="s">
        <v>1065</v>
      </c>
      <c r="D1843" s="170" t="s">
        <v>1066</v>
      </c>
      <c r="E1843" s="170">
        <v>4260</v>
      </c>
      <c r="F1843" s="170">
        <v>1</v>
      </c>
      <c r="G1843" s="171">
        <v>0.5</v>
      </c>
      <c r="H1843" s="170" t="s">
        <v>13</v>
      </c>
      <c r="I1843" s="171">
        <v>17.489999999999998</v>
      </c>
      <c r="J1843" s="169">
        <v>12</v>
      </c>
    </row>
    <row r="1844" spans="1:10" hidden="1" x14ac:dyDescent="0.25">
      <c r="A1844" s="169">
        <v>31838</v>
      </c>
      <c r="B1844" s="170" t="s">
        <v>1701</v>
      </c>
      <c r="C1844" s="170" t="s">
        <v>1065</v>
      </c>
      <c r="D1844" s="170" t="s">
        <v>1066</v>
      </c>
      <c r="E1844" s="170">
        <v>4260</v>
      </c>
      <c r="F1844" s="170">
        <v>1</v>
      </c>
      <c r="G1844" s="171">
        <v>0.5</v>
      </c>
      <c r="H1844" s="170" t="s">
        <v>13</v>
      </c>
      <c r="I1844" s="171">
        <v>17.489999999999998</v>
      </c>
      <c r="J1844" s="169">
        <v>12</v>
      </c>
    </row>
    <row r="1845" spans="1:10" hidden="1" x14ac:dyDescent="0.25">
      <c r="A1845" s="169">
        <v>31861</v>
      </c>
      <c r="B1845" s="170" t="s">
        <v>1702</v>
      </c>
      <c r="C1845" s="170" t="s">
        <v>11</v>
      </c>
      <c r="D1845" s="170" t="s">
        <v>474</v>
      </c>
      <c r="E1845" s="170">
        <v>473</v>
      </c>
      <c r="F1845" s="170">
        <v>24</v>
      </c>
      <c r="G1845" s="171">
        <v>5.5</v>
      </c>
      <c r="H1845" s="170" t="s">
        <v>1362</v>
      </c>
      <c r="I1845" s="171">
        <v>4.25</v>
      </c>
      <c r="J1845" s="169">
        <v>1</v>
      </c>
    </row>
    <row r="1846" spans="1:10" hidden="1" x14ac:dyDescent="0.25">
      <c r="A1846" s="169">
        <v>31861</v>
      </c>
      <c r="B1846" s="170" t="s">
        <v>1702</v>
      </c>
      <c r="C1846" s="170" t="s">
        <v>11</v>
      </c>
      <c r="D1846" s="170" t="s">
        <v>474</v>
      </c>
      <c r="E1846" s="170">
        <v>473</v>
      </c>
      <c r="F1846" s="170">
        <v>24</v>
      </c>
      <c r="G1846" s="171">
        <v>5.5</v>
      </c>
      <c r="H1846" s="170" t="s">
        <v>1362</v>
      </c>
      <c r="I1846" s="171">
        <v>4.25</v>
      </c>
      <c r="J1846" s="169">
        <v>1</v>
      </c>
    </row>
    <row r="1847" spans="1:10" hidden="1" x14ac:dyDescent="0.25">
      <c r="A1847" s="169">
        <v>31864</v>
      </c>
      <c r="B1847" s="170" t="s">
        <v>155</v>
      </c>
      <c r="C1847" s="170" t="s">
        <v>15</v>
      </c>
      <c r="D1847" s="170" t="s">
        <v>156</v>
      </c>
      <c r="E1847" s="170">
        <v>375</v>
      </c>
      <c r="F1847" s="170">
        <v>12</v>
      </c>
      <c r="G1847" s="171">
        <v>28</v>
      </c>
      <c r="H1847" s="170" t="s">
        <v>22</v>
      </c>
      <c r="I1847" s="171">
        <v>21.99</v>
      </c>
      <c r="J1847" s="169">
        <v>1</v>
      </c>
    </row>
    <row r="1848" spans="1:10" hidden="1" x14ac:dyDescent="0.25">
      <c r="A1848" s="169">
        <v>31884</v>
      </c>
      <c r="B1848" s="170" t="s">
        <v>1703</v>
      </c>
      <c r="C1848" s="170" t="s">
        <v>24</v>
      </c>
      <c r="D1848" s="170" t="s">
        <v>34</v>
      </c>
      <c r="E1848" s="170">
        <v>4000</v>
      </c>
      <c r="F1848" s="170">
        <v>4</v>
      </c>
      <c r="G1848" s="171">
        <v>12</v>
      </c>
      <c r="H1848" s="170" t="s">
        <v>26</v>
      </c>
      <c r="I1848" s="171">
        <v>46.99</v>
      </c>
      <c r="J1848" s="169">
        <v>1</v>
      </c>
    </row>
    <row r="1849" spans="1:10" hidden="1" x14ac:dyDescent="0.25">
      <c r="A1849" s="169">
        <v>31906</v>
      </c>
      <c r="B1849" s="170" t="s">
        <v>1704</v>
      </c>
      <c r="C1849" s="170" t="s">
        <v>11</v>
      </c>
      <c r="D1849" s="170" t="s">
        <v>303</v>
      </c>
      <c r="E1849" s="170">
        <v>355</v>
      </c>
      <c r="F1849" s="170">
        <v>24</v>
      </c>
      <c r="G1849" s="171">
        <v>10.5</v>
      </c>
      <c r="H1849" s="170" t="s">
        <v>1556</v>
      </c>
      <c r="I1849" s="171">
        <v>4.9800000000000004</v>
      </c>
      <c r="J1849" s="169">
        <v>1</v>
      </c>
    </row>
    <row r="1850" spans="1:10" hidden="1" x14ac:dyDescent="0.25">
      <c r="A1850" s="169">
        <v>31906</v>
      </c>
      <c r="B1850" s="170" t="s">
        <v>1704</v>
      </c>
      <c r="C1850" s="170" t="s">
        <v>11</v>
      </c>
      <c r="D1850" s="170" t="s">
        <v>303</v>
      </c>
      <c r="E1850" s="170">
        <v>355</v>
      </c>
      <c r="F1850" s="170">
        <v>24</v>
      </c>
      <c r="G1850" s="171">
        <v>10.5</v>
      </c>
      <c r="H1850" s="170" t="s">
        <v>1556</v>
      </c>
      <c r="I1850" s="171">
        <v>4.9800000000000004</v>
      </c>
      <c r="J1850" s="169">
        <v>1</v>
      </c>
    </row>
    <row r="1851" spans="1:10" hidden="1" x14ac:dyDescent="0.25">
      <c r="A1851" s="169">
        <v>31915</v>
      </c>
      <c r="B1851" s="170" t="s">
        <v>1705</v>
      </c>
      <c r="C1851" s="170" t="s">
        <v>24</v>
      </c>
      <c r="D1851" s="170" t="s">
        <v>68</v>
      </c>
      <c r="E1851" s="170">
        <v>750</v>
      </c>
      <c r="F1851" s="170">
        <v>12</v>
      </c>
      <c r="G1851" s="171">
        <v>13</v>
      </c>
      <c r="H1851" s="170" t="s">
        <v>22</v>
      </c>
      <c r="I1851" s="171">
        <v>21.99</v>
      </c>
      <c r="J1851" s="169">
        <v>1</v>
      </c>
    </row>
    <row r="1852" spans="1:10" hidden="1" x14ac:dyDescent="0.25">
      <c r="A1852" s="169">
        <v>31930</v>
      </c>
      <c r="B1852" s="170" t="s">
        <v>554</v>
      </c>
      <c r="C1852" s="170" t="s">
        <v>15</v>
      </c>
      <c r="D1852" s="170" t="s">
        <v>16</v>
      </c>
      <c r="E1852" s="170">
        <v>1750</v>
      </c>
      <c r="F1852" s="170">
        <v>6</v>
      </c>
      <c r="G1852" s="171">
        <v>40</v>
      </c>
      <c r="H1852" s="170" t="s">
        <v>22</v>
      </c>
      <c r="I1852" s="171">
        <v>54.99</v>
      </c>
      <c r="J1852" s="169">
        <v>1</v>
      </c>
    </row>
    <row r="1853" spans="1:10" hidden="1" x14ac:dyDescent="0.25">
      <c r="A1853" s="169">
        <v>32002</v>
      </c>
      <c r="B1853" s="170" t="s">
        <v>1706</v>
      </c>
      <c r="C1853" s="170" t="s">
        <v>24</v>
      </c>
      <c r="D1853" s="170" t="s">
        <v>575</v>
      </c>
      <c r="E1853" s="170">
        <v>750</v>
      </c>
      <c r="F1853" s="170">
        <v>12</v>
      </c>
      <c r="G1853" s="171">
        <v>10.4</v>
      </c>
      <c r="H1853" s="170" t="s">
        <v>1194</v>
      </c>
      <c r="I1853" s="171">
        <v>15.99</v>
      </c>
      <c r="J1853" s="169">
        <v>1</v>
      </c>
    </row>
    <row r="1854" spans="1:10" hidden="1" x14ac:dyDescent="0.25">
      <c r="A1854" s="169">
        <v>32006</v>
      </c>
      <c r="B1854" s="170" t="s">
        <v>1707</v>
      </c>
      <c r="C1854" s="170" t="s">
        <v>11</v>
      </c>
      <c r="D1854" s="170" t="s">
        <v>303</v>
      </c>
      <c r="E1854" s="170">
        <v>473</v>
      </c>
      <c r="F1854" s="170">
        <v>24</v>
      </c>
      <c r="G1854" s="171">
        <v>6.5</v>
      </c>
      <c r="H1854" s="170" t="s">
        <v>1053</v>
      </c>
      <c r="I1854" s="171">
        <v>4.29</v>
      </c>
      <c r="J1854" s="169">
        <v>1</v>
      </c>
    </row>
    <row r="1855" spans="1:10" hidden="1" x14ac:dyDescent="0.25">
      <c r="A1855" s="169">
        <v>32013</v>
      </c>
      <c r="B1855" s="170" t="s">
        <v>1708</v>
      </c>
      <c r="C1855" s="170" t="s">
        <v>11</v>
      </c>
      <c r="D1855" s="170" t="s">
        <v>12</v>
      </c>
      <c r="E1855" s="170">
        <v>473</v>
      </c>
      <c r="F1855" s="170">
        <v>24</v>
      </c>
      <c r="G1855" s="171">
        <v>5</v>
      </c>
      <c r="H1855" s="170" t="s">
        <v>1391</v>
      </c>
      <c r="I1855" s="171">
        <v>4.3899999999999997</v>
      </c>
      <c r="J1855" s="169">
        <v>1</v>
      </c>
    </row>
    <row r="1856" spans="1:10" hidden="1" x14ac:dyDescent="0.25">
      <c r="A1856" s="169">
        <v>32013</v>
      </c>
      <c r="B1856" s="170" t="s">
        <v>1708</v>
      </c>
      <c r="C1856" s="170" t="s">
        <v>11</v>
      </c>
      <c r="D1856" s="170" t="s">
        <v>12</v>
      </c>
      <c r="E1856" s="170">
        <v>473</v>
      </c>
      <c r="F1856" s="170">
        <v>24</v>
      </c>
      <c r="G1856" s="171">
        <v>5</v>
      </c>
      <c r="H1856" s="170" t="s">
        <v>1391</v>
      </c>
      <c r="I1856" s="171">
        <v>4.3899999999999997</v>
      </c>
      <c r="J1856" s="169">
        <v>1</v>
      </c>
    </row>
    <row r="1857" spans="1:10" hidden="1" x14ac:dyDescent="0.25">
      <c r="A1857" s="169">
        <v>32014</v>
      </c>
      <c r="B1857" s="170" t="s">
        <v>1709</v>
      </c>
      <c r="C1857" s="170" t="s">
        <v>11</v>
      </c>
      <c r="D1857" s="170" t="s">
        <v>267</v>
      </c>
      <c r="E1857" s="170">
        <v>473</v>
      </c>
      <c r="F1857" s="170">
        <v>24</v>
      </c>
      <c r="G1857" s="171">
        <v>4.9000000000000004</v>
      </c>
      <c r="H1857" s="170" t="s">
        <v>1710</v>
      </c>
      <c r="I1857" s="171">
        <v>3.49</v>
      </c>
      <c r="J1857" s="169">
        <v>1</v>
      </c>
    </row>
    <row r="1858" spans="1:10" hidden="1" x14ac:dyDescent="0.25">
      <c r="A1858" s="169">
        <v>32014</v>
      </c>
      <c r="B1858" s="170" t="s">
        <v>1709</v>
      </c>
      <c r="C1858" s="170" t="s">
        <v>11</v>
      </c>
      <c r="D1858" s="170" t="s">
        <v>267</v>
      </c>
      <c r="E1858" s="170">
        <v>473</v>
      </c>
      <c r="F1858" s="170">
        <v>24</v>
      </c>
      <c r="G1858" s="171">
        <v>4.9000000000000004</v>
      </c>
      <c r="H1858" s="170" t="s">
        <v>1407</v>
      </c>
      <c r="I1858" s="171">
        <v>3.49</v>
      </c>
      <c r="J1858" s="169">
        <v>1</v>
      </c>
    </row>
    <row r="1859" spans="1:10" hidden="1" x14ac:dyDescent="0.25">
      <c r="A1859" s="169">
        <v>32037</v>
      </c>
      <c r="B1859" s="170" t="s">
        <v>1711</v>
      </c>
      <c r="C1859" s="170" t="s">
        <v>263</v>
      </c>
      <c r="D1859" s="170" t="s">
        <v>332</v>
      </c>
      <c r="E1859" s="170">
        <v>1420</v>
      </c>
      <c r="F1859" s="170">
        <v>6</v>
      </c>
      <c r="G1859" s="171">
        <v>12.5</v>
      </c>
      <c r="H1859" s="170" t="s">
        <v>1712</v>
      </c>
      <c r="I1859" s="171">
        <v>16.989999999999998</v>
      </c>
      <c r="J1859" s="169">
        <v>4</v>
      </c>
    </row>
    <row r="1860" spans="1:10" hidden="1" x14ac:dyDescent="0.25">
      <c r="A1860" s="169">
        <v>32037</v>
      </c>
      <c r="B1860" s="170" t="s">
        <v>1711</v>
      </c>
      <c r="C1860" s="170" t="s">
        <v>263</v>
      </c>
      <c r="D1860" s="170" t="s">
        <v>332</v>
      </c>
      <c r="E1860" s="170">
        <v>1420</v>
      </c>
      <c r="F1860" s="170">
        <v>6</v>
      </c>
      <c r="G1860" s="171">
        <v>12.5</v>
      </c>
      <c r="H1860" s="170" t="s">
        <v>1712</v>
      </c>
      <c r="I1860" s="171">
        <v>16.989999999999998</v>
      </c>
      <c r="J1860" s="169">
        <v>4</v>
      </c>
    </row>
    <row r="1861" spans="1:10" hidden="1" x14ac:dyDescent="0.25">
      <c r="A1861" s="169">
        <v>32040</v>
      </c>
      <c r="B1861" s="170" t="s">
        <v>1713</v>
      </c>
      <c r="C1861" s="170" t="s">
        <v>24</v>
      </c>
      <c r="D1861" s="170" t="s">
        <v>34</v>
      </c>
      <c r="E1861" s="170">
        <v>750</v>
      </c>
      <c r="F1861" s="170">
        <v>12</v>
      </c>
      <c r="G1861" s="171">
        <v>13.5</v>
      </c>
      <c r="H1861" s="170" t="s">
        <v>130</v>
      </c>
      <c r="I1861" s="171">
        <v>24.99</v>
      </c>
      <c r="J1861" s="169">
        <v>1</v>
      </c>
    </row>
    <row r="1862" spans="1:10" hidden="1" x14ac:dyDescent="0.25">
      <c r="A1862" s="169">
        <v>32048</v>
      </c>
      <c r="B1862" s="170" t="s">
        <v>1714</v>
      </c>
      <c r="C1862" s="170" t="s">
        <v>263</v>
      </c>
      <c r="D1862" s="170" t="s">
        <v>935</v>
      </c>
      <c r="E1862" s="170">
        <v>29330</v>
      </c>
      <c r="F1862" s="170">
        <v>1</v>
      </c>
      <c r="G1862" s="171">
        <v>5</v>
      </c>
      <c r="H1862" s="170" t="s">
        <v>1615</v>
      </c>
      <c r="I1862" s="171">
        <v>230.72</v>
      </c>
      <c r="J1862" s="169">
        <v>1</v>
      </c>
    </row>
    <row r="1863" spans="1:10" hidden="1" x14ac:dyDescent="0.25">
      <c r="A1863" s="169">
        <v>32048</v>
      </c>
      <c r="B1863" s="170" t="s">
        <v>1714</v>
      </c>
      <c r="C1863" s="170" t="s">
        <v>263</v>
      </c>
      <c r="D1863" s="170" t="s">
        <v>935</v>
      </c>
      <c r="E1863" s="170">
        <v>29330</v>
      </c>
      <c r="F1863" s="170">
        <v>1</v>
      </c>
      <c r="G1863" s="171">
        <v>5</v>
      </c>
      <c r="H1863" s="170" t="s">
        <v>1615</v>
      </c>
      <c r="I1863" s="171">
        <v>230.72</v>
      </c>
      <c r="J1863" s="169">
        <v>1</v>
      </c>
    </row>
    <row r="1864" spans="1:10" hidden="1" x14ac:dyDescent="0.25">
      <c r="A1864" s="169">
        <v>32052</v>
      </c>
      <c r="B1864" s="170" t="s">
        <v>1715</v>
      </c>
      <c r="C1864" s="170" t="s">
        <v>1065</v>
      </c>
      <c r="D1864" s="170" t="s">
        <v>1066</v>
      </c>
      <c r="E1864" s="170">
        <v>500</v>
      </c>
      <c r="F1864" s="170">
        <v>20</v>
      </c>
      <c r="G1864" s="171">
        <v>0.5</v>
      </c>
      <c r="H1864" s="170" t="s">
        <v>723</v>
      </c>
      <c r="I1864" s="171">
        <v>3.79</v>
      </c>
      <c r="J1864" s="169">
        <v>1</v>
      </c>
    </row>
    <row r="1865" spans="1:10" hidden="1" x14ac:dyDescent="0.25">
      <c r="A1865" s="169">
        <v>32052</v>
      </c>
      <c r="B1865" s="170" t="s">
        <v>1715</v>
      </c>
      <c r="C1865" s="170" t="s">
        <v>1065</v>
      </c>
      <c r="D1865" s="170" t="s">
        <v>1066</v>
      </c>
      <c r="E1865" s="170">
        <v>500</v>
      </c>
      <c r="F1865" s="170">
        <v>20</v>
      </c>
      <c r="G1865" s="171">
        <v>0.5</v>
      </c>
      <c r="H1865" s="170" t="s">
        <v>723</v>
      </c>
      <c r="I1865" s="171">
        <v>3.79</v>
      </c>
      <c r="J1865" s="169">
        <v>1</v>
      </c>
    </row>
    <row r="1866" spans="1:10" hidden="1" x14ac:dyDescent="0.25">
      <c r="A1866" s="169">
        <v>32080</v>
      </c>
      <c r="B1866" s="170" t="s">
        <v>1716</v>
      </c>
      <c r="C1866" s="170" t="s">
        <v>24</v>
      </c>
      <c r="D1866" s="170" t="s">
        <v>68</v>
      </c>
      <c r="E1866" s="170">
        <v>750</v>
      </c>
      <c r="F1866" s="170">
        <v>12</v>
      </c>
      <c r="G1866" s="171">
        <v>13.5</v>
      </c>
      <c r="H1866" s="170" t="s">
        <v>32</v>
      </c>
      <c r="I1866" s="171">
        <v>14.99</v>
      </c>
      <c r="J1866" s="169">
        <v>1</v>
      </c>
    </row>
    <row r="1867" spans="1:10" hidden="1" x14ac:dyDescent="0.25">
      <c r="A1867" s="169">
        <v>32148</v>
      </c>
      <c r="B1867" s="170" t="s">
        <v>1717</v>
      </c>
      <c r="C1867" s="170" t="s">
        <v>15</v>
      </c>
      <c r="D1867" s="170" t="s">
        <v>90</v>
      </c>
      <c r="E1867" s="170">
        <v>750</v>
      </c>
      <c r="F1867" s="170">
        <v>6</v>
      </c>
      <c r="G1867" s="171">
        <v>40</v>
      </c>
      <c r="H1867" s="170" t="s">
        <v>43</v>
      </c>
      <c r="I1867" s="171">
        <v>215.99</v>
      </c>
      <c r="J1867" s="169">
        <v>1</v>
      </c>
    </row>
    <row r="1868" spans="1:10" hidden="1" x14ac:dyDescent="0.25">
      <c r="A1868" s="169">
        <v>32177</v>
      </c>
      <c r="B1868" s="170" t="s">
        <v>1718</v>
      </c>
      <c r="C1868" s="170" t="s">
        <v>24</v>
      </c>
      <c r="D1868" s="170" t="s">
        <v>58</v>
      </c>
      <c r="E1868" s="170">
        <v>3000</v>
      </c>
      <c r="F1868" s="170">
        <v>6</v>
      </c>
      <c r="G1868" s="171">
        <v>13</v>
      </c>
      <c r="H1868" s="170" t="s">
        <v>256</v>
      </c>
      <c r="I1868" s="171">
        <v>49.99</v>
      </c>
      <c r="J1868" s="169">
        <v>1</v>
      </c>
    </row>
    <row r="1869" spans="1:10" hidden="1" x14ac:dyDescent="0.25">
      <c r="A1869" s="169">
        <v>32202</v>
      </c>
      <c r="B1869" s="170" t="s">
        <v>1719</v>
      </c>
      <c r="C1869" s="170" t="s">
        <v>24</v>
      </c>
      <c r="D1869" s="170" t="s">
        <v>34</v>
      </c>
      <c r="E1869" s="170">
        <v>250</v>
      </c>
      <c r="F1869" s="170">
        <v>24</v>
      </c>
      <c r="G1869" s="171">
        <v>12.5</v>
      </c>
      <c r="H1869" s="170" t="s">
        <v>218</v>
      </c>
      <c r="I1869" s="171">
        <v>6.95</v>
      </c>
      <c r="J1869" s="169">
        <v>1</v>
      </c>
    </row>
    <row r="1870" spans="1:10" hidden="1" x14ac:dyDescent="0.25">
      <c r="A1870" s="169">
        <v>32208</v>
      </c>
      <c r="B1870" s="170" t="s">
        <v>1720</v>
      </c>
      <c r="C1870" s="170" t="s">
        <v>24</v>
      </c>
      <c r="D1870" s="170" t="s">
        <v>38</v>
      </c>
      <c r="E1870" s="170">
        <v>750</v>
      </c>
      <c r="F1870" s="170">
        <v>12</v>
      </c>
      <c r="G1870" s="171">
        <v>14</v>
      </c>
      <c r="H1870" s="170" t="s">
        <v>1254</v>
      </c>
      <c r="I1870" s="171">
        <v>17.989999999999998</v>
      </c>
      <c r="J1870" s="169">
        <v>1</v>
      </c>
    </row>
    <row r="1871" spans="1:10" hidden="1" x14ac:dyDescent="0.25">
      <c r="A1871" s="169">
        <v>32262</v>
      </c>
      <c r="B1871" s="170" t="s">
        <v>1721</v>
      </c>
      <c r="C1871" s="170" t="s">
        <v>11</v>
      </c>
      <c r="D1871" s="170" t="s">
        <v>211</v>
      </c>
      <c r="E1871" s="170">
        <v>473</v>
      </c>
      <c r="F1871" s="170">
        <v>24</v>
      </c>
      <c r="G1871" s="171">
        <v>4</v>
      </c>
      <c r="H1871" s="170" t="s">
        <v>747</v>
      </c>
      <c r="I1871" s="171">
        <v>3.89</v>
      </c>
      <c r="J1871" s="169">
        <v>1</v>
      </c>
    </row>
    <row r="1872" spans="1:10" hidden="1" x14ac:dyDescent="0.25">
      <c r="A1872" s="169">
        <v>32262</v>
      </c>
      <c r="B1872" s="170" t="s">
        <v>1721</v>
      </c>
      <c r="C1872" s="170" t="s">
        <v>11</v>
      </c>
      <c r="D1872" s="170" t="s">
        <v>211</v>
      </c>
      <c r="E1872" s="170">
        <v>473</v>
      </c>
      <c r="F1872" s="170">
        <v>24</v>
      </c>
      <c r="G1872" s="171">
        <v>4</v>
      </c>
      <c r="H1872" s="170" t="s">
        <v>747</v>
      </c>
      <c r="I1872" s="171">
        <v>3.89</v>
      </c>
      <c r="J1872" s="169">
        <v>1</v>
      </c>
    </row>
    <row r="1873" spans="1:10" hidden="1" x14ac:dyDescent="0.25">
      <c r="A1873" s="169">
        <v>32263</v>
      </c>
      <c r="B1873" s="170" t="s">
        <v>1722</v>
      </c>
      <c r="C1873" s="170" t="s">
        <v>11</v>
      </c>
      <c r="D1873" s="170" t="s">
        <v>211</v>
      </c>
      <c r="E1873" s="170">
        <v>4260</v>
      </c>
      <c r="F1873" s="170">
        <v>2</v>
      </c>
      <c r="G1873" s="171">
        <v>4</v>
      </c>
      <c r="H1873" s="170" t="s">
        <v>747</v>
      </c>
      <c r="I1873" s="171">
        <v>25.99</v>
      </c>
      <c r="J1873" s="169">
        <v>12</v>
      </c>
    </row>
    <row r="1874" spans="1:10" hidden="1" x14ac:dyDescent="0.25">
      <c r="A1874" s="169">
        <v>32263</v>
      </c>
      <c r="B1874" s="170" t="s">
        <v>1722</v>
      </c>
      <c r="C1874" s="170" t="s">
        <v>11</v>
      </c>
      <c r="D1874" s="170" t="s">
        <v>211</v>
      </c>
      <c r="E1874" s="170">
        <v>4260</v>
      </c>
      <c r="F1874" s="170">
        <v>2</v>
      </c>
      <c r="G1874" s="171">
        <v>4</v>
      </c>
      <c r="H1874" s="170" t="s">
        <v>747</v>
      </c>
      <c r="I1874" s="171">
        <v>25.99</v>
      </c>
      <c r="J1874" s="169">
        <v>12</v>
      </c>
    </row>
    <row r="1875" spans="1:10" hidden="1" x14ac:dyDescent="0.25">
      <c r="A1875" s="169">
        <v>32272</v>
      </c>
      <c r="B1875" s="170" t="s">
        <v>1723</v>
      </c>
      <c r="C1875" s="170" t="s">
        <v>15</v>
      </c>
      <c r="D1875" s="170" t="s">
        <v>51</v>
      </c>
      <c r="E1875" s="170">
        <v>750</v>
      </c>
      <c r="F1875" s="170">
        <v>6</v>
      </c>
      <c r="G1875" s="171">
        <v>43</v>
      </c>
      <c r="H1875" s="170" t="s">
        <v>378</v>
      </c>
      <c r="I1875" s="171">
        <v>54.95</v>
      </c>
      <c r="J1875" s="169">
        <v>1</v>
      </c>
    </row>
    <row r="1876" spans="1:10" hidden="1" x14ac:dyDescent="0.25">
      <c r="A1876" s="169">
        <v>32279</v>
      </c>
      <c r="B1876" s="170" t="s">
        <v>1724</v>
      </c>
      <c r="C1876" s="170" t="s">
        <v>15</v>
      </c>
      <c r="D1876" s="170" t="s">
        <v>1399</v>
      </c>
      <c r="E1876" s="170">
        <v>750</v>
      </c>
      <c r="F1876" s="170">
        <v>6</v>
      </c>
      <c r="G1876" s="171">
        <v>43</v>
      </c>
      <c r="H1876" s="170" t="s">
        <v>222</v>
      </c>
      <c r="I1876" s="171">
        <v>44.99</v>
      </c>
      <c r="J1876" s="169">
        <v>1</v>
      </c>
    </row>
    <row r="1877" spans="1:10" hidden="1" x14ac:dyDescent="0.25">
      <c r="A1877" s="169">
        <v>32425</v>
      </c>
      <c r="B1877" s="170" t="s">
        <v>175</v>
      </c>
      <c r="C1877" s="170" t="s">
        <v>15</v>
      </c>
      <c r="D1877" s="170" t="s">
        <v>51</v>
      </c>
      <c r="E1877" s="170">
        <v>375</v>
      </c>
      <c r="F1877" s="170">
        <v>24</v>
      </c>
      <c r="G1877" s="171">
        <v>40</v>
      </c>
      <c r="H1877" s="170" t="s">
        <v>20</v>
      </c>
      <c r="I1877" s="171">
        <v>18.989999999999998</v>
      </c>
      <c r="J1877" s="169">
        <v>1</v>
      </c>
    </row>
    <row r="1878" spans="1:10" hidden="1" x14ac:dyDescent="0.25">
      <c r="A1878" s="169">
        <v>32434</v>
      </c>
      <c r="B1878" s="170" t="s">
        <v>1725</v>
      </c>
      <c r="C1878" s="170" t="s">
        <v>11</v>
      </c>
      <c r="D1878" s="170" t="s">
        <v>12</v>
      </c>
      <c r="E1878" s="170">
        <v>3784</v>
      </c>
      <c r="F1878" s="170">
        <v>3</v>
      </c>
      <c r="G1878" s="171">
        <v>5</v>
      </c>
      <c r="H1878" s="170" t="s">
        <v>747</v>
      </c>
      <c r="I1878" s="171">
        <v>28.95</v>
      </c>
      <c r="J1878" s="169">
        <v>8</v>
      </c>
    </row>
    <row r="1879" spans="1:10" hidden="1" x14ac:dyDescent="0.25">
      <c r="A1879" s="169">
        <v>32434</v>
      </c>
      <c r="B1879" s="170" t="s">
        <v>1725</v>
      </c>
      <c r="C1879" s="170" t="s">
        <v>11</v>
      </c>
      <c r="D1879" s="170" t="s">
        <v>12</v>
      </c>
      <c r="E1879" s="170">
        <v>3784</v>
      </c>
      <c r="F1879" s="170">
        <v>3</v>
      </c>
      <c r="G1879" s="171">
        <v>5</v>
      </c>
      <c r="H1879" s="170" t="s">
        <v>747</v>
      </c>
      <c r="I1879" s="171">
        <v>28.95</v>
      </c>
      <c r="J1879" s="169">
        <v>8</v>
      </c>
    </row>
    <row r="1880" spans="1:10" hidden="1" x14ac:dyDescent="0.25">
      <c r="A1880" s="169">
        <v>32440</v>
      </c>
      <c r="B1880" s="170" t="s">
        <v>1726</v>
      </c>
      <c r="C1880" s="170" t="s">
        <v>11</v>
      </c>
      <c r="D1880" s="170" t="s">
        <v>303</v>
      </c>
      <c r="E1880" s="170">
        <v>473</v>
      </c>
      <c r="F1880" s="170">
        <v>24</v>
      </c>
      <c r="G1880" s="171">
        <v>7.2</v>
      </c>
      <c r="H1880" s="170" t="s">
        <v>1457</v>
      </c>
      <c r="I1880" s="171">
        <v>4.8899999999999997</v>
      </c>
      <c r="J1880" s="169">
        <v>1</v>
      </c>
    </row>
    <row r="1881" spans="1:10" hidden="1" x14ac:dyDescent="0.25">
      <c r="A1881" s="169">
        <v>32440</v>
      </c>
      <c r="B1881" s="170" t="s">
        <v>1726</v>
      </c>
      <c r="C1881" s="170" t="s">
        <v>11</v>
      </c>
      <c r="D1881" s="170" t="s">
        <v>303</v>
      </c>
      <c r="E1881" s="170">
        <v>473</v>
      </c>
      <c r="F1881" s="170">
        <v>24</v>
      </c>
      <c r="G1881" s="171">
        <v>7.2</v>
      </c>
      <c r="H1881" s="170" t="s">
        <v>1457</v>
      </c>
      <c r="I1881" s="171">
        <v>4.8899999999999997</v>
      </c>
      <c r="J1881" s="169">
        <v>1</v>
      </c>
    </row>
    <row r="1882" spans="1:10" hidden="1" x14ac:dyDescent="0.25">
      <c r="A1882" s="169">
        <v>32443</v>
      </c>
      <c r="B1882" s="170" t="s">
        <v>1727</v>
      </c>
      <c r="C1882" s="170" t="s">
        <v>11</v>
      </c>
      <c r="D1882" s="170" t="s">
        <v>303</v>
      </c>
      <c r="E1882" s="170">
        <v>473</v>
      </c>
      <c r="F1882" s="170">
        <v>24</v>
      </c>
      <c r="G1882" s="171">
        <v>7</v>
      </c>
      <c r="H1882" s="170" t="s">
        <v>1662</v>
      </c>
      <c r="I1882" s="171">
        <v>4.3</v>
      </c>
      <c r="J1882" s="169">
        <v>1</v>
      </c>
    </row>
    <row r="1883" spans="1:10" hidden="1" x14ac:dyDescent="0.25">
      <c r="A1883" s="169">
        <v>32443</v>
      </c>
      <c r="B1883" s="170" t="s">
        <v>1727</v>
      </c>
      <c r="C1883" s="170" t="s">
        <v>11</v>
      </c>
      <c r="D1883" s="170" t="s">
        <v>303</v>
      </c>
      <c r="E1883" s="170">
        <v>473</v>
      </c>
      <c r="F1883" s="170">
        <v>24</v>
      </c>
      <c r="G1883" s="171">
        <v>7</v>
      </c>
      <c r="H1883" s="170" t="s">
        <v>1662</v>
      </c>
      <c r="I1883" s="171">
        <v>4.3</v>
      </c>
      <c r="J1883" s="169">
        <v>1</v>
      </c>
    </row>
    <row r="1884" spans="1:10" hidden="1" x14ac:dyDescent="0.25">
      <c r="A1884" s="169">
        <v>32502</v>
      </c>
      <c r="B1884" s="170" t="s">
        <v>1728</v>
      </c>
      <c r="C1884" s="170" t="s">
        <v>11</v>
      </c>
      <c r="D1884" s="170" t="s">
        <v>267</v>
      </c>
      <c r="E1884" s="170">
        <v>473</v>
      </c>
      <c r="F1884" s="170">
        <v>24</v>
      </c>
      <c r="G1884" s="171">
        <v>5.5</v>
      </c>
      <c r="H1884" s="170" t="s">
        <v>1662</v>
      </c>
      <c r="I1884" s="171">
        <v>3.95</v>
      </c>
      <c r="J1884" s="169">
        <v>1</v>
      </c>
    </row>
    <row r="1885" spans="1:10" hidden="1" x14ac:dyDescent="0.25">
      <c r="A1885" s="169">
        <v>32502</v>
      </c>
      <c r="B1885" s="170" t="s">
        <v>1728</v>
      </c>
      <c r="C1885" s="170" t="s">
        <v>11</v>
      </c>
      <c r="D1885" s="170" t="s">
        <v>267</v>
      </c>
      <c r="E1885" s="170">
        <v>473</v>
      </c>
      <c r="F1885" s="170">
        <v>24</v>
      </c>
      <c r="G1885" s="171">
        <v>5.5</v>
      </c>
      <c r="H1885" s="170" t="s">
        <v>1662</v>
      </c>
      <c r="I1885" s="171">
        <v>3.95</v>
      </c>
      <c r="J1885" s="169">
        <v>1</v>
      </c>
    </row>
    <row r="1886" spans="1:10" hidden="1" x14ac:dyDescent="0.25">
      <c r="A1886" s="169">
        <v>32552</v>
      </c>
      <c r="B1886" s="170" t="s">
        <v>1729</v>
      </c>
      <c r="C1886" s="170" t="s">
        <v>24</v>
      </c>
      <c r="D1886" s="170" t="s">
        <v>194</v>
      </c>
      <c r="E1886" s="170">
        <v>750</v>
      </c>
      <c r="F1886" s="170">
        <v>12</v>
      </c>
      <c r="G1886" s="171">
        <v>14.4</v>
      </c>
      <c r="H1886" s="170" t="s">
        <v>600</v>
      </c>
      <c r="I1886" s="171">
        <v>18.989999999999998</v>
      </c>
      <c r="J1886" s="169">
        <v>1</v>
      </c>
    </row>
    <row r="1887" spans="1:10" hidden="1" x14ac:dyDescent="0.25">
      <c r="A1887" s="169">
        <v>32632</v>
      </c>
      <c r="B1887" s="170" t="s">
        <v>363</v>
      </c>
      <c r="C1887" s="170" t="s">
        <v>15</v>
      </c>
      <c r="D1887" s="170" t="s">
        <v>82</v>
      </c>
      <c r="E1887" s="170">
        <v>375</v>
      </c>
      <c r="F1887" s="170">
        <v>24</v>
      </c>
      <c r="G1887" s="171">
        <v>40</v>
      </c>
      <c r="H1887" s="170" t="s">
        <v>20</v>
      </c>
      <c r="I1887" s="171">
        <v>34.99</v>
      </c>
      <c r="J1887" s="169">
        <v>1</v>
      </c>
    </row>
    <row r="1888" spans="1:10" hidden="1" x14ac:dyDescent="0.25">
      <c r="A1888" s="169">
        <v>32736</v>
      </c>
      <c r="B1888" s="170" t="s">
        <v>1730</v>
      </c>
      <c r="C1888" s="170" t="s">
        <v>263</v>
      </c>
      <c r="D1888" s="170" t="s">
        <v>332</v>
      </c>
      <c r="E1888" s="170">
        <v>473</v>
      </c>
      <c r="F1888" s="170">
        <v>24</v>
      </c>
      <c r="G1888" s="171">
        <v>4</v>
      </c>
      <c r="H1888" s="170" t="s">
        <v>747</v>
      </c>
      <c r="I1888" s="171">
        <v>4.49</v>
      </c>
      <c r="J1888" s="169">
        <v>1</v>
      </c>
    </row>
    <row r="1889" spans="1:10" hidden="1" x14ac:dyDescent="0.25">
      <c r="A1889" s="169">
        <v>32736</v>
      </c>
      <c r="B1889" s="170" t="s">
        <v>1730</v>
      </c>
      <c r="C1889" s="170" t="s">
        <v>263</v>
      </c>
      <c r="D1889" s="170" t="s">
        <v>332</v>
      </c>
      <c r="E1889" s="170">
        <v>473</v>
      </c>
      <c r="F1889" s="170">
        <v>24</v>
      </c>
      <c r="G1889" s="171">
        <v>4</v>
      </c>
      <c r="H1889" s="170" t="s">
        <v>747</v>
      </c>
      <c r="I1889" s="171">
        <v>4.49</v>
      </c>
      <c r="J1889" s="169">
        <v>1</v>
      </c>
    </row>
    <row r="1890" spans="1:10" hidden="1" x14ac:dyDescent="0.25">
      <c r="A1890" s="169">
        <v>32738</v>
      </c>
      <c r="B1890" s="170" t="s">
        <v>1731</v>
      </c>
      <c r="C1890" s="170" t="s">
        <v>263</v>
      </c>
      <c r="D1890" s="170" t="s">
        <v>332</v>
      </c>
      <c r="E1890" s="170">
        <v>473</v>
      </c>
      <c r="F1890" s="170">
        <v>24</v>
      </c>
      <c r="G1890" s="171">
        <v>4</v>
      </c>
      <c r="H1890" s="170" t="s">
        <v>747</v>
      </c>
      <c r="I1890" s="171">
        <v>4.49</v>
      </c>
      <c r="J1890" s="169">
        <v>1</v>
      </c>
    </row>
    <row r="1891" spans="1:10" hidden="1" x14ac:dyDescent="0.25">
      <c r="A1891" s="169">
        <v>32738</v>
      </c>
      <c r="B1891" s="170" t="s">
        <v>1731</v>
      </c>
      <c r="C1891" s="170" t="s">
        <v>263</v>
      </c>
      <c r="D1891" s="170" t="s">
        <v>332</v>
      </c>
      <c r="E1891" s="170">
        <v>473</v>
      </c>
      <c r="F1891" s="170">
        <v>24</v>
      </c>
      <c r="G1891" s="171">
        <v>4</v>
      </c>
      <c r="H1891" s="170" t="s">
        <v>747</v>
      </c>
      <c r="I1891" s="171">
        <v>4.49</v>
      </c>
      <c r="J1891" s="169">
        <v>1</v>
      </c>
    </row>
    <row r="1892" spans="1:10" hidden="1" x14ac:dyDescent="0.25">
      <c r="A1892" s="169">
        <v>32746</v>
      </c>
      <c r="B1892" s="170" t="s">
        <v>1732</v>
      </c>
      <c r="C1892" s="170" t="s">
        <v>11</v>
      </c>
      <c r="D1892" s="170" t="s">
        <v>303</v>
      </c>
      <c r="E1892" s="170">
        <v>473</v>
      </c>
      <c r="F1892" s="170">
        <v>24</v>
      </c>
      <c r="G1892" s="171">
        <v>6.2</v>
      </c>
      <c r="H1892" s="170" t="s">
        <v>1689</v>
      </c>
      <c r="I1892" s="171">
        <v>4.1900000000000004</v>
      </c>
      <c r="J1892" s="169">
        <v>1</v>
      </c>
    </row>
    <row r="1893" spans="1:10" hidden="1" x14ac:dyDescent="0.25">
      <c r="A1893" s="169">
        <v>32746</v>
      </c>
      <c r="B1893" s="170" t="s">
        <v>1732</v>
      </c>
      <c r="C1893" s="170" t="s">
        <v>11</v>
      </c>
      <c r="D1893" s="170" t="s">
        <v>303</v>
      </c>
      <c r="E1893" s="170">
        <v>473</v>
      </c>
      <c r="F1893" s="170">
        <v>24</v>
      </c>
      <c r="G1893" s="171">
        <v>6.2</v>
      </c>
      <c r="H1893" s="170" t="s">
        <v>1689</v>
      </c>
      <c r="I1893" s="171">
        <v>4.1900000000000004</v>
      </c>
      <c r="J1893" s="169">
        <v>1</v>
      </c>
    </row>
    <row r="1894" spans="1:10" hidden="1" x14ac:dyDescent="0.25">
      <c r="A1894" s="169">
        <v>32776</v>
      </c>
      <c r="B1894" s="170" t="s">
        <v>1733</v>
      </c>
      <c r="C1894" s="170" t="s">
        <v>24</v>
      </c>
      <c r="D1894" s="170" t="s">
        <v>504</v>
      </c>
      <c r="E1894" s="170">
        <v>3000</v>
      </c>
      <c r="F1894" s="170">
        <v>4</v>
      </c>
      <c r="G1894" s="171">
        <v>6.5</v>
      </c>
      <c r="H1894" s="170" t="s">
        <v>100</v>
      </c>
      <c r="I1894" s="171">
        <v>33.99</v>
      </c>
      <c r="J1894" s="169">
        <v>1</v>
      </c>
    </row>
    <row r="1895" spans="1:10" hidden="1" x14ac:dyDescent="0.25">
      <c r="A1895" s="169">
        <v>32829</v>
      </c>
      <c r="B1895" s="170" t="s">
        <v>1734</v>
      </c>
      <c r="C1895" s="170" t="s">
        <v>15</v>
      </c>
      <c r="D1895" s="170" t="s">
        <v>51</v>
      </c>
      <c r="E1895" s="170">
        <v>750</v>
      </c>
      <c r="F1895" s="170">
        <v>12</v>
      </c>
      <c r="G1895" s="171">
        <v>40</v>
      </c>
      <c r="H1895" s="170" t="s">
        <v>1561</v>
      </c>
      <c r="I1895" s="171">
        <v>28.99</v>
      </c>
      <c r="J1895" s="169">
        <v>1</v>
      </c>
    </row>
    <row r="1896" spans="1:10" hidden="1" x14ac:dyDescent="0.25">
      <c r="A1896" s="169">
        <v>32832</v>
      </c>
      <c r="B1896" s="170" t="s">
        <v>1735</v>
      </c>
      <c r="C1896" s="170" t="s">
        <v>24</v>
      </c>
      <c r="D1896" s="170" t="s">
        <v>42</v>
      </c>
      <c r="E1896" s="170">
        <v>750</v>
      </c>
      <c r="F1896" s="170">
        <v>12</v>
      </c>
      <c r="G1896" s="171">
        <v>12</v>
      </c>
      <c r="H1896" s="170" t="s">
        <v>1254</v>
      </c>
      <c r="I1896" s="171">
        <v>17.989999999999998</v>
      </c>
      <c r="J1896" s="169">
        <v>1</v>
      </c>
    </row>
    <row r="1897" spans="1:10" hidden="1" x14ac:dyDescent="0.25">
      <c r="A1897" s="169">
        <v>32836</v>
      </c>
      <c r="B1897" s="170" t="s">
        <v>1736</v>
      </c>
      <c r="C1897" s="170" t="s">
        <v>24</v>
      </c>
      <c r="D1897" s="170" t="s">
        <v>42</v>
      </c>
      <c r="E1897" s="170">
        <v>750</v>
      </c>
      <c r="F1897" s="170">
        <v>12</v>
      </c>
      <c r="G1897" s="171">
        <v>9</v>
      </c>
      <c r="H1897" s="170" t="s">
        <v>1254</v>
      </c>
      <c r="I1897" s="171">
        <v>17.989999999999998</v>
      </c>
      <c r="J1897" s="169">
        <v>1</v>
      </c>
    </row>
    <row r="1898" spans="1:10" hidden="1" x14ac:dyDescent="0.25">
      <c r="A1898" s="169">
        <v>32851</v>
      </c>
      <c r="B1898" s="170" t="s">
        <v>1737</v>
      </c>
      <c r="C1898" s="170" t="s">
        <v>11</v>
      </c>
      <c r="D1898" s="170" t="s">
        <v>267</v>
      </c>
      <c r="E1898" s="170">
        <v>473</v>
      </c>
      <c r="F1898" s="170">
        <v>24</v>
      </c>
      <c r="G1898" s="171">
        <v>5.5</v>
      </c>
      <c r="H1898" s="170" t="s">
        <v>1662</v>
      </c>
      <c r="I1898" s="171">
        <v>4</v>
      </c>
      <c r="J1898" s="169">
        <v>1</v>
      </c>
    </row>
    <row r="1899" spans="1:10" hidden="1" x14ac:dyDescent="0.25">
      <c r="A1899" s="169">
        <v>32851</v>
      </c>
      <c r="B1899" s="170" t="s">
        <v>1737</v>
      </c>
      <c r="C1899" s="170" t="s">
        <v>11</v>
      </c>
      <c r="D1899" s="170" t="s">
        <v>267</v>
      </c>
      <c r="E1899" s="170">
        <v>473</v>
      </c>
      <c r="F1899" s="170">
        <v>24</v>
      </c>
      <c r="G1899" s="171">
        <v>5.5</v>
      </c>
      <c r="H1899" s="170" t="s">
        <v>1662</v>
      </c>
      <c r="I1899" s="171">
        <v>4</v>
      </c>
      <c r="J1899" s="169">
        <v>1</v>
      </c>
    </row>
    <row r="1900" spans="1:10" hidden="1" x14ac:dyDescent="0.25">
      <c r="A1900" s="169">
        <v>32868</v>
      </c>
      <c r="B1900" s="170" t="s">
        <v>1738</v>
      </c>
      <c r="C1900" s="170" t="s">
        <v>11</v>
      </c>
      <c r="D1900" s="170" t="s">
        <v>12</v>
      </c>
      <c r="E1900" s="170">
        <v>5325</v>
      </c>
      <c r="F1900" s="170">
        <v>1</v>
      </c>
      <c r="G1900" s="171">
        <v>5</v>
      </c>
      <c r="H1900" s="170" t="s">
        <v>13</v>
      </c>
      <c r="I1900" s="171">
        <v>35.99</v>
      </c>
      <c r="J1900" s="169">
        <v>15</v>
      </c>
    </row>
    <row r="1901" spans="1:10" hidden="1" x14ac:dyDescent="0.25">
      <c r="A1901" s="169">
        <v>32868</v>
      </c>
      <c r="B1901" s="170" t="s">
        <v>1738</v>
      </c>
      <c r="C1901" s="170" t="s">
        <v>11</v>
      </c>
      <c r="D1901" s="170" t="s">
        <v>12</v>
      </c>
      <c r="E1901" s="170">
        <v>5325</v>
      </c>
      <c r="F1901" s="170">
        <v>1</v>
      </c>
      <c r="G1901" s="171">
        <v>5</v>
      </c>
      <c r="H1901" s="170" t="s">
        <v>13</v>
      </c>
      <c r="I1901" s="171">
        <v>35.99</v>
      </c>
      <c r="J1901" s="169">
        <v>15</v>
      </c>
    </row>
    <row r="1902" spans="1:10" hidden="1" x14ac:dyDescent="0.25">
      <c r="A1902" s="169">
        <v>32872</v>
      </c>
      <c r="B1902" s="170" t="s">
        <v>1739</v>
      </c>
      <c r="C1902" s="170" t="s">
        <v>11</v>
      </c>
      <c r="D1902" s="170" t="s">
        <v>12</v>
      </c>
      <c r="E1902" s="170">
        <v>2840</v>
      </c>
      <c r="F1902" s="170">
        <v>3</v>
      </c>
      <c r="G1902" s="171">
        <v>5</v>
      </c>
      <c r="H1902" s="170" t="s">
        <v>13</v>
      </c>
      <c r="I1902" s="171">
        <v>19.29</v>
      </c>
      <c r="J1902" s="169">
        <v>8</v>
      </c>
    </row>
    <row r="1903" spans="1:10" hidden="1" x14ac:dyDescent="0.25">
      <c r="A1903" s="169">
        <v>32872</v>
      </c>
      <c r="B1903" s="170" t="s">
        <v>1739</v>
      </c>
      <c r="C1903" s="170" t="s">
        <v>11</v>
      </c>
      <c r="D1903" s="170" t="s">
        <v>12</v>
      </c>
      <c r="E1903" s="170">
        <v>2840</v>
      </c>
      <c r="F1903" s="170">
        <v>3</v>
      </c>
      <c r="G1903" s="171">
        <v>5</v>
      </c>
      <c r="H1903" s="170" t="s">
        <v>13</v>
      </c>
      <c r="I1903" s="171">
        <v>19.29</v>
      </c>
      <c r="J1903" s="169">
        <v>8</v>
      </c>
    </row>
    <row r="1904" spans="1:10" hidden="1" x14ac:dyDescent="0.25">
      <c r="A1904" s="169">
        <v>32873</v>
      </c>
      <c r="B1904" s="170" t="s">
        <v>1740</v>
      </c>
      <c r="C1904" s="170" t="s">
        <v>11</v>
      </c>
      <c r="D1904" s="170" t="s">
        <v>12</v>
      </c>
      <c r="E1904" s="170">
        <v>4092</v>
      </c>
      <c r="F1904" s="170">
        <v>1</v>
      </c>
      <c r="G1904" s="171">
        <v>5</v>
      </c>
      <c r="H1904" s="170" t="s">
        <v>13</v>
      </c>
      <c r="I1904" s="171">
        <v>32.49</v>
      </c>
      <c r="J1904" s="169">
        <v>12</v>
      </c>
    </row>
    <row r="1905" spans="1:10" hidden="1" x14ac:dyDescent="0.25">
      <c r="A1905" s="169">
        <v>32873</v>
      </c>
      <c r="B1905" s="170" t="s">
        <v>1740</v>
      </c>
      <c r="C1905" s="170" t="s">
        <v>11</v>
      </c>
      <c r="D1905" s="170" t="s">
        <v>12</v>
      </c>
      <c r="E1905" s="170">
        <v>4092</v>
      </c>
      <c r="F1905" s="170">
        <v>1</v>
      </c>
      <c r="G1905" s="171">
        <v>5</v>
      </c>
      <c r="H1905" s="170" t="s">
        <v>13</v>
      </c>
      <c r="I1905" s="171">
        <v>32.49</v>
      </c>
      <c r="J1905" s="169">
        <v>12</v>
      </c>
    </row>
    <row r="1906" spans="1:10" hidden="1" x14ac:dyDescent="0.25">
      <c r="A1906" s="169">
        <v>32879</v>
      </c>
      <c r="B1906" s="170" t="s">
        <v>1741</v>
      </c>
      <c r="C1906" s="170" t="s">
        <v>11</v>
      </c>
      <c r="D1906" s="170" t="s">
        <v>267</v>
      </c>
      <c r="E1906" s="170">
        <v>473</v>
      </c>
      <c r="F1906" s="170">
        <v>24</v>
      </c>
      <c r="G1906" s="171">
        <v>5</v>
      </c>
      <c r="H1906" s="170" t="s">
        <v>1742</v>
      </c>
      <c r="I1906" s="171">
        <v>4.5</v>
      </c>
      <c r="J1906" s="169">
        <v>1</v>
      </c>
    </row>
    <row r="1907" spans="1:10" hidden="1" x14ac:dyDescent="0.25">
      <c r="A1907" s="169">
        <v>32879</v>
      </c>
      <c r="B1907" s="170" t="s">
        <v>1741</v>
      </c>
      <c r="C1907" s="170" t="s">
        <v>11</v>
      </c>
      <c r="D1907" s="170" t="s">
        <v>267</v>
      </c>
      <c r="E1907" s="170">
        <v>473</v>
      </c>
      <c r="F1907" s="170">
        <v>24</v>
      </c>
      <c r="G1907" s="171">
        <v>5</v>
      </c>
      <c r="H1907" s="170" t="s">
        <v>1742</v>
      </c>
      <c r="I1907" s="171">
        <v>4.5</v>
      </c>
      <c r="J1907" s="169">
        <v>1</v>
      </c>
    </row>
    <row r="1908" spans="1:10" hidden="1" x14ac:dyDescent="0.25">
      <c r="A1908" s="169">
        <v>32880</v>
      </c>
      <c r="B1908" s="170" t="s">
        <v>1743</v>
      </c>
      <c r="C1908" s="170" t="s">
        <v>11</v>
      </c>
      <c r="D1908" s="170" t="s">
        <v>303</v>
      </c>
      <c r="E1908" s="170">
        <v>473</v>
      </c>
      <c r="F1908" s="170">
        <v>24</v>
      </c>
      <c r="G1908" s="171">
        <v>6.5</v>
      </c>
      <c r="H1908" s="170" t="s">
        <v>1742</v>
      </c>
      <c r="I1908" s="171">
        <v>4.8</v>
      </c>
      <c r="J1908" s="169">
        <v>1</v>
      </c>
    </row>
    <row r="1909" spans="1:10" hidden="1" x14ac:dyDescent="0.25">
      <c r="A1909" s="169">
        <v>32880</v>
      </c>
      <c r="B1909" s="170" t="s">
        <v>1743</v>
      </c>
      <c r="C1909" s="170" t="s">
        <v>11</v>
      </c>
      <c r="D1909" s="170" t="s">
        <v>303</v>
      </c>
      <c r="E1909" s="170">
        <v>473</v>
      </c>
      <c r="F1909" s="170">
        <v>24</v>
      </c>
      <c r="G1909" s="171">
        <v>6.5</v>
      </c>
      <c r="H1909" s="170" t="s">
        <v>1742</v>
      </c>
      <c r="I1909" s="171">
        <v>4.8</v>
      </c>
      <c r="J1909" s="169">
        <v>1</v>
      </c>
    </row>
    <row r="1910" spans="1:10" hidden="1" x14ac:dyDescent="0.25">
      <c r="A1910" s="169">
        <v>32882</v>
      </c>
      <c r="B1910" s="170" t="s">
        <v>1744</v>
      </c>
      <c r="C1910" s="170" t="s">
        <v>11</v>
      </c>
      <c r="D1910" s="170" t="s">
        <v>267</v>
      </c>
      <c r="E1910" s="170">
        <v>473</v>
      </c>
      <c r="F1910" s="170">
        <v>24</v>
      </c>
      <c r="G1910" s="171">
        <v>4.5</v>
      </c>
      <c r="H1910" s="170" t="s">
        <v>1742</v>
      </c>
      <c r="I1910" s="171">
        <v>4.3</v>
      </c>
      <c r="J1910" s="169">
        <v>1</v>
      </c>
    </row>
    <row r="1911" spans="1:10" hidden="1" x14ac:dyDescent="0.25">
      <c r="A1911" s="169">
        <v>32882</v>
      </c>
      <c r="B1911" s="170" t="s">
        <v>1744</v>
      </c>
      <c r="C1911" s="170" t="s">
        <v>11</v>
      </c>
      <c r="D1911" s="170" t="s">
        <v>267</v>
      </c>
      <c r="E1911" s="170">
        <v>473</v>
      </c>
      <c r="F1911" s="170">
        <v>24</v>
      </c>
      <c r="G1911" s="171">
        <v>4.5</v>
      </c>
      <c r="H1911" s="170" t="s">
        <v>1742</v>
      </c>
      <c r="I1911" s="171">
        <v>4.3</v>
      </c>
      <c r="J1911" s="169">
        <v>1</v>
      </c>
    </row>
    <row r="1912" spans="1:10" hidden="1" x14ac:dyDescent="0.25">
      <c r="A1912" s="169">
        <v>32894</v>
      </c>
      <c r="B1912" s="170" t="s">
        <v>1745</v>
      </c>
      <c r="C1912" s="170" t="s">
        <v>11</v>
      </c>
      <c r="D1912" s="170" t="s">
        <v>303</v>
      </c>
      <c r="E1912" s="170">
        <v>473</v>
      </c>
      <c r="F1912" s="170">
        <v>24</v>
      </c>
      <c r="G1912" s="171">
        <v>5.6</v>
      </c>
      <c r="H1912" s="170" t="s">
        <v>1324</v>
      </c>
      <c r="I1912" s="171">
        <v>4.8</v>
      </c>
      <c r="J1912" s="169">
        <v>1</v>
      </c>
    </row>
    <row r="1913" spans="1:10" hidden="1" x14ac:dyDescent="0.25">
      <c r="A1913" s="169">
        <v>32894</v>
      </c>
      <c r="B1913" s="170" t="s">
        <v>1745</v>
      </c>
      <c r="C1913" s="170" t="s">
        <v>11</v>
      </c>
      <c r="D1913" s="170" t="s">
        <v>303</v>
      </c>
      <c r="E1913" s="170">
        <v>473</v>
      </c>
      <c r="F1913" s="170">
        <v>24</v>
      </c>
      <c r="G1913" s="171">
        <v>5.6</v>
      </c>
      <c r="H1913" s="170" t="s">
        <v>1324</v>
      </c>
      <c r="I1913" s="171">
        <v>4.8</v>
      </c>
      <c r="J1913" s="169">
        <v>1</v>
      </c>
    </row>
    <row r="1914" spans="1:10" hidden="1" x14ac:dyDescent="0.25">
      <c r="A1914" s="169">
        <v>32895</v>
      </c>
      <c r="B1914" s="170" t="s">
        <v>1746</v>
      </c>
      <c r="C1914" s="170" t="s">
        <v>11</v>
      </c>
      <c r="D1914" s="170" t="s">
        <v>12</v>
      </c>
      <c r="E1914" s="170">
        <v>473</v>
      </c>
      <c r="F1914" s="170">
        <v>24</v>
      </c>
      <c r="G1914" s="171">
        <v>4.8</v>
      </c>
      <c r="H1914" s="170" t="s">
        <v>1324</v>
      </c>
      <c r="I1914" s="171">
        <v>4.5</v>
      </c>
      <c r="J1914" s="169">
        <v>1</v>
      </c>
    </row>
    <row r="1915" spans="1:10" hidden="1" x14ac:dyDescent="0.25">
      <c r="A1915" s="169">
        <v>32895</v>
      </c>
      <c r="B1915" s="170" t="s">
        <v>1746</v>
      </c>
      <c r="C1915" s="170" t="s">
        <v>11</v>
      </c>
      <c r="D1915" s="170" t="s">
        <v>12</v>
      </c>
      <c r="E1915" s="170">
        <v>473</v>
      </c>
      <c r="F1915" s="170">
        <v>24</v>
      </c>
      <c r="G1915" s="171">
        <v>4.8</v>
      </c>
      <c r="H1915" s="170" t="s">
        <v>1324</v>
      </c>
      <c r="I1915" s="171">
        <v>4.5</v>
      </c>
      <c r="J1915" s="169">
        <v>1</v>
      </c>
    </row>
    <row r="1916" spans="1:10" hidden="1" x14ac:dyDescent="0.25">
      <c r="A1916" s="169">
        <v>32896</v>
      </c>
      <c r="B1916" s="170" t="s">
        <v>1747</v>
      </c>
      <c r="C1916" s="170" t="s">
        <v>11</v>
      </c>
      <c r="D1916" s="170" t="s">
        <v>267</v>
      </c>
      <c r="E1916" s="170">
        <v>473</v>
      </c>
      <c r="F1916" s="170">
        <v>24</v>
      </c>
      <c r="G1916" s="171">
        <v>5</v>
      </c>
      <c r="H1916" s="170" t="s">
        <v>1391</v>
      </c>
      <c r="I1916" s="171">
        <v>3.99</v>
      </c>
      <c r="J1916" s="169">
        <v>1</v>
      </c>
    </row>
    <row r="1917" spans="1:10" hidden="1" x14ac:dyDescent="0.25">
      <c r="A1917" s="169">
        <v>32896</v>
      </c>
      <c r="B1917" s="170" t="s">
        <v>1747</v>
      </c>
      <c r="C1917" s="170" t="s">
        <v>11</v>
      </c>
      <c r="D1917" s="170" t="s">
        <v>267</v>
      </c>
      <c r="E1917" s="170">
        <v>473</v>
      </c>
      <c r="F1917" s="170">
        <v>24</v>
      </c>
      <c r="G1917" s="171">
        <v>5</v>
      </c>
      <c r="H1917" s="170" t="s">
        <v>1391</v>
      </c>
      <c r="I1917" s="171">
        <v>3.99</v>
      </c>
      <c r="J1917" s="169">
        <v>1</v>
      </c>
    </row>
    <row r="1918" spans="1:10" hidden="1" x14ac:dyDescent="0.25">
      <c r="A1918" s="169">
        <v>32897</v>
      </c>
      <c r="B1918" s="170" t="s">
        <v>1748</v>
      </c>
      <c r="C1918" s="170" t="s">
        <v>263</v>
      </c>
      <c r="D1918" s="170" t="s">
        <v>646</v>
      </c>
      <c r="E1918" s="170">
        <v>20000</v>
      </c>
      <c r="F1918" s="170">
        <v>1</v>
      </c>
      <c r="G1918" s="171">
        <v>5</v>
      </c>
      <c r="H1918" s="170" t="s">
        <v>54</v>
      </c>
      <c r="I1918" s="171">
        <v>152.13</v>
      </c>
      <c r="J1918" s="169">
        <v>1</v>
      </c>
    </row>
    <row r="1919" spans="1:10" hidden="1" x14ac:dyDescent="0.25">
      <c r="A1919" s="169">
        <v>32897</v>
      </c>
      <c r="B1919" s="170" t="s">
        <v>1748</v>
      </c>
      <c r="C1919" s="170" t="s">
        <v>263</v>
      </c>
      <c r="D1919" s="170" t="s">
        <v>646</v>
      </c>
      <c r="E1919" s="170">
        <v>20000</v>
      </c>
      <c r="F1919" s="170">
        <v>1</v>
      </c>
      <c r="G1919" s="171">
        <v>5</v>
      </c>
      <c r="H1919" s="170" t="s">
        <v>54</v>
      </c>
      <c r="I1919" s="171">
        <v>152.13</v>
      </c>
      <c r="J1919" s="169">
        <v>1</v>
      </c>
    </row>
    <row r="1920" spans="1:10" hidden="1" x14ac:dyDescent="0.25">
      <c r="A1920" s="169">
        <v>32915</v>
      </c>
      <c r="B1920" s="170" t="s">
        <v>1749</v>
      </c>
      <c r="C1920" s="170" t="s">
        <v>24</v>
      </c>
      <c r="D1920" s="170" t="s">
        <v>58</v>
      </c>
      <c r="E1920" s="170">
        <v>750</v>
      </c>
      <c r="F1920" s="170">
        <v>12</v>
      </c>
      <c r="G1920" s="171">
        <v>12.5</v>
      </c>
      <c r="H1920" s="170" t="s">
        <v>1214</v>
      </c>
      <c r="I1920" s="171">
        <v>19.989999999999998</v>
      </c>
      <c r="J1920" s="169">
        <v>1</v>
      </c>
    </row>
    <row r="1921" spans="1:10" hidden="1" x14ac:dyDescent="0.25">
      <c r="A1921" s="169">
        <v>32933</v>
      </c>
      <c r="B1921" s="170" t="s">
        <v>1750</v>
      </c>
      <c r="C1921" s="170" t="s">
        <v>15</v>
      </c>
      <c r="D1921" s="170" t="s">
        <v>462</v>
      </c>
      <c r="E1921" s="170">
        <v>750</v>
      </c>
      <c r="F1921" s="170">
        <v>12</v>
      </c>
      <c r="G1921" s="171">
        <v>40</v>
      </c>
      <c r="H1921" s="170" t="s">
        <v>22</v>
      </c>
      <c r="I1921" s="171">
        <v>32.99</v>
      </c>
      <c r="J1921" s="169">
        <v>1</v>
      </c>
    </row>
    <row r="1922" spans="1:10" hidden="1" x14ac:dyDescent="0.25">
      <c r="A1922" s="169">
        <v>32955</v>
      </c>
      <c r="B1922" s="170" t="s">
        <v>1751</v>
      </c>
      <c r="C1922" s="170" t="s">
        <v>24</v>
      </c>
      <c r="D1922" s="170" t="s">
        <v>66</v>
      </c>
      <c r="E1922" s="170">
        <v>750</v>
      </c>
      <c r="F1922" s="170">
        <v>12</v>
      </c>
      <c r="G1922" s="171">
        <v>14.3</v>
      </c>
      <c r="H1922" s="170" t="s">
        <v>600</v>
      </c>
      <c r="I1922" s="171">
        <v>18.989999999999998</v>
      </c>
      <c r="J1922" s="169">
        <v>1</v>
      </c>
    </row>
    <row r="1923" spans="1:10" hidden="1" x14ac:dyDescent="0.25">
      <c r="A1923" s="169">
        <v>32957</v>
      </c>
      <c r="B1923" s="170" t="s">
        <v>1752</v>
      </c>
      <c r="C1923" s="170" t="s">
        <v>24</v>
      </c>
      <c r="D1923" s="170" t="s">
        <v>25</v>
      </c>
      <c r="E1923" s="170">
        <v>750</v>
      </c>
      <c r="F1923" s="170">
        <v>12</v>
      </c>
      <c r="G1923" s="171">
        <v>11</v>
      </c>
      <c r="H1923" s="170" t="s">
        <v>35</v>
      </c>
      <c r="I1923" s="171">
        <v>16.989999999999998</v>
      </c>
      <c r="J1923" s="169">
        <v>1</v>
      </c>
    </row>
    <row r="1924" spans="1:10" hidden="1" x14ac:dyDescent="0.25">
      <c r="A1924" s="169">
        <v>32960</v>
      </c>
      <c r="B1924" s="170" t="s">
        <v>1753</v>
      </c>
      <c r="C1924" s="170" t="s">
        <v>24</v>
      </c>
      <c r="D1924" s="170" t="s">
        <v>25</v>
      </c>
      <c r="E1924" s="170">
        <v>750</v>
      </c>
      <c r="F1924" s="170">
        <v>12</v>
      </c>
      <c r="G1924" s="171">
        <v>11.5</v>
      </c>
      <c r="H1924" s="170" t="s">
        <v>35</v>
      </c>
      <c r="I1924" s="171">
        <v>16.989999999999998</v>
      </c>
      <c r="J1924" s="169">
        <v>1</v>
      </c>
    </row>
    <row r="1925" spans="1:10" hidden="1" x14ac:dyDescent="0.25">
      <c r="A1925" s="169">
        <v>33008</v>
      </c>
      <c r="B1925" s="170" t="s">
        <v>1754</v>
      </c>
      <c r="C1925" s="170" t="s">
        <v>11</v>
      </c>
      <c r="D1925" s="170" t="s">
        <v>303</v>
      </c>
      <c r="E1925" s="170">
        <v>473</v>
      </c>
      <c r="F1925" s="170">
        <v>24</v>
      </c>
      <c r="G1925" s="171">
        <v>6.5</v>
      </c>
      <c r="H1925" s="170" t="s">
        <v>1053</v>
      </c>
      <c r="I1925" s="171">
        <v>4.99</v>
      </c>
      <c r="J1925" s="169">
        <v>1</v>
      </c>
    </row>
    <row r="1926" spans="1:10" hidden="1" x14ac:dyDescent="0.25">
      <c r="A1926" s="169">
        <v>33008</v>
      </c>
      <c r="B1926" s="170" t="s">
        <v>1754</v>
      </c>
      <c r="C1926" s="170" t="s">
        <v>11</v>
      </c>
      <c r="D1926" s="170" t="s">
        <v>303</v>
      </c>
      <c r="E1926" s="170">
        <v>473</v>
      </c>
      <c r="F1926" s="170">
        <v>24</v>
      </c>
      <c r="G1926" s="171">
        <v>6.5</v>
      </c>
      <c r="H1926" s="170" t="s">
        <v>1053</v>
      </c>
      <c r="I1926" s="171">
        <v>4.99</v>
      </c>
      <c r="J1926" s="169">
        <v>1</v>
      </c>
    </row>
    <row r="1927" spans="1:10" hidden="1" x14ac:dyDescent="0.25">
      <c r="A1927" s="169">
        <v>33023</v>
      </c>
      <c r="B1927" s="170" t="s">
        <v>1755</v>
      </c>
      <c r="C1927" s="170" t="s">
        <v>263</v>
      </c>
      <c r="D1927" s="170" t="s">
        <v>806</v>
      </c>
      <c r="E1927" s="170">
        <v>4260</v>
      </c>
      <c r="F1927" s="170">
        <v>2</v>
      </c>
      <c r="G1927" s="171">
        <v>5</v>
      </c>
      <c r="H1927" s="170" t="s">
        <v>177</v>
      </c>
      <c r="I1927" s="171">
        <v>33.99</v>
      </c>
      <c r="J1927" s="169">
        <v>12</v>
      </c>
    </row>
    <row r="1928" spans="1:10" hidden="1" x14ac:dyDescent="0.25">
      <c r="A1928" s="169">
        <v>33027</v>
      </c>
      <c r="B1928" s="170" t="s">
        <v>1756</v>
      </c>
      <c r="C1928" s="170" t="s">
        <v>263</v>
      </c>
      <c r="D1928" s="170" t="s">
        <v>806</v>
      </c>
      <c r="E1928" s="170">
        <v>2130</v>
      </c>
      <c r="F1928" s="170">
        <v>4</v>
      </c>
      <c r="G1928" s="171">
        <v>5</v>
      </c>
      <c r="H1928" s="170" t="s">
        <v>177</v>
      </c>
      <c r="I1928" s="171">
        <v>18.989999999999998</v>
      </c>
      <c r="J1928" s="169">
        <v>6</v>
      </c>
    </row>
    <row r="1929" spans="1:10" hidden="1" x14ac:dyDescent="0.25">
      <c r="A1929" s="169">
        <v>33028</v>
      </c>
      <c r="B1929" s="170" t="s">
        <v>1757</v>
      </c>
      <c r="C1929" s="170" t="s">
        <v>263</v>
      </c>
      <c r="D1929" s="170" t="s">
        <v>806</v>
      </c>
      <c r="E1929" s="170">
        <v>2130</v>
      </c>
      <c r="F1929" s="170">
        <v>4</v>
      </c>
      <c r="G1929" s="171">
        <v>5</v>
      </c>
      <c r="H1929" s="170" t="s">
        <v>177</v>
      </c>
      <c r="I1929" s="171">
        <v>18.989999999999998</v>
      </c>
      <c r="J1929" s="169">
        <v>6</v>
      </c>
    </row>
    <row r="1930" spans="1:10" hidden="1" x14ac:dyDescent="0.25">
      <c r="A1930" s="169">
        <v>33029</v>
      </c>
      <c r="B1930" s="170" t="s">
        <v>1758</v>
      </c>
      <c r="C1930" s="170" t="s">
        <v>263</v>
      </c>
      <c r="D1930" s="170" t="s">
        <v>806</v>
      </c>
      <c r="E1930" s="170">
        <v>2130</v>
      </c>
      <c r="F1930" s="170">
        <v>4</v>
      </c>
      <c r="G1930" s="171">
        <v>5</v>
      </c>
      <c r="H1930" s="170" t="s">
        <v>177</v>
      </c>
      <c r="I1930" s="171">
        <v>18.989999999999998</v>
      </c>
      <c r="J1930" s="169">
        <v>6</v>
      </c>
    </row>
    <row r="1931" spans="1:10" hidden="1" x14ac:dyDescent="0.25">
      <c r="A1931" s="169">
        <v>33030</v>
      </c>
      <c r="B1931" s="170" t="s">
        <v>1759</v>
      </c>
      <c r="C1931" s="170" t="s">
        <v>263</v>
      </c>
      <c r="D1931" s="170" t="s">
        <v>646</v>
      </c>
      <c r="E1931" s="170">
        <v>458</v>
      </c>
      <c r="F1931" s="170">
        <v>24</v>
      </c>
      <c r="G1931" s="171">
        <v>5.5</v>
      </c>
      <c r="H1931" s="170" t="s">
        <v>333</v>
      </c>
      <c r="I1931" s="171">
        <v>3.69</v>
      </c>
      <c r="J1931" s="169">
        <v>1</v>
      </c>
    </row>
    <row r="1932" spans="1:10" hidden="1" x14ac:dyDescent="0.25">
      <c r="A1932" s="169">
        <v>33065</v>
      </c>
      <c r="B1932" s="170" t="s">
        <v>1760</v>
      </c>
      <c r="C1932" s="170" t="s">
        <v>24</v>
      </c>
      <c r="D1932" s="170" t="s">
        <v>34</v>
      </c>
      <c r="E1932" s="170">
        <v>750</v>
      </c>
      <c r="F1932" s="170">
        <v>12</v>
      </c>
      <c r="G1932" s="171">
        <v>11</v>
      </c>
      <c r="H1932" s="170" t="s">
        <v>96</v>
      </c>
      <c r="I1932" s="171">
        <v>17.989999999999998</v>
      </c>
      <c r="J1932" s="169">
        <v>1</v>
      </c>
    </row>
    <row r="1933" spans="1:10" hidden="1" x14ac:dyDescent="0.25">
      <c r="A1933" s="169">
        <v>33068</v>
      </c>
      <c r="B1933" s="170" t="s">
        <v>1761</v>
      </c>
      <c r="C1933" s="170" t="s">
        <v>15</v>
      </c>
      <c r="D1933" s="170" t="s">
        <v>198</v>
      </c>
      <c r="E1933" s="170">
        <v>750</v>
      </c>
      <c r="F1933" s="170">
        <v>12</v>
      </c>
      <c r="G1933" s="171">
        <v>35</v>
      </c>
      <c r="H1933" s="170" t="s">
        <v>29</v>
      </c>
      <c r="I1933" s="171">
        <v>28.99</v>
      </c>
      <c r="J1933" s="169">
        <v>1</v>
      </c>
    </row>
    <row r="1934" spans="1:10" hidden="1" x14ac:dyDescent="0.25">
      <c r="A1934" s="169">
        <v>33072</v>
      </c>
      <c r="B1934" s="170" t="s">
        <v>1762</v>
      </c>
      <c r="C1934" s="170" t="s">
        <v>24</v>
      </c>
      <c r="D1934" s="170" t="s">
        <v>166</v>
      </c>
      <c r="E1934" s="170">
        <v>750</v>
      </c>
      <c r="F1934" s="170">
        <v>12</v>
      </c>
      <c r="G1934" s="171">
        <v>12.6</v>
      </c>
      <c r="H1934" s="170" t="s">
        <v>54</v>
      </c>
      <c r="I1934" s="171">
        <v>16.989999999999998</v>
      </c>
      <c r="J1934" s="169">
        <v>1</v>
      </c>
    </row>
    <row r="1935" spans="1:10" hidden="1" x14ac:dyDescent="0.25">
      <c r="A1935" s="169">
        <v>33077</v>
      </c>
      <c r="B1935" s="170" t="s">
        <v>1763</v>
      </c>
      <c r="C1935" s="170" t="s">
        <v>11</v>
      </c>
      <c r="D1935" s="170" t="s">
        <v>303</v>
      </c>
      <c r="E1935" s="170">
        <v>473</v>
      </c>
      <c r="F1935" s="170">
        <v>24</v>
      </c>
      <c r="G1935" s="171">
        <v>7.5</v>
      </c>
      <c r="H1935" s="170" t="s">
        <v>1764</v>
      </c>
      <c r="I1935" s="171">
        <v>5.25</v>
      </c>
      <c r="J1935" s="169">
        <v>1</v>
      </c>
    </row>
    <row r="1936" spans="1:10" hidden="1" x14ac:dyDescent="0.25">
      <c r="A1936" s="169">
        <v>33077</v>
      </c>
      <c r="B1936" s="170" t="s">
        <v>1763</v>
      </c>
      <c r="C1936" s="170" t="s">
        <v>11</v>
      </c>
      <c r="D1936" s="170" t="s">
        <v>303</v>
      </c>
      <c r="E1936" s="170">
        <v>473</v>
      </c>
      <c r="F1936" s="170">
        <v>24</v>
      </c>
      <c r="G1936" s="171">
        <v>7.5</v>
      </c>
      <c r="H1936" s="170" t="s">
        <v>1764</v>
      </c>
      <c r="I1936" s="171">
        <v>5.25</v>
      </c>
      <c r="J1936" s="169">
        <v>1</v>
      </c>
    </row>
    <row r="1937" spans="1:10" hidden="1" x14ac:dyDescent="0.25">
      <c r="A1937" s="169">
        <v>33078</v>
      </c>
      <c r="B1937" s="170" t="s">
        <v>1765</v>
      </c>
      <c r="C1937" s="170" t="s">
        <v>24</v>
      </c>
      <c r="D1937" s="170" t="s">
        <v>85</v>
      </c>
      <c r="E1937" s="170">
        <v>750</v>
      </c>
      <c r="F1937" s="170">
        <v>12</v>
      </c>
      <c r="G1937" s="171">
        <v>13</v>
      </c>
      <c r="H1937" s="170" t="s">
        <v>54</v>
      </c>
      <c r="I1937" s="171">
        <v>16.989999999999998</v>
      </c>
      <c r="J1937" s="169">
        <v>1</v>
      </c>
    </row>
    <row r="1938" spans="1:10" hidden="1" x14ac:dyDescent="0.25">
      <c r="A1938" s="169">
        <v>33118</v>
      </c>
      <c r="B1938" s="170" t="s">
        <v>1766</v>
      </c>
      <c r="C1938" s="170" t="s">
        <v>11</v>
      </c>
      <c r="D1938" s="170" t="s">
        <v>267</v>
      </c>
      <c r="E1938" s="170">
        <v>473</v>
      </c>
      <c r="F1938" s="170">
        <v>24</v>
      </c>
      <c r="G1938" s="171">
        <v>5.0999999999999996</v>
      </c>
      <c r="H1938" s="170" t="s">
        <v>1764</v>
      </c>
      <c r="I1938" s="171">
        <v>5.18</v>
      </c>
      <c r="J1938" s="169">
        <v>1</v>
      </c>
    </row>
    <row r="1939" spans="1:10" hidden="1" x14ac:dyDescent="0.25">
      <c r="A1939" s="169">
        <v>33118</v>
      </c>
      <c r="B1939" s="170" t="s">
        <v>1766</v>
      </c>
      <c r="C1939" s="170" t="s">
        <v>11</v>
      </c>
      <c r="D1939" s="170" t="s">
        <v>267</v>
      </c>
      <c r="E1939" s="170">
        <v>473</v>
      </c>
      <c r="F1939" s="170">
        <v>24</v>
      </c>
      <c r="G1939" s="171">
        <v>5.0999999999999996</v>
      </c>
      <c r="H1939" s="170" t="s">
        <v>1764</v>
      </c>
      <c r="I1939" s="171">
        <v>5.18</v>
      </c>
      <c r="J1939" s="169">
        <v>1</v>
      </c>
    </row>
    <row r="1940" spans="1:10" hidden="1" x14ac:dyDescent="0.25">
      <c r="A1940" s="169">
        <v>33194</v>
      </c>
      <c r="B1940" s="170" t="s">
        <v>1767</v>
      </c>
      <c r="C1940" s="170" t="s">
        <v>11</v>
      </c>
      <c r="D1940" s="170" t="s">
        <v>267</v>
      </c>
      <c r="E1940" s="170">
        <v>473</v>
      </c>
      <c r="F1940" s="170">
        <v>24</v>
      </c>
      <c r="G1940" s="171">
        <v>4.8</v>
      </c>
      <c r="H1940" s="170" t="s">
        <v>1556</v>
      </c>
      <c r="I1940" s="171">
        <v>4.49</v>
      </c>
      <c r="J1940" s="169">
        <v>1</v>
      </c>
    </row>
    <row r="1941" spans="1:10" hidden="1" x14ac:dyDescent="0.25">
      <c r="A1941" s="169">
        <v>33194</v>
      </c>
      <c r="B1941" s="170" t="s">
        <v>1767</v>
      </c>
      <c r="C1941" s="170" t="s">
        <v>11</v>
      </c>
      <c r="D1941" s="170" t="s">
        <v>267</v>
      </c>
      <c r="E1941" s="170">
        <v>473</v>
      </c>
      <c r="F1941" s="170">
        <v>24</v>
      </c>
      <c r="G1941" s="171">
        <v>4.8</v>
      </c>
      <c r="H1941" s="170" t="s">
        <v>1556</v>
      </c>
      <c r="I1941" s="171">
        <v>4.49</v>
      </c>
      <c r="J1941" s="169">
        <v>1</v>
      </c>
    </row>
    <row r="1942" spans="1:10" hidden="1" x14ac:dyDescent="0.25">
      <c r="A1942" s="169">
        <v>33225</v>
      </c>
      <c r="B1942" s="170" t="s">
        <v>1768</v>
      </c>
      <c r="C1942" s="170" t="s">
        <v>11</v>
      </c>
      <c r="D1942" s="170" t="s">
        <v>267</v>
      </c>
      <c r="E1942" s="170">
        <v>2838</v>
      </c>
      <c r="F1942" s="170">
        <v>4</v>
      </c>
      <c r="G1942" s="171">
        <v>4.5</v>
      </c>
      <c r="H1942" s="170" t="s">
        <v>1662</v>
      </c>
      <c r="I1942" s="171">
        <v>21.5</v>
      </c>
      <c r="J1942" s="169">
        <v>6</v>
      </c>
    </row>
    <row r="1943" spans="1:10" hidden="1" x14ac:dyDescent="0.25">
      <c r="A1943" s="169">
        <v>33225</v>
      </c>
      <c r="B1943" s="170" t="s">
        <v>1768</v>
      </c>
      <c r="C1943" s="170" t="s">
        <v>11</v>
      </c>
      <c r="D1943" s="170" t="s">
        <v>267</v>
      </c>
      <c r="E1943" s="170">
        <v>2838</v>
      </c>
      <c r="F1943" s="170">
        <v>4</v>
      </c>
      <c r="G1943" s="171">
        <v>4.5</v>
      </c>
      <c r="H1943" s="170" t="s">
        <v>1662</v>
      </c>
      <c r="I1943" s="171">
        <v>21.5</v>
      </c>
      <c r="J1943" s="169">
        <v>6</v>
      </c>
    </row>
    <row r="1944" spans="1:10" hidden="1" x14ac:dyDescent="0.25">
      <c r="A1944" s="169">
        <v>33227</v>
      </c>
      <c r="B1944" s="170" t="s">
        <v>1769</v>
      </c>
      <c r="C1944" s="170" t="s">
        <v>11</v>
      </c>
      <c r="D1944" s="170" t="s">
        <v>267</v>
      </c>
      <c r="E1944" s="170">
        <v>5676</v>
      </c>
      <c r="F1944" s="170">
        <v>2</v>
      </c>
      <c r="G1944" s="171">
        <v>4.5</v>
      </c>
      <c r="H1944" s="170" t="s">
        <v>1662</v>
      </c>
      <c r="I1944" s="171">
        <v>40.5</v>
      </c>
      <c r="J1944" s="169">
        <v>12</v>
      </c>
    </row>
    <row r="1945" spans="1:10" hidden="1" x14ac:dyDescent="0.25">
      <c r="A1945" s="169">
        <v>33227</v>
      </c>
      <c r="B1945" s="170" t="s">
        <v>1769</v>
      </c>
      <c r="C1945" s="170" t="s">
        <v>11</v>
      </c>
      <c r="D1945" s="170" t="s">
        <v>267</v>
      </c>
      <c r="E1945" s="170">
        <v>5676</v>
      </c>
      <c r="F1945" s="170">
        <v>2</v>
      </c>
      <c r="G1945" s="171">
        <v>4.5</v>
      </c>
      <c r="H1945" s="170" t="s">
        <v>1662</v>
      </c>
      <c r="I1945" s="171">
        <v>40.5</v>
      </c>
      <c r="J1945" s="169">
        <v>12</v>
      </c>
    </row>
    <row r="1946" spans="1:10" hidden="1" x14ac:dyDescent="0.25">
      <c r="A1946" s="169">
        <v>33228</v>
      </c>
      <c r="B1946" s="170" t="s">
        <v>1770</v>
      </c>
      <c r="C1946" s="170" t="s">
        <v>11</v>
      </c>
      <c r="D1946" s="170" t="s">
        <v>267</v>
      </c>
      <c r="E1946" s="170">
        <v>11352</v>
      </c>
      <c r="F1946" s="170">
        <v>1</v>
      </c>
      <c r="G1946" s="171">
        <v>4.5</v>
      </c>
      <c r="H1946" s="170" t="s">
        <v>1662</v>
      </c>
      <c r="I1946" s="171">
        <v>76.5</v>
      </c>
      <c r="J1946" s="169">
        <v>24</v>
      </c>
    </row>
    <row r="1947" spans="1:10" hidden="1" x14ac:dyDescent="0.25">
      <c r="A1947" s="169">
        <v>33228</v>
      </c>
      <c r="B1947" s="170" t="s">
        <v>1770</v>
      </c>
      <c r="C1947" s="170" t="s">
        <v>11</v>
      </c>
      <c r="D1947" s="170" t="s">
        <v>267</v>
      </c>
      <c r="E1947" s="170">
        <v>11352</v>
      </c>
      <c r="F1947" s="170">
        <v>1</v>
      </c>
      <c r="G1947" s="171">
        <v>4.5</v>
      </c>
      <c r="H1947" s="170" t="s">
        <v>1662</v>
      </c>
      <c r="I1947" s="171">
        <v>76.5</v>
      </c>
      <c r="J1947" s="169">
        <v>24</v>
      </c>
    </row>
    <row r="1948" spans="1:10" hidden="1" x14ac:dyDescent="0.25">
      <c r="A1948" s="169">
        <v>33233</v>
      </c>
      <c r="B1948" s="170" t="s">
        <v>1771</v>
      </c>
      <c r="C1948" s="170" t="s">
        <v>15</v>
      </c>
      <c r="D1948" s="170" t="s">
        <v>93</v>
      </c>
      <c r="E1948" s="170">
        <v>750</v>
      </c>
      <c r="F1948" s="170">
        <v>12</v>
      </c>
      <c r="G1948" s="171">
        <v>43</v>
      </c>
      <c r="H1948" s="170" t="s">
        <v>123</v>
      </c>
      <c r="I1948" s="171">
        <v>39.99</v>
      </c>
      <c r="J1948" s="169">
        <v>1</v>
      </c>
    </row>
    <row r="1949" spans="1:10" hidden="1" x14ac:dyDescent="0.25">
      <c r="A1949" s="169">
        <v>33235</v>
      </c>
      <c r="B1949" s="170" t="s">
        <v>1772</v>
      </c>
      <c r="C1949" s="170" t="s">
        <v>11</v>
      </c>
      <c r="D1949" s="170" t="s">
        <v>267</v>
      </c>
      <c r="E1949" s="170">
        <v>2838</v>
      </c>
      <c r="F1949" s="170">
        <v>4</v>
      </c>
      <c r="G1949" s="171">
        <v>5.5</v>
      </c>
      <c r="H1949" s="170" t="s">
        <v>1662</v>
      </c>
      <c r="I1949" s="171">
        <v>22.75</v>
      </c>
      <c r="J1949" s="169">
        <v>6</v>
      </c>
    </row>
    <row r="1950" spans="1:10" hidden="1" x14ac:dyDescent="0.25">
      <c r="A1950" s="169">
        <v>33235</v>
      </c>
      <c r="B1950" s="170" t="s">
        <v>1772</v>
      </c>
      <c r="C1950" s="170" t="s">
        <v>11</v>
      </c>
      <c r="D1950" s="170" t="s">
        <v>267</v>
      </c>
      <c r="E1950" s="170">
        <v>2838</v>
      </c>
      <c r="F1950" s="170">
        <v>4</v>
      </c>
      <c r="G1950" s="171">
        <v>5.5</v>
      </c>
      <c r="H1950" s="170" t="s">
        <v>1662</v>
      </c>
      <c r="I1950" s="171">
        <v>22.75</v>
      </c>
      <c r="J1950" s="169">
        <v>6</v>
      </c>
    </row>
    <row r="1951" spans="1:10" hidden="1" x14ac:dyDescent="0.25">
      <c r="A1951" s="169">
        <v>33236</v>
      </c>
      <c r="B1951" s="170" t="s">
        <v>1773</v>
      </c>
      <c r="C1951" s="170" t="s">
        <v>11</v>
      </c>
      <c r="D1951" s="170" t="s">
        <v>267</v>
      </c>
      <c r="E1951" s="170">
        <v>5676</v>
      </c>
      <c r="F1951" s="170">
        <v>2</v>
      </c>
      <c r="G1951" s="171">
        <v>5.5</v>
      </c>
      <c r="H1951" s="170" t="s">
        <v>1662</v>
      </c>
      <c r="I1951" s="171">
        <v>43.25</v>
      </c>
      <c r="J1951" s="169">
        <v>12</v>
      </c>
    </row>
    <row r="1952" spans="1:10" hidden="1" x14ac:dyDescent="0.25">
      <c r="A1952" s="169">
        <v>33236</v>
      </c>
      <c r="B1952" s="170" t="s">
        <v>1773</v>
      </c>
      <c r="C1952" s="170" t="s">
        <v>11</v>
      </c>
      <c r="D1952" s="170" t="s">
        <v>267</v>
      </c>
      <c r="E1952" s="170">
        <v>5676</v>
      </c>
      <c r="F1952" s="170">
        <v>2</v>
      </c>
      <c r="G1952" s="171">
        <v>5.5</v>
      </c>
      <c r="H1952" s="170" t="s">
        <v>1662</v>
      </c>
      <c r="I1952" s="171">
        <v>43.25</v>
      </c>
      <c r="J1952" s="169">
        <v>12</v>
      </c>
    </row>
    <row r="1953" spans="1:10" hidden="1" x14ac:dyDescent="0.25">
      <c r="A1953" s="169">
        <v>33242</v>
      </c>
      <c r="B1953" s="170" t="s">
        <v>1774</v>
      </c>
      <c r="C1953" s="170" t="s">
        <v>11</v>
      </c>
      <c r="D1953" s="170" t="s">
        <v>267</v>
      </c>
      <c r="E1953" s="170">
        <v>11352</v>
      </c>
      <c r="F1953" s="170">
        <v>1</v>
      </c>
      <c r="G1953" s="171">
        <v>5.5</v>
      </c>
      <c r="H1953" s="170" t="s">
        <v>1662</v>
      </c>
      <c r="I1953" s="171">
        <v>81.5</v>
      </c>
      <c r="J1953" s="169">
        <v>24</v>
      </c>
    </row>
    <row r="1954" spans="1:10" hidden="1" x14ac:dyDescent="0.25">
      <c r="A1954" s="169">
        <v>33242</v>
      </c>
      <c r="B1954" s="170" t="s">
        <v>1774</v>
      </c>
      <c r="C1954" s="170" t="s">
        <v>11</v>
      </c>
      <c r="D1954" s="170" t="s">
        <v>267</v>
      </c>
      <c r="E1954" s="170">
        <v>11352</v>
      </c>
      <c r="F1954" s="170">
        <v>1</v>
      </c>
      <c r="G1954" s="171">
        <v>5.5</v>
      </c>
      <c r="H1954" s="170" t="s">
        <v>1662</v>
      </c>
      <c r="I1954" s="171">
        <v>81.5</v>
      </c>
      <c r="J1954" s="169">
        <v>24</v>
      </c>
    </row>
    <row r="1955" spans="1:10" hidden="1" x14ac:dyDescent="0.25">
      <c r="A1955" s="169">
        <v>33261</v>
      </c>
      <c r="B1955" s="170" t="s">
        <v>1775</v>
      </c>
      <c r="C1955" s="170" t="s">
        <v>24</v>
      </c>
      <c r="D1955" s="170" t="s">
        <v>504</v>
      </c>
      <c r="E1955" s="170">
        <v>750</v>
      </c>
      <c r="F1955" s="170">
        <v>12</v>
      </c>
      <c r="G1955" s="171">
        <v>6.5</v>
      </c>
      <c r="H1955" s="170" t="s">
        <v>100</v>
      </c>
      <c r="I1955" s="171">
        <v>12.99</v>
      </c>
      <c r="J1955" s="169">
        <v>1</v>
      </c>
    </row>
    <row r="1956" spans="1:10" hidden="1" x14ac:dyDescent="0.25">
      <c r="A1956" s="169">
        <v>33262</v>
      </c>
      <c r="B1956" s="170" t="s">
        <v>1776</v>
      </c>
      <c r="C1956" s="170" t="s">
        <v>11</v>
      </c>
      <c r="D1956" s="170" t="s">
        <v>303</v>
      </c>
      <c r="E1956" s="170">
        <v>2838</v>
      </c>
      <c r="F1956" s="170">
        <v>4</v>
      </c>
      <c r="G1956" s="171">
        <v>6.5</v>
      </c>
      <c r="H1956" s="170" t="s">
        <v>1662</v>
      </c>
      <c r="I1956" s="171">
        <v>23.66</v>
      </c>
      <c r="J1956" s="169">
        <v>6</v>
      </c>
    </row>
    <row r="1957" spans="1:10" hidden="1" x14ac:dyDescent="0.25">
      <c r="A1957" s="169">
        <v>33262</v>
      </c>
      <c r="B1957" s="170" t="s">
        <v>1776</v>
      </c>
      <c r="C1957" s="170" t="s">
        <v>11</v>
      </c>
      <c r="D1957" s="170" t="s">
        <v>303</v>
      </c>
      <c r="E1957" s="170">
        <v>2838</v>
      </c>
      <c r="F1957" s="170">
        <v>4</v>
      </c>
      <c r="G1957" s="171">
        <v>6.5</v>
      </c>
      <c r="H1957" s="170" t="s">
        <v>1662</v>
      </c>
      <c r="I1957" s="171">
        <v>23.66</v>
      </c>
      <c r="J1957" s="169">
        <v>6</v>
      </c>
    </row>
    <row r="1958" spans="1:10" hidden="1" x14ac:dyDescent="0.25">
      <c r="A1958" s="169">
        <v>33275</v>
      </c>
      <c r="B1958" s="170" t="s">
        <v>1777</v>
      </c>
      <c r="C1958" s="170" t="s">
        <v>11</v>
      </c>
      <c r="D1958" s="170" t="s">
        <v>303</v>
      </c>
      <c r="E1958" s="170">
        <v>11352</v>
      </c>
      <c r="F1958" s="170">
        <v>1</v>
      </c>
      <c r="G1958" s="171">
        <v>6.5</v>
      </c>
      <c r="H1958" s="170" t="s">
        <v>1662</v>
      </c>
      <c r="I1958" s="171">
        <v>79.680000000000007</v>
      </c>
      <c r="J1958" s="169">
        <v>24</v>
      </c>
    </row>
    <row r="1959" spans="1:10" hidden="1" x14ac:dyDescent="0.25">
      <c r="A1959" s="169">
        <v>33275</v>
      </c>
      <c r="B1959" s="170" t="s">
        <v>1777</v>
      </c>
      <c r="C1959" s="170" t="s">
        <v>11</v>
      </c>
      <c r="D1959" s="170" t="s">
        <v>303</v>
      </c>
      <c r="E1959" s="170">
        <v>11352</v>
      </c>
      <c r="F1959" s="170">
        <v>1</v>
      </c>
      <c r="G1959" s="171">
        <v>6.5</v>
      </c>
      <c r="H1959" s="170" t="s">
        <v>1662</v>
      </c>
      <c r="I1959" s="171">
        <v>79.680000000000007</v>
      </c>
      <c r="J1959" s="169">
        <v>24</v>
      </c>
    </row>
    <row r="1960" spans="1:10" hidden="1" x14ac:dyDescent="0.25">
      <c r="A1960" s="169">
        <v>33288</v>
      </c>
      <c r="B1960" s="170" t="s">
        <v>1778</v>
      </c>
      <c r="C1960" s="170" t="s">
        <v>11</v>
      </c>
      <c r="D1960" s="170" t="s">
        <v>303</v>
      </c>
      <c r="E1960" s="170">
        <v>2838</v>
      </c>
      <c r="F1960" s="170">
        <v>4</v>
      </c>
      <c r="G1960" s="171">
        <v>8</v>
      </c>
      <c r="H1960" s="170" t="s">
        <v>1662</v>
      </c>
      <c r="I1960" s="171">
        <v>24.51</v>
      </c>
      <c r="J1960" s="169">
        <v>6</v>
      </c>
    </row>
    <row r="1961" spans="1:10" hidden="1" x14ac:dyDescent="0.25">
      <c r="A1961" s="169">
        <v>33288</v>
      </c>
      <c r="B1961" s="170" t="s">
        <v>1778</v>
      </c>
      <c r="C1961" s="170" t="s">
        <v>11</v>
      </c>
      <c r="D1961" s="170" t="s">
        <v>303</v>
      </c>
      <c r="E1961" s="170">
        <v>2838</v>
      </c>
      <c r="F1961" s="170">
        <v>4</v>
      </c>
      <c r="G1961" s="171">
        <v>8</v>
      </c>
      <c r="H1961" s="170" t="s">
        <v>1662</v>
      </c>
      <c r="I1961" s="171">
        <v>24.51</v>
      </c>
      <c r="J1961" s="169">
        <v>6</v>
      </c>
    </row>
    <row r="1962" spans="1:10" hidden="1" x14ac:dyDescent="0.25">
      <c r="A1962" s="169">
        <v>33318</v>
      </c>
      <c r="B1962" s="170" t="s">
        <v>1779</v>
      </c>
      <c r="C1962" s="170" t="s">
        <v>24</v>
      </c>
      <c r="D1962" s="170" t="s">
        <v>34</v>
      </c>
      <c r="E1962" s="170">
        <v>750</v>
      </c>
      <c r="F1962" s="170">
        <v>12</v>
      </c>
      <c r="G1962" s="171">
        <v>14.9</v>
      </c>
      <c r="H1962" s="170" t="s">
        <v>64</v>
      </c>
      <c r="I1962" s="171">
        <v>29.99</v>
      </c>
      <c r="J1962" s="169">
        <v>1</v>
      </c>
    </row>
    <row r="1963" spans="1:10" hidden="1" x14ac:dyDescent="0.25">
      <c r="A1963" s="169">
        <v>33320</v>
      </c>
      <c r="B1963" s="170" t="s">
        <v>1780</v>
      </c>
      <c r="C1963" s="170" t="s">
        <v>24</v>
      </c>
      <c r="D1963" s="170" t="s">
        <v>68</v>
      </c>
      <c r="E1963" s="170">
        <v>750</v>
      </c>
      <c r="F1963" s="170">
        <v>12</v>
      </c>
      <c r="G1963" s="171">
        <v>15.1</v>
      </c>
      <c r="H1963" s="170" t="s">
        <v>64</v>
      </c>
      <c r="I1963" s="171">
        <v>59.99</v>
      </c>
      <c r="J1963" s="169">
        <v>1</v>
      </c>
    </row>
    <row r="1964" spans="1:10" hidden="1" x14ac:dyDescent="0.25">
      <c r="A1964" s="169">
        <v>33343</v>
      </c>
      <c r="B1964" s="170" t="s">
        <v>1781</v>
      </c>
      <c r="C1964" s="170" t="s">
        <v>15</v>
      </c>
      <c r="D1964" s="170" t="s">
        <v>16</v>
      </c>
      <c r="E1964" s="170">
        <v>750</v>
      </c>
      <c r="F1964" s="170">
        <v>12</v>
      </c>
      <c r="G1964" s="171">
        <v>45</v>
      </c>
      <c r="H1964" s="170" t="s">
        <v>20</v>
      </c>
      <c r="I1964" s="171">
        <v>31.99</v>
      </c>
      <c r="J1964" s="169">
        <v>1</v>
      </c>
    </row>
    <row r="1965" spans="1:10" hidden="1" x14ac:dyDescent="0.25">
      <c r="A1965" s="169">
        <v>33372</v>
      </c>
      <c r="B1965" s="170" t="s">
        <v>1782</v>
      </c>
      <c r="C1965" s="170" t="s">
        <v>11</v>
      </c>
      <c r="D1965" s="170" t="s">
        <v>303</v>
      </c>
      <c r="E1965" s="170">
        <v>5676</v>
      </c>
      <c r="F1965" s="170">
        <v>2</v>
      </c>
      <c r="G1965" s="171">
        <v>8</v>
      </c>
      <c r="H1965" s="170" t="s">
        <v>1662</v>
      </c>
      <c r="I1965" s="171">
        <v>46.44</v>
      </c>
      <c r="J1965" s="169">
        <v>12</v>
      </c>
    </row>
    <row r="1966" spans="1:10" hidden="1" x14ac:dyDescent="0.25">
      <c r="A1966" s="169">
        <v>33372</v>
      </c>
      <c r="B1966" s="170" t="s">
        <v>1782</v>
      </c>
      <c r="C1966" s="170" t="s">
        <v>11</v>
      </c>
      <c r="D1966" s="170" t="s">
        <v>303</v>
      </c>
      <c r="E1966" s="170">
        <v>5676</v>
      </c>
      <c r="F1966" s="170">
        <v>2</v>
      </c>
      <c r="G1966" s="171">
        <v>8</v>
      </c>
      <c r="H1966" s="170" t="s">
        <v>1662</v>
      </c>
      <c r="I1966" s="171">
        <v>46.44</v>
      </c>
      <c r="J1966" s="169">
        <v>12</v>
      </c>
    </row>
    <row r="1967" spans="1:10" hidden="1" x14ac:dyDescent="0.25">
      <c r="A1967" s="169">
        <v>33377</v>
      </c>
      <c r="B1967" s="170" t="s">
        <v>1783</v>
      </c>
      <c r="C1967" s="170" t="s">
        <v>11</v>
      </c>
      <c r="D1967" s="170" t="s">
        <v>267</v>
      </c>
      <c r="E1967" s="170">
        <v>2838</v>
      </c>
      <c r="F1967" s="170">
        <v>4</v>
      </c>
      <c r="G1967" s="171">
        <v>5.5</v>
      </c>
      <c r="H1967" s="170" t="s">
        <v>1662</v>
      </c>
      <c r="I1967" s="171">
        <v>22.5</v>
      </c>
      <c r="J1967" s="169">
        <v>6</v>
      </c>
    </row>
    <row r="1968" spans="1:10" hidden="1" x14ac:dyDescent="0.25">
      <c r="A1968" s="169">
        <v>33377</v>
      </c>
      <c r="B1968" s="170" t="s">
        <v>1783</v>
      </c>
      <c r="C1968" s="170" t="s">
        <v>11</v>
      </c>
      <c r="D1968" s="170" t="s">
        <v>267</v>
      </c>
      <c r="E1968" s="170">
        <v>2838</v>
      </c>
      <c r="F1968" s="170">
        <v>4</v>
      </c>
      <c r="G1968" s="171">
        <v>5.5</v>
      </c>
      <c r="H1968" s="170" t="s">
        <v>1662</v>
      </c>
      <c r="I1968" s="171">
        <v>22.5</v>
      </c>
      <c r="J1968" s="169">
        <v>6</v>
      </c>
    </row>
    <row r="1969" spans="1:10" hidden="1" x14ac:dyDescent="0.25">
      <c r="A1969" s="169">
        <v>33381</v>
      </c>
      <c r="B1969" s="170" t="s">
        <v>1784</v>
      </c>
      <c r="C1969" s="170" t="s">
        <v>11</v>
      </c>
      <c r="D1969" s="170" t="s">
        <v>267</v>
      </c>
      <c r="E1969" s="170">
        <v>5676</v>
      </c>
      <c r="F1969" s="170">
        <v>2</v>
      </c>
      <c r="G1969" s="171">
        <v>5.5</v>
      </c>
      <c r="H1969" s="170" t="s">
        <v>1662</v>
      </c>
      <c r="I1969" s="171">
        <v>42.5</v>
      </c>
      <c r="J1969" s="169">
        <v>12</v>
      </c>
    </row>
    <row r="1970" spans="1:10" hidden="1" x14ac:dyDescent="0.25">
      <c r="A1970" s="169">
        <v>33381</v>
      </c>
      <c r="B1970" s="170" t="s">
        <v>1784</v>
      </c>
      <c r="C1970" s="170" t="s">
        <v>11</v>
      </c>
      <c r="D1970" s="170" t="s">
        <v>267</v>
      </c>
      <c r="E1970" s="170">
        <v>5676</v>
      </c>
      <c r="F1970" s="170">
        <v>2</v>
      </c>
      <c r="G1970" s="171">
        <v>5.5</v>
      </c>
      <c r="H1970" s="170" t="s">
        <v>1662</v>
      </c>
      <c r="I1970" s="171">
        <v>42.5</v>
      </c>
      <c r="J1970" s="169">
        <v>12</v>
      </c>
    </row>
    <row r="1971" spans="1:10" hidden="1" x14ac:dyDescent="0.25">
      <c r="A1971" s="169">
        <v>33382</v>
      </c>
      <c r="B1971" s="170" t="s">
        <v>1785</v>
      </c>
      <c r="C1971" s="170" t="s">
        <v>11</v>
      </c>
      <c r="D1971" s="170" t="s">
        <v>267</v>
      </c>
      <c r="E1971" s="170">
        <v>11352</v>
      </c>
      <c r="F1971" s="170">
        <v>1</v>
      </c>
      <c r="G1971" s="171">
        <v>5.5</v>
      </c>
      <c r="H1971" s="170" t="s">
        <v>1662</v>
      </c>
      <c r="I1971" s="171">
        <v>80.5</v>
      </c>
      <c r="J1971" s="169">
        <v>24</v>
      </c>
    </row>
    <row r="1972" spans="1:10" hidden="1" x14ac:dyDescent="0.25">
      <c r="A1972" s="169">
        <v>33382</v>
      </c>
      <c r="B1972" s="170" t="s">
        <v>1785</v>
      </c>
      <c r="C1972" s="170" t="s">
        <v>11</v>
      </c>
      <c r="D1972" s="170" t="s">
        <v>267</v>
      </c>
      <c r="E1972" s="170">
        <v>11352</v>
      </c>
      <c r="F1972" s="170">
        <v>1</v>
      </c>
      <c r="G1972" s="171">
        <v>5.5</v>
      </c>
      <c r="H1972" s="170" t="s">
        <v>1662</v>
      </c>
      <c r="I1972" s="171">
        <v>80.5</v>
      </c>
      <c r="J1972" s="169">
        <v>24</v>
      </c>
    </row>
    <row r="1973" spans="1:10" hidden="1" x14ac:dyDescent="0.25">
      <c r="A1973" s="169">
        <v>33384</v>
      </c>
      <c r="B1973" s="170" t="s">
        <v>1786</v>
      </c>
      <c r="C1973" s="170" t="s">
        <v>11</v>
      </c>
      <c r="D1973" s="170" t="s">
        <v>303</v>
      </c>
      <c r="E1973" s="170">
        <v>5676</v>
      </c>
      <c r="F1973" s="170">
        <v>2</v>
      </c>
      <c r="G1973" s="171">
        <v>6.5</v>
      </c>
      <c r="H1973" s="170" t="s">
        <v>1662</v>
      </c>
      <c r="I1973" s="171">
        <v>44.82</v>
      </c>
      <c r="J1973" s="169">
        <v>12</v>
      </c>
    </row>
    <row r="1974" spans="1:10" hidden="1" x14ac:dyDescent="0.25">
      <c r="A1974" s="169">
        <v>33384</v>
      </c>
      <c r="B1974" s="170" t="s">
        <v>1786</v>
      </c>
      <c r="C1974" s="170" t="s">
        <v>11</v>
      </c>
      <c r="D1974" s="170" t="s">
        <v>303</v>
      </c>
      <c r="E1974" s="170">
        <v>5676</v>
      </c>
      <c r="F1974" s="170">
        <v>2</v>
      </c>
      <c r="G1974" s="171">
        <v>6.5</v>
      </c>
      <c r="H1974" s="170" t="s">
        <v>1662</v>
      </c>
      <c r="I1974" s="171">
        <v>44.82</v>
      </c>
      <c r="J1974" s="169">
        <v>12</v>
      </c>
    </row>
    <row r="1975" spans="1:10" hidden="1" x14ac:dyDescent="0.25">
      <c r="A1975" s="169">
        <v>33385</v>
      </c>
      <c r="B1975" s="170" t="s">
        <v>1787</v>
      </c>
      <c r="C1975" s="170" t="s">
        <v>11</v>
      </c>
      <c r="D1975" s="170" t="s">
        <v>303</v>
      </c>
      <c r="E1975" s="170">
        <v>11352</v>
      </c>
      <c r="F1975" s="170">
        <v>1</v>
      </c>
      <c r="G1975" s="171">
        <v>8</v>
      </c>
      <c r="H1975" s="170" t="s">
        <v>1662</v>
      </c>
      <c r="I1975" s="171">
        <v>82.56</v>
      </c>
      <c r="J1975" s="169">
        <v>24</v>
      </c>
    </row>
    <row r="1976" spans="1:10" hidden="1" x14ac:dyDescent="0.25">
      <c r="A1976" s="169">
        <v>33385</v>
      </c>
      <c r="B1976" s="170" t="s">
        <v>1787</v>
      </c>
      <c r="C1976" s="170" t="s">
        <v>11</v>
      </c>
      <c r="D1976" s="170" t="s">
        <v>303</v>
      </c>
      <c r="E1976" s="170">
        <v>11352</v>
      </c>
      <c r="F1976" s="170">
        <v>1</v>
      </c>
      <c r="G1976" s="171">
        <v>8</v>
      </c>
      <c r="H1976" s="170" t="s">
        <v>1662</v>
      </c>
      <c r="I1976" s="171">
        <v>82.56</v>
      </c>
      <c r="J1976" s="169">
        <v>24</v>
      </c>
    </row>
    <row r="1977" spans="1:10" hidden="1" x14ac:dyDescent="0.25">
      <c r="A1977" s="169">
        <v>33388</v>
      </c>
      <c r="B1977" s="170" t="s">
        <v>1788</v>
      </c>
      <c r="C1977" s="170" t="s">
        <v>11</v>
      </c>
      <c r="D1977" s="170" t="s">
        <v>267</v>
      </c>
      <c r="E1977" s="170">
        <v>2838</v>
      </c>
      <c r="F1977" s="170">
        <v>4</v>
      </c>
      <c r="G1977" s="171">
        <v>5</v>
      </c>
      <c r="H1977" s="170" t="s">
        <v>1662</v>
      </c>
      <c r="I1977" s="171">
        <v>21.38</v>
      </c>
      <c r="J1977" s="169">
        <v>6</v>
      </c>
    </row>
    <row r="1978" spans="1:10" hidden="1" x14ac:dyDescent="0.25">
      <c r="A1978" s="169">
        <v>33388</v>
      </c>
      <c r="B1978" s="170" t="s">
        <v>1788</v>
      </c>
      <c r="C1978" s="170" t="s">
        <v>11</v>
      </c>
      <c r="D1978" s="170" t="s">
        <v>267</v>
      </c>
      <c r="E1978" s="170">
        <v>2838</v>
      </c>
      <c r="F1978" s="170">
        <v>4</v>
      </c>
      <c r="G1978" s="171">
        <v>5</v>
      </c>
      <c r="H1978" s="170" t="s">
        <v>1662</v>
      </c>
      <c r="I1978" s="171">
        <v>21.38</v>
      </c>
      <c r="J1978" s="169">
        <v>6</v>
      </c>
    </row>
    <row r="1979" spans="1:10" hidden="1" x14ac:dyDescent="0.25">
      <c r="A1979" s="169">
        <v>33390</v>
      </c>
      <c r="B1979" s="170" t="s">
        <v>1789</v>
      </c>
      <c r="C1979" s="170" t="s">
        <v>11</v>
      </c>
      <c r="D1979" s="170" t="s">
        <v>267</v>
      </c>
      <c r="E1979" s="170">
        <v>5676</v>
      </c>
      <c r="F1979" s="170">
        <v>2</v>
      </c>
      <c r="G1979" s="171">
        <v>5</v>
      </c>
      <c r="H1979" s="170" t="s">
        <v>1662</v>
      </c>
      <c r="I1979" s="171">
        <v>40.5</v>
      </c>
      <c r="J1979" s="169">
        <v>12</v>
      </c>
    </row>
    <row r="1980" spans="1:10" hidden="1" x14ac:dyDescent="0.25">
      <c r="A1980" s="169">
        <v>33390</v>
      </c>
      <c r="B1980" s="170" t="s">
        <v>1789</v>
      </c>
      <c r="C1980" s="170" t="s">
        <v>11</v>
      </c>
      <c r="D1980" s="170" t="s">
        <v>267</v>
      </c>
      <c r="E1980" s="170">
        <v>5676</v>
      </c>
      <c r="F1980" s="170">
        <v>2</v>
      </c>
      <c r="G1980" s="171">
        <v>5</v>
      </c>
      <c r="H1980" s="170" t="s">
        <v>1662</v>
      </c>
      <c r="I1980" s="171">
        <v>40.5</v>
      </c>
      <c r="J1980" s="169">
        <v>12</v>
      </c>
    </row>
    <row r="1981" spans="1:10" hidden="1" x14ac:dyDescent="0.25">
      <c r="A1981" s="169">
        <v>33392</v>
      </c>
      <c r="B1981" s="170" t="s">
        <v>1790</v>
      </c>
      <c r="C1981" s="170" t="s">
        <v>11</v>
      </c>
      <c r="D1981" s="170" t="s">
        <v>267</v>
      </c>
      <c r="E1981" s="170">
        <v>11352</v>
      </c>
      <c r="F1981" s="170">
        <v>1</v>
      </c>
      <c r="G1981" s="171">
        <v>5</v>
      </c>
      <c r="H1981" s="170" t="s">
        <v>1662</v>
      </c>
      <c r="I1981" s="171">
        <v>72</v>
      </c>
      <c r="J1981" s="169">
        <v>24</v>
      </c>
    </row>
    <row r="1982" spans="1:10" hidden="1" x14ac:dyDescent="0.25">
      <c r="A1982" s="169">
        <v>33392</v>
      </c>
      <c r="B1982" s="170" t="s">
        <v>1790</v>
      </c>
      <c r="C1982" s="170" t="s">
        <v>11</v>
      </c>
      <c r="D1982" s="170" t="s">
        <v>267</v>
      </c>
      <c r="E1982" s="170">
        <v>11352</v>
      </c>
      <c r="F1982" s="170">
        <v>1</v>
      </c>
      <c r="G1982" s="171">
        <v>5</v>
      </c>
      <c r="H1982" s="170" t="s">
        <v>1662</v>
      </c>
      <c r="I1982" s="171">
        <v>72</v>
      </c>
      <c r="J1982" s="169">
        <v>24</v>
      </c>
    </row>
    <row r="1983" spans="1:10" hidden="1" x14ac:dyDescent="0.25">
      <c r="A1983" s="169">
        <v>33398</v>
      </c>
      <c r="B1983" s="170" t="s">
        <v>1791</v>
      </c>
      <c r="C1983" s="170" t="s">
        <v>263</v>
      </c>
      <c r="D1983" s="170" t="s">
        <v>264</v>
      </c>
      <c r="E1983" s="170">
        <v>2130</v>
      </c>
      <c r="F1983" s="170">
        <v>4</v>
      </c>
      <c r="G1983" s="171">
        <v>5</v>
      </c>
      <c r="H1983" s="170" t="s">
        <v>22</v>
      </c>
      <c r="I1983" s="171">
        <v>17.489999999999998</v>
      </c>
      <c r="J1983" s="169">
        <v>6</v>
      </c>
    </row>
    <row r="1984" spans="1:10" hidden="1" x14ac:dyDescent="0.25">
      <c r="A1984" s="169">
        <v>33401</v>
      </c>
      <c r="B1984" s="170" t="s">
        <v>1792</v>
      </c>
      <c r="C1984" s="170" t="s">
        <v>263</v>
      </c>
      <c r="D1984" s="170" t="s">
        <v>935</v>
      </c>
      <c r="E1984" s="170">
        <v>473</v>
      </c>
      <c r="F1984" s="170">
        <v>24</v>
      </c>
      <c r="G1984" s="171">
        <v>4.5</v>
      </c>
      <c r="H1984" s="170" t="s">
        <v>54</v>
      </c>
      <c r="I1984" s="171">
        <v>4.29</v>
      </c>
      <c r="J1984" s="169">
        <v>1</v>
      </c>
    </row>
    <row r="1985" spans="1:10" hidden="1" x14ac:dyDescent="0.25">
      <c r="A1985" s="169">
        <v>33401</v>
      </c>
      <c r="B1985" s="170" t="s">
        <v>1792</v>
      </c>
      <c r="C1985" s="170" t="s">
        <v>263</v>
      </c>
      <c r="D1985" s="170" t="s">
        <v>935</v>
      </c>
      <c r="E1985" s="170">
        <v>473</v>
      </c>
      <c r="F1985" s="170">
        <v>24</v>
      </c>
      <c r="G1985" s="171">
        <v>4.5</v>
      </c>
      <c r="H1985" s="170" t="s">
        <v>54</v>
      </c>
      <c r="I1985" s="171">
        <v>4.29</v>
      </c>
      <c r="J1985" s="169">
        <v>1</v>
      </c>
    </row>
    <row r="1986" spans="1:10" hidden="1" x14ac:dyDescent="0.25">
      <c r="A1986" s="169">
        <v>33409</v>
      </c>
      <c r="B1986" s="170" t="s">
        <v>1793</v>
      </c>
      <c r="C1986" s="170" t="s">
        <v>11</v>
      </c>
      <c r="D1986" s="170" t="s">
        <v>267</v>
      </c>
      <c r="E1986" s="170">
        <v>11352</v>
      </c>
      <c r="F1986" s="170">
        <v>1</v>
      </c>
      <c r="G1986" s="171">
        <v>5</v>
      </c>
      <c r="H1986" s="170" t="s">
        <v>747</v>
      </c>
      <c r="I1986" s="171">
        <v>43.79</v>
      </c>
      <c r="J1986" s="169">
        <v>24</v>
      </c>
    </row>
    <row r="1987" spans="1:10" hidden="1" x14ac:dyDescent="0.25">
      <c r="A1987" s="169">
        <v>33409</v>
      </c>
      <c r="B1987" s="170" t="s">
        <v>1793</v>
      </c>
      <c r="C1987" s="170" t="s">
        <v>11</v>
      </c>
      <c r="D1987" s="170" t="s">
        <v>267</v>
      </c>
      <c r="E1987" s="170">
        <v>11352</v>
      </c>
      <c r="F1987" s="170">
        <v>1</v>
      </c>
      <c r="G1987" s="171">
        <v>5</v>
      </c>
      <c r="H1987" s="170" t="s">
        <v>747</v>
      </c>
      <c r="I1987" s="171">
        <v>43.79</v>
      </c>
      <c r="J1987" s="169">
        <v>24</v>
      </c>
    </row>
    <row r="1988" spans="1:10" hidden="1" x14ac:dyDescent="0.25">
      <c r="A1988" s="169">
        <v>33411</v>
      </c>
      <c r="B1988" s="170" t="s">
        <v>1794</v>
      </c>
      <c r="C1988" s="170" t="s">
        <v>11</v>
      </c>
      <c r="D1988" s="170" t="s">
        <v>303</v>
      </c>
      <c r="E1988" s="170">
        <v>11352</v>
      </c>
      <c r="F1988" s="170">
        <v>1</v>
      </c>
      <c r="G1988" s="171">
        <v>6.9</v>
      </c>
      <c r="H1988" s="170" t="s">
        <v>747</v>
      </c>
      <c r="I1988" s="171">
        <v>62</v>
      </c>
      <c r="J1988" s="169">
        <v>24</v>
      </c>
    </row>
    <row r="1989" spans="1:10" hidden="1" x14ac:dyDescent="0.25">
      <c r="A1989" s="169">
        <v>33411</v>
      </c>
      <c r="B1989" s="170" t="s">
        <v>1794</v>
      </c>
      <c r="C1989" s="170" t="s">
        <v>11</v>
      </c>
      <c r="D1989" s="170" t="s">
        <v>303</v>
      </c>
      <c r="E1989" s="170">
        <v>11352</v>
      </c>
      <c r="F1989" s="170">
        <v>1</v>
      </c>
      <c r="G1989" s="171">
        <v>6.9</v>
      </c>
      <c r="H1989" s="170" t="s">
        <v>747</v>
      </c>
      <c r="I1989" s="171">
        <v>62</v>
      </c>
      <c r="J1989" s="169">
        <v>24</v>
      </c>
    </row>
    <row r="1990" spans="1:10" hidden="1" x14ac:dyDescent="0.25">
      <c r="A1990" s="169">
        <v>33418</v>
      </c>
      <c r="B1990" s="170" t="s">
        <v>1795</v>
      </c>
      <c r="C1990" s="170" t="s">
        <v>11</v>
      </c>
      <c r="D1990" s="170" t="s">
        <v>267</v>
      </c>
      <c r="E1990" s="170">
        <v>11352</v>
      </c>
      <c r="F1990" s="170">
        <v>1</v>
      </c>
      <c r="G1990" s="171">
        <v>5</v>
      </c>
      <c r="H1990" s="170" t="s">
        <v>747</v>
      </c>
      <c r="I1990" s="171">
        <v>43.79</v>
      </c>
      <c r="J1990" s="169">
        <v>24</v>
      </c>
    </row>
    <row r="1991" spans="1:10" hidden="1" x14ac:dyDescent="0.25">
      <c r="A1991" s="169">
        <v>33418</v>
      </c>
      <c r="B1991" s="170" t="s">
        <v>1795</v>
      </c>
      <c r="C1991" s="170" t="s">
        <v>11</v>
      </c>
      <c r="D1991" s="170" t="s">
        <v>267</v>
      </c>
      <c r="E1991" s="170">
        <v>11352</v>
      </c>
      <c r="F1991" s="170">
        <v>1</v>
      </c>
      <c r="G1991" s="171">
        <v>5</v>
      </c>
      <c r="H1991" s="170" t="s">
        <v>747</v>
      </c>
      <c r="I1991" s="171">
        <v>43.79</v>
      </c>
      <c r="J1991" s="169">
        <v>24</v>
      </c>
    </row>
    <row r="1992" spans="1:10" hidden="1" x14ac:dyDescent="0.25">
      <c r="A1992" s="169">
        <v>33422</v>
      </c>
      <c r="B1992" s="170" t="s">
        <v>1796</v>
      </c>
      <c r="C1992" s="170" t="s">
        <v>11</v>
      </c>
      <c r="D1992" s="170" t="s">
        <v>303</v>
      </c>
      <c r="E1992" s="170">
        <v>473</v>
      </c>
      <c r="F1992" s="170">
        <v>24</v>
      </c>
      <c r="G1992" s="171">
        <v>6.25</v>
      </c>
      <c r="H1992" s="170" t="s">
        <v>1556</v>
      </c>
      <c r="I1992" s="171">
        <v>4.99</v>
      </c>
      <c r="J1992" s="169">
        <v>1</v>
      </c>
    </row>
    <row r="1993" spans="1:10" hidden="1" x14ac:dyDescent="0.25">
      <c r="A1993" s="169">
        <v>33422</v>
      </c>
      <c r="B1993" s="170" t="s">
        <v>1796</v>
      </c>
      <c r="C1993" s="170" t="s">
        <v>11</v>
      </c>
      <c r="D1993" s="170" t="s">
        <v>303</v>
      </c>
      <c r="E1993" s="170">
        <v>473</v>
      </c>
      <c r="F1993" s="170">
        <v>24</v>
      </c>
      <c r="G1993" s="171">
        <v>6.25</v>
      </c>
      <c r="H1993" s="170" t="s">
        <v>1556</v>
      </c>
      <c r="I1993" s="171">
        <v>4.99</v>
      </c>
      <c r="J1993" s="169">
        <v>1</v>
      </c>
    </row>
    <row r="1994" spans="1:10" hidden="1" x14ac:dyDescent="0.25">
      <c r="A1994" s="169">
        <v>33424</v>
      </c>
      <c r="B1994" s="170" t="s">
        <v>1797</v>
      </c>
      <c r="C1994" s="170" t="s">
        <v>11</v>
      </c>
      <c r="D1994" s="170" t="s">
        <v>267</v>
      </c>
      <c r="E1994" s="170">
        <v>473</v>
      </c>
      <c r="F1994" s="170">
        <v>24</v>
      </c>
      <c r="G1994" s="171">
        <v>4.7</v>
      </c>
      <c r="H1994" s="170" t="s">
        <v>1556</v>
      </c>
      <c r="I1994" s="171">
        <v>4.6500000000000004</v>
      </c>
      <c r="J1994" s="169">
        <v>1</v>
      </c>
    </row>
    <row r="1995" spans="1:10" hidden="1" x14ac:dyDescent="0.25">
      <c r="A1995" s="169">
        <v>33424</v>
      </c>
      <c r="B1995" s="170" t="s">
        <v>1797</v>
      </c>
      <c r="C1995" s="170" t="s">
        <v>11</v>
      </c>
      <c r="D1995" s="170" t="s">
        <v>267</v>
      </c>
      <c r="E1995" s="170">
        <v>473</v>
      </c>
      <c r="F1995" s="170">
        <v>24</v>
      </c>
      <c r="G1995" s="171">
        <v>4.7</v>
      </c>
      <c r="H1995" s="170" t="s">
        <v>1556</v>
      </c>
      <c r="I1995" s="171">
        <v>4.6500000000000004</v>
      </c>
      <c r="J1995" s="169">
        <v>1</v>
      </c>
    </row>
    <row r="1996" spans="1:10" hidden="1" x14ac:dyDescent="0.25">
      <c r="A1996" s="169">
        <v>33428</v>
      </c>
      <c r="B1996" s="170" t="s">
        <v>1798</v>
      </c>
      <c r="C1996" s="170" t="s">
        <v>263</v>
      </c>
      <c r="D1996" s="170" t="s">
        <v>806</v>
      </c>
      <c r="E1996" s="170">
        <v>4260</v>
      </c>
      <c r="F1996" s="170">
        <v>2</v>
      </c>
      <c r="G1996" s="171">
        <v>5</v>
      </c>
      <c r="H1996" s="170" t="s">
        <v>54</v>
      </c>
      <c r="I1996" s="171">
        <v>33.39</v>
      </c>
      <c r="J1996" s="169">
        <v>12</v>
      </c>
    </row>
    <row r="1997" spans="1:10" hidden="1" x14ac:dyDescent="0.25">
      <c r="A1997" s="169">
        <v>33428</v>
      </c>
      <c r="B1997" s="170" t="s">
        <v>1798</v>
      </c>
      <c r="C1997" s="170" t="s">
        <v>263</v>
      </c>
      <c r="D1997" s="170" t="s">
        <v>806</v>
      </c>
      <c r="E1997" s="170">
        <v>4260</v>
      </c>
      <c r="F1997" s="170">
        <v>2</v>
      </c>
      <c r="G1997" s="171">
        <v>5</v>
      </c>
      <c r="H1997" s="170" t="s">
        <v>54</v>
      </c>
      <c r="I1997" s="171">
        <v>33.39</v>
      </c>
      <c r="J1997" s="169">
        <v>12</v>
      </c>
    </row>
    <row r="1998" spans="1:10" hidden="1" x14ac:dyDescent="0.25">
      <c r="A1998" s="169">
        <v>33440</v>
      </c>
      <c r="B1998" s="170" t="s">
        <v>1799</v>
      </c>
      <c r="C1998" s="170" t="s">
        <v>11</v>
      </c>
      <c r="D1998" s="170" t="s">
        <v>12</v>
      </c>
      <c r="E1998" s="170">
        <v>11352</v>
      </c>
      <c r="F1998" s="170">
        <v>1</v>
      </c>
      <c r="G1998" s="171">
        <v>5</v>
      </c>
      <c r="H1998" s="170" t="s">
        <v>747</v>
      </c>
      <c r="I1998" s="171">
        <v>43.79</v>
      </c>
      <c r="J1998" s="169">
        <v>24</v>
      </c>
    </row>
    <row r="1999" spans="1:10" hidden="1" x14ac:dyDescent="0.25">
      <c r="A1999" s="169">
        <v>33440</v>
      </c>
      <c r="B1999" s="170" t="s">
        <v>1799</v>
      </c>
      <c r="C1999" s="170" t="s">
        <v>11</v>
      </c>
      <c r="D1999" s="170" t="s">
        <v>12</v>
      </c>
      <c r="E1999" s="170">
        <v>11352</v>
      </c>
      <c r="F1999" s="170">
        <v>1</v>
      </c>
      <c r="G1999" s="171">
        <v>5</v>
      </c>
      <c r="H1999" s="170" t="s">
        <v>747</v>
      </c>
      <c r="I1999" s="171">
        <v>43.79</v>
      </c>
      <c r="J1999" s="169">
        <v>24</v>
      </c>
    </row>
    <row r="2000" spans="1:10" hidden="1" x14ac:dyDescent="0.25">
      <c r="A2000" s="169">
        <v>33444</v>
      </c>
      <c r="B2000" s="170" t="s">
        <v>1800</v>
      </c>
      <c r="C2000" s="170" t="s">
        <v>263</v>
      </c>
      <c r="D2000" s="170" t="s">
        <v>646</v>
      </c>
      <c r="E2000" s="170">
        <v>2130</v>
      </c>
      <c r="F2000" s="170">
        <v>4</v>
      </c>
      <c r="G2000" s="171">
        <v>5</v>
      </c>
      <c r="H2000" s="170" t="s">
        <v>13</v>
      </c>
      <c r="I2000" s="171">
        <v>16.989999999999998</v>
      </c>
      <c r="J2000" s="169">
        <v>6</v>
      </c>
    </row>
    <row r="2001" spans="1:10" hidden="1" x14ac:dyDescent="0.25">
      <c r="A2001" s="169">
        <v>33444</v>
      </c>
      <c r="B2001" s="170" t="s">
        <v>1800</v>
      </c>
      <c r="C2001" s="170" t="s">
        <v>263</v>
      </c>
      <c r="D2001" s="170" t="s">
        <v>646</v>
      </c>
      <c r="E2001" s="170">
        <v>2130</v>
      </c>
      <c r="F2001" s="170">
        <v>4</v>
      </c>
      <c r="G2001" s="171">
        <v>5</v>
      </c>
      <c r="H2001" s="170" t="s">
        <v>13</v>
      </c>
      <c r="I2001" s="171">
        <v>16.989999999999998</v>
      </c>
      <c r="J2001" s="169">
        <v>6</v>
      </c>
    </row>
    <row r="2002" spans="1:10" hidden="1" x14ac:dyDescent="0.25">
      <c r="A2002" s="169">
        <v>33457</v>
      </c>
      <c r="B2002" s="170" t="s">
        <v>1801</v>
      </c>
      <c r="C2002" s="170" t="s">
        <v>11</v>
      </c>
      <c r="D2002" s="170" t="s">
        <v>474</v>
      </c>
      <c r="E2002" s="170">
        <v>355</v>
      </c>
      <c r="F2002" s="170">
        <v>12</v>
      </c>
      <c r="G2002" s="171">
        <v>3.5</v>
      </c>
      <c r="H2002" s="170" t="s">
        <v>723</v>
      </c>
      <c r="I2002" s="171">
        <v>6.99</v>
      </c>
      <c r="J2002" s="169">
        <v>1</v>
      </c>
    </row>
    <row r="2003" spans="1:10" hidden="1" x14ac:dyDescent="0.25">
      <c r="A2003" s="169">
        <v>33458</v>
      </c>
      <c r="B2003" s="170" t="s">
        <v>1802</v>
      </c>
      <c r="C2003" s="170" t="s">
        <v>263</v>
      </c>
      <c r="D2003" s="170" t="s">
        <v>909</v>
      </c>
      <c r="E2003" s="170">
        <v>473</v>
      </c>
      <c r="F2003" s="170">
        <v>24</v>
      </c>
      <c r="G2003" s="171">
        <v>4.5</v>
      </c>
      <c r="H2003" s="170" t="s">
        <v>54</v>
      </c>
      <c r="I2003" s="171">
        <v>4.29</v>
      </c>
      <c r="J2003" s="169">
        <v>1</v>
      </c>
    </row>
    <row r="2004" spans="1:10" hidden="1" x14ac:dyDescent="0.25">
      <c r="A2004" s="169">
        <v>33458</v>
      </c>
      <c r="B2004" s="170" t="s">
        <v>1802</v>
      </c>
      <c r="C2004" s="170" t="s">
        <v>263</v>
      </c>
      <c r="D2004" s="170" t="s">
        <v>909</v>
      </c>
      <c r="E2004" s="170">
        <v>473</v>
      </c>
      <c r="F2004" s="170">
        <v>24</v>
      </c>
      <c r="G2004" s="171">
        <v>4.5</v>
      </c>
      <c r="H2004" s="170" t="s">
        <v>54</v>
      </c>
      <c r="I2004" s="171">
        <v>4.29</v>
      </c>
      <c r="J2004" s="169">
        <v>1</v>
      </c>
    </row>
    <row r="2005" spans="1:10" hidden="1" x14ac:dyDescent="0.25">
      <c r="A2005" s="169">
        <v>33460</v>
      </c>
      <c r="B2005" s="170" t="s">
        <v>1803</v>
      </c>
      <c r="C2005" s="170" t="s">
        <v>263</v>
      </c>
      <c r="D2005" s="170" t="s">
        <v>935</v>
      </c>
      <c r="E2005" s="170">
        <v>473</v>
      </c>
      <c r="F2005" s="170">
        <v>24</v>
      </c>
      <c r="G2005" s="171">
        <v>4.5</v>
      </c>
      <c r="H2005" s="170" t="s">
        <v>54</v>
      </c>
      <c r="I2005" s="171">
        <v>4.29</v>
      </c>
      <c r="J2005" s="169">
        <v>1</v>
      </c>
    </row>
    <row r="2006" spans="1:10" hidden="1" x14ac:dyDescent="0.25">
      <c r="A2006" s="169">
        <v>33460</v>
      </c>
      <c r="B2006" s="170" t="s">
        <v>1803</v>
      </c>
      <c r="C2006" s="170" t="s">
        <v>263</v>
      </c>
      <c r="D2006" s="170" t="s">
        <v>935</v>
      </c>
      <c r="E2006" s="170">
        <v>473</v>
      </c>
      <c r="F2006" s="170">
        <v>24</v>
      </c>
      <c r="G2006" s="171">
        <v>4.5</v>
      </c>
      <c r="H2006" s="170" t="s">
        <v>54</v>
      </c>
      <c r="I2006" s="171">
        <v>4.29</v>
      </c>
      <c r="J2006" s="169">
        <v>1</v>
      </c>
    </row>
    <row r="2007" spans="1:10" hidden="1" x14ac:dyDescent="0.25">
      <c r="A2007" s="169">
        <v>33463</v>
      </c>
      <c r="B2007" s="170" t="s">
        <v>1804</v>
      </c>
      <c r="C2007" s="170" t="s">
        <v>11</v>
      </c>
      <c r="D2007" s="170" t="s">
        <v>211</v>
      </c>
      <c r="E2007" s="170">
        <v>10650</v>
      </c>
      <c r="F2007" s="170">
        <v>1</v>
      </c>
      <c r="G2007" s="171">
        <v>4</v>
      </c>
      <c r="H2007" s="170" t="s">
        <v>105</v>
      </c>
      <c r="I2007" s="171">
        <v>67.989999999999995</v>
      </c>
      <c r="J2007" s="169">
        <v>30</v>
      </c>
    </row>
    <row r="2008" spans="1:10" hidden="1" x14ac:dyDescent="0.25">
      <c r="A2008" s="169">
        <v>33463</v>
      </c>
      <c r="B2008" s="170" t="s">
        <v>1804</v>
      </c>
      <c r="C2008" s="170" t="s">
        <v>11</v>
      </c>
      <c r="D2008" s="170" t="s">
        <v>211</v>
      </c>
      <c r="E2008" s="170">
        <v>10650</v>
      </c>
      <c r="F2008" s="170">
        <v>1</v>
      </c>
      <c r="G2008" s="171">
        <v>4</v>
      </c>
      <c r="H2008" s="170" t="s">
        <v>105</v>
      </c>
      <c r="I2008" s="171">
        <v>67.989999999999995</v>
      </c>
      <c r="J2008" s="169">
        <v>30</v>
      </c>
    </row>
    <row r="2009" spans="1:10" hidden="1" x14ac:dyDescent="0.25">
      <c r="A2009" s="169">
        <v>33464</v>
      </c>
      <c r="B2009" s="170" t="s">
        <v>1805</v>
      </c>
      <c r="C2009" s="170" t="s">
        <v>15</v>
      </c>
      <c r="D2009" s="170" t="s">
        <v>93</v>
      </c>
      <c r="E2009" s="170">
        <v>750</v>
      </c>
      <c r="F2009" s="170">
        <v>12</v>
      </c>
      <c r="G2009" s="171">
        <v>43</v>
      </c>
      <c r="H2009" s="170" t="s">
        <v>123</v>
      </c>
      <c r="I2009" s="171">
        <v>49.49</v>
      </c>
      <c r="J2009" s="169">
        <v>1</v>
      </c>
    </row>
    <row r="2010" spans="1:10" hidden="1" x14ac:dyDescent="0.25">
      <c r="A2010" s="169">
        <v>33506</v>
      </c>
      <c r="B2010" s="170" t="s">
        <v>1806</v>
      </c>
      <c r="C2010" s="170" t="s">
        <v>11</v>
      </c>
      <c r="D2010" s="170" t="s">
        <v>211</v>
      </c>
      <c r="E2010" s="170">
        <v>8520</v>
      </c>
      <c r="F2010" s="170">
        <v>1</v>
      </c>
      <c r="G2010" s="171">
        <v>4</v>
      </c>
      <c r="H2010" s="170" t="s">
        <v>747</v>
      </c>
      <c r="I2010" s="171">
        <v>28.33</v>
      </c>
      <c r="J2010" s="169">
        <v>24</v>
      </c>
    </row>
    <row r="2011" spans="1:10" hidden="1" x14ac:dyDescent="0.25">
      <c r="A2011" s="169">
        <v>33506</v>
      </c>
      <c r="B2011" s="170" t="s">
        <v>1806</v>
      </c>
      <c r="C2011" s="170" t="s">
        <v>11</v>
      </c>
      <c r="D2011" s="170" t="s">
        <v>211</v>
      </c>
      <c r="E2011" s="170">
        <v>8520</v>
      </c>
      <c r="F2011" s="170">
        <v>1</v>
      </c>
      <c r="G2011" s="171">
        <v>4</v>
      </c>
      <c r="H2011" s="170" t="s">
        <v>747</v>
      </c>
      <c r="I2011" s="171">
        <v>28.33</v>
      </c>
      <c r="J2011" s="169">
        <v>24</v>
      </c>
    </row>
    <row r="2012" spans="1:10" hidden="1" x14ac:dyDescent="0.25">
      <c r="A2012" s="169">
        <v>33511</v>
      </c>
      <c r="B2012" s="170" t="s">
        <v>1807</v>
      </c>
      <c r="C2012" s="170" t="s">
        <v>11</v>
      </c>
      <c r="D2012" s="170" t="s">
        <v>12</v>
      </c>
      <c r="E2012" s="170">
        <v>8520</v>
      </c>
      <c r="F2012" s="170">
        <v>1</v>
      </c>
      <c r="G2012" s="171">
        <v>5</v>
      </c>
      <c r="H2012" s="170" t="s">
        <v>747</v>
      </c>
      <c r="I2012" s="171">
        <v>36.799999999999997</v>
      </c>
      <c r="J2012" s="169">
        <v>24</v>
      </c>
    </row>
    <row r="2013" spans="1:10" hidden="1" x14ac:dyDescent="0.25">
      <c r="A2013" s="169">
        <v>33511</v>
      </c>
      <c r="B2013" s="170" t="s">
        <v>1807</v>
      </c>
      <c r="C2013" s="170" t="s">
        <v>11</v>
      </c>
      <c r="D2013" s="170" t="s">
        <v>12</v>
      </c>
      <c r="E2013" s="170">
        <v>8520</v>
      </c>
      <c r="F2013" s="170">
        <v>1</v>
      </c>
      <c r="G2013" s="171">
        <v>5</v>
      </c>
      <c r="H2013" s="170" t="s">
        <v>747</v>
      </c>
      <c r="I2013" s="171">
        <v>36.799999999999997</v>
      </c>
      <c r="J2013" s="169">
        <v>24</v>
      </c>
    </row>
    <row r="2014" spans="1:10" hidden="1" x14ac:dyDescent="0.25">
      <c r="A2014" s="169">
        <v>33537</v>
      </c>
      <c r="B2014" s="170" t="s">
        <v>1808</v>
      </c>
      <c r="C2014" s="170" t="s">
        <v>15</v>
      </c>
      <c r="D2014" s="170" t="s">
        <v>93</v>
      </c>
      <c r="E2014" s="170">
        <v>750</v>
      </c>
      <c r="F2014" s="170">
        <v>6</v>
      </c>
      <c r="G2014" s="171">
        <v>40</v>
      </c>
      <c r="H2014" s="170" t="s">
        <v>783</v>
      </c>
      <c r="I2014" s="171">
        <v>64.989999999999995</v>
      </c>
      <c r="J2014" s="169">
        <v>1</v>
      </c>
    </row>
    <row r="2015" spans="1:10" hidden="1" x14ac:dyDescent="0.25">
      <c r="A2015" s="169">
        <v>33594</v>
      </c>
      <c r="B2015" s="170" t="s">
        <v>1809</v>
      </c>
      <c r="C2015" s="170" t="s">
        <v>11</v>
      </c>
      <c r="D2015" s="170" t="s">
        <v>211</v>
      </c>
      <c r="E2015" s="170">
        <v>473</v>
      </c>
      <c r="F2015" s="170">
        <v>24</v>
      </c>
      <c r="G2015" s="171">
        <v>3</v>
      </c>
      <c r="H2015" s="170" t="s">
        <v>13</v>
      </c>
      <c r="I2015" s="171">
        <v>4.09</v>
      </c>
      <c r="J2015" s="169">
        <v>1</v>
      </c>
    </row>
    <row r="2016" spans="1:10" hidden="1" x14ac:dyDescent="0.25">
      <c r="A2016" s="169">
        <v>33594</v>
      </c>
      <c r="B2016" s="170" t="s">
        <v>1809</v>
      </c>
      <c r="C2016" s="170" t="s">
        <v>11</v>
      </c>
      <c r="D2016" s="170" t="s">
        <v>211</v>
      </c>
      <c r="E2016" s="170">
        <v>473</v>
      </c>
      <c r="F2016" s="170">
        <v>24</v>
      </c>
      <c r="G2016" s="171">
        <v>3</v>
      </c>
      <c r="H2016" s="170" t="s">
        <v>13</v>
      </c>
      <c r="I2016" s="171">
        <v>4.09</v>
      </c>
      <c r="J2016" s="169">
        <v>1</v>
      </c>
    </row>
    <row r="2017" spans="1:10" hidden="1" x14ac:dyDescent="0.25">
      <c r="A2017" s="169">
        <v>33597</v>
      </c>
      <c r="B2017" s="170" t="s">
        <v>1810</v>
      </c>
      <c r="C2017" s="170" t="s">
        <v>11</v>
      </c>
      <c r="D2017" s="170" t="s">
        <v>211</v>
      </c>
      <c r="E2017" s="170">
        <v>5325</v>
      </c>
      <c r="F2017" s="170">
        <v>1</v>
      </c>
      <c r="G2017" s="171">
        <v>3</v>
      </c>
      <c r="H2017" s="170" t="s">
        <v>13</v>
      </c>
      <c r="I2017" s="171">
        <v>37.49</v>
      </c>
      <c r="J2017" s="169">
        <v>15</v>
      </c>
    </row>
    <row r="2018" spans="1:10" hidden="1" x14ac:dyDescent="0.25">
      <c r="A2018" s="169">
        <v>33597</v>
      </c>
      <c r="B2018" s="170" t="s">
        <v>1810</v>
      </c>
      <c r="C2018" s="170" t="s">
        <v>11</v>
      </c>
      <c r="D2018" s="170" t="s">
        <v>211</v>
      </c>
      <c r="E2018" s="170">
        <v>5325</v>
      </c>
      <c r="F2018" s="170">
        <v>1</v>
      </c>
      <c r="G2018" s="171">
        <v>3</v>
      </c>
      <c r="H2018" s="170" t="s">
        <v>13</v>
      </c>
      <c r="I2018" s="171">
        <v>37.49</v>
      </c>
      <c r="J2018" s="169">
        <v>15</v>
      </c>
    </row>
    <row r="2019" spans="1:10" hidden="1" x14ac:dyDescent="0.25">
      <c r="A2019" s="169">
        <v>33602</v>
      </c>
      <c r="B2019" s="170" t="s">
        <v>1811</v>
      </c>
      <c r="C2019" s="170" t="s">
        <v>11</v>
      </c>
      <c r="D2019" s="170" t="s">
        <v>211</v>
      </c>
      <c r="E2019" s="170">
        <v>473</v>
      </c>
      <c r="F2019" s="170">
        <v>24</v>
      </c>
      <c r="G2019" s="171">
        <v>4</v>
      </c>
      <c r="H2019" s="170" t="s">
        <v>824</v>
      </c>
      <c r="I2019" s="171">
        <v>3.79</v>
      </c>
      <c r="J2019" s="169">
        <v>1</v>
      </c>
    </row>
    <row r="2020" spans="1:10" hidden="1" x14ac:dyDescent="0.25">
      <c r="A2020" s="169">
        <v>33602</v>
      </c>
      <c r="B2020" s="170" t="s">
        <v>1811</v>
      </c>
      <c r="C2020" s="170" t="s">
        <v>11</v>
      </c>
      <c r="D2020" s="170" t="s">
        <v>211</v>
      </c>
      <c r="E2020" s="170">
        <v>473</v>
      </c>
      <c r="F2020" s="170">
        <v>24</v>
      </c>
      <c r="G2020" s="171">
        <v>4</v>
      </c>
      <c r="H2020" s="170" t="s">
        <v>824</v>
      </c>
      <c r="I2020" s="171">
        <v>3.79</v>
      </c>
      <c r="J2020" s="169">
        <v>1</v>
      </c>
    </row>
    <row r="2021" spans="1:10" hidden="1" x14ac:dyDescent="0.25">
      <c r="A2021" s="169">
        <v>33684</v>
      </c>
      <c r="B2021" s="170" t="s">
        <v>1812</v>
      </c>
      <c r="C2021" s="170" t="s">
        <v>11</v>
      </c>
      <c r="D2021" s="170" t="s">
        <v>303</v>
      </c>
      <c r="E2021" s="170">
        <v>5325</v>
      </c>
      <c r="F2021" s="170">
        <v>1</v>
      </c>
      <c r="G2021" s="171">
        <v>6</v>
      </c>
      <c r="H2021" s="170" t="s">
        <v>409</v>
      </c>
      <c r="I2021" s="171">
        <v>27.99</v>
      </c>
      <c r="J2021" s="169">
        <v>15</v>
      </c>
    </row>
    <row r="2022" spans="1:10" hidden="1" x14ac:dyDescent="0.25">
      <c r="A2022" s="169">
        <v>33684</v>
      </c>
      <c r="B2022" s="170" t="s">
        <v>1812</v>
      </c>
      <c r="C2022" s="170" t="s">
        <v>11</v>
      </c>
      <c r="D2022" s="170" t="s">
        <v>303</v>
      </c>
      <c r="E2022" s="170">
        <v>5325</v>
      </c>
      <c r="F2022" s="170">
        <v>1</v>
      </c>
      <c r="G2022" s="171">
        <v>6</v>
      </c>
      <c r="H2022" s="170" t="s">
        <v>409</v>
      </c>
      <c r="I2022" s="171">
        <v>27.99</v>
      </c>
      <c r="J2022" s="169">
        <v>15</v>
      </c>
    </row>
    <row r="2023" spans="1:10" hidden="1" x14ac:dyDescent="0.25">
      <c r="A2023" s="169">
        <v>33701</v>
      </c>
      <c r="B2023" s="170" t="s">
        <v>1813</v>
      </c>
      <c r="C2023" s="170" t="s">
        <v>11</v>
      </c>
      <c r="D2023" s="170" t="s">
        <v>267</v>
      </c>
      <c r="E2023" s="170">
        <v>473</v>
      </c>
      <c r="F2023" s="170">
        <v>24</v>
      </c>
      <c r="G2023" s="171">
        <v>5.5</v>
      </c>
      <c r="H2023" s="170" t="s">
        <v>1623</v>
      </c>
      <c r="I2023" s="171">
        <v>4.1900000000000004</v>
      </c>
      <c r="J2023" s="169">
        <v>1</v>
      </c>
    </row>
    <row r="2024" spans="1:10" hidden="1" x14ac:dyDescent="0.25">
      <c r="A2024" s="169">
        <v>33701</v>
      </c>
      <c r="B2024" s="170" t="s">
        <v>1813</v>
      </c>
      <c r="C2024" s="170" t="s">
        <v>11</v>
      </c>
      <c r="D2024" s="170" t="s">
        <v>267</v>
      </c>
      <c r="E2024" s="170">
        <v>473</v>
      </c>
      <c r="F2024" s="170">
        <v>24</v>
      </c>
      <c r="G2024" s="171">
        <v>5.5</v>
      </c>
      <c r="H2024" s="170" t="s">
        <v>1623</v>
      </c>
      <c r="I2024" s="171">
        <v>4.1900000000000004</v>
      </c>
      <c r="J2024" s="169">
        <v>1</v>
      </c>
    </row>
    <row r="2025" spans="1:10" hidden="1" x14ac:dyDescent="0.25">
      <c r="A2025" s="169">
        <v>33706</v>
      </c>
      <c r="B2025" s="170" t="s">
        <v>1814</v>
      </c>
      <c r="C2025" s="170" t="s">
        <v>24</v>
      </c>
      <c r="D2025" s="170" t="s">
        <v>68</v>
      </c>
      <c r="E2025" s="170">
        <v>3000</v>
      </c>
      <c r="F2025" s="170">
        <v>4</v>
      </c>
      <c r="G2025" s="171">
        <v>13.5</v>
      </c>
      <c r="H2025" s="170" t="s">
        <v>47</v>
      </c>
      <c r="I2025" s="171">
        <v>40.99</v>
      </c>
      <c r="J2025" s="169">
        <v>1</v>
      </c>
    </row>
    <row r="2026" spans="1:10" hidden="1" x14ac:dyDescent="0.25">
      <c r="A2026" s="169">
        <v>33720</v>
      </c>
      <c r="B2026" s="170" t="s">
        <v>1815</v>
      </c>
      <c r="C2026" s="170" t="s">
        <v>11</v>
      </c>
      <c r="D2026" s="170" t="s">
        <v>211</v>
      </c>
      <c r="E2026" s="170">
        <v>2130</v>
      </c>
      <c r="F2026" s="170">
        <v>4</v>
      </c>
      <c r="G2026" s="171">
        <v>4</v>
      </c>
      <c r="H2026" s="170" t="s">
        <v>13</v>
      </c>
      <c r="I2026" s="171">
        <v>14.99</v>
      </c>
      <c r="J2026" s="169">
        <v>6</v>
      </c>
    </row>
    <row r="2027" spans="1:10" hidden="1" x14ac:dyDescent="0.25">
      <c r="A2027" s="169">
        <v>33720</v>
      </c>
      <c r="B2027" s="170" t="s">
        <v>1815</v>
      </c>
      <c r="C2027" s="170" t="s">
        <v>11</v>
      </c>
      <c r="D2027" s="170" t="s">
        <v>211</v>
      </c>
      <c r="E2027" s="170">
        <v>2130</v>
      </c>
      <c r="F2027" s="170">
        <v>4</v>
      </c>
      <c r="G2027" s="171">
        <v>4</v>
      </c>
      <c r="H2027" s="170" t="s">
        <v>13</v>
      </c>
      <c r="I2027" s="171">
        <v>14.99</v>
      </c>
      <c r="J2027" s="169">
        <v>6</v>
      </c>
    </row>
    <row r="2028" spans="1:10" hidden="1" x14ac:dyDescent="0.25">
      <c r="A2028" s="169">
        <v>33738</v>
      </c>
      <c r="B2028" s="170" t="s">
        <v>1816</v>
      </c>
      <c r="C2028" s="170" t="s">
        <v>11</v>
      </c>
      <c r="D2028" s="170" t="s">
        <v>303</v>
      </c>
      <c r="E2028" s="170">
        <v>473</v>
      </c>
      <c r="F2028" s="170">
        <v>24</v>
      </c>
      <c r="G2028" s="171">
        <v>6</v>
      </c>
      <c r="H2028" s="170" t="s">
        <v>1362</v>
      </c>
      <c r="I2028" s="171">
        <v>4.7</v>
      </c>
      <c r="J2028" s="169">
        <v>1</v>
      </c>
    </row>
    <row r="2029" spans="1:10" hidden="1" x14ac:dyDescent="0.25">
      <c r="A2029" s="169">
        <v>33738</v>
      </c>
      <c r="B2029" s="170" t="s">
        <v>1816</v>
      </c>
      <c r="C2029" s="170" t="s">
        <v>11</v>
      </c>
      <c r="D2029" s="170" t="s">
        <v>303</v>
      </c>
      <c r="E2029" s="170">
        <v>473</v>
      </c>
      <c r="F2029" s="170">
        <v>24</v>
      </c>
      <c r="G2029" s="171">
        <v>6</v>
      </c>
      <c r="H2029" s="170" t="s">
        <v>1362</v>
      </c>
      <c r="I2029" s="171">
        <v>4.7</v>
      </c>
      <c r="J2029" s="169">
        <v>1</v>
      </c>
    </row>
    <row r="2030" spans="1:10" hidden="1" x14ac:dyDescent="0.25">
      <c r="A2030" s="169">
        <v>33759</v>
      </c>
      <c r="B2030" s="170" t="s">
        <v>1817</v>
      </c>
      <c r="C2030" s="170" t="s">
        <v>11</v>
      </c>
      <c r="D2030" s="170" t="s">
        <v>12</v>
      </c>
      <c r="E2030" s="170">
        <v>4260</v>
      </c>
      <c r="F2030" s="170">
        <v>2</v>
      </c>
      <c r="G2030" s="171">
        <v>5</v>
      </c>
      <c r="H2030" s="170" t="s">
        <v>1053</v>
      </c>
      <c r="I2030" s="171">
        <v>23.99</v>
      </c>
      <c r="J2030" s="169">
        <v>12</v>
      </c>
    </row>
    <row r="2031" spans="1:10" hidden="1" x14ac:dyDescent="0.25">
      <c r="A2031" s="169">
        <v>33759</v>
      </c>
      <c r="B2031" s="170" t="s">
        <v>1817</v>
      </c>
      <c r="C2031" s="170" t="s">
        <v>11</v>
      </c>
      <c r="D2031" s="170" t="s">
        <v>12</v>
      </c>
      <c r="E2031" s="170">
        <v>4260</v>
      </c>
      <c r="F2031" s="170">
        <v>2</v>
      </c>
      <c r="G2031" s="171">
        <v>5</v>
      </c>
      <c r="H2031" s="170" t="s">
        <v>1053</v>
      </c>
      <c r="I2031" s="171">
        <v>23.99</v>
      </c>
      <c r="J2031" s="169">
        <v>12</v>
      </c>
    </row>
    <row r="2032" spans="1:10" hidden="1" x14ac:dyDescent="0.25">
      <c r="A2032" s="169">
        <v>33773</v>
      </c>
      <c r="B2032" s="170" t="s">
        <v>1818</v>
      </c>
      <c r="C2032" s="170" t="s">
        <v>11</v>
      </c>
      <c r="D2032" s="170" t="s">
        <v>303</v>
      </c>
      <c r="E2032" s="170">
        <v>473</v>
      </c>
      <c r="F2032" s="170">
        <v>24</v>
      </c>
      <c r="G2032" s="171">
        <v>5</v>
      </c>
      <c r="H2032" s="170" t="s">
        <v>1053</v>
      </c>
      <c r="I2032" s="171">
        <v>3.99</v>
      </c>
      <c r="J2032" s="169">
        <v>1</v>
      </c>
    </row>
    <row r="2033" spans="1:10" hidden="1" x14ac:dyDescent="0.25">
      <c r="A2033" s="169">
        <v>33775</v>
      </c>
      <c r="B2033" s="170" t="s">
        <v>1819</v>
      </c>
      <c r="C2033" s="170" t="s">
        <v>15</v>
      </c>
      <c r="D2033" s="170" t="s">
        <v>1271</v>
      </c>
      <c r="E2033" s="170">
        <v>700</v>
      </c>
      <c r="F2033" s="170">
        <v>6</v>
      </c>
      <c r="G2033" s="171">
        <v>38</v>
      </c>
      <c r="H2033" s="170" t="s">
        <v>163</v>
      </c>
      <c r="I2033" s="171">
        <v>34.99</v>
      </c>
      <c r="J2033" s="169">
        <v>1</v>
      </c>
    </row>
    <row r="2034" spans="1:10" hidden="1" x14ac:dyDescent="0.25">
      <c r="A2034" s="169">
        <v>33794</v>
      </c>
      <c r="B2034" s="170" t="s">
        <v>1820</v>
      </c>
      <c r="C2034" s="170" t="s">
        <v>11</v>
      </c>
      <c r="D2034" s="170" t="s">
        <v>267</v>
      </c>
      <c r="E2034" s="170">
        <v>473</v>
      </c>
      <c r="F2034" s="170">
        <v>24</v>
      </c>
      <c r="G2034" s="171">
        <v>5</v>
      </c>
      <c r="H2034" s="170" t="s">
        <v>1391</v>
      </c>
      <c r="I2034" s="171">
        <v>4.1100000000000003</v>
      </c>
      <c r="J2034" s="169">
        <v>1</v>
      </c>
    </row>
    <row r="2035" spans="1:10" hidden="1" x14ac:dyDescent="0.25">
      <c r="A2035" s="169">
        <v>33794</v>
      </c>
      <c r="B2035" s="170" t="s">
        <v>1820</v>
      </c>
      <c r="C2035" s="170" t="s">
        <v>11</v>
      </c>
      <c r="D2035" s="170" t="s">
        <v>267</v>
      </c>
      <c r="E2035" s="170">
        <v>473</v>
      </c>
      <c r="F2035" s="170">
        <v>24</v>
      </c>
      <c r="G2035" s="171">
        <v>5</v>
      </c>
      <c r="H2035" s="170" t="s">
        <v>1391</v>
      </c>
      <c r="I2035" s="171">
        <v>4.1100000000000003</v>
      </c>
      <c r="J2035" s="169">
        <v>1</v>
      </c>
    </row>
    <row r="2036" spans="1:10" hidden="1" x14ac:dyDescent="0.25">
      <c r="A2036" s="169">
        <v>33816</v>
      </c>
      <c r="B2036" s="170" t="s">
        <v>1821</v>
      </c>
      <c r="C2036" s="170" t="s">
        <v>11</v>
      </c>
      <c r="D2036" s="170" t="s">
        <v>303</v>
      </c>
      <c r="E2036" s="170">
        <v>473</v>
      </c>
      <c r="F2036" s="170">
        <v>24</v>
      </c>
      <c r="G2036" s="171">
        <v>6.1</v>
      </c>
      <c r="H2036" s="170" t="s">
        <v>1742</v>
      </c>
      <c r="I2036" s="171">
        <v>4.2</v>
      </c>
      <c r="J2036" s="169">
        <v>1</v>
      </c>
    </row>
    <row r="2037" spans="1:10" hidden="1" x14ac:dyDescent="0.25">
      <c r="A2037" s="169">
        <v>33816</v>
      </c>
      <c r="B2037" s="170" t="s">
        <v>1821</v>
      </c>
      <c r="C2037" s="170" t="s">
        <v>11</v>
      </c>
      <c r="D2037" s="170" t="s">
        <v>303</v>
      </c>
      <c r="E2037" s="170">
        <v>473</v>
      </c>
      <c r="F2037" s="170">
        <v>24</v>
      </c>
      <c r="G2037" s="171">
        <v>6.1</v>
      </c>
      <c r="H2037" s="170" t="s">
        <v>1742</v>
      </c>
      <c r="I2037" s="171">
        <v>4.2</v>
      </c>
      <c r="J2037" s="169">
        <v>1</v>
      </c>
    </row>
    <row r="2038" spans="1:10" hidden="1" x14ac:dyDescent="0.25">
      <c r="A2038" s="169">
        <v>33819</v>
      </c>
      <c r="B2038" s="170" t="s">
        <v>1822</v>
      </c>
      <c r="C2038" s="170" t="s">
        <v>15</v>
      </c>
      <c r="D2038" s="170" t="s">
        <v>113</v>
      </c>
      <c r="E2038" s="170">
        <v>750</v>
      </c>
      <c r="F2038" s="170">
        <v>6</v>
      </c>
      <c r="G2038" s="171">
        <v>46</v>
      </c>
      <c r="H2038" s="170" t="s">
        <v>35</v>
      </c>
      <c r="I2038" s="171">
        <v>119.99</v>
      </c>
      <c r="J2038" s="169">
        <v>1</v>
      </c>
    </row>
    <row r="2039" spans="1:10" hidden="1" x14ac:dyDescent="0.25">
      <c r="A2039" s="169">
        <v>33828</v>
      </c>
      <c r="B2039" s="170" t="s">
        <v>1823</v>
      </c>
      <c r="C2039" s="170" t="s">
        <v>11</v>
      </c>
      <c r="D2039" s="170" t="s">
        <v>12</v>
      </c>
      <c r="E2039" s="170">
        <v>473</v>
      </c>
      <c r="F2039" s="170">
        <v>24</v>
      </c>
      <c r="G2039" s="171">
        <v>5</v>
      </c>
      <c r="H2039" s="170" t="s">
        <v>285</v>
      </c>
      <c r="I2039" s="171">
        <v>3.99</v>
      </c>
      <c r="J2039" s="169">
        <v>1</v>
      </c>
    </row>
    <row r="2040" spans="1:10" hidden="1" x14ac:dyDescent="0.25">
      <c r="A2040" s="169">
        <v>33828</v>
      </c>
      <c r="B2040" s="170" t="s">
        <v>1823</v>
      </c>
      <c r="C2040" s="170" t="s">
        <v>11</v>
      </c>
      <c r="D2040" s="170" t="s">
        <v>12</v>
      </c>
      <c r="E2040" s="170">
        <v>473</v>
      </c>
      <c r="F2040" s="170">
        <v>24</v>
      </c>
      <c r="G2040" s="171">
        <v>5</v>
      </c>
      <c r="H2040" s="170" t="s">
        <v>285</v>
      </c>
      <c r="I2040" s="171">
        <v>3.99</v>
      </c>
      <c r="J2040" s="169">
        <v>1</v>
      </c>
    </row>
    <row r="2041" spans="1:10" hidden="1" x14ac:dyDescent="0.25">
      <c r="A2041" s="169">
        <v>33845</v>
      </c>
      <c r="B2041" s="170" t="s">
        <v>1824</v>
      </c>
      <c r="C2041" s="170" t="s">
        <v>15</v>
      </c>
      <c r="D2041" s="170" t="s">
        <v>19</v>
      </c>
      <c r="E2041" s="170">
        <v>750</v>
      </c>
      <c r="F2041" s="170">
        <v>12</v>
      </c>
      <c r="G2041" s="171">
        <v>40</v>
      </c>
      <c r="H2041" s="170" t="s">
        <v>1561</v>
      </c>
      <c r="I2041" s="171">
        <v>26.99</v>
      </c>
      <c r="J2041" s="169">
        <v>1</v>
      </c>
    </row>
    <row r="2042" spans="1:10" hidden="1" x14ac:dyDescent="0.25">
      <c r="A2042" s="169">
        <v>33851</v>
      </c>
      <c r="B2042" s="170" t="s">
        <v>1825</v>
      </c>
      <c r="C2042" s="170" t="s">
        <v>11</v>
      </c>
      <c r="D2042" s="170" t="s">
        <v>303</v>
      </c>
      <c r="E2042" s="170">
        <v>4260</v>
      </c>
      <c r="F2042" s="170">
        <v>1</v>
      </c>
      <c r="G2042" s="171">
        <v>5.9</v>
      </c>
      <c r="H2042" s="170" t="s">
        <v>105</v>
      </c>
      <c r="I2042" s="171">
        <v>25.29</v>
      </c>
      <c r="J2042" s="169">
        <v>12</v>
      </c>
    </row>
    <row r="2043" spans="1:10" hidden="1" x14ac:dyDescent="0.25">
      <c r="A2043" s="169">
        <v>33851</v>
      </c>
      <c r="B2043" s="170" t="s">
        <v>1825</v>
      </c>
      <c r="C2043" s="170" t="s">
        <v>11</v>
      </c>
      <c r="D2043" s="170" t="s">
        <v>303</v>
      </c>
      <c r="E2043" s="170">
        <v>4260</v>
      </c>
      <c r="F2043" s="170">
        <v>1</v>
      </c>
      <c r="G2043" s="171">
        <v>5.9</v>
      </c>
      <c r="H2043" s="170" t="s">
        <v>105</v>
      </c>
      <c r="I2043" s="171">
        <v>25.29</v>
      </c>
      <c r="J2043" s="169">
        <v>12</v>
      </c>
    </row>
    <row r="2044" spans="1:10" hidden="1" x14ac:dyDescent="0.25">
      <c r="A2044" s="169">
        <v>33858</v>
      </c>
      <c r="B2044" s="170" t="s">
        <v>1826</v>
      </c>
      <c r="C2044" s="170" t="s">
        <v>15</v>
      </c>
      <c r="D2044" s="170" t="s">
        <v>1399</v>
      </c>
      <c r="E2044" s="170">
        <v>750</v>
      </c>
      <c r="F2044" s="170">
        <v>12</v>
      </c>
      <c r="G2044" s="171">
        <v>42</v>
      </c>
      <c r="H2044" s="170" t="s">
        <v>1563</v>
      </c>
      <c r="I2044" s="171">
        <v>49.95</v>
      </c>
      <c r="J2044" s="169">
        <v>1</v>
      </c>
    </row>
    <row r="2045" spans="1:10" hidden="1" x14ac:dyDescent="0.25">
      <c r="A2045" s="169">
        <v>33869</v>
      </c>
      <c r="B2045" s="170" t="s">
        <v>1827</v>
      </c>
      <c r="C2045" s="170" t="s">
        <v>15</v>
      </c>
      <c r="D2045" s="170" t="s">
        <v>19</v>
      </c>
      <c r="E2045" s="170">
        <v>750</v>
      </c>
      <c r="F2045" s="170">
        <v>12</v>
      </c>
      <c r="G2045" s="171">
        <v>40</v>
      </c>
      <c r="H2045" s="170" t="s">
        <v>17</v>
      </c>
      <c r="I2045" s="171">
        <v>31.99</v>
      </c>
      <c r="J2045" s="169">
        <v>1</v>
      </c>
    </row>
    <row r="2046" spans="1:10" hidden="1" x14ac:dyDescent="0.25">
      <c r="A2046" s="169">
        <v>33894</v>
      </c>
      <c r="B2046" s="170" t="s">
        <v>1828</v>
      </c>
      <c r="C2046" s="170" t="s">
        <v>24</v>
      </c>
      <c r="D2046" s="170" t="s">
        <v>58</v>
      </c>
      <c r="E2046" s="170">
        <v>750</v>
      </c>
      <c r="F2046" s="170">
        <v>12</v>
      </c>
      <c r="G2046" s="171">
        <v>13.5</v>
      </c>
      <c r="H2046" s="170" t="s">
        <v>110</v>
      </c>
      <c r="I2046" s="171">
        <v>24.99</v>
      </c>
      <c r="J2046" s="169">
        <v>1</v>
      </c>
    </row>
    <row r="2047" spans="1:10" hidden="1" x14ac:dyDescent="0.25">
      <c r="A2047" s="169">
        <v>33928</v>
      </c>
      <c r="B2047" s="170" t="s">
        <v>71</v>
      </c>
      <c r="C2047" s="170" t="s">
        <v>15</v>
      </c>
      <c r="D2047" s="170" t="s">
        <v>16</v>
      </c>
      <c r="E2047" s="170">
        <v>1750</v>
      </c>
      <c r="F2047" s="170">
        <v>6</v>
      </c>
      <c r="G2047" s="171">
        <v>40</v>
      </c>
      <c r="H2047" s="170" t="s">
        <v>43</v>
      </c>
      <c r="I2047" s="171">
        <v>66.290000000000006</v>
      </c>
      <c r="J2047" s="169">
        <v>1</v>
      </c>
    </row>
    <row r="2048" spans="1:10" hidden="1" x14ac:dyDescent="0.25">
      <c r="A2048" s="169">
        <v>33980</v>
      </c>
      <c r="B2048" s="170" t="s">
        <v>1829</v>
      </c>
      <c r="C2048" s="170" t="s">
        <v>11</v>
      </c>
      <c r="D2048" s="170" t="s">
        <v>12</v>
      </c>
      <c r="E2048" s="170">
        <v>5940</v>
      </c>
      <c r="F2048" s="170">
        <v>1</v>
      </c>
      <c r="G2048" s="171">
        <v>5</v>
      </c>
      <c r="H2048" s="170" t="s">
        <v>105</v>
      </c>
      <c r="I2048" s="171">
        <v>46.69</v>
      </c>
      <c r="J2048" s="169">
        <v>18</v>
      </c>
    </row>
    <row r="2049" spans="1:10" hidden="1" x14ac:dyDescent="0.25">
      <c r="A2049" s="169">
        <v>33980</v>
      </c>
      <c r="B2049" s="170" t="s">
        <v>1829</v>
      </c>
      <c r="C2049" s="170" t="s">
        <v>11</v>
      </c>
      <c r="D2049" s="170" t="s">
        <v>12</v>
      </c>
      <c r="E2049" s="170">
        <v>5940</v>
      </c>
      <c r="F2049" s="170">
        <v>1</v>
      </c>
      <c r="G2049" s="171">
        <v>5</v>
      </c>
      <c r="H2049" s="170" t="s">
        <v>105</v>
      </c>
      <c r="I2049" s="171">
        <v>46.69</v>
      </c>
      <c r="J2049" s="169">
        <v>18</v>
      </c>
    </row>
    <row r="2050" spans="1:10" hidden="1" x14ac:dyDescent="0.25">
      <c r="A2050" s="169">
        <v>34020</v>
      </c>
      <c r="B2050" s="170" t="s">
        <v>1830</v>
      </c>
      <c r="C2050" s="170" t="s">
        <v>263</v>
      </c>
      <c r="D2050" s="170" t="s">
        <v>332</v>
      </c>
      <c r="E2050" s="170">
        <v>473</v>
      </c>
      <c r="F2050" s="170">
        <v>24</v>
      </c>
      <c r="G2050" s="171">
        <v>7</v>
      </c>
      <c r="H2050" s="170" t="s">
        <v>29</v>
      </c>
      <c r="I2050" s="171">
        <v>4.49</v>
      </c>
      <c r="J2050" s="169">
        <v>1</v>
      </c>
    </row>
    <row r="2051" spans="1:10" hidden="1" x14ac:dyDescent="0.25">
      <c r="A2051" s="169">
        <v>34022</v>
      </c>
      <c r="B2051" s="170" t="s">
        <v>1831</v>
      </c>
      <c r="C2051" s="170" t="s">
        <v>11</v>
      </c>
      <c r="D2051" s="170" t="s">
        <v>38</v>
      </c>
      <c r="E2051" s="170">
        <v>4260</v>
      </c>
      <c r="F2051" s="170">
        <v>1</v>
      </c>
      <c r="G2051" s="171">
        <v>5</v>
      </c>
      <c r="H2051" s="170" t="s">
        <v>824</v>
      </c>
      <c r="I2051" s="171">
        <v>26.49</v>
      </c>
      <c r="J2051" s="169">
        <v>12</v>
      </c>
    </row>
    <row r="2052" spans="1:10" hidden="1" x14ac:dyDescent="0.25">
      <c r="A2052" s="169">
        <v>34022</v>
      </c>
      <c r="B2052" s="170" t="s">
        <v>1831</v>
      </c>
      <c r="C2052" s="170" t="s">
        <v>11</v>
      </c>
      <c r="D2052" s="170" t="s">
        <v>38</v>
      </c>
      <c r="E2052" s="170">
        <v>4260</v>
      </c>
      <c r="F2052" s="170">
        <v>1</v>
      </c>
      <c r="G2052" s="171">
        <v>5</v>
      </c>
      <c r="H2052" s="170" t="s">
        <v>824</v>
      </c>
      <c r="I2052" s="171">
        <v>26.49</v>
      </c>
      <c r="J2052" s="169">
        <v>12</v>
      </c>
    </row>
    <row r="2053" spans="1:10" hidden="1" x14ac:dyDescent="0.25">
      <c r="A2053" s="169">
        <v>34025</v>
      </c>
      <c r="B2053" s="170" t="s">
        <v>1832</v>
      </c>
      <c r="C2053" s="170" t="s">
        <v>11</v>
      </c>
      <c r="D2053" s="170" t="s">
        <v>267</v>
      </c>
      <c r="E2053" s="170">
        <v>473</v>
      </c>
      <c r="F2053" s="170">
        <v>24</v>
      </c>
      <c r="G2053" s="171">
        <v>4.5</v>
      </c>
      <c r="H2053" s="170" t="s">
        <v>1662</v>
      </c>
      <c r="I2053" s="171">
        <v>3.65</v>
      </c>
      <c r="J2053" s="169">
        <v>1</v>
      </c>
    </row>
    <row r="2054" spans="1:10" hidden="1" x14ac:dyDescent="0.25">
      <c r="A2054" s="169">
        <v>34025</v>
      </c>
      <c r="B2054" s="170" t="s">
        <v>1832</v>
      </c>
      <c r="C2054" s="170" t="s">
        <v>11</v>
      </c>
      <c r="D2054" s="170" t="s">
        <v>267</v>
      </c>
      <c r="E2054" s="170">
        <v>473</v>
      </c>
      <c r="F2054" s="170">
        <v>24</v>
      </c>
      <c r="G2054" s="171">
        <v>4.5</v>
      </c>
      <c r="H2054" s="170" t="s">
        <v>1662</v>
      </c>
      <c r="I2054" s="171">
        <v>3.65</v>
      </c>
      <c r="J2054" s="169">
        <v>1</v>
      </c>
    </row>
    <row r="2055" spans="1:10" hidden="1" x14ac:dyDescent="0.25">
      <c r="A2055" s="169">
        <v>34030</v>
      </c>
      <c r="B2055" s="170" t="s">
        <v>1833</v>
      </c>
      <c r="C2055" s="170" t="s">
        <v>24</v>
      </c>
      <c r="D2055" s="170" t="s">
        <v>58</v>
      </c>
      <c r="E2055" s="170">
        <v>750</v>
      </c>
      <c r="F2055" s="170">
        <v>12</v>
      </c>
      <c r="G2055" s="171">
        <v>13</v>
      </c>
      <c r="H2055" s="170" t="s">
        <v>96</v>
      </c>
      <c r="I2055" s="171">
        <v>27.99</v>
      </c>
      <c r="J2055" s="169">
        <v>1</v>
      </c>
    </row>
    <row r="2056" spans="1:10" hidden="1" x14ac:dyDescent="0.25">
      <c r="A2056" s="169">
        <v>34032</v>
      </c>
      <c r="B2056" s="170" t="s">
        <v>1834</v>
      </c>
      <c r="C2056" s="170" t="s">
        <v>11</v>
      </c>
      <c r="D2056" s="170" t="s">
        <v>12</v>
      </c>
      <c r="E2056" s="170">
        <v>473</v>
      </c>
      <c r="F2056" s="170">
        <v>24</v>
      </c>
      <c r="G2056" s="171">
        <v>5.5</v>
      </c>
      <c r="H2056" s="170" t="s">
        <v>1324</v>
      </c>
      <c r="I2056" s="171">
        <v>4.5999999999999996</v>
      </c>
      <c r="J2056" s="169">
        <v>1</v>
      </c>
    </row>
    <row r="2057" spans="1:10" hidden="1" x14ac:dyDescent="0.25">
      <c r="A2057" s="169">
        <v>34032</v>
      </c>
      <c r="B2057" s="170" t="s">
        <v>1834</v>
      </c>
      <c r="C2057" s="170" t="s">
        <v>11</v>
      </c>
      <c r="D2057" s="170" t="s">
        <v>12</v>
      </c>
      <c r="E2057" s="170">
        <v>473</v>
      </c>
      <c r="F2057" s="170">
        <v>24</v>
      </c>
      <c r="G2057" s="171">
        <v>5.5</v>
      </c>
      <c r="H2057" s="170" t="s">
        <v>1324</v>
      </c>
      <c r="I2057" s="171">
        <v>4.5999999999999996</v>
      </c>
      <c r="J2057" s="169">
        <v>1</v>
      </c>
    </row>
    <row r="2058" spans="1:10" hidden="1" x14ac:dyDescent="0.25">
      <c r="A2058" s="169">
        <v>34044</v>
      </c>
      <c r="B2058" s="170" t="s">
        <v>1835</v>
      </c>
      <c r="C2058" s="170" t="s">
        <v>15</v>
      </c>
      <c r="D2058" s="170" t="s">
        <v>19</v>
      </c>
      <c r="E2058" s="170">
        <v>750</v>
      </c>
      <c r="F2058" s="170">
        <v>12</v>
      </c>
      <c r="G2058" s="171">
        <v>40</v>
      </c>
      <c r="H2058" s="170" t="s">
        <v>35</v>
      </c>
      <c r="I2058" s="171">
        <v>51.99</v>
      </c>
      <c r="J2058" s="169">
        <v>1</v>
      </c>
    </row>
    <row r="2059" spans="1:10" hidden="1" x14ac:dyDescent="0.25">
      <c r="A2059" s="169">
        <v>34062</v>
      </c>
      <c r="B2059" s="170" t="s">
        <v>1836</v>
      </c>
      <c r="C2059" s="170" t="s">
        <v>11</v>
      </c>
      <c r="D2059" s="170" t="s">
        <v>211</v>
      </c>
      <c r="E2059" s="170">
        <v>2130</v>
      </c>
      <c r="F2059" s="170">
        <v>4</v>
      </c>
      <c r="G2059" s="171">
        <v>3.8</v>
      </c>
      <c r="H2059" s="170" t="s">
        <v>13</v>
      </c>
      <c r="I2059" s="171">
        <v>13.49</v>
      </c>
      <c r="J2059" s="169">
        <v>6</v>
      </c>
    </row>
    <row r="2060" spans="1:10" hidden="1" x14ac:dyDescent="0.25">
      <c r="A2060" s="169">
        <v>34062</v>
      </c>
      <c r="B2060" s="170" t="s">
        <v>1836</v>
      </c>
      <c r="C2060" s="170" t="s">
        <v>11</v>
      </c>
      <c r="D2060" s="170" t="s">
        <v>211</v>
      </c>
      <c r="E2060" s="170">
        <v>2130</v>
      </c>
      <c r="F2060" s="170">
        <v>4</v>
      </c>
      <c r="G2060" s="171">
        <v>3.8</v>
      </c>
      <c r="H2060" s="170" t="s">
        <v>13</v>
      </c>
      <c r="I2060" s="171">
        <v>13.49</v>
      </c>
      <c r="J2060" s="169">
        <v>6</v>
      </c>
    </row>
    <row r="2061" spans="1:10" hidden="1" x14ac:dyDescent="0.25">
      <c r="A2061" s="169">
        <v>34073</v>
      </c>
      <c r="B2061" s="170" t="s">
        <v>1837</v>
      </c>
      <c r="C2061" s="170" t="s">
        <v>15</v>
      </c>
      <c r="D2061" s="170" t="s">
        <v>113</v>
      </c>
      <c r="E2061" s="170">
        <v>750</v>
      </c>
      <c r="F2061" s="170">
        <v>6</v>
      </c>
      <c r="G2061" s="171">
        <v>46</v>
      </c>
      <c r="H2061" s="170" t="s">
        <v>35</v>
      </c>
      <c r="I2061" s="171">
        <v>144.99</v>
      </c>
      <c r="J2061" s="169">
        <v>1</v>
      </c>
    </row>
    <row r="2062" spans="1:10" hidden="1" x14ac:dyDescent="0.25">
      <c r="A2062" s="169">
        <v>34099</v>
      </c>
      <c r="B2062" s="170" t="s">
        <v>1838</v>
      </c>
      <c r="C2062" s="170" t="s">
        <v>11</v>
      </c>
      <c r="D2062" s="170" t="s">
        <v>474</v>
      </c>
      <c r="E2062" s="170">
        <v>473</v>
      </c>
      <c r="F2062" s="170">
        <v>24</v>
      </c>
      <c r="G2062" s="171">
        <v>4.7</v>
      </c>
      <c r="H2062" s="170" t="s">
        <v>634</v>
      </c>
      <c r="I2062" s="171">
        <v>3.99</v>
      </c>
      <c r="J2062" s="169">
        <v>1</v>
      </c>
    </row>
    <row r="2063" spans="1:10" hidden="1" x14ac:dyDescent="0.25">
      <c r="A2063" s="169">
        <v>34099</v>
      </c>
      <c r="B2063" s="170" t="s">
        <v>1838</v>
      </c>
      <c r="C2063" s="170" t="s">
        <v>11</v>
      </c>
      <c r="D2063" s="170" t="s">
        <v>474</v>
      </c>
      <c r="E2063" s="170">
        <v>473</v>
      </c>
      <c r="F2063" s="170">
        <v>24</v>
      </c>
      <c r="G2063" s="171">
        <v>4.7</v>
      </c>
      <c r="H2063" s="170" t="s">
        <v>634</v>
      </c>
      <c r="I2063" s="171">
        <v>3.99</v>
      </c>
      <c r="J2063" s="169">
        <v>1</v>
      </c>
    </row>
    <row r="2064" spans="1:10" hidden="1" x14ac:dyDescent="0.25">
      <c r="A2064" s="169">
        <v>34113</v>
      </c>
      <c r="B2064" s="170" t="s">
        <v>1839</v>
      </c>
      <c r="C2064" s="170" t="s">
        <v>11</v>
      </c>
      <c r="D2064" s="170" t="s">
        <v>267</v>
      </c>
      <c r="E2064" s="170">
        <v>2838</v>
      </c>
      <c r="F2064" s="170">
        <v>4</v>
      </c>
      <c r="G2064" s="171">
        <v>4.5</v>
      </c>
      <c r="H2064" s="170" t="s">
        <v>1662</v>
      </c>
      <c r="I2064" s="171">
        <v>20.75</v>
      </c>
      <c r="J2064" s="169">
        <v>6</v>
      </c>
    </row>
    <row r="2065" spans="1:10" hidden="1" x14ac:dyDescent="0.25">
      <c r="A2065" s="169">
        <v>34113</v>
      </c>
      <c r="B2065" s="170" t="s">
        <v>1839</v>
      </c>
      <c r="C2065" s="170" t="s">
        <v>11</v>
      </c>
      <c r="D2065" s="170" t="s">
        <v>267</v>
      </c>
      <c r="E2065" s="170">
        <v>2838</v>
      </c>
      <c r="F2065" s="170">
        <v>4</v>
      </c>
      <c r="G2065" s="171">
        <v>4.5</v>
      </c>
      <c r="H2065" s="170" t="s">
        <v>1662</v>
      </c>
      <c r="I2065" s="171">
        <v>20.75</v>
      </c>
      <c r="J2065" s="169">
        <v>6</v>
      </c>
    </row>
    <row r="2066" spans="1:10" hidden="1" x14ac:dyDescent="0.25">
      <c r="A2066" s="169">
        <v>34114</v>
      </c>
      <c r="B2066" s="170" t="s">
        <v>1840</v>
      </c>
      <c r="C2066" s="170" t="s">
        <v>11</v>
      </c>
      <c r="D2066" s="170" t="s">
        <v>267</v>
      </c>
      <c r="E2066" s="170">
        <v>5676</v>
      </c>
      <c r="F2066" s="170">
        <v>2</v>
      </c>
      <c r="G2066" s="171">
        <v>4.5</v>
      </c>
      <c r="H2066" s="170" t="s">
        <v>1662</v>
      </c>
      <c r="I2066" s="171">
        <v>39.5</v>
      </c>
      <c r="J2066" s="169">
        <v>12</v>
      </c>
    </row>
    <row r="2067" spans="1:10" hidden="1" x14ac:dyDescent="0.25">
      <c r="A2067" s="169">
        <v>34114</v>
      </c>
      <c r="B2067" s="170" t="s">
        <v>1840</v>
      </c>
      <c r="C2067" s="170" t="s">
        <v>11</v>
      </c>
      <c r="D2067" s="170" t="s">
        <v>267</v>
      </c>
      <c r="E2067" s="170">
        <v>5676</v>
      </c>
      <c r="F2067" s="170">
        <v>2</v>
      </c>
      <c r="G2067" s="171">
        <v>4.5</v>
      </c>
      <c r="H2067" s="170" t="s">
        <v>1662</v>
      </c>
      <c r="I2067" s="171">
        <v>39.5</v>
      </c>
      <c r="J2067" s="169">
        <v>12</v>
      </c>
    </row>
    <row r="2068" spans="1:10" hidden="1" x14ac:dyDescent="0.25">
      <c r="A2068" s="169">
        <v>34116</v>
      </c>
      <c r="B2068" s="170" t="s">
        <v>1841</v>
      </c>
      <c r="C2068" s="170" t="s">
        <v>11</v>
      </c>
      <c r="D2068" s="170" t="s">
        <v>267</v>
      </c>
      <c r="E2068" s="170">
        <v>11352</v>
      </c>
      <c r="F2068" s="170">
        <v>1</v>
      </c>
      <c r="G2068" s="171">
        <v>4.5</v>
      </c>
      <c r="H2068" s="170" t="s">
        <v>1662</v>
      </c>
      <c r="I2068" s="171">
        <v>74.5</v>
      </c>
      <c r="J2068" s="169">
        <v>24</v>
      </c>
    </row>
    <row r="2069" spans="1:10" hidden="1" x14ac:dyDescent="0.25">
      <c r="A2069" s="169">
        <v>34116</v>
      </c>
      <c r="B2069" s="170" t="s">
        <v>1841</v>
      </c>
      <c r="C2069" s="170" t="s">
        <v>11</v>
      </c>
      <c r="D2069" s="170" t="s">
        <v>267</v>
      </c>
      <c r="E2069" s="170">
        <v>11352</v>
      </c>
      <c r="F2069" s="170">
        <v>1</v>
      </c>
      <c r="G2069" s="171">
        <v>4.5</v>
      </c>
      <c r="H2069" s="170" t="s">
        <v>1662</v>
      </c>
      <c r="I2069" s="171">
        <v>74.5</v>
      </c>
      <c r="J2069" s="169">
        <v>24</v>
      </c>
    </row>
    <row r="2070" spans="1:10" hidden="1" x14ac:dyDescent="0.25">
      <c r="A2070" s="169">
        <v>34117</v>
      </c>
      <c r="B2070" s="170" t="s">
        <v>1842</v>
      </c>
      <c r="C2070" s="170" t="s">
        <v>11</v>
      </c>
      <c r="D2070" s="170" t="s">
        <v>303</v>
      </c>
      <c r="E2070" s="170">
        <v>330</v>
      </c>
      <c r="F2070" s="170">
        <v>24</v>
      </c>
      <c r="G2070" s="171">
        <v>9</v>
      </c>
      <c r="H2070" s="170" t="s">
        <v>723</v>
      </c>
      <c r="I2070" s="171">
        <v>6.49</v>
      </c>
      <c r="J2070" s="169">
        <v>1</v>
      </c>
    </row>
    <row r="2071" spans="1:10" hidden="1" x14ac:dyDescent="0.25">
      <c r="A2071" s="169">
        <v>34124</v>
      </c>
      <c r="B2071" s="170" t="s">
        <v>1843</v>
      </c>
      <c r="C2071" s="170" t="s">
        <v>15</v>
      </c>
      <c r="D2071" s="170" t="s">
        <v>28</v>
      </c>
      <c r="E2071" s="170">
        <v>1750</v>
      </c>
      <c r="F2071" s="170">
        <v>6</v>
      </c>
      <c r="G2071" s="171">
        <v>40</v>
      </c>
      <c r="H2071" s="170" t="s">
        <v>20</v>
      </c>
      <c r="I2071" s="171">
        <v>54.99</v>
      </c>
      <c r="J2071" s="169">
        <v>1</v>
      </c>
    </row>
    <row r="2072" spans="1:10" hidden="1" x14ac:dyDescent="0.25">
      <c r="A2072" s="169">
        <v>34132</v>
      </c>
      <c r="B2072" s="170" t="s">
        <v>1844</v>
      </c>
      <c r="C2072" s="170" t="s">
        <v>11</v>
      </c>
      <c r="D2072" s="170" t="s">
        <v>267</v>
      </c>
      <c r="E2072" s="170">
        <v>473</v>
      </c>
      <c r="F2072" s="170">
        <v>24</v>
      </c>
      <c r="G2072" s="171">
        <v>5</v>
      </c>
      <c r="H2072" s="170" t="s">
        <v>1407</v>
      </c>
      <c r="I2072" s="171">
        <v>4.29</v>
      </c>
      <c r="J2072" s="169">
        <v>1</v>
      </c>
    </row>
    <row r="2073" spans="1:10" hidden="1" x14ac:dyDescent="0.25">
      <c r="A2073" s="169">
        <v>34132</v>
      </c>
      <c r="B2073" s="170" t="s">
        <v>1844</v>
      </c>
      <c r="C2073" s="170" t="s">
        <v>11</v>
      </c>
      <c r="D2073" s="170" t="s">
        <v>267</v>
      </c>
      <c r="E2073" s="170">
        <v>473</v>
      </c>
      <c r="F2073" s="170">
        <v>24</v>
      </c>
      <c r="G2073" s="171">
        <v>5</v>
      </c>
      <c r="H2073" s="170" t="s">
        <v>1407</v>
      </c>
      <c r="I2073" s="171">
        <v>4.29</v>
      </c>
      <c r="J2073" s="169">
        <v>1</v>
      </c>
    </row>
    <row r="2074" spans="1:10" hidden="1" x14ac:dyDescent="0.25">
      <c r="A2074" s="169">
        <v>34139</v>
      </c>
      <c r="B2074" s="170" t="s">
        <v>1845</v>
      </c>
      <c r="C2074" s="170" t="s">
        <v>15</v>
      </c>
      <c r="D2074" s="170" t="s">
        <v>756</v>
      </c>
      <c r="E2074" s="170">
        <v>750</v>
      </c>
      <c r="F2074" s="170">
        <v>12</v>
      </c>
      <c r="G2074" s="171">
        <v>35</v>
      </c>
      <c r="H2074" s="170" t="s">
        <v>43</v>
      </c>
      <c r="I2074" s="171">
        <v>29.79</v>
      </c>
      <c r="J2074" s="169">
        <v>1</v>
      </c>
    </row>
    <row r="2075" spans="1:10" hidden="1" x14ac:dyDescent="0.25">
      <c r="A2075" s="169">
        <v>34140</v>
      </c>
      <c r="B2075" s="170" t="s">
        <v>1846</v>
      </c>
      <c r="C2075" s="170" t="s">
        <v>15</v>
      </c>
      <c r="D2075" s="170" t="s">
        <v>756</v>
      </c>
      <c r="E2075" s="170">
        <v>750</v>
      </c>
      <c r="F2075" s="170">
        <v>12</v>
      </c>
      <c r="G2075" s="171">
        <v>35</v>
      </c>
      <c r="H2075" s="170" t="s">
        <v>43</v>
      </c>
      <c r="I2075" s="171">
        <v>29.79</v>
      </c>
      <c r="J2075" s="169">
        <v>1</v>
      </c>
    </row>
    <row r="2076" spans="1:10" hidden="1" x14ac:dyDescent="0.25">
      <c r="A2076" s="169">
        <v>34141</v>
      </c>
      <c r="B2076" s="170" t="s">
        <v>1847</v>
      </c>
      <c r="C2076" s="170" t="s">
        <v>37</v>
      </c>
      <c r="D2076" s="170" t="s">
        <v>891</v>
      </c>
      <c r="E2076" s="170">
        <v>0</v>
      </c>
      <c r="F2076" s="170">
        <v>12</v>
      </c>
      <c r="H2076" s="170" t="s">
        <v>892</v>
      </c>
      <c r="I2076" s="171">
        <v>3.69</v>
      </c>
    </row>
    <row r="2077" spans="1:10" hidden="1" x14ac:dyDescent="0.25">
      <c r="A2077" s="169">
        <v>34178</v>
      </c>
      <c r="B2077" s="170" t="s">
        <v>1848</v>
      </c>
      <c r="C2077" s="170" t="s">
        <v>11</v>
      </c>
      <c r="D2077" s="170" t="s">
        <v>267</v>
      </c>
      <c r="E2077" s="170">
        <v>473</v>
      </c>
      <c r="F2077" s="170">
        <v>24</v>
      </c>
      <c r="G2077" s="171">
        <v>4.5</v>
      </c>
      <c r="H2077" s="170" t="s">
        <v>1556</v>
      </c>
      <c r="I2077" s="171">
        <v>3.99</v>
      </c>
      <c r="J2077" s="169">
        <v>1</v>
      </c>
    </row>
    <row r="2078" spans="1:10" hidden="1" x14ac:dyDescent="0.25">
      <c r="A2078" s="169">
        <v>34178</v>
      </c>
      <c r="B2078" s="170" t="s">
        <v>1848</v>
      </c>
      <c r="C2078" s="170" t="s">
        <v>11</v>
      </c>
      <c r="D2078" s="170" t="s">
        <v>267</v>
      </c>
      <c r="E2078" s="170">
        <v>473</v>
      </c>
      <c r="F2078" s="170">
        <v>24</v>
      </c>
      <c r="G2078" s="171">
        <v>4.5</v>
      </c>
      <c r="H2078" s="170" t="s">
        <v>1556</v>
      </c>
      <c r="I2078" s="171">
        <v>3.99</v>
      </c>
      <c r="J2078" s="169">
        <v>1</v>
      </c>
    </row>
    <row r="2079" spans="1:10" hidden="1" x14ac:dyDescent="0.25">
      <c r="A2079" s="169">
        <v>34182</v>
      </c>
      <c r="B2079" s="170" t="s">
        <v>1849</v>
      </c>
      <c r="C2079" s="170" t="s">
        <v>15</v>
      </c>
      <c r="D2079" s="170" t="s">
        <v>225</v>
      </c>
      <c r="E2079" s="170">
        <v>375</v>
      </c>
      <c r="F2079" s="170">
        <v>12</v>
      </c>
      <c r="G2079" s="171">
        <v>40</v>
      </c>
      <c r="H2079" s="170" t="s">
        <v>20</v>
      </c>
      <c r="I2079" s="171">
        <v>49.99</v>
      </c>
      <c r="J2079" s="169">
        <v>1</v>
      </c>
    </row>
    <row r="2080" spans="1:10" hidden="1" x14ac:dyDescent="0.25">
      <c r="A2080" s="169">
        <v>34192</v>
      </c>
      <c r="B2080" s="170" t="s">
        <v>212</v>
      </c>
      <c r="C2080" s="170" t="s">
        <v>15</v>
      </c>
      <c r="D2080" s="170" t="s">
        <v>213</v>
      </c>
      <c r="E2080" s="170">
        <v>375</v>
      </c>
      <c r="F2080" s="170">
        <v>12</v>
      </c>
      <c r="G2080" s="171">
        <v>40</v>
      </c>
      <c r="H2080" s="170" t="s">
        <v>20</v>
      </c>
      <c r="I2080" s="171">
        <v>50.99</v>
      </c>
      <c r="J2080" s="169">
        <v>1</v>
      </c>
    </row>
    <row r="2081" spans="1:10" hidden="1" x14ac:dyDescent="0.25">
      <c r="A2081" s="169">
        <v>34197</v>
      </c>
      <c r="B2081" s="170" t="s">
        <v>1850</v>
      </c>
      <c r="C2081" s="170" t="s">
        <v>15</v>
      </c>
      <c r="D2081" s="170" t="s">
        <v>154</v>
      </c>
      <c r="E2081" s="170">
        <v>750</v>
      </c>
      <c r="F2081" s="170">
        <v>12</v>
      </c>
      <c r="G2081" s="171">
        <v>17</v>
      </c>
      <c r="H2081" s="170" t="s">
        <v>218</v>
      </c>
      <c r="I2081" s="171">
        <v>29.99</v>
      </c>
      <c r="J2081" s="169">
        <v>1</v>
      </c>
    </row>
    <row r="2082" spans="1:10" hidden="1" x14ac:dyDescent="0.25">
      <c r="A2082" s="169">
        <v>34215</v>
      </c>
      <c r="B2082" s="170" t="s">
        <v>1851</v>
      </c>
      <c r="C2082" s="170" t="s">
        <v>24</v>
      </c>
      <c r="D2082" s="170" t="s">
        <v>166</v>
      </c>
      <c r="E2082" s="170">
        <v>750</v>
      </c>
      <c r="F2082" s="170">
        <v>12</v>
      </c>
      <c r="G2082" s="171">
        <v>8</v>
      </c>
      <c r="H2082" s="170" t="s">
        <v>26</v>
      </c>
      <c r="I2082" s="171">
        <v>10.99</v>
      </c>
      <c r="J2082" s="169">
        <v>1</v>
      </c>
    </row>
    <row r="2083" spans="1:10" hidden="1" x14ac:dyDescent="0.25">
      <c r="A2083" s="169">
        <v>34219</v>
      </c>
      <c r="B2083" s="170" t="s">
        <v>1852</v>
      </c>
      <c r="C2083" s="170" t="s">
        <v>11</v>
      </c>
      <c r="D2083" s="170" t="s">
        <v>12</v>
      </c>
      <c r="E2083" s="170">
        <v>710</v>
      </c>
      <c r="F2083" s="170">
        <v>12</v>
      </c>
      <c r="G2083" s="171">
        <v>5.5</v>
      </c>
      <c r="H2083" s="170" t="s">
        <v>824</v>
      </c>
      <c r="I2083" s="171">
        <v>3.89</v>
      </c>
      <c r="J2083" s="169">
        <v>1</v>
      </c>
    </row>
    <row r="2084" spans="1:10" hidden="1" x14ac:dyDescent="0.25">
      <c r="A2084" s="169">
        <v>34219</v>
      </c>
      <c r="B2084" s="170" t="s">
        <v>1852</v>
      </c>
      <c r="C2084" s="170" t="s">
        <v>11</v>
      </c>
      <c r="D2084" s="170" t="s">
        <v>12</v>
      </c>
      <c r="E2084" s="170">
        <v>710</v>
      </c>
      <c r="F2084" s="170">
        <v>12</v>
      </c>
      <c r="G2084" s="171">
        <v>5.5</v>
      </c>
      <c r="H2084" s="170" t="s">
        <v>824</v>
      </c>
      <c r="I2084" s="171">
        <v>3.89</v>
      </c>
      <c r="J2084" s="169">
        <v>1</v>
      </c>
    </row>
    <row r="2085" spans="1:10" hidden="1" x14ac:dyDescent="0.25">
      <c r="A2085" s="169">
        <v>34235</v>
      </c>
      <c r="B2085" s="170" t="s">
        <v>1853</v>
      </c>
      <c r="C2085" s="170" t="s">
        <v>15</v>
      </c>
      <c r="D2085" s="170" t="s">
        <v>1454</v>
      </c>
      <c r="E2085" s="170">
        <v>375</v>
      </c>
      <c r="F2085" s="170">
        <v>12</v>
      </c>
      <c r="G2085" s="171">
        <v>20</v>
      </c>
      <c r="H2085" s="170" t="s">
        <v>17</v>
      </c>
      <c r="I2085" s="171">
        <v>20.49</v>
      </c>
      <c r="J2085" s="169">
        <v>1</v>
      </c>
    </row>
    <row r="2086" spans="1:10" hidden="1" x14ac:dyDescent="0.25">
      <c r="A2086" s="169">
        <v>34238</v>
      </c>
      <c r="B2086" s="170" t="s">
        <v>1854</v>
      </c>
      <c r="C2086" s="170" t="s">
        <v>15</v>
      </c>
      <c r="D2086" s="170" t="s">
        <v>804</v>
      </c>
      <c r="E2086" s="170">
        <v>375</v>
      </c>
      <c r="F2086" s="170">
        <v>12</v>
      </c>
      <c r="G2086" s="171">
        <v>35</v>
      </c>
      <c r="H2086" s="170" t="s">
        <v>17</v>
      </c>
      <c r="I2086" s="171">
        <v>20.49</v>
      </c>
      <c r="J2086" s="169">
        <v>1</v>
      </c>
    </row>
    <row r="2087" spans="1:10" hidden="1" x14ac:dyDescent="0.25">
      <c r="A2087" s="169">
        <v>34243</v>
      </c>
      <c r="B2087" s="170" t="s">
        <v>1855</v>
      </c>
      <c r="C2087" s="170" t="s">
        <v>24</v>
      </c>
      <c r="D2087" s="170" t="s">
        <v>34</v>
      </c>
      <c r="E2087" s="170">
        <v>3000</v>
      </c>
      <c r="F2087" s="170">
        <v>4</v>
      </c>
      <c r="G2087" s="171">
        <v>14</v>
      </c>
      <c r="H2087" s="170" t="s">
        <v>22</v>
      </c>
      <c r="I2087" s="171">
        <v>52.99</v>
      </c>
      <c r="J2087" s="169">
        <v>1</v>
      </c>
    </row>
    <row r="2088" spans="1:10" hidden="1" x14ac:dyDescent="0.25">
      <c r="A2088" s="169">
        <v>34245</v>
      </c>
      <c r="B2088" s="170" t="s">
        <v>1856</v>
      </c>
      <c r="C2088" s="170" t="s">
        <v>24</v>
      </c>
      <c r="D2088" s="170" t="s">
        <v>603</v>
      </c>
      <c r="E2088" s="170">
        <v>750</v>
      </c>
      <c r="F2088" s="170">
        <v>6</v>
      </c>
      <c r="G2088" s="171">
        <v>14.7</v>
      </c>
      <c r="H2088" s="170" t="s">
        <v>22</v>
      </c>
      <c r="I2088" s="171">
        <v>29.99</v>
      </c>
      <c r="J2088" s="169">
        <v>1</v>
      </c>
    </row>
    <row r="2089" spans="1:10" hidden="1" x14ac:dyDescent="0.25">
      <c r="A2089" s="169">
        <v>34263</v>
      </c>
      <c r="B2089" s="170" t="s">
        <v>1857</v>
      </c>
      <c r="C2089" s="170" t="s">
        <v>263</v>
      </c>
      <c r="D2089" s="170" t="s">
        <v>935</v>
      </c>
      <c r="E2089" s="170">
        <v>3784</v>
      </c>
      <c r="F2089" s="170">
        <v>3</v>
      </c>
      <c r="G2089" s="171">
        <v>4.5</v>
      </c>
      <c r="H2089" s="170" t="s">
        <v>54</v>
      </c>
      <c r="I2089" s="171">
        <v>32.79</v>
      </c>
      <c r="J2089" s="169">
        <v>8</v>
      </c>
    </row>
    <row r="2090" spans="1:10" hidden="1" x14ac:dyDescent="0.25">
      <c r="A2090" s="169">
        <v>34263</v>
      </c>
      <c r="B2090" s="170" t="s">
        <v>1857</v>
      </c>
      <c r="C2090" s="170" t="s">
        <v>263</v>
      </c>
      <c r="D2090" s="170" t="s">
        <v>935</v>
      </c>
      <c r="E2090" s="170">
        <v>3784</v>
      </c>
      <c r="F2090" s="170">
        <v>3</v>
      </c>
      <c r="G2090" s="171">
        <v>4.5</v>
      </c>
      <c r="H2090" s="170" t="s">
        <v>54</v>
      </c>
      <c r="I2090" s="171">
        <v>32.79</v>
      </c>
      <c r="J2090" s="169">
        <v>8</v>
      </c>
    </row>
    <row r="2091" spans="1:10" hidden="1" x14ac:dyDescent="0.25">
      <c r="A2091" s="169">
        <v>34267</v>
      </c>
      <c r="B2091" s="170" t="s">
        <v>1858</v>
      </c>
      <c r="C2091" s="170" t="s">
        <v>37</v>
      </c>
      <c r="D2091" s="170" t="s">
        <v>1650</v>
      </c>
      <c r="E2091" s="170">
        <v>0</v>
      </c>
      <c r="F2091" s="170">
        <v>10</v>
      </c>
      <c r="H2091" s="170" t="s">
        <v>892</v>
      </c>
      <c r="I2091" s="171">
        <v>2.4900000000000002</v>
      </c>
    </row>
    <row r="2092" spans="1:10" hidden="1" x14ac:dyDescent="0.25">
      <c r="A2092" s="169">
        <v>34273</v>
      </c>
      <c r="B2092" s="170" t="s">
        <v>1859</v>
      </c>
      <c r="C2092" s="170" t="s">
        <v>1065</v>
      </c>
      <c r="D2092" s="170" t="s">
        <v>1066</v>
      </c>
      <c r="E2092" s="170">
        <v>2046</v>
      </c>
      <c r="F2092" s="170">
        <v>4</v>
      </c>
      <c r="G2092" s="171">
        <v>1E-3</v>
      </c>
      <c r="H2092" s="170" t="s">
        <v>105</v>
      </c>
      <c r="I2092" s="171">
        <v>10.99</v>
      </c>
      <c r="J2092" s="169">
        <v>6</v>
      </c>
    </row>
    <row r="2093" spans="1:10" hidden="1" x14ac:dyDescent="0.25">
      <c r="A2093" s="169">
        <v>34273</v>
      </c>
      <c r="B2093" s="170" t="s">
        <v>1859</v>
      </c>
      <c r="C2093" s="170" t="s">
        <v>1065</v>
      </c>
      <c r="D2093" s="170" t="s">
        <v>1066</v>
      </c>
      <c r="E2093" s="170">
        <v>2046</v>
      </c>
      <c r="F2093" s="170">
        <v>4</v>
      </c>
      <c r="G2093" s="171">
        <v>1E-3</v>
      </c>
      <c r="H2093" s="170" t="s">
        <v>105</v>
      </c>
      <c r="I2093" s="171">
        <v>10.99</v>
      </c>
      <c r="J2093" s="169">
        <v>6</v>
      </c>
    </row>
    <row r="2094" spans="1:10" hidden="1" x14ac:dyDescent="0.25">
      <c r="A2094" s="169">
        <v>34275</v>
      </c>
      <c r="B2094" s="170" t="s">
        <v>1860</v>
      </c>
      <c r="C2094" s="170" t="s">
        <v>1065</v>
      </c>
      <c r="D2094" s="170" t="s">
        <v>1066</v>
      </c>
      <c r="E2094" s="170">
        <v>473</v>
      </c>
      <c r="F2094" s="170">
        <v>12</v>
      </c>
      <c r="G2094" s="171">
        <v>1E-3</v>
      </c>
      <c r="H2094" s="170" t="s">
        <v>105</v>
      </c>
      <c r="I2094" s="171">
        <v>2.4900000000000002</v>
      </c>
      <c r="J2094" s="169">
        <v>1</v>
      </c>
    </row>
    <row r="2095" spans="1:10" hidden="1" x14ac:dyDescent="0.25">
      <c r="A2095" s="169">
        <v>34275</v>
      </c>
      <c r="B2095" s="170" t="s">
        <v>1860</v>
      </c>
      <c r="C2095" s="170" t="s">
        <v>1065</v>
      </c>
      <c r="D2095" s="170" t="s">
        <v>1066</v>
      </c>
      <c r="E2095" s="170">
        <v>473</v>
      </c>
      <c r="F2095" s="170">
        <v>12</v>
      </c>
      <c r="G2095" s="171">
        <v>1E-3</v>
      </c>
      <c r="H2095" s="170" t="s">
        <v>105</v>
      </c>
      <c r="I2095" s="171">
        <v>2.4900000000000002</v>
      </c>
      <c r="J2095" s="169">
        <v>1</v>
      </c>
    </row>
    <row r="2096" spans="1:10" hidden="1" x14ac:dyDescent="0.25">
      <c r="A2096" s="169">
        <v>34281</v>
      </c>
      <c r="B2096" s="170" t="s">
        <v>1861</v>
      </c>
      <c r="C2096" s="170" t="s">
        <v>1065</v>
      </c>
      <c r="D2096" s="170" t="s">
        <v>1066</v>
      </c>
      <c r="E2096" s="170">
        <v>2130</v>
      </c>
      <c r="F2096" s="170">
        <v>4</v>
      </c>
      <c r="G2096" s="171">
        <v>1E-3</v>
      </c>
      <c r="H2096" s="170" t="s">
        <v>105</v>
      </c>
      <c r="I2096" s="171">
        <v>10.99</v>
      </c>
      <c r="J2096" s="169">
        <v>6</v>
      </c>
    </row>
    <row r="2097" spans="1:10" hidden="1" x14ac:dyDescent="0.25">
      <c r="A2097" s="169">
        <v>34281</v>
      </c>
      <c r="B2097" s="170" t="s">
        <v>1861</v>
      </c>
      <c r="C2097" s="170" t="s">
        <v>1065</v>
      </c>
      <c r="D2097" s="170" t="s">
        <v>1066</v>
      </c>
      <c r="E2097" s="170">
        <v>2130</v>
      </c>
      <c r="F2097" s="170">
        <v>4</v>
      </c>
      <c r="G2097" s="171">
        <v>1E-3</v>
      </c>
      <c r="H2097" s="170" t="s">
        <v>105</v>
      </c>
      <c r="I2097" s="171">
        <v>10.99</v>
      </c>
      <c r="J2097" s="169">
        <v>6</v>
      </c>
    </row>
    <row r="2098" spans="1:10" hidden="1" x14ac:dyDescent="0.25">
      <c r="A2098" s="169">
        <v>34287</v>
      </c>
      <c r="B2098" s="170" t="s">
        <v>1862</v>
      </c>
      <c r="C2098" s="170" t="s">
        <v>1065</v>
      </c>
      <c r="D2098" s="170" t="s">
        <v>1066</v>
      </c>
      <c r="E2098" s="170">
        <v>4260</v>
      </c>
      <c r="F2098" s="170">
        <v>1</v>
      </c>
      <c r="G2098" s="171">
        <v>1E-3</v>
      </c>
      <c r="H2098" s="170" t="s">
        <v>105</v>
      </c>
      <c r="I2098" s="171">
        <v>18.989999999999998</v>
      </c>
      <c r="J2098" s="169">
        <v>12</v>
      </c>
    </row>
    <row r="2099" spans="1:10" hidden="1" x14ac:dyDescent="0.25">
      <c r="A2099" s="169">
        <v>34287</v>
      </c>
      <c r="B2099" s="170" t="s">
        <v>1862</v>
      </c>
      <c r="C2099" s="170" t="s">
        <v>1065</v>
      </c>
      <c r="D2099" s="170" t="s">
        <v>1066</v>
      </c>
      <c r="E2099" s="170">
        <v>4260</v>
      </c>
      <c r="F2099" s="170">
        <v>1</v>
      </c>
      <c r="G2099" s="171">
        <v>1E-3</v>
      </c>
      <c r="H2099" s="170" t="s">
        <v>105</v>
      </c>
      <c r="I2099" s="171">
        <v>18.989999999999998</v>
      </c>
      <c r="J2099" s="169">
        <v>12</v>
      </c>
    </row>
    <row r="2100" spans="1:10" hidden="1" x14ac:dyDescent="0.25">
      <c r="A2100" s="169">
        <v>34290</v>
      </c>
      <c r="B2100" s="170" t="s">
        <v>1863</v>
      </c>
      <c r="C2100" s="170" t="s">
        <v>37</v>
      </c>
      <c r="D2100" s="170" t="s">
        <v>1650</v>
      </c>
      <c r="E2100" s="170">
        <v>0</v>
      </c>
      <c r="F2100" s="170">
        <v>10</v>
      </c>
      <c r="H2100" s="170" t="s">
        <v>892</v>
      </c>
      <c r="I2100" s="171">
        <v>2.4900000000000002</v>
      </c>
    </row>
    <row r="2101" spans="1:10" hidden="1" x14ac:dyDescent="0.25">
      <c r="A2101" s="169">
        <v>34292</v>
      </c>
      <c r="B2101" s="170" t="s">
        <v>1864</v>
      </c>
      <c r="C2101" s="170" t="s">
        <v>37</v>
      </c>
      <c r="D2101" s="170" t="s">
        <v>1650</v>
      </c>
      <c r="E2101" s="170">
        <v>0</v>
      </c>
      <c r="F2101" s="170">
        <v>10</v>
      </c>
      <c r="H2101" s="170" t="s">
        <v>892</v>
      </c>
      <c r="I2101" s="171">
        <v>2.4900000000000002</v>
      </c>
    </row>
    <row r="2102" spans="1:10" hidden="1" x14ac:dyDescent="0.25">
      <c r="A2102" s="169">
        <v>34294</v>
      </c>
      <c r="B2102" s="170" t="s">
        <v>1865</v>
      </c>
      <c r="C2102" s="170" t="s">
        <v>37</v>
      </c>
      <c r="D2102" s="170" t="s">
        <v>1650</v>
      </c>
      <c r="E2102" s="170">
        <v>0</v>
      </c>
      <c r="F2102" s="170">
        <v>10</v>
      </c>
      <c r="H2102" s="170" t="s">
        <v>892</v>
      </c>
      <c r="I2102" s="171">
        <v>2.4900000000000002</v>
      </c>
    </row>
    <row r="2103" spans="1:10" hidden="1" x14ac:dyDescent="0.25">
      <c r="A2103" s="169">
        <v>34299</v>
      </c>
      <c r="B2103" s="170" t="s">
        <v>1866</v>
      </c>
      <c r="C2103" s="170" t="s">
        <v>11</v>
      </c>
      <c r="D2103" s="170" t="s">
        <v>12</v>
      </c>
      <c r="E2103" s="170">
        <v>2838</v>
      </c>
      <c r="F2103" s="170">
        <v>4</v>
      </c>
      <c r="G2103" s="171">
        <v>5</v>
      </c>
      <c r="H2103" s="170" t="s">
        <v>1662</v>
      </c>
      <c r="I2103" s="171">
        <v>20.55</v>
      </c>
      <c r="J2103" s="169">
        <v>6</v>
      </c>
    </row>
    <row r="2104" spans="1:10" hidden="1" x14ac:dyDescent="0.25">
      <c r="A2104" s="169">
        <v>34299</v>
      </c>
      <c r="B2104" s="170" t="s">
        <v>1866</v>
      </c>
      <c r="C2104" s="170" t="s">
        <v>11</v>
      </c>
      <c r="D2104" s="170" t="s">
        <v>12</v>
      </c>
      <c r="E2104" s="170">
        <v>2838</v>
      </c>
      <c r="F2104" s="170">
        <v>4</v>
      </c>
      <c r="G2104" s="171">
        <v>5</v>
      </c>
      <c r="H2104" s="170" t="s">
        <v>1662</v>
      </c>
      <c r="I2104" s="171">
        <v>20.55</v>
      </c>
      <c r="J2104" s="169">
        <v>6</v>
      </c>
    </row>
    <row r="2105" spans="1:10" hidden="1" x14ac:dyDescent="0.25">
      <c r="A2105" s="169">
        <v>34318</v>
      </c>
      <c r="B2105" s="170" t="s">
        <v>1867</v>
      </c>
      <c r="C2105" s="170" t="s">
        <v>15</v>
      </c>
      <c r="D2105" s="170" t="s">
        <v>93</v>
      </c>
      <c r="E2105" s="170">
        <v>1140</v>
      </c>
      <c r="F2105" s="170">
        <v>6</v>
      </c>
      <c r="G2105" s="171">
        <v>40</v>
      </c>
      <c r="H2105" s="170" t="s">
        <v>123</v>
      </c>
      <c r="I2105" s="171">
        <v>37.01</v>
      </c>
      <c r="J2105" s="169">
        <v>1</v>
      </c>
    </row>
    <row r="2106" spans="1:10" hidden="1" x14ac:dyDescent="0.25">
      <c r="A2106" s="169">
        <v>34382</v>
      </c>
      <c r="B2106" s="170" t="s">
        <v>1868</v>
      </c>
      <c r="C2106" s="170" t="s">
        <v>11</v>
      </c>
      <c r="D2106" s="170" t="s">
        <v>303</v>
      </c>
      <c r="E2106" s="170">
        <v>473</v>
      </c>
      <c r="F2106" s="170">
        <v>24</v>
      </c>
      <c r="G2106" s="171">
        <v>6</v>
      </c>
      <c r="H2106" s="170" t="s">
        <v>1459</v>
      </c>
      <c r="I2106" s="171">
        <v>6</v>
      </c>
      <c r="J2106" s="169">
        <v>1</v>
      </c>
    </row>
    <row r="2107" spans="1:10" hidden="1" x14ac:dyDescent="0.25">
      <c r="A2107" s="169">
        <v>34382</v>
      </c>
      <c r="B2107" s="170" t="s">
        <v>1868</v>
      </c>
      <c r="C2107" s="170" t="s">
        <v>11</v>
      </c>
      <c r="D2107" s="170" t="s">
        <v>303</v>
      </c>
      <c r="E2107" s="170">
        <v>473</v>
      </c>
      <c r="F2107" s="170">
        <v>24</v>
      </c>
      <c r="G2107" s="171">
        <v>6</v>
      </c>
      <c r="H2107" s="170" t="s">
        <v>1459</v>
      </c>
      <c r="I2107" s="171">
        <v>6</v>
      </c>
      <c r="J2107" s="169">
        <v>1</v>
      </c>
    </row>
    <row r="2108" spans="1:10" hidden="1" x14ac:dyDescent="0.25">
      <c r="A2108" s="169">
        <v>34384</v>
      </c>
      <c r="B2108" s="170" t="s">
        <v>1869</v>
      </c>
      <c r="C2108" s="170" t="s">
        <v>11</v>
      </c>
      <c r="D2108" s="170" t="s">
        <v>303</v>
      </c>
      <c r="E2108" s="170">
        <v>473</v>
      </c>
      <c r="F2108" s="170">
        <v>24</v>
      </c>
      <c r="G2108" s="171">
        <v>6</v>
      </c>
      <c r="H2108" s="170" t="s">
        <v>1459</v>
      </c>
      <c r="I2108" s="171">
        <v>5</v>
      </c>
      <c r="J2108" s="169">
        <v>1</v>
      </c>
    </row>
    <row r="2109" spans="1:10" hidden="1" x14ac:dyDescent="0.25">
      <c r="A2109" s="169">
        <v>34384</v>
      </c>
      <c r="B2109" s="170" t="s">
        <v>1869</v>
      </c>
      <c r="C2109" s="170" t="s">
        <v>11</v>
      </c>
      <c r="D2109" s="170" t="s">
        <v>303</v>
      </c>
      <c r="E2109" s="170">
        <v>473</v>
      </c>
      <c r="F2109" s="170">
        <v>24</v>
      </c>
      <c r="G2109" s="171">
        <v>6</v>
      </c>
      <c r="H2109" s="170" t="s">
        <v>1459</v>
      </c>
      <c r="I2109" s="171">
        <v>5</v>
      </c>
      <c r="J2109" s="169">
        <v>1</v>
      </c>
    </row>
    <row r="2110" spans="1:10" hidden="1" x14ac:dyDescent="0.25">
      <c r="A2110" s="169">
        <v>34385</v>
      </c>
      <c r="B2110" s="170" t="s">
        <v>1870</v>
      </c>
      <c r="C2110" s="170" t="s">
        <v>11</v>
      </c>
      <c r="D2110" s="170" t="s">
        <v>303</v>
      </c>
      <c r="E2110" s="170">
        <v>473</v>
      </c>
      <c r="F2110" s="170">
        <v>24</v>
      </c>
      <c r="G2110" s="171">
        <v>6</v>
      </c>
      <c r="H2110" s="170" t="s">
        <v>1459</v>
      </c>
      <c r="I2110" s="171">
        <v>4</v>
      </c>
      <c r="J2110" s="169">
        <v>1</v>
      </c>
    </row>
    <row r="2111" spans="1:10" hidden="1" x14ac:dyDescent="0.25">
      <c r="A2111" s="169">
        <v>34385</v>
      </c>
      <c r="B2111" s="170" t="s">
        <v>1870</v>
      </c>
      <c r="C2111" s="170" t="s">
        <v>11</v>
      </c>
      <c r="D2111" s="170" t="s">
        <v>303</v>
      </c>
      <c r="E2111" s="170">
        <v>473</v>
      </c>
      <c r="F2111" s="170">
        <v>24</v>
      </c>
      <c r="G2111" s="171">
        <v>6</v>
      </c>
      <c r="H2111" s="170" t="s">
        <v>1459</v>
      </c>
      <c r="I2111" s="171">
        <v>4</v>
      </c>
      <c r="J2111" s="169">
        <v>1</v>
      </c>
    </row>
    <row r="2112" spans="1:10" hidden="1" x14ac:dyDescent="0.25">
      <c r="A2112" s="169">
        <v>34393</v>
      </c>
      <c r="B2112" s="170" t="s">
        <v>1871</v>
      </c>
      <c r="C2112" s="170" t="s">
        <v>15</v>
      </c>
      <c r="D2112" s="170" t="s">
        <v>19</v>
      </c>
      <c r="E2112" s="170">
        <v>750</v>
      </c>
      <c r="F2112" s="170">
        <v>12</v>
      </c>
      <c r="G2112" s="171">
        <v>45</v>
      </c>
      <c r="H2112" s="170" t="s">
        <v>43</v>
      </c>
      <c r="I2112" s="171">
        <v>26.49</v>
      </c>
      <c r="J2112" s="169">
        <v>1</v>
      </c>
    </row>
    <row r="2113" spans="1:10" hidden="1" x14ac:dyDescent="0.25">
      <c r="A2113" s="169">
        <v>34416</v>
      </c>
      <c r="B2113" s="170" t="s">
        <v>1872</v>
      </c>
      <c r="C2113" s="170" t="s">
        <v>11</v>
      </c>
      <c r="D2113" s="170" t="s">
        <v>474</v>
      </c>
      <c r="E2113" s="170">
        <v>2130</v>
      </c>
      <c r="F2113" s="170">
        <v>4</v>
      </c>
      <c r="G2113" s="171">
        <v>5</v>
      </c>
      <c r="H2113" s="170" t="s">
        <v>222</v>
      </c>
      <c r="I2113" s="171">
        <v>15.59</v>
      </c>
      <c r="J2113" s="169">
        <v>6</v>
      </c>
    </row>
    <row r="2114" spans="1:10" hidden="1" x14ac:dyDescent="0.25">
      <c r="A2114" s="169">
        <v>34416</v>
      </c>
      <c r="B2114" s="170" t="s">
        <v>1872</v>
      </c>
      <c r="C2114" s="170" t="s">
        <v>11</v>
      </c>
      <c r="D2114" s="170" t="s">
        <v>474</v>
      </c>
      <c r="E2114" s="170">
        <v>2130</v>
      </c>
      <c r="F2114" s="170">
        <v>4</v>
      </c>
      <c r="G2114" s="171">
        <v>5</v>
      </c>
      <c r="H2114" s="170" t="s">
        <v>222</v>
      </c>
      <c r="I2114" s="171">
        <v>15.59</v>
      </c>
      <c r="J2114" s="169">
        <v>6</v>
      </c>
    </row>
    <row r="2115" spans="1:10" hidden="1" x14ac:dyDescent="0.25">
      <c r="A2115" s="169">
        <v>34432</v>
      </c>
      <c r="B2115" s="170" t="s">
        <v>1873</v>
      </c>
      <c r="C2115" s="170" t="s">
        <v>11</v>
      </c>
      <c r="D2115" s="170" t="s">
        <v>12</v>
      </c>
      <c r="E2115" s="170">
        <v>2130</v>
      </c>
      <c r="F2115" s="170">
        <v>4</v>
      </c>
      <c r="G2115" s="171">
        <v>5</v>
      </c>
      <c r="H2115" s="170" t="s">
        <v>222</v>
      </c>
      <c r="I2115" s="171">
        <v>15.59</v>
      </c>
      <c r="J2115" s="169">
        <v>6</v>
      </c>
    </row>
    <row r="2116" spans="1:10" hidden="1" x14ac:dyDescent="0.25">
      <c r="A2116" s="169">
        <v>34432</v>
      </c>
      <c r="B2116" s="170" t="s">
        <v>1873</v>
      </c>
      <c r="C2116" s="170" t="s">
        <v>11</v>
      </c>
      <c r="D2116" s="170" t="s">
        <v>12</v>
      </c>
      <c r="E2116" s="170">
        <v>2130</v>
      </c>
      <c r="F2116" s="170">
        <v>4</v>
      </c>
      <c r="G2116" s="171">
        <v>5</v>
      </c>
      <c r="H2116" s="170" t="s">
        <v>222</v>
      </c>
      <c r="I2116" s="171">
        <v>15.59</v>
      </c>
      <c r="J2116" s="169">
        <v>6</v>
      </c>
    </row>
    <row r="2117" spans="1:10" hidden="1" x14ac:dyDescent="0.25">
      <c r="A2117" s="169">
        <v>34445</v>
      </c>
      <c r="B2117" s="170" t="s">
        <v>1400</v>
      </c>
      <c r="C2117" s="170" t="s">
        <v>24</v>
      </c>
      <c r="D2117" s="170" t="s">
        <v>46</v>
      </c>
      <c r="E2117" s="170">
        <v>200</v>
      </c>
      <c r="F2117" s="170">
        <v>24</v>
      </c>
      <c r="G2117" s="171">
        <v>11</v>
      </c>
      <c r="H2117" s="170" t="s">
        <v>177</v>
      </c>
      <c r="I2117" s="171">
        <v>8.99</v>
      </c>
      <c r="J2117" s="169">
        <v>1</v>
      </c>
    </row>
    <row r="2118" spans="1:10" hidden="1" x14ac:dyDescent="0.25">
      <c r="A2118" s="169">
        <v>34448</v>
      </c>
      <c r="B2118" s="170" t="s">
        <v>1874</v>
      </c>
      <c r="C2118" s="170" t="s">
        <v>24</v>
      </c>
      <c r="D2118" s="170" t="s">
        <v>25</v>
      </c>
      <c r="E2118" s="170">
        <v>200</v>
      </c>
      <c r="F2118" s="170">
        <v>24</v>
      </c>
      <c r="G2118" s="171">
        <v>11</v>
      </c>
      <c r="H2118" s="170" t="s">
        <v>100</v>
      </c>
      <c r="I2118" s="171">
        <v>8.99</v>
      </c>
      <c r="J2118" s="169">
        <v>1</v>
      </c>
    </row>
    <row r="2119" spans="1:10" hidden="1" x14ac:dyDescent="0.25">
      <c r="A2119" s="169">
        <v>34450</v>
      </c>
      <c r="B2119" s="170" t="s">
        <v>1875</v>
      </c>
      <c r="C2119" s="170" t="s">
        <v>24</v>
      </c>
      <c r="D2119" s="170" t="s">
        <v>25</v>
      </c>
      <c r="E2119" s="170">
        <v>750</v>
      </c>
      <c r="F2119" s="170">
        <v>6</v>
      </c>
      <c r="G2119" s="171">
        <v>6</v>
      </c>
      <c r="H2119" s="170" t="s">
        <v>22</v>
      </c>
      <c r="I2119" s="171">
        <v>18.989999999999998</v>
      </c>
      <c r="J2119" s="169">
        <v>1</v>
      </c>
    </row>
    <row r="2120" spans="1:10" hidden="1" x14ac:dyDescent="0.25">
      <c r="A2120" s="169">
        <v>34512</v>
      </c>
      <c r="B2120" s="170" t="s">
        <v>1876</v>
      </c>
      <c r="C2120" s="170" t="s">
        <v>15</v>
      </c>
      <c r="D2120" s="170" t="s">
        <v>140</v>
      </c>
      <c r="E2120" s="170">
        <v>120</v>
      </c>
      <c r="F2120" s="170">
        <v>18</v>
      </c>
      <c r="G2120" s="171">
        <v>20</v>
      </c>
      <c r="H2120" s="170" t="s">
        <v>141</v>
      </c>
      <c r="I2120" s="171">
        <v>11.99</v>
      </c>
      <c r="J2120" s="169">
        <v>4</v>
      </c>
    </row>
    <row r="2121" spans="1:10" hidden="1" x14ac:dyDescent="0.25">
      <c r="A2121" s="169">
        <v>34513</v>
      </c>
      <c r="B2121" s="170" t="s">
        <v>1877</v>
      </c>
      <c r="C2121" s="170" t="s">
        <v>24</v>
      </c>
      <c r="D2121" s="170" t="s">
        <v>34</v>
      </c>
      <c r="E2121" s="170">
        <v>750</v>
      </c>
      <c r="F2121" s="170">
        <v>12</v>
      </c>
      <c r="G2121" s="171">
        <v>13.9</v>
      </c>
      <c r="H2121" s="170" t="s">
        <v>177</v>
      </c>
      <c r="I2121" s="171">
        <v>21.99</v>
      </c>
      <c r="J2121" s="169">
        <v>1</v>
      </c>
    </row>
    <row r="2122" spans="1:10" hidden="1" x14ac:dyDescent="0.25">
      <c r="A2122" s="169">
        <v>34520</v>
      </c>
      <c r="B2122" s="170" t="s">
        <v>1878</v>
      </c>
      <c r="C2122" s="170" t="s">
        <v>24</v>
      </c>
      <c r="D2122" s="170" t="s">
        <v>31</v>
      </c>
      <c r="E2122" s="170">
        <v>750</v>
      </c>
      <c r="F2122" s="170">
        <v>12</v>
      </c>
      <c r="G2122" s="171">
        <v>14.5</v>
      </c>
      <c r="H2122" s="170" t="s">
        <v>35</v>
      </c>
      <c r="I2122" s="171">
        <v>25.99</v>
      </c>
      <c r="J2122" s="169">
        <v>1</v>
      </c>
    </row>
    <row r="2123" spans="1:10" hidden="1" x14ac:dyDescent="0.25">
      <c r="A2123" s="169">
        <v>34552</v>
      </c>
      <c r="B2123" s="170" t="s">
        <v>1879</v>
      </c>
      <c r="C2123" s="170" t="s">
        <v>11</v>
      </c>
      <c r="D2123" s="170" t="s">
        <v>303</v>
      </c>
      <c r="E2123" s="170">
        <v>473</v>
      </c>
      <c r="F2123" s="170">
        <v>24</v>
      </c>
      <c r="G2123" s="171">
        <v>5.6</v>
      </c>
      <c r="H2123" s="170" t="s">
        <v>222</v>
      </c>
      <c r="I2123" s="171">
        <v>2.4900000000000002</v>
      </c>
      <c r="J2123" s="169">
        <v>1</v>
      </c>
    </row>
    <row r="2124" spans="1:10" hidden="1" x14ac:dyDescent="0.25">
      <c r="A2124" s="169">
        <v>34552</v>
      </c>
      <c r="B2124" s="170" t="s">
        <v>1879</v>
      </c>
      <c r="C2124" s="170" t="s">
        <v>11</v>
      </c>
      <c r="D2124" s="170" t="s">
        <v>303</v>
      </c>
      <c r="E2124" s="170">
        <v>473</v>
      </c>
      <c r="F2124" s="170">
        <v>24</v>
      </c>
      <c r="G2124" s="171">
        <v>5.6</v>
      </c>
      <c r="H2124" s="170" t="s">
        <v>222</v>
      </c>
      <c r="I2124" s="171">
        <v>2.4900000000000002</v>
      </c>
      <c r="J2124" s="169">
        <v>1</v>
      </c>
    </row>
    <row r="2125" spans="1:10" hidden="1" x14ac:dyDescent="0.25">
      <c r="A2125" s="169">
        <v>34561</v>
      </c>
      <c r="B2125" s="170" t="s">
        <v>1880</v>
      </c>
      <c r="C2125" s="170" t="s">
        <v>11</v>
      </c>
      <c r="D2125" s="170" t="s">
        <v>303</v>
      </c>
      <c r="E2125" s="170">
        <v>2130</v>
      </c>
      <c r="F2125" s="170">
        <v>4</v>
      </c>
      <c r="G2125" s="171">
        <v>8</v>
      </c>
      <c r="H2125" s="170" t="s">
        <v>222</v>
      </c>
      <c r="I2125" s="171">
        <v>13.3</v>
      </c>
      <c r="J2125" s="169">
        <v>6</v>
      </c>
    </row>
    <row r="2126" spans="1:10" hidden="1" x14ac:dyDescent="0.25">
      <c r="A2126" s="169">
        <v>34561</v>
      </c>
      <c r="B2126" s="170" t="s">
        <v>1880</v>
      </c>
      <c r="C2126" s="170" t="s">
        <v>11</v>
      </c>
      <c r="D2126" s="170" t="s">
        <v>303</v>
      </c>
      <c r="E2126" s="170">
        <v>2130</v>
      </c>
      <c r="F2126" s="170">
        <v>4</v>
      </c>
      <c r="G2126" s="171">
        <v>8</v>
      </c>
      <c r="H2126" s="170" t="s">
        <v>222</v>
      </c>
      <c r="I2126" s="171">
        <v>13.3</v>
      </c>
      <c r="J2126" s="169">
        <v>6</v>
      </c>
    </row>
    <row r="2127" spans="1:10" hidden="1" x14ac:dyDescent="0.25">
      <c r="A2127" s="169">
        <v>34606</v>
      </c>
      <c r="B2127" s="170" t="s">
        <v>1881</v>
      </c>
      <c r="C2127" s="170" t="s">
        <v>11</v>
      </c>
      <c r="D2127" s="170" t="s">
        <v>267</v>
      </c>
      <c r="E2127" s="170">
        <v>473</v>
      </c>
      <c r="F2127" s="170">
        <v>24</v>
      </c>
      <c r="G2127" s="171">
        <v>5</v>
      </c>
      <c r="H2127" s="170" t="s">
        <v>1556</v>
      </c>
      <c r="I2127" s="171">
        <v>4.8899999999999997</v>
      </c>
      <c r="J2127" s="169">
        <v>1</v>
      </c>
    </row>
    <row r="2128" spans="1:10" hidden="1" x14ac:dyDescent="0.25">
      <c r="A2128" s="169">
        <v>34606</v>
      </c>
      <c r="B2128" s="170" t="s">
        <v>1881</v>
      </c>
      <c r="C2128" s="170" t="s">
        <v>11</v>
      </c>
      <c r="D2128" s="170" t="s">
        <v>267</v>
      </c>
      <c r="E2128" s="170">
        <v>473</v>
      </c>
      <c r="F2128" s="170">
        <v>24</v>
      </c>
      <c r="G2128" s="171">
        <v>5</v>
      </c>
      <c r="H2128" s="170" t="s">
        <v>1556</v>
      </c>
      <c r="I2128" s="171">
        <v>4.8899999999999997</v>
      </c>
      <c r="J2128" s="169">
        <v>1</v>
      </c>
    </row>
    <row r="2129" spans="1:10" hidden="1" x14ac:dyDescent="0.25">
      <c r="A2129" s="169">
        <v>34617</v>
      </c>
      <c r="B2129" s="170" t="s">
        <v>1882</v>
      </c>
      <c r="C2129" s="170" t="s">
        <v>263</v>
      </c>
      <c r="D2129" s="170" t="s">
        <v>264</v>
      </c>
      <c r="E2129" s="170">
        <v>473</v>
      </c>
      <c r="F2129" s="170">
        <v>24</v>
      </c>
      <c r="G2129" s="171">
        <v>5</v>
      </c>
      <c r="H2129" s="170" t="s">
        <v>54</v>
      </c>
      <c r="I2129" s="171">
        <v>3.99</v>
      </c>
      <c r="J2129" s="169">
        <v>1</v>
      </c>
    </row>
    <row r="2130" spans="1:10" hidden="1" x14ac:dyDescent="0.25">
      <c r="A2130" s="169">
        <v>34617</v>
      </c>
      <c r="B2130" s="170" t="s">
        <v>1882</v>
      </c>
      <c r="C2130" s="170" t="s">
        <v>263</v>
      </c>
      <c r="D2130" s="170" t="s">
        <v>264</v>
      </c>
      <c r="E2130" s="170">
        <v>473</v>
      </c>
      <c r="F2130" s="170">
        <v>24</v>
      </c>
      <c r="G2130" s="171">
        <v>5</v>
      </c>
      <c r="H2130" s="170" t="s">
        <v>54</v>
      </c>
      <c r="I2130" s="171">
        <v>3.99</v>
      </c>
      <c r="J2130" s="169">
        <v>1</v>
      </c>
    </row>
    <row r="2131" spans="1:10" hidden="1" x14ac:dyDescent="0.25">
      <c r="A2131" s="169">
        <v>34618</v>
      </c>
      <c r="B2131" s="170" t="s">
        <v>1883</v>
      </c>
      <c r="C2131" s="170" t="s">
        <v>263</v>
      </c>
      <c r="D2131" s="170" t="s">
        <v>264</v>
      </c>
      <c r="E2131" s="170">
        <v>1000</v>
      </c>
      <c r="F2131" s="170">
        <v>12</v>
      </c>
      <c r="G2131" s="171">
        <v>6.9</v>
      </c>
      <c r="H2131" s="170" t="s">
        <v>54</v>
      </c>
      <c r="I2131" s="171">
        <v>10.29</v>
      </c>
      <c r="J2131" s="169">
        <v>1</v>
      </c>
    </row>
    <row r="2132" spans="1:10" hidden="1" x14ac:dyDescent="0.25">
      <c r="A2132" s="169">
        <v>34618</v>
      </c>
      <c r="B2132" s="170" t="s">
        <v>1883</v>
      </c>
      <c r="C2132" s="170" t="s">
        <v>263</v>
      </c>
      <c r="D2132" s="170" t="s">
        <v>264</v>
      </c>
      <c r="E2132" s="170">
        <v>1000</v>
      </c>
      <c r="F2132" s="170">
        <v>12</v>
      </c>
      <c r="G2132" s="171">
        <v>6.9</v>
      </c>
      <c r="H2132" s="170" t="s">
        <v>54</v>
      </c>
      <c r="I2132" s="171">
        <v>10.29</v>
      </c>
      <c r="J2132" s="169">
        <v>1</v>
      </c>
    </row>
    <row r="2133" spans="1:10" hidden="1" x14ac:dyDescent="0.25">
      <c r="A2133" s="169">
        <v>34637</v>
      </c>
      <c r="B2133" s="170" t="s">
        <v>44</v>
      </c>
      <c r="C2133" s="170" t="s">
        <v>15</v>
      </c>
      <c r="D2133" s="170" t="s">
        <v>16</v>
      </c>
      <c r="E2133" s="170">
        <v>1750</v>
      </c>
      <c r="F2133" s="170">
        <v>6</v>
      </c>
      <c r="G2133" s="171">
        <v>40</v>
      </c>
      <c r="H2133" s="170" t="s">
        <v>17</v>
      </c>
      <c r="I2133" s="171">
        <v>58.79</v>
      </c>
      <c r="J2133" s="169">
        <v>1</v>
      </c>
    </row>
    <row r="2134" spans="1:10" hidden="1" x14ac:dyDescent="0.25">
      <c r="A2134" s="169">
        <v>34710</v>
      </c>
      <c r="B2134" s="170" t="s">
        <v>1884</v>
      </c>
      <c r="C2134" s="170" t="s">
        <v>24</v>
      </c>
      <c r="D2134" s="170" t="s">
        <v>34</v>
      </c>
      <c r="E2134" s="170">
        <v>750</v>
      </c>
      <c r="F2134" s="170">
        <v>6</v>
      </c>
      <c r="G2134" s="171">
        <v>14</v>
      </c>
      <c r="H2134" s="170" t="s">
        <v>22</v>
      </c>
      <c r="I2134" s="171">
        <v>54.49</v>
      </c>
      <c r="J2134" s="169">
        <v>1</v>
      </c>
    </row>
    <row r="2135" spans="1:10" hidden="1" x14ac:dyDescent="0.25">
      <c r="A2135" s="169">
        <v>34711</v>
      </c>
      <c r="B2135" s="170" t="s">
        <v>1885</v>
      </c>
      <c r="C2135" s="170" t="s">
        <v>24</v>
      </c>
      <c r="D2135" s="170" t="s">
        <v>31</v>
      </c>
      <c r="E2135" s="170">
        <v>750</v>
      </c>
      <c r="F2135" s="170">
        <v>12</v>
      </c>
      <c r="G2135" s="171">
        <v>13.5</v>
      </c>
      <c r="H2135" s="170" t="s">
        <v>22</v>
      </c>
      <c r="I2135" s="171">
        <v>28.99</v>
      </c>
      <c r="J2135" s="169">
        <v>1</v>
      </c>
    </row>
    <row r="2136" spans="1:10" hidden="1" x14ac:dyDescent="0.25">
      <c r="A2136" s="169">
        <v>34718</v>
      </c>
      <c r="B2136" s="170" t="s">
        <v>1886</v>
      </c>
      <c r="C2136" s="170" t="s">
        <v>24</v>
      </c>
      <c r="D2136" s="170" t="s">
        <v>66</v>
      </c>
      <c r="E2136" s="170">
        <v>750</v>
      </c>
      <c r="F2136" s="170">
        <v>12</v>
      </c>
      <c r="G2136" s="171">
        <v>13.3</v>
      </c>
      <c r="H2136" s="170" t="s">
        <v>1887</v>
      </c>
      <c r="I2136" s="171">
        <v>15.11</v>
      </c>
      <c r="J2136" s="169">
        <v>1</v>
      </c>
    </row>
    <row r="2137" spans="1:10" hidden="1" x14ac:dyDescent="0.25">
      <c r="A2137" s="169">
        <v>34721</v>
      </c>
      <c r="B2137" s="170" t="s">
        <v>1888</v>
      </c>
      <c r="C2137" s="170" t="s">
        <v>24</v>
      </c>
      <c r="D2137" s="170" t="s">
        <v>34</v>
      </c>
      <c r="E2137" s="170">
        <v>750</v>
      </c>
      <c r="F2137" s="170">
        <v>6</v>
      </c>
      <c r="G2137" s="171">
        <v>12.5</v>
      </c>
      <c r="H2137" s="170" t="s">
        <v>64</v>
      </c>
      <c r="I2137" s="171">
        <v>13.99</v>
      </c>
      <c r="J2137" s="169">
        <v>1</v>
      </c>
    </row>
    <row r="2138" spans="1:10" hidden="1" x14ac:dyDescent="0.25">
      <c r="A2138" s="169">
        <v>34722</v>
      </c>
      <c r="B2138" s="170" t="s">
        <v>1889</v>
      </c>
      <c r="C2138" s="170" t="s">
        <v>11</v>
      </c>
      <c r="D2138" s="170" t="s">
        <v>12</v>
      </c>
      <c r="E2138" s="170">
        <v>330</v>
      </c>
      <c r="F2138" s="170">
        <v>24</v>
      </c>
      <c r="G2138" s="171">
        <v>4.7</v>
      </c>
      <c r="H2138" s="170" t="s">
        <v>222</v>
      </c>
      <c r="I2138" s="171">
        <v>2.69</v>
      </c>
      <c r="J2138" s="169">
        <v>1</v>
      </c>
    </row>
    <row r="2139" spans="1:10" hidden="1" x14ac:dyDescent="0.25">
      <c r="A2139" s="169">
        <v>34723</v>
      </c>
      <c r="B2139" s="170" t="s">
        <v>1890</v>
      </c>
      <c r="C2139" s="170" t="s">
        <v>11</v>
      </c>
      <c r="D2139" s="170" t="s">
        <v>303</v>
      </c>
      <c r="E2139" s="170">
        <v>284</v>
      </c>
      <c r="F2139" s="170">
        <v>24</v>
      </c>
      <c r="G2139" s="171">
        <v>7.3</v>
      </c>
      <c r="H2139" s="170" t="s">
        <v>222</v>
      </c>
      <c r="I2139" s="171">
        <v>2.59</v>
      </c>
      <c r="J2139" s="169">
        <v>1</v>
      </c>
    </row>
    <row r="2140" spans="1:10" hidden="1" x14ac:dyDescent="0.25">
      <c r="A2140" s="169">
        <v>34726</v>
      </c>
      <c r="B2140" s="170" t="s">
        <v>1891</v>
      </c>
      <c r="C2140" s="170" t="s">
        <v>11</v>
      </c>
      <c r="D2140" s="170" t="s">
        <v>12</v>
      </c>
      <c r="E2140" s="170">
        <v>4260</v>
      </c>
      <c r="F2140" s="170">
        <v>1</v>
      </c>
      <c r="G2140" s="171">
        <v>4.5</v>
      </c>
      <c r="H2140" s="170" t="s">
        <v>13</v>
      </c>
      <c r="I2140" s="171">
        <v>31.99</v>
      </c>
      <c r="J2140" s="169">
        <v>12</v>
      </c>
    </row>
    <row r="2141" spans="1:10" hidden="1" x14ac:dyDescent="0.25">
      <c r="A2141" s="169">
        <v>34726</v>
      </c>
      <c r="B2141" s="170" t="s">
        <v>1891</v>
      </c>
      <c r="C2141" s="170" t="s">
        <v>11</v>
      </c>
      <c r="D2141" s="170" t="s">
        <v>12</v>
      </c>
      <c r="E2141" s="170">
        <v>4260</v>
      </c>
      <c r="F2141" s="170">
        <v>1</v>
      </c>
      <c r="G2141" s="171">
        <v>4.5</v>
      </c>
      <c r="H2141" s="170" t="s">
        <v>13</v>
      </c>
      <c r="I2141" s="171">
        <v>31.99</v>
      </c>
      <c r="J2141" s="169">
        <v>12</v>
      </c>
    </row>
    <row r="2142" spans="1:10" hidden="1" x14ac:dyDescent="0.25">
      <c r="A2142" s="169">
        <v>34738</v>
      </c>
      <c r="B2142" s="170" t="s">
        <v>1892</v>
      </c>
      <c r="C2142" s="170" t="s">
        <v>15</v>
      </c>
      <c r="D2142" s="170" t="s">
        <v>51</v>
      </c>
      <c r="E2142" s="170">
        <v>750</v>
      </c>
      <c r="F2142" s="170">
        <v>12</v>
      </c>
      <c r="G2142" s="171">
        <v>43</v>
      </c>
      <c r="H2142" s="170" t="s">
        <v>1563</v>
      </c>
      <c r="I2142" s="171">
        <v>46.95</v>
      </c>
      <c r="J2142" s="169">
        <v>1</v>
      </c>
    </row>
    <row r="2143" spans="1:10" hidden="1" x14ac:dyDescent="0.25">
      <c r="A2143" s="169">
        <v>34772</v>
      </c>
      <c r="B2143" s="170" t="s">
        <v>1893</v>
      </c>
      <c r="C2143" s="170" t="s">
        <v>24</v>
      </c>
      <c r="D2143" s="170" t="s">
        <v>194</v>
      </c>
      <c r="E2143" s="170">
        <v>750</v>
      </c>
      <c r="F2143" s="170">
        <v>12</v>
      </c>
      <c r="G2143" s="171">
        <v>13.5</v>
      </c>
      <c r="H2143" s="170" t="s">
        <v>96</v>
      </c>
      <c r="I2143" s="171">
        <v>34.99</v>
      </c>
      <c r="J2143" s="169">
        <v>1</v>
      </c>
    </row>
    <row r="2144" spans="1:10" hidden="1" x14ac:dyDescent="0.25">
      <c r="A2144" s="169">
        <v>34774</v>
      </c>
      <c r="B2144" s="170" t="s">
        <v>1894</v>
      </c>
      <c r="C2144" s="170" t="s">
        <v>24</v>
      </c>
      <c r="D2144" s="170" t="s">
        <v>194</v>
      </c>
      <c r="E2144" s="170">
        <v>750</v>
      </c>
      <c r="F2144" s="170">
        <v>6</v>
      </c>
      <c r="G2144" s="171">
        <v>13.5</v>
      </c>
      <c r="H2144" s="170" t="s">
        <v>22</v>
      </c>
      <c r="I2144" s="171">
        <v>39.99</v>
      </c>
      <c r="J2144" s="169">
        <v>1</v>
      </c>
    </row>
    <row r="2145" spans="1:10" hidden="1" x14ac:dyDescent="0.25">
      <c r="A2145" s="169">
        <v>34807</v>
      </c>
      <c r="B2145" s="170" t="s">
        <v>1895</v>
      </c>
      <c r="C2145" s="170" t="s">
        <v>11</v>
      </c>
      <c r="D2145" s="170" t="s">
        <v>303</v>
      </c>
      <c r="E2145" s="170">
        <v>5676</v>
      </c>
      <c r="F2145" s="170">
        <v>2</v>
      </c>
      <c r="G2145" s="171">
        <v>7</v>
      </c>
      <c r="H2145" s="170" t="s">
        <v>1662</v>
      </c>
      <c r="I2145" s="171">
        <v>38.950000000000003</v>
      </c>
      <c r="J2145" s="169">
        <v>12</v>
      </c>
    </row>
    <row r="2146" spans="1:10" hidden="1" x14ac:dyDescent="0.25">
      <c r="A2146" s="169">
        <v>34807</v>
      </c>
      <c r="B2146" s="170" t="s">
        <v>1895</v>
      </c>
      <c r="C2146" s="170" t="s">
        <v>11</v>
      </c>
      <c r="D2146" s="170" t="s">
        <v>303</v>
      </c>
      <c r="E2146" s="170">
        <v>5676</v>
      </c>
      <c r="F2146" s="170">
        <v>2</v>
      </c>
      <c r="G2146" s="171">
        <v>7</v>
      </c>
      <c r="H2146" s="170" t="s">
        <v>1662</v>
      </c>
      <c r="I2146" s="171">
        <v>38.950000000000003</v>
      </c>
      <c r="J2146" s="169">
        <v>12</v>
      </c>
    </row>
    <row r="2147" spans="1:10" hidden="1" x14ac:dyDescent="0.25">
      <c r="A2147" s="169">
        <v>34809</v>
      </c>
      <c r="B2147" s="170" t="s">
        <v>1896</v>
      </c>
      <c r="C2147" s="170" t="s">
        <v>11</v>
      </c>
      <c r="D2147" s="170" t="s">
        <v>303</v>
      </c>
      <c r="E2147" s="170">
        <v>11352</v>
      </c>
      <c r="F2147" s="170">
        <v>1</v>
      </c>
      <c r="G2147" s="171">
        <v>7</v>
      </c>
      <c r="H2147" s="170" t="s">
        <v>1662</v>
      </c>
      <c r="I2147" s="171">
        <v>69.349999999999994</v>
      </c>
      <c r="J2147" s="169">
        <v>24</v>
      </c>
    </row>
    <row r="2148" spans="1:10" hidden="1" x14ac:dyDescent="0.25">
      <c r="A2148" s="169">
        <v>34809</v>
      </c>
      <c r="B2148" s="170" t="s">
        <v>1896</v>
      </c>
      <c r="C2148" s="170" t="s">
        <v>11</v>
      </c>
      <c r="D2148" s="170" t="s">
        <v>303</v>
      </c>
      <c r="E2148" s="170">
        <v>11352</v>
      </c>
      <c r="F2148" s="170">
        <v>1</v>
      </c>
      <c r="G2148" s="171">
        <v>7</v>
      </c>
      <c r="H2148" s="170" t="s">
        <v>1662</v>
      </c>
      <c r="I2148" s="171">
        <v>69.349999999999994</v>
      </c>
      <c r="J2148" s="169">
        <v>24</v>
      </c>
    </row>
    <row r="2149" spans="1:10" hidden="1" x14ac:dyDescent="0.25">
      <c r="A2149" s="169">
        <v>34903</v>
      </c>
      <c r="B2149" s="170" t="s">
        <v>1897</v>
      </c>
      <c r="C2149" s="170" t="s">
        <v>11</v>
      </c>
      <c r="D2149" s="170" t="s">
        <v>303</v>
      </c>
      <c r="E2149" s="170">
        <v>473</v>
      </c>
      <c r="F2149" s="170">
        <v>24</v>
      </c>
      <c r="G2149" s="171">
        <v>6.5</v>
      </c>
      <c r="H2149" s="170" t="s">
        <v>1457</v>
      </c>
      <c r="I2149" s="171">
        <v>4.75</v>
      </c>
      <c r="J2149" s="169">
        <v>1</v>
      </c>
    </row>
    <row r="2150" spans="1:10" hidden="1" x14ac:dyDescent="0.25">
      <c r="A2150" s="169">
        <v>34903</v>
      </c>
      <c r="B2150" s="170" t="s">
        <v>1897</v>
      </c>
      <c r="C2150" s="170" t="s">
        <v>11</v>
      </c>
      <c r="D2150" s="170" t="s">
        <v>303</v>
      </c>
      <c r="E2150" s="170">
        <v>473</v>
      </c>
      <c r="F2150" s="170">
        <v>24</v>
      </c>
      <c r="G2150" s="171">
        <v>6.5</v>
      </c>
      <c r="H2150" s="170" t="s">
        <v>1457</v>
      </c>
      <c r="I2150" s="171">
        <v>4.75</v>
      </c>
      <c r="J2150" s="169">
        <v>1</v>
      </c>
    </row>
    <row r="2151" spans="1:10" hidden="1" x14ac:dyDescent="0.25">
      <c r="A2151" s="169">
        <v>34908</v>
      </c>
      <c r="B2151" s="170" t="s">
        <v>1898</v>
      </c>
      <c r="C2151" s="170" t="s">
        <v>24</v>
      </c>
      <c r="D2151" s="170" t="s">
        <v>34</v>
      </c>
      <c r="E2151" s="170">
        <v>750</v>
      </c>
      <c r="F2151" s="170">
        <v>12</v>
      </c>
      <c r="G2151" s="171">
        <v>13.9</v>
      </c>
      <c r="H2151" s="170" t="s">
        <v>43</v>
      </c>
      <c r="I2151" s="171">
        <v>31.99</v>
      </c>
      <c r="J2151" s="169">
        <v>1</v>
      </c>
    </row>
    <row r="2152" spans="1:10" hidden="1" x14ac:dyDescent="0.25">
      <c r="A2152" s="169">
        <v>34915</v>
      </c>
      <c r="B2152" s="170" t="s">
        <v>1899</v>
      </c>
      <c r="C2152" s="170" t="s">
        <v>11</v>
      </c>
      <c r="D2152" s="170" t="s">
        <v>267</v>
      </c>
      <c r="E2152" s="170">
        <v>3784</v>
      </c>
      <c r="F2152" s="170">
        <v>3</v>
      </c>
      <c r="G2152" s="171">
        <v>5</v>
      </c>
      <c r="H2152" s="170" t="s">
        <v>342</v>
      </c>
      <c r="I2152" s="171">
        <v>27.99</v>
      </c>
      <c r="J2152" s="169">
        <v>8</v>
      </c>
    </row>
    <row r="2153" spans="1:10" hidden="1" x14ac:dyDescent="0.25">
      <c r="A2153" s="169">
        <v>34915</v>
      </c>
      <c r="B2153" s="170" t="s">
        <v>1899</v>
      </c>
      <c r="C2153" s="170" t="s">
        <v>11</v>
      </c>
      <c r="D2153" s="170" t="s">
        <v>267</v>
      </c>
      <c r="E2153" s="170">
        <v>3784</v>
      </c>
      <c r="F2153" s="170">
        <v>3</v>
      </c>
      <c r="G2153" s="171">
        <v>5</v>
      </c>
      <c r="H2153" s="170" t="s">
        <v>342</v>
      </c>
      <c r="I2153" s="171">
        <v>27.99</v>
      </c>
      <c r="J2153" s="169">
        <v>8</v>
      </c>
    </row>
    <row r="2154" spans="1:10" hidden="1" x14ac:dyDescent="0.25">
      <c r="A2154" s="169">
        <v>34918</v>
      </c>
      <c r="B2154" s="170" t="s">
        <v>1900</v>
      </c>
      <c r="C2154" s="170" t="s">
        <v>11</v>
      </c>
      <c r="D2154" s="170" t="s">
        <v>303</v>
      </c>
      <c r="E2154" s="170">
        <v>2130</v>
      </c>
      <c r="F2154" s="170">
        <v>4</v>
      </c>
      <c r="G2154" s="171">
        <v>6.5</v>
      </c>
      <c r="H2154" s="170" t="s">
        <v>342</v>
      </c>
      <c r="I2154" s="171">
        <v>15.49</v>
      </c>
      <c r="J2154" s="169">
        <v>6</v>
      </c>
    </row>
    <row r="2155" spans="1:10" hidden="1" x14ac:dyDescent="0.25">
      <c r="A2155" s="169">
        <v>34918</v>
      </c>
      <c r="B2155" s="170" t="s">
        <v>1900</v>
      </c>
      <c r="C2155" s="170" t="s">
        <v>11</v>
      </c>
      <c r="D2155" s="170" t="s">
        <v>303</v>
      </c>
      <c r="E2155" s="170">
        <v>2130</v>
      </c>
      <c r="F2155" s="170">
        <v>4</v>
      </c>
      <c r="G2155" s="171">
        <v>6.5</v>
      </c>
      <c r="H2155" s="170" t="s">
        <v>342</v>
      </c>
      <c r="I2155" s="171">
        <v>15.49</v>
      </c>
      <c r="J2155" s="169">
        <v>6</v>
      </c>
    </row>
    <row r="2156" spans="1:10" hidden="1" x14ac:dyDescent="0.25">
      <c r="A2156" s="169">
        <v>34919</v>
      </c>
      <c r="B2156" s="170" t="s">
        <v>1901</v>
      </c>
      <c r="C2156" s="170" t="s">
        <v>11</v>
      </c>
      <c r="D2156" s="170" t="s">
        <v>211</v>
      </c>
      <c r="E2156" s="170">
        <v>8520</v>
      </c>
      <c r="F2156" s="170">
        <v>1</v>
      </c>
      <c r="G2156" s="171">
        <v>4</v>
      </c>
      <c r="H2156" s="170" t="s">
        <v>13</v>
      </c>
      <c r="I2156" s="171">
        <v>41.79</v>
      </c>
      <c r="J2156" s="169">
        <v>24</v>
      </c>
    </row>
    <row r="2157" spans="1:10" hidden="1" x14ac:dyDescent="0.25">
      <c r="A2157" s="169">
        <v>34919</v>
      </c>
      <c r="B2157" s="170" t="s">
        <v>1901</v>
      </c>
      <c r="C2157" s="170" t="s">
        <v>11</v>
      </c>
      <c r="D2157" s="170" t="s">
        <v>211</v>
      </c>
      <c r="E2157" s="170">
        <v>8520</v>
      </c>
      <c r="F2157" s="170">
        <v>1</v>
      </c>
      <c r="G2157" s="171">
        <v>4</v>
      </c>
      <c r="H2157" s="170" t="s">
        <v>13</v>
      </c>
      <c r="I2157" s="171">
        <v>41.79</v>
      </c>
      <c r="J2157" s="169">
        <v>24</v>
      </c>
    </row>
    <row r="2158" spans="1:10" hidden="1" x14ac:dyDescent="0.25">
      <c r="A2158" s="169">
        <v>34922</v>
      </c>
      <c r="B2158" s="170" t="s">
        <v>1902</v>
      </c>
      <c r="C2158" s="170" t="s">
        <v>11</v>
      </c>
      <c r="D2158" s="170" t="s">
        <v>303</v>
      </c>
      <c r="E2158" s="170">
        <v>473</v>
      </c>
      <c r="F2158" s="170">
        <v>24</v>
      </c>
      <c r="G2158" s="171">
        <v>5.7</v>
      </c>
      <c r="H2158" s="170" t="s">
        <v>1324</v>
      </c>
      <c r="I2158" s="171">
        <v>4.8</v>
      </c>
      <c r="J2158" s="169">
        <v>1</v>
      </c>
    </row>
    <row r="2159" spans="1:10" hidden="1" x14ac:dyDescent="0.25">
      <c r="A2159" s="169">
        <v>34922</v>
      </c>
      <c r="B2159" s="170" t="s">
        <v>1902</v>
      </c>
      <c r="C2159" s="170" t="s">
        <v>11</v>
      </c>
      <c r="D2159" s="170" t="s">
        <v>303</v>
      </c>
      <c r="E2159" s="170">
        <v>473</v>
      </c>
      <c r="F2159" s="170">
        <v>24</v>
      </c>
      <c r="G2159" s="171">
        <v>5.7</v>
      </c>
      <c r="H2159" s="170" t="s">
        <v>1324</v>
      </c>
      <c r="I2159" s="171">
        <v>4.8</v>
      </c>
      <c r="J2159" s="169">
        <v>1</v>
      </c>
    </row>
    <row r="2160" spans="1:10" hidden="1" x14ac:dyDescent="0.25">
      <c r="A2160" s="169">
        <v>34938</v>
      </c>
      <c r="B2160" s="170" t="s">
        <v>1903</v>
      </c>
      <c r="C2160" s="170" t="s">
        <v>11</v>
      </c>
      <c r="D2160" s="170" t="s">
        <v>211</v>
      </c>
      <c r="E2160" s="170">
        <v>2840</v>
      </c>
      <c r="F2160" s="170">
        <v>3</v>
      </c>
      <c r="G2160" s="171">
        <v>4</v>
      </c>
      <c r="H2160" s="170" t="s">
        <v>13</v>
      </c>
      <c r="I2160" s="171">
        <v>13.69</v>
      </c>
      <c r="J2160" s="169">
        <v>8</v>
      </c>
    </row>
    <row r="2161" spans="1:10" hidden="1" x14ac:dyDescent="0.25">
      <c r="A2161" s="169">
        <v>34938</v>
      </c>
      <c r="B2161" s="170" t="s">
        <v>1903</v>
      </c>
      <c r="C2161" s="170" t="s">
        <v>11</v>
      </c>
      <c r="D2161" s="170" t="s">
        <v>211</v>
      </c>
      <c r="E2161" s="170">
        <v>2840</v>
      </c>
      <c r="F2161" s="170">
        <v>3</v>
      </c>
      <c r="G2161" s="171">
        <v>4</v>
      </c>
      <c r="H2161" s="170" t="s">
        <v>13</v>
      </c>
      <c r="I2161" s="171">
        <v>13.69</v>
      </c>
      <c r="J2161" s="169">
        <v>8</v>
      </c>
    </row>
    <row r="2162" spans="1:10" hidden="1" x14ac:dyDescent="0.25">
      <c r="A2162" s="169">
        <v>34942</v>
      </c>
      <c r="B2162" s="170" t="s">
        <v>1904</v>
      </c>
      <c r="C2162" s="170" t="s">
        <v>24</v>
      </c>
      <c r="D2162" s="170" t="s">
        <v>68</v>
      </c>
      <c r="E2162" s="170">
        <v>750</v>
      </c>
      <c r="F2162" s="170">
        <v>12</v>
      </c>
      <c r="G2162" s="171">
        <v>14.5</v>
      </c>
      <c r="H2162" s="170" t="s">
        <v>177</v>
      </c>
      <c r="I2162" s="171">
        <v>14.99</v>
      </c>
      <c r="J2162" s="169">
        <v>1</v>
      </c>
    </row>
    <row r="2163" spans="1:10" hidden="1" x14ac:dyDescent="0.25">
      <c r="A2163" s="169">
        <v>34946</v>
      </c>
      <c r="B2163" s="170" t="s">
        <v>1905</v>
      </c>
      <c r="C2163" s="170" t="s">
        <v>11</v>
      </c>
      <c r="D2163" s="170" t="s">
        <v>211</v>
      </c>
      <c r="E2163" s="170">
        <v>473</v>
      </c>
      <c r="F2163" s="170">
        <v>24</v>
      </c>
      <c r="G2163" s="171">
        <v>4</v>
      </c>
      <c r="H2163" s="170" t="s">
        <v>1556</v>
      </c>
      <c r="I2163" s="171">
        <v>4.6500000000000004</v>
      </c>
      <c r="J2163" s="169">
        <v>1</v>
      </c>
    </row>
    <row r="2164" spans="1:10" hidden="1" x14ac:dyDescent="0.25">
      <c r="A2164" s="169">
        <v>34946</v>
      </c>
      <c r="B2164" s="170" t="s">
        <v>1905</v>
      </c>
      <c r="C2164" s="170" t="s">
        <v>11</v>
      </c>
      <c r="D2164" s="170" t="s">
        <v>211</v>
      </c>
      <c r="E2164" s="170">
        <v>473</v>
      </c>
      <c r="F2164" s="170">
        <v>24</v>
      </c>
      <c r="G2164" s="171">
        <v>4</v>
      </c>
      <c r="H2164" s="170" t="s">
        <v>1556</v>
      </c>
      <c r="I2164" s="171">
        <v>4.6500000000000004</v>
      </c>
      <c r="J2164" s="169">
        <v>1</v>
      </c>
    </row>
    <row r="2165" spans="1:10" hidden="1" x14ac:dyDescent="0.25">
      <c r="A2165" s="169">
        <v>34959</v>
      </c>
      <c r="B2165" s="170" t="s">
        <v>1906</v>
      </c>
      <c r="C2165" s="170" t="s">
        <v>24</v>
      </c>
      <c r="D2165" s="170" t="s">
        <v>66</v>
      </c>
      <c r="E2165" s="170">
        <v>750</v>
      </c>
      <c r="F2165" s="170">
        <v>12</v>
      </c>
      <c r="G2165" s="171">
        <v>13.6</v>
      </c>
      <c r="H2165" s="170" t="s">
        <v>177</v>
      </c>
      <c r="I2165" s="171">
        <v>21.99</v>
      </c>
      <c r="J2165" s="169">
        <v>1</v>
      </c>
    </row>
    <row r="2166" spans="1:10" hidden="1" x14ac:dyDescent="0.25">
      <c r="A2166" s="169">
        <v>34961</v>
      </c>
      <c r="B2166" s="170" t="s">
        <v>1907</v>
      </c>
      <c r="C2166" s="170" t="s">
        <v>11</v>
      </c>
      <c r="D2166" s="170" t="s">
        <v>267</v>
      </c>
      <c r="E2166" s="170">
        <v>1892</v>
      </c>
      <c r="F2166" s="170">
        <v>6</v>
      </c>
      <c r="G2166" s="171">
        <v>5</v>
      </c>
      <c r="H2166" s="170" t="s">
        <v>1556</v>
      </c>
      <c r="I2166" s="171">
        <v>19.989999999999998</v>
      </c>
      <c r="J2166" s="169">
        <v>4</v>
      </c>
    </row>
    <row r="2167" spans="1:10" hidden="1" x14ac:dyDescent="0.25">
      <c r="A2167" s="169">
        <v>34961</v>
      </c>
      <c r="B2167" s="170" t="s">
        <v>1907</v>
      </c>
      <c r="C2167" s="170" t="s">
        <v>11</v>
      </c>
      <c r="D2167" s="170" t="s">
        <v>267</v>
      </c>
      <c r="E2167" s="170">
        <v>1892</v>
      </c>
      <c r="F2167" s="170">
        <v>6</v>
      </c>
      <c r="G2167" s="171">
        <v>5</v>
      </c>
      <c r="H2167" s="170" t="s">
        <v>1556</v>
      </c>
      <c r="I2167" s="171">
        <v>19.989999999999998</v>
      </c>
      <c r="J2167" s="169">
        <v>4</v>
      </c>
    </row>
    <row r="2168" spans="1:10" hidden="1" x14ac:dyDescent="0.25">
      <c r="A2168" s="169">
        <v>34962</v>
      </c>
      <c r="B2168" s="170" t="s">
        <v>1908</v>
      </c>
      <c r="C2168" s="170" t="s">
        <v>24</v>
      </c>
      <c r="D2168" s="170" t="s">
        <v>194</v>
      </c>
      <c r="E2168" s="170">
        <v>750</v>
      </c>
      <c r="F2168" s="170">
        <v>12</v>
      </c>
      <c r="G2168" s="171">
        <v>13.7</v>
      </c>
      <c r="H2168" s="170" t="s">
        <v>177</v>
      </c>
      <c r="I2168" s="171">
        <v>27.99</v>
      </c>
      <c r="J2168" s="169">
        <v>1</v>
      </c>
    </row>
    <row r="2169" spans="1:10" hidden="1" x14ac:dyDescent="0.25">
      <c r="A2169" s="169">
        <v>34964</v>
      </c>
      <c r="B2169" s="170" t="s">
        <v>1909</v>
      </c>
      <c r="C2169" s="170" t="s">
        <v>24</v>
      </c>
      <c r="D2169" s="170" t="s">
        <v>34</v>
      </c>
      <c r="E2169" s="170">
        <v>750</v>
      </c>
      <c r="F2169" s="170">
        <v>6</v>
      </c>
      <c r="G2169" s="171">
        <v>14.5</v>
      </c>
      <c r="H2169" s="170" t="s">
        <v>32</v>
      </c>
      <c r="I2169" s="171">
        <v>56.99</v>
      </c>
      <c r="J2169" s="169">
        <v>1</v>
      </c>
    </row>
    <row r="2170" spans="1:10" hidden="1" x14ac:dyDescent="0.25">
      <c r="A2170" s="169">
        <v>34966</v>
      </c>
      <c r="B2170" s="170" t="s">
        <v>1910</v>
      </c>
      <c r="C2170" s="170" t="s">
        <v>24</v>
      </c>
      <c r="D2170" s="170" t="s">
        <v>68</v>
      </c>
      <c r="E2170" s="170">
        <v>750</v>
      </c>
      <c r="F2170" s="170">
        <v>12</v>
      </c>
      <c r="G2170" s="171">
        <v>13.5</v>
      </c>
      <c r="H2170" s="170" t="s">
        <v>177</v>
      </c>
      <c r="I2170" s="171">
        <v>14.99</v>
      </c>
      <c r="J2170" s="169">
        <v>1</v>
      </c>
    </row>
    <row r="2171" spans="1:10" hidden="1" x14ac:dyDescent="0.25">
      <c r="A2171" s="169">
        <v>34971</v>
      </c>
      <c r="B2171" s="170" t="s">
        <v>1911</v>
      </c>
      <c r="C2171" s="170" t="s">
        <v>11</v>
      </c>
      <c r="D2171" s="170" t="s">
        <v>267</v>
      </c>
      <c r="E2171" s="170">
        <v>750</v>
      </c>
      <c r="F2171" s="170">
        <v>12</v>
      </c>
      <c r="G2171" s="171">
        <v>4.5</v>
      </c>
      <c r="H2171" s="170" t="s">
        <v>982</v>
      </c>
      <c r="I2171" s="171">
        <v>6.98</v>
      </c>
      <c r="J2171" s="169">
        <v>1</v>
      </c>
    </row>
    <row r="2172" spans="1:10" hidden="1" x14ac:dyDescent="0.25">
      <c r="A2172" s="169">
        <v>34971</v>
      </c>
      <c r="B2172" s="170" t="s">
        <v>1911</v>
      </c>
      <c r="C2172" s="170" t="s">
        <v>11</v>
      </c>
      <c r="D2172" s="170" t="s">
        <v>267</v>
      </c>
      <c r="E2172" s="170">
        <v>750</v>
      </c>
      <c r="F2172" s="170">
        <v>12</v>
      </c>
      <c r="G2172" s="171">
        <v>4.5</v>
      </c>
      <c r="H2172" s="170" t="s">
        <v>982</v>
      </c>
      <c r="I2172" s="171">
        <v>6.98</v>
      </c>
      <c r="J2172" s="169">
        <v>1</v>
      </c>
    </row>
    <row r="2173" spans="1:10" hidden="1" x14ac:dyDescent="0.25">
      <c r="A2173" s="169">
        <v>34976</v>
      </c>
      <c r="B2173" s="170" t="s">
        <v>1912</v>
      </c>
      <c r="C2173" s="170" t="s">
        <v>11</v>
      </c>
      <c r="D2173" s="170" t="s">
        <v>303</v>
      </c>
      <c r="E2173" s="170">
        <v>473</v>
      </c>
      <c r="F2173" s="170">
        <v>24</v>
      </c>
      <c r="G2173" s="171">
        <v>6</v>
      </c>
      <c r="H2173" s="170" t="s">
        <v>1457</v>
      </c>
      <c r="I2173" s="171">
        <v>4.8899999999999997</v>
      </c>
      <c r="J2173" s="169">
        <v>1</v>
      </c>
    </row>
    <row r="2174" spans="1:10" hidden="1" x14ac:dyDescent="0.25">
      <c r="A2174" s="169">
        <v>34976</v>
      </c>
      <c r="B2174" s="170" t="s">
        <v>1912</v>
      </c>
      <c r="C2174" s="170" t="s">
        <v>11</v>
      </c>
      <c r="D2174" s="170" t="s">
        <v>303</v>
      </c>
      <c r="E2174" s="170">
        <v>473</v>
      </c>
      <c r="F2174" s="170">
        <v>24</v>
      </c>
      <c r="G2174" s="171">
        <v>6</v>
      </c>
      <c r="H2174" s="170" t="s">
        <v>1457</v>
      </c>
      <c r="I2174" s="171">
        <v>4.8899999999999997</v>
      </c>
      <c r="J2174" s="169">
        <v>1</v>
      </c>
    </row>
    <row r="2175" spans="1:10" hidden="1" x14ac:dyDescent="0.25">
      <c r="A2175" s="169">
        <v>34978</v>
      </c>
      <c r="B2175" s="170" t="s">
        <v>1913</v>
      </c>
      <c r="C2175" s="170" t="s">
        <v>24</v>
      </c>
      <c r="D2175" s="170" t="s">
        <v>66</v>
      </c>
      <c r="E2175" s="170">
        <v>750</v>
      </c>
      <c r="F2175" s="170">
        <v>12</v>
      </c>
      <c r="G2175" s="171">
        <v>13.5</v>
      </c>
      <c r="H2175" s="170" t="s">
        <v>32</v>
      </c>
      <c r="I2175" s="171">
        <v>13.39</v>
      </c>
      <c r="J2175" s="169">
        <v>1</v>
      </c>
    </row>
    <row r="2176" spans="1:10" hidden="1" x14ac:dyDescent="0.25">
      <c r="A2176" s="169">
        <v>34979</v>
      </c>
      <c r="B2176" s="170" t="s">
        <v>1914</v>
      </c>
      <c r="C2176" s="170" t="s">
        <v>11</v>
      </c>
      <c r="D2176" s="170" t="s">
        <v>303</v>
      </c>
      <c r="E2176" s="170">
        <v>3784</v>
      </c>
      <c r="F2176" s="170">
        <v>3</v>
      </c>
      <c r="G2176" s="171">
        <v>6.1</v>
      </c>
      <c r="H2176" s="170" t="s">
        <v>982</v>
      </c>
      <c r="I2176" s="171">
        <v>28.99</v>
      </c>
      <c r="J2176" s="169">
        <v>8</v>
      </c>
    </row>
    <row r="2177" spans="1:10" hidden="1" x14ac:dyDescent="0.25">
      <c r="A2177" s="169">
        <v>34979</v>
      </c>
      <c r="B2177" s="170" t="s">
        <v>1914</v>
      </c>
      <c r="C2177" s="170" t="s">
        <v>11</v>
      </c>
      <c r="D2177" s="170" t="s">
        <v>303</v>
      </c>
      <c r="E2177" s="170">
        <v>3784</v>
      </c>
      <c r="F2177" s="170">
        <v>3</v>
      </c>
      <c r="G2177" s="171">
        <v>6.1</v>
      </c>
      <c r="H2177" s="170" t="s">
        <v>982</v>
      </c>
      <c r="I2177" s="171">
        <v>28.99</v>
      </c>
      <c r="J2177" s="169">
        <v>8</v>
      </c>
    </row>
    <row r="2178" spans="1:10" hidden="1" x14ac:dyDescent="0.25">
      <c r="A2178" s="169">
        <v>34980</v>
      </c>
      <c r="B2178" s="170" t="s">
        <v>1915</v>
      </c>
      <c r="C2178" s="170" t="s">
        <v>11</v>
      </c>
      <c r="D2178" s="170" t="s">
        <v>267</v>
      </c>
      <c r="E2178" s="170">
        <v>473</v>
      </c>
      <c r="F2178" s="170">
        <v>24</v>
      </c>
      <c r="G2178" s="171">
        <v>5</v>
      </c>
      <c r="H2178" s="170" t="s">
        <v>1053</v>
      </c>
      <c r="I2178" s="171">
        <v>3.49</v>
      </c>
      <c r="J2178" s="169">
        <v>1</v>
      </c>
    </row>
    <row r="2179" spans="1:10" hidden="1" x14ac:dyDescent="0.25">
      <c r="A2179" s="169">
        <v>34980</v>
      </c>
      <c r="B2179" s="170" t="s">
        <v>1915</v>
      </c>
      <c r="C2179" s="170" t="s">
        <v>11</v>
      </c>
      <c r="D2179" s="170" t="s">
        <v>267</v>
      </c>
      <c r="E2179" s="170">
        <v>473</v>
      </c>
      <c r="F2179" s="170">
        <v>24</v>
      </c>
      <c r="G2179" s="171">
        <v>5</v>
      </c>
      <c r="H2179" s="170" t="s">
        <v>1053</v>
      </c>
      <c r="I2179" s="171">
        <v>3.49</v>
      </c>
      <c r="J2179" s="169">
        <v>1</v>
      </c>
    </row>
    <row r="2180" spans="1:10" hidden="1" x14ac:dyDescent="0.25">
      <c r="A2180" s="169">
        <v>34982</v>
      </c>
      <c r="B2180" s="170" t="s">
        <v>1916</v>
      </c>
      <c r="C2180" s="170" t="s">
        <v>24</v>
      </c>
      <c r="D2180" s="170" t="s">
        <v>68</v>
      </c>
      <c r="E2180" s="170">
        <v>750</v>
      </c>
      <c r="F2180" s="170">
        <v>12</v>
      </c>
      <c r="G2180" s="171">
        <v>13.5</v>
      </c>
      <c r="H2180" s="170" t="s">
        <v>177</v>
      </c>
      <c r="I2180" s="171">
        <v>10.99</v>
      </c>
      <c r="J2180" s="169">
        <v>1</v>
      </c>
    </row>
    <row r="2181" spans="1:10" hidden="1" x14ac:dyDescent="0.25">
      <c r="A2181" s="169">
        <v>34993</v>
      </c>
      <c r="B2181" s="170" t="s">
        <v>1917</v>
      </c>
      <c r="C2181" s="170" t="s">
        <v>11</v>
      </c>
      <c r="D2181" s="170" t="s">
        <v>12</v>
      </c>
      <c r="E2181" s="170">
        <v>473</v>
      </c>
      <c r="F2181" s="170">
        <v>24</v>
      </c>
      <c r="G2181" s="171">
        <v>4.2</v>
      </c>
      <c r="H2181" s="170" t="s">
        <v>1918</v>
      </c>
      <c r="I2181" s="171">
        <v>4.59</v>
      </c>
      <c r="J2181" s="169">
        <v>1</v>
      </c>
    </row>
    <row r="2182" spans="1:10" hidden="1" x14ac:dyDescent="0.25">
      <c r="A2182" s="169">
        <v>34995</v>
      </c>
      <c r="B2182" s="170" t="s">
        <v>1919</v>
      </c>
      <c r="C2182" s="170" t="s">
        <v>11</v>
      </c>
      <c r="D2182" s="170" t="s">
        <v>303</v>
      </c>
      <c r="E2182" s="170">
        <v>473</v>
      </c>
      <c r="F2182" s="170">
        <v>24</v>
      </c>
      <c r="G2182" s="171">
        <v>6.5</v>
      </c>
      <c r="H2182" s="170" t="s">
        <v>1918</v>
      </c>
      <c r="I2182" s="171">
        <v>4.79</v>
      </c>
      <c r="J2182" s="169">
        <v>1</v>
      </c>
    </row>
    <row r="2183" spans="1:10" hidden="1" x14ac:dyDescent="0.25">
      <c r="A2183" s="169">
        <v>34999</v>
      </c>
      <c r="B2183" s="170" t="s">
        <v>1920</v>
      </c>
      <c r="C2183" s="170" t="s">
        <v>11</v>
      </c>
      <c r="D2183" s="170" t="s">
        <v>267</v>
      </c>
      <c r="E2183" s="170">
        <v>473</v>
      </c>
      <c r="F2183" s="170">
        <v>24</v>
      </c>
      <c r="G2183" s="171">
        <v>5</v>
      </c>
      <c r="H2183" s="170" t="s">
        <v>1918</v>
      </c>
      <c r="I2183" s="171">
        <v>4.59</v>
      </c>
      <c r="J2183" s="169">
        <v>1</v>
      </c>
    </row>
    <row r="2184" spans="1:10" hidden="1" x14ac:dyDescent="0.25">
      <c r="A2184" s="169">
        <v>35059</v>
      </c>
      <c r="B2184" s="170" t="s">
        <v>1921</v>
      </c>
      <c r="C2184" s="170" t="s">
        <v>11</v>
      </c>
      <c r="D2184" s="170" t="s">
        <v>303</v>
      </c>
      <c r="E2184" s="170">
        <v>4260</v>
      </c>
      <c r="F2184" s="170">
        <v>2</v>
      </c>
      <c r="G2184" s="171">
        <v>6.8</v>
      </c>
      <c r="H2184" s="170" t="s">
        <v>1623</v>
      </c>
      <c r="I2184" s="171">
        <v>28.99</v>
      </c>
      <c r="J2184" s="169">
        <v>12</v>
      </c>
    </row>
    <row r="2185" spans="1:10" hidden="1" x14ac:dyDescent="0.25">
      <c r="A2185" s="169">
        <v>35059</v>
      </c>
      <c r="B2185" s="170" t="s">
        <v>1921</v>
      </c>
      <c r="C2185" s="170" t="s">
        <v>11</v>
      </c>
      <c r="D2185" s="170" t="s">
        <v>303</v>
      </c>
      <c r="E2185" s="170">
        <v>4260</v>
      </c>
      <c r="F2185" s="170">
        <v>2</v>
      </c>
      <c r="G2185" s="171">
        <v>6.8</v>
      </c>
      <c r="H2185" s="170" t="s">
        <v>1623</v>
      </c>
      <c r="I2185" s="171">
        <v>28.99</v>
      </c>
      <c r="J2185" s="169">
        <v>12</v>
      </c>
    </row>
    <row r="2186" spans="1:10" hidden="1" x14ac:dyDescent="0.25">
      <c r="A2186" s="169">
        <v>35156</v>
      </c>
      <c r="B2186" s="170" t="s">
        <v>1922</v>
      </c>
      <c r="C2186" s="170" t="s">
        <v>24</v>
      </c>
      <c r="D2186" s="170" t="s">
        <v>191</v>
      </c>
      <c r="E2186" s="170">
        <v>750</v>
      </c>
      <c r="F2186" s="170">
        <v>12</v>
      </c>
      <c r="G2186" s="171">
        <v>14.5</v>
      </c>
      <c r="H2186" s="170" t="s">
        <v>73</v>
      </c>
      <c r="I2186" s="171">
        <v>21.99</v>
      </c>
      <c r="J2186" s="169">
        <v>1</v>
      </c>
    </row>
    <row r="2187" spans="1:10" hidden="1" x14ac:dyDescent="0.25">
      <c r="A2187" s="169">
        <v>35204</v>
      </c>
      <c r="B2187" s="170" t="s">
        <v>1923</v>
      </c>
      <c r="C2187" s="170" t="s">
        <v>24</v>
      </c>
      <c r="D2187" s="170" t="s">
        <v>649</v>
      </c>
      <c r="E2187" s="170">
        <v>750</v>
      </c>
      <c r="F2187" s="170">
        <v>12</v>
      </c>
      <c r="G2187" s="171">
        <v>20</v>
      </c>
      <c r="H2187" s="170" t="s">
        <v>47</v>
      </c>
      <c r="I2187" s="171">
        <v>18.989999999999998</v>
      </c>
      <c r="J2187" s="169">
        <v>1</v>
      </c>
    </row>
    <row r="2188" spans="1:10" hidden="1" x14ac:dyDescent="0.25">
      <c r="A2188" s="169">
        <v>35215</v>
      </c>
      <c r="B2188" s="170" t="s">
        <v>1924</v>
      </c>
      <c r="C2188" s="170" t="s">
        <v>37</v>
      </c>
      <c r="D2188" s="170" t="s">
        <v>1121</v>
      </c>
      <c r="E2188" s="170">
        <v>0</v>
      </c>
      <c r="F2188" s="170">
        <v>50</v>
      </c>
      <c r="H2188" s="170" t="s">
        <v>1925</v>
      </c>
      <c r="I2188" s="171">
        <v>1.29</v>
      </c>
    </row>
    <row r="2189" spans="1:10" hidden="1" x14ac:dyDescent="0.25">
      <c r="A2189" s="169">
        <v>35216</v>
      </c>
      <c r="B2189" s="170" t="s">
        <v>1926</v>
      </c>
      <c r="C2189" s="170" t="s">
        <v>37</v>
      </c>
      <c r="D2189" s="170" t="s">
        <v>1121</v>
      </c>
      <c r="E2189" s="170">
        <v>0</v>
      </c>
      <c r="F2189" s="170">
        <v>50</v>
      </c>
      <c r="H2189" s="170" t="s">
        <v>1925</v>
      </c>
      <c r="I2189" s="171">
        <v>1.49</v>
      </c>
    </row>
    <row r="2190" spans="1:10" hidden="1" x14ac:dyDescent="0.25">
      <c r="A2190" s="169">
        <v>35217</v>
      </c>
      <c r="B2190" s="170" t="s">
        <v>1927</v>
      </c>
      <c r="C2190" s="170" t="s">
        <v>37</v>
      </c>
      <c r="D2190" s="170" t="s">
        <v>1121</v>
      </c>
      <c r="E2190" s="170">
        <v>0</v>
      </c>
      <c r="F2190" s="170">
        <v>50</v>
      </c>
      <c r="H2190" s="170" t="s">
        <v>1925</v>
      </c>
      <c r="I2190" s="171">
        <v>1.69</v>
      </c>
    </row>
    <row r="2191" spans="1:10" hidden="1" x14ac:dyDescent="0.25">
      <c r="A2191" s="169">
        <v>35223</v>
      </c>
      <c r="B2191" s="170" t="s">
        <v>1928</v>
      </c>
      <c r="C2191" s="170" t="s">
        <v>11</v>
      </c>
      <c r="D2191" s="170" t="s">
        <v>303</v>
      </c>
      <c r="E2191" s="170">
        <v>473</v>
      </c>
      <c r="F2191" s="170">
        <v>24</v>
      </c>
      <c r="G2191" s="171">
        <v>7</v>
      </c>
      <c r="H2191" s="170" t="s">
        <v>1324</v>
      </c>
      <c r="I2191" s="171">
        <v>4.5999999999999996</v>
      </c>
      <c r="J2191" s="169">
        <v>1</v>
      </c>
    </row>
    <row r="2192" spans="1:10" hidden="1" x14ac:dyDescent="0.25">
      <c r="A2192" s="169">
        <v>35223</v>
      </c>
      <c r="B2192" s="170" t="s">
        <v>1928</v>
      </c>
      <c r="C2192" s="170" t="s">
        <v>11</v>
      </c>
      <c r="D2192" s="170" t="s">
        <v>303</v>
      </c>
      <c r="E2192" s="170">
        <v>473</v>
      </c>
      <c r="F2192" s="170">
        <v>24</v>
      </c>
      <c r="G2192" s="171">
        <v>7</v>
      </c>
      <c r="H2192" s="170" t="s">
        <v>1324</v>
      </c>
      <c r="I2192" s="171">
        <v>4.5999999999999996</v>
      </c>
      <c r="J2192" s="169">
        <v>1</v>
      </c>
    </row>
    <row r="2193" spans="1:10" hidden="1" x14ac:dyDescent="0.25">
      <c r="A2193" s="169">
        <v>35224</v>
      </c>
      <c r="B2193" s="170" t="s">
        <v>1929</v>
      </c>
      <c r="C2193" s="170" t="s">
        <v>11</v>
      </c>
      <c r="D2193" s="170" t="s">
        <v>303</v>
      </c>
      <c r="E2193" s="170">
        <v>473</v>
      </c>
      <c r="F2193" s="170">
        <v>24</v>
      </c>
      <c r="G2193" s="171">
        <v>5.6</v>
      </c>
      <c r="H2193" s="170" t="s">
        <v>1324</v>
      </c>
      <c r="I2193" s="171">
        <v>4.8</v>
      </c>
      <c r="J2193" s="169">
        <v>1</v>
      </c>
    </row>
    <row r="2194" spans="1:10" hidden="1" x14ac:dyDescent="0.25">
      <c r="A2194" s="169">
        <v>35224</v>
      </c>
      <c r="B2194" s="170" t="s">
        <v>1929</v>
      </c>
      <c r="C2194" s="170" t="s">
        <v>11</v>
      </c>
      <c r="D2194" s="170" t="s">
        <v>303</v>
      </c>
      <c r="E2194" s="170">
        <v>473</v>
      </c>
      <c r="F2194" s="170">
        <v>24</v>
      </c>
      <c r="G2194" s="171">
        <v>5.6</v>
      </c>
      <c r="H2194" s="170" t="s">
        <v>1324</v>
      </c>
      <c r="I2194" s="171">
        <v>4.8</v>
      </c>
      <c r="J2194" s="169">
        <v>1</v>
      </c>
    </row>
    <row r="2195" spans="1:10" hidden="1" x14ac:dyDescent="0.25">
      <c r="A2195" s="169">
        <v>35228</v>
      </c>
      <c r="B2195" s="170" t="s">
        <v>1930</v>
      </c>
      <c r="C2195" s="170" t="s">
        <v>24</v>
      </c>
      <c r="D2195" s="170" t="s">
        <v>34</v>
      </c>
      <c r="E2195" s="170">
        <v>750</v>
      </c>
      <c r="F2195" s="170">
        <v>12</v>
      </c>
      <c r="G2195" s="171">
        <v>13</v>
      </c>
      <c r="H2195" s="170" t="s">
        <v>940</v>
      </c>
      <c r="I2195" s="171">
        <v>18.989999999999998</v>
      </c>
      <c r="J2195" s="169">
        <v>1</v>
      </c>
    </row>
    <row r="2196" spans="1:10" hidden="1" x14ac:dyDescent="0.25">
      <c r="A2196" s="169">
        <v>35235</v>
      </c>
      <c r="B2196" s="170" t="s">
        <v>1931</v>
      </c>
      <c r="C2196" s="170" t="s">
        <v>24</v>
      </c>
      <c r="D2196" s="170" t="s">
        <v>38</v>
      </c>
      <c r="E2196" s="170">
        <v>750</v>
      </c>
      <c r="F2196" s="170">
        <v>12</v>
      </c>
      <c r="G2196" s="171">
        <v>13</v>
      </c>
      <c r="H2196" s="170" t="s">
        <v>54</v>
      </c>
      <c r="I2196" s="171">
        <v>17.989999999999998</v>
      </c>
      <c r="J2196" s="169">
        <v>1</v>
      </c>
    </row>
    <row r="2197" spans="1:10" hidden="1" x14ac:dyDescent="0.25">
      <c r="A2197" s="169">
        <v>35295</v>
      </c>
      <c r="B2197" s="170" t="s">
        <v>1932</v>
      </c>
      <c r="C2197" s="170" t="s">
        <v>24</v>
      </c>
      <c r="D2197" s="170" t="s">
        <v>34</v>
      </c>
      <c r="E2197" s="170">
        <v>750</v>
      </c>
      <c r="F2197" s="170">
        <v>12</v>
      </c>
      <c r="G2197" s="171">
        <v>13</v>
      </c>
      <c r="H2197" s="170" t="s">
        <v>26</v>
      </c>
      <c r="I2197" s="171">
        <v>20.99</v>
      </c>
      <c r="J2197" s="169">
        <v>1</v>
      </c>
    </row>
    <row r="2198" spans="1:10" hidden="1" x14ac:dyDescent="0.25">
      <c r="A2198" s="169">
        <v>35299</v>
      </c>
      <c r="B2198" s="170" t="s">
        <v>1933</v>
      </c>
      <c r="C2198" s="170" t="s">
        <v>24</v>
      </c>
      <c r="D2198" s="170" t="s">
        <v>34</v>
      </c>
      <c r="E2198" s="170">
        <v>1500</v>
      </c>
      <c r="F2198" s="170">
        <v>6</v>
      </c>
      <c r="G2198" s="171">
        <v>13</v>
      </c>
      <c r="H2198" s="170" t="s">
        <v>32</v>
      </c>
      <c r="I2198" s="171">
        <v>31.99</v>
      </c>
      <c r="J2198" s="169">
        <v>2</v>
      </c>
    </row>
    <row r="2199" spans="1:10" hidden="1" x14ac:dyDescent="0.25">
      <c r="A2199" s="169">
        <v>35309</v>
      </c>
      <c r="B2199" s="170" t="s">
        <v>1934</v>
      </c>
      <c r="C2199" s="170" t="s">
        <v>24</v>
      </c>
      <c r="D2199" s="170" t="s">
        <v>34</v>
      </c>
      <c r="E2199" s="170">
        <v>750</v>
      </c>
      <c r="F2199" s="170">
        <v>12</v>
      </c>
      <c r="G2199" s="171">
        <v>13.5</v>
      </c>
      <c r="H2199" s="170" t="s">
        <v>32</v>
      </c>
      <c r="I2199" s="171">
        <v>18.989999999999998</v>
      </c>
      <c r="J2199" s="169">
        <v>1</v>
      </c>
    </row>
    <row r="2200" spans="1:10" hidden="1" x14ac:dyDescent="0.25">
      <c r="A2200" s="169">
        <v>35312</v>
      </c>
      <c r="B2200" s="170" t="s">
        <v>1935</v>
      </c>
      <c r="C2200" s="170" t="s">
        <v>15</v>
      </c>
      <c r="D2200" s="170" t="s">
        <v>198</v>
      </c>
      <c r="E2200" s="170">
        <v>750</v>
      </c>
      <c r="F2200" s="170">
        <v>12</v>
      </c>
      <c r="G2200" s="171">
        <v>35</v>
      </c>
      <c r="H2200" s="170" t="s">
        <v>20</v>
      </c>
      <c r="I2200" s="171">
        <v>30.99</v>
      </c>
      <c r="J2200" s="169">
        <v>1</v>
      </c>
    </row>
    <row r="2201" spans="1:10" hidden="1" x14ac:dyDescent="0.25">
      <c r="A2201" s="169">
        <v>35342</v>
      </c>
      <c r="B2201" s="170" t="s">
        <v>1936</v>
      </c>
      <c r="C2201" s="170" t="s">
        <v>24</v>
      </c>
      <c r="D2201" s="170" t="s">
        <v>31</v>
      </c>
      <c r="E2201" s="170">
        <v>750</v>
      </c>
      <c r="F2201" s="170">
        <v>6</v>
      </c>
      <c r="G2201" s="171">
        <v>14</v>
      </c>
      <c r="H2201" s="170" t="s">
        <v>32</v>
      </c>
      <c r="I2201" s="171">
        <v>110.11</v>
      </c>
      <c r="J2201" s="169">
        <v>1</v>
      </c>
    </row>
    <row r="2202" spans="1:10" hidden="1" x14ac:dyDescent="0.25">
      <c r="A2202" s="169">
        <v>35346</v>
      </c>
      <c r="B2202" s="170" t="s">
        <v>1937</v>
      </c>
      <c r="C2202" s="170" t="s">
        <v>263</v>
      </c>
      <c r="D2202" s="170" t="s">
        <v>1938</v>
      </c>
      <c r="E2202" s="170">
        <v>4260</v>
      </c>
      <c r="F2202" s="170">
        <v>2</v>
      </c>
      <c r="G2202" s="171">
        <v>5</v>
      </c>
      <c r="H2202" s="170" t="s">
        <v>333</v>
      </c>
      <c r="I2202" s="171">
        <v>32.99</v>
      </c>
      <c r="J2202" s="169">
        <v>12</v>
      </c>
    </row>
    <row r="2203" spans="1:10" hidden="1" x14ac:dyDescent="0.25">
      <c r="A2203" s="169">
        <v>35346</v>
      </c>
      <c r="B2203" s="170" t="s">
        <v>1937</v>
      </c>
      <c r="C2203" s="170" t="s">
        <v>263</v>
      </c>
      <c r="D2203" s="170" t="s">
        <v>1938</v>
      </c>
      <c r="E2203" s="170">
        <v>4260</v>
      </c>
      <c r="F2203" s="170">
        <v>2</v>
      </c>
      <c r="G2203" s="171">
        <v>5</v>
      </c>
      <c r="H2203" s="170" t="s">
        <v>333</v>
      </c>
      <c r="I2203" s="171">
        <v>32.99</v>
      </c>
      <c r="J2203" s="169">
        <v>12</v>
      </c>
    </row>
    <row r="2204" spans="1:10" hidden="1" x14ac:dyDescent="0.25">
      <c r="A2204" s="169">
        <v>35352</v>
      </c>
      <c r="B2204" s="170" t="s">
        <v>1939</v>
      </c>
      <c r="C2204" s="170" t="s">
        <v>24</v>
      </c>
      <c r="D2204" s="170" t="s">
        <v>25</v>
      </c>
      <c r="E2204" s="170">
        <v>4800</v>
      </c>
      <c r="F2204" s="170">
        <v>1</v>
      </c>
      <c r="G2204" s="171">
        <v>12</v>
      </c>
      <c r="H2204" s="170" t="s">
        <v>64</v>
      </c>
      <c r="I2204" s="171">
        <v>149.97999999999999</v>
      </c>
      <c r="J2204" s="169">
        <v>24</v>
      </c>
    </row>
    <row r="2205" spans="1:10" hidden="1" x14ac:dyDescent="0.25">
      <c r="A2205" s="169">
        <v>35353</v>
      </c>
      <c r="B2205" s="170" t="s">
        <v>1940</v>
      </c>
      <c r="C2205" s="170" t="s">
        <v>24</v>
      </c>
      <c r="D2205" s="170" t="s">
        <v>34</v>
      </c>
      <c r="E2205" s="170">
        <v>750</v>
      </c>
      <c r="F2205" s="170">
        <v>12</v>
      </c>
      <c r="G2205" s="171">
        <v>14.5</v>
      </c>
      <c r="H2205" s="170" t="s">
        <v>32</v>
      </c>
      <c r="I2205" s="171">
        <v>19.989999999999998</v>
      </c>
      <c r="J2205" s="169">
        <v>1</v>
      </c>
    </row>
    <row r="2206" spans="1:10" hidden="1" x14ac:dyDescent="0.25">
      <c r="A2206" s="169">
        <v>35370</v>
      </c>
      <c r="B2206" s="170" t="s">
        <v>1941</v>
      </c>
      <c r="C2206" s="170" t="s">
        <v>263</v>
      </c>
      <c r="D2206" s="170" t="s">
        <v>264</v>
      </c>
      <c r="E2206" s="170">
        <v>750</v>
      </c>
      <c r="F2206" s="170">
        <v>12</v>
      </c>
      <c r="G2206" s="171">
        <v>6.9</v>
      </c>
      <c r="H2206" s="170" t="s">
        <v>54</v>
      </c>
      <c r="I2206" s="171">
        <v>9.59</v>
      </c>
      <c r="J2206" s="169">
        <v>1</v>
      </c>
    </row>
    <row r="2207" spans="1:10" hidden="1" x14ac:dyDescent="0.25">
      <c r="A2207" s="169">
        <v>35370</v>
      </c>
      <c r="B2207" s="170" t="s">
        <v>1941</v>
      </c>
      <c r="C2207" s="170" t="s">
        <v>263</v>
      </c>
      <c r="D2207" s="170" t="s">
        <v>264</v>
      </c>
      <c r="E2207" s="170">
        <v>750</v>
      </c>
      <c r="F2207" s="170">
        <v>12</v>
      </c>
      <c r="G2207" s="171">
        <v>6.9</v>
      </c>
      <c r="H2207" s="170" t="s">
        <v>54</v>
      </c>
      <c r="I2207" s="171">
        <v>9.59</v>
      </c>
      <c r="J2207" s="169">
        <v>1</v>
      </c>
    </row>
    <row r="2208" spans="1:10" hidden="1" x14ac:dyDescent="0.25">
      <c r="A2208" s="169">
        <v>35371</v>
      </c>
      <c r="B2208" s="170" t="s">
        <v>1942</v>
      </c>
      <c r="C2208" s="170" t="s">
        <v>263</v>
      </c>
      <c r="D2208" s="170" t="s">
        <v>264</v>
      </c>
      <c r="E2208" s="170">
        <v>750</v>
      </c>
      <c r="F2208" s="170">
        <v>12</v>
      </c>
      <c r="G2208" s="171">
        <v>6.9</v>
      </c>
      <c r="H2208" s="170" t="s">
        <v>54</v>
      </c>
      <c r="I2208" s="171">
        <v>10.99</v>
      </c>
      <c r="J2208" s="169">
        <v>1</v>
      </c>
    </row>
    <row r="2209" spans="1:10" hidden="1" x14ac:dyDescent="0.25">
      <c r="A2209" s="169">
        <v>35371</v>
      </c>
      <c r="B2209" s="170" t="s">
        <v>1942</v>
      </c>
      <c r="C2209" s="170" t="s">
        <v>263</v>
      </c>
      <c r="D2209" s="170" t="s">
        <v>264</v>
      </c>
      <c r="E2209" s="170">
        <v>750</v>
      </c>
      <c r="F2209" s="170">
        <v>12</v>
      </c>
      <c r="G2209" s="171">
        <v>6.9</v>
      </c>
      <c r="H2209" s="170" t="s">
        <v>54</v>
      </c>
      <c r="I2209" s="171">
        <v>10.99</v>
      </c>
      <c r="J2209" s="169">
        <v>1</v>
      </c>
    </row>
    <row r="2210" spans="1:10" hidden="1" x14ac:dyDescent="0.25">
      <c r="A2210" s="169">
        <v>35388</v>
      </c>
      <c r="B2210" s="170" t="s">
        <v>1943</v>
      </c>
      <c r="C2210" s="170" t="s">
        <v>15</v>
      </c>
      <c r="D2210" s="170" t="s">
        <v>669</v>
      </c>
      <c r="E2210" s="170">
        <v>1140</v>
      </c>
      <c r="F2210" s="170">
        <v>12</v>
      </c>
      <c r="G2210" s="171">
        <v>33</v>
      </c>
      <c r="H2210" s="170" t="s">
        <v>22</v>
      </c>
      <c r="I2210" s="171">
        <v>34.049999999999997</v>
      </c>
      <c r="J2210" s="169">
        <v>1</v>
      </c>
    </row>
    <row r="2211" spans="1:10" hidden="1" x14ac:dyDescent="0.25">
      <c r="A2211" s="169">
        <v>35422</v>
      </c>
      <c r="B2211" s="170" t="s">
        <v>1944</v>
      </c>
      <c r="C2211" s="170" t="s">
        <v>24</v>
      </c>
      <c r="D2211" s="170" t="s">
        <v>68</v>
      </c>
      <c r="E2211" s="170">
        <v>1500</v>
      </c>
      <c r="F2211" s="170">
        <v>6</v>
      </c>
      <c r="G2211" s="171">
        <v>13.9</v>
      </c>
      <c r="H2211" s="170" t="s">
        <v>600</v>
      </c>
      <c r="I2211" s="171">
        <v>174.99</v>
      </c>
      <c r="J2211" s="169">
        <v>1</v>
      </c>
    </row>
    <row r="2212" spans="1:10" hidden="1" x14ac:dyDescent="0.25">
      <c r="A2212" s="169">
        <v>35478</v>
      </c>
      <c r="B2212" s="170" t="s">
        <v>1945</v>
      </c>
      <c r="C2212" s="170" t="s">
        <v>11</v>
      </c>
      <c r="D2212" s="170" t="s">
        <v>303</v>
      </c>
      <c r="E2212" s="170">
        <v>2130</v>
      </c>
      <c r="F2212" s="170">
        <v>4</v>
      </c>
      <c r="G2212" s="171">
        <v>6.5</v>
      </c>
      <c r="H2212" s="170" t="s">
        <v>13</v>
      </c>
      <c r="I2212" s="171">
        <v>15.49</v>
      </c>
      <c r="J2212" s="169">
        <v>6</v>
      </c>
    </row>
    <row r="2213" spans="1:10" hidden="1" x14ac:dyDescent="0.25">
      <c r="A2213" s="169">
        <v>35478</v>
      </c>
      <c r="B2213" s="170" t="s">
        <v>1945</v>
      </c>
      <c r="C2213" s="170" t="s">
        <v>11</v>
      </c>
      <c r="D2213" s="170" t="s">
        <v>303</v>
      </c>
      <c r="E2213" s="170">
        <v>2130</v>
      </c>
      <c r="F2213" s="170">
        <v>4</v>
      </c>
      <c r="G2213" s="171">
        <v>6.5</v>
      </c>
      <c r="H2213" s="170" t="s">
        <v>13</v>
      </c>
      <c r="I2213" s="171">
        <v>15.49</v>
      </c>
      <c r="J2213" s="169">
        <v>6</v>
      </c>
    </row>
    <row r="2214" spans="1:10" hidden="1" x14ac:dyDescent="0.25">
      <c r="A2214" s="169">
        <v>35482</v>
      </c>
      <c r="B2214" s="170" t="s">
        <v>1946</v>
      </c>
      <c r="C2214" s="170" t="s">
        <v>11</v>
      </c>
      <c r="D2214" s="170" t="s">
        <v>267</v>
      </c>
      <c r="E2214" s="170">
        <v>2130</v>
      </c>
      <c r="F2214" s="170">
        <v>4</v>
      </c>
      <c r="G2214" s="171">
        <v>5</v>
      </c>
      <c r="H2214" s="170" t="s">
        <v>13</v>
      </c>
      <c r="I2214" s="171">
        <v>15.49</v>
      </c>
      <c r="J2214" s="169">
        <v>6</v>
      </c>
    </row>
    <row r="2215" spans="1:10" hidden="1" x14ac:dyDescent="0.25">
      <c r="A2215" s="169">
        <v>35482</v>
      </c>
      <c r="B2215" s="170" t="s">
        <v>1946</v>
      </c>
      <c r="C2215" s="170" t="s">
        <v>11</v>
      </c>
      <c r="D2215" s="170" t="s">
        <v>267</v>
      </c>
      <c r="E2215" s="170">
        <v>2130</v>
      </c>
      <c r="F2215" s="170">
        <v>4</v>
      </c>
      <c r="G2215" s="171">
        <v>5</v>
      </c>
      <c r="H2215" s="170" t="s">
        <v>13</v>
      </c>
      <c r="I2215" s="171">
        <v>15.49</v>
      </c>
      <c r="J2215" s="169">
        <v>6</v>
      </c>
    </row>
    <row r="2216" spans="1:10" hidden="1" x14ac:dyDescent="0.25">
      <c r="A2216" s="169">
        <v>35494</v>
      </c>
      <c r="B2216" s="170" t="s">
        <v>1947</v>
      </c>
      <c r="C2216" s="170" t="s">
        <v>15</v>
      </c>
      <c r="D2216" s="170" t="s">
        <v>756</v>
      </c>
      <c r="E2216" s="170">
        <v>500</v>
      </c>
      <c r="F2216" s="170">
        <v>12</v>
      </c>
      <c r="G2216" s="171">
        <v>33</v>
      </c>
      <c r="H2216" s="170" t="s">
        <v>22</v>
      </c>
      <c r="I2216" s="171">
        <v>26.99</v>
      </c>
      <c r="J2216" s="169">
        <v>10</v>
      </c>
    </row>
    <row r="2217" spans="1:10" hidden="1" x14ac:dyDescent="0.25">
      <c r="A2217" s="169">
        <v>35520</v>
      </c>
      <c r="B2217" s="170" t="s">
        <v>1948</v>
      </c>
      <c r="C2217" s="170" t="s">
        <v>24</v>
      </c>
      <c r="D2217" s="170" t="s">
        <v>166</v>
      </c>
      <c r="E2217" s="170">
        <v>3000</v>
      </c>
      <c r="F2217" s="170">
        <v>4</v>
      </c>
      <c r="G2217" s="171">
        <v>11.5</v>
      </c>
      <c r="H2217" s="170" t="s">
        <v>182</v>
      </c>
      <c r="I2217" s="171">
        <v>54.99</v>
      </c>
      <c r="J2217" s="169">
        <v>1</v>
      </c>
    </row>
    <row r="2218" spans="1:10" hidden="1" x14ac:dyDescent="0.25">
      <c r="A2218" s="169">
        <v>35523</v>
      </c>
      <c r="B2218" s="170" t="s">
        <v>1949</v>
      </c>
      <c r="C2218" s="170" t="s">
        <v>11</v>
      </c>
      <c r="D2218" s="170" t="s">
        <v>12</v>
      </c>
      <c r="E2218" s="170">
        <v>473</v>
      </c>
      <c r="F2218" s="170">
        <v>24</v>
      </c>
      <c r="G2218" s="171">
        <v>5</v>
      </c>
      <c r="H2218" s="170" t="s">
        <v>105</v>
      </c>
      <c r="I2218" s="171">
        <v>4.29</v>
      </c>
      <c r="J2218" s="169">
        <v>1</v>
      </c>
    </row>
    <row r="2219" spans="1:10" hidden="1" x14ac:dyDescent="0.25">
      <c r="A2219" s="169">
        <v>35523</v>
      </c>
      <c r="B2219" s="170" t="s">
        <v>1949</v>
      </c>
      <c r="C2219" s="170" t="s">
        <v>11</v>
      </c>
      <c r="D2219" s="170" t="s">
        <v>12</v>
      </c>
      <c r="E2219" s="170">
        <v>473</v>
      </c>
      <c r="F2219" s="170">
        <v>24</v>
      </c>
      <c r="G2219" s="171">
        <v>5</v>
      </c>
      <c r="H2219" s="170" t="s">
        <v>105</v>
      </c>
      <c r="I2219" s="171">
        <v>4.29</v>
      </c>
      <c r="J2219" s="169">
        <v>1</v>
      </c>
    </row>
    <row r="2220" spans="1:10" hidden="1" x14ac:dyDescent="0.25">
      <c r="A2220" s="169">
        <v>35536</v>
      </c>
      <c r="B2220" s="170" t="s">
        <v>1950</v>
      </c>
      <c r="C2220" s="170" t="s">
        <v>11</v>
      </c>
      <c r="D2220" s="170" t="s">
        <v>303</v>
      </c>
      <c r="E2220" s="170">
        <v>473</v>
      </c>
      <c r="F2220" s="170">
        <v>24</v>
      </c>
      <c r="G2220" s="171">
        <v>8.1999999999999993</v>
      </c>
      <c r="H2220" s="170" t="s">
        <v>1457</v>
      </c>
      <c r="I2220" s="171">
        <v>4.8899999999999997</v>
      </c>
      <c r="J2220" s="169">
        <v>1</v>
      </c>
    </row>
    <row r="2221" spans="1:10" hidden="1" x14ac:dyDescent="0.25">
      <c r="A2221" s="169">
        <v>35536</v>
      </c>
      <c r="B2221" s="170" t="s">
        <v>1950</v>
      </c>
      <c r="C2221" s="170" t="s">
        <v>11</v>
      </c>
      <c r="D2221" s="170" t="s">
        <v>303</v>
      </c>
      <c r="E2221" s="170">
        <v>473</v>
      </c>
      <c r="F2221" s="170">
        <v>24</v>
      </c>
      <c r="G2221" s="171">
        <v>8.1999999999999993</v>
      </c>
      <c r="H2221" s="170" t="s">
        <v>1457</v>
      </c>
      <c r="I2221" s="171">
        <v>4.8899999999999997</v>
      </c>
      <c r="J2221" s="169">
        <v>1</v>
      </c>
    </row>
    <row r="2222" spans="1:10" hidden="1" x14ac:dyDescent="0.25">
      <c r="A2222" s="169">
        <v>35537</v>
      </c>
      <c r="B2222" s="170" t="s">
        <v>1951</v>
      </c>
      <c r="C2222" s="170" t="s">
        <v>11</v>
      </c>
      <c r="D2222" s="170" t="s">
        <v>267</v>
      </c>
      <c r="E2222" s="170">
        <v>473</v>
      </c>
      <c r="F2222" s="170">
        <v>24</v>
      </c>
      <c r="G2222" s="171">
        <v>5</v>
      </c>
      <c r="H2222" s="170" t="s">
        <v>1457</v>
      </c>
      <c r="I2222" s="171">
        <v>4.25</v>
      </c>
      <c r="J2222" s="169">
        <v>1</v>
      </c>
    </row>
    <row r="2223" spans="1:10" hidden="1" x14ac:dyDescent="0.25">
      <c r="A2223" s="169">
        <v>35537</v>
      </c>
      <c r="B2223" s="170" t="s">
        <v>1951</v>
      </c>
      <c r="C2223" s="170" t="s">
        <v>11</v>
      </c>
      <c r="D2223" s="170" t="s">
        <v>267</v>
      </c>
      <c r="E2223" s="170">
        <v>473</v>
      </c>
      <c r="F2223" s="170">
        <v>24</v>
      </c>
      <c r="G2223" s="171">
        <v>5</v>
      </c>
      <c r="H2223" s="170" t="s">
        <v>1457</v>
      </c>
      <c r="I2223" s="171">
        <v>4.25</v>
      </c>
      <c r="J2223" s="169">
        <v>1</v>
      </c>
    </row>
    <row r="2224" spans="1:10" hidden="1" x14ac:dyDescent="0.25">
      <c r="A2224" s="169">
        <v>35540</v>
      </c>
      <c r="B2224" s="170" t="s">
        <v>1952</v>
      </c>
      <c r="C2224" s="170" t="s">
        <v>11</v>
      </c>
      <c r="D2224" s="170" t="s">
        <v>303</v>
      </c>
      <c r="E2224" s="170">
        <v>473</v>
      </c>
      <c r="F2224" s="170">
        <v>24</v>
      </c>
      <c r="G2224" s="171">
        <v>6.7</v>
      </c>
      <c r="H2224" s="170" t="s">
        <v>1710</v>
      </c>
      <c r="I2224" s="171">
        <v>4.1900000000000004</v>
      </c>
      <c r="J2224" s="169">
        <v>1</v>
      </c>
    </row>
    <row r="2225" spans="1:10" hidden="1" x14ac:dyDescent="0.25">
      <c r="A2225" s="169">
        <v>35540</v>
      </c>
      <c r="B2225" s="170" t="s">
        <v>1952</v>
      </c>
      <c r="C2225" s="170" t="s">
        <v>11</v>
      </c>
      <c r="D2225" s="170" t="s">
        <v>303</v>
      </c>
      <c r="E2225" s="170">
        <v>473</v>
      </c>
      <c r="F2225" s="170">
        <v>24</v>
      </c>
      <c r="G2225" s="171">
        <v>6.7</v>
      </c>
      <c r="H2225" s="170" t="s">
        <v>1407</v>
      </c>
      <c r="I2225" s="171">
        <v>4.1900000000000004</v>
      </c>
      <c r="J2225" s="169">
        <v>1</v>
      </c>
    </row>
    <row r="2226" spans="1:10" hidden="1" x14ac:dyDescent="0.25">
      <c r="A2226" s="169">
        <v>35550</v>
      </c>
      <c r="B2226" s="170" t="s">
        <v>1953</v>
      </c>
      <c r="C2226" s="170" t="s">
        <v>24</v>
      </c>
      <c r="D2226" s="170" t="s">
        <v>109</v>
      </c>
      <c r="E2226" s="170">
        <v>750</v>
      </c>
      <c r="F2226" s="170">
        <v>6</v>
      </c>
      <c r="G2226" s="171">
        <v>12.5</v>
      </c>
      <c r="H2226" s="170" t="s">
        <v>1887</v>
      </c>
      <c r="I2226" s="171">
        <v>33.58</v>
      </c>
      <c r="J2226" s="169">
        <v>1</v>
      </c>
    </row>
    <row r="2227" spans="1:10" hidden="1" x14ac:dyDescent="0.25">
      <c r="A2227" s="169">
        <v>35553</v>
      </c>
      <c r="B2227" s="170" t="s">
        <v>1954</v>
      </c>
      <c r="C2227" s="170" t="s">
        <v>15</v>
      </c>
      <c r="D2227" s="170" t="s">
        <v>154</v>
      </c>
      <c r="E2227" s="170">
        <v>750</v>
      </c>
      <c r="F2227" s="170">
        <v>12</v>
      </c>
      <c r="G2227" s="171">
        <v>17</v>
      </c>
      <c r="H2227" s="170" t="s">
        <v>26</v>
      </c>
      <c r="I2227" s="171">
        <v>36.99</v>
      </c>
      <c r="J2227" s="169">
        <v>1</v>
      </c>
    </row>
    <row r="2228" spans="1:10" hidden="1" x14ac:dyDescent="0.25">
      <c r="A2228" s="169">
        <v>35562</v>
      </c>
      <c r="B2228" s="170" t="s">
        <v>1955</v>
      </c>
      <c r="C2228" s="170" t="s">
        <v>15</v>
      </c>
      <c r="D2228" s="170" t="s">
        <v>137</v>
      </c>
      <c r="E2228" s="170">
        <v>750</v>
      </c>
      <c r="F2228" s="170">
        <v>12</v>
      </c>
      <c r="G2228" s="171">
        <v>35</v>
      </c>
      <c r="H2228" s="170" t="s">
        <v>20</v>
      </c>
      <c r="I2228" s="171">
        <v>29.99</v>
      </c>
      <c r="J2228" s="169">
        <v>1</v>
      </c>
    </row>
    <row r="2229" spans="1:10" hidden="1" x14ac:dyDescent="0.25">
      <c r="A2229" s="169">
        <v>35570</v>
      </c>
      <c r="B2229" s="170" t="s">
        <v>994</v>
      </c>
      <c r="C2229" s="170" t="s">
        <v>15</v>
      </c>
      <c r="D2229" s="170" t="s">
        <v>154</v>
      </c>
      <c r="E2229" s="170">
        <v>1140</v>
      </c>
      <c r="F2229" s="170">
        <v>8</v>
      </c>
      <c r="G2229" s="171">
        <v>17</v>
      </c>
      <c r="H2229" s="170" t="s">
        <v>123</v>
      </c>
      <c r="I2229" s="171">
        <v>41.11</v>
      </c>
      <c r="J2229" s="169">
        <v>1</v>
      </c>
    </row>
    <row r="2230" spans="1:10" hidden="1" x14ac:dyDescent="0.25">
      <c r="A2230" s="169">
        <v>35572</v>
      </c>
      <c r="B2230" s="170" t="s">
        <v>1956</v>
      </c>
      <c r="C2230" s="170" t="s">
        <v>24</v>
      </c>
      <c r="D2230" s="170" t="s">
        <v>60</v>
      </c>
      <c r="E2230" s="170">
        <v>3000</v>
      </c>
      <c r="F2230" s="170">
        <v>4</v>
      </c>
      <c r="G2230" s="171">
        <v>13.5</v>
      </c>
      <c r="H2230" s="170" t="s">
        <v>54</v>
      </c>
      <c r="I2230" s="171">
        <v>47.99</v>
      </c>
      <c r="J2230" s="169">
        <v>1</v>
      </c>
    </row>
    <row r="2231" spans="1:10" hidden="1" x14ac:dyDescent="0.25">
      <c r="A2231" s="169">
        <v>35575</v>
      </c>
      <c r="B2231" s="170" t="s">
        <v>1957</v>
      </c>
      <c r="C2231" s="170" t="s">
        <v>11</v>
      </c>
      <c r="D2231" s="170" t="s">
        <v>303</v>
      </c>
      <c r="E2231" s="170">
        <v>473</v>
      </c>
      <c r="F2231" s="170">
        <v>24</v>
      </c>
      <c r="G2231" s="171">
        <v>6</v>
      </c>
      <c r="H2231" s="170" t="s">
        <v>1556</v>
      </c>
      <c r="I2231" s="171">
        <v>4.3</v>
      </c>
      <c r="J2231" s="169">
        <v>1</v>
      </c>
    </row>
    <row r="2232" spans="1:10" hidden="1" x14ac:dyDescent="0.25">
      <c r="A2232" s="169">
        <v>35575</v>
      </c>
      <c r="B2232" s="170" t="s">
        <v>1957</v>
      </c>
      <c r="C2232" s="170" t="s">
        <v>11</v>
      </c>
      <c r="D2232" s="170" t="s">
        <v>303</v>
      </c>
      <c r="E2232" s="170">
        <v>473</v>
      </c>
      <c r="F2232" s="170">
        <v>24</v>
      </c>
      <c r="G2232" s="171">
        <v>6</v>
      </c>
      <c r="H2232" s="170" t="s">
        <v>1556</v>
      </c>
      <c r="I2232" s="171">
        <v>4.3</v>
      </c>
      <c r="J2232" s="169">
        <v>1</v>
      </c>
    </row>
    <row r="2233" spans="1:10" hidden="1" x14ac:dyDescent="0.25">
      <c r="A2233" s="169">
        <v>35576</v>
      </c>
      <c r="B2233" s="170" t="s">
        <v>1958</v>
      </c>
      <c r="C2233" s="170" t="s">
        <v>24</v>
      </c>
      <c r="D2233" s="170" t="s">
        <v>34</v>
      </c>
      <c r="E2233" s="170">
        <v>750</v>
      </c>
      <c r="F2233" s="170">
        <v>12</v>
      </c>
      <c r="G2233" s="171">
        <v>11</v>
      </c>
      <c r="H2233" s="170" t="s">
        <v>22</v>
      </c>
      <c r="I2233" s="171">
        <v>15.99</v>
      </c>
      <c r="J2233" s="169">
        <v>1</v>
      </c>
    </row>
    <row r="2234" spans="1:10" hidden="1" x14ac:dyDescent="0.25">
      <c r="A2234" s="169">
        <v>35579</v>
      </c>
      <c r="B2234" s="170" t="s">
        <v>1959</v>
      </c>
      <c r="C2234" s="170" t="s">
        <v>11</v>
      </c>
      <c r="D2234" s="170" t="s">
        <v>303</v>
      </c>
      <c r="E2234" s="170">
        <v>1892</v>
      </c>
      <c r="F2234" s="170">
        <v>6</v>
      </c>
      <c r="G2234" s="171">
        <v>7</v>
      </c>
      <c r="H2234" s="170" t="s">
        <v>1556</v>
      </c>
      <c r="I2234" s="171">
        <v>19.59</v>
      </c>
      <c r="J2234" s="169">
        <v>4</v>
      </c>
    </row>
    <row r="2235" spans="1:10" hidden="1" x14ac:dyDescent="0.25">
      <c r="A2235" s="169">
        <v>35579</v>
      </c>
      <c r="B2235" s="170" t="s">
        <v>1959</v>
      </c>
      <c r="C2235" s="170" t="s">
        <v>11</v>
      </c>
      <c r="D2235" s="170" t="s">
        <v>303</v>
      </c>
      <c r="E2235" s="170">
        <v>1892</v>
      </c>
      <c r="F2235" s="170">
        <v>6</v>
      </c>
      <c r="G2235" s="171">
        <v>7</v>
      </c>
      <c r="H2235" s="170" t="s">
        <v>1556</v>
      </c>
      <c r="I2235" s="171">
        <v>19.59</v>
      </c>
      <c r="J2235" s="169">
        <v>4</v>
      </c>
    </row>
    <row r="2236" spans="1:10" hidden="1" x14ac:dyDescent="0.25">
      <c r="A2236" s="169">
        <v>35584</v>
      </c>
      <c r="B2236" s="170" t="s">
        <v>1960</v>
      </c>
      <c r="C2236" s="170" t="s">
        <v>11</v>
      </c>
      <c r="D2236" s="170" t="s">
        <v>12</v>
      </c>
      <c r="E2236" s="170">
        <v>330</v>
      </c>
      <c r="F2236" s="170">
        <v>24</v>
      </c>
      <c r="G2236" s="171">
        <v>5.2</v>
      </c>
      <c r="H2236" s="170" t="s">
        <v>151</v>
      </c>
      <c r="I2236" s="171">
        <v>3.17</v>
      </c>
      <c r="J2236" s="169">
        <v>1</v>
      </c>
    </row>
    <row r="2237" spans="1:10" hidden="1" x14ac:dyDescent="0.25">
      <c r="A2237" s="169">
        <v>35584</v>
      </c>
      <c r="B2237" s="170" t="s">
        <v>1960</v>
      </c>
      <c r="C2237" s="170" t="s">
        <v>11</v>
      </c>
      <c r="D2237" s="170" t="s">
        <v>12</v>
      </c>
      <c r="E2237" s="170">
        <v>330</v>
      </c>
      <c r="F2237" s="170">
        <v>24</v>
      </c>
      <c r="G2237" s="171">
        <v>5.2</v>
      </c>
      <c r="H2237" s="170" t="s">
        <v>151</v>
      </c>
      <c r="I2237" s="171">
        <v>3.17</v>
      </c>
      <c r="J2237" s="169">
        <v>1</v>
      </c>
    </row>
    <row r="2238" spans="1:10" hidden="1" x14ac:dyDescent="0.25">
      <c r="A2238" s="169">
        <v>35590</v>
      </c>
      <c r="B2238" s="170" t="s">
        <v>1961</v>
      </c>
      <c r="C2238" s="170" t="s">
        <v>11</v>
      </c>
      <c r="D2238" s="170" t="s">
        <v>474</v>
      </c>
      <c r="E2238" s="170">
        <v>473</v>
      </c>
      <c r="F2238" s="170">
        <v>24</v>
      </c>
      <c r="G2238" s="171">
        <v>5</v>
      </c>
      <c r="H2238" s="170" t="s">
        <v>1053</v>
      </c>
      <c r="I2238" s="171">
        <v>2.99</v>
      </c>
      <c r="J2238" s="169">
        <v>1</v>
      </c>
    </row>
    <row r="2239" spans="1:10" hidden="1" x14ac:dyDescent="0.25">
      <c r="A2239" s="169">
        <v>35590</v>
      </c>
      <c r="B2239" s="170" t="s">
        <v>1961</v>
      </c>
      <c r="C2239" s="170" t="s">
        <v>11</v>
      </c>
      <c r="D2239" s="170" t="s">
        <v>474</v>
      </c>
      <c r="E2239" s="170">
        <v>473</v>
      </c>
      <c r="F2239" s="170">
        <v>24</v>
      </c>
      <c r="G2239" s="171">
        <v>5</v>
      </c>
      <c r="H2239" s="170" t="s">
        <v>1053</v>
      </c>
      <c r="I2239" s="171">
        <v>2.99</v>
      </c>
      <c r="J2239" s="169">
        <v>1</v>
      </c>
    </row>
    <row r="2240" spans="1:10" hidden="1" x14ac:dyDescent="0.25">
      <c r="A2240" s="169">
        <v>35614</v>
      </c>
      <c r="B2240" s="170" t="s">
        <v>1962</v>
      </c>
      <c r="C2240" s="170" t="s">
        <v>11</v>
      </c>
      <c r="D2240" s="170" t="s">
        <v>303</v>
      </c>
      <c r="E2240" s="170">
        <v>1776</v>
      </c>
      <c r="F2240" s="170">
        <v>3</v>
      </c>
      <c r="G2240" s="171">
        <v>6</v>
      </c>
      <c r="H2240" s="170" t="s">
        <v>13</v>
      </c>
      <c r="I2240" s="171">
        <v>8.99</v>
      </c>
      <c r="J2240" s="169">
        <v>8</v>
      </c>
    </row>
    <row r="2241" spans="1:10" hidden="1" x14ac:dyDescent="0.25">
      <c r="A2241" s="169">
        <v>35614</v>
      </c>
      <c r="B2241" s="170" t="s">
        <v>1962</v>
      </c>
      <c r="C2241" s="170" t="s">
        <v>11</v>
      </c>
      <c r="D2241" s="170" t="s">
        <v>303</v>
      </c>
      <c r="E2241" s="170">
        <v>1776</v>
      </c>
      <c r="F2241" s="170">
        <v>3</v>
      </c>
      <c r="G2241" s="171">
        <v>6</v>
      </c>
      <c r="H2241" s="170" t="s">
        <v>13</v>
      </c>
      <c r="I2241" s="171">
        <v>8.99</v>
      </c>
      <c r="J2241" s="169">
        <v>8</v>
      </c>
    </row>
    <row r="2242" spans="1:10" hidden="1" x14ac:dyDescent="0.25">
      <c r="A2242" s="169">
        <v>35625</v>
      </c>
      <c r="B2242" s="170" t="s">
        <v>1963</v>
      </c>
      <c r="C2242" s="170" t="s">
        <v>11</v>
      </c>
      <c r="D2242" s="170" t="s">
        <v>303</v>
      </c>
      <c r="E2242" s="170">
        <v>473</v>
      </c>
      <c r="F2242" s="170">
        <v>24</v>
      </c>
      <c r="G2242" s="171">
        <v>5.6</v>
      </c>
      <c r="H2242" s="170" t="s">
        <v>1324</v>
      </c>
      <c r="I2242" s="171">
        <v>4.4000000000000004</v>
      </c>
      <c r="J2242" s="169">
        <v>1</v>
      </c>
    </row>
    <row r="2243" spans="1:10" hidden="1" x14ac:dyDescent="0.25">
      <c r="A2243" s="169">
        <v>35625</v>
      </c>
      <c r="B2243" s="170" t="s">
        <v>1963</v>
      </c>
      <c r="C2243" s="170" t="s">
        <v>11</v>
      </c>
      <c r="D2243" s="170" t="s">
        <v>303</v>
      </c>
      <c r="E2243" s="170">
        <v>473</v>
      </c>
      <c r="F2243" s="170">
        <v>24</v>
      </c>
      <c r="G2243" s="171">
        <v>5.6</v>
      </c>
      <c r="H2243" s="170" t="s">
        <v>1324</v>
      </c>
      <c r="I2243" s="171">
        <v>4.4000000000000004</v>
      </c>
      <c r="J2243" s="169">
        <v>1</v>
      </c>
    </row>
    <row r="2244" spans="1:10" hidden="1" x14ac:dyDescent="0.25">
      <c r="A2244" s="169">
        <v>35626</v>
      </c>
      <c r="B2244" s="170" t="s">
        <v>1964</v>
      </c>
      <c r="C2244" s="170" t="s">
        <v>11</v>
      </c>
      <c r="D2244" s="170" t="s">
        <v>303</v>
      </c>
      <c r="E2244" s="170">
        <v>473</v>
      </c>
      <c r="F2244" s="170">
        <v>24</v>
      </c>
      <c r="G2244" s="171">
        <v>5.8</v>
      </c>
      <c r="H2244" s="170" t="s">
        <v>1324</v>
      </c>
      <c r="I2244" s="171">
        <v>4.3</v>
      </c>
      <c r="J2244" s="169">
        <v>1</v>
      </c>
    </row>
    <row r="2245" spans="1:10" hidden="1" x14ac:dyDescent="0.25">
      <c r="A2245" s="169">
        <v>35626</v>
      </c>
      <c r="B2245" s="170" t="s">
        <v>1964</v>
      </c>
      <c r="C2245" s="170" t="s">
        <v>11</v>
      </c>
      <c r="D2245" s="170" t="s">
        <v>303</v>
      </c>
      <c r="E2245" s="170">
        <v>473</v>
      </c>
      <c r="F2245" s="170">
        <v>24</v>
      </c>
      <c r="G2245" s="171">
        <v>5.8</v>
      </c>
      <c r="H2245" s="170" t="s">
        <v>1324</v>
      </c>
      <c r="I2245" s="171">
        <v>4.3</v>
      </c>
      <c r="J2245" s="169">
        <v>1</v>
      </c>
    </row>
    <row r="2246" spans="1:10" hidden="1" x14ac:dyDescent="0.25">
      <c r="A2246" s="169">
        <v>35631</v>
      </c>
      <c r="B2246" s="170" t="s">
        <v>1965</v>
      </c>
      <c r="C2246" s="170" t="s">
        <v>11</v>
      </c>
      <c r="D2246" s="170" t="s">
        <v>211</v>
      </c>
      <c r="E2246" s="170">
        <v>4260</v>
      </c>
      <c r="F2246" s="170">
        <v>2</v>
      </c>
      <c r="G2246" s="171">
        <v>4</v>
      </c>
      <c r="H2246" s="170" t="s">
        <v>342</v>
      </c>
      <c r="I2246" s="171">
        <v>26.99</v>
      </c>
      <c r="J2246" s="169">
        <v>12</v>
      </c>
    </row>
    <row r="2247" spans="1:10" hidden="1" x14ac:dyDescent="0.25">
      <c r="A2247" s="169">
        <v>35631</v>
      </c>
      <c r="B2247" s="170" t="s">
        <v>1965</v>
      </c>
      <c r="C2247" s="170" t="s">
        <v>11</v>
      </c>
      <c r="D2247" s="170" t="s">
        <v>211</v>
      </c>
      <c r="E2247" s="170">
        <v>4260</v>
      </c>
      <c r="F2247" s="170">
        <v>2</v>
      </c>
      <c r="G2247" s="171">
        <v>4</v>
      </c>
      <c r="H2247" s="170" t="s">
        <v>342</v>
      </c>
      <c r="I2247" s="171">
        <v>26.99</v>
      </c>
      <c r="J2247" s="169">
        <v>12</v>
      </c>
    </row>
    <row r="2248" spans="1:10" hidden="1" x14ac:dyDescent="0.25">
      <c r="A2248" s="169">
        <v>35635</v>
      </c>
      <c r="B2248" s="170" t="s">
        <v>1966</v>
      </c>
      <c r="C2248" s="170" t="s">
        <v>24</v>
      </c>
      <c r="D2248" s="170" t="s">
        <v>109</v>
      </c>
      <c r="E2248" s="170">
        <v>1500</v>
      </c>
      <c r="F2248" s="170">
        <v>6</v>
      </c>
      <c r="G2248" s="171">
        <v>11</v>
      </c>
      <c r="H2248" s="170" t="s">
        <v>64</v>
      </c>
      <c r="I2248" s="171">
        <v>24.99</v>
      </c>
      <c r="J2248" s="169">
        <v>1</v>
      </c>
    </row>
    <row r="2249" spans="1:10" hidden="1" x14ac:dyDescent="0.25">
      <c r="A2249" s="169">
        <v>35693</v>
      </c>
      <c r="B2249" s="170" t="s">
        <v>1967</v>
      </c>
      <c r="C2249" s="170" t="s">
        <v>11</v>
      </c>
      <c r="D2249" s="170" t="s">
        <v>267</v>
      </c>
      <c r="E2249" s="170">
        <v>2130</v>
      </c>
      <c r="F2249" s="170">
        <v>4</v>
      </c>
      <c r="G2249" s="171">
        <v>5.2</v>
      </c>
      <c r="H2249" s="170" t="s">
        <v>409</v>
      </c>
      <c r="I2249" s="171">
        <v>13.79</v>
      </c>
      <c r="J2249" s="169">
        <v>6</v>
      </c>
    </row>
    <row r="2250" spans="1:10" hidden="1" x14ac:dyDescent="0.25">
      <c r="A2250" s="169">
        <v>35693</v>
      </c>
      <c r="B2250" s="170" t="s">
        <v>1967</v>
      </c>
      <c r="C2250" s="170" t="s">
        <v>11</v>
      </c>
      <c r="D2250" s="170" t="s">
        <v>267</v>
      </c>
      <c r="E2250" s="170">
        <v>2130</v>
      </c>
      <c r="F2250" s="170">
        <v>4</v>
      </c>
      <c r="G2250" s="171">
        <v>5.2</v>
      </c>
      <c r="H2250" s="170" t="s">
        <v>409</v>
      </c>
      <c r="I2250" s="171">
        <v>13.79</v>
      </c>
      <c r="J2250" s="169">
        <v>6</v>
      </c>
    </row>
    <row r="2251" spans="1:10" hidden="1" x14ac:dyDescent="0.25">
      <c r="A2251" s="169">
        <v>35695</v>
      </c>
      <c r="B2251" s="170" t="s">
        <v>1968</v>
      </c>
      <c r="C2251" s="170" t="s">
        <v>11</v>
      </c>
      <c r="D2251" s="170" t="s">
        <v>211</v>
      </c>
      <c r="E2251" s="170">
        <v>5325</v>
      </c>
      <c r="F2251" s="170">
        <v>1</v>
      </c>
      <c r="G2251" s="171">
        <v>2.5</v>
      </c>
      <c r="H2251" s="170" t="s">
        <v>409</v>
      </c>
      <c r="I2251" s="171">
        <v>33.99</v>
      </c>
      <c r="J2251" s="169">
        <v>15</v>
      </c>
    </row>
    <row r="2252" spans="1:10" hidden="1" x14ac:dyDescent="0.25">
      <c r="A2252" s="169">
        <v>35695</v>
      </c>
      <c r="B2252" s="170" t="s">
        <v>1968</v>
      </c>
      <c r="C2252" s="170" t="s">
        <v>11</v>
      </c>
      <c r="D2252" s="170" t="s">
        <v>211</v>
      </c>
      <c r="E2252" s="170">
        <v>5325</v>
      </c>
      <c r="F2252" s="170">
        <v>1</v>
      </c>
      <c r="G2252" s="171">
        <v>2.5</v>
      </c>
      <c r="H2252" s="170" t="s">
        <v>409</v>
      </c>
      <c r="I2252" s="171">
        <v>33.99</v>
      </c>
      <c r="J2252" s="169">
        <v>15</v>
      </c>
    </row>
    <row r="2253" spans="1:10" hidden="1" x14ac:dyDescent="0.25">
      <c r="A2253" s="169">
        <v>35760</v>
      </c>
      <c r="B2253" s="170" t="s">
        <v>1969</v>
      </c>
      <c r="C2253" s="170" t="s">
        <v>11</v>
      </c>
      <c r="D2253" s="170" t="s">
        <v>267</v>
      </c>
      <c r="E2253" s="170">
        <v>1000</v>
      </c>
      <c r="F2253" s="170">
        <v>6</v>
      </c>
      <c r="G2253" s="171">
        <v>5.3</v>
      </c>
      <c r="H2253" s="170" t="s">
        <v>723</v>
      </c>
      <c r="I2253" s="171">
        <v>13.99</v>
      </c>
      <c r="J2253" s="169">
        <v>2</v>
      </c>
    </row>
    <row r="2254" spans="1:10" hidden="1" x14ac:dyDescent="0.25">
      <c r="A2254" s="169">
        <v>35784</v>
      </c>
      <c r="B2254" s="170" t="s">
        <v>1970</v>
      </c>
      <c r="C2254" s="170" t="s">
        <v>24</v>
      </c>
      <c r="D2254" s="170" t="s">
        <v>34</v>
      </c>
      <c r="E2254" s="170">
        <v>3000</v>
      </c>
      <c r="F2254" s="170">
        <v>4</v>
      </c>
      <c r="G2254" s="171">
        <v>12.5</v>
      </c>
      <c r="H2254" s="170" t="s">
        <v>64</v>
      </c>
      <c r="I2254" s="171">
        <v>45.99</v>
      </c>
      <c r="J2254" s="169">
        <v>1</v>
      </c>
    </row>
    <row r="2255" spans="1:10" hidden="1" x14ac:dyDescent="0.25">
      <c r="A2255" s="169">
        <v>35822</v>
      </c>
      <c r="B2255" s="170" t="s">
        <v>1971</v>
      </c>
      <c r="C2255" s="170" t="s">
        <v>24</v>
      </c>
      <c r="D2255" s="170" t="s">
        <v>66</v>
      </c>
      <c r="E2255" s="170">
        <v>750</v>
      </c>
      <c r="F2255" s="170">
        <v>12</v>
      </c>
      <c r="G2255" s="171">
        <v>14</v>
      </c>
      <c r="H2255" s="170" t="s">
        <v>22</v>
      </c>
      <c r="I2255" s="171">
        <v>18.989999999999998</v>
      </c>
      <c r="J2255" s="169">
        <v>1</v>
      </c>
    </row>
    <row r="2256" spans="1:10" hidden="1" x14ac:dyDescent="0.25">
      <c r="A2256" s="169">
        <v>35826</v>
      </c>
      <c r="B2256" s="170" t="s">
        <v>1972</v>
      </c>
      <c r="C2256" s="170" t="s">
        <v>24</v>
      </c>
      <c r="D2256" s="170" t="s">
        <v>68</v>
      </c>
      <c r="E2256" s="170">
        <v>4000</v>
      </c>
      <c r="F2256" s="170">
        <v>4</v>
      </c>
      <c r="G2256" s="171">
        <v>13</v>
      </c>
      <c r="H2256" s="170" t="s">
        <v>32</v>
      </c>
      <c r="I2256" s="171">
        <v>46.99</v>
      </c>
      <c r="J2256" s="169">
        <v>1</v>
      </c>
    </row>
    <row r="2257" spans="1:10" hidden="1" x14ac:dyDescent="0.25">
      <c r="A2257" s="169">
        <v>35828</v>
      </c>
      <c r="B2257" s="170" t="s">
        <v>1973</v>
      </c>
      <c r="C2257" s="170" t="s">
        <v>11</v>
      </c>
      <c r="D2257" s="170" t="s">
        <v>303</v>
      </c>
      <c r="E2257" s="170">
        <v>1419</v>
      </c>
      <c r="F2257" s="170">
        <v>6</v>
      </c>
      <c r="G2257" s="171">
        <v>5</v>
      </c>
      <c r="H2257" s="170" t="s">
        <v>26</v>
      </c>
      <c r="I2257" s="171">
        <v>17.989999999999998</v>
      </c>
      <c r="J2257" s="169">
        <v>3</v>
      </c>
    </row>
    <row r="2258" spans="1:10" hidden="1" x14ac:dyDescent="0.25">
      <c r="A2258" s="169">
        <v>35829</v>
      </c>
      <c r="B2258" s="170" t="s">
        <v>1974</v>
      </c>
      <c r="C2258" s="170" t="s">
        <v>263</v>
      </c>
      <c r="D2258" s="170" t="s">
        <v>935</v>
      </c>
      <c r="E2258" s="170">
        <v>19500</v>
      </c>
      <c r="F2258" s="170">
        <v>1</v>
      </c>
      <c r="G2258" s="171">
        <v>5</v>
      </c>
      <c r="H2258" s="170" t="s">
        <v>1615</v>
      </c>
      <c r="I2258" s="171">
        <v>156.52000000000001</v>
      </c>
      <c r="J2258" s="169">
        <v>1</v>
      </c>
    </row>
    <row r="2259" spans="1:10" hidden="1" x14ac:dyDescent="0.25">
      <c r="A2259" s="169">
        <v>35829</v>
      </c>
      <c r="B2259" s="170" t="s">
        <v>1974</v>
      </c>
      <c r="C2259" s="170" t="s">
        <v>263</v>
      </c>
      <c r="D2259" s="170" t="s">
        <v>935</v>
      </c>
      <c r="E2259" s="170">
        <v>19500</v>
      </c>
      <c r="F2259" s="170">
        <v>1</v>
      </c>
      <c r="G2259" s="171">
        <v>5</v>
      </c>
      <c r="H2259" s="170" t="s">
        <v>1615</v>
      </c>
      <c r="I2259" s="171">
        <v>156.52000000000001</v>
      </c>
      <c r="J2259" s="169">
        <v>1</v>
      </c>
    </row>
    <row r="2260" spans="1:10" hidden="1" x14ac:dyDescent="0.25">
      <c r="A2260" s="169">
        <v>35830</v>
      </c>
      <c r="B2260" s="170" t="s">
        <v>1975</v>
      </c>
      <c r="C2260" s="170" t="s">
        <v>24</v>
      </c>
      <c r="D2260" s="170" t="s">
        <v>34</v>
      </c>
      <c r="E2260" s="170">
        <v>3000</v>
      </c>
      <c r="F2260" s="170">
        <v>6</v>
      </c>
      <c r="G2260" s="171">
        <v>13.5</v>
      </c>
      <c r="H2260" s="170" t="s">
        <v>35</v>
      </c>
      <c r="I2260" s="171">
        <v>45.99</v>
      </c>
      <c r="J2260" s="169">
        <v>1</v>
      </c>
    </row>
    <row r="2261" spans="1:10" hidden="1" x14ac:dyDescent="0.25">
      <c r="A2261" s="169">
        <v>35832</v>
      </c>
      <c r="B2261" s="170" t="s">
        <v>1976</v>
      </c>
      <c r="C2261" s="170" t="s">
        <v>263</v>
      </c>
      <c r="D2261" s="170" t="s">
        <v>935</v>
      </c>
      <c r="E2261" s="170">
        <v>19500</v>
      </c>
      <c r="F2261" s="170">
        <v>1</v>
      </c>
      <c r="G2261" s="171">
        <v>5</v>
      </c>
      <c r="H2261" s="170" t="s">
        <v>1615</v>
      </c>
      <c r="I2261" s="171">
        <v>156.52000000000001</v>
      </c>
      <c r="J2261" s="169">
        <v>1</v>
      </c>
    </row>
    <row r="2262" spans="1:10" hidden="1" x14ac:dyDescent="0.25">
      <c r="A2262" s="169">
        <v>35832</v>
      </c>
      <c r="B2262" s="170" t="s">
        <v>1976</v>
      </c>
      <c r="C2262" s="170" t="s">
        <v>263</v>
      </c>
      <c r="D2262" s="170" t="s">
        <v>935</v>
      </c>
      <c r="E2262" s="170">
        <v>19500</v>
      </c>
      <c r="F2262" s="170">
        <v>1</v>
      </c>
      <c r="G2262" s="171">
        <v>5</v>
      </c>
      <c r="H2262" s="170" t="s">
        <v>1615</v>
      </c>
      <c r="I2262" s="171">
        <v>156.52000000000001</v>
      </c>
      <c r="J2262" s="169">
        <v>1</v>
      </c>
    </row>
    <row r="2263" spans="1:10" hidden="1" x14ac:dyDescent="0.25">
      <c r="A2263" s="169">
        <v>35834</v>
      </c>
      <c r="B2263" s="170" t="s">
        <v>1977</v>
      </c>
      <c r="C2263" s="170" t="s">
        <v>263</v>
      </c>
      <c r="D2263" s="170" t="s">
        <v>909</v>
      </c>
      <c r="E2263" s="170">
        <v>19500</v>
      </c>
      <c r="F2263" s="170">
        <v>1</v>
      </c>
      <c r="G2263" s="171">
        <v>5</v>
      </c>
      <c r="H2263" s="170" t="s">
        <v>1615</v>
      </c>
      <c r="I2263" s="171">
        <v>139.13</v>
      </c>
      <c r="J2263" s="169">
        <v>1</v>
      </c>
    </row>
    <row r="2264" spans="1:10" hidden="1" x14ac:dyDescent="0.25">
      <c r="A2264" s="169">
        <v>35834</v>
      </c>
      <c r="B2264" s="170" t="s">
        <v>1977</v>
      </c>
      <c r="C2264" s="170" t="s">
        <v>263</v>
      </c>
      <c r="D2264" s="170" t="s">
        <v>909</v>
      </c>
      <c r="E2264" s="170">
        <v>19500</v>
      </c>
      <c r="F2264" s="170">
        <v>1</v>
      </c>
      <c r="G2264" s="171">
        <v>5</v>
      </c>
      <c r="H2264" s="170" t="s">
        <v>1615</v>
      </c>
      <c r="I2264" s="171">
        <v>139.13</v>
      </c>
      <c r="J2264" s="169">
        <v>1</v>
      </c>
    </row>
    <row r="2265" spans="1:10" hidden="1" x14ac:dyDescent="0.25">
      <c r="A2265" s="169">
        <v>35835</v>
      </c>
      <c r="B2265" s="170" t="s">
        <v>1978</v>
      </c>
      <c r="C2265" s="170" t="s">
        <v>24</v>
      </c>
      <c r="D2265" s="170" t="s">
        <v>34</v>
      </c>
      <c r="E2265" s="170">
        <v>3000</v>
      </c>
      <c r="F2265" s="170">
        <v>6</v>
      </c>
      <c r="G2265" s="171">
        <v>13</v>
      </c>
      <c r="H2265" s="170" t="s">
        <v>35</v>
      </c>
      <c r="I2265" s="171">
        <v>45.99</v>
      </c>
      <c r="J2265" s="169">
        <v>1</v>
      </c>
    </row>
    <row r="2266" spans="1:10" hidden="1" x14ac:dyDescent="0.25">
      <c r="A2266" s="169">
        <v>35851</v>
      </c>
      <c r="B2266" s="170" t="s">
        <v>1979</v>
      </c>
      <c r="C2266" s="170" t="s">
        <v>24</v>
      </c>
      <c r="D2266" s="170" t="s">
        <v>66</v>
      </c>
      <c r="E2266" s="170">
        <v>750</v>
      </c>
      <c r="F2266" s="170">
        <v>12</v>
      </c>
      <c r="G2266" s="171">
        <v>12.5</v>
      </c>
      <c r="H2266" s="170" t="s">
        <v>110</v>
      </c>
      <c r="I2266" s="171">
        <v>37.99</v>
      </c>
      <c r="J2266" s="169">
        <v>1</v>
      </c>
    </row>
    <row r="2267" spans="1:10" hidden="1" x14ac:dyDescent="0.25">
      <c r="A2267" s="169">
        <v>35854</v>
      </c>
      <c r="B2267" s="170" t="s">
        <v>1980</v>
      </c>
      <c r="C2267" s="170" t="s">
        <v>15</v>
      </c>
      <c r="D2267" s="170" t="s">
        <v>756</v>
      </c>
      <c r="E2267" s="170">
        <v>750</v>
      </c>
      <c r="F2267" s="170">
        <v>6</v>
      </c>
      <c r="G2267" s="171">
        <v>40</v>
      </c>
      <c r="H2267" s="170" t="s">
        <v>26</v>
      </c>
      <c r="I2267" s="171">
        <v>36.99</v>
      </c>
      <c r="J2267" s="169">
        <v>1</v>
      </c>
    </row>
    <row r="2268" spans="1:10" hidden="1" x14ac:dyDescent="0.25">
      <c r="A2268" s="169">
        <v>35868</v>
      </c>
      <c r="B2268" s="170" t="s">
        <v>1981</v>
      </c>
      <c r="C2268" s="170" t="s">
        <v>24</v>
      </c>
      <c r="D2268" s="170" t="s">
        <v>34</v>
      </c>
      <c r="E2268" s="170">
        <v>750</v>
      </c>
      <c r="F2268" s="170">
        <v>6</v>
      </c>
      <c r="G2268" s="171">
        <v>13.7</v>
      </c>
      <c r="H2268" s="170" t="s">
        <v>200</v>
      </c>
      <c r="I2268" s="171">
        <v>164.19</v>
      </c>
      <c r="J2268" s="169">
        <v>1</v>
      </c>
    </row>
    <row r="2269" spans="1:10" hidden="1" x14ac:dyDescent="0.25">
      <c r="A2269" s="169">
        <v>35870</v>
      </c>
      <c r="B2269" s="170" t="s">
        <v>1982</v>
      </c>
      <c r="C2269" s="170" t="s">
        <v>24</v>
      </c>
      <c r="D2269" s="170" t="s">
        <v>34</v>
      </c>
      <c r="E2269" s="170">
        <v>750</v>
      </c>
      <c r="F2269" s="170">
        <v>12</v>
      </c>
      <c r="G2269" s="171">
        <v>13.8</v>
      </c>
      <c r="H2269" s="170" t="s">
        <v>200</v>
      </c>
      <c r="I2269" s="171">
        <v>53.61</v>
      </c>
      <c r="J2269" s="169">
        <v>1</v>
      </c>
    </row>
    <row r="2270" spans="1:10" hidden="1" x14ac:dyDescent="0.25">
      <c r="A2270" s="169">
        <v>35871</v>
      </c>
      <c r="B2270" s="170" t="s">
        <v>1983</v>
      </c>
      <c r="C2270" s="170" t="s">
        <v>15</v>
      </c>
      <c r="D2270" s="170" t="s">
        <v>1611</v>
      </c>
      <c r="E2270" s="170">
        <v>750</v>
      </c>
      <c r="F2270" s="170">
        <v>6</v>
      </c>
      <c r="G2270" s="171">
        <v>42</v>
      </c>
      <c r="H2270" s="170" t="s">
        <v>177</v>
      </c>
      <c r="I2270" s="171">
        <v>83.99</v>
      </c>
      <c r="J2270" s="169">
        <v>1</v>
      </c>
    </row>
    <row r="2271" spans="1:10" hidden="1" x14ac:dyDescent="0.25">
      <c r="A2271" s="169">
        <v>35875</v>
      </c>
      <c r="B2271" s="170" t="s">
        <v>1984</v>
      </c>
      <c r="C2271" s="170" t="s">
        <v>15</v>
      </c>
      <c r="D2271" s="170" t="s">
        <v>1611</v>
      </c>
      <c r="E2271" s="170">
        <v>750</v>
      </c>
      <c r="F2271" s="170">
        <v>6</v>
      </c>
      <c r="G2271" s="171">
        <v>47.4</v>
      </c>
      <c r="H2271" s="170" t="s">
        <v>35</v>
      </c>
      <c r="I2271" s="171">
        <v>89.99</v>
      </c>
      <c r="J2271" s="169">
        <v>1</v>
      </c>
    </row>
    <row r="2272" spans="1:10" hidden="1" x14ac:dyDescent="0.25">
      <c r="A2272" s="169">
        <v>35884</v>
      </c>
      <c r="B2272" s="170" t="s">
        <v>1985</v>
      </c>
      <c r="C2272" s="170" t="s">
        <v>24</v>
      </c>
      <c r="D2272" s="170" t="s">
        <v>68</v>
      </c>
      <c r="E2272" s="170">
        <v>750</v>
      </c>
      <c r="F2272" s="170">
        <v>12</v>
      </c>
      <c r="G2272" s="171">
        <v>13.5</v>
      </c>
      <c r="H2272" s="170" t="s">
        <v>22</v>
      </c>
      <c r="I2272" s="171">
        <v>19.989999999999998</v>
      </c>
      <c r="J2272" s="169">
        <v>1</v>
      </c>
    </row>
    <row r="2273" spans="1:10" hidden="1" x14ac:dyDescent="0.25">
      <c r="A2273" s="169">
        <v>35911</v>
      </c>
      <c r="B2273" s="170" t="s">
        <v>1986</v>
      </c>
      <c r="C2273" s="170" t="s">
        <v>15</v>
      </c>
      <c r="D2273" s="170" t="s">
        <v>90</v>
      </c>
      <c r="E2273" s="170">
        <v>750</v>
      </c>
      <c r="F2273" s="170">
        <v>12</v>
      </c>
      <c r="G2273" s="171">
        <v>43</v>
      </c>
      <c r="H2273" s="170" t="s">
        <v>17</v>
      </c>
      <c r="I2273" s="171">
        <v>345</v>
      </c>
      <c r="J2273" s="169">
        <v>1</v>
      </c>
    </row>
    <row r="2274" spans="1:10" hidden="1" x14ac:dyDescent="0.25">
      <c r="A2274" s="169">
        <v>35918</v>
      </c>
      <c r="B2274" s="170" t="s">
        <v>1987</v>
      </c>
      <c r="C2274" s="170" t="s">
        <v>24</v>
      </c>
      <c r="D2274" s="170" t="s">
        <v>34</v>
      </c>
      <c r="E2274" s="170">
        <v>750</v>
      </c>
      <c r="F2274" s="170">
        <v>12</v>
      </c>
      <c r="G2274" s="171">
        <v>14</v>
      </c>
      <c r="H2274" s="170" t="s">
        <v>200</v>
      </c>
      <c r="I2274" s="171">
        <v>160.6</v>
      </c>
      <c r="J2274" s="169">
        <v>1</v>
      </c>
    </row>
    <row r="2275" spans="1:10" hidden="1" x14ac:dyDescent="0.25">
      <c r="A2275" s="169">
        <v>35920</v>
      </c>
      <c r="B2275" s="170" t="s">
        <v>1988</v>
      </c>
      <c r="C2275" s="170" t="s">
        <v>24</v>
      </c>
      <c r="D2275" s="170" t="s">
        <v>34</v>
      </c>
      <c r="E2275" s="170">
        <v>750</v>
      </c>
      <c r="F2275" s="170">
        <v>12</v>
      </c>
      <c r="G2275" s="171">
        <v>13.4</v>
      </c>
      <c r="H2275" s="170" t="s">
        <v>200</v>
      </c>
      <c r="I2275" s="171">
        <v>109.79</v>
      </c>
      <c r="J2275" s="169">
        <v>1</v>
      </c>
    </row>
    <row r="2276" spans="1:10" hidden="1" x14ac:dyDescent="0.25">
      <c r="A2276" s="169">
        <v>36079</v>
      </c>
      <c r="B2276" s="170" t="s">
        <v>1989</v>
      </c>
      <c r="C2276" s="170" t="s">
        <v>15</v>
      </c>
      <c r="D2276" s="170" t="s">
        <v>90</v>
      </c>
      <c r="E2276" s="170">
        <v>750</v>
      </c>
      <c r="F2276" s="170">
        <v>12</v>
      </c>
      <c r="G2276" s="171">
        <v>43</v>
      </c>
      <c r="H2276" s="170" t="s">
        <v>17</v>
      </c>
      <c r="I2276" s="171">
        <v>178.99</v>
      </c>
      <c r="J2276" s="169">
        <v>1</v>
      </c>
    </row>
    <row r="2277" spans="1:10" hidden="1" x14ac:dyDescent="0.25">
      <c r="A2277" s="169">
        <v>36080</v>
      </c>
      <c r="B2277" s="170" t="s">
        <v>1990</v>
      </c>
      <c r="C2277" s="170" t="s">
        <v>15</v>
      </c>
      <c r="D2277" s="170" t="s">
        <v>82</v>
      </c>
      <c r="E2277" s="170">
        <v>250</v>
      </c>
      <c r="F2277" s="170">
        <v>12</v>
      </c>
      <c r="G2277" s="171">
        <v>40</v>
      </c>
      <c r="H2277" s="170" t="s">
        <v>20</v>
      </c>
      <c r="I2277" s="171">
        <v>49.95</v>
      </c>
      <c r="J2277" s="169">
        <v>5</v>
      </c>
    </row>
    <row r="2278" spans="1:10" hidden="1" x14ac:dyDescent="0.25">
      <c r="A2278" s="169">
        <v>36097</v>
      </c>
      <c r="B2278" s="170" t="s">
        <v>1991</v>
      </c>
      <c r="C2278" s="170" t="s">
        <v>11</v>
      </c>
      <c r="D2278" s="170" t="s">
        <v>303</v>
      </c>
      <c r="E2278" s="170">
        <v>2130</v>
      </c>
      <c r="F2278" s="170">
        <v>4</v>
      </c>
      <c r="G2278" s="171">
        <v>5.6</v>
      </c>
      <c r="H2278" s="170" t="s">
        <v>222</v>
      </c>
      <c r="I2278" s="171">
        <v>11.99</v>
      </c>
      <c r="J2278" s="169">
        <v>6</v>
      </c>
    </row>
    <row r="2279" spans="1:10" hidden="1" x14ac:dyDescent="0.25">
      <c r="A2279" s="169">
        <v>36097</v>
      </c>
      <c r="B2279" s="170" t="s">
        <v>1991</v>
      </c>
      <c r="C2279" s="170" t="s">
        <v>11</v>
      </c>
      <c r="D2279" s="170" t="s">
        <v>303</v>
      </c>
      <c r="E2279" s="170">
        <v>2130</v>
      </c>
      <c r="F2279" s="170">
        <v>4</v>
      </c>
      <c r="G2279" s="171">
        <v>5.6</v>
      </c>
      <c r="H2279" s="170" t="s">
        <v>222</v>
      </c>
      <c r="I2279" s="171">
        <v>11.99</v>
      </c>
      <c r="J2279" s="169">
        <v>6</v>
      </c>
    </row>
    <row r="2280" spans="1:10" hidden="1" x14ac:dyDescent="0.25">
      <c r="A2280" s="169">
        <v>36108</v>
      </c>
      <c r="B2280" s="170" t="s">
        <v>1992</v>
      </c>
      <c r="C2280" s="170" t="s">
        <v>11</v>
      </c>
      <c r="D2280" s="170" t="s">
        <v>303</v>
      </c>
      <c r="E2280" s="170">
        <v>473</v>
      </c>
      <c r="F2280" s="170">
        <v>24</v>
      </c>
      <c r="G2280" s="171">
        <v>5.9</v>
      </c>
      <c r="H2280" s="170" t="s">
        <v>54</v>
      </c>
      <c r="I2280" s="171">
        <v>3.79</v>
      </c>
      <c r="J2280" s="169">
        <v>1</v>
      </c>
    </row>
    <row r="2281" spans="1:10" hidden="1" x14ac:dyDescent="0.25">
      <c r="A2281" s="169">
        <v>36108</v>
      </c>
      <c r="B2281" s="170" t="s">
        <v>1992</v>
      </c>
      <c r="C2281" s="170" t="s">
        <v>11</v>
      </c>
      <c r="D2281" s="170" t="s">
        <v>303</v>
      </c>
      <c r="E2281" s="170">
        <v>473</v>
      </c>
      <c r="F2281" s="170">
        <v>24</v>
      </c>
      <c r="G2281" s="171">
        <v>5.9</v>
      </c>
      <c r="H2281" s="170" t="s">
        <v>54</v>
      </c>
      <c r="I2281" s="171">
        <v>3.79</v>
      </c>
      <c r="J2281" s="169">
        <v>1</v>
      </c>
    </row>
    <row r="2282" spans="1:10" hidden="1" x14ac:dyDescent="0.25">
      <c r="A2282" s="169">
        <v>36112</v>
      </c>
      <c r="B2282" s="170" t="s">
        <v>1993</v>
      </c>
      <c r="C2282" s="170" t="s">
        <v>24</v>
      </c>
      <c r="D2282" s="170" t="s">
        <v>38</v>
      </c>
      <c r="E2282" s="170">
        <v>750</v>
      </c>
      <c r="F2282" s="170">
        <v>12</v>
      </c>
      <c r="G2282" s="171">
        <v>13</v>
      </c>
      <c r="H2282" s="170" t="s">
        <v>770</v>
      </c>
      <c r="I2282" s="171">
        <v>26.99</v>
      </c>
      <c r="J2282" s="169">
        <v>1</v>
      </c>
    </row>
    <row r="2283" spans="1:10" hidden="1" x14ac:dyDescent="0.25">
      <c r="A2283" s="169">
        <v>36142</v>
      </c>
      <c r="B2283" s="170" t="s">
        <v>1994</v>
      </c>
      <c r="C2283" s="170" t="s">
        <v>24</v>
      </c>
      <c r="D2283" s="170" t="s">
        <v>185</v>
      </c>
      <c r="E2283" s="170">
        <v>750</v>
      </c>
      <c r="F2283" s="170">
        <v>12</v>
      </c>
      <c r="G2283" s="171">
        <v>14.8</v>
      </c>
      <c r="H2283" s="170" t="s">
        <v>64</v>
      </c>
      <c r="I2283" s="171">
        <v>22.99</v>
      </c>
      <c r="J2283" s="169">
        <v>1</v>
      </c>
    </row>
    <row r="2284" spans="1:10" hidden="1" x14ac:dyDescent="0.25">
      <c r="A2284" s="169">
        <v>36148</v>
      </c>
      <c r="B2284" s="170" t="s">
        <v>1995</v>
      </c>
      <c r="C2284" s="170" t="s">
        <v>15</v>
      </c>
      <c r="D2284" s="170" t="s">
        <v>56</v>
      </c>
      <c r="E2284" s="170">
        <v>700</v>
      </c>
      <c r="F2284" s="170">
        <v>6</v>
      </c>
      <c r="G2284" s="171">
        <v>50</v>
      </c>
      <c r="H2284" s="170" t="s">
        <v>222</v>
      </c>
      <c r="I2284" s="171">
        <v>120.29</v>
      </c>
      <c r="J2284" s="169">
        <v>1</v>
      </c>
    </row>
    <row r="2285" spans="1:10" hidden="1" x14ac:dyDescent="0.25">
      <c r="A2285" s="169">
        <v>36163</v>
      </c>
      <c r="B2285" s="170" t="s">
        <v>966</v>
      </c>
      <c r="C2285" s="170" t="s">
        <v>15</v>
      </c>
      <c r="D2285" s="170" t="s">
        <v>225</v>
      </c>
      <c r="E2285" s="170">
        <v>1750</v>
      </c>
      <c r="F2285" s="170">
        <v>6</v>
      </c>
      <c r="G2285" s="171">
        <v>40</v>
      </c>
      <c r="H2285" s="170" t="s">
        <v>446</v>
      </c>
      <c r="I2285" s="171">
        <v>89.99</v>
      </c>
      <c r="J2285" s="169">
        <v>1</v>
      </c>
    </row>
    <row r="2286" spans="1:10" hidden="1" x14ac:dyDescent="0.25">
      <c r="A2286" s="169">
        <v>36322</v>
      </c>
      <c r="B2286" s="170" t="s">
        <v>1996</v>
      </c>
      <c r="C2286" s="170" t="s">
        <v>15</v>
      </c>
      <c r="D2286" s="170" t="s">
        <v>134</v>
      </c>
      <c r="E2286" s="170">
        <v>750</v>
      </c>
      <c r="F2286" s="170">
        <v>12</v>
      </c>
      <c r="G2286" s="171">
        <v>40</v>
      </c>
      <c r="H2286" s="170" t="s">
        <v>123</v>
      </c>
      <c r="I2286" s="171">
        <v>86.99</v>
      </c>
      <c r="J2286" s="169">
        <v>1</v>
      </c>
    </row>
    <row r="2287" spans="1:10" hidden="1" x14ac:dyDescent="0.25">
      <c r="A2287" s="169">
        <v>36330</v>
      </c>
      <c r="B2287" s="170" t="s">
        <v>1997</v>
      </c>
      <c r="C2287" s="170" t="s">
        <v>11</v>
      </c>
      <c r="D2287" s="170" t="s">
        <v>267</v>
      </c>
      <c r="E2287" s="170">
        <v>2130</v>
      </c>
      <c r="F2287" s="170">
        <v>4</v>
      </c>
      <c r="G2287" s="171">
        <v>5</v>
      </c>
      <c r="H2287" s="170" t="s">
        <v>13</v>
      </c>
      <c r="I2287" s="171">
        <v>15.49</v>
      </c>
      <c r="J2287" s="169">
        <v>6</v>
      </c>
    </row>
    <row r="2288" spans="1:10" hidden="1" x14ac:dyDescent="0.25">
      <c r="A2288" s="169">
        <v>36330</v>
      </c>
      <c r="B2288" s="170" t="s">
        <v>1997</v>
      </c>
      <c r="C2288" s="170" t="s">
        <v>11</v>
      </c>
      <c r="D2288" s="170" t="s">
        <v>267</v>
      </c>
      <c r="E2288" s="170">
        <v>2130</v>
      </c>
      <c r="F2288" s="170">
        <v>4</v>
      </c>
      <c r="G2288" s="171">
        <v>5</v>
      </c>
      <c r="H2288" s="170" t="s">
        <v>13</v>
      </c>
      <c r="I2288" s="171">
        <v>15.49</v>
      </c>
      <c r="J2288" s="169">
        <v>6</v>
      </c>
    </row>
    <row r="2289" spans="1:10" hidden="1" x14ac:dyDescent="0.25">
      <c r="A2289" s="169">
        <v>36338</v>
      </c>
      <c r="B2289" s="170" t="s">
        <v>1998</v>
      </c>
      <c r="C2289" s="170" t="s">
        <v>15</v>
      </c>
      <c r="D2289" s="170" t="s">
        <v>1271</v>
      </c>
      <c r="E2289" s="170">
        <v>700</v>
      </c>
      <c r="F2289" s="170">
        <v>6</v>
      </c>
      <c r="G2289" s="171">
        <v>40</v>
      </c>
      <c r="H2289" s="170" t="s">
        <v>22</v>
      </c>
      <c r="I2289" s="171">
        <v>39.99</v>
      </c>
      <c r="J2289" s="169">
        <v>1</v>
      </c>
    </row>
    <row r="2290" spans="1:10" hidden="1" x14ac:dyDescent="0.25">
      <c r="A2290" s="169">
        <v>36339</v>
      </c>
      <c r="B2290" s="170" t="s">
        <v>1999</v>
      </c>
      <c r="C2290" s="170" t="s">
        <v>263</v>
      </c>
      <c r="D2290" s="170" t="s">
        <v>806</v>
      </c>
      <c r="E2290" s="170">
        <v>4260</v>
      </c>
      <c r="F2290" s="170">
        <v>2</v>
      </c>
      <c r="G2290" s="171">
        <v>5</v>
      </c>
      <c r="H2290" s="170" t="s">
        <v>54</v>
      </c>
      <c r="I2290" s="171">
        <v>33.39</v>
      </c>
      <c r="J2290" s="169">
        <v>12</v>
      </c>
    </row>
    <row r="2291" spans="1:10" hidden="1" x14ac:dyDescent="0.25">
      <c r="A2291" s="169">
        <v>36339</v>
      </c>
      <c r="B2291" s="170" t="s">
        <v>1999</v>
      </c>
      <c r="C2291" s="170" t="s">
        <v>263</v>
      </c>
      <c r="D2291" s="170" t="s">
        <v>806</v>
      </c>
      <c r="E2291" s="170">
        <v>4260</v>
      </c>
      <c r="F2291" s="170">
        <v>2</v>
      </c>
      <c r="G2291" s="171">
        <v>5</v>
      </c>
      <c r="H2291" s="170" t="s">
        <v>54</v>
      </c>
      <c r="I2291" s="171">
        <v>33.39</v>
      </c>
      <c r="J2291" s="169">
        <v>12</v>
      </c>
    </row>
    <row r="2292" spans="1:10" hidden="1" x14ac:dyDescent="0.25">
      <c r="A2292" s="169">
        <v>36340</v>
      </c>
      <c r="B2292" s="170" t="s">
        <v>2000</v>
      </c>
      <c r="C2292" s="170" t="s">
        <v>263</v>
      </c>
      <c r="D2292" s="170" t="s">
        <v>806</v>
      </c>
      <c r="E2292" s="170">
        <v>4260</v>
      </c>
      <c r="F2292" s="170">
        <v>2</v>
      </c>
      <c r="G2292" s="171">
        <v>5</v>
      </c>
      <c r="H2292" s="170" t="s">
        <v>54</v>
      </c>
      <c r="I2292" s="171">
        <v>33.39</v>
      </c>
      <c r="J2292" s="169">
        <v>12</v>
      </c>
    </row>
    <row r="2293" spans="1:10" hidden="1" x14ac:dyDescent="0.25">
      <c r="A2293" s="169">
        <v>36340</v>
      </c>
      <c r="B2293" s="170" t="s">
        <v>2000</v>
      </c>
      <c r="C2293" s="170" t="s">
        <v>263</v>
      </c>
      <c r="D2293" s="170" t="s">
        <v>806</v>
      </c>
      <c r="E2293" s="170">
        <v>4260</v>
      </c>
      <c r="F2293" s="170">
        <v>2</v>
      </c>
      <c r="G2293" s="171">
        <v>5</v>
      </c>
      <c r="H2293" s="170" t="s">
        <v>54</v>
      </c>
      <c r="I2293" s="171">
        <v>33.39</v>
      </c>
      <c r="J2293" s="169">
        <v>12</v>
      </c>
    </row>
    <row r="2294" spans="1:10" hidden="1" x14ac:dyDescent="0.25">
      <c r="A2294" s="169">
        <v>36359</v>
      </c>
      <c r="B2294" s="170" t="s">
        <v>2001</v>
      </c>
      <c r="C2294" s="170" t="s">
        <v>263</v>
      </c>
      <c r="D2294" s="170" t="s">
        <v>1938</v>
      </c>
      <c r="E2294" s="170">
        <v>473</v>
      </c>
      <c r="F2294" s="170">
        <v>24</v>
      </c>
      <c r="G2294" s="171">
        <v>5</v>
      </c>
      <c r="H2294" s="170" t="s">
        <v>1194</v>
      </c>
      <c r="I2294" s="171">
        <v>3.99</v>
      </c>
      <c r="J2294" s="169">
        <v>1</v>
      </c>
    </row>
    <row r="2295" spans="1:10" hidden="1" x14ac:dyDescent="0.25">
      <c r="A2295" s="169">
        <v>36371</v>
      </c>
      <c r="B2295" s="170" t="s">
        <v>2002</v>
      </c>
      <c r="C2295" s="170" t="s">
        <v>11</v>
      </c>
      <c r="D2295" s="170" t="s">
        <v>303</v>
      </c>
      <c r="E2295" s="170">
        <v>1420</v>
      </c>
      <c r="F2295" s="170">
        <v>6</v>
      </c>
      <c r="G2295" s="171">
        <v>11</v>
      </c>
      <c r="H2295" s="170" t="s">
        <v>1556</v>
      </c>
      <c r="I2295" s="171">
        <v>19.989999999999998</v>
      </c>
      <c r="J2295" s="169">
        <v>4</v>
      </c>
    </row>
    <row r="2296" spans="1:10" hidden="1" x14ac:dyDescent="0.25">
      <c r="A2296" s="169">
        <v>36371</v>
      </c>
      <c r="B2296" s="170" t="s">
        <v>2002</v>
      </c>
      <c r="C2296" s="170" t="s">
        <v>11</v>
      </c>
      <c r="D2296" s="170" t="s">
        <v>303</v>
      </c>
      <c r="E2296" s="170">
        <v>1420</v>
      </c>
      <c r="F2296" s="170">
        <v>6</v>
      </c>
      <c r="G2296" s="171">
        <v>11</v>
      </c>
      <c r="H2296" s="170" t="s">
        <v>1556</v>
      </c>
      <c r="I2296" s="171">
        <v>19.989999999999998</v>
      </c>
      <c r="J2296" s="169">
        <v>4</v>
      </c>
    </row>
    <row r="2297" spans="1:10" hidden="1" x14ac:dyDescent="0.25">
      <c r="A2297" s="169">
        <v>36379</v>
      </c>
      <c r="B2297" s="170" t="s">
        <v>2003</v>
      </c>
      <c r="C2297" s="170" t="s">
        <v>263</v>
      </c>
      <c r="D2297" s="170" t="s">
        <v>1938</v>
      </c>
      <c r="E2297" s="170">
        <v>473</v>
      </c>
      <c r="F2297" s="170">
        <v>24</v>
      </c>
      <c r="G2297" s="171">
        <v>5</v>
      </c>
      <c r="H2297" s="170" t="s">
        <v>1194</v>
      </c>
      <c r="I2297" s="171">
        <v>3.99</v>
      </c>
      <c r="J2297" s="169">
        <v>1</v>
      </c>
    </row>
    <row r="2298" spans="1:10" hidden="1" x14ac:dyDescent="0.25">
      <c r="A2298" s="169">
        <v>36390</v>
      </c>
      <c r="B2298" s="170" t="s">
        <v>2004</v>
      </c>
      <c r="C2298" s="170" t="s">
        <v>11</v>
      </c>
      <c r="D2298" s="170" t="s">
        <v>303</v>
      </c>
      <c r="E2298" s="170">
        <v>3784</v>
      </c>
      <c r="F2298" s="170">
        <v>3</v>
      </c>
      <c r="G2298" s="171">
        <v>7</v>
      </c>
      <c r="H2298" s="170" t="s">
        <v>1324</v>
      </c>
      <c r="I2298" s="171">
        <v>32</v>
      </c>
      <c r="J2298" s="169">
        <v>8</v>
      </c>
    </row>
    <row r="2299" spans="1:10" hidden="1" x14ac:dyDescent="0.25">
      <c r="A2299" s="169">
        <v>36390</v>
      </c>
      <c r="B2299" s="170" t="s">
        <v>2004</v>
      </c>
      <c r="C2299" s="170" t="s">
        <v>11</v>
      </c>
      <c r="D2299" s="170" t="s">
        <v>303</v>
      </c>
      <c r="E2299" s="170">
        <v>3784</v>
      </c>
      <c r="F2299" s="170">
        <v>3</v>
      </c>
      <c r="G2299" s="171">
        <v>7</v>
      </c>
      <c r="H2299" s="170" t="s">
        <v>1324</v>
      </c>
      <c r="I2299" s="171">
        <v>32</v>
      </c>
      <c r="J2299" s="169">
        <v>8</v>
      </c>
    </row>
    <row r="2300" spans="1:10" hidden="1" x14ac:dyDescent="0.25">
      <c r="A2300" s="169">
        <v>36431</v>
      </c>
      <c r="B2300" s="170" t="s">
        <v>2005</v>
      </c>
      <c r="C2300" s="170" t="s">
        <v>263</v>
      </c>
      <c r="D2300" s="170" t="s">
        <v>264</v>
      </c>
      <c r="E2300" s="170">
        <v>473</v>
      </c>
      <c r="F2300" s="170">
        <v>12</v>
      </c>
      <c r="G2300" s="171">
        <v>5</v>
      </c>
      <c r="H2300" s="170" t="s">
        <v>54</v>
      </c>
      <c r="I2300" s="171">
        <v>3.99</v>
      </c>
      <c r="J2300" s="169">
        <v>1</v>
      </c>
    </row>
    <row r="2301" spans="1:10" hidden="1" x14ac:dyDescent="0.25">
      <c r="A2301" s="169">
        <v>36431</v>
      </c>
      <c r="B2301" s="170" t="s">
        <v>2005</v>
      </c>
      <c r="C2301" s="170" t="s">
        <v>263</v>
      </c>
      <c r="D2301" s="170" t="s">
        <v>264</v>
      </c>
      <c r="E2301" s="170">
        <v>473</v>
      </c>
      <c r="F2301" s="170">
        <v>12</v>
      </c>
      <c r="G2301" s="171">
        <v>5</v>
      </c>
      <c r="H2301" s="170" t="s">
        <v>54</v>
      </c>
      <c r="I2301" s="171">
        <v>3.99</v>
      </c>
      <c r="J2301" s="169">
        <v>1</v>
      </c>
    </row>
    <row r="2302" spans="1:10" hidden="1" x14ac:dyDescent="0.25">
      <c r="A2302" s="169">
        <v>36474</v>
      </c>
      <c r="B2302" s="170" t="s">
        <v>2006</v>
      </c>
      <c r="C2302" s="170" t="s">
        <v>15</v>
      </c>
      <c r="D2302" s="170" t="s">
        <v>669</v>
      </c>
      <c r="E2302" s="170">
        <v>300</v>
      </c>
      <c r="F2302" s="170">
        <v>20</v>
      </c>
      <c r="G2302" s="171">
        <v>33</v>
      </c>
      <c r="H2302" s="170" t="s">
        <v>22</v>
      </c>
      <c r="I2302" s="171">
        <v>13.99</v>
      </c>
      <c r="J2302" s="169">
        <v>6</v>
      </c>
    </row>
    <row r="2303" spans="1:10" hidden="1" x14ac:dyDescent="0.25">
      <c r="A2303" s="169">
        <v>36485</v>
      </c>
      <c r="B2303" s="170" t="s">
        <v>2007</v>
      </c>
      <c r="C2303" s="170" t="s">
        <v>15</v>
      </c>
      <c r="D2303" s="170" t="s">
        <v>140</v>
      </c>
      <c r="E2303" s="170">
        <v>750</v>
      </c>
      <c r="F2303" s="170">
        <v>6</v>
      </c>
      <c r="G2303" s="171">
        <v>20</v>
      </c>
      <c r="H2303" s="170" t="s">
        <v>222</v>
      </c>
      <c r="I2303" s="171">
        <v>32.99</v>
      </c>
      <c r="J2303" s="169">
        <v>1</v>
      </c>
    </row>
    <row r="2304" spans="1:10" hidden="1" x14ac:dyDescent="0.25">
      <c r="A2304" s="169">
        <v>36507</v>
      </c>
      <c r="B2304" s="170" t="s">
        <v>2008</v>
      </c>
      <c r="C2304" s="170" t="s">
        <v>11</v>
      </c>
      <c r="D2304" s="170" t="s">
        <v>267</v>
      </c>
      <c r="E2304" s="170">
        <v>355</v>
      </c>
      <c r="F2304" s="170">
        <v>24</v>
      </c>
      <c r="G2304" s="171">
        <v>5.5</v>
      </c>
      <c r="H2304" s="170" t="s">
        <v>1362</v>
      </c>
      <c r="I2304" s="171">
        <v>3</v>
      </c>
      <c r="J2304" s="169">
        <v>1</v>
      </c>
    </row>
    <row r="2305" spans="1:10" hidden="1" x14ac:dyDescent="0.25">
      <c r="A2305" s="169">
        <v>36507</v>
      </c>
      <c r="B2305" s="170" t="s">
        <v>2008</v>
      </c>
      <c r="C2305" s="170" t="s">
        <v>11</v>
      </c>
      <c r="D2305" s="170" t="s">
        <v>267</v>
      </c>
      <c r="E2305" s="170">
        <v>355</v>
      </c>
      <c r="F2305" s="170">
        <v>24</v>
      </c>
      <c r="G2305" s="171">
        <v>5.5</v>
      </c>
      <c r="H2305" s="170" t="s">
        <v>1362</v>
      </c>
      <c r="I2305" s="171">
        <v>3</v>
      </c>
      <c r="J2305" s="169">
        <v>1</v>
      </c>
    </row>
    <row r="2306" spans="1:10" hidden="1" x14ac:dyDescent="0.25">
      <c r="A2306" s="169">
        <v>36509</v>
      </c>
      <c r="B2306" s="170" t="s">
        <v>2009</v>
      </c>
      <c r="C2306" s="170" t="s">
        <v>11</v>
      </c>
      <c r="D2306" s="170" t="s">
        <v>267</v>
      </c>
      <c r="E2306" s="170">
        <v>473</v>
      </c>
      <c r="F2306" s="170">
        <v>24</v>
      </c>
      <c r="G2306" s="171">
        <v>5.5</v>
      </c>
      <c r="H2306" s="170" t="s">
        <v>1362</v>
      </c>
      <c r="I2306" s="171">
        <v>4</v>
      </c>
      <c r="J2306" s="169">
        <v>1</v>
      </c>
    </row>
    <row r="2307" spans="1:10" hidden="1" x14ac:dyDescent="0.25">
      <c r="A2307" s="169">
        <v>36509</v>
      </c>
      <c r="B2307" s="170" t="s">
        <v>2009</v>
      </c>
      <c r="C2307" s="170" t="s">
        <v>11</v>
      </c>
      <c r="D2307" s="170" t="s">
        <v>267</v>
      </c>
      <c r="E2307" s="170">
        <v>473</v>
      </c>
      <c r="F2307" s="170">
        <v>24</v>
      </c>
      <c r="G2307" s="171">
        <v>5.5</v>
      </c>
      <c r="H2307" s="170" t="s">
        <v>1362</v>
      </c>
      <c r="I2307" s="171">
        <v>4</v>
      </c>
      <c r="J2307" s="169">
        <v>1</v>
      </c>
    </row>
    <row r="2308" spans="1:10" hidden="1" x14ac:dyDescent="0.25">
      <c r="A2308" s="169">
        <v>36544</v>
      </c>
      <c r="B2308" s="170" t="s">
        <v>2010</v>
      </c>
      <c r="C2308" s="170" t="s">
        <v>37</v>
      </c>
      <c r="D2308" s="170" t="s">
        <v>1650</v>
      </c>
      <c r="E2308" s="170">
        <v>0</v>
      </c>
      <c r="F2308" s="170">
        <v>10</v>
      </c>
      <c r="H2308" s="170" t="s">
        <v>892</v>
      </c>
      <c r="I2308" s="171">
        <v>2.4900000000000002</v>
      </c>
    </row>
    <row r="2309" spans="1:10" hidden="1" x14ac:dyDescent="0.25">
      <c r="A2309" s="169">
        <v>36602</v>
      </c>
      <c r="B2309" s="170" t="s">
        <v>2011</v>
      </c>
      <c r="C2309" s="170" t="s">
        <v>24</v>
      </c>
      <c r="D2309" s="170" t="s">
        <v>34</v>
      </c>
      <c r="E2309" s="170">
        <v>750</v>
      </c>
      <c r="F2309" s="170">
        <v>12</v>
      </c>
      <c r="G2309" s="171">
        <v>15</v>
      </c>
      <c r="H2309" s="170" t="s">
        <v>600</v>
      </c>
      <c r="I2309" s="171">
        <v>49.99</v>
      </c>
      <c r="J2309" s="169">
        <v>1</v>
      </c>
    </row>
    <row r="2310" spans="1:10" hidden="1" x14ac:dyDescent="0.25">
      <c r="A2310" s="169">
        <v>36697</v>
      </c>
      <c r="B2310" s="170" t="s">
        <v>2012</v>
      </c>
      <c r="C2310" s="170" t="s">
        <v>15</v>
      </c>
      <c r="D2310" s="170" t="s">
        <v>1007</v>
      </c>
      <c r="E2310" s="170">
        <v>700</v>
      </c>
      <c r="F2310" s="170">
        <v>6</v>
      </c>
      <c r="G2310" s="171">
        <v>50</v>
      </c>
      <c r="H2310" s="170" t="s">
        <v>2013</v>
      </c>
      <c r="I2310" s="171">
        <v>92.99</v>
      </c>
      <c r="J2310" s="169">
        <v>1</v>
      </c>
    </row>
    <row r="2311" spans="1:10" hidden="1" x14ac:dyDescent="0.25">
      <c r="A2311" s="169">
        <v>36758</v>
      </c>
      <c r="B2311" s="170" t="s">
        <v>2014</v>
      </c>
      <c r="C2311" s="170" t="s">
        <v>15</v>
      </c>
      <c r="D2311" s="170" t="s">
        <v>215</v>
      </c>
      <c r="E2311" s="170">
        <v>750</v>
      </c>
      <c r="F2311" s="170">
        <v>9</v>
      </c>
      <c r="G2311" s="171">
        <v>40</v>
      </c>
      <c r="H2311" s="170" t="s">
        <v>17</v>
      </c>
      <c r="I2311" s="171">
        <v>52.49</v>
      </c>
      <c r="J2311" s="169">
        <v>1</v>
      </c>
    </row>
    <row r="2312" spans="1:10" hidden="1" x14ac:dyDescent="0.25">
      <c r="A2312" s="169">
        <v>36781</v>
      </c>
      <c r="B2312" s="170" t="s">
        <v>2015</v>
      </c>
      <c r="C2312" s="170" t="s">
        <v>24</v>
      </c>
      <c r="D2312" s="170" t="s">
        <v>194</v>
      </c>
      <c r="E2312" s="170">
        <v>750</v>
      </c>
      <c r="F2312" s="170">
        <v>12</v>
      </c>
      <c r="G2312" s="171">
        <v>13.5</v>
      </c>
      <c r="H2312" s="170" t="s">
        <v>32</v>
      </c>
      <c r="I2312" s="171">
        <v>13.49</v>
      </c>
      <c r="J2312" s="169">
        <v>1</v>
      </c>
    </row>
    <row r="2313" spans="1:10" hidden="1" x14ac:dyDescent="0.25">
      <c r="A2313" s="169">
        <v>36782</v>
      </c>
      <c r="B2313" s="170" t="s">
        <v>2016</v>
      </c>
      <c r="C2313" s="170" t="s">
        <v>24</v>
      </c>
      <c r="D2313" s="170" t="s">
        <v>58</v>
      </c>
      <c r="E2313" s="170">
        <v>750</v>
      </c>
      <c r="F2313" s="170">
        <v>12</v>
      </c>
      <c r="G2313" s="171">
        <v>12</v>
      </c>
      <c r="H2313" s="170" t="s">
        <v>32</v>
      </c>
      <c r="I2313" s="171">
        <v>13.49</v>
      </c>
      <c r="J2313" s="169">
        <v>1</v>
      </c>
    </row>
    <row r="2314" spans="1:10" hidden="1" x14ac:dyDescent="0.25">
      <c r="A2314" s="169">
        <v>36787</v>
      </c>
      <c r="B2314" s="170" t="s">
        <v>2017</v>
      </c>
      <c r="C2314" s="170" t="s">
        <v>15</v>
      </c>
      <c r="D2314" s="170" t="s">
        <v>93</v>
      </c>
      <c r="E2314" s="170">
        <v>750</v>
      </c>
      <c r="F2314" s="170">
        <v>12</v>
      </c>
      <c r="G2314" s="171">
        <v>40</v>
      </c>
      <c r="H2314" s="170" t="s">
        <v>177</v>
      </c>
      <c r="I2314" s="171">
        <v>36.99</v>
      </c>
      <c r="J2314" s="169">
        <v>1</v>
      </c>
    </row>
    <row r="2315" spans="1:10" hidden="1" x14ac:dyDescent="0.25">
      <c r="A2315" s="169">
        <v>36804</v>
      </c>
      <c r="B2315" s="170" t="s">
        <v>2018</v>
      </c>
      <c r="C2315" s="170" t="s">
        <v>11</v>
      </c>
      <c r="D2315" s="170" t="s">
        <v>303</v>
      </c>
      <c r="E2315" s="170">
        <v>473</v>
      </c>
      <c r="F2315" s="170">
        <v>24</v>
      </c>
      <c r="G2315" s="171">
        <v>8</v>
      </c>
      <c r="H2315" s="170" t="s">
        <v>1556</v>
      </c>
      <c r="I2315" s="171">
        <v>5.29</v>
      </c>
      <c r="J2315" s="169">
        <v>1</v>
      </c>
    </row>
    <row r="2316" spans="1:10" hidden="1" x14ac:dyDescent="0.25">
      <c r="A2316" s="169">
        <v>36804</v>
      </c>
      <c r="B2316" s="170" t="s">
        <v>2018</v>
      </c>
      <c r="C2316" s="170" t="s">
        <v>11</v>
      </c>
      <c r="D2316" s="170" t="s">
        <v>303</v>
      </c>
      <c r="E2316" s="170">
        <v>473</v>
      </c>
      <c r="F2316" s="170">
        <v>24</v>
      </c>
      <c r="G2316" s="171">
        <v>8</v>
      </c>
      <c r="H2316" s="170" t="s">
        <v>1556</v>
      </c>
      <c r="I2316" s="171">
        <v>5.29</v>
      </c>
      <c r="J2316" s="169">
        <v>1</v>
      </c>
    </row>
    <row r="2317" spans="1:10" hidden="1" x14ac:dyDescent="0.25">
      <c r="A2317" s="169">
        <v>36805</v>
      </c>
      <c r="B2317" s="170" t="s">
        <v>2019</v>
      </c>
      <c r="C2317" s="170" t="s">
        <v>24</v>
      </c>
      <c r="D2317" s="170" t="s">
        <v>68</v>
      </c>
      <c r="E2317" s="170">
        <v>750</v>
      </c>
      <c r="F2317" s="170">
        <v>12</v>
      </c>
      <c r="G2317" s="171">
        <v>14.5</v>
      </c>
      <c r="H2317" s="170" t="s">
        <v>22</v>
      </c>
      <c r="I2317" s="171">
        <v>25.99</v>
      </c>
      <c r="J2317" s="169">
        <v>1</v>
      </c>
    </row>
    <row r="2318" spans="1:10" hidden="1" x14ac:dyDescent="0.25">
      <c r="A2318" s="169">
        <v>36811</v>
      </c>
      <c r="B2318" s="170" t="s">
        <v>2020</v>
      </c>
      <c r="C2318" s="170" t="s">
        <v>11</v>
      </c>
      <c r="D2318" s="170" t="s">
        <v>12</v>
      </c>
      <c r="E2318" s="170">
        <v>473</v>
      </c>
      <c r="F2318" s="170">
        <v>24</v>
      </c>
      <c r="G2318" s="171">
        <v>5</v>
      </c>
      <c r="H2318" s="170" t="s">
        <v>1459</v>
      </c>
      <c r="I2318" s="171">
        <v>4.3899999999999997</v>
      </c>
      <c r="J2318" s="169">
        <v>1</v>
      </c>
    </row>
    <row r="2319" spans="1:10" hidden="1" x14ac:dyDescent="0.25">
      <c r="A2319" s="169">
        <v>36811</v>
      </c>
      <c r="B2319" s="170" t="s">
        <v>2020</v>
      </c>
      <c r="C2319" s="170" t="s">
        <v>11</v>
      </c>
      <c r="D2319" s="170" t="s">
        <v>12</v>
      </c>
      <c r="E2319" s="170">
        <v>473</v>
      </c>
      <c r="F2319" s="170">
        <v>24</v>
      </c>
      <c r="G2319" s="171">
        <v>5</v>
      </c>
      <c r="H2319" s="170" t="s">
        <v>1459</v>
      </c>
      <c r="I2319" s="171">
        <v>4.3899999999999997</v>
      </c>
      <c r="J2319" s="169">
        <v>1</v>
      </c>
    </row>
    <row r="2320" spans="1:10" hidden="1" x14ac:dyDescent="0.25">
      <c r="A2320" s="169">
        <v>36822</v>
      </c>
      <c r="B2320" s="170" t="s">
        <v>2021</v>
      </c>
      <c r="C2320" s="170" t="s">
        <v>11</v>
      </c>
      <c r="D2320" s="170" t="s">
        <v>303</v>
      </c>
      <c r="E2320" s="170">
        <v>473</v>
      </c>
      <c r="F2320" s="170">
        <v>24</v>
      </c>
      <c r="G2320" s="171">
        <v>8.1999999999999993</v>
      </c>
      <c r="H2320" s="170" t="s">
        <v>222</v>
      </c>
      <c r="I2320" s="171">
        <v>4.99</v>
      </c>
      <c r="J2320" s="169">
        <v>1</v>
      </c>
    </row>
    <row r="2321" spans="1:10" hidden="1" x14ac:dyDescent="0.25">
      <c r="A2321" s="169">
        <v>36832</v>
      </c>
      <c r="B2321" s="170" t="s">
        <v>2022</v>
      </c>
      <c r="C2321" s="170" t="s">
        <v>15</v>
      </c>
      <c r="D2321" s="170" t="s">
        <v>252</v>
      </c>
      <c r="E2321" s="170">
        <v>750</v>
      </c>
      <c r="F2321" s="170">
        <v>12</v>
      </c>
      <c r="G2321" s="171">
        <v>30</v>
      </c>
      <c r="H2321" s="170" t="s">
        <v>1173</v>
      </c>
      <c r="I2321" s="171">
        <v>35.99</v>
      </c>
      <c r="J2321" s="169">
        <v>1</v>
      </c>
    </row>
    <row r="2322" spans="1:10" hidden="1" x14ac:dyDescent="0.25">
      <c r="A2322" s="169">
        <v>36838</v>
      </c>
      <c r="B2322" s="170" t="s">
        <v>2023</v>
      </c>
      <c r="C2322" s="170" t="s">
        <v>11</v>
      </c>
      <c r="D2322" s="170" t="s">
        <v>267</v>
      </c>
      <c r="E2322" s="170">
        <v>750</v>
      </c>
      <c r="F2322" s="170">
        <v>12</v>
      </c>
      <c r="G2322" s="171">
        <v>5</v>
      </c>
      <c r="H2322" s="170" t="s">
        <v>1324</v>
      </c>
      <c r="I2322" s="171">
        <v>9</v>
      </c>
      <c r="J2322" s="169">
        <v>1</v>
      </c>
    </row>
    <row r="2323" spans="1:10" hidden="1" x14ac:dyDescent="0.25">
      <c r="A2323" s="169">
        <v>36838</v>
      </c>
      <c r="B2323" s="170" t="s">
        <v>2023</v>
      </c>
      <c r="C2323" s="170" t="s">
        <v>11</v>
      </c>
      <c r="D2323" s="170" t="s">
        <v>267</v>
      </c>
      <c r="E2323" s="170">
        <v>750</v>
      </c>
      <c r="F2323" s="170">
        <v>12</v>
      </c>
      <c r="G2323" s="171">
        <v>5</v>
      </c>
      <c r="H2323" s="170" t="s">
        <v>1324</v>
      </c>
      <c r="I2323" s="171">
        <v>9</v>
      </c>
      <c r="J2323" s="169">
        <v>1</v>
      </c>
    </row>
    <row r="2324" spans="1:10" hidden="1" x14ac:dyDescent="0.25">
      <c r="A2324" s="169">
        <v>36879</v>
      </c>
      <c r="B2324" s="170" t="s">
        <v>2024</v>
      </c>
      <c r="C2324" s="170" t="s">
        <v>24</v>
      </c>
      <c r="D2324" s="170" t="s">
        <v>34</v>
      </c>
      <c r="E2324" s="170">
        <v>750</v>
      </c>
      <c r="F2324" s="170">
        <v>6</v>
      </c>
      <c r="G2324" s="171">
        <v>14</v>
      </c>
      <c r="H2324" s="170" t="s">
        <v>177</v>
      </c>
      <c r="I2324" s="171">
        <v>199.99</v>
      </c>
      <c r="J2324" s="169">
        <v>1</v>
      </c>
    </row>
    <row r="2325" spans="1:10" hidden="1" x14ac:dyDescent="0.25">
      <c r="A2325" s="169">
        <v>36883</v>
      </c>
      <c r="B2325" s="170" t="s">
        <v>2025</v>
      </c>
      <c r="C2325" s="170" t="s">
        <v>24</v>
      </c>
      <c r="D2325" s="170" t="s">
        <v>191</v>
      </c>
      <c r="E2325" s="170">
        <v>750</v>
      </c>
      <c r="F2325" s="170">
        <v>12</v>
      </c>
      <c r="G2325" s="171">
        <v>13.5</v>
      </c>
      <c r="H2325" s="170" t="s">
        <v>100</v>
      </c>
      <c r="I2325" s="171">
        <v>18.489999999999998</v>
      </c>
      <c r="J2325" s="169">
        <v>1</v>
      </c>
    </row>
    <row r="2326" spans="1:10" hidden="1" x14ac:dyDescent="0.25">
      <c r="A2326" s="169">
        <v>36884</v>
      </c>
      <c r="B2326" s="170" t="s">
        <v>2026</v>
      </c>
      <c r="C2326" s="170" t="s">
        <v>24</v>
      </c>
      <c r="D2326" s="170" t="s">
        <v>166</v>
      </c>
      <c r="E2326" s="170">
        <v>750</v>
      </c>
      <c r="F2326" s="170">
        <v>12</v>
      </c>
      <c r="G2326" s="171">
        <v>12.5</v>
      </c>
      <c r="H2326" s="170" t="s">
        <v>100</v>
      </c>
      <c r="I2326" s="171">
        <v>16.489999999999998</v>
      </c>
      <c r="J2326" s="169">
        <v>1</v>
      </c>
    </row>
    <row r="2327" spans="1:10" hidden="1" x14ac:dyDescent="0.25">
      <c r="A2327" s="169">
        <v>36885</v>
      </c>
      <c r="B2327" s="170" t="s">
        <v>2027</v>
      </c>
      <c r="C2327" s="170" t="s">
        <v>24</v>
      </c>
      <c r="D2327" s="170" t="s">
        <v>99</v>
      </c>
      <c r="E2327" s="170">
        <v>750</v>
      </c>
      <c r="F2327" s="170">
        <v>6</v>
      </c>
      <c r="G2327" s="171">
        <v>20</v>
      </c>
      <c r="H2327" s="170" t="s">
        <v>100</v>
      </c>
      <c r="I2327" s="171">
        <v>38.99</v>
      </c>
      <c r="J2327" s="169">
        <v>1</v>
      </c>
    </row>
    <row r="2328" spans="1:10" hidden="1" x14ac:dyDescent="0.25">
      <c r="A2328" s="169">
        <v>36886</v>
      </c>
      <c r="B2328" s="170" t="s">
        <v>2028</v>
      </c>
      <c r="C2328" s="170" t="s">
        <v>24</v>
      </c>
      <c r="D2328" s="170" t="s">
        <v>191</v>
      </c>
      <c r="E2328" s="170">
        <v>750</v>
      </c>
      <c r="F2328" s="170">
        <v>12</v>
      </c>
      <c r="G2328" s="171">
        <v>15</v>
      </c>
      <c r="H2328" s="170" t="s">
        <v>100</v>
      </c>
      <c r="I2328" s="171">
        <v>16.489999999999998</v>
      </c>
      <c r="J2328" s="169">
        <v>1</v>
      </c>
    </row>
    <row r="2329" spans="1:10" hidden="1" x14ac:dyDescent="0.25">
      <c r="A2329" s="169">
        <v>36951</v>
      </c>
      <c r="B2329" s="170" t="s">
        <v>2029</v>
      </c>
      <c r="C2329" s="170" t="s">
        <v>24</v>
      </c>
      <c r="D2329" s="170" t="s">
        <v>191</v>
      </c>
      <c r="E2329" s="170">
        <v>750</v>
      </c>
      <c r="F2329" s="170">
        <v>12</v>
      </c>
      <c r="G2329" s="171">
        <v>13.5</v>
      </c>
      <c r="H2329" s="170" t="s">
        <v>130</v>
      </c>
      <c r="I2329" s="171">
        <v>12.59</v>
      </c>
      <c r="J2329" s="169">
        <v>1</v>
      </c>
    </row>
    <row r="2330" spans="1:10" hidden="1" x14ac:dyDescent="0.25">
      <c r="A2330" s="169">
        <v>36958</v>
      </c>
      <c r="B2330" s="170" t="s">
        <v>2030</v>
      </c>
      <c r="C2330" s="170" t="s">
        <v>11</v>
      </c>
      <c r="D2330" s="170" t="s">
        <v>267</v>
      </c>
      <c r="E2330" s="170">
        <v>473</v>
      </c>
      <c r="F2330" s="170">
        <v>24</v>
      </c>
      <c r="G2330" s="171">
        <v>5</v>
      </c>
      <c r="H2330" s="170" t="s">
        <v>1742</v>
      </c>
      <c r="I2330" s="171">
        <v>4.1900000000000004</v>
      </c>
      <c r="J2330" s="169">
        <v>1</v>
      </c>
    </row>
    <row r="2331" spans="1:10" hidden="1" x14ac:dyDescent="0.25">
      <c r="A2331" s="169">
        <v>36958</v>
      </c>
      <c r="B2331" s="170" t="s">
        <v>2030</v>
      </c>
      <c r="C2331" s="170" t="s">
        <v>11</v>
      </c>
      <c r="D2331" s="170" t="s">
        <v>267</v>
      </c>
      <c r="E2331" s="170">
        <v>473</v>
      </c>
      <c r="F2331" s="170">
        <v>24</v>
      </c>
      <c r="G2331" s="171">
        <v>5</v>
      </c>
      <c r="H2331" s="170" t="s">
        <v>1742</v>
      </c>
      <c r="I2331" s="171">
        <v>4.1900000000000004</v>
      </c>
      <c r="J2331" s="169">
        <v>1</v>
      </c>
    </row>
    <row r="2332" spans="1:10" hidden="1" x14ac:dyDescent="0.25">
      <c r="A2332" s="169">
        <v>36963</v>
      </c>
      <c r="B2332" s="170" t="s">
        <v>2031</v>
      </c>
      <c r="C2332" s="170" t="s">
        <v>24</v>
      </c>
      <c r="D2332" s="170" t="s">
        <v>127</v>
      </c>
      <c r="E2332" s="170">
        <v>750</v>
      </c>
      <c r="F2332" s="170">
        <v>6</v>
      </c>
      <c r="G2332" s="171">
        <v>14.5</v>
      </c>
      <c r="H2332" s="170" t="s">
        <v>177</v>
      </c>
      <c r="I2332" s="171">
        <v>99.99</v>
      </c>
      <c r="J2332" s="169">
        <v>1</v>
      </c>
    </row>
    <row r="2333" spans="1:10" hidden="1" x14ac:dyDescent="0.25">
      <c r="A2333" s="169">
        <v>36966</v>
      </c>
      <c r="B2333" s="170" t="s">
        <v>2032</v>
      </c>
      <c r="C2333" s="170" t="s">
        <v>24</v>
      </c>
      <c r="D2333" s="170" t="s">
        <v>166</v>
      </c>
      <c r="E2333" s="170">
        <v>750</v>
      </c>
      <c r="F2333" s="170">
        <v>12</v>
      </c>
      <c r="G2333" s="171">
        <v>11.5</v>
      </c>
      <c r="H2333" s="170" t="s">
        <v>100</v>
      </c>
      <c r="I2333" s="171">
        <v>19.989999999999998</v>
      </c>
      <c r="J2333" s="169">
        <v>1</v>
      </c>
    </row>
    <row r="2334" spans="1:10" hidden="1" x14ac:dyDescent="0.25">
      <c r="A2334" s="169">
        <v>36968</v>
      </c>
      <c r="B2334" s="170" t="s">
        <v>2033</v>
      </c>
      <c r="C2334" s="170" t="s">
        <v>24</v>
      </c>
      <c r="D2334" s="170" t="s">
        <v>230</v>
      </c>
      <c r="E2334" s="170">
        <v>750</v>
      </c>
      <c r="F2334" s="170">
        <v>12</v>
      </c>
      <c r="G2334" s="171">
        <v>12.5</v>
      </c>
      <c r="H2334" s="170" t="s">
        <v>100</v>
      </c>
      <c r="I2334" s="171">
        <v>20.99</v>
      </c>
      <c r="J2334" s="169">
        <v>1</v>
      </c>
    </row>
    <row r="2335" spans="1:10" hidden="1" x14ac:dyDescent="0.25">
      <c r="A2335" s="169">
        <v>37002</v>
      </c>
      <c r="B2335" s="170" t="s">
        <v>2034</v>
      </c>
      <c r="C2335" s="170" t="s">
        <v>11</v>
      </c>
      <c r="D2335" s="170" t="s">
        <v>12</v>
      </c>
      <c r="E2335" s="170">
        <v>8520</v>
      </c>
      <c r="F2335" s="170">
        <v>1</v>
      </c>
      <c r="G2335" s="171">
        <v>4.9000000000000004</v>
      </c>
      <c r="H2335" s="170" t="s">
        <v>824</v>
      </c>
      <c r="I2335" s="171">
        <v>45.99</v>
      </c>
      <c r="J2335" s="169">
        <v>24</v>
      </c>
    </row>
    <row r="2336" spans="1:10" hidden="1" x14ac:dyDescent="0.25">
      <c r="A2336" s="169">
        <v>37002</v>
      </c>
      <c r="B2336" s="170" t="s">
        <v>2034</v>
      </c>
      <c r="C2336" s="170" t="s">
        <v>11</v>
      </c>
      <c r="D2336" s="170" t="s">
        <v>12</v>
      </c>
      <c r="E2336" s="170">
        <v>8520</v>
      </c>
      <c r="F2336" s="170">
        <v>1</v>
      </c>
      <c r="G2336" s="171">
        <v>4.9000000000000004</v>
      </c>
      <c r="H2336" s="170" t="s">
        <v>824</v>
      </c>
      <c r="I2336" s="171">
        <v>45.99</v>
      </c>
      <c r="J2336" s="169">
        <v>24</v>
      </c>
    </row>
    <row r="2337" spans="1:10" hidden="1" x14ac:dyDescent="0.25">
      <c r="A2337" s="169">
        <v>37003</v>
      </c>
      <c r="B2337" s="170" t="s">
        <v>2035</v>
      </c>
      <c r="C2337" s="170" t="s">
        <v>11</v>
      </c>
      <c r="D2337" s="170" t="s">
        <v>303</v>
      </c>
      <c r="E2337" s="170">
        <v>473</v>
      </c>
      <c r="F2337" s="170">
        <v>24</v>
      </c>
      <c r="G2337" s="171">
        <v>6.8</v>
      </c>
      <c r="H2337" s="170" t="s">
        <v>105</v>
      </c>
      <c r="I2337" s="171">
        <v>4.3899999999999997</v>
      </c>
      <c r="J2337" s="169">
        <v>1</v>
      </c>
    </row>
    <row r="2338" spans="1:10" hidden="1" x14ac:dyDescent="0.25">
      <c r="A2338" s="169">
        <v>37003</v>
      </c>
      <c r="B2338" s="170" t="s">
        <v>2035</v>
      </c>
      <c r="C2338" s="170" t="s">
        <v>11</v>
      </c>
      <c r="D2338" s="170" t="s">
        <v>303</v>
      </c>
      <c r="E2338" s="170">
        <v>473</v>
      </c>
      <c r="F2338" s="170">
        <v>24</v>
      </c>
      <c r="G2338" s="171">
        <v>6.8</v>
      </c>
      <c r="H2338" s="170" t="s">
        <v>105</v>
      </c>
      <c r="I2338" s="171">
        <v>4.3899999999999997</v>
      </c>
      <c r="J2338" s="169">
        <v>1</v>
      </c>
    </row>
    <row r="2339" spans="1:10" hidden="1" x14ac:dyDescent="0.25">
      <c r="A2339" s="169">
        <v>37020</v>
      </c>
      <c r="B2339" s="170" t="s">
        <v>2036</v>
      </c>
      <c r="C2339" s="170" t="s">
        <v>11</v>
      </c>
      <c r="D2339" s="170" t="s">
        <v>474</v>
      </c>
      <c r="E2339" s="170">
        <v>2130</v>
      </c>
      <c r="F2339" s="170">
        <v>4</v>
      </c>
      <c r="G2339" s="171">
        <v>4.7</v>
      </c>
      <c r="H2339" s="170" t="s">
        <v>634</v>
      </c>
      <c r="I2339" s="171">
        <v>16.989999999999998</v>
      </c>
      <c r="J2339" s="169">
        <v>6</v>
      </c>
    </row>
    <row r="2340" spans="1:10" hidden="1" x14ac:dyDescent="0.25">
      <c r="A2340" s="169">
        <v>37020</v>
      </c>
      <c r="B2340" s="170" t="s">
        <v>2036</v>
      </c>
      <c r="C2340" s="170" t="s">
        <v>11</v>
      </c>
      <c r="D2340" s="170" t="s">
        <v>474</v>
      </c>
      <c r="E2340" s="170">
        <v>2130</v>
      </c>
      <c r="F2340" s="170">
        <v>4</v>
      </c>
      <c r="G2340" s="171">
        <v>4.7</v>
      </c>
      <c r="H2340" s="170" t="s">
        <v>634</v>
      </c>
      <c r="I2340" s="171">
        <v>16.989999999999998</v>
      </c>
      <c r="J2340" s="169">
        <v>6</v>
      </c>
    </row>
    <row r="2341" spans="1:10" hidden="1" x14ac:dyDescent="0.25">
      <c r="A2341" s="169">
        <v>37071</v>
      </c>
      <c r="B2341" s="170" t="s">
        <v>2037</v>
      </c>
      <c r="C2341" s="170" t="s">
        <v>11</v>
      </c>
      <c r="D2341" s="170" t="s">
        <v>303</v>
      </c>
      <c r="E2341" s="170">
        <v>473</v>
      </c>
      <c r="F2341" s="170">
        <v>24</v>
      </c>
      <c r="G2341" s="171">
        <v>6.5</v>
      </c>
      <c r="H2341" s="170" t="s">
        <v>1053</v>
      </c>
      <c r="I2341" s="171">
        <v>3.95</v>
      </c>
      <c r="J2341" s="169">
        <v>1</v>
      </c>
    </row>
    <row r="2342" spans="1:10" hidden="1" x14ac:dyDescent="0.25">
      <c r="A2342" s="169">
        <v>37071</v>
      </c>
      <c r="B2342" s="170" t="s">
        <v>2037</v>
      </c>
      <c r="C2342" s="170" t="s">
        <v>11</v>
      </c>
      <c r="D2342" s="170" t="s">
        <v>303</v>
      </c>
      <c r="E2342" s="170">
        <v>473</v>
      </c>
      <c r="F2342" s="170">
        <v>24</v>
      </c>
      <c r="G2342" s="171">
        <v>6.5</v>
      </c>
      <c r="H2342" s="170" t="s">
        <v>1053</v>
      </c>
      <c r="I2342" s="171">
        <v>3.95</v>
      </c>
      <c r="J2342" s="169">
        <v>1</v>
      </c>
    </row>
    <row r="2343" spans="1:10" hidden="1" x14ac:dyDescent="0.25">
      <c r="A2343" s="169">
        <v>37074</v>
      </c>
      <c r="B2343" s="170" t="s">
        <v>2038</v>
      </c>
      <c r="C2343" s="170" t="s">
        <v>11</v>
      </c>
      <c r="D2343" s="170" t="s">
        <v>303</v>
      </c>
      <c r="E2343" s="170">
        <v>473</v>
      </c>
      <c r="F2343" s="170">
        <v>24</v>
      </c>
      <c r="G2343" s="171">
        <v>7.1</v>
      </c>
      <c r="H2343" s="170" t="s">
        <v>105</v>
      </c>
      <c r="I2343" s="171">
        <v>4.3899999999999997</v>
      </c>
      <c r="J2343" s="169">
        <v>1</v>
      </c>
    </row>
    <row r="2344" spans="1:10" hidden="1" x14ac:dyDescent="0.25">
      <c r="A2344" s="169">
        <v>37074</v>
      </c>
      <c r="B2344" s="170" t="s">
        <v>2038</v>
      </c>
      <c r="C2344" s="170" t="s">
        <v>11</v>
      </c>
      <c r="D2344" s="170" t="s">
        <v>303</v>
      </c>
      <c r="E2344" s="170">
        <v>473</v>
      </c>
      <c r="F2344" s="170">
        <v>24</v>
      </c>
      <c r="G2344" s="171">
        <v>7.1</v>
      </c>
      <c r="H2344" s="170" t="s">
        <v>105</v>
      </c>
      <c r="I2344" s="171">
        <v>4.3899999999999997</v>
      </c>
      <c r="J2344" s="169">
        <v>1</v>
      </c>
    </row>
    <row r="2345" spans="1:10" hidden="1" x14ac:dyDescent="0.25">
      <c r="A2345" s="169">
        <v>37077</v>
      </c>
      <c r="B2345" s="170" t="s">
        <v>2039</v>
      </c>
      <c r="C2345" s="170" t="s">
        <v>11</v>
      </c>
      <c r="D2345" s="170" t="s">
        <v>303</v>
      </c>
      <c r="E2345" s="170">
        <v>473</v>
      </c>
      <c r="F2345" s="170">
        <v>24</v>
      </c>
      <c r="G2345" s="171">
        <v>7</v>
      </c>
      <c r="H2345" s="170" t="s">
        <v>1457</v>
      </c>
      <c r="I2345" s="171">
        <v>4.8899999999999997</v>
      </c>
      <c r="J2345" s="169">
        <v>1</v>
      </c>
    </row>
    <row r="2346" spans="1:10" hidden="1" x14ac:dyDescent="0.25">
      <c r="A2346" s="169">
        <v>37077</v>
      </c>
      <c r="B2346" s="170" t="s">
        <v>2039</v>
      </c>
      <c r="C2346" s="170" t="s">
        <v>11</v>
      </c>
      <c r="D2346" s="170" t="s">
        <v>303</v>
      </c>
      <c r="E2346" s="170">
        <v>473</v>
      </c>
      <c r="F2346" s="170">
        <v>24</v>
      </c>
      <c r="G2346" s="171">
        <v>7</v>
      </c>
      <c r="H2346" s="170" t="s">
        <v>1457</v>
      </c>
      <c r="I2346" s="171">
        <v>4.8899999999999997</v>
      </c>
      <c r="J2346" s="169">
        <v>1</v>
      </c>
    </row>
    <row r="2347" spans="1:10" hidden="1" x14ac:dyDescent="0.25">
      <c r="A2347" s="169">
        <v>37078</v>
      </c>
      <c r="B2347" s="170" t="s">
        <v>2040</v>
      </c>
      <c r="C2347" s="170" t="s">
        <v>11</v>
      </c>
      <c r="D2347" s="170" t="s">
        <v>12</v>
      </c>
      <c r="E2347" s="170">
        <v>473</v>
      </c>
      <c r="F2347" s="170">
        <v>24</v>
      </c>
      <c r="G2347" s="171">
        <v>4.4000000000000004</v>
      </c>
      <c r="H2347" s="170" t="s">
        <v>105</v>
      </c>
      <c r="I2347" s="171">
        <v>4.3899999999999997</v>
      </c>
      <c r="J2347" s="169">
        <v>1</v>
      </c>
    </row>
    <row r="2348" spans="1:10" hidden="1" x14ac:dyDescent="0.25">
      <c r="A2348" s="169">
        <v>37078</v>
      </c>
      <c r="B2348" s="170" t="s">
        <v>2040</v>
      </c>
      <c r="C2348" s="170" t="s">
        <v>11</v>
      </c>
      <c r="D2348" s="170" t="s">
        <v>12</v>
      </c>
      <c r="E2348" s="170">
        <v>473</v>
      </c>
      <c r="F2348" s="170">
        <v>24</v>
      </c>
      <c r="G2348" s="171">
        <v>4.4000000000000004</v>
      </c>
      <c r="H2348" s="170" t="s">
        <v>105</v>
      </c>
      <c r="I2348" s="171">
        <v>4.3899999999999997</v>
      </c>
      <c r="J2348" s="169">
        <v>1</v>
      </c>
    </row>
    <row r="2349" spans="1:10" hidden="1" x14ac:dyDescent="0.25">
      <c r="A2349" s="169">
        <v>37079</v>
      </c>
      <c r="B2349" s="170" t="s">
        <v>2041</v>
      </c>
      <c r="C2349" s="170" t="s">
        <v>11</v>
      </c>
      <c r="D2349" s="170" t="s">
        <v>267</v>
      </c>
      <c r="E2349" s="170">
        <v>473</v>
      </c>
      <c r="F2349" s="170">
        <v>24</v>
      </c>
      <c r="G2349" s="171">
        <v>5</v>
      </c>
      <c r="H2349" s="170" t="s">
        <v>105</v>
      </c>
      <c r="I2349" s="171">
        <v>4.29</v>
      </c>
      <c r="J2349" s="169">
        <v>1</v>
      </c>
    </row>
    <row r="2350" spans="1:10" hidden="1" x14ac:dyDescent="0.25">
      <c r="A2350" s="169">
        <v>37079</v>
      </c>
      <c r="B2350" s="170" t="s">
        <v>2041</v>
      </c>
      <c r="C2350" s="170" t="s">
        <v>11</v>
      </c>
      <c r="D2350" s="170" t="s">
        <v>267</v>
      </c>
      <c r="E2350" s="170">
        <v>473</v>
      </c>
      <c r="F2350" s="170">
        <v>24</v>
      </c>
      <c r="G2350" s="171">
        <v>5</v>
      </c>
      <c r="H2350" s="170" t="s">
        <v>105</v>
      </c>
      <c r="I2350" s="171">
        <v>4.29</v>
      </c>
      <c r="J2350" s="169">
        <v>1</v>
      </c>
    </row>
    <row r="2351" spans="1:10" hidden="1" x14ac:dyDescent="0.25">
      <c r="A2351" s="169">
        <v>37086</v>
      </c>
      <c r="B2351" s="170" t="s">
        <v>2042</v>
      </c>
      <c r="C2351" s="170" t="s">
        <v>24</v>
      </c>
      <c r="D2351" s="170" t="s">
        <v>34</v>
      </c>
      <c r="E2351" s="170">
        <v>3000</v>
      </c>
      <c r="F2351" s="170">
        <v>4</v>
      </c>
      <c r="G2351" s="171">
        <v>12.5</v>
      </c>
      <c r="H2351" s="170" t="s">
        <v>47</v>
      </c>
      <c r="I2351" s="171">
        <v>44.99</v>
      </c>
      <c r="J2351" s="169">
        <v>1</v>
      </c>
    </row>
    <row r="2352" spans="1:10" hidden="1" x14ac:dyDescent="0.25">
      <c r="A2352" s="169">
        <v>37114</v>
      </c>
      <c r="B2352" s="170" t="s">
        <v>2043</v>
      </c>
      <c r="C2352" s="170" t="s">
        <v>11</v>
      </c>
      <c r="D2352" s="170" t="s">
        <v>12</v>
      </c>
      <c r="E2352" s="170">
        <v>5115</v>
      </c>
      <c r="F2352" s="170">
        <v>1</v>
      </c>
      <c r="G2352" s="171">
        <v>5</v>
      </c>
      <c r="H2352" s="170" t="s">
        <v>105</v>
      </c>
      <c r="I2352" s="171">
        <v>33.99</v>
      </c>
      <c r="J2352" s="169">
        <v>15</v>
      </c>
    </row>
    <row r="2353" spans="1:10" hidden="1" x14ac:dyDescent="0.25">
      <c r="A2353" s="169">
        <v>37114</v>
      </c>
      <c r="B2353" s="170" t="s">
        <v>2043</v>
      </c>
      <c r="C2353" s="170" t="s">
        <v>11</v>
      </c>
      <c r="D2353" s="170" t="s">
        <v>12</v>
      </c>
      <c r="E2353" s="170">
        <v>5115</v>
      </c>
      <c r="F2353" s="170">
        <v>1</v>
      </c>
      <c r="G2353" s="171">
        <v>5</v>
      </c>
      <c r="H2353" s="170" t="s">
        <v>105</v>
      </c>
      <c r="I2353" s="171">
        <v>33.99</v>
      </c>
      <c r="J2353" s="169">
        <v>15</v>
      </c>
    </row>
    <row r="2354" spans="1:10" hidden="1" x14ac:dyDescent="0.25">
      <c r="A2354" s="169">
        <v>37115</v>
      </c>
      <c r="B2354" s="170" t="s">
        <v>2044</v>
      </c>
      <c r="C2354" s="170" t="s">
        <v>11</v>
      </c>
      <c r="D2354" s="170" t="s">
        <v>211</v>
      </c>
      <c r="E2354" s="170">
        <v>5115</v>
      </c>
      <c r="F2354" s="170">
        <v>1</v>
      </c>
      <c r="G2354" s="171">
        <v>4</v>
      </c>
      <c r="H2354" s="170" t="s">
        <v>105</v>
      </c>
      <c r="I2354" s="171">
        <v>33.99</v>
      </c>
      <c r="J2354" s="169">
        <v>15</v>
      </c>
    </row>
    <row r="2355" spans="1:10" hidden="1" x14ac:dyDescent="0.25">
      <c r="A2355" s="169">
        <v>37115</v>
      </c>
      <c r="B2355" s="170" t="s">
        <v>2044</v>
      </c>
      <c r="C2355" s="170" t="s">
        <v>11</v>
      </c>
      <c r="D2355" s="170" t="s">
        <v>211</v>
      </c>
      <c r="E2355" s="170">
        <v>5115</v>
      </c>
      <c r="F2355" s="170">
        <v>1</v>
      </c>
      <c r="G2355" s="171">
        <v>4</v>
      </c>
      <c r="H2355" s="170" t="s">
        <v>105</v>
      </c>
      <c r="I2355" s="171">
        <v>33.99</v>
      </c>
      <c r="J2355" s="169">
        <v>15</v>
      </c>
    </row>
    <row r="2356" spans="1:10" hidden="1" x14ac:dyDescent="0.25">
      <c r="A2356" s="169">
        <v>37141</v>
      </c>
      <c r="B2356" s="170" t="s">
        <v>2045</v>
      </c>
      <c r="C2356" s="170" t="s">
        <v>11</v>
      </c>
      <c r="D2356" s="170" t="s">
        <v>303</v>
      </c>
      <c r="E2356" s="170">
        <v>473</v>
      </c>
      <c r="F2356" s="170">
        <v>24</v>
      </c>
      <c r="G2356" s="171">
        <v>5.6</v>
      </c>
      <c r="H2356" s="170" t="s">
        <v>1422</v>
      </c>
      <c r="I2356" s="171">
        <v>4.29</v>
      </c>
      <c r="J2356" s="169">
        <v>1</v>
      </c>
    </row>
    <row r="2357" spans="1:10" hidden="1" x14ac:dyDescent="0.25">
      <c r="A2357" s="169">
        <v>37141</v>
      </c>
      <c r="B2357" s="170" t="s">
        <v>2045</v>
      </c>
      <c r="C2357" s="170" t="s">
        <v>11</v>
      </c>
      <c r="D2357" s="170" t="s">
        <v>303</v>
      </c>
      <c r="E2357" s="170">
        <v>473</v>
      </c>
      <c r="F2357" s="170">
        <v>24</v>
      </c>
      <c r="G2357" s="171">
        <v>5.6</v>
      </c>
      <c r="H2357" s="170" t="s">
        <v>1422</v>
      </c>
      <c r="I2357" s="171">
        <v>4.29</v>
      </c>
      <c r="J2357" s="169">
        <v>1</v>
      </c>
    </row>
    <row r="2358" spans="1:10" hidden="1" x14ac:dyDescent="0.25">
      <c r="A2358" s="169">
        <v>37155</v>
      </c>
      <c r="B2358" s="170" t="s">
        <v>2046</v>
      </c>
      <c r="C2358" s="170" t="s">
        <v>24</v>
      </c>
      <c r="D2358" s="170" t="s">
        <v>68</v>
      </c>
      <c r="E2358" s="170">
        <v>750</v>
      </c>
      <c r="F2358" s="170">
        <v>6</v>
      </c>
      <c r="G2358" s="171">
        <v>14</v>
      </c>
      <c r="H2358" s="170" t="s">
        <v>64</v>
      </c>
      <c r="I2358" s="171">
        <v>49.99</v>
      </c>
      <c r="J2358" s="169">
        <v>1</v>
      </c>
    </row>
    <row r="2359" spans="1:10" hidden="1" x14ac:dyDescent="0.25">
      <c r="A2359" s="169">
        <v>37157</v>
      </c>
      <c r="B2359" s="170" t="s">
        <v>2047</v>
      </c>
      <c r="C2359" s="170" t="s">
        <v>24</v>
      </c>
      <c r="D2359" s="170" t="s">
        <v>66</v>
      </c>
      <c r="E2359" s="170">
        <v>750</v>
      </c>
      <c r="F2359" s="170">
        <v>12</v>
      </c>
      <c r="G2359" s="171">
        <v>9.6</v>
      </c>
      <c r="H2359" s="170" t="s">
        <v>22</v>
      </c>
      <c r="I2359" s="171">
        <v>14.99</v>
      </c>
      <c r="J2359" s="169">
        <v>1</v>
      </c>
    </row>
    <row r="2360" spans="1:10" hidden="1" x14ac:dyDescent="0.25">
      <c r="A2360" s="169">
        <v>37160</v>
      </c>
      <c r="B2360" s="170" t="s">
        <v>2048</v>
      </c>
      <c r="C2360" s="170" t="s">
        <v>24</v>
      </c>
      <c r="D2360" s="170" t="s">
        <v>598</v>
      </c>
      <c r="E2360" s="170">
        <v>750</v>
      </c>
      <c r="F2360" s="170">
        <v>12</v>
      </c>
      <c r="G2360" s="171">
        <v>7.6</v>
      </c>
      <c r="H2360" s="170" t="s">
        <v>43</v>
      </c>
      <c r="I2360" s="171">
        <v>15.99</v>
      </c>
      <c r="J2360" s="169">
        <v>1</v>
      </c>
    </row>
    <row r="2361" spans="1:10" hidden="1" x14ac:dyDescent="0.25">
      <c r="A2361" s="169">
        <v>37163</v>
      </c>
      <c r="B2361" s="170" t="s">
        <v>2049</v>
      </c>
      <c r="C2361" s="170" t="s">
        <v>24</v>
      </c>
      <c r="D2361" s="170" t="s">
        <v>598</v>
      </c>
      <c r="E2361" s="170">
        <v>750</v>
      </c>
      <c r="F2361" s="170">
        <v>12</v>
      </c>
      <c r="G2361" s="171">
        <v>8</v>
      </c>
      <c r="H2361" s="170" t="s">
        <v>43</v>
      </c>
      <c r="I2361" s="171">
        <v>15.99</v>
      </c>
      <c r="J2361" s="169">
        <v>1</v>
      </c>
    </row>
    <row r="2362" spans="1:10" hidden="1" x14ac:dyDescent="0.25">
      <c r="A2362" s="169">
        <v>37207</v>
      </c>
      <c r="B2362" s="170" t="s">
        <v>2050</v>
      </c>
      <c r="C2362" s="170" t="s">
        <v>24</v>
      </c>
      <c r="D2362" s="170" t="s">
        <v>68</v>
      </c>
      <c r="E2362" s="170">
        <v>750</v>
      </c>
      <c r="F2362" s="170">
        <v>12</v>
      </c>
      <c r="G2362" s="171">
        <v>14</v>
      </c>
      <c r="H2362" s="170" t="s">
        <v>1214</v>
      </c>
      <c r="I2362" s="171">
        <v>20.99</v>
      </c>
      <c r="J2362" s="169">
        <v>1</v>
      </c>
    </row>
    <row r="2363" spans="1:10" hidden="1" x14ac:dyDescent="0.25">
      <c r="A2363" s="169">
        <v>37256</v>
      </c>
      <c r="B2363" s="170" t="s">
        <v>2051</v>
      </c>
      <c r="C2363" s="170" t="s">
        <v>11</v>
      </c>
      <c r="D2363" s="170" t="s">
        <v>303</v>
      </c>
      <c r="E2363" s="170">
        <v>473</v>
      </c>
      <c r="F2363" s="170">
        <v>24</v>
      </c>
      <c r="G2363" s="171">
        <v>6.9</v>
      </c>
      <c r="H2363" s="170" t="s">
        <v>1324</v>
      </c>
      <c r="I2363" s="171">
        <v>4.25</v>
      </c>
      <c r="J2363" s="169">
        <v>1</v>
      </c>
    </row>
    <row r="2364" spans="1:10" hidden="1" x14ac:dyDescent="0.25">
      <c r="A2364" s="169">
        <v>37256</v>
      </c>
      <c r="B2364" s="170" t="s">
        <v>2051</v>
      </c>
      <c r="C2364" s="170" t="s">
        <v>11</v>
      </c>
      <c r="D2364" s="170" t="s">
        <v>303</v>
      </c>
      <c r="E2364" s="170">
        <v>473</v>
      </c>
      <c r="F2364" s="170">
        <v>24</v>
      </c>
      <c r="G2364" s="171">
        <v>6.9</v>
      </c>
      <c r="H2364" s="170" t="s">
        <v>1324</v>
      </c>
      <c r="I2364" s="171">
        <v>4.25</v>
      </c>
      <c r="J2364" s="169">
        <v>1</v>
      </c>
    </row>
    <row r="2365" spans="1:10" hidden="1" x14ac:dyDescent="0.25">
      <c r="A2365" s="169">
        <v>37268</v>
      </c>
      <c r="B2365" s="170" t="s">
        <v>2052</v>
      </c>
      <c r="C2365" s="170" t="s">
        <v>15</v>
      </c>
      <c r="D2365" s="170" t="s">
        <v>252</v>
      </c>
      <c r="E2365" s="170">
        <v>750</v>
      </c>
      <c r="F2365" s="170">
        <v>12</v>
      </c>
      <c r="G2365" s="171">
        <v>38</v>
      </c>
      <c r="H2365" s="170" t="s">
        <v>43</v>
      </c>
      <c r="I2365" s="171">
        <v>30.29</v>
      </c>
      <c r="J2365" s="169">
        <v>1</v>
      </c>
    </row>
    <row r="2366" spans="1:10" hidden="1" x14ac:dyDescent="0.25">
      <c r="A2366" s="169">
        <v>37301</v>
      </c>
      <c r="B2366" s="170" t="s">
        <v>2053</v>
      </c>
      <c r="C2366" s="170" t="s">
        <v>11</v>
      </c>
      <c r="D2366" s="170" t="s">
        <v>303</v>
      </c>
      <c r="E2366" s="170">
        <v>473</v>
      </c>
      <c r="F2366" s="170">
        <v>24</v>
      </c>
      <c r="G2366" s="171">
        <v>7.8</v>
      </c>
      <c r="H2366" s="170" t="s">
        <v>1457</v>
      </c>
      <c r="I2366" s="171">
        <v>4.75</v>
      </c>
      <c r="J2366" s="169">
        <v>1</v>
      </c>
    </row>
    <row r="2367" spans="1:10" hidden="1" x14ac:dyDescent="0.25">
      <c r="A2367" s="169">
        <v>37301</v>
      </c>
      <c r="B2367" s="170" t="s">
        <v>2053</v>
      </c>
      <c r="C2367" s="170" t="s">
        <v>11</v>
      </c>
      <c r="D2367" s="170" t="s">
        <v>303</v>
      </c>
      <c r="E2367" s="170">
        <v>473</v>
      </c>
      <c r="F2367" s="170">
        <v>24</v>
      </c>
      <c r="G2367" s="171">
        <v>7.8</v>
      </c>
      <c r="H2367" s="170" t="s">
        <v>1457</v>
      </c>
      <c r="I2367" s="171">
        <v>4.75</v>
      </c>
      <c r="J2367" s="169">
        <v>1</v>
      </c>
    </row>
    <row r="2368" spans="1:10" hidden="1" x14ac:dyDescent="0.25">
      <c r="A2368" s="169">
        <v>37304</v>
      </c>
      <c r="B2368" s="170" t="s">
        <v>2054</v>
      </c>
      <c r="C2368" s="170" t="s">
        <v>11</v>
      </c>
      <c r="D2368" s="170" t="s">
        <v>303</v>
      </c>
      <c r="E2368" s="170">
        <v>473</v>
      </c>
      <c r="F2368" s="170">
        <v>24</v>
      </c>
      <c r="G2368" s="171">
        <v>8</v>
      </c>
      <c r="H2368" s="170" t="s">
        <v>747</v>
      </c>
      <c r="I2368" s="171">
        <v>3.29</v>
      </c>
      <c r="J2368" s="169">
        <v>1</v>
      </c>
    </row>
    <row r="2369" spans="1:10" hidden="1" x14ac:dyDescent="0.25">
      <c r="A2369" s="169">
        <v>37304</v>
      </c>
      <c r="B2369" s="170" t="s">
        <v>2054</v>
      </c>
      <c r="C2369" s="170" t="s">
        <v>11</v>
      </c>
      <c r="D2369" s="170" t="s">
        <v>303</v>
      </c>
      <c r="E2369" s="170">
        <v>473</v>
      </c>
      <c r="F2369" s="170">
        <v>24</v>
      </c>
      <c r="G2369" s="171">
        <v>8</v>
      </c>
      <c r="H2369" s="170" t="s">
        <v>747</v>
      </c>
      <c r="I2369" s="171">
        <v>3.29</v>
      </c>
      <c r="J2369" s="169">
        <v>1</v>
      </c>
    </row>
    <row r="2370" spans="1:10" hidden="1" x14ac:dyDescent="0.25">
      <c r="A2370" s="169">
        <v>37331</v>
      </c>
      <c r="B2370" s="170" t="s">
        <v>2055</v>
      </c>
      <c r="C2370" s="170" t="s">
        <v>15</v>
      </c>
      <c r="D2370" s="170" t="s">
        <v>804</v>
      </c>
      <c r="E2370" s="170">
        <v>750</v>
      </c>
      <c r="F2370" s="170">
        <v>12</v>
      </c>
      <c r="G2370" s="171">
        <v>32.5</v>
      </c>
      <c r="H2370" s="170" t="s">
        <v>17</v>
      </c>
      <c r="I2370" s="171">
        <v>32.49</v>
      </c>
      <c r="J2370" s="169">
        <v>1</v>
      </c>
    </row>
    <row r="2371" spans="1:10" hidden="1" x14ac:dyDescent="0.25">
      <c r="A2371" s="169">
        <v>37333</v>
      </c>
      <c r="B2371" s="170" t="s">
        <v>2056</v>
      </c>
      <c r="C2371" s="170" t="s">
        <v>15</v>
      </c>
      <c r="D2371" s="170" t="s">
        <v>125</v>
      </c>
      <c r="E2371" s="170">
        <v>375</v>
      </c>
      <c r="F2371" s="170">
        <v>12</v>
      </c>
      <c r="G2371" s="171">
        <v>55</v>
      </c>
      <c r="H2371" s="170" t="s">
        <v>2057</v>
      </c>
      <c r="I2371" s="171">
        <v>43.39</v>
      </c>
      <c r="J2371" s="169">
        <v>1</v>
      </c>
    </row>
    <row r="2372" spans="1:10" hidden="1" x14ac:dyDescent="0.25">
      <c r="A2372" s="169">
        <v>37343</v>
      </c>
      <c r="B2372" s="170" t="s">
        <v>2058</v>
      </c>
      <c r="C2372" s="170" t="s">
        <v>24</v>
      </c>
      <c r="D2372" s="170" t="s">
        <v>166</v>
      </c>
      <c r="E2372" s="170">
        <v>750</v>
      </c>
      <c r="F2372" s="170">
        <v>12</v>
      </c>
      <c r="G2372" s="171">
        <v>13</v>
      </c>
      <c r="H2372" s="170" t="s">
        <v>22</v>
      </c>
      <c r="I2372" s="171">
        <v>17.989999999999998</v>
      </c>
      <c r="J2372" s="169">
        <v>1</v>
      </c>
    </row>
    <row r="2373" spans="1:10" hidden="1" x14ac:dyDescent="0.25">
      <c r="A2373" s="169">
        <v>37349</v>
      </c>
      <c r="B2373" s="170" t="s">
        <v>2059</v>
      </c>
      <c r="C2373" s="170" t="s">
        <v>11</v>
      </c>
      <c r="D2373" s="170" t="s">
        <v>303</v>
      </c>
      <c r="E2373" s="170">
        <v>710</v>
      </c>
      <c r="F2373" s="170">
        <v>12</v>
      </c>
      <c r="G2373" s="171">
        <v>8.5</v>
      </c>
      <c r="H2373" s="170" t="s">
        <v>13</v>
      </c>
      <c r="I2373" s="171">
        <v>4.71</v>
      </c>
      <c r="J2373" s="169">
        <v>1</v>
      </c>
    </row>
    <row r="2374" spans="1:10" hidden="1" x14ac:dyDescent="0.25">
      <c r="A2374" s="169">
        <v>37349</v>
      </c>
      <c r="B2374" s="170" t="s">
        <v>2059</v>
      </c>
      <c r="C2374" s="170" t="s">
        <v>11</v>
      </c>
      <c r="D2374" s="170" t="s">
        <v>303</v>
      </c>
      <c r="E2374" s="170">
        <v>710</v>
      </c>
      <c r="F2374" s="170">
        <v>12</v>
      </c>
      <c r="G2374" s="171">
        <v>8.5</v>
      </c>
      <c r="H2374" s="170" t="s">
        <v>13</v>
      </c>
      <c r="I2374" s="171">
        <v>4.71</v>
      </c>
      <c r="J2374" s="169">
        <v>1</v>
      </c>
    </row>
    <row r="2375" spans="1:10" hidden="1" x14ac:dyDescent="0.25">
      <c r="A2375" s="169">
        <v>37352</v>
      </c>
      <c r="B2375" s="170" t="s">
        <v>2060</v>
      </c>
      <c r="C2375" s="170" t="s">
        <v>11</v>
      </c>
      <c r="D2375" s="170" t="s">
        <v>303</v>
      </c>
      <c r="E2375" s="170">
        <v>473</v>
      </c>
      <c r="F2375" s="170">
        <v>24</v>
      </c>
      <c r="G2375" s="171">
        <v>7</v>
      </c>
      <c r="H2375" s="170" t="s">
        <v>1457</v>
      </c>
      <c r="I2375" s="171">
        <v>4.8899999999999997</v>
      </c>
      <c r="J2375" s="169">
        <v>1</v>
      </c>
    </row>
    <row r="2376" spans="1:10" hidden="1" x14ac:dyDescent="0.25">
      <c r="A2376" s="169">
        <v>37352</v>
      </c>
      <c r="B2376" s="170" t="s">
        <v>2060</v>
      </c>
      <c r="C2376" s="170" t="s">
        <v>11</v>
      </c>
      <c r="D2376" s="170" t="s">
        <v>303</v>
      </c>
      <c r="E2376" s="170">
        <v>473</v>
      </c>
      <c r="F2376" s="170">
        <v>24</v>
      </c>
      <c r="G2376" s="171">
        <v>7</v>
      </c>
      <c r="H2376" s="170" t="s">
        <v>1457</v>
      </c>
      <c r="I2376" s="171">
        <v>4.8899999999999997</v>
      </c>
      <c r="J2376" s="169">
        <v>1</v>
      </c>
    </row>
    <row r="2377" spans="1:10" hidden="1" x14ac:dyDescent="0.25">
      <c r="A2377" s="169">
        <v>37397</v>
      </c>
      <c r="B2377" s="170" t="s">
        <v>2061</v>
      </c>
      <c r="C2377" s="170" t="s">
        <v>15</v>
      </c>
      <c r="D2377" s="170" t="s">
        <v>252</v>
      </c>
      <c r="E2377" s="170">
        <v>750</v>
      </c>
      <c r="F2377" s="170">
        <v>12</v>
      </c>
      <c r="G2377" s="171">
        <v>35</v>
      </c>
      <c r="H2377" s="170" t="s">
        <v>20</v>
      </c>
      <c r="I2377" s="171">
        <v>29.29</v>
      </c>
      <c r="J2377" s="169">
        <v>1</v>
      </c>
    </row>
    <row r="2378" spans="1:10" hidden="1" x14ac:dyDescent="0.25">
      <c r="A2378" s="169">
        <v>37432</v>
      </c>
      <c r="B2378" s="170" t="s">
        <v>2062</v>
      </c>
      <c r="C2378" s="170" t="s">
        <v>1065</v>
      </c>
      <c r="D2378" s="170" t="s">
        <v>1066</v>
      </c>
      <c r="E2378" s="170">
        <v>330</v>
      </c>
      <c r="F2378" s="170">
        <v>24</v>
      </c>
      <c r="G2378" s="171">
        <v>1E-3</v>
      </c>
      <c r="H2378" s="170" t="s">
        <v>13</v>
      </c>
      <c r="I2378" s="171">
        <v>2.29</v>
      </c>
      <c r="J2378" s="169">
        <v>1</v>
      </c>
    </row>
    <row r="2379" spans="1:10" hidden="1" x14ac:dyDescent="0.25">
      <c r="A2379" s="169">
        <v>37432</v>
      </c>
      <c r="B2379" s="170" t="s">
        <v>2062</v>
      </c>
      <c r="C2379" s="170" t="s">
        <v>1065</v>
      </c>
      <c r="D2379" s="170" t="s">
        <v>1066</v>
      </c>
      <c r="E2379" s="170">
        <v>330</v>
      </c>
      <c r="F2379" s="170">
        <v>24</v>
      </c>
      <c r="G2379" s="171">
        <v>1E-3</v>
      </c>
      <c r="H2379" s="170" t="s">
        <v>13</v>
      </c>
      <c r="I2379" s="171">
        <v>2.29</v>
      </c>
      <c r="J2379" s="169">
        <v>1</v>
      </c>
    </row>
    <row r="2380" spans="1:10" hidden="1" x14ac:dyDescent="0.25">
      <c r="A2380" s="169">
        <v>37438</v>
      </c>
      <c r="B2380" s="170" t="s">
        <v>2063</v>
      </c>
      <c r="C2380" s="170" t="s">
        <v>11</v>
      </c>
      <c r="D2380" s="170" t="s">
        <v>303</v>
      </c>
      <c r="E2380" s="170">
        <v>473</v>
      </c>
      <c r="F2380" s="170">
        <v>24</v>
      </c>
      <c r="G2380" s="171">
        <v>7.5</v>
      </c>
      <c r="H2380" s="170" t="s">
        <v>1764</v>
      </c>
      <c r="I2380" s="171">
        <v>5.86</v>
      </c>
      <c r="J2380" s="169">
        <v>1</v>
      </c>
    </row>
    <row r="2381" spans="1:10" hidden="1" x14ac:dyDescent="0.25">
      <c r="A2381" s="169">
        <v>37438</v>
      </c>
      <c r="B2381" s="170" t="s">
        <v>2063</v>
      </c>
      <c r="C2381" s="170" t="s">
        <v>11</v>
      </c>
      <c r="D2381" s="170" t="s">
        <v>303</v>
      </c>
      <c r="E2381" s="170">
        <v>473</v>
      </c>
      <c r="F2381" s="170">
        <v>24</v>
      </c>
      <c r="G2381" s="171">
        <v>7.5</v>
      </c>
      <c r="H2381" s="170" t="s">
        <v>1764</v>
      </c>
      <c r="I2381" s="171">
        <v>5.86</v>
      </c>
      <c r="J2381" s="169">
        <v>1</v>
      </c>
    </row>
    <row r="2382" spans="1:10" hidden="1" x14ac:dyDescent="0.25">
      <c r="A2382" s="169">
        <v>37488</v>
      </c>
      <c r="B2382" s="170" t="s">
        <v>2064</v>
      </c>
      <c r="C2382" s="170" t="s">
        <v>11</v>
      </c>
      <c r="D2382" s="170" t="s">
        <v>12</v>
      </c>
      <c r="E2382" s="170">
        <v>5325</v>
      </c>
      <c r="F2382" s="170">
        <v>1</v>
      </c>
      <c r="G2382" s="171">
        <v>5.2</v>
      </c>
      <c r="H2382" s="170" t="s">
        <v>824</v>
      </c>
      <c r="I2382" s="171">
        <v>34.99</v>
      </c>
      <c r="J2382" s="169">
        <v>15</v>
      </c>
    </row>
    <row r="2383" spans="1:10" hidden="1" x14ac:dyDescent="0.25">
      <c r="A2383" s="169">
        <v>37488</v>
      </c>
      <c r="B2383" s="170" t="s">
        <v>2064</v>
      </c>
      <c r="C2383" s="170" t="s">
        <v>11</v>
      </c>
      <c r="D2383" s="170" t="s">
        <v>12</v>
      </c>
      <c r="E2383" s="170">
        <v>5325</v>
      </c>
      <c r="F2383" s="170">
        <v>1</v>
      </c>
      <c r="G2383" s="171">
        <v>5.2</v>
      </c>
      <c r="H2383" s="170" t="s">
        <v>824</v>
      </c>
      <c r="I2383" s="171">
        <v>34.99</v>
      </c>
      <c r="J2383" s="169">
        <v>15</v>
      </c>
    </row>
    <row r="2384" spans="1:10" hidden="1" x14ac:dyDescent="0.25">
      <c r="A2384" s="169">
        <v>37499</v>
      </c>
      <c r="B2384" s="170" t="s">
        <v>2065</v>
      </c>
      <c r="C2384" s="170" t="s">
        <v>11</v>
      </c>
      <c r="D2384" s="170" t="s">
        <v>303</v>
      </c>
      <c r="E2384" s="170">
        <v>473</v>
      </c>
      <c r="F2384" s="170">
        <v>24</v>
      </c>
      <c r="G2384" s="171">
        <v>6.8</v>
      </c>
      <c r="H2384" s="170" t="s">
        <v>2066</v>
      </c>
      <c r="I2384" s="171">
        <v>3.98</v>
      </c>
      <c r="J2384" s="169">
        <v>1</v>
      </c>
    </row>
    <row r="2385" spans="1:10" hidden="1" x14ac:dyDescent="0.25">
      <c r="A2385" s="169">
        <v>37499</v>
      </c>
      <c r="B2385" s="170" t="s">
        <v>2065</v>
      </c>
      <c r="C2385" s="170" t="s">
        <v>11</v>
      </c>
      <c r="D2385" s="170" t="s">
        <v>303</v>
      </c>
      <c r="E2385" s="170">
        <v>473</v>
      </c>
      <c r="F2385" s="170">
        <v>24</v>
      </c>
      <c r="G2385" s="171">
        <v>6.8</v>
      </c>
      <c r="H2385" s="170" t="s">
        <v>2066</v>
      </c>
      <c r="I2385" s="171">
        <v>3.98</v>
      </c>
      <c r="J2385" s="169">
        <v>1</v>
      </c>
    </row>
    <row r="2386" spans="1:10" hidden="1" x14ac:dyDescent="0.25">
      <c r="A2386" s="169">
        <v>37501</v>
      </c>
      <c r="B2386" s="170" t="s">
        <v>2067</v>
      </c>
      <c r="C2386" s="170" t="s">
        <v>11</v>
      </c>
      <c r="D2386" s="170" t="s">
        <v>267</v>
      </c>
      <c r="E2386" s="170">
        <v>3784</v>
      </c>
      <c r="F2386" s="170">
        <v>1</v>
      </c>
      <c r="G2386" s="171">
        <v>5</v>
      </c>
      <c r="H2386" s="170" t="s">
        <v>285</v>
      </c>
      <c r="I2386" s="171">
        <v>29.99</v>
      </c>
      <c r="J2386" s="169">
        <v>8</v>
      </c>
    </row>
    <row r="2387" spans="1:10" hidden="1" x14ac:dyDescent="0.25">
      <c r="A2387" s="169">
        <v>37501</v>
      </c>
      <c r="B2387" s="170" t="s">
        <v>2067</v>
      </c>
      <c r="C2387" s="170" t="s">
        <v>11</v>
      </c>
      <c r="D2387" s="170" t="s">
        <v>267</v>
      </c>
      <c r="E2387" s="170">
        <v>3784</v>
      </c>
      <c r="F2387" s="170">
        <v>1</v>
      </c>
      <c r="G2387" s="171">
        <v>5</v>
      </c>
      <c r="H2387" s="170" t="s">
        <v>285</v>
      </c>
      <c r="I2387" s="171">
        <v>29.99</v>
      </c>
      <c r="J2387" s="169">
        <v>8</v>
      </c>
    </row>
    <row r="2388" spans="1:10" hidden="1" x14ac:dyDescent="0.25">
      <c r="A2388" s="169">
        <v>37521</v>
      </c>
      <c r="B2388" s="170" t="s">
        <v>2068</v>
      </c>
      <c r="C2388" s="170" t="s">
        <v>15</v>
      </c>
      <c r="D2388" s="170" t="s">
        <v>1007</v>
      </c>
      <c r="E2388" s="170">
        <v>750</v>
      </c>
      <c r="F2388" s="170">
        <v>6</v>
      </c>
      <c r="G2388" s="171">
        <v>40</v>
      </c>
      <c r="H2388" s="170" t="s">
        <v>342</v>
      </c>
      <c r="I2388" s="171">
        <v>59.95</v>
      </c>
      <c r="J2388" s="169">
        <v>1</v>
      </c>
    </row>
    <row r="2389" spans="1:10" hidden="1" x14ac:dyDescent="0.25">
      <c r="A2389" s="169">
        <v>37528</v>
      </c>
      <c r="B2389" s="170" t="s">
        <v>2069</v>
      </c>
      <c r="C2389" s="170" t="s">
        <v>24</v>
      </c>
      <c r="D2389" s="170" t="s">
        <v>382</v>
      </c>
      <c r="E2389" s="170">
        <v>3000</v>
      </c>
      <c r="F2389" s="170">
        <v>4</v>
      </c>
      <c r="G2389" s="171">
        <v>13.5</v>
      </c>
      <c r="H2389" s="170" t="s">
        <v>64</v>
      </c>
      <c r="I2389" s="171">
        <v>46.99</v>
      </c>
      <c r="J2389" s="169">
        <v>1</v>
      </c>
    </row>
    <row r="2390" spans="1:10" hidden="1" x14ac:dyDescent="0.25">
      <c r="A2390" s="169">
        <v>37539</v>
      </c>
      <c r="B2390" s="170" t="s">
        <v>2070</v>
      </c>
      <c r="C2390" s="170" t="s">
        <v>11</v>
      </c>
      <c r="D2390" s="170" t="s">
        <v>303</v>
      </c>
      <c r="E2390" s="170">
        <v>355</v>
      </c>
      <c r="F2390" s="170">
        <v>24</v>
      </c>
      <c r="G2390" s="171">
        <v>9.6999999999999993</v>
      </c>
      <c r="H2390" s="170" t="s">
        <v>1407</v>
      </c>
      <c r="I2390" s="171">
        <v>4.95</v>
      </c>
      <c r="J2390" s="169">
        <v>1</v>
      </c>
    </row>
    <row r="2391" spans="1:10" hidden="1" x14ac:dyDescent="0.25">
      <c r="A2391" s="169">
        <v>37539</v>
      </c>
      <c r="B2391" s="170" t="s">
        <v>2070</v>
      </c>
      <c r="C2391" s="170" t="s">
        <v>11</v>
      </c>
      <c r="D2391" s="170" t="s">
        <v>303</v>
      </c>
      <c r="E2391" s="170">
        <v>355</v>
      </c>
      <c r="F2391" s="170">
        <v>24</v>
      </c>
      <c r="G2391" s="171">
        <v>9.6999999999999993</v>
      </c>
      <c r="H2391" s="170" t="s">
        <v>1407</v>
      </c>
      <c r="I2391" s="171">
        <v>4.95</v>
      </c>
      <c r="J2391" s="169">
        <v>1</v>
      </c>
    </row>
    <row r="2392" spans="1:10" hidden="1" x14ac:dyDescent="0.25">
      <c r="A2392" s="169">
        <v>37540</v>
      </c>
      <c r="B2392" s="170" t="s">
        <v>2071</v>
      </c>
      <c r="C2392" s="170" t="s">
        <v>263</v>
      </c>
      <c r="D2392" s="170" t="s">
        <v>264</v>
      </c>
      <c r="E2392" s="170">
        <v>4260</v>
      </c>
      <c r="F2392" s="170">
        <v>2</v>
      </c>
      <c r="G2392" s="171">
        <v>5</v>
      </c>
      <c r="H2392" s="170" t="s">
        <v>22</v>
      </c>
      <c r="I2392" s="171">
        <v>31.49</v>
      </c>
      <c r="J2392" s="169">
        <v>12</v>
      </c>
    </row>
    <row r="2393" spans="1:10" hidden="1" x14ac:dyDescent="0.25">
      <c r="A2393" s="169">
        <v>37542</v>
      </c>
      <c r="B2393" s="170" t="s">
        <v>2072</v>
      </c>
      <c r="C2393" s="170" t="s">
        <v>263</v>
      </c>
      <c r="D2393" s="170" t="s">
        <v>806</v>
      </c>
      <c r="E2393" s="170">
        <v>4260</v>
      </c>
      <c r="F2393" s="170">
        <v>2</v>
      </c>
      <c r="G2393" s="171">
        <v>5</v>
      </c>
      <c r="H2393" s="170" t="s">
        <v>13</v>
      </c>
      <c r="I2393" s="171">
        <v>32.99</v>
      </c>
      <c r="J2393" s="169">
        <v>12</v>
      </c>
    </row>
    <row r="2394" spans="1:10" hidden="1" x14ac:dyDescent="0.25">
      <c r="A2394" s="169">
        <v>37542</v>
      </c>
      <c r="B2394" s="170" t="s">
        <v>2072</v>
      </c>
      <c r="C2394" s="170" t="s">
        <v>263</v>
      </c>
      <c r="D2394" s="170" t="s">
        <v>806</v>
      </c>
      <c r="E2394" s="170">
        <v>4260</v>
      </c>
      <c r="F2394" s="170">
        <v>2</v>
      </c>
      <c r="G2394" s="171">
        <v>5</v>
      </c>
      <c r="H2394" s="170" t="s">
        <v>13</v>
      </c>
      <c r="I2394" s="171">
        <v>32.99</v>
      </c>
      <c r="J2394" s="169">
        <v>12</v>
      </c>
    </row>
    <row r="2395" spans="1:10" hidden="1" x14ac:dyDescent="0.25">
      <c r="A2395" s="169">
        <v>37543</v>
      </c>
      <c r="B2395" s="170" t="s">
        <v>2073</v>
      </c>
      <c r="C2395" s="170" t="s">
        <v>11</v>
      </c>
      <c r="D2395" s="170" t="s">
        <v>12</v>
      </c>
      <c r="E2395" s="170">
        <v>2130</v>
      </c>
      <c r="F2395" s="170">
        <v>4</v>
      </c>
      <c r="G2395" s="171">
        <v>5</v>
      </c>
      <c r="H2395" s="170" t="s">
        <v>222</v>
      </c>
      <c r="I2395" s="171">
        <v>17.489999999999998</v>
      </c>
      <c r="J2395" s="169">
        <v>6</v>
      </c>
    </row>
    <row r="2396" spans="1:10" hidden="1" x14ac:dyDescent="0.25">
      <c r="A2396" s="169">
        <v>37565</v>
      </c>
      <c r="B2396" s="170" t="s">
        <v>2074</v>
      </c>
      <c r="C2396" s="170" t="s">
        <v>37</v>
      </c>
      <c r="D2396" s="170" t="s">
        <v>1121</v>
      </c>
      <c r="E2396" s="170">
        <v>0</v>
      </c>
      <c r="F2396" s="170">
        <v>50</v>
      </c>
      <c r="H2396" s="170" t="s">
        <v>2075</v>
      </c>
      <c r="I2396" s="171">
        <v>1</v>
      </c>
    </row>
    <row r="2397" spans="1:10" hidden="1" x14ac:dyDescent="0.25">
      <c r="A2397" s="169">
        <v>37566</v>
      </c>
      <c r="B2397" s="170" t="s">
        <v>2076</v>
      </c>
      <c r="C2397" s="170" t="s">
        <v>37</v>
      </c>
      <c r="D2397" s="170" t="s">
        <v>1121</v>
      </c>
      <c r="E2397" s="170">
        <v>0</v>
      </c>
      <c r="F2397" s="170">
        <v>50</v>
      </c>
      <c r="H2397" s="170" t="s">
        <v>2075</v>
      </c>
      <c r="I2397" s="171">
        <v>1.1499999999999999</v>
      </c>
    </row>
    <row r="2398" spans="1:10" hidden="1" x14ac:dyDescent="0.25">
      <c r="A2398" s="169">
        <v>37568</v>
      </c>
      <c r="B2398" s="170" t="s">
        <v>2077</v>
      </c>
      <c r="C2398" s="170" t="s">
        <v>37</v>
      </c>
      <c r="D2398" s="170" t="s">
        <v>1121</v>
      </c>
      <c r="E2398" s="170">
        <v>0</v>
      </c>
      <c r="F2398" s="170">
        <v>50</v>
      </c>
      <c r="H2398" s="170" t="s">
        <v>2075</v>
      </c>
      <c r="I2398" s="171">
        <v>1.25</v>
      </c>
    </row>
    <row r="2399" spans="1:10" hidden="1" x14ac:dyDescent="0.25">
      <c r="A2399" s="169">
        <v>37569</v>
      </c>
      <c r="B2399" s="170" t="s">
        <v>2074</v>
      </c>
      <c r="C2399" s="170" t="s">
        <v>37</v>
      </c>
      <c r="D2399" s="170" t="s">
        <v>1121</v>
      </c>
      <c r="E2399" s="170">
        <v>0</v>
      </c>
      <c r="F2399" s="170">
        <v>50</v>
      </c>
      <c r="H2399" s="170" t="s">
        <v>2075</v>
      </c>
      <c r="I2399" s="171">
        <v>0.95</v>
      </c>
    </row>
    <row r="2400" spans="1:10" hidden="1" x14ac:dyDescent="0.25">
      <c r="A2400" s="169">
        <v>37570</v>
      </c>
      <c r="B2400" s="170" t="s">
        <v>2078</v>
      </c>
      <c r="C2400" s="170" t="s">
        <v>37</v>
      </c>
      <c r="D2400" s="170" t="s">
        <v>1121</v>
      </c>
      <c r="E2400" s="170">
        <v>0</v>
      </c>
      <c r="F2400" s="170">
        <v>50</v>
      </c>
      <c r="H2400" s="170" t="s">
        <v>2075</v>
      </c>
      <c r="I2400" s="171">
        <v>1.1000000000000001</v>
      </c>
    </row>
    <row r="2401" spans="1:10" hidden="1" x14ac:dyDescent="0.25">
      <c r="A2401" s="169">
        <v>37571</v>
      </c>
      <c r="B2401" s="170" t="s">
        <v>2079</v>
      </c>
      <c r="C2401" s="170" t="s">
        <v>37</v>
      </c>
      <c r="D2401" s="170" t="s">
        <v>1121</v>
      </c>
      <c r="E2401" s="170">
        <v>0</v>
      </c>
      <c r="F2401" s="170">
        <v>50</v>
      </c>
      <c r="H2401" s="170" t="s">
        <v>2075</v>
      </c>
      <c r="I2401" s="171">
        <v>1.2</v>
      </c>
    </row>
    <row r="2402" spans="1:10" hidden="1" x14ac:dyDescent="0.25">
      <c r="A2402" s="169">
        <v>37581</v>
      </c>
      <c r="B2402" s="170" t="s">
        <v>2080</v>
      </c>
      <c r="C2402" s="170" t="s">
        <v>24</v>
      </c>
      <c r="D2402" s="170" t="s">
        <v>46</v>
      </c>
      <c r="E2402" s="170">
        <v>750</v>
      </c>
      <c r="F2402" s="170">
        <v>12</v>
      </c>
      <c r="G2402" s="171">
        <v>10.5</v>
      </c>
      <c r="H2402" s="170" t="s">
        <v>783</v>
      </c>
      <c r="I2402" s="171">
        <v>18.989999999999998</v>
      </c>
      <c r="J2402" s="169">
        <v>1</v>
      </c>
    </row>
    <row r="2403" spans="1:10" hidden="1" x14ac:dyDescent="0.25">
      <c r="A2403" s="169">
        <v>37586</v>
      </c>
      <c r="B2403" s="170" t="s">
        <v>2081</v>
      </c>
      <c r="C2403" s="170" t="s">
        <v>11</v>
      </c>
      <c r="D2403" s="170" t="s">
        <v>303</v>
      </c>
      <c r="E2403" s="170">
        <v>1892</v>
      </c>
      <c r="F2403" s="170">
        <v>6</v>
      </c>
      <c r="G2403" s="171">
        <v>6.5</v>
      </c>
      <c r="H2403" s="170" t="s">
        <v>1742</v>
      </c>
      <c r="I2403" s="171">
        <v>15.16</v>
      </c>
      <c r="J2403" s="169">
        <v>4</v>
      </c>
    </row>
    <row r="2404" spans="1:10" hidden="1" x14ac:dyDescent="0.25">
      <c r="A2404" s="169">
        <v>37586</v>
      </c>
      <c r="B2404" s="170" t="s">
        <v>2081</v>
      </c>
      <c r="C2404" s="170" t="s">
        <v>11</v>
      </c>
      <c r="D2404" s="170" t="s">
        <v>303</v>
      </c>
      <c r="E2404" s="170">
        <v>1892</v>
      </c>
      <c r="F2404" s="170">
        <v>6</v>
      </c>
      <c r="G2404" s="171">
        <v>6.5</v>
      </c>
      <c r="H2404" s="170" t="s">
        <v>1742</v>
      </c>
      <c r="I2404" s="171">
        <v>15.16</v>
      </c>
      <c r="J2404" s="169">
        <v>4</v>
      </c>
    </row>
    <row r="2405" spans="1:10" hidden="1" x14ac:dyDescent="0.25">
      <c r="A2405" s="169">
        <v>37587</v>
      </c>
      <c r="B2405" s="170" t="s">
        <v>2082</v>
      </c>
      <c r="C2405" s="170" t="s">
        <v>11</v>
      </c>
      <c r="D2405" s="170" t="s">
        <v>303</v>
      </c>
      <c r="E2405" s="170">
        <v>1892</v>
      </c>
      <c r="F2405" s="170">
        <v>6</v>
      </c>
      <c r="G2405" s="171">
        <v>6.5</v>
      </c>
      <c r="H2405" s="170" t="s">
        <v>1742</v>
      </c>
      <c r="I2405" s="171">
        <v>15.16</v>
      </c>
      <c r="J2405" s="169">
        <v>4</v>
      </c>
    </row>
    <row r="2406" spans="1:10" hidden="1" x14ac:dyDescent="0.25">
      <c r="A2406" s="169">
        <v>37587</v>
      </c>
      <c r="B2406" s="170" t="s">
        <v>2082</v>
      </c>
      <c r="C2406" s="170" t="s">
        <v>11</v>
      </c>
      <c r="D2406" s="170" t="s">
        <v>303</v>
      </c>
      <c r="E2406" s="170">
        <v>1892</v>
      </c>
      <c r="F2406" s="170">
        <v>6</v>
      </c>
      <c r="G2406" s="171">
        <v>6.5</v>
      </c>
      <c r="H2406" s="170" t="s">
        <v>1742</v>
      </c>
      <c r="I2406" s="171">
        <v>15.16</v>
      </c>
      <c r="J2406" s="169">
        <v>4</v>
      </c>
    </row>
    <row r="2407" spans="1:10" hidden="1" x14ac:dyDescent="0.25">
      <c r="A2407" s="169">
        <v>37588</v>
      </c>
      <c r="B2407" s="170" t="s">
        <v>2083</v>
      </c>
      <c r="C2407" s="170" t="s">
        <v>11</v>
      </c>
      <c r="D2407" s="170" t="s">
        <v>267</v>
      </c>
      <c r="E2407" s="170">
        <v>1892</v>
      </c>
      <c r="F2407" s="170">
        <v>6</v>
      </c>
      <c r="G2407" s="171">
        <v>5</v>
      </c>
      <c r="H2407" s="170" t="s">
        <v>1742</v>
      </c>
      <c r="I2407" s="171">
        <v>15.16</v>
      </c>
      <c r="J2407" s="169">
        <v>4</v>
      </c>
    </row>
    <row r="2408" spans="1:10" hidden="1" x14ac:dyDescent="0.25">
      <c r="A2408" s="169">
        <v>37588</v>
      </c>
      <c r="B2408" s="170" t="s">
        <v>2083</v>
      </c>
      <c r="C2408" s="170" t="s">
        <v>11</v>
      </c>
      <c r="D2408" s="170" t="s">
        <v>267</v>
      </c>
      <c r="E2408" s="170">
        <v>1892</v>
      </c>
      <c r="F2408" s="170">
        <v>6</v>
      </c>
      <c r="G2408" s="171">
        <v>5</v>
      </c>
      <c r="H2408" s="170" t="s">
        <v>1742</v>
      </c>
      <c r="I2408" s="171">
        <v>15.16</v>
      </c>
      <c r="J2408" s="169">
        <v>4</v>
      </c>
    </row>
    <row r="2409" spans="1:10" hidden="1" x14ac:dyDescent="0.25">
      <c r="A2409" s="169">
        <v>37589</v>
      </c>
      <c r="B2409" s="170" t="s">
        <v>2084</v>
      </c>
      <c r="C2409" s="170" t="s">
        <v>11</v>
      </c>
      <c r="D2409" s="170" t="s">
        <v>267</v>
      </c>
      <c r="E2409" s="170">
        <v>1892</v>
      </c>
      <c r="F2409" s="170">
        <v>6</v>
      </c>
      <c r="G2409" s="171">
        <v>4.5</v>
      </c>
      <c r="H2409" s="170" t="s">
        <v>1742</v>
      </c>
      <c r="I2409" s="171">
        <v>13.16</v>
      </c>
      <c r="J2409" s="169">
        <v>4</v>
      </c>
    </row>
    <row r="2410" spans="1:10" hidden="1" x14ac:dyDescent="0.25">
      <c r="A2410" s="169">
        <v>37589</v>
      </c>
      <c r="B2410" s="170" t="s">
        <v>2084</v>
      </c>
      <c r="C2410" s="170" t="s">
        <v>11</v>
      </c>
      <c r="D2410" s="170" t="s">
        <v>267</v>
      </c>
      <c r="E2410" s="170">
        <v>1892</v>
      </c>
      <c r="F2410" s="170">
        <v>6</v>
      </c>
      <c r="G2410" s="171">
        <v>4.5</v>
      </c>
      <c r="H2410" s="170" t="s">
        <v>1742</v>
      </c>
      <c r="I2410" s="171">
        <v>13.16</v>
      </c>
      <c r="J2410" s="169">
        <v>4</v>
      </c>
    </row>
    <row r="2411" spans="1:10" hidden="1" x14ac:dyDescent="0.25">
      <c r="A2411" s="169">
        <v>37595</v>
      </c>
      <c r="B2411" s="170" t="s">
        <v>2085</v>
      </c>
      <c r="C2411" s="170" t="s">
        <v>263</v>
      </c>
      <c r="D2411" s="170" t="s">
        <v>332</v>
      </c>
      <c r="E2411" s="170">
        <v>473</v>
      </c>
      <c r="F2411" s="170">
        <v>24</v>
      </c>
      <c r="G2411" s="171">
        <v>7</v>
      </c>
      <c r="H2411" s="170" t="s">
        <v>20</v>
      </c>
      <c r="I2411" s="171">
        <v>4.79</v>
      </c>
      <c r="J2411" s="169">
        <v>1</v>
      </c>
    </row>
    <row r="2412" spans="1:10" hidden="1" x14ac:dyDescent="0.25">
      <c r="A2412" s="169">
        <v>37615</v>
      </c>
      <c r="B2412" s="170" t="s">
        <v>2086</v>
      </c>
      <c r="C2412" s="170" t="s">
        <v>24</v>
      </c>
      <c r="D2412" s="170" t="s">
        <v>68</v>
      </c>
      <c r="E2412" s="170">
        <v>750</v>
      </c>
      <c r="F2412" s="170">
        <v>6</v>
      </c>
      <c r="G2412" s="171">
        <v>14.5</v>
      </c>
      <c r="H2412" s="170" t="s">
        <v>357</v>
      </c>
      <c r="I2412" s="171">
        <v>26.99</v>
      </c>
      <c r="J2412" s="169">
        <v>1</v>
      </c>
    </row>
    <row r="2413" spans="1:10" hidden="1" x14ac:dyDescent="0.25">
      <c r="A2413" s="169">
        <v>37619</v>
      </c>
      <c r="B2413" s="170" t="s">
        <v>2087</v>
      </c>
      <c r="C2413" s="170" t="s">
        <v>24</v>
      </c>
      <c r="D2413" s="170" t="s">
        <v>127</v>
      </c>
      <c r="E2413" s="170">
        <v>750</v>
      </c>
      <c r="F2413" s="170">
        <v>6</v>
      </c>
      <c r="G2413" s="171">
        <v>14.5</v>
      </c>
      <c r="H2413" s="170" t="s">
        <v>357</v>
      </c>
      <c r="I2413" s="171">
        <v>26.99</v>
      </c>
      <c r="J2413" s="169">
        <v>1</v>
      </c>
    </row>
    <row r="2414" spans="1:10" hidden="1" x14ac:dyDescent="0.25">
      <c r="A2414" s="169">
        <v>37634</v>
      </c>
      <c r="B2414" s="170" t="s">
        <v>2088</v>
      </c>
      <c r="C2414" s="170" t="s">
        <v>11</v>
      </c>
      <c r="D2414" s="170" t="s">
        <v>303</v>
      </c>
      <c r="E2414" s="170">
        <v>473</v>
      </c>
      <c r="F2414" s="170">
        <v>24</v>
      </c>
      <c r="G2414" s="171">
        <v>8.5</v>
      </c>
      <c r="H2414" s="170" t="s">
        <v>1457</v>
      </c>
      <c r="I2414" s="171">
        <v>4.8899999999999997</v>
      </c>
      <c r="J2414" s="169">
        <v>1</v>
      </c>
    </row>
    <row r="2415" spans="1:10" hidden="1" x14ac:dyDescent="0.25">
      <c r="A2415" s="169">
        <v>37634</v>
      </c>
      <c r="B2415" s="170" t="s">
        <v>2088</v>
      </c>
      <c r="C2415" s="170" t="s">
        <v>11</v>
      </c>
      <c r="D2415" s="170" t="s">
        <v>303</v>
      </c>
      <c r="E2415" s="170">
        <v>473</v>
      </c>
      <c r="F2415" s="170">
        <v>24</v>
      </c>
      <c r="G2415" s="171">
        <v>8.5</v>
      </c>
      <c r="H2415" s="170" t="s">
        <v>1457</v>
      </c>
      <c r="I2415" s="171">
        <v>4.8899999999999997</v>
      </c>
      <c r="J2415" s="169">
        <v>1</v>
      </c>
    </row>
    <row r="2416" spans="1:10" hidden="1" x14ac:dyDescent="0.25">
      <c r="A2416" s="169">
        <v>37635</v>
      </c>
      <c r="B2416" s="170" t="s">
        <v>2089</v>
      </c>
      <c r="C2416" s="170" t="s">
        <v>263</v>
      </c>
      <c r="D2416" s="170" t="s">
        <v>646</v>
      </c>
      <c r="E2416" s="170">
        <v>4260</v>
      </c>
      <c r="F2416" s="170">
        <v>1</v>
      </c>
      <c r="G2416" s="171">
        <v>5</v>
      </c>
      <c r="H2416" s="170" t="s">
        <v>13</v>
      </c>
      <c r="I2416" s="171">
        <v>31.99</v>
      </c>
      <c r="J2416" s="169">
        <v>12</v>
      </c>
    </row>
    <row r="2417" spans="1:10" hidden="1" x14ac:dyDescent="0.25">
      <c r="A2417" s="169">
        <v>37635</v>
      </c>
      <c r="B2417" s="170" t="s">
        <v>2089</v>
      </c>
      <c r="C2417" s="170" t="s">
        <v>263</v>
      </c>
      <c r="D2417" s="170" t="s">
        <v>646</v>
      </c>
      <c r="E2417" s="170">
        <v>4260</v>
      </c>
      <c r="F2417" s="170">
        <v>1</v>
      </c>
      <c r="G2417" s="171">
        <v>5</v>
      </c>
      <c r="H2417" s="170" t="s">
        <v>13</v>
      </c>
      <c r="I2417" s="171">
        <v>31.99</v>
      </c>
      <c r="J2417" s="169">
        <v>12</v>
      </c>
    </row>
    <row r="2418" spans="1:10" hidden="1" x14ac:dyDescent="0.25">
      <c r="A2418" s="169">
        <v>37636</v>
      </c>
      <c r="B2418" s="170" t="s">
        <v>2090</v>
      </c>
      <c r="C2418" s="170" t="s">
        <v>263</v>
      </c>
      <c r="D2418" s="170" t="s">
        <v>806</v>
      </c>
      <c r="E2418" s="170">
        <v>4260</v>
      </c>
      <c r="F2418" s="170">
        <v>1</v>
      </c>
      <c r="G2418" s="171">
        <v>4.5</v>
      </c>
      <c r="H2418" s="170" t="s">
        <v>13</v>
      </c>
      <c r="I2418" s="171">
        <v>32.99</v>
      </c>
      <c r="J2418" s="169">
        <v>12</v>
      </c>
    </row>
    <row r="2419" spans="1:10" hidden="1" x14ac:dyDescent="0.25">
      <c r="A2419" s="169">
        <v>37636</v>
      </c>
      <c r="B2419" s="170" t="s">
        <v>2090</v>
      </c>
      <c r="C2419" s="170" t="s">
        <v>263</v>
      </c>
      <c r="D2419" s="170" t="s">
        <v>806</v>
      </c>
      <c r="E2419" s="170">
        <v>4260</v>
      </c>
      <c r="F2419" s="170">
        <v>1</v>
      </c>
      <c r="G2419" s="171">
        <v>4.5</v>
      </c>
      <c r="H2419" s="170" t="s">
        <v>13</v>
      </c>
      <c r="I2419" s="171">
        <v>32.99</v>
      </c>
      <c r="J2419" s="169">
        <v>12</v>
      </c>
    </row>
    <row r="2420" spans="1:10" hidden="1" x14ac:dyDescent="0.25">
      <c r="A2420" s="169">
        <v>37637</v>
      </c>
      <c r="B2420" s="170" t="s">
        <v>2091</v>
      </c>
      <c r="C2420" s="170" t="s">
        <v>263</v>
      </c>
      <c r="D2420" s="170" t="s">
        <v>646</v>
      </c>
      <c r="E2420" s="170">
        <v>2130</v>
      </c>
      <c r="F2420" s="170">
        <v>4</v>
      </c>
      <c r="G2420" s="171">
        <v>5</v>
      </c>
      <c r="H2420" s="170" t="s">
        <v>13</v>
      </c>
      <c r="I2420" s="171">
        <v>16.989999999999998</v>
      </c>
      <c r="J2420" s="169">
        <v>6</v>
      </c>
    </row>
    <row r="2421" spans="1:10" hidden="1" x14ac:dyDescent="0.25">
      <c r="A2421" s="169">
        <v>37637</v>
      </c>
      <c r="B2421" s="170" t="s">
        <v>2091</v>
      </c>
      <c r="C2421" s="170" t="s">
        <v>263</v>
      </c>
      <c r="D2421" s="170" t="s">
        <v>646</v>
      </c>
      <c r="E2421" s="170">
        <v>2130</v>
      </c>
      <c r="F2421" s="170">
        <v>4</v>
      </c>
      <c r="G2421" s="171">
        <v>5</v>
      </c>
      <c r="H2421" s="170" t="s">
        <v>13</v>
      </c>
      <c r="I2421" s="171">
        <v>16.989999999999998</v>
      </c>
      <c r="J2421" s="169">
        <v>6</v>
      </c>
    </row>
    <row r="2422" spans="1:10" hidden="1" x14ac:dyDescent="0.25">
      <c r="A2422" s="169">
        <v>37644</v>
      </c>
      <c r="B2422" s="170" t="s">
        <v>171</v>
      </c>
      <c r="C2422" s="170" t="s">
        <v>15</v>
      </c>
      <c r="D2422" s="170" t="s">
        <v>172</v>
      </c>
      <c r="E2422" s="170">
        <v>1140</v>
      </c>
      <c r="F2422" s="170">
        <v>9</v>
      </c>
      <c r="G2422" s="171">
        <v>40</v>
      </c>
      <c r="H2422" s="170" t="s">
        <v>17</v>
      </c>
      <c r="I2422" s="171">
        <v>46.99</v>
      </c>
      <c r="J2422" s="169">
        <v>1</v>
      </c>
    </row>
    <row r="2423" spans="1:10" hidden="1" x14ac:dyDescent="0.25">
      <c r="A2423" s="169">
        <v>37651</v>
      </c>
      <c r="B2423" s="170" t="s">
        <v>2092</v>
      </c>
      <c r="C2423" s="170" t="s">
        <v>263</v>
      </c>
      <c r="D2423" s="170" t="s">
        <v>806</v>
      </c>
      <c r="E2423" s="170">
        <v>2130</v>
      </c>
      <c r="F2423" s="170">
        <v>4</v>
      </c>
      <c r="G2423" s="171">
        <v>5</v>
      </c>
      <c r="H2423" s="170" t="s">
        <v>177</v>
      </c>
      <c r="I2423" s="171">
        <v>18.989999999999998</v>
      </c>
      <c r="J2423" s="169">
        <v>6</v>
      </c>
    </row>
    <row r="2424" spans="1:10" hidden="1" x14ac:dyDescent="0.25">
      <c r="A2424" s="169">
        <v>37657</v>
      </c>
      <c r="B2424" s="170" t="s">
        <v>2093</v>
      </c>
      <c r="C2424" s="170" t="s">
        <v>263</v>
      </c>
      <c r="D2424" s="170" t="s">
        <v>935</v>
      </c>
      <c r="E2424" s="170">
        <v>473</v>
      </c>
      <c r="F2424" s="170">
        <v>24</v>
      </c>
      <c r="G2424" s="171">
        <v>5</v>
      </c>
      <c r="H2424" s="170" t="s">
        <v>26</v>
      </c>
      <c r="I2424" s="171">
        <v>4.49</v>
      </c>
      <c r="J2424" s="169">
        <v>1</v>
      </c>
    </row>
    <row r="2425" spans="1:10" hidden="1" x14ac:dyDescent="0.25">
      <c r="A2425" s="169">
        <v>37666</v>
      </c>
      <c r="B2425" s="170" t="s">
        <v>2094</v>
      </c>
      <c r="C2425" s="170" t="s">
        <v>263</v>
      </c>
      <c r="D2425" s="170" t="s">
        <v>646</v>
      </c>
      <c r="E2425" s="170">
        <v>458</v>
      </c>
      <c r="F2425" s="170">
        <v>24</v>
      </c>
      <c r="G2425" s="171">
        <v>5.5</v>
      </c>
      <c r="H2425" s="170" t="s">
        <v>333</v>
      </c>
      <c r="I2425" s="171">
        <v>3.69</v>
      </c>
      <c r="J2425" s="169">
        <v>1</v>
      </c>
    </row>
    <row r="2426" spans="1:10" hidden="1" x14ac:dyDescent="0.25">
      <c r="A2426" s="169">
        <v>37671</v>
      </c>
      <c r="B2426" s="170" t="s">
        <v>2095</v>
      </c>
      <c r="C2426" s="170" t="s">
        <v>11</v>
      </c>
      <c r="D2426" s="170" t="s">
        <v>1406</v>
      </c>
      <c r="E2426" s="170">
        <v>440</v>
      </c>
      <c r="F2426" s="170">
        <v>24</v>
      </c>
      <c r="G2426" s="171">
        <v>4.3</v>
      </c>
      <c r="H2426" s="170" t="s">
        <v>723</v>
      </c>
      <c r="I2426" s="171">
        <v>4.49</v>
      </c>
      <c r="J2426" s="169">
        <v>1</v>
      </c>
    </row>
    <row r="2427" spans="1:10" hidden="1" x14ac:dyDescent="0.25">
      <c r="A2427" s="169">
        <v>37683</v>
      </c>
      <c r="B2427" s="170" t="s">
        <v>2096</v>
      </c>
      <c r="C2427" s="170" t="s">
        <v>15</v>
      </c>
      <c r="D2427" s="170" t="s">
        <v>1454</v>
      </c>
      <c r="E2427" s="170">
        <v>750</v>
      </c>
      <c r="F2427" s="170">
        <v>12</v>
      </c>
      <c r="G2427" s="171">
        <v>35</v>
      </c>
      <c r="H2427" s="170" t="s">
        <v>17</v>
      </c>
      <c r="I2427" s="171">
        <v>46.49</v>
      </c>
      <c r="J2427" s="169">
        <v>1</v>
      </c>
    </row>
    <row r="2428" spans="1:10" hidden="1" x14ac:dyDescent="0.25">
      <c r="A2428" s="169">
        <v>37725</v>
      </c>
      <c r="B2428" s="170" t="s">
        <v>2097</v>
      </c>
      <c r="C2428" s="170" t="s">
        <v>11</v>
      </c>
      <c r="D2428" s="170" t="s">
        <v>474</v>
      </c>
      <c r="E2428" s="170">
        <v>500</v>
      </c>
      <c r="F2428" s="170">
        <v>24</v>
      </c>
      <c r="G2428" s="171">
        <v>2.5</v>
      </c>
      <c r="H2428" s="170" t="s">
        <v>723</v>
      </c>
      <c r="I2428" s="171">
        <v>4.29</v>
      </c>
      <c r="J2428" s="169">
        <v>1</v>
      </c>
    </row>
    <row r="2429" spans="1:10" hidden="1" x14ac:dyDescent="0.25">
      <c r="A2429" s="169">
        <v>37733</v>
      </c>
      <c r="B2429" s="170" t="s">
        <v>2098</v>
      </c>
      <c r="C2429" s="170" t="s">
        <v>15</v>
      </c>
      <c r="D2429" s="170" t="s">
        <v>19</v>
      </c>
      <c r="E2429" s="170">
        <v>750</v>
      </c>
      <c r="F2429" s="170">
        <v>12</v>
      </c>
      <c r="G2429" s="171">
        <v>40</v>
      </c>
      <c r="H2429" s="170" t="s">
        <v>17</v>
      </c>
      <c r="I2429" s="171">
        <v>29.49</v>
      </c>
      <c r="J2429" s="169">
        <v>1</v>
      </c>
    </row>
    <row r="2430" spans="1:10" hidden="1" x14ac:dyDescent="0.25">
      <c r="A2430" s="169">
        <v>37744</v>
      </c>
      <c r="B2430" s="170" t="s">
        <v>2099</v>
      </c>
      <c r="C2430" s="170" t="s">
        <v>15</v>
      </c>
      <c r="D2430" s="170" t="s">
        <v>301</v>
      </c>
      <c r="E2430" s="170">
        <v>750</v>
      </c>
      <c r="F2430" s="170">
        <v>6</v>
      </c>
      <c r="G2430" s="171">
        <v>27</v>
      </c>
      <c r="H2430" s="170" t="s">
        <v>35</v>
      </c>
      <c r="I2430" s="171">
        <v>29.99</v>
      </c>
      <c r="J2430" s="169">
        <v>1</v>
      </c>
    </row>
    <row r="2431" spans="1:10" hidden="1" x14ac:dyDescent="0.25">
      <c r="A2431" s="169">
        <v>37754</v>
      </c>
      <c r="B2431" s="170" t="s">
        <v>2100</v>
      </c>
      <c r="C2431" s="170" t="s">
        <v>15</v>
      </c>
      <c r="D2431" s="170" t="s">
        <v>93</v>
      </c>
      <c r="E2431" s="170">
        <v>750</v>
      </c>
      <c r="F2431" s="170">
        <v>12</v>
      </c>
      <c r="G2431" s="171">
        <v>40</v>
      </c>
      <c r="H2431" s="170" t="s">
        <v>177</v>
      </c>
      <c r="I2431" s="171">
        <v>30.99</v>
      </c>
      <c r="J2431" s="169">
        <v>1</v>
      </c>
    </row>
    <row r="2432" spans="1:10" hidden="1" x14ac:dyDescent="0.25">
      <c r="A2432" s="169">
        <v>37758</v>
      </c>
      <c r="B2432" s="170" t="s">
        <v>2101</v>
      </c>
      <c r="C2432" s="170" t="s">
        <v>24</v>
      </c>
      <c r="D2432" s="170" t="s">
        <v>46</v>
      </c>
      <c r="E2432" s="170">
        <v>750</v>
      </c>
      <c r="F2432" s="170">
        <v>6</v>
      </c>
      <c r="G2432" s="171">
        <v>11</v>
      </c>
      <c r="H2432" s="170" t="s">
        <v>256</v>
      </c>
      <c r="I2432" s="171">
        <v>22.99</v>
      </c>
      <c r="J2432" s="169">
        <v>1</v>
      </c>
    </row>
    <row r="2433" spans="1:10" hidden="1" x14ac:dyDescent="0.25">
      <c r="A2433" s="169">
        <v>37768</v>
      </c>
      <c r="B2433" s="170" t="s">
        <v>2102</v>
      </c>
      <c r="C2433" s="170" t="s">
        <v>24</v>
      </c>
      <c r="D2433" s="170" t="s">
        <v>191</v>
      </c>
      <c r="E2433" s="170">
        <v>750</v>
      </c>
      <c r="F2433" s="170">
        <v>12</v>
      </c>
      <c r="G2433" s="171">
        <v>13</v>
      </c>
      <c r="H2433" s="170" t="s">
        <v>32</v>
      </c>
      <c r="I2433" s="171">
        <v>11.99</v>
      </c>
      <c r="J2433" s="169">
        <v>1</v>
      </c>
    </row>
    <row r="2434" spans="1:10" hidden="1" x14ac:dyDescent="0.25">
      <c r="A2434" s="169">
        <v>37775</v>
      </c>
      <c r="B2434" s="170" t="s">
        <v>2103</v>
      </c>
      <c r="C2434" s="170" t="s">
        <v>24</v>
      </c>
      <c r="D2434" s="170" t="s">
        <v>38</v>
      </c>
      <c r="E2434" s="170">
        <v>750</v>
      </c>
      <c r="F2434" s="170">
        <v>12</v>
      </c>
      <c r="G2434" s="171">
        <v>13</v>
      </c>
      <c r="H2434" s="170" t="s">
        <v>22</v>
      </c>
      <c r="I2434" s="171">
        <v>22.99</v>
      </c>
      <c r="J2434" s="169">
        <v>1</v>
      </c>
    </row>
    <row r="2435" spans="1:10" hidden="1" x14ac:dyDescent="0.25">
      <c r="A2435" s="169">
        <v>37776</v>
      </c>
      <c r="B2435" s="170" t="s">
        <v>2104</v>
      </c>
      <c r="C2435" s="170" t="s">
        <v>15</v>
      </c>
      <c r="D2435" s="170" t="s">
        <v>1522</v>
      </c>
      <c r="E2435" s="170">
        <v>750</v>
      </c>
      <c r="F2435" s="170">
        <v>6</v>
      </c>
      <c r="G2435" s="171">
        <v>40</v>
      </c>
      <c r="H2435" s="170" t="s">
        <v>446</v>
      </c>
      <c r="I2435" s="171">
        <v>55.49</v>
      </c>
      <c r="J2435" s="169">
        <v>1</v>
      </c>
    </row>
    <row r="2436" spans="1:10" hidden="1" x14ac:dyDescent="0.25">
      <c r="A2436" s="169">
        <v>37827</v>
      </c>
      <c r="B2436" s="170" t="s">
        <v>2105</v>
      </c>
      <c r="C2436" s="170" t="s">
        <v>11</v>
      </c>
      <c r="D2436" s="170" t="s">
        <v>267</v>
      </c>
      <c r="E2436" s="170">
        <v>473</v>
      </c>
      <c r="F2436" s="170">
        <v>24</v>
      </c>
      <c r="G2436" s="171">
        <v>4.5</v>
      </c>
      <c r="H2436" s="170" t="s">
        <v>2066</v>
      </c>
      <c r="I2436" s="171">
        <v>3.79</v>
      </c>
      <c r="J2436" s="169">
        <v>1</v>
      </c>
    </row>
    <row r="2437" spans="1:10" hidden="1" x14ac:dyDescent="0.25">
      <c r="A2437" s="169">
        <v>37827</v>
      </c>
      <c r="B2437" s="170" t="s">
        <v>2105</v>
      </c>
      <c r="C2437" s="170" t="s">
        <v>11</v>
      </c>
      <c r="D2437" s="170" t="s">
        <v>267</v>
      </c>
      <c r="E2437" s="170">
        <v>473</v>
      </c>
      <c r="F2437" s="170">
        <v>24</v>
      </c>
      <c r="G2437" s="171">
        <v>4.5</v>
      </c>
      <c r="H2437" s="170" t="s">
        <v>2066</v>
      </c>
      <c r="I2437" s="171">
        <v>3.79</v>
      </c>
      <c r="J2437" s="169">
        <v>1</v>
      </c>
    </row>
    <row r="2438" spans="1:10" hidden="1" x14ac:dyDescent="0.25">
      <c r="A2438" s="169">
        <v>37834</v>
      </c>
      <c r="B2438" s="170" t="s">
        <v>2106</v>
      </c>
      <c r="C2438" s="170" t="s">
        <v>11</v>
      </c>
      <c r="D2438" s="170" t="s">
        <v>303</v>
      </c>
      <c r="E2438" s="170">
        <v>473</v>
      </c>
      <c r="F2438" s="170">
        <v>24</v>
      </c>
      <c r="G2438" s="171">
        <v>6</v>
      </c>
      <c r="H2438" s="170" t="s">
        <v>1556</v>
      </c>
      <c r="I2438" s="171">
        <v>4.79</v>
      </c>
      <c r="J2438" s="169">
        <v>1</v>
      </c>
    </row>
    <row r="2439" spans="1:10" hidden="1" x14ac:dyDescent="0.25">
      <c r="A2439" s="169">
        <v>37834</v>
      </c>
      <c r="B2439" s="170" t="s">
        <v>2106</v>
      </c>
      <c r="C2439" s="170" t="s">
        <v>11</v>
      </c>
      <c r="D2439" s="170" t="s">
        <v>303</v>
      </c>
      <c r="E2439" s="170">
        <v>473</v>
      </c>
      <c r="F2439" s="170">
        <v>24</v>
      </c>
      <c r="G2439" s="171">
        <v>6</v>
      </c>
      <c r="H2439" s="170" t="s">
        <v>1556</v>
      </c>
      <c r="I2439" s="171">
        <v>4.79</v>
      </c>
      <c r="J2439" s="169">
        <v>1</v>
      </c>
    </row>
    <row r="2440" spans="1:10" hidden="1" x14ac:dyDescent="0.25">
      <c r="A2440" s="169">
        <v>37843</v>
      </c>
      <c r="B2440" s="170" t="s">
        <v>2107</v>
      </c>
      <c r="C2440" s="170" t="s">
        <v>24</v>
      </c>
      <c r="D2440" s="170" t="s">
        <v>58</v>
      </c>
      <c r="E2440" s="170">
        <v>1500</v>
      </c>
      <c r="F2440" s="170">
        <v>6</v>
      </c>
      <c r="G2440" s="171">
        <v>12.5</v>
      </c>
      <c r="H2440" s="170" t="s">
        <v>64</v>
      </c>
      <c r="I2440" s="171">
        <v>37.49</v>
      </c>
      <c r="J2440" s="169">
        <v>1</v>
      </c>
    </row>
    <row r="2441" spans="1:10" hidden="1" x14ac:dyDescent="0.25">
      <c r="A2441" s="169">
        <v>37876</v>
      </c>
      <c r="B2441" s="170" t="s">
        <v>2108</v>
      </c>
      <c r="C2441" s="170" t="s">
        <v>11</v>
      </c>
      <c r="D2441" s="170" t="s">
        <v>12</v>
      </c>
      <c r="E2441" s="170">
        <v>473</v>
      </c>
      <c r="F2441" s="170">
        <v>24</v>
      </c>
      <c r="G2441" s="171">
        <v>5</v>
      </c>
      <c r="H2441" s="170" t="s">
        <v>1556</v>
      </c>
      <c r="I2441" s="171">
        <v>4.25</v>
      </c>
      <c r="J2441" s="169">
        <v>1</v>
      </c>
    </row>
    <row r="2442" spans="1:10" hidden="1" x14ac:dyDescent="0.25">
      <c r="A2442" s="169">
        <v>37876</v>
      </c>
      <c r="B2442" s="170" t="s">
        <v>2108</v>
      </c>
      <c r="C2442" s="170" t="s">
        <v>11</v>
      </c>
      <c r="D2442" s="170" t="s">
        <v>12</v>
      </c>
      <c r="E2442" s="170">
        <v>473</v>
      </c>
      <c r="F2442" s="170">
        <v>24</v>
      </c>
      <c r="G2442" s="171">
        <v>5</v>
      </c>
      <c r="H2442" s="170" t="s">
        <v>1556</v>
      </c>
      <c r="I2442" s="171">
        <v>4.25</v>
      </c>
      <c r="J2442" s="169">
        <v>1</v>
      </c>
    </row>
    <row r="2443" spans="1:10" hidden="1" x14ac:dyDescent="0.25">
      <c r="A2443" s="169">
        <v>37881</v>
      </c>
      <c r="B2443" s="170" t="s">
        <v>2109</v>
      </c>
      <c r="C2443" s="170" t="s">
        <v>15</v>
      </c>
      <c r="D2443" s="170" t="s">
        <v>252</v>
      </c>
      <c r="E2443" s="170">
        <v>750</v>
      </c>
      <c r="F2443" s="170">
        <v>18</v>
      </c>
      <c r="G2443" s="171">
        <v>30</v>
      </c>
      <c r="H2443" s="170" t="s">
        <v>2110</v>
      </c>
      <c r="I2443" s="171">
        <v>24.49</v>
      </c>
      <c r="J2443" s="169">
        <v>1</v>
      </c>
    </row>
    <row r="2444" spans="1:10" hidden="1" x14ac:dyDescent="0.25">
      <c r="A2444" s="169">
        <v>37917</v>
      </c>
      <c r="B2444" s="170" t="s">
        <v>2111</v>
      </c>
      <c r="C2444" s="170" t="s">
        <v>24</v>
      </c>
      <c r="D2444" s="170" t="s">
        <v>60</v>
      </c>
      <c r="E2444" s="170">
        <v>750</v>
      </c>
      <c r="F2444" s="170">
        <v>12</v>
      </c>
      <c r="G2444" s="171">
        <v>11.5</v>
      </c>
      <c r="H2444" s="170" t="s">
        <v>26</v>
      </c>
      <c r="I2444" s="171">
        <v>11.99</v>
      </c>
      <c r="J2444" s="169">
        <v>1</v>
      </c>
    </row>
    <row r="2445" spans="1:10" hidden="1" x14ac:dyDescent="0.25">
      <c r="A2445" s="169">
        <v>37974</v>
      </c>
      <c r="B2445" s="170" t="s">
        <v>2112</v>
      </c>
      <c r="C2445" s="170" t="s">
        <v>24</v>
      </c>
      <c r="D2445" s="170" t="s">
        <v>68</v>
      </c>
      <c r="E2445" s="170">
        <v>4000</v>
      </c>
      <c r="F2445" s="170">
        <v>4</v>
      </c>
      <c r="G2445" s="171">
        <v>12.5</v>
      </c>
      <c r="H2445" s="170" t="s">
        <v>26</v>
      </c>
      <c r="I2445" s="171">
        <v>45.99</v>
      </c>
      <c r="J2445" s="169">
        <v>1</v>
      </c>
    </row>
    <row r="2446" spans="1:10" hidden="1" x14ac:dyDescent="0.25">
      <c r="A2446" s="169">
        <v>38070</v>
      </c>
      <c r="B2446" s="170" t="s">
        <v>2113</v>
      </c>
      <c r="C2446" s="170" t="s">
        <v>263</v>
      </c>
      <c r="D2446" s="170" t="s">
        <v>332</v>
      </c>
      <c r="E2446" s="170">
        <v>1420</v>
      </c>
      <c r="F2446" s="170">
        <v>6</v>
      </c>
      <c r="G2446" s="171">
        <v>7</v>
      </c>
      <c r="H2446" s="170" t="s">
        <v>333</v>
      </c>
      <c r="I2446" s="171">
        <v>14.29</v>
      </c>
      <c r="J2446" s="169">
        <v>4</v>
      </c>
    </row>
    <row r="2447" spans="1:10" hidden="1" x14ac:dyDescent="0.25">
      <c r="A2447" s="169">
        <v>38073</v>
      </c>
      <c r="B2447" s="170" t="s">
        <v>2114</v>
      </c>
      <c r="C2447" s="170" t="s">
        <v>11</v>
      </c>
      <c r="D2447" s="170" t="s">
        <v>303</v>
      </c>
      <c r="E2447" s="170">
        <v>473</v>
      </c>
      <c r="F2447" s="170">
        <v>24</v>
      </c>
      <c r="G2447" s="171">
        <v>5.9</v>
      </c>
      <c r="H2447" s="170" t="s">
        <v>1710</v>
      </c>
      <c r="I2447" s="171">
        <v>3.69</v>
      </c>
      <c r="J2447" s="169">
        <v>1</v>
      </c>
    </row>
    <row r="2448" spans="1:10" hidden="1" x14ac:dyDescent="0.25">
      <c r="A2448" s="169">
        <v>38073</v>
      </c>
      <c r="B2448" s="170" t="s">
        <v>2114</v>
      </c>
      <c r="C2448" s="170" t="s">
        <v>11</v>
      </c>
      <c r="D2448" s="170" t="s">
        <v>303</v>
      </c>
      <c r="E2448" s="170">
        <v>473</v>
      </c>
      <c r="F2448" s="170">
        <v>24</v>
      </c>
      <c r="G2448" s="171">
        <v>5.9</v>
      </c>
      <c r="H2448" s="170" t="s">
        <v>1407</v>
      </c>
      <c r="I2448" s="171">
        <v>3.69</v>
      </c>
      <c r="J2448" s="169">
        <v>1</v>
      </c>
    </row>
    <row r="2449" spans="1:10" hidden="1" x14ac:dyDescent="0.25">
      <c r="A2449" s="169">
        <v>38094</v>
      </c>
      <c r="B2449" s="170" t="s">
        <v>2115</v>
      </c>
      <c r="C2449" s="170" t="s">
        <v>11</v>
      </c>
      <c r="D2449" s="170" t="s">
        <v>267</v>
      </c>
      <c r="E2449" s="170">
        <v>473</v>
      </c>
      <c r="F2449" s="170">
        <v>24</v>
      </c>
      <c r="G2449" s="171">
        <v>4.7</v>
      </c>
      <c r="H2449" s="170" t="s">
        <v>1391</v>
      </c>
      <c r="I2449" s="171">
        <v>4.49</v>
      </c>
      <c r="J2449" s="169">
        <v>1</v>
      </c>
    </row>
    <row r="2450" spans="1:10" hidden="1" x14ac:dyDescent="0.25">
      <c r="A2450" s="169">
        <v>38094</v>
      </c>
      <c r="B2450" s="170" t="s">
        <v>2115</v>
      </c>
      <c r="C2450" s="170" t="s">
        <v>11</v>
      </c>
      <c r="D2450" s="170" t="s">
        <v>267</v>
      </c>
      <c r="E2450" s="170">
        <v>473</v>
      </c>
      <c r="F2450" s="170">
        <v>24</v>
      </c>
      <c r="G2450" s="171">
        <v>4.7</v>
      </c>
      <c r="H2450" s="170" t="s">
        <v>1391</v>
      </c>
      <c r="I2450" s="171">
        <v>4.49</v>
      </c>
      <c r="J2450" s="169">
        <v>1</v>
      </c>
    </row>
    <row r="2451" spans="1:10" hidden="1" x14ac:dyDescent="0.25">
      <c r="A2451" s="169">
        <v>38107</v>
      </c>
      <c r="B2451" s="170" t="s">
        <v>2116</v>
      </c>
      <c r="C2451" s="170" t="s">
        <v>263</v>
      </c>
      <c r="D2451" s="170" t="s">
        <v>332</v>
      </c>
      <c r="E2451" s="170">
        <v>473</v>
      </c>
      <c r="F2451" s="170">
        <v>24</v>
      </c>
      <c r="G2451" s="171">
        <v>6</v>
      </c>
      <c r="H2451" s="170" t="s">
        <v>333</v>
      </c>
      <c r="I2451" s="171">
        <v>4.3899999999999997</v>
      </c>
      <c r="J2451" s="169">
        <v>1</v>
      </c>
    </row>
    <row r="2452" spans="1:10" hidden="1" x14ac:dyDescent="0.25">
      <c r="A2452" s="169">
        <v>38110</v>
      </c>
      <c r="B2452" s="170" t="s">
        <v>2117</v>
      </c>
      <c r="C2452" s="170" t="s">
        <v>24</v>
      </c>
      <c r="D2452" s="170" t="s">
        <v>60</v>
      </c>
      <c r="E2452" s="170">
        <v>4000</v>
      </c>
      <c r="F2452" s="170">
        <v>4</v>
      </c>
      <c r="G2452" s="171">
        <v>11.5</v>
      </c>
      <c r="H2452" s="170" t="s">
        <v>26</v>
      </c>
      <c r="I2452" s="171">
        <v>41.99</v>
      </c>
      <c r="J2452" s="169">
        <v>1</v>
      </c>
    </row>
    <row r="2453" spans="1:10" hidden="1" x14ac:dyDescent="0.25">
      <c r="A2453" s="169">
        <v>38114</v>
      </c>
      <c r="B2453" s="170" t="s">
        <v>2118</v>
      </c>
      <c r="C2453" s="170" t="s">
        <v>11</v>
      </c>
      <c r="D2453" s="170" t="s">
        <v>303</v>
      </c>
      <c r="E2453" s="170">
        <v>473</v>
      </c>
      <c r="F2453" s="170">
        <v>24</v>
      </c>
      <c r="G2453" s="171">
        <v>6.1</v>
      </c>
      <c r="H2453" s="170" t="s">
        <v>105</v>
      </c>
      <c r="I2453" s="171">
        <v>4.3899999999999997</v>
      </c>
      <c r="J2453" s="169">
        <v>1</v>
      </c>
    </row>
    <row r="2454" spans="1:10" hidden="1" x14ac:dyDescent="0.25">
      <c r="A2454" s="169">
        <v>38114</v>
      </c>
      <c r="B2454" s="170" t="s">
        <v>2118</v>
      </c>
      <c r="C2454" s="170" t="s">
        <v>11</v>
      </c>
      <c r="D2454" s="170" t="s">
        <v>303</v>
      </c>
      <c r="E2454" s="170">
        <v>473</v>
      </c>
      <c r="F2454" s="170">
        <v>24</v>
      </c>
      <c r="G2454" s="171">
        <v>6.1</v>
      </c>
      <c r="H2454" s="170" t="s">
        <v>105</v>
      </c>
      <c r="I2454" s="171">
        <v>4.3899999999999997</v>
      </c>
      <c r="J2454" s="169">
        <v>1</v>
      </c>
    </row>
    <row r="2455" spans="1:10" hidden="1" x14ac:dyDescent="0.25">
      <c r="A2455" s="169">
        <v>38115</v>
      </c>
      <c r="B2455" s="170" t="s">
        <v>2119</v>
      </c>
      <c r="C2455" s="170" t="s">
        <v>11</v>
      </c>
      <c r="D2455" s="170" t="s">
        <v>38</v>
      </c>
      <c r="E2455" s="170">
        <v>4260</v>
      </c>
      <c r="F2455" s="170">
        <v>1</v>
      </c>
      <c r="G2455" s="171">
        <v>4.8</v>
      </c>
      <c r="H2455" s="170" t="s">
        <v>105</v>
      </c>
      <c r="I2455" s="171">
        <v>30.49</v>
      </c>
      <c r="J2455" s="169">
        <v>12</v>
      </c>
    </row>
    <row r="2456" spans="1:10" hidden="1" x14ac:dyDescent="0.25">
      <c r="A2456" s="169">
        <v>38115</v>
      </c>
      <c r="B2456" s="170" t="s">
        <v>2119</v>
      </c>
      <c r="C2456" s="170" t="s">
        <v>11</v>
      </c>
      <c r="D2456" s="170" t="s">
        <v>38</v>
      </c>
      <c r="E2456" s="170">
        <v>4260</v>
      </c>
      <c r="F2456" s="170">
        <v>1</v>
      </c>
      <c r="G2456" s="171">
        <v>4.8</v>
      </c>
      <c r="H2456" s="170" t="s">
        <v>105</v>
      </c>
      <c r="I2456" s="171">
        <v>30.49</v>
      </c>
      <c r="J2456" s="169">
        <v>12</v>
      </c>
    </row>
    <row r="2457" spans="1:10" hidden="1" x14ac:dyDescent="0.25">
      <c r="A2457" s="169">
        <v>38138</v>
      </c>
      <c r="B2457" s="170" t="s">
        <v>2120</v>
      </c>
      <c r="C2457" s="170" t="s">
        <v>263</v>
      </c>
      <c r="D2457" s="170" t="s">
        <v>1938</v>
      </c>
      <c r="E2457" s="170">
        <v>4260</v>
      </c>
      <c r="F2457" s="170">
        <v>2</v>
      </c>
      <c r="G2457" s="171">
        <v>4.5</v>
      </c>
      <c r="H2457" s="170" t="s">
        <v>20</v>
      </c>
      <c r="I2457" s="171">
        <v>31.99</v>
      </c>
      <c r="J2457" s="169">
        <v>12</v>
      </c>
    </row>
    <row r="2458" spans="1:10" hidden="1" x14ac:dyDescent="0.25">
      <c r="A2458" s="169">
        <v>38148</v>
      </c>
      <c r="B2458" s="170" t="s">
        <v>2121</v>
      </c>
      <c r="C2458" s="170" t="s">
        <v>11</v>
      </c>
      <c r="D2458" s="170" t="s">
        <v>303</v>
      </c>
      <c r="E2458" s="170">
        <v>473</v>
      </c>
      <c r="F2458" s="170">
        <v>24</v>
      </c>
      <c r="G2458" s="171">
        <v>6.8</v>
      </c>
      <c r="H2458" s="170" t="s">
        <v>2066</v>
      </c>
      <c r="I2458" s="171">
        <v>4.05</v>
      </c>
      <c r="J2458" s="169">
        <v>1</v>
      </c>
    </row>
    <row r="2459" spans="1:10" hidden="1" x14ac:dyDescent="0.25">
      <c r="A2459" s="169">
        <v>38148</v>
      </c>
      <c r="B2459" s="170" t="s">
        <v>2121</v>
      </c>
      <c r="C2459" s="170" t="s">
        <v>11</v>
      </c>
      <c r="D2459" s="170" t="s">
        <v>303</v>
      </c>
      <c r="E2459" s="170">
        <v>473</v>
      </c>
      <c r="F2459" s="170">
        <v>24</v>
      </c>
      <c r="G2459" s="171">
        <v>6.8</v>
      </c>
      <c r="H2459" s="170" t="s">
        <v>2066</v>
      </c>
      <c r="I2459" s="171">
        <v>4.05</v>
      </c>
      <c r="J2459" s="169">
        <v>1</v>
      </c>
    </row>
    <row r="2460" spans="1:10" hidden="1" x14ac:dyDescent="0.25">
      <c r="A2460" s="169">
        <v>38149</v>
      </c>
      <c r="B2460" s="170" t="s">
        <v>2122</v>
      </c>
      <c r="C2460" s="170" t="s">
        <v>11</v>
      </c>
      <c r="D2460" s="170" t="s">
        <v>303</v>
      </c>
      <c r="E2460" s="170">
        <v>473</v>
      </c>
      <c r="F2460" s="170">
        <v>24</v>
      </c>
      <c r="G2460" s="171">
        <v>8</v>
      </c>
      <c r="H2460" s="170" t="s">
        <v>1407</v>
      </c>
      <c r="I2460" s="171">
        <v>4.42</v>
      </c>
      <c r="J2460" s="169">
        <v>1</v>
      </c>
    </row>
    <row r="2461" spans="1:10" hidden="1" x14ac:dyDescent="0.25">
      <c r="A2461" s="169">
        <v>38149</v>
      </c>
      <c r="B2461" s="170" t="s">
        <v>2122</v>
      </c>
      <c r="C2461" s="170" t="s">
        <v>11</v>
      </c>
      <c r="D2461" s="170" t="s">
        <v>303</v>
      </c>
      <c r="E2461" s="170">
        <v>473</v>
      </c>
      <c r="F2461" s="170">
        <v>24</v>
      </c>
      <c r="G2461" s="171">
        <v>8</v>
      </c>
      <c r="H2461" s="170" t="s">
        <v>1407</v>
      </c>
      <c r="I2461" s="171">
        <v>4.42</v>
      </c>
      <c r="J2461" s="169">
        <v>1</v>
      </c>
    </row>
    <row r="2462" spans="1:10" hidden="1" x14ac:dyDescent="0.25">
      <c r="A2462" s="169">
        <v>38157</v>
      </c>
      <c r="B2462" s="170" t="s">
        <v>2123</v>
      </c>
      <c r="C2462" s="170" t="s">
        <v>15</v>
      </c>
      <c r="D2462" s="170" t="s">
        <v>90</v>
      </c>
      <c r="E2462" s="170">
        <v>750</v>
      </c>
      <c r="F2462" s="170">
        <v>6</v>
      </c>
      <c r="G2462" s="171">
        <v>40</v>
      </c>
      <c r="H2462" s="170" t="s">
        <v>43</v>
      </c>
      <c r="I2462" s="171">
        <v>74.989999999999995</v>
      </c>
      <c r="J2462" s="169">
        <v>1</v>
      </c>
    </row>
    <row r="2463" spans="1:10" hidden="1" x14ac:dyDescent="0.25">
      <c r="A2463" s="169">
        <v>38163</v>
      </c>
      <c r="B2463" s="170" t="s">
        <v>2124</v>
      </c>
      <c r="C2463" s="170" t="s">
        <v>24</v>
      </c>
      <c r="D2463" s="170" t="s">
        <v>60</v>
      </c>
      <c r="E2463" s="170">
        <v>750</v>
      </c>
      <c r="F2463" s="170">
        <v>12</v>
      </c>
      <c r="G2463" s="171">
        <v>10</v>
      </c>
      <c r="H2463" s="170" t="s">
        <v>73</v>
      </c>
      <c r="I2463" s="171">
        <v>16.989999999999998</v>
      </c>
      <c r="J2463" s="169">
        <v>1</v>
      </c>
    </row>
    <row r="2464" spans="1:10" hidden="1" x14ac:dyDescent="0.25">
      <c r="A2464" s="169">
        <v>38164</v>
      </c>
      <c r="B2464" s="170" t="s">
        <v>2125</v>
      </c>
      <c r="C2464" s="170" t="s">
        <v>263</v>
      </c>
      <c r="D2464" s="170" t="s">
        <v>646</v>
      </c>
      <c r="E2464" s="170">
        <v>8520</v>
      </c>
      <c r="F2464" s="170">
        <v>1</v>
      </c>
      <c r="G2464" s="171">
        <v>5</v>
      </c>
      <c r="H2464" s="170" t="s">
        <v>54</v>
      </c>
      <c r="I2464" s="171">
        <v>57.99</v>
      </c>
      <c r="J2464" s="169">
        <v>24</v>
      </c>
    </row>
    <row r="2465" spans="1:10" hidden="1" x14ac:dyDescent="0.25">
      <c r="A2465" s="169">
        <v>38164</v>
      </c>
      <c r="B2465" s="170" t="s">
        <v>2125</v>
      </c>
      <c r="C2465" s="170" t="s">
        <v>263</v>
      </c>
      <c r="D2465" s="170" t="s">
        <v>646</v>
      </c>
      <c r="E2465" s="170">
        <v>8520</v>
      </c>
      <c r="F2465" s="170">
        <v>1</v>
      </c>
      <c r="G2465" s="171">
        <v>5</v>
      </c>
      <c r="H2465" s="170" t="s">
        <v>54</v>
      </c>
      <c r="I2465" s="171">
        <v>57.99</v>
      </c>
      <c r="J2465" s="169">
        <v>24</v>
      </c>
    </row>
    <row r="2466" spans="1:10" hidden="1" x14ac:dyDescent="0.25">
      <c r="A2466" s="169">
        <v>38165</v>
      </c>
      <c r="B2466" s="170" t="s">
        <v>2126</v>
      </c>
      <c r="C2466" s="170" t="s">
        <v>263</v>
      </c>
      <c r="D2466" s="170" t="s">
        <v>646</v>
      </c>
      <c r="E2466" s="170">
        <v>8520</v>
      </c>
      <c r="F2466" s="170">
        <v>1</v>
      </c>
      <c r="G2466" s="171">
        <v>5</v>
      </c>
      <c r="H2466" s="170" t="s">
        <v>54</v>
      </c>
      <c r="I2466" s="171">
        <v>57.99</v>
      </c>
      <c r="J2466" s="169">
        <v>24</v>
      </c>
    </row>
    <row r="2467" spans="1:10" hidden="1" x14ac:dyDescent="0.25">
      <c r="A2467" s="169">
        <v>38165</v>
      </c>
      <c r="B2467" s="170" t="s">
        <v>2126</v>
      </c>
      <c r="C2467" s="170" t="s">
        <v>263</v>
      </c>
      <c r="D2467" s="170" t="s">
        <v>646</v>
      </c>
      <c r="E2467" s="170">
        <v>8520</v>
      </c>
      <c r="F2467" s="170">
        <v>1</v>
      </c>
      <c r="G2467" s="171">
        <v>5</v>
      </c>
      <c r="H2467" s="170" t="s">
        <v>54</v>
      </c>
      <c r="I2467" s="171">
        <v>57.99</v>
      </c>
      <c r="J2467" s="169">
        <v>24</v>
      </c>
    </row>
    <row r="2468" spans="1:10" hidden="1" x14ac:dyDescent="0.25">
      <c r="A2468" s="169">
        <v>38238</v>
      </c>
      <c r="B2468" s="170" t="s">
        <v>2127</v>
      </c>
      <c r="C2468" s="170" t="s">
        <v>24</v>
      </c>
      <c r="D2468" s="170" t="s">
        <v>66</v>
      </c>
      <c r="E2468" s="170">
        <v>750</v>
      </c>
      <c r="F2468" s="170">
        <v>12</v>
      </c>
      <c r="G2468" s="171">
        <v>13.5</v>
      </c>
      <c r="H2468" s="170" t="s">
        <v>163</v>
      </c>
      <c r="I2468" s="171">
        <v>19.989999999999998</v>
      </c>
      <c r="J2468" s="169">
        <v>1</v>
      </c>
    </row>
    <row r="2469" spans="1:10" hidden="1" x14ac:dyDescent="0.25">
      <c r="A2469" s="169">
        <v>38308</v>
      </c>
      <c r="B2469" s="170" t="s">
        <v>2128</v>
      </c>
      <c r="C2469" s="170" t="s">
        <v>24</v>
      </c>
      <c r="D2469" s="170" t="s">
        <v>34</v>
      </c>
      <c r="E2469" s="170">
        <v>750</v>
      </c>
      <c r="F2469" s="170">
        <v>12</v>
      </c>
      <c r="G2469" s="171">
        <v>15.2</v>
      </c>
      <c r="H2469" s="170" t="s">
        <v>177</v>
      </c>
      <c r="I2469" s="171">
        <v>23.99</v>
      </c>
      <c r="J2469" s="169">
        <v>1</v>
      </c>
    </row>
    <row r="2470" spans="1:10" hidden="1" x14ac:dyDescent="0.25">
      <c r="A2470" s="169">
        <v>38327</v>
      </c>
      <c r="B2470" s="170" t="s">
        <v>2129</v>
      </c>
      <c r="C2470" s="170" t="s">
        <v>24</v>
      </c>
      <c r="D2470" s="170" t="s">
        <v>194</v>
      </c>
      <c r="E2470" s="170">
        <v>750</v>
      </c>
      <c r="F2470" s="170">
        <v>12</v>
      </c>
      <c r="G2470" s="171">
        <v>13</v>
      </c>
      <c r="H2470" s="170" t="s">
        <v>22</v>
      </c>
      <c r="I2470" s="171">
        <v>22.99</v>
      </c>
      <c r="J2470" s="169">
        <v>1</v>
      </c>
    </row>
    <row r="2471" spans="1:10" hidden="1" x14ac:dyDescent="0.25">
      <c r="A2471" s="169">
        <v>38349</v>
      </c>
      <c r="B2471" s="170" t="s">
        <v>2130</v>
      </c>
      <c r="C2471" s="170" t="s">
        <v>11</v>
      </c>
      <c r="D2471" s="170" t="s">
        <v>267</v>
      </c>
      <c r="E2471" s="170">
        <v>473</v>
      </c>
      <c r="F2471" s="170">
        <v>24</v>
      </c>
      <c r="G2471" s="171">
        <v>4.5</v>
      </c>
      <c r="H2471" s="170" t="s">
        <v>1623</v>
      </c>
      <c r="I2471" s="171">
        <v>3.99</v>
      </c>
      <c r="J2471" s="169">
        <v>1</v>
      </c>
    </row>
    <row r="2472" spans="1:10" hidden="1" x14ac:dyDescent="0.25">
      <c r="A2472" s="169">
        <v>38349</v>
      </c>
      <c r="B2472" s="170" t="s">
        <v>2130</v>
      </c>
      <c r="C2472" s="170" t="s">
        <v>11</v>
      </c>
      <c r="D2472" s="170" t="s">
        <v>267</v>
      </c>
      <c r="E2472" s="170">
        <v>473</v>
      </c>
      <c r="F2472" s="170">
        <v>24</v>
      </c>
      <c r="G2472" s="171">
        <v>4.5</v>
      </c>
      <c r="H2472" s="170" t="s">
        <v>1623</v>
      </c>
      <c r="I2472" s="171">
        <v>3.99</v>
      </c>
      <c r="J2472" s="169">
        <v>1</v>
      </c>
    </row>
    <row r="2473" spans="1:10" hidden="1" x14ac:dyDescent="0.25">
      <c r="A2473" s="169">
        <v>38382</v>
      </c>
      <c r="B2473" s="170" t="s">
        <v>2131</v>
      </c>
      <c r="C2473" s="170" t="s">
        <v>15</v>
      </c>
      <c r="D2473" s="170" t="s">
        <v>252</v>
      </c>
      <c r="E2473" s="170">
        <v>750</v>
      </c>
      <c r="F2473" s="170">
        <v>12</v>
      </c>
      <c r="G2473" s="171">
        <v>30</v>
      </c>
      <c r="H2473" s="170" t="s">
        <v>20</v>
      </c>
      <c r="I2473" s="171">
        <v>29.49</v>
      </c>
      <c r="J2473" s="169">
        <v>1</v>
      </c>
    </row>
    <row r="2474" spans="1:10" hidden="1" x14ac:dyDescent="0.25">
      <c r="A2474" s="169">
        <v>38405</v>
      </c>
      <c r="B2474" s="170" t="s">
        <v>2132</v>
      </c>
      <c r="C2474" s="170" t="s">
        <v>24</v>
      </c>
      <c r="D2474" s="170" t="s">
        <v>191</v>
      </c>
      <c r="E2474" s="170">
        <v>750</v>
      </c>
      <c r="F2474" s="170">
        <v>12</v>
      </c>
      <c r="G2474" s="171">
        <v>14</v>
      </c>
      <c r="H2474" s="170" t="s">
        <v>22</v>
      </c>
      <c r="I2474" s="171">
        <v>19.989999999999998</v>
      </c>
      <c r="J2474" s="169">
        <v>1</v>
      </c>
    </row>
    <row r="2475" spans="1:10" hidden="1" x14ac:dyDescent="0.25">
      <c r="A2475" s="169">
        <v>38407</v>
      </c>
      <c r="B2475" s="170" t="s">
        <v>2133</v>
      </c>
      <c r="C2475" s="170" t="s">
        <v>24</v>
      </c>
      <c r="D2475" s="170" t="s">
        <v>66</v>
      </c>
      <c r="E2475" s="170">
        <v>750</v>
      </c>
      <c r="F2475" s="170">
        <v>12</v>
      </c>
      <c r="G2475" s="171">
        <v>13</v>
      </c>
      <c r="H2475" s="170" t="s">
        <v>22</v>
      </c>
      <c r="I2475" s="171">
        <v>19.989999999999998</v>
      </c>
      <c r="J2475" s="169">
        <v>1</v>
      </c>
    </row>
    <row r="2476" spans="1:10" hidden="1" x14ac:dyDescent="0.25">
      <c r="A2476" s="169">
        <v>38408</v>
      </c>
      <c r="B2476" s="170" t="s">
        <v>2134</v>
      </c>
      <c r="C2476" s="170" t="s">
        <v>24</v>
      </c>
      <c r="D2476" s="170" t="s">
        <v>68</v>
      </c>
      <c r="E2476" s="170">
        <v>750</v>
      </c>
      <c r="F2476" s="170">
        <v>12</v>
      </c>
      <c r="G2476" s="171">
        <v>14</v>
      </c>
      <c r="H2476" s="170" t="s">
        <v>22</v>
      </c>
      <c r="I2476" s="171">
        <v>19.989999999999998</v>
      </c>
      <c r="J2476" s="169">
        <v>1</v>
      </c>
    </row>
    <row r="2477" spans="1:10" hidden="1" x14ac:dyDescent="0.25">
      <c r="A2477" s="169">
        <v>38437</v>
      </c>
      <c r="B2477" s="170" t="s">
        <v>2135</v>
      </c>
      <c r="C2477" s="170" t="s">
        <v>24</v>
      </c>
      <c r="D2477" s="170" t="s">
        <v>85</v>
      </c>
      <c r="E2477" s="170">
        <v>750</v>
      </c>
      <c r="F2477" s="170">
        <v>12</v>
      </c>
      <c r="G2477" s="171">
        <v>14.5</v>
      </c>
      <c r="H2477" s="170" t="s">
        <v>177</v>
      </c>
      <c r="I2477" s="171">
        <v>15.99</v>
      </c>
      <c r="J2477" s="169">
        <v>1</v>
      </c>
    </row>
    <row r="2478" spans="1:10" hidden="1" x14ac:dyDescent="0.25">
      <c r="A2478" s="169">
        <v>38465</v>
      </c>
      <c r="B2478" s="170" t="s">
        <v>2136</v>
      </c>
      <c r="C2478" s="170" t="s">
        <v>11</v>
      </c>
      <c r="D2478" s="170" t="s">
        <v>267</v>
      </c>
      <c r="E2478" s="170">
        <v>473</v>
      </c>
      <c r="F2478" s="170">
        <v>24</v>
      </c>
      <c r="G2478" s="171">
        <v>5</v>
      </c>
      <c r="H2478" s="170" t="s">
        <v>415</v>
      </c>
      <c r="I2478" s="171">
        <v>4.79</v>
      </c>
      <c r="J2478" s="169">
        <v>1</v>
      </c>
    </row>
    <row r="2479" spans="1:10" hidden="1" x14ac:dyDescent="0.25">
      <c r="A2479" s="169">
        <v>38465</v>
      </c>
      <c r="B2479" s="170" t="s">
        <v>2136</v>
      </c>
      <c r="C2479" s="170" t="s">
        <v>11</v>
      </c>
      <c r="D2479" s="170" t="s">
        <v>267</v>
      </c>
      <c r="E2479" s="170">
        <v>473</v>
      </c>
      <c r="F2479" s="170">
        <v>24</v>
      </c>
      <c r="G2479" s="171">
        <v>5</v>
      </c>
      <c r="H2479" s="170" t="s">
        <v>415</v>
      </c>
      <c r="I2479" s="171">
        <v>4.79</v>
      </c>
      <c r="J2479" s="169">
        <v>1</v>
      </c>
    </row>
    <row r="2480" spans="1:10" hidden="1" x14ac:dyDescent="0.25">
      <c r="A2480" s="169">
        <v>38467</v>
      </c>
      <c r="B2480" s="170" t="s">
        <v>2137</v>
      </c>
      <c r="C2480" s="170" t="s">
        <v>11</v>
      </c>
      <c r="D2480" s="170" t="s">
        <v>474</v>
      </c>
      <c r="E2480" s="170">
        <v>473</v>
      </c>
      <c r="F2480" s="170">
        <v>24</v>
      </c>
      <c r="G2480" s="171">
        <v>5</v>
      </c>
      <c r="H2480" s="170" t="s">
        <v>415</v>
      </c>
      <c r="I2480" s="171">
        <v>4.79</v>
      </c>
      <c r="J2480" s="169">
        <v>1</v>
      </c>
    </row>
    <row r="2481" spans="1:10" hidden="1" x14ac:dyDescent="0.25">
      <c r="A2481" s="169">
        <v>38467</v>
      </c>
      <c r="B2481" s="170" t="s">
        <v>2137</v>
      </c>
      <c r="C2481" s="170" t="s">
        <v>11</v>
      </c>
      <c r="D2481" s="170" t="s">
        <v>474</v>
      </c>
      <c r="E2481" s="170">
        <v>473</v>
      </c>
      <c r="F2481" s="170">
        <v>24</v>
      </c>
      <c r="G2481" s="171">
        <v>5</v>
      </c>
      <c r="H2481" s="170" t="s">
        <v>415</v>
      </c>
      <c r="I2481" s="171">
        <v>4.79</v>
      </c>
      <c r="J2481" s="169">
        <v>1</v>
      </c>
    </row>
    <row r="2482" spans="1:10" hidden="1" x14ac:dyDescent="0.25">
      <c r="A2482" s="169">
        <v>38500</v>
      </c>
      <c r="B2482" s="170" t="s">
        <v>2138</v>
      </c>
      <c r="C2482" s="170" t="s">
        <v>11</v>
      </c>
      <c r="D2482" s="170" t="s">
        <v>267</v>
      </c>
      <c r="E2482" s="170">
        <v>473</v>
      </c>
      <c r="F2482" s="170">
        <v>24</v>
      </c>
      <c r="G2482" s="171">
        <v>5</v>
      </c>
      <c r="H2482" s="170" t="s">
        <v>1324</v>
      </c>
      <c r="I2482" s="171">
        <v>4.3</v>
      </c>
      <c r="J2482" s="169">
        <v>1</v>
      </c>
    </row>
    <row r="2483" spans="1:10" hidden="1" x14ac:dyDescent="0.25">
      <c r="A2483" s="169">
        <v>38500</v>
      </c>
      <c r="B2483" s="170" t="s">
        <v>2138</v>
      </c>
      <c r="C2483" s="170" t="s">
        <v>11</v>
      </c>
      <c r="D2483" s="170" t="s">
        <v>267</v>
      </c>
      <c r="E2483" s="170">
        <v>473</v>
      </c>
      <c r="F2483" s="170">
        <v>24</v>
      </c>
      <c r="G2483" s="171">
        <v>5</v>
      </c>
      <c r="H2483" s="170" t="s">
        <v>1324</v>
      </c>
      <c r="I2483" s="171">
        <v>4.3</v>
      </c>
      <c r="J2483" s="169">
        <v>1</v>
      </c>
    </row>
    <row r="2484" spans="1:10" hidden="1" x14ac:dyDescent="0.25">
      <c r="A2484" s="169">
        <v>38505</v>
      </c>
      <c r="B2484" s="170" t="s">
        <v>40</v>
      </c>
      <c r="C2484" s="170" t="s">
        <v>15</v>
      </c>
      <c r="D2484" s="170" t="s">
        <v>19</v>
      </c>
      <c r="E2484" s="170">
        <v>1750</v>
      </c>
      <c r="F2484" s="170">
        <v>6</v>
      </c>
      <c r="G2484" s="171">
        <v>40</v>
      </c>
      <c r="H2484" s="170" t="s">
        <v>20</v>
      </c>
      <c r="I2484" s="171">
        <v>58.99</v>
      </c>
      <c r="J2484" s="169">
        <v>1</v>
      </c>
    </row>
    <row r="2485" spans="1:10" hidden="1" x14ac:dyDescent="0.25">
      <c r="A2485" s="169">
        <v>38527</v>
      </c>
      <c r="B2485" s="170" t="s">
        <v>2139</v>
      </c>
      <c r="C2485" s="170" t="s">
        <v>15</v>
      </c>
      <c r="D2485" s="170" t="s">
        <v>1399</v>
      </c>
      <c r="E2485" s="170">
        <v>750</v>
      </c>
      <c r="F2485" s="170">
        <v>6</v>
      </c>
      <c r="G2485" s="171">
        <v>43</v>
      </c>
      <c r="H2485" s="170" t="s">
        <v>29</v>
      </c>
      <c r="I2485" s="171">
        <v>31.99</v>
      </c>
      <c r="J2485" s="169">
        <v>1</v>
      </c>
    </row>
    <row r="2486" spans="1:10" hidden="1" x14ac:dyDescent="0.25">
      <c r="A2486" s="169">
        <v>38533</v>
      </c>
      <c r="B2486" s="170" t="s">
        <v>2140</v>
      </c>
      <c r="C2486" s="170" t="s">
        <v>15</v>
      </c>
      <c r="D2486" s="170" t="s">
        <v>225</v>
      </c>
      <c r="E2486" s="170">
        <v>750</v>
      </c>
      <c r="F2486" s="170">
        <v>6</v>
      </c>
      <c r="G2486" s="171">
        <v>40</v>
      </c>
      <c r="H2486" s="170" t="s">
        <v>222</v>
      </c>
      <c r="I2486" s="171">
        <v>55.99</v>
      </c>
      <c r="J2486" s="169">
        <v>1</v>
      </c>
    </row>
    <row r="2487" spans="1:10" hidden="1" x14ac:dyDescent="0.25">
      <c r="A2487" s="169">
        <v>38541</v>
      </c>
      <c r="B2487" s="170" t="s">
        <v>2141</v>
      </c>
      <c r="C2487" s="170" t="s">
        <v>15</v>
      </c>
      <c r="D2487" s="170" t="s">
        <v>213</v>
      </c>
      <c r="E2487" s="170">
        <v>750</v>
      </c>
      <c r="F2487" s="170">
        <v>6</v>
      </c>
      <c r="G2487" s="171">
        <v>40</v>
      </c>
      <c r="H2487" s="170" t="s">
        <v>222</v>
      </c>
      <c r="I2487" s="171">
        <v>61.99</v>
      </c>
      <c r="J2487" s="169">
        <v>1</v>
      </c>
    </row>
    <row r="2488" spans="1:10" hidden="1" x14ac:dyDescent="0.25">
      <c r="A2488" s="169">
        <v>38593</v>
      </c>
      <c r="B2488" s="170" t="s">
        <v>2142</v>
      </c>
      <c r="C2488" s="170" t="s">
        <v>24</v>
      </c>
      <c r="D2488" s="170" t="s">
        <v>38</v>
      </c>
      <c r="E2488" s="170">
        <v>750</v>
      </c>
      <c r="F2488" s="170">
        <v>6</v>
      </c>
      <c r="G2488" s="171">
        <v>14</v>
      </c>
      <c r="H2488" s="170" t="s">
        <v>96</v>
      </c>
      <c r="I2488" s="171">
        <v>29.99</v>
      </c>
      <c r="J2488" s="169">
        <v>1</v>
      </c>
    </row>
    <row r="2489" spans="1:10" hidden="1" x14ac:dyDescent="0.25">
      <c r="A2489" s="169">
        <v>38669</v>
      </c>
      <c r="B2489" s="170" t="s">
        <v>2143</v>
      </c>
      <c r="C2489" s="170" t="s">
        <v>11</v>
      </c>
      <c r="D2489" s="170" t="s">
        <v>474</v>
      </c>
      <c r="E2489" s="170">
        <v>473</v>
      </c>
      <c r="F2489" s="170">
        <v>24</v>
      </c>
      <c r="G2489" s="171">
        <v>5</v>
      </c>
      <c r="H2489" s="170" t="s">
        <v>982</v>
      </c>
      <c r="I2489" s="171">
        <v>3.99</v>
      </c>
      <c r="J2489" s="169">
        <v>1</v>
      </c>
    </row>
    <row r="2490" spans="1:10" hidden="1" x14ac:dyDescent="0.25">
      <c r="A2490" s="169">
        <v>38669</v>
      </c>
      <c r="B2490" s="170" t="s">
        <v>2143</v>
      </c>
      <c r="C2490" s="170" t="s">
        <v>11</v>
      </c>
      <c r="D2490" s="170" t="s">
        <v>474</v>
      </c>
      <c r="E2490" s="170">
        <v>473</v>
      </c>
      <c r="F2490" s="170">
        <v>24</v>
      </c>
      <c r="G2490" s="171">
        <v>5</v>
      </c>
      <c r="H2490" s="170" t="s">
        <v>982</v>
      </c>
      <c r="I2490" s="171">
        <v>3.99</v>
      </c>
      <c r="J2490" s="169">
        <v>1</v>
      </c>
    </row>
    <row r="2491" spans="1:10" hidden="1" x14ac:dyDescent="0.25">
      <c r="A2491" s="169">
        <v>38677</v>
      </c>
      <c r="B2491" s="170" t="s">
        <v>2144</v>
      </c>
      <c r="C2491" s="170" t="s">
        <v>15</v>
      </c>
      <c r="D2491" s="170" t="s">
        <v>16</v>
      </c>
      <c r="E2491" s="170">
        <v>750</v>
      </c>
      <c r="F2491" s="170">
        <v>3</v>
      </c>
      <c r="G2491" s="171">
        <v>40</v>
      </c>
      <c r="H2491" s="170" t="s">
        <v>86</v>
      </c>
      <c r="I2491" s="171">
        <v>40.090000000000003</v>
      </c>
      <c r="J2491" s="169">
        <v>1</v>
      </c>
    </row>
    <row r="2492" spans="1:10" hidden="1" x14ac:dyDescent="0.25">
      <c r="A2492" s="169">
        <v>38710</v>
      </c>
      <c r="B2492" s="170" t="s">
        <v>2145</v>
      </c>
      <c r="C2492" s="170" t="s">
        <v>24</v>
      </c>
      <c r="D2492" s="170" t="s">
        <v>34</v>
      </c>
      <c r="E2492" s="170">
        <v>750</v>
      </c>
      <c r="F2492" s="170">
        <v>12</v>
      </c>
      <c r="G2492" s="171">
        <v>10.5</v>
      </c>
      <c r="H2492" s="170" t="s">
        <v>110</v>
      </c>
      <c r="I2492" s="171">
        <v>17.989999999999998</v>
      </c>
      <c r="J2492" s="169">
        <v>1</v>
      </c>
    </row>
    <row r="2493" spans="1:10" hidden="1" x14ac:dyDescent="0.25">
      <c r="A2493" s="169">
        <v>38723</v>
      </c>
      <c r="B2493" s="170" t="s">
        <v>2146</v>
      </c>
      <c r="C2493" s="170" t="s">
        <v>11</v>
      </c>
      <c r="D2493" s="170" t="s">
        <v>474</v>
      </c>
      <c r="E2493" s="170">
        <v>473</v>
      </c>
      <c r="F2493" s="170">
        <v>24</v>
      </c>
      <c r="G2493" s="171">
        <v>5</v>
      </c>
      <c r="H2493" s="170" t="s">
        <v>13</v>
      </c>
      <c r="I2493" s="171">
        <v>3.79</v>
      </c>
      <c r="J2493" s="169">
        <v>1</v>
      </c>
    </row>
    <row r="2494" spans="1:10" hidden="1" x14ac:dyDescent="0.25">
      <c r="A2494" s="169">
        <v>38723</v>
      </c>
      <c r="B2494" s="170" t="s">
        <v>2146</v>
      </c>
      <c r="C2494" s="170" t="s">
        <v>11</v>
      </c>
      <c r="D2494" s="170" t="s">
        <v>474</v>
      </c>
      <c r="E2494" s="170">
        <v>473</v>
      </c>
      <c r="F2494" s="170">
        <v>24</v>
      </c>
      <c r="G2494" s="171">
        <v>5</v>
      </c>
      <c r="H2494" s="170" t="s">
        <v>13</v>
      </c>
      <c r="I2494" s="171">
        <v>3.79</v>
      </c>
      <c r="J2494" s="169">
        <v>1</v>
      </c>
    </row>
    <row r="2495" spans="1:10" hidden="1" x14ac:dyDescent="0.25">
      <c r="A2495" s="169">
        <v>38729</v>
      </c>
      <c r="B2495" s="170" t="s">
        <v>2147</v>
      </c>
      <c r="C2495" s="170" t="s">
        <v>11</v>
      </c>
      <c r="D2495" s="170" t="s">
        <v>474</v>
      </c>
      <c r="E2495" s="170">
        <v>2130</v>
      </c>
      <c r="F2495" s="170">
        <v>4</v>
      </c>
      <c r="G2495" s="171">
        <v>5</v>
      </c>
      <c r="H2495" s="170" t="s">
        <v>13</v>
      </c>
      <c r="I2495" s="171">
        <v>13.79</v>
      </c>
      <c r="J2495" s="169">
        <v>6</v>
      </c>
    </row>
    <row r="2496" spans="1:10" hidden="1" x14ac:dyDescent="0.25">
      <c r="A2496" s="169">
        <v>38729</v>
      </c>
      <c r="B2496" s="170" t="s">
        <v>2147</v>
      </c>
      <c r="C2496" s="170" t="s">
        <v>11</v>
      </c>
      <c r="D2496" s="170" t="s">
        <v>474</v>
      </c>
      <c r="E2496" s="170">
        <v>2130</v>
      </c>
      <c r="F2496" s="170">
        <v>4</v>
      </c>
      <c r="G2496" s="171">
        <v>5</v>
      </c>
      <c r="H2496" s="170" t="s">
        <v>13</v>
      </c>
      <c r="I2496" s="171">
        <v>13.79</v>
      </c>
      <c r="J2496" s="169">
        <v>6</v>
      </c>
    </row>
    <row r="2497" spans="1:10" hidden="1" x14ac:dyDescent="0.25">
      <c r="A2497" s="169">
        <v>38771</v>
      </c>
      <c r="B2497" s="170" t="s">
        <v>2148</v>
      </c>
      <c r="C2497" s="170" t="s">
        <v>11</v>
      </c>
      <c r="D2497" s="170" t="s">
        <v>211</v>
      </c>
      <c r="E2497" s="170">
        <v>473</v>
      </c>
      <c r="F2497" s="170">
        <v>24</v>
      </c>
      <c r="G2497" s="171">
        <v>3.5</v>
      </c>
      <c r="H2497" s="170" t="s">
        <v>285</v>
      </c>
      <c r="I2497" s="171">
        <v>4.29</v>
      </c>
      <c r="J2497" s="169">
        <v>1</v>
      </c>
    </row>
    <row r="2498" spans="1:10" hidden="1" x14ac:dyDescent="0.25">
      <c r="A2498" s="169">
        <v>38771</v>
      </c>
      <c r="B2498" s="170" t="s">
        <v>2148</v>
      </c>
      <c r="C2498" s="170" t="s">
        <v>11</v>
      </c>
      <c r="D2498" s="170" t="s">
        <v>211</v>
      </c>
      <c r="E2498" s="170">
        <v>473</v>
      </c>
      <c r="F2498" s="170">
        <v>24</v>
      </c>
      <c r="G2498" s="171">
        <v>3.5</v>
      </c>
      <c r="H2498" s="170" t="s">
        <v>285</v>
      </c>
      <c r="I2498" s="171">
        <v>4.29</v>
      </c>
      <c r="J2498" s="169">
        <v>1</v>
      </c>
    </row>
    <row r="2499" spans="1:10" hidden="1" x14ac:dyDescent="0.25">
      <c r="A2499" s="169">
        <v>38774</v>
      </c>
      <c r="B2499" s="170" t="s">
        <v>2149</v>
      </c>
      <c r="C2499" s="170" t="s">
        <v>11</v>
      </c>
      <c r="D2499" s="170" t="s">
        <v>211</v>
      </c>
      <c r="E2499" s="170">
        <v>5325</v>
      </c>
      <c r="F2499" s="170">
        <v>1</v>
      </c>
      <c r="G2499" s="171">
        <v>3.5</v>
      </c>
      <c r="H2499" s="170" t="s">
        <v>54</v>
      </c>
      <c r="I2499" s="171">
        <v>32.99</v>
      </c>
      <c r="J2499" s="169">
        <v>15</v>
      </c>
    </row>
    <row r="2500" spans="1:10" hidden="1" x14ac:dyDescent="0.25">
      <c r="A2500" s="169">
        <v>38774</v>
      </c>
      <c r="B2500" s="170" t="s">
        <v>2149</v>
      </c>
      <c r="C2500" s="170" t="s">
        <v>11</v>
      </c>
      <c r="D2500" s="170" t="s">
        <v>211</v>
      </c>
      <c r="E2500" s="170">
        <v>5325</v>
      </c>
      <c r="F2500" s="170">
        <v>1</v>
      </c>
      <c r="G2500" s="171">
        <v>3.5</v>
      </c>
      <c r="H2500" s="170" t="s">
        <v>54</v>
      </c>
      <c r="I2500" s="171">
        <v>32.99</v>
      </c>
      <c r="J2500" s="169">
        <v>15</v>
      </c>
    </row>
    <row r="2501" spans="1:10" hidden="1" x14ac:dyDescent="0.25">
      <c r="A2501" s="169">
        <v>38786</v>
      </c>
      <c r="B2501" s="170" t="s">
        <v>2150</v>
      </c>
      <c r="C2501" s="170" t="s">
        <v>15</v>
      </c>
      <c r="D2501" s="170" t="s">
        <v>227</v>
      </c>
      <c r="E2501" s="170">
        <v>750</v>
      </c>
      <c r="F2501" s="170">
        <v>12</v>
      </c>
      <c r="G2501" s="171">
        <v>40</v>
      </c>
      <c r="H2501" s="170" t="s">
        <v>22</v>
      </c>
      <c r="I2501" s="171">
        <v>57.99</v>
      </c>
      <c r="J2501" s="169">
        <v>1</v>
      </c>
    </row>
    <row r="2502" spans="1:10" hidden="1" x14ac:dyDescent="0.25">
      <c r="A2502" s="169">
        <v>38889</v>
      </c>
      <c r="B2502" s="170" t="s">
        <v>2151</v>
      </c>
      <c r="C2502" s="170" t="s">
        <v>263</v>
      </c>
      <c r="D2502" s="170" t="s">
        <v>332</v>
      </c>
      <c r="E2502" s="170">
        <v>4260</v>
      </c>
      <c r="F2502" s="170">
        <v>2</v>
      </c>
      <c r="G2502" s="171">
        <v>5</v>
      </c>
      <c r="H2502" s="170" t="s">
        <v>1053</v>
      </c>
      <c r="I2502" s="171">
        <v>27.99</v>
      </c>
      <c r="J2502" s="169">
        <v>12</v>
      </c>
    </row>
    <row r="2503" spans="1:10" hidden="1" x14ac:dyDescent="0.25">
      <c r="A2503" s="169">
        <v>38889</v>
      </c>
      <c r="B2503" s="170" t="s">
        <v>2151</v>
      </c>
      <c r="C2503" s="170" t="s">
        <v>263</v>
      </c>
      <c r="D2503" s="170" t="s">
        <v>332</v>
      </c>
      <c r="E2503" s="170">
        <v>4260</v>
      </c>
      <c r="F2503" s="170">
        <v>2</v>
      </c>
      <c r="G2503" s="171">
        <v>5</v>
      </c>
      <c r="H2503" s="170" t="s">
        <v>1053</v>
      </c>
      <c r="I2503" s="171">
        <v>27.99</v>
      </c>
      <c r="J2503" s="169">
        <v>12</v>
      </c>
    </row>
    <row r="2504" spans="1:10" hidden="1" x14ac:dyDescent="0.25">
      <c r="A2504" s="169">
        <v>38923</v>
      </c>
      <c r="B2504" s="170" t="s">
        <v>2152</v>
      </c>
      <c r="C2504" s="170" t="s">
        <v>24</v>
      </c>
      <c r="D2504" s="170" t="s">
        <v>34</v>
      </c>
      <c r="E2504" s="170">
        <v>750</v>
      </c>
      <c r="F2504" s="170">
        <v>12</v>
      </c>
      <c r="G2504" s="171">
        <v>14.5</v>
      </c>
      <c r="H2504" s="170" t="s">
        <v>26</v>
      </c>
      <c r="I2504" s="171">
        <v>16.239999999999998</v>
      </c>
      <c r="J2504" s="169">
        <v>1</v>
      </c>
    </row>
    <row r="2505" spans="1:10" hidden="1" x14ac:dyDescent="0.25">
      <c r="A2505" s="169">
        <v>39019</v>
      </c>
      <c r="B2505" s="170" t="s">
        <v>2153</v>
      </c>
      <c r="C2505" s="170" t="s">
        <v>24</v>
      </c>
      <c r="D2505" s="170" t="s">
        <v>191</v>
      </c>
      <c r="E2505" s="170">
        <v>750</v>
      </c>
      <c r="F2505" s="170">
        <v>12</v>
      </c>
      <c r="G2505" s="171">
        <v>14.4</v>
      </c>
      <c r="H2505" s="170" t="s">
        <v>600</v>
      </c>
      <c r="I2505" s="171">
        <v>49.99</v>
      </c>
      <c r="J2505" s="169">
        <v>1</v>
      </c>
    </row>
    <row r="2506" spans="1:10" hidden="1" x14ac:dyDescent="0.25">
      <c r="A2506" s="169">
        <v>39031</v>
      </c>
      <c r="B2506" s="170" t="s">
        <v>2154</v>
      </c>
      <c r="C2506" s="170" t="s">
        <v>24</v>
      </c>
      <c r="D2506" s="170" t="s">
        <v>46</v>
      </c>
      <c r="E2506" s="170">
        <v>750</v>
      </c>
      <c r="F2506" s="170">
        <v>12</v>
      </c>
      <c r="G2506" s="171">
        <v>11.5</v>
      </c>
      <c r="H2506" s="170" t="s">
        <v>163</v>
      </c>
      <c r="I2506" s="171">
        <v>21.99</v>
      </c>
      <c r="J2506" s="169">
        <v>1</v>
      </c>
    </row>
    <row r="2507" spans="1:10" hidden="1" x14ac:dyDescent="0.25">
      <c r="A2507" s="169">
        <v>39033</v>
      </c>
      <c r="B2507" s="170" t="s">
        <v>2155</v>
      </c>
      <c r="C2507" s="170" t="s">
        <v>24</v>
      </c>
      <c r="D2507" s="170" t="s">
        <v>46</v>
      </c>
      <c r="E2507" s="170">
        <v>750</v>
      </c>
      <c r="F2507" s="170">
        <v>12</v>
      </c>
      <c r="G2507" s="171">
        <v>11</v>
      </c>
      <c r="H2507" s="170" t="s">
        <v>177</v>
      </c>
      <c r="I2507" s="171">
        <v>20.99</v>
      </c>
      <c r="J2507" s="169">
        <v>1</v>
      </c>
    </row>
    <row r="2508" spans="1:10" hidden="1" x14ac:dyDescent="0.25">
      <c r="A2508" s="169">
        <v>39045</v>
      </c>
      <c r="B2508" s="170" t="s">
        <v>2156</v>
      </c>
      <c r="C2508" s="170" t="s">
        <v>15</v>
      </c>
      <c r="D2508" s="170" t="s">
        <v>19</v>
      </c>
      <c r="E2508" s="170">
        <v>1140</v>
      </c>
      <c r="F2508" s="170">
        <v>8</v>
      </c>
      <c r="G2508" s="171">
        <v>40</v>
      </c>
      <c r="H2508" s="170" t="s">
        <v>123</v>
      </c>
      <c r="I2508" s="171">
        <v>41.99</v>
      </c>
      <c r="J2508" s="169">
        <v>1</v>
      </c>
    </row>
    <row r="2509" spans="1:10" hidden="1" x14ac:dyDescent="0.25">
      <c r="A2509" s="169">
        <v>39049</v>
      </c>
      <c r="B2509" s="170" t="s">
        <v>2157</v>
      </c>
      <c r="C2509" s="170" t="s">
        <v>11</v>
      </c>
      <c r="D2509" s="170" t="s">
        <v>303</v>
      </c>
      <c r="E2509" s="170">
        <v>473</v>
      </c>
      <c r="F2509" s="170">
        <v>24</v>
      </c>
      <c r="G2509" s="171">
        <v>7</v>
      </c>
      <c r="H2509" s="170" t="s">
        <v>1457</v>
      </c>
      <c r="I2509" s="171">
        <v>4.75</v>
      </c>
      <c r="J2509" s="169">
        <v>1</v>
      </c>
    </row>
    <row r="2510" spans="1:10" hidden="1" x14ac:dyDescent="0.25">
      <c r="A2510" s="169">
        <v>39049</v>
      </c>
      <c r="B2510" s="170" t="s">
        <v>2157</v>
      </c>
      <c r="C2510" s="170" t="s">
        <v>11</v>
      </c>
      <c r="D2510" s="170" t="s">
        <v>303</v>
      </c>
      <c r="E2510" s="170">
        <v>473</v>
      </c>
      <c r="F2510" s="170">
        <v>24</v>
      </c>
      <c r="G2510" s="171">
        <v>7</v>
      </c>
      <c r="H2510" s="170" t="s">
        <v>1457</v>
      </c>
      <c r="I2510" s="171">
        <v>4.75</v>
      </c>
      <c r="J2510" s="169">
        <v>1</v>
      </c>
    </row>
    <row r="2511" spans="1:10" hidden="1" x14ac:dyDescent="0.25">
      <c r="A2511" s="169">
        <v>39064</v>
      </c>
      <c r="B2511" s="170" t="s">
        <v>2158</v>
      </c>
      <c r="C2511" s="170" t="s">
        <v>11</v>
      </c>
      <c r="D2511" s="170" t="s">
        <v>267</v>
      </c>
      <c r="E2511" s="170">
        <v>3960</v>
      </c>
      <c r="F2511" s="170">
        <v>1</v>
      </c>
      <c r="G2511" s="171">
        <v>5</v>
      </c>
      <c r="H2511" s="170" t="s">
        <v>54</v>
      </c>
      <c r="I2511" s="171">
        <v>32.090000000000003</v>
      </c>
      <c r="J2511" s="169">
        <v>12</v>
      </c>
    </row>
    <row r="2512" spans="1:10" hidden="1" x14ac:dyDescent="0.25">
      <c r="A2512" s="169">
        <v>39064</v>
      </c>
      <c r="B2512" s="170" t="s">
        <v>2158</v>
      </c>
      <c r="C2512" s="170" t="s">
        <v>11</v>
      </c>
      <c r="D2512" s="170" t="s">
        <v>267</v>
      </c>
      <c r="E2512" s="170">
        <v>3960</v>
      </c>
      <c r="F2512" s="170">
        <v>1</v>
      </c>
      <c r="G2512" s="171">
        <v>5</v>
      </c>
      <c r="H2512" s="170" t="s">
        <v>54</v>
      </c>
      <c r="I2512" s="171">
        <v>32.090000000000003</v>
      </c>
      <c r="J2512" s="169">
        <v>12</v>
      </c>
    </row>
    <row r="2513" spans="1:10" hidden="1" x14ac:dyDescent="0.25">
      <c r="A2513" s="169">
        <v>39071</v>
      </c>
      <c r="B2513" s="170" t="s">
        <v>2159</v>
      </c>
      <c r="C2513" s="170" t="s">
        <v>11</v>
      </c>
      <c r="D2513" s="170" t="s">
        <v>267</v>
      </c>
      <c r="E2513" s="170">
        <v>473</v>
      </c>
      <c r="F2513" s="170">
        <v>24</v>
      </c>
      <c r="G2513" s="171">
        <v>4.0999999999999996</v>
      </c>
      <c r="H2513" s="170" t="s">
        <v>222</v>
      </c>
      <c r="I2513" s="171">
        <v>4.99</v>
      </c>
      <c r="J2513" s="169">
        <v>1</v>
      </c>
    </row>
    <row r="2514" spans="1:10" hidden="1" x14ac:dyDescent="0.25">
      <c r="A2514" s="169">
        <v>39071</v>
      </c>
      <c r="B2514" s="170" t="s">
        <v>2159</v>
      </c>
      <c r="C2514" s="170" t="s">
        <v>11</v>
      </c>
      <c r="D2514" s="170" t="s">
        <v>267</v>
      </c>
      <c r="E2514" s="170">
        <v>473</v>
      </c>
      <c r="F2514" s="170">
        <v>24</v>
      </c>
      <c r="G2514" s="171">
        <v>4.0999999999999996</v>
      </c>
      <c r="H2514" s="170" t="s">
        <v>222</v>
      </c>
      <c r="I2514" s="171">
        <v>4.99</v>
      </c>
      <c r="J2514" s="169">
        <v>1</v>
      </c>
    </row>
    <row r="2515" spans="1:10" hidden="1" x14ac:dyDescent="0.25">
      <c r="A2515" s="169">
        <v>39103</v>
      </c>
      <c r="B2515" s="170" t="s">
        <v>2160</v>
      </c>
      <c r="C2515" s="170" t="s">
        <v>24</v>
      </c>
      <c r="D2515" s="170" t="s">
        <v>34</v>
      </c>
      <c r="E2515" s="170">
        <v>750</v>
      </c>
      <c r="F2515" s="170">
        <v>12</v>
      </c>
      <c r="G2515" s="171">
        <v>14.6</v>
      </c>
      <c r="H2515" s="170" t="s">
        <v>2161</v>
      </c>
      <c r="I2515" s="171">
        <v>59.99</v>
      </c>
      <c r="J2515" s="169">
        <v>1</v>
      </c>
    </row>
    <row r="2516" spans="1:10" hidden="1" x14ac:dyDescent="0.25">
      <c r="A2516" s="169">
        <v>39107</v>
      </c>
      <c r="B2516" s="170" t="s">
        <v>2162</v>
      </c>
      <c r="C2516" s="170" t="s">
        <v>263</v>
      </c>
      <c r="D2516" s="170" t="s">
        <v>909</v>
      </c>
      <c r="E2516" s="170">
        <v>355</v>
      </c>
      <c r="F2516" s="170">
        <v>24</v>
      </c>
      <c r="G2516" s="171">
        <v>5</v>
      </c>
      <c r="H2516" s="170" t="s">
        <v>1615</v>
      </c>
      <c r="I2516" s="171">
        <v>3.98</v>
      </c>
      <c r="J2516" s="169">
        <v>1</v>
      </c>
    </row>
    <row r="2517" spans="1:10" hidden="1" x14ac:dyDescent="0.25">
      <c r="A2517" s="169">
        <v>39111</v>
      </c>
      <c r="B2517" s="170" t="s">
        <v>2163</v>
      </c>
      <c r="C2517" s="170" t="s">
        <v>263</v>
      </c>
      <c r="D2517" s="170" t="s">
        <v>935</v>
      </c>
      <c r="E2517" s="170">
        <v>355</v>
      </c>
      <c r="F2517" s="170">
        <v>24</v>
      </c>
      <c r="G2517" s="171">
        <v>5</v>
      </c>
      <c r="H2517" s="170" t="s">
        <v>1615</v>
      </c>
      <c r="I2517" s="171">
        <v>3.98</v>
      </c>
      <c r="J2517" s="169">
        <v>1</v>
      </c>
    </row>
    <row r="2518" spans="1:10" hidden="1" x14ac:dyDescent="0.25">
      <c r="A2518" s="169">
        <v>39112</v>
      </c>
      <c r="B2518" s="170" t="s">
        <v>2164</v>
      </c>
      <c r="C2518" s="170" t="s">
        <v>263</v>
      </c>
      <c r="D2518" s="170" t="s">
        <v>935</v>
      </c>
      <c r="E2518" s="170">
        <v>355</v>
      </c>
      <c r="F2518" s="170">
        <v>24</v>
      </c>
      <c r="G2518" s="171">
        <v>5</v>
      </c>
      <c r="H2518" s="170" t="s">
        <v>1615</v>
      </c>
      <c r="I2518" s="171">
        <v>3.98</v>
      </c>
      <c r="J2518" s="169">
        <v>1</v>
      </c>
    </row>
    <row r="2519" spans="1:10" hidden="1" x14ac:dyDescent="0.25">
      <c r="A2519" s="169">
        <v>39112</v>
      </c>
      <c r="B2519" s="170" t="s">
        <v>2164</v>
      </c>
      <c r="C2519" s="170" t="s">
        <v>263</v>
      </c>
      <c r="D2519" s="170" t="s">
        <v>935</v>
      </c>
      <c r="E2519" s="170">
        <v>355</v>
      </c>
      <c r="F2519" s="170">
        <v>24</v>
      </c>
      <c r="G2519" s="171">
        <v>5</v>
      </c>
      <c r="H2519" s="170" t="s">
        <v>1615</v>
      </c>
      <c r="I2519" s="171">
        <v>3.98</v>
      </c>
      <c r="J2519" s="169">
        <v>1</v>
      </c>
    </row>
    <row r="2520" spans="1:10" hidden="1" x14ac:dyDescent="0.25">
      <c r="A2520" s="169">
        <v>39126</v>
      </c>
      <c r="B2520" s="170" t="s">
        <v>2165</v>
      </c>
      <c r="C2520" s="170" t="s">
        <v>15</v>
      </c>
      <c r="D2520" s="170" t="s">
        <v>154</v>
      </c>
      <c r="E2520" s="170">
        <v>500</v>
      </c>
      <c r="F2520" s="170">
        <v>6</v>
      </c>
      <c r="G2520" s="171">
        <v>17</v>
      </c>
      <c r="H2520" s="170" t="s">
        <v>163</v>
      </c>
      <c r="I2520" s="171">
        <v>26.99</v>
      </c>
      <c r="J2520" s="169">
        <v>1</v>
      </c>
    </row>
    <row r="2521" spans="1:10" hidden="1" x14ac:dyDescent="0.25">
      <c r="A2521" s="169">
        <v>39129</v>
      </c>
      <c r="B2521" s="170" t="s">
        <v>2166</v>
      </c>
      <c r="C2521" s="170" t="s">
        <v>263</v>
      </c>
      <c r="D2521" s="170" t="s">
        <v>909</v>
      </c>
      <c r="E2521" s="170">
        <v>473</v>
      </c>
      <c r="F2521" s="170">
        <v>24</v>
      </c>
      <c r="G2521" s="171">
        <v>5</v>
      </c>
      <c r="H2521" s="170" t="s">
        <v>26</v>
      </c>
      <c r="I2521" s="171">
        <v>4.49</v>
      </c>
      <c r="J2521" s="169">
        <v>1</v>
      </c>
    </row>
    <row r="2522" spans="1:10" hidden="1" x14ac:dyDescent="0.25">
      <c r="A2522" s="169">
        <v>39167</v>
      </c>
      <c r="B2522" s="170" t="s">
        <v>2167</v>
      </c>
      <c r="C2522" s="170" t="s">
        <v>263</v>
      </c>
      <c r="D2522" s="170" t="s">
        <v>332</v>
      </c>
      <c r="E2522" s="170">
        <v>473</v>
      </c>
      <c r="F2522" s="170">
        <v>24</v>
      </c>
      <c r="G2522" s="171">
        <v>5.5</v>
      </c>
      <c r="H2522" s="170" t="s">
        <v>222</v>
      </c>
      <c r="I2522" s="171">
        <v>4.47</v>
      </c>
      <c r="J2522" s="169">
        <v>1</v>
      </c>
    </row>
    <row r="2523" spans="1:10" hidden="1" x14ac:dyDescent="0.25">
      <c r="A2523" s="169">
        <v>39168</v>
      </c>
      <c r="B2523" s="170" t="s">
        <v>2168</v>
      </c>
      <c r="C2523" s="170" t="s">
        <v>263</v>
      </c>
      <c r="D2523" s="170" t="s">
        <v>332</v>
      </c>
      <c r="E2523" s="170">
        <v>473</v>
      </c>
      <c r="F2523" s="170">
        <v>24</v>
      </c>
      <c r="G2523" s="171">
        <v>5.5</v>
      </c>
      <c r="H2523" s="170" t="s">
        <v>222</v>
      </c>
      <c r="I2523" s="171">
        <v>4.47</v>
      </c>
      <c r="J2523" s="169">
        <v>1</v>
      </c>
    </row>
    <row r="2524" spans="1:10" hidden="1" x14ac:dyDescent="0.25">
      <c r="A2524" s="169">
        <v>39184</v>
      </c>
      <c r="B2524" s="170" t="s">
        <v>2169</v>
      </c>
      <c r="C2524" s="170" t="s">
        <v>11</v>
      </c>
      <c r="D2524" s="170" t="s">
        <v>303</v>
      </c>
      <c r="E2524" s="170">
        <v>473</v>
      </c>
      <c r="F2524" s="170">
        <v>24</v>
      </c>
      <c r="G2524" s="171">
        <v>8.5</v>
      </c>
      <c r="H2524" s="170" t="s">
        <v>1324</v>
      </c>
      <c r="I2524" s="171">
        <v>5.34</v>
      </c>
      <c r="J2524" s="169">
        <v>1</v>
      </c>
    </row>
    <row r="2525" spans="1:10" hidden="1" x14ac:dyDescent="0.25">
      <c r="A2525" s="169">
        <v>39184</v>
      </c>
      <c r="B2525" s="170" t="s">
        <v>2169</v>
      </c>
      <c r="C2525" s="170" t="s">
        <v>11</v>
      </c>
      <c r="D2525" s="170" t="s">
        <v>303</v>
      </c>
      <c r="E2525" s="170">
        <v>473</v>
      </c>
      <c r="F2525" s="170">
        <v>24</v>
      </c>
      <c r="G2525" s="171">
        <v>8.5</v>
      </c>
      <c r="H2525" s="170" t="s">
        <v>1324</v>
      </c>
      <c r="I2525" s="171">
        <v>5.34</v>
      </c>
      <c r="J2525" s="169">
        <v>1</v>
      </c>
    </row>
    <row r="2526" spans="1:10" hidden="1" x14ac:dyDescent="0.25">
      <c r="A2526" s="169">
        <v>39187</v>
      </c>
      <c r="B2526" s="170" t="s">
        <v>2170</v>
      </c>
      <c r="C2526" s="170" t="s">
        <v>11</v>
      </c>
      <c r="D2526" s="170" t="s">
        <v>12</v>
      </c>
      <c r="E2526" s="170">
        <v>5325</v>
      </c>
      <c r="F2526" s="170">
        <v>1</v>
      </c>
      <c r="G2526" s="171">
        <v>4.5999999999999996</v>
      </c>
      <c r="H2526" s="170" t="s">
        <v>54</v>
      </c>
      <c r="I2526" s="171">
        <v>36.89</v>
      </c>
      <c r="J2526" s="169">
        <v>15</v>
      </c>
    </row>
    <row r="2527" spans="1:10" hidden="1" x14ac:dyDescent="0.25">
      <c r="A2527" s="169">
        <v>39187</v>
      </c>
      <c r="B2527" s="170" t="s">
        <v>2170</v>
      </c>
      <c r="C2527" s="170" t="s">
        <v>11</v>
      </c>
      <c r="D2527" s="170" t="s">
        <v>12</v>
      </c>
      <c r="E2527" s="170">
        <v>5325</v>
      </c>
      <c r="F2527" s="170">
        <v>1</v>
      </c>
      <c r="G2527" s="171">
        <v>4.5999999999999996</v>
      </c>
      <c r="H2527" s="170" t="s">
        <v>54</v>
      </c>
      <c r="I2527" s="171">
        <v>36.89</v>
      </c>
      <c r="J2527" s="169">
        <v>15</v>
      </c>
    </row>
    <row r="2528" spans="1:10" hidden="1" x14ac:dyDescent="0.25">
      <c r="A2528" s="169">
        <v>39239</v>
      </c>
      <c r="B2528" s="170" t="s">
        <v>2171</v>
      </c>
      <c r="C2528" s="170" t="s">
        <v>11</v>
      </c>
      <c r="D2528" s="170" t="s">
        <v>12</v>
      </c>
      <c r="E2528" s="170">
        <v>473</v>
      </c>
      <c r="F2528" s="170">
        <v>24</v>
      </c>
      <c r="G2528" s="171">
        <v>4.7</v>
      </c>
      <c r="H2528" s="170" t="s">
        <v>54</v>
      </c>
      <c r="I2528" s="171">
        <v>3.39</v>
      </c>
      <c r="J2528" s="169">
        <v>1</v>
      </c>
    </row>
    <row r="2529" spans="1:10" hidden="1" x14ac:dyDescent="0.25">
      <c r="A2529" s="169">
        <v>39239</v>
      </c>
      <c r="B2529" s="170" t="s">
        <v>2171</v>
      </c>
      <c r="C2529" s="170" t="s">
        <v>11</v>
      </c>
      <c r="D2529" s="170" t="s">
        <v>12</v>
      </c>
      <c r="E2529" s="170">
        <v>473</v>
      </c>
      <c r="F2529" s="170">
        <v>24</v>
      </c>
      <c r="G2529" s="171">
        <v>4.7</v>
      </c>
      <c r="H2529" s="170" t="s">
        <v>54</v>
      </c>
      <c r="I2529" s="171">
        <v>3.39</v>
      </c>
      <c r="J2529" s="169">
        <v>1</v>
      </c>
    </row>
    <row r="2530" spans="1:10" hidden="1" x14ac:dyDescent="0.25">
      <c r="A2530" s="169">
        <v>39255</v>
      </c>
      <c r="B2530" s="170" t="s">
        <v>2172</v>
      </c>
      <c r="C2530" s="170" t="s">
        <v>11</v>
      </c>
      <c r="D2530" s="170" t="s">
        <v>12</v>
      </c>
      <c r="E2530" s="170">
        <v>2130</v>
      </c>
      <c r="F2530" s="170">
        <v>4</v>
      </c>
      <c r="G2530" s="171">
        <v>4.7</v>
      </c>
      <c r="H2530" s="170" t="s">
        <v>54</v>
      </c>
      <c r="I2530" s="171">
        <v>14.79</v>
      </c>
      <c r="J2530" s="169">
        <v>6</v>
      </c>
    </row>
    <row r="2531" spans="1:10" hidden="1" x14ac:dyDescent="0.25">
      <c r="A2531" s="169">
        <v>39255</v>
      </c>
      <c r="B2531" s="170" t="s">
        <v>2172</v>
      </c>
      <c r="C2531" s="170" t="s">
        <v>11</v>
      </c>
      <c r="D2531" s="170" t="s">
        <v>12</v>
      </c>
      <c r="E2531" s="170">
        <v>2130</v>
      </c>
      <c r="F2531" s="170">
        <v>4</v>
      </c>
      <c r="G2531" s="171">
        <v>4.7</v>
      </c>
      <c r="H2531" s="170" t="s">
        <v>54</v>
      </c>
      <c r="I2531" s="171">
        <v>14.79</v>
      </c>
      <c r="J2531" s="169">
        <v>6</v>
      </c>
    </row>
    <row r="2532" spans="1:10" hidden="1" x14ac:dyDescent="0.25">
      <c r="A2532" s="169">
        <v>39305</v>
      </c>
      <c r="B2532" s="170" t="s">
        <v>2173</v>
      </c>
      <c r="C2532" s="170" t="s">
        <v>15</v>
      </c>
      <c r="D2532" s="170" t="s">
        <v>804</v>
      </c>
      <c r="E2532" s="170">
        <v>750</v>
      </c>
      <c r="F2532" s="170">
        <v>6</v>
      </c>
      <c r="G2532" s="171">
        <v>30</v>
      </c>
      <c r="H2532" s="170" t="s">
        <v>222</v>
      </c>
      <c r="I2532" s="171">
        <v>39.99</v>
      </c>
      <c r="J2532" s="169">
        <v>1</v>
      </c>
    </row>
    <row r="2533" spans="1:10" hidden="1" x14ac:dyDescent="0.25">
      <c r="A2533" s="169">
        <v>39311</v>
      </c>
      <c r="B2533" s="170" t="s">
        <v>2174</v>
      </c>
      <c r="C2533" s="170" t="s">
        <v>24</v>
      </c>
      <c r="D2533" s="170" t="s">
        <v>68</v>
      </c>
      <c r="E2533" s="170">
        <v>750</v>
      </c>
      <c r="F2533" s="170">
        <v>12</v>
      </c>
      <c r="G2533" s="171">
        <v>13.5</v>
      </c>
      <c r="H2533" s="170" t="s">
        <v>110</v>
      </c>
      <c r="I2533" s="171">
        <v>17.989999999999998</v>
      </c>
      <c r="J2533" s="169">
        <v>1</v>
      </c>
    </row>
    <row r="2534" spans="1:10" hidden="1" x14ac:dyDescent="0.25">
      <c r="A2534" s="169">
        <v>39323</v>
      </c>
      <c r="B2534" s="170" t="s">
        <v>2175</v>
      </c>
      <c r="C2534" s="170" t="s">
        <v>24</v>
      </c>
      <c r="D2534" s="170" t="s">
        <v>58</v>
      </c>
      <c r="E2534" s="170">
        <v>3000</v>
      </c>
      <c r="F2534" s="170">
        <v>4</v>
      </c>
      <c r="G2534" s="171">
        <v>12.5</v>
      </c>
      <c r="H2534" s="170" t="s">
        <v>22</v>
      </c>
      <c r="I2534" s="171">
        <v>37.99</v>
      </c>
      <c r="J2534" s="169">
        <v>1</v>
      </c>
    </row>
    <row r="2535" spans="1:10" hidden="1" x14ac:dyDescent="0.25">
      <c r="A2535" s="169">
        <v>39342</v>
      </c>
      <c r="B2535" s="170" t="s">
        <v>2176</v>
      </c>
      <c r="C2535" s="170" t="s">
        <v>24</v>
      </c>
      <c r="D2535" s="170" t="s">
        <v>34</v>
      </c>
      <c r="E2535" s="170">
        <v>3000</v>
      </c>
      <c r="F2535" s="170">
        <v>4</v>
      </c>
      <c r="G2535" s="171">
        <v>12</v>
      </c>
      <c r="H2535" s="170" t="s">
        <v>163</v>
      </c>
      <c r="I2535" s="171">
        <v>38.99</v>
      </c>
      <c r="J2535" s="169">
        <v>1</v>
      </c>
    </row>
    <row r="2536" spans="1:10" hidden="1" x14ac:dyDescent="0.25">
      <c r="A2536" s="169">
        <v>39347</v>
      </c>
      <c r="B2536" s="170" t="s">
        <v>2177</v>
      </c>
      <c r="C2536" s="170" t="s">
        <v>263</v>
      </c>
      <c r="D2536" s="170" t="s">
        <v>909</v>
      </c>
      <c r="E2536" s="170">
        <v>473</v>
      </c>
      <c r="F2536" s="170">
        <v>24</v>
      </c>
      <c r="G2536" s="171">
        <v>5</v>
      </c>
      <c r="H2536" s="170" t="s">
        <v>1391</v>
      </c>
      <c r="I2536" s="171">
        <v>4.49</v>
      </c>
      <c r="J2536" s="169">
        <v>1</v>
      </c>
    </row>
    <row r="2537" spans="1:10" hidden="1" x14ac:dyDescent="0.25">
      <c r="A2537" s="169">
        <v>39347</v>
      </c>
      <c r="B2537" s="170" t="s">
        <v>2177</v>
      </c>
      <c r="C2537" s="170" t="s">
        <v>263</v>
      </c>
      <c r="D2537" s="170" t="s">
        <v>909</v>
      </c>
      <c r="E2537" s="170">
        <v>473</v>
      </c>
      <c r="F2537" s="170">
        <v>24</v>
      </c>
      <c r="G2537" s="171">
        <v>5</v>
      </c>
      <c r="H2537" s="170" t="s">
        <v>1391</v>
      </c>
      <c r="I2537" s="171">
        <v>4.49</v>
      </c>
      <c r="J2537" s="169">
        <v>1</v>
      </c>
    </row>
    <row r="2538" spans="1:10" hidden="1" x14ac:dyDescent="0.25">
      <c r="A2538" s="169">
        <v>39348</v>
      </c>
      <c r="B2538" s="170" t="s">
        <v>2178</v>
      </c>
      <c r="C2538" s="170" t="s">
        <v>263</v>
      </c>
      <c r="D2538" s="170" t="s">
        <v>646</v>
      </c>
      <c r="E2538" s="170">
        <v>473</v>
      </c>
      <c r="F2538" s="170">
        <v>24</v>
      </c>
      <c r="G2538" s="171">
        <v>5</v>
      </c>
      <c r="H2538" s="170" t="s">
        <v>54</v>
      </c>
      <c r="I2538" s="171">
        <v>3.99</v>
      </c>
      <c r="J2538" s="169">
        <v>1</v>
      </c>
    </row>
    <row r="2539" spans="1:10" hidden="1" x14ac:dyDescent="0.25">
      <c r="A2539" s="169">
        <v>39348</v>
      </c>
      <c r="B2539" s="170" t="s">
        <v>2178</v>
      </c>
      <c r="C2539" s="170" t="s">
        <v>263</v>
      </c>
      <c r="D2539" s="170" t="s">
        <v>646</v>
      </c>
      <c r="E2539" s="170">
        <v>473</v>
      </c>
      <c r="F2539" s="170">
        <v>24</v>
      </c>
      <c r="G2539" s="171">
        <v>5</v>
      </c>
      <c r="H2539" s="170" t="s">
        <v>54</v>
      </c>
      <c r="I2539" s="171">
        <v>3.99</v>
      </c>
      <c r="J2539" s="169">
        <v>1</v>
      </c>
    </row>
    <row r="2540" spans="1:10" hidden="1" x14ac:dyDescent="0.25">
      <c r="A2540" s="169">
        <v>39355</v>
      </c>
      <c r="B2540" s="170" t="s">
        <v>2179</v>
      </c>
      <c r="C2540" s="170" t="s">
        <v>11</v>
      </c>
      <c r="D2540" s="170" t="s">
        <v>12</v>
      </c>
      <c r="E2540" s="170">
        <v>473</v>
      </c>
      <c r="F2540" s="170">
        <v>24</v>
      </c>
      <c r="G2540" s="171">
        <v>5</v>
      </c>
      <c r="H2540" s="170" t="s">
        <v>342</v>
      </c>
      <c r="I2540" s="171">
        <v>3.4</v>
      </c>
      <c r="J2540" s="169">
        <v>1</v>
      </c>
    </row>
    <row r="2541" spans="1:10" hidden="1" x14ac:dyDescent="0.25">
      <c r="A2541" s="169">
        <v>39355</v>
      </c>
      <c r="B2541" s="170" t="s">
        <v>2179</v>
      </c>
      <c r="C2541" s="170" t="s">
        <v>11</v>
      </c>
      <c r="D2541" s="170" t="s">
        <v>12</v>
      </c>
      <c r="E2541" s="170">
        <v>473</v>
      </c>
      <c r="F2541" s="170">
        <v>24</v>
      </c>
      <c r="G2541" s="171">
        <v>5</v>
      </c>
      <c r="H2541" s="170" t="s">
        <v>342</v>
      </c>
      <c r="I2541" s="171">
        <v>3.4</v>
      </c>
      <c r="J2541" s="169">
        <v>1</v>
      </c>
    </row>
    <row r="2542" spans="1:10" hidden="1" x14ac:dyDescent="0.25">
      <c r="A2542" s="169">
        <v>39358</v>
      </c>
      <c r="B2542" s="170" t="s">
        <v>2180</v>
      </c>
      <c r="C2542" s="170" t="s">
        <v>263</v>
      </c>
      <c r="D2542" s="170" t="s">
        <v>1585</v>
      </c>
      <c r="E2542" s="170">
        <v>473</v>
      </c>
      <c r="F2542" s="170">
        <v>24</v>
      </c>
      <c r="G2542" s="171">
        <v>4.5</v>
      </c>
      <c r="H2542" s="170" t="s">
        <v>54</v>
      </c>
      <c r="I2542" s="171">
        <v>4.29</v>
      </c>
      <c r="J2542" s="169">
        <v>1</v>
      </c>
    </row>
    <row r="2543" spans="1:10" hidden="1" x14ac:dyDescent="0.25">
      <c r="A2543" s="169">
        <v>39358</v>
      </c>
      <c r="B2543" s="170" t="s">
        <v>2180</v>
      </c>
      <c r="C2543" s="170" t="s">
        <v>263</v>
      </c>
      <c r="D2543" s="170" t="s">
        <v>1585</v>
      </c>
      <c r="E2543" s="170">
        <v>473</v>
      </c>
      <c r="F2543" s="170">
        <v>24</v>
      </c>
      <c r="G2543" s="171">
        <v>4.5</v>
      </c>
      <c r="H2543" s="170" t="s">
        <v>54</v>
      </c>
      <c r="I2543" s="171">
        <v>4.29</v>
      </c>
      <c r="J2543" s="169">
        <v>1</v>
      </c>
    </row>
    <row r="2544" spans="1:10" hidden="1" x14ac:dyDescent="0.25">
      <c r="A2544" s="169">
        <v>39359</v>
      </c>
      <c r="B2544" s="170" t="s">
        <v>2181</v>
      </c>
      <c r="C2544" s="170" t="s">
        <v>263</v>
      </c>
      <c r="D2544" s="170" t="s">
        <v>935</v>
      </c>
      <c r="E2544" s="170">
        <v>473</v>
      </c>
      <c r="F2544" s="170">
        <v>24</v>
      </c>
      <c r="G2544" s="171">
        <v>4.5</v>
      </c>
      <c r="H2544" s="170" t="s">
        <v>54</v>
      </c>
      <c r="I2544" s="171">
        <v>4.29</v>
      </c>
      <c r="J2544" s="169">
        <v>1</v>
      </c>
    </row>
    <row r="2545" spans="1:10" hidden="1" x14ac:dyDescent="0.25">
      <c r="A2545" s="169">
        <v>39359</v>
      </c>
      <c r="B2545" s="170" t="s">
        <v>2181</v>
      </c>
      <c r="C2545" s="170" t="s">
        <v>263</v>
      </c>
      <c r="D2545" s="170" t="s">
        <v>935</v>
      </c>
      <c r="E2545" s="170">
        <v>473</v>
      </c>
      <c r="F2545" s="170">
        <v>24</v>
      </c>
      <c r="G2545" s="171">
        <v>4.5</v>
      </c>
      <c r="H2545" s="170" t="s">
        <v>54</v>
      </c>
      <c r="I2545" s="171">
        <v>4.29</v>
      </c>
      <c r="J2545" s="169">
        <v>1</v>
      </c>
    </row>
    <row r="2546" spans="1:10" hidden="1" x14ac:dyDescent="0.25">
      <c r="A2546" s="169">
        <v>39360</v>
      </c>
      <c r="B2546" s="170" t="s">
        <v>2182</v>
      </c>
      <c r="C2546" s="170" t="s">
        <v>263</v>
      </c>
      <c r="D2546" s="170" t="s">
        <v>909</v>
      </c>
      <c r="E2546" s="170">
        <v>1892</v>
      </c>
      <c r="F2546" s="170">
        <v>6</v>
      </c>
      <c r="G2546" s="171">
        <v>4.5</v>
      </c>
      <c r="H2546" s="170" t="s">
        <v>54</v>
      </c>
      <c r="I2546" s="171">
        <v>16.690000000000001</v>
      </c>
      <c r="J2546" s="169">
        <v>4</v>
      </c>
    </row>
    <row r="2547" spans="1:10" hidden="1" x14ac:dyDescent="0.25">
      <c r="A2547" s="169">
        <v>39360</v>
      </c>
      <c r="B2547" s="170" t="s">
        <v>2182</v>
      </c>
      <c r="C2547" s="170" t="s">
        <v>263</v>
      </c>
      <c r="D2547" s="170" t="s">
        <v>909</v>
      </c>
      <c r="E2547" s="170">
        <v>1892</v>
      </c>
      <c r="F2547" s="170">
        <v>6</v>
      </c>
      <c r="G2547" s="171">
        <v>4.5</v>
      </c>
      <c r="H2547" s="170" t="s">
        <v>54</v>
      </c>
      <c r="I2547" s="171">
        <v>16.690000000000001</v>
      </c>
      <c r="J2547" s="169">
        <v>4</v>
      </c>
    </row>
    <row r="2548" spans="1:10" hidden="1" x14ac:dyDescent="0.25">
      <c r="A2548" s="169">
        <v>39361</v>
      </c>
      <c r="B2548" s="170" t="s">
        <v>2183</v>
      </c>
      <c r="C2548" s="170" t="s">
        <v>24</v>
      </c>
      <c r="D2548" s="170" t="s">
        <v>194</v>
      </c>
      <c r="E2548" s="170">
        <v>750</v>
      </c>
      <c r="F2548" s="170">
        <v>12</v>
      </c>
      <c r="G2548" s="171">
        <v>13.5</v>
      </c>
      <c r="H2548" s="170" t="s">
        <v>182</v>
      </c>
      <c r="I2548" s="171">
        <v>14.99</v>
      </c>
      <c r="J2548" s="169">
        <v>1</v>
      </c>
    </row>
    <row r="2549" spans="1:10" hidden="1" x14ac:dyDescent="0.25">
      <c r="A2549" s="169">
        <v>39362</v>
      </c>
      <c r="B2549" s="170" t="s">
        <v>2184</v>
      </c>
      <c r="C2549" s="170" t="s">
        <v>263</v>
      </c>
      <c r="D2549" s="170" t="s">
        <v>935</v>
      </c>
      <c r="E2549" s="170">
        <v>1892</v>
      </c>
      <c r="F2549" s="170">
        <v>6</v>
      </c>
      <c r="G2549" s="171">
        <v>4.5</v>
      </c>
      <c r="H2549" s="170" t="s">
        <v>54</v>
      </c>
      <c r="I2549" s="171">
        <v>16.690000000000001</v>
      </c>
      <c r="J2549" s="169">
        <v>4</v>
      </c>
    </row>
    <row r="2550" spans="1:10" hidden="1" x14ac:dyDescent="0.25">
      <c r="A2550" s="169">
        <v>39362</v>
      </c>
      <c r="B2550" s="170" t="s">
        <v>2184</v>
      </c>
      <c r="C2550" s="170" t="s">
        <v>263</v>
      </c>
      <c r="D2550" s="170" t="s">
        <v>935</v>
      </c>
      <c r="E2550" s="170">
        <v>1892</v>
      </c>
      <c r="F2550" s="170">
        <v>6</v>
      </c>
      <c r="G2550" s="171">
        <v>4.5</v>
      </c>
      <c r="H2550" s="170" t="s">
        <v>54</v>
      </c>
      <c r="I2550" s="171">
        <v>16.690000000000001</v>
      </c>
      <c r="J2550" s="169">
        <v>4</v>
      </c>
    </row>
    <row r="2551" spans="1:10" hidden="1" x14ac:dyDescent="0.25">
      <c r="A2551" s="169">
        <v>39371</v>
      </c>
      <c r="B2551" s="170" t="s">
        <v>2185</v>
      </c>
      <c r="C2551" s="170" t="s">
        <v>24</v>
      </c>
      <c r="D2551" s="170" t="s">
        <v>66</v>
      </c>
      <c r="E2551" s="170">
        <v>750</v>
      </c>
      <c r="F2551" s="170">
        <v>12</v>
      </c>
      <c r="G2551" s="171">
        <v>13.5</v>
      </c>
      <c r="H2551" s="170" t="s">
        <v>357</v>
      </c>
      <c r="I2551" s="171">
        <v>19.989999999999998</v>
      </c>
      <c r="J2551" s="169">
        <v>1</v>
      </c>
    </row>
    <row r="2552" spans="1:10" hidden="1" x14ac:dyDescent="0.25">
      <c r="A2552" s="169">
        <v>39373</v>
      </c>
      <c r="B2552" s="170" t="s">
        <v>2186</v>
      </c>
      <c r="C2552" s="170" t="s">
        <v>24</v>
      </c>
      <c r="D2552" s="170" t="s">
        <v>68</v>
      </c>
      <c r="E2552" s="170">
        <v>750</v>
      </c>
      <c r="F2552" s="170">
        <v>12</v>
      </c>
      <c r="G2552" s="171">
        <v>13.5</v>
      </c>
      <c r="H2552" s="170" t="s">
        <v>357</v>
      </c>
      <c r="I2552" s="171">
        <v>19.989999999999998</v>
      </c>
      <c r="J2552" s="169">
        <v>1</v>
      </c>
    </row>
    <row r="2553" spans="1:10" hidden="1" x14ac:dyDescent="0.25">
      <c r="A2553" s="169">
        <v>39408</v>
      </c>
      <c r="B2553" s="170" t="s">
        <v>2187</v>
      </c>
      <c r="C2553" s="170" t="s">
        <v>15</v>
      </c>
      <c r="D2553" s="170" t="s">
        <v>252</v>
      </c>
      <c r="E2553" s="170">
        <v>750</v>
      </c>
      <c r="F2553" s="170">
        <v>12</v>
      </c>
      <c r="G2553" s="171">
        <v>40</v>
      </c>
      <c r="H2553" s="170" t="s">
        <v>1173</v>
      </c>
      <c r="I2553" s="171">
        <v>35.99</v>
      </c>
      <c r="J2553" s="169">
        <v>1</v>
      </c>
    </row>
    <row r="2554" spans="1:10" hidden="1" x14ac:dyDescent="0.25">
      <c r="A2554" s="169">
        <v>39414</v>
      </c>
      <c r="B2554" s="170" t="s">
        <v>2188</v>
      </c>
      <c r="C2554" s="170" t="s">
        <v>15</v>
      </c>
      <c r="D2554" s="170" t="s">
        <v>1399</v>
      </c>
      <c r="E2554" s="170">
        <v>750</v>
      </c>
      <c r="F2554" s="170">
        <v>12</v>
      </c>
      <c r="G2554" s="171">
        <v>40</v>
      </c>
      <c r="H2554" s="170" t="s">
        <v>1173</v>
      </c>
      <c r="I2554" s="171">
        <v>35.99</v>
      </c>
      <c r="J2554" s="169">
        <v>1</v>
      </c>
    </row>
    <row r="2555" spans="1:10" hidden="1" x14ac:dyDescent="0.25">
      <c r="A2555" s="169">
        <v>39470</v>
      </c>
      <c r="B2555" s="170" t="s">
        <v>2189</v>
      </c>
      <c r="C2555" s="170" t="s">
        <v>11</v>
      </c>
      <c r="D2555" s="170" t="s">
        <v>267</v>
      </c>
      <c r="E2555" s="170">
        <v>473</v>
      </c>
      <c r="F2555" s="170">
        <v>24</v>
      </c>
      <c r="G2555" s="171">
        <v>4.8</v>
      </c>
      <c r="H2555" s="170" t="s">
        <v>2190</v>
      </c>
      <c r="I2555" s="171">
        <v>4.8499999999999996</v>
      </c>
      <c r="J2555" s="169">
        <v>1</v>
      </c>
    </row>
    <row r="2556" spans="1:10" hidden="1" x14ac:dyDescent="0.25">
      <c r="A2556" s="169">
        <v>39470</v>
      </c>
      <c r="B2556" s="170" t="s">
        <v>2189</v>
      </c>
      <c r="C2556" s="170" t="s">
        <v>11</v>
      </c>
      <c r="D2556" s="170" t="s">
        <v>267</v>
      </c>
      <c r="E2556" s="170">
        <v>473</v>
      </c>
      <c r="F2556" s="170">
        <v>24</v>
      </c>
      <c r="G2556" s="171">
        <v>4.8</v>
      </c>
      <c r="H2556" s="170" t="s">
        <v>2190</v>
      </c>
      <c r="I2556" s="171">
        <v>4.8499999999999996</v>
      </c>
      <c r="J2556" s="169">
        <v>1</v>
      </c>
    </row>
    <row r="2557" spans="1:10" hidden="1" x14ac:dyDescent="0.25">
      <c r="A2557" s="169">
        <v>39563</v>
      </c>
      <c r="B2557" s="170" t="s">
        <v>2191</v>
      </c>
      <c r="C2557" s="170" t="s">
        <v>15</v>
      </c>
      <c r="D2557" s="170" t="s">
        <v>225</v>
      </c>
      <c r="E2557" s="170">
        <v>375</v>
      </c>
      <c r="F2557" s="170">
        <v>12</v>
      </c>
      <c r="G2557" s="171">
        <v>40</v>
      </c>
      <c r="H2557" s="170" t="s">
        <v>446</v>
      </c>
      <c r="I2557" s="171">
        <v>24.49</v>
      </c>
      <c r="J2557" s="169">
        <v>1</v>
      </c>
    </row>
    <row r="2558" spans="1:10" hidden="1" x14ac:dyDescent="0.25">
      <c r="A2558" s="169">
        <v>39564</v>
      </c>
      <c r="B2558" s="170" t="s">
        <v>2192</v>
      </c>
      <c r="C2558" s="170" t="s">
        <v>11</v>
      </c>
      <c r="D2558" s="170" t="s">
        <v>267</v>
      </c>
      <c r="E2558" s="170">
        <v>355</v>
      </c>
      <c r="F2558" s="170">
        <v>24</v>
      </c>
      <c r="G2558" s="171">
        <v>4.9000000000000004</v>
      </c>
      <c r="H2558" s="170" t="s">
        <v>222</v>
      </c>
      <c r="I2558" s="171">
        <v>5.45</v>
      </c>
      <c r="J2558" s="169">
        <v>1</v>
      </c>
    </row>
    <row r="2559" spans="1:10" hidden="1" x14ac:dyDescent="0.25">
      <c r="A2559" s="169">
        <v>39564</v>
      </c>
      <c r="B2559" s="170" t="s">
        <v>2192</v>
      </c>
      <c r="C2559" s="170" t="s">
        <v>11</v>
      </c>
      <c r="D2559" s="170" t="s">
        <v>267</v>
      </c>
      <c r="E2559" s="170">
        <v>355</v>
      </c>
      <c r="F2559" s="170">
        <v>24</v>
      </c>
      <c r="G2559" s="171">
        <v>4.9000000000000004</v>
      </c>
      <c r="H2559" s="170" t="s">
        <v>222</v>
      </c>
      <c r="I2559" s="171">
        <v>5.45</v>
      </c>
      <c r="J2559" s="169">
        <v>1</v>
      </c>
    </row>
    <row r="2560" spans="1:10" hidden="1" x14ac:dyDescent="0.25">
      <c r="A2560" s="169">
        <v>39566</v>
      </c>
      <c r="B2560" s="170" t="s">
        <v>833</v>
      </c>
      <c r="C2560" s="170" t="s">
        <v>15</v>
      </c>
      <c r="D2560" s="170" t="s">
        <v>213</v>
      </c>
      <c r="E2560" s="170">
        <v>375</v>
      </c>
      <c r="F2560" s="170">
        <v>12</v>
      </c>
      <c r="G2560" s="171">
        <v>40</v>
      </c>
      <c r="H2560" s="170" t="s">
        <v>20</v>
      </c>
      <c r="I2560" s="171">
        <v>42.99</v>
      </c>
      <c r="J2560" s="169">
        <v>1</v>
      </c>
    </row>
    <row r="2561" spans="1:10" hidden="1" x14ac:dyDescent="0.25">
      <c r="A2561" s="169">
        <v>39596</v>
      </c>
      <c r="B2561" s="170" t="s">
        <v>2193</v>
      </c>
      <c r="C2561" s="170" t="s">
        <v>15</v>
      </c>
      <c r="D2561" s="170" t="s">
        <v>16</v>
      </c>
      <c r="E2561" s="170">
        <v>1750</v>
      </c>
      <c r="F2561" s="170">
        <v>6</v>
      </c>
      <c r="G2561" s="171">
        <v>40</v>
      </c>
      <c r="H2561" s="170" t="s">
        <v>20</v>
      </c>
      <c r="I2561" s="171">
        <v>67.989999999999995</v>
      </c>
      <c r="J2561" s="169">
        <v>1</v>
      </c>
    </row>
    <row r="2562" spans="1:10" hidden="1" x14ac:dyDescent="0.25">
      <c r="A2562" s="169">
        <v>39604</v>
      </c>
      <c r="B2562" s="170" t="s">
        <v>2194</v>
      </c>
      <c r="C2562" s="170" t="s">
        <v>24</v>
      </c>
      <c r="D2562" s="170" t="s">
        <v>60</v>
      </c>
      <c r="E2562" s="170">
        <v>750</v>
      </c>
      <c r="F2562" s="170">
        <v>12</v>
      </c>
      <c r="G2562" s="171">
        <v>12</v>
      </c>
      <c r="H2562" s="170" t="s">
        <v>177</v>
      </c>
      <c r="I2562" s="171">
        <v>16.989999999999998</v>
      </c>
      <c r="J2562" s="169">
        <v>1</v>
      </c>
    </row>
    <row r="2563" spans="1:10" hidden="1" x14ac:dyDescent="0.25">
      <c r="A2563" s="169">
        <v>39609</v>
      </c>
      <c r="B2563" s="170" t="s">
        <v>2195</v>
      </c>
      <c r="C2563" s="170" t="s">
        <v>263</v>
      </c>
      <c r="D2563" s="170" t="s">
        <v>646</v>
      </c>
      <c r="E2563" s="170">
        <v>473</v>
      </c>
      <c r="F2563" s="170">
        <v>24</v>
      </c>
      <c r="G2563" s="171">
        <v>5</v>
      </c>
      <c r="H2563" s="170" t="s">
        <v>54</v>
      </c>
      <c r="I2563" s="171">
        <v>3.99</v>
      </c>
      <c r="J2563" s="169">
        <v>1</v>
      </c>
    </row>
    <row r="2564" spans="1:10" hidden="1" x14ac:dyDescent="0.25">
      <c r="A2564" s="169">
        <v>39609</v>
      </c>
      <c r="B2564" s="170" t="s">
        <v>2195</v>
      </c>
      <c r="C2564" s="170" t="s">
        <v>263</v>
      </c>
      <c r="D2564" s="170" t="s">
        <v>646</v>
      </c>
      <c r="E2564" s="170">
        <v>473</v>
      </c>
      <c r="F2564" s="170">
        <v>24</v>
      </c>
      <c r="G2564" s="171">
        <v>5</v>
      </c>
      <c r="H2564" s="170" t="s">
        <v>54</v>
      </c>
      <c r="I2564" s="171">
        <v>3.99</v>
      </c>
      <c r="J2564" s="169">
        <v>1</v>
      </c>
    </row>
    <row r="2565" spans="1:10" hidden="1" x14ac:dyDescent="0.25">
      <c r="A2565" s="169">
        <v>39612</v>
      </c>
      <c r="B2565" s="170" t="s">
        <v>2196</v>
      </c>
      <c r="C2565" s="170" t="s">
        <v>11</v>
      </c>
      <c r="D2565" s="170" t="s">
        <v>303</v>
      </c>
      <c r="E2565" s="170">
        <v>750</v>
      </c>
      <c r="F2565" s="170">
        <v>6</v>
      </c>
      <c r="G2565" s="171">
        <v>8.5</v>
      </c>
      <c r="H2565" s="170" t="s">
        <v>723</v>
      </c>
      <c r="I2565" s="171">
        <v>39.89</v>
      </c>
      <c r="J2565" s="169">
        <v>1</v>
      </c>
    </row>
    <row r="2566" spans="1:10" hidden="1" x14ac:dyDescent="0.25">
      <c r="A2566" s="169">
        <v>39612</v>
      </c>
      <c r="B2566" s="170" t="s">
        <v>2196</v>
      </c>
      <c r="C2566" s="170" t="s">
        <v>11</v>
      </c>
      <c r="D2566" s="170" t="s">
        <v>303</v>
      </c>
      <c r="E2566" s="170">
        <v>750</v>
      </c>
      <c r="F2566" s="170">
        <v>6</v>
      </c>
      <c r="G2566" s="171">
        <v>8.5</v>
      </c>
      <c r="H2566" s="170" t="s">
        <v>723</v>
      </c>
      <c r="I2566" s="171">
        <v>39.89</v>
      </c>
      <c r="J2566" s="169">
        <v>1</v>
      </c>
    </row>
    <row r="2567" spans="1:10" hidden="1" x14ac:dyDescent="0.25">
      <c r="A2567" s="169">
        <v>39618</v>
      </c>
      <c r="B2567" s="170" t="s">
        <v>2197</v>
      </c>
      <c r="C2567" s="170" t="s">
        <v>24</v>
      </c>
      <c r="D2567" s="170" t="s">
        <v>60</v>
      </c>
      <c r="E2567" s="170">
        <v>750</v>
      </c>
      <c r="F2567" s="170">
        <v>12</v>
      </c>
      <c r="G2567" s="171">
        <v>12.5</v>
      </c>
      <c r="H2567" s="170" t="s">
        <v>177</v>
      </c>
      <c r="I2567" s="171">
        <v>16.989999999999998</v>
      </c>
      <c r="J2567" s="169">
        <v>1</v>
      </c>
    </row>
    <row r="2568" spans="1:10" hidden="1" x14ac:dyDescent="0.25">
      <c r="A2568" s="169">
        <v>39641</v>
      </c>
      <c r="B2568" s="170" t="s">
        <v>1853</v>
      </c>
      <c r="C2568" s="170" t="s">
        <v>15</v>
      </c>
      <c r="D2568" s="170" t="s">
        <v>1454</v>
      </c>
      <c r="E2568" s="170">
        <v>100</v>
      </c>
      <c r="F2568" s="170">
        <v>60</v>
      </c>
      <c r="G2568" s="171">
        <v>20</v>
      </c>
      <c r="H2568" s="170" t="s">
        <v>17</v>
      </c>
      <c r="I2568" s="171">
        <v>5.99</v>
      </c>
      <c r="J2568" s="169">
        <v>1</v>
      </c>
    </row>
    <row r="2569" spans="1:10" hidden="1" x14ac:dyDescent="0.25">
      <c r="A2569" s="169">
        <v>39649</v>
      </c>
      <c r="B2569" s="170" t="s">
        <v>2198</v>
      </c>
      <c r="C2569" s="170" t="s">
        <v>37</v>
      </c>
      <c r="D2569" s="170" t="s">
        <v>1063</v>
      </c>
      <c r="E2569" s="170">
        <v>100</v>
      </c>
      <c r="F2569" s="170">
        <v>12</v>
      </c>
      <c r="H2569" s="170" t="s">
        <v>222</v>
      </c>
      <c r="I2569" s="171">
        <v>11.99</v>
      </c>
      <c r="J2569" s="169">
        <v>1</v>
      </c>
    </row>
    <row r="2570" spans="1:10" hidden="1" x14ac:dyDescent="0.25">
      <c r="A2570" s="169">
        <v>39660</v>
      </c>
      <c r="B2570" s="170" t="s">
        <v>2199</v>
      </c>
      <c r="C2570" s="170" t="s">
        <v>263</v>
      </c>
      <c r="D2570" s="170" t="s">
        <v>332</v>
      </c>
      <c r="E2570" s="170">
        <v>4260</v>
      </c>
      <c r="F2570" s="170">
        <v>1</v>
      </c>
      <c r="G2570" s="171">
        <v>4</v>
      </c>
      <c r="H2570" s="170" t="s">
        <v>105</v>
      </c>
      <c r="I2570" s="171">
        <v>32.28</v>
      </c>
      <c r="J2570" s="169">
        <v>12</v>
      </c>
    </row>
    <row r="2571" spans="1:10" hidden="1" x14ac:dyDescent="0.25">
      <c r="A2571" s="169">
        <v>39660</v>
      </c>
      <c r="B2571" s="170" t="s">
        <v>2199</v>
      </c>
      <c r="C2571" s="170" t="s">
        <v>263</v>
      </c>
      <c r="D2571" s="170" t="s">
        <v>332</v>
      </c>
      <c r="E2571" s="170">
        <v>4260</v>
      </c>
      <c r="F2571" s="170">
        <v>1</v>
      </c>
      <c r="G2571" s="171">
        <v>4</v>
      </c>
      <c r="H2571" s="170" t="s">
        <v>105</v>
      </c>
      <c r="I2571" s="171">
        <v>32.28</v>
      </c>
      <c r="J2571" s="169">
        <v>12</v>
      </c>
    </row>
    <row r="2572" spans="1:10" hidden="1" x14ac:dyDescent="0.25">
      <c r="A2572" s="169">
        <v>39703</v>
      </c>
      <c r="B2572" s="170" t="s">
        <v>2200</v>
      </c>
      <c r="C2572" s="170" t="s">
        <v>11</v>
      </c>
      <c r="D2572" s="170" t="s">
        <v>267</v>
      </c>
      <c r="E2572" s="170">
        <v>473</v>
      </c>
      <c r="F2572" s="170">
        <v>24</v>
      </c>
      <c r="G2572" s="171">
        <v>5.4</v>
      </c>
      <c r="H2572" s="170" t="s">
        <v>1422</v>
      </c>
      <c r="I2572" s="171">
        <v>4.1500000000000004</v>
      </c>
      <c r="J2572" s="169">
        <v>1</v>
      </c>
    </row>
    <row r="2573" spans="1:10" hidden="1" x14ac:dyDescent="0.25">
      <c r="A2573" s="169">
        <v>39703</v>
      </c>
      <c r="B2573" s="170" t="s">
        <v>2200</v>
      </c>
      <c r="C2573" s="170" t="s">
        <v>11</v>
      </c>
      <c r="D2573" s="170" t="s">
        <v>267</v>
      </c>
      <c r="E2573" s="170">
        <v>473</v>
      </c>
      <c r="F2573" s="170">
        <v>24</v>
      </c>
      <c r="G2573" s="171">
        <v>5.4</v>
      </c>
      <c r="H2573" s="170" t="s">
        <v>1422</v>
      </c>
      <c r="I2573" s="171">
        <v>4.1500000000000004</v>
      </c>
      <c r="J2573" s="169">
        <v>1</v>
      </c>
    </row>
    <row r="2574" spans="1:10" hidden="1" x14ac:dyDescent="0.25">
      <c r="A2574" s="169">
        <v>39707</v>
      </c>
      <c r="B2574" s="170" t="s">
        <v>2201</v>
      </c>
      <c r="C2574" s="170" t="s">
        <v>263</v>
      </c>
      <c r="D2574" s="170" t="s">
        <v>264</v>
      </c>
      <c r="E2574" s="170">
        <v>2130</v>
      </c>
      <c r="F2574" s="170">
        <v>4</v>
      </c>
      <c r="G2574" s="171">
        <v>5</v>
      </c>
      <c r="H2574" s="170" t="s">
        <v>20</v>
      </c>
      <c r="I2574" s="171">
        <v>18.489999999999998</v>
      </c>
      <c r="J2574" s="169">
        <v>6</v>
      </c>
    </row>
    <row r="2575" spans="1:10" hidden="1" x14ac:dyDescent="0.25">
      <c r="A2575" s="169">
        <v>39711</v>
      </c>
      <c r="B2575" s="170" t="s">
        <v>2202</v>
      </c>
      <c r="C2575" s="170" t="s">
        <v>263</v>
      </c>
      <c r="D2575" s="170" t="s">
        <v>264</v>
      </c>
      <c r="E2575" s="170">
        <v>473</v>
      </c>
      <c r="F2575" s="170">
        <v>24</v>
      </c>
      <c r="G2575" s="171">
        <v>5</v>
      </c>
      <c r="H2575" s="170" t="s">
        <v>20</v>
      </c>
      <c r="I2575" s="171">
        <v>3.99</v>
      </c>
      <c r="J2575" s="169">
        <v>1</v>
      </c>
    </row>
    <row r="2576" spans="1:10" hidden="1" x14ac:dyDescent="0.25">
      <c r="A2576" s="169">
        <v>39724</v>
      </c>
      <c r="B2576" s="170" t="s">
        <v>2203</v>
      </c>
      <c r="C2576" s="170" t="s">
        <v>11</v>
      </c>
      <c r="D2576" s="170" t="s">
        <v>12</v>
      </c>
      <c r="E2576" s="170">
        <v>473</v>
      </c>
      <c r="F2576" s="170">
        <v>24</v>
      </c>
      <c r="G2576" s="171">
        <v>5</v>
      </c>
      <c r="H2576" s="170" t="s">
        <v>1457</v>
      </c>
      <c r="I2576" s="171">
        <v>4.09</v>
      </c>
      <c r="J2576" s="169">
        <v>1</v>
      </c>
    </row>
    <row r="2577" spans="1:10" hidden="1" x14ac:dyDescent="0.25">
      <c r="A2577" s="169">
        <v>39724</v>
      </c>
      <c r="B2577" s="170" t="s">
        <v>2203</v>
      </c>
      <c r="C2577" s="170" t="s">
        <v>11</v>
      </c>
      <c r="D2577" s="170" t="s">
        <v>12</v>
      </c>
      <c r="E2577" s="170">
        <v>473</v>
      </c>
      <c r="F2577" s="170">
        <v>24</v>
      </c>
      <c r="G2577" s="171">
        <v>5</v>
      </c>
      <c r="H2577" s="170" t="s">
        <v>1457</v>
      </c>
      <c r="I2577" s="171">
        <v>4.09</v>
      </c>
      <c r="J2577" s="169">
        <v>1</v>
      </c>
    </row>
    <row r="2578" spans="1:10" hidden="1" x14ac:dyDescent="0.25">
      <c r="A2578" s="169">
        <v>39738</v>
      </c>
      <c r="B2578" s="170" t="s">
        <v>2204</v>
      </c>
      <c r="C2578" s="170" t="s">
        <v>11</v>
      </c>
      <c r="D2578" s="170" t="s">
        <v>12</v>
      </c>
      <c r="E2578" s="170">
        <v>473</v>
      </c>
      <c r="F2578" s="170">
        <v>24</v>
      </c>
      <c r="G2578" s="171">
        <v>4.8</v>
      </c>
      <c r="H2578" s="170" t="s">
        <v>1689</v>
      </c>
      <c r="I2578" s="171">
        <v>3.99</v>
      </c>
      <c r="J2578" s="169">
        <v>1</v>
      </c>
    </row>
    <row r="2579" spans="1:10" hidden="1" x14ac:dyDescent="0.25">
      <c r="A2579" s="169">
        <v>39738</v>
      </c>
      <c r="B2579" s="170" t="s">
        <v>2204</v>
      </c>
      <c r="C2579" s="170" t="s">
        <v>11</v>
      </c>
      <c r="D2579" s="170" t="s">
        <v>12</v>
      </c>
      <c r="E2579" s="170">
        <v>473</v>
      </c>
      <c r="F2579" s="170">
        <v>24</v>
      </c>
      <c r="G2579" s="171">
        <v>4.8</v>
      </c>
      <c r="H2579" s="170" t="s">
        <v>1407</v>
      </c>
      <c r="I2579" s="171">
        <v>3.99</v>
      </c>
      <c r="J2579" s="169">
        <v>1</v>
      </c>
    </row>
    <row r="2580" spans="1:10" hidden="1" x14ac:dyDescent="0.25">
      <c r="A2580" s="169">
        <v>39741</v>
      </c>
      <c r="B2580" s="170" t="s">
        <v>2205</v>
      </c>
      <c r="C2580" s="170" t="s">
        <v>15</v>
      </c>
      <c r="D2580" s="170" t="s">
        <v>2206</v>
      </c>
      <c r="E2580" s="170">
        <v>50</v>
      </c>
      <c r="F2580" s="170">
        <v>120</v>
      </c>
      <c r="G2580" s="171">
        <v>49.5</v>
      </c>
      <c r="H2580" s="170" t="s">
        <v>22</v>
      </c>
      <c r="I2580" s="171">
        <v>3.33</v>
      </c>
      <c r="J2580" s="169">
        <v>1</v>
      </c>
    </row>
    <row r="2581" spans="1:10" hidden="1" x14ac:dyDescent="0.25">
      <c r="A2581" s="169">
        <v>39742</v>
      </c>
      <c r="B2581" s="170" t="s">
        <v>2207</v>
      </c>
      <c r="C2581" s="170" t="s">
        <v>11</v>
      </c>
      <c r="D2581" s="170" t="s">
        <v>12</v>
      </c>
      <c r="E2581" s="170">
        <v>473</v>
      </c>
      <c r="F2581" s="170">
        <v>24</v>
      </c>
      <c r="G2581" s="171">
        <v>4.5</v>
      </c>
      <c r="H2581" s="170" t="s">
        <v>2190</v>
      </c>
      <c r="I2581" s="171">
        <v>4.09</v>
      </c>
      <c r="J2581" s="169">
        <v>1</v>
      </c>
    </row>
    <row r="2582" spans="1:10" hidden="1" x14ac:dyDescent="0.25">
      <c r="A2582" s="169">
        <v>39742</v>
      </c>
      <c r="B2582" s="170" t="s">
        <v>2207</v>
      </c>
      <c r="C2582" s="170" t="s">
        <v>11</v>
      </c>
      <c r="D2582" s="170" t="s">
        <v>12</v>
      </c>
      <c r="E2582" s="170">
        <v>473</v>
      </c>
      <c r="F2582" s="170">
        <v>24</v>
      </c>
      <c r="G2582" s="171">
        <v>4.5</v>
      </c>
      <c r="H2582" s="170" t="s">
        <v>2190</v>
      </c>
      <c r="I2582" s="171">
        <v>4.09</v>
      </c>
      <c r="J2582" s="169">
        <v>1</v>
      </c>
    </row>
    <row r="2583" spans="1:10" hidden="1" x14ac:dyDescent="0.25">
      <c r="A2583" s="169">
        <v>39743</v>
      </c>
      <c r="B2583" s="170" t="s">
        <v>2208</v>
      </c>
      <c r="C2583" s="170" t="s">
        <v>11</v>
      </c>
      <c r="D2583" s="170" t="s">
        <v>267</v>
      </c>
      <c r="E2583" s="170">
        <v>473</v>
      </c>
      <c r="F2583" s="170">
        <v>24</v>
      </c>
      <c r="G2583" s="171">
        <v>4.5</v>
      </c>
      <c r="H2583" s="170" t="s">
        <v>2190</v>
      </c>
      <c r="I2583" s="171">
        <v>4.8499999999999996</v>
      </c>
      <c r="J2583" s="169">
        <v>1</v>
      </c>
    </row>
    <row r="2584" spans="1:10" hidden="1" x14ac:dyDescent="0.25">
      <c r="A2584" s="169">
        <v>39743</v>
      </c>
      <c r="B2584" s="170" t="s">
        <v>2208</v>
      </c>
      <c r="C2584" s="170" t="s">
        <v>11</v>
      </c>
      <c r="D2584" s="170" t="s">
        <v>267</v>
      </c>
      <c r="E2584" s="170">
        <v>473</v>
      </c>
      <c r="F2584" s="170">
        <v>24</v>
      </c>
      <c r="G2584" s="171">
        <v>4.5</v>
      </c>
      <c r="H2584" s="170" t="s">
        <v>2190</v>
      </c>
      <c r="I2584" s="171">
        <v>4.8499999999999996</v>
      </c>
      <c r="J2584" s="169">
        <v>1</v>
      </c>
    </row>
    <row r="2585" spans="1:10" hidden="1" x14ac:dyDescent="0.25">
      <c r="A2585" s="169">
        <v>39780</v>
      </c>
      <c r="B2585" s="170" t="s">
        <v>2209</v>
      </c>
      <c r="C2585" s="170" t="s">
        <v>263</v>
      </c>
      <c r="D2585" s="170" t="s">
        <v>806</v>
      </c>
      <c r="E2585" s="170">
        <v>58600</v>
      </c>
      <c r="F2585" s="170">
        <v>1</v>
      </c>
      <c r="G2585" s="171">
        <v>5</v>
      </c>
      <c r="H2585" s="170" t="s">
        <v>342</v>
      </c>
      <c r="I2585" s="171">
        <v>250.61</v>
      </c>
      <c r="J2585" s="169">
        <v>1</v>
      </c>
    </row>
    <row r="2586" spans="1:10" hidden="1" x14ac:dyDescent="0.25">
      <c r="A2586" s="169">
        <v>39780</v>
      </c>
      <c r="B2586" s="170" t="s">
        <v>2209</v>
      </c>
      <c r="C2586" s="170" t="s">
        <v>263</v>
      </c>
      <c r="D2586" s="170" t="s">
        <v>806</v>
      </c>
      <c r="E2586" s="170">
        <v>58600</v>
      </c>
      <c r="F2586" s="170">
        <v>1</v>
      </c>
      <c r="G2586" s="171">
        <v>5</v>
      </c>
      <c r="H2586" s="170" t="s">
        <v>342</v>
      </c>
      <c r="I2586" s="171">
        <v>250.61</v>
      </c>
      <c r="J2586" s="169">
        <v>1</v>
      </c>
    </row>
    <row r="2587" spans="1:10" hidden="1" x14ac:dyDescent="0.25">
      <c r="A2587" s="169">
        <v>39796</v>
      </c>
      <c r="B2587" s="170" t="s">
        <v>2210</v>
      </c>
      <c r="C2587" s="170" t="s">
        <v>263</v>
      </c>
      <c r="D2587" s="170" t="s">
        <v>935</v>
      </c>
      <c r="E2587" s="170">
        <v>29330</v>
      </c>
      <c r="F2587" s="170">
        <v>1</v>
      </c>
      <c r="G2587" s="171">
        <v>5</v>
      </c>
      <c r="H2587" s="170" t="s">
        <v>1615</v>
      </c>
      <c r="I2587" s="171">
        <v>224</v>
      </c>
      <c r="J2587" s="169">
        <v>1</v>
      </c>
    </row>
    <row r="2588" spans="1:10" hidden="1" x14ac:dyDescent="0.25">
      <c r="A2588" s="169">
        <v>39796</v>
      </c>
      <c r="B2588" s="170" t="s">
        <v>2210</v>
      </c>
      <c r="C2588" s="170" t="s">
        <v>263</v>
      </c>
      <c r="D2588" s="170" t="s">
        <v>935</v>
      </c>
      <c r="E2588" s="170">
        <v>29330</v>
      </c>
      <c r="F2588" s="170">
        <v>1</v>
      </c>
      <c r="G2588" s="171">
        <v>5</v>
      </c>
      <c r="H2588" s="170" t="s">
        <v>1615</v>
      </c>
      <c r="I2588" s="171">
        <v>224</v>
      </c>
      <c r="J2588" s="169">
        <v>1</v>
      </c>
    </row>
    <row r="2589" spans="1:10" hidden="1" x14ac:dyDescent="0.25">
      <c r="A2589" s="169">
        <v>39812</v>
      </c>
      <c r="B2589" s="170" t="s">
        <v>1595</v>
      </c>
      <c r="C2589" s="170" t="s">
        <v>15</v>
      </c>
      <c r="D2589" s="170" t="s">
        <v>462</v>
      </c>
      <c r="E2589" s="170">
        <v>375</v>
      </c>
      <c r="F2589" s="170">
        <v>12</v>
      </c>
      <c r="G2589" s="171">
        <v>40</v>
      </c>
      <c r="H2589" s="170" t="s">
        <v>446</v>
      </c>
      <c r="I2589" s="171">
        <v>21.99</v>
      </c>
      <c r="J2589" s="169">
        <v>1</v>
      </c>
    </row>
    <row r="2590" spans="1:10" hidden="1" x14ac:dyDescent="0.25">
      <c r="A2590" s="169">
        <v>39836</v>
      </c>
      <c r="B2590" s="170" t="s">
        <v>2211</v>
      </c>
      <c r="C2590" s="170" t="s">
        <v>11</v>
      </c>
      <c r="D2590" s="170" t="s">
        <v>474</v>
      </c>
      <c r="E2590" s="170">
        <v>473</v>
      </c>
      <c r="F2590" s="170">
        <v>24</v>
      </c>
      <c r="G2590" s="171">
        <v>4.5</v>
      </c>
      <c r="H2590" s="170" t="s">
        <v>2190</v>
      </c>
      <c r="I2590" s="171">
        <v>4.79</v>
      </c>
      <c r="J2590" s="169">
        <v>1</v>
      </c>
    </row>
    <row r="2591" spans="1:10" hidden="1" x14ac:dyDescent="0.25">
      <c r="A2591" s="169">
        <v>39836</v>
      </c>
      <c r="B2591" s="170" t="s">
        <v>2211</v>
      </c>
      <c r="C2591" s="170" t="s">
        <v>11</v>
      </c>
      <c r="D2591" s="170" t="s">
        <v>474</v>
      </c>
      <c r="E2591" s="170">
        <v>473</v>
      </c>
      <c r="F2591" s="170">
        <v>24</v>
      </c>
      <c r="G2591" s="171">
        <v>4.5</v>
      </c>
      <c r="H2591" s="170" t="s">
        <v>2190</v>
      </c>
      <c r="I2591" s="171">
        <v>4.79</v>
      </c>
      <c r="J2591" s="169">
        <v>1</v>
      </c>
    </row>
    <row r="2592" spans="1:10" hidden="1" x14ac:dyDescent="0.25">
      <c r="A2592" s="169">
        <v>39865</v>
      </c>
      <c r="B2592" s="170" t="s">
        <v>2212</v>
      </c>
      <c r="C2592" s="170" t="s">
        <v>24</v>
      </c>
      <c r="D2592" s="170" t="s">
        <v>34</v>
      </c>
      <c r="E2592" s="170">
        <v>3000</v>
      </c>
      <c r="F2592" s="170">
        <v>4</v>
      </c>
      <c r="G2592" s="171">
        <v>12.5</v>
      </c>
      <c r="H2592" s="170" t="s">
        <v>96</v>
      </c>
      <c r="I2592" s="171">
        <v>47.99</v>
      </c>
      <c r="J2592" s="169">
        <v>1</v>
      </c>
    </row>
    <row r="2593" spans="1:10" hidden="1" x14ac:dyDescent="0.25">
      <c r="A2593" s="169">
        <v>39885</v>
      </c>
      <c r="B2593" s="170" t="s">
        <v>2213</v>
      </c>
      <c r="C2593" s="170" t="s">
        <v>24</v>
      </c>
      <c r="D2593" s="170" t="s">
        <v>60</v>
      </c>
      <c r="E2593" s="170">
        <v>750</v>
      </c>
      <c r="F2593" s="170">
        <v>6</v>
      </c>
      <c r="G2593" s="171">
        <v>12.5</v>
      </c>
      <c r="H2593" s="170" t="s">
        <v>32</v>
      </c>
      <c r="I2593" s="171">
        <v>20.99</v>
      </c>
      <c r="J2593" s="169">
        <v>1</v>
      </c>
    </row>
    <row r="2594" spans="1:10" hidden="1" x14ac:dyDescent="0.25">
      <c r="A2594" s="169">
        <v>39894</v>
      </c>
      <c r="B2594" s="170" t="s">
        <v>2214</v>
      </c>
      <c r="C2594" s="170" t="s">
        <v>24</v>
      </c>
      <c r="D2594" s="170" t="s">
        <v>38</v>
      </c>
      <c r="E2594" s="170">
        <v>750</v>
      </c>
      <c r="F2594" s="170">
        <v>12</v>
      </c>
      <c r="G2594" s="171">
        <v>13.3</v>
      </c>
      <c r="H2594" s="170" t="s">
        <v>141</v>
      </c>
      <c r="I2594" s="171">
        <v>18.989999999999998</v>
      </c>
      <c r="J2594" s="169">
        <v>1</v>
      </c>
    </row>
    <row r="2595" spans="1:10" hidden="1" x14ac:dyDescent="0.25">
      <c r="A2595" s="169">
        <v>39895</v>
      </c>
      <c r="B2595" s="170" t="s">
        <v>2215</v>
      </c>
      <c r="C2595" s="170" t="s">
        <v>24</v>
      </c>
      <c r="D2595" s="170" t="s">
        <v>66</v>
      </c>
      <c r="E2595" s="170">
        <v>750</v>
      </c>
      <c r="F2595" s="170">
        <v>12</v>
      </c>
      <c r="G2595" s="171">
        <v>13.5</v>
      </c>
      <c r="H2595" s="170" t="s">
        <v>141</v>
      </c>
      <c r="I2595" s="171">
        <v>18.989999999999998</v>
      </c>
      <c r="J2595" s="169">
        <v>1</v>
      </c>
    </row>
    <row r="2596" spans="1:10" hidden="1" x14ac:dyDescent="0.25">
      <c r="A2596" s="169">
        <v>39916</v>
      </c>
      <c r="B2596" s="170" t="s">
        <v>2216</v>
      </c>
      <c r="C2596" s="170" t="s">
        <v>11</v>
      </c>
      <c r="D2596" s="170" t="s">
        <v>474</v>
      </c>
      <c r="E2596" s="170">
        <v>473</v>
      </c>
      <c r="F2596" s="170">
        <v>24</v>
      </c>
      <c r="G2596" s="171">
        <v>5.3</v>
      </c>
      <c r="H2596" s="170" t="s">
        <v>1324</v>
      </c>
      <c r="I2596" s="171">
        <v>4.5</v>
      </c>
      <c r="J2596" s="169">
        <v>1</v>
      </c>
    </row>
    <row r="2597" spans="1:10" hidden="1" x14ac:dyDescent="0.25">
      <c r="A2597" s="169">
        <v>39916</v>
      </c>
      <c r="B2597" s="170" t="s">
        <v>2216</v>
      </c>
      <c r="C2597" s="170" t="s">
        <v>11</v>
      </c>
      <c r="D2597" s="170" t="s">
        <v>474</v>
      </c>
      <c r="E2597" s="170">
        <v>473</v>
      </c>
      <c r="F2597" s="170">
        <v>24</v>
      </c>
      <c r="G2597" s="171">
        <v>5.3</v>
      </c>
      <c r="H2597" s="170" t="s">
        <v>1324</v>
      </c>
      <c r="I2597" s="171">
        <v>4.5</v>
      </c>
      <c r="J2597" s="169">
        <v>1</v>
      </c>
    </row>
    <row r="2598" spans="1:10" hidden="1" x14ac:dyDescent="0.25">
      <c r="A2598" s="169">
        <v>39934</v>
      </c>
      <c r="B2598" s="170" t="s">
        <v>2217</v>
      </c>
      <c r="C2598" s="170" t="s">
        <v>11</v>
      </c>
      <c r="D2598" s="170" t="s">
        <v>267</v>
      </c>
      <c r="E2598" s="170">
        <v>2840</v>
      </c>
      <c r="F2598" s="170">
        <v>3</v>
      </c>
      <c r="G2598" s="171">
        <v>5</v>
      </c>
      <c r="H2598" s="170" t="s">
        <v>1053</v>
      </c>
      <c r="I2598" s="171">
        <v>24.49</v>
      </c>
      <c r="J2598" s="169">
        <v>8</v>
      </c>
    </row>
    <row r="2599" spans="1:10" hidden="1" x14ac:dyDescent="0.25">
      <c r="A2599" s="169">
        <v>39934</v>
      </c>
      <c r="B2599" s="170" t="s">
        <v>2217</v>
      </c>
      <c r="C2599" s="170" t="s">
        <v>11</v>
      </c>
      <c r="D2599" s="170" t="s">
        <v>267</v>
      </c>
      <c r="E2599" s="170">
        <v>2840</v>
      </c>
      <c r="F2599" s="170">
        <v>3</v>
      </c>
      <c r="G2599" s="171">
        <v>5</v>
      </c>
      <c r="H2599" s="170" t="s">
        <v>1053</v>
      </c>
      <c r="I2599" s="171">
        <v>24.49</v>
      </c>
      <c r="J2599" s="169">
        <v>8</v>
      </c>
    </row>
    <row r="2600" spans="1:10" hidden="1" x14ac:dyDescent="0.25">
      <c r="A2600" s="169">
        <v>39942</v>
      </c>
      <c r="B2600" s="170" t="s">
        <v>2218</v>
      </c>
      <c r="C2600" s="170" t="s">
        <v>24</v>
      </c>
      <c r="D2600" s="170" t="s">
        <v>60</v>
      </c>
      <c r="E2600" s="170">
        <v>750</v>
      </c>
      <c r="F2600" s="170">
        <v>12</v>
      </c>
      <c r="G2600" s="171">
        <v>13</v>
      </c>
      <c r="H2600" s="170" t="s">
        <v>26</v>
      </c>
      <c r="I2600" s="171">
        <v>15.99</v>
      </c>
      <c r="J2600" s="169">
        <v>1</v>
      </c>
    </row>
    <row r="2601" spans="1:10" hidden="1" x14ac:dyDescent="0.25">
      <c r="A2601" s="169">
        <v>39970</v>
      </c>
      <c r="B2601" s="170" t="s">
        <v>2219</v>
      </c>
      <c r="C2601" s="170" t="s">
        <v>24</v>
      </c>
      <c r="D2601" s="170" t="s">
        <v>68</v>
      </c>
      <c r="E2601" s="170">
        <v>750</v>
      </c>
      <c r="F2601" s="170">
        <v>6</v>
      </c>
      <c r="G2601" s="171">
        <v>14.5</v>
      </c>
      <c r="H2601" s="170" t="s">
        <v>32</v>
      </c>
      <c r="I2601" s="171">
        <v>186.07</v>
      </c>
      <c r="J2601" s="169">
        <v>1</v>
      </c>
    </row>
    <row r="2602" spans="1:10" hidden="1" x14ac:dyDescent="0.25">
      <c r="A2602" s="169">
        <v>39976</v>
      </c>
      <c r="B2602" s="170" t="s">
        <v>2220</v>
      </c>
      <c r="C2602" s="170" t="s">
        <v>15</v>
      </c>
      <c r="D2602" s="170" t="s">
        <v>56</v>
      </c>
      <c r="E2602" s="170">
        <v>700</v>
      </c>
      <c r="F2602" s="170">
        <v>6</v>
      </c>
      <c r="G2602" s="171">
        <v>43</v>
      </c>
      <c r="H2602" s="170" t="s">
        <v>86</v>
      </c>
      <c r="I2602" s="171">
        <v>60.44</v>
      </c>
      <c r="J2602" s="169">
        <v>1</v>
      </c>
    </row>
    <row r="2603" spans="1:10" hidden="1" x14ac:dyDescent="0.25">
      <c r="A2603" s="169">
        <v>39979</v>
      </c>
      <c r="B2603" s="170" t="s">
        <v>2221</v>
      </c>
      <c r="C2603" s="170" t="s">
        <v>15</v>
      </c>
      <c r="D2603" s="170" t="s">
        <v>56</v>
      </c>
      <c r="E2603" s="170">
        <v>750</v>
      </c>
      <c r="F2603" s="170">
        <v>6</v>
      </c>
      <c r="G2603" s="171">
        <v>48</v>
      </c>
      <c r="H2603" s="170" t="s">
        <v>17</v>
      </c>
      <c r="I2603" s="171">
        <v>109.99</v>
      </c>
      <c r="J2603" s="169">
        <v>1</v>
      </c>
    </row>
    <row r="2604" spans="1:10" hidden="1" x14ac:dyDescent="0.25">
      <c r="A2604" s="169">
        <v>39988</v>
      </c>
      <c r="B2604" s="170" t="s">
        <v>2222</v>
      </c>
      <c r="C2604" s="170" t="s">
        <v>263</v>
      </c>
      <c r="D2604" s="170" t="s">
        <v>806</v>
      </c>
      <c r="E2604" s="170">
        <v>355</v>
      </c>
      <c r="F2604" s="170">
        <v>24</v>
      </c>
      <c r="G2604" s="171">
        <v>4.5</v>
      </c>
      <c r="H2604" s="170" t="s">
        <v>1324</v>
      </c>
      <c r="I2604" s="171">
        <v>3.69</v>
      </c>
      <c r="J2604" s="169">
        <v>1</v>
      </c>
    </row>
    <row r="2605" spans="1:10" hidden="1" x14ac:dyDescent="0.25">
      <c r="A2605" s="169">
        <v>39995</v>
      </c>
      <c r="B2605" s="170" t="s">
        <v>2223</v>
      </c>
      <c r="C2605" s="170" t="s">
        <v>11</v>
      </c>
      <c r="D2605" s="170" t="s">
        <v>474</v>
      </c>
      <c r="E2605" s="170">
        <v>473</v>
      </c>
      <c r="F2605" s="170">
        <v>24</v>
      </c>
      <c r="G2605" s="171">
        <v>4.8</v>
      </c>
      <c r="H2605" s="170" t="s">
        <v>1662</v>
      </c>
      <c r="I2605" s="171">
        <v>4.49</v>
      </c>
      <c r="J2605" s="169">
        <v>1</v>
      </c>
    </row>
    <row r="2606" spans="1:10" hidden="1" x14ac:dyDescent="0.25">
      <c r="A2606" s="169">
        <v>39995</v>
      </c>
      <c r="B2606" s="170" t="s">
        <v>2223</v>
      </c>
      <c r="C2606" s="170" t="s">
        <v>11</v>
      </c>
      <c r="D2606" s="170" t="s">
        <v>474</v>
      </c>
      <c r="E2606" s="170">
        <v>473</v>
      </c>
      <c r="F2606" s="170">
        <v>24</v>
      </c>
      <c r="G2606" s="171">
        <v>4.8</v>
      </c>
      <c r="H2606" s="170" t="s">
        <v>1662</v>
      </c>
      <c r="I2606" s="171">
        <v>4.49</v>
      </c>
      <c r="J2606" s="169">
        <v>1</v>
      </c>
    </row>
    <row r="2607" spans="1:10" hidden="1" x14ac:dyDescent="0.25">
      <c r="A2607" s="169">
        <v>39996</v>
      </c>
      <c r="B2607" s="170" t="s">
        <v>2224</v>
      </c>
      <c r="C2607" s="170" t="s">
        <v>24</v>
      </c>
      <c r="D2607" s="170" t="s">
        <v>603</v>
      </c>
      <c r="E2607" s="170">
        <v>750</v>
      </c>
      <c r="F2607" s="170">
        <v>12</v>
      </c>
      <c r="G2607" s="171">
        <v>14.5</v>
      </c>
      <c r="H2607" s="170" t="s">
        <v>357</v>
      </c>
      <c r="I2607" s="171">
        <v>25.99</v>
      </c>
      <c r="J2607" s="169">
        <v>1</v>
      </c>
    </row>
    <row r="2608" spans="1:10" hidden="1" x14ac:dyDescent="0.25">
      <c r="A2608" s="169">
        <v>40000</v>
      </c>
      <c r="B2608" s="170" t="s">
        <v>2225</v>
      </c>
      <c r="C2608" s="170" t="s">
        <v>11</v>
      </c>
      <c r="D2608" s="170" t="s">
        <v>474</v>
      </c>
      <c r="E2608" s="170">
        <v>473</v>
      </c>
      <c r="F2608" s="170">
        <v>24</v>
      </c>
      <c r="G2608" s="171">
        <v>5.5</v>
      </c>
      <c r="H2608" s="170" t="s">
        <v>2226</v>
      </c>
      <c r="I2608" s="171">
        <v>4.3899999999999997</v>
      </c>
      <c r="J2608" s="169">
        <v>1</v>
      </c>
    </row>
    <row r="2609" spans="1:10" hidden="1" x14ac:dyDescent="0.25">
      <c r="A2609" s="169">
        <v>40000</v>
      </c>
      <c r="B2609" s="170" t="s">
        <v>2225</v>
      </c>
      <c r="C2609" s="170" t="s">
        <v>11</v>
      </c>
      <c r="D2609" s="170" t="s">
        <v>474</v>
      </c>
      <c r="E2609" s="170">
        <v>473</v>
      </c>
      <c r="F2609" s="170">
        <v>24</v>
      </c>
      <c r="G2609" s="171">
        <v>5.5</v>
      </c>
      <c r="H2609" s="170" t="s">
        <v>1407</v>
      </c>
      <c r="I2609" s="171">
        <v>4.3899999999999997</v>
      </c>
      <c r="J2609" s="169">
        <v>1</v>
      </c>
    </row>
    <row r="2610" spans="1:10" hidden="1" x14ac:dyDescent="0.25">
      <c r="A2610" s="169">
        <v>40082</v>
      </c>
      <c r="B2610" s="170" t="s">
        <v>2227</v>
      </c>
      <c r="C2610" s="170" t="s">
        <v>263</v>
      </c>
      <c r="D2610" s="170" t="s">
        <v>806</v>
      </c>
      <c r="E2610" s="170">
        <v>355</v>
      </c>
      <c r="F2610" s="170">
        <v>24</v>
      </c>
      <c r="G2610" s="171">
        <v>4.5</v>
      </c>
      <c r="H2610" s="170" t="s">
        <v>1324</v>
      </c>
      <c r="I2610" s="171">
        <v>3.69</v>
      </c>
      <c r="J2610" s="169">
        <v>1</v>
      </c>
    </row>
    <row r="2611" spans="1:10" hidden="1" x14ac:dyDescent="0.25">
      <c r="A2611" s="169">
        <v>40091</v>
      </c>
      <c r="B2611" s="170" t="s">
        <v>2228</v>
      </c>
      <c r="C2611" s="170" t="s">
        <v>263</v>
      </c>
      <c r="D2611" s="170" t="s">
        <v>806</v>
      </c>
      <c r="E2611" s="170">
        <v>4260</v>
      </c>
      <c r="F2611" s="170">
        <v>2</v>
      </c>
      <c r="G2611" s="171">
        <v>4.5</v>
      </c>
      <c r="H2611" s="170" t="s">
        <v>20</v>
      </c>
      <c r="I2611" s="171">
        <v>31.99</v>
      </c>
      <c r="J2611" s="169">
        <v>12</v>
      </c>
    </row>
    <row r="2612" spans="1:10" hidden="1" x14ac:dyDescent="0.25">
      <c r="A2612" s="169">
        <v>40099</v>
      </c>
      <c r="B2612" s="170" t="s">
        <v>2229</v>
      </c>
      <c r="C2612" s="170" t="s">
        <v>24</v>
      </c>
      <c r="D2612" s="170" t="s">
        <v>68</v>
      </c>
      <c r="E2612" s="170">
        <v>1500</v>
      </c>
      <c r="F2612" s="170">
        <v>6</v>
      </c>
      <c r="G2612" s="171">
        <v>14.6</v>
      </c>
      <c r="H2612" s="170" t="s">
        <v>600</v>
      </c>
      <c r="I2612" s="171">
        <v>174.99</v>
      </c>
      <c r="J2612" s="169">
        <v>1</v>
      </c>
    </row>
    <row r="2613" spans="1:10" hidden="1" x14ac:dyDescent="0.25">
      <c r="A2613" s="169">
        <v>40101</v>
      </c>
      <c r="B2613" s="170" t="s">
        <v>2230</v>
      </c>
      <c r="C2613" s="170" t="s">
        <v>11</v>
      </c>
      <c r="D2613" s="170" t="s">
        <v>303</v>
      </c>
      <c r="E2613" s="170">
        <v>473</v>
      </c>
      <c r="F2613" s="170">
        <v>24</v>
      </c>
      <c r="G2613" s="171">
        <v>5.6</v>
      </c>
      <c r="H2613" s="170" t="s">
        <v>1362</v>
      </c>
      <c r="I2613" s="171">
        <v>4.79</v>
      </c>
      <c r="J2613" s="169">
        <v>1</v>
      </c>
    </row>
    <row r="2614" spans="1:10" hidden="1" x14ac:dyDescent="0.25">
      <c r="A2614" s="169">
        <v>40101</v>
      </c>
      <c r="B2614" s="170" t="s">
        <v>2230</v>
      </c>
      <c r="C2614" s="170" t="s">
        <v>11</v>
      </c>
      <c r="D2614" s="170" t="s">
        <v>303</v>
      </c>
      <c r="E2614" s="170">
        <v>473</v>
      </c>
      <c r="F2614" s="170">
        <v>24</v>
      </c>
      <c r="G2614" s="171">
        <v>5.6</v>
      </c>
      <c r="H2614" s="170" t="s">
        <v>1362</v>
      </c>
      <c r="I2614" s="171">
        <v>4.79</v>
      </c>
      <c r="J2614" s="169">
        <v>1</v>
      </c>
    </row>
    <row r="2615" spans="1:10" hidden="1" x14ac:dyDescent="0.25">
      <c r="A2615" s="169">
        <v>40113</v>
      </c>
      <c r="B2615" s="170" t="s">
        <v>40</v>
      </c>
      <c r="C2615" s="170" t="s">
        <v>15</v>
      </c>
      <c r="D2615" s="170" t="s">
        <v>19</v>
      </c>
      <c r="E2615" s="170">
        <v>750</v>
      </c>
      <c r="F2615" s="170">
        <v>12</v>
      </c>
      <c r="G2615" s="171">
        <v>40</v>
      </c>
      <c r="H2615" s="170" t="s">
        <v>20</v>
      </c>
      <c r="I2615" s="171">
        <v>27.99</v>
      </c>
      <c r="J2615" s="169">
        <v>1</v>
      </c>
    </row>
    <row r="2616" spans="1:10" hidden="1" x14ac:dyDescent="0.25">
      <c r="A2616" s="169">
        <v>40137</v>
      </c>
      <c r="B2616" s="170" t="s">
        <v>2231</v>
      </c>
      <c r="C2616" s="170" t="s">
        <v>15</v>
      </c>
      <c r="D2616" s="170" t="s">
        <v>252</v>
      </c>
      <c r="E2616" s="170">
        <v>750</v>
      </c>
      <c r="F2616" s="170">
        <v>18</v>
      </c>
      <c r="G2616" s="171">
        <v>30</v>
      </c>
      <c r="H2616" s="170" t="s">
        <v>2110</v>
      </c>
      <c r="I2616" s="171">
        <v>24.49</v>
      </c>
      <c r="J2616" s="169">
        <v>1</v>
      </c>
    </row>
    <row r="2617" spans="1:10" hidden="1" x14ac:dyDescent="0.25">
      <c r="A2617" s="169">
        <v>40138</v>
      </c>
      <c r="B2617" s="170" t="s">
        <v>2232</v>
      </c>
      <c r="C2617" s="170" t="s">
        <v>11</v>
      </c>
      <c r="D2617" s="170" t="s">
        <v>303</v>
      </c>
      <c r="E2617" s="170">
        <v>473</v>
      </c>
      <c r="F2617" s="170">
        <v>24</v>
      </c>
      <c r="G2617" s="171">
        <v>6.8</v>
      </c>
      <c r="H2617" s="170" t="s">
        <v>982</v>
      </c>
      <c r="I2617" s="171">
        <v>3.99</v>
      </c>
      <c r="J2617" s="169">
        <v>1</v>
      </c>
    </row>
    <row r="2618" spans="1:10" hidden="1" x14ac:dyDescent="0.25">
      <c r="A2618" s="169">
        <v>40138</v>
      </c>
      <c r="B2618" s="170" t="s">
        <v>2232</v>
      </c>
      <c r="C2618" s="170" t="s">
        <v>11</v>
      </c>
      <c r="D2618" s="170" t="s">
        <v>303</v>
      </c>
      <c r="E2618" s="170">
        <v>473</v>
      </c>
      <c r="F2618" s="170">
        <v>24</v>
      </c>
      <c r="G2618" s="171">
        <v>6.8</v>
      </c>
      <c r="H2618" s="170" t="s">
        <v>982</v>
      </c>
      <c r="I2618" s="171">
        <v>3.99</v>
      </c>
      <c r="J2618" s="169">
        <v>1</v>
      </c>
    </row>
    <row r="2619" spans="1:10" hidden="1" x14ac:dyDescent="0.25">
      <c r="A2619" s="169">
        <v>40185</v>
      </c>
      <c r="B2619" s="170" t="s">
        <v>2233</v>
      </c>
      <c r="C2619" s="170" t="s">
        <v>24</v>
      </c>
      <c r="D2619" s="170" t="s">
        <v>230</v>
      </c>
      <c r="E2619" s="170">
        <v>750</v>
      </c>
      <c r="F2619" s="170">
        <v>6</v>
      </c>
      <c r="G2619" s="171">
        <v>13.5</v>
      </c>
      <c r="H2619" s="170" t="s">
        <v>110</v>
      </c>
      <c r="I2619" s="171">
        <v>35.99</v>
      </c>
      <c r="J2619" s="169">
        <v>1</v>
      </c>
    </row>
    <row r="2620" spans="1:10" hidden="1" x14ac:dyDescent="0.25">
      <c r="A2620" s="169">
        <v>40187</v>
      </c>
      <c r="B2620" s="170" t="s">
        <v>2234</v>
      </c>
      <c r="C2620" s="170" t="s">
        <v>24</v>
      </c>
      <c r="D2620" s="170" t="s">
        <v>34</v>
      </c>
      <c r="E2620" s="170">
        <v>3000</v>
      </c>
      <c r="F2620" s="170">
        <v>4</v>
      </c>
      <c r="G2620" s="171">
        <v>12.5</v>
      </c>
      <c r="H2620" s="170" t="s">
        <v>22</v>
      </c>
      <c r="I2620" s="171">
        <v>54.99</v>
      </c>
      <c r="J2620" s="169">
        <v>1</v>
      </c>
    </row>
    <row r="2621" spans="1:10" hidden="1" x14ac:dyDescent="0.25">
      <c r="A2621" s="169">
        <v>40196</v>
      </c>
      <c r="B2621" s="170" t="s">
        <v>1309</v>
      </c>
      <c r="C2621" s="170" t="s">
        <v>15</v>
      </c>
      <c r="D2621" s="170" t="s">
        <v>759</v>
      </c>
      <c r="E2621" s="170">
        <v>750</v>
      </c>
      <c r="F2621" s="170">
        <v>12</v>
      </c>
      <c r="G2621" s="171">
        <v>38</v>
      </c>
      <c r="H2621" s="170" t="s">
        <v>35</v>
      </c>
      <c r="I2621" s="171">
        <v>28.99</v>
      </c>
      <c r="J2621" s="169">
        <v>1</v>
      </c>
    </row>
    <row r="2622" spans="1:10" hidden="1" x14ac:dyDescent="0.25">
      <c r="A2622" s="169">
        <v>40199</v>
      </c>
      <c r="B2622" s="170" t="s">
        <v>2235</v>
      </c>
      <c r="C2622" s="170" t="s">
        <v>11</v>
      </c>
      <c r="D2622" s="170" t="s">
        <v>303</v>
      </c>
      <c r="E2622" s="170">
        <v>473</v>
      </c>
      <c r="F2622" s="170">
        <v>24</v>
      </c>
      <c r="G2622" s="171">
        <v>6</v>
      </c>
      <c r="H2622" s="170" t="s">
        <v>1918</v>
      </c>
      <c r="I2622" s="171">
        <v>4.79</v>
      </c>
      <c r="J2622" s="169">
        <v>1</v>
      </c>
    </row>
    <row r="2623" spans="1:10" hidden="1" x14ac:dyDescent="0.25">
      <c r="A2623" s="169">
        <v>40208</v>
      </c>
      <c r="B2623" s="170" t="s">
        <v>2236</v>
      </c>
      <c r="C2623" s="170" t="s">
        <v>11</v>
      </c>
      <c r="D2623" s="170" t="s">
        <v>303</v>
      </c>
      <c r="E2623" s="170">
        <v>473</v>
      </c>
      <c r="F2623" s="170">
        <v>24</v>
      </c>
      <c r="G2623" s="171">
        <v>5.8</v>
      </c>
      <c r="H2623" s="170" t="s">
        <v>2190</v>
      </c>
      <c r="I2623" s="171">
        <v>4.59</v>
      </c>
      <c r="J2623" s="169">
        <v>1</v>
      </c>
    </row>
    <row r="2624" spans="1:10" hidden="1" x14ac:dyDescent="0.25">
      <c r="A2624" s="169">
        <v>40208</v>
      </c>
      <c r="B2624" s="170" t="s">
        <v>2236</v>
      </c>
      <c r="C2624" s="170" t="s">
        <v>11</v>
      </c>
      <c r="D2624" s="170" t="s">
        <v>303</v>
      </c>
      <c r="E2624" s="170">
        <v>473</v>
      </c>
      <c r="F2624" s="170">
        <v>24</v>
      </c>
      <c r="G2624" s="171">
        <v>5.8</v>
      </c>
      <c r="H2624" s="170" t="s">
        <v>2190</v>
      </c>
      <c r="I2624" s="171">
        <v>4.59</v>
      </c>
      <c r="J2624" s="169">
        <v>1</v>
      </c>
    </row>
    <row r="2625" spans="1:10" hidden="1" x14ac:dyDescent="0.25">
      <c r="A2625" s="169">
        <v>40226</v>
      </c>
      <c r="B2625" s="170" t="s">
        <v>2237</v>
      </c>
      <c r="C2625" s="170" t="s">
        <v>24</v>
      </c>
      <c r="D2625" s="170" t="s">
        <v>117</v>
      </c>
      <c r="E2625" s="170">
        <v>750</v>
      </c>
      <c r="F2625" s="170">
        <v>12</v>
      </c>
      <c r="G2625" s="171">
        <v>13.5</v>
      </c>
      <c r="H2625" s="170" t="s">
        <v>96</v>
      </c>
      <c r="I2625" s="171">
        <v>29.99</v>
      </c>
      <c r="J2625" s="169">
        <v>1</v>
      </c>
    </row>
    <row r="2626" spans="1:10" hidden="1" x14ac:dyDescent="0.25">
      <c r="A2626" s="169">
        <v>40229</v>
      </c>
      <c r="B2626" s="170" t="s">
        <v>2238</v>
      </c>
      <c r="C2626" s="170" t="s">
        <v>11</v>
      </c>
      <c r="D2626" s="170" t="s">
        <v>303</v>
      </c>
      <c r="E2626" s="170">
        <v>473</v>
      </c>
      <c r="F2626" s="170">
        <v>24</v>
      </c>
      <c r="G2626" s="171">
        <v>5.6</v>
      </c>
      <c r="H2626" s="170" t="s">
        <v>2239</v>
      </c>
      <c r="I2626" s="171">
        <v>4.2</v>
      </c>
      <c r="J2626" s="169">
        <v>1</v>
      </c>
    </row>
    <row r="2627" spans="1:10" hidden="1" x14ac:dyDescent="0.25">
      <c r="A2627" s="169">
        <v>40229</v>
      </c>
      <c r="B2627" s="170" t="s">
        <v>2238</v>
      </c>
      <c r="C2627" s="170" t="s">
        <v>11</v>
      </c>
      <c r="D2627" s="170" t="s">
        <v>303</v>
      </c>
      <c r="E2627" s="170">
        <v>473</v>
      </c>
      <c r="F2627" s="170">
        <v>24</v>
      </c>
      <c r="G2627" s="171">
        <v>5.6</v>
      </c>
      <c r="H2627" s="170" t="s">
        <v>1407</v>
      </c>
      <c r="I2627" s="171">
        <v>4.2</v>
      </c>
      <c r="J2627" s="169">
        <v>1</v>
      </c>
    </row>
    <row r="2628" spans="1:10" hidden="1" x14ac:dyDescent="0.25">
      <c r="A2628" s="169">
        <v>40235</v>
      </c>
      <c r="B2628" s="170" t="s">
        <v>2240</v>
      </c>
      <c r="C2628" s="170" t="s">
        <v>11</v>
      </c>
      <c r="D2628" s="170" t="s">
        <v>474</v>
      </c>
      <c r="E2628" s="170">
        <v>473</v>
      </c>
      <c r="F2628" s="170">
        <v>24</v>
      </c>
      <c r="G2628" s="171">
        <v>5</v>
      </c>
      <c r="H2628" s="170" t="s">
        <v>747</v>
      </c>
      <c r="I2628" s="171">
        <v>3.99</v>
      </c>
      <c r="J2628" s="169">
        <v>1</v>
      </c>
    </row>
    <row r="2629" spans="1:10" hidden="1" x14ac:dyDescent="0.25">
      <c r="A2629" s="169">
        <v>40235</v>
      </c>
      <c r="B2629" s="170" t="s">
        <v>2240</v>
      </c>
      <c r="C2629" s="170" t="s">
        <v>11</v>
      </c>
      <c r="D2629" s="170" t="s">
        <v>474</v>
      </c>
      <c r="E2629" s="170">
        <v>473</v>
      </c>
      <c r="F2629" s="170">
        <v>24</v>
      </c>
      <c r="G2629" s="171">
        <v>5</v>
      </c>
      <c r="H2629" s="170" t="s">
        <v>747</v>
      </c>
      <c r="I2629" s="171">
        <v>3.99</v>
      </c>
      <c r="J2629" s="169">
        <v>1</v>
      </c>
    </row>
    <row r="2630" spans="1:10" hidden="1" x14ac:dyDescent="0.25">
      <c r="A2630" s="169">
        <v>40244</v>
      </c>
      <c r="B2630" s="170" t="s">
        <v>2241</v>
      </c>
      <c r="C2630" s="170" t="s">
        <v>15</v>
      </c>
      <c r="D2630" s="170" t="s">
        <v>1007</v>
      </c>
      <c r="E2630" s="170">
        <v>750</v>
      </c>
      <c r="F2630" s="170">
        <v>12</v>
      </c>
      <c r="G2630" s="171">
        <v>42.8</v>
      </c>
      <c r="H2630" s="170" t="s">
        <v>54</v>
      </c>
      <c r="I2630" s="171">
        <v>29.49</v>
      </c>
      <c r="J2630" s="169">
        <v>1</v>
      </c>
    </row>
    <row r="2631" spans="1:10" hidden="1" x14ac:dyDescent="0.25">
      <c r="A2631" s="169">
        <v>40256</v>
      </c>
      <c r="B2631" s="170" t="s">
        <v>2242</v>
      </c>
      <c r="C2631" s="170" t="s">
        <v>24</v>
      </c>
      <c r="D2631" s="170" t="s">
        <v>185</v>
      </c>
      <c r="E2631" s="170">
        <v>750</v>
      </c>
      <c r="F2631" s="170">
        <v>6</v>
      </c>
      <c r="G2631" s="171">
        <v>14.9</v>
      </c>
      <c r="H2631" s="170" t="s">
        <v>32</v>
      </c>
      <c r="I2631" s="171">
        <v>29.99</v>
      </c>
      <c r="J2631" s="169">
        <v>1</v>
      </c>
    </row>
    <row r="2632" spans="1:10" hidden="1" x14ac:dyDescent="0.25">
      <c r="A2632" s="169">
        <v>40292</v>
      </c>
      <c r="B2632" s="170" t="s">
        <v>2243</v>
      </c>
      <c r="C2632" s="170" t="s">
        <v>11</v>
      </c>
      <c r="D2632" s="170" t="s">
        <v>303</v>
      </c>
      <c r="E2632" s="170">
        <v>473</v>
      </c>
      <c r="F2632" s="170">
        <v>24</v>
      </c>
      <c r="G2632" s="171">
        <v>5.6</v>
      </c>
      <c r="H2632" s="170" t="s">
        <v>1362</v>
      </c>
      <c r="I2632" s="171">
        <v>4.75</v>
      </c>
      <c r="J2632" s="169">
        <v>1</v>
      </c>
    </row>
    <row r="2633" spans="1:10" hidden="1" x14ac:dyDescent="0.25">
      <c r="A2633" s="169">
        <v>40292</v>
      </c>
      <c r="B2633" s="170" t="s">
        <v>2243</v>
      </c>
      <c r="C2633" s="170" t="s">
        <v>11</v>
      </c>
      <c r="D2633" s="170" t="s">
        <v>303</v>
      </c>
      <c r="E2633" s="170">
        <v>473</v>
      </c>
      <c r="F2633" s="170">
        <v>24</v>
      </c>
      <c r="G2633" s="171">
        <v>5.6</v>
      </c>
      <c r="H2633" s="170" t="s">
        <v>1362</v>
      </c>
      <c r="I2633" s="171">
        <v>4.75</v>
      </c>
      <c r="J2633" s="169">
        <v>1</v>
      </c>
    </row>
    <row r="2634" spans="1:10" hidden="1" x14ac:dyDescent="0.25">
      <c r="A2634" s="169">
        <v>40293</v>
      </c>
      <c r="B2634" s="170" t="s">
        <v>2244</v>
      </c>
      <c r="C2634" s="170" t="s">
        <v>11</v>
      </c>
      <c r="D2634" s="170" t="s">
        <v>474</v>
      </c>
      <c r="E2634" s="170">
        <v>473</v>
      </c>
      <c r="F2634" s="170">
        <v>24</v>
      </c>
      <c r="G2634" s="171">
        <v>5.5</v>
      </c>
      <c r="H2634" s="170" t="s">
        <v>285</v>
      </c>
      <c r="I2634" s="171">
        <v>4.6900000000000004</v>
      </c>
      <c r="J2634" s="169">
        <v>1</v>
      </c>
    </row>
    <row r="2635" spans="1:10" hidden="1" x14ac:dyDescent="0.25">
      <c r="A2635" s="169">
        <v>40293</v>
      </c>
      <c r="B2635" s="170" t="s">
        <v>2244</v>
      </c>
      <c r="C2635" s="170" t="s">
        <v>11</v>
      </c>
      <c r="D2635" s="170" t="s">
        <v>474</v>
      </c>
      <c r="E2635" s="170">
        <v>473</v>
      </c>
      <c r="F2635" s="170">
        <v>24</v>
      </c>
      <c r="G2635" s="171">
        <v>5.5</v>
      </c>
      <c r="H2635" s="170" t="s">
        <v>285</v>
      </c>
      <c r="I2635" s="171">
        <v>4.6900000000000004</v>
      </c>
      <c r="J2635" s="169">
        <v>1</v>
      </c>
    </row>
    <row r="2636" spans="1:10" hidden="1" x14ac:dyDescent="0.25">
      <c r="A2636" s="169">
        <v>40307</v>
      </c>
      <c r="B2636" s="170" t="s">
        <v>2245</v>
      </c>
      <c r="C2636" s="170" t="s">
        <v>11</v>
      </c>
      <c r="D2636" s="170" t="s">
        <v>267</v>
      </c>
      <c r="E2636" s="170">
        <v>473</v>
      </c>
      <c r="F2636" s="170">
        <v>24</v>
      </c>
      <c r="G2636" s="171">
        <v>4.8</v>
      </c>
      <c r="H2636" s="170" t="s">
        <v>2190</v>
      </c>
      <c r="I2636" s="171">
        <v>4.79</v>
      </c>
      <c r="J2636" s="169">
        <v>1</v>
      </c>
    </row>
    <row r="2637" spans="1:10" hidden="1" x14ac:dyDescent="0.25">
      <c r="A2637" s="169">
        <v>40307</v>
      </c>
      <c r="B2637" s="170" t="s">
        <v>2245</v>
      </c>
      <c r="C2637" s="170" t="s">
        <v>11</v>
      </c>
      <c r="D2637" s="170" t="s">
        <v>267</v>
      </c>
      <c r="E2637" s="170">
        <v>473</v>
      </c>
      <c r="F2637" s="170">
        <v>24</v>
      </c>
      <c r="G2637" s="171">
        <v>4.8</v>
      </c>
      <c r="H2637" s="170" t="s">
        <v>2190</v>
      </c>
      <c r="I2637" s="171">
        <v>4.79</v>
      </c>
      <c r="J2637" s="169">
        <v>1</v>
      </c>
    </row>
    <row r="2638" spans="1:10" hidden="1" x14ac:dyDescent="0.25">
      <c r="A2638" s="169">
        <v>40324</v>
      </c>
      <c r="B2638" s="170" t="s">
        <v>2246</v>
      </c>
      <c r="C2638" s="170" t="s">
        <v>15</v>
      </c>
      <c r="D2638" s="170" t="s">
        <v>143</v>
      </c>
      <c r="E2638" s="170">
        <v>750</v>
      </c>
      <c r="F2638" s="170">
        <v>12</v>
      </c>
      <c r="G2638" s="171">
        <v>40</v>
      </c>
      <c r="H2638" s="170" t="s">
        <v>22</v>
      </c>
      <c r="I2638" s="171">
        <v>29.99</v>
      </c>
      <c r="J2638" s="169">
        <v>1</v>
      </c>
    </row>
    <row r="2639" spans="1:10" hidden="1" x14ac:dyDescent="0.25">
      <c r="A2639" s="169">
        <v>40335</v>
      </c>
      <c r="B2639" s="170" t="s">
        <v>2247</v>
      </c>
      <c r="C2639" s="170" t="s">
        <v>11</v>
      </c>
      <c r="D2639" s="170" t="s">
        <v>211</v>
      </c>
      <c r="E2639" s="170">
        <v>5325</v>
      </c>
      <c r="F2639" s="170">
        <v>1</v>
      </c>
      <c r="G2639" s="171">
        <v>4</v>
      </c>
      <c r="H2639" s="170" t="s">
        <v>409</v>
      </c>
      <c r="I2639" s="171">
        <v>27.99</v>
      </c>
      <c r="J2639" s="169">
        <v>15</v>
      </c>
    </row>
    <row r="2640" spans="1:10" hidden="1" x14ac:dyDescent="0.25">
      <c r="A2640" s="169">
        <v>40335</v>
      </c>
      <c r="B2640" s="170" t="s">
        <v>2247</v>
      </c>
      <c r="C2640" s="170" t="s">
        <v>11</v>
      </c>
      <c r="D2640" s="170" t="s">
        <v>211</v>
      </c>
      <c r="E2640" s="170">
        <v>5325</v>
      </c>
      <c r="F2640" s="170">
        <v>1</v>
      </c>
      <c r="G2640" s="171">
        <v>4</v>
      </c>
      <c r="H2640" s="170" t="s">
        <v>409</v>
      </c>
      <c r="I2640" s="171">
        <v>27.99</v>
      </c>
      <c r="J2640" s="169">
        <v>15</v>
      </c>
    </row>
    <row r="2641" spans="1:10" hidden="1" x14ac:dyDescent="0.25">
      <c r="A2641" s="169">
        <v>40351</v>
      </c>
      <c r="B2641" s="170" t="s">
        <v>2248</v>
      </c>
      <c r="C2641" s="170" t="s">
        <v>263</v>
      </c>
      <c r="D2641" s="170" t="s">
        <v>806</v>
      </c>
      <c r="E2641" s="170">
        <v>4260</v>
      </c>
      <c r="F2641" s="170">
        <v>2</v>
      </c>
      <c r="G2641" s="171">
        <v>5</v>
      </c>
      <c r="H2641" s="170" t="s">
        <v>177</v>
      </c>
      <c r="I2641" s="171">
        <v>33.99</v>
      </c>
      <c r="J2641" s="169">
        <v>12</v>
      </c>
    </row>
    <row r="2642" spans="1:10" hidden="1" x14ac:dyDescent="0.25">
      <c r="A2642" s="169">
        <v>40364</v>
      </c>
      <c r="B2642" s="170" t="s">
        <v>2249</v>
      </c>
      <c r="C2642" s="170" t="s">
        <v>11</v>
      </c>
      <c r="D2642" s="170" t="s">
        <v>303</v>
      </c>
      <c r="E2642" s="170">
        <v>473</v>
      </c>
      <c r="F2642" s="170">
        <v>24</v>
      </c>
      <c r="G2642" s="171">
        <v>7.5</v>
      </c>
      <c r="H2642" s="170" t="s">
        <v>1407</v>
      </c>
      <c r="I2642" s="171">
        <v>4.62</v>
      </c>
      <c r="J2642" s="169">
        <v>1</v>
      </c>
    </row>
    <row r="2643" spans="1:10" hidden="1" x14ac:dyDescent="0.25">
      <c r="A2643" s="169">
        <v>40364</v>
      </c>
      <c r="B2643" s="170" t="s">
        <v>2249</v>
      </c>
      <c r="C2643" s="170" t="s">
        <v>11</v>
      </c>
      <c r="D2643" s="170" t="s">
        <v>303</v>
      </c>
      <c r="E2643" s="170">
        <v>473</v>
      </c>
      <c r="F2643" s="170">
        <v>24</v>
      </c>
      <c r="G2643" s="171">
        <v>7.5</v>
      </c>
      <c r="H2643" s="170" t="s">
        <v>1407</v>
      </c>
      <c r="I2643" s="171">
        <v>4.62</v>
      </c>
      <c r="J2643" s="169">
        <v>1</v>
      </c>
    </row>
    <row r="2644" spans="1:10" hidden="1" x14ac:dyDescent="0.25">
      <c r="A2644" s="169">
        <v>40378</v>
      </c>
      <c r="B2644" s="170" t="s">
        <v>2250</v>
      </c>
      <c r="C2644" s="170" t="s">
        <v>263</v>
      </c>
      <c r="D2644" s="170" t="s">
        <v>806</v>
      </c>
      <c r="E2644" s="170">
        <v>2130</v>
      </c>
      <c r="F2644" s="170">
        <v>4</v>
      </c>
      <c r="G2644" s="171">
        <v>5</v>
      </c>
      <c r="H2644" s="170" t="s">
        <v>54</v>
      </c>
      <c r="I2644" s="171">
        <v>15.99</v>
      </c>
      <c r="J2644" s="169">
        <v>6</v>
      </c>
    </row>
    <row r="2645" spans="1:10" hidden="1" x14ac:dyDescent="0.25">
      <c r="A2645" s="169">
        <v>40378</v>
      </c>
      <c r="B2645" s="170" t="s">
        <v>2250</v>
      </c>
      <c r="C2645" s="170" t="s">
        <v>263</v>
      </c>
      <c r="D2645" s="170" t="s">
        <v>806</v>
      </c>
      <c r="E2645" s="170">
        <v>2130</v>
      </c>
      <c r="F2645" s="170">
        <v>4</v>
      </c>
      <c r="G2645" s="171">
        <v>5</v>
      </c>
      <c r="H2645" s="170" t="s">
        <v>54</v>
      </c>
      <c r="I2645" s="171">
        <v>15.99</v>
      </c>
      <c r="J2645" s="169">
        <v>6</v>
      </c>
    </row>
    <row r="2646" spans="1:10" hidden="1" x14ac:dyDescent="0.25">
      <c r="A2646" s="169">
        <v>40404</v>
      </c>
      <c r="B2646" s="170" t="s">
        <v>2251</v>
      </c>
      <c r="C2646" s="170" t="s">
        <v>11</v>
      </c>
      <c r="D2646" s="170" t="s">
        <v>12</v>
      </c>
      <c r="E2646" s="170">
        <v>5115</v>
      </c>
      <c r="F2646" s="170">
        <v>1</v>
      </c>
      <c r="G2646" s="171">
        <v>5</v>
      </c>
      <c r="H2646" s="170" t="s">
        <v>13</v>
      </c>
      <c r="I2646" s="171">
        <v>32.89</v>
      </c>
      <c r="J2646" s="169">
        <v>15</v>
      </c>
    </row>
    <row r="2647" spans="1:10" hidden="1" x14ac:dyDescent="0.25">
      <c r="A2647" s="169">
        <v>40404</v>
      </c>
      <c r="B2647" s="170" t="s">
        <v>2251</v>
      </c>
      <c r="C2647" s="170" t="s">
        <v>11</v>
      </c>
      <c r="D2647" s="170" t="s">
        <v>12</v>
      </c>
      <c r="E2647" s="170">
        <v>5115</v>
      </c>
      <c r="F2647" s="170">
        <v>1</v>
      </c>
      <c r="G2647" s="171">
        <v>5</v>
      </c>
      <c r="H2647" s="170" t="s">
        <v>13</v>
      </c>
      <c r="I2647" s="171">
        <v>32.89</v>
      </c>
      <c r="J2647" s="169">
        <v>15</v>
      </c>
    </row>
    <row r="2648" spans="1:10" hidden="1" x14ac:dyDescent="0.25">
      <c r="A2648" s="169">
        <v>40488</v>
      </c>
      <c r="B2648" s="170" t="s">
        <v>2252</v>
      </c>
      <c r="C2648" s="170" t="s">
        <v>24</v>
      </c>
      <c r="D2648" s="170" t="s">
        <v>66</v>
      </c>
      <c r="E2648" s="170">
        <v>750</v>
      </c>
      <c r="F2648" s="170">
        <v>12</v>
      </c>
      <c r="G2648" s="171">
        <v>13</v>
      </c>
      <c r="H2648" s="170" t="s">
        <v>26</v>
      </c>
      <c r="I2648" s="171">
        <v>20.99</v>
      </c>
      <c r="J2648" s="169">
        <v>1</v>
      </c>
    </row>
    <row r="2649" spans="1:10" hidden="1" x14ac:dyDescent="0.25">
      <c r="A2649" s="169">
        <v>40494</v>
      </c>
      <c r="B2649" s="170" t="s">
        <v>2253</v>
      </c>
      <c r="C2649" s="170" t="s">
        <v>24</v>
      </c>
      <c r="D2649" s="170" t="s">
        <v>68</v>
      </c>
      <c r="E2649" s="170">
        <v>1500</v>
      </c>
      <c r="F2649" s="170">
        <v>6</v>
      </c>
      <c r="G2649" s="171">
        <v>13.8</v>
      </c>
      <c r="H2649" s="170" t="s">
        <v>600</v>
      </c>
      <c r="I2649" s="171">
        <v>41.99</v>
      </c>
      <c r="J2649" s="169">
        <v>1</v>
      </c>
    </row>
    <row r="2650" spans="1:10" hidden="1" x14ac:dyDescent="0.25">
      <c r="A2650" s="169">
        <v>40496</v>
      </c>
      <c r="B2650" s="170" t="s">
        <v>2254</v>
      </c>
      <c r="C2650" s="170" t="s">
        <v>24</v>
      </c>
      <c r="D2650" s="170" t="s">
        <v>230</v>
      </c>
      <c r="E2650" s="170">
        <v>750</v>
      </c>
      <c r="F2650" s="170">
        <v>6</v>
      </c>
      <c r="G2650" s="171">
        <v>13.5</v>
      </c>
      <c r="H2650" s="170" t="s">
        <v>35</v>
      </c>
      <c r="I2650" s="171">
        <v>49.99</v>
      </c>
      <c r="J2650" s="169">
        <v>1</v>
      </c>
    </row>
    <row r="2651" spans="1:10" hidden="1" x14ac:dyDescent="0.25">
      <c r="A2651" s="169">
        <v>40497</v>
      </c>
      <c r="B2651" s="170" t="s">
        <v>2255</v>
      </c>
      <c r="C2651" s="170" t="s">
        <v>24</v>
      </c>
      <c r="D2651" s="170" t="s">
        <v>34</v>
      </c>
      <c r="E2651" s="170">
        <v>750</v>
      </c>
      <c r="F2651" s="170">
        <v>6</v>
      </c>
      <c r="G2651" s="171">
        <v>13</v>
      </c>
      <c r="H2651" s="170" t="s">
        <v>1887</v>
      </c>
      <c r="I2651" s="171">
        <v>18.98</v>
      </c>
      <c r="J2651" s="169">
        <v>1</v>
      </c>
    </row>
    <row r="2652" spans="1:10" hidden="1" x14ac:dyDescent="0.25">
      <c r="A2652" s="169">
        <v>40506</v>
      </c>
      <c r="B2652" s="170" t="s">
        <v>2256</v>
      </c>
      <c r="C2652" s="170" t="s">
        <v>24</v>
      </c>
      <c r="D2652" s="170" t="s">
        <v>34</v>
      </c>
      <c r="E2652" s="170">
        <v>750</v>
      </c>
      <c r="F2652" s="170">
        <v>6</v>
      </c>
      <c r="G2652" s="171">
        <v>12.5</v>
      </c>
      <c r="H2652" s="170" t="s">
        <v>1887</v>
      </c>
      <c r="I2652" s="171">
        <v>18.98</v>
      </c>
      <c r="J2652" s="169">
        <v>1</v>
      </c>
    </row>
    <row r="2653" spans="1:10" hidden="1" x14ac:dyDescent="0.25">
      <c r="A2653" s="169">
        <v>40515</v>
      </c>
      <c r="B2653" s="170" t="s">
        <v>2257</v>
      </c>
      <c r="C2653" s="170" t="s">
        <v>24</v>
      </c>
      <c r="D2653" s="170" t="s">
        <v>34</v>
      </c>
      <c r="E2653" s="170">
        <v>750</v>
      </c>
      <c r="F2653" s="170">
        <v>12</v>
      </c>
      <c r="G2653" s="171">
        <v>13</v>
      </c>
      <c r="H2653" s="170" t="s">
        <v>22</v>
      </c>
      <c r="I2653" s="171">
        <v>18.489999999999998</v>
      </c>
      <c r="J2653" s="169">
        <v>1</v>
      </c>
    </row>
    <row r="2654" spans="1:10" hidden="1" x14ac:dyDescent="0.25">
      <c r="A2654" s="169">
        <v>40519</v>
      </c>
      <c r="B2654" s="170" t="s">
        <v>2258</v>
      </c>
      <c r="C2654" s="170" t="s">
        <v>24</v>
      </c>
      <c r="D2654" s="170" t="s">
        <v>60</v>
      </c>
      <c r="E2654" s="170">
        <v>3000</v>
      </c>
      <c r="F2654" s="170">
        <v>6</v>
      </c>
      <c r="G2654" s="171">
        <v>13.5</v>
      </c>
      <c r="H2654" s="170" t="s">
        <v>35</v>
      </c>
      <c r="I2654" s="171">
        <v>52.99</v>
      </c>
      <c r="J2654" s="169">
        <v>1</v>
      </c>
    </row>
    <row r="2655" spans="1:10" hidden="1" x14ac:dyDescent="0.25">
      <c r="A2655" s="169">
        <v>40521</v>
      </c>
      <c r="B2655" s="170" t="s">
        <v>2259</v>
      </c>
      <c r="C2655" s="170" t="s">
        <v>24</v>
      </c>
      <c r="D2655" s="170" t="s">
        <v>34</v>
      </c>
      <c r="E2655" s="170">
        <v>750</v>
      </c>
      <c r="F2655" s="170">
        <v>12</v>
      </c>
      <c r="G2655" s="171">
        <v>10</v>
      </c>
      <c r="H2655" s="170" t="s">
        <v>47</v>
      </c>
      <c r="I2655" s="171">
        <v>14.99</v>
      </c>
      <c r="J2655" s="169">
        <v>1</v>
      </c>
    </row>
    <row r="2656" spans="1:10" hidden="1" x14ac:dyDescent="0.25">
      <c r="A2656" s="169">
        <v>40527</v>
      </c>
      <c r="B2656" s="170" t="s">
        <v>2260</v>
      </c>
      <c r="C2656" s="170" t="s">
        <v>11</v>
      </c>
      <c r="D2656" s="170" t="s">
        <v>267</v>
      </c>
      <c r="E2656" s="170">
        <v>473</v>
      </c>
      <c r="F2656" s="170">
        <v>24</v>
      </c>
      <c r="G2656" s="171">
        <v>5</v>
      </c>
      <c r="H2656" s="170" t="s">
        <v>2261</v>
      </c>
      <c r="I2656" s="171">
        <v>4.2</v>
      </c>
      <c r="J2656" s="169">
        <v>1</v>
      </c>
    </row>
    <row r="2657" spans="1:10" hidden="1" x14ac:dyDescent="0.25">
      <c r="A2657" s="169">
        <v>40527</v>
      </c>
      <c r="B2657" s="170" t="s">
        <v>2260</v>
      </c>
      <c r="C2657" s="170" t="s">
        <v>11</v>
      </c>
      <c r="D2657" s="170" t="s">
        <v>267</v>
      </c>
      <c r="E2657" s="170">
        <v>473</v>
      </c>
      <c r="F2657" s="170">
        <v>24</v>
      </c>
      <c r="G2657" s="171">
        <v>5</v>
      </c>
      <c r="H2657" s="170" t="s">
        <v>1136</v>
      </c>
      <c r="I2657" s="171">
        <v>4.2</v>
      </c>
      <c r="J2657" s="169">
        <v>1</v>
      </c>
    </row>
    <row r="2658" spans="1:10" hidden="1" x14ac:dyDescent="0.25">
      <c r="A2658" s="169">
        <v>40528</v>
      </c>
      <c r="B2658" s="170" t="s">
        <v>2262</v>
      </c>
      <c r="C2658" s="170" t="s">
        <v>24</v>
      </c>
      <c r="D2658" s="170" t="s">
        <v>34</v>
      </c>
      <c r="E2658" s="170">
        <v>3000</v>
      </c>
      <c r="F2658" s="170">
        <v>4</v>
      </c>
      <c r="G2658" s="171">
        <v>13</v>
      </c>
      <c r="H2658" s="170" t="s">
        <v>22</v>
      </c>
      <c r="I2658" s="171">
        <v>54.99</v>
      </c>
      <c r="J2658" s="169">
        <v>1</v>
      </c>
    </row>
    <row r="2659" spans="1:10" hidden="1" x14ac:dyDescent="0.25">
      <c r="A2659" s="169">
        <v>40529</v>
      </c>
      <c r="B2659" s="170" t="s">
        <v>2263</v>
      </c>
      <c r="C2659" s="170" t="s">
        <v>11</v>
      </c>
      <c r="D2659" s="170" t="s">
        <v>211</v>
      </c>
      <c r="E2659" s="170">
        <v>5115</v>
      </c>
      <c r="F2659" s="170">
        <v>1</v>
      </c>
      <c r="G2659" s="171">
        <v>4</v>
      </c>
      <c r="H2659" s="170" t="s">
        <v>105</v>
      </c>
      <c r="I2659" s="171">
        <v>37.49</v>
      </c>
      <c r="J2659" s="169">
        <v>15</v>
      </c>
    </row>
    <row r="2660" spans="1:10" hidden="1" x14ac:dyDescent="0.25">
      <c r="A2660" s="169">
        <v>40529</v>
      </c>
      <c r="B2660" s="170" t="s">
        <v>2263</v>
      </c>
      <c r="C2660" s="170" t="s">
        <v>11</v>
      </c>
      <c r="D2660" s="170" t="s">
        <v>211</v>
      </c>
      <c r="E2660" s="170">
        <v>5115</v>
      </c>
      <c r="F2660" s="170">
        <v>1</v>
      </c>
      <c r="G2660" s="171">
        <v>4</v>
      </c>
      <c r="H2660" s="170" t="s">
        <v>105</v>
      </c>
      <c r="I2660" s="171">
        <v>37.49</v>
      </c>
      <c r="J2660" s="169">
        <v>15</v>
      </c>
    </row>
    <row r="2661" spans="1:10" hidden="1" x14ac:dyDescent="0.25">
      <c r="A2661" s="169">
        <v>40546</v>
      </c>
      <c r="B2661" s="170" t="s">
        <v>2264</v>
      </c>
      <c r="C2661" s="170" t="s">
        <v>15</v>
      </c>
      <c r="D2661" s="170" t="s">
        <v>125</v>
      </c>
      <c r="E2661" s="170">
        <v>1000</v>
      </c>
      <c r="F2661" s="170">
        <v>6</v>
      </c>
      <c r="G2661" s="171">
        <v>25</v>
      </c>
      <c r="H2661" s="170" t="s">
        <v>123</v>
      </c>
      <c r="I2661" s="171">
        <v>70.599999999999994</v>
      </c>
      <c r="J2661" s="169">
        <v>1</v>
      </c>
    </row>
    <row r="2662" spans="1:10" hidden="1" x14ac:dyDescent="0.25">
      <c r="A2662" s="169">
        <v>40564</v>
      </c>
      <c r="B2662" s="170" t="s">
        <v>2265</v>
      </c>
      <c r="C2662" s="170" t="s">
        <v>15</v>
      </c>
      <c r="D2662" s="170" t="s">
        <v>252</v>
      </c>
      <c r="E2662" s="170">
        <v>750</v>
      </c>
      <c r="F2662" s="170">
        <v>18</v>
      </c>
      <c r="G2662" s="171">
        <v>30</v>
      </c>
      <c r="H2662" s="170" t="s">
        <v>2110</v>
      </c>
      <c r="I2662" s="171">
        <v>24.49</v>
      </c>
      <c r="J2662" s="169">
        <v>1</v>
      </c>
    </row>
    <row r="2663" spans="1:10" hidden="1" x14ac:dyDescent="0.25">
      <c r="A2663" s="169">
        <v>40568</v>
      </c>
      <c r="B2663" s="170" t="s">
        <v>2266</v>
      </c>
      <c r="C2663" s="170" t="s">
        <v>24</v>
      </c>
      <c r="D2663" s="170" t="s">
        <v>34</v>
      </c>
      <c r="E2663" s="170">
        <v>3000</v>
      </c>
      <c r="F2663" s="170">
        <v>4</v>
      </c>
      <c r="G2663" s="171">
        <v>13</v>
      </c>
      <c r="H2663" s="170" t="s">
        <v>47</v>
      </c>
      <c r="I2663" s="171">
        <v>46.99</v>
      </c>
      <c r="J2663" s="169">
        <v>1</v>
      </c>
    </row>
    <row r="2664" spans="1:10" hidden="1" x14ac:dyDescent="0.25">
      <c r="A2664" s="169">
        <v>40570</v>
      </c>
      <c r="B2664" s="170" t="s">
        <v>2267</v>
      </c>
      <c r="C2664" s="170" t="s">
        <v>24</v>
      </c>
      <c r="D2664" s="170" t="s">
        <v>66</v>
      </c>
      <c r="E2664" s="170">
        <v>750</v>
      </c>
      <c r="F2664" s="170">
        <v>12</v>
      </c>
      <c r="G2664" s="171">
        <v>13</v>
      </c>
      <c r="H2664" s="170" t="s">
        <v>43</v>
      </c>
      <c r="I2664" s="171">
        <v>22.99</v>
      </c>
      <c r="J2664" s="169">
        <v>1</v>
      </c>
    </row>
    <row r="2665" spans="1:10" hidden="1" x14ac:dyDescent="0.25">
      <c r="A2665" s="169">
        <v>40577</v>
      </c>
      <c r="B2665" s="170" t="s">
        <v>2268</v>
      </c>
      <c r="C2665" s="170" t="s">
        <v>24</v>
      </c>
      <c r="D2665" s="170" t="s">
        <v>127</v>
      </c>
      <c r="E2665" s="170">
        <v>750</v>
      </c>
      <c r="F2665" s="170">
        <v>12</v>
      </c>
      <c r="G2665" s="171">
        <v>14.5</v>
      </c>
      <c r="H2665" s="170" t="s">
        <v>43</v>
      </c>
      <c r="I2665" s="171">
        <v>22.99</v>
      </c>
      <c r="J2665" s="169">
        <v>1</v>
      </c>
    </row>
    <row r="2666" spans="1:10" hidden="1" x14ac:dyDescent="0.25">
      <c r="A2666" s="169">
        <v>40593</v>
      </c>
      <c r="B2666" s="170" t="s">
        <v>2269</v>
      </c>
      <c r="C2666" s="170" t="s">
        <v>24</v>
      </c>
      <c r="D2666" s="170" t="s">
        <v>60</v>
      </c>
      <c r="E2666" s="170">
        <v>750</v>
      </c>
      <c r="F2666" s="170">
        <v>12</v>
      </c>
      <c r="G2666" s="171">
        <v>13</v>
      </c>
      <c r="H2666" s="170" t="s">
        <v>54</v>
      </c>
      <c r="I2666" s="171">
        <v>14.49</v>
      </c>
      <c r="J2666" s="169">
        <v>1</v>
      </c>
    </row>
    <row r="2667" spans="1:10" hidden="1" x14ac:dyDescent="0.25">
      <c r="A2667" s="169">
        <v>40606</v>
      </c>
      <c r="B2667" s="170" t="s">
        <v>2270</v>
      </c>
      <c r="C2667" s="170" t="s">
        <v>24</v>
      </c>
      <c r="D2667" s="170" t="s">
        <v>68</v>
      </c>
      <c r="E2667" s="170">
        <v>750</v>
      </c>
      <c r="F2667" s="170">
        <v>12</v>
      </c>
      <c r="G2667" s="171">
        <v>14.5</v>
      </c>
      <c r="H2667" s="170" t="s">
        <v>43</v>
      </c>
      <c r="I2667" s="171">
        <v>22.99</v>
      </c>
      <c r="J2667" s="169">
        <v>1</v>
      </c>
    </row>
    <row r="2668" spans="1:10" hidden="1" x14ac:dyDescent="0.25">
      <c r="A2668" s="169">
        <v>40622</v>
      </c>
      <c r="B2668" s="170" t="s">
        <v>2271</v>
      </c>
      <c r="C2668" s="170" t="s">
        <v>263</v>
      </c>
      <c r="D2668" s="170" t="s">
        <v>646</v>
      </c>
      <c r="E2668" s="170">
        <v>2130</v>
      </c>
      <c r="F2668" s="170">
        <v>4</v>
      </c>
      <c r="G2668" s="171">
        <v>5</v>
      </c>
      <c r="H2668" s="170" t="s">
        <v>222</v>
      </c>
      <c r="I2668" s="171">
        <v>14</v>
      </c>
      <c r="J2668" s="169">
        <v>6</v>
      </c>
    </row>
    <row r="2669" spans="1:10" hidden="1" x14ac:dyDescent="0.25">
      <c r="A2669" s="169">
        <v>40622</v>
      </c>
      <c r="B2669" s="170" t="s">
        <v>2271</v>
      </c>
      <c r="C2669" s="170" t="s">
        <v>263</v>
      </c>
      <c r="D2669" s="170" t="s">
        <v>646</v>
      </c>
      <c r="E2669" s="170">
        <v>2130</v>
      </c>
      <c r="F2669" s="170">
        <v>4</v>
      </c>
      <c r="G2669" s="171">
        <v>5</v>
      </c>
      <c r="H2669" s="170" t="s">
        <v>222</v>
      </c>
      <c r="I2669" s="171">
        <v>14</v>
      </c>
      <c r="J2669" s="169">
        <v>6</v>
      </c>
    </row>
    <row r="2670" spans="1:10" hidden="1" x14ac:dyDescent="0.25">
      <c r="A2670" s="169">
        <v>40631</v>
      </c>
      <c r="B2670" s="170" t="s">
        <v>2272</v>
      </c>
      <c r="C2670" s="170" t="s">
        <v>11</v>
      </c>
      <c r="D2670" s="170" t="s">
        <v>303</v>
      </c>
      <c r="E2670" s="170">
        <v>355</v>
      </c>
      <c r="F2670" s="170">
        <v>24</v>
      </c>
      <c r="G2670" s="171">
        <v>10</v>
      </c>
      <c r="H2670" s="170" t="s">
        <v>1457</v>
      </c>
      <c r="I2670" s="171">
        <v>5</v>
      </c>
      <c r="J2670" s="169">
        <v>1</v>
      </c>
    </row>
    <row r="2671" spans="1:10" hidden="1" x14ac:dyDescent="0.25">
      <c r="A2671" s="169">
        <v>40631</v>
      </c>
      <c r="B2671" s="170" t="s">
        <v>2272</v>
      </c>
      <c r="C2671" s="170" t="s">
        <v>11</v>
      </c>
      <c r="D2671" s="170" t="s">
        <v>303</v>
      </c>
      <c r="E2671" s="170">
        <v>355</v>
      </c>
      <c r="F2671" s="170">
        <v>24</v>
      </c>
      <c r="G2671" s="171">
        <v>10</v>
      </c>
      <c r="H2671" s="170" t="s">
        <v>1457</v>
      </c>
      <c r="I2671" s="171">
        <v>5</v>
      </c>
      <c r="J2671" s="169">
        <v>1</v>
      </c>
    </row>
    <row r="2672" spans="1:10" hidden="1" x14ac:dyDescent="0.25">
      <c r="A2672" s="169">
        <v>40637</v>
      </c>
      <c r="B2672" s="170" t="s">
        <v>2273</v>
      </c>
      <c r="C2672" s="170" t="s">
        <v>15</v>
      </c>
      <c r="D2672" s="170" t="s">
        <v>16</v>
      </c>
      <c r="E2672" s="170">
        <v>750</v>
      </c>
      <c r="F2672" s="170">
        <v>6</v>
      </c>
      <c r="G2672" s="171">
        <v>40</v>
      </c>
      <c r="H2672" s="170" t="s">
        <v>20</v>
      </c>
      <c r="I2672" s="171">
        <v>194.99</v>
      </c>
      <c r="J2672" s="169">
        <v>1</v>
      </c>
    </row>
    <row r="2673" spans="1:10" hidden="1" x14ac:dyDescent="0.25">
      <c r="A2673" s="169">
        <v>40641</v>
      </c>
      <c r="B2673" s="170" t="s">
        <v>2274</v>
      </c>
      <c r="C2673" s="170" t="s">
        <v>15</v>
      </c>
      <c r="D2673" s="170" t="s">
        <v>16</v>
      </c>
      <c r="E2673" s="170">
        <v>750</v>
      </c>
      <c r="F2673" s="170">
        <v>6</v>
      </c>
      <c r="G2673" s="171">
        <v>48</v>
      </c>
      <c r="H2673" s="170" t="s">
        <v>43</v>
      </c>
      <c r="I2673" s="171">
        <v>66.989999999999995</v>
      </c>
      <c r="J2673" s="169">
        <v>1</v>
      </c>
    </row>
    <row r="2674" spans="1:10" hidden="1" x14ac:dyDescent="0.25">
      <c r="A2674" s="169">
        <v>40645</v>
      </c>
      <c r="B2674" s="170" t="s">
        <v>2275</v>
      </c>
      <c r="C2674" s="170" t="s">
        <v>11</v>
      </c>
      <c r="D2674" s="170" t="s">
        <v>267</v>
      </c>
      <c r="E2674" s="170">
        <v>473</v>
      </c>
      <c r="F2674" s="170">
        <v>24</v>
      </c>
      <c r="G2674" s="171">
        <v>5</v>
      </c>
      <c r="H2674" s="170" t="s">
        <v>1407</v>
      </c>
      <c r="I2674" s="171">
        <v>4.3</v>
      </c>
      <c r="J2674" s="169">
        <v>1</v>
      </c>
    </row>
    <row r="2675" spans="1:10" hidden="1" x14ac:dyDescent="0.25">
      <c r="A2675" s="169">
        <v>40645</v>
      </c>
      <c r="B2675" s="170" t="s">
        <v>2275</v>
      </c>
      <c r="C2675" s="170" t="s">
        <v>11</v>
      </c>
      <c r="D2675" s="170" t="s">
        <v>267</v>
      </c>
      <c r="E2675" s="170">
        <v>473</v>
      </c>
      <c r="F2675" s="170">
        <v>24</v>
      </c>
      <c r="G2675" s="171">
        <v>5</v>
      </c>
      <c r="H2675" s="170" t="s">
        <v>1407</v>
      </c>
      <c r="I2675" s="171">
        <v>4.3</v>
      </c>
      <c r="J2675" s="169">
        <v>1</v>
      </c>
    </row>
    <row r="2676" spans="1:10" hidden="1" x14ac:dyDescent="0.25">
      <c r="A2676" s="169">
        <v>40651</v>
      </c>
      <c r="B2676" s="170" t="s">
        <v>2276</v>
      </c>
      <c r="C2676" s="170" t="s">
        <v>11</v>
      </c>
      <c r="D2676" s="170" t="s">
        <v>267</v>
      </c>
      <c r="E2676" s="170">
        <v>473</v>
      </c>
      <c r="F2676" s="170">
        <v>24</v>
      </c>
      <c r="G2676" s="171">
        <v>4.5</v>
      </c>
      <c r="H2676" s="170" t="s">
        <v>1136</v>
      </c>
      <c r="I2676" s="171">
        <v>4.75</v>
      </c>
      <c r="J2676" s="169">
        <v>1</v>
      </c>
    </row>
    <row r="2677" spans="1:10" hidden="1" x14ac:dyDescent="0.25">
      <c r="A2677" s="169">
        <v>40651</v>
      </c>
      <c r="B2677" s="170" t="s">
        <v>2276</v>
      </c>
      <c r="C2677" s="170" t="s">
        <v>11</v>
      </c>
      <c r="D2677" s="170" t="s">
        <v>267</v>
      </c>
      <c r="E2677" s="170">
        <v>473</v>
      </c>
      <c r="F2677" s="170">
        <v>24</v>
      </c>
      <c r="G2677" s="171">
        <v>4.5</v>
      </c>
      <c r="H2677" s="170" t="s">
        <v>1136</v>
      </c>
      <c r="I2677" s="171">
        <v>4.75</v>
      </c>
      <c r="J2677" s="169">
        <v>1</v>
      </c>
    </row>
    <row r="2678" spans="1:10" hidden="1" x14ac:dyDescent="0.25">
      <c r="A2678" s="169">
        <v>40678</v>
      </c>
      <c r="B2678" s="170" t="s">
        <v>2277</v>
      </c>
      <c r="C2678" s="170" t="s">
        <v>11</v>
      </c>
      <c r="D2678" s="170" t="s">
        <v>267</v>
      </c>
      <c r="E2678" s="170">
        <v>473</v>
      </c>
      <c r="F2678" s="170">
        <v>24</v>
      </c>
      <c r="G2678" s="171">
        <v>5</v>
      </c>
      <c r="H2678" s="170" t="s">
        <v>1362</v>
      </c>
      <c r="I2678" s="171">
        <v>4.75</v>
      </c>
      <c r="J2678" s="169">
        <v>1</v>
      </c>
    </row>
    <row r="2679" spans="1:10" hidden="1" x14ac:dyDescent="0.25">
      <c r="A2679" s="169">
        <v>40678</v>
      </c>
      <c r="B2679" s="170" t="s">
        <v>2277</v>
      </c>
      <c r="C2679" s="170" t="s">
        <v>11</v>
      </c>
      <c r="D2679" s="170" t="s">
        <v>267</v>
      </c>
      <c r="E2679" s="170">
        <v>473</v>
      </c>
      <c r="F2679" s="170">
        <v>24</v>
      </c>
      <c r="G2679" s="171">
        <v>5</v>
      </c>
      <c r="H2679" s="170" t="s">
        <v>1362</v>
      </c>
      <c r="I2679" s="171">
        <v>4.75</v>
      </c>
      <c r="J2679" s="169">
        <v>1</v>
      </c>
    </row>
    <row r="2680" spans="1:10" hidden="1" x14ac:dyDescent="0.25">
      <c r="A2680" s="169">
        <v>40734</v>
      </c>
      <c r="B2680" s="170" t="s">
        <v>2278</v>
      </c>
      <c r="C2680" s="170" t="s">
        <v>11</v>
      </c>
      <c r="D2680" s="170" t="s">
        <v>267</v>
      </c>
      <c r="E2680" s="170">
        <v>355</v>
      </c>
      <c r="F2680" s="170">
        <v>24</v>
      </c>
      <c r="G2680" s="171">
        <v>4.5999999999999996</v>
      </c>
      <c r="H2680" s="170" t="s">
        <v>1710</v>
      </c>
      <c r="I2680" s="171">
        <v>3.29</v>
      </c>
      <c r="J2680" s="169">
        <v>1</v>
      </c>
    </row>
    <row r="2681" spans="1:10" hidden="1" x14ac:dyDescent="0.25">
      <c r="A2681" s="169">
        <v>40734</v>
      </c>
      <c r="B2681" s="170" t="s">
        <v>2278</v>
      </c>
      <c r="C2681" s="170" t="s">
        <v>11</v>
      </c>
      <c r="D2681" s="170" t="s">
        <v>267</v>
      </c>
      <c r="E2681" s="170">
        <v>355</v>
      </c>
      <c r="F2681" s="170">
        <v>24</v>
      </c>
      <c r="G2681" s="171">
        <v>4.5999999999999996</v>
      </c>
      <c r="H2681" s="170" t="s">
        <v>1407</v>
      </c>
      <c r="I2681" s="171">
        <v>3.29</v>
      </c>
      <c r="J2681" s="169">
        <v>1</v>
      </c>
    </row>
    <row r="2682" spans="1:10" hidden="1" x14ac:dyDescent="0.25">
      <c r="A2682" s="169">
        <v>40745</v>
      </c>
      <c r="B2682" s="170" t="s">
        <v>2279</v>
      </c>
      <c r="C2682" s="170" t="s">
        <v>263</v>
      </c>
      <c r="D2682" s="170" t="s">
        <v>1938</v>
      </c>
      <c r="E2682" s="170">
        <v>4260</v>
      </c>
      <c r="F2682" s="170">
        <v>2</v>
      </c>
      <c r="G2682" s="171">
        <v>5</v>
      </c>
      <c r="H2682" s="170" t="s">
        <v>333</v>
      </c>
      <c r="I2682" s="171">
        <v>32.99</v>
      </c>
      <c r="J2682" s="169">
        <v>12</v>
      </c>
    </row>
    <row r="2683" spans="1:10" hidden="1" x14ac:dyDescent="0.25">
      <c r="A2683" s="169">
        <v>40745</v>
      </c>
      <c r="B2683" s="170" t="s">
        <v>2279</v>
      </c>
      <c r="C2683" s="170" t="s">
        <v>263</v>
      </c>
      <c r="D2683" s="170" t="s">
        <v>1938</v>
      </c>
      <c r="E2683" s="170">
        <v>4260</v>
      </c>
      <c r="F2683" s="170">
        <v>2</v>
      </c>
      <c r="G2683" s="171">
        <v>5</v>
      </c>
      <c r="H2683" s="170" t="s">
        <v>333</v>
      </c>
      <c r="I2683" s="171">
        <v>32.99</v>
      </c>
      <c r="J2683" s="169">
        <v>12</v>
      </c>
    </row>
    <row r="2684" spans="1:10" hidden="1" x14ac:dyDescent="0.25">
      <c r="A2684" s="169">
        <v>40794</v>
      </c>
      <c r="B2684" s="170" t="s">
        <v>2280</v>
      </c>
      <c r="C2684" s="170" t="s">
        <v>11</v>
      </c>
      <c r="D2684" s="170" t="s">
        <v>267</v>
      </c>
      <c r="E2684" s="170">
        <v>473</v>
      </c>
      <c r="F2684" s="170">
        <v>24</v>
      </c>
      <c r="G2684" s="171">
        <v>4.5</v>
      </c>
      <c r="H2684" s="170" t="s">
        <v>1623</v>
      </c>
      <c r="I2684" s="171">
        <v>4.1900000000000004</v>
      </c>
      <c r="J2684" s="169">
        <v>1</v>
      </c>
    </row>
    <row r="2685" spans="1:10" hidden="1" x14ac:dyDescent="0.25">
      <c r="A2685" s="169">
        <v>40794</v>
      </c>
      <c r="B2685" s="170" t="s">
        <v>2280</v>
      </c>
      <c r="C2685" s="170" t="s">
        <v>11</v>
      </c>
      <c r="D2685" s="170" t="s">
        <v>267</v>
      </c>
      <c r="E2685" s="170">
        <v>473</v>
      </c>
      <c r="F2685" s="170">
        <v>24</v>
      </c>
      <c r="G2685" s="171">
        <v>4.5</v>
      </c>
      <c r="H2685" s="170" t="s">
        <v>1623</v>
      </c>
      <c r="I2685" s="171">
        <v>4.1900000000000004</v>
      </c>
      <c r="J2685" s="169">
        <v>1</v>
      </c>
    </row>
    <row r="2686" spans="1:10" hidden="1" x14ac:dyDescent="0.25">
      <c r="A2686" s="169">
        <v>40821</v>
      </c>
      <c r="B2686" s="170" t="s">
        <v>2281</v>
      </c>
      <c r="C2686" s="170" t="s">
        <v>11</v>
      </c>
      <c r="D2686" s="170" t="s">
        <v>303</v>
      </c>
      <c r="E2686" s="170">
        <v>473</v>
      </c>
      <c r="F2686" s="170">
        <v>24</v>
      </c>
      <c r="G2686" s="171">
        <v>6.2</v>
      </c>
      <c r="H2686" s="170" t="s">
        <v>1209</v>
      </c>
      <c r="I2686" s="171">
        <v>4.6900000000000004</v>
      </c>
      <c r="J2686" s="169">
        <v>1</v>
      </c>
    </row>
    <row r="2687" spans="1:10" hidden="1" x14ac:dyDescent="0.25">
      <c r="A2687" s="169">
        <v>40828</v>
      </c>
      <c r="B2687" s="170" t="s">
        <v>2282</v>
      </c>
      <c r="C2687" s="170" t="s">
        <v>24</v>
      </c>
      <c r="D2687" s="170" t="s">
        <v>34</v>
      </c>
      <c r="E2687" s="170">
        <v>750</v>
      </c>
      <c r="F2687" s="170">
        <v>12</v>
      </c>
      <c r="G2687" s="171">
        <v>13</v>
      </c>
      <c r="H2687" s="170" t="s">
        <v>35</v>
      </c>
      <c r="I2687" s="171">
        <v>22.99</v>
      </c>
      <c r="J2687" s="169">
        <v>1</v>
      </c>
    </row>
    <row r="2688" spans="1:10" hidden="1" x14ac:dyDescent="0.25">
      <c r="A2688" s="169">
        <v>40829</v>
      </c>
      <c r="B2688" s="170" t="s">
        <v>2283</v>
      </c>
      <c r="C2688" s="170" t="s">
        <v>15</v>
      </c>
      <c r="D2688" s="170" t="s">
        <v>154</v>
      </c>
      <c r="E2688" s="170">
        <v>750</v>
      </c>
      <c r="F2688" s="170">
        <v>6</v>
      </c>
      <c r="G2688" s="171">
        <v>16</v>
      </c>
      <c r="H2688" s="170" t="s">
        <v>35</v>
      </c>
      <c r="I2688" s="171">
        <v>39.99</v>
      </c>
      <c r="J2688" s="169">
        <v>1</v>
      </c>
    </row>
    <row r="2689" spans="1:10" hidden="1" x14ac:dyDescent="0.25">
      <c r="A2689" s="169">
        <v>40834</v>
      </c>
      <c r="B2689" s="170" t="s">
        <v>2284</v>
      </c>
      <c r="C2689" s="170" t="s">
        <v>11</v>
      </c>
      <c r="D2689" s="170" t="s">
        <v>12</v>
      </c>
      <c r="E2689" s="170">
        <v>473</v>
      </c>
      <c r="F2689" s="170">
        <v>24</v>
      </c>
      <c r="G2689" s="171">
        <v>5</v>
      </c>
      <c r="H2689" s="170" t="s">
        <v>415</v>
      </c>
      <c r="I2689" s="171">
        <v>4.29</v>
      </c>
      <c r="J2689" s="169">
        <v>1</v>
      </c>
    </row>
    <row r="2690" spans="1:10" hidden="1" x14ac:dyDescent="0.25">
      <c r="A2690" s="169">
        <v>40834</v>
      </c>
      <c r="B2690" s="170" t="s">
        <v>2284</v>
      </c>
      <c r="C2690" s="170" t="s">
        <v>11</v>
      </c>
      <c r="D2690" s="170" t="s">
        <v>12</v>
      </c>
      <c r="E2690" s="170">
        <v>473</v>
      </c>
      <c r="F2690" s="170">
        <v>24</v>
      </c>
      <c r="G2690" s="171">
        <v>5</v>
      </c>
      <c r="H2690" s="170" t="s">
        <v>415</v>
      </c>
      <c r="I2690" s="171">
        <v>4.29</v>
      </c>
      <c r="J2690" s="169">
        <v>1</v>
      </c>
    </row>
    <row r="2691" spans="1:10" hidden="1" x14ac:dyDescent="0.25">
      <c r="A2691" s="169">
        <v>40846</v>
      </c>
      <c r="B2691" s="170" t="s">
        <v>2285</v>
      </c>
      <c r="C2691" s="170" t="s">
        <v>24</v>
      </c>
      <c r="D2691" s="170" t="s">
        <v>60</v>
      </c>
      <c r="E2691" s="170">
        <v>750</v>
      </c>
      <c r="F2691" s="170">
        <v>12</v>
      </c>
      <c r="G2691" s="171">
        <v>12</v>
      </c>
      <c r="H2691" s="170" t="s">
        <v>32</v>
      </c>
      <c r="I2691" s="171">
        <v>13.49</v>
      </c>
      <c r="J2691" s="169">
        <v>1</v>
      </c>
    </row>
    <row r="2692" spans="1:10" hidden="1" x14ac:dyDescent="0.25">
      <c r="A2692" s="169">
        <v>40856</v>
      </c>
      <c r="B2692" s="170" t="s">
        <v>2286</v>
      </c>
      <c r="C2692" s="170" t="s">
        <v>24</v>
      </c>
      <c r="D2692" s="170" t="s">
        <v>194</v>
      </c>
      <c r="E2692" s="170">
        <v>750</v>
      </c>
      <c r="F2692" s="170">
        <v>12</v>
      </c>
      <c r="G2692" s="171">
        <v>13</v>
      </c>
      <c r="H2692" s="170" t="s">
        <v>47</v>
      </c>
      <c r="I2692" s="171">
        <v>37.99</v>
      </c>
      <c r="J2692" s="169">
        <v>1</v>
      </c>
    </row>
    <row r="2693" spans="1:10" hidden="1" x14ac:dyDescent="0.25">
      <c r="A2693" s="169">
        <v>40871</v>
      </c>
      <c r="B2693" s="170" t="s">
        <v>2287</v>
      </c>
      <c r="C2693" s="170" t="s">
        <v>11</v>
      </c>
      <c r="D2693" s="170" t="s">
        <v>303</v>
      </c>
      <c r="E2693" s="170">
        <v>3784</v>
      </c>
      <c r="F2693" s="170">
        <v>3</v>
      </c>
      <c r="G2693" s="171">
        <v>6.6</v>
      </c>
      <c r="H2693" s="170" t="s">
        <v>1362</v>
      </c>
      <c r="I2693" s="171">
        <v>31</v>
      </c>
      <c r="J2693" s="169">
        <v>8</v>
      </c>
    </row>
    <row r="2694" spans="1:10" hidden="1" x14ac:dyDescent="0.25">
      <c r="A2694" s="169">
        <v>40871</v>
      </c>
      <c r="B2694" s="170" t="s">
        <v>2287</v>
      </c>
      <c r="C2694" s="170" t="s">
        <v>11</v>
      </c>
      <c r="D2694" s="170" t="s">
        <v>303</v>
      </c>
      <c r="E2694" s="170">
        <v>3784</v>
      </c>
      <c r="F2694" s="170">
        <v>3</v>
      </c>
      <c r="G2694" s="171">
        <v>6.6</v>
      </c>
      <c r="H2694" s="170" t="s">
        <v>1362</v>
      </c>
      <c r="I2694" s="171">
        <v>31</v>
      </c>
      <c r="J2694" s="169">
        <v>8</v>
      </c>
    </row>
    <row r="2695" spans="1:10" hidden="1" x14ac:dyDescent="0.25">
      <c r="A2695" s="169">
        <v>40873</v>
      </c>
      <c r="B2695" s="170" t="s">
        <v>2288</v>
      </c>
      <c r="C2695" s="170" t="s">
        <v>24</v>
      </c>
      <c r="D2695" s="170" t="s">
        <v>194</v>
      </c>
      <c r="E2695" s="170">
        <v>750</v>
      </c>
      <c r="F2695" s="170">
        <v>12</v>
      </c>
      <c r="G2695" s="171">
        <v>14</v>
      </c>
      <c r="H2695" s="170" t="s">
        <v>22</v>
      </c>
      <c r="I2695" s="171">
        <v>18.989999999999998</v>
      </c>
      <c r="J2695" s="169">
        <v>1</v>
      </c>
    </row>
    <row r="2696" spans="1:10" hidden="1" x14ac:dyDescent="0.25">
      <c r="A2696" s="169">
        <v>40880</v>
      </c>
      <c r="B2696" s="170" t="s">
        <v>2289</v>
      </c>
      <c r="C2696" s="170" t="s">
        <v>11</v>
      </c>
      <c r="D2696" s="170" t="s">
        <v>474</v>
      </c>
      <c r="E2696" s="170">
        <v>473</v>
      </c>
      <c r="F2696" s="170">
        <v>24</v>
      </c>
      <c r="G2696" s="171">
        <v>4.5</v>
      </c>
      <c r="H2696" s="170" t="s">
        <v>1053</v>
      </c>
      <c r="I2696" s="171">
        <v>3.69</v>
      </c>
      <c r="J2696" s="169">
        <v>1</v>
      </c>
    </row>
    <row r="2697" spans="1:10" hidden="1" x14ac:dyDescent="0.25">
      <c r="A2697" s="169">
        <v>40911</v>
      </c>
      <c r="B2697" s="170" t="s">
        <v>2290</v>
      </c>
      <c r="C2697" s="170" t="s">
        <v>15</v>
      </c>
      <c r="D2697" s="170" t="s">
        <v>93</v>
      </c>
      <c r="E2697" s="170">
        <v>750</v>
      </c>
      <c r="F2697" s="170">
        <v>12</v>
      </c>
      <c r="G2697" s="171">
        <v>43</v>
      </c>
      <c r="H2697" s="170" t="s">
        <v>123</v>
      </c>
      <c r="I2697" s="171">
        <v>36.03</v>
      </c>
      <c r="J2697" s="169">
        <v>1</v>
      </c>
    </row>
    <row r="2698" spans="1:10" hidden="1" x14ac:dyDescent="0.25">
      <c r="A2698" s="169">
        <v>40930</v>
      </c>
      <c r="B2698" s="170" t="s">
        <v>2291</v>
      </c>
      <c r="C2698" s="170" t="s">
        <v>15</v>
      </c>
      <c r="D2698" s="170" t="s">
        <v>225</v>
      </c>
      <c r="E2698" s="170">
        <v>750</v>
      </c>
      <c r="F2698" s="170">
        <v>12</v>
      </c>
      <c r="G2698" s="171">
        <v>40</v>
      </c>
      <c r="H2698" s="170" t="s">
        <v>446</v>
      </c>
      <c r="I2698" s="171">
        <v>40.99</v>
      </c>
      <c r="J2698" s="169">
        <v>1</v>
      </c>
    </row>
    <row r="2699" spans="1:10" hidden="1" x14ac:dyDescent="0.25">
      <c r="A2699" s="169">
        <v>40952</v>
      </c>
      <c r="B2699" s="170" t="s">
        <v>2292</v>
      </c>
      <c r="C2699" s="170" t="s">
        <v>263</v>
      </c>
      <c r="D2699" s="170" t="s">
        <v>646</v>
      </c>
      <c r="E2699" s="170">
        <v>2000</v>
      </c>
      <c r="F2699" s="170">
        <v>8</v>
      </c>
      <c r="G2699" s="171">
        <v>7</v>
      </c>
      <c r="H2699" s="170" t="s">
        <v>285</v>
      </c>
      <c r="I2699" s="171">
        <v>13.49</v>
      </c>
      <c r="J2699" s="169">
        <v>1</v>
      </c>
    </row>
    <row r="2700" spans="1:10" hidden="1" x14ac:dyDescent="0.25">
      <c r="A2700" s="169">
        <v>40952</v>
      </c>
      <c r="B2700" s="170" t="s">
        <v>2292</v>
      </c>
      <c r="C2700" s="170" t="s">
        <v>263</v>
      </c>
      <c r="D2700" s="170" t="s">
        <v>646</v>
      </c>
      <c r="E2700" s="170">
        <v>2000</v>
      </c>
      <c r="F2700" s="170">
        <v>8</v>
      </c>
      <c r="G2700" s="171">
        <v>7</v>
      </c>
      <c r="H2700" s="170" t="s">
        <v>285</v>
      </c>
      <c r="I2700" s="171">
        <v>13.49</v>
      </c>
      <c r="J2700" s="169">
        <v>1</v>
      </c>
    </row>
    <row r="2701" spans="1:10" hidden="1" x14ac:dyDescent="0.25">
      <c r="A2701" s="169">
        <v>40956</v>
      </c>
      <c r="B2701" s="170" t="s">
        <v>2293</v>
      </c>
      <c r="C2701" s="170" t="s">
        <v>11</v>
      </c>
      <c r="D2701" s="170" t="s">
        <v>303</v>
      </c>
      <c r="E2701" s="170">
        <v>3784</v>
      </c>
      <c r="F2701" s="170">
        <v>3</v>
      </c>
      <c r="G2701" s="171">
        <v>7.5</v>
      </c>
      <c r="H2701" s="170" t="s">
        <v>1362</v>
      </c>
      <c r="I2701" s="171">
        <v>30</v>
      </c>
      <c r="J2701" s="169">
        <v>8</v>
      </c>
    </row>
    <row r="2702" spans="1:10" hidden="1" x14ac:dyDescent="0.25">
      <c r="A2702" s="169">
        <v>40956</v>
      </c>
      <c r="B2702" s="170" t="s">
        <v>2293</v>
      </c>
      <c r="C2702" s="170" t="s">
        <v>11</v>
      </c>
      <c r="D2702" s="170" t="s">
        <v>303</v>
      </c>
      <c r="E2702" s="170">
        <v>3784</v>
      </c>
      <c r="F2702" s="170">
        <v>3</v>
      </c>
      <c r="G2702" s="171">
        <v>7.5</v>
      </c>
      <c r="H2702" s="170" t="s">
        <v>1362</v>
      </c>
      <c r="I2702" s="171">
        <v>30</v>
      </c>
      <c r="J2702" s="169">
        <v>8</v>
      </c>
    </row>
    <row r="2703" spans="1:10" hidden="1" x14ac:dyDescent="0.25">
      <c r="A2703" s="169">
        <v>41039</v>
      </c>
      <c r="B2703" s="170" t="s">
        <v>2294</v>
      </c>
      <c r="C2703" s="170" t="s">
        <v>11</v>
      </c>
      <c r="D2703" s="170" t="s">
        <v>267</v>
      </c>
      <c r="E2703" s="170">
        <v>473</v>
      </c>
      <c r="F2703" s="170">
        <v>24</v>
      </c>
      <c r="G2703" s="171">
        <v>5.3</v>
      </c>
      <c r="H2703" s="170" t="s">
        <v>1742</v>
      </c>
      <c r="I2703" s="171">
        <v>4.8</v>
      </c>
      <c r="J2703" s="169">
        <v>1</v>
      </c>
    </row>
    <row r="2704" spans="1:10" hidden="1" x14ac:dyDescent="0.25">
      <c r="A2704" s="169">
        <v>41039</v>
      </c>
      <c r="B2704" s="170" t="s">
        <v>2294</v>
      </c>
      <c r="C2704" s="170" t="s">
        <v>11</v>
      </c>
      <c r="D2704" s="170" t="s">
        <v>267</v>
      </c>
      <c r="E2704" s="170">
        <v>473</v>
      </c>
      <c r="F2704" s="170">
        <v>24</v>
      </c>
      <c r="G2704" s="171">
        <v>5.3</v>
      </c>
      <c r="H2704" s="170" t="s">
        <v>1742</v>
      </c>
      <c r="I2704" s="171">
        <v>4.8</v>
      </c>
      <c r="J2704" s="169">
        <v>1</v>
      </c>
    </row>
    <row r="2705" spans="1:10" hidden="1" x14ac:dyDescent="0.25">
      <c r="A2705" s="169">
        <v>41095</v>
      </c>
      <c r="B2705" s="170" t="s">
        <v>2295</v>
      </c>
      <c r="C2705" s="170" t="s">
        <v>263</v>
      </c>
      <c r="D2705" s="170" t="s">
        <v>909</v>
      </c>
      <c r="E2705" s="170">
        <v>473</v>
      </c>
      <c r="F2705" s="170">
        <v>24</v>
      </c>
      <c r="G2705" s="171">
        <v>5.5</v>
      </c>
      <c r="H2705" s="170" t="s">
        <v>222</v>
      </c>
      <c r="I2705" s="171">
        <v>3.99</v>
      </c>
      <c r="J2705" s="169">
        <v>1</v>
      </c>
    </row>
    <row r="2706" spans="1:10" hidden="1" x14ac:dyDescent="0.25">
      <c r="A2706" s="169">
        <v>41095</v>
      </c>
      <c r="B2706" s="170" t="s">
        <v>2295</v>
      </c>
      <c r="C2706" s="170" t="s">
        <v>263</v>
      </c>
      <c r="D2706" s="170" t="s">
        <v>909</v>
      </c>
      <c r="E2706" s="170">
        <v>473</v>
      </c>
      <c r="F2706" s="170">
        <v>24</v>
      </c>
      <c r="G2706" s="171">
        <v>5.5</v>
      </c>
      <c r="H2706" s="170" t="s">
        <v>222</v>
      </c>
      <c r="I2706" s="171">
        <v>3.99</v>
      </c>
      <c r="J2706" s="169">
        <v>1</v>
      </c>
    </row>
    <row r="2707" spans="1:10" hidden="1" x14ac:dyDescent="0.25">
      <c r="A2707" s="169">
        <v>41100</v>
      </c>
      <c r="B2707" s="170" t="s">
        <v>2296</v>
      </c>
      <c r="C2707" s="170" t="s">
        <v>263</v>
      </c>
      <c r="D2707" s="170" t="s">
        <v>935</v>
      </c>
      <c r="E2707" s="170">
        <v>4260</v>
      </c>
      <c r="F2707" s="170">
        <v>1</v>
      </c>
      <c r="G2707" s="171">
        <v>5.5</v>
      </c>
      <c r="H2707" s="170" t="s">
        <v>222</v>
      </c>
      <c r="I2707" s="171">
        <v>30.99</v>
      </c>
      <c r="J2707" s="169">
        <v>12</v>
      </c>
    </row>
    <row r="2708" spans="1:10" hidden="1" x14ac:dyDescent="0.25">
      <c r="A2708" s="169">
        <v>41100</v>
      </c>
      <c r="B2708" s="170" t="s">
        <v>2296</v>
      </c>
      <c r="C2708" s="170" t="s">
        <v>263</v>
      </c>
      <c r="D2708" s="170" t="s">
        <v>935</v>
      </c>
      <c r="E2708" s="170">
        <v>4260</v>
      </c>
      <c r="F2708" s="170">
        <v>1</v>
      </c>
      <c r="G2708" s="171">
        <v>5.5</v>
      </c>
      <c r="H2708" s="170" t="s">
        <v>222</v>
      </c>
      <c r="I2708" s="171">
        <v>30.99</v>
      </c>
      <c r="J2708" s="169">
        <v>12</v>
      </c>
    </row>
    <row r="2709" spans="1:10" hidden="1" x14ac:dyDescent="0.25">
      <c r="A2709" s="169">
        <v>41104</v>
      </c>
      <c r="B2709" s="170" t="s">
        <v>2297</v>
      </c>
      <c r="C2709" s="170" t="s">
        <v>15</v>
      </c>
      <c r="D2709" s="170" t="s">
        <v>462</v>
      </c>
      <c r="E2709" s="170">
        <v>700</v>
      </c>
      <c r="F2709" s="170">
        <v>6</v>
      </c>
      <c r="G2709" s="171">
        <v>40</v>
      </c>
      <c r="H2709" s="170" t="s">
        <v>47</v>
      </c>
      <c r="I2709" s="171">
        <v>64.989999999999995</v>
      </c>
      <c r="J2709" s="169">
        <v>1</v>
      </c>
    </row>
    <row r="2710" spans="1:10" hidden="1" x14ac:dyDescent="0.25">
      <c r="A2710" s="169">
        <v>41111</v>
      </c>
      <c r="B2710" s="170" t="s">
        <v>2298</v>
      </c>
      <c r="C2710" s="170" t="s">
        <v>11</v>
      </c>
      <c r="D2710" s="170" t="s">
        <v>211</v>
      </c>
      <c r="E2710" s="170">
        <v>473</v>
      </c>
      <c r="F2710" s="170">
        <v>24</v>
      </c>
      <c r="G2710" s="171">
        <v>3.5</v>
      </c>
      <c r="H2710" s="170" t="s">
        <v>1457</v>
      </c>
      <c r="I2710" s="171">
        <v>4.3499999999999996</v>
      </c>
      <c r="J2710" s="169">
        <v>1</v>
      </c>
    </row>
    <row r="2711" spans="1:10" hidden="1" x14ac:dyDescent="0.25">
      <c r="A2711" s="169">
        <v>41111</v>
      </c>
      <c r="B2711" s="170" t="s">
        <v>2298</v>
      </c>
      <c r="C2711" s="170" t="s">
        <v>11</v>
      </c>
      <c r="D2711" s="170" t="s">
        <v>211</v>
      </c>
      <c r="E2711" s="170">
        <v>473</v>
      </c>
      <c r="F2711" s="170">
        <v>24</v>
      </c>
      <c r="G2711" s="171">
        <v>3.5</v>
      </c>
      <c r="H2711" s="170" t="s">
        <v>1457</v>
      </c>
      <c r="I2711" s="171">
        <v>4.3499999999999996</v>
      </c>
      <c r="J2711" s="169">
        <v>1</v>
      </c>
    </row>
    <row r="2712" spans="1:10" hidden="1" x14ac:dyDescent="0.25">
      <c r="A2712" s="169">
        <v>41113</v>
      </c>
      <c r="B2712" s="170" t="s">
        <v>2299</v>
      </c>
      <c r="C2712" s="170" t="s">
        <v>15</v>
      </c>
      <c r="D2712" s="170" t="s">
        <v>510</v>
      </c>
      <c r="E2712" s="170">
        <v>750</v>
      </c>
      <c r="F2712" s="170">
        <v>6</v>
      </c>
      <c r="G2712" s="171">
        <v>46</v>
      </c>
      <c r="H2712" s="170" t="s">
        <v>29</v>
      </c>
      <c r="I2712" s="171">
        <v>89.99</v>
      </c>
      <c r="J2712" s="169">
        <v>1</v>
      </c>
    </row>
    <row r="2713" spans="1:10" hidden="1" x14ac:dyDescent="0.25">
      <c r="A2713" s="169">
        <v>41125</v>
      </c>
      <c r="B2713" s="170" t="s">
        <v>2300</v>
      </c>
      <c r="C2713" s="170" t="s">
        <v>11</v>
      </c>
      <c r="D2713" s="170" t="s">
        <v>303</v>
      </c>
      <c r="E2713" s="170">
        <v>473</v>
      </c>
      <c r="F2713" s="170">
        <v>24</v>
      </c>
      <c r="G2713" s="171">
        <v>7.5</v>
      </c>
      <c r="H2713" s="170" t="s">
        <v>1764</v>
      </c>
      <c r="I2713" s="171">
        <v>5.46</v>
      </c>
      <c r="J2713" s="169">
        <v>1</v>
      </c>
    </row>
    <row r="2714" spans="1:10" hidden="1" x14ac:dyDescent="0.25">
      <c r="A2714" s="169">
        <v>41125</v>
      </c>
      <c r="B2714" s="170" t="s">
        <v>2300</v>
      </c>
      <c r="C2714" s="170" t="s">
        <v>11</v>
      </c>
      <c r="D2714" s="170" t="s">
        <v>303</v>
      </c>
      <c r="E2714" s="170">
        <v>473</v>
      </c>
      <c r="F2714" s="170">
        <v>24</v>
      </c>
      <c r="G2714" s="171">
        <v>7.5</v>
      </c>
      <c r="H2714" s="170" t="s">
        <v>1764</v>
      </c>
      <c r="I2714" s="171">
        <v>5.46</v>
      </c>
      <c r="J2714" s="169">
        <v>1</v>
      </c>
    </row>
    <row r="2715" spans="1:10" hidden="1" x14ac:dyDescent="0.25">
      <c r="A2715" s="169">
        <v>41131</v>
      </c>
      <c r="B2715" s="170" t="s">
        <v>2301</v>
      </c>
      <c r="C2715" s="170" t="s">
        <v>24</v>
      </c>
      <c r="D2715" s="170" t="s">
        <v>575</v>
      </c>
      <c r="E2715" s="170">
        <v>375</v>
      </c>
      <c r="F2715" s="170">
        <v>6</v>
      </c>
      <c r="G2715" s="171">
        <v>7</v>
      </c>
      <c r="H2715" s="170" t="s">
        <v>371</v>
      </c>
      <c r="I2715" s="171">
        <v>12.5</v>
      </c>
      <c r="J2715" s="169">
        <v>1</v>
      </c>
    </row>
    <row r="2716" spans="1:10" hidden="1" x14ac:dyDescent="0.25">
      <c r="A2716" s="169">
        <v>41136</v>
      </c>
      <c r="B2716" s="170" t="s">
        <v>2302</v>
      </c>
      <c r="C2716" s="170" t="s">
        <v>15</v>
      </c>
      <c r="D2716" s="170" t="s">
        <v>82</v>
      </c>
      <c r="E2716" s="170">
        <v>750</v>
      </c>
      <c r="F2716" s="170">
        <v>6</v>
      </c>
      <c r="G2716" s="171">
        <v>40</v>
      </c>
      <c r="H2716" s="170" t="s">
        <v>91</v>
      </c>
      <c r="I2716" s="171">
        <v>49.99</v>
      </c>
      <c r="J2716" s="169">
        <v>1</v>
      </c>
    </row>
    <row r="2717" spans="1:10" hidden="1" x14ac:dyDescent="0.25">
      <c r="A2717" s="169">
        <v>41150</v>
      </c>
      <c r="B2717" s="170" t="s">
        <v>2303</v>
      </c>
      <c r="C2717" s="170" t="s">
        <v>15</v>
      </c>
      <c r="D2717" s="170" t="s">
        <v>845</v>
      </c>
      <c r="E2717" s="170">
        <v>750</v>
      </c>
      <c r="F2717" s="170">
        <v>6</v>
      </c>
      <c r="G2717" s="171">
        <v>57.5</v>
      </c>
      <c r="H2717" s="170" t="s">
        <v>402</v>
      </c>
      <c r="I2717" s="171">
        <v>89.86</v>
      </c>
      <c r="J2717" s="169">
        <v>1</v>
      </c>
    </row>
    <row r="2718" spans="1:10" hidden="1" x14ac:dyDescent="0.25">
      <c r="A2718" s="169">
        <v>41183</v>
      </c>
      <c r="B2718" s="170" t="s">
        <v>2304</v>
      </c>
      <c r="C2718" s="170" t="s">
        <v>24</v>
      </c>
      <c r="D2718" s="170" t="s">
        <v>127</v>
      </c>
      <c r="E2718" s="170">
        <v>750</v>
      </c>
      <c r="F2718" s="170">
        <v>6</v>
      </c>
      <c r="G2718" s="171">
        <v>14.5</v>
      </c>
      <c r="H2718" s="170" t="s">
        <v>177</v>
      </c>
      <c r="I2718" s="171">
        <v>99.99</v>
      </c>
      <c r="J2718" s="169">
        <v>1</v>
      </c>
    </row>
    <row r="2719" spans="1:10" hidden="1" x14ac:dyDescent="0.25">
      <c r="A2719" s="169">
        <v>41194</v>
      </c>
      <c r="B2719" s="170" t="s">
        <v>2305</v>
      </c>
      <c r="C2719" s="170" t="s">
        <v>24</v>
      </c>
      <c r="D2719" s="170" t="s">
        <v>127</v>
      </c>
      <c r="E2719" s="170">
        <v>750</v>
      </c>
      <c r="F2719" s="170">
        <v>6</v>
      </c>
      <c r="G2719" s="171">
        <v>14.5</v>
      </c>
      <c r="H2719" s="170" t="s">
        <v>177</v>
      </c>
      <c r="I2719" s="171">
        <v>55.99</v>
      </c>
      <c r="J2719" s="169">
        <v>1</v>
      </c>
    </row>
    <row r="2720" spans="1:10" hidden="1" x14ac:dyDescent="0.25">
      <c r="A2720" s="169">
        <v>41197</v>
      </c>
      <c r="B2720" s="170" t="s">
        <v>2306</v>
      </c>
      <c r="C2720" s="170" t="s">
        <v>15</v>
      </c>
      <c r="D2720" s="170" t="s">
        <v>225</v>
      </c>
      <c r="E2720" s="170">
        <v>150</v>
      </c>
      <c r="F2720" s="170">
        <v>20</v>
      </c>
      <c r="G2720" s="171">
        <v>40</v>
      </c>
      <c r="H2720" s="170" t="s">
        <v>29</v>
      </c>
      <c r="I2720" s="171">
        <v>29.99</v>
      </c>
      <c r="J2720" s="169">
        <v>3</v>
      </c>
    </row>
    <row r="2721" spans="1:10" hidden="1" x14ac:dyDescent="0.25">
      <c r="A2721" s="169">
        <v>41198</v>
      </c>
      <c r="B2721" s="170" t="s">
        <v>2307</v>
      </c>
      <c r="C2721" s="170" t="s">
        <v>24</v>
      </c>
      <c r="D2721" s="170" t="s">
        <v>68</v>
      </c>
      <c r="E2721" s="170">
        <v>375</v>
      </c>
      <c r="F2721" s="170">
        <v>12</v>
      </c>
      <c r="G2721" s="171">
        <v>14.6</v>
      </c>
      <c r="H2721" s="170" t="s">
        <v>600</v>
      </c>
      <c r="I2721" s="171">
        <v>39.99</v>
      </c>
      <c r="J2721" s="169">
        <v>1</v>
      </c>
    </row>
    <row r="2722" spans="1:10" hidden="1" x14ac:dyDescent="0.25">
      <c r="A2722" s="169">
        <v>41215</v>
      </c>
      <c r="B2722" s="170" t="s">
        <v>2308</v>
      </c>
      <c r="C2722" s="170" t="s">
        <v>11</v>
      </c>
      <c r="D2722" s="170" t="s">
        <v>474</v>
      </c>
      <c r="E2722" s="170">
        <v>473</v>
      </c>
      <c r="F2722" s="170">
        <v>24</v>
      </c>
      <c r="G2722" s="171">
        <v>5</v>
      </c>
      <c r="H2722" s="170" t="s">
        <v>747</v>
      </c>
      <c r="I2722" s="171">
        <v>3.99</v>
      </c>
      <c r="J2722" s="169">
        <v>1</v>
      </c>
    </row>
    <row r="2723" spans="1:10" hidden="1" x14ac:dyDescent="0.25">
      <c r="A2723" s="169">
        <v>41215</v>
      </c>
      <c r="B2723" s="170" t="s">
        <v>2308</v>
      </c>
      <c r="C2723" s="170" t="s">
        <v>11</v>
      </c>
      <c r="D2723" s="170" t="s">
        <v>474</v>
      </c>
      <c r="E2723" s="170">
        <v>473</v>
      </c>
      <c r="F2723" s="170">
        <v>24</v>
      </c>
      <c r="G2723" s="171">
        <v>5</v>
      </c>
      <c r="H2723" s="170" t="s">
        <v>747</v>
      </c>
      <c r="I2723" s="171">
        <v>3.99</v>
      </c>
      <c r="J2723" s="169">
        <v>1</v>
      </c>
    </row>
    <row r="2724" spans="1:10" hidden="1" x14ac:dyDescent="0.25">
      <c r="A2724" s="169">
        <v>41217</v>
      </c>
      <c r="B2724" s="170" t="s">
        <v>2309</v>
      </c>
      <c r="C2724" s="170" t="s">
        <v>11</v>
      </c>
      <c r="D2724" s="170" t="s">
        <v>474</v>
      </c>
      <c r="E2724" s="170">
        <v>473</v>
      </c>
      <c r="F2724" s="170">
        <v>24</v>
      </c>
      <c r="G2724" s="171">
        <v>5</v>
      </c>
      <c r="H2724" s="170" t="s">
        <v>747</v>
      </c>
      <c r="I2724" s="171">
        <v>3.99</v>
      </c>
      <c r="J2724" s="169">
        <v>1</v>
      </c>
    </row>
    <row r="2725" spans="1:10" hidden="1" x14ac:dyDescent="0.25">
      <c r="A2725" s="169">
        <v>41217</v>
      </c>
      <c r="B2725" s="170" t="s">
        <v>2309</v>
      </c>
      <c r="C2725" s="170" t="s">
        <v>11</v>
      </c>
      <c r="D2725" s="170" t="s">
        <v>474</v>
      </c>
      <c r="E2725" s="170">
        <v>473</v>
      </c>
      <c r="F2725" s="170">
        <v>24</v>
      </c>
      <c r="G2725" s="171">
        <v>5</v>
      </c>
      <c r="H2725" s="170" t="s">
        <v>747</v>
      </c>
      <c r="I2725" s="171">
        <v>3.99</v>
      </c>
      <c r="J2725" s="169">
        <v>1</v>
      </c>
    </row>
    <row r="2726" spans="1:10" hidden="1" x14ac:dyDescent="0.25">
      <c r="A2726" s="169">
        <v>41218</v>
      </c>
      <c r="B2726" s="170" t="s">
        <v>2310</v>
      </c>
      <c r="C2726" s="170" t="s">
        <v>11</v>
      </c>
      <c r="D2726" s="170" t="s">
        <v>474</v>
      </c>
      <c r="E2726" s="170">
        <v>473</v>
      </c>
      <c r="F2726" s="170">
        <v>24</v>
      </c>
      <c r="G2726" s="171">
        <v>5</v>
      </c>
      <c r="H2726" s="170" t="s">
        <v>747</v>
      </c>
      <c r="I2726" s="171">
        <v>4.49</v>
      </c>
      <c r="J2726" s="169">
        <v>1</v>
      </c>
    </row>
    <row r="2727" spans="1:10" hidden="1" x14ac:dyDescent="0.25">
      <c r="A2727" s="169">
        <v>41218</v>
      </c>
      <c r="B2727" s="170" t="s">
        <v>2310</v>
      </c>
      <c r="C2727" s="170" t="s">
        <v>11</v>
      </c>
      <c r="D2727" s="170" t="s">
        <v>474</v>
      </c>
      <c r="E2727" s="170">
        <v>473</v>
      </c>
      <c r="F2727" s="170">
        <v>24</v>
      </c>
      <c r="G2727" s="171">
        <v>5</v>
      </c>
      <c r="H2727" s="170" t="s">
        <v>747</v>
      </c>
      <c r="I2727" s="171">
        <v>4.49</v>
      </c>
      <c r="J2727" s="169">
        <v>1</v>
      </c>
    </row>
    <row r="2728" spans="1:10" hidden="1" x14ac:dyDescent="0.25">
      <c r="A2728" s="169">
        <v>41220</v>
      </c>
      <c r="B2728" s="170" t="s">
        <v>2311</v>
      </c>
      <c r="C2728" s="170" t="s">
        <v>263</v>
      </c>
      <c r="D2728" s="170" t="s">
        <v>806</v>
      </c>
      <c r="E2728" s="170">
        <v>4260</v>
      </c>
      <c r="F2728" s="170">
        <v>1</v>
      </c>
      <c r="G2728" s="171">
        <v>5</v>
      </c>
      <c r="H2728" s="170" t="s">
        <v>1662</v>
      </c>
      <c r="I2728" s="171">
        <v>31.99</v>
      </c>
      <c r="J2728" s="169">
        <v>12</v>
      </c>
    </row>
    <row r="2729" spans="1:10" hidden="1" x14ac:dyDescent="0.25">
      <c r="A2729" s="169">
        <v>41220</v>
      </c>
      <c r="B2729" s="170" t="s">
        <v>2311</v>
      </c>
      <c r="C2729" s="170" t="s">
        <v>263</v>
      </c>
      <c r="D2729" s="170" t="s">
        <v>806</v>
      </c>
      <c r="E2729" s="170">
        <v>4260</v>
      </c>
      <c r="F2729" s="170">
        <v>1</v>
      </c>
      <c r="G2729" s="171">
        <v>5</v>
      </c>
      <c r="H2729" s="170" t="s">
        <v>1662</v>
      </c>
      <c r="I2729" s="171">
        <v>31.99</v>
      </c>
      <c r="J2729" s="169">
        <v>12</v>
      </c>
    </row>
    <row r="2730" spans="1:10" hidden="1" x14ac:dyDescent="0.25">
      <c r="A2730" s="169">
        <v>41294</v>
      </c>
      <c r="B2730" s="170" t="s">
        <v>2312</v>
      </c>
      <c r="C2730" s="170" t="s">
        <v>24</v>
      </c>
      <c r="D2730" s="170" t="s">
        <v>34</v>
      </c>
      <c r="E2730" s="170">
        <v>750</v>
      </c>
      <c r="F2730" s="170">
        <v>12</v>
      </c>
      <c r="G2730" s="171">
        <v>13.4</v>
      </c>
      <c r="H2730" s="170" t="s">
        <v>1214</v>
      </c>
      <c r="I2730" s="171">
        <v>26.99</v>
      </c>
      <c r="J2730" s="169">
        <v>1</v>
      </c>
    </row>
    <row r="2731" spans="1:10" hidden="1" x14ac:dyDescent="0.25">
      <c r="A2731" s="169">
        <v>41296</v>
      </c>
      <c r="B2731" s="170" t="s">
        <v>2313</v>
      </c>
      <c r="C2731" s="170" t="s">
        <v>24</v>
      </c>
      <c r="D2731" s="170" t="s">
        <v>34</v>
      </c>
      <c r="E2731" s="170">
        <v>750</v>
      </c>
      <c r="F2731" s="170">
        <v>12</v>
      </c>
      <c r="G2731" s="171">
        <v>14.5</v>
      </c>
      <c r="H2731" s="170" t="s">
        <v>1214</v>
      </c>
      <c r="I2731" s="171">
        <v>28.99</v>
      </c>
      <c r="J2731" s="169">
        <v>1</v>
      </c>
    </row>
    <row r="2732" spans="1:10" hidden="1" x14ac:dyDescent="0.25">
      <c r="A2732" s="169">
        <v>41297</v>
      </c>
      <c r="B2732" s="170" t="s">
        <v>2314</v>
      </c>
      <c r="C2732" s="170" t="s">
        <v>24</v>
      </c>
      <c r="D2732" s="170" t="s">
        <v>194</v>
      </c>
      <c r="E2732" s="170">
        <v>750</v>
      </c>
      <c r="F2732" s="170">
        <v>12</v>
      </c>
      <c r="G2732" s="171">
        <v>12.8</v>
      </c>
      <c r="H2732" s="170" t="s">
        <v>1214</v>
      </c>
      <c r="I2732" s="171">
        <v>38.99</v>
      </c>
      <c r="J2732" s="169">
        <v>1</v>
      </c>
    </row>
    <row r="2733" spans="1:10" hidden="1" x14ac:dyDescent="0.25">
      <c r="A2733" s="169">
        <v>41305</v>
      </c>
      <c r="B2733" s="170" t="s">
        <v>2315</v>
      </c>
      <c r="C2733" s="170" t="s">
        <v>15</v>
      </c>
      <c r="D2733" s="170" t="s">
        <v>16</v>
      </c>
      <c r="E2733" s="170">
        <v>1140</v>
      </c>
      <c r="F2733" s="170">
        <v>6</v>
      </c>
      <c r="G2733" s="171">
        <v>40</v>
      </c>
      <c r="H2733" s="170" t="s">
        <v>26</v>
      </c>
      <c r="I2733" s="171">
        <v>49.99</v>
      </c>
      <c r="J2733" s="169">
        <v>1</v>
      </c>
    </row>
    <row r="2734" spans="1:10" hidden="1" x14ac:dyDescent="0.25">
      <c r="A2734" s="169">
        <v>41473</v>
      </c>
      <c r="B2734" s="170" t="s">
        <v>2316</v>
      </c>
      <c r="C2734" s="170" t="s">
        <v>37</v>
      </c>
      <c r="D2734" s="170" t="s">
        <v>1121</v>
      </c>
      <c r="E2734" s="170">
        <v>0</v>
      </c>
      <c r="F2734" s="170">
        <v>10</v>
      </c>
      <c r="H2734" s="170" t="s">
        <v>892</v>
      </c>
      <c r="I2734" s="171">
        <v>1.99</v>
      </c>
    </row>
    <row r="2735" spans="1:10" hidden="1" x14ac:dyDescent="0.25">
      <c r="A2735" s="169">
        <v>41532</v>
      </c>
      <c r="B2735" s="170" t="s">
        <v>2317</v>
      </c>
      <c r="C2735" s="170" t="s">
        <v>15</v>
      </c>
      <c r="D2735" s="170" t="s">
        <v>462</v>
      </c>
      <c r="E2735" s="170">
        <v>750</v>
      </c>
      <c r="F2735" s="170">
        <v>6</v>
      </c>
      <c r="G2735" s="171">
        <v>45</v>
      </c>
      <c r="H2735" s="170" t="s">
        <v>20</v>
      </c>
      <c r="I2735" s="171">
        <v>45.99</v>
      </c>
      <c r="J2735" s="169">
        <v>1</v>
      </c>
    </row>
    <row r="2736" spans="1:10" hidden="1" x14ac:dyDescent="0.25">
      <c r="A2736" s="169">
        <v>41566</v>
      </c>
      <c r="B2736" s="170" t="s">
        <v>2318</v>
      </c>
      <c r="C2736" s="170" t="s">
        <v>11</v>
      </c>
      <c r="D2736" s="170" t="s">
        <v>267</v>
      </c>
      <c r="E2736" s="170">
        <v>473</v>
      </c>
      <c r="F2736" s="170">
        <v>24</v>
      </c>
      <c r="G2736" s="171">
        <v>5.5</v>
      </c>
      <c r="H2736" s="170" t="s">
        <v>2319</v>
      </c>
      <c r="I2736" s="171">
        <v>4.49</v>
      </c>
      <c r="J2736" s="169">
        <v>1</v>
      </c>
    </row>
    <row r="2737" spans="1:10" hidden="1" x14ac:dyDescent="0.25">
      <c r="A2737" s="169">
        <v>41566</v>
      </c>
      <c r="B2737" s="170" t="s">
        <v>2318</v>
      </c>
      <c r="C2737" s="170" t="s">
        <v>11</v>
      </c>
      <c r="D2737" s="170" t="s">
        <v>267</v>
      </c>
      <c r="E2737" s="170">
        <v>473</v>
      </c>
      <c r="F2737" s="170">
        <v>24</v>
      </c>
      <c r="G2737" s="171">
        <v>5.5</v>
      </c>
      <c r="H2737" s="170" t="s">
        <v>1407</v>
      </c>
      <c r="I2737" s="171">
        <v>4.49</v>
      </c>
      <c r="J2737" s="169">
        <v>1</v>
      </c>
    </row>
    <row r="2738" spans="1:10" hidden="1" x14ac:dyDescent="0.25">
      <c r="A2738" s="169">
        <v>41599</v>
      </c>
      <c r="B2738" s="170" t="s">
        <v>220</v>
      </c>
      <c r="C2738" s="170" t="s">
        <v>15</v>
      </c>
      <c r="D2738" s="170" t="s">
        <v>154</v>
      </c>
      <c r="E2738" s="170">
        <v>50</v>
      </c>
      <c r="F2738" s="170">
        <v>120</v>
      </c>
      <c r="G2738" s="171">
        <v>17</v>
      </c>
      <c r="H2738" s="170" t="s">
        <v>20</v>
      </c>
      <c r="I2738" s="171">
        <v>5.29</v>
      </c>
      <c r="J2738" s="169">
        <v>1</v>
      </c>
    </row>
    <row r="2739" spans="1:10" hidden="1" x14ac:dyDescent="0.25">
      <c r="A2739" s="169">
        <v>41601</v>
      </c>
      <c r="B2739" s="170" t="s">
        <v>1180</v>
      </c>
      <c r="C2739" s="170" t="s">
        <v>15</v>
      </c>
      <c r="D2739" s="170" t="s">
        <v>137</v>
      </c>
      <c r="E2739" s="170">
        <v>375</v>
      </c>
      <c r="F2739" s="170">
        <v>12</v>
      </c>
      <c r="G2739" s="171">
        <v>35</v>
      </c>
      <c r="H2739" s="170" t="s">
        <v>43</v>
      </c>
      <c r="I2739" s="171">
        <v>33.29</v>
      </c>
      <c r="J2739" s="169">
        <v>1</v>
      </c>
    </row>
    <row r="2740" spans="1:10" hidden="1" x14ac:dyDescent="0.25">
      <c r="A2740" s="169">
        <v>41602</v>
      </c>
      <c r="B2740" s="170" t="s">
        <v>2320</v>
      </c>
      <c r="C2740" s="170" t="s">
        <v>11</v>
      </c>
      <c r="D2740" s="170" t="s">
        <v>303</v>
      </c>
      <c r="E2740" s="170">
        <v>473</v>
      </c>
      <c r="F2740" s="170">
        <v>24</v>
      </c>
      <c r="G2740" s="171">
        <v>6.2</v>
      </c>
      <c r="H2740" s="170" t="s">
        <v>1422</v>
      </c>
      <c r="I2740" s="171">
        <v>4.49</v>
      </c>
      <c r="J2740" s="169">
        <v>1</v>
      </c>
    </row>
    <row r="2741" spans="1:10" hidden="1" x14ac:dyDescent="0.25">
      <c r="A2741" s="169">
        <v>41602</v>
      </c>
      <c r="B2741" s="170" t="s">
        <v>2320</v>
      </c>
      <c r="C2741" s="170" t="s">
        <v>11</v>
      </c>
      <c r="D2741" s="170" t="s">
        <v>303</v>
      </c>
      <c r="E2741" s="170">
        <v>473</v>
      </c>
      <c r="F2741" s="170">
        <v>24</v>
      </c>
      <c r="G2741" s="171">
        <v>6.2</v>
      </c>
      <c r="H2741" s="170" t="s">
        <v>1422</v>
      </c>
      <c r="I2741" s="171">
        <v>4.49</v>
      </c>
      <c r="J2741" s="169">
        <v>1</v>
      </c>
    </row>
    <row r="2742" spans="1:10" hidden="1" x14ac:dyDescent="0.25">
      <c r="A2742" s="169">
        <v>41624</v>
      </c>
      <c r="B2742" s="170" t="s">
        <v>2321</v>
      </c>
      <c r="C2742" s="170" t="s">
        <v>15</v>
      </c>
      <c r="D2742" s="170" t="s">
        <v>845</v>
      </c>
      <c r="E2742" s="170">
        <v>750</v>
      </c>
      <c r="F2742" s="170">
        <v>6</v>
      </c>
      <c r="G2742" s="171">
        <v>50.5</v>
      </c>
      <c r="H2742" s="170" t="s">
        <v>17</v>
      </c>
      <c r="I2742" s="171">
        <v>89.99</v>
      </c>
      <c r="J2742" s="169">
        <v>1</v>
      </c>
    </row>
    <row r="2743" spans="1:10" hidden="1" x14ac:dyDescent="0.25">
      <c r="A2743" s="169">
        <v>41715</v>
      </c>
      <c r="B2743" s="170" t="s">
        <v>2322</v>
      </c>
      <c r="C2743" s="170" t="s">
        <v>11</v>
      </c>
      <c r="D2743" s="170" t="s">
        <v>303</v>
      </c>
      <c r="E2743" s="170">
        <v>473</v>
      </c>
      <c r="F2743" s="170">
        <v>24</v>
      </c>
      <c r="G2743" s="171">
        <v>7.2</v>
      </c>
      <c r="H2743" s="170" t="s">
        <v>1391</v>
      </c>
      <c r="I2743" s="171">
        <v>4.24</v>
      </c>
      <c r="J2743" s="169">
        <v>1</v>
      </c>
    </row>
    <row r="2744" spans="1:10" hidden="1" x14ac:dyDescent="0.25">
      <c r="A2744" s="169">
        <v>41715</v>
      </c>
      <c r="B2744" s="170" t="s">
        <v>2322</v>
      </c>
      <c r="C2744" s="170" t="s">
        <v>11</v>
      </c>
      <c r="D2744" s="170" t="s">
        <v>303</v>
      </c>
      <c r="E2744" s="170">
        <v>473</v>
      </c>
      <c r="F2744" s="170">
        <v>24</v>
      </c>
      <c r="G2744" s="171">
        <v>7.2</v>
      </c>
      <c r="H2744" s="170" t="s">
        <v>1391</v>
      </c>
      <c r="I2744" s="171">
        <v>4.24</v>
      </c>
      <c r="J2744" s="169">
        <v>1</v>
      </c>
    </row>
    <row r="2745" spans="1:10" hidden="1" x14ac:dyDescent="0.25">
      <c r="A2745" s="169">
        <v>41726</v>
      </c>
      <c r="B2745" s="170" t="s">
        <v>2323</v>
      </c>
      <c r="C2745" s="170" t="s">
        <v>24</v>
      </c>
      <c r="D2745" s="170" t="s">
        <v>99</v>
      </c>
      <c r="E2745" s="170">
        <v>750</v>
      </c>
      <c r="F2745" s="170">
        <v>6</v>
      </c>
      <c r="G2745" s="171">
        <v>17</v>
      </c>
      <c r="H2745" s="170" t="s">
        <v>35</v>
      </c>
      <c r="I2745" s="171">
        <v>19.489999999999998</v>
      </c>
      <c r="J2745" s="169">
        <v>1</v>
      </c>
    </row>
    <row r="2746" spans="1:10" hidden="1" x14ac:dyDescent="0.25">
      <c r="A2746" s="169">
        <v>41727</v>
      </c>
      <c r="B2746" s="170" t="s">
        <v>2324</v>
      </c>
      <c r="C2746" s="170" t="s">
        <v>24</v>
      </c>
      <c r="D2746" s="170" t="s">
        <v>99</v>
      </c>
      <c r="E2746" s="170">
        <v>750</v>
      </c>
      <c r="F2746" s="170">
        <v>6</v>
      </c>
      <c r="G2746" s="171">
        <v>18</v>
      </c>
      <c r="H2746" s="170" t="s">
        <v>35</v>
      </c>
      <c r="I2746" s="171">
        <v>19.489999999999998</v>
      </c>
      <c r="J2746" s="169">
        <v>1</v>
      </c>
    </row>
    <row r="2747" spans="1:10" hidden="1" x14ac:dyDescent="0.25">
      <c r="A2747" s="169">
        <v>41753</v>
      </c>
      <c r="B2747" s="170" t="s">
        <v>2325</v>
      </c>
      <c r="C2747" s="170" t="s">
        <v>263</v>
      </c>
      <c r="D2747" s="170" t="s">
        <v>264</v>
      </c>
      <c r="E2747" s="170">
        <v>355</v>
      </c>
      <c r="F2747" s="170">
        <v>24</v>
      </c>
      <c r="G2747" s="171">
        <v>5</v>
      </c>
      <c r="H2747" s="170" t="s">
        <v>1254</v>
      </c>
      <c r="I2747" s="171">
        <v>3.88</v>
      </c>
      <c r="J2747" s="169">
        <v>1</v>
      </c>
    </row>
    <row r="2748" spans="1:10" hidden="1" x14ac:dyDescent="0.25">
      <c r="A2748" s="169">
        <v>41826</v>
      </c>
      <c r="B2748" s="170" t="s">
        <v>2326</v>
      </c>
      <c r="C2748" s="170" t="s">
        <v>11</v>
      </c>
      <c r="D2748" s="170" t="s">
        <v>267</v>
      </c>
      <c r="E2748" s="170">
        <v>473</v>
      </c>
      <c r="F2748" s="170">
        <v>24</v>
      </c>
      <c r="G2748" s="171">
        <v>5</v>
      </c>
      <c r="H2748" s="170" t="s">
        <v>2319</v>
      </c>
      <c r="I2748" s="171">
        <v>3.99</v>
      </c>
      <c r="J2748" s="169">
        <v>1</v>
      </c>
    </row>
    <row r="2749" spans="1:10" hidden="1" x14ac:dyDescent="0.25">
      <c r="A2749" s="169">
        <v>41826</v>
      </c>
      <c r="B2749" s="170" t="s">
        <v>2326</v>
      </c>
      <c r="C2749" s="170" t="s">
        <v>11</v>
      </c>
      <c r="D2749" s="170" t="s">
        <v>267</v>
      </c>
      <c r="E2749" s="170">
        <v>473</v>
      </c>
      <c r="F2749" s="170">
        <v>24</v>
      </c>
      <c r="G2749" s="171">
        <v>5</v>
      </c>
      <c r="H2749" s="170" t="s">
        <v>1407</v>
      </c>
      <c r="I2749" s="171">
        <v>3.99</v>
      </c>
      <c r="J2749" s="169">
        <v>1</v>
      </c>
    </row>
    <row r="2750" spans="1:10" hidden="1" x14ac:dyDescent="0.25">
      <c r="A2750" s="169">
        <v>41829</v>
      </c>
      <c r="B2750" s="170" t="s">
        <v>2327</v>
      </c>
      <c r="C2750" s="170" t="s">
        <v>15</v>
      </c>
      <c r="D2750" s="170" t="s">
        <v>113</v>
      </c>
      <c r="E2750" s="170">
        <v>375</v>
      </c>
      <c r="F2750" s="170">
        <v>12</v>
      </c>
      <c r="G2750" s="171">
        <v>40</v>
      </c>
      <c r="H2750" s="170" t="s">
        <v>17</v>
      </c>
      <c r="I2750" s="171">
        <v>69.989999999999995</v>
      </c>
      <c r="J2750" s="169">
        <v>1</v>
      </c>
    </row>
    <row r="2751" spans="1:10" hidden="1" x14ac:dyDescent="0.25">
      <c r="A2751" s="169">
        <v>41848</v>
      </c>
      <c r="B2751" s="170" t="s">
        <v>2328</v>
      </c>
      <c r="C2751" s="170" t="s">
        <v>11</v>
      </c>
      <c r="D2751" s="170" t="s">
        <v>267</v>
      </c>
      <c r="E2751" s="170">
        <v>473</v>
      </c>
      <c r="F2751" s="170">
        <v>24</v>
      </c>
      <c r="G2751" s="171">
        <v>4.8</v>
      </c>
      <c r="H2751" s="170" t="s">
        <v>2226</v>
      </c>
      <c r="I2751" s="171">
        <v>4.3899999999999997</v>
      </c>
      <c r="J2751" s="169">
        <v>1</v>
      </c>
    </row>
    <row r="2752" spans="1:10" hidden="1" x14ac:dyDescent="0.25">
      <c r="A2752" s="169">
        <v>41848</v>
      </c>
      <c r="B2752" s="170" t="s">
        <v>2328</v>
      </c>
      <c r="C2752" s="170" t="s">
        <v>11</v>
      </c>
      <c r="D2752" s="170" t="s">
        <v>267</v>
      </c>
      <c r="E2752" s="170">
        <v>473</v>
      </c>
      <c r="F2752" s="170">
        <v>24</v>
      </c>
      <c r="G2752" s="171">
        <v>4.8</v>
      </c>
      <c r="H2752" s="170" t="s">
        <v>1407</v>
      </c>
      <c r="I2752" s="171">
        <v>4.3899999999999997</v>
      </c>
      <c r="J2752" s="169">
        <v>1</v>
      </c>
    </row>
    <row r="2753" spans="1:10" hidden="1" x14ac:dyDescent="0.25">
      <c r="A2753" s="169">
        <v>41920</v>
      </c>
      <c r="B2753" s="170" t="s">
        <v>2329</v>
      </c>
      <c r="C2753" s="170" t="s">
        <v>15</v>
      </c>
      <c r="D2753" s="170" t="s">
        <v>78</v>
      </c>
      <c r="E2753" s="170">
        <v>750</v>
      </c>
      <c r="F2753" s="170">
        <v>12</v>
      </c>
      <c r="G2753" s="171">
        <v>45</v>
      </c>
      <c r="H2753" s="170" t="s">
        <v>20</v>
      </c>
      <c r="I2753" s="171">
        <v>36.99</v>
      </c>
      <c r="J2753" s="169">
        <v>1</v>
      </c>
    </row>
    <row r="2754" spans="1:10" hidden="1" x14ac:dyDescent="0.25">
      <c r="A2754" s="169">
        <v>41966</v>
      </c>
      <c r="B2754" s="170" t="s">
        <v>2330</v>
      </c>
      <c r="C2754" s="170" t="s">
        <v>15</v>
      </c>
      <c r="D2754" s="170" t="s">
        <v>154</v>
      </c>
      <c r="E2754" s="170">
        <v>750</v>
      </c>
      <c r="F2754" s="170">
        <v>12</v>
      </c>
      <c r="G2754" s="171">
        <v>16</v>
      </c>
      <c r="H2754" s="170" t="s">
        <v>783</v>
      </c>
      <c r="I2754" s="171">
        <v>37.99</v>
      </c>
      <c r="J2754" s="169">
        <v>1</v>
      </c>
    </row>
    <row r="2755" spans="1:10" hidden="1" x14ac:dyDescent="0.25">
      <c r="A2755" s="169">
        <v>41967</v>
      </c>
      <c r="B2755" s="170" t="s">
        <v>2331</v>
      </c>
      <c r="C2755" s="170" t="s">
        <v>24</v>
      </c>
      <c r="D2755" s="170" t="s">
        <v>34</v>
      </c>
      <c r="E2755" s="170">
        <v>750</v>
      </c>
      <c r="F2755" s="170">
        <v>12</v>
      </c>
      <c r="G2755" s="171">
        <v>13.5</v>
      </c>
      <c r="H2755" s="170" t="s">
        <v>200</v>
      </c>
      <c r="I2755" s="171">
        <v>124.26</v>
      </c>
      <c r="J2755" s="169">
        <v>1</v>
      </c>
    </row>
    <row r="2756" spans="1:10" hidden="1" x14ac:dyDescent="0.25">
      <c r="A2756" s="169">
        <v>41970</v>
      </c>
      <c r="B2756" s="170" t="s">
        <v>2332</v>
      </c>
      <c r="C2756" s="170" t="s">
        <v>24</v>
      </c>
      <c r="D2756" s="170" t="s">
        <v>34</v>
      </c>
      <c r="E2756" s="170">
        <v>750</v>
      </c>
      <c r="F2756" s="170">
        <v>6</v>
      </c>
      <c r="G2756" s="171">
        <v>15</v>
      </c>
      <c r="H2756" s="170" t="s">
        <v>200</v>
      </c>
      <c r="I2756" s="171">
        <v>83.33</v>
      </c>
      <c r="J2756" s="169">
        <v>1</v>
      </c>
    </row>
    <row r="2757" spans="1:10" hidden="1" x14ac:dyDescent="0.25">
      <c r="A2757" s="169">
        <v>41971</v>
      </c>
      <c r="B2757" s="170" t="s">
        <v>2333</v>
      </c>
      <c r="C2757" s="170" t="s">
        <v>24</v>
      </c>
      <c r="D2757" s="170" t="s">
        <v>34</v>
      </c>
      <c r="E2757" s="170">
        <v>750</v>
      </c>
      <c r="F2757" s="170">
        <v>12</v>
      </c>
      <c r="G2757" s="171">
        <v>13.5</v>
      </c>
      <c r="H2757" s="170" t="s">
        <v>200</v>
      </c>
      <c r="I2757" s="171">
        <v>110.63</v>
      </c>
      <c r="J2757" s="169">
        <v>1</v>
      </c>
    </row>
    <row r="2758" spans="1:10" hidden="1" x14ac:dyDescent="0.25">
      <c r="A2758" s="169">
        <v>41972</v>
      </c>
      <c r="B2758" s="170" t="s">
        <v>2334</v>
      </c>
      <c r="C2758" s="170" t="s">
        <v>24</v>
      </c>
      <c r="D2758" s="170" t="s">
        <v>34</v>
      </c>
      <c r="E2758" s="170">
        <v>750</v>
      </c>
      <c r="F2758" s="170">
        <v>12</v>
      </c>
      <c r="G2758" s="171">
        <v>13</v>
      </c>
      <c r="H2758" s="170" t="s">
        <v>200</v>
      </c>
      <c r="I2758" s="171">
        <v>273.64999999999998</v>
      </c>
      <c r="J2758" s="169">
        <v>1</v>
      </c>
    </row>
    <row r="2759" spans="1:10" hidden="1" x14ac:dyDescent="0.25">
      <c r="A2759" s="169">
        <v>41973</v>
      </c>
      <c r="B2759" s="170" t="s">
        <v>2335</v>
      </c>
      <c r="C2759" s="170" t="s">
        <v>24</v>
      </c>
      <c r="D2759" s="170" t="s">
        <v>34</v>
      </c>
      <c r="E2759" s="170">
        <v>750</v>
      </c>
      <c r="F2759" s="170">
        <v>6</v>
      </c>
      <c r="G2759" s="171">
        <v>12.5</v>
      </c>
      <c r="H2759" s="170" t="s">
        <v>200</v>
      </c>
      <c r="I2759" s="171">
        <v>49.57</v>
      </c>
      <c r="J2759" s="169">
        <v>1</v>
      </c>
    </row>
    <row r="2760" spans="1:10" hidden="1" x14ac:dyDescent="0.25">
      <c r="A2760" s="169">
        <v>41983</v>
      </c>
      <c r="B2760" s="170" t="s">
        <v>2336</v>
      </c>
      <c r="C2760" s="170" t="s">
        <v>24</v>
      </c>
      <c r="D2760" s="170" t="s">
        <v>34</v>
      </c>
      <c r="E2760" s="170">
        <v>750</v>
      </c>
      <c r="F2760" s="170">
        <v>12</v>
      </c>
      <c r="G2760" s="171">
        <v>13.5</v>
      </c>
      <c r="H2760" s="170" t="s">
        <v>200</v>
      </c>
      <c r="I2760" s="171">
        <v>38.9</v>
      </c>
      <c r="J2760" s="169">
        <v>1</v>
      </c>
    </row>
    <row r="2761" spans="1:10" hidden="1" x14ac:dyDescent="0.25">
      <c r="A2761" s="169">
        <v>41985</v>
      </c>
      <c r="B2761" s="170" t="s">
        <v>2337</v>
      </c>
      <c r="C2761" s="170" t="s">
        <v>24</v>
      </c>
      <c r="D2761" s="170" t="s">
        <v>34</v>
      </c>
      <c r="E2761" s="170">
        <v>750</v>
      </c>
      <c r="F2761" s="170">
        <v>6</v>
      </c>
      <c r="G2761" s="171">
        <v>13.5</v>
      </c>
      <c r="H2761" s="170" t="s">
        <v>200</v>
      </c>
      <c r="I2761" s="171">
        <v>177.61</v>
      </c>
      <c r="J2761" s="169">
        <v>1</v>
      </c>
    </row>
    <row r="2762" spans="1:10" hidden="1" x14ac:dyDescent="0.25">
      <c r="A2762" s="169">
        <v>41988</v>
      </c>
      <c r="B2762" s="170" t="s">
        <v>2338</v>
      </c>
      <c r="C2762" s="170" t="s">
        <v>24</v>
      </c>
      <c r="D2762" s="170" t="s">
        <v>34</v>
      </c>
      <c r="E2762" s="170">
        <v>750</v>
      </c>
      <c r="F2762" s="170">
        <v>12</v>
      </c>
      <c r="G2762" s="171">
        <v>13.5</v>
      </c>
      <c r="H2762" s="170" t="s">
        <v>200</v>
      </c>
      <c r="I2762" s="171">
        <v>56.68</v>
      </c>
      <c r="J2762" s="169">
        <v>1</v>
      </c>
    </row>
    <row r="2763" spans="1:10" hidden="1" x14ac:dyDescent="0.25">
      <c r="A2763" s="169">
        <v>41991</v>
      </c>
      <c r="B2763" s="170" t="s">
        <v>2339</v>
      </c>
      <c r="C2763" s="170" t="s">
        <v>11</v>
      </c>
      <c r="D2763" s="170" t="s">
        <v>12</v>
      </c>
      <c r="E2763" s="170">
        <v>473</v>
      </c>
      <c r="F2763" s="170">
        <v>24</v>
      </c>
      <c r="G2763" s="171">
        <v>5.4</v>
      </c>
      <c r="H2763" s="170" t="s">
        <v>2190</v>
      </c>
      <c r="I2763" s="171">
        <v>4.09</v>
      </c>
      <c r="J2763" s="169">
        <v>1</v>
      </c>
    </row>
    <row r="2764" spans="1:10" hidden="1" x14ac:dyDescent="0.25">
      <c r="A2764" s="169">
        <v>41991</v>
      </c>
      <c r="B2764" s="170" t="s">
        <v>2339</v>
      </c>
      <c r="C2764" s="170" t="s">
        <v>11</v>
      </c>
      <c r="D2764" s="170" t="s">
        <v>12</v>
      </c>
      <c r="E2764" s="170">
        <v>473</v>
      </c>
      <c r="F2764" s="170">
        <v>24</v>
      </c>
      <c r="G2764" s="171">
        <v>5.4</v>
      </c>
      <c r="H2764" s="170" t="s">
        <v>2190</v>
      </c>
      <c r="I2764" s="171">
        <v>4.09</v>
      </c>
      <c r="J2764" s="169">
        <v>1</v>
      </c>
    </row>
    <row r="2765" spans="1:10" hidden="1" x14ac:dyDescent="0.25">
      <c r="A2765" s="169">
        <v>41994</v>
      </c>
      <c r="B2765" s="170" t="s">
        <v>2340</v>
      </c>
      <c r="C2765" s="170" t="s">
        <v>263</v>
      </c>
      <c r="D2765" s="170" t="s">
        <v>806</v>
      </c>
      <c r="E2765" s="170">
        <v>4260</v>
      </c>
      <c r="F2765" s="170">
        <v>2</v>
      </c>
      <c r="G2765" s="171">
        <v>5</v>
      </c>
      <c r="H2765" s="170" t="s">
        <v>54</v>
      </c>
      <c r="I2765" s="171">
        <v>29.98</v>
      </c>
      <c r="J2765" s="169">
        <v>12</v>
      </c>
    </row>
    <row r="2766" spans="1:10" hidden="1" x14ac:dyDescent="0.25">
      <c r="A2766" s="169">
        <v>41994</v>
      </c>
      <c r="B2766" s="170" t="s">
        <v>2340</v>
      </c>
      <c r="C2766" s="170" t="s">
        <v>263</v>
      </c>
      <c r="D2766" s="170" t="s">
        <v>806</v>
      </c>
      <c r="E2766" s="170">
        <v>4260</v>
      </c>
      <c r="F2766" s="170">
        <v>2</v>
      </c>
      <c r="G2766" s="171">
        <v>5</v>
      </c>
      <c r="H2766" s="170" t="s">
        <v>54</v>
      </c>
      <c r="I2766" s="171">
        <v>29.98</v>
      </c>
      <c r="J2766" s="169">
        <v>12</v>
      </c>
    </row>
    <row r="2767" spans="1:10" hidden="1" x14ac:dyDescent="0.25">
      <c r="A2767" s="169">
        <v>41995</v>
      </c>
      <c r="B2767" s="170" t="s">
        <v>2341</v>
      </c>
      <c r="C2767" s="170" t="s">
        <v>11</v>
      </c>
      <c r="D2767" s="170" t="s">
        <v>267</v>
      </c>
      <c r="E2767" s="170">
        <v>473</v>
      </c>
      <c r="F2767" s="170">
        <v>24</v>
      </c>
      <c r="G2767" s="171">
        <v>4.8</v>
      </c>
      <c r="H2767" s="170" t="s">
        <v>2239</v>
      </c>
      <c r="I2767" s="171">
        <v>4.2</v>
      </c>
      <c r="J2767" s="169">
        <v>1</v>
      </c>
    </row>
    <row r="2768" spans="1:10" hidden="1" x14ac:dyDescent="0.25">
      <c r="A2768" s="169">
        <v>41995</v>
      </c>
      <c r="B2768" s="170" t="s">
        <v>2341</v>
      </c>
      <c r="C2768" s="170" t="s">
        <v>11</v>
      </c>
      <c r="D2768" s="170" t="s">
        <v>267</v>
      </c>
      <c r="E2768" s="170">
        <v>473</v>
      </c>
      <c r="F2768" s="170">
        <v>24</v>
      </c>
      <c r="G2768" s="171">
        <v>4.8</v>
      </c>
      <c r="H2768" s="170" t="s">
        <v>1407</v>
      </c>
      <c r="I2768" s="171">
        <v>4.2</v>
      </c>
      <c r="J2768" s="169">
        <v>1</v>
      </c>
    </row>
    <row r="2769" spans="1:10" hidden="1" x14ac:dyDescent="0.25">
      <c r="A2769" s="169">
        <v>41997</v>
      </c>
      <c r="B2769" s="170" t="s">
        <v>2342</v>
      </c>
      <c r="C2769" s="170" t="s">
        <v>11</v>
      </c>
      <c r="D2769" s="170" t="s">
        <v>267</v>
      </c>
      <c r="E2769" s="170">
        <v>473</v>
      </c>
      <c r="F2769" s="170">
        <v>24</v>
      </c>
      <c r="G2769" s="171">
        <v>5</v>
      </c>
      <c r="H2769" s="170" t="s">
        <v>2239</v>
      </c>
      <c r="I2769" s="171">
        <v>4.5999999999999996</v>
      </c>
      <c r="J2769" s="169">
        <v>1</v>
      </c>
    </row>
    <row r="2770" spans="1:10" hidden="1" x14ac:dyDescent="0.25">
      <c r="A2770" s="169">
        <v>41997</v>
      </c>
      <c r="B2770" s="170" t="s">
        <v>2342</v>
      </c>
      <c r="C2770" s="170" t="s">
        <v>11</v>
      </c>
      <c r="D2770" s="170" t="s">
        <v>267</v>
      </c>
      <c r="E2770" s="170">
        <v>473</v>
      </c>
      <c r="F2770" s="170">
        <v>24</v>
      </c>
      <c r="G2770" s="171">
        <v>5</v>
      </c>
      <c r="H2770" s="170" t="s">
        <v>1407</v>
      </c>
      <c r="I2770" s="171">
        <v>4.5999999999999996</v>
      </c>
      <c r="J2770" s="169">
        <v>1</v>
      </c>
    </row>
    <row r="2771" spans="1:10" hidden="1" x14ac:dyDescent="0.25">
      <c r="A2771" s="169">
        <v>42010</v>
      </c>
      <c r="B2771" s="170" t="s">
        <v>2343</v>
      </c>
      <c r="C2771" s="170" t="s">
        <v>24</v>
      </c>
      <c r="D2771" s="170" t="s">
        <v>34</v>
      </c>
      <c r="E2771" s="170">
        <v>750</v>
      </c>
      <c r="F2771" s="170">
        <v>12</v>
      </c>
      <c r="G2771" s="171">
        <v>13.5</v>
      </c>
      <c r="H2771" s="170" t="s">
        <v>200</v>
      </c>
      <c r="I2771" s="171">
        <v>166.94</v>
      </c>
      <c r="J2771" s="169">
        <v>1</v>
      </c>
    </row>
    <row r="2772" spans="1:10" hidden="1" x14ac:dyDescent="0.25">
      <c r="A2772" s="169">
        <v>42022</v>
      </c>
      <c r="B2772" s="170" t="s">
        <v>2344</v>
      </c>
      <c r="C2772" s="170" t="s">
        <v>24</v>
      </c>
      <c r="D2772" s="170" t="s">
        <v>34</v>
      </c>
      <c r="E2772" s="170">
        <v>750</v>
      </c>
      <c r="F2772" s="170">
        <v>12</v>
      </c>
      <c r="G2772" s="171">
        <v>14.5</v>
      </c>
      <c r="H2772" s="170" t="s">
        <v>200</v>
      </c>
      <c r="I2772" s="171">
        <v>30.34</v>
      </c>
      <c r="J2772" s="169">
        <v>1</v>
      </c>
    </row>
    <row r="2773" spans="1:10" hidden="1" x14ac:dyDescent="0.25">
      <c r="A2773" s="169">
        <v>42024</v>
      </c>
      <c r="B2773" s="170" t="s">
        <v>2345</v>
      </c>
      <c r="C2773" s="170" t="s">
        <v>24</v>
      </c>
      <c r="D2773" s="170" t="s">
        <v>34</v>
      </c>
      <c r="E2773" s="170">
        <v>750</v>
      </c>
      <c r="F2773" s="170">
        <v>6</v>
      </c>
      <c r="G2773" s="171">
        <v>13</v>
      </c>
      <c r="H2773" s="170" t="s">
        <v>200</v>
      </c>
      <c r="I2773" s="171">
        <v>1287.3399999999999</v>
      </c>
      <c r="J2773" s="169">
        <v>1</v>
      </c>
    </row>
    <row r="2774" spans="1:10" hidden="1" x14ac:dyDescent="0.25">
      <c r="A2774" s="169">
        <v>42025</v>
      </c>
      <c r="B2774" s="170" t="s">
        <v>2346</v>
      </c>
      <c r="C2774" s="170" t="s">
        <v>24</v>
      </c>
      <c r="D2774" s="170" t="s">
        <v>34</v>
      </c>
      <c r="E2774" s="170">
        <v>750</v>
      </c>
      <c r="F2774" s="170">
        <v>6</v>
      </c>
      <c r="G2774" s="171">
        <v>13</v>
      </c>
      <c r="H2774" s="170" t="s">
        <v>200</v>
      </c>
      <c r="I2774" s="171">
        <v>174.06</v>
      </c>
      <c r="J2774" s="169">
        <v>1</v>
      </c>
    </row>
    <row r="2775" spans="1:10" hidden="1" x14ac:dyDescent="0.25">
      <c r="A2775" s="169">
        <v>42026</v>
      </c>
      <c r="B2775" s="170" t="s">
        <v>2347</v>
      </c>
      <c r="C2775" s="170" t="s">
        <v>24</v>
      </c>
      <c r="D2775" s="170" t="s">
        <v>34</v>
      </c>
      <c r="E2775" s="170">
        <v>750</v>
      </c>
      <c r="F2775" s="170">
        <v>6</v>
      </c>
      <c r="G2775" s="171">
        <v>14</v>
      </c>
      <c r="H2775" s="170" t="s">
        <v>200</v>
      </c>
      <c r="I2775" s="171">
        <v>131.41999999999999</v>
      </c>
      <c r="J2775" s="169">
        <v>1</v>
      </c>
    </row>
    <row r="2776" spans="1:10" hidden="1" x14ac:dyDescent="0.25">
      <c r="A2776" s="169">
        <v>42029</v>
      </c>
      <c r="B2776" s="170" t="s">
        <v>2348</v>
      </c>
      <c r="C2776" s="170" t="s">
        <v>24</v>
      </c>
      <c r="D2776" s="170" t="s">
        <v>34</v>
      </c>
      <c r="E2776" s="170">
        <v>750</v>
      </c>
      <c r="F2776" s="170">
        <v>6</v>
      </c>
      <c r="G2776" s="171">
        <v>15</v>
      </c>
      <c r="H2776" s="170" t="s">
        <v>200</v>
      </c>
      <c r="I2776" s="171">
        <v>202.48</v>
      </c>
      <c r="J2776" s="169">
        <v>1</v>
      </c>
    </row>
    <row r="2777" spans="1:10" hidden="1" x14ac:dyDescent="0.25">
      <c r="A2777" s="169">
        <v>42031</v>
      </c>
      <c r="B2777" s="170" t="s">
        <v>2349</v>
      </c>
      <c r="C2777" s="170" t="s">
        <v>24</v>
      </c>
      <c r="D2777" s="170" t="s">
        <v>34</v>
      </c>
      <c r="E2777" s="170">
        <v>750</v>
      </c>
      <c r="F2777" s="170">
        <v>12</v>
      </c>
      <c r="G2777" s="171">
        <v>13</v>
      </c>
      <c r="H2777" s="170" t="s">
        <v>200</v>
      </c>
      <c r="I2777" s="171">
        <v>131.38</v>
      </c>
      <c r="J2777" s="169">
        <v>1</v>
      </c>
    </row>
    <row r="2778" spans="1:10" hidden="1" x14ac:dyDescent="0.25">
      <c r="A2778" s="169">
        <v>42037</v>
      </c>
      <c r="B2778" s="170" t="s">
        <v>2350</v>
      </c>
      <c r="C2778" s="170" t="s">
        <v>263</v>
      </c>
      <c r="D2778" s="170" t="s">
        <v>909</v>
      </c>
      <c r="E2778" s="170">
        <v>500</v>
      </c>
      <c r="F2778" s="170">
        <v>24</v>
      </c>
      <c r="G2778" s="171">
        <v>5.3</v>
      </c>
      <c r="H2778" s="170" t="s">
        <v>13</v>
      </c>
      <c r="I2778" s="171">
        <v>4.28</v>
      </c>
      <c r="J2778" s="169">
        <v>1</v>
      </c>
    </row>
    <row r="2779" spans="1:10" hidden="1" x14ac:dyDescent="0.25">
      <c r="A2779" s="169">
        <v>42037</v>
      </c>
      <c r="B2779" s="170" t="s">
        <v>2350</v>
      </c>
      <c r="C2779" s="170" t="s">
        <v>263</v>
      </c>
      <c r="D2779" s="170" t="s">
        <v>909</v>
      </c>
      <c r="E2779" s="170">
        <v>500</v>
      </c>
      <c r="F2779" s="170">
        <v>24</v>
      </c>
      <c r="G2779" s="171">
        <v>5.3</v>
      </c>
      <c r="H2779" s="170" t="s">
        <v>13</v>
      </c>
      <c r="I2779" s="171">
        <v>4.28</v>
      </c>
      <c r="J2779" s="169">
        <v>1</v>
      </c>
    </row>
    <row r="2780" spans="1:10" hidden="1" x14ac:dyDescent="0.25">
      <c r="A2780" s="169">
        <v>42040</v>
      </c>
      <c r="B2780" s="170" t="s">
        <v>2351</v>
      </c>
      <c r="C2780" s="170" t="s">
        <v>11</v>
      </c>
      <c r="D2780" s="170" t="s">
        <v>474</v>
      </c>
      <c r="E2780" s="170">
        <v>473</v>
      </c>
      <c r="F2780" s="170">
        <v>24</v>
      </c>
      <c r="G2780" s="171">
        <v>5</v>
      </c>
      <c r="H2780" s="170" t="s">
        <v>747</v>
      </c>
      <c r="I2780" s="171">
        <v>3.99</v>
      </c>
      <c r="J2780" s="169">
        <v>1</v>
      </c>
    </row>
    <row r="2781" spans="1:10" hidden="1" x14ac:dyDescent="0.25">
      <c r="A2781" s="169">
        <v>42040</v>
      </c>
      <c r="B2781" s="170" t="s">
        <v>2351</v>
      </c>
      <c r="C2781" s="170" t="s">
        <v>11</v>
      </c>
      <c r="D2781" s="170" t="s">
        <v>474</v>
      </c>
      <c r="E2781" s="170">
        <v>473</v>
      </c>
      <c r="F2781" s="170">
        <v>24</v>
      </c>
      <c r="G2781" s="171">
        <v>5</v>
      </c>
      <c r="H2781" s="170" t="s">
        <v>747</v>
      </c>
      <c r="I2781" s="171">
        <v>3.99</v>
      </c>
      <c r="J2781" s="169">
        <v>1</v>
      </c>
    </row>
    <row r="2782" spans="1:10" hidden="1" x14ac:dyDescent="0.25">
      <c r="A2782" s="169">
        <v>42041</v>
      </c>
      <c r="B2782" s="170" t="s">
        <v>2352</v>
      </c>
      <c r="C2782" s="170" t="s">
        <v>263</v>
      </c>
      <c r="D2782" s="170" t="s">
        <v>909</v>
      </c>
      <c r="E2782" s="170">
        <v>50000</v>
      </c>
      <c r="F2782" s="170">
        <v>1</v>
      </c>
      <c r="G2782" s="171">
        <v>5.3</v>
      </c>
      <c r="H2782" s="170" t="s">
        <v>13</v>
      </c>
      <c r="I2782" s="171">
        <v>285.99</v>
      </c>
      <c r="J2782" s="169">
        <v>1</v>
      </c>
    </row>
    <row r="2783" spans="1:10" hidden="1" x14ac:dyDescent="0.25">
      <c r="A2783" s="169">
        <v>42041</v>
      </c>
      <c r="B2783" s="170" t="s">
        <v>2352</v>
      </c>
      <c r="C2783" s="170" t="s">
        <v>263</v>
      </c>
      <c r="D2783" s="170" t="s">
        <v>909</v>
      </c>
      <c r="E2783" s="170">
        <v>50000</v>
      </c>
      <c r="F2783" s="170">
        <v>1</v>
      </c>
      <c r="G2783" s="171">
        <v>5.3</v>
      </c>
      <c r="H2783" s="170" t="s">
        <v>13</v>
      </c>
      <c r="I2783" s="171">
        <v>285.99</v>
      </c>
      <c r="J2783" s="169">
        <v>1</v>
      </c>
    </row>
    <row r="2784" spans="1:10" hidden="1" x14ac:dyDescent="0.25">
      <c r="A2784" s="169">
        <v>42042</v>
      </c>
      <c r="B2784" s="170" t="s">
        <v>2353</v>
      </c>
      <c r="C2784" s="170" t="s">
        <v>11</v>
      </c>
      <c r="D2784" s="170" t="s">
        <v>267</v>
      </c>
      <c r="E2784" s="170">
        <v>473</v>
      </c>
      <c r="F2784" s="170">
        <v>24</v>
      </c>
      <c r="G2784" s="171">
        <v>5.5</v>
      </c>
      <c r="H2784" s="170" t="s">
        <v>2066</v>
      </c>
      <c r="I2784" s="171">
        <v>4.05</v>
      </c>
      <c r="J2784" s="169">
        <v>1</v>
      </c>
    </row>
    <row r="2785" spans="1:10" hidden="1" x14ac:dyDescent="0.25">
      <c r="A2785" s="169">
        <v>42042</v>
      </c>
      <c r="B2785" s="170" t="s">
        <v>2353</v>
      </c>
      <c r="C2785" s="170" t="s">
        <v>11</v>
      </c>
      <c r="D2785" s="170" t="s">
        <v>267</v>
      </c>
      <c r="E2785" s="170">
        <v>473</v>
      </c>
      <c r="F2785" s="170">
        <v>24</v>
      </c>
      <c r="G2785" s="171">
        <v>5.5</v>
      </c>
      <c r="H2785" s="170" t="s">
        <v>2066</v>
      </c>
      <c r="I2785" s="171">
        <v>4.05</v>
      </c>
      <c r="J2785" s="169">
        <v>1</v>
      </c>
    </row>
    <row r="2786" spans="1:10" hidden="1" x14ac:dyDescent="0.25">
      <c r="A2786" s="169">
        <v>42062</v>
      </c>
      <c r="B2786" s="170" t="s">
        <v>2354</v>
      </c>
      <c r="C2786" s="170" t="s">
        <v>11</v>
      </c>
      <c r="D2786" s="170" t="s">
        <v>267</v>
      </c>
      <c r="E2786" s="170">
        <v>473</v>
      </c>
      <c r="F2786" s="170">
        <v>24</v>
      </c>
      <c r="G2786" s="171">
        <v>5.3</v>
      </c>
      <c r="H2786" s="170" t="s">
        <v>2261</v>
      </c>
      <c r="I2786" s="171">
        <v>4.4000000000000004</v>
      </c>
      <c r="J2786" s="169">
        <v>1</v>
      </c>
    </row>
    <row r="2787" spans="1:10" hidden="1" x14ac:dyDescent="0.25">
      <c r="A2787" s="169">
        <v>42062</v>
      </c>
      <c r="B2787" s="170" t="s">
        <v>2354</v>
      </c>
      <c r="C2787" s="170" t="s">
        <v>11</v>
      </c>
      <c r="D2787" s="170" t="s">
        <v>267</v>
      </c>
      <c r="E2787" s="170">
        <v>473</v>
      </c>
      <c r="F2787" s="170">
        <v>24</v>
      </c>
      <c r="G2787" s="171">
        <v>5.3</v>
      </c>
      <c r="H2787" s="170" t="s">
        <v>1136</v>
      </c>
      <c r="I2787" s="171">
        <v>4.4000000000000004</v>
      </c>
      <c r="J2787" s="169">
        <v>1</v>
      </c>
    </row>
    <row r="2788" spans="1:10" hidden="1" x14ac:dyDescent="0.25">
      <c r="A2788" s="169">
        <v>42070</v>
      </c>
      <c r="B2788" s="170" t="s">
        <v>2355</v>
      </c>
      <c r="C2788" s="170" t="s">
        <v>263</v>
      </c>
      <c r="D2788" s="170" t="s">
        <v>264</v>
      </c>
      <c r="E2788" s="170">
        <v>355</v>
      </c>
      <c r="F2788" s="170">
        <v>24</v>
      </c>
      <c r="G2788" s="171">
        <v>5</v>
      </c>
      <c r="H2788" s="170" t="s">
        <v>1254</v>
      </c>
      <c r="I2788" s="171">
        <v>3.88</v>
      </c>
      <c r="J2788" s="169">
        <v>1</v>
      </c>
    </row>
    <row r="2789" spans="1:10" hidden="1" x14ac:dyDescent="0.25">
      <c r="A2789" s="169">
        <v>42071</v>
      </c>
      <c r="B2789" s="170" t="s">
        <v>2356</v>
      </c>
      <c r="C2789" s="170" t="s">
        <v>263</v>
      </c>
      <c r="D2789" s="170" t="s">
        <v>264</v>
      </c>
      <c r="E2789" s="170">
        <v>355</v>
      </c>
      <c r="F2789" s="170">
        <v>24</v>
      </c>
      <c r="G2789" s="171">
        <v>6</v>
      </c>
      <c r="H2789" s="170" t="s">
        <v>1254</v>
      </c>
      <c r="I2789" s="171">
        <v>3.88</v>
      </c>
      <c r="J2789" s="169">
        <v>1</v>
      </c>
    </row>
    <row r="2790" spans="1:10" hidden="1" x14ac:dyDescent="0.25">
      <c r="A2790" s="169">
        <v>42073</v>
      </c>
      <c r="B2790" s="170" t="s">
        <v>2357</v>
      </c>
      <c r="C2790" s="170" t="s">
        <v>263</v>
      </c>
      <c r="D2790" s="170" t="s">
        <v>264</v>
      </c>
      <c r="E2790" s="170">
        <v>1420</v>
      </c>
      <c r="F2790" s="170">
        <v>6</v>
      </c>
      <c r="G2790" s="171">
        <v>5</v>
      </c>
      <c r="H2790" s="170" t="s">
        <v>1254</v>
      </c>
      <c r="I2790" s="171">
        <v>15.5</v>
      </c>
      <c r="J2790" s="169">
        <v>4</v>
      </c>
    </row>
    <row r="2791" spans="1:10" hidden="1" x14ac:dyDescent="0.25">
      <c r="A2791" s="169">
        <v>42077</v>
      </c>
      <c r="B2791" s="170" t="s">
        <v>1560</v>
      </c>
      <c r="C2791" s="170" t="s">
        <v>15</v>
      </c>
      <c r="D2791" s="170" t="s">
        <v>19</v>
      </c>
      <c r="E2791" s="170">
        <v>1750</v>
      </c>
      <c r="F2791" s="170">
        <v>6</v>
      </c>
      <c r="G2791" s="171">
        <v>40</v>
      </c>
      <c r="H2791" s="170" t="s">
        <v>1561</v>
      </c>
      <c r="I2791" s="171">
        <v>54.65</v>
      </c>
      <c r="J2791" s="169">
        <v>1</v>
      </c>
    </row>
    <row r="2792" spans="1:10" hidden="1" x14ac:dyDescent="0.25">
      <c r="A2792" s="169">
        <v>42102</v>
      </c>
      <c r="B2792" s="170" t="s">
        <v>2358</v>
      </c>
      <c r="C2792" s="170" t="s">
        <v>11</v>
      </c>
      <c r="D2792" s="170" t="s">
        <v>1406</v>
      </c>
      <c r="E2792" s="170">
        <v>473</v>
      </c>
      <c r="F2792" s="170">
        <v>24</v>
      </c>
      <c r="G2792" s="171">
        <v>5.5</v>
      </c>
      <c r="H2792" s="170" t="s">
        <v>1407</v>
      </c>
      <c r="I2792" s="171">
        <v>4.1900000000000004</v>
      </c>
      <c r="J2792" s="169">
        <v>1</v>
      </c>
    </row>
    <row r="2793" spans="1:10" hidden="1" x14ac:dyDescent="0.25">
      <c r="A2793" s="169">
        <v>42102</v>
      </c>
      <c r="B2793" s="170" t="s">
        <v>2358</v>
      </c>
      <c r="C2793" s="170" t="s">
        <v>11</v>
      </c>
      <c r="D2793" s="170" t="s">
        <v>1406</v>
      </c>
      <c r="E2793" s="170">
        <v>473</v>
      </c>
      <c r="F2793" s="170">
        <v>24</v>
      </c>
      <c r="G2793" s="171">
        <v>5.5</v>
      </c>
      <c r="H2793" s="170" t="s">
        <v>1407</v>
      </c>
      <c r="I2793" s="171">
        <v>4.1900000000000004</v>
      </c>
      <c r="J2793" s="169">
        <v>1</v>
      </c>
    </row>
    <row r="2794" spans="1:10" hidden="1" x14ac:dyDescent="0.25">
      <c r="A2794" s="169">
        <v>42136</v>
      </c>
      <c r="B2794" s="170" t="s">
        <v>2359</v>
      </c>
      <c r="C2794" s="170" t="s">
        <v>11</v>
      </c>
      <c r="D2794" s="170" t="s">
        <v>303</v>
      </c>
      <c r="E2794" s="170">
        <v>473</v>
      </c>
      <c r="F2794" s="170">
        <v>24</v>
      </c>
      <c r="G2794" s="171">
        <v>6.3</v>
      </c>
      <c r="H2794" s="170" t="s">
        <v>2319</v>
      </c>
      <c r="I2794" s="171">
        <v>4.6500000000000004</v>
      </c>
      <c r="J2794" s="169">
        <v>1</v>
      </c>
    </row>
    <row r="2795" spans="1:10" hidden="1" x14ac:dyDescent="0.25">
      <c r="A2795" s="169">
        <v>42136</v>
      </c>
      <c r="B2795" s="170" t="s">
        <v>2359</v>
      </c>
      <c r="C2795" s="170" t="s">
        <v>11</v>
      </c>
      <c r="D2795" s="170" t="s">
        <v>303</v>
      </c>
      <c r="E2795" s="170">
        <v>473</v>
      </c>
      <c r="F2795" s="170">
        <v>24</v>
      </c>
      <c r="G2795" s="171">
        <v>6.3</v>
      </c>
      <c r="H2795" s="170" t="s">
        <v>1407</v>
      </c>
      <c r="I2795" s="171">
        <v>4.6500000000000004</v>
      </c>
      <c r="J2795" s="169">
        <v>1</v>
      </c>
    </row>
    <row r="2796" spans="1:10" hidden="1" x14ac:dyDescent="0.25">
      <c r="A2796" s="169">
        <v>42139</v>
      </c>
      <c r="B2796" s="170" t="s">
        <v>2360</v>
      </c>
      <c r="C2796" s="170" t="s">
        <v>24</v>
      </c>
      <c r="D2796" s="170" t="s">
        <v>34</v>
      </c>
      <c r="E2796" s="170">
        <v>750</v>
      </c>
      <c r="F2796" s="170">
        <v>12</v>
      </c>
      <c r="G2796" s="171">
        <v>12</v>
      </c>
      <c r="H2796" s="170" t="s">
        <v>2361</v>
      </c>
      <c r="I2796" s="171">
        <v>20.99</v>
      </c>
      <c r="J2796" s="169">
        <v>1</v>
      </c>
    </row>
    <row r="2797" spans="1:10" hidden="1" x14ac:dyDescent="0.25">
      <c r="A2797" s="169">
        <v>42169</v>
      </c>
      <c r="B2797" s="170" t="s">
        <v>2362</v>
      </c>
      <c r="C2797" s="170" t="s">
        <v>15</v>
      </c>
      <c r="D2797" s="170" t="s">
        <v>756</v>
      </c>
      <c r="E2797" s="170">
        <v>750</v>
      </c>
      <c r="F2797" s="170">
        <v>12</v>
      </c>
      <c r="G2797" s="171">
        <v>35</v>
      </c>
      <c r="H2797" s="170" t="s">
        <v>20</v>
      </c>
      <c r="I2797" s="171">
        <v>33.49</v>
      </c>
      <c r="J2797" s="169">
        <v>1</v>
      </c>
    </row>
    <row r="2798" spans="1:10" hidden="1" x14ac:dyDescent="0.25">
      <c r="A2798" s="169">
        <v>42227</v>
      </c>
      <c r="B2798" s="170" t="s">
        <v>2363</v>
      </c>
      <c r="C2798" s="170" t="s">
        <v>11</v>
      </c>
      <c r="D2798" s="170" t="s">
        <v>211</v>
      </c>
      <c r="E2798" s="170">
        <v>355</v>
      </c>
      <c r="F2798" s="170">
        <v>24</v>
      </c>
      <c r="G2798" s="171">
        <v>3.4</v>
      </c>
      <c r="H2798" s="170" t="s">
        <v>2364</v>
      </c>
      <c r="I2798" s="171">
        <v>3.19</v>
      </c>
      <c r="J2798" s="169">
        <v>1</v>
      </c>
    </row>
    <row r="2799" spans="1:10" hidden="1" x14ac:dyDescent="0.25">
      <c r="A2799" s="169">
        <v>42227</v>
      </c>
      <c r="B2799" s="170" t="s">
        <v>2363</v>
      </c>
      <c r="C2799" s="170" t="s">
        <v>11</v>
      </c>
      <c r="D2799" s="170" t="s">
        <v>211</v>
      </c>
      <c r="E2799" s="170">
        <v>355</v>
      </c>
      <c r="F2799" s="170">
        <v>24</v>
      </c>
      <c r="G2799" s="171">
        <v>3.4</v>
      </c>
      <c r="H2799" s="170" t="s">
        <v>2364</v>
      </c>
      <c r="I2799" s="171">
        <v>3.19</v>
      </c>
      <c r="J2799" s="169">
        <v>1</v>
      </c>
    </row>
    <row r="2800" spans="1:10" hidden="1" x14ac:dyDescent="0.25">
      <c r="A2800" s="169">
        <v>42245</v>
      </c>
      <c r="B2800" s="170" t="s">
        <v>2365</v>
      </c>
      <c r="C2800" s="170" t="s">
        <v>15</v>
      </c>
      <c r="D2800" s="170" t="s">
        <v>227</v>
      </c>
      <c r="E2800" s="170">
        <v>750</v>
      </c>
      <c r="F2800" s="170">
        <v>6</v>
      </c>
      <c r="G2800" s="171">
        <v>40</v>
      </c>
      <c r="H2800" s="170" t="s">
        <v>222</v>
      </c>
      <c r="I2800" s="171">
        <v>47.49</v>
      </c>
      <c r="J2800" s="169">
        <v>1</v>
      </c>
    </row>
    <row r="2801" spans="1:10" hidden="1" x14ac:dyDescent="0.25">
      <c r="A2801" s="169">
        <v>42304</v>
      </c>
      <c r="B2801" s="170" t="s">
        <v>2366</v>
      </c>
      <c r="C2801" s="170" t="s">
        <v>11</v>
      </c>
      <c r="D2801" s="170" t="s">
        <v>211</v>
      </c>
      <c r="E2801" s="170">
        <v>2838</v>
      </c>
      <c r="F2801" s="170">
        <v>4</v>
      </c>
      <c r="G2801" s="171">
        <v>4</v>
      </c>
      <c r="H2801" s="170" t="s">
        <v>982</v>
      </c>
      <c r="I2801" s="171">
        <v>19.989999999999998</v>
      </c>
      <c r="J2801" s="169">
        <v>6</v>
      </c>
    </row>
    <row r="2802" spans="1:10" hidden="1" x14ac:dyDescent="0.25">
      <c r="A2802" s="169">
        <v>42304</v>
      </c>
      <c r="B2802" s="170" t="s">
        <v>2366</v>
      </c>
      <c r="C2802" s="170" t="s">
        <v>11</v>
      </c>
      <c r="D2802" s="170" t="s">
        <v>211</v>
      </c>
      <c r="E2802" s="170">
        <v>2838</v>
      </c>
      <c r="F2802" s="170">
        <v>4</v>
      </c>
      <c r="G2802" s="171">
        <v>4</v>
      </c>
      <c r="H2802" s="170" t="s">
        <v>982</v>
      </c>
      <c r="I2802" s="171">
        <v>19.989999999999998</v>
      </c>
      <c r="J2802" s="169">
        <v>6</v>
      </c>
    </row>
    <row r="2803" spans="1:10" hidden="1" x14ac:dyDescent="0.25">
      <c r="A2803" s="169">
        <v>42314</v>
      </c>
      <c r="B2803" s="170" t="s">
        <v>2367</v>
      </c>
      <c r="C2803" s="170" t="s">
        <v>11</v>
      </c>
      <c r="D2803" s="170" t="s">
        <v>12</v>
      </c>
      <c r="E2803" s="170">
        <v>473</v>
      </c>
      <c r="F2803" s="170">
        <v>24</v>
      </c>
      <c r="G2803" s="171">
        <v>5</v>
      </c>
      <c r="H2803" s="170" t="s">
        <v>1254</v>
      </c>
      <c r="I2803" s="171">
        <v>3.49</v>
      </c>
      <c r="J2803" s="169">
        <v>1</v>
      </c>
    </row>
    <row r="2804" spans="1:10" hidden="1" x14ac:dyDescent="0.25">
      <c r="A2804" s="169">
        <v>42314</v>
      </c>
      <c r="B2804" s="170" t="s">
        <v>2367</v>
      </c>
      <c r="C2804" s="170" t="s">
        <v>11</v>
      </c>
      <c r="D2804" s="170" t="s">
        <v>12</v>
      </c>
      <c r="E2804" s="170">
        <v>473</v>
      </c>
      <c r="F2804" s="170">
        <v>24</v>
      </c>
      <c r="G2804" s="171">
        <v>5</v>
      </c>
      <c r="H2804" s="170" t="s">
        <v>1407</v>
      </c>
      <c r="I2804" s="171">
        <v>3.49</v>
      </c>
      <c r="J2804" s="169">
        <v>1</v>
      </c>
    </row>
    <row r="2805" spans="1:10" hidden="1" x14ac:dyDescent="0.25">
      <c r="A2805" s="169">
        <v>42326</v>
      </c>
      <c r="B2805" s="170" t="s">
        <v>2368</v>
      </c>
      <c r="C2805" s="170" t="s">
        <v>24</v>
      </c>
      <c r="D2805" s="170" t="s">
        <v>46</v>
      </c>
      <c r="E2805" s="170">
        <v>750</v>
      </c>
      <c r="F2805" s="170">
        <v>6</v>
      </c>
      <c r="G2805" s="171">
        <v>11</v>
      </c>
      <c r="H2805" s="170" t="s">
        <v>32</v>
      </c>
      <c r="I2805" s="171">
        <v>20.99</v>
      </c>
      <c r="J2805" s="169">
        <v>1</v>
      </c>
    </row>
    <row r="2806" spans="1:10" hidden="1" x14ac:dyDescent="0.25">
      <c r="A2806" s="169">
        <v>42327</v>
      </c>
      <c r="B2806" s="170" t="s">
        <v>1581</v>
      </c>
      <c r="C2806" s="170" t="s">
        <v>24</v>
      </c>
      <c r="D2806" s="170" t="s">
        <v>60</v>
      </c>
      <c r="E2806" s="170">
        <v>375</v>
      </c>
      <c r="F2806" s="170">
        <v>12</v>
      </c>
      <c r="G2806" s="171">
        <v>11</v>
      </c>
      <c r="H2806" s="170" t="s">
        <v>35</v>
      </c>
      <c r="I2806" s="171">
        <v>6.99</v>
      </c>
      <c r="J2806" s="169">
        <v>1</v>
      </c>
    </row>
    <row r="2807" spans="1:10" hidden="1" x14ac:dyDescent="0.25">
      <c r="A2807" s="169">
        <v>42330</v>
      </c>
      <c r="B2807" s="170" t="s">
        <v>2369</v>
      </c>
      <c r="C2807" s="170" t="s">
        <v>24</v>
      </c>
      <c r="D2807" s="170" t="s">
        <v>34</v>
      </c>
      <c r="E2807" s="170">
        <v>4000</v>
      </c>
      <c r="F2807" s="170">
        <v>4</v>
      </c>
      <c r="G2807" s="171">
        <v>12</v>
      </c>
      <c r="H2807" s="170" t="s">
        <v>32</v>
      </c>
      <c r="I2807" s="171">
        <v>46.99</v>
      </c>
      <c r="J2807" s="169">
        <v>1</v>
      </c>
    </row>
    <row r="2808" spans="1:10" hidden="1" x14ac:dyDescent="0.25">
      <c r="A2808" s="169">
        <v>42332</v>
      </c>
      <c r="B2808" s="170" t="s">
        <v>2370</v>
      </c>
      <c r="C2808" s="170" t="s">
        <v>11</v>
      </c>
      <c r="D2808" s="170" t="s">
        <v>474</v>
      </c>
      <c r="E2808" s="170">
        <v>473</v>
      </c>
      <c r="F2808" s="170">
        <v>24</v>
      </c>
      <c r="G2808" s="171">
        <v>5</v>
      </c>
      <c r="H2808" s="170" t="s">
        <v>747</v>
      </c>
      <c r="I2808" s="171">
        <v>3.99</v>
      </c>
      <c r="J2808" s="169">
        <v>1</v>
      </c>
    </row>
    <row r="2809" spans="1:10" hidden="1" x14ac:dyDescent="0.25">
      <c r="A2809" s="169">
        <v>42332</v>
      </c>
      <c r="B2809" s="170" t="s">
        <v>2370</v>
      </c>
      <c r="C2809" s="170" t="s">
        <v>11</v>
      </c>
      <c r="D2809" s="170" t="s">
        <v>474</v>
      </c>
      <c r="E2809" s="170">
        <v>473</v>
      </c>
      <c r="F2809" s="170">
        <v>24</v>
      </c>
      <c r="G2809" s="171">
        <v>5</v>
      </c>
      <c r="H2809" s="170" t="s">
        <v>747</v>
      </c>
      <c r="I2809" s="171">
        <v>3.99</v>
      </c>
      <c r="J2809" s="169">
        <v>1</v>
      </c>
    </row>
    <row r="2810" spans="1:10" hidden="1" x14ac:dyDescent="0.25">
      <c r="A2810" s="169">
        <v>42333</v>
      </c>
      <c r="B2810" s="170" t="s">
        <v>2371</v>
      </c>
      <c r="C2810" s="170" t="s">
        <v>11</v>
      </c>
      <c r="D2810" s="170" t="s">
        <v>303</v>
      </c>
      <c r="E2810" s="170">
        <v>473</v>
      </c>
      <c r="F2810" s="170">
        <v>24</v>
      </c>
      <c r="G2810" s="171">
        <v>6</v>
      </c>
      <c r="H2810" s="170" t="s">
        <v>747</v>
      </c>
      <c r="I2810" s="171">
        <v>3.99</v>
      </c>
      <c r="J2810" s="169">
        <v>1</v>
      </c>
    </row>
    <row r="2811" spans="1:10" hidden="1" x14ac:dyDescent="0.25">
      <c r="A2811" s="169">
        <v>42333</v>
      </c>
      <c r="B2811" s="170" t="s">
        <v>2371</v>
      </c>
      <c r="C2811" s="170" t="s">
        <v>11</v>
      </c>
      <c r="D2811" s="170" t="s">
        <v>303</v>
      </c>
      <c r="E2811" s="170">
        <v>473</v>
      </c>
      <c r="F2811" s="170">
        <v>24</v>
      </c>
      <c r="G2811" s="171">
        <v>6</v>
      </c>
      <c r="H2811" s="170" t="s">
        <v>747</v>
      </c>
      <c r="I2811" s="171">
        <v>3.99</v>
      </c>
      <c r="J2811" s="169">
        <v>1</v>
      </c>
    </row>
    <row r="2812" spans="1:10" hidden="1" x14ac:dyDescent="0.25">
      <c r="A2812" s="169">
        <v>42341</v>
      </c>
      <c r="B2812" s="170" t="s">
        <v>2372</v>
      </c>
      <c r="C2812" s="170" t="s">
        <v>11</v>
      </c>
      <c r="D2812" s="170" t="s">
        <v>474</v>
      </c>
      <c r="E2812" s="170">
        <v>473</v>
      </c>
      <c r="F2812" s="170">
        <v>24</v>
      </c>
      <c r="G2812" s="171">
        <v>5</v>
      </c>
      <c r="H2812" s="170" t="s">
        <v>747</v>
      </c>
      <c r="I2812" s="171">
        <v>3.99</v>
      </c>
      <c r="J2812" s="169">
        <v>1</v>
      </c>
    </row>
    <row r="2813" spans="1:10" hidden="1" x14ac:dyDescent="0.25">
      <c r="A2813" s="169">
        <v>42341</v>
      </c>
      <c r="B2813" s="170" t="s">
        <v>2372</v>
      </c>
      <c r="C2813" s="170" t="s">
        <v>11</v>
      </c>
      <c r="D2813" s="170" t="s">
        <v>474</v>
      </c>
      <c r="E2813" s="170">
        <v>473</v>
      </c>
      <c r="F2813" s="170">
        <v>24</v>
      </c>
      <c r="G2813" s="171">
        <v>5</v>
      </c>
      <c r="H2813" s="170" t="s">
        <v>747</v>
      </c>
      <c r="I2813" s="171">
        <v>3.99</v>
      </c>
      <c r="J2813" s="169">
        <v>1</v>
      </c>
    </row>
    <row r="2814" spans="1:10" hidden="1" x14ac:dyDescent="0.25">
      <c r="A2814" s="169">
        <v>42342</v>
      </c>
      <c r="B2814" s="170" t="s">
        <v>2373</v>
      </c>
      <c r="C2814" s="170" t="s">
        <v>11</v>
      </c>
      <c r="D2814" s="170" t="s">
        <v>474</v>
      </c>
      <c r="E2814" s="170">
        <v>473</v>
      </c>
      <c r="F2814" s="170">
        <v>24</v>
      </c>
      <c r="G2814" s="171">
        <v>5</v>
      </c>
      <c r="H2814" s="170" t="s">
        <v>747</v>
      </c>
      <c r="I2814" s="171">
        <v>3.99</v>
      </c>
      <c r="J2814" s="169">
        <v>1</v>
      </c>
    </row>
    <row r="2815" spans="1:10" hidden="1" x14ac:dyDescent="0.25">
      <c r="A2815" s="169">
        <v>42342</v>
      </c>
      <c r="B2815" s="170" t="s">
        <v>2373</v>
      </c>
      <c r="C2815" s="170" t="s">
        <v>11</v>
      </c>
      <c r="D2815" s="170" t="s">
        <v>474</v>
      </c>
      <c r="E2815" s="170">
        <v>473</v>
      </c>
      <c r="F2815" s="170">
        <v>24</v>
      </c>
      <c r="G2815" s="171">
        <v>5</v>
      </c>
      <c r="H2815" s="170" t="s">
        <v>747</v>
      </c>
      <c r="I2815" s="171">
        <v>3.99</v>
      </c>
      <c r="J2815" s="169">
        <v>1</v>
      </c>
    </row>
    <row r="2816" spans="1:10" hidden="1" x14ac:dyDescent="0.25">
      <c r="A2816" s="169">
        <v>42344</v>
      </c>
      <c r="B2816" s="170" t="s">
        <v>2374</v>
      </c>
      <c r="C2816" s="170" t="s">
        <v>11</v>
      </c>
      <c r="D2816" s="170" t="s">
        <v>474</v>
      </c>
      <c r="E2816" s="170">
        <v>473</v>
      </c>
      <c r="F2816" s="170">
        <v>24</v>
      </c>
      <c r="G2816" s="171">
        <v>5</v>
      </c>
      <c r="H2816" s="170" t="s">
        <v>747</v>
      </c>
      <c r="I2816" s="171">
        <v>3.99</v>
      </c>
      <c r="J2816" s="169">
        <v>1</v>
      </c>
    </row>
    <row r="2817" spans="1:10" hidden="1" x14ac:dyDescent="0.25">
      <c r="A2817" s="169">
        <v>42344</v>
      </c>
      <c r="B2817" s="170" t="s">
        <v>2374</v>
      </c>
      <c r="C2817" s="170" t="s">
        <v>11</v>
      </c>
      <c r="D2817" s="170" t="s">
        <v>474</v>
      </c>
      <c r="E2817" s="170">
        <v>473</v>
      </c>
      <c r="F2817" s="170">
        <v>24</v>
      </c>
      <c r="G2817" s="171">
        <v>5</v>
      </c>
      <c r="H2817" s="170" t="s">
        <v>747</v>
      </c>
      <c r="I2817" s="171">
        <v>3.99</v>
      </c>
      <c r="J2817" s="169">
        <v>1</v>
      </c>
    </row>
    <row r="2818" spans="1:10" hidden="1" x14ac:dyDescent="0.25">
      <c r="A2818" s="169">
        <v>42350</v>
      </c>
      <c r="B2818" s="170" t="s">
        <v>2375</v>
      </c>
      <c r="C2818" s="170" t="s">
        <v>11</v>
      </c>
      <c r="D2818" s="170" t="s">
        <v>303</v>
      </c>
      <c r="E2818" s="170">
        <v>473</v>
      </c>
      <c r="F2818" s="170">
        <v>24</v>
      </c>
      <c r="G2818" s="171">
        <v>9</v>
      </c>
      <c r="H2818" s="170" t="s">
        <v>1053</v>
      </c>
      <c r="I2818" s="171">
        <v>4.25</v>
      </c>
      <c r="J2818" s="169">
        <v>1</v>
      </c>
    </row>
    <row r="2819" spans="1:10" hidden="1" x14ac:dyDescent="0.25">
      <c r="A2819" s="169">
        <v>42366</v>
      </c>
      <c r="B2819" s="170" t="s">
        <v>2376</v>
      </c>
      <c r="C2819" s="170" t="s">
        <v>11</v>
      </c>
      <c r="D2819" s="170" t="s">
        <v>303</v>
      </c>
      <c r="E2819" s="170">
        <v>3784</v>
      </c>
      <c r="F2819" s="170">
        <v>1</v>
      </c>
      <c r="G2819" s="171">
        <v>6</v>
      </c>
      <c r="H2819" s="170" t="s">
        <v>1422</v>
      </c>
      <c r="I2819" s="171">
        <v>31.75</v>
      </c>
      <c r="J2819" s="169">
        <v>8</v>
      </c>
    </row>
    <row r="2820" spans="1:10" hidden="1" x14ac:dyDescent="0.25">
      <c r="A2820" s="169">
        <v>42366</v>
      </c>
      <c r="B2820" s="170" t="s">
        <v>2376</v>
      </c>
      <c r="C2820" s="170" t="s">
        <v>11</v>
      </c>
      <c r="D2820" s="170" t="s">
        <v>303</v>
      </c>
      <c r="E2820" s="170">
        <v>3784</v>
      </c>
      <c r="F2820" s="170">
        <v>1</v>
      </c>
      <c r="G2820" s="171">
        <v>6</v>
      </c>
      <c r="H2820" s="170" t="s">
        <v>1422</v>
      </c>
      <c r="I2820" s="171">
        <v>31.75</v>
      </c>
      <c r="J2820" s="169">
        <v>8</v>
      </c>
    </row>
    <row r="2821" spans="1:10" hidden="1" x14ac:dyDescent="0.25">
      <c r="A2821" s="169">
        <v>42367</v>
      </c>
      <c r="B2821" s="170" t="s">
        <v>2377</v>
      </c>
      <c r="C2821" s="170" t="s">
        <v>24</v>
      </c>
      <c r="D2821" s="170" t="s">
        <v>58</v>
      </c>
      <c r="E2821" s="170">
        <v>750</v>
      </c>
      <c r="F2821" s="170">
        <v>12</v>
      </c>
      <c r="G2821" s="171">
        <v>12</v>
      </c>
      <c r="H2821" s="170" t="s">
        <v>26</v>
      </c>
      <c r="I2821" s="171">
        <v>13.49</v>
      </c>
      <c r="J2821" s="169">
        <v>1</v>
      </c>
    </row>
    <row r="2822" spans="1:10" hidden="1" x14ac:dyDescent="0.25">
      <c r="A2822" s="169">
        <v>42371</v>
      </c>
      <c r="B2822" s="170" t="s">
        <v>2378</v>
      </c>
      <c r="C2822" s="170" t="s">
        <v>24</v>
      </c>
      <c r="D2822" s="170" t="s">
        <v>68</v>
      </c>
      <c r="E2822" s="170">
        <v>750</v>
      </c>
      <c r="F2822" s="170">
        <v>12</v>
      </c>
      <c r="G2822" s="171">
        <v>12.5</v>
      </c>
      <c r="H2822" s="170" t="s">
        <v>26</v>
      </c>
      <c r="I2822" s="171">
        <v>13.49</v>
      </c>
      <c r="J2822" s="169">
        <v>1</v>
      </c>
    </row>
    <row r="2823" spans="1:10" hidden="1" x14ac:dyDescent="0.25">
      <c r="A2823" s="169">
        <v>42381</v>
      </c>
      <c r="B2823" s="170" t="s">
        <v>2379</v>
      </c>
      <c r="C2823" s="170" t="s">
        <v>11</v>
      </c>
      <c r="D2823" s="170" t="s">
        <v>12</v>
      </c>
      <c r="E2823" s="170">
        <v>473</v>
      </c>
      <c r="F2823" s="170">
        <v>24</v>
      </c>
      <c r="G2823" s="171">
        <v>4.8</v>
      </c>
      <c r="H2823" s="170" t="s">
        <v>747</v>
      </c>
      <c r="I2823" s="171">
        <v>3.99</v>
      </c>
      <c r="J2823" s="169">
        <v>1</v>
      </c>
    </row>
    <row r="2824" spans="1:10" hidden="1" x14ac:dyDescent="0.25">
      <c r="A2824" s="169">
        <v>42381</v>
      </c>
      <c r="B2824" s="170" t="s">
        <v>2379</v>
      </c>
      <c r="C2824" s="170" t="s">
        <v>11</v>
      </c>
      <c r="D2824" s="170" t="s">
        <v>12</v>
      </c>
      <c r="E2824" s="170">
        <v>473</v>
      </c>
      <c r="F2824" s="170">
        <v>24</v>
      </c>
      <c r="G2824" s="171">
        <v>4.8</v>
      </c>
      <c r="H2824" s="170" t="s">
        <v>747</v>
      </c>
      <c r="I2824" s="171">
        <v>3.99</v>
      </c>
      <c r="J2824" s="169">
        <v>1</v>
      </c>
    </row>
    <row r="2825" spans="1:10" hidden="1" x14ac:dyDescent="0.25">
      <c r="A2825" s="169">
        <v>42438</v>
      </c>
      <c r="B2825" s="170" t="s">
        <v>2380</v>
      </c>
      <c r="C2825" s="170" t="s">
        <v>11</v>
      </c>
      <c r="D2825" s="170" t="s">
        <v>12</v>
      </c>
      <c r="E2825" s="170">
        <v>473</v>
      </c>
      <c r="F2825" s="170">
        <v>24</v>
      </c>
      <c r="G2825" s="171">
        <v>5</v>
      </c>
      <c r="H2825" s="170" t="s">
        <v>747</v>
      </c>
      <c r="I2825" s="171">
        <v>3.99</v>
      </c>
      <c r="J2825" s="169">
        <v>1</v>
      </c>
    </row>
    <row r="2826" spans="1:10" hidden="1" x14ac:dyDescent="0.25">
      <c r="A2826" s="169">
        <v>42438</v>
      </c>
      <c r="B2826" s="170" t="s">
        <v>2380</v>
      </c>
      <c r="C2826" s="170" t="s">
        <v>11</v>
      </c>
      <c r="D2826" s="170" t="s">
        <v>12</v>
      </c>
      <c r="E2826" s="170">
        <v>473</v>
      </c>
      <c r="F2826" s="170">
        <v>24</v>
      </c>
      <c r="G2826" s="171">
        <v>5</v>
      </c>
      <c r="H2826" s="170" t="s">
        <v>747</v>
      </c>
      <c r="I2826" s="171">
        <v>3.99</v>
      </c>
      <c r="J2826" s="169">
        <v>1</v>
      </c>
    </row>
    <row r="2827" spans="1:10" hidden="1" x14ac:dyDescent="0.25">
      <c r="A2827" s="169">
        <v>42449</v>
      </c>
      <c r="B2827" s="170" t="s">
        <v>2381</v>
      </c>
      <c r="C2827" s="170" t="s">
        <v>11</v>
      </c>
      <c r="D2827" s="170" t="s">
        <v>474</v>
      </c>
      <c r="E2827" s="170">
        <v>473</v>
      </c>
      <c r="F2827" s="170">
        <v>24</v>
      </c>
      <c r="G2827" s="171">
        <v>4</v>
      </c>
      <c r="H2827" s="170" t="s">
        <v>747</v>
      </c>
      <c r="I2827" s="171">
        <v>3.99</v>
      </c>
      <c r="J2827" s="169">
        <v>1</v>
      </c>
    </row>
    <row r="2828" spans="1:10" hidden="1" x14ac:dyDescent="0.25">
      <c r="A2828" s="169">
        <v>42449</v>
      </c>
      <c r="B2828" s="170" t="s">
        <v>2381</v>
      </c>
      <c r="C2828" s="170" t="s">
        <v>11</v>
      </c>
      <c r="D2828" s="170" t="s">
        <v>474</v>
      </c>
      <c r="E2828" s="170">
        <v>473</v>
      </c>
      <c r="F2828" s="170">
        <v>24</v>
      </c>
      <c r="G2828" s="171">
        <v>4</v>
      </c>
      <c r="H2828" s="170" t="s">
        <v>747</v>
      </c>
      <c r="I2828" s="171">
        <v>3.99</v>
      </c>
      <c r="J2828" s="169">
        <v>1</v>
      </c>
    </row>
    <row r="2829" spans="1:10" hidden="1" x14ac:dyDescent="0.25">
      <c r="A2829" s="169">
        <v>42475</v>
      </c>
      <c r="B2829" s="170" t="s">
        <v>2382</v>
      </c>
      <c r="C2829" s="170" t="s">
        <v>263</v>
      </c>
      <c r="D2829" s="170" t="s">
        <v>646</v>
      </c>
      <c r="E2829" s="170">
        <v>2130</v>
      </c>
      <c r="F2829" s="170">
        <v>4</v>
      </c>
      <c r="G2829" s="171">
        <v>5</v>
      </c>
      <c r="H2829" s="170" t="s">
        <v>54</v>
      </c>
      <c r="I2829" s="171">
        <v>18.190000000000001</v>
      </c>
      <c r="J2829" s="169">
        <v>6</v>
      </c>
    </row>
    <row r="2830" spans="1:10" hidden="1" x14ac:dyDescent="0.25">
      <c r="A2830" s="169">
        <v>42475</v>
      </c>
      <c r="B2830" s="170" t="s">
        <v>2382</v>
      </c>
      <c r="C2830" s="170" t="s">
        <v>263</v>
      </c>
      <c r="D2830" s="170" t="s">
        <v>646</v>
      </c>
      <c r="E2830" s="170">
        <v>2130</v>
      </c>
      <c r="F2830" s="170">
        <v>4</v>
      </c>
      <c r="G2830" s="171">
        <v>5</v>
      </c>
      <c r="H2830" s="170" t="s">
        <v>54</v>
      </c>
      <c r="I2830" s="171">
        <v>18.190000000000001</v>
      </c>
      <c r="J2830" s="169">
        <v>6</v>
      </c>
    </row>
    <row r="2831" spans="1:10" hidden="1" x14ac:dyDescent="0.25">
      <c r="A2831" s="169">
        <v>42480</v>
      </c>
      <c r="B2831" s="170" t="s">
        <v>2383</v>
      </c>
      <c r="C2831" s="170" t="s">
        <v>15</v>
      </c>
      <c r="D2831" s="170" t="s">
        <v>198</v>
      </c>
      <c r="E2831" s="170">
        <v>750</v>
      </c>
      <c r="F2831" s="170">
        <v>12</v>
      </c>
      <c r="G2831" s="171">
        <v>40</v>
      </c>
      <c r="H2831" s="170" t="s">
        <v>1173</v>
      </c>
      <c r="I2831" s="171">
        <v>35.99</v>
      </c>
      <c r="J2831" s="169">
        <v>1</v>
      </c>
    </row>
    <row r="2832" spans="1:10" hidden="1" x14ac:dyDescent="0.25">
      <c r="A2832" s="169">
        <v>42488</v>
      </c>
      <c r="B2832" s="170" t="s">
        <v>2384</v>
      </c>
      <c r="C2832" s="170" t="s">
        <v>15</v>
      </c>
      <c r="D2832" s="170" t="s">
        <v>1454</v>
      </c>
      <c r="E2832" s="170">
        <v>375</v>
      </c>
      <c r="F2832" s="170">
        <v>12</v>
      </c>
      <c r="G2832" s="171">
        <v>20</v>
      </c>
      <c r="H2832" s="170" t="s">
        <v>17</v>
      </c>
      <c r="I2832" s="171">
        <v>20.49</v>
      </c>
      <c r="J2832" s="169">
        <v>1</v>
      </c>
    </row>
    <row r="2833" spans="1:10" hidden="1" x14ac:dyDescent="0.25">
      <c r="A2833" s="169">
        <v>42489</v>
      </c>
      <c r="B2833" s="170" t="s">
        <v>2385</v>
      </c>
      <c r="C2833" s="170" t="s">
        <v>15</v>
      </c>
      <c r="D2833" s="170" t="s">
        <v>90</v>
      </c>
      <c r="E2833" s="170">
        <v>750</v>
      </c>
      <c r="F2833" s="170">
        <v>6</v>
      </c>
      <c r="G2833" s="171">
        <v>40</v>
      </c>
      <c r="H2833" s="170" t="s">
        <v>43</v>
      </c>
      <c r="I2833" s="171">
        <v>107.49</v>
      </c>
      <c r="J2833" s="169">
        <v>1</v>
      </c>
    </row>
    <row r="2834" spans="1:10" hidden="1" x14ac:dyDescent="0.25">
      <c r="A2834" s="169">
        <v>42502</v>
      </c>
      <c r="B2834" s="170" t="s">
        <v>2386</v>
      </c>
      <c r="C2834" s="170" t="s">
        <v>263</v>
      </c>
      <c r="D2834" s="170" t="s">
        <v>332</v>
      </c>
      <c r="E2834" s="170">
        <v>473</v>
      </c>
      <c r="F2834" s="170">
        <v>24</v>
      </c>
      <c r="G2834" s="171">
        <v>4</v>
      </c>
      <c r="H2834" s="170" t="s">
        <v>105</v>
      </c>
      <c r="I2834" s="171">
        <v>4.1900000000000004</v>
      </c>
      <c r="J2834" s="169">
        <v>1</v>
      </c>
    </row>
    <row r="2835" spans="1:10" hidden="1" x14ac:dyDescent="0.25">
      <c r="A2835" s="169">
        <v>42502</v>
      </c>
      <c r="B2835" s="170" t="s">
        <v>2386</v>
      </c>
      <c r="C2835" s="170" t="s">
        <v>263</v>
      </c>
      <c r="D2835" s="170" t="s">
        <v>332</v>
      </c>
      <c r="E2835" s="170">
        <v>473</v>
      </c>
      <c r="F2835" s="170">
        <v>24</v>
      </c>
      <c r="G2835" s="171">
        <v>4</v>
      </c>
      <c r="H2835" s="170" t="s">
        <v>105</v>
      </c>
      <c r="I2835" s="171">
        <v>4.1900000000000004</v>
      </c>
      <c r="J2835" s="169">
        <v>1</v>
      </c>
    </row>
    <row r="2836" spans="1:10" hidden="1" x14ac:dyDescent="0.25">
      <c r="A2836" s="169">
        <v>42503</v>
      </c>
      <c r="B2836" s="170" t="s">
        <v>2387</v>
      </c>
      <c r="C2836" s="170" t="s">
        <v>11</v>
      </c>
      <c r="D2836" s="170" t="s">
        <v>12</v>
      </c>
      <c r="E2836" s="170">
        <v>5325</v>
      </c>
      <c r="F2836" s="170">
        <v>1</v>
      </c>
      <c r="G2836" s="171">
        <v>5.3</v>
      </c>
      <c r="H2836" s="170" t="s">
        <v>105</v>
      </c>
      <c r="I2836" s="171">
        <v>33.99</v>
      </c>
      <c r="J2836" s="169">
        <v>15</v>
      </c>
    </row>
    <row r="2837" spans="1:10" hidden="1" x14ac:dyDescent="0.25">
      <c r="A2837" s="169">
        <v>42503</v>
      </c>
      <c r="B2837" s="170" t="s">
        <v>2387</v>
      </c>
      <c r="C2837" s="170" t="s">
        <v>11</v>
      </c>
      <c r="D2837" s="170" t="s">
        <v>12</v>
      </c>
      <c r="E2837" s="170">
        <v>5325</v>
      </c>
      <c r="F2837" s="170">
        <v>1</v>
      </c>
      <c r="G2837" s="171">
        <v>5.3</v>
      </c>
      <c r="H2837" s="170" t="s">
        <v>105</v>
      </c>
      <c r="I2837" s="171">
        <v>33.99</v>
      </c>
      <c r="J2837" s="169">
        <v>15</v>
      </c>
    </row>
    <row r="2838" spans="1:10" hidden="1" x14ac:dyDescent="0.25">
      <c r="A2838" s="169">
        <v>42540</v>
      </c>
      <c r="B2838" s="170" t="s">
        <v>2388</v>
      </c>
      <c r="C2838" s="170" t="s">
        <v>24</v>
      </c>
      <c r="D2838" s="170" t="s">
        <v>34</v>
      </c>
      <c r="E2838" s="170">
        <v>750</v>
      </c>
      <c r="F2838" s="170">
        <v>12</v>
      </c>
      <c r="G2838" s="171">
        <v>13.5</v>
      </c>
      <c r="H2838" s="170" t="s">
        <v>1887</v>
      </c>
      <c r="I2838" s="171">
        <v>23.34</v>
      </c>
      <c r="J2838" s="169">
        <v>1</v>
      </c>
    </row>
    <row r="2839" spans="1:10" hidden="1" x14ac:dyDescent="0.25">
      <c r="A2839" s="169">
        <v>42542</v>
      </c>
      <c r="B2839" s="170" t="s">
        <v>2389</v>
      </c>
      <c r="C2839" s="170" t="s">
        <v>15</v>
      </c>
      <c r="D2839" s="170" t="s">
        <v>113</v>
      </c>
      <c r="E2839" s="170">
        <v>700</v>
      </c>
      <c r="F2839" s="170">
        <v>6</v>
      </c>
      <c r="G2839" s="171">
        <v>43</v>
      </c>
      <c r="H2839" s="170" t="s">
        <v>402</v>
      </c>
      <c r="I2839" s="171">
        <v>110.99</v>
      </c>
      <c r="J2839" s="169">
        <v>1</v>
      </c>
    </row>
    <row r="2840" spans="1:10" hidden="1" x14ac:dyDescent="0.25">
      <c r="A2840" s="169">
        <v>42546</v>
      </c>
      <c r="B2840" s="170" t="s">
        <v>2390</v>
      </c>
      <c r="C2840" s="170" t="s">
        <v>263</v>
      </c>
      <c r="D2840" s="170" t="s">
        <v>264</v>
      </c>
      <c r="E2840" s="170">
        <v>2130</v>
      </c>
      <c r="F2840" s="170">
        <v>4</v>
      </c>
      <c r="G2840" s="171">
        <v>5</v>
      </c>
      <c r="H2840" s="170" t="s">
        <v>105</v>
      </c>
      <c r="I2840" s="171">
        <v>18.98</v>
      </c>
      <c r="J2840" s="169">
        <v>6</v>
      </c>
    </row>
    <row r="2841" spans="1:10" hidden="1" x14ac:dyDescent="0.25">
      <c r="A2841" s="169">
        <v>42546</v>
      </c>
      <c r="B2841" s="170" t="s">
        <v>2390</v>
      </c>
      <c r="C2841" s="170" t="s">
        <v>263</v>
      </c>
      <c r="D2841" s="170" t="s">
        <v>264</v>
      </c>
      <c r="E2841" s="170">
        <v>2130</v>
      </c>
      <c r="F2841" s="170">
        <v>4</v>
      </c>
      <c r="G2841" s="171">
        <v>5</v>
      </c>
      <c r="H2841" s="170" t="s">
        <v>105</v>
      </c>
      <c r="I2841" s="171">
        <v>18.98</v>
      </c>
      <c r="J2841" s="169">
        <v>6</v>
      </c>
    </row>
    <row r="2842" spans="1:10" hidden="1" x14ac:dyDescent="0.25">
      <c r="A2842" s="169">
        <v>42547</v>
      </c>
      <c r="B2842" s="170" t="s">
        <v>2391</v>
      </c>
      <c r="C2842" s="170" t="s">
        <v>263</v>
      </c>
      <c r="D2842" s="170" t="s">
        <v>264</v>
      </c>
      <c r="E2842" s="170">
        <v>2130</v>
      </c>
      <c r="F2842" s="170">
        <v>4</v>
      </c>
      <c r="G2842" s="171">
        <v>5</v>
      </c>
      <c r="H2842" s="170" t="s">
        <v>105</v>
      </c>
      <c r="I2842" s="171">
        <v>18.98</v>
      </c>
      <c r="J2842" s="169">
        <v>6</v>
      </c>
    </row>
    <row r="2843" spans="1:10" hidden="1" x14ac:dyDescent="0.25">
      <c r="A2843" s="169">
        <v>42547</v>
      </c>
      <c r="B2843" s="170" t="s">
        <v>2391</v>
      </c>
      <c r="C2843" s="170" t="s">
        <v>263</v>
      </c>
      <c r="D2843" s="170" t="s">
        <v>264</v>
      </c>
      <c r="E2843" s="170">
        <v>2130</v>
      </c>
      <c r="F2843" s="170">
        <v>4</v>
      </c>
      <c r="G2843" s="171">
        <v>5</v>
      </c>
      <c r="H2843" s="170" t="s">
        <v>105</v>
      </c>
      <c r="I2843" s="171">
        <v>18.98</v>
      </c>
      <c r="J2843" s="169">
        <v>6</v>
      </c>
    </row>
    <row r="2844" spans="1:10" hidden="1" x14ac:dyDescent="0.25">
      <c r="A2844" s="169">
        <v>42562</v>
      </c>
      <c r="B2844" s="170" t="s">
        <v>2392</v>
      </c>
      <c r="C2844" s="170" t="s">
        <v>15</v>
      </c>
      <c r="D2844" s="170" t="s">
        <v>56</v>
      </c>
      <c r="E2844" s="170">
        <v>750</v>
      </c>
      <c r="F2844" s="170">
        <v>12</v>
      </c>
      <c r="G2844" s="171">
        <v>40</v>
      </c>
      <c r="H2844" s="170" t="s">
        <v>2393</v>
      </c>
      <c r="I2844" s="171">
        <v>38.99</v>
      </c>
      <c r="J2844" s="169">
        <v>1</v>
      </c>
    </row>
    <row r="2845" spans="1:10" hidden="1" x14ac:dyDescent="0.25">
      <c r="A2845" s="169">
        <v>42568</v>
      </c>
      <c r="B2845" s="170" t="s">
        <v>2394</v>
      </c>
      <c r="C2845" s="170" t="s">
        <v>263</v>
      </c>
      <c r="D2845" s="170" t="s">
        <v>264</v>
      </c>
      <c r="E2845" s="170">
        <v>4260</v>
      </c>
      <c r="F2845" s="170">
        <v>2</v>
      </c>
      <c r="G2845" s="171">
        <v>5</v>
      </c>
      <c r="H2845" s="170" t="s">
        <v>105</v>
      </c>
      <c r="I2845" s="171">
        <v>31.79</v>
      </c>
      <c r="J2845" s="169">
        <v>12</v>
      </c>
    </row>
    <row r="2846" spans="1:10" hidden="1" x14ac:dyDescent="0.25">
      <c r="A2846" s="169">
        <v>42568</v>
      </c>
      <c r="B2846" s="170" t="s">
        <v>2394</v>
      </c>
      <c r="C2846" s="170" t="s">
        <v>263</v>
      </c>
      <c r="D2846" s="170" t="s">
        <v>264</v>
      </c>
      <c r="E2846" s="170">
        <v>4260</v>
      </c>
      <c r="F2846" s="170">
        <v>2</v>
      </c>
      <c r="G2846" s="171">
        <v>5</v>
      </c>
      <c r="H2846" s="170" t="s">
        <v>105</v>
      </c>
      <c r="I2846" s="171">
        <v>31.79</v>
      </c>
      <c r="J2846" s="169">
        <v>12</v>
      </c>
    </row>
    <row r="2847" spans="1:10" hidden="1" x14ac:dyDescent="0.25">
      <c r="A2847" s="169">
        <v>42572</v>
      </c>
      <c r="B2847" s="170" t="s">
        <v>2395</v>
      </c>
      <c r="C2847" s="170" t="s">
        <v>24</v>
      </c>
      <c r="D2847" s="170" t="s">
        <v>191</v>
      </c>
      <c r="E2847" s="170">
        <v>750</v>
      </c>
      <c r="F2847" s="170">
        <v>6</v>
      </c>
      <c r="G2847" s="171">
        <v>13.5</v>
      </c>
      <c r="H2847" s="170" t="s">
        <v>130</v>
      </c>
      <c r="I2847" s="171">
        <v>21.99</v>
      </c>
      <c r="J2847" s="169">
        <v>1</v>
      </c>
    </row>
    <row r="2848" spans="1:10" hidden="1" x14ac:dyDescent="0.25">
      <c r="A2848" s="169">
        <v>42575</v>
      </c>
      <c r="B2848" s="170" t="s">
        <v>2396</v>
      </c>
      <c r="C2848" s="170" t="s">
        <v>11</v>
      </c>
      <c r="D2848" s="170" t="s">
        <v>303</v>
      </c>
      <c r="E2848" s="170">
        <v>355</v>
      </c>
      <c r="F2848" s="170">
        <v>24</v>
      </c>
      <c r="G2848" s="171">
        <v>7</v>
      </c>
      <c r="H2848" s="170" t="s">
        <v>1422</v>
      </c>
      <c r="I2848" s="171">
        <v>3.95</v>
      </c>
      <c r="J2848" s="169">
        <v>1</v>
      </c>
    </row>
    <row r="2849" spans="1:10" hidden="1" x14ac:dyDescent="0.25">
      <c r="A2849" s="169">
        <v>42575</v>
      </c>
      <c r="B2849" s="170" t="s">
        <v>2396</v>
      </c>
      <c r="C2849" s="170" t="s">
        <v>11</v>
      </c>
      <c r="D2849" s="170" t="s">
        <v>303</v>
      </c>
      <c r="E2849" s="170">
        <v>355</v>
      </c>
      <c r="F2849" s="170">
        <v>24</v>
      </c>
      <c r="G2849" s="171">
        <v>7</v>
      </c>
      <c r="H2849" s="170" t="s">
        <v>1422</v>
      </c>
      <c r="I2849" s="171">
        <v>3.95</v>
      </c>
      <c r="J2849" s="169">
        <v>1</v>
      </c>
    </row>
    <row r="2850" spans="1:10" hidden="1" x14ac:dyDescent="0.25">
      <c r="A2850" s="169">
        <v>42590</v>
      </c>
      <c r="B2850" s="170" t="s">
        <v>2397</v>
      </c>
      <c r="C2850" s="170" t="s">
        <v>15</v>
      </c>
      <c r="D2850" s="170" t="s">
        <v>154</v>
      </c>
      <c r="E2850" s="170">
        <v>750</v>
      </c>
      <c r="F2850" s="170">
        <v>6</v>
      </c>
      <c r="G2850" s="171">
        <v>15</v>
      </c>
      <c r="H2850" s="170" t="s">
        <v>43</v>
      </c>
      <c r="I2850" s="171">
        <v>41.49</v>
      </c>
      <c r="J2850" s="169">
        <v>1</v>
      </c>
    </row>
    <row r="2851" spans="1:10" hidden="1" x14ac:dyDescent="0.25">
      <c r="A2851" s="169">
        <v>42604</v>
      </c>
      <c r="B2851" s="170" t="s">
        <v>2398</v>
      </c>
      <c r="C2851" s="170" t="s">
        <v>15</v>
      </c>
      <c r="D2851" s="170" t="s">
        <v>1399</v>
      </c>
      <c r="E2851" s="170">
        <v>750</v>
      </c>
      <c r="F2851" s="170">
        <v>6</v>
      </c>
      <c r="G2851" s="171">
        <v>41</v>
      </c>
      <c r="H2851" s="170" t="s">
        <v>43</v>
      </c>
      <c r="I2851" s="171">
        <v>52.99</v>
      </c>
      <c r="J2851" s="169">
        <v>1</v>
      </c>
    </row>
    <row r="2852" spans="1:10" hidden="1" x14ac:dyDescent="0.25">
      <c r="A2852" s="169">
        <v>42663</v>
      </c>
      <c r="B2852" s="170" t="s">
        <v>428</v>
      </c>
      <c r="C2852" s="170" t="s">
        <v>15</v>
      </c>
      <c r="D2852" s="170" t="s">
        <v>93</v>
      </c>
      <c r="E2852" s="170">
        <v>375</v>
      </c>
      <c r="F2852" s="170">
        <v>20</v>
      </c>
      <c r="G2852" s="171">
        <v>40</v>
      </c>
      <c r="H2852" s="170" t="s">
        <v>123</v>
      </c>
      <c r="I2852" s="171">
        <v>16.989999999999998</v>
      </c>
      <c r="J2852" s="169">
        <v>1</v>
      </c>
    </row>
    <row r="2853" spans="1:10" hidden="1" x14ac:dyDescent="0.25">
      <c r="A2853" s="169">
        <v>42672</v>
      </c>
      <c r="B2853" s="170" t="s">
        <v>2399</v>
      </c>
      <c r="C2853" s="170" t="s">
        <v>11</v>
      </c>
      <c r="D2853" s="170" t="s">
        <v>2400</v>
      </c>
      <c r="E2853" s="170">
        <v>473</v>
      </c>
      <c r="F2853" s="170">
        <v>24</v>
      </c>
      <c r="G2853" s="171">
        <v>4.8</v>
      </c>
      <c r="H2853" s="170" t="s">
        <v>1136</v>
      </c>
      <c r="I2853" s="171">
        <v>4.25</v>
      </c>
      <c r="J2853" s="169">
        <v>1</v>
      </c>
    </row>
    <row r="2854" spans="1:10" hidden="1" x14ac:dyDescent="0.25">
      <c r="A2854" s="169">
        <v>42672</v>
      </c>
      <c r="B2854" s="170" t="s">
        <v>2399</v>
      </c>
      <c r="C2854" s="170" t="s">
        <v>11</v>
      </c>
      <c r="D2854" s="170" t="s">
        <v>2400</v>
      </c>
      <c r="E2854" s="170">
        <v>473</v>
      </c>
      <c r="F2854" s="170">
        <v>24</v>
      </c>
      <c r="G2854" s="171">
        <v>4.8</v>
      </c>
      <c r="H2854" s="170" t="s">
        <v>1136</v>
      </c>
      <c r="I2854" s="171">
        <v>4.25</v>
      </c>
      <c r="J2854" s="169">
        <v>1</v>
      </c>
    </row>
    <row r="2855" spans="1:10" hidden="1" x14ac:dyDescent="0.25">
      <c r="A2855" s="169">
        <v>42790</v>
      </c>
      <c r="B2855" s="170" t="s">
        <v>2401</v>
      </c>
      <c r="C2855" s="170" t="s">
        <v>15</v>
      </c>
      <c r="D2855" s="170" t="s">
        <v>1399</v>
      </c>
      <c r="E2855" s="170">
        <v>750</v>
      </c>
      <c r="F2855" s="170">
        <v>6</v>
      </c>
      <c r="G2855" s="171">
        <v>40</v>
      </c>
      <c r="H2855" s="170" t="s">
        <v>415</v>
      </c>
      <c r="I2855" s="171">
        <v>42.99</v>
      </c>
      <c r="J2855" s="169">
        <v>1</v>
      </c>
    </row>
    <row r="2856" spans="1:10" hidden="1" x14ac:dyDescent="0.25">
      <c r="A2856" s="169">
        <v>42793</v>
      </c>
      <c r="B2856" s="170" t="s">
        <v>2402</v>
      </c>
      <c r="C2856" s="170" t="s">
        <v>15</v>
      </c>
      <c r="D2856" s="170" t="s">
        <v>227</v>
      </c>
      <c r="E2856" s="170">
        <v>750</v>
      </c>
      <c r="F2856" s="170">
        <v>12</v>
      </c>
      <c r="G2856" s="171">
        <v>40</v>
      </c>
      <c r="H2856" s="170" t="s">
        <v>91</v>
      </c>
      <c r="I2856" s="171">
        <v>29.99</v>
      </c>
      <c r="J2856" s="169">
        <v>1</v>
      </c>
    </row>
    <row r="2857" spans="1:10" hidden="1" x14ac:dyDescent="0.25">
      <c r="A2857" s="169">
        <v>42797</v>
      </c>
      <c r="B2857" s="170" t="s">
        <v>2403</v>
      </c>
      <c r="C2857" s="170" t="s">
        <v>24</v>
      </c>
      <c r="D2857" s="170" t="s">
        <v>191</v>
      </c>
      <c r="E2857" s="170">
        <v>750</v>
      </c>
      <c r="F2857" s="170">
        <v>12</v>
      </c>
      <c r="G2857" s="171">
        <v>14.3</v>
      </c>
      <c r="H2857" s="170" t="s">
        <v>96</v>
      </c>
      <c r="I2857" s="171">
        <v>32.99</v>
      </c>
      <c r="J2857" s="169">
        <v>1</v>
      </c>
    </row>
    <row r="2858" spans="1:10" hidden="1" x14ac:dyDescent="0.25">
      <c r="A2858" s="169">
        <v>42813</v>
      </c>
      <c r="B2858" s="170" t="s">
        <v>2404</v>
      </c>
      <c r="C2858" s="170" t="s">
        <v>15</v>
      </c>
      <c r="D2858" s="170" t="s">
        <v>82</v>
      </c>
      <c r="E2858" s="170">
        <v>1140</v>
      </c>
      <c r="F2858" s="170">
        <v>6</v>
      </c>
      <c r="G2858" s="171">
        <v>40</v>
      </c>
      <c r="H2858" s="170" t="s">
        <v>29</v>
      </c>
      <c r="I2858" s="171">
        <v>43.99</v>
      </c>
      <c r="J2858" s="169">
        <v>1</v>
      </c>
    </row>
    <row r="2859" spans="1:10" hidden="1" x14ac:dyDescent="0.25">
      <c r="A2859" s="169">
        <v>42853</v>
      </c>
      <c r="B2859" s="170" t="s">
        <v>2405</v>
      </c>
      <c r="C2859" s="170" t="s">
        <v>11</v>
      </c>
      <c r="D2859" s="170" t="s">
        <v>303</v>
      </c>
      <c r="E2859" s="170">
        <v>473</v>
      </c>
      <c r="F2859" s="170">
        <v>24</v>
      </c>
      <c r="G2859" s="171">
        <v>6.3</v>
      </c>
      <c r="H2859" s="170" t="s">
        <v>1136</v>
      </c>
      <c r="I2859" s="171">
        <v>5</v>
      </c>
      <c r="J2859" s="169">
        <v>1</v>
      </c>
    </row>
    <row r="2860" spans="1:10" hidden="1" x14ac:dyDescent="0.25">
      <c r="A2860" s="169">
        <v>42853</v>
      </c>
      <c r="B2860" s="170" t="s">
        <v>2405</v>
      </c>
      <c r="C2860" s="170" t="s">
        <v>11</v>
      </c>
      <c r="D2860" s="170" t="s">
        <v>303</v>
      </c>
      <c r="E2860" s="170">
        <v>473</v>
      </c>
      <c r="F2860" s="170">
        <v>24</v>
      </c>
      <c r="G2860" s="171">
        <v>6.3</v>
      </c>
      <c r="H2860" s="170" t="s">
        <v>1136</v>
      </c>
      <c r="I2860" s="171">
        <v>5</v>
      </c>
      <c r="J2860" s="169">
        <v>1</v>
      </c>
    </row>
    <row r="2861" spans="1:10" hidden="1" x14ac:dyDescent="0.25">
      <c r="A2861" s="169">
        <v>42856</v>
      </c>
      <c r="B2861" s="170" t="s">
        <v>2406</v>
      </c>
      <c r="C2861" s="170" t="s">
        <v>11</v>
      </c>
      <c r="D2861" s="170" t="s">
        <v>303</v>
      </c>
      <c r="E2861" s="170">
        <v>473</v>
      </c>
      <c r="F2861" s="170">
        <v>24</v>
      </c>
      <c r="G2861" s="171">
        <v>7</v>
      </c>
      <c r="H2861" s="170" t="s">
        <v>1457</v>
      </c>
      <c r="I2861" s="171">
        <v>4.8899999999999997</v>
      </c>
      <c r="J2861" s="169">
        <v>1</v>
      </c>
    </row>
    <row r="2862" spans="1:10" hidden="1" x14ac:dyDescent="0.25">
      <c r="A2862" s="169">
        <v>42856</v>
      </c>
      <c r="B2862" s="170" t="s">
        <v>2406</v>
      </c>
      <c r="C2862" s="170" t="s">
        <v>11</v>
      </c>
      <c r="D2862" s="170" t="s">
        <v>303</v>
      </c>
      <c r="E2862" s="170">
        <v>473</v>
      </c>
      <c r="F2862" s="170">
        <v>24</v>
      </c>
      <c r="G2862" s="171">
        <v>7</v>
      </c>
      <c r="H2862" s="170" t="s">
        <v>1457</v>
      </c>
      <c r="I2862" s="171">
        <v>4.8899999999999997</v>
      </c>
      <c r="J2862" s="169">
        <v>1</v>
      </c>
    </row>
    <row r="2863" spans="1:10" hidden="1" x14ac:dyDescent="0.25">
      <c r="A2863" s="169">
        <v>42862</v>
      </c>
      <c r="B2863" s="170" t="s">
        <v>2407</v>
      </c>
      <c r="C2863" s="170" t="s">
        <v>11</v>
      </c>
      <c r="D2863" s="170" t="s">
        <v>474</v>
      </c>
      <c r="E2863" s="170">
        <v>473</v>
      </c>
      <c r="F2863" s="170">
        <v>24</v>
      </c>
      <c r="G2863" s="171">
        <v>4.5</v>
      </c>
      <c r="H2863" s="170" t="s">
        <v>2319</v>
      </c>
      <c r="I2863" s="171">
        <v>4.49</v>
      </c>
      <c r="J2863" s="169">
        <v>1</v>
      </c>
    </row>
    <row r="2864" spans="1:10" hidden="1" x14ac:dyDescent="0.25">
      <c r="A2864" s="169">
        <v>42862</v>
      </c>
      <c r="B2864" s="170" t="s">
        <v>2407</v>
      </c>
      <c r="C2864" s="170" t="s">
        <v>11</v>
      </c>
      <c r="D2864" s="170" t="s">
        <v>474</v>
      </c>
      <c r="E2864" s="170">
        <v>473</v>
      </c>
      <c r="F2864" s="170">
        <v>24</v>
      </c>
      <c r="G2864" s="171">
        <v>4.5</v>
      </c>
      <c r="H2864" s="170" t="s">
        <v>1407</v>
      </c>
      <c r="I2864" s="171">
        <v>4.49</v>
      </c>
      <c r="J2864" s="169">
        <v>1</v>
      </c>
    </row>
    <row r="2865" spans="1:10" hidden="1" x14ac:dyDescent="0.25">
      <c r="A2865" s="169">
        <v>42864</v>
      </c>
      <c r="B2865" s="170" t="s">
        <v>2408</v>
      </c>
      <c r="C2865" s="170" t="s">
        <v>24</v>
      </c>
      <c r="D2865" s="170" t="s">
        <v>34</v>
      </c>
      <c r="E2865" s="170">
        <v>750</v>
      </c>
      <c r="F2865" s="170">
        <v>6</v>
      </c>
      <c r="G2865" s="171">
        <v>14</v>
      </c>
      <c r="H2865" s="170" t="s">
        <v>280</v>
      </c>
      <c r="I2865" s="171">
        <v>49.99</v>
      </c>
      <c r="J2865" s="169">
        <v>1</v>
      </c>
    </row>
    <row r="2866" spans="1:10" hidden="1" x14ac:dyDescent="0.25">
      <c r="A2866" s="169">
        <v>42865</v>
      </c>
      <c r="B2866" s="170" t="s">
        <v>1354</v>
      </c>
      <c r="C2866" s="170" t="s">
        <v>15</v>
      </c>
      <c r="D2866" s="170" t="s">
        <v>19</v>
      </c>
      <c r="E2866" s="170">
        <v>3000</v>
      </c>
      <c r="F2866" s="170">
        <v>3</v>
      </c>
      <c r="G2866" s="171">
        <v>40</v>
      </c>
      <c r="H2866" s="170" t="s">
        <v>222</v>
      </c>
      <c r="I2866" s="171">
        <v>199.99</v>
      </c>
      <c r="J2866" s="169">
        <v>1</v>
      </c>
    </row>
    <row r="2867" spans="1:10" hidden="1" x14ac:dyDescent="0.25">
      <c r="A2867" s="169">
        <v>42871</v>
      </c>
      <c r="B2867" s="170" t="s">
        <v>2409</v>
      </c>
      <c r="C2867" s="170" t="s">
        <v>263</v>
      </c>
      <c r="D2867" s="170" t="s">
        <v>806</v>
      </c>
      <c r="E2867" s="170">
        <v>4260</v>
      </c>
      <c r="F2867" s="170">
        <v>2</v>
      </c>
      <c r="G2867" s="171">
        <v>5</v>
      </c>
      <c r="H2867" s="170" t="s">
        <v>13</v>
      </c>
      <c r="I2867" s="171">
        <v>32.99</v>
      </c>
      <c r="J2867" s="169">
        <v>12</v>
      </c>
    </row>
    <row r="2868" spans="1:10" hidden="1" x14ac:dyDescent="0.25">
      <c r="A2868" s="169">
        <v>42871</v>
      </c>
      <c r="B2868" s="170" t="s">
        <v>2409</v>
      </c>
      <c r="C2868" s="170" t="s">
        <v>263</v>
      </c>
      <c r="D2868" s="170" t="s">
        <v>806</v>
      </c>
      <c r="E2868" s="170">
        <v>4260</v>
      </c>
      <c r="F2868" s="170">
        <v>2</v>
      </c>
      <c r="G2868" s="171">
        <v>5</v>
      </c>
      <c r="H2868" s="170" t="s">
        <v>13</v>
      </c>
      <c r="I2868" s="171">
        <v>32.99</v>
      </c>
      <c r="J2868" s="169">
        <v>12</v>
      </c>
    </row>
    <row r="2869" spans="1:10" hidden="1" x14ac:dyDescent="0.25">
      <c r="A2869" s="169">
        <v>42886</v>
      </c>
      <c r="B2869" s="170" t="s">
        <v>2410</v>
      </c>
      <c r="C2869" s="170" t="s">
        <v>263</v>
      </c>
      <c r="D2869" s="170" t="s">
        <v>806</v>
      </c>
      <c r="E2869" s="170">
        <v>4260</v>
      </c>
      <c r="F2869" s="170">
        <v>2</v>
      </c>
      <c r="G2869" s="171">
        <v>5</v>
      </c>
      <c r="H2869" s="170" t="s">
        <v>13</v>
      </c>
      <c r="I2869" s="171">
        <v>32.99</v>
      </c>
      <c r="J2869" s="169">
        <v>12</v>
      </c>
    </row>
    <row r="2870" spans="1:10" hidden="1" x14ac:dyDescent="0.25">
      <c r="A2870" s="169">
        <v>42886</v>
      </c>
      <c r="B2870" s="170" t="s">
        <v>2410</v>
      </c>
      <c r="C2870" s="170" t="s">
        <v>263</v>
      </c>
      <c r="D2870" s="170" t="s">
        <v>806</v>
      </c>
      <c r="E2870" s="170">
        <v>4260</v>
      </c>
      <c r="F2870" s="170">
        <v>2</v>
      </c>
      <c r="G2870" s="171">
        <v>5</v>
      </c>
      <c r="H2870" s="170" t="s">
        <v>13</v>
      </c>
      <c r="I2870" s="171">
        <v>32.99</v>
      </c>
      <c r="J2870" s="169">
        <v>12</v>
      </c>
    </row>
    <row r="2871" spans="1:10" hidden="1" x14ac:dyDescent="0.25">
      <c r="A2871" s="169">
        <v>42894</v>
      </c>
      <c r="B2871" s="170" t="s">
        <v>2411</v>
      </c>
      <c r="C2871" s="170" t="s">
        <v>263</v>
      </c>
      <c r="D2871" s="170" t="s">
        <v>806</v>
      </c>
      <c r="E2871" s="170">
        <v>355</v>
      </c>
      <c r="F2871" s="170">
        <v>24</v>
      </c>
      <c r="G2871" s="171">
        <v>4.5</v>
      </c>
      <c r="H2871" s="170" t="s">
        <v>1324</v>
      </c>
      <c r="I2871" s="171">
        <v>3.69</v>
      </c>
      <c r="J2871" s="169">
        <v>1</v>
      </c>
    </row>
    <row r="2872" spans="1:10" hidden="1" x14ac:dyDescent="0.25">
      <c r="A2872" s="169">
        <v>42914</v>
      </c>
      <c r="B2872" s="170" t="s">
        <v>2412</v>
      </c>
      <c r="C2872" s="170" t="s">
        <v>263</v>
      </c>
      <c r="D2872" s="170" t="s">
        <v>332</v>
      </c>
      <c r="E2872" s="170">
        <v>2130</v>
      </c>
      <c r="F2872" s="170">
        <v>4</v>
      </c>
      <c r="G2872" s="171">
        <v>5</v>
      </c>
      <c r="H2872" s="170" t="s">
        <v>29</v>
      </c>
      <c r="I2872" s="171">
        <v>17.989999999999998</v>
      </c>
      <c r="J2872" s="169">
        <v>6</v>
      </c>
    </row>
    <row r="2873" spans="1:10" hidden="1" x14ac:dyDescent="0.25">
      <c r="A2873" s="169">
        <v>42925</v>
      </c>
      <c r="B2873" s="170" t="s">
        <v>2413</v>
      </c>
      <c r="C2873" s="170" t="s">
        <v>11</v>
      </c>
      <c r="D2873" s="170" t="s">
        <v>267</v>
      </c>
      <c r="E2873" s="170">
        <v>473</v>
      </c>
      <c r="F2873" s="170">
        <v>24</v>
      </c>
      <c r="G2873" s="171">
        <v>5.25</v>
      </c>
      <c r="H2873" s="170" t="s">
        <v>2066</v>
      </c>
      <c r="I2873" s="171">
        <v>3.79</v>
      </c>
      <c r="J2873" s="169">
        <v>1</v>
      </c>
    </row>
    <row r="2874" spans="1:10" hidden="1" x14ac:dyDescent="0.25">
      <c r="A2874" s="169">
        <v>42925</v>
      </c>
      <c r="B2874" s="170" t="s">
        <v>2413</v>
      </c>
      <c r="C2874" s="170" t="s">
        <v>11</v>
      </c>
      <c r="D2874" s="170" t="s">
        <v>267</v>
      </c>
      <c r="E2874" s="170">
        <v>473</v>
      </c>
      <c r="F2874" s="170">
        <v>24</v>
      </c>
      <c r="G2874" s="171">
        <v>5.25</v>
      </c>
      <c r="H2874" s="170" t="s">
        <v>2066</v>
      </c>
      <c r="I2874" s="171">
        <v>3.79</v>
      </c>
      <c r="J2874" s="169">
        <v>1</v>
      </c>
    </row>
    <row r="2875" spans="1:10" hidden="1" x14ac:dyDescent="0.25">
      <c r="A2875" s="169">
        <v>42986</v>
      </c>
      <c r="B2875" s="170" t="s">
        <v>2414</v>
      </c>
      <c r="C2875" s="170" t="s">
        <v>263</v>
      </c>
      <c r="D2875" s="170" t="s">
        <v>646</v>
      </c>
      <c r="E2875" s="170">
        <v>458</v>
      </c>
      <c r="F2875" s="170">
        <v>24</v>
      </c>
      <c r="G2875" s="171">
        <v>5.5</v>
      </c>
      <c r="H2875" s="170" t="s">
        <v>333</v>
      </c>
      <c r="I2875" s="171">
        <v>3.69</v>
      </c>
      <c r="J2875" s="169">
        <v>1</v>
      </c>
    </row>
    <row r="2876" spans="1:10" hidden="1" x14ac:dyDescent="0.25">
      <c r="A2876" s="169">
        <v>43020</v>
      </c>
      <c r="B2876" s="170" t="s">
        <v>2415</v>
      </c>
      <c r="C2876" s="170" t="s">
        <v>263</v>
      </c>
      <c r="D2876" s="170" t="s">
        <v>646</v>
      </c>
      <c r="E2876" s="170">
        <v>473</v>
      </c>
      <c r="F2876" s="170">
        <v>24</v>
      </c>
      <c r="G2876" s="171">
        <v>5</v>
      </c>
      <c r="H2876" s="170" t="s">
        <v>105</v>
      </c>
      <c r="I2876" s="171">
        <v>3.98</v>
      </c>
      <c r="J2876" s="169">
        <v>1</v>
      </c>
    </row>
    <row r="2877" spans="1:10" hidden="1" x14ac:dyDescent="0.25">
      <c r="A2877" s="169">
        <v>43020</v>
      </c>
      <c r="B2877" s="170" t="s">
        <v>2415</v>
      </c>
      <c r="C2877" s="170" t="s">
        <v>263</v>
      </c>
      <c r="D2877" s="170" t="s">
        <v>646</v>
      </c>
      <c r="E2877" s="170">
        <v>473</v>
      </c>
      <c r="F2877" s="170">
        <v>24</v>
      </c>
      <c r="G2877" s="171">
        <v>5</v>
      </c>
      <c r="H2877" s="170" t="s">
        <v>105</v>
      </c>
      <c r="I2877" s="171">
        <v>3.98</v>
      </c>
      <c r="J2877" s="169">
        <v>1</v>
      </c>
    </row>
    <row r="2878" spans="1:10" hidden="1" x14ac:dyDescent="0.25">
      <c r="A2878" s="169">
        <v>43021</v>
      </c>
      <c r="B2878" s="170" t="s">
        <v>2416</v>
      </c>
      <c r="C2878" s="170" t="s">
        <v>263</v>
      </c>
      <c r="D2878" s="170" t="s">
        <v>646</v>
      </c>
      <c r="E2878" s="170">
        <v>2130</v>
      </c>
      <c r="F2878" s="170">
        <v>4</v>
      </c>
      <c r="G2878" s="171">
        <v>5</v>
      </c>
      <c r="H2878" s="170" t="s">
        <v>105</v>
      </c>
      <c r="I2878" s="171">
        <v>17.989999999999998</v>
      </c>
      <c r="J2878" s="169">
        <v>6</v>
      </c>
    </row>
    <row r="2879" spans="1:10" hidden="1" x14ac:dyDescent="0.25">
      <c r="A2879" s="169">
        <v>43021</v>
      </c>
      <c r="B2879" s="170" t="s">
        <v>2416</v>
      </c>
      <c r="C2879" s="170" t="s">
        <v>263</v>
      </c>
      <c r="D2879" s="170" t="s">
        <v>646</v>
      </c>
      <c r="E2879" s="170">
        <v>2130</v>
      </c>
      <c r="F2879" s="170">
        <v>4</v>
      </c>
      <c r="G2879" s="171">
        <v>5</v>
      </c>
      <c r="H2879" s="170" t="s">
        <v>105</v>
      </c>
      <c r="I2879" s="171">
        <v>17.989999999999998</v>
      </c>
      <c r="J2879" s="169">
        <v>6</v>
      </c>
    </row>
    <row r="2880" spans="1:10" hidden="1" x14ac:dyDescent="0.25">
      <c r="A2880" s="169">
        <v>43083</v>
      </c>
      <c r="B2880" s="170" t="s">
        <v>2417</v>
      </c>
      <c r="C2880" s="170" t="s">
        <v>15</v>
      </c>
      <c r="D2880" s="170" t="s">
        <v>227</v>
      </c>
      <c r="E2880" s="170">
        <v>750</v>
      </c>
      <c r="F2880" s="170">
        <v>12</v>
      </c>
      <c r="G2880" s="171">
        <v>40</v>
      </c>
      <c r="H2880" s="170" t="s">
        <v>222</v>
      </c>
      <c r="I2880" s="171">
        <v>40.5</v>
      </c>
      <c r="J2880" s="169">
        <v>1</v>
      </c>
    </row>
    <row r="2881" spans="1:10" hidden="1" x14ac:dyDescent="0.25">
      <c r="A2881" s="169">
        <v>43108</v>
      </c>
      <c r="B2881" s="170" t="s">
        <v>2418</v>
      </c>
      <c r="C2881" s="170" t="s">
        <v>24</v>
      </c>
      <c r="D2881" s="170" t="s">
        <v>68</v>
      </c>
      <c r="E2881" s="170">
        <v>750</v>
      </c>
      <c r="F2881" s="170">
        <v>12</v>
      </c>
      <c r="G2881" s="171">
        <v>14.5</v>
      </c>
      <c r="H2881" s="170" t="s">
        <v>43</v>
      </c>
      <c r="I2881" s="171">
        <v>64.989999999999995</v>
      </c>
      <c r="J2881" s="169">
        <v>1</v>
      </c>
    </row>
    <row r="2882" spans="1:10" hidden="1" x14ac:dyDescent="0.25">
      <c r="A2882" s="169">
        <v>43165</v>
      </c>
      <c r="B2882" s="170" t="s">
        <v>2419</v>
      </c>
      <c r="C2882" s="170" t="s">
        <v>263</v>
      </c>
      <c r="D2882" s="170" t="s">
        <v>646</v>
      </c>
      <c r="E2882" s="170">
        <v>473</v>
      </c>
      <c r="F2882" s="170">
        <v>24</v>
      </c>
      <c r="G2882" s="171">
        <v>5</v>
      </c>
      <c r="H2882" s="170" t="s">
        <v>54</v>
      </c>
      <c r="I2882" s="171">
        <v>3.99</v>
      </c>
      <c r="J2882" s="169">
        <v>1</v>
      </c>
    </row>
    <row r="2883" spans="1:10" hidden="1" x14ac:dyDescent="0.25">
      <c r="A2883" s="169">
        <v>43165</v>
      </c>
      <c r="B2883" s="170" t="s">
        <v>2419</v>
      </c>
      <c r="C2883" s="170" t="s">
        <v>263</v>
      </c>
      <c r="D2883" s="170" t="s">
        <v>646</v>
      </c>
      <c r="E2883" s="170">
        <v>473</v>
      </c>
      <c r="F2883" s="170">
        <v>24</v>
      </c>
      <c r="G2883" s="171">
        <v>5</v>
      </c>
      <c r="H2883" s="170" t="s">
        <v>54</v>
      </c>
      <c r="I2883" s="171">
        <v>3.99</v>
      </c>
      <c r="J2883" s="169">
        <v>1</v>
      </c>
    </row>
    <row r="2884" spans="1:10" hidden="1" x14ac:dyDescent="0.25">
      <c r="A2884" s="169">
        <v>43204</v>
      </c>
      <c r="B2884" s="170" t="s">
        <v>2420</v>
      </c>
      <c r="C2884" s="170" t="s">
        <v>263</v>
      </c>
      <c r="D2884" s="170" t="s">
        <v>806</v>
      </c>
      <c r="E2884" s="170">
        <v>4260</v>
      </c>
      <c r="F2884" s="170">
        <v>2</v>
      </c>
      <c r="G2884" s="171">
        <v>5</v>
      </c>
      <c r="H2884" s="170" t="s">
        <v>54</v>
      </c>
      <c r="I2884" s="171">
        <v>33.39</v>
      </c>
      <c r="J2884" s="169">
        <v>12</v>
      </c>
    </row>
    <row r="2885" spans="1:10" hidden="1" x14ac:dyDescent="0.25">
      <c r="A2885" s="169">
        <v>43204</v>
      </c>
      <c r="B2885" s="170" t="s">
        <v>2420</v>
      </c>
      <c r="C2885" s="170" t="s">
        <v>263</v>
      </c>
      <c r="D2885" s="170" t="s">
        <v>806</v>
      </c>
      <c r="E2885" s="170">
        <v>4260</v>
      </c>
      <c r="F2885" s="170">
        <v>2</v>
      </c>
      <c r="G2885" s="171">
        <v>5</v>
      </c>
      <c r="H2885" s="170" t="s">
        <v>54</v>
      </c>
      <c r="I2885" s="171">
        <v>33.39</v>
      </c>
      <c r="J2885" s="169">
        <v>12</v>
      </c>
    </row>
    <row r="2886" spans="1:10" hidden="1" x14ac:dyDescent="0.25">
      <c r="A2886" s="169">
        <v>43205</v>
      </c>
      <c r="B2886" s="170" t="s">
        <v>2421</v>
      </c>
      <c r="C2886" s="170" t="s">
        <v>263</v>
      </c>
      <c r="D2886" s="170" t="s">
        <v>646</v>
      </c>
      <c r="E2886" s="170">
        <v>2130</v>
      </c>
      <c r="F2886" s="170">
        <v>4</v>
      </c>
      <c r="G2886" s="171">
        <v>5</v>
      </c>
      <c r="H2886" s="170" t="s">
        <v>13</v>
      </c>
      <c r="I2886" s="171">
        <v>16.989999999999998</v>
      </c>
      <c r="J2886" s="169">
        <v>6</v>
      </c>
    </row>
    <row r="2887" spans="1:10" hidden="1" x14ac:dyDescent="0.25">
      <c r="A2887" s="169">
        <v>43205</v>
      </c>
      <c r="B2887" s="170" t="s">
        <v>2421</v>
      </c>
      <c r="C2887" s="170" t="s">
        <v>263</v>
      </c>
      <c r="D2887" s="170" t="s">
        <v>646</v>
      </c>
      <c r="E2887" s="170">
        <v>2130</v>
      </c>
      <c r="F2887" s="170">
        <v>4</v>
      </c>
      <c r="G2887" s="171">
        <v>5</v>
      </c>
      <c r="H2887" s="170" t="s">
        <v>13</v>
      </c>
      <c r="I2887" s="171">
        <v>16.989999999999998</v>
      </c>
      <c r="J2887" s="169">
        <v>6</v>
      </c>
    </row>
    <row r="2888" spans="1:10" hidden="1" x14ac:dyDescent="0.25">
      <c r="A2888" s="169">
        <v>43207</v>
      </c>
      <c r="B2888" s="170" t="s">
        <v>2422</v>
      </c>
      <c r="C2888" s="170" t="s">
        <v>15</v>
      </c>
      <c r="D2888" s="170" t="s">
        <v>845</v>
      </c>
      <c r="E2888" s="170">
        <v>750</v>
      </c>
      <c r="F2888" s="170">
        <v>6</v>
      </c>
      <c r="G2888" s="171">
        <v>46.5</v>
      </c>
      <c r="H2888" s="170" t="s">
        <v>43</v>
      </c>
      <c r="I2888" s="171">
        <v>102.99</v>
      </c>
      <c r="J2888" s="169">
        <v>1</v>
      </c>
    </row>
    <row r="2889" spans="1:10" hidden="1" x14ac:dyDescent="0.25">
      <c r="A2889" s="169">
        <v>43227</v>
      </c>
      <c r="B2889" s="170" t="s">
        <v>2423</v>
      </c>
      <c r="C2889" s="170" t="s">
        <v>15</v>
      </c>
      <c r="D2889" s="170" t="s">
        <v>845</v>
      </c>
      <c r="E2889" s="170">
        <v>750</v>
      </c>
      <c r="F2889" s="170">
        <v>6</v>
      </c>
      <c r="G2889" s="171">
        <v>47.5</v>
      </c>
      <c r="H2889" s="170" t="s">
        <v>43</v>
      </c>
      <c r="I2889" s="171">
        <v>75.989999999999995</v>
      </c>
      <c r="J2889" s="169">
        <v>1</v>
      </c>
    </row>
    <row r="2890" spans="1:10" hidden="1" x14ac:dyDescent="0.25">
      <c r="A2890" s="169">
        <v>43243</v>
      </c>
      <c r="B2890" s="170" t="s">
        <v>2424</v>
      </c>
      <c r="C2890" s="170" t="s">
        <v>11</v>
      </c>
      <c r="D2890" s="170" t="s">
        <v>303</v>
      </c>
      <c r="E2890" s="170">
        <v>473</v>
      </c>
      <c r="F2890" s="170">
        <v>24</v>
      </c>
      <c r="G2890" s="171">
        <v>8</v>
      </c>
      <c r="H2890" s="170" t="s">
        <v>1407</v>
      </c>
      <c r="I2890" s="171">
        <v>2.95</v>
      </c>
      <c r="J2890" s="169">
        <v>1</v>
      </c>
    </row>
    <row r="2891" spans="1:10" hidden="1" x14ac:dyDescent="0.25">
      <c r="A2891" s="169">
        <v>43243</v>
      </c>
      <c r="B2891" s="170" t="s">
        <v>2424</v>
      </c>
      <c r="C2891" s="170" t="s">
        <v>11</v>
      </c>
      <c r="D2891" s="170" t="s">
        <v>303</v>
      </c>
      <c r="E2891" s="170">
        <v>473</v>
      </c>
      <c r="F2891" s="170">
        <v>24</v>
      </c>
      <c r="G2891" s="171">
        <v>8</v>
      </c>
      <c r="H2891" s="170" t="s">
        <v>1407</v>
      </c>
      <c r="I2891" s="171">
        <v>2.95</v>
      </c>
      <c r="J2891" s="169">
        <v>1</v>
      </c>
    </row>
    <row r="2892" spans="1:10" hidden="1" x14ac:dyDescent="0.25">
      <c r="A2892" s="169">
        <v>43244</v>
      </c>
      <c r="B2892" s="170" t="s">
        <v>2425</v>
      </c>
      <c r="C2892" s="170" t="s">
        <v>11</v>
      </c>
      <c r="D2892" s="170" t="s">
        <v>12</v>
      </c>
      <c r="E2892" s="170">
        <v>2840</v>
      </c>
      <c r="F2892" s="170">
        <v>3</v>
      </c>
      <c r="G2892" s="171">
        <v>5</v>
      </c>
      <c r="H2892" s="170" t="s">
        <v>1407</v>
      </c>
      <c r="I2892" s="171">
        <v>14.25</v>
      </c>
      <c r="J2892" s="169">
        <v>8</v>
      </c>
    </row>
    <row r="2893" spans="1:10" hidden="1" x14ac:dyDescent="0.25">
      <c r="A2893" s="169">
        <v>43244</v>
      </c>
      <c r="B2893" s="170" t="s">
        <v>2425</v>
      </c>
      <c r="C2893" s="170" t="s">
        <v>11</v>
      </c>
      <c r="D2893" s="170" t="s">
        <v>12</v>
      </c>
      <c r="E2893" s="170">
        <v>2840</v>
      </c>
      <c r="F2893" s="170">
        <v>3</v>
      </c>
      <c r="G2893" s="171">
        <v>5</v>
      </c>
      <c r="H2893" s="170" t="s">
        <v>1407</v>
      </c>
      <c r="I2893" s="171">
        <v>14.25</v>
      </c>
      <c r="J2893" s="169">
        <v>8</v>
      </c>
    </row>
    <row r="2894" spans="1:10" hidden="1" x14ac:dyDescent="0.25">
      <c r="A2894" s="169">
        <v>43245</v>
      </c>
      <c r="B2894" s="170" t="s">
        <v>2426</v>
      </c>
      <c r="C2894" s="170" t="s">
        <v>24</v>
      </c>
      <c r="D2894" s="170" t="s">
        <v>68</v>
      </c>
      <c r="E2894" s="170">
        <v>750</v>
      </c>
      <c r="F2894" s="170">
        <v>12</v>
      </c>
      <c r="G2894" s="171">
        <v>14.5</v>
      </c>
      <c r="H2894" s="170" t="s">
        <v>22</v>
      </c>
      <c r="I2894" s="171">
        <v>17.989999999999998</v>
      </c>
      <c r="J2894" s="169">
        <v>1</v>
      </c>
    </row>
    <row r="2895" spans="1:10" hidden="1" x14ac:dyDescent="0.25">
      <c r="A2895" s="169">
        <v>43246</v>
      </c>
      <c r="B2895" s="170" t="s">
        <v>2427</v>
      </c>
      <c r="C2895" s="170" t="s">
        <v>24</v>
      </c>
      <c r="D2895" s="170" t="s">
        <v>68</v>
      </c>
      <c r="E2895" s="170">
        <v>750</v>
      </c>
      <c r="F2895" s="170">
        <v>12</v>
      </c>
      <c r="G2895" s="171">
        <v>14.5</v>
      </c>
      <c r="H2895" s="170" t="s">
        <v>22</v>
      </c>
      <c r="I2895" s="171">
        <v>24.99</v>
      </c>
      <c r="J2895" s="169">
        <v>1</v>
      </c>
    </row>
    <row r="2896" spans="1:10" hidden="1" x14ac:dyDescent="0.25">
      <c r="A2896" s="169">
        <v>43248</v>
      </c>
      <c r="B2896" s="170" t="s">
        <v>2428</v>
      </c>
      <c r="C2896" s="170" t="s">
        <v>24</v>
      </c>
      <c r="D2896" s="170" t="s">
        <v>127</v>
      </c>
      <c r="E2896" s="170">
        <v>750</v>
      </c>
      <c r="F2896" s="170">
        <v>12</v>
      </c>
      <c r="G2896" s="171">
        <v>14</v>
      </c>
      <c r="H2896" s="170" t="s">
        <v>100</v>
      </c>
      <c r="I2896" s="171">
        <v>19.989999999999998</v>
      </c>
      <c r="J2896" s="169">
        <v>1</v>
      </c>
    </row>
    <row r="2897" spans="1:10" hidden="1" x14ac:dyDescent="0.25">
      <c r="A2897" s="169">
        <v>43252</v>
      </c>
      <c r="B2897" s="170" t="s">
        <v>2429</v>
      </c>
      <c r="C2897" s="170" t="s">
        <v>15</v>
      </c>
      <c r="D2897" s="170" t="s">
        <v>19</v>
      </c>
      <c r="E2897" s="170">
        <v>750</v>
      </c>
      <c r="F2897" s="170">
        <v>12</v>
      </c>
      <c r="G2897" s="171">
        <v>40</v>
      </c>
      <c r="H2897" s="170" t="s">
        <v>222</v>
      </c>
      <c r="I2897" s="171">
        <v>29.66</v>
      </c>
      <c r="J2897" s="169">
        <v>1</v>
      </c>
    </row>
    <row r="2898" spans="1:10" hidden="1" x14ac:dyDescent="0.25">
      <c r="A2898" s="169">
        <v>43257</v>
      </c>
      <c r="B2898" s="170" t="s">
        <v>2430</v>
      </c>
      <c r="C2898" s="170" t="s">
        <v>263</v>
      </c>
      <c r="D2898" s="170" t="s">
        <v>806</v>
      </c>
      <c r="E2898" s="170">
        <v>355</v>
      </c>
      <c r="F2898" s="170">
        <v>24</v>
      </c>
      <c r="G2898" s="171">
        <v>5.5</v>
      </c>
      <c r="H2898" s="170" t="s">
        <v>2431</v>
      </c>
      <c r="I2898" s="171">
        <v>3.79</v>
      </c>
      <c r="J2898" s="169">
        <v>1</v>
      </c>
    </row>
    <row r="2899" spans="1:10" hidden="1" x14ac:dyDescent="0.25">
      <c r="A2899" s="169">
        <v>43257</v>
      </c>
      <c r="B2899" s="170" t="s">
        <v>2430</v>
      </c>
      <c r="C2899" s="170" t="s">
        <v>263</v>
      </c>
      <c r="D2899" s="170" t="s">
        <v>806</v>
      </c>
      <c r="E2899" s="170">
        <v>355</v>
      </c>
      <c r="F2899" s="170">
        <v>24</v>
      </c>
      <c r="G2899" s="171">
        <v>5.5</v>
      </c>
      <c r="H2899" s="170" t="s">
        <v>2364</v>
      </c>
      <c r="I2899" s="171">
        <v>3.79</v>
      </c>
      <c r="J2899" s="169">
        <v>1</v>
      </c>
    </row>
    <row r="2900" spans="1:10" hidden="1" x14ac:dyDescent="0.25">
      <c r="A2900" s="169">
        <v>43258</v>
      </c>
      <c r="B2900" s="170" t="s">
        <v>2432</v>
      </c>
      <c r="C2900" s="170" t="s">
        <v>263</v>
      </c>
      <c r="D2900" s="170" t="s">
        <v>806</v>
      </c>
      <c r="E2900" s="170">
        <v>355</v>
      </c>
      <c r="F2900" s="170">
        <v>24</v>
      </c>
      <c r="G2900" s="171">
        <v>5.5</v>
      </c>
      <c r="H2900" s="170" t="s">
        <v>2431</v>
      </c>
      <c r="I2900" s="171">
        <v>3.79</v>
      </c>
      <c r="J2900" s="169">
        <v>1</v>
      </c>
    </row>
    <row r="2901" spans="1:10" hidden="1" x14ac:dyDescent="0.25">
      <c r="A2901" s="169">
        <v>43258</v>
      </c>
      <c r="B2901" s="170" t="s">
        <v>2432</v>
      </c>
      <c r="C2901" s="170" t="s">
        <v>263</v>
      </c>
      <c r="D2901" s="170" t="s">
        <v>806</v>
      </c>
      <c r="E2901" s="170">
        <v>355</v>
      </c>
      <c r="F2901" s="170">
        <v>24</v>
      </c>
      <c r="G2901" s="171">
        <v>5.5</v>
      </c>
      <c r="H2901" s="170" t="s">
        <v>2364</v>
      </c>
      <c r="I2901" s="171">
        <v>3.79</v>
      </c>
      <c r="J2901" s="169">
        <v>1</v>
      </c>
    </row>
    <row r="2902" spans="1:10" hidden="1" x14ac:dyDescent="0.25">
      <c r="A2902" s="169">
        <v>43259</v>
      </c>
      <c r="B2902" s="170" t="s">
        <v>2433</v>
      </c>
      <c r="C2902" s="170" t="s">
        <v>263</v>
      </c>
      <c r="D2902" s="170" t="s">
        <v>806</v>
      </c>
      <c r="E2902" s="170">
        <v>355</v>
      </c>
      <c r="F2902" s="170">
        <v>24</v>
      </c>
      <c r="G2902" s="171">
        <v>5.5</v>
      </c>
      <c r="H2902" s="170" t="s">
        <v>2431</v>
      </c>
      <c r="I2902" s="171">
        <v>3.79</v>
      </c>
      <c r="J2902" s="169">
        <v>1</v>
      </c>
    </row>
    <row r="2903" spans="1:10" hidden="1" x14ac:dyDescent="0.25">
      <c r="A2903" s="169">
        <v>43259</v>
      </c>
      <c r="B2903" s="170" t="s">
        <v>2433</v>
      </c>
      <c r="C2903" s="170" t="s">
        <v>263</v>
      </c>
      <c r="D2903" s="170" t="s">
        <v>806</v>
      </c>
      <c r="E2903" s="170">
        <v>355</v>
      </c>
      <c r="F2903" s="170">
        <v>24</v>
      </c>
      <c r="G2903" s="171">
        <v>5.5</v>
      </c>
      <c r="H2903" s="170" t="s">
        <v>2364</v>
      </c>
      <c r="I2903" s="171">
        <v>3.79</v>
      </c>
      <c r="J2903" s="169">
        <v>1</v>
      </c>
    </row>
    <row r="2904" spans="1:10" hidden="1" x14ac:dyDescent="0.25">
      <c r="A2904" s="169">
        <v>43260</v>
      </c>
      <c r="B2904" s="170" t="s">
        <v>2434</v>
      </c>
      <c r="C2904" s="170" t="s">
        <v>263</v>
      </c>
      <c r="D2904" s="170" t="s">
        <v>806</v>
      </c>
      <c r="E2904" s="170">
        <v>355</v>
      </c>
      <c r="F2904" s="170">
        <v>24</v>
      </c>
      <c r="G2904" s="171">
        <v>5.5</v>
      </c>
      <c r="H2904" s="170" t="s">
        <v>2431</v>
      </c>
      <c r="I2904" s="171">
        <v>3.79</v>
      </c>
      <c r="J2904" s="169">
        <v>1</v>
      </c>
    </row>
    <row r="2905" spans="1:10" hidden="1" x14ac:dyDescent="0.25">
      <c r="A2905" s="169">
        <v>43260</v>
      </c>
      <c r="B2905" s="170" t="s">
        <v>2434</v>
      </c>
      <c r="C2905" s="170" t="s">
        <v>263</v>
      </c>
      <c r="D2905" s="170" t="s">
        <v>806</v>
      </c>
      <c r="E2905" s="170">
        <v>355</v>
      </c>
      <c r="F2905" s="170">
        <v>24</v>
      </c>
      <c r="G2905" s="171">
        <v>5.5</v>
      </c>
      <c r="H2905" s="170" t="s">
        <v>2364</v>
      </c>
      <c r="I2905" s="171">
        <v>3.79</v>
      </c>
      <c r="J2905" s="169">
        <v>1</v>
      </c>
    </row>
    <row r="2906" spans="1:10" hidden="1" x14ac:dyDescent="0.25">
      <c r="A2906" s="169">
        <v>43262</v>
      </c>
      <c r="B2906" s="170" t="s">
        <v>2435</v>
      </c>
      <c r="C2906" s="170" t="s">
        <v>37</v>
      </c>
      <c r="D2906" s="170" t="s">
        <v>1121</v>
      </c>
      <c r="E2906" s="170">
        <v>0</v>
      </c>
      <c r="F2906" s="170">
        <v>10</v>
      </c>
      <c r="H2906" s="170" t="s">
        <v>892</v>
      </c>
      <c r="I2906" s="171">
        <v>1.99</v>
      </c>
    </row>
    <row r="2907" spans="1:10" hidden="1" x14ac:dyDescent="0.25">
      <c r="A2907" s="169">
        <v>43264</v>
      </c>
      <c r="B2907" s="170" t="s">
        <v>2436</v>
      </c>
      <c r="C2907" s="170" t="s">
        <v>263</v>
      </c>
      <c r="D2907" s="170" t="s">
        <v>646</v>
      </c>
      <c r="E2907" s="170">
        <v>4260</v>
      </c>
      <c r="F2907" s="170">
        <v>2</v>
      </c>
      <c r="G2907" s="171">
        <v>5</v>
      </c>
      <c r="H2907" s="170" t="s">
        <v>54</v>
      </c>
      <c r="I2907" s="171">
        <v>33.39</v>
      </c>
      <c r="J2907" s="169">
        <v>12</v>
      </c>
    </row>
    <row r="2908" spans="1:10" hidden="1" x14ac:dyDescent="0.25">
      <c r="A2908" s="169">
        <v>43264</v>
      </c>
      <c r="B2908" s="170" t="s">
        <v>2436</v>
      </c>
      <c r="C2908" s="170" t="s">
        <v>263</v>
      </c>
      <c r="D2908" s="170" t="s">
        <v>646</v>
      </c>
      <c r="E2908" s="170">
        <v>4260</v>
      </c>
      <c r="F2908" s="170">
        <v>2</v>
      </c>
      <c r="G2908" s="171">
        <v>5</v>
      </c>
      <c r="H2908" s="170" t="s">
        <v>54</v>
      </c>
      <c r="I2908" s="171">
        <v>33.39</v>
      </c>
      <c r="J2908" s="169">
        <v>12</v>
      </c>
    </row>
    <row r="2909" spans="1:10" hidden="1" x14ac:dyDescent="0.25">
      <c r="A2909" s="169">
        <v>43265</v>
      </c>
      <c r="B2909" s="170" t="s">
        <v>2437</v>
      </c>
      <c r="C2909" s="170" t="s">
        <v>24</v>
      </c>
      <c r="D2909" s="170" t="s">
        <v>34</v>
      </c>
      <c r="E2909" s="170">
        <v>750</v>
      </c>
      <c r="F2909" s="170">
        <v>6</v>
      </c>
      <c r="G2909" s="171">
        <v>14.5</v>
      </c>
      <c r="H2909" s="170" t="s">
        <v>177</v>
      </c>
      <c r="I2909" s="171">
        <v>32.49</v>
      </c>
      <c r="J2909" s="169">
        <v>1</v>
      </c>
    </row>
    <row r="2910" spans="1:10" hidden="1" x14ac:dyDescent="0.25">
      <c r="A2910" s="169">
        <v>43266</v>
      </c>
      <c r="B2910" s="170" t="s">
        <v>2438</v>
      </c>
      <c r="C2910" s="170" t="s">
        <v>24</v>
      </c>
      <c r="D2910" s="170" t="s">
        <v>34</v>
      </c>
      <c r="E2910" s="170">
        <v>750</v>
      </c>
      <c r="F2910" s="170">
        <v>12</v>
      </c>
      <c r="G2910" s="171">
        <v>14.5</v>
      </c>
      <c r="H2910" s="170" t="s">
        <v>130</v>
      </c>
      <c r="I2910" s="171">
        <v>24.99</v>
      </c>
      <c r="J2910" s="169">
        <v>1</v>
      </c>
    </row>
    <row r="2911" spans="1:10" hidden="1" x14ac:dyDescent="0.25">
      <c r="A2911" s="169">
        <v>43269</v>
      </c>
      <c r="B2911" s="170" t="s">
        <v>2439</v>
      </c>
      <c r="C2911" s="170" t="s">
        <v>263</v>
      </c>
      <c r="D2911" s="170" t="s">
        <v>646</v>
      </c>
      <c r="E2911" s="170">
        <v>473</v>
      </c>
      <c r="F2911" s="170">
        <v>24</v>
      </c>
      <c r="G2911" s="171">
        <v>5</v>
      </c>
      <c r="H2911" s="170" t="s">
        <v>13</v>
      </c>
      <c r="I2911" s="171">
        <v>3.79</v>
      </c>
      <c r="J2911" s="169">
        <v>1</v>
      </c>
    </row>
    <row r="2912" spans="1:10" hidden="1" x14ac:dyDescent="0.25">
      <c r="A2912" s="169">
        <v>43269</v>
      </c>
      <c r="B2912" s="170" t="s">
        <v>2439</v>
      </c>
      <c r="C2912" s="170" t="s">
        <v>263</v>
      </c>
      <c r="D2912" s="170" t="s">
        <v>646</v>
      </c>
      <c r="E2912" s="170">
        <v>473</v>
      </c>
      <c r="F2912" s="170">
        <v>24</v>
      </c>
      <c r="G2912" s="171">
        <v>5</v>
      </c>
      <c r="H2912" s="170" t="s">
        <v>13</v>
      </c>
      <c r="I2912" s="171">
        <v>3.79</v>
      </c>
      <c r="J2912" s="169">
        <v>1</v>
      </c>
    </row>
    <row r="2913" spans="1:10" hidden="1" x14ac:dyDescent="0.25">
      <c r="A2913" s="169">
        <v>43270</v>
      </c>
      <c r="B2913" s="170" t="s">
        <v>2440</v>
      </c>
      <c r="C2913" s="170" t="s">
        <v>263</v>
      </c>
      <c r="D2913" s="170" t="s">
        <v>646</v>
      </c>
      <c r="E2913" s="170">
        <v>473</v>
      </c>
      <c r="F2913" s="170">
        <v>24</v>
      </c>
      <c r="G2913" s="171">
        <v>5</v>
      </c>
      <c r="H2913" s="170" t="s">
        <v>13</v>
      </c>
      <c r="I2913" s="171">
        <v>3.79</v>
      </c>
      <c r="J2913" s="169">
        <v>1</v>
      </c>
    </row>
    <row r="2914" spans="1:10" hidden="1" x14ac:dyDescent="0.25">
      <c r="A2914" s="169">
        <v>43270</v>
      </c>
      <c r="B2914" s="170" t="s">
        <v>2440</v>
      </c>
      <c r="C2914" s="170" t="s">
        <v>263</v>
      </c>
      <c r="D2914" s="170" t="s">
        <v>646</v>
      </c>
      <c r="E2914" s="170">
        <v>473</v>
      </c>
      <c r="F2914" s="170">
        <v>24</v>
      </c>
      <c r="G2914" s="171">
        <v>5</v>
      </c>
      <c r="H2914" s="170" t="s">
        <v>13</v>
      </c>
      <c r="I2914" s="171">
        <v>3.79</v>
      </c>
      <c r="J2914" s="169">
        <v>1</v>
      </c>
    </row>
    <row r="2915" spans="1:10" hidden="1" x14ac:dyDescent="0.25">
      <c r="A2915" s="169">
        <v>43272</v>
      </c>
      <c r="B2915" s="170" t="s">
        <v>2441</v>
      </c>
      <c r="C2915" s="170" t="s">
        <v>263</v>
      </c>
      <c r="D2915" s="170" t="s">
        <v>646</v>
      </c>
      <c r="E2915" s="170">
        <v>473</v>
      </c>
      <c r="F2915" s="170">
        <v>24</v>
      </c>
      <c r="G2915" s="171">
        <v>5</v>
      </c>
      <c r="H2915" s="170" t="s">
        <v>13</v>
      </c>
      <c r="I2915" s="171">
        <v>3.79</v>
      </c>
      <c r="J2915" s="169">
        <v>1</v>
      </c>
    </row>
    <row r="2916" spans="1:10" hidden="1" x14ac:dyDescent="0.25">
      <c r="A2916" s="169">
        <v>43272</v>
      </c>
      <c r="B2916" s="170" t="s">
        <v>2441</v>
      </c>
      <c r="C2916" s="170" t="s">
        <v>263</v>
      </c>
      <c r="D2916" s="170" t="s">
        <v>646</v>
      </c>
      <c r="E2916" s="170">
        <v>473</v>
      </c>
      <c r="F2916" s="170">
        <v>24</v>
      </c>
      <c r="G2916" s="171">
        <v>5</v>
      </c>
      <c r="H2916" s="170" t="s">
        <v>13</v>
      </c>
      <c r="I2916" s="171">
        <v>3.79</v>
      </c>
      <c r="J2916" s="169">
        <v>1</v>
      </c>
    </row>
    <row r="2917" spans="1:10" hidden="1" x14ac:dyDescent="0.25">
      <c r="A2917" s="169">
        <v>43273</v>
      </c>
      <c r="B2917" s="170" t="s">
        <v>2442</v>
      </c>
      <c r="C2917" s="170" t="s">
        <v>263</v>
      </c>
      <c r="D2917" s="170" t="s">
        <v>646</v>
      </c>
      <c r="E2917" s="170">
        <v>2130</v>
      </c>
      <c r="F2917" s="170">
        <v>4</v>
      </c>
      <c r="G2917" s="171">
        <v>5</v>
      </c>
      <c r="H2917" s="170" t="s">
        <v>13</v>
      </c>
      <c r="I2917" s="171">
        <v>16.989999999999998</v>
      </c>
      <c r="J2917" s="169">
        <v>6</v>
      </c>
    </row>
    <row r="2918" spans="1:10" hidden="1" x14ac:dyDescent="0.25">
      <c r="A2918" s="169">
        <v>43273</v>
      </c>
      <c r="B2918" s="170" t="s">
        <v>2442</v>
      </c>
      <c r="C2918" s="170" t="s">
        <v>263</v>
      </c>
      <c r="D2918" s="170" t="s">
        <v>646</v>
      </c>
      <c r="E2918" s="170">
        <v>2130</v>
      </c>
      <c r="F2918" s="170">
        <v>4</v>
      </c>
      <c r="G2918" s="171">
        <v>5</v>
      </c>
      <c r="H2918" s="170" t="s">
        <v>13</v>
      </c>
      <c r="I2918" s="171">
        <v>16.989999999999998</v>
      </c>
      <c r="J2918" s="169">
        <v>6</v>
      </c>
    </row>
    <row r="2919" spans="1:10" hidden="1" x14ac:dyDescent="0.25">
      <c r="A2919" s="169">
        <v>43274</v>
      </c>
      <c r="B2919" s="170" t="s">
        <v>2443</v>
      </c>
      <c r="C2919" s="170" t="s">
        <v>263</v>
      </c>
      <c r="D2919" s="170" t="s">
        <v>646</v>
      </c>
      <c r="E2919" s="170">
        <v>4260</v>
      </c>
      <c r="F2919" s="170">
        <v>1</v>
      </c>
      <c r="G2919" s="171">
        <v>5</v>
      </c>
      <c r="H2919" s="170" t="s">
        <v>13</v>
      </c>
      <c r="I2919" s="171">
        <v>31.99</v>
      </c>
      <c r="J2919" s="169">
        <v>12</v>
      </c>
    </row>
    <row r="2920" spans="1:10" hidden="1" x14ac:dyDescent="0.25">
      <c r="A2920" s="169">
        <v>43274</v>
      </c>
      <c r="B2920" s="170" t="s">
        <v>2443</v>
      </c>
      <c r="C2920" s="170" t="s">
        <v>263</v>
      </c>
      <c r="D2920" s="170" t="s">
        <v>646</v>
      </c>
      <c r="E2920" s="170">
        <v>4260</v>
      </c>
      <c r="F2920" s="170">
        <v>1</v>
      </c>
      <c r="G2920" s="171">
        <v>5</v>
      </c>
      <c r="H2920" s="170" t="s">
        <v>13</v>
      </c>
      <c r="I2920" s="171">
        <v>31.99</v>
      </c>
      <c r="J2920" s="169">
        <v>12</v>
      </c>
    </row>
    <row r="2921" spans="1:10" hidden="1" x14ac:dyDescent="0.25">
      <c r="A2921" s="169">
        <v>43281</v>
      </c>
      <c r="B2921" s="170" t="s">
        <v>2444</v>
      </c>
      <c r="C2921" s="170" t="s">
        <v>11</v>
      </c>
      <c r="D2921" s="170" t="s">
        <v>303</v>
      </c>
      <c r="E2921" s="170">
        <v>4260</v>
      </c>
      <c r="F2921" s="170">
        <v>1</v>
      </c>
      <c r="G2921" s="171">
        <v>6.5</v>
      </c>
      <c r="H2921" s="170" t="s">
        <v>634</v>
      </c>
      <c r="I2921" s="171">
        <v>32.99</v>
      </c>
      <c r="J2921" s="169">
        <v>12</v>
      </c>
    </row>
    <row r="2922" spans="1:10" hidden="1" x14ac:dyDescent="0.25">
      <c r="A2922" s="169">
        <v>43281</v>
      </c>
      <c r="B2922" s="170" t="s">
        <v>2444</v>
      </c>
      <c r="C2922" s="170" t="s">
        <v>11</v>
      </c>
      <c r="D2922" s="170" t="s">
        <v>303</v>
      </c>
      <c r="E2922" s="170">
        <v>4260</v>
      </c>
      <c r="F2922" s="170">
        <v>1</v>
      </c>
      <c r="G2922" s="171">
        <v>6.5</v>
      </c>
      <c r="H2922" s="170" t="s">
        <v>634</v>
      </c>
      <c r="I2922" s="171">
        <v>32.99</v>
      </c>
      <c r="J2922" s="169">
        <v>12</v>
      </c>
    </row>
    <row r="2923" spans="1:10" hidden="1" x14ac:dyDescent="0.25">
      <c r="A2923" s="169">
        <v>43289</v>
      </c>
      <c r="B2923" s="170" t="s">
        <v>2445</v>
      </c>
      <c r="C2923" s="170" t="s">
        <v>15</v>
      </c>
      <c r="D2923" s="170" t="s">
        <v>1522</v>
      </c>
      <c r="E2923" s="170">
        <v>750</v>
      </c>
      <c r="F2923" s="170">
        <v>12</v>
      </c>
      <c r="G2923" s="171">
        <v>40</v>
      </c>
      <c r="H2923" s="170" t="s">
        <v>774</v>
      </c>
      <c r="I2923" s="171">
        <v>49.99</v>
      </c>
      <c r="J2923" s="169">
        <v>1</v>
      </c>
    </row>
    <row r="2924" spans="1:10" hidden="1" x14ac:dyDescent="0.25">
      <c r="A2924" s="169">
        <v>43292</v>
      </c>
      <c r="B2924" s="170" t="s">
        <v>2446</v>
      </c>
      <c r="C2924" s="170" t="s">
        <v>15</v>
      </c>
      <c r="D2924" s="170" t="s">
        <v>252</v>
      </c>
      <c r="E2924" s="170">
        <v>750</v>
      </c>
      <c r="F2924" s="170">
        <v>12</v>
      </c>
      <c r="G2924" s="171">
        <v>30</v>
      </c>
      <c r="H2924" s="170" t="s">
        <v>20</v>
      </c>
      <c r="I2924" s="171">
        <v>29.49</v>
      </c>
      <c r="J2924" s="169">
        <v>1</v>
      </c>
    </row>
    <row r="2925" spans="1:10" hidden="1" x14ac:dyDescent="0.25">
      <c r="A2925" s="169">
        <v>43299</v>
      </c>
      <c r="B2925" s="170" t="s">
        <v>2447</v>
      </c>
      <c r="C2925" s="170" t="s">
        <v>263</v>
      </c>
      <c r="D2925" s="170" t="s">
        <v>646</v>
      </c>
      <c r="E2925" s="170">
        <v>4260</v>
      </c>
      <c r="F2925" s="170">
        <v>1</v>
      </c>
      <c r="G2925" s="171">
        <v>5</v>
      </c>
      <c r="H2925" s="170" t="s">
        <v>105</v>
      </c>
      <c r="I2925" s="171">
        <v>32.99</v>
      </c>
      <c r="J2925" s="169">
        <v>12</v>
      </c>
    </row>
    <row r="2926" spans="1:10" hidden="1" x14ac:dyDescent="0.25">
      <c r="A2926" s="169">
        <v>43299</v>
      </c>
      <c r="B2926" s="170" t="s">
        <v>2447</v>
      </c>
      <c r="C2926" s="170" t="s">
        <v>263</v>
      </c>
      <c r="D2926" s="170" t="s">
        <v>646</v>
      </c>
      <c r="E2926" s="170">
        <v>4260</v>
      </c>
      <c r="F2926" s="170">
        <v>1</v>
      </c>
      <c r="G2926" s="171">
        <v>5</v>
      </c>
      <c r="H2926" s="170" t="s">
        <v>105</v>
      </c>
      <c r="I2926" s="171">
        <v>32.99</v>
      </c>
      <c r="J2926" s="169">
        <v>12</v>
      </c>
    </row>
    <row r="2927" spans="1:10" hidden="1" x14ac:dyDescent="0.25">
      <c r="A2927" s="169">
        <v>43316</v>
      </c>
      <c r="B2927" s="170" t="s">
        <v>2448</v>
      </c>
      <c r="C2927" s="170" t="s">
        <v>263</v>
      </c>
      <c r="D2927" s="170" t="s">
        <v>646</v>
      </c>
      <c r="E2927" s="170">
        <v>2130</v>
      </c>
      <c r="F2927" s="170">
        <v>4</v>
      </c>
      <c r="G2927" s="171">
        <v>5</v>
      </c>
      <c r="H2927" s="170" t="s">
        <v>105</v>
      </c>
      <c r="I2927" s="171">
        <v>17.989999999999998</v>
      </c>
      <c r="J2927" s="169">
        <v>6</v>
      </c>
    </row>
    <row r="2928" spans="1:10" hidden="1" x14ac:dyDescent="0.25">
      <c r="A2928" s="169">
        <v>43316</v>
      </c>
      <c r="B2928" s="170" t="s">
        <v>2448</v>
      </c>
      <c r="C2928" s="170" t="s">
        <v>263</v>
      </c>
      <c r="D2928" s="170" t="s">
        <v>646</v>
      </c>
      <c r="E2928" s="170">
        <v>2130</v>
      </c>
      <c r="F2928" s="170">
        <v>4</v>
      </c>
      <c r="G2928" s="171">
        <v>5</v>
      </c>
      <c r="H2928" s="170" t="s">
        <v>105</v>
      </c>
      <c r="I2928" s="171">
        <v>17.989999999999998</v>
      </c>
      <c r="J2928" s="169">
        <v>6</v>
      </c>
    </row>
    <row r="2929" spans="1:10" hidden="1" x14ac:dyDescent="0.25">
      <c r="A2929" s="169">
        <v>43320</v>
      </c>
      <c r="B2929" s="170" t="s">
        <v>2449</v>
      </c>
      <c r="C2929" s="170" t="s">
        <v>15</v>
      </c>
      <c r="D2929" s="170" t="s">
        <v>90</v>
      </c>
      <c r="E2929" s="170">
        <v>700</v>
      </c>
      <c r="F2929" s="170">
        <v>6</v>
      </c>
      <c r="G2929" s="171">
        <v>46</v>
      </c>
      <c r="H2929" s="170" t="s">
        <v>73</v>
      </c>
      <c r="I2929" s="171">
        <v>129.99</v>
      </c>
      <c r="J2929" s="169">
        <v>1</v>
      </c>
    </row>
    <row r="2930" spans="1:10" hidden="1" x14ac:dyDescent="0.25">
      <c r="A2930" s="169">
        <v>43323</v>
      </c>
      <c r="B2930" s="170" t="s">
        <v>2450</v>
      </c>
      <c r="C2930" s="170" t="s">
        <v>24</v>
      </c>
      <c r="D2930" s="170" t="s">
        <v>58</v>
      </c>
      <c r="E2930" s="170">
        <v>750</v>
      </c>
      <c r="F2930" s="170">
        <v>12</v>
      </c>
      <c r="G2930" s="171">
        <v>14</v>
      </c>
      <c r="H2930" s="170" t="s">
        <v>64</v>
      </c>
      <c r="I2930" s="171">
        <v>15.99</v>
      </c>
      <c r="J2930" s="169">
        <v>1</v>
      </c>
    </row>
    <row r="2931" spans="1:10" hidden="1" x14ac:dyDescent="0.25">
      <c r="A2931" s="169">
        <v>43326</v>
      </c>
      <c r="B2931" s="170" t="s">
        <v>2451</v>
      </c>
      <c r="C2931" s="170" t="s">
        <v>263</v>
      </c>
      <c r="D2931" s="170" t="s">
        <v>646</v>
      </c>
      <c r="E2931" s="170">
        <v>4260</v>
      </c>
      <c r="F2931" s="170">
        <v>2</v>
      </c>
      <c r="G2931" s="171">
        <v>5</v>
      </c>
      <c r="H2931" s="170" t="s">
        <v>105</v>
      </c>
      <c r="I2931" s="171">
        <v>32.99</v>
      </c>
      <c r="J2931" s="169">
        <v>12</v>
      </c>
    </row>
    <row r="2932" spans="1:10" hidden="1" x14ac:dyDescent="0.25">
      <c r="A2932" s="169">
        <v>43326</v>
      </c>
      <c r="B2932" s="170" t="s">
        <v>2451</v>
      </c>
      <c r="C2932" s="170" t="s">
        <v>263</v>
      </c>
      <c r="D2932" s="170" t="s">
        <v>646</v>
      </c>
      <c r="E2932" s="170">
        <v>4260</v>
      </c>
      <c r="F2932" s="170">
        <v>2</v>
      </c>
      <c r="G2932" s="171">
        <v>5</v>
      </c>
      <c r="H2932" s="170" t="s">
        <v>105</v>
      </c>
      <c r="I2932" s="171">
        <v>32.99</v>
      </c>
      <c r="J2932" s="169">
        <v>12</v>
      </c>
    </row>
    <row r="2933" spans="1:10" hidden="1" x14ac:dyDescent="0.25">
      <c r="A2933" s="169">
        <v>43327</v>
      </c>
      <c r="B2933" s="170" t="s">
        <v>2452</v>
      </c>
      <c r="C2933" s="170" t="s">
        <v>263</v>
      </c>
      <c r="D2933" s="170" t="s">
        <v>646</v>
      </c>
      <c r="E2933" s="170">
        <v>2130</v>
      </c>
      <c r="F2933" s="170">
        <v>4</v>
      </c>
      <c r="G2933" s="171">
        <v>5</v>
      </c>
      <c r="H2933" s="170" t="s">
        <v>105</v>
      </c>
      <c r="I2933" s="171">
        <v>17.989999999999998</v>
      </c>
      <c r="J2933" s="169">
        <v>6</v>
      </c>
    </row>
    <row r="2934" spans="1:10" hidden="1" x14ac:dyDescent="0.25">
      <c r="A2934" s="169">
        <v>43327</v>
      </c>
      <c r="B2934" s="170" t="s">
        <v>2452</v>
      </c>
      <c r="C2934" s="170" t="s">
        <v>263</v>
      </c>
      <c r="D2934" s="170" t="s">
        <v>646</v>
      </c>
      <c r="E2934" s="170">
        <v>2130</v>
      </c>
      <c r="F2934" s="170">
        <v>4</v>
      </c>
      <c r="G2934" s="171">
        <v>5</v>
      </c>
      <c r="H2934" s="170" t="s">
        <v>105</v>
      </c>
      <c r="I2934" s="171">
        <v>17.989999999999998</v>
      </c>
      <c r="J2934" s="169">
        <v>6</v>
      </c>
    </row>
    <row r="2935" spans="1:10" hidden="1" x14ac:dyDescent="0.25">
      <c r="A2935" s="169">
        <v>43334</v>
      </c>
      <c r="B2935" s="170" t="s">
        <v>2453</v>
      </c>
      <c r="C2935" s="170" t="s">
        <v>263</v>
      </c>
      <c r="D2935" s="170" t="s">
        <v>1938</v>
      </c>
      <c r="E2935" s="170">
        <v>2130</v>
      </c>
      <c r="F2935" s="170">
        <v>4</v>
      </c>
      <c r="G2935" s="171">
        <v>4.5</v>
      </c>
      <c r="H2935" s="170" t="s">
        <v>20</v>
      </c>
      <c r="I2935" s="171">
        <v>17.989999999999998</v>
      </c>
      <c r="J2935" s="169">
        <v>6</v>
      </c>
    </row>
    <row r="2936" spans="1:10" hidden="1" x14ac:dyDescent="0.25">
      <c r="A2936" s="169">
        <v>43343</v>
      </c>
      <c r="B2936" s="170" t="s">
        <v>2454</v>
      </c>
      <c r="C2936" s="170" t="s">
        <v>24</v>
      </c>
      <c r="D2936" s="170" t="s">
        <v>34</v>
      </c>
      <c r="E2936" s="170">
        <v>3000</v>
      </c>
      <c r="F2936" s="170">
        <v>4</v>
      </c>
      <c r="G2936" s="171">
        <v>13</v>
      </c>
      <c r="H2936" s="170" t="s">
        <v>141</v>
      </c>
      <c r="I2936" s="171">
        <v>43.99</v>
      </c>
      <c r="J2936" s="169">
        <v>1</v>
      </c>
    </row>
    <row r="2937" spans="1:10" hidden="1" x14ac:dyDescent="0.25">
      <c r="A2937" s="169">
        <v>43368</v>
      </c>
      <c r="B2937" s="170" t="s">
        <v>2455</v>
      </c>
      <c r="C2937" s="170" t="s">
        <v>11</v>
      </c>
      <c r="D2937" s="170" t="s">
        <v>303</v>
      </c>
      <c r="E2937" s="170">
        <v>473</v>
      </c>
      <c r="F2937" s="170">
        <v>24</v>
      </c>
      <c r="G2937" s="171">
        <v>6.5</v>
      </c>
      <c r="H2937" s="170" t="s">
        <v>2190</v>
      </c>
      <c r="I2937" s="171">
        <v>4.5999999999999996</v>
      </c>
      <c r="J2937" s="169">
        <v>1</v>
      </c>
    </row>
    <row r="2938" spans="1:10" hidden="1" x14ac:dyDescent="0.25">
      <c r="A2938" s="169">
        <v>43368</v>
      </c>
      <c r="B2938" s="170" t="s">
        <v>2455</v>
      </c>
      <c r="C2938" s="170" t="s">
        <v>11</v>
      </c>
      <c r="D2938" s="170" t="s">
        <v>303</v>
      </c>
      <c r="E2938" s="170">
        <v>473</v>
      </c>
      <c r="F2938" s="170">
        <v>24</v>
      </c>
      <c r="G2938" s="171">
        <v>6.5</v>
      </c>
      <c r="H2938" s="170" t="s">
        <v>2190</v>
      </c>
      <c r="I2938" s="171">
        <v>4.5999999999999996</v>
      </c>
      <c r="J2938" s="169">
        <v>1</v>
      </c>
    </row>
    <row r="2939" spans="1:10" hidden="1" x14ac:dyDescent="0.25">
      <c r="A2939" s="169">
        <v>43379</v>
      </c>
      <c r="B2939" s="170" t="s">
        <v>2456</v>
      </c>
      <c r="C2939" s="170" t="s">
        <v>15</v>
      </c>
      <c r="D2939" s="170" t="s">
        <v>93</v>
      </c>
      <c r="E2939" s="170">
        <v>750</v>
      </c>
      <c r="F2939" s="170">
        <v>6</v>
      </c>
      <c r="G2939" s="171">
        <v>40</v>
      </c>
      <c r="H2939" s="170" t="s">
        <v>118</v>
      </c>
      <c r="I2939" s="171">
        <v>79.989999999999995</v>
      </c>
      <c r="J2939" s="169">
        <v>1</v>
      </c>
    </row>
    <row r="2940" spans="1:10" hidden="1" x14ac:dyDescent="0.25">
      <c r="A2940" s="169">
        <v>43380</v>
      </c>
      <c r="B2940" s="170" t="s">
        <v>2457</v>
      </c>
      <c r="C2940" s="170" t="s">
        <v>11</v>
      </c>
      <c r="D2940" s="170" t="s">
        <v>303</v>
      </c>
      <c r="E2940" s="170">
        <v>750</v>
      </c>
      <c r="F2940" s="170">
        <v>12</v>
      </c>
      <c r="G2940" s="171">
        <v>9.1999999999999993</v>
      </c>
      <c r="H2940" s="170" t="s">
        <v>1324</v>
      </c>
      <c r="I2940" s="171">
        <v>16</v>
      </c>
      <c r="J2940" s="169">
        <v>1</v>
      </c>
    </row>
    <row r="2941" spans="1:10" hidden="1" x14ac:dyDescent="0.25">
      <c r="A2941" s="169">
        <v>43380</v>
      </c>
      <c r="B2941" s="170" t="s">
        <v>2457</v>
      </c>
      <c r="C2941" s="170" t="s">
        <v>11</v>
      </c>
      <c r="D2941" s="170" t="s">
        <v>303</v>
      </c>
      <c r="E2941" s="170">
        <v>750</v>
      </c>
      <c r="F2941" s="170">
        <v>12</v>
      </c>
      <c r="G2941" s="171">
        <v>9.1999999999999993</v>
      </c>
      <c r="H2941" s="170" t="s">
        <v>1324</v>
      </c>
      <c r="I2941" s="171">
        <v>16</v>
      </c>
      <c r="J2941" s="169">
        <v>1</v>
      </c>
    </row>
    <row r="2942" spans="1:10" hidden="1" x14ac:dyDescent="0.25">
      <c r="A2942" s="169">
        <v>43381</v>
      </c>
      <c r="B2942" s="170" t="s">
        <v>2458</v>
      </c>
      <c r="C2942" s="170" t="s">
        <v>11</v>
      </c>
      <c r="D2942" s="170" t="s">
        <v>267</v>
      </c>
      <c r="E2942" s="170">
        <v>750</v>
      </c>
      <c r="F2942" s="170">
        <v>12</v>
      </c>
      <c r="G2942" s="171">
        <v>5.3</v>
      </c>
      <c r="H2942" s="170" t="s">
        <v>1324</v>
      </c>
      <c r="I2942" s="171">
        <v>17</v>
      </c>
      <c r="J2942" s="169">
        <v>1</v>
      </c>
    </row>
    <row r="2943" spans="1:10" hidden="1" x14ac:dyDescent="0.25">
      <c r="A2943" s="169">
        <v>43381</v>
      </c>
      <c r="B2943" s="170" t="s">
        <v>2458</v>
      </c>
      <c r="C2943" s="170" t="s">
        <v>11</v>
      </c>
      <c r="D2943" s="170" t="s">
        <v>267</v>
      </c>
      <c r="E2943" s="170">
        <v>750</v>
      </c>
      <c r="F2943" s="170">
        <v>12</v>
      </c>
      <c r="G2943" s="171">
        <v>5.3</v>
      </c>
      <c r="H2943" s="170" t="s">
        <v>1324</v>
      </c>
      <c r="I2943" s="171">
        <v>17</v>
      </c>
      <c r="J2943" s="169">
        <v>1</v>
      </c>
    </row>
    <row r="2944" spans="1:10" hidden="1" x14ac:dyDescent="0.25">
      <c r="A2944" s="169">
        <v>43439</v>
      </c>
      <c r="B2944" s="170" t="s">
        <v>2459</v>
      </c>
      <c r="C2944" s="170" t="s">
        <v>24</v>
      </c>
      <c r="D2944" s="170" t="s">
        <v>34</v>
      </c>
      <c r="E2944" s="170">
        <v>750</v>
      </c>
      <c r="F2944" s="170">
        <v>12</v>
      </c>
      <c r="G2944" s="171">
        <v>12.5</v>
      </c>
      <c r="H2944" s="170" t="s">
        <v>378</v>
      </c>
      <c r="I2944" s="171">
        <v>21.99</v>
      </c>
      <c r="J2944" s="169">
        <v>1</v>
      </c>
    </row>
    <row r="2945" spans="1:10" hidden="1" x14ac:dyDescent="0.25">
      <c r="A2945" s="169">
        <v>43472</v>
      </c>
      <c r="B2945" s="170" t="s">
        <v>2460</v>
      </c>
      <c r="C2945" s="170" t="s">
        <v>24</v>
      </c>
      <c r="D2945" s="170" t="s">
        <v>60</v>
      </c>
      <c r="E2945" s="170">
        <v>750</v>
      </c>
      <c r="F2945" s="170">
        <v>12</v>
      </c>
      <c r="G2945" s="171">
        <v>12.5</v>
      </c>
      <c r="H2945" s="170" t="s">
        <v>177</v>
      </c>
      <c r="I2945" s="171">
        <v>19.989999999999998</v>
      </c>
      <c r="J2945" s="169">
        <v>1</v>
      </c>
    </row>
    <row r="2946" spans="1:10" hidden="1" x14ac:dyDescent="0.25">
      <c r="A2946" s="169">
        <v>43531</v>
      </c>
      <c r="B2946" s="170" t="s">
        <v>2461</v>
      </c>
      <c r="C2946" s="170" t="s">
        <v>263</v>
      </c>
      <c r="D2946" s="170" t="s">
        <v>646</v>
      </c>
      <c r="E2946" s="170">
        <v>2000</v>
      </c>
      <c r="F2946" s="170">
        <v>8</v>
      </c>
      <c r="G2946" s="171">
        <v>7</v>
      </c>
      <c r="H2946" s="170" t="s">
        <v>105</v>
      </c>
      <c r="I2946" s="171">
        <v>13.49</v>
      </c>
      <c r="J2946" s="169">
        <v>1</v>
      </c>
    </row>
    <row r="2947" spans="1:10" hidden="1" x14ac:dyDescent="0.25">
      <c r="A2947" s="169">
        <v>43531</v>
      </c>
      <c r="B2947" s="170" t="s">
        <v>2461</v>
      </c>
      <c r="C2947" s="170" t="s">
        <v>263</v>
      </c>
      <c r="D2947" s="170" t="s">
        <v>646</v>
      </c>
      <c r="E2947" s="170">
        <v>2000</v>
      </c>
      <c r="F2947" s="170">
        <v>8</v>
      </c>
      <c r="G2947" s="171">
        <v>7</v>
      </c>
      <c r="H2947" s="170" t="s">
        <v>105</v>
      </c>
      <c r="I2947" s="171">
        <v>13.49</v>
      </c>
      <c r="J2947" s="169">
        <v>1</v>
      </c>
    </row>
    <row r="2948" spans="1:10" hidden="1" x14ac:dyDescent="0.25">
      <c r="A2948" s="169">
        <v>43532</v>
      </c>
      <c r="B2948" s="170" t="s">
        <v>2462</v>
      </c>
      <c r="C2948" s="170" t="s">
        <v>11</v>
      </c>
      <c r="D2948" s="170" t="s">
        <v>12</v>
      </c>
      <c r="E2948" s="170">
        <v>4260</v>
      </c>
      <c r="F2948" s="170">
        <v>2</v>
      </c>
      <c r="G2948" s="171">
        <v>4.5</v>
      </c>
      <c r="H2948" s="170" t="s">
        <v>13</v>
      </c>
      <c r="I2948" s="171">
        <v>34.69</v>
      </c>
      <c r="J2948" s="169">
        <v>12</v>
      </c>
    </row>
    <row r="2949" spans="1:10" hidden="1" x14ac:dyDescent="0.25">
      <c r="A2949" s="169">
        <v>43532</v>
      </c>
      <c r="B2949" s="170" t="s">
        <v>2462</v>
      </c>
      <c r="C2949" s="170" t="s">
        <v>11</v>
      </c>
      <c r="D2949" s="170" t="s">
        <v>12</v>
      </c>
      <c r="E2949" s="170">
        <v>4260</v>
      </c>
      <c r="F2949" s="170">
        <v>2</v>
      </c>
      <c r="G2949" s="171">
        <v>4.5</v>
      </c>
      <c r="H2949" s="170" t="s">
        <v>13</v>
      </c>
      <c r="I2949" s="171">
        <v>34.69</v>
      </c>
      <c r="J2949" s="169">
        <v>12</v>
      </c>
    </row>
    <row r="2950" spans="1:10" hidden="1" x14ac:dyDescent="0.25">
      <c r="A2950" s="169">
        <v>43550</v>
      </c>
      <c r="B2950" s="170" t="s">
        <v>2463</v>
      </c>
      <c r="C2950" s="170" t="s">
        <v>24</v>
      </c>
      <c r="D2950" s="170" t="s">
        <v>58</v>
      </c>
      <c r="E2950" s="170">
        <v>750</v>
      </c>
      <c r="F2950" s="170">
        <v>12</v>
      </c>
      <c r="G2950" s="171">
        <v>13</v>
      </c>
      <c r="H2950" s="170" t="s">
        <v>218</v>
      </c>
      <c r="I2950" s="171">
        <v>19.989999999999998</v>
      </c>
      <c r="J2950" s="169">
        <v>1</v>
      </c>
    </row>
    <row r="2951" spans="1:10" hidden="1" x14ac:dyDescent="0.25">
      <c r="A2951" s="169">
        <v>43558</v>
      </c>
      <c r="B2951" s="170" t="s">
        <v>2464</v>
      </c>
      <c r="C2951" s="170" t="s">
        <v>15</v>
      </c>
      <c r="D2951" s="170" t="s">
        <v>301</v>
      </c>
      <c r="E2951" s="170">
        <v>750</v>
      </c>
      <c r="F2951" s="170">
        <v>6</v>
      </c>
      <c r="G2951" s="171">
        <v>17</v>
      </c>
      <c r="H2951" s="170" t="s">
        <v>218</v>
      </c>
      <c r="I2951" s="171">
        <v>29.99</v>
      </c>
      <c r="J2951" s="169">
        <v>1</v>
      </c>
    </row>
    <row r="2952" spans="1:10" hidden="1" x14ac:dyDescent="0.25">
      <c r="A2952" s="169">
        <v>43569</v>
      </c>
      <c r="B2952" s="170" t="s">
        <v>2465</v>
      </c>
      <c r="C2952" s="170" t="s">
        <v>11</v>
      </c>
      <c r="D2952" s="170" t="s">
        <v>303</v>
      </c>
      <c r="E2952" s="170">
        <v>473</v>
      </c>
      <c r="F2952" s="170">
        <v>24</v>
      </c>
      <c r="G2952" s="171">
        <v>6.5</v>
      </c>
      <c r="H2952" s="170" t="s">
        <v>2226</v>
      </c>
      <c r="I2952" s="171">
        <v>4.3899999999999997</v>
      </c>
      <c r="J2952" s="169">
        <v>1</v>
      </c>
    </row>
    <row r="2953" spans="1:10" hidden="1" x14ac:dyDescent="0.25">
      <c r="A2953" s="169">
        <v>43569</v>
      </c>
      <c r="B2953" s="170" t="s">
        <v>2465</v>
      </c>
      <c r="C2953" s="170" t="s">
        <v>11</v>
      </c>
      <c r="D2953" s="170" t="s">
        <v>303</v>
      </c>
      <c r="E2953" s="170">
        <v>473</v>
      </c>
      <c r="F2953" s="170">
        <v>24</v>
      </c>
      <c r="G2953" s="171">
        <v>6.5</v>
      </c>
      <c r="H2953" s="170" t="s">
        <v>1407</v>
      </c>
      <c r="I2953" s="171">
        <v>4.3899999999999997</v>
      </c>
      <c r="J2953" s="169">
        <v>1</v>
      </c>
    </row>
    <row r="2954" spans="1:10" hidden="1" x14ac:dyDescent="0.25">
      <c r="A2954" s="169">
        <v>43575</v>
      </c>
      <c r="B2954" s="170" t="s">
        <v>2466</v>
      </c>
      <c r="C2954" s="170" t="s">
        <v>263</v>
      </c>
      <c r="D2954" s="170" t="s">
        <v>646</v>
      </c>
      <c r="E2954" s="170">
        <v>4260</v>
      </c>
      <c r="F2954" s="170">
        <v>2</v>
      </c>
      <c r="G2954" s="171">
        <v>5</v>
      </c>
      <c r="H2954" s="170" t="s">
        <v>54</v>
      </c>
      <c r="I2954" s="171">
        <v>33.39</v>
      </c>
      <c r="J2954" s="169">
        <v>12</v>
      </c>
    </row>
    <row r="2955" spans="1:10" hidden="1" x14ac:dyDescent="0.25">
      <c r="A2955" s="169">
        <v>43575</v>
      </c>
      <c r="B2955" s="170" t="s">
        <v>2466</v>
      </c>
      <c r="C2955" s="170" t="s">
        <v>263</v>
      </c>
      <c r="D2955" s="170" t="s">
        <v>646</v>
      </c>
      <c r="E2955" s="170">
        <v>4260</v>
      </c>
      <c r="F2955" s="170">
        <v>2</v>
      </c>
      <c r="G2955" s="171">
        <v>5</v>
      </c>
      <c r="H2955" s="170" t="s">
        <v>54</v>
      </c>
      <c r="I2955" s="171">
        <v>33.39</v>
      </c>
      <c r="J2955" s="169">
        <v>12</v>
      </c>
    </row>
    <row r="2956" spans="1:10" hidden="1" x14ac:dyDescent="0.25">
      <c r="A2956" s="169">
        <v>43592</v>
      </c>
      <c r="B2956" s="170" t="s">
        <v>2467</v>
      </c>
      <c r="C2956" s="170" t="s">
        <v>263</v>
      </c>
      <c r="D2956" s="170" t="s">
        <v>646</v>
      </c>
      <c r="E2956" s="170">
        <v>4260</v>
      </c>
      <c r="F2956" s="170">
        <v>1</v>
      </c>
      <c r="G2956" s="171">
        <v>5</v>
      </c>
      <c r="H2956" s="170" t="s">
        <v>13</v>
      </c>
      <c r="I2956" s="171">
        <v>31.99</v>
      </c>
      <c r="J2956" s="169">
        <v>12</v>
      </c>
    </row>
    <row r="2957" spans="1:10" hidden="1" x14ac:dyDescent="0.25">
      <c r="A2957" s="169">
        <v>43592</v>
      </c>
      <c r="B2957" s="170" t="s">
        <v>2467</v>
      </c>
      <c r="C2957" s="170" t="s">
        <v>263</v>
      </c>
      <c r="D2957" s="170" t="s">
        <v>646</v>
      </c>
      <c r="E2957" s="170">
        <v>4260</v>
      </c>
      <c r="F2957" s="170">
        <v>1</v>
      </c>
      <c r="G2957" s="171">
        <v>5</v>
      </c>
      <c r="H2957" s="170" t="s">
        <v>13</v>
      </c>
      <c r="I2957" s="171">
        <v>31.99</v>
      </c>
      <c r="J2957" s="169">
        <v>12</v>
      </c>
    </row>
    <row r="2958" spans="1:10" hidden="1" x14ac:dyDescent="0.25">
      <c r="A2958" s="169">
        <v>43594</v>
      </c>
      <c r="B2958" s="170" t="s">
        <v>2468</v>
      </c>
      <c r="C2958" s="170" t="s">
        <v>24</v>
      </c>
      <c r="D2958" s="170" t="s">
        <v>58</v>
      </c>
      <c r="E2958" s="170">
        <v>750</v>
      </c>
      <c r="F2958" s="170">
        <v>12</v>
      </c>
      <c r="G2958" s="171">
        <v>14</v>
      </c>
      <c r="H2958" s="170" t="s">
        <v>22</v>
      </c>
      <c r="I2958" s="171">
        <v>21.99</v>
      </c>
      <c r="J2958" s="169">
        <v>1</v>
      </c>
    </row>
    <row r="2959" spans="1:10" hidden="1" x14ac:dyDescent="0.25">
      <c r="A2959" s="169">
        <v>43604</v>
      </c>
      <c r="B2959" s="170" t="s">
        <v>2469</v>
      </c>
      <c r="C2959" s="170" t="s">
        <v>24</v>
      </c>
      <c r="D2959" s="170" t="s">
        <v>504</v>
      </c>
      <c r="E2959" s="170">
        <v>375</v>
      </c>
      <c r="F2959" s="170">
        <v>12</v>
      </c>
      <c r="G2959" s="171">
        <v>12</v>
      </c>
      <c r="H2959" s="170" t="s">
        <v>274</v>
      </c>
      <c r="I2959" s="171">
        <v>14.49</v>
      </c>
      <c r="J2959" s="169">
        <v>1</v>
      </c>
    </row>
    <row r="2960" spans="1:10" hidden="1" x14ac:dyDescent="0.25">
      <c r="A2960" s="169">
        <v>43609</v>
      </c>
      <c r="B2960" s="170" t="s">
        <v>2470</v>
      </c>
      <c r="C2960" s="170" t="s">
        <v>11</v>
      </c>
      <c r="D2960" s="170" t="s">
        <v>12</v>
      </c>
      <c r="E2960" s="170">
        <v>5325</v>
      </c>
      <c r="F2960" s="170">
        <v>1</v>
      </c>
      <c r="G2960" s="171">
        <v>4.5999999999999996</v>
      </c>
      <c r="H2960" s="170" t="s">
        <v>105</v>
      </c>
      <c r="I2960" s="171">
        <v>41.49</v>
      </c>
      <c r="J2960" s="169">
        <v>15</v>
      </c>
    </row>
    <row r="2961" spans="1:10" hidden="1" x14ac:dyDescent="0.25">
      <c r="A2961" s="169">
        <v>43609</v>
      </c>
      <c r="B2961" s="170" t="s">
        <v>2470</v>
      </c>
      <c r="C2961" s="170" t="s">
        <v>11</v>
      </c>
      <c r="D2961" s="170" t="s">
        <v>12</v>
      </c>
      <c r="E2961" s="170">
        <v>5325</v>
      </c>
      <c r="F2961" s="170">
        <v>1</v>
      </c>
      <c r="G2961" s="171">
        <v>4.5999999999999996</v>
      </c>
      <c r="H2961" s="170" t="s">
        <v>105</v>
      </c>
      <c r="I2961" s="171">
        <v>41.49</v>
      </c>
      <c r="J2961" s="169">
        <v>15</v>
      </c>
    </row>
    <row r="2962" spans="1:10" hidden="1" x14ac:dyDescent="0.25">
      <c r="A2962" s="169">
        <v>43612</v>
      </c>
      <c r="B2962" s="170" t="s">
        <v>2471</v>
      </c>
      <c r="C2962" s="170" t="s">
        <v>11</v>
      </c>
      <c r="D2962" s="170" t="s">
        <v>12</v>
      </c>
      <c r="E2962" s="170">
        <v>5325</v>
      </c>
      <c r="F2962" s="170">
        <v>1</v>
      </c>
      <c r="G2962" s="171">
        <v>5</v>
      </c>
      <c r="H2962" s="170" t="s">
        <v>105</v>
      </c>
      <c r="I2962" s="171">
        <v>41.49</v>
      </c>
      <c r="J2962" s="169">
        <v>15</v>
      </c>
    </row>
    <row r="2963" spans="1:10" hidden="1" x14ac:dyDescent="0.25">
      <c r="A2963" s="169">
        <v>43612</v>
      </c>
      <c r="B2963" s="170" t="s">
        <v>2471</v>
      </c>
      <c r="C2963" s="170" t="s">
        <v>11</v>
      </c>
      <c r="D2963" s="170" t="s">
        <v>12</v>
      </c>
      <c r="E2963" s="170">
        <v>5325</v>
      </c>
      <c r="F2963" s="170">
        <v>1</v>
      </c>
      <c r="G2963" s="171">
        <v>5</v>
      </c>
      <c r="H2963" s="170" t="s">
        <v>105</v>
      </c>
      <c r="I2963" s="171">
        <v>41.49</v>
      </c>
      <c r="J2963" s="169">
        <v>15</v>
      </c>
    </row>
    <row r="2964" spans="1:10" hidden="1" x14ac:dyDescent="0.25">
      <c r="A2964" s="169">
        <v>43624</v>
      </c>
      <c r="B2964" s="170" t="s">
        <v>2472</v>
      </c>
      <c r="C2964" s="170" t="s">
        <v>263</v>
      </c>
      <c r="D2964" s="170" t="s">
        <v>646</v>
      </c>
      <c r="E2964" s="170">
        <v>473</v>
      </c>
      <c r="F2964" s="170">
        <v>24</v>
      </c>
      <c r="G2964" s="171">
        <v>7</v>
      </c>
      <c r="H2964" s="170" t="s">
        <v>285</v>
      </c>
      <c r="I2964" s="171">
        <v>3.99</v>
      </c>
      <c r="J2964" s="169">
        <v>1</v>
      </c>
    </row>
    <row r="2965" spans="1:10" hidden="1" x14ac:dyDescent="0.25">
      <c r="A2965" s="169">
        <v>43624</v>
      </c>
      <c r="B2965" s="170" t="s">
        <v>2472</v>
      </c>
      <c r="C2965" s="170" t="s">
        <v>263</v>
      </c>
      <c r="D2965" s="170" t="s">
        <v>646</v>
      </c>
      <c r="E2965" s="170">
        <v>473</v>
      </c>
      <c r="F2965" s="170">
        <v>24</v>
      </c>
      <c r="G2965" s="171">
        <v>7</v>
      </c>
      <c r="H2965" s="170" t="s">
        <v>285</v>
      </c>
      <c r="I2965" s="171">
        <v>3.99</v>
      </c>
      <c r="J2965" s="169">
        <v>1</v>
      </c>
    </row>
    <row r="2966" spans="1:10" hidden="1" x14ac:dyDescent="0.25">
      <c r="A2966" s="169">
        <v>43625</v>
      </c>
      <c r="B2966" s="170" t="s">
        <v>2473</v>
      </c>
      <c r="C2966" s="170" t="s">
        <v>263</v>
      </c>
      <c r="D2966" s="170" t="s">
        <v>264</v>
      </c>
      <c r="E2966" s="170">
        <v>473</v>
      </c>
      <c r="F2966" s="170">
        <v>24</v>
      </c>
      <c r="G2966" s="171">
        <v>7</v>
      </c>
      <c r="H2966" s="170" t="s">
        <v>285</v>
      </c>
      <c r="I2966" s="171">
        <v>4.4800000000000004</v>
      </c>
      <c r="J2966" s="169">
        <v>1</v>
      </c>
    </row>
    <row r="2967" spans="1:10" hidden="1" x14ac:dyDescent="0.25">
      <c r="A2967" s="169">
        <v>43625</v>
      </c>
      <c r="B2967" s="170" t="s">
        <v>2473</v>
      </c>
      <c r="C2967" s="170" t="s">
        <v>263</v>
      </c>
      <c r="D2967" s="170" t="s">
        <v>264</v>
      </c>
      <c r="E2967" s="170">
        <v>473</v>
      </c>
      <c r="F2967" s="170">
        <v>24</v>
      </c>
      <c r="G2967" s="171">
        <v>7</v>
      </c>
      <c r="H2967" s="170" t="s">
        <v>285</v>
      </c>
      <c r="I2967" s="171">
        <v>4.4800000000000004</v>
      </c>
      <c r="J2967" s="169">
        <v>1</v>
      </c>
    </row>
    <row r="2968" spans="1:10" hidden="1" x14ac:dyDescent="0.25">
      <c r="A2968" s="169">
        <v>43626</v>
      </c>
      <c r="B2968" s="170" t="s">
        <v>2474</v>
      </c>
      <c r="C2968" s="170" t="s">
        <v>11</v>
      </c>
      <c r="D2968" s="170" t="s">
        <v>1406</v>
      </c>
      <c r="E2968" s="170">
        <v>473</v>
      </c>
      <c r="F2968" s="170">
        <v>24</v>
      </c>
      <c r="G2968" s="171">
        <v>5.2</v>
      </c>
      <c r="H2968" s="170" t="s">
        <v>2261</v>
      </c>
      <c r="I2968" s="171">
        <v>4.4000000000000004</v>
      </c>
      <c r="J2968" s="169">
        <v>1</v>
      </c>
    </row>
    <row r="2969" spans="1:10" hidden="1" x14ac:dyDescent="0.25">
      <c r="A2969" s="169">
        <v>43626</v>
      </c>
      <c r="B2969" s="170" t="s">
        <v>2474</v>
      </c>
      <c r="C2969" s="170" t="s">
        <v>11</v>
      </c>
      <c r="D2969" s="170" t="s">
        <v>1406</v>
      </c>
      <c r="E2969" s="170">
        <v>473</v>
      </c>
      <c r="F2969" s="170">
        <v>24</v>
      </c>
      <c r="G2969" s="171">
        <v>5.2</v>
      </c>
      <c r="H2969" s="170" t="s">
        <v>1136</v>
      </c>
      <c r="I2969" s="171">
        <v>4.4000000000000004</v>
      </c>
      <c r="J2969" s="169">
        <v>1</v>
      </c>
    </row>
    <row r="2970" spans="1:10" hidden="1" x14ac:dyDescent="0.25">
      <c r="A2970" s="169">
        <v>43631</v>
      </c>
      <c r="B2970" s="170" t="s">
        <v>2475</v>
      </c>
      <c r="C2970" s="170" t="s">
        <v>24</v>
      </c>
      <c r="D2970" s="170" t="s">
        <v>25</v>
      </c>
      <c r="E2970" s="170">
        <v>750</v>
      </c>
      <c r="F2970" s="170">
        <v>12</v>
      </c>
      <c r="G2970" s="171">
        <v>7</v>
      </c>
      <c r="H2970" s="170" t="s">
        <v>96</v>
      </c>
      <c r="I2970" s="171">
        <v>19.989999999999998</v>
      </c>
      <c r="J2970" s="169">
        <v>1</v>
      </c>
    </row>
    <row r="2971" spans="1:10" hidden="1" x14ac:dyDescent="0.25">
      <c r="A2971" s="169">
        <v>43636</v>
      </c>
      <c r="B2971" s="170" t="s">
        <v>2476</v>
      </c>
      <c r="C2971" s="170" t="s">
        <v>15</v>
      </c>
      <c r="D2971" s="170" t="s">
        <v>845</v>
      </c>
      <c r="E2971" s="170">
        <v>750</v>
      </c>
      <c r="F2971" s="170">
        <v>12</v>
      </c>
      <c r="G2971" s="171">
        <v>40</v>
      </c>
      <c r="H2971" s="170" t="s">
        <v>378</v>
      </c>
      <c r="I2971" s="171">
        <v>49.99</v>
      </c>
      <c r="J2971" s="169">
        <v>1</v>
      </c>
    </row>
    <row r="2972" spans="1:10" hidden="1" x14ac:dyDescent="0.25">
      <c r="A2972" s="169">
        <v>43662</v>
      </c>
      <c r="B2972" s="170" t="s">
        <v>2477</v>
      </c>
      <c r="C2972" s="170" t="s">
        <v>15</v>
      </c>
      <c r="D2972" s="170" t="s">
        <v>2478</v>
      </c>
      <c r="E2972" s="170">
        <v>360</v>
      </c>
      <c r="F2972" s="170">
        <v>20</v>
      </c>
      <c r="G2972" s="171">
        <v>12</v>
      </c>
      <c r="H2972" s="170" t="s">
        <v>274</v>
      </c>
      <c r="I2972" s="171">
        <v>11.29</v>
      </c>
      <c r="J2972" s="169">
        <v>1</v>
      </c>
    </row>
    <row r="2973" spans="1:10" hidden="1" x14ac:dyDescent="0.25">
      <c r="A2973" s="169">
        <v>43674</v>
      </c>
      <c r="B2973" s="170" t="s">
        <v>2479</v>
      </c>
      <c r="C2973" s="170" t="s">
        <v>263</v>
      </c>
      <c r="D2973" s="170" t="s">
        <v>646</v>
      </c>
      <c r="E2973" s="170">
        <v>4260</v>
      </c>
      <c r="F2973" s="170">
        <v>2</v>
      </c>
      <c r="G2973" s="171">
        <v>5</v>
      </c>
      <c r="H2973" s="170" t="s">
        <v>54</v>
      </c>
      <c r="I2973" s="171">
        <v>33.39</v>
      </c>
      <c r="J2973" s="169">
        <v>12</v>
      </c>
    </row>
    <row r="2974" spans="1:10" hidden="1" x14ac:dyDescent="0.25">
      <c r="A2974" s="169">
        <v>43674</v>
      </c>
      <c r="B2974" s="170" t="s">
        <v>2479</v>
      </c>
      <c r="C2974" s="170" t="s">
        <v>263</v>
      </c>
      <c r="D2974" s="170" t="s">
        <v>646</v>
      </c>
      <c r="E2974" s="170">
        <v>4260</v>
      </c>
      <c r="F2974" s="170">
        <v>2</v>
      </c>
      <c r="G2974" s="171">
        <v>5</v>
      </c>
      <c r="H2974" s="170" t="s">
        <v>54</v>
      </c>
      <c r="I2974" s="171">
        <v>33.39</v>
      </c>
      <c r="J2974" s="169">
        <v>12</v>
      </c>
    </row>
    <row r="2975" spans="1:10" hidden="1" x14ac:dyDescent="0.25">
      <c r="A2975" s="169">
        <v>43680</v>
      </c>
      <c r="B2975" s="170" t="s">
        <v>2480</v>
      </c>
      <c r="C2975" s="170" t="s">
        <v>24</v>
      </c>
      <c r="D2975" s="170" t="s">
        <v>42</v>
      </c>
      <c r="E2975" s="170">
        <v>750</v>
      </c>
      <c r="F2975" s="170">
        <v>20</v>
      </c>
      <c r="G2975" s="171">
        <v>6</v>
      </c>
      <c r="H2975" s="170" t="s">
        <v>274</v>
      </c>
      <c r="I2975" s="171">
        <v>8.99</v>
      </c>
      <c r="J2975" s="169">
        <v>1</v>
      </c>
    </row>
    <row r="2976" spans="1:10" hidden="1" x14ac:dyDescent="0.25">
      <c r="A2976" s="169">
        <v>43681</v>
      </c>
      <c r="B2976" s="170" t="s">
        <v>2481</v>
      </c>
      <c r="C2976" s="170" t="s">
        <v>24</v>
      </c>
      <c r="D2976" s="170" t="s">
        <v>34</v>
      </c>
      <c r="E2976" s="170">
        <v>750</v>
      </c>
      <c r="F2976" s="170">
        <v>12</v>
      </c>
      <c r="G2976" s="171">
        <v>14.5</v>
      </c>
      <c r="H2976" s="170" t="s">
        <v>163</v>
      </c>
      <c r="I2976" s="171">
        <v>26.99</v>
      </c>
      <c r="J2976" s="169">
        <v>1</v>
      </c>
    </row>
    <row r="2977" spans="1:10" hidden="1" x14ac:dyDescent="0.25">
      <c r="A2977" s="169">
        <v>43683</v>
      </c>
      <c r="B2977" s="170" t="s">
        <v>2482</v>
      </c>
      <c r="C2977" s="170" t="s">
        <v>15</v>
      </c>
      <c r="D2977" s="170" t="s">
        <v>2478</v>
      </c>
      <c r="E2977" s="170">
        <v>360</v>
      </c>
      <c r="F2977" s="170">
        <v>20</v>
      </c>
      <c r="G2977" s="171">
        <v>12</v>
      </c>
      <c r="H2977" s="170" t="s">
        <v>274</v>
      </c>
      <c r="I2977" s="171">
        <v>11.29</v>
      </c>
      <c r="J2977" s="169">
        <v>1</v>
      </c>
    </row>
    <row r="2978" spans="1:10" hidden="1" x14ac:dyDescent="0.25">
      <c r="A2978" s="169">
        <v>43684</v>
      </c>
      <c r="B2978" s="170" t="s">
        <v>2483</v>
      </c>
      <c r="C2978" s="170" t="s">
        <v>15</v>
      </c>
      <c r="D2978" s="170" t="s">
        <v>2478</v>
      </c>
      <c r="E2978" s="170">
        <v>360</v>
      </c>
      <c r="F2978" s="170">
        <v>20</v>
      </c>
      <c r="G2978" s="171">
        <v>12</v>
      </c>
      <c r="H2978" s="170" t="s">
        <v>274</v>
      </c>
      <c r="I2978" s="171">
        <v>11.29</v>
      </c>
      <c r="J2978" s="169">
        <v>1</v>
      </c>
    </row>
    <row r="2979" spans="1:10" hidden="1" x14ac:dyDescent="0.25">
      <c r="A2979" s="169">
        <v>43686</v>
      </c>
      <c r="B2979" s="170" t="s">
        <v>2484</v>
      </c>
      <c r="C2979" s="170" t="s">
        <v>15</v>
      </c>
      <c r="D2979" s="170" t="s">
        <v>2478</v>
      </c>
      <c r="E2979" s="170">
        <v>360</v>
      </c>
      <c r="F2979" s="170">
        <v>20</v>
      </c>
      <c r="G2979" s="171">
        <v>12</v>
      </c>
      <c r="H2979" s="170" t="s">
        <v>274</v>
      </c>
      <c r="I2979" s="171">
        <v>11.29</v>
      </c>
      <c r="J2979" s="169">
        <v>1</v>
      </c>
    </row>
    <row r="2980" spans="1:10" hidden="1" x14ac:dyDescent="0.25">
      <c r="A2980" s="169">
        <v>43687</v>
      </c>
      <c r="B2980" s="170" t="s">
        <v>2485</v>
      </c>
      <c r="C2980" s="170" t="s">
        <v>15</v>
      </c>
      <c r="D2980" s="170" t="s">
        <v>2478</v>
      </c>
      <c r="E2980" s="170">
        <v>360</v>
      </c>
      <c r="F2980" s="170">
        <v>20</v>
      </c>
      <c r="G2980" s="171">
        <v>12</v>
      </c>
      <c r="H2980" s="170" t="s">
        <v>274</v>
      </c>
      <c r="I2980" s="171">
        <v>11.29</v>
      </c>
      <c r="J2980" s="169">
        <v>1</v>
      </c>
    </row>
    <row r="2981" spans="1:10" hidden="1" x14ac:dyDescent="0.25">
      <c r="A2981" s="169">
        <v>43698</v>
      </c>
      <c r="B2981" s="170" t="s">
        <v>2486</v>
      </c>
      <c r="C2981" s="170" t="s">
        <v>24</v>
      </c>
      <c r="D2981" s="170" t="s">
        <v>58</v>
      </c>
      <c r="E2981" s="170">
        <v>750</v>
      </c>
      <c r="F2981" s="170">
        <v>12</v>
      </c>
      <c r="G2981" s="171">
        <v>12.5</v>
      </c>
      <c r="H2981" s="170" t="s">
        <v>163</v>
      </c>
      <c r="I2981" s="171">
        <v>21.99</v>
      </c>
      <c r="J2981" s="169">
        <v>1</v>
      </c>
    </row>
    <row r="2982" spans="1:10" hidden="1" x14ac:dyDescent="0.25">
      <c r="A2982" s="169">
        <v>43702</v>
      </c>
      <c r="B2982" s="170" t="s">
        <v>2487</v>
      </c>
      <c r="C2982" s="170" t="s">
        <v>24</v>
      </c>
      <c r="D2982" s="170" t="s">
        <v>162</v>
      </c>
      <c r="E2982" s="170">
        <v>750</v>
      </c>
      <c r="F2982" s="170">
        <v>6</v>
      </c>
      <c r="G2982" s="171">
        <v>12.5</v>
      </c>
      <c r="H2982" s="170" t="s">
        <v>73</v>
      </c>
      <c r="I2982" s="171">
        <v>99.99</v>
      </c>
      <c r="J2982" s="169">
        <v>1</v>
      </c>
    </row>
    <row r="2983" spans="1:10" hidden="1" x14ac:dyDescent="0.25">
      <c r="A2983" s="169">
        <v>43703</v>
      </c>
      <c r="B2983" s="170" t="s">
        <v>2488</v>
      </c>
      <c r="C2983" s="170" t="s">
        <v>15</v>
      </c>
      <c r="D2983" s="170" t="s">
        <v>134</v>
      </c>
      <c r="E2983" s="170">
        <v>750</v>
      </c>
      <c r="F2983" s="170">
        <v>12</v>
      </c>
      <c r="G2983" s="171">
        <v>40</v>
      </c>
      <c r="H2983" s="170" t="s">
        <v>35</v>
      </c>
      <c r="I2983" s="171">
        <v>134.99</v>
      </c>
      <c r="J2983" s="169">
        <v>1</v>
      </c>
    </row>
    <row r="2984" spans="1:10" hidden="1" x14ac:dyDescent="0.25">
      <c r="A2984" s="169">
        <v>43713</v>
      </c>
      <c r="B2984" s="170" t="s">
        <v>2489</v>
      </c>
      <c r="C2984" s="170" t="s">
        <v>24</v>
      </c>
      <c r="D2984" s="170" t="s">
        <v>66</v>
      </c>
      <c r="E2984" s="170">
        <v>750</v>
      </c>
      <c r="F2984" s="170">
        <v>12</v>
      </c>
      <c r="G2984" s="171">
        <v>13.5</v>
      </c>
      <c r="H2984" s="170" t="s">
        <v>64</v>
      </c>
      <c r="I2984" s="171">
        <v>19.989999999999998</v>
      </c>
      <c r="J2984" s="169">
        <v>1</v>
      </c>
    </row>
    <row r="2985" spans="1:10" hidden="1" x14ac:dyDescent="0.25">
      <c r="A2985" s="169">
        <v>43721</v>
      </c>
      <c r="B2985" s="170" t="s">
        <v>2490</v>
      </c>
      <c r="C2985" s="170" t="s">
        <v>24</v>
      </c>
      <c r="D2985" s="170" t="s">
        <v>38</v>
      </c>
      <c r="E2985" s="170">
        <v>750</v>
      </c>
      <c r="F2985" s="170">
        <v>12</v>
      </c>
      <c r="G2985" s="171">
        <v>13.5</v>
      </c>
      <c r="H2985" s="170" t="s">
        <v>130</v>
      </c>
      <c r="I2985" s="171">
        <v>31.99</v>
      </c>
      <c r="J2985" s="169">
        <v>1</v>
      </c>
    </row>
    <row r="2986" spans="1:10" hidden="1" x14ac:dyDescent="0.25">
      <c r="A2986" s="169">
        <v>43723</v>
      </c>
      <c r="B2986" s="170" t="s">
        <v>2491</v>
      </c>
      <c r="C2986" s="170" t="s">
        <v>11</v>
      </c>
      <c r="D2986" s="170" t="s">
        <v>303</v>
      </c>
      <c r="E2986" s="170">
        <v>473</v>
      </c>
      <c r="F2986" s="170">
        <v>24</v>
      </c>
      <c r="G2986" s="171">
        <v>9.3000000000000007</v>
      </c>
      <c r="H2986" s="170" t="s">
        <v>1556</v>
      </c>
      <c r="I2986" s="171">
        <v>4.8899999999999997</v>
      </c>
      <c r="J2986" s="169">
        <v>1</v>
      </c>
    </row>
    <row r="2987" spans="1:10" hidden="1" x14ac:dyDescent="0.25">
      <c r="A2987" s="169">
        <v>43723</v>
      </c>
      <c r="B2987" s="170" t="s">
        <v>2491</v>
      </c>
      <c r="C2987" s="170" t="s">
        <v>11</v>
      </c>
      <c r="D2987" s="170" t="s">
        <v>303</v>
      </c>
      <c r="E2987" s="170">
        <v>473</v>
      </c>
      <c r="F2987" s="170">
        <v>24</v>
      </c>
      <c r="G2987" s="171">
        <v>9.3000000000000007</v>
      </c>
      <c r="H2987" s="170" t="s">
        <v>1556</v>
      </c>
      <c r="I2987" s="171">
        <v>4.8899999999999997</v>
      </c>
      <c r="J2987" s="169">
        <v>1</v>
      </c>
    </row>
    <row r="2988" spans="1:10" hidden="1" x14ac:dyDescent="0.25">
      <c r="A2988" s="169">
        <v>43725</v>
      </c>
      <c r="B2988" s="170" t="s">
        <v>2492</v>
      </c>
      <c r="C2988" s="170" t="s">
        <v>11</v>
      </c>
      <c r="D2988" s="170" t="s">
        <v>267</v>
      </c>
      <c r="E2988" s="170">
        <v>1892</v>
      </c>
      <c r="F2988" s="170">
        <v>6</v>
      </c>
      <c r="G2988" s="171">
        <v>5</v>
      </c>
      <c r="H2988" s="170" t="s">
        <v>824</v>
      </c>
      <c r="I2988" s="171">
        <v>16.989999999999998</v>
      </c>
      <c r="J2988" s="169">
        <v>4</v>
      </c>
    </row>
    <row r="2989" spans="1:10" hidden="1" x14ac:dyDescent="0.25">
      <c r="A2989" s="169">
        <v>43725</v>
      </c>
      <c r="B2989" s="170" t="s">
        <v>2492</v>
      </c>
      <c r="C2989" s="170" t="s">
        <v>11</v>
      </c>
      <c r="D2989" s="170" t="s">
        <v>267</v>
      </c>
      <c r="E2989" s="170">
        <v>1892</v>
      </c>
      <c r="F2989" s="170">
        <v>6</v>
      </c>
      <c r="G2989" s="171">
        <v>5</v>
      </c>
      <c r="H2989" s="170" t="s">
        <v>824</v>
      </c>
      <c r="I2989" s="171">
        <v>16.989999999999998</v>
      </c>
      <c r="J2989" s="169">
        <v>4</v>
      </c>
    </row>
    <row r="2990" spans="1:10" hidden="1" x14ac:dyDescent="0.25">
      <c r="A2990" s="169">
        <v>43727</v>
      </c>
      <c r="B2990" s="170" t="s">
        <v>2493</v>
      </c>
      <c r="C2990" s="170" t="s">
        <v>11</v>
      </c>
      <c r="D2990" s="170" t="s">
        <v>12</v>
      </c>
      <c r="E2990" s="170">
        <v>473</v>
      </c>
      <c r="F2990" s="170">
        <v>24</v>
      </c>
      <c r="G2990" s="171">
        <v>5</v>
      </c>
      <c r="H2990" s="170" t="s">
        <v>1457</v>
      </c>
      <c r="I2990" s="171">
        <v>4.75</v>
      </c>
      <c r="J2990" s="169">
        <v>1</v>
      </c>
    </row>
    <row r="2991" spans="1:10" hidden="1" x14ac:dyDescent="0.25">
      <c r="A2991" s="169">
        <v>43727</v>
      </c>
      <c r="B2991" s="170" t="s">
        <v>2493</v>
      </c>
      <c r="C2991" s="170" t="s">
        <v>11</v>
      </c>
      <c r="D2991" s="170" t="s">
        <v>12</v>
      </c>
      <c r="E2991" s="170">
        <v>473</v>
      </c>
      <c r="F2991" s="170">
        <v>24</v>
      </c>
      <c r="G2991" s="171">
        <v>5</v>
      </c>
      <c r="H2991" s="170" t="s">
        <v>1457</v>
      </c>
      <c r="I2991" s="171">
        <v>4.75</v>
      </c>
      <c r="J2991" s="169">
        <v>1</v>
      </c>
    </row>
    <row r="2992" spans="1:10" hidden="1" x14ac:dyDescent="0.25">
      <c r="A2992" s="169">
        <v>43764</v>
      </c>
      <c r="B2992" s="170" t="s">
        <v>2494</v>
      </c>
      <c r="C2992" s="170" t="s">
        <v>15</v>
      </c>
      <c r="D2992" s="170" t="s">
        <v>225</v>
      </c>
      <c r="E2992" s="170">
        <v>50</v>
      </c>
      <c r="F2992" s="170">
        <v>60</v>
      </c>
      <c r="G2992" s="171">
        <v>35</v>
      </c>
      <c r="H2992" s="170" t="s">
        <v>446</v>
      </c>
      <c r="I2992" s="171">
        <v>3.37</v>
      </c>
      <c r="J2992" s="169">
        <v>1</v>
      </c>
    </row>
    <row r="2993" spans="1:10" hidden="1" x14ac:dyDescent="0.25">
      <c r="A2993" s="169">
        <v>43776</v>
      </c>
      <c r="B2993" s="170" t="s">
        <v>2495</v>
      </c>
      <c r="C2993" s="170" t="s">
        <v>15</v>
      </c>
      <c r="D2993" s="170" t="s">
        <v>198</v>
      </c>
      <c r="E2993" s="170">
        <v>750</v>
      </c>
      <c r="F2993" s="170">
        <v>6</v>
      </c>
      <c r="G2993" s="171">
        <v>40</v>
      </c>
      <c r="H2993" s="170" t="s">
        <v>378</v>
      </c>
      <c r="I2993" s="171">
        <v>73.989999999999995</v>
      </c>
      <c r="J2993" s="169">
        <v>1</v>
      </c>
    </row>
    <row r="2994" spans="1:10" hidden="1" x14ac:dyDescent="0.25">
      <c r="A2994" s="169">
        <v>43803</v>
      </c>
      <c r="B2994" s="170" t="s">
        <v>2496</v>
      </c>
      <c r="C2994" s="170" t="s">
        <v>11</v>
      </c>
      <c r="D2994" s="170" t="s">
        <v>303</v>
      </c>
      <c r="E2994" s="170">
        <v>3784</v>
      </c>
      <c r="F2994" s="170">
        <v>3</v>
      </c>
      <c r="G2994" s="171">
        <v>7.1</v>
      </c>
      <c r="H2994" s="170" t="s">
        <v>105</v>
      </c>
      <c r="I2994" s="171">
        <v>31.99</v>
      </c>
      <c r="J2994" s="169">
        <v>8</v>
      </c>
    </row>
    <row r="2995" spans="1:10" hidden="1" x14ac:dyDescent="0.25">
      <c r="A2995" s="169">
        <v>43803</v>
      </c>
      <c r="B2995" s="170" t="s">
        <v>2496</v>
      </c>
      <c r="C2995" s="170" t="s">
        <v>11</v>
      </c>
      <c r="D2995" s="170" t="s">
        <v>303</v>
      </c>
      <c r="E2995" s="170">
        <v>3784</v>
      </c>
      <c r="F2995" s="170">
        <v>3</v>
      </c>
      <c r="G2995" s="171">
        <v>7.1</v>
      </c>
      <c r="H2995" s="170" t="s">
        <v>105</v>
      </c>
      <c r="I2995" s="171">
        <v>31.99</v>
      </c>
      <c r="J2995" s="169">
        <v>8</v>
      </c>
    </row>
    <row r="2996" spans="1:10" hidden="1" x14ac:dyDescent="0.25">
      <c r="A2996" s="169">
        <v>43806</v>
      </c>
      <c r="B2996" s="170" t="s">
        <v>2497</v>
      </c>
      <c r="C2996" s="170" t="s">
        <v>11</v>
      </c>
      <c r="D2996" s="170" t="s">
        <v>474</v>
      </c>
      <c r="E2996" s="170">
        <v>4260</v>
      </c>
      <c r="F2996" s="170">
        <v>2</v>
      </c>
      <c r="G2996" s="171">
        <v>4</v>
      </c>
      <c r="H2996" s="170" t="s">
        <v>824</v>
      </c>
      <c r="I2996" s="171">
        <v>24.49</v>
      </c>
      <c r="J2996" s="169">
        <v>12</v>
      </c>
    </row>
    <row r="2997" spans="1:10" hidden="1" x14ac:dyDescent="0.25">
      <c r="A2997" s="169">
        <v>43806</v>
      </c>
      <c r="B2997" s="170" t="s">
        <v>2497</v>
      </c>
      <c r="C2997" s="170" t="s">
        <v>11</v>
      </c>
      <c r="D2997" s="170" t="s">
        <v>474</v>
      </c>
      <c r="E2997" s="170">
        <v>4260</v>
      </c>
      <c r="F2997" s="170">
        <v>2</v>
      </c>
      <c r="G2997" s="171">
        <v>4</v>
      </c>
      <c r="H2997" s="170" t="s">
        <v>824</v>
      </c>
      <c r="I2997" s="171">
        <v>24.49</v>
      </c>
      <c r="J2997" s="169">
        <v>12</v>
      </c>
    </row>
    <row r="2998" spans="1:10" hidden="1" x14ac:dyDescent="0.25">
      <c r="A2998" s="169">
        <v>43815</v>
      </c>
      <c r="B2998" s="170" t="s">
        <v>2498</v>
      </c>
      <c r="C2998" s="170" t="s">
        <v>24</v>
      </c>
      <c r="D2998" s="170" t="s">
        <v>194</v>
      </c>
      <c r="E2998" s="170">
        <v>750</v>
      </c>
      <c r="F2998" s="170">
        <v>12</v>
      </c>
      <c r="G2998" s="171">
        <v>14.5</v>
      </c>
      <c r="H2998" s="170" t="s">
        <v>32</v>
      </c>
      <c r="I2998" s="171">
        <v>19.989999999999998</v>
      </c>
      <c r="J2998" s="169">
        <v>1</v>
      </c>
    </row>
    <row r="2999" spans="1:10" hidden="1" x14ac:dyDescent="0.25">
      <c r="A2999" s="169">
        <v>43816</v>
      </c>
      <c r="B2999" s="170" t="s">
        <v>2499</v>
      </c>
      <c r="C2999" s="170" t="s">
        <v>11</v>
      </c>
      <c r="D2999" s="170" t="s">
        <v>211</v>
      </c>
      <c r="E2999" s="170">
        <v>473</v>
      </c>
      <c r="F2999" s="170">
        <v>24</v>
      </c>
      <c r="G2999" s="171">
        <v>4</v>
      </c>
      <c r="H2999" s="170" t="s">
        <v>1136</v>
      </c>
      <c r="I2999" s="171">
        <v>4.75</v>
      </c>
      <c r="J2999" s="169">
        <v>1</v>
      </c>
    </row>
    <row r="3000" spans="1:10" hidden="1" x14ac:dyDescent="0.25">
      <c r="A3000" s="169">
        <v>43816</v>
      </c>
      <c r="B3000" s="170" t="s">
        <v>2499</v>
      </c>
      <c r="C3000" s="170" t="s">
        <v>11</v>
      </c>
      <c r="D3000" s="170" t="s">
        <v>211</v>
      </c>
      <c r="E3000" s="170">
        <v>473</v>
      </c>
      <c r="F3000" s="170">
        <v>24</v>
      </c>
      <c r="G3000" s="171">
        <v>4</v>
      </c>
      <c r="H3000" s="170" t="s">
        <v>1136</v>
      </c>
      <c r="I3000" s="171">
        <v>4.75</v>
      </c>
      <c r="J3000" s="169">
        <v>1</v>
      </c>
    </row>
    <row r="3001" spans="1:10" hidden="1" x14ac:dyDescent="0.25">
      <c r="A3001" s="169">
        <v>43850</v>
      </c>
      <c r="B3001" s="170" t="s">
        <v>2500</v>
      </c>
      <c r="C3001" s="170" t="s">
        <v>24</v>
      </c>
      <c r="D3001" s="170" t="s">
        <v>298</v>
      </c>
      <c r="E3001" s="170">
        <v>750</v>
      </c>
      <c r="F3001" s="170">
        <v>6</v>
      </c>
      <c r="G3001" s="171">
        <v>11.5</v>
      </c>
      <c r="H3001" s="170" t="s">
        <v>43</v>
      </c>
      <c r="I3001" s="171">
        <v>19.690000000000001</v>
      </c>
      <c r="J3001" s="169">
        <v>1</v>
      </c>
    </row>
    <row r="3002" spans="1:10" hidden="1" x14ac:dyDescent="0.25">
      <c r="A3002" s="169">
        <v>43851</v>
      </c>
      <c r="B3002" s="170" t="s">
        <v>2501</v>
      </c>
      <c r="C3002" s="170" t="s">
        <v>11</v>
      </c>
      <c r="D3002" s="170" t="s">
        <v>474</v>
      </c>
      <c r="E3002" s="170">
        <v>473</v>
      </c>
      <c r="F3002" s="170">
        <v>24</v>
      </c>
      <c r="G3002" s="171">
        <v>5</v>
      </c>
      <c r="H3002" s="170" t="s">
        <v>747</v>
      </c>
      <c r="I3002" s="171">
        <v>3.99</v>
      </c>
      <c r="J3002" s="169">
        <v>1</v>
      </c>
    </row>
    <row r="3003" spans="1:10" hidden="1" x14ac:dyDescent="0.25">
      <c r="A3003" s="169">
        <v>43851</v>
      </c>
      <c r="B3003" s="170" t="s">
        <v>2501</v>
      </c>
      <c r="C3003" s="170" t="s">
        <v>11</v>
      </c>
      <c r="D3003" s="170" t="s">
        <v>474</v>
      </c>
      <c r="E3003" s="170">
        <v>473</v>
      </c>
      <c r="F3003" s="170">
        <v>24</v>
      </c>
      <c r="G3003" s="171">
        <v>5</v>
      </c>
      <c r="H3003" s="170" t="s">
        <v>747</v>
      </c>
      <c r="I3003" s="171">
        <v>3.99</v>
      </c>
      <c r="J3003" s="169">
        <v>1</v>
      </c>
    </row>
    <row r="3004" spans="1:10" hidden="1" x14ac:dyDescent="0.25">
      <c r="A3004" s="169">
        <v>43855</v>
      </c>
      <c r="B3004" s="170" t="s">
        <v>2502</v>
      </c>
      <c r="C3004" s="170" t="s">
        <v>11</v>
      </c>
      <c r="D3004" s="170" t="s">
        <v>267</v>
      </c>
      <c r="E3004" s="170">
        <v>473</v>
      </c>
      <c r="F3004" s="170">
        <v>24</v>
      </c>
      <c r="G3004" s="171">
        <v>5.3</v>
      </c>
      <c r="H3004" s="170" t="s">
        <v>2503</v>
      </c>
      <c r="I3004" s="171">
        <v>4.1500000000000004</v>
      </c>
      <c r="J3004" s="169">
        <v>1</v>
      </c>
    </row>
    <row r="3005" spans="1:10" hidden="1" x14ac:dyDescent="0.25">
      <c r="A3005" s="169">
        <v>43855</v>
      </c>
      <c r="B3005" s="170" t="s">
        <v>2502</v>
      </c>
      <c r="C3005" s="170" t="s">
        <v>11</v>
      </c>
      <c r="D3005" s="170" t="s">
        <v>267</v>
      </c>
      <c r="E3005" s="170">
        <v>473</v>
      </c>
      <c r="F3005" s="170">
        <v>24</v>
      </c>
      <c r="G3005" s="171">
        <v>5.3</v>
      </c>
      <c r="H3005" s="170" t="s">
        <v>1407</v>
      </c>
      <c r="I3005" s="171">
        <v>4.1500000000000004</v>
      </c>
      <c r="J3005" s="169">
        <v>1</v>
      </c>
    </row>
    <row r="3006" spans="1:10" hidden="1" x14ac:dyDescent="0.25">
      <c r="A3006" s="169">
        <v>43858</v>
      </c>
      <c r="B3006" s="170" t="s">
        <v>2504</v>
      </c>
      <c r="C3006" s="170" t="s">
        <v>24</v>
      </c>
      <c r="D3006" s="170" t="s">
        <v>34</v>
      </c>
      <c r="E3006" s="170">
        <v>750</v>
      </c>
      <c r="F3006" s="170">
        <v>12</v>
      </c>
      <c r="G3006" s="171">
        <v>14.5</v>
      </c>
      <c r="H3006" s="170" t="s">
        <v>182</v>
      </c>
      <c r="I3006" s="171">
        <v>14.99</v>
      </c>
      <c r="J3006" s="169">
        <v>1</v>
      </c>
    </row>
    <row r="3007" spans="1:10" hidden="1" x14ac:dyDescent="0.25">
      <c r="A3007" s="169">
        <v>43875</v>
      </c>
      <c r="B3007" s="170" t="s">
        <v>2505</v>
      </c>
      <c r="C3007" s="170" t="s">
        <v>15</v>
      </c>
      <c r="D3007" s="170" t="s">
        <v>16</v>
      </c>
      <c r="E3007" s="170">
        <v>750</v>
      </c>
      <c r="F3007" s="170">
        <v>12</v>
      </c>
      <c r="G3007" s="171">
        <v>40</v>
      </c>
      <c r="H3007" s="170" t="s">
        <v>96</v>
      </c>
      <c r="I3007" s="171">
        <v>39.99</v>
      </c>
      <c r="J3007" s="169">
        <v>1</v>
      </c>
    </row>
    <row r="3008" spans="1:10" hidden="1" x14ac:dyDescent="0.25">
      <c r="A3008" s="169">
        <v>43877</v>
      </c>
      <c r="B3008" s="170" t="s">
        <v>2506</v>
      </c>
      <c r="C3008" s="170" t="s">
        <v>24</v>
      </c>
      <c r="D3008" s="170" t="s">
        <v>166</v>
      </c>
      <c r="E3008" s="170">
        <v>750</v>
      </c>
      <c r="F3008" s="170">
        <v>12</v>
      </c>
      <c r="G3008" s="171">
        <v>12</v>
      </c>
      <c r="H3008" s="170" t="s">
        <v>222</v>
      </c>
      <c r="I3008" s="171">
        <v>17.989999999999998</v>
      </c>
      <c r="J3008" s="169">
        <v>1</v>
      </c>
    </row>
    <row r="3009" spans="1:10" hidden="1" x14ac:dyDescent="0.25">
      <c r="A3009" s="169">
        <v>43880</v>
      </c>
      <c r="B3009" s="170" t="s">
        <v>2507</v>
      </c>
      <c r="C3009" s="170" t="s">
        <v>24</v>
      </c>
      <c r="D3009" s="170" t="s">
        <v>2508</v>
      </c>
      <c r="E3009" s="170">
        <v>750</v>
      </c>
      <c r="F3009" s="170">
        <v>12</v>
      </c>
      <c r="G3009" s="171">
        <v>14</v>
      </c>
      <c r="H3009" s="170" t="s">
        <v>64</v>
      </c>
      <c r="I3009" s="171">
        <v>19.989999999999998</v>
      </c>
      <c r="J3009" s="169">
        <v>1</v>
      </c>
    </row>
    <row r="3010" spans="1:10" hidden="1" x14ac:dyDescent="0.25">
      <c r="A3010" s="169">
        <v>43886</v>
      </c>
      <c r="B3010" s="170" t="s">
        <v>2509</v>
      </c>
      <c r="C3010" s="170" t="s">
        <v>24</v>
      </c>
      <c r="D3010" s="170" t="s">
        <v>34</v>
      </c>
      <c r="E3010" s="170">
        <v>750</v>
      </c>
      <c r="F3010" s="170">
        <v>12</v>
      </c>
      <c r="G3010" s="171">
        <v>12</v>
      </c>
      <c r="H3010" s="170" t="s">
        <v>1214</v>
      </c>
      <c r="I3010" s="171">
        <v>18.989999999999998</v>
      </c>
      <c r="J3010" s="169">
        <v>1</v>
      </c>
    </row>
    <row r="3011" spans="1:10" hidden="1" x14ac:dyDescent="0.25">
      <c r="A3011" s="169">
        <v>43951</v>
      </c>
      <c r="B3011" s="170" t="s">
        <v>2510</v>
      </c>
      <c r="C3011" s="170" t="s">
        <v>263</v>
      </c>
      <c r="D3011" s="170" t="s">
        <v>264</v>
      </c>
      <c r="E3011" s="170">
        <v>473</v>
      </c>
      <c r="F3011" s="170">
        <v>24</v>
      </c>
      <c r="G3011" s="171">
        <v>7</v>
      </c>
      <c r="H3011" s="170" t="s">
        <v>96</v>
      </c>
      <c r="I3011" s="171">
        <v>3.89</v>
      </c>
      <c r="J3011" s="169">
        <v>1</v>
      </c>
    </row>
    <row r="3012" spans="1:10" hidden="1" x14ac:dyDescent="0.25">
      <c r="A3012" s="169">
        <v>43951</v>
      </c>
      <c r="B3012" s="170" t="s">
        <v>2510</v>
      </c>
      <c r="C3012" s="170" t="s">
        <v>263</v>
      </c>
      <c r="D3012" s="170" t="s">
        <v>264</v>
      </c>
      <c r="E3012" s="170">
        <v>473</v>
      </c>
      <c r="F3012" s="170">
        <v>24</v>
      </c>
      <c r="G3012" s="171">
        <v>7</v>
      </c>
      <c r="H3012" s="170" t="s">
        <v>96</v>
      </c>
      <c r="I3012" s="171">
        <v>3.89</v>
      </c>
      <c r="J3012" s="169">
        <v>1</v>
      </c>
    </row>
    <row r="3013" spans="1:10" hidden="1" x14ac:dyDescent="0.25">
      <c r="A3013" s="169">
        <v>43958</v>
      </c>
      <c r="B3013" s="170" t="s">
        <v>2511</v>
      </c>
      <c r="C3013" s="170" t="s">
        <v>263</v>
      </c>
      <c r="D3013" s="170" t="s">
        <v>264</v>
      </c>
      <c r="E3013" s="170">
        <v>473</v>
      </c>
      <c r="F3013" s="170">
        <v>24</v>
      </c>
      <c r="G3013" s="171">
        <v>7</v>
      </c>
      <c r="H3013" s="170" t="s">
        <v>96</v>
      </c>
      <c r="I3013" s="171">
        <v>3.89</v>
      </c>
      <c r="J3013" s="169">
        <v>1</v>
      </c>
    </row>
    <row r="3014" spans="1:10" hidden="1" x14ac:dyDescent="0.25">
      <c r="A3014" s="169">
        <v>43958</v>
      </c>
      <c r="B3014" s="170" t="s">
        <v>2511</v>
      </c>
      <c r="C3014" s="170" t="s">
        <v>263</v>
      </c>
      <c r="D3014" s="170" t="s">
        <v>264</v>
      </c>
      <c r="E3014" s="170">
        <v>473</v>
      </c>
      <c r="F3014" s="170">
        <v>24</v>
      </c>
      <c r="G3014" s="171">
        <v>7</v>
      </c>
      <c r="H3014" s="170" t="s">
        <v>96</v>
      </c>
      <c r="I3014" s="171">
        <v>3.89</v>
      </c>
      <c r="J3014" s="169">
        <v>1</v>
      </c>
    </row>
    <row r="3015" spans="1:10" hidden="1" x14ac:dyDescent="0.25">
      <c r="A3015" s="169">
        <v>43959</v>
      </c>
      <c r="B3015" s="170" t="s">
        <v>2512</v>
      </c>
      <c r="C3015" s="170" t="s">
        <v>263</v>
      </c>
      <c r="D3015" s="170" t="s">
        <v>1938</v>
      </c>
      <c r="E3015" s="170">
        <v>473</v>
      </c>
      <c r="F3015" s="170">
        <v>24</v>
      </c>
      <c r="G3015" s="171">
        <v>7</v>
      </c>
      <c r="H3015" s="170" t="s">
        <v>96</v>
      </c>
      <c r="I3015" s="171">
        <v>3.89</v>
      </c>
      <c r="J3015" s="169">
        <v>1</v>
      </c>
    </row>
    <row r="3016" spans="1:10" hidden="1" x14ac:dyDescent="0.25">
      <c r="A3016" s="169">
        <v>43959</v>
      </c>
      <c r="B3016" s="170" t="s">
        <v>2512</v>
      </c>
      <c r="C3016" s="170" t="s">
        <v>263</v>
      </c>
      <c r="D3016" s="170" t="s">
        <v>1938</v>
      </c>
      <c r="E3016" s="170">
        <v>473</v>
      </c>
      <c r="F3016" s="170">
        <v>24</v>
      </c>
      <c r="G3016" s="171">
        <v>7</v>
      </c>
      <c r="H3016" s="170" t="s">
        <v>96</v>
      </c>
      <c r="I3016" s="171">
        <v>3.89</v>
      </c>
      <c r="J3016" s="169">
        <v>1</v>
      </c>
    </row>
    <row r="3017" spans="1:10" hidden="1" x14ac:dyDescent="0.25">
      <c r="A3017" s="169">
        <v>43965</v>
      </c>
      <c r="B3017" s="170" t="s">
        <v>2513</v>
      </c>
      <c r="C3017" s="170" t="s">
        <v>24</v>
      </c>
      <c r="D3017" s="170" t="s">
        <v>68</v>
      </c>
      <c r="E3017" s="170">
        <v>750</v>
      </c>
      <c r="F3017" s="170">
        <v>12</v>
      </c>
      <c r="G3017" s="171">
        <v>13.5</v>
      </c>
      <c r="H3017" s="170" t="s">
        <v>100</v>
      </c>
      <c r="I3017" s="171">
        <v>14.99</v>
      </c>
      <c r="J3017" s="169">
        <v>1</v>
      </c>
    </row>
    <row r="3018" spans="1:10" hidden="1" x14ac:dyDescent="0.25">
      <c r="A3018" s="169">
        <v>43977</v>
      </c>
      <c r="B3018" s="170" t="s">
        <v>2514</v>
      </c>
      <c r="C3018" s="170" t="s">
        <v>263</v>
      </c>
      <c r="D3018" s="170" t="s">
        <v>646</v>
      </c>
      <c r="E3018" s="170">
        <v>4260</v>
      </c>
      <c r="F3018" s="170">
        <v>2</v>
      </c>
      <c r="G3018" s="171">
        <v>5</v>
      </c>
      <c r="H3018" s="170" t="s">
        <v>105</v>
      </c>
      <c r="I3018" s="171">
        <v>32.979999999999997</v>
      </c>
      <c r="J3018" s="169">
        <v>12</v>
      </c>
    </row>
    <row r="3019" spans="1:10" hidden="1" x14ac:dyDescent="0.25">
      <c r="A3019" s="169">
        <v>43977</v>
      </c>
      <c r="B3019" s="170" t="s">
        <v>2514</v>
      </c>
      <c r="C3019" s="170" t="s">
        <v>263</v>
      </c>
      <c r="D3019" s="170" t="s">
        <v>646</v>
      </c>
      <c r="E3019" s="170">
        <v>4260</v>
      </c>
      <c r="F3019" s="170">
        <v>2</v>
      </c>
      <c r="G3019" s="171">
        <v>5</v>
      </c>
      <c r="H3019" s="170" t="s">
        <v>105</v>
      </c>
      <c r="I3019" s="171">
        <v>32.979999999999997</v>
      </c>
      <c r="J3019" s="169">
        <v>12</v>
      </c>
    </row>
    <row r="3020" spans="1:10" hidden="1" x14ac:dyDescent="0.25">
      <c r="A3020" s="169">
        <v>43993</v>
      </c>
      <c r="B3020" s="170" t="s">
        <v>2515</v>
      </c>
      <c r="C3020" s="170" t="s">
        <v>11</v>
      </c>
      <c r="D3020" s="170" t="s">
        <v>267</v>
      </c>
      <c r="E3020" s="170">
        <v>473</v>
      </c>
      <c r="F3020" s="170">
        <v>24</v>
      </c>
      <c r="G3020" s="171">
        <v>4.5</v>
      </c>
      <c r="H3020" s="170" t="s">
        <v>2319</v>
      </c>
      <c r="I3020" s="171">
        <v>4.49</v>
      </c>
      <c r="J3020" s="169">
        <v>1</v>
      </c>
    </row>
    <row r="3021" spans="1:10" hidden="1" x14ac:dyDescent="0.25">
      <c r="A3021" s="169">
        <v>43993</v>
      </c>
      <c r="B3021" s="170" t="s">
        <v>2515</v>
      </c>
      <c r="C3021" s="170" t="s">
        <v>11</v>
      </c>
      <c r="D3021" s="170" t="s">
        <v>267</v>
      </c>
      <c r="E3021" s="170">
        <v>473</v>
      </c>
      <c r="F3021" s="170">
        <v>24</v>
      </c>
      <c r="G3021" s="171">
        <v>4.5</v>
      </c>
      <c r="H3021" s="170" t="s">
        <v>1407</v>
      </c>
      <c r="I3021" s="171">
        <v>4.49</v>
      </c>
      <c r="J3021" s="169">
        <v>1</v>
      </c>
    </row>
    <row r="3022" spans="1:10" hidden="1" x14ac:dyDescent="0.25">
      <c r="A3022" s="169">
        <v>44007</v>
      </c>
      <c r="B3022" s="170" t="s">
        <v>2516</v>
      </c>
      <c r="C3022" s="170" t="s">
        <v>15</v>
      </c>
      <c r="D3022" s="170" t="s">
        <v>1399</v>
      </c>
      <c r="E3022" s="170">
        <v>750</v>
      </c>
      <c r="F3022" s="170">
        <v>6</v>
      </c>
      <c r="G3022" s="171">
        <v>40</v>
      </c>
      <c r="H3022" s="170" t="s">
        <v>415</v>
      </c>
      <c r="I3022" s="171">
        <v>39.99</v>
      </c>
      <c r="J3022" s="169">
        <v>1</v>
      </c>
    </row>
    <row r="3023" spans="1:10" hidden="1" x14ac:dyDescent="0.25">
      <c r="A3023" s="169">
        <v>44022</v>
      </c>
      <c r="B3023" s="170" t="s">
        <v>2517</v>
      </c>
      <c r="C3023" s="170" t="s">
        <v>15</v>
      </c>
      <c r="D3023" s="170" t="s">
        <v>252</v>
      </c>
      <c r="E3023" s="170">
        <v>750</v>
      </c>
      <c r="F3023" s="170">
        <v>12</v>
      </c>
      <c r="G3023" s="171">
        <v>38</v>
      </c>
      <c r="H3023" s="170" t="s">
        <v>43</v>
      </c>
      <c r="I3023" s="171">
        <v>30.29</v>
      </c>
      <c r="J3023" s="169">
        <v>1</v>
      </c>
    </row>
    <row r="3024" spans="1:10" hidden="1" x14ac:dyDescent="0.25">
      <c r="A3024" s="169">
        <v>44023</v>
      </c>
      <c r="B3024" s="170" t="s">
        <v>2518</v>
      </c>
      <c r="C3024" s="170" t="s">
        <v>11</v>
      </c>
      <c r="D3024" s="170" t="s">
        <v>303</v>
      </c>
      <c r="E3024" s="170">
        <v>473</v>
      </c>
      <c r="F3024" s="170">
        <v>24</v>
      </c>
      <c r="G3024" s="171">
        <v>6.8</v>
      </c>
      <c r="H3024" s="170" t="s">
        <v>1764</v>
      </c>
      <c r="I3024" s="171">
        <v>6.52</v>
      </c>
      <c r="J3024" s="169">
        <v>1</v>
      </c>
    </row>
    <row r="3025" spans="1:10" hidden="1" x14ac:dyDescent="0.25">
      <c r="A3025" s="169">
        <v>44023</v>
      </c>
      <c r="B3025" s="170" t="s">
        <v>2518</v>
      </c>
      <c r="C3025" s="170" t="s">
        <v>11</v>
      </c>
      <c r="D3025" s="170" t="s">
        <v>303</v>
      </c>
      <c r="E3025" s="170">
        <v>473</v>
      </c>
      <c r="F3025" s="170">
        <v>24</v>
      </c>
      <c r="G3025" s="171">
        <v>6.8</v>
      </c>
      <c r="H3025" s="170" t="s">
        <v>1764</v>
      </c>
      <c r="I3025" s="171">
        <v>6.52</v>
      </c>
      <c r="J3025" s="169">
        <v>1</v>
      </c>
    </row>
    <row r="3026" spans="1:10" hidden="1" x14ac:dyDescent="0.25">
      <c r="A3026" s="169">
        <v>44024</v>
      </c>
      <c r="B3026" s="170" t="s">
        <v>2519</v>
      </c>
      <c r="C3026" s="170" t="s">
        <v>11</v>
      </c>
      <c r="D3026" s="170" t="s">
        <v>303</v>
      </c>
      <c r="E3026" s="170">
        <v>473</v>
      </c>
      <c r="F3026" s="170">
        <v>24</v>
      </c>
      <c r="G3026" s="171">
        <v>6.8</v>
      </c>
      <c r="H3026" s="170" t="s">
        <v>1764</v>
      </c>
      <c r="I3026" s="171">
        <v>6.56</v>
      </c>
      <c r="J3026" s="169">
        <v>1</v>
      </c>
    </row>
    <row r="3027" spans="1:10" hidden="1" x14ac:dyDescent="0.25">
      <c r="A3027" s="169">
        <v>44024</v>
      </c>
      <c r="B3027" s="170" t="s">
        <v>2519</v>
      </c>
      <c r="C3027" s="170" t="s">
        <v>11</v>
      </c>
      <c r="D3027" s="170" t="s">
        <v>303</v>
      </c>
      <c r="E3027" s="170">
        <v>473</v>
      </c>
      <c r="F3027" s="170">
        <v>24</v>
      </c>
      <c r="G3027" s="171">
        <v>6.8</v>
      </c>
      <c r="H3027" s="170" t="s">
        <v>1764</v>
      </c>
      <c r="I3027" s="171">
        <v>6.56</v>
      </c>
      <c r="J3027" s="169">
        <v>1</v>
      </c>
    </row>
    <row r="3028" spans="1:10" hidden="1" x14ac:dyDescent="0.25">
      <c r="A3028" s="169">
        <v>44056</v>
      </c>
      <c r="B3028" s="170" t="s">
        <v>2520</v>
      </c>
      <c r="C3028" s="170" t="s">
        <v>15</v>
      </c>
      <c r="D3028" s="170" t="s">
        <v>137</v>
      </c>
      <c r="E3028" s="170">
        <v>1750</v>
      </c>
      <c r="F3028" s="170">
        <v>6</v>
      </c>
      <c r="G3028" s="171">
        <v>46</v>
      </c>
      <c r="H3028" s="170" t="s">
        <v>91</v>
      </c>
      <c r="I3028" s="171">
        <v>62.99</v>
      </c>
      <c r="J3028" s="169">
        <v>1</v>
      </c>
    </row>
    <row r="3029" spans="1:10" hidden="1" x14ac:dyDescent="0.25">
      <c r="A3029" s="169">
        <v>44145</v>
      </c>
      <c r="B3029" s="170" t="s">
        <v>2521</v>
      </c>
      <c r="C3029" s="170" t="s">
        <v>24</v>
      </c>
      <c r="D3029" s="170" t="s">
        <v>66</v>
      </c>
      <c r="E3029" s="170">
        <v>750</v>
      </c>
      <c r="F3029" s="170">
        <v>12</v>
      </c>
      <c r="G3029" s="171">
        <v>13.5</v>
      </c>
      <c r="H3029" s="170" t="s">
        <v>47</v>
      </c>
      <c r="I3029" s="171">
        <v>18.989999999999998</v>
      </c>
      <c r="J3029" s="169">
        <v>1</v>
      </c>
    </row>
    <row r="3030" spans="1:10" hidden="1" x14ac:dyDescent="0.25">
      <c r="A3030" s="169">
        <v>44192</v>
      </c>
      <c r="B3030" s="170" t="s">
        <v>2522</v>
      </c>
      <c r="C3030" s="170" t="s">
        <v>263</v>
      </c>
      <c r="D3030" s="170" t="s">
        <v>264</v>
      </c>
      <c r="E3030" s="170">
        <v>2130</v>
      </c>
      <c r="F3030" s="170">
        <v>4</v>
      </c>
      <c r="G3030" s="171">
        <v>5</v>
      </c>
      <c r="H3030" s="170" t="s">
        <v>105</v>
      </c>
      <c r="I3030" s="171">
        <v>18.98</v>
      </c>
      <c r="J3030" s="169">
        <v>6</v>
      </c>
    </row>
    <row r="3031" spans="1:10" hidden="1" x14ac:dyDescent="0.25">
      <c r="A3031" s="169">
        <v>44192</v>
      </c>
      <c r="B3031" s="170" t="s">
        <v>2522</v>
      </c>
      <c r="C3031" s="170" t="s">
        <v>263</v>
      </c>
      <c r="D3031" s="170" t="s">
        <v>264</v>
      </c>
      <c r="E3031" s="170">
        <v>2130</v>
      </c>
      <c r="F3031" s="170">
        <v>4</v>
      </c>
      <c r="G3031" s="171">
        <v>5</v>
      </c>
      <c r="H3031" s="170" t="s">
        <v>105</v>
      </c>
      <c r="I3031" s="171">
        <v>18.98</v>
      </c>
      <c r="J3031" s="169">
        <v>6</v>
      </c>
    </row>
    <row r="3032" spans="1:10" hidden="1" x14ac:dyDescent="0.25">
      <c r="A3032" s="169">
        <v>44208</v>
      </c>
      <c r="B3032" s="170" t="s">
        <v>2523</v>
      </c>
      <c r="C3032" s="170" t="s">
        <v>11</v>
      </c>
      <c r="D3032" s="170" t="s">
        <v>474</v>
      </c>
      <c r="E3032" s="170">
        <v>473</v>
      </c>
      <c r="F3032" s="170">
        <v>24</v>
      </c>
      <c r="G3032" s="171">
        <v>4.5</v>
      </c>
      <c r="H3032" s="170" t="s">
        <v>1556</v>
      </c>
      <c r="I3032" s="171">
        <v>4.5</v>
      </c>
      <c r="J3032" s="169">
        <v>1</v>
      </c>
    </row>
    <row r="3033" spans="1:10" hidden="1" x14ac:dyDescent="0.25">
      <c r="A3033" s="169">
        <v>44208</v>
      </c>
      <c r="B3033" s="170" t="s">
        <v>2523</v>
      </c>
      <c r="C3033" s="170" t="s">
        <v>11</v>
      </c>
      <c r="D3033" s="170" t="s">
        <v>474</v>
      </c>
      <c r="E3033" s="170">
        <v>473</v>
      </c>
      <c r="F3033" s="170">
        <v>24</v>
      </c>
      <c r="G3033" s="171">
        <v>4.5</v>
      </c>
      <c r="H3033" s="170" t="s">
        <v>1556</v>
      </c>
      <c r="I3033" s="171">
        <v>4.5</v>
      </c>
      <c r="J3033" s="169">
        <v>1</v>
      </c>
    </row>
    <row r="3034" spans="1:10" hidden="1" x14ac:dyDescent="0.25">
      <c r="A3034" s="169">
        <v>44223</v>
      </c>
      <c r="B3034" s="170" t="s">
        <v>2524</v>
      </c>
      <c r="C3034" s="170" t="s">
        <v>263</v>
      </c>
      <c r="D3034" s="170" t="s">
        <v>332</v>
      </c>
      <c r="E3034" s="170">
        <v>4260</v>
      </c>
      <c r="F3034" s="170">
        <v>2</v>
      </c>
      <c r="G3034" s="171">
        <v>5</v>
      </c>
      <c r="H3034" s="170" t="s">
        <v>177</v>
      </c>
      <c r="I3034" s="171">
        <v>34.49</v>
      </c>
      <c r="J3034" s="169">
        <v>12</v>
      </c>
    </row>
    <row r="3035" spans="1:10" hidden="1" x14ac:dyDescent="0.25">
      <c r="A3035" s="169">
        <v>44259</v>
      </c>
      <c r="B3035" s="170" t="s">
        <v>2525</v>
      </c>
      <c r="C3035" s="170" t="s">
        <v>15</v>
      </c>
      <c r="D3035" s="170" t="s">
        <v>172</v>
      </c>
      <c r="E3035" s="170">
        <v>750</v>
      </c>
      <c r="F3035" s="170">
        <v>6</v>
      </c>
      <c r="G3035" s="171">
        <v>40</v>
      </c>
      <c r="H3035" s="170" t="s">
        <v>43</v>
      </c>
      <c r="I3035" s="171">
        <v>36.99</v>
      </c>
      <c r="J3035" s="169">
        <v>1</v>
      </c>
    </row>
    <row r="3036" spans="1:10" hidden="1" x14ac:dyDescent="0.25">
      <c r="A3036" s="169">
        <v>44271</v>
      </c>
      <c r="B3036" s="170" t="s">
        <v>2526</v>
      </c>
      <c r="C3036" s="170" t="s">
        <v>15</v>
      </c>
      <c r="D3036" s="170" t="s">
        <v>154</v>
      </c>
      <c r="E3036" s="170">
        <v>500</v>
      </c>
      <c r="F3036" s="170">
        <v>6</v>
      </c>
      <c r="G3036" s="171">
        <v>17</v>
      </c>
      <c r="H3036" s="170" t="s">
        <v>163</v>
      </c>
      <c r="I3036" s="171">
        <v>26.99</v>
      </c>
      <c r="J3036" s="169">
        <v>1</v>
      </c>
    </row>
    <row r="3037" spans="1:10" hidden="1" x14ac:dyDescent="0.25">
      <c r="A3037" s="169">
        <v>44311</v>
      </c>
      <c r="B3037" s="170" t="s">
        <v>2527</v>
      </c>
      <c r="C3037" s="170" t="s">
        <v>11</v>
      </c>
      <c r="D3037" s="170" t="s">
        <v>12</v>
      </c>
      <c r="E3037" s="170">
        <v>3784</v>
      </c>
      <c r="F3037" s="170">
        <v>1</v>
      </c>
      <c r="G3037" s="171">
        <v>5</v>
      </c>
      <c r="H3037" s="170" t="s">
        <v>285</v>
      </c>
      <c r="I3037" s="171">
        <v>29.99</v>
      </c>
      <c r="J3037" s="169">
        <v>8</v>
      </c>
    </row>
    <row r="3038" spans="1:10" hidden="1" x14ac:dyDescent="0.25">
      <c r="A3038" s="169">
        <v>44311</v>
      </c>
      <c r="B3038" s="170" t="s">
        <v>2527</v>
      </c>
      <c r="C3038" s="170" t="s">
        <v>11</v>
      </c>
      <c r="D3038" s="170" t="s">
        <v>12</v>
      </c>
      <c r="E3038" s="170">
        <v>3784</v>
      </c>
      <c r="F3038" s="170">
        <v>1</v>
      </c>
      <c r="G3038" s="171">
        <v>5</v>
      </c>
      <c r="H3038" s="170" t="s">
        <v>285</v>
      </c>
      <c r="I3038" s="171">
        <v>29.99</v>
      </c>
      <c r="J3038" s="169">
        <v>8</v>
      </c>
    </row>
    <row r="3039" spans="1:10" hidden="1" x14ac:dyDescent="0.25">
      <c r="A3039" s="169">
        <v>44313</v>
      </c>
      <c r="B3039" s="170" t="s">
        <v>2528</v>
      </c>
      <c r="C3039" s="170" t="s">
        <v>263</v>
      </c>
      <c r="D3039" s="170" t="s">
        <v>909</v>
      </c>
      <c r="E3039" s="170">
        <v>2130</v>
      </c>
      <c r="F3039" s="170">
        <v>4</v>
      </c>
      <c r="G3039" s="171">
        <v>5.5</v>
      </c>
      <c r="H3039" s="170" t="s">
        <v>222</v>
      </c>
      <c r="I3039" s="171">
        <v>15.99</v>
      </c>
      <c r="J3039" s="169">
        <v>6</v>
      </c>
    </row>
    <row r="3040" spans="1:10" hidden="1" x14ac:dyDescent="0.25">
      <c r="A3040" s="169">
        <v>44313</v>
      </c>
      <c r="B3040" s="170" t="s">
        <v>2528</v>
      </c>
      <c r="C3040" s="170" t="s">
        <v>263</v>
      </c>
      <c r="D3040" s="170" t="s">
        <v>909</v>
      </c>
      <c r="E3040" s="170">
        <v>2130</v>
      </c>
      <c r="F3040" s="170">
        <v>4</v>
      </c>
      <c r="G3040" s="171">
        <v>5.5</v>
      </c>
      <c r="H3040" s="170" t="s">
        <v>222</v>
      </c>
      <c r="I3040" s="171">
        <v>15.99</v>
      </c>
      <c r="J3040" s="169">
        <v>6</v>
      </c>
    </row>
    <row r="3041" spans="1:10" hidden="1" x14ac:dyDescent="0.25">
      <c r="A3041" s="169">
        <v>44315</v>
      </c>
      <c r="B3041" s="170" t="s">
        <v>2529</v>
      </c>
      <c r="C3041" s="170" t="s">
        <v>11</v>
      </c>
      <c r="D3041" s="170" t="s">
        <v>303</v>
      </c>
      <c r="E3041" s="170">
        <v>1892</v>
      </c>
      <c r="F3041" s="170">
        <v>6</v>
      </c>
      <c r="G3041" s="171">
        <v>9</v>
      </c>
      <c r="H3041" s="170" t="s">
        <v>824</v>
      </c>
      <c r="I3041" s="171">
        <v>16.989999999999998</v>
      </c>
      <c r="J3041" s="169">
        <v>4</v>
      </c>
    </row>
    <row r="3042" spans="1:10" hidden="1" x14ac:dyDescent="0.25">
      <c r="A3042" s="169">
        <v>44315</v>
      </c>
      <c r="B3042" s="170" t="s">
        <v>2529</v>
      </c>
      <c r="C3042" s="170" t="s">
        <v>11</v>
      </c>
      <c r="D3042" s="170" t="s">
        <v>303</v>
      </c>
      <c r="E3042" s="170">
        <v>1892</v>
      </c>
      <c r="F3042" s="170">
        <v>6</v>
      </c>
      <c r="G3042" s="171">
        <v>9</v>
      </c>
      <c r="H3042" s="170" t="s">
        <v>824</v>
      </c>
      <c r="I3042" s="171">
        <v>16.989999999999998</v>
      </c>
      <c r="J3042" s="169">
        <v>4</v>
      </c>
    </row>
    <row r="3043" spans="1:10" hidden="1" x14ac:dyDescent="0.25">
      <c r="A3043" s="169">
        <v>44316</v>
      </c>
      <c r="B3043" s="170" t="s">
        <v>2530</v>
      </c>
      <c r="C3043" s="170" t="s">
        <v>11</v>
      </c>
      <c r="D3043" s="170" t="s">
        <v>12</v>
      </c>
      <c r="E3043" s="170">
        <v>10650</v>
      </c>
      <c r="F3043" s="170">
        <v>1</v>
      </c>
      <c r="G3043" s="171">
        <v>5</v>
      </c>
      <c r="H3043" s="170" t="s">
        <v>13</v>
      </c>
      <c r="I3043" s="171">
        <v>65.989999999999995</v>
      </c>
      <c r="J3043" s="169">
        <v>30</v>
      </c>
    </row>
    <row r="3044" spans="1:10" hidden="1" x14ac:dyDescent="0.25">
      <c r="A3044" s="169">
        <v>44316</v>
      </c>
      <c r="B3044" s="170" t="s">
        <v>2530</v>
      </c>
      <c r="C3044" s="170" t="s">
        <v>11</v>
      </c>
      <c r="D3044" s="170" t="s">
        <v>12</v>
      </c>
      <c r="E3044" s="170">
        <v>10650</v>
      </c>
      <c r="F3044" s="170">
        <v>1</v>
      </c>
      <c r="G3044" s="171">
        <v>5</v>
      </c>
      <c r="H3044" s="170" t="s">
        <v>13</v>
      </c>
      <c r="I3044" s="171">
        <v>65.989999999999995</v>
      </c>
      <c r="J3044" s="169">
        <v>30</v>
      </c>
    </row>
    <row r="3045" spans="1:10" hidden="1" x14ac:dyDescent="0.25">
      <c r="A3045" s="169">
        <v>44318</v>
      </c>
      <c r="B3045" s="170" t="s">
        <v>2531</v>
      </c>
      <c r="C3045" s="170" t="s">
        <v>11</v>
      </c>
      <c r="D3045" s="170" t="s">
        <v>12</v>
      </c>
      <c r="E3045" s="170">
        <v>10650</v>
      </c>
      <c r="F3045" s="170">
        <v>1</v>
      </c>
      <c r="G3045" s="171">
        <v>4.2</v>
      </c>
      <c r="H3045" s="170" t="s">
        <v>13</v>
      </c>
      <c r="I3045" s="171">
        <v>67.989999999999995</v>
      </c>
      <c r="J3045" s="169">
        <v>30</v>
      </c>
    </row>
    <row r="3046" spans="1:10" hidden="1" x14ac:dyDescent="0.25">
      <c r="A3046" s="169">
        <v>44318</v>
      </c>
      <c r="B3046" s="170" t="s">
        <v>2531</v>
      </c>
      <c r="C3046" s="170" t="s">
        <v>11</v>
      </c>
      <c r="D3046" s="170" t="s">
        <v>12</v>
      </c>
      <c r="E3046" s="170">
        <v>10650</v>
      </c>
      <c r="F3046" s="170">
        <v>1</v>
      </c>
      <c r="G3046" s="171">
        <v>4.2</v>
      </c>
      <c r="H3046" s="170" t="s">
        <v>13</v>
      </c>
      <c r="I3046" s="171">
        <v>67.989999999999995</v>
      </c>
      <c r="J3046" s="169">
        <v>30</v>
      </c>
    </row>
    <row r="3047" spans="1:10" hidden="1" x14ac:dyDescent="0.25">
      <c r="A3047" s="169">
        <v>44319</v>
      </c>
      <c r="B3047" s="170" t="s">
        <v>2532</v>
      </c>
      <c r="C3047" s="170" t="s">
        <v>11</v>
      </c>
      <c r="D3047" s="170" t="s">
        <v>12</v>
      </c>
      <c r="E3047" s="170">
        <v>7100</v>
      </c>
      <c r="F3047" s="170">
        <v>1</v>
      </c>
      <c r="G3047" s="171">
        <v>4.5</v>
      </c>
      <c r="H3047" s="170" t="s">
        <v>13</v>
      </c>
      <c r="I3047" s="171">
        <v>49.99</v>
      </c>
      <c r="J3047" s="169">
        <v>20</v>
      </c>
    </row>
    <row r="3048" spans="1:10" hidden="1" x14ac:dyDescent="0.25">
      <c r="A3048" s="169">
        <v>44319</v>
      </c>
      <c r="B3048" s="170" t="s">
        <v>2532</v>
      </c>
      <c r="C3048" s="170" t="s">
        <v>11</v>
      </c>
      <c r="D3048" s="170" t="s">
        <v>12</v>
      </c>
      <c r="E3048" s="170">
        <v>7100</v>
      </c>
      <c r="F3048" s="170">
        <v>1</v>
      </c>
      <c r="G3048" s="171">
        <v>4.5</v>
      </c>
      <c r="H3048" s="170" t="s">
        <v>13</v>
      </c>
      <c r="I3048" s="171">
        <v>49.99</v>
      </c>
      <c r="J3048" s="169">
        <v>20</v>
      </c>
    </row>
    <row r="3049" spans="1:10" hidden="1" x14ac:dyDescent="0.25">
      <c r="A3049" s="169">
        <v>44326</v>
      </c>
      <c r="B3049" s="170" t="s">
        <v>2533</v>
      </c>
      <c r="C3049" s="170" t="s">
        <v>11</v>
      </c>
      <c r="D3049" s="170" t="s">
        <v>12</v>
      </c>
      <c r="E3049" s="170">
        <v>3784</v>
      </c>
      <c r="F3049" s="170">
        <v>3</v>
      </c>
      <c r="G3049" s="171">
        <v>5.4</v>
      </c>
      <c r="H3049" s="170" t="s">
        <v>1324</v>
      </c>
      <c r="I3049" s="171">
        <v>28</v>
      </c>
      <c r="J3049" s="169">
        <v>8</v>
      </c>
    </row>
    <row r="3050" spans="1:10" hidden="1" x14ac:dyDescent="0.25">
      <c r="A3050" s="169">
        <v>44326</v>
      </c>
      <c r="B3050" s="170" t="s">
        <v>2533</v>
      </c>
      <c r="C3050" s="170" t="s">
        <v>11</v>
      </c>
      <c r="D3050" s="170" t="s">
        <v>12</v>
      </c>
      <c r="E3050" s="170">
        <v>3784</v>
      </c>
      <c r="F3050" s="170">
        <v>3</v>
      </c>
      <c r="G3050" s="171">
        <v>5.4</v>
      </c>
      <c r="H3050" s="170" t="s">
        <v>1324</v>
      </c>
      <c r="I3050" s="171">
        <v>28</v>
      </c>
      <c r="J3050" s="169">
        <v>8</v>
      </c>
    </row>
    <row r="3051" spans="1:10" hidden="1" x14ac:dyDescent="0.25">
      <c r="A3051" s="169">
        <v>44329</v>
      </c>
      <c r="B3051" s="170" t="s">
        <v>2534</v>
      </c>
      <c r="C3051" s="170" t="s">
        <v>11</v>
      </c>
      <c r="D3051" s="170" t="s">
        <v>303</v>
      </c>
      <c r="E3051" s="170">
        <v>473</v>
      </c>
      <c r="F3051" s="170">
        <v>24</v>
      </c>
      <c r="G3051" s="171">
        <v>6</v>
      </c>
      <c r="H3051" s="170" t="s">
        <v>2535</v>
      </c>
      <c r="I3051" s="171">
        <v>4.59</v>
      </c>
      <c r="J3051" s="169">
        <v>1</v>
      </c>
    </row>
    <row r="3052" spans="1:10" hidden="1" x14ac:dyDescent="0.25">
      <c r="A3052" s="169">
        <v>44329</v>
      </c>
      <c r="B3052" s="170" t="s">
        <v>2534</v>
      </c>
      <c r="C3052" s="170" t="s">
        <v>11</v>
      </c>
      <c r="D3052" s="170" t="s">
        <v>303</v>
      </c>
      <c r="E3052" s="170">
        <v>473</v>
      </c>
      <c r="F3052" s="170">
        <v>24</v>
      </c>
      <c r="G3052" s="171">
        <v>6</v>
      </c>
      <c r="H3052" s="170" t="s">
        <v>1136</v>
      </c>
      <c r="I3052" s="171">
        <v>4.59</v>
      </c>
      <c r="J3052" s="169">
        <v>1</v>
      </c>
    </row>
    <row r="3053" spans="1:10" hidden="1" x14ac:dyDescent="0.25">
      <c r="A3053" s="169">
        <v>44331</v>
      </c>
      <c r="B3053" s="170" t="s">
        <v>2536</v>
      </c>
      <c r="C3053" s="170" t="s">
        <v>11</v>
      </c>
      <c r="D3053" s="170" t="s">
        <v>303</v>
      </c>
      <c r="E3053" s="170">
        <v>473</v>
      </c>
      <c r="F3053" s="170">
        <v>24</v>
      </c>
      <c r="G3053" s="171">
        <v>7</v>
      </c>
      <c r="H3053" s="170" t="s">
        <v>1209</v>
      </c>
      <c r="I3053" s="171">
        <v>4.49</v>
      </c>
      <c r="J3053" s="169">
        <v>1</v>
      </c>
    </row>
    <row r="3054" spans="1:10" hidden="1" x14ac:dyDescent="0.25">
      <c r="A3054" s="169">
        <v>44333</v>
      </c>
      <c r="B3054" s="170" t="s">
        <v>2537</v>
      </c>
      <c r="C3054" s="170" t="s">
        <v>11</v>
      </c>
      <c r="D3054" s="170" t="s">
        <v>12</v>
      </c>
      <c r="E3054" s="170">
        <v>473</v>
      </c>
      <c r="F3054" s="170">
        <v>24</v>
      </c>
      <c r="G3054" s="171">
        <v>4.4000000000000004</v>
      </c>
      <c r="H3054" s="170" t="s">
        <v>1391</v>
      </c>
      <c r="I3054" s="171">
        <v>4.3899999999999997</v>
      </c>
      <c r="J3054" s="169">
        <v>1</v>
      </c>
    </row>
    <row r="3055" spans="1:10" hidden="1" x14ac:dyDescent="0.25">
      <c r="A3055" s="169">
        <v>44333</v>
      </c>
      <c r="B3055" s="170" t="s">
        <v>2537</v>
      </c>
      <c r="C3055" s="170" t="s">
        <v>11</v>
      </c>
      <c r="D3055" s="170" t="s">
        <v>12</v>
      </c>
      <c r="E3055" s="170">
        <v>473</v>
      </c>
      <c r="F3055" s="170">
        <v>24</v>
      </c>
      <c r="G3055" s="171">
        <v>4.4000000000000004</v>
      </c>
      <c r="H3055" s="170" t="s">
        <v>1391</v>
      </c>
      <c r="I3055" s="171">
        <v>4.3899999999999997</v>
      </c>
      <c r="J3055" s="169">
        <v>1</v>
      </c>
    </row>
    <row r="3056" spans="1:10" hidden="1" x14ac:dyDescent="0.25">
      <c r="A3056" s="169">
        <v>44358</v>
      </c>
      <c r="B3056" s="170" t="s">
        <v>2538</v>
      </c>
      <c r="C3056" s="170" t="s">
        <v>11</v>
      </c>
      <c r="D3056" s="170" t="s">
        <v>12</v>
      </c>
      <c r="E3056" s="170">
        <v>500</v>
      </c>
      <c r="F3056" s="170">
        <v>24</v>
      </c>
      <c r="G3056" s="171">
        <v>5.4</v>
      </c>
      <c r="H3056" s="170" t="s">
        <v>274</v>
      </c>
      <c r="I3056" s="171">
        <v>3.99</v>
      </c>
      <c r="J3056" s="169">
        <v>1</v>
      </c>
    </row>
    <row r="3057" spans="1:10" hidden="1" x14ac:dyDescent="0.25">
      <c r="A3057" s="169">
        <v>44433</v>
      </c>
      <c r="B3057" s="170" t="s">
        <v>2539</v>
      </c>
      <c r="C3057" s="170" t="s">
        <v>263</v>
      </c>
      <c r="D3057" s="170" t="s">
        <v>264</v>
      </c>
      <c r="E3057" s="170">
        <v>473</v>
      </c>
      <c r="F3057" s="170">
        <v>24</v>
      </c>
      <c r="G3057" s="171">
        <v>5</v>
      </c>
      <c r="H3057" s="170" t="s">
        <v>333</v>
      </c>
      <c r="I3057" s="171">
        <v>4.29</v>
      </c>
      <c r="J3057" s="169">
        <v>1</v>
      </c>
    </row>
    <row r="3058" spans="1:10" hidden="1" x14ac:dyDescent="0.25">
      <c r="A3058" s="169">
        <v>44436</v>
      </c>
      <c r="B3058" s="170" t="s">
        <v>2540</v>
      </c>
      <c r="C3058" s="170" t="s">
        <v>11</v>
      </c>
      <c r="D3058" s="170" t="s">
        <v>303</v>
      </c>
      <c r="E3058" s="170">
        <v>473</v>
      </c>
      <c r="F3058" s="170">
        <v>24</v>
      </c>
      <c r="G3058" s="171">
        <v>6.4</v>
      </c>
      <c r="H3058" s="170" t="s">
        <v>1391</v>
      </c>
      <c r="I3058" s="171">
        <v>4.1100000000000003</v>
      </c>
      <c r="J3058" s="169">
        <v>1</v>
      </c>
    </row>
    <row r="3059" spans="1:10" hidden="1" x14ac:dyDescent="0.25">
      <c r="A3059" s="169">
        <v>44436</v>
      </c>
      <c r="B3059" s="170" t="s">
        <v>2540</v>
      </c>
      <c r="C3059" s="170" t="s">
        <v>11</v>
      </c>
      <c r="D3059" s="170" t="s">
        <v>303</v>
      </c>
      <c r="E3059" s="170">
        <v>473</v>
      </c>
      <c r="F3059" s="170">
        <v>24</v>
      </c>
      <c r="G3059" s="171">
        <v>6.4</v>
      </c>
      <c r="H3059" s="170" t="s">
        <v>1391</v>
      </c>
      <c r="I3059" s="171">
        <v>4.1100000000000003</v>
      </c>
      <c r="J3059" s="169">
        <v>1</v>
      </c>
    </row>
    <row r="3060" spans="1:10" hidden="1" x14ac:dyDescent="0.25">
      <c r="A3060" s="169">
        <v>44447</v>
      </c>
      <c r="B3060" s="170" t="s">
        <v>2541</v>
      </c>
      <c r="C3060" s="170" t="s">
        <v>11</v>
      </c>
      <c r="D3060" s="170" t="s">
        <v>303</v>
      </c>
      <c r="E3060" s="170">
        <v>473</v>
      </c>
      <c r="F3060" s="170">
        <v>24</v>
      </c>
      <c r="G3060" s="171">
        <v>6.8</v>
      </c>
      <c r="H3060" s="170" t="s">
        <v>1623</v>
      </c>
      <c r="I3060" s="171">
        <v>4.1900000000000004</v>
      </c>
      <c r="J3060" s="169">
        <v>1</v>
      </c>
    </row>
    <row r="3061" spans="1:10" hidden="1" x14ac:dyDescent="0.25">
      <c r="A3061" s="169">
        <v>44447</v>
      </c>
      <c r="B3061" s="170" t="s">
        <v>2541</v>
      </c>
      <c r="C3061" s="170" t="s">
        <v>11</v>
      </c>
      <c r="D3061" s="170" t="s">
        <v>303</v>
      </c>
      <c r="E3061" s="170">
        <v>473</v>
      </c>
      <c r="F3061" s="170">
        <v>24</v>
      </c>
      <c r="G3061" s="171">
        <v>6.8</v>
      </c>
      <c r="H3061" s="170" t="s">
        <v>1623</v>
      </c>
      <c r="I3061" s="171">
        <v>4.1900000000000004</v>
      </c>
      <c r="J3061" s="169">
        <v>1</v>
      </c>
    </row>
    <row r="3062" spans="1:10" hidden="1" x14ac:dyDescent="0.25">
      <c r="A3062" s="169">
        <v>44451</v>
      </c>
      <c r="B3062" s="170" t="s">
        <v>2542</v>
      </c>
      <c r="C3062" s="170" t="s">
        <v>11</v>
      </c>
      <c r="D3062" s="170" t="s">
        <v>267</v>
      </c>
      <c r="E3062" s="170">
        <v>473</v>
      </c>
      <c r="F3062" s="170">
        <v>24</v>
      </c>
      <c r="G3062" s="171">
        <v>5.2</v>
      </c>
      <c r="H3062" s="170" t="s">
        <v>1623</v>
      </c>
      <c r="I3062" s="171">
        <v>3.99</v>
      </c>
      <c r="J3062" s="169">
        <v>1</v>
      </c>
    </row>
    <row r="3063" spans="1:10" hidden="1" x14ac:dyDescent="0.25">
      <c r="A3063" s="169">
        <v>44451</v>
      </c>
      <c r="B3063" s="170" t="s">
        <v>2542</v>
      </c>
      <c r="C3063" s="170" t="s">
        <v>11</v>
      </c>
      <c r="D3063" s="170" t="s">
        <v>267</v>
      </c>
      <c r="E3063" s="170">
        <v>473</v>
      </c>
      <c r="F3063" s="170">
        <v>24</v>
      </c>
      <c r="G3063" s="171">
        <v>5.2</v>
      </c>
      <c r="H3063" s="170" t="s">
        <v>1623</v>
      </c>
      <c r="I3063" s="171">
        <v>3.99</v>
      </c>
      <c r="J3063" s="169">
        <v>1</v>
      </c>
    </row>
    <row r="3064" spans="1:10" hidden="1" x14ac:dyDescent="0.25">
      <c r="A3064" s="169">
        <v>44452</v>
      </c>
      <c r="B3064" s="170" t="s">
        <v>2543</v>
      </c>
      <c r="C3064" s="170" t="s">
        <v>11</v>
      </c>
      <c r="D3064" s="170" t="s">
        <v>12</v>
      </c>
      <c r="E3064" s="170">
        <v>473</v>
      </c>
      <c r="F3064" s="170">
        <v>24</v>
      </c>
      <c r="G3064" s="171">
        <v>5.3</v>
      </c>
      <c r="H3064" s="170" t="s">
        <v>1623</v>
      </c>
      <c r="I3064" s="171">
        <v>3.79</v>
      </c>
      <c r="J3064" s="169">
        <v>1</v>
      </c>
    </row>
    <row r="3065" spans="1:10" hidden="1" x14ac:dyDescent="0.25">
      <c r="A3065" s="169">
        <v>44452</v>
      </c>
      <c r="B3065" s="170" t="s">
        <v>2543</v>
      </c>
      <c r="C3065" s="170" t="s">
        <v>11</v>
      </c>
      <c r="D3065" s="170" t="s">
        <v>12</v>
      </c>
      <c r="E3065" s="170">
        <v>473</v>
      </c>
      <c r="F3065" s="170">
        <v>24</v>
      </c>
      <c r="G3065" s="171">
        <v>5.3</v>
      </c>
      <c r="H3065" s="170" t="s">
        <v>1623</v>
      </c>
      <c r="I3065" s="171">
        <v>3.79</v>
      </c>
      <c r="J3065" s="169">
        <v>1</v>
      </c>
    </row>
    <row r="3066" spans="1:10" hidden="1" x14ac:dyDescent="0.25">
      <c r="A3066" s="169">
        <v>44472</v>
      </c>
      <c r="B3066" s="170" t="s">
        <v>2544</v>
      </c>
      <c r="C3066" s="170" t="s">
        <v>11</v>
      </c>
      <c r="D3066" s="170" t="s">
        <v>474</v>
      </c>
      <c r="E3066" s="170">
        <v>473</v>
      </c>
      <c r="F3066" s="170">
        <v>24</v>
      </c>
      <c r="G3066" s="171">
        <v>4.5</v>
      </c>
      <c r="H3066" s="170" t="s">
        <v>2066</v>
      </c>
      <c r="I3066" s="171">
        <v>4.2</v>
      </c>
      <c r="J3066" s="169">
        <v>1</v>
      </c>
    </row>
    <row r="3067" spans="1:10" hidden="1" x14ac:dyDescent="0.25">
      <c r="A3067" s="169">
        <v>44472</v>
      </c>
      <c r="B3067" s="170" t="s">
        <v>2544</v>
      </c>
      <c r="C3067" s="170" t="s">
        <v>11</v>
      </c>
      <c r="D3067" s="170" t="s">
        <v>474</v>
      </c>
      <c r="E3067" s="170">
        <v>473</v>
      </c>
      <c r="F3067" s="170">
        <v>24</v>
      </c>
      <c r="G3067" s="171">
        <v>4.5</v>
      </c>
      <c r="H3067" s="170" t="s">
        <v>2066</v>
      </c>
      <c r="I3067" s="171">
        <v>4.2</v>
      </c>
      <c r="J3067" s="169">
        <v>1</v>
      </c>
    </row>
    <row r="3068" spans="1:10" hidden="1" x14ac:dyDescent="0.25">
      <c r="A3068" s="169">
        <v>44493</v>
      </c>
      <c r="B3068" s="170" t="s">
        <v>2545</v>
      </c>
      <c r="C3068" s="170" t="s">
        <v>24</v>
      </c>
      <c r="D3068" s="170" t="s">
        <v>185</v>
      </c>
      <c r="E3068" s="170">
        <v>750</v>
      </c>
      <c r="F3068" s="170">
        <v>12</v>
      </c>
      <c r="G3068" s="171">
        <v>15</v>
      </c>
      <c r="H3068" s="170" t="s">
        <v>141</v>
      </c>
      <c r="I3068" s="171">
        <v>12.99</v>
      </c>
      <c r="J3068" s="169">
        <v>1</v>
      </c>
    </row>
    <row r="3069" spans="1:10" hidden="1" x14ac:dyDescent="0.25">
      <c r="A3069" s="169">
        <v>44494</v>
      </c>
      <c r="B3069" s="170" t="s">
        <v>2546</v>
      </c>
      <c r="C3069" s="170" t="s">
        <v>11</v>
      </c>
      <c r="D3069" s="170" t="s">
        <v>12</v>
      </c>
      <c r="E3069" s="170">
        <v>330</v>
      </c>
      <c r="F3069" s="170">
        <v>24</v>
      </c>
      <c r="G3069" s="171">
        <v>5.4</v>
      </c>
      <c r="H3069" s="170" t="s">
        <v>274</v>
      </c>
      <c r="I3069" s="171">
        <v>3.49</v>
      </c>
      <c r="J3069" s="169">
        <v>1</v>
      </c>
    </row>
    <row r="3070" spans="1:10" hidden="1" x14ac:dyDescent="0.25">
      <c r="A3070" s="169">
        <v>44495</v>
      </c>
      <c r="B3070" s="170" t="s">
        <v>2547</v>
      </c>
      <c r="C3070" s="170" t="s">
        <v>24</v>
      </c>
      <c r="D3070" s="170" t="s">
        <v>66</v>
      </c>
      <c r="E3070" s="170">
        <v>750</v>
      </c>
      <c r="F3070" s="170">
        <v>12</v>
      </c>
      <c r="G3070" s="171">
        <v>14.5</v>
      </c>
      <c r="H3070" s="170" t="s">
        <v>141</v>
      </c>
      <c r="I3070" s="171">
        <v>11.99</v>
      </c>
      <c r="J3070" s="169">
        <v>1</v>
      </c>
    </row>
    <row r="3071" spans="1:10" hidden="1" x14ac:dyDescent="0.25">
      <c r="A3071" s="169">
        <v>44504</v>
      </c>
      <c r="B3071" s="170" t="s">
        <v>2548</v>
      </c>
      <c r="C3071" s="170" t="s">
        <v>11</v>
      </c>
      <c r="D3071" s="170" t="s">
        <v>303</v>
      </c>
      <c r="E3071" s="170">
        <v>473</v>
      </c>
      <c r="F3071" s="170">
        <v>24</v>
      </c>
      <c r="G3071" s="171">
        <v>5.6</v>
      </c>
      <c r="H3071" s="170" t="s">
        <v>2503</v>
      </c>
      <c r="I3071" s="171">
        <v>4.3499999999999996</v>
      </c>
      <c r="J3071" s="169">
        <v>1</v>
      </c>
    </row>
    <row r="3072" spans="1:10" hidden="1" x14ac:dyDescent="0.25">
      <c r="A3072" s="169">
        <v>44504</v>
      </c>
      <c r="B3072" s="170" t="s">
        <v>2548</v>
      </c>
      <c r="C3072" s="170" t="s">
        <v>11</v>
      </c>
      <c r="D3072" s="170" t="s">
        <v>303</v>
      </c>
      <c r="E3072" s="170">
        <v>473</v>
      </c>
      <c r="F3072" s="170">
        <v>24</v>
      </c>
      <c r="G3072" s="171">
        <v>5.6</v>
      </c>
      <c r="H3072" s="170" t="s">
        <v>1407</v>
      </c>
      <c r="I3072" s="171">
        <v>4.3499999999999996</v>
      </c>
      <c r="J3072" s="169">
        <v>1</v>
      </c>
    </row>
    <row r="3073" spans="1:10" hidden="1" x14ac:dyDescent="0.25">
      <c r="A3073" s="169">
        <v>44516</v>
      </c>
      <c r="B3073" s="170" t="s">
        <v>2549</v>
      </c>
      <c r="C3073" s="170" t="s">
        <v>263</v>
      </c>
      <c r="D3073" s="170" t="s">
        <v>264</v>
      </c>
      <c r="E3073" s="170">
        <v>4260</v>
      </c>
      <c r="F3073" s="170">
        <v>2</v>
      </c>
      <c r="G3073" s="171">
        <v>5</v>
      </c>
      <c r="H3073" s="170" t="s">
        <v>20</v>
      </c>
      <c r="I3073" s="171">
        <v>31.99</v>
      </c>
      <c r="J3073" s="169">
        <v>12</v>
      </c>
    </row>
    <row r="3074" spans="1:10" hidden="1" x14ac:dyDescent="0.25">
      <c r="A3074" s="169">
        <v>44595</v>
      </c>
      <c r="B3074" s="170" t="s">
        <v>2550</v>
      </c>
      <c r="C3074" s="170" t="s">
        <v>24</v>
      </c>
      <c r="D3074" s="170" t="s">
        <v>46</v>
      </c>
      <c r="E3074" s="170">
        <v>750</v>
      </c>
      <c r="F3074" s="170">
        <v>12</v>
      </c>
      <c r="G3074" s="171">
        <v>11</v>
      </c>
      <c r="H3074" s="170" t="s">
        <v>47</v>
      </c>
      <c r="I3074" s="171">
        <v>24.99</v>
      </c>
      <c r="J3074" s="169">
        <v>1</v>
      </c>
    </row>
    <row r="3075" spans="1:10" hidden="1" x14ac:dyDescent="0.25">
      <c r="A3075" s="169">
        <v>44608</v>
      </c>
      <c r="B3075" s="170" t="s">
        <v>2551</v>
      </c>
      <c r="C3075" s="170" t="s">
        <v>263</v>
      </c>
      <c r="D3075" s="170" t="s">
        <v>264</v>
      </c>
      <c r="E3075" s="170">
        <v>473</v>
      </c>
      <c r="F3075" s="170">
        <v>24</v>
      </c>
      <c r="G3075" s="171">
        <v>5</v>
      </c>
      <c r="H3075" s="170" t="s">
        <v>747</v>
      </c>
      <c r="I3075" s="171">
        <v>4.24</v>
      </c>
      <c r="J3075" s="169">
        <v>1</v>
      </c>
    </row>
    <row r="3076" spans="1:10" hidden="1" x14ac:dyDescent="0.25">
      <c r="A3076" s="169">
        <v>44608</v>
      </c>
      <c r="B3076" s="170" t="s">
        <v>2551</v>
      </c>
      <c r="C3076" s="170" t="s">
        <v>263</v>
      </c>
      <c r="D3076" s="170" t="s">
        <v>264</v>
      </c>
      <c r="E3076" s="170">
        <v>473</v>
      </c>
      <c r="F3076" s="170">
        <v>24</v>
      </c>
      <c r="G3076" s="171">
        <v>5</v>
      </c>
      <c r="H3076" s="170" t="s">
        <v>747</v>
      </c>
      <c r="I3076" s="171">
        <v>4.24</v>
      </c>
      <c r="J3076" s="169">
        <v>1</v>
      </c>
    </row>
    <row r="3077" spans="1:10" hidden="1" x14ac:dyDescent="0.25">
      <c r="A3077" s="169">
        <v>44618</v>
      </c>
      <c r="B3077" s="170" t="s">
        <v>2552</v>
      </c>
      <c r="C3077" s="170" t="s">
        <v>11</v>
      </c>
      <c r="D3077" s="170" t="s">
        <v>474</v>
      </c>
      <c r="E3077" s="170">
        <v>473</v>
      </c>
      <c r="F3077" s="170">
        <v>24</v>
      </c>
      <c r="G3077" s="171">
        <v>5.0999999999999996</v>
      </c>
      <c r="H3077" s="170" t="s">
        <v>946</v>
      </c>
      <c r="I3077" s="171">
        <v>3.99</v>
      </c>
      <c r="J3077" s="169">
        <v>1</v>
      </c>
    </row>
    <row r="3078" spans="1:10" hidden="1" x14ac:dyDescent="0.25">
      <c r="A3078" s="169">
        <v>44628</v>
      </c>
      <c r="B3078" s="170" t="s">
        <v>2553</v>
      </c>
      <c r="C3078" s="170" t="s">
        <v>24</v>
      </c>
      <c r="D3078" s="170" t="s">
        <v>42</v>
      </c>
      <c r="E3078" s="170">
        <v>750</v>
      </c>
      <c r="F3078" s="170">
        <v>12</v>
      </c>
      <c r="G3078" s="171">
        <v>17</v>
      </c>
      <c r="H3078" s="170" t="s">
        <v>182</v>
      </c>
      <c r="I3078" s="171">
        <v>16.09</v>
      </c>
      <c r="J3078" s="169">
        <v>1</v>
      </c>
    </row>
    <row r="3079" spans="1:10" hidden="1" x14ac:dyDescent="0.25">
      <c r="A3079" s="169">
        <v>44654</v>
      </c>
      <c r="B3079" s="170" t="s">
        <v>2554</v>
      </c>
      <c r="C3079" s="170" t="s">
        <v>24</v>
      </c>
      <c r="D3079" s="170" t="s">
        <v>68</v>
      </c>
      <c r="E3079" s="170">
        <v>750</v>
      </c>
      <c r="F3079" s="170">
        <v>12</v>
      </c>
      <c r="G3079" s="171">
        <v>14.5</v>
      </c>
      <c r="H3079" s="170" t="s">
        <v>32</v>
      </c>
      <c r="I3079" s="171">
        <v>29.99</v>
      </c>
      <c r="J3079" s="169">
        <v>1</v>
      </c>
    </row>
    <row r="3080" spans="1:10" hidden="1" x14ac:dyDescent="0.25">
      <c r="A3080" s="169">
        <v>44655</v>
      </c>
      <c r="B3080" s="170" t="s">
        <v>2555</v>
      </c>
      <c r="C3080" s="170" t="s">
        <v>24</v>
      </c>
      <c r="D3080" s="170" t="s">
        <v>25</v>
      </c>
      <c r="E3080" s="170">
        <v>750</v>
      </c>
      <c r="F3080" s="170">
        <v>6</v>
      </c>
      <c r="G3080" s="171">
        <v>12.5</v>
      </c>
      <c r="H3080" s="170" t="s">
        <v>378</v>
      </c>
      <c r="I3080" s="171">
        <v>25.97</v>
      </c>
      <c r="J3080" s="169">
        <v>1</v>
      </c>
    </row>
    <row r="3081" spans="1:10" hidden="1" x14ac:dyDescent="0.25">
      <c r="A3081" s="169">
        <v>44667</v>
      </c>
      <c r="B3081" s="170" t="s">
        <v>2556</v>
      </c>
      <c r="C3081" s="170" t="s">
        <v>11</v>
      </c>
      <c r="D3081" s="170" t="s">
        <v>211</v>
      </c>
      <c r="E3081" s="170">
        <v>4260</v>
      </c>
      <c r="F3081" s="170">
        <v>2</v>
      </c>
      <c r="G3081" s="171">
        <v>4</v>
      </c>
      <c r="H3081" s="170" t="s">
        <v>982</v>
      </c>
      <c r="I3081" s="171">
        <v>26.99</v>
      </c>
      <c r="J3081" s="169">
        <v>12</v>
      </c>
    </row>
    <row r="3082" spans="1:10" hidden="1" x14ac:dyDescent="0.25">
      <c r="A3082" s="169">
        <v>44667</v>
      </c>
      <c r="B3082" s="170" t="s">
        <v>2556</v>
      </c>
      <c r="C3082" s="170" t="s">
        <v>11</v>
      </c>
      <c r="D3082" s="170" t="s">
        <v>211</v>
      </c>
      <c r="E3082" s="170">
        <v>4260</v>
      </c>
      <c r="F3082" s="170">
        <v>2</v>
      </c>
      <c r="G3082" s="171">
        <v>4</v>
      </c>
      <c r="H3082" s="170" t="s">
        <v>982</v>
      </c>
      <c r="I3082" s="171">
        <v>26.99</v>
      </c>
      <c r="J3082" s="169">
        <v>12</v>
      </c>
    </row>
    <row r="3083" spans="1:10" hidden="1" x14ac:dyDescent="0.25">
      <c r="A3083" s="169">
        <v>44675</v>
      </c>
      <c r="B3083" s="170" t="s">
        <v>2557</v>
      </c>
      <c r="C3083" s="170" t="s">
        <v>24</v>
      </c>
      <c r="D3083" s="170" t="s">
        <v>34</v>
      </c>
      <c r="E3083" s="170">
        <v>750</v>
      </c>
      <c r="F3083" s="170">
        <v>12</v>
      </c>
      <c r="G3083" s="171">
        <v>14.6</v>
      </c>
      <c r="H3083" s="170" t="s">
        <v>35</v>
      </c>
      <c r="I3083" s="171">
        <v>29.99</v>
      </c>
      <c r="J3083" s="169">
        <v>1</v>
      </c>
    </row>
    <row r="3084" spans="1:10" hidden="1" x14ac:dyDescent="0.25">
      <c r="A3084" s="169">
        <v>44686</v>
      </c>
      <c r="B3084" s="170" t="s">
        <v>2558</v>
      </c>
      <c r="C3084" s="170" t="s">
        <v>24</v>
      </c>
      <c r="D3084" s="170" t="s">
        <v>60</v>
      </c>
      <c r="E3084" s="170">
        <v>750</v>
      </c>
      <c r="F3084" s="170">
        <v>12</v>
      </c>
      <c r="G3084" s="171">
        <v>14.5</v>
      </c>
      <c r="H3084" s="170" t="s">
        <v>32</v>
      </c>
      <c r="I3084" s="171">
        <v>29.99</v>
      </c>
      <c r="J3084" s="169">
        <v>1</v>
      </c>
    </row>
    <row r="3085" spans="1:10" hidden="1" x14ac:dyDescent="0.25">
      <c r="A3085" s="169">
        <v>44691</v>
      </c>
      <c r="B3085" s="170" t="s">
        <v>2559</v>
      </c>
      <c r="C3085" s="170" t="s">
        <v>24</v>
      </c>
      <c r="D3085" s="170" t="s">
        <v>611</v>
      </c>
      <c r="E3085" s="170">
        <v>750</v>
      </c>
      <c r="F3085" s="170">
        <v>12</v>
      </c>
      <c r="G3085" s="171">
        <v>13.5</v>
      </c>
      <c r="H3085" s="170" t="s">
        <v>200</v>
      </c>
      <c r="I3085" s="171">
        <v>23.99</v>
      </c>
      <c r="J3085" s="169">
        <v>1</v>
      </c>
    </row>
    <row r="3086" spans="1:10" hidden="1" x14ac:dyDescent="0.25">
      <c r="A3086" s="169">
        <v>44697</v>
      </c>
      <c r="B3086" s="170" t="s">
        <v>2560</v>
      </c>
      <c r="C3086" s="170" t="s">
        <v>11</v>
      </c>
      <c r="D3086" s="170" t="s">
        <v>474</v>
      </c>
      <c r="E3086" s="170">
        <v>473</v>
      </c>
      <c r="F3086" s="170">
        <v>24</v>
      </c>
      <c r="G3086" s="171">
        <v>5</v>
      </c>
      <c r="H3086" s="170" t="s">
        <v>747</v>
      </c>
      <c r="I3086" s="171">
        <v>4.49</v>
      </c>
      <c r="J3086" s="169">
        <v>1</v>
      </c>
    </row>
    <row r="3087" spans="1:10" hidden="1" x14ac:dyDescent="0.25">
      <c r="A3087" s="169">
        <v>44697</v>
      </c>
      <c r="B3087" s="170" t="s">
        <v>2560</v>
      </c>
      <c r="C3087" s="170" t="s">
        <v>11</v>
      </c>
      <c r="D3087" s="170" t="s">
        <v>474</v>
      </c>
      <c r="E3087" s="170">
        <v>473</v>
      </c>
      <c r="F3087" s="170">
        <v>24</v>
      </c>
      <c r="G3087" s="171">
        <v>5</v>
      </c>
      <c r="H3087" s="170" t="s">
        <v>747</v>
      </c>
      <c r="I3087" s="171">
        <v>4.49</v>
      </c>
      <c r="J3087" s="169">
        <v>1</v>
      </c>
    </row>
    <row r="3088" spans="1:10" hidden="1" x14ac:dyDescent="0.25">
      <c r="A3088" s="169">
        <v>44715</v>
      </c>
      <c r="B3088" s="170" t="s">
        <v>1874</v>
      </c>
      <c r="C3088" s="170" t="s">
        <v>24</v>
      </c>
      <c r="D3088" s="170" t="s">
        <v>25</v>
      </c>
      <c r="E3088" s="170">
        <v>750</v>
      </c>
      <c r="F3088" s="170">
        <v>6</v>
      </c>
      <c r="G3088" s="171">
        <v>11</v>
      </c>
      <c r="H3088" s="170" t="s">
        <v>100</v>
      </c>
      <c r="I3088" s="171">
        <v>23.99</v>
      </c>
      <c r="J3088" s="169">
        <v>1</v>
      </c>
    </row>
    <row r="3089" spans="1:10" hidden="1" x14ac:dyDescent="0.25">
      <c r="A3089" s="169">
        <v>44718</v>
      </c>
      <c r="B3089" s="170" t="s">
        <v>2561</v>
      </c>
      <c r="C3089" s="170" t="s">
        <v>24</v>
      </c>
      <c r="D3089" s="170" t="s">
        <v>25</v>
      </c>
      <c r="E3089" s="170">
        <v>750</v>
      </c>
      <c r="F3089" s="170">
        <v>6</v>
      </c>
      <c r="G3089" s="171">
        <v>12</v>
      </c>
      <c r="H3089" s="170" t="s">
        <v>415</v>
      </c>
      <c r="I3089" s="171">
        <v>29.99</v>
      </c>
      <c r="J3089" s="169">
        <v>1</v>
      </c>
    </row>
    <row r="3090" spans="1:10" hidden="1" x14ac:dyDescent="0.25">
      <c r="A3090" s="169">
        <v>44719</v>
      </c>
      <c r="B3090" s="170" t="s">
        <v>2562</v>
      </c>
      <c r="C3090" s="170" t="s">
        <v>24</v>
      </c>
      <c r="D3090" s="170" t="s">
        <v>34</v>
      </c>
      <c r="E3090" s="170">
        <v>750</v>
      </c>
      <c r="F3090" s="170">
        <v>12</v>
      </c>
      <c r="G3090" s="171">
        <v>13.3</v>
      </c>
      <c r="H3090" s="170" t="s">
        <v>141</v>
      </c>
      <c r="I3090" s="171">
        <v>18.989999999999998</v>
      </c>
      <c r="J3090" s="169">
        <v>1</v>
      </c>
    </row>
    <row r="3091" spans="1:10" hidden="1" x14ac:dyDescent="0.25">
      <c r="A3091" s="169">
        <v>44737</v>
      </c>
      <c r="B3091" s="170" t="s">
        <v>2563</v>
      </c>
      <c r="C3091" s="170" t="s">
        <v>24</v>
      </c>
      <c r="D3091" s="170" t="s">
        <v>162</v>
      </c>
      <c r="E3091" s="170">
        <v>375</v>
      </c>
      <c r="F3091" s="170">
        <v>12</v>
      </c>
      <c r="G3091" s="171">
        <v>12</v>
      </c>
      <c r="H3091" s="170" t="s">
        <v>22</v>
      </c>
      <c r="I3091" s="171">
        <v>44.99</v>
      </c>
      <c r="J3091" s="169">
        <v>1</v>
      </c>
    </row>
    <row r="3092" spans="1:10" hidden="1" x14ac:dyDescent="0.25">
      <c r="A3092" s="169">
        <v>44745</v>
      </c>
      <c r="B3092" s="170" t="s">
        <v>2564</v>
      </c>
      <c r="C3092" s="170" t="s">
        <v>11</v>
      </c>
      <c r="D3092" s="170" t="s">
        <v>211</v>
      </c>
      <c r="E3092" s="170">
        <v>473</v>
      </c>
      <c r="F3092" s="170">
        <v>24</v>
      </c>
      <c r="G3092" s="171">
        <v>3.6</v>
      </c>
      <c r="H3092" s="170" t="s">
        <v>747</v>
      </c>
      <c r="I3092" s="171">
        <v>3.99</v>
      </c>
      <c r="J3092" s="169">
        <v>1</v>
      </c>
    </row>
    <row r="3093" spans="1:10" hidden="1" x14ac:dyDescent="0.25">
      <c r="A3093" s="169">
        <v>44745</v>
      </c>
      <c r="B3093" s="170" t="s">
        <v>2564</v>
      </c>
      <c r="C3093" s="170" t="s">
        <v>11</v>
      </c>
      <c r="D3093" s="170" t="s">
        <v>211</v>
      </c>
      <c r="E3093" s="170">
        <v>473</v>
      </c>
      <c r="F3093" s="170">
        <v>24</v>
      </c>
      <c r="G3093" s="171">
        <v>3.6</v>
      </c>
      <c r="H3093" s="170" t="s">
        <v>747</v>
      </c>
      <c r="I3093" s="171">
        <v>3.99</v>
      </c>
      <c r="J3093" s="169">
        <v>1</v>
      </c>
    </row>
    <row r="3094" spans="1:10" hidden="1" x14ac:dyDescent="0.25">
      <c r="A3094" s="169">
        <v>44751</v>
      </c>
      <c r="B3094" s="170" t="s">
        <v>2565</v>
      </c>
      <c r="C3094" s="170" t="s">
        <v>24</v>
      </c>
      <c r="D3094" s="170" t="s">
        <v>68</v>
      </c>
      <c r="E3094" s="170">
        <v>750</v>
      </c>
      <c r="F3094" s="170">
        <v>6</v>
      </c>
      <c r="G3094" s="171">
        <v>14.5</v>
      </c>
      <c r="H3094" s="170" t="s">
        <v>64</v>
      </c>
      <c r="I3094" s="171">
        <v>99.59</v>
      </c>
      <c r="J3094" s="169">
        <v>1</v>
      </c>
    </row>
    <row r="3095" spans="1:10" hidden="1" x14ac:dyDescent="0.25">
      <c r="A3095" s="169">
        <v>44753</v>
      </c>
      <c r="B3095" s="170" t="s">
        <v>2566</v>
      </c>
      <c r="C3095" s="170" t="s">
        <v>24</v>
      </c>
      <c r="D3095" s="170" t="s">
        <v>34</v>
      </c>
      <c r="E3095" s="170">
        <v>200</v>
      </c>
      <c r="F3095" s="170">
        <v>24</v>
      </c>
      <c r="G3095" s="171">
        <v>12.5</v>
      </c>
      <c r="H3095" s="170" t="s">
        <v>26</v>
      </c>
      <c r="I3095" s="171">
        <v>3.49</v>
      </c>
      <c r="J3095" s="169">
        <v>1</v>
      </c>
    </row>
    <row r="3096" spans="1:10" hidden="1" x14ac:dyDescent="0.25">
      <c r="A3096" s="169">
        <v>44754</v>
      </c>
      <c r="B3096" s="170" t="s">
        <v>2567</v>
      </c>
      <c r="C3096" s="170" t="s">
        <v>263</v>
      </c>
      <c r="D3096" s="170" t="s">
        <v>646</v>
      </c>
      <c r="E3096" s="170">
        <v>4260</v>
      </c>
      <c r="F3096" s="170">
        <v>2</v>
      </c>
      <c r="G3096" s="171">
        <v>5</v>
      </c>
      <c r="H3096" s="170" t="s">
        <v>54</v>
      </c>
      <c r="I3096" s="171">
        <v>33.39</v>
      </c>
      <c r="J3096" s="169">
        <v>12</v>
      </c>
    </row>
    <row r="3097" spans="1:10" hidden="1" x14ac:dyDescent="0.25">
      <c r="A3097" s="169">
        <v>44754</v>
      </c>
      <c r="B3097" s="170" t="s">
        <v>2567</v>
      </c>
      <c r="C3097" s="170" t="s">
        <v>263</v>
      </c>
      <c r="D3097" s="170" t="s">
        <v>646</v>
      </c>
      <c r="E3097" s="170">
        <v>4260</v>
      </c>
      <c r="F3097" s="170">
        <v>2</v>
      </c>
      <c r="G3097" s="171">
        <v>5</v>
      </c>
      <c r="H3097" s="170" t="s">
        <v>54</v>
      </c>
      <c r="I3097" s="171">
        <v>33.39</v>
      </c>
      <c r="J3097" s="169">
        <v>12</v>
      </c>
    </row>
    <row r="3098" spans="1:10" hidden="1" x14ac:dyDescent="0.25">
      <c r="A3098" s="169">
        <v>44756</v>
      </c>
      <c r="B3098" s="170" t="s">
        <v>2568</v>
      </c>
      <c r="C3098" s="170" t="s">
        <v>24</v>
      </c>
      <c r="D3098" s="170" t="s">
        <v>66</v>
      </c>
      <c r="E3098" s="170">
        <v>750</v>
      </c>
      <c r="F3098" s="170">
        <v>12</v>
      </c>
      <c r="G3098" s="171">
        <v>13.8</v>
      </c>
      <c r="H3098" s="170" t="s">
        <v>177</v>
      </c>
      <c r="I3098" s="171">
        <v>14.99</v>
      </c>
      <c r="J3098" s="169">
        <v>1</v>
      </c>
    </row>
    <row r="3099" spans="1:10" hidden="1" x14ac:dyDescent="0.25">
      <c r="A3099" s="169">
        <v>44757</v>
      </c>
      <c r="B3099" s="170" t="s">
        <v>2569</v>
      </c>
      <c r="C3099" s="170" t="s">
        <v>24</v>
      </c>
      <c r="D3099" s="170" t="s">
        <v>68</v>
      </c>
      <c r="E3099" s="170">
        <v>750</v>
      </c>
      <c r="F3099" s="170">
        <v>6</v>
      </c>
      <c r="G3099" s="171">
        <v>15</v>
      </c>
      <c r="H3099" s="170" t="s">
        <v>256</v>
      </c>
      <c r="I3099" s="171">
        <v>79.989999999999995</v>
      </c>
      <c r="J3099" s="169">
        <v>1</v>
      </c>
    </row>
    <row r="3100" spans="1:10" hidden="1" x14ac:dyDescent="0.25">
      <c r="A3100" s="169">
        <v>44760</v>
      </c>
      <c r="B3100" s="170" t="s">
        <v>2570</v>
      </c>
      <c r="C3100" s="170" t="s">
        <v>24</v>
      </c>
      <c r="D3100" s="170" t="s">
        <v>191</v>
      </c>
      <c r="E3100" s="170">
        <v>750</v>
      </c>
      <c r="F3100" s="170">
        <v>12</v>
      </c>
      <c r="G3100" s="171">
        <v>11</v>
      </c>
      <c r="H3100" s="170" t="s">
        <v>32</v>
      </c>
      <c r="I3100" s="171">
        <v>14.99</v>
      </c>
      <c r="J3100" s="169">
        <v>1</v>
      </c>
    </row>
    <row r="3101" spans="1:10" hidden="1" x14ac:dyDescent="0.25">
      <c r="A3101" s="169">
        <v>44761</v>
      </c>
      <c r="B3101" s="170" t="s">
        <v>2571</v>
      </c>
      <c r="C3101" s="170" t="s">
        <v>24</v>
      </c>
      <c r="D3101" s="170" t="s">
        <v>68</v>
      </c>
      <c r="E3101" s="170">
        <v>750</v>
      </c>
      <c r="F3101" s="170">
        <v>12</v>
      </c>
      <c r="G3101" s="171">
        <v>14.9</v>
      </c>
      <c r="H3101" s="170" t="s">
        <v>32</v>
      </c>
      <c r="I3101" s="171">
        <v>22.99</v>
      </c>
      <c r="J3101" s="169">
        <v>1</v>
      </c>
    </row>
    <row r="3102" spans="1:10" hidden="1" x14ac:dyDescent="0.25">
      <c r="A3102" s="169">
        <v>44765</v>
      </c>
      <c r="B3102" s="170" t="s">
        <v>2572</v>
      </c>
      <c r="C3102" s="170" t="s">
        <v>11</v>
      </c>
      <c r="D3102" s="170" t="s">
        <v>12</v>
      </c>
      <c r="E3102" s="170">
        <v>473</v>
      </c>
      <c r="F3102" s="170">
        <v>24</v>
      </c>
      <c r="G3102" s="171">
        <v>5</v>
      </c>
      <c r="H3102" s="170" t="s">
        <v>1422</v>
      </c>
      <c r="I3102" s="171">
        <v>3.95</v>
      </c>
      <c r="J3102" s="169">
        <v>1</v>
      </c>
    </row>
    <row r="3103" spans="1:10" hidden="1" x14ac:dyDescent="0.25">
      <c r="A3103" s="169">
        <v>44765</v>
      </c>
      <c r="B3103" s="170" t="s">
        <v>2572</v>
      </c>
      <c r="C3103" s="170" t="s">
        <v>11</v>
      </c>
      <c r="D3103" s="170" t="s">
        <v>12</v>
      </c>
      <c r="E3103" s="170">
        <v>473</v>
      </c>
      <c r="F3103" s="170">
        <v>24</v>
      </c>
      <c r="G3103" s="171">
        <v>5</v>
      </c>
      <c r="H3103" s="170" t="s">
        <v>1422</v>
      </c>
      <c r="I3103" s="171">
        <v>3.95</v>
      </c>
      <c r="J3103" s="169">
        <v>1</v>
      </c>
    </row>
    <row r="3104" spans="1:10" hidden="1" x14ac:dyDescent="0.25">
      <c r="A3104" s="169">
        <v>44779</v>
      </c>
      <c r="B3104" s="170" t="s">
        <v>2573</v>
      </c>
      <c r="C3104" s="170" t="s">
        <v>24</v>
      </c>
      <c r="D3104" s="170" t="s">
        <v>34</v>
      </c>
      <c r="E3104" s="170">
        <v>750</v>
      </c>
      <c r="F3104" s="170">
        <v>12</v>
      </c>
      <c r="G3104" s="171">
        <v>15.6</v>
      </c>
      <c r="H3104" s="170" t="s">
        <v>256</v>
      </c>
      <c r="I3104" s="171">
        <v>54.99</v>
      </c>
      <c r="J3104" s="169">
        <v>1</v>
      </c>
    </row>
    <row r="3105" spans="1:10" hidden="1" x14ac:dyDescent="0.25">
      <c r="A3105" s="169">
        <v>44780</v>
      </c>
      <c r="B3105" s="170" t="s">
        <v>2574</v>
      </c>
      <c r="C3105" s="170" t="s">
        <v>24</v>
      </c>
      <c r="D3105" s="170" t="s">
        <v>68</v>
      </c>
      <c r="E3105" s="170">
        <v>750</v>
      </c>
      <c r="F3105" s="170">
        <v>6</v>
      </c>
      <c r="G3105" s="171">
        <v>15.1</v>
      </c>
      <c r="H3105" s="170" t="s">
        <v>64</v>
      </c>
      <c r="I3105" s="171">
        <v>119.99</v>
      </c>
      <c r="J3105" s="169">
        <v>1</v>
      </c>
    </row>
    <row r="3106" spans="1:10" hidden="1" x14ac:dyDescent="0.25">
      <c r="A3106" s="169">
        <v>44806</v>
      </c>
      <c r="B3106" s="170" t="s">
        <v>2575</v>
      </c>
      <c r="C3106" s="170" t="s">
        <v>15</v>
      </c>
      <c r="D3106" s="170" t="s">
        <v>19</v>
      </c>
      <c r="E3106" s="170">
        <v>1750</v>
      </c>
      <c r="F3106" s="170">
        <v>6</v>
      </c>
      <c r="G3106" s="171">
        <v>40</v>
      </c>
      <c r="H3106" s="170" t="s">
        <v>2576</v>
      </c>
      <c r="I3106" s="171">
        <v>54.65</v>
      </c>
      <c r="J3106" s="169">
        <v>1</v>
      </c>
    </row>
    <row r="3107" spans="1:10" hidden="1" x14ac:dyDescent="0.25">
      <c r="A3107" s="169">
        <v>44819</v>
      </c>
      <c r="B3107" s="170" t="s">
        <v>2577</v>
      </c>
      <c r="C3107" s="170" t="s">
        <v>11</v>
      </c>
      <c r="D3107" s="170" t="s">
        <v>211</v>
      </c>
      <c r="E3107" s="170">
        <v>355</v>
      </c>
      <c r="F3107" s="170">
        <v>24</v>
      </c>
      <c r="G3107" s="171">
        <v>4</v>
      </c>
      <c r="H3107" s="170" t="s">
        <v>2364</v>
      </c>
      <c r="I3107" s="171">
        <v>3.49</v>
      </c>
      <c r="J3107" s="169">
        <v>1</v>
      </c>
    </row>
    <row r="3108" spans="1:10" hidden="1" x14ac:dyDescent="0.25">
      <c r="A3108" s="169">
        <v>44819</v>
      </c>
      <c r="B3108" s="170" t="s">
        <v>2577</v>
      </c>
      <c r="C3108" s="170" t="s">
        <v>11</v>
      </c>
      <c r="D3108" s="170" t="s">
        <v>211</v>
      </c>
      <c r="E3108" s="170">
        <v>355</v>
      </c>
      <c r="F3108" s="170">
        <v>24</v>
      </c>
      <c r="G3108" s="171">
        <v>4</v>
      </c>
      <c r="H3108" s="170" t="s">
        <v>2364</v>
      </c>
      <c r="I3108" s="171">
        <v>3.49</v>
      </c>
      <c r="J3108" s="169">
        <v>1</v>
      </c>
    </row>
    <row r="3109" spans="1:10" hidden="1" x14ac:dyDescent="0.25">
      <c r="A3109" s="169">
        <v>44843</v>
      </c>
      <c r="B3109" s="170" t="s">
        <v>2578</v>
      </c>
      <c r="C3109" s="170" t="s">
        <v>24</v>
      </c>
      <c r="D3109" s="170" t="s">
        <v>34</v>
      </c>
      <c r="E3109" s="170">
        <v>750</v>
      </c>
      <c r="F3109" s="170">
        <v>12</v>
      </c>
      <c r="G3109" s="171">
        <v>15.5</v>
      </c>
      <c r="H3109" s="170" t="s">
        <v>128</v>
      </c>
      <c r="I3109" s="171">
        <v>71.989999999999995</v>
      </c>
      <c r="J3109" s="169">
        <v>1</v>
      </c>
    </row>
    <row r="3110" spans="1:10" hidden="1" x14ac:dyDescent="0.25">
      <c r="A3110" s="169">
        <v>44845</v>
      </c>
      <c r="B3110" s="170" t="s">
        <v>2579</v>
      </c>
      <c r="C3110" s="170" t="s">
        <v>263</v>
      </c>
      <c r="D3110" s="170" t="s">
        <v>264</v>
      </c>
      <c r="E3110" s="170">
        <v>30000</v>
      </c>
      <c r="F3110" s="170">
        <v>1</v>
      </c>
      <c r="G3110" s="171">
        <v>4.5</v>
      </c>
      <c r="H3110" s="170" t="s">
        <v>1324</v>
      </c>
      <c r="I3110" s="171">
        <v>169.96</v>
      </c>
      <c r="J3110" s="169">
        <v>1</v>
      </c>
    </row>
    <row r="3111" spans="1:10" hidden="1" x14ac:dyDescent="0.25">
      <c r="A3111" s="169">
        <v>44845</v>
      </c>
      <c r="B3111" s="170" t="s">
        <v>2579</v>
      </c>
      <c r="C3111" s="170" t="s">
        <v>263</v>
      </c>
      <c r="D3111" s="170" t="s">
        <v>264</v>
      </c>
      <c r="E3111" s="170">
        <v>30000</v>
      </c>
      <c r="F3111" s="170">
        <v>1</v>
      </c>
      <c r="G3111" s="171">
        <v>4.5</v>
      </c>
      <c r="H3111" s="170" t="s">
        <v>1324</v>
      </c>
      <c r="I3111" s="171">
        <v>169.96</v>
      </c>
      <c r="J3111" s="169">
        <v>1</v>
      </c>
    </row>
    <row r="3112" spans="1:10" hidden="1" x14ac:dyDescent="0.25">
      <c r="A3112" s="169">
        <v>44853</v>
      </c>
      <c r="B3112" s="170" t="s">
        <v>2580</v>
      </c>
      <c r="C3112" s="170" t="s">
        <v>11</v>
      </c>
      <c r="D3112" s="170" t="s">
        <v>303</v>
      </c>
      <c r="E3112" s="170">
        <v>473</v>
      </c>
      <c r="F3112" s="170">
        <v>24</v>
      </c>
      <c r="G3112" s="171">
        <v>6.5</v>
      </c>
      <c r="H3112" s="170" t="s">
        <v>1764</v>
      </c>
      <c r="I3112" s="171">
        <v>3.99</v>
      </c>
      <c r="J3112" s="169">
        <v>1</v>
      </c>
    </row>
    <row r="3113" spans="1:10" hidden="1" x14ac:dyDescent="0.25">
      <c r="A3113" s="169">
        <v>44853</v>
      </c>
      <c r="B3113" s="170" t="s">
        <v>2580</v>
      </c>
      <c r="C3113" s="170" t="s">
        <v>11</v>
      </c>
      <c r="D3113" s="170" t="s">
        <v>303</v>
      </c>
      <c r="E3113" s="170">
        <v>473</v>
      </c>
      <c r="F3113" s="170">
        <v>24</v>
      </c>
      <c r="G3113" s="171">
        <v>6.5</v>
      </c>
      <c r="H3113" s="170" t="s">
        <v>1764</v>
      </c>
      <c r="I3113" s="171">
        <v>3.99</v>
      </c>
      <c r="J3113" s="169">
        <v>1</v>
      </c>
    </row>
    <row r="3114" spans="1:10" hidden="1" x14ac:dyDescent="0.25">
      <c r="A3114" s="169">
        <v>44868</v>
      </c>
      <c r="B3114" s="170" t="s">
        <v>2581</v>
      </c>
      <c r="C3114" s="170" t="s">
        <v>11</v>
      </c>
      <c r="D3114" s="170" t="s">
        <v>12</v>
      </c>
      <c r="E3114" s="170">
        <v>473</v>
      </c>
      <c r="F3114" s="170">
        <v>24</v>
      </c>
      <c r="G3114" s="171">
        <v>4.8</v>
      </c>
      <c r="H3114" s="170" t="s">
        <v>1324</v>
      </c>
      <c r="I3114" s="171">
        <v>3.5</v>
      </c>
      <c r="J3114" s="169">
        <v>1</v>
      </c>
    </row>
    <row r="3115" spans="1:10" hidden="1" x14ac:dyDescent="0.25">
      <c r="A3115" s="169">
        <v>44868</v>
      </c>
      <c r="B3115" s="170" t="s">
        <v>2581</v>
      </c>
      <c r="C3115" s="170" t="s">
        <v>11</v>
      </c>
      <c r="D3115" s="170" t="s">
        <v>12</v>
      </c>
      <c r="E3115" s="170">
        <v>473</v>
      </c>
      <c r="F3115" s="170">
        <v>24</v>
      </c>
      <c r="G3115" s="171">
        <v>4.8</v>
      </c>
      <c r="H3115" s="170" t="s">
        <v>1324</v>
      </c>
      <c r="I3115" s="171">
        <v>3.5</v>
      </c>
      <c r="J3115" s="169">
        <v>1</v>
      </c>
    </row>
    <row r="3116" spans="1:10" hidden="1" x14ac:dyDescent="0.25">
      <c r="A3116" s="169">
        <v>44871</v>
      </c>
      <c r="B3116" s="170" t="s">
        <v>2582</v>
      </c>
      <c r="C3116" s="170" t="s">
        <v>11</v>
      </c>
      <c r="D3116" s="170" t="s">
        <v>12</v>
      </c>
      <c r="E3116" s="170">
        <v>473</v>
      </c>
      <c r="F3116" s="170">
        <v>24</v>
      </c>
      <c r="G3116" s="171">
        <v>5.0999999999999996</v>
      </c>
      <c r="H3116" s="170" t="s">
        <v>1053</v>
      </c>
      <c r="I3116" s="171">
        <v>4.2</v>
      </c>
      <c r="J3116" s="169">
        <v>1</v>
      </c>
    </row>
    <row r="3117" spans="1:10" hidden="1" x14ac:dyDescent="0.25">
      <c r="A3117" s="169">
        <v>44871</v>
      </c>
      <c r="B3117" s="170" t="s">
        <v>2582</v>
      </c>
      <c r="C3117" s="170" t="s">
        <v>11</v>
      </c>
      <c r="D3117" s="170" t="s">
        <v>12</v>
      </c>
      <c r="E3117" s="170">
        <v>473</v>
      </c>
      <c r="F3117" s="170">
        <v>24</v>
      </c>
      <c r="G3117" s="171">
        <v>5.0999999999999996</v>
      </c>
      <c r="H3117" s="170" t="s">
        <v>1053</v>
      </c>
      <c r="I3117" s="171">
        <v>4.2</v>
      </c>
      <c r="J3117" s="169">
        <v>1</v>
      </c>
    </row>
    <row r="3118" spans="1:10" hidden="1" x14ac:dyDescent="0.25">
      <c r="A3118" s="169">
        <v>44872</v>
      </c>
      <c r="B3118" s="170" t="s">
        <v>133</v>
      </c>
      <c r="C3118" s="170" t="s">
        <v>15</v>
      </c>
      <c r="D3118" s="170" t="s">
        <v>134</v>
      </c>
      <c r="E3118" s="170">
        <v>375</v>
      </c>
      <c r="F3118" s="170">
        <v>12</v>
      </c>
      <c r="G3118" s="171">
        <v>40</v>
      </c>
      <c r="H3118" s="170" t="s">
        <v>123</v>
      </c>
      <c r="I3118" s="171">
        <v>34.99</v>
      </c>
      <c r="J3118" s="169">
        <v>1</v>
      </c>
    </row>
    <row r="3119" spans="1:10" hidden="1" x14ac:dyDescent="0.25">
      <c r="A3119" s="169">
        <v>44874</v>
      </c>
      <c r="B3119" s="170" t="s">
        <v>2583</v>
      </c>
      <c r="C3119" s="170" t="s">
        <v>11</v>
      </c>
      <c r="D3119" s="170" t="s">
        <v>303</v>
      </c>
      <c r="E3119" s="170">
        <v>473</v>
      </c>
      <c r="F3119" s="170">
        <v>24</v>
      </c>
      <c r="G3119" s="171">
        <v>6.4</v>
      </c>
      <c r="H3119" s="170" t="s">
        <v>1053</v>
      </c>
      <c r="I3119" s="171">
        <v>4.42</v>
      </c>
      <c r="J3119" s="169">
        <v>1</v>
      </c>
    </row>
    <row r="3120" spans="1:10" hidden="1" x14ac:dyDescent="0.25">
      <c r="A3120" s="169">
        <v>44874</v>
      </c>
      <c r="B3120" s="170" t="s">
        <v>2583</v>
      </c>
      <c r="C3120" s="170" t="s">
        <v>11</v>
      </c>
      <c r="D3120" s="170" t="s">
        <v>303</v>
      </c>
      <c r="E3120" s="170">
        <v>473</v>
      </c>
      <c r="F3120" s="170">
        <v>24</v>
      </c>
      <c r="G3120" s="171">
        <v>6.4</v>
      </c>
      <c r="H3120" s="170" t="s">
        <v>1053</v>
      </c>
      <c r="I3120" s="171">
        <v>4.42</v>
      </c>
      <c r="J3120" s="169">
        <v>1</v>
      </c>
    </row>
    <row r="3121" spans="1:10" hidden="1" x14ac:dyDescent="0.25">
      <c r="A3121" s="169">
        <v>44906</v>
      </c>
      <c r="B3121" s="170" t="s">
        <v>2584</v>
      </c>
      <c r="C3121" s="170" t="s">
        <v>15</v>
      </c>
      <c r="D3121" s="170" t="s">
        <v>140</v>
      </c>
      <c r="E3121" s="170">
        <v>120</v>
      </c>
      <c r="F3121" s="170">
        <v>18</v>
      </c>
      <c r="G3121" s="171">
        <v>20</v>
      </c>
      <c r="H3121" s="170" t="s">
        <v>141</v>
      </c>
      <c r="I3121" s="171">
        <v>11.49</v>
      </c>
      <c r="J3121" s="169">
        <v>4</v>
      </c>
    </row>
    <row r="3122" spans="1:10" hidden="1" x14ac:dyDescent="0.25">
      <c r="A3122" s="169">
        <v>44908</v>
      </c>
      <c r="B3122" s="170" t="s">
        <v>2585</v>
      </c>
      <c r="C3122" s="170" t="s">
        <v>11</v>
      </c>
      <c r="D3122" s="170" t="s">
        <v>303</v>
      </c>
      <c r="E3122" s="170">
        <v>3784</v>
      </c>
      <c r="F3122" s="170">
        <v>3</v>
      </c>
      <c r="G3122" s="171">
        <v>6.3</v>
      </c>
      <c r="H3122" s="170" t="s">
        <v>1136</v>
      </c>
      <c r="I3122" s="171">
        <v>33</v>
      </c>
      <c r="J3122" s="169">
        <v>8</v>
      </c>
    </row>
    <row r="3123" spans="1:10" hidden="1" x14ac:dyDescent="0.25">
      <c r="A3123" s="169">
        <v>44908</v>
      </c>
      <c r="B3123" s="170" t="s">
        <v>2585</v>
      </c>
      <c r="C3123" s="170" t="s">
        <v>11</v>
      </c>
      <c r="D3123" s="170" t="s">
        <v>303</v>
      </c>
      <c r="E3123" s="170">
        <v>3784</v>
      </c>
      <c r="F3123" s="170">
        <v>3</v>
      </c>
      <c r="G3123" s="171">
        <v>6.3</v>
      </c>
      <c r="H3123" s="170" t="s">
        <v>1136</v>
      </c>
      <c r="I3123" s="171">
        <v>33</v>
      </c>
      <c r="J3123" s="169">
        <v>8</v>
      </c>
    </row>
    <row r="3124" spans="1:10" hidden="1" x14ac:dyDescent="0.25">
      <c r="A3124" s="169">
        <v>44924</v>
      </c>
      <c r="B3124" s="170" t="s">
        <v>2586</v>
      </c>
      <c r="C3124" s="170" t="s">
        <v>11</v>
      </c>
      <c r="D3124" s="170" t="s">
        <v>12</v>
      </c>
      <c r="E3124" s="170">
        <v>473</v>
      </c>
      <c r="F3124" s="170">
        <v>24</v>
      </c>
      <c r="G3124" s="171">
        <v>5</v>
      </c>
      <c r="H3124" s="170" t="s">
        <v>1407</v>
      </c>
      <c r="I3124" s="171">
        <v>2.89</v>
      </c>
      <c r="J3124" s="169">
        <v>1</v>
      </c>
    </row>
    <row r="3125" spans="1:10" hidden="1" x14ac:dyDescent="0.25">
      <c r="A3125" s="169">
        <v>44924</v>
      </c>
      <c r="B3125" s="170" t="s">
        <v>2586</v>
      </c>
      <c r="C3125" s="170" t="s">
        <v>11</v>
      </c>
      <c r="D3125" s="170" t="s">
        <v>12</v>
      </c>
      <c r="E3125" s="170">
        <v>473</v>
      </c>
      <c r="F3125" s="170">
        <v>24</v>
      </c>
      <c r="G3125" s="171">
        <v>5</v>
      </c>
      <c r="H3125" s="170" t="s">
        <v>1407</v>
      </c>
      <c r="I3125" s="171">
        <v>2.89</v>
      </c>
      <c r="J3125" s="169">
        <v>1</v>
      </c>
    </row>
    <row r="3126" spans="1:10" hidden="1" x14ac:dyDescent="0.25">
      <c r="A3126" s="169">
        <v>44929</v>
      </c>
      <c r="B3126" s="170" t="s">
        <v>2587</v>
      </c>
      <c r="C3126" s="170" t="s">
        <v>24</v>
      </c>
      <c r="D3126" s="170" t="s">
        <v>166</v>
      </c>
      <c r="E3126" s="170">
        <v>200</v>
      </c>
      <c r="F3126" s="170">
        <v>24</v>
      </c>
      <c r="G3126" s="171">
        <v>12</v>
      </c>
      <c r="H3126" s="170" t="s">
        <v>26</v>
      </c>
      <c r="I3126" s="171">
        <v>3.49</v>
      </c>
      <c r="J3126" s="169">
        <v>1</v>
      </c>
    </row>
    <row r="3127" spans="1:10" hidden="1" x14ac:dyDescent="0.25">
      <c r="A3127" s="169">
        <v>44936</v>
      </c>
      <c r="B3127" s="170" t="s">
        <v>2588</v>
      </c>
      <c r="C3127" s="170" t="s">
        <v>11</v>
      </c>
      <c r="D3127" s="170" t="s">
        <v>12</v>
      </c>
      <c r="E3127" s="170">
        <v>473</v>
      </c>
      <c r="F3127" s="170">
        <v>24</v>
      </c>
      <c r="G3127" s="171">
        <v>5</v>
      </c>
      <c r="H3127" s="170" t="s">
        <v>982</v>
      </c>
      <c r="I3127" s="171">
        <v>4.29</v>
      </c>
      <c r="J3127" s="169">
        <v>1</v>
      </c>
    </row>
    <row r="3128" spans="1:10" hidden="1" x14ac:dyDescent="0.25">
      <c r="A3128" s="169">
        <v>44936</v>
      </c>
      <c r="B3128" s="170" t="s">
        <v>2588</v>
      </c>
      <c r="C3128" s="170" t="s">
        <v>11</v>
      </c>
      <c r="D3128" s="170" t="s">
        <v>12</v>
      </c>
      <c r="E3128" s="170">
        <v>473</v>
      </c>
      <c r="F3128" s="170">
        <v>24</v>
      </c>
      <c r="G3128" s="171">
        <v>5</v>
      </c>
      <c r="H3128" s="170" t="s">
        <v>982</v>
      </c>
      <c r="I3128" s="171">
        <v>4.29</v>
      </c>
      <c r="J3128" s="169">
        <v>1</v>
      </c>
    </row>
    <row r="3129" spans="1:10" hidden="1" x14ac:dyDescent="0.25">
      <c r="A3129" s="169">
        <v>44942</v>
      </c>
      <c r="B3129" s="170" t="s">
        <v>2589</v>
      </c>
      <c r="C3129" s="170" t="s">
        <v>11</v>
      </c>
      <c r="D3129" s="170" t="s">
        <v>12</v>
      </c>
      <c r="E3129" s="170">
        <v>8520</v>
      </c>
      <c r="F3129" s="170">
        <v>1</v>
      </c>
      <c r="G3129" s="171">
        <v>5</v>
      </c>
      <c r="H3129" s="170" t="s">
        <v>982</v>
      </c>
      <c r="I3129" s="171">
        <v>74.89</v>
      </c>
      <c r="J3129" s="169">
        <v>24</v>
      </c>
    </row>
    <row r="3130" spans="1:10" hidden="1" x14ac:dyDescent="0.25">
      <c r="A3130" s="169">
        <v>44942</v>
      </c>
      <c r="B3130" s="170" t="s">
        <v>2589</v>
      </c>
      <c r="C3130" s="170" t="s">
        <v>11</v>
      </c>
      <c r="D3130" s="170" t="s">
        <v>12</v>
      </c>
      <c r="E3130" s="170">
        <v>8520</v>
      </c>
      <c r="F3130" s="170">
        <v>1</v>
      </c>
      <c r="G3130" s="171">
        <v>5</v>
      </c>
      <c r="H3130" s="170" t="s">
        <v>982</v>
      </c>
      <c r="I3130" s="171">
        <v>74.89</v>
      </c>
      <c r="J3130" s="169">
        <v>24</v>
      </c>
    </row>
    <row r="3131" spans="1:10" hidden="1" x14ac:dyDescent="0.25">
      <c r="A3131" s="169">
        <v>44944</v>
      </c>
      <c r="B3131" s="170" t="s">
        <v>2590</v>
      </c>
      <c r="C3131" s="170" t="s">
        <v>24</v>
      </c>
      <c r="D3131" s="170" t="s">
        <v>25</v>
      </c>
      <c r="E3131" s="170">
        <v>375</v>
      </c>
      <c r="F3131" s="170">
        <v>12</v>
      </c>
      <c r="G3131" s="171">
        <v>11</v>
      </c>
      <c r="H3131" s="170" t="s">
        <v>256</v>
      </c>
      <c r="I3131" s="171">
        <v>13.99</v>
      </c>
      <c r="J3131" s="169">
        <v>1</v>
      </c>
    </row>
    <row r="3132" spans="1:10" hidden="1" x14ac:dyDescent="0.25">
      <c r="A3132" s="169">
        <v>44966</v>
      </c>
      <c r="B3132" s="170" t="s">
        <v>2591</v>
      </c>
      <c r="C3132" s="170" t="s">
        <v>15</v>
      </c>
      <c r="D3132" s="170" t="s">
        <v>213</v>
      </c>
      <c r="E3132" s="170">
        <v>375</v>
      </c>
      <c r="F3132" s="170">
        <v>12</v>
      </c>
      <c r="G3132" s="171">
        <v>40</v>
      </c>
      <c r="H3132" s="170" t="s">
        <v>446</v>
      </c>
      <c r="I3132" s="171">
        <v>24.99</v>
      </c>
      <c r="J3132" s="169">
        <v>1</v>
      </c>
    </row>
    <row r="3133" spans="1:10" hidden="1" x14ac:dyDescent="0.25">
      <c r="A3133" s="169">
        <v>45002</v>
      </c>
      <c r="B3133" s="170" t="s">
        <v>2592</v>
      </c>
      <c r="C3133" s="170" t="s">
        <v>263</v>
      </c>
      <c r="D3133" s="170" t="s">
        <v>264</v>
      </c>
      <c r="E3133" s="170">
        <v>2000</v>
      </c>
      <c r="F3133" s="170">
        <v>8</v>
      </c>
      <c r="G3133" s="171">
        <v>7</v>
      </c>
      <c r="H3133" s="170" t="s">
        <v>285</v>
      </c>
      <c r="I3133" s="171">
        <v>13.49</v>
      </c>
      <c r="J3133" s="169">
        <v>1</v>
      </c>
    </row>
    <row r="3134" spans="1:10" hidden="1" x14ac:dyDescent="0.25">
      <c r="A3134" s="169">
        <v>45002</v>
      </c>
      <c r="B3134" s="170" t="s">
        <v>2592</v>
      </c>
      <c r="C3134" s="170" t="s">
        <v>263</v>
      </c>
      <c r="D3134" s="170" t="s">
        <v>264</v>
      </c>
      <c r="E3134" s="170">
        <v>2000</v>
      </c>
      <c r="F3134" s="170">
        <v>8</v>
      </c>
      <c r="G3134" s="171">
        <v>7</v>
      </c>
      <c r="H3134" s="170" t="s">
        <v>285</v>
      </c>
      <c r="I3134" s="171">
        <v>13.49</v>
      </c>
      <c r="J3134" s="169">
        <v>1</v>
      </c>
    </row>
    <row r="3135" spans="1:10" hidden="1" x14ac:dyDescent="0.25">
      <c r="A3135" s="169">
        <v>45008</v>
      </c>
      <c r="B3135" s="170" t="s">
        <v>2593</v>
      </c>
      <c r="C3135" s="170" t="s">
        <v>24</v>
      </c>
      <c r="D3135" s="170" t="s">
        <v>60</v>
      </c>
      <c r="E3135" s="170">
        <v>750</v>
      </c>
      <c r="F3135" s="170">
        <v>12</v>
      </c>
      <c r="G3135" s="171">
        <v>13.9</v>
      </c>
      <c r="H3135" s="170" t="s">
        <v>600</v>
      </c>
      <c r="I3135" s="171">
        <v>39.99</v>
      </c>
      <c r="J3135" s="169">
        <v>1</v>
      </c>
    </row>
    <row r="3136" spans="1:10" hidden="1" x14ac:dyDescent="0.25">
      <c r="A3136" s="169">
        <v>45009</v>
      </c>
      <c r="B3136" s="170" t="s">
        <v>2594</v>
      </c>
      <c r="C3136" s="170" t="s">
        <v>24</v>
      </c>
      <c r="D3136" s="170" t="s">
        <v>34</v>
      </c>
      <c r="E3136" s="170">
        <v>750</v>
      </c>
      <c r="F3136" s="170">
        <v>12</v>
      </c>
      <c r="G3136" s="171">
        <v>14.6</v>
      </c>
      <c r="H3136" s="170" t="s">
        <v>600</v>
      </c>
      <c r="I3136" s="171">
        <v>49.99</v>
      </c>
      <c r="J3136" s="169">
        <v>1</v>
      </c>
    </row>
    <row r="3137" spans="1:10" hidden="1" x14ac:dyDescent="0.25">
      <c r="A3137" s="169">
        <v>45032</v>
      </c>
      <c r="B3137" s="170" t="s">
        <v>2595</v>
      </c>
      <c r="C3137" s="170" t="s">
        <v>15</v>
      </c>
      <c r="D3137" s="170" t="s">
        <v>198</v>
      </c>
      <c r="E3137" s="170">
        <v>1750</v>
      </c>
      <c r="F3137" s="170">
        <v>6</v>
      </c>
      <c r="G3137" s="171">
        <v>35</v>
      </c>
      <c r="H3137" s="170" t="s">
        <v>20</v>
      </c>
      <c r="I3137" s="171">
        <v>59.79</v>
      </c>
      <c r="J3137" s="169">
        <v>1</v>
      </c>
    </row>
    <row r="3138" spans="1:10" hidden="1" x14ac:dyDescent="0.25">
      <c r="A3138" s="169">
        <v>45034</v>
      </c>
      <c r="B3138" s="170" t="s">
        <v>2596</v>
      </c>
      <c r="C3138" s="170" t="s">
        <v>15</v>
      </c>
      <c r="D3138" s="170" t="s">
        <v>1007</v>
      </c>
      <c r="E3138" s="170">
        <v>700</v>
      </c>
      <c r="F3138" s="170">
        <v>6</v>
      </c>
      <c r="G3138" s="171">
        <v>45</v>
      </c>
      <c r="H3138" s="170" t="s">
        <v>2597</v>
      </c>
      <c r="I3138" s="171">
        <v>99.99</v>
      </c>
      <c r="J3138" s="169">
        <v>1</v>
      </c>
    </row>
    <row r="3139" spans="1:10" hidden="1" x14ac:dyDescent="0.25">
      <c r="A3139" s="169">
        <v>45036</v>
      </c>
      <c r="B3139" s="170" t="s">
        <v>2598</v>
      </c>
      <c r="C3139" s="170" t="s">
        <v>263</v>
      </c>
      <c r="D3139" s="170" t="s">
        <v>806</v>
      </c>
      <c r="E3139" s="170">
        <v>4260</v>
      </c>
      <c r="F3139" s="170">
        <v>2</v>
      </c>
      <c r="G3139" s="171">
        <v>7</v>
      </c>
      <c r="H3139" s="170" t="s">
        <v>177</v>
      </c>
      <c r="I3139" s="171">
        <v>33.99</v>
      </c>
      <c r="J3139" s="169">
        <v>12</v>
      </c>
    </row>
    <row r="3140" spans="1:10" hidden="1" x14ac:dyDescent="0.25">
      <c r="A3140" s="169">
        <v>45039</v>
      </c>
      <c r="B3140" s="170" t="s">
        <v>2599</v>
      </c>
      <c r="C3140" s="170" t="s">
        <v>15</v>
      </c>
      <c r="D3140" s="170" t="s">
        <v>1007</v>
      </c>
      <c r="E3140" s="170">
        <v>700</v>
      </c>
      <c r="F3140" s="170">
        <v>6</v>
      </c>
      <c r="G3140" s="171">
        <v>45</v>
      </c>
      <c r="H3140" s="170" t="s">
        <v>2597</v>
      </c>
      <c r="I3140" s="171">
        <v>99.99</v>
      </c>
      <c r="J3140" s="169">
        <v>1</v>
      </c>
    </row>
    <row r="3141" spans="1:10" hidden="1" x14ac:dyDescent="0.25">
      <c r="A3141" s="169">
        <v>45040</v>
      </c>
      <c r="B3141" s="170" t="s">
        <v>2600</v>
      </c>
      <c r="C3141" s="170" t="s">
        <v>11</v>
      </c>
      <c r="D3141" s="170" t="s">
        <v>267</v>
      </c>
      <c r="E3141" s="170">
        <v>3784</v>
      </c>
      <c r="F3141" s="170">
        <v>1</v>
      </c>
      <c r="G3141" s="171">
        <v>4.5</v>
      </c>
      <c r="H3141" s="170" t="s">
        <v>2066</v>
      </c>
      <c r="I3141" s="171">
        <v>27.5</v>
      </c>
      <c r="J3141" s="169">
        <v>8</v>
      </c>
    </row>
    <row r="3142" spans="1:10" hidden="1" x14ac:dyDescent="0.25">
      <c r="A3142" s="169">
        <v>45040</v>
      </c>
      <c r="B3142" s="170" t="s">
        <v>2600</v>
      </c>
      <c r="C3142" s="170" t="s">
        <v>11</v>
      </c>
      <c r="D3142" s="170" t="s">
        <v>267</v>
      </c>
      <c r="E3142" s="170">
        <v>3784</v>
      </c>
      <c r="F3142" s="170">
        <v>1</v>
      </c>
      <c r="G3142" s="171">
        <v>4.5</v>
      </c>
      <c r="H3142" s="170" t="s">
        <v>2066</v>
      </c>
      <c r="I3142" s="171">
        <v>27.5</v>
      </c>
      <c r="J3142" s="169">
        <v>8</v>
      </c>
    </row>
    <row r="3143" spans="1:10" hidden="1" x14ac:dyDescent="0.25">
      <c r="A3143" s="169">
        <v>45042</v>
      </c>
      <c r="B3143" s="170" t="s">
        <v>2601</v>
      </c>
      <c r="C3143" s="170" t="s">
        <v>11</v>
      </c>
      <c r="D3143" s="170" t="s">
        <v>303</v>
      </c>
      <c r="E3143" s="170">
        <v>3784</v>
      </c>
      <c r="F3143" s="170">
        <v>1</v>
      </c>
      <c r="G3143" s="171">
        <v>6.8</v>
      </c>
      <c r="H3143" s="170" t="s">
        <v>2066</v>
      </c>
      <c r="I3143" s="171">
        <v>28.5</v>
      </c>
      <c r="J3143" s="169">
        <v>8</v>
      </c>
    </row>
    <row r="3144" spans="1:10" hidden="1" x14ac:dyDescent="0.25">
      <c r="A3144" s="169">
        <v>45042</v>
      </c>
      <c r="B3144" s="170" t="s">
        <v>2601</v>
      </c>
      <c r="C3144" s="170" t="s">
        <v>11</v>
      </c>
      <c r="D3144" s="170" t="s">
        <v>303</v>
      </c>
      <c r="E3144" s="170">
        <v>3784</v>
      </c>
      <c r="F3144" s="170">
        <v>1</v>
      </c>
      <c r="G3144" s="171">
        <v>6.8</v>
      </c>
      <c r="H3144" s="170" t="s">
        <v>2066</v>
      </c>
      <c r="I3144" s="171">
        <v>28.5</v>
      </c>
      <c r="J3144" s="169">
        <v>8</v>
      </c>
    </row>
    <row r="3145" spans="1:10" hidden="1" x14ac:dyDescent="0.25">
      <c r="A3145" s="169">
        <v>45044</v>
      </c>
      <c r="B3145" s="170" t="s">
        <v>2602</v>
      </c>
      <c r="C3145" s="170" t="s">
        <v>15</v>
      </c>
      <c r="D3145" s="170" t="s">
        <v>1007</v>
      </c>
      <c r="E3145" s="170">
        <v>700</v>
      </c>
      <c r="F3145" s="170">
        <v>6</v>
      </c>
      <c r="G3145" s="171">
        <v>40</v>
      </c>
      <c r="H3145" s="170" t="s">
        <v>2597</v>
      </c>
      <c r="I3145" s="171">
        <v>59.99</v>
      </c>
      <c r="J3145" s="169">
        <v>1</v>
      </c>
    </row>
    <row r="3146" spans="1:10" hidden="1" x14ac:dyDescent="0.25">
      <c r="A3146" s="169">
        <v>45052</v>
      </c>
      <c r="B3146" s="170" t="s">
        <v>2603</v>
      </c>
      <c r="C3146" s="170" t="s">
        <v>11</v>
      </c>
      <c r="D3146" s="170" t="s">
        <v>267</v>
      </c>
      <c r="E3146" s="170">
        <v>355</v>
      </c>
      <c r="F3146" s="170">
        <v>24</v>
      </c>
      <c r="G3146" s="171">
        <v>4.4000000000000004</v>
      </c>
      <c r="H3146" s="170" t="s">
        <v>2364</v>
      </c>
      <c r="I3146" s="171">
        <v>2.99</v>
      </c>
      <c r="J3146" s="169">
        <v>1</v>
      </c>
    </row>
    <row r="3147" spans="1:10" hidden="1" x14ac:dyDescent="0.25">
      <c r="A3147" s="169">
        <v>45052</v>
      </c>
      <c r="B3147" s="170" t="s">
        <v>2603</v>
      </c>
      <c r="C3147" s="170" t="s">
        <v>11</v>
      </c>
      <c r="D3147" s="170" t="s">
        <v>267</v>
      </c>
      <c r="E3147" s="170">
        <v>355</v>
      </c>
      <c r="F3147" s="170">
        <v>24</v>
      </c>
      <c r="G3147" s="171">
        <v>4.4000000000000004</v>
      </c>
      <c r="H3147" s="170" t="s">
        <v>2364</v>
      </c>
      <c r="I3147" s="171">
        <v>2.99</v>
      </c>
      <c r="J3147" s="169">
        <v>1</v>
      </c>
    </row>
    <row r="3148" spans="1:10" hidden="1" x14ac:dyDescent="0.25">
      <c r="A3148" s="169">
        <v>45073</v>
      </c>
      <c r="B3148" s="170" t="s">
        <v>2604</v>
      </c>
      <c r="C3148" s="170" t="s">
        <v>11</v>
      </c>
      <c r="D3148" s="170" t="s">
        <v>267</v>
      </c>
      <c r="E3148" s="170">
        <v>355</v>
      </c>
      <c r="F3148" s="170">
        <v>24</v>
      </c>
      <c r="G3148" s="171">
        <v>5</v>
      </c>
      <c r="H3148" s="170" t="s">
        <v>2364</v>
      </c>
      <c r="I3148" s="171">
        <v>2.99</v>
      </c>
      <c r="J3148" s="169">
        <v>1</v>
      </c>
    </row>
    <row r="3149" spans="1:10" hidden="1" x14ac:dyDescent="0.25">
      <c r="A3149" s="169">
        <v>45073</v>
      </c>
      <c r="B3149" s="170" t="s">
        <v>2604</v>
      </c>
      <c r="C3149" s="170" t="s">
        <v>11</v>
      </c>
      <c r="D3149" s="170" t="s">
        <v>267</v>
      </c>
      <c r="E3149" s="170">
        <v>355</v>
      </c>
      <c r="F3149" s="170">
        <v>24</v>
      </c>
      <c r="G3149" s="171">
        <v>5</v>
      </c>
      <c r="H3149" s="170" t="s">
        <v>2364</v>
      </c>
      <c r="I3149" s="171">
        <v>2.99</v>
      </c>
      <c r="J3149" s="169">
        <v>1</v>
      </c>
    </row>
    <row r="3150" spans="1:10" hidden="1" x14ac:dyDescent="0.25">
      <c r="A3150" s="169">
        <v>45074</v>
      </c>
      <c r="B3150" s="170" t="s">
        <v>2605</v>
      </c>
      <c r="C3150" s="170" t="s">
        <v>11</v>
      </c>
      <c r="D3150" s="170" t="s">
        <v>267</v>
      </c>
      <c r="E3150" s="170">
        <v>355</v>
      </c>
      <c r="F3150" s="170">
        <v>24</v>
      </c>
      <c r="G3150" s="171">
        <v>5.2</v>
      </c>
      <c r="H3150" s="170" t="s">
        <v>2364</v>
      </c>
      <c r="I3150" s="171">
        <v>2.99</v>
      </c>
      <c r="J3150" s="169">
        <v>1</v>
      </c>
    </row>
    <row r="3151" spans="1:10" hidden="1" x14ac:dyDescent="0.25">
      <c r="A3151" s="169">
        <v>45074</v>
      </c>
      <c r="B3151" s="170" t="s">
        <v>2605</v>
      </c>
      <c r="C3151" s="170" t="s">
        <v>11</v>
      </c>
      <c r="D3151" s="170" t="s">
        <v>267</v>
      </c>
      <c r="E3151" s="170">
        <v>355</v>
      </c>
      <c r="F3151" s="170">
        <v>24</v>
      </c>
      <c r="G3151" s="171">
        <v>5.2</v>
      </c>
      <c r="H3151" s="170" t="s">
        <v>2364</v>
      </c>
      <c r="I3151" s="171">
        <v>2.99</v>
      </c>
      <c r="J3151" s="169">
        <v>1</v>
      </c>
    </row>
    <row r="3152" spans="1:10" hidden="1" x14ac:dyDescent="0.25">
      <c r="A3152" s="169">
        <v>45102</v>
      </c>
      <c r="B3152" s="170" t="s">
        <v>2606</v>
      </c>
      <c r="C3152" s="170" t="s">
        <v>263</v>
      </c>
      <c r="D3152" s="170" t="s">
        <v>909</v>
      </c>
      <c r="E3152" s="170">
        <v>750</v>
      </c>
      <c r="F3152" s="170">
        <v>12</v>
      </c>
      <c r="G3152" s="171">
        <v>6</v>
      </c>
      <c r="H3152" s="170" t="s">
        <v>2607</v>
      </c>
      <c r="I3152" s="171">
        <v>20.27</v>
      </c>
      <c r="J3152" s="169">
        <v>1</v>
      </c>
    </row>
    <row r="3153" spans="1:10" hidden="1" x14ac:dyDescent="0.25">
      <c r="A3153" s="169">
        <v>45102</v>
      </c>
      <c r="B3153" s="170" t="s">
        <v>2606</v>
      </c>
      <c r="C3153" s="170" t="s">
        <v>263</v>
      </c>
      <c r="D3153" s="170" t="s">
        <v>909</v>
      </c>
      <c r="E3153" s="170">
        <v>750</v>
      </c>
      <c r="F3153" s="170">
        <v>12</v>
      </c>
      <c r="G3153" s="171">
        <v>6</v>
      </c>
      <c r="H3153" s="170" t="s">
        <v>2607</v>
      </c>
      <c r="I3153" s="171">
        <v>20.27</v>
      </c>
      <c r="J3153" s="169">
        <v>1</v>
      </c>
    </row>
    <row r="3154" spans="1:10" hidden="1" x14ac:dyDescent="0.25">
      <c r="A3154" s="169">
        <v>45105</v>
      </c>
      <c r="B3154" s="170" t="s">
        <v>2608</v>
      </c>
      <c r="C3154" s="170" t="s">
        <v>263</v>
      </c>
      <c r="D3154" s="170" t="s">
        <v>909</v>
      </c>
      <c r="E3154" s="170">
        <v>750</v>
      </c>
      <c r="F3154" s="170">
        <v>12</v>
      </c>
      <c r="G3154" s="171">
        <v>6</v>
      </c>
      <c r="H3154" s="170" t="s">
        <v>2607</v>
      </c>
      <c r="I3154" s="171">
        <v>19.989999999999998</v>
      </c>
      <c r="J3154" s="169">
        <v>1</v>
      </c>
    </row>
    <row r="3155" spans="1:10" hidden="1" x14ac:dyDescent="0.25">
      <c r="A3155" s="169">
        <v>45105</v>
      </c>
      <c r="B3155" s="170" t="s">
        <v>2608</v>
      </c>
      <c r="C3155" s="170" t="s">
        <v>263</v>
      </c>
      <c r="D3155" s="170" t="s">
        <v>909</v>
      </c>
      <c r="E3155" s="170">
        <v>750</v>
      </c>
      <c r="F3155" s="170">
        <v>12</v>
      </c>
      <c r="G3155" s="171">
        <v>6</v>
      </c>
      <c r="H3155" s="170" t="s">
        <v>2607</v>
      </c>
      <c r="I3155" s="171">
        <v>19.989999999999998</v>
      </c>
      <c r="J3155" s="169">
        <v>1</v>
      </c>
    </row>
    <row r="3156" spans="1:10" hidden="1" x14ac:dyDescent="0.25">
      <c r="A3156" s="169">
        <v>45134</v>
      </c>
      <c r="B3156" s="170" t="s">
        <v>2609</v>
      </c>
      <c r="C3156" s="170" t="s">
        <v>11</v>
      </c>
      <c r="D3156" s="170" t="s">
        <v>303</v>
      </c>
      <c r="E3156" s="170">
        <v>473</v>
      </c>
      <c r="F3156" s="170">
        <v>24</v>
      </c>
      <c r="G3156" s="171">
        <v>6.6</v>
      </c>
      <c r="H3156" s="170" t="s">
        <v>1053</v>
      </c>
      <c r="I3156" s="171">
        <v>4.8899999999999997</v>
      </c>
      <c r="J3156" s="169">
        <v>1</v>
      </c>
    </row>
    <row r="3157" spans="1:10" hidden="1" x14ac:dyDescent="0.25">
      <c r="A3157" s="169">
        <v>45134</v>
      </c>
      <c r="B3157" s="170" t="s">
        <v>2609</v>
      </c>
      <c r="C3157" s="170" t="s">
        <v>11</v>
      </c>
      <c r="D3157" s="170" t="s">
        <v>303</v>
      </c>
      <c r="E3157" s="170">
        <v>473</v>
      </c>
      <c r="F3157" s="170">
        <v>24</v>
      </c>
      <c r="G3157" s="171">
        <v>6.6</v>
      </c>
      <c r="H3157" s="170" t="s">
        <v>1053</v>
      </c>
      <c r="I3157" s="171">
        <v>4.8899999999999997</v>
      </c>
      <c r="J3157" s="169">
        <v>1</v>
      </c>
    </row>
    <row r="3158" spans="1:10" hidden="1" x14ac:dyDescent="0.25">
      <c r="A3158" s="169">
        <v>45135</v>
      </c>
      <c r="B3158" s="170" t="s">
        <v>2610</v>
      </c>
      <c r="C3158" s="170" t="s">
        <v>11</v>
      </c>
      <c r="D3158" s="170" t="s">
        <v>267</v>
      </c>
      <c r="E3158" s="170">
        <v>473</v>
      </c>
      <c r="F3158" s="170">
        <v>24</v>
      </c>
      <c r="G3158" s="171">
        <v>4.5</v>
      </c>
      <c r="H3158" s="170" t="s">
        <v>1053</v>
      </c>
      <c r="I3158" s="171">
        <v>4.25</v>
      </c>
      <c r="J3158" s="169">
        <v>1</v>
      </c>
    </row>
    <row r="3159" spans="1:10" hidden="1" x14ac:dyDescent="0.25">
      <c r="A3159" s="169">
        <v>45135</v>
      </c>
      <c r="B3159" s="170" t="s">
        <v>2610</v>
      </c>
      <c r="C3159" s="170" t="s">
        <v>11</v>
      </c>
      <c r="D3159" s="170" t="s">
        <v>267</v>
      </c>
      <c r="E3159" s="170">
        <v>473</v>
      </c>
      <c r="F3159" s="170">
        <v>24</v>
      </c>
      <c r="G3159" s="171">
        <v>4.5</v>
      </c>
      <c r="H3159" s="170" t="s">
        <v>1053</v>
      </c>
      <c r="I3159" s="171">
        <v>4.25</v>
      </c>
      <c r="J3159" s="169">
        <v>1</v>
      </c>
    </row>
    <row r="3160" spans="1:10" hidden="1" x14ac:dyDescent="0.25">
      <c r="A3160" s="169">
        <v>45139</v>
      </c>
      <c r="B3160" s="170" t="s">
        <v>2611</v>
      </c>
      <c r="C3160" s="170" t="s">
        <v>11</v>
      </c>
      <c r="D3160" s="170" t="s">
        <v>474</v>
      </c>
      <c r="E3160" s="170">
        <v>473</v>
      </c>
      <c r="F3160" s="170">
        <v>24</v>
      </c>
      <c r="G3160" s="171">
        <v>4.9000000000000004</v>
      </c>
      <c r="H3160" s="170" t="s">
        <v>1053</v>
      </c>
      <c r="I3160" s="171">
        <v>5.0599999999999996</v>
      </c>
      <c r="J3160" s="169">
        <v>1</v>
      </c>
    </row>
    <row r="3161" spans="1:10" hidden="1" x14ac:dyDescent="0.25">
      <c r="A3161" s="169">
        <v>45139</v>
      </c>
      <c r="B3161" s="170" t="s">
        <v>2611</v>
      </c>
      <c r="C3161" s="170" t="s">
        <v>11</v>
      </c>
      <c r="D3161" s="170" t="s">
        <v>474</v>
      </c>
      <c r="E3161" s="170">
        <v>473</v>
      </c>
      <c r="F3161" s="170">
        <v>24</v>
      </c>
      <c r="G3161" s="171">
        <v>4.9000000000000004</v>
      </c>
      <c r="H3161" s="170" t="s">
        <v>1053</v>
      </c>
      <c r="I3161" s="171">
        <v>5.0599999999999996</v>
      </c>
      <c r="J3161" s="169">
        <v>1</v>
      </c>
    </row>
    <row r="3162" spans="1:10" hidden="1" x14ac:dyDescent="0.25">
      <c r="A3162" s="169">
        <v>45142</v>
      </c>
      <c r="B3162" s="170" t="s">
        <v>2612</v>
      </c>
      <c r="C3162" s="170" t="s">
        <v>11</v>
      </c>
      <c r="D3162" s="170" t="s">
        <v>267</v>
      </c>
      <c r="E3162" s="170">
        <v>473</v>
      </c>
      <c r="F3162" s="170">
        <v>24</v>
      </c>
      <c r="G3162" s="171">
        <v>4.5999999999999996</v>
      </c>
      <c r="H3162" s="170" t="s">
        <v>1053</v>
      </c>
      <c r="I3162" s="171">
        <v>4.46</v>
      </c>
      <c r="J3162" s="169">
        <v>1</v>
      </c>
    </row>
    <row r="3163" spans="1:10" hidden="1" x14ac:dyDescent="0.25">
      <c r="A3163" s="169">
        <v>45142</v>
      </c>
      <c r="B3163" s="170" t="s">
        <v>2612</v>
      </c>
      <c r="C3163" s="170" t="s">
        <v>11</v>
      </c>
      <c r="D3163" s="170" t="s">
        <v>267</v>
      </c>
      <c r="E3163" s="170">
        <v>473</v>
      </c>
      <c r="F3163" s="170">
        <v>24</v>
      </c>
      <c r="G3163" s="171">
        <v>4.5999999999999996</v>
      </c>
      <c r="H3163" s="170" t="s">
        <v>1053</v>
      </c>
      <c r="I3163" s="171">
        <v>4.46</v>
      </c>
      <c r="J3163" s="169">
        <v>1</v>
      </c>
    </row>
    <row r="3164" spans="1:10" hidden="1" x14ac:dyDescent="0.25">
      <c r="A3164" s="169">
        <v>45144</v>
      </c>
      <c r="B3164" s="170" t="s">
        <v>2613</v>
      </c>
      <c r="C3164" s="170" t="s">
        <v>11</v>
      </c>
      <c r="D3164" s="170" t="s">
        <v>267</v>
      </c>
      <c r="E3164" s="170">
        <v>473</v>
      </c>
      <c r="F3164" s="170">
        <v>24</v>
      </c>
      <c r="G3164" s="171">
        <v>5.2</v>
      </c>
      <c r="H3164" s="170" t="s">
        <v>1053</v>
      </c>
      <c r="I3164" s="171">
        <v>4.8899999999999997</v>
      </c>
      <c r="J3164" s="169">
        <v>1</v>
      </c>
    </row>
    <row r="3165" spans="1:10" hidden="1" x14ac:dyDescent="0.25">
      <c r="A3165" s="169">
        <v>45144</v>
      </c>
      <c r="B3165" s="170" t="s">
        <v>2613</v>
      </c>
      <c r="C3165" s="170" t="s">
        <v>11</v>
      </c>
      <c r="D3165" s="170" t="s">
        <v>267</v>
      </c>
      <c r="E3165" s="170">
        <v>473</v>
      </c>
      <c r="F3165" s="170">
        <v>24</v>
      </c>
      <c r="G3165" s="171">
        <v>5.2</v>
      </c>
      <c r="H3165" s="170" t="s">
        <v>1053</v>
      </c>
      <c r="I3165" s="171">
        <v>4.8899999999999997</v>
      </c>
      <c r="J3165" s="169">
        <v>1</v>
      </c>
    </row>
    <row r="3166" spans="1:10" hidden="1" x14ac:dyDescent="0.25">
      <c r="A3166" s="169">
        <v>45145</v>
      </c>
      <c r="B3166" s="170" t="s">
        <v>2520</v>
      </c>
      <c r="C3166" s="170" t="s">
        <v>15</v>
      </c>
      <c r="D3166" s="170" t="s">
        <v>198</v>
      </c>
      <c r="E3166" s="170">
        <v>375</v>
      </c>
      <c r="F3166" s="170">
        <v>24</v>
      </c>
      <c r="G3166" s="171">
        <v>46</v>
      </c>
      <c r="H3166" s="170" t="s">
        <v>91</v>
      </c>
      <c r="I3166" s="171">
        <v>17.989999999999998</v>
      </c>
      <c r="J3166" s="169">
        <v>1</v>
      </c>
    </row>
    <row r="3167" spans="1:10" hidden="1" x14ac:dyDescent="0.25">
      <c r="A3167" s="169">
        <v>45149</v>
      </c>
      <c r="B3167" s="170" t="s">
        <v>2614</v>
      </c>
      <c r="C3167" s="170" t="s">
        <v>11</v>
      </c>
      <c r="D3167" s="170" t="s">
        <v>267</v>
      </c>
      <c r="E3167" s="170">
        <v>473</v>
      </c>
      <c r="F3167" s="170">
        <v>24</v>
      </c>
      <c r="G3167" s="171">
        <v>4.8</v>
      </c>
      <c r="H3167" s="170" t="s">
        <v>2261</v>
      </c>
      <c r="I3167" s="171">
        <v>4.2</v>
      </c>
      <c r="J3167" s="169">
        <v>1</v>
      </c>
    </row>
    <row r="3168" spans="1:10" hidden="1" x14ac:dyDescent="0.25">
      <c r="A3168" s="169">
        <v>45149</v>
      </c>
      <c r="B3168" s="170" t="s">
        <v>2614</v>
      </c>
      <c r="C3168" s="170" t="s">
        <v>11</v>
      </c>
      <c r="D3168" s="170" t="s">
        <v>267</v>
      </c>
      <c r="E3168" s="170">
        <v>473</v>
      </c>
      <c r="F3168" s="170">
        <v>24</v>
      </c>
      <c r="G3168" s="171">
        <v>4.8</v>
      </c>
      <c r="H3168" s="170" t="s">
        <v>1136</v>
      </c>
      <c r="I3168" s="171">
        <v>4.2</v>
      </c>
      <c r="J3168" s="169">
        <v>1</v>
      </c>
    </row>
    <row r="3169" spans="1:10" hidden="1" x14ac:dyDescent="0.25">
      <c r="A3169" s="169">
        <v>45155</v>
      </c>
      <c r="B3169" s="170" t="s">
        <v>2615</v>
      </c>
      <c r="C3169" s="170" t="s">
        <v>15</v>
      </c>
      <c r="D3169" s="170" t="s">
        <v>19</v>
      </c>
      <c r="E3169" s="170">
        <v>1140</v>
      </c>
      <c r="F3169" s="170">
        <v>12</v>
      </c>
      <c r="G3169" s="171">
        <v>40</v>
      </c>
      <c r="H3169" s="170" t="s">
        <v>1561</v>
      </c>
      <c r="I3169" s="171">
        <v>35.6</v>
      </c>
      <c r="J3169" s="169">
        <v>1</v>
      </c>
    </row>
    <row r="3170" spans="1:10" hidden="1" x14ac:dyDescent="0.25">
      <c r="A3170" s="169">
        <v>45203</v>
      </c>
      <c r="B3170" s="170" t="s">
        <v>2616</v>
      </c>
      <c r="C3170" s="170" t="s">
        <v>24</v>
      </c>
      <c r="D3170" s="170" t="s">
        <v>194</v>
      </c>
      <c r="E3170" s="170">
        <v>750</v>
      </c>
      <c r="F3170" s="170">
        <v>12</v>
      </c>
      <c r="G3170" s="171">
        <v>14.5</v>
      </c>
      <c r="H3170" s="170" t="s">
        <v>54</v>
      </c>
      <c r="I3170" s="171">
        <v>28.49</v>
      </c>
      <c r="J3170" s="169">
        <v>1</v>
      </c>
    </row>
    <row r="3171" spans="1:10" hidden="1" x14ac:dyDescent="0.25">
      <c r="A3171" s="169">
        <v>45213</v>
      </c>
      <c r="B3171" s="170" t="s">
        <v>2617</v>
      </c>
      <c r="C3171" s="170" t="s">
        <v>11</v>
      </c>
      <c r="D3171" s="170" t="s">
        <v>12</v>
      </c>
      <c r="E3171" s="170">
        <v>473</v>
      </c>
      <c r="F3171" s="170">
        <v>24</v>
      </c>
      <c r="G3171" s="171">
        <v>5.4</v>
      </c>
      <c r="H3171" s="170" t="s">
        <v>1324</v>
      </c>
      <c r="I3171" s="171">
        <v>4.5999999999999996</v>
      </c>
      <c r="J3171" s="169">
        <v>1</v>
      </c>
    </row>
    <row r="3172" spans="1:10" hidden="1" x14ac:dyDescent="0.25">
      <c r="A3172" s="169">
        <v>45213</v>
      </c>
      <c r="B3172" s="170" t="s">
        <v>2617</v>
      </c>
      <c r="C3172" s="170" t="s">
        <v>11</v>
      </c>
      <c r="D3172" s="170" t="s">
        <v>12</v>
      </c>
      <c r="E3172" s="170">
        <v>473</v>
      </c>
      <c r="F3172" s="170">
        <v>24</v>
      </c>
      <c r="G3172" s="171">
        <v>5.4</v>
      </c>
      <c r="H3172" s="170" t="s">
        <v>1324</v>
      </c>
      <c r="I3172" s="171">
        <v>4.5999999999999996</v>
      </c>
      <c r="J3172" s="169">
        <v>1</v>
      </c>
    </row>
    <row r="3173" spans="1:10" hidden="1" x14ac:dyDescent="0.25">
      <c r="A3173" s="169">
        <v>45226</v>
      </c>
      <c r="B3173" s="170" t="s">
        <v>2618</v>
      </c>
      <c r="C3173" s="170" t="s">
        <v>24</v>
      </c>
      <c r="D3173" s="170" t="s">
        <v>58</v>
      </c>
      <c r="E3173" s="170">
        <v>750</v>
      </c>
      <c r="F3173" s="170">
        <v>12</v>
      </c>
      <c r="G3173" s="171">
        <v>13</v>
      </c>
      <c r="H3173" s="170" t="s">
        <v>47</v>
      </c>
      <c r="I3173" s="171">
        <v>18.989999999999998</v>
      </c>
      <c r="J3173" s="169">
        <v>1</v>
      </c>
    </row>
    <row r="3174" spans="1:10" hidden="1" x14ac:dyDescent="0.25">
      <c r="A3174" s="169">
        <v>45227</v>
      </c>
      <c r="B3174" s="170" t="s">
        <v>2619</v>
      </c>
      <c r="C3174" s="170" t="s">
        <v>24</v>
      </c>
      <c r="D3174" s="170" t="s">
        <v>194</v>
      </c>
      <c r="E3174" s="170">
        <v>750</v>
      </c>
      <c r="F3174" s="170">
        <v>12</v>
      </c>
      <c r="G3174" s="171">
        <v>14.2</v>
      </c>
      <c r="H3174" s="170" t="s">
        <v>64</v>
      </c>
      <c r="I3174" s="171">
        <v>34.99</v>
      </c>
      <c r="J3174" s="169">
        <v>1</v>
      </c>
    </row>
    <row r="3175" spans="1:10" hidden="1" x14ac:dyDescent="0.25">
      <c r="A3175" s="169">
        <v>45237</v>
      </c>
      <c r="B3175" s="170" t="s">
        <v>2620</v>
      </c>
      <c r="C3175" s="170" t="s">
        <v>263</v>
      </c>
      <c r="D3175" s="170" t="s">
        <v>1938</v>
      </c>
      <c r="E3175" s="170">
        <v>2130</v>
      </c>
      <c r="F3175" s="170">
        <v>4</v>
      </c>
      <c r="G3175" s="171">
        <v>5</v>
      </c>
      <c r="H3175" s="170" t="s">
        <v>333</v>
      </c>
      <c r="I3175" s="171">
        <v>17.989999999999998</v>
      </c>
      <c r="J3175" s="169">
        <v>6</v>
      </c>
    </row>
    <row r="3176" spans="1:10" hidden="1" x14ac:dyDescent="0.25">
      <c r="A3176" s="169">
        <v>45237</v>
      </c>
      <c r="B3176" s="170" t="s">
        <v>2620</v>
      </c>
      <c r="C3176" s="170" t="s">
        <v>263</v>
      </c>
      <c r="D3176" s="170" t="s">
        <v>1938</v>
      </c>
      <c r="E3176" s="170">
        <v>2130</v>
      </c>
      <c r="F3176" s="170">
        <v>4</v>
      </c>
      <c r="G3176" s="171">
        <v>5</v>
      </c>
      <c r="H3176" s="170" t="s">
        <v>333</v>
      </c>
      <c r="I3176" s="171">
        <v>17.989999999999998</v>
      </c>
      <c r="J3176" s="169">
        <v>6</v>
      </c>
    </row>
    <row r="3177" spans="1:10" hidden="1" x14ac:dyDescent="0.25">
      <c r="A3177" s="169">
        <v>45240</v>
      </c>
      <c r="B3177" s="170" t="s">
        <v>2621</v>
      </c>
      <c r="C3177" s="170" t="s">
        <v>11</v>
      </c>
      <c r="D3177" s="170" t="s">
        <v>267</v>
      </c>
      <c r="E3177" s="170">
        <v>473</v>
      </c>
      <c r="F3177" s="170">
        <v>24</v>
      </c>
      <c r="G3177" s="171">
        <v>5</v>
      </c>
      <c r="H3177" s="170" t="s">
        <v>1623</v>
      </c>
      <c r="I3177" s="171">
        <v>4.1900000000000004</v>
      </c>
      <c r="J3177" s="169">
        <v>1</v>
      </c>
    </row>
    <row r="3178" spans="1:10" hidden="1" x14ac:dyDescent="0.25">
      <c r="A3178" s="169">
        <v>45240</v>
      </c>
      <c r="B3178" s="170" t="s">
        <v>2621</v>
      </c>
      <c r="C3178" s="170" t="s">
        <v>11</v>
      </c>
      <c r="D3178" s="170" t="s">
        <v>267</v>
      </c>
      <c r="E3178" s="170">
        <v>473</v>
      </c>
      <c r="F3178" s="170">
        <v>24</v>
      </c>
      <c r="G3178" s="171">
        <v>5</v>
      </c>
      <c r="H3178" s="170" t="s">
        <v>1623</v>
      </c>
      <c r="I3178" s="171">
        <v>4.1900000000000004</v>
      </c>
      <c r="J3178" s="169">
        <v>1</v>
      </c>
    </row>
    <row r="3179" spans="1:10" hidden="1" x14ac:dyDescent="0.25">
      <c r="A3179" s="169">
        <v>45251</v>
      </c>
      <c r="B3179" s="170" t="s">
        <v>2622</v>
      </c>
      <c r="C3179" s="170" t="s">
        <v>24</v>
      </c>
      <c r="D3179" s="170" t="s">
        <v>68</v>
      </c>
      <c r="E3179" s="170">
        <v>750</v>
      </c>
      <c r="F3179" s="170">
        <v>12</v>
      </c>
      <c r="G3179" s="171">
        <v>13.5</v>
      </c>
      <c r="H3179" s="170" t="s">
        <v>54</v>
      </c>
      <c r="I3179" s="171">
        <v>15.45</v>
      </c>
      <c r="J3179" s="169">
        <v>1</v>
      </c>
    </row>
    <row r="3180" spans="1:10" hidden="1" x14ac:dyDescent="0.25">
      <c r="A3180" s="169">
        <v>45256</v>
      </c>
      <c r="B3180" s="170" t="s">
        <v>2623</v>
      </c>
      <c r="C3180" s="170" t="s">
        <v>24</v>
      </c>
      <c r="D3180" s="170" t="s">
        <v>85</v>
      </c>
      <c r="E3180" s="170">
        <v>750</v>
      </c>
      <c r="F3180" s="170">
        <v>12</v>
      </c>
      <c r="G3180" s="171">
        <v>13.5</v>
      </c>
      <c r="H3180" s="170" t="s">
        <v>256</v>
      </c>
      <c r="I3180" s="171">
        <v>11.99</v>
      </c>
      <c r="J3180" s="169">
        <v>1</v>
      </c>
    </row>
    <row r="3181" spans="1:10" hidden="1" x14ac:dyDescent="0.25">
      <c r="A3181" s="169">
        <v>45261</v>
      </c>
      <c r="B3181" s="170" t="s">
        <v>2624</v>
      </c>
      <c r="C3181" s="170" t="s">
        <v>24</v>
      </c>
      <c r="D3181" s="170" t="s">
        <v>66</v>
      </c>
      <c r="E3181" s="170">
        <v>750</v>
      </c>
      <c r="F3181" s="170">
        <v>12</v>
      </c>
      <c r="G3181" s="171">
        <v>14.4</v>
      </c>
      <c r="H3181" s="170" t="s">
        <v>64</v>
      </c>
      <c r="I3181" s="171">
        <v>19.989999999999998</v>
      </c>
      <c r="J3181" s="169">
        <v>1</v>
      </c>
    </row>
    <row r="3182" spans="1:10" hidden="1" x14ac:dyDescent="0.25">
      <c r="A3182" s="169">
        <v>45266</v>
      </c>
      <c r="B3182" s="170" t="s">
        <v>2625</v>
      </c>
      <c r="C3182" s="170" t="s">
        <v>24</v>
      </c>
      <c r="D3182" s="170" t="s">
        <v>68</v>
      </c>
      <c r="E3182" s="170">
        <v>750</v>
      </c>
      <c r="F3182" s="170">
        <v>12</v>
      </c>
      <c r="G3182" s="171">
        <v>13.5</v>
      </c>
      <c r="H3182" s="170" t="s">
        <v>43</v>
      </c>
      <c r="I3182" s="171">
        <v>13.99</v>
      </c>
      <c r="J3182" s="169">
        <v>1</v>
      </c>
    </row>
    <row r="3183" spans="1:10" hidden="1" x14ac:dyDescent="0.25">
      <c r="A3183" s="169">
        <v>45288</v>
      </c>
      <c r="B3183" s="170" t="s">
        <v>2626</v>
      </c>
      <c r="C3183" s="170" t="s">
        <v>24</v>
      </c>
      <c r="D3183" s="170" t="s">
        <v>68</v>
      </c>
      <c r="E3183" s="170">
        <v>750</v>
      </c>
      <c r="F3183" s="170">
        <v>12</v>
      </c>
      <c r="G3183" s="171">
        <v>13.5</v>
      </c>
      <c r="H3183" s="170" t="s">
        <v>22</v>
      </c>
      <c r="I3183" s="171">
        <v>19.989999999999998</v>
      </c>
      <c r="J3183" s="169">
        <v>1</v>
      </c>
    </row>
    <row r="3184" spans="1:10" hidden="1" x14ac:dyDescent="0.25">
      <c r="A3184" s="169">
        <v>45307</v>
      </c>
      <c r="B3184" s="170" t="s">
        <v>2627</v>
      </c>
      <c r="C3184" s="170" t="s">
        <v>11</v>
      </c>
      <c r="D3184" s="170" t="s">
        <v>474</v>
      </c>
      <c r="E3184" s="170">
        <v>473</v>
      </c>
      <c r="F3184" s="170">
        <v>24</v>
      </c>
      <c r="G3184" s="171">
        <v>3</v>
      </c>
      <c r="H3184" s="170" t="s">
        <v>1376</v>
      </c>
      <c r="I3184" s="171">
        <v>4.25</v>
      </c>
      <c r="J3184" s="169">
        <v>1</v>
      </c>
    </row>
    <row r="3185" spans="1:10" hidden="1" x14ac:dyDescent="0.25">
      <c r="A3185" s="169">
        <v>45307</v>
      </c>
      <c r="B3185" s="170" t="s">
        <v>2627</v>
      </c>
      <c r="C3185" s="170" t="s">
        <v>11</v>
      </c>
      <c r="D3185" s="170" t="s">
        <v>474</v>
      </c>
      <c r="E3185" s="170">
        <v>473</v>
      </c>
      <c r="F3185" s="170">
        <v>24</v>
      </c>
      <c r="G3185" s="171">
        <v>3</v>
      </c>
      <c r="H3185" s="170" t="s">
        <v>1376</v>
      </c>
      <c r="I3185" s="171">
        <v>4.25</v>
      </c>
      <c r="J3185" s="169">
        <v>1</v>
      </c>
    </row>
    <row r="3186" spans="1:10" hidden="1" x14ac:dyDescent="0.25">
      <c r="A3186" s="169">
        <v>45330</v>
      </c>
      <c r="B3186" s="170" t="s">
        <v>2628</v>
      </c>
      <c r="C3186" s="170" t="s">
        <v>24</v>
      </c>
      <c r="D3186" s="170" t="s">
        <v>60</v>
      </c>
      <c r="E3186" s="170">
        <v>1500</v>
      </c>
      <c r="F3186" s="170">
        <v>6</v>
      </c>
      <c r="G3186" s="171">
        <v>11.5</v>
      </c>
      <c r="H3186" s="170" t="s">
        <v>47</v>
      </c>
      <c r="I3186" s="171">
        <v>19.989999999999998</v>
      </c>
      <c r="J3186" s="169">
        <v>1</v>
      </c>
    </row>
    <row r="3187" spans="1:10" hidden="1" x14ac:dyDescent="0.25">
      <c r="A3187" s="169">
        <v>45337</v>
      </c>
      <c r="B3187" s="170" t="s">
        <v>2629</v>
      </c>
      <c r="C3187" s="170" t="s">
        <v>11</v>
      </c>
      <c r="D3187" s="170" t="s">
        <v>267</v>
      </c>
      <c r="E3187" s="170">
        <v>473</v>
      </c>
      <c r="F3187" s="170">
        <v>24</v>
      </c>
      <c r="G3187" s="171">
        <v>4.5</v>
      </c>
      <c r="H3187" s="170" t="s">
        <v>1053</v>
      </c>
      <c r="I3187" s="171">
        <v>3.5</v>
      </c>
      <c r="J3187" s="169">
        <v>1</v>
      </c>
    </row>
    <row r="3188" spans="1:10" hidden="1" x14ac:dyDescent="0.25">
      <c r="A3188" s="169">
        <v>45337</v>
      </c>
      <c r="B3188" s="170" t="s">
        <v>2629</v>
      </c>
      <c r="C3188" s="170" t="s">
        <v>11</v>
      </c>
      <c r="D3188" s="170" t="s">
        <v>267</v>
      </c>
      <c r="E3188" s="170">
        <v>473</v>
      </c>
      <c r="F3188" s="170">
        <v>24</v>
      </c>
      <c r="G3188" s="171">
        <v>4.5</v>
      </c>
      <c r="H3188" s="170" t="s">
        <v>1053</v>
      </c>
      <c r="I3188" s="171">
        <v>3.5</v>
      </c>
      <c r="J3188" s="169">
        <v>1</v>
      </c>
    </row>
    <row r="3189" spans="1:10" hidden="1" x14ac:dyDescent="0.25">
      <c r="A3189" s="169">
        <v>45341</v>
      </c>
      <c r="B3189" s="170" t="s">
        <v>2630</v>
      </c>
      <c r="C3189" s="170" t="s">
        <v>11</v>
      </c>
      <c r="D3189" s="170" t="s">
        <v>267</v>
      </c>
      <c r="E3189" s="170">
        <v>473</v>
      </c>
      <c r="F3189" s="170">
        <v>24</v>
      </c>
      <c r="G3189" s="171">
        <v>4.5</v>
      </c>
      <c r="H3189" s="170" t="s">
        <v>2319</v>
      </c>
      <c r="I3189" s="171">
        <v>3.79</v>
      </c>
      <c r="J3189" s="169">
        <v>1</v>
      </c>
    </row>
    <row r="3190" spans="1:10" hidden="1" x14ac:dyDescent="0.25">
      <c r="A3190" s="169">
        <v>45341</v>
      </c>
      <c r="B3190" s="170" t="s">
        <v>2630</v>
      </c>
      <c r="C3190" s="170" t="s">
        <v>11</v>
      </c>
      <c r="D3190" s="170" t="s">
        <v>267</v>
      </c>
      <c r="E3190" s="170">
        <v>473</v>
      </c>
      <c r="F3190" s="170">
        <v>24</v>
      </c>
      <c r="G3190" s="171">
        <v>4.5</v>
      </c>
      <c r="H3190" s="170" t="s">
        <v>1407</v>
      </c>
      <c r="I3190" s="171">
        <v>3.79</v>
      </c>
      <c r="J3190" s="169">
        <v>1</v>
      </c>
    </row>
    <row r="3191" spans="1:10" hidden="1" x14ac:dyDescent="0.25">
      <c r="A3191" s="169">
        <v>45342</v>
      </c>
      <c r="B3191" s="170" t="s">
        <v>2631</v>
      </c>
      <c r="C3191" s="170" t="s">
        <v>24</v>
      </c>
      <c r="D3191" s="170" t="s">
        <v>230</v>
      </c>
      <c r="E3191" s="170">
        <v>1500</v>
      </c>
      <c r="F3191" s="170">
        <v>6</v>
      </c>
      <c r="G3191" s="171">
        <v>12.5</v>
      </c>
      <c r="H3191" s="170" t="s">
        <v>47</v>
      </c>
      <c r="I3191" s="171">
        <v>19.989999999999998</v>
      </c>
      <c r="J3191" s="169">
        <v>1</v>
      </c>
    </row>
    <row r="3192" spans="1:10" hidden="1" x14ac:dyDescent="0.25">
      <c r="A3192" s="169">
        <v>45396</v>
      </c>
      <c r="B3192" s="170" t="s">
        <v>2632</v>
      </c>
      <c r="C3192" s="170" t="s">
        <v>15</v>
      </c>
      <c r="D3192" s="170" t="s">
        <v>154</v>
      </c>
      <c r="E3192" s="170">
        <v>750</v>
      </c>
      <c r="F3192" s="170">
        <v>6</v>
      </c>
      <c r="G3192" s="171">
        <v>17</v>
      </c>
      <c r="H3192" s="170" t="s">
        <v>222</v>
      </c>
      <c r="I3192" s="171">
        <v>31.99</v>
      </c>
      <c r="J3192" s="169">
        <v>1</v>
      </c>
    </row>
    <row r="3193" spans="1:10" hidden="1" x14ac:dyDescent="0.25">
      <c r="A3193" s="169">
        <v>45399</v>
      </c>
      <c r="B3193" s="170" t="s">
        <v>2633</v>
      </c>
      <c r="C3193" s="170" t="s">
        <v>24</v>
      </c>
      <c r="D3193" s="170" t="s">
        <v>68</v>
      </c>
      <c r="E3193" s="170">
        <v>750</v>
      </c>
      <c r="F3193" s="170">
        <v>12</v>
      </c>
      <c r="G3193" s="171">
        <v>14</v>
      </c>
      <c r="H3193" s="170" t="s">
        <v>177</v>
      </c>
      <c r="I3193" s="171">
        <v>14.99</v>
      </c>
      <c r="J3193" s="169">
        <v>1</v>
      </c>
    </row>
    <row r="3194" spans="1:10" hidden="1" x14ac:dyDescent="0.25">
      <c r="A3194" s="169">
        <v>45400</v>
      </c>
      <c r="B3194" s="170" t="s">
        <v>2634</v>
      </c>
      <c r="C3194" s="170" t="s">
        <v>24</v>
      </c>
      <c r="D3194" s="170" t="s">
        <v>166</v>
      </c>
      <c r="E3194" s="170">
        <v>750</v>
      </c>
      <c r="F3194" s="170">
        <v>12</v>
      </c>
      <c r="G3194" s="171">
        <v>12</v>
      </c>
      <c r="H3194" s="170" t="s">
        <v>32</v>
      </c>
      <c r="I3194" s="171">
        <v>13.49</v>
      </c>
      <c r="J3194" s="169">
        <v>1</v>
      </c>
    </row>
    <row r="3195" spans="1:10" hidden="1" x14ac:dyDescent="0.25">
      <c r="A3195" s="169">
        <v>45409</v>
      </c>
      <c r="B3195" s="170" t="s">
        <v>2635</v>
      </c>
      <c r="C3195" s="170" t="s">
        <v>11</v>
      </c>
      <c r="D3195" s="170" t="s">
        <v>474</v>
      </c>
      <c r="E3195" s="170">
        <v>473</v>
      </c>
      <c r="F3195" s="170">
        <v>24</v>
      </c>
      <c r="G3195" s="171">
        <v>4</v>
      </c>
      <c r="H3195" s="170" t="s">
        <v>2535</v>
      </c>
      <c r="I3195" s="171">
        <v>4.59</v>
      </c>
      <c r="J3195" s="169">
        <v>1</v>
      </c>
    </row>
    <row r="3196" spans="1:10" hidden="1" x14ac:dyDescent="0.25">
      <c r="A3196" s="169">
        <v>45409</v>
      </c>
      <c r="B3196" s="170" t="s">
        <v>2635</v>
      </c>
      <c r="C3196" s="170" t="s">
        <v>11</v>
      </c>
      <c r="D3196" s="170" t="s">
        <v>474</v>
      </c>
      <c r="E3196" s="170">
        <v>473</v>
      </c>
      <c r="F3196" s="170">
        <v>24</v>
      </c>
      <c r="G3196" s="171">
        <v>4</v>
      </c>
      <c r="H3196" s="170" t="s">
        <v>1136</v>
      </c>
      <c r="I3196" s="171">
        <v>4.59</v>
      </c>
      <c r="J3196" s="169">
        <v>1</v>
      </c>
    </row>
    <row r="3197" spans="1:10" hidden="1" x14ac:dyDescent="0.25">
      <c r="A3197" s="169">
        <v>45442</v>
      </c>
      <c r="B3197" s="170" t="s">
        <v>2636</v>
      </c>
      <c r="C3197" s="170" t="s">
        <v>263</v>
      </c>
      <c r="D3197" s="170" t="s">
        <v>935</v>
      </c>
      <c r="E3197" s="170">
        <v>440</v>
      </c>
      <c r="F3197" s="170">
        <v>24</v>
      </c>
      <c r="G3197" s="171">
        <v>4.5</v>
      </c>
      <c r="H3197" s="170" t="s">
        <v>13</v>
      </c>
      <c r="I3197" s="171">
        <v>4.18</v>
      </c>
      <c r="J3197" s="169">
        <v>1</v>
      </c>
    </row>
    <row r="3198" spans="1:10" hidden="1" x14ac:dyDescent="0.25">
      <c r="A3198" s="169">
        <v>45442</v>
      </c>
      <c r="B3198" s="170" t="s">
        <v>2636</v>
      </c>
      <c r="C3198" s="170" t="s">
        <v>263</v>
      </c>
      <c r="D3198" s="170" t="s">
        <v>935</v>
      </c>
      <c r="E3198" s="170">
        <v>440</v>
      </c>
      <c r="F3198" s="170">
        <v>24</v>
      </c>
      <c r="G3198" s="171">
        <v>4.5</v>
      </c>
      <c r="H3198" s="170" t="s">
        <v>13</v>
      </c>
      <c r="I3198" s="171">
        <v>4.18</v>
      </c>
      <c r="J3198" s="169">
        <v>1</v>
      </c>
    </row>
    <row r="3199" spans="1:10" hidden="1" x14ac:dyDescent="0.25">
      <c r="A3199" s="169">
        <v>45446</v>
      </c>
      <c r="B3199" s="170" t="s">
        <v>2637</v>
      </c>
      <c r="C3199" s="170" t="s">
        <v>263</v>
      </c>
      <c r="D3199" s="170" t="s">
        <v>935</v>
      </c>
      <c r="E3199" s="170">
        <v>440</v>
      </c>
      <c r="F3199" s="170">
        <v>24</v>
      </c>
      <c r="G3199" s="171">
        <v>4.5</v>
      </c>
      <c r="H3199" s="170" t="s">
        <v>13</v>
      </c>
      <c r="I3199" s="171">
        <v>4.18</v>
      </c>
      <c r="J3199" s="169">
        <v>1</v>
      </c>
    </row>
    <row r="3200" spans="1:10" hidden="1" x14ac:dyDescent="0.25">
      <c r="A3200" s="169">
        <v>45446</v>
      </c>
      <c r="B3200" s="170" t="s">
        <v>2637</v>
      </c>
      <c r="C3200" s="170" t="s">
        <v>263</v>
      </c>
      <c r="D3200" s="170" t="s">
        <v>935</v>
      </c>
      <c r="E3200" s="170">
        <v>440</v>
      </c>
      <c r="F3200" s="170">
        <v>24</v>
      </c>
      <c r="G3200" s="171">
        <v>4.5</v>
      </c>
      <c r="H3200" s="170" t="s">
        <v>13</v>
      </c>
      <c r="I3200" s="171">
        <v>4.18</v>
      </c>
      <c r="J3200" s="169">
        <v>1</v>
      </c>
    </row>
    <row r="3201" spans="1:10" hidden="1" x14ac:dyDescent="0.25">
      <c r="A3201" s="169">
        <v>45447</v>
      </c>
      <c r="B3201" s="170" t="s">
        <v>2638</v>
      </c>
      <c r="C3201" s="170" t="s">
        <v>15</v>
      </c>
      <c r="D3201" s="170" t="s">
        <v>51</v>
      </c>
      <c r="E3201" s="170">
        <v>750</v>
      </c>
      <c r="F3201" s="170">
        <v>12</v>
      </c>
      <c r="G3201" s="171">
        <v>40</v>
      </c>
      <c r="H3201" s="170" t="s">
        <v>20</v>
      </c>
      <c r="I3201" s="171">
        <v>27.99</v>
      </c>
      <c r="J3201" s="169">
        <v>1</v>
      </c>
    </row>
    <row r="3202" spans="1:10" hidden="1" x14ac:dyDescent="0.25">
      <c r="A3202" s="169">
        <v>45454</v>
      </c>
      <c r="B3202" s="170" t="s">
        <v>2639</v>
      </c>
      <c r="C3202" s="170" t="s">
        <v>24</v>
      </c>
      <c r="D3202" s="170" t="s">
        <v>68</v>
      </c>
      <c r="E3202" s="170">
        <v>750</v>
      </c>
      <c r="F3202" s="170">
        <v>12</v>
      </c>
      <c r="G3202" s="171">
        <v>12.5</v>
      </c>
      <c r="H3202" s="170" t="s">
        <v>32</v>
      </c>
      <c r="I3202" s="171">
        <v>13.49</v>
      </c>
      <c r="J3202" s="169">
        <v>1</v>
      </c>
    </row>
    <row r="3203" spans="1:10" hidden="1" x14ac:dyDescent="0.25">
      <c r="A3203" s="169">
        <v>45479</v>
      </c>
      <c r="B3203" s="170" t="s">
        <v>2640</v>
      </c>
      <c r="C3203" s="170" t="s">
        <v>263</v>
      </c>
      <c r="D3203" s="170" t="s">
        <v>264</v>
      </c>
      <c r="E3203" s="170">
        <v>4260</v>
      </c>
      <c r="F3203" s="170">
        <v>2</v>
      </c>
      <c r="G3203" s="171">
        <v>5</v>
      </c>
      <c r="H3203" s="170" t="s">
        <v>105</v>
      </c>
      <c r="I3203" s="171">
        <v>31.48</v>
      </c>
      <c r="J3203" s="169">
        <v>12</v>
      </c>
    </row>
    <row r="3204" spans="1:10" hidden="1" x14ac:dyDescent="0.25">
      <c r="A3204" s="169">
        <v>45479</v>
      </c>
      <c r="B3204" s="170" t="s">
        <v>2640</v>
      </c>
      <c r="C3204" s="170" t="s">
        <v>263</v>
      </c>
      <c r="D3204" s="170" t="s">
        <v>264</v>
      </c>
      <c r="E3204" s="170">
        <v>4260</v>
      </c>
      <c r="F3204" s="170">
        <v>2</v>
      </c>
      <c r="G3204" s="171">
        <v>5</v>
      </c>
      <c r="H3204" s="170" t="s">
        <v>105</v>
      </c>
      <c r="I3204" s="171">
        <v>31.48</v>
      </c>
      <c r="J3204" s="169">
        <v>12</v>
      </c>
    </row>
    <row r="3205" spans="1:10" hidden="1" x14ac:dyDescent="0.25">
      <c r="A3205" s="169">
        <v>45480</v>
      </c>
      <c r="B3205" s="170" t="s">
        <v>2641</v>
      </c>
      <c r="C3205" s="170" t="s">
        <v>11</v>
      </c>
      <c r="D3205" s="170" t="s">
        <v>303</v>
      </c>
      <c r="E3205" s="170">
        <v>473</v>
      </c>
      <c r="F3205" s="170">
        <v>24</v>
      </c>
      <c r="G3205" s="171">
        <v>6</v>
      </c>
      <c r="H3205" s="170" t="s">
        <v>2261</v>
      </c>
      <c r="I3205" s="171">
        <v>4.5999999999999996</v>
      </c>
      <c r="J3205" s="169">
        <v>1</v>
      </c>
    </row>
    <row r="3206" spans="1:10" hidden="1" x14ac:dyDescent="0.25">
      <c r="A3206" s="169">
        <v>45480</v>
      </c>
      <c r="B3206" s="170" t="s">
        <v>2641</v>
      </c>
      <c r="C3206" s="170" t="s">
        <v>11</v>
      </c>
      <c r="D3206" s="170" t="s">
        <v>303</v>
      </c>
      <c r="E3206" s="170">
        <v>473</v>
      </c>
      <c r="F3206" s="170">
        <v>24</v>
      </c>
      <c r="G3206" s="171">
        <v>6</v>
      </c>
      <c r="H3206" s="170" t="s">
        <v>1136</v>
      </c>
      <c r="I3206" s="171">
        <v>4.5999999999999996</v>
      </c>
      <c r="J3206" s="169">
        <v>1</v>
      </c>
    </row>
    <row r="3207" spans="1:10" hidden="1" x14ac:dyDescent="0.25">
      <c r="A3207" s="169">
        <v>45493</v>
      </c>
      <c r="B3207" s="170" t="s">
        <v>2642</v>
      </c>
      <c r="C3207" s="170" t="s">
        <v>263</v>
      </c>
      <c r="D3207" s="170" t="s">
        <v>646</v>
      </c>
      <c r="E3207" s="170">
        <v>473</v>
      </c>
      <c r="F3207" s="170">
        <v>24</v>
      </c>
      <c r="G3207" s="171">
        <v>5</v>
      </c>
      <c r="H3207" s="170" t="s">
        <v>1194</v>
      </c>
      <c r="I3207" s="171">
        <v>3.69</v>
      </c>
      <c r="J3207" s="169">
        <v>1</v>
      </c>
    </row>
    <row r="3208" spans="1:10" hidden="1" x14ac:dyDescent="0.25">
      <c r="A3208" s="169">
        <v>45498</v>
      </c>
      <c r="B3208" s="170" t="s">
        <v>2643</v>
      </c>
      <c r="C3208" s="170" t="s">
        <v>11</v>
      </c>
      <c r="D3208" s="170" t="s">
        <v>474</v>
      </c>
      <c r="E3208" s="170">
        <v>473</v>
      </c>
      <c r="F3208" s="170">
        <v>24</v>
      </c>
      <c r="G3208" s="171">
        <v>5</v>
      </c>
      <c r="H3208" s="170" t="s">
        <v>747</v>
      </c>
      <c r="I3208" s="171">
        <v>3.99</v>
      </c>
      <c r="J3208" s="169">
        <v>1</v>
      </c>
    </row>
    <row r="3209" spans="1:10" hidden="1" x14ac:dyDescent="0.25">
      <c r="A3209" s="169">
        <v>45498</v>
      </c>
      <c r="B3209" s="170" t="s">
        <v>2643</v>
      </c>
      <c r="C3209" s="170" t="s">
        <v>11</v>
      </c>
      <c r="D3209" s="170" t="s">
        <v>474</v>
      </c>
      <c r="E3209" s="170">
        <v>473</v>
      </c>
      <c r="F3209" s="170">
        <v>24</v>
      </c>
      <c r="G3209" s="171">
        <v>5</v>
      </c>
      <c r="H3209" s="170" t="s">
        <v>747</v>
      </c>
      <c r="I3209" s="171">
        <v>3.99</v>
      </c>
      <c r="J3209" s="169">
        <v>1</v>
      </c>
    </row>
    <row r="3210" spans="1:10" hidden="1" x14ac:dyDescent="0.25">
      <c r="A3210" s="169">
        <v>45631</v>
      </c>
      <c r="B3210" s="170" t="s">
        <v>2644</v>
      </c>
      <c r="C3210" s="170" t="s">
        <v>11</v>
      </c>
      <c r="D3210" s="170" t="s">
        <v>303</v>
      </c>
      <c r="E3210" s="170">
        <v>473</v>
      </c>
      <c r="F3210" s="170">
        <v>12</v>
      </c>
      <c r="G3210" s="171">
        <v>6.2</v>
      </c>
      <c r="H3210" s="170" t="s">
        <v>13</v>
      </c>
      <c r="I3210" s="171">
        <v>4.3899999999999997</v>
      </c>
      <c r="J3210" s="169">
        <v>1</v>
      </c>
    </row>
    <row r="3211" spans="1:10" hidden="1" x14ac:dyDescent="0.25">
      <c r="A3211" s="169">
        <v>45631</v>
      </c>
      <c r="B3211" s="170" t="s">
        <v>2644</v>
      </c>
      <c r="C3211" s="170" t="s">
        <v>11</v>
      </c>
      <c r="D3211" s="170" t="s">
        <v>303</v>
      </c>
      <c r="E3211" s="170">
        <v>473</v>
      </c>
      <c r="F3211" s="170">
        <v>12</v>
      </c>
      <c r="G3211" s="171">
        <v>6.2</v>
      </c>
      <c r="H3211" s="170" t="s">
        <v>13</v>
      </c>
      <c r="I3211" s="171">
        <v>4.3899999999999997</v>
      </c>
      <c r="J3211" s="169">
        <v>1</v>
      </c>
    </row>
    <row r="3212" spans="1:10" hidden="1" x14ac:dyDescent="0.25">
      <c r="A3212" s="169">
        <v>45633</v>
      </c>
      <c r="B3212" s="170" t="s">
        <v>2645</v>
      </c>
      <c r="C3212" s="170" t="s">
        <v>15</v>
      </c>
      <c r="D3212" s="170" t="s">
        <v>252</v>
      </c>
      <c r="E3212" s="170">
        <v>375</v>
      </c>
      <c r="F3212" s="170">
        <v>12</v>
      </c>
      <c r="G3212" s="171">
        <v>30</v>
      </c>
      <c r="H3212" s="170" t="s">
        <v>1173</v>
      </c>
      <c r="I3212" s="171">
        <v>20.49</v>
      </c>
      <c r="J3212" s="169">
        <v>1</v>
      </c>
    </row>
    <row r="3213" spans="1:10" hidden="1" x14ac:dyDescent="0.25">
      <c r="A3213" s="169">
        <v>45635</v>
      </c>
      <c r="B3213" s="170" t="s">
        <v>2646</v>
      </c>
      <c r="C3213" s="170" t="s">
        <v>11</v>
      </c>
      <c r="D3213" s="170" t="s">
        <v>267</v>
      </c>
      <c r="E3213" s="170">
        <v>473</v>
      </c>
      <c r="F3213" s="170">
        <v>24</v>
      </c>
      <c r="G3213" s="171">
        <v>5</v>
      </c>
      <c r="H3213" s="170" t="s">
        <v>2226</v>
      </c>
      <c r="I3213" s="171">
        <v>4.3899999999999997</v>
      </c>
      <c r="J3213" s="169">
        <v>1</v>
      </c>
    </row>
    <row r="3214" spans="1:10" hidden="1" x14ac:dyDescent="0.25">
      <c r="A3214" s="169">
        <v>45635</v>
      </c>
      <c r="B3214" s="170" t="s">
        <v>2646</v>
      </c>
      <c r="C3214" s="170" t="s">
        <v>11</v>
      </c>
      <c r="D3214" s="170" t="s">
        <v>267</v>
      </c>
      <c r="E3214" s="170">
        <v>473</v>
      </c>
      <c r="F3214" s="170">
        <v>24</v>
      </c>
      <c r="G3214" s="171">
        <v>5</v>
      </c>
      <c r="H3214" s="170" t="s">
        <v>1407</v>
      </c>
      <c r="I3214" s="171">
        <v>4.3899999999999997</v>
      </c>
      <c r="J3214" s="169">
        <v>1</v>
      </c>
    </row>
    <row r="3215" spans="1:10" hidden="1" x14ac:dyDescent="0.25">
      <c r="A3215" s="169">
        <v>45637</v>
      </c>
      <c r="B3215" s="170" t="s">
        <v>2647</v>
      </c>
      <c r="C3215" s="170" t="s">
        <v>11</v>
      </c>
      <c r="D3215" s="170" t="s">
        <v>303</v>
      </c>
      <c r="E3215" s="170">
        <v>473</v>
      </c>
      <c r="F3215" s="170">
        <v>24</v>
      </c>
      <c r="G3215" s="171">
        <v>6.2</v>
      </c>
      <c r="H3215" s="170" t="s">
        <v>747</v>
      </c>
      <c r="I3215" s="171">
        <v>2.99</v>
      </c>
      <c r="J3215" s="169">
        <v>1</v>
      </c>
    </row>
    <row r="3216" spans="1:10" hidden="1" x14ac:dyDescent="0.25">
      <c r="A3216" s="169">
        <v>45637</v>
      </c>
      <c r="B3216" s="170" t="s">
        <v>2647</v>
      </c>
      <c r="C3216" s="170" t="s">
        <v>11</v>
      </c>
      <c r="D3216" s="170" t="s">
        <v>303</v>
      </c>
      <c r="E3216" s="170">
        <v>473</v>
      </c>
      <c r="F3216" s="170">
        <v>24</v>
      </c>
      <c r="G3216" s="171">
        <v>6.2</v>
      </c>
      <c r="H3216" s="170" t="s">
        <v>747</v>
      </c>
      <c r="I3216" s="171">
        <v>2.99</v>
      </c>
      <c r="J3216" s="169">
        <v>1</v>
      </c>
    </row>
    <row r="3217" spans="1:10" hidden="1" x14ac:dyDescent="0.25">
      <c r="A3217" s="169">
        <v>45638</v>
      </c>
      <c r="B3217" s="170" t="s">
        <v>2648</v>
      </c>
      <c r="C3217" s="170" t="s">
        <v>11</v>
      </c>
      <c r="D3217" s="170" t="s">
        <v>303</v>
      </c>
      <c r="E3217" s="170">
        <v>1000</v>
      </c>
      <c r="F3217" s="170">
        <v>16</v>
      </c>
      <c r="G3217" s="171">
        <v>6.2</v>
      </c>
      <c r="H3217" s="170" t="s">
        <v>747</v>
      </c>
      <c r="I3217" s="171">
        <v>4.95</v>
      </c>
      <c r="J3217" s="169">
        <v>1</v>
      </c>
    </row>
    <row r="3218" spans="1:10" hidden="1" x14ac:dyDescent="0.25">
      <c r="A3218" s="169">
        <v>45638</v>
      </c>
      <c r="B3218" s="170" t="s">
        <v>2648</v>
      </c>
      <c r="C3218" s="170" t="s">
        <v>11</v>
      </c>
      <c r="D3218" s="170" t="s">
        <v>303</v>
      </c>
      <c r="E3218" s="170">
        <v>1000</v>
      </c>
      <c r="F3218" s="170">
        <v>16</v>
      </c>
      <c r="G3218" s="171">
        <v>6.2</v>
      </c>
      <c r="H3218" s="170" t="s">
        <v>747</v>
      </c>
      <c r="I3218" s="171">
        <v>4.95</v>
      </c>
      <c r="J3218" s="169">
        <v>1</v>
      </c>
    </row>
    <row r="3219" spans="1:10" hidden="1" x14ac:dyDescent="0.25">
      <c r="A3219" s="169">
        <v>45639</v>
      </c>
      <c r="B3219" s="170" t="s">
        <v>2649</v>
      </c>
      <c r="C3219" s="170" t="s">
        <v>11</v>
      </c>
      <c r="D3219" s="170" t="s">
        <v>12</v>
      </c>
      <c r="E3219" s="170">
        <v>355</v>
      </c>
      <c r="F3219" s="170">
        <v>24</v>
      </c>
      <c r="G3219" s="171">
        <v>5</v>
      </c>
      <c r="H3219" s="170" t="s">
        <v>1457</v>
      </c>
      <c r="I3219" s="171">
        <v>2.08</v>
      </c>
      <c r="J3219" s="169">
        <v>1</v>
      </c>
    </row>
    <row r="3220" spans="1:10" hidden="1" x14ac:dyDescent="0.25">
      <c r="A3220" s="169">
        <v>45639</v>
      </c>
      <c r="B3220" s="170" t="s">
        <v>2649</v>
      </c>
      <c r="C3220" s="170" t="s">
        <v>11</v>
      </c>
      <c r="D3220" s="170" t="s">
        <v>12</v>
      </c>
      <c r="E3220" s="170">
        <v>355</v>
      </c>
      <c r="F3220" s="170">
        <v>24</v>
      </c>
      <c r="G3220" s="171">
        <v>5</v>
      </c>
      <c r="H3220" s="170" t="s">
        <v>1457</v>
      </c>
      <c r="I3220" s="171">
        <v>2.08</v>
      </c>
      <c r="J3220" s="169">
        <v>1</v>
      </c>
    </row>
    <row r="3221" spans="1:10" hidden="1" x14ac:dyDescent="0.25">
      <c r="A3221" s="169">
        <v>45730</v>
      </c>
      <c r="B3221" s="170" t="s">
        <v>2650</v>
      </c>
      <c r="C3221" s="170" t="s">
        <v>15</v>
      </c>
      <c r="D3221" s="170" t="s">
        <v>125</v>
      </c>
      <c r="E3221" s="170">
        <v>500</v>
      </c>
      <c r="F3221" s="170">
        <v>12</v>
      </c>
      <c r="G3221" s="171">
        <v>39</v>
      </c>
      <c r="H3221" s="170" t="s">
        <v>634</v>
      </c>
      <c r="I3221" s="171">
        <v>29.99</v>
      </c>
      <c r="J3221" s="169">
        <v>1</v>
      </c>
    </row>
    <row r="3222" spans="1:10" hidden="1" x14ac:dyDescent="0.25">
      <c r="A3222" s="169">
        <v>45767</v>
      </c>
      <c r="B3222" s="170" t="s">
        <v>2651</v>
      </c>
      <c r="C3222" s="170" t="s">
        <v>11</v>
      </c>
      <c r="D3222" s="170" t="s">
        <v>12</v>
      </c>
      <c r="E3222" s="170">
        <v>355</v>
      </c>
      <c r="F3222" s="170">
        <v>24</v>
      </c>
      <c r="G3222" s="171">
        <v>4.5</v>
      </c>
      <c r="H3222" s="170" t="s">
        <v>1362</v>
      </c>
      <c r="I3222" s="171">
        <v>2.5</v>
      </c>
      <c r="J3222" s="169">
        <v>1</v>
      </c>
    </row>
    <row r="3223" spans="1:10" hidden="1" x14ac:dyDescent="0.25">
      <c r="A3223" s="169">
        <v>45767</v>
      </c>
      <c r="B3223" s="170" t="s">
        <v>2651</v>
      </c>
      <c r="C3223" s="170" t="s">
        <v>11</v>
      </c>
      <c r="D3223" s="170" t="s">
        <v>12</v>
      </c>
      <c r="E3223" s="170">
        <v>355</v>
      </c>
      <c r="F3223" s="170">
        <v>24</v>
      </c>
      <c r="G3223" s="171">
        <v>4.5</v>
      </c>
      <c r="H3223" s="170" t="s">
        <v>1362</v>
      </c>
      <c r="I3223" s="171">
        <v>2.5</v>
      </c>
      <c r="J3223" s="169">
        <v>1</v>
      </c>
    </row>
    <row r="3224" spans="1:10" hidden="1" x14ac:dyDescent="0.25">
      <c r="A3224" s="169">
        <v>45773</v>
      </c>
      <c r="B3224" s="170" t="s">
        <v>2652</v>
      </c>
      <c r="C3224" s="170" t="s">
        <v>11</v>
      </c>
      <c r="D3224" s="170" t="s">
        <v>474</v>
      </c>
      <c r="E3224" s="170">
        <v>4260</v>
      </c>
      <c r="F3224" s="170">
        <v>2</v>
      </c>
      <c r="G3224" s="171">
        <v>5</v>
      </c>
      <c r="H3224" s="170" t="s">
        <v>1053</v>
      </c>
      <c r="I3224" s="171">
        <v>29.99</v>
      </c>
      <c r="J3224" s="169">
        <v>12</v>
      </c>
    </row>
    <row r="3225" spans="1:10" hidden="1" x14ac:dyDescent="0.25">
      <c r="A3225" s="169">
        <v>45773</v>
      </c>
      <c r="B3225" s="170" t="s">
        <v>2652</v>
      </c>
      <c r="C3225" s="170" t="s">
        <v>11</v>
      </c>
      <c r="D3225" s="170" t="s">
        <v>474</v>
      </c>
      <c r="E3225" s="170">
        <v>4260</v>
      </c>
      <c r="F3225" s="170">
        <v>2</v>
      </c>
      <c r="G3225" s="171">
        <v>5</v>
      </c>
      <c r="H3225" s="170" t="s">
        <v>1053</v>
      </c>
      <c r="I3225" s="171">
        <v>29.99</v>
      </c>
      <c r="J3225" s="169">
        <v>12</v>
      </c>
    </row>
    <row r="3226" spans="1:10" hidden="1" x14ac:dyDescent="0.25">
      <c r="A3226" s="169">
        <v>45777</v>
      </c>
      <c r="B3226" s="170" t="s">
        <v>2653</v>
      </c>
      <c r="C3226" s="170" t="s">
        <v>11</v>
      </c>
      <c r="D3226" s="170" t="s">
        <v>12</v>
      </c>
      <c r="E3226" s="170">
        <v>355</v>
      </c>
      <c r="F3226" s="170">
        <v>24</v>
      </c>
      <c r="G3226" s="171">
        <v>5</v>
      </c>
      <c r="H3226" s="170" t="s">
        <v>1457</v>
      </c>
      <c r="I3226" s="171">
        <v>2.5</v>
      </c>
      <c r="J3226" s="169">
        <v>1</v>
      </c>
    </row>
    <row r="3227" spans="1:10" hidden="1" x14ac:dyDescent="0.25">
      <c r="A3227" s="169">
        <v>45777</v>
      </c>
      <c r="B3227" s="170" t="s">
        <v>2653</v>
      </c>
      <c r="C3227" s="170" t="s">
        <v>11</v>
      </c>
      <c r="D3227" s="170" t="s">
        <v>12</v>
      </c>
      <c r="E3227" s="170">
        <v>355</v>
      </c>
      <c r="F3227" s="170">
        <v>24</v>
      </c>
      <c r="G3227" s="171">
        <v>5</v>
      </c>
      <c r="H3227" s="170" t="s">
        <v>1457</v>
      </c>
      <c r="I3227" s="171">
        <v>2.5</v>
      </c>
      <c r="J3227" s="169">
        <v>1</v>
      </c>
    </row>
    <row r="3228" spans="1:10" hidden="1" x14ac:dyDescent="0.25">
      <c r="A3228" s="169">
        <v>45813</v>
      </c>
      <c r="B3228" s="170" t="s">
        <v>2654</v>
      </c>
      <c r="C3228" s="170" t="s">
        <v>263</v>
      </c>
      <c r="D3228" s="170" t="s">
        <v>935</v>
      </c>
      <c r="E3228" s="170">
        <v>750</v>
      </c>
      <c r="F3228" s="170">
        <v>12</v>
      </c>
      <c r="G3228" s="171">
        <v>6</v>
      </c>
      <c r="H3228" s="170" t="s">
        <v>2655</v>
      </c>
      <c r="I3228" s="171">
        <v>16.989999999999998</v>
      </c>
      <c r="J3228" s="169">
        <v>1</v>
      </c>
    </row>
    <row r="3229" spans="1:10" hidden="1" x14ac:dyDescent="0.25">
      <c r="A3229" s="169">
        <v>45813</v>
      </c>
      <c r="B3229" s="170" t="s">
        <v>2654</v>
      </c>
      <c r="C3229" s="170" t="s">
        <v>263</v>
      </c>
      <c r="D3229" s="170" t="s">
        <v>935</v>
      </c>
      <c r="E3229" s="170">
        <v>750</v>
      </c>
      <c r="F3229" s="170">
        <v>12</v>
      </c>
      <c r="G3229" s="171">
        <v>6</v>
      </c>
      <c r="H3229" s="170" t="s">
        <v>2364</v>
      </c>
      <c r="I3229" s="171">
        <v>16.989999999999998</v>
      </c>
      <c r="J3229" s="169">
        <v>1</v>
      </c>
    </row>
    <row r="3230" spans="1:10" hidden="1" x14ac:dyDescent="0.25">
      <c r="A3230" s="169">
        <v>45898</v>
      </c>
      <c r="B3230" s="170" t="s">
        <v>52</v>
      </c>
      <c r="C3230" s="170" t="s">
        <v>15</v>
      </c>
      <c r="D3230" s="170" t="s">
        <v>28</v>
      </c>
      <c r="E3230" s="170">
        <v>1750</v>
      </c>
      <c r="F3230" s="170">
        <v>6</v>
      </c>
      <c r="G3230" s="171">
        <v>40</v>
      </c>
      <c r="H3230" s="170" t="s">
        <v>29</v>
      </c>
      <c r="I3230" s="171">
        <v>56.99</v>
      </c>
      <c r="J3230" s="169">
        <v>1</v>
      </c>
    </row>
    <row r="3231" spans="1:10" hidden="1" x14ac:dyDescent="0.25">
      <c r="A3231" s="169">
        <v>45929</v>
      </c>
      <c r="B3231" s="170" t="s">
        <v>2656</v>
      </c>
      <c r="C3231" s="170" t="s">
        <v>263</v>
      </c>
      <c r="D3231" s="170" t="s">
        <v>1938</v>
      </c>
      <c r="E3231" s="170">
        <v>473</v>
      </c>
      <c r="F3231" s="170">
        <v>24</v>
      </c>
      <c r="G3231" s="171">
        <v>7</v>
      </c>
      <c r="H3231" s="170" t="s">
        <v>1053</v>
      </c>
      <c r="I3231" s="171">
        <v>3.49</v>
      </c>
      <c r="J3231" s="169">
        <v>1</v>
      </c>
    </row>
    <row r="3232" spans="1:10" hidden="1" x14ac:dyDescent="0.25">
      <c r="A3232" s="169">
        <v>45943</v>
      </c>
      <c r="B3232" s="170" t="s">
        <v>2657</v>
      </c>
      <c r="C3232" s="170" t="s">
        <v>24</v>
      </c>
      <c r="D3232" s="170" t="s">
        <v>66</v>
      </c>
      <c r="E3232" s="170">
        <v>750</v>
      </c>
      <c r="F3232" s="170">
        <v>12</v>
      </c>
      <c r="G3232" s="171">
        <v>14.4</v>
      </c>
      <c r="H3232" s="170" t="s">
        <v>32</v>
      </c>
      <c r="I3232" s="171">
        <v>29.99</v>
      </c>
      <c r="J3232" s="169">
        <v>1</v>
      </c>
    </row>
    <row r="3233" spans="1:10" hidden="1" x14ac:dyDescent="0.25">
      <c r="A3233" s="169">
        <v>45968</v>
      </c>
      <c r="B3233" s="170" t="s">
        <v>2658</v>
      </c>
      <c r="C3233" s="170" t="s">
        <v>11</v>
      </c>
      <c r="D3233" s="170" t="s">
        <v>474</v>
      </c>
      <c r="E3233" s="170">
        <v>473</v>
      </c>
      <c r="F3233" s="170">
        <v>24</v>
      </c>
      <c r="G3233" s="171">
        <v>3.8</v>
      </c>
      <c r="H3233" s="170" t="s">
        <v>747</v>
      </c>
      <c r="I3233" s="171">
        <v>3.99</v>
      </c>
      <c r="J3233" s="169">
        <v>1</v>
      </c>
    </row>
    <row r="3234" spans="1:10" hidden="1" x14ac:dyDescent="0.25">
      <c r="A3234" s="169">
        <v>45968</v>
      </c>
      <c r="B3234" s="170" t="s">
        <v>2658</v>
      </c>
      <c r="C3234" s="170" t="s">
        <v>11</v>
      </c>
      <c r="D3234" s="170" t="s">
        <v>474</v>
      </c>
      <c r="E3234" s="170">
        <v>473</v>
      </c>
      <c r="F3234" s="170">
        <v>24</v>
      </c>
      <c r="G3234" s="171">
        <v>3.8</v>
      </c>
      <c r="H3234" s="170" t="s">
        <v>747</v>
      </c>
      <c r="I3234" s="171">
        <v>3.99</v>
      </c>
      <c r="J3234" s="169">
        <v>1</v>
      </c>
    </row>
    <row r="3235" spans="1:10" hidden="1" x14ac:dyDescent="0.25">
      <c r="A3235" s="169">
        <v>45983</v>
      </c>
      <c r="B3235" s="170" t="s">
        <v>2659</v>
      </c>
      <c r="C3235" s="170" t="s">
        <v>15</v>
      </c>
      <c r="D3235" s="170" t="s">
        <v>252</v>
      </c>
      <c r="E3235" s="170">
        <v>375</v>
      </c>
      <c r="F3235" s="170">
        <v>12</v>
      </c>
      <c r="G3235" s="171">
        <v>30</v>
      </c>
      <c r="H3235" s="170" t="s">
        <v>1173</v>
      </c>
      <c r="I3235" s="171">
        <v>20.49</v>
      </c>
      <c r="J3235" s="169">
        <v>1</v>
      </c>
    </row>
    <row r="3236" spans="1:10" hidden="1" x14ac:dyDescent="0.25">
      <c r="A3236" s="169">
        <v>45995</v>
      </c>
      <c r="B3236" s="170" t="s">
        <v>2660</v>
      </c>
      <c r="C3236" s="170" t="s">
        <v>24</v>
      </c>
      <c r="D3236" s="170" t="s">
        <v>66</v>
      </c>
      <c r="E3236" s="170">
        <v>750</v>
      </c>
      <c r="F3236" s="170">
        <v>12</v>
      </c>
      <c r="G3236" s="171">
        <v>13.5</v>
      </c>
      <c r="H3236" s="170" t="s">
        <v>149</v>
      </c>
      <c r="I3236" s="171">
        <v>23.99</v>
      </c>
      <c r="J3236" s="169">
        <v>1</v>
      </c>
    </row>
    <row r="3237" spans="1:10" hidden="1" x14ac:dyDescent="0.25">
      <c r="A3237" s="169">
        <v>45999</v>
      </c>
      <c r="B3237" s="170" t="s">
        <v>2661</v>
      </c>
      <c r="C3237" s="170" t="s">
        <v>24</v>
      </c>
      <c r="D3237" s="170" t="s">
        <v>194</v>
      </c>
      <c r="E3237" s="170">
        <v>750</v>
      </c>
      <c r="F3237" s="170">
        <v>12</v>
      </c>
      <c r="G3237" s="171">
        <v>13.5</v>
      </c>
      <c r="H3237" s="170" t="s">
        <v>149</v>
      </c>
      <c r="I3237" s="171">
        <v>23.99</v>
      </c>
      <c r="J3237" s="169">
        <v>1</v>
      </c>
    </row>
    <row r="3238" spans="1:10" hidden="1" x14ac:dyDescent="0.25">
      <c r="A3238" s="169">
        <v>46033</v>
      </c>
      <c r="B3238" s="170" t="s">
        <v>2662</v>
      </c>
      <c r="C3238" s="170" t="s">
        <v>11</v>
      </c>
      <c r="D3238" s="170" t="s">
        <v>12</v>
      </c>
      <c r="E3238" s="170">
        <v>500</v>
      </c>
      <c r="F3238" s="170">
        <v>20</v>
      </c>
      <c r="G3238" s="171">
        <v>5.0999999999999996</v>
      </c>
      <c r="H3238" s="170" t="s">
        <v>1053</v>
      </c>
      <c r="I3238" s="171">
        <v>5.19</v>
      </c>
      <c r="J3238" s="169">
        <v>1</v>
      </c>
    </row>
    <row r="3239" spans="1:10" hidden="1" x14ac:dyDescent="0.25">
      <c r="A3239" s="169">
        <v>46079</v>
      </c>
      <c r="B3239" s="170" t="s">
        <v>2663</v>
      </c>
      <c r="C3239" s="170" t="s">
        <v>263</v>
      </c>
      <c r="D3239" s="170" t="s">
        <v>264</v>
      </c>
      <c r="E3239" s="170">
        <v>30000</v>
      </c>
      <c r="F3239" s="170">
        <v>1</v>
      </c>
      <c r="G3239" s="171">
        <v>4</v>
      </c>
      <c r="H3239" s="170" t="s">
        <v>54</v>
      </c>
      <c r="I3239" s="171">
        <v>161.81</v>
      </c>
      <c r="J3239" s="169">
        <v>1</v>
      </c>
    </row>
    <row r="3240" spans="1:10" hidden="1" x14ac:dyDescent="0.25">
      <c r="A3240" s="169">
        <v>46079</v>
      </c>
      <c r="B3240" s="170" t="s">
        <v>2663</v>
      </c>
      <c r="C3240" s="170" t="s">
        <v>263</v>
      </c>
      <c r="D3240" s="170" t="s">
        <v>264</v>
      </c>
      <c r="E3240" s="170">
        <v>30000</v>
      </c>
      <c r="F3240" s="170">
        <v>1</v>
      </c>
      <c r="G3240" s="171">
        <v>4</v>
      </c>
      <c r="H3240" s="170" t="s">
        <v>54</v>
      </c>
      <c r="I3240" s="171">
        <v>161.81</v>
      </c>
      <c r="J3240" s="169">
        <v>1</v>
      </c>
    </row>
    <row r="3241" spans="1:10" hidden="1" x14ac:dyDescent="0.25">
      <c r="A3241" s="169">
        <v>46080</v>
      </c>
      <c r="B3241" s="170" t="s">
        <v>2664</v>
      </c>
      <c r="C3241" s="170" t="s">
        <v>11</v>
      </c>
      <c r="D3241" s="170" t="s">
        <v>211</v>
      </c>
      <c r="E3241" s="170">
        <v>4260</v>
      </c>
      <c r="F3241" s="170">
        <v>2</v>
      </c>
      <c r="G3241" s="171">
        <v>3.4</v>
      </c>
      <c r="H3241" s="170" t="s">
        <v>105</v>
      </c>
      <c r="I3241" s="171">
        <v>30.49</v>
      </c>
      <c r="J3241" s="169">
        <v>12</v>
      </c>
    </row>
    <row r="3242" spans="1:10" hidden="1" x14ac:dyDescent="0.25">
      <c r="A3242" s="169">
        <v>46080</v>
      </c>
      <c r="B3242" s="170" t="s">
        <v>2664</v>
      </c>
      <c r="C3242" s="170" t="s">
        <v>11</v>
      </c>
      <c r="D3242" s="170" t="s">
        <v>211</v>
      </c>
      <c r="E3242" s="170">
        <v>4260</v>
      </c>
      <c r="F3242" s="170">
        <v>2</v>
      </c>
      <c r="G3242" s="171">
        <v>3.4</v>
      </c>
      <c r="H3242" s="170" t="s">
        <v>105</v>
      </c>
      <c r="I3242" s="171">
        <v>30.49</v>
      </c>
      <c r="J3242" s="169">
        <v>12</v>
      </c>
    </row>
    <row r="3243" spans="1:10" hidden="1" x14ac:dyDescent="0.25">
      <c r="A3243" s="169">
        <v>46089</v>
      </c>
      <c r="B3243" s="170" t="s">
        <v>2665</v>
      </c>
      <c r="C3243" s="170" t="s">
        <v>24</v>
      </c>
      <c r="D3243" s="170" t="s">
        <v>166</v>
      </c>
      <c r="E3243" s="170">
        <v>4000</v>
      </c>
      <c r="F3243" s="170">
        <v>4</v>
      </c>
      <c r="G3243" s="171">
        <v>12</v>
      </c>
      <c r="H3243" s="170" t="s">
        <v>26</v>
      </c>
      <c r="I3243" s="171">
        <v>43.99</v>
      </c>
      <c r="J3243" s="169">
        <v>1</v>
      </c>
    </row>
    <row r="3244" spans="1:10" hidden="1" x14ac:dyDescent="0.25">
      <c r="A3244" s="169">
        <v>46092</v>
      </c>
      <c r="B3244" s="170" t="s">
        <v>2666</v>
      </c>
      <c r="C3244" s="170" t="s">
        <v>24</v>
      </c>
      <c r="D3244" s="170" t="s">
        <v>34</v>
      </c>
      <c r="E3244" s="170">
        <v>4000</v>
      </c>
      <c r="F3244" s="170">
        <v>4</v>
      </c>
      <c r="G3244" s="171">
        <v>13</v>
      </c>
      <c r="H3244" s="170" t="s">
        <v>26</v>
      </c>
      <c r="I3244" s="171">
        <v>43.99</v>
      </c>
      <c r="J3244" s="169">
        <v>1</v>
      </c>
    </row>
    <row r="3245" spans="1:10" hidden="1" x14ac:dyDescent="0.25">
      <c r="A3245" s="169">
        <v>46096</v>
      </c>
      <c r="B3245" s="170" t="s">
        <v>2667</v>
      </c>
      <c r="C3245" s="170" t="s">
        <v>24</v>
      </c>
      <c r="D3245" s="170" t="s">
        <v>68</v>
      </c>
      <c r="E3245" s="170">
        <v>4000</v>
      </c>
      <c r="F3245" s="170">
        <v>4</v>
      </c>
      <c r="G3245" s="171">
        <v>13</v>
      </c>
      <c r="H3245" s="170" t="s">
        <v>26</v>
      </c>
      <c r="I3245" s="171">
        <v>43.99</v>
      </c>
      <c r="J3245" s="169">
        <v>1</v>
      </c>
    </row>
    <row r="3246" spans="1:10" hidden="1" x14ac:dyDescent="0.25">
      <c r="A3246" s="169">
        <v>46097</v>
      </c>
      <c r="B3246" s="170" t="s">
        <v>2668</v>
      </c>
      <c r="C3246" s="170" t="s">
        <v>24</v>
      </c>
      <c r="D3246" s="170" t="s">
        <v>34</v>
      </c>
      <c r="E3246" s="170">
        <v>4000</v>
      </c>
      <c r="F3246" s="170">
        <v>4</v>
      </c>
      <c r="G3246" s="171">
        <v>13</v>
      </c>
      <c r="H3246" s="170" t="s">
        <v>26</v>
      </c>
      <c r="I3246" s="171">
        <v>43.99</v>
      </c>
      <c r="J3246" s="169">
        <v>1</v>
      </c>
    </row>
    <row r="3247" spans="1:10" hidden="1" x14ac:dyDescent="0.25">
      <c r="A3247" s="169">
        <v>46110</v>
      </c>
      <c r="B3247" s="170" t="s">
        <v>2669</v>
      </c>
      <c r="C3247" s="170" t="s">
        <v>15</v>
      </c>
      <c r="D3247" s="170" t="s">
        <v>2670</v>
      </c>
      <c r="E3247" s="170">
        <v>750</v>
      </c>
      <c r="F3247" s="170">
        <v>6</v>
      </c>
      <c r="G3247" s="171">
        <v>48.28</v>
      </c>
      <c r="H3247" s="170" t="s">
        <v>634</v>
      </c>
      <c r="I3247" s="171">
        <v>59.99</v>
      </c>
      <c r="J3247" s="169">
        <v>1</v>
      </c>
    </row>
    <row r="3248" spans="1:10" hidden="1" x14ac:dyDescent="0.25">
      <c r="A3248" s="169">
        <v>46146</v>
      </c>
      <c r="B3248" s="170" t="s">
        <v>2671</v>
      </c>
      <c r="C3248" s="170" t="s">
        <v>263</v>
      </c>
      <c r="D3248" s="170" t="s">
        <v>909</v>
      </c>
      <c r="E3248" s="170">
        <v>50000</v>
      </c>
      <c r="F3248" s="170">
        <v>1</v>
      </c>
      <c r="G3248" s="171">
        <v>5</v>
      </c>
      <c r="H3248" s="170" t="s">
        <v>1391</v>
      </c>
      <c r="I3248" s="171">
        <v>298</v>
      </c>
      <c r="J3248" s="169">
        <v>1</v>
      </c>
    </row>
    <row r="3249" spans="1:10" hidden="1" x14ac:dyDescent="0.25">
      <c r="A3249" s="169">
        <v>46146</v>
      </c>
      <c r="B3249" s="170" t="s">
        <v>2671</v>
      </c>
      <c r="C3249" s="170" t="s">
        <v>263</v>
      </c>
      <c r="D3249" s="170" t="s">
        <v>909</v>
      </c>
      <c r="E3249" s="170">
        <v>50000</v>
      </c>
      <c r="F3249" s="170">
        <v>1</v>
      </c>
      <c r="G3249" s="171">
        <v>5</v>
      </c>
      <c r="H3249" s="170" t="s">
        <v>1391</v>
      </c>
      <c r="I3249" s="171">
        <v>298</v>
      </c>
      <c r="J3249" s="169">
        <v>1</v>
      </c>
    </row>
    <row r="3250" spans="1:10" hidden="1" x14ac:dyDescent="0.25">
      <c r="A3250" s="169">
        <v>46176</v>
      </c>
      <c r="B3250" s="170" t="s">
        <v>2672</v>
      </c>
      <c r="C3250" s="170" t="s">
        <v>15</v>
      </c>
      <c r="D3250" s="170" t="s">
        <v>252</v>
      </c>
      <c r="E3250" s="170">
        <v>750</v>
      </c>
      <c r="F3250" s="170">
        <v>12</v>
      </c>
      <c r="G3250" s="171">
        <v>40</v>
      </c>
      <c r="H3250" s="170" t="s">
        <v>1173</v>
      </c>
      <c r="I3250" s="171">
        <v>35.99</v>
      </c>
      <c r="J3250" s="169">
        <v>1</v>
      </c>
    </row>
    <row r="3251" spans="1:10" hidden="1" x14ac:dyDescent="0.25">
      <c r="A3251" s="169">
        <v>46178</v>
      </c>
      <c r="B3251" s="170" t="s">
        <v>2673</v>
      </c>
      <c r="C3251" s="170" t="s">
        <v>15</v>
      </c>
      <c r="D3251" s="170" t="s">
        <v>51</v>
      </c>
      <c r="E3251" s="170">
        <v>1140</v>
      </c>
      <c r="F3251" s="170">
        <v>12</v>
      </c>
      <c r="G3251" s="171">
        <v>40</v>
      </c>
      <c r="H3251" s="170" t="s">
        <v>1561</v>
      </c>
      <c r="I3251" s="171">
        <v>39.99</v>
      </c>
      <c r="J3251" s="169">
        <v>1</v>
      </c>
    </row>
    <row r="3252" spans="1:10" hidden="1" x14ac:dyDescent="0.25">
      <c r="A3252" s="169">
        <v>46181</v>
      </c>
      <c r="B3252" s="170" t="s">
        <v>2674</v>
      </c>
      <c r="C3252" s="170" t="s">
        <v>263</v>
      </c>
      <c r="D3252" s="170" t="s">
        <v>935</v>
      </c>
      <c r="E3252" s="170">
        <v>355</v>
      </c>
      <c r="F3252" s="170">
        <v>24</v>
      </c>
      <c r="G3252" s="171">
        <v>5</v>
      </c>
      <c r="H3252" s="170" t="s">
        <v>1615</v>
      </c>
      <c r="I3252" s="171">
        <v>3.98</v>
      </c>
      <c r="J3252" s="169">
        <v>1</v>
      </c>
    </row>
    <row r="3253" spans="1:10" hidden="1" x14ac:dyDescent="0.25">
      <c r="A3253" s="169">
        <v>46181</v>
      </c>
      <c r="B3253" s="170" t="s">
        <v>2674</v>
      </c>
      <c r="C3253" s="170" t="s">
        <v>263</v>
      </c>
      <c r="D3253" s="170" t="s">
        <v>935</v>
      </c>
      <c r="E3253" s="170">
        <v>355</v>
      </c>
      <c r="F3253" s="170">
        <v>24</v>
      </c>
      <c r="G3253" s="171">
        <v>5</v>
      </c>
      <c r="H3253" s="170" t="s">
        <v>1615</v>
      </c>
      <c r="I3253" s="171">
        <v>3.98</v>
      </c>
      <c r="J3253" s="169">
        <v>1</v>
      </c>
    </row>
    <row r="3254" spans="1:10" hidden="1" x14ac:dyDescent="0.25">
      <c r="A3254" s="169">
        <v>46183</v>
      </c>
      <c r="B3254" s="170" t="s">
        <v>2675</v>
      </c>
      <c r="C3254" s="170" t="s">
        <v>15</v>
      </c>
      <c r="D3254" s="170" t="s">
        <v>239</v>
      </c>
      <c r="E3254" s="170">
        <v>750</v>
      </c>
      <c r="F3254" s="170">
        <v>6</v>
      </c>
      <c r="G3254" s="171">
        <v>45</v>
      </c>
      <c r="H3254" s="170" t="s">
        <v>634</v>
      </c>
      <c r="I3254" s="171">
        <v>79.989999999999995</v>
      </c>
      <c r="J3254" s="169">
        <v>1</v>
      </c>
    </row>
    <row r="3255" spans="1:10" hidden="1" x14ac:dyDescent="0.25">
      <c r="A3255" s="169">
        <v>46186</v>
      </c>
      <c r="B3255" s="170" t="s">
        <v>2676</v>
      </c>
      <c r="C3255" s="170" t="s">
        <v>263</v>
      </c>
      <c r="D3255" s="170" t="s">
        <v>909</v>
      </c>
      <c r="E3255" s="170">
        <v>750</v>
      </c>
      <c r="F3255" s="170">
        <v>12</v>
      </c>
      <c r="G3255" s="171">
        <v>6.8</v>
      </c>
      <c r="H3255" s="170" t="s">
        <v>1615</v>
      </c>
      <c r="I3255" s="171">
        <v>24.5</v>
      </c>
      <c r="J3255" s="169">
        <v>1</v>
      </c>
    </row>
    <row r="3256" spans="1:10" hidden="1" x14ac:dyDescent="0.25">
      <c r="A3256" s="169">
        <v>46186</v>
      </c>
      <c r="B3256" s="170" t="s">
        <v>2676</v>
      </c>
      <c r="C3256" s="170" t="s">
        <v>263</v>
      </c>
      <c r="D3256" s="170" t="s">
        <v>909</v>
      </c>
      <c r="E3256" s="170">
        <v>750</v>
      </c>
      <c r="F3256" s="170">
        <v>12</v>
      </c>
      <c r="G3256" s="171">
        <v>6.8</v>
      </c>
      <c r="H3256" s="170" t="s">
        <v>1615</v>
      </c>
      <c r="I3256" s="171">
        <v>24.5</v>
      </c>
      <c r="J3256" s="169">
        <v>1</v>
      </c>
    </row>
    <row r="3257" spans="1:10" hidden="1" x14ac:dyDescent="0.25">
      <c r="A3257" s="169">
        <v>46191</v>
      </c>
      <c r="B3257" s="170" t="s">
        <v>2677</v>
      </c>
      <c r="C3257" s="170" t="s">
        <v>24</v>
      </c>
      <c r="D3257" s="170" t="s">
        <v>68</v>
      </c>
      <c r="E3257" s="170">
        <v>750</v>
      </c>
      <c r="F3257" s="170">
        <v>12</v>
      </c>
      <c r="G3257" s="171">
        <v>14.4</v>
      </c>
      <c r="H3257" s="170" t="s">
        <v>600</v>
      </c>
      <c r="I3257" s="171">
        <v>109.99</v>
      </c>
      <c r="J3257" s="169">
        <v>1</v>
      </c>
    </row>
    <row r="3258" spans="1:10" hidden="1" x14ac:dyDescent="0.25">
      <c r="A3258" s="169">
        <v>46192</v>
      </c>
      <c r="B3258" s="170" t="s">
        <v>2678</v>
      </c>
      <c r="C3258" s="170" t="s">
        <v>24</v>
      </c>
      <c r="D3258" s="170" t="s">
        <v>34</v>
      </c>
      <c r="E3258" s="170">
        <v>750</v>
      </c>
      <c r="F3258" s="170">
        <v>12</v>
      </c>
      <c r="G3258" s="171">
        <v>15</v>
      </c>
      <c r="H3258" s="170" t="s">
        <v>600</v>
      </c>
      <c r="I3258" s="171">
        <v>49.99</v>
      </c>
      <c r="J3258" s="169">
        <v>1</v>
      </c>
    </row>
    <row r="3259" spans="1:10" hidden="1" x14ac:dyDescent="0.25">
      <c r="A3259" s="169">
        <v>46197</v>
      </c>
      <c r="B3259" s="170" t="s">
        <v>2679</v>
      </c>
      <c r="C3259" s="170" t="s">
        <v>11</v>
      </c>
      <c r="D3259" s="170" t="s">
        <v>303</v>
      </c>
      <c r="E3259" s="170">
        <v>473</v>
      </c>
      <c r="F3259" s="170">
        <v>24</v>
      </c>
      <c r="G3259" s="171">
        <v>8</v>
      </c>
      <c r="H3259" s="170" t="s">
        <v>1556</v>
      </c>
      <c r="I3259" s="171">
        <v>5.39</v>
      </c>
      <c r="J3259" s="169">
        <v>1</v>
      </c>
    </row>
    <row r="3260" spans="1:10" hidden="1" x14ac:dyDescent="0.25">
      <c r="A3260" s="169">
        <v>46197</v>
      </c>
      <c r="B3260" s="170" t="s">
        <v>2679</v>
      </c>
      <c r="C3260" s="170" t="s">
        <v>11</v>
      </c>
      <c r="D3260" s="170" t="s">
        <v>303</v>
      </c>
      <c r="E3260" s="170">
        <v>473</v>
      </c>
      <c r="F3260" s="170">
        <v>24</v>
      </c>
      <c r="G3260" s="171">
        <v>8</v>
      </c>
      <c r="H3260" s="170" t="s">
        <v>1556</v>
      </c>
      <c r="I3260" s="171">
        <v>5.39</v>
      </c>
      <c r="J3260" s="169">
        <v>1</v>
      </c>
    </row>
    <row r="3261" spans="1:10" hidden="1" x14ac:dyDescent="0.25">
      <c r="A3261" s="169">
        <v>46198</v>
      </c>
      <c r="B3261" s="170" t="s">
        <v>2680</v>
      </c>
      <c r="C3261" s="170" t="s">
        <v>11</v>
      </c>
      <c r="D3261" s="170" t="s">
        <v>303</v>
      </c>
      <c r="E3261" s="170">
        <v>355</v>
      </c>
      <c r="F3261" s="170">
        <v>24</v>
      </c>
      <c r="G3261" s="171">
        <v>8.1</v>
      </c>
      <c r="H3261" s="170" t="s">
        <v>2364</v>
      </c>
      <c r="I3261" s="171">
        <v>3.99</v>
      </c>
      <c r="J3261" s="169">
        <v>1</v>
      </c>
    </row>
    <row r="3262" spans="1:10" hidden="1" x14ac:dyDescent="0.25">
      <c r="A3262" s="169">
        <v>46198</v>
      </c>
      <c r="B3262" s="170" t="s">
        <v>2680</v>
      </c>
      <c r="C3262" s="170" t="s">
        <v>11</v>
      </c>
      <c r="D3262" s="170" t="s">
        <v>303</v>
      </c>
      <c r="E3262" s="170">
        <v>355</v>
      </c>
      <c r="F3262" s="170">
        <v>24</v>
      </c>
      <c r="G3262" s="171">
        <v>8.1</v>
      </c>
      <c r="H3262" s="170" t="s">
        <v>2364</v>
      </c>
      <c r="I3262" s="171">
        <v>3.99</v>
      </c>
      <c r="J3262" s="169">
        <v>1</v>
      </c>
    </row>
    <row r="3263" spans="1:10" hidden="1" x14ac:dyDescent="0.25">
      <c r="A3263" s="169">
        <v>46209</v>
      </c>
      <c r="B3263" s="170" t="s">
        <v>2681</v>
      </c>
      <c r="C3263" s="170" t="s">
        <v>11</v>
      </c>
      <c r="D3263" s="170" t="s">
        <v>211</v>
      </c>
      <c r="E3263" s="170">
        <v>2130</v>
      </c>
      <c r="F3263" s="170">
        <v>4</v>
      </c>
      <c r="G3263" s="171">
        <v>4</v>
      </c>
      <c r="H3263" s="170" t="s">
        <v>2682</v>
      </c>
      <c r="I3263" s="171">
        <v>10.19</v>
      </c>
      <c r="J3263" s="169">
        <v>6</v>
      </c>
    </row>
    <row r="3264" spans="1:10" hidden="1" x14ac:dyDescent="0.25">
      <c r="A3264" s="169">
        <v>46209</v>
      </c>
      <c r="B3264" s="170" t="s">
        <v>2681</v>
      </c>
      <c r="C3264" s="170" t="s">
        <v>11</v>
      </c>
      <c r="D3264" s="170" t="s">
        <v>211</v>
      </c>
      <c r="E3264" s="170">
        <v>2130</v>
      </c>
      <c r="F3264" s="170">
        <v>4</v>
      </c>
      <c r="G3264" s="171">
        <v>4</v>
      </c>
      <c r="H3264" s="170" t="s">
        <v>2682</v>
      </c>
      <c r="I3264" s="171">
        <v>10.19</v>
      </c>
      <c r="J3264" s="169">
        <v>6</v>
      </c>
    </row>
    <row r="3265" spans="1:10" hidden="1" x14ac:dyDescent="0.25">
      <c r="A3265" s="169">
        <v>46223</v>
      </c>
      <c r="B3265" s="170" t="s">
        <v>2683</v>
      </c>
      <c r="C3265" s="170" t="s">
        <v>24</v>
      </c>
      <c r="D3265" s="170" t="s">
        <v>34</v>
      </c>
      <c r="E3265" s="170">
        <v>750</v>
      </c>
      <c r="F3265" s="170">
        <v>6</v>
      </c>
      <c r="G3265" s="171">
        <v>15.3</v>
      </c>
      <c r="H3265" s="170" t="s">
        <v>110</v>
      </c>
      <c r="I3265" s="171">
        <v>94.99</v>
      </c>
      <c r="J3265" s="169">
        <v>1</v>
      </c>
    </row>
    <row r="3266" spans="1:10" hidden="1" x14ac:dyDescent="0.25">
      <c r="A3266" s="169">
        <v>46227</v>
      </c>
      <c r="B3266" s="170" t="s">
        <v>2684</v>
      </c>
      <c r="C3266" s="170" t="s">
        <v>24</v>
      </c>
      <c r="D3266" s="170" t="s">
        <v>68</v>
      </c>
      <c r="E3266" s="170">
        <v>750</v>
      </c>
      <c r="F3266" s="170">
        <v>6</v>
      </c>
      <c r="G3266" s="171">
        <v>15.3</v>
      </c>
      <c r="H3266" s="170" t="s">
        <v>110</v>
      </c>
      <c r="I3266" s="171">
        <v>144.99</v>
      </c>
      <c r="J3266" s="169">
        <v>1</v>
      </c>
    </row>
    <row r="3267" spans="1:10" hidden="1" x14ac:dyDescent="0.25">
      <c r="A3267" s="169">
        <v>46252</v>
      </c>
      <c r="B3267" s="170" t="s">
        <v>2685</v>
      </c>
      <c r="C3267" s="170" t="s">
        <v>15</v>
      </c>
      <c r="D3267" s="170" t="s">
        <v>804</v>
      </c>
      <c r="E3267" s="170">
        <v>750</v>
      </c>
      <c r="F3267" s="170">
        <v>12</v>
      </c>
      <c r="G3267" s="171">
        <v>37</v>
      </c>
      <c r="H3267" s="170" t="s">
        <v>634</v>
      </c>
      <c r="I3267" s="171">
        <v>54.99</v>
      </c>
      <c r="J3267" s="169">
        <v>1</v>
      </c>
    </row>
    <row r="3268" spans="1:10" hidden="1" x14ac:dyDescent="0.25">
      <c r="A3268" s="169">
        <v>46261</v>
      </c>
      <c r="B3268" s="170" t="s">
        <v>2686</v>
      </c>
      <c r="C3268" s="170" t="s">
        <v>15</v>
      </c>
      <c r="D3268" s="170" t="s">
        <v>252</v>
      </c>
      <c r="E3268" s="170">
        <v>200</v>
      </c>
      <c r="F3268" s="170">
        <v>10</v>
      </c>
      <c r="G3268" s="171">
        <v>30</v>
      </c>
      <c r="H3268" s="170" t="s">
        <v>1173</v>
      </c>
      <c r="I3268" s="171">
        <v>19.989999999999998</v>
      </c>
      <c r="J3268" s="169">
        <v>4</v>
      </c>
    </row>
    <row r="3269" spans="1:10" hidden="1" x14ac:dyDescent="0.25">
      <c r="A3269" s="169">
        <v>46273</v>
      </c>
      <c r="B3269" s="170" t="s">
        <v>2687</v>
      </c>
      <c r="C3269" s="170" t="s">
        <v>24</v>
      </c>
      <c r="D3269" s="170" t="s">
        <v>31</v>
      </c>
      <c r="E3269" s="170">
        <v>750</v>
      </c>
      <c r="F3269" s="170">
        <v>12</v>
      </c>
      <c r="G3269" s="171">
        <v>14</v>
      </c>
      <c r="H3269" s="170" t="s">
        <v>35</v>
      </c>
      <c r="I3269" s="171">
        <v>19.989999999999998</v>
      </c>
      <c r="J3269" s="169">
        <v>1</v>
      </c>
    </row>
    <row r="3270" spans="1:10" hidden="1" x14ac:dyDescent="0.25">
      <c r="A3270" s="169">
        <v>46283</v>
      </c>
      <c r="B3270" s="170" t="s">
        <v>2688</v>
      </c>
      <c r="C3270" s="170" t="s">
        <v>24</v>
      </c>
      <c r="D3270" s="170" t="s">
        <v>31</v>
      </c>
      <c r="E3270" s="170">
        <v>750</v>
      </c>
      <c r="F3270" s="170">
        <v>12</v>
      </c>
      <c r="G3270" s="171">
        <v>13.5</v>
      </c>
      <c r="H3270" s="170" t="s">
        <v>35</v>
      </c>
      <c r="I3270" s="171">
        <v>14.99</v>
      </c>
      <c r="J3270" s="169">
        <v>1</v>
      </c>
    </row>
    <row r="3271" spans="1:10" hidden="1" x14ac:dyDescent="0.25">
      <c r="A3271" s="169">
        <v>46288</v>
      </c>
      <c r="B3271" s="170" t="s">
        <v>2689</v>
      </c>
      <c r="C3271" s="170" t="s">
        <v>11</v>
      </c>
      <c r="D3271" s="170" t="s">
        <v>12</v>
      </c>
      <c r="E3271" s="170">
        <v>473</v>
      </c>
      <c r="F3271" s="170">
        <v>24</v>
      </c>
      <c r="G3271" s="171">
        <v>5.4</v>
      </c>
      <c r="H3271" s="170" t="s">
        <v>2503</v>
      </c>
      <c r="I3271" s="171">
        <v>4.1500000000000004</v>
      </c>
      <c r="J3271" s="169">
        <v>1</v>
      </c>
    </row>
    <row r="3272" spans="1:10" hidden="1" x14ac:dyDescent="0.25">
      <c r="A3272" s="169">
        <v>46288</v>
      </c>
      <c r="B3272" s="170" t="s">
        <v>2689</v>
      </c>
      <c r="C3272" s="170" t="s">
        <v>11</v>
      </c>
      <c r="D3272" s="170" t="s">
        <v>12</v>
      </c>
      <c r="E3272" s="170">
        <v>473</v>
      </c>
      <c r="F3272" s="170">
        <v>24</v>
      </c>
      <c r="G3272" s="171">
        <v>5.4</v>
      </c>
      <c r="H3272" s="170" t="s">
        <v>1407</v>
      </c>
      <c r="I3272" s="171">
        <v>4.1500000000000004</v>
      </c>
      <c r="J3272" s="169">
        <v>1</v>
      </c>
    </row>
    <row r="3273" spans="1:10" hidden="1" x14ac:dyDescent="0.25">
      <c r="A3273" s="169">
        <v>46295</v>
      </c>
      <c r="B3273" s="170" t="s">
        <v>2690</v>
      </c>
      <c r="C3273" s="170" t="s">
        <v>11</v>
      </c>
      <c r="D3273" s="170" t="s">
        <v>12</v>
      </c>
      <c r="E3273" s="170">
        <v>2130</v>
      </c>
      <c r="F3273" s="170">
        <v>4</v>
      </c>
      <c r="G3273" s="171">
        <v>5</v>
      </c>
      <c r="H3273" s="170" t="s">
        <v>1422</v>
      </c>
      <c r="I3273" s="171">
        <v>9.99</v>
      </c>
      <c r="J3273" s="169">
        <v>6</v>
      </c>
    </row>
    <row r="3274" spans="1:10" hidden="1" x14ac:dyDescent="0.25">
      <c r="A3274" s="169">
        <v>46295</v>
      </c>
      <c r="B3274" s="170" t="s">
        <v>2690</v>
      </c>
      <c r="C3274" s="170" t="s">
        <v>11</v>
      </c>
      <c r="D3274" s="170" t="s">
        <v>12</v>
      </c>
      <c r="E3274" s="170">
        <v>2130</v>
      </c>
      <c r="F3274" s="170">
        <v>4</v>
      </c>
      <c r="G3274" s="171">
        <v>5</v>
      </c>
      <c r="H3274" s="170" t="s">
        <v>1422</v>
      </c>
      <c r="I3274" s="171">
        <v>9.99</v>
      </c>
      <c r="J3274" s="169">
        <v>6</v>
      </c>
    </row>
    <row r="3275" spans="1:10" hidden="1" x14ac:dyDescent="0.25">
      <c r="A3275" s="169">
        <v>46299</v>
      </c>
      <c r="B3275" s="170" t="s">
        <v>2691</v>
      </c>
      <c r="C3275" s="170" t="s">
        <v>11</v>
      </c>
      <c r="D3275" s="170" t="s">
        <v>303</v>
      </c>
      <c r="E3275" s="170">
        <v>2130</v>
      </c>
      <c r="F3275" s="170">
        <v>4</v>
      </c>
      <c r="G3275" s="171">
        <v>6</v>
      </c>
      <c r="H3275" s="170" t="s">
        <v>1422</v>
      </c>
      <c r="I3275" s="171">
        <v>15.99</v>
      </c>
      <c r="J3275" s="169">
        <v>6</v>
      </c>
    </row>
    <row r="3276" spans="1:10" hidden="1" x14ac:dyDescent="0.25">
      <c r="A3276" s="169">
        <v>46299</v>
      </c>
      <c r="B3276" s="170" t="s">
        <v>2691</v>
      </c>
      <c r="C3276" s="170" t="s">
        <v>11</v>
      </c>
      <c r="D3276" s="170" t="s">
        <v>303</v>
      </c>
      <c r="E3276" s="170">
        <v>2130</v>
      </c>
      <c r="F3276" s="170">
        <v>4</v>
      </c>
      <c r="G3276" s="171">
        <v>6</v>
      </c>
      <c r="H3276" s="170" t="s">
        <v>1422</v>
      </c>
      <c r="I3276" s="171">
        <v>15.99</v>
      </c>
      <c r="J3276" s="169">
        <v>6</v>
      </c>
    </row>
    <row r="3277" spans="1:10" hidden="1" x14ac:dyDescent="0.25">
      <c r="A3277" s="169">
        <v>46312</v>
      </c>
      <c r="B3277" s="170" t="s">
        <v>2692</v>
      </c>
      <c r="C3277" s="170" t="s">
        <v>24</v>
      </c>
      <c r="D3277" s="170" t="s">
        <v>194</v>
      </c>
      <c r="E3277" s="170">
        <v>750</v>
      </c>
      <c r="F3277" s="170">
        <v>12</v>
      </c>
      <c r="G3277" s="171">
        <v>12.5</v>
      </c>
      <c r="H3277" s="170" t="s">
        <v>26</v>
      </c>
      <c r="I3277" s="171">
        <v>8.24</v>
      </c>
      <c r="J3277" s="169">
        <v>1</v>
      </c>
    </row>
    <row r="3278" spans="1:10" hidden="1" x14ac:dyDescent="0.25">
      <c r="A3278" s="169">
        <v>46315</v>
      </c>
      <c r="B3278" s="170" t="s">
        <v>2693</v>
      </c>
      <c r="C3278" s="170" t="s">
        <v>15</v>
      </c>
      <c r="D3278" s="170" t="s">
        <v>78</v>
      </c>
      <c r="E3278" s="170">
        <v>750</v>
      </c>
      <c r="F3278" s="170">
        <v>6</v>
      </c>
      <c r="G3278" s="171">
        <v>42</v>
      </c>
      <c r="H3278" s="170" t="s">
        <v>17</v>
      </c>
      <c r="I3278" s="171">
        <v>44.49</v>
      </c>
      <c r="J3278" s="169">
        <v>1</v>
      </c>
    </row>
    <row r="3279" spans="1:10" hidden="1" x14ac:dyDescent="0.25">
      <c r="A3279" s="169">
        <v>46336</v>
      </c>
      <c r="B3279" s="170" t="s">
        <v>2694</v>
      </c>
      <c r="C3279" s="170" t="s">
        <v>15</v>
      </c>
      <c r="D3279" s="170" t="s">
        <v>16</v>
      </c>
      <c r="E3279" s="170">
        <v>750</v>
      </c>
      <c r="F3279" s="170">
        <v>6</v>
      </c>
      <c r="G3279" s="171">
        <v>40</v>
      </c>
      <c r="H3279" s="170" t="s">
        <v>26</v>
      </c>
      <c r="I3279" s="171">
        <v>39.99</v>
      </c>
      <c r="J3279" s="169">
        <v>1</v>
      </c>
    </row>
    <row r="3280" spans="1:10" hidden="1" x14ac:dyDescent="0.25">
      <c r="A3280" s="169">
        <v>46351</v>
      </c>
      <c r="B3280" s="170" t="s">
        <v>2695</v>
      </c>
      <c r="C3280" s="170" t="s">
        <v>24</v>
      </c>
      <c r="D3280" s="170" t="s">
        <v>58</v>
      </c>
      <c r="E3280" s="170">
        <v>750</v>
      </c>
      <c r="F3280" s="170">
        <v>12</v>
      </c>
      <c r="G3280" s="171">
        <v>13</v>
      </c>
      <c r="H3280" s="170" t="s">
        <v>26</v>
      </c>
      <c r="I3280" s="171">
        <v>12.99</v>
      </c>
      <c r="J3280" s="169">
        <v>1</v>
      </c>
    </row>
    <row r="3281" spans="1:10" hidden="1" x14ac:dyDescent="0.25">
      <c r="A3281" s="169">
        <v>46354</v>
      </c>
      <c r="B3281" s="170" t="s">
        <v>2696</v>
      </c>
      <c r="C3281" s="170" t="s">
        <v>11</v>
      </c>
      <c r="D3281" s="170" t="s">
        <v>474</v>
      </c>
      <c r="E3281" s="170">
        <v>355</v>
      </c>
      <c r="F3281" s="170">
        <v>24</v>
      </c>
      <c r="G3281" s="171">
        <v>5</v>
      </c>
      <c r="H3281" s="170" t="s">
        <v>2364</v>
      </c>
      <c r="I3281" s="171">
        <v>3.59</v>
      </c>
      <c r="J3281" s="169">
        <v>1</v>
      </c>
    </row>
    <row r="3282" spans="1:10" hidden="1" x14ac:dyDescent="0.25">
      <c r="A3282" s="169">
        <v>46354</v>
      </c>
      <c r="B3282" s="170" t="s">
        <v>2696</v>
      </c>
      <c r="C3282" s="170" t="s">
        <v>11</v>
      </c>
      <c r="D3282" s="170" t="s">
        <v>474</v>
      </c>
      <c r="E3282" s="170">
        <v>355</v>
      </c>
      <c r="F3282" s="170">
        <v>24</v>
      </c>
      <c r="G3282" s="171">
        <v>5</v>
      </c>
      <c r="H3282" s="170" t="s">
        <v>2364</v>
      </c>
      <c r="I3282" s="171">
        <v>3.59</v>
      </c>
      <c r="J3282" s="169">
        <v>1</v>
      </c>
    </row>
    <row r="3283" spans="1:10" hidden="1" x14ac:dyDescent="0.25">
      <c r="A3283" s="169">
        <v>46358</v>
      </c>
      <c r="B3283" s="170" t="s">
        <v>2697</v>
      </c>
      <c r="C3283" s="170" t="s">
        <v>24</v>
      </c>
      <c r="D3283" s="170" t="s">
        <v>68</v>
      </c>
      <c r="E3283" s="170">
        <v>750</v>
      </c>
      <c r="F3283" s="170">
        <v>12</v>
      </c>
      <c r="G3283" s="171">
        <v>13</v>
      </c>
      <c r="H3283" s="170" t="s">
        <v>26</v>
      </c>
      <c r="I3283" s="171">
        <v>12.99</v>
      </c>
      <c r="J3283" s="169">
        <v>1</v>
      </c>
    </row>
    <row r="3284" spans="1:10" hidden="1" x14ac:dyDescent="0.25">
      <c r="A3284" s="169">
        <v>46363</v>
      </c>
      <c r="B3284" s="170" t="s">
        <v>2698</v>
      </c>
      <c r="C3284" s="170" t="s">
        <v>263</v>
      </c>
      <c r="D3284" s="170" t="s">
        <v>909</v>
      </c>
      <c r="E3284" s="170">
        <v>750</v>
      </c>
      <c r="F3284" s="170">
        <v>12</v>
      </c>
      <c r="G3284" s="171">
        <v>7.5</v>
      </c>
      <c r="H3284" s="170" t="s">
        <v>2655</v>
      </c>
      <c r="I3284" s="171">
        <v>17</v>
      </c>
      <c r="J3284" s="169">
        <v>1</v>
      </c>
    </row>
    <row r="3285" spans="1:10" hidden="1" x14ac:dyDescent="0.25">
      <c r="A3285" s="169">
        <v>46363</v>
      </c>
      <c r="B3285" s="170" t="s">
        <v>2698</v>
      </c>
      <c r="C3285" s="170" t="s">
        <v>263</v>
      </c>
      <c r="D3285" s="170" t="s">
        <v>909</v>
      </c>
      <c r="E3285" s="170">
        <v>750</v>
      </c>
      <c r="F3285" s="170">
        <v>12</v>
      </c>
      <c r="G3285" s="171">
        <v>7.5</v>
      </c>
      <c r="H3285" s="170" t="s">
        <v>2364</v>
      </c>
      <c r="I3285" s="171">
        <v>17</v>
      </c>
      <c r="J3285" s="169">
        <v>1</v>
      </c>
    </row>
    <row r="3286" spans="1:10" hidden="1" x14ac:dyDescent="0.25">
      <c r="A3286" s="169">
        <v>46366</v>
      </c>
      <c r="B3286" s="170" t="s">
        <v>2699</v>
      </c>
      <c r="C3286" s="170" t="s">
        <v>263</v>
      </c>
      <c r="D3286" s="170" t="s">
        <v>909</v>
      </c>
      <c r="E3286" s="170">
        <v>50000</v>
      </c>
      <c r="F3286" s="170">
        <v>1</v>
      </c>
      <c r="G3286" s="171">
        <v>6.5</v>
      </c>
      <c r="H3286" s="170" t="s">
        <v>2655</v>
      </c>
      <c r="I3286" s="171">
        <v>415</v>
      </c>
      <c r="J3286" s="169">
        <v>1</v>
      </c>
    </row>
    <row r="3287" spans="1:10" hidden="1" x14ac:dyDescent="0.25">
      <c r="A3287" s="169">
        <v>46366</v>
      </c>
      <c r="B3287" s="170" t="s">
        <v>2699</v>
      </c>
      <c r="C3287" s="170" t="s">
        <v>263</v>
      </c>
      <c r="D3287" s="170" t="s">
        <v>909</v>
      </c>
      <c r="E3287" s="170">
        <v>50000</v>
      </c>
      <c r="F3287" s="170">
        <v>1</v>
      </c>
      <c r="G3287" s="171">
        <v>6.5</v>
      </c>
      <c r="H3287" s="170" t="s">
        <v>2364</v>
      </c>
      <c r="I3287" s="171">
        <v>415</v>
      </c>
      <c r="J3287" s="169">
        <v>1</v>
      </c>
    </row>
    <row r="3288" spans="1:10" hidden="1" x14ac:dyDescent="0.25">
      <c r="A3288" s="169">
        <v>46487</v>
      </c>
      <c r="B3288" s="170" t="s">
        <v>2700</v>
      </c>
      <c r="C3288" s="170" t="s">
        <v>15</v>
      </c>
      <c r="D3288" s="170" t="s">
        <v>1129</v>
      </c>
      <c r="E3288" s="170">
        <v>700</v>
      </c>
      <c r="F3288" s="170">
        <v>6</v>
      </c>
      <c r="G3288" s="171">
        <v>43</v>
      </c>
      <c r="H3288" s="170" t="s">
        <v>378</v>
      </c>
      <c r="I3288" s="171">
        <v>79.989999999999995</v>
      </c>
      <c r="J3288" s="169">
        <v>1</v>
      </c>
    </row>
    <row r="3289" spans="1:10" hidden="1" x14ac:dyDescent="0.25">
      <c r="A3289" s="169">
        <v>46525</v>
      </c>
      <c r="B3289" s="170" t="s">
        <v>2701</v>
      </c>
      <c r="C3289" s="170" t="s">
        <v>263</v>
      </c>
      <c r="D3289" s="170" t="s">
        <v>806</v>
      </c>
      <c r="E3289" s="170">
        <v>30000</v>
      </c>
      <c r="F3289" s="170">
        <v>1</v>
      </c>
      <c r="G3289" s="171">
        <v>5.5</v>
      </c>
      <c r="H3289" s="170" t="s">
        <v>2431</v>
      </c>
      <c r="I3289" s="171">
        <v>169.99</v>
      </c>
      <c r="J3289" s="169">
        <v>1</v>
      </c>
    </row>
    <row r="3290" spans="1:10" hidden="1" x14ac:dyDescent="0.25">
      <c r="A3290" s="169">
        <v>46525</v>
      </c>
      <c r="B3290" s="170" t="s">
        <v>2701</v>
      </c>
      <c r="C3290" s="170" t="s">
        <v>263</v>
      </c>
      <c r="D3290" s="170" t="s">
        <v>806</v>
      </c>
      <c r="E3290" s="170">
        <v>30000</v>
      </c>
      <c r="F3290" s="170">
        <v>1</v>
      </c>
      <c r="G3290" s="171">
        <v>5.5</v>
      </c>
      <c r="H3290" s="170" t="s">
        <v>2364</v>
      </c>
      <c r="I3290" s="171">
        <v>169.99</v>
      </c>
      <c r="J3290" s="169">
        <v>1</v>
      </c>
    </row>
    <row r="3291" spans="1:10" hidden="1" x14ac:dyDescent="0.25">
      <c r="A3291" s="169">
        <v>46545</v>
      </c>
      <c r="B3291" s="170" t="s">
        <v>2702</v>
      </c>
      <c r="C3291" s="170" t="s">
        <v>263</v>
      </c>
      <c r="D3291" s="170" t="s">
        <v>806</v>
      </c>
      <c r="E3291" s="170">
        <v>30000</v>
      </c>
      <c r="F3291" s="170">
        <v>1</v>
      </c>
      <c r="G3291" s="171">
        <v>5.5</v>
      </c>
      <c r="H3291" s="170" t="s">
        <v>2431</v>
      </c>
      <c r="I3291" s="171">
        <v>169.99</v>
      </c>
      <c r="J3291" s="169">
        <v>1</v>
      </c>
    </row>
    <row r="3292" spans="1:10" hidden="1" x14ac:dyDescent="0.25">
      <c r="A3292" s="169">
        <v>46545</v>
      </c>
      <c r="B3292" s="170" t="s">
        <v>2702</v>
      </c>
      <c r="C3292" s="170" t="s">
        <v>263</v>
      </c>
      <c r="D3292" s="170" t="s">
        <v>806</v>
      </c>
      <c r="E3292" s="170">
        <v>30000</v>
      </c>
      <c r="F3292" s="170">
        <v>1</v>
      </c>
      <c r="G3292" s="171">
        <v>5.5</v>
      </c>
      <c r="H3292" s="170" t="s">
        <v>2364</v>
      </c>
      <c r="I3292" s="171">
        <v>169.99</v>
      </c>
      <c r="J3292" s="169">
        <v>1</v>
      </c>
    </row>
    <row r="3293" spans="1:10" hidden="1" x14ac:dyDescent="0.25">
      <c r="A3293" s="169">
        <v>46546</v>
      </c>
      <c r="B3293" s="170" t="s">
        <v>2703</v>
      </c>
      <c r="C3293" s="170" t="s">
        <v>263</v>
      </c>
      <c r="D3293" s="170" t="s">
        <v>806</v>
      </c>
      <c r="E3293" s="170">
        <v>30000</v>
      </c>
      <c r="F3293" s="170">
        <v>1</v>
      </c>
      <c r="G3293" s="171">
        <v>5.5</v>
      </c>
      <c r="H3293" s="170" t="s">
        <v>2431</v>
      </c>
      <c r="I3293" s="171">
        <v>169.99</v>
      </c>
      <c r="J3293" s="169">
        <v>1</v>
      </c>
    </row>
    <row r="3294" spans="1:10" hidden="1" x14ac:dyDescent="0.25">
      <c r="A3294" s="169">
        <v>46546</v>
      </c>
      <c r="B3294" s="170" t="s">
        <v>2703</v>
      </c>
      <c r="C3294" s="170" t="s">
        <v>263</v>
      </c>
      <c r="D3294" s="170" t="s">
        <v>806</v>
      </c>
      <c r="E3294" s="170">
        <v>30000</v>
      </c>
      <c r="F3294" s="170">
        <v>1</v>
      </c>
      <c r="G3294" s="171">
        <v>5.5</v>
      </c>
      <c r="H3294" s="170" t="s">
        <v>2364</v>
      </c>
      <c r="I3294" s="171">
        <v>169.99</v>
      </c>
      <c r="J3294" s="169">
        <v>1</v>
      </c>
    </row>
    <row r="3295" spans="1:10" hidden="1" x14ac:dyDescent="0.25">
      <c r="A3295" s="169">
        <v>46547</v>
      </c>
      <c r="B3295" s="170" t="s">
        <v>2704</v>
      </c>
      <c r="C3295" s="170" t="s">
        <v>263</v>
      </c>
      <c r="D3295" s="170" t="s">
        <v>806</v>
      </c>
      <c r="E3295" s="170">
        <v>30000</v>
      </c>
      <c r="F3295" s="170">
        <v>1</v>
      </c>
      <c r="G3295" s="171">
        <v>5.5</v>
      </c>
      <c r="H3295" s="170" t="s">
        <v>2431</v>
      </c>
      <c r="I3295" s="171">
        <v>169.99</v>
      </c>
      <c r="J3295" s="169">
        <v>1</v>
      </c>
    </row>
    <row r="3296" spans="1:10" hidden="1" x14ac:dyDescent="0.25">
      <c r="A3296" s="169">
        <v>46547</v>
      </c>
      <c r="B3296" s="170" t="s">
        <v>2704</v>
      </c>
      <c r="C3296" s="170" t="s">
        <v>263</v>
      </c>
      <c r="D3296" s="170" t="s">
        <v>806</v>
      </c>
      <c r="E3296" s="170">
        <v>30000</v>
      </c>
      <c r="F3296" s="170">
        <v>1</v>
      </c>
      <c r="G3296" s="171">
        <v>5.5</v>
      </c>
      <c r="H3296" s="170" t="s">
        <v>2364</v>
      </c>
      <c r="I3296" s="171">
        <v>169.99</v>
      </c>
      <c r="J3296" s="169">
        <v>1</v>
      </c>
    </row>
    <row r="3297" spans="1:10" hidden="1" x14ac:dyDescent="0.25">
      <c r="A3297" s="169">
        <v>46549</v>
      </c>
      <c r="B3297" s="170" t="s">
        <v>2705</v>
      </c>
      <c r="C3297" s="170" t="s">
        <v>24</v>
      </c>
      <c r="D3297" s="170" t="s">
        <v>109</v>
      </c>
      <c r="E3297" s="170">
        <v>750</v>
      </c>
      <c r="F3297" s="170">
        <v>6</v>
      </c>
      <c r="G3297" s="171">
        <v>12</v>
      </c>
      <c r="H3297" s="170" t="s">
        <v>1887</v>
      </c>
      <c r="I3297" s="171">
        <v>34.31</v>
      </c>
      <c r="J3297" s="169">
        <v>1</v>
      </c>
    </row>
    <row r="3298" spans="1:10" hidden="1" x14ac:dyDescent="0.25">
      <c r="A3298" s="169">
        <v>46550</v>
      </c>
      <c r="B3298" s="170" t="s">
        <v>2706</v>
      </c>
      <c r="C3298" s="170" t="s">
        <v>11</v>
      </c>
      <c r="D3298" s="170" t="s">
        <v>474</v>
      </c>
      <c r="E3298" s="170">
        <v>473</v>
      </c>
      <c r="F3298" s="170">
        <v>24</v>
      </c>
      <c r="G3298" s="171">
        <v>5.6</v>
      </c>
      <c r="H3298" s="170" t="s">
        <v>1362</v>
      </c>
      <c r="I3298" s="171">
        <v>4.75</v>
      </c>
      <c r="J3298" s="169">
        <v>1</v>
      </c>
    </row>
    <row r="3299" spans="1:10" hidden="1" x14ac:dyDescent="0.25">
      <c r="A3299" s="169">
        <v>46550</v>
      </c>
      <c r="B3299" s="170" t="s">
        <v>2706</v>
      </c>
      <c r="C3299" s="170" t="s">
        <v>11</v>
      </c>
      <c r="D3299" s="170" t="s">
        <v>474</v>
      </c>
      <c r="E3299" s="170">
        <v>473</v>
      </c>
      <c r="F3299" s="170">
        <v>24</v>
      </c>
      <c r="G3299" s="171">
        <v>5.6</v>
      </c>
      <c r="H3299" s="170" t="s">
        <v>1362</v>
      </c>
      <c r="I3299" s="171">
        <v>4.75</v>
      </c>
      <c r="J3299" s="169">
        <v>1</v>
      </c>
    </row>
    <row r="3300" spans="1:10" hidden="1" x14ac:dyDescent="0.25">
      <c r="A3300" s="169">
        <v>46574</v>
      </c>
      <c r="B3300" s="170" t="s">
        <v>2707</v>
      </c>
      <c r="C3300" s="170" t="s">
        <v>11</v>
      </c>
      <c r="D3300" s="170" t="s">
        <v>12</v>
      </c>
      <c r="E3300" s="170">
        <v>473</v>
      </c>
      <c r="F3300" s="170">
        <v>24</v>
      </c>
      <c r="G3300" s="171">
        <v>4.5</v>
      </c>
      <c r="H3300" s="170" t="s">
        <v>1407</v>
      </c>
      <c r="I3300" s="171">
        <v>3.49</v>
      </c>
      <c r="J3300" s="169">
        <v>1</v>
      </c>
    </row>
    <row r="3301" spans="1:10" hidden="1" x14ac:dyDescent="0.25">
      <c r="A3301" s="169">
        <v>46574</v>
      </c>
      <c r="B3301" s="170" t="s">
        <v>2707</v>
      </c>
      <c r="C3301" s="170" t="s">
        <v>11</v>
      </c>
      <c r="D3301" s="170" t="s">
        <v>12</v>
      </c>
      <c r="E3301" s="170">
        <v>473</v>
      </c>
      <c r="F3301" s="170">
        <v>24</v>
      </c>
      <c r="G3301" s="171">
        <v>4.5</v>
      </c>
      <c r="H3301" s="170" t="s">
        <v>1407</v>
      </c>
      <c r="I3301" s="171">
        <v>3.49</v>
      </c>
      <c r="J3301" s="169">
        <v>1</v>
      </c>
    </row>
    <row r="3302" spans="1:10" hidden="1" x14ac:dyDescent="0.25">
      <c r="A3302" s="169">
        <v>46592</v>
      </c>
      <c r="B3302" s="170" t="s">
        <v>2708</v>
      </c>
      <c r="C3302" s="170" t="s">
        <v>11</v>
      </c>
      <c r="D3302" s="170" t="s">
        <v>12</v>
      </c>
      <c r="E3302" s="170">
        <v>355</v>
      </c>
      <c r="F3302" s="170">
        <v>24</v>
      </c>
      <c r="G3302" s="171">
        <v>4.8</v>
      </c>
      <c r="H3302" s="170" t="s">
        <v>1136</v>
      </c>
      <c r="I3302" s="171">
        <v>2.5</v>
      </c>
      <c r="J3302" s="169">
        <v>1</v>
      </c>
    </row>
    <row r="3303" spans="1:10" hidden="1" x14ac:dyDescent="0.25">
      <c r="A3303" s="169">
        <v>46592</v>
      </c>
      <c r="B3303" s="170" t="s">
        <v>2708</v>
      </c>
      <c r="C3303" s="170" t="s">
        <v>11</v>
      </c>
      <c r="D3303" s="170" t="s">
        <v>12</v>
      </c>
      <c r="E3303" s="170">
        <v>355</v>
      </c>
      <c r="F3303" s="170">
        <v>24</v>
      </c>
      <c r="G3303" s="171">
        <v>4.8</v>
      </c>
      <c r="H3303" s="170" t="s">
        <v>1136</v>
      </c>
      <c r="I3303" s="171">
        <v>2.5</v>
      </c>
      <c r="J3303" s="169">
        <v>1</v>
      </c>
    </row>
    <row r="3304" spans="1:10" hidden="1" x14ac:dyDescent="0.25">
      <c r="A3304" s="169">
        <v>46607</v>
      </c>
      <c r="B3304" s="170" t="s">
        <v>2709</v>
      </c>
      <c r="C3304" s="170" t="s">
        <v>15</v>
      </c>
      <c r="D3304" s="170" t="s">
        <v>19</v>
      </c>
      <c r="E3304" s="170">
        <v>750</v>
      </c>
      <c r="F3304" s="170">
        <v>6</v>
      </c>
      <c r="G3304" s="171">
        <v>40</v>
      </c>
      <c r="H3304" s="170" t="s">
        <v>26</v>
      </c>
      <c r="I3304" s="171">
        <v>34.99</v>
      </c>
      <c r="J3304" s="169">
        <v>1</v>
      </c>
    </row>
    <row r="3305" spans="1:10" hidden="1" x14ac:dyDescent="0.25">
      <c r="A3305" s="169">
        <v>46643</v>
      </c>
      <c r="B3305" s="170" t="s">
        <v>2710</v>
      </c>
      <c r="C3305" s="170" t="s">
        <v>263</v>
      </c>
      <c r="D3305" s="170" t="s">
        <v>806</v>
      </c>
      <c r="E3305" s="170">
        <v>1000</v>
      </c>
      <c r="F3305" s="170">
        <v>16</v>
      </c>
      <c r="G3305" s="171">
        <v>5</v>
      </c>
      <c r="H3305" s="170" t="s">
        <v>747</v>
      </c>
      <c r="I3305" s="171">
        <v>8.99</v>
      </c>
      <c r="J3305" s="169">
        <v>1</v>
      </c>
    </row>
    <row r="3306" spans="1:10" hidden="1" x14ac:dyDescent="0.25">
      <c r="A3306" s="169">
        <v>46643</v>
      </c>
      <c r="B3306" s="170" t="s">
        <v>2710</v>
      </c>
      <c r="C3306" s="170" t="s">
        <v>263</v>
      </c>
      <c r="D3306" s="170" t="s">
        <v>806</v>
      </c>
      <c r="E3306" s="170">
        <v>1000</v>
      </c>
      <c r="F3306" s="170">
        <v>16</v>
      </c>
      <c r="G3306" s="171">
        <v>5</v>
      </c>
      <c r="H3306" s="170" t="s">
        <v>747</v>
      </c>
      <c r="I3306" s="171">
        <v>8.99</v>
      </c>
      <c r="J3306" s="169">
        <v>1</v>
      </c>
    </row>
    <row r="3307" spans="1:10" hidden="1" x14ac:dyDescent="0.25">
      <c r="A3307" s="169">
        <v>46644</v>
      </c>
      <c r="B3307" s="170" t="s">
        <v>2711</v>
      </c>
      <c r="C3307" s="170" t="s">
        <v>263</v>
      </c>
      <c r="D3307" s="170" t="s">
        <v>332</v>
      </c>
      <c r="E3307" s="170">
        <v>1000</v>
      </c>
      <c r="F3307" s="170">
        <v>16</v>
      </c>
      <c r="G3307" s="171">
        <v>7</v>
      </c>
      <c r="H3307" s="170" t="s">
        <v>747</v>
      </c>
      <c r="I3307" s="171">
        <v>8.99</v>
      </c>
      <c r="J3307" s="169">
        <v>1</v>
      </c>
    </row>
    <row r="3308" spans="1:10" hidden="1" x14ac:dyDescent="0.25">
      <c r="A3308" s="169">
        <v>46644</v>
      </c>
      <c r="B3308" s="170" t="s">
        <v>2711</v>
      </c>
      <c r="C3308" s="170" t="s">
        <v>263</v>
      </c>
      <c r="D3308" s="170" t="s">
        <v>332</v>
      </c>
      <c r="E3308" s="170">
        <v>1000</v>
      </c>
      <c r="F3308" s="170">
        <v>16</v>
      </c>
      <c r="G3308" s="171">
        <v>7</v>
      </c>
      <c r="H3308" s="170" t="s">
        <v>747</v>
      </c>
      <c r="I3308" s="171">
        <v>8.99</v>
      </c>
      <c r="J3308" s="169">
        <v>1</v>
      </c>
    </row>
    <row r="3309" spans="1:10" hidden="1" x14ac:dyDescent="0.25">
      <c r="A3309" s="169">
        <v>46686</v>
      </c>
      <c r="B3309" s="170" t="s">
        <v>2712</v>
      </c>
      <c r="C3309" s="170" t="s">
        <v>11</v>
      </c>
      <c r="D3309" s="170" t="s">
        <v>12</v>
      </c>
      <c r="E3309" s="170">
        <v>2130</v>
      </c>
      <c r="F3309" s="170">
        <v>4</v>
      </c>
      <c r="G3309" s="171">
        <v>5</v>
      </c>
      <c r="H3309" s="170" t="s">
        <v>13</v>
      </c>
      <c r="I3309" s="171">
        <v>15.49</v>
      </c>
      <c r="J3309" s="169">
        <v>6</v>
      </c>
    </row>
    <row r="3310" spans="1:10" hidden="1" x14ac:dyDescent="0.25">
      <c r="A3310" s="169">
        <v>46686</v>
      </c>
      <c r="B3310" s="170" t="s">
        <v>2712</v>
      </c>
      <c r="C3310" s="170" t="s">
        <v>11</v>
      </c>
      <c r="D3310" s="170" t="s">
        <v>12</v>
      </c>
      <c r="E3310" s="170">
        <v>2130</v>
      </c>
      <c r="F3310" s="170">
        <v>4</v>
      </c>
      <c r="G3310" s="171">
        <v>5</v>
      </c>
      <c r="H3310" s="170" t="s">
        <v>13</v>
      </c>
      <c r="I3310" s="171">
        <v>15.49</v>
      </c>
      <c r="J3310" s="169">
        <v>6</v>
      </c>
    </row>
    <row r="3311" spans="1:10" hidden="1" x14ac:dyDescent="0.25">
      <c r="A3311" s="169">
        <v>46687</v>
      </c>
      <c r="B3311" s="170" t="s">
        <v>2713</v>
      </c>
      <c r="C3311" s="170" t="s">
        <v>11</v>
      </c>
      <c r="D3311" s="170" t="s">
        <v>267</v>
      </c>
      <c r="E3311" s="170">
        <v>2130</v>
      </c>
      <c r="F3311" s="170">
        <v>4</v>
      </c>
      <c r="G3311" s="171">
        <v>5.5</v>
      </c>
      <c r="H3311" s="170" t="s">
        <v>13</v>
      </c>
      <c r="I3311" s="171">
        <v>15.49</v>
      </c>
      <c r="J3311" s="169">
        <v>6</v>
      </c>
    </row>
    <row r="3312" spans="1:10" hidden="1" x14ac:dyDescent="0.25">
      <c r="A3312" s="169">
        <v>46687</v>
      </c>
      <c r="B3312" s="170" t="s">
        <v>2713</v>
      </c>
      <c r="C3312" s="170" t="s">
        <v>11</v>
      </c>
      <c r="D3312" s="170" t="s">
        <v>267</v>
      </c>
      <c r="E3312" s="170">
        <v>2130</v>
      </c>
      <c r="F3312" s="170">
        <v>4</v>
      </c>
      <c r="G3312" s="171">
        <v>5.5</v>
      </c>
      <c r="H3312" s="170" t="s">
        <v>13</v>
      </c>
      <c r="I3312" s="171">
        <v>15.49</v>
      </c>
      <c r="J3312" s="169">
        <v>6</v>
      </c>
    </row>
    <row r="3313" spans="1:10" hidden="1" x14ac:dyDescent="0.25">
      <c r="A3313" s="169">
        <v>46689</v>
      </c>
      <c r="B3313" s="170" t="s">
        <v>2714</v>
      </c>
      <c r="C3313" s="170" t="s">
        <v>11</v>
      </c>
      <c r="D3313" s="170" t="s">
        <v>267</v>
      </c>
      <c r="E3313" s="170">
        <v>473</v>
      </c>
      <c r="F3313" s="170">
        <v>24</v>
      </c>
      <c r="G3313" s="171">
        <v>5.5</v>
      </c>
      <c r="H3313" s="170" t="s">
        <v>13</v>
      </c>
      <c r="I3313" s="171">
        <v>4.09</v>
      </c>
      <c r="J3313" s="169">
        <v>1</v>
      </c>
    </row>
    <row r="3314" spans="1:10" hidden="1" x14ac:dyDescent="0.25">
      <c r="A3314" s="169">
        <v>46689</v>
      </c>
      <c r="B3314" s="170" t="s">
        <v>2714</v>
      </c>
      <c r="C3314" s="170" t="s">
        <v>11</v>
      </c>
      <c r="D3314" s="170" t="s">
        <v>267</v>
      </c>
      <c r="E3314" s="170">
        <v>473</v>
      </c>
      <c r="F3314" s="170">
        <v>24</v>
      </c>
      <c r="G3314" s="171">
        <v>5.5</v>
      </c>
      <c r="H3314" s="170" t="s">
        <v>13</v>
      </c>
      <c r="I3314" s="171">
        <v>4.09</v>
      </c>
      <c r="J3314" s="169">
        <v>1</v>
      </c>
    </row>
    <row r="3315" spans="1:10" hidden="1" x14ac:dyDescent="0.25">
      <c r="A3315" s="169">
        <v>46705</v>
      </c>
      <c r="B3315" s="170" t="s">
        <v>2715</v>
      </c>
      <c r="C3315" s="170" t="s">
        <v>11</v>
      </c>
      <c r="D3315" s="170" t="s">
        <v>12</v>
      </c>
      <c r="E3315" s="170">
        <v>473</v>
      </c>
      <c r="F3315" s="170">
        <v>24</v>
      </c>
      <c r="G3315" s="171">
        <v>5</v>
      </c>
      <c r="H3315" s="170" t="s">
        <v>13</v>
      </c>
      <c r="I3315" s="171">
        <v>4.09</v>
      </c>
      <c r="J3315" s="169">
        <v>1</v>
      </c>
    </row>
    <row r="3316" spans="1:10" hidden="1" x14ac:dyDescent="0.25">
      <c r="A3316" s="169">
        <v>46705</v>
      </c>
      <c r="B3316" s="170" t="s">
        <v>2715</v>
      </c>
      <c r="C3316" s="170" t="s">
        <v>11</v>
      </c>
      <c r="D3316" s="170" t="s">
        <v>12</v>
      </c>
      <c r="E3316" s="170">
        <v>473</v>
      </c>
      <c r="F3316" s="170">
        <v>24</v>
      </c>
      <c r="G3316" s="171">
        <v>5</v>
      </c>
      <c r="H3316" s="170" t="s">
        <v>13</v>
      </c>
      <c r="I3316" s="171">
        <v>4.09</v>
      </c>
      <c r="J3316" s="169">
        <v>1</v>
      </c>
    </row>
    <row r="3317" spans="1:10" hidden="1" x14ac:dyDescent="0.25">
      <c r="A3317" s="169">
        <v>46709</v>
      </c>
      <c r="B3317" s="170" t="s">
        <v>2716</v>
      </c>
      <c r="C3317" s="170" t="s">
        <v>24</v>
      </c>
      <c r="D3317" s="170" t="s">
        <v>109</v>
      </c>
      <c r="E3317" s="170">
        <v>750</v>
      </c>
      <c r="F3317" s="170">
        <v>12</v>
      </c>
      <c r="G3317" s="171">
        <v>11.5</v>
      </c>
      <c r="H3317" s="170" t="s">
        <v>128</v>
      </c>
      <c r="I3317" s="171">
        <v>20.14</v>
      </c>
      <c r="J3317" s="169">
        <v>1</v>
      </c>
    </row>
    <row r="3318" spans="1:10" hidden="1" x14ac:dyDescent="0.25">
      <c r="A3318" s="169">
        <v>46721</v>
      </c>
      <c r="B3318" s="170" t="s">
        <v>2717</v>
      </c>
      <c r="C3318" s="170" t="s">
        <v>11</v>
      </c>
      <c r="D3318" s="170" t="s">
        <v>267</v>
      </c>
      <c r="E3318" s="170">
        <v>4260</v>
      </c>
      <c r="F3318" s="170">
        <v>1</v>
      </c>
      <c r="G3318" s="171">
        <v>6.5</v>
      </c>
      <c r="H3318" s="170" t="s">
        <v>13</v>
      </c>
      <c r="I3318" s="171">
        <v>29.99</v>
      </c>
      <c r="J3318" s="169">
        <v>12</v>
      </c>
    </row>
    <row r="3319" spans="1:10" hidden="1" x14ac:dyDescent="0.25">
      <c r="A3319" s="169">
        <v>46721</v>
      </c>
      <c r="B3319" s="170" t="s">
        <v>2717</v>
      </c>
      <c r="C3319" s="170" t="s">
        <v>11</v>
      </c>
      <c r="D3319" s="170" t="s">
        <v>267</v>
      </c>
      <c r="E3319" s="170">
        <v>4260</v>
      </c>
      <c r="F3319" s="170">
        <v>1</v>
      </c>
      <c r="G3319" s="171">
        <v>6.5</v>
      </c>
      <c r="H3319" s="170" t="s">
        <v>13</v>
      </c>
      <c r="I3319" s="171">
        <v>29.99</v>
      </c>
      <c r="J3319" s="169">
        <v>12</v>
      </c>
    </row>
    <row r="3320" spans="1:10" hidden="1" x14ac:dyDescent="0.25">
      <c r="A3320" s="169">
        <v>46727</v>
      </c>
      <c r="B3320" s="170" t="s">
        <v>2718</v>
      </c>
      <c r="C3320" s="170" t="s">
        <v>24</v>
      </c>
      <c r="D3320" s="170" t="s">
        <v>68</v>
      </c>
      <c r="E3320" s="170">
        <v>750</v>
      </c>
      <c r="F3320" s="170">
        <v>6</v>
      </c>
      <c r="G3320" s="171">
        <v>14.5</v>
      </c>
      <c r="H3320" s="170" t="s">
        <v>32</v>
      </c>
      <c r="I3320" s="171">
        <v>201.39</v>
      </c>
      <c r="J3320" s="169">
        <v>1</v>
      </c>
    </row>
    <row r="3321" spans="1:10" hidden="1" x14ac:dyDescent="0.25">
      <c r="A3321" s="169">
        <v>46754</v>
      </c>
      <c r="B3321" s="170" t="s">
        <v>2719</v>
      </c>
      <c r="C3321" s="170" t="s">
        <v>11</v>
      </c>
      <c r="D3321" s="170" t="s">
        <v>303</v>
      </c>
      <c r="E3321" s="170">
        <v>3784</v>
      </c>
      <c r="F3321" s="170">
        <v>3</v>
      </c>
      <c r="G3321" s="171">
        <v>6.5</v>
      </c>
      <c r="H3321" s="170" t="s">
        <v>1391</v>
      </c>
      <c r="I3321" s="171">
        <v>29.99</v>
      </c>
      <c r="J3321" s="169">
        <v>8</v>
      </c>
    </row>
    <row r="3322" spans="1:10" hidden="1" x14ac:dyDescent="0.25">
      <c r="A3322" s="169">
        <v>46754</v>
      </c>
      <c r="B3322" s="170" t="s">
        <v>2719</v>
      </c>
      <c r="C3322" s="170" t="s">
        <v>11</v>
      </c>
      <c r="D3322" s="170" t="s">
        <v>303</v>
      </c>
      <c r="E3322" s="170">
        <v>3784</v>
      </c>
      <c r="F3322" s="170">
        <v>3</v>
      </c>
      <c r="G3322" s="171">
        <v>6.5</v>
      </c>
      <c r="H3322" s="170" t="s">
        <v>1391</v>
      </c>
      <c r="I3322" s="171">
        <v>29.99</v>
      </c>
      <c r="J3322" s="169">
        <v>8</v>
      </c>
    </row>
    <row r="3323" spans="1:10" hidden="1" x14ac:dyDescent="0.25">
      <c r="A3323" s="169">
        <v>46760</v>
      </c>
      <c r="B3323" s="170" t="s">
        <v>2720</v>
      </c>
      <c r="C3323" s="170" t="s">
        <v>11</v>
      </c>
      <c r="D3323" s="170" t="s">
        <v>12</v>
      </c>
      <c r="E3323" s="170">
        <v>6390</v>
      </c>
      <c r="F3323" s="170">
        <v>1</v>
      </c>
      <c r="G3323" s="171">
        <v>5</v>
      </c>
      <c r="H3323" s="170" t="s">
        <v>13</v>
      </c>
      <c r="I3323" s="171">
        <v>39.99</v>
      </c>
      <c r="J3323" s="169">
        <v>18</v>
      </c>
    </row>
    <row r="3324" spans="1:10" hidden="1" x14ac:dyDescent="0.25">
      <c r="A3324" s="169">
        <v>46760</v>
      </c>
      <c r="B3324" s="170" t="s">
        <v>2720</v>
      </c>
      <c r="C3324" s="170" t="s">
        <v>11</v>
      </c>
      <c r="D3324" s="170" t="s">
        <v>12</v>
      </c>
      <c r="E3324" s="170">
        <v>6390</v>
      </c>
      <c r="F3324" s="170">
        <v>1</v>
      </c>
      <c r="G3324" s="171">
        <v>5</v>
      </c>
      <c r="H3324" s="170" t="s">
        <v>13</v>
      </c>
      <c r="I3324" s="171">
        <v>39.99</v>
      </c>
      <c r="J3324" s="169">
        <v>18</v>
      </c>
    </row>
    <row r="3325" spans="1:10" hidden="1" x14ac:dyDescent="0.25">
      <c r="A3325" s="169">
        <v>46763</v>
      </c>
      <c r="B3325" s="170" t="s">
        <v>2721</v>
      </c>
      <c r="C3325" s="170" t="s">
        <v>24</v>
      </c>
      <c r="D3325" s="170" t="s">
        <v>575</v>
      </c>
      <c r="E3325" s="170">
        <v>750</v>
      </c>
      <c r="F3325" s="170">
        <v>12</v>
      </c>
      <c r="G3325" s="171">
        <v>13</v>
      </c>
      <c r="H3325" s="170" t="s">
        <v>163</v>
      </c>
      <c r="I3325" s="171">
        <v>19.149999999999999</v>
      </c>
      <c r="J3325" s="169">
        <v>1</v>
      </c>
    </row>
    <row r="3326" spans="1:10" hidden="1" x14ac:dyDescent="0.25">
      <c r="A3326" s="169">
        <v>46771</v>
      </c>
      <c r="B3326" s="170" t="s">
        <v>2722</v>
      </c>
      <c r="C3326" s="170" t="s">
        <v>263</v>
      </c>
      <c r="D3326" s="170" t="s">
        <v>264</v>
      </c>
      <c r="E3326" s="170">
        <v>473</v>
      </c>
      <c r="F3326" s="170">
        <v>24</v>
      </c>
      <c r="G3326" s="171">
        <v>7</v>
      </c>
      <c r="H3326" s="170" t="s">
        <v>285</v>
      </c>
      <c r="I3326" s="171">
        <v>3.99</v>
      </c>
      <c r="J3326" s="169">
        <v>1</v>
      </c>
    </row>
    <row r="3327" spans="1:10" hidden="1" x14ac:dyDescent="0.25">
      <c r="A3327" s="169">
        <v>46771</v>
      </c>
      <c r="B3327" s="170" t="s">
        <v>2722</v>
      </c>
      <c r="C3327" s="170" t="s">
        <v>263</v>
      </c>
      <c r="D3327" s="170" t="s">
        <v>264</v>
      </c>
      <c r="E3327" s="170">
        <v>473</v>
      </c>
      <c r="F3327" s="170">
        <v>24</v>
      </c>
      <c r="G3327" s="171">
        <v>7</v>
      </c>
      <c r="H3327" s="170" t="s">
        <v>285</v>
      </c>
      <c r="I3327" s="171">
        <v>3.99</v>
      </c>
      <c r="J3327" s="169">
        <v>1</v>
      </c>
    </row>
    <row r="3328" spans="1:10" hidden="1" x14ac:dyDescent="0.25">
      <c r="A3328" s="169">
        <v>46772</v>
      </c>
      <c r="B3328" s="170" t="s">
        <v>2723</v>
      </c>
      <c r="C3328" s="170" t="s">
        <v>15</v>
      </c>
      <c r="D3328" s="170" t="s">
        <v>154</v>
      </c>
      <c r="E3328" s="170">
        <v>750</v>
      </c>
      <c r="F3328" s="170">
        <v>12</v>
      </c>
      <c r="G3328" s="171">
        <v>17</v>
      </c>
      <c r="H3328" s="170" t="s">
        <v>26</v>
      </c>
      <c r="I3328" s="171">
        <v>36.99</v>
      </c>
      <c r="J3328" s="169">
        <v>1</v>
      </c>
    </row>
    <row r="3329" spans="1:10" hidden="1" x14ac:dyDescent="0.25">
      <c r="A3329" s="169">
        <v>46790</v>
      </c>
      <c r="B3329" s="170" t="s">
        <v>2724</v>
      </c>
      <c r="C3329" s="170" t="s">
        <v>11</v>
      </c>
      <c r="D3329" s="170" t="s">
        <v>303</v>
      </c>
      <c r="E3329" s="170">
        <v>473</v>
      </c>
      <c r="F3329" s="170">
        <v>24</v>
      </c>
      <c r="G3329" s="171">
        <v>6</v>
      </c>
      <c r="H3329" s="170" t="s">
        <v>1662</v>
      </c>
      <c r="I3329" s="171">
        <v>4.1100000000000003</v>
      </c>
      <c r="J3329" s="169">
        <v>1</v>
      </c>
    </row>
    <row r="3330" spans="1:10" hidden="1" x14ac:dyDescent="0.25">
      <c r="A3330" s="169">
        <v>46790</v>
      </c>
      <c r="B3330" s="170" t="s">
        <v>2724</v>
      </c>
      <c r="C3330" s="170" t="s">
        <v>11</v>
      </c>
      <c r="D3330" s="170" t="s">
        <v>303</v>
      </c>
      <c r="E3330" s="170">
        <v>473</v>
      </c>
      <c r="F3330" s="170">
        <v>24</v>
      </c>
      <c r="G3330" s="171">
        <v>6</v>
      </c>
      <c r="H3330" s="170" t="s">
        <v>1662</v>
      </c>
      <c r="I3330" s="171">
        <v>4.1100000000000003</v>
      </c>
      <c r="J3330" s="169">
        <v>1</v>
      </c>
    </row>
    <row r="3331" spans="1:10" hidden="1" x14ac:dyDescent="0.25">
      <c r="A3331" s="169">
        <v>46803</v>
      </c>
      <c r="B3331" s="170" t="s">
        <v>2725</v>
      </c>
      <c r="C3331" s="170" t="s">
        <v>15</v>
      </c>
      <c r="D3331" s="170" t="s">
        <v>1388</v>
      </c>
      <c r="E3331" s="170">
        <v>750</v>
      </c>
      <c r="F3331" s="170">
        <v>6</v>
      </c>
      <c r="G3331" s="171">
        <v>40</v>
      </c>
      <c r="H3331" s="170" t="s">
        <v>446</v>
      </c>
      <c r="I3331" s="171">
        <v>69.989999999999995</v>
      </c>
      <c r="J3331" s="169">
        <v>1</v>
      </c>
    </row>
    <row r="3332" spans="1:10" hidden="1" x14ac:dyDescent="0.25">
      <c r="A3332" s="169">
        <v>46823</v>
      </c>
      <c r="B3332" s="170" t="s">
        <v>2726</v>
      </c>
      <c r="C3332" s="170" t="s">
        <v>11</v>
      </c>
      <c r="D3332" s="170" t="s">
        <v>267</v>
      </c>
      <c r="E3332" s="170">
        <v>473</v>
      </c>
      <c r="F3332" s="170">
        <v>24</v>
      </c>
      <c r="G3332" s="171">
        <v>5</v>
      </c>
      <c r="H3332" s="170" t="s">
        <v>1209</v>
      </c>
      <c r="I3332" s="171">
        <v>4.79</v>
      </c>
      <c r="J3332" s="169">
        <v>1</v>
      </c>
    </row>
    <row r="3333" spans="1:10" hidden="1" x14ac:dyDescent="0.25">
      <c r="A3333" s="169">
        <v>46905</v>
      </c>
      <c r="B3333" s="170" t="s">
        <v>2727</v>
      </c>
      <c r="C3333" s="170" t="s">
        <v>11</v>
      </c>
      <c r="D3333" s="170" t="s">
        <v>267</v>
      </c>
      <c r="E3333" s="170">
        <v>473</v>
      </c>
      <c r="F3333" s="170">
        <v>24</v>
      </c>
      <c r="G3333" s="171">
        <v>5</v>
      </c>
      <c r="H3333" s="170" t="s">
        <v>1764</v>
      </c>
      <c r="I3333" s="171">
        <v>4.99</v>
      </c>
      <c r="J3333" s="169">
        <v>1</v>
      </c>
    </row>
    <row r="3334" spans="1:10" hidden="1" x14ac:dyDescent="0.25">
      <c r="A3334" s="169">
        <v>46905</v>
      </c>
      <c r="B3334" s="170" t="s">
        <v>2727</v>
      </c>
      <c r="C3334" s="170" t="s">
        <v>11</v>
      </c>
      <c r="D3334" s="170" t="s">
        <v>267</v>
      </c>
      <c r="E3334" s="170">
        <v>473</v>
      </c>
      <c r="F3334" s="170">
        <v>24</v>
      </c>
      <c r="G3334" s="171">
        <v>5</v>
      </c>
      <c r="H3334" s="170" t="s">
        <v>1764</v>
      </c>
      <c r="I3334" s="171">
        <v>4.99</v>
      </c>
      <c r="J3334" s="169">
        <v>1</v>
      </c>
    </row>
    <row r="3335" spans="1:10" hidden="1" x14ac:dyDescent="0.25">
      <c r="A3335" s="169">
        <v>46946</v>
      </c>
      <c r="B3335" s="170" t="s">
        <v>2728</v>
      </c>
      <c r="C3335" s="170" t="s">
        <v>24</v>
      </c>
      <c r="D3335" s="170" t="s">
        <v>99</v>
      </c>
      <c r="E3335" s="170">
        <v>750</v>
      </c>
      <c r="F3335" s="170">
        <v>12</v>
      </c>
      <c r="G3335" s="171">
        <v>20</v>
      </c>
      <c r="H3335" s="170" t="s">
        <v>149</v>
      </c>
      <c r="I3335" s="171">
        <v>26.99</v>
      </c>
      <c r="J3335" s="169">
        <v>1</v>
      </c>
    </row>
    <row r="3336" spans="1:10" hidden="1" x14ac:dyDescent="0.25">
      <c r="A3336" s="169">
        <v>46975</v>
      </c>
      <c r="B3336" s="170" t="s">
        <v>2729</v>
      </c>
      <c r="C3336" s="170" t="s">
        <v>11</v>
      </c>
      <c r="D3336" s="170" t="s">
        <v>303</v>
      </c>
      <c r="E3336" s="170">
        <v>473</v>
      </c>
      <c r="F3336" s="170">
        <v>24</v>
      </c>
      <c r="G3336" s="171">
        <v>6.7</v>
      </c>
      <c r="H3336" s="170" t="s">
        <v>415</v>
      </c>
      <c r="I3336" s="171">
        <v>4.79</v>
      </c>
      <c r="J3336" s="169">
        <v>1</v>
      </c>
    </row>
    <row r="3337" spans="1:10" hidden="1" x14ac:dyDescent="0.25">
      <c r="A3337" s="169">
        <v>46975</v>
      </c>
      <c r="B3337" s="170" t="s">
        <v>2729</v>
      </c>
      <c r="C3337" s="170" t="s">
        <v>11</v>
      </c>
      <c r="D3337" s="170" t="s">
        <v>303</v>
      </c>
      <c r="E3337" s="170">
        <v>473</v>
      </c>
      <c r="F3337" s="170">
        <v>24</v>
      </c>
      <c r="G3337" s="171">
        <v>6.7</v>
      </c>
      <c r="H3337" s="170" t="s">
        <v>415</v>
      </c>
      <c r="I3337" s="171">
        <v>4.79</v>
      </c>
      <c r="J3337" s="169">
        <v>1</v>
      </c>
    </row>
    <row r="3338" spans="1:10" hidden="1" x14ac:dyDescent="0.25">
      <c r="A3338" s="169">
        <v>46987</v>
      </c>
      <c r="B3338" s="170" t="s">
        <v>2730</v>
      </c>
      <c r="C3338" s="170" t="s">
        <v>11</v>
      </c>
      <c r="D3338" s="170" t="s">
        <v>267</v>
      </c>
      <c r="E3338" s="170">
        <v>473</v>
      </c>
      <c r="F3338" s="170">
        <v>24</v>
      </c>
      <c r="G3338" s="171">
        <v>5.5</v>
      </c>
      <c r="H3338" s="170" t="s">
        <v>2226</v>
      </c>
      <c r="I3338" s="171">
        <v>4.3899999999999997</v>
      </c>
      <c r="J3338" s="169">
        <v>1</v>
      </c>
    </row>
    <row r="3339" spans="1:10" hidden="1" x14ac:dyDescent="0.25">
      <c r="A3339" s="169">
        <v>46987</v>
      </c>
      <c r="B3339" s="170" t="s">
        <v>2730</v>
      </c>
      <c r="C3339" s="170" t="s">
        <v>11</v>
      </c>
      <c r="D3339" s="170" t="s">
        <v>267</v>
      </c>
      <c r="E3339" s="170">
        <v>473</v>
      </c>
      <c r="F3339" s="170">
        <v>24</v>
      </c>
      <c r="G3339" s="171">
        <v>5.5</v>
      </c>
      <c r="H3339" s="170" t="s">
        <v>1407</v>
      </c>
      <c r="I3339" s="171">
        <v>4.3899999999999997</v>
      </c>
      <c r="J3339" s="169">
        <v>1</v>
      </c>
    </row>
    <row r="3340" spans="1:10" hidden="1" x14ac:dyDescent="0.25">
      <c r="A3340" s="169">
        <v>47003</v>
      </c>
      <c r="B3340" s="170" t="s">
        <v>2731</v>
      </c>
      <c r="C3340" s="170" t="s">
        <v>24</v>
      </c>
      <c r="D3340" s="170" t="s">
        <v>25</v>
      </c>
      <c r="E3340" s="170">
        <v>750</v>
      </c>
      <c r="F3340" s="170">
        <v>12</v>
      </c>
      <c r="G3340" s="171">
        <v>11</v>
      </c>
      <c r="H3340" s="170" t="s">
        <v>64</v>
      </c>
      <c r="I3340" s="171">
        <v>18.989999999999998</v>
      </c>
      <c r="J3340" s="169">
        <v>1</v>
      </c>
    </row>
    <row r="3341" spans="1:10" hidden="1" x14ac:dyDescent="0.25">
      <c r="A3341" s="169">
        <v>47014</v>
      </c>
      <c r="B3341" s="170" t="s">
        <v>2732</v>
      </c>
      <c r="C3341" s="170" t="s">
        <v>263</v>
      </c>
      <c r="D3341" s="170" t="s">
        <v>646</v>
      </c>
      <c r="E3341" s="170">
        <v>2130</v>
      </c>
      <c r="F3341" s="170">
        <v>4</v>
      </c>
      <c r="G3341" s="171">
        <v>5</v>
      </c>
      <c r="H3341" s="170" t="s">
        <v>54</v>
      </c>
      <c r="I3341" s="171">
        <v>18.190000000000001</v>
      </c>
      <c r="J3341" s="169">
        <v>6</v>
      </c>
    </row>
    <row r="3342" spans="1:10" hidden="1" x14ac:dyDescent="0.25">
      <c r="A3342" s="169">
        <v>47014</v>
      </c>
      <c r="B3342" s="170" t="s">
        <v>2732</v>
      </c>
      <c r="C3342" s="170" t="s">
        <v>263</v>
      </c>
      <c r="D3342" s="170" t="s">
        <v>646</v>
      </c>
      <c r="E3342" s="170">
        <v>2130</v>
      </c>
      <c r="F3342" s="170">
        <v>4</v>
      </c>
      <c r="G3342" s="171">
        <v>5</v>
      </c>
      <c r="H3342" s="170" t="s">
        <v>54</v>
      </c>
      <c r="I3342" s="171">
        <v>18.190000000000001</v>
      </c>
      <c r="J3342" s="169">
        <v>6</v>
      </c>
    </row>
    <row r="3343" spans="1:10" hidden="1" x14ac:dyDescent="0.25">
      <c r="A3343" s="169">
        <v>47023</v>
      </c>
      <c r="B3343" s="170" t="s">
        <v>2733</v>
      </c>
      <c r="C3343" s="170" t="s">
        <v>11</v>
      </c>
      <c r="D3343" s="170" t="s">
        <v>303</v>
      </c>
      <c r="E3343" s="170">
        <v>473</v>
      </c>
      <c r="F3343" s="170">
        <v>24</v>
      </c>
      <c r="G3343" s="171">
        <v>7.5</v>
      </c>
      <c r="H3343" s="170" t="s">
        <v>2066</v>
      </c>
      <c r="I3343" s="171">
        <v>4.3</v>
      </c>
      <c r="J3343" s="169">
        <v>1</v>
      </c>
    </row>
    <row r="3344" spans="1:10" hidden="1" x14ac:dyDescent="0.25">
      <c r="A3344" s="169">
        <v>47023</v>
      </c>
      <c r="B3344" s="170" t="s">
        <v>2733</v>
      </c>
      <c r="C3344" s="170" t="s">
        <v>11</v>
      </c>
      <c r="D3344" s="170" t="s">
        <v>303</v>
      </c>
      <c r="E3344" s="170">
        <v>473</v>
      </c>
      <c r="F3344" s="170">
        <v>24</v>
      </c>
      <c r="G3344" s="171">
        <v>7.5</v>
      </c>
      <c r="H3344" s="170" t="s">
        <v>2066</v>
      </c>
      <c r="I3344" s="171">
        <v>4.3</v>
      </c>
      <c r="J3344" s="169">
        <v>1</v>
      </c>
    </row>
    <row r="3345" spans="1:10" hidden="1" x14ac:dyDescent="0.25">
      <c r="A3345" s="169">
        <v>47042</v>
      </c>
      <c r="B3345" s="170" t="s">
        <v>2734</v>
      </c>
      <c r="C3345" s="170" t="s">
        <v>24</v>
      </c>
      <c r="D3345" s="170" t="s">
        <v>66</v>
      </c>
      <c r="E3345" s="170">
        <v>750</v>
      </c>
      <c r="F3345" s="170">
        <v>12</v>
      </c>
      <c r="G3345" s="171">
        <v>12.5</v>
      </c>
      <c r="H3345" s="170" t="s">
        <v>2735</v>
      </c>
      <c r="I3345" s="171">
        <v>20</v>
      </c>
      <c r="J3345" s="169">
        <v>1</v>
      </c>
    </row>
    <row r="3346" spans="1:10" hidden="1" x14ac:dyDescent="0.25">
      <c r="A3346" s="169">
        <v>47070</v>
      </c>
      <c r="B3346" s="170" t="s">
        <v>2736</v>
      </c>
      <c r="C3346" s="170" t="s">
        <v>24</v>
      </c>
      <c r="D3346" s="170" t="s">
        <v>34</v>
      </c>
      <c r="E3346" s="170">
        <v>750</v>
      </c>
      <c r="F3346" s="170">
        <v>12</v>
      </c>
      <c r="G3346" s="171">
        <v>13</v>
      </c>
      <c r="H3346" s="170" t="s">
        <v>177</v>
      </c>
      <c r="I3346" s="171">
        <v>16.989999999999998</v>
      </c>
      <c r="J3346" s="169">
        <v>1</v>
      </c>
    </row>
    <row r="3347" spans="1:10" hidden="1" x14ac:dyDescent="0.25">
      <c r="A3347" s="169">
        <v>47072</v>
      </c>
      <c r="B3347" s="170" t="s">
        <v>2737</v>
      </c>
      <c r="C3347" s="170" t="s">
        <v>24</v>
      </c>
      <c r="D3347" s="170" t="s">
        <v>166</v>
      </c>
      <c r="E3347" s="170">
        <v>3000</v>
      </c>
      <c r="F3347" s="170">
        <v>4</v>
      </c>
      <c r="G3347" s="171">
        <v>12</v>
      </c>
      <c r="H3347" s="170" t="s">
        <v>26</v>
      </c>
      <c r="I3347" s="171">
        <v>49.99</v>
      </c>
      <c r="J3347" s="169">
        <v>1</v>
      </c>
    </row>
    <row r="3348" spans="1:10" hidden="1" x14ac:dyDescent="0.25">
      <c r="A3348" s="169">
        <v>47074</v>
      </c>
      <c r="B3348" s="170" t="s">
        <v>2738</v>
      </c>
      <c r="C3348" s="170" t="s">
        <v>24</v>
      </c>
      <c r="D3348" s="170" t="s">
        <v>34</v>
      </c>
      <c r="E3348" s="170">
        <v>3000</v>
      </c>
      <c r="F3348" s="170">
        <v>4</v>
      </c>
      <c r="G3348" s="171">
        <v>13</v>
      </c>
      <c r="H3348" s="170" t="s">
        <v>26</v>
      </c>
      <c r="I3348" s="171">
        <v>49.99</v>
      </c>
      <c r="J3348" s="169">
        <v>1</v>
      </c>
    </row>
    <row r="3349" spans="1:10" hidden="1" x14ac:dyDescent="0.25">
      <c r="A3349" s="169">
        <v>47075</v>
      </c>
      <c r="B3349" s="170" t="s">
        <v>2739</v>
      </c>
      <c r="C3349" s="170" t="s">
        <v>24</v>
      </c>
      <c r="D3349" s="170" t="s">
        <v>2508</v>
      </c>
      <c r="E3349" s="170">
        <v>750</v>
      </c>
      <c r="F3349" s="170">
        <v>12</v>
      </c>
      <c r="G3349" s="171">
        <v>13</v>
      </c>
      <c r="H3349" s="170" t="s">
        <v>22</v>
      </c>
      <c r="I3349" s="171">
        <v>19.989999999999998</v>
      </c>
      <c r="J3349" s="169">
        <v>1</v>
      </c>
    </row>
    <row r="3350" spans="1:10" hidden="1" x14ac:dyDescent="0.25">
      <c r="A3350" s="169">
        <v>47080</v>
      </c>
      <c r="B3350" s="170" t="s">
        <v>2740</v>
      </c>
      <c r="C3350" s="170" t="s">
        <v>24</v>
      </c>
      <c r="D3350" s="170" t="s">
        <v>185</v>
      </c>
      <c r="E3350" s="170">
        <v>750</v>
      </c>
      <c r="F3350" s="170">
        <v>6</v>
      </c>
      <c r="G3350" s="171">
        <v>13.5</v>
      </c>
      <c r="H3350" s="170" t="s">
        <v>177</v>
      </c>
      <c r="I3350" s="171">
        <v>19.989999999999998</v>
      </c>
      <c r="J3350" s="169">
        <v>1</v>
      </c>
    </row>
    <row r="3351" spans="1:10" hidden="1" x14ac:dyDescent="0.25">
      <c r="A3351" s="169">
        <v>47089</v>
      </c>
      <c r="B3351" s="170" t="s">
        <v>2741</v>
      </c>
      <c r="C3351" s="170" t="s">
        <v>263</v>
      </c>
      <c r="D3351" s="170" t="s">
        <v>935</v>
      </c>
      <c r="E3351" s="170">
        <v>29330</v>
      </c>
      <c r="F3351" s="170">
        <v>1</v>
      </c>
      <c r="G3351" s="171">
        <v>5</v>
      </c>
      <c r="H3351" s="170" t="s">
        <v>1615</v>
      </c>
      <c r="I3351" s="171">
        <v>230.72</v>
      </c>
      <c r="J3351" s="169">
        <v>1</v>
      </c>
    </row>
    <row r="3352" spans="1:10" hidden="1" x14ac:dyDescent="0.25">
      <c r="A3352" s="169">
        <v>47089</v>
      </c>
      <c r="B3352" s="170" t="s">
        <v>2741</v>
      </c>
      <c r="C3352" s="170" t="s">
        <v>263</v>
      </c>
      <c r="D3352" s="170" t="s">
        <v>935</v>
      </c>
      <c r="E3352" s="170">
        <v>29330</v>
      </c>
      <c r="F3352" s="170">
        <v>1</v>
      </c>
      <c r="G3352" s="171">
        <v>5</v>
      </c>
      <c r="H3352" s="170" t="s">
        <v>1615</v>
      </c>
      <c r="I3352" s="171">
        <v>230.72</v>
      </c>
      <c r="J3352" s="169">
        <v>1</v>
      </c>
    </row>
    <row r="3353" spans="1:10" hidden="1" x14ac:dyDescent="0.25">
      <c r="A3353" s="169">
        <v>47152</v>
      </c>
      <c r="B3353" s="170" t="s">
        <v>2742</v>
      </c>
      <c r="C3353" s="170" t="s">
        <v>24</v>
      </c>
      <c r="D3353" s="170" t="s">
        <v>34</v>
      </c>
      <c r="E3353" s="170">
        <v>750</v>
      </c>
      <c r="F3353" s="170">
        <v>12</v>
      </c>
      <c r="G3353" s="171">
        <v>13.5</v>
      </c>
      <c r="H3353" s="170" t="s">
        <v>177</v>
      </c>
      <c r="I3353" s="171">
        <v>36.99</v>
      </c>
      <c r="J3353" s="169">
        <v>1</v>
      </c>
    </row>
    <row r="3354" spans="1:10" hidden="1" x14ac:dyDescent="0.25">
      <c r="A3354" s="169">
        <v>47161</v>
      </c>
      <c r="B3354" s="170" t="s">
        <v>2743</v>
      </c>
      <c r="C3354" s="170" t="s">
        <v>11</v>
      </c>
      <c r="D3354" s="170" t="s">
        <v>267</v>
      </c>
      <c r="E3354" s="170">
        <v>473</v>
      </c>
      <c r="F3354" s="170">
        <v>24</v>
      </c>
      <c r="G3354" s="171">
        <v>4.5</v>
      </c>
      <c r="H3354" s="170" t="s">
        <v>1362</v>
      </c>
      <c r="I3354" s="171">
        <v>4.3600000000000003</v>
      </c>
      <c r="J3354" s="169">
        <v>1</v>
      </c>
    </row>
    <row r="3355" spans="1:10" hidden="1" x14ac:dyDescent="0.25">
      <c r="A3355" s="169">
        <v>47161</v>
      </c>
      <c r="B3355" s="170" t="s">
        <v>2743</v>
      </c>
      <c r="C3355" s="170" t="s">
        <v>11</v>
      </c>
      <c r="D3355" s="170" t="s">
        <v>267</v>
      </c>
      <c r="E3355" s="170">
        <v>473</v>
      </c>
      <c r="F3355" s="170">
        <v>24</v>
      </c>
      <c r="G3355" s="171">
        <v>4.5</v>
      </c>
      <c r="H3355" s="170" t="s">
        <v>1362</v>
      </c>
      <c r="I3355" s="171">
        <v>4.3600000000000003</v>
      </c>
      <c r="J3355" s="169">
        <v>1</v>
      </c>
    </row>
    <row r="3356" spans="1:10" hidden="1" x14ac:dyDescent="0.25">
      <c r="A3356" s="169">
        <v>47184</v>
      </c>
      <c r="B3356" s="170" t="s">
        <v>2744</v>
      </c>
      <c r="C3356" s="170" t="s">
        <v>24</v>
      </c>
      <c r="D3356" s="170" t="s">
        <v>68</v>
      </c>
      <c r="E3356" s="170">
        <v>750</v>
      </c>
      <c r="F3356" s="170">
        <v>12</v>
      </c>
      <c r="G3356" s="171">
        <v>14</v>
      </c>
      <c r="H3356" s="170" t="s">
        <v>100</v>
      </c>
      <c r="I3356" s="171">
        <v>18.079999999999998</v>
      </c>
      <c r="J3356" s="169">
        <v>1</v>
      </c>
    </row>
    <row r="3357" spans="1:10" hidden="1" x14ac:dyDescent="0.25">
      <c r="A3357" s="169">
        <v>47185</v>
      </c>
      <c r="B3357" s="170" t="s">
        <v>2745</v>
      </c>
      <c r="C3357" s="170" t="s">
        <v>24</v>
      </c>
      <c r="D3357" s="170" t="s">
        <v>34</v>
      </c>
      <c r="E3357" s="170">
        <v>750</v>
      </c>
      <c r="F3357" s="170">
        <v>6</v>
      </c>
      <c r="G3357" s="171">
        <v>13.5</v>
      </c>
      <c r="H3357" s="170" t="s">
        <v>177</v>
      </c>
      <c r="I3357" s="171">
        <v>199.99</v>
      </c>
      <c r="J3357" s="169">
        <v>1</v>
      </c>
    </row>
    <row r="3358" spans="1:10" hidden="1" x14ac:dyDescent="0.25">
      <c r="A3358" s="169">
        <v>47187</v>
      </c>
      <c r="B3358" s="170" t="s">
        <v>2659</v>
      </c>
      <c r="C3358" s="170" t="s">
        <v>15</v>
      </c>
      <c r="D3358" s="170" t="s">
        <v>252</v>
      </c>
      <c r="E3358" s="170">
        <v>750</v>
      </c>
      <c r="F3358" s="170">
        <v>12</v>
      </c>
      <c r="G3358" s="171">
        <v>30</v>
      </c>
      <c r="H3358" s="170" t="s">
        <v>1173</v>
      </c>
      <c r="I3358" s="171">
        <v>35.99</v>
      </c>
      <c r="J3358" s="169">
        <v>1</v>
      </c>
    </row>
    <row r="3359" spans="1:10" hidden="1" x14ac:dyDescent="0.25">
      <c r="A3359" s="169">
        <v>47188</v>
      </c>
      <c r="B3359" s="170" t="s">
        <v>2746</v>
      </c>
      <c r="C3359" s="170" t="s">
        <v>11</v>
      </c>
      <c r="D3359" s="170" t="s">
        <v>267</v>
      </c>
      <c r="E3359" s="170">
        <v>473</v>
      </c>
      <c r="F3359" s="170">
        <v>24</v>
      </c>
      <c r="G3359" s="171">
        <v>4.2</v>
      </c>
      <c r="H3359" s="170" t="s">
        <v>1918</v>
      </c>
      <c r="I3359" s="171">
        <v>3.58</v>
      </c>
      <c r="J3359" s="169">
        <v>1</v>
      </c>
    </row>
    <row r="3360" spans="1:10" hidden="1" x14ac:dyDescent="0.25">
      <c r="A3360" s="169">
        <v>47189</v>
      </c>
      <c r="B3360" s="170" t="s">
        <v>2747</v>
      </c>
      <c r="C3360" s="170" t="s">
        <v>24</v>
      </c>
      <c r="D3360" s="170" t="s">
        <v>230</v>
      </c>
      <c r="E3360" s="170">
        <v>750</v>
      </c>
      <c r="F3360" s="170">
        <v>12</v>
      </c>
      <c r="G3360" s="171">
        <v>13.5</v>
      </c>
      <c r="H3360" s="170" t="s">
        <v>163</v>
      </c>
      <c r="I3360" s="171">
        <v>29.99</v>
      </c>
      <c r="J3360" s="169">
        <v>1</v>
      </c>
    </row>
    <row r="3361" spans="1:10" hidden="1" x14ac:dyDescent="0.25">
      <c r="A3361" s="169">
        <v>47199</v>
      </c>
      <c r="B3361" s="170" t="s">
        <v>2748</v>
      </c>
      <c r="C3361" s="170" t="s">
        <v>15</v>
      </c>
      <c r="D3361" s="170" t="s">
        <v>82</v>
      </c>
      <c r="E3361" s="170">
        <v>750</v>
      </c>
      <c r="F3361" s="170">
        <v>6</v>
      </c>
      <c r="G3361" s="171">
        <v>40</v>
      </c>
      <c r="H3361" s="170" t="s">
        <v>43</v>
      </c>
      <c r="I3361" s="171">
        <v>79.989999999999995</v>
      </c>
      <c r="J3361" s="169">
        <v>1</v>
      </c>
    </row>
    <row r="3362" spans="1:10" hidden="1" x14ac:dyDescent="0.25">
      <c r="A3362" s="169">
        <v>47204</v>
      </c>
      <c r="B3362" s="170" t="s">
        <v>2749</v>
      </c>
      <c r="C3362" s="170" t="s">
        <v>24</v>
      </c>
      <c r="D3362" s="170" t="s">
        <v>34</v>
      </c>
      <c r="E3362" s="170">
        <v>750</v>
      </c>
      <c r="F3362" s="170">
        <v>3</v>
      </c>
      <c r="G3362" s="171">
        <v>13</v>
      </c>
      <c r="H3362" s="170" t="s">
        <v>177</v>
      </c>
      <c r="I3362" s="171">
        <v>449.99</v>
      </c>
      <c r="J3362" s="169">
        <v>1</v>
      </c>
    </row>
    <row r="3363" spans="1:10" hidden="1" x14ac:dyDescent="0.25">
      <c r="A3363" s="169">
        <v>47249</v>
      </c>
      <c r="B3363" s="170" t="s">
        <v>2750</v>
      </c>
      <c r="C3363" s="170" t="s">
        <v>11</v>
      </c>
      <c r="D3363" s="170" t="s">
        <v>211</v>
      </c>
      <c r="E3363" s="170">
        <v>473</v>
      </c>
      <c r="F3363" s="170">
        <v>24</v>
      </c>
      <c r="G3363" s="171">
        <v>3.5</v>
      </c>
      <c r="H3363" s="170" t="s">
        <v>1556</v>
      </c>
      <c r="I3363" s="171">
        <v>3.99</v>
      </c>
      <c r="J3363" s="169">
        <v>1</v>
      </c>
    </row>
    <row r="3364" spans="1:10" hidden="1" x14ac:dyDescent="0.25">
      <c r="A3364" s="169">
        <v>47249</v>
      </c>
      <c r="B3364" s="170" t="s">
        <v>2750</v>
      </c>
      <c r="C3364" s="170" t="s">
        <v>11</v>
      </c>
      <c r="D3364" s="170" t="s">
        <v>211</v>
      </c>
      <c r="E3364" s="170">
        <v>473</v>
      </c>
      <c r="F3364" s="170">
        <v>24</v>
      </c>
      <c r="G3364" s="171">
        <v>3.5</v>
      </c>
      <c r="H3364" s="170" t="s">
        <v>1556</v>
      </c>
      <c r="I3364" s="171">
        <v>3.99</v>
      </c>
      <c r="J3364" s="169">
        <v>1</v>
      </c>
    </row>
    <row r="3365" spans="1:10" hidden="1" x14ac:dyDescent="0.25">
      <c r="A3365" s="169">
        <v>47251</v>
      </c>
      <c r="B3365" s="170" t="s">
        <v>2751</v>
      </c>
      <c r="C3365" s="170" t="s">
        <v>15</v>
      </c>
      <c r="D3365" s="170" t="s">
        <v>252</v>
      </c>
      <c r="E3365" s="170">
        <v>375</v>
      </c>
      <c r="F3365" s="170">
        <v>12</v>
      </c>
      <c r="G3365" s="171">
        <v>20</v>
      </c>
      <c r="H3365" s="170" t="s">
        <v>17</v>
      </c>
      <c r="I3365" s="171">
        <v>20.49</v>
      </c>
      <c r="J3365" s="169">
        <v>1</v>
      </c>
    </row>
    <row r="3366" spans="1:10" hidden="1" x14ac:dyDescent="0.25">
      <c r="A3366" s="169">
        <v>47262</v>
      </c>
      <c r="B3366" s="170" t="s">
        <v>2752</v>
      </c>
      <c r="C3366" s="170" t="s">
        <v>11</v>
      </c>
      <c r="D3366" s="170" t="s">
        <v>267</v>
      </c>
      <c r="E3366" s="170">
        <v>473</v>
      </c>
      <c r="F3366" s="170">
        <v>24</v>
      </c>
      <c r="G3366" s="171">
        <v>5.3</v>
      </c>
      <c r="H3366" s="170" t="s">
        <v>1556</v>
      </c>
      <c r="I3366" s="171">
        <v>4.3</v>
      </c>
      <c r="J3366" s="169">
        <v>1</v>
      </c>
    </row>
    <row r="3367" spans="1:10" hidden="1" x14ac:dyDescent="0.25">
      <c r="A3367" s="169">
        <v>47262</v>
      </c>
      <c r="B3367" s="170" t="s">
        <v>2752</v>
      </c>
      <c r="C3367" s="170" t="s">
        <v>11</v>
      </c>
      <c r="D3367" s="170" t="s">
        <v>267</v>
      </c>
      <c r="E3367" s="170">
        <v>473</v>
      </c>
      <c r="F3367" s="170">
        <v>24</v>
      </c>
      <c r="G3367" s="171">
        <v>5.3</v>
      </c>
      <c r="H3367" s="170" t="s">
        <v>1556</v>
      </c>
      <c r="I3367" s="171">
        <v>4.3</v>
      </c>
      <c r="J3367" s="169">
        <v>1</v>
      </c>
    </row>
    <row r="3368" spans="1:10" hidden="1" x14ac:dyDescent="0.25">
      <c r="A3368" s="169">
        <v>47266</v>
      </c>
      <c r="B3368" s="170" t="s">
        <v>2753</v>
      </c>
      <c r="C3368" s="170" t="s">
        <v>11</v>
      </c>
      <c r="D3368" s="170" t="s">
        <v>12</v>
      </c>
      <c r="E3368" s="170">
        <v>473</v>
      </c>
      <c r="F3368" s="170">
        <v>24</v>
      </c>
      <c r="G3368" s="171">
        <v>5</v>
      </c>
      <c r="H3368" s="170" t="s">
        <v>1556</v>
      </c>
      <c r="I3368" s="171">
        <v>4.1500000000000004</v>
      </c>
      <c r="J3368" s="169">
        <v>1</v>
      </c>
    </row>
    <row r="3369" spans="1:10" hidden="1" x14ac:dyDescent="0.25">
      <c r="A3369" s="169">
        <v>47266</v>
      </c>
      <c r="B3369" s="170" t="s">
        <v>2753</v>
      </c>
      <c r="C3369" s="170" t="s">
        <v>11</v>
      </c>
      <c r="D3369" s="170" t="s">
        <v>12</v>
      </c>
      <c r="E3369" s="170">
        <v>473</v>
      </c>
      <c r="F3369" s="170">
        <v>24</v>
      </c>
      <c r="G3369" s="171">
        <v>5</v>
      </c>
      <c r="H3369" s="170" t="s">
        <v>1556</v>
      </c>
      <c r="I3369" s="171">
        <v>4.1500000000000004</v>
      </c>
      <c r="J3369" s="169">
        <v>1</v>
      </c>
    </row>
    <row r="3370" spans="1:10" hidden="1" x14ac:dyDescent="0.25">
      <c r="A3370" s="169">
        <v>47268</v>
      </c>
      <c r="B3370" s="170" t="s">
        <v>2754</v>
      </c>
      <c r="C3370" s="170" t="s">
        <v>11</v>
      </c>
      <c r="D3370" s="170" t="s">
        <v>303</v>
      </c>
      <c r="E3370" s="170">
        <v>473</v>
      </c>
      <c r="F3370" s="170">
        <v>24</v>
      </c>
      <c r="G3370" s="171">
        <v>6</v>
      </c>
      <c r="H3370" s="170" t="s">
        <v>2319</v>
      </c>
      <c r="I3370" s="171">
        <v>4.6500000000000004</v>
      </c>
      <c r="J3370" s="169">
        <v>1</v>
      </c>
    </row>
    <row r="3371" spans="1:10" hidden="1" x14ac:dyDescent="0.25">
      <c r="A3371" s="169">
        <v>47268</v>
      </c>
      <c r="B3371" s="170" t="s">
        <v>2754</v>
      </c>
      <c r="C3371" s="170" t="s">
        <v>11</v>
      </c>
      <c r="D3371" s="170" t="s">
        <v>303</v>
      </c>
      <c r="E3371" s="170">
        <v>473</v>
      </c>
      <c r="F3371" s="170">
        <v>24</v>
      </c>
      <c r="G3371" s="171">
        <v>6</v>
      </c>
      <c r="H3371" s="170" t="s">
        <v>1407</v>
      </c>
      <c r="I3371" s="171">
        <v>4.6500000000000004</v>
      </c>
      <c r="J3371" s="169">
        <v>1</v>
      </c>
    </row>
    <row r="3372" spans="1:10" hidden="1" x14ac:dyDescent="0.25">
      <c r="A3372" s="169">
        <v>47272</v>
      </c>
      <c r="B3372" s="170" t="s">
        <v>2755</v>
      </c>
      <c r="C3372" s="170" t="s">
        <v>1065</v>
      </c>
      <c r="D3372" s="170" t="s">
        <v>1066</v>
      </c>
      <c r="E3372" s="170">
        <v>750</v>
      </c>
      <c r="F3372" s="170">
        <v>12</v>
      </c>
      <c r="G3372" s="171">
        <v>9.9999999999999995E-8</v>
      </c>
      <c r="H3372" s="170" t="s">
        <v>128</v>
      </c>
      <c r="I3372" s="171">
        <v>13.99</v>
      </c>
      <c r="J3372" s="169">
        <v>1</v>
      </c>
    </row>
    <row r="3373" spans="1:10" hidden="1" x14ac:dyDescent="0.25">
      <c r="A3373" s="169">
        <v>47276</v>
      </c>
      <c r="B3373" s="170" t="s">
        <v>2756</v>
      </c>
      <c r="C3373" s="170" t="s">
        <v>1065</v>
      </c>
      <c r="D3373" s="170" t="s">
        <v>1066</v>
      </c>
      <c r="E3373" s="170">
        <v>750</v>
      </c>
      <c r="F3373" s="170">
        <v>12</v>
      </c>
      <c r="G3373" s="171">
        <v>9.9999999999999995E-8</v>
      </c>
      <c r="H3373" s="170" t="s">
        <v>128</v>
      </c>
      <c r="I3373" s="171">
        <v>13.99</v>
      </c>
      <c r="J3373" s="169">
        <v>1</v>
      </c>
    </row>
    <row r="3374" spans="1:10" hidden="1" x14ac:dyDescent="0.25">
      <c r="A3374" s="169">
        <v>47278</v>
      </c>
      <c r="B3374" s="170" t="s">
        <v>2757</v>
      </c>
      <c r="C3374" s="170" t="s">
        <v>15</v>
      </c>
      <c r="D3374" s="170" t="s">
        <v>1388</v>
      </c>
      <c r="E3374" s="170">
        <v>750</v>
      </c>
      <c r="F3374" s="170">
        <v>6</v>
      </c>
      <c r="G3374" s="171">
        <v>40</v>
      </c>
      <c r="H3374" s="170" t="s">
        <v>20</v>
      </c>
      <c r="I3374" s="171">
        <v>124.99</v>
      </c>
      <c r="J3374" s="169">
        <v>1</v>
      </c>
    </row>
    <row r="3375" spans="1:10" hidden="1" x14ac:dyDescent="0.25">
      <c r="A3375" s="169">
        <v>47309</v>
      </c>
      <c r="B3375" s="170" t="s">
        <v>2758</v>
      </c>
      <c r="C3375" s="170" t="s">
        <v>15</v>
      </c>
      <c r="D3375" s="170" t="s">
        <v>1007</v>
      </c>
      <c r="E3375" s="170">
        <v>700</v>
      </c>
      <c r="F3375" s="170">
        <v>6</v>
      </c>
      <c r="G3375" s="171">
        <v>43</v>
      </c>
      <c r="H3375" s="170" t="s">
        <v>17</v>
      </c>
      <c r="I3375" s="171">
        <v>89.99</v>
      </c>
      <c r="J3375" s="169">
        <v>1</v>
      </c>
    </row>
    <row r="3376" spans="1:10" hidden="1" x14ac:dyDescent="0.25">
      <c r="A3376" s="169">
        <v>47320</v>
      </c>
      <c r="B3376" s="170" t="s">
        <v>2759</v>
      </c>
      <c r="C3376" s="170" t="s">
        <v>263</v>
      </c>
      <c r="D3376" s="170" t="s">
        <v>264</v>
      </c>
      <c r="E3376" s="170">
        <v>355</v>
      </c>
      <c r="F3376" s="170">
        <v>24</v>
      </c>
      <c r="G3376" s="171">
        <v>5</v>
      </c>
      <c r="H3376" s="170" t="s">
        <v>2760</v>
      </c>
      <c r="I3376" s="171">
        <v>3.36</v>
      </c>
      <c r="J3376" s="169">
        <v>1</v>
      </c>
    </row>
    <row r="3377" spans="1:10" hidden="1" x14ac:dyDescent="0.25">
      <c r="A3377" s="169">
        <v>47320</v>
      </c>
      <c r="B3377" s="170" t="s">
        <v>2759</v>
      </c>
      <c r="C3377" s="170" t="s">
        <v>263</v>
      </c>
      <c r="D3377" s="170" t="s">
        <v>264</v>
      </c>
      <c r="E3377" s="170">
        <v>355</v>
      </c>
      <c r="F3377" s="170">
        <v>24</v>
      </c>
      <c r="G3377" s="171">
        <v>5</v>
      </c>
      <c r="H3377" s="170" t="s">
        <v>2760</v>
      </c>
      <c r="I3377" s="171">
        <v>3.36</v>
      </c>
      <c r="J3377" s="169">
        <v>1</v>
      </c>
    </row>
    <row r="3378" spans="1:10" hidden="1" x14ac:dyDescent="0.25">
      <c r="A3378" s="169">
        <v>47324</v>
      </c>
      <c r="B3378" s="170" t="s">
        <v>2761</v>
      </c>
      <c r="C3378" s="170" t="s">
        <v>11</v>
      </c>
      <c r="D3378" s="170" t="s">
        <v>267</v>
      </c>
      <c r="E3378" s="170">
        <v>473</v>
      </c>
      <c r="F3378" s="170">
        <v>24</v>
      </c>
      <c r="G3378" s="171">
        <v>4.5999999999999996</v>
      </c>
      <c r="H3378" s="170" t="s">
        <v>2190</v>
      </c>
      <c r="I3378" s="171">
        <v>4.09</v>
      </c>
      <c r="J3378" s="169">
        <v>1</v>
      </c>
    </row>
    <row r="3379" spans="1:10" hidden="1" x14ac:dyDescent="0.25">
      <c r="A3379" s="169">
        <v>47324</v>
      </c>
      <c r="B3379" s="170" t="s">
        <v>2761</v>
      </c>
      <c r="C3379" s="170" t="s">
        <v>11</v>
      </c>
      <c r="D3379" s="170" t="s">
        <v>267</v>
      </c>
      <c r="E3379" s="170">
        <v>473</v>
      </c>
      <c r="F3379" s="170">
        <v>24</v>
      </c>
      <c r="G3379" s="171">
        <v>4.5999999999999996</v>
      </c>
      <c r="H3379" s="170" t="s">
        <v>2190</v>
      </c>
      <c r="I3379" s="171">
        <v>4.09</v>
      </c>
      <c r="J3379" s="169">
        <v>1</v>
      </c>
    </row>
    <row r="3380" spans="1:10" hidden="1" x14ac:dyDescent="0.25">
      <c r="A3380" s="169">
        <v>47329</v>
      </c>
      <c r="B3380" s="170" t="s">
        <v>2762</v>
      </c>
      <c r="C3380" s="170" t="s">
        <v>11</v>
      </c>
      <c r="D3380" s="170" t="s">
        <v>303</v>
      </c>
      <c r="E3380" s="170">
        <v>473</v>
      </c>
      <c r="F3380" s="170">
        <v>24</v>
      </c>
      <c r="G3380" s="171">
        <v>6.5</v>
      </c>
      <c r="H3380" s="170" t="s">
        <v>2190</v>
      </c>
      <c r="I3380" s="171">
        <v>4.5999999999999996</v>
      </c>
      <c r="J3380" s="169">
        <v>1</v>
      </c>
    </row>
    <row r="3381" spans="1:10" hidden="1" x14ac:dyDescent="0.25">
      <c r="A3381" s="169">
        <v>47329</v>
      </c>
      <c r="B3381" s="170" t="s">
        <v>2762</v>
      </c>
      <c r="C3381" s="170" t="s">
        <v>11</v>
      </c>
      <c r="D3381" s="170" t="s">
        <v>303</v>
      </c>
      <c r="E3381" s="170">
        <v>473</v>
      </c>
      <c r="F3381" s="170">
        <v>24</v>
      </c>
      <c r="G3381" s="171">
        <v>6.5</v>
      </c>
      <c r="H3381" s="170" t="s">
        <v>2190</v>
      </c>
      <c r="I3381" s="171">
        <v>4.5999999999999996</v>
      </c>
      <c r="J3381" s="169">
        <v>1</v>
      </c>
    </row>
    <row r="3382" spans="1:10" hidden="1" x14ac:dyDescent="0.25">
      <c r="A3382" s="169">
        <v>47331</v>
      </c>
      <c r="B3382" s="170" t="s">
        <v>2763</v>
      </c>
      <c r="C3382" s="170" t="s">
        <v>11</v>
      </c>
      <c r="D3382" s="170" t="s">
        <v>211</v>
      </c>
      <c r="E3382" s="170">
        <v>4260</v>
      </c>
      <c r="F3382" s="170">
        <v>1</v>
      </c>
      <c r="G3382" s="171">
        <v>3.8</v>
      </c>
      <c r="H3382" s="170" t="s">
        <v>13</v>
      </c>
      <c r="I3382" s="171">
        <v>27.79</v>
      </c>
      <c r="J3382" s="169">
        <v>12</v>
      </c>
    </row>
    <row r="3383" spans="1:10" hidden="1" x14ac:dyDescent="0.25">
      <c r="A3383" s="169">
        <v>47331</v>
      </c>
      <c r="B3383" s="170" t="s">
        <v>2763</v>
      </c>
      <c r="C3383" s="170" t="s">
        <v>11</v>
      </c>
      <c r="D3383" s="170" t="s">
        <v>211</v>
      </c>
      <c r="E3383" s="170">
        <v>4260</v>
      </c>
      <c r="F3383" s="170">
        <v>1</v>
      </c>
      <c r="G3383" s="171">
        <v>3.8</v>
      </c>
      <c r="H3383" s="170" t="s">
        <v>13</v>
      </c>
      <c r="I3383" s="171">
        <v>27.79</v>
      </c>
      <c r="J3383" s="169">
        <v>12</v>
      </c>
    </row>
    <row r="3384" spans="1:10" hidden="1" x14ac:dyDescent="0.25">
      <c r="A3384" s="169">
        <v>47340</v>
      </c>
      <c r="B3384" s="170" t="s">
        <v>2764</v>
      </c>
      <c r="C3384" s="170" t="s">
        <v>11</v>
      </c>
      <c r="D3384" s="170" t="s">
        <v>474</v>
      </c>
      <c r="E3384" s="170">
        <v>473</v>
      </c>
      <c r="F3384" s="170">
        <v>24</v>
      </c>
      <c r="G3384" s="171">
        <v>4.2</v>
      </c>
      <c r="H3384" s="170" t="s">
        <v>2190</v>
      </c>
      <c r="I3384" s="171">
        <v>4.25</v>
      </c>
      <c r="J3384" s="169">
        <v>1</v>
      </c>
    </row>
    <row r="3385" spans="1:10" hidden="1" x14ac:dyDescent="0.25">
      <c r="A3385" s="169">
        <v>47340</v>
      </c>
      <c r="B3385" s="170" t="s">
        <v>2764</v>
      </c>
      <c r="C3385" s="170" t="s">
        <v>11</v>
      </c>
      <c r="D3385" s="170" t="s">
        <v>474</v>
      </c>
      <c r="E3385" s="170">
        <v>473</v>
      </c>
      <c r="F3385" s="170">
        <v>24</v>
      </c>
      <c r="G3385" s="171">
        <v>4.2</v>
      </c>
      <c r="H3385" s="170" t="s">
        <v>2190</v>
      </c>
      <c r="I3385" s="171">
        <v>4.25</v>
      </c>
      <c r="J3385" s="169">
        <v>1</v>
      </c>
    </row>
    <row r="3386" spans="1:10" hidden="1" x14ac:dyDescent="0.25">
      <c r="A3386" s="169">
        <v>47346</v>
      </c>
      <c r="B3386" s="170" t="s">
        <v>2765</v>
      </c>
      <c r="C3386" s="170" t="s">
        <v>11</v>
      </c>
      <c r="D3386" s="170" t="s">
        <v>474</v>
      </c>
      <c r="E3386" s="170">
        <v>473</v>
      </c>
      <c r="F3386" s="170">
        <v>24</v>
      </c>
      <c r="G3386" s="171">
        <v>4.5</v>
      </c>
      <c r="H3386" s="170" t="s">
        <v>222</v>
      </c>
      <c r="I3386" s="171">
        <v>4.99</v>
      </c>
      <c r="J3386" s="169">
        <v>1</v>
      </c>
    </row>
    <row r="3387" spans="1:10" hidden="1" x14ac:dyDescent="0.25">
      <c r="A3387" s="169">
        <v>47346</v>
      </c>
      <c r="B3387" s="170" t="s">
        <v>2765</v>
      </c>
      <c r="C3387" s="170" t="s">
        <v>11</v>
      </c>
      <c r="D3387" s="170" t="s">
        <v>474</v>
      </c>
      <c r="E3387" s="170">
        <v>473</v>
      </c>
      <c r="F3387" s="170">
        <v>24</v>
      </c>
      <c r="G3387" s="171">
        <v>4.5</v>
      </c>
      <c r="H3387" s="170" t="s">
        <v>222</v>
      </c>
      <c r="I3387" s="171">
        <v>4.99</v>
      </c>
      <c r="J3387" s="169">
        <v>1</v>
      </c>
    </row>
    <row r="3388" spans="1:10" hidden="1" x14ac:dyDescent="0.25">
      <c r="A3388" s="169">
        <v>47351</v>
      </c>
      <c r="B3388" s="170" t="s">
        <v>2766</v>
      </c>
      <c r="C3388" s="170" t="s">
        <v>11</v>
      </c>
      <c r="D3388" s="170" t="s">
        <v>474</v>
      </c>
      <c r="E3388" s="170">
        <v>473</v>
      </c>
      <c r="F3388" s="170">
        <v>24</v>
      </c>
      <c r="G3388" s="171">
        <v>4.8</v>
      </c>
      <c r="H3388" s="170" t="s">
        <v>1623</v>
      </c>
      <c r="I3388" s="171">
        <v>4.49</v>
      </c>
      <c r="J3388" s="169">
        <v>1</v>
      </c>
    </row>
    <row r="3389" spans="1:10" hidden="1" x14ac:dyDescent="0.25">
      <c r="A3389" s="169">
        <v>47351</v>
      </c>
      <c r="B3389" s="170" t="s">
        <v>2766</v>
      </c>
      <c r="C3389" s="170" t="s">
        <v>11</v>
      </c>
      <c r="D3389" s="170" t="s">
        <v>474</v>
      </c>
      <c r="E3389" s="170">
        <v>473</v>
      </c>
      <c r="F3389" s="170">
        <v>24</v>
      </c>
      <c r="G3389" s="171">
        <v>4.8</v>
      </c>
      <c r="H3389" s="170" t="s">
        <v>1623</v>
      </c>
      <c r="I3389" s="171">
        <v>4.49</v>
      </c>
      <c r="J3389" s="169">
        <v>1</v>
      </c>
    </row>
    <row r="3390" spans="1:10" hidden="1" x14ac:dyDescent="0.25">
      <c r="A3390" s="169">
        <v>47356</v>
      </c>
      <c r="B3390" s="170" t="s">
        <v>2767</v>
      </c>
      <c r="C3390" s="170" t="s">
        <v>263</v>
      </c>
      <c r="D3390" s="170" t="s">
        <v>332</v>
      </c>
      <c r="E3390" s="170">
        <v>473</v>
      </c>
      <c r="F3390" s="170">
        <v>24</v>
      </c>
      <c r="G3390" s="171">
        <v>7</v>
      </c>
      <c r="H3390" s="170" t="s">
        <v>1053</v>
      </c>
      <c r="I3390" s="171">
        <v>3.99</v>
      </c>
      <c r="J3390" s="169">
        <v>1</v>
      </c>
    </row>
    <row r="3391" spans="1:10" hidden="1" x14ac:dyDescent="0.25">
      <c r="A3391" s="169">
        <v>47356</v>
      </c>
      <c r="B3391" s="170" t="s">
        <v>2767</v>
      </c>
      <c r="C3391" s="170" t="s">
        <v>263</v>
      </c>
      <c r="D3391" s="170" t="s">
        <v>332</v>
      </c>
      <c r="E3391" s="170">
        <v>473</v>
      </c>
      <c r="F3391" s="170">
        <v>24</v>
      </c>
      <c r="G3391" s="171">
        <v>7</v>
      </c>
      <c r="H3391" s="170" t="s">
        <v>1053</v>
      </c>
      <c r="I3391" s="171">
        <v>3.99</v>
      </c>
      <c r="J3391" s="169">
        <v>1</v>
      </c>
    </row>
    <row r="3392" spans="1:10" hidden="1" x14ac:dyDescent="0.25">
      <c r="A3392" s="169">
        <v>47401</v>
      </c>
      <c r="B3392" s="170" t="s">
        <v>2768</v>
      </c>
      <c r="C3392" s="170" t="s">
        <v>11</v>
      </c>
      <c r="D3392" s="170" t="s">
        <v>303</v>
      </c>
      <c r="E3392" s="170">
        <v>473</v>
      </c>
      <c r="F3392" s="170">
        <v>24</v>
      </c>
      <c r="G3392" s="171">
        <v>6.8</v>
      </c>
      <c r="H3392" s="170" t="s">
        <v>1623</v>
      </c>
      <c r="I3392" s="171">
        <v>4.49</v>
      </c>
      <c r="J3392" s="169">
        <v>1</v>
      </c>
    </row>
    <row r="3393" spans="1:10" hidden="1" x14ac:dyDescent="0.25">
      <c r="A3393" s="169">
        <v>47401</v>
      </c>
      <c r="B3393" s="170" t="s">
        <v>2768</v>
      </c>
      <c r="C3393" s="170" t="s">
        <v>11</v>
      </c>
      <c r="D3393" s="170" t="s">
        <v>303</v>
      </c>
      <c r="E3393" s="170">
        <v>473</v>
      </c>
      <c r="F3393" s="170">
        <v>24</v>
      </c>
      <c r="G3393" s="171">
        <v>6.8</v>
      </c>
      <c r="H3393" s="170" t="s">
        <v>1623</v>
      </c>
      <c r="I3393" s="171">
        <v>4.49</v>
      </c>
      <c r="J3393" s="169">
        <v>1</v>
      </c>
    </row>
    <row r="3394" spans="1:10" hidden="1" x14ac:dyDescent="0.25">
      <c r="A3394" s="169">
        <v>47541</v>
      </c>
      <c r="B3394" s="170" t="s">
        <v>2769</v>
      </c>
      <c r="C3394" s="170" t="s">
        <v>24</v>
      </c>
      <c r="D3394" s="170" t="s">
        <v>34</v>
      </c>
      <c r="E3394" s="170">
        <v>750</v>
      </c>
      <c r="F3394" s="170">
        <v>12</v>
      </c>
      <c r="G3394" s="171">
        <v>9.5</v>
      </c>
      <c r="H3394" s="170" t="s">
        <v>2364</v>
      </c>
      <c r="I3394" s="171">
        <v>25.99</v>
      </c>
      <c r="J3394" s="169">
        <v>1</v>
      </c>
    </row>
    <row r="3395" spans="1:10" hidden="1" x14ac:dyDescent="0.25">
      <c r="A3395" s="169">
        <v>47543</v>
      </c>
      <c r="B3395" s="170" t="s">
        <v>2770</v>
      </c>
      <c r="C3395" s="170" t="s">
        <v>15</v>
      </c>
      <c r="D3395" s="170" t="s">
        <v>78</v>
      </c>
      <c r="E3395" s="170">
        <v>750</v>
      </c>
      <c r="F3395" s="170">
        <v>12</v>
      </c>
      <c r="G3395" s="171">
        <v>40</v>
      </c>
      <c r="H3395" s="170" t="s">
        <v>35</v>
      </c>
      <c r="I3395" s="171">
        <v>24.95</v>
      </c>
      <c r="J3395" s="169">
        <v>1</v>
      </c>
    </row>
    <row r="3396" spans="1:10" hidden="1" x14ac:dyDescent="0.25">
      <c r="A3396" s="169">
        <v>47548</v>
      </c>
      <c r="B3396" s="170" t="s">
        <v>2771</v>
      </c>
      <c r="C3396" s="170" t="s">
        <v>24</v>
      </c>
      <c r="D3396" s="170" t="s">
        <v>34</v>
      </c>
      <c r="E3396" s="170">
        <v>750</v>
      </c>
      <c r="F3396" s="170">
        <v>12</v>
      </c>
      <c r="G3396" s="171">
        <v>10</v>
      </c>
      <c r="H3396" s="170" t="s">
        <v>2364</v>
      </c>
      <c r="I3396" s="171">
        <v>25.99</v>
      </c>
      <c r="J3396" s="169">
        <v>1</v>
      </c>
    </row>
    <row r="3397" spans="1:10" hidden="1" x14ac:dyDescent="0.25">
      <c r="A3397" s="169">
        <v>47557</v>
      </c>
      <c r="B3397" s="170" t="s">
        <v>2772</v>
      </c>
      <c r="C3397" s="170" t="s">
        <v>24</v>
      </c>
      <c r="D3397" s="170" t="s">
        <v>25</v>
      </c>
      <c r="E3397" s="170">
        <v>750</v>
      </c>
      <c r="F3397" s="170">
        <v>12</v>
      </c>
      <c r="G3397" s="171">
        <v>10</v>
      </c>
      <c r="H3397" s="170" t="s">
        <v>2364</v>
      </c>
      <c r="I3397" s="171">
        <v>25.99</v>
      </c>
      <c r="J3397" s="169">
        <v>1</v>
      </c>
    </row>
    <row r="3398" spans="1:10" hidden="1" x14ac:dyDescent="0.25">
      <c r="A3398" s="169">
        <v>47588</v>
      </c>
      <c r="B3398" s="170" t="s">
        <v>2773</v>
      </c>
      <c r="C3398" s="170" t="s">
        <v>11</v>
      </c>
      <c r="D3398" s="170" t="s">
        <v>474</v>
      </c>
      <c r="E3398" s="170">
        <v>473</v>
      </c>
      <c r="F3398" s="170">
        <v>24</v>
      </c>
      <c r="G3398" s="171">
        <v>5</v>
      </c>
      <c r="H3398" s="170" t="s">
        <v>1053</v>
      </c>
      <c r="I3398" s="171">
        <v>3.75</v>
      </c>
      <c r="J3398" s="169">
        <v>1</v>
      </c>
    </row>
    <row r="3399" spans="1:10" hidden="1" x14ac:dyDescent="0.25">
      <c r="A3399" s="169">
        <v>47588</v>
      </c>
      <c r="B3399" s="170" t="s">
        <v>2773</v>
      </c>
      <c r="C3399" s="170" t="s">
        <v>11</v>
      </c>
      <c r="D3399" s="170" t="s">
        <v>474</v>
      </c>
      <c r="E3399" s="170">
        <v>473</v>
      </c>
      <c r="F3399" s="170">
        <v>24</v>
      </c>
      <c r="G3399" s="171">
        <v>5</v>
      </c>
      <c r="H3399" s="170" t="s">
        <v>1053</v>
      </c>
      <c r="I3399" s="171">
        <v>3.75</v>
      </c>
      <c r="J3399" s="169">
        <v>1</v>
      </c>
    </row>
    <row r="3400" spans="1:10" hidden="1" x14ac:dyDescent="0.25">
      <c r="A3400" s="169">
        <v>47593</v>
      </c>
      <c r="B3400" s="170" t="s">
        <v>2774</v>
      </c>
      <c r="C3400" s="170" t="s">
        <v>11</v>
      </c>
      <c r="D3400" s="170" t="s">
        <v>303</v>
      </c>
      <c r="E3400" s="170">
        <v>473</v>
      </c>
      <c r="F3400" s="170">
        <v>24</v>
      </c>
      <c r="G3400" s="171">
        <v>8</v>
      </c>
      <c r="H3400" s="170" t="s">
        <v>2190</v>
      </c>
      <c r="I3400" s="171">
        <v>4.8499999999999996</v>
      </c>
      <c r="J3400" s="169">
        <v>1</v>
      </c>
    </row>
    <row r="3401" spans="1:10" hidden="1" x14ac:dyDescent="0.25">
      <c r="A3401" s="169">
        <v>47593</v>
      </c>
      <c r="B3401" s="170" t="s">
        <v>2774</v>
      </c>
      <c r="C3401" s="170" t="s">
        <v>11</v>
      </c>
      <c r="D3401" s="170" t="s">
        <v>303</v>
      </c>
      <c r="E3401" s="170">
        <v>473</v>
      </c>
      <c r="F3401" s="170">
        <v>24</v>
      </c>
      <c r="G3401" s="171">
        <v>8</v>
      </c>
      <c r="H3401" s="170" t="s">
        <v>2190</v>
      </c>
      <c r="I3401" s="171">
        <v>4.8499999999999996</v>
      </c>
      <c r="J3401" s="169">
        <v>1</v>
      </c>
    </row>
    <row r="3402" spans="1:10" hidden="1" x14ac:dyDescent="0.25">
      <c r="A3402" s="169">
        <v>47595</v>
      </c>
      <c r="B3402" s="170" t="s">
        <v>2775</v>
      </c>
      <c r="C3402" s="170" t="s">
        <v>11</v>
      </c>
      <c r="D3402" s="170" t="s">
        <v>303</v>
      </c>
      <c r="E3402" s="170">
        <v>473</v>
      </c>
      <c r="F3402" s="170">
        <v>24</v>
      </c>
      <c r="G3402" s="171">
        <v>8</v>
      </c>
      <c r="H3402" s="170" t="s">
        <v>2190</v>
      </c>
      <c r="I3402" s="171">
        <v>4.8499999999999996</v>
      </c>
      <c r="J3402" s="169">
        <v>1</v>
      </c>
    </row>
    <row r="3403" spans="1:10" hidden="1" x14ac:dyDescent="0.25">
      <c r="A3403" s="169">
        <v>47595</v>
      </c>
      <c r="B3403" s="170" t="s">
        <v>2775</v>
      </c>
      <c r="C3403" s="170" t="s">
        <v>11</v>
      </c>
      <c r="D3403" s="170" t="s">
        <v>303</v>
      </c>
      <c r="E3403" s="170">
        <v>473</v>
      </c>
      <c r="F3403" s="170">
        <v>24</v>
      </c>
      <c r="G3403" s="171">
        <v>8</v>
      </c>
      <c r="H3403" s="170" t="s">
        <v>2190</v>
      </c>
      <c r="I3403" s="171">
        <v>4.8499999999999996</v>
      </c>
      <c r="J3403" s="169">
        <v>1</v>
      </c>
    </row>
    <row r="3404" spans="1:10" hidden="1" x14ac:dyDescent="0.25">
      <c r="A3404" s="169">
        <v>47646</v>
      </c>
      <c r="B3404" s="170" t="s">
        <v>2776</v>
      </c>
      <c r="C3404" s="170" t="s">
        <v>24</v>
      </c>
      <c r="D3404" s="170" t="s">
        <v>382</v>
      </c>
      <c r="E3404" s="170">
        <v>750</v>
      </c>
      <c r="F3404" s="170">
        <v>12</v>
      </c>
      <c r="G3404" s="171">
        <v>13</v>
      </c>
      <c r="H3404" s="170" t="s">
        <v>73</v>
      </c>
      <c r="I3404" s="171">
        <v>25.99</v>
      </c>
      <c r="J3404" s="169">
        <v>1</v>
      </c>
    </row>
    <row r="3405" spans="1:10" hidden="1" x14ac:dyDescent="0.25">
      <c r="A3405" s="169">
        <v>47647</v>
      </c>
      <c r="B3405" s="170" t="s">
        <v>2777</v>
      </c>
      <c r="C3405" s="170" t="s">
        <v>15</v>
      </c>
      <c r="D3405" s="170" t="s">
        <v>1129</v>
      </c>
      <c r="E3405" s="170">
        <v>750</v>
      </c>
      <c r="F3405" s="170">
        <v>6</v>
      </c>
      <c r="G3405" s="171">
        <v>43.2</v>
      </c>
      <c r="H3405" s="170" t="s">
        <v>54</v>
      </c>
      <c r="I3405" s="171">
        <v>59.99</v>
      </c>
      <c r="J3405" s="169">
        <v>1</v>
      </c>
    </row>
    <row r="3406" spans="1:10" hidden="1" x14ac:dyDescent="0.25">
      <c r="A3406" s="169">
        <v>47648</v>
      </c>
      <c r="B3406" s="170" t="s">
        <v>2778</v>
      </c>
      <c r="C3406" s="170" t="s">
        <v>24</v>
      </c>
      <c r="D3406" s="170" t="s">
        <v>382</v>
      </c>
      <c r="E3406" s="170">
        <v>750</v>
      </c>
      <c r="F3406" s="170">
        <v>12</v>
      </c>
      <c r="G3406" s="171">
        <v>13</v>
      </c>
      <c r="H3406" s="170" t="s">
        <v>73</v>
      </c>
      <c r="I3406" s="171">
        <v>18.989999999999998</v>
      </c>
      <c r="J3406" s="169">
        <v>1</v>
      </c>
    </row>
    <row r="3407" spans="1:10" hidden="1" x14ac:dyDescent="0.25">
      <c r="A3407" s="169">
        <v>47662</v>
      </c>
      <c r="B3407" s="170" t="s">
        <v>2779</v>
      </c>
      <c r="C3407" s="170" t="s">
        <v>11</v>
      </c>
      <c r="D3407" s="170" t="s">
        <v>303</v>
      </c>
      <c r="E3407" s="170">
        <v>473</v>
      </c>
      <c r="F3407" s="170">
        <v>24</v>
      </c>
      <c r="G3407" s="171">
        <v>8</v>
      </c>
      <c r="H3407" s="170" t="s">
        <v>2190</v>
      </c>
      <c r="I3407" s="171">
        <v>4.8499999999999996</v>
      </c>
      <c r="J3407" s="169">
        <v>1</v>
      </c>
    </row>
    <row r="3408" spans="1:10" hidden="1" x14ac:dyDescent="0.25">
      <c r="A3408" s="169">
        <v>47662</v>
      </c>
      <c r="B3408" s="170" t="s">
        <v>2779</v>
      </c>
      <c r="C3408" s="170" t="s">
        <v>11</v>
      </c>
      <c r="D3408" s="170" t="s">
        <v>303</v>
      </c>
      <c r="E3408" s="170">
        <v>473</v>
      </c>
      <c r="F3408" s="170">
        <v>24</v>
      </c>
      <c r="G3408" s="171">
        <v>8</v>
      </c>
      <c r="H3408" s="170" t="s">
        <v>2190</v>
      </c>
      <c r="I3408" s="171">
        <v>4.8499999999999996</v>
      </c>
      <c r="J3408" s="169">
        <v>1</v>
      </c>
    </row>
    <row r="3409" spans="1:10" hidden="1" x14ac:dyDescent="0.25">
      <c r="A3409" s="169">
        <v>47664</v>
      </c>
      <c r="B3409" s="170" t="s">
        <v>2780</v>
      </c>
      <c r="C3409" s="170" t="s">
        <v>15</v>
      </c>
      <c r="D3409" s="170" t="s">
        <v>462</v>
      </c>
      <c r="E3409" s="170">
        <v>750</v>
      </c>
      <c r="F3409" s="170">
        <v>12</v>
      </c>
      <c r="G3409" s="171">
        <v>40</v>
      </c>
      <c r="H3409" s="170" t="s">
        <v>22</v>
      </c>
      <c r="I3409" s="171">
        <v>38.99</v>
      </c>
      <c r="J3409" s="169">
        <v>1</v>
      </c>
    </row>
    <row r="3410" spans="1:10" hidden="1" x14ac:dyDescent="0.25">
      <c r="A3410" s="169">
        <v>47667</v>
      </c>
      <c r="B3410" s="170" t="s">
        <v>2781</v>
      </c>
      <c r="C3410" s="170" t="s">
        <v>24</v>
      </c>
      <c r="D3410" s="170" t="s">
        <v>25</v>
      </c>
      <c r="E3410" s="170">
        <v>750</v>
      </c>
      <c r="F3410" s="170">
        <v>12</v>
      </c>
      <c r="G3410" s="171">
        <v>10.5</v>
      </c>
      <c r="H3410" s="170" t="s">
        <v>2364</v>
      </c>
      <c r="I3410" s="171">
        <v>25</v>
      </c>
      <c r="J3410" s="169">
        <v>1</v>
      </c>
    </row>
    <row r="3411" spans="1:10" hidden="1" x14ac:dyDescent="0.25">
      <c r="A3411" s="169">
        <v>47688</v>
      </c>
      <c r="B3411" s="170" t="s">
        <v>2782</v>
      </c>
      <c r="C3411" s="170" t="s">
        <v>11</v>
      </c>
      <c r="D3411" s="170" t="s">
        <v>303</v>
      </c>
      <c r="E3411" s="170">
        <v>355</v>
      </c>
      <c r="F3411" s="170">
        <v>24</v>
      </c>
      <c r="G3411" s="171">
        <v>10.5</v>
      </c>
      <c r="H3411" s="170" t="s">
        <v>1556</v>
      </c>
      <c r="I3411" s="171">
        <v>5.25</v>
      </c>
      <c r="J3411" s="169">
        <v>1</v>
      </c>
    </row>
    <row r="3412" spans="1:10" hidden="1" x14ac:dyDescent="0.25">
      <c r="A3412" s="169">
        <v>47688</v>
      </c>
      <c r="B3412" s="170" t="s">
        <v>2782</v>
      </c>
      <c r="C3412" s="170" t="s">
        <v>11</v>
      </c>
      <c r="D3412" s="170" t="s">
        <v>303</v>
      </c>
      <c r="E3412" s="170">
        <v>355</v>
      </c>
      <c r="F3412" s="170">
        <v>24</v>
      </c>
      <c r="G3412" s="171">
        <v>10.5</v>
      </c>
      <c r="H3412" s="170" t="s">
        <v>1556</v>
      </c>
      <c r="I3412" s="171">
        <v>5.25</v>
      </c>
      <c r="J3412" s="169">
        <v>1</v>
      </c>
    </row>
    <row r="3413" spans="1:10" hidden="1" x14ac:dyDescent="0.25">
      <c r="A3413" s="169">
        <v>47737</v>
      </c>
      <c r="B3413" s="170" t="s">
        <v>2783</v>
      </c>
      <c r="C3413" s="170" t="s">
        <v>15</v>
      </c>
      <c r="D3413" s="170" t="s">
        <v>78</v>
      </c>
      <c r="E3413" s="170">
        <v>50</v>
      </c>
      <c r="F3413" s="170">
        <v>120</v>
      </c>
      <c r="G3413" s="171">
        <v>42</v>
      </c>
      <c r="H3413" s="170" t="s">
        <v>17</v>
      </c>
      <c r="I3413" s="171">
        <v>2.82</v>
      </c>
      <c r="J3413" s="169">
        <v>1</v>
      </c>
    </row>
    <row r="3414" spans="1:10" hidden="1" x14ac:dyDescent="0.25">
      <c r="A3414" s="169">
        <v>47751</v>
      </c>
      <c r="B3414" s="170" t="s">
        <v>2784</v>
      </c>
      <c r="C3414" s="170" t="s">
        <v>11</v>
      </c>
      <c r="D3414" s="170" t="s">
        <v>303</v>
      </c>
      <c r="E3414" s="170">
        <v>473</v>
      </c>
      <c r="F3414" s="170">
        <v>24</v>
      </c>
      <c r="G3414" s="171">
        <v>10</v>
      </c>
      <c r="H3414" s="170" t="s">
        <v>747</v>
      </c>
      <c r="I3414" s="171">
        <v>3.99</v>
      </c>
      <c r="J3414" s="169">
        <v>1</v>
      </c>
    </row>
    <row r="3415" spans="1:10" hidden="1" x14ac:dyDescent="0.25">
      <c r="A3415" s="169">
        <v>47751</v>
      </c>
      <c r="B3415" s="170" t="s">
        <v>2784</v>
      </c>
      <c r="C3415" s="170" t="s">
        <v>11</v>
      </c>
      <c r="D3415" s="170" t="s">
        <v>303</v>
      </c>
      <c r="E3415" s="170">
        <v>473</v>
      </c>
      <c r="F3415" s="170">
        <v>24</v>
      </c>
      <c r="G3415" s="171">
        <v>10</v>
      </c>
      <c r="H3415" s="170" t="s">
        <v>747</v>
      </c>
      <c r="I3415" s="171">
        <v>3.99</v>
      </c>
      <c r="J3415" s="169">
        <v>1</v>
      </c>
    </row>
    <row r="3416" spans="1:10" hidden="1" x14ac:dyDescent="0.25">
      <c r="A3416" s="169">
        <v>47815</v>
      </c>
      <c r="B3416" s="170" t="s">
        <v>2785</v>
      </c>
      <c r="C3416" s="170" t="s">
        <v>24</v>
      </c>
      <c r="D3416" s="170" t="s">
        <v>34</v>
      </c>
      <c r="E3416" s="170">
        <v>750</v>
      </c>
      <c r="F3416" s="170">
        <v>12</v>
      </c>
      <c r="G3416" s="171">
        <v>14</v>
      </c>
      <c r="H3416" s="170" t="s">
        <v>2786</v>
      </c>
      <c r="I3416" s="171">
        <v>26.99</v>
      </c>
      <c r="J3416" s="169">
        <v>1</v>
      </c>
    </row>
    <row r="3417" spans="1:10" hidden="1" x14ac:dyDescent="0.25">
      <c r="A3417" s="169">
        <v>47825</v>
      </c>
      <c r="B3417" s="170" t="s">
        <v>2787</v>
      </c>
      <c r="C3417" s="170" t="s">
        <v>24</v>
      </c>
      <c r="D3417" s="170" t="s">
        <v>194</v>
      </c>
      <c r="E3417" s="170">
        <v>1500</v>
      </c>
      <c r="F3417" s="170">
        <v>6</v>
      </c>
      <c r="G3417" s="171">
        <v>14.2</v>
      </c>
      <c r="H3417" s="170" t="s">
        <v>600</v>
      </c>
      <c r="I3417" s="171">
        <v>37.99</v>
      </c>
      <c r="J3417" s="169">
        <v>1</v>
      </c>
    </row>
    <row r="3418" spans="1:10" hidden="1" x14ac:dyDescent="0.25">
      <c r="A3418" s="169">
        <v>47826</v>
      </c>
      <c r="B3418" s="170" t="s">
        <v>2788</v>
      </c>
      <c r="C3418" s="170" t="s">
        <v>15</v>
      </c>
      <c r="D3418" s="170" t="s">
        <v>1044</v>
      </c>
      <c r="E3418" s="170">
        <v>360</v>
      </c>
      <c r="F3418" s="170">
        <v>20</v>
      </c>
      <c r="G3418" s="171">
        <v>16.5</v>
      </c>
      <c r="H3418" s="170" t="s">
        <v>274</v>
      </c>
      <c r="I3418" s="171">
        <v>11.29</v>
      </c>
      <c r="J3418" s="169">
        <v>1</v>
      </c>
    </row>
    <row r="3419" spans="1:10" hidden="1" x14ac:dyDescent="0.25">
      <c r="A3419" s="169">
        <v>47836</v>
      </c>
      <c r="B3419" s="170" t="s">
        <v>2789</v>
      </c>
      <c r="C3419" s="170" t="s">
        <v>11</v>
      </c>
      <c r="D3419" s="170" t="s">
        <v>267</v>
      </c>
      <c r="E3419" s="170">
        <v>473</v>
      </c>
      <c r="F3419" s="170">
        <v>24</v>
      </c>
      <c r="G3419" s="171">
        <v>5</v>
      </c>
      <c r="H3419" s="170" t="s">
        <v>747</v>
      </c>
      <c r="I3419" s="171">
        <v>4.24</v>
      </c>
      <c r="J3419" s="169">
        <v>1</v>
      </c>
    </row>
    <row r="3420" spans="1:10" hidden="1" x14ac:dyDescent="0.25">
      <c r="A3420" s="169">
        <v>47836</v>
      </c>
      <c r="B3420" s="170" t="s">
        <v>2789</v>
      </c>
      <c r="C3420" s="170" t="s">
        <v>11</v>
      </c>
      <c r="D3420" s="170" t="s">
        <v>267</v>
      </c>
      <c r="E3420" s="170">
        <v>473</v>
      </c>
      <c r="F3420" s="170">
        <v>24</v>
      </c>
      <c r="G3420" s="171">
        <v>5</v>
      </c>
      <c r="H3420" s="170" t="s">
        <v>747</v>
      </c>
      <c r="I3420" s="171">
        <v>4.24</v>
      </c>
      <c r="J3420" s="169">
        <v>1</v>
      </c>
    </row>
    <row r="3421" spans="1:10" hidden="1" x14ac:dyDescent="0.25">
      <c r="A3421" s="169">
        <v>47843</v>
      </c>
      <c r="B3421" s="170" t="s">
        <v>2790</v>
      </c>
      <c r="C3421" s="170" t="s">
        <v>11</v>
      </c>
      <c r="D3421" s="170" t="s">
        <v>267</v>
      </c>
      <c r="E3421" s="170">
        <v>473</v>
      </c>
      <c r="F3421" s="170">
        <v>24</v>
      </c>
      <c r="G3421" s="171">
        <v>5.5</v>
      </c>
      <c r="H3421" s="170" t="s">
        <v>2503</v>
      </c>
      <c r="I3421" s="171">
        <v>3.99</v>
      </c>
      <c r="J3421" s="169">
        <v>1</v>
      </c>
    </row>
    <row r="3422" spans="1:10" hidden="1" x14ac:dyDescent="0.25">
      <c r="A3422" s="169">
        <v>47843</v>
      </c>
      <c r="B3422" s="170" t="s">
        <v>2790</v>
      </c>
      <c r="C3422" s="170" t="s">
        <v>11</v>
      </c>
      <c r="D3422" s="170" t="s">
        <v>267</v>
      </c>
      <c r="E3422" s="170">
        <v>473</v>
      </c>
      <c r="F3422" s="170">
        <v>24</v>
      </c>
      <c r="G3422" s="171">
        <v>5.5</v>
      </c>
      <c r="H3422" s="170" t="s">
        <v>1407</v>
      </c>
      <c r="I3422" s="171">
        <v>3.99</v>
      </c>
      <c r="J3422" s="169">
        <v>1</v>
      </c>
    </row>
    <row r="3423" spans="1:10" hidden="1" x14ac:dyDescent="0.25">
      <c r="A3423" s="169">
        <v>47844</v>
      </c>
      <c r="B3423" s="170" t="s">
        <v>2791</v>
      </c>
      <c r="C3423" s="170" t="s">
        <v>11</v>
      </c>
      <c r="D3423" s="170" t="s">
        <v>211</v>
      </c>
      <c r="E3423" s="170">
        <v>2840</v>
      </c>
      <c r="F3423" s="170">
        <v>3</v>
      </c>
      <c r="G3423" s="171">
        <v>4</v>
      </c>
      <c r="H3423" s="170" t="s">
        <v>1407</v>
      </c>
      <c r="I3423" s="171">
        <v>14.25</v>
      </c>
      <c r="J3423" s="169">
        <v>8</v>
      </c>
    </row>
    <row r="3424" spans="1:10" hidden="1" x14ac:dyDescent="0.25">
      <c r="A3424" s="169">
        <v>47844</v>
      </c>
      <c r="B3424" s="170" t="s">
        <v>2791</v>
      </c>
      <c r="C3424" s="170" t="s">
        <v>11</v>
      </c>
      <c r="D3424" s="170" t="s">
        <v>211</v>
      </c>
      <c r="E3424" s="170">
        <v>2840</v>
      </c>
      <c r="F3424" s="170">
        <v>3</v>
      </c>
      <c r="G3424" s="171">
        <v>4</v>
      </c>
      <c r="H3424" s="170" t="s">
        <v>1407</v>
      </c>
      <c r="I3424" s="171">
        <v>14.25</v>
      </c>
      <c r="J3424" s="169">
        <v>8</v>
      </c>
    </row>
    <row r="3425" spans="1:10" hidden="1" x14ac:dyDescent="0.25">
      <c r="A3425" s="169">
        <v>47852</v>
      </c>
      <c r="B3425" s="170" t="s">
        <v>2792</v>
      </c>
      <c r="C3425" s="170" t="s">
        <v>15</v>
      </c>
      <c r="D3425" s="170" t="s">
        <v>239</v>
      </c>
      <c r="E3425" s="170">
        <v>750</v>
      </c>
      <c r="F3425" s="170">
        <v>6</v>
      </c>
      <c r="G3425" s="171">
        <v>45.2</v>
      </c>
      <c r="H3425" s="170" t="s">
        <v>402</v>
      </c>
      <c r="I3425" s="171">
        <v>55.54</v>
      </c>
      <c r="J3425" s="169">
        <v>1</v>
      </c>
    </row>
    <row r="3426" spans="1:10" hidden="1" x14ac:dyDescent="0.25">
      <c r="A3426" s="169">
        <v>47866</v>
      </c>
      <c r="B3426" s="170" t="s">
        <v>2793</v>
      </c>
      <c r="C3426" s="170" t="s">
        <v>11</v>
      </c>
      <c r="D3426" s="170" t="s">
        <v>211</v>
      </c>
      <c r="E3426" s="170">
        <v>4260</v>
      </c>
      <c r="F3426" s="170">
        <v>1</v>
      </c>
      <c r="G3426" s="171">
        <v>4</v>
      </c>
      <c r="H3426" s="170" t="s">
        <v>105</v>
      </c>
      <c r="I3426" s="171">
        <v>30.49</v>
      </c>
      <c r="J3426" s="169">
        <v>12</v>
      </c>
    </row>
    <row r="3427" spans="1:10" hidden="1" x14ac:dyDescent="0.25">
      <c r="A3427" s="169">
        <v>47866</v>
      </c>
      <c r="B3427" s="170" t="s">
        <v>2793</v>
      </c>
      <c r="C3427" s="170" t="s">
        <v>11</v>
      </c>
      <c r="D3427" s="170" t="s">
        <v>211</v>
      </c>
      <c r="E3427" s="170">
        <v>4260</v>
      </c>
      <c r="F3427" s="170">
        <v>1</v>
      </c>
      <c r="G3427" s="171">
        <v>4</v>
      </c>
      <c r="H3427" s="170" t="s">
        <v>105</v>
      </c>
      <c r="I3427" s="171">
        <v>30.49</v>
      </c>
      <c r="J3427" s="169">
        <v>12</v>
      </c>
    </row>
    <row r="3428" spans="1:10" hidden="1" x14ac:dyDescent="0.25">
      <c r="A3428" s="169">
        <v>47867</v>
      </c>
      <c r="B3428" s="170" t="s">
        <v>2794</v>
      </c>
      <c r="C3428" s="170" t="s">
        <v>263</v>
      </c>
      <c r="D3428" s="170" t="s">
        <v>935</v>
      </c>
      <c r="E3428" s="170">
        <v>2000</v>
      </c>
      <c r="F3428" s="170">
        <v>8</v>
      </c>
      <c r="G3428" s="171">
        <v>7</v>
      </c>
      <c r="H3428" s="170" t="s">
        <v>105</v>
      </c>
      <c r="I3428" s="171">
        <v>13.49</v>
      </c>
      <c r="J3428" s="169">
        <v>1</v>
      </c>
    </row>
    <row r="3429" spans="1:10" hidden="1" x14ac:dyDescent="0.25">
      <c r="A3429" s="169">
        <v>47867</v>
      </c>
      <c r="B3429" s="170" t="s">
        <v>2794</v>
      </c>
      <c r="C3429" s="170" t="s">
        <v>263</v>
      </c>
      <c r="D3429" s="170" t="s">
        <v>935</v>
      </c>
      <c r="E3429" s="170">
        <v>2000</v>
      </c>
      <c r="F3429" s="170">
        <v>8</v>
      </c>
      <c r="G3429" s="171">
        <v>7</v>
      </c>
      <c r="H3429" s="170" t="s">
        <v>105</v>
      </c>
      <c r="I3429" s="171">
        <v>13.49</v>
      </c>
      <c r="J3429" s="169">
        <v>1</v>
      </c>
    </row>
    <row r="3430" spans="1:10" hidden="1" x14ac:dyDescent="0.25">
      <c r="A3430" s="169">
        <v>47895</v>
      </c>
      <c r="B3430" s="170" t="s">
        <v>244</v>
      </c>
      <c r="C3430" s="170" t="s">
        <v>15</v>
      </c>
      <c r="D3430" s="170" t="s">
        <v>125</v>
      </c>
      <c r="E3430" s="170">
        <v>750</v>
      </c>
      <c r="F3430" s="170">
        <v>12</v>
      </c>
      <c r="G3430" s="171">
        <v>35</v>
      </c>
      <c r="H3430" s="170" t="s">
        <v>91</v>
      </c>
      <c r="I3430" s="171">
        <v>34.99</v>
      </c>
      <c r="J3430" s="169">
        <v>1</v>
      </c>
    </row>
    <row r="3431" spans="1:10" hidden="1" x14ac:dyDescent="0.25">
      <c r="A3431" s="169">
        <v>47910</v>
      </c>
      <c r="B3431" s="170" t="s">
        <v>2795</v>
      </c>
      <c r="C3431" s="170" t="s">
        <v>11</v>
      </c>
      <c r="D3431" s="170" t="s">
        <v>303</v>
      </c>
      <c r="E3431" s="170">
        <v>473</v>
      </c>
      <c r="F3431" s="170">
        <v>24</v>
      </c>
      <c r="G3431" s="171">
        <v>6.5</v>
      </c>
      <c r="H3431" s="170" t="s">
        <v>1457</v>
      </c>
      <c r="I3431" s="171">
        <v>4.75</v>
      </c>
      <c r="J3431" s="169">
        <v>1</v>
      </c>
    </row>
    <row r="3432" spans="1:10" hidden="1" x14ac:dyDescent="0.25">
      <c r="A3432" s="169">
        <v>47910</v>
      </c>
      <c r="B3432" s="170" t="s">
        <v>2795</v>
      </c>
      <c r="C3432" s="170" t="s">
        <v>11</v>
      </c>
      <c r="D3432" s="170" t="s">
        <v>303</v>
      </c>
      <c r="E3432" s="170">
        <v>473</v>
      </c>
      <c r="F3432" s="170">
        <v>24</v>
      </c>
      <c r="G3432" s="171">
        <v>6.5</v>
      </c>
      <c r="H3432" s="170" t="s">
        <v>1457</v>
      </c>
      <c r="I3432" s="171">
        <v>4.75</v>
      </c>
      <c r="J3432" s="169">
        <v>1</v>
      </c>
    </row>
    <row r="3433" spans="1:10" hidden="1" x14ac:dyDescent="0.25">
      <c r="A3433" s="169">
        <v>47927</v>
      </c>
      <c r="B3433" s="170" t="s">
        <v>2796</v>
      </c>
      <c r="C3433" s="170" t="s">
        <v>11</v>
      </c>
      <c r="D3433" s="170" t="s">
        <v>303</v>
      </c>
      <c r="E3433" s="170">
        <v>473</v>
      </c>
      <c r="F3433" s="170">
        <v>24</v>
      </c>
      <c r="G3433" s="171">
        <v>6</v>
      </c>
      <c r="H3433" s="170" t="s">
        <v>1457</v>
      </c>
      <c r="I3433" s="171">
        <v>4.5</v>
      </c>
      <c r="J3433" s="169">
        <v>1</v>
      </c>
    </row>
    <row r="3434" spans="1:10" hidden="1" x14ac:dyDescent="0.25">
      <c r="A3434" s="169">
        <v>47927</v>
      </c>
      <c r="B3434" s="170" t="s">
        <v>2796</v>
      </c>
      <c r="C3434" s="170" t="s">
        <v>11</v>
      </c>
      <c r="D3434" s="170" t="s">
        <v>303</v>
      </c>
      <c r="E3434" s="170">
        <v>473</v>
      </c>
      <c r="F3434" s="170">
        <v>24</v>
      </c>
      <c r="G3434" s="171">
        <v>6</v>
      </c>
      <c r="H3434" s="170" t="s">
        <v>1457</v>
      </c>
      <c r="I3434" s="171">
        <v>4.5</v>
      </c>
      <c r="J3434" s="169">
        <v>1</v>
      </c>
    </row>
    <row r="3435" spans="1:10" hidden="1" x14ac:dyDescent="0.25">
      <c r="A3435" s="169">
        <v>47944</v>
      </c>
      <c r="B3435" s="170" t="s">
        <v>2678</v>
      </c>
      <c r="C3435" s="170" t="s">
        <v>24</v>
      </c>
      <c r="D3435" s="170" t="s">
        <v>34</v>
      </c>
      <c r="E3435" s="170">
        <v>1500</v>
      </c>
      <c r="F3435" s="170">
        <v>6</v>
      </c>
      <c r="G3435" s="171">
        <v>15</v>
      </c>
      <c r="H3435" s="170" t="s">
        <v>600</v>
      </c>
      <c r="I3435" s="171">
        <v>99.99</v>
      </c>
      <c r="J3435" s="169">
        <v>1</v>
      </c>
    </row>
    <row r="3436" spans="1:10" hidden="1" x14ac:dyDescent="0.25">
      <c r="A3436" s="169">
        <v>47952</v>
      </c>
      <c r="B3436" s="170" t="s">
        <v>2797</v>
      </c>
      <c r="C3436" s="170" t="s">
        <v>24</v>
      </c>
      <c r="D3436" s="170" t="s">
        <v>68</v>
      </c>
      <c r="E3436" s="170">
        <v>375</v>
      </c>
      <c r="F3436" s="170">
        <v>12</v>
      </c>
      <c r="G3436" s="171">
        <v>14.6</v>
      </c>
      <c r="H3436" s="170" t="s">
        <v>600</v>
      </c>
      <c r="I3436" s="171">
        <v>39.99</v>
      </c>
      <c r="J3436" s="169">
        <v>1</v>
      </c>
    </row>
    <row r="3437" spans="1:10" hidden="1" x14ac:dyDescent="0.25">
      <c r="A3437" s="169">
        <v>47975</v>
      </c>
      <c r="B3437" s="170" t="s">
        <v>2797</v>
      </c>
      <c r="C3437" s="170" t="s">
        <v>24</v>
      </c>
      <c r="D3437" s="170" t="s">
        <v>68</v>
      </c>
      <c r="E3437" s="170">
        <v>1500</v>
      </c>
      <c r="F3437" s="170">
        <v>6</v>
      </c>
      <c r="G3437" s="171">
        <v>14.6</v>
      </c>
      <c r="H3437" s="170" t="s">
        <v>600</v>
      </c>
      <c r="I3437" s="171">
        <v>174.99</v>
      </c>
      <c r="J3437" s="169">
        <v>1</v>
      </c>
    </row>
    <row r="3438" spans="1:10" hidden="1" x14ac:dyDescent="0.25">
      <c r="A3438" s="169">
        <v>47998</v>
      </c>
      <c r="B3438" s="170" t="s">
        <v>2798</v>
      </c>
      <c r="C3438" s="170" t="s">
        <v>11</v>
      </c>
      <c r="D3438" s="170" t="s">
        <v>211</v>
      </c>
      <c r="E3438" s="170">
        <v>355</v>
      </c>
      <c r="F3438" s="170">
        <v>24</v>
      </c>
      <c r="G3438" s="171">
        <v>4</v>
      </c>
      <c r="H3438" s="170" t="s">
        <v>415</v>
      </c>
      <c r="I3438" s="171">
        <v>2.99</v>
      </c>
      <c r="J3438" s="169">
        <v>1</v>
      </c>
    </row>
    <row r="3439" spans="1:10" hidden="1" x14ac:dyDescent="0.25">
      <c r="A3439" s="169">
        <v>47998</v>
      </c>
      <c r="B3439" s="170" t="s">
        <v>2798</v>
      </c>
      <c r="C3439" s="170" t="s">
        <v>11</v>
      </c>
      <c r="D3439" s="170" t="s">
        <v>211</v>
      </c>
      <c r="E3439" s="170">
        <v>355</v>
      </c>
      <c r="F3439" s="170">
        <v>24</v>
      </c>
      <c r="G3439" s="171">
        <v>4</v>
      </c>
      <c r="H3439" s="170" t="s">
        <v>415</v>
      </c>
      <c r="I3439" s="171">
        <v>2.99</v>
      </c>
      <c r="J3439" s="169">
        <v>1</v>
      </c>
    </row>
    <row r="3440" spans="1:10" hidden="1" x14ac:dyDescent="0.25">
      <c r="A3440" s="169">
        <v>48000</v>
      </c>
      <c r="B3440" s="170" t="s">
        <v>2799</v>
      </c>
      <c r="C3440" s="170" t="s">
        <v>11</v>
      </c>
      <c r="D3440" s="170" t="s">
        <v>211</v>
      </c>
      <c r="E3440" s="170">
        <v>355</v>
      </c>
      <c r="F3440" s="170">
        <v>24</v>
      </c>
      <c r="G3440" s="171">
        <v>4</v>
      </c>
      <c r="H3440" s="170" t="s">
        <v>415</v>
      </c>
      <c r="I3440" s="171">
        <v>2.99</v>
      </c>
      <c r="J3440" s="169">
        <v>1</v>
      </c>
    </row>
    <row r="3441" spans="1:10" hidden="1" x14ac:dyDescent="0.25">
      <c r="A3441" s="169">
        <v>48000</v>
      </c>
      <c r="B3441" s="170" t="s">
        <v>2799</v>
      </c>
      <c r="C3441" s="170" t="s">
        <v>11</v>
      </c>
      <c r="D3441" s="170" t="s">
        <v>211</v>
      </c>
      <c r="E3441" s="170">
        <v>355</v>
      </c>
      <c r="F3441" s="170">
        <v>24</v>
      </c>
      <c r="G3441" s="171">
        <v>4</v>
      </c>
      <c r="H3441" s="170" t="s">
        <v>415</v>
      </c>
      <c r="I3441" s="171">
        <v>2.99</v>
      </c>
      <c r="J3441" s="169">
        <v>1</v>
      </c>
    </row>
    <row r="3442" spans="1:10" hidden="1" x14ac:dyDescent="0.25">
      <c r="A3442" s="169">
        <v>48100</v>
      </c>
      <c r="B3442" s="170" t="s">
        <v>2800</v>
      </c>
      <c r="C3442" s="170" t="s">
        <v>37</v>
      </c>
      <c r="D3442" s="170" t="s">
        <v>1063</v>
      </c>
      <c r="E3442" s="170">
        <v>100</v>
      </c>
      <c r="F3442" s="170">
        <v>12</v>
      </c>
      <c r="H3442" s="170" t="s">
        <v>222</v>
      </c>
      <c r="I3442" s="171">
        <v>11.99</v>
      </c>
      <c r="J3442" s="169">
        <v>1</v>
      </c>
    </row>
    <row r="3443" spans="1:10" hidden="1" x14ac:dyDescent="0.25">
      <c r="A3443" s="169">
        <v>48118</v>
      </c>
      <c r="B3443" s="170" t="s">
        <v>2801</v>
      </c>
      <c r="C3443" s="170" t="s">
        <v>11</v>
      </c>
      <c r="D3443" s="170" t="s">
        <v>303</v>
      </c>
      <c r="E3443" s="170">
        <v>750</v>
      </c>
      <c r="F3443" s="170">
        <v>12</v>
      </c>
      <c r="G3443" s="171">
        <v>9.1999999999999993</v>
      </c>
      <c r="H3443" s="170" t="s">
        <v>1324</v>
      </c>
      <c r="I3443" s="171">
        <v>19</v>
      </c>
      <c r="J3443" s="169">
        <v>1</v>
      </c>
    </row>
    <row r="3444" spans="1:10" hidden="1" x14ac:dyDescent="0.25">
      <c r="A3444" s="169">
        <v>48118</v>
      </c>
      <c r="B3444" s="170" t="s">
        <v>2801</v>
      </c>
      <c r="C3444" s="170" t="s">
        <v>11</v>
      </c>
      <c r="D3444" s="170" t="s">
        <v>303</v>
      </c>
      <c r="E3444" s="170">
        <v>750</v>
      </c>
      <c r="F3444" s="170">
        <v>12</v>
      </c>
      <c r="G3444" s="171">
        <v>9.1999999999999993</v>
      </c>
      <c r="H3444" s="170" t="s">
        <v>1324</v>
      </c>
      <c r="I3444" s="171">
        <v>19</v>
      </c>
      <c r="J3444" s="169">
        <v>1</v>
      </c>
    </row>
    <row r="3445" spans="1:10" hidden="1" x14ac:dyDescent="0.25">
      <c r="A3445" s="169">
        <v>48138</v>
      </c>
      <c r="B3445" s="170" t="s">
        <v>2802</v>
      </c>
      <c r="C3445" s="170" t="s">
        <v>15</v>
      </c>
      <c r="D3445" s="170" t="s">
        <v>2670</v>
      </c>
      <c r="E3445" s="170">
        <v>750</v>
      </c>
      <c r="F3445" s="170">
        <v>6</v>
      </c>
      <c r="G3445" s="171">
        <v>50</v>
      </c>
      <c r="H3445" s="170" t="s">
        <v>29</v>
      </c>
      <c r="I3445" s="171">
        <v>99.99</v>
      </c>
      <c r="J3445" s="169">
        <v>1</v>
      </c>
    </row>
    <row r="3446" spans="1:10" hidden="1" x14ac:dyDescent="0.25">
      <c r="A3446" s="169">
        <v>48139</v>
      </c>
      <c r="B3446" s="170" t="s">
        <v>2803</v>
      </c>
      <c r="C3446" s="170" t="s">
        <v>24</v>
      </c>
      <c r="D3446" s="170" t="s">
        <v>34</v>
      </c>
      <c r="E3446" s="170">
        <v>750</v>
      </c>
      <c r="F3446" s="170">
        <v>6</v>
      </c>
      <c r="G3446" s="171">
        <v>14.5</v>
      </c>
      <c r="H3446" s="170" t="s">
        <v>35</v>
      </c>
      <c r="I3446" s="171">
        <v>81.5</v>
      </c>
      <c r="J3446" s="169">
        <v>1</v>
      </c>
    </row>
    <row r="3447" spans="1:10" hidden="1" x14ac:dyDescent="0.25">
      <c r="A3447" s="169">
        <v>48141</v>
      </c>
      <c r="B3447" s="170" t="s">
        <v>2804</v>
      </c>
      <c r="C3447" s="170" t="s">
        <v>24</v>
      </c>
      <c r="D3447" s="170" t="s">
        <v>34</v>
      </c>
      <c r="E3447" s="170">
        <v>750</v>
      </c>
      <c r="F3447" s="170">
        <v>12</v>
      </c>
      <c r="G3447" s="171">
        <v>13</v>
      </c>
      <c r="H3447" s="170" t="s">
        <v>35</v>
      </c>
      <c r="I3447" s="171">
        <v>16.989999999999998</v>
      </c>
      <c r="J3447" s="169">
        <v>1</v>
      </c>
    </row>
    <row r="3448" spans="1:10" hidden="1" x14ac:dyDescent="0.25">
      <c r="A3448" s="169">
        <v>48153</v>
      </c>
      <c r="B3448" s="170" t="s">
        <v>2805</v>
      </c>
      <c r="C3448" s="170" t="s">
        <v>263</v>
      </c>
      <c r="D3448" s="170" t="s">
        <v>264</v>
      </c>
      <c r="E3448" s="170">
        <v>1000</v>
      </c>
      <c r="F3448" s="170">
        <v>6</v>
      </c>
      <c r="G3448" s="171">
        <v>7</v>
      </c>
      <c r="H3448" s="170" t="s">
        <v>342</v>
      </c>
      <c r="I3448" s="171">
        <v>15.98</v>
      </c>
      <c r="J3448" s="169">
        <v>4</v>
      </c>
    </row>
    <row r="3449" spans="1:10" hidden="1" x14ac:dyDescent="0.25">
      <c r="A3449" s="169">
        <v>48153</v>
      </c>
      <c r="B3449" s="170" t="s">
        <v>2805</v>
      </c>
      <c r="C3449" s="170" t="s">
        <v>263</v>
      </c>
      <c r="D3449" s="170" t="s">
        <v>264</v>
      </c>
      <c r="E3449" s="170">
        <v>1000</v>
      </c>
      <c r="F3449" s="170">
        <v>6</v>
      </c>
      <c r="G3449" s="171">
        <v>7</v>
      </c>
      <c r="H3449" s="170" t="s">
        <v>342</v>
      </c>
      <c r="I3449" s="171">
        <v>15.98</v>
      </c>
      <c r="J3449" s="169">
        <v>4</v>
      </c>
    </row>
    <row r="3450" spans="1:10" hidden="1" x14ac:dyDescent="0.25">
      <c r="A3450" s="169">
        <v>48178</v>
      </c>
      <c r="B3450" s="170" t="s">
        <v>2806</v>
      </c>
      <c r="C3450" s="170" t="s">
        <v>24</v>
      </c>
      <c r="D3450" s="170" t="s">
        <v>191</v>
      </c>
      <c r="E3450" s="170">
        <v>1500</v>
      </c>
      <c r="F3450" s="170">
        <v>6</v>
      </c>
      <c r="G3450" s="171">
        <v>14.4</v>
      </c>
      <c r="H3450" s="170" t="s">
        <v>600</v>
      </c>
      <c r="I3450" s="171">
        <v>139.99</v>
      </c>
      <c r="J3450" s="169">
        <v>1</v>
      </c>
    </row>
    <row r="3451" spans="1:10" hidden="1" x14ac:dyDescent="0.25">
      <c r="A3451" s="169">
        <v>48194</v>
      </c>
      <c r="B3451" s="170" t="s">
        <v>2807</v>
      </c>
      <c r="C3451" s="170" t="s">
        <v>11</v>
      </c>
      <c r="D3451" s="170" t="s">
        <v>1406</v>
      </c>
      <c r="E3451" s="170">
        <v>473</v>
      </c>
      <c r="F3451" s="170">
        <v>24</v>
      </c>
      <c r="G3451" s="171">
        <v>5.5</v>
      </c>
      <c r="H3451" s="170" t="s">
        <v>2503</v>
      </c>
      <c r="I3451" s="171">
        <v>3.99</v>
      </c>
      <c r="J3451" s="169">
        <v>1</v>
      </c>
    </row>
    <row r="3452" spans="1:10" hidden="1" x14ac:dyDescent="0.25">
      <c r="A3452" s="169">
        <v>48194</v>
      </c>
      <c r="B3452" s="170" t="s">
        <v>2807</v>
      </c>
      <c r="C3452" s="170" t="s">
        <v>11</v>
      </c>
      <c r="D3452" s="170" t="s">
        <v>1406</v>
      </c>
      <c r="E3452" s="170">
        <v>473</v>
      </c>
      <c r="F3452" s="170">
        <v>24</v>
      </c>
      <c r="G3452" s="171">
        <v>5.5</v>
      </c>
      <c r="H3452" s="170" t="s">
        <v>1407</v>
      </c>
      <c r="I3452" s="171">
        <v>3.99</v>
      </c>
      <c r="J3452" s="169">
        <v>1</v>
      </c>
    </row>
    <row r="3453" spans="1:10" hidden="1" x14ac:dyDescent="0.25">
      <c r="A3453" s="169">
        <v>48199</v>
      </c>
      <c r="B3453" s="170" t="s">
        <v>2808</v>
      </c>
      <c r="C3453" s="170" t="s">
        <v>11</v>
      </c>
      <c r="D3453" s="170" t="s">
        <v>303</v>
      </c>
      <c r="E3453" s="170">
        <v>473</v>
      </c>
      <c r="F3453" s="170">
        <v>24</v>
      </c>
      <c r="G3453" s="171">
        <v>9</v>
      </c>
      <c r="H3453" s="170" t="s">
        <v>1764</v>
      </c>
      <c r="I3453" s="171">
        <v>5.29</v>
      </c>
      <c r="J3453" s="169">
        <v>1</v>
      </c>
    </row>
    <row r="3454" spans="1:10" hidden="1" x14ac:dyDescent="0.25">
      <c r="A3454" s="169">
        <v>48199</v>
      </c>
      <c r="B3454" s="170" t="s">
        <v>2808</v>
      </c>
      <c r="C3454" s="170" t="s">
        <v>11</v>
      </c>
      <c r="D3454" s="170" t="s">
        <v>303</v>
      </c>
      <c r="E3454" s="170">
        <v>473</v>
      </c>
      <c r="F3454" s="170">
        <v>24</v>
      </c>
      <c r="G3454" s="171">
        <v>9</v>
      </c>
      <c r="H3454" s="170" t="s">
        <v>1764</v>
      </c>
      <c r="I3454" s="171">
        <v>5.29</v>
      </c>
      <c r="J3454" s="169">
        <v>1</v>
      </c>
    </row>
    <row r="3455" spans="1:10" hidden="1" x14ac:dyDescent="0.25">
      <c r="A3455" s="169">
        <v>48200</v>
      </c>
      <c r="B3455" s="170" t="s">
        <v>2809</v>
      </c>
      <c r="C3455" s="170" t="s">
        <v>24</v>
      </c>
      <c r="D3455" s="170" t="s">
        <v>66</v>
      </c>
      <c r="E3455" s="170">
        <v>750</v>
      </c>
      <c r="F3455" s="170">
        <v>12</v>
      </c>
      <c r="G3455" s="171">
        <v>13</v>
      </c>
      <c r="H3455" s="170" t="s">
        <v>149</v>
      </c>
      <c r="I3455" s="171">
        <v>20.99</v>
      </c>
      <c r="J3455" s="169">
        <v>1</v>
      </c>
    </row>
    <row r="3456" spans="1:10" hidden="1" x14ac:dyDescent="0.25">
      <c r="A3456" s="169">
        <v>48238</v>
      </c>
      <c r="B3456" s="170" t="s">
        <v>2810</v>
      </c>
      <c r="C3456" s="170" t="s">
        <v>24</v>
      </c>
      <c r="D3456" s="170" t="s">
        <v>422</v>
      </c>
      <c r="E3456" s="170">
        <v>750</v>
      </c>
      <c r="F3456" s="170">
        <v>12</v>
      </c>
      <c r="G3456" s="171">
        <v>13</v>
      </c>
      <c r="H3456" s="170" t="s">
        <v>110</v>
      </c>
      <c r="I3456" s="171">
        <v>36.99</v>
      </c>
      <c r="J3456" s="169">
        <v>1</v>
      </c>
    </row>
    <row r="3457" spans="1:10" hidden="1" x14ac:dyDescent="0.25">
      <c r="A3457" s="169">
        <v>48251</v>
      </c>
      <c r="B3457" s="170" t="s">
        <v>2811</v>
      </c>
      <c r="C3457" s="170" t="s">
        <v>15</v>
      </c>
      <c r="D3457" s="170" t="s">
        <v>227</v>
      </c>
      <c r="E3457" s="170">
        <v>750</v>
      </c>
      <c r="F3457" s="170">
        <v>12</v>
      </c>
      <c r="G3457" s="171">
        <v>40</v>
      </c>
      <c r="H3457" s="170" t="s">
        <v>22</v>
      </c>
      <c r="I3457" s="171">
        <v>28.99</v>
      </c>
      <c r="J3457" s="169">
        <v>1</v>
      </c>
    </row>
    <row r="3458" spans="1:10" hidden="1" x14ac:dyDescent="0.25">
      <c r="A3458" s="169">
        <v>48256</v>
      </c>
      <c r="B3458" s="170" t="s">
        <v>2812</v>
      </c>
      <c r="C3458" s="170" t="s">
        <v>11</v>
      </c>
      <c r="D3458" s="170" t="s">
        <v>474</v>
      </c>
      <c r="E3458" s="170">
        <v>473</v>
      </c>
      <c r="F3458" s="170">
        <v>24</v>
      </c>
      <c r="G3458" s="171">
        <v>5.5</v>
      </c>
      <c r="H3458" s="170" t="s">
        <v>1662</v>
      </c>
      <c r="I3458" s="171">
        <v>4.49</v>
      </c>
      <c r="J3458" s="169">
        <v>1</v>
      </c>
    </row>
    <row r="3459" spans="1:10" hidden="1" x14ac:dyDescent="0.25">
      <c r="A3459" s="169">
        <v>48256</v>
      </c>
      <c r="B3459" s="170" t="s">
        <v>2812</v>
      </c>
      <c r="C3459" s="170" t="s">
        <v>11</v>
      </c>
      <c r="D3459" s="170" t="s">
        <v>474</v>
      </c>
      <c r="E3459" s="170">
        <v>473</v>
      </c>
      <c r="F3459" s="170">
        <v>24</v>
      </c>
      <c r="G3459" s="171">
        <v>5.5</v>
      </c>
      <c r="H3459" s="170" t="s">
        <v>1662</v>
      </c>
      <c r="I3459" s="171">
        <v>4.49</v>
      </c>
      <c r="J3459" s="169">
        <v>1</v>
      </c>
    </row>
    <row r="3460" spans="1:10" hidden="1" x14ac:dyDescent="0.25">
      <c r="A3460" s="169">
        <v>48281</v>
      </c>
      <c r="B3460" s="170" t="s">
        <v>2813</v>
      </c>
      <c r="C3460" s="170" t="s">
        <v>263</v>
      </c>
      <c r="D3460" s="170" t="s">
        <v>1938</v>
      </c>
      <c r="E3460" s="170">
        <v>2130</v>
      </c>
      <c r="F3460" s="170">
        <v>4</v>
      </c>
      <c r="G3460" s="171">
        <v>5</v>
      </c>
      <c r="H3460" s="170" t="s">
        <v>105</v>
      </c>
      <c r="I3460" s="171">
        <v>18.489999999999998</v>
      </c>
      <c r="J3460" s="169">
        <v>6</v>
      </c>
    </row>
    <row r="3461" spans="1:10" hidden="1" x14ac:dyDescent="0.25">
      <c r="A3461" s="169">
        <v>48281</v>
      </c>
      <c r="B3461" s="170" t="s">
        <v>2813</v>
      </c>
      <c r="C3461" s="170" t="s">
        <v>263</v>
      </c>
      <c r="D3461" s="170" t="s">
        <v>1938</v>
      </c>
      <c r="E3461" s="170">
        <v>2130</v>
      </c>
      <c r="F3461" s="170">
        <v>4</v>
      </c>
      <c r="G3461" s="171">
        <v>5</v>
      </c>
      <c r="H3461" s="170" t="s">
        <v>105</v>
      </c>
      <c r="I3461" s="171">
        <v>18.489999999999998</v>
      </c>
      <c r="J3461" s="169">
        <v>6</v>
      </c>
    </row>
    <row r="3462" spans="1:10" hidden="1" x14ac:dyDescent="0.25">
      <c r="A3462" s="169">
        <v>48284</v>
      </c>
      <c r="B3462" s="170" t="s">
        <v>2814</v>
      </c>
      <c r="C3462" s="170" t="s">
        <v>263</v>
      </c>
      <c r="D3462" s="170" t="s">
        <v>1938</v>
      </c>
      <c r="E3462" s="170">
        <v>4260</v>
      </c>
      <c r="F3462" s="170">
        <v>2</v>
      </c>
      <c r="G3462" s="171">
        <v>5</v>
      </c>
      <c r="H3462" s="170" t="s">
        <v>105</v>
      </c>
      <c r="I3462" s="171">
        <v>34.99</v>
      </c>
      <c r="J3462" s="169">
        <v>12</v>
      </c>
    </row>
    <row r="3463" spans="1:10" hidden="1" x14ac:dyDescent="0.25">
      <c r="A3463" s="169">
        <v>48284</v>
      </c>
      <c r="B3463" s="170" t="s">
        <v>2814</v>
      </c>
      <c r="C3463" s="170" t="s">
        <v>263</v>
      </c>
      <c r="D3463" s="170" t="s">
        <v>1938</v>
      </c>
      <c r="E3463" s="170">
        <v>4260</v>
      </c>
      <c r="F3463" s="170">
        <v>2</v>
      </c>
      <c r="G3463" s="171">
        <v>5</v>
      </c>
      <c r="H3463" s="170" t="s">
        <v>105</v>
      </c>
      <c r="I3463" s="171">
        <v>34.99</v>
      </c>
      <c r="J3463" s="169">
        <v>12</v>
      </c>
    </row>
    <row r="3464" spans="1:10" hidden="1" x14ac:dyDescent="0.25">
      <c r="A3464" s="169">
        <v>48286</v>
      </c>
      <c r="B3464" s="170" t="s">
        <v>2815</v>
      </c>
      <c r="C3464" s="170" t="s">
        <v>263</v>
      </c>
      <c r="D3464" s="170" t="s">
        <v>1938</v>
      </c>
      <c r="E3464" s="170">
        <v>4260</v>
      </c>
      <c r="F3464" s="170">
        <v>2</v>
      </c>
      <c r="G3464" s="171">
        <v>5</v>
      </c>
      <c r="H3464" s="170" t="s">
        <v>105</v>
      </c>
      <c r="I3464" s="171">
        <v>32.979999999999997</v>
      </c>
      <c r="J3464" s="169">
        <v>12</v>
      </c>
    </row>
    <row r="3465" spans="1:10" hidden="1" x14ac:dyDescent="0.25">
      <c r="A3465" s="169">
        <v>48286</v>
      </c>
      <c r="B3465" s="170" t="s">
        <v>2815</v>
      </c>
      <c r="C3465" s="170" t="s">
        <v>263</v>
      </c>
      <c r="D3465" s="170" t="s">
        <v>1938</v>
      </c>
      <c r="E3465" s="170">
        <v>4260</v>
      </c>
      <c r="F3465" s="170">
        <v>2</v>
      </c>
      <c r="G3465" s="171">
        <v>5</v>
      </c>
      <c r="H3465" s="170" t="s">
        <v>105</v>
      </c>
      <c r="I3465" s="171">
        <v>32.979999999999997</v>
      </c>
      <c r="J3465" s="169">
        <v>12</v>
      </c>
    </row>
    <row r="3466" spans="1:10" hidden="1" x14ac:dyDescent="0.25">
      <c r="A3466" s="169">
        <v>48340</v>
      </c>
      <c r="B3466" s="170" t="s">
        <v>2816</v>
      </c>
      <c r="C3466" s="170" t="s">
        <v>11</v>
      </c>
      <c r="D3466" s="170" t="s">
        <v>267</v>
      </c>
      <c r="E3466" s="170">
        <v>473</v>
      </c>
      <c r="F3466" s="170">
        <v>24</v>
      </c>
      <c r="G3466" s="171">
        <v>5.2</v>
      </c>
      <c r="H3466" s="170" t="s">
        <v>1136</v>
      </c>
      <c r="I3466" s="171">
        <v>4.75</v>
      </c>
      <c r="J3466" s="169">
        <v>1</v>
      </c>
    </row>
    <row r="3467" spans="1:10" hidden="1" x14ac:dyDescent="0.25">
      <c r="A3467" s="169">
        <v>48340</v>
      </c>
      <c r="B3467" s="170" t="s">
        <v>2816</v>
      </c>
      <c r="C3467" s="170" t="s">
        <v>11</v>
      </c>
      <c r="D3467" s="170" t="s">
        <v>267</v>
      </c>
      <c r="E3467" s="170">
        <v>473</v>
      </c>
      <c r="F3467" s="170">
        <v>24</v>
      </c>
      <c r="G3467" s="171">
        <v>5.2</v>
      </c>
      <c r="H3467" s="170" t="s">
        <v>1136</v>
      </c>
      <c r="I3467" s="171">
        <v>4.75</v>
      </c>
      <c r="J3467" s="169">
        <v>1</v>
      </c>
    </row>
    <row r="3468" spans="1:10" hidden="1" x14ac:dyDescent="0.25">
      <c r="A3468" s="169">
        <v>48341</v>
      </c>
      <c r="B3468" s="170" t="s">
        <v>2817</v>
      </c>
      <c r="C3468" s="170" t="s">
        <v>15</v>
      </c>
      <c r="D3468" s="170" t="s">
        <v>16</v>
      </c>
      <c r="E3468" s="170">
        <v>750</v>
      </c>
      <c r="F3468" s="170">
        <v>12</v>
      </c>
      <c r="G3468" s="171">
        <v>40</v>
      </c>
      <c r="H3468" s="170" t="s">
        <v>43</v>
      </c>
      <c r="I3468" s="171">
        <v>34.99</v>
      </c>
      <c r="J3468" s="169">
        <v>1</v>
      </c>
    </row>
    <row r="3469" spans="1:10" hidden="1" x14ac:dyDescent="0.25">
      <c r="A3469" s="169">
        <v>48354</v>
      </c>
      <c r="B3469" s="170" t="s">
        <v>2818</v>
      </c>
      <c r="C3469" s="170" t="s">
        <v>24</v>
      </c>
      <c r="D3469" s="170" t="s">
        <v>34</v>
      </c>
      <c r="E3469" s="170">
        <v>750</v>
      </c>
      <c r="F3469" s="170">
        <v>12</v>
      </c>
      <c r="G3469" s="171">
        <v>14.5</v>
      </c>
      <c r="H3469" s="170" t="s">
        <v>22</v>
      </c>
      <c r="I3469" s="171">
        <v>49.99</v>
      </c>
      <c r="J3469" s="169">
        <v>1</v>
      </c>
    </row>
    <row r="3470" spans="1:10" hidden="1" x14ac:dyDescent="0.25">
      <c r="A3470" s="169">
        <v>48396</v>
      </c>
      <c r="B3470" s="170" t="s">
        <v>2819</v>
      </c>
      <c r="C3470" s="170" t="s">
        <v>24</v>
      </c>
      <c r="D3470" s="170" t="s">
        <v>194</v>
      </c>
      <c r="E3470" s="170">
        <v>750</v>
      </c>
      <c r="F3470" s="170">
        <v>12</v>
      </c>
      <c r="G3470" s="171">
        <v>12.5</v>
      </c>
      <c r="H3470" s="170" t="s">
        <v>86</v>
      </c>
      <c r="I3470" s="171">
        <v>17.989999999999998</v>
      </c>
      <c r="J3470" s="169">
        <v>1</v>
      </c>
    </row>
    <row r="3471" spans="1:10" hidden="1" x14ac:dyDescent="0.25">
      <c r="A3471" s="169">
        <v>48402</v>
      </c>
      <c r="B3471" s="170" t="s">
        <v>2820</v>
      </c>
      <c r="C3471" s="170" t="s">
        <v>15</v>
      </c>
      <c r="D3471" s="170" t="s">
        <v>252</v>
      </c>
      <c r="E3471" s="170">
        <v>375</v>
      </c>
      <c r="F3471" s="170">
        <v>12</v>
      </c>
      <c r="G3471" s="171">
        <v>17.2</v>
      </c>
      <c r="H3471" s="170" t="s">
        <v>1563</v>
      </c>
      <c r="I3471" s="171">
        <v>25.95</v>
      </c>
      <c r="J3471" s="169">
        <v>1</v>
      </c>
    </row>
    <row r="3472" spans="1:10" hidden="1" x14ac:dyDescent="0.25">
      <c r="A3472" s="169">
        <v>48408</v>
      </c>
      <c r="B3472" s="170" t="s">
        <v>2821</v>
      </c>
      <c r="C3472" s="170" t="s">
        <v>15</v>
      </c>
      <c r="D3472" s="170" t="s">
        <v>845</v>
      </c>
      <c r="E3472" s="170">
        <v>750</v>
      </c>
      <c r="F3472" s="170">
        <v>6</v>
      </c>
      <c r="G3472" s="171">
        <v>40</v>
      </c>
      <c r="H3472" s="170" t="s">
        <v>73</v>
      </c>
      <c r="I3472" s="171">
        <v>69.989999999999995</v>
      </c>
      <c r="J3472" s="169">
        <v>1</v>
      </c>
    </row>
    <row r="3473" spans="1:10" hidden="1" x14ac:dyDescent="0.25">
      <c r="A3473" s="169">
        <v>48421</v>
      </c>
      <c r="B3473" s="170" t="s">
        <v>2822</v>
      </c>
      <c r="C3473" s="170" t="s">
        <v>263</v>
      </c>
      <c r="D3473" s="170" t="s">
        <v>332</v>
      </c>
      <c r="E3473" s="170">
        <v>1420</v>
      </c>
      <c r="F3473" s="170">
        <v>6</v>
      </c>
      <c r="G3473" s="171">
        <v>5.2</v>
      </c>
      <c r="H3473" s="170" t="s">
        <v>177</v>
      </c>
      <c r="I3473" s="171">
        <v>15.49</v>
      </c>
      <c r="J3473" s="169">
        <v>4</v>
      </c>
    </row>
    <row r="3474" spans="1:10" hidden="1" x14ac:dyDescent="0.25">
      <c r="A3474" s="169">
        <v>48421</v>
      </c>
      <c r="B3474" s="170" t="s">
        <v>2822</v>
      </c>
      <c r="C3474" s="170" t="s">
        <v>263</v>
      </c>
      <c r="D3474" s="170" t="s">
        <v>332</v>
      </c>
      <c r="E3474" s="170">
        <v>1420</v>
      </c>
      <c r="F3474" s="170">
        <v>6</v>
      </c>
      <c r="G3474" s="171">
        <v>5.2</v>
      </c>
      <c r="H3474" s="170" t="s">
        <v>177</v>
      </c>
      <c r="I3474" s="171">
        <v>15.49</v>
      </c>
      <c r="J3474" s="169">
        <v>4</v>
      </c>
    </row>
    <row r="3475" spans="1:10" hidden="1" x14ac:dyDescent="0.25">
      <c r="A3475" s="169">
        <v>48429</v>
      </c>
      <c r="B3475" s="170" t="s">
        <v>2823</v>
      </c>
      <c r="C3475" s="170" t="s">
        <v>15</v>
      </c>
      <c r="D3475" s="170" t="s">
        <v>1399</v>
      </c>
      <c r="E3475" s="170">
        <v>375</v>
      </c>
      <c r="F3475" s="170">
        <v>12</v>
      </c>
      <c r="G3475" s="171">
        <v>33</v>
      </c>
      <c r="H3475" s="170" t="s">
        <v>1563</v>
      </c>
      <c r="I3475" s="171">
        <v>26.95</v>
      </c>
      <c r="J3475" s="169">
        <v>1</v>
      </c>
    </row>
    <row r="3476" spans="1:10" hidden="1" x14ac:dyDescent="0.25">
      <c r="A3476" s="169">
        <v>48493</v>
      </c>
      <c r="B3476" s="170" t="s">
        <v>2824</v>
      </c>
      <c r="C3476" s="170" t="s">
        <v>24</v>
      </c>
      <c r="D3476" s="170" t="s">
        <v>194</v>
      </c>
      <c r="E3476" s="170">
        <v>750</v>
      </c>
      <c r="F3476" s="170">
        <v>12</v>
      </c>
      <c r="G3476" s="171">
        <v>13.5</v>
      </c>
      <c r="H3476" s="170" t="s">
        <v>22</v>
      </c>
      <c r="I3476" s="171">
        <v>12.05</v>
      </c>
      <c r="J3476" s="169">
        <v>1</v>
      </c>
    </row>
    <row r="3477" spans="1:10" hidden="1" x14ac:dyDescent="0.25">
      <c r="A3477" s="169">
        <v>48495</v>
      </c>
      <c r="B3477" s="170" t="s">
        <v>2825</v>
      </c>
      <c r="C3477" s="170" t="s">
        <v>24</v>
      </c>
      <c r="D3477" s="170" t="s">
        <v>194</v>
      </c>
      <c r="E3477" s="170">
        <v>750</v>
      </c>
      <c r="F3477" s="170">
        <v>12</v>
      </c>
      <c r="G3477" s="171">
        <v>13.7</v>
      </c>
      <c r="H3477" s="170" t="s">
        <v>22</v>
      </c>
      <c r="I3477" s="171">
        <v>22.99</v>
      </c>
      <c r="J3477" s="169">
        <v>1</v>
      </c>
    </row>
    <row r="3478" spans="1:10" hidden="1" x14ac:dyDescent="0.25">
      <c r="A3478" s="169">
        <v>48499</v>
      </c>
      <c r="B3478" s="170" t="s">
        <v>2826</v>
      </c>
      <c r="C3478" s="170" t="s">
        <v>263</v>
      </c>
      <c r="D3478" s="170" t="s">
        <v>1938</v>
      </c>
      <c r="E3478" s="170">
        <v>58600</v>
      </c>
      <c r="F3478" s="170">
        <v>1</v>
      </c>
      <c r="G3478" s="171">
        <v>5</v>
      </c>
      <c r="H3478" s="170" t="s">
        <v>342</v>
      </c>
      <c r="I3478" s="171">
        <v>250.61</v>
      </c>
      <c r="J3478" s="169">
        <v>1</v>
      </c>
    </row>
    <row r="3479" spans="1:10" hidden="1" x14ac:dyDescent="0.25">
      <c r="A3479" s="169">
        <v>48499</v>
      </c>
      <c r="B3479" s="170" t="s">
        <v>2826</v>
      </c>
      <c r="C3479" s="170" t="s">
        <v>263</v>
      </c>
      <c r="D3479" s="170" t="s">
        <v>1938</v>
      </c>
      <c r="E3479" s="170">
        <v>58600</v>
      </c>
      <c r="F3479" s="170">
        <v>1</v>
      </c>
      <c r="G3479" s="171">
        <v>5</v>
      </c>
      <c r="H3479" s="170" t="s">
        <v>342</v>
      </c>
      <c r="I3479" s="171">
        <v>250.61</v>
      </c>
      <c r="J3479" s="169">
        <v>1</v>
      </c>
    </row>
    <row r="3480" spans="1:10" hidden="1" x14ac:dyDescent="0.25">
      <c r="A3480" s="169">
        <v>48514</v>
      </c>
      <c r="B3480" s="170" t="s">
        <v>2827</v>
      </c>
      <c r="C3480" s="170" t="s">
        <v>1065</v>
      </c>
      <c r="D3480" s="170" t="s">
        <v>1066</v>
      </c>
      <c r="E3480" s="170">
        <v>1420</v>
      </c>
      <c r="F3480" s="170">
        <v>6</v>
      </c>
      <c r="G3480" s="171">
        <v>0.3</v>
      </c>
      <c r="H3480" s="170" t="s">
        <v>105</v>
      </c>
      <c r="I3480" s="171">
        <v>9.99</v>
      </c>
      <c r="J3480" s="169">
        <v>4</v>
      </c>
    </row>
    <row r="3481" spans="1:10" hidden="1" x14ac:dyDescent="0.25">
      <c r="A3481" s="169">
        <v>48514</v>
      </c>
      <c r="B3481" s="170" t="s">
        <v>2827</v>
      </c>
      <c r="C3481" s="170" t="s">
        <v>1065</v>
      </c>
      <c r="D3481" s="170" t="s">
        <v>1066</v>
      </c>
      <c r="E3481" s="170">
        <v>1420</v>
      </c>
      <c r="F3481" s="170">
        <v>6</v>
      </c>
      <c r="G3481" s="171">
        <v>0.3</v>
      </c>
      <c r="H3481" s="170" t="s">
        <v>105</v>
      </c>
      <c r="I3481" s="171">
        <v>9.99</v>
      </c>
      <c r="J3481" s="169">
        <v>4</v>
      </c>
    </row>
    <row r="3482" spans="1:10" hidden="1" x14ac:dyDescent="0.25">
      <c r="A3482" s="169">
        <v>48519</v>
      </c>
      <c r="B3482" s="170" t="s">
        <v>2828</v>
      </c>
      <c r="C3482" s="170" t="s">
        <v>24</v>
      </c>
      <c r="D3482" s="170" t="s">
        <v>34</v>
      </c>
      <c r="E3482" s="170">
        <v>750</v>
      </c>
      <c r="F3482" s="170">
        <v>6</v>
      </c>
      <c r="G3482" s="171">
        <v>13</v>
      </c>
      <c r="H3482" s="170" t="s">
        <v>64</v>
      </c>
      <c r="I3482" s="171">
        <v>16.989999999999998</v>
      </c>
      <c r="J3482" s="169">
        <v>1</v>
      </c>
    </row>
    <row r="3483" spans="1:10" hidden="1" x14ac:dyDescent="0.25">
      <c r="A3483" s="169">
        <v>48538</v>
      </c>
      <c r="B3483" s="170" t="s">
        <v>2829</v>
      </c>
      <c r="C3483" s="170" t="s">
        <v>24</v>
      </c>
      <c r="D3483" s="170" t="s">
        <v>34</v>
      </c>
      <c r="E3483" s="170">
        <v>750</v>
      </c>
      <c r="F3483" s="170">
        <v>12</v>
      </c>
      <c r="G3483" s="171">
        <v>13.3</v>
      </c>
      <c r="H3483" s="170" t="s">
        <v>22</v>
      </c>
      <c r="I3483" s="171">
        <v>19.989999999999998</v>
      </c>
      <c r="J3483" s="169">
        <v>1</v>
      </c>
    </row>
    <row r="3484" spans="1:10" hidden="1" x14ac:dyDescent="0.25">
      <c r="A3484" s="169">
        <v>48541</v>
      </c>
      <c r="B3484" s="170" t="s">
        <v>2830</v>
      </c>
      <c r="C3484" s="170" t="s">
        <v>24</v>
      </c>
      <c r="D3484" s="170" t="s">
        <v>60</v>
      </c>
      <c r="E3484" s="170">
        <v>750</v>
      </c>
      <c r="F3484" s="170">
        <v>6</v>
      </c>
      <c r="G3484" s="171">
        <v>13</v>
      </c>
      <c r="H3484" s="170" t="s">
        <v>200</v>
      </c>
      <c r="I3484" s="171">
        <v>20.99</v>
      </c>
      <c r="J3484" s="169">
        <v>1</v>
      </c>
    </row>
    <row r="3485" spans="1:10" hidden="1" x14ac:dyDescent="0.25">
      <c r="A3485" s="169">
        <v>48565</v>
      </c>
      <c r="B3485" s="170" t="s">
        <v>2831</v>
      </c>
      <c r="C3485" s="170" t="s">
        <v>11</v>
      </c>
      <c r="D3485" s="170" t="s">
        <v>1406</v>
      </c>
      <c r="E3485" s="170">
        <v>330</v>
      </c>
      <c r="F3485" s="170">
        <v>24</v>
      </c>
      <c r="G3485" s="171">
        <v>5</v>
      </c>
      <c r="H3485" s="170" t="s">
        <v>20</v>
      </c>
      <c r="I3485" s="171">
        <v>2.59</v>
      </c>
      <c r="J3485" s="169">
        <v>1</v>
      </c>
    </row>
    <row r="3486" spans="1:10" hidden="1" x14ac:dyDescent="0.25">
      <c r="A3486" s="169">
        <v>48565</v>
      </c>
      <c r="B3486" s="170" t="s">
        <v>2831</v>
      </c>
      <c r="C3486" s="170" t="s">
        <v>11</v>
      </c>
      <c r="D3486" s="170" t="s">
        <v>1406</v>
      </c>
      <c r="E3486" s="170">
        <v>330</v>
      </c>
      <c r="F3486" s="170">
        <v>24</v>
      </c>
      <c r="G3486" s="171">
        <v>5</v>
      </c>
      <c r="H3486" s="170" t="s">
        <v>20</v>
      </c>
      <c r="I3486" s="171">
        <v>2.59</v>
      </c>
      <c r="J3486" s="169">
        <v>1</v>
      </c>
    </row>
    <row r="3487" spans="1:10" hidden="1" x14ac:dyDescent="0.25">
      <c r="A3487" s="169">
        <v>48571</v>
      </c>
      <c r="B3487" s="170" t="s">
        <v>2832</v>
      </c>
      <c r="C3487" s="170" t="s">
        <v>11</v>
      </c>
      <c r="D3487" s="170" t="s">
        <v>474</v>
      </c>
      <c r="E3487" s="170">
        <v>750</v>
      </c>
      <c r="F3487" s="170">
        <v>12</v>
      </c>
      <c r="G3487" s="171">
        <v>5.5</v>
      </c>
      <c r="H3487" s="170" t="s">
        <v>1324</v>
      </c>
      <c r="I3487" s="171">
        <v>17</v>
      </c>
      <c r="J3487" s="169">
        <v>1</v>
      </c>
    </row>
    <row r="3488" spans="1:10" hidden="1" x14ac:dyDescent="0.25">
      <c r="A3488" s="169">
        <v>48571</v>
      </c>
      <c r="B3488" s="170" t="s">
        <v>2832</v>
      </c>
      <c r="C3488" s="170" t="s">
        <v>11</v>
      </c>
      <c r="D3488" s="170" t="s">
        <v>474</v>
      </c>
      <c r="E3488" s="170">
        <v>750</v>
      </c>
      <c r="F3488" s="170">
        <v>12</v>
      </c>
      <c r="G3488" s="171">
        <v>5.5</v>
      </c>
      <c r="H3488" s="170" t="s">
        <v>1324</v>
      </c>
      <c r="I3488" s="171">
        <v>17</v>
      </c>
      <c r="J3488" s="169">
        <v>1</v>
      </c>
    </row>
    <row r="3489" spans="1:10" hidden="1" x14ac:dyDescent="0.25">
      <c r="A3489" s="169">
        <v>48574</v>
      </c>
      <c r="B3489" s="170" t="s">
        <v>2833</v>
      </c>
      <c r="C3489" s="170" t="s">
        <v>11</v>
      </c>
      <c r="D3489" s="170" t="s">
        <v>303</v>
      </c>
      <c r="E3489" s="170">
        <v>750</v>
      </c>
      <c r="F3489" s="170">
        <v>12</v>
      </c>
      <c r="G3489" s="171">
        <v>9</v>
      </c>
      <c r="H3489" s="170" t="s">
        <v>1324</v>
      </c>
      <c r="I3489" s="171">
        <v>16</v>
      </c>
      <c r="J3489" s="169">
        <v>1</v>
      </c>
    </row>
    <row r="3490" spans="1:10" hidden="1" x14ac:dyDescent="0.25">
      <c r="A3490" s="169">
        <v>48574</v>
      </c>
      <c r="B3490" s="170" t="s">
        <v>2833</v>
      </c>
      <c r="C3490" s="170" t="s">
        <v>11</v>
      </c>
      <c r="D3490" s="170" t="s">
        <v>303</v>
      </c>
      <c r="E3490" s="170">
        <v>750</v>
      </c>
      <c r="F3490" s="170">
        <v>12</v>
      </c>
      <c r="G3490" s="171">
        <v>9</v>
      </c>
      <c r="H3490" s="170" t="s">
        <v>1324</v>
      </c>
      <c r="I3490" s="171">
        <v>16</v>
      </c>
      <c r="J3490" s="169">
        <v>1</v>
      </c>
    </row>
    <row r="3491" spans="1:10" hidden="1" x14ac:dyDescent="0.25">
      <c r="A3491" s="169">
        <v>48661</v>
      </c>
      <c r="B3491" s="170" t="s">
        <v>2834</v>
      </c>
      <c r="C3491" s="170" t="s">
        <v>263</v>
      </c>
      <c r="D3491" s="170" t="s">
        <v>806</v>
      </c>
      <c r="E3491" s="170">
        <v>473</v>
      </c>
      <c r="F3491" s="170">
        <v>24</v>
      </c>
      <c r="G3491" s="171">
        <v>5</v>
      </c>
      <c r="H3491" s="170" t="s">
        <v>13</v>
      </c>
      <c r="I3491" s="171">
        <v>3.99</v>
      </c>
      <c r="J3491" s="169">
        <v>1</v>
      </c>
    </row>
    <row r="3492" spans="1:10" hidden="1" x14ac:dyDescent="0.25">
      <c r="A3492" s="169">
        <v>48661</v>
      </c>
      <c r="B3492" s="170" t="s">
        <v>2834</v>
      </c>
      <c r="C3492" s="170" t="s">
        <v>263</v>
      </c>
      <c r="D3492" s="170" t="s">
        <v>806</v>
      </c>
      <c r="E3492" s="170">
        <v>473</v>
      </c>
      <c r="F3492" s="170">
        <v>24</v>
      </c>
      <c r="G3492" s="171">
        <v>5</v>
      </c>
      <c r="H3492" s="170" t="s">
        <v>13</v>
      </c>
      <c r="I3492" s="171">
        <v>3.99</v>
      </c>
      <c r="J3492" s="169">
        <v>1</v>
      </c>
    </row>
    <row r="3493" spans="1:10" hidden="1" x14ac:dyDescent="0.25">
      <c r="A3493" s="169">
        <v>48663</v>
      </c>
      <c r="B3493" s="170" t="s">
        <v>2835</v>
      </c>
      <c r="C3493" s="170" t="s">
        <v>263</v>
      </c>
      <c r="D3493" s="170" t="s">
        <v>806</v>
      </c>
      <c r="E3493" s="170">
        <v>473</v>
      </c>
      <c r="F3493" s="170">
        <v>24</v>
      </c>
      <c r="G3493" s="171">
        <v>4.5</v>
      </c>
      <c r="H3493" s="170" t="s">
        <v>13</v>
      </c>
      <c r="I3493" s="171">
        <v>3.99</v>
      </c>
      <c r="J3493" s="169">
        <v>1</v>
      </c>
    </row>
    <row r="3494" spans="1:10" hidden="1" x14ac:dyDescent="0.25">
      <c r="A3494" s="169">
        <v>48663</v>
      </c>
      <c r="B3494" s="170" t="s">
        <v>2835</v>
      </c>
      <c r="C3494" s="170" t="s">
        <v>263</v>
      </c>
      <c r="D3494" s="170" t="s">
        <v>806</v>
      </c>
      <c r="E3494" s="170">
        <v>473</v>
      </c>
      <c r="F3494" s="170">
        <v>24</v>
      </c>
      <c r="G3494" s="171">
        <v>4.5</v>
      </c>
      <c r="H3494" s="170" t="s">
        <v>13</v>
      </c>
      <c r="I3494" s="171">
        <v>3.99</v>
      </c>
      <c r="J3494" s="169">
        <v>1</v>
      </c>
    </row>
    <row r="3495" spans="1:10" hidden="1" x14ac:dyDescent="0.25">
      <c r="A3495" s="169">
        <v>48666</v>
      </c>
      <c r="B3495" s="170" t="s">
        <v>2836</v>
      </c>
      <c r="C3495" s="170" t="s">
        <v>263</v>
      </c>
      <c r="D3495" s="170" t="s">
        <v>264</v>
      </c>
      <c r="E3495" s="170">
        <v>355</v>
      </c>
      <c r="F3495" s="170">
        <v>24</v>
      </c>
      <c r="G3495" s="171">
        <v>5</v>
      </c>
      <c r="H3495" s="170" t="s">
        <v>13</v>
      </c>
      <c r="I3495" s="171">
        <v>3.49</v>
      </c>
      <c r="J3495" s="169">
        <v>1</v>
      </c>
    </row>
    <row r="3496" spans="1:10" hidden="1" x14ac:dyDescent="0.25">
      <c r="A3496" s="169">
        <v>48666</v>
      </c>
      <c r="B3496" s="170" t="s">
        <v>2836</v>
      </c>
      <c r="C3496" s="170" t="s">
        <v>263</v>
      </c>
      <c r="D3496" s="170" t="s">
        <v>264</v>
      </c>
      <c r="E3496" s="170">
        <v>355</v>
      </c>
      <c r="F3496" s="170">
        <v>24</v>
      </c>
      <c r="G3496" s="171">
        <v>5</v>
      </c>
      <c r="H3496" s="170" t="s">
        <v>13</v>
      </c>
      <c r="I3496" s="171">
        <v>3.49</v>
      </c>
      <c r="J3496" s="169">
        <v>1</v>
      </c>
    </row>
    <row r="3497" spans="1:10" hidden="1" x14ac:dyDescent="0.25">
      <c r="A3497" s="169">
        <v>48668</v>
      </c>
      <c r="B3497" s="170" t="s">
        <v>2837</v>
      </c>
      <c r="C3497" s="170" t="s">
        <v>263</v>
      </c>
      <c r="D3497" s="170" t="s">
        <v>264</v>
      </c>
      <c r="E3497" s="170">
        <v>4260</v>
      </c>
      <c r="F3497" s="170">
        <v>2</v>
      </c>
      <c r="G3497" s="171">
        <v>5</v>
      </c>
      <c r="H3497" s="170" t="s">
        <v>13</v>
      </c>
      <c r="I3497" s="171">
        <v>33.29</v>
      </c>
      <c r="J3497" s="169">
        <v>12</v>
      </c>
    </row>
    <row r="3498" spans="1:10" hidden="1" x14ac:dyDescent="0.25">
      <c r="A3498" s="169">
        <v>48668</v>
      </c>
      <c r="B3498" s="170" t="s">
        <v>2837</v>
      </c>
      <c r="C3498" s="170" t="s">
        <v>263</v>
      </c>
      <c r="D3498" s="170" t="s">
        <v>264</v>
      </c>
      <c r="E3498" s="170">
        <v>4260</v>
      </c>
      <c r="F3498" s="170">
        <v>2</v>
      </c>
      <c r="G3498" s="171">
        <v>5</v>
      </c>
      <c r="H3498" s="170" t="s">
        <v>13</v>
      </c>
      <c r="I3498" s="171">
        <v>33.29</v>
      </c>
      <c r="J3498" s="169">
        <v>12</v>
      </c>
    </row>
    <row r="3499" spans="1:10" hidden="1" x14ac:dyDescent="0.25">
      <c r="A3499" s="169">
        <v>48669</v>
      </c>
      <c r="B3499" s="170" t="s">
        <v>2838</v>
      </c>
      <c r="C3499" s="170" t="s">
        <v>263</v>
      </c>
      <c r="D3499" s="170" t="s">
        <v>806</v>
      </c>
      <c r="E3499" s="170">
        <v>4260</v>
      </c>
      <c r="F3499" s="170">
        <v>2</v>
      </c>
      <c r="G3499" s="171">
        <v>4.5</v>
      </c>
      <c r="H3499" s="170" t="s">
        <v>13</v>
      </c>
      <c r="I3499" s="171">
        <v>32.99</v>
      </c>
      <c r="J3499" s="169">
        <v>12</v>
      </c>
    </row>
    <row r="3500" spans="1:10" hidden="1" x14ac:dyDescent="0.25">
      <c r="A3500" s="169">
        <v>48669</v>
      </c>
      <c r="B3500" s="170" t="s">
        <v>2838</v>
      </c>
      <c r="C3500" s="170" t="s">
        <v>263</v>
      </c>
      <c r="D3500" s="170" t="s">
        <v>806</v>
      </c>
      <c r="E3500" s="170">
        <v>4260</v>
      </c>
      <c r="F3500" s="170">
        <v>2</v>
      </c>
      <c r="G3500" s="171">
        <v>4.5</v>
      </c>
      <c r="H3500" s="170" t="s">
        <v>13</v>
      </c>
      <c r="I3500" s="171">
        <v>32.99</v>
      </c>
      <c r="J3500" s="169">
        <v>12</v>
      </c>
    </row>
    <row r="3501" spans="1:10" hidden="1" x14ac:dyDescent="0.25">
      <c r="A3501" s="169">
        <v>48672</v>
      </c>
      <c r="B3501" s="170" t="s">
        <v>2839</v>
      </c>
      <c r="C3501" s="170" t="s">
        <v>263</v>
      </c>
      <c r="D3501" s="170" t="s">
        <v>806</v>
      </c>
      <c r="E3501" s="170">
        <v>4260</v>
      </c>
      <c r="F3501" s="170">
        <v>2</v>
      </c>
      <c r="G3501" s="171">
        <v>5</v>
      </c>
      <c r="H3501" s="170" t="s">
        <v>13</v>
      </c>
      <c r="I3501" s="171">
        <v>32.99</v>
      </c>
      <c r="J3501" s="169">
        <v>12</v>
      </c>
    </row>
    <row r="3502" spans="1:10" hidden="1" x14ac:dyDescent="0.25">
      <c r="A3502" s="169">
        <v>48672</v>
      </c>
      <c r="B3502" s="170" t="s">
        <v>2839</v>
      </c>
      <c r="C3502" s="170" t="s">
        <v>263</v>
      </c>
      <c r="D3502" s="170" t="s">
        <v>806</v>
      </c>
      <c r="E3502" s="170">
        <v>4260</v>
      </c>
      <c r="F3502" s="170">
        <v>2</v>
      </c>
      <c r="G3502" s="171">
        <v>5</v>
      </c>
      <c r="H3502" s="170" t="s">
        <v>13</v>
      </c>
      <c r="I3502" s="171">
        <v>32.99</v>
      </c>
      <c r="J3502" s="169">
        <v>12</v>
      </c>
    </row>
    <row r="3503" spans="1:10" hidden="1" x14ac:dyDescent="0.25">
      <c r="A3503" s="169">
        <v>48674</v>
      </c>
      <c r="B3503" s="170" t="s">
        <v>2840</v>
      </c>
      <c r="C3503" s="170" t="s">
        <v>11</v>
      </c>
      <c r="D3503" s="170" t="s">
        <v>303</v>
      </c>
      <c r="E3503" s="170">
        <v>355</v>
      </c>
      <c r="F3503" s="170">
        <v>24</v>
      </c>
      <c r="G3503" s="171">
        <v>6.5</v>
      </c>
      <c r="H3503" s="170" t="s">
        <v>2364</v>
      </c>
      <c r="I3503" s="171">
        <v>3.79</v>
      </c>
      <c r="J3503" s="169">
        <v>1</v>
      </c>
    </row>
    <row r="3504" spans="1:10" hidden="1" x14ac:dyDescent="0.25">
      <c r="A3504" s="169">
        <v>48674</v>
      </c>
      <c r="B3504" s="170" t="s">
        <v>2840</v>
      </c>
      <c r="C3504" s="170" t="s">
        <v>11</v>
      </c>
      <c r="D3504" s="170" t="s">
        <v>303</v>
      </c>
      <c r="E3504" s="170">
        <v>355</v>
      </c>
      <c r="F3504" s="170">
        <v>24</v>
      </c>
      <c r="G3504" s="171">
        <v>6.5</v>
      </c>
      <c r="H3504" s="170" t="s">
        <v>2364</v>
      </c>
      <c r="I3504" s="171">
        <v>3.79</v>
      </c>
      <c r="J3504" s="169">
        <v>1</v>
      </c>
    </row>
    <row r="3505" spans="1:10" hidden="1" x14ac:dyDescent="0.25">
      <c r="A3505" s="169">
        <v>48679</v>
      </c>
      <c r="B3505" s="170" t="s">
        <v>2841</v>
      </c>
      <c r="C3505" s="170" t="s">
        <v>11</v>
      </c>
      <c r="D3505" s="170" t="s">
        <v>211</v>
      </c>
      <c r="E3505" s="170">
        <v>8520</v>
      </c>
      <c r="F3505" s="170">
        <v>1</v>
      </c>
      <c r="G3505" s="171">
        <v>4</v>
      </c>
      <c r="H3505" s="170" t="s">
        <v>105</v>
      </c>
      <c r="I3505" s="171">
        <v>45.99</v>
      </c>
      <c r="J3505" s="169">
        <v>24</v>
      </c>
    </row>
    <row r="3506" spans="1:10" hidden="1" x14ac:dyDescent="0.25">
      <c r="A3506" s="169">
        <v>48679</v>
      </c>
      <c r="B3506" s="170" t="s">
        <v>2841</v>
      </c>
      <c r="C3506" s="170" t="s">
        <v>11</v>
      </c>
      <c r="D3506" s="170" t="s">
        <v>211</v>
      </c>
      <c r="E3506" s="170">
        <v>8520</v>
      </c>
      <c r="F3506" s="170">
        <v>1</v>
      </c>
      <c r="G3506" s="171">
        <v>4</v>
      </c>
      <c r="H3506" s="170" t="s">
        <v>105</v>
      </c>
      <c r="I3506" s="171">
        <v>45.99</v>
      </c>
      <c r="J3506" s="169">
        <v>24</v>
      </c>
    </row>
    <row r="3507" spans="1:10" hidden="1" x14ac:dyDescent="0.25">
      <c r="A3507" s="169">
        <v>48689</v>
      </c>
      <c r="B3507" s="170" t="s">
        <v>2842</v>
      </c>
      <c r="C3507" s="170" t="s">
        <v>11</v>
      </c>
      <c r="D3507" s="170" t="s">
        <v>12</v>
      </c>
      <c r="E3507" s="170">
        <v>355</v>
      </c>
      <c r="F3507" s="170">
        <v>24</v>
      </c>
      <c r="G3507" s="171">
        <v>5</v>
      </c>
      <c r="H3507" s="170" t="s">
        <v>1324</v>
      </c>
      <c r="I3507" s="171">
        <v>3.3</v>
      </c>
      <c r="J3507" s="169">
        <v>1</v>
      </c>
    </row>
    <row r="3508" spans="1:10" hidden="1" x14ac:dyDescent="0.25">
      <c r="A3508" s="169">
        <v>48689</v>
      </c>
      <c r="B3508" s="170" t="s">
        <v>2842</v>
      </c>
      <c r="C3508" s="170" t="s">
        <v>11</v>
      </c>
      <c r="D3508" s="170" t="s">
        <v>12</v>
      </c>
      <c r="E3508" s="170">
        <v>355</v>
      </c>
      <c r="F3508" s="170">
        <v>24</v>
      </c>
      <c r="G3508" s="171">
        <v>5</v>
      </c>
      <c r="H3508" s="170" t="s">
        <v>1324</v>
      </c>
      <c r="I3508" s="171">
        <v>3.3</v>
      </c>
      <c r="J3508" s="169">
        <v>1</v>
      </c>
    </row>
    <row r="3509" spans="1:10" hidden="1" x14ac:dyDescent="0.25">
      <c r="A3509" s="169">
        <v>48691</v>
      </c>
      <c r="B3509" s="170" t="s">
        <v>2843</v>
      </c>
      <c r="C3509" s="170" t="s">
        <v>11</v>
      </c>
      <c r="D3509" s="170" t="s">
        <v>12</v>
      </c>
      <c r="E3509" s="170">
        <v>8520</v>
      </c>
      <c r="F3509" s="170">
        <v>1</v>
      </c>
      <c r="G3509" s="171">
        <v>5</v>
      </c>
      <c r="H3509" s="170" t="s">
        <v>1324</v>
      </c>
      <c r="I3509" s="171">
        <v>75.25</v>
      </c>
      <c r="J3509" s="169">
        <v>24</v>
      </c>
    </row>
    <row r="3510" spans="1:10" hidden="1" x14ac:dyDescent="0.25">
      <c r="A3510" s="169">
        <v>48691</v>
      </c>
      <c r="B3510" s="170" t="s">
        <v>2843</v>
      </c>
      <c r="C3510" s="170" t="s">
        <v>11</v>
      </c>
      <c r="D3510" s="170" t="s">
        <v>12</v>
      </c>
      <c r="E3510" s="170">
        <v>8520</v>
      </c>
      <c r="F3510" s="170">
        <v>1</v>
      </c>
      <c r="G3510" s="171">
        <v>5</v>
      </c>
      <c r="H3510" s="170" t="s">
        <v>1324</v>
      </c>
      <c r="I3510" s="171">
        <v>75.25</v>
      </c>
      <c r="J3510" s="169">
        <v>24</v>
      </c>
    </row>
    <row r="3511" spans="1:10" hidden="1" x14ac:dyDescent="0.25">
      <c r="A3511" s="169">
        <v>48713</v>
      </c>
      <c r="B3511" s="170" t="s">
        <v>2844</v>
      </c>
      <c r="C3511" s="170" t="s">
        <v>11</v>
      </c>
      <c r="D3511" s="170" t="s">
        <v>211</v>
      </c>
      <c r="E3511" s="170">
        <v>1760</v>
      </c>
      <c r="F3511" s="170">
        <v>6</v>
      </c>
      <c r="G3511" s="171">
        <v>4</v>
      </c>
      <c r="H3511" s="170" t="s">
        <v>20</v>
      </c>
      <c r="I3511" s="171">
        <v>14.29</v>
      </c>
      <c r="J3511" s="169">
        <v>4</v>
      </c>
    </row>
    <row r="3512" spans="1:10" hidden="1" x14ac:dyDescent="0.25">
      <c r="A3512" s="169">
        <v>48713</v>
      </c>
      <c r="B3512" s="170" t="s">
        <v>2844</v>
      </c>
      <c r="C3512" s="170" t="s">
        <v>11</v>
      </c>
      <c r="D3512" s="170" t="s">
        <v>211</v>
      </c>
      <c r="E3512" s="170">
        <v>1760</v>
      </c>
      <c r="F3512" s="170">
        <v>6</v>
      </c>
      <c r="G3512" s="171">
        <v>4</v>
      </c>
      <c r="H3512" s="170" t="s">
        <v>20</v>
      </c>
      <c r="I3512" s="171">
        <v>14.29</v>
      </c>
      <c r="J3512" s="169">
        <v>4</v>
      </c>
    </row>
    <row r="3513" spans="1:10" hidden="1" x14ac:dyDescent="0.25">
      <c r="A3513" s="169">
        <v>48725</v>
      </c>
      <c r="B3513" s="170" t="s">
        <v>2845</v>
      </c>
      <c r="C3513" s="170" t="s">
        <v>11</v>
      </c>
      <c r="D3513" s="170" t="s">
        <v>267</v>
      </c>
      <c r="E3513" s="170">
        <v>473</v>
      </c>
      <c r="F3513" s="170">
        <v>24</v>
      </c>
      <c r="G3513" s="171">
        <v>5</v>
      </c>
      <c r="H3513" s="170" t="s">
        <v>2503</v>
      </c>
      <c r="I3513" s="171">
        <v>3.99</v>
      </c>
      <c r="J3513" s="169">
        <v>1</v>
      </c>
    </row>
    <row r="3514" spans="1:10" hidden="1" x14ac:dyDescent="0.25">
      <c r="A3514" s="169">
        <v>48725</v>
      </c>
      <c r="B3514" s="170" t="s">
        <v>2845</v>
      </c>
      <c r="C3514" s="170" t="s">
        <v>11</v>
      </c>
      <c r="D3514" s="170" t="s">
        <v>267</v>
      </c>
      <c r="E3514" s="170">
        <v>473</v>
      </c>
      <c r="F3514" s="170">
        <v>24</v>
      </c>
      <c r="G3514" s="171">
        <v>5</v>
      </c>
      <c r="H3514" s="170" t="s">
        <v>1407</v>
      </c>
      <c r="I3514" s="171">
        <v>3.99</v>
      </c>
      <c r="J3514" s="169">
        <v>1</v>
      </c>
    </row>
    <row r="3515" spans="1:10" hidden="1" x14ac:dyDescent="0.25">
      <c r="A3515" s="169">
        <v>48781</v>
      </c>
      <c r="B3515" s="170" t="s">
        <v>2846</v>
      </c>
      <c r="C3515" s="170" t="s">
        <v>1065</v>
      </c>
      <c r="D3515" s="170" t="s">
        <v>1066</v>
      </c>
      <c r="E3515" s="170">
        <v>1420</v>
      </c>
      <c r="F3515" s="170">
        <v>6</v>
      </c>
      <c r="G3515" s="171">
        <v>0.3</v>
      </c>
      <c r="H3515" s="170" t="s">
        <v>105</v>
      </c>
      <c r="I3515" s="171">
        <v>9.99</v>
      </c>
      <c r="J3515" s="169">
        <v>4</v>
      </c>
    </row>
    <row r="3516" spans="1:10" hidden="1" x14ac:dyDescent="0.25">
      <c r="A3516" s="169">
        <v>48781</v>
      </c>
      <c r="B3516" s="170" t="s">
        <v>2846</v>
      </c>
      <c r="C3516" s="170" t="s">
        <v>1065</v>
      </c>
      <c r="D3516" s="170" t="s">
        <v>1066</v>
      </c>
      <c r="E3516" s="170">
        <v>1420</v>
      </c>
      <c r="F3516" s="170">
        <v>6</v>
      </c>
      <c r="G3516" s="171">
        <v>0.3</v>
      </c>
      <c r="H3516" s="170" t="s">
        <v>105</v>
      </c>
      <c r="I3516" s="171">
        <v>9.99</v>
      </c>
      <c r="J3516" s="169">
        <v>4</v>
      </c>
    </row>
    <row r="3517" spans="1:10" hidden="1" x14ac:dyDescent="0.25">
      <c r="A3517" s="169">
        <v>48785</v>
      </c>
      <c r="B3517" s="170" t="s">
        <v>2847</v>
      </c>
      <c r="C3517" s="170" t="s">
        <v>24</v>
      </c>
      <c r="D3517" s="170" t="s">
        <v>148</v>
      </c>
      <c r="E3517" s="170">
        <v>750</v>
      </c>
      <c r="F3517" s="170">
        <v>12</v>
      </c>
      <c r="G3517" s="171">
        <v>13</v>
      </c>
      <c r="H3517" s="170" t="s">
        <v>222</v>
      </c>
      <c r="I3517" s="171">
        <v>21.49</v>
      </c>
      <c r="J3517" s="169">
        <v>1</v>
      </c>
    </row>
    <row r="3518" spans="1:10" hidden="1" x14ac:dyDescent="0.25">
      <c r="A3518" s="169">
        <v>48789</v>
      </c>
      <c r="B3518" s="170" t="s">
        <v>2848</v>
      </c>
      <c r="C3518" s="170" t="s">
        <v>11</v>
      </c>
      <c r="D3518" s="170" t="s">
        <v>12</v>
      </c>
      <c r="E3518" s="170">
        <v>473</v>
      </c>
      <c r="F3518" s="170">
        <v>24</v>
      </c>
      <c r="G3518" s="171">
        <v>5</v>
      </c>
      <c r="H3518" s="170" t="s">
        <v>2226</v>
      </c>
      <c r="I3518" s="171">
        <v>3.5</v>
      </c>
      <c r="J3518" s="169">
        <v>1</v>
      </c>
    </row>
    <row r="3519" spans="1:10" hidden="1" x14ac:dyDescent="0.25">
      <c r="A3519" s="169">
        <v>48789</v>
      </c>
      <c r="B3519" s="170" t="s">
        <v>2848</v>
      </c>
      <c r="C3519" s="170" t="s">
        <v>11</v>
      </c>
      <c r="D3519" s="170" t="s">
        <v>12</v>
      </c>
      <c r="E3519" s="170">
        <v>473</v>
      </c>
      <c r="F3519" s="170">
        <v>24</v>
      </c>
      <c r="G3519" s="171">
        <v>5</v>
      </c>
      <c r="H3519" s="170" t="s">
        <v>1407</v>
      </c>
      <c r="I3519" s="171">
        <v>3.5</v>
      </c>
      <c r="J3519" s="169">
        <v>1</v>
      </c>
    </row>
    <row r="3520" spans="1:10" hidden="1" x14ac:dyDescent="0.25">
      <c r="A3520" s="169">
        <v>48792</v>
      </c>
      <c r="B3520" s="170" t="s">
        <v>2849</v>
      </c>
      <c r="C3520" s="170" t="s">
        <v>11</v>
      </c>
      <c r="D3520" s="170" t="s">
        <v>12</v>
      </c>
      <c r="E3520" s="170">
        <v>473</v>
      </c>
      <c r="F3520" s="170">
        <v>24</v>
      </c>
      <c r="G3520" s="171">
        <v>5.2</v>
      </c>
      <c r="H3520" s="170" t="s">
        <v>2850</v>
      </c>
      <c r="I3520" s="171">
        <v>4.0999999999999996</v>
      </c>
      <c r="J3520" s="169">
        <v>1</v>
      </c>
    </row>
    <row r="3521" spans="1:10" hidden="1" x14ac:dyDescent="0.25">
      <c r="A3521" s="169">
        <v>48792</v>
      </c>
      <c r="B3521" s="170" t="s">
        <v>2849</v>
      </c>
      <c r="C3521" s="170" t="s">
        <v>11</v>
      </c>
      <c r="D3521" s="170" t="s">
        <v>12</v>
      </c>
      <c r="E3521" s="170">
        <v>473</v>
      </c>
      <c r="F3521" s="170">
        <v>24</v>
      </c>
      <c r="G3521" s="171">
        <v>5.2</v>
      </c>
      <c r="H3521" s="170" t="s">
        <v>2850</v>
      </c>
      <c r="I3521" s="171">
        <v>4.0999999999999996</v>
      </c>
      <c r="J3521" s="169">
        <v>1</v>
      </c>
    </row>
    <row r="3522" spans="1:10" hidden="1" x14ac:dyDescent="0.25">
      <c r="A3522" s="169">
        <v>48818</v>
      </c>
      <c r="B3522" s="170" t="s">
        <v>2851</v>
      </c>
      <c r="C3522" s="170" t="s">
        <v>11</v>
      </c>
      <c r="D3522" s="170" t="s">
        <v>303</v>
      </c>
      <c r="E3522" s="170">
        <v>473</v>
      </c>
      <c r="F3522" s="170">
        <v>24</v>
      </c>
      <c r="G3522" s="171">
        <v>8.5</v>
      </c>
      <c r="H3522" s="170" t="s">
        <v>982</v>
      </c>
      <c r="I3522" s="171">
        <v>4.09</v>
      </c>
      <c r="J3522" s="169">
        <v>1</v>
      </c>
    </row>
    <row r="3523" spans="1:10" hidden="1" x14ac:dyDescent="0.25">
      <c r="A3523" s="169">
        <v>48818</v>
      </c>
      <c r="B3523" s="170" t="s">
        <v>2851</v>
      </c>
      <c r="C3523" s="170" t="s">
        <v>11</v>
      </c>
      <c r="D3523" s="170" t="s">
        <v>303</v>
      </c>
      <c r="E3523" s="170">
        <v>473</v>
      </c>
      <c r="F3523" s="170">
        <v>24</v>
      </c>
      <c r="G3523" s="171">
        <v>8.5</v>
      </c>
      <c r="H3523" s="170" t="s">
        <v>982</v>
      </c>
      <c r="I3523" s="171">
        <v>4.09</v>
      </c>
      <c r="J3523" s="169">
        <v>1</v>
      </c>
    </row>
    <row r="3524" spans="1:10" hidden="1" x14ac:dyDescent="0.25">
      <c r="A3524" s="169">
        <v>48919</v>
      </c>
      <c r="B3524" s="170" t="s">
        <v>2852</v>
      </c>
      <c r="C3524" s="170" t="s">
        <v>263</v>
      </c>
      <c r="D3524" s="170" t="s">
        <v>264</v>
      </c>
      <c r="E3524" s="170">
        <v>473</v>
      </c>
      <c r="F3524" s="170">
        <v>24</v>
      </c>
      <c r="G3524" s="171">
        <v>7</v>
      </c>
      <c r="H3524" s="170" t="s">
        <v>747</v>
      </c>
      <c r="I3524" s="171">
        <v>3.99</v>
      </c>
      <c r="J3524" s="169">
        <v>1</v>
      </c>
    </row>
    <row r="3525" spans="1:10" hidden="1" x14ac:dyDescent="0.25">
      <c r="A3525" s="169">
        <v>48919</v>
      </c>
      <c r="B3525" s="170" t="s">
        <v>2852</v>
      </c>
      <c r="C3525" s="170" t="s">
        <v>263</v>
      </c>
      <c r="D3525" s="170" t="s">
        <v>264</v>
      </c>
      <c r="E3525" s="170">
        <v>473</v>
      </c>
      <c r="F3525" s="170">
        <v>24</v>
      </c>
      <c r="G3525" s="171">
        <v>7</v>
      </c>
      <c r="H3525" s="170" t="s">
        <v>747</v>
      </c>
      <c r="I3525" s="171">
        <v>3.99</v>
      </c>
      <c r="J3525" s="169">
        <v>1</v>
      </c>
    </row>
    <row r="3526" spans="1:10" hidden="1" x14ac:dyDescent="0.25">
      <c r="A3526" s="169">
        <v>48922</v>
      </c>
      <c r="B3526" s="170" t="s">
        <v>2853</v>
      </c>
      <c r="C3526" s="170" t="s">
        <v>15</v>
      </c>
      <c r="D3526" s="170" t="s">
        <v>51</v>
      </c>
      <c r="E3526" s="170">
        <v>700</v>
      </c>
      <c r="F3526" s="170">
        <v>6</v>
      </c>
      <c r="G3526" s="171">
        <v>42</v>
      </c>
      <c r="H3526" s="170" t="s">
        <v>96</v>
      </c>
      <c r="I3526" s="171">
        <v>86.99</v>
      </c>
      <c r="J3526" s="169">
        <v>1</v>
      </c>
    </row>
    <row r="3527" spans="1:10" hidden="1" x14ac:dyDescent="0.25">
      <c r="A3527" s="169">
        <v>48943</v>
      </c>
      <c r="B3527" s="170" t="s">
        <v>2854</v>
      </c>
      <c r="C3527" s="170" t="s">
        <v>15</v>
      </c>
      <c r="D3527" s="170" t="s">
        <v>1399</v>
      </c>
      <c r="E3527" s="170">
        <v>750</v>
      </c>
      <c r="F3527" s="170">
        <v>6</v>
      </c>
      <c r="G3527" s="171">
        <v>40</v>
      </c>
      <c r="H3527" s="170" t="s">
        <v>29</v>
      </c>
      <c r="I3527" s="171">
        <v>31.99</v>
      </c>
      <c r="J3527" s="169">
        <v>1</v>
      </c>
    </row>
    <row r="3528" spans="1:10" hidden="1" x14ac:dyDescent="0.25">
      <c r="A3528" s="169">
        <v>48946</v>
      </c>
      <c r="B3528" s="170" t="s">
        <v>2855</v>
      </c>
      <c r="C3528" s="170" t="s">
        <v>15</v>
      </c>
      <c r="D3528" s="170" t="s">
        <v>1399</v>
      </c>
      <c r="E3528" s="170">
        <v>750</v>
      </c>
      <c r="F3528" s="170">
        <v>6</v>
      </c>
      <c r="G3528" s="171">
        <v>40</v>
      </c>
      <c r="H3528" s="170" t="s">
        <v>415</v>
      </c>
      <c r="I3528" s="171">
        <v>42.99</v>
      </c>
      <c r="J3528" s="169">
        <v>1</v>
      </c>
    </row>
    <row r="3529" spans="1:10" hidden="1" x14ac:dyDescent="0.25">
      <c r="A3529" s="169">
        <v>48950</v>
      </c>
      <c r="B3529" s="170" t="s">
        <v>2856</v>
      </c>
      <c r="C3529" s="170" t="s">
        <v>15</v>
      </c>
      <c r="D3529" s="170" t="s">
        <v>2857</v>
      </c>
      <c r="E3529" s="170">
        <v>750</v>
      </c>
      <c r="F3529" s="170">
        <v>6</v>
      </c>
      <c r="G3529" s="171">
        <v>42</v>
      </c>
      <c r="H3529" s="170" t="s">
        <v>177</v>
      </c>
      <c r="I3529" s="171">
        <v>52.99</v>
      </c>
      <c r="J3529" s="169">
        <v>1</v>
      </c>
    </row>
    <row r="3530" spans="1:10" hidden="1" x14ac:dyDescent="0.25">
      <c r="A3530" s="169">
        <v>48953</v>
      </c>
      <c r="B3530" s="170" t="s">
        <v>2858</v>
      </c>
      <c r="C3530" s="170" t="s">
        <v>263</v>
      </c>
      <c r="D3530" s="170" t="s">
        <v>264</v>
      </c>
      <c r="E3530" s="170">
        <v>1000</v>
      </c>
      <c r="F3530" s="170">
        <v>16</v>
      </c>
      <c r="G3530" s="171">
        <v>7</v>
      </c>
      <c r="H3530" s="170" t="s">
        <v>747</v>
      </c>
      <c r="I3530" s="171">
        <v>8.99</v>
      </c>
      <c r="J3530" s="169">
        <v>1</v>
      </c>
    </row>
    <row r="3531" spans="1:10" hidden="1" x14ac:dyDescent="0.25">
      <c r="A3531" s="169">
        <v>48953</v>
      </c>
      <c r="B3531" s="170" t="s">
        <v>2858</v>
      </c>
      <c r="C3531" s="170" t="s">
        <v>263</v>
      </c>
      <c r="D3531" s="170" t="s">
        <v>264</v>
      </c>
      <c r="E3531" s="170">
        <v>1000</v>
      </c>
      <c r="F3531" s="170">
        <v>16</v>
      </c>
      <c r="G3531" s="171">
        <v>7</v>
      </c>
      <c r="H3531" s="170" t="s">
        <v>747</v>
      </c>
      <c r="I3531" s="171">
        <v>8.99</v>
      </c>
      <c r="J3531" s="169">
        <v>1</v>
      </c>
    </row>
    <row r="3532" spans="1:10" hidden="1" x14ac:dyDescent="0.25">
      <c r="A3532" s="169">
        <v>48955</v>
      </c>
      <c r="B3532" s="170" t="s">
        <v>2859</v>
      </c>
      <c r="C3532" s="170" t="s">
        <v>263</v>
      </c>
      <c r="D3532" s="170" t="s">
        <v>806</v>
      </c>
      <c r="E3532" s="170">
        <v>2130</v>
      </c>
      <c r="F3532" s="170">
        <v>4</v>
      </c>
      <c r="G3532" s="171">
        <v>7</v>
      </c>
      <c r="H3532" s="170" t="s">
        <v>415</v>
      </c>
      <c r="I3532" s="171">
        <v>18.989999999999998</v>
      </c>
      <c r="J3532" s="169">
        <v>6</v>
      </c>
    </row>
    <row r="3533" spans="1:10" hidden="1" x14ac:dyDescent="0.25">
      <c r="A3533" s="169">
        <v>48955</v>
      </c>
      <c r="B3533" s="170" t="s">
        <v>2859</v>
      </c>
      <c r="C3533" s="170" t="s">
        <v>263</v>
      </c>
      <c r="D3533" s="170" t="s">
        <v>806</v>
      </c>
      <c r="E3533" s="170">
        <v>2130</v>
      </c>
      <c r="F3533" s="170">
        <v>4</v>
      </c>
      <c r="G3533" s="171">
        <v>7</v>
      </c>
      <c r="H3533" s="170" t="s">
        <v>415</v>
      </c>
      <c r="I3533" s="171">
        <v>18.989999999999998</v>
      </c>
      <c r="J3533" s="169">
        <v>6</v>
      </c>
    </row>
    <row r="3534" spans="1:10" hidden="1" x14ac:dyDescent="0.25">
      <c r="A3534" s="169">
        <v>48966</v>
      </c>
      <c r="B3534" s="170" t="s">
        <v>2860</v>
      </c>
      <c r="C3534" s="170" t="s">
        <v>11</v>
      </c>
      <c r="D3534" s="170" t="s">
        <v>12</v>
      </c>
      <c r="E3534" s="170">
        <v>473</v>
      </c>
      <c r="F3534" s="170">
        <v>24</v>
      </c>
      <c r="G3534" s="171">
        <v>4.8</v>
      </c>
      <c r="H3534" s="170" t="s">
        <v>1136</v>
      </c>
      <c r="I3534" s="171">
        <v>3.5</v>
      </c>
      <c r="J3534" s="169">
        <v>1</v>
      </c>
    </row>
    <row r="3535" spans="1:10" hidden="1" x14ac:dyDescent="0.25">
      <c r="A3535" s="169">
        <v>48966</v>
      </c>
      <c r="B3535" s="170" t="s">
        <v>2860</v>
      </c>
      <c r="C3535" s="170" t="s">
        <v>11</v>
      </c>
      <c r="D3535" s="170" t="s">
        <v>12</v>
      </c>
      <c r="E3535" s="170">
        <v>473</v>
      </c>
      <c r="F3535" s="170">
        <v>24</v>
      </c>
      <c r="G3535" s="171">
        <v>4.8</v>
      </c>
      <c r="H3535" s="170" t="s">
        <v>1136</v>
      </c>
      <c r="I3535" s="171">
        <v>3.5</v>
      </c>
      <c r="J3535" s="169">
        <v>1</v>
      </c>
    </row>
    <row r="3536" spans="1:10" hidden="1" x14ac:dyDescent="0.25">
      <c r="A3536" s="169">
        <v>48989</v>
      </c>
      <c r="B3536" s="170" t="s">
        <v>2861</v>
      </c>
      <c r="C3536" s="170" t="s">
        <v>15</v>
      </c>
      <c r="D3536" s="170" t="s">
        <v>198</v>
      </c>
      <c r="E3536" s="170">
        <v>375</v>
      </c>
      <c r="F3536" s="170">
        <v>12</v>
      </c>
      <c r="G3536" s="171">
        <v>20</v>
      </c>
      <c r="H3536" s="170" t="s">
        <v>17</v>
      </c>
      <c r="I3536" s="171">
        <v>20.49</v>
      </c>
      <c r="J3536" s="169">
        <v>1</v>
      </c>
    </row>
    <row r="3537" spans="1:10" hidden="1" x14ac:dyDescent="0.25">
      <c r="A3537" s="169">
        <v>48990</v>
      </c>
      <c r="B3537" s="170" t="s">
        <v>2862</v>
      </c>
      <c r="C3537" s="170" t="s">
        <v>15</v>
      </c>
      <c r="D3537" s="170" t="s">
        <v>804</v>
      </c>
      <c r="E3537" s="170">
        <v>750</v>
      </c>
      <c r="F3537" s="170">
        <v>6</v>
      </c>
      <c r="G3537" s="171">
        <v>30</v>
      </c>
      <c r="H3537" s="170" t="s">
        <v>222</v>
      </c>
      <c r="I3537" s="171">
        <v>39.99</v>
      </c>
      <c r="J3537" s="169">
        <v>1</v>
      </c>
    </row>
    <row r="3538" spans="1:10" hidden="1" x14ac:dyDescent="0.25">
      <c r="A3538" s="169">
        <v>48995</v>
      </c>
      <c r="B3538" s="170" t="s">
        <v>2863</v>
      </c>
      <c r="C3538" s="170" t="s">
        <v>15</v>
      </c>
      <c r="D3538" s="170" t="s">
        <v>51</v>
      </c>
      <c r="E3538" s="170">
        <v>700</v>
      </c>
      <c r="F3538" s="170">
        <v>6</v>
      </c>
      <c r="G3538" s="171">
        <v>43</v>
      </c>
      <c r="H3538" s="170" t="s">
        <v>378</v>
      </c>
      <c r="I3538" s="171">
        <v>59.99</v>
      </c>
      <c r="J3538" s="169">
        <v>1</v>
      </c>
    </row>
    <row r="3539" spans="1:10" hidden="1" x14ac:dyDescent="0.25">
      <c r="A3539" s="169">
        <v>49006</v>
      </c>
      <c r="B3539" s="170" t="s">
        <v>445</v>
      </c>
      <c r="C3539" s="170" t="s">
        <v>15</v>
      </c>
      <c r="D3539" s="170" t="s">
        <v>172</v>
      </c>
      <c r="E3539" s="170">
        <v>375</v>
      </c>
      <c r="F3539" s="170">
        <v>12</v>
      </c>
      <c r="G3539" s="171">
        <v>40</v>
      </c>
      <c r="H3539" s="170" t="s">
        <v>446</v>
      </c>
      <c r="I3539" s="171">
        <v>22.49</v>
      </c>
      <c r="J3539" s="169">
        <v>1</v>
      </c>
    </row>
    <row r="3540" spans="1:10" hidden="1" x14ac:dyDescent="0.25">
      <c r="A3540" s="169">
        <v>49048</v>
      </c>
      <c r="B3540" s="170" t="s">
        <v>2864</v>
      </c>
      <c r="C3540" s="170" t="s">
        <v>11</v>
      </c>
      <c r="D3540" s="170" t="s">
        <v>12</v>
      </c>
      <c r="E3540" s="170">
        <v>473</v>
      </c>
      <c r="F3540" s="170">
        <v>24</v>
      </c>
      <c r="G3540" s="171">
        <v>5</v>
      </c>
      <c r="H3540" s="170" t="s">
        <v>2535</v>
      </c>
      <c r="I3540" s="171">
        <v>4.25</v>
      </c>
      <c r="J3540" s="169">
        <v>1</v>
      </c>
    </row>
    <row r="3541" spans="1:10" hidden="1" x14ac:dyDescent="0.25">
      <c r="A3541" s="169">
        <v>49048</v>
      </c>
      <c r="B3541" s="170" t="s">
        <v>2864</v>
      </c>
      <c r="C3541" s="170" t="s">
        <v>11</v>
      </c>
      <c r="D3541" s="170" t="s">
        <v>12</v>
      </c>
      <c r="E3541" s="170">
        <v>473</v>
      </c>
      <c r="F3541" s="170">
        <v>24</v>
      </c>
      <c r="G3541" s="171">
        <v>5</v>
      </c>
      <c r="H3541" s="170" t="s">
        <v>1136</v>
      </c>
      <c r="I3541" s="171">
        <v>4.25</v>
      </c>
      <c r="J3541" s="169">
        <v>1</v>
      </c>
    </row>
    <row r="3542" spans="1:10" hidden="1" x14ac:dyDescent="0.25">
      <c r="A3542" s="169">
        <v>49052</v>
      </c>
      <c r="B3542" s="170" t="s">
        <v>1853</v>
      </c>
      <c r="C3542" s="170" t="s">
        <v>15</v>
      </c>
      <c r="D3542" s="170" t="s">
        <v>1454</v>
      </c>
      <c r="E3542" s="170">
        <v>750</v>
      </c>
      <c r="F3542" s="170">
        <v>6</v>
      </c>
      <c r="G3542" s="171">
        <v>20</v>
      </c>
      <c r="H3542" s="170" t="s">
        <v>17</v>
      </c>
      <c r="I3542" s="171">
        <v>36.99</v>
      </c>
      <c r="J3542" s="169">
        <v>1</v>
      </c>
    </row>
    <row r="3543" spans="1:10" hidden="1" x14ac:dyDescent="0.25">
      <c r="A3543" s="169">
        <v>49053</v>
      </c>
      <c r="B3543" s="170" t="s">
        <v>1854</v>
      </c>
      <c r="C3543" s="170" t="s">
        <v>15</v>
      </c>
      <c r="D3543" s="170" t="s">
        <v>804</v>
      </c>
      <c r="E3543" s="170">
        <v>750</v>
      </c>
      <c r="F3543" s="170">
        <v>6</v>
      </c>
      <c r="G3543" s="171">
        <v>35</v>
      </c>
      <c r="H3543" s="170" t="s">
        <v>17</v>
      </c>
      <c r="I3543" s="171">
        <v>36.99</v>
      </c>
      <c r="J3543" s="169">
        <v>1</v>
      </c>
    </row>
    <row r="3544" spans="1:10" hidden="1" x14ac:dyDescent="0.25">
      <c r="A3544" s="169">
        <v>49079</v>
      </c>
      <c r="B3544" s="170" t="s">
        <v>2865</v>
      </c>
      <c r="C3544" s="170" t="s">
        <v>263</v>
      </c>
      <c r="D3544" s="170" t="s">
        <v>909</v>
      </c>
      <c r="E3544" s="170">
        <v>2130</v>
      </c>
      <c r="F3544" s="170">
        <v>4</v>
      </c>
      <c r="G3544" s="171">
        <v>5</v>
      </c>
      <c r="H3544" s="170" t="s">
        <v>105</v>
      </c>
      <c r="I3544" s="171">
        <v>17.98</v>
      </c>
      <c r="J3544" s="169">
        <v>6</v>
      </c>
    </row>
    <row r="3545" spans="1:10" hidden="1" x14ac:dyDescent="0.25">
      <c r="A3545" s="169">
        <v>49079</v>
      </c>
      <c r="B3545" s="170" t="s">
        <v>2865</v>
      </c>
      <c r="C3545" s="170" t="s">
        <v>263</v>
      </c>
      <c r="D3545" s="170" t="s">
        <v>909</v>
      </c>
      <c r="E3545" s="170">
        <v>2130</v>
      </c>
      <c r="F3545" s="170">
        <v>4</v>
      </c>
      <c r="G3545" s="171">
        <v>5</v>
      </c>
      <c r="H3545" s="170" t="s">
        <v>105</v>
      </c>
      <c r="I3545" s="171">
        <v>17.98</v>
      </c>
      <c r="J3545" s="169">
        <v>6</v>
      </c>
    </row>
    <row r="3546" spans="1:10" hidden="1" x14ac:dyDescent="0.25">
      <c r="A3546" s="169">
        <v>49111</v>
      </c>
      <c r="B3546" s="170" t="s">
        <v>2866</v>
      </c>
      <c r="C3546" s="170" t="s">
        <v>15</v>
      </c>
      <c r="D3546" s="170" t="s">
        <v>51</v>
      </c>
      <c r="E3546" s="170">
        <v>750</v>
      </c>
      <c r="F3546" s="170">
        <v>6</v>
      </c>
      <c r="G3546" s="171">
        <v>40</v>
      </c>
      <c r="H3546" s="170" t="s">
        <v>29</v>
      </c>
      <c r="I3546" s="171">
        <v>29.49</v>
      </c>
      <c r="J3546" s="169">
        <v>1</v>
      </c>
    </row>
    <row r="3547" spans="1:10" hidden="1" x14ac:dyDescent="0.25">
      <c r="A3547" s="169">
        <v>49161</v>
      </c>
      <c r="B3547" s="170" t="s">
        <v>2867</v>
      </c>
      <c r="C3547" s="170" t="s">
        <v>15</v>
      </c>
      <c r="D3547" s="170" t="s">
        <v>169</v>
      </c>
      <c r="E3547" s="170">
        <v>50</v>
      </c>
      <c r="F3547" s="170">
        <v>120</v>
      </c>
      <c r="G3547" s="171">
        <v>49.5</v>
      </c>
      <c r="H3547" s="170" t="s">
        <v>22</v>
      </c>
      <c r="I3547" s="171">
        <v>3.33</v>
      </c>
      <c r="J3547" s="169">
        <v>1</v>
      </c>
    </row>
    <row r="3548" spans="1:10" hidden="1" x14ac:dyDescent="0.25">
      <c r="A3548" s="169">
        <v>49162</v>
      </c>
      <c r="B3548" s="170" t="s">
        <v>2868</v>
      </c>
      <c r="C3548" s="170" t="s">
        <v>263</v>
      </c>
      <c r="D3548" s="170" t="s">
        <v>806</v>
      </c>
      <c r="E3548" s="170">
        <v>4260</v>
      </c>
      <c r="F3548" s="170">
        <v>2</v>
      </c>
      <c r="G3548" s="171">
        <v>4.5</v>
      </c>
      <c r="H3548" s="170" t="s">
        <v>13</v>
      </c>
      <c r="I3548" s="171">
        <v>29.99</v>
      </c>
      <c r="J3548" s="169">
        <v>12</v>
      </c>
    </row>
    <row r="3549" spans="1:10" hidden="1" x14ac:dyDescent="0.25">
      <c r="A3549" s="169">
        <v>49162</v>
      </c>
      <c r="B3549" s="170" t="s">
        <v>2868</v>
      </c>
      <c r="C3549" s="170" t="s">
        <v>263</v>
      </c>
      <c r="D3549" s="170" t="s">
        <v>806</v>
      </c>
      <c r="E3549" s="170">
        <v>4260</v>
      </c>
      <c r="F3549" s="170">
        <v>2</v>
      </c>
      <c r="G3549" s="171">
        <v>4.5</v>
      </c>
      <c r="H3549" s="170" t="s">
        <v>13</v>
      </c>
      <c r="I3549" s="171">
        <v>29.99</v>
      </c>
      <c r="J3549" s="169">
        <v>12</v>
      </c>
    </row>
    <row r="3550" spans="1:10" hidden="1" x14ac:dyDescent="0.25">
      <c r="A3550" s="169">
        <v>49170</v>
      </c>
      <c r="B3550" s="170" t="s">
        <v>2869</v>
      </c>
      <c r="C3550" s="170" t="s">
        <v>11</v>
      </c>
      <c r="D3550" s="170" t="s">
        <v>12</v>
      </c>
      <c r="E3550" s="170">
        <v>1892</v>
      </c>
      <c r="F3550" s="170">
        <v>6</v>
      </c>
      <c r="G3550" s="171">
        <v>5</v>
      </c>
      <c r="H3550" s="170" t="s">
        <v>982</v>
      </c>
      <c r="I3550" s="171">
        <v>15.99</v>
      </c>
      <c r="J3550" s="169">
        <v>4</v>
      </c>
    </row>
    <row r="3551" spans="1:10" hidden="1" x14ac:dyDescent="0.25">
      <c r="A3551" s="169">
        <v>49170</v>
      </c>
      <c r="B3551" s="170" t="s">
        <v>2869</v>
      </c>
      <c r="C3551" s="170" t="s">
        <v>11</v>
      </c>
      <c r="D3551" s="170" t="s">
        <v>12</v>
      </c>
      <c r="E3551" s="170">
        <v>1892</v>
      </c>
      <c r="F3551" s="170">
        <v>6</v>
      </c>
      <c r="G3551" s="171">
        <v>5</v>
      </c>
      <c r="H3551" s="170" t="s">
        <v>982</v>
      </c>
      <c r="I3551" s="171">
        <v>15.99</v>
      </c>
      <c r="J3551" s="169">
        <v>4</v>
      </c>
    </row>
    <row r="3552" spans="1:10" hidden="1" x14ac:dyDescent="0.25">
      <c r="A3552" s="169">
        <v>49193</v>
      </c>
      <c r="B3552" s="170" t="s">
        <v>2870</v>
      </c>
      <c r="C3552" s="170" t="s">
        <v>263</v>
      </c>
      <c r="D3552" s="170" t="s">
        <v>806</v>
      </c>
      <c r="E3552" s="170">
        <v>2130</v>
      </c>
      <c r="F3552" s="170">
        <v>4</v>
      </c>
      <c r="G3552" s="171">
        <v>5</v>
      </c>
      <c r="H3552" s="170" t="s">
        <v>177</v>
      </c>
      <c r="I3552" s="171">
        <v>18.989999999999998</v>
      </c>
      <c r="J3552" s="169">
        <v>6</v>
      </c>
    </row>
    <row r="3553" spans="1:10" hidden="1" x14ac:dyDescent="0.25">
      <c r="A3553" s="169">
        <v>49200</v>
      </c>
      <c r="B3553" s="170" t="s">
        <v>2871</v>
      </c>
      <c r="C3553" s="170" t="s">
        <v>15</v>
      </c>
      <c r="D3553" s="170" t="s">
        <v>1007</v>
      </c>
      <c r="E3553" s="170">
        <v>750</v>
      </c>
      <c r="F3553" s="170">
        <v>6</v>
      </c>
      <c r="G3553" s="171">
        <v>40</v>
      </c>
      <c r="H3553" s="170" t="s">
        <v>100</v>
      </c>
      <c r="I3553" s="171">
        <v>179.99</v>
      </c>
      <c r="J3553" s="169">
        <v>1</v>
      </c>
    </row>
    <row r="3554" spans="1:10" hidden="1" x14ac:dyDescent="0.25">
      <c r="A3554" s="169">
        <v>49202</v>
      </c>
      <c r="B3554" s="170" t="s">
        <v>2872</v>
      </c>
      <c r="C3554" s="170" t="s">
        <v>263</v>
      </c>
      <c r="D3554" s="170" t="s">
        <v>264</v>
      </c>
      <c r="E3554" s="170">
        <v>2130</v>
      </c>
      <c r="F3554" s="170">
        <v>4</v>
      </c>
      <c r="G3554" s="171">
        <v>5</v>
      </c>
      <c r="H3554" s="170" t="s">
        <v>105</v>
      </c>
      <c r="I3554" s="171">
        <v>18.98</v>
      </c>
      <c r="J3554" s="169">
        <v>6</v>
      </c>
    </row>
    <row r="3555" spans="1:10" hidden="1" x14ac:dyDescent="0.25">
      <c r="A3555" s="169">
        <v>49202</v>
      </c>
      <c r="B3555" s="170" t="s">
        <v>2872</v>
      </c>
      <c r="C3555" s="170" t="s">
        <v>263</v>
      </c>
      <c r="D3555" s="170" t="s">
        <v>264</v>
      </c>
      <c r="E3555" s="170">
        <v>2130</v>
      </c>
      <c r="F3555" s="170">
        <v>4</v>
      </c>
      <c r="G3555" s="171">
        <v>5</v>
      </c>
      <c r="H3555" s="170" t="s">
        <v>105</v>
      </c>
      <c r="I3555" s="171">
        <v>18.98</v>
      </c>
      <c r="J3555" s="169">
        <v>6</v>
      </c>
    </row>
    <row r="3556" spans="1:10" hidden="1" x14ac:dyDescent="0.25">
      <c r="A3556" s="169">
        <v>49207</v>
      </c>
      <c r="B3556" s="170" t="s">
        <v>2873</v>
      </c>
      <c r="C3556" s="170" t="s">
        <v>263</v>
      </c>
      <c r="D3556" s="170" t="s">
        <v>332</v>
      </c>
      <c r="E3556" s="170">
        <v>4092</v>
      </c>
      <c r="F3556" s="170">
        <v>2</v>
      </c>
      <c r="G3556" s="171">
        <v>5.5</v>
      </c>
      <c r="H3556" s="170" t="s">
        <v>333</v>
      </c>
      <c r="I3556" s="171">
        <v>33.29</v>
      </c>
      <c r="J3556" s="169">
        <v>12</v>
      </c>
    </row>
    <row r="3557" spans="1:10" hidden="1" x14ac:dyDescent="0.25">
      <c r="A3557" s="169">
        <v>49232</v>
      </c>
      <c r="B3557" s="170" t="s">
        <v>2874</v>
      </c>
      <c r="C3557" s="170" t="s">
        <v>15</v>
      </c>
      <c r="D3557" s="170" t="s">
        <v>252</v>
      </c>
      <c r="E3557" s="170">
        <v>750</v>
      </c>
      <c r="F3557" s="170">
        <v>12</v>
      </c>
      <c r="G3557" s="171">
        <v>30</v>
      </c>
      <c r="H3557" s="170" t="s">
        <v>43</v>
      </c>
      <c r="I3557" s="171">
        <v>26.49</v>
      </c>
      <c r="J3557" s="169">
        <v>1</v>
      </c>
    </row>
    <row r="3558" spans="1:10" hidden="1" x14ac:dyDescent="0.25">
      <c r="A3558" s="169">
        <v>49243</v>
      </c>
      <c r="B3558" s="170" t="s">
        <v>2875</v>
      </c>
      <c r="C3558" s="170" t="s">
        <v>24</v>
      </c>
      <c r="D3558" s="170" t="s">
        <v>34</v>
      </c>
      <c r="E3558" s="170">
        <v>750</v>
      </c>
      <c r="F3558" s="170">
        <v>12</v>
      </c>
      <c r="G3558" s="171">
        <v>13.5</v>
      </c>
      <c r="H3558" s="170" t="s">
        <v>177</v>
      </c>
      <c r="I3558" s="171">
        <v>11.89</v>
      </c>
      <c r="J3558" s="169">
        <v>1</v>
      </c>
    </row>
    <row r="3559" spans="1:10" hidden="1" x14ac:dyDescent="0.25">
      <c r="A3559" s="169">
        <v>49250</v>
      </c>
      <c r="B3559" s="170" t="s">
        <v>2876</v>
      </c>
      <c r="C3559" s="170" t="s">
        <v>24</v>
      </c>
      <c r="D3559" s="170" t="s">
        <v>34</v>
      </c>
      <c r="E3559" s="170">
        <v>750</v>
      </c>
      <c r="F3559" s="170">
        <v>6</v>
      </c>
      <c r="G3559" s="171">
        <v>14.5</v>
      </c>
      <c r="H3559" s="170" t="s">
        <v>177</v>
      </c>
      <c r="I3559" s="171">
        <v>29.99</v>
      </c>
      <c r="J3559" s="169">
        <v>1</v>
      </c>
    </row>
    <row r="3560" spans="1:10" hidden="1" x14ac:dyDescent="0.25">
      <c r="A3560" s="169">
        <v>49287</v>
      </c>
      <c r="B3560" s="170" t="s">
        <v>2877</v>
      </c>
      <c r="C3560" s="170" t="s">
        <v>24</v>
      </c>
      <c r="D3560" s="170" t="s">
        <v>194</v>
      </c>
      <c r="E3560" s="170">
        <v>750</v>
      </c>
      <c r="F3560" s="170">
        <v>12</v>
      </c>
      <c r="G3560" s="171">
        <v>13</v>
      </c>
      <c r="H3560" s="170" t="s">
        <v>130</v>
      </c>
      <c r="I3560" s="171">
        <v>27.99</v>
      </c>
      <c r="J3560" s="169">
        <v>1</v>
      </c>
    </row>
    <row r="3561" spans="1:10" hidden="1" x14ac:dyDescent="0.25">
      <c r="A3561" s="169">
        <v>49303</v>
      </c>
      <c r="B3561" s="170" t="s">
        <v>2878</v>
      </c>
      <c r="C3561" s="170" t="s">
        <v>24</v>
      </c>
      <c r="D3561" s="170" t="s">
        <v>166</v>
      </c>
      <c r="E3561" s="170">
        <v>750</v>
      </c>
      <c r="F3561" s="170">
        <v>12</v>
      </c>
      <c r="G3561" s="171">
        <v>13</v>
      </c>
      <c r="H3561" s="170" t="s">
        <v>96</v>
      </c>
      <c r="I3561" s="171">
        <v>27.99</v>
      </c>
      <c r="J3561" s="169">
        <v>1</v>
      </c>
    </row>
    <row r="3562" spans="1:10" hidden="1" x14ac:dyDescent="0.25">
      <c r="A3562" s="169">
        <v>49319</v>
      </c>
      <c r="B3562" s="170" t="s">
        <v>2879</v>
      </c>
      <c r="C3562" s="170" t="s">
        <v>11</v>
      </c>
      <c r="D3562" s="170" t="s">
        <v>303</v>
      </c>
      <c r="E3562" s="170">
        <v>750</v>
      </c>
      <c r="F3562" s="170">
        <v>12</v>
      </c>
      <c r="G3562" s="171">
        <v>7.1</v>
      </c>
      <c r="H3562" s="170" t="s">
        <v>1764</v>
      </c>
      <c r="I3562" s="171">
        <v>17.989999999999998</v>
      </c>
      <c r="J3562" s="169">
        <v>1</v>
      </c>
    </row>
    <row r="3563" spans="1:10" hidden="1" x14ac:dyDescent="0.25">
      <c r="A3563" s="169">
        <v>49319</v>
      </c>
      <c r="B3563" s="170" t="s">
        <v>2879</v>
      </c>
      <c r="C3563" s="170" t="s">
        <v>11</v>
      </c>
      <c r="D3563" s="170" t="s">
        <v>303</v>
      </c>
      <c r="E3563" s="170">
        <v>750</v>
      </c>
      <c r="F3563" s="170">
        <v>12</v>
      </c>
      <c r="G3563" s="171">
        <v>7.1</v>
      </c>
      <c r="H3563" s="170" t="s">
        <v>1764</v>
      </c>
      <c r="I3563" s="171">
        <v>17.989999999999998</v>
      </c>
      <c r="J3563" s="169">
        <v>1</v>
      </c>
    </row>
    <row r="3564" spans="1:10" hidden="1" x14ac:dyDescent="0.25">
      <c r="A3564" s="169">
        <v>49327</v>
      </c>
      <c r="B3564" s="170" t="s">
        <v>1246</v>
      </c>
      <c r="C3564" s="170" t="s">
        <v>15</v>
      </c>
      <c r="D3564" s="170" t="s">
        <v>19</v>
      </c>
      <c r="E3564" s="170">
        <v>1750</v>
      </c>
      <c r="F3564" s="170">
        <v>6</v>
      </c>
      <c r="G3564" s="171">
        <v>40</v>
      </c>
      <c r="H3564" s="170" t="s">
        <v>222</v>
      </c>
      <c r="I3564" s="171">
        <v>56.99</v>
      </c>
      <c r="J3564" s="169">
        <v>1</v>
      </c>
    </row>
    <row r="3565" spans="1:10" hidden="1" x14ac:dyDescent="0.25">
      <c r="A3565" s="169">
        <v>49328</v>
      </c>
      <c r="B3565" s="170" t="s">
        <v>2880</v>
      </c>
      <c r="C3565" s="170" t="s">
        <v>263</v>
      </c>
      <c r="D3565" s="170" t="s">
        <v>909</v>
      </c>
      <c r="E3565" s="170">
        <v>30000</v>
      </c>
      <c r="F3565" s="170">
        <v>1</v>
      </c>
      <c r="G3565" s="171">
        <v>6.5</v>
      </c>
      <c r="H3565" s="170" t="s">
        <v>2655</v>
      </c>
      <c r="I3565" s="171">
        <v>250</v>
      </c>
      <c r="J3565" s="169">
        <v>1</v>
      </c>
    </row>
    <row r="3566" spans="1:10" hidden="1" x14ac:dyDescent="0.25">
      <c r="A3566" s="169">
        <v>49328</v>
      </c>
      <c r="B3566" s="170" t="s">
        <v>2880</v>
      </c>
      <c r="C3566" s="170" t="s">
        <v>263</v>
      </c>
      <c r="D3566" s="170" t="s">
        <v>909</v>
      </c>
      <c r="E3566" s="170">
        <v>30000</v>
      </c>
      <c r="F3566" s="170">
        <v>1</v>
      </c>
      <c r="G3566" s="171">
        <v>6.5</v>
      </c>
      <c r="H3566" s="170" t="s">
        <v>2364</v>
      </c>
      <c r="I3566" s="171">
        <v>250</v>
      </c>
      <c r="J3566" s="169">
        <v>1</v>
      </c>
    </row>
    <row r="3567" spans="1:10" hidden="1" x14ac:dyDescent="0.25">
      <c r="A3567" s="169">
        <v>49345</v>
      </c>
      <c r="B3567" s="170" t="s">
        <v>2881</v>
      </c>
      <c r="C3567" s="170" t="s">
        <v>11</v>
      </c>
      <c r="D3567" s="170" t="s">
        <v>303</v>
      </c>
      <c r="E3567" s="170">
        <v>750</v>
      </c>
      <c r="F3567" s="170">
        <v>12</v>
      </c>
      <c r="G3567" s="171">
        <v>6.9</v>
      </c>
      <c r="H3567" s="170" t="s">
        <v>1764</v>
      </c>
      <c r="I3567" s="171">
        <v>17.989999999999998</v>
      </c>
      <c r="J3567" s="169">
        <v>1</v>
      </c>
    </row>
    <row r="3568" spans="1:10" hidden="1" x14ac:dyDescent="0.25">
      <c r="A3568" s="169">
        <v>49345</v>
      </c>
      <c r="B3568" s="170" t="s">
        <v>2881</v>
      </c>
      <c r="C3568" s="170" t="s">
        <v>11</v>
      </c>
      <c r="D3568" s="170" t="s">
        <v>303</v>
      </c>
      <c r="E3568" s="170">
        <v>750</v>
      </c>
      <c r="F3568" s="170">
        <v>12</v>
      </c>
      <c r="G3568" s="171">
        <v>6.9</v>
      </c>
      <c r="H3568" s="170" t="s">
        <v>1764</v>
      </c>
      <c r="I3568" s="171">
        <v>17.989999999999998</v>
      </c>
      <c r="J3568" s="169">
        <v>1</v>
      </c>
    </row>
    <row r="3569" spans="1:10" hidden="1" x14ac:dyDescent="0.25">
      <c r="A3569" s="169">
        <v>49346</v>
      </c>
      <c r="B3569" s="170" t="s">
        <v>2882</v>
      </c>
      <c r="C3569" s="170" t="s">
        <v>263</v>
      </c>
      <c r="D3569" s="170" t="s">
        <v>806</v>
      </c>
      <c r="E3569" s="170">
        <v>473</v>
      </c>
      <c r="F3569" s="170">
        <v>24</v>
      </c>
      <c r="G3569" s="171">
        <v>7</v>
      </c>
      <c r="H3569" s="170" t="s">
        <v>177</v>
      </c>
      <c r="I3569" s="171">
        <v>4.29</v>
      </c>
      <c r="J3569" s="169">
        <v>1</v>
      </c>
    </row>
    <row r="3570" spans="1:10" hidden="1" x14ac:dyDescent="0.25">
      <c r="A3570" s="169">
        <v>49350</v>
      </c>
      <c r="B3570" s="170" t="s">
        <v>2883</v>
      </c>
      <c r="C3570" s="170" t="s">
        <v>263</v>
      </c>
      <c r="D3570" s="170" t="s">
        <v>264</v>
      </c>
      <c r="E3570" s="170">
        <v>4260</v>
      </c>
      <c r="F3570" s="170">
        <v>2</v>
      </c>
      <c r="G3570" s="171">
        <v>6</v>
      </c>
      <c r="H3570" s="170" t="s">
        <v>22</v>
      </c>
      <c r="I3570" s="171">
        <v>32.49</v>
      </c>
      <c r="J3570" s="169">
        <v>12</v>
      </c>
    </row>
    <row r="3571" spans="1:10" hidden="1" x14ac:dyDescent="0.25">
      <c r="A3571" s="169">
        <v>49365</v>
      </c>
      <c r="B3571" s="170" t="s">
        <v>2884</v>
      </c>
      <c r="C3571" s="170" t="s">
        <v>11</v>
      </c>
      <c r="D3571" s="170" t="s">
        <v>303</v>
      </c>
      <c r="E3571" s="170">
        <v>750</v>
      </c>
      <c r="F3571" s="170">
        <v>12</v>
      </c>
      <c r="G3571" s="171">
        <v>6.4</v>
      </c>
      <c r="H3571" s="170" t="s">
        <v>1764</v>
      </c>
      <c r="I3571" s="171">
        <v>17.989999999999998</v>
      </c>
      <c r="J3571" s="169">
        <v>1</v>
      </c>
    </row>
    <row r="3572" spans="1:10" hidden="1" x14ac:dyDescent="0.25">
      <c r="A3572" s="169">
        <v>49365</v>
      </c>
      <c r="B3572" s="170" t="s">
        <v>2884</v>
      </c>
      <c r="C3572" s="170" t="s">
        <v>11</v>
      </c>
      <c r="D3572" s="170" t="s">
        <v>303</v>
      </c>
      <c r="E3572" s="170">
        <v>750</v>
      </c>
      <c r="F3572" s="170">
        <v>12</v>
      </c>
      <c r="G3572" s="171">
        <v>6.4</v>
      </c>
      <c r="H3572" s="170" t="s">
        <v>1764</v>
      </c>
      <c r="I3572" s="171">
        <v>17.989999999999998</v>
      </c>
      <c r="J3572" s="169">
        <v>1</v>
      </c>
    </row>
    <row r="3573" spans="1:10" hidden="1" x14ac:dyDescent="0.25">
      <c r="A3573" s="169">
        <v>49372</v>
      </c>
      <c r="B3573" s="170" t="s">
        <v>2885</v>
      </c>
      <c r="C3573" s="170" t="s">
        <v>11</v>
      </c>
      <c r="D3573" s="170" t="s">
        <v>211</v>
      </c>
      <c r="E3573" s="170">
        <v>8520</v>
      </c>
      <c r="F3573" s="170">
        <v>1</v>
      </c>
      <c r="G3573" s="171">
        <v>3</v>
      </c>
      <c r="H3573" s="170" t="s">
        <v>13</v>
      </c>
      <c r="I3573" s="171">
        <v>55.99</v>
      </c>
      <c r="J3573" s="169">
        <v>24</v>
      </c>
    </row>
    <row r="3574" spans="1:10" hidden="1" x14ac:dyDescent="0.25">
      <c r="A3574" s="169">
        <v>49372</v>
      </c>
      <c r="B3574" s="170" t="s">
        <v>2885</v>
      </c>
      <c r="C3574" s="170" t="s">
        <v>11</v>
      </c>
      <c r="D3574" s="170" t="s">
        <v>211</v>
      </c>
      <c r="E3574" s="170">
        <v>8520</v>
      </c>
      <c r="F3574" s="170">
        <v>1</v>
      </c>
      <c r="G3574" s="171">
        <v>3</v>
      </c>
      <c r="H3574" s="170" t="s">
        <v>13</v>
      </c>
      <c r="I3574" s="171">
        <v>55.99</v>
      </c>
      <c r="J3574" s="169">
        <v>24</v>
      </c>
    </row>
    <row r="3575" spans="1:10" hidden="1" x14ac:dyDescent="0.25">
      <c r="A3575" s="169">
        <v>49381</v>
      </c>
      <c r="B3575" s="170" t="s">
        <v>2886</v>
      </c>
      <c r="C3575" s="170" t="s">
        <v>11</v>
      </c>
      <c r="D3575" s="170" t="s">
        <v>303</v>
      </c>
      <c r="E3575" s="170">
        <v>473</v>
      </c>
      <c r="F3575" s="170">
        <v>24</v>
      </c>
      <c r="G3575" s="171">
        <v>6</v>
      </c>
      <c r="H3575" s="170" t="s">
        <v>1764</v>
      </c>
      <c r="I3575" s="171">
        <v>5.99</v>
      </c>
      <c r="J3575" s="169">
        <v>1</v>
      </c>
    </row>
    <row r="3576" spans="1:10" hidden="1" x14ac:dyDescent="0.25">
      <c r="A3576" s="169">
        <v>49381</v>
      </c>
      <c r="B3576" s="170" t="s">
        <v>2886</v>
      </c>
      <c r="C3576" s="170" t="s">
        <v>11</v>
      </c>
      <c r="D3576" s="170" t="s">
        <v>303</v>
      </c>
      <c r="E3576" s="170">
        <v>473</v>
      </c>
      <c r="F3576" s="170">
        <v>24</v>
      </c>
      <c r="G3576" s="171">
        <v>6</v>
      </c>
      <c r="H3576" s="170" t="s">
        <v>1764</v>
      </c>
      <c r="I3576" s="171">
        <v>5.99</v>
      </c>
      <c r="J3576" s="169">
        <v>1</v>
      </c>
    </row>
    <row r="3577" spans="1:10" hidden="1" x14ac:dyDescent="0.25">
      <c r="A3577" s="169">
        <v>49386</v>
      </c>
      <c r="B3577" s="170" t="s">
        <v>2887</v>
      </c>
      <c r="C3577" s="170" t="s">
        <v>263</v>
      </c>
      <c r="D3577" s="170" t="s">
        <v>264</v>
      </c>
      <c r="E3577" s="170">
        <v>473</v>
      </c>
      <c r="F3577" s="170">
        <v>24</v>
      </c>
      <c r="G3577" s="171">
        <v>5</v>
      </c>
      <c r="H3577" s="170" t="s">
        <v>20</v>
      </c>
      <c r="I3577" s="171">
        <v>3.99</v>
      </c>
      <c r="J3577" s="169">
        <v>1</v>
      </c>
    </row>
    <row r="3578" spans="1:10" hidden="1" x14ac:dyDescent="0.25">
      <c r="A3578" s="169">
        <v>49396</v>
      </c>
      <c r="B3578" s="170" t="s">
        <v>2888</v>
      </c>
      <c r="C3578" s="170" t="s">
        <v>11</v>
      </c>
      <c r="D3578" s="170" t="s">
        <v>12</v>
      </c>
      <c r="E3578" s="170">
        <v>473</v>
      </c>
      <c r="F3578" s="170">
        <v>24</v>
      </c>
      <c r="G3578" s="171">
        <v>4.8</v>
      </c>
      <c r="H3578" s="170" t="s">
        <v>1764</v>
      </c>
      <c r="I3578" s="171">
        <v>4.51</v>
      </c>
      <c r="J3578" s="169">
        <v>1</v>
      </c>
    </row>
    <row r="3579" spans="1:10" hidden="1" x14ac:dyDescent="0.25">
      <c r="A3579" s="169">
        <v>49396</v>
      </c>
      <c r="B3579" s="170" t="s">
        <v>2888</v>
      </c>
      <c r="C3579" s="170" t="s">
        <v>11</v>
      </c>
      <c r="D3579" s="170" t="s">
        <v>12</v>
      </c>
      <c r="E3579" s="170">
        <v>473</v>
      </c>
      <c r="F3579" s="170">
        <v>24</v>
      </c>
      <c r="G3579" s="171">
        <v>4.8</v>
      </c>
      <c r="H3579" s="170" t="s">
        <v>1764</v>
      </c>
      <c r="I3579" s="171">
        <v>4.51</v>
      </c>
      <c r="J3579" s="169">
        <v>1</v>
      </c>
    </row>
    <row r="3580" spans="1:10" hidden="1" x14ac:dyDescent="0.25">
      <c r="A3580" s="169">
        <v>49422</v>
      </c>
      <c r="B3580" s="170" t="s">
        <v>2889</v>
      </c>
      <c r="C3580" s="170" t="s">
        <v>11</v>
      </c>
      <c r="D3580" s="170" t="s">
        <v>303</v>
      </c>
      <c r="E3580" s="170">
        <v>473</v>
      </c>
      <c r="F3580" s="170">
        <v>24</v>
      </c>
      <c r="G3580" s="171">
        <v>5.6</v>
      </c>
      <c r="H3580" s="170" t="s">
        <v>1764</v>
      </c>
      <c r="I3580" s="171">
        <v>6.56</v>
      </c>
      <c r="J3580" s="169">
        <v>1</v>
      </c>
    </row>
    <row r="3581" spans="1:10" hidden="1" x14ac:dyDescent="0.25">
      <c r="A3581" s="169">
        <v>49422</v>
      </c>
      <c r="B3581" s="170" t="s">
        <v>2889</v>
      </c>
      <c r="C3581" s="170" t="s">
        <v>11</v>
      </c>
      <c r="D3581" s="170" t="s">
        <v>303</v>
      </c>
      <c r="E3581" s="170">
        <v>473</v>
      </c>
      <c r="F3581" s="170">
        <v>24</v>
      </c>
      <c r="G3581" s="171">
        <v>5.6</v>
      </c>
      <c r="H3581" s="170" t="s">
        <v>1764</v>
      </c>
      <c r="I3581" s="171">
        <v>6.56</v>
      </c>
      <c r="J3581" s="169">
        <v>1</v>
      </c>
    </row>
    <row r="3582" spans="1:10" hidden="1" x14ac:dyDescent="0.25">
      <c r="A3582" s="169">
        <v>49449</v>
      </c>
      <c r="B3582" s="170" t="s">
        <v>2890</v>
      </c>
      <c r="C3582" s="170" t="s">
        <v>11</v>
      </c>
      <c r="D3582" s="170" t="s">
        <v>303</v>
      </c>
      <c r="E3582" s="170">
        <v>473</v>
      </c>
      <c r="F3582" s="170">
        <v>24</v>
      </c>
      <c r="G3582" s="171">
        <v>6.8</v>
      </c>
      <c r="H3582" s="170" t="s">
        <v>1764</v>
      </c>
      <c r="I3582" s="171">
        <v>7.06</v>
      </c>
      <c r="J3582" s="169">
        <v>1</v>
      </c>
    </row>
    <row r="3583" spans="1:10" hidden="1" x14ac:dyDescent="0.25">
      <c r="A3583" s="169">
        <v>49449</v>
      </c>
      <c r="B3583" s="170" t="s">
        <v>2890</v>
      </c>
      <c r="C3583" s="170" t="s">
        <v>11</v>
      </c>
      <c r="D3583" s="170" t="s">
        <v>303</v>
      </c>
      <c r="E3583" s="170">
        <v>473</v>
      </c>
      <c r="F3583" s="170">
        <v>24</v>
      </c>
      <c r="G3583" s="171">
        <v>6.8</v>
      </c>
      <c r="H3583" s="170" t="s">
        <v>1764</v>
      </c>
      <c r="I3583" s="171">
        <v>7.06</v>
      </c>
      <c r="J3583" s="169">
        <v>1</v>
      </c>
    </row>
    <row r="3584" spans="1:10" hidden="1" x14ac:dyDescent="0.25">
      <c r="A3584" s="169">
        <v>49451</v>
      </c>
      <c r="B3584" s="170" t="s">
        <v>2891</v>
      </c>
      <c r="C3584" s="170" t="s">
        <v>11</v>
      </c>
      <c r="D3584" s="170" t="s">
        <v>12</v>
      </c>
      <c r="E3584" s="170">
        <v>500</v>
      </c>
      <c r="F3584" s="170">
        <v>20</v>
      </c>
      <c r="G3584" s="171">
        <v>5.5</v>
      </c>
      <c r="H3584" s="170" t="s">
        <v>86</v>
      </c>
      <c r="I3584" s="171">
        <v>4.49</v>
      </c>
      <c r="J3584" s="169">
        <v>1</v>
      </c>
    </row>
    <row r="3585" spans="1:10" hidden="1" x14ac:dyDescent="0.25">
      <c r="A3585" s="169">
        <v>49484</v>
      </c>
      <c r="B3585" s="170" t="s">
        <v>2892</v>
      </c>
      <c r="C3585" s="170" t="s">
        <v>263</v>
      </c>
      <c r="D3585" s="170" t="s">
        <v>806</v>
      </c>
      <c r="E3585" s="170">
        <v>2130</v>
      </c>
      <c r="F3585" s="170">
        <v>4</v>
      </c>
      <c r="G3585" s="171">
        <v>5</v>
      </c>
      <c r="H3585" s="170" t="s">
        <v>22</v>
      </c>
      <c r="I3585" s="171">
        <v>17.989999999999998</v>
      </c>
      <c r="J3585" s="169">
        <v>6</v>
      </c>
    </row>
    <row r="3586" spans="1:10" hidden="1" x14ac:dyDescent="0.25">
      <c r="A3586" s="169">
        <v>49495</v>
      </c>
      <c r="B3586" s="170" t="s">
        <v>2893</v>
      </c>
      <c r="C3586" s="170" t="s">
        <v>15</v>
      </c>
      <c r="D3586" s="170" t="s">
        <v>19</v>
      </c>
      <c r="E3586" s="170">
        <v>750</v>
      </c>
      <c r="F3586" s="170">
        <v>12</v>
      </c>
      <c r="G3586" s="171">
        <v>40</v>
      </c>
      <c r="H3586" s="170" t="s">
        <v>17</v>
      </c>
      <c r="I3586" s="171">
        <v>25.29</v>
      </c>
      <c r="J3586" s="169">
        <v>1</v>
      </c>
    </row>
    <row r="3587" spans="1:10" hidden="1" x14ac:dyDescent="0.25">
      <c r="A3587" s="169">
        <v>49521</v>
      </c>
      <c r="B3587" s="170" t="s">
        <v>2894</v>
      </c>
      <c r="C3587" s="170" t="s">
        <v>15</v>
      </c>
      <c r="D3587" s="170" t="s">
        <v>82</v>
      </c>
      <c r="E3587" s="170">
        <v>750</v>
      </c>
      <c r="F3587" s="170">
        <v>12</v>
      </c>
      <c r="G3587" s="171">
        <v>40</v>
      </c>
      <c r="H3587" s="170" t="s">
        <v>20</v>
      </c>
      <c r="I3587" s="171">
        <v>86.99</v>
      </c>
      <c r="J3587" s="169">
        <v>1</v>
      </c>
    </row>
    <row r="3588" spans="1:10" hidden="1" x14ac:dyDescent="0.25">
      <c r="A3588" s="169">
        <v>49523</v>
      </c>
      <c r="B3588" s="170" t="s">
        <v>2895</v>
      </c>
      <c r="C3588" s="170" t="s">
        <v>263</v>
      </c>
      <c r="D3588" s="170" t="s">
        <v>332</v>
      </c>
      <c r="E3588" s="170">
        <v>1420</v>
      </c>
      <c r="F3588" s="170">
        <v>6</v>
      </c>
      <c r="G3588" s="171">
        <v>6</v>
      </c>
      <c r="H3588" s="170" t="s">
        <v>20</v>
      </c>
      <c r="I3588" s="171">
        <v>12.99</v>
      </c>
      <c r="J3588" s="169">
        <v>4</v>
      </c>
    </row>
    <row r="3589" spans="1:10" hidden="1" x14ac:dyDescent="0.25">
      <c r="A3589" s="169">
        <v>49578</v>
      </c>
      <c r="B3589" s="170" t="s">
        <v>2896</v>
      </c>
      <c r="C3589" s="170" t="s">
        <v>15</v>
      </c>
      <c r="D3589" s="170" t="s">
        <v>756</v>
      </c>
      <c r="E3589" s="170">
        <v>750</v>
      </c>
      <c r="F3589" s="170">
        <v>6</v>
      </c>
      <c r="G3589" s="171">
        <v>42.5</v>
      </c>
      <c r="H3589" s="170" t="s">
        <v>177</v>
      </c>
      <c r="I3589" s="171">
        <v>49.99</v>
      </c>
      <c r="J3589" s="169">
        <v>1</v>
      </c>
    </row>
    <row r="3590" spans="1:10" hidden="1" x14ac:dyDescent="0.25">
      <c r="A3590" s="169">
        <v>49581</v>
      </c>
      <c r="B3590" s="170" t="s">
        <v>2897</v>
      </c>
      <c r="C3590" s="170" t="s">
        <v>11</v>
      </c>
      <c r="D3590" s="170" t="s">
        <v>12</v>
      </c>
      <c r="E3590" s="170">
        <v>2130</v>
      </c>
      <c r="F3590" s="170">
        <v>3</v>
      </c>
      <c r="G3590" s="171">
        <v>5</v>
      </c>
      <c r="H3590" s="170" t="s">
        <v>222</v>
      </c>
      <c r="I3590" s="171">
        <v>32.99</v>
      </c>
      <c r="J3590" s="169">
        <v>6</v>
      </c>
    </row>
    <row r="3591" spans="1:10" hidden="1" x14ac:dyDescent="0.25">
      <c r="A3591" s="169">
        <v>49581</v>
      </c>
      <c r="B3591" s="170" t="s">
        <v>2897</v>
      </c>
      <c r="C3591" s="170" t="s">
        <v>11</v>
      </c>
      <c r="D3591" s="170" t="s">
        <v>12</v>
      </c>
      <c r="E3591" s="170">
        <v>2130</v>
      </c>
      <c r="F3591" s="170">
        <v>3</v>
      </c>
      <c r="G3591" s="171">
        <v>5</v>
      </c>
      <c r="H3591" s="170" t="s">
        <v>222</v>
      </c>
      <c r="I3591" s="171">
        <v>32.99</v>
      </c>
      <c r="J3591" s="169">
        <v>6</v>
      </c>
    </row>
    <row r="3592" spans="1:10" hidden="1" x14ac:dyDescent="0.25">
      <c r="A3592" s="169">
        <v>49640</v>
      </c>
      <c r="B3592" s="170" t="s">
        <v>2898</v>
      </c>
      <c r="C3592" s="170" t="s">
        <v>24</v>
      </c>
      <c r="D3592" s="170" t="s">
        <v>34</v>
      </c>
      <c r="E3592" s="170">
        <v>750</v>
      </c>
      <c r="F3592" s="170">
        <v>12</v>
      </c>
      <c r="G3592" s="171">
        <v>13</v>
      </c>
      <c r="H3592" s="170" t="s">
        <v>200</v>
      </c>
      <c r="I3592" s="171">
        <v>66.5</v>
      </c>
      <c r="J3592" s="169">
        <v>1</v>
      </c>
    </row>
    <row r="3593" spans="1:10" hidden="1" x14ac:dyDescent="0.25">
      <c r="A3593" s="169">
        <v>49644</v>
      </c>
      <c r="B3593" s="170" t="s">
        <v>2899</v>
      </c>
      <c r="C3593" s="170" t="s">
        <v>24</v>
      </c>
      <c r="D3593" s="170" t="s">
        <v>34</v>
      </c>
      <c r="E3593" s="170">
        <v>750</v>
      </c>
      <c r="F3593" s="170">
        <v>12</v>
      </c>
      <c r="G3593" s="171">
        <v>14</v>
      </c>
      <c r="H3593" s="170" t="s">
        <v>200</v>
      </c>
      <c r="I3593" s="171">
        <v>43.3</v>
      </c>
      <c r="J3593" s="169">
        <v>1</v>
      </c>
    </row>
    <row r="3594" spans="1:10" hidden="1" x14ac:dyDescent="0.25">
      <c r="A3594" s="169">
        <v>49648</v>
      </c>
      <c r="B3594" s="170" t="s">
        <v>2900</v>
      </c>
      <c r="C3594" s="170" t="s">
        <v>24</v>
      </c>
      <c r="D3594" s="170" t="s">
        <v>34</v>
      </c>
      <c r="E3594" s="170">
        <v>750</v>
      </c>
      <c r="F3594" s="170">
        <v>12</v>
      </c>
      <c r="G3594" s="171">
        <v>13.5</v>
      </c>
      <c r="H3594" s="170" t="s">
        <v>200</v>
      </c>
      <c r="I3594" s="171">
        <v>83.87</v>
      </c>
      <c r="J3594" s="169">
        <v>1</v>
      </c>
    </row>
    <row r="3595" spans="1:10" hidden="1" x14ac:dyDescent="0.25">
      <c r="A3595" s="169">
        <v>49649</v>
      </c>
      <c r="B3595" s="170" t="s">
        <v>2901</v>
      </c>
      <c r="C3595" s="170" t="s">
        <v>24</v>
      </c>
      <c r="D3595" s="170" t="s">
        <v>34</v>
      </c>
      <c r="E3595" s="170">
        <v>750</v>
      </c>
      <c r="F3595" s="170">
        <v>12</v>
      </c>
      <c r="G3595" s="171">
        <v>13.5</v>
      </c>
      <c r="H3595" s="170" t="s">
        <v>200</v>
      </c>
      <c r="I3595" s="171">
        <v>34.18</v>
      </c>
      <c r="J3595" s="169">
        <v>1</v>
      </c>
    </row>
    <row r="3596" spans="1:10" hidden="1" x14ac:dyDescent="0.25">
      <c r="A3596" s="169">
        <v>49654</v>
      </c>
      <c r="B3596" s="170" t="s">
        <v>2902</v>
      </c>
      <c r="C3596" s="170" t="s">
        <v>24</v>
      </c>
      <c r="D3596" s="170" t="s">
        <v>34</v>
      </c>
      <c r="E3596" s="170">
        <v>750</v>
      </c>
      <c r="F3596" s="170">
        <v>6</v>
      </c>
      <c r="G3596" s="171">
        <v>13</v>
      </c>
      <c r="H3596" s="170" t="s">
        <v>200</v>
      </c>
      <c r="I3596" s="171">
        <v>1128.96</v>
      </c>
      <c r="J3596" s="169">
        <v>1</v>
      </c>
    </row>
    <row r="3597" spans="1:10" hidden="1" x14ac:dyDescent="0.25">
      <c r="A3597" s="169">
        <v>49655</v>
      </c>
      <c r="B3597" s="170" t="s">
        <v>2903</v>
      </c>
      <c r="C3597" s="170" t="s">
        <v>24</v>
      </c>
      <c r="D3597" s="170" t="s">
        <v>34</v>
      </c>
      <c r="E3597" s="170">
        <v>750</v>
      </c>
      <c r="F3597" s="170">
        <v>12</v>
      </c>
      <c r="G3597" s="171">
        <v>13</v>
      </c>
      <c r="H3597" s="170" t="s">
        <v>200</v>
      </c>
      <c r="I3597" s="171">
        <v>247.36</v>
      </c>
      <c r="J3597" s="169">
        <v>1</v>
      </c>
    </row>
    <row r="3598" spans="1:10" hidden="1" x14ac:dyDescent="0.25">
      <c r="A3598" s="169">
        <v>49656</v>
      </c>
      <c r="B3598" s="170" t="s">
        <v>2904</v>
      </c>
      <c r="C3598" s="170" t="s">
        <v>24</v>
      </c>
      <c r="D3598" s="170" t="s">
        <v>191</v>
      </c>
      <c r="E3598" s="170">
        <v>750</v>
      </c>
      <c r="F3598" s="170">
        <v>12</v>
      </c>
      <c r="G3598" s="171">
        <v>13</v>
      </c>
      <c r="H3598" s="170" t="s">
        <v>54</v>
      </c>
      <c r="I3598" s="171">
        <v>15.99</v>
      </c>
      <c r="J3598" s="169">
        <v>1</v>
      </c>
    </row>
    <row r="3599" spans="1:10" hidden="1" x14ac:dyDescent="0.25">
      <c r="A3599" s="169">
        <v>49667</v>
      </c>
      <c r="B3599" s="170" t="s">
        <v>2905</v>
      </c>
      <c r="C3599" s="170" t="s">
        <v>11</v>
      </c>
      <c r="D3599" s="170" t="s">
        <v>12</v>
      </c>
      <c r="E3599" s="170">
        <v>355</v>
      </c>
      <c r="F3599" s="170">
        <v>24</v>
      </c>
      <c r="G3599" s="171">
        <v>4.4000000000000004</v>
      </c>
      <c r="H3599" s="170" t="s">
        <v>415</v>
      </c>
      <c r="I3599" s="171">
        <v>2.99</v>
      </c>
      <c r="J3599" s="169">
        <v>1</v>
      </c>
    </row>
    <row r="3600" spans="1:10" hidden="1" x14ac:dyDescent="0.25">
      <c r="A3600" s="169">
        <v>49667</v>
      </c>
      <c r="B3600" s="170" t="s">
        <v>2905</v>
      </c>
      <c r="C3600" s="170" t="s">
        <v>11</v>
      </c>
      <c r="D3600" s="170" t="s">
        <v>12</v>
      </c>
      <c r="E3600" s="170">
        <v>355</v>
      </c>
      <c r="F3600" s="170">
        <v>24</v>
      </c>
      <c r="G3600" s="171">
        <v>4.4000000000000004</v>
      </c>
      <c r="H3600" s="170" t="s">
        <v>415</v>
      </c>
      <c r="I3600" s="171">
        <v>2.99</v>
      </c>
      <c r="J3600" s="169">
        <v>1</v>
      </c>
    </row>
    <row r="3601" spans="1:10" hidden="1" x14ac:dyDescent="0.25">
      <c r="A3601" s="169">
        <v>49686</v>
      </c>
      <c r="B3601" s="170" t="s">
        <v>2906</v>
      </c>
      <c r="C3601" s="170" t="s">
        <v>24</v>
      </c>
      <c r="D3601" s="170" t="s">
        <v>34</v>
      </c>
      <c r="E3601" s="170">
        <v>750</v>
      </c>
      <c r="F3601" s="170">
        <v>12</v>
      </c>
      <c r="G3601" s="171">
        <v>13.5</v>
      </c>
      <c r="H3601" s="170" t="s">
        <v>200</v>
      </c>
      <c r="I3601" s="171">
        <v>97.76</v>
      </c>
      <c r="J3601" s="169">
        <v>1</v>
      </c>
    </row>
    <row r="3602" spans="1:10" hidden="1" x14ac:dyDescent="0.25">
      <c r="A3602" s="169">
        <v>49687</v>
      </c>
      <c r="B3602" s="170" t="s">
        <v>2907</v>
      </c>
      <c r="C3602" s="170" t="s">
        <v>15</v>
      </c>
      <c r="D3602" s="170" t="s">
        <v>756</v>
      </c>
      <c r="E3602" s="170">
        <v>750</v>
      </c>
      <c r="F3602" s="170">
        <v>12</v>
      </c>
      <c r="G3602" s="171">
        <v>35</v>
      </c>
      <c r="H3602" s="170" t="s">
        <v>96</v>
      </c>
      <c r="I3602" s="171">
        <v>39.99</v>
      </c>
      <c r="J3602" s="169">
        <v>1</v>
      </c>
    </row>
    <row r="3603" spans="1:10" hidden="1" x14ac:dyDescent="0.25">
      <c r="A3603" s="169">
        <v>49690</v>
      </c>
      <c r="B3603" s="170" t="s">
        <v>2908</v>
      </c>
      <c r="C3603" s="170" t="s">
        <v>15</v>
      </c>
      <c r="D3603" s="170" t="s">
        <v>756</v>
      </c>
      <c r="E3603" s="170">
        <v>750</v>
      </c>
      <c r="F3603" s="170">
        <v>12</v>
      </c>
      <c r="G3603" s="171">
        <v>35</v>
      </c>
      <c r="H3603" s="170" t="s">
        <v>96</v>
      </c>
      <c r="I3603" s="171">
        <v>39.99</v>
      </c>
      <c r="J3603" s="169">
        <v>1</v>
      </c>
    </row>
    <row r="3604" spans="1:10" hidden="1" x14ac:dyDescent="0.25">
      <c r="A3604" s="169">
        <v>49705</v>
      </c>
      <c r="B3604" s="170" t="s">
        <v>2909</v>
      </c>
      <c r="C3604" s="170" t="s">
        <v>24</v>
      </c>
      <c r="D3604" s="170" t="s">
        <v>34</v>
      </c>
      <c r="E3604" s="170">
        <v>750</v>
      </c>
      <c r="F3604" s="170">
        <v>6</v>
      </c>
      <c r="G3604" s="171">
        <v>13</v>
      </c>
      <c r="H3604" s="170" t="s">
        <v>200</v>
      </c>
      <c r="I3604" s="171">
        <v>183.25</v>
      </c>
      <c r="J3604" s="169">
        <v>1</v>
      </c>
    </row>
    <row r="3605" spans="1:10" hidden="1" x14ac:dyDescent="0.25">
      <c r="A3605" s="169">
        <v>49708</v>
      </c>
      <c r="B3605" s="170" t="s">
        <v>2910</v>
      </c>
      <c r="C3605" s="170" t="s">
        <v>24</v>
      </c>
      <c r="D3605" s="170" t="s">
        <v>34</v>
      </c>
      <c r="E3605" s="170">
        <v>750</v>
      </c>
      <c r="F3605" s="170">
        <v>6</v>
      </c>
      <c r="G3605" s="171">
        <v>13</v>
      </c>
      <c r="H3605" s="170" t="s">
        <v>200</v>
      </c>
      <c r="I3605" s="171">
        <v>51.81</v>
      </c>
      <c r="J3605" s="169">
        <v>1</v>
      </c>
    </row>
    <row r="3606" spans="1:10" hidden="1" x14ac:dyDescent="0.25">
      <c r="A3606" s="169">
        <v>49709</v>
      </c>
      <c r="B3606" s="170" t="s">
        <v>2911</v>
      </c>
      <c r="C3606" s="170" t="s">
        <v>24</v>
      </c>
      <c r="D3606" s="170" t="s">
        <v>34</v>
      </c>
      <c r="E3606" s="170">
        <v>750</v>
      </c>
      <c r="F3606" s="170">
        <v>12</v>
      </c>
      <c r="G3606" s="171">
        <v>13</v>
      </c>
      <c r="H3606" s="170" t="s">
        <v>200</v>
      </c>
      <c r="I3606" s="171">
        <v>112.72</v>
      </c>
      <c r="J3606" s="169">
        <v>1</v>
      </c>
    </row>
    <row r="3607" spans="1:10" hidden="1" x14ac:dyDescent="0.25">
      <c r="A3607" s="169">
        <v>49710</v>
      </c>
      <c r="B3607" s="170" t="s">
        <v>2912</v>
      </c>
      <c r="C3607" s="170" t="s">
        <v>24</v>
      </c>
      <c r="D3607" s="170" t="s">
        <v>34</v>
      </c>
      <c r="E3607" s="170">
        <v>750</v>
      </c>
      <c r="F3607" s="170">
        <v>6</v>
      </c>
      <c r="G3607" s="171">
        <v>13</v>
      </c>
      <c r="H3607" s="170" t="s">
        <v>200</v>
      </c>
      <c r="I3607" s="171">
        <v>164.01</v>
      </c>
      <c r="J3607" s="169">
        <v>1</v>
      </c>
    </row>
    <row r="3608" spans="1:10" hidden="1" x14ac:dyDescent="0.25">
      <c r="A3608" s="169">
        <v>49719</v>
      </c>
      <c r="B3608" s="170" t="s">
        <v>2913</v>
      </c>
      <c r="C3608" s="170" t="s">
        <v>24</v>
      </c>
      <c r="D3608" s="170" t="s">
        <v>34</v>
      </c>
      <c r="E3608" s="170">
        <v>750</v>
      </c>
      <c r="F3608" s="170">
        <v>6</v>
      </c>
      <c r="G3608" s="171">
        <v>13</v>
      </c>
      <c r="H3608" s="170" t="s">
        <v>200</v>
      </c>
      <c r="I3608" s="171">
        <v>167.22</v>
      </c>
      <c r="J3608" s="169">
        <v>1</v>
      </c>
    </row>
    <row r="3609" spans="1:10" hidden="1" x14ac:dyDescent="0.25">
      <c r="A3609" s="169">
        <v>49721</v>
      </c>
      <c r="B3609" s="170" t="s">
        <v>2914</v>
      </c>
      <c r="C3609" s="170" t="s">
        <v>11</v>
      </c>
      <c r="D3609" s="170" t="s">
        <v>303</v>
      </c>
      <c r="E3609" s="170">
        <v>473</v>
      </c>
      <c r="F3609" s="170">
        <v>24</v>
      </c>
      <c r="G3609" s="171">
        <v>6</v>
      </c>
      <c r="H3609" s="170" t="s">
        <v>285</v>
      </c>
      <c r="I3609" s="171">
        <v>2.81</v>
      </c>
      <c r="J3609" s="169">
        <v>1</v>
      </c>
    </row>
    <row r="3610" spans="1:10" hidden="1" x14ac:dyDescent="0.25">
      <c r="A3610" s="169">
        <v>49721</v>
      </c>
      <c r="B3610" s="170" t="s">
        <v>2914</v>
      </c>
      <c r="C3610" s="170" t="s">
        <v>11</v>
      </c>
      <c r="D3610" s="170" t="s">
        <v>303</v>
      </c>
      <c r="E3610" s="170">
        <v>473</v>
      </c>
      <c r="F3610" s="170">
        <v>24</v>
      </c>
      <c r="G3610" s="171">
        <v>6</v>
      </c>
      <c r="H3610" s="170" t="s">
        <v>285</v>
      </c>
      <c r="I3610" s="171">
        <v>2.81</v>
      </c>
      <c r="J3610" s="169">
        <v>1</v>
      </c>
    </row>
    <row r="3611" spans="1:10" hidden="1" x14ac:dyDescent="0.25">
      <c r="A3611" s="169">
        <v>49724</v>
      </c>
      <c r="B3611" s="170" t="s">
        <v>2915</v>
      </c>
      <c r="C3611" s="170" t="s">
        <v>263</v>
      </c>
      <c r="D3611" s="170" t="s">
        <v>806</v>
      </c>
      <c r="E3611" s="170">
        <v>2130</v>
      </c>
      <c r="F3611" s="170">
        <v>4</v>
      </c>
      <c r="G3611" s="171">
        <v>5</v>
      </c>
      <c r="H3611" s="170" t="s">
        <v>13</v>
      </c>
      <c r="I3611" s="171">
        <v>18.489999999999998</v>
      </c>
      <c r="J3611" s="169">
        <v>6</v>
      </c>
    </row>
    <row r="3612" spans="1:10" hidden="1" x14ac:dyDescent="0.25">
      <c r="A3612" s="169">
        <v>49724</v>
      </c>
      <c r="B3612" s="170" t="s">
        <v>2915</v>
      </c>
      <c r="C3612" s="170" t="s">
        <v>263</v>
      </c>
      <c r="D3612" s="170" t="s">
        <v>806</v>
      </c>
      <c r="E3612" s="170">
        <v>2130</v>
      </c>
      <c r="F3612" s="170">
        <v>4</v>
      </c>
      <c r="G3612" s="171">
        <v>5</v>
      </c>
      <c r="H3612" s="170" t="s">
        <v>13</v>
      </c>
      <c r="I3612" s="171">
        <v>18.489999999999998</v>
      </c>
      <c r="J3612" s="169">
        <v>6</v>
      </c>
    </row>
    <row r="3613" spans="1:10" hidden="1" x14ac:dyDescent="0.25">
      <c r="A3613" s="169">
        <v>49725</v>
      </c>
      <c r="B3613" s="170" t="s">
        <v>2916</v>
      </c>
      <c r="C3613" s="170" t="s">
        <v>24</v>
      </c>
      <c r="D3613" s="170" t="s">
        <v>34</v>
      </c>
      <c r="E3613" s="170">
        <v>750</v>
      </c>
      <c r="F3613" s="170">
        <v>6</v>
      </c>
      <c r="G3613" s="171">
        <v>13.5</v>
      </c>
      <c r="H3613" s="170" t="s">
        <v>200</v>
      </c>
      <c r="I3613" s="171">
        <v>151.19</v>
      </c>
      <c r="J3613" s="169">
        <v>1</v>
      </c>
    </row>
    <row r="3614" spans="1:10" hidden="1" x14ac:dyDescent="0.25">
      <c r="A3614" s="169">
        <v>49726</v>
      </c>
      <c r="B3614" s="170" t="s">
        <v>2917</v>
      </c>
      <c r="C3614" s="170" t="s">
        <v>15</v>
      </c>
      <c r="D3614" s="170" t="s">
        <v>125</v>
      </c>
      <c r="E3614" s="170">
        <v>750</v>
      </c>
      <c r="F3614" s="170">
        <v>12</v>
      </c>
      <c r="G3614" s="171">
        <v>40</v>
      </c>
      <c r="H3614" s="170" t="s">
        <v>22</v>
      </c>
      <c r="I3614" s="171">
        <v>25.99</v>
      </c>
      <c r="J3614" s="169">
        <v>1</v>
      </c>
    </row>
    <row r="3615" spans="1:10" hidden="1" x14ac:dyDescent="0.25">
      <c r="A3615" s="169">
        <v>49730</v>
      </c>
      <c r="B3615" s="170" t="s">
        <v>2918</v>
      </c>
      <c r="C3615" s="170" t="s">
        <v>15</v>
      </c>
      <c r="D3615" s="170" t="s">
        <v>756</v>
      </c>
      <c r="E3615" s="170">
        <v>750</v>
      </c>
      <c r="F3615" s="170">
        <v>12</v>
      </c>
      <c r="G3615" s="171">
        <v>35</v>
      </c>
      <c r="H3615" s="170" t="s">
        <v>47</v>
      </c>
      <c r="I3615" s="171">
        <v>31.49</v>
      </c>
      <c r="J3615" s="169">
        <v>1</v>
      </c>
    </row>
    <row r="3616" spans="1:10" hidden="1" x14ac:dyDescent="0.25">
      <c r="A3616" s="169">
        <v>49731</v>
      </c>
      <c r="B3616" s="170" t="s">
        <v>2919</v>
      </c>
      <c r="C3616" s="170" t="s">
        <v>24</v>
      </c>
      <c r="D3616" s="170" t="s">
        <v>34</v>
      </c>
      <c r="E3616" s="170">
        <v>750</v>
      </c>
      <c r="F3616" s="170">
        <v>6</v>
      </c>
      <c r="G3616" s="171">
        <v>13</v>
      </c>
      <c r="H3616" s="170" t="s">
        <v>200</v>
      </c>
      <c r="I3616" s="171">
        <v>157.6</v>
      </c>
      <c r="J3616" s="169">
        <v>1</v>
      </c>
    </row>
    <row r="3617" spans="1:10" hidden="1" x14ac:dyDescent="0.25">
      <c r="A3617" s="169">
        <v>49732</v>
      </c>
      <c r="B3617" s="170" t="s">
        <v>2920</v>
      </c>
      <c r="C3617" s="170" t="s">
        <v>263</v>
      </c>
      <c r="D3617" s="170" t="s">
        <v>806</v>
      </c>
      <c r="E3617" s="170">
        <v>2130</v>
      </c>
      <c r="F3617" s="170">
        <v>4</v>
      </c>
      <c r="G3617" s="171">
        <v>5</v>
      </c>
      <c r="H3617" s="170" t="s">
        <v>13</v>
      </c>
      <c r="I3617" s="171">
        <v>18.489999999999998</v>
      </c>
      <c r="J3617" s="169">
        <v>6</v>
      </c>
    </row>
    <row r="3618" spans="1:10" hidden="1" x14ac:dyDescent="0.25">
      <c r="A3618" s="169">
        <v>49732</v>
      </c>
      <c r="B3618" s="170" t="s">
        <v>2920</v>
      </c>
      <c r="C3618" s="170" t="s">
        <v>263</v>
      </c>
      <c r="D3618" s="170" t="s">
        <v>806</v>
      </c>
      <c r="E3618" s="170">
        <v>2130</v>
      </c>
      <c r="F3618" s="170">
        <v>4</v>
      </c>
      <c r="G3618" s="171">
        <v>5</v>
      </c>
      <c r="H3618" s="170" t="s">
        <v>13</v>
      </c>
      <c r="I3618" s="171">
        <v>18.489999999999998</v>
      </c>
      <c r="J3618" s="169">
        <v>6</v>
      </c>
    </row>
    <row r="3619" spans="1:10" hidden="1" x14ac:dyDescent="0.25">
      <c r="A3619" s="169">
        <v>49741</v>
      </c>
      <c r="B3619" s="170" t="s">
        <v>2921</v>
      </c>
      <c r="C3619" s="170" t="s">
        <v>15</v>
      </c>
      <c r="D3619" s="170" t="s">
        <v>845</v>
      </c>
      <c r="E3619" s="170">
        <v>750</v>
      </c>
      <c r="F3619" s="170">
        <v>12</v>
      </c>
      <c r="G3619" s="171">
        <v>46</v>
      </c>
      <c r="H3619" s="170" t="s">
        <v>222</v>
      </c>
      <c r="I3619" s="171">
        <v>45.99</v>
      </c>
      <c r="J3619" s="169">
        <v>1</v>
      </c>
    </row>
    <row r="3620" spans="1:10" hidden="1" x14ac:dyDescent="0.25">
      <c r="A3620" s="169">
        <v>49745</v>
      </c>
      <c r="B3620" s="170" t="s">
        <v>2922</v>
      </c>
      <c r="C3620" s="170" t="s">
        <v>11</v>
      </c>
      <c r="D3620" s="170" t="s">
        <v>12</v>
      </c>
      <c r="E3620" s="170">
        <v>500</v>
      </c>
      <c r="F3620" s="170">
        <v>24</v>
      </c>
      <c r="G3620" s="171">
        <v>4.8</v>
      </c>
      <c r="H3620" s="170" t="s">
        <v>723</v>
      </c>
      <c r="I3620" s="171">
        <v>3.89</v>
      </c>
      <c r="J3620" s="169">
        <v>1</v>
      </c>
    </row>
    <row r="3621" spans="1:10" hidden="1" x14ac:dyDescent="0.25">
      <c r="A3621" s="169">
        <v>49771</v>
      </c>
      <c r="B3621" s="170" t="s">
        <v>2923</v>
      </c>
      <c r="C3621" s="170" t="s">
        <v>24</v>
      </c>
      <c r="D3621" s="170" t="s">
        <v>34</v>
      </c>
      <c r="E3621" s="170">
        <v>750</v>
      </c>
      <c r="F3621" s="170">
        <v>6</v>
      </c>
      <c r="G3621" s="171">
        <v>13</v>
      </c>
      <c r="H3621" s="170" t="s">
        <v>200</v>
      </c>
      <c r="I3621" s="171">
        <v>40.590000000000003</v>
      </c>
      <c r="J3621" s="169">
        <v>1</v>
      </c>
    </row>
    <row r="3622" spans="1:10" hidden="1" x14ac:dyDescent="0.25">
      <c r="A3622" s="169">
        <v>49772</v>
      </c>
      <c r="B3622" s="170" t="s">
        <v>2924</v>
      </c>
      <c r="C3622" s="170" t="s">
        <v>24</v>
      </c>
      <c r="D3622" s="170" t="s">
        <v>34</v>
      </c>
      <c r="E3622" s="170">
        <v>750</v>
      </c>
      <c r="F3622" s="170">
        <v>6</v>
      </c>
      <c r="G3622" s="171">
        <v>13</v>
      </c>
      <c r="H3622" s="170" t="s">
        <v>200</v>
      </c>
      <c r="I3622" s="171">
        <v>45.4</v>
      </c>
      <c r="J3622" s="169">
        <v>1</v>
      </c>
    </row>
    <row r="3623" spans="1:10" hidden="1" x14ac:dyDescent="0.25">
      <c r="A3623" s="169">
        <v>49779</v>
      </c>
      <c r="B3623" s="170" t="s">
        <v>2925</v>
      </c>
      <c r="C3623" s="170" t="s">
        <v>263</v>
      </c>
      <c r="D3623" s="170" t="s">
        <v>806</v>
      </c>
      <c r="E3623" s="170">
        <v>2840</v>
      </c>
      <c r="F3623" s="170">
        <v>3</v>
      </c>
      <c r="G3623" s="171">
        <v>4.5</v>
      </c>
      <c r="H3623" s="170" t="s">
        <v>1324</v>
      </c>
      <c r="I3623" s="171">
        <v>28.99</v>
      </c>
      <c r="J3623" s="169">
        <v>8</v>
      </c>
    </row>
    <row r="3624" spans="1:10" hidden="1" x14ac:dyDescent="0.25">
      <c r="A3624" s="169">
        <v>49829</v>
      </c>
      <c r="B3624" s="170" t="s">
        <v>2926</v>
      </c>
      <c r="C3624" s="170" t="s">
        <v>24</v>
      </c>
      <c r="D3624" s="170" t="s">
        <v>191</v>
      </c>
      <c r="E3624" s="170">
        <v>750</v>
      </c>
      <c r="F3624" s="170">
        <v>12</v>
      </c>
      <c r="G3624" s="171">
        <v>13.5</v>
      </c>
      <c r="H3624" s="170" t="s">
        <v>54</v>
      </c>
      <c r="I3624" s="171">
        <v>14.99</v>
      </c>
      <c r="J3624" s="169">
        <v>1</v>
      </c>
    </row>
    <row r="3625" spans="1:10" hidden="1" x14ac:dyDescent="0.25">
      <c r="A3625" s="169">
        <v>49834</v>
      </c>
      <c r="B3625" s="170" t="s">
        <v>2927</v>
      </c>
      <c r="C3625" s="170" t="s">
        <v>263</v>
      </c>
      <c r="D3625" s="170" t="s">
        <v>332</v>
      </c>
      <c r="E3625" s="170">
        <v>473</v>
      </c>
      <c r="F3625" s="170">
        <v>24</v>
      </c>
      <c r="G3625" s="171">
        <v>5</v>
      </c>
      <c r="H3625" s="170" t="s">
        <v>17</v>
      </c>
      <c r="I3625" s="171">
        <v>4.29</v>
      </c>
      <c r="J3625" s="169">
        <v>1</v>
      </c>
    </row>
    <row r="3626" spans="1:10" hidden="1" x14ac:dyDescent="0.25">
      <c r="A3626" s="169">
        <v>49837</v>
      </c>
      <c r="B3626" s="170" t="s">
        <v>2928</v>
      </c>
      <c r="C3626" s="170" t="s">
        <v>15</v>
      </c>
      <c r="D3626" s="170" t="s">
        <v>252</v>
      </c>
      <c r="E3626" s="170">
        <v>750</v>
      </c>
      <c r="F3626" s="170">
        <v>12</v>
      </c>
      <c r="G3626" s="171">
        <v>30</v>
      </c>
      <c r="H3626" s="170" t="s">
        <v>20</v>
      </c>
      <c r="I3626" s="171">
        <v>29.49</v>
      </c>
      <c r="J3626" s="169">
        <v>1</v>
      </c>
    </row>
    <row r="3627" spans="1:10" hidden="1" x14ac:dyDescent="0.25">
      <c r="A3627" s="169">
        <v>49875</v>
      </c>
      <c r="B3627" s="170" t="s">
        <v>2929</v>
      </c>
      <c r="C3627" s="170" t="s">
        <v>11</v>
      </c>
      <c r="D3627" s="170" t="s">
        <v>12</v>
      </c>
      <c r="E3627" s="170">
        <v>500</v>
      </c>
      <c r="F3627" s="170">
        <v>24</v>
      </c>
      <c r="G3627" s="171">
        <v>5</v>
      </c>
      <c r="H3627" s="170" t="s">
        <v>151</v>
      </c>
      <c r="I3627" s="171">
        <v>3.6</v>
      </c>
      <c r="J3627" s="169">
        <v>1</v>
      </c>
    </row>
    <row r="3628" spans="1:10" hidden="1" x14ac:dyDescent="0.25">
      <c r="A3628" s="169">
        <v>49875</v>
      </c>
      <c r="B3628" s="170" t="s">
        <v>2929</v>
      </c>
      <c r="C3628" s="170" t="s">
        <v>11</v>
      </c>
      <c r="D3628" s="170" t="s">
        <v>12</v>
      </c>
      <c r="E3628" s="170">
        <v>500</v>
      </c>
      <c r="F3628" s="170">
        <v>24</v>
      </c>
      <c r="G3628" s="171">
        <v>5</v>
      </c>
      <c r="H3628" s="170" t="s">
        <v>151</v>
      </c>
      <c r="I3628" s="171">
        <v>3.6</v>
      </c>
      <c r="J3628" s="169">
        <v>1</v>
      </c>
    </row>
    <row r="3629" spans="1:10" hidden="1" x14ac:dyDescent="0.25">
      <c r="A3629" s="169">
        <v>49876</v>
      </c>
      <c r="B3629" s="170" t="s">
        <v>2930</v>
      </c>
      <c r="C3629" s="170" t="s">
        <v>11</v>
      </c>
      <c r="D3629" s="170" t="s">
        <v>303</v>
      </c>
      <c r="E3629" s="170">
        <v>500</v>
      </c>
      <c r="F3629" s="170">
        <v>24</v>
      </c>
      <c r="G3629" s="171">
        <v>5.6</v>
      </c>
      <c r="H3629" s="170" t="s">
        <v>151</v>
      </c>
      <c r="I3629" s="171">
        <v>3.62</v>
      </c>
      <c r="J3629" s="169">
        <v>1</v>
      </c>
    </row>
    <row r="3630" spans="1:10" hidden="1" x14ac:dyDescent="0.25">
      <c r="A3630" s="169">
        <v>49876</v>
      </c>
      <c r="B3630" s="170" t="s">
        <v>2930</v>
      </c>
      <c r="C3630" s="170" t="s">
        <v>11</v>
      </c>
      <c r="D3630" s="170" t="s">
        <v>303</v>
      </c>
      <c r="E3630" s="170">
        <v>500</v>
      </c>
      <c r="F3630" s="170">
        <v>24</v>
      </c>
      <c r="G3630" s="171">
        <v>5.6</v>
      </c>
      <c r="H3630" s="170" t="s">
        <v>151</v>
      </c>
      <c r="I3630" s="171">
        <v>3.62</v>
      </c>
      <c r="J3630" s="169">
        <v>1</v>
      </c>
    </row>
    <row r="3631" spans="1:10" hidden="1" x14ac:dyDescent="0.25">
      <c r="A3631" s="169">
        <v>49877</v>
      </c>
      <c r="B3631" s="170" t="s">
        <v>2931</v>
      </c>
      <c r="C3631" s="170" t="s">
        <v>11</v>
      </c>
      <c r="D3631" s="170" t="s">
        <v>303</v>
      </c>
      <c r="E3631" s="170">
        <v>500</v>
      </c>
      <c r="F3631" s="170">
        <v>20</v>
      </c>
      <c r="G3631" s="171">
        <v>5.6</v>
      </c>
      <c r="H3631" s="170" t="s">
        <v>151</v>
      </c>
      <c r="I3631" s="171">
        <v>4.12</v>
      </c>
      <c r="J3631" s="169">
        <v>1</v>
      </c>
    </row>
    <row r="3632" spans="1:10" hidden="1" x14ac:dyDescent="0.25">
      <c r="A3632" s="169">
        <v>49877</v>
      </c>
      <c r="B3632" s="170" t="s">
        <v>2931</v>
      </c>
      <c r="C3632" s="170" t="s">
        <v>11</v>
      </c>
      <c r="D3632" s="170" t="s">
        <v>303</v>
      </c>
      <c r="E3632" s="170">
        <v>500</v>
      </c>
      <c r="F3632" s="170">
        <v>20</v>
      </c>
      <c r="G3632" s="171">
        <v>5.6</v>
      </c>
      <c r="H3632" s="170" t="s">
        <v>151</v>
      </c>
      <c r="I3632" s="171">
        <v>4.12</v>
      </c>
      <c r="J3632" s="169">
        <v>1</v>
      </c>
    </row>
    <row r="3633" spans="1:10" hidden="1" x14ac:dyDescent="0.25">
      <c r="A3633" s="169">
        <v>49905</v>
      </c>
      <c r="B3633" s="170" t="s">
        <v>2932</v>
      </c>
      <c r="C3633" s="170" t="s">
        <v>11</v>
      </c>
      <c r="D3633" s="170" t="s">
        <v>12</v>
      </c>
      <c r="E3633" s="170">
        <v>2130</v>
      </c>
      <c r="F3633" s="170">
        <v>4</v>
      </c>
      <c r="G3633" s="171">
        <v>5</v>
      </c>
      <c r="H3633" s="170" t="s">
        <v>342</v>
      </c>
      <c r="I3633" s="171">
        <v>12.05</v>
      </c>
      <c r="J3633" s="169">
        <v>6</v>
      </c>
    </row>
    <row r="3634" spans="1:10" hidden="1" x14ac:dyDescent="0.25">
      <c r="A3634" s="169">
        <v>49905</v>
      </c>
      <c r="B3634" s="170" t="s">
        <v>2932</v>
      </c>
      <c r="C3634" s="170" t="s">
        <v>11</v>
      </c>
      <c r="D3634" s="170" t="s">
        <v>12</v>
      </c>
      <c r="E3634" s="170">
        <v>2130</v>
      </c>
      <c r="F3634" s="170">
        <v>4</v>
      </c>
      <c r="G3634" s="171">
        <v>5</v>
      </c>
      <c r="H3634" s="170" t="s">
        <v>342</v>
      </c>
      <c r="I3634" s="171">
        <v>12.05</v>
      </c>
      <c r="J3634" s="169">
        <v>6</v>
      </c>
    </row>
    <row r="3635" spans="1:10" hidden="1" x14ac:dyDescent="0.25">
      <c r="A3635" s="169">
        <v>49908</v>
      </c>
      <c r="B3635" s="170" t="s">
        <v>2933</v>
      </c>
      <c r="C3635" s="170" t="s">
        <v>11</v>
      </c>
      <c r="D3635" s="170" t="s">
        <v>12</v>
      </c>
      <c r="E3635" s="170">
        <v>2838</v>
      </c>
      <c r="F3635" s="170">
        <v>4</v>
      </c>
      <c r="G3635" s="171">
        <v>5</v>
      </c>
      <c r="H3635" s="170" t="s">
        <v>982</v>
      </c>
      <c r="I3635" s="171">
        <v>19.989999999999998</v>
      </c>
      <c r="J3635" s="169">
        <v>6</v>
      </c>
    </row>
    <row r="3636" spans="1:10" hidden="1" x14ac:dyDescent="0.25">
      <c r="A3636" s="169">
        <v>49908</v>
      </c>
      <c r="B3636" s="170" t="s">
        <v>2933</v>
      </c>
      <c r="C3636" s="170" t="s">
        <v>11</v>
      </c>
      <c r="D3636" s="170" t="s">
        <v>12</v>
      </c>
      <c r="E3636" s="170">
        <v>2838</v>
      </c>
      <c r="F3636" s="170">
        <v>4</v>
      </c>
      <c r="G3636" s="171">
        <v>5</v>
      </c>
      <c r="H3636" s="170" t="s">
        <v>982</v>
      </c>
      <c r="I3636" s="171">
        <v>19.989999999999998</v>
      </c>
      <c r="J3636" s="169">
        <v>6</v>
      </c>
    </row>
    <row r="3637" spans="1:10" hidden="1" x14ac:dyDescent="0.25">
      <c r="A3637" s="169">
        <v>49912</v>
      </c>
      <c r="B3637" s="170" t="s">
        <v>2934</v>
      </c>
      <c r="C3637" s="170" t="s">
        <v>24</v>
      </c>
      <c r="D3637" s="170" t="s">
        <v>25</v>
      </c>
      <c r="E3637" s="170">
        <v>750</v>
      </c>
      <c r="F3637" s="170">
        <v>12</v>
      </c>
      <c r="G3637" s="171">
        <v>12</v>
      </c>
      <c r="H3637" s="170" t="s">
        <v>32</v>
      </c>
      <c r="I3637" s="171">
        <v>11.49</v>
      </c>
      <c r="J3637" s="169">
        <v>1</v>
      </c>
    </row>
    <row r="3638" spans="1:10" hidden="1" x14ac:dyDescent="0.25">
      <c r="A3638" s="169">
        <v>49937</v>
      </c>
      <c r="B3638" s="170" t="s">
        <v>2935</v>
      </c>
      <c r="C3638" s="170" t="s">
        <v>11</v>
      </c>
      <c r="D3638" s="170" t="s">
        <v>474</v>
      </c>
      <c r="E3638" s="170">
        <v>473</v>
      </c>
      <c r="F3638" s="170">
        <v>24</v>
      </c>
      <c r="G3638" s="171">
        <v>4.8</v>
      </c>
      <c r="H3638" s="170" t="s">
        <v>747</v>
      </c>
      <c r="I3638" s="171">
        <v>4.49</v>
      </c>
      <c r="J3638" s="169">
        <v>1</v>
      </c>
    </row>
    <row r="3639" spans="1:10" hidden="1" x14ac:dyDescent="0.25">
      <c r="A3639" s="169">
        <v>49937</v>
      </c>
      <c r="B3639" s="170" t="s">
        <v>2935</v>
      </c>
      <c r="C3639" s="170" t="s">
        <v>11</v>
      </c>
      <c r="D3639" s="170" t="s">
        <v>474</v>
      </c>
      <c r="E3639" s="170">
        <v>473</v>
      </c>
      <c r="F3639" s="170">
        <v>24</v>
      </c>
      <c r="G3639" s="171">
        <v>4.8</v>
      </c>
      <c r="H3639" s="170" t="s">
        <v>747</v>
      </c>
      <c r="I3639" s="171">
        <v>4.49</v>
      </c>
      <c r="J3639" s="169">
        <v>1</v>
      </c>
    </row>
    <row r="3640" spans="1:10" hidden="1" x14ac:dyDescent="0.25">
      <c r="A3640" s="169">
        <v>49973</v>
      </c>
      <c r="B3640" s="170" t="s">
        <v>2936</v>
      </c>
      <c r="C3640" s="170" t="s">
        <v>263</v>
      </c>
      <c r="D3640" s="170" t="s">
        <v>264</v>
      </c>
      <c r="E3640" s="170">
        <v>2130</v>
      </c>
      <c r="F3640" s="170">
        <v>4</v>
      </c>
      <c r="G3640" s="171">
        <v>5</v>
      </c>
      <c r="H3640" s="170" t="s">
        <v>13</v>
      </c>
      <c r="I3640" s="171">
        <v>18.489999999999998</v>
      </c>
      <c r="J3640" s="169">
        <v>6</v>
      </c>
    </row>
    <row r="3641" spans="1:10" hidden="1" x14ac:dyDescent="0.25">
      <c r="A3641" s="169">
        <v>49973</v>
      </c>
      <c r="B3641" s="170" t="s">
        <v>2936</v>
      </c>
      <c r="C3641" s="170" t="s">
        <v>263</v>
      </c>
      <c r="D3641" s="170" t="s">
        <v>264</v>
      </c>
      <c r="E3641" s="170">
        <v>2130</v>
      </c>
      <c r="F3641" s="170">
        <v>4</v>
      </c>
      <c r="G3641" s="171">
        <v>5</v>
      </c>
      <c r="H3641" s="170" t="s">
        <v>13</v>
      </c>
      <c r="I3641" s="171">
        <v>18.489999999999998</v>
      </c>
      <c r="J3641" s="169">
        <v>6</v>
      </c>
    </row>
    <row r="3642" spans="1:10" hidden="1" x14ac:dyDescent="0.25">
      <c r="A3642" s="169">
        <v>49980</v>
      </c>
      <c r="B3642" s="170" t="s">
        <v>2937</v>
      </c>
      <c r="C3642" s="170" t="s">
        <v>263</v>
      </c>
      <c r="D3642" s="170" t="s">
        <v>264</v>
      </c>
      <c r="E3642" s="170">
        <v>4260</v>
      </c>
      <c r="F3642" s="170">
        <v>1</v>
      </c>
      <c r="G3642" s="171">
        <v>5</v>
      </c>
      <c r="H3642" s="170" t="s">
        <v>13</v>
      </c>
      <c r="I3642" s="171">
        <v>33.29</v>
      </c>
      <c r="J3642" s="169">
        <v>12</v>
      </c>
    </row>
    <row r="3643" spans="1:10" hidden="1" x14ac:dyDescent="0.25">
      <c r="A3643" s="169">
        <v>49980</v>
      </c>
      <c r="B3643" s="170" t="s">
        <v>2937</v>
      </c>
      <c r="C3643" s="170" t="s">
        <v>263</v>
      </c>
      <c r="D3643" s="170" t="s">
        <v>264</v>
      </c>
      <c r="E3643" s="170">
        <v>4260</v>
      </c>
      <c r="F3643" s="170">
        <v>1</v>
      </c>
      <c r="G3643" s="171">
        <v>5</v>
      </c>
      <c r="H3643" s="170" t="s">
        <v>13</v>
      </c>
      <c r="I3643" s="171">
        <v>33.29</v>
      </c>
      <c r="J3643" s="169">
        <v>12</v>
      </c>
    </row>
    <row r="3644" spans="1:10" hidden="1" x14ac:dyDescent="0.25">
      <c r="A3644" s="169">
        <v>50009</v>
      </c>
      <c r="B3644" s="170" t="s">
        <v>2938</v>
      </c>
      <c r="C3644" s="170" t="s">
        <v>24</v>
      </c>
      <c r="D3644" s="170" t="s">
        <v>166</v>
      </c>
      <c r="E3644" s="170">
        <v>750</v>
      </c>
      <c r="F3644" s="170">
        <v>12</v>
      </c>
      <c r="G3644" s="171">
        <v>12.5</v>
      </c>
      <c r="H3644" s="170" t="s">
        <v>1214</v>
      </c>
      <c r="I3644" s="171">
        <v>19.989999999999998</v>
      </c>
      <c r="J3644" s="169">
        <v>1</v>
      </c>
    </row>
    <row r="3645" spans="1:10" hidden="1" x14ac:dyDescent="0.25">
      <c r="A3645" s="169">
        <v>50019</v>
      </c>
      <c r="B3645" s="170" t="s">
        <v>699</v>
      </c>
      <c r="C3645" s="170" t="s">
        <v>24</v>
      </c>
      <c r="D3645" s="170" t="s">
        <v>598</v>
      </c>
      <c r="E3645" s="170">
        <v>1500</v>
      </c>
      <c r="F3645" s="170">
        <v>6</v>
      </c>
      <c r="G3645" s="171">
        <v>7.5</v>
      </c>
      <c r="H3645" s="170" t="s">
        <v>43</v>
      </c>
      <c r="I3645" s="171">
        <v>28.99</v>
      </c>
      <c r="J3645" s="169">
        <v>1</v>
      </c>
    </row>
    <row r="3646" spans="1:10" hidden="1" x14ac:dyDescent="0.25">
      <c r="A3646" s="169">
        <v>50025</v>
      </c>
      <c r="B3646" s="170" t="s">
        <v>2939</v>
      </c>
      <c r="C3646" s="170" t="s">
        <v>24</v>
      </c>
      <c r="D3646" s="170" t="s">
        <v>166</v>
      </c>
      <c r="E3646" s="170">
        <v>750</v>
      </c>
      <c r="F3646" s="170">
        <v>12</v>
      </c>
      <c r="G3646" s="171">
        <v>12</v>
      </c>
      <c r="H3646" s="170" t="s">
        <v>47</v>
      </c>
      <c r="I3646" s="171">
        <v>13.49</v>
      </c>
      <c r="J3646" s="169">
        <v>1</v>
      </c>
    </row>
    <row r="3647" spans="1:10" hidden="1" x14ac:dyDescent="0.25">
      <c r="A3647" s="169">
        <v>50042</v>
      </c>
      <c r="B3647" s="170" t="s">
        <v>2940</v>
      </c>
      <c r="C3647" s="170" t="s">
        <v>15</v>
      </c>
      <c r="D3647" s="170" t="s">
        <v>1454</v>
      </c>
      <c r="E3647" s="170">
        <v>750</v>
      </c>
      <c r="F3647" s="170">
        <v>12</v>
      </c>
      <c r="G3647" s="171">
        <v>35</v>
      </c>
      <c r="H3647" s="170" t="s">
        <v>17</v>
      </c>
      <c r="I3647" s="171">
        <v>46.49</v>
      </c>
      <c r="J3647" s="169">
        <v>1</v>
      </c>
    </row>
    <row r="3648" spans="1:10" hidden="1" x14ac:dyDescent="0.25">
      <c r="A3648" s="169">
        <v>50071</v>
      </c>
      <c r="B3648" s="170" t="s">
        <v>2941</v>
      </c>
      <c r="C3648" s="170" t="s">
        <v>263</v>
      </c>
      <c r="D3648" s="170" t="s">
        <v>806</v>
      </c>
      <c r="E3648" s="170">
        <v>2130</v>
      </c>
      <c r="F3648" s="170">
        <v>4</v>
      </c>
      <c r="G3648" s="171">
        <v>4.5</v>
      </c>
      <c r="H3648" s="170" t="s">
        <v>13</v>
      </c>
      <c r="I3648" s="171">
        <v>18.489999999999998</v>
      </c>
      <c r="J3648" s="169">
        <v>6</v>
      </c>
    </row>
    <row r="3649" spans="1:10" hidden="1" x14ac:dyDescent="0.25">
      <c r="A3649" s="169">
        <v>50071</v>
      </c>
      <c r="B3649" s="170" t="s">
        <v>2941</v>
      </c>
      <c r="C3649" s="170" t="s">
        <v>263</v>
      </c>
      <c r="D3649" s="170" t="s">
        <v>806</v>
      </c>
      <c r="E3649" s="170">
        <v>2130</v>
      </c>
      <c r="F3649" s="170">
        <v>4</v>
      </c>
      <c r="G3649" s="171">
        <v>4.5</v>
      </c>
      <c r="H3649" s="170" t="s">
        <v>13</v>
      </c>
      <c r="I3649" s="171">
        <v>18.489999999999998</v>
      </c>
      <c r="J3649" s="169">
        <v>6</v>
      </c>
    </row>
    <row r="3650" spans="1:10" hidden="1" x14ac:dyDescent="0.25">
      <c r="A3650" s="169">
        <v>50072</v>
      </c>
      <c r="B3650" s="170" t="s">
        <v>2942</v>
      </c>
      <c r="C3650" s="170" t="s">
        <v>15</v>
      </c>
      <c r="D3650" s="170" t="s">
        <v>137</v>
      </c>
      <c r="E3650" s="170">
        <v>750</v>
      </c>
      <c r="F3650" s="170">
        <v>12</v>
      </c>
      <c r="G3650" s="171">
        <v>35</v>
      </c>
      <c r="H3650" s="170" t="s">
        <v>446</v>
      </c>
      <c r="I3650" s="171">
        <v>31.49</v>
      </c>
      <c r="J3650" s="169">
        <v>1</v>
      </c>
    </row>
    <row r="3651" spans="1:10" hidden="1" x14ac:dyDescent="0.25">
      <c r="A3651" s="169">
        <v>50086</v>
      </c>
      <c r="B3651" s="170" t="s">
        <v>2943</v>
      </c>
      <c r="C3651" s="170" t="s">
        <v>11</v>
      </c>
      <c r="D3651" s="170" t="s">
        <v>303</v>
      </c>
      <c r="E3651" s="170">
        <v>500</v>
      </c>
      <c r="F3651" s="170">
        <v>12</v>
      </c>
      <c r="G3651" s="171">
        <v>5.8</v>
      </c>
      <c r="H3651" s="170" t="s">
        <v>2364</v>
      </c>
      <c r="I3651" s="171">
        <v>7.95</v>
      </c>
      <c r="J3651" s="169">
        <v>1</v>
      </c>
    </row>
    <row r="3652" spans="1:10" hidden="1" x14ac:dyDescent="0.25">
      <c r="A3652" s="169">
        <v>50086</v>
      </c>
      <c r="B3652" s="170" t="s">
        <v>2943</v>
      </c>
      <c r="C3652" s="170" t="s">
        <v>11</v>
      </c>
      <c r="D3652" s="170" t="s">
        <v>303</v>
      </c>
      <c r="E3652" s="170">
        <v>500</v>
      </c>
      <c r="F3652" s="170">
        <v>12</v>
      </c>
      <c r="G3652" s="171">
        <v>5.8</v>
      </c>
      <c r="H3652" s="170" t="s">
        <v>2364</v>
      </c>
      <c r="I3652" s="171">
        <v>7.95</v>
      </c>
      <c r="J3652" s="169">
        <v>1</v>
      </c>
    </row>
    <row r="3653" spans="1:10" hidden="1" x14ac:dyDescent="0.25">
      <c r="A3653" s="169">
        <v>50107</v>
      </c>
      <c r="B3653" s="170" t="s">
        <v>2944</v>
      </c>
      <c r="C3653" s="170" t="s">
        <v>11</v>
      </c>
      <c r="D3653" s="170" t="s">
        <v>474</v>
      </c>
      <c r="E3653" s="170">
        <v>473</v>
      </c>
      <c r="F3653" s="170">
        <v>24</v>
      </c>
      <c r="G3653" s="171">
        <v>5</v>
      </c>
      <c r="H3653" s="170" t="s">
        <v>982</v>
      </c>
      <c r="I3653" s="171">
        <v>3.59</v>
      </c>
      <c r="J3653" s="169">
        <v>1</v>
      </c>
    </row>
    <row r="3654" spans="1:10" hidden="1" x14ac:dyDescent="0.25">
      <c r="A3654" s="169">
        <v>50107</v>
      </c>
      <c r="B3654" s="170" t="s">
        <v>2944</v>
      </c>
      <c r="C3654" s="170" t="s">
        <v>11</v>
      </c>
      <c r="D3654" s="170" t="s">
        <v>474</v>
      </c>
      <c r="E3654" s="170">
        <v>473</v>
      </c>
      <c r="F3654" s="170">
        <v>24</v>
      </c>
      <c r="G3654" s="171">
        <v>5</v>
      </c>
      <c r="H3654" s="170" t="s">
        <v>982</v>
      </c>
      <c r="I3654" s="171">
        <v>3.59</v>
      </c>
      <c r="J3654" s="169">
        <v>1</v>
      </c>
    </row>
    <row r="3655" spans="1:10" hidden="1" x14ac:dyDescent="0.25">
      <c r="A3655" s="169">
        <v>50111</v>
      </c>
      <c r="B3655" s="170" t="s">
        <v>2945</v>
      </c>
      <c r="C3655" s="170" t="s">
        <v>24</v>
      </c>
      <c r="D3655" s="170" t="s">
        <v>34</v>
      </c>
      <c r="E3655" s="170">
        <v>750</v>
      </c>
      <c r="F3655" s="170">
        <v>6</v>
      </c>
      <c r="G3655" s="171">
        <v>14</v>
      </c>
      <c r="H3655" s="170" t="s">
        <v>329</v>
      </c>
      <c r="I3655" s="171">
        <v>72.66</v>
      </c>
      <c r="J3655" s="169">
        <v>1</v>
      </c>
    </row>
    <row r="3656" spans="1:10" hidden="1" x14ac:dyDescent="0.25">
      <c r="A3656" s="169">
        <v>50116</v>
      </c>
      <c r="B3656" s="170" t="s">
        <v>2946</v>
      </c>
      <c r="C3656" s="170" t="s">
        <v>11</v>
      </c>
      <c r="D3656" s="170" t="s">
        <v>12</v>
      </c>
      <c r="E3656" s="170">
        <v>473</v>
      </c>
      <c r="F3656" s="170">
        <v>24</v>
      </c>
      <c r="G3656" s="171">
        <v>5</v>
      </c>
      <c r="H3656" s="170" t="s">
        <v>1457</v>
      </c>
      <c r="I3656" s="171">
        <v>4.25</v>
      </c>
      <c r="J3656" s="169">
        <v>1</v>
      </c>
    </row>
    <row r="3657" spans="1:10" hidden="1" x14ac:dyDescent="0.25">
      <c r="A3657" s="169">
        <v>50116</v>
      </c>
      <c r="B3657" s="170" t="s">
        <v>2946</v>
      </c>
      <c r="C3657" s="170" t="s">
        <v>11</v>
      </c>
      <c r="D3657" s="170" t="s">
        <v>12</v>
      </c>
      <c r="E3657" s="170">
        <v>473</v>
      </c>
      <c r="F3657" s="170">
        <v>24</v>
      </c>
      <c r="G3657" s="171">
        <v>5</v>
      </c>
      <c r="H3657" s="170" t="s">
        <v>1457</v>
      </c>
      <c r="I3657" s="171">
        <v>4.25</v>
      </c>
      <c r="J3657" s="169">
        <v>1</v>
      </c>
    </row>
    <row r="3658" spans="1:10" hidden="1" x14ac:dyDescent="0.25">
      <c r="A3658" s="169">
        <v>50123</v>
      </c>
      <c r="B3658" s="170" t="s">
        <v>2947</v>
      </c>
      <c r="C3658" s="170" t="s">
        <v>11</v>
      </c>
      <c r="D3658" s="170" t="s">
        <v>12</v>
      </c>
      <c r="E3658" s="170">
        <v>473</v>
      </c>
      <c r="F3658" s="170">
        <v>24</v>
      </c>
      <c r="G3658" s="171">
        <v>5</v>
      </c>
      <c r="H3658" s="170" t="s">
        <v>982</v>
      </c>
      <c r="I3658" s="171">
        <v>3.79</v>
      </c>
      <c r="J3658" s="169">
        <v>1</v>
      </c>
    </row>
    <row r="3659" spans="1:10" hidden="1" x14ac:dyDescent="0.25">
      <c r="A3659" s="169">
        <v>50123</v>
      </c>
      <c r="B3659" s="170" t="s">
        <v>2947</v>
      </c>
      <c r="C3659" s="170" t="s">
        <v>11</v>
      </c>
      <c r="D3659" s="170" t="s">
        <v>12</v>
      </c>
      <c r="E3659" s="170">
        <v>473</v>
      </c>
      <c r="F3659" s="170">
        <v>24</v>
      </c>
      <c r="G3659" s="171">
        <v>5</v>
      </c>
      <c r="H3659" s="170" t="s">
        <v>982</v>
      </c>
      <c r="I3659" s="171">
        <v>3.79</v>
      </c>
      <c r="J3659" s="169">
        <v>1</v>
      </c>
    </row>
    <row r="3660" spans="1:10" hidden="1" x14ac:dyDescent="0.25">
      <c r="A3660" s="169">
        <v>50142</v>
      </c>
      <c r="B3660" s="170" t="s">
        <v>2948</v>
      </c>
      <c r="C3660" s="170" t="s">
        <v>24</v>
      </c>
      <c r="D3660" s="170" t="s">
        <v>58</v>
      </c>
      <c r="E3660" s="170">
        <v>750</v>
      </c>
      <c r="F3660" s="170">
        <v>6</v>
      </c>
      <c r="G3660" s="171">
        <v>13.5</v>
      </c>
      <c r="H3660" s="170" t="s">
        <v>329</v>
      </c>
      <c r="I3660" s="171">
        <v>29.38</v>
      </c>
      <c r="J3660" s="169">
        <v>1</v>
      </c>
    </row>
    <row r="3661" spans="1:10" hidden="1" x14ac:dyDescent="0.25">
      <c r="A3661" s="169">
        <v>50149</v>
      </c>
      <c r="B3661" s="170" t="s">
        <v>2949</v>
      </c>
      <c r="C3661" s="170" t="s">
        <v>24</v>
      </c>
      <c r="D3661" s="170" t="s">
        <v>34</v>
      </c>
      <c r="E3661" s="170">
        <v>750</v>
      </c>
      <c r="F3661" s="170">
        <v>6</v>
      </c>
      <c r="G3661" s="171">
        <v>14</v>
      </c>
      <c r="H3661" s="170" t="s">
        <v>329</v>
      </c>
      <c r="I3661" s="171">
        <v>50.94</v>
      </c>
      <c r="J3661" s="169">
        <v>1</v>
      </c>
    </row>
    <row r="3662" spans="1:10" hidden="1" x14ac:dyDescent="0.25">
      <c r="A3662" s="169">
        <v>50200</v>
      </c>
      <c r="B3662" s="170" t="s">
        <v>2657</v>
      </c>
      <c r="C3662" s="170" t="s">
        <v>24</v>
      </c>
      <c r="D3662" s="170" t="s">
        <v>66</v>
      </c>
      <c r="E3662" s="170">
        <v>750</v>
      </c>
      <c r="F3662" s="170">
        <v>6</v>
      </c>
      <c r="G3662" s="171">
        <v>14.5</v>
      </c>
      <c r="H3662" s="170" t="s">
        <v>32</v>
      </c>
      <c r="I3662" s="171">
        <v>22.99</v>
      </c>
      <c r="J3662" s="169">
        <v>1</v>
      </c>
    </row>
    <row r="3663" spans="1:10" hidden="1" x14ac:dyDescent="0.25">
      <c r="A3663" s="169">
        <v>50218</v>
      </c>
      <c r="B3663" s="170" t="s">
        <v>2950</v>
      </c>
      <c r="C3663" s="170" t="s">
        <v>24</v>
      </c>
      <c r="D3663" s="170" t="s">
        <v>66</v>
      </c>
      <c r="E3663" s="170">
        <v>750</v>
      </c>
      <c r="F3663" s="170">
        <v>12</v>
      </c>
      <c r="G3663" s="171">
        <v>14.5</v>
      </c>
      <c r="H3663" s="170" t="s">
        <v>64</v>
      </c>
      <c r="I3663" s="171">
        <v>42.99</v>
      </c>
      <c r="J3663" s="169">
        <v>1</v>
      </c>
    </row>
    <row r="3664" spans="1:10" hidden="1" x14ac:dyDescent="0.25">
      <c r="A3664" s="169">
        <v>50220</v>
      </c>
      <c r="B3664" s="170" t="s">
        <v>2951</v>
      </c>
      <c r="C3664" s="170" t="s">
        <v>24</v>
      </c>
      <c r="D3664" s="170" t="s">
        <v>707</v>
      </c>
      <c r="E3664" s="170">
        <v>750</v>
      </c>
      <c r="F3664" s="170">
        <v>6</v>
      </c>
      <c r="G3664" s="171">
        <v>12.5</v>
      </c>
      <c r="H3664" s="170" t="s">
        <v>96</v>
      </c>
      <c r="I3664" s="171">
        <v>27.99</v>
      </c>
      <c r="J3664" s="169">
        <v>1</v>
      </c>
    </row>
    <row r="3665" spans="1:10" hidden="1" x14ac:dyDescent="0.25">
      <c r="A3665" s="169">
        <v>50224</v>
      </c>
      <c r="B3665" s="170" t="s">
        <v>2952</v>
      </c>
      <c r="C3665" s="170" t="s">
        <v>15</v>
      </c>
      <c r="D3665" s="170" t="s">
        <v>134</v>
      </c>
      <c r="E3665" s="170">
        <v>750</v>
      </c>
      <c r="F3665" s="170">
        <v>6</v>
      </c>
      <c r="G3665" s="171">
        <v>40</v>
      </c>
      <c r="H3665" s="170" t="s">
        <v>29</v>
      </c>
      <c r="I3665" s="171">
        <v>89.99</v>
      </c>
      <c r="J3665" s="169">
        <v>1</v>
      </c>
    </row>
    <row r="3666" spans="1:10" hidden="1" x14ac:dyDescent="0.25">
      <c r="A3666" s="169">
        <v>50236</v>
      </c>
      <c r="B3666" s="170" t="s">
        <v>2953</v>
      </c>
      <c r="C3666" s="170" t="s">
        <v>978</v>
      </c>
      <c r="D3666" s="170" t="s">
        <v>38</v>
      </c>
      <c r="E3666" s="170">
        <v>0</v>
      </c>
      <c r="F3666" s="170">
        <v>500</v>
      </c>
      <c r="H3666" s="170" t="s">
        <v>979</v>
      </c>
      <c r="I3666" s="171">
        <v>0</v>
      </c>
    </row>
    <row r="3667" spans="1:10" hidden="1" x14ac:dyDescent="0.25">
      <c r="A3667" s="169">
        <v>50239</v>
      </c>
      <c r="B3667" s="170" t="s">
        <v>2954</v>
      </c>
      <c r="C3667" s="170" t="s">
        <v>24</v>
      </c>
      <c r="D3667" s="170" t="s">
        <v>194</v>
      </c>
      <c r="E3667" s="170">
        <v>750</v>
      </c>
      <c r="F3667" s="170">
        <v>12</v>
      </c>
      <c r="G3667" s="171">
        <v>13</v>
      </c>
      <c r="H3667" s="170" t="s">
        <v>96</v>
      </c>
      <c r="I3667" s="171">
        <v>19.989999999999998</v>
      </c>
      <c r="J3667" s="169">
        <v>1</v>
      </c>
    </row>
    <row r="3668" spans="1:10" hidden="1" x14ac:dyDescent="0.25">
      <c r="A3668" s="169">
        <v>50244</v>
      </c>
      <c r="B3668" s="170" t="s">
        <v>2955</v>
      </c>
      <c r="C3668" s="170" t="s">
        <v>24</v>
      </c>
      <c r="D3668" s="170" t="s">
        <v>60</v>
      </c>
      <c r="E3668" s="170">
        <v>3000</v>
      </c>
      <c r="F3668" s="170">
        <v>4</v>
      </c>
      <c r="G3668" s="171">
        <v>12</v>
      </c>
      <c r="H3668" s="170" t="s">
        <v>32</v>
      </c>
      <c r="I3668" s="171">
        <v>37.99</v>
      </c>
      <c r="J3668" s="169">
        <v>1</v>
      </c>
    </row>
    <row r="3669" spans="1:10" hidden="1" x14ac:dyDescent="0.25">
      <c r="A3669" s="169">
        <v>50247</v>
      </c>
      <c r="B3669" s="170" t="s">
        <v>2956</v>
      </c>
      <c r="C3669" s="170" t="s">
        <v>24</v>
      </c>
      <c r="D3669" s="170" t="s">
        <v>194</v>
      </c>
      <c r="E3669" s="170">
        <v>3000</v>
      </c>
      <c r="F3669" s="170">
        <v>4</v>
      </c>
      <c r="G3669" s="171">
        <v>12.5</v>
      </c>
      <c r="H3669" s="170" t="s">
        <v>32</v>
      </c>
      <c r="I3669" s="171">
        <v>37.99</v>
      </c>
      <c r="J3669" s="169">
        <v>1</v>
      </c>
    </row>
    <row r="3670" spans="1:10" hidden="1" x14ac:dyDescent="0.25">
      <c r="A3670" s="169">
        <v>50258</v>
      </c>
      <c r="B3670" s="170" t="s">
        <v>2957</v>
      </c>
      <c r="C3670" s="170" t="s">
        <v>15</v>
      </c>
      <c r="D3670" s="170" t="s">
        <v>2478</v>
      </c>
      <c r="E3670" s="170">
        <v>360</v>
      </c>
      <c r="F3670" s="170">
        <v>20</v>
      </c>
      <c r="G3670" s="171">
        <v>13.5</v>
      </c>
      <c r="H3670" s="170" t="s">
        <v>54</v>
      </c>
      <c r="I3670" s="171">
        <v>11.39</v>
      </c>
      <c r="J3670" s="169">
        <v>1</v>
      </c>
    </row>
    <row r="3671" spans="1:10" hidden="1" x14ac:dyDescent="0.25">
      <c r="A3671" s="169">
        <v>50260</v>
      </c>
      <c r="B3671" s="170" t="s">
        <v>2958</v>
      </c>
      <c r="C3671" s="170" t="s">
        <v>15</v>
      </c>
      <c r="D3671" s="170" t="s">
        <v>2478</v>
      </c>
      <c r="E3671" s="170">
        <v>360</v>
      </c>
      <c r="F3671" s="170">
        <v>20</v>
      </c>
      <c r="G3671" s="171">
        <v>12.5</v>
      </c>
      <c r="H3671" s="170" t="s">
        <v>54</v>
      </c>
      <c r="I3671" s="171">
        <v>11.39</v>
      </c>
      <c r="J3671" s="169">
        <v>1</v>
      </c>
    </row>
    <row r="3672" spans="1:10" hidden="1" x14ac:dyDescent="0.25">
      <c r="A3672" s="169">
        <v>50261</v>
      </c>
      <c r="B3672" s="170" t="s">
        <v>2959</v>
      </c>
      <c r="C3672" s="170" t="s">
        <v>263</v>
      </c>
      <c r="D3672" s="170" t="s">
        <v>646</v>
      </c>
      <c r="E3672" s="170">
        <v>4260</v>
      </c>
      <c r="F3672" s="170">
        <v>1</v>
      </c>
      <c r="G3672" s="171">
        <v>7</v>
      </c>
      <c r="H3672" s="170" t="s">
        <v>285</v>
      </c>
      <c r="I3672" s="171">
        <v>26.99</v>
      </c>
      <c r="J3672" s="169">
        <v>12</v>
      </c>
    </row>
    <row r="3673" spans="1:10" hidden="1" x14ac:dyDescent="0.25">
      <c r="A3673" s="169">
        <v>50261</v>
      </c>
      <c r="B3673" s="170" t="s">
        <v>2959</v>
      </c>
      <c r="C3673" s="170" t="s">
        <v>263</v>
      </c>
      <c r="D3673" s="170" t="s">
        <v>646</v>
      </c>
      <c r="E3673" s="170">
        <v>4260</v>
      </c>
      <c r="F3673" s="170">
        <v>1</v>
      </c>
      <c r="G3673" s="171">
        <v>7</v>
      </c>
      <c r="H3673" s="170" t="s">
        <v>285</v>
      </c>
      <c r="I3673" s="171">
        <v>26.99</v>
      </c>
      <c r="J3673" s="169">
        <v>12</v>
      </c>
    </row>
    <row r="3674" spans="1:10" hidden="1" x14ac:dyDescent="0.25">
      <c r="A3674" s="169">
        <v>50264</v>
      </c>
      <c r="B3674" s="170" t="s">
        <v>2960</v>
      </c>
      <c r="C3674" s="170" t="s">
        <v>263</v>
      </c>
      <c r="D3674" s="170" t="s">
        <v>806</v>
      </c>
      <c r="E3674" s="170">
        <v>58600</v>
      </c>
      <c r="F3674" s="170">
        <v>1</v>
      </c>
      <c r="G3674" s="171">
        <v>5</v>
      </c>
      <c r="H3674" s="170" t="s">
        <v>342</v>
      </c>
      <c r="I3674" s="171">
        <v>250.61</v>
      </c>
      <c r="J3674" s="169">
        <v>1</v>
      </c>
    </row>
    <row r="3675" spans="1:10" hidden="1" x14ac:dyDescent="0.25">
      <c r="A3675" s="169">
        <v>50264</v>
      </c>
      <c r="B3675" s="170" t="s">
        <v>2960</v>
      </c>
      <c r="C3675" s="170" t="s">
        <v>263</v>
      </c>
      <c r="D3675" s="170" t="s">
        <v>806</v>
      </c>
      <c r="E3675" s="170">
        <v>58600</v>
      </c>
      <c r="F3675" s="170">
        <v>1</v>
      </c>
      <c r="G3675" s="171">
        <v>5</v>
      </c>
      <c r="H3675" s="170" t="s">
        <v>342</v>
      </c>
      <c r="I3675" s="171">
        <v>250.61</v>
      </c>
      <c r="J3675" s="169">
        <v>1</v>
      </c>
    </row>
    <row r="3676" spans="1:10" hidden="1" x14ac:dyDescent="0.25">
      <c r="A3676" s="169">
        <v>50270</v>
      </c>
      <c r="B3676" s="170" t="s">
        <v>2961</v>
      </c>
      <c r="C3676" s="170" t="s">
        <v>11</v>
      </c>
      <c r="D3676" s="170" t="s">
        <v>12</v>
      </c>
      <c r="E3676" s="170">
        <v>473</v>
      </c>
      <c r="F3676" s="170">
        <v>24</v>
      </c>
      <c r="G3676" s="171">
        <v>5</v>
      </c>
      <c r="H3676" s="170" t="s">
        <v>151</v>
      </c>
      <c r="I3676" s="171">
        <v>3.71</v>
      </c>
      <c r="J3676" s="169">
        <v>1</v>
      </c>
    </row>
    <row r="3677" spans="1:10" hidden="1" x14ac:dyDescent="0.25">
      <c r="A3677" s="169">
        <v>50270</v>
      </c>
      <c r="B3677" s="170" t="s">
        <v>2961</v>
      </c>
      <c r="C3677" s="170" t="s">
        <v>11</v>
      </c>
      <c r="D3677" s="170" t="s">
        <v>12</v>
      </c>
      <c r="E3677" s="170">
        <v>473</v>
      </c>
      <c r="F3677" s="170">
        <v>24</v>
      </c>
      <c r="G3677" s="171">
        <v>5</v>
      </c>
      <c r="H3677" s="170" t="s">
        <v>151</v>
      </c>
      <c r="I3677" s="171">
        <v>3.71</v>
      </c>
      <c r="J3677" s="169">
        <v>1</v>
      </c>
    </row>
    <row r="3678" spans="1:10" hidden="1" x14ac:dyDescent="0.25">
      <c r="A3678" s="169">
        <v>50274</v>
      </c>
      <c r="B3678" s="170" t="s">
        <v>2962</v>
      </c>
      <c r="C3678" s="170" t="s">
        <v>11</v>
      </c>
      <c r="D3678" s="170" t="s">
        <v>12</v>
      </c>
      <c r="E3678" s="170">
        <v>473</v>
      </c>
      <c r="F3678" s="170">
        <v>24</v>
      </c>
      <c r="G3678" s="171">
        <v>4.2</v>
      </c>
      <c r="H3678" s="170" t="s">
        <v>1457</v>
      </c>
      <c r="I3678" s="171">
        <v>3.75</v>
      </c>
      <c r="J3678" s="169">
        <v>1</v>
      </c>
    </row>
    <row r="3679" spans="1:10" hidden="1" x14ac:dyDescent="0.25">
      <c r="A3679" s="169">
        <v>50274</v>
      </c>
      <c r="B3679" s="170" t="s">
        <v>2962</v>
      </c>
      <c r="C3679" s="170" t="s">
        <v>11</v>
      </c>
      <c r="D3679" s="170" t="s">
        <v>12</v>
      </c>
      <c r="E3679" s="170">
        <v>473</v>
      </c>
      <c r="F3679" s="170">
        <v>24</v>
      </c>
      <c r="G3679" s="171">
        <v>4.2</v>
      </c>
      <c r="H3679" s="170" t="s">
        <v>1457</v>
      </c>
      <c r="I3679" s="171">
        <v>3.75</v>
      </c>
      <c r="J3679" s="169">
        <v>1</v>
      </c>
    </row>
    <row r="3680" spans="1:10" hidden="1" x14ac:dyDescent="0.25">
      <c r="A3680" s="169">
        <v>50276</v>
      </c>
      <c r="B3680" s="170" t="s">
        <v>620</v>
      </c>
      <c r="C3680" s="170" t="s">
        <v>15</v>
      </c>
      <c r="D3680" s="170" t="s">
        <v>213</v>
      </c>
      <c r="E3680" s="170">
        <v>375</v>
      </c>
      <c r="F3680" s="170">
        <v>12</v>
      </c>
      <c r="G3680" s="171">
        <v>40</v>
      </c>
      <c r="H3680" s="170" t="s">
        <v>29</v>
      </c>
      <c r="I3680" s="171">
        <v>50.99</v>
      </c>
      <c r="J3680" s="169">
        <v>1</v>
      </c>
    </row>
    <row r="3681" spans="1:10" hidden="1" x14ac:dyDescent="0.25">
      <c r="A3681" s="169">
        <v>50283</v>
      </c>
      <c r="B3681" s="170" t="s">
        <v>2963</v>
      </c>
      <c r="C3681" s="170" t="s">
        <v>24</v>
      </c>
      <c r="D3681" s="170" t="s">
        <v>191</v>
      </c>
      <c r="E3681" s="170">
        <v>4000</v>
      </c>
      <c r="F3681" s="170">
        <v>4</v>
      </c>
      <c r="G3681" s="171">
        <v>14</v>
      </c>
      <c r="H3681" s="170" t="s">
        <v>26</v>
      </c>
      <c r="I3681" s="171">
        <v>45.99</v>
      </c>
      <c r="J3681" s="169">
        <v>1</v>
      </c>
    </row>
    <row r="3682" spans="1:10" hidden="1" x14ac:dyDescent="0.25">
      <c r="A3682" s="169">
        <v>50286</v>
      </c>
      <c r="B3682" s="170" t="s">
        <v>2964</v>
      </c>
      <c r="C3682" s="170" t="s">
        <v>11</v>
      </c>
      <c r="D3682" s="170" t="s">
        <v>303</v>
      </c>
      <c r="E3682" s="170">
        <v>473</v>
      </c>
      <c r="F3682" s="170">
        <v>24</v>
      </c>
      <c r="G3682" s="171">
        <v>6</v>
      </c>
      <c r="H3682" s="170" t="s">
        <v>1457</v>
      </c>
      <c r="I3682" s="171">
        <v>4.75</v>
      </c>
      <c r="J3682" s="169">
        <v>1</v>
      </c>
    </row>
    <row r="3683" spans="1:10" hidden="1" x14ac:dyDescent="0.25">
      <c r="A3683" s="169">
        <v>50286</v>
      </c>
      <c r="B3683" s="170" t="s">
        <v>2964</v>
      </c>
      <c r="C3683" s="170" t="s">
        <v>11</v>
      </c>
      <c r="D3683" s="170" t="s">
        <v>303</v>
      </c>
      <c r="E3683" s="170">
        <v>473</v>
      </c>
      <c r="F3683" s="170">
        <v>24</v>
      </c>
      <c r="G3683" s="171">
        <v>6</v>
      </c>
      <c r="H3683" s="170" t="s">
        <v>1457</v>
      </c>
      <c r="I3683" s="171">
        <v>4.75</v>
      </c>
      <c r="J3683" s="169">
        <v>1</v>
      </c>
    </row>
    <row r="3684" spans="1:10" hidden="1" x14ac:dyDescent="0.25">
      <c r="A3684" s="169">
        <v>50289</v>
      </c>
      <c r="B3684" s="170" t="s">
        <v>2965</v>
      </c>
      <c r="C3684" s="170" t="s">
        <v>24</v>
      </c>
      <c r="D3684" s="170" t="s">
        <v>66</v>
      </c>
      <c r="E3684" s="170">
        <v>4000</v>
      </c>
      <c r="F3684" s="170">
        <v>4</v>
      </c>
      <c r="G3684" s="171">
        <v>12</v>
      </c>
      <c r="H3684" s="170" t="s">
        <v>26</v>
      </c>
      <c r="I3684" s="171">
        <v>41.99</v>
      </c>
      <c r="J3684" s="169">
        <v>1</v>
      </c>
    </row>
    <row r="3685" spans="1:10" hidden="1" x14ac:dyDescent="0.25">
      <c r="A3685" s="169">
        <v>50316</v>
      </c>
      <c r="B3685" s="170" t="s">
        <v>2966</v>
      </c>
      <c r="C3685" s="170" t="s">
        <v>11</v>
      </c>
      <c r="D3685" s="170" t="s">
        <v>12</v>
      </c>
      <c r="E3685" s="170">
        <v>355</v>
      </c>
      <c r="F3685" s="170">
        <v>24</v>
      </c>
      <c r="G3685" s="171">
        <v>4.5</v>
      </c>
      <c r="H3685" s="170" t="s">
        <v>2967</v>
      </c>
      <c r="I3685" s="171">
        <v>3.09</v>
      </c>
      <c r="J3685" s="169">
        <v>1</v>
      </c>
    </row>
    <row r="3686" spans="1:10" hidden="1" x14ac:dyDescent="0.25">
      <c r="A3686" s="169">
        <v>50316</v>
      </c>
      <c r="B3686" s="170" t="s">
        <v>2966</v>
      </c>
      <c r="C3686" s="170" t="s">
        <v>11</v>
      </c>
      <c r="D3686" s="170" t="s">
        <v>12</v>
      </c>
      <c r="E3686" s="170">
        <v>355</v>
      </c>
      <c r="F3686" s="170">
        <v>24</v>
      </c>
      <c r="G3686" s="171">
        <v>4.5</v>
      </c>
      <c r="H3686" s="170" t="s">
        <v>2967</v>
      </c>
      <c r="I3686" s="171">
        <v>3.09</v>
      </c>
      <c r="J3686" s="169">
        <v>1</v>
      </c>
    </row>
    <row r="3687" spans="1:10" hidden="1" x14ac:dyDescent="0.25">
      <c r="A3687" s="169">
        <v>50317</v>
      </c>
      <c r="B3687" s="170" t="s">
        <v>2968</v>
      </c>
      <c r="C3687" s="170" t="s">
        <v>11</v>
      </c>
      <c r="D3687" s="170" t="s">
        <v>267</v>
      </c>
      <c r="E3687" s="170">
        <v>355</v>
      </c>
      <c r="F3687" s="170">
        <v>24</v>
      </c>
      <c r="G3687" s="171">
        <v>4.2</v>
      </c>
      <c r="H3687" s="170" t="s">
        <v>2967</v>
      </c>
      <c r="I3687" s="171">
        <v>2.8</v>
      </c>
      <c r="J3687" s="169">
        <v>1</v>
      </c>
    </row>
    <row r="3688" spans="1:10" hidden="1" x14ac:dyDescent="0.25">
      <c r="A3688" s="169">
        <v>50317</v>
      </c>
      <c r="B3688" s="170" t="s">
        <v>2968</v>
      </c>
      <c r="C3688" s="170" t="s">
        <v>11</v>
      </c>
      <c r="D3688" s="170" t="s">
        <v>267</v>
      </c>
      <c r="E3688" s="170">
        <v>355</v>
      </c>
      <c r="F3688" s="170">
        <v>24</v>
      </c>
      <c r="G3688" s="171">
        <v>4.2</v>
      </c>
      <c r="H3688" s="170" t="s">
        <v>2967</v>
      </c>
      <c r="I3688" s="171">
        <v>2.8</v>
      </c>
      <c r="J3688" s="169">
        <v>1</v>
      </c>
    </row>
    <row r="3689" spans="1:10" hidden="1" x14ac:dyDescent="0.25">
      <c r="A3689" s="169">
        <v>50355</v>
      </c>
      <c r="B3689" s="170" t="s">
        <v>2969</v>
      </c>
      <c r="C3689" s="170" t="s">
        <v>11</v>
      </c>
      <c r="D3689" s="170" t="s">
        <v>267</v>
      </c>
      <c r="E3689" s="170">
        <v>355</v>
      </c>
      <c r="F3689" s="170">
        <v>24</v>
      </c>
      <c r="G3689" s="171">
        <v>5</v>
      </c>
      <c r="H3689" s="170" t="s">
        <v>2967</v>
      </c>
      <c r="I3689" s="171">
        <v>2.8</v>
      </c>
      <c r="J3689" s="169">
        <v>1</v>
      </c>
    </row>
    <row r="3690" spans="1:10" hidden="1" x14ac:dyDescent="0.25">
      <c r="A3690" s="169">
        <v>50355</v>
      </c>
      <c r="B3690" s="170" t="s">
        <v>2969</v>
      </c>
      <c r="C3690" s="170" t="s">
        <v>11</v>
      </c>
      <c r="D3690" s="170" t="s">
        <v>267</v>
      </c>
      <c r="E3690" s="170">
        <v>355</v>
      </c>
      <c r="F3690" s="170">
        <v>24</v>
      </c>
      <c r="G3690" s="171">
        <v>5</v>
      </c>
      <c r="H3690" s="170" t="s">
        <v>2967</v>
      </c>
      <c r="I3690" s="171">
        <v>2.8</v>
      </c>
      <c r="J3690" s="169">
        <v>1</v>
      </c>
    </row>
    <row r="3691" spans="1:10" hidden="1" x14ac:dyDescent="0.25">
      <c r="A3691" s="169">
        <v>50372</v>
      </c>
      <c r="B3691" s="170" t="s">
        <v>2970</v>
      </c>
      <c r="C3691" s="170" t="s">
        <v>24</v>
      </c>
      <c r="D3691" s="170" t="s">
        <v>34</v>
      </c>
      <c r="E3691" s="170">
        <v>750</v>
      </c>
      <c r="F3691" s="170">
        <v>12</v>
      </c>
      <c r="G3691" s="171">
        <v>14.5</v>
      </c>
      <c r="H3691" s="170" t="s">
        <v>200</v>
      </c>
      <c r="I3691" s="171">
        <v>40.99</v>
      </c>
      <c r="J3691" s="169">
        <v>1</v>
      </c>
    </row>
    <row r="3692" spans="1:10" hidden="1" x14ac:dyDescent="0.25">
      <c r="A3692" s="169">
        <v>50386</v>
      </c>
      <c r="B3692" s="170" t="s">
        <v>2971</v>
      </c>
      <c r="C3692" s="170" t="s">
        <v>24</v>
      </c>
      <c r="D3692" s="170" t="s">
        <v>34</v>
      </c>
      <c r="E3692" s="170">
        <v>750</v>
      </c>
      <c r="F3692" s="170">
        <v>12</v>
      </c>
      <c r="G3692" s="171">
        <v>14.5</v>
      </c>
      <c r="H3692" s="170" t="s">
        <v>634</v>
      </c>
      <c r="I3692" s="171">
        <v>19.420000000000002</v>
      </c>
      <c r="J3692" s="169">
        <v>1</v>
      </c>
    </row>
    <row r="3693" spans="1:10" hidden="1" x14ac:dyDescent="0.25">
      <c r="A3693" s="169">
        <v>50404</v>
      </c>
      <c r="B3693" s="170" t="s">
        <v>2972</v>
      </c>
      <c r="C3693" s="170" t="s">
        <v>24</v>
      </c>
      <c r="D3693" s="170" t="s">
        <v>34</v>
      </c>
      <c r="E3693" s="170">
        <v>750</v>
      </c>
      <c r="F3693" s="170">
        <v>12</v>
      </c>
      <c r="G3693" s="171">
        <v>14</v>
      </c>
      <c r="H3693" s="170" t="s">
        <v>200</v>
      </c>
      <c r="I3693" s="171">
        <v>16.989999999999998</v>
      </c>
      <c r="J3693" s="169">
        <v>1</v>
      </c>
    </row>
    <row r="3694" spans="1:10" hidden="1" x14ac:dyDescent="0.25">
      <c r="A3694" s="169">
        <v>50405</v>
      </c>
      <c r="B3694" s="170" t="s">
        <v>2973</v>
      </c>
      <c r="C3694" s="170" t="s">
        <v>24</v>
      </c>
      <c r="D3694" s="170" t="s">
        <v>598</v>
      </c>
      <c r="E3694" s="170">
        <v>750</v>
      </c>
      <c r="F3694" s="170">
        <v>12</v>
      </c>
      <c r="G3694" s="171">
        <v>12</v>
      </c>
      <c r="H3694" s="170" t="s">
        <v>200</v>
      </c>
      <c r="I3694" s="171">
        <v>13.99</v>
      </c>
      <c r="J3694" s="169">
        <v>1</v>
      </c>
    </row>
    <row r="3695" spans="1:10" hidden="1" x14ac:dyDescent="0.25">
      <c r="A3695" s="169">
        <v>50433</v>
      </c>
      <c r="B3695" s="170" t="s">
        <v>2974</v>
      </c>
      <c r="C3695" s="170" t="s">
        <v>24</v>
      </c>
      <c r="D3695" s="170" t="s">
        <v>148</v>
      </c>
      <c r="E3695" s="170">
        <v>750</v>
      </c>
      <c r="F3695" s="170">
        <v>12</v>
      </c>
      <c r="G3695" s="171">
        <v>15</v>
      </c>
      <c r="H3695" s="170" t="s">
        <v>200</v>
      </c>
      <c r="I3695" s="171">
        <v>21.99</v>
      </c>
      <c r="J3695" s="169">
        <v>1</v>
      </c>
    </row>
    <row r="3696" spans="1:10" hidden="1" x14ac:dyDescent="0.25">
      <c r="A3696" s="169">
        <v>50440</v>
      </c>
      <c r="B3696" s="170" t="s">
        <v>869</v>
      </c>
      <c r="C3696" s="170" t="s">
        <v>15</v>
      </c>
      <c r="D3696" s="170" t="s">
        <v>169</v>
      </c>
      <c r="E3696" s="170">
        <v>750</v>
      </c>
      <c r="F3696" s="170">
        <v>12</v>
      </c>
      <c r="G3696" s="171">
        <v>21</v>
      </c>
      <c r="H3696" s="170" t="s">
        <v>22</v>
      </c>
      <c r="I3696" s="171">
        <v>22.99</v>
      </c>
      <c r="J3696" s="169">
        <v>1</v>
      </c>
    </row>
    <row r="3697" spans="1:10" hidden="1" x14ac:dyDescent="0.25">
      <c r="A3697" s="169">
        <v>50442</v>
      </c>
      <c r="B3697" s="170" t="s">
        <v>2975</v>
      </c>
      <c r="C3697" s="170" t="s">
        <v>11</v>
      </c>
      <c r="D3697" s="170" t="s">
        <v>1406</v>
      </c>
      <c r="E3697" s="170">
        <v>473</v>
      </c>
      <c r="F3697" s="170">
        <v>24</v>
      </c>
      <c r="G3697" s="171">
        <v>5</v>
      </c>
      <c r="H3697" s="170" t="s">
        <v>1457</v>
      </c>
      <c r="I3697" s="171">
        <v>4.25</v>
      </c>
      <c r="J3697" s="169">
        <v>1</v>
      </c>
    </row>
    <row r="3698" spans="1:10" hidden="1" x14ac:dyDescent="0.25">
      <c r="A3698" s="169">
        <v>50442</v>
      </c>
      <c r="B3698" s="170" t="s">
        <v>2975</v>
      </c>
      <c r="C3698" s="170" t="s">
        <v>11</v>
      </c>
      <c r="D3698" s="170" t="s">
        <v>1406</v>
      </c>
      <c r="E3698" s="170">
        <v>473</v>
      </c>
      <c r="F3698" s="170">
        <v>24</v>
      </c>
      <c r="G3698" s="171">
        <v>5</v>
      </c>
      <c r="H3698" s="170" t="s">
        <v>1457</v>
      </c>
      <c r="I3698" s="171">
        <v>4.25</v>
      </c>
      <c r="J3698" s="169">
        <v>1</v>
      </c>
    </row>
    <row r="3699" spans="1:10" hidden="1" x14ac:dyDescent="0.25">
      <c r="A3699" s="169">
        <v>50444</v>
      </c>
      <c r="B3699" s="170" t="s">
        <v>2976</v>
      </c>
      <c r="C3699" s="170" t="s">
        <v>11</v>
      </c>
      <c r="D3699" s="170" t="s">
        <v>303</v>
      </c>
      <c r="E3699" s="170">
        <v>473</v>
      </c>
      <c r="F3699" s="170">
        <v>24</v>
      </c>
      <c r="G3699" s="171">
        <v>7.5</v>
      </c>
      <c r="H3699" s="170" t="s">
        <v>1407</v>
      </c>
      <c r="I3699" s="171">
        <v>4.62</v>
      </c>
      <c r="J3699" s="169">
        <v>1</v>
      </c>
    </row>
    <row r="3700" spans="1:10" hidden="1" x14ac:dyDescent="0.25">
      <c r="A3700" s="169">
        <v>50444</v>
      </c>
      <c r="B3700" s="170" t="s">
        <v>2976</v>
      </c>
      <c r="C3700" s="170" t="s">
        <v>11</v>
      </c>
      <c r="D3700" s="170" t="s">
        <v>303</v>
      </c>
      <c r="E3700" s="170">
        <v>473</v>
      </c>
      <c r="F3700" s="170">
        <v>24</v>
      </c>
      <c r="G3700" s="171">
        <v>7.5</v>
      </c>
      <c r="H3700" s="170" t="s">
        <v>1407</v>
      </c>
      <c r="I3700" s="171">
        <v>4.62</v>
      </c>
      <c r="J3700" s="169">
        <v>1</v>
      </c>
    </row>
    <row r="3701" spans="1:10" hidden="1" x14ac:dyDescent="0.25">
      <c r="A3701" s="169">
        <v>50447</v>
      </c>
      <c r="B3701" s="170" t="s">
        <v>2977</v>
      </c>
      <c r="C3701" s="170" t="s">
        <v>15</v>
      </c>
      <c r="D3701" s="170" t="s">
        <v>16</v>
      </c>
      <c r="E3701" s="170">
        <v>750</v>
      </c>
      <c r="F3701" s="170">
        <v>6</v>
      </c>
      <c r="G3701" s="171">
        <v>40</v>
      </c>
      <c r="H3701" s="170" t="s">
        <v>22</v>
      </c>
      <c r="I3701" s="171">
        <v>99.99</v>
      </c>
      <c r="J3701" s="169">
        <v>1</v>
      </c>
    </row>
    <row r="3702" spans="1:10" hidden="1" x14ac:dyDescent="0.25">
      <c r="A3702" s="169">
        <v>50494</v>
      </c>
      <c r="B3702" s="170" t="s">
        <v>2978</v>
      </c>
      <c r="C3702" s="170" t="s">
        <v>15</v>
      </c>
      <c r="D3702" s="170" t="s">
        <v>252</v>
      </c>
      <c r="E3702" s="170">
        <v>750</v>
      </c>
      <c r="F3702" s="170">
        <v>12</v>
      </c>
      <c r="G3702" s="171">
        <v>38</v>
      </c>
      <c r="H3702" s="170" t="s">
        <v>43</v>
      </c>
      <c r="I3702" s="171">
        <v>30.29</v>
      </c>
      <c r="J3702" s="169">
        <v>1</v>
      </c>
    </row>
    <row r="3703" spans="1:10" hidden="1" x14ac:dyDescent="0.25">
      <c r="A3703" s="169">
        <v>50508</v>
      </c>
      <c r="B3703" s="170" t="s">
        <v>2979</v>
      </c>
      <c r="C3703" s="170" t="s">
        <v>24</v>
      </c>
      <c r="D3703" s="170" t="s">
        <v>166</v>
      </c>
      <c r="E3703" s="170">
        <v>750</v>
      </c>
      <c r="F3703" s="170">
        <v>12</v>
      </c>
      <c r="G3703" s="171">
        <v>12</v>
      </c>
      <c r="H3703" s="170" t="s">
        <v>54</v>
      </c>
      <c r="I3703" s="171">
        <v>15.99</v>
      </c>
      <c r="J3703" s="169">
        <v>1</v>
      </c>
    </row>
    <row r="3704" spans="1:10" hidden="1" x14ac:dyDescent="0.25">
      <c r="A3704" s="169">
        <v>50568</v>
      </c>
      <c r="B3704" s="170" t="s">
        <v>2980</v>
      </c>
      <c r="C3704" s="170" t="s">
        <v>11</v>
      </c>
      <c r="D3704" s="170" t="s">
        <v>474</v>
      </c>
      <c r="E3704" s="170">
        <v>11352</v>
      </c>
      <c r="F3704" s="170">
        <v>1</v>
      </c>
      <c r="G3704" s="171">
        <v>5.6</v>
      </c>
      <c r="H3704" s="170" t="s">
        <v>1324</v>
      </c>
      <c r="I3704" s="171">
        <v>108</v>
      </c>
      <c r="J3704" s="169">
        <v>24</v>
      </c>
    </row>
    <row r="3705" spans="1:10" hidden="1" x14ac:dyDescent="0.25">
      <c r="A3705" s="169">
        <v>50568</v>
      </c>
      <c r="B3705" s="170" t="s">
        <v>2980</v>
      </c>
      <c r="C3705" s="170" t="s">
        <v>11</v>
      </c>
      <c r="D3705" s="170" t="s">
        <v>474</v>
      </c>
      <c r="E3705" s="170">
        <v>11352</v>
      </c>
      <c r="F3705" s="170">
        <v>1</v>
      </c>
      <c r="G3705" s="171">
        <v>5.6</v>
      </c>
      <c r="H3705" s="170" t="s">
        <v>1324</v>
      </c>
      <c r="I3705" s="171">
        <v>108</v>
      </c>
      <c r="J3705" s="169">
        <v>24</v>
      </c>
    </row>
    <row r="3706" spans="1:10" hidden="1" x14ac:dyDescent="0.25">
      <c r="A3706" s="169">
        <v>50571</v>
      </c>
      <c r="B3706" s="170" t="s">
        <v>2981</v>
      </c>
      <c r="C3706" s="170" t="s">
        <v>11</v>
      </c>
      <c r="D3706" s="170" t="s">
        <v>12</v>
      </c>
      <c r="E3706" s="170">
        <v>11352</v>
      </c>
      <c r="F3706" s="170">
        <v>1</v>
      </c>
      <c r="G3706" s="171">
        <v>5.5</v>
      </c>
      <c r="H3706" s="170" t="s">
        <v>1324</v>
      </c>
      <c r="I3706" s="171">
        <v>103.2</v>
      </c>
      <c r="J3706" s="169">
        <v>24</v>
      </c>
    </row>
    <row r="3707" spans="1:10" hidden="1" x14ac:dyDescent="0.25">
      <c r="A3707" s="169">
        <v>50571</v>
      </c>
      <c r="B3707" s="170" t="s">
        <v>2981</v>
      </c>
      <c r="C3707" s="170" t="s">
        <v>11</v>
      </c>
      <c r="D3707" s="170" t="s">
        <v>12</v>
      </c>
      <c r="E3707" s="170">
        <v>11352</v>
      </c>
      <c r="F3707" s="170">
        <v>1</v>
      </c>
      <c r="G3707" s="171">
        <v>5.5</v>
      </c>
      <c r="H3707" s="170" t="s">
        <v>1324</v>
      </c>
      <c r="I3707" s="171">
        <v>103.2</v>
      </c>
      <c r="J3707" s="169">
        <v>24</v>
      </c>
    </row>
    <row r="3708" spans="1:10" hidden="1" x14ac:dyDescent="0.25">
      <c r="A3708" s="169">
        <v>50616</v>
      </c>
      <c r="B3708" s="170" t="s">
        <v>2982</v>
      </c>
      <c r="C3708" s="170" t="s">
        <v>15</v>
      </c>
      <c r="D3708" s="170" t="s">
        <v>252</v>
      </c>
      <c r="E3708" s="170">
        <v>375</v>
      </c>
      <c r="F3708" s="170">
        <v>24</v>
      </c>
      <c r="G3708" s="171">
        <v>35</v>
      </c>
      <c r="H3708" s="170" t="s">
        <v>20</v>
      </c>
      <c r="I3708" s="171">
        <v>16.989999999999998</v>
      </c>
      <c r="J3708" s="169">
        <v>1</v>
      </c>
    </row>
    <row r="3709" spans="1:10" hidden="1" x14ac:dyDescent="0.25">
      <c r="A3709" s="169">
        <v>50655</v>
      </c>
      <c r="B3709" s="170" t="s">
        <v>2983</v>
      </c>
      <c r="C3709" s="170" t="s">
        <v>24</v>
      </c>
      <c r="D3709" s="170" t="s">
        <v>504</v>
      </c>
      <c r="E3709" s="170">
        <v>750</v>
      </c>
      <c r="F3709" s="170">
        <v>12</v>
      </c>
      <c r="G3709" s="171">
        <v>5</v>
      </c>
      <c r="H3709" s="170" t="s">
        <v>86</v>
      </c>
      <c r="I3709" s="171">
        <v>19.989999999999998</v>
      </c>
      <c r="J3709" s="169">
        <v>1</v>
      </c>
    </row>
    <row r="3710" spans="1:10" hidden="1" x14ac:dyDescent="0.25">
      <c r="A3710" s="169">
        <v>50656</v>
      </c>
      <c r="B3710" s="170" t="s">
        <v>2984</v>
      </c>
      <c r="C3710" s="170" t="s">
        <v>24</v>
      </c>
      <c r="D3710" s="170" t="s">
        <v>127</v>
      </c>
      <c r="E3710" s="170">
        <v>750</v>
      </c>
      <c r="F3710" s="170">
        <v>6</v>
      </c>
      <c r="G3710" s="171">
        <v>14</v>
      </c>
      <c r="H3710" s="170" t="s">
        <v>64</v>
      </c>
      <c r="I3710" s="171">
        <v>22.99</v>
      </c>
      <c r="J3710" s="169">
        <v>1</v>
      </c>
    </row>
    <row r="3711" spans="1:10" hidden="1" x14ac:dyDescent="0.25">
      <c r="A3711" s="169">
        <v>50674</v>
      </c>
      <c r="B3711" s="170" t="s">
        <v>2985</v>
      </c>
      <c r="C3711" s="170" t="s">
        <v>263</v>
      </c>
      <c r="D3711" s="170" t="s">
        <v>935</v>
      </c>
      <c r="E3711" s="170">
        <v>355</v>
      </c>
      <c r="F3711" s="170">
        <v>24</v>
      </c>
      <c r="G3711" s="171">
        <v>5.4</v>
      </c>
      <c r="H3711" s="170" t="s">
        <v>2607</v>
      </c>
      <c r="I3711" s="171">
        <v>4.99</v>
      </c>
      <c r="J3711" s="169">
        <v>1</v>
      </c>
    </row>
    <row r="3712" spans="1:10" hidden="1" x14ac:dyDescent="0.25">
      <c r="A3712" s="169">
        <v>50674</v>
      </c>
      <c r="B3712" s="170" t="s">
        <v>2985</v>
      </c>
      <c r="C3712" s="170" t="s">
        <v>263</v>
      </c>
      <c r="D3712" s="170" t="s">
        <v>935</v>
      </c>
      <c r="E3712" s="170">
        <v>355</v>
      </c>
      <c r="F3712" s="170">
        <v>24</v>
      </c>
      <c r="G3712" s="171">
        <v>5.4</v>
      </c>
      <c r="H3712" s="170" t="s">
        <v>2607</v>
      </c>
      <c r="I3712" s="171">
        <v>4.99</v>
      </c>
      <c r="J3712" s="169">
        <v>1</v>
      </c>
    </row>
    <row r="3713" spans="1:10" hidden="1" x14ac:dyDescent="0.25">
      <c r="A3713" s="169">
        <v>50695</v>
      </c>
      <c r="B3713" s="170" t="s">
        <v>2986</v>
      </c>
      <c r="C3713" s="170" t="s">
        <v>263</v>
      </c>
      <c r="D3713" s="170" t="s">
        <v>935</v>
      </c>
      <c r="E3713" s="170">
        <v>29330</v>
      </c>
      <c r="F3713" s="170">
        <v>1</v>
      </c>
      <c r="G3713" s="171">
        <v>5.5</v>
      </c>
      <c r="H3713" s="170" t="s">
        <v>1615</v>
      </c>
      <c r="I3713" s="171">
        <v>230.72</v>
      </c>
      <c r="J3713" s="169">
        <v>1</v>
      </c>
    </row>
    <row r="3714" spans="1:10" hidden="1" x14ac:dyDescent="0.25">
      <c r="A3714" s="169">
        <v>50695</v>
      </c>
      <c r="B3714" s="170" t="s">
        <v>2986</v>
      </c>
      <c r="C3714" s="170" t="s">
        <v>263</v>
      </c>
      <c r="D3714" s="170" t="s">
        <v>935</v>
      </c>
      <c r="E3714" s="170">
        <v>29330</v>
      </c>
      <c r="F3714" s="170">
        <v>1</v>
      </c>
      <c r="G3714" s="171">
        <v>5.5</v>
      </c>
      <c r="H3714" s="170" t="s">
        <v>1615</v>
      </c>
      <c r="I3714" s="171">
        <v>230.72</v>
      </c>
      <c r="J3714" s="169">
        <v>1</v>
      </c>
    </row>
    <row r="3715" spans="1:10" hidden="1" x14ac:dyDescent="0.25">
      <c r="A3715" s="169">
        <v>50699</v>
      </c>
      <c r="B3715" s="170" t="s">
        <v>2987</v>
      </c>
      <c r="C3715" s="170" t="s">
        <v>24</v>
      </c>
      <c r="D3715" s="170" t="s">
        <v>504</v>
      </c>
      <c r="E3715" s="170">
        <v>750</v>
      </c>
      <c r="F3715" s="170">
        <v>12</v>
      </c>
      <c r="G3715" s="171">
        <v>5</v>
      </c>
      <c r="H3715" s="170" t="s">
        <v>86</v>
      </c>
      <c r="I3715" s="171">
        <v>19.989999999999998</v>
      </c>
      <c r="J3715" s="169">
        <v>1</v>
      </c>
    </row>
    <row r="3716" spans="1:10" hidden="1" x14ac:dyDescent="0.25">
      <c r="A3716" s="169">
        <v>50743</v>
      </c>
      <c r="B3716" s="170" t="s">
        <v>2988</v>
      </c>
      <c r="C3716" s="170" t="s">
        <v>24</v>
      </c>
      <c r="D3716" s="170" t="s">
        <v>34</v>
      </c>
      <c r="E3716" s="170">
        <v>750</v>
      </c>
      <c r="F3716" s="170">
        <v>12</v>
      </c>
      <c r="G3716" s="171">
        <v>14.5</v>
      </c>
      <c r="H3716" s="170" t="s">
        <v>86</v>
      </c>
      <c r="I3716" s="171">
        <v>56.99</v>
      </c>
      <c r="J3716" s="169">
        <v>1</v>
      </c>
    </row>
    <row r="3717" spans="1:10" hidden="1" x14ac:dyDescent="0.25">
      <c r="A3717" s="169">
        <v>50765</v>
      </c>
      <c r="B3717" s="170" t="s">
        <v>2989</v>
      </c>
      <c r="C3717" s="170" t="s">
        <v>263</v>
      </c>
      <c r="D3717" s="170" t="s">
        <v>909</v>
      </c>
      <c r="E3717" s="170">
        <v>30000</v>
      </c>
      <c r="F3717" s="170">
        <v>1</v>
      </c>
      <c r="G3717" s="171">
        <v>6.5</v>
      </c>
      <c r="H3717" s="170" t="s">
        <v>2655</v>
      </c>
      <c r="I3717" s="171">
        <v>250</v>
      </c>
      <c r="J3717" s="169">
        <v>1</v>
      </c>
    </row>
    <row r="3718" spans="1:10" hidden="1" x14ac:dyDescent="0.25">
      <c r="A3718" s="169">
        <v>50765</v>
      </c>
      <c r="B3718" s="170" t="s">
        <v>2989</v>
      </c>
      <c r="C3718" s="170" t="s">
        <v>263</v>
      </c>
      <c r="D3718" s="170" t="s">
        <v>909</v>
      </c>
      <c r="E3718" s="170">
        <v>30000</v>
      </c>
      <c r="F3718" s="170">
        <v>1</v>
      </c>
      <c r="G3718" s="171">
        <v>6.5</v>
      </c>
      <c r="H3718" s="170" t="s">
        <v>2364</v>
      </c>
      <c r="I3718" s="171">
        <v>250</v>
      </c>
      <c r="J3718" s="169">
        <v>1</v>
      </c>
    </row>
    <row r="3719" spans="1:10" hidden="1" x14ac:dyDescent="0.25">
      <c r="A3719" s="169">
        <v>50788</v>
      </c>
      <c r="B3719" s="170" t="s">
        <v>2990</v>
      </c>
      <c r="C3719" s="170" t="s">
        <v>263</v>
      </c>
      <c r="D3719" s="170" t="s">
        <v>264</v>
      </c>
      <c r="E3719" s="170">
        <v>2840</v>
      </c>
      <c r="F3719" s="170">
        <v>3</v>
      </c>
      <c r="G3719" s="171">
        <v>5</v>
      </c>
      <c r="H3719" s="170" t="s">
        <v>2760</v>
      </c>
      <c r="I3719" s="171">
        <v>26.86</v>
      </c>
      <c r="J3719" s="169">
        <v>8</v>
      </c>
    </row>
    <row r="3720" spans="1:10" hidden="1" x14ac:dyDescent="0.25">
      <c r="A3720" s="169">
        <v>50788</v>
      </c>
      <c r="B3720" s="170" t="s">
        <v>2990</v>
      </c>
      <c r="C3720" s="170" t="s">
        <v>263</v>
      </c>
      <c r="D3720" s="170" t="s">
        <v>264</v>
      </c>
      <c r="E3720" s="170">
        <v>2840</v>
      </c>
      <c r="F3720" s="170">
        <v>3</v>
      </c>
      <c r="G3720" s="171">
        <v>5</v>
      </c>
      <c r="H3720" s="170" t="s">
        <v>2760</v>
      </c>
      <c r="I3720" s="171">
        <v>26.86</v>
      </c>
      <c r="J3720" s="169">
        <v>8</v>
      </c>
    </row>
    <row r="3721" spans="1:10" hidden="1" x14ac:dyDescent="0.25">
      <c r="A3721" s="169">
        <v>50814</v>
      </c>
      <c r="B3721" s="170" t="s">
        <v>2991</v>
      </c>
      <c r="C3721" s="170" t="s">
        <v>24</v>
      </c>
      <c r="D3721" s="170" t="s">
        <v>382</v>
      </c>
      <c r="E3721" s="170">
        <v>750</v>
      </c>
      <c r="F3721" s="170">
        <v>12</v>
      </c>
      <c r="G3721" s="171">
        <v>14</v>
      </c>
      <c r="H3721" s="170" t="s">
        <v>64</v>
      </c>
      <c r="I3721" s="171">
        <v>15.99</v>
      </c>
      <c r="J3721" s="169">
        <v>1</v>
      </c>
    </row>
    <row r="3722" spans="1:10" hidden="1" x14ac:dyDescent="0.25">
      <c r="A3722" s="169">
        <v>50857</v>
      </c>
      <c r="B3722" s="170" t="s">
        <v>2992</v>
      </c>
      <c r="C3722" s="170" t="s">
        <v>263</v>
      </c>
      <c r="D3722" s="170" t="s">
        <v>332</v>
      </c>
      <c r="E3722" s="170">
        <v>750</v>
      </c>
      <c r="F3722" s="170">
        <v>12</v>
      </c>
      <c r="G3722" s="171">
        <v>5.9</v>
      </c>
      <c r="H3722" s="170" t="s">
        <v>141</v>
      </c>
      <c r="I3722" s="171">
        <v>13.99</v>
      </c>
      <c r="J3722" s="169">
        <v>1</v>
      </c>
    </row>
    <row r="3723" spans="1:10" hidden="1" x14ac:dyDescent="0.25">
      <c r="A3723" s="169">
        <v>50862</v>
      </c>
      <c r="B3723" s="170" t="s">
        <v>2993</v>
      </c>
      <c r="C3723" s="170" t="s">
        <v>263</v>
      </c>
      <c r="D3723" s="170" t="s">
        <v>332</v>
      </c>
      <c r="E3723" s="170">
        <v>1420</v>
      </c>
      <c r="F3723" s="170">
        <v>6</v>
      </c>
      <c r="G3723" s="171">
        <v>7</v>
      </c>
      <c r="H3723" s="170" t="s">
        <v>333</v>
      </c>
      <c r="I3723" s="171">
        <v>14.29</v>
      </c>
      <c r="J3723" s="169">
        <v>4</v>
      </c>
    </row>
    <row r="3724" spans="1:10" hidden="1" x14ac:dyDescent="0.25">
      <c r="A3724" s="169">
        <v>50874</v>
      </c>
      <c r="B3724" s="170" t="s">
        <v>2994</v>
      </c>
      <c r="C3724" s="170" t="s">
        <v>11</v>
      </c>
      <c r="D3724" s="170" t="s">
        <v>474</v>
      </c>
      <c r="E3724" s="170">
        <v>473</v>
      </c>
      <c r="F3724" s="170">
        <v>24</v>
      </c>
      <c r="G3724" s="171">
        <v>5</v>
      </c>
      <c r="H3724" s="170" t="s">
        <v>1556</v>
      </c>
      <c r="I3724" s="171">
        <v>4.8499999999999996</v>
      </c>
      <c r="J3724" s="169">
        <v>1</v>
      </c>
    </row>
    <row r="3725" spans="1:10" hidden="1" x14ac:dyDescent="0.25">
      <c r="A3725" s="169">
        <v>50874</v>
      </c>
      <c r="B3725" s="170" t="s">
        <v>2994</v>
      </c>
      <c r="C3725" s="170" t="s">
        <v>11</v>
      </c>
      <c r="D3725" s="170" t="s">
        <v>474</v>
      </c>
      <c r="E3725" s="170">
        <v>473</v>
      </c>
      <c r="F3725" s="170">
        <v>24</v>
      </c>
      <c r="G3725" s="171">
        <v>5</v>
      </c>
      <c r="H3725" s="170" t="s">
        <v>1556</v>
      </c>
      <c r="I3725" s="171">
        <v>4.8499999999999996</v>
      </c>
      <c r="J3725" s="169">
        <v>1</v>
      </c>
    </row>
    <row r="3726" spans="1:10" hidden="1" x14ac:dyDescent="0.25">
      <c r="A3726" s="169">
        <v>50891</v>
      </c>
      <c r="B3726" s="170" t="s">
        <v>869</v>
      </c>
      <c r="C3726" s="170" t="s">
        <v>15</v>
      </c>
      <c r="D3726" s="170" t="s">
        <v>169</v>
      </c>
      <c r="E3726" s="170">
        <v>1140</v>
      </c>
      <c r="F3726" s="170">
        <v>12</v>
      </c>
      <c r="G3726" s="171">
        <v>21</v>
      </c>
      <c r="H3726" s="170" t="s">
        <v>22</v>
      </c>
      <c r="I3726" s="171">
        <v>32.99</v>
      </c>
      <c r="J3726" s="169">
        <v>1</v>
      </c>
    </row>
    <row r="3727" spans="1:10" hidden="1" x14ac:dyDescent="0.25">
      <c r="A3727" s="169">
        <v>50894</v>
      </c>
      <c r="B3727" s="170" t="s">
        <v>991</v>
      </c>
      <c r="C3727" s="170" t="s">
        <v>15</v>
      </c>
      <c r="D3727" s="170" t="s">
        <v>140</v>
      </c>
      <c r="E3727" s="170">
        <v>50</v>
      </c>
      <c r="F3727" s="170">
        <v>120</v>
      </c>
      <c r="G3727" s="171">
        <v>21</v>
      </c>
      <c r="H3727" s="170" t="s">
        <v>22</v>
      </c>
      <c r="I3727" s="171">
        <v>2.4900000000000002</v>
      </c>
      <c r="J3727" s="169">
        <v>1</v>
      </c>
    </row>
    <row r="3728" spans="1:10" hidden="1" x14ac:dyDescent="0.25">
      <c r="A3728" s="169">
        <v>50922</v>
      </c>
      <c r="B3728" s="170" t="s">
        <v>2995</v>
      </c>
      <c r="C3728" s="170" t="s">
        <v>11</v>
      </c>
      <c r="D3728" s="170" t="s">
        <v>12</v>
      </c>
      <c r="E3728" s="170">
        <v>3784</v>
      </c>
      <c r="F3728" s="170">
        <v>3</v>
      </c>
      <c r="G3728" s="171">
        <v>4.5</v>
      </c>
      <c r="H3728" s="170" t="s">
        <v>1391</v>
      </c>
      <c r="I3728" s="171">
        <v>25.99</v>
      </c>
      <c r="J3728" s="169">
        <v>8</v>
      </c>
    </row>
    <row r="3729" spans="1:10" hidden="1" x14ac:dyDescent="0.25">
      <c r="A3729" s="169">
        <v>50922</v>
      </c>
      <c r="B3729" s="170" t="s">
        <v>2995</v>
      </c>
      <c r="C3729" s="170" t="s">
        <v>11</v>
      </c>
      <c r="D3729" s="170" t="s">
        <v>12</v>
      </c>
      <c r="E3729" s="170">
        <v>3784</v>
      </c>
      <c r="F3729" s="170">
        <v>3</v>
      </c>
      <c r="G3729" s="171">
        <v>4.5</v>
      </c>
      <c r="H3729" s="170" t="s">
        <v>1391</v>
      </c>
      <c r="I3729" s="171">
        <v>25.99</v>
      </c>
      <c r="J3729" s="169">
        <v>8</v>
      </c>
    </row>
    <row r="3730" spans="1:10" hidden="1" x14ac:dyDescent="0.25">
      <c r="A3730" s="169">
        <v>50923</v>
      </c>
      <c r="B3730" s="170" t="s">
        <v>2996</v>
      </c>
      <c r="C3730" s="170" t="s">
        <v>11</v>
      </c>
      <c r="D3730" s="170" t="s">
        <v>12</v>
      </c>
      <c r="E3730" s="170">
        <v>473</v>
      </c>
      <c r="F3730" s="170">
        <v>24</v>
      </c>
      <c r="G3730" s="171">
        <v>4.5</v>
      </c>
      <c r="H3730" s="170" t="s">
        <v>1391</v>
      </c>
      <c r="I3730" s="171">
        <v>3.79</v>
      </c>
      <c r="J3730" s="169">
        <v>1</v>
      </c>
    </row>
    <row r="3731" spans="1:10" hidden="1" x14ac:dyDescent="0.25">
      <c r="A3731" s="169">
        <v>50923</v>
      </c>
      <c r="B3731" s="170" t="s">
        <v>2996</v>
      </c>
      <c r="C3731" s="170" t="s">
        <v>11</v>
      </c>
      <c r="D3731" s="170" t="s">
        <v>12</v>
      </c>
      <c r="E3731" s="170">
        <v>473</v>
      </c>
      <c r="F3731" s="170">
        <v>24</v>
      </c>
      <c r="G3731" s="171">
        <v>4.5</v>
      </c>
      <c r="H3731" s="170" t="s">
        <v>1391</v>
      </c>
      <c r="I3731" s="171">
        <v>3.79</v>
      </c>
      <c r="J3731" s="169">
        <v>1</v>
      </c>
    </row>
    <row r="3732" spans="1:10" hidden="1" x14ac:dyDescent="0.25">
      <c r="A3732" s="169">
        <v>50926</v>
      </c>
      <c r="B3732" s="170" t="s">
        <v>2997</v>
      </c>
      <c r="C3732" s="170" t="s">
        <v>11</v>
      </c>
      <c r="D3732" s="170" t="s">
        <v>303</v>
      </c>
      <c r="E3732" s="170">
        <v>355</v>
      </c>
      <c r="F3732" s="170">
        <v>24</v>
      </c>
      <c r="G3732" s="171">
        <v>7.5</v>
      </c>
      <c r="H3732" s="170" t="s">
        <v>2364</v>
      </c>
      <c r="I3732" s="171">
        <v>3.99</v>
      </c>
      <c r="J3732" s="169">
        <v>1</v>
      </c>
    </row>
    <row r="3733" spans="1:10" hidden="1" x14ac:dyDescent="0.25">
      <c r="A3733" s="169">
        <v>50926</v>
      </c>
      <c r="B3733" s="170" t="s">
        <v>2997</v>
      </c>
      <c r="C3733" s="170" t="s">
        <v>11</v>
      </c>
      <c r="D3733" s="170" t="s">
        <v>303</v>
      </c>
      <c r="E3733" s="170">
        <v>355</v>
      </c>
      <c r="F3733" s="170">
        <v>24</v>
      </c>
      <c r="G3733" s="171">
        <v>7.5</v>
      </c>
      <c r="H3733" s="170" t="s">
        <v>2364</v>
      </c>
      <c r="I3733" s="171">
        <v>3.99</v>
      </c>
      <c r="J3733" s="169">
        <v>1</v>
      </c>
    </row>
    <row r="3734" spans="1:10" hidden="1" x14ac:dyDescent="0.25">
      <c r="A3734" s="169">
        <v>50933</v>
      </c>
      <c r="B3734" s="170" t="s">
        <v>2998</v>
      </c>
      <c r="C3734" s="170" t="s">
        <v>11</v>
      </c>
      <c r="D3734" s="170" t="s">
        <v>267</v>
      </c>
      <c r="E3734" s="170">
        <v>4260</v>
      </c>
      <c r="F3734" s="170">
        <v>1</v>
      </c>
      <c r="G3734" s="171">
        <v>5</v>
      </c>
      <c r="H3734" s="170" t="s">
        <v>13</v>
      </c>
      <c r="I3734" s="171">
        <v>29.99</v>
      </c>
      <c r="J3734" s="169">
        <v>12</v>
      </c>
    </row>
    <row r="3735" spans="1:10" hidden="1" x14ac:dyDescent="0.25">
      <c r="A3735" s="169">
        <v>50933</v>
      </c>
      <c r="B3735" s="170" t="s">
        <v>2998</v>
      </c>
      <c r="C3735" s="170" t="s">
        <v>11</v>
      </c>
      <c r="D3735" s="170" t="s">
        <v>267</v>
      </c>
      <c r="E3735" s="170">
        <v>4260</v>
      </c>
      <c r="F3735" s="170">
        <v>1</v>
      </c>
      <c r="G3735" s="171">
        <v>5</v>
      </c>
      <c r="H3735" s="170" t="s">
        <v>13</v>
      </c>
      <c r="I3735" s="171">
        <v>29.99</v>
      </c>
      <c r="J3735" s="169">
        <v>12</v>
      </c>
    </row>
    <row r="3736" spans="1:10" hidden="1" x14ac:dyDescent="0.25">
      <c r="A3736" s="169">
        <v>50939</v>
      </c>
      <c r="B3736" s="170" t="s">
        <v>2999</v>
      </c>
      <c r="C3736" s="170" t="s">
        <v>11</v>
      </c>
      <c r="D3736" s="170" t="s">
        <v>12</v>
      </c>
      <c r="E3736" s="170">
        <v>5000</v>
      </c>
      <c r="F3736" s="170">
        <v>2</v>
      </c>
      <c r="G3736" s="171">
        <v>5</v>
      </c>
      <c r="H3736" s="170" t="s">
        <v>222</v>
      </c>
      <c r="I3736" s="171">
        <v>35.99</v>
      </c>
      <c r="J3736" s="169">
        <v>1</v>
      </c>
    </row>
    <row r="3737" spans="1:10" hidden="1" x14ac:dyDescent="0.25">
      <c r="A3737" s="169">
        <v>50939</v>
      </c>
      <c r="B3737" s="170" t="s">
        <v>2999</v>
      </c>
      <c r="C3737" s="170" t="s">
        <v>11</v>
      </c>
      <c r="D3737" s="170" t="s">
        <v>12</v>
      </c>
      <c r="E3737" s="170">
        <v>5000</v>
      </c>
      <c r="F3737" s="170">
        <v>2</v>
      </c>
      <c r="G3737" s="171">
        <v>5</v>
      </c>
      <c r="H3737" s="170" t="s">
        <v>222</v>
      </c>
      <c r="I3737" s="171">
        <v>35.99</v>
      </c>
      <c r="J3737" s="169">
        <v>1</v>
      </c>
    </row>
    <row r="3738" spans="1:10" hidden="1" x14ac:dyDescent="0.25">
      <c r="A3738" s="169">
        <v>50943</v>
      </c>
      <c r="B3738" s="170" t="s">
        <v>3000</v>
      </c>
      <c r="C3738" s="170" t="s">
        <v>11</v>
      </c>
      <c r="D3738" s="170" t="s">
        <v>474</v>
      </c>
      <c r="E3738" s="170">
        <v>473</v>
      </c>
      <c r="F3738" s="170">
        <v>24</v>
      </c>
      <c r="G3738" s="171">
        <v>5</v>
      </c>
      <c r="H3738" s="170" t="s">
        <v>1053</v>
      </c>
      <c r="I3738" s="171">
        <v>3.96</v>
      </c>
      <c r="J3738" s="169">
        <v>1</v>
      </c>
    </row>
    <row r="3739" spans="1:10" hidden="1" x14ac:dyDescent="0.25">
      <c r="A3739" s="169">
        <v>50943</v>
      </c>
      <c r="B3739" s="170" t="s">
        <v>3000</v>
      </c>
      <c r="C3739" s="170" t="s">
        <v>11</v>
      </c>
      <c r="D3739" s="170" t="s">
        <v>474</v>
      </c>
      <c r="E3739" s="170">
        <v>473</v>
      </c>
      <c r="F3739" s="170">
        <v>24</v>
      </c>
      <c r="G3739" s="171">
        <v>5</v>
      </c>
      <c r="H3739" s="170" t="s">
        <v>1053</v>
      </c>
      <c r="I3739" s="171">
        <v>3.96</v>
      </c>
      <c r="J3739" s="169">
        <v>1</v>
      </c>
    </row>
    <row r="3740" spans="1:10" hidden="1" x14ac:dyDescent="0.25">
      <c r="A3740" s="169">
        <v>50965</v>
      </c>
      <c r="B3740" s="170" t="s">
        <v>3001</v>
      </c>
      <c r="C3740" s="170" t="s">
        <v>263</v>
      </c>
      <c r="D3740" s="170" t="s">
        <v>806</v>
      </c>
      <c r="E3740" s="170">
        <v>355</v>
      </c>
      <c r="F3740" s="170">
        <v>24</v>
      </c>
      <c r="G3740" s="171">
        <v>6.8</v>
      </c>
      <c r="H3740" s="170" t="s">
        <v>2364</v>
      </c>
      <c r="I3740" s="171">
        <v>4.99</v>
      </c>
      <c r="J3740" s="169">
        <v>1</v>
      </c>
    </row>
    <row r="3741" spans="1:10" hidden="1" x14ac:dyDescent="0.25">
      <c r="A3741" s="169">
        <v>50965</v>
      </c>
      <c r="B3741" s="170" t="s">
        <v>3001</v>
      </c>
      <c r="C3741" s="170" t="s">
        <v>263</v>
      </c>
      <c r="D3741" s="170" t="s">
        <v>806</v>
      </c>
      <c r="E3741" s="170">
        <v>355</v>
      </c>
      <c r="F3741" s="170">
        <v>24</v>
      </c>
      <c r="G3741" s="171">
        <v>6.8</v>
      </c>
      <c r="H3741" s="170" t="s">
        <v>2364</v>
      </c>
      <c r="I3741" s="171">
        <v>4.99</v>
      </c>
      <c r="J3741" s="169">
        <v>1</v>
      </c>
    </row>
    <row r="3742" spans="1:10" hidden="1" x14ac:dyDescent="0.25">
      <c r="A3742" s="169">
        <v>50972</v>
      </c>
      <c r="B3742" s="170" t="s">
        <v>3002</v>
      </c>
      <c r="C3742" s="170" t="s">
        <v>263</v>
      </c>
      <c r="D3742" s="170" t="s">
        <v>806</v>
      </c>
      <c r="E3742" s="170">
        <v>355</v>
      </c>
      <c r="F3742" s="170">
        <v>24</v>
      </c>
      <c r="G3742" s="171">
        <v>7</v>
      </c>
      <c r="H3742" s="170" t="s">
        <v>2364</v>
      </c>
      <c r="I3742" s="171">
        <v>4.99</v>
      </c>
      <c r="J3742" s="169">
        <v>1</v>
      </c>
    </row>
    <row r="3743" spans="1:10" hidden="1" x14ac:dyDescent="0.25">
      <c r="A3743" s="169">
        <v>50972</v>
      </c>
      <c r="B3743" s="170" t="s">
        <v>3002</v>
      </c>
      <c r="C3743" s="170" t="s">
        <v>263</v>
      </c>
      <c r="D3743" s="170" t="s">
        <v>806</v>
      </c>
      <c r="E3743" s="170">
        <v>355</v>
      </c>
      <c r="F3743" s="170">
        <v>24</v>
      </c>
      <c r="G3743" s="171">
        <v>7</v>
      </c>
      <c r="H3743" s="170" t="s">
        <v>2364</v>
      </c>
      <c r="I3743" s="171">
        <v>4.99</v>
      </c>
      <c r="J3743" s="169">
        <v>1</v>
      </c>
    </row>
    <row r="3744" spans="1:10" hidden="1" x14ac:dyDescent="0.25">
      <c r="A3744" s="169">
        <v>50978</v>
      </c>
      <c r="B3744" s="170" t="s">
        <v>3003</v>
      </c>
      <c r="C3744" s="170" t="s">
        <v>1065</v>
      </c>
      <c r="D3744" s="170" t="s">
        <v>1066</v>
      </c>
      <c r="E3744" s="170">
        <v>1980</v>
      </c>
      <c r="F3744" s="170">
        <v>4</v>
      </c>
      <c r="G3744" s="171">
        <v>0.5</v>
      </c>
      <c r="H3744" s="170" t="s">
        <v>54</v>
      </c>
      <c r="I3744" s="171">
        <v>13.79</v>
      </c>
      <c r="J3744" s="169">
        <v>6</v>
      </c>
    </row>
    <row r="3745" spans="1:10" hidden="1" x14ac:dyDescent="0.25">
      <c r="A3745" s="169">
        <v>50978</v>
      </c>
      <c r="B3745" s="170" t="s">
        <v>3003</v>
      </c>
      <c r="C3745" s="170" t="s">
        <v>1065</v>
      </c>
      <c r="D3745" s="170" t="s">
        <v>1066</v>
      </c>
      <c r="E3745" s="170">
        <v>1980</v>
      </c>
      <c r="F3745" s="170">
        <v>4</v>
      </c>
      <c r="G3745" s="171">
        <v>0.5</v>
      </c>
      <c r="H3745" s="170" t="s">
        <v>54</v>
      </c>
      <c r="I3745" s="171">
        <v>13.79</v>
      </c>
      <c r="J3745" s="169">
        <v>6</v>
      </c>
    </row>
    <row r="3746" spans="1:10" hidden="1" x14ac:dyDescent="0.25">
      <c r="A3746" s="169">
        <v>50987</v>
      </c>
      <c r="B3746" s="170" t="s">
        <v>3004</v>
      </c>
      <c r="C3746" s="170" t="s">
        <v>263</v>
      </c>
      <c r="D3746" s="170" t="s">
        <v>935</v>
      </c>
      <c r="E3746" s="170">
        <v>750</v>
      </c>
      <c r="F3746" s="170">
        <v>12</v>
      </c>
      <c r="G3746" s="171">
        <v>7.5</v>
      </c>
      <c r="H3746" s="170" t="s">
        <v>2655</v>
      </c>
      <c r="I3746" s="171">
        <v>19.989999999999998</v>
      </c>
      <c r="J3746" s="169">
        <v>1</v>
      </c>
    </row>
    <row r="3747" spans="1:10" hidden="1" x14ac:dyDescent="0.25">
      <c r="A3747" s="169">
        <v>50987</v>
      </c>
      <c r="B3747" s="170" t="s">
        <v>3004</v>
      </c>
      <c r="C3747" s="170" t="s">
        <v>263</v>
      </c>
      <c r="D3747" s="170" t="s">
        <v>935</v>
      </c>
      <c r="E3747" s="170">
        <v>750</v>
      </c>
      <c r="F3747" s="170">
        <v>12</v>
      </c>
      <c r="G3747" s="171">
        <v>7.5</v>
      </c>
      <c r="H3747" s="170" t="s">
        <v>2364</v>
      </c>
      <c r="I3747" s="171">
        <v>19.989999999999998</v>
      </c>
      <c r="J3747" s="169">
        <v>1</v>
      </c>
    </row>
    <row r="3748" spans="1:10" hidden="1" x14ac:dyDescent="0.25">
      <c r="A3748" s="169">
        <v>50991</v>
      </c>
      <c r="B3748" s="170" t="s">
        <v>3005</v>
      </c>
      <c r="C3748" s="170" t="s">
        <v>263</v>
      </c>
      <c r="D3748" s="170" t="s">
        <v>909</v>
      </c>
      <c r="E3748" s="170">
        <v>750</v>
      </c>
      <c r="F3748" s="170">
        <v>12</v>
      </c>
      <c r="G3748" s="171">
        <v>6.5</v>
      </c>
      <c r="H3748" s="170" t="s">
        <v>2655</v>
      </c>
      <c r="I3748" s="171">
        <v>16.989999999999998</v>
      </c>
      <c r="J3748" s="169">
        <v>1</v>
      </c>
    </row>
    <row r="3749" spans="1:10" hidden="1" x14ac:dyDescent="0.25">
      <c r="A3749" s="169">
        <v>50991</v>
      </c>
      <c r="B3749" s="170" t="s">
        <v>3005</v>
      </c>
      <c r="C3749" s="170" t="s">
        <v>263</v>
      </c>
      <c r="D3749" s="170" t="s">
        <v>909</v>
      </c>
      <c r="E3749" s="170">
        <v>750</v>
      </c>
      <c r="F3749" s="170">
        <v>12</v>
      </c>
      <c r="G3749" s="171">
        <v>6.5</v>
      </c>
      <c r="H3749" s="170" t="s">
        <v>2364</v>
      </c>
      <c r="I3749" s="171">
        <v>16.989999999999998</v>
      </c>
      <c r="J3749" s="169">
        <v>1</v>
      </c>
    </row>
    <row r="3750" spans="1:10" hidden="1" x14ac:dyDescent="0.25">
      <c r="A3750" s="169">
        <v>50998</v>
      </c>
      <c r="B3750" s="170" t="s">
        <v>3006</v>
      </c>
      <c r="C3750" s="170" t="s">
        <v>263</v>
      </c>
      <c r="D3750" s="170" t="s">
        <v>909</v>
      </c>
      <c r="E3750" s="170">
        <v>750</v>
      </c>
      <c r="F3750" s="170">
        <v>12</v>
      </c>
      <c r="G3750" s="171">
        <v>7</v>
      </c>
      <c r="H3750" s="170" t="s">
        <v>2655</v>
      </c>
      <c r="I3750" s="171">
        <v>19.989999999999998</v>
      </c>
      <c r="J3750" s="169">
        <v>1</v>
      </c>
    </row>
    <row r="3751" spans="1:10" hidden="1" x14ac:dyDescent="0.25">
      <c r="A3751" s="169">
        <v>50998</v>
      </c>
      <c r="B3751" s="170" t="s">
        <v>3006</v>
      </c>
      <c r="C3751" s="170" t="s">
        <v>263</v>
      </c>
      <c r="D3751" s="170" t="s">
        <v>909</v>
      </c>
      <c r="E3751" s="170">
        <v>750</v>
      </c>
      <c r="F3751" s="170">
        <v>12</v>
      </c>
      <c r="G3751" s="171">
        <v>7</v>
      </c>
      <c r="H3751" s="170" t="s">
        <v>2364</v>
      </c>
      <c r="I3751" s="171">
        <v>19.989999999999998</v>
      </c>
      <c r="J3751" s="169">
        <v>1</v>
      </c>
    </row>
    <row r="3752" spans="1:10" hidden="1" x14ac:dyDescent="0.25">
      <c r="A3752" s="169">
        <v>51003</v>
      </c>
      <c r="B3752" s="170" t="s">
        <v>3007</v>
      </c>
      <c r="C3752" s="170" t="s">
        <v>15</v>
      </c>
      <c r="D3752" s="170" t="s">
        <v>16</v>
      </c>
      <c r="E3752" s="170">
        <v>375</v>
      </c>
      <c r="F3752" s="170">
        <v>24</v>
      </c>
      <c r="G3752" s="171">
        <v>40</v>
      </c>
      <c r="H3752" s="170" t="s">
        <v>218</v>
      </c>
      <c r="I3752" s="171">
        <v>13.3</v>
      </c>
      <c r="J3752" s="169">
        <v>1</v>
      </c>
    </row>
    <row r="3753" spans="1:10" hidden="1" x14ac:dyDescent="0.25">
      <c r="A3753" s="169">
        <v>51014</v>
      </c>
      <c r="B3753" s="170" t="s">
        <v>3008</v>
      </c>
      <c r="C3753" s="170" t="s">
        <v>11</v>
      </c>
      <c r="D3753" s="170" t="s">
        <v>267</v>
      </c>
      <c r="E3753" s="170">
        <v>5325</v>
      </c>
      <c r="F3753" s="170">
        <v>1</v>
      </c>
      <c r="G3753" s="171">
        <v>5</v>
      </c>
      <c r="H3753" s="170" t="s">
        <v>1053</v>
      </c>
      <c r="I3753" s="171">
        <v>23.99</v>
      </c>
      <c r="J3753" s="169">
        <v>15</v>
      </c>
    </row>
    <row r="3754" spans="1:10" hidden="1" x14ac:dyDescent="0.25">
      <c r="A3754" s="169">
        <v>51014</v>
      </c>
      <c r="B3754" s="170" t="s">
        <v>3008</v>
      </c>
      <c r="C3754" s="170" t="s">
        <v>11</v>
      </c>
      <c r="D3754" s="170" t="s">
        <v>267</v>
      </c>
      <c r="E3754" s="170">
        <v>5325</v>
      </c>
      <c r="F3754" s="170">
        <v>1</v>
      </c>
      <c r="G3754" s="171">
        <v>5</v>
      </c>
      <c r="H3754" s="170" t="s">
        <v>1053</v>
      </c>
      <c r="I3754" s="171">
        <v>23.99</v>
      </c>
      <c r="J3754" s="169">
        <v>15</v>
      </c>
    </row>
    <row r="3755" spans="1:10" hidden="1" x14ac:dyDescent="0.25">
      <c r="A3755" s="169">
        <v>51023</v>
      </c>
      <c r="B3755" s="170" t="s">
        <v>3009</v>
      </c>
      <c r="C3755" s="170" t="s">
        <v>263</v>
      </c>
      <c r="D3755" s="170" t="s">
        <v>935</v>
      </c>
      <c r="E3755" s="170">
        <v>750</v>
      </c>
      <c r="F3755" s="170">
        <v>12</v>
      </c>
      <c r="G3755" s="171">
        <v>6.5</v>
      </c>
      <c r="H3755" s="170" t="s">
        <v>2655</v>
      </c>
      <c r="I3755" s="171">
        <v>16.989999999999998</v>
      </c>
      <c r="J3755" s="169">
        <v>1</v>
      </c>
    </row>
    <row r="3756" spans="1:10" hidden="1" x14ac:dyDescent="0.25">
      <c r="A3756" s="169">
        <v>51023</v>
      </c>
      <c r="B3756" s="170" t="s">
        <v>3009</v>
      </c>
      <c r="C3756" s="170" t="s">
        <v>263</v>
      </c>
      <c r="D3756" s="170" t="s">
        <v>935</v>
      </c>
      <c r="E3756" s="170">
        <v>750</v>
      </c>
      <c r="F3756" s="170">
        <v>12</v>
      </c>
      <c r="G3756" s="171">
        <v>6.5</v>
      </c>
      <c r="H3756" s="170" t="s">
        <v>2364</v>
      </c>
      <c r="I3756" s="171">
        <v>16.989999999999998</v>
      </c>
      <c r="J3756" s="169">
        <v>1</v>
      </c>
    </row>
    <row r="3757" spans="1:10" hidden="1" x14ac:dyDescent="0.25">
      <c r="A3757" s="169">
        <v>51027</v>
      </c>
      <c r="B3757" s="170" t="s">
        <v>3010</v>
      </c>
      <c r="C3757" s="170" t="s">
        <v>1065</v>
      </c>
      <c r="D3757" s="170" t="s">
        <v>1066</v>
      </c>
      <c r="E3757" s="170">
        <v>1980</v>
      </c>
      <c r="F3757" s="170">
        <v>4</v>
      </c>
      <c r="G3757" s="171">
        <v>1E-4</v>
      </c>
      <c r="H3757" s="170" t="s">
        <v>54</v>
      </c>
      <c r="I3757" s="171">
        <v>13.49</v>
      </c>
      <c r="J3757" s="169">
        <v>6</v>
      </c>
    </row>
    <row r="3758" spans="1:10" hidden="1" x14ac:dyDescent="0.25">
      <c r="A3758" s="169">
        <v>51027</v>
      </c>
      <c r="B3758" s="170" t="s">
        <v>3010</v>
      </c>
      <c r="C3758" s="170" t="s">
        <v>1065</v>
      </c>
      <c r="D3758" s="170" t="s">
        <v>1066</v>
      </c>
      <c r="E3758" s="170">
        <v>1980</v>
      </c>
      <c r="F3758" s="170">
        <v>4</v>
      </c>
      <c r="G3758" s="171">
        <v>1E-4</v>
      </c>
      <c r="H3758" s="170" t="s">
        <v>54</v>
      </c>
      <c r="I3758" s="171">
        <v>13.49</v>
      </c>
      <c r="J3758" s="169">
        <v>6</v>
      </c>
    </row>
    <row r="3759" spans="1:10" hidden="1" x14ac:dyDescent="0.25">
      <c r="A3759" s="169">
        <v>51032</v>
      </c>
      <c r="B3759" s="170" t="s">
        <v>3011</v>
      </c>
      <c r="C3759" s="170" t="s">
        <v>263</v>
      </c>
      <c r="D3759" s="170" t="s">
        <v>646</v>
      </c>
      <c r="E3759" s="170">
        <v>30000</v>
      </c>
      <c r="F3759" s="170">
        <v>1</v>
      </c>
      <c r="G3759" s="171">
        <v>5</v>
      </c>
      <c r="H3759" s="170" t="s">
        <v>342</v>
      </c>
      <c r="I3759" s="171">
        <v>176.36</v>
      </c>
      <c r="J3759" s="169">
        <v>1</v>
      </c>
    </row>
    <row r="3760" spans="1:10" hidden="1" x14ac:dyDescent="0.25">
      <c r="A3760" s="169">
        <v>51032</v>
      </c>
      <c r="B3760" s="170" t="s">
        <v>3011</v>
      </c>
      <c r="C3760" s="170" t="s">
        <v>263</v>
      </c>
      <c r="D3760" s="170" t="s">
        <v>646</v>
      </c>
      <c r="E3760" s="170">
        <v>30000</v>
      </c>
      <c r="F3760" s="170">
        <v>1</v>
      </c>
      <c r="G3760" s="171">
        <v>5</v>
      </c>
      <c r="H3760" s="170" t="s">
        <v>342</v>
      </c>
      <c r="I3760" s="171">
        <v>176.36</v>
      </c>
      <c r="J3760" s="169">
        <v>1</v>
      </c>
    </row>
    <row r="3761" spans="1:10" hidden="1" x14ac:dyDescent="0.25">
      <c r="A3761" s="169">
        <v>51033</v>
      </c>
      <c r="B3761" s="170" t="s">
        <v>3012</v>
      </c>
      <c r="C3761" s="170" t="s">
        <v>15</v>
      </c>
      <c r="D3761" s="170" t="s">
        <v>547</v>
      </c>
      <c r="E3761" s="170">
        <v>750</v>
      </c>
      <c r="F3761" s="170">
        <v>6</v>
      </c>
      <c r="G3761" s="171">
        <v>40</v>
      </c>
      <c r="H3761" s="170" t="s">
        <v>29</v>
      </c>
      <c r="I3761" s="171">
        <v>149.99</v>
      </c>
      <c r="J3761" s="169">
        <v>1</v>
      </c>
    </row>
    <row r="3762" spans="1:10" hidden="1" x14ac:dyDescent="0.25">
      <c r="A3762" s="169">
        <v>51186</v>
      </c>
      <c r="B3762" s="170" t="s">
        <v>3013</v>
      </c>
      <c r="C3762" s="170" t="s">
        <v>11</v>
      </c>
      <c r="D3762" s="170" t="s">
        <v>303</v>
      </c>
      <c r="E3762" s="170">
        <v>473</v>
      </c>
      <c r="F3762" s="170">
        <v>24</v>
      </c>
      <c r="G3762" s="171">
        <v>6</v>
      </c>
      <c r="H3762" s="170" t="s">
        <v>1053</v>
      </c>
      <c r="I3762" s="171">
        <v>3.99</v>
      </c>
      <c r="J3762" s="169">
        <v>1</v>
      </c>
    </row>
    <row r="3763" spans="1:10" hidden="1" x14ac:dyDescent="0.25">
      <c r="A3763" s="169">
        <v>51193</v>
      </c>
      <c r="B3763" s="170" t="s">
        <v>3014</v>
      </c>
      <c r="C3763" s="170" t="s">
        <v>11</v>
      </c>
      <c r="D3763" s="170" t="s">
        <v>267</v>
      </c>
      <c r="E3763" s="170">
        <v>473</v>
      </c>
      <c r="F3763" s="170">
        <v>24</v>
      </c>
      <c r="G3763" s="171">
        <v>5.3</v>
      </c>
      <c r="H3763" s="170" t="s">
        <v>1053</v>
      </c>
      <c r="I3763" s="171">
        <v>3.59</v>
      </c>
      <c r="J3763" s="169">
        <v>1</v>
      </c>
    </row>
    <row r="3764" spans="1:10" hidden="1" x14ac:dyDescent="0.25">
      <c r="A3764" s="169">
        <v>51206</v>
      </c>
      <c r="B3764" s="170" t="s">
        <v>3015</v>
      </c>
      <c r="C3764" s="170" t="s">
        <v>37</v>
      </c>
      <c r="D3764" s="170" t="s">
        <v>891</v>
      </c>
      <c r="E3764" s="170">
        <v>0</v>
      </c>
      <c r="F3764" s="170">
        <v>4</v>
      </c>
      <c r="H3764" s="170" t="s">
        <v>3016</v>
      </c>
      <c r="I3764" s="171">
        <v>9.99</v>
      </c>
    </row>
    <row r="3765" spans="1:10" hidden="1" x14ac:dyDescent="0.25">
      <c r="A3765" s="169">
        <v>51208</v>
      </c>
      <c r="B3765" s="170" t="s">
        <v>3017</v>
      </c>
      <c r="C3765" s="170" t="s">
        <v>37</v>
      </c>
      <c r="D3765" s="170" t="s">
        <v>891</v>
      </c>
      <c r="E3765" s="170">
        <v>0</v>
      </c>
      <c r="F3765" s="170">
        <v>6</v>
      </c>
      <c r="H3765" s="170" t="s">
        <v>3016</v>
      </c>
      <c r="I3765" s="171">
        <v>14.99</v>
      </c>
    </row>
    <row r="3766" spans="1:10" hidden="1" x14ac:dyDescent="0.25">
      <c r="A3766" s="169">
        <v>51213</v>
      </c>
      <c r="B3766" s="170" t="s">
        <v>3018</v>
      </c>
      <c r="C3766" s="170" t="s">
        <v>37</v>
      </c>
      <c r="D3766" s="170" t="s">
        <v>891</v>
      </c>
      <c r="E3766" s="170">
        <v>0</v>
      </c>
      <c r="F3766" s="170">
        <v>6</v>
      </c>
      <c r="H3766" s="170" t="s">
        <v>3016</v>
      </c>
      <c r="I3766" s="171">
        <v>14.99</v>
      </c>
    </row>
    <row r="3767" spans="1:10" hidden="1" x14ac:dyDescent="0.25">
      <c r="A3767" s="169">
        <v>51217</v>
      </c>
      <c r="B3767" s="170" t="s">
        <v>3019</v>
      </c>
      <c r="C3767" s="170" t="s">
        <v>37</v>
      </c>
      <c r="D3767" s="170" t="s">
        <v>891</v>
      </c>
      <c r="E3767" s="170">
        <v>0</v>
      </c>
      <c r="F3767" s="170">
        <v>4</v>
      </c>
      <c r="H3767" s="170" t="s">
        <v>3016</v>
      </c>
      <c r="I3767" s="171">
        <v>19.989999999999998</v>
      </c>
    </row>
    <row r="3768" spans="1:10" hidden="1" x14ac:dyDescent="0.25">
      <c r="A3768" s="169">
        <v>51262</v>
      </c>
      <c r="B3768" s="170" t="s">
        <v>3020</v>
      </c>
      <c r="C3768" s="170" t="s">
        <v>11</v>
      </c>
      <c r="D3768" s="170" t="s">
        <v>303</v>
      </c>
      <c r="E3768" s="170">
        <v>355</v>
      </c>
      <c r="F3768" s="170">
        <v>24</v>
      </c>
      <c r="G3768" s="171">
        <v>8.4</v>
      </c>
      <c r="H3768" s="170" t="s">
        <v>1422</v>
      </c>
      <c r="I3768" s="171">
        <v>6.45</v>
      </c>
      <c r="J3768" s="169">
        <v>1</v>
      </c>
    </row>
    <row r="3769" spans="1:10" hidden="1" x14ac:dyDescent="0.25">
      <c r="A3769" s="169">
        <v>51262</v>
      </c>
      <c r="B3769" s="170" t="s">
        <v>3020</v>
      </c>
      <c r="C3769" s="170" t="s">
        <v>11</v>
      </c>
      <c r="D3769" s="170" t="s">
        <v>303</v>
      </c>
      <c r="E3769" s="170">
        <v>355</v>
      </c>
      <c r="F3769" s="170">
        <v>24</v>
      </c>
      <c r="G3769" s="171">
        <v>8.4</v>
      </c>
      <c r="H3769" s="170" t="s">
        <v>1422</v>
      </c>
      <c r="I3769" s="171">
        <v>6.45</v>
      </c>
      <c r="J3769" s="169">
        <v>1</v>
      </c>
    </row>
    <row r="3770" spans="1:10" hidden="1" x14ac:dyDescent="0.25">
      <c r="A3770" s="169">
        <v>51304</v>
      </c>
      <c r="B3770" s="170" t="s">
        <v>3021</v>
      </c>
      <c r="C3770" s="170" t="s">
        <v>11</v>
      </c>
      <c r="D3770" s="170" t="s">
        <v>12</v>
      </c>
      <c r="E3770" s="170">
        <v>473</v>
      </c>
      <c r="F3770" s="170">
        <v>24</v>
      </c>
      <c r="G3770" s="171">
        <v>5.2</v>
      </c>
      <c r="H3770" s="170" t="s">
        <v>2364</v>
      </c>
      <c r="I3770" s="171">
        <v>4.49</v>
      </c>
      <c r="J3770" s="169">
        <v>1</v>
      </c>
    </row>
    <row r="3771" spans="1:10" hidden="1" x14ac:dyDescent="0.25">
      <c r="A3771" s="169">
        <v>51304</v>
      </c>
      <c r="B3771" s="170" t="s">
        <v>3021</v>
      </c>
      <c r="C3771" s="170" t="s">
        <v>11</v>
      </c>
      <c r="D3771" s="170" t="s">
        <v>12</v>
      </c>
      <c r="E3771" s="170">
        <v>473</v>
      </c>
      <c r="F3771" s="170">
        <v>24</v>
      </c>
      <c r="G3771" s="171">
        <v>5.2</v>
      </c>
      <c r="H3771" s="170" t="s">
        <v>2364</v>
      </c>
      <c r="I3771" s="171">
        <v>4.49</v>
      </c>
      <c r="J3771" s="169">
        <v>1</v>
      </c>
    </row>
    <row r="3772" spans="1:10" hidden="1" x14ac:dyDescent="0.25">
      <c r="A3772" s="169">
        <v>51307</v>
      </c>
      <c r="B3772" s="170" t="s">
        <v>3022</v>
      </c>
      <c r="C3772" s="170" t="s">
        <v>11</v>
      </c>
      <c r="D3772" s="170" t="s">
        <v>211</v>
      </c>
      <c r="E3772" s="170">
        <v>473</v>
      </c>
      <c r="F3772" s="170">
        <v>24</v>
      </c>
      <c r="G3772" s="171">
        <v>3.4</v>
      </c>
      <c r="H3772" s="170" t="s">
        <v>2364</v>
      </c>
      <c r="I3772" s="171">
        <v>4.3899999999999997</v>
      </c>
      <c r="J3772" s="169">
        <v>1</v>
      </c>
    </row>
    <row r="3773" spans="1:10" hidden="1" x14ac:dyDescent="0.25">
      <c r="A3773" s="169">
        <v>51307</v>
      </c>
      <c r="B3773" s="170" t="s">
        <v>3022</v>
      </c>
      <c r="C3773" s="170" t="s">
        <v>11</v>
      </c>
      <c r="D3773" s="170" t="s">
        <v>211</v>
      </c>
      <c r="E3773" s="170">
        <v>473</v>
      </c>
      <c r="F3773" s="170">
        <v>24</v>
      </c>
      <c r="G3773" s="171">
        <v>3.4</v>
      </c>
      <c r="H3773" s="170" t="s">
        <v>2364</v>
      </c>
      <c r="I3773" s="171">
        <v>4.3899999999999997</v>
      </c>
      <c r="J3773" s="169">
        <v>1</v>
      </c>
    </row>
    <row r="3774" spans="1:10" hidden="1" x14ac:dyDescent="0.25">
      <c r="A3774" s="169">
        <v>51309</v>
      </c>
      <c r="B3774" s="170" t="s">
        <v>3023</v>
      </c>
      <c r="C3774" s="170" t="s">
        <v>11</v>
      </c>
      <c r="D3774" s="170" t="s">
        <v>303</v>
      </c>
      <c r="E3774" s="170">
        <v>473</v>
      </c>
      <c r="F3774" s="170">
        <v>24</v>
      </c>
      <c r="G3774" s="171">
        <v>6.5</v>
      </c>
      <c r="H3774" s="170" t="s">
        <v>2364</v>
      </c>
      <c r="I3774" s="171">
        <v>4.95</v>
      </c>
      <c r="J3774" s="169">
        <v>1</v>
      </c>
    </row>
    <row r="3775" spans="1:10" hidden="1" x14ac:dyDescent="0.25">
      <c r="A3775" s="169">
        <v>51309</v>
      </c>
      <c r="B3775" s="170" t="s">
        <v>3023</v>
      </c>
      <c r="C3775" s="170" t="s">
        <v>11</v>
      </c>
      <c r="D3775" s="170" t="s">
        <v>303</v>
      </c>
      <c r="E3775" s="170">
        <v>473</v>
      </c>
      <c r="F3775" s="170">
        <v>24</v>
      </c>
      <c r="G3775" s="171">
        <v>6.5</v>
      </c>
      <c r="H3775" s="170" t="s">
        <v>2364</v>
      </c>
      <c r="I3775" s="171">
        <v>4.95</v>
      </c>
      <c r="J3775" s="169">
        <v>1</v>
      </c>
    </row>
    <row r="3776" spans="1:10" hidden="1" x14ac:dyDescent="0.25">
      <c r="A3776" s="169">
        <v>51311</v>
      </c>
      <c r="B3776" s="170" t="s">
        <v>3024</v>
      </c>
      <c r="C3776" s="170" t="s">
        <v>263</v>
      </c>
      <c r="D3776" s="170" t="s">
        <v>806</v>
      </c>
      <c r="E3776" s="170">
        <v>355</v>
      </c>
      <c r="F3776" s="170">
        <v>24</v>
      </c>
      <c r="G3776" s="171">
        <v>7</v>
      </c>
      <c r="H3776" s="170" t="s">
        <v>415</v>
      </c>
      <c r="I3776" s="171">
        <v>4.25</v>
      </c>
      <c r="J3776" s="169">
        <v>1</v>
      </c>
    </row>
    <row r="3777" spans="1:10" hidden="1" x14ac:dyDescent="0.25">
      <c r="A3777" s="169">
        <v>51311</v>
      </c>
      <c r="B3777" s="170" t="s">
        <v>3024</v>
      </c>
      <c r="C3777" s="170" t="s">
        <v>263</v>
      </c>
      <c r="D3777" s="170" t="s">
        <v>806</v>
      </c>
      <c r="E3777" s="170">
        <v>355</v>
      </c>
      <c r="F3777" s="170">
        <v>24</v>
      </c>
      <c r="G3777" s="171">
        <v>7</v>
      </c>
      <c r="H3777" s="170" t="s">
        <v>415</v>
      </c>
      <c r="I3777" s="171">
        <v>4.25</v>
      </c>
      <c r="J3777" s="169">
        <v>1</v>
      </c>
    </row>
    <row r="3778" spans="1:10" hidden="1" x14ac:dyDescent="0.25">
      <c r="A3778" s="169">
        <v>51383</v>
      </c>
      <c r="B3778" s="170" t="s">
        <v>3025</v>
      </c>
      <c r="C3778" s="170" t="s">
        <v>1065</v>
      </c>
      <c r="D3778" s="170" t="s">
        <v>1066</v>
      </c>
      <c r="E3778" s="170">
        <v>473</v>
      </c>
      <c r="F3778" s="170">
        <v>24</v>
      </c>
      <c r="G3778" s="171">
        <v>0.5</v>
      </c>
      <c r="H3778" s="170" t="s">
        <v>747</v>
      </c>
      <c r="I3778" s="171">
        <v>2.99</v>
      </c>
      <c r="J3778" s="169">
        <v>1</v>
      </c>
    </row>
    <row r="3779" spans="1:10" hidden="1" x14ac:dyDescent="0.25">
      <c r="A3779" s="169">
        <v>51383</v>
      </c>
      <c r="B3779" s="170" t="s">
        <v>3025</v>
      </c>
      <c r="C3779" s="170" t="s">
        <v>1065</v>
      </c>
      <c r="D3779" s="170" t="s">
        <v>1066</v>
      </c>
      <c r="E3779" s="170">
        <v>473</v>
      </c>
      <c r="F3779" s="170">
        <v>24</v>
      </c>
      <c r="G3779" s="171">
        <v>0.5</v>
      </c>
      <c r="H3779" s="170" t="s">
        <v>747</v>
      </c>
      <c r="I3779" s="171">
        <v>2.99</v>
      </c>
      <c r="J3779" s="169">
        <v>1</v>
      </c>
    </row>
    <row r="3780" spans="1:10" hidden="1" x14ac:dyDescent="0.25">
      <c r="A3780" s="169">
        <v>51402</v>
      </c>
      <c r="B3780" s="170" t="s">
        <v>3026</v>
      </c>
      <c r="C3780" s="170" t="s">
        <v>37</v>
      </c>
      <c r="D3780" s="170" t="s">
        <v>891</v>
      </c>
      <c r="E3780" s="170">
        <v>0</v>
      </c>
      <c r="F3780" s="170">
        <v>6</v>
      </c>
      <c r="H3780" s="170" t="s">
        <v>3016</v>
      </c>
      <c r="I3780" s="171">
        <v>5.99</v>
      </c>
    </row>
    <row r="3781" spans="1:10" hidden="1" x14ac:dyDescent="0.25">
      <c r="A3781" s="169">
        <v>51403</v>
      </c>
      <c r="B3781" s="170" t="s">
        <v>3027</v>
      </c>
      <c r="C3781" s="170" t="s">
        <v>37</v>
      </c>
      <c r="D3781" s="170" t="s">
        <v>891</v>
      </c>
      <c r="E3781" s="170">
        <v>0</v>
      </c>
      <c r="F3781" s="170">
        <v>4</v>
      </c>
      <c r="H3781" s="170" t="s">
        <v>3016</v>
      </c>
      <c r="I3781" s="171">
        <v>9.99</v>
      </c>
    </row>
    <row r="3782" spans="1:10" hidden="1" x14ac:dyDescent="0.25">
      <c r="A3782" s="169">
        <v>51404</v>
      </c>
      <c r="B3782" s="170" t="s">
        <v>3028</v>
      </c>
      <c r="C3782" s="170" t="s">
        <v>37</v>
      </c>
      <c r="D3782" s="170" t="s">
        <v>891</v>
      </c>
      <c r="E3782" s="170">
        <v>0</v>
      </c>
      <c r="F3782" s="170">
        <v>6</v>
      </c>
      <c r="H3782" s="170" t="s">
        <v>3016</v>
      </c>
      <c r="I3782" s="171">
        <v>8.99</v>
      </c>
    </row>
    <row r="3783" spans="1:10" hidden="1" x14ac:dyDescent="0.25">
      <c r="A3783" s="169">
        <v>51405</v>
      </c>
      <c r="B3783" s="170" t="s">
        <v>3029</v>
      </c>
      <c r="C3783" s="170" t="s">
        <v>24</v>
      </c>
      <c r="D3783" s="170" t="s">
        <v>34</v>
      </c>
      <c r="E3783" s="170">
        <v>750</v>
      </c>
      <c r="F3783" s="170">
        <v>12</v>
      </c>
      <c r="G3783" s="171">
        <v>12.5</v>
      </c>
      <c r="H3783" s="170" t="s">
        <v>22</v>
      </c>
      <c r="I3783" s="171">
        <v>21.99</v>
      </c>
      <c r="J3783" s="169">
        <v>1</v>
      </c>
    </row>
    <row r="3784" spans="1:10" hidden="1" x14ac:dyDescent="0.25">
      <c r="A3784" s="169">
        <v>51414</v>
      </c>
      <c r="B3784" s="170" t="s">
        <v>3030</v>
      </c>
      <c r="C3784" s="170" t="s">
        <v>15</v>
      </c>
      <c r="D3784" s="170" t="s">
        <v>1271</v>
      </c>
      <c r="E3784" s="170">
        <v>700</v>
      </c>
      <c r="F3784" s="170">
        <v>12</v>
      </c>
      <c r="G3784" s="171">
        <v>40</v>
      </c>
      <c r="H3784" s="170" t="s">
        <v>3031</v>
      </c>
      <c r="I3784" s="171">
        <v>27.4</v>
      </c>
      <c r="J3784" s="169">
        <v>1</v>
      </c>
    </row>
    <row r="3785" spans="1:10" hidden="1" x14ac:dyDescent="0.25">
      <c r="A3785" s="169">
        <v>51430</v>
      </c>
      <c r="B3785" s="170" t="s">
        <v>3032</v>
      </c>
      <c r="C3785" s="170" t="s">
        <v>11</v>
      </c>
      <c r="D3785" s="170" t="s">
        <v>303</v>
      </c>
      <c r="E3785" s="170">
        <v>355</v>
      </c>
      <c r="F3785" s="170">
        <v>24</v>
      </c>
      <c r="G3785" s="171">
        <v>9.5</v>
      </c>
      <c r="H3785" s="170" t="s">
        <v>1407</v>
      </c>
      <c r="I3785" s="171">
        <v>5.05</v>
      </c>
      <c r="J3785" s="169">
        <v>1</v>
      </c>
    </row>
    <row r="3786" spans="1:10" hidden="1" x14ac:dyDescent="0.25">
      <c r="A3786" s="169">
        <v>51430</v>
      </c>
      <c r="B3786" s="170" t="s">
        <v>3032</v>
      </c>
      <c r="C3786" s="170" t="s">
        <v>11</v>
      </c>
      <c r="D3786" s="170" t="s">
        <v>303</v>
      </c>
      <c r="E3786" s="170">
        <v>355</v>
      </c>
      <c r="F3786" s="170">
        <v>24</v>
      </c>
      <c r="G3786" s="171">
        <v>9.5</v>
      </c>
      <c r="H3786" s="170" t="s">
        <v>1407</v>
      </c>
      <c r="I3786" s="171">
        <v>5.05</v>
      </c>
      <c r="J3786" s="169">
        <v>1</v>
      </c>
    </row>
    <row r="3787" spans="1:10" hidden="1" x14ac:dyDescent="0.25">
      <c r="A3787" s="169">
        <v>51510</v>
      </c>
      <c r="B3787" s="170" t="s">
        <v>3033</v>
      </c>
      <c r="C3787" s="170" t="s">
        <v>11</v>
      </c>
      <c r="D3787" s="170" t="s">
        <v>303</v>
      </c>
      <c r="E3787" s="170">
        <v>473</v>
      </c>
      <c r="F3787" s="170">
        <v>24</v>
      </c>
      <c r="G3787" s="171">
        <v>6.5</v>
      </c>
      <c r="H3787" s="170" t="s">
        <v>1053</v>
      </c>
      <c r="I3787" s="171">
        <v>3.96</v>
      </c>
      <c r="J3787" s="169">
        <v>1</v>
      </c>
    </row>
    <row r="3788" spans="1:10" hidden="1" x14ac:dyDescent="0.25">
      <c r="A3788" s="169">
        <v>51510</v>
      </c>
      <c r="B3788" s="170" t="s">
        <v>3033</v>
      </c>
      <c r="C3788" s="170" t="s">
        <v>11</v>
      </c>
      <c r="D3788" s="170" t="s">
        <v>303</v>
      </c>
      <c r="E3788" s="170">
        <v>473</v>
      </c>
      <c r="F3788" s="170">
        <v>24</v>
      </c>
      <c r="G3788" s="171">
        <v>6.5</v>
      </c>
      <c r="H3788" s="170" t="s">
        <v>1053</v>
      </c>
      <c r="I3788" s="171">
        <v>3.96</v>
      </c>
      <c r="J3788" s="169">
        <v>1</v>
      </c>
    </row>
    <row r="3789" spans="1:10" hidden="1" x14ac:dyDescent="0.25">
      <c r="A3789" s="169">
        <v>51516</v>
      </c>
      <c r="B3789" s="170" t="s">
        <v>3034</v>
      </c>
      <c r="C3789" s="170" t="s">
        <v>15</v>
      </c>
      <c r="D3789" s="170" t="s">
        <v>16</v>
      </c>
      <c r="E3789" s="170">
        <v>1140</v>
      </c>
      <c r="F3789" s="170">
        <v>8</v>
      </c>
      <c r="G3789" s="171">
        <v>40</v>
      </c>
      <c r="H3789" s="170" t="s">
        <v>17</v>
      </c>
      <c r="I3789" s="171">
        <v>48.79</v>
      </c>
      <c r="J3789" s="169">
        <v>1</v>
      </c>
    </row>
    <row r="3790" spans="1:10" hidden="1" x14ac:dyDescent="0.25">
      <c r="A3790" s="169">
        <v>51518</v>
      </c>
      <c r="B3790" s="170" t="s">
        <v>3035</v>
      </c>
      <c r="C3790" s="170" t="s">
        <v>11</v>
      </c>
      <c r="D3790" s="170" t="s">
        <v>474</v>
      </c>
      <c r="E3790" s="170">
        <v>473</v>
      </c>
      <c r="F3790" s="170">
        <v>24</v>
      </c>
      <c r="G3790" s="171">
        <v>5.5</v>
      </c>
      <c r="H3790" s="170" t="s">
        <v>1457</v>
      </c>
      <c r="I3790" s="171">
        <v>4.8899999999999997</v>
      </c>
      <c r="J3790" s="169">
        <v>1</v>
      </c>
    </row>
    <row r="3791" spans="1:10" hidden="1" x14ac:dyDescent="0.25">
      <c r="A3791" s="169">
        <v>51518</v>
      </c>
      <c r="B3791" s="170" t="s">
        <v>3035</v>
      </c>
      <c r="C3791" s="170" t="s">
        <v>11</v>
      </c>
      <c r="D3791" s="170" t="s">
        <v>474</v>
      </c>
      <c r="E3791" s="170">
        <v>473</v>
      </c>
      <c r="F3791" s="170">
        <v>24</v>
      </c>
      <c r="G3791" s="171">
        <v>5.5</v>
      </c>
      <c r="H3791" s="170" t="s">
        <v>1457</v>
      </c>
      <c r="I3791" s="171">
        <v>4.8899999999999997</v>
      </c>
      <c r="J3791" s="169">
        <v>1</v>
      </c>
    </row>
    <row r="3792" spans="1:10" hidden="1" x14ac:dyDescent="0.25">
      <c r="A3792" s="169">
        <v>51528</v>
      </c>
      <c r="B3792" s="170" t="s">
        <v>3036</v>
      </c>
      <c r="C3792" s="170" t="s">
        <v>263</v>
      </c>
      <c r="D3792" s="170" t="s">
        <v>806</v>
      </c>
      <c r="E3792" s="170">
        <v>4260</v>
      </c>
      <c r="F3792" s="170">
        <v>2</v>
      </c>
      <c r="G3792" s="171">
        <v>5.3</v>
      </c>
      <c r="H3792" s="170" t="s">
        <v>54</v>
      </c>
      <c r="I3792" s="171">
        <v>33.39</v>
      </c>
      <c r="J3792" s="169">
        <v>12</v>
      </c>
    </row>
    <row r="3793" spans="1:10" hidden="1" x14ac:dyDescent="0.25">
      <c r="A3793" s="169">
        <v>51528</v>
      </c>
      <c r="B3793" s="170" t="s">
        <v>3036</v>
      </c>
      <c r="C3793" s="170" t="s">
        <v>263</v>
      </c>
      <c r="D3793" s="170" t="s">
        <v>806</v>
      </c>
      <c r="E3793" s="170">
        <v>4260</v>
      </c>
      <c r="F3793" s="170">
        <v>2</v>
      </c>
      <c r="G3793" s="171">
        <v>5.3</v>
      </c>
      <c r="H3793" s="170" t="s">
        <v>54</v>
      </c>
      <c r="I3793" s="171">
        <v>33.39</v>
      </c>
      <c r="J3793" s="169">
        <v>12</v>
      </c>
    </row>
    <row r="3794" spans="1:10" hidden="1" x14ac:dyDescent="0.25">
      <c r="A3794" s="169">
        <v>51531</v>
      </c>
      <c r="B3794" s="170" t="s">
        <v>3037</v>
      </c>
      <c r="C3794" s="170" t="s">
        <v>263</v>
      </c>
      <c r="D3794" s="170" t="s">
        <v>646</v>
      </c>
      <c r="E3794" s="170">
        <v>473</v>
      </c>
      <c r="F3794" s="170">
        <v>24</v>
      </c>
      <c r="G3794" s="171">
        <v>5</v>
      </c>
      <c r="H3794" s="170" t="s">
        <v>54</v>
      </c>
      <c r="I3794" s="171">
        <v>3.99</v>
      </c>
      <c r="J3794" s="169">
        <v>1</v>
      </c>
    </row>
    <row r="3795" spans="1:10" hidden="1" x14ac:dyDescent="0.25">
      <c r="A3795" s="169">
        <v>51531</v>
      </c>
      <c r="B3795" s="170" t="s">
        <v>3037</v>
      </c>
      <c r="C3795" s="170" t="s">
        <v>263</v>
      </c>
      <c r="D3795" s="170" t="s">
        <v>646</v>
      </c>
      <c r="E3795" s="170">
        <v>473</v>
      </c>
      <c r="F3795" s="170">
        <v>24</v>
      </c>
      <c r="G3795" s="171">
        <v>5</v>
      </c>
      <c r="H3795" s="170" t="s">
        <v>54</v>
      </c>
      <c r="I3795" s="171">
        <v>3.99</v>
      </c>
      <c r="J3795" s="169">
        <v>1</v>
      </c>
    </row>
    <row r="3796" spans="1:10" hidden="1" x14ac:dyDescent="0.25">
      <c r="A3796" s="169">
        <v>51533</v>
      </c>
      <c r="B3796" s="170" t="s">
        <v>3038</v>
      </c>
      <c r="C3796" s="170" t="s">
        <v>11</v>
      </c>
      <c r="D3796" s="170" t="s">
        <v>474</v>
      </c>
      <c r="E3796" s="170">
        <v>4260</v>
      </c>
      <c r="F3796" s="170">
        <v>1</v>
      </c>
      <c r="G3796" s="171">
        <v>4</v>
      </c>
      <c r="H3796" s="170" t="s">
        <v>54</v>
      </c>
      <c r="I3796" s="171">
        <v>28.19</v>
      </c>
      <c r="J3796" s="169">
        <v>12</v>
      </c>
    </row>
    <row r="3797" spans="1:10" hidden="1" x14ac:dyDescent="0.25">
      <c r="A3797" s="169">
        <v>51533</v>
      </c>
      <c r="B3797" s="170" t="s">
        <v>3038</v>
      </c>
      <c r="C3797" s="170" t="s">
        <v>11</v>
      </c>
      <c r="D3797" s="170" t="s">
        <v>474</v>
      </c>
      <c r="E3797" s="170">
        <v>4260</v>
      </c>
      <c r="F3797" s="170">
        <v>1</v>
      </c>
      <c r="G3797" s="171">
        <v>4</v>
      </c>
      <c r="H3797" s="170" t="s">
        <v>54</v>
      </c>
      <c r="I3797" s="171">
        <v>28.19</v>
      </c>
      <c r="J3797" s="169">
        <v>12</v>
      </c>
    </row>
    <row r="3798" spans="1:10" hidden="1" x14ac:dyDescent="0.25">
      <c r="A3798" s="169">
        <v>51536</v>
      </c>
      <c r="B3798" s="170" t="s">
        <v>3039</v>
      </c>
      <c r="C3798" s="170" t="s">
        <v>11</v>
      </c>
      <c r="D3798" s="170" t="s">
        <v>474</v>
      </c>
      <c r="E3798" s="170">
        <v>5325</v>
      </c>
      <c r="F3798" s="170">
        <v>1</v>
      </c>
      <c r="G3798" s="171">
        <v>4.5</v>
      </c>
      <c r="H3798" s="170" t="s">
        <v>1623</v>
      </c>
      <c r="I3798" s="171">
        <v>35.99</v>
      </c>
      <c r="J3798" s="169">
        <v>15</v>
      </c>
    </row>
    <row r="3799" spans="1:10" hidden="1" x14ac:dyDescent="0.25">
      <c r="A3799" s="169">
        <v>51536</v>
      </c>
      <c r="B3799" s="170" t="s">
        <v>3039</v>
      </c>
      <c r="C3799" s="170" t="s">
        <v>11</v>
      </c>
      <c r="D3799" s="170" t="s">
        <v>474</v>
      </c>
      <c r="E3799" s="170">
        <v>5325</v>
      </c>
      <c r="F3799" s="170">
        <v>1</v>
      </c>
      <c r="G3799" s="171">
        <v>4.5</v>
      </c>
      <c r="H3799" s="170" t="s">
        <v>1623</v>
      </c>
      <c r="I3799" s="171">
        <v>35.99</v>
      </c>
      <c r="J3799" s="169">
        <v>15</v>
      </c>
    </row>
    <row r="3800" spans="1:10" hidden="1" x14ac:dyDescent="0.25">
      <c r="A3800" s="169">
        <v>51537</v>
      </c>
      <c r="B3800" s="170" t="s">
        <v>3040</v>
      </c>
      <c r="C3800" s="170" t="s">
        <v>11</v>
      </c>
      <c r="D3800" s="170" t="s">
        <v>303</v>
      </c>
      <c r="E3800" s="170">
        <v>5325</v>
      </c>
      <c r="F3800" s="170">
        <v>1</v>
      </c>
      <c r="G3800" s="171">
        <v>6.4</v>
      </c>
      <c r="H3800" s="170" t="s">
        <v>342</v>
      </c>
      <c r="I3800" s="171">
        <v>33.49</v>
      </c>
      <c r="J3800" s="169">
        <v>15</v>
      </c>
    </row>
    <row r="3801" spans="1:10" hidden="1" x14ac:dyDescent="0.25">
      <c r="A3801" s="169">
        <v>51537</v>
      </c>
      <c r="B3801" s="170" t="s">
        <v>3040</v>
      </c>
      <c r="C3801" s="170" t="s">
        <v>11</v>
      </c>
      <c r="D3801" s="170" t="s">
        <v>303</v>
      </c>
      <c r="E3801" s="170">
        <v>5325</v>
      </c>
      <c r="F3801" s="170">
        <v>1</v>
      </c>
      <c r="G3801" s="171">
        <v>6.4</v>
      </c>
      <c r="H3801" s="170" t="s">
        <v>342</v>
      </c>
      <c r="I3801" s="171">
        <v>33.49</v>
      </c>
      <c r="J3801" s="169">
        <v>15</v>
      </c>
    </row>
    <row r="3802" spans="1:10" hidden="1" x14ac:dyDescent="0.25">
      <c r="A3802" s="169">
        <v>51555</v>
      </c>
      <c r="B3802" s="170" t="s">
        <v>3041</v>
      </c>
      <c r="C3802" s="170" t="s">
        <v>11</v>
      </c>
      <c r="D3802" s="170" t="s">
        <v>303</v>
      </c>
      <c r="E3802" s="170">
        <v>473</v>
      </c>
      <c r="F3802" s="170">
        <v>24</v>
      </c>
      <c r="G3802" s="171">
        <v>6</v>
      </c>
      <c r="H3802" s="170" t="s">
        <v>1623</v>
      </c>
      <c r="I3802" s="171">
        <v>4.49</v>
      </c>
      <c r="J3802" s="169">
        <v>1</v>
      </c>
    </row>
    <row r="3803" spans="1:10" hidden="1" x14ac:dyDescent="0.25">
      <c r="A3803" s="169">
        <v>51555</v>
      </c>
      <c r="B3803" s="170" t="s">
        <v>3041</v>
      </c>
      <c r="C3803" s="170" t="s">
        <v>11</v>
      </c>
      <c r="D3803" s="170" t="s">
        <v>303</v>
      </c>
      <c r="E3803" s="170">
        <v>473</v>
      </c>
      <c r="F3803" s="170">
        <v>24</v>
      </c>
      <c r="G3803" s="171">
        <v>6</v>
      </c>
      <c r="H3803" s="170" t="s">
        <v>1623</v>
      </c>
      <c r="I3803" s="171">
        <v>4.49</v>
      </c>
      <c r="J3803" s="169">
        <v>1</v>
      </c>
    </row>
    <row r="3804" spans="1:10" hidden="1" x14ac:dyDescent="0.25">
      <c r="A3804" s="169">
        <v>51596</v>
      </c>
      <c r="B3804" s="170" t="s">
        <v>3042</v>
      </c>
      <c r="C3804" s="170" t="s">
        <v>263</v>
      </c>
      <c r="D3804" s="170" t="s">
        <v>646</v>
      </c>
      <c r="E3804" s="170">
        <v>473</v>
      </c>
      <c r="F3804" s="170">
        <v>24</v>
      </c>
      <c r="G3804" s="171">
        <v>5</v>
      </c>
      <c r="H3804" s="170" t="s">
        <v>54</v>
      </c>
      <c r="I3804" s="171">
        <v>3.99</v>
      </c>
      <c r="J3804" s="169">
        <v>1</v>
      </c>
    </row>
    <row r="3805" spans="1:10" hidden="1" x14ac:dyDescent="0.25">
      <c r="A3805" s="169">
        <v>51596</v>
      </c>
      <c r="B3805" s="170" t="s">
        <v>3042</v>
      </c>
      <c r="C3805" s="170" t="s">
        <v>263</v>
      </c>
      <c r="D3805" s="170" t="s">
        <v>646</v>
      </c>
      <c r="E3805" s="170">
        <v>473</v>
      </c>
      <c r="F3805" s="170">
        <v>24</v>
      </c>
      <c r="G3805" s="171">
        <v>5</v>
      </c>
      <c r="H3805" s="170" t="s">
        <v>54</v>
      </c>
      <c r="I3805" s="171">
        <v>3.99</v>
      </c>
      <c r="J3805" s="169">
        <v>1</v>
      </c>
    </row>
    <row r="3806" spans="1:10" hidden="1" x14ac:dyDescent="0.25">
      <c r="A3806" s="169">
        <v>51661</v>
      </c>
      <c r="B3806" s="170" t="s">
        <v>3043</v>
      </c>
      <c r="C3806" s="170" t="s">
        <v>11</v>
      </c>
      <c r="D3806" s="170" t="s">
        <v>474</v>
      </c>
      <c r="E3806" s="170">
        <v>473</v>
      </c>
      <c r="F3806" s="170">
        <v>24</v>
      </c>
      <c r="G3806" s="171">
        <v>4.5</v>
      </c>
      <c r="H3806" s="170" t="s">
        <v>1391</v>
      </c>
      <c r="I3806" s="171">
        <v>4.24</v>
      </c>
      <c r="J3806" s="169">
        <v>1</v>
      </c>
    </row>
    <row r="3807" spans="1:10" hidden="1" x14ac:dyDescent="0.25">
      <c r="A3807" s="169">
        <v>51661</v>
      </c>
      <c r="B3807" s="170" t="s">
        <v>3043</v>
      </c>
      <c r="C3807" s="170" t="s">
        <v>11</v>
      </c>
      <c r="D3807" s="170" t="s">
        <v>474</v>
      </c>
      <c r="E3807" s="170">
        <v>473</v>
      </c>
      <c r="F3807" s="170">
        <v>24</v>
      </c>
      <c r="G3807" s="171">
        <v>4.5</v>
      </c>
      <c r="H3807" s="170" t="s">
        <v>1391</v>
      </c>
      <c r="I3807" s="171">
        <v>4.24</v>
      </c>
      <c r="J3807" s="169">
        <v>1</v>
      </c>
    </row>
    <row r="3808" spans="1:10" hidden="1" x14ac:dyDescent="0.25">
      <c r="A3808" s="169">
        <v>51734</v>
      </c>
      <c r="B3808" s="170" t="s">
        <v>3044</v>
      </c>
      <c r="C3808" s="170" t="s">
        <v>24</v>
      </c>
      <c r="D3808" s="170" t="s">
        <v>25</v>
      </c>
      <c r="E3808" s="170">
        <v>750</v>
      </c>
      <c r="F3808" s="170">
        <v>12</v>
      </c>
      <c r="G3808" s="171">
        <v>10.5</v>
      </c>
      <c r="H3808" s="170" t="s">
        <v>177</v>
      </c>
      <c r="I3808" s="171">
        <v>21.99</v>
      </c>
      <c r="J3808" s="169">
        <v>1</v>
      </c>
    </row>
    <row r="3809" spans="1:10" hidden="1" x14ac:dyDescent="0.25">
      <c r="A3809" s="169">
        <v>51750</v>
      </c>
      <c r="B3809" s="170" t="s">
        <v>3045</v>
      </c>
      <c r="C3809" s="170" t="s">
        <v>11</v>
      </c>
      <c r="D3809" s="170" t="s">
        <v>12</v>
      </c>
      <c r="E3809" s="170">
        <v>4260</v>
      </c>
      <c r="F3809" s="170">
        <v>1</v>
      </c>
      <c r="G3809" s="171">
        <v>5</v>
      </c>
      <c r="H3809" s="170" t="s">
        <v>2190</v>
      </c>
      <c r="I3809" s="171">
        <v>29.99</v>
      </c>
      <c r="J3809" s="169">
        <v>12</v>
      </c>
    </row>
    <row r="3810" spans="1:10" hidden="1" x14ac:dyDescent="0.25">
      <c r="A3810" s="169">
        <v>51750</v>
      </c>
      <c r="B3810" s="170" t="s">
        <v>3045</v>
      </c>
      <c r="C3810" s="170" t="s">
        <v>11</v>
      </c>
      <c r="D3810" s="170" t="s">
        <v>12</v>
      </c>
      <c r="E3810" s="170">
        <v>4260</v>
      </c>
      <c r="F3810" s="170">
        <v>1</v>
      </c>
      <c r="G3810" s="171">
        <v>5</v>
      </c>
      <c r="H3810" s="170" t="s">
        <v>2190</v>
      </c>
      <c r="I3810" s="171">
        <v>29.99</v>
      </c>
      <c r="J3810" s="169">
        <v>12</v>
      </c>
    </row>
    <row r="3811" spans="1:10" hidden="1" x14ac:dyDescent="0.25">
      <c r="A3811" s="169">
        <v>51766</v>
      </c>
      <c r="B3811" s="170" t="s">
        <v>3046</v>
      </c>
      <c r="C3811" s="170" t="s">
        <v>15</v>
      </c>
      <c r="D3811" s="170" t="s">
        <v>1454</v>
      </c>
      <c r="E3811" s="170">
        <v>750</v>
      </c>
      <c r="F3811" s="170">
        <v>6</v>
      </c>
      <c r="G3811" s="171">
        <v>15</v>
      </c>
      <c r="H3811" s="170" t="s">
        <v>43</v>
      </c>
      <c r="I3811" s="171">
        <v>27.49</v>
      </c>
      <c r="J3811" s="169">
        <v>1</v>
      </c>
    </row>
    <row r="3812" spans="1:10" hidden="1" x14ac:dyDescent="0.25">
      <c r="A3812" s="169">
        <v>51780</v>
      </c>
      <c r="B3812" s="170" t="s">
        <v>3047</v>
      </c>
      <c r="C3812" s="170" t="s">
        <v>24</v>
      </c>
      <c r="D3812" s="170" t="s">
        <v>25</v>
      </c>
      <c r="E3812" s="170">
        <v>750</v>
      </c>
      <c r="F3812" s="170">
        <v>12</v>
      </c>
      <c r="G3812" s="171">
        <v>12.5</v>
      </c>
      <c r="H3812" s="170" t="s">
        <v>415</v>
      </c>
      <c r="I3812" s="171">
        <v>16.989999999999998</v>
      </c>
      <c r="J3812" s="169">
        <v>1</v>
      </c>
    </row>
    <row r="3813" spans="1:10" hidden="1" x14ac:dyDescent="0.25">
      <c r="A3813" s="169">
        <v>51781</v>
      </c>
      <c r="B3813" s="170" t="s">
        <v>3048</v>
      </c>
      <c r="C3813" s="170" t="s">
        <v>24</v>
      </c>
      <c r="D3813" s="170" t="s">
        <v>46</v>
      </c>
      <c r="E3813" s="170">
        <v>750</v>
      </c>
      <c r="F3813" s="170">
        <v>12</v>
      </c>
      <c r="G3813" s="171">
        <v>11</v>
      </c>
      <c r="H3813" s="170" t="s">
        <v>22</v>
      </c>
      <c r="I3813" s="171">
        <v>19.989999999999998</v>
      </c>
      <c r="J3813" s="169">
        <v>1</v>
      </c>
    </row>
    <row r="3814" spans="1:10" hidden="1" x14ac:dyDescent="0.25">
      <c r="A3814" s="169">
        <v>51784</v>
      </c>
      <c r="B3814" s="170" t="s">
        <v>3049</v>
      </c>
      <c r="C3814" s="170" t="s">
        <v>11</v>
      </c>
      <c r="D3814" s="170" t="s">
        <v>474</v>
      </c>
      <c r="E3814" s="170">
        <v>473</v>
      </c>
      <c r="F3814" s="170">
        <v>24</v>
      </c>
      <c r="G3814" s="171">
        <v>5</v>
      </c>
      <c r="H3814" s="170" t="s">
        <v>1457</v>
      </c>
      <c r="I3814" s="171">
        <v>4.75</v>
      </c>
      <c r="J3814" s="169">
        <v>1</v>
      </c>
    </row>
    <row r="3815" spans="1:10" hidden="1" x14ac:dyDescent="0.25">
      <c r="A3815" s="169">
        <v>51784</v>
      </c>
      <c r="B3815" s="170" t="s">
        <v>3049</v>
      </c>
      <c r="C3815" s="170" t="s">
        <v>11</v>
      </c>
      <c r="D3815" s="170" t="s">
        <v>474</v>
      </c>
      <c r="E3815" s="170">
        <v>473</v>
      </c>
      <c r="F3815" s="170">
        <v>24</v>
      </c>
      <c r="G3815" s="171">
        <v>5</v>
      </c>
      <c r="H3815" s="170" t="s">
        <v>1457</v>
      </c>
      <c r="I3815" s="171">
        <v>4.75</v>
      </c>
      <c r="J3815" s="169">
        <v>1</v>
      </c>
    </row>
    <row r="3816" spans="1:10" hidden="1" x14ac:dyDescent="0.25">
      <c r="A3816" s="169">
        <v>51795</v>
      </c>
      <c r="B3816" s="170" t="s">
        <v>3050</v>
      </c>
      <c r="C3816" s="170" t="s">
        <v>24</v>
      </c>
      <c r="D3816" s="170" t="s">
        <v>46</v>
      </c>
      <c r="E3816" s="170">
        <v>750</v>
      </c>
      <c r="F3816" s="170">
        <v>6</v>
      </c>
      <c r="G3816" s="171">
        <v>11</v>
      </c>
      <c r="H3816" s="170" t="s">
        <v>32</v>
      </c>
      <c r="I3816" s="171">
        <v>24.99</v>
      </c>
      <c r="J3816" s="169">
        <v>1</v>
      </c>
    </row>
    <row r="3817" spans="1:10" hidden="1" x14ac:dyDescent="0.25">
      <c r="A3817" s="169">
        <v>51876</v>
      </c>
      <c r="B3817" s="170" t="s">
        <v>3051</v>
      </c>
      <c r="C3817" s="170" t="s">
        <v>15</v>
      </c>
      <c r="D3817" s="170" t="s">
        <v>143</v>
      </c>
      <c r="E3817" s="170">
        <v>750</v>
      </c>
      <c r="F3817" s="170">
        <v>6</v>
      </c>
      <c r="G3817" s="171">
        <v>40</v>
      </c>
      <c r="H3817" s="170" t="s">
        <v>141</v>
      </c>
      <c r="I3817" s="171">
        <v>88.99</v>
      </c>
      <c r="J3817" s="169">
        <v>1</v>
      </c>
    </row>
    <row r="3818" spans="1:10" hidden="1" x14ac:dyDescent="0.25">
      <c r="A3818" s="169">
        <v>51893</v>
      </c>
      <c r="B3818" s="170" t="s">
        <v>3052</v>
      </c>
      <c r="C3818" s="170" t="s">
        <v>15</v>
      </c>
      <c r="D3818" s="170" t="s">
        <v>93</v>
      </c>
      <c r="E3818" s="170">
        <v>750</v>
      </c>
      <c r="F3818" s="170">
        <v>6</v>
      </c>
      <c r="G3818" s="171">
        <v>43</v>
      </c>
      <c r="H3818" s="170" t="s">
        <v>222</v>
      </c>
      <c r="I3818" s="171">
        <v>69.989999999999995</v>
      </c>
      <c r="J3818" s="169">
        <v>1</v>
      </c>
    </row>
    <row r="3819" spans="1:10" hidden="1" x14ac:dyDescent="0.25">
      <c r="A3819" s="169">
        <v>51964</v>
      </c>
      <c r="B3819" s="170" t="s">
        <v>3053</v>
      </c>
      <c r="C3819" s="170" t="s">
        <v>11</v>
      </c>
      <c r="D3819" s="170" t="s">
        <v>12</v>
      </c>
      <c r="E3819" s="170">
        <v>5325</v>
      </c>
      <c r="F3819" s="170">
        <v>1</v>
      </c>
      <c r="G3819" s="171">
        <v>4.8</v>
      </c>
      <c r="H3819" s="170" t="s">
        <v>1136</v>
      </c>
      <c r="I3819" s="171">
        <v>32</v>
      </c>
      <c r="J3819" s="169">
        <v>15</v>
      </c>
    </row>
    <row r="3820" spans="1:10" hidden="1" x14ac:dyDescent="0.25">
      <c r="A3820" s="169">
        <v>51964</v>
      </c>
      <c r="B3820" s="170" t="s">
        <v>3053</v>
      </c>
      <c r="C3820" s="170" t="s">
        <v>11</v>
      </c>
      <c r="D3820" s="170" t="s">
        <v>12</v>
      </c>
      <c r="E3820" s="170">
        <v>5325</v>
      </c>
      <c r="F3820" s="170">
        <v>1</v>
      </c>
      <c r="G3820" s="171">
        <v>4.8</v>
      </c>
      <c r="H3820" s="170" t="s">
        <v>1136</v>
      </c>
      <c r="I3820" s="171">
        <v>32</v>
      </c>
      <c r="J3820" s="169">
        <v>15</v>
      </c>
    </row>
    <row r="3821" spans="1:10" hidden="1" x14ac:dyDescent="0.25">
      <c r="A3821" s="169">
        <v>51979</v>
      </c>
      <c r="B3821" s="170" t="s">
        <v>3054</v>
      </c>
      <c r="C3821" s="170" t="s">
        <v>24</v>
      </c>
      <c r="D3821" s="170" t="s">
        <v>162</v>
      </c>
      <c r="E3821" s="170">
        <v>750</v>
      </c>
      <c r="F3821" s="170">
        <v>6</v>
      </c>
      <c r="G3821" s="171">
        <v>12</v>
      </c>
      <c r="H3821" s="170" t="s">
        <v>378</v>
      </c>
      <c r="I3821" s="171">
        <v>74.95</v>
      </c>
      <c r="J3821" s="169">
        <v>1</v>
      </c>
    </row>
    <row r="3822" spans="1:10" hidden="1" x14ac:dyDescent="0.25">
      <c r="A3822" s="169">
        <v>51982</v>
      </c>
      <c r="B3822" s="170" t="s">
        <v>3055</v>
      </c>
      <c r="C3822" s="170" t="s">
        <v>24</v>
      </c>
      <c r="D3822" s="170" t="s">
        <v>162</v>
      </c>
      <c r="E3822" s="170">
        <v>750</v>
      </c>
      <c r="F3822" s="170">
        <v>6</v>
      </c>
      <c r="G3822" s="171">
        <v>12</v>
      </c>
      <c r="H3822" s="170" t="s">
        <v>218</v>
      </c>
      <c r="I3822" s="171">
        <v>79.989999999999995</v>
      </c>
      <c r="J3822" s="169">
        <v>1</v>
      </c>
    </row>
    <row r="3823" spans="1:10" hidden="1" x14ac:dyDescent="0.25">
      <c r="A3823" s="169">
        <v>51990</v>
      </c>
      <c r="B3823" s="170" t="s">
        <v>3056</v>
      </c>
      <c r="C3823" s="170" t="s">
        <v>11</v>
      </c>
      <c r="D3823" s="170" t="s">
        <v>12</v>
      </c>
      <c r="E3823" s="170">
        <v>355</v>
      </c>
      <c r="F3823" s="170">
        <v>24</v>
      </c>
      <c r="G3823" s="171">
        <v>4.8</v>
      </c>
      <c r="H3823" s="170" t="s">
        <v>1136</v>
      </c>
      <c r="I3823" s="171">
        <v>2.5</v>
      </c>
      <c r="J3823" s="169">
        <v>1</v>
      </c>
    </row>
    <row r="3824" spans="1:10" hidden="1" x14ac:dyDescent="0.25">
      <c r="A3824" s="169">
        <v>51990</v>
      </c>
      <c r="B3824" s="170" t="s">
        <v>3056</v>
      </c>
      <c r="C3824" s="170" t="s">
        <v>11</v>
      </c>
      <c r="D3824" s="170" t="s">
        <v>12</v>
      </c>
      <c r="E3824" s="170">
        <v>355</v>
      </c>
      <c r="F3824" s="170">
        <v>24</v>
      </c>
      <c r="G3824" s="171">
        <v>4.8</v>
      </c>
      <c r="H3824" s="170" t="s">
        <v>1136</v>
      </c>
      <c r="I3824" s="171">
        <v>2.5</v>
      </c>
      <c r="J3824" s="169">
        <v>1</v>
      </c>
    </row>
    <row r="3825" spans="1:10" hidden="1" x14ac:dyDescent="0.25">
      <c r="A3825" s="169">
        <v>52050</v>
      </c>
      <c r="B3825" s="170" t="s">
        <v>489</v>
      </c>
      <c r="C3825" s="170" t="s">
        <v>15</v>
      </c>
      <c r="D3825" s="170" t="s">
        <v>82</v>
      </c>
      <c r="E3825" s="170">
        <v>750</v>
      </c>
      <c r="F3825" s="170">
        <v>12</v>
      </c>
      <c r="G3825" s="171">
        <v>40</v>
      </c>
      <c r="H3825" s="170" t="s">
        <v>91</v>
      </c>
      <c r="I3825" s="171">
        <v>29.49</v>
      </c>
      <c r="J3825" s="169">
        <v>1</v>
      </c>
    </row>
    <row r="3826" spans="1:10" hidden="1" x14ac:dyDescent="0.25">
      <c r="A3826" s="169">
        <v>52088</v>
      </c>
      <c r="B3826" s="170" t="s">
        <v>3057</v>
      </c>
      <c r="C3826" s="170" t="s">
        <v>11</v>
      </c>
      <c r="D3826" s="170" t="s">
        <v>12</v>
      </c>
      <c r="E3826" s="170">
        <v>4260</v>
      </c>
      <c r="F3826" s="170">
        <v>2</v>
      </c>
      <c r="G3826" s="171">
        <v>5</v>
      </c>
      <c r="H3826" s="170" t="s">
        <v>1457</v>
      </c>
      <c r="I3826" s="171">
        <v>29.99</v>
      </c>
      <c r="J3826" s="169">
        <v>12</v>
      </c>
    </row>
    <row r="3827" spans="1:10" hidden="1" x14ac:dyDescent="0.25">
      <c r="A3827" s="169">
        <v>52088</v>
      </c>
      <c r="B3827" s="170" t="s">
        <v>3057</v>
      </c>
      <c r="C3827" s="170" t="s">
        <v>11</v>
      </c>
      <c r="D3827" s="170" t="s">
        <v>12</v>
      </c>
      <c r="E3827" s="170">
        <v>4260</v>
      </c>
      <c r="F3827" s="170">
        <v>2</v>
      </c>
      <c r="G3827" s="171">
        <v>5</v>
      </c>
      <c r="H3827" s="170" t="s">
        <v>1457</v>
      </c>
      <c r="I3827" s="171">
        <v>29.99</v>
      </c>
      <c r="J3827" s="169">
        <v>12</v>
      </c>
    </row>
    <row r="3828" spans="1:10" hidden="1" x14ac:dyDescent="0.25">
      <c r="A3828" s="169">
        <v>52189</v>
      </c>
      <c r="B3828" s="170" t="s">
        <v>3058</v>
      </c>
      <c r="C3828" s="170" t="s">
        <v>11</v>
      </c>
      <c r="D3828" s="170" t="s">
        <v>474</v>
      </c>
      <c r="E3828" s="170">
        <v>2130</v>
      </c>
      <c r="F3828" s="170">
        <v>4</v>
      </c>
      <c r="G3828" s="171">
        <v>5</v>
      </c>
      <c r="H3828" s="170" t="s">
        <v>634</v>
      </c>
      <c r="I3828" s="171">
        <v>17</v>
      </c>
      <c r="J3828" s="169">
        <v>6</v>
      </c>
    </row>
    <row r="3829" spans="1:10" hidden="1" x14ac:dyDescent="0.25">
      <c r="A3829" s="169">
        <v>52189</v>
      </c>
      <c r="B3829" s="170" t="s">
        <v>3058</v>
      </c>
      <c r="C3829" s="170" t="s">
        <v>11</v>
      </c>
      <c r="D3829" s="170" t="s">
        <v>474</v>
      </c>
      <c r="E3829" s="170">
        <v>2130</v>
      </c>
      <c r="F3829" s="170">
        <v>4</v>
      </c>
      <c r="G3829" s="171">
        <v>5</v>
      </c>
      <c r="H3829" s="170" t="s">
        <v>634</v>
      </c>
      <c r="I3829" s="171">
        <v>17</v>
      </c>
      <c r="J3829" s="169">
        <v>6</v>
      </c>
    </row>
    <row r="3830" spans="1:10" hidden="1" x14ac:dyDescent="0.25">
      <c r="A3830" s="169">
        <v>52194</v>
      </c>
      <c r="B3830" s="170" t="s">
        <v>3059</v>
      </c>
      <c r="C3830" s="170" t="s">
        <v>11</v>
      </c>
      <c r="D3830" s="170" t="s">
        <v>474</v>
      </c>
      <c r="E3830" s="170">
        <v>473</v>
      </c>
      <c r="F3830" s="170">
        <v>24</v>
      </c>
      <c r="G3830" s="171">
        <v>5</v>
      </c>
      <c r="H3830" s="170" t="s">
        <v>634</v>
      </c>
      <c r="I3830" s="171">
        <v>4.25</v>
      </c>
      <c r="J3830" s="169">
        <v>1</v>
      </c>
    </row>
    <row r="3831" spans="1:10" hidden="1" x14ac:dyDescent="0.25">
      <c r="A3831" s="169">
        <v>52194</v>
      </c>
      <c r="B3831" s="170" t="s">
        <v>3059</v>
      </c>
      <c r="C3831" s="170" t="s">
        <v>11</v>
      </c>
      <c r="D3831" s="170" t="s">
        <v>474</v>
      </c>
      <c r="E3831" s="170">
        <v>473</v>
      </c>
      <c r="F3831" s="170">
        <v>24</v>
      </c>
      <c r="G3831" s="171">
        <v>5</v>
      </c>
      <c r="H3831" s="170" t="s">
        <v>634</v>
      </c>
      <c r="I3831" s="171">
        <v>4.25</v>
      </c>
      <c r="J3831" s="169">
        <v>1</v>
      </c>
    </row>
    <row r="3832" spans="1:10" hidden="1" x14ac:dyDescent="0.25">
      <c r="A3832" s="169">
        <v>52236</v>
      </c>
      <c r="B3832" s="170" t="s">
        <v>3060</v>
      </c>
      <c r="C3832" s="170" t="s">
        <v>24</v>
      </c>
      <c r="D3832" s="170" t="s">
        <v>248</v>
      </c>
      <c r="E3832" s="170">
        <v>750</v>
      </c>
      <c r="F3832" s="170">
        <v>6</v>
      </c>
      <c r="G3832" s="171">
        <v>14</v>
      </c>
      <c r="H3832" s="170" t="s">
        <v>378</v>
      </c>
      <c r="I3832" s="171">
        <v>50.85</v>
      </c>
      <c r="J3832" s="169">
        <v>1</v>
      </c>
    </row>
    <row r="3833" spans="1:10" hidden="1" x14ac:dyDescent="0.25">
      <c r="A3833" s="169">
        <v>52247</v>
      </c>
      <c r="B3833" s="170" t="s">
        <v>3061</v>
      </c>
      <c r="C3833" s="170" t="s">
        <v>11</v>
      </c>
      <c r="D3833" s="170" t="s">
        <v>267</v>
      </c>
      <c r="E3833" s="170">
        <v>473</v>
      </c>
      <c r="F3833" s="170">
        <v>24</v>
      </c>
      <c r="G3833" s="171">
        <v>5.2</v>
      </c>
      <c r="H3833" s="170" t="s">
        <v>415</v>
      </c>
      <c r="I3833" s="171">
        <v>4.5</v>
      </c>
      <c r="J3833" s="169">
        <v>1</v>
      </c>
    </row>
    <row r="3834" spans="1:10" hidden="1" x14ac:dyDescent="0.25">
      <c r="A3834" s="169">
        <v>52247</v>
      </c>
      <c r="B3834" s="170" t="s">
        <v>3061</v>
      </c>
      <c r="C3834" s="170" t="s">
        <v>11</v>
      </c>
      <c r="D3834" s="170" t="s">
        <v>267</v>
      </c>
      <c r="E3834" s="170">
        <v>473</v>
      </c>
      <c r="F3834" s="170">
        <v>24</v>
      </c>
      <c r="G3834" s="171">
        <v>5.2</v>
      </c>
      <c r="H3834" s="170" t="s">
        <v>415</v>
      </c>
      <c r="I3834" s="171">
        <v>4.5</v>
      </c>
      <c r="J3834" s="169">
        <v>1</v>
      </c>
    </row>
    <row r="3835" spans="1:10" hidden="1" x14ac:dyDescent="0.25">
      <c r="A3835" s="169">
        <v>52249</v>
      </c>
      <c r="B3835" s="170" t="s">
        <v>3062</v>
      </c>
      <c r="C3835" s="170" t="s">
        <v>11</v>
      </c>
      <c r="D3835" s="170" t="s">
        <v>303</v>
      </c>
      <c r="E3835" s="170">
        <v>473</v>
      </c>
      <c r="F3835" s="170">
        <v>24</v>
      </c>
      <c r="G3835" s="171">
        <v>6.5</v>
      </c>
      <c r="H3835" s="170" t="s">
        <v>415</v>
      </c>
      <c r="I3835" s="171">
        <v>4.5</v>
      </c>
      <c r="J3835" s="169">
        <v>1</v>
      </c>
    </row>
    <row r="3836" spans="1:10" hidden="1" x14ac:dyDescent="0.25">
      <c r="A3836" s="169">
        <v>52249</v>
      </c>
      <c r="B3836" s="170" t="s">
        <v>3062</v>
      </c>
      <c r="C3836" s="170" t="s">
        <v>11</v>
      </c>
      <c r="D3836" s="170" t="s">
        <v>303</v>
      </c>
      <c r="E3836" s="170">
        <v>473</v>
      </c>
      <c r="F3836" s="170">
        <v>24</v>
      </c>
      <c r="G3836" s="171">
        <v>6.5</v>
      </c>
      <c r="H3836" s="170" t="s">
        <v>415</v>
      </c>
      <c r="I3836" s="171">
        <v>4.5</v>
      </c>
      <c r="J3836" s="169">
        <v>1</v>
      </c>
    </row>
    <row r="3837" spans="1:10" hidden="1" x14ac:dyDescent="0.25">
      <c r="A3837" s="169">
        <v>52250</v>
      </c>
      <c r="B3837" s="170" t="s">
        <v>3063</v>
      </c>
      <c r="C3837" s="170" t="s">
        <v>11</v>
      </c>
      <c r="D3837" s="170" t="s">
        <v>303</v>
      </c>
      <c r="E3837" s="170">
        <v>473</v>
      </c>
      <c r="F3837" s="170">
        <v>24</v>
      </c>
      <c r="G3837" s="171">
        <v>6.8</v>
      </c>
      <c r="H3837" s="170" t="s">
        <v>415</v>
      </c>
      <c r="I3837" s="171">
        <v>4.5</v>
      </c>
      <c r="J3837" s="169">
        <v>1</v>
      </c>
    </row>
    <row r="3838" spans="1:10" hidden="1" x14ac:dyDescent="0.25">
      <c r="A3838" s="169">
        <v>52250</v>
      </c>
      <c r="B3838" s="170" t="s">
        <v>3063</v>
      </c>
      <c r="C3838" s="170" t="s">
        <v>11</v>
      </c>
      <c r="D3838" s="170" t="s">
        <v>303</v>
      </c>
      <c r="E3838" s="170">
        <v>473</v>
      </c>
      <c r="F3838" s="170">
        <v>24</v>
      </c>
      <c r="G3838" s="171">
        <v>6.8</v>
      </c>
      <c r="H3838" s="170" t="s">
        <v>415</v>
      </c>
      <c r="I3838" s="171">
        <v>4.5</v>
      </c>
      <c r="J3838" s="169">
        <v>1</v>
      </c>
    </row>
    <row r="3839" spans="1:10" hidden="1" x14ac:dyDescent="0.25">
      <c r="A3839" s="169">
        <v>52251</v>
      </c>
      <c r="B3839" s="170" t="s">
        <v>3064</v>
      </c>
      <c r="C3839" s="170" t="s">
        <v>11</v>
      </c>
      <c r="D3839" s="170" t="s">
        <v>267</v>
      </c>
      <c r="E3839" s="170">
        <v>473</v>
      </c>
      <c r="F3839" s="170">
        <v>24</v>
      </c>
      <c r="G3839" s="171">
        <v>5.2</v>
      </c>
      <c r="H3839" s="170" t="s">
        <v>415</v>
      </c>
      <c r="I3839" s="171">
        <v>4.5</v>
      </c>
      <c r="J3839" s="169">
        <v>1</v>
      </c>
    </row>
    <row r="3840" spans="1:10" hidden="1" x14ac:dyDescent="0.25">
      <c r="A3840" s="169">
        <v>52251</v>
      </c>
      <c r="B3840" s="170" t="s">
        <v>3064</v>
      </c>
      <c r="C3840" s="170" t="s">
        <v>11</v>
      </c>
      <c r="D3840" s="170" t="s">
        <v>267</v>
      </c>
      <c r="E3840" s="170">
        <v>473</v>
      </c>
      <c r="F3840" s="170">
        <v>24</v>
      </c>
      <c r="G3840" s="171">
        <v>5.2</v>
      </c>
      <c r="H3840" s="170" t="s">
        <v>415</v>
      </c>
      <c r="I3840" s="171">
        <v>4.5</v>
      </c>
      <c r="J3840" s="169">
        <v>1</v>
      </c>
    </row>
    <row r="3841" spans="1:10" hidden="1" x14ac:dyDescent="0.25">
      <c r="A3841" s="169">
        <v>52258</v>
      </c>
      <c r="B3841" s="170" t="s">
        <v>3065</v>
      </c>
      <c r="C3841" s="170" t="s">
        <v>263</v>
      </c>
      <c r="D3841" s="170" t="s">
        <v>909</v>
      </c>
      <c r="E3841" s="170">
        <v>355</v>
      </c>
      <c r="F3841" s="170">
        <v>24</v>
      </c>
      <c r="G3841" s="171">
        <v>6.5</v>
      </c>
      <c r="H3841" s="170" t="s">
        <v>2655</v>
      </c>
      <c r="I3841" s="171">
        <v>4.49</v>
      </c>
      <c r="J3841" s="169">
        <v>1</v>
      </c>
    </row>
    <row r="3842" spans="1:10" hidden="1" x14ac:dyDescent="0.25">
      <c r="A3842" s="169">
        <v>52308</v>
      </c>
      <c r="B3842" s="170" t="s">
        <v>3066</v>
      </c>
      <c r="C3842" s="170" t="s">
        <v>24</v>
      </c>
      <c r="D3842" s="170" t="s">
        <v>34</v>
      </c>
      <c r="E3842" s="170">
        <v>750</v>
      </c>
      <c r="F3842" s="170">
        <v>12</v>
      </c>
      <c r="G3842" s="171">
        <v>12.5</v>
      </c>
      <c r="H3842" s="170" t="s">
        <v>177</v>
      </c>
      <c r="I3842" s="171">
        <v>17.989999999999998</v>
      </c>
      <c r="J3842" s="169">
        <v>1</v>
      </c>
    </row>
    <row r="3843" spans="1:10" hidden="1" x14ac:dyDescent="0.25">
      <c r="A3843" s="169">
        <v>52315</v>
      </c>
      <c r="B3843" s="170" t="s">
        <v>3067</v>
      </c>
      <c r="C3843" s="170" t="s">
        <v>11</v>
      </c>
      <c r="D3843" s="170" t="s">
        <v>474</v>
      </c>
      <c r="E3843" s="170">
        <v>473</v>
      </c>
      <c r="F3843" s="170">
        <v>24</v>
      </c>
      <c r="G3843" s="171">
        <v>5</v>
      </c>
      <c r="H3843" s="170" t="s">
        <v>2503</v>
      </c>
      <c r="I3843" s="171">
        <v>3.99</v>
      </c>
      <c r="J3843" s="169">
        <v>1</v>
      </c>
    </row>
    <row r="3844" spans="1:10" hidden="1" x14ac:dyDescent="0.25">
      <c r="A3844" s="169">
        <v>52315</v>
      </c>
      <c r="B3844" s="170" t="s">
        <v>3067</v>
      </c>
      <c r="C3844" s="170" t="s">
        <v>11</v>
      </c>
      <c r="D3844" s="170" t="s">
        <v>474</v>
      </c>
      <c r="E3844" s="170">
        <v>473</v>
      </c>
      <c r="F3844" s="170">
        <v>24</v>
      </c>
      <c r="G3844" s="171">
        <v>5</v>
      </c>
      <c r="H3844" s="170" t="s">
        <v>1407</v>
      </c>
      <c r="I3844" s="171">
        <v>3.99</v>
      </c>
      <c r="J3844" s="169">
        <v>1</v>
      </c>
    </row>
    <row r="3845" spans="1:10" hidden="1" x14ac:dyDescent="0.25">
      <c r="A3845" s="169">
        <v>52322</v>
      </c>
      <c r="B3845" s="170" t="s">
        <v>3068</v>
      </c>
      <c r="C3845" s="170" t="s">
        <v>11</v>
      </c>
      <c r="D3845" s="170" t="s">
        <v>267</v>
      </c>
      <c r="E3845" s="170">
        <v>473</v>
      </c>
      <c r="F3845" s="170">
        <v>24</v>
      </c>
      <c r="G3845" s="171">
        <v>5.5</v>
      </c>
      <c r="H3845" s="170" t="s">
        <v>2535</v>
      </c>
      <c r="I3845" s="171">
        <v>4.4400000000000004</v>
      </c>
      <c r="J3845" s="169">
        <v>1</v>
      </c>
    </row>
    <row r="3846" spans="1:10" hidden="1" x14ac:dyDescent="0.25">
      <c r="A3846" s="169">
        <v>52322</v>
      </c>
      <c r="B3846" s="170" t="s">
        <v>3068</v>
      </c>
      <c r="C3846" s="170" t="s">
        <v>11</v>
      </c>
      <c r="D3846" s="170" t="s">
        <v>267</v>
      </c>
      <c r="E3846" s="170">
        <v>473</v>
      </c>
      <c r="F3846" s="170">
        <v>24</v>
      </c>
      <c r="G3846" s="171">
        <v>5.5</v>
      </c>
      <c r="H3846" s="170" t="s">
        <v>1136</v>
      </c>
      <c r="I3846" s="171">
        <v>4.4400000000000004</v>
      </c>
      <c r="J3846" s="169">
        <v>1</v>
      </c>
    </row>
    <row r="3847" spans="1:10" hidden="1" x14ac:dyDescent="0.25">
      <c r="A3847" s="169">
        <v>52338</v>
      </c>
      <c r="B3847" s="170" t="s">
        <v>3069</v>
      </c>
      <c r="C3847" s="170" t="s">
        <v>11</v>
      </c>
      <c r="D3847" s="170" t="s">
        <v>267</v>
      </c>
      <c r="E3847" s="170">
        <v>473</v>
      </c>
      <c r="F3847" s="170">
        <v>24</v>
      </c>
      <c r="G3847" s="171">
        <v>5.3</v>
      </c>
      <c r="H3847" s="170" t="s">
        <v>2261</v>
      </c>
      <c r="I3847" s="171">
        <v>4.4000000000000004</v>
      </c>
      <c r="J3847" s="169">
        <v>1</v>
      </c>
    </row>
    <row r="3848" spans="1:10" hidden="1" x14ac:dyDescent="0.25">
      <c r="A3848" s="169">
        <v>52338</v>
      </c>
      <c r="B3848" s="170" t="s">
        <v>3069</v>
      </c>
      <c r="C3848" s="170" t="s">
        <v>11</v>
      </c>
      <c r="D3848" s="170" t="s">
        <v>267</v>
      </c>
      <c r="E3848" s="170">
        <v>473</v>
      </c>
      <c r="F3848" s="170">
        <v>24</v>
      </c>
      <c r="G3848" s="171">
        <v>5.3</v>
      </c>
      <c r="H3848" s="170" t="s">
        <v>1136</v>
      </c>
      <c r="I3848" s="171">
        <v>4.4000000000000004</v>
      </c>
      <c r="J3848" s="169">
        <v>1</v>
      </c>
    </row>
    <row r="3849" spans="1:10" hidden="1" x14ac:dyDescent="0.25">
      <c r="A3849" s="169">
        <v>52340</v>
      </c>
      <c r="B3849" s="170" t="s">
        <v>3070</v>
      </c>
      <c r="C3849" s="170" t="s">
        <v>11</v>
      </c>
      <c r="D3849" s="170" t="s">
        <v>474</v>
      </c>
      <c r="E3849" s="170">
        <v>473</v>
      </c>
      <c r="F3849" s="170">
        <v>24</v>
      </c>
      <c r="G3849" s="171">
        <v>4.5</v>
      </c>
      <c r="H3849" s="170" t="s">
        <v>2319</v>
      </c>
      <c r="I3849" s="171">
        <v>4.49</v>
      </c>
      <c r="J3849" s="169">
        <v>1</v>
      </c>
    </row>
    <row r="3850" spans="1:10" hidden="1" x14ac:dyDescent="0.25">
      <c r="A3850" s="169">
        <v>52340</v>
      </c>
      <c r="B3850" s="170" t="s">
        <v>3070</v>
      </c>
      <c r="C3850" s="170" t="s">
        <v>11</v>
      </c>
      <c r="D3850" s="170" t="s">
        <v>474</v>
      </c>
      <c r="E3850" s="170">
        <v>473</v>
      </c>
      <c r="F3850" s="170">
        <v>24</v>
      </c>
      <c r="G3850" s="171">
        <v>4.5</v>
      </c>
      <c r="H3850" s="170" t="s">
        <v>1407</v>
      </c>
      <c r="I3850" s="171">
        <v>4.49</v>
      </c>
      <c r="J3850" s="169">
        <v>1</v>
      </c>
    </row>
    <row r="3851" spans="1:10" hidden="1" x14ac:dyDescent="0.25">
      <c r="A3851" s="169">
        <v>52343</v>
      </c>
      <c r="B3851" s="170" t="s">
        <v>3071</v>
      </c>
      <c r="C3851" s="170" t="s">
        <v>263</v>
      </c>
      <c r="D3851" s="170" t="s">
        <v>646</v>
      </c>
      <c r="E3851" s="170">
        <v>355</v>
      </c>
      <c r="F3851" s="170">
        <v>24</v>
      </c>
      <c r="G3851" s="171">
        <v>5</v>
      </c>
      <c r="H3851" s="170" t="s">
        <v>1053</v>
      </c>
      <c r="I3851" s="171">
        <v>2.99</v>
      </c>
      <c r="J3851" s="169">
        <v>1</v>
      </c>
    </row>
    <row r="3852" spans="1:10" hidden="1" x14ac:dyDescent="0.25">
      <c r="A3852" s="169">
        <v>52343</v>
      </c>
      <c r="B3852" s="170" t="s">
        <v>3071</v>
      </c>
      <c r="C3852" s="170" t="s">
        <v>263</v>
      </c>
      <c r="D3852" s="170" t="s">
        <v>646</v>
      </c>
      <c r="E3852" s="170">
        <v>355</v>
      </c>
      <c r="F3852" s="170">
        <v>24</v>
      </c>
      <c r="G3852" s="171">
        <v>5</v>
      </c>
      <c r="H3852" s="170" t="s">
        <v>1053</v>
      </c>
      <c r="I3852" s="171">
        <v>2.99</v>
      </c>
      <c r="J3852" s="169">
        <v>1</v>
      </c>
    </row>
    <row r="3853" spans="1:10" hidden="1" x14ac:dyDescent="0.25">
      <c r="A3853" s="169">
        <v>52346</v>
      </c>
      <c r="B3853" s="170" t="s">
        <v>3072</v>
      </c>
      <c r="C3853" s="170" t="s">
        <v>263</v>
      </c>
      <c r="D3853" s="170" t="s">
        <v>646</v>
      </c>
      <c r="E3853" s="170">
        <v>355</v>
      </c>
      <c r="F3853" s="170">
        <v>24</v>
      </c>
      <c r="G3853" s="171">
        <v>6</v>
      </c>
      <c r="H3853" s="170" t="s">
        <v>1053</v>
      </c>
      <c r="I3853" s="171">
        <v>2.99</v>
      </c>
      <c r="J3853" s="169">
        <v>1</v>
      </c>
    </row>
    <row r="3854" spans="1:10" hidden="1" x14ac:dyDescent="0.25">
      <c r="A3854" s="169">
        <v>52346</v>
      </c>
      <c r="B3854" s="170" t="s">
        <v>3072</v>
      </c>
      <c r="C3854" s="170" t="s">
        <v>263</v>
      </c>
      <c r="D3854" s="170" t="s">
        <v>646</v>
      </c>
      <c r="E3854" s="170">
        <v>355</v>
      </c>
      <c r="F3854" s="170">
        <v>24</v>
      </c>
      <c r="G3854" s="171">
        <v>6</v>
      </c>
      <c r="H3854" s="170" t="s">
        <v>1053</v>
      </c>
      <c r="I3854" s="171">
        <v>2.99</v>
      </c>
      <c r="J3854" s="169">
        <v>1</v>
      </c>
    </row>
    <row r="3855" spans="1:10" hidden="1" x14ac:dyDescent="0.25">
      <c r="A3855" s="169">
        <v>52375</v>
      </c>
      <c r="B3855" s="170" t="s">
        <v>3073</v>
      </c>
      <c r="C3855" s="170" t="s">
        <v>11</v>
      </c>
      <c r="D3855" s="170" t="s">
        <v>303</v>
      </c>
      <c r="E3855" s="170">
        <v>750</v>
      </c>
      <c r="F3855" s="170">
        <v>12</v>
      </c>
      <c r="G3855" s="171">
        <v>7.4</v>
      </c>
      <c r="H3855" s="170" t="s">
        <v>1324</v>
      </c>
      <c r="I3855" s="171">
        <v>19</v>
      </c>
      <c r="J3855" s="169">
        <v>1</v>
      </c>
    </row>
    <row r="3856" spans="1:10" hidden="1" x14ac:dyDescent="0.25">
      <c r="A3856" s="169">
        <v>52375</v>
      </c>
      <c r="B3856" s="170" t="s">
        <v>3073</v>
      </c>
      <c r="C3856" s="170" t="s">
        <v>11</v>
      </c>
      <c r="D3856" s="170" t="s">
        <v>303</v>
      </c>
      <c r="E3856" s="170">
        <v>750</v>
      </c>
      <c r="F3856" s="170">
        <v>12</v>
      </c>
      <c r="G3856" s="171">
        <v>7.4</v>
      </c>
      <c r="H3856" s="170" t="s">
        <v>1324</v>
      </c>
      <c r="I3856" s="171">
        <v>19</v>
      </c>
      <c r="J3856" s="169">
        <v>1</v>
      </c>
    </row>
    <row r="3857" spans="1:10" hidden="1" x14ac:dyDescent="0.25">
      <c r="A3857" s="169">
        <v>52378</v>
      </c>
      <c r="B3857" s="170" t="s">
        <v>3074</v>
      </c>
      <c r="C3857" s="170" t="s">
        <v>11</v>
      </c>
      <c r="D3857" s="170" t="s">
        <v>474</v>
      </c>
      <c r="E3857" s="170">
        <v>473</v>
      </c>
      <c r="F3857" s="170">
        <v>24</v>
      </c>
      <c r="G3857" s="171">
        <v>5.6</v>
      </c>
      <c r="H3857" s="170" t="s">
        <v>1053</v>
      </c>
      <c r="I3857" s="171">
        <v>4.49</v>
      </c>
      <c r="J3857" s="169">
        <v>1</v>
      </c>
    </row>
    <row r="3858" spans="1:10" hidden="1" x14ac:dyDescent="0.25">
      <c r="A3858" s="169">
        <v>52379</v>
      </c>
      <c r="B3858" s="170" t="s">
        <v>3075</v>
      </c>
      <c r="C3858" s="170" t="s">
        <v>263</v>
      </c>
      <c r="D3858" s="170" t="s">
        <v>646</v>
      </c>
      <c r="E3858" s="170">
        <v>473</v>
      </c>
      <c r="F3858" s="170">
        <v>24</v>
      </c>
      <c r="G3858" s="171">
        <v>5</v>
      </c>
      <c r="H3858" s="170" t="s">
        <v>1053</v>
      </c>
      <c r="I3858" s="171">
        <v>3.29</v>
      </c>
      <c r="J3858" s="169">
        <v>1</v>
      </c>
    </row>
    <row r="3859" spans="1:10" hidden="1" x14ac:dyDescent="0.25">
      <c r="A3859" s="169">
        <v>52379</v>
      </c>
      <c r="B3859" s="170" t="s">
        <v>3075</v>
      </c>
      <c r="C3859" s="170" t="s">
        <v>263</v>
      </c>
      <c r="D3859" s="170" t="s">
        <v>646</v>
      </c>
      <c r="E3859" s="170">
        <v>473</v>
      </c>
      <c r="F3859" s="170">
        <v>24</v>
      </c>
      <c r="G3859" s="171">
        <v>5</v>
      </c>
      <c r="H3859" s="170" t="s">
        <v>1053</v>
      </c>
      <c r="I3859" s="171">
        <v>3.29</v>
      </c>
      <c r="J3859" s="169">
        <v>1</v>
      </c>
    </row>
    <row r="3860" spans="1:10" hidden="1" x14ac:dyDescent="0.25">
      <c r="A3860" s="169">
        <v>52392</v>
      </c>
      <c r="B3860" s="170" t="s">
        <v>3076</v>
      </c>
      <c r="C3860" s="170" t="s">
        <v>263</v>
      </c>
      <c r="D3860" s="170" t="s">
        <v>646</v>
      </c>
      <c r="E3860" s="170">
        <v>473</v>
      </c>
      <c r="F3860" s="170">
        <v>24</v>
      </c>
      <c r="G3860" s="171">
        <v>5</v>
      </c>
      <c r="H3860" s="170" t="s">
        <v>1053</v>
      </c>
      <c r="I3860" s="171">
        <v>3.29</v>
      </c>
      <c r="J3860" s="169">
        <v>1</v>
      </c>
    </row>
    <row r="3861" spans="1:10" hidden="1" x14ac:dyDescent="0.25">
      <c r="A3861" s="169">
        <v>52392</v>
      </c>
      <c r="B3861" s="170" t="s">
        <v>3076</v>
      </c>
      <c r="C3861" s="170" t="s">
        <v>263</v>
      </c>
      <c r="D3861" s="170" t="s">
        <v>646</v>
      </c>
      <c r="E3861" s="170">
        <v>473</v>
      </c>
      <c r="F3861" s="170">
        <v>24</v>
      </c>
      <c r="G3861" s="171">
        <v>5</v>
      </c>
      <c r="H3861" s="170" t="s">
        <v>1053</v>
      </c>
      <c r="I3861" s="171">
        <v>3.29</v>
      </c>
      <c r="J3861" s="169">
        <v>1</v>
      </c>
    </row>
    <row r="3862" spans="1:10" hidden="1" x14ac:dyDescent="0.25">
      <c r="A3862" s="169">
        <v>52394</v>
      </c>
      <c r="B3862" s="170" t="s">
        <v>3077</v>
      </c>
      <c r="C3862" s="170" t="s">
        <v>263</v>
      </c>
      <c r="D3862" s="170" t="s">
        <v>646</v>
      </c>
      <c r="E3862" s="170">
        <v>473</v>
      </c>
      <c r="F3862" s="170">
        <v>24</v>
      </c>
      <c r="G3862" s="171">
        <v>5</v>
      </c>
      <c r="H3862" s="170" t="s">
        <v>1053</v>
      </c>
      <c r="I3862" s="171">
        <v>3.29</v>
      </c>
      <c r="J3862" s="169">
        <v>1</v>
      </c>
    </row>
    <row r="3863" spans="1:10" hidden="1" x14ac:dyDescent="0.25">
      <c r="A3863" s="169">
        <v>52394</v>
      </c>
      <c r="B3863" s="170" t="s">
        <v>3077</v>
      </c>
      <c r="C3863" s="170" t="s">
        <v>263</v>
      </c>
      <c r="D3863" s="170" t="s">
        <v>646</v>
      </c>
      <c r="E3863" s="170">
        <v>473</v>
      </c>
      <c r="F3863" s="170">
        <v>24</v>
      </c>
      <c r="G3863" s="171">
        <v>5</v>
      </c>
      <c r="H3863" s="170" t="s">
        <v>1053</v>
      </c>
      <c r="I3863" s="171">
        <v>3.29</v>
      </c>
      <c r="J3863" s="169">
        <v>1</v>
      </c>
    </row>
    <row r="3864" spans="1:10" hidden="1" x14ac:dyDescent="0.25">
      <c r="A3864" s="169">
        <v>52397</v>
      </c>
      <c r="B3864" s="170" t="s">
        <v>3078</v>
      </c>
      <c r="C3864" s="170" t="s">
        <v>263</v>
      </c>
      <c r="D3864" s="170" t="s">
        <v>646</v>
      </c>
      <c r="E3864" s="170">
        <v>2046</v>
      </c>
      <c r="F3864" s="170">
        <v>4</v>
      </c>
      <c r="G3864" s="171">
        <v>5</v>
      </c>
      <c r="H3864" s="170" t="s">
        <v>1053</v>
      </c>
      <c r="I3864" s="171">
        <v>15.49</v>
      </c>
      <c r="J3864" s="169">
        <v>6</v>
      </c>
    </row>
    <row r="3865" spans="1:10" hidden="1" x14ac:dyDescent="0.25">
      <c r="A3865" s="169">
        <v>52397</v>
      </c>
      <c r="B3865" s="170" t="s">
        <v>3078</v>
      </c>
      <c r="C3865" s="170" t="s">
        <v>263</v>
      </c>
      <c r="D3865" s="170" t="s">
        <v>646</v>
      </c>
      <c r="E3865" s="170">
        <v>2046</v>
      </c>
      <c r="F3865" s="170">
        <v>4</v>
      </c>
      <c r="G3865" s="171">
        <v>5</v>
      </c>
      <c r="H3865" s="170" t="s">
        <v>1053</v>
      </c>
      <c r="I3865" s="171">
        <v>15.49</v>
      </c>
      <c r="J3865" s="169">
        <v>6</v>
      </c>
    </row>
    <row r="3866" spans="1:10" hidden="1" x14ac:dyDescent="0.25">
      <c r="A3866" s="169">
        <v>52402</v>
      </c>
      <c r="B3866" s="170" t="s">
        <v>3079</v>
      </c>
      <c r="C3866" s="170" t="s">
        <v>263</v>
      </c>
      <c r="D3866" s="170" t="s">
        <v>646</v>
      </c>
      <c r="E3866" s="170">
        <v>2046</v>
      </c>
      <c r="F3866" s="170">
        <v>4</v>
      </c>
      <c r="G3866" s="171">
        <v>5</v>
      </c>
      <c r="H3866" s="170" t="s">
        <v>1053</v>
      </c>
      <c r="I3866" s="171">
        <v>15.49</v>
      </c>
      <c r="J3866" s="169">
        <v>6</v>
      </c>
    </row>
    <row r="3867" spans="1:10" hidden="1" x14ac:dyDescent="0.25">
      <c r="A3867" s="169">
        <v>52402</v>
      </c>
      <c r="B3867" s="170" t="s">
        <v>3079</v>
      </c>
      <c r="C3867" s="170" t="s">
        <v>263</v>
      </c>
      <c r="D3867" s="170" t="s">
        <v>646</v>
      </c>
      <c r="E3867" s="170">
        <v>2046</v>
      </c>
      <c r="F3867" s="170">
        <v>4</v>
      </c>
      <c r="G3867" s="171">
        <v>5</v>
      </c>
      <c r="H3867" s="170" t="s">
        <v>1053</v>
      </c>
      <c r="I3867" s="171">
        <v>15.49</v>
      </c>
      <c r="J3867" s="169">
        <v>6</v>
      </c>
    </row>
    <row r="3868" spans="1:10" hidden="1" x14ac:dyDescent="0.25">
      <c r="A3868" s="169">
        <v>52405</v>
      </c>
      <c r="B3868" s="170" t="s">
        <v>3080</v>
      </c>
      <c r="C3868" s="170" t="s">
        <v>263</v>
      </c>
      <c r="D3868" s="170" t="s">
        <v>646</v>
      </c>
      <c r="E3868" s="170">
        <v>2046</v>
      </c>
      <c r="F3868" s="170">
        <v>4</v>
      </c>
      <c r="G3868" s="171">
        <v>5</v>
      </c>
      <c r="H3868" s="170" t="s">
        <v>1053</v>
      </c>
      <c r="I3868" s="171">
        <v>15.49</v>
      </c>
      <c r="J3868" s="169">
        <v>6</v>
      </c>
    </row>
    <row r="3869" spans="1:10" hidden="1" x14ac:dyDescent="0.25">
      <c r="A3869" s="169">
        <v>52405</v>
      </c>
      <c r="B3869" s="170" t="s">
        <v>3080</v>
      </c>
      <c r="C3869" s="170" t="s">
        <v>263</v>
      </c>
      <c r="D3869" s="170" t="s">
        <v>646</v>
      </c>
      <c r="E3869" s="170">
        <v>2046</v>
      </c>
      <c r="F3869" s="170">
        <v>4</v>
      </c>
      <c r="G3869" s="171">
        <v>5</v>
      </c>
      <c r="H3869" s="170" t="s">
        <v>1053</v>
      </c>
      <c r="I3869" s="171">
        <v>15.49</v>
      </c>
      <c r="J3869" s="169">
        <v>6</v>
      </c>
    </row>
    <row r="3870" spans="1:10" hidden="1" x14ac:dyDescent="0.25">
      <c r="A3870" s="169">
        <v>52406</v>
      </c>
      <c r="B3870" s="170" t="s">
        <v>3081</v>
      </c>
      <c r="C3870" s="170" t="s">
        <v>263</v>
      </c>
      <c r="D3870" s="170" t="s">
        <v>646</v>
      </c>
      <c r="E3870" s="170">
        <v>4092</v>
      </c>
      <c r="F3870" s="170">
        <v>2</v>
      </c>
      <c r="G3870" s="171">
        <v>5</v>
      </c>
      <c r="H3870" s="170" t="s">
        <v>1053</v>
      </c>
      <c r="I3870" s="171">
        <v>28.99</v>
      </c>
      <c r="J3870" s="169">
        <v>12</v>
      </c>
    </row>
    <row r="3871" spans="1:10" hidden="1" x14ac:dyDescent="0.25">
      <c r="A3871" s="169">
        <v>52406</v>
      </c>
      <c r="B3871" s="170" t="s">
        <v>3081</v>
      </c>
      <c r="C3871" s="170" t="s">
        <v>263</v>
      </c>
      <c r="D3871" s="170" t="s">
        <v>646</v>
      </c>
      <c r="E3871" s="170">
        <v>4092</v>
      </c>
      <c r="F3871" s="170">
        <v>2</v>
      </c>
      <c r="G3871" s="171">
        <v>5</v>
      </c>
      <c r="H3871" s="170" t="s">
        <v>1053</v>
      </c>
      <c r="I3871" s="171">
        <v>28.99</v>
      </c>
      <c r="J3871" s="169">
        <v>12</v>
      </c>
    </row>
    <row r="3872" spans="1:10" hidden="1" x14ac:dyDescent="0.25">
      <c r="A3872" s="169">
        <v>52442</v>
      </c>
      <c r="B3872" s="170" t="s">
        <v>3082</v>
      </c>
      <c r="C3872" s="170" t="s">
        <v>15</v>
      </c>
      <c r="D3872" s="170" t="s">
        <v>845</v>
      </c>
      <c r="E3872" s="170">
        <v>750</v>
      </c>
      <c r="F3872" s="170">
        <v>6</v>
      </c>
      <c r="G3872" s="171">
        <v>46.5</v>
      </c>
      <c r="H3872" s="170" t="s">
        <v>222</v>
      </c>
      <c r="I3872" s="171">
        <v>69.989999999999995</v>
      </c>
      <c r="J3872" s="169">
        <v>1</v>
      </c>
    </row>
    <row r="3873" spans="1:10" hidden="1" x14ac:dyDescent="0.25">
      <c r="A3873" s="169">
        <v>52444</v>
      </c>
      <c r="B3873" s="170" t="s">
        <v>3083</v>
      </c>
      <c r="C3873" s="170" t="s">
        <v>24</v>
      </c>
      <c r="D3873" s="170" t="s">
        <v>25</v>
      </c>
      <c r="E3873" s="170">
        <v>750</v>
      </c>
      <c r="F3873" s="170">
        <v>12</v>
      </c>
      <c r="G3873" s="171">
        <v>12</v>
      </c>
      <c r="H3873" s="170" t="s">
        <v>35</v>
      </c>
      <c r="I3873" s="171">
        <v>22.99</v>
      </c>
      <c r="J3873" s="169">
        <v>1</v>
      </c>
    </row>
    <row r="3874" spans="1:10" hidden="1" x14ac:dyDescent="0.25">
      <c r="A3874" s="169">
        <v>52452</v>
      </c>
      <c r="B3874" s="170" t="s">
        <v>3084</v>
      </c>
      <c r="C3874" s="170" t="s">
        <v>24</v>
      </c>
      <c r="D3874" s="170" t="s">
        <v>66</v>
      </c>
      <c r="E3874" s="170">
        <v>750</v>
      </c>
      <c r="F3874" s="170">
        <v>12</v>
      </c>
      <c r="G3874" s="171">
        <v>14.5</v>
      </c>
      <c r="H3874" s="170" t="s">
        <v>32</v>
      </c>
      <c r="I3874" s="171">
        <v>14.99</v>
      </c>
      <c r="J3874" s="169">
        <v>1</v>
      </c>
    </row>
    <row r="3875" spans="1:10" hidden="1" x14ac:dyDescent="0.25">
      <c r="A3875" s="169">
        <v>52478</v>
      </c>
      <c r="B3875" s="170" t="s">
        <v>3085</v>
      </c>
      <c r="C3875" s="170" t="s">
        <v>11</v>
      </c>
      <c r="D3875" s="170" t="s">
        <v>12</v>
      </c>
      <c r="E3875" s="170">
        <v>473</v>
      </c>
      <c r="F3875" s="170">
        <v>24</v>
      </c>
      <c r="G3875" s="171">
        <v>4.5</v>
      </c>
      <c r="H3875" s="170" t="s">
        <v>1457</v>
      </c>
      <c r="I3875" s="171">
        <v>4.25</v>
      </c>
      <c r="J3875" s="169">
        <v>1</v>
      </c>
    </row>
    <row r="3876" spans="1:10" hidden="1" x14ac:dyDescent="0.25">
      <c r="A3876" s="169">
        <v>52478</v>
      </c>
      <c r="B3876" s="170" t="s">
        <v>3085</v>
      </c>
      <c r="C3876" s="170" t="s">
        <v>11</v>
      </c>
      <c r="D3876" s="170" t="s">
        <v>12</v>
      </c>
      <c r="E3876" s="170">
        <v>473</v>
      </c>
      <c r="F3876" s="170">
        <v>24</v>
      </c>
      <c r="G3876" s="171">
        <v>4.5</v>
      </c>
      <c r="H3876" s="170" t="s">
        <v>1457</v>
      </c>
      <c r="I3876" s="171">
        <v>4.25</v>
      </c>
      <c r="J3876" s="169">
        <v>1</v>
      </c>
    </row>
    <row r="3877" spans="1:10" hidden="1" x14ac:dyDescent="0.25">
      <c r="A3877" s="169">
        <v>52482</v>
      </c>
      <c r="B3877" s="170" t="s">
        <v>3086</v>
      </c>
      <c r="C3877" s="170" t="s">
        <v>263</v>
      </c>
      <c r="D3877" s="170" t="s">
        <v>806</v>
      </c>
      <c r="E3877" s="170">
        <v>2840</v>
      </c>
      <c r="F3877" s="170">
        <v>3</v>
      </c>
      <c r="G3877" s="171">
        <v>5</v>
      </c>
      <c r="H3877" s="170" t="s">
        <v>333</v>
      </c>
      <c r="I3877" s="171">
        <v>23.99</v>
      </c>
      <c r="J3877" s="169">
        <v>8</v>
      </c>
    </row>
    <row r="3878" spans="1:10" hidden="1" x14ac:dyDescent="0.25">
      <c r="A3878" s="169">
        <v>52482</v>
      </c>
      <c r="B3878" s="170" t="s">
        <v>3086</v>
      </c>
      <c r="C3878" s="170" t="s">
        <v>263</v>
      </c>
      <c r="D3878" s="170" t="s">
        <v>806</v>
      </c>
      <c r="E3878" s="170">
        <v>2840</v>
      </c>
      <c r="F3878" s="170">
        <v>3</v>
      </c>
      <c r="G3878" s="171">
        <v>5</v>
      </c>
      <c r="H3878" s="170" t="s">
        <v>333</v>
      </c>
      <c r="I3878" s="171">
        <v>23.99</v>
      </c>
      <c r="J3878" s="169">
        <v>8</v>
      </c>
    </row>
    <row r="3879" spans="1:10" hidden="1" x14ac:dyDescent="0.25">
      <c r="A3879" s="169">
        <v>52485</v>
      </c>
      <c r="B3879" s="170" t="s">
        <v>3087</v>
      </c>
      <c r="C3879" s="170" t="s">
        <v>263</v>
      </c>
      <c r="D3879" s="170" t="s">
        <v>332</v>
      </c>
      <c r="E3879" s="170">
        <v>355</v>
      </c>
      <c r="F3879" s="170">
        <v>24</v>
      </c>
      <c r="G3879" s="171">
        <v>5</v>
      </c>
      <c r="H3879" s="170" t="s">
        <v>1053</v>
      </c>
      <c r="I3879" s="171">
        <v>2.99</v>
      </c>
      <c r="J3879" s="169">
        <v>1</v>
      </c>
    </row>
    <row r="3880" spans="1:10" hidden="1" x14ac:dyDescent="0.25">
      <c r="A3880" s="169">
        <v>52485</v>
      </c>
      <c r="B3880" s="170" t="s">
        <v>3087</v>
      </c>
      <c r="C3880" s="170" t="s">
        <v>263</v>
      </c>
      <c r="D3880" s="170" t="s">
        <v>332</v>
      </c>
      <c r="E3880" s="170">
        <v>355</v>
      </c>
      <c r="F3880" s="170">
        <v>24</v>
      </c>
      <c r="G3880" s="171">
        <v>5</v>
      </c>
      <c r="H3880" s="170" t="s">
        <v>1053</v>
      </c>
      <c r="I3880" s="171">
        <v>2.99</v>
      </c>
      <c r="J3880" s="169">
        <v>1</v>
      </c>
    </row>
    <row r="3881" spans="1:10" hidden="1" x14ac:dyDescent="0.25">
      <c r="A3881" s="169">
        <v>52486</v>
      </c>
      <c r="B3881" s="170" t="s">
        <v>3088</v>
      </c>
      <c r="C3881" s="170" t="s">
        <v>263</v>
      </c>
      <c r="D3881" s="170" t="s">
        <v>806</v>
      </c>
      <c r="E3881" s="170">
        <v>2840</v>
      </c>
      <c r="F3881" s="170">
        <v>3</v>
      </c>
      <c r="G3881" s="171">
        <v>4</v>
      </c>
      <c r="H3881" s="170" t="s">
        <v>333</v>
      </c>
      <c r="I3881" s="171">
        <v>23.99</v>
      </c>
      <c r="J3881" s="169">
        <v>8</v>
      </c>
    </row>
    <row r="3882" spans="1:10" hidden="1" x14ac:dyDescent="0.25">
      <c r="A3882" s="169">
        <v>52486</v>
      </c>
      <c r="B3882" s="170" t="s">
        <v>3088</v>
      </c>
      <c r="C3882" s="170" t="s">
        <v>263</v>
      </c>
      <c r="D3882" s="170" t="s">
        <v>806</v>
      </c>
      <c r="E3882" s="170">
        <v>2840</v>
      </c>
      <c r="F3882" s="170">
        <v>3</v>
      </c>
      <c r="G3882" s="171">
        <v>4</v>
      </c>
      <c r="H3882" s="170" t="s">
        <v>333</v>
      </c>
      <c r="I3882" s="171">
        <v>23.99</v>
      </c>
      <c r="J3882" s="169">
        <v>8</v>
      </c>
    </row>
    <row r="3883" spans="1:10" hidden="1" x14ac:dyDescent="0.25">
      <c r="A3883" s="169">
        <v>52489</v>
      </c>
      <c r="B3883" s="170" t="s">
        <v>3089</v>
      </c>
      <c r="C3883" s="170" t="s">
        <v>11</v>
      </c>
      <c r="D3883" s="170" t="s">
        <v>303</v>
      </c>
      <c r="E3883" s="170">
        <v>473</v>
      </c>
      <c r="F3883" s="170">
        <v>24</v>
      </c>
      <c r="G3883" s="171">
        <v>7</v>
      </c>
      <c r="H3883" s="170" t="s">
        <v>1209</v>
      </c>
      <c r="I3883" s="171">
        <v>4.6900000000000004</v>
      </c>
      <c r="J3883" s="169">
        <v>1</v>
      </c>
    </row>
    <row r="3884" spans="1:10" hidden="1" x14ac:dyDescent="0.25">
      <c r="A3884" s="169">
        <v>52496</v>
      </c>
      <c r="B3884" s="170" t="s">
        <v>3090</v>
      </c>
      <c r="C3884" s="170" t="s">
        <v>263</v>
      </c>
      <c r="D3884" s="170" t="s">
        <v>1938</v>
      </c>
      <c r="E3884" s="170">
        <v>2840</v>
      </c>
      <c r="F3884" s="170">
        <v>3</v>
      </c>
      <c r="G3884" s="171">
        <v>5</v>
      </c>
      <c r="H3884" s="170" t="s">
        <v>333</v>
      </c>
      <c r="I3884" s="171">
        <v>23.99</v>
      </c>
      <c r="J3884" s="169">
        <v>8</v>
      </c>
    </row>
    <row r="3885" spans="1:10" hidden="1" x14ac:dyDescent="0.25">
      <c r="A3885" s="169">
        <v>52496</v>
      </c>
      <c r="B3885" s="170" t="s">
        <v>3090</v>
      </c>
      <c r="C3885" s="170" t="s">
        <v>263</v>
      </c>
      <c r="D3885" s="170" t="s">
        <v>1938</v>
      </c>
      <c r="E3885" s="170">
        <v>2840</v>
      </c>
      <c r="F3885" s="170">
        <v>3</v>
      </c>
      <c r="G3885" s="171">
        <v>5</v>
      </c>
      <c r="H3885" s="170" t="s">
        <v>333</v>
      </c>
      <c r="I3885" s="171">
        <v>23.99</v>
      </c>
      <c r="J3885" s="169">
        <v>8</v>
      </c>
    </row>
    <row r="3886" spans="1:10" hidden="1" x14ac:dyDescent="0.25">
      <c r="A3886" s="169">
        <v>52499</v>
      </c>
      <c r="B3886" s="170" t="s">
        <v>3091</v>
      </c>
      <c r="C3886" s="170" t="s">
        <v>263</v>
      </c>
      <c r="D3886" s="170" t="s">
        <v>332</v>
      </c>
      <c r="E3886" s="170">
        <v>355</v>
      </c>
      <c r="F3886" s="170">
        <v>24</v>
      </c>
      <c r="G3886" s="171">
        <v>5</v>
      </c>
      <c r="H3886" s="170" t="s">
        <v>1053</v>
      </c>
      <c r="I3886" s="171">
        <v>2.99</v>
      </c>
      <c r="J3886" s="169">
        <v>1</v>
      </c>
    </row>
    <row r="3887" spans="1:10" hidden="1" x14ac:dyDescent="0.25">
      <c r="A3887" s="169">
        <v>52499</v>
      </c>
      <c r="B3887" s="170" t="s">
        <v>3091</v>
      </c>
      <c r="C3887" s="170" t="s">
        <v>263</v>
      </c>
      <c r="D3887" s="170" t="s">
        <v>332</v>
      </c>
      <c r="E3887" s="170">
        <v>355</v>
      </c>
      <c r="F3887" s="170">
        <v>24</v>
      </c>
      <c r="G3887" s="171">
        <v>5</v>
      </c>
      <c r="H3887" s="170" t="s">
        <v>1053</v>
      </c>
      <c r="I3887" s="171">
        <v>2.99</v>
      </c>
      <c r="J3887" s="169">
        <v>1</v>
      </c>
    </row>
    <row r="3888" spans="1:10" hidden="1" x14ac:dyDescent="0.25">
      <c r="A3888" s="169">
        <v>52500</v>
      </c>
      <c r="B3888" s="170" t="s">
        <v>3092</v>
      </c>
      <c r="C3888" s="170" t="s">
        <v>263</v>
      </c>
      <c r="D3888" s="170" t="s">
        <v>646</v>
      </c>
      <c r="E3888" s="170">
        <v>4000</v>
      </c>
      <c r="F3888" s="170">
        <v>4</v>
      </c>
      <c r="G3888" s="171">
        <v>5</v>
      </c>
      <c r="H3888" s="170" t="s">
        <v>333</v>
      </c>
      <c r="I3888" s="171">
        <v>25.99</v>
      </c>
      <c r="J3888" s="169">
        <v>1</v>
      </c>
    </row>
    <row r="3889" spans="1:10" hidden="1" x14ac:dyDescent="0.25">
      <c r="A3889" s="169">
        <v>52500</v>
      </c>
      <c r="B3889" s="170" t="s">
        <v>3092</v>
      </c>
      <c r="C3889" s="170" t="s">
        <v>263</v>
      </c>
      <c r="D3889" s="170" t="s">
        <v>646</v>
      </c>
      <c r="E3889" s="170">
        <v>4000</v>
      </c>
      <c r="F3889" s="170">
        <v>4</v>
      </c>
      <c r="G3889" s="171">
        <v>5</v>
      </c>
      <c r="H3889" s="170" t="s">
        <v>333</v>
      </c>
      <c r="I3889" s="171">
        <v>25.99</v>
      </c>
      <c r="J3889" s="169">
        <v>1</v>
      </c>
    </row>
    <row r="3890" spans="1:10" hidden="1" x14ac:dyDescent="0.25">
      <c r="A3890" s="169">
        <v>52504</v>
      </c>
      <c r="B3890" s="170" t="s">
        <v>3093</v>
      </c>
      <c r="C3890" s="170" t="s">
        <v>263</v>
      </c>
      <c r="D3890" s="170" t="s">
        <v>332</v>
      </c>
      <c r="E3890" s="170">
        <v>355</v>
      </c>
      <c r="F3890" s="170">
        <v>24</v>
      </c>
      <c r="G3890" s="171">
        <v>5</v>
      </c>
      <c r="H3890" s="170" t="s">
        <v>1053</v>
      </c>
      <c r="I3890" s="171">
        <v>2.99</v>
      </c>
      <c r="J3890" s="169">
        <v>1</v>
      </c>
    </row>
    <row r="3891" spans="1:10" hidden="1" x14ac:dyDescent="0.25">
      <c r="A3891" s="169">
        <v>52504</v>
      </c>
      <c r="B3891" s="170" t="s">
        <v>3093</v>
      </c>
      <c r="C3891" s="170" t="s">
        <v>263</v>
      </c>
      <c r="D3891" s="170" t="s">
        <v>332</v>
      </c>
      <c r="E3891" s="170">
        <v>355</v>
      </c>
      <c r="F3891" s="170">
        <v>24</v>
      </c>
      <c r="G3891" s="171">
        <v>5</v>
      </c>
      <c r="H3891" s="170" t="s">
        <v>1053</v>
      </c>
      <c r="I3891" s="171">
        <v>2.99</v>
      </c>
      <c r="J3891" s="169">
        <v>1</v>
      </c>
    </row>
    <row r="3892" spans="1:10" hidden="1" x14ac:dyDescent="0.25">
      <c r="A3892" s="169">
        <v>52505</v>
      </c>
      <c r="B3892" s="170" t="s">
        <v>3094</v>
      </c>
      <c r="C3892" s="170" t="s">
        <v>263</v>
      </c>
      <c r="D3892" s="170" t="s">
        <v>332</v>
      </c>
      <c r="E3892" s="170">
        <v>4260</v>
      </c>
      <c r="F3892" s="170">
        <v>2</v>
      </c>
      <c r="G3892" s="171">
        <v>5</v>
      </c>
      <c r="H3892" s="170" t="s">
        <v>1053</v>
      </c>
      <c r="I3892" s="171">
        <v>30.99</v>
      </c>
      <c r="J3892" s="169">
        <v>12</v>
      </c>
    </row>
    <row r="3893" spans="1:10" hidden="1" x14ac:dyDescent="0.25">
      <c r="A3893" s="169">
        <v>52505</v>
      </c>
      <c r="B3893" s="170" t="s">
        <v>3094</v>
      </c>
      <c r="C3893" s="170" t="s">
        <v>263</v>
      </c>
      <c r="D3893" s="170" t="s">
        <v>332</v>
      </c>
      <c r="E3893" s="170">
        <v>4260</v>
      </c>
      <c r="F3893" s="170">
        <v>2</v>
      </c>
      <c r="G3893" s="171">
        <v>5</v>
      </c>
      <c r="H3893" s="170" t="s">
        <v>1053</v>
      </c>
      <c r="I3893" s="171">
        <v>30.99</v>
      </c>
      <c r="J3893" s="169">
        <v>12</v>
      </c>
    </row>
    <row r="3894" spans="1:10" hidden="1" x14ac:dyDescent="0.25">
      <c r="A3894" s="169">
        <v>52510</v>
      </c>
      <c r="B3894" s="170" t="s">
        <v>3095</v>
      </c>
      <c r="C3894" s="170" t="s">
        <v>263</v>
      </c>
      <c r="D3894" s="170" t="s">
        <v>806</v>
      </c>
      <c r="E3894" s="170">
        <v>2840</v>
      </c>
      <c r="F3894" s="170">
        <v>3</v>
      </c>
      <c r="G3894" s="171">
        <v>5</v>
      </c>
      <c r="H3894" s="170" t="s">
        <v>333</v>
      </c>
      <c r="I3894" s="171">
        <v>23.99</v>
      </c>
      <c r="J3894" s="169">
        <v>8</v>
      </c>
    </row>
    <row r="3895" spans="1:10" hidden="1" x14ac:dyDescent="0.25">
      <c r="A3895" s="169">
        <v>52510</v>
      </c>
      <c r="B3895" s="170" t="s">
        <v>3095</v>
      </c>
      <c r="C3895" s="170" t="s">
        <v>263</v>
      </c>
      <c r="D3895" s="170" t="s">
        <v>806</v>
      </c>
      <c r="E3895" s="170">
        <v>2840</v>
      </c>
      <c r="F3895" s="170">
        <v>3</v>
      </c>
      <c r="G3895" s="171">
        <v>5</v>
      </c>
      <c r="H3895" s="170" t="s">
        <v>333</v>
      </c>
      <c r="I3895" s="171">
        <v>23.99</v>
      </c>
      <c r="J3895" s="169">
        <v>8</v>
      </c>
    </row>
    <row r="3896" spans="1:10" hidden="1" x14ac:dyDescent="0.25">
      <c r="A3896" s="169">
        <v>52511</v>
      </c>
      <c r="B3896" s="170" t="s">
        <v>3096</v>
      </c>
      <c r="C3896" s="170" t="s">
        <v>263</v>
      </c>
      <c r="D3896" s="170" t="s">
        <v>1938</v>
      </c>
      <c r="E3896" s="170">
        <v>355</v>
      </c>
      <c r="F3896" s="170">
        <v>24</v>
      </c>
      <c r="G3896" s="171">
        <v>5</v>
      </c>
      <c r="H3896" s="170" t="s">
        <v>333</v>
      </c>
      <c r="I3896" s="171">
        <v>3.29</v>
      </c>
      <c r="J3896" s="169">
        <v>1</v>
      </c>
    </row>
    <row r="3897" spans="1:10" hidden="1" x14ac:dyDescent="0.25">
      <c r="A3897" s="169">
        <v>52511</v>
      </c>
      <c r="B3897" s="170" t="s">
        <v>3096</v>
      </c>
      <c r="C3897" s="170" t="s">
        <v>263</v>
      </c>
      <c r="D3897" s="170" t="s">
        <v>1938</v>
      </c>
      <c r="E3897" s="170">
        <v>355</v>
      </c>
      <c r="F3897" s="170">
        <v>24</v>
      </c>
      <c r="G3897" s="171">
        <v>5</v>
      </c>
      <c r="H3897" s="170" t="s">
        <v>333</v>
      </c>
      <c r="I3897" s="171">
        <v>3.29</v>
      </c>
      <c r="J3897" s="169">
        <v>1</v>
      </c>
    </row>
    <row r="3898" spans="1:10" hidden="1" x14ac:dyDescent="0.25">
      <c r="A3898" s="169">
        <v>52512</v>
      </c>
      <c r="B3898" s="170" t="s">
        <v>3097</v>
      </c>
      <c r="C3898" s="170" t="s">
        <v>263</v>
      </c>
      <c r="D3898" s="170" t="s">
        <v>646</v>
      </c>
      <c r="E3898" s="170">
        <v>2840</v>
      </c>
      <c r="F3898" s="170">
        <v>3</v>
      </c>
      <c r="G3898" s="171">
        <v>5</v>
      </c>
      <c r="H3898" s="170" t="s">
        <v>333</v>
      </c>
      <c r="I3898" s="171">
        <v>23.99</v>
      </c>
      <c r="J3898" s="169">
        <v>8</v>
      </c>
    </row>
    <row r="3899" spans="1:10" hidden="1" x14ac:dyDescent="0.25">
      <c r="A3899" s="169">
        <v>52512</v>
      </c>
      <c r="B3899" s="170" t="s">
        <v>3097</v>
      </c>
      <c r="C3899" s="170" t="s">
        <v>263</v>
      </c>
      <c r="D3899" s="170" t="s">
        <v>646</v>
      </c>
      <c r="E3899" s="170">
        <v>2840</v>
      </c>
      <c r="F3899" s="170">
        <v>3</v>
      </c>
      <c r="G3899" s="171">
        <v>5</v>
      </c>
      <c r="H3899" s="170" t="s">
        <v>333</v>
      </c>
      <c r="I3899" s="171">
        <v>23.99</v>
      </c>
      <c r="J3899" s="169">
        <v>8</v>
      </c>
    </row>
    <row r="3900" spans="1:10" hidden="1" x14ac:dyDescent="0.25">
      <c r="A3900" s="169">
        <v>52520</v>
      </c>
      <c r="B3900" s="170" t="s">
        <v>3098</v>
      </c>
      <c r="C3900" s="170" t="s">
        <v>263</v>
      </c>
      <c r="D3900" s="170" t="s">
        <v>1938</v>
      </c>
      <c r="E3900" s="170">
        <v>4000</v>
      </c>
      <c r="F3900" s="170">
        <v>4</v>
      </c>
      <c r="G3900" s="171">
        <v>5</v>
      </c>
      <c r="H3900" s="170" t="s">
        <v>333</v>
      </c>
      <c r="I3900" s="171">
        <v>25.99</v>
      </c>
      <c r="J3900" s="169">
        <v>1</v>
      </c>
    </row>
    <row r="3901" spans="1:10" hidden="1" x14ac:dyDescent="0.25">
      <c r="A3901" s="169">
        <v>52520</v>
      </c>
      <c r="B3901" s="170" t="s">
        <v>3098</v>
      </c>
      <c r="C3901" s="170" t="s">
        <v>263</v>
      </c>
      <c r="D3901" s="170" t="s">
        <v>1938</v>
      </c>
      <c r="E3901" s="170">
        <v>4000</v>
      </c>
      <c r="F3901" s="170">
        <v>4</v>
      </c>
      <c r="G3901" s="171">
        <v>5</v>
      </c>
      <c r="H3901" s="170" t="s">
        <v>333</v>
      </c>
      <c r="I3901" s="171">
        <v>25.99</v>
      </c>
      <c r="J3901" s="169">
        <v>1</v>
      </c>
    </row>
    <row r="3902" spans="1:10" hidden="1" x14ac:dyDescent="0.25">
      <c r="A3902" s="169">
        <v>52531</v>
      </c>
      <c r="B3902" s="170" t="s">
        <v>3099</v>
      </c>
      <c r="C3902" s="170" t="s">
        <v>263</v>
      </c>
      <c r="D3902" s="170" t="s">
        <v>332</v>
      </c>
      <c r="E3902" s="170">
        <v>473</v>
      </c>
      <c r="F3902" s="170">
        <v>24</v>
      </c>
      <c r="G3902" s="171">
        <v>7</v>
      </c>
      <c r="H3902" s="170" t="s">
        <v>333</v>
      </c>
      <c r="I3902" s="171">
        <v>3.79</v>
      </c>
      <c r="J3902" s="169">
        <v>1</v>
      </c>
    </row>
    <row r="3903" spans="1:10" hidden="1" x14ac:dyDescent="0.25">
      <c r="A3903" s="169">
        <v>52531</v>
      </c>
      <c r="B3903" s="170" t="s">
        <v>3099</v>
      </c>
      <c r="C3903" s="170" t="s">
        <v>263</v>
      </c>
      <c r="D3903" s="170" t="s">
        <v>332</v>
      </c>
      <c r="E3903" s="170">
        <v>473</v>
      </c>
      <c r="F3903" s="170">
        <v>24</v>
      </c>
      <c r="G3903" s="171">
        <v>7</v>
      </c>
      <c r="H3903" s="170" t="s">
        <v>333</v>
      </c>
      <c r="I3903" s="171">
        <v>3.79</v>
      </c>
      <c r="J3903" s="169">
        <v>1</v>
      </c>
    </row>
    <row r="3904" spans="1:10" hidden="1" x14ac:dyDescent="0.25">
      <c r="A3904" s="169">
        <v>52532</v>
      </c>
      <c r="B3904" s="170" t="s">
        <v>3100</v>
      </c>
      <c r="C3904" s="170" t="s">
        <v>263</v>
      </c>
      <c r="D3904" s="170" t="s">
        <v>332</v>
      </c>
      <c r="E3904" s="170">
        <v>473</v>
      </c>
      <c r="F3904" s="170">
        <v>24</v>
      </c>
      <c r="G3904" s="171">
        <v>7</v>
      </c>
      <c r="H3904" s="170" t="s">
        <v>333</v>
      </c>
      <c r="I3904" s="171">
        <v>3.99</v>
      </c>
      <c r="J3904" s="169">
        <v>1</v>
      </c>
    </row>
    <row r="3905" spans="1:10" hidden="1" x14ac:dyDescent="0.25">
      <c r="A3905" s="169">
        <v>52532</v>
      </c>
      <c r="B3905" s="170" t="s">
        <v>3100</v>
      </c>
      <c r="C3905" s="170" t="s">
        <v>263</v>
      </c>
      <c r="D3905" s="170" t="s">
        <v>332</v>
      </c>
      <c r="E3905" s="170">
        <v>473</v>
      </c>
      <c r="F3905" s="170">
        <v>24</v>
      </c>
      <c r="G3905" s="171">
        <v>7</v>
      </c>
      <c r="H3905" s="170" t="s">
        <v>333</v>
      </c>
      <c r="I3905" s="171">
        <v>3.99</v>
      </c>
      <c r="J3905" s="169">
        <v>1</v>
      </c>
    </row>
    <row r="3906" spans="1:10" hidden="1" x14ac:dyDescent="0.25">
      <c r="A3906" s="169">
        <v>52545</v>
      </c>
      <c r="B3906" s="170" t="s">
        <v>3101</v>
      </c>
      <c r="C3906" s="170" t="s">
        <v>263</v>
      </c>
      <c r="D3906" s="170" t="s">
        <v>264</v>
      </c>
      <c r="E3906" s="170">
        <v>2130</v>
      </c>
      <c r="F3906" s="170">
        <v>4</v>
      </c>
      <c r="G3906" s="171">
        <v>7</v>
      </c>
      <c r="H3906" s="170" t="s">
        <v>54</v>
      </c>
      <c r="I3906" s="171">
        <v>16.989999999999998</v>
      </c>
      <c r="J3906" s="169">
        <v>6</v>
      </c>
    </row>
    <row r="3907" spans="1:10" hidden="1" x14ac:dyDescent="0.25">
      <c r="A3907" s="169">
        <v>52545</v>
      </c>
      <c r="B3907" s="170" t="s">
        <v>3101</v>
      </c>
      <c r="C3907" s="170" t="s">
        <v>263</v>
      </c>
      <c r="D3907" s="170" t="s">
        <v>264</v>
      </c>
      <c r="E3907" s="170">
        <v>2130</v>
      </c>
      <c r="F3907" s="170">
        <v>4</v>
      </c>
      <c r="G3907" s="171">
        <v>7</v>
      </c>
      <c r="H3907" s="170" t="s">
        <v>54</v>
      </c>
      <c r="I3907" s="171">
        <v>16.989999999999998</v>
      </c>
      <c r="J3907" s="169">
        <v>6</v>
      </c>
    </row>
    <row r="3908" spans="1:10" hidden="1" x14ac:dyDescent="0.25">
      <c r="A3908" s="169">
        <v>52554</v>
      </c>
      <c r="B3908" s="170" t="s">
        <v>3102</v>
      </c>
      <c r="C3908" s="170" t="s">
        <v>24</v>
      </c>
      <c r="D3908" s="170" t="s">
        <v>68</v>
      </c>
      <c r="E3908" s="170">
        <v>750</v>
      </c>
      <c r="F3908" s="170">
        <v>6</v>
      </c>
      <c r="G3908" s="171">
        <v>15.5</v>
      </c>
      <c r="H3908" s="170" t="s">
        <v>64</v>
      </c>
      <c r="I3908" s="171">
        <v>54.99</v>
      </c>
      <c r="J3908" s="169">
        <v>1</v>
      </c>
    </row>
    <row r="3909" spans="1:10" hidden="1" x14ac:dyDescent="0.25">
      <c r="A3909" s="169">
        <v>52555</v>
      </c>
      <c r="B3909" s="170" t="s">
        <v>3103</v>
      </c>
      <c r="C3909" s="170" t="s">
        <v>11</v>
      </c>
      <c r="D3909" s="170" t="s">
        <v>303</v>
      </c>
      <c r="E3909" s="170">
        <v>473</v>
      </c>
      <c r="F3909" s="170">
        <v>24</v>
      </c>
      <c r="G3909" s="171">
        <v>8</v>
      </c>
      <c r="H3909" s="170" t="s">
        <v>222</v>
      </c>
      <c r="I3909" s="171">
        <v>2.95</v>
      </c>
      <c r="J3909" s="169">
        <v>1</v>
      </c>
    </row>
    <row r="3910" spans="1:10" hidden="1" x14ac:dyDescent="0.25">
      <c r="A3910" s="169">
        <v>52555</v>
      </c>
      <c r="B3910" s="170" t="s">
        <v>3103</v>
      </c>
      <c r="C3910" s="170" t="s">
        <v>11</v>
      </c>
      <c r="D3910" s="170" t="s">
        <v>303</v>
      </c>
      <c r="E3910" s="170">
        <v>473</v>
      </c>
      <c r="F3910" s="170">
        <v>24</v>
      </c>
      <c r="G3910" s="171">
        <v>8</v>
      </c>
      <c r="H3910" s="170" t="s">
        <v>222</v>
      </c>
      <c r="I3910" s="171">
        <v>2.95</v>
      </c>
      <c r="J3910" s="169">
        <v>1</v>
      </c>
    </row>
    <row r="3911" spans="1:10" hidden="1" x14ac:dyDescent="0.25">
      <c r="A3911" s="169">
        <v>52556</v>
      </c>
      <c r="B3911" s="170" t="s">
        <v>3104</v>
      </c>
      <c r="C3911" s="170" t="s">
        <v>11</v>
      </c>
      <c r="D3911" s="170" t="s">
        <v>474</v>
      </c>
      <c r="E3911" s="170">
        <v>1892</v>
      </c>
      <c r="F3911" s="170">
        <v>6</v>
      </c>
      <c r="G3911" s="171">
        <v>5</v>
      </c>
      <c r="H3911" s="170" t="s">
        <v>1623</v>
      </c>
      <c r="I3911" s="171">
        <v>13.94</v>
      </c>
      <c r="J3911" s="169">
        <v>4</v>
      </c>
    </row>
    <row r="3912" spans="1:10" hidden="1" x14ac:dyDescent="0.25">
      <c r="A3912" s="169">
        <v>52556</v>
      </c>
      <c r="B3912" s="170" t="s">
        <v>3104</v>
      </c>
      <c r="C3912" s="170" t="s">
        <v>11</v>
      </c>
      <c r="D3912" s="170" t="s">
        <v>474</v>
      </c>
      <c r="E3912" s="170">
        <v>1892</v>
      </c>
      <c r="F3912" s="170">
        <v>6</v>
      </c>
      <c r="G3912" s="171">
        <v>5</v>
      </c>
      <c r="H3912" s="170" t="s">
        <v>1623</v>
      </c>
      <c r="I3912" s="171">
        <v>13.94</v>
      </c>
      <c r="J3912" s="169">
        <v>4</v>
      </c>
    </row>
    <row r="3913" spans="1:10" hidden="1" x14ac:dyDescent="0.25">
      <c r="A3913" s="169">
        <v>52567</v>
      </c>
      <c r="B3913" s="170" t="s">
        <v>3105</v>
      </c>
      <c r="C3913" s="170" t="s">
        <v>15</v>
      </c>
      <c r="D3913" s="170" t="s">
        <v>252</v>
      </c>
      <c r="E3913" s="170">
        <v>750</v>
      </c>
      <c r="F3913" s="170">
        <v>12</v>
      </c>
      <c r="G3913" s="171">
        <v>30</v>
      </c>
      <c r="H3913" s="170" t="s">
        <v>446</v>
      </c>
      <c r="I3913" s="171">
        <v>26.99</v>
      </c>
      <c r="J3913" s="169">
        <v>1</v>
      </c>
    </row>
    <row r="3914" spans="1:10" hidden="1" x14ac:dyDescent="0.25">
      <c r="A3914" s="169">
        <v>52577</v>
      </c>
      <c r="B3914" s="170" t="s">
        <v>3106</v>
      </c>
      <c r="C3914" s="170" t="s">
        <v>15</v>
      </c>
      <c r="D3914" s="170" t="s">
        <v>252</v>
      </c>
      <c r="E3914" s="170">
        <v>750</v>
      </c>
      <c r="F3914" s="170">
        <v>12</v>
      </c>
      <c r="G3914" s="171">
        <v>30</v>
      </c>
      <c r="H3914" s="170" t="s">
        <v>446</v>
      </c>
      <c r="I3914" s="171">
        <v>26.99</v>
      </c>
      <c r="J3914" s="169">
        <v>1</v>
      </c>
    </row>
    <row r="3915" spans="1:10" hidden="1" x14ac:dyDescent="0.25">
      <c r="A3915" s="169">
        <v>52604</v>
      </c>
      <c r="B3915" s="170" t="s">
        <v>3107</v>
      </c>
      <c r="C3915" s="170" t="s">
        <v>24</v>
      </c>
      <c r="D3915" s="170" t="s">
        <v>68</v>
      </c>
      <c r="E3915" s="170">
        <v>750</v>
      </c>
      <c r="F3915" s="170">
        <v>12</v>
      </c>
      <c r="G3915" s="171">
        <v>13.5</v>
      </c>
      <c r="H3915" s="170" t="s">
        <v>22</v>
      </c>
      <c r="I3915" s="171">
        <v>28.49</v>
      </c>
      <c r="J3915" s="169">
        <v>1</v>
      </c>
    </row>
    <row r="3916" spans="1:10" hidden="1" x14ac:dyDescent="0.25">
      <c r="A3916" s="169">
        <v>52605</v>
      </c>
      <c r="B3916" s="170" t="s">
        <v>3108</v>
      </c>
      <c r="C3916" s="170" t="s">
        <v>263</v>
      </c>
      <c r="D3916" s="170" t="s">
        <v>646</v>
      </c>
      <c r="E3916" s="170">
        <v>4260</v>
      </c>
      <c r="F3916" s="170">
        <v>2</v>
      </c>
      <c r="G3916" s="171">
        <v>5</v>
      </c>
      <c r="H3916" s="170" t="s">
        <v>177</v>
      </c>
      <c r="I3916" s="171">
        <v>32.49</v>
      </c>
      <c r="J3916" s="169">
        <v>12</v>
      </c>
    </row>
    <row r="3917" spans="1:10" hidden="1" x14ac:dyDescent="0.25">
      <c r="A3917" s="169">
        <v>52614</v>
      </c>
      <c r="B3917" s="170" t="s">
        <v>3109</v>
      </c>
      <c r="C3917" s="170" t="s">
        <v>11</v>
      </c>
      <c r="D3917" s="170" t="s">
        <v>303</v>
      </c>
      <c r="E3917" s="170">
        <v>3784</v>
      </c>
      <c r="F3917" s="170">
        <v>3</v>
      </c>
      <c r="G3917" s="171">
        <v>9</v>
      </c>
      <c r="H3917" s="170" t="s">
        <v>342</v>
      </c>
      <c r="I3917" s="171">
        <v>27.99</v>
      </c>
      <c r="J3917" s="169">
        <v>8</v>
      </c>
    </row>
    <row r="3918" spans="1:10" hidden="1" x14ac:dyDescent="0.25">
      <c r="A3918" s="169">
        <v>52630</v>
      </c>
      <c r="B3918" s="170" t="s">
        <v>3110</v>
      </c>
      <c r="C3918" s="170" t="s">
        <v>24</v>
      </c>
      <c r="D3918" s="170" t="s">
        <v>60</v>
      </c>
      <c r="E3918" s="170">
        <v>750</v>
      </c>
      <c r="F3918" s="170">
        <v>12</v>
      </c>
      <c r="G3918" s="171">
        <v>11</v>
      </c>
      <c r="H3918" s="170" t="s">
        <v>2364</v>
      </c>
      <c r="I3918" s="171">
        <v>25.99</v>
      </c>
      <c r="J3918" s="169">
        <v>1</v>
      </c>
    </row>
    <row r="3919" spans="1:10" hidden="1" x14ac:dyDescent="0.25">
      <c r="A3919" s="169">
        <v>52631</v>
      </c>
      <c r="B3919" s="170" t="s">
        <v>3111</v>
      </c>
      <c r="C3919" s="170" t="s">
        <v>24</v>
      </c>
      <c r="D3919" s="170" t="s">
        <v>34</v>
      </c>
      <c r="E3919" s="170">
        <v>750</v>
      </c>
      <c r="F3919" s="170">
        <v>12</v>
      </c>
      <c r="G3919" s="171">
        <v>11</v>
      </c>
      <c r="H3919" s="170" t="s">
        <v>2364</v>
      </c>
      <c r="I3919" s="171">
        <v>25.99</v>
      </c>
      <c r="J3919" s="169">
        <v>1</v>
      </c>
    </row>
    <row r="3920" spans="1:10" hidden="1" x14ac:dyDescent="0.25">
      <c r="A3920" s="169">
        <v>52633</v>
      </c>
      <c r="B3920" s="170" t="s">
        <v>3112</v>
      </c>
      <c r="C3920" s="170" t="s">
        <v>24</v>
      </c>
      <c r="D3920" s="170" t="s">
        <v>60</v>
      </c>
      <c r="E3920" s="170">
        <v>750</v>
      </c>
      <c r="F3920" s="170">
        <v>12</v>
      </c>
      <c r="G3920" s="171">
        <v>12</v>
      </c>
      <c r="H3920" s="170" t="s">
        <v>2364</v>
      </c>
      <c r="I3920" s="171">
        <v>25.99</v>
      </c>
      <c r="J3920" s="169">
        <v>1</v>
      </c>
    </row>
    <row r="3921" spans="1:10" hidden="1" x14ac:dyDescent="0.25">
      <c r="A3921" s="169">
        <v>52638</v>
      </c>
      <c r="B3921" s="170" t="s">
        <v>3113</v>
      </c>
      <c r="C3921" s="170" t="s">
        <v>24</v>
      </c>
      <c r="D3921" s="170" t="s">
        <v>25</v>
      </c>
      <c r="E3921" s="170">
        <v>750</v>
      </c>
      <c r="F3921" s="170">
        <v>12</v>
      </c>
      <c r="G3921" s="171">
        <v>11</v>
      </c>
      <c r="H3921" s="170" t="s">
        <v>2364</v>
      </c>
      <c r="I3921" s="171">
        <v>25.99</v>
      </c>
      <c r="J3921" s="169">
        <v>1</v>
      </c>
    </row>
    <row r="3922" spans="1:10" hidden="1" x14ac:dyDescent="0.25">
      <c r="A3922" s="169">
        <v>52639</v>
      </c>
      <c r="B3922" s="170" t="s">
        <v>3114</v>
      </c>
      <c r="C3922" s="170" t="s">
        <v>24</v>
      </c>
      <c r="D3922" s="170" t="s">
        <v>25</v>
      </c>
      <c r="E3922" s="170">
        <v>750</v>
      </c>
      <c r="F3922" s="170">
        <v>12</v>
      </c>
      <c r="G3922" s="171">
        <v>11</v>
      </c>
      <c r="H3922" s="170" t="s">
        <v>2364</v>
      </c>
      <c r="I3922" s="171">
        <v>25.99</v>
      </c>
      <c r="J3922" s="169">
        <v>1</v>
      </c>
    </row>
    <row r="3923" spans="1:10" hidden="1" x14ac:dyDescent="0.25">
      <c r="A3923" s="169">
        <v>52640</v>
      </c>
      <c r="B3923" s="170" t="s">
        <v>3115</v>
      </c>
      <c r="C3923" s="170" t="s">
        <v>24</v>
      </c>
      <c r="D3923" s="170" t="s">
        <v>60</v>
      </c>
      <c r="E3923" s="170">
        <v>750</v>
      </c>
      <c r="F3923" s="170">
        <v>12</v>
      </c>
      <c r="G3923" s="171">
        <v>11</v>
      </c>
      <c r="H3923" s="170" t="s">
        <v>2364</v>
      </c>
      <c r="I3923" s="171">
        <v>25.99</v>
      </c>
      <c r="J3923" s="169">
        <v>1</v>
      </c>
    </row>
    <row r="3924" spans="1:10" hidden="1" x14ac:dyDescent="0.25">
      <c r="A3924" s="169">
        <v>52646</v>
      </c>
      <c r="B3924" s="170" t="s">
        <v>3116</v>
      </c>
      <c r="C3924" s="170" t="s">
        <v>263</v>
      </c>
      <c r="D3924" s="170" t="s">
        <v>1938</v>
      </c>
      <c r="E3924" s="170">
        <v>3784</v>
      </c>
      <c r="F3924" s="170">
        <v>1</v>
      </c>
      <c r="G3924" s="171">
        <v>5</v>
      </c>
      <c r="H3924" s="170" t="s">
        <v>1194</v>
      </c>
      <c r="I3924" s="171">
        <v>29.99</v>
      </c>
      <c r="J3924" s="169">
        <v>8</v>
      </c>
    </row>
    <row r="3925" spans="1:10" hidden="1" x14ac:dyDescent="0.25">
      <c r="A3925" s="169">
        <v>52659</v>
      </c>
      <c r="B3925" s="170" t="s">
        <v>521</v>
      </c>
      <c r="C3925" s="170" t="s">
        <v>15</v>
      </c>
      <c r="D3925" s="170" t="s">
        <v>49</v>
      </c>
      <c r="E3925" s="170">
        <v>1750</v>
      </c>
      <c r="F3925" s="170">
        <v>6</v>
      </c>
      <c r="G3925" s="171">
        <v>21</v>
      </c>
      <c r="H3925" s="170" t="s">
        <v>43</v>
      </c>
      <c r="I3925" s="171">
        <v>61.99</v>
      </c>
      <c r="J3925" s="169">
        <v>1</v>
      </c>
    </row>
    <row r="3926" spans="1:10" hidden="1" x14ac:dyDescent="0.25">
      <c r="A3926" s="169">
        <v>52661</v>
      </c>
      <c r="B3926" s="170" t="s">
        <v>3117</v>
      </c>
      <c r="C3926" s="170" t="s">
        <v>11</v>
      </c>
      <c r="D3926" s="170" t="s">
        <v>474</v>
      </c>
      <c r="E3926" s="170">
        <v>2840</v>
      </c>
      <c r="F3926" s="170">
        <v>3</v>
      </c>
      <c r="G3926" s="171">
        <v>4.7</v>
      </c>
      <c r="H3926" s="170" t="s">
        <v>634</v>
      </c>
      <c r="I3926" s="171">
        <v>21.99</v>
      </c>
      <c r="J3926" s="169">
        <v>8</v>
      </c>
    </row>
    <row r="3927" spans="1:10" hidden="1" x14ac:dyDescent="0.25">
      <c r="A3927" s="169">
        <v>52661</v>
      </c>
      <c r="B3927" s="170" t="s">
        <v>3117</v>
      </c>
      <c r="C3927" s="170" t="s">
        <v>11</v>
      </c>
      <c r="D3927" s="170" t="s">
        <v>474</v>
      </c>
      <c r="E3927" s="170">
        <v>2840</v>
      </c>
      <c r="F3927" s="170">
        <v>3</v>
      </c>
      <c r="G3927" s="171">
        <v>4.7</v>
      </c>
      <c r="H3927" s="170" t="s">
        <v>634</v>
      </c>
      <c r="I3927" s="171">
        <v>21.99</v>
      </c>
      <c r="J3927" s="169">
        <v>8</v>
      </c>
    </row>
    <row r="3928" spans="1:10" hidden="1" x14ac:dyDescent="0.25">
      <c r="A3928" s="169">
        <v>52676</v>
      </c>
      <c r="B3928" s="170" t="s">
        <v>3118</v>
      </c>
      <c r="C3928" s="170" t="s">
        <v>11</v>
      </c>
      <c r="D3928" s="170" t="s">
        <v>474</v>
      </c>
      <c r="E3928" s="170">
        <v>473</v>
      </c>
      <c r="F3928" s="170">
        <v>24</v>
      </c>
      <c r="G3928" s="171">
        <v>5.5</v>
      </c>
      <c r="H3928" s="170" t="s">
        <v>1689</v>
      </c>
      <c r="I3928" s="171">
        <v>4.1900000000000004</v>
      </c>
      <c r="J3928" s="169">
        <v>1</v>
      </c>
    </row>
    <row r="3929" spans="1:10" hidden="1" x14ac:dyDescent="0.25">
      <c r="A3929" s="169">
        <v>52676</v>
      </c>
      <c r="B3929" s="170" t="s">
        <v>3118</v>
      </c>
      <c r="C3929" s="170" t="s">
        <v>11</v>
      </c>
      <c r="D3929" s="170" t="s">
        <v>474</v>
      </c>
      <c r="E3929" s="170">
        <v>473</v>
      </c>
      <c r="F3929" s="170">
        <v>24</v>
      </c>
      <c r="G3929" s="171">
        <v>5.5</v>
      </c>
      <c r="H3929" s="170" t="s">
        <v>1689</v>
      </c>
      <c r="I3929" s="171">
        <v>4.1900000000000004</v>
      </c>
      <c r="J3929" s="169">
        <v>1</v>
      </c>
    </row>
    <row r="3930" spans="1:10" hidden="1" x14ac:dyDescent="0.25">
      <c r="A3930" s="169">
        <v>52680</v>
      </c>
      <c r="B3930" s="170" t="s">
        <v>3119</v>
      </c>
      <c r="C3930" s="170" t="s">
        <v>263</v>
      </c>
      <c r="D3930" s="170" t="s">
        <v>332</v>
      </c>
      <c r="E3930" s="170">
        <v>473</v>
      </c>
      <c r="F3930" s="170">
        <v>24</v>
      </c>
      <c r="G3930" s="171">
        <v>5</v>
      </c>
      <c r="H3930" s="170" t="s">
        <v>177</v>
      </c>
      <c r="I3930" s="171">
        <v>4.09</v>
      </c>
      <c r="J3930" s="169">
        <v>1</v>
      </c>
    </row>
    <row r="3931" spans="1:10" hidden="1" x14ac:dyDescent="0.25">
      <c r="A3931" s="169">
        <v>52721</v>
      </c>
      <c r="B3931" s="170" t="s">
        <v>3120</v>
      </c>
      <c r="C3931" s="170" t="s">
        <v>11</v>
      </c>
      <c r="D3931" s="170" t="s">
        <v>12</v>
      </c>
      <c r="E3931" s="170">
        <v>2840</v>
      </c>
      <c r="F3931" s="170">
        <v>3</v>
      </c>
      <c r="G3931" s="171">
        <v>5</v>
      </c>
      <c r="H3931" s="170" t="s">
        <v>1053</v>
      </c>
      <c r="I3931" s="171">
        <v>13.29</v>
      </c>
      <c r="J3931" s="169">
        <v>8</v>
      </c>
    </row>
    <row r="3932" spans="1:10" hidden="1" x14ac:dyDescent="0.25">
      <c r="A3932" s="169">
        <v>52721</v>
      </c>
      <c r="B3932" s="170" t="s">
        <v>3120</v>
      </c>
      <c r="C3932" s="170" t="s">
        <v>11</v>
      </c>
      <c r="D3932" s="170" t="s">
        <v>12</v>
      </c>
      <c r="E3932" s="170">
        <v>2840</v>
      </c>
      <c r="F3932" s="170">
        <v>3</v>
      </c>
      <c r="G3932" s="171">
        <v>5</v>
      </c>
      <c r="H3932" s="170" t="s">
        <v>1053</v>
      </c>
      <c r="I3932" s="171">
        <v>13.29</v>
      </c>
      <c r="J3932" s="169">
        <v>8</v>
      </c>
    </row>
    <row r="3933" spans="1:10" hidden="1" x14ac:dyDescent="0.25">
      <c r="A3933" s="169">
        <v>52722</v>
      </c>
      <c r="B3933" s="170" t="s">
        <v>3121</v>
      </c>
      <c r="C3933" s="170" t="s">
        <v>11</v>
      </c>
      <c r="D3933" s="170" t="s">
        <v>303</v>
      </c>
      <c r="E3933" s="170">
        <v>473</v>
      </c>
      <c r="F3933" s="170">
        <v>24</v>
      </c>
      <c r="G3933" s="171">
        <v>8</v>
      </c>
      <c r="H3933" s="170" t="s">
        <v>747</v>
      </c>
      <c r="I3933" s="171">
        <v>3.29</v>
      </c>
      <c r="J3933" s="169">
        <v>1</v>
      </c>
    </row>
    <row r="3934" spans="1:10" hidden="1" x14ac:dyDescent="0.25">
      <c r="A3934" s="169">
        <v>52722</v>
      </c>
      <c r="B3934" s="170" t="s">
        <v>3121</v>
      </c>
      <c r="C3934" s="170" t="s">
        <v>11</v>
      </c>
      <c r="D3934" s="170" t="s">
        <v>303</v>
      </c>
      <c r="E3934" s="170">
        <v>473</v>
      </c>
      <c r="F3934" s="170">
        <v>24</v>
      </c>
      <c r="G3934" s="171">
        <v>8</v>
      </c>
      <c r="H3934" s="170" t="s">
        <v>747</v>
      </c>
      <c r="I3934" s="171">
        <v>3.29</v>
      </c>
      <c r="J3934" s="169">
        <v>1</v>
      </c>
    </row>
    <row r="3935" spans="1:10" hidden="1" x14ac:dyDescent="0.25">
      <c r="A3935" s="169">
        <v>52749</v>
      </c>
      <c r="B3935" s="170" t="s">
        <v>2384</v>
      </c>
      <c r="C3935" s="170" t="s">
        <v>15</v>
      </c>
      <c r="D3935" s="170" t="s">
        <v>1454</v>
      </c>
      <c r="E3935" s="170">
        <v>750</v>
      </c>
      <c r="F3935" s="170">
        <v>6</v>
      </c>
      <c r="G3935" s="171">
        <v>20</v>
      </c>
      <c r="H3935" s="170" t="s">
        <v>17</v>
      </c>
      <c r="I3935" s="171">
        <v>36.99</v>
      </c>
      <c r="J3935" s="169">
        <v>1</v>
      </c>
    </row>
    <row r="3936" spans="1:10" hidden="1" x14ac:dyDescent="0.25">
      <c r="A3936" s="169">
        <v>52751</v>
      </c>
      <c r="B3936" s="170" t="s">
        <v>3122</v>
      </c>
      <c r="C3936" s="170" t="s">
        <v>11</v>
      </c>
      <c r="D3936" s="170" t="s">
        <v>303</v>
      </c>
      <c r="E3936" s="170">
        <v>473</v>
      </c>
      <c r="F3936" s="170">
        <v>24</v>
      </c>
      <c r="G3936" s="171">
        <v>6.7</v>
      </c>
      <c r="H3936" s="170" t="s">
        <v>1362</v>
      </c>
      <c r="I3936" s="171">
        <v>4.8499999999999996</v>
      </c>
      <c r="J3936" s="169">
        <v>1</v>
      </c>
    </row>
    <row r="3937" spans="1:10" hidden="1" x14ac:dyDescent="0.25">
      <c r="A3937" s="169">
        <v>52751</v>
      </c>
      <c r="B3937" s="170" t="s">
        <v>3122</v>
      </c>
      <c r="C3937" s="170" t="s">
        <v>11</v>
      </c>
      <c r="D3937" s="170" t="s">
        <v>303</v>
      </c>
      <c r="E3937" s="170">
        <v>473</v>
      </c>
      <c r="F3937" s="170">
        <v>24</v>
      </c>
      <c r="G3937" s="171">
        <v>6.7</v>
      </c>
      <c r="H3937" s="170" t="s">
        <v>1362</v>
      </c>
      <c r="I3937" s="171">
        <v>4.8499999999999996</v>
      </c>
      <c r="J3937" s="169">
        <v>1</v>
      </c>
    </row>
    <row r="3938" spans="1:10" hidden="1" x14ac:dyDescent="0.25">
      <c r="A3938" s="169">
        <v>52753</v>
      </c>
      <c r="B3938" s="170" t="s">
        <v>3123</v>
      </c>
      <c r="C3938" s="170" t="s">
        <v>11</v>
      </c>
      <c r="D3938" s="170" t="s">
        <v>303</v>
      </c>
      <c r="E3938" s="170">
        <v>473</v>
      </c>
      <c r="F3938" s="170">
        <v>24</v>
      </c>
      <c r="G3938" s="171">
        <v>8.6999999999999993</v>
      </c>
      <c r="H3938" s="170" t="s">
        <v>3124</v>
      </c>
      <c r="I3938" s="171">
        <v>4.79</v>
      </c>
      <c r="J3938" s="169">
        <v>1</v>
      </c>
    </row>
    <row r="3939" spans="1:10" hidden="1" x14ac:dyDescent="0.25">
      <c r="A3939" s="169">
        <v>52753</v>
      </c>
      <c r="B3939" s="170" t="s">
        <v>3123</v>
      </c>
      <c r="C3939" s="170" t="s">
        <v>11</v>
      </c>
      <c r="D3939" s="170" t="s">
        <v>303</v>
      </c>
      <c r="E3939" s="170">
        <v>473</v>
      </c>
      <c r="F3939" s="170">
        <v>24</v>
      </c>
      <c r="G3939" s="171">
        <v>8.6999999999999993</v>
      </c>
      <c r="H3939" s="170" t="s">
        <v>3124</v>
      </c>
      <c r="I3939" s="171">
        <v>4.79</v>
      </c>
      <c r="J3939" s="169">
        <v>1</v>
      </c>
    </row>
    <row r="3940" spans="1:10" hidden="1" x14ac:dyDescent="0.25">
      <c r="A3940" s="169">
        <v>52756</v>
      </c>
      <c r="B3940" s="170" t="s">
        <v>3125</v>
      </c>
      <c r="C3940" s="170" t="s">
        <v>11</v>
      </c>
      <c r="D3940" s="170" t="s">
        <v>303</v>
      </c>
      <c r="E3940" s="170">
        <v>473</v>
      </c>
      <c r="F3940" s="170">
        <v>24</v>
      </c>
      <c r="G3940" s="171">
        <v>6</v>
      </c>
      <c r="H3940" s="170" t="s">
        <v>3124</v>
      </c>
      <c r="I3940" s="171">
        <v>4.1900000000000004</v>
      </c>
      <c r="J3940" s="169">
        <v>1</v>
      </c>
    </row>
    <row r="3941" spans="1:10" hidden="1" x14ac:dyDescent="0.25">
      <c r="A3941" s="169">
        <v>52756</v>
      </c>
      <c r="B3941" s="170" t="s">
        <v>3125</v>
      </c>
      <c r="C3941" s="170" t="s">
        <v>11</v>
      </c>
      <c r="D3941" s="170" t="s">
        <v>303</v>
      </c>
      <c r="E3941" s="170">
        <v>473</v>
      </c>
      <c r="F3941" s="170">
        <v>24</v>
      </c>
      <c r="G3941" s="171">
        <v>6</v>
      </c>
      <c r="H3941" s="170" t="s">
        <v>3124</v>
      </c>
      <c r="I3941" s="171">
        <v>4.1900000000000004</v>
      </c>
      <c r="J3941" s="169">
        <v>1</v>
      </c>
    </row>
    <row r="3942" spans="1:10" hidden="1" x14ac:dyDescent="0.25">
      <c r="A3942" s="169">
        <v>52777</v>
      </c>
      <c r="B3942" s="170" t="s">
        <v>3126</v>
      </c>
      <c r="C3942" s="170" t="s">
        <v>11</v>
      </c>
      <c r="D3942" s="170" t="s">
        <v>267</v>
      </c>
      <c r="E3942" s="170">
        <v>473</v>
      </c>
      <c r="F3942" s="170">
        <v>24</v>
      </c>
      <c r="G3942" s="171">
        <v>5</v>
      </c>
      <c r="H3942" s="170" t="s">
        <v>3124</v>
      </c>
      <c r="I3942" s="171">
        <v>4.3899999999999997</v>
      </c>
      <c r="J3942" s="169">
        <v>1</v>
      </c>
    </row>
    <row r="3943" spans="1:10" hidden="1" x14ac:dyDescent="0.25">
      <c r="A3943" s="169">
        <v>52777</v>
      </c>
      <c r="B3943" s="170" t="s">
        <v>3126</v>
      </c>
      <c r="C3943" s="170" t="s">
        <v>11</v>
      </c>
      <c r="D3943" s="170" t="s">
        <v>267</v>
      </c>
      <c r="E3943" s="170">
        <v>473</v>
      </c>
      <c r="F3943" s="170">
        <v>24</v>
      </c>
      <c r="G3943" s="171">
        <v>5</v>
      </c>
      <c r="H3943" s="170" t="s">
        <v>3124</v>
      </c>
      <c r="I3943" s="171">
        <v>4.3899999999999997</v>
      </c>
      <c r="J3943" s="169">
        <v>1</v>
      </c>
    </row>
    <row r="3944" spans="1:10" hidden="1" x14ac:dyDescent="0.25">
      <c r="A3944" s="169">
        <v>52779</v>
      </c>
      <c r="B3944" s="170" t="s">
        <v>3127</v>
      </c>
      <c r="C3944" s="170" t="s">
        <v>11</v>
      </c>
      <c r="D3944" s="170" t="s">
        <v>303</v>
      </c>
      <c r="E3944" s="170">
        <v>473</v>
      </c>
      <c r="F3944" s="170">
        <v>24</v>
      </c>
      <c r="G3944" s="171">
        <v>5.8</v>
      </c>
      <c r="H3944" s="170" t="s">
        <v>3124</v>
      </c>
      <c r="I3944" s="171">
        <v>4.1900000000000004</v>
      </c>
      <c r="J3944" s="169">
        <v>1</v>
      </c>
    </row>
    <row r="3945" spans="1:10" hidden="1" x14ac:dyDescent="0.25">
      <c r="A3945" s="169">
        <v>52779</v>
      </c>
      <c r="B3945" s="170" t="s">
        <v>3127</v>
      </c>
      <c r="C3945" s="170" t="s">
        <v>11</v>
      </c>
      <c r="D3945" s="170" t="s">
        <v>303</v>
      </c>
      <c r="E3945" s="170">
        <v>473</v>
      </c>
      <c r="F3945" s="170">
        <v>24</v>
      </c>
      <c r="G3945" s="171">
        <v>5.8</v>
      </c>
      <c r="H3945" s="170" t="s">
        <v>3124</v>
      </c>
      <c r="I3945" s="171">
        <v>4.1900000000000004</v>
      </c>
      <c r="J3945" s="169">
        <v>1</v>
      </c>
    </row>
    <row r="3946" spans="1:10" hidden="1" x14ac:dyDescent="0.25">
      <c r="A3946" s="169">
        <v>52781</v>
      </c>
      <c r="B3946" s="170" t="s">
        <v>3128</v>
      </c>
      <c r="C3946" s="170" t="s">
        <v>11</v>
      </c>
      <c r="D3946" s="170" t="s">
        <v>267</v>
      </c>
      <c r="E3946" s="170">
        <v>473</v>
      </c>
      <c r="F3946" s="170">
        <v>24</v>
      </c>
      <c r="G3946" s="171">
        <v>4.9000000000000004</v>
      </c>
      <c r="H3946" s="170" t="s">
        <v>1362</v>
      </c>
      <c r="I3946" s="171">
        <v>4.66</v>
      </c>
      <c r="J3946" s="169">
        <v>1</v>
      </c>
    </row>
    <row r="3947" spans="1:10" hidden="1" x14ac:dyDescent="0.25">
      <c r="A3947" s="169">
        <v>52781</v>
      </c>
      <c r="B3947" s="170" t="s">
        <v>3128</v>
      </c>
      <c r="C3947" s="170" t="s">
        <v>11</v>
      </c>
      <c r="D3947" s="170" t="s">
        <v>267</v>
      </c>
      <c r="E3947" s="170">
        <v>473</v>
      </c>
      <c r="F3947" s="170">
        <v>24</v>
      </c>
      <c r="G3947" s="171">
        <v>4.9000000000000004</v>
      </c>
      <c r="H3947" s="170" t="s">
        <v>1362</v>
      </c>
      <c r="I3947" s="171">
        <v>4.66</v>
      </c>
      <c r="J3947" s="169">
        <v>1</v>
      </c>
    </row>
    <row r="3948" spans="1:10" hidden="1" x14ac:dyDescent="0.25">
      <c r="A3948" s="169">
        <v>52785</v>
      </c>
      <c r="B3948" s="170" t="s">
        <v>3129</v>
      </c>
      <c r="C3948" s="170" t="s">
        <v>11</v>
      </c>
      <c r="D3948" s="170" t="s">
        <v>267</v>
      </c>
      <c r="E3948" s="170">
        <v>473</v>
      </c>
      <c r="F3948" s="170">
        <v>24</v>
      </c>
      <c r="G3948" s="171">
        <v>5</v>
      </c>
      <c r="H3948" s="170" t="s">
        <v>2503</v>
      </c>
      <c r="I3948" s="171">
        <v>4.1500000000000004</v>
      </c>
      <c r="J3948" s="169">
        <v>1</v>
      </c>
    </row>
    <row r="3949" spans="1:10" hidden="1" x14ac:dyDescent="0.25">
      <c r="A3949" s="169">
        <v>52785</v>
      </c>
      <c r="B3949" s="170" t="s">
        <v>3129</v>
      </c>
      <c r="C3949" s="170" t="s">
        <v>11</v>
      </c>
      <c r="D3949" s="170" t="s">
        <v>267</v>
      </c>
      <c r="E3949" s="170">
        <v>473</v>
      </c>
      <c r="F3949" s="170">
        <v>24</v>
      </c>
      <c r="G3949" s="171">
        <v>5</v>
      </c>
      <c r="H3949" s="170" t="s">
        <v>1407</v>
      </c>
      <c r="I3949" s="171">
        <v>4.1500000000000004</v>
      </c>
      <c r="J3949" s="169">
        <v>1</v>
      </c>
    </row>
    <row r="3950" spans="1:10" hidden="1" x14ac:dyDescent="0.25">
      <c r="A3950" s="169">
        <v>52787</v>
      </c>
      <c r="B3950" s="170" t="s">
        <v>3130</v>
      </c>
      <c r="C3950" s="170" t="s">
        <v>11</v>
      </c>
      <c r="D3950" s="170" t="s">
        <v>303</v>
      </c>
      <c r="E3950" s="170">
        <v>473</v>
      </c>
      <c r="F3950" s="170">
        <v>24</v>
      </c>
      <c r="G3950" s="171">
        <v>8.5</v>
      </c>
      <c r="H3950" s="170" t="s">
        <v>3124</v>
      </c>
      <c r="I3950" s="171">
        <v>4.79</v>
      </c>
      <c r="J3950" s="169">
        <v>1</v>
      </c>
    </row>
    <row r="3951" spans="1:10" hidden="1" x14ac:dyDescent="0.25">
      <c r="A3951" s="169">
        <v>52787</v>
      </c>
      <c r="B3951" s="170" t="s">
        <v>3130</v>
      </c>
      <c r="C3951" s="170" t="s">
        <v>11</v>
      </c>
      <c r="D3951" s="170" t="s">
        <v>303</v>
      </c>
      <c r="E3951" s="170">
        <v>473</v>
      </c>
      <c r="F3951" s="170">
        <v>24</v>
      </c>
      <c r="G3951" s="171">
        <v>8.5</v>
      </c>
      <c r="H3951" s="170" t="s">
        <v>3124</v>
      </c>
      <c r="I3951" s="171">
        <v>4.79</v>
      </c>
      <c r="J3951" s="169">
        <v>1</v>
      </c>
    </row>
    <row r="3952" spans="1:10" hidden="1" x14ac:dyDescent="0.25">
      <c r="A3952" s="169">
        <v>52789</v>
      </c>
      <c r="B3952" s="170" t="s">
        <v>3131</v>
      </c>
      <c r="C3952" s="170" t="s">
        <v>11</v>
      </c>
      <c r="D3952" s="170" t="s">
        <v>267</v>
      </c>
      <c r="E3952" s="170">
        <v>473</v>
      </c>
      <c r="F3952" s="170">
        <v>24</v>
      </c>
      <c r="G3952" s="171">
        <v>5.4</v>
      </c>
      <c r="H3952" s="170" t="s">
        <v>3124</v>
      </c>
      <c r="I3952" s="171">
        <v>4.1900000000000004</v>
      </c>
      <c r="J3952" s="169">
        <v>1</v>
      </c>
    </row>
    <row r="3953" spans="1:10" hidden="1" x14ac:dyDescent="0.25">
      <c r="A3953" s="169">
        <v>52789</v>
      </c>
      <c r="B3953" s="170" t="s">
        <v>3131</v>
      </c>
      <c r="C3953" s="170" t="s">
        <v>11</v>
      </c>
      <c r="D3953" s="170" t="s">
        <v>267</v>
      </c>
      <c r="E3953" s="170">
        <v>473</v>
      </c>
      <c r="F3953" s="170">
        <v>24</v>
      </c>
      <c r="G3953" s="171">
        <v>5.4</v>
      </c>
      <c r="H3953" s="170" t="s">
        <v>3124</v>
      </c>
      <c r="I3953" s="171">
        <v>4.1900000000000004</v>
      </c>
      <c r="J3953" s="169">
        <v>1</v>
      </c>
    </row>
    <row r="3954" spans="1:10" hidden="1" x14ac:dyDescent="0.25">
      <c r="A3954" s="169">
        <v>52804</v>
      </c>
      <c r="B3954" s="170" t="s">
        <v>3132</v>
      </c>
      <c r="C3954" s="170" t="s">
        <v>11</v>
      </c>
      <c r="D3954" s="170" t="s">
        <v>303</v>
      </c>
      <c r="E3954" s="170">
        <v>473</v>
      </c>
      <c r="F3954" s="170">
        <v>24</v>
      </c>
      <c r="G3954" s="171">
        <v>6.8</v>
      </c>
      <c r="H3954" s="170" t="s">
        <v>3124</v>
      </c>
      <c r="I3954" s="171">
        <v>4.3899999999999997</v>
      </c>
      <c r="J3954" s="169">
        <v>1</v>
      </c>
    </row>
    <row r="3955" spans="1:10" hidden="1" x14ac:dyDescent="0.25">
      <c r="A3955" s="169">
        <v>52804</v>
      </c>
      <c r="B3955" s="170" t="s">
        <v>3132</v>
      </c>
      <c r="C3955" s="170" t="s">
        <v>11</v>
      </c>
      <c r="D3955" s="170" t="s">
        <v>303</v>
      </c>
      <c r="E3955" s="170">
        <v>473</v>
      </c>
      <c r="F3955" s="170">
        <v>24</v>
      </c>
      <c r="G3955" s="171">
        <v>6.8</v>
      </c>
      <c r="H3955" s="170" t="s">
        <v>3124</v>
      </c>
      <c r="I3955" s="171">
        <v>4.3899999999999997</v>
      </c>
      <c r="J3955" s="169">
        <v>1</v>
      </c>
    </row>
    <row r="3956" spans="1:10" hidden="1" x14ac:dyDescent="0.25">
      <c r="A3956" s="169">
        <v>52809</v>
      </c>
      <c r="B3956" s="170" t="s">
        <v>3133</v>
      </c>
      <c r="C3956" s="170" t="s">
        <v>15</v>
      </c>
      <c r="D3956" s="170" t="s">
        <v>51</v>
      </c>
      <c r="E3956" s="170">
        <v>750</v>
      </c>
      <c r="F3956" s="170">
        <v>6</v>
      </c>
      <c r="G3956" s="171">
        <v>42.5</v>
      </c>
      <c r="H3956" s="170" t="s">
        <v>73</v>
      </c>
      <c r="I3956" s="171">
        <v>54.99</v>
      </c>
      <c r="J3956" s="169">
        <v>1</v>
      </c>
    </row>
    <row r="3957" spans="1:10" hidden="1" x14ac:dyDescent="0.25">
      <c r="A3957" s="169">
        <v>52818</v>
      </c>
      <c r="B3957" s="170" t="s">
        <v>3134</v>
      </c>
      <c r="C3957" s="170" t="s">
        <v>24</v>
      </c>
      <c r="D3957" s="170" t="s">
        <v>85</v>
      </c>
      <c r="E3957" s="170">
        <v>750</v>
      </c>
      <c r="F3957" s="170">
        <v>12</v>
      </c>
      <c r="G3957" s="171">
        <v>13.9</v>
      </c>
      <c r="H3957" s="170" t="s">
        <v>64</v>
      </c>
      <c r="I3957" s="171">
        <v>34.99</v>
      </c>
      <c r="J3957" s="169">
        <v>1</v>
      </c>
    </row>
    <row r="3958" spans="1:10" hidden="1" x14ac:dyDescent="0.25">
      <c r="A3958" s="169">
        <v>52819</v>
      </c>
      <c r="B3958" s="170" t="s">
        <v>3135</v>
      </c>
      <c r="C3958" s="170" t="s">
        <v>24</v>
      </c>
      <c r="D3958" s="170" t="s">
        <v>34</v>
      </c>
      <c r="E3958" s="170">
        <v>750</v>
      </c>
      <c r="F3958" s="170">
        <v>12</v>
      </c>
      <c r="G3958" s="171">
        <v>13.5</v>
      </c>
      <c r="H3958" s="170" t="s">
        <v>32</v>
      </c>
      <c r="I3958" s="171">
        <v>14.99</v>
      </c>
      <c r="J3958" s="169">
        <v>1</v>
      </c>
    </row>
    <row r="3959" spans="1:10" hidden="1" x14ac:dyDescent="0.25">
      <c r="A3959" s="169">
        <v>52840</v>
      </c>
      <c r="B3959" s="170" t="s">
        <v>3136</v>
      </c>
      <c r="C3959" s="170" t="s">
        <v>24</v>
      </c>
      <c r="D3959" s="170" t="s">
        <v>66</v>
      </c>
      <c r="E3959" s="170">
        <v>750</v>
      </c>
      <c r="F3959" s="170">
        <v>12</v>
      </c>
      <c r="G3959" s="171">
        <v>14.5</v>
      </c>
      <c r="H3959" s="170" t="s">
        <v>32</v>
      </c>
      <c r="I3959" s="171">
        <v>20.09</v>
      </c>
      <c r="J3959" s="169">
        <v>1</v>
      </c>
    </row>
    <row r="3960" spans="1:10" hidden="1" x14ac:dyDescent="0.25">
      <c r="A3960" s="169">
        <v>52874</v>
      </c>
      <c r="B3960" s="170" t="s">
        <v>3137</v>
      </c>
      <c r="C3960" s="170" t="s">
        <v>24</v>
      </c>
      <c r="D3960" s="170" t="s">
        <v>68</v>
      </c>
      <c r="E3960" s="170">
        <v>750</v>
      </c>
      <c r="F3960" s="170">
        <v>12</v>
      </c>
      <c r="G3960" s="171">
        <v>13.5</v>
      </c>
      <c r="H3960" s="170" t="s">
        <v>22</v>
      </c>
      <c r="I3960" s="171">
        <v>10.99</v>
      </c>
      <c r="J3960" s="169">
        <v>1</v>
      </c>
    </row>
    <row r="3961" spans="1:10" hidden="1" x14ac:dyDescent="0.25">
      <c r="A3961" s="169">
        <v>52883</v>
      </c>
      <c r="B3961" s="170" t="s">
        <v>3138</v>
      </c>
      <c r="C3961" s="170" t="s">
        <v>24</v>
      </c>
      <c r="D3961" s="170" t="s">
        <v>66</v>
      </c>
      <c r="E3961" s="170">
        <v>750</v>
      </c>
      <c r="F3961" s="170">
        <v>12</v>
      </c>
      <c r="G3961" s="171">
        <v>13.5</v>
      </c>
      <c r="H3961" s="170" t="s">
        <v>22</v>
      </c>
      <c r="I3961" s="171">
        <v>10.71</v>
      </c>
      <c r="J3961" s="169">
        <v>1</v>
      </c>
    </row>
    <row r="3962" spans="1:10" hidden="1" x14ac:dyDescent="0.25">
      <c r="A3962" s="169">
        <v>52909</v>
      </c>
      <c r="B3962" s="170" t="s">
        <v>3139</v>
      </c>
      <c r="C3962" s="170" t="s">
        <v>24</v>
      </c>
      <c r="D3962" s="170" t="s">
        <v>191</v>
      </c>
      <c r="E3962" s="170">
        <v>750</v>
      </c>
      <c r="F3962" s="170">
        <v>12</v>
      </c>
      <c r="G3962" s="171">
        <v>13.5</v>
      </c>
      <c r="H3962" s="170" t="s">
        <v>100</v>
      </c>
      <c r="I3962" s="171">
        <v>25.99</v>
      </c>
      <c r="J3962" s="169">
        <v>1</v>
      </c>
    </row>
    <row r="3963" spans="1:10" hidden="1" x14ac:dyDescent="0.25">
      <c r="A3963" s="169">
        <v>52910</v>
      </c>
      <c r="B3963" s="170" t="s">
        <v>3140</v>
      </c>
      <c r="C3963" s="170" t="s">
        <v>24</v>
      </c>
      <c r="D3963" s="170" t="s">
        <v>60</v>
      </c>
      <c r="E3963" s="170">
        <v>750</v>
      </c>
      <c r="F3963" s="170">
        <v>12</v>
      </c>
      <c r="G3963" s="171">
        <v>11</v>
      </c>
      <c r="H3963" s="170" t="s">
        <v>26</v>
      </c>
      <c r="I3963" s="171">
        <v>13.49</v>
      </c>
      <c r="J3963" s="169">
        <v>1</v>
      </c>
    </row>
    <row r="3964" spans="1:10" hidden="1" x14ac:dyDescent="0.25">
      <c r="A3964" s="169">
        <v>52915</v>
      </c>
      <c r="B3964" s="170" t="s">
        <v>1673</v>
      </c>
      <c r="C3964" s="170" t="s">
        <v>15</v>
      </c>
      <c r="D3964" s="170" t="s">
        <v>198</v>
      </c>
      <c r="E3964" s="170">
        <v>375</v>
      </c>
      <c r="F3964" s="170">
        <v>24</v>
      </c>
      <c r="G3964" s="171">
        <v>35</v>
      </c>
      <c r="H3964" s="170" t="s">
        <v>29</v>
      </c>
      <c r="I3964" s="171">
        <v>16.989999999999998</v>
      </c>
      <c r="J3964" s="169">
        <v>1</v>
      </c>
    </row>
    <row r="3965" spans="1:10" x14ac:dyDescent="0.25">
      <c r="A3965" s="169">
        <v>52920</v>
      </c>
      <c r="B3965" s="170" t="s">
        <v>3141</v>
      </c>
      <c r="C3965" s="170" t="s">
        <v>263</v>
      </c>
      <c r="D3965" s="170" t="s">
        <v>264</v>
      </c>
      <c r="E3965" s="170">
        <v>4260</v>
      </c>
      <c r="F3965" s="170">
        <v>2</v>
      </c>
      <c r="G3965" s="171">
        <v>7</v>
      </c>
      <c r="H3965" s="170" t="s">
        <v>3142</v>
      </c>
      <c r="I3965" s="171">
        <v>29.99</v>
      </c>
      <c r="J3965" s="169">
        <v>12</v>
      </c>
    </row>
    <row r="3966" spans="1:10" x14ac:dyDescent="0.25">
      <c r="A3966" s="169">
        <v>52920</v>
      </c>
      <c r="B3966" s="170" t="s">
        <v>3141</v>
      </c>
      <c r="C3966" s="170" t="s">
        <v>263</v>
      </c>
      <c r="D3966" s="170" t="s">
        <v>264</v>
      </c>
      <c r="E3966" s="170">
        <v>4260</v>
      </c>
      <c r="F3966" s="170">
        <v>2</v>
      </c>
      <c r="G3966" s="171">
        <v>7</v>
      </c>
      <c r="H3966" s="170" t="s">
        <v>3142</v>
      </c>
      <c r="I3966" s="171">
        <v>29.99</v>
      </c>
      <c r="J3966" s="169">
        <v>12</v>
      </c>
    </row>
    <row r="3967" spans="1:10" hidden="1" x14ac:dyDescent="0.25">
      <c r="A3967" s="169">
        <v>52931</v>
      </c>
      <c r="B3967" s="170" t="s">
        <v>3143</v>
      </c>
      <c r="C3967" s="170" t="s">
        <v>11</v>
      </c>
      <c r="D3967" s="170" t="s">
        <v>12</v>
      </c>
      <c r="E3967" s="170">
        <v>473</v>
      </c>
      <c r="F3967" s="170">
        <v>24</v>
      </c>
      <c r="G3967" s="171">
        <v>4.5</v>
      </c>
      <c r="H3967" s="170" t="s">
        <v>1457</v>
      </c>
      <c r="I3967" s="171">
        <v>4.25</v>
      </c>
      <c r="J3967" s="169">
        <v>1</v>
      </c>
    </row>
    <row r="3968" spans="1:10" hidden="1" x14ac:dyDescent="0.25">
      <c r="A3968" s="169">
        <v>52931</v>
      </c>
      <c r="B3968" s="170" t="s">
        <v>3143</v>
      </c>
      <c r="C3968" s="170" t="s">
        <v>11</v>
      </c>
      <c r="D3968" s="170" t="s">
        <v>12</v>
      </c>
      <c r="E3968" s="170">
        <v>473</v>
      </c>
      <c r="F3968" s="170">
        <v>24</v>
      </c>
      <c r="G3968" s="171">
        <v>4.5</v>
      </c>
      <c r="H3968" s="170" t="s">
        <v>1457</v>
      </c>
      <c r="I3968" s="171">
        <v>4.25</v>
      </c>
      <c r="J3968" s="169">
        <v>1</v>
      </c>
    </row>
    <row r="3969" spans="1:10" hidden="1" x14ac:dyDescent="0.25">
      <c r="A3969" s="169">
        <v>52932</v>
      </c>
      <c r="B3969" s="170" t="s">
        <v>3144</v>
      </c>
      <c r="C3969" s="170" t="s">
        <v>11</v>
      </c>
      <c r="D3969" s="170" t="s">
        <v>474</v>
      </c>
      <c r="E3969" s="170">
        <v>473</v>
      </c>
      <c r="F3969" s="170">
        <v>24</v>
      </c>
      <c r="G3969" s="171">
        <v>5.5</v>
      </c>
      <c r="H3969" s="170" t="s">
        <v>2364</v>
      </c>
      <c r="I3969" s="171">
        <v>4.8899999999999997</v>
      </c>
      <c r="J3969" s="169">
        <v>1</v>
      </c>
    </row>
    <row r="3970" spans="1:10" hidden="1" x14ac:dyDescent="0.25">
      <c r="A3970" s="169">
        <v>52932</v>
      </c>
      <c r="B3970" s="170" t="s">
        <v>3144</v>
      </c>
      <c r="C3970" s="170" t="s">
        <v>11</v>
      </c>
      <c r="D3970" s="170" t="s">
        <v>474</v>
      </c>
      <c r="E3970" s="170">
        <v>473</v>
      </c>
      <c r="F3970" s="170">
        <v>24</v>
      </c>
      <c r="G3970" s="171">
        <v>5.5</v>
      </c>
      <c r="H3970" s="170" t="s">
        <v>2364</v>
      </c>
      <c r="I3970" s="171">
        <v>4.8899999999999997</v>
      </c>
      <c r="J3970" s="169">
        <v>1</v>
      </c>
    </row>
    <row r="3971" spans="1:10" hidden="1" x14ac:dyDescent="0.25">
      <c r="A3971" s="169">
        <v>52953</v>
      </c>
      <c r="B3971" s="170" t="s">
        <v>3145</v>
      </c>
      <c r="C3971" s="170" t="s">
        <v>15</v>
      </c>
      <c r="D3971" s="170" t="s">
        <v>845</v>
      </c>
      <c r="E3971" s="170">
        <v>750</v>
      </c>
      <c r="F3971" s="170">
        <v>6</v>
      </c>
      <c r="G3971" s="171">
        <v>46</v>
      </c>
      <c r="H3971" s="170" t="s">
        <v>3146</v>
      </c>
      <c r="I3971" s="171">
        <v>74.790000000000006</v>
      </c>
      <c r="J3971" s="169">
        <v>1</v>
      </c>
    </row>
    <row r="3972" spans="1:10" hidden="1" x14ac:dyDescent="0.25">
      <c r="A3972" s="169">
        <v>52957</v>
      </c>
      <c r="B3972" s="170" t="s">
        <v>3147</v>
      </c>
      <c r="C3972" s="170" t="s">
        <v>11</v>
      </c>
      <c r="D3972" s="170" t="s">
        <v>267</v>
      </c>
      <c r="E3972" s="170">
        <v>4260</v>
      </c>
      <c r="F3972" s="170">
        <v>2</v>
      </c>
      <c r="G3972" s="171">
        <v>5</v>
      </c>
      <c r="H3972" s="170" t="s">
        <v>1053</v>
      </c>
      <c r="I3972" s="171">
        <v>26.99</v>
      </c>
      <c r="J3972" s="169">
        <v>12</v>
      </c>
    </row>
    <row r="3973" spans="1:10" hidden="1" x14ac:dyDescent="0.25">
      <c r="A3973" s="169">
        <v>52957</v>
      </c>
      <c r="B3973" s="170" t="s">
        <v>3147</v>
      </c>
      <c r="C3973" s="170" t="s">
        <v>11</v>
      </c>
      <c r="D3973" s="170" t="s">
        <v>267</v>
      </c>
      <c r="E3973" s="170">
        <v>4260</v>
      </c>
      <c r="F3973" s="170">
        <v>2</v>
      </c>
      <c r="G3973" s="171">
        <v>5</v>
      </c>
      <c r="H3973" s="170" t="s">
        <v>1053</v>
      </c>
      <c r="I3973" s="171">
        <v>26.99</v>
      </c>
      <c r="J3973" s="169">
        <v>12</v>
      </c>
    </row>
    <row r="3974" spans="1:10" hidden="1" x14ac:dyDescent="0.25">
      <c r="A3974" s="169">
        <v>52975</v>
      </c>
      <c r="B3974" s="170" t="s">
        <v>3148</v>
      </c>
      <c r="C3974" s="170" t="s">
        <v>24</v>
      </c>
      <c r="D3974" s="170" t="s">
        <v>191</v>
      </c>
      <c r="E3974" s="170">
        <v>750</v>
      </c>
      <c r="F3974" s="170">
        <v>12</v>
      </c>
      <c r="G3974" s="171">
        <v>13.5</v>
      </c>
      <c r="H3974" s="170" t="s">
        <v>130</v>
      </c>
      <c r="I3974" s="171">
        <v>36.99</v>
      </c>
      <c r="J3974" s="169">
        <v>1</v>
      </c>
    </row>
    <row r="3975" spans="1:10" hidden="1" x14ac:dyDescent="0.25">
      <c r="A3975" s="169">
        <v>52988</v>
      </c>
      <c r="B3975" s="170" t="s">
        <v>3149</v>
      </c>
      <c r="C3975" s="170" t="s">
        <v>15</v>
      </c>
      <c r="D3975" s="170" t="s">
        <v>462</v>
      </c>
      <c r="E3975" s="170">
        <v>150</v>
      </c>
      <c r="F3975" s="170">
        <v>24</v>
      </c>
      <c r="G3975" s="171">
        <v>40</v>
      </c>
      <c r="H3975" s="170" t="s">
        <v>43</v>
      </c>
      <c r="I3975" s="171">
        <v>15.99</v>
      </c>
      <c r="J3975" s="169">
        <v>3</v>
      </c>
    </row>
    <row r="3976" spans="1:10" hidden="1" x14ac:dyDescent="0.25">
      <c r="A3976" s="169">
        <v>53021</v>
      </c>
      <c r="B3976" s="170" t="s">
        <v>3150</v>
      </c>
      <c r="C3976" s="170" t="s">
        <v>11</v>
      </c>
      <c r="D3976" s="170" t="s">
        <v>12</v>
      </c>
      <c r="E3976" s="170">
        <v>355</v>
      </c>
      <c r="F3976" s="170">
        <v>24</v>
      </c>
      <c r="G3976" s="171">
        <v>5</v>
      </c>
      <c r="H3976" s="170" t="s">
        <v>1457</v>
      </c>
      <c r="I3976" s="171">
        <v>2.93</v>
      </c>
      <c r="J3976" s="169">
        <v>1</v>
      </c>
    </row>
    <row r="3977" spans="1:10" hidden="1" x14ac:dyDescent="0.25">
      <c r="A3977" s="169">
        <v>53021</v>
      </c>
      <c r="B3977" s="170" t="s">
        <v>3150</v>
      </c>
      <c r="C3977" s="170" t="s">
        <v>11</v>
      </c>
      <c r="D3977" s="170" t="s">
        <v>12</v>
      </c>
      <c r="E3977" s="170">
        <v>355</v>
      </c>
      <c r="F3977" s="170">
        <v>24</v>
      </c>
      <c r="G3977" s="171">
        <v>5</v>
      </c>
      <c r="H3977" s="170" t="s">
        <v>1457</v>
      </c>
      <c r="I3977" s="171">
        <v>2.93</v>
      </c>
      <c r="J3977" s="169">
        <v>1</v>
      </c>
    </row>
    <row r="3978" spans="1:10" hidden="1" x14ac:dyDescent="0.25">
      <c r="A3978" s="169">
        <v>53023</v>
      </c>
      <c r="B3978" s="170" t="s">
        <v>3151</v>
      </c>
      <c r="C3978" s="170" t="s">
        <v>11</v>
      </c>
      <c r="D3978" s="170" t="s">
        <v>303</v>
      </c>
      <c r="E3978" s="170">
        <v>473</v>
      </c>
      <c r="F3978" s="170">
        <v>24</v>
      </c>
      <c r="G3978" s="171">
        <v>6.9</v>
      </c>
      <c r="H3978" s="170" t="s">
        <v>415</v>
      </c>
      <c r="I3978" s="171">
        <v>4.49</v>
      </c>
      <c r="J3978" s="169">
        <v>1</v>
      </c>
    </row>
    <row r="3979" spans="1:10" hidden="1" x14ac:dyDescent="0.25">
      <c r="A3979" s="169">
        <v>53023</v>
      </c>
      <c r="B3979" s="170" t="s">
        <v>3151</v>
      </c>
      <c r="C3979" s="170" t="s">
        <v>11</v>
      </c>
      <c r="D3979" s="170" t="s">
        <v>303</v>
      </c>
      <c r="E3979" s="170">
        <v>473</v>
      </c>
      <c r="F3979" s="170">
        <v>24</v>
      </c>
      <c r="G3979" s="171">
        <v>6.9</v>
      </c>
      <c r="H3979" s="170" t="s">
        <v>415</v>
      </c>
      <c r="I3979" s="171">
        <v>4.49</v>
      </c>
      <c r="J3979" s="169">
        <v>1</v>
      </c>
    </row>
    <row r="3980" spans="1:10" hidden="1" x14ac:dyDescent="0.25">
      <c r="A3980" s="169">
        <v>53054</v>
      </c>
      <c r="B3980" s="170" t="s">
        <v>3152</v>
      </c>
      <c r="C3980" s="170" t="s">
        <v>15</v>
      </c>
      <c r="D3980" s="170" t="s">
        <v>2478</v>
      </c>
      <c r="E3980" s="170">
        <v>360</v>
      </c>
      <c r="F3980" s="170">
        <v>20</v>
      </c>
      <c r="G3980" s="171">
        <v>13.5</v>
      </c>
      <c r="H3980" s="170" t="s">
        <v>54</v>
      </c>
      <c r="I3980" s="171">
        <v>11.39</v>
      </c>
      <c r="J3980" s="169">
        <v>1</v>
      </c>
    </row>
    <row r="3981" spans="1:10" hidden="1" x14ac:dyDescent="0.25">
      <c r="A3981" s="169">
        <v>53055</v>
      </c>
      <c r="B3981" s="170" t="s">
        <v>3153</v>
      </c>
      <c r="C3981" s="170" t="s">
        <v>11</v>
      </c>
      <c r="D3981" s="170" t="s">
        <v>303</v>
      </c>
      <c r="E3981" s="170">
        <v>473</v>
      </c>
      <c r="F3981" s="170">
        <v>24</v>
      </c>
      <c r="G3981" s="171">
        <v>8</v>
      </c>
      <c r="H3981" s="170" t="s">
        <v>274</v>
      </c>
      <c r="I3981" s="171">
        <v>3.49</v>
      </c>
      <c r="J3981" s="169">
        <v>1</v>
      </c>
    </row>
    <row r="3982" spans="1:10" x14ac:dyDescent="0.25">
      <c r="A3982" s="169">
        <v>53070</v>
      </c>
      <c r="B3982" s="170" t="s">
        <v>3154</v>
      </c>
      <c r="C3982" s="170" t="s">
        <v>263</v>
      </c>
      <c r="D3982" s="170" t="s">
        <v>332</v>
      </c>
      <c r="E3982" s="170">
        <v>1600</v>
      </c>
      <c r="F3982" s="170">
        <v>6</v>
      </c>
      <c r="G3982" s="171">
        <v>7</v>
      </c>
      <c r="H3982" s="170" t="s">
        <v>3142</v>
      </c>
      <c r="I3982" s="171">
        <v>13.99</v>
      </c>
      <c r="J3982" s="169">
        <v>4</v>
      </c>
    </row>
    <row r="3983" spans="1:10" x14ac:dyDescent="0.25">
      <c r="A3983" s="169">
        <v>53070</v>
      </c>
      <c r="B3983" s="170" t="s">
        <v>3154</v>
      </c>
      <c r="C3983" s="170" t="s">
        <v>263</v>
      </c>
      <c r="D3983" s="170" t="s">
        <v>332</v>
      </c>
      <c r="E3983" s="170">
        <v>1600</v>
      </c>
      <c r="F3983" s="170">
        <v>6</v>
      </c>
      <c r="G3983" s="171">
        <v>7</v>
      </c>
      <c r="H3983" s="170" t="s">
        <v>3142</v>
      </c>
      <c r="I3983" s="171">
        <v>13.99</v>
      </c>
      <c r="J3983" s="169">
        <v>4</v>
      </c>
    </row>
    <row r="3984" spans="1:10" x14ac:dyDescent="0.25">
      <c r="A3984" s="169">
        <v>53071</v>
      </c>
      <c r="B3984" s="170" t="s">
        <v>3155</v>
      </c>
      <c r="C3984" s="170" t="s">
        <v>263</v>
      </c>
      <c r="D3984" s="170" t="s">
        <v>332</v>
      </c>
      <c r="E3984" s="170">
        <v>1600</v>
      </c>
      <c r="F3984" s="170">
        <v>6</v>
      </c>
      <c r="G3984" s="171">
        <v>7</v>
      </c>
      <c r="H3984" s="170" t="s">
        <v>3142</v>
      </c>
      <c r="I3984" s="171">
        <v>13.99</v>
      </c>
      <c r="J3984" s="169">
        <v>4</v>
      </c>
    </row>
    <row r="3985" spans="1:10" x14ac:dyDescent="0.25">
      <c r="A3985" s="169">
        <v>53071</v>
      </c>
      <c r="B3985" s="170" t="s">
        <v>3155</v>
      </c>
      <c r="C3985" s="170" t="s">
        <v>263</v>
      </c>
      <c r="D3985" s="170" t="s">
        <v>332</v>
      </c>
      <c r="E3985" s="170">
        <v>1600</v>
      </c>
      <c r="F3985" s="170">
        <v>6</v>
      </c>
      <c r="G3985" s="171">
        <v>7</v>
      </c>
      <c r="H3985" s="170" t="s">
        <v>3142</v>
      </c>
      <c r="I3985" s="171">
        <v>13.99</v>
      </c>
      <c r="J3985" s="169">
        <v>4</v>
      </c>
    </row>
    <row r="3986" spans="1:10" hidden="1" x14ac:dyDescent="0.25">
      <c r="A3986" s="169">
        <v>53075</v>
      </c>
      <c r="B3986" s="170" t="s">
        <v>3156</v>
      </c>
      <c r="C3986" s="170" t="s">
        <v>24</v>
      </c>
      <c r="D3986" s="170" t="s">
        <v>34</v>
      </c>
      <c r="E3986" s="170">
        <v>750</v>
      </c>
      <c r="F3986" s="170">
        <v>12</v>
      </c>
      <c r="G3986" s="171">
        <v>9</v>
      </c>
      <c r="H3986" s="170" t="s">
        <v>54</v>
      </c>
      <c r="I3986" s="171">
        <v>12.59</v>
      </c>
      <c r="J3986" s="169">
        <v>1</v>
      </c>
    </row>
    <row r="3987" spans="1:10" hidden="1" x14ac:dyDescent="0.25">
      <c r="A3987" s="169">
        <v>53082</v>
      </c>
      <c r="B3987" s="170" t="s">
        <v>107</v>
      </c>
      <c r="C3987" s="170" t="s">
        <v>15</v>
      </c>
      <c r="D3987" s="170" t="s">
        <v>19</v>
      </c>
      <c r="E3987" s="170">
        <v>1750</v>
      </c>
      <c r="F3987" s="170">
        <v>6</v>
      </c>
      <c r="G3987" s="171">
        <v>40</v>
      </c>
      <c r="H3987" s="170" t="s">
        <v>17</v>
      </c>
      <c r="I3987" s="171">
        <v>56.49</v>
      </c>
      <c r="J3987" s="169">
        <v>1</v>
      </c>
    </row>
    <row r="3988" spans="1:10" hidden="1" x14ac:dyDescent="0.25">
      <c r="A3988" s="169">
        <v>53088</v>
      </c>
      <c r="B3988" s="170" t="s">
        <v>3157</v>
      </c>
      <c r="C3988" s="170" t="s">
        <v>24</v>
      </c>
      <c r="D3988" s="170" t="s">
        <v>99</v>
      </c>
      <c r="E3988" s="170">
        <v>750</v>
      </c>
      <c r="F3988" s="170">
        <v>6</v>
      </c>
      <c r="G3988" s="171">
        <v>19</v>
      </c>
      <c r="H3988" s="170" t="s">
        <v>177</v>
      </c>
      <c r="I3988" s="171">
        <v>47.99</v>
      </c>
      <c r="J3988" s="169">
        <v>1</v>
      </c>
    </row>
    <row r="3989" spans="1:10" hidden="1" x14ac:dyDescent="0.25">
      <c r="A3989" s="169">
        <v>53091</v>
      </c>
      <c r="B3989" s="170" t="s">
        <v>3158</v>
      </c>
      <c r="C3989" s="170" t="s">
        <v>24</v>
      </c>
      <c r="D3989" s="170" t="s">
        <v>99</v>
      </c>
      <c r="E3989" s="170">
        <v>750</v>
      </c>
      <c r="F3989" s="170">
        <v>6</v>
      </c>
      <c r="G3989" s="171">
        <v>20</v>
      </c>
      <c r="H3989" s="170" t="s">
        <v>149</v>
      </c>
      <c r="I3989" s="171">
        <v>46.99</v>
      </c>
      <c r="J3989" s="169">
        <v>1</v>
      </c>
    </row>
    <row r="3990" spans="1:10" hidden="1" x14ac:dyDescent="0.25">
      <c r="A3990" s="169">
        <v>53092</v>
      </c>
      <c r="B3990" s="170" t="s">
        <v>3159</v>
      </c>
      <c r="C3990" s="170" t="s">
        <v>11</v>
      </c>
      <c r="D3990" s="170" t="s">
        <v>303</v>
      </c>
      <c r="E3990" s="170">
        <v>473</v>
      </c>
      <c r="F3990" s="170">
        <v>24</v>
      </c>
      <c r="G3990" s="171">
        <v>6.5</v>
      </c>
      <c r="H3990" s="170" t="s">
        <v>1742</v>
      </c>
      <c r="I3990" s="171">
        <v>5.45</v>
      </c>
      <c r="J3990" s="169">
        <v>1</v>
      </c>
    </row>
    <row r="3991" spans="1:10" hidden="1" x14ac:dyDescent="0.25">
      <c r="A3991" s="169">
        <v>53092</v>
      </c>
      <c r="B3991" s="170" t="s">
        <v>3159</v>
      </c>
      <c r="C3991" s="170" t="s">
        <v>11</v>
      </c>
      <c r="D3991" s="170" t="s">
        <v>303</v>
      </c>
      <c r="E3991" s="170">
        <v>473</v>
      </c>
      <c r="F3991" s="170">
        <v>24</v>
      </c>
      <c r="G3991" s="171">
        <v>6.5</v>
      </c>
      <c r="H3991" s="170" t="s">
        <v>1742</v>
      </c>
      <c r="I3991" s="171">
        <v>5.45</v>
      </c>
      <c r="J3991" s="169">
        <v>1</v>
      </c>
    </row>
    <row r="3992" spans="1:10" x14ac:dyDescent="0.25">
      <c r="A3992" s="169">
        <v>53093</v>
      </c>
      <c r="B3992" s="170" t="s">
        <v>3160</v>
      </c>
      <c r="C3992" s="170" t="s">
        <v>263</v>
      </c>
      <c r="D3992" s="170" t="s">
        <v>332</v>
      </c>
      <c r="E3992" s="170">
        <v>1600</v>
      </c>
      <c r="F3992" s="170">
        <v>6</v>
      </c>
      <c r="G3992" s="171">
        <v>7</v>
      </c>
      <c r="H3992" s="170" t="s">
        <v>3142</v>
      </c>
      <c r="I3992" s="171">
        <v>13.99</v>
      </c>
      <c r="J3992" s="169">
        <v>4</v>
      </c>
    </row>
    <row r="3993" spans="1:10" x14ac:dyDescent="0.25">
      <c r="A3993" s="169">
        <v>53093</v>
      </c>
      <c r="B3993" s="170" t="s">
        <v>3160</v>
      </c>
      <c r="C3993" s="170" t="s">
        <v>263</v>
      </c>
      <c r="D3993" s="170" t="s">
        <v>332</v>
      </c>
      <c r="E3993" s="170">
        <v>1600</v>
      </c>
      <c r="F3993" s="170">
        <v>6</v>
      </c>
      <c r="G3993" s="171">
        <v>7</v>
      </c>
      <c r="H3993" s="170" t="s">
        <v>3142</v>
      </c>
      <c r="I3993" s="171">
        <v>13.99</v>
      </c>
      <c r="J3993" s="169">
        <v>4</v>
      </c>
    </row>
    <row r="3994" spans="1:10" x14ac:dyDescent="0.25">
      <c r="A3994" s="169">
        <v>53095</v>
      </c>
      <c r="B3994" s="170" t="s">
        <v>3161</v>
      </c>
      <c r="C3994" s="170" t="s">
        <v>263</v>
      </c>
      <c r="D3994" s="170" t="s">
        <v>332</v>
      </c>
      <c r="E3994" s="170">
        <v>1600</v>
      </c>
      <c r="F3994" s="170">
        <v>8</v>
      </c>
      <c r="G3994" s="171">
        <v>7</v>
      </c>
      <c r="H3994" s="170" t="s">
        <v>3142</v>
      </c>
      <c r="I3994" s="171">
        <v>13.99</v>
      </c>
      <c r="J3994" s="169">
        <v>4</v>
      </c>
    </row>
    <row r="3995" spans="1:10" x14ac:dyDescent="0.25">
      <c r="A3995" s="169">
        <v>53095</v>
      </c>
      <c r="B3995" s="170" t="s">
        <v>3161</v>
      </c>
      <c r="C3995" s="170" t="s">
        <v>263</v>
      </c>
      <c r="D3995" s="170" t="s">
        <v>332</v>
      </c>
      <c r="E3995" s="170">
        <v>1600</v>
      </c>
      <c r="F3995" s="170">
        <v>8</v>
      </c>
      <c r="G3995" s="171">
        <v>7</v>
      </c>
      <c r="H3995" s="170" t="s">
        <v>3142</v>
      </c>
      <c r="I3995" s="171">
        <v>13.99</v>
      </c>
      <c r="J3995" s="169">
        <v>4</v>
      </c>
    </row>
    <row r="3996" spans="1:10" x14ac:dyDescent="0.25">
      <c r="A3996" s="169">
        <v>53097</v>
      </c>
      <c r="B3996" s="170" t="s">
        <v>3162</v>
      </c>
      <c r="C3996" s="170" t="s">
        <v>263</v>
      </c>
      <c r="D3996" s="170" t="s">
        <v>332</v>
      </c>
      <c r="E3996" s="170">
        <v>1600</v>
      </c>
      <c r="F3996" s="170">
        <v>8</v>
      </c>
      <c r="G3996" s="171">
        <v>7</v>
      </c>
      <c r="H3996" s="170" t="s">
        <v>3142</v>
      </c>
      <c r="I3996" s="171">
        <v>12.99</v>
      </c>
      <c r="J3996" s="169">
        <v>4</v>
      </c>
    </row>
    <row r="3997" spans="1:10" x14ac:dyDescent="0.25">
      <c r="A3997" s="169">
        <v>53097</v>
      </c>
      <c r="B3997" s="170" t="s">
        <v>3162</v>
      </c>
      <c r="C3997" s="170" t="s">
        <v>263</v>
      </c>
      <c r="D3997" s="170" t="s">
        <v>332</v>
      </c>
      <c r="E3997" s="170">
        <v>1600</v>
      </c>
      <c r="F3997" s="170">
        <v>8</v>
      </c>
      <c r="G3997" s="171">
        <v>7</v>
      </c>
      <c r="H3997" s="170" t="s">
        <v>3142</v>
      </c>
      <c r="I3997" s="171">
        <v>12.99</v>
      </c>
      <c r="J3997" s="169">
        <v>4</v>
      </c>
    </row>
    <row r="3998" spans="1:10" x14ac:dyDescent="0.25">
      <c r="A3998" s="169">
        <v>53098</v>
      </c>
      <c r="B3998" s="170" t="s">
        <v>3163</v>
      </c>
      <c r="C3998" s="170" t="s">
        <v>263</v>
      </c>
      <c r="D3998" s="170" t="s">
        <v>332</v>
      </c>
      <c r="E3998" s="170">
        <v>1600</v>
      </c>
      <c r="F3998" s="170">
        <v>6</v>
      </c>
      <c r="G3998" s="171">
        <v>7</v>
      </c>
      <c r="H3998" s="170" t="s">
        <v>3142</v>
      </c>
      <c r="I3998" s="171">
        <v>13.99</v>
      </c>
      <c r="J3998" s="169">
        <v>4</v>
      </c>
    </row>
    <row r="3999" spans="1:10" x14ac:dyDescent="0.25">
      <c r="A3999" s="169">
        <v>53098</v>
      </c>
      <c r="B3999" s="170" t="s">
        <v>3163</v>
      </c>
      <c r="C3999" s="170" t="s">
        <v>263</v>
      </c>
      <c r="D3999" s="170" t="s">
        <v>332</v>
      </c>
      <c r="E3999" s="170">
        <v>1600</v>
      </c>
      <c r="F3999" s="170">
        <v>6</v>
      </c>
      <c r="G3999" s="171">
        <v>7</v>
      </c>
      <c r="H3999" s="170" t="s">
        <v>3142</v>
      </c>
      <c r="I3999" s="171">
        <v>13.99</v>
      </c>
      <c r="J3999" s="169">
        <v>4</v>
      </c>
    </row>
    <row r="4000" spans="1:10" hidden="1" x14ac:dyDescent="0.25">
      <c r="A4000" s="169">
        <v>53104</v>
      </c>
      <c r="B4000" s="170" t="s">
        <v>3164</v>
      </c>
      <c r="C4000" s="170" t="s">
        <v>24</v>
      </c>
      <c r="D4000" s="170" t="s">
        <v>194</v>
      </c>
      <c r="E4000" s="170">
        <v>750</v>
      </c>
      <c r="F4000" s="170">
        <v>12</v>
      </c>
      <c r="G4000" s="171">
        <v>14.5</v>
      </c>
      <c r="H4000" s="170" t="s">
        <v>86</v>
      </c>
      <c r="I4000" s="171">
        <v>16.989999999999998</v>
      </c>
      <c r="J4000" s="169">
        <v>1</v>
      </c>
    </row>
    <row r="4001" spans="1:10" x14ac:dyDescent="0.25">
      <c r="A4001" s="169">
        <v>53116</v>
      </c>
      <c r="B4001" s="170" t="s">
        <v>3165</v>
      </c>
      <c r="C4001" s="170" t="s">
        <v>263</v>
      </c>
      <c r="D4001" s="170" t="s">
        <v>264</v>
      </c>
      <c r="E4001" s="170">
        <v>473</v>
      </c>
      <c r="F4001" s="170">
        <v>24</v>
      </c>
      <c r="G4001" s="171">
        <v>7</v>
      </c>
      <c r="H4001" s="170" t="s">
        <v>3142</v>
      </c>
      <c r="I4001" s="171">
        <v>4.1900000000000004</v>
      </c>
      <c r="J4001" s="169">
        <v>1</v>
      </c>
    </row>
    <row r="4002" spans="1:10" x14ac:dyDescent="0.25">
      <c r="A4002" s="169">
        <v>53116</v>
      </c>
      <c r="B4002" s="170" t="s">
        <v>3165</v>
      </c>
      <c r="C4002" s="170" t="s">
        <v>263</v>
      </c>
      <c r="D4002" s="170" t="s">
        <v>264</v>
      </c>
      <c r="E4002" s="170">
        <v>473</v>
      </c>
      <c r="F4002" s="170">
        <v>24</v>
      </c>
      <c r="G4002" s="171">
        <v>7</v>
      </c>
      <c r="H4002" s="170" t="s">
        <v>3142</v>
      </c>
      <c r="I4002" s="171">
        <v>4.1900000000000004</v>
      </c>
      <c r="J4002" s="169">
        <v>1</v>
      </c>
    </row>
    <row r="4003" spans="1:10" x14ac:dyDescent="0.25">
      <c r="A4003" s="169">
        <v>53117</v>
      </c>
      <c r="B4003" s="170" t="s">
        <v>3166</v>
      </c>
      <c r="C4003" s="170" t="s">
        <v>263</v>
      </c>
      <c r="D4003" s="170" t="s">
        <v>332</v>
      </c>
      <c r="E4003" s="170">
        <v>473</v>
      </c>
      <c r="F4003" s="170">
        <v>24</v>
      </c>
      <c r="G4003" s="171">
        <v>7</v>
      </c>
      <c r="H4003" s="170" t="s">
        <v>3142</v>
      </c>
      <c r="I4003" s="171">
        <v>4.1900000000000004</v>
      </c>
      <c r="J4003" s="169">
        <v>1</v>
      </c>
    </row>
    <row r="4004" spans="1:10" x14ac:dyDescent="0.25">
      <c r="A4004" s="169">
        <v>53117</v>
      </c>
      <c r="B4004" s="170" t="s">
        <v>3166</v>
      </c>
      <c r="C4004" s="170" t="s">
        <v>263</v>
      </c>
      <c r="D4004" s="170" t="s">
        <v>332</v>
      </c>
      <c r="E4004" s="170">
        <v>473</v>
      </c>
      <c r="F4004" s="170">
        <v>24</v>
      </c>
      <c r="G4004" s="171">
        <v>7</v>
      </c>
      <c r="H4004" s="170" t="s">
        <v>3142</v>
      </c>
      <c r="I4004" s="171">
        <v>4.1900000000000004</v>
      </c>
      <c r="J4004" s="169">
        <v>1</v>
      </c>
    </row>
    <row r="4005" spans="1:10" x14ac:dyDescent="0.25">
      <c r="A4005" s="169">
        <v>53119</v>
      </c>
      <c r="B4005" s="170" t="s">
        <v>3167</v>
      </c>
      <c r="C4005" s="170" t="s">
        <v>263</v>
      </c>
      <c r="D4005" s="170" t="s">
        <v>264</v>
      </c>
      <c r="E4005" s="170">
        <v>473</v>
      </c>
      <c r="F4005" s="170">
        <v>24</v>
      </c>
      <c r="G4005" s="171">
        <v>7</v>
      </c>
      <c r="H4005" s="170" t="s">
        <v>3142</v>
      </c>
      <c r="I4005" s="171">
        <v>4.1900000000000004</v>
      </c>
      <c r="J4005" s="169">
        <v>1</v>
      </c>
    </row>
    <row r="4006" spans="1:10" x14ac:dyDescent="0.25">
      <c r="A4006" s="169">
        <v>53119</v>
      </c>
      <c r="B4006" s="170" t="s">
        <v>3167</v>
      </c>
      <c r="C4006" s="170" t="s">
        <v>263</v>
      </c>
      <c r="D4006" s="170" t="s">
        <v>264</v>
      </c>
      <c r="E4006" s="170">
        <v>473</v>
      </c>
      <c r="F4006" s="170">
        <v>24</v>
      </c>
      <c r="G4006" s="171">
        <v>7</v>
      </c>
      <c r="H4006" s="170" t="s">
        <v>3142</v>
      </c>
      <c r="I4006" s="171">
        <v>4.1900000000000004</v>
      </c>
      <c r="J4006" s="169">
        <v>1</v>
      </c>
    </row>
    <row r="4007" spans="1:10" x14ac:dyDescent="0.25">
      <c r="A4007" s="169">
        <v>53121</v>
      </c>
      <c r="B4007" s="170" t="s">
        <v>3168</v>
      </c>
      <c r="C4007" s="170" t="s">
        <v>263</v>
      </c>
      <c r="D4007" s="170" t="s">
        <v>264</v>
      </c>
      <c r="E4007" s="170">
        <v>473</v>
      </c>
      <c r="F4007" s="170">
        <v>24</v>
      </c>
      <c r="G4007" s="171">
        <v>7</v>
      </c>
      <c r="H4007" s="170" t="s">
        <v>3142</v>
      </c>
      <c r="I4007" s="171">
        <v>4.1900000000000004</v>
      </c>
      <c r="J4007" s="169">
        <v>1</v>
      </c>
    </row>
    <row r="4008" spans="1:10" x14ac:dyDescent="0.25">
      <c r="A4008" s="169">
        <v>53121</v>
      </c>
      <c r="B4008" s="170" t="s">
        <v>3168</v>
      </c>
      <c r="C4008" s="170" t="s">
        <v>263</v>
      </c>
      <c r="D4008" s="170" t="s">
        <v>264</v>
      </c>
      <c r="E4008" s="170">
        <v>473</v>
      </c>
      <c r="F4008" s="170">
        <v>24</v>
      </c>
      <c r="G4008" s="171">
        <v>7</v>
      </c>
      <c r="H4008" s="170" t="s">
        <v>3142</v>
      </c>
      <c r="I4008" s="171">
        <v>4.1900000000000004</v>
      </c>
      <c r="J4008" s="169">
        <v>1</v>
      </c>
    </row>
    <row r="4009" spans="1:10" hidden="1" x14ac:dyDescent="0.25">
      <c r="A4009" s="169">
        <v>53127</v>
      </c>
      <c r="B4009" s="170" t="s">
        <v>3169</v>
      </c>
      <c r="C4009" s="170" t="s">
        <v>11</v>
      </c>
      <c r="D4009" s="170" t="s">
        <v>303</v>
      </c>
      <c r="E4009" s="170">
        <v>473</v>
      </c>
      <c r="F4009" s="170">
        <v>24</v>
      </c>
      <c r="G4009" s="171">
        <v>6.5</v>
      </c>
      <c r="H4009" s="170" t="s">
        <v>1457</v>
      </c>
      <c r="I4009" s="171">
        <v>4.8899999999999997</v>
      </c>
      <c r="J4009" s="169">
        <v>1</v>
      </c>
    </row>
    <row r="4010" spans="1:10" hidden="1" x14ac:dyDescent="0.25">
      <c r="A4010" s="169">
        <v>53127</v>
      </c>
      <c r="B4010" s="170" t="s">
        <v>3169</v>
      </c>
      <c r="C4010" s="170" t="s">
        <v>11</v>
      </c>
      <c r="D4010" s="170" t="s">
        <v>303</v>
      </c>
      <c r="E4010" s="170">
        <v>473</v>
      </c>
      <c r="F4010" s="170">
        <v>24</v>
      </c>
      <c r="G4010" s="171">
        <v>6.5</v>
      </c>
      <c r="H4010" s="170" t="s">
        <v>1457</v>
      </c>
      <c r="I4010" s="171">
        <v>4.8899999999999997</v>
      </c>
      <c r="J4010" s="169">
        <v>1</v>
      </c>
    </row>
    <row r="4011" spans="1:10" hidden="1" x14ac:dyDescent="0.25">
      <c r="A4011" s="169">
        <v>53139</v>
      </c>
      <c r="B4011" s="170" t="s">
        <v>3170</v>
      </c>
      <c r="C4011" s="170" t="s">
        <v>11</v>
      </c>
      <c r="D4011" s="170" t="s">
        <v>303</v>
      </c>
      <c r="E4011" s="170">
        <v>473</v>
      </c>
      <c r="F4011" s="170">
        <v>24</v>
      </c>
      <c r="G4011" s="171">
        <v>10</v>
      </c>
      <c r="H4011" s="170" t="s">
        <v>274</v>
      </c>
      <c r="I4011" s="171">
        <v>3.99</v>
      </c>
      <c r="J4011" s="169">
        <v>1</v>
      </c>
    </row>
    <row r="4012" spans="1:10" hidden="1" x14ac:dyDescent="0.25">
      <c r="A4012" s="169">
        <v>53140</v>
      </c>
      <c r="B4012" s="170" t="s">
        <v>3171</v>
      </c>
      <c r="C4012" s="170" t="s">
        <v>15</v>
      </c>
      <c r="D4012" s="170" t="s">
        <v>93</v>
      </c>
      <c r="E4012" s="170">
        <v>750</v>
      </c>
      <c r="F4012" s="170">
        <v>12</v>
      </c>
      <c r="G4012" s="171">
        <v>40</v>
      </c>
      <c r="H4012" s="170" t="s">
        <v>43</v>
      </c>
      <c r="I4012" s="171">
        <v>37.99</v>
      </c>
      <c r="J4012" s="169">
        <v>1</v>
      </c>
    </row>
    <row r="4013" spans="1:10" hidden="1" x14ac:dyDescent="0.25">
      <c r="A4013" s="169">
        <v>53146</v>
      </c>
      <c r="B4013" s="170" t="s">
        <v>3172</v>
      </c>
      <c r="C4013" s="170" t="s">
        <v>24</v>
      </c>
      <c r="D4013" s="170" t="s">
        <v>68</v>
      </c>
      <c r="E4013" s="170">
        <v>750</v>
      </c>
      <c r="F4013" s="170">
        <v>12</v>
      </c>
      <c r="G4013" s="171">
        <v>13.7</v>
      </c>
      <c r="H4013" s="170" t="s">
        <v>1214</v>
      </c>
      <c r="I4013" s="171">
        <v>19.989999999999998</v>
      </c>
      <c r="J4013" s="169">
        <v>1</v>
      </c>
    </row>
    <row r="4014" spans="1:10" hidden="1" x14ac:dyDescent="0.25">
      <c r="A4014" s="169">
        <v>53149</v>
      </c>
      <c r="B4014" s="170" t="s">
        <v>3173</v>
      </c>
      <c r="C4014" s="170" t="s">
        <v>24</v>
      </c>
      <c r="D4014" s="170" t="s">
        <v>60</v>
      </c>
      <c r="E4014" s="170">
        <v>750</v>
      </c>
      <c r="F4014" s="170">
        <v>12</v>
      </c>
      <c r="G4014" s="171">
        <v>12.5</v>
      </c>
      <c r="H4014" s="170" t="s">
        <v>130</v>
      </c>
      <c r="I4014" s="171">
        <v>19.989999999999998</v>
      </c>
      <c r="J4014" s="169">
        <v>1</v>
      </c>
    </row>
    <row r="4015" spans="1:10" hidden="1" x14ac:dyDescent="0.25">
      <c r="A4015" s="169">
        <v>53156</v>
      </c>
      <c r="B4015" s="170" t="s">
        <v>3174</v>
      </c>
      <c r="C4015" s="170" t="s">
        <v>11</v>
      </c>
      <c r="D4015" s="170" t="s">
        <v>12</v>
      </c>
      <c r="E4015" s="170">
        <v>473</v>
      </c>
      <c r="F4015" s="170">
        <v>24</v>
      </c>
      <c r="G4015" s="171">
        <v>4.5</v>
      </c>
      <c r="H4015" s="170" t="s">
        <v>1362</v>
      </c>
      <c r="I4015" s="171">
        <v>2.99</v>
      </c>
      <c r="J4015" s="169">
        <v>1</v>
      </c>
    </row>
    <row r="4016" spans="1:10" hidden="1" x14ac:dyDescent="0.25">
      <c r="A4016" s="169">
        <v>53156</v>
      </c>
      <c r="B4016" s="170" t="s">
        <v>3174</v>
      </c>
      <c r="C4016" s="170" t="s">
        <v>11</v>
      </c>
      <c r="D4016" s="170" t="s">
        <v>12</v>
      </c>
      <c r="E4016" s="170">
        <v>473</v>
      </c>
      <c r="F4016" s="170">
        <v>24</v>
      </c>
      <c r="G4016" s="171">
        <v>4.5</v>
      </c>
      <c r="H4016" s="170" t="s">
        <v>1362</v>
      </c>
      <c r="I4016" s="171">
        <v>2.99</v>
      </c>
      <c r="J4016" s="169">
        <v>1</v>
      </c>
    </row>
    <row r="4017" spans="1:10" hidden="1" x14ac:dyDescent="0.25">
      <c r="A4017" s="169">
        <v>53161</v>
      </c>
      <c r="B4017" s="170" t="s">
        <v>3175</v>
      </c>
      <c r="C4017" s="170" t="s">
        <v>11</v>
      </c>
      <c r="D4017" s="170" t="s">
        <v>474</v>
      </c>
      <c r="E4017" s="170">
        <v>2130</v>
      </c>
      <c r="F4017" s="170">
        <v>4</v>
      </c>
      <c r="G4017" s="171">
        <v>4.7</v>
      </c>
      <c r="H4017" s="170" t="s">
        <v>634</v>
      </c>
      <c r="I4017" s="171">
        <v>16.989999999999998</v>
      </c>
      <c r="J4017" s="169">
        <v>6</v>
      </c>
    </row>
    <row r="4018" spans="1:10" hidden="1" x14ac:dyDescent="0.25">
      <c r="A4018" s="169">
        <v>53161</v>
      </c>
      <c r="B4018" s="170" t="s">
        <v>3175</v>
      </c>
      <c r="C4018" s="170" t="s">
        <v>11</v>
      </c>
      <c r="D4018" s="170" t="s">
        <v>474</v>
      </c>
      <c r="E4018" s="170">
        <v>2130</v>
      </c>
      <c r="F4018" s="170">
        <v>4</v>
      </c>
      <c r="G4018" s="171">
        <v>4.7</v>
      </c>
      <c r="H4018" s="170" t="s">
        <v>634</v>
      </c>
      <c r="I4018" s="171">
        <v>16.989999999999998</v>
      </c>
      <c r="J4018" s="169">
        <v>6</v>
      </c>
    </row>
    <row r="4019" spans="1:10" hidden="1" x14ac:dyDescent="0.25">
      <c r="A4019" s="169">
        <v>53163</v>
      </c>
      <c r="B4019" s="170" t="s">
        <v>3176</v>
      </c>
      <c r="C4019" s="170" t="s">
        <v>24</v>
      </c>
      <c r="D4019" s="170" t="s">
        <v>34</v>
      </c>
      <c r="E4019" s="170">
        <v>750</v>
      </c>
      <c r="F4019" s="170">
        <v>12</v>
      </c>
      <c r="G4019" s="171">
        <v>11</v>
      </c>
      <c r="H4019" s="170" t="s">
        <v>177</v>
      </c>
      <c r="I4019" s="171">
        <v>16.989999999999998</v>
      </c>
      <c r="J4019" s="169">
        <v>1</v>
      </c>
    </row>
    <row r="4020" spans="1:10" hidden="1" x14ac:dyDescent="0.25">
      <c r="A4020" s="169">
        <v>53164</v>
      </c>
      <c r="B4020" s="170" t="s">
        <v>3177</v>
      </c>
      <c r="C4020" s="170" t="s">
        <v>11</v>
      </c>
      <c r="D4020" s="170" t="s">
        <v>474</v>
      </c>
      <c r="E4020" s="170">
        <v>2130</v>
      </c>
      <c r="F4020" s="170">
        <v>4</v>
      </c>
      <c r="G4020" s="171">
        <v>4.7</v>
      </c>
      <c r="H4020" s="170" t="s">
        <v>634</v>
      </c>
      <c r="I4020" s="171">
        <v>16.989999999999998</v>
      </c>
      <c r="J4020" s="169">
        <v>6</v>
      </c>
    </row>
    <row r="4021" spans="1:10" hidden="1" x14ac:dyDescent="0.25">
      <c r="A4021" s="169">
        <v>53164</v>
      </c>
      <c r="B4021" s="170" t="s">
        <v>3177</v>
      </c>
      <c r="C4021" s="170" t="s">
        <v>11</v>
      </c>
      <c r="D4021" s="170" t="s">
        <v>474</v>
      </c>
      <c r="E4021" s="170">
        <v>2130</v>
      </c>
      <c r="F4021" s="170">
        <v>4</v>
      </c>
      <c r="G4021" s="171">
        <v>4.7</v>
      </c>
      <c r="H4021" s="170" t="s">
        <v>634</v>
      </c>
      <c r="I4021" s="171">
        <v>16.989999999999998</v>
      </c>
      <c r="J4021" s="169">
        <v>6</v>
      </c>
    </row>
    <row r="4022" spans="1:10" hidden="1" x14ac:dyDescent="0.25">
      <c r="A4022" s="169">
        <v>53165</v>
      </c>
      <c r="B4022" s="170" t="s">
        <v>3178</v>
      </c>
      <c r="C4022" s="170" t="s">
        <v>24</v>
      </c>
      <c r="D4022" s="170" t="s">
        <v>34</v>
      </c>
      <c r="E4022" s="170">
        <v>750</v>
      </c>
      <c r="F4022" s="170">
        <v>12</v>
      </c>
      <c r="G4022" s="171">
        <v>14.3</v>
      </c>
      <c r="H4022" s="170" t="s">
        <v>64</v>
      </c>
      <c r="I4022" s="171">
        <v>22.99</v>
      </c>
      <c r="J4022" s="169">
        <v>1</v>
      </c>
    </row>
    <row r="4023" spans="1:10" hidden="1" x14ac:dyDescent="0.25">
      <c r="A4023" s="169">
        <v>53168</v>
      </c>
      <c r="B4023" s="170" t="s">
        <v>3179</v>
      </c>
      <c r="C4023" s="170" t="s">
        <v>11</v>
      </c>
      <c r="D4023" s="170" t="s">
        <v>12</v>
      </c>
      <c r="E4023" s="170">
        <v>355</v>
      </c>
      <c r="F4023" s="170">
        <v>24</v>
      </c>
      <c r="G4023" s="171">
        <v>4.8</v>
      </c>
      <c r="H4023" s="170" t="s">
        <v>1136</v>
      </c>
      <c r="I4023" s="171">
        <v>2.93</v>
      </c>
      <c r="J4023" s="169">
        <v>1</v>
      </c>
    </row>
    <row r="4024" spans="1:10" hidden="1" x14ac:dyDescent="0.25">
      <c r="A4024" s="169">
        <v>53168</v>
      </c>
      <c r="B4024" s="170" t="s">
        <v>3179</v>
      </c>
      <c r="C4024" s="170" t="s">
        <v>11</v>
      </c>
      <c r="D4024" s="170" t="s">
        <v>12</v>
      </c>
      <c r="E4024" s="170">
        <v>355</v>
      </c>
      <c r="F4024" s="170">
        <v>24</v>
      </c>
      <c r="G4024" s="171">
        <v>4.8</v>
      </c>
      <c r="H4024" s="170" t="s">
        <v>1136</v>
      </c>
      <c r="I4024" s="171">
        <v>2.93</v>
      </c>
      <c r="J4024" s="169">
        <v>1</v>
      </c>
    </row>
    <row r="4025" spans="1:10" hidden="1" x14ac:dyDescent="0.25">
      <c r="A4025" s="169">
        <v>53170</v>
      </c>
      <c r="B4025" s="170" t="s">
        <v>3180</v>
      </c>
      <c r="C4025" s="170" t="s">
        <v>24</v>
      </c>
      <c r="D4025" s="170" t="s">
        <v>68</v>
      </c>
      <c r="E4025" s="170">
        <v>750</v>
      </c>
      <c r="F4025" s="170">
        <v>6</v>
      </c>
      <c r="G4025" s="171">
        <v>15.7</v>
      </c>
      <c r="H4025" s="170" t="s">
        <v>600</v>
      </c>
      <c r="I4025" s="171">
        <v>169.99</v>
      </c>
      <c r="J4025" s="169">
        <v>1</v>
      </c>
    </row>
    <row r="4026" spans="1:10" hidden="1" x14ac:dyDescent="0.25">
      <c r="A4026" s="169">
        <v>53177</v>
      </c>
      <c r="B4026" s="170" t="s">
        <v>3181</v>
      </c>
      <c r="C4026" s="170" t="s">
        <v>11</v>
      </c>
      <c r="D4026" s="170" t="s">
        <v>267</v>
      </c>
      <c r="E4026" s="170">
        <v>355</v>
      </c>
      <c r="F4026" s="170">
        <v>24</v>
      </c>
      <c r="G4026" s="171">
        <v>4.5</v>
      </c>
      <c r="H4026" s="170" t="s">
        <v>1136</v>
      </c>
      <c r="I4026" s="171">
        <v>2.5</v>
      </c>
      <c r="J4026" s="169">
        <v>1</v>
      </c>
    </row>
    <row r="4027" spans="1:10" hidden="1" x14ac:dyDescent="0.25">
      <c r="A4027" s="169">
        <v>53177</v>
      </c>
      <c r="B4027" s="170" t="s">
        <v>3181</v>
      </c>
      <c r="C4027" s="170" t="s">
        <v>11</v>
      </c>
      <c r="D4027" s="170" t="s">
        <v>267</v>
      </c>
      <c r="E4027" s="170">
        <v>355</v>
      </c>
      <c r="F4027" s="170">
        <v>24</v>
      </c>
      <c r="G4027" s="171">
        <v>4.5</v>
      </c>
      <c r="H4027" s="170" t="s">
        <v>1136</v>
      </c>
      <c r="I4027" s="171">
        <v>2.5</v>
      </c>
      <c r="J4027" s="169">
        <v>1</v>
      </c>
    </row>
    <row r="4028" spans="1:10" hidden="1" x14ac:dyDescent="0.25">
      <c r="A4028" s="169">
        <v>53204</v>
      </c>
      <c r="B4028" s="170" t="s">
        <v>3182</v>
      </c>
      <c r="C4028" s="170" t="s">
        <v>263</v>
      </c>
      <c r="D4028" s="170" t="s">
        <v>264</v>
      </c>
      <c r="E4028" s="170">
        <v>2840</v>
      </c>
      <c r="F4028" s="170">
        <v>3</v>
      </c>
      <c r="G4028" s="171">
        <v>4.5</v>
      </c>
      <c r="H4028" s="170" t="s">
        <v>634</v>
      </c>
      <c r="I4028" s="171">
        <v>24.99</v>
      </c>
      <c r="J4028" s="169">
        <v>8</v>
      </c>
    </row>
    <row r="4029" spans="1:10" hidden="1" x14ac:dyDescent="0.25">
      <c r="A4029" s="169">
        <v>53204</v>
      </c>
      <c r="B4029" s="170" t="s">
        <v>3182</v>
      </c>
      <c r="C4029" s="170" t="s">
        <v>263</v>
      </c>
      <c r="D4029" s="170" t="s">
        <v>264</v>
      </c>
      <c r="E4029" s="170">
        <v>2840</v>
      </c>
      <c r="F4029" s="170">
        <v>3</v>
      </c>
      <c r="G4029" s="171">
        <v>4.5</v>
      </c>
      <c r="H4029" s="170" t="s">
        <v>634</v>
      </c>
      <c r="I4029" s="171">
        <v>24.99</v>
      </c>
      <c r="J4029" s="169">
        <v>8</v>
      </c>
    </row>
    <row r="4030" spans="1:10" hidden="1" x14ac:dyDescent="0.25">
      <c r="A4030" s="169">
        <v>53232</v>
      </c>
      <c r="B4030" s="170" t="s">
        <v>3183</v>
      </c>
      <c r="C4030" s="170" t="s">
        <v>24</v>
      </c>
      <c r="D4030" s="170" t="s">
        <v>707</v>
      </c>
      <c r="E4030" s="170">
        <v>750</v>
      </c>
      <c r="F4030" s="170">
        <v>12</v>
      </c>
      <c r="G4030" s="171">
        <v>12</v>
      </c>
      <c r="H4030" s="170" t="s">
        <v>54</v>
      </c>
      <c r="I4030" s="171">
        <v>27.79</v>
      </c>
      <c r="J4030" s="169">
        <v>1</v>
      </c>
    </row>
    <row r="4031" spans="1:10" hidden="1" x14ac:dyDescent="0.25">
      <c r="A4031" s="169">
        <v>53238</v>
      </c>
      <c r="B4031" s="170" t="s">
        <v>3184</v>
      </c>
      <c r="C4031" s="170" t="s">
        <v>15</v>
      </c>
      <c r="D4031" s="170" t="s">
        <v>16</v>
      </c>
      <c r="E4031" s="170">
        <v>750</v>
      </c>
      <c r="F4031" s="170">
        <v>6</v>
      </c>
      <c r="G4031" s="171">
        <v>42</v>
      </c>
      <c r="H4031" s="170" t="s">
        <v>17</v>
      </c>
      <c r="I4031" s="171">
        <v>79.989999999999995</v>
      </c>
      <c r="J4031" s="169">
        <v>1</v>
      </c>
    </row>
    <row r="4032" spans="1:10" hidden="1" x14ac:dyDescent="0.25">
      <c r="A4032" s="169">
        <v>53241</v>
      </c>
      <c r="B4032" s="170" t="s">
        <v>3185</v>
      </c>
      <c r="C4032" s="170" t="s">
        <v>24</v>
      </c>
      <c r="D4032" s="170" t="s">
        <v>191</v>
      </c>
      <c r="E4032" s="170">
        <v>750</v>
      </c>
      <c r="F4032" s="170">
        <v>6</v>
      </c>
      <c r="G4032" s="171">
        <v>14.5</v>
      </c>
      <c r="H4032" s="170" t="s">
        <v>110</v>
      </c>
      <c r="I4032" s="171">
        <v>59.99</v>
      </c>
      <c r="J4032" s="169">
        <v>1</v>
      </c>
    </row>
    <row r="4033" spans="1:10" hidden="1" x14ac:dyDescent="0.25">
      <c r="A4033" s="169">
        <v>53248</v>
      </c>
      <c r="B4033" s="170" t="s">
        <v>3186</v>
      </c>
      <c r="C4033" s="170" t="s">
        <v>11</v>
      </c>
      <c r="D4033" s="170" t="s">
        <v>303</v>
      </c>
      <c r="E4033" s="170">
        <v>4260</v>
      </c>
      <c r="F4033" s="170">
        <v>1</v>
      </c>
      <c r="G4033" s="171">
        <v>6.2</v>
      </c>
      <c r="H4033" s="170" t="s">
        <v>13</v>
      </c>
      <c r="I4033" s="171">
        <v>30.49</v>
      </c>
      <c r="J4033" s="169">
        <v>12</v>
      </c>
    </row>
    <row r="4034" spans="1:10" hidden="1" x14ac:dyDescent="0.25">
      <c r="A4034" s="169">
        <v>53248</v>
      </c>
      <c r="B4034" s="170" t="s">
        <v>3186</v>
      </c>
      <c r="C4034" s="170" t="s">
        <v>11</v>
      </c>
      <c r="D4034" s="170" t="s">
        <v>303</v>
      </c>
      <c r="E4034" s="170">
        <v>4260</v>
      </c>
      <c r="F4034" s="170">
        <v>1</v>
      </c>
      <c r="G4034" s="171">
        <v>6.2</v>
      </c>
      <c r="H4034" s="170" t="s">
        <v>13</v>
      </c>
      <c r="I4034" s="171">
        <v>30.49</v>
      </c>
      <c r="J4034" s="169">
        <v>12</v>
      </c>
    </row>
    <row r="4035" spans="1:10" hidden="1" x14ac:dyDescent="0.25">
      <c r="A4035" s="169">
        <v>53265</v>
      </c>
      <c r="B4035" s="170" t="s">
        <v>3187</v>
      </c>
      <c r="C4035" s="170" t="s">
        <v>24</v>
      </c>
      <c r="D4035" s="170" t="s">
        <v>68</v>
      </c>
      <c r="E4035" s="170">
        <v>750</v>
      </c>
      <c r="F4035" s="170">
        <v>12</v>
      </c>
      <c r="G4035" s="171">
        <v>14.5</v>
      </c>
      <c r="H4035" s="170" t="s">
        <v>64</v>
      </c>
      <c r="I4035" s="171">
        <v>29.99</v>
      </c>
      <c r="J4035" s="169">
        <v>1</v>
      </c>
    </row>
    <row r="4036" spans="1:10" hidden="1" x14ac:dyDescent="0.25">
      <c r="A4036" s="169">
        <v>53281</v>
      </c>
      <c r="B4036" s="170" t="s">
        <v>3188</v>
      </c>
      <c r="C4036" s="170" t="s">
        <v>263</v>
      </c>
      <c r="D4036" s="170" t="s">
        <v>646</v>
      </c>
      <c r="E4036" s="170">
        <v>3784</v>
      </c>
      <c r="F4036" s="170">
        <v>1</v>
      </c>
      <c r="G4036" s="171">
        <v>5</v>
      </c>
      <c r="H4036" s="170" t="s">
        <v>1194</v>
      </c>
      <c r="I4036" s="171">
        <v>28.99</v>
      </c>
      <c r="J4036" s="169">
        <v>8</v>
      </c>
    </row>
    <row r="4037" spans="1:10" hidden="1" x14ac:dyDescent="0.25">
      <c r="A4037" s="169">
        <v>53320</v>
      </c>
      <c r="B4037" s="170" t="s">
        <v>3189</v>
      </c>
      <c r="C4037" s="170" t="s">
        <v>11</v>
      </c>
      <c r="D4037" s="170" t="s">
        <v>12</v>
      </c>
      <c r="E4037" s="170">
        <v>8520</v>
      </c>
      <c r="F4037" s="170">
        <v>1</v>
      </c>
      <c r="G4037" s="171">
        <v>5</v>
      </c>
      <c r="H4037" s="170" t="s">
        <v>2190</v>
      </c>
      <c r="I4037" s="171">
        <v>71.599999999999994</v>
      </c>
      <c r="J4037" s="169">
        <v>24</v>
      </c>
    </row>
    <row r="4038" spans="1:10" hidden="1" x14ac:dyDescent="0.25">
      <c r="A4038" s="169">
        <v>53320</v>
      </c>
      <c r="B4038" s="170" t="s">
        <v>3189</v>
      </c>
      <c r="C4038" s="170" t="s">
        <v>11</v>
      </c>
      <c r="D4038" s="170" t="s">
        <v>12</v>
      </c>
      <c r="E4038" s="170">
        <v>8520</v>
      </c>
      <c r="F4038" s="170">
        <v>1</v>
      </c>
      <c r="G4038" s="171">
        <v>5</v>
      </c>
      <c r="H4038" s="170" t="s">
        <v>2190</v>
      </c>
      <c r="I4038" s="171">
        <v>71.599999999999994</v>
      </c>
      <c r="J4038" s="169">
        <v>24</v>
      </c>
    </row>
    <row r="4039" spans="1:10" hidden="1" x14ac:dyDescent="0.25">
      <c r="A4039" s="169">
        <v>53327</v>
      </c>
      <c r="B4039" s="170" t="s">
        <v>3190</v>
      </c>
      <c r="C4039" s="170" t="s">
        <v>11</v>
      </c>
      <c r="D4039" s="170" t="s">
        <v>12</v>
      </c>
      <c r="E4039" s="170">
        <v>355</v>
      </c>
      <c r="F4039" s="170">
        <v>24</v>
      </c>
      <c r="G4039" s="171">
        <v>5</v>
      </c>
      <c r="H4039" s="170" t="s">
        <v>2190</v>
      </c>
      <c r="I4039" s="171">
        <v>2.6</v>
      </c>
      <c r="J4039" s="169">
        <v>1</v>
      </c>
    </row>
    <row r="4040" spans="1:10" hidden="1" x14ac:dyDescent="0.25">
      <c r="A4040" s="169">
        <v>53327</v>
      </c>
      <c r="B4040" s="170" t="s">
        <v>3190</v>
      </c>
      <c r="C4040" s="170" t="s">
        <v>11</v>
      </c>
      <c r="D4040" s="170" t="s">
        <v>12</v>
      </c>
      <c r="E4040" s="170">
        <v>355</v>
      </c>
      <c r="F4040" s="170">
        <v>24</v>
      </c>
      <c r="G4040" s="171">
        <v>5</v>
      </c>
      <c r="H4040" s="170" t="s">
        <v>2190</v>
      </c>
      <c r="I4040" s="171">
        <v>2.6</v>
      </c>
      <c r="J4040" s="169">
        <v>1</v>
      </c>
    </row>
    <row r="4041" spans="1:10" hidden="1" x14ac:dyDescent="0.25">
      <c r="A4041" s="169">
        <v>53333</v>
      </c>
      <c r="B4041" s="170" t="s">
        <v>3191</v>
      </c>
      <c r="C4041" s="170" t="s">
        <v>15</v>
      </c>
      <c r="D4041" s="170" t="s">
        <v>215</v>
      </c>
      <c r="E4041" s="170">
        <v>750</v>
      </c>
      <c r="F4041" s="170">
        <v>6</v>
      </c>
      <c r="G4041" s="171">
        <v>40</v>
      </c>
      <c r="H4041" s="170" t="s">
        <v>222</v>
      </c>
      <c r="I4041" s="171">
        <v>83.99</v>
      </c>
      <c r="J4041" s="169">
        <v>1</v>
      </c>
    </row>
    <row r="4042" spans="1:10" hidden="1" x14ac:dyDescent="0.25">
      <c r="A4042" s="169">
        <v>53429</v>
      </c>
      <c r="B4042" s="170" t="s">
        <v>3192</v>
      </c>
      <c r="C4042" s="170" t="s">
        <v>11</v>
      </c>
      <c r="D4042" s="170" t="s">
        <v>12</v>
      </c>
      <c r="E4042" s="170">
        <v>355</v>
      </c>
      <c r="F4042" s="170">
        <v>24</v>
      </c>
      <c r="G4042" s="171">
        <v>5</v>
      </c>
      <c r="H4042" s="170" t="s">
        <v>1457</v>
      </c>
      <c r="I4042" s="171">
        <v>2.93</v>
      </c>
      <c r="J4042" s="169">
        <v>1</v>
      </c>
    </row>
    <row r="4043" spans="1:10" hidden="1" x14ac:dyDescent="0.25">
      <c r="A4043" s="169">
        <v>53429</v>
      </c>
      <c r="B4043" s="170" t="s">
        <v>3192</v>
      </c>
      <c r="C4043" s="170" t="s">
        <v>11</v>
      </c>
      <c r="D4043" s="170" t="s">
        <v>12</v>
      </c>
      <c r="E4043" s="170">
        <v>355</v>
      </c>
      <c r="F4043" s="170">
        <v>24</v>
      </c>
      <c r="G4043" s="171">
        <v>5</v>
      </c>
      <c r="H4043" s="170" t="s">
        <v>1457</v>
      </c>
      <c r="I4043" s="171">
        <v>2.93</v>
      </c>
      <c r="J4043" s="169">
        <v>1</v>
      </c>
    </row>
    <row r="4044" spans="1:10" hidden="1" x14ac:dyDescent="0.25">
      <c r="A4044" s="169">
        <v>53439</v>
      </c>
      <c r="B4044" s="170" t="s">
        <v>3193</v>
      </c>
      <c r="C4044" s="170" t="s">
        <v>11</v>
      </c>
      <c r="D4044" s="170" t="s">
        <v>303</v>
      </c>
      <c r="E4044" s="170">
        <v>473</v>
      </c>
      <c r="F4044" s="170">
        <v>24</v>
      </c>
      <c r="G4044" s="171">
        <v>6.3</v>
      </c>
      <c r="H4044" s="170" t="s">
        <v>1362</v>
      </c>
      <c r="I4044" s="171">
        <v>4.66</v>
      </c>
      <c r="J4044" s="169">
        <v>1</v>
      </c>
    </row>
    <row r="4045" spans="1:10" hidden="1" x14ac:dyDescent="0.25">
      <c r="A4045" s="169">
        <v>53439</v>
      </c>
      <c r="B4045" s="170" t="s">
        <v>3193</v>
      </c>
      <c r="C4045" s="170" t="s">
        <v>11</v>
      </c>
      <c r="D4045" s="170" t="s">
        <v>303</v>
      </c>
      <c r="E4045" s="170">
        <v>473</v>
      </c>
      <c r="F4045" s="170">
        <v>24</v>
      </c>
      <c r="G4045" s="171">
        <v>6.3</v>
      </c>
      <c r="H4045" s="170" t="s">
        <v>1362</v>
      </c>
      <c r="I4045" s="171">
        <v>4.66</v>
      </c>
      <c r="J4045" s="169">
        <v>1</v>
      </c>
    </row>
    <row r="4046" spans="1:10" hidden="1" x14ac:dyDescent="0.25">
      <c r="A4046" s="169">
        <v>53466</v>
      </c>
      <c r="B4046" s="170" t="s">
        <v>3194</v>
      </c>
      <c r="C4046" s="170" t="s">
        <v>15</v>
      </c>
      <c r="D4046" s="170" t="s">
        <v>845</v>
      </c>
      <c r="E4046" s="170">
        <v>750</v>
      </c>
      <c r="F4046" s="170">
        <v>6</v>
      </c>
      <c r="G4046" s="171">
        <v>63.3</v>
      </c>
      <c r="H4046" s="170" t="s">
        <v>17</v>
      </c>
      <c r="I4046" s="171">
        <v>124.99</v>
      </c>
      <c r="J4046" s="169">
        <v>1</v>
      </c>
    </row>
    <row r="4047" spans="1:10" hidden="1" x14ac:dyDescent="0.25">
      <c r="A4047" s="169">
        <v>53467</v>
      </c>
      <c r="B4047" s="170" t="s">
        <v>3195</v>
      </c>
      <c r="C4047" s="170" t="s">
        <v>11</v>
      </c>
      <c r="D4047" s="170" t="s">
        <v>474</v>
      </c>
      <c r="E4047" s="170">
        <v>473</v>
      </c>
      <c r="F4047" s="170">
        <v>24</v>
      </c>
      <c r="G4047" s="171">
        <v>4.3</v>
      </c>
      <c r="H4047" s="170" t="s">
        <v>105</v>
      </c>
      <c r="I4047" s="171">
        <v>4.1900000000000004</v>
      </c>
      <c r="J4047" s="169">
        <v>1</v>
      </c>
    </row>
    <row r="4048" spans="1:10" hidden="1" x14ac:dyDescent="0.25">
      <c r="A4048" s="169">
        <v>53467</v>
      </c>
      <c r="B4048" s="170" t="s">
        <v>3195</v>
      </c>
      <c r="C4048" s="170" t="s">
        <v>11</v>
      </c>
      <c r="D4048" s="170" t="s">
        <v>474</v>
      </c>
      <c r="E4048" s="170">
        <v>473</v>
      </c>
      <c r="F4048" s="170">
        <v>24</v>
      </c>
      <c r="G4048" s="171">
        <v>4.3</v>
      </c>
      <c r="H4048" s="170" t="s">
        <v>105</v>
      </c>
      <c r="I4048" s="171">
        <v>4.1900000000000004</v>
      </c>
      <c r="J4048" s="169">
        <v>1</v>
      </c>
    </row>
    <row r="4049" spans="1:10" hidden="1" x14ac:dyDescent="0.25">
      <c r="A4049" s="169">
        <v>53476</v>
      </c>
      <c r="B4049" s="170" t="s">
        <v>3196</v>
      </c>
      <c r="C4049" s="170" t="s">
        <v>11</v>
      </c>
      <c r="D4049" s="170" t="s">
        <v>303</v>
      </c>
      <c r="E4049" s="170">
        <v>750</v>
      </c>
      <c r="F4049" s="170">
        <v>16</v>
      </c>
      <c r="G4049" s="171">
        <v>8</v>
      </c>
      <c r="H4049" s="170" t="s">
        <v>982</v>
      </c>
      <c r="I4049" s="171">
        <v>49.95</v>
      </c>
      <c r="J4049" s="169">
        <v>1</v>
      </c>
    </row>
    <row r="4050" spans="1:10" hidden="1" x14ac:dyDescent="0.25">
      <c r="A4050" s="169">
        <v>53476</v>
      </c>
      <c r="B4050" s="170" t="s">
        <v>3196</v>
      </c>
      <c r="C4050" s="170" t="s">
        <v>11</v>
      </c>
      <c r="D4050" s="170" t="s">
        <v>303</v>
      </c>
      <c r="E4050" s="170">
        <v>750</v>
      </c>
      <c r="F4050" s="170">
        <v>16</v>
      </c>
      <c r="G4050" s="171">
        <v>8</v>
      </c>
      <c r="H4050" s="170" t="s">
        <v>982</v>
      </c>
      <c r="I4050" s="171">
        <v>49.95</v>
      </c>
      <c r="J4050" s="169">
        <v>1</v>
      </c>
    </row>
    <row r="4051" spans="1:10" hidden="1" x14ac:dyDescent="0.25">
      <c r="A4051" s="169">
        <v>53494</v>
      </c>
      <c r="B4051" s="170" t="s">
        <v>3197</v>
      </c>
      <c r="C4051" s="170" t="s">
        <v>11</v>
      </c>
      <c r="D4051" s="170" t="s">
        <v>474</v>
      </c>
      <c r="E4051" s="170">
        <v>473</v>
      </c>
      <c r="F4051" s="170">
        <v>24</v>
      </c>
      <c r="G4051" s="171">
        <v>4.7</v>
      </c>
      <c r="H4051" s="170" t="s">
        <v>1136</v>
      </c>
      <c r="I4051" s="171">
        <v>4.49</v>
      </c>
      <c r="J4051" s="169">
        <v>1</v>
      </c>
    </row>
    <row r="4052" spans="1:10" hidden="1" x14ac:dyDescent="0.25">
      <c r="A4052" s="169">
        <v>53494</v>
      </c>
      <c r="B4052" s="170" t="s">
        <v>3197</v>
      </c>
      <c r="C4052" s="170" t="s">
        <v>11</v>
      </c>
      <c r="D4052" s="170" t="s">
        <v>474</v>
      </c>
      <c r="E4052" s="170">
        <v>473</v>
      </c>
      <c r="F4052" s="170">
        <v>24</v>
      </c>
      <c r="G4052" s="171">
        <v>4.7</v>
      </c>
      <c r="H4052" s="170" t="s">
        <v>1136</v>
      </c>
      <c r="I4052" s="171">
        <v>4.49</v>
      </c>
      <c r="J4052" s="169">
        <v>1</v>
      </c>
    </row>
    <row r="4053" spans="1:10" hidden="1" x14ac:dyDescent="0.25">
      <c r="A4053" s="169">
        <v>53496</v>
      </c>
      <c r="B4053" s="170" t="s">
        <v>3198</v>
      </c>
      <c r="C4053" s="170" t="s">
        <v>1065</v>
      </c>
      <c r="D4053" s="170" t="s">
        <v>1066</v>
      </c>
      <c r="E4053" s="170">
        <v>1760</v>
      </c>
      <c r="F4053" s="170">
        <v>6</v>
      </c>
      <c r="G4053" s="171">
        <v>0.05</v>
      </c>
      <c r="H4053" s="170" t="s">
        <v>20</v>
      </c>
      <c r="I4053" s="171">
        <v>11.99</v>
      </c>
      <c r="J4053" s="169">
        <v>4</v>
      </c>
    </row>
    <row r="4054" spans="1:10" hidden="1" x14ac:dyDescent="0.25">
      <c r="A4054" s="169">
        <v>53496</v>
      </c>
      <c r="B4054" s="170" t="s">
        <v>3198</v>
      </c>
      <c r="C4054" s="170" t="s">
        <v>1065</v>
      </c>
      <c r="D4054" s="170" t="s">
        <v>1066</v>
      </c>
      <c r="E4054" s="170">
        <v>1760</v>
      </c>
      <c r="F4054" s="170">
        <v>6</v>
      </c>
      <c r="G4054" s="171">
        <v>0.05</v>
      </c>
      <c r="H4054" s="170" t="s">
        <v>20</v>
      </c>
      <c r="I4054" s="171">
        <v>11.99</v>
      </c>
      <c r="J4054" s="169">
        <v>4</v>
      </c>
    </row>
    <row r="4055" spans="1:10" hidden="1" x14ac:dyDescent="0.25">
      <c r="A4055" s="169">
        <v>53499</v>
      </c>
      <c r="B4055" s="170" t="s">
        <v>3199</v>
      </c>
      <c r="C4055" s="170" t="s">
        <v>11</v>
      </c>
      <c r="D4055" s="170" t="s">
        <v>12</v>
      </c>
      <c r="E4055" s="170">
        <v>473</v>
      </c>
      <c r="F4055" s="170">
        <v>24</v>
      </c>
      <c r="G4055" s="171">
        <v>5</v>
      </c>
      <c r="H4055" s="170" t="s">
        <v>747</v>
      </c>
      <c r="I4055" s="171">
        <v>3.99</v>
      </c>
      <c r="J4055" s="169">
        <v>1</v>
      </c>
    </row>
    <row r="4056" spans="1:10" hidden="1" x14ac:dyDescent="0.25">
      <c r="A4056" s="169">
        <v>53499</v>
      </c>
      <c r="B4056" s="170" t="s">
        <v>3199</v>
      </c>
      <c r="C4056" s="170" t="s">
        <v>11</v>
      </c>
      <c r="D4056" s="170" t="s">
        <v>12</v>
      </c>
      <c r="E4056" s="170">
        <v>473</v>
      </c>
      <c r="F4056" s="170">
        <v>24</v>
      </c>
      <c r="G4056" s="171">
        <v>5</v>
      </c>
      <c r="H4056" s="170" t="s">
        <v>747</v>
      </c>
      <c r="I4056" s="171">
        <v>3.99</v>
      </c>
      <c r="J4056" s="169">
        <v>1</v>
      </c>
    </row>
    <row r="4057" spans="1:10" hidden="1" x14ac:dyDescent="0.25">
      <c r="A4057" s="169">
        <v>53500</v>
      </c>
      <c r="B4057" s="170" t="s">
        <v>3200</v>
      </c>
      <c r="C4057" s="170" t="s">
        <v>11</v>
      </c>
      <c r="D4057" s="170" t="s">
        <v>267</v>
      </c>
      <c r="E4057" s="170">
        <v>473</v>
      </c>
      <c r="F4057" s="170">
        <v>24</v>
      </c>
      <c r="G4057" s="171">
        <v>5</v>
      </c>
      <c r="H4057" s="170" t="s">
        <v>747</v>
      </c>
      <c r="I4057" s="171">
        <v>3.99</v>
      </c>
      <c r="J4057" s="169">
        <v>1</v>
      </c>
    </row>
    <row r="4058" spans="1:10" hidden="1" x14ac:dyDescent="0.25">
      <c r="A4058" s="169">
        <v>53500</v>
      </c>
      <c r="B4058" s="170" t="s">
        <v>3200</v>
      </c>
      <c r="C4058" s="170" t="s">
        <v>11</v>
      </c>
      <c r="D4058" s="170" t="s">
        <v>267</v>
      </c>
      <c r="E4058" s="170">
        <v>473</v>
      </c>
      <c r="F4058" s="170">
        <v>24</v>
      </c>
      <c r="G4058" s="171">
        <v>5</v>
      </c>
      <c r="H4058" s="170" t="s">
        <v>747</v>
      </c>
      <c r="I4058" s="171">
        <v>3.99</v>
      </c>
      <c r="J4058" s="169">
        <v>1</v>
      </c>
    </row>
    <row r="4059" spans="1:10" hidden="1" x14ac:dyDescent="0.25">
      <c r="A4059" s="169">
        <v>53502</v>
      </c>
      <c r="B4059" s="170" t="s">
        <v>3201</v>
      </c>
      <c r="C4059" s="170" t="s">
        <v>11</v>
      </c>
      <c r="D4059" s="170" t="s">
        <v>303</v>
      </c>
      <c r="E4059" s="170">
        <v>473</v>
      </c>
      <c r="F4059" s="170">
        <v>24</v>
      </c>
      <c r="G4059" s="171">
        <v>6.2</v>
      </c>
      <c r="H4059" s="170" t="s">
        <v>747</v>
      </c>
      <c r="I4059" s="171">
        <v>3.99</v>
      </c>
      <c r="J4059" s="169">
        <v>1</v>
      </c>
    </row>
    <row r="4060" spans="1:10" hidden="1" x14ac:dyDescent="0.25">
      <c r="A4060" s="169">
        <v>53502</v>
      </c>
      <c r="B4060" s="170" t="s">
        <v>3201</v>
      </c>
      <c r="C4060" s="170" t="s">
        <v>11</v>
      </c>
      <c r="D4060" s="170" t="s">
        <v>303</v>
      </c>
      <c r="E4060" s="170">
        <v>473</v>
      </c>
      <c r="F4060" s="170">
        <v>24</v>
      </c>
      <c r="G4060" s="171">
        <v>6.2</v>
      </c>
      <c r="H4060" s="170" t="s">
        <v>747</v>
      </c>
      <c r="I4060" s="171">
        <v>3.99</v>
      </c>
      <c r="J4060" s="169">
        <v>1</v>
      </c>
    </row>
    <row r="4061" spans="1:10" hidden="1" x14ac:dyDescent="0.25">
      <c r="A4061" s="169">
        <v>53503</v>
      </c>
      <c r="B4061" s="170" t="s">
        <v>3202</v>
      </c>
      <c r="C4061" s="170" t="s">
        <v>11</v>
      </c>
      <c r="D4061" s="170" t="s">
        <v>267</v>
      </c>
      <c r="E4061" s="170">
        <v>473</v>
      </c>
      <c r="F4061" s="170">
        <v>24</v>
      </c>
      <c r="G4061" s="171">
        <v>5</v>
      </c>
      <c r="H4061" s="170" t="s">
        <v>747</v>
      </c>
      <c r="I4061" s="171">
        <v>3.99</v>
      </c>
      <c r="J4061" s="169">
        <v>1</v>
      </c>
    </row>
    <row r="4062" spans="1:10" hidden="1" x14ac:dyDescent="0.25">
      <c r="A4062" s="169">
        <v>53503</v>
      </c>
      <c r="B4062" s="170" t="s">
        <v>3202</v>
      </c>
      <c r="C4062" s="170" t="s">
        <v>11</v>
      </c>
      <c r="D4062" s="170" t="s">
        <v>267</v>
      </c>
      <c r="E4062" s="170">
        <v>473</v>
      </c>
      <c r="F4062" s="170">
        <v>24</v>
      </c>
      <c r="G4062" s="171">
        <v>5</v>
      </c>
      <c r="H4062" s="170" t="s">
        <v>747</v>
      </c>
      <c r="I4062" s="171">
        <v>3.99</v>
      </c>
      <c r="J4062" s="169">
        <v>1</v>
      </c>
    </row>
    <row r="4063" spans="1:10" hidden="1" x14ac:dyDescent="0.25">
      <c r="A4063" s="169">
        <v>53504</v>
      </c>
      <c r="B4063" s="170" t="s">
        <v>3203</v>
      </c>
      <c r="C4063" s="170" t="s">
        <v>11</v>
      </c>
      <c r="D4063" s="170" t="s">
        <v>12</v>
      </c>
      <c r="E4063" s="170">
        <v>3000</v>
      </c>
      <c r="F4063" s="170">
        <v>4</v>
      </c>
      <c r="G4063" s="171">
        <v>5</v>
      </c>
      <c r="H4063" s="170" t="s">
        <v>824</v>
      </c>
      <c r="I4063" s="171">
        <v>22.49</v>
      </c>
      <c r="J4063" s="169">
        <v>6</v>
      </c>
    </row>
    <row r="4064" spans="1:10" hidden="1" x14ac:dyDescent="0.25">
      <c r="A4064" s="169">
        <v>53504</v>
      </c>
      <c r="B4064" s="170" t="s">
        <v>3203</v>
      </c>
      <c r="C4064" s="170" t="s">
        <v>11</v>
      </c>
      <c r="D4064" s="170" t="s">
        <v>12</v>
      </c>
      <c r="E4064" s="170">
        <v>3000</v>
      </c>
      <c r="F4064" s="170">
        <v>4</v>
      </c>
      <c r="G4064" s="171">
        <v>5</v>
      </c>
      <c r="H4064" s="170" t="s">
        <v>824</v>
      </c>
      <c r="I4064" s="171">
        <v>22.49</v>
      </c>
      <c r="J4064" s="169">
        <v>6</v>
      </c>
    </row>
    <row r="4065" spans="1:10" hidden="1" x14ac:dyDescent="0.25">
      <c r="A4065" s="169">
        <v>53546</v>
      </c>
      <c r="B4065" s="170" t="s">
        <v>3204</v>
      </c>
      <c r="C4065" s="170" t="s">
        <v>15</v>
      </c>
      <c r="D4065" s="170" t="s">
        <v>19</v>
      </c>
      <c r="E4065" s="170">
        <v>1140</v>
      </c>
      <c r="F4065" s="170">
        <v>12</v>
      </c>
      <c r="G4065" s="171">
        <v>40</v>
      </c>
      <c r="H4065" s="170" t="s">
        <v>29</v>
      </c>
      <c r="I4065" s="171">
        <v>35.99</v>
      </c>
      <c r="J4065" s="169">
        <v>1</v>
      </c>
    </row>
    <row r="4066" spans="1:10" hidden="1" x14ac:dyDescent="0.25">
      <c r="A4066" s="169">
        <v>53598</v>
      </c>
      <c r="B4066" s="170" t="s">
        <v>3205</v>
      </c>
      <c r="C4066" s="170" t="s">
        <v>11</v>
      </c>
      <c r="D4066" s="170" t="s">
        <v>474</v>
      </c>
      <c r="E4066" s="170">
        <v>473</v>
      </c>
      <c r="F4066" s="170">
        <v>24</v>
      </c>
      <c r="G4066" s="171">
        <v>5.5</v>
      </c>
      <c r="H4066" s="170" t="s">
        <v>1457</v>
      </c>
      <c r="I4066" s="171">
        <v>4.8899999999999997</v>
      </c>
      <c r="J4066" s="169">
        <v>1</v>
      </c>
    </row>
    <row r="4067" spans="1:10" hidden="1" x14ac:dyDescent="0.25">
      <c r="A4067" s="169">
        <v>53598</v>
      </c>
      <c r="B4067" s="170" t="s">
        <v>3205</v>
      </c>
      <c r="C4067" s="170" t="s">
        <v>11</v>
      </c>
      <c r="D4067" s="170" t="s">
        <v>474</v>
      </c>
      <c r="E4067" s="170">
        <v>473</v>
      </c>
      <c r="F4067" s="170">
        <v>24</v>
      </c>
      <c r="G4067" s="171">
        <v>5.5</v>
      </c>
      <c r="H4067" s="170" t="s">
        <v>1457</v>
      </c>
      <c r="I4067" s="171">
        <v>4.8899999999999997</v>
      </c>
      <c r="J4067" s="169">
        <v>1</v>
      </c>
    </row>
    <row r="4068" spans="1:10" hidden="1" x14ac:dyDescent="0.25">
      <c r="A4068" s="169">
        <v>53606</v>
      </c>
      <c r="B4068" s="170" t="s">
        <v>3206</v>
      </c>
      <c r="C4068" s="170" t="s">
        <v>24</v>
      </c>
      <c r="D4068" s="170" t="s">
        <v>66</v>
      </c>
      <c r="E4068" s="170">
        <v>3000</v>
      </c>
      <c r="F4068" s="170">
        <v>4</v>
      </c>
      <c r="G4068" s="171">
        <v>13</v>
      </c>
      <c r="H4068" s="170" t="s">
        <v>22</v>
      </c>
      <c r="I4068" s="171">
        <v>44.99</v>
      </c>
      <c r="J4068" s="169">
        <v>1</v>
      </c>
    </row>
    <row r="4069" spans="1:10" hidden="1" x14ac:dyDescent="0.25">
      <c r="A4069" s="169">
        <v>53608</v>
      </c>
      <c r="B4069" s="170" t="s">
        <v>3207</v>
      </c>
      <c r="C4069" s="170" t="s">
        <v>24</v>
      </c>
      <c r="D4069" s="170" t="s">
        <v>127</v>
      </c>
      <c r="E4069" s="170">
        <v>3000</v>
      </c>
      <c r="F4069" s="170">
        <v>4</v>
      </c>
      <c r="G4069" s="171">
        <v>13.5</v>
      </c>
      <c r="H4069" s="170" t="s">
        <v>22</v>
      </c>
      <c r="I4069" s="171">
        <v>44.99</v>
      </c>
      <c r="J4069" s="169">
        <v>1</v>
      </c>
    </row>
    <row r="4070" spans="1:10" hidden="1" x14ac:dyDescent="0.25">
      <c r="A4070" s="169">
        <v>53609</v>
      </c>
      <c r="B4070" s="170" t="s">
        <v>3208</v>
      </c>
      <c r="C4070" s="170" t="s">
        <v>37</v>
      </c>
      <c r="D4070" s="170" t="s">
        <v>1650</v>
      </c>
      <c r="E4070" s="170">
        <v>0</v>
      </c>
      <c r="F4070" s="170">
        <v>50</v>
      </c>
      <c r="H4070" s="170" t="s">
        <v>3209</v>
      </c>
      <c r="I4070" s="171">
        <v>2.99</v>
      </c>
    </row>
    <row r="4071" spans="1:10" hidden="1" x14ac:dyDescent="0.25">
      <c r="A4071" s="169">
        <v>53610</v>
      </c>
      <c r="B4071" s="170" t="s">
        <v>3210</v>
      </c>
      <c r="C4071" s="170" t="s">
        <v>11</v>
      </c>
      <c r="D4071" s="170" t="s">
        <v>12</v>
      </c>
      <c r="E4071" s="170">
        <v>473</v>
      </c>
      <c r="F4071" s="170">
        <v>24</v>
      </c>
      <c r="G4071" s="171">
        <v>5</v>
      </c>
      <c r="H4071" s="170" t="s">
        <v>409</v>
      </c>
      <c r="I4071" s="171">
        <v>2.85</v>
      </c>
      <c r="J4071" s="169">
        <v>1</v>
      </c>
    </row>
    <row r="4072" spans="1:10" hidden="1" x14ac:dyDescent="0.25">
      <c r="A4072" s="169">
        <v>53610</v>
      </c>
      <c r="B4072" s="170" t="s">
        <v>3210</v>
      </c>
      <c r="C4072" s="170" t="s">
        <v>11</v>
      </c>
      <c r="D4072" s="170" t="s">
        <v>12</v>
      </c>
      <c r="E4072" s="170">
        <v>473</v>
      </c>
      <c r="F4072" s="170">
        <v>24</v>
      </c>
      <c r="G4072" s="171">
        <v>5</v>
      </c>
      <c r="H4072" s="170" t="s">
        <v>409</v>
      </c>
      <c r="I4072" s="171">
        <v>2.85</v>
      </c>
      <c r="J4072" s="169">
        <v>1</v>
      </c>
    </row>
    <row r="4073" spans="1:10" hidden="1" x14ac:dyDescent="0.25">
      <c r="A4073" s="169">
        <v>53612</v>
      </c>
      <c r="B4073" s="170" t="s">
        <v>3211</v>
      </c>
      <c r="C4073" s="170" t="s">
        <v>37</v>
      </c>
      <c r="D4073" s="170" t="s">
        <v>1650</v>
      </c>
      <c r="E4073" s="170">
        <v>0</v>
      </c>
      <c r="F4073" s="170">
        <v>50</v>
      </c>
      <c r="H4073" s="170" t="s">
        <v>3209</v>
      </c>
      <c r="I4073" s="171">
        <v>2.99</v>
      </c>
    </row>
    <row r="4074" spans="1:10" hidden="1" x14ac:dyDescent="0.25">
      <c r="A4074" s="169">
        <v>53614</v>
      </c>
      <c r="B4074" s="170" t="s">
        <v>3212</v>
      </c>
      <c r="C4074" s="170" t="s">
        <v>37</v>
      </c>
      <c r="D4074" s="170" t="s">
        <v>1650</v>
      </c>
      <c r="E4074" s="170">
        <v>0</v>
      </c>
      <c r="F4074" s="170">
        <v>50</v>
      </c>
      <c r="H4074" s="170" t="s">
        <v>3209</v>
      </c>
      <c r="I4074" s="171">
        <v>2.99</v>
      </c>
    </row>
    <row r="4075" spans="1:10" hidden="1" x14ac:dyDescent="0.25">
      <c r="A4075" s="169">
        <v>53615</v>
      </c>
      <c r="B4075" s="170" t="s">
        <v>3213</v>
      </c>
      <c r="C4075" s="170" t="s">
        <v>37</v>
      </c>
      <c r="D4075" s="170" t="s">
        <v>1650</v>
      </c>
      <c r="E4075" s="170">
        <v>0</v>
      </c>
      <c r="F4075" s="170">
        <v>50</v>
      </c>
      <c r="H4075" s="170" t="s">
        <v>3209</v>
      </c>
      <c r="I4075" s="171">
        <v>2.99</v>
      </c>
    </row>
    <row r="4076" spans="1:10" hidden="1" x14ac:dyDescent="0.25">
      <c r="A4076" s="169">
        <v>53619</v>
      </c>
      <c r="B4076" s="170" t="s">
        <v>3214</v>
      </c>
      <c r="C4076" s="170" t="s">
        <v>11</v>
      </c>
      <c r="D4076" s="170" t="s">
        <v>474</v>
      </c>
      <c r="E4076" s="170">
        <v>4260</v>
      </c>
      <c r="F4076" s="170">
        <v>1</v>
      </c>
      <c r="G4076" s="171">
        <v>5.5</v>
      </c>
      <c r="H4076" s="170" t="s">
        <v>13</v>
      </c>
      <c r="I4076" s="171">
        <v>26.29</v>
      </c>
      <c r="J4076" s="169">
        <v>12</v>
      </c>
    </row>
    <row r="4077" spans="1:10" hidden="1" x14ac:dyDescent="0.25">
      <c r="A4077" s="169">
        <v>53619</v>
      </c>
      <c r="B4077" s="170" t="s">
        <v>3214</v>
      </c>
      <c r="C4077" s="170" t="s">
        <v>11</v>
      </c>
      <c r="D4077" s="170" t="s">
        <v>474</v>
      </c>
      <c r="E4077" s="170">
        <v>4260</v>
      </c>
      <c r="F4077" s="170">
        <v>1</v>
      </c>
      <c r="G4077" s="171">
        <v>5.5</v>
      </c>
      <c r="H4077" s="170" t="s">
        <v>13</v>
      </c>
      <c r="I4077" s="171">
        <v>26.29</v>
      </c>
      <c r="J4077" s="169">
        <v>12</v>
      </c>
    </row>
    <row r="4078" spans="1:10" hidden="1" x14ac:dyDescent="0.25">
      <c r="A4078" s="169">
        <v>53623</v>
      </c>
      <c r="B4078" s="170" t="s">
        <v>3215</v>
      </c>
      <c r="C4078" s="170" t="s">
        <v>11</v>
      </c>
      <c r="D4078" s="170" t="s">
        <v>303</v>
      </c>
      <c r="E4078" s="170">
        <v>473</v>
      </c>
      <c r="F4078" s="170">
        <v>24</v>
      </c>
      <c r="G4078" s="171">
        <v>6.5</v>
      </c>
      <c r="H4078" s="170" t="s">
        <v>1324</v>
      </c>
      <c r="I4078" s="171">
        <v>4.3</v>
      </c>
      <c r="J4078" s="169">
        <v>1</v>
      </c>
    </row>
    <row r="4079" spans="1:10" hidden="1" x14ac:dyDescent="0.25">
      <c r="A4079" s="169">
        <v>53623</v>
      </c>
      <c r="B4079" s="170" t="s">
        <v>3215</v>
      </c>
      <c r="C4079" s="170" t="s">
        <v>11</v>
      </c>
      <c r="D4079" s="170" t="s">
        <v>303</v>
      </c>
      <c r="E4079" s="170">
        <v>473</v>
      </c>
      <c r="F4079" s="170">
        <v>24</v>
      </c>
      <c r="G4079" s="171">
        <v>6.5</v>
      </c>
      <c r="H4079" s="170" t="s">
        <v>1324</v>
      </c>
      <c r="I4079" s="171">
        <v>4.3</v>
      </c>
      <c r="J4079" s="169">
        <v>1</v>
      </c>
    </row>
    <row r="4080" spans="1:10" hidden="1" x14ac:dyDescent="0.25">
      <c r="A4080" s="169">
        <v>53633</v>
      </c>
      <c r="B4080" s="170" t="s">
        <v>3216</v>
      </c>
      <c r="C4080" s="170" t="s">
        <v>263</v>
      </c>
      <c r="D4080" s="170" t="s">
        <v>909</v>
      </c>
      <c r="E4080" s="170">
        <v>1420</v>
      </c>
      <c r="F4080" s="170">
        <v>6</v>
      </c>
      <c r="G4080" s="171">
        <v>4.5</v>
      </c>
      <c r="H4080" s="170" t="s">
        <v>54</v>
      </c>
      <c r="I4080" s="171">
        <v>12.29</v>
      </c>
      <c r="J4080" s="169">
        <v>4</v>
      </c>
    </row>
    <row r="4081" spans="1:10" hidden="1" x14ac:dyDescent="0.25">
      <c r="A4081" s="169">
        <v>53633</v>
      </c>
      <c r="B4081" s="170" t="s">
        <v>3216</v>
      </c>
      <c r="C4081" s="170" t="s">
        <v>263</v>
      </c>
      <c r="D4081" s="170" t="s">
        <v>909</v>
      </c>
      <c r="E4081" s="170">
        <v>1420</v>
      </c>
      <c r="F4081" s="170">
        <v>6</v>
      </c>
      <c r="G4081" s="171">
        <v>4.5</v>
      </c>
      <c r="H4081" s="170" t="s">
        <v>54</v>
      </c>
      <c r="I4081" s="171">
        <v>12.29</v>
      </c>
      <c r="J4081" s="169">
        <v>4</v>
      </c>
    </row>
    <row r="4082" spans="1:10" hidden="1" x14ac:dyDescent="0.25">
      <c r="A4082" s="169">
        <v>53637</v>
      </c>
      <c r="B4082" s="170" t="s">
        <v>3217</v>
      </c>
      <c r="C4082" s="170" t="s">
        <v>263</v>
      </c>
      <c r="D4082" s="170" t="s">
        <v>332</v>
      </c>
      <c r="E4082" s="170">
        <v>458</v>
      </c>
      <c r="F4082" s="170">
        <v>24</v>
      </c>
      <c r="G4082" s="171">
        <v>5.5</v>
      </c>
      <c r="H4082" s="170" t="s">
        <v>333</v>
      </c>
      <c r="I4082" s="171">
        <v>4.49</v>
      </c>
      <c r="J4082" s="169">
        <v>1</v>
      </c>
    </row>
    <row r="4083" spans="1:10" hidden="1" x14ac:dyDescent="0.25">
      <c r="A4083" s="169">
        <v>53651</v>
      </c>
      <c r="B4083" s="170" t="s">
        <v>3218</v>
      </c>
      <c r="C4083" s="170" t="s">
        <v>263</v>
      </c>
      <c r="D4083" s="170" t="s">
        <v>909</v>
      </c>
      <c r="E4083" s="170">
        <v>750</v>
      </c>
      <c r="F4083" s="170">
        <v>12</v>
      </c>
      <c r="G4083" s="171">
        <v>6.8</v>
      </c>
      <c r="H4083" s="170" t="s">
        <v>1615</v>
      </c>
      <c r="I4083" s="171">
        <v>19.989999999999998</v>
      </c>
      <c r="J4083" s="169">
        <v>1</v>
      </c>
    </row>
    <row r="4084" spans="1:10" hidden="1" x14ac:dyDescent="0.25">
      <c r="A4084" s="169">
        <v>53651</v>
      </c>
      <c r="B4084" s="170" t="s">
        <v>3218</v>
      </c>
      <c r="C4084" s="170" t="s">
        <v>263</v>
      </c>
      <c r="D4084" s="170" t="s">
        <v>909</v>
      </c>
      <c r="E4084" s="170">
        <v>750</v>
      </c>
      <c r="F4084" s="170">
        <v>12</v>
      </c>
      <c r="G4084" s="171">
        <v>6.8</v>
      </c>
      <c r="H4084" s="170" t="s">
        <v>1615</v>
      </c>
      <c r="I4084" s="171">
        <v>19.989999999999998</v>
      </c>
      <c r="J4084" s="169">
        <v>1</v>
      </c>
    </row>
    <row r="4085" spans="1:10" hidden="1" x14ac:dyDescent="0.25">
      <c r="A4085" s="169">
        <v>53652</v>
      </c>
      <c r="B4085" s="170" t="s">
        <v>3219</v>
      </c>
      <c r="C4085" s="170" t="s">
        <v>263</v>
      </c>
      <c r="D4085" s="170" t="s">
        <v>935</v>
      </c>
      <c r="E4085" s="170">
        <v>19500</v>
      </c>
      <c r="F4085" s="170">
        <v>1</v>
      </c>
      <c r="G4085" s="171">
        <v>5</v>
      </c>
      <c r="H4085" s="170" t="s">
        <v>1615</v>
      </c>
      <c r="I4085" s="171">
        <v>156.52000000000001</v>
      </c>
      <c r="J4085" s="169">
        <v>1</v>
      </c>
    </row>
    <row r="4086" spans="1:10" hidden="1" x14ac:dyDescent="0.25">
      <c r="A4086" s="169">
        <v>53652</v>
      </c>
      <c r="B4086" s="170" t="s">
        <v>3219</v>
      </c>
      <c r="C4086" s="170" t="s">
        <v>263</v>
      </c>
      <c r="D4086" s="170" t="s">
        <v>935</v>
      </c>
      <c r="E4086" s="170">
        <v>19500</v>
      </c>
      <c r="F4086" s="170">
        <v>1</v>
      </c>
      <c r="G4086" s="171">
        <v>5</v>
      </c>
      <c r="H4086" s="170" t="s">
        <v>1615</v>
      </c>
      <c r="I4086" s="171">
        <v>156.52000000000001</v>
      </c>
      <c r="J4086" s="169">
        <v>1</v>
      </c>
    </row>
    <row r="4087" spans="1:10" hidden="1" x14ac:dyDescent="0.25">
      <c r="A4087" s="169">
        <v>53657</v>
      </c>
      <c r="B4087" s="170" t="s">
        <v>3220</v>
      </c>
      <c r="C4087" s="170" t="s">
        <v>263</v>
      </c>
      <c r="D4087" s="170" t="s">
        <v>935</v>
      </c>
      <c r="E4087" s="170">
        <v>19500</v>
      </c>
      <c r="F4087" s="170">
        <v>1</v>
      </c>
      <c r="G4087" s="171">
        <v>5</v>
      </c>
      <c r="H4087" s="170" t="s">
        <v>1615</v>
      </c>
      <c r="I4087" s="171">
        <v>156.52000000000001</v>
      </c>
      <c r="J4087" s="169">
        <v>1</v>
      </c>
    </row>
    <row r="4088" spans="1:10" hidden="1" x14ac:dyDescent="0.25">
      <c r="A4088" s="169">
        <v>53657</v>
      </c>
      <c r="B4088" s="170" t="s">
        <v>3220</v>
      </c>
      <c r="C4088" s="170" t="s">
        <v>263</v>
      </c>
      <c r="D4088" s="170" t="s">
        <v>935</v>
      </c>
      <c r="E4088" s="170">
        <v>19500</v>
      </c>
      <c r="F4088" s="170">
        <v>1</v>
      </c>
      <c r="G4088" s="171">
        <v>5</v>
      </c>
      <c r="H4088" s="170" t="s">
        <v>1615</v>
      </c>
      <c r="I4088" s="171">
        <v>156.52000000000001</v>
      </c>
      <c r="J4088" s="169">
        <v>1</v>
      </c>
    </row>
    <row r="4089" spans="1:10" hidden="1" x14ac:dyDescent="0.25">
      <c r="A4089" s="169">
        <v>53669</v>
      </c>
      <c r="B4089" s="170" t="s">
        <v>3221</v>
      </c>
      <c r="C4089" s="170" t="s">
        <v>24</v>
      </c>
      <c r="D4089" s="170" t="s">
        <v>162</v>
      </c>
      <c r="E4089" s="170">
        <v>3000</v>
      </c>
      <c r="F4089" s="170">
        <v>1</v>
      </c>
      <c r="G4089" s="171">
        <v>12.5</v>
      </c>
      <c r="H4089" s="170" t="s">
        <v>43</v>
      </c>
      <c r="I4089" s="171">
        <v>569.99</v>
      </c>
      <c r="J4089" s="169">
        <v>1</v>
      </c>
    </row>
    <row r="4090" spans="1:10" hidden="1" x14ac:dyDescent="0.25">
      <c r="A4090" s="169">
        <v>53670</v>
      </c>
      <c r="B4090" s="170" t="s">
        <v>3222</v>
      </c>
      <c r="C4090" s="170" t="s">
        <v>263</v>
      </c>
      <c r="D4090" s="170" t="s">
        <v>909</v>
      </c>
      <c r="E4090" s="170">
        <v>750</v>
      </c>
      <c r="F4090" s="170">
        <v>12</v>
      </c>
      <c r="G4090" s="171">
        <v>6.2</v>
      </c>
      <c r="H4090" s="170" t="s">
        <v>2607</v>
      </c>
      <c r="I4090" s="171">
        <v>20.27</v>
      </c>
      <c r="J4090" s="169">
        <v>1</v>
      </c>
    </row>
    <row r="4091" spans="1:10" hidden="1" x14ac:dyDescent="0.25">
      <c r="A4091" s="169">
        <v>53670</v>
      </c>
      <c r="B4091" s="170" t="s">
        <v>3222</v>
      </c>
      <c r="C4091" s="170" t="s">
        <v>263</v>
      </c>
      <c r="D4091" s="170" t="s">
        <v>909</v>
      </c>
      <c r="E4091" s="170">
        <v>750</v>
      </c>
      <c r="F4091" s="170">
        <v>12</v>
      </c>
      <c r="G4091" s="171">
        <v>6.2</v>
      </c>
      <c r="H4091" s="170" t="s">
        <v>2607</v>
      </c>
      <c r="I4091" s="171">
        <v>20.27</v>
      </c>
      <c r="J4091" s="169">
        <v>1</v>
      </c>
    </row>
    <row r="4092" spans="1:10" hidden="1" x14ac:dyDescent="0.25">
      <c r="A4092" s="169">
        <v>53677</v>
      </c>
      <c r="B4092" s="170" t="s">
        <v>3223</v>
      </c>
      <c r="C4092" s="170" t="s">
        <v>24</v>
      </c>
      <c r="D4092" s="170" t="s">
        <v>194</v>
      </c>
      <c r="E4092" s="170">
        <v>750</v>
      </c>
      <c r="F4092" s="170">
        <v>6</v>
      </c>
      <c r="G4092" s="171">
        <v>13</v>
      </c>
      <c r="H4092" s="170" t="s">
        <v>22</v>
      </c>
      <c r="I4092" s="171">
        <v>38.99</v>
      </c>
      <c r="J4092" s="169">
        <v>1</v>
      </c>
    </row>
    <row r="4093" spans="1:10" hidden="1" x14ac:dyDescent="0.25">
      <c r="A4093" s="169">
        <v>53688</v>
      </c>
      <c r="B4093" s="170" t="s">
        <v>3224</v>
      </c>
      <c r="C4093" s="170" t="s">
        <v>24</v>
      </c>
      <c r="D4093" s="170" t="s">
        <v>58</v>
      </c>
      <c r="E4093" s="170">
        <v>750</v>
      </c>
      <c r="F4093" s="170">
        <v>12</v>
      </c>
      <c r="G4093" s="171">
        <v>13.5</v>
      </c>
      <c r="H4093" s="170" t="s">
        <v>32</v>
      </c>
      <c r="I4093" s="171">
        <v>20.09</v>
      </c>
      <c r="J4093" s="169">
        <v>1</v>
      </c>
    </row>
    <row r="4094" spans="1:10" hidden="1" x14ac:dyDescent="0.25">
      <c r="A4094" s="169">
        <v>53691</v>
      </c>
      <c r="B4094" s="170" t="s">
        <v>3225</v>
      </c>
      <c r="C4094" s="170" t="s">
        <v>11</v>
      </c>
      <c r="D4094" s="170" t="s">
        <v>12</v>
      </c>
      <c r="E4094" s="170">
        <v>500</v>
      </c>
      <c r="F4094" s="170">
        <v>24</v>
      </c>
      <c r="G4094" s="171">
        <v>4.7</v>
      </c>
      <c r="H4094" s="170" t="s">
        <v>274</v>
      </c>
      <c r="I4094" s="171">
        <v>3.59</v>
      </c>
      <c r="J4094" s="169">
        <v>1</v>
      </c>
    </row>
    <row r="4095" spans="1:10" hidden="1" x14ac:dyDescent="0.25">
      <c r="A4095" s="169">
        <v>53730</v>
      </c>
      <c r="B4095" s="170" t="s">
        <v>3226</v>
      </c>
      <c r="C4095" s="170" t="s">
        <v>15</v>
      </c>
      <c r="D4095" s="170" t="s">
        <v>2478</v>
      </c>
      <c r="E4095" s="170">
        <v>375</v>
      </c>
      <c r="F4095" s="170">
        <v>20</v>
      </c>
      <c r="G4095" s="171">
        <v>12</v>
      </c>
      <c r="H4095" s="170" t="s">
        <v>274</v>
      </c>
      <c r="I4095" s="171">
        <v>11.59</v>
      </c>
      <c r="J4095" s="169">
        <v>1</v>
      </c>
    </row>
    <row r="4096" spans="1:10" hidden="1" x14ac:dyDescent="0.25">
      <c r="A4096" s="169">
        <v>53751</v>
      </c>
      <c r="B4096" s="170" t="s">
        <v>3227</v>
      </c>
      <c r="C4096" s="170" t="s">
        <v>11</v>
      </c>
      <c r="D4096" s="170" t="s">
        <v>474</v>
      </c>
      <c r="E4096" s="170">
        <v>473</v>
      </c>
      <c r="F4096" s="170">
        <v>24</v>
      </c>
      <c r="G4096" s="171">
        <v>5.6</v>
      </c>
      <c r="H4096" s="170" t="s">
        <v>1362</v>
      </c>
      <c r="I4096" s="171">
        <v>5.56</v>
      </c>
      <c r="J4096" s="169">
        <v>1</v>
      </c>
    </row>
    <row r="4097" spans="1:10" hidden="1" x14ac:dyDescent="0.25">
      <c r="A4097" s="169">
        <v>53751</v>
      </c>
      <c r="B4097" s="170" t="s">
        <v>3227</v>
      </c>
      <c r="C4097" s="170" t="s">
        <v>11</v>
      </c>
      <c r="D4097" s="170" t="s">
        <v>474</v>
      </c>
      <c r="E4097" s="170">
        <v>473</v>
      </c>
      <c r="F4097" s="170">
        <v>24</v>
      </c>
      <c r="G4097" s="171">
        <v>5.6</v>
      </c>
      <c r="H4097" s="170" t="s">
        <v>1362</v>
      </c>
      <c r="I4097" s="171">
        <v>5.56</v>
      </c>
      <c r="J4097" s="169">
        <v>1</v>
      </c>
    </row>
    <row r="4098" spans="1:10" hidden="1" x14ac:dyDescent="0.25">
      <c r="A4098" s="169">
        <v>53778</v>
      </c>
      <c r="B4098" s="170" t="s">
        <v>3228</v>
      </c>
      <c r="C4098" s="170" t="s">
        <v>11</v>
      </c>
      <c r="D4098" s="170" t="s">
        <v>211</v>
      </c>
      <c r="E4098" s="170">
        <v>8520</v>
      </c>
      <c r="F4098" s="170">
        <v>1</v>
      </c>
      <c r="G4098" s="171">
        <v>3.8</v>
      </c>
      <c r="H4098" s="170" t="s">
        <v>13</v>
      </c>
      <c r="I4098" s="171">
        <v>54.99</v>
      </c>
      <c r="J4098" s="169">
        <v>24</v>
      </c>
    </row>
    <row r="4099" spans="1:10" hidden="1" x14ac:dyDescent="0.25">
      <c r="A4099" s="169">
        <v>53778</v>
      </c>
      <c r="B4099" s="170" t="s">
        <v>3228</v>
      </c>
      <c r="C4099" s="170" t="s">
        <v>11</v>
      </c>
      <c r="D4099" s="170" t="s">
        <v>211</v>
      </c>
      <c r="E4099" s="170">
        <v>8520</v>
      </c>
      <c r="F4099" s="170">
        <v>1</v>
      </c>
      <c r="G4099" s="171">
        <v>3.8</v>
      </c>
      <c r="H4099" s="170" t="s">
        <v>13</v>
      </c>
      <c r="I4099" s="171">
        <v>54.99</v>
      </c>
      <c r="J4099" s="169">
        <v>24</v>
      </c>
    </row>
    <row r="4100" spans="1:10" hidden="1" x14ac:dyDescent="0.25">
      <c r="A4100" s="169">
        <v>53783</v>
      </c>
      <c r="B4100" s="170" t="s">
        <v>3229</v>
      </c>
      <c r="C4100" s="170" t="s">
        <v>11</v>
      </c>
      <c r="D4100" s="170" t="s">
        <v>303</v>
      </c>
      <c r="E4100" s="170">
        <v>473</v>
      </c>
      <c r="F4100" s="170">
        <v>24</v>
      </c>
      <c r="G4100" s="171">
        <v>8</v>
      </c>
      <c r="H4100" s="170" t="s">
        <v>415</v>
      </c>
      <c r="I4100" s="171">
        <v>4.99</v>
      </c>
      <c r="J4100" s="169">
        <v>1</v>
      </c>
    </row>
    <row r="4101" spans="1:10" hidden="1" x14ac:dyDescent="0.25">
      <c r="A4101" s="169">
        <v>53783</v>
      </c>
      <c r="B4101" s="170" t="s">
        <v>3229</v>
      </c>
      <c r="C4101" s="170" t="s">
        <v>11</v>
      </c>
      <c r="D4101" s="170" t="s">
        <v>303</v>
      </c>
      <c r="E4101" s="170">
        <v>473</v>
      </c>
      <c r="F4101" s="170">
        <v>24</v>
      </c>
      <c r="G4101" s="171">
        <v>8</v>
      </c>
      <c r="H4101" s="170" t="s">
        <v>415</v>
      </c>
      <c r="I4101" s="171">
        <v>4.99</v>
      </c>
      <c r="J4101" s="169">
        <v>1</v>
      </c>
    </row>
    <row r="4102" spans="1:10" hidden="1" x14ac:dyDescent="0.25">
      <c r="A4102" s="169">
        <v>53785</v>
      </c>
      <c r="B4102" s="170" t="s">
        <v>3230</v>
      </c>
      <c r="C4102" s="170" t="s">
        <v>24</v>
      </c>
      <c r="D4102" s="170" t="s">
        <v>60</v>
      </c>
      <c r="E4102" s="170">
        <v>750</v>
      </c>
      <c r="F4102" s="170">
        <v>12</v>
      </c>
      <c r="G4102" s="171">
        <v>9.5</v>
      </c>
      <c r="H4102" s="170" t="s">
        <v>3231</v>
      </c>
      <c r="I4102" s="171">
        <v>13.09</v>
      </c>
      <c r="J4102" s="169">
        <v>1</v>
      </c>
    </row>
    <row r="4103" spans="1:10" hidden="1" x14ac:dyDescent="0.25">
      <c r="A4103" s="169">
        <v>53798</v>
      </c>
      <c r="B4103" s="170" t="s">
        <v>2806</v>
      </c>
      <c r="C4103" s="170" t="s">
        <v>24</v>
      </c>
      <c r="D4103" s="170" t="s">
        <v>191</v>
      </c>
      <c r="E4103" s="170">
        <v>750</v>
      </c>
      <c r="F4103" s="170">
        <v>12</v>
      </c>
      <c r="G4103" s="171">
        <v>14.4</v>
      </c>
      <c r="H4103" s="170" t="s">
        <v>600</v>
      </c>
      <c r="I4103" s="171">
        <v>49.99</v>
      </c>
      <c r="J4103" s="169">
        <v>1</v>
      </c>
    </row>
    <row r="4104" spans="1:10" hidden="1" x14ac:dyDescent="0.25">
      <c r="A4104" s="169">
        <v>53834</v>
      </c>
      <c r="B4104" s="170" t="s">
        <v>3232</v>
      </c>
      <c r="C4104" s="170" t="s">
        <v>15</v>
      </c>
      <c r="D4104" s="170" t="s">
        <v>140</v>
      </c>
      <c r="E4104" s="170">
        <v>300</v>
      </c>
      <c r="F4104" s="170">
        <v>10</v>
      </c>
      <c r="G4104" s="171">
        <v>20</v>
      </c>
      <c r="H4104" s="170" t="s">
        <v>17</v>
      </c>
      <c r="I4104" s="171">
        <v>19.989999999999998</v>
      </c>
      <c r="J4104" s="169">
        <v>1</v>
      </c>
    </row>
    <row r="4105" spans="1:10" hidden="1" x14ac:dyDescent="0.25">
      <c r="A4105" s="169">
        <v>53835</v>
      </c>
      <c r="B4105" s="170" t="s">
        <v>3233</v>
      </c>
      <c r="C4105" s="170" t="s">
        <v>15</v>
      </c>
      <c r="D4105" s="170" t="s">
        <v>90</v>
      </c>
      <c r="E4105" s="170">
        <v>750</v>
      </c>
      <c r="F4105" s="170">
        <v>6</v>
      </c>
      <c r="G4105" s="171">
        <v>46</v>
      </c>
      <c r="H4105" s="170" t="s">
        <v>29</v>
      </c>
      <c r="I4105" s="171">
        <v>199.99</v>
      </c>
      <c r="J4105" s="169">
        <v>1</v>
      </c>
    </row>
    <row r="4106" spans="1:10" hidden="1" x14ac:dyDescent="0.25">
      <c r="A4106" s="169">
        <v>53839</v>
      </c>
      <c r="B4106" s="170" t="s">
        <v>3234</v>
      </c>
      <c r="C4106" s="170" t="s">
        <v>15</v>
      </c>
      <c r="D4106" s="170" t="s">
        <v>154</v>
      </c>
      <c r="E4106" s="170">
        <v>750</v>
      </c>
      <c r="F4106" s="170">
        <v>12</v>
      </c>
      <c r="G4106" s="171">
        <v>15</v>
      </c>
      <c r="H4106" s="170" t="s">
        <v>123</v>
      </c>
      <c r="I4106" s="171">
        <v>35.49</v>
      </c>
      <c r="J4106" s="169">
        <v>1</v>
      </c>
    </row>
    <row r="4107" spans="1:10" hidden="1" x14ac:dyDescent="0.25">
      <c r="A4107" s="169">
        <v>53852</v>
      </c>
      <c r="B4107" s="170" t="s">
        <v>3235</v>
      </c>
      <c r="C4107" s="170" t="s">
        <v>24</v>
      </c>
      <c r="D4107" s="170" t="s">
        <v>194</v>
      </c>
      <c r="E4107" s="170">
        <v>750</v>
      </c>
      <c r="F4107" s="170">
        <v>12</v>
      </c>
      <c r="G4107" s="171">
        <v>12.8</v>
      </c>
      <c r="H4107" s="170" t="s">
        <v>141</v>
      </c>
      <c r="I4107" s="171">
        <v>19.989999999999998</v>
      </c>
      <c r="J4107" s="169">
        <v>1</v>
      </c>
    </row>
    <row r="4108" spans="1:10" hidden="1" x14ac:dyDescent="0.25">
      <c r="A4108" s="169">
        <v>53862</v>
      </c>
      <c r="B4108" s="170" t="s">
        <v>3236</v>
      </c>
      <c r="C4108" s="170" t="s">
        <v>24</v>
      </c>
      <c r="D4108" s="170" t="s">
        <v>38</v>
      </c>
      <c r="E4108" s="170">
        <v>750</v>
      </c>
      <c r="F4108" s="170">
        <v>12</v>
      </c>
      <c r="G4108" s="171">
        <v>12.5</v>
      </c>
      <c r="H4108" s="170" t="s">
        <v>2361</v>
      </c>
      <c r="I4108" s="171">
        <v>23.99</v>
      </c>
      <c r="J4108" s="169">
        <v>1</v>
      </c>
    </row>
    <row r="4109" spans="1:10" hidden="1" x14ac:dyDescent="0.25">
      <c r="A4109" s="169">
        <v>53876</v>
      </c>
      <c r="B4109" s="170" t="s">
        <v>3237</v>
      </c>
      <c r="C4109" s="170" t="s">
        <v>24</v>
      </c>
      <c r="D4109" s="170" t="s">
        <v>34</v>
      </c>
      <c r="E4109" s="170">
        <v>750</v>
      </c>
      <c r="F4109" s="170">
        <v>12</v>
      </c>
      <c r="G4109" s="171">
        <v>13</v>
      </c>
      <c r="H4109" s="170" t="s">
        <v>177</v>
      </c>
      <c r="I4109" s="171">
        <v>31.99</v>
      </c>
      <c r="J4109" s="169">
        <v>1</v>
      </c>
    </row>
    <row r="4110" spans="1:10" hidden="1" x14ac:dyDescent="0.25">
      <c r="A4110" s="169">
        <v>53900</v>
      </c>
      <c r="B4110" s="170" t="s">
        <v>3238</v>
      </c>
      <c r="C4110" s="170" t="s">
        <v>24</v>
      </c>
      <c r="D4110" s="170" t="s">
        <v>117</v>
      </c>
      <c r="E4110" s="170">
        <v>750</v>
      </c>
      <c r="F4110" s="170">
        <v>12</v>
      </c>
      <c r="G4110" s="171">
        <v>14.5</v>
      </c>
      <c r="H4110" s="170" t="s">
        <v>200</v>
      </c>
      <c r="I4110" s="171">
        <v>49.99</v>
      </c>
      <c r="J4110" s="169">
        <v>1</v>
      </c>
    </row>
    <row r="4111" spans="1:10" hidden="1" x14ac:dyDescent="0.25">
      <c r="A4111" s="169">
        <v>53925</v>
      </c>
      <c r="B4111" s="170" t="s">
        <v>3239</v>
      </c>
      <c r="C4111" s="170" t="s">
        <v>24</v>
      </c>
      <c r="D4111" s="170" t="s">
        <v>34</v>
      </c>
      <c r="E4111" s="170">
        <v>750</v>
      </c>
      <c r="F4111" s="170">
        <v>12</v>
      </c>
      <c r="G4111" s="171">
        <v>13</v>
      </c>
      <c r="H4111" s="170" t="s">
        <v>2361</v>
      </c>
      <c r="I4111" s="171">
        <v>19.989999999999998</v>
      </c>
      <c r="J4111" s="169">
        <v>1</v>
      </c>
    </row>
    <row r="4112" spans="1:10" hidden="1" x14ac:dyDescent="0.25">
      <c r="A4112" s="169">
        <v>53939</v>
      </c>
      <c r="B4112" s="170" t="s">
        <v>3240</v>
      </c>
      <c r="C4112" s="170" t="s">
        <v>11</v>
      </c>
      <c r="D4112" s="170" t="s">
        <v>211</v>
      </c>
      <c r="E4112" s="170">
        <v>355</v>
      </c>
      <c r="F4112" s="170">
        <v>24</v>
      </c>
      <c r="G4112" s="171">
        <v>3.5</v>
      </c>
      <c r="H4112" s="170" t="s">
        <v>2190</v>
      </c>
      <c r="I4112" s="171">
        <v>3.24</v>
      </c>
      <c r="J4112" s="169">
        <v>1</v>
      </c>
    </row>
    <row r="4113" spans="1:10" hidden="1" x14ac:dyDescent="0.25">
      <c r="A4113" s="169">
        <v>53939</v>
      </c>
      <c r="B4113" s="170" t="s">
        <v>3240</v>
      </c>
      <c r="C4113" s="170" t="s">
        <v>11</v>
      </c>
      <c r="D4113" s="170" t="s">
        <v>211</v>
      </c>
      <c r="E4113" s="170">
        <v>355</v>
      </c>
      <c r="F4113" s="170">
        <v>24</v>
      </c>
      <c r="G4113" s="171">
        <v>3.5</v>
      </c>
      <c r="H4113" s="170" t="s">
        <v>2190</v>
      </c>
      <c r="I4113" s="171">
        <v>3.24</v>
      </c>
      <c r="J4113" s="169">
        <v>1</v>
      </c>
    </row>
    <row r="4114" spans="1:10" hidden="1" x14ac:dyDescent="0.25">
      <c r="A4114" s="169">
        <v>53971</v>
      </c>
      <c r="B4114" s="170" t="s">
        <v>3241</v>
      </c>
      <c r="C4114" s="170" t="s">
        <v>24</v>
      </c>
      <c r="D4114" s="170" t="s">
        <v>38</v>
      </c>
      <c r="E4114" s="170">
        <v>750</v>
      </c>
      <c r="F4114" s="170">
        <v>12</v>
      </c>
      <c r="G4114" s="171">
        <v>13</v>
      </c>
      <c r="H4114" s="170" t="s">
        <v>96</v>
      </c>
      <c r="I4114" s="171">
        <v>17.989999999999998</v>
      </c>
      <c r="J4114" s="169">
        <v>1</v>
      </c>
    </row>
    <row r="4115" spans="1:10" hidden="1" x14ac:dyDescent="0.25">
      <c r="A4115" s="169">
        <v>53978</v>
      </c>
      <c r="B4115" s="170" t="s">
        <v>3242</v>
      </c>
      <c r="C4115" s="170" t="s">
        <v>15</v>
      </c>
      <c r="D4115" s="170" t="s">
        <v>16</v>
      </c>
      <c r="E4115" s="170">
        <v>750</v>
      </c>
      <c r="F4115" s="170">
        <v>6</v>
      </c>
      <c r="G4115" s="171">
        <v>40</v>
      </c>
      <c r="H4115" s="170" t="s">
        <v>54</v>
      </c>
      <c r="I4115" s="171">
        <v>50.99</v>
      </c>
      <c r="J4115" s="169">
        <v>1</v>
      </c>
    </row>
    <row r="4116" spans="1:10" hidden="1" x14ac:dyDescent="0.25">
      <c r="A4116" s="169">
        <v>53991</v>
      </c>
      <c r="B4116" s="170" t="s">
        <v>3243</v>
      </c>
      <c r="C4116" s="170" t="s">
        <v>24</v>
      </c>
      <c r="D4116" s="170" t="s">
        <v>34</v>
      </c>
      <c r="E4116" s="170">
        <v>750</v>
      </c>
      <c r="F4116" s="170">
        <v>12</v>
      </c>
      <c r="G4116" s="171">
        <v>14</v>
      </c>
      <c r="H4116" s="170" t="s">
        <v>54</v>
      </c>
      <c r="I4116" s="171">
        <v>23.99</v>
      </c>
      <c r="J4116" s="169">
        <v>1</v>
      </c>
    </row>
    <row r="4117" spans="1:10" hidden="1" x14ac:dyDescent="0.25">
      <c r="A4117" s="169">
        <v>54001</v>
      </c>
      <c r="B4117" s="170" t="s">
        <v>3244</v>
      </c>
      <c r="C4117" s="170" t="s">
        <v>24</v>
      </c>
      <c r="D4117" s="170" t="s">
        <v>34</v>
      </c>
      <c r="E4117" s="170">
        <v>1500</v>
      </c>
      <c r="F4117" s="170">
        <v>6</v>
      </c>
      <c r="G4117" s="171">
        <v>12.5</v>
      </c>
      <c r="H4117" s="170" t="s">
        <v>26</v>
      </c>
      <c r="I4117" s="171">
        <v>36.99</v>
      </c>
      <c r="J4117" s="169">
        <v>2</v>
      </c>
    </row>
    <row r="4118" spans="1:10" hidden="1" x14ac:dyDescent="0.25">
      <c r="A4118" s="169">
        <v>54002</v>
      </c>
      <c r="B4118" s="170" t="s">
        <v>3245</v>
      </c>
      <c r="C4118" s="170" t="s">
        <v>24</v>
      </c>
      <c r="D4118" s="170" t="s">
        <v>117</v>
      </c>
      <c r="E4118" s="170">
        <v>750</v>
      </c>
      <c r="F4118" s="170">
        <v>6</v>
      </c>
      <c r="G4118" s="171">
        <v>13.5</v>
      </c>
      <c r="H4118" s="170" t="s">
        <v>22</v>
      </c>
      <c r="I4118" s="171">
        <v>39.99</v>
      </c>
      <c r="J4118" s="169">
        <v>1</v>
      </c>
    </row>
    <row r="4119" spans="1:10" hidden="1" x14ac:dyDescent="0.25">
      <c r="A4119" s="169">
        <v>54020</v>
      </c>
      <c r="B4119" s="170" t="s">
        <v>3246</v>
      </c>
      <c r="C4119" s="170" t="s">
        <v>24</v>
      </c>
      <c r="D4119" s="170" t="s">
        <v>60</v>
      </c>
      <c r="E4119" s="170">
        <v>750</v>
      </c>
      <c r="F4119" s="170">
        <v>12</v>
      </c>
      <c r="G4119" s="171">
        <v>13.5</v>
      </c>
      <c r="H4119" s="170" t="s">
        <v>128</v>
      </c>
      <c r="I4119" s="171">
        <v>21.99</v>
      </c>
      <c r="J4119" s="169">
        <v>1</v>
      </c>
    </row>
    <row r="4120" spans="1:10" hidden="1" x14ac:dyDescent="0.25">
      <c r="A4120" s="169">
        <v>54024</v>
      </c>
      <c r="B4120" s="170" t="s">
        <v>3247</v>
      </c>
      <c r="C4120" s="170" t="s">
        <v>24</v>
      </c>
      <c r="D4120" s="170" t="s">
        <v>235</v>
      </c>
      <c r="E4120" s="170">
        <v>1000</v>
      </c>
      <c r="F4120" s="170">
        <v>8</v>
      </c>
      <c r="G4120" s="171">
        <v>20</v>
      </c>
      <c r="H4120" s="170" t="s">
        <v>177</v>
      </c>
      <c r="I4120" s="171">
        <v>66.989999999999995</v>
      </c>
      <c r="J4120" s="169">
        <v>1</v>
      </c>
    </row>
    <row r="4121" spans="1:10" hidden="1" x14ac:dyDescent="0.25">
      <c r="A4121" s="169">
        <v>54026</v>
      </c>
      <c r="B4121" s="170" t="s">
        <v>3248</v>
      </c>
      <c r="C4121" s="170" t="s">
        <v>24</v>
      </c>
      <c r="D4121" s="170" t="s">
        <v>598</v>
      </c>
      <c r="E4121" s="170">
        <v>750</v>
      </c>
      <c r="F4121" s="170">
        <v>12</v>
      </c>
      <c r="G4121" s="171">
        <v>5.5</v>
      </c>
      <c r="H4121" s="170" t="s">
        <v>130</v>
      </c>
      <c r="I4121" s="171">
        <v>19.989999999999998</v>
      </c>
      <c r="J4121" s="169">
        <v>1</v>
      </c>
    </row>
    <row r="4122" spans="1:10" hidden="1" x14ac:dyDescent="0.25">
      <c r="A4122" s="169">
        <v>54036</v>
      </c>
      <c r="B4122" s="170" t="s">
        <v>3249</v>
      </c>
      <c r="C4122" s="170" t="s">
        <v>24</v>
      </c>
      <c r="D4122" s="170" t="s">
        <v>68</v>
      </c>
      <c r="E4122" s="170">
        <v>750</v>
      </c>
      <c r="F4122" s="170">
        <v>12</v>
      </c>
      <c r="G4122" s="171">
        <v>13</v>
      </c>
      <c r="H4122" s="170" t="s">
        <v>110</v>
      </c>
      <c r="I4122" s="171">
        <v>25.99</v>
      </c>
      <c r="J4122" s="169">
        <v>1</v>
      </c>
    </row>
    <row r="4123" spans="1:10" hidden="1" x14ac:dyDescent="0.25">
      <c r="A4123" s="169">
        <v>54047</v>
      </c>
      <c r="B4123" s="170" t="s">
        <v>3250</v>
      </c>
      <c r="C4123" s="170" t="s">
        <v>15</v>
      </c>
      <c r="D4123" s="170" t="s">
        <v>16</v>
      </c>
      <c r="E4123" s="170">
        <v>750</v>
      </c>
      <c r="F4123" s="170">
        <v>6</v>
      </c>
      <c r="G4123" s="171">
        <v>40</v>
      </c>
      <c r="H4123" s="170" t="s">
        <v>22</v>
      </c>
      <c r="I4123" s="171">
        <v>33.99</v>
      </c>
      <c r="J4123" s="169">
        <v>1</v>
      </c>
    </row>
    <row r="4124" spans="1:10" hidden="1" x14ac:dyDescent="0.25">
      <c r="A4124" s="169">
        <v>54051</v>
      </c>
      <c r="B4124" s="170" t="s">
        <v>3251</v>
      </c>
      <c r="C4124" s="170" t="s">
        <v>24</v>
      </c>
      <c r="D4124" s="170" t="s">
        <v>38</v>
      </c>
      <c r="E4124" s="170">
        <v>750</v>
      </c>
      <c r="F4124" s="170">
        <v>12</v>
      </c>
      <c r="G4124" s="171">
        <v>13.5</v>
      </c>
      <c r="H4124" s="170" t="s">
        <v>22</v>
      </c>
      <c r="I4124" s="171">
        <v>22.99</v>
      </c>
      <c r="J4124" s="169">
        <v>1</v>
      </c>
    </row>
    <row r="4125" spans="1:10" hidden="1" x14ac:dyDescent="0.25">
      <c r="A4125" s="169">
        <v>54056</v>
      </c>
      <c r="B4125" s="170" t="s">
        <v>3252</v>
      </c>
      <c r="C4125" s="170" t="s">
        <v>24</v>
      </c>
      <c r="D4125" s="170" t="s">
        <v>34</v>
      </c>
      <c r="E4125" s="170">
        <v>750</v>
      </c>
      <c r="F4125" s="170">
        <v>12</v>
      </c>
      <c r="G4125" s="171">
        <v>13.5</v>
      </c>
      <c r="H4125" s="170" t="s">
        <v>2361</v>
      </c>
      <c r="I4125" s="171">
        <v>21.95</v>
      </c>
      <c r="J4125" s="169">
        <v>1</v>
      </c>
    </row>
    <row r="4126" spans="1:10" hidden="1" x14ac:dyDescent="0.25">
      <c r="A4126" s="169">
        <v>54058</v>
      </c>
      <c r="B4126" s="170" t="s">
        <v>3253</v>
      </c>
      <c r="C4126" s="170" t="s">
        <v>24</v>
      </c>
      <c r="D4126" s="170" t="s">
        <v>230</v>
      </c>
      <c r="E4126" s="170">
        <v>750</v>
      </c>
      <c r="F4126" s="170">
        <v>12</v>
      </c>
      <c r="G4126" s="171">
        <v>13.5</v>
      </c>
      <c r="H4126" s="170" t="s">
        <v>22</v>
      </c>
      <c r="I4126" s="171">
        <v>22.99</v>
      </c>
      <c r="J4126" s="169">
        <v>1</v>
      </c>
    </row>
    <row r="4127" spans="1:10" hidden="1" x14ac:dyDescent="0.25">
      <c r="A4127" s="169">
        <v>54063</v>
      </c>
      <c r="B4127" s="170" t="s">
        <v>3254</v>
      </c>
      <c r="C4127" s="170" t="s">
        <v>24</v>
      </c>
      <c r="D4127" s="170" t="s">
        <v>148</v>
      </c>
      <c r="E4127" s="170">
        <v>750</v>
      </c>
      <c r="F4127" s="170">
        <v>12</v>
      </c>
      <c r="G4127" s="171">
        <v>13</v>
      </c>
      <c r="H4127" s="170" t="s">
        <v>222</v>
      </c>
      <c r="I4127" s="171">
        <v>24.95</v>
      </c>
      <c r="J4127" s="169">
        <v>1</v>
      </c>
    </row>
    <row r="4128" spans="1:10" hidden="1" x14ac:dyDescent="0.25">
      <c r="A4128" s="169">
        <v>54101</v>
      </c>
      <c r="B4128" s="170" t="s">
        <v>3255</v>
      </c>
      <c r="C4128" s="170" t="s">
        <v>24</v>
      </c>
      <c r="D4128" s="170" t="s">
        <v>38</v>
      </c>
      <c r="E4128" s="170">
        <v>750</v>
      </c>
      <c r="F4128" s="170">
        <v>12</v>
      </c>
      <c r="G4128" s="171">
        <v>12</v>
      </c>
      <c r="H4128" s="170" t="s">
        <v>200</v>
      </c>
      <c r="I4128" s="171">
        <v>23.99</v>
      </c>
      <c r="J4128" s="169">
        <v>1</v>
      </c>
    </row>
    <row r="4129" spans="1:10" hidden="1" x14ac:dyDescent="0.25">
      <c r="A4129" s="169">
        <v>54106</v>
      </c>
      <c r="B4129" s="170" t="s">
        <v>3256</v>
      </c>
      <c r="C4129" s="170" t="s">
        <v>15</v>
      </c>
      <c r="D4129" s="170" t="s">
        <v>16</v>
      </c>
      <c r="E4129" s="170">
        <v>1750</v>
      </c>
      <c r="F4129" s="170">
        <v>6</v>
      </c>
      <c r="G4129" s="171">
        <v>40</v>
      </c>
      <c r="H4129" s="170" t="s">
        <v>446</v>
      </c>
      <c r="I4129" s="171">
        <v>72.989999999999995</v>
      </c>
      <c r="J4129" s="169">
        <v>1</v>
      </c>
    </row>
    <row r="4130" spans="1:10" hidden="1" x14ac:dyDescent="0.25">
      <c r="A4130" s="169">
        <v>54109</v>
      </c>
      <c r="B4130" s="170" t="s">
        <v>3257</v>
      </c>
      <c r="C4130" s="170" t="s">
        <v>24</v>
      </c>
      <c r="D4130" s="170" t="s">
        <v>34</v>
      </c>
      <c r="E4130" s="170">
        <v>750</v>
      </c>
      <c r="F4130" s="170">
        <v>6</v>
      </c>
      <c r="G4130" s="171">
        <v>14.5</v>
      </c>
      <c r="H4130" s="170" t="s">
        <v>35</v>
      </c>
      <c r="I4130" s="171">
        <v>37.99</v>
      </c>
      <c r="J4130" s="169">
        <v>1</v>
      </c>
    </row>
    <row r="4131" spans="1:10" hidden="1" x14ac:dyDescent="0.25">
      <c r="A4131" s="169">
        <v>54112</v>
      </c>
      <c r="B4131" s="170" t="s">
        <v>3258</v>
      </c>
      <c r="C4131" s="170" t="s">
        <v>24</v>
      </c>
      <c r="D4131" s="170" t="s">
        <v>34</v>
      </c>
      <c r="E4131" s="170">
        <v>750</v>
      </c>
      <c r="F4131" s="170">
        <v>6</v>
      </c>
      <c r="G4131" s="171">
        <v>14.5</v>
      </c>
      <c r="H4131" s="170" t="s">
        <v>182</v>
      </c>
      <c r="I4131" s="171">
        <v>99.99</v>
      </c>
      <c r="J4131" s="169">
        <v>1</v>
      </c>
    </row>
    <row r="4132" spans="1:10" hidden="1" x14ac:dyDescent="0.25">
      <c r="A4132" s="169">
        <v>54117</v>
      </c>
      <c r="B4132" s="170" t="s">
        <v>3259</v>
      </c>
      <c r="C4132" s="170" t="s">
        <v>24</v>
      </c>
      <c r="D4132" s="170" t="s">
        <v>34</v>
      </c>
      <c r="E4132" s="170">
        <v>750</v>
      </c>
      <c r="F4132" s="170">
        <v>12</v>
      </c>
      <c r="G4132" s="171">
        <v>12</v>
      </c>
      <c r="H4132" s="170" t="s">
        <v>378</v>
      </c>
      <c r="I4132" s="171">
        <v>17.989999999999998</v>
      </c>
      <c r="J4132" s="169">
        <v>1</v>
      </c>
    </row>
    <row r="4133" spans="1:10" hidden="1" x14ac:dyDescent="0.25">
      <c r="A4133" s="169">
        <v>54120</v>
      </c>
      <c r="B4133" s="170" t="s">
        <v>3260</v>
      </c>
      <c r="C4133" s="170" t="s">
        <v>24</v>
      </c>
      <c r="D4133" s="170" t="s">
        <v>34</v>
      </c>
      <c r="E4133" s="170">
        <v>750</v>
      </c>
      <c r="F4133" s="170">
        <v>12</v>
      </c>
      <c r="G4133" s="171">
        <v>13.5</v>
      </c>
      <c r="H4133" s="170" t="s">
        <v>378</v>
      </c>
      <c r="I4133" s="171">
        <v>17.989999999999998</v>
      </c>
      <c r="J4133" s="169">
        <v>1</v>
      </c>
    </row>
    <row r="4134" spans="1:10" hidden="1" x14ac:dyDescent="0.25">
      <c r="A4134" s="169">
        <v>54125</v>
      </c>
      <c r="B4134" s="170" t="s">
        <v>3261</v>
      </c>
      <c r="C4134" s="170" t="s">
        <v>24</v>
      </c>
      <c r="D4134" s="170" t="s">
        <v>34</v>
      </c>
      <c r="E4134" s="170">
        <v>750</v>
      </c>
      <c r="F4134" s="170">
        <v>6</v>
      </c>
      <c r="G4134" s="171">
        <v>14.5</v>
      </c>
      <c r="H4134" s="170" t="s">
        <v>22</v>
      </c>
      <c r="I4134" s="171">
        <v>35.49</v>
      </c>
      <c r="J4134" s="169">
        <v>1</v>
      </c>
    </row>
    <row r="4135" spans="1:10" hidden="1" x14ac:dyDescent="0.25">
      <c r="A4135" s="169">
        <v>54127</v>
      </c>
      <c r="B4135" s="170" t="s">
        <v>3262</v>
      </c>
      <c r="C4135" s="170" t="s">
        <v>24</v>
      </c>
      <c r="D4135" s="170" t="s">
        <v>34</v>
      </c>
      <c r="E4135" s="170">
        <v>750</v>
      </c>
      <c r="F4135" s="170">
        <v>6</v>
      </c>
      <c r="G4135" s="171">
        <v>14.5</v>
      </c>
      <c r="H4135" s="170" t="s">
        <v>182</v>
      </c>
      <c r="I4135" s="171">
        <v>69.989999999999995</v>
      </c>
      <c r="J4135" s="169">
        <v>1</v>
      </c>
    </row>
    <row r="4136" spans="1:10" hidden="1" x14ac:dyDescent="0.25">
      <c r="A4136" s="169">
        <v>54130</v>
      </c>
      <c r="B4136" s="170" t="s">
        <v>3263</v>
      </c>
      <c r="C4136" s="170" t="s">
        <v>24</v>
      </c>
      <c r="D4136" s="170" t="s">
        <v>34</v>
      </c>
      <c r="E4136" s="170">
        <v>750</v>
      </c>
      <c r="F4136" s="170">
        <v>12</v>
      </c>
      <c r="G4136" s="171">
        <v>13.5</v>
      </c>
      <c r="H4136" s="170" t="s">
        <v>35</v>
      </c>
      <c r="I4136" s="171">
        <v>17.989999999999998</v>
      </c>
      <c r="J4136" s="169">
        <v>1</v>
      </c>
    </row>
    <row r="4137" spans="1:10" hidden="1" x14ac:dyDescent="0.25">
      <c r="A4137" s="169">
        <v>54133</v>
      </c>
      <c r="B4137" s="170" t="s">
        <v>3264</v>
      </c>
      <c r="C4137" s="170" t="s">
        <v>24</v>
      </c>
      <c r="D4137" s="170" t="s">
        <v>34</v>
      </c>
      <c r="E4137" s="170">
        <v>750</v>
      </c>
      <c r="F4137" s="170">
        <v>12</v>
      </c>
      <c r="G4137" s="171">
        <v>14.5</v>
      </c>
      <c r="H4137" s="170" t="s">
        <v>35</v>
      </c>
      <c r="I4137" s="171">
        <v>119.99</v>
      </c>
      <c r="J4137" s="169">
        <v>1</v>
      </c>
    </row>
    <row r="4138" spans="1:10" hidden="1" x14ac:dyDescent="0.25">
      <c r="A4138" s="169">
        <v>54149</v>
      </c>
      <c r="B4138" s="170" t="s">
        <v>3265</v>
      </c>
      <c r="C4138" s="170" t="s">
        <v>11</v>
      </c>
      <c r="D4138" s="170" t="s">
        <v>303</v>
      </c>
      <c r="E4138" s="170">
        <v>473</v>
      </c>
      <c r="F4138" s="170">
        <v>24</v>
      </c>
      <c r="G4138" s="171">
        <v>6.5</v>
      </c>
      <c r="H4138" s="170" t="s">
        <v>1623</v>
      </c>
      <c r="I4138" s="171">
        <v>4.49</v>
      </c>
      <c r="J4138" s="169">
        <v>1</v>
      </c>
    </row>
    <row r="4139" spans="1:10" hidden="1" x14ac:dyDescent="0.25">
      <c r="A4139" s="169">
        <v>54149</v>
      </c>
      <c r="B4139" s="170" t="s">
        <v>3265</v>
      </c>
      <c r="C4139" s="170" t="s">
        <v>11</v>
      </c>
      <c r="D4139" s="170" t="s">
        <v>303</v>
      </c>
      <c r="E4139" s="170">
        <v>473</v>
      </c>
      <c r="F4139" s="170">
        <v>24</v>
      </c>
      <c r="G4139" s="171">
        <v>6.5</v>
      </c>
      <c r="H4139" s="170" t="s">
        <v>1623</v>
      </c>
      <c r="I4139" s="171">
        <v>4.49</v>
      </c>
      <c r="J4139" s="169">
        <v>1</v>
      </c>
    </row>
    <row r="4140" spans="1:10" hidden="1" x14ac:dyDescent="0.25">
      <c r="A4140" s="169">
        <v>54172</v>
      </c>
      <c r="B4140" s="170" t="s">
        <v>3266</v>
      </c>
      <c r="C4140" s="170" t="s">
        <v>11</v>
      </c>
      <c r="D4140" s="170" t="s">
        <v>267</v>
      </c>
      <c r="E4140" s="170">
        <v>473</v>
      </c>
      <c r="F4140" s="170">
        <v>24</v>
      </c>
      <c r="G4140" s="171">
        <v>5</v>
      </c>
      <c r="H4140" s="170" t="s">
        <v>1689</v>
      </c>
      <c r="I4140" s="171">
        <v>4.29</v>
      </c>
      <c r="J4140" s="169">
        <v>1</v>
      </c>
    </row>
    <row r="4141" spans="1:10" hidden="1" x14ac:dyDescent="0.25">
      <c r="A4141" s="169">
        <v>54172</v>
      </c>
      <c r="B4141" s="170" t="s">
        <v>3266</v>
      </c>
      <c r="C4141" s="170" t="s">
        <v>11</v>
      </c>
      <c r="D4141" s="170" t="s">
        <v>267</v>
      </c>
      <c r="E4141" s="170">
        <v>473</v>
      </c>
      <c r="F4141" s="170">
        <v>24</v>
      </c>
      <c r="G4141" s="171">
        <v>5</v>
      </c>
      <c r="H4141" s="170" t="s">
        <v>1407</v>
      </c>
      <c r="I4141" s="171">
        <v>4.29</v>
      </c>
      <c r="J4141" s="169">
        <v>1</v>
      </c>
    </row>
    <row r="4142" spans="1:10" hidden="1" x14ac:dyDescent="0.25">
      <c r="A4142" s="169">
        <v>54213</v>
      </c>
      <c r="B4142" s="170" t="s">
        <v>77</v>
      </c>
      <c r="C4142" s="170" t="s">
        <v>15</v>
      </c>
      <c r="D4142" s="170" t="s">
        <v>78</v>
      </c>
      <c r="E4142" s="170">
        <v>1750</v>
      </c>
      <c r="F4142" s="170">
        <v>6</v>
      </c>
      <c r="G4142" s="171">
        <v>40</v>
      </c>
      <c r="H4142" s="170" t="s">
        <v>17</v>
      </c>
      <c r="I4142" s="171">
        <v>58.29</v>
      </c>
      <c r="J4142" s="169">
        <v>1</v>
      </c>
    </row>
    <row r="4143" spans="1:10" hidden="1" x14ac:dyDescent="0.25">
      <c r="A4143" s="169">
        <v>54218</v>
      </c>
      <c r="B4143" s="170" t="s">
        <v>3267</v>
      </c>
      <c r="C4143" s="170" t="s">
        <v>11</v>
      </c>
      <c r="D4143" s="170" t="s">
        <v>12</v>
      </c>
      <c r="E4143" s="170">
        <v>473</v>
      </c>
      <c r="F4143" s="170">
        <v>24</v>
      </c>
      <c r="G4143" s="171">
        <v>5.0999999999999996</v>
      </c>
      <c r="H4143" s="170" t="s">
        <v>105</v>
      </c>
      <c r="I4143" s="171">
        <v>4.3899999999999997</v>
      </c>
      <c r="J4143" s="169">
        <v>1</v>
      </c>
    </row>
    <row r="4144" spans="1:10" hidden="1" x14ac:dyDescent="0.25">
      <c r="A4144" s="169">
        <v>54218</v>
      </c>
      <c r="B4144" s="170" t="s">
        <v>3267</v>
      </c>
      <c r="C4144" s="170" t="s">
        <v>11</v>
      </c>
      <c r="D4144" s="170" t="s">
        <v>12</v>
      </c>
      <c r="E4144" s="170">
        <v>473</v>
      </c>
      <c r="F4144" s="170">
        <v>24</v>
      </c>
      <c r="G4144" s="171">
        <v>5.0999999999999996</v>
      </c>
      <c r="H4144" s="170" t="s">
        <v>105</v>
      </c>
      <c r="I4144" s="171">
        <v>4.3899999999999997</v>
      </c>
      <c r="J4144" s="169">
        <v>1</v>
      </c>
    </row>
    <row r="4145" spans="1:10" hidden="1" x14ac:dyDescent="0.25">
      <c r="A4145" s="169">
        <v>54219</v>
      </c>
      <c r="B4145" s="170" t="s">
        <v>3268</v>
      </c>
      <c r="C4145" s="170" t="s">
        <v>11</v>
      </c>
      <c r="D4145" s="170" t="s">
        <v>12</v>
      </c>
      <c r="E4145" s="170">
        <v>473</v>
      </c>
      <c r="F4145" s="170">
        <v>24</v>
      </c>
      <c r="G4145" s="171">
        <v>5.5</v>
      </c>
      <c r="H4145" s="170" t="s">
        <v>415</v>
      </c>
      <c r="I4145" s="171">
        <v>4.25</v>
      </c>
      <c r="J4145" s="169">
        <v>1</v>
      </c>
    </row>
    <row r="4146" spans="1:10" hidden="1" x14ac:dyDescent="0.25">
      <c r="A4146" s="169">
        <v>54219</v>
      </c>
      <c r="B4146" s="170" t="s">
        <v>3268</v>
      </c>
      <c r="C4146" s="170" t="s">
        <v>11</v>
      </c>
      <c r="D4146" s="170" t="s">
        <v>12</v>
      </c>
      <c r="E4146" s="170">
        <v>473</v>
      </c>
      <c r="F4146" s="170">
        <v>24</v>
      </c>
      <c r="G4146" s="171">
        <v>5.5</v>
      </c>
      <c r="H4146" s="170" t="s">
        <v>415</v>
      </c>
      <c r="I4146" s="171">
        <v>4.25</v>
      </c>
      <c r="J4146" s="169">
        <v>1</v>
      </c>
    </row>
    <row r="4147" spans="1:10" hidden="1" x14ac:dyDescent="0.25">
      <c r="A4147" s="169">
        <v>54247</v>
      </c>
      <c r="B4147" s="170" t="s">
        <v>631</v>
      </c>
      <c r="C4147" s="170" t="s">
        <v>24</v>
      </c>
      <c r="D4147" s="170" t="s">
        <v>58</v>
      </c>
      <c r="E4147" s="170">
        <v>375</v>
      </c>
      <c r="F4147" s="170">
        <v>12</v>
      </c>
      <c r="G4147" s="171">
        <v>13</v>
      </c>
      <c r="H4147" s="170" t="s">
        <v>256</v>
      </c>
      <c r="I4147" s="171">
        <v>10.49</v>
      </c>
      <c r="J4147" s="169">
        <v>1</v>
      </c>
    </row>
    <row r="4148" spans="1:10" hidden="1" x14ac:dyDescent="0.25">
      <c r="A4148" s="169">
        <v>54250</v>
      </c>
      <c r="B4148" s="170" t="s">
        <v>3269</v>
      </c>
      <c r="C4148" s="170" t="s">
        <v>24</v>
      </c>
      <c r="D4148" s="170" t="s">
        <v>191</v>
      </c>
      <c r="E4148" s="170">
        <v>750</v>
      </c>
      <c r="F4148" s="170">
        <v>12</v>
      </c>
      <c r="G4148" s="171">
        <v>14</v>
      </c>
      <c r="H4148" s="170" t="s">
        <v>32</v>
      </c>
      <c r="I4148" s="171">
        <v>18.989999999999998</v>
      </c>
      <c r="J4148" s="169">
        <v>1</v>
      </c>
    </row>
    <row r="4149" spans="1:10" hidden="1" x14ac:dyDescent="0.25">
      <c r="A4149" s="169">
        <v>54252</v>
      </c>
      <c r="B4149" s="170" t="s">
        <v>3270</v>
      </c>
      <c r="C4149" s="170" t="s">
        <v>11</v>
      </c>
      <c r="D4149" s="170" t="s">
        <v>12</v>
      </c>
      <c r="E4149" s="170">
        <v>8520</v>
      </c>
      <c r="F4149" s="170">
        <v>1</v>
      </c>
      <c r="G4149" s="171">
        <v>4.5</v>
      </c>
      <c r="H4149" s="170" t="s">
        <v>2190</v>
      </c>
      <c r="I4149" s="171">
        <v>71.760000000000005</v>
      </c>
      <c r="J4149" s="169">
        <v>24</v>
      </c>
    </row>
    <row r="4150" spans="1:10" hidden="1" x14ac:dyDescent="0.25">
      <c r="A4150" s="169">
        <v>54252</v>
      </c>
      <c r="B4150" s="170" t="s">
        <v>3270</v>
      </c>
      <c r="C4150" s="170" t="s">
        <v>11</v>
      </c>
      <c r="D4150" s="170" t="s">
        <v>12</v>
      </c>
      <c r="E4150" s="170">
        <v>8520</v>
      </c>
      <c r="F4150" s="170">
        <v>1</v>
      </c>
      <c r="G4150" s="171">
        <v>4.5</v>
      </c>
      <c r="H4150" s="170" t="s">
        <v>2190</v>
      </c>
      <c r="I4150" s="171">
        <v>71.760000000000005</v>
      </c>
      <c r="J4150" s="169">
        <v>24</v>
      </c>
    </row>
    <row r="4151" spans="1:10" hidden="1" x14ac:dyDescent="0.25">
      <c r="A4151" s="169">
        <v>54253</v>
      </c>
      <c r="B4151" s="170" t="s">
        <v>3271</v>
      </c>
      <c r="C4151" s="170" t="s">
        <v>11</v>
      </c>
      <c r="D4151" s="170" t="s">
        <v>303</v>
      </c>
      <c r="E4151" s="170">
        <v>8520</v>
      </c>
      <c r="F4151" s="170">
        <v>1</v>
      </c>
      <c r="G4151" s="171">
        <v>5</v>
      </c>
      <c r="H4151" s="170" t="s">
        <v>2190</v>
      </c>
      <c r="I4151" s="171">
        <v>78.959999999999994</v>
      </c>
      <c r="J4151" s="169">
        <v>24</v>
      </c>
    </row>
    <row r="4152" spans="1:10" hidden="1" x14ac:dyDescent="0.25">
      <c r="A4152" s="169">
        <v>54253</v>
      </c>
      <c r="B4152" s="170" t="s">
        <v>3271</v>
      </c>
      <c r="C4152" s="170" t="s">
        <v>11</v>
      </c>
      <c r="D4152" s="170" t="s">
        <v>303</v>
      </c>
      <c r="E4152" s="170">
        <v>8520</v>
      </c>
      <c r="F4152" s="170">
        <v>1</v>
      </c>
      <c r="G4152" s="171">
        <v>5</v>
      </c>
      <c r="H4152" s="170" t="s">
        <v>2190</v>
      </c>
      <c r="I4152" s="171">
        <v>78.959999999999994</v>
      </c>
      <c r="J4152" s="169">
        <v>24</v>
      </c>
    </row>
    <row r="4153" spans="1:10" hidden="1" x14ac:dyDescent="0.25">
      <c r="A4153" s="169">
        <v>54254</v>
      </c>
      <c r="B4153" s="170" t="s">
        <v>3272</v>
      </c>
      <c r="C4153" s="170" t="s">
        <v>11</v>
      </c>
      <c r="D4153" s="170" t="s">
        <v>474</v>
      </c>
      <c r="E4153" s="170">
        <v>8520</v>
      </c>
      <c r="F4153" s="170">
        <v>1</v>
      </c>
      <c r="G4153" s="171">
        <v>5.8</v>
      </c>
      <c r="H4153" s="170" t="s">
        <v>2190</v>
      </c>
      <c r="I4153" s="171">
        <v>76.56</v>
      </c>
      <c r="J4153" s="169">
        <v>24</v>
      </c>
    </row>
    <row r="4154" spans="1:10" hidden="1" x14ac:dyDescent="0.25">
      <c r="A4154" s="169">
        <v>54254</v>
      </c>
      <c r="B4154" s="170" t="s">
        <v>3272</v>
      </c>
      <c r="C4154" s="170" t="s">
        <v>11</v>
      </c>
      <c r="D4154" s="170" t="s">
        <v>474</v>
      </c>
      <c r="E4154" s="170">
        <v>8520</v>
      </c>
      <c r="F4154" s="170">
        <v>1</v>
      </c>
      <c r="G4154" s="171">
        <v>5.8</v>
      </c>
      <c r="H4154" s="170" t="s">
        <v>2190</v>
      </c>
      <c r="I4154" s="171">
        <v>76.56</v>
      </c>
      <c r="J4154" s="169">
        <v>24</v>
      </c>
    </row>
    <row r="4155" spans="1:10" hidden="1" x14ac:dyDescent="0.25">
      <c r="A4155" s="169">
        <v>54257</v>
      </c>
      <c r="B4155" s="170" t="s">
        <v>3273</v>
      </c>
      <c r="C4155" s="170" t="s">
        <v>11</v>
      </c>
      <c r="D4155" s="170" t="s">
        <v>12</v>
      </c>
      <c r="E4155" s="170">
        <v>473</v>
      </c>
      <c r="F4155" s="170">
        <v>24</v>
      </c>
      <c r="G4155" s="171">
        <v>4.7</v>
      </c>
      <c r="H4155" s="170" t="s">
        <v>2850</v>
      </c>
      <c r="I4155" s="171">
        <v>3.9</v>
      </c>
      <c r="J4155" s="169">
        <v>1</v>
      </c>
    </row>
    <row r="4156" spans="1:10" hidden="1" x14ac:dyDescent="0.25">
      <c r="A4156" s="169">
        <v>54257</v>
      </c>
      <c r="B4156" s="170" t="s">
        <v>3273</v>
      </c>
      <c r="C4156" s="170" t="s">
        <v>11</v>
      </c>
      <c r="D4156" s="170" t="s">
        <v>12</v>
      </c>
      <c r="E4156" s="170">
        <v>473</v>
      </c>
      <c r="F4156" s="170">
        <v>24</v>
      </c>
      <c r="G4156" s="171">
        <v>4.7</v>
      </c>
      <c r="H4156" s="170" t="s">
        <v>2850</v>
      </c>
      <c r="I4156" s="171">
        <v>3.9</v>
      </c>
      <c r="J4156" s="169">
        <v>1</v>
      </c>
    </row>
    <row r="4157" spans="1:10" hidden="1" x14ac:dyDescent="0.25">
      <c r="A4157" s="169">
        <v>54258</v>
      </c>
      <c r="B4157" s="170" t="s">
        <v>3274</v>
      </c>
      <c r="C4157" s="170" t="s">
        <v>11</v>
      </c>
      <c r="D4157" s="170" t="s">
        <v>267</v>
      </c>
      <c r="E4157" s="170">
        <v>473</v>
      </c>
      <c r="F4157" s="170">
        <v>24</v>
      </c>
      <c r="G4157" s="171">
        <v>5.2</v>
      </c>
      <c r="H4157" s="170" t="s">
        <v>2850</v>
      </c>
      <c r="I4157" s="171">
        <v>4.55</v>
      </c>
      <c r="J4157" s="169">
        <v>1</v>
      </c>
    </row>
    <row r="4158" spans="1:10" hidden="1" x14ac:dyDescent="0.25">
      <c r="A4158" s="169">
        <v>54258</v>
      </c>
      <c r="B4158" s="170" t="s">
        <v>3274</v>
      </c>
      <c r="C4158" s="170" t="s">
        <v>11</v>
      </c>
      <c r="D4158" s="170" t="s">
        <v>267</v>
      </c>
      <c r="E4158" s="170">
        <v>473</v>
      </c>
      <c r="F4158" s="170">
        <v>24</v>
      </c>
      <c r="G4158" s="171">
        <v>5.2</v>
      </c>
      <c r="H4158" s="170" t="s">
        <v>2850</v>
      </c>
      <c r="I4158" s="171">
        <v>4.55</v>
      </c>
      <c r="J4158" s="169">
        <v>1</v>
      </c>
    </row>
    <row r="4159" spans="1:10" hidden="1" x14ac:dyDescent="0.25">
      <c r="A4159" s="169">
        <v>54260</v>
      </c>
      <c r="B4159" s="170" t="s">
        <v>3275</v>
      </c>
      <c r="C4159" s="170" t="s">
        <v>11</v>
      </c>
      <c r="D4159" s="170" t="s">
        <v>267</v>
      </c>
      <c r="E4159" s="170">
        <v>473</v>
      </c>
      <c r="F4159" s="170">
        <v>24</v>
      </c>
      <c r="G4159" s="171">
        <v>5.2</v>
      </c>
      <c r="H4159" s="170" t="s">
        <v>2850</v>
      </c>
      <c r="I4159" s="171">
        <v>4.55</v>
      </c>
      <c r="J4159" s="169">
        <v>1</v>
      </c>
    </row>
    <row r="4160" spans="1:10" hidden="1" x14ac:dyDescent="0.25">
      <c r="A4160" s="169">
        <v>54260</v>
      </c>
      <c r="B4160" s="170" t="s">
        <v>3275</v>
      </c>
      <c r="C4160" s="170" t="s">
        <v>11</v>
      </c>
      <c r="D4160" s="170" t="s">
        <v>267</v>
      </c>
      <c r="E4160" s="170">
        <v>473</v>
      </c>
      <c r="F4160" s="170">
        <v>24</v>
      </c>
      <c r="G4160" s="171">
        <v>5.2</v>
      </c>
      <c r="H4160" s="170" t="s">
        <v>2850</v>
      </c>
      <c r="I4160" s="171">
        <v>4.55</v>
      </c>
      <c r="J4160" s="169">
        <v>1</v>
      </c>
    </row>
    <row r="4161" spans="1:10" hidden="1" x14ac:dyDescent="0.25">
      <c r="A4161" s="169">
        <v>54267</v>
      </c>
      <c r="B4161" s="170" t="s">
        <v>3276</v>
      </c>
      <c r="C4161" s="170" t="s">
        <v>11</v>
      </c>
      <c r="D4161" s="170" t="s">
        <v>12</v>
      </c>
      <c r="E4161" s="170">
        <v>473</v>
      </c>
      <c r="F4161" s="170">
        <v>24</v>
      </c>
      <c r="G4161" s="171">
        <v>5.5</v>
      </c>
      <c r="H4161" s="170" t="s">
        <v>2850</v>
      </c>
      <c r="I4161" s="171">
        <v>4.0999999999999996</v>
      </c>
      <c r="J4161" s="169">
        <v>1</v>
      </c>
    </row>
    <row r="4162" spans="1:10" hidden="1" x14ac:dyDescent="0.25">
      <c r="A4162" s="169">
        <v>54267</v>
      </c>
      <c r="B4162" s="170" t="s">
        <v>3276</v>
      </c>
      <c r="C4162" s="170" t="s">
        <v>11</v>
      </c>
      <c r="D4162" s="170" t="s">
        <v>12</v>
      </c>
      <c r="E4162" s="170">
        <v>473</v>
      </c>
      <c r="F4162" s="170">
        <v>24</v>
      </c>
      <c r="G4162" s="171">
        <v>5.5</v>
      </c>
      <c r="H4162" s="170" t="s">
        <v>2850</v>
      </c>
      <c r="I4162" s="171">
        <v>4.0999999999999996</v>
      </c>
      <c r="J4162" s="169">
        <v>1</v>
      </c>
    </row>
    <row r="4163" spans="1:10" hidden="1" x14ac:dyDescent="0.25">
      <c r="A4163" s="169">
        <v>54269</v>
      </c>
      <c r="B4163" s="170" t="s">
        <v>3277</v>
      </c>
      <c r="C4163" s="170" t="s">
        <v>11</v>
      </c>
      <c r="D4163" s="170" t="s">
        <v>267</v>
      </c>
      <c r="E4163" s="170">
        <v>473</v>
      </c>
      <c r="F4163" s="170">
        <v>24</v>
      </c>
      <c r="G4163" s="171">
        <v>4.5</v>
      </c>
      <c r="H4163" s="170" t="s">
        <v>1457</v>
      </c>
      <c r="I4163" s="171">
        <v>4.25</v>
      </c>
      <c r="J4163" s="169">
        <v>1</v>
      </c>
    </row>
    <row r="4164" spans="1:10" hidden="1" x14ac:dyDescent="0.25">
      <c r="A4164" s="169">
        <v>54269</v>
      </c>
      <c r="B4164" s="170" t="s">
        <v>3277</v>
      </c>
      <c r="C4164" s="170" t="s">
        <v>11</v>
      </c>
      <c r="D4164" s="170" t="s">
        <v>267</v>
      </c>
      <c r="E4164" s="170">
        <v>473</v>
      </c>
      <c r="F4164" s="170">
        <v>24</v>
      </c>
      <c r="G4164" s="171">
        <v>4.5</v>
      </c>
      <c r="H4164" s="170" t="s">
        <v>1457</v>
      </c>
      <c r="I4164" s="171">
        <v>4.25</v>
      </c>
      <c r="J4164" s="169">
        <v>1</v>
      </c>
    </row>
    <row r="4165" spans="1:10" hidden="1" x14ac:dyDescent="0.25">
      <c r="A4165" s="169">
        <v>54270</v>
      </c>
      <c r="B4165" s="170" t="s">
        <v>3278</v>
      </c>
      <c r="C4165" s="170" t="s">
        <v>11</v>
      </c>
      <c r="D4165" s="170" t="s">
        <v>12</v>
      </c>
      <c r="E4165" s="170">
        <v>11352</v>
      </c>
      <c r="F4165" s="170">
        <v>1</v>
      </c>
      <c r="G4165" s="171">
        <v>5</v>
      </c>
      <c r="H4165" s="170" t="s">
        <v>1457</v>
      </c>
      <c r="I4165" s="171">
        <v>89.76</v>
      </c>
      <c r="J4165" s="169">
        <v>24</v>
      </c>
    </row>
    <row r="4166" spans="1:10" hidden="1" x14ac:dyDescent="0.25">
      <c r="A4166" s="169">
        <v>54270</v>
      </c>
      <c r="B4166" s="170" t="s">
        <v>3278</v>
      </c>
      <c r="C4166" s="170" t="s">
        <v>11</v>
      </c>
      <c r="D4166" s="170" t="s">
        <v>12</v>
      </c>
      <c r="E4166" s="170">
        <v>11352</v>
      </c>
      <c r="F4166" s="170">
        <v>1</v>
      </c>
      <c r="G4166" s="171">
        <v>5</v>
      </c>
      <c r="H4166" s="170" t="s">
        <v>1457</v>
      </c>
      <c r="I4166" s="171">
        <v>89.76</v>
      </c>
      <c r="J4166" s="169">
        <v>24</v>
      </c>
    </row>
    <row r="4167" spans="1:10" hidden="1" x14ac:dyDescent="0.25">
      <c r="A4167" s="169">
        <v>54274</v>
      </c>
      <c r="B4167" s="170" t="s">
        <v>3279</v>
      </c>
      <c r="C4167" s="170" t="s">
        <v>11</v>
      </c>
      <c r="D4167" s="170" t="s">
        <v>267</v>
      </c>
      <c r="E4167" s="170">
        <v>473</v>
      </c>
      <c r="F4167" s="170">
        <v>24</v>
      </c>
      <c r="G4167" s="171">
        <v>5</v>
      </c>
      <c r="H4167" s="170" t="s">
        <v>1457</v>
      </c>
      <c r="I4167" s="171">
        <v>4.75</v>
      </c>
      <c r="J4167" s="169">
        <v>1</v>
      </c>
    </row>
    <row r="4168" spans="1:10" hidden="1" x14ac:dyDescent="0.25">
      <c r="A4168" s="169">
        <v>54274</v>
      </c>
      <c r="B4168" s="170" t="s">
        <v>3279</v>
      </c>
      <c r="C4168" s="170" t="s">
        <v>11</v>
      </c>
      <c r="D4168" s="170" t="s">
        <v>267</v>
      </c>
      <c r="E4168" s="170">
        <v>473</v>
      </c>
      <c r="F4168" s="170">
        <v>24</v>
      </c>
      <c r="G4168" s="171">
        <v>5</v>
      </c>
      <c r="H4168" s="170" t="s">
        <v>1457</v>
      </c>
      <c r="I4168" s="171">
        <v>4.75</v>
      </c>
      <c r="J4168" s="169">
        <v>1</v>
      </c>
    </row>
    <row r="4169" spans="1:10" hidden="1" x14ac:dyDescent="0.25">
      <c r="A4169" s="169">
        <v>54275</v>
      </c>
      <c r="B4169" s="170" t="s">
        <v>3280</v>
      </c>
      <c r="C4169" s="170" t="s">
        <v>11</v>
      </c>
      <c r="D4169" s="170" t="s">
        <v>267</v>
      </c>
      <c r="E4169" s="170">
        <v>473</v>
      </c>
      <c r="F4169" s="170">
        <v>24</v>
      </c>
      <c r="G4169" s="171">
        <v>5</v>
      </c>
      <c r="H4169" s="170" t="s">
        <v>1457</v>
      </c>
      <c r="I4169" s="171">
        <v>4.75</v>
      </c>
      <c r="J4169" s="169">
        <v>1</v>
      </c>
    </row>
    <row r="4170" spans="1:10" hidden="1" x14ac:dyDescent="0.25">
      <c r="A4170" s="169">
        <v>54275</v>
      </c>
      <c r="B4170" s="170" t="s">
        <v>3280</v>
      </c>
      <c r="C4170" s="170" t="s">
        <v>11</v>
      </c>
      <c r="D4170" s="170" t="s">
        <v>267</v>
      </c>
      <c r="E4170" s="170">
        <v>473</v>
      </c>
      <c r="F4170" s="170">
        <v>24</v>
      </c>
      <c r="G4170" s="171">
        <v>5</v>
      </c>
      <c r="H4170" s="170" t="s">
        <v>1457</v>
      </c>
      <c r="I4170" s="171">
        <v>4.75</v>
      </c>
      <c r="J4170" s="169">
        <v>1</v>
      </c>
    </row>
    <row r="4171" spans="1:10" hidden="1" x14ac:dyDescent="0.25">
      <c r="A4171" s="169">
        <v>54278</v>
      </c>
      <c r="B4171" s="170" t="s">
        <v>3281</v>
      </c>
      <c r="C4171" s="170" t="s">
        <v>11</v>
      </c>
      <c r="D4171" s="170" t="s">
        <v>12</v>
      </c>
      <c r="E4171" s="170">
        <v>473</v>
      </c>
      <c r="F4171" s="170">
        <v>24</v>
      </c>
      <c r="G4171" s="171">
        <v>4.5</v>
      </c>
      <c r="H4171" s="170" t="s">
        <v>1457</v>
      </c>
      <c r="I4171" s="171">
        <v>3.75</v>
      </c>
      <c r="J4171" s="169">
        <v>1</v>
      </c>
    </row>
    <row r="4172" spans="1:10" hidden="1" x14ac:dyDescent="0.25">
      <c r="A4172" s="169">
        <v>54278</v>
      </c>
      <c r="B4172" s="170" t="s">
        <v>3281</v>
      </c>
      <c r="C4172" s="170" t="s">
        <v>11</v>
      </c>
      <c r="D4172" s="170" t="s">
        <v>12</v>
      </c>
      <c r="E4172" s="170">
        <v>473</v>
      </c>
      <c r="F4172" s="170">
        <v>24</v>
      </c>
      <c r="G4172" s="171">
        <v>4.5</v>
      </c>
      <c r="H4172" s="170" t="s">
        <v>1457</v>
      </c>
      <c r="I4172" s="171">
        <v>3.75</v>
      </c>
      <c r="J4172" s="169">
        <v>1</v>
      </c>
    </row>
    <row r="4173" spans="1:10" hidden="1" x14ac:dyDescent="0.25">
      <c r="A4173" s="169">
        <v>54281</v>
      </c>
      <c r="B4173" s="170" t="s">
        <v>3282</v>
      </c>
      <c r="C4173" s="170" t="s">
        <v>11</v>
      </c>
      <c r="D4173" s="170" t="s">
        <v>12</v>
      </c>
      <c r="E4173" s="170">
        <v>355</v>
      </c>
      <c r="F4173" s="170">
        <v>24</v>
      </c>
      <c r="G4173" s="171">
        <v>5</v>
      </c>
      <c r="H4173" s="170" t="s">
        <v>1457</v>
      </c>
      <c r="I4173" s="171">
        <v>2.93</v>
      </c>
      <c r="J4173" s="169">
        <v>1</v>
      </c>
    </row>
    <row r="4174" spans="1:10" hidden="1" x14ac:dyDescent="0.25">
      <c r="A4174" s="169">
        <v>54281</v>
      </c>
      <c r="B4174" s="170" t="s">
        <v>3282</v>
      </c>
      <c r="C4174" s="170" t="s">
        <v>11</v>
      </c>
      <c r="D4174" s="170" t="s">
        <v>12</v>
      </c>
      <c r="E4174" s="170">
        <v>355</v>
      </c>
      <c r="F4174" s="170">
        <v>24</v>
      </c>
      <c r="G4174" s="171">
        <v>5</v>
      </c>
      <c r="H4174" s="170" t="s">
        <v>1457</v>
      </c>
      <c r="I4174" s="171">
        <v>2.93</v>
      </c>
      <c r="J4174" s="169">
        <v>1</v>
      </c>
    </row>
    <row r="4175" spans="1:10" hidden="1" x14ac:dyDescent="0.25">
      <c r="A4175" s="169">
        <v>54285</v>
      </c>
      <c r="B4175" s="170" t="s">
        <v>3283</v>
      </c>
      <c r="C4175" s="170" t="s">
        <v>11</v>
      </c>
      <c r="D4175" s="170" t="s">
        <v>12</v>
      </c>
      <c r="E4175" s="170">
        <v>473</v>
      </c>
      <c r="F4175" s="170">
        <v>24</v>
      </c>
      <c r="G4175" s="171">
        <v>5</v>
      </c>
      <c r="H4175" s="170" t="s">
        <v>1742</v>
      </c>
      <c r="I4175" s="171">
        <v>4.8</v>
      </c>
      <c r="J4175" s="169">
        <v>1</v>
      </c>
    </row>
    <row r="4176" spans="1:10" hidden="1" x14ac:dyDescent="0.25">
      <c r="A4176" s="169">
        <v>54285</v>
      </c>
      <c r="B4176" s="170" t="s">
        <v>3283</v>
      </c>
      <c r="C4176" s="170" t="s">
        <v>11</v>
      </c>
      <c r="D4176" s="170" t="s">
        <v>12</v>
      </c>
      <c r="E4176" s="170">
        <v>473</v>
      </c>
      <c r="F4176" s="170">
        <v>24</v>
      </c>
      <c r="G4176" s="171">
        <v>5</v>
      </c>
      <c r="H4176" s="170" t="s">
        <v>1742</v>
      </c>
      <c r="I4176" s="171">
        <v>4.8</v>
      </c>
      <c r="J4176" s="169">
        <v>1</v>
      </c>
    </row>
    <row r="4177" spans="1:10" hidden="1" x14ac:dyDescent="0.25">
      <c r="A4177" s="169">
        <v>54289</v>
      </c>
      <c r="B4177" s="170" t="s">
        <v>3284</v>
      </c>
      <c r="C4177" s="170" t="s">
        <v>11</v>
      </c>
      <c r="D4177" s="170" t="s">
        <v>303</v>
      </c>
      <c r="E4177" s="170">
        <v>473</v>
      </c>
      <c r="F4177" s="170">
        <v>24</v>
      </c>
      <c r="G4177" s="171">
        <v>6.5</v>
      </c>
      <c r="H4177" s="170" t="s">
        <v>1391</v>
      </c>
      <c r="I4177" s="171">
        <v>4.79</v>
      </c>
      <c r="J4177" s="169">
        <v>1</v>
      </c>
    </row>
    <row r="4178" spans="1:10" hidden="1" x14ac:dyDescent="0.25">
      <c r="A4178" s="169">
        <v>54289</v>
      </c>
      <c r="B4178" s="170" t="s">
        <v>3284</v>
      </c>
      <c r="C4178" s="170" t="s">
        <v>11</v>
      </c>
      <c r="D4178" s="170" t="s">
        <v>303</v>
      </c>
      <c r="E4178" s="170">
        <v>473</v>
      </c>
      <c r="F4178" s="170">
        <v>24</v>
      </c>
      <c r="G4178" s="171">
        <v>6.5</v>
      </c>
      <c r="H4178" s="170" t="s">
        <v>1391</v>
      </c>
      <c r="I4178" s="171">
        <v>4.79</v>
      </c>
      <c r="J4178" s="169">
        <v>1</v>
      </c>
    </row>
    <row r="4179" spans="1:10" hidden="1" x14ac:dyDescent="0.25">
      <c r="A4179" s="169">
        <v>54296</v>
      </c>
      <c r="B4179" s="170" t="s">
        <v>3285</v>
      </c>
      <c r="C4179" s="170" t="s">
        <v>11</v>
      </c>
      <c r="D4179" s="170" t="s">
        <v>267</v>
      </c>
      <c r="E4179" s="170">
        <v>355</v>
      </c>
      <c r="F4179" s="170">
        <v>24</v>
      </c>
      <c r="G4179" s="171">
        <v>4.5</v>
      </c>
      <c r="H4179" s="170" t="s">
        <v>2967</v>
      </c>
      <c r="I4179" s="171">
        <v>3.09</v>
      </c>
      <c r="J4179" s="169">
        <v>1</v>
      </c>
    </row>
    <row r="4180" spans="1:10" hidden="1" x14ac:dyDescent="0.25">
      <c r="A4180" s="169">
        <v>54296</v>
      </c>
      <c r="B4180" s="170" t="s">
        <v>3285</v>
      </c>
      <c r="C4180" s="170" t="s">
        <v>11</v>
      </c>
      <c r="D4180" s="170" t="s">
        <v>267</v>
      </c>
      <c r="E4180" s="170">
        <v>355</v>
      </c>
      <c r="F4180" s="170">
        <v>24</v>
      </c>
      <c r="G4180" s="171">
        <v>4.5</v>
      </c>
      <c r="H4180" s="170" t="s">
        <v>2967</v>
      </c>
      <c r="I4180" s="171">
        <v>3.09</v>
      </c>
      <c r="J4180" s="169">
        <v>1</v>
      </c>
    </row>
    <row r="4181" spans="1:10" hidden="1" x14ac:dyDescent="0.25">
      <c r="A4181" s="169">
        <v>54304</v>
      </c>
      <c r="B4181" s="170" t="s">
        <v>3286</v>
      </c>
      <c r="C4181" s="170" t="s">
        <v>11</v>
      </c>
      <c r="D4181" s="170" t="s">
        <v>267</v>
      </c>
      <c r="E4181" s="170">
        <v>500</v>
      </c>
      <c r="F4181" s="170">
        <v>12</v>
      </c>
      <c r="G4181" s="171">
        <v>4.5999999999999996</v>
      </c>
      <c r="H4181" s="170" t="s">
        <v>1623</v>
      </c>
      <c r="I4181" s="171">
        <v>5.24</v>
      </c>
      <c r="J4181" s="169">
        <v>1</v>
      </c>
    </row>
    <row r="4182" spans="1:10" hidden="1" x14ac:dyDescent="0.25">
      <c r="A4182" s="169">
        <v>54304</v>
      </c>
      <c r="B4182" s="170" t="s">
        <v>3286</v>
      </c>
      <c r="C4182" s="170" t="s">
        <v>11</v>
      </c>
      <c r="D4182" s="170" t="s">
        <v>267</v>
      </c>
      <c r="E4182" s="170">
        <v>500</v>
      </c>
      <c r="F4182" s="170">
        <v>12</v>
      </c>
      <c r="G4182" s="171">
        <v>4.5999999999999996</v>
      </c>
      <c r="H4182" s="170" t="s">
        <v>1623</v>
      </c>
      <c r="I4182" s="171">
        <v>5.24</v>
      </c>
      <c r="J4182" s="169">
        <v>1</v>
      </c>
    </row>
    <row r="4183" spans="1:10" hidden="1" x14ac:dyDescent="0.25">
      <c r="A4183" s="169">
        <v>54318</v>
      </c>
      <c r="B4183" s="170" t="s">
        <v>3287</v>
      </c>
      <c r="C4183" s="170" t="s">
        <v>11</v>
      </c>
      <c r="D4183" s="170" t="s">
        <v>12</v>
      </c>
      <c r="E4183" s="170">
        <v>11352</v>
      </c>
      <c r="F4183" s="170">
        <v>1</v>
      </c>
      <c r="G4183" s="171">
        <v>4.5</v>
      </c>
      <c r="H4183" s="170" t="s">
        <v>1391</v>
      </c>
      <c r="I4183" s="171">
        <v>90.96</v>
      </c>
      <c r="J4183" s="169">
        <v>24</v>
      </c>
    </row>
    <row r="4184" spans="1:10" hidden="1" x14ac:dyDescent="0.25">
      <c r="A4184" s="169">
        <v>54318</v>
      </c>
      <c r="B4184" s="170" t="s">
        <v>3287</v>
      </c>
      <c r="C4184" s="170" t="s">
        <v>11</v>
      </c>
      <c r="D4184" s="170" t="s">
        <v>12</v>
      </c>
      <c r="E4184" s="170">
        <v>11352</v>
      </c>
      <c r="F4184" s="170">
        <v>1</v>
      </c>
      <c r="G4184" s="171">
        <v>4.5</v>
      </c>
      <c r="H4184" s="170" t="s">
        <v>1391</v>
      </c>
      <c r="I4184" s="171">
        <v>90.96</v>
      </c>
      <c r="J4184" s="169">
        <v>24</v>
      </c>
    </row>
    <row r="4185" spans="1:10" hidden="1" x14ac:dyDescent="0.25">
      <c r="A4185" s="169">
        <v>54319</v>
      </c>
      <c r="B4185" s="170" t="s">
        <v>3288</v>
      </c>
      <c r="C4185" s="170" t="s">
        <v>11</v>
      </c>
      <c r="D4185" s="170" t="s">
        <v>267</v>
      </c>
      <c r="E4185" s="170">
        <v>473</v>
      </c>
      <c r="F4185" s="170">
        <v>24</v>
      </c>
      <c r="G4185" s="171">
        <v>4.8</v>
      </c>
      <c r="H4185" s="170" t="s">
        <v>2850</v>
      </c>
      <c r="I4185" s="171">
        <v>4.0999999999999996</v>
      </c>
      <c r="J4185" s="169">
        <v>1</v>
      </c>
    </row>
    <row r="4186" spans="1:10" hidden="1" x14ac:dyDescent="0.25">
      <c r="A4186" s="169">
        <v>54319</v>
      </c>
      <c r="B4186" s="170" t="s">
        <v>3288</v>
      </c>
      <c r="C4186" s="170" t="s">
        <v>11</v>
      </c>
      <c r="D4186" s="170" t="s">
        <v>267</v>
      </c>
      <c r="E4186" s="170">
        <v>473</v>
      </c>
      <c r="F4186" s="170">
        <v>24</v>
      </c>
      <c r="G4186" s="171">
        <v>4.8</v>
      </c>
      <c r="H4186" s="170" t="s">
        <v>2850</v>
      </c>
      <c r="I4186" s="171">
        <v>4.0999999999999996</v>
      </c>
      <c r="J4186" s="169">
        <v>1</v>
      </c>
    </row>
    <row r="4187" spans="1:10" hidden="1" x14ac:dyDescent="0.25">
      <c r="A4187" s="169">
        <v>54321</v>
      </c>
      <c r="B4187" s="170" t="s">
        <v>3289</v>
      </c>
      <c r="C4187" s="170" t="s">
        <v>11</v>
      </c>
      <c r="D4187" s="170" t="s">
        <v>303</v>
      </c>
      <c r="E4187" s="170">
        <v>473</v>
      </c>
      <c r="F4187" s="170">
        <v>24</v>
      </c>
      <c r="G4187" s="171">
        <v>7</v>
      </c>
      <c r="H4187" s="170" t="s">
        <v>2850</v>
      </c>
      <c r="I4187" s="171">
        <v>4.55</v>
      </c>
      <c r="J4187" s="169">
        <v>1</v>
      </c>
    </row>
    <row r="4188" spans="1:10" hidden="1" x14ac:dyDescent="0.25">
      <c r="A4188" s="169">
        <v>54321</v>
      </c>
      <c r="B4188" s="170" t="s">
        <v>3289</v>
      </c>
      <c r="C4188" s="170" t="s">
        <v>11</v>
      </c>
      <c r="D4188" s="170" t="s">
        <v>303</v>
      </c>
      <c r="E4188" s="170">
        <v>473</v>
      </c>
      <c r="F4188" s="170">
        <v>24</v>
      </c>
      <c r="G4188" s="171">
        <v>7</v>
      </c>
      <c r="H4188" s="170" t="s">
        <v>2850</v>
      </c>
      <c r="I4188" s="171">
        <v>4.55</v>
      </c>
      <c r="J4188" s="169">
        <v>1</v>
      </c>
    </row>
    <row r="4189" spans="1:10" hidden="1" x14ac:dyDescent="0.25">
      <c r="A4189" s="169">
        <v>54322</v>
      </c>
      <c r="B4189" s="170" t="s">
        <v>3290</v>
      </c>
      <c r="C4189" s="170" t="s">
        <v>24</v>
      </c>
      <c r="D4189" s="170" t="s">
        <v>504</v>
      </c>
      <c r="E4189" s="170">
        <v>750</v>
      </c>
      <c r="F4189" s="170">
        <v>12</v>
      </c>
      <c r="G4189" s="171">
        <v>5</v>
      </c>
      <c r="H4189" s="170" t="s">
        <v>256</v>
      </c>
      <c r="I4189" s="171">
        <v>15.99</v>
      </c>
      <c r="J4189" s="169">
        <v>1</v>
      </c>
    </row>
    <row r="4190" spans="1:10" hidden="1" x14ac:dyDescent="0.25">
      <c r="A4190" s="169">
        <v>54325</v>
      </c>
      <c r="B4190" s="170" t="s">
        <v>3291</v>
      </c>
      <c r="C4190" s="170" t="s">
        <v>11</v>
      </c>
      <c r="D4190" s="170" t="s">
        <v>303</v>
      </c>
      <c r="E4190" s="170">
        <v>473</v>
      </c>
      <c r="F4190" s="170">
        <v>24</v>
      </c>
      <c r="G4190" s="171">
        <v>10</v>
      </c>
      <c r="H4190" s="170" t="s">
        <v>2850</v>
      </c>
      <c r="I4190" s="171">
        <v>4.55</v>
      </c>
      <c r="J4190" s="169">
        <v>1</v>
      </c>
    </row>
    <row r="4191" spans="1:10" hidden="1" x14ac:dyDescent="0.25">
      <c r="A4191" s="169">
        <v>54325</v>
      </c>
      <c r="B4191" s="170" t="s">
        <v>3291</v>
      </c>
      <c r="C4191" s="170" t="s">
        <v>11</v>
      </c>
      <c r="D4191" s="170" t="s">
        <v>303</v>
      </c>
      <c r="E4191" s="170">
        <v>473</v>
      </c>
      <c r="F4191" s="170">
        <v>24</v>
      </c>
      <c r="G4191" s="171">
        <v>10</v>
      </c>
      <c r="H4191" s="170" t="s">
        <v>2850</v>
      </c>
      <c r="I4191" s="171">
        <v>4.55</v>
      </c>
      <c r="J4191" s="169">
        <v>1</v>
      </c>
    </row>
    <row r="4192" spans="1:10" hidden="1" x14ac:dyDescent="0.25">
      <c r="A4192" s="169">
        <v>54328</v>
      </c>
      <c r="B4192" s="170" t="s">
        <v>3292</v>
      </c>
      <c r="C4192" s="170" t="s">
        <v>11</v>
      </c>
      <c r="D4192" s="170" t="s">
        <v>267</v>
      </c>
      <c r="E4192" s="170">
        <v>473</v>
      </c>
      <c r="F4192" s="170">
        <v>24</v>
      </c>
      <c r="G4192" s="171">
        <v>4.8</v>
      </c>
      <c r="H4192" s="170" t="s">
        <v>2850</v>
      </c>
      <c r="I4192" s="171">
        <v>4.25</v>
      </c>
      <c r="J4192" s="169">
        <v>1</v>
      </c>
    </row>
    <row r="4193" spans="1:10" hidden="1" x14ac:dyDescent="0.25">
      <c r="A4193" s="169">
        <v>54328</v>
      </c>
      <c r="B4193" s="170" t="s">
        <v>3292</v>
      </c>
      <c r="C4193" s="170" t="s">
        <v>11</v>
      </c>
      <c r="D4193" s="170" t="s">
        <v>267</v>
      </c>
      <c r="E4193" s="170">
        <v>473</v>
      </c>
      <c r="F4193" s="170">
        <v>24</v>
      </c>
      <c r="G4193" s="171">
        <v>4.8</v>
      </c>
      <c r="H4193" s="170" t="s">
        <v>2850</v>
      </c>
      <c r="I4193" s="171">
        <v>4.25</v>
      </c>
      <c r="J4193" s="169">
        <v>1</v>
      </c>
    </row>
    <row r="4194" spans="1:10" hidden="1" x14ac:dyDescent="0.25">
      <c r="A4194" s="169">
        <v>54333</v>
      </c>
      <c r="B4194" s="170" t="s">
        <v>3293</v>
      </c>
      <c r="C4194" s="170" t="s">
        <v>24</v>
      </c>
      <c r="D4194" s="170" t="s">
        <v>504</v>
      </c>
      <c r="E4194" s="170">
        <v>750</v>
      </c>
      <c r="F4194" s="170">
        <v>12</v>
      </c>
      <c r="G4194" s="171">
        <v>5</v>
      </c>
      <c r="H4194" s="170" t="s">
        <v>256</v>
      </c>
      <c r="I4194" s="171">
        <v>15.99</v>
      </c>
      <c r="J4194" s="169">
        <v>1</v>
      </c>
    </row>
    <row r="4195" spans="1:10" hidden="1" x14ac:dyDescent="0.25">
      <c r="A4195" s="169">
        <v>54353</v>
      </c>
      <c r="B4195" s="170" t="s">
        <v>3294</v>
      </c>
      <c r="C4195" s="170" t="s">
        <v>11</v>
      </c>
      <c r="D4195" s="170" t="s">
        <v>303</v>
      </c>
      <c r="E4195" s="170">
        <v>473</v>
      </c>
      <c r="F4195" s="170">
        <v>24</v>
      </c>
      <c r="G4195" s="171">
        <v>11</v>
      </c>
      <c r="H4195" s="170" t="s">
        <v>1459</v>
      </c>
      <c r="I4195" s="171">
        <v>7.99</v>
      </c>
      <c r="J4195" s="169">
        <v>1</v>
      </c>
    </row>
    <row r="4196" spans="1:10" hidden="1" x14ac:dyDescent="0.25">
      <c r="A4196" s="169">
        <v>54353</v>
      </c>
      <c r="B4196" s="170" t="s">
        <v>3294</v>
      </c>
      <c r="C4196" s="170" t="s">
        <v>11</v>
      </c>
      <c r="D4196" s="170" t="s">
        <v>303</v>
      </c>
      <c r="E4196" s="170">
        <v>473</v>
      </c>
      <c r="F4196" s="170">
        <v>24</v>
      </c>
      <c r="G4196" s="171">
        <v>11</v>
      </c>
      <c r="H4196" s="170" t="s">
        <v>1459</v>
      </c>
      <c r="I4196" s="171">
        <v>7.99</v>
      </c>
      <c r="J4196" s="169">
        <v>1</v>
      </c>
    </row>
    <row r="4197" spans="1:10" hidden="1" x14ac:dyDescent="0.25">
      <c r="A4197" s="169">
        <v>54357</v>
      </c>
      <c r="B4197" s="170" t="s">
        <v>3295</v>
      </c>
      <c r="C4197" s="170" t="s">
        <v>11</v>
      </c>
      <c r="D4197" s="170" t="s">
        <v>303</v>
      </c>
      <c r="E4197" s="170">
        <v>473</v>
      </c>
      <c r="F4197" s="170">
        <v>24</v>
      </c>
      <c r="G4197" s="171">
        <v>6.8</v>
      </c>
      <c r="H4197" s="170" t="s">
        <v>2850</v>
      </c>
      <c r="I4197" s="171">
        <v>4.55</v>
      </c>
      <c r="J4197" s="169">
        <v>1</v>
      </c>
    </row>
    <row r="4198" spans="1:10" hidden="1" x14ac:dyDescent="0.25">
      <c r="A4198" s="169">
        <v>54357</v>
      </c>
      <c r="B4198" s="170" t="s">
        <v>3295</v>
      </c>
      <c r="C4198" s="170" t="s">
        <v>11</v>
      </c>
      <c r="D4198" s="170" t="s">
        <v>303</v>
      </c>
      <c r="E4198" s="170">
        <v>473</v>
      </c>
      <c r="F4198" s="170">
        <v>24</v>
      </c>
      <c r="G4198" s="171">
        <v>6.8</v>
      </c>
      <c r="H4198" s="170" t="s">
        <v>2850</v>
      </c>
      <c r="I4198" s="171">
        <v>4.55</v>
      </c>
      <c r="J4198" s="169">
        <v>1</v>
      </c>
    </row>
    <row r="4199" spans="1:10" hidden="1" x14ac:dyDescent="0.25">
      <c r="A4199" s="169">
        <v>54482</v>
      </c>
      <c r="B4199" s="170" t="s">
        <v>3296</v>
      </c>
      <c r="C4199" s="170" t="s">
        <v>24</v>
      </c>
      <c r="D4199" s="170" t="s">
        <v>34</v>
      </c>
      <c r="E4199" s="170">
        <v>750</v>
      </c>
      <c r="F4199" s="170">
        <v>6</v>
      </c>
      <c r="G4199" s="171">
        <v>12.5</v>
      </c>
      <c r="H4199" s="170" t="s">
        <v>2786</v>
      </c>
      <c r="I4199" s="171">
        <v>24.99</v>
      </c>
      <c r="J4199" s="169">
        <v>1</v>
      </c>
    </row>
    <row r="4200" spans="1:10" hidden="1" x14ac:dyDescent="0.25">
      <c r="A4200" s="169">
        <v>54491</v>
      </c>
      <c r="B4200" s="170" t="s">
        <v>3297</v>
      </c>
      <c r="C4200" s="170" t="s">
        <v>11</v>
      </c>
      <c r="D4200" s="170" t="s">
        <v>267</v>
      </c>
      <c r="E4200" s="170">
        <v>473</v>
      </c>
      <c r="F4200" s="170">
        <v>24</v>
      </c>
      <c r="G4200" s="171">
        <v>5</v>
      </c>
      <c r="H4200" s="170" t="s">
        <v>1391</v>
      </c>
      <c r="I4200" s="171">
        <v>4.1100000000000003</v>
      </c>
      <c r="J4200" s="169">
        <v>1</v>
      </c>
    </row>
    <row r="4201" spans="1:10" hidden="1" x14ac:dyDescent="0.25">
      <c r="A4201" s="169">
        <v>54491</v>
      </c>
      <c r="B4201" s="170" t="s">
        <v>3297</v>
      </c>
      <c r="C4201" s="170" t="s">
        <v>11</v>
      </c>
      <c r="D4201" s="170" t="s">
        <v>267</v>
      </c>
      <c r="E4201" s="170">
        <v>473</v>
      </c>
      <c r="F4201" s="170">
        <v>24</v>
      </c>
      <c r="G4201" s="171">
        <v>5</v>
      </c>
      <c r="H4201" s="170" t="s">
        <v>1391</v>
      </c>
      <c r="I4201" s="171">
        <v>4.1100000000000003</v>
      </c>
      <c r="J4201" s="169">
        <v>1</v>
      </c>
    </row>
    <row r="4202" spans="1:10" hidden="1" x14ac:dyDescent="0.25">
      <c r="A4202" s="169">
        <v>54494</v>
      </c>
      <c r="B4202" s="170" t="s">
        <v>3298</v>
      </c>
      <c r="C4202" s="170" t="s">
        <v>11</v>
      </c>
      <c r="D4202" s="170" t="s">
        <v>474</v>
      </c>
      <c r="E4202" s="170">
        <v>473</v>
      </c>
      <c r="F4202" s="170">
        <v>24</v>
      </c>
      <c r="G4202" s="171">
        <v>4.5</v>
      </c>
      <c r="H4202" s="170" t="s">
        <v>105</v>
      </c>
      <c r="I4202" s="171">
        <v>4.3899999999999997</v>
      </c>
      <c r="J4202" s="169">
        <v>1</v>
      </c>
    </row>
    <row r="4203" spans="1:10" hidden="1" x14ac:dyDescent="0.25">
      <c r="A4203" s="169">
        <v>54494</v>
      </c>
      <c r="B4203" s="170" t="s">
        <v>3298</v>
      </c>
      <c r="C4203" s="170" t="s">
        <v>11</v>
      </c>
      <c r="D4203" s="170" t="s">
        <v>474</v>
      </c>
      <c r="E4203" s="170">
        <v>473</v>
      </c>
      <c r="F4203" s="170">
        <v>24</v>
      </c>
      <c r="G4203" s="171">
        <v>4.5</v>
      </c>
      <c r="H4203" s="170" t="s">
        <v>105</v>
      </c>
      <c r="I4203" s="171">
        <v>4.3899999999999997</v>
      </c>
      <c r="J4203" s="169">
        <v>1</v>
      </c>
    </row>
    <row r="4204" spans="1:10" hidden="1" x14ac:dyDescent="0.25">
      <c r="A4204" s="169">
        <v>54542</v>
      </c>
      <c r="B4204" s="170" t="s">
        <v>3299</v>
      </c>
      <c r="C4204" s="170" t="s">
        <v>11</v>
      </c>
      <c r="D4204" s="170" t="s">
        <v>303</v>
      </c>
      <c r="E4204" s="170">
        <v>473</v>
      </c>
      <c r="F4204" s="170">
        <v>24</v>
      </c>
      <c r="G4204" s="171">
        <v>6</v>
      </c>
      <c r="H4204" s="170" t="s">
        <v>1209</v>
      </c>
      <c r="I4204" s="171">
        <v>4.49</v>
      </c>
      <c r="J4204" s="169">
        <v>1</v>
      </c>
    </row>
    <row r="4205" spans="1:10" hidden="1" x14ac:dyDescent="0.25">
      <c r="A4205" s="169">
        <v>54585</v>
      </c>
      <c r="B4205" s="170" t="s">
        <v>3300</v>
      </c>
      <c r="C4205" s="170" t="s">
        <v>263</v>
      </c>
      <c r="D4205" s="170" t="s">
        <v>264</v>
      </c>
      <c r="E4205" s="170">
        <v>30000</v>
      </c>
      <c r="F4205" s="170">
        <v>1</v>
      </c>
      <c r="G4205" s="171">
        <v>6.9</v>
      </c>
      <c r="H4205" s="170" t="s">
        <v>1053</v>
      </c>
      <c r="I4205" s="171">
        <v>294.5</v>
      </c>
      <c r="J4205" s="169">
        <v>1</v>
      </c>
    </row>
    <row r="4206" spans="1:10" hidden="1" x14ac:dyDescent="0.25">
      <c r="A4206" s="169">
        <v>54585</v>
      </c>
      <c r="B4206" s="170" t="s">
        <v>3300</v>
      </c>
      <c r="C4206" s="170" t="s">
        <v>263</v>
      </c>
      <c r="D4206" s="170" t="s">
        <v>264</v>
      </c>
      <c r="E4206" s="170">
        <v>30000</v>
      </c>
      <c r="F4206" s="170">
        <v>1</v>
      </c>
      <c r="G4206" s="171">
        <v>6.9</v>
      </c>
      <c r="H4206" s="170" t="s">
        <v>1053</v>
      </c>
      <c r="I4206" s="171">
        <v>294.5</v>
      </c>
      <c r="J4206" s="169">
        <v>1</v>
      </c>
    </row>
    <row r="4207" spans="1:10" hidden="1" x14ac:dyDescent="0.25">
      <c r="A4207" s="169">
        <v>54593</v>
      </c>
      <c r="B4207" s="170" t="s">
        <v>3301</v>
      </c>
      <c r="C4207" s="170" t="s">
        <v>15</v>
      </c>
      <c r="D4207" s="170" t="s">
        <v>19</v>
      </c>
      <c r="E4207" s="170">
        <v>1750</v>
      </c>
      <c r="F4207" s="170">
        <v>6</v>
      </c>
      <c r="G4207" s="171">
        <v>40</v>
      </c>
      <c r="H4207" s="170" t="s">
        <v>20</v>
      </c>
      <c r="I4207" s="171">
        <v>54.99</v>
      </c>
      <c r="J4207" s="169">
        <v>1</v>
      </c>
    </row>
    <row r="4208" spans="1:10" hidden="1" x14ac:dyDescent="0.25">
      <c r="A4208" s="169">
        <v>54616</v>
      </c>
      <c r="B4208" s="170" t="s">
        <v>3302</v>
      </c>
      <c r="C4208" s="170" t="s">
        <v>11</v>
      </c>
      <c r="D4208" s="170" t="s">
        <v>303</v>
      </c>
      <c r="E4208" s="170">
        <v>473</v>
      </c>
      <c r="F4208" s="170">
        <v>24</v>
      </c>
      <c r="G4208" s="171">
        <v>6.8</v>
      </c>
      <c r="H4208" s="170" t="s">
        <v>2850</v>
      </c>
      <c r="I4208" s="171">
        <v>4.25</v>
      </c>
      <c r="J4208" s="169">
        <v>1</v>
      </c>
    </row>
    <row r="4209" spans="1:10" hidden="1" x14ac:dyDescent="0.25">
      <c r="A4209" s="169">
        <v>54616</v>
      </c>
      <c r="B4209" s="170" t="s">
        <v>3302</v>
      </c>
      <c r="C4209" s="170" t="s">
        <v>11</v>
      </c>
      <c r="D4209" s="170" t="s">
        <v>303</v>
      </c>
      <c r="E4209" s="170">
        <v>473</v>
      </c>
      <c r="F4209" s="170">
        <v>24</v>
      </c>
      <c r="G4209" s="171">
        <v>6.8</v>
      </c>
      <c r="H4209" s="170" t="s">
        <v>2850</v>
      </c>
      <c r="I4209" s="171">
        <v>4.25</v>
      </c>
      <c r="J4209" s="169">
        <v>1</v>
      </c>
    </row>
    <row r="4210" spans="1:10" hidden="1" x14ac:dyDescent="0.25">
      <c r="A4210" s="169">
        <v>54717</v>
      </c>
      <c r="B4210" s="170" t="s">
        <v>3303</v>
      </c>
      <c r="C4210" s="170" t="s">
        <v>24</v>
      </c>
      <c r="D4210" s="170" t="s">
        <v>34</v>
      </c>
      <c r="E4210" s="170">
        <v>750</v>
      </c>
      <c r="F4210" s="170">
        <v>12</v>
      </c>
      <c r="G4210" s="171">
        <v>14.5</v>
      </c>
      <c r="H4210" s="170" t="s">
        <v>200</v>
      </c>
      <c r="I4210" s="171">
        <v>52.38</v>
      </c>
      <c r="J4210" s="169">
        <v>1</v>
      </c>
    </row>
    <row r="4211" spans="1:10" hidden="1" x14ac:dyDescent="0.25">
      <c r="A4211" s="169">
        <v>54725</v>
      </c>
      <c r="B4211" s="170" t="s">
        <v>3304</v>
      </c>
      <c r="C4211" s="170" t="s">
        <v>24</v>
      </c>
      <c r="D4211" s="170" t="s">
        <v>34</v>
      </c>
      <c r="E4211" s="170">
        <v>750</v>
      </c>
      <c r="F4211" s="170">
        <v>6</v>
      </c>
      <c r="G4211" s="171">
        <v>14</v>
      </c>
      <c r="H4211" s="170" t="s">
        <v>200</v>
      </c>
      <c r="I4211" s="171">
        <v>198.21</v>
      </c>
      <c r="J4211" s="169">
        <v>1</v>
      </c>
    </row>
    <row r="4212" spans="1:10" hidden="1" x14ac:dyDescent="0.25">
      <c r="A4212" s="169">
        <v>54728</v>
      </c>
      <c r="B4212" s="170" t="s">
        <v>3305</v>
      </c>
      <c r="C4212" s="170" t="s">
        <v>24</v>
      </c>
      <c r="D4212" s="170" t="s">
        <v>34</v>
      </c>
      <c r="E4212" s="170">
        <v>750</v>
      </c>
      <c r="F4212" s="170">
        <v>6</v>
      </c>
      <c r="G4212" s="171">
        <v>14.5</v>
      </c>
      <c r="H4212" s="170" t="s">
        <v>200</v>
      </c>
      <c r="I4212" s="171">
        <v>198.21</v>
      </c>
      <c r="J4212" s="169">
        <v>1</v>
      </c>
    </row>
    <row r="4213" spans="1:10" hidden="1" x14ac:dyDescent="0.25">
      <c r="A4213" s="169">
        <v>54744</v>
      </c>
      <c r="B4213" s="170" t="s">
        <v>3306</v>
      </c>
      <c r="C4213" s="170" t="s">
        <v>24</v>
      </c>
      <c r="D4213" s="170" t="s">
        <v>34</v>
      </c>
      <c r="E4213" s="170">
        <v>750</v>
      </c>
      <c r="F4213" s="170">
        <v>6</v>
      </c>
      <c r="G4213" s="171">
        <v>14.5</v>
      </c>
      <c r="H4213" s="170" t="s">
        <v>200</v>
      </c>
      <c r="I4213" s="171">
        <v>123.51</v>
      </c>
      <c r="J4213" s="169">
        <v>1</v>
      </c>
    </row>
    <row r="4214" spans="1:10" hidden="1" x14ac:dyDescent="0.25">
      <c r="A4214" s="169">
        <v>54747</v>
      </c>
      <c r="B4214" s="170" t="s">
        <v>3307</v>
      </c>
      <c r="C4214" s="170" t="s">
        <v>24</v>
      </c>
      <c r="D4214" s="170" t="s">
        <v>34</v>
      </c>
      <c r="E4214" s="170">
        <v>750</v>
      </c>
      <c r="F4214" s="170">
        <v>12</v>
      </c>
      <c r="G4214" s="171">
        <v>14.5</v>
      </c>
      <c r="H4214" s="170" t="s">
        <v>200</v>
      </c>
      <c r="I4214" s="171">
        <v>157.30000000000001</v>
      </c>
      <c r="J4214" s="169">
        <v>1</v>
      </c>
    </row>
    <row r="4215" spans="1:10" hidden="1" x14ac:dyDescent="0.25">
      <c r="A4215" s="169">
        <v>54748</v>
      </c>
      <c r="B4215" s="170" t="s">
        <v>3308</v>
      </c>
      <c r="C4215" s="170" t="s">
        <v>24</v>
      </c>
      <c r="D4215" s="170" t="s">
        <v>34</v>
      </c>
      <c r="E4215" s="170">
        <v>750</v>
      </c>
      <c r="F4215" s="170">
        <v>12</v>
      </c>
      <c r="G4215" s="171">
        <v>13.5</v>
      </c>
      <c r="H4215" s="170" t="s">
        <v>200</v>
      </c>
      <c r="I4215" s="171">
        <v>123.47</v>
      </c>
      <c r="J4215" s="169">
        <v>1</v>
      </c>
    </row>
    <row r="4216" spans="1:10" hidden="1" x14ac:dyDescent="0.25">
      <c r="A4216" s="169">
        <v>54749</v>
      </c>
      <c r="B4216" s="170" t="s">
        <v>3309</v>
      </c>
      <c r="C4216" s="170" t="s">
        <v>24</v>
      </c>
      <c r="D4216" s="170" t="s">
        <v>34</v>
      </c>
      <c r="E4216" s="170">
        <v>750</v>
      </c>
      <c r="F4216" s="170">
        <v>6</v>
      </c>
      <c r="G4216" s="171">
        <v>14.5</v>
      </c>
      <c r="H4216" s="170" t="s">
        <v>200</v>
      </c>
      <c r="I4216" s="171">
        <v>319.14</v>
      </c>
      <c r="J4216" s="169">
        <v>1</v>
      </c>
    </row>
    <row r="4217" spans="1:10" hidden="1" x14ac:dyDescent="0.25">
      <c r="A4217" s="169">
        <v>54750</v>
      </c>
      <c r="B4217" s="170" t="s">
        <v>3310</v>
      </c>
      <c r="C4217" s="170" t="s">
        <v>24</v>
      </c>
      <c r="D4217" s="170" t="s">
        <v>34</v>
      </c>
      <c r="E4217" s="170">
        <v>750</v>
      </c>
      <c r="F4217" s="170">
        <v>12</v>
      </c>
      <c r="G4217" s="171">
        <v>14.5</v>
      </c>
      <c r="H4217" s="170" t="s">
        <v>200</v>
      </c>
      <c r="I4217" s="171">
        <v>90.32</v>
      </c>
      <c r="J4217" s="169">
        <v>1</v>
      </c>
    </row>
    <row r="4218" spans="1:10" hidden="1" x14ac:dyDescent="0.25">
      <c r="A4218" s="169">
        <v>54751</v>
      </c>
      <c r="B4218" s="170" t="s">
        <v>3311</v>
      </c>
      <c r="C4218" s="170" t="s">
        <v>24</v>
      </c>
      <c r="D4218" s="170" t="s">
        <v>34</v>
      </c>
      <c r="E4218" s="170">
        <v>750</v>
      </c>
      <c r="F4218" s="170">
        <v>12</v>
      </c>
      <c r="G4218" s="171">
        <v>15</v>
      </c>
      <c r="H4218" s="170" t="s">
        <v>200</v>
      </c>
      <c r="I4218" s="171">
        <v>53.49</v>
      </c>
      <c r="J4218" s="169">
        <v>1</v>
      </c>
    </row>
    <row r="4219" spans="1:10" hidden="1" x14ac:dyDescent="0.25">
      <c r="A4219" s="169">
        <v>54753</v>
      </c>
      <c r="B4219" s="170" t="s">
        <v>3312</v>
      </c>
      <c r="C4219" s="170" t="s">
        <v>24</v>
      </c>
      <c r="D4219" s="170" t="s">
        <v>34</v>
      </c>
      <c r="E4219" s="170">
        <v>750</v>
      </c>
      <c r="F4219" s="170">
        <v>6</v>
      </c>
      <c r="G4219" s="171">
        <v>14</v>
      </c>
      <c r="H4219" s="170" t="s">
        <v>200</v>
      </c>
      <c r="I4219" s="171">
        <v>1535.56</v>
      </c>
      <c r="J4219" s="169">
        <v>1</v>
      </c>
    </row>
    <row r="4220" spans="1:10" hidden="1" x14ac:dyDescent="0.25">
      <c r="A4220" s="169">
        <v>54755</v>
      </c>
      <c r="B4220" s="170" t="s">
        <v>3313</v>
      </c>
      <c r="C4220" s="170" t="s">
        <v>24</v>
      </c>
      <c r="D4220" s="170" t="s">
        <v>34</v>
      </c>
      <c r="E4220" s="170">
        <v>750</v>
      </c>
      <c r="F4220" s="170">
        <v>12</v>
      </c>
      <c r="G4220" s="171">
        <v>14</v>
      </c>
      <c r="H4220" s="170" t="s">
        <v>200</v>
      </c>
      <c r="I4220" s="171">
        <v>116.4</v>
      </c>
      <c r="J4220" s="169">
        <v>1</v>
      </c>
    </row>
    <row r="4221" spans="1:10" hidden="1" x14ac:dyDescent="0.25">
      <c r="A4221" s="169">
        <v>54757</v>
      </c>
      <c r="B4221" s="170" t="s">
        <v>3314</v>
      </c>
      <c r="C4221" s="170" t="s">
        <v>24</v>
      </c>
      <c r="D4221" s="170" t="s">
        <v>34</v>
      </c>
      <c r="E4221" s="170">
        <v>750</v>
      </c>
      <c r="F4221" s="170">
        <v>12</v>
      </c>
      <c r="G4221" s="171">
        <v>14</v>
      </c>
      <c r="H4221" s="170" t="s">
        <v>200</v>
      </c>
      <c r="I4221" s="171">
        <v>39.479999999999997</v>
      </c>
      <c r="J4221" s="169">
        <v>1</v>
      </c>
    </row>
    <row r="4222" spans="1:10" hidden="1" x14ac:dyDescent="0.25">
      <c r="A4222" s="169">
        <v>54759</v>
      </c>
      <c r="B4222" s="170" t="s">
        <v>3315</v>
      </c>
      <c r="C4222" s="170" t="s">
        <v>263</v>
      </c>
      <c r="D4222" s="170" t="s">
        <v>935</v>
      </c>
      <c r="E4222" s="170">
        <v>355</v>
      </c>
      <c r="F4222" s="170">
        <v>24</v>
      </c>
      <c r="G4222" s="171">
        <v>5</v>
      </c>
      <c r="H4222" s="170" t="s">
        <v>1615</v>
      </c>
      <c r="I4222" s="171">
        <v>3.98</v>
      </c>
      <c r="J4222" s="169">
        <v>1</v>
      </c>
    </row>
    <row r="4223" spans="1:10" hidden="1" x14ac:dyDescent="0.25">
      <c r="A4223" s="169">
        <v>54760</v>
      </c>
      <c r="B4223" s="170" t="s">
        <v>3316</v>
      </c>
      <c r="C4223" s="170" t="s">
        <v>24</v>
      </c>
      <c r="D4223" s="170" t="s">
        <v>34</v>
      </c>
      <c r="E4223" s="170">
        <v>750</v>
      </c>
      <c r="F4223" s="170">
        <v>12</v>
      </c>
      <c r="G4223" s="171">
        <v>13.5</v>
      </c>
      <c r="H4223" s="170" t="s">
        <v>200</v>
      </c>
      <c r="I4223" s="171">
        <v>148.37</v>
      </c>
      <c r="J4223" s="169">
        <v>1</v>
      </c>
    </row>
    <row r="4224" spans="1:10" hidden="1" x14ac:dyDescent="0.25">
      <c r="A4224" s="169">
        <v>54761</v>
      </c>
      <c r="B4224" s="170" t="s">
        <v>3317</v>
      </c>
      <c r="C4224" s="170" t="s">
        <v>24</v>
      </c>
      <c r="D4224" s="170" t="s">
        <v>34</v>
      </c>
      <c r="E4224" s="170">
        <v>750</v>
      </c>
      <c r="F4224" s="170">
        <v>12</v>
      </c>
      <c r="G4224" s="171">
        <v>15</v>
      </c>
      <c r="H4224" s="170" t="s">
        <v>200</v>
      </c>
      <c r="I4224" s="171">
        <v>98.55</v>
      </c>
      <c r="J4224" s="169">
        <v>1</v>
      </c>
    </row>
    <row r="4225" spans="1:10" hidden="1" x14ac:dyDescent="0.25">
      <c r="A4225" s="169">
        <v>54762</v>
      </c>
      <c r="B4225" s="170" t="s">
        <v>3318</v>
      </c>
      <c r="C4225" s="170" t="s">
        <v>24</v>
      </c>
      <c r="D4225" s="170" t="s">
        <v>34</v>
      </c>
      <c r="E4225" s="170">
        <v>750</v>
      </c>
      <c r="F4225" s="170">
        <v>6</v>
      </c>
      <c r="G4225" s="171">
        <v>13</v>
      </c>
      <c r="H4225" s="170" t="s">
        <v>200</v>
      </c>
      <c r="I4225" s="171">
        <v>57.67</v>
      </c>
      <c r="J4225" s="169">
        <v>1</v>
      </c>
    </row>
    <row r="4226" spans="1:10" hidden="1" x14ac:dyDescent="0.25">
      <c r="A4226" s="169">
        <v>54764</v>
      </c>
      <c r="B4226" s="170" t="s">
        <v>3319</v>
      </c>
      <c r="C4226" s="170" t="s">
        <v>24</v>
      </c>
      <c r="D4226" s="170" t="s">
        <v>34</v>
      </c>
      <c r="E4226" s="170">
        <v>750</v>
      </c>
      <c r="F4226" s="170">
        <v>6</v>
      </c>
      <c r="G4226" s="171">
        <v>14</v>
      </c>
      <c r="H4226" s="170" t="s">
        <v>200</v>
      </c>
      <c r="I4226" s="171">
        <v>206.21</v>
      </c>
      <c r="J4226" s="169">
        <v>1</v>
      </c>
    </row>
    <row r="4227" spans="1:10" hidden="1" x14ac:dyDescent="0.25">
      <c r="A4227" s="169">
        <v>54766</v>
      </c>
      <c r="B4227" s="170" t="s">
        <v>3320</v>
      </c>
      <c r="C4227" s="170" t="s">
        <v>24</v>
      </c>
      <c r="D4227" s="170" t="s">
        <v>34</v>
      </c>
      <c r="E4227" s="170">
        <v>750</v>
      </c>
      <c r="F4227" s="170">
        <v>6</v>
      </c>
      <c r="G4227" s="171">
        <v>12.5</v>
      </c>
      <c r="H4227" s="170" t="s">
        <v>200</v>
      </c>
      <c r="I4227" s="171">
        <v>52.93</v>
      </c>
      <c r="J4227" s="169">
        <v>1</v>
      </c>
    </row>
    <row r="4228" spans="1:10" hidden="1" x14ac:dyDescent="0.25">
      <c r="A4228" s="169">
        <v>54768</v>
      </c>
      <c r="B4228" s="170" t="s">
        <v>3321</v>
      </c>
      <c r="C4228" s="170" t="s">
        <v>24</v>
      </c>
      <c r="D4228" s="170" t="s">
        <v>34</v>
      </c>
      <c r="E4228" s="170">
        <v>750</v>
      </c>
      <c r="F4228" s="170">
        <v>6</v>
      </c>
      <c r="G4228" s="171">
        <v>13</v>
      </c>
      <c r="H4228" s="170" t="s">
        <v>200</v>
      </c>
      <c r="I4228" s="171">
        <v>47.3</v>
      </c>
      <c r="J4228" s="169">
        <v>1</v>
      </c>
    </row>
    <row r="4229" spans="1:10" hidden="1" x14ac:dyDescent="0.25">
      <c r="A4229" s="169">
        <v>54777</v>
      </c>
      <c r="B4229" s="170" t="s">
        <v>3322</v>
      </c>
      <c r="C4229" s="170" t="s">
        <v>11</v>
      </c>
      <c r="D4229" s="170" t="s">
        <v>474</v>
      </c>
      <c r="E4229" s="170">
        <v>473</v>
      </c>
      <c r="F4229" s="170">
        <v>24</v>
      </c>
      <c r="G4229" s="171">
        <v>6.5</v>
      </c>
      <c r="H4229" s="170" t="s">
        <v>1391</v>
      </c>
      <c r="I4229" s="171">
        <v>4.8600000000000003</v>
      </c>
      <c r="J4229" s="169">
        <v>1</v>
      </c>
    </row>
    <row r="4230" spans="1:10" hidden="1" x14ac:dyDescent="0.25">
      <c r="A4230" s="169">
        <v>54777</v>
      </c>
      <c r="B4230" s="170" t="s">
        <v>3322</v>
      </c>
      <c r="C4230" s="170" t="s">
        <v>11</v>
      </c>
      <c r="D4230" s="170" t="s">
        <v>474</v>
      </c>
      <c r="E4230" s="170">
        <v>473</v>
      </c>
      <c r="F4230" s="170">
        <v>24</v>
      </c>
      <c r="G4230" s="171">
        <v>6.5</v>
      </c>
      <c r="H4230" s="170" t="s">
        <v>1391</v>
      </c>
      <c r="I4230" s="171">
        <v>4.8600000000000003</v>
      </c>
      <c r="J4230" s="169">
        <v>1</v>
      </c>
    </row>
    <row r="4231" spans="1:10" hidden="1" x14ac:dyDescent="0.25">
      <c r="A4231" s="169">
        <v>54778</v>
      </c>
      <c r="B4231" s="170" t="s">
        <v>3323</v>
      </c>
      <c r="C4231" s="170" t="s">
        <v>11</v>
      </c>
      <c r="D4231" s="170" t="s">
        <v>12</v>
      </c>
      <c r="E4231" s="170">
        <v>473</v>
      </c>
      <c r="F4231" s="170">
        <v>24</v>
      </c>
      <c r="G4231" s="171">
        <v>4.5</v>
      </c>
      <c r="H4231" s="170" t="s">
        <v>1391</v>
      </c>
      <c r="I4231" s="171">
        <v>4.46</v>
      </c>
      <c r="J4231" s="169">
        <v>1</v>
      </c>
    </row>
    <row r="4232" spans="1:10" hidden="1" x14ac:dyDescent="0.25">
      <c r="A4232" s="169">
        <v>54778</v>
      </c>
      <c r="B4232" s="170" t="s">
        <v>3323</v>
      </c>
      <c r="C4232" s="170" t="s">
        <v>11</v>
      </c>
      <c r="D4232" s="170" t="s">
        <v>12</v>
      </c>
      <c r="E4232" s="170">
        <v>473</v>
      </c>
      <c r="F4232" s="170">
        <v>24</v>
      </c>
      <c r="G4232" s="171">
        <v>4.5</v>
      </c>
      <c r="H4232" s="170" t="s">
        <v>1391</v>
      </c>
      <c r="I4232" s="171">
        <v>4.46</v>
      </c>
      <c r="J4232" s="169">
        <v>1</v>
      </c>
    </row>
    <row r="4233" spans="1:10" hidden="1" x14ac:dyDescent="0.25">
      <c r="A4233" s="169">
        <v>54824</v>
      </c>
      <c r="B4233" s="170" t="s">
        <v>3324</v>
      </c>
      <c r="C4233" s="170" t="s">
        <v>11</v>
      </c>
      <c r="D4233" s="170" t="s">
        <v>303</v>
      </c>
      <c r="E4233" s="170">
        <v>355</v>
      </c>
      <c r="F4233" s="170">
        <v>24</v>
      </c>
      <c r="G4233" s="171">
        <v>10.5</v>
      </c>
      <c r="H4233" s="170" t="s">
        <v>1556</v>
      </c>
      <c r="I4233" s="171">
        <v>5.25</v>
      </c>
      <c r="J4233" s="169">
        <v>1</v>
      </c>
    </row>
    <row r="4234" spans="1:10" hidden="1" x14ac:dyDescent="0.25">
      <c r="A4234" s="169">
        <v>54824</v>
      </c>
      <c r="B4234" s="170" t="s">
        <v>3324</v>
      </c>
      <c r="C4234" s="170" t="s">
        <v>11</v>
      </c>
      <c r="D4234" s="170" t="s">
        <v>303</v>
      </c>
      <c r="E4234" s="170">
        <v>355</v>
      </c>
      <c r="F4234" s="170">
        <v>24</v>
      </c>
      <c r="G4234" s="171">
        <v>10.5</v>
      </c>
      <c r="H4234" s="170" t="s">
        <v>1556</v>
      </c>
      <c r="I4234" s="171">
        <v>5.25</v>
      </c>
      <c r="J4234" s="169">
        <v>1</v>
      </c>
    </row>
    <row r="4235" spans="1:10" hidden="1" x14ac:dyDescent="0.25">
      <c r="A4235" s="169">
        <v>54835</v>
      </c>
      <c r="B4235" s="170" t="s">
        <v>3325</v>
      </c>
      <c r="C4235" s="170" t="s">
        <v>11</v>
      </c>
      <c r="D4235" s="170" t="s">
        <v>267</v>
      </c>
      <c r="E4235" s="170">
        <v>473</v>
      </c>
      <c r="F4235" s="170">
        <v>24</v>
      </c>
      <c r="G4235" s="171">
        <v>5</v>
      </c>
      <c r="H4235" s="170" t="s">
        <v>2226</v>
      </c>
      <c r="I4235" s="171">
        <v>4.3899999999999997</v>
      </c>
      <c r="J4235" s="169">
        <v>1</v>
      </c>
    </row>
    <row r="4236" spans="1:10" hidden="1" x14ac:dyDescent="0.25">
      <c r="A4236" s="169">
        <v>54835</v>
      </c>
      <c r="B4236" s="170" t="s">
        <v>3325</v>
      </c>
      <c r="C4236" s="170" t="s">
        <v>11</v>
      </c>
      <c r="D4236" s="170" t="s">
        <v>267</v>
      </c>
      <c r="E4236" s="170">
        <v>473</v>
      </c>
      <c r="F4236" s="170">
        <v>24</v>
      </c>
      <c r="G4236" s="171">
        <v>5</v>
      </c>
      <c r="H4236" s="170" t="s">
        <v>1407</v>
      </c>
      <c r="I4236" s="171">
        <v>4.3899999999999997</v>
      </c>
      <c r="J4236" s="169">
        <v>1</v>
      </c>
    </row>
    <row r="4237" spans="1:10" hidden="1" x14ac:dyDescent="0.25">
      <c r="A4237" s="169">
        <v>54841</v>
      </c>
      <c r="B4237" s="170" t="s">
        <v>387</v>
      </c>
      <c r="C4237" s="170" t="s">
        <v>15</v>
      </c>
      <c r="D4237" s="170" t="s">
        <v>143</v>
      </c>
      <c r="E4237" s="170">
        <v>1750</v>
      </c>
      <c r="F4237" s="170">
        <v>6</v>
      </c>
      <c r="G4237" s="171">
        <v>40</v>
      </c>
      <c r="H4237" s="170" t="s">
        <v>43</v>
      </c>
      <c r="I4237" s="171">
        <v>59.79</v>
      </c>
      <c r="J4237" s="169">
        <v>1</v>
      </c>
    </row>
    <row r="4238" spans="1:10" hidden="1" x14ac:dyDescent="0.25">
      <c r="A4238" s="169">
        <v>54927</v>
      </c>
      <c r="B4238" s="170" t="s">
        <v>3326</v>
      </c>
      <c r="C4238" s="170" t="s">
        <v>1065</v>
      </c>
      <c r="D4238" s="170" t="s">
        <v>1066</v>
      </c>
      <c r="E4238" s="170">
        <v>1980</v>
      </c>
      <c r="F4238" s="170">
        <v>4</v>
      </c>
      <c r="G4238" s="171">
        <v>1E-3</v>
      </c>
      <c r="H4238" s="170" t="s">
        <v>151</v>
      </c>
      <c r="I4238" s="171">
        <v>10.9</v>
      </c>
      <c r="J4238" s="169">
        <v>6</v>
      </c>
    </row>
    <row r="4239" spans="1:10" hidden="1" x14ac:dyDescent="0.25">
      <c r="A4239" s="169">
        <v>54927</v>
      </c>
      <c r="B4239" s="170" t="s">
        <v>3326</v>
      </c>
      <c r="C4239" s="170" t="s">
        <v>1065</v>
      </c>
      <c r="D4239" s="170" t="s">
        <v>1066</v>
      </c>
      <c r="E4239" s="170">
        <v>1980</v>
      </c>
      <c r="F4239" s="170">
        <v>4</v>
      </c>
      <c r="G4239" s="171">
        <v>1E-3</v>
      </c>
      <c r="H4239" s="170" t="s">
        <v>151</v>
      </c>
      <c r="I4239" s="171">
        <v>10.9</v>
      </c>
      <c r="J4239" s="169">
        <v>6</v>
      </c>
    </row>
    <row r="4240" spans="1:10" hidden="1" x14ac:dyDescent="0.25">
      <c r="A4240" s="169">
        <v>55010</v>
      </c>
      <c r="B4240" s="170" t="s">
        <v>3327</v>
      </c>
      <c r="C4240" s="170" t="s">
        <v>1065</v>
      </c>
      <c r="D4240" s="170" t="s">
        <v>1066</v>
      </c>
      <c r="E4240" s="170">
        <v>330</v>
      </c>
      <c r="F4240" s="170">
        <v>24</v>
      </c>
      <c r="G4240" s="171">
        <v>1E-3</v>
      </c>
      <c r="H4240" s="170" t="s">
        <v>151</v>
      </c>
      <c r="I4240" s="171">
        <v>2.29</v>
      </c>
      <c r="J4240" s="169">
        <v>1</v>
      </c>
    </row>
    <row r="4241" spans="1:10" hidden="1" x14ac:dyDescent="0.25">
      <c r="A4241" s="169">
        <v>55010</v>
      </c>
      <c r="B4241" s="170" t="s">
        <v>3327</v>
      </c>
      <c r="C4241" s="170" t="s">
        <v>1065</v>
      </c>
      <c r="D4241" s="170" t="s">
        <v>1066</v>
      </c>
      <c r="E4241" s="170">
        <v>330</v>
      </c>
      <c r="F4241" s="170">
        <v>24</v>
      </c>
      <c r="G4241" s="171">
        <v>1E-3</v>
      </c>
      <c r="H4241" s="170" t="s">
        <v>151</v>
      </c>
      <c r="I4241" s="171">
        <v>2.29</v>
      </c>
      <c r="J4241" s="169">
        <v>1</v>
      </c>
    </row>
    <row r="4242" spans="1:10" hidden="1" x14ac:dyDescent="0.25">
      <c r="A4242" s="169">
        <v>55043</v>
      </c>
      <c r="B4242" s="170" t="s">
        <v>3328</v>
      </c>
      <c r="C4242" s="170" t="s">
        <v>11</v>
      </c>
      <c r="D4242" s="170" t="s">
        <v>267</v>
      </c>
      <c r="E4242" s="170">
        <v>500</v>
      </c>
      <c r="F4242" s="170">
        <v>12</v>
      </c>
      <c r="G4242" s="171">
        <v>5.2</v>
      </c>
      <c r="H4242" s="170" t="s">
        <v>1623</v>
      </c>
      <c r="I4242" s="171">
        <v>5.24</v>
      </c>
      <c r="J4242" s="169">
        <v>1</v>
      </c>
    </row>
    <row r="4243" spans="1:10" hidden="1" x14ac:dyDescent="0.25">
      <c r="A4243" s="169">
        <v>55043</v>
      </c>
      <c r="B4243" s="170" t="s">
        <v>3328</v>
      </c>
      <c r="C4243" s="170" t="s">
        <v>11</v>
      </c>
      <c r="D4243" s="170" t="s">
        <v>267</v>
      </c>
      <c r="E4243" s="170">
        <v>500</v>
      </c>
      <c r="F4243" s="170">
        <v>12</v>
      </c>
      <c r="G4243" s="171">
        <v>5.2</v>
      </c>
      <c r="H4243" s="170" t="s">
        <v>1623</v>
      </c>
      <c r="I4243" s="171">
        <v>5.24</v>
      </c>
      <c r="J4243" s="169">
        <v>1</v>
      </c>
    </row>
    <row r="4244" spans="1:10" hidden="1" x14ac:dyDescent="0.25">
      <c r="A4244" s="169">
        <v>55084</v>
      </c>
      <c r="B4244" s="170" t="s">
        <v>3329</v>
      </c>
      <c r="C4244" s="170" t="s">
        <v>263</v>
      </c>
      <c r="D4244" s="170" t="s">
        <v>264</v>
      </c>
      <c r="E4244" s="170">
        <v>30000</v>
      </c>
      <c r="F4244" s="170">
        <v>1</v>
      </c>
      <c r="G4244" s="171">
        <v>4.5</v>
      </c>
      <c r="H4244" s="170" t="s">
        <v>1324</v>
      </c>
      <c r="I4244" s="171">
        <v>169.96</v>
      </c>
      <c r="J4244" s="169">
        <v>1</v>
      </c>
    </row>
    <row r="4245" spans="1:10" hidden="1" x14ac:dyDescent="0.25">
      <c r="A4245" s="169">
        <v>55084</v>
      </c>
      <c r="B4245" s="170" t="s">
        <v>3329</v>
      </c>
      <c r="C4245" s="170" t="s">
        <v>263</v>
      </c>
      <c r="D4245" s="170" t="s">
        <v>264</v>
      </c>
      <c r="E4245" s="170">
        <v>30000</v>
      </c>
      <c r="F4245" s="170">
        <v>1</v>
      </c>
      <c r="G4245" s="171">
        <v>4.5</v>
      </c>
      <c r="H4245" s="170" t="s">
        <v>1324</v>
      </c>
      <c r="I4245" s="171">
        <v>169.96</v>
      </c>
      <c r="J4245" s="169">
        <v>1</v>
      </c>
    </row>
    <row r="4246" spans="1:10" hidden="1" x14ac:dyDescent="0.25">
      <c r="A4246" s="169">
        <v>55116</v>
      </c>
      <c r="B4246" s="170" t="s">
        <v>3330</v>
      </c>
      <c r="C4246" s="170" t="s">
        <v>15</v>
      </c>
      <c r="D4246" s="170" t="s">
        <v>845</v>
      </c>
      <c r="E4246" s="170">
        <v>750</v>
      </c>
      <c r="F4246" s="170">
        <v>6</v>
      </c>
      <c r="G4246" s="171">
        <v>45.5</v>
      </c>
      <c r="H4246" s="170" t="s">
        <v>20</v>
      </c>
      <c r="I4246" s="171">
        <v>79.95</v>
      </c>
      <c r="J4246" s="169">
        <v>1</v>
      </c>
    </row>
    <row r="4247" spans="1:10" hidden="1" x14ac:dyDescent="0.25">
      <c r="A4247" s="169">
        <v>55182</v>
      </c>
      <c r="B4247" s="170" t="s">
        <v>3331</v>
      </c>
      <c r="C4247" s="170" t="s">
        <v>11</v>
      </c>
      <c r="D4247" s="170" t="s">
        <v>267</v>
      </c>
      <c r="E4247" s="170">
        <v>473</v>
      </c>
      <c r="F4247" s="170">
        <v>24</v>
      </c>
      <c r="G4247" s="171">
        <v>5.3</v>
      </c>
      <c r="H4247" s="170" t="s">
        <v>2850</v>
      </c>
      <c r="I4247" s="171">
        <v>4.0999999999999996</v>
      </c>
      <c r="J4247" s="169">
        <v>1</v>
      </c>
    </row>
    <row r="4248" spans="1:10" hidden="1" x14ac:dyDescent="0.25">
      <c r="A4248" s="169">
        <v>55182</v>
      </c>
      <c r="B4248" s="170" t="s">
        <v>3331</v>
      </c>
      <c r="C4248" s="170" t="s">
        <v>11</v>
      </c>
      <c r="D4248" s="170" t="s">
        <v>267</v>
      </c>
      <c r="E4248" s="170">
        <v>473</v>
      </c>
      <c r="F4248" s="170">
        <v>24</v>
      </c>
      <c r="G4248" s="171">
        <v>5.3</v>
      </c>
      <c r="H4248" s="170" t="s">
        <v>2850</v>
      </c>
      <c r="I4248" s="171">
        <v>4.0999999999999996</v>
      </c>
      <c r="J4248" s="169">
        <v>1</v>
      </c>
    </row>
    <row r="4249" spans="1:10" hidden="1" x14ac:dyDescent="0.25">
      <c r="A4249" s="169">
        <v>55184</v>
      </c>
      <c r="B4249" s="170" t="s">
        <v>3332</v>
      </c>
      <c r="C4249" s="170" t="s">
        <v>11</v>
      </c>
      <c r="D4249" s="170" t="s">
        <v>267</v>
      </c>
      <c r="E4249" s="170">
        <v>473</v>
      </c>
      <c r="F4249" s="170">
        <v>24</v>
      </c>
      <c r="G4249" s="171">
        <v>5.3</v>
      </c>
      <c r="H4249" s="170" t="s">
        <v>2850</v>
      </c>
      <c r="I4249" s="171">
        <v>4.25</v>
      </c>
      <c r="J4249" s="169">
        <v>1</v>
      </c>
    </row>
    <row r="4250" spans="1:10" hidden="1" x14ac:dyDescent="0.25">
      <c r="A4250" s="169">
        <v>55184</v>
      </c>
      <c r="B4250" s="170" t="s">
        <v>3332</v>
      </c>
      <c r="C4250" s="170" t="s">
        <v>11</v>
      </c>
      <c r="D4250" s="170" t="s">
        <v>267</v>
      </c>
      <c r="E4250" s="170">
        <v>473</v>
      </c>
      <c r="F4250" s="170">
        <v>24</v>
      </c>
      <c r="G4250" s="171">
        <v>5.3</v>
      </c>
      <c r="H4250" s="170" t="s">
        <v>2850</v>
      </c>
      <c r="I4250" s="171">
        <v>4.25</v>
      </c>
      <c r="J4250" s="169">
        <v>1</v>
      </c>
    </row>
    <row r="4251" spans="1:10" hidden="1" x14ac:dyDescent="0.25">
      <c r="A4251" s="169">
        <v>55206</v>
      </c>
      <c r="B4251" s="170" t="s">
        <v>3333</v>
      </c>
      <c r="C4251" s="170" t="s">
        <v>11</v>
      </c>
      <c r="D4251" s="170" t="s">
        <v>474</v>
      </c>
      <c r="E4251" s="170">
        <v>4260</v>
      </c>
      <c r="F4251" s="170">
        <v>2</v>
      </c>
      <c r="G4251" s="171">
        <v>8.43</v>
      </c>
      <c r="H4251" s="170" t="s">
        <v>824</v>
      </c>
      <c r="I4251" s="171">
        <v>30.99</v>
      </c>
      <c r="J4251" s="169">
        <v>12</v>
      </c>
    </row>
    <row r="4252" spans="1:10" hidden="1" x14ac:dyDescent="0.25">
      <c r="A4252" s="169">
        <v>55206</v>
      </c>
      <c r="B4252" s="170" t="s">
        <v>3333</v>
      </c>
      <c r="C4252" s="170" t="s">
        <v>11</v>
      </c>
      <c r="D4252" s="170" t="s">
        <v>474</v>
      </c>
      <c r="E4252" s="170">
        <v>4260</v>
      </c>
      <c r="F4252" s="170">
        <v>2</v>
      </c>
      <c r="G4252" s="171">
        <v>8.43</v>
      </c>
      <c r="H4252" s="170" t="s">
        <v>824</v>
      </c>
      <c r="I4252" s="171">
        <v>30.99</v>
      </c>
      <c r="J4252" s="169">
        <v>12</v>
      </c>
    </row>
    <row r="4253" spans="1:10" hidden="1" x14ac:dyDescent="0.25">
      <c r="A4253" s="169">
        <v>55239</v>
      </c>
      <c r="B4253" s="170" t="s">
        <v>3334</v>
      </c>
      <c r="C4253" s="170" t="s">
        <v>15</v>
      </c>
      <c r="D4253" s="170" t="s">
        <v>90</v>
      </c>
      <c r="E4253" s="170">
        <v>700</v>
      </c>
      <c r="F4253" s="170">
        <v>6</v>
      </c>
      <c r="G4253" s="171">
        <v>43</v>
      </c>
      <c r="H4253" s="170" t="s">
        <v>86</v>
      </c>
      <c r="I4253" s="171">
        <v>94.99</v>
      </c>
      <c r="J4253" s="169">
        <v>1</v>
      </c>
    </row>
    <row r="4254" spans="1:10" hidden="1" x14ac:dyDescent="0.25">
      <c r="A4254" s="169">
        <v>55241</v>
      </c>
      <c r="B4254" s="170" t="s">
        <v>3335</v>
      </c>
      <c r="C4254" s="170" t="s">
        <v>11</v>
      </c>
      <c r="D4254" s="170" t="s">
        <v>303</v>
      </c>
      <c r="E4254" s="170">
        <v>1000</v>
      </c>
      <c r="F4254" s="170">
        <v>16</v>
      </c>
      <c r="G4254" s="171">
        <v>10</v>
      </c>
      <c r="H4254" s="170" t="s">
        <v>747</v>
      </c>
      <c r="I4254" s="171">
        <v>7.99</v>
      </c>
      <c r="J4254" s="169">
        <v>1</v>
      </c>
    </row>
    <row r="4255" spans="1:10" hidden="1" x14ac:dyDescent="0.25">
      <c r="A4255" s="169">
        <v>55241</v>
      </c>
      <c r="B4255" s="170" t="s">
        <v>3335</v>
      </c>
      <c r="C4255" s="170" t="s">
        <v>11</v>
      </c>
      <c r="D4255" s="170" t="s">
        <v>303</v>
      </c>
      <c r="E4255" s="170">
        <v>1000</v>
      </c>
      <c r="F4255" s="170">
        <v>16</v>
      </c>
      <c r="G4255" s="171">
        <v>10</v>
      </c>
      <c r="H4255" s="170" t="s">
        <v>747</v>
      </c>
      <c r="I4255" s="171">
        <v>7.99</v>
      </c>
      <c r="J4255" s="169">
        <v>1</v>
      </c>
    </row>
    <row r="4256" spans="1:10" hidden="1" x14ac:dyDescent="0.25">
      <c r="A4256" s="169">
        <v>55256</v>
      </c>
      <c r="B4256" s="170" t="s">
        <v>3336</v>
      </c>
      <c r="C4256" s="170" t="s">
        <v>15</v>
      </c>
      <c r="D4256" s="170" t="s">
        <v>51</v>
      </c>
      <c r="E4256" s="170">
        <v>750</v>
      </c>
      <c r="F4256" s="170">
        <v>6</v>
      </c>
      <c r="G4256" s="171">
        <v>43</v>
      </c>
      <c r="H4256" s="170" t="s">
        <v>182</v>
      </c>
      <c r="I4256" s="171">
        <v>49.99</v>
      </c>
      <c r="J4256" s="169">
        <v>1</v>
      </c>
    </row>
    <row r="4257" spans="1:10" hidden="1" x14ac:dyDescent="0.25">
      <c r="A4257" s="169">
        <v>55265</v>
      </c>
      <c r="B4257" s="170" t="s">
        <v>3337</v>
      </c>
      <c r="C4257" s="170" t="s">
        <v>24</v>
      </c>
      <c r="D4257" s="170" t="s">
        <v>68</v>
      </c>
      <c r="E4257" s="170">
        <v>750</v>
      </c>
      <c r="F4257" s="170">
        <v>12</v>
      </c>
      <c r="G4257" s="171">
        <v>14.5</v>
      </c>
      <c r="H4257" s="170" t="s">
        <v>47</v>
      </c>
      <c r="I4257" s="171">
        <v>40.99</v>
      </c>
      <c r="J4257" s="169">
        <v>1</v>
      </c>
    </row>
    <row r="4258" spans="1:10" hidden="1" x14ac:dyDescent="0.25">
      <c r="A4258" s="169">
        <v>55278</v>
      </c>
      <c r="B4258" s="170" t="s">
        <v>3338</v>
      </c>
      <c r="C4258" s="170" t="s">
        <v>11</v>
      </c>
      <c r="D4258" s="170" t="s">
        <v>303</v>
      </c>
      <c r="E4258" s="170">
        <v>1000</v>
      </c>
      <c r="F4258" s="170">
        <v>16</v>
      </c>
      <c r="G4258" s="171">
        <v>8</v>
      </c>
      <c r="H4258" s="170" t="s">
        <v>747</v>
      </c>
      <c r="I4258" s="171">
        <v>6.49</v>
      </c>
      <c r="J4258" s="169">
        <v>1</v>
      </c>
    </row>
    <row r="4259" spans="1:10" hidden="1" x14ac:dyDescent="0.25">
      <c r="A4259" s="169">
        <v>55278</v>
      </c>
      <c r="B4259" s="170" t="s">
        <v>3338</v>
      </c>
      <c r="C4259" s="170" t="s">
        <v>11</v>
      </c>
      <c r="D4259" s="170" t="s">
        <v>303</v>
      </c>
      <c r="E4259" s="170">
        <v>1000</v>
      </c>
      <c r="F4259" s="170">
        <v>16</v>
      </c>
      <c r="G4259" s="171">
        <v>8</v>
      </c>
      <c r="H4259" s="170" t="s">
        <v>747</v>
      </c>
      <c r="I4259" s="171">
        <v>6.49</v>
      </c>
      <c r="J4259" s="169">
        <v>1</v>
      </c>
    </row>
    <row r="4260" spans="1:10" hidden="1" x14ac:dyDescent="0.25">
      <c r="A4260" s="169">
        <v>55281</v>
      </c>
      <c r="B4260" s="170" t="s">
        <v>3339</v>
      </c>
      <c r="C4260" s="170" t="s">
        <v>15</v>
      </c>
      <c r="D4260" s="170" t="s">
        <v>90</v>
      </c>
      <c r="E4260" s="170">
        <v>750</v>
      </c>
      <c r="F4260" s="170">
        <v>6</v>
      </c>
      <c r="G4260" s="171">
        <v>40</v>
      </c>
      <c r="H4260" s="170" t="s">
        <v>91</v>
      </c>
      <c r="I4260" s="171">
        <v>215.99</v>
      </c>
      <c r="J4260" s="169">
        <v>1</v>
      </c>
    </row>
    <row r="4261" spans="1:10" hidden="1" x14ac:dyDescent="0.25">
      <c r="A4261" s="169">
        <v>55331</v>
      </c>
      <c r="B4261" s="170" t="s">
        <v>3340</v>
      </c>
      <c r="C4261" s="170" t="s">
        <v>11</v>
      </c>
      <c r="D4261" s="170" t="s">
        <v>12</v>
      </c>
      <c r="E4261" s="170">
        <v>355</v>
      </c>
      <c r="F4261" s="170">
        <v>24</v>
      </c>
      <c r="G4261" s="171">
        <v>4.8</v>
      </c>
      <c r="H4261" s="170" t="s">
        <v>3341</v>
      </c>
      <c r="I4261" s="171">
        <v>4.17</v>
      </c>
      <c r="J4261" s="169">
        <v>1</v>
      </c>
    </row>
    <row r="4262" spans="1:10" hidden="1" x14ac:dyDescent="0.25">
      <c r="A4262" s="169">
        <v>55331</v>
      </c>
      <c r="B4262" s="170" t="s">
        <v>3340</v>
      </c>
      <c r="C4262" s="170" t="s">
        <v>11</v>
      </c>
      <c r="D4262" s="170" t="s">
        <v>12</v>
      </c>
      <c r="E4262" s="170">
        <v>355</v>
      </c>
      <c r="F4262" s="170">
        <v>24</v>
      </c>
      <c r="G4262" s="171">
        <v>4.8</v>
      </c>
      <c r="H4262" s="170" t="s">
        <v>3341</v>
      </c>
      <c r="I4262" s="171">
        <v>4.17</v>
      </c>
      <c r="J4262" s="169">
        <v>1</v>
      </c>
    </row>
    <row r="4263" spans="1:10" hidden="1" x14ac:dyDescent="0.25">
      <c r="A4263" s="169">
        <v>55337</v>
      </c>
      <c r="B4263" s="170" t="s">
        <v>3342</v>
      </c>
      <c r="C4263" s="170" t="s">
        <v>11</v>
      </c>
      <c r="D4263" s="170" t="s">
        <v>303</v>
      </c>
      <c r="E4263" s="170">
        <v>473</v>
      </c>
      <c r="F4263" s="170">
        <v>24</v>
      </c>
      <c r="G4263" s="171">
        <v>7.5</v>
      </c>
      <c r="H4263" s="170" t="s">
        <v>1053</v>
      </c>
      <c r="I4263" s="171">
        <v>4.25</v>
      </c>
      <c r="J4263" s="169">
        <v>1</v>
      </c>
    </row>
    <row r="4264" spans="1:10" hidden="1" x14ac:dyDescent="0.25">
      <c r="A4264" s="169">
        <v>55337</v>
      </c>
      <c r="B4264" s="170" t="s">
        <v>3342</v>
      </c>
      <c r="C4264" s="170" t="s">
        <v>11</v>
      </c>
      <c r="D4264" s="170" t="s">
        <v>303</v>
      </c>
      <c r="E4264" s="170">
        <v>473</v>
      </c>
      <c r="F4264" s="170">
        <v>24</v>
      </c>
      <c r="G4264" s="171">
        <v>7.5</v>
      </c>
      <c r="H4264" s="170" t="s">
        <v>1053</v>
      </c>
      <c r="I4264" s="171">
        <v>4.25</v>
      </c>
      <c r="J4264" s="169">
        <v>1</v>
      </c>
    </row>
    <row r="4265" spans="1:10" hidden="1" x14ac:dyDescent="0.25">
      <c r="A4265" s="169">
        <v>55377</v>
      </c>
      <c r="B4265" s="170" t="s">
        <v>3343</v>
      </c>
      <c r="C4265" s="170" t="s">
        <v>11</v>
      </c>
      <c r="D4265" s="170" t="s">
        <v>211</v>
      </c>
      <c r="E4265" s="170">
        <v>355</v>
      </c>
      <c r="F4265" s="170">
        <v>24</v>
      </c>
      <c r="G4265" s="171">
        <v>3.8</v>
      </c>
      <c r="H4265" s="170" t="s">
        <v>3341</v>
      </c>
      <c r="I4265" s="171">
        <v>4.17</v>
      </c>
      <c r="J4265" s="169">
        <v>1</v>
      </c>
    </row>
    <row r="4266" spans="1:10" hidden="1" x14ac:dyDescent="0.25">
      <c r="A4266" s="169">
        <v>55377</v>
      </c>
      <c r="B4266" s="170" t="s">
        <v>3343</v>
      </c>
      <c r="C4266" s="170" t="s">
        <v>11</v>
      </c>
      <c r="D4266" s="170" t="s">
        <v>211</v>
      </c>
      <c r="E4266" s="170">
        <v>355</v>
      </c>
      <c r="F4266" s="170">
        <v>24</v>
      </c>
      <c r="G4266" s="171">
        <v>3.8</v>
      </c>
      <c r="H4266" s="170" t="s">
        <v>3341</v>
      </c>
      <c r="I4266" s="171">
        <v>4.17</v>
      </c>
      <c r="J4266" s="169">
        <v>1</v>
      </c>
    </row>
    <row r="4267" spans="1:10" hidden="1" x14ac:dyDescent="0.25">
      <c r="A4267" s="169">
        <v>55408</v>
      </c>
      <c r="B4267" s="170" t="s">
        <v>3344</v>
      </c>
      <c r="C4267" s="170" t="s">
        <v>15</v>
      </c>
      <c r="D4267" s="170" t="s">
        <v>90</v>
      </c>
      <c r="E4267" s="170">
        <v>750</v>
      </c>
      <c r="F4267" s="170">
        <v>6</v>
      </c>
      <c r="G4267" s="171">
        <v>40</v>
      </c>
      <c r="H4267" s="170" t="s">
        <v>177</v>
      </c>
      <c r="I4267" s="171">
        <v>43.99</v>
      </c>
      <c r="J4267" s="169">
        <v>1</v>
      </c>
    </row>
    <row r="4268" spans="1:10" hidden="1" x14ac:dyDescent="0.25">
      <c r="A4268" s="169">
        <v>55430</v>
      </c>
      <c r="B4268" s="170" t="s">
        <v>3345</v>
      </c>
      <c r="C4268" s="170" t="s">
        <v>37</v>
      </c>
      <c r="D4268" s="170" t="s">
        <v>3346</v>
      </c>
      <c r="E4268" s="170">
        <v>0</v>
      </c>
      <c r="F4268" s="170">
        <v>50</v>
      </c>
      <c r="H4268" s="170" t="s">
        <v>3209</v>
      </c>
      <c r="I4268" s="171">
        <v>2.29</v>
      </c>
    </row>
    <row r="4269" spans="1:10" hidden="1" x14ac:dyDescent="0.25">
      <c r="A4269" s="169">
        <v>55434</v>
      </c>
      <c r="B4269" s="170" t="s">
        <v>3347</v>
      </c>
      <c r="C4269" s="170" t="s">
        <v>24</v>
      </c>
      <c r="D4269" s="170" t="s">
        <v>34</v>
      </c>
      <c r="E4269" s="170">
        <v>750</v>
      </c>
      <c r="F4269" s="170">
        <v>6</v>
      </c>
      <c r="G4269" s="171">
        <v>14.5</v>
      </c>
      <c r="H4269" s="170" t="s">
        <v>35</v>
      </c>
      <c r="I4269" s="171">
        <v>87.99</v>
      </c>
      <c r="J4269" s="169">
        <v>1</v>
      </c>
    </row>
    <row r="4270" spans="1:10" hidden="1" x14ac:dyDescent="0.25">
      <c r="A4270" s="169">
        <v>55436</v>
      </c>
      <c r="B4270" s="170" t="s">
        <v>3348</v>
      </c>
      <c r="C4270" s="170" t="s">
        <v>37</v>
      </c>
      <c r="D4270" s="170" t="s">
        <v>3346</v>
      </c>
      <c r="E4270" s="170">
        <v>0</v>
      </c>
      <c r="F4270" s="170">
        <v>50</v>
      </c>
      <c r="H4270" s="170" t="s">
        <v>3209</v>
      </c>
      <c r="I4270" s="171">
        <v>1.99</v>
      </c>
    </row>
    <row r="4271" spans="1:10" hidden="1" x14ac:dyDescent="0.25">
      <c r="A4271" s="169">
        <v>55437</v>
      </c>
      <c r="B4271" s="170" t="s">
        <v>3349</v>
      </c>
      <c r="C4271" s="170" t="s">
        <v>24</v>
      </c>
      <c r="D4271" s="170" t="s">
        <v>68</v>
      </c>
      <c r="E4271" s="170">
        <v>750</v>
      </c>
      <c r="F4271" s="170">
        <v>6</v>
      </c>
      <c r="G4271" s="171">
        <v>14.5</v>
      </c>
      <c r="H4271" s="170" t="s">
        <v>32</v>
      </c>
      <c r="I4271" s="171">
        <v>233.14</v>
      </c>
      <c r="J4271" s="169">
        <v>1</v>
      </c>
    </row>
    <row r="4272" spans="1:10" hidden="1" x14ac:dyDescent="0.25">
      <c r="A4272" s="169">
        <v>55445</v>
      </c>
      <c r="B4272" s="170" t="s">
        <v>3350</v>
      </c>
      <c r="C4272" s="170" t="s">
        <v>37</v>
      </c>
      <c r="D4272" s="170" t="s">
        <v>3346</v>
      </c>
      <c r="E4272" s="170">
        <v>0</v>
      </c>
      <c r="F4272" s="170">
        <v>50</v>
      </c>
      <c r="H4272" s="170" t="s">
        <v>3209</v>
      </c>
      <c r="I4272" s="171">
        <v>2.29</v>
      </c>
    </row>
    <row r="4273" spans="1:10" hidden="1" x14ac:dyDescent="0.25">
      <c r="A4273" s="169">
        <v>55446</v>
      </c>
      <c r="B4273" s="170" t="s">
        <v>3351</v>
      </c>
      <c r="C4273" s="170" t="s">
        <v>37</v>
      </c>
      <c r="D4273" s="170" t="s">
        <v>3346</v>
      </c>
      <c r="E4273" s="170">
        <v>0</v>
      </c>
      <c r="F4273" s="170">
        <v>50</v>
      </c>
      <c r="H4273" s="170" t="s">
        <v>3209</v>
      </c>
      <c r="I4273" s="171">
        <v>2.29</v>
      </c>
    </row>
    <row r="4274" spans="1:10" hidden="1" x14ac:dyDescent="0.25">
      <c r="A4274" s="169">
        <v>55453</v>
      </c>
      <c r="B4274" s="170" t="s">
        <v>3352</v>
      </c>
      <c r="C4274" s="170" t="s">
        <v>11</v>
      </c>
      <c r="D4274" s="170" t="s">
        <v>303</v>
      </c>
      <c r="E4274" s="170">
        <v>473</v>
      </c>
      <c r="F4274" s="170">
        <v>24</v>
      </c>
      <c r="G4274" s="171">
        <v>8</v>
      </c>
      <c r="H4274" s="170" t="s">
        <v>2190</v>
      </c>
      <c r="I4274" s="171">
        <v>4.95</v>
      </c>
      <c r="J4274" s="169">
        <v>1</v>
      </c>
    </row>
    <row r="4275" spans="1:10" hidden="1" x14ac:dyDescent="0.25">
      <c r="A4275" s="169">
        <v>55453</v>
      </c>
      <c r="B4275" s="170" t="s">
        <v>3352</v>
      </c>
      <c r="C4275" s="170" t="s">
        <v>11</v>
      </c>
      <c r="D4275" s="170" t="s">
        <v>303</v>
      </c>
      <c r="E4275" s="170">
        <v>473</v>
      </c>
      <c r="F4275" s="170">
        <v>24</v>
      </c>
      <c r="G4275" s="171">
        <v>8</v>
      </c>
      <c r="H4275" s="170" t="s">
        <v>2190</v>
      </c>
      <c r="I4275" s="171">
        <v>4.95</v>
      </c>
      <c r="J4275" s="169">
        <v>1</v>
      </c>
    </row>
    <row r="4276" spans="1:10" hidden="1" x14ac:dyDescent="0.25">
      <c r="A4276" s="169">
        <v>55464</v>
      </c>
      <c r="B4276" s="170" t="s">
        <v>3353</v>
      </c>
      <c r="C4276" s="170" t="s">
        <v>11</v>
      </c>
      <c r="D4276" s="170" t="s">
        <v>12</v>
      </c>
      <c r="E4276" s="170">
        <v>473</v>
      </c>
      <c r="F4276" s="170">
        <v>24</v>
      </c>
      <c r="G4276" s="171">
        <v>5.5</v>
      </c>
      <c r="H4276" s="170" t="s">
        <v>54</v>
      </c>
      <c r="I4276" s="171">
        <v>3.39</v>
      </c>
      <c r="J4276" s="169">
        <v>1</v>
      </c>
    </row>
    <row r="4277" spans="1:10" hidden="1" x14ac:dyDescent="0.25">
      <c r="A4277" s="169">
        <v>55464</v>
      </c>
      <c r="B4277" s="170" t="s">
        <v>3353</v>
      </c>
      <c r="C4277" s="170" t="s">
        <v>11</v>
      </c>
      <c r="D4277" s="170" t="s">
        <v>12</v>
      </c>
      <c r="E4277" s="170">
        <v>473</v>
      </c>
      <c r="F4277" s="170">
        <v>24</v>
      </c>
      <c r="G4277" s="171">
        <v>5.5</v>
      </c>
      <c r="H4277" s="170" t="s">
        <v>54</v>
      </c>
      <c r="I4277" s="171">
        <v>3.39</v>
      </c>
      <c r="J4277" s="169">
        <v>1</v>
      </c>
    </row>
    <row r="4278" spans="1:10" hidden="1" x14ac:dyDescent="0.25">
      <c r="A4278" s="169">
        <v>55484</v>
      </c>
      <c r="B4278" s="170" t="s">
        <v>3354</v>
      </c>
      <c r="C4278" s="170" t="s">
        <v>11</v>
      </c>
      <c r="D4278" s="170" t="s">
        <v>303</v>
      </c>
      <c r="E4278" s="170">
        <v>473</v>
      </c>
      <c r="F4278" s="170">
        <v>24</v>
      </c>
      <c r="G4278" s="171">
        <v>5.7</v>
      </c>
      <c r="H4278" s="170" t="s">
        <v>1556</v>
      </c>
      <c r="I4278" s="171">
        <v>4.3899999999999997</v>
      </c>
      <c r="J4278" s="169">
        <v>1</v>
      </c>
    </row>
    <row r="4279" spans="1:10" hidden="1" x14ac:dyDescent="0.25">
      <c r="A4279" s="169">
        <v>55484</v>
      </c>
      <c r="B4279" s="170" t="s">
        <v>3354</v>
      </c>
      <c r="C4279" s="170" t="s">
        <v>11</v>
      </c>
      <c r="D4279" s="170" t="s">
        <v>303</v>
      </c>
      <c r="E4279" s="170">
        <v>473</v>
      </c>
      <c r="F4279" s="170">
        <v>24</v>
      </c>
      <c r="G4279" s="171">
        <v>5.7</v>
      </c>
      <c r="H4279" s="170" t="s">
        <v>1556</v>
      </c>
      <c r="I4279" s="171">
        <v>4.3899999999999997</v>
      </c>
      <c r="J4279" s="169">
        <v>1</v>
      </c>
    </row>
    <row r="4280" spans="1:10" hidden="1" x14ac:dyDescent="0.25">
      <c r="A4280" s="169">
        <v>55526</v>
      </c>
      <c r="B4280" s="170" t="s">
        <v>3355</v>
      </c>
      <c r="C4280" s="170" t="s">
        <v>263</v>
      </c>
      <c r="D4280" s="170" t="s">
        <v>264</v>
      </c>
      <c r="E4280" s="170">
        <v>2130</v>
      </c>
      <c r="F4280" s="170">
        <v>4</v>
      </c>
      <c r="G4280" s="171">
        <v>5</v>
      </c>
      <c r="H4280" s="170" t="s">
        <v>378</v>
      </c>
      <c r="I4280" s="171">
        <v>18.29</v>
      </c>
      <c r="J4280" s="169">
        <v>6</v>
      </c>
    </row>
    <row r="4281" spans="1:10" hidden="1" x14ac:dyDescent="0.25">
      <c r="A4281" s="169">
        <v>55526</v>
      </c>
      <c r="B4281" s="170" t="s">
        <v>3355</v>
      </c>
      <c r="C4281" s="170" t="s">
        <v>263</v>
      </c>
      <c r="D4281" s="170" t="s">
        <v>264</v>
      </c>
      <c r="E4281" s="170">
        <v>2130</v>
      </c>
      <c r="F4281" s="170">
        <v>4</v>
      </c>
      <c r="G4281" s="171">
        <v>5</v>
      </c>
      <c r="H4281" s="170" t="s">
        <v>378</v>
      </c>
      <c r="I4281" s="171">
        <v>18.29</v>
      </c>
      <c r="J4281" s="169">
        <v>6</v>
      </c>
    </row>
    <row r="4282" spans="1:10" hidden="1" x14ac:dyDescent="0.25">
      <c r="A4282" s="169">
        <v>55529</v>
      </c>
      <c r="B4282" s="170" t="s">
        <v>3356</v>
      </c>
      <c r="C4282" s="170" t="s">
        <v>263</v>
      </c>
      <c r="D4282" s="170" t="s">
        <v>264</v>
      </c>
      <c r="E4282" s="170">
        <v>2130</v>
      </c>
      <c r="F4282" s="170">
        <v>4</v>
      </c>
      <c r="G4282" s="171">
        <v>5</v>
      </c>
      <c r="H4282" s="170" t="s">
        <v>378</v>
      </c>
      <c r="I4282" s="171">
        <v>18.29</v>
      </c>
      <c r="J4282" s="169">
        <v>6</v>
      </c>
    </row>
    <row r="4283" spans="1:10" hidden="1" x14ac:dyDescent="0.25">
      <c r="A4283" s="169">
        <v>55529</v>
      </c>
      <c r="B4283" s="170" t="s">
        <v>3356</v>
      </c>
      <c r="C4283" s="170" t="s">
        <v>263</v>
      </c>
      <c r="D4283" s="170" t="s">
        <v>264</v>
      </c>
      <c r="E4283" s="170">
        <v>2130</v>
      </c>
      <c r="F4283" s="170">
        <v>4</v>
      </c>
      <c r="G4283" s="171">
        <v>5</v>
      </c>
      <c r="H4283" s="170" t="s">
        <v>378</v>
      </c>
      <c r="I4283" s="171">
        <v>18.29</v>
      </c>
      <c r="J4283" s="169">
        <v>6</v>
      </c>
    </row>
    <row r="4284" spans="1:10" hidden="1" x14ac:dyDescent="0.25">
      <c r="A4284" s="169">
        <v>55530</v>
      </c>
      <c r="B4284" s="170" t="s">
        <v>3357</v>
      </c>
      <c r="C4284" s="170" t="s">
        <v>15</v>
      </c>
      <c r="D4284" s="170" t="s">
        <v>113</v>
      </c>
      <c r="E4284" s="170">
        <v>750</v>
      </c>
      <c r="F4284" s="170">
        <v>6</v>
      </c>
      <c r="G4284" s="171">
        <v>43</v>
      </c>
      <c r="H4284" s="170" t="s">
        <v>218</v>
      </c>
      <c r="I4284" s="171">
        <v>74.95</v>
      </c>
      <c r="J4284" s="169">
        <v>1</v>
      </c>
    </row>
    <row r="4285" spans="1:10" hidden="1" x14ac:dyDescent="0.25">
      <c r="A4285" s="169">
        <v>55531</v>
      </c>
      <c r="B4285" s="170" t="s">
        <v>3358</v>
      </c>
      <c r="C4285" s="170" t="s">
        <v>263</v>
      </c>
      <c r="D4285" s="170" t="s">
        <v>806</v>
      </c>
      <c r="E4285" s="170">
        <v>4260</v>
      </c>
      <c r="F4285" s="170">
        <v>2</v>
      </c>
      <c r="G4285" s="171">
        <v>5</v>
      </c>
      <c r="H4285" s="170" t="s">
        <v>378</v>
      </c>
      <c r="I4285" s="171">
        <v>33.49</v>
      </c>
      <c r="J4285" s="169">
        <v>12</v>
      </c>
    </row>
    <row r="4286" spans="1:10" hidden="1" x14ac:dyDescent="0.25">
      <c r="A4286" s="169">
        <v>55531</v>
      </c>
      <c r="B4286" s="170" t="s">
        <v>3358</v>
      </c>
      <c r="C4286" s="170" t="s">
        <v>263</v>
      </c>
      <c r="D4286" s="170" t="s">
        <v>806</v>
      </c>
      <c r="E4286" s="170">
        <v>4260</v>
      </c>
      <c r="F4286" s="170">
        <v>2</v>
      </c>
      <c r="G4286" s="171">
        <v>5</v>
      </c>
      <c r="H4286" s="170" t="s">
        <v>378</v>
      </c>
      <c r="I4286" s="171">
        <v>33.49</v>
      </c>
      <c r="J4286" s="169">
        <v>12</v>
      </c>
    </row>
    <row r="4287" spans="1:10" hidden="1" x14ac:dyDescent="0.25">
      <c r="A4287" s="169">
        <v>55532</v>
      </c>
      <c r="B4287" s="170" t="s">
        <v>3359</v>
      </c>
      <c r="C4287" s="170" t="s">
        <v>263</v>
      </c>
      <c r="D4287" s="170" t="s">
        <v>935</v>
      </c>
      <c r="E4287" s="170">
        <v>3960</v>
      </c>
      <c r="F4287" s="170">
        <v>2</v>
      </c>
      <c r="G4287" s="171">
        <v>4.5</v>
      </c>
      <c r="H4287" s="170" t="s">
        <v>13</v>
      </c>
      <c r="I4287" s="171">
        <v>36.99</v>
      </c>
      <c r="J4287" s="169">
        <v>12</v>
      </c>
    </row>
    <row r="4288" spans="1:10" hidden="1" x14ac:dyDescent="0.25">
      <c r="A4288" s="169">
        <v>55532</v>
      </c>
      <c r="B4288" s="170" t="s">
        <v>3359</v>
      </c>
      <c r="C4288" s="170" t="s">
        <v>263</v>
      </c>
      <c r="D4288" s="170" t="s">
        <v>935</v>
      </c>
      <c r="E4288" s="170">
        <v>3960</v>
      </c>
      <c r="F4288" s="170">
        <v>2</v>
      </c>
      <c r="G4288" s="171">
        <v>4.5</v>
      </c>
      <c r="H4288" s="170" t="s">
        <v>13</v>
      </c>
      <c r="I4288" s="171">
        <v>36.99</v>
      </c>
      <c r="J4288" s="169">
        <v>12</v>
      </c>
    </row>
    <row r="4289" spans="1:10" hidden="1" x14ac:dyDescent="0.25">
      <c r="A4289" s="169">
        <v>55581</v>
      </c>
      <c r="B4289" s="170" t="s">
        <v>3360</v>
      </c>
      <c r="C4289" s="170" t="s">
        <v>15</v>
      </c>
      <c r="D4289" s="170" t="s">
        <v>1044</v>
      </c>
      <c r="E4289" s="170">
        <v>375</v>
      </c>
      <c r="F4289" s="170">
        <v>12</v>
      </c>
      <c r="G4289" s="171">
        <v>24</v>
      </c>
      <c r="H4289" s="170" t="s">
        <v>274</v>
      </c>
      <c r="I4289" s="171">
        <v>27.99</v>
      </c>
      <c r="J4289" s="169">
        <v>1</v>
      </c>
    </row>
    <row r="4290" spans="1:10" hidden="1" x14ac:dyDescent="0.25">
      <c r="A4290" s="169">
        <v>55607</v>
      </c>
      <c r="B4290" s="170" t="s">
        <v>3361</v>
      </c>
      <c r="C4290" s="170" t="s">
        <v>11</v>
      </c>
      <c r="D4290" s="170" t="s">
        <v>474</v>
      </c>
      <c r="E4290" s="170">
        <v>473</v>
      </c>
      <c r="F4290" s="170">
        <v>24</v>
      </c>
      <c r="G4290" s="171">
        <v>5</v>
      </c>
      <c r="H4290" s="170" t="s">
        <v>1556</v>
      </c>
      <c r="I4290" s="171">
        <v>4.75</v>
      </c>
      <c r="J4290" s="169">
        <v>1</v>
      </c>
    </row>
    <row r="4291" spans="1:10" hidden="1" x14ac:dyDescent="0.25">
      <c r="A4291" s="169">
        <v>55607</v>
      </c>
      <c r="B4291" s="170" t="s">
        <v>3361</v>
      </c>
      <c r="C4291" s="170" t="s">
        <v>11</v>
      </c>
      <c r="D4291" s="170" t="s">
        <v>474</v>
      </c>
      <c r="E4291" s="170">
        <v>473</v>
      </c>
      <c r="F4291" s="170">
        <v>24</v>
      </c>
      <c r="G4291" s="171">
        <v>5</v>
      </c>
      <c r="H4291" s="170" t="s">
        <v>1556</v>
      </c>
      <c r="I4291" s="171">
        <v>4.75</v>
      </c>
      <c r="J4291" s="169">
        <v>1</v>
      </c>
    </row>
    <row r="4292" spans="1:10" hidden="1" x14ac:dyDescent="0.25">
      <c r="A4292" s="169">
        <v>55699</v>
      </c>
      <c r="B4292" s="170" t="s">
        <v>3362</v>
      </c>
      <c r="C4292" s="170" t="s">
        <v>11</v>
      </c>
      <c r="D4292" s="170" t="s">
        <v>303</v>
      </c>
      <c r="E4292" s="170">
        <v>355</v>
      </c>
      <c r="F4292" s="170">
        <v>24</v>
      </c>
      <c r="G4292" s="171">
        <v>10.5</v>
      </c>
      <c r="H4292" s="170" t="s">
        <v>1362</v>
      </c>
      <c r="I4292" s="171">
        <v>5.0999999999999996</v>
      </c>
      <c r="J4292" s="169">
        <v>1</v>
      </c>
    </row>
    <row r="4293" spans="1:10" hidden="1" x14ac:dyDescent="0.25">
      <c r="A4293" s="169">
        <v>55699</v>
      </c>
      <c r="B4293" s="170" t="s">
        <v>3362</v>
      </c>
      <c r="C4293" s="170" t="s">
        <v>11</v>
      </c>
      <c r="D4293" s="170" t="s">
        <v>303</v>
      </c>
      <c r="E4293" s="170">
        <v>355</v>
      </c>
      <c r="F4293" s="170">
        <v>24</v>
      </c>
      <c r="G4293" s="171">
        <v>10.5</v>
      </c>
      <c r="H4293" s="170" t="s">
        <v>1362</v>
      </c>
      <c r="I4293" s="171">
        <v>5.0999999999999996</v>
      </c>
      <c r="J4293" s="169">
        <v>1</v>
      </c>
    </row>
    <row r="4294" spans="1:10" hidden="1" x14ac:dyDescent="0.25">
      <c r="A4294" s="169">
        <v>55707</v>
      </c>
      <c r="B4294" s="170" t="s">
        <v>3363</v>
      </c>
      <c r="C4294" s="170" t="s">
        <v>263</v>
      </c>
      <c r="D4294" s="170" t="s">
        <v>264</v>
      </c>
      <c r="E4294" s="170">
        <v>275</v>
      </c>
      <c r="F4294" s="170">
        <v>24</v>
      </c>
      <c r="G4294" s="171">
        <v>4.0999999999999996</v>
      </c>
      <c r="H4294" s="170" t="s">
        <v>54</v>
      </c>
      <c r="I4294" s="171">
        <v>3.09</v>
      </c>
      <c r="J4294" s="169">
        <v>1</v>
      </c>
    </row>
    <row r="4295" spans="1:10" hidden="1" x14ac:dyDescent="0.25">
      <c r="A4295" s="169">
        <v>55707</v>
      </c>
      <c r="B4295" s="170" t="s">
        <v>3363</v>
      </c>
      <c r="C4295" s="170" t="s">
        <v>263</v>
      </c>
      <c r="D4295" s="170" t="s">
        <v>264</v>
      </c>
      <c r="E4295" s="170">
        <v>275</v>
      </c>
      <c r="F4295" s="170">
        <v>24</v>
      </c>
      <c r="G4295" s="171">
        <v>4.0999999999999996</v>
      </c>
      <c r="H4295" s="170" t="s">
        <v>54</v>
      </c>
      <c r="I4295" s="171">
        <v>3.09</v>
      </c>
      <c r="J4295" s="169">
        <v>1</v>
      </c>
    </row>
    <row r="4296" spans="1:10" hidden="1" x14ac:dyDescent="0.25">
      <c r="A4296" s="169">
        <v>55742</v>
      </c>
      <c r="B4296" s="170" t="s">
        <v>3364</v>
      </c>
      <c r="C4296" s="170" t="s">
        <v>15</v>
      </c>
      <c r="D4296" s="170" t="s">
        <v>1044</v>
      </c>
      <c r="E4296" s="170">
        <v>500</v>
      </c>
      <c r="F4296" s="170">
        <v>6</v>
      </c>
      <c r="G4296" s="171">
        <v>41</v>
      </c>
      <c r="H4296" s="170" t="s">
        <v>54</v>
      </c>
      <c r="I4296" s="171">
        <v>118.99</v>
      </c>
      <c r="J4296" s="169">
        <v>1</v>
      </c>
    </row>
    <row r="4297" spans="1:10" hidden="1" x14ac:dyDescent="0.25">
      <c r="A4297" s="169">
        <v>55767</v>
      </c>
      <c r="B4297" s="170" t="s">
        <v>3365</v>
      </c>
      <c r="C4297" s="170" t="s">
        <v>24</v>
      </c>
      <c r="D4297" s="170" t="s">
        <v>68</v>
      </c>
      <c r="E4297" s="170">
        <v>750</v>
      </c>
      <c r="F4297" s="170">
        <v>12</v>
      </c>
      <c r="G4297" s="171">
        <v>13</v>
      </c>
      <c r="H4297" s="170" t="s">
        <v>26</v>
      </c>
      <c r="I4297" s="171">
        <v>14.99</v>
      </c>
      <c r="J4297" s="169">
        <v>1</v>
      </c>
    </row>
    <row r="4298" spans="1:10" hidden="1" x14ac:dyDescent="0.25">
      <c r="A4298" s="169">
        <v>55768</v>
      </c>
      <c r="B4298" s="170" t="s">
        <v>3366</v>
      </c>
      <c r="C4298" s="170" t="s">
        <v>24</v>
      </c>
      <c r="D4298" s="170" t="s">
        <v>166</v>
      </c>
      <c r="E4298" s="170">
        <v>750</v>
      </c>
      <c r="F4298" s="170">
        <v>12</v>
      </c>
      <c r="G4298" s="171">
        <v>12</v>
      </c>
      <c r="H4298" s="170" t="s">
        <v>26</v>
      </c>
      <c r="I4298" s="171">
        <v>14.99</v>
      </c>
      <c r="J4298" s="169">
        <v>1</v>
      </c>
    </row>
    <row r="4299" spans="1:10" hidden="1" x14ac:dyDescent="0.25">
      <c r="A4299" s="169">
        <v>55769</v>
      </c>
      <c r="B4299" s="170" t="s">
        <v>3367</v>
      </c>
      <c r="C4299" s="170" t="s">
        <v>24</v>
      </c>
      <c r="D4299" s="170" t="s">
        <v>230</v>
      </c>
      <c r="E4299" s="170">
        <v>750</v>
      </c>
      <c r="F4299" s="170">
        <v>12</v>
      </c>
      <c r="G4299" s="171">
        <v>13</v>
      </c>
      <c r="H4299" s="170" t="s">
        <v>26</v>
      </c>
      <c r="I4299" s="171">
        <v>14.99</v>
      </c>
      <c r="J4299" s="169">
        <v>1</v>
      </c>
    </row>
    <row r="4300" spans="1:10" hidden="1" x14ac:dyDescent="0.25">
      <c r="A4300" s="169">
        <v>55781</v>
      </c>
      <c r="B4300" s="170" t="s">
        <v>3368</v>
      </c>
      <c r="C4300" s="170" t="s">
        <v>15</v>
      </c>
      <c r="D4300" s="170" t="s">
        <v>113</v>
      </c>
      <c r="E4300" s="170">
        <v>750</v>
      </c>
      <c r="F4300" s="170">
        <v>6</v>
      </c>
      <c r="G4300" s="171">
        <v>43</v>
      </c>
      <c r="H4300" s="170" t="s">
        <v>218</v>
      </c>
      <c r="I4300" s="171">
        <v>124.95</v>
      </c>
      <c r="J4300" s="169">
        <v>1</v>
      </c>
    </row>
    <row r="4301" spans="1:10" hidden="1" x14ac:dyDescent="0.25">
      <c r="A4301" s="169">
        <v>55797</v>
      </c>
      <c r="B4301" s="170" t="s">
        <v>3369</v>
      </c>
      <c r="C4301" s="170" t="s">
        <v>11</v>
      </c>
      <c r="D4301" s="170" t="s">
        <v>267</v>
      </c>
      <c r="E4301" s="170">
        <v>473</v>
      </c>
      <c r="F4301" s="170">
        <v>24</v>
      </c>
      <c r="G4301" s="171">
        <v>5</v>
      </c>
      <c r="H4301" s="170" t="s">
        <v>1457</v>
      </c>
      <c r="I4301" s="171">
        <v>4.25</v>
      </c>
      <c r="J4301" s="169">
        <v>1</v>
      </c>
    </row>
    <row r="4302" spans="1:10" hidden="1" x14ac:dyDescent="0.25">
      <c r="A4302" s="169">
        <v>55797</v>
      </c>
      <c r="B4302" s="170" t="s">
        <v>3369</v>
      </c>
      <c r="C4302" s="170" t="s">
        <v>11</v>
      </c>
      <c r="D4302" s="170" t="s">
        <v>267</v>
      </c>
      <c r="E4302" s="170">
        <v>473</v>
      </c>
      <c r="F4302" s="170">
        <v>24</v>
      </c>
      <c r="G4302" s="171">
        <v>5</v>
      </c>
      <c r="H4302" s="170" t="s">
        <v>1457</v>
      </c>
      <c r="I4302" s="171">
        <v>4.25</v>
      </c>
      <c r="J4302" s="169">
        <v>1</v>
      </c>
    </row>
    <row r="4303" spans="1:10" hidden="1" x14ac:dyDescent="0.25">
      <c r="A4303" s="169">
        <v>55807</v>
      </c>
      <c r="B4303" s="170" t="s">
        <v>3370</v>
      </c>
      <c r="C4303" s="170" t="s">
        <v>1065</v>
      </c>
      <c r="D4303" s="170" t="s">
        <v>1066</v>
      </c>
      <c r="E4303" s="170">
        <v>2130</v>
      </c>
      <c r="F4303" s="170">
        <v>4</v>
      </c>
      <c r="G4303" s="171">
        <v>0.5</v>
      </c>
      <c r="H4303" s="170" t="s">
        <v>342</v>
      </c>
      <c r="I4303" s="171">
        <v>10.75</v>
      </c>
      <c r="J4303" s="169">
        <v>6</v>
      </c>
    </row>
    <row r="4304" spans="1:10" hidden="1" x14ac:dyDescent="0.25">
      <c r="A4304" s="169">
        <v>55807</v>
      </c>
      <c r="B4304" s="170" t="s">
        <v>3370</v>
      </c>
      <c r="C4304" s="170" t="s">
        <v>1065</v>
      </c>
      <c r="D4304" s="170" t="s">
        <v>1066</v>
      </c>
      <c r="E4304" s="170">
        <v>2130</v>
      </c>
      <c r="F4304" s="170">
        <v>4</v>
      </c>
      <c r="G4304" s="171">
        <v>0.5</v>
      </c>
      <c r="H4304" s="170" t="s">
        <v>342</v>
      </c>
      <c r="I4304" s="171">
        <v>10.75</v>
      </c>
      <c r="J4304" s="169">
        <v>6</v>
      </c>
    </row>
    <row r="4305" spans="1:10" hidden="1" x14ac:dyDescent="0.25">
      <c r="A4305" s="169">
        <v>55828</v>
      </c>
      <c r="B4305" s="170" t="s">
        <v>3371</v>
      </c>
      <c r="C4305" s="170" t="s">
        <v>263</v>
      </c>
      <c r="D4305" s="170" t="s">
        <v>332</v>
      </c>
      <c r="E4305" s="170">
        <v>1420</v>
      </c>
      <c r="F4305" s="170">
        <v>6</v>
      </c>
      <c r="G4305" s="171">
        <v>12.5</v>
      </c>
      <c r="H4305" s="170" t="s">
        <v>105</v>
      </c>
      <c r="I4305" s="171">
        <v>17.489999999999998</v>
      </c>
      <c r="J4305" s="169">
        <v>4</v>
      </c>
    </row>
    <row r="4306" spans="1:10" hidden="1" x14ac:dyDescent="0.25">
      <c r="A4306" s="169">
        <v>55834</v>
      </c>
      <c r="B4306" s="170" t="s">
        <v>3372</v>
      </c>
      <c r="C4306" s="170" t="s">
        <v>15</v>
      </c>
      <c r="D4306" s="170" t="s">
        <v>38</v>
      </c>
      <c r="E4306" s="170">
        <v>720</v>
      </c>
      <c r="F4306" s="170">
        <v>6</v>
      </c>
      <c r="G4306" s="171">
        <v>10.5</v>
      </c>
      <c r="H4306" s="170" t="s">
        <v>274</v>
      </c>
      <c r="I4306" s="171">
        <v>29.99</v>
      </c>
      <c r="J4306" s="169">
        <v>1</v>
      </c>
    </row>
    <row r="4307" spans="1:10" hidden="1" x14ac:dyDescent="0.25">
      <c r="A4307" s="169">
        <v>55845</v>
      </c>
      <c r="B4307" s="170" t="s">
        <v>3373</v>
      </c>
      <c r="C4307" s="170" t="s">
        <v>11</v>
      </c>
      <c r="D4307" s="170" t="s">
        <v>303</v>
      </c>
      <c r="E4307" s="170">
        <v>473</v>
      </c>
      <c r="F4307" s="170">
        <v>24</v>
      </c>
      <c r="G4307" s="171">
        <v>5.9</v>
      </c>
      <c r="H4307" s="170" t="s">
        <v>1742</v>
      </c>
      <c r="I4307" s="171">
        <v>4.6900000000000004</v>
      </c>
      <c r="J4307" s="169">
        <v>1</v>
      </c>
    </row>
    <row r="4308" spans="1:10" hidden="1" x14ac:dyDescent="0.25">
      <c r="A4308" s="169">
        <v>55845</v>
      </c>
      <c r="B4308" s="170" t="s">
        <v>3373</v>
      </c>
      <c r="C4308" s="170" t="s">
        <v>11</v>
      </c>
      <c r="D4308" s="170" t="s">
        <v>303</v>
      </c>
      <c r="E4308" s="170">
        <v>473</v>
      </c>
      <c r="F4308" s="170">
        <v>24</v>
      </c>
      <c r="G4308" s="171">
        <v>5.9</v>
      </c>
      <c r="H4308" s="170" t="s">
        <v>1742</v>
      </c>
      <c r="I4308" s="171">
        <v>4.6900000000000004</v>
      </c>
      <c r="J4308" s="169">
        <v>1</v>
      </c>
    </row>
    <row r="4309" spans="1:10" hidden="1" x14ac:dyDescent="0.25">
      <c r="A4309" s="169">
        <v>55846</v>
      </c>
      <c r="B4309" s="170" t="s">
        <v>3374</v>
      </c>
      <c r="C4309" s="170" t="s">
        <v>11</v>
      </c>
      <c r="D4309" s="170" t="s">
        <v>12</v>
      </c>
      <c r="E4309" s="170">
        <v>355</v>
      </c>
      <c r="F4309" s="170">
        <v>24</v>
      </c>
      <c r="G4309" s="171">
        <v>4.2</v>
      </c>
      <c r="H4309" s="170" t="s">
        <v>1623</v>
      </c>
      <c r="I4309" s="171">
        <v>2.74</v>
      </c>
      <c r="J4309" s="169">
        <v>1</v>
      </c>
    </row>
    <row r="4310" spans="1:10" hidden="1" x14ac:dyDescent="0.25">
      <c r="A4310" s="169">
        <v>55846</v>
      </c>
      <c r="B4310" s="170" t="s">
        <v>3374</v>
      </c>
      <c r="C4310" s="170" t="s">
        <v>11</v>
      </c>
      <c r="D4310" s="170" t="s">
        <v>12</v>
      </c>
      <c r="E4310" s="170">
        <v>355</v>
      </c>
      <c r="F4310" s="170">
        <v>24</v>
      </c>
      <c r="G4310" s="171">
        <v>4.2</v>
      </c>
      <c r="H4310" s="170" t="s">
        <v>1623</v>
      </c>
      <c r="I4310" s="171">
        <v>2.74</v>
      </c>
      <c r="J4310" s="169">
        <v>1</v>
      </c>
    </row>
    <row r="4311" spans="1:10" hidden="1" x14ac:dyDescent="0.25">
      <c r="A4311" s="169">
        <v>55853</v>
      </c>
      <c r="B4311" s="170" t="s">
        <v>3375</v>
      </c>
      <c r="C4311" s="170" t="s">
        <v>11</v>
      </c>
      <c r="D4311" s="170" t="s">
        <v>474</v>
      </c>
      <c r="E4311" s="170">
        <v>473</v>
      </c>
      <c r="F4311" s="170">
        <v>24</v>
      </c>
      <c r="G4311" s="171">
        <v>4.5</v>
      </c>
      <c r="H4311" s="170" t="s">
        <v>1136</v>
      </c>
      <c r="I4311" s="171">
        <v>4.49</v>
      </c>
      <c r="J4311" s="169">
        <v>1</v>
      </c>
    </row>
    <row r="4312" spans="1:10" hidden="1" x14ac:dyDescent="0.25">
      <c r="A4312" s="169">
        <v>55853</v>
      </c>
      <c r="B4312" s="170" t="s">
        <v>3375</v>
      </c>
      <c r="C4312" s="170" t="s">
        <v>11</v>
      </c>
      <c r="D4312" s="170" t="s">
        <v>474</v>
      </c>
      <c r="E4312" s="170">
        <v>473</v>
      </c>
      <c r="F4312" s="170">
        <v>24</v>
      </c>
      <c r="G4312" s="171">
        <v>4.5</v>
      </c>
      <c r="H4312" s="170" t="s">
        <v>1136</v>
      </c>
      <c r="I4312" s="171">
        <v>4.49</v>
      </c>
      <c r="J4312" s="169">
        <v>1</v>
      </c>
    </row>
    <row r="4313" spans="1:10" hidden="1" x14ac:dyDescent="0.25">
      <c r="A4313" s="169">
        <v>55856</v>
      </c>
      <c r="B4313" s="170" t="s">
        <v>3376</v>
      </c>
      <c r="C4313" s="170" t="s">
        <v>11</v>
      </c>
      <c r="D4313" s="170" t="s">
        <v>12</v>
      </c>
      <c r="E4313" s="170">
        <v>2840</v>
      </c>
      <c r="F4313" s="170">
        <v>3</v>
      </c>
      <c r="G4313" s="171">
        <v>5</v>
      </c>
      <c r="H4313" s="170" t="s">
        <v>1407</v>
      </c>
      <c r="I4313" s="171">
        <v>14.25</v>
      </c>
      <c r="J4313" s="169">
        <v>8</v>
      </c>
    </row>
    <row r="4314" spans="1:10" hidden="1" x14ac:dyDescent="0.25">
      <c r="A4314" s="169">
        <v>55856</v>
      </c>
      <c r="B4314" s="170" t="s">
        <v>3376</v>
      </c>
      <c r="C4314" s="170" t="s">
        <v>11</v>
      </c>
      <c r="D4314" s="170" t="s">
        <v>12</v>
      </c>
      <c r="E4314" s="170">
        <v>2840</v>
      </c>
      <c r="F4314" s="170">
        <v>3</v>
      </c>
      <c r="G4314" s="171">
        <v>5</v>
      </c>
      <c r="H4314" s="170" t="s">
        <v>1407</v>
      </c>
      <c r="I4314" s="171">
        <v>14.25</v>
      </c>
      <c r="J4314" s="169">
        <v>8</v>
      </c>
    </row>
    <row r="4315" spans="1:10" hidden="1" x14ac:dyDescent="0.25">
      <c r="A4315" s="169">
        <v>55860</v>
      </c>
      <c r="B4315" s="170" t="s">
        <v>3377</v>
      </c>
      <c r="C4315" s="170" t="s">
        <v>11</v>
      </c>
      <c r="D4315" s="170" t="s">
        <v>12</v>
      </c>
      <c r="E4315" s="170">
        <v>473</v>
      </c>
      <c r="F4315" s="170">
        <v>24</v>
      </c>
      <c r="G4315" s="171">
        <v>4.8</v>
      </c>
      <c r="H4315" s="170" t="s">
        <v>1324</v>
      </c>
      <c r="I4315" s="171">
        <v>4.5</v>
      </c>
      <c r="J4315" s="169">
        <v>1</v>
      </c>
    </row>
    <row r="4316" spans="1:10" hidden="1" x14ac:dyDescent="0.25">
      <c r="A4316" s="169">
        <v>55860</v>
      </c>
      <c r="B4316" s="170" t="s">
        <v>3377</v>
      </c>
      <c r="C4316" s="170" t="s">
        <v>11</v>
      </c>
      <c r="D4316" s="170" t="s">
        <v>12</v>
      </c>
      <c r="E4316" s="170">
        <v>473</v>
      </c>
      <c r="F4316" s="170">
        <v>24</v>
      </c>
      <c r="G4316" s="171">
        <v>4.8</v>
      </c>
      <c r="H4316" s="170" t="s">
        <v>1324</v>
      </c>
      <c r="I4316" s="171">
        <v>4.5</v>
      </c>
      <c r="J4316" s="169">
        <v>1</v>
      </c>
    </row>
    <row r="4317" spans="1:10" hidden="1" x14ac:dyDescent="0.25">
      <c r="A4317" s="169">
        <v>55861</v>
      </c>
      <c r="B4317" s="170" t="s">
        <v>3378</v>
      </c>
      <c r="C4317" s="170" t="s">
        <v>11</v>
      </c>
      <c r="D4317" s="170" t="s">
        <v>474</v>
      </c>
      <c r="E4317" s="170">
        <v>500</v>
      </c>
      <c r="F4317" s="170">
        <v>12</v>
      </c>
      <c r="G4317" s="171">
        <v>7</v>
      </c>
      <c r="H4317" s="170" t="s">
        <v>2364</v>
      </c>
      <c r="I4317" s="171">
        <v>8.9499999999999993</v>
      </c>
      <c r="J4317" s="169">
        <v>1</v>
      </c>
    </row>
    <row r="4318" spans="1:10" hidden="1" x14ac:dyDescent="0.25">
      <c r="A4318" s="169">
        <v>55861</v>
      </c>
      <c r="B4318" s="170" t="s">
        <v>3378</v>
      </c>
      <c r="C4318" s="170" t="s">
        <v>11</v>
      </c>
      <c r="D4318" s="170" t="s">
        <v>474</v>
      </c>
      <c r="E4318" s="170">
        <v>500</v>
      </c>
      <c r="F4318" s="170">
        <v>12</v>
      </c>
      <c r="G4318" s="171">
        <v>7</v>
      </c>
      <c r="H4318" s="170" t="s">
        <v>2364</v>
      </c>
      <c r="I4318" s="171">
        <v>8.9499999999999993</v>
      </c>
      <c r="J4318" s="169">
        <v>1</v>
      </c>
    </row>
    <row r="4319" spans="1:10" hidden="1" x14ac:dyDescent="0.25">
      <c r="A4319" s="169">
        <v>55864</v>
      </c>
      <c r="B4319" s="170" t="s">
        <v>3379</v>
      </c>
      <c r="C4319" s="170" t="s">
        <v>11</v>
      </c>
      <c r="D4319" s="170" t="s">
        <v>474</v>
      </c>
      <c r="E4319" s="170">
        <v>500</v>
      </c>
      <c r="F4319" s="170">
        <v>12</v>
      </c>
      <c r="G4319" s="171">
        <v>7.2</v>
      </c>
      <c r="H4319" s="170" t="s">
        <v>2364</v>
      </c>
      <c r="I4319" s="171">
        <v>8.9499999999999993</v>
      </c>
      <c r="J4319" s="169">
        <v>1</v>
      </c>
    </row>
    <row r="4320" spans="1:10" hidden="1" x14ac:dyDescent="0.25">
      <c r="A4320" s="169">
        <v>55864</v>
      </c>
      <c r="B4320" s="170" t="s">
        <v>3379</v>
      </c>
      <c r="C4320" s="170" t="s">
        <v>11</v>
      </c>
      <c r="D4320" s="170" t="s">
        <v>474</v>
      </c>
      <c r="E4320" s="170">
        <v>500</v>
      </c>
      <c r="F4320" s="170">
        <v>12</v>
      </c>
      <c r="G4320" s="171">
        <v>7.2</v>
      </c>
      <c r="H4320" s="170" t="s">
        <v>2364</v>
      </c>
      <c r="I4320" s="171">
        <v>8.9499999999999993</v>
      </c>
      <c r="J4320" s="169">
        <v>1</v>
      </c>
    </row>
    <row r="4321" spans="1:10" hidden="1" x14ac:dyDescent="0.25">
      <c r="A4321" s="169">
        <v>55917</v>
      </c>
      <c r="B4321" s="170" t="s">
        <v>3380</v>
      </c>
      <c r="C4321" s="170" t="s">
        <v>263</v>
      </c>
      <c r="D4321" s="170" t="s">
        <v>806</v>
      </c>
      <c r="E4321" s="170">
        <v>2130</v>
      </c>
      <c r="F4321" s="170">
        <v>4</v>
      </c>
      <c r="G4321" s="171">
        <v>4.5</v>
      </c>
      <c r="H4321" s="170" t="s">
        <v>13</v>
      </c>
      <c r="I4321" s="171">
        <v>18.489999999999998</v>
      </c>
      <c r="J4321" s="169">
        <v>6</v>
      </c>
    </row>
    <row r="4322" spans="1:10" hidden="1" x14ac:dyDescent="0.25">
      <c r="A4322" s="169">
        <v>55917</v>
      </c>
      <c r="B4322" s="170" t="s">
        <v>3380</v>
      </c>
      <c r="C4322" s="170" t="s">
        <v>263</v>
      </c>
      <c r="D4322" s="170" t="s">
        <v>806</v>
      </c>
      <c r="E4322" s="170">
        <v>2130</v>
      </c>
      <c r="F4322" s="170">
        <v>4</v>
      </c>
      <c r="G4322" s="171">
        <v>4.5</v>
      </c>
      <c r="H4322" s="170" t="s">
        <v>13</v>
      </c>
      <c r="I4322" s="171">
        <v>18.489999999999998</v>
      </c>
      <c r="J4322" s="169">
        <v>6</v>
      </c>
    </row>
    <row r="4323" spans="1:10" hidden="1" x14ac:dyDescent="0.25">
      <c r="A4323" s="169">
        <v>55918</v>
      </c>
      <c r="B4323" s="170" t="s">
        <v>3381</v>
      </c>
      <c r="C4323" s="170" t="s">
        <v>263</v>
      </c>
      <c r="D4323" s="170" t="s">
        <v>806</v>
      </c>
      <c r="E4323" s="170">
        <v>2130</v>
      </c>
      <c r="F4323" s="170">
        <v>4</v>
      </c>
      <c r="G4323" s="171">
        <v>7</v>
      </c>
      <c r="H4323" s="170" t="s">
        <v>13</v>
      </c>
      <c r="I4323" s="171">
        <v>18.489999999999998</v>
      </c>
      <c r="J4323" s="169">
        <v>6</v>
      </c>
    </row>
    <row r="4324" spans="1:10" hidden="1" x14ac:dyDescent="0.25">
      <c r="A4324" s="169">
        <v>55918</v>
      </c>
      <c r="B4324" s="170" t="s">
        <v>3381</v>
      </c>
      <c r="C4324" s="170" t="s">
        <v>263</v>
      </c>
      <c r="D4324" s="170" t="s">
        <v>806</v>
      </c>
      <c r="E4324" s="170">
        <v>2130</v>
      </c>
      <c r="F4324" s="170">
        <v>4</v>
      </c>
      <c r="G4324" s="171">
        <v>7</v>
      </c>
      <c r="H4324" s="170" t="s">
        <v>13</v>
      </c>
      <c r="I4324" s="171">
        <v>18.489999999999998</v>
      </c>
      <c r="J4324" s="169">
        <v>6</v>
      </c>
    </row>
    <row r="4325" spans="1:10" hidden="1" x14ac:dyDescent="0.25">
      <c r="A4325" s="169">
        <v>55919</v>
      </c>
      <c r="B4325" s="170" t="s">
        <v>3382</v>
      </c>
      <c r="C4325" s="170" t="s">
        <v>263</v>
      </c>
      <c r="D4325" s="170" t="s">
        <v>264</v>
      </c>
      <c r="E4325" s="170">
        <v>2130</v>
      </c>
      <c r="F4325" s="170">
        <v>4</v>
      </c>
      <c r="G4325" s="171">
        <v>5</v>
      </c>
      <c r="H4325" s="170" t="s">
        <v>13</v>
      </c>
      <c r="I4325" s="171">
        <v>18.489999999999998</v>
      </c>
      <c r="J4325" s="169">
        <v>6</v>
      </c>
    </row>
    <row r="4326" spans="1:10" hidden="1" x14ac:dyDescent="0.25">
      <c r="A4326" s="169">
        <v>55919</v>
      </c>
      <c r="B4326" s="170" t="s">
        <v>3382</v>
      </c>
      <c r="C4326" s="170" t="s">
        <v>263</v>
      </c>
      <c r="D4326" s="170" t="s">
        <v>264</v>
      </c>
      <c r="E4326" s="170">
        <v>2130</v>
      </c>
      <c r="F4326" s="170">
        <v>4</v>
      </c>
      <c r="G4326" s="171">
        <v>5</v>
      </c>
      <c r="H4326" s="170" t="s">
        <v>13</v>
      </c>
      <c r="I4326" s="171">
        <v>18.489999999999998</v>
      </c>
      <c r="J4326" s="169">
        <v>6</v>
      </c>
    </row>
    <row r="4327" spans="1:10" hidden="1" x14ac:dyDescent="0.25">
      <c r="A4327" s="169">
        <v>55921</v>
      </c>
      <c r="B4327" s="170" t="s">
        <v>3383</v>
      </c>
      <c r="C4327" s="170" t="s">
        <v>263</v>
      </c>
      <c r="D4327" s="170" t="s">
        <v>264</v>
      </c>
      <c r="E4327" s="170">
        <v>355</v>
      </c>
      <c r="F4327" s="170">
        <v>24</v>
      </c>
      <c r="G4327" s="171">
        <v>5</v>
      </c>
      <c r="H4327" s="170" t="s">
        <v>13</v>
      </c>
      <c r="I4327" s="171">
        <v>3.49</v>
      </c>
      <c r="J4327" s="169">
        <v>1</v>
      </c>
    </row>
    <row r="4328" spans="1:10" hidden="1" x14ac:dyDescent="0.25">
      <c r="A4328" s="169">
        <v>55921</v>
      </c>
      <c r="B4328" s="170" t="s">
        <v>3383</v>
      </c>
      <c r="C4328" s="170" t="s">
        <v>263</v>
      </c>
      <c r="D4328" s="170" t="s">
        <v>264</v>
      </c>
      <c r="E4328" s="170">
        <v>355</v>
      </c>
      <c r="F4328" s="170">
        <v>24</v>
      </c>
      <c r="G4328" s="171">
        <v>5</v>
      </c>
      <c r="H4328" s="170" t="s">
        <v>13</v>
      </c>
      <c r="I4328" s="171">
        <v>3.49</v>
      </c>
      <c r="J4328" s="169">
        <v>1</v>
      </c>
    </row>
    <row r="4329" spans="1:10" hidden="1" x14ac:dyDescent="0.25">
      <c r="A4329" s="169">
        <v>55932</v>
      </c>
      <c r="B4329" s="170" t="s">
        <v>3384</v>
      </c>
      <c r="C4329" s="170" t="s">
        <v>263</v>
      </c>
      <c r="D4329" s="170" t="s">
        <v>909</v>
      </c>
      <c r="E4329" s="170">
        <v>750</v>
      </c>
      <c r="F4329" s="170">
        <v>12</v>
      </c>
      <c r="G4329" s="171">
        <v>6.5</v>
      </c>
      <c r="H4329" s="170" t="s">
        <v>2655</v>
      </c>
      <c r="I4329" s="171">
        <v>16.989999999999998</v>
      </c>
      <c r="J4329" s="169">
        <v>1</v>
      </c>
    </row>
    <row r="4330" spans="1:10" hidden="1" x14ac:dyDescent="0.25">
      <c r="A4330" s="169">
        <v>55932</v>
      </c>
      <c r="B4330" s="170" t="s">
        <v>3384</v>
      </c>
      <c r="C4330" s="170" t="s">
        <v>263</v>
      </c>
      <c r="D4330" s="170" t="s">
        <v>909</v>
      </c>
      <c r="E4330" s="170">
        <v>750</v>
      </c>
      <c r="F4330" s="170">
        <v>12</v>
      </c>
      <c r="G4330" s="171">
        <v>6.5</v>
      </c>
      <c r="H4330" s="170" t="s">
        <v>2364</v>
      </c>
      <c r="I4330" s="171">
        <v>16.989999999999998</v>
      </c>
      <c r="J4330" s="169">
        <v>1</v>
      </c>
    </row>
    <row r="4331" spans="1:10" hidden="1" x14ac:dyDescent="0.25">
      <c r="A4331" s="169">
        <v>55933</v>
      </c>
      <c r="B4331" s="170" t="s">
        <v>3385</v>
      </c>
      <c r="C4331" s="170" t="s">
        <v>263</v>
      </c>
      <c r="D4331" s="170" t="s">
        <v>935</v>
      </c>
      <c r="E4331" s="170">
        <v>30000</v>
      </c>
      <c r="F4331" s="170">
        <v>1</v>
      </c>
      <c r="G4331" s="171">
        <v>5.5</v>
      </c>
      <c r="H4331" s="170" t="s">
        <v>1615</v>
      </c>
      <c r="I4331" s="171">
        <v>230.72</v>
      </c>
      <c r="J4331" s="169">
        <v>1</v>
      </c>
    </row>
    <row r="4332" spans="1:10" hidden="1" x14ac:dyDescent="0.25">
      <c r="A4332" s="169">
        <v>55933</v>
      </c>
      <c r="B4332" s="170" t="s">
        <v>3385</v>
      </c>
      <c r="C4332" s="170" t="s">
        <v>263</v>
      </c>
      <c r="D4332" s="170" t="s">
        <v>935</v>
      </c>
      <c r="E4332" s="170">
        <v>30000</v>
      </c>
      <c r="F4332" s="170">
        <v>1</v>
      </c>
      <c r="G4332" s="171">
        <v>5.5</v>
      </c>
      <c r="H4332" s="170" t="s">
        <v>1615</v>
      </c>
      <c r="I4332" s="171">
        <v>230.72</v>
      </c>
      <c r="J4332" s="169">
        <v>1</v>
      </c>
    </row>
    <row r="4333" spans="1:10" hidden="1" x14ac:dyDescent="0.25">
      <c r="A4333" s="169">
        <v>55935</v>
      </c>
      <c r="B4333" s="170" t="s">
        <v>3386</v>
      </c>
      <c r="C4333" s="170" t="s">
        <v>11</v>
      </c>
      <c r="D4333" s="170" t="s">
        <v>267</v>
      </c>
      <c r="E4333" s="170">
        <v>473</v>
      </c>
      <c r="F4333" s="170">
        <v>24</v>
      </c>
      <c r="G4333" s="171">
        <v>4.7</v>
      </c>
      <c r="H4333" s="170" t="s">
        <v>415</v>
      </c>
      <c r="I4333" s="171">
        <v>4.3499999999999996</v>
      </c>
      <c r="J4333" s="169">
        <v>1</v>
      </c>
    </row>
    <row r="4334" spans="1:10" hidden="1" x14ac:dyDescent="0.25">
      <c r="A4334" s="169">
        <v>55935</v>
      </c>
      <c r="B4334" s="170" t="s">
        <v>3386</v>
      </c>
      <c r="C4334" s="170" t="s">
        <v>11</v>
      </c>
      <c r="D4334" s="170" t="s">
        <v>267</v>
      </c>
      <c r="E4334" s="170">
        <v>473</v>
      </c>
      <c r="F4334" s="170">
        <v>24</v>
      </c>
      <c r="G4334" s="171">
        <v>4.7</v>
      </c>
      <c r="H4334" s="170" t="s">
        <v>415</v>
      </c>
      <c r="I4334" s="171">
        <v>4.3499999999999996</v>
      </c>
      <c r="J4334" s="169">
        <v>1</v>
      </c>
    </row>
    <row r="4335" spans="1:10" x14ac:dyDescent="0.25">
      <c r="A4335" s="169">
        <v>55938</v>
      </c>
      <c r="B4335" s="170" t="s">
        <v>3387</v>
      </c>
      <c r="C4335" s="170" t="s">
        <v>263</v>
      </c>
      <c r="D4335" s="170" t="s">
        <v>332</v>
      </c>
      <c r="E4335" s="170">
        <v>4260</v>
      </c>
      <c r="F4335" s="170">
        <v>2</v>
      </c>
      <c r="G4335" s="171">
        <v>7</v>
      </c>
      <c r="H4335" s="170" t="s">
        <v>3142</v>
      </c>
      <c r="I4335" s="171">
        <v>29.99</v>
      </c>
      <c r="J4335" s="169">
        <v>12</v>
      </c>
    </row>
    <row r="4336" spans="1:10" x14ac:dyDescent="0.25">
      <c r="A4336" s="169">
        <v>55938</v>
      </c>
      <c r="B4336" s="170" t="s">
        <v>3387</v>
      </c>
      <c r="C4336" s="170" t="s">
        <v>263</v>
      </c>
      <c r="D4336" s="170" t="s">
        <v>332</v>
      </c>
      <c r="E4336" s="170">
        <v>4260</v>
      </c>
      <c r="F4336" s="170">
        <v>2</v>
      </c>
      <c r="G4336" s="171">
        <v>7</v>
      </c>
      <c r="H4336" s="170" t="s">
        <v>3142</v>
      </c>
      <c r="I4336" s="171">
        <v>29.99</v>
      </c>
      <c r="J4336" s="169">
        <v>12</v>
      </c>
    </row>
    <row r="4337" spans="1:10" hidden="1" x14ac:dyDescent="0.25">
      <c r="A4337" s="169">
        <v>55952</v>
      </c>
      <c r="B4337" s="170" t="s">
        <v>3388</v>
      </c>
      <c r="C4337" s="170" t="s">
        <v>24</v>
      </c>
      <c r="D4337" s="170" t="s">
        <v>58</v>
      </c>
      <c r="E4337" s="170">
        <v>200</v>
      </c>
      <c r="F4337" s="170">
        <v>24</v>
      </c>
      <c r="G4337" s="171">
        <v>12</v>
      </c>
      <c r="H4337" s="170" t="s">
        <v>26</v>
      </c>
      <c r="I4337" s="171">
        <v>3.99</v>
      </c>
      <c r="J4337" s="169">
        <v>1</v>
      </c>
    </row>
    <row r="4338" spans="1:10" hidden="1" x14ac:dyDescent="0.25">
      <c r="A4338" s="169">
        <v>55960</v>
      </c>
      <c r="B4338" s="170" t="s">
        <v>3389</v>
      </c>
      <c r="C4338" s="170" t="s">
        <v>24</v>
      </c>
      <c r="D4338" s="170" t="s">
        <v>68</v>
      </c>
      <c r="E4338" s="170">
        <v>200</v>
      </c>
      <c r="F4338" s="170">
        <v>24</v>
      </c>
      <c r="G4338" s="171">
        <v>12.5</v>
      </c>
      <c r="H4338" s="170" t="s">
        <v>26</v>
      </c>
      <c r="I4338" s="171">
        <v>3.99</v>
      </c>
      <c r="J4338" s="169">
        <v>1</v>
      </c>
    </row>
    <row r="4339" spans="1:10" hidden="1" x14ac:dyDescent="0.25">
      <c r="A4339" s="169">
        <v>55976</v>
      </c>
      <c r="B4339" s="170" t="s">
        <v>3390</v>
      </c>
      <c r="C4339" s="170" t="s">
        <v>11</v>
      </c>
      <c r="D4339" s="170" t="s">
        <v>267</v>
      </c>
      <c r="E4339" s="170">
        <v>473</v>
      </c>
      <c r="F4339" s="170">
        <v>24</v>
      </c>
      <c r="G4339" s="171">
        <v>4.5</v>
      </c>
      <c r="H4339" s="170" t="s">
        <v>1662</v>
      </c>
      <c r="I4339" s="171">
        <v>4.25</v>
      </c>
      <c r="J4339" s="169">
        <v>1</v>
      </c>
    </row>
    <row r="4340" spans="1:10" hidden="1" x14ac:dyDescent="0.25">
      <c r="A4340" s="169">
        <v>55976</v>
      </c>
      <c r="B4340" s="170" t="s">
        <v>3390</v>
      </c>
      <c r="C4340" s="170" t="s">
        <v>11</v>
      </c>
      <c r="D4340" s="170" t="s">
        <v>267</v>
      </c>
      <c r="E4340" s="170">
        <v>473</v>
      </c>
      <c r="F4340" s="170">
        <v>24</v>
      </c>
      <c r="G4340" s="171">
        <v>4.5</v>
      </c>
      <c r="H4340" s="170" t="s">
        <v>1662</v>
      </c>
      <c r="I4340" s="171">
        <v>4.25</v>
      </c>
      <c r="J4340" s="169">
        <v>1</v>
      </c>
    </row>
    <row r="4341" spans="1:10" hidden="1" x14ac:dyDescent="0.25">
      <c r="A4341" s="169">
        <v>55978</v>
      </c>
      <c r="B4341" s="170" t="s">
        <v>3391</v>
      </c>
      <c r="C4341" s="170" t="s">
        <v>11</v>
      </c>
      <c r="D4341" s="170" t="s">
        <v>267</v>
      </c>
      <c r="E4341" s="170">
        <v>990</v>
      </c>
      <c r="F4341" s="170">
        <v>8</v>
      </c>
      <c r="G4341" s="171">
        <v>9</v>
      </c>
      <c r="H4341" s="170" t="s">
        <v>723</v>
      </c>
      <c r="I4341" s="171">
        <v>21.99</v>
      </c>
      <c r="J4341" s="169">
        <v>3</v>
      </c>
    </row>
    <row r="4342" spans="1:10" x14ac:dyDescent="0.25">
      <c r="A4342" s="169">
        <v>55992</v>
      </c>
      <c r="B4342" s="170" t="s">
        <v>3392</v>
      </c>
      <c r="C4342" s="170" t="s">
        <v>263</v>
      </c>
      <c r="D4342" s="170" t="s">
        <v>264</v>
      </c>
      <c r="E4342" s="170">
        <v>473</v>
      </c>
      <c r="F4342" s="170">
        <v>24</v>
      </c>
      <c r="G4342" s="171">
        <v>7</v>
      </c>
      <c r="H4342" s="170" t="s">
        <v>3142</v>
      </c>
      <c r="I4342" s="171">
        <v>4.1900000000000004</v>
      </c>
      <c r="J4342" s="169">
        <v>1</v>
      </c>
    </row>
    <row r="4343" spans="1:10" x14ac:dyDescent="0.25">
      <c r="A4343" s="169">
        <v>55992</v>
      </c>
      <c r="B4343" s="170" t="s">
        <v>3392</v>
      </c>
      <c r="C4343" s="170" t="s">
        <v>263</v>
      </c>
      <c r="D4343" s="170" t="s">
        <v>264</v>
      </c>
      <c r="E4343" s="170">
        <v>473</v>
      </c>
      <c r="F4343" s="170">
        <v>24</v>
      </c>
      <c r="G4343" s="171">
        <v>7</v>
      </c>
      <c r="H4343" s="170" t="s">
        <v>3142</v>
      </c>
      <c r="I4343" s="171">
        <v>4.1900000000000004</v>
      </c>
      <c r="J4343" s="169">
        <v>1</v>
      </c>
    </row>
    <row r="4344" spans="1:10" hidden="1" x14ac:dyDescent="0.25">
      <c r="A4344" s="169">
        <v>55994</v>
      </c>
      <c r="B4344" s="170" t="s">
        <v>3393</v>
      </c>
      <c r="C4344" s="170" t="s">
        <v>24</v>
      </c>
      <c r="D4344" s="170" t="s">
        <v>504</v>
      </c>
      <c r="E4344" s="170">
        <v>750</v>
      </c>
      <c r="F4344" s="170">
        <v>12</v>
      </c>
      <c r="G4344" s="171">
        <v>17</v>
      </c>
      <c r="H4344" s="170" t="s">
        <v>26</v>
      </c>
      <c r="I4344" s="171">
        <v>24.99</v>
      </c>
      <c r="J4344" s="169">
        <v>1</v>
      </c>
    </row>
    <row r="4345" spans="1:10" hidden="1" x14ac:dyDescent="0.25">
      <c r="A4345" s="169">
        <v>55997</v>
      </c>
      <c r="B4345" s="170" t="s">
        <v>3394</v>
      </c>
      <c r="C4345" s="170" t="s">
        <v>24</v>
      </c>
      <c r="D4345" s="170" t="s">
        <v>504</v>
      </c>
      <c r="E4345" s="170">
        <v>750</v>
      </c>
      <c r="F4345" s="170">
        <v>12</v>
      </c>
      <c r="G4345" s="171">
        <v>17</v>
      </c>
      <c r="H4345" s="170" t="s">
        <v>26</v>
      </c>
      <c r="I4345" s="171">
        <v>24.99</v>
      </c>
      <c r="J4345" s="169">
        <v>1</v>
      </c>
    </row>
    <row r="4346" spans="1:10" hidden="1" x14ac:dyDescent="0.25">
      <c r="A4346" s="169">
        <v>56015</v>
      </c>
      <c r="B4346" s="170" t="s">
        <v>437</v>
      </c>
      <c r="C4346" s="170" t="s">
        <v>15</v>
      </c>
      <c r="D4346" s="170" t="s">
        <v>213</v>
      </c>
      <c r="E4346" s="170">
        <v>375</v>
      </c>
      <c r="F4346" s="170">
        <v>24</v>
      </c>
      <c r="G4346" s="171">
        <v>40</v>
      </c>
      <c r="H4346" s="170" t="s">
        <v>29</v>
      </c>
      <c r="I4346" s="171">
        <v>21.99</v>
      </c>
      <c r="J4346" s="169">
        <v>1</v>
      </c>
    </row>
    <row r="4347" spans="1:10" x14ac:dyDescent="0.25">
      <c r="A4347" s="169">
        <v>56022</v>
      </c>
      <c r="B4347" s="170" t="s">
        <v>3395</v>
      </c>
      <c r="C4347" s="170" t="s">
        <v>263</v>
      </c>
      <c r="D4347" s="170" t="s">
        <v>332</v>
      </c>
      <c r="E4347" s="170">
        <v>473</v>
      </c>
      <c r="F4347" s="170">
        <v>24</v>
      </c>
      <c r="G4347" s="171">
        <v>7</v>
      </c>
      <c r="H4347" s="170" t="s">
        <v>3142</v>
      </c>
      <c r="I4347" s="171">
        <v>4.1900000000000004</v>
      </c>
      <c r="J4347" s="169">
        <v>1</v>
      </c>
    </row>
    <row r="4348" spans="1:10" x14ac:dyDescent="0.25">
      <c r="A4348" s="169">
        <v>56022</v>
      </c>
      <c r="B4348" s="170" t="s">
        <v>3395</v>
      </c>
      <c r="C4348" s="170" t="s">
        <v>263</v>
      </c>
      <c r="D4348" s="170" t="s">
        <v>332</v>
      </c>
      <c r="E4348" s="170">
        <v>473</v>
      </c>
      <c r="F4348" s="170">
        <v>24</v>
      </c>
      <c r="G4348" s="171">
        <v>7</v>
      </c>
      <c r="H4348" s="170" t="s">
        <v>3142</v>
      </c>
      <c r="I4348" s="171">
        <v>4.1900000000000004</v>
      </c>
      <c r="J4348" s="169">
        <v>1</v>
      </c>
    </row>
    <row r="4349" spans="1:10" x14ac:dyDescent="0.25">
      <c r="A4349" s="169">
        <v>56026</v>
      </c>
      <c r="B4349" s="170" t="s">
        <v>3396</v>
      </c>
      <c r="C4349" s="170" t="s">
        <v>263</v>
      </c>
      <c r="D4349" s="170" t="s">
        <v>332</v>
      </c>
      <c r="E4349" s="170">
        <v>473</v>
      </c>
      <c r="F4349" s="170">
        <v>24</v>
      </c>
      <c r="G4349" s="171">
        <v>7</v>
      </c>
      <c r="H4349" s="170" t="s">
        <v>3142</v>
      </c>
      <c r="I4349" s="171">
        <v>3.99</v>
      </c>
      <c r="J4349" s="169">
        <v>1</v>
      </c>
    </row>
    <row r="4350" spans="1:10" x14ac:dyDescent="0.25">
      <c r="A4350" s="169">
        <v>56026</v>
      </c>
      <c r="B4350" s="170" t="s">
        <v>3396</v>
      </c>
      <c r="C4350" s="170" t="s">
        <v>263</v>
      </c>
      <c r="D4350" s="170" t="s">
        <v>332</v>
      </c>
      <c r="E4350" s="170">
        <v>473</v>
      </c>
      <c r="F4350" s="170">
        <v>24</v>
      </c>
      <c r="G4350" s="171">
        <v>7</v>
      </c>
      <c r="H4350" s="170" t="s">
        <v>3142</v>
      </c>
      <c r="I4350" s="171">
        <v>3.99</v>
      </c>
      <c r="J4350" s="169">
        <v>1</v>
      </c>
    </row>
    <row r="4351" spans="1:10" x14ac:dyDescent="0.25">
      <c r="A4351" s="169">
        <v>56046</v>
      </c>
      <c r="B4351" s="170" t="s">
        <v>3397</v>
      </c>
      <c r="C4351" s="170" t="s">
        <v>263</v>
      </c>
      <c r="D4351" s="170" t="s">
        <v>332</v>
      </c>
      <c r="E4351" s="170">
        <v>473</v>
      </c>
      <c r="F4351" s="170">
        <v>24</v>
      </c>
      <c r="G4351" s="171">
        <v>7</v>
      </c>
      <c r="H4351" s="170" t="s">
        <v>3142</v>
      </c>
      <c r="I4351" s="171">
        <v>4.1900000000000004</v>
      </c>
      <c r="J4351" s="169">
        <v>1</v>
      </c>
    </row>
    <row r="4352" spans="1:10" x14ac:dyDescent="0.25">
      <c r="A4352" s="169">
        <v>56046</v>
      </c>
      <c r="B4352" s="170" t="s">
        <v>3397</v>
      </c>
      <c r="C4352" s="170" t="s">
        <v>263</v>
      </c>
      <c r="D4352" s="170" t="s">
        <v>332</v>
      </c>
      <c r="E4352" s="170">
        <v>473</v>
      </c>
      <c r="F4352" s="170">
        <v>24</v>
      </c>
      <c r="G4352" s="171">
        <v>7</v>
      </c>
      <c r="H4352" s="170" t="s">
        <v>3142</v>
      </c>
      <c r="I4352" s="171">
        <v>4.1900000000000004</v>
      </c>
      <c r="J4352" s="169">
        <v>1</v>
      </c>
    </row>
    <row r="4353" spans="1:10" hidden="1" x14ac:dyDescent="0.25">
      <c r="A4353" s="169">
        <v>56077</v>
      </c>
      <c r="B4353" s="170" t="s">
        <v>3398</v>
      </c>
      <c r="C4353" s="170" t="s">
        <v>11</v>
      </c>
      <c r="D4353" s="170" t="s">
        <v>303</v>
      </c>
      <c r="E4353" s="170">
        <v>473</v>
      </c>
      <c r="F4353" s="170">
        <v>24</v>
      </c>
      <c r="G4353" s="171">
        <v>5.8</v>
      </c>
      <c r="H4353" s="170" t="s">
        <v>2364</v>
      </c>
      <c r="I4353" s="171">
        <v>4.95</v>
      </c>
      <c r="J4353" s="169">
        <v>1</v>
      </c>
    </row>
    <row r="4354" spans="1:10" hidden="1" x14ac:dyDescent="0.25">
      <c r="A4354" s="169">
        <v>56077</v>
      </c>
      <c r="B4354" s="170" t="s">
        <v>3398</v>
      </c>
      <c r="C4354" s="170" t="s">
        <v>11</v>
      </c>
      <c r="D4354" s="170" t="s">
        <v>303</v>
      </c>
      <c r="E4354" s="170">
        <v>473</v>
      </c>
      <c r="F4354" s="170">
        <v>24</v>
      </c>
      <c r="G4354" s="171">
        <v>5.8</v>
      </c>
      <c r="H4354" s="170" t="s">
        <v>2364</v>
      </c>
      <c r="I4354" s="171">
        <v>4.95</v>
      </c>
      <c r="J4354" s="169">
        <v>1</v>
      </c>
    </row>
    <row r="4355" spans="1:10" hidden="1" x14ac:dyDescent="0.25">
      <c r="A4355" s="169">
        <v>56079</v>
      </c>
      <c r="B4355" s="170" t="s">
        <v>3399</v>
      </c>
      <c r="C4355" s="170" t="s">
        <v>11</v>
      </c>
      <c r="D4355" s="170" t="s">
        <v>303</v>
      </c>
      <c r="E4355" s="170">
        <v>355</v>
      </c>
      <c r="F4355" s="170">
        <v>12</v>
      </c>
      <c r="G4355" s="171">
        <v>6.6</v>
      </c>
      <c r="H4355" s="170" t="s">
        <v>2364</v>
      </c>
      <c r="I4355" s="171">
        <v>8.9499999999999993</v>
      </c>
      <c r="J4355" s="169">
        <v>1</v>
      </c>
    </row>
    <row r="4356" spans="1:10" hidden="1" x14ac:dyDescent="0.25">
      <c r="A4356" s="169">
        <v>56079</v>
      </c>
      <c r="B4356" s="170" t="s">
        <v>3399</v>
      </c>
      <c r="C4356" s="170" t="s">
        <v>11</v>
      </c>
      <c r="D4356" s="170" t="s">
        <v>303</v>
      </c>
      <c r="E4356" s="170">
        <v>355</v>
      </c>
      <c r="F4356" s="170">
        <v>12</v>
      </c>
      <c r="G4356" s="171">
        <v>6.6</v>
      </c>
      <c r="H4356" s="170" t="s">
        <v>2364</v>
      </c>
      <c r="I4356" s="171">
        <v>8.9499999999999993</v>
      </c>
      <c r="J4356" s="169">
        <v>1</v>
      </c>
    </row>
    <row r="4357" spans="1:10" hidden="1" x14ac:dyDescent="0.25">
      <c r="A4357" s="169">
        <v>56082</v>
      </c>
      <c r="B4357" s="170" t="s">
        <v>3400</v>
      </c>
      <c r="C4357" s="170" t="s">
        <v>11</v>
      </c>
      <c r="D4357" s="170" t="s">
        <v>267</v>
      </c>
      <c r="E4357" s="170">
        <v>473</v>
      </c>
      <c r="F4357" s="170">
        <v>24</v>
      </c>
      <c r="G4357" s="171">
        <v>5</v>
      </c>
      <c r="H4357" s="170" t="s">
        <v>1136</v>
      </c>
      <c r="I4357" s="171">
        <v>4.49</v>
      </c>
      <c r="J4357" s="169">
        <v>1</v>
      </c>
    </row>
    <row r="4358" spans="1:10" hidden="1" x14ac:dyDescent="0.25">
      <c r="A4358" s="169">
        <v>56082</v>
      </c>
      <c r="B4358" s="170" t="s">
        <v>3400</v>
      </c>
      <c r="C4358" s="170" t="s">
        <v>11</v>
      </c>
      <c r="D4358" s="170" t="s">
        <v>267</v>
      </c>
      <c r="E4358" s="170">
        <v>473</v>
      </c>
      <c r="F4358" s="170">
        <v>24</v>
      </c>
      <c r="G4358" s="171">
        <v>5</v>
      </c>
      <c r="H4358" s="170" t="s">
        <v>1136</v>
      </c>
      <c r="I4358" s="171">
        <v>4.49</v>
      </c>
      <c r="J4358" s="169">
        <v>1</v>
      </c>
    </row>
    <row r="4359" spans="1:10" hidden="1" x14ac:dyDescent="0.25">
      <c r="A4359" s="169">
        <v>56084</v>
      </c>
      <c r="B4359" s="170" t="s">
        <v>3401</v>
      </c>
      <c r="C4359" s="170" t="s">
        <v>15</v>
      </c>
      <c r="D4359" s="170" t="s">
        <v>225</v>
      </c>
      <c r="E4359" s="170">
        <v>750</v>
      </c>
      <c r="F4359" s="170">
        <v>6</v>
      </c>
      <c r="G4359" s="171">
        <v>40</v>
      </c>
      <c r="H4359" s="170" t="s">
        <v>43</v>
      </c>
      <c r="I4359" s="171">
        <v>92.99</v>
      </c>
      <c r="J4359" s="169">
        <v>1</v>
      </c>
    </row>
    <row r="4360" spans="1:10" hidden="1" x14ac:dyDescent="0.25">
      <c r="A4360" s="169">
        <v>56085</v>
      </c>
      <c r="B4360" s="170" t="s">
        <v>3402</v>
      </c>
      <c r="C4360" s="170" t="s">
        <v>11</v>
      </c>
      <c r="D4360" s="170" t="s">
        <v>474</v>
      </c>
      <c r="E4360" s="170">
        <v>473</v>
      </c>
      <c r="F4360" s="170">
        <v>24</v>
      </c>
      <c r="G4360" s="171">
        <v>5</v>
      </c>
      <c r="H4360" s="170" t="s">
        <v>1459</v>
      </c>
      <c r="I4360" s="171">
        <v>5.99</v>
      </c>
      <c r="J4360" s="169">
        <v>1</v>
      </c>
    </row>
    <row r="4361" spans="1:10" hidden="1" x14ac:dyDescent="0.25">
      <c r="A4361" s="169">
        <v>56085</v>
      </c>
      <c r="B4361" s="170" t="s">
        <v>3402</v>
      </c>
      <c r="C4361" s="170" t="s">
        <v>11</v>
      </c>
      <c r="D4361" s="170" t="s">
        <v>474</v>
      </c>
      <c r="E4361" s="170">
        <v>473</v>
      </c>
      <c r="F4361" s="170">
        <v>24</v>
      </c>
      <c r="G4361" s="171">
        <v>5</v>
      </c>
      <c r="H4361" s="170" t="s">
        <v>1459</v>
      </c>
      <c r="I4361" s="171">
        <v>5.99</v>
      </c>
      <c r="J4361" s="169">
        <v>1</v>
      </c>
    </row>
    <row r="4362" spans="1:10" hidden="1" x14ac:dyDescent="0.25">
      <c r="A4362" s="169">
        <v>56101</v>
      </c>
      <c r="B4362" s="170" t="s">
        <v>3403</v>
      </c>
      <c r="C4362" s="170" t="s">
        <v>15</v>
      </c>
      <c r="D4362" s="170" t="s">
        <v>16</v>
      </c>
      <c r="E4362" s="170">
        <v>750</v>
      </c>
      <c r="F4362" s="170">
        <v>12</v>
      </c>
      <c r="G4362" s="171">
        <v>42.5</v>
      </c>
      <c r="H4362" s="170" t="s">
        <v>177</v>
      </c>
      <c r="I4362" s="171">
        <v>39.99</v>
      </c>
      <c r="J4362" s="169">
        <v>1</v>
      </c>
    </row>
    <row r="4363" spans="1:10" hidden="1" x14ac:dyDescent="0.25">
      <c r="A4363" s="169">
        <v>56102</v>
      </c>
      <c r="B4363" s="170" t="s">
        <v>3404</v>
      </c>
      <c r="C4363" s="170" t="s">
        <v>1065</v>
      </c>
      <c r="D4363" s="170" t="s">
        <v>1066</v>
      </c>
      <c r="E4363" s="170">
        <v>473</v>
      </c>
      <c r="F4363" s="170">
        <v>24</v>
      </c>
      <c r="G4363" s="171">
        <v>0.5</v>
      </c>
      <c r="H4363" s="170" t="s">
        <v>22</v>
      </c>
      <c r="I4363" s="171">
        <v>3.39</v>
      </c>
      <c r="J4363" s="169">
        <v>1</v>
      </c>
    </row>
    <row r="4364" spans="1:10" hidden="1" x14ac:dyDescent="0.25">
      <c r="A4364" s="169">
        <v>56102</v>
      </c>
      <c r="B4364" s="170" t="s">
        <v>3404</v>
      </c>
      <c r="C4364" s="170" t="s">
        <v>1065</v>
      </c>
      <c r="D4364" s="170" t="s">
        <v>1066</v>
      </c>
      <c r="E4364" s="170">
        <v>473</v>
      </c>
      <c r="F4364" s="170">
        <v>24</v>
      </c>
      <c r="G4364" s="171">
        <v>0.5</v>
      </c>
      <c r="H4364" s="170" t="s">
        <v>22</v>
      </c>
      <c r="I4364" s="171">
        <v>3.39</v>
      </c>
      <c r="J4364" s="169">
        <v>1</v>
      </c>
    </row>
    <row r="4365" spans="1:10" hidden="1" x14ac:dyDescent="0.25">
      <c r="A4365" s="169">
        <v>56103</v>
      </c>
      <c r="B4365" s="170" t="s">
        <v>1354</v>
      </c>
      <c r="C4365" s="170" t="s">
        <v>15</v>
      </c>
      <c r="D4365" s="170" t="s">
        <v>19</v>
      </c>
      <c r="E4365" s="170">
        <v>200</v>
      </c>
      <c r="F4365" s="170">
        <v>24</v>
      </c>
      <c r="G4365" s="171">
        <v>40</v>
      </c>
      <c r="H4365" s="170" t="s">
        <v>222</v>
      </c>
      <c r="I4365" s="171">
        <v>11.99</v>
      </c>
      <c r="J4365" s="169">
        <v>1</v>
      </c>
    </row>
    <row r="4366" spans="1:10" hidden="1" x14ac:dyDescent="0.25">
      <c r="A4366" s="169">
        <v>56104</v>
      </c>
      <c r="B4366" s="170" t="s">
        <v>3405</v>
      </c>
      <c r="C4366" s="170" t="s">
        <v>1065</v>
      </c>
      <c r="D4366" s="170" t="s">
        <v>1066</v>
      </c>
      <c r="E4366" s="170">
        <v>473</v>
      </c>
      <c r="F4366" s="170">
        <v>24</v>
      </c>
      <c r="G4366" s="171">
        <v>0.5</v>
      </c>
      <c r="H4366" s="170" t="s">
        <v>22</v>
      </c>
      <c r="I4366" s="171">
        <v>3.39</v>
      </c>
      <c r="J4366" s="169">
        <v>1</v>
      </c>
    </row>
    <row r="4367" spans="1:10" hidden="1" x14ac:dyDescent="0.25">
      <c r="A4367" s="169">
        <v>56104</v>
      </c>
      <c r="B4367" s="170" t="s">
        <v>3405</v>
      </c>
      <c r="C4367" s="170" t="s">
        <v>1065</v>
      </c>
      <c r="D4367" s="170" t="s">
        <v>1066</v>
      </c>
      <c r="E4367" s="170">
        <v>473</v>
      </c>
      <c r="F4367" s="170">
        <v>24</v>
      </c>
      <c r="G4367" s="171">
        <v>0.5</v>
      </c>
      <c r="H4367" s="170" t="s">
        <v>22</v>
      </c>
      <c r="I4367" s="171">
        <v>3.39</v>
      </c>
      <c r="J4367" s="169">
        <v>1</v>
      </c>
    </row>
    <row r="4368" spans="1:10" hidden="1" x14ac:dyDescent="0.25">
      <c r="A4368" s="169">
        <v>56105</v>
      </c>
      <c r="B4368" s="170" t="s">
        <v>3406</v>
      </c>
      <c r="C4368" s="170" t="s">
        <v>1065</v>
      </c>
      <c r="D4368" s="170" t="s">
        <v>1066</v>
      </c>
      <c r="E4368" s="170">
        <v>473</v>
      </c>
      <c r="F4368" s="170">
        <v>24</v>
      </c>
      <c r="G4368" s="171">
        <v>0.5</v>
      </c>
      <c r="H4368" s="170" t="s">
        <v>22</v>
      </c>
      <c r="I4368" s="171">
        <v>3.39</v>
      </c>
      <c r="J4368" s="169">
        <v>1</v>
      </c>
    </row>
    <row r="4369" spans="1:10" hidden="1" x14ac:dyDescent="0.25">
      <c r="A4369" s="169">
        <v>56105</v>
      </c>
      <c r="B4369" s="170" t="s">
        <v>3406</v>
      </c>
      <c r="C4369" s="170" t="s">
        <v>1065</v>
      </c>
      <c r="D4369" s="170" t="s">
        <v>1066</v>
      </c>
      <c r="E4369" s="170">
        <v>473</v>
      </c>
      <c r="F4369" s="170">
        <v>24</v>
      </c>
      <c r="G4369" s="171">
        <v>0.5</v>
      </c>
      <c r="H4369" s="170" t="s">
        <v>22</v>
      </c>
      <c r="I4369" s="171">
        <v>3.39</v>
      </c>
      <c r="J4369" s="169">
        <v>1</v>
      </c>
    </row>
    <row r="4370" spans="1:10" hidden="1" x14ac:dyDescent="0.25">
      <c r="A4370" s="169">
        <v>56106</v>
      </c>
      <c r="B4370" s="170" t="s">
        <v>3407</v>
      </c>
      <c r="C4370" s="170" t="s">
        <v>1065</v>
      </c>
      <c r="D4370" s="170" t="s">
        <v>1066</v>
      </c>
      <c r="E4370" s="170">
        <v>473</v>
      </c>
      <c r="F4370" s="170">
        <v>24</v>
      </c>
      <c r="G4370" s="171">
        <v>0.5</v>
      </c>
      <c r="H4370" s="170" t="s">
        <v>22</v>
      </c>
      <c r="I4370" s="171">
        <v>3.39</v>
      </c>
      <c r="J4370" s="169">
        <v>1</v>
      </c>
    </row>
    <row r="4371" spans="1:10" hidden="1" x14ac:dyDescent="0.25">
      <c r="A4371" s="169">
        <v>56106</v>
      </c>
      <c r="B4371" s="170" t="s">
        <v>3407</v>
      </c>
      <c r="C4371" s="170" t="s">
        <v>1065</v>
      </c>
      <c r="D4371" s="170" t="s">
        <v>1066</v>
      </c>
      <c r="E4371" s="170">
        <v>473</v>
      </c>
      <c r="F4371" s="170">
        <v>24</v>
      </c>
      <c r="G4371" s="171">
        <v>0.5</v>
      </c>
      <c r="H4371" s="170" t="s">
        <v>22</v>
      </c>
      <c r="I4371" s="171">
        <v>3.39</v>
      </c>
      <c r="J4371" s="169">
        <v>1</v>
      </c>
    </row>
    <row r="4372" spans="1:10" hidden="1" x14ac:dyDescent="0.25">
      <c r="A4372" s="169">
        <v>56109</v>
      </c>
      <c r="B4372" s="170" t="s">
        <v>3408</v>
      </c>
      <c r="C4372" s="170" t="s">
        <v>15</v>
      </c>
      <c r="D4372" s="170" t="s">
        <v>301</v>
      </c>
      <c r="E4372" s="170">
        <v>50</v>
      </c>
      <c r="F4372" s="170">
        <v>120</v>
      </c>
      <c r="G4372" s="171">
        <v>49.5</v>
      </c>
      <c r="H4372" s="170" t="s">
        <v>22</v>
      </c>
      <c r="I4372" s="171">
        <v>3.33</v>
      </c>
      <c r="J4372" s="169">
        <v>1</v>
      </c>
    </row>
    <row r="4373" spans="1:10" hidden="1" x14ac:dyDescent="0.25">
      <c r="A4373" s="169">
        <v>56158</v>
      </c>
      <c r="B4373" s="170" t="s">
        <v>3409</v>
      </c>
      <c r="C4373" s="170" t="s">
        <v>1065</v>
      </c>
      <c r="D4373" s="170" t="s">
        <v>1066</v>
      </c>
      <c r="E4373" s="170">
        <v>473</v>
      </c>
      <c r="F4373" s="170">
        <v>24</v>
      </c>
      <c r="G4373" s="171">
        <v>0.5</v>
      </c>
      <c r="H4373" s="170" t="s">
        <v>747</v>
      </c>
      <c r="I4373" s="171">
        <v>2.99</v>
      </c>
      <c r="J4373" s="169">
        <v>1</v>
      </c>
    </row>
    <row r="4374" spans="1:10" hidden="1" x14ac:dyDescent="0.25">
      <c r="A4374" s="169">
        <v>56158</v>
      </c>
      <c r="B4374" s="170" t="s">
        <v>3409</v>
      </c>
      <c r="C4374" s="170" t="s">
        <v>1065</v>
      </c>
      <c r="D4374" s="170" t="s">
        <v>1066</v>
      </c>
      <c r="E4374" s="170">
        <v>473</v>
      </c>
      <c r="F4374" s="170">
        <v>24</v>
      </c>
      <c r="G4374" s="171">
        <v>0.5</v>
      </c>
      <c r="H4374" s="170" t="s">
        <v>747</v>
      </c>
      <c r="I4374" s="171">
        <v>2.99</v>
      </c>
      <c r="J4374" s="169">
        <v>1</v>
      </c>
    </row>
    <row r="4375" spans="1:10" hidden="1" x14ac:dyDescent="0.25">
      <c r="A4375" s="169">
        <v>56159</v>
      </c>
      <c r="B4375" s="170" t="s">
        <v>3410</v>
      </c>
      <c r="C4375" s="170" t="s">
        <v>1065</v>
      </c>
      <c r="D4375" s="170" t="s">
        <v>1066</v>
      </c>
      <c r="E4375" s="170">
        <v>473</v>
      </c>
      <c r="F4375" s="170">
        <v>24</v>
      </c>
      <c r="G4375" s="171">
        <v>0.5</v>
      </c>
      <c r="H4375" s="170" t="s">
        <v>747</v>
      </c>
      <c r="I4375" s="171">
        <v>2.99</v>
      </c>
      <c r="J4375" s="169">
        <v>1</v>
      </c>
    </row>
    <row r="4376" spans="1:10" hidden="1" x14ac:dyDescent="0.25">
      <c r="A4376" s="169">
        <v>56159</v>
      </c>
      <c r="B4376" s="170" t="s">
        <v>3410</v>
      </c>
      <c r="C4376" s="170" t="s">
        <v>1065</v>
      </c>
      <c r="D4376" s="170" t="s">
        <v>1066</v>
      </c>
      <c r="E4376" s="170">
        <v>473</v>
      </c>
      <c r="F4376" s="170">
        <v>24</v>
      </c>
      <c r="G4376" s="171">
        <v>0.5</v>
      </c>
      <c r="H4376" s="170" t="s">
        <v>747</v>
      </c>
      <c r="I4376" s="171">
        <v>2.99</v>
      </c>
      <c r="J4376" s="169">
        <v>1</v>
      </c>
    </row>
    <row r="4377" spans="1:10" hidden="1" x14ac:dyDescent="0.25">
      <c r="A4377" s="169">
        <v>56160</v>
      </c>
      <c r="B4377" s="170" t="s">
        <v>3411</v>
      </c>
      <c r="C4377" s="170" t="s">
        <v>1065</v>
      </c>
      <c r="D4377" s="170" t="s">
        <v>1066</v>
      </c>
      <c r="E4377" s="170">
        <v>473</v>
      </c>
      <c r="F4377" s="170">
        <v>24</v>
      </c>
      <c r="G4377" s="171">
        <v>0.5</v>
      </c>
      <c r="H4377" s="170" t="s">
        <v>747</v>
      </c>
      <c r="I4377" s="171">
        <v>2.99</v>
      </c>
      <c r="J4377" s="169">
        <v>1</v>
      </c>
    </row>
    <row r="4378" spans="1:10" hidden="1" x14ac:dyDescent="0.25">
      <c r="A4378" s="169">
        <v>56160</v>
      </c>
      <c r="B4378" s="170" t="s">
        <v>3411</v>
      </c>
      <c r="C4378" s="170" t="s">
        <v>1065</v>
      </c>
      <c r="D4378" s="170" t="s">
        <v>1066</v>
      </c>
      <c r="E4378" s="170">
        <v>473</v>
      </c>
      <c r="F4378" s="170">
        <v>24</v>
      </c>
      <c r="G4378" s="171">
        <v>0.5</v>
      </c>
      <c r="H4378" s="170" t="s">
        <v>747</v>
      </c>
      <c r="I4378" s="171">
        <v>2.99</v>
      </c>
      <c r="J4378" s="169">
        <v>1</v>
      </c>
    </row>
    <row r="4379" spans="1:10" hidden="1" x14ac:dyDescent="0.25">
      <c r="A4379" s="169">
        <v>56165</v>
      </c>
      <c r="B4379" s="170" t="s">
        <v>3412</v>
      </c>
      <c r="C4379" s="170" t="s">
        <v>15</v>
      </c>
      <c r="D4379" s="170" t="s">
        <v>1399</v>
      </c>
      <c r="E4379" s="170">
        <v>750</v>
      </c>
      <c r="F4379" s="170">
        <v>12</v>
      </c>
      <c r="G4379" s="171">
        <v>30</v>
      </c>
      <c r="H4379" s="170" t="s">
        <v>1173</v>
      </c>
      <c r="I4379" s="171">
        <v>35.99</v>
      </c>
      <c r="J4379" s="169">
        <v>1</v>
      </c>
    </row>
    <row r="4380" spans="1:10" hidden="1" x14ac:dyDescent="0.25">
      <c r="A4380" s="169">
        <v>56168</v>
      </c>
      <c r="B4380" s="170" t="s">
        <v>3413</v>
      </c>
      <c r="C4380" s="170" t="s">
        <v>11</v>
      </c>
      <c r="D4380" s="170" t="s">
        <v>267</v>
      </c>
      <c r="E4380" s="170">
        <v>473</v>
      </c>
      <c r="F4380" s="170">
        <v>24</v>
      </c>
      <c r="G4380" s="171">
        <v>4.3</v>
      </c>
      <c r="H4380" s="170" t="s">
        <v>2850</v>
      </c>
      <c r="I4380" s="171">
        <v>4.55</v>
      </c>
      <c r="J4380" s="169">
        <v>1</v>
      </c>
    </row>
    <row r="4381" spans="1:10" hidden="1" x14ac:dyDescent="0.25">
      <c r="A4381" s="169">
        <v>56168</v>
      </c>
      <c r="B4381" s="170" t="s">
        <v>3413</v>
      </c>
      <c r="C4381" s="170" t="s">
        <v>11</v>
      </c>
      <c r="D4381" s="170" t="s">
        <v>267</v>
      </c>
      <c r="E4381" s="170">
        <v>473</v>
      </c>
      <c r="F4381" s="170">
        <v>24</v>
      </c>
      <c r="G4381" s="171">
        <v>4.3</v>
      </c>
      <c r="H4381" s="170" t="s">
        <v>2850</v>
      </c>
      <c r="I4381" s="171">
        <v>4.55</v>
      </c>
      <c r="J4381" s="169">
        <v>1</v>
      </c>
    </row>
    <row r="4382" spans="1:10" hidden="1" x14ac:dyDescent="0.25">
      <c r="A4382" s="169">
        <v>56170</v>
      </c>
      <c r="B4382" s="170" t="s">
        <v>3414</v>
      </c>
      <c r="C4382" s="170" t="s">
        <v>11</v>
      </c>
      <c r="D4382" s="170" t="s">
        <v>303</v>
      </c>
      <c r="E4382" s="170">
        <v>473</v>
      </c>
      <c r="F4382" s="170">
        <v>24</v>
      </c>
      <c r="G4382" s="171">
        <v>11</v>
      </c>
      <c r="H4382" s="170" t="s">
        <v>2850</v>
      </c>
      <c r="I4382" s="171">
        <v>5.98</v>
      </c>
      <c r="J4382" s="169">
        <v>1</v>
      </c>
    </row>
    <row r="4383" spans="1:10" hidden="1" x14ac:dyDescent="0.25">
      <c r="A4383" s="169">
        <v>56170</v>
      </c>
      <c r="B4383" s="170" t="s">
        <v>3414</v>
      </c>
      <c r="C4383" s="170" t="s">
        <v>11</v>
      </c>
      <c r="D4383" s="170" t="s">
        <v>303</v>
      </c>
      <c r="E4383" s="170">
        <v>473</v>
      </c>
      <c r="F4383" s="170">
        <v>24</v>
      </c>
      <c r="G4383" s="171">
        <v>11</v>
      </c>
      <c r="H4383" s="170" t="s">
        <v>2850</v>
      </c>
      <c r="I4383" s="171">
        <v>5.98</v>
      </c>
      <c r="J4383" s="169">
        <v>1</v>
      </c>
    </row>
    <row r="4384" spans="1:10" hidden="1" x14ac:dyDescent="0.25">
      <c r="A4384" s="169">
        <v>56246</v>
      </c>
      <c r="B4384" s="170" t="s">
        <v>3415</v>
      </c>
      <c r="C4384" s="170" t="s">
        <v>11</v>
      </c>
      <c r="D4384" s="170" t="s">
        <v>303</v>
      </c>
      <c r="E4384" s="170">
        <v>11352</v>
      </c>
      <c r="F4384" s="170">
        <v>1</v>
      </c>
      <c r="G4384" s="171">
        <v>6.5</v>
      </c>
      <c r="H4384" s="170" t="s">
        <v>1391</v>
      </c>
      <c r="I4384" s="171">
        <v>114.96</v>
      </c>
      <c r="J4384" s="169">
        <v>24</v>
      </c>
    </row>
    <row r="4385" spans="1:10" hidden="1" x14ac:dyDescent="0.25">
      <c r="A4385" s="169">
        <v>56246</v>
      </c>
      <c r="B4385" s="170" t="s">
        <v>3415</v>
      </c>
      <c r="C4385" s="170" t="s">
        <v>11</v>
      </c>
      <c r="D4385" s="170" t="s">
        <v>303</v>
      </c>
      <c r="E4385" s="170">
        <v>11352</v>
      </c>
      <c r="F4385" s="170">
        <v>1</v>
      </c>
      <c r="G4385" s="171">
        <v>6.5</v>
      </c>
      <c r="H4385" s="170" t="s">
        <v>1391</v>
      </c>
      <c r="I4385" s="171">
        <v>114.96</v>
      </c>
      <c r="J4385" s="169">
        <v>24</v>
      </c>
    </row>
    <row r="4386" spans="1:10" hidden="1" x14ac:dyDescent="0.25">
      <c r="A4386" s="169">
        <v>56254</v>
      </c>
      <c r="B4386" s="170" t="s">
        <v>3416</v>
      </c>
      <c r="C4386" s="170" t="s">
        <v>11</v>
      </c>
      <c r="D4386" s="170" t="s">
        <v>12</v>
      </c>
      <c r="E4386" s="170">
        <v>11352</v>
      </c>
      <c r="F4386" s="170">
        <v>1</v>
      </c>
      <c r="G4386" s="171">
        <v>5</v>
      </c>
      <c r="H4386" s="170" t="s">
        <v>1391</v>
      </c>
      <c r="I4386" s="171">
        <v>105.36</v>
      </c>
      <c r="J4386" s="169">
        <v>24</v>
      </c>
    </row>
    <row r="4387" spans="1:10" hidden="1" x14ac:dyDescent="0.25">
      <c r="A4387" s="169">
        <v>56254</v>
      </c>
      <c r="B4387" s="170" t="s">
        <v>3416</v>
      </c>
      <c r="C4387" s="170" t="s">
        <v>11</v>
      </c>
      <c r="D4387" s="170" t="s">
        <v>12</v>
      </c>
      <c r="E4387" s="170">
        <v>11352</v>
      </c>
      <c r="F4387" s="170">
        <v>1</v>
      </c>
      <c r="G4387" s="171">
        <v>5</v>
      </c>
      <c r="H4387" s="170" t="s">
        <v>1391</v>
      </c>
      <c r="I4387" s="171">
        <v>105.36</v>
      </c>
      <c r="J4387" s="169">
        <v>24</v>
      </c>
    </row>
    <row r="4388" spans="1:10" hidden="1" x14ac:dyDescent="0.25">
      <c r="A4388" s="169">
        <v>56271</v>
      </c>
      <c r="B4388" s="170" t="s">
        <v>3417</v>
      </c>
      <c r="C4388" s="170" t="s">
        <v>11</v>
      </c>
      <c r="D4388" s="170" t="s">
        <v>12</v>
      </c>
      <c r="E4388" s="170">
        <v>473</v>
      </c>
      <c r="F4388" s="170">
        <v>24</v>
      </c>
      <c r="G4388" s="171">
        <v>5</v>
      </c>
      <c r="H4388" s="170" t="s">
        <v>222</v>
      </c>
      <c r="I4388" s="171">
        <v>4.29</v>
      </c>
      <c r="J4388" s="169">
        <v>1</v>
      </c>
    </row>
    <row r="4389" spans="1:10" hidden="1" x14ac:dyDescent="0.25">
      <c r="A4389" s="169">
        <v>56271</v>
      </c>
      <c r="B4389" s="170" t="s">
        <v>3417</v>
      </c>
      <c r="C4389" s="170" t="s">
        <v>11</v>
      </c>
      <c r="D4389" s="170" t="s">
        <v>12</v>
      </c>
      <c r="E4389" s="170">
        <v>473</v>
      </c>
      <c r="F4389" s="170">
        <v>24</v>
      </c>
      <c r="G4389" s="171">
        <v>5</v>
      </c>
      <c r="H4389" s="170" t="s">
        <v>222</v>
      </c>
      <c r="I4389" s="171">
        <v>4.29</v>
      </c>
      <c r="J4389" s="169">
        <v>1</v>
      </c>
    </row>
    <row r="4390" spans="1:10" hidden="1" x14ac:dyDescent="0.25">
      <c r="A4390" s="169">
        <v>56272</v>
      </c>
      <c r="B4390" s="170" t="s">
        <v>3418</v>
      </c>
      <c r="C4390" s="170" t="s">
        <v>11</v>
      </c>
      <c r="D4390" s="170" t="s">
        <v>12</v>
      </c>
      <c r="E4390" s="170">
        <v>473</v>
      </c>
      <c r="F4390" s="170">
        <v>24</v>
      </c>
      <c r="G4390" s="171">
        <v>5.5</v>
      </c>
      <c r="H4390" s="170" t="s">
        <v>222</v>
      </c>
      <c r="I4390" s="171">
        <v>3.99</v>
      </c>
      <c r="J4390" s="169">
        <v>1</v>
      </c>
    </row>
    <row r="4391" spans="1:10" hidden="1" x14ac:dyDescent="0.25">
      <c r="A4391" s="169">
        <v>56272</v>
      </c>
      <c r="B4391" s="170" t="s">
        <v>3418</v>
      </c>
      <c r="C4391" s="170" t="s">
        <v>11</v>
      </c>
      <c r="D4391" s="170" t="s">
        <v>12</v>
      </c>
      <c r="E4391" s="170">
        <v>473</v>
      </c>
      <c r="F4391" s="170">
        <v>24</v>
      </c>
      <c r="G4391" s="171">
        <v>5.5</v>
      </c>
      <c r="H4391" s="170" t="s">
        <v>222</v>
      </c>
      <c r="I4391" s="171">
        <v>3.99</v>
      </c>
      <c r="J4391" s="169">
        <v>1</v>
      </c>
    </row>
    <row r="4392" spans="1:10" hidden="1" x14ac:dyDescent="0.25">
      <c r="A4392" s="169">
        <v>56274</v>
      </c>
      <c r="B4392" s="170" t="s">
        <v>3419</v>
      </c>
      <c r="C4392" s="170" t="s">
        <v>11</v>
      </c>
      <c r="D4392" s="170" t="s">
        <v>474</v>
      </c>
      <c r="E4392" s="170">
        <v>473</v>
      </c>
      <c r="F4392" s="170">
        <v>24</v>
      </c>
      <c r="G4392" s="171">
        <v>4.2</v>
      </c>
      <c r="H4392" s="170" t="s">
        <v>222</v>
      </c>
      <c r="I4392" s="171">
        <v>3.99</v>
      </c>
      <c r="J4392" s="169">
        <v>1</v>
      </c>
    </row>
    <row r="4393" spans="1:10" hidden="1" x14ac:dyDescent="0.25">
      <c r="A4393" s="169">
        <v>56274</v>
      </c>
      <c r="B4393" s="170" t="s">
        <v>3419</v>
      </c>
      <c r="C4393" s="170" t="s">
        <v>11</v>
      </c>
      <c r="D4393" s="170" t="s">
        <v>474</v>
      </c>
      <c r="E4393" s="170">
        <v>473</v>
      </c>
      <c r="F4393" s="170">
        <v>24</v>
      </c>
      <c r="G4393" s="171">
        <v>4.2</v>
      </c>
      <c r="H4393" s="170" t="s">
        <v>222</v>
      </c>
      <c r="I4393" s="171">
        <v>3.99</v>
      </c>
      <c r="J4393" s="169">
        <v>1</v>
      </c>
    </row>
    <row r="4394" spans="1:10" hidden="1" x14ac:dyDescent="0.25">
      <c r="A4394" s="169">
        <v>56278</v>
      </c>
      <c r="B4394" s="170" t="s">
        <v>3420</v>
      </c>
      <c r="C4394" s="170" t="s">
        <v>11</v>
      </c>
      <c r="D4394" s="170" t="s">
        <v>303</v>
      </c>
      <c r="E4394" s="170">
        <v>11352</v>
      </c>
      <c r="F4394" s="170">
        <v>1</v>
      </c>
      <c r="G4394" s="171">
        <v>6.5</v>
      </c>
      <c r="H4394" s="170" t="s">
        <v>1391</v>
      </c>
      <c r="I4394" s="171">
        <v>116.64</v>
      </c>
      <c r="J4394" s="169">
        <v>24</v>
      </c>
    </row>
    <row r="4395" spans="1:10" hidden="1" x14ac:dyDescent="0.25">
      <c r="A4395" s="169">
        <v>56278</v>
      </c>
      <c r="B4395" s="170" t="s">
        <v>3420</v>
      </c>
      <c r="C4395" s="170" t="s">
        <v>11</v>
      </c>
      <c r="D4395" s="170" t="s">
        <v>303</v>
      </c>
      <c r="E4395" s="170">
        <v>11352</v>
      </c>
      <c r="F4395" s="170">
        <v>1</v>
      </c>
      <c r="G4395" s="171">
        <v>6.5</v>
      </c>
      <c r="H4395" s="170" t="s">
        <v>1391</v>
      </c>
      <c r="I4395" s="171">
        <v>116.64</v>
      </c>
      <c r="J4395" s="169">
        <v>24</v>
      </c>
    </row>
    <row r="4396" spans="1:10" hidden="1" x14ac:dyDescent="0.25">
      <c r="A4396" s="169">
        <v>56290</v>
      </c>
      <c r="B4396" s="170" t="s">
        <v>3421</v>
      </c>
      <c r="C4396" s="170" t="s">
        <v>1065</v>
      </c>
      <c r="D4396" s="170" t="s">
        <v>1066</v>
      </c>
      <c r="E4396" s="170">
        <v>2130</v>
      </c>
      <c r="F4396" s="170">
        <v>4</v>
      </c>
      <c r="G4396" s="171">
        <v>0.5</v>
      </c>
      <c r="H4396" s="170" t="s">
        <v>342</v>
      </c>
      <c r="I4396" s="171">
        <v>10.75</v>
      </c>
      <c r="J4396" s="169">
        <v>6</v>
      </c>
    </row>
    <row r="4397" spans="1:10" hidden="1" x14ac:dyDescent="0.25">
      <c r="A4397" s="169">
        <v>56290</v>
      </c>
      <c r="B4397" s="170" t="s">
        <v>3421</v>
      </c>
      <c r="C4397" s="170" t="s">
        <v>1065</v>
      </c>
      <c r="D4397" s="170" t="s">
        <v>1066</v>
      </c>
      <c r="E4397" s="170">
        <v>2130</v>
      </c>
      <c r="F4397" s="170">
        <v>4</v>
      </c>
      <c r="G4397" s="171">
        <v>0.5</v>
      </c>
      <c r="H4397" s="170" t="s">
        <v>342</v>
      </c>
      <c r="I4397" s="171">
        <v>10.75</v>
      </c>
      <c r="J4397" s="169">
        <v>6</v>
      </c>
    </row>
    <row r="4398" spans="1:10" hidden="1" x14ac:dyDescent="0.25">
      <c r="A4398" s="169">
        <v>56296</v>
      </c>
      <c r="B4398" s="170" t="s">
        <v>3422</v>
      </c>
      <c r="C4398" s="170" t="s">
        <v>263</v>
      </c>
      <c r="D4398" s="170" t="s">
        <v>332</v>
      </c>
      <c r="E4398" s="170">
        <v>473</v>
      </c>
      <c r="F4398" s="170">
        <v>24</v>
      </c>
      <c r="G4398" s="171">
        <v>4</v>
      </c>
      <c r="H4398" s="170" t="s">
        <v>747</v>
      </c>
      <c r="I4398" s="171">
        <v>4.49</v>
      </c>
      <c r="J4398" s="169">
        <v>1</v>
      </c>
    </row>
    <row r="4399" spans="1:10" hidden="1" x14ac:dyDescent="0.25">
      <c r="A4399" s="169">
        <v>56296</v>
      </c>
      <c r="B4399" s="170" t="s">
        <v>3422</v>
      </c>
      <c r="C4399" s="170" t="s">
        <v>263</v>
      </c>
      <c r="D4399" s="170" t="s">
        <v>332</v>
      </c>
      <c r="E4399" s="170">
        <v>473</v>
      </c>
      <c r="F4399" s="170">
        <v>24</v>
      </c>
      <c r="G4399" s="171">
        <v>4</v>
      </c>
      <c r="H4399" s="170" t="s">
        <v>747</v>
      </c>
      <c r="I4399" s="171">
        <v>4.49</v>
      </c>
      <c r="J4399" s="169">
        <v>1</v>
      </c>
    </row>
    <row r="4400" spans="1:10" hidden="1" x14ac:dyDescent="0.25">
      <c r="A4400" s="169">
        <v>56311</v>
      </c>
      <c r="B4400" s="170" t="s">
        <v>3423</v>
      </c>
      <c r="C4400" s="170" t="s">
        <v>24</v>
      </c>
      <c r="D4400" s="170" t="s">
        <v>42</v>
      </c>
      <c r="E4400" s="170">
        <v>750</v>
      </c>
      <c r="F4400" s="170">
        <v>12</v>
      </c>
      <c r="G4400" s="171">
        <v>14</v>
      </c>
      <c r="H4400" s="170" t="s">
        <v>1254</v>
      </c>
      <c r="I4400" s="171">
        <v>24.99</v>
      </c>
      <c r="J4400" s="169">
        <v>1</v>
      </c>
    </row>
    <row r="4401" spans="1:10" x14ac:dyDescent="0.25">
      <c r="A4401" s="169">
        <v>56319</v>
      </c>
      <c r="B4401" s="170" t="s">
        <v>3424</v>
      </c>
      <c r="C4401" s="170" t="s">
        <v>263</v>
      </c>
      <c r="D4401" s="170" t="s">
        <v>264</v>
      </c>
      <c r="E4401" s="170">
        <v>473</v>
      </c>
      <c r="F4401" s="170">
        <v>24</v>
      </c>
      <c r="G4401" s="171">
        <v>7</v>
      </c>
      <c r="H4401" s="170" t="s">
        <v>3142</v>
      </c>
      <c r="I4401" s="171">
        <v>4.1900000000000004</v>
      </c>
      <c r="J4401" s="169">
        <v>1</v>
      </c>
    </row>
    <row r="4402" spans="1:10" x14ac:dyDescent="0.25">
      <c r="A4402" s="169">
        <v>56319</v>
      </c>
      <c r="B4402" s="170" t="s">
        <v>3424</v>
      </c>
      <c r="C4402" s="170" t="s">
        <v>263</v>
      </c>
      <c r="D4402" s="170" t="s">
        <v>264</v>
      </c>
      <c r="E4402" s="170">
        <v>473</v>
      </c>
      <c r="F4402" s="170">
        <v>24</v>
      </c>
      <c r="G4402" s="171">
        <v>7</v>
      </c>
      <c r="H4402" s="170" t="s">
        <v>3142</v>
      </c>
      <c r="I4402" s="171">
        <v>4.1900000000000004</v>
      </c>
      <c r="J4402" s="169">
        <v>1</v>
      </c>
    </row>
    <row r="4403" spans="1:10" hidden="1" x14ac:dyDescent="0.25">
      <c r="A4403" s="169">
        <v>56322</v>
      </c>
      <c r="B4403" s="170" t="s">
        <v>3425</v>
      </c>
      <c r="C4403" s="170" t="s">
        <v>263</v>
      </c>
      <c r="D4403" s="170" t="s">
        <v>909</v>
      </c>
      <c r="E4403" s="170">
        <v>473</v>
      </c>
      <c r="F4403" s="170">
        <v>24</v>
      </c>
      <c r="G4403" s="171">
        <v>7</v>
      </c>
      <c r="H4403" s="170" t="s">
        <v>222</v>
      </c>
      <c r="I4403" s="171">
        <v>3.49</v>
      </c>
      <c r="J4403" s="169">
        <v>1</v>
      </c>
    </row>
    <row r="4404" spans="1:10" hidden="1" x14ac:dyDescent="0.25">
      <c r="A4404" s="169">
        <v>56322</v>
      </c>
      <c r="B4404" s="170" t="s">
        <v>3425</v>
      </c>
      <c r="C4404" s="170" t="s">
        <v>263</v>
      </c>
      <c r="D4404" s="170" t="s">
        <v>909</v>
      </c>
      <c r="E4404" s="170">
        <v>473</v>
      </c>
      <c r="F4404" s="170">
        <v>24</v>
      </c>
      <c r="G4404" s="171">
        <v>7</v>
      </c>
      <c r="H4404" s="170" t="s">
        <v>222</v>
      </c>
      <c r="I4404" s="171">
        <v>3.49</v>
      </c>
      <c r="J4404" s="169">
        <v>1</v>
      </c>
    </row>
    <row r="4405" spans="1:10" hidden="1" x14ac:dyDescent="0.25">
      <c r="A4405" s="169">
        <v>56333</v>
      </c>
      <c r="B4405" s="170" t="s">
        <v>3426</v>
      </c>
      <c r="C4405" s="170" t="s">
        <v>15</v>
      </c>
      <c r="D4405" s="170" t="s">
        <v>1399</v>
      </c>
      <c r="E4405" s="170">
        <v>700</v>
      </c>
      <c r="F4405" s="170">
        <v>6</v>
      </c>
      <c r="G4405" s="171">
        <v>38</v>
      </c>
      <c r="H4405" s="170" t="s">
        <v>96</v>
      </c>
      <c r="I4405" s="171">
        <v>86.99</v>
      </c>
      <c r="J4405" s="169">
        <v>1</v>
      </c>
    </row>
    <row r="4406" spans="1:10" hidden="1" x14ac:dyDescent="0.25">
      <c r="A4406" s="169">
        <v>56348</v>
      </c>
      <c r="B4406" s="170" t="s">
        <v>3427</v>
      </c>
      <c r="C4406" s="170" t="s">
        <v>24</v>
      </c>
      <c r="D4406" s="170" t="s">
        <v>58</v>
      </c>
      <c r="E4406" s="170">
        <v>750</v>
      </c>
      <c r="F4406" s="170">
        <v>12</v>
      </c>
      <c r="G4406" s="171">
        <v>13</v>
      </c>
      <c r="H4406" s="170" t="s">
        <v>1214</v>
      </c>
      <c r="I4406" s="171">
        <v>20.99</v>
      </c>
      <c r="J4406" s="169">
        <v>1</v>
      </c>
    </row>
    <row r="4407" spans="1:10" hidden="1" x14ac:dyDescent="0.25">
      <c r="A4407" s="169">
        <v>56356</v>
      </c>
      <c r="B4407" s="170" t="s">
        <v>3428</v>
      </c>
      <c r="C4407" s="170" t="s">
        <v>24</v>
      </c>
      <c r="D4407" s="170" t="s">
        <v>58</v>
      </c>
      <c r="E4407" s="170">
        <v>750</v>
      </c>
      <c r="F4407" s="170">
        <v>12</v>
      </c>
      <c r="G4407" s="171">
        <v>13</v>
      </c>
      <c r="H4407" s="170" t="s">
        <v>222</v>
      </c>
      <c r="I4407" s="171">
        <v>15.27</v>
      </c>
      <c r="J4407" s="169">
        <v>1</v>
      </c>
    </row>
    <row r="4408" spans="1:10" hidden="1" x14ac:dyDescent="0.25">
      <c r="A4408" s="169">
        <v>56375</v>
      </c>
      <c r="B4408" s="170" t="s">
        <v>3429</v>
      </c>
      <c r="C4408" s="170" t="s">
        <v>15</v>
      </c>
      <c r="D4408" s="170" t="s">
        <v>154</v>
      </c>
      <c r="E4408" s="170">
        <v>750</v>
      </c>
      <c r="F4408" s="170">
        <v>6</v>
      </c>
      <c r="G4408" s="171">
        <v>17.5</v>
      </c>
      <c r="H4408" s="170" t="s">
        <v>222</v>
      </c>
      <c r="I4408" s="171">
        <v>32.99</v>
      </c>
      <c r="J4408" s="169">
        <v>1</v>
      </c>
    </row>
    <row r="4409" spans="1:10" hidden="1" x14ac:dyDescent="0.25">
      <c r="A4409" s="169">
        <v>56396</v>
      </c>
      <c r="B4409" s="170" t="s">
        <v>3430</v>
      </c>
      <c r="C4409" s="170" t="s">
        <v>263</v>
      </c>
      <c r="D4409" s="170" t="s">
        <v>646</v>
      </c>
      <c r="E4409" s="170">
        <v>4092</v>
      </c>
      <c r="F4409" s="170">
        <v>2</v>
      </c>
      <c r="G4409" s="171">
        <v>5.5</v>
      </c>
      <c r="H4409" s="170" t="s">
        <v>333</v>
      </c>
      <c r="I4409" s="171">
        <v>33.29</v>
      </c>
      <c r="J4409" s="169">
        <v>12</v>
      </c>
    </row>
    <row r="4410" spans="1:10" hidden="1" x14ac:dyDescent="0.25">
      <c r="A4410" s="169">
        <v>56423</v>
      </c>
      <c r="B4410" s="170" t="s">
        <v>3431</v>
      </c>
      <c r="C4410" s="170" t="s">
        <v>263</v>
      </c>
      <c r="D4410" s="170" t="s">
        <v>332</v>
      </c>
      <c r="E4410" s="170">
        <v>1420</v>
      </c>
      <c r="F4410" s="170">
        <v>6</v>
      </c>
      <c r="G4410" s="171">
        <v>7</v>
      </c>
      <c r="H4410" s="170" t="s">
        <v>105</v>
      </c>
      <c r="I4410" s="171">
        <v>15.49</v>
      </c>
      <c r="J4410" s="169">
        <v>4</v>
      </c>
    </row>
    <row r="4411" spans="1:10" hidden="1" x14ac:dyDescent="0.25">
      <c r="A4411" s="169">
        <v>56440</v>
      </c>
      <c r="B4411" s="170" t="s">
        <v>3432</v>
      </c>
      <c r="C4411" s="170" t="s">
        <v>15</v>
      </c>
      <c r="D4411" s="170" t="s">
        <v>82</v>
      </c>
      <c r="E4411" s="170">
        <v>750</v>
      </c>
      <c r="F4411" s="170">
        <v>6</v>
      </c>
      <c r="G4411" s="171">
        <v>40</v>
      </c>
      <c r="H4411" s="170" t="s">
        <v>43</v>
      </c>
      <c r="I4411" s="171">
        <v>234.99</v>
      </c>
      <c r="J4411" s="169">
        <v>1</v>
      </c>
    </row>
    <row r="4412" spans="1:10" hidden="1" x14ac:dyDescent="0.25">
      <c r="A4412" s="169">
        <v>56443</v>
      </c>
      <c r="B4412" s="170" t="s">
        <v>3433</v>
      </c>
      <c r="C4412" s="170" t="s">
        <v>263</v>
      </c>
      <c r="D4412" s="170" t="s">
        <v>909</v>
      </c>
      <c r="E4412" s="170">
        <v>30000</v>
      </c>
      <c r="F4412" s="170">
        <v>1</v>
      </c>
      <c r="G4412" s="171">
        <v>5</v>
      </c>
      <c r="H4412" s="170" t="s">
        <v>2607</v>
      </c>
      <c r="I4412" s="171">
        <v>269</v>
      </c>
      <c r="J4412" s="169">
        <v>1</v>
      </c>
    </row>
    <row r="4413" spans="1:10" hidden="1" x14ac:dyDescent="0.25">
      <c r="A4413" s="169">
        <v>56443</v>
      </c>
      <c r="B4413" s="170" t="s">
        <v>3433</v>
      </c>
      <c r="C4413" s="170" t="s">
        <v>263</v>
      </c>
      <c r="D4413" s="170" t="s">
        <v>909</v>
      </c>
      <c r="E4413" s="170">
        <v>30000</v>
      </c>
      <c r="F4413" s="170">
        <v>1</v>
      </c>
      <c r="G4413" s="171">
        <v>5</v>
      </c>
      <c r="H4413" s="170" t="s">
        <v>2607</v>
      </c>
      <c r="I4413" s="171">
        <v>269</v>
      </c>
      <c r="J4413" s="169">
        <v>1</v>
      </c>
    </row>
    <row r="4414" spans="1:10" hidden="1" x14ac:dyDescent="0.25">
      <c r="A4414" s="169">
        <v>56445</v>
      </c>
      <c r="B4414" s="170" t="s">
        <v>3434</v>
      </c>
      <c r="C4414" s="170" t="s">
        <v>24</v>
      </c>
      <c r="D4414" s="170" t="s">
        <v>60</v>
      </c>
      <c r="E4414" s="170">
        <v>750</v>
      </c>
      <c r="F4414" s="170">
        <v>6</v>
      </c>
      <c r="G4414" s="171">
        <v>13.5</v>
      </c>
      <c r="H4414" s="170" t="s">
        <v>177</v>
      </c>
      <c r="I4414" s="171">
        <v>38.92</v>
      </c>
      <c r="J4414" s="169">
        <v>1</v>
      </c>
    </row>
    <row r="4415" spans="1:10" hidden="1" x14ac:dyDescent="0.25">
      <c r="A4415" s="169">
        <v>56446</v>
      </c>
      <c r="B4415" s="170" t="s">
        <v>3435</v>
      </c>
      <c r="C4415" s="170" t="s">
        <v>15</v>
      </c>
      <c r="D4415" s="170" t="s">
        <v>845</v>
      </c>
      <c r="E4415" s="170">
        <v>750</v>
      </c>
      <c r="F4415" s="170">
        <v>6</v>
      </c>
      <c r="G4415" s="171">
        <v>45</v>
      </c>
      <c r="H4415" s="170" t="s">
        <v>43</v>
      </c>
      <c r="I4415" s="171">
        <v>138.99</v>
      </c>
      <c r="J4415" s="169">
        <v>1</v>
      </c>
    </row>
    <row r="4416" spans="1:10" hidden="1" x14ac:dyDescent="0.25">
      <c r="A4416" s="169">
        <v>56453</v>
      </c>
      <c r="B4416" s="170" t="s">
        <v>3436</v>
      </c>
      <c r="C4416" s="170" t="s">
        <v>263</v>
      </c>
      <c r="D4416" s="170" t="s">
        <v>332</v>
      </c>
      <c r="E4416" s="170">
        <v>1420</v>
      </c>
      <c r="F4416" s="170">
        <v>6</v>
      </c>
      <c r="G4416" s="171">
        <v>5.2</v>
      </c>
      <c r="H4416" s="170" t="s">
        <v>177</v>
      </c>
      <c r="I4416" s="171">
        <v>14.99</v>
      </c>
      <c r="J4416" s="169">
        <v>4</v>
      </c>
    </row>
    <row r="4417" spans="1:10" hidden="1" x14ac:dyDescent="0.25">
      <c r="A4417" s="169">
        <v>56453</v>
      </c>
      <c r="B4417" s="170" t="s">
        <v>3436</v>
      </c>
      <c r="C4417" s="170" t="s">
        <v>263</v>
      </c>
      <c r="D4417" s="170" t="s">
        <v>332</v>
      </c>
      <c r="E4417" s="170">
        <v>1420</v>
      </c>
      <c r="F4417" s="170">
        <v>6</v>
      </c>
      <c r="G4417" s="171">
        <v>5.2</v>
      </c>
      <c r="H4417" s="170" t="s">
        <v>177</v>
      </c>
      <c r="I4417" s="171">
        <v>14.99</v>
      </c>
      <c r="J4417" s="169">
        <v>4</v>
      </c>
    </row>
    <row r="4418" spans="1:10" hidden="1" x14ac:dyDescent="0.25">
      <c r="A4418" s="169">
        <v>56472</v>
      </c>
      <c r="B4418" s="170" t="s">
        <v>3437</v>
      </c>
      <c r="C4418" s="170" t="s">
        <v>11</v>
      </c>
      <c r="D4418" s="170" t="s">
        <v>303</v>
      </c>
      <c r="E4418" s="170">
        <v>473</v>
      </c>
      <c r="F4418" s="170">
        <v>24</v>
      </c>
      <c r="G4418" s="171">
        <v>6</v>
      </c>
      <c r="H4418" s="170" t="s">
        <v>2850</v>
      </c>
      <c r="I4418" s="171">
        <v>4.3499999999999996</v>
      </c>
      <c r="J4418" s="169">
        <v>1</v>
      </c>
    </row>
    <row r="4419" spans="1:10" hidden="1" x14ac:dyDescent="0.25">
      <c r="A4419" s="169">
        <v>56472</v>
      </c>
      <c r="B4419" s="170" t="s">
        <v>3437</v>
      </c>
      <c r="C4419" s="170" t="s">
        <v>11</v>
      </c>
      <c r="D4419" s="170" t="s">
        <v>303</v>
      </c>
      <c r="E4419" s="170">
        <v>473</v>
      </c>
      <c r="F4419" s="170">
        <v>24</v>
      </c>
      <c r="G4419" s="171">
        <v>6</v>
      </c>
      <c r="H4419" s="170" t="s">
        <v>2850</v>
      </c>
      <c r="I4419" s="171">
        <v>4.3499999999999996</v>
      </c>
      <c r="J4419" s="169">
        <v>1</v>
      </c>
    </row>
    <row r="4420" spans="1:10" hidden="1" x14ac:dyDescent="0.25">
      <c r="A4420" s="169">
        <v>56482</v>
      </c>
      <c r="B4420" s="170" t="s">
        <v>3438</v>
      </c>
      <c r="C4420" s="170" t="s">
        <v>11</v>
      </c>
      <c r="D4420" s="170" t="s">
        <v>12</v>
      </c>
      <c r="E4420" s="170">
        <v>500</v>
      </c>
      <c r="F4420" s="170">
        <v>24</v>
      </c>
      <c r="G4420" s="171">
        <v>4.5</v>
      </c>
      <c r="H4420" s="170" t="s">
        <v>54</v>
      </c>
      <c r="I4420" s="171">
        <v>3.59</v>
      </c>
      <c r="J4420" s="169">
        <v>1</v>
      </c>
    </row>
    <row r="4421" spans="1:10" hidden="1" x14ac:dyDescent="0.25">
      <c r="A4421" s="169">
        <v>56482</v>
      </c>
      <c r="B4421" s="170" t="s">
        <v>3438</v>
      </c>
      <c r="C4421" s="170" t="s">
        <v>11</v>
      </c>
      <c r="D4421" s="170" t="s">
        <v>12</v>
      </c>
      <c r="E4421" s="170">
        <v>500</v>
      </c>
      <c r="F4421" s="170">
        <v>24</v>
      </c>
      <c r="G4421" s="171">
        <v>4.5</v>
      </c>
      <c r="H4421" s="170" t="s">
        <v>54</v>
      </c>
      <c r="I4421" s="171">
        <v>3.59</v>
      </c>
      <c r="J4421" s="169">
        <v>1</v>
      </c>
    </row>
    <row r="4422" spans="1:10" hidden="1" x14ac:dyDescent="0.25">
      <c r="A4422" s="169">
        <v>56486</v>
      </c>
      <c r="B4422" s="170" t="s">
        <v>3439</v>
      </c>
      <c r="C4422" s="170" t="s">
        <v>11</v>
      </c>
      <c r="D4422" s="170" t="s">
        <v>12</v>
      </c>
      <c r="E4422" s="170">
        <v>330</v>
      </c>
      <c r="F4422" s="170">
        <v>24</v>
      </c>
      <c r="G4422" s="171">
        <v>4.5</v>
      </c>
      <c r="H4422" s="170" t="s">
        <v>54</v>
      </c>
      <c r="I4422" s="171">
        <v>3.09</v>
      </c>
      <c r="J4422" s="169">
        <v>1</v>
      </c>
    </row>
    <row r="4423" spans="1:10" hidden="1" x14ac:dyDescent="0.25">
      <c r="A4423" s="169">
        <v>56486</v>
      </c>
      <c r="B4423" s="170" t="s">
        <v>3439</v>
      </c>
      <c r="C4423" s="170" t="s">
        <v>11</v>
      </c>
      <c r="D4423" s="170" t="s">
        <v>12</v>
      </c>
      <c r="E4423" s="170">
        <v>330</v>
      </c>
      <c r="F4423" s="170">
        <v>24</v>
      </c>
      <c r="G4423" s="171">
        <v>4.5</v>
      </c>
      <c r="H4423" s="170" t="s">
        <v>54</v>
      </c>
      <c r="I4423" s="171">
        <v>3.09</v>
      </c>
      <c r="J4423" s="169">
        <v>1</v>
      </c>
    </row>
    <row r="4424" spans="1:10" hidden="1" x14ac:dyDescent="0.25">
      <c r="A4424" s="169">
        <v>56510</v>
      </c>
      <c r="B4424" s="170" t="s">
        <v>3440</v>
      </c>
      <c r="C4424" s="170" t="s">
        <v>263</v>
      </c>
      <c r="D4424" s="170" t="s">
        <v>1938</v>
      </c>
      <c r="E4424" s="170">
        <v>2840</v>
      </c>
      <c r="F4424" s="170">
        <v>3</v>
      </c>
      <c r="G4424" s="171">
        <v>7</v>
      </c>
      <c r="H4424" s="170" t="s">
        <v>333</v>
      </c>
      <c r="I4424" s="171">
        <v>24.99</v>
      </c>
      <c r="J4424" s="169">
        <v>8</v>
      </c>
    </row>
    <row r="4425" spans="1:10" hidden="1" x14ac:dyDescent="0.25">
      <c r="A4425" s="169">
        <v>56510</v>
      </c>
      <c r="B4425" s="170" t="s">
        <v>3440</v>
      </c>
      <c r="C4425" s="170" t="s">
        <v>263</v>
      </c>
      <c r="D4425" s="170" t="s">
        <v>1938</v>
      </c>
      <c r="E4425" s="170">
        <v>2840</v>
      </c>
      <c r="F4425" s="170">
        <v>3</v>
      </c>
      <c r="G4425" s="171">
        <v>7</v>
      </c>
      <c r="H4425" s="170" t="s">
        <v>333</v>
      </c>
      <c r="I4425" s="171">
        <v>24.99</v>
      </c>
      <c r="J4425" s="169">
        <v>8</v>
      </c>
    </row>
    <row r="4426" spans="1:10" hidden="1" x14ac:dyDescent="0.25">
      <c r="A4426" s="169">
        <v>56521</v>
      </c>
      <c r="B4426" s="170" t="s">
        <v>3441</v>
      </c>
      <c r="C4426" s="170" t="s">
        <v>263</v>
      </c>
      <c r="D4426" s="170" t="s">
        <v>264</v>
      </c>
      <c r="E4426" s="170">
        <v>4260</v>
      </c>
      <c r="F4426" s="170">
        <v>1</v>
      </c>
      <c r="G4426" s="171">
        <v>5</v>
      </c>
      <c r="H4426" s="170" t="s">
        <v>13</v>
      </c>
      <c r="I4426" s="171">
        <v>33.29</v>
      </c>
      <c r="J4426" s="169">
        <v>12</v>
      </c>
    </row>
    <row r="4427" spans="1:10" hidden="1" x14ac:dyDescent="0.25">
      <c r="A4427" s="169">
        <v>56521</v>
      </c>
      <c r="B4427" s="170" t="s">
        <v>3441</v>
      </c>
      <c r="C4427" s="170" t="s">
        <v>263</v>
      </c>
      <c r="D4427" s="170" t="s">
        <v>264</v>
      </c>
      <c r="E4427" s="170">
        <v>4260</v>
      </c>
      <c r="F4427" s="170">
        <v>1</v>
      </c>
      <c r="G4427" s="171">
        <v>5</v>
      </c>
      <c r="H4427" s="170" t="s">
        <v>13</v>
      </c>
      <c r="I4427" s="171">
        <v>33.29</v>
      </c>
      <c r="J4427" s="169">
        <v>12</v>
      </c>
    </row>
    <row r="4428" spans="1:10" hidden="1" x14ac:dyDescent="0.25">
      <c r="A4428" s="169">
        <v>56541</v>
      </c>
      <c r="B4428" s="170" t="s">
        <v>3442</v>
      </c>
      <c r="C4428" s="170" t="s">
        <v>263</v>
      </c>
      <c r="D4428" s="170" t="s">
        <v>806</v>
      </c>
      <c r="E4428" s="170">
        <v>473</v>
      </c>
      <c r="F4428" s="170">
        <v>24</v>
      </c>
      <c r="G4428" s="171">
        <v>7</v>
      </c>
      <c r="H4428" s="170" t="s">
        <v>13</v>
      </c>
      <c r="I4428" s="171">
        <v>3.99</v>
      </c>
      <c r="J4428" s="169">
        <v>1</v>
      </c>
    </row>
    <row r="4429" spans="1:10" hidden="1" x14ac:dyDescent="0.25">
      <c r="A4429" s="169">
        <v>56541</v>
      </c>
      <c r="B4429" s="170" t="s">
        <v>3442</v>
      </c>
      <c r="C4429" s="170" t="s">
        <v>263</v>
      </c>
      <c r="D4429" s="170" t="s">
        <v>806</v>
      </c>
      <c r="E4429" s="170">
        <v>473</v>
      </c>
      <c r="F4429" s="170">
        <v>24</v>
      </c>
      <c r="G4429" s="171">
        <v>7</v>
      </c>
      <c r="H4429" s="170" t="s">
        <v>13</v>
      </c>
      <c r="I4429" s="171">
        <v>3.99</v>
      </c>
      <c r="J4429" s="169">
        <v>1</v>
      </c>
    </row>
    <row r="4430" spans="1:10" hidden="1" x14ac:dyDescent="0.25">
      <c r="A4430" s="169">
        <v>56552</v>
      </c>
      <c r="B4430" s="170" t="s">
        <v>3443</v>
      </c>
      <c r="C4430" s="170" t="s">
        <v>263</v>
      </c>
      <c r="D4430" s="170" t="s">
        <v>332</v>
      </c>
      <c r="E4430" s="170">
        <v>1420</v>
      </c>
      <c r="F4430" s="170">
        <v>6</v>
      </c>
      <c r="G4430" s="171">
        <v>5</v>
      </c>
      <c r="H4430" s="170" t="s">
        <v>22</v>
      </c>
      <c r="I4430" s="171">
        <v>14.99</v>
      </c>
      <c r="J4430" s="169">
        <v>4</v>
      </c>
    </row>
    <row r="4431" spans="1:10" hidden="1" x14ac:dyDescent="0.25">
      <c r="A4431" s="169">
        <v>56582</v>
      </c>
      <c r="B4431" s="170" t="s">
        <v>3444</v>
      </c>
      <c r="C4431" s="170" t="s">
        <v>263</v>
      </c>
      <c r="D4431" s="170" t="s">
        <v>264</v>
      </c>
      <c r="E4431" s="170">
        <v>30000</v>
      </c>
      <c r="F4431" s="170">
        <v>1</v>
      </c>
      <c r="G4431" s="171">
        <v>5.5</v>
      </c>
      <c r="H4431" s="170" t="s">
        <v>3445</v>
      </c>
      <c r="I4431" s="171">
        <v>220</v>
      </c>
      <c r="J4431" s="169">
        <v>1</v>
      </c>
    </row>
    <row r="4432" spans="1:10" hidden="1" x14ac:dyDescent="0.25">
      <c r="A4432" s="169">
        <v>56582</v>
      </c>
      <c r="B4432" s="170" t="s">
        <v>3444</v>
      </c>
      <c r="C4432" s="170" t="s">
        <v>263</v>
      </c>
      <c r="D4432" s="170" t="s">
        <v>264</v>
      </c>
      <c r="E4432" s="170">
        <v>30000</v>
      </c>
      <c r="F4432" s="170">
        <v>1</v>
      </c>
      <c r="G4432" s="171">
        <v>5.5</v>
      </c>
      <c r="H4432" s="170" t="s">
        <v>1407</v>
      </c>
      <c r="I4432" s="171">
        <v>220</v>
      </c>
      <c r="J4432" s="169">
        <v>1</v>
      </c>
    </row>
    <row r="4433" spans="1:10" hidden="1" x14ac:dyDescent="0.25">
      <c r="A4433" s="169">
        <v>56585</v>
      </c>
      <c r="B4433" s="170" t="s">
        <v>3446</v>
      </c>
      <c r="C4433" s="170" t="s">
        <v>263</v>
      </c>
      <c r="D4433" s="170" t="s">
        <v>264</v>
      </c>
      <c r="E4433" s="170">
        <v>30000</v>
      </c>
      <c r="F4433" s="170">
        <v>1</v>
      </c>
      <c r="G4433" s="171">
        <v>5</v>
      </c>
      <c r="H4433" s="170" t="s">
        <v>3445</v>
      </c>
      <c r="I4433" s="171">
        <v>220</v>
      </c>
      <c r="J4433" s="169">
        <v>1</v>
      </c>
    </row>
    <row r="4434" spans="1:10" hidden="1" x14ac:dyDescent="0.25">
      <c r="A4434" s="169">
        <v>56585</v>
      </c>
      <c r="B4434" s="170" t="s">
        <v>3446</v>
      </c>
      <c r="C4434" s="170" t="s">
        <v>263</v>
      </c>
      <c r="D4434" s="170" t="s">
        <v>264</v>
      </c>
      <c r="E4434" s="170">
        <v>30000</v>
      </c>
      <c r="F4434" s="170">
        <v>1</v>
      </c>
      <c r="G4434" s="171">
        <v>5</v>
      </c>
      <c r="H4434" s="170" t="s">
        <v>1407</v>
      </c>
      <c r="I4434" s="171">
        <v>220</v>
      </c>
      <c r="J4434" s="169">
        <v>1</v>
      </c>
    </row>
    <row r="4435" spans="1:10" hidden="1" x14ac:dyDescent="0.25">
      <c r="A4435" s="169">
        <v>56587</v>
      </c>
      <c r="B4435" s="170" t="s">
        <v>3447</v>
      </c>
      <c r="C4435" s="170" t="s">
        <v>263</v>
      </c>
      <c r="D4435" s="170" t="s">
        <v>264</v>
      </c>
      <c r="E4435" s="170">
        <v>30000</v>
      </c>
      <c r="F4435" s="170">
        <v>1</v>
      </c>
      <c r="G4435" s="171">
        <v>5</v>
      </c>
      <c r="H4435" s="170" t="s">
        <v>3445</v>
      </c>
      <c r="I4435" s="171">
        <v>220</v>
      </c>
      <c r="J4435" s="169">
        <v>1</v>
      </c>
    </row>
    <row r="4436" spans="1:10" hidden="1" x14ac:dyDescent="0.25">
      <c r="A4436" s="169">
        <v>56587</v>
      </c>
      <c r="B4436" s="170" t="s">
        <v>3447</v>
      </c>
      <c r="C4436" s="170" t="s">
        <v>263</v>
      </c>
      <c r="D4436" s="170" t="s">
        <v>264</v>
      </c>
      <c r="E4436" s="170">
        <v>30000</v>
      </c>
      <c r="F4436" s="170">
        <v>1</v>
      </c>
      <c r="G4436" s="171">
        <v>5</v>
      </c>
      <c r="H4436" s="170" t="s">
        <v>1407</v>
      </c>
      <c r="I4436" s="171">
        <v>220</v>
      </c>
      <c r="J4436" s="169">
        <v>1</v>
      </c>
    </row>
    <row r="4437" spans="1:10" hidden="1" x14ac:dyDescent="0.25">
      <c r="A4437" s="169">
        <v>56591</v>
      </c>
      <c r="B4437" s="170" t="s">
        <v>3448</v>
      </c>
      <c r="C4437" s="170" t="s">
        <v>24</v>
      </c>
      <c r="D4437" s="170" t="s">
        <v>38</v>
      </c>
      <c r="E4437" s="170">
        <v>720</v>
      </c>
      <c r="F4437" s="170">
        <v>12</v>
      </c>
      <c r="G4437" s="171">
        <v>15</v>
      </c>
      <c r="H4437" s="170" t="s">
        <v>35</v>
      </c>
      <c r="I4437" s="171">
        <v>39.99</v>
      </c>
      <c r="J4437" s="169">
        <v>1</v>
      </c>
    </row>
    <row r="4438" spans="1:10" hidden="1" x14ac:dyDescent="0.25">
      <c r="A4438" s="169">
        <v>56601</v>
      </c>
      <c r="B4438" s="170" t="s">
        <v>3449</v>
      </c>
      <c r="C4438" s="170" t="s">
        <v>1065</v>
      </c>
      <c r="D4438" s="170" t="s">
        <v>1066</v>
      </c>
      <c r="E4438" s="170">
        <v>2130</v>
      </c>
      <c r="F4438" s="170">
        <v>4</v>
      </c>
      <c r="G4438" s="171">
        <v>1E-4</v>
      </c>
      <c r="H4438" s="170" t="s">
        <v>409</v>
      </c>
      <c r="I4438" s="171">
        <v>12.29</v>
      </c>
      <c r="J4438" s="169">
        <v>6</v>
      </c>
    </row>
    <row r="4439" spans="1:10" hidden="1" x14ac:dyDescent="0.25">
      <c r="A4439" s="169">
        <v>56601</v>
      </c>
      <c r="B4439" s="170" t="s">
        <v>3449</v>
      </c>
      <c r="C4439" s="170" t="s">
        <v>1065</v>
      </c>
      <c r="D4439" s="170" t="s">
        <v>1066</v>
      </c>
      <c r="E4439" s="170">
        <v>2130</v>
      </c>
      <c r="F4439" s="170">
        <v>4</v>
      </c>
      <c r="G4439" s="171">
        <v>1E-4</v>
      </c>
      <c r="H4439" s="170" t="s">
        <v>409</v>
      </c>
      <c r="I4439" s="171">
        <v>12.29</v>
      </c>
      <c r="J4439" s="169">
        <v>6</v>
      </c>
    </row>
    <row r="4440" spans="1:10" hidden="1" x14ac:dyDescent="0.25">
      <c r="A4440" s="169">
        <v>56612</v>
      </c>
      <c r="B4440" s="170" t="s">
        <v>3450</v>
      </c>
      <c r="C4440" s="170" t="s">
        <v>24</v>
      </c>
      <c r="D4440" s="170" t="s">
        <v>38</v>
      </c>
      <c r="E4440" s="170">
        <v>720</v>
      </c>
      <c r="F4440" s="170">
        <v>12</v>
      </c>
      <c r="G4440" s="171">
        <v>15.5</v>
      </c>
      <c r="H4440" s="170" t="s">
        <v>3451</v>
      </c>
      <c r="I4440" s="171">
        <v>23.09</v>
      </c>
      <c r="J4440" s="169">
        <v>1</v>
      </c>
    </row>
    <row r="4441" spans="1:10" hidden="1" x14ac:dyDescent="0.25">
      <c r="A4441" s="169">
        <v>56613</v>
      </c>
      <c r="B4441" s="170" t="s">
        <v>3452</v>
      </c>
      <c r="C4441" s="170" t="s">
        <v>24</v>
      </c>
      <c r="D4441" s="170" t="s">
        <v>58</v>
      </c>
      <c r="E4441" s="170">
        <v>4000</v>
      </c>
      <c r="F4441" s="170">
        <v>4</v>
      </c>
      <c r="G4441" s="171">
        <v>13</v>
      </c>
      <c r="H4441" s="170" t="s">
        <v>26</v>
      </c>
      <c r="I4441" s="171">
        <v>46.99</v>
      </c>
      <c r="J4441" s="169">
        <v>1</v>
      </c>
    </row>
    <row r="4442" spans="1:10" hidden="1" x14ac:dyDescent="0.25">
      <c r="A4442" s="169">
        <v>56614</v>
      </c>
      <c r="B4442" s="170" t="s">
        <v>3453</v>
      </c>
      <c r="C4442" s="170" t="s">
        <v>24</v>
      </c>
      <c r="D4442" s="170" t="s">
        <v>68</v>
      </c>
      <c r="E4442" s="170">
        <v>4000</v>
      </c>
      <c r="F4442" s="170">
        <v>4</v>
      </c>
      <c r="G4442" s="171">
        <v>13</v>
      </c>
      <c r="H4442" s="170" t="s">
        <v>26</v>
      </c>
      <c r="I4442" s="171">
        <v>46.99</v>
      </c>
      <c r="J4442" s="169">
        <v>1</v>
      </c>
    </row>
    <row r="4443" spans="1:10" hidden="1" x14ac:dyDescent="0.25">
      <c r="A4443" s="169">
        <v>56622</v>
      </c>
      <c r="B4443" s="170" t="s">
        <v>50</v>
      </c>
      <c r="C4443" s="170" t="s">
        <v>15</v>
      </c>
      <c r="D4443" s="170" t="s">
        <v>51</v>
      </c>
      <c r="E4443" s="170">
        <v>1750</v>
      </c>
      <c r="F4443" s="170">
        <v>6</v>
      </c>
      <c r="G4443" s="171">
        <v>40</v>
      </c>
      <c r="H4443" s="170" t="s">
        <v>43</v>
      </c>
      <c r="I4443" s="171">
        <v>60.99</v>
      </c>
      <c r="J4443" s="169">
        <v>1</v>
      </c>
    </row>
    <row r="4444" spans="1:10" hidden="1" x14ac:dyDescent="0.25">
      <c r="A4444" s="169">
        <v>56633</v>
      </c>
      <c r="B4444" s="170" t="s">
        <v>3454</v>
      </c>
      <c r="C4444" s="170" t="s">
        <v>24</v>
      </c>
      <c r="D4444" s="170" t="s">
        <v>194</v>
      </c>
      <c r="E4444" s="170">
        <v>750</v>
      </c>
      <c r="F4444" s="170">
        <v>12</v>
      </c>
      <c r="G4444" s="171">
        <v>12.5</v>
      </c>
      <c r="H4444" s="170" t="s">
        <v>177</v>
      </c>
      <c r="I4444" s="171">
        <v>20.99</v>
      </c>
      <c r="J4444" s="169">
        <v>1</v>
      </c>
    </row>
    <row r="4445" spans="1:10" hidden="1" x14ac:dyDescent="0.25">
      <c r="A4445" s="169">
        <v>56638</v>
      </c>
      <c r="B4445" s="170" t="s">
        <v>3455</v>
      </c>
      <c r="C4445" s="170" t="s">
        <v>263</v>
      </c>
      <c r="D4445" s="170" t="s">
        <v>909</v>
      </c>
      <c r="E4445" s="170">
        <v>30000</v>
      </c>
      <c r="F4445" s="170">
        <v>1</v>
      </c>
      <c r="G4445" s="171">
        <v>6.5</v>
      </c>
      <c r="H4445" s="170" t="s">
        <v>2655</v>
      </c>
      <c r="I4445" s="171">
        <v>240</v>
      </c>
    </row>
    <row r="4446" spans="1:10" hidden="1" x14ac:dyDescent="0.25">
      <c r="A4446" s="169">
        <v>56638</v>
      </c>
      <c r="B4446" s="170" t="s">
        <v>3455</v>
      </c>
      <c r="C4446" s="170" t="s">
        <v>263</v>
      </c>
      <c r="D4446" s="170" t="s">
        <v>909</v>
      </c>
      <c r="E4446" s="170">
        <v>30000</v>
      </c>
      <c r="F4446" s="170">
        <v>1</v>
      </c>
      <c r="G4446" s="171">
        <v>6.5</v>
      </c>
      <c r="H4446" s="170" t="s">
        <v>2364</v>
      </c>
      <c r="I4446" s="171">
        <v>240</v>
      </c>
    </row>
    <row r="4447" spans="1:10" hidden="1" x14ac:dyDescent="0.25">
      <c r="A4447" s="169">
        <v>56639</v>
      </c>
      <c r="B4447" s="170" t="s">
        <v>3456</v>
      </c>
      <c r="C4447" s="170" t="s">
        <v>263</v>
      </c>
      <c r="D4447" s="170" t="s">
        <v>646</v>
      </c>
      <c r="E4447" s="170">
        <v>4260</v>
      </c>
      <c r="F4447" s="170">
        <v>2</v>
      </c>
      <c r="G4447" s="171">
        <v>5</v>
      </c>
      <c r="H4447" s="170" t="s">
        <v>13</v>
      </c>
      <c r="I4447" s="171">
        <v>31.99</v>
      </c>
      <c r="J4447" s="169">
        <v>12</v>
      </c>
    </row>
    <row r="4448" spans="1:10" hidden="1" x14ac:dyDescent="0.25">
      <c r="A4448" s="169">
        <v>56639</v>
      </c>
      <c r="B4448" s="170" t="s">
        <v>3456</v>
      </c>
      <c r="C4448" s="170" t="s">
        <v>263</v>
      </c>
      <c r="D4448" s="170" t="s">
        <v>646</v>
      </c>
      <c r="E4448" s="170">
        <v>4260</v>
      </c>
      <c r="F4448" s="170">
        <v>2</v>
      </c>
      <c r="G4448" s="171">
        <v>5</v>
      </c>
      <c r="H4448" s="170" t="s">
        <v>13</v>
      </c>
      <c r="I4448" s="171">
        <v>31.99</v>
      </c>
      <c r="J4448" s="169">
        <v>12</v>
      </c>
    </row>
    <row r="4449" spans="1:10" hidden="1" x14ac:dyDescent="0.25">
      <c r="A4449" s="169">
        <v>56640</v>
      </c>
      <c r="B4449" s="170" t="s">
        <v>3457</v>
      </c>
      <c r="C4449" s="170" t="s">
        <v>263</v>
      </c>
      <c r="D4449" s="170" t="s">
        <v>264</v>
      </c>
      <c r="E4449" s="170">
        <v>4260</v>
      </c>
      <c r="F4449" s="170">
        <v>2</v>
      </c>
      <c r="G4449" s="171">
        <v>5</v>
      </c>
      <c r="H4449" s="170" t="s">
        <v>13</v>
      </c>
      <c r="I4449" s="171">
        <v>33.29</v>
      </c>
      <c r="J4449" s="169">
        <v>12</v>
      </c>
    </row>
    <row r="4450" spans="1:10" hidden="1" x14ac:dyDescent="0.25">
      <c r="A4450" s="169">
        <v>56640</v>
      </c>
      <c r="B4450" s="170" t="s">
        <v>3457</v>
      </c>
      <c r="C4450" s="170" t="s">
        <v>263</v>
      </c>
      <c r="D4450" s="170" t="s">
        <v>264</v>
      </c>
      <c r="E4450" s="170">
        <v>4260</v>
      </c>
      <c r="F4450" s="170">
        <v>2</v>
      </c>
      <c r="G4450" s="171">
        <v>5</v>
      </c>
      <c r="H4450" s="170" t="s">
        <v>13</v>
      </c>
      <c r="I4450" s="171">
        <v>33.29</v>
      </c>
      <c r="J4450" s="169">
        <v>12</v>
      </c>
    </row>
    <row r="4451" spans="1:10" hidden="1" x14ac:dyDescent="0.25">
      <c r="A4451" s="169">
        <v>56647</v>
      </c>
      <c r="B4451" s="170" t="s">
        <v>3458</v>
      </c>
      <c r="C4451" s="170" t="s">
        <v>263</v>
      </c>
      <c r="D4451" s="170" t="s">
        <v>806</v>
      </c>
      <c r="E4451" s="170">
        <v>4260</v>
      </c>
      <c r="F4451" s="170">
        <v>2</v>
      </c>
      <c r="G4451" s="171">
        <v>7</v>
      </c>
      <c r="H4451" s="170" t="s">
        <v>13</v>
      </c>
      <c r="I4451" s="171">
        <v>32.99</v>
      </c>
      <c r="J4451" s="169">
        <v>12</v>
      </c>
    </row>
    <row r="4452" spans="1:10" hidden="1" x14ac:dyDescent="0.25">
      <c r="A4452" s="169">
        <v>56647</v>
      </c>
      <c r="B4452" s="170" t="s">
        <v>3458</v>
      </c>
      <c r="C4452" s="170" t="s">
        <v>263</v>
      </c>
      <c r="D4452" s="170" t="s">
        <v>806</v>
      </c>
      <c r="E4452" s="170">
        <v>4260</v>
      </c>
      <c r="F4452" s="170">
        <v>2</v>
      </c>
      <c r="G4452" s="171">
        <v>7</v>
      </c>
      <c r="H4452" s="170" t="s">
        <v>13</v>
      </c>
      <c r="I4452" s="171">
        <v>32.99</v>
      </c>
      <c r="J4452" s="169">
        <v>12</v>
      </c>
    </row>
    <row r="4453" spans="1:10" hidden="1" x14ac:dyDescent="0.25">
      <c r="A4453" s="169">
        <v>56664</v>
      </c>
      <c r="B4453" s="170" t="s">
        <v>3459</v>
      </c>
      <c r="C4453" s="170" t="s">
        <v>263</v>
      </c>
      <c r="D4453" s="170" t="s">
        <v>806</v>
      </c>
      <c r="E4453" s="170">
        <v>4260</v>
      </c>
      <c r="F4453" s="170">
        <v>2</v>
      </c>
      <c r="G4453" s="171">
        <v>4.5</v>
      </c>
      <c r="H4453" s="170" t="s">
        <v>13</v>
      </c>
      <c r="I4453" s="171">
        <v>32.99</v>
      </c>
      <c r="J4453" s="169">
        <v>12</v>
      </c>
    </row>
    <row r="4454" spans="1:10" hidden="1" x14ac:dyDescent="0.25">
      <c r="A4454" s="169">
        <v>56664</v>
      </c>
      <c r="B4454" s="170" t="s">
        <v>3459</v>
      </c>
      <c r="C4454" s="170" t="s">
        <v>263</v>
      </c>
      <c r="D4454" s="170" t="s">
        <v>806</v>
      </c>
      <c r="E4454" s="170">
        <v>4260</v>
      </c>
      <c r="F4454" s="170">
        <v>2</v>
      </c>
      <c r="G4454" s="171">
        <v>4.5</v>
      </c>
      <c r="H4454" s="170" t="s">
        <v>13</v>
      </c>
      <c r="I4454" s="171">
        <v>32.99</v>
      </c>
      <c r="J4454" s="169">
        <v>12</v>
      </c>
    </row>
    <row r="4455" spans="1:10" hidden="1" x14ac:dyDescent="0.25">
      <c r="A4455" s="169">
        <v>56665</v>
      </c>
      <c r="B4455" s="170" t="s">
        <v>3460</v>
      </c>
      <c r="C4455" s="170" t="s">
        <v>263</v>
      </c>
      <c r="D4455" s="170" t="s">
        <v>806</v>
      </c>
      <c r="E4455" s="170">
        <v>473</v>
      </c>
      <c r="F4455" s="170">
        <v>24</v>
      </c>
      <c r="G4455" s="171">
        <v>4.5</v>
      </c>
      <c r="H4455" s="170" t="s">
        <v>13</v>
      </c>
      <c r="I4455" s="171">
        <v>3.99</v>
      </c>
      <c r="J4455" s="169">
        <v>1</v>
      </c>
    </row>
    <row r="4456" spans="1:10" hidden="1" x14ac:dyDescent="0.25">
      <c r="A4456" s="169">
        <v>56665</v>
      </c>
      <c r="B4456" s="170" t="s">
        <v>3460</v>
      </c>
      <c r="C4456" s="170" t="s">
        <v>263</v>
      </c>
      <c r="D4456" s="170" t="s">
        <v>806</v>
      </c>
      <c r="E4456" s="170">
        <v>473</v>
      </c>
      <c r="F4456" s="170">
        <v>24</v>
      </c>
      <c r="G4456" s="171">
        <v>4.5</v>
      </c>
      <c r="H4456" s="170" t="s">
        <v>13</v>
      </c>
      <c r="I4456" s="171">
        <v>3.99</v>
      </c>
      <c r="J4456" s="169">
        <v>1</v>
      </c>
    </row>
    <row r="4457" spans="1:10" hidden="1" x14ac:dyDescent="0.25">
      <c r="A4457" s="169">
        <v>56679</v>
      </c>
      <c r="B4457" s="170" t="s">
        <v>3461</v>
      </c>
      <c r="C4457" s="170" t="s">
        <v>11</v>
      </c>
      <c r="D4457" s="170" t="s">
        <v>12</v>
      </c>
      <c r="E4457" s="170">
        <v>473</v>
      </c>
      <c r="F4457" s="170">
        <v>24</v>
      </c>
      <c r="G4457" s="171">
        <v>4.5</v>
      </c>
      <c r="H4457" s="170" t="s">
        <v>1556</v>
      </c>
      <c r="I4457" s="171">
        <v>3.99</v>
      </c>
      <c r="J4457" s="169">
        <v>1</v>
      </c>
    </row>
    <row r="4458" spans="1:10" hidden="1" x14ac:dyDescent="0.25">
      <c r="A4458" s="169">
        <v>56679</v>
      </c>
      <c r="B4458" s="170" t="s">
        <v>3461</v>
      </c>
      <c r="C4458" s="170" t="s">
        <v>11</v>
      </c>
      <c r="D4458" s="170" t="s">
        <v>12</v>
      </c>
      <c r="E4458" s="170">
        <v>473</v>
      </c>
      <c r="F4458" s="170">
        <v>24</v>
      </c>
      <c r="G4458" s="171">
        <v>4.5</v>
      </c>
      <c r="H4458" s="170" t="s">
        <v>1556</v>
      </c>
      <c r="I4458" s="171">
        <v>3.99</v>
      </c>
      <c r="J4458" s="169">
        <v>1</v>
      </c>
    </row>
    <row r="4459" spans="1:10" hidden="1" x14ac:dyDescent="0.25">
      <c r="A4459" s="169">
        <v>56684</v>
      </c>
      <c r="B4459" s="170" t="s">
        <v>3462</v>
      </c>
      <c r="C4459" s="170" t="s">
        <v>11</v>
      </c>
      <c r="D4459" s="170" t="s">
        <v>474</v>
      </c>
      <c r="E4459" s="170">
        <v>4260</v>
      </c>
      <c r="F4459" s="170">
        <v>1</v>
      </c>
      <c r="G4459" s="171">
        <v>4.5</v>
      </c>
      <c r="H4459" s="170" t="s">
        <v>13</v>
      </c>
      <c r="I4459" s="171">
        <v>26.99</v>
      </c>
      <c r="J4459" s="169">
        <v>12</v>
      </c>
    </row>
    <row r="4460" spans="1:10" hidden="1" x14ac:dyDescent="0.25">
      <c r="A4460" s="169">
        <v>56684</v>
      </c>
      <c r="B4460" s="170" t="s">
        <v>3462</v>
      </c>
      <c r="C4460" s="170" t="s">
        <v>11</v>
      </c>
      <c r="D4460" s="170" t="s">
        <v>474</v>
      </c>
      <c r="E4460" s="170">
        <v>4260</v>
      </c>
      <c r="F4460" s="170">
        <v>1</v>
      </c>
      <c r="G4460" s="171">
        <v>4.5</v>
      </c>
      <c r="H4460" s="170" t="s">
        <v>13</v>
      </c>
      <c r="I4460" s="171">
        <v>26.99</v>
      </c>
      <c r="J4460" s="169">
        <v>12</v>
      </c>
    </row>
    <row r="4461" spans="1:10" hidden="1" x14ac:dyDescent="0.25">
      <c r="A4461" s="169">
        <v>56687</v>
      </c>
      <c r="B4461" s="170" t="s">
        <v>3463</v>
      </c>
      <c r="C4461" s="170" t="s">
        <v>11</v>
      </c>
      <c r="D4461" s="170" t="s">
        <v>303</v>
      </c>
      <c r="E4461" s="170">
        <v>500</v>
      </c>
      <c r="F4461" s="170">
        <v>12</v>
      </c>
      <c r="G4461" s="171">
        <v>9</v>
      </c>
      <c r="H4461" s="170" t="s">
        <v>1662</v>
      </c>
      <c r="I4461" s="171">
        <v>8.99</v>
      </c>
      <c r="J4461" s="169">
        <v>1</v>
      </c>
    </row>
    <row r="4462" spans="1:10" hidden="1" x14ac:dyDescent="0.25">
      <c r="A4462" s="169">
        <v>56687</v>
      </c>
      <c r="B4462" s="170" t="s">
        <v>3463</v>
      </c>
      <c r="C4462" s="170" t="s">
        <v>11</v>
      </c>
      <c r="D4462" s="170" t="s">
        <v>303</v>
      </c>
      <c r="E4462" s="170">
        <v>500</v>
      </c>
      <c r="F4462" s="170">
        <v>12</v>
      </c>
      <c r="G4462" s="171">
        <v>9</v>
      </c>
      <c r="H4462" s="170" t="s">
        <v>1662</v>
      </c>
      <c r="I4462" s="171">
        <v>8.99</v>
      </c>
      <c r="J4462" s="169">
        <v>1</v>
      </c>
    </row>
    <row r="4463" spans="1:10" hidden="1" x14ac:dyDescent="0.25">
      <c r="A4463" s="169">
        <v>56688</v>
      </c>
      <c r="B4463" s="170" t="s">
        <v>3464</v>
      </c>
      <c r="C4463" s="170" t="s">
        <v>11</v>
      </c>
      <c r="D4463" s="170" t="s">
        <v>2400</v>
      </c>
      <c r="E4463" s="170">
        <v>473</v>
      </c>
      <c r="F4463" s="170">
        <v>24</v>
      </c>
      <c r="G4463" s="171">
        <v>5</v>
      </c>
      <c r="H4463" s="170" t="s">
        <v>415</v>
      </c>
      <c r="I4463" s="171">
        <v>4.79</v>
      </c>
      <c r="J4463" s="169">
        <v>1</v>
      </c>
    </row>
    <row r="4464" spans="1:10" hidden="1" x14ac:dyDescent="0.25">
      <c r="A4464" s="169">
        <v>56688</v>
      </c>
      <c r="B4464" s="170" t="s">
        <v>3464</v>
      </c>
      <c r="C4464" s="170" t="s">
        <v>11</v>
      </c>
      <c r="D4464" s="170" t="s">
        <v>2400</v>
      </c>
      <c r="E4464" s="170">
        <v>473</v>
      </c>
      <c r="F4464" s="170">
        <v>24</v>
      </c>
      <c r="G4464" s="171">
        <v>5</v>
      </c>
      <c r="H4464" s="170" t="s">
        <v>415</v>
      </c>
      <c r="I4464" s="171">
        <v>4.79</v>
      </c>
      <c r="J4464" s="169">
        <v>1</v>
      </c>
    </row>
    <row r="4465" spans="1:10" hidden="1" x14ac:dyDescent="0.25">
      <c r="A4465" s="169">
        <v>56691</v>
      </c>
      <c r="B4465" s="170" t="s">
        <v>3465</v>
      </c>
      <c r="C4465" s="170" t="s">
        <v>263</v>
      </c>
      <c r="D4465" s="170" t="s">
        <v>264</v>
      </c>
      <c r="E4465" s="170">
        <v>1420</v>
      </c>
      <c r="F4465" s="170">
        <v>6</v>
      </c>
      <c r="G4465" s="171">
        <v>5</v>
      </c>
      <c r="H4465" s="170" t="s">
        <v>402</v>
      </c>
      <c r="I4465" s="171">
        <v>13.99</v>
      </c>
      <c r="J4465" s="169">
        <v>4</v>
      </c>
    </row>
    <row r="4466" spans="1:10" hidden="1" x14ac:dyDescent="0.25">
      <c r="A4466" s="169">
        <v>56707</v>
      </c>
      <c r="B4466" s="170" t="s">
        <v>3466</v>
      </c>
      <c r="C4466" s="170" t="s">
        <v>263</v>
      </c>
      <c r="D4466" s="170" t="s">
        <v>332</v>
      </c>
      <c r="E4466" s="170">
        <v>2840</v>
      </c>
      <c r="F4466" s="170">
        <v>3</v>
      </c>
      <c r="G4466" s="171">
        <v>7</v>
      </c>
      <c r="H4466" s="170" t="s">
        <v>333</v>
      </c>
      <c r="I4466" s="171">
        <v>25.39</v>
      </c>
      <c r="J4466" s="169">
        <v>8</v>
      </c>
    </row>
    <row r="4467" spans="1:10" hidden="1" x14ac:dyDescent="0.25">
      <c r="A4467" s="169">
        <v>56709</v>
      </c>
      <c r="B4467" s="170" t="s">
        <v>3467</v>
      </c>
      <c r="C4467" s="170" t="s">
        <v>263</v>
      </c>
      <c r="D4467" s="170" t="s">
        <v>332</v>
      </c>
      <c r="E4467" s="170">
        <v>2840</v>
      </c>
      <c r="F4467" s="170">
        <v>3</v>
      </c>
      <c r="G4467" s="171">
        <v>7</v>
      </c>
      <c r="H4467" s="170" t="s">
        <v>333</v>
      </c>
      <c r="I4467" s="171">
        <v>25.39</v>
      </c>
      <c r="J4467" s="169">
        <v>8</v>
      </c>
    </row>
    <row r="4468" spans="1:10" hidden="1" x14ac:dyDescent="0.25">
      <c r="A4468" s="169">
        <v>56719</v>
      </c>
      <c r="B4468" s="170" t="s">
        <v>3468</v>
      </c>
      <c r="C4468" s="170" t="s">
        <v>263</v>
      </c>
      <c r="D4468" s="170" t="s">
        <v>264</v>
      </c>
      <c r="E4468" s="170">
        <v>473</v>
      </c>
      <c r="F4468" s="170">
        <v>24</v>
      </c>
      <c r="G4468" s="171">
        <v>5</v>
      </c>
      <c r="H4468" s="170" t="s">
        <v>3445</v>
      </c>
      <c r="I4468" s="171">
        <v>5.5</v>
      </c>
      <c r="J4468" s="169">
        <v>1</v>
      </c>
    </row>
    <row r="4469" spans="1:10" hidden="1" x14ac:dyDescent="0.25">
      <c r="A4469" s="169">
        <v>56719</v>
      </c>
      <c r="B4469" s="170" t="s">
        <v>3468</v>
      </c>
      <c r="C4469" s="170" t="s">
        <v>263</v>
      </c>
      <c r="D4469" s="170" t="s">
        <v>264</v>
      </c>
      <c r="E4469" s="170">
        <v>473</v>
      </c>
      <c r="F4469" s="170">
        <v>24</v>
      </c>
      <c r="G4469" s="171">
        <v>5</v>
      </c>
      <c r="H4469" s="170" t="s">
        <v>1407</v>
      </c>
      <c r="I4469" s="171">
        <v>5.5</v>
      </c>
      <c r="J4469" s="169">
        <v>1</v>
      </c>
    </row>
    <row r="4470" spans="1:10" hidden="1" x14ac:dyDescent="0.25">
      <c r="A4470" s="169">
        <v>56720</v>
      </c>
      <c r="B4470" s="170" t="s">
        <v>3469</v>
      </c>
      <c r="C4470" s="170" t="s">
        <v>263</v>
      </c>
      <c r="D4470" s="170" t="s">
        <v>264</v>
      </c>
      <c r="E4470" s="170">
        <v>473</v>
      </c>
      <c r="F4470" s="170">
        <v>24</v>
      </c>
      <c r="G4470" s="171">
        <v>5.5</v>
      </c>
      <c r="H4470" s="170" t="s">
        <v>3445</v>
      </c>
      <c r="I4470" s="171">
        <v>5.5</v>
      </c>
      <c r="J4470" s="169">
        <v>1</v>
      </c>
    </row>
    <row r="4471" spans="1:10" hidden="1" x14ac:dyDescent="0.25">
      <c r="A4471" s="169">
        <v>56720</v>
      </c>
      <c r="B4471" s="170" t="s">
        <v>3469</v>
      </c>
      <c r="C4471" s="170" t="s">
        <v>263</v>
      </c>
      <c r="D4471" s="170" t="s">
        <v>264</v>
      </c>
      <c r="E4471" s="170">
        <v>473</v>
      </c>
      <c r="F4471" s="170">
        <v>24</v>
      </c>
      <c r="G4471" s="171">
        <v>5.5</v>
      </c>
      <c r="H4471" s="170" t="s">
        <v>1407</v>
      </c>
      <c r="I4471" s="171">
        <v>5.5</v>
      </c>
      <c r="J4471" s="169">
        <v>1</v>
      </c>
    </row>
    <row r="4472" spans="1:10" hidden="1" x14ac:dyDescent="0.25">
      <c r="A4472" s="169">
        <v>56723</v>
      </c>
      <c r="B4472" s="170" t="s">
        <v>3470</v>
      </c>
      <c r="C4472" s="170" t="s">
        <v>263</v>
      </c>
      <c r="D4472" s="170" t="s">
        <v>264</v>
      </c>
      <c r="E4472" s="170">
        <v>473</v>
      </c>
      <c r="F4472" s="170">
        <v>24</v>
      </c>
      <c r="G4472" s="171">
        <v>5</v>
      </c>
      <c r="H4472" s="170" t="s">
        <v>3445</v>
      </c>
      <c r="I4472" s="171">
        <v>5.5</v>
      </c>
      <c r="J4472" s="169">
        <v>1</v>
      </c>
    </row>
    <row r="4473" spans="1:10" hidden="1" x14ac:dyDescent="0.25">
      <c r="A4473" s="169">
        <v>56723</v>
      </c>
      <c r="B4473" s="170" t="s">
        <v>3470</v>
      </c>
      <c r="C4473" s="170" t="s">
        <v>263</v>
      </c>
      <c r="D4473" s="170" t="s">
        <v>264</v>
      </c>
      <c r="E4473" s="170">
        <v>473</v>
      </c>
      <c r="F4473" s="170">
        <v>24</v>
      </c>
      <c r="G4473" s="171">
        <v>5</v>
      </c>
      <c r="H4473" s="170" t="s">
        <v>1407</v>
      </c>
      <c r="I4473" s="171">
        <v>5.5</v>
      </c>
      <c r="J4473" s="169">
        <v>1</v>
      </c>
    </row>
    <row r="4474" spans="1:10" hidden="1" x14ac:dyDescent="0.25">
      <c r="A4474" s="169">
        <v>56726</v>
      </c>
      <c r="B4474" s="170" t="s">
        <v>3471</v>
      </c>
      <c r="C4474" s="170" t="s">
        <v>263</v>
      </c>
      <c r="D4474" s="170" t="s">
        <v>264</v>
      </c>
      <c r="E4474" s="170">
        <v>473</v>
      </c>
      <c r="F4474" s="170">
        <v>24</v>
      </c>
      <c r="G4474" s="171">
        <v>5</v>
      </c>
      <c r="H4474" s="170" t="s">
        <v>3445</v>
      </c>
      <c r="I4474" s="171">
        <v>5.5</v>
      </c>
      <c r="J4474" s="169">
        <v>1</v>
      </c>
    </row>
    <row r="4475" spans="1:10" hidden="1" x14ac:dyDescent="0.25">
      <c r="A4475" s="169">
        <v>56726</v>
      </c>
      <c r="B4475" s="170" t="s">
        <v>3471</v>
      </c>
      <c r="C4475" s="170" t="s">
        <v>263</v>
      </c>
      <c r="D4475" s="170" t="s">
        <v>264</v>
      </c>
      <c r="E4475" s="170">
        <v>473</v>
      </c>
      <c r="F4475" s="170">
        <v>24</v>
      </c>
      <c r="G4475" s="171">
        <v>5</v>
      </c>
      <c r="H4475" s="170" t="s">
        <v>1407</v>
      </c>
      <c r="I4475" s="171">
        <v>5.5</v>
      </c>
      <c r="J4475" s="169">
        <v>1</v>
      </c>
    </row>
    <row r="4476" spans="1:10" hidden="1" x14ac:dyDescent="0.25">
      <c r="A4476" s="169">
        <v>56730</v>
      </c>
      <c r="B4476" s="170" t="s">
        <v>3472</v>
      </c>
      <c r="C4476" s="170" t="s">
        <v>263</v>
      </c>
      <c r="D4476" s="170" t="s">
        <v>264</v>
      </c>
      <c r="E4476" s="170">
        <v>473</v>
      </c>
      <c r="F4476" s="170">
        <v>24</v>
      </c>
      <c r="G4476" s="171">
        <v>5</v>
      </c>
      <c r="H4476" s="170" t="s">
        <v>3445</v>
      </c>
      <c r="I4476" s="171">
        <v>5.75</v>
      </c>
      <c r="J4476" s="169">
        <v>1</v>
      </c>
    </row>
    <row r="4477" spans="1:10" hidden="1" x14ac:dyDescent="0.25">
      <c r="A4477" s="169">
        <v>56730</v>
      </c>
      <c r="B4477" s="170" t="s">
        <v>3472</v>
      </c>
      <c r="C4477" s="170" t="s">
        <v>263</v>
      </c>
      <c r="D4477" s="170" t="s">
        <v>264</v>
      </c>
      <c r="E4477" s="170">
        <v>473</v>
      </c>
      <c r="F4477" s="170">
        <v>24</v>
      </c>
      <c r="G4477" s="171">
        <v>5</v>
      </c>
      <c r="H4477" s="170" t="s">
        <v>1407</v>
      </c>
      <c r="I4477" s="171">
        <v>5.75</v>
      </c>
      <c r="J4477" s="169">
        <v>1</v>
      </c>
    </row>
    <row r="4478" spans="1:10" hidden="1" x14ac:dyDescent="0.25">
      <c r="A4478" s="169">
        <v>56734</v>
      </c>
      <c r="B4478" s="170" t="s">
        <v>3473</v>
      </c>
      <c r="C4478" s="170" t="s">
        <v>263</v>
      </c>
      <c r="D4478" s="170" t="s">
        <v>264</v>
      </c>
      <c r="E4478" s="170">
        <v>473</v>
      </c>
      <c r="F4478" s="170">
        <v>24</v>
      </c>
      <c r="G4478" s="171">
        <v>7</v>
      </c>
      <c r="H4478" s="170" t="s">
        <v>285</v>
      </c>
      <c r="I4478" s="171">
        <v>3.99</v>
      </c>
      <c r="J4478" s="169">
        <v>1</v>
      </c>
    </row>
    <row r="4479" spans="1:10" hidden="1" x14ac:dyDescent="0.25">
      <c r="A4479" s="169">
        <v>56734</v>
      </c>
      <c r="B4479" s="170" t="s">
        <v>3473</v>
      </c>
      <c r="C4479" s="170" t="s">
        <v>263</v>
      </c>
      <c r="D4479" s="170" t="s">
        <v>264</v>
      </c>
      <c r="E4479" s="170">
        <v>473</v>
      </c>
      <c r="F4479" s="170">
        <v>24</v>
      </c>
      <c r="G4479" s="171">
        <v>7</v>
      </c>
      <c r="H4479" s="170" t="s">
        <v>285</v>
      </c>
      <c r="I4479" s="171">
        <v>3.99</v>
      </c>
      <c r="J4479" s="169">
        <v>1</v>
      </c>
    </row>
    <row r="4480" spans="1:10" hidden="1" x14ac:dyDescent="0.25">
      <c r="A4480" s="169">
        <v>56735</v>
      </c>
      <c r="B4480" s="170" t="s">
        <v>3474</v>
      </c>
      <c r="C4480" s="170" t="s">
        <v>263</v>
      </c>
      <c r="D4480" s="170" t="s">
        <v>806</v>
      </c>
      <c r="E4480" s="170">
        <v>8520</v>
      </c>
      <c r="F4480" s="170">
        <v>1</v>
      </c>
      <c r="G4480" s="171">
        <v>4.5</v>
      </c>
      <c r="H4480" s="170" t="s">
        <v>13</v>
      </c>
      <c r="I4480" s="171">
        <v>60.99</v>
      </c>
      <c r="J4480" s="169">
        <v>24</v>
      </c>
    </row>
    <row r="4481" spans="1:10" hidden="1" x14ac:dyDescent="0.25">
      <c r="A4481" s="169">
        <v>56735</v>
      </c>
      <c r="B4481" s="170" t="s">
        <v>3474</v>
      </c>
      <c r="C4481" s="170" t="s">
        <v>263</v>
      </c>
      <c r="D4481" s="170" t="s">
        <v>806</v>
      </c>
      <c r="E4481" s="170">
        <v>8520</v>
      </c>
      <c r="F4481" s="170">
        <v>1</v>
      </c>
      <c r="G4481" s="171">
        <v>4.5</v>
      </c>
      <c r="H4481" s="170" t="s">
        <v>13</v>
      </c>
      <c r="I4481" s="171">
        <v>60.99</v>
      </c>
      <c r="J4481" s="169">
        <v>24</v>
      </c>
    </row>
    <row r="4482" spans="1:10" hidden="1" x14ac:dyDescent="0.25">
      <c r="A4482" s="169">
        <v>56736</v>
      </c>
      <c r="B4482" s="170" t="s">
        <v>3475</v>
      </c>
      <c r="C4482" s="170" t="s">
        <v>263</v>
      </c>
      <c r="D4482" s="170" t="s">
        <v>332</v>
      </c>
      <c r="E4482" s="170">
        <v>1420</v>
      </c>
      <c r="F4482" s="170">
        <v>6</v>
      </c>
      <c r="G4482" s="171">
        <v>7</v>
      </c>
      <c r="H4482" s="170" t="s">
        <v>333</v>
      </c>
      <c r="I4482" s="171">
        <v>14.29</v>
      </c>
      <c r="J4482" s="169">
        <v>4</v>
      </c>
    </row>
    <row r="4483" spans="1:10" hidden="1" x14ac:dyDescent="0.25">
      <c r="A4483" s="169">
        <v>56743</v>
      </c>
      <c r="B4483" s="170" t="s">
        <v>3476</v>
      </c>
      <c r="C4483" s="170" t="s">
        <v>263</v>
      </c>
      <c r="D4483" s="170" t="s">
        <v>332</v>
      </c>
      <c r="E4483" s="170">
        <v>473</v>
      </c>
      <c r="F4483" s="170">
        <v>24</v>
      </c>
      <c r="G4483" s="171">
        <v>5</v>
      </c>
      <c r="H4483" s="170" t="s">
        <v>333</v>
      </c>
      <c r="I4483" s="171">
        <v>4.3899999999999997</v>
      </c>
      <c r="J4483" s="169">
        <v>1</v>
      </c>
    </row>
    <row r="4484" spans="1:10" hidden="1" x14ac:dyDescent="0.25">
      <c r="A4484" s="169">
        <v>56748</v>
      </c>
      <c r="B4484" s="170" t="s">
        <v>3477</v>
      </c>
      <c r="C4484" s="170" t="s">
        <v>37</v>
      </c>
      <c r="D4484" s="170" t="s">
        <v>1121</v>
      </c>
      <c r="E4484" s="170">
        <v>0</v>
      </c>
      <c r="F4484" s="170">
        <v>50</v>
      </c>
      <c r="H4484" s="170" t="s">
        <v>1925</v>
      </c>
      <c r="I4484" s="171">
        <v>2.25</v>
      </c>
    </row>
    <row r="4485" spans="1:10" hidden="1" x14ac:dyDescent="0.25">
      <c r="A4485" s="169">
        <v>56788</v>
      </c>
      <c r="B4485" s="170" t="s">
        <v>3478</v>
      </c>
      <c r="C4485" s="170" t="s">
        <v>263</v>
      </c>
      <c r="D4485" s="170" t="s">
        <v>935</v>
      </c>
      <c r="E4485" s="170">
        <v>2000</v>
      </c>
      <c r="F4485" s="170">
        <v>8</v>
      </c>
      <c r="G4485" s="171">
        <v>7</v>
      </c>
      <c r="H4485" s="170" t="s">
        <v>105</v>
      </c>
      <c r="I4485" s="171">
        <v>13.49</v>
      </c>
      <c r="J4485" s="169">
        <v>1</v>
      </c>
    </row>
    <row r="4486" spans="1:10" hidden="1" x14ac:dyDescent="0.25">
      <c r="A4486" s="169">
        <v>56788</v>
      </c>
      <c r="B4486" s="170" t="s">
        <v>3478</v>
      </c>
      <c r="C4486" s="170" t="s">
        <v>263</v>
      </c>
      <c r="D4486" s="170" t="s">
        <v>935</v>
      </c>
      <c r="E4486" s="170">
        <v>2000</v>
      </c>
      <c r="F4486" s="170">
        <v>8</v>
      </c>
      <c r="G4486" s="171">
        <v>7</v>
      </c>
      <c r="H4486" s="170" t="s">
        <v>105</v>
      </c>
      <c r="I4486" s="171">
        <v>13.49</v>
      </c>
      <c r="J4486" s="169">
        <v>1</v>
      </c>
    </row>
    <row r="4487" spans="1:10" hidden="1" x14ac:dyDescent="0.25">
      <c r="A4487" s="169">
        <v>56789</v>
      </c>
      <c r="B4487" s="170" t="s">
        <v>3479</v>
      </c>
      <c r="C4487" s="170" t="s">
        <v>15</v>
      </c>
      <c r="D4487" s="170" t="s">
        <v>252</v>
      </c>
      <c r="E4487" s="170">
        <v>750</v>
      </c>
      <c r="F4487" s="170">
        <v>12</v>
      </c>
      <c r="G4487" s="171">
        <v>30</v>
      </c>
      <c r="H4487" s="170" t="s">
        <v>43</v>
      </c>
      <c r="I4487" s="171">
        <v>26.49</v>
      </c>
      <c r="J4487" s="169">
        <v>1</v>
      </c>
    </row>
    <row r="4488" spans="1:10" hidden="1" x14ac:dyDescent="0.25">
      <c r="A4488" s="169">
        <v>56806</v>
      </c>
      <c r="B4488" s="170" t="s">
        <v>3480</v>
      </c>
      <c r="C4488" s="170" t="s">
        <v>15</v>
      </c>
      <c r="D4488" s="170" t="s">
        <v>252</v>
      </c>
      <c r="E4488" s="170">
        <v>750</v>
      </c>
      <c r="F4488" s="170">
        <v>12</v>
      </c>
      <c r="G4488" s="171">
        <v>30</v>
      </c>
      <c r="H4488" s="170" t="s">
        <v>177</v>
      </c>
      <c r="I4488" s="171">
        <v>29.99</v>
      </c>
      <c r="J4488" s="169">
        <v>1</v>
      </c>
    </row>
    <row r="4489" spans="1:10" hidden="1" x14ac:dyDescent="0.25">
      <c r="A4489" s="169">
        <v>56818</v>
      </c>
      <c r="B4489" s="170" t="s">
        <v>3481</v>
      </c>
      <c r="C4489" s="170" t="s">
        <v>263</v>
      </c>
      <c r="D4489" s="170" t="s">
        <v>935</v>
      </c>
      <c r="E4489" s="170">
        <v>750</v>
      </c>
      <c r="F4489" s="170">
        <v>12</v>
      </c>
      <c r="G4489" s="171">
        <v>5.7</v>
      </c>
      <c r="H4489" s="170" t="s">
        <v>2607</v>
      </c>
      <c r="I4489" s="171">
        <v>18.989999999999998</v>
      </c>
      <c r="J4489" s="169">
        <v>1</v>
      </c>
    </row>
    <row r="4490" spans="1:10" hidden="1" x14ac:dyDescent="0.25">
      <c r="A4490" s="169">
        <v>56818</v>
      </c>
      <c r="B4490" s="170" t="s">
        <v>3481</v>
      </c>
      <c r="C4490" s="170" t="s">
        <v>263</v>
      </c>
      <c r="D4490" s="170" t="s">
        <v>935</v>
      </c>
      <c r="E4490" s="170">
        <v>750</v>
      </c>
      <c r="F4490" s="170">
        <v>12</v>
      </c>
      <c r="G4490" s="171">
        <v>5.7</v>
      </c>
      <c r="H4490" s="170" t="s">
        <v>2607</v>
      </c>
      <c r="I4490" s="171">
        <v>18.989999999999998</v>
      </c>
      <c r="J4490" s="169">
        <v>1</v>
      </c>
    </row>
    <row r="4491" spans="1:10" hidden="1" x14ac:dyDescent="0.25">
      <c r="A4491" s="169">
        <v>56828</v>
      </c>
      <c r="B4491" s="170" t="s">
        <v>3482</v>
      </c>
      <c r="C4491" s="170" t="s">
        <v>15</v>
      </c>
      <c r="D4491" s="170" t="s">
        <v>51</v>
      </c>
      <c r="E4491" s="170">
        <v>700</v>
      </c>
      <c r="F4491" s="170">
        <v>12</v>
      </c>
      <c r="G4491" s="171">
        <v>42</v>
      </c>
      <c r="H4491" s="170" t="s">
        <v>35</v>
      </c>
      <c r="I4491" s="171">
        <v>59.99</v>
      </c>
      <c r="J4491" s="169">
        <v>1</v>
      </c>
    </row>
    <row r="4492" spans="1:10" hidden="1" x14ac:dyDescent="0.25">
      <c r="A4492" s="169">
        <v>56829</v>
      </c>
      <c r="B4492" s="170" t="s">
        <v>3483</v>
      </c>
      <c r="C4492" s="170" t="s">
        <v>15</v>
      </c>
      <c r="D4492" s="170" t="s">
        <v>198</v>
      </c>
      <c r="E4492" s="170">
        <v>375</v>
      </c>
      <c r="F4492" s="170">
        <v>12</v>
      </c>
      <c r="G4492" s="171">
        <v>20</v>
      </c>
      <c r="H4492" s="170" t="s">
        <v>17</v>
      </c>
      <c r="I4492" s="171">
        <v>20.49</v>
      </c>
      <c r="J4492" s="169">
        <v>1</v>
      </c>
    </row>
    <row r="4493" spans="1:10" hidden="1" x14ac:dyDescent="0.25">
      <c r="A4493" s="169">
        <v>56884</v>
      </c>
      <c r="B4493" s="170" t="s">
        <v>3484</v>
      </c>
      <c r="C4493" s="170" t="s">
        <v>15</v>
      </c>
      <c r="D4493" s="170" t="s">
        <v>462</v>
      </c>
      <c r="E4493" s="170">
        <v>750</v>
      </c>
      <c r="F4493" s="170">
        <v>6</v>
      </c>
      <c r="G4493" s="171">
        <v>46</v>
      </c>
      <c r="H4493" s="170" t="s">
        <v>43</v>
      </c>
      <c r="I4493" s="171">
        <v>86.99</v>
      </c>
      <c r="J4493" s="169">
        <v>1</v>
      </c>
    </row>
    <row r="4494" spans="1:10" hidden="1" x14ac:dyDescent="0.25">
      <c r="A4494" s="169">
        <v>56909</v>
      </c>
      <c r="B4494" s="170" t="s">
        <v>3485</v>
      </c>
      <c r="C4494" s="170" t="s">
        <v>11</v>
      </c>
      <c r="D4494" s="170" t="s">
        <v>211</v>
      </c>
      <c r="E4494" s="170">
        <v>4260</v>
      </c>
      <c r="F4494" s="170">
        <v>2</v>
      </c>
      <c r="G4494" s="171">
        <v>4</v>
      </c>
      <c r="H4494" s="170" t="s">
        <v>1623</v>
      </c>
      <c r="I4494" s="171">
        <v>24.94</v>
      </c>
      <c r="J4494" s="169">
        <v>12</v>
      </c>
    </row>
    <row r="4495" spans="1:10" hidden="1" x14ac:dyDescent="0.25">
      <c r="A4495" s="169">
        <v>56909</v>
      </c>
      <c r="B4495" s="170" t="s">
        <v>3485</v>
      </c>
      <c r="C4495" s="170" t="s">
        <v>11</v>
      </c>
      <c r="D4495" s="170" t="s">
        <v>211</v>
      </c>
      <c r="E4495" s="170">
        <v>4260</v>
      </c>
      <c r="F4495" s="170">
        <v>2</v>
      </c>
      <c r="G4495" s="171">
        <v>4</v>
      </c>
      <c r="H4495" s="170" t="s">
        <v>1623</v>
      </c>
      <c r="I4495" s="171">
        <v>24.94</v>
      </c>
      <c r="J4495" s="169">
        <v>12</v>
      </c>
    </row>
    <row r="4496" spans="1:10" hidden="1" x14ac:dyDescent="0.25">
      <c r="A4496" s="169">
        <v>56910</v>
      </c>
      <c r="B4496" s="170" t="s">
        <v>3486</v>
      </c>
      <c r="C4496" s="170" t="s">
        <v>11</v>
      </c>
      <c r="D4496" s="170" t="s">
        <v>211</v>
      </c>
      <c r="E4496" s="170">
        <v>473</v>
      </c>
      <c r="F4496" s="170">
        <v>24</v>
      </c>
      <c r="G4496" s="171">
        <v>4</v>
      </c>
      <c r="H4496" s="170" t="s">
        <v>1623</v>
      </c>
      <c r="I4496" s="171">
        <v>3.49</v>
      </c>
      <c r="J4496" s="169">
        <v>1</v>
      </c>
    </row>
    <row r="4497" spans="1:10" hidden="1" x14ac:dyDescent="0.25">
      <c r="A4497" s="169">
        <v>56910</v>
      </c>
      <c r="B4497" s="170" t="s">
        <v>3486</v>
      </c>
      <c r="C4497" s="170" t="s">
        <v>11</v>
      </c>
      <c r="D4497" s="170" t="s">
        <v>211</v>
      </c>
      <c r="E4497" s="170">
        <v>473</v>
      </c>
      <c r="F4497" s="170">
        <v>24</v>
      </c>
      <c r="G4497" s="171">
        <v>4</v>
      </c>
      <c r="H4497" s="170" t="s">
        <v>1623</v>
      </c>
      <c r="I4497" s="171">
        <v>3.49</v>
      </c>
      <c r="J4497" s="169">
        <v>1</v>
      </c>
    </row>
    <row r="4498" spans="1:10" hidden="1" x14ac:dyDescent="0.25">
      <c r="A4498" s="169">
        <v>56913</v>
      </c>
      <c r="B4498" s="170" t="s">
        <v>3487</v>
      </c>
      <c r="C4498" s="170" t="s">
        <v>11</v>
      </c>
      <c r="D4498" s="170" t="s">
        <v>303</v>
      </c>
      <c r="E4498" s="170">
        <v>5325</v>
      </c>
      <c r="F4498" s="170">
        <v>1</v>
      </c>
      <c r="G4498" s="171">
        <v>6</v>
      </c>
      <c r="H4498" s="170" t="s">
        <v>105</v>
      </c>
      <c r="I4498" s="171">
        <v>30.49</v>
      </c>
      <c r="J4498" s="169">
        <v>15</v>
      </c>
    </row>
    <row r="4499" spans="1:10" hidden="1" x14ac:dyDescent="0.25">
      <c r="A4499" s="169">
        <v>56913</v>
      </c>
      <c r="B4499" s="170" t="s">
        <v>3487</v>
      </c>
      <c r="C4499" s="170" t="s">
        <v>11</v>
      </c>
      <c r="D4499" s="170" t="s">
        <v>303</v>
      </c>
      <c r="E4499" s="170">
        <v>5325</v>
      </c>
      <c r="F4499" s="170">
        <v>1</v>
      </c>
      <c r="G4499" s="171">
        <v>6</v>
      </c>
      <c r="H4499" s="170" t="s">
        <v>105</v>
      </c>
      <c r="I4499" s="171">
        <v>30.49</v>
      </c>
      <c r="J4499" s="169">
        <v>15</v>
      </c>
    </row>
    <row r="4500" spans="1:10" hidden="1" x14ac:dyDescent="0.25">
      <c r="A4500" s="169">
        <v>56918</v>
      </c>
      <c r="B4500" s="170" t="s">
        <v>3488</v>
      </c>
      <c r="C4500" s="170" t="s">
        <v>24</v>
      </c>
      <c r="D4500" s="170" t="s">
        <v>58</v>
      </c>
      <c r="E4500" s="170">
        <v>750</v>
      </c>
      <c r="F4500" s="170">
        <v>12</v>
      </c>
      <c r="G4500" s="171">
        <v>12.5</v>
      </c>
      <c r="H4500" s="170" t="s">
        <v>3489</v>
      </c>
      <c r="I4500" s="171">
        <v>24.99</v>
      </c>
      <c r="J4500" s="169">
        <v>1</v>
      </c>
    </row>
    <row r="4501" spans="1:10" hidden="1" x14ac:dyDescent="0.25">
      <c r="A4501" s="169">
        <v>56930</v>
      </c>
      <c r="B4501" s="170" t="s">
        <v>3490</v>
      </c>
      <c r="C4501" s="170" t="s">
        <v>263</v>
      </c>
      <c r="D4501" s="170" t="s">
        <v>332</v>
      </c>
      <c r="E4501" s="170">
        <v>4260</v>
      </c>
      <c r="F4501" s="170">
        <v>2</v>
      </c>
      <c r="G4501" s="171">
        <v>6</v>
      </c>
      <c r="H4501" s="170" t="s">
        <v>20</v>
      </c>
      <c r="I4501" s="171">
        <v>32.99</v>
      </c>
      <c r="J4501" s="169">
        <v>12</v>
      </c>
    </row>
    <row r="4502" spans="1:10" hidden="1" x14ac:dyDescent="0.25">
      <c r="A4502" s="169">
        <v>56932</v>
      </c>
      <c r="B4502" s="170" t="s">
        <v>3491</v>
      </c>
      <c r="C4502" s="170" t="s">
        <v>263</v>
      </c>
      <c r="D4502" s="170" t="s">
        <v>1938</v>
      </c>
      <c r="E4502" s="170">
        <v>4260</v>
      </c>
      <c r="F4502" s="170">
        <v>2</v>
      </c>
      <c r="G4502" s="171">
        <v>4.5</v>
      </c>
      <c r="H4502" s="170" t="s">
        <v>20</v>
      </c>
      <c r="I4502" s="171">
        <v>31.99</v>
      </c>
      <c r="J4502" s="169">
        <v>12</v>
      </c>
    </row>
    <row r="4503" spans="1:10" hidden="1" x14ac:dyDescent="0.25">
      <c r="A4503" s="169">
        <v>56938</v>
      </c>
      <c r="B4503" s="170" t="s">
        <v>3492</v>
      </c>
      <c r="C4503" s="170" t="s">
        <v>263</v>
      </c>
      <c r="D4503" s="170" t="s">
        <v>1938</v>
      </c>
      <c r="E4503" s="170">
        <v>2130</v>
      </c>
      <c r="F4503" s="170">
        <v>4</v>
      </c>
      <c r="G4503" s="171">
        <v>4.5</v>
      </c>
      <c r="H4503" s="170" t="s">
        <v>20</v>
      </c>
      <c r="I4503" s="171">
        <v>17.989999999999998</v>
      </c>
      <c r="J4503" s="169">
        <v>6</v>
      </c>
    </row>
    <row r="4504" spans="1:10" hidden="1" x14ac:dyDescent="0.25">
      <c r="A4504" s="169">
        <v>56948</v>
      </c>
      <c r="B4504" s="170" t="s">
        <v>3493</v>
      </c>
      <c r="C4504" s="170" t="s">
        <v>263</v>
      </c>
      <c r="D4504" s="170" t="s">
        <v>1938</v>
      </c>
      <c r="E4504" s="170">
        <v>4260</v>
      </c>
      <c r="F4504" s="170">
        <v>2</v>
      </c>
      <c r="G4504" s="171">
        <v>5</v>
      </c>
      <c r="H4504" s="170" t="s">
        <v>333</v>
      </c>
      <c r="I4504" s="171">
        <v>32.99</v>
      </c>
      <c r="J4504" s="169">
        <v>12</v>
      </c>
    </row>
    <row r="4505" spans="1:10" hidden="1" x14ac:dyDescent="0.25">
      <c r="A4505" s="169">
        <v>56948</v>
      </c>
      <c r="B4505" s="170" t="s">
        <v>3493</v>
      </c>
      <c r="C4505" s="170" t="s">
        <v>263</v>
      </c>
      <c r="D4505" s="170" t="s">
        <v>1938</v>
      </c>
      <c r="E4505" s="170">
        <v>4260</v>
      </c>
      <c r="F4505" s="170">
        <v>2</v>
      </c>
      <c r="G4505" s="171">
        <v>5</v>
      </c>
      <c r="H4505" s="170" t="s">
        <v>333</v>
      </c>
      <c r="I4505" s="171">
        <v>32.99</v>
      </c>
      <c r="J4505" s="169">
        <v>12</v>
      </c>
    </row>
    <row r="4506" spans="1:10" hidden="1" x14ac:dyDescent="0.25">
      <c r="A4506" s="169">
        <v>56953</v>
      </c>
      <c r="B4506" s="170" t="s">
        <v>3494</v>
      </c>
      <c r="C4506" s="170" t="s">
        <v>263</v>
      </c>
      <c r="D4506" s="170" t="s">
        <v>806</v>
      </c>
      <c r="E4506" s="170">
        <v>4260</v>
      </c>
      <c r="F4506" s="170">
        <v>2</v>
      </c>
      <c r="G4506" s="171">
        <v>5</v>
      </c>
      <c r="H4506" s="170" t="s">
        <v>22</v>
      </c>
      <c r="I4506" s="171">
        <v>33.99</v>
      </c>
      <c r="J4506" s="169">
        <v>12</v>
      </c>
    </row>
    <row r="4507" spans="1:10" hidden="1" x14ac:dyDescent="0.25">
      <c r="A4507" s="169">
        <v>56968</v>
      </c>
      <c r="B4507" s="170" t="s">
        <v>3495</v>
      </c>
      <c r="C4507" s="170" t="s">
        <v>15</v>
      </c>
      <c r="D4507" s="170" t="s">
        <v>845</v>
      </c>
      <c r="E4507" s="170">
        <v>750</v>
      </c>
      <c r="F4507" s="170">
        <v>6</v>
      </c>
      <c r="G4507" s="171">
        <v>44</v>
      </c>
      <c r="H4507" s="170" t="s">
        <v>100</v>
      </c>
      <c r="I4507" s="171">
        <v>99.99</v>
      </c>
      <c r="J4507" s="169">
        <v>1</v>
      </c>
    </row>
    <row r="4508" spans="1:10" hidden="1" x14ac:dyDescent="0.25">
      <c r="A4508" s="169">
        <v>56971</v>
      </c>
      <c r="B4508" s="170" t="s">
        <v>3496</v>
      </c>
      <c r="C4508" s="170" t="s">
        <v>263</v>
      </c>
      <c r="D4508" s="170" t="s">
        <v>1938</v>
      </c>
      <c r="E4508" s="170">
        <v>2130</v>
      </c>
      <c r="F4508" s="170">
        <v>4</v>
      </c>
      <c r="G4508" s="171">
        <v>5</v>
      </c>
      <c r="H4508" s="170" t="s">
        <v>333</v>
      </c>
      <c r="I4508" s="171">
        <v>17.989999999999998</v>
      </c>
      <c r="J4508" s="169">
        <v>6</v>
      </c>
    </row>
    <row r="4509" spans="1:10" hidden="1" x14ac:dyDescent="0.25">
      <c r="A4509" s="169">
        <v>56971</v>
      </c>
      <c r="B4509" s="170" t="s">
        <v>3496</v>
      </c>
      <c r="C4509" s="170" t="s">
        <v>263</v>
      </c>
      <c r="D4509" s="170" t="s">
        <v>1938</v>
      </c>
      <c r="E4509" s="170">
        <v>2130</v>
      </c>
      <c r="F4509" s="170">
        <v>4</v>
      </c>
      <c r="G4509" s="171">
        <v>5</v>
      </c>
      <c r="H4509" s="170" t="s">
        <v>333</v>
      </c>
      <c r="I4509" s="171">
        <v>17.989999999999998</v>
      </c>
      <c r="J4509" s="169">
        <v>6</v>
      </c>
    </row>
    <row r="4510" spans="1:10" hidden="1" x14ac:dyDescent="0.25">
      <c r="A4510" s="169">
        <v>56986</v>
      </c>
      <c r="B4510" s="170" t="s">
        <v>3497</v>
      </c>
      <c r="C4510" s="170" t="s">
        <v>11</v>
      </c>
      <c r="D4510" s="170" t="s">
        <v>303</v>
      </c>
      <c r="E4510" s="170">
        <v>4260</v>
      </c>
      <c r="F4510" s="170">
        <v>1</v>
      </c>
      <c r="G4510" s="171">
        <v>6.2</v>
      </c>
      <c r="H4510" s="170" t="s">
        <v>13</v>
      </c>
      <c r="I4510" s="171">
        <v>30.49</v>
      </c>
      <c r="J4510" s="169">
        <v>12</v>
      </c>
    </row>
    <row r="4511" spans="1:10" hidden="1" x14ac:dyDescent="0.25">
      <c r="A4511" s="169">
        <v>56986</v>
      </c>
      <c r="B4511" s="170" t="s">
        <v>3497</v>
      </c>
      <c r="C4511" s="170" t="s">
        <v>11</v>
      </c>
      <c r="D4511" s="170" t="s">
        <v>303</v>
      </c>
      <c r="E4511" s="170">
        <v>4260</v>
      </c>
      <c r="F4511" s="170">
        <v>1</v>
      </c>
      <c r="G4511" s="171">
        <v>6.2</v>
      </c>
      <c r="H4511" s="170" t="s">
        <v>13</v>
      </c>
      <c r="I4511" s="171">
        <v>30.49</v>
      </c>
      <c r="J4511" s="169">
        <v>12</v>
      </c>
    </row>
    <row r="4512" spans="1:10" hidden="1" x14ac:dyDescent="0.25">
      <c r="A4512" s="169">
        <v>57036</v>
      </c>
      <c r="B4512" s="170" t="s">
        <v>3498</v>
      </c>
      <c r="C4512" s="170" t="s">
        <v>11</v>
      </c>
      <c r="D4512" s="170" t="s">
        <v>303</v>
      </c>
      <c r="E4512" s="170">
        <v>2840</v>
      </c>
      <c r="F4512" s="170">
        <v>3</v>
      </c>
      <c r="G4512" s="171">
        <v>6</v>
      </c>
      <c r="H4512" s="170" t="s">
        <v>285</v>
      </c>
      <c r="I4512" s="171">
        <v>14.25</v>
      </c>
      <c r="J4512" s="169">
        <v>8</v>
      </c>
    </row>
    <row r="4513" spans="1:10" hidden="1" x14ac:dyDescent="0.25">
      <c r="A4513" s="169">
        <v>57036</v>
      </c>
      <c r="B4513" s="170" t="s">
        <v>3498</v>
      </c>
      <c r="C4513" s="170" t="s">
        <v>11</v>
      </c>
      <c r="D4513" s="170" t="s">
        <v>303</v>
      </c>
      <c r="E4513" s="170">
        <v>2840</v>
      </c>
      <c r="F4513" s="170">
        <v>3</v>
      </c>
      <c r="G4513" s="171">
        <v>6</v>
      </c>
      <c r="H4513" s="170" t="s">
        <v>285</v>
      </c>
      <c r="I4513" s="171">
        <v>14.25</v>
      </c>
      <c r="J4513" s="169">
        <v>8</v>
      </c>
    </row>
    <row r="4514" spans="1:10" hidden="1" x14ac:dyDescent="0.25">
      <c r="A4514" s="169">
        <v>57048</v>
      </c>
      <c r="B4514" s="170" t="s">
        <v>3499</v>
      </c>
      <c r="C4514" s="170" t="s">
        <v>263</v>
      </c>
      <c r="D4514" s="170" t="s">
        <v>646</v>
      </c>
      <c r="E4514" s="170">
        <v>473</v>
      </c>
      <c r="F4514" s="170">
        <v>24</v>
      </c>
      <c r="G4514" s="171">
        <v>5.9</v>
      </c>
      <c r="H4514" s="170" t="s">
        <v>824</v>
      </c>
      <c r="I4514" s="171">
        <v>3.99</v>
      </c>
      <c r="J4514" s="169">
        <v>1</v>
      </c>
    </row>
    <row r="4515" spans="1:10" hidden="1" x14ac:dyDescent="0.25">
      <c r="A4515" s="169">
        <v>57056</v>
      </c>
      <c r="B4515" s="170" t="s">
        <v>3500</v>
      </c>
      <c r="C4515" s="170" t="s">
        <v>24</v>
      </c>
      <c r="D4515" s="170" t="s">
        <v>68</v>
      </c>
      <c r="E4515" s="170">
        <v>750</v>
      </c>
      <c r="F4515" s="170">
        <v>12</v>
      </c>
      <c r="G4515" s="171">
        <v>13.8</v>
      </c>
      <c r="H4515" s="170" t="s">
        <v>22</v>
      </c>
      <c r="I4515" s="171">
        <v>20.99</v>
      </c>
      <c r="J4515" s="169">
        <v>1</v>
      </c>
    </row>
    <row r="4516" spans="1:10" hidden="1" x14ac:dyDescent="0.25">
      <c r="A4516" s="169">
        <v>57071</v>
      </c>
      <c r="B4516" s="170" t="s">
        <v>3501</v>
      </c>
      <c r="C4516" s="170" t="s">
        <v>263</v>
      </c>
      <c r="D4516" s="170" t="s">
        <v>332</v>
      </c>
      <c r="E4516" s="170">
        <v>4260</v>
      </c>
      <c r="F4516" s="170">
        <v>2</v>
      </c>
      <c r="G4516" s="171">
        <v>5</v>
      </c>
      <c r="H4516" s="170" t="s">
        <v>177</v>
      </c>
      <c r="I4516" s="171">
        <v>34.49</v>
      </c>
      <c r="J4516" s="169">
        <v>12</v>
      </c>
    </row>
    <row r="4517" spans="1:10" hidden="1" x14ac:dyDescent="0.25">
      <c r="A4517" s="169">
        <v>57076</v>
      </c>
      <c r="B4517" s="170" t="s">
        <v>3502</v>
      </c>
      <c r="C4517" s="170" t="s">
        <v>263</v>
      </c>
      <c r="D4517" s="170" t="s">
        <v>264</v>
      </c>
      <c r="E4517" s="170">
        <v>473</v>
      </c>
      <c r="F4517" s="170">
        <v>24</v>
      </c>
      <c r="G4517" s="171">
        <v>5</v>
      </c>
      <c r="H4517" s="170" t="s">
        <v>333</v>
      </c>
      <c r="I4517" s="171">
        <v>4.3899999999999997</v>
      </c>
      <c r="J4517" s="169">
        <v>1</v>
      </c>
    </row>
    <row r="4518" spans="1:10" hidden="1" x14ac:dyDescent="0.25">
      <c r="A4518" s="169">
        <v>57110</v>
      </c>
      <c r="B4518" s="170" t="s">
        <v>3503</v>
      </c>
      <c r="C4518" s="170" t="s">
        <v>263</v>
      </c>
      <c r="D4518" s="170" t="s">
        <v>332</v>
      </c>
      <c r="E4518" s="170">
        <v>1000</v>
      </c>
      <c r="F4518" s="170">
        <v>12</v>
      </c>
      <c r="G4518" s="171">
        <v>12.5</v>
      </c>
      <c r="H4518" s="170" t="s">
        <v>43</v>
      </c>
      <c r="I4518" s="171">
        <v>18.489999999999998</v>
      </c>
      <c r="J4518" s="169">
        <v>1</v>
      </c>
    </row>
    <row r="4519" spans="1:10" hidden="1" x14ac:dyDescent="0.25">
      <c r="A4519" s="169">
        <v>57163</v>
      </c>
      <c r="B4519" s="170" t="s">
        <v>3504</v>
      </c>
      <c r="C4519" s="170" t="s">
        <v>263</v>
      </c>
      <c r="D4519" s="170" t="s">
        <v>332</v>
      </c>
      <c r="E4519" s="170">
        <v>355</v>
      </c>
      <c r="F4519" s="170">
        <v>24</v>
      </c>
      <c r="G4519" s="171">
        <v>7</v>
      </c>
      <c r="H4519" s="170" t="s">
        <v>3505</v>
      </c>
      <c r="I4519" s="171">
        <v>5.5</v>
      </c>
      <c r="J4519" s="169">
        <v>1</v>
      </c>
    </row>
    <row r="4520" spans="1:10" hidden="1" x14ac:dyDescent="0.25">
      <c r="A4520" s="169">
        <v>57163</v>
      </c>
      <c r="B4520" s="170" t="s">
        <v>3504</v>
      </c>
      <c r="C4520" s="170" t="s">
        <v>263</v>
      </c>
      <c r="D4520" s="170" t="s">
        <v>332</v>
      </c>
      <c r="E4520" s="170">
        <v>355</v>
      </c>
      <c r="F4520" s="170">
        <v>24</v>
      </c>
      <c r="G4520" s="171">
        <v>7</v>
      </c>
      <c r="H4520" s="170" t="s">
        <v>3505</v>
      </c>
      <c r="I4520" s="171">
        <v>5.5</v>
      </c>
      <c r="J4520" s="169">
        <v>1</v>
      </c>
    </row>
    <row r="4521" spans="1:10" hidden="1" x14ac:dyDescent="0.25">
      <c r="A4521" s="169">
        <v>57198</v>
      </c>
      <c r="B4521" s="170" t="s">
        <v>3506</v>
      </c>
      <c r="C4521" s="170" t="s">
        <v>11</v>
      </c>
      <c r="D4521" s="170" t="s">
        <v>12</v>
      </c>
      <c r="E4521" s="170">
        <v>500</v>
      </c>
      <c r="F4521" s="170">
        <v>24</v>
      </c>
      <c r="G4521" s="171">
        <v>5</v>
      </c>
      <c r="H4521" s="170" t="s">
        <v>946</v>
      </c>
      <c r="I4521" s="171">
        <v>3.09</v>
      </c>
      <c r="J4521" s="169">
        <v>1</v>
      </c>
    </row>
    <row r="4522" spans="1:10" hidden="1" x14ac:dyDescent="0.25">
      <c r="A4522" s="169">
        <v>57206</v>
      </c>
      <c r="B4522" s="170" t="s">
        <v>3507</v>
      </c>
      <c r="C4522" s="170" t="s">
        <v>11</v>
      </c>
      <c r="D4522" s="170" t="s">
        <v>12</v>
      </c>
      <c r="E4522" s="170">
        <v>500</v>
      </c>
      <c r="F4522" s="170">
        <v>24</v>
      </c>
      <c r="G4522" s="171">
        <v>5</v>
      </c>
      <c r="H4522" s="170" t="s">
        <v>946</v>
      </c>
      <c r="I4522" s="171">
        <v>3.09</v>
      </c>
      <c r="J4522" s="169">
        <v>1</v>
      </c>
    </row>
    <row r="4523" spans="1:10" hidden="1" x14ac:dyDescent="0.25">
      <c r="A4523" s="169">
        <v>57240</v>
      </c>
      <c r="B4523" s="170" t="s">
        <v>3508</v>
      </c>
      <c r="C4523" s="170" t="s">
        <v>24</v>
      </c>
      <c r="D4523" s="170" t="s">
        <v>68</v>
      </c>
      <c r="E4523" s="170">
        <v>750</v>
      </c>
      <c r="F4523" s="170">
        <v>12</v>
      </c>
      <c r="G4523" s="171">
        <v>13.5</v>
      </c>
      <c r="H4523" s="170" t="s">
        <v>22</v>
      </c>
      <c r="I4523" s="171">
        <v>15.99</v>
      </c>
      <c r="J4523" s="169">
        <v>1</v>
      </c>
    </row>
    <row r="4524" spans="1:10" hidden="1" x14ac:dyDescent="0.25">
      <c r="A4524" s="169">
        <v>57241</v>
      </c>
      <c r="B4524" s="170" t="s">
        <v>3509</v>
      </c>
      <c r="C4524" s="170" t="s">
        <v>24</v>
      </c>
      <c r="D4524" s="170" t="s">
        <v>194</v>
      </c>
      <c r="E4524" s="170">
        <v>750</v>
      </c>
      <c r="F4524" s="170">
        <v>12</v>
      </c>
      <c r="G4524" s="171">
        <v>13.5</v>
      </c>
      <c r="H4524" s="170" t="s">
        <v>22</v>
      </c>
      <c r="I4524" s="171">
        <v>21.99</v>
      </c>
      <c r="J4524" s="169">
        <v>1</v>
      </c>
    </row>
    <row r="4525" spans="1:10" hidden="1" x14ac:dyDescent="0.25">
      <c r="A4525" s="169">
        <v>57285</v>
      </c>
      <c r="B4525" s="170" t="s">
        <v>3510</v>
      </c>
      <c r="C4525" s="170" t="s">
        <v>263</v>
      </c>
      <c r="D4525" s="170" t="s">
        <v>909</v>
      </c>
      <c r="E4525" s="170">
        <v>11352</v>
      </c>
      <c r="F4525" s="170">
        <v>1</v>
      </c>
      <c r="G4525" s="171">
        <v>5</v>
      </c>
      <c r="H4525" s="170" t="s">
        <v>1391</v>
      </c>
      <c r="I4525" s="171">
        <v>107.76</v>
      </c>
      <c r="J4525" s="169">
        <v>24</v>
      </c>
    </row>
    <row r="4526" spans="1:10" hidden="1" x14ac:dyDescent="0.25">
      <c r="A4526" s="169">
        <v>57285</v>
      </c>
      <c r="B4526" s="170" t="s">
        <v>3510</v>
      </c>
      <c r="C4526" s="170" t="s">
        <v>263</v>
      </c>
      <c r="D4526" s="170" t="s">
        <v>909</v>
      </c>
      <c r="E4526" s="170">
        <v>11352</v>
      </c>
      <c r="F4526" s="170">
        <v>1</v>
      </c>
      <c r="G4526" s="171">
        <v>5</v>
      </c>
      <c r="H4526" s="170" t="s">
        <v>1391</v>
      </c>
      <c r="I4526" s="171">
        <v>107.76</v>
      </c>
      <c r="J4526" s="169">
        <v>24</v>
      </c>
    </row>
    <row r="4527" spans="1:10" hidden="1" x14ac:dyDescent="0.25">
      <c r="A4527" s="169">
        <v>57294</v>
      </c>
      <c r="B4527" s="170" t="s">
        <v>3511</v>
      </c>
      <c r="C4527" s="170" t="s">
        <v>24</v>
      </c>
      <c r="D4527" s="170" t="s">
        <v>85</v>
      </c>
      <c r="E4527" s="170">
        <v>750</v>
      </c>
      <c r="F4527" s="170">
        <v>12</v>
      </c>
      <c r="G4527" s="171">
        <v>13.5</v>
      </c>
      <c r="H4527" s="170" t="s">
        <v>22</v>
      </c>
      <c r="I4527" s="171">
        <v>16.989999999999998</v>
      </c>
      <c r="J4527" s="169">
        <v>1</v>
      </c>
    </row>
    <row r="4528" spans="1:10" hidden="1" x14ac:dyDescent="0.25">
      <c r="A4528" s="169">
        <v>57297</v>
      </c>
      <c r="B4528" s="170" t="s">
        <v>3512</v>
      </c>
      <c r="C4528" s="170" t="s">
        <v>11</v>
      </c>
      <c r="D4528" s="170" t="s">
        <v>211</v>
      </c>
      <c r="E4528" s="170">
        <v>473</v>
      </c>
      <c r="F4528" s="170">
        <v>24</v>
      </c>
      <c r="G4528" s="171">
        <v>4</v>
      </c>
      <c r="H4528" s="170" t="s">
        <v>982</v>
      </c>
      <c r="I4528" s="171">
        <v>3.45</v>
      </c>
      <c r="J4528" s="169">
        <v>1</v>
      </c>
    </row>
    <row r="4529" spans="1:10" hidden="1" x14ac:dyDescent="0.25">
      <c r="A4529" s="169">
        <v>57297</v>
      </c>
      <c r="B4529" s="170" t="s">
        <v>3512</v>
      </c>
      <c r="C4529" s="170" t="s">
        <v>11</v>
      </c>
      <c r="D4529" s="170" t="s">
        <v>211</v>
      </c>
      <c r="E4529" s="170">
        <v>473</v>
      </c>
      <c r="F4529" s="170">
        <v>24</v>
      </c>
      <c r="G4529" s="171">
        <v>4</v>
      </c>
      <c r="H4529" s="170" t="s">
        <v>982</v>
      </c>
      <c r="I4529" s="171">
        <v>3.45</v>
      </c>
      <c r="J4529" s="169">
        <v>1</v>
      </c>
    </row>
    <row r="4530" spans="1:10" hidden="1" x14ac:dyDescent="0.25">
      <c r="A4530" s="169">
        <v>57302</v>
      </c>
      <c r="B4530" s="170" t="s">
        <v>3513</v>
      </c>
      <c r="C4530" s="170" t="s">
        <v>11</v>
      </c>
      <c r="D4530" s="170" t="s">
        <v>12</v>
      </c>
      <c r="E4530" s="170">
        <v>710</v>
      </c>
      <c r="F4530" s="170">
        <v>12</v>
      </c>
      <c r="G4530" s="171">
        <v>4.9000000000000004</v>
      </c>
      <c r="H4530" s="170" t="s">
        <v>824</v>
      </c>
      <c r="I4530" s="171">
        <v>3.89</v>
      </c>
      <c r="J4530" s="169">
        <v>1</v>
      </c>
    </row>
    <row r="4531" spans="1:10" hidden="1" x14ac:dyDescent="0.25">
      <c r="A4531" s="169">
        <v>57302</v>
      </c>
      <c r="B4531" s="170" t="s">
        <v>3513</v>
      </c>
      <c r="C4531" s="170" t="s">
        <v>11</v>
      </c>
      <c r="D4531" s="170" t="s">
        <v>12</v>
      </c>
      <c r="E4531" s="170">
        <v>710</v>
      </c>
      <c r="F4531" s="170">
        <v>12</v>
      </c>
      <c r="G4531" s="171">
        <v>4.9000000000000004</v>
      </c>
      <c r="H4531" s="170" t="s">
        <v>824</v>
      </c>
      <c r="I4531" s="171">
        <v>3.89</v>
      </c>
      <c r="J4531" s="169">
        <v>1</v>
      </c>
    </row>
    <row r="4532" spans="1:10" hidden="1" x14ac:dyDescent="0.25">
      <c r="A4532" s="169">
        <v>57331</v>
      </c>
      <c r="B4532" s="170" t="s">
        <v>3514</v>
      </c>
      <c r="C4532" s="170" t="s">
        <v>11</v>
      </c>
      <c r="D4532" s="170" t="s">
        <v>211</v>
      </c>
      <c r="E4532" s="170">
        <v>4260</v>
      </c>
      <c r="F4532" s="170">
        <v>1</v>
      </c>
      <c r="G4532" s="171">
        <v>4</v>
      </c>
      <c r="H4532" s="170" t="s">
        <v>105</v>
      </c>
      <c r="I4532" s="171">
        <v>28.69</v>
      </c>
      <c r="J4532" s="169">
        <v>12</v>
      </c>
    </row>
    <row r="4533" spans="1:10" hidden="1" x14ac:dyDescent="0.25">
      <c r="A4533" s="169">
        <v>57331</v>
      </c>
      <c r="B4533" s="170" t="s">
        <v>3514</v>
      </c>
      <c r="C4533" s="170" t="s">
        <v>11</v>
      </c>
      <c r="D4533" s="170" t="s">
        <v>211</v>
      </c>
      <c r="E4533" s="170">
        <v>4260</v>
      </c>
      <c r="F4533" s="170">
        <v>1</v>
      </c>
      <c r="G4533" s="171">
        <v>4</v>
      </c>
      <c r="H4533" s="170" t="s">
        <v>105</v>
      </c>
      <c r="I4533" s="171">
        <v>28.69</v>
      </c>
      <c r="J4533" s="169">
        <v>12</v>
      </c>
    </row>
    <row r="4534" spans="1:10" hidden="1" x14ac:dyDescent="0.25">
      <c r="A4534" s="169">
        <v>57364</v>
      </c>
      <c r="B4534" s="170" t="s">
        <v>3515</v>
      </c>
      <c r="C4534" s="170" t="s">
        <v>11</v>
      </c>
      <c r="D4534" s="170" t="s">
        <v>267</v>
      </c>
      <c r="E4534" s="170">
        <v>473</v>
      </c>
      <c r="F4534" s="170">
        <v>24</v>
      </c>
      <c r="G4534" s="171">
        <v>4.5</v>
      </c>
      <c r="H4534" s="170" t="s">
        <v>2319</v>
      </c>
      <c r="I4534" s="171">
        <v>3.79</v>
      </c>
      <c r="J4534" s="169">
        <v>1</v>
      </c>
    </row>
    <row r="4535" spans="1:10" hidden="1" x14ac:dyDescent="0.25">
      <c r="A4535" s="169">
        <v>57364</v>
      </c>
      <c r="B4535" s="170" t="s">
        <v>3515</v>
      </c>
      <c r="C4535" s="170" t="s">
        <v>11</v>
      </c>
      <c r="D4535" s="170" t="s">
        <v>267</v>
      </c>
      <c r="E4535" s="170">
        <v>473</v>
      </c>
      <c r="F4535" s="170">
        <v>24</v>
      </c>
      <c r="G4535" s="171">
        <v>4.5</v>
      </c>
      <c r="H4535" s="170" t="s">
        <v>1407</v>
      </c>
      <c r="I4535" s="171">
        <v>3.79</v>
      </c>
      <c r="J4535" s="169">
        <v>1</v>
      </c>
    </row>
    <row r="4536" spans="1:10" hidden="1" x14ac:dyDescent="0.25">
      <c r="A4536" s="169">
        <v>57377</v>
      </c>
      <c r="B4536" s="170" t="s">
        <v>3516</v>
      </c>
      <c r="C4536" s="170" t="s">
        <v>11</v>
      </c>
      <c r="D4536" s="170" t="s">
        <v>303</v>
      </c>
      <c r="E4536" s="170">
        <v>473</v>
      </c>
      <c r="F4536" s="170">
        <v>24</v>
      </c>
      <c r="G4536" s="171">
        <v>7</v>
      </c>
      <c r="H4536" s="170" t="s">
        <v>1556</v>
      </c>
      <c r="I4536" s="171">
        <v>3.99</v>
      </c>
      <c r="J4536" s="169">
        <v>1</v>
      </c>
    </row>
    <row r="4537" spans="1:10" hidden="1" x14ac:dyDescent="0.25">
      <c r="A4537" s="169">
        <v>57377</v>
      </c>
      <c r="B4537" s="170" t="s">
        <v>3516</v>
      </c>
      <c r="C4537" s="170" t="s">
        <v>11</v>
      </c>
      <c r="D4537" s="170" t="s">
        <v>303</v>
      </c>
      <c r="E4537" s="170">
        <v>473</v>
      </c>
      <c r="F4537" s="170">
        <v>24</v>
      </c>
      <c r="G4537" s="171">
        <v>7</v>
      </c>
      <c r="H4537" s="170" t="s">
        <v>1556</v>
      </c>
      <c r="I4537" s="171">
        <v>3.99</v>
      </c>
      <c r="J4537" s="169">
        <v>1</v>
      </c>
    </row>
    <row r="4538" spans="1:10" hidden="1" x14ac:dyDescent="0.25">
      <c r="A4538" s="169">
        <v>57378</v>
      </c>
      <c r="B4538" s="170" t="s">
        <v>3517</v>
      </c>
      <c r="C4538" s="170" t="s">
        <v>11</v>
      </c>
      <c r="D4538" s="170" t="s">
        <v>12</v>
      </c>
      <c r="E4538" s="170">
        <v>500</v>
      </c>
      <c r="F4538" s="170">
        <v>24</v>
      </c>
      <c r="G4538" s="171">
        <v>4.8</v>
      </c>
      <c r="H4538" s="170" t="s">
        <v>118</v>
      </c>
      <c r="I4538" s="171">
        <v>3.34</v>
      </c>
      <c r="J4538" s="169">
        <v>1</v>
      </c>
    </row>
    <row r="4539" spans="1:10" hidden="1" x14ac:dyDescent="0.25">
      <c r="A4539" s="169">
        <v>57379</v>
      </c>
      <c r="B4539" s="170" t="s">
        <v>3518</v>
      </c>
      <c r="C4539" s="170" t="s">
        <v>11</v>
      </c>
      <c r="D4539" s="170" t="s">
        <v>303</v>
      </c>
      <c r="E4539" s="170">
        <v>473</v>
      </c>
      <c r="F4539" s="170">
        <v>24</v>
      </c>
      <c r="G4539" s="171">
        <v>7</v>
      </c>
      <c r="H4539" s="170" t="s">
        <v>1556</v>
      </c>
      <c r="I4539" s="171">
        <v>4.99</v>
      </c>
      <c r="J4539" s="169">
        <v>1</v>
      </c>
    </row>
    <row r="4540" spans="1:10" hidden="1" x14ac:dyDescent="0.25">
      <c r="A4540" s="169">
        <v>57379</v>
      </c>
      <c r="B4540" s="170" t="s">
        <v>3518</v>
      </c>
      <c r="C4540" s="170" t="s">
        <v>11</v>
      </c>
      <c r="D4540" s="170" t="s">
        <v>303</v>
      </c>
      <c r="E4540" s="170">
        <v>473</v>
      </c>
      <c r="F4540" s="170">
        <v>24</v>
      </c>
      <c r="G4540" s="171">
        <v>7</v>
      </c>
      <c r="H4540" s="170" t="s">
        <v>1556</v>
      </c>
      <c r="I4540" s="171">
        <v>4.99</v>
      </c>
      <c r="J4540" s="169">
        <v>1</v>
      </c>
    </row>
    <row r="4541" spans="1:10" hidden="1" x14ac:dyDescent="0.25">
      <c r="A4541" s="169">
        <v>57383</v>
      </c>
      <c r="B4541" s="170" t="s">
        <v>3519</v>
      </c>
      <c r="C4541" s="170" t="s">
        <v>263</v>
      </c>
      <c r="D4541" s="170" t="s">
        <v>806</v>
      </c>
      <c r="E4541" s="170">
        <v>2000</v>
      </c>
      <c r="F4541" s="170">
        <v>5</v>
      </c>
      <c r="G4541" s="171">
        <v>5</v>
      </c>
      <c r="H4541" s="170" t="s">
        <v>333</v>
      </c>
      <c r="I4541" s="171">
        <v>15.99</v>
      </c>
      <c r="J4541" s="169">
        <v>1</v>
      </c>
    </row>
    <row r="4542" spans="1:10" hidden="1" x14ac:dyDescent="0.25">
      <c r="A4542" s="169">
        <v>57383</v>
      </c>
      <c r="B4542" s="170" t="s">
        <v>3519</v>
      </c>
      <c r="C4542" s="170" t="s">
        <v>263</v>
      </c>
      <c r="D4542" s="170" t="s">
        <v>806</v>
      </c>
      <c r="E4542" s="170">
        <v>2000</v>
      </c>
      <c r="F4542" s="170">
        <v>5</v>
      </c>
      <c r="G4542" s="171">
        <v>5</v>
      </c>
      <c r="H4542" s="170" t="s">
        <v>333</v>
      </c>
      <c r="I4542" s="171">
        <v>15.99</v>
      </c>
      <c r="J4542" s="169">
        <v>1</v>
      </c>
    </row>
    <row r="4543" spans="1:10" hidden="1" x14ac:dyDescent="0.25">
      <c r="A4543" s="169">
        <v>57393</v>
      </c>
      <c r="B4543" s="170" t="s">
        <v>3520</v>
      </c>
      <c r="C4543" s="170" t="s">
        <v>11</v>
      </c>
      <c r="D4543" s="170" t="s">
        <v>267</v>
      </c>
      <c r="E4543" s="170">
        <v>473</v>
      </c>
      <c r="F4543" s="170">
        <v>24</v>
      </c>
      <c r="G4543" s="171">
        <v>5.4</v>
      </c>
      <c r="H4543" s="170" t="s">
        <v>13</v>
      </c>
      <c r="I4543" s="171">
        <v>3.59</v>
      </c>
      <c r="J4543" s="169">
        <v>1</v>
      </c>
    </row>
    <row r="4544" spans="1:10" hidden="1" x14ac:dyDescent="0.25">
      <c r="A4544" s="169">
        <v>57393</v>
      </c>
      <c r="B4544" s="170" t="s">
        <v>3520</v>
      </c>
      <c r="C4544" s="170" t="s">
        <v>11</v>
      </c>
      <c r="D4544" s="170" t="s">
        <v>267</v>
      </c>
      <c r="E4544" s="170">
        <v>473</v>
      </c>
      <c r="F4544" s="170">
        <v>24</v>
      </c>
      <c r="G4544" s="171">
        <v>5.4</v>
      </c>
      <c r="H4544" s="170" t="s">
        <v>13</v>
      </c>
      <c r="I4544" s="171">
        <v>3.59</v>
      </c>
      <c r="J4544" s="169">
        <v>1</v>
      </c>
    </row>
    <row r="4545" spans="1:10" hidden="1" x14ac:dyDescent="0.25">
      <c r="A4545" s="169">
        <v>57395</v>
      </c>
      <c r="B4545" s="170" t="s">
        <v>3521</v>
      </c>
      <c r="C4545" s="170" t="s">
        <v>11</v>
      </c>
      <c r="D4545" s="170" t="s">
        <v>267</v>
      </c>
      <c r="E4545" s="170">
        <v>473</v>
      </c>
      <c r="F4545" s="170">
        <v>24</v>
      </c>
      <c r="G4545" s="171">
        <v>4.3</v>
      </c>
      <c r="H4545" s="170" t="s">
        <v>1053</v>
      </c>
      <c r="I4545" s="171">
        <v>4.25</v>
      </c>
      <c r="J4545" s="169">
        <v>1</v>
      </c>
    </row>
    <row r="4546" spans="1:10" hidden="1" x14ac:dyDescent="0.25">
      <c r="A4546" s="169">
        <v>57395</v>
      </c>
      <c r="B4546" s="170" t="s">
        <v>3521</v>
      </c>
      <c r="C4546" s="170" t="s">
        <v>11</v>
      </c>
      <c r="D4546" s="170" t="s">
        <v>267</v>
      </c>
      <c r="E4546" s="170">
        <v>473</v>
      </c>
      <c r="F4546" s="170">
        <v>24</v>
      </c>
      <c r="G4546" s="171">
        <v>4.3</v>
      </c>
      <c r="H4546" s="170" t="s">
        <v>1053</v>
      </c>
      <c r="I4546" s="171">
        <v>4.25</v>
      </c>
      <c r="J4546" s="169">
        <v>1</v>
      </c>
    </row>
    <row r="4547" spans="1:10" hidden="1" x14ac:dyDescent="0.25">
      <c r="A4547" s="169">
        <v>57405</v>
      </c>
      <c r="B4547" s="170" t="s">
        <v>3522</v>
      </c>
      <c r="C4547" s="170" t="s">
        <v>11</v>
      </c>
      <c r="D4547" s="170" t="s">
        <v>267</v>
      </c>
      <c r="E4547" s="170">
        <v>473</v>
      </c>
      <c r="F4547" s="170">
        <v>24</v>
      </c>
      <c r="G4547" s="171">
        <v>4.8</v>
      </c>
      <c r="H4547" s="170" t="s">
        <v>1623</v>
      </c>
      <c r="I4547" s="171">
        <v>3.99</v>
      </c>
      <c r="J4547" s="169">
        <v>1</v>
      </c>
    </row>
    <row r="4548" spans="1:10" hidden="1" x14ac:dyDescent="0.25">
      <c r="A4548" s="169">
        <v>57405</v>
      </c>
      <c r="B4548" s="170" t="s">
        <v>3522</v>
      </c>
      <c r="C4548" s="170" t="s">
        <v>11</v>
      </c>
      <c r="D4548" s="170" t="s">
        <v>267</v>
      </c>
      <c r="E4548" s="170">
        <v>473</v>
      </c>
      <c r="F4548" s="170">
        <v>24</v>
      </c>
      <c r="G4548" s="171">
        <v>4.8</v>
      </c>
      <c r="H4548" s="170" t="s">
        <v>1623</v>
      </c>
      <c r="I4548" s="171">
        <v>3.99</v>
      </c>
      <c r="J4548" s="169">
        <v>1</v>
      </c>
    </row>
    <row r="4549" spans="1:10" hidden="1" x14ac:dyDescent="0.25">
      <c r="A4549" s="169">
        <v>57427</v>
      </c>
      <c r="B4549" s="170" t="s">
        <v>3523</v>
      </c>
      <c r="C4549" s="170" t="s">
        <v>263</v>
      </c>
      <c r="D4549" s="170" t="s">
        <v>909</v>
      </c>
      <c r="E4549" s="170">
        <v>473</v>
      </c>
      <c r="F4549" s="170">
        <v>24</v>
      </c>
      <c r="G4549" s="171">
        <v>5</v>
      </c>
      <c r="H4549" s="170" t="s">
        <v>1053</v>
      </c>
      <c r="I4549" s="171">
        <v>4.1500000000000004</v>
      </c>
      <c r="J4549" s="169">
        <v>1</v>
      </c>
    </row>
    <row r="4550" spans="1:10" hidden="1" x14ac:dyDescent="0.25">
      <c r="A4550" s="169">
        <v>57436</v>
      </c>
      <c r="B4550" s="170" t="s">
        <v>3524</v>
      </c>
      <c r="C4550" s="170" t="s">
        <v>263</v>
      </c>
      <c r="D4550" s="170" t="s">
        <v>646</v>
      </c>
      <c r="E4550" s="170">
        <v>473</v>
      </c>
      <c r="F4550" s="170">
        <v>24</v>
      </c>
      <c r="G4550" s="171">
        <v>5</v>
      </c>
      <c r="H4550" s="170" t="s">
        <v>54</v>
      </c>
      <c r="I4550" s="171">
        <v>3.99</v>
      </c>
      <c r="J4550" s="169">
        <v>1</v>
      </c>
    </row>
    <row r="4551" spans="1:10" hidden="1" x14ac:dyDescent="0.25">
      <c r="A4551" s="169">
        <v>57436</v>
      </c>
      <c r="B4551" s="170" t="s">
        <v>3524</v>
      </c>
      <c r="C4551" s="170" t="s">
        <v>263</v>
      </c>
      <c r="D4551" s="170" t="s">
        <v>646</v>
      </c>
      <c r="E4551" s="170">
        <v>473</v>
      </c>
      <c r="F4551" s="170">
        <v>24</v>
      </c>
      <c r="G4551" s="171">
        <v>5</v>
      </c>
      <c r="H4551" s="170" t="s">
        <v>54</v>
      </c>
      <c r="I4551" s="171">
        <v>3.99</v>
      </c>
      <c r="J4551" s="169">
        <v>1</v>
      </c>
    </row>
    <row r="4552" spans="1:10" hidden="1" x14ac:dyDescent="0.25">
      <c r="A4552" s="169">
        <v>57437</v>
      </c>
      <c r="B4552" s="170" t="s">
        <v>3525</v>
      </c>
      <c r="C4552" s="170" t="s">
        <v>11</v>
      </c>
      <c r="D4552" s="170" t="s">
        <v>303</v>
      </c>
      <c r="E4552" s="170">
        <v>740</v>
      </c>
      <c r="F4552" s="170">
        <v>12</v>
      </c>
      <c r="G4552" s="171">
        <v>10.1</v>
      </c>
      <c r="H4552" s="170" t="s">
        <v>105</v>
      </c>
      <c r="I4552" s="171">
        <v>5.83</v>
      </c>
      <c r="J4552" s="169">
        <v>1</v>
      </c>
    </row>
    <row r="4553" spans="1:10" hidden="1" x14ac:dyDescent="0.25">
      <c r="A4553" s="169">
        <v>57437</v>
      </c>
      <c r="B4553" s="170" t="s">
        <v>3525</v>
      </c>
      <c r="C4553" s="170" t="s">
        <v>11</v>
      </c>
      <c r="D4553" s="170" t="s">
        <v>303</v>
      </c>
      <c r="E4553" s="170">
        <v>740</v>
      </c>
      <c r="F4553" s="170">
        <v>12</v>
      </c>
      <c r="G4553" s="171">
        <v>10.1</v>
      </c>
      <c r="H4553" s="170" t="s">
        <v>105</v>
      </c>
      <c r="I4553" s="171">
        <v>5.83</v>
      </c>
      <c r="J4553" s="169">
        <v>1</v>
      </c>
    </row>
    <row r="4554" spans="1:10" hidden="1" x14ac:dyDescent="0.25">
      <c r="A4554" s="169">
        <v>57438</v>
      </c>
      <c r="B4554" s="170" t="s">
        <v>3526</v>
      </c>
      <c r="C4554" s="170" t="s">
        <v>11</v>
      </c>
      <c r="D4554" s="170" t="s">
        <v>12</v>
      </c>
      <c r="E4554" s="170">
        <v>473</v>
      </c>
      <c r="F4554" s="170">
        <v>24</v>
      </c>
      <c r="G4554" s="171">
        <v>5</v>
      </c>
      <c r="H4554" s="170" t="s">
        <v>1391</v>
      </c>
      <c r="I4554" s="171">
        <v>4.3600000000000003</v>
      </c>
      <c r="J4554" s="169">
        <v>1</v>
      </c>
    </row>
    <row r="4555" spans="1:10" hidden="1" x14ac:dyDescent="0.25">
      <c r="A4555" s="169">
        <v>57438</v>
      </c>
      <c r="B4555" s="170" t="s">
        <v>3526</v>
      </c>
      <c r="C4555" s="170" t="s">
        <v>11</v>
      </c>
      <c r="D4555" s="170" t="s">
        <v>12</v>
      </c>
      <c r="E4555" s="170">
        <v>473</v>
      </c>
      <c r="F4555" s="170">
        <v>24</v>
      </c>
      <c r="G4555" s="171">
        <v>5</v>
      </c>
      <c r="H4555" s="170" t="s">
        <v>1391</v>
      </c>
      <c r="I4555" s="171">
        <v>4.3600000000000003</v>
      </c>
      <c r="J4555" s="169">
        <v>1</v>
      </c>
    </row>
    <row r="4556" spans="1:10" hidden="1" x14ac:dyDescent="0.25">
      <c r="A4556" s="169">
        <v>57440</v>
      </c>
      <c r="B4556" s="170" t="s">
        <v>3527</v>
      </c>
      <c r="C4556" s="170" t="s">
        <v>263</v>
      </c>
      <c r="D4556" s="170" t="s">
        <v>646</v>
      </c>
      <c r="E4556" s="170">
        <v>4260</v>
      </c>
      <c r="F4556" s="170">
        <v>2</v>
      </c>
      <c r="G4556" s="171">
        <v>5</v>
      </c>
      <c r="H4556" s="170" t="s">
        <v>54</v>
      </c>
      <c r="I4556" s="171">
        <v>33.39</v>
      </c>
      <c r="J4556" s="169">
        <v>12</v>
      </c>
    </row>
    <row r="4557" spans="1:10" hidden="1" x14ac:dyDescent="0.25">
      <c r="A4557" s="169">
        <v>57440</v>
      </c>
      <c r="B4557" s="170" t="s">
        <v>3527</v>
      </c>
      <c r="C4557" s="170" t="s">
        <v>263</v>
      </c>
      <c r="D4557" s="170" t="s">
        <v>646</v>
      </c>
      <c r="E4557" s="170">
        <v>4260</v>
      </c>
      <c r="F4557" s="170">
        <v>2</v>
      </c>
      <c r="G4557" s="171">
        <v>5</v>
      </c>
      <c r="H4557" s="170" t="s">
        <v>54</v>
      </c>
      <c r="I4557" s="171">
        <v>33.39</v>
      </c>
      <c r="J4557" s="169">
        <v>12</v>
      </c>
    </row>
    <row r="4558" spans="1:10" hidden="1" x14ac:dyDescent="0.25">
      <c r="A4558" s="169">
        <v>57445</v>
      </c>
      <c r="B4558" s="170" t="s">
        <v>3528</v>
      </c>
      <c r="C4558" s="170" t="s">
        <v>11</v>
      </c>
      <c r="D4558" s="170" t="s">
        <v>303</v>
      </c>
      <c r="E4558" s="170">
        <v>473</v>
      </c>
      <c r="F4558" s="170">
        <v>24</v>
      </c>
      <c r="G4558" s="171">
        <v>6.3</v>
      </c>
      <c r="H4558" s="170" t="s">
        <v>1362</v>
      </c>
      <c r="I4558" s="171">
        <v>5</v>
      </c>
      <c r="J4558" s="169">
        <v>1</v>
      </c>
    </row>
    <row r="4559" spans="1:10" hidden="1" x14ac:dyDescent="0.25">
      <c r="A4559" s="169">
        <v>57445</v>
      </c>
      <c r="B4559" s="170" t="s">
        <v>3528</v>
      </c>
      <c r="C4559" s="170" t="s">
        <v>11</v>
      </c>
      <c r="D4559" s="170" t="s">
        <v>303</v>
      </c>
      <c r="E4559" s="170">
        <v>473</v>
      </c>
      <c r="F4559" s="170">
        <v>24</v>
      </c>
      <c r="G4559" s="171">
        <v>6.3</v>
      </c>
      <c r="H4559" s="170" t="s">
        <v>1362</v>
      </c>
      <c r="I4559" s="171">
        <v>5</v>
      </c>
      <c r="J4559" s="169">
        <v>1</v>
      </c>
    </row>
    <row r="4560" spans="1:10" hidden="1" x14ac:dyDescent="0.25">
      <c r="A4560" s="169">
        <v>57447</v>
      </c>
      <c r="B4560" s="170" t="s">
        <v>3529</v>
      </c>
      <c r="C4560" s="170" t="s">
        <v>11</v>
      </c>
      <c r="D4560" s="170" t="s">
        <v>267</v>
      </c>
      <c r="E4560" s="170">
        <v>473</v>
      </c>
      <c r="F4560" s="170">
        <v>24</v>
      </c>
      <c r="G4560" s="171">
        <v>5</v>
      </c>
      <c r="H4560" s="170" t="s">
        <v>1459</v>
      </c>
      <c r="I4560" s="171">
        <v>3.99</v>
      </c>
      <c r="J4560" s="169">
        <v>1</v>
      </c>
    </row>
    <row r="4561" spans="1:10" hidden="1" x14ac:dyDescent="0.25">
      <c r="A4561" s="169">
        <v>57447</v>
      </c>
      <c r="B4561" s="170" t="s">
        <v>3529</v>
      </c>
      <c r="C4561" s="170" t="s">
        <v>11</v>
      </c>
      <c r="D4561" s="170" t="s">
        <v>267</v>
      </c>
      <c r="E4561" s="170">
        <v>473</v>
      </c>
      <c r="F4561" s="170">
        <v>24</v>
      </c>
      <c r="G4561" s="171">
        <v>5</v>
      </c>
      <c r="H4561" s="170" t="s">
        <v>1459</v>
      </c>
      <c r="I4561" s="171">
        <v>3.99</v>
      </c>
      <c r="J4561" s="169">
        <v>1</v>
      </c>
    </row>
    <row r="4562" spans="1:10" hidden="1" x14ac:dyDescent="0.25">
      <c r="A4562" s="169">
        <v>57468</v>
      </c>
      <c r="B4562" s="170" t="s">
        <v>3530</v>
      </c>
      <c r="C4562" s="170" t="s">
        <v>11</v>
      </c>
      <c r="D4562" s="170" t="s">
        <v>12</v>
      </c>
      <c r="E4562" s="170">
        <v>473</v>
      </c>
      <c r="F4562" s="170">
        <v>24</v>
      </c>
      <c r="G4562" s="171">
        <v>5.2</v>
      </c>
      <c r="H4562" s="170" t="s">
        <v>274</v>
      </c>
      <c r="I4562" s="171">
        <v>3.19</v>
      </c>
      <c r="J4562" s="169">
        <v>1</v>
      </c>
    </row>
    <row r="4563" spans="1:10" hidden="1" x14ac:dyDescent="0.25">
      <c r="A4563" s="169">
        <v>57470</v>
      </c>
      <c r="B4563" s="170" t="s">
        <v>3531</v>
      </c>
      <c r="C4563" s="170" t="s">
        <v>11</v>
      </c>
      <c r="D4563" s="170" t="s">
        <v>211</v>
      </c>
      <c r="E4563" s="170">
        <v>473</v>
      </c>
      <c r="F4563" s="170">
        <v>24</v>
      </c>
      <c r="G4563" s="171">
        <v>2.5</v>
      </c>
      <c r="H4563" s="170" t="s">
        <v>54</v>
      </c>
      <c r="I4563" s="171">
        <v>4.1900000000000004</v>
      </c>
      <c r="J4563" s="169">
        <v>1</v>
      </c>
    </row>
    <row r="4564" spans="1:10" hidden="1" x14ac:dyDescent="0.25">
      <c r="A4564" s="169">
        <v>57470</v>
      </c>
      <c r="B4564" s="170" t="s">
        <v>3531</v>
      </c>
      <c r="C4564" s="170" t="s">
        <v>11</v>
      </c>
      <c r="D4564" s="170" t="s">
        <v>211</v>
      </c>
      <c r="E4564" s="170">
        <v>473</v>
      </c>
      <c r="F4564" s="170">
        <v>24</v>
      </c>
      <c r="G4564" s="171">
        <v>2.5</v>
      </c>
      <c r="H4564" s="170" t="s">
        <v>54</v>
      </c>
      <c r="I4564" s="171">
        <v>4.1900000000000004</v>
      </c>
      <c r="J4564" s="169">
        <v>1</v>
      </c>
    </row>
    <row r="4565" spans="1:10" hidden="1" x14ac:dyDescent="0.25">
      <c r="A4565" s="169">
        <v>57499</v>
      </c>
      <c r="B4565" s="170" t="s">
        <v>3532</v>
      </c>
      <c r="C4565" s="170" t="s">
        <v>11</v>
      </c>
      <c r="D4565" s="170" t="s">
        <v>211</v>
      </c>
      <c r="E4565" s="170">
        <v>473</v>
      </c>
      <c r="F4565" s="170">
        <v>24</v>
      </c>
      <c r="G4565" s="171">
        <v>4</v>
      </c>
      <c r="H4565" s="170" t="s">
        <v>54</v>
      </c>
      <c r="I4565" s="171">
        <v>4.09</v>
      </c>
      <c r="J4565" s="169">
        <v>1</v>
      </c>
    </row>
    <row r="4566" spans="1:10" hidden="1" x14ac:dyDescent="0.25">
      <c r="A4566" s="169">
        <v>57499</v>
      </c>
      <c r="B4566" s="170" t="s">
        <v>3532</v>
      </c>
      <c r="C4566" s="170" t="s">
        <v>11</v>
      </c>
      <c r="D4566" s="170" t="s">
        <v>211</v>
      </c>
      <c r="E4566" s="170">
        <v>473</v>
      </c>
      <c r="F4566" s="170">
        <v>24</v>
      </c>
      <c r="G4566" s="171">
        <v>4</v>
      </c>
      <c r="H4566" s="170" t="s">
        <v>54</v>
      </c>
      <c r="I4566" s="171">
        <v>4.09</v>
      </c>
      <c r="J4566" s="169">
        <v>1</v>
      </c>
    </row>
    <row r="4567" spans="1:10" hidden="1" x14ac:dyDescent="0.25">
      <c r="A4567" s="169">
        <v>57500</v>
      </c>
      <c r="B4567" s="170" t="s">
        <v>3533</v>
      </c>
      <c r="C4567" s="170" t="s">
        <v>11</v>
      </c>
      <c r="D4567" s="170" t="s">
        <v>267</v>
      </c>
      <c r="E4567" s="170">
        <v>473</v>
      </c>
      <c r="F4567" s="170">
        <v>24</v>
      </c>
      <c r="G4567" s="171">
        <v>5.5</v>
      </c>
      <c r="H4567" s="170" t="s">
        <v>1459</v>
      </c>
      <c r="I4567" s="171">
        <v>4.25</v>
      </c>
      <c r="J4567" s="169">
        <v>1</v>
      </c>
    </row>
    <row r="4568" spans="1:10" hidden="1" x14ac:dyDescent="0.25">
      <c r="A4568" s="169">
        <v>57500</v>
      </c>
      <c r="B4568" s="170" t="s">
        <v>3533</v>
      </c>
      <c r="C4568" s="170" t="s">
        <v>11</v>
      </c>
      <c r="D4568" s="170" t="s">
        <v>267</v>
      </c>
      <c r="E4568" s="170">
        <v>473</v>
      </c>
      <c r="F4568" s="170">
        <v>24</v>
      </c>
      <c r="G4568" s="171">
        <v>5.5</v>
      </c>
      <c r="H4568" s="170" t="s">
        <v>1459</v>
      </c>
      <c r="I4568" s="171">
        <v>4.25</v>
      </c>
      <c r="J4568" s="169">
        <v>1</v>
      </c>
    </row>
    <row r="4569" spans="1:10" hidden="1" x14ac:dyDescent="0.25">
      <c r="A4569" s="169">
        <v>57503</v>
      </c>
      <c r="B4569" s="170" t="s">
        <v>3534</v>
      </c>
      <c r="C4569" s="170" t="s">
        <v>11</v>
      </c>
      <c r="D4569" s="170" t="s">
        <v>267</v>
      </c>
      <c r="E4569" s="170">
        <v>473</v>
      </c>
      <c r="F4569" s="170">
        <v>24</v>
      </c>
      <c r="G4569" s="171">
        <v>5.5</v>
      </c>
      <c r="H4569" s="170" t="s">
        <v>1053</v>
      </c>
      <c r="I4569" s="171">
        <v>4.49</v>
      </c>
      <c r="J4569" s="169">
        <v>1</v>
      </c>
    </row>
    <row r="4570" spans="1:10" hidden="1" x14ac:dyDescent="0.25">
      <c r="A4570" s="169">
        <v>57503</v>
      </c>
      <c r="B4570" s="170" t="s">
        <v>3534</v>
      </c>
      <c r="C4570" s="170" t="s">
        <v>11</v>
      </c>
      <c r="D4570" s="170" t="s">
        <v>267</v>
      </c>
      <c r="E4570" s="170">
        <v>473</v>
      </c>
      <c r="F4570" s="170">
        <v>24</v>
      </c>
      <c r="G4570" s="171">
        <v>5.5</v>
      </c>
      <c r="H4570" s="170" t="s">
        <v>1053</v>
      </c>
      <c r="I4570" s="171">
        <v>4.49</v>
      </c>
      <c r="J4570" s="169">
        <v>1</v>
      </c>
    </row>
    <row r="4571" spans="1:10" hidden="1" x14ac:dyDescent="0.25">
      <c r="A4571" s="169">
        <v>57505</v>
      </c>
      <c r="B4571" s="170" t="s">
        <v>3535</v>
      </c>
      <c r="C4571" s="170" t="s">
        <v>263</v>
      </c>
      <c r="D4571" s="170" t="s">
        <v>332</v>
      </c>
      <c r="E4571" s="170">
        <v>355</v>
      </c>
      <c r="F4571" s="170">
        <v>24</v>
      </c>
      <c r="G4571" s="171">
        <v>7</v>
      </c>
      <c r="H4571" s="170" t="s">
        <v>3505</v>
      </c>
      <c r="I4571" s="171">
        <v>5.5</v>
      </c>
      <c r="J4571" s="169">
        <v>1</v>
      </c>
    </row>
    <row r="4572" spans="1:10" hidden="1" x14ac:dyDescent="0.25">
      <c r="A4572" s="169">
        <v>57505</v>
      </c>
      <c r="B4572" s="170" t="s">
        <v>3535</v>
      </c>
      <c r="C4572" s="170" t="s">
        <v>263</v>
      </c>
      <c r="D4572" s="170" t="s">
        <v>332</v>
      </c>
      <c r="E4572" s="170">
        <v>355</v>
      </c>
      <c r="F4572" s="170">
        <v>24</v>
      </c>
      <c r="G4572" s="171">
        <v>7</v>
      </c>
      <c r="H4572" s="170" t="s">
        <v>3505</v>
      </c>
      <c r="I4572" s="171">
        <v>5.5</v>
      </c>
      <c r="J4572" s="169">
        <v>1</v>
      </c>
    </row>
    <row r="4573" spans="1:10" hidden="1" x14ac:dyDescent="0.25">
      <c r="A4573" s="169">
        <v>57506</v>
      </c>
      <c r="B4573" s="170" t="s">
        <v>3536</v>
      </c>
      <c r="C4573" s="170" t="s">
        <v>11</v>
      </c>
      <c r="D4573" s="170" t="s">
        <v>303</v>
      </c>
      <c r="E4573" s="170">
        <v>473</v>
      </c>
      <c r="F4573" s="170">
        <v>24</v>
      </c>
      <c r="G4573" s="171">
        <v>6.2</v>
      </c>
      <c r="H4573" s="170" t="s">
        <v>1053</v>
      </c>
      <c r="I4573" s="171">
        <v>4.49</v>
      </c>
      <c r="J4573" s="169">
        <v>1</v>
      </c>
    </row>
    <row r="4574" spans="1:10" hidden="1" x14ac:dyDescent="0.25">
      <c r="A4574" s="169">
        <v>57506</v>
      </c>
      <c r="B4574" s="170" t="s">
        <v>3536</v>
      </c>
      <c r="C4574" s="170" t="s">
        <v>11</v>
      </c>
      <c r="D4574" s="170" t="s">
        <v>303</v>
      </c>
      <c r="E4574" s="170">
        <v>473</v>
      </c>
      <c r="F4574" s="170">
        <v>24</v>
      </c>
      <c r="G4574" s="171">
        <v>6.2</v>
      </c>
      <c r="H4574" s="170" t="s">
        <v>1053</v>
      </c>
      <c r="I4574" s="171">
        <v>4.49</v>
      </c>
      <c r="J4574" s="169">
        <v>1</v>
      </c>
    </row>
    <row r="4575" spans="1:10" hidden="1" x14ac:dyDescent="0.25">
      <c r="A4575" s="169">
        <v>57507</v>
      </c>
      <c r="B4575" s="170" t="s">
        <v>3537</v>
      </c>
      <c r="C4575" s="170" t="s">
        <v>11</v>
      </c>
      <c r="D4575" s="170" t="s">
        <v>474</v>
      </c>
      <c r="E4575" s="170">
        <v>473</v>
      </c>
      <c r="F4575" s="170">
        <v>24</v>
      </c>
      <c r="G4575" s="171">
        <v>4.5</v>
      </c>
      <c r="H4575" s="170" t="s">
        <v>13</v>
      </c>
      <c r="I4575" s="171">
        <v>4.09</v>
      </c>
      <c r="J4575" s="169">
        <v>1</v>
      </c>
    </row>
    <row r="4576" spans="1:10" hidden="1" x14ac:dyDescent="0.25">
      <c r="A4576" s="169">
        <v>57507</v>
      </c>
      <c r="B4576" s="170" t="s">
        <v>3537</v>
      </c>
      <c r="C4576" s="170" t="s">
        <v>11</v>
      </c>
      <c r="D4576" s="170" t="s">
        <v>474</v>
      </c>
      <c r="E4576" s="170">
        <v>473</v>
      </c>
      <c r="F4576" s="170">
        <v>24</v>
      </c>
      <c r="G4576" s="171">
        <v>4.5</v>
      </c>
      <c r="H4576" s="170" t="s">
        <v>13</v>
      </c>
      <c r="I4576" s="171">
        <v>4.09</v>
      </c>
      <c r="J4576" s="169">
        <v>1</v>
      </c>
    </row>
    <row r="4577" spans="1:10" hidden="1" x14ac:dyDescent="0.25">
      <c r="A4577" s="169">
        <v>57509</v>
      </c>
      <c r="B4577" s="170" t="s">
        <v>3538</v>
      </c>
      <c r="C4577" s="170" t="s">
        <v>11</v>
      </c>
      <c r="D4577" s="170" t="s">
        <v>267</v>
      </c>
      <c r="E4577" s="170">
        <v>473</v>
      </c>
      <c r="F4577" s="170">
        <v>24</v>
      </c>
      <c r="G4577" s="171">
        <v>4.8</v>
      </c>
      <c r="H4577" s="170" t="s">
        <v>1053</v>
      </c>
      <c r="I4577" s="171">
        <v>4.1500000000000004</v>
      </c>
      <c r="J4577" s="169">
        <v>1</v>
      </c>
    </row>
    <row r="4578" spans="1:10" hidden="1" x14ac:dyDescent="0.25">
      <c r="A4578" s="169">
        <v>57509</v>
      </c>
      <c r="B4578" s="170" t="s">
        <v>3538</v>
      </c>
      <c r="C4578" s="170" t="s">
        <v>11</v>
      </c>
      <c r="D4578" s="170" t="s">
        <v>267</v>
      </c>
      <c r="E4578" s="170">
        <v>473</v>
      </c>
      <c r="F4578" s="170">
        <v>24</v>
      </c>
      <c r="G4578" s="171">
        <v>4.8</v>
      </c>
      <c r="H4578" s="170" t="s">
        <v>1053</v>
      </c>
      <c r="I4578" s="171">
        <v>4.1500000000000004</v>
      </c>
      <c r="J4578" s="169">
        <v>1</v>
      </c>
    </row>
    <row r="4579" spans="1:10" hidden="1" x14ac:dyDescent="0.25">
      <c r="A4579" s="169">
        <v>57510</v>
      </c>
      <c r="B4579" s="170" t="s">
        <v>3539</v>
      </c>
      <c r="C4579" s="170" t="s">
        <v>11</v>
      </c>
      <c r="D4579" s="170" t="s">
        <v>474</v>
      </c>
      <c r="E4579" s="170">
        <v>2130</v>
      </c>
      <c r="F4579" s="170">
        <v>4</v>
      </c>
      <c r="G4579" s="171">
        <v>4.5</v>
      </c>
      <c r="H4579" s="170" t="s">
        <v>13</v>
      </c>
      <c r="I4579" s="171">
        <v>15.49</v>
      </c>
      <c r="J4579" s="169">
        <v>6</v>
      </c>
    </row>
    <row r="4580" spans="1:10" hidden="1" x14ac:dyDescent="0.25">
      <c r="A4580" s="169">
        <v>57510</v>
      </c>
      <c r="B4580" s="170" t="s">
        <v>3539</v>
      </c>
      <c r="C4580" s="170" t="s">
        <v>11</v>
      </c>
      <c r="D4580" s="170" t="s">
        <v>474</v>
      </c>
      <c r="E4580" s="170">
        <v>2130</v>
      </c>
      <c r="F4580" s="170">
        <v>4</v>
      </c>
      <c r="G4580" s="171">
        <v>4.5</v>
      </c>
      <c r="H4580" s="170" t="s">
        <v>13</v>
      </c>
      <c r="I4580" s="171">
        <v>15.49</v>
      </c>
      <c r="J4580" s="169">
        <v>6</v>
      </c>
    </row>
    <row r="4581" spans="1:10" hidden="1" x14ac:dyDescent="0.25">
      <c r="A4581" s="169">
        <v>57511</v>
      </c>
      <c r="B4581" s="170" t="s">
        <v>3540</v>
      </c>
      <c r="C4581" s="170" t="s">
        <v>11</v>
      </c>
      <c r="D4581" s="170" t="s">
        <v>303</v>
      </c>
      <c r="E4581" s="170">
        <v>473</v>
      </c>
      <c r="F4581" s="170">
        <v>24</v>
      </c>
      <c r="G4581" s="171">
        <v>6.7</v>
      </c>
      <c r="H4581" s="170" t="s">
        <v>1053</v>
      </c>
      <c r="I4581" s="171">
        <v>4.6500000000000004</v>
      </c>
      <c r="J4581" s="169">
        <v>1</v>
      </c>
    </row>
    <row r="4582" spans="1:10" hidden="1" x14ac:dyDescent="0.25">
      <c r="A4582" s="169">
        <v>57511</v>
      </c>
      <c r="B4582" s="170" t="s">
        <v>3540</v>
      </c>
      <c r="C4582" s="170" t="s">
        <v>11</v>
      </c>
      <c r="D4582" s="170" t="s">
        <v>303</v>
      </c>
      <c r="E4582" s="170">
        <v>473</v>
      </c>
      <c r="F4582" s="170">
        <v>24</v>
      </c>
      <c r="G4582" s="171">
        <v>6.7</v>
      </c>
      <c r="H4582" s="170" t="s">
        <v>1053</v>
      </c>
      <c r="I4582" s="171">
        <v>4.6500000000000004</v>
      </c>
      <c r="J4582" s="169">
        <v>1</v>
      </c>
    </row>
    <row r="4583" spans="1:10" hidden="1" x14ac:dyDescent="0.25">
      <c r="A4583" s="169">
        <v>57512</v>
      </c>
      <c r="B4583" s="170" t="s">
        <v>3541</v>
      </c>
      <c r="C4583" s="170" t="s">
        <v>11</v>
      </c>
      <c r="D4583" s="170" t="s">
        <v>303</v>
      </c>
      <c r="E4583" s="170">
        <v>473</v>
      </c>
      <c r="F4583" s="170">
        <v>24</v>
      </c>
      <c r="G4583" s="171">
        <v>6.5</v>
      </c>
      <c r="H4583" s="170" t="s">
        <v>1053</v>
      </c>
      <c r="I4583" s="171">
        <v>4.6500000000000004</v>
      </c>
      <c r="J4583" s="169">
        <v>1</v>
      </c>
    </row>
    <row r="4584" spans="1:10" hidden="1" x14ac:dyDescent="0.25">
      <c r="A4584" s="169">
        <v>57512</v>
      </c>
      <c r="B4584" s="170" t="s">
        <v>3541</v>
      </c>
      <c r="C4584" s="170" t="s">
        <v>11</v>
      </c>
      <c r="D4584" s="170" t="s">
        <v>303</v>
      </c>
      <c r="E4584" s="170">
        <v>473</v>
      </c>
      <c r="F4584" s="170">
        <v>24</v>
      </c>
      <c r="G4584" s="171">
        <v>6.5</v>
      </c>
      <c r="H4584" s="170" t="s">
        <v>1053</v>
      </c>
      <c r="I4584" s="171">
        <v>4.6500000000000004</v>
      </c>
      <c r="J4584" s="169">
        <v>1</v>
      </c>
    </row>
    <row r="4585" spans="1:10" hidden="1" x14ac:dyDescent="0.25">
      <c r="A4585" s="169">
        <v>57513</v>
      </c>
      <c r="B4585" s="170" t="s">
        <v>3542</v>
      </c>
      <c r="C4585" s="170" t="s">
        <v>11</v>
      </c>
      <c r="D4585" s="170" t="s">
        <v>267</v>
      </c>
      <c r="E4585" s="170">
        <v>473</v>
      </c>
      <c r="F4585" s="170">
        <v>24</v>
      </c>
      <c r="G4585" s="171">
        <v>5</v>
      </c>
      <c r="H4585" s="170" t="s">
        <v>1053</v>
      </c>
      <c r="I4585" s="171">
        <v>4.49</v>
      </c>
      <c r="J4585" s="169">
        <v>1</v>
      </c>
    </row>
    <row r="4586" spans="1:10" hidden="1" x14ac:dyDescent="0.25">
      <c r="A4586" s="169">
        <v>57513</v>
      </c>
      <c r="B4586" s="170" t="s">
        <v>3542</v>
      </c>
      <c r="C4586" s="170" t="s">
        <v>11</v>
      </c>
      <c r="D4586" s="170" t="s">
        <v>267</v>
      </c>
      <c r="E4586" s="170">
        <v>473</v>
      </c>
      <c r="F4586" s="170">
        <v>24</v>
      </c>
      <c r="G4586" s="171">
        <v>5</v>
      </c>
      <c r="H4586" s="170" t="s">
        <v>1053</v>
      </c>
      <c r="I4586" s="171">
        <v>4.49</v>
      </c>
      <c r="J4586" s="169">
        <v>1</v>
      </c>
    </row>
    <row r="4587" spans="1:10" hidden="1" x14ac:dyDescent="0.25">
      <c r="A4587" s="169">
        <v>57514</v>
      </c>
      <c r="B4587" s="170" t="s">
        <v>3543</v>
      </c>
      <c r="C4587" s="170" t="s">
        <v>11</v>
      </c>
      <c r="D4587" s="170" t="s">
        <v>12</v>
      </c>
      <c r="E4587" s="170">
        <v>473</v>
      </c>
      <c r="F4587" s="170">
        <v>24</v>
      </c>
      <c r="G4587" s="171">
        <v>4.8</v>
      </c>
      <c r="H4587" s="170" t="s">
        <v>1053</v>
      </c>
      <c r="I4587" s="171">
        <v>3.99</v>
      </c>
      <c r="J4587" s="169">
        <v>1</v>
      </c>
    </row>
    <row r="4588" spans="1:10" hidden="1" x14ac:dyDescent="0.25">
      <c r="A4588" s="169">
        <v>57514</v>
      </c>
      <c r="B4588" s="170" t="s">
        <v>3543</v>
      </c>
      <c r="C4588" s="170" t="s">
        <v>11</v>
      </c>
      <c r="D4588" s="170" t="s">
        <v>12</v>
      </c>
      <c r="E4588" s="170">
        <v>473</v>
      </c>
      <c r="F4588" s="170">
        <v>24</v>
      </c>
      <c r="G4588" s="171">
        <v>4.8</v>
      </c>
      <c r="H4588" s="170" t="s">
        <v>1053</v>
      </c>
      <c r="I4588" s="171">
        <v>3.99</v>
      </c>
      <c r="J4588" s="169">
        <v>1</v>
      </c>
    </row>
    <row r="4589" spans="1:10" hidden="1" x14ac:dyDescent="0.25">
      <c r="A4589" s="169">
        <v>57519</v>
      </c>
      <c r="B4589" s="170" t="s">
        <v>3544</v>
      </c>
      <c r="C4589" s="170" t="s">
        <v>15</v>
      </c>
      <c r="D4589" s="170" t="s">
        <v>756</v>
      </c>
      <c r="E4589" s="170">
        <v>750</v>
      </c>
      <c r="F4589" s="170">
        <v>12</v>
      </c>
      <c r="G4589" s="171">
        <v>35</v>
      </c>
      <c r="H4589" s="170" t="s">
        <v>20</v>
      </c>
      <c r="I4589" s="171">
        <v>33.99</v>
      </c>
      <c r="J4589" s="169">
        <v>1</v>
      </c>
    </row>
    <row r="4590" spans="1:10" hidden="1" x14ac:dyDescent="0.25">
      <c r="A4590" s="169">
        <v>57520</v>
      </c>
      <c r="B4590" s="170" t="s">
        <v>3545</v>
      </c>
      <c r="C4590" s="170" t="s">
        <v>11</v>
      </c>
      <c r="D4590" s="170" t="s">
        <v>12</v>
      </c>
      <c r="E4590" s="170">
        <v>473</v>
      </c>
      <c r="F4590" s="170">
        <v>24</v>
      </c>
      <c r="G4590" s="171">
        <v>5</v>
      </c>
      <c r="H4590" s="170" t="s">
        <v>982</v>
      </c>
      <c r="I4590" s="171">
        <v>3.99</v>
      </c>
      <c r="J4590" s="169">
        <v>1</v>
      </c>
    </row>
    <row r="4591" spans="1:10" hidden="1" x14ac:dyDescent="0.25">
      <c r="A4591" s="169">
        <v>57520</v>
      </c>
      <c r="B4591" s="170" t="s">
        <v>3545</v>
      </c>
      <c r="C4591" s="170" t="s">
        <v>11</v>
      </c>
      <c r="D4591" s="170" t="s">
        <v>12</v>
      </c>
      <c r="E4591" s="170">
        <v>473</v>
      </c>
      <c r="F4591" s="170">
        <v>24</v>
      </c>
      <c r="G4591" s="171">
        <v>5</v>
      </c>
      <c r="H4591" s="170" t="s">
        <v>982</v>
      </c>
      <c r="I4591" s="171">
        <v>3.99</v>
      </c>
      <c r="J4591" s="169">
        <v>1</v>
      </c>
    </row>
    <row r="4592" spans="1:10" hidden="1" x14ac:dyDescent="0.25">
      <c r="A4592" s="169">
        <v>57521</v>
      </c>
      <c r="B4592" s="170" t="s">
        <v>3546</v>
      </c>
      <c r="C4592" s="170" t="s">
        <v>11</v>
      </c>
      <c r="D4592" s="170" t="s">
        <v>12</v>
      </c>
      <c r="E4592" s="170">
        <v>473</v>
      </c>
      <c r="F4592" s="170">
        <v>24</v>
      </c>
      <c r="G4592" s="171">
        <v>5</v>
      </c>
      <c r="H4592" s="170" t="s">
        <v>982</v>
      </c>
      <c r="I4592" s="171">
        <v>3.99</v>
      </c>
      <c r="J4592" s="169">
        <v>1</v>
      </c>
    </row>
    <row r="4593" spans="1:10" hidden="1" x14ac:dyDescent="0.25">
      <c r="A4593" s="169">
        <v>57521</v>
      </c>
      <c r="B4593" s="170" t="s">
        <v>3546</v>
      </c>
      <c r="C4593" s="170" t="s">
        <v>11</v>
      </c>
      <c r="D4593" s="170" t="s">
        <v>12</v>
      </c>
      <c r="E4593" s="170">
        <v>473</v>
      </c>
      <c r="F4593" s="170">
        <v>24</v>
      </c>
      <c r="G4593" s="171">
        <v>5</v>
      </c>
      <c r="H4593" s="170" t="s">
        <v>982</v>
      </c>
      <c r="I4593" s="171">
        <v>3.99</v>
      </c>
      <c r="J4593" s="169">
        <v>1</v>
      </c>
    </row>
    <row r="4594" spans="1:10" hidden="1" x14ac:dyDescent="0.25">
      <c r="A4594" s="169">
        <v>57536</v>
      </c>
      <c r="B4594" s="170" t="s">
        <v>3547</v>
      </c>
      <c r="C4594" s="170" t="s">
        <v>11</v>
      </c>
      <c r="D4594" s="170" t="s">
        <v>267</v>
      </c>
      <c r="E4594" s="170">
        <v>4260</v>
      </c>
      <c r="F4594" s="170">
        <v>1</v>
      </c>
      <c r="G4594" s="171">
        <v>5</v>
      </c>
      <c r="H4594" s="170" t="s">
        <v>13</v>
      </c>
      <c r="I4594" s="171">
        <v>26.29</v>
      </c>
      <c r="J4594" s="169">
        <v>12</v>
      </c>
    </row>
    <row r="4595" spans="1:10" hidden="1" x14ac:dyDescent="0.25">
      <c r="A4595" s="169">
        <v>57536</v>
      </c>
      <c r="B4595" s="170" t="s">
        <v>3547</v>
      </c>
      <c r="C4595" s="170" t="s">
        <v>11</v>
      </c>
      <c r="D4595" s="170" t="s">
        <v>267</v>
      </c>
      <c r="E4595" s="170">
        <v>4260</v>
      </c>
      <c r="F4595" s="170">
        <v>1</v>
      </c>
      <c r="G4595" s="171">
        <v>5</v>
      </c>
      <c r="H4595" s="170" t="s">
        <v>13</v>
      </c>
      <c r="I4595" s="171">
        <v>26.29</v>
      </c>
      <c r="J4595" s="169">
        <v>12</v>
      </c>
    </row>
    <row r="4596" spans="1:10" hidden="1" x14ac:dyDescent="0.25">
      <c r="A4596" s="169">
        <v>57541</v>
      </c>
      <c r="B4596" s="170" t="s">
        <v>3548</v>
      </c>
      <c r="C4596" s="170" t="s">
        <v>15</v>
      </c>
      <c r="D4596" s="170" t="s">
        <v>1454</v>
      </c>
      <c r="E4596" s="170">
        <v>750</v>
      </c>
      <c r="F4596" s="170">
        <v>6</v>
      </c>
      <c r="G4596" s="171">
        <v>15</v>
      </c>
      <c r="H4596" s="170" t="s">
        <v>43</v>
      </c>
      <c r="I4596" s="171">
        <v>27.49</v>
      </c>
      <c r="J4596" s="169">
        <v>1</v>
      </c>
    </row>
    <row r="4597" spans="1:10" hidden="1" x14ac:dyDescent="0.25">
      <c r="A4597" s="169">
        <v>57565</v>
      </c>
      <c r="B4597" s="170" t="s">
        <v>3549</v>
      </c>
      <c r="C4597" s="170" t="s">
        <v>24</v>
      </c>
      <c r="D4597" s="170" t="s">
        <v>194</v>
      </c>
      <c r="E4597" s="170">
        <v>750</v>
      </c>
      <c r="F4597" s="170">
        <v>12</v>
      </c>
      <c r="G4597" s="171">
        <v>12.5</v>
      </c>
      <c r="H4597" s="170" t="s">
        <v>64</v>
      </c>
      <c r="I4597" s="171">
        <v>20.99</v>
      </c>
      <c r="J4597" s="169">
        <v>1</v>
      </c>
    </row>
    <row r="4598" spans="1:10" hidden="1" x14ac:dyDescent="0.25">
      <c r="A4598" s="169">
        <v>57570</v>
      </c>
      <c r="B4598" s="170" t="s">
        <v>3550</v>
      </c>
      <c r="C4598" s="170" t="s">
        <v>15</v>
      </c>
      <c r="D4598" s="170" t="s">
        <v>225</v>
      </c>
      <c r="E4598" s="170">
        <v>1140</v>
      </c>
      <c r="F4598" s="170">
        <v>6</v>
      </c>
      <c r="G4598" s="171">
        <v>40</v>
      </c>
      <c r="H4598" s="170" t="s">
        <v>446</v>
      </c>
      <c r="I4598" s="171">
        <v>52.49</v>
      </c>
      <c r="J4598" s="169">
        <v>1</v>
      </c>
    </row>
    <row r="4599" spans="1:10" hidden="1" x14ac:dyDescent="0.25">
      <c r="A4599" s="169">
        <v>57608</v>
      </c>
      <c r="B4599" s="170" t="s">
        <v>3551</v>
      </c>
      <c r="C4599" s="170" t="s">
        <v>15</v>
      </c>
      <c r="D4599" s="170" t="s">
        <v>225</v>
      </c>
      <c r="E4599" s="170">
        <v>750</v>
      </c>
      <c r="F4599" s="170">
        <v>6</v>
      </c>
      <c r="G4599" s="171">
        <v>40</v>
      </c>
      <c r="H4599" s="170" t="s">
        <v>43</v>
      </c>
      <c r="I4599" s="171">
        <v>87.99</v>
      </c>
      <c r="J4599" s="169">
        <v>1</v>
      </c>
    </row>
    <row r="4600" spans="1:10" hidden="1" x14ac:dyDescent="0.25">
      <c r="A4600" s="169">
        <v>57611</v>
      </c>
      <c r="B4600" s="170" t="s">
        <v>3552</v>
      </c>
      <c r="C4600" s="170" t="s">
        <v>11</v>
      </c>
      <c r="D4600" s="170" t="s">
        <v>12</v>
      </c>
      <c r="E4600" s="170">
        <v>4260</v>
      </c>
      <c r="F4600" s="170">
        <v>1</v>
      </c>
      <c r="G4600" s="171">
        <v>4.5999999999999996</v>
      </c>
      <c r="H4600" s="170" t="s">
        <v>13</v>
      </c>
      <c r="I4600" s="171">
        <v>32.99</v>
      </c>
      <c r="J4600" s="169">
        <v>12</v>
      </c>
    </row>
    <row r="4601" spans="1:10" hidden="1" x14ac:dyDescent="0.25">
      <c r="A4601" s="169">
        <v>57611</v>
      </c>
      <c r="B4601" s="170" t="s">
        <v>3552</v>
      </c>
      <c r="C4601" s="170" t="s">
        <v>11</v>
      </c>
      <c r="D4601" s="170" t="s">
        <v>12</v>
      </c>
      <c r="E4601" s="170">
        <v>4260</v>
      </c>
      <c r="F4601" s="170">
        <v>1</v>
      </c>
      <c r="G4601" s="171">
        <v>4.5999999999999996</v>
      </c>
      <c r="H4601" s="170" t="s">
        <v>13</v>
      </c>
      <c r="I4601" s="171">
        <v>32.99</v>
      </c>
      <c r="J4601" s="169">
        <v>12</v>
      </c>
    </row>
    <row r="4602" spans="1:10" hidden="1" x14ac:dyDescent="0.25">
      <c r="A4602" s="169">
        <v>57612</v>
      </c>
      <c r="B4602" s="170" t="s">
        <v>3553</v>
      </c>
      <c r="C4602" s="170" t="s">
        <v>11</v>
      </c>
      <c r="D4602" s="170" t="s">
        <v>12</v>
      </c>
      <c r="E4602" s="170">
        <v>473</v>
      </c>
      <c r="F4602" s="170">
        <v>24</v>
      </c>
      <c r="G4602" s="171">
        <v>4.5999999999999996</v>
      </c>
      <c r="H4602" s="170" t="s">
        <v>13</v>
      </c>
      <c r="I4602" s="171">
        <v>3.99</v>
      </c>
      <c r="J4602" s="169">
        <v>1</v>
      </c>
    </row>
    <row r="4603" spans="1:10" hidden="1" x14ac:dyDescent="0.25">
      <c r="A4603" s="169">
        <v>57612</v>
      </c>
      <c r="B4603" s="170" t="s">
        <v>3553</v>
      </c>
      <c r="C4603" s="170" t="s">
        <v>11</v>
      </c>
      <c r="D4603" s="170" t="s">
        <v>12</v>
      </c>
      <c r="E4603" s="170">
        <v>473</v>
      </c>
      <c r="F4603" s="170">
        <v>24</v>
      </c>
      <c r="G4603" s="171">
        <v>4.5999999999999996</v>
      </c>
      <c r="H4603" s="170" t="s">
        <v>13</v>
      </c>
      <c r="I4603" s="171">
        <v>3.99</v>
      </c>
      <c r="J4603" s="169">
        <v>1</v>
      </c>
    </row>
    <row r="4604" spans="1:10" hidden="1" x14ac:dyDescent="0.25">
      <c r="A4604" s="169">
        <v>57613</v>
      </c>
      <c r="B4604" s="170" t="s">
        <v>3554</v>
      </c>
      <c r="C4604" s="170" t="s">
        <v>11</v>
      </c>
      <c r="D4604" s="170" t="s">
        <v>12</v>
      </c>
      <c r="E4604" s="170">
        <v>473</v>
      </c>
      <c r="F4604" s="170">
        <v>24</v>
      </c>
      <c r="G4604" s="171">
        <v>5</v>
      </c>
      <c r="H4604" s="170" t="s">
        <v>3341</v>
      </c>
      <c r="I4604" s="171">
        <v>5.52</v>
      </c>
      <c r="J4604" s="169">
        <v>1</v>
      </c>
    </row>
    <row r="4605" spans="1:10" hidden="1" x14ac:dyDescent="0.25">
      <c r="A4605" s="169">
        <v>57613</v>
      </c>
      <c r="B4605" s="170" t="s">
        <v>3554</v>
      </c>
      <c r="C4605" s="170" t="s">
        <v>11</v>
      </c>
      <c r="D4605" s="170" t="s">
        <v>12</v>
      </c>
      <c r="E4605" s="170">
        <v>473</v>
      </c>
      <c r="F4605" s="170">
        <v>24</v>
      </c>
      <c r="G4605" s="171">
        <v>5</v>
      </c>
      <c r="H4605" s="170" t="s">
        <v>3341</v>
      </c>
      <c r="I4605" s="171">
        <v>5.52</v>
      </c>
      <c r="J4605" s="169">
        <v>1</v>
      </c>
    </row>
    <row r="4606" spans="1:10" hidden="1" x14ac:dyDescent="0.25">
      <c r="A4606" s="169">
        <v>57614</v>
      </c>
      <c r="B4606" s="170" t="s">
        <v>3555</v>
      </c>
      <c r="C4606" s="170" t="s">
        <v>24</v>
      </c>
      <c r="D4606" s="170" t="s">
        <v>38</v>
      </c>
      <c r="E4606" s="170">
        <v>750</v>
      </c>
      <c r="F4606" s="170">
        <v>12</v>
      </c>
      <c r="G4606" s="171">
        <v>13</v>
      </c>
      <c r="H4606" s="170" t="s">
        <v>47</v>
      </c>
      <c r="I4606" s="171">
        <v>15.99</v>
      </c>
      <c r="J4606" s="169">
        <v>1</v>
      </c>
    </row>
    <row r="4607" spans="1:10" hidden="1" x14ac:dyDescent="0.25">
      <c r="A4607" s="169">
        <v>57632</v>
      </c>
      <c r="B4607" s="170" t="s">
        <v>3556</v>
      </c>
      <c r="C4607" s="170" t="s">
        <v>24</v>
      </c>
      <c r="D4607" s="170" t="s">
        <v>34</v>
      </c>
      <c r="E4607" s="170">
        <v>750</v>
      </c>
      <c r="F4607" s="170">
        <v>12</v>
      </c>
      <c r="G4607" s="171">
        <v>9.5</v>
      </c>
      <c r="H4607" s="170" t="s">
        <v>96</v>
      </c>
      <c r="I4607" s="171">
        <v>18.989999999999998</v>
      </c>
      <c r="J4607" s="169">
        <v>1</v>
      </c>
    </row>
    <row r="4608" spans="1:10" hidden="1" x14ac:dyDescent="0.25">
      <c r="A4608" s="169">
        <v>57633</v>
      </c>
      <c r="B4608" s="170" t="s">
        <v>3557</v>
      </c>
      <c r="C4608" s="170" t="s">
        <v>24</v>
      </c>
      <c r="D4608" s="170" t="s">
        <v>34</v>
      </c>
      <c r="E4608" s="170">
        <v>750</v>
      </c>
      <c r="F4608" s="170">
        <v>12</v>
      </c>
      <c r="G4608" s="171">
        <v>13.5</v>
      </c>
      <c r="H4608" s="170" t="s">
        <v>3558</v>
      </c>
      <c r="I4608" s="171">
        <v>23.99</v>
      </c>
      <c r="J4608" s="169">
        <v>1</v>
      </c>
    </row>
    <row r="4609" spans="1:10" hidden="1" x14ac:dyDescent="0.25">
      <c r="A4609" s="169">
        <v>57634</v>
      </c>
      <c r="B4609" s="170" t="s">
        <v>3559</v>
      </c>
      <c r="C4609" s="170" t="s">
        <v>24</v>
      </c>
      <c r="D4609" s="170" t="s">
        <v>34</v>
      </c>
      <c r="E4609" s="170">
        <v>750</v>
      </c>
      <c r="F4609" s="170">
        <v>12</v>
      </c>
      <c r="G4609" s="171">
        <v>12.5</v>
      </c>
      <c r="H4609" s="170" t="s">
        <v>22</v>
      </c>
      <c r="I4609" s="171">
        <v>16.989999999999998</v>
      </c>
      <c r="J4609" s="169">
        <v>1</v>
      </c>
    </row>
    <row r="4610" spans="1:10" hidden="1" x14ac:dyDescent="0.25">
      <c r="A4610" s="169">
        <v>57635</v>
      </c>
      <c r="B4610" s="170" t="s">
        <v>3560</v>
      </c>
      <c r="C4610" s="170" t="s">
        <v>11</v>
      </c>
      <c r="D4610" s="170" t="s">
        <v>267</v>
      </c>
      <c r="E4610" s="170">
        <v>473</v>
      </c>
      <c r="F4610" s="170">
        <v>24</v>
      </c>
      <c r="G4610" s="171">
        <v>4.3</v>
      </c>
      <c r="H4610" s="170" t="s">
        <v>105</v>
      </c>
      <c r="I4610" s="171">
        <v>4.3899999999999997</v>
      </c>
      <c r="J4610" s="169">
        <v>1</v>
      </c>
    </row>
    <row r="4611" spans="1:10" hidden="1" x14ac:dyDescent="0.25">
      <c r="A4611" s="169">
        <v>57635</v>
      </c>
      <c r="B4611" s="170" t="s">
        <v>3560</v>
      </c>
      <c r="C4611" s="170" t="s">
        <v>11</v>
      </c>
      <c r="D4611" s="170" t="s">
        <v>267</v>
      </c>
      <c r="E4611" s="170">
        <v>473</v>
      </c>
      <c r="F4611" s="170">
        <v>24</v>
      </c>
      <c r="G4611" s="171">
        <v>4.3</v>
      </c>
      <c r="H4611" s="170" t="s">
        <v>105</v>
      </c>
      <c r="I4611" s="171">
        <v>4.3899999999999997</v>
      </c>
      <c r="J4611" s="169">
        <v>1</v>
      </c>
    </row>
    <row r="4612" spans="1:10" hidden="1" x14ac:dyDescent="0.25">
      <c r="A4612" s="169">
        <v>57636</v>
      </c>
      <c r="B4612" s="170" t="s">
        <v>3561</v>
      </c>
      <c r="C4612" s="170" t="s">
        <v>11</v>
      </c>
      <c r="D4612" s="170" t="s">
        <v>303</v>
      </c>
      <c r="E4612" s="170">
        <v>473</v>
      </c>
      <c r="F4612" s="170">
        <v>24</v>
      </c>
      <c r="G4612" s="171">
        <v>6.5</v>
      </c>
      <c r="H4612" s="170" t="s">
        <v>105</v>
      </c>
      <c r="I4612" s="171">
        <v>4.3899999999999997</v>
      </c>
      <c r="J4612" s="169">
        <v>1</v>
      </c>
    </row>
    <row r="4613" spans="1:10" hidden="1" x14ac:dyDescent="0.25">
      <c r="A4613" s="169">
        <v>57636</v>
      </c>
      <c r="B4613" s="170" t="s">
        <v>3561</v>
      </c>
      <c r="C4613" s="170" t="s">
        <v>11</v>
      </c>
      <c r="D4613" s="170" t="s">
        <v>303</v>
      </c>
      <c r="E4613" s="170">
        <v>473</v>
      </c>
      <c r="F4613" s="170">
        <v>24</v>
      </c>
      <c r="G4613" s="171">
        <v>6.5</v>
      </c>
      <c r="H4613" s="170" t="s">
        <v>105</v>
      </c>
      <c r="I4613" s="171">
        <v>4.3899999999999997</v>
      </c>
      <c r="J4613" s="169">
        <v>1</v>
      </c>
    </row>
    <row r="4614" spans="1:10" hidden="1" x14ac:dyDescent="0.25">
      <c r="A4614" s="169">
        <v>57637</v>
      </c>
      <c r="B4614" s="170" t="s">
        <v>3562</v>
      </c>
      <c r="C4614" s="170" t="s">
        <v>15</v>
      </c>
      <c r="D4614" s="170" t="s">
        <v>154</v>
      </c>
      <c r="E4614" s="170">
        <v>750</v>
      </c>
      <c r="F4614" s="170">
        <v>12</v>
      </c>
      <c r="G4614" s="171">
        <v>17</v>
      </c>
      <c r="H4614" s="170" t="s">
        <v>26</v>
      </c>
      <c r="I4614" s="171">
        <v>36.99</v>
      </c>
      <c r="J4614" s="169">
        <v>1</v>
      </c>
    </row>
    <row r="4615" spans="1:10" hidden="1" x14ac:dyDescent="0.25">
      <c r="A4615" s="169">
        <v>57662</v>
      </c>
      <c r="B4615" s="170" t="s">
        <v>3563</v>
      </c>
      <c r="C4615" s="170" t="s">
        <v>15</v>
      </c>
      <c r="D4615" s="170" t="s">
        <v>239</v>
      </c>
      <c r="E4615" s="170">
        <v>750</v>
      </c>
      <c r="F4615" s="170">
        <v>12</v>
      </c>
      <c r="G4615" s="171">
        <v>45</v>
      </c>
      <c r="H4615" s="170" t="s">
        <v>22</v>
      </c>
      <c r="I4615" s="171">
        <v>49.99</v>
      </c>
      <c r="J4615" s="169">
        <v>1</v>
      </c>
    </row>
    <row r="4616" spans="1:10" hidden="1" x14ac:dyDescent="0.25">
      <c r="A4616" s="169">
        <v>57671</v>
      </c>
      <c r="B4616" s="170" t="s">
        <v>3564</v>
      </c>
      <c r="C4616" s="170" t="s">
        <v>24</v>
      </c>
      <c r="D4616" s="170" t="s">
        <v>34</v>
      </c>
      <c r="E4616" s="170">
        <v>750</v>
      </c>
      <c r="F4616" s="170">
        <v>12</v>
      </c>
      <c r="G4616" s="171">
        <v>12</v>
      </c>
      <c r="H4616" s="170" t="s">
        <v>163</v>
      </c>
      <c r="I4616" s="171">
        <v>20.99</v>
      </c>
      <c r="J4616" s="169">
        <v>1</v>
      </c>
    </row>
    <row r="4617" spans="1:10" hidden="1" x14ac:dyDescent="0.25">
      <c r="A4617" s="169">
        <v>57674</v>
      </c>
      <c r="B4617" s="170" t="s">
        <v>3565</v>
      </c>
      <c r="C4617" s="170" t="s">
        <v>11</v>
      </c>
      <c r="D4617" s="170" t="s">
        <v>211</v>
      </c>
      <c r="E4617" s="170">
        <v>473</v>
      </c>
      <c r="F4617" s="170">
        <v>24</v>
      </c>
      <c r="G4617" s="171">
        <v>2.5</v>
      </c>
      <c r="H4617" s="170" t="s">
        <v>342</v>
      </c>
      <c r="I4617" s="171">
        <v>3.79</v>
      </c>
      <c r="J4617" s="169">
        <v>1</v>
      </c>
    </row>
    <row r="4618" spans="1:10" hidden="1" x14ac:dyDescent="0.25">
      <c r="A4618" s="169">
        <v>57674</v>
      </c>
      <c r="B4618" s="170" t="s">
        <v>3565</v>
      </c>
      <c r="C4618" s="170" t="s">
        <v>11</v>
      </c>
      <c r="D4618" s="170" t="s">
        <v>211</v>
      </c>
      <c r="E4618" s="170">
        <v>473</v>
      </c>
      <c r="F4618" s="170">
        <v>24</v>
      </c>
      <c r="G4618" s="171">
        <v>2.5</v>
      </c>
      <c r="H4618" s="170" t="s">
        <v>342</v>
      </c>
      <c r="I4618" s="171">
        <v>3.79</v>
      </c>
      <c r="J4618" s="169">
        <v>1</v>
      </c>
    </row>
    <row r="4619" spans="1:10" hidden="1" x14ac:dyDescent="0.25">
      <c r="A4619" s="169">
        <v>57676</v>
      </c>
      <c r="B4619" s="170" t="s">
        <v>3566</v>
      </c>
      <c r="C4619" s="170" t="s">
        <v>11</v>
      </c>
      <c r="D4619" s="170" t="s">
        <v>303</v>
      </c>
      <c r="E4619" s="170">
        <v>473</v>
      </c>
      <c r="F4619" s="170">
        <v>24</v>
      </c>
      <c r="G4619" s="171">
        <v>6.5</v>
      </c>
      <c r="H4619" s="170" t="s">
        <v>342</v>
      </c>
      <c r="I4619" s="171">
        <v>4.09</v>
      </c>
      <c r="J4619" s="169">
        <v>1</v>
      </c>
    </row>
    <row r="4620" spans="1:10" hidden="1" x14ac:dyDescent="0.25">
      <c r="A4620" s="169">
        <v>57676</v>
      </c>
      <c r="B4620" s="170" t="s">
        <v>3566</v>
      </c>
      <c r="C4620" s="170" t="s">
        <v>11</v>
      </c>
      <c r="D4620" s="170" t="s">
        <v>303</v>
      </c>
      <c r="E4620" s="170">
        <v>473</v>
      </c>
      <c r="F4620" s="170">
        <v>24</v>
      </c>
      <c r="G4620" s="171">
        <v>6.5</v>
      </c>
      <c r="H4620" s="170" t="s">
        <v>342</v>
      </c>
      <c r="I4620" s="171">
        <v>4.09</v>
      </c>
      <c r="J4620" s="169">
        <v>1</v>
      </c>
    </row>
    <row r="4621" spans="1:10" hidden="1" x14ac:dyDescent="0.25">
      <c r="A4621" s="169">
        <v>57689</v>
      </c>
      <c r="B4621" s="170" t="s">
        <v>3567</v>
      </c>
      <c r="C4621" s="170" t="s">
        <v>11</v>
      </c>
      <c r="D4621" s="170" t="s">
        <v>303</v>
      </c>
      <c r="E4621" s="170">
        <v>473</v>
      </c>
      <c r="F4621" s="170">
        <v>24</v>
      </c>
      <c r="G4621" s="171">
        <v>6</v>
      </c>
      <c r="H4621" s="170" t="s">
        <v>1662</v>
      </c>
      <c r="I4621" s="171">
        <v>4.49</v>
      </c>
      <c r="J4621" s="169">
        <v>1</v>
      </c>
    </row>
    <row r="4622" spans="1:10" hidden="1" x14ac:dyDescent="0.25">
      <c r="A4622" s="169">
        <v>57689</v>
      </c>
      <c r="B4622" s="170" t="s">
        <v>3567</v>
      </c>
      <c r="C4622" s="170" t="s">
        <v>11</v>
      </c>
      <c r="D4622" s="170" t="s">
        <v>303</v>
      </c>
      <c r="E4622" s="170">
        <v>473</v>
      </c>
      <c r="F4622" s="170">
        <v>24</v>
      </c>
      <c r="G4622" s="171">
        <v>6</v>
      </c>
      <c r="H4622" s="170" t="s">
        <v>1662</v>
      </c>
      <c r="I4622" s="171">
        <v>4.49</v>
      </c>
      <c r="J4622" s="169">
        <v>1</v>
      </c>
    </row>
    <row r="4623" spans="1:10" hidden="1" x14ac:dyDescent="0.25">
      <c r="A4623" s="169">
        <v>57694</v>
      </c>
      <c r="B4623" s="170" t="s">
        <v>2253</v>
      </c>
      <c r="C4623" s="170" t="s">
        <v>24</v>
      </c>
      <c r="D4623" s="170" t="s">
        <v>68</v>
      </c>
      <c r="E4623" s="170">
        <v>375</v>
      </c>
      <c r="F4623" s="170">
        <v>12</v>
      </c>
      <c r="G4623" s="171">
        <v>13.8</v>
      </c>
      <c r="H4623" s="170" t="s">
        <v>600</v>
      </c>
      <c r="I4623" s="171">
        <v>10.99</v>
      </c>
      <c r="J4623" s="169">
        <v>1</v>
      </c>
    </row>
    <row r="4624" spans="1:10" hidden="1" x14ac:dyDescent="0.25">
      <c r="A4624" s="169">
        <v>57699</v>
      </c>
      <c r="B4624" s="170" t="s">
        <v>3568</v>
      </c>
      <c r="C4624" s="170" t="s">
        <v>11</v>
      </c>
      <c r="D4624" s="170" t="s">
        <v>267</v>
      </c>
      <c r="E4624" s="170">
        <v>2130</v>
      </c>
      <c r="F4624" s="170">
        <v>4</v>
      </c>
      <c r="G4624" s="171">
        <v>5</v>
      </c>
      <c r="H4624" s="170" t="s">
        <v>54</v>
      </c>
      <c r="I4624" s="171">
        <v>17.39</v>
      </c>
      <c r="J4624" s="169">
        <v>6</v>
      </c>
    </row>
    <row r="4625" spans="1:10" hidden="1" x14ac:dyDescent="0.25">
      <c r="A4625" s="169">
        <v>57699</v>
      </c>
      <c r="B4625" s="170" t="s">
        <v>3568</v>
      </c>
      <c r="C4625" s="170" t="s">
        <v>11</v>
      </c>
      <c r="D4625" s="170" t="s">
        <v>267</v>
      </c>
      <c r="E4625" s="170">
        <v>2130</v>
      </c>
      <c r="F4625" s="170">
        <v>4</v>
      </c>
      <c r="G4625" s="171">
        <v>5</v>
      </c>
      <c r="H4625" s="170" t="s">
        <v>54</v>
      </c>
      <c r="I4625" s="171">
        <v>17.39</v>
      </c>
      <c r="J4625" s="169">
        <v>6</v>
      </c>
    </row>
    <row r="4626" spans="1:10" hidden="1" x14ac:dyDescent="0.25">
      <c r="A4626" s="169">
        <v>57704</v>
      </c>
      <c r="B4626" s="170" t="s">
        <v>3569</v>
      </c>
      <c r="C4626" s="170" t="s">
        <v>11</v>
      </c>
      <c r="D4626" s="170" t="s">
        <v>474</v>
      </c>
      <c r="E4626" s="170">
        <v>473</v>
      </c>
      <c r="F4626" s="170">
        <v>24</v>
      </c>
      <c r="G4626" s="171">
        <v>4.2</v>
      </c>
      <c r="H4626" s="170" t="s">
        <v>1053</v>
      </c>
      <c r="I4626" s="171">
        <v>3.99</v>
      </c>
      <c r="J4626" s="169">
        <v>1</v>
      </c>
    </row>
    <row r="4627" spans="1:10" hidden="1" x14ac:dyDescent="0.25">
      <c r="A4627" s="169">
        <v>57704</v>
      </c>
      <c r="B4627" s="170" t="s">
        <v>3569</v>
      </c>
      <c r="C4627" s="170" t="s">
        <v>11</v>
      </c>
      <c r="D4627" s="170" t="s">
        <v>474</v>
      </c>
      <c r="E4627" s="170">
        <v>473</v>
      </c>
      <c r="F4627" s="170">
        <v>24</v>
      </c>
      <c r="G4627" s="171">
        <v>4.2</v>
      </c>
      <c r="H4627" s="170" t="s">
        <v>1053</v>
      </c>
      <c r="I4627" s="171">
        <v>3.99</v>
      </c>
      <c r="J4627" s="169">
        <v>1</v>
      </c>
    </row>
    <row r="4628" spans="1:10" hidden="1" x14ac:dyDescent="0.25">
      <c r="A4628" s="169">
        <v>57709</v>
      </c>
      <c r="B4628" s="170" t="s">
        <v>3570</v>
      </c>
      <c r="C4628" s="170" t="s">
        <v>11</v>
      </c>
      <c r="D4628" s="170" t="s">
        <v>211</v>
      </c>
      <c r="E4628" s="170">
        <v>355</v>
      </c>
      <c r="F4628" s="170">
        <v>24</v>
      </c>
      <c r="G4628" s="171">
        <v>3.8</v>
      </c>
      <c r="H4628" s="170" t="s">
        <v>13</v>
      </c>
      <c r="I4628" s="171">
        <v>2.33</v>
      </c>
      <c r="J4628" s="169">
        <v>1</v>
      </c>
    </row>
    <row r="4629" spans="1:10" hidden="1" x14ac:dyDescent="0.25">
      <c r="A4629" s="169">
        <v>57709</v>
      </c>
      <c r="B4629" s="170" t="s">
        <v>3570</v>
      </c>
      <c r="C4629" s="170" t="s">
        <v>11</v>
      </c>
      <c r="D4629" s="170" t="s">
        <v>211</v>
      </c>
      <c r="E4629" s="170">
        <v>355</v>
      </c>
      <c r="F4629" s="170">
        <v>24</v>
      </c>
      <c r="G4629" s="171">
        <v>3.8</v>
      </c>
      <c r="H4629" s="170" t="s">
        <v>13</v>
      </c>
      <c r="I4629" s="171">
        <v>2.33</v>
      </c>
      <c r="J4629" s="169">
        <v>1</v>
      </c>
    </row>
    <row r="4630" spans="1:10" hidden="1" x14ac:dyDescent="0.25">
      <c r="A4630" s="169">
        <v>57716</v>
      </c>
      <c r="B4630" s="170" t="s">
        <v>3571</v>
      </c>
      <c r="C4630" s="170" t="s">
        <v>24</v>
      </c>
      <c r="D4630" s="170" t="s">
        <v>46</v>
      </c>
      <c r="E4630" s="170">
        <v>200</v>
      </c>
      <c r="F4630" s="170">
        <v>24</v>
      </c>
      <c r="G4630" s="171">
        <v>11</v>
      </c>
      <c r="H4630" s="170" t="s">
        <v>378</v>
      </c>
      <c r="I4630" s="171">
        <v>8.99</v>
      </c>
      <c r="J4630" s="169">
        <v>1</v>
      </c>
    </row>
    <row r="4631" spans="1:10" x14ac:dyDescent="0.25">
      <c r="A4631" s="169">
        <v>57737</v>
      </c>
      <c r="B4631" s="170" t="s">
        <v>3572</v>
      </c>
      <c r="C4631" s="170" t="s">
        <v>263</v>
      </c>
      <c r="D4631" s="170" t="s">
        <v>264</v>
      </c>
      <c r="E4631" s="170">
        <v>473</v>
      </c>
      <c r="F4631" s="170">
        <v>24</v>
      </c>
      <c r="G4631" s="171">
        <v>7</v>
      </c>
      <c r="H4631" s="170" t="s">
        <v>3142</v>
      </c>
      <c r="I4631" s="171">
        <v>4.1900000000000004</v>
      </c>
      <c r="J4631" s="169">
        <v>1</v>
      </c>
    </row>
    <row r="4632" spans="1:10" x14ac:dyDescent="0.25">
      <c r="A4632" s="169">
        <v>57737</v>
      </c>
      <c r="B4632" s="170" t="s">
        <v>3572</v>
      </c>
      <c r="C4632" s="170" t="s">
        <v>263</v>
      </c>
      <c r="D4632" s="170" t="s">
        <v>264</v>
      </c>
      <c r="E4632" s="170">
        <v>473</v>
      </c>
      <c r="F4632" s="170">
        <v>24</v>
      </c>
      <c r="G4632" s="171">
        <v>7</v>
      </c>
      <c r="H4632" s="170" t="s">
        <v>3142</v>
      </c>
      <c r="I4632" s="171">
        <v>4.1900000000000004</v>
      </c>
      <c r="J4632" s="169">
        <v>1</v>
      </c>
    </row>
    <row r="4633" spans="1:10" hidden="1" x14ac:dyDescent="0.25">
      <c r="A4633" s="169">
        <v>57739</v>
      </c>
      <c r="B4633" s="170" t="s">
        <v>3573</v>
      </c>
      <c r="C4633" s="170" t="s">
        <v>15</v>
      </c>
      <c r="D4633" s="170" t="s">
        <v>252</v>
      </c>
      <c r="E4633" s="170">
        <v>750</v>
      </c>
      <c r="F4633" s="170">
        <v>12</v>
      </c>
      <c r="G4633" s="171">
        <v>30</v>
      </c>
      <c r="H4633" s="170" t="s">
        <v>20</v>
      </c>
      <c r="I4633" s="171">
        <v>51.99</v>
      </c>
      <c r="J4633" s="169">
        <v>1</v>
      </c>
    </row>
    <row r="4634" spans="1:10" x14ac:dyDescent="0.25">
      <c r="A4634" s="169">
        <v>57740</v>
      </c>
      <c r="B4634" s="170" t="s">
        <v>3574</v>
      </c>
      <c r="C4634" s="170" t="s">
        <v>263</v>
      </c>
      <c r="D4634" s="170" t="s">
        <v>332</v>
      </c>
      <c r="E4634" s="170">
        <v>1600</v>
      </c>
      <c r="F4634" s="170">
        <v>8</v>
      </c>
      <c r="G4634" s="171">
        <v>7</v>
      </c>
      <c r="H4634" s="170" t="s">
        <v>3142</v>
      </c>
      <c r="I4634" s="171">
        <v>12.99</v>
      </c>
      <c r="J4634" s="169">
        <v>4</v>
      </c>
    </row>
    <row r="4635" spans="1:10" x14ac:dyDescent="0.25">
      <c r="A4635" s="169">
        <v>57740</v>
      </c>
      <c r="B4635" s="170" t="s">
        <v>3574</v>
      </c>
      <c r="C4635" s="170" t="s">
        <v>263</v>
      </c>
      <c r="D4635" s="170" t="s">
        <v>332</v>
      </c>
      <c r="E4635" s="170">
        <v>1600</v>
      </c>
      <c r="F4635" s="170">
        <v>8</v>
      </c>
      <c r="G4635" s="171">
        <v>7</v>
      </c>
      <c r="H4635" s="170" t="s">
        <v>3142</v>
      </c>
      <c r="I4635" s="171">
        <v>12.99</v>
      </c>
      <c r="J4635" s="169">
        <v>4</v>
      </c>
    </row>
    <row r="4636" spans="1:10" x14ac:dyDescent="0.25">
      <c r="A4636" s="169">
        <v>57741</v>
      </c>
      <c r="B4636" s="170" t="s">
        <v>3575</v>
      </c>
      <c r="C4636" s="170" t="s">
        <v>263</v>
      </c>
      <c r="D4636" s="170" t="s">
        <v>332</v>
      </c>
      <c r="E4636" s="170">
        <v>1600</v>
      </c>
      <c r="F4636" s="170">
        <v>8</v>
      </c>
      <c r="G4636" s="171">
        <v>7</v>
      </c>
      <c r="H4636" s="170" t="s">
        <v>3142</v>
      </c>
      <c r="I4636" s="171">
        <v>12.99</v>
      </c>
      <c r="J4636" s="169">
        <v>4</v>
      </c>
    </row>
    <row r="4637" spans="1:10" x14ac:dyDescent="0.25">
      <c r="A4637" s="169">
        <v>57741</v>
      </c>
      <c r="B4637" s="170" t="s">
        <v>3575</v>
      </c>
      <c r="C4637" s="170" t="s">
        <v>263</v>
      </c>
      <c r="D4637" s="170" t="s">
        <v>332</v>
      </c>
      <c r="E4637" s="170">
        <v>1600</v>
      </c>
      <c r="F4637" s="170">
        <v>8</v>
      </c>
      <c r="G4637" s="171">
        <v>7</v>
      </c>
      <c r="H4637" s="170" t="s">
        <v>3142</v>
      </c>
      <c r="I4637" s="171">
        <v>12.99</v>
      </c>
      <c r="J4637" s="169">
        <v>4</v>
      </c>
    </row>
    <row r="4638" spans="1:10" x14ac:dyDescent="0.25">
      <c r="A4638" s="169">
        <v>57745</v>
      </c>
      <c r="B4638" s="170" t="s">
        <v>3576</v>
      </c>
      <c r="C4638" s="170" t="s">
        <v>263</v>
      </c>
      <c r="D4638" s="170" t="s">
        <v>264</v>
      </c>
      <c r="E4638" s="170">
        <v>4260</v>
      </c>
      <c r="F4638" s="170">
        <v>2</v>
      </c>
      <c r="G4638" s="171">
        <v>7</v>
      </c>
      <c r="H4638" s="170" t="s">
        <v>3142</v>
      </c>
      <c r="I4638" s="171">
        <v>30.99</v>
      </c>
      <c r="J4638" s="169">
        <v>12</v>
      </c>
    </row>
    <row r="4639" spans="1:10" x14ac:dyDescent="0.25">
      <c r="A4639" s="169">
        <v>57745</v>
      </c>
      <c r="B4639" s="170" t="s">
        <v>3576</v>
      </c>
      <c r="C4639" s="170" t="s">
        <v>263</v>
      </c>
      <c r="D4639" s="170" t="s">
        <v>264</v>
      </c>
      <c r="E4639" s="170">
        <v>4260</v>
      </c>
      <c r="F4639" s="170">
        <v>2</v>
      </c>
      <c r="G4639" s="171">
        <v>7</v>
      </c>
      <c r="H4639" s="170" t="s">
        <v>3142</v>
      </c>
      <c r="I4639" s="171">
        <v>30.99</v>
      </c>
      <c r="J4639" s="169">
        <v>12</v>
      </c>
    </row>
    <row r="4640" spans="1:10" hidden="1" x14ac:dyDescent="0.25">
      <c r="A4640" s="169">
        <v>57752</v>
      </c>
      <c r="B4640" s="170" t="s">
        <v>3577</v>
      </c>
      <c r="C4640" s="170" t="s">
        <v>24</v>
      </c>
      <c r="D4640" s="170" t="s">
        <v>166</v>
      </c>
      <c r="E4640" s="170">
        <v>750</v>
      </c>
      <c r="F4640" s="170">
        <v>12</v>
      </c>
      <c r="G4640" s="171">
        <v>11.5</v>
      </c>
      <c r="H4640" s="170" t="s">
        <v>26</v>
      </c>
      <c r="I4640" s="171">
        <v>13.49</v>
      </c>
      <c r="J4640" s="169">
        <v>1</v>
      </c>
    </row>
    <row r="4641" spans="1:10" hidden="1" x14ac:dyDescent="0.25">
      <c r="A4641" s="169">
        <v>57765</v>
      </c>
      <c r="B4641" s="170" t="s">
        <v>3578</v>
      </c>
      <c r="C4641" s="170" t="s">
        <v>15</v>
      </c>
      <c r="D4641" s="170" t="s">
        <v>51</v>
      </c>
      <c r="E4641" s="170">
        <v>750</v>
      </c>
      <c r="F4641" s="170">
        <v>6</v>
      </c>
      <c r="G4641" s="171">
        <v>42</v>
      </c>
      <c r="H4641" s="170" t="s">
        <v>20</v>
      </c>
      <c r="I4641" s="171">
        <v>42.99</v>
      </c>
      <c r="J4641" s="169">
        <v>1</v>
      </c>
    </row>
    <row r="4642" spans="1:10" hidden="1" x14ac:dyDescent="0.25">
      <c r="A4642" s="169">
        <v>57767</v>
      </c>
      <c r="B4642" s="170" t="s">
        <v>3579</v>
      </c>
      <c r="C4642" s="170" t="s">
        <v>15</v>
      </c>
      <c r="D4642" s="170" t="s">
        <v>1399</v>
      </c>
      <c r="E4642" s="170">
        <v>750</v>
      </c>
      <c r="F4642" s="170">
        <v>6</v>
      </c>
      <c r="G4642" s="171">
        <v>43</v>
      </c>
      <c r="H4642" s="170" t="s">
        <v>29</v>
      </c>
      <c r="I4642" s="171">
        <v>31.49</v>
      </c>
      <c r="J4642" s="169">
        <v>1</v>
      </c>
    </row>
    <row r="4643" spans="1:10" hidden="1" x14ac:dyDescent="0.25">
      <c r="A4643" s="169">
        <v>57771</v>
      </c>
      <c r="B4643" s="170" t="s">
        <v>3580</v>
      </c>
      <c r="C4643" s="170" t="s">
        <v>15</v>
      </c>
      <c r="D4643" s="170" t="s">
        <v>38</v>
      </c>
      <c r="E4643" s="170">
        <v>750</v>
      </c>
      <c r="F4643" s="170">
        <v>6</v>
      </c>
      <c r="G4643" s="171">
        <v>33</v>
      </c>
      <c r="H4643" s="170" t="s">
        <v>783</v>
      </c>
      <c r="I4643" s="171">
        <v>43.99</v>
      </c>
      <c r="J4643" s="169">
        <v>1</v>
      </c>
    </row>
    <row r="4644" spans="1:10" hidden="1" x14ac:dyDescent="0.25">
      <c r="A4644" s="169">
        <v>57777</v>
      </c>
      <c r="B4644" s="170" t="s">
        <v>3581</v>
      </c>
      <c r="C4644" s="170" t="s">
        <v>15</v>
      </c>
      <c r="D4644" s="170" t="s">
        <v>3582</v>
      </c>
      <c r="E4644" s="170">
        <v>750</v>
      </c>
      <c r="F4644" s="170">
        <v>12</v>
      </c>
      <c r="G4644" s="171">
        <v>21</v>
      </c>
      <c r="H4644" s="170" t="s">
        <v>43</v>
      </c>
      <c r="I4644" s="171">
        <v>29.69</v>
      </c>
      <c r="J4644" s="169">
        <v>1</v>
      </c>
    </row>
    <row r="4645" spans="1:10" hidden="1" x14ac:dyDescent="0.25">
      <c r="A4645" s="169">
        <v>57779</v>
      </c>
      <c r="B4645" s="170" t="s">
        <v>3583</v>
      </c>
      <c r="C4645" s="170" t="s">
        <v>15</v>
      </c>
      <c r="D4645" s="170" t="s">
        <v>140</v>
      </c>
      <c r="E4645" s="170">
        <v>750</v>
      </c>
      <c r="F4645" s="170">
        <v>12</v>
      </c>
      <c r="G4645" s="171">
        <v>15</v>
      </c>
      <c r="H4645" s="170" t="s">
        <v>43</v>
      </c>
      <c r="I4645" s="171">
        <v>35.99</v>
      </c>
      <c r="J4645" s="169">
        <v>1</v>
      </c>
    </row>
    <row r="4646" spans="1:10" x14ac:dyDescent="0.25">
      <c r="A4646" s="169">
        <v>57781</v>
      </c>
      <c r="B4646" s="170" t="s">
        <v>3584</v>
      </c>
      <c r="C4646" s="170" t="s">
        <v>263</v>
      </c>
      <c r="D4646" s="170" t="s">
        <v>264</v>
      </c>
      <c r="E4646" s="170">
        <v>1420</v>
      </c>
      <c r="F4646" s="170">
        <v>6</v>
      </c>
      <c r="G4646" s="171">
        <v>7</v>
      </c>
      <c r="H4646" s="170" t="s">
        <v>3142</v>
      </c>
      <c r="I4646" s="171">
        <v>11.99</v>
      </c>
      <c r="J4646" s="169">
        <v>4</v>
      </c>
    </row>
    <row r="4647" spans="1:10" x14ac:dyDescent="0.25">
      <c r="A4647" s="169">
        <v>57781</v>
      </c>
      <c r="B4647" s="170" t="s">
        <v>3584</v>
      </c>
      <c r="C4647" s="170" t="s">
        <v>263</v>
      </c>
      <c r="D4647" s="170" t="s">
        <v>264</v>
      </c>
      <c r="E4647" s="170">
        <v>1420</v>
      </c>
      <c r="F4647" s="170">
        <v>6</v>
      </c>
      <c r="G4647" s="171">
        <v>7</v>
      </c>
      <c r="H4647" s="170" t="s">
        <v>3142</v>
      </c>
      <c r="I4647" s="171">
        <v>11.99</v>
      </c>
      <c r="J4647" s="169">
        <v>4</v>
      </c>
    </row>
    <row r="4648" spans="1:10" x14ac:dyDescent="0.25">
      <c r="A4648" s="169">
        <v>57782</v>
      </c>
      <c r="B4648" s="170" t="s">
        <v>3585</v>
      </c>
      <c r="C4648" s="170" t="s">
        <v>263</v>
      </c>
      <c r="D4648" s="170" t="s">
        <v>264</v>
      </c>
      <c r="E4648" s="170">
        <v>1420</v>
      </c>
      <c r="F4648" s="170">
        <v>6</v>
      </c>
      <c r="G4648" s="171">
        <v>7</v>
      </c>
      <c r="H4648" s="170" t="s">
        <v>3142</v>
      </c>
      <c r="I4648" s="171">
        <v>11.99</v>
      </c>
      <c r="J4648" s="169">
        <v>4</v>
      </c>
    </row>
    <row r="4649" spans="1:10" x14ac:dyDescent="0.25">
      <c r="A4649" s="169">
        <v>57782</v>
      </c>
      <c r="B4649" s="170" t="s">
        <v>3585</v>
      </c>
      <c r="C4649" s="170" t="s">
        <v>263</v>
      </c>
      <c r="D4649" s="170" t="s">
        <v>264</v>
      </c>
      <c r="E4649" s="170">
        <v>1420</v>
      </c>
      <c r="F4649" s="170">
        <v>6</v>
      </c>
      <c r="G4649" s="171">
        <v>7</v>
      </c>
      <c r="H4649" s="170" t="s">
        <v>3142</v>
      </c>
      <c r="I4649" s="171">
        <v>11.99</v>
      </c>
      <c r="J4649" s="169">
        <v>4</v>
      </c>
    </row>
    <row r="4650" spans="1:10" x14ac:dyDescent="0.25">
      <c r="A4650" s="169">
        <v>57784</v>
      </c>
      <c r="B4650" s="170" t="s">
        <v>3586</v>
      </c>
      <c r="C4650" s="170" t="s">
        <v>263</v>
      </c>
      <c r="D4650" s="170" t="s">
        <v>264</v>
      </c>
      <c r="E4650" s="170">
        <v>2840</v>
      </c>
      <c r="F4650" s="170">
        <v>3</v>
      </c>
      <c r="G4650" s="171">
        <v>7</v>
      </c>
      <c r="H4650" s="170" t="s">
        <v>3142</v>
      </c>
      <c r="I4650" s="171">
        <v>23.99</v>
      </c>
      <c r="J4650" s="169">
        <v>8</v>
      </c>
    </row>
    <row r="4651" spans="1:10" x14ac:dyDescent="0.25">
      <c r="A4651" s="169">
        <v>57784</v>
      </c>
      <c r="B4651" s="170" t="s">
        <v>3586</v>
      </c>
      <c r="C4651" s="170" t="s">
        <v>263</v>
      </c>
      <c r="D4651" s="170" t="s">
        <v>264</v>
      </c>
      <c r="E4651" s="170">
        <v>2840</v>
      </c>
      <c r="F4651" s="170">
        <v>3</v>
      </c>
      <c r="G4651" s="171">
        <v>7</v>
      </c>
      <c r="H4651" s="170" t="s">
        <v>3142</v>
      </c>
      <c r="I4651" s="171">
        <v>23.99</v>
      </c>
      <c r="J4651" s="169">
        <v>8</v>
      </c>
    </row>
    <row r="4652" spans="1:10" hidden="1" x14ac:dyDescent="0.25">
      <c r="A4652" s="169">
        <v>57785</v>
      </c>
      <c r="B4652" s="170" t="s">
        <v>3587</v>
      </c>
      <c r="C4652" s="170" t="s">
        <v>263</v>
      </c>
      <c r="D4652" s="170" t="s">
        <v>806</v>
      </c>
      <c r="E4652" s="170">
        <v>4260</v>
      </c>
      <c r="F4652" s="170">
        <v>2</v>
      </c>
      <c r="G4652" s="171">
        <v>5</v>
      </c>
      <c r="H4652" s="170" t="s">
        <v>54</v>
      </c>
      <c r="I4652" s="171">
        <v>33.39</v>
      </c>
      <c r="J4652" s="169">
        <v>12</v>
      </c>
    </row>
    <row r="4653" spans="1:10" hidden="1" x14ac:dyDescent="0.25">
      <c r="A4653" s="169">
        <v>57785</v>
      </c>
      <c r="B4653" s="170" t="s">
        <v>3587</v>
      </c>
      <c r="C4653" s="170" t="s">
        <v>263</v>
      </c>
      <c r="D4653" s="170" t="s">
        <v>806</v>
      </c>
      <c r="E4653" s="170">
        <v>4260</v>
      </c>
      <c r="F4653" s="170">
        <v>2</v>
      </c>
      <c r="G4653" s="171">
        <v>5</v>
      </c>
      <c r="H4653" s="170" t="s">
        <v>54</v>
      </c>
      <c r="I4653" s="171">
        <v>33.39</v>
      </c>
      <c r="J4653" s="169">
        <v>12</v>
      </c>
    </row>
    <row r="4654" spans="1:10" hidden="1" x14ac:dyDescent="0.25">
      <c r="A4654" s="169">
        <v>57791</v>
      </c>
      <c r="B4654" s="170" t="s">
        <v>1199</v>
      </c>
      <c r="C4654" s="170" t="s">
        <v>15</v>
      </c>
      <c r="D4654" s="170" t="s">
        <v>19</v>
      </c>
      <c r="E4654" s="170">
        <v>750</v>
      </c>
      <c r="F4654" s="170">
        <v>12</v>
      </c>
      <c r="G4654" s="171">
        <v>40</v>
      </c>
      <c r="H4654" s="170" t="s">
        <v>20</v>
      </c>
      <c r="I4654" s="171">
        <v>24.99</v>
      </c>
      <c r="J4654" s="169">
        <v>1</v>
      </c>
    </row>
    <row r="4655" spans="1:10" hidden="1" x14ac:dyDescent="0.25">
      <c r="A4655" s="169">
        <v>57794</v>
      </c>
      <c r="B4655" s="170" t="s">
        <v>3588</v>
      </c>
      <c r="C4655" s="170" t="s">
        <v>24</v>
      </c>
      <c r="D4655" s="170" t="s">
        <v>66</v>
      </c>
      <c r="E4655" s="170">
        <v>750</v>
      </c>
      <c r="F4655" s="170">
        <v>12</v>
      </c>
      <c r="G4655" s="171">
        <v>13</v>
      </c>
      <c r="H4655" s="170" t="s">
        <v>26</v>
      </c>
      <c r="I4655" s="171">
        <v>15.99</v>
      </c>
      <c r="J4655" s="169">
        <v>1</v>
      </c>
    </row>
    <row r="4656" spans="1:10" hidden="1" x14ac:dyDescent="0.25">
      <c r="A4656" s="169">
        <v>57796</v>
      </c>
      <c r="B4656" s="170" t="s">
        <v>3589</v>
      </c>
      <c r="C4656" s="170" t="s">
        <v>11</v>
      </c>
      <c r="D4656" s="170" t="s">
        <v>267</v>
      </c>
      <c r="E4656" s="170">
        <v>473</v>
      </c>
      <c r="F4656" s="170">
        <v>24</v>
      </c>
      <c r="G4656" s="171">
        <v>5.5</v>
      </c>
      <c r="H4656" s="170" t="s">
        <v>1556</v>
      </c>
      <c r="I4656" s="171">
        <v>4.6900000000000004</v>
      </c>
      <c r="J4656" s="169">
        <v>1</v>
      </c>
    </row>
    <row r="4657" spans="1:10" hidden="1" x14ac:dyDescent="0.25">
      <c r="A4657" s="169">
        <v>57796</v>
      </c>
      <c r="B4657" s="170" t="s">
        <v>3589</v>
      </c>
      <c r="C4657" s="170" t="s">
        <v>11</v>
      </c>
      <c r="D4657" s="170" t="s">
        <v>267</v>
      </c>
      <c r="E4657" s="170">
        <v>473</v>
      </c>
      <c r="F4657" s="170">
        <v>24</v>
      </c>
      <c r="G4657" s="171">
        <v>5.5</v>
      </c>
      <c r="H4657" s="170" t="s">
        <v>1556</v>
      </c>
      <c r="I4657" s="171">
        <v>4.6900000000000004</v>
      </c>
      <c r="J4657" s="169">
        <v>1</v>
      </c>
    </row>
    <row r="4658" spans="1:10" hidden="1" x14ac:dyDescent="0.25">
      <c r="A4658" s="169">
        <v>57797</v>
      </c>
      <c r="B4658" s="170" t="s">
        <v>3590</v>
      </c>
      <c r="C4658" s="170" t="s">
        <v>11</v>
      </c>
      <c r="D4658" s="170" t="s">
        <v>267</v>
      </c>
      <c r="E4658" s="170">
        <v>473</v>
      </c>
      <c r="F4658" s="170">
        <v>24</v>
      </c>
      <c r="G4658" s="171">
        <v>5</v>
      </c>
      <c r="H4658" s="170" t="s">
        <v>1556</v>
      </c>
      <c r="I4658" s="171">
        <v>4.8499999999999996</v>
      </c>
      <c r="J4658" s="169">
        <v>1</v>
      </c>
    </row>
    <row r="4659" spans="1:10" hidden="1" x14ac:dyDescent="0.25">
      <c r="A4659" s="169">
        <v>57797</v>
      </c>
      <c r="B4659" s="170" t="s">
        <v>3590</v>
      </c>
      <c r="C4659" s="170" t="s">
        <v>11</v>
      </c>
      <c r="D4659" s="170" t="s">
        <v>267</v>
      </c>
      <c r="E4659" s="170">
        <v>473</v>
      </c>
      <c r="F4659" s="170">
        <v>24</v>
      </c>
      <c r="G4659" s="171">
        <v>5</v>
      </c>
      <c r="H4659" s="170" t="s">
        <v>1556</v>
      </c>
      <c r="I4659" s="171">
        <v>4.8499999999999996</v>
      </c>
      <c r="J4659" s="169">
        <v>1</v>
      </c>
    </row>
    <row r="4660" spans="1:10" hidden="1" x14ac:dyDescent="0.25">
      <c r="A4660" s="169">
        <v>57798</v>
      </c>
      <c r="B4660" s="170" t="s">
        <v>3591</v>
      </c>
      <c r="C4660" s="170" t="s">
        <v>15</v>
      </c>
      <c r="D4660" s="170" t="s">
        <v>122</v>
      </c>
      <c r="E4660" s="170">
        <v>700</v>
      </c>
      <c r="F4660" s="170">
        <v>6</v>
      </c>
      <c r="G4660" s="171">
        <v>40</v>
      </c>
      <c r="H4660" s="170" t="s">
        <v>222</v>
      </c>
      <c r="I4660" s="171">
        <v>51.99</v>
      </c>
      <c r="J4660" s="169">
        <v>1</v>
      </c>
    </row>
    <row r="4661" spans="1:10" hidden="1" x14ac:dyDescent="0.25">
      <c r="A4661" s="169">
        <v>57799</v>
      </c>
      <c r="B4661" s="170" t="s">
        <v>3592</v>
      </c>
      <c r="C4661" s="170" t="s">
        <v>11</v>
      </c>
      <c r="D4661" s="170" t="s">
        <v>12</v>
      </c>
      <c r="E4661" s="170">
        <v>473</v>
      </c>
      <c r="F4661" s="170">
        <v>24</v>
      </c>
      <c r="G4661" s="171">
        <v>5</v>
      </c>
      <c r="H4661" s="170" t="s">
        <v>1556</v>
      </c>
      <c r="I4661" s="171">
        <v>4.29</v>
      </c>
      <c r="J4661" s="169">
        <v>1</v>
      </c>
    </row>
    <row r="4662" spans="1:10" hidden="1" x14ac:dyDescent="0.25">
      <c r="A4662" s="169">
        <v>57799</v>
      </c>
      <c r="B4662" s="170" t="s">
        <v>3592</v>
      </c>
      <c r="C4662" s="170" t="s">
        <v>11</v>
      </c>
      <c r="D4662" s="170" t="s">
        <v>12</v>
      </c>
      <c r="E4662" s="170">
        <v>473</v>
      </c>
      <c r="F4662" s="170">
        <v>24</v>
      </c>
      <c r="G4662" s="171">
        <v>5</v>
      </c>
      <c r="H4662" s="170" t="s">
        <v>1556</v>
      </c>
      <c r="I4662" s="171">
        <v>4.29</v>
      </c>
      <c r="J4662" s="169">
        <v>1</v>
      </c>
    </row>
    <row r="4663" spans="1:10" hidden="1" x14ac:dyDescent="0.25">
      <c r="A4663" s="169">
        <v>57803</v>
      </c>
      <c r="B4663" s="170" t="s">
        <v>3593</v>
      </c>
      <c r="C4663" s="170" t="s">
        <v>11</v>
      </c>
      <c r="D4663" s="170" t="s">
        <v>267</v>
      </c>
      <c r="E4663" s="170">
        <v>473</v>
      </c>
      <c r="F4663" s="170">
        <v>24</v>
      </c>
      <c r="G4663" s="171">
        <v>5</v>
      </c>
      <c r="H4663" s="170" t="s">
        <v>1053</v>
      </c>
      <c r="I4663" s="171">
        <v>3.89</v>
      </c>
      <c r="J4663" s="169">
        <v>1</v>
      </c>
    </row>
    <row r="4664" spans="1:10" hidden="1" x14ac:dyDescent="0.25">
      <c r="A4664" s="169">
        <v>57803</v>
      </c>
      <c r="B4664" s="170" t="s">
        <v>3593</v>
      </c>
      <c r="C4664" s="170" t="s">
        <v>11</v>
      </c>
      <c r="D4664" s="170" t="s">
        <v>267</v>
      </c>
      <c r="E4664" s="170">
        <v>473</v>
      </c>
      <c r="F4664" s="170">
        <v>24</v>
      </c>
      <c r="G4664" s="171">
        <v>5</v>
      </c>
      <c r="H4664" s="170" t="s">
        <v>1053</v>
      </c>
      <c r="I4664" s="171">
        <v>3.89</v>
      </c>
      <c r="J4664" s="169">
        <v>1</v>
      </c>
    </row>
    <row r="4665" spans="1:10" hidden="1" x14ac:dyDescent="0.25">
      <c r="A4665" s="169">
        <v>57804</v>
      </c>
      <c r="B4665" s="170" t="s">
        <v>3594</v>
      </c>
      <c r="C4665" s="170" t="s">
        <v>11</v>
      </c>
      <c r="D4665" s="170" t="s">
        <v>267</v>
      </c>
      <c r="E4665" s="170">
        <v>473</v>
      </c>
      <c r="F4665" s="170">
        <v>24</v>
      </c>
      <c r="G4665" s="171">
        <v>5.5</v>
      </c>
      <c r="H4665" s="170" t="s">
        <v>1053</v>
      </c>
      <c r="I4665" s="171">
        <v>3.99</v>
      </c>
      <c r="J4665" s="169">
        <v>1</v>
      </c>
    </row>
    <row r="4666" spans="1:10" hidden="1" x14ac:dyDescent="0.25">
      <c r="A4666" s="169">
        <v>57804</v>
      </c>
      <c r="B4666" s="170" t="s">
        <v>3594</v>
      </c>
      <c r="C4666" s="170" t="s">
        <v>11</v>
      </c>
      <c r="D4666" s="170" t="s">
        <v>267</v>
      </c>
      <c r="E4666" s="170">
        <v>473</v>
      </c>
      <c r="F4666" s="170">
        <v>24</v>
      </c>
      <c r="G4666" s="171">
        <v>5.5</v>
      </c>
      <c r="H4666" s="170" t="s">
        <v>1053</v>
      </c>
      <c r="I4666" s="171">
        <v>3.99</v>
      </c>
      <c r="J4666" s="169">
        <v>1</v>
      </c>
    </row>
    <row r="4667" spans="1:10" hidden="1" x14ac:dyDescent="0.25">
      <c r="A4667" s="169">
        <v>57805</v>
      </c>
      <c r="B4667" s="170" t="s">
        <v>3595</v>
      </c>
      <c r="C4667" s="170" t="s">
        <v>11</v>
      </c>
      <c r="D4667" s="170" t="s">
        <v>303</v>
      </c>
      <c r="E4667" s="170">
        <v>473</v>
      </c>
      <c r="F4667" s="170">
        <v>24</v>
      </c>
      <c r="G4667" s="171">
        <v>9</v>
      </c>
      <c r="H4667" s="170" t="s">
        <v>1053</v>
      </c>
      <c r="I4667" s="171">
        <v>3.99</v>
      </c>
      <c r="J4667" s="169">
        <v>1</v>
      </c>
    </row>
    <row r="4668" spans="1:10" hidden="1" x14ac:dyDescent="0.25">
      <c r="A4668" s="169">
        <v>57805</v>
      </c>
      <c r="B4668" s="170" t="s">
        <v>3595</v>
      </c>
      <c r="C4668" s="170" t="s">
        <v>11</v>
      </c>
      <c r="D4668" s="170" t="s">
        <v>303</v>
      </c>
      <c r="E4668" s="170">
        <v>473</v>
      </c>
      <c r="F4668" s="170">
        <v>24</v>
      </c>
      <c r="G4668" s="171">
        <v>9</v>
      </c>
      <c r="H4668" s="170" t="s">
        <v>1053</v>
      </c>
      <c r="I4668" s="171">
        <v>3.99</v>
      </c>
      <c r="J4668" s="169">
        <v>1</v>
      </c>
    </row>
    <row r="4669" spans="1:10" hidden="1" x14ac:dyDescent="0.25">
      <c r="A4669" s="169">
        <v>57807</v>
      </c>
      <c r="B4669" s="170" t="s">
        <v>3596</v>
      </c>
      <c r="C4669" s="170" t="s">
        <v>11</v>
      </c>
      <c r="D4669" s="170" t="s">
        <v>267</v>
      </c>
      <c r="E4669" s="170">
        <v>3784</v>
      </c>
      <c r="F4669" s="170">
        <v>3</v>
      </c>
      <c r="G4669" s="171">
        <v>5</v>
      </c>
      <c r="H4669" s="170" t="s">
        <v>1053</v>
      </c>
      <c r="I4669" s="171">
        <v>27.99</v>
      </c>
      <c r="J4669" s="169">
        <v>8</v>
      </c>
    </row>
    <row r="4670" spans="1:10" hidden="1" x14ac:dyDescent="0.25">
      <c r="A4670" s="169">
        <v>57807</v>
      </c>
      <c r="B4670" s="170" t="s">
        <v>3596</v>
      </c>
      <c r="C4670" s="170" t="s">
        <v>11</v>
      </c>
      <c r="D4670" s="170" t="s">
        <v>267</v>
      </c>
      <c r="E4670" s="170">
        <v>3784</v>
      </c>
      <c r="F4670" s="170">
        <v>3</v>
      </c>
      <c r="G4670" s="171">
        <v>5</v>
      </c>
      <c r="H4670" s="170" t="s">
        <v>1053</v>
      </c>
      <c r="I4670" s="171">
        <v>27.99</v>
      </c>
      <c r="J4670" s="169">
        <v>8</v>
      </c>
    </row>
    <row r="4671" spans="1:10" hidden="1" x14ac:dyDescent="0.25">
      <c r="A4671" s="169">
        <v>57815</v>
      </c>
      <c r="B4671" s="170" t="s">
        <v>3597</v>
      </c>
      <c r="C4671" s="170" t="s">
        <v>15</v>
      </c>
      <c r="D4671" s="170" t="s">
        <v>140</v>
      </c>
      <c r="E4671" s="170">
        <v>1140</v>
      </c>
      <c r="F4671" s="170">
        <v>12</v>
      </c>
      <c r="G4671" s="171">
        <v>36</v>
      </c>
      <c r="H4671" s="170" t="s">
        <v>35</v>
      </c>
      <c r="I4671" s="171">
        <v>33.99</v>
      </c>
      <c r="J4671" s="169">
        <v>1</v>
      </c>
    </row>
    <row r="4672" spans="1:10" hidden="1" x14ac:dyDescent="0.25">
      <c r="A4672" s="169">
        <v>57816</v>
      </c>
      <c r="B4672" s="170" t="s">
        <v>3598</v>
      </c>
      <c r="C4672" s="170" t="s">
        <v>15</v>
      </c>
      <c r="D4672" s="170" t="s">
        <v>804</v>
      </c>
      <c r="E4672" s="170">
        <v>750</v>
      </c>
      <c r="F4672" s="170">
        <v>6</v>
      </c>
      <c r="G4672" s="171">
        <v>35</v>
      </c>
      <c r="H4672" s="170" t="s">
        <v>222</v>
      </c>
      <c r="I4672" s="171">
        <v>49.99</v>
      </c>
      <c r="J4672" s="169">
        <v>1</v>
      </c>
    </row>
    <row r="4673" spans="1:10" hidden="1" x14ac:dyDescent="0.25">
      <c r="A4673" s="169">
        <v>57840</v>
      </c>
      <c r="B4673" s="170" t="s">
        <v>3599</v>
      </c>
      <c r="C4673" s="170" t="s">
        <v>15</v>
      </c>
      <c r="D4673" s="170" t="s">
        <v>19</v>
      </c>
      <c r="E4673" s="170">
        <v>750</v>
      </c>
      <c r="F4673" s="170">
        <v>12</v>
      </c>
      <c r="G4673" s="171">
        <v>40</v>
      </c>
      <c r="H4673" s="170" t="s">
        <v>54</v>
      </c>
      <c r="I4673" s="171">
        <v>34.99</v>
      </c>
      <c r="J4673" s="169">
        <v>1</v>
      </c>
    </row>
    <row r="4674" spans="1:10" hidden="1" x14ac:dyDescent="0.25">
      <c r="A4674" s="169">
        <v>57841</v>
      </c>
      <c r="B4674" s="170" t="s">
        <v>3600</v>
      </c>
      <c r="C4674" s="170" t="s">
        <v>11</v>
      </c>
      <c r="D4674" s="170" t="s">
        <v>12</v>
      </c>
      <c r="E4674" s="170">
        <v>330</v>
      </c>
      <c r="F4674" s="170">
        <v>24</v>
      </c>
      <c r="G4674" s="171">
        <v>5.2</v>
      </c>
      <c r="H4674" s="170" t="s">
        <v>274</v>
      </c>
      <c r="I4674" s="171">
        <v>2.99</v>
      </c>
      <c r="J4674" s="169">
        <v>1</v>
      </c>
    </row>
    <row r="4675" spans="1:10" hidden="1" x14ac:dyDescent="0.25">
      <c r="A4675" s="169">
        <v>57850</v>
      </c>
      <c r="B4675" s="170" t="s">
        <v>3601</v>
      </c>
      <c r="C4675" s="170" t="s">
        <v>11</v>
      </c>
      <c r="D4675" s="170" t="s">
        <v>12</v>
      </c>
      <c r="E4675" s="170">
        <v>5115</v>
      </c>
      <c r="F4675" s="170">
        <v>1</v>
      </c>
      <c r="G4675" s="171">
        <v>4.3</v>
      </c>
      <c r="H4675" s="170" t="s">
        <v>105</v>
      </c>
      <c r="I4675" s="171">
        <v>30.19</v>
      </c>
      <c r="J4675" s="169">
        <v>15</v>
      </c>
    </row>
    <row r="4676" spans="1:10" hidden="1" x14ac:dyDescent="0.25">
      <c r="A4676" s="169">
        <v>57850</v>
      </c>
      <c r="B4676" s="170" t="s">
        <v>3601</v>
      </c>
      <c r="C4676" s="170" t="s">
        <v>11</v>
      </c>
      <c r="D4676" s="170" t="s">
        <v>12</v>
      </c>
      <c r="E4676" s="170">
        <v>5115</v>
      </c>
      <c r="F4676" s="170">
        <v>1</v>
      </c>
      <c r="G4676" s="171">
        <v>4.3</v>
      </c>
      <c r="H4676" s="170" t="s">
        <v>105</v>
      </c>
      <c r="I4676" s="171">
        <v>30.19</v>
      </c>
      <c r="J4676" s="169">
        <v>15</v>
      </c>
    </row>
    <row r="4677" spans="1:10" hidden="1" x14ac:dyDescent="0.25">
      <c r="A4677" s="169">
        <v>57893</v>
      </c>
      <c r="B4677" s="170" t="s">
        <v>236</v>
      </c>
      <c r="C4677" s="170" t="s">
        <v>15</v>
      </c>
      <c r="D4677" s="170" t="s">
        <v>93</v>
      </c>
      <c r="E4677" s="170">
        <v>1750</v>
      </c>
      <c r="F4677" s="170">
        <v>6</v>
      </c>
      <c r="G4677" s="171">
        <v>40</v>
      </c>
      <c r="H4677" s="170" t="s">
        <v>43</v>
      </c>
      <c r="I4677" s="171">
        <v>59.79</v>
      </c>
      <c r="J4677" s="169">
        <v>1</v>
      </c>
    </row>
    <row r="4678" spans="1:10" hidden="1" x14ac:dyDescent="0.25">
      <c r="A4678" s="169">
        <v>57894</v>
      </c>
      <c r="B4678" s="170" t="s">
        <v>1673</v>
      </c>
      <c r="C4678" s="170" t="s">
        <v>15</v>
      </c>
      <c r="D4678" s="170" t="s">
        <v>137</v>
      </c>
      <c r="E4678" s="170">
        <v>1750</v>
      </c>
      <c r="F4678" s="170">
        <v>6</v>
      </c>
      <c r="G4678" s="171">
        <v>35</v>
      </c>
      <c r="H4678" s="170" t="s">
        <v>29</v>
      </c>
      <c r="I4678" s="171">
        <v>59.99</v>
      </c>
      <c r="J4678" s="169">
        <v>1</v>
      </c>
    </row>
    <row r="4679" spans="1:10" hidden="1" x14ac:dyDescent="0.25">
      <c r="A4679" s="169">
        <v>57909</v>
      </c>
      <c r="B4679" s="170" t="s">
        <v>3602</v>
      </c>
      <c r="C4679" s="170" t="s">
        <v>15</v>
      </c>
      <c r="D4679" s="170" t="s">
        <v>137</v>
      </c>
      <c r="E4679" s="170">
        <v>700</v>
      </c>
      <c r="F4679" s="170">
        <v>12</v>
      </c>
      <c r="G4679" s="171">
        <v>35</v>
      </c>
      <c r="H4679" s="170" t="s">
        <v>54</v>
      </c>
      <c r="I4679" s="171">
        <v>44.99</v>
      </c>
      <c r="J4679" s="169">
        <v>1</v>
      </c>
    </row>
    <row r="4680" spans="1:10" hidden="1" x14ac:dyDescent="0.25">
      <c r="A4680" s="169">
        <v>57934</v>
      </c>
      <c r="B4680" s="170" t="s">
        <v>3603</v>
      </c>
      <c r="C4680" s="170" t="s">
        <v>263</v>
      </c>
      <c r="D4680" s="170" t="s">
        <v>332</v>
      </c>
      <c r="E4680" s="170">
        <v>355</v>
      </c>
      <c r="F4680" s="170">
        <v>24</v>
      </c>
      <c r="G4680" s="171">
        <v>7</v>
      </c>
      <c r="H4680" s="170" t="s">
        <v>3505</v>
      </c>
      <c r="I4680" s="171">
        <v>5.5</v>
      </c>
      <c r="J4680" s="169">
        <v>1</v>
      </c>
    </row>
    <row r="4681" spans="1:10" hidden="1" x14ac:dyDescent="0.25">
      <c r="A4681" s="169">
        <v>57934</v>
      </c>
      <c r="B4681" s="170" t="s">
        <v>3603</v>
      </c>
      <c r="C4681" s="170" t="s">
        <v>263</v>
      </c>
      <c r="D4681" s="170" t="s">
        <v>332</v>
      </c>
      <c r="E4681" s="170">
        <v>355</v>
      </c>
      <c r="F4681" s="170">
        <v>24</v>
      </c>
      <c r="G4681" s="171">
        <v>7</v>
      </c>
      <c r="H4681" s="170" t="s">
        <v>3505</v>
      </c>
      <c r="I4681" s="171">
        <v>5.5</v>
      </c>
      <c r="J4681" s="169">
        <v>1</v>
      </c>
    </row>
    <row r="4682" spans="1:10" hidden="1" x14ac:dyDescent="0.25">
      <c r="A4682" s="169">
        <v>57938</v>
      </c>
      <c r="B4682" s="170" t="s">
        <v>3604</v>
      </c>
      <c r="C4682" s="170" t="s">
        <v>263</v>
      </c>
      <c r="D4682" s="170" t="s">
        <v>646</v>
      </c>
      <c r="E4682" s="170">
        <v>473</v>
      </c>
      <c r="F4682" s="170">
        <v>24</v>
      </c>
      <c r="G4682" s="171">
        <v>5</v>
      </c>
      <c r="H4682" s="170" t="s">
        <v>342</v>
      </c>
      <c r="I4682" s="171">
        <v>3.89</v>
      </c>
      <c r="J4682" s="169">
        <v>1</v>
      </c>
    </row>
    <row r="4683" spans="1:10" hidden="1" x14ac:dyDescent="0.25">
      <c r="A4683" s="169">
        <v>57938</v>
      </c>
      <c r="B4683" s="170" t="s">
        <v>3604</v>
      </c>
      <c r="C4683" s="170" t="s">
        <v>263</v>
      </c>
      <c r="D4683" s="170" t="s">
        <v>646</v>
      </c>
      <c r="E4683" s="170">
        <v>473</v>
      </c>
      <c r="F4683" s="170">
        <v>24</v>
      </c>
      <c r="G4683" s="171">
        <v>5</v>
      </c>
      <c r="H4683" s="170" t="s">
        <v>342</v>
      </c>
      <c r="I4683" s="171">
        <v>3.89</v>
      </c>
      <c r="J4683" s="169">
        <v>1</v>
      </c>
    </row>
    <row r="4684" spans="1:10" hidden="1" x14ac:dyDescent="0.25">
      <c r="A4684" s="169">
        <v>57939</v>
      </c>
      <c r="B4684" s="170" t="s">
        <v>3605</v>
      </c>
      <c r="C4684" s="170" t="s">
        <v>263</v>
      </c>
      <c r="D4684" s="170" t="s">
        <v>909</v>
      </c>
      <c r="E4684" s="170">
        <v>473</v>
      </c>
      <c r="F4684" s="170">
        <v>24</v>
      </c>
      <c r="G4684" s="171">
        <v>5</v>
      </c>
      <c r="H4684" s="170" t="s">
        <v>342</v>
      </c>
      <c r="I4684" s="171">
        <v>4.09</v>
      </c>
      <c r="J4684" s="169">
        <v>1</v>
      </c>
    </row>
    <row r="4685" spans="1:10" hidden="1" x14ac:dyDescent="0.25">
      <c r="A4685" s="169">
        <v>57939</v>
      </c>
      <c r="B4685" s="170" t="s">
        <v>3605</v>
      </c>
      <c r="C4685" s="170" t="s">
        <v>263</v>
      </c>
      <c r="D4685" s="170" t="s">
        <v>909</v>
      </c>
      <c r="E4685" s="170">
        <v>473</v>
      </c>
      <c r="F4685" s="170">
        <v>24</v>
      </c>
      <c r="G4685" s="171">
        <v>5</v>
      </c>
      <c r="H4685" s="170" t="s">
        <v>342</v>
      </c>
      <c r="I4685" s="171">
        <v>4.09</v>
      </c>
      <c r="J4685" s="169">
        <v>1</v>
      </c>
    </row>
    <row r="4686" spans="1:10" hidden="1" x14ac:dyDescent="0.25">
      <c r="A4686" s="169">
        <v>57941</v>
      </c>
      <c r="B4686" s="170" t="s">
        <v>3606</v>
      </c>
      <c r="C4686" s="170" t="s">
        <v>263</v>
      </c>
      <c r="D4686" s="170" t="s">
        <v>332</v>
      </c>
      <c r="E4686" s="170">
        <v>2840</v>
      </c>
      <c r="F4686" s="170">
        <v>3</v>
      </c>
      <c r="G4686" s="171">
        <v>7</v>
      </c>
      <c r="H4686" s="170" t="s">
        <v>54</v>
      </c>
      <c r="I4686" s="171">
        <v>28.79</v>
      </c>
      <c r="J4686" s="169">
        <v>8</v>
      </c>
    </row>
    <row r="4687" spans="1:10" hidden="1" x14ac:dyDescent="0.25">
      <c r="A4687" s="169">
        <v>57941</v>
      </c>
      <c r="B4687" s="170" t="s">
        <v>3606</v>
      </c>
      <c r="C4687" s="170" t="s">
        <v>263</v>
      </c>
      <c r="D4687" s="170" t="s">
        <v>332</v>
      </c>
      <c r="E4687" s="170">
        <v>2840</v>
      </c>
      <c r="F4687" s="170">
        <v>3</v>
      </c>
      <c r="G4687" s="171">
        <v>7</v>
      </c>
      <c r="H4687" s="170" t="s">
        <v>54</v>
      </c>
      <c r="I4687" s="171">
        <v>28.79</v>
      </c>
      <c r="J4687" s="169">
        <v>8</v>
      </c>
    </row>
    <row r="4688" spans="1:10" hidden="1" x14ac:dyDescent="0.25">
      <c r="A4688" s="169">
        <v>57944</v>
      </c>
      <c r="B4688" s="170" t="s">
        <v>3607</v>
      </c>
      <c r="C4688" s="170" t="s">
        <v>11</v>
      </c>
      <c r="D4688" s="170" t="s">
        <v>267</v>
      </c>
      <c r="E4688" s="170">
        <v>3784</v>
      </c>
      <c r="F4688" s="170">
        <v>3</v>
      </c>
      <c r="G4688" s="171">
        <v>5</v>
      </c>
      <c r="H4688" s="170" t="s">
        <v>342</v>
      </c>
      <c r="I4688" s="171">
        <v>24.99</v>
      </c>
      <c r="J4688" s="169">
        <v>8</v>
      </c>
    </row>
    <row r="4689" spans="1:10" hidden="1" x14ac:dyDescent="0.25">
      <c r="A4689" s="169">
        <v>57944</v>
      </c>
      <c r="B4689" s="170" t="s">
        <v>3607</v>
      </c>
      <c r="C4689" s="170" t="s">
        <v>11</v>
      </c>
      <c r="D4689" s="170" t="s">
        <v>267</v>
      </c>
      <c r="E4689" s="170">
        <v>3784</v>
      </c>
      <c r="F4689" s="170">
        <v>3</v>
      </c>
      <c r="G4689" s="171">
        <v>5</v>
      </c>
      <c r="H4689" s="170" t="s">
        <v>342</v>
      </c>
      <c r="I4689" s="171">
        <v>24.99</v>
      </c>
      <c r="J4689" s="169">
        <v>8</v>
      </c>
    </row>
    <row r="4690" spans="1:10" hidden="1" x14ac:dyDescent="0.25">
      <c r="A4690" s="169">
        <v>57999</v>
      </c>
      <c r="B4690" s="170" t="s">
        <v>3608</v>
      </c>
      <c r="C4690" s="170" t="s">
        <v>11</v>
      </c>
      <c r="D4690" s="170" t="s">
        <v>267</v>
      </c>
      <c r="E4690" s="170">
        <v>473</v>
      </c>
      <c r="F4690" s="170">
        <v>24</v>
      </c>
      <c r="G4690" s="171">
        <v>5</v>
      </c>
      <c r="H4690" s="170" t="s">
        <v>1556</v>
      </c>
      <c r="I4690" s="171">
        <v>4.49</v>
      </c>
      <c r="J4690" s="169">
        <v>1</v>
      </c>
    </row>
    <row r="4691" spans="1:10" hidden="1" x14ac:dyDescent="0.25">
      <c r="A4691" s="169">
        <v>57999</v>
      </c>
      <c r="B4691" s="170" t="s">
        <v>3608</v>
      </c>
      <c r="C4691" s="170" t="s">
        <v>11</v>
      </c>
      <c r="D4691" s="170" t="s">
        <v>267</v>
      </c>
      <c r="E4691" s="170">
        <v>473</v>
      </c>
      <c r="F4691" s="170">
        <v>24</v>
      </c>
      <c r="G4691" s="171">
        <v>5</v>
      </c>
      <c r="H4691" s="170" t="s">
        <v>1556</v>
      </c>
      <c r="I4691" s="171">
        <v>4.49</v>
      </c>
      <c r="J4691" s="169">
        <v>1</v>
      </c>
    </row>
    <row r="4692" spans="1:10" hidden="1" x14ac:dyDescent="0.25">
      <c r="A4692" s="169">
        <v>58012</v>
      </c>
      <c r="B4692" s="170" t="s">
        <v>3609</v>
      </c>
      <c r="C4692" s="170" t="s">
        <v>263</v>
      </c>
      <c r="D4692" s="170" t="s">
        <v>332</v>
      </c>
      <c r="E4692" s="170">
        <v>355</v>
      </c>
      <c r="F4692" s="170">
        <v>24</v>
      </c>
      <c r="G4692" s="171">
        <v>6</v>
      </c>
      <c r="H4692" s="170" t="s">
        <v>1053</v>
      </c>
      <c r="I4692" s="171">
        <v>2.99</v>
      </c>
      <c r="J4692" s="169">
        <v>1</v>
      </c>
    </row>
    <row r="4693" spans="1:10" hidden="1" x14ac:dyDescent="0.25">
      <c r="A4693" s="169">
        <v>58012</v>
      </c>
      <c r="B4693" s="170" t="s">
        <v>3609</v>
      </c>
      <c r="C4693" s="170" t="s">
        <v>263</v>
      </c>
      <c r="D4693" s="170" t="s">
        <v>332</v>
      </c>
      <c r="E4693" s="170">
        <v>355</v>
      </c>
      <c r="F4693" s="170">
        <v>24</v>
      </c>
      <c r="G4693" s="171">
        <v>6</v>
      </c>
      <c r="H4693" s="170" t="s">
        <v>1053</v>
      </c>
      <c r="I4693" s="171">
        <v>2.99</v>
      </c>
      <c r="J4693" s="169">
        <v>1</v>
      </c>
    </row>
    <row r="4694" spans="1:10" hidden="1" x14ac:dyDescent="0.25">
      <c r="A4694" s="169">
        <v>58024</v>
      </c>
      <c r="B4694" s="170" t="s">
        <v>3610</v>
      </c>
      <c r="C4694" s="170" t="s">
        <v>263</v>
      </c>
      <c r="D4694" s="170" t="s">
        <v>332</v>
      </c>
      <c r="E4694" s="170">
        <v>355</v>
      </c>
      <c r="F4694" s="170">
        <v>24</v>
      </c>
      <c r="G4694" s="171">
        <v>6</v>
      </c>
      <c r="H4694" s="170" t="s">
        <v>1053</v>
      </c>
      <c r="I4694" s="171">
        <v>2.99</v>
      </c>
      <c r="J4694" s="169">
        <v>1</v>
      </c>
    </row>
    <row r="4695" spans="1:10" hidden="1" x14ac:dyDescent="0.25">
      <c r="A4695" s="169">
        <v>58024</v>
      </c>
      <c r="B4695" s="170" t="s">
        <v>3610</v>
      </c>
      <c r="C4695" s="170" t="s">
        <v>263</v>
      </c>
      <c r="D4695" s="170" t="s">
        <v>332</v>
      </c>
      <c r="E4695" s="170">
        <v>355</v>
      </c>
      <c r="F4695" s="170">
        <v>24</v>
      </c>
      <c r="G4695" s="171">
        <v>6</v>
      </c>
      <c r="H4695" s="170" t="s">
        <v>1053</v>
      </c>
      <c r="I4695" s="171">
        <v>2.99</v>
      </c>
      <c r="J4695" s="169">
        <v>1</v>
      </c>
    </row>
    <row r="4696" spans="1:10" hidden="1" x14ac:dyDescent="0.25">
      <c r="A4696" s="169">
        <v>58028</v>
      </c>
      <c r="B4696" s="170" t="s">
        <v>3611</v>
      </c>
      <c r="C4696" s="170" t="s">
        <v>263</v>
      </c>
      <c r="D4696" s="170" t="s">
        <v>332</v>
      </c>
      <c r="E4696" s="170">
        <v>473</v>
      </c>
      <c r="F4696" s="170">
        <v>24</v>
      </c>
      <c r="G4696" s="171">
        <v>6</v>
      </c>
      <c r="H4696" s="170" t="s">
        <v>1053</v>
      </c>
      <c r="I4696" s="171">
        <v>3.79</v>
      </c>
      <c r="J4696" s="169">
        <v>1</v>
      </c>
    </row>
    <row r="4697" spans="1:10" hidden="1" x14ac:dyDescent="0.25">
      <c r="A4697" s="169">
        <v>58028</v>
      </c>
      <c r="B4697" s="170" t="s">
        <v>3611</v>
      </c>
      <c r="C4697" s="170" t="s">
        <v>263</v>
      </c>
      <c r="D4697" s="170" t="s">
        <v>332</v>
      </c>
      <c r="E4697" s="170">
        <v>473</v>
      </c>
      <c r="F4697" s="170">
        <v>24</v>
      </c>
      <c r="G4697" s="171">
        <v>6</v>
      </c>
      <c r="H4697" s="170" t="s">
        <v>1053</v>
      </c>
      <c r="I4697" s="171">
        <v>3.79</v>
      </c>
      <c r="J4697" s="169">
        <v>1</v>
      </c>
    </row>
    <row r="4698" spans="1:10" hidden="1" x14ac:dyDescent="0.25">
      <c r="A4698" s="169">
        <v>58030</v>
      </c>
      <c r="B4698" s="170" t="s">
        <v>3612</v>
      </c>
      <c r="C4698" s="170" t="s">
        <v>263</v>
      </c>
      <c r="D4698" s="170" t="s">
        <v>332</v>
      </c>
      <c r="E4698" s="170">
        <v>2838</v>
      </c>
      <c r="F4698" s="170">
        <v>4</v>
      </c>
      <c r="G4698" s="171">
        <v>4</v>
      </c>
      <c r="H4698" s="170" t="s">
        <v>747</v>
      </c>
      <c r="I4698" s="171">
        <v>24.49</v>
      </c>
      <c r="J4698" s="169">
        <v>6</v>
      </c>
    </row>
    <row r="4699" spans="1:10" hidden="1" x14ac:dyDescent="0.25">
      <c r="A4699" s="169">
        <v>58030</v>
      </c>
      <c r="B4699" s="170" t="s">
        <v>3612</v>
      </c>
      <c r="C4699" s="170" t="s">
        <v>263</v>
      </c>
      <c r="D4699" s="170" t="s">
        <v>332</v>
      </c>
      <c r="E4699" s="170">
        <v>2838</v>
      </c>
      <c r="F4699" s="170">
        <v>4</v>
      </c>
      <c r="G4699" s="171">
        <v>4</v>
      </c>
      <c r="H4699" s="170" t="s">
        <v>747</v>
      </c>
      <c r="I4699" s="171">
        <v>24.49</v>
      </c>
      <c r="J4699" s="169">
        <v>6</v>
      </c>
    </row>
    <row r="4700" spans="1:10" hidden="1" x14ac:dyDescent="0.25">
      <c r="A4700" s="169">
        <v>58032</v>
      </c>
      <c r="B4700" s="170" t="s">
        <v>3613</v>
      </c>
      <c r="C4700" s="170" t="s">
        <v>24</v>
      </c>
      <c r="D4700" s="170" t="s">
        <v>58</v>
      </c>
      <c r="E4700" s="170">
        <v>750</v>
      </c>
      <c r="F4700" s="170">
        <v>12</v>
      </c>
      <c r="G4700" s="171">
        <v>12.5</v>
      </c>
      <c r="H4700" s="170" t="s">
        <v>96</v>
      </c>
      <c r="I4700" s="171">
        <v>19.989999999999998</v>
      </c>
      <c r="J4700" s="169">
        <v>1</v>
      </c>
    </row>
    <row r="4701" spans="1:10" hidden="1" x14ac:dyDescent="0.25">
      <c r="A4701" s="169">
        <v>58037</v>
      </c>
      <c r="B4701" s="170" t="s">
        <v>3614</v>
      </c>
      <c r="C4701" s="170" t="s">
        <v>263</v>
      </c>
      <c r="D4701" s="170" t="s">
        <v>935</v>
      </c>
      <c r="E4701" s="170">
        <v>30000</v>
      </c>
      <c r="F4701" s="170">
        <v>1</v>
      </c>
      <c r="G4701" s="171">
        <v>5</v>
      </c>
      <c r="H4701" s="170" t="s">
        <v>1615</v>
      </c>
      <c r="I4701" s="171">
        <v>230.72</v>
      </c>
      <c r="J4701" s="169">
        <v>1</v>
      </c>
    </row>
    <row r="4702" spans="1:10" hidden="1" x14ac:dyDescent="0.25">
      <c r="A4702" s="169">
        <v>58037</v>
      </c>
      <c r="B4702" s="170" t="s">
        <v>3614</v>
      </c>
      <c r="C4702" s="170" t="s">
        <v>263</v>
      </c>
      <c r="D4702" s="170" t="s">
        <v>935</v>
      </c>
      <c r="E4702" s="170">
        <v>30000</v>
      </c>
      <c r="F4702" s="170">
        <v>1</v>
      </c>
      <c r="G4702" s="171">
        <v>5</v>
      </c>
      <c r="H4702" s="170" t="s">
        <v>1615</v>
      </c>
      <c r="I4702" s="171">
        <v>230.72</v>
      </c>
      <c r="J4702" s="169">
        <v>1</v>
      </c>
    </row>
    <row r="4703" spans="1:10" hidden="1" x14ac:dyDescent="0.25">
      <c r="A4703" s="169">
        <v>58073</v>
      </c>
      <c r="B4703" s="170" t="s">
        <v>3615</v>
      </c>
      <c r="C4703" s="170" t="s">
        <v>263</v>
      </c>
      <c r="D4703" s="170" t="s">
        <v>264</v>
      </c>
      <c r="E4703" s="170">
        <v>1000</v>
      </c>
      <c r="F4703" s="170">
        <v>16</v>
      </c>
      <c r="G4703" s="171">
        <v>7</v>
      </c>
      <c r="H4703" s="170" t="s">
        <v>747</v>
      </c>
      <c r="I4703" s="171">
        <v>8.99</v>
      </c>
      <c r="J4703" s="169">
        <v>1</v>
      </c>
    </row>
    <row r="4704" spans="1:10" hidden="1" x14ac:dyDescent="0.25">
      <c r="A4704" s="169">
        <v>58073</v>
      </c>
      <c r="B4704" s="170" t="s">
        <v>3615</v>
      </c>
      <c r="C4704" s="170" t="s">
        <v>263</v>
      </c>
      <c r="D4704" s="170" t="s">
        <v>264</v>
      </c>
      <c r="E4704" s="170">
        <v>1000</v>
      </c>
      <c r="F4704" s="170">
        <v>16</v>
      </c>
      <c r="G4704" s="171">
        <v>7</v>
      </c>
      <c r="H4704" s="170" t="s">
        <v>747</v>
      </c>
      <c r="I4704" s="171">
        <v>8.99</v>
      </c>
      <c r="J4704" s="169">
        <v>1</v>
      </c>
    </row>
    <row r="4705" spans="1:10" hidden="1" x14ac:dyDescent="0.25">
      <c r="A4705" s="169">
        <v>58087</v>
      </c>
      <c r="B4705" s="170" t="s">
        <v>3616</v>
      </c>
      <c r="C4705" s="170" t="s">
        <v>263</v>
      </c>
      <c r="D4705" s="170" t="s">
        <v>332</v>
      </c>
      <c r="E4705" s="170">
        <v>2130</v>
      </c>
      <c r="F4705" s="170">
        <v>4</v>
      </c>
      <c r="G4705" s="171">
        <v>5</v>
      </c>
      <c r="H4705" s="170" t="s">
        <v>1053</v>
      </c>
      <c r="I4705" s="171">
        <v>14.99</v>
      </c>
      <c r="J4705" s="169">
        <v>6</v>
      </c>
    </row>
    <row r="4706" spans="1:10" hidden="1" x14ac:dyDescent="0.25">
      <c r="A4706" s="169">
        <v>58087</v>
      </c>
      <c r="B4706" s="170" t="s">
        <v>3616</v>
      </c>
      <c r="C4706" s="170" t="s">
        <v>263</v>
      </c>
      <c r="D4706" s="170" t="s">
        <v>332</v>
      </c>
      <c r="E4706" s="170">
        <v>2130</v>
      </c>
      <c r="F4706" s="170">
        <v>4</v>
      </c>
      <c r="G4706" s="171">
        <v>5</v>
      </c>
      <c r="H4706" s="170" t="s">
        <v>1053</v>
      </c>
      <c r="I4706" s="171">
        <v>14.99</v>
      </c>
      <c r="J4706" s="169">
        <v>6</v>
      </c>
    </row>
    <row r="4707" spans="1:10" hidden="1" x14ac:dyDescent="0.25">
      <c r="A4707" s="169">
        <v>58088</v>
      </c>
      <c r="B4707" s="170" t="s">
        <v>3617</v>
      </c>
      <c r="C4707" s="170" t="s">
        <v>263</v>
      </c>
      <c r="D4707" s="170" t="s">
        <v>332</v>
      </c>
      <c r="E4707" s="170">
        <v>4260</v>
      </c>
      <c r="F4707" s="170">
        <v>2</v>
      </c>
      <c r="G4707" s="171">
        <v>5</v>
      </c>
      <c r="H4707" s="170" t="s">
        <v>1053</v>
      </c>
      <c r="I4707" s="171">
        <v>28.99</v>
      </c>
      <c r="J4707" s="169">
        <v>12</v>
      </c>
    </row>
    <row r="4708" spans="1:10" hidden="1" x14ac:dyDescent="0.25">
      <c r="A4708" s="169">
        <v>58088</v>
      </c>
      <c r="B4708" s="170" t="s">
        <v>3617</v>
      </c>
      <c r="C4708" s="170" t="s">
        <v>263</v>
      </c>
      <c r="D4708" s="170" t="s">
        <v>332</v>
      </c>
      <c r="E4708" s="170">
        <v>4260</v>
      </c>
      <c r="F4708" s="170">
        <v>2</v>
      </c>
      <c r="G4708" s="171">
        <v>5</v>
      </c>
      <c r="H4708" s="170" t="s">
        <v>1053</v>
      </c>
      <c r="I4708" s="171">
        <v>28.99</v>
      </c>
      <c r="J4708" s="169">
        <v>12</v>
      </c>
    </row>
    <row r="4709" spans="1:10" hidden="1" x14ac:dyDescent="0.25">
      <c r="A4709" s="169">
        <v>58138</v>
      </c>
      <c r="B4709" s="170" t="s">
        <v>3618</v>
      </c>
      <c r="C4709" s="170" t="s">
        <v>24</v>
      </c>
      <c r="D4709" s="170" t="s">
        <v>34</v>
      </c>
      <c r="E4709" s="170">
        <v>750</v>
      </c>
      <c r="F4709" s="170">
        <v>12</v>
      </c>
      <c r="G4709" s="171">
        <v>13.5</v>
      </c>
      <c r="H4709" s="170" t="s">
        <v>130</v>
      </c>
      <c r="I4709" s="171">
        <v>17.989999999999998</v>
      </c>
      <c r="J4709" s="169">
        <v>1</v>
      </c>
    </row>
    <row r="4710" spans="1:10" hidden="1" x14ac:dyDescent="0.25">
      <c r="A4710" s="169">
        <v>58152</v>
      </c>
      <c r="B4710" s="170" t="s">
        <v>3619</v>
      </c>
      <c r="C4710" s="170" t="s">
        <v>24</v>
      </c>
      <c r="D4710" s="170" t="s">
        <v>68</v>
      </c>
      <c r="E4710" s="170">
        <v>750</v>
      </c>
      <c r="F4710" s="170">
        <v>6</v>
      </c>
      <c r="G4710" s="171">
        <v>13.9</v>
      </c>
      <c r="H4710" s="170" t="s">
        <v>2361</v>
      </c>
      <c r="I4710" s="171">
        <v>31.99</v>
      </c>
      <c r="J4710" s="169">
        <v>1</v>
      </c>
    </row>
    <row r="4711" spans="1:10" hidden="1" x14ac:dyDescent="0.25">
      <c r="A4711" s="169">
        <v>58170</v>
      </c>
      <c r="B4711" s="170" t="s">
        <v>3620</v>
      </c>
      <c r="C4711" s="170" t="s">
        <v>24</v>
      </c>
      <c r="D4711" s="170" t="s">
        <v>38</v>
      </c>
      <c r="E4711" s="170">
        <v>750</v>
      </c>
      <c r="F4711" s="170">
        <v>12</v>
      </c>
      <c r="G4711" s="171">
        <v>12.5</v>
      </c>
      <c r="H4711" s="170" t="s">
        <v>47</v>
      </c>
      <c r="I4711" s="171">
        <v>24.99</v>
      </c>
      <c r="J4711" s="169">
        <v>1</v>
      </c>
    </row>
    <row r="4712" spans="1:10" hidden="1" x14ac:dyDescent="0.25">
      <c r="A4712" s="169">
        <v>58183</v>
      </c>
      <c r="B4712" s="170" t="s">
        <v>3621</v>
      </c>
      <c r="C4712" s="170" t="s">
        <v>11</v>
      </c>
      <c r="D4712" s="170" t="s">
        <v>303</v>
      </c>
      <c r="E4712" s="170">
        <v>473</v>
      </c>
      <c r="F4712" s="170">
        <v>24</v>
      </c>
      <c r="G4712" s="171">
        <v>6.5</v>
      </c>
      <c r="H4712" s="170" t="s">
        <v>1457</v>
      </c>
      <c r="I4712" s="171">
        <v>4.75</v>
      </c>
      <c r="J4712" s="169">
        <v>1</v>
      </c>
    </row>
    <row r="4713" spans="1:10" hidden="1" x14ac:dyDescent="0.25">
      <c r="A4713" s="169">
        <v>58183</v>
      </c>
      <c r="B4713" s="170" t="s">
        <v>3621</v>
      </c>
      <c r="C4713" s="170" t="s">
        <v>11</v>
      </c>
      <c r="D4713" s="170" t="s">
        <v>303</v>
      </c>
      <c r="E4713" s="170">
        <v>473</v>
      </c>
      <c r="F4713" s="170">
        <v>24</v>
      </c>
      <c r="G4713" s="171">
        <v>6.5</v>
      </c>
      <c r="H4713" s="170" t="s">
        <v>1457</v>
      </c>
      <c r="I4713" s="171">
        <v>4.75</v>
      </c>
      <c r="J4713" s="169">
        <v>1</v>
      </c>
    </row>
    <row r="4714" spans="1:10" hidden="1" x14ac:dyDescent="0.25">
      <c r="A4714" s="169">
        <v>58186</v>
      </c>
      <c r="B4714" s="170" t="s">
        <v>3622</v>
      </c>
      <c r="C4714" s="170" t="s">
        <v>11</v>
      </c>
      <c r="D4714" s="170" t="s">
        <v>267</v>
      </c>
      <c r="E4714" s="170">
        <v>1892</v>
      </c>
      <c r="F4714" s="170">
        <v>6</v>
      </c>
      <c r="G4714" s="171">
        <v>5</v>
      </c>
      <c r="H4714" s="170" t="s">
        <v>1457</v>
      </c>
      <c r="I4714" s="171">
        <v>19.399999999999999</v>
      </c>
      <c r="J4714" s="169">
        <v>4</v>
      </c>
    </row>
    <row r="4715" spans="1:10" hidden="1" x14ac:dyDescent="0.25">
      <c r="A4715" s="169">
        <v>58186</v>
      </c>
      <c r="B4715" s="170" t="s">
        <v>3622</v>
      </c>
      <c r="C4715" s="170" t="s">
        <v>11</v>
      </c>
      <c r="D4715" s="170" t="s">
        <v>267</v>
      </c>
      <c r="E4715" s="170">
        <v>1892</v>
      </c>
      <c r="F4715" s="170">
        <v>6</v>
      </c>
      <c r="G4715" s="171">
        <v>5</v>
      </c>
      <c r="H4715" s="170" t="s">
        <v>1457</v>
      </c>
      <c r="I4715" s="171">
        <v>19.399999999999999</v>
      </c>
      <c r="J4715" s="169">
        <v>4</v>
      </c>
    </row>
    <row r="4716" spans="1:10" hidden="1" x14ac:dyDescent="0.25">
      <c r="A4716" s="169">
        <v>58188</v>
      </c>
      <c r="B4716" s="170" t="s">
        <v>3623</v>
      </c>
      <c r="C4716" s="170" t="s">
        <v>11</v>
      </c>
      <c r="D4716" s="170" t="s">
        <v>12</v>
      </c>
      <c r="E4716" s="170">
        <v>473</v>
      </c>
      <c r="F4716" s="170">
        <v>24</v>
      </c>
      <c r="G4716" s="171">
        <v>5</v>
      </c>
      <c r="H4716" s="170" t="s">
        <v>415</v>
      </c>
      <c r="I4716" s="171">
        <v>4.49</v>
      </c>
      <c r="J4716" s="169">
        <v>1</v>
      </c>
    </row>
    <row r="4717" spans="1:10" hidden="1" x14ac:dyDescent="0.25">
      <c r="A4717" s="169">
        <v>58188</v>
      </c>
      <c r="B4717" s="170" t="s">
        <v>3623</v>
      </c>
      <c r="C4717" s="170" t="s">
        <v>11</v>
      </c>
      <c r="D4717" s="170" t="s">
        <v>12</v>
      </c>
      <c r="E4717" s="170">
        <v>473</v>
      </c>
      <c r="F4717" s="170">
        <v>24</v>
      </c>
      <c r="G4717" s="171">
        <v>5</v>
      </c>
      <c r="H4717" s="170" t="s">
        <v>415</v>
      </c>
      <c r="I4717" s="171">
        <v>4.49</v>
      </c>
      <c r="J4717" s="169">
        <v>1</v>
      </c>
    </row>
    <row r="4718" spans="1:10" hidden="1" x14ac:dyDescent="0.25">
      <c r="A4718" s="169">
        <v>58195</v>
      </c>
      <c r="B4718" s="170" t="s">
        <v>3624</v>
      </c>
      <c r="C4718" s="170" t="s">
        <v>11</v>
      </c>
      <c r="D4718" s="170" t="s">
        <v>303</v>
      </c>
      <c r="E4718" s="170">
        <v>473</v>
      </c>
      <c r="F4718" s="170">
        <v>24</v>
      </c>
      <c r="G4718" s="171">
        <v>9</v>
      </c>
      <c r="H4718" s="170" t="s">
        <v>1053</v>
      </c>
      <c r="I4718" s="171">
        <v>3.99</v>
      </c>
      <c r="J4718" s="169">
        <v>1</v>
      </c>
    </row>
    <row r="4719" spans="1:10" hidden="1" x14ac:dyDescent="0.25">
      <c r="A4719" s="169">
        <v>58195</v>
      </c>
      <c r="B4719" s="170" t="s">
        <v>3624</v>
      </c>
      <c r="C4719" s="170" t="s">
        <v>11</v>
      </c>
      <c r="D4719" s="170" t="s">
        <v>303</v>
      </c>
      <c r="E4719" s="170">
        <v>473</v>
      </c>
      <c r="F4719" s="170">
        <v>24</v>
      </c>
      <c r="G4719" s="171">
        <v>9</v>
      </c>
      <c r="H4719" s="170" t="s">
        <v>1053</v>
      </c>
      <c r="I4719" s="171">
        <v>3.99</v>
      </c>
      <c r="J4719" s="169">
        <v>1</v>
      </c>
    </row>
    <row r="4720" spans="1:10" hidden="1" x14ac:dyDescent="0.25">
      <c r="A4720" s="169">
        <v>58200</v>
      </c>
      <c r="B4720" s="170" t="s">
        <v>3625</v>
      </c>
      <c r="C4720" s="170" t="s">
        <v>11</v>
      </c>
      <c r="D4720" s="170" t="s">
        <v>267</v>
      </c>
      <c r="E4720" s="170">
        <v>1420</v>
      </c>
      <c r="F4720" s="170">
        <v>6</v>
      </c>
      <c r="G4720" s="171">
        <v>4.5</v>
      </c>
      <c r="H4720" s="170" t="s">
        <v>54</v>
      </c>
      <c r="I4720" s="171">
        <v>12.19</v>
      </c>
      <c r="J4720" s="169">
        <v>4</v>
      </c>
    </row>
    <row r="4721" spans="1:10" hidden="1" x14ac:dyDescent="0.25">
      <c r="A4721" s="169">
        <v>58200</v>
      </c>
      <c r="B4721" s="170" t="s">
        <v>3625</v>
      </c>
      <c r="C4721" s="170" t="s">
        <v>11</v>
      </c>
      <c r="D4721" s="170" t="s">
        <v>267</v>
      </c>
      <c r="E4721" s="170">
        <v>1420</v>
      </c>
      <c r="F4721" s="170">
        <v>6</v>
      </c>
      <c r="G4721" s="171">
        <v>4.5</v>
      </c>
      <c r="H4721" s="170" t="s">
        <v>54</v>
      </c>
      <c r="I4721" s="171">
        <v>12.19</v>
      </c>
      <c r="J4721" s="169">
        <v>4</v>
      </c>
    </row>
    <row r="4722" spans="1:10" hidden="1" x14ac:dyDescent="0.25">
      <c r="A4722" s="169">
        <v>58201</v>
      </c>
      <c r="B4722" s="170" t="s">
        <v>3626</v>
      </c>
      <c r="C4722" s="170" t="s">
        <v>11</v>
      </c>
      <c r="D4722" s="170" t="s">
        <v>303</v>
      </c>
      <c r="E4722" s="170">
        <v>3784</v>
      </c>
      <c r="F4722" s="170">
        <v>3</v>
      </c>
      <c r="G4722" s="171">
        <v>6.2</v>
      </c>
      <c r="H4722" s="170" t="s">
        <v>747</v>
      </c>
      <c r="I4722" s="171">
        <v>22.99</v>
      </c>
      <c r="J4722" s="169">
        <v>8</v>
      </c>
    </row>
    <row r="4723" spans="1:10" hidden="1" x14ac:dyDescent="0.25">
      <c r="A4723" s="169">
        <v>58201</v>
      </c>
      <c r="B4723" s="170" t="s">
        <v>3626</v>
      </c>
      <c r="C4723" s="170" t="s">
        <v>11</v>
      </c>
      <c r="D4723" s="170" t="s">
        <v>303</v>
      </c>
      <c r="E4723" s="170">
        <v>3784</v>
      </c>
      <c r="F4723" s="170">
        <v>3</v>
      </c>
      <c r="G4723" s="171">
        <v>6.2</v>
      </c>
      <c r="H4723" s="170" t="s">
        <v>747</v>
      </c>
      <c r="I4723" s="171">
        <v>22.99</v>
      </c>
      <c r="J4723" s="169">
        <v>8</v>
      </c>
    </row>
    <row r="4724" spans="1:10" hidden="1" x14ac:dyDescent="0.25">
      <c r="A4724" s="169">
        <v>58203</v>
      </c>
      <c r="B4724" s="170" t="s">
        <v>3627</v>
      </c>
      <c r="C4724" s="170" t="s">
        <v>24</v>
      </c>
      <c r="D4724" s="170" t="s">
        <v>46</v>
      </c>
      <c r="E4724" s="170">
        <v>750</v>
      </c>
      <c r="F4724" s="170">
        <v>12</v>
      </c>
      <c r="G4724" s="171">
        <v>11</v>
      </c>
      <c r="H4724" s="170" t="s">
        <v>47</v>
      </c>
      <c r="I4724" s="171">
        <v>19.989999999999998</v>
      </c>
      <c r="J4724" s="169">
        <v>1</v>
      </c>
    </row>
    <row r="4725" spans="1:10" hidden="1" x14ac:dyDescent="0.25">
      <c r="A4725" s="169">
        <v>58222</v>
      </c>
      <c r="B4725" s="170" t="s">
        <v>3628</v>
      </c>
      <c r="C4725" s="170" t="s">
        <v>24</v>
      </c>
      <c r="D4725" s="170" t="s">
        <v>707</v>
      </c>
      <c r="E4725" s="170">
        <v>750</v>
      </c>
      <c r="F4725" s="170">
        <v>12</v>
      </c>
      <c r="G4725" s="171">
        <v>13</v>
      </c>
      <c r="H4725" s="170" t="s">
        <v>110</v>
      </c>
      <c r="I4725" s="171">
        <v>25.99</v>
      </c>
      <c r="J4725" s="169">
        <v>1</v>
      </c>
    </row>
    <row r="4726" spans="1:10" hidden="1" x14ac:dyDescent="0.25">
      <c r="A4726" s="169">
        <v>58263</v>
      </c>
      <c r="B4726" s="170" t="s">
        <v>3629</v>
      </c>
      <c r="C4726" s="170" t="s">
        <v>11</v>
      </c>
      <c r="D4726" s="170" t="s">
        <v>12</v>
      </c>
      <c r="E4726" s="170">
        <v>473</v>
      </c>
      <c r="F4726" s="170">
        <v>24</v>
      </c>
      <c r="G4726" s="171">
        <v>5</v>
      </c>
      <c r="H4726" s="170" t="s">
        <v>2503</v>
      </c>
      <c r="I4726" s="171">
        <v>3.99</v>
      </c>
      <c r="J4726" s="169">
        <v>1</v>
      </c>
    </row>
    <row r="4727" spans="1:10" hidden="1" x14ac:dyDescent="0.25">
      <c r="A4727" s="169">
        <v>58263</v>
      </c>
      <c r="B4727" s="170" t="s">
        <v>3629</v>
      </c>
      <c r="C4727" s="170" t="s">
        <v>11</v>
      </c>
      <c r="D4727" s="170" t="s">
        <v>12</v>
      </c>
      <c r="E4727" s="170">
        <v>473</v>
      </c>
      <c r="F4727" s="170">
        <v>24</v>
      </c>
      <c r="G4727" s="171">
        <v>5</v>
      </c>
      <c r="H4727" s="170" t="s">
        <v>2503</v>
      </c>
      <c r="I4727" s="171">
        <v>3.99</v>
      </c>
      <c r="J4727" s="169">
        <v>1</v>
      </c>
    </row>
    <row r="4728" spans="1:10" hidden="1" x14ac:dyDescent="0.25">
      <c r="A4728" s="169">
        <v>58266</v>
      </c>
      <c r="B4728" s="170" t="s">
        <v>3630</v>
      </c>
      <c r="C4728" s="170" t="s">
        <v>11</v>
      </c>
      <c r="D4728" s="170" t="s">
        <v>12</v>
      </c>
      <c r="E4728" s="170">
        <v>473</v>
      </c>
      <c r="F4728" s="170">
        <v>24</v>
      </c>
      <c r="G4728" s="171">
        <v>5</v>
      </c>
      <c r="H4728" s="170" t="s">
        <v>2503</v>
      </c>
      <c r="I4728" s="171">
        <v>3.99</v>
      </c>
      <c r="J4728" s="169">
        <v>1</v>
      </c>
    </row>
    <row r="4729" spans="1:10" hidden="1" x14ac:dyDescent="0.25">
      <c r="A4729" s="169">
        <v>58266</v>
      </c>
      <c r="B4729" s="170" t="s">
        <v>3630</v>
      </c>
      <c r="C4729" s="170" t="s">
        <v>11</v>
      </c>
      <c r="D4729" s="170" t="s">
        <v>12</v>
      </c>
      <c r="E4729" s="170">
        <v>473</v>
      </c>
      <c r="F4729" s="170">
        <v>24</v>
      </c>
      <c r="G4729" s="171">
        <v>5</v>
      </c>
      <c r="H4729" s="170" t="s">
        <v>1407</v>
      </c>
      <c r="I4729" s="171">
        <v>3.99</v>
      </c>
      <c r="J4729" s="169">
        <v>1</v>
      </c>
    </row>
    <row r="4730" spans="1:10" hidden="1" x14ac:dyDescent="0.25">
      <c r="A4730" s="169">
        <v>58293</v>
      </c>
      <c r="B4730" s="170" t="s">
        <v>3631</v>
      </c>
      <c r="C4730" s="170" t="s">
        <v>263</v>
      </c>
      <c r="D4730" s="170" t="s">
        <v>935</v>
      </c>
      <c r="E4730" s="170">
        <v>1892</v>
      </c>
      <c r="F4730" s="170">
        <v>6</v>
      </c>
      <c r="G4730" s="171">
        <v>4.5</v>
      </c>
      <c r="H4730" s="170" t="s">
        <v>54</v>
      </c>
      <c r="I4730" s="171">
        <v>16.29</v>
      </c>
      <c r="J4730" s="169">
        <v>4</v>
      </c>
    </row>
    <row r="4731" spans="1:10" hidden="1" x14ac:dyDescent="0.25">
      <c r="A4731" s="169">
        <v>58293</v>
      </c>
      <c r="B4731" s="170" t="s">
        <v>3631</v>
      </c>
      <c r="C4731" s="170" t="s">
        <v>263</v>
      </c>
      <c r="D4731" s="170" t="s">
        <v>935</v>
      </c>
      <c r="E4731" s="170">
        <v>1892</v>
      </c>
      <c r="F4731" s="170">
        <v>6</v>
      </c>
      <c r="G4731" s="171">
        <v>4.5</v>
      </c>
      <c r="H4731" s="170" t="s">
        <v>54</v>
      </c>
      <c r="I4731" s="171">
        <v>16.29</v>
      </c>
      <c r="J4731" s="169">
        <v>4</v>
      </c>
    </row>
    <row r="4732" spans="1:10" hidden="1" x14ac:dyDescent="0.25">
      <c r="A4732" s="169">
        <v>58294</v>
      </c>
      <c r="B4732" s="170" t="s">
        <v>3632</v>
      </c>
      <c r="C4732" s="170" t="s">
        <v>263</v>
      </c>
      <c r="D4732" s="170" t="s">
        <v>935</v>
      </c>
      <c r="E4732" s="170">
        <v>1892</v>
      </c>
      <c r="F4732" s="170">
        <v>6</v>
      </c>
      <c r="G4732" s="171">
        <v>4.5</v>
      </c>
      <c r="H4732" s="170" t="s">
        <v>54</v>
      </c>
      <c r="I4732" s="171">
        <v>16.690000000000001</v>
      </c>
      <c r="J4732" s="169">
        <v>4</v>
      </c>
    </row>
    <row r="4733" spans="1:10" hidden="1" x14ac:dyDescent="0.25">
      <c r="A4733" s="169">
        <v>58294</v>
      </c>
      <c r="B4733" s="170" t="s">
        <v>3632</v>
      </c>
      <c r="C4733" s="170" t="s">
        <v>263</v>
      </c>
      <c r="D4733" s="170" t="s">
        <v>935</v>
      </c>
      <c r="E4733" s="170">
        <v>1892</v>
      </c>
      <c r="F4733" s="170">
        <v>6</v>
      </c>
      <c r="G4733" s="171">
        <v>4.5</v>
      </c>
      <c r="H4733" s="170" t="s">
        <v>54</v>
      </c>
      <c r="I4733" s="171">
        <v>16.690000000000001</v>
      </c>
      <c r="J4733" s="169">
        <v>4</v>
      </c>
    </row>
    <row r="4734" spans="1:10" hidden="1" x14ac:dyDescent="0.25">
      <c r="A4734" s="169">
        <v>58301</v>
      </c>
      <c r="B4734" s="170" t="s">
        <v>3633</v>
      </c>
      <c r="C4734" s="170" t="s">
        <v>11</v>
      </c>
      <c r="D4734" s="170" t="s">
        <v>303</v>
      </c>
      <c r="E4734" s="170">
        <v>750</v>
      </c>
      <c r="F4734" s="170">
        <v>12</v>
      </c>
      <c r="G4734" s="171">
        <v>8.6999999999999993</v>
      </c>
      <c r="H4734" s="170" t="s">
        <v>1324</v>
      </c>
      <c r="I4734" s="171">
        <v>16</v>
      </c>
      <c r="J4734" s="169">
        <v>1</v>
      </c>
    </row>
    <row r="4735" spans="1:10" hidden="1" x14ac:dyDescent="0.25">
      <c r="A4735" s="169">
        <v>58301</v>
      </c>
      <c r="B4735" s="170" t="s">
        <v>3633</v>
      </c>
      <c r="C4735" s="170" t="s">
        <v>11</v>
      </c>
      <c r="D4735" s="170" t="s">
        <v>303</v>
      </c>
      <c r="E4735" s="170">
        <v>750</v>
      </c>
      <c r="F4735" s="170">
        <v>12</v>
      </c>
      <c r="G4735" s="171">
        <v>8.6999999999999993</v>
      </c>
      <c r="H4735" s="170" t="s">
        <v>1324</v>
      </c>
      <c r="I4735" s="171">
        <v>16</v>
      </c>
      <c r="J4735" s="169">
        <v>1</v>
      </c>
    </row>
    <row r="4736" spans="1:10" hidden="1" x14ac:dyDescent="0.25">
      <c r="A4736" s="169">
        <v>58308</v>
      </c>
      <c r="B4736" s="170" t="s">
        <v>3634</v>
      </c>
      <c r="C4736" s="170" t="s">
        <v>24</v>
      </c>
      <c r="D4736" s="170" t="s">
        <v>382</v>
      </c>
      <c r="E4736" s="170">
        <v>750</v>
      </c>
      <c r="F4736" s="170">
        <v>6</v>
      </c>
      <c r="G4736" s="171">
        <v>13.5</v>
      </c>
      <c r="H4736" s="170" t="s">
        <v>1511</v>
      </c>
      <c r="I4736" s="171">
        <v>20.3</v>
      </c>
      <c r="J4736" s="169">
        <v>1</v>
      </c>
    </row>
    <row r="4737" spans="1:10" hidden="1" x14ac:dyDescent="0.25">
      <c r="A4737" s="169">
        <v>58351</v>
      </c>
      <c r="B4737" s="170" t="s">
        <v>3635</v>
      </c>
      <c r="C4737" s="170" t="s">
        <v>24</v>
      </c>
      <c r="D4737" s="170" t="s">
        <v>58</v>
      </c>
      <c r="E4737" s="170">
        <v>750</v>
      </c>
      <c r="F4737" s="170">
        <v>12</v>
      </c>
      <c r="G4737" s="171">
        <v>13.1</v>
      </c>
      <c r="H4737" s="170" t="s">
        <v>26</v>
      </c>
      <c r="I4737" s="171">
        <v>19.989999999999998</v>
      </c>
      <c r="J4737" s="169">
        <v>1</v>
      </c>
    </row>
    <row r="4738" spans="1:10" hidden="1" x14ac:dyDescent="0.25">
      <c r="A4738" s="169">
        <v>58352</v>
      </c>
      <c r="B4738" s="170" t="s">
        <v>3636</v>
      </c>
      <c r="C4738" s="170" t="s">
        <v>24</v>
      </c>
      <c r="D4738" s="170" t="s">
        <v>34</v>
      </c>
      <c r="E4738" s="170">
        <v>750</v>
      </c>
      <c r="F4738" s="170">
        <v>12</v>
      </c>
      <c r="G4738" s="171">
        <v>13</v>
      </c>
      <c r="H4738" s="170" t="s">
        <v>26</v>
      </c>
      <c r="I4738" s="171">
        <v>17.989999999999998</v>
      </c>
      <c r="J4738" s="169">
        <v>1</v>
      </c>
    </row>
    <row r="4739" spans="1:10" hidden="1" x14ac:dyDescent="0.25">
      <c r="A4739" s="169">
        <v>58355</v>
      </c>
      <c r="B4739" s="170" t="s">
        <v>3637</v>
      </c>
      <c r="C4739" s="170" t="s">
        <v>24</v>
      </c>
      <c r="D4739" s="170" t="s">
        <v>166</v>
      </c>
      <c r="E4739" s="170">
        <v>750</v>
      </c>
      <c r="F4739" s="170">
        <v>12</v>
      </c>
      <c r="G4739" s="171">
        <v>12.8</v>
      </c>
      <c r="H4739" s="170" t="s">
        <v>26</v>
      </c>
      <c r="I4739" s="171">
        <v>19.989999999999998</v>
      </c>
      <c r="J4739" s="169">
        <v>1</v>
      </c>
    </row>
    <row r="4740" spans="1:10" hidden="1" x14ac:dyDescent="0.25">
      <c r="A4740" s="169">
        <v>58356</v>
      </c>
      <c r="B4740" s="170" t="s">
        <v>3638</v>
      </c>
      <c r="C4740" s="170" t="s">
        <v>24</v>
      </c>
      <c r="D4740" s="170" t="s">
        <v>34</v>
      </c>
      <c r="E4740" s="170">
        <v>750</v>
      </c>
      <c r="F4740" s="170">
        <v>12</v>
      </c>
      <c r="G4740" s="171">
        <v>12</v>
      </c>
      <c r="H4740" s="170" t="s">
        <v>26</v>
      </c>
      <c r="I4740" s="171">
        <v>19.989999999999998</v>
      </c>
      <c r="J4740" s="169">
        <v>1</v>
      </c>
    </row>
    <row r="4741" spans="1:10" hidden="1" x14ac:dyDescent="0.25">
      <c r="A4741" s="169">
        <v>58387</v>
      </c>
      <c r="B4741" s="170" t="s">
        <v>3639</v>
      </c>
      <c r="C4741" s="170" t="s">
        <v>11</v>
      </c>
      <c r="D4741" s="170" t="s">
        <v>211</v>
      </c>
      <c r="E4741" s="170">
        <v>2840</v>
      </c>
      <c r="F4741" s="170">
        <v>3</v>
      </c>
      <c r="G4741" s="171">
        <v>4</v>
      </c>
      <c r="H4741" s="170" t="s">
        <v>13</v>
      </c>
      <c r="I4741" s="171">
        <v>18.29</v>
      </c>
      <c r="J4741" s="169">
        <v>8</v>
      </c>
    </row>
    <row r="4742" spans="1:10" hidden="1" x14ac:dyDescent="0.25">
      <c r="A4742" s="169">
        <v>58387</v>
      </c>
      <c r="B4742" s="170" t="s">
        <v>3639</v>
      </c>
      <c r="C4742" s="170" t="s">
        <v>11</v>
      </c>
      <c r="D4742" s="170" t="s">
        <v>211</v>
      </c>
      <c r="E4742" s="170">
        <v>2840</v>
      </c>
      <c r="F4742" s="170">
        <v>3</v>
      </c>
      <c r="G4742" s="171">
        <v>4</v>
      </c>
      <c r="H4742" s="170" t="s">
        <v>13</v>
      </c>
      <c r="I4742" s="171">
        <v>18.29</v>
      </c>
      <c r="J4742" s="169">
        <v>8</v>
      </c>
    </row>
    <row r="4743" spans="1:10" hidden="1" x14ac:dyDescent="0.25">
      <c r="A4743" s="169">
        <v>58390</v>
      </c>
      <c r="B4743" s="170" t="s">
        <v>3640</v>
      </c>
      <c r="C4743" s="170" t="s">
        <v>11</v>
      </c>
      <c r="D4743" s="170" t="s">
        <v>12</v>
      </c>
      <c r="E4743" s="170">
        <v>710</v>
      </c>
      <c r="F4743" s="170">
        <v>12</v>
      </c>
      <c r="G4743" s="171">
        <v>5</v>
      </c>
      <c r="H4743" s="170" t="s">
        <v>13</v>
      </c>
      <c r="I4743" s="171">
        <v>4.49</v>
      </c>
      <c r="J4743" s="169">
        <v>1</v>
      </c>
    </row>
    <row r="4744" spans="1:10" hidden="1" x14ac:dyDescent="0.25">
      <c r="A4744" s="169">
        <v>58390</v>
      </c>
      <c r="B4744" s="170" t="s">
        <v>3640</v>
      </c>
      <c r="C4744" s="170" t="s">
        <v>11</v>
      </c>
      <c r="D4744" s="170" t="s">
        <v>12</v>
      </c>
      <c r="E4744" s="170">
        <v>710</v>
      </c>
      <c r="F4744" s="170">
        <v>12</v>
      </c>
      <c r="G4744" s="171">
        <v>5</v>
      </c>
      <c r="H4744" s="170" t="s">
        <v>13</v>
      </c>
      <c r="I4744" s="171">
        <v>4.49</v>
      </c>
      <c r="J4744" s="169">
        <v>1</v>
      </c>
    </row>
    <row r="4745" spans="1:10" hidden="1" x14ac:dyDescent="0.25">
      <c r="A4745" s="169">
        <v>58404</v>
      </c>
      <c r="B4745" s="170" t="s">
        <v>21</v>
      </c>
      <c r="C4745" s="170" t="s">
        <v>15</v>
      </c>
      <c r="D4745" s="170" t="s">
        <v>16</v>
      </c>
      <c r="E4745" s="170">
        <v>1750</v>
      </c>
      <c r="F4745" s="170">
        <v>6</v>
      </c>
      <c r="G4745" s="171">
        <v>40</v>
      </c>
      <c r="H4745" s="170" t="s">
        <v>22</v>
      </c>
      <c r="I4745" s="171">
        <v>54.65</v>
      </c>
      <c r="J4745" s="169">
        <v>1</v>
      </c>
    </row>
    <row r="4746" spans="1:10" hidden="1" x14ac:dyDescent="0.25">
      <c r="A4746" s="169">
        <v>58410</v>
      </c>
      <c r="B4746" s="170" t="s">
        <v>3641</v>
      </c>
      <c r="C4746" s="170" t="s">
        <v>24</v>
      </c>
      <c r="D4746" s="170" t="s">
        <v>25</v>
      </c>
      <c r="E4746" s="170">
        <v>750</v>
      </c>
      <c r="F4746" s="170">
        <v>6</v>
      </c>
      <c r="G4746" s="171">
        <v>9.5</v>
      </c>
      <c r="H4746" s="170" t="s">
        <v>1511</v>
      </c>
      <c r="I4746" s="171">
        <v>32.99</v>
      </c>
      <c r="J4746" s="169">
        <v>1</v>
      </c>
    </row>
    <row r="4747" spans="1:10" hidden="1" x14ac:dyDescent="0.25">
      <c r="A4747" s="169">
        <v>58413</v>
      </c>
      <c r="B4747" s="170" t="s">
        <v>3642</v>
      </c>
      <c r="C4747" s="170" t="s">
        <v>11</v>
      </c>
      <c r="D4747" s="170" t="s">
        <v>303</v>
      </c>
      <c r="E4747" s="170">
        <v>473</v>
      </c>
      <c r="F4747" s="170">
        <v>24</v>
      </c>
      <c r="G4747" s="171">
        <v>6.2</v>
      </c>
      <c r="H4747" s="170" t="s">
        <v>1362</v>
      </c>
      <c r="I4747" s="171">
        <v>5.0999999999999996</v>
      </c>
      <c r="J4747" s="169">
        <v>1</v>
      </c>
    </row>
    <row r="4748" spans="1:10" hidden="1" x14ac:dyDescent="0.25">
      <c r="A4748" s="169">
        <v>58413</v>
      </c>
      <c r="B4748" s="170" t="s">
        <v>3642</v>
      </c>
      <c r="C4748" s="170" t="s">
        <v>11</v>
      </c>
      <c r="D4748" s="170" t="s">
        <v>303</v>
      </c>
      <c r="E4748" s="170">
        <v>473</v>
      </c>
      <c r="F4748" s="170">
        <v>24</v>
      </c>
      <c r="G4748" s="171">
        <v>6.2</v>
      </c>
      <c r="H4748" s="170" t="s">
        <v>1362</v>
      </c>
      <c r="I4748" s="171">
        <v>5.0999999999999996</v>
      </c>
      <c r="J4748" s="169">
        <v>1</v>
      </c>
    </row>
    <row r="4749" spans="1:10" hidden="1" x14ac:dyDescent="0.25">
      <c r="A4749" s="169">
        <v>58423</v>
      </c>
      <c r="B4749" s="170" t="s">
        <v>3643</v>
      </c>
      <c r="C4749" s="170" t="s">
        <v>24</v>
      </c>
      <c r="D4749" s="170" t="s">
        <v>25</v>
      </c>
      <c r="E4749" s="170">
        <v>750</v>
      </c>
      <c r="F4749" s="170">
        <v>6</v>
      </c>
      <c r="G4749" s="171">
        <v>9.5</v>
      </c>
      <c r="H4749" s="170" t="s">
        <v>1511</v>
      </c>
      <c r="I4749" s="171">
        <v>32.99</v>
      </c>
      <c r="J4749" s="169">
        <v>1</v>
      </c>
    </row>
    <row r="4750" spans="1:10" hidden="1" x14ac:dyDescent="0.25">
      <c r="A4750" s="169">
        <v>58424</v>
      </c>
      <c r="B4750" s="170" t="s">
        <v>3644</v>
      </c>
      <c r="C4750" s="170" t="s">
        <v>11</v>
      </c>
      <c r="D4750" s="170" t="s">
        <v>267</v>
      </c>
      <c r="E4750" s="170">
        <v>473</v>
      </c>
      <c r="F4750" s="170">
        <v>24</v>
      </c>
      <c r="G4750" s="171">
        <v>4.7</v>
      </c>
      <c r="H4750" s="170" t="s">
        <v>2850</v>
      </c>
      <c r="I4750" s="171">
        <v>4.25</v>
      </c>
      <c r="J4750" s="169">
        <v>1</v>
      </c>
    </row>
    <row r="4751" spans="1:10" hidden="1" x14ac:dyDescent="0.25">
      <c r="A4751" s="169">
        <v>58424</v>
      </c>
      <c r="B4751" s="170" t="s">
        <v>3644</v>
      </c>
      <c r="C4751" s="170" t="s">
        <v>11</v>
      </c>
      <c r="D4751" s="170" t="s">
        <v>267</v>
      </c>
      <c r="E4751" s="170">
        <v>473</v>
      </c>
      <c r="F4751" s="170">
        <v>24</v>
      </c>
      <c r="G4751" s="171">
        <v>4.7</v>
      </c>
      <c r="H4751" s="170" t="s">
        <v>2850</v>
      </c>
      <c r="I4751" s="171">
        <v>4.25</v>
      </c>
      <c r="J4751" s="169">
        <v>1</v>
      </c>
    </row>
    <row r="4752" spans="1:10" hidden="1" x14ac:dyDescent="0.25">
      <c r="A4752" s="169">
        <v>58425</v>
      </c>
      <c r="B4752" s="170" t="s">
        <v>3645</v>
      </c>
      <c r="C4752" s="170" t="s">
        <v>11</v>
      </c>
      <c r="D4752" s="170" t="s">
        <v>267</v>
      </c>
      <c r="E4752" s="170">
        <v>473</v>
      </c>
      <c r="F4752" s="170">
        <v>24</v>
      </c>
      <c r="G4752" s="171">
        <v>5.3</v>
      </c>
      <c r="H4752" s="170" t="s">
        <v>2850</v>
      </c>
      <c r="I4752" s="171">
        <v>4.25</v>
      </c>
      <c r="J4752" s="169">
        <v>1</v>
      </c>
    </row>
    <row r="4753" spans="1:10" hidden="1" x14ac:dyDescent="0.25">
      <c r="A4753" s="169">
        <v>58425</v>
      </c>
      <c r="B4753" s="170" t="s">
        <v>3645</v>
      </c>
      <c r="C4753" s="170" t="s">
        <v>11</v>
      </c>
      <c r="D4753" s="170" t="s">
        <v>267</v>
      </c>
      <c r="E4753" s="170">
        <v>473</v>
      </c>
      <c r="F4753" s="170">
        <v>24</v>
      </c>
      <c r="G4753" s="171">
        <v>5.3</v>
      </c>
      <c r="H4753" s="170" t="s">
        <v>2850</v>
      </c>
      <c r="I4753" s="171">
        <v>4.25</v>
      </c>
      <c r="J4753" s="169">
        <v>1</v>
      </c>
    </row>
    <row r="4754" spans="1:10" hidden="1" x14ac:dyDescent="0.25">
      <c r="A4754" s="169">
        <v>58427</v>
      </c>
      <c r="B4754" s="170" t="s">
        <v>3646</v>
      </c>
      <c r="C4754" s="170" t="s">
        <v>11</v>
      </c>
      <c r="D4754" s="170" t="s">
        <v>211</v>
      </c>
      <c r="E4754" s="170">
        <v>473</v>
      </c>
      <c r="F4754" s="170">
        <v>24</v>
      </c>
      <c r="G4754" s="171">
        <v>4</v>
      </c>
      <c r="H4754" s="170" t="s">
        <v>982</v>
      </c>
      <c r="I4754" s="171">
        <v>3.79</v>
      </c>
      <c r="J4754" s="169">
        <v>1</v>
      </c>
    </row>
    <row r="4755" spans="1:10" hidden="1" x14ac:dyDescent="0.25">
      <c r="A4755" s="169">
        <v>58427</v>
      </c>
      <c r="B4755" s="170" t="s">
        <v>3646</v>
      </c>
      <c r="C4755" s="170" t="s">
        <v>11</v>
      </c>
      <c r="D4755" s="170" t="s">
        <v>211</v>
      </c>
      <c r="E4755" s="170">
        <v>473</v>
      </c>
      <c r="F4755" s="170">
        <v>24</v>
      </c>
      <c r="G4755" s="171">
        <v>4</v>
      </c>
      <c r="H4755" s="170" t="s">
        <v>982</v>
      </c>
      <c r="I4755" s="171">
        <v>3.79</v>
      </c>
      <c r="J4755" s="169">
        <v>1</v>
      </c>
    </row>
    <row r="4756" spans="1:10" hidden="1" x14ac:dyDescent="0.25">
      <c r="A4756" s="169">
        <v>58449</v>
      </c>
      <c r="B4756" s="170" t="s">
        <v>3647</v>
      </c>
      <c r="C4756" s="170" t="s">
        <v>15</v>
      </c>
      <c r="D4756" s="170" t="s">
        <v>19</v>
      </c>
      <c r="E4756" s="170">
        <v>750</v>
      </c>
      <c r="F4756" s="170">
        <v>6</v>
      </c>
      <c r="G4756" s="171">
        <v>40</v>
      </c>
      <c r="H4756" s="170" t="s">
        <v>3146</v>
      </c>
      <c r="I4756" s="171">
        <v>37.99</v>
      </c>
      <c r="J4756" s="169">
        <v>1</v>
      </c>
    </row>
    <row r="4757" spans="1:10" hidden="1" x14ac:dyDescent="0.25">
      <c r="A4757" s="169">
        <v>58453</v>
      </c>
      <c r="B4757" s="170" t="s">
        <v>3648</v>
      </c>
      <c r="C4757" s="170" t="s">
        <v>11</v>
      </c>
      <c r="D4757" s="170" t="s">
        <v>211</v>
      </c>
      <c r="E4757" s="170">
        <v>473</v>
      </c>
      <c r="F4757" s="170">
        <v>24</v>
      </c>
      <c r="G4757" s="171">
        <v>3.5</v>
      </c>
      <c r="H4757" s="170" t="s">
        <v>1324</v>
      </c>
      <c r="I4757" s="171">
        <v>4</v>
      </c>
      <c r="J4757" s="169">
        <v>1</v>
      </c>
    </row>
    <row r="4758" spans="1:10" hidden="1" x14ac:dyDescent="0.25">
      <c r="A4758" s="169">
        <v>58453</v>
      </c>
      <c r="B4758" s="170" t="s">
        <v>3648</v>
      </c>
      <c r="C4758" s="170" t="s">
        <v>11</v>
      </c>
      <c r="D4758" s="170" t="s">
        <v>211</v>
      </c>
      <c r="E4758" s="170">
        <v>473</v>
      </c>
      <c r="F4758" s="170">
        <v>24</v>
      </c>
      <c r="G4758" s="171">
        <v>3.5</v>
      </c>
      <c r="H4758" s="170" t="s">
        <v>1324</v>
      </c>
      <c r="I4758" s="171">
        <v>4</v>
      </c>
      <c r="J4758" s="169">
        <v>1</v>
      </c>
    </row>
    <row r="4759" spans="1:10" hidden="1" x14ac:dyDescent="0.25">
      <c r="A4759" s="169">
        <v>58459</v>
      </c>
      <c r="B4759" s="170" t="s">
        <v>3649</v>
      </c>
      <c r="C4759" s="170" t="s">
        <v>11</v>
      </c>
      <c r="D4759" s="170" t="s">
        <v>12</v>
      </c>
      <c r="E4759" s="170">
        <v>473</v>
      </c>
      <c r="F4759" s="170">
        <v>24</v>
      </c>
      <c r="G4759" s="171">
        <v>5</v>
      </c>
      <c r="H4759" s="170" t="s">
        <v>3341</v>
      </c>
      <c r="I4759" s="171">
        <v>5.55</v>
      </c>
      <c r="J4759" s="169">
        <v>1</v>
      </c>
    </row>
    <row r="4760" spans="1:10" hidden="1" x14ac:dyDescent="0.25">
      <c r="A4760" s="169">
        <v>58459</v>
      </c>
      <c r="B4760" s="170" t="s">
        <v>3649</v>
      </c>
      <c r="C4760" s="170" t="s">
        <v>11</v>
      </c>
      <c r="D4760" s="170" t="s">
        <v>12</v>
      </c>
      <c r="E4760" s="170">
        <v>473</v>
      </c>
      <c r="F4760" s="170">
        <v>24</v>
      </c>
      <c r="G4760" s="171">
        <v>5</v>
      </c>
      <c r="H4760" s="170" t="s">
        <v>3341</v>
      </c>
      <c r="I4760" s="171">
        <v>5.55</v>
      </c>
      <c r="J4760" s="169">
        <v>1</v>
      </c>
    </row>
    <row r="4761" spans="1:10" hidden="1" x14ac:dyDescent="0.25">
      <c r="A4761" s="169">
        <v>58486</v>
      </c>
      <c r="B4761" s="170" t="s">
        <v>3650</v>
      </c>
      <c r="C4761" s="170" t="s">
        <v>11</v>
      </c>
      <c r="D4761" s="170" t="s">
        <v>211</v>
      </c>
      <c r="E4761" s="170">
        <v>473</v>
      </c>
      <c r="F4761" s="170">
        <v>24</v>
      </c>
      <c r="G4761" s="171">
        <v>4</v>
      </c>
      <c r="H4761" s="170" t="s">
        <v>2850</v>
      </c>
      <c r="I4761" s="171">
        <v>3.9</v>
      </c>
      <c r="J4761" s="169">
        <v>1</v>
      </c>
    </row>
    <row r="4762" spans="1:10" hidden="1" x14ac:dyDescent="0.25">
      <c r="A4762" s="169">
        <v>58486</v>
      </c>
      <c r="B4762" s="170" t="s">
        <v>3650</v>
      </c>
      <c r="C4762" s="170" t="s">
        <v>11</v>
      </c>
      <c r="D4762" s="170" t="s">
        <v>211</v>
      </c>
      <c r="E4762" s="170">
        <v>473</v>
      </c>
      <c r="F4762" s="170">
        <v>24</v>
      </c>
      <c r="G4762" s="171">
        <v>4</v>
      </c>
      <c r="H4762" s="170" t="s">
        <v>2850</v>
      </c>
      <c r="I4762" s="171">
        <v>3.9</v>
      </c>
      <c r="J4762" s="169">
        <v>1</v>
      </c>
    </row>
    <row r="4763" spans="1:10" hidden="1" x14ac:dyDescent="0.25">
      <c r="A4763" s="169">
        <v>58487</v>
      </c>
      <c r="B4763" s="170" t="s">
        <v>3651</v>
      </c>
      <c r="C4763" s="170" t="s">
        <v>11</v>
      </c>
      <c r="D4763" s="170" t="s">
        <v>12</v>
      </c>
      <c r="E4763" s="170">
        <v>473</v>
      </c>
      <c r="F4763" s="170">
        <v>24</v>
      </c>
      <c r="G4763" s="171">
        <v>5</v>
      </c>
      <c r="H4763" s="170" t="s">
        <v>1457</v>
      </c>
      <c r="I4763" s="171">
        <v>4.09</v>
      </c>
      <c r="J4763" s="169">
        <v>1</v>
      </c>
    </row>
    <row r="4764" spans="1:10" hidden="1" x14ac:dyDescent="0.25">
      <c r="A4764" s="169">
        <v>58487</v>
      </c>
      <c r="B4764" s="170" t="s">
        <v>3651</v>
      </c>
      <c r="C4764" s="170" t="s">
        <v>11</v>
      </c>
      <c r="D4764" s="170" t="s">
        <v>12</v>
      </c>
      <c r="E4764" s="170">
        <v>473</v>
      </c>
      <c r="F4764" s="170">
        <v>24</v>
      </c>
      <c r="G4764" s="171">
        <v>5</v>
      </c>
      <c r="H4764" s="170" t="s">
        <v>1457</v>
      </c>
      <c r="I4764" s="171">
        <v>4.09</v>
      </c>
      <c r="J4764" s="169">
        <v>1</v>
      </c>
    </row>
    <row r="4765" spans="1:10" hidden="1" x14ac:dyDescent="0.25">
      <c r="A4765" s="169">
        <v>58488</v>
      </c>
      <c r="B4765" s="170" t="s">
        <v>3652</v>
      </c>
      <c r="C4765" s="170" t="s">
        <v>24</v>
      </c>
      <c r="D4765" s="170" t="s">
        <v>34</v>
      </c>
      <c r="E4765" s="170">
        <v>750</v>
      </c>
      <c r="F4765" s="170">
        <v>6</v>
      </c>
      <c r="G4765" s="171">
        <v>15</v>
      </c>
      <c r="H4765" s="170" t="s">
        <v>1511</v>
      </c>
      <c r="I4765" s="171">
        <v>19.95</v>
      </c>
      <c r="J4765" s="169">
        <v>1</v>
      </c>
    </row>
    <row r="4766" spans="1:10" hidden="1" x14ac:dyDescent="0.25">
      <c r="A4766" s="169">
        <v>58507</v>
      </c>
      <c r="B4766" s="170" t="s">
        <v>3653</v>
      </c>
      <c r="C4766" s="170" t="s">
        <v>24</v>
      </c>
      <c r="D4766" s="170" t="s">
        <v>38</v>
      </c>
      <c r="E4766" s="170">
        <v>750</v>
      </c>
      <c r="F4766" s="170">
        <v>12</v>
      </c>
      <c r="G4766" s="171">
        <v>13</v>
      </c>
      <c r="H4766" s="170" t="s">
        <v>378</v>
      </c>
      <c r="I4766" s="171">
        <v>18.989999999999998</v>
      </c>
      <c r="J4766" s="169">
        <v>1</v>
      </c>
    </row>
    <row r="4767" spans="1:10" hidden="1" x14ac:dyDescent="0.25">
      <c r="A4767" s="169">
        <v>58508</v>
      </c>
      <c r="B4767" s="170" t="s">
        <v>3654</v>
      </c>
      <c r="C4767" s="170" t="s">
        <v>11</v>
      </c>
      <c r="D4767" s="170" t="s">
        <v>303</v>
      </c>
      <c r="E4767" s="170">
        <v>473</v>
      </c>
      <c r="F4767" s="170">
        <v>24</v>
      </c>
      <c r="G4767" s="171">
        <v>6.5</v>
      </c>
      <c r="H4767" s="170" t="s">
        <v>1662</v>
      </c>
      <c r="I4767" s="171">
        <v>4.5</v>
      </c>
      <c r="J4767" s="169">
        <v>1</v>
      </c>
    </row>
    <row r="4768" spans="1:10" hidden="1" x14ac:dyDescent="0.25">
      <c r="A4768" s="169">
        <v>58508</v>
      </c>
      <c r="B4768" s="170" t="s">
        <v>3654</v>
      </c>
      <c r="C4768" s="170" t="s">
        <v>11</v>
      </c>
      <c r="D4768" s="170" t="s">
        <v>303</v>
      </c>
      <c r="E4768" s="170">
        <v>473</v>
      </c>
      <c r="F4768" s="170">
        <v>24</v>
      </c>
      <c r="G4768" s="171">
        <v>6.5</v>
      </c>
      <c r="H4768" s="170" t="s">
        <v>1662</v>
      </c>
      <c r="I4768" s="171">
        <v>4.5</v>
      </c>
      <c r="J4768" s="169">
        <v>1</v>
      </c>
    </row>
    <row r="4769" spans="1:10" hidden="1" x14ac:dyDescent="0.25">
      <c r="A4769" s="169">
        <v>58509</v>
      </c>
      <c r="B4769" s="170" t="s">
        <v>3655</v>
      </c>
      <c r="C4769" s="170" t="s">
        <v>24</v>
      </c>
      <c r="D4769" s="170" t="s">
        <v>611</v>
      </c>
      <c r="E4769" s="170">
        <v>750</v>
      </c>
      <c r="F4769" s="170">
        <v>12</v>
      </c>
      <c r="G4769" s="171">
        <v>13</v>
      </c>
      <c r="H4769" s="170" t="s">
        <v>47</v>
      </c>
      <c r="I4769" s="171">
        <v>14.99</v>
      </c>
      <c r="J4769" s="169">
        <v>1</v>
      </c>
    </row>
    <row r="4770" spans="1:10" hidden="1" x14ac:dyDescent="0.25">
      <c r="A4770" s="169">
        <v>58510</v>
      </c>
      <c r="B4770" s="170" t="s">
        <v>3656</v>
      </c>
      <c r="C4770" s="170" t="s">
        <v>24</v>
      </c>
      <c r="D4770" s="170" t="s">
        <v>34</v>
      </c>
      <c r="E4770" s="170">
        <v>750</v>
      </c>
      <c r="F4770" s="170">
        <v>12</v>
      </c>
      <c r="G4770" s="171">
        <v>14.5</v>
      </c>
      <c r="H4770" s="170" t="s">
        <v>2361</v>
      </c>
      <c r="I4770" s="171">
        <v>18.989999999999998</v>
      </c>
      <c r="J4770" s="169">
        <v>1</v>
      </c>
    </row>
    <row r="4771" spans="1:10" hidden="1" x14ac:dyDescent="0.25">
      <c r="A4771" s="169">
        <v>58557</v>
      </c>
      <c r="B4771" s="170" t="s">
        <v>3657</v>
      </c>
      <c r="C4771" s="170" t="s">
        <v>11</v>
      </c>
      <c r="D4771" s="170" t="s">
        <v>12</v>
      </c>
      <c r="E4771" s="170">
        <v>1892</v>
      </c>
      <c r="F4771" s="170">
        <v>6</v>
      </c>
      <c r="G4771" s="171">
        <v>5</v>
      </c>
      <c r="H4771" s="170" t="s">
        <v>54</v>
      </c>
      <c r="I4771" s="171">
        <v>15.19</v>
      </c>
      <c r="J4771" s="169">
        <v>4</v>
      </c>
    </row>
    <row r="4772" spans="1:10" hidden="1" x14ac:dyDescent="0.25">
      <c r="A4772" s="169">
        <v>58557</v>
      </c>
      <c r="B4772" s="170" t="s">
        <v>3657</v>
      </c>
      <c r="C4772" s="170" t="s">
        <v>11</v>
      </c>
      <c r="D4772" s="170" t="s">
        <v>12</v>
      </c>
      <c r="E4772" s="170">
        <v>1892</v>
      </c>
      <c r="F4772" s="170">
        <v>6</v>
      </c>
      <c r="G4772" s="171">
        <v>5</v>
      </c>
      <c r="H4772" s="170" t="s">
        <v>54</v>
      </c>
      <c r="I4772" s="171">
        <v>15.19</v>
      </c>
      <c r="J4772" s="169">
        <v>4</v>
      </c>
    </row>
    <row r="4773" spans="1:10" hidden="1" x14ac:dyDescent="0.25">
      <c r="A4773" s="169">
        <v>58560</v>
      </c>
      <c r="B4773" s="170" t="s">
        <v>3658</v>
      </c>
      <c r="C4773" s="170" t="s">
        <v>263</v>
      </c>
      <c r="D4773" s="170" t="s">
        <v>909</v>
      </c>
      <c r="E4773" s="170">
        <v>750</v>
      </c>
      <c r="F4773" s="170">
        <v>12</v>
      </c>
      <c r="G4773" s="171">
        <v>7</v>
      </c>
      <c r="H4773" s="170" t="s">
        <v>2655</v>
      </c>
      <c r="I4773" s="171">
        <v>16.989999999999998</v>
      </c>
      <c r="J4773" s="169">
        <v>1</v>
      </c>
    </row>
    <row r="4774" spans="1:10" hidden="1" x14ac:dyDescent="0.25">
      <c r="A4774" s="169">
        <v>58560</v>
      </c>
      <c r="B4774" s="170" t="s">
        <v>3658</v>
      </c>
      <c r="C4774" s="170" t="s">
        <v>263</v>
      </c>
      <c r="D4774" s="170" t="s">
        <v>909</v>
      </c>
      <c r="E4774" s="170">
        <v>750</v>
      </c>
      <c r="F4774" s="170">
        <v>12</v>
      </c>
      <c r="G4774" s="171">
        <v>7</v>
      </c>
      <c r="H4774" s="170" t="s">
        <v>2364</v>
      </c>
      <c r="I4774" s="171">
        <v>16.989999999999998</v>
      </c>
      <c r="J4774" s="169">
        <v>1</v>
      </c>
    </row>
    <row r="4775" spans="1:10" hidden="1" x14ac:dyDescent="0.25">
      <c r="A4775" s="169">
        <v>58569</v>
      </c>
      <c r="B4775" s="170" t="s">
        <v>3659</v>
      </c>
      <c r="C4775" s="170" t="s">
        <v>263</v>
      </c>
      <c r="D4775" s="170" t="s">
        <v>909</v>
      </c>
      <c r="E4775" s="170">
        <v>30000</v>
      </c>
      <c r="F4775" s="170">
        <v>1</v>
      </c>
      <c r="G4775" s="171">
        <v>6.5</v>
      </c>
      <c r="H4775" s="170" t="s">
        <v>2655</v>
      </c>
      <c r="I4775" s="171">
        <v>250</v>
      </c>
      <c r="J4775" s="169">
        <v>1</v>
      </c>
    </row>
    <row r="4776" spans="1:10" hidden="1" x14ac:dyDescent="0.25">
      <c r="A4776" s="169">
        <v>58569</v>
      </c>
      <c r="B4776" s="170" t="s">
        <v>3659</v>
      </c>
      <c r="C4776" s="170" t="s">
        <v>263</v>
      </c>
      <c r="D4776" s="170" t="s">
        <v>909</v>
      </c>
      <c r="E4776" s="170">
        <v>30000</v>
      </c>
      <c r="F4776" s="170">
        <v>1</v>
      </c>
      <c r="G4776" s="171">
        <v>6.5</v>
      </c>
      <c r="H4776" s="170" t="s">
        <v>2364</v>
      </c>
      <c r="I4776" s="171">
        <v>250</v>
      </c>
      <c r="J4776" s="169">
        <v>1</v>
      </c>
    </row>
    <row r="4777" spans="1:10" hidden="1" x14ac:dyDescent="0.25">
      <c r="A4777" s="169">
        <v>58570</v>
      </c>
      <c r="B4777" s="170" t="s">
        <v>3660</v>
      </c>
      <c r="C4777" s="170" t="s">
        <v>263</v>
      </c>
      <c r="D4777" s="170" t="s">
        <v>909</v>
      </c>
      <c r="E4777" s="170">
        <v>30000</v>
      </c>
      <c r="F4777" s="170">
        <v>1</v>
      </c>
      <c r="G4777" s="171">
        <v>7</v>
      </c>
      <c r="H4777" s="170" t="s">
        <v>2655</v>
      </c>
      <c r="I4777" s="171">
        <v>250</v>
      </c>
      <c r="J4777" s="169">
        <v>1</v>
      </c>
    </row>
    <row r="4778" spans="1:10" hidden="1" x14ac:dyDescent="0.25">
      <c r="A4778" s="169">
        <v>58570</v>
      </c>
      <c r="B4778" s="170" t="s">
        <v>3660</v>
      </c>
      <c r="C4778" s="170" t="s">
        <v>263</v>
      </c>
      <c r="D4778" s="170" t="s">
        <v>909</v>
      </c>
      <c r="E4778" s="170">
        <v>30000</v>
      </c>
      <c r="F4778" s="170">
        <v>1</v>
      </c>
      <c r="G4778" s="171">
        <v>7</v>
      </c>
      <c r="H4778" s="170" t="s">
        <v>2364</v>
      </c>
      <c r="I4778" s="171">
        <v>250</v>
      </c>
      <c r="J4778" s="169">
        <v>1</v>
      </c>
    </row>
    <row r="4779" spans="1:10" hidden="1" x14ac:dyDescent="0.25">
      <c r="A4779" s="169">
        <v>58574</v>
      </c>
      <c r="B4779" s="170" t="s">
        <v>3661</v>
      </c>
      <c r="C4779" s="170" t="s">
        <v>11</v>
      </c>
      <c r="D4779" s="170" t="s">
        <v>303</v>
      </c>
      <c r="E4779" s="170">
        <v>473</v>
      </c>
      <c r="F4779" s="170">
        <v>24</v>
      </c>
      <c r="G4779" s="171">
        <v>6.3</v>
      </c>
      <c r="H4779" s="170" t="s">
        <v>2261</v>
      </c>
      <c r="I4779" s="171">
        <v>4.5999999999999996</v>
      </c>
      <c r="J4779" s="169">
        <v>1</v>
      </c>
    </row>
    <row r="4780" spans="1:10" hidden="1" x14ac:dyDescent="0.25">
      <c r="A4780" s="169">
        <v>58574</v>
      </c>
      <c r="B4780" s="170" t="s">
        <v>3661</v>
      </c>
      <c r="C4780" s="170" t="s">
        <v>11</v>
      </c>
      <c r="D4780" s="170" t="s">
        <v>303</v>
      </c>
      <c r="E4780" s="170">
        <v>473</v>
      </c>
      <c r="F4780" s="170">
        <v>24</v>
      </c>
      <c r="G4780" s="171">
        <v>6.3</v>
      </c>
      <c r="H4780" s="170" t="s">
        <v>1407</v>
      </c>
      <c r="I4780" s="171">
        <v>4.5999999999999996</v>
      </c>
      <c r="J4780" s="169">
        <v>1</v>
      </c>
    </row>
    <row r="4781" spans="1:10" hidden="1" x14ac:dyDescent="0.25">
      <c r="A4781" s="169">
        <v>58575</v>
      </c>
      <c r="B4781" s="170" t="s">
        <v>3662</v>
      </c>
      <c r="C4781" s="170" t="s">
        <v>11</v>
      </c>
      <c r="D4781" s="170" t="s">
        <v>303</v>
      </c>
      <c r="E4781" s="170">
        <v>3784</v>
      </c>
      <c r="F4781" s="170">
        <v>3</v>
      </c>
      <c r="G4781" s="171">
        <v>5.7</v>
      </c>
      <c r="H4781" s="170" t="s">
        <v>1053</v>
      </c>
      <c r="I4781" s="171">
        <v>29.99</v>
      </c>
      <c r="J4781" s="169">
        <v>8</v>
      </c>
    </row>
    <row r="4782" spans="1:10" hidden="1" x14ac:dyDescent="0.25">
      <c r="A4782" s="169">
        <v>58580</v>
      </c>
      <c r="B4782" s="170" t="s">
        <v>3663</v>
      </c>
      <c r="C4782" s="170" t="s">
        <v>263</v>
      </c>
      <c r="D4782" s="170" t="s">
        <v>264</v>
      </c>
      <c r="E4782" s="170">
        <v>20000</v>
      </c>
      <c r="F4782" s="170">
        <v>1</v>
      </c>
      <c r="G4782" s="171">
        <v>7</v>
      </c>
      <c r="H4782" s="170" t="s">
        <v>285</v>
      </c>
      <c r="I4782" s="171">
        <v>141.63999999999999</v>
      </c>
      <c r="J4782" s="169">
        <v>1</v>
      </c>
    </row>
    <row r="4783" spans="1:10" hidden="1" x14ac:dyDescent="0.25">
      <c r="A4783" s="169">
        <v>58580</v>
      </c>
      <c r="B4783" s="170" t="s">
        <v>3663</v>
      </c>
      <c r="C4783" s="170" t="s">
        <v>263</v>
      </c>
      <c r="D4783" s="170" t="s">
        <v>264</v>
      </c>
      <c r="E4783" s="170">
        <v>20000</v>
      </c>
      <c r="F4783" s="170">
        <v>1</v>
      </c>
      <c r="G4783" s="171">
        <v>7</v>
      </c>
      <c r="H4783" s="170" t="s">
        <v>285</v>
      </c>
      <c r="I4783" s="171">
        <v>141.63999999999999</v>
      </c>
      <c r="J4783" s="169">
        <v>1</v>
      </c>
    </row>
    <row r="4784" spans="1:10" hidden="1" x14ac:dyDescent="0.25">
      <c r="A4784" s="169">
        <v>58581</v>
      </c>
      <c r="B4784" s="170" t="s">
        <v>3664</v>
      </c>
      <c r="C4784" s="170" t="s">
        <v>11</v>
      </c>
      <c r="D4784" s="170" t="s">
        <v>267</v>
      </c>
      <c r="E4784" s="170">
        <v>3784</v>
      </c>
      <c r="F4784" s="170">
        <v>3</v>
      </c>
      <c r="G4784" s="171">
        <v>5.5</v>
      </c>
      <c r="H4784" s="170" t="s">
        <v>1457</v>
      </c>
      <c r="I4784" s="171">
        <v>28.5</v>
      </c>
      <c r="J4784" s="169">
        <v>8</v>
      </c>
    </row>
    <row r="4785" spans="1:10" hidden="1" x14ac:dyDescent="0.25">
      <c r="A4785" s="169">
        <v>58581</v>
      </c>
      <c r="B4785" s="170" t="s">
        <v>3664</v>
      </c>
      <c r="C4785" s="170" t="s">
        <v>11</v>
      </c>
      <c r="D4785" s="170" t="s">
        <v>267</v>
      </c>
      <c r="E4785" s="170">
        <v>3784</v>
      </c>
      <c r="F4785" s="170">
        <v>3</v>
      </c>
      <c r="G4785" s="171">
        <v>5.5</v>
      </c>
      <c r="H4785" s="170" t="s">
        <v>1457</v>
      </c>
      <c r="I4785" s="171">
        <v>28.5</v>
      </c>
      <c r="J4785" s="169">
        <v>8</v>
      </c>
    </row>
    <row r="4786" spans="1:10" hidden="1" x14ac:dyDescent="0.25">
      <c r="A4786" s="169">
        <v>58596</v>
      </c>
      <c r="B4786" s="170" t="s">
        <v>3665</v>
      </c>
      <c r="C4786" s="170" t="s">
        <v>11</v>
      </c>
      <c r="D4786" s="170" t="s">
        <v>12</v>
      </c>
      <c r="E4786" s="170">
        <v>473</v>
      </c>
      <c r="F4786" s="170">
        <v>24</v>
      </c>
      <c r="G4786" s="171">
        <v>4.7</v>
      </c>
      <c r="H4786" s="170" t="s">
        <v>1362</v>
      </c>
      <c r="I4786" s="171">
        <v>4.5</v>
      </c>
      <c r="J4786" s="169">
        <v>1</v>
      </c>
    </row>
    <row r="4787" spans="1:10" hidden="1" x14ac:dyDescent="0.25">
      <c r="A4787" s="169">
        <v>58596</v>
      </c>
      <c r="B4787" s="170" t="s">
        <v>3665</v>
      </c>
      <c r="C4787" s="170" t="s">
        <v>11</v>
      </c>
      <c r="D4787" s="170" t="s">
        <v>12</v>
      </c>
      <c r="E4787" s="170">
        <v>473</v>
      </c>
      <c r="F4787" s="170">
        <v>24</v>
      </c>
      <c r="G4787" s="171">
        <v>4.7</v>
      </c>
      <c r="H4787" s="170" t="s">
        <v>1362</v>
      </c>
      <c r="I4787" s="171">
        <v>4.5</v>
      </c>
      <c r="J4787" s="169">
        <v>1</v>
      </c>
    </row>
    <row r="4788" spans="1:10" hidden="1" x14ac:dyDescent="0.25">
      <c r="A4788" s="169">
        <v>58603</v>
      </c>
      <c r="B4788" s="170" t="s">
        <v>3666</v>
      </c>
      <c r="C4788" s="170" t="s">
        <v>24</v>
      </c>
      <c r="D4788" s="170" t="s">
        <v>60</v>
      </c>
      <c r="E4788" s="170">
        <v>750</v>
      </c>
      <c r="F4788" s="170">
        <v>12</v>
      </c>
      <c r="G4788" s="171">
        <v>13</v>
      </c>
      <c r="H4788" s="170" t="s">
        <v>2786</v>
      </c>
      <c r="I4788" s="171">
        <v>20.99</v>
      </c>
      <c r="J4788" s="169">
        <v>1</v>
      </c>
    </row>
    <row r="4789" spans="1:10" hidden="1" x14ac:dyDescent="0.25">
      <c r="A4789" s="169">
        <v>58604</v>
      </c>
      <c r="B4789" s="170" t="s">
        <v>3667</v>
      </c>
      <c r="C4789" s="170" t="s">
        <v>263</v>
      </c>
      <c r="D4789" s="170" t="s">
        <v>264</v>
      </c>
      <c r="E4789" s="170">
        <v>58600</v>
      </c>
      <c r="F4789" s="170">
        <v>1</v>
      </c>
      <c r="G4789" s="171">
        <v>7</v>
      </c>
      <c r="H4789" s="170" t="s">
        <v>285</v>
      </c>
      <c r="I4789" s="171">
        <v>362.59</v>
      </c>
      <c r="J4789" s="169">
        <v>1</v>
      </c>
    </row>
    <row r="4790" spans="1:10" hidden="1" x14ac:dyDescent="0.25">
      <c r="A4790" s="169">
        <v>58604</v>
      </c>
      <c r="B4790" s="170" t="s">
        <v>3667</v>
      </c>
      <c r="C4790" s="170" t="s">
        <v>263</v>
      </c>
      <c r="D4790" s="170" t="s">
        <v>264</v>
      </c>
      <c r="E4790" s="170">
        <v>58600</v>
      </c>
      <c r="F4790" s="170">
        <v>1</v>
      </c>
      <c r="G4790" s="171">
        <v>7</v>
      </c>
      <c r="H4790" s="170" t="s">
        <v>285</v>
      </c>
      <c r="I4790" s="171">
        <v>362.59</v>
      </c>
      <c r="J4790" s="169">
        <v>1</v>
      </c>
    </row>
    <row r="4791" spans="1:10" hidden="1" x14ac:dyDescent="0.25">
      <c r="A4791" s="169">
        <v>58606</v>
      </c>
      <c r="B4791" s="170" t="s">
        <v>3668</v>
      </c>
      <c r="C4791" s="170" t="s">
        <v>263</v>
      </c>
      <c r="D4791" s="170" t="s">
        <v>806</v>
      </c>
      <c r="E4791" s="170">
        <v>58600</v>
      </c>
      <c r="F4791" s="170">
        <v>1</v>
      </c>
      <c r="G4791" s="171">
        <v>5</v>
      </c>
      <c r="H4791" s="170" t="s">
        <v>342</v>
      </c>
      <c r="I4791" s="171">
        <v>250.61</v>
      </c>
      <c r="J4791" s="169">
        <v>1</v>
      </c>
    </row>
    <row r="4792" spans="1:10" hidden="1" x14ac:dyDescent="0.25">
      <c r="A4792" s="169">
        <v>58606</v>
      </c>
      <c r="B4792" s="170" t="s">
        <v>3668</v>
      </c>
      <c r="C4792" s="170" t="s">
        <v>263</v>
      </c>
      <c r="D4792" s="170" t="s">
        <v>806</v>
      </c>
      <c r="E4792" s="170">
        <v>58600</v>
      </c>
      <c r="F4792" s="170">
        <v>1</v>
      </c>
      <c r="G4792" s="171">
        <v>5</v>
      </c>
      <c r="H4792" s="170" t="s">
        <v>342</v>
      </c>
      <c r="I4792" s="171">
        <v>250.61</v>
      </c>
      <c r="J4792" s="169">
        <v>1</v>
      </c>
    </row>
    <row r="4793" spans="1:10" hidden="1" x14ac:dyDescent="0.25">
      <c r="A4793" s="169">
        <v>58607</v>
      </c>
      <c r="B4793" s="170" t="s">
        <v>3669</v>
      </c>
      <c r="C4793" s="170" t="s">
        <v>24</v>
      </c>
      <c r="D4793" s="170" t="s">
        <v>34</v>
      </c>
      <c r="E4793" s="170">
        <v>750</v>
      </c>
      <c r="F4793" s="170">
        <v>12</v>
      </c>
      <c r="G4793" s="171">
        <v>14.5</v>
      </c>
      <c r="H4793" s="170" t="s">
        <v>141</v>
      </c>
      <c r="I4793" s="171">
        <v>15.99</v>
      </c>
      <c r="J4793" s="169">
        <v>1</v>
      </c>
    </row>
    <row r="4794" spans="1:10" hidden="1" x14ac:dyDescent="0.25">
      <c r="A4794" s="169">
        <v>58617</v>
      </c>
      <c r="B4794" s="170" t="s">
        <v>3670</v>
      </c>
      <c r="C4794" s="170" t="s">
        <v>24</v>
      </c>
      <c r="D4794" s="170" t="s">
        <v>34</v>
      </c>
      <c r="E4794" s="170">
        <v>750</v>
      </c>
      <c r="F4794" s="170">
        <v>12</v>
      </c>
      <c r="G4794" s="171">
        <v>14</v>
      </c>
      <c r="H4794" s="170" t="s">
        <v>783</v>
      </c>
      <c r="I4794" s="171">
        <v>24.99</v>
      </c>
      <c r="J4794" s="169">
        <v>1</v>
      </c>
    </row>
    <row r="4795" spans="1:10" hidden="1" x14ac:dyDescent="0.25">
      <c r="A4795" s="169">
        <v>58637</v>
      </c>
      <c r="B4795" s="170" t="s">
        <v>3671</v>
      </c>
      <c r="C4795" s="170" t="s">
        <v>11</v>
      </c>
      <c r="D4795" s="170" t="s">
        <v>267</v>
      </c>
      <c r="E4795" s="170">
        <v>2840</v>
      </c>
      <c r="F4795" s="170">
        <v>3</v>
      </c>
      <c r="G4795" s="171">
        <v>2.5</v>
      </c>
      <c r="H4795" s="170" t="s">
        <v>1623</v>
      </c>
      <c r="I4795" s="171">
        <v>20.94</v>
      </c>
      <c r="J4795" s="169">
        <v>8</v>
      </c>
    </row>
    <row r="4796" spans="1:10" hidden="1" x14ac:dyDescent="0.25">
      <c r="A4796" s="169">
        <v>58637</v>
      </c>
      <c r="B4796" s="170" t="s">
        <v>3671</v>
      </c>
      <c r="C4796" s="170" t="s">
        <v>11</v>
      </c>
      <c r="D4796" s="170" t="s">
        <v>267</v>
      </c>
      <c r="E4796" s="170">
        <v>2840</v>
      </c>
      <c r="F4796" s="170">
        <v>3</v>
      </c>
      <c r="G4796" s="171">
        <v>2.5</v>
      </c>
      <c r="H4796" s="170" t="s">
        <v>1623</v>
      </c>
      <c r="I4796" s="171">
        <v>20.94</v>
      </c>
      <c r="J4796" s="169">
        <v>8</v>
      </c>
    </row>
    <row r="4797" spans="1:10" hidden="1" x14ac:dyDescent="0.25">
      <c r="A4797" s="169">
        <v>58641</v>
      </c>
      <c r="B4797" s="170" t="s">
        <v>3672</v>
      </c>
      <c r="C4797" s="170" t="s">
        <v>263</v>
      </c>
      <c r="D4797" s="170" t="s">
        <v>646</v>
      </c>
      <c r="E4797" s="170">
        <v>4260</v>
      </c>
      <c r="F4797" s="170">
        <v>2</v>
      </c>
      <c r="G4797" s="171">
        <v>4</v>
      </c>
      <c r="H4797" s="170" t="s">
        <v>747</v>
      </c>
      <c r="I4797" s="171">
        <v>32.99</v>
      </c>
      <c r="J4797" s="169">
        <v>12</v>
      </c>
    </row>
    <row r="4798" spans="1:10" hidden="1" x14ac:dyDescent="0.25">
      <c r="A4798" s="169">
        <v>58641</v>
      </c>
      <c r="B4798" s="170" t="s">
        <v>3672</v>
      </c>
      <c r="C4798" s="170" t="s">
        <v>263</v>
      </c>
      <c r="D4798" s="170" t="s">
        <v>646</v>
      </c>
      <c r="E4798" s="170">
        <v>4260</v>
      </c>
      <c r="F4798" s="170">
        <v>2</v>
      </c>
      <c r="G4798" s="171">
        <v>4</v>
      </c>
      <c r="H4798" s="170" t="s">
        <v>747</v>
      </c>
      <c r="I4798" s="171">
        <v>32.99</v>
      </c>
      <c r="J4798" s="169">
        <v>12</v>
      </c>
    </row>
    <row r="4799" spans="1:10" hidden="1" x14ac:dyDescent="0.25">
      <c r="A4799" s="169">
        <v>58646</v>
      </c>
      <c r="B4799" s="170" t="s">
        <v>3673</v>
      </c>
      <c r="C4799" s="170" t="s">
        <v>24</v>
      </c>
      <c r="D4799" s="170" t="s">
        <v>34</v>
      </c>
      <c r="E4799" s="170">
        <v>750</v>
      </c>
      <c r="F4799" s="170">
        <v>12</v>
      </c>
      <c r="G4799" s="171">
        <v>14</v>
      </c>
      <c r="H4799" s="170" t="s">
        <v>22</v>
      </c>
      <c r="I4799" s="171">
        <v>19.989999999999998</v>
      </c>
      <c r="J4799" s="169">
        <v>1</v>
      </c>
    </row>
    <row r="4800" spans="1:10" hidden="1" x14ac:dyDescent="0.25">
      <c r="A4800" s="169">
        <v>58648</v>
      </c>
      <c r="B4800" s="170" t="s">
        <v>3674</v>
      </c>
      <c r="C4800" s="170" t="s">
        <v>24</v>
      </c>
      <c r="D4800" s="170" t="s">
        <v>34</v>
      </c>
      <c r="E4800" s="170">
        <v>750</v>
      </c>
      <c r="F4800" s="170">
        <v>12</v>
      </c>
      <c r="G4800" s="171">
        <v>13.5</v>
      </c>
      <c r="H4800" s="170" t="s">
        <v>22</v>
      </c>
      <c r="I4800" s="171">
        <v>27.99</v>
      </c>
      <c r="J4800" s="169">
        <v>1</v>
      </c>
    </row>
    <row r="4801" spans="1:10" hidden="1" x14ac:dyDescent="0.25">
      <c r="A4801" s="169">
        <v>58663</v>
      </c>
      <c r="B4801" s="170" t="s">
        <v>3675</v>
      </c>
      <c r="C4801" s="170" t="s">
        <v>24</v>
      </c>
      <c r="D4801" s="170" t="s">
        <v>66</v>
      </c>
      <c r="E4801" s="170">
        <v>750</v>
      </c>
      <c r="F4801" s="170">
        <v>12</v>
      </c>
      <c r="G4801" s="171">
        <v>13.5</v>
      </c>
      <c r="H4801" s="170" t="s">
        <v>22</v>
      </c>
      <c r="I4801" s="171">
        <v>18.989999999999998</v>
      </c>
      <c r="J4801" s="169">
        <v>1</v>
      </c>
    </row>
    <row r="4802" spans="1:10" hidden="1" x14ac:dyDescent="0.25">
      <c r="A4802" s="169">
        <v>58668</v>
      </c>
      <c r="B4802" s="170" t="s">
        <v>3676</v>
      </c>
      <c r="C4802" s="170" t="s">
        <v>15</v>
      </c>
      <c r="D4802" s="170" t="s">
        <v>198</v>
      </c>
      <c r="E4802" s="170">
        <v>50</v>
      </c>
      <c r="F4802" s="170">
        <v>120</v>
      </c>
      <c r="G4802" s="171">
        <v>35</v>
      </c>
      <c r="H4802" s="170" t="s">
        <v>29</v>
      </c>
      <c r="I4802" s="171">
        <v>3.99</v>
      </c>
      <c r="J4802" s="169">
        <v>1</v>
      </c>
    </row>
    <row r="4803" spans="1:10" hidden="1" x14ac:dyDescent="0.25">
      <c r="A4803" s="169">
        <v>58694</v>
      </c>
      <c r="B4803" s="170" t="s">
        <v>3677</v>
      </c>
      <c r="C4803" s="170" t="s">
        <v>11</v>
      </c>
      <c r="D4803" s="170" t="s">
        <v>267</v>
      </c>
      <c r="E4803" s="170">
        <v>3784</v>
      </c>
      <c r="F4803" s="170">
        <v>3</v>
      </c>
      <c r="G4803" s="171">
        <v>5.3</v>
      </c>
      <c r="H4803" s="170" t="s">
        <v>2503</v>
      </c>
      <c r="I4803" s="171">
        <v>27.5</v>
      </c>
      <c r="J4803" s="169">
        <v>8</v>
      </c>
    </row>
    <row r="4804" spans="1:10" hidden="1" x14ac:dyDescent="0.25">
      <c r="A4804" s="169">
        <v>58694</v>
      </c>
      <c r="B4804" s="170" t="s">
        <v>3677</v>
      </c>
      <c r="C4804" s="170" t="s">
        <v>11</v>
      </c>
      <c r="D4804" s="170" t="s">
        <v>267</v>
      </c>
      <c r="E4804" s="170">
        <v>3784</v>
      </c>
      <c r="F4804" s="170">
        <v>3</v>
      </c>
      <c r="G4804" s="171">
        <v>5.3</v>
      </c>
      <c r="H4804" s="170" t="s">
        <v>1407</v>
      </c>
      <c r="I4804" s="171">
        <v>27.5</v>
      </c>
      <c r="J4804" s="169">
        <v>8</v>
      </c>
    </row>
    <row r="4805" spans="1:10" hidden="1" x14ac:dyDescent="0.25">
      <c r="A4805" s="169">
        <v>58695</v>
      </c>
      <c r="B4805" s="170" t="s">
        <v>3678</v>
      </c>
      <c r="C4805" s="170" t="s">
        <v>11</v>
      </c>
      <c r="D4805" s="170" t="s">
        <v>267</v>
      </c>
      <c r="E4805" s="170">
        <v>2130</v>
      </c>
      <c r="F4805" s="170">
        <v>4</v>
      </c>
      <c r="G4805" s="171">
        <v>5</v>
      </c>
      <c r="H4805" s="170" t="s">
        <v>222</v>
      </c>
      <c r="I4805" s="171">
        <v>17.489999999999998</v>
      </c>
      <c r="J4805" s="169">
        <v>6</v>
      </c>
    </row>
    <row r="4806" spans="1:10" hidden="1" x14ac:dyDescent="0.25">
      <c r="A4806" s="169">
        <v>58722</v>
      </c>
      <c r="B4806" s="170" t="s">
        <v>3679</v>
      </c>
      <c r="C4806" s="170" t="s">
        <v>15</v>
      </c>
      <c r="D4806" s="170" t="s">
        <v>93</v>
      </c>
      <c r="E4806" s="170">
        <v>750</v>
      </c>
      <c r="F4806" s="170">
        <v>6</v>
      </c>
      <c r="G4806" s="171">
        <v>43</v>
      </c>
      <c r="H4806" s="170" t="s">
        <v>123</v>
      </c>
      <c r="I4806" s="171">
        <v>44.49</v>
      </c>
      <c r="J4806" s="169">
        <v>1</v>
      </c>
    </row>
    <row r="4807" spans="1:10" hidden="1" x14ac:dyDescent="0.25">
      <c r="A4807" s="169">
        <v>58723</v>
      </c>
      <c r="B4807" s="170" t="s">
        <v>3680</v>
      </c>
      <c r="C4807" s="170" t="s">
        <v>11</v>
      </c>
      <c r="D4807" s="170" t="s">
        <v>303</v>
      </c>
      <c r="E4807" s="170">
        <v>473</v>
      </c>
      <c r="F4807" s="170">
        <v>24</v>
      </c>
      <c r="G4807" s="171">
        <v>6.4</v>
      </c>
      <c r="H4807" s="170" t="s">
        <v>1053</v>
      </c>
      <c r="I4807" s="171">
        <v>4.25</v>
      </c>
      <c r="J4807" s="169">
        <v>1</v>
      </c>
    </row>
    <row r="4808" spans="1:10" hidden="1" x14ac:dyDescent="0.25">
      <c r="A4808" s="169">
        <v>58723</v>
      </c>
      <c r="B4808" s="170" t="s">
        <v>3680</v>
      </c>
      <c r="C4808" s="170" t="s">
        <v>11</v>
      </c>
      <c r="D4808" s="170" t="s">
        <v>303</v>
      </c>
      <c r="E4808" s="170">
        <v>473</v>
      </c>
      <c r="F4808" s="170">
        <v>24</v>
      </c>
      <c r="G4808" s="171">
        <v>6.4</v>
      </c>
      <c r="H4808" s="170" t="s">
        <v>1053</v>
      </c>
      <c r="I4808" s="171">
        <v>4.25</v>
      </c>
      <c r="J4808" s="169">
        <v>1</v>
      </c>
    </row>
    <row r="4809" spans="1:10" hidden="1" x14ac:dyDescent="0.25">
      <c r="A4809" s="169">
        <v>58727</v>
      </c>
      <c r="B4809" s="170" t="s">
        <v>3681</v>
      </c>
      <c r="C4809" s="170" t="s">
        <v>24</v>
      </c>
      <c r="D4809" s="170" t="s">
        <v>46</v>
      </c>
      <c r="E4809" s="170">
        <v>750</v>
      </c>
      <c r="F4809" s="170">
        <v>12</v>
      </c>
      <c r="G4809" s="171">
        <v>11</v>
      </c>
      <c r="H4809" s="170" t="s">
        <v>47</v>
      </c>
      <c r="I4809" s="171">
        <v>23.99</v>
      </c>
      <c r="J4809" s="169">
        <v>1</v>
      </c>
    </row>
    <row r="4810" spans="1:10" hidden="1" x14ac:dyDescent="0.25">
      <c r="A4810" s="169">
        <v>58730</v>
      </c>
      <c r="B4810" s="170" t="s">
        <v>3682</v>
      </c>
      <c r="C4810" s="170" t="s">
        <v>263</v>
      </c>
      <c r="D4810" s="170" t="s">
        <v>332</v>
      </c>
      <c r="E4810" s="170">
        <v>2130</v>
      </c>
      <c r="F4810" s="170">
        <v>4</v>
      </c>
      <c r="G4810" s="171">
        <v>5</v>
      </c>
      <c r="H4810" s="170" t="s">
        <v>1053</v>
      </c>
      <c r="I4810" s="171">
        <v>14.99</v>
      </c>
      <c r="J4810" s="169">
        <v>6</v>
      </c>
    </row>
    <row r="4811" spans="1:10" hidden="1" x14ac:dyDescent="0.25">
      <c r="A4811" s="169">
        <v>58731</v>
      </c>
      <c r="B4811" s="170" t="s">
        <v>3683</v>
      </c>
      <c r="C4811" s="170" t="s">
        <v>263</v>
      </c>
      <c r="D4811" s="170" t="s">
        <v>264</v>
      </c>
      <c r="E4811" s="170">
        <v>2130</v>
      </c>
      <c r="F4811" s="170">
        <v>4</v>
      </c>
      <c r="G4811" s="171">
        <v>5</v>
      </c>
      <c r="H4811" s="170" t="s">
        <v>1053</v>
      </c>
      <c r="I4811" s="171">
        <v>14.99</v>
      </c>
      <c r="J4811" s="169">
        <v>6</v>
      </c>
    </row>
    <row r="4812" spans="1:10" hidden="1" x14ac:dyDescent="0.25">
      <c r="A4812" s="169">
        <v>58746</v>
      </c>
      <c r="B4812" s="170" t="s">
        <v>3684</v>
      </c>
      <c r="C4812" s="170" t="s">
        <v>11</v>
      </c>
      <c r="D4812" s="170" t="s">
        <v>303</v>
      </c>
      <c r="E4812" s="170">
        <v>473</v>
      </c>
      <c r="F4812" s="170">
        <v>24</v>
      </c>
      <c r="G4812" s="171">
        <v>6</v>
      </c>
      <c r="H4812" s="170" t="s">
        <v>1053</v>
      </c>
      <c r="I4812" s="171">
        <v>4.99</v>
      </c>
      <c r="J4812" s="169">
        <v>1</v>
      </c>
    </row>
    <row r="4813" spans="1:10" hidden="1" x14ac:dyDescent="0.25">
      <c r="A4813" s="169">
        <v>58746</v>
      </c>
      <c r="B4813" s="170" t="s">
        <v>3684</v>
      </c>
      <c r="C4813" s="170" t="s">
        <v>11</v>
      </c>
      <c r="D4813" s="170" t="s">
        <v>303</v>
      </c>
      <c r="E4813" s="170">
        <v>473</v>
      </c>
      <c r="F4813" s="170">
        <v>24</v>
      </c>
      <c r="G4813" s="171">
        <v>6</v>
      </c>
      <c r="H4813" s="170" t="s">
        <v>1053</v>
      </c>
      <c r="I4813" s="171">
        <v>4.99</v>
      </c>
      <c r="J4813" s="169">
        <v>1</v>
      </c>
    </row>
    <row r="4814" spans="1:10" hidden="1" x14ac:dyDescent="0.25">
      <c r="A4814" s="169">
        <v>58752</v>
      </c>
      <c r="B4814" s="170" t="s">
        <v>3685</v>
      </c>
      <c r="C4814" s="170" t="s">
        <v>263</v>
      </c>
      <c r="D4814" s="170" t="s">
        <v>935</v>
      </c>
      <c r="E4814" s="170">
        <v>30000</v>
      </c>
      <c r="F4814" s="170">
        <v>1</v>
      </c>
      <c r="G4814" s="171">
        <v>6.5</v>
      </c>
      <c r="H4814" s="170" t="s">
        <v>2655</v>
      </c>
      <c r="I4814" s="171">
        <v>250</v>
      </c>
      <c r="J4814" s="169">
        <v>1</v>
      </c>
    </row>
    <row r="4815" spans="1:10" hidden="1" x14ac:dyDescent="0.25">
      <c r="A4815" s="169">
        <v>58752</v>
      </c>
      <c r="B4815" s="170" t="s">
        <v>3685</v>
      </c>
      <c r="C4815" s="170" t="s">
        <v>263</v>
      </c>
      <c r="D4815" s="170" t="s">
        <v>935</v>
      </c>
      <c r="E4815" s="170">
        <v>30000</v>
      </c>
      <c r="F4815" s="170">
        <v>1</v>
      </c>
      <c r="G4815" s="171">
        <v>6.5</v>
      </c>
      <c r="H4815" s="170" t="s">
        <v>2364</v>
      </c>
      <c r="I4815" s="171">
        <v>250</v>
      </c>
      <c r="J4815" s="169">
        <v>1</v>
      </c>
    </row>
    <row r="4816" spans="1:10" hidden="1" x14ac:dyDescent="0.25">
      <c r="A4816" s="169">
        <v>58762</v>
      </c>
      <c r="B4816" s="170" t="s">
        <v>3686</v>
      </c>
      <c r="C4816" s="170" t="s">
        <v>11</v>
      </c>
      <c r="D4816" s="170" t="s">
        <v>267</v>
      </c>
      <c r="E4816" s="170">
        <v>473</v>
      </c>
      <c r="F4816" s="170">
        <v>24</v>
      </c>
      <c r="G4816" s="171">
        <v>5</v>
      </c>
      <c r="H4816" s="170" t="s">
        <v>54</v>
      </c>
      <c r="I4816" s="171">
        <v>4.09</v>
      </c>
      <c r="J4816" s="169">
        <v>1</v>
      </c>
    </row>
    <row r="4817" spans="1:10" hidden="1" x14ac:dyDescent="0.25">
      <c r="A4817" s="169">
        <v>58762</v>
      </c>
      <c r="B4817" s="170" t="s">
        <v>3686</v>
      </c>
      <c r="C4817" s="170" t="s">
        <v>11</v>
      </c>
      <c r="D4817" s="170" t="s">
        <v>267</v>
      </c>
      <c r="E4817" s="170">
        <v>473</v>
      </c>
      <c r="F4817" s="170">
        <v>24</v>
      </c>
      <c r="G4817" s="171">
        <v>5</v>
      </c>
      <c r="H4817" s="170" t="s">
        <v>54</v>
      </c>
      <c r="I4817" s="171">
        <v>4.09</v>
      </c>
      <c r="J4817" s="169">
        <v>1</v>
      </c>
    </row>
    <row r="4818" spans="1:10" hidden="1" x14ac:dyDescent="0.25">
      <c r="A4818" s="169">
        <v>58766</v>
      </c>
      <c r="B4818" s="170" t="s">
        <v>3687</v>
      </c>
      <c r="C4818" s="170" t="s">
        <v>24</v>
      </c>
      <c r="D4818" s="170" t="s">
        <v>298</v>
      </c>
      <c r="E4818" s="170">
        <v>750</v>
      </c>
      <c r="F4818" s="170">
        <v>12</v>
      </c>
      <c r="G4818" s="171">
        <v>11.5</v>
      </c>
      <c r="H4818" s="170" t="s">
        <v>64</v>
      </c>
      <c r="I4818" s="171">
        <v>18.989999999999998</v>
      </c>
      <c r="J4818" s="169">
        <v>1</v>
      </c>
    </row>
    <row r="4819" spans="1:10" hidden="1" x14ac:dyDescent="0.25">
      <c r="A4819" s="169">
        <v>58782</v>
      </c>
      <c r="B4819" s="170" t="s">
        <v>3688</v>
      </c>
      <c r="C4819" s="170" t="s">
        <v>15</v>
      </c>
      <c r="D4819" s="170" t="s">
        <v>154</v>
      </c>
      <c r="E4819" s="170">
        <v>750</v>
      </c>
      <c r="F4819" s="170">
        <v>12</v>
      </c>
      <c r="G4819" s="171">
        <v>17</v>
      </c>
      <c r="H4819" s="170" t="s">
        <v>20</v>
      </c>
      <c r="I4819" s="171">
        <v>36.99</v>
      </c>
      <c r="J4819" s="169">
        <v>1</v>
      </c>
    </row>
    <row r="4820" spans="1:10" hidden="1" x14ac:dyDescent="0.25">
      <c r="A4820" s="169">
        <v>58788</v>
      </c>
      <c r="B4820" s="170" t="s">
        <v>3689</v>
      </c>
      <c r="C4820" s="170" t="s">
        <v>11</v>
      </c>
      <c r="D4820" s="170" t="s">
        <v>267</v>
      </c>
      <c r="E4820" s="170">
        <v>473</v>
      </c>
      <c r="F4820" s="170">
        <v>24</v>
      </c>
      <c r="G4820" s="171">
        <v>5.5</v>
      </c>
      <c r="H4820" s="170" t="s">
        <v>415</v>
      </c>
      <c r="I4820" s="171">
        <v>4.49</v>
      </c>
      <c r="J4820" s="169">
        <v>1</v>
      </c>
    </row>
    <row r="4821" spans="1:10" hidden="1" x14ac:dyDescent="0.25">
      <c r="A4821" s="169">
        <v>58788</v>
      </c>
      <c r="B4821" s="170" t="s">
        <v>3689</v>
      </c>
      <c r="C4821" s="170" t="s">
        <v>11</v>
      </c>
      <c r="D4821" s="170" t="s">
        <v>267</v>
      </c>
      <c r="E4821" s="170">
        <v>473</v>
      </c>
      <c r="F4821" s="170">
        <v>24</v>
      </c>
      <c r="G4821" s="171">
        <v>5.5</v>
      </c>
      <c r="H4821" s="170" t="s">
        <v>415</v>
      </c>
      <c r="I4821" s="171">
        <v>4.49</v>
      </c>
      <c r="J4821" s="169">
        <v>1</v>
      </c>
    </row>
    <row r="4822" spans="1:10" hidden="1" x14ac:dyDescent="0.25">
      <c r="A4822" s="169">
        <v>58794</v>
      </c>
      <c r="B4822" s="170" t="s">
        <v>3690</v>
      </c>
      <c r="C4822" s="170" t="s">
        <v>263</v>
      </c>
      <c r="D4822" s="170" t="s">
        <v>909</v>
      </c>
      <c r="E4822" s="170">
        <v>750</v>
      </c>
      <c r="F4822" s="170">
        <v>12</v>
      </c>
      <c r="G4822" s="171">
        <v>5.9</v>
      </c>
      <c r="H4822" s="170" t="s">
        <v>2607</v>
      </c>
      <c r="I4822" s="171">
        <v>16.989999999999998</v>
      </c>
      <c r="J4822" s="169">
        <v>1</v>
      </c>
    </row>
    <row r="4823" spans="1:10" hidden="1" x14ac:dyDescent="0.25">
      <c r="A4823" s="169">
        <v>58794</v>
      </c>
      <c r="B4823" s="170" t="s">
        <v>3690</v>
      </c>
      <c r="C4823" s="170" t="s">
        <v>263</v>
      </c>
      <c r="D4823" s="170" t="s">
        <v>909</v>
      </c>
      <c r="E4823" s="170">
        <v>750</v>
      </c>
      <c r="F4823" s="170">
        <v>12</v>
      </c>
      <c r="G4823" s="171">
        <v>5.9</v>
      </c>
      <c r="H4823" s="170" t="s">
        <v>2607</v>
      </c>
      <c r="I4823" s="171">
        <v>16.989999999999998</v>
      </c>
      <c r="J4823" s="169">
        <v>1</v>
      </c>
    </row>
    <row r="4824" spans="1:10" hidden="1" x14ac:dyDescent="0.25">
      <c r="A4824" s="169">
        <v>58799</v>
      </c>
      <c r="B4824" s="170" t="s">
        <v>3691</v>
      </c>
      <c r="C4824" s="170" t="s">
        <v>263</v>
      </c>
      <c r="D4824" s="170" t="s">
        <v>909</v>
      </c>
      <c r="E4824" s="170">
        <v>750</v>
      </c>
      <c r="F4824" s="170">
        <v>12</v>
      </c>
      <c r="G4824" s="171">
        <v>5.9</v>
      </c>
      <c r="H4824" s="170" t="s">
        <v>2607</v>
      </c>
      <c r="I4824" s="171">
        <v>16.989999999999998</v>
      </c>
      <c r="J4824" s="169">
        <v>1</v>
      </c>
    </row>
    <row r="4825" spans="1:10" hidden="1" x14ac:dyDescent="0.25">
      <c r="A4825" s="169">
        <v>58799</v>
      </c>
      <c r="B4825" s="170" t="s">
        <v>3691</v>
      </c>
      <c r="C4825" s="170" t="s">
        <v>263</v>
      </c>
      <c r="D4825" s="170" t="s">
        <v>909</v>
      </c>
      <c r="E4825" s="170">
        <v>750</v>
      </c>
      <c r="F4825" s="170">
        <v>12</v>
      </c>
      <c r="G4825" s="171">
        <v>5.9</v>
      </c>
      <c r="H4825" s="170" t="s">
        <v>2607</v>
      </c>
      <c r="I4825" s="171">
        <v>16.989999999999998</v>
      </c>
      <c r="J4825" s="169">
        <v>1</v>
      </c>
    </row>
    <row r="4826" spans="1:10" hidden="1" x14ac:dyDescent="0.25">
      <c r="A4826" s="169">
        <v>58805</v>
      </c>
      <c r="B4826" s="170" t="s">
        <v>3692</v>
      </c>
      <c r="C4826" s="170" t="s">
        <v>11</v>
      </c>
      <c r="D4826" s="170" t="s">
        <v>267</v>
      </c>
      <c r="E4826" s="170">
        <v>500</v>
      </c>
      <c r="F4826" s="170">
        <v>24</v>
      </c>
      <c r="G4826" s="171">
        <v>5</v>
      </c>
      <c r="H4826" s="170" t="s">
        <v>274</v>
      </c>
      <c r="I4826" s="171">
        <v>3.99</v>
      </c>
      <c r="J4826" s="169">
        <v>1</v>
      </c>
    </row>
    <row r="4827" spans="1:10" hidden="1" x14ac:dyDescent="0.25">
      <c r="A4827" s="169">
        <v>58808</v>
      </c>
      <c r="B4827" s="170" t="s">
        <v>3693</v>
      </c>
      <c r="C4827" s="170" t="s">
        <v>15</v>
      </c>
      <c r="D4827" s="170" t="s">
        <v>3694</v>
      </c>
      <c r="E4827" s="170">
        <v>750</v>
      </c>
      <c r="F4827" s="170">
        <v>12</v>
      </c>
      <c r="G4827" s="171">
        <v>45</v>
      </c>
      <c r="H4827" s="170" t="s">
        <v>20</v>
      </c>
      <c r="I4827" s="171">
        <v>89.99</v>
      </c>
      <c r="J4827" s="169">
        <v>1</v>
      </c>
    </row>
    <row r="4828" spans="1:10" hidden="1" x14ac:dyDescent="0.25">
      <c r="A4828" s="169">
        <v>58813</v>
      </c>
      <c r="B4828" s="170" t="s">
        <v>3695</v>
      </c>
      <c r="C4828" s="170" t="s">
        <v>263</v>
      </c>
      <c r="D4828" s="170" t="s">
        <v>264</v>
      </c>
      <c r="E4828" s="170">
        <v>2130</v>
      </c>
      <c r="F4828" s="170">
        <v>4</v>
      </c>
      <c r="G4828" s="171">
        <v>5</v>
      </c>
      <c r="H4828" s="170" t="s">
        <v>177</v>
      </c>
      <c r="I4828" s="171">
        <v>18.989999999999998</v>
      </c>
      <c r="J4828" s="169">
        <v>6</v>
      </c>
    </row>
    <row r="4829" spans="1:10" hidden="1" x14ac:dyDescent="0.25">
      <c r="A4829" s="169">
        <v>58815</v>
      </c>
      <c r="B4829" s="170" t="s">
        <v>3696</v>
      </c>
      <c r="C4829" s="170" t="s">
        <v>263</v>
      </c>
      <c r="D4829" s="170" t="s">
        <v>264</v>
      </c>
      <c r="E4829" s="170">
        <v>2130</v>
      </c>
      <c r="F4829" s="170">
        <v>4</v>
      </c>
      <c r="G4829" s="171">
        <v>5.5</v>
      </c>
      <c r="H4829" s="170" t="s">
        <v>177</v>
      </c>
      <c r="I4829" s="171">
        <v>18.989999999999998</v>
      </c>
      <c r="J4829" s="169">
        <v>6</v>
      </c>
    </row>
    <row r="4830" spans="1:10" hidden="1" x14ac:dyDescent="0.25">
      <c r="A4830" s="169">
        <v>58816</v>
      </c>
      <c r="B4830" s="170" t="s">
        <v>3697</v>
      </c>
      <c r="C4830" s="170" t="s">
        <v>263</v>
      </c>
      <c r="D4830" s="170" t="s">
        <v>264</v>
      </c>
      <c r="E4830" s="170">
        <v>30000</v>
      </c>
      <c r="F4830" s="170">
        <v>1</v>
      </c>
      <c r="G4830" s="171">
        <v>5</v>
      </c>
      <c r="H4830" s="170" t="s">
        <v>3445</v>
      </c>
      <c r="I4830" s="171">
        <v>220</v>
      </c>
      <c r="J4830" s="169">
        <v>1</v>
      </c>
    </row>
    <row r="4831" spans="1:10" hidden="1" x14ac:dyDescent="0.25">
      <c r="A4831" s="169">
        <v>58816</v>
      </c>
      <c r="B4831" s="170" t="s">
        <v>3697</v>
      </c>
      <c r="C4831" s="170" t="s">
        <v>263</v>
      </c>
      <c r="D4831" s="170" t="s">
        <v>264</v>
      </c>
      <c r="E4831" s="170">
        <v>30000</v>
      </c>
      <c r="F4831" s="170">
        <v>1</v>
      </c>
      <c r="G4831" s="171">
        <v>5</v>
      </c>
      <c r="H4831" s="170" t="s">
        <v>1407</v>
      </c>
      <c r="I4831" s="171">
        <v>220</v>
      </c>
      <c r="J4831" s="169">
        <v>1</v>
      </c>
    </row>
    <row r="4832" spans="1:10" hidden="1" x14ac:dyDescent="0.25">
      <c r="A4832" s="169">
        <v>58817</v>
      </c>
      <c r="B4832" s="170" t="s">
        <v>3698</v>
      </c>
      <c r="C4832" s="170" t="s">
        <v>24</v>
      </c>
      <c r="D4832" s="170" t="s">
        <v>34</v>
      </c>
      <c r="E4832" s="170">
        <v>750</v>
      </c>
      <c r="F4832" s="170">
        <v>12</v>
      </c>
      <c r="G4832" s="171">
        <v>13</v>
      </c>
      <c r="H4832" s="170" t="s">
        <v>141</v>
      </c>
      <c r="I4832" s="171">
        <v>14.99</v>
      </c>
      <c r="J4832" s="169">
        <v>1</v>
      </c>
    </row>
    <row r="4833" spans="1:10" hidden="1" x14ac:dyDescent="0.25">
      <c r="A4833" s="169">
        <v>58818</v>
      </c>
      <c r="B4833" s="170" t="s">
        <v>3699</v>
      </c>
      <c r="C4833" s="170" t="s">
        <v>11</v>
      </c>
      <c r="D4833" s="170" t="s">
        <v>267</v>
      </c>
      <c r="E4833" s="170">
        <v>355</v>
      </c>
      <c r="F4833" s="170">
        <v>24</v>
      </c>
      <c r="G4833" s="171">
        <v>5.5</v>
      </c>
      <c r="H4833" s="170" t="s">
        <v>415</v>
      </c>
      <c r="I4833" s="171">
        <v>3.99</v>
      </c>
      <c r="J4833" s="169">
        <v>1</v>
      </c>
    </row>
    <row r="4834" spans="1:10" hidden="1" x14ac:dyDescent="0.25">
      <c r="A4834" s="169">
        <v>58818</v>
      </c>
      <c r="B4834" s="170" t="s">
        <v>3699</v>
      </c>
      <c r="C4834" s="170" t="s">
        <v>11</v>
      </c>
      <c r="D4834" s="170" t="s">
        <v>267</v>
      </c>
      <c r="E4834" s="170">
        <v>355</v>
      </c>
      <c r="F4834" s="170">
        <v>24</v>
      </c>
      <c r="G4834" s="171">
        <v>5.5</v>
      </c>
      <c r="H4834" s="170" t="s">
        <v>415</v>
      </c>
      <c r="I4834" s="171">
        <v>3.99</v>
      </c>
      <c r="J4834" s="169">
        <v>1</v>
      </c>
    </row>
    <row r="4835" spans="1:10" hidden="1" x14ac:dyDescent="0.25">
      <c r="A4835" s="169">
        <v>58832</v>
      </c>
      <c r="B4835" s="170" t="s">
        <v>3700</v>
      </c>
      <c r="C4835" s="170" t="s">
        <v>11</v>
      </c>
      <c r="D4835" s="170" t="s">
        <v>12</v>
      </c>
      <c r="E4835" s="170">
        <v>473</v>
      </c>
      <c r="F4835" s="170">
        <v>24</v>
      </c>
      <c r="G4835" s="171">
        <v>4.3</v>
      </c>
      <c r="H4835" s="170" t="s">
        <v>2066</v>
      </c>
      <c r="I4835" s="171">
        <v>2.95</v>
      </c>
      <c r="J4835" s="169">
        <v>1</v>
      </c>
    </row>
    <row r="4836" spans="1:10" hidden="1" x14ac:dyDescent="0.25">
      <c r="A4836" s="169">
        <v>58832</v>
      </c>
      <c r="B4836" s="170" t="s">
        <v>3700</v>
      </c>
      <c r="C4836" s="170" t="s">
        <v>11</v>
      </c>
      <c r="D4836" s="170" t="s">
        <v>12</v>
      </c>
      <c r="E4836" s="170">
        <v>473</v>
      </c>
      <c r="F4836" s="170">
        <v>24</v>
      </c>
      <c r="G4836" s="171">
        <v>4.3</v>
      </c>
      <c r="H4836" s="170" t="s">
        <v>2066</v>
      </c>
      <c r="I4836" s="171">
        <v>2.95</v>
      </c>
      <c r="J4836" s="169">
        <v>1</v>
      </c>
    </row>
    <row r="4837" spans="1:10" hidden="1" x14ac:dyDescent="0.25">
      <c r="A4837" s="169">
        <v>58835</v>
      </c>
      <c r="B4837" s="170" t="s">
        <v>3701</v>
      </c>
      <c r="C4837" s="170" t="s">
        <v>11</v>
      </c>
      <c r="D4837" s="170" t="s">
        <v>267</v>
      </c>
      <c r="E4837" s="170">
        <v>473</v>
      </c>
      <c r="F4837" s="170">
        <v>24</v>
      </c>
      <c r="G4837" s="171">
        <v>5</v>
      </c>
      <c r="H4837" s="170" t="s">
        <v>1407</v>
      </c>
      <c r="I4837" s="171">
        <v>4.3</v>
      </c>
      <c r="J4837" s="169">
        <v>1</v>
      </c>
    </row>
    <row r="4838" spans="1:10" hidden="1" x14ac:dyDescent="0.25">
      <c r="A4838" s="169">
        <v>58835</v>
      </c>
      <c r="B4838" s="170" t="s">
        <v>3701</v>
      </c>
      <c r="C4838" s="170" t="s">
        <v>11</v>
      </c>
      <c r="D4838" s="170" t="s">
        <v>267</v>
      </c>
      <c r="E4838" s="170">
        <v>473</v>
      </c>
      <c r="F4838" s="170">
        <v>24</v>
      </c>
      <c r="G4838" s="171">
        <v>5</v>
      </c>
      <c r="H4838" s="170" t="s">
        <v>1407</v>
      </c>
      <c r="I4838" s="171">
        <v>4.3</v>
      </c>
      <c r="J4838" s="169">
        <v>1</v>
      </c>
    </row>
    <row r="4839" spans="1:10" hidden="1" x14ac:dyDescent="0.25">
      <c r="A4839" s="169">
        <v>58868</v>
      </c>
      <c r="B4839" s="170" t="s">
        <v>3702</v>
      </c>
      <c r="C4839" s="170" t="s">
        <v>24</v>
      </c>
      <c r="D4839" s="170" t="s">
        <v>58</v>
      </c>
      <c r="E4839" s="170">
        <v>750</v>
      </c>
      <c r="F4839" s="170">
        <v>12</v>
      </c>
      <c r="G4839" s="171">
        <v>12.5</v>
      </c>
      <c r="H4839" s="170" t="s">
        <v>141</v>
      </c>
      <c r="I4839" s="171">
        <v>18.989999999999998</v>
      </c>
      <c r="J4839" s="169">
        <v>1</v>
      </c>
    </row>
    <row r="4840" spans="1:10" hidden="1" x14ac:dyDescent="0.25">
      <c r="A4840" s="169">
        <v>58876</v>
      </c>
      <c r="B4840" s="170" t="s">
        <v>3703</v>
      </c>
      <c r="C4840" s="170" t="s">
        <v>11</v>
      </c>
      <c r="D4840" s="170" t="s">
        <v>303</v>
      </c>
      <c r="E4840" s="170">
        <v>473</v>
      </c>
      <c r="F4840" s="170">
        <v>24</v>
      </c>
      <c r="G4840" s="171">
        <v>5.9</v>
      </c>
      <c r="H4840" s="170" t="s">
        <v>2967</v>
      </c>
      <c r="I4840" s="171">
        <v>4.3499999999999996</v>
      </c>
      <c r="J4840" s="169">
        <v>1</v>
      </c>
    </row>
    <row r="4841" spans="1:10" hidden="1" x14ac:dyDescent="0.25">
      <c r="A4841" s="169">
        <v>58876</v>
      </c>
      <c r="B4841" s="170" t="s">
        <v>3703</v>
      </c>
      <c r="C4841" s="170" t="s">
        <v>11</v>
      </c>
      <c r="D4841" s="170" t="s">
        <v>303</v>
      </c>
      <c r="E4841" s="170">
        <v>473</v>
      </c>
      <c r="F4841" s="170">
        <v>24</v>
      </c>
      <c r="G4841" s="171">
        <v>5.9</v>
      </c>
      <c r="H4841" s="170" t="s">
        <v>2967</v>
      </c>
      <c r="I4841" s="171">
        <v>4.3499999999999996</v>
      </c>
      <c r="J4841" s="169">
        <v>1</v>
      </c>
    </row>
    <row r="4842" spans="1:10" hidden="1" x14ac:dyDescent="0.25">
      <c r="A4842" s="169">
        <v>58880</v>
      </c>
      <c r="B4842" s="170" t="s">
        <v>3704</v>
      </c>
      <c r="C4842" s="170" t="s">
        <v>11</v>
      </c>
      <c r="D4842" s="170" t="s">
        <v>12</v>
      </c>
      <c r="E4842" s="170">
        <v>473</v>
      </c>
      <c r="F4842" s="170">
        <v>24</v>
      </c>
      <c r="G4842" s="171">
        <v>4.5</v>
      </c>
      <c r="H4842" s="170" t="s">
        <v>2967</v>
      </c>
      <c r="I4842" s="171">
        <v>4.09</v>
      </c>
      <c r="J4842" s="169">
        <v>1</v>
      </c>
    </row>
    <row r="4843" spans="1:10" hidden="1" x14ac:dyDescent="0.25">
      <c r="A4843" s="169">
        <v>58880</v>
      </c>
      <c r="B4843" s="170" t="s">
        <v>3704</v>
      </c>
      <c r="C4843" s="170" t="s">
        <v>11</v>
      </c>
      <c r="D4843" s="170" t="s">
        <v>12</v>
      </c>
      <c r="E4843" s="170">
        <v>473</v>
      </c>
      <c r="F4843" s="170">
        <v>24</v>
      </c>
      <c r="G4843" s="171">
        <v>4.5</v>
      </c>
      <c r="H4843" s="170" t="s">
        <v>2967</v>
      </c>
      <c r="I4843" s="171">
        <v>4.09</v>
      </c>
      <c r="J4843" s="169">
        <v>1</v>
      </c>
    </row>
    <row r="4844" spans="1:10" hidden="1" x14ac:dyDescent="0.25">
      <c r="A4844" s="169">
        <v>58884</v>
      </c>
      <c r="B4844" s="170" t="s">
        <v>2199</v>
      </c>
      <c r="C4844" s="170" t="s">
        <v>263</v>
      </c>
      <c r="D4844" s="170" t="s">
        <v>332</v>
      </c>
      <c r="E4844" s="170">
        <v>4260</v>
      </c>
      <c r="F4844" s="170">
        <v>1</v>
      </c>
      <c r="G4844" s="171">
        <v>4</v>
      </c>
      <c r="H4844" s="170" t="s">
        <v>105</v>
      </c>
      <c r="I4844" s="171">
        <v>31.48</v>
      </c>
      <c r="J4844" s="169">
        <v>12</v>
      </c>
    </row>
    <row r="4845" spans="1:10" hidden="1" x14ac:dyDescent="0.25">
      <c r="A4845" s="169">
        <v>58884</v>
      </c>
      <c r="B4845" s="170" t="s">
        <v>2199</v>
      </c>
      <c r="C4845" s="170" t="s">
        <v>263</v>
      </c>
      <c r="D4845" s="170" t="s">
        <v>332</v>
      </c>
      <c r="E4845" s="170">
        <v>4260</v>
      </c>
      <c r="F4845" s="170">
        <v>1</v>
      </c>
      <c r="G4845" s="171">
        <v>4</v>
      </c>
      <c r="H4845" s="170" t="s">
        <v>105</v>
      </c>
      <c r="I4845" s="171">
        <v>31.48</v>
      </c>
      <c r="J4845" s="169">
        <v>12</v>
      </c>
    </row>
    <row r="4846" spans="1:10" hidden="1" x14ac:dyDescent="0.25">
      <c r="A4846" s="169">
        <v>58897</v>
      </c>
      <c r="B4846" s="170" t="s">
        <v>3705</v>
      </c>
      <c r="C4846" s="170" t="s">
        <v>11</v>
      </c>
      <c r="D4846" s="170" t="s">
        <v>12</v>
      </c>
      <c r="E4846" s="170">
        <v>473</v>
      </c>
      <c r="F4846" s="170">
        <v>12</v>
      </c>
      <c r="G4846" s="171">
        <v>4.3</v>
      </c>
      <c r="H4846" s="170" t="s">
        <v>105</v>
      </c>
      <c r="I4846" s="171">
        <v>2.89</v>
      </c>
      <c r="J4846" s="169">
        <v>1</v>
      </c>
    </row>
    <row r="4847" spans="1:10" hidden="1" x14ac:dyDescent="0.25">
      <c r="A4847" s="169">
        <v>58897</v>
      </c>
      <c r="B4847" s="170" t="s">
        <v>3705</v>
      </c>
      <c r="C4847" s="170" t="s">
        <v>11</v>
      </c>
      <c r="D4847" s="170" t="s">
        <v>12</v>
      </c>
      <c r="E4847" s="170">
        <v>473</v>
      </c>
      <c r="F4847" s="170">
        <v>12</v>
      </c>
      <c r="G4847" s="171">
        <v>4.3</v>
      </c>
      <c r="H4847" s="170" t="s">
        <v>105</v>
      </c>
      <c r="I4847" s="171">
        <v>2.89</v>
      </c>
      <c r="J4847" s="169">
        <v>1</v>
      </c>
    </row>
    <row r="4848" spans="1:10" hidden="1" x14ac:dyDescent="0.25">
      <c r="A4848" s="169">
        <v>58899</v>
      </c>
      <c r="B4848" s="170" t="s">
        <v>3706</v>
      </c>
      <c r="C4848" s="170" t="s">
        <v>11</v>
      </c>
      <c r="D4848" s="170" t="s">
        <v>12</v>
      </c>
      <c r="E4848" s="170">
        <v>355</v>
      </c>
      <c r="F4848" s="170">
        <v>24</v>
      </c>
      <c r="G4848" s="171">
        <v>5</v>
      </c>
      <c r="H4848" s="170" t="s">
        <v>2364</v>
      </c>
      <c r="I4848" s="171">
        <v>2.39</v>
      </c>
      <c r="J4848" s="169">
        <v>1</v>
      </c>
    </row>
    <row r="4849" spans="1:10" hidden="1" x14ac:dyDescent="0.25">
      <c r="A4849" s="169">
        <v>58899</v>
      </c>
      <c r="B4849" s="170" t="s">
        <v>3706</v>
      </c>
      <c r="C4849" s="170" t="s">
        <v>11</v>
      </c>
      <c r="D4849" s="170" t="s">
        <v>12</v>
      </c>
      <c r="E4849" s="170">
        <v>355</v>
      </c>
      <c r="F4849" s="170">
        <v>24</v>
      </c>
      <c r="G4849" s="171">
        <v>5</v>
      </c>
      <c r="H4849" s="170" t="s">
        <v>2364</v>
      </c>
      <c r="I4849" s="171">
        <v>2.39</v>
      </c>
      <c r="J4849" s="169">
        <v>1</v>
      </c>
    </row>
    <row r="4850" spans="1:10" hidden="1" x14ac:dyDescent="0.25">
      <c r="A4850" s="169">
        <v>58907</v>
      </c>
      <c r="B4850" s="170" t="s">
        <v>3707</v>
      </c>
      <c r="C4850" s="170" t="s">
        <v>11</v>
      </c>
      <c r="D4850" s="170" t="s">
        <v>267</v>
      </c>
      <c r="E4850" s="170">
        <v>473</v>
      </c>
      <c r="F4850" s="170">
        <v>24</v>
      </c>
      <c r="G4850" s="171">
        <v>5.2</v>
      </c>
      <c r="H4850" s="170" t="s">
        <v>2239</v>
      </c>
      <c r="I4850" s="171">
        <v>4.2</v>
      </c>
      <c r="J4850" s="169">
        <v>1</v>
      </c>
    </row>
    <row r="4851" spans="1:10" hidden="1" x14ac:dyDescent="0.25">
      <c r="A4851" s="169">
        <v>58907</v>
      </c>
      <c r="B4851" s="170" t="s">
        <v>3707</v>
      </c>
      <c r="C4851" s="170" t="s">
        <v>11</v>
      </c>
      <c r="D4851" s="170" t="s">
        <v>267</v>
      </c>
      <c r="E4851" s="170">
        <v>473</v>
      </c>
      <c r="F4851" s="170">
        <v>24</v>
      </c>
      <c r="G4851" s="171">
        <v>5.2</v>
      </c>
      <c r="H4851" s="170" t="s">
        <v>1407</v>
      </c>
      <c r="I4851" s="171">
        <v>4.2</v>
      </c>
      <c r="J4851" s="169">
        <v>1</v>
      </c>
    </row>
    <row r="4852" spans="1:10" hidden="1" x14ac:dyDescent="0.25">
      <c r="A4852" s="169">
        <v>58910</v>
      </c>
      <c r="B4852" s="170" t="s">
        <v>3708</v>
      </c>
      <c r="C4852" s="170" t="s">
        <v>263</v>
      </c>
      <c r="D4852" s="170" t="s">
        <v>646</v>
      </c>
      <c r="E4852" s="170">
        <v>30000</v>
      </c>
      <c r="F4852" s="170">
        <v>1</v>
      </c>
      <c r="G4852" s="171">
        <v>4</v>
      </c>
      <c r="H4852" s="170" t="s">
        <v>747</v>
      </c>
      <c r="I4852" s="171">
        <v>198</v>
      </c>
      <c r="J4852" s="169">
        <v>1</v>
      </c>
    </row>
    <row r="4853" spans="1:10" hidden="1" x14ac:dyDescent="0.25">
      <c r="A4853" s="169">
        <v>58910</v>
      </c>
      <c r="B4853" s="170" t="s">
        <v>3708</v>
      </c>
      <c r="C4853" s="170" t="s">
        <v>263</v>
      </c>
      <c r="D4853" s="170" t="s">
        <v>646</v>
      </c>
      <c r="E4853" s="170">
        <v>30000</v>
      </c>
      <c r="F4853" s="170">
        <v>1</v>
      </c>
      <c r="G4853" s="171">
        <v>4</v>
      </c>
      <c r="H4853" s="170" t="s">
        <v>747</v>
      </c>
      <c r="I4853" s="171">
        <v>198</v>
      </c>
      <c r="J4853" s="169">
        <v>1</v>
      </c>
    </row>
    <row r="4854" spans="1:10" hidden="1" x14ac:dyDescent="0.25">
      <c r="A4854" s="169">
        <v>58912</v>
      </c>
      <c r="B4854" s="170" t="s">
        <v>3709</v>
      </c>
      <c r="C4854" s="170" t="s">
        <v>263</v>
      </c>
      <c r="D4854" s="170" t="s">
        <v>646</v>
      </c>
      <c r="E4854" s="170">
        <v>30000</v>
      </c>
      <c r="F4854" s="170">
        <v>1</v>
      </c>
      <c r="G4854" s="171">
        <v>4</v>
      </c>
      <c r="H4854" s="170" t="s">
        <v>747</v>
      </c>
      <c r="I4854" s="171">
        <v>198</v>
      </c>
      <c r="J4854" s="169">
        <v>1</v>
      </c>
    </row>
    <row r="4855" spans="1:10" hidden="1" x14ac:dyDescent="0.25">
      <c r="A4855" s="169">
        <v>58912</v>
      </c>
      <c r="B4855" s="170" t="s">
        <v>3709</v>
      </c>
      <c r="C4855" s="170" t="s">
        <v>263</v>
      </c>
      <c r="D4855" s="170" t="s">
        <v>646</v>
      </c>
      <c r="E4855" s="170">
        <v>30000</v>
      </c>
      <c r="F4855" s="170">
        <v>1</v>
      </c>
      <c r="G4855" s="171">
        <v>4</v>
      </c>
      <c r="H4855" s="170" t="s">
        <v>747</v>
      </c>
      <c r="I4855" s="171">
        <v>198</v>
      </c>
      <c r="J4855" s="169">
        <v>1</v>
      </c>
    </row>
    <row r="4856" spans="1:10" hidden="1" x14ac:dyDescent="0.25">
      <c r="A4856" s="169">
        <v>58914</v>
      </c>
      <c r="B4856" s="170" t="s">
        <v>3710</v>
      </c>
      <c r="C4856" s="170" t="s">
        <v>263</v>
      </c>
      <c r="D4856" s="170" t="s">
        <v>646</v>
      </c>
      <c r="E4856" s="170">
        <v>30000</v>
      </c>
      <c r="F4856" s="170">
        <v>1</v>
      </c>
      <c r="G4856" s="171">
        <v>4</v>
      </c>
      <c r="H4856" s="170" t="s">
        <v>747</v>
      </c>
      <c r="I4856" s="171">
        <v>198</v>
      </c>
      <c r="J4856" s="169">
        <v>1</v>
      </c>
    </row>
    <row r="4857" spans="1:10" hidden="1" x14ac:dyDescent="0.25">
      <c r="A4857" s="169">
        <v>58914</v>
      </c>
      <c r="B4857" s="170" t="s">
        <v>3710</v>
      </c>
      <c r="C4857" s="170" t="s">
        <v>263</v>
      </c>
      <c r="D4857" s="170" t="s">
        <v>646</v>
      </c>
      <c r="E4857" s="170">
        <v>30000</v>
      </c>
      <c r="F4857" s="170">
        <v>1</v>
      </c>
      <c r="G4857" s="171">
        <v>4</v>
      </c>
      <c r="H4857" s="170" t="s">
        <v>747</v>
      </c>
      <c r="I4857" s="171">
        <v>198</v>
      </c>
      <c r="J4857" s="169">
        <v>1</v>
      </c>
    </row>
    <row r="4858" spans="1:10" hidden="1" x14ac:dyDescent="0.25">
      <c r="A4858" s="169">
        <v>58916</v>
      </c>
      <c r="B4858" s="170" t="s">
        <v>3711</v>
      </c>
      <c r="C4858" s="170" t="s">
        <v>11</v>
      </c>
      <c r="D4858" s="170" t="s">
        <v>303</v>
      </c>
      <c r="E4858" s="170">
        <v>473</v>
      </c>
      <c r="F4858" s="170">
        <v>24</v>
      </c>
      <c r="G4858" s="171">
        <v>6</v>
      </c>
      <c r="H4858" s="170" t="s">
        <v>1457</v>
      </c>
      <c r="I4858" s="171">
        <v>4.8899999999999997</v>
      </c>
      <c r="J4858" s="169">
        <v>1</v>
      </c>
    </row>
    <row r="4859" spans="1:10" hidden="1" x14ac:dyDescent="0.25">
      <c r="A4859" s="169">
        <v>58916</v>
      </c>
      <c r="B4859" s="170" t="s">
        <v>3711</v>
      </c>
      <c r="C4859" s="170" t="s">
        <v>11</v>
      </c>
      <c r="D4859" s="170" t="s">
        <v>303</v>
      </c>
      <c r="E4859" s="170">
        <v>473</v>
      </c>
      <c r="F4859" s="170">
        <v>24</v>
      </c>
      <c r="G4859" s="171">
        <v>6</v>
      </c>
      <c r="H4859" s="170" t="s">
        <v>1457</v>
      </c>
      <c r="I4859" s="171">
        <v>4.8899999999999997</v>
      </c>
      <c r="J4859" s="169">
        <v>1</v>
      </c>
    </row>
    <row r="4860" spans="1:10" hidden="1" x14ac:dyDescent="0.25">
      <c r="A4860" s="169">
        <v>58918</v>
      </c>
      <c r="B4860" s="170" t="s">
        <v>3712</v>
      </c>
      <c r="C4860" s="170" t="s">
        <v>11</v>
      </c>
      <c r="D4860" s="170" t="s">
        <v>267</v>
      </c>
      <c r="E4860" s="170">
        <v>473</v>
      </c>
      <c r="F4860" s="170">
        <v>24</v>
      </c>
      <c r="G4860" s="171">
        <v>5</v>
      </c>
      <c r="H4860" s="170" t="s">
        <v>1457</v>
      </c>
      <c r="I4860" s="171">
        <v>4.5</v>
      </c>
      <c r="J4860" s="169">
        <v>1</v>
      </c>
    </row>
    <row r="4861" spans="1:10" hidden="1" x14ac:dyDescent="0.25">
      <c r="A4861" s="169">
        <v>58918</v>
      </c>
      <c r="B4861" s="170" t="s">
        <v>3712</v>
      </c>
      <c r="C4861" s="170" t="s">
        <v>11</v>
      </c>
      <c r="D4861" s="170" t="s">
        <v>267</v>
      </c>
      <c r="E4861" s="170">
        <v>473</v>
      </c>
      <c r="F4861" s="170">
        <v>24</v>
      </c>
      <c r="G4861" s="171">
        <v>5</v>
      </c>
      <c r="H4861" s="170" t="s">
        <v>1457</v>
      </c>
      <c r="I4861" s="171">
        <v>4.5</v>
      </c>
      <c r="J4861" s="169">
        <v>1</v>
      </c>
    </row>
    <row r="4862" spans="1:10" hidden="1" x14ac:dyDescent="0.25">
      <c r="A4862" s="169">
        <v>58924</v>
      </c>
      <c r="B4862" s="170" t="s">
        <v>3713</v>
      </c>
      <c r="C4862" s="170" t="s">
        <v>24</v>
      </c>
      <c r="D4862" s="170" t="s">
        <v>3714</v>
      </c>
      <c r="E4862" s="170">
        <v>750</v>
      </c>
      <c r="F4862" s="170">
        <v>12</v>
      </c>
      <c r="G4862" s="171">
        <v>13</v>
      </c>
      <c r="H4862" s="170" t="s">
        <v>177</v>
      </c>
      <c r="I4862" s="171">
        <v>27.99</v>
      </c>
      <c r="J4862" s="169">
        <v>1</v>
      </c>
    </row>
    <row r="4863" spans="1:10" hidden="1" x14ac:dyDescent="0.25">
      <c r="A4863" s="169">
        <v>58939</v>
      </c>
      <c r="B4863" s="170" t="s">
        <v>3715</v>
      </c>
      <c r="C4863" s="170" t="s">
        <v>24</v>
      </c>
      <c r="D4863" s="170" t="s">
        <v>46</v>
      </c>
      <c r="E4863" s="170">
        <v>750</v>
      </c>
      <c r="F4863" s="170">
        <v>12</v>
      </c>
      <c r="G4863" s="171">
        <v>11</v>
      </c>
      <c r="H4863" s="170" t="s">
        <v>218</v>
      </c>
      <c r="I4863" s="171">
        <v>21.99</v>
      </c>
      <c r="J4863" s="169">
        <v>1</v>
      </c>
    </row>
    <row r="4864" spans="1:10" hidden="1" x14ac:dyDescent="0.25">
      <c r="A4864" s="169">
        <v>58942</v>
      </c>
      <c r="B4864" s="170" t="s">
        <v>3716</v>
      </c>
      <c r="C4864" s="170" t="s">
        <v>263</v>
      </c>
      <c r="D4864" s="170" t="s">
        <v>806</v>
      </c>
      <c r="E4864" s="170">
        <v>473</v>
      </c>
      <c r="F4864" s="170">
        <v>24</v>
      </c>
      <c r="G4864" s="171">
        <v>5</v>
      </c>
      <c r="H4864" s="170" t="s">
        <v>222</v>
      </c>
      <c r="I4864" s="171">
        <v>3.99</v>
      </c>
      <c r="J4864" s="169">
        <v>1</v>
      </c>
    </row>
    <row r="4865" spans="1:10" hidden="1" x14ac:dyDescent="0.25">
      <c r="A4865" s="169">
        <v>58953</v>
      </c>
      <c r="B4865" s="170" t="s">
        <v>3717</v>
      </c>
      <c r="C4865" s="170" t="s">
        <v>263</v>
      </c>
      <c r="D4865" s="170" t="s">
        <v>806</v>
      </c>
      <c r="E4865" s="170">
        <v>473</v>
      </c>
      <c r="F4865" s="170">
        <v>24</v>
      </c>
      <c r="G4865" s="171">
        <v>5</v>
      </c>
      <c r="H4865" s="170" t="s">
        <v>222</v>
      </c>
      <c r="I4865" s="171">
        <v>3.99</v>
      </c>
      <c r="J4865" s="169">
        <v>1</v>
      </c>
    </row>
    <row r="4866" spans="1:10" hidden="1" x14ac:dyDescent="0.25">
      <c r="A4866" s="169">
        <v>58954</v>
      </c>
      <c r="B4866" s="170" t="s">
        <v>3718</v>
      </c>
      <c r="C4866" s="170" t="s">
        <v>11</v>
      </c>
      <c r="D4866" s="170" t="s">
        <v>267</v>
      </c>
      <c r="E4866" s="170">
        <v>355</v>
      </c>
      <c r="F4866" s="170">
        <v>24</v>
      </c>
      <c r="G4866" s="171">
        <v>4.5</v>
      </c>
      <c r="H4866" s="170" t="s">
        <v>1136</v>
      </c>
      <c r="I4866" s="171">
        <v>2.25</v>
      </c>
      <c r="J4866" s="169">
        <v>1</v>
      </c>
    </row>
    <row r="4867" spans="1:10" hidden="1" x14ac:dyDescent="0.25">
      <c r="A4867" s="169">
        <v>58954</v>
      </c>
      <c r="B4867" s="170" t="s">
        <v>3718</v>
      </c>
      <c r="C4867" s="170" t="s">
        <v>11</v>
      </c>
      <c r="D4867" s="170" t="s">
        <v>267</v>
      </c>
      <c r="E4867" s="170">
        <v>355</v>
      </c>
      <c r="F4867" s="170">
        <v>24</v>
      </c>
      <c r="G4867" s="171">
        <v>4.5</v>
      </c>
      <c r="H4867" s="170" t="s">
        <v>1136</v>
      </c>
      <c r="I4867" s="171">
        <v>2.25</v>
      </c>
      <c r="J4867" s="169">
        <v>1</v>
      </c>
    </row>
    <row r="4868" spans="1:10" hidden="1" x14ac:dyDescent="0.25">
      <c r="A4868" s="169">
        <v>58983</v>
      </c>
      <c r="B4868" s="170" t="s">
        <v>3719</v>
      </c>
      <c r="C4868" s="170" t="s">
        <v>263</v>
      </c>
      <c r="D4868" s="170" t="s">
        <v>806</v>
      </c>
      <c r="E4868" s="170">
        <v>4260</v>
      </c>
      <c r="F4868" s="170">
        <v>2</v>
      </c>
      <c r="G4868" s="171">
        <v>5</v>
      </c>
      <c r="H4868" s="170" t="s">
        <v>222</v>
      </c>
      <c r="I4868" s="171">
        <v>33.49</v>
      </c>
      <c r="J4868" s="169">
        <v>12</v>
      </c>
    </row>
    <row r="4869" spans="1:10" hidden="1" x14ac:dyDescent="0.25">
      <c r="A4869" s="169">
        <v>59014</v>
      </c>
      <c r="B4869" s="170" t="s">
        <v>3720</v>
      </c>
      <c r="C4869" s="170" t="s">
        <v>263</v>
      </c>
      <c r="D4869" s="170" t="s">
        <v>264</v>
      </c>
      <c r="E4869" s="170">
        <v>1420</v>
      </c>
      <c r="F4869" s="170">
        <v>6</v>
      </c>
      <c r="G4869" s="171">
        <v>5</v>
      </c>
      <c r="H4869" s="170" t="s">
        <v>274</v>
      </c>
      <c r="I4869" s="171">
        <v>13.99</v>
      </c>
      <c r="J4869" s="169">
        <v>4</v>
      </c>
    </row>
    <row r="4870" spans="1:10" hidden="1" x14ac:dyDescent="0.25">
      <c r="A4870" s="169">
        <v>59016</v>
      </c>
      <c r="B4870" s="170" t="s">
        <v>3721</v>
      </c>
      <c r="C4870" s="170" t="s">
        <v>11</v>
      </c>
      <c r="D4870" s="170" t="s">
        <v>303</v>
      </c>
      <c r="E4870" s="170">
        <v>500</v>
      </c>
      <c r="F4870" s="170">
        <v>24</v>
      </c>
      <c r="G4870" s="171">
        <v>7.9</v>
      </c>
      <c r="H4870" s="170" t="s">
        <v>946</v>
      </c>
      <c r="I4870" s="171">
        <v>3.39</v>
      </c>
      <c r="J4870" s="169">
        <v>1</v>
      </c>
    </row>
    <row r="4871" spans="1:10" hidden="1" x14ac:dyDescent="0.25">
      <c r="A4871" s="169">
        <v>59016</v>
      </c>
      <c r="B4871" s="170" t="s">
        <v>3721</v>
      </c>
      <c r="C4871" s="170" t="s">
        <v>11</v>
      </c>
      <c r="D4871" s="170" t="s">
        <v>303</v>
      </c>
      <c r="E4871" s="170">
        <v>500</v>
      </c>
      <c r="F4871" s="170">
        <v>24</v>
      </c>
      <c r="G4871" s="171">
        <v>7.9</v>
      </c>
      <c r="H4871" s="170" t="s">
        <v>946</v>
      </c>
      <c r="I4871" s="171">
        <v>3.39</v>
      </c>
      <c r="J4871" s="169">
        <v>1</v>
      </c>
    </row>
    <row r="4872" spans="1:10" hidden="1" x14ac:dyDescent="0.25">
      <c r="A4872" s="169">
        <v>59035</v>
      </c>
      <c r="B4872" s="170" t="s">
        <v>3722</v>
      </c>
      <c r="C4872" s="170" t="s">
        <v>263</v>
      </c>
      <c r="D4872" s="170" t="s">
        <v>264</v>
      </c>
      <c r="E4872" s="170">
        <v>396</v>
      </c>
      <c r="F4872" s="170">
        <v>24</v>
      </c>
      <c r="G4872" s="171">
        <v>7</v>
      </c>
      <c r="H4872" s="170" t="s">
        <v>285</v>
      </c>
      <c r="I4872" s="171">
        <v>3.49</v>
      </c>
      <c r="J4872" s="169">
        <v>1</v>
      </c>
    </row>
    <row r="4873" spans="1:10" hidden="1" x14ac:dyDescent="0.25">
      <c r="A4873" s="169">
        <v>59035</v>
      </c>
      <c r="B4873" s="170" t="s">
        <v>3722</v>
      </c>
      <c r="C4873" s="170" t="s">
        <v>263</v>
      </c>
      <c r="D4873" s="170" t="s">
        <v>264</v>
      </c>
      <c r="E4873" s="170">
        <v>396</v>
      </c>
      <c r="F4873" s="170">
        <v>24</v>
      </c>
      <c r="G4873" s="171">
        <v>7</v>
      </c>
      <c r="H4873" s="170" t="s">
        <v>285</v>
      </c>
      <c r="I4873" s="171">
        <v>3.49</v>
      </c>
      <c r="J4873" s="169">
        <v>1</v>
      </c>
    </row>
    <row r="4874" spans="1:10" hidden="1" x14ac:dyDescent="0.25">
      <c r="A4874" s="169">
        <v>59050</v>
      </c>
      <c r="B4874" s="170" t="s">
        <v>3723</v>
      </c>
      <c r="C4874" s="170" t="s">
        <v>24</v>
      </c>
      <c r="D4874" s="170" t="s">
        <v>34</v>
      </c>
      <c r="E4874" s="170">
        <v>750</v>
      </c>
      <c r="F4874" s="170">
        <v>12</v>
      </c>
      <c r="G4874" s="171">
        <v>14</v>
      </c>
      <c r="H4874" s="170" t="s">
        <v>177</v>
      </c>
      <c r="I4874" s="171">
        <v>27.99</v>
      </c>
      <c r="J4874" s="169">
        <v>1</v>
      </c>
    </row>
    <row r="4875" spans="1:10" hidden="1" x14ac:dyDescent="0.25">
      <c r="A4875" s="169">
        <v>59066</v>
      </c>
      <c r="B4875" s="170" t="s">
        <v>3724</v>
      </c>
      <c r="C4875" s="170" t="s">
        <v>24</v>
      </c>
      <c r="D4875" s="170" t="s">
        <v>46</v>
      </c>
      <c r="E4875" s="170">
        <v>750</v>
      </c>
      <c r="F4875" s="170">
        <v>12</v>
      </c>
      <c r="G4875" s="171">
        <v>11</v>
      </c>
      <c r="H4875" s="170" t="s">
        <v>54</v>
      </c>
      <c r="I4875" s="171">
        <v>19.989999999999998</v>
      </c>
      <c r="J4875" s="169">
        <v>1</v>
      </c>
    </row>
    <row r="4876" spans="1:10" hidden="1" x14ac:dyDescent="0.25">
      <c r="A4876" s="169">
        <v>59077</v>
      </c>
      <c r="B4876" s="170" t="s">
        <v>3725</v>
      </c>
      <c r="C4876" s="170" t="s">
        <v>11</v>
      </c>
      <c r="D4876" s="170" t="s">
        <v>303</v>
      </c>
      <c r="E4876" s="170">
        <v>500</v>
      </c>
      <c r="F4876" s="170">
        <v>24</v>
      </c>
      <c r="G4876" s="171">
        <v>7.9</v>
      </c>
      <c r="H4876" s="170" t="s">
        <v>946</v>
      </c>
      <c r="I4876" s="171">
        <v>3.39</v>
      </c>
      <c r="J4876" s="169">
        <v>1</v>
      </c>
    </row>
    <row r="4877" spans="1:10" hidden="1" x14ac:dyDescent="0.25">
      <c r="A4877" s="169">
        <v>59077</v>
      </c>
      <c r="B4877" s="170" t="s">
        <v>3725</v>
      </c>
      <c r="C4877" s="170" t="s">
        <v>11</v>
      </c>
      <c r="D4877" s="170" t="s">
        <v>303</v>
      </c>
      <c r="E4877" s="170">
        <v>500</v>
      </c>
      <c r="F4877" s="170">
        <v>24</v>
      </c>
      <c r="G4877" s="171">
        <v>7.9</v>
      </c>
      <c r="H4877" s="170" t="s">
        <v>946</v>
      </c>
      <c r="I4877" s="171">
        <v>3.39</v>
      </c>
      <c r="J4877" s="169">
        <v>1</v>
      </c>
    </row>
    <row r="4878" spans="1:10" hidden="1" x14ac:dyDescent="0.25">
      <c r="A4878" s="169">
        <v>59078</v>
      </c>
      <c r="B4878" s="170" t="s">
        <v>3726</v>
      </c>
      <c r="C4878" s="170" t="s">
        <v>11</v>
      </c>
      <c r="D4878" s="170" t="s">
        <v>303</v>
      </c>
      <c r="E4878" s="170">
        <v>500</v>
      </c>
      <c r="F4878" s="170">
        <v>12</v>
      </c>
      <c r="G4878" s="171">
        <v>7</v>
      </c>
      <c r="H4878" s="170" t="s">
        <v>946</v>
      </c>
      <c r="I4878" s="171">
        <v>3.39</v>
      </c>
      <c r="J4878" s="169">
        <v>1</v>
      </c>
    </row>
    <row r="4879" spans="1:10" hidden="1" x14ac:dyDescent="0.25">
      <c r="A4879" s="169">
        <v>59078</v>
      </c>
      <c r="B4879" s="170" t="s">
        <v>3726</v>
      </c>
      <c r="C4879" s="170" t="s">
        <v>11</v>
      </c>
      <c r="D4879" s="170" t="s">
        <v>303</v>
      </c>
      <c r="E4879" s="170">
        <v>500</v>
      </c>
      <c r="F4879" s="170">
        <v>12</v>
      </c>
      <c r="G4879" s="171">
        <v>7</v>
      </c>
      <c r="H4879" s="170" t="s">
        <v>946</v>
      </c>
      <c r="I4879" s="171">
        <v>3.39</v>
      </c>
      <c r="J4879" s="169">
        <v>1</v>
      </c>
    </row>
    <row r="4880" spans="1:10" hidden="1" x14ac:dyDescent="0.25">
      <c r="A4880" s="169">
        <v>59085</v>
      </c>
      <c r="B4880" s="170" t="s">
        <v>3727</v>
      </c>
      <c r="C4880" s="170" t="s">
        <v>1065</v>
      </c>
      <c r="D4880" s="170" t="s">
        <v>1066</v>
      </c>
      <c r="E4880" s="170">
        <v>473</v>
      </c>
      <c r="F4880" s="170">
        <v>24</v>
      </c>
      <c r="G4880" s="171">
        <v>0.3</v>
      </c>
      <c r="H4880" s="170" t="s">
        <v>1053</v>
      </c>
      <c r="I4880" s="171">
        <v>4.09</v>
      </c>
      <c r="J4880" s="169">
        <v>1</v>
      </c>
    </row>
    <row r="4881" spans="1:10" hidden="1" x14ac:dyDescent="0.25">
      <c r="A4881" s="169">
        <v>59085</v>
      </c>
      <c r="B4881" s="170" t="s">
        <v>3727</v>
      </c>
      <c r="C4881" s="170" t="s">
        <v>1065</v>
      </c>
      <c r="D4881" s="170" t="s">
        <v>1066</v>
      </c>
      <c r="E4881" s="170">
        <v>473</v>
      </c>
      <c r="F4881" s="170">
        <v>24</v>
      </c>
      <c r="G4881" s="171">
        <v>0.3</v>
      </c>
      <c r="H4881" s="170" t="s">
        <v>1053</v>
      </c>
      <c r="I4881" s="171">
        <v>4.09</v>
      </c>
      <c r="J4881" s="169">
        <v>1</v>
      </c>
    </row>
    <row r="4882" spans="1:10" hidden="1" x14ac:dyDescent="0.25">
      <c r="A4882" s="169">
        <v>59090</v>
      </c>
      <c r="B4882" s="170" t="s">
        <v>3728</v>
      </c>
      <c r="C4882" s="170" t="s">
        <v>1065</v>
      </c>
      <c r="D4882" s="170" t="s">
        <v>1066</v>
      </c>
      <c r="E4882" s="170">
        <v>473</v>
      </c>
      <c r="F4882" s="170">
        <v>24</v>
      </c>
      <c r="G4882" s="171">
        <v>0.4</v>
      </c>
      <c r="H4882" s="170" t="s">
        <v>1053</v>
      </c>
      <c r="I4882" s="171">
        <v>4.09</v>
      </c>
      <c r="J4882" s="169">
        <v>1</v>
      </c>
    </row>
    <row r="4883" spans="1:10" hidden="1" x14ac:dyDescent="0.25">
      <c r="A4883" s="169">
        <v>59090</v>
      </c>
      <c r="B4883" s="170" t="s">
        <v>3728</v>
      </c>
      <c r="C4883" s="170" t="s">
        <v>1065</v>
      </c>
      <c r="D4883" s="170" t="s">
        <v>1066</v>
      </c>
      <c r="E4883" s="170">
        <v>473</v>
      </c>
      <c r="F4883" s="170">
        <v>24</v>
      </c>
      <c r="G4883" s="171">
        <v>0.4</v>
      </c>
      <c r="H4883" s="170" t="s">
        <v>1053</v>
      </c>
      <c r="I4883" s="171">
        <v>4.09</v>
      </c>
      <c r="J4883" s="169">
        <v>1</v>
      </c>
    </row>
    <row r="4884" spans="1:10" hidden="1" x14ac:dyDescent="0.25">
      <c r="A4884" s="169">
        <v>59144</v>
      </c>
      <c r="B4884" s="170" t="s">
        <v>3729</v>
      </c>
      <c r="C4884" s="170" t="s">
        <v>37</v>
      </c>
      <c r="D4884" s="170" t="s">
        <v>1063</v>
      </c>
      <c r="E4884" s="170">
        <v>120</v>
      </c>
      <c r="F4884" s="170">
        <v>12</v>
      </c>
      <c r="H4884" s="170" t="s">
        <v>3730</v>
      </c>
      <c r="I4884" s="171">
        <v>18</v>
      </c>
      <c r="J4884" s="169">
        <v>1</v>
      </c>
    </row>
    <row r="4885" spans="1:10" hidden="1" x14ac:dyDescent="0.25">
      <c r="A4885" s="169">
        <v>59160</v>
      </c>
      <c r="B4885" s="170" t="s">
        <v>3731</v>
      </c>
      <c r="C4885" s="170" t="s">
        <v>11</v>
      </c>
      <c r="D4885" s="170" t="s">
        <v>303</v>
      </c>
      <c r="E4885" s="170">
        <v>500</v>
      </c>
      <c r="F4885" s="170">
        <v>24</v>
      </c>
      <c r="G4885" s="171">
        <v>6.4</v>
      </c>
      <c r="H4885" s="170" t="s">
        <v>342</v>
      </c>
      <c r="I4885" s="171">
        <v>4.25</v>
      </c>
      <c r="J4885" s="169">
        <v>1</v>
      </c>
    </row>
    <row r="4886" spans="1:10" hidden="1" x14ac:dyDescent="0.25">
      <c r="A4886" s="169">
        <v>59184</v>
      </c>
      <c r="B4886" s="170" t="s">
        <v>3732</v>
      </c>
      <c r="C4886" s="170" t="s">
        <v>11</v>
      </c>
      <c r="D4886" s="170" t="s">
        <v>12</v>
      </c>
      <c r="E4886" s="170">
        <v>473</v>
      </c>
      <c r="F4886" s="170">
        <v>24</v>
      </c>
      <c r="G4886" s="171">
        <v>4.5</v>
      </c>
      <c r="H4886" s="170" t="s">
        <v>1556</v>
      </c>
      <c r="I4886" s="171">
        <v>3.99</v>
      </c>
      <c r="J4886" s="169">
        <v>1</v>
      </c>
    </row>
    <row r="4887" spans="1:10" hidden="1" x14ac:dyDescent="0.25">
      <c r="A4887" s="169">
        <v>59184</v>
      </c>
      <c r="B4887" s="170" t="s">
        <v>3732</v>
      </c>
      <c r="C4887" s="170" t="s">
        <v>11</v>
      </c>
      <c r="D4887" s="170" t="s">
        <v>12</v>
      </c>
      <c r="E4887" s="170">
        <v>473</v>
      </c>
      <c r="F4887" s="170">
        <v>24</v>
      </c>
      <c r="G4887" s="171">
        <v>4.5</v>
      </c>
      <c r="H4887" s="170" t="s">
        <v>1556</v>
      </c>
      <c r="I4887" s="171">
        <v>3.99</v>
      </c>
      <c r="J4887" s="169">
        <v>1</v>
      </c>
    </row>
    <row r="4888" spans="1:10" hidden="1" x14ac:dyDescent="0.25">
      <c r="A4888" s="169">
        <v>59188</v>
      </c>
      <c r="B4888" s="170" t="s">
        <v>3733</v>
      </c>
      <c r="C4888" s="170" t="s">
        <v>11</v>
      </c>
      <c r="D4888" s="170" t="s">
        <v>12</v>
      </c>
      <c r="E4888" s="170">
        <v>355</v>
      </c>
      <c r="F4888" s="170">
        <v>24</v>
      </c>
      <c r="G4888" s="171">
        <v>4.5</v>
      </c>
      <c r="H4888" s="170" t="s">
        <v>1556</v>
      </c>
      <c r="I4888" s="171">
        <v>2.99</v>
      </c>
      <c r="J4888" s="169">
        <v>1</v>
      </c>
    </row>
    <row r="4889" spans="1:10" hidden="1" x14ac:dyDescent="0.25">
      <c r="A4889" s="169">
        <v>59188</v>
      </c>
      <c r="B4889" s="170" t="s">
        <v>3733</v>
      </c>
      <c r="C4889" s="170" t="s">
        <v>11</v>
      </c>
      <c r="D4889" s="170" t="s">
        <v>12</v>
      </c>
      <c r="E4889" s="170">
        <v>355</v>
      </c>
      <c r="F4889" s="170">
        <v>24</v>
      </c>
      <c r="G4889" s="171">
        <v>4.5</v>
      </c>
      <c r="H4889" s="170" t="s">
        <v>1556</v>
      </c>
      <c r="I4889" s="171">
        <v>2.99</v>
      </c>
      <c r="J4889" s="169">
        <v>1</v>
      </c>
    </row>
    <row r="4890" spans="1:10" hidden="1" x14ac:dyDescent="0.25">
      <c r="A4890" s="169">
        <v>59189</v>
      </c>
      <c r="B4890" s="170" t="s">
        <v>3734</v>
      </c>
      <c r="C4890" s="170" t="s">
        <v>11</v>
      </c>
      <c r="D4890" s="170" t="s">
        <v>303</v>
      </c>
      <c r="E4890" s="170">
        <v>355</v>
      </c>
      <c r="F4890" s="170">
        <v>24</v>
      </c>
      <c r="G4890" s="171">
        <v>7</v>
      </c>
      <c r="H4890" s="170" t="s">
        <v>1556</v>
      </c>
      <c r="I4890" s="171">
        <v>3.49</v>
      </c>
      <c r="J4890" s="169">
        <v>1</v>
      </c>
    </row>
    <row r="4891" spans="1:10" hidden="1" x14ac:dyDescent="0.25">
      <c r="A4891" s="169">
        <v>59189</v>
      </c>
      <c r="B4891" s="170" t="s">
        <v>3734</v>
      </c>
      <c r="C4891" s="170" t="s">
        <v>11</v>
      </c>
      <c r="D4891" s="170" t="s">
        <v>303</v>
      </c>
      <c r="E4891" s="170">
        <v>355</v>
      </c>
      <c r="F4891" s="170">
        <v>24</v>
      </c>
      <c r="G4891" s="171">
        <v>7</v>
      </c>
      <c r="H4891" s="170" t="s">
        <v>1556</v>
      </c>
      <c r="I4891" s="171">
        <v>3.49</v>
      </c>
      <c r="J4891" s="169">
        <v>1</v>
      </c>
    </row>
    <row r="4892" spans="1:10" hidden="1" x14ac:dyDescent="0.25">
      <c r="A4892" s="169">
        <v>59283</v>
      </c>
      <c r="B4892" s="170" t="s">
        <v>3735</v>
      </c>
      <c r="C4892" s="170" t="s">
        <v>11</v>
      </c>
      <c r="D4892" s="170" t="s">
        <v>12</v>
      </c>
      <c r="E4892" s="170">
        <v>473</v>
      </c>
      <c r="F4892" s="170">
        <v>24</v>
      </c>
      <c r="G4892" s="171">
        <v>4.5</v>
      </c>
      <c r="H4892" s="170" t="s">
        <v>2967</v>
      </c>
      <c r="I4892" s="171">
        <v>3.99</v>
      </c>
      <c r="J4892" s="169">
        <v>1</v>
      </c>
    </row>
    <row r="4893" spans="1:10" hidden="1" x14ac:dyDescent="0.25">
      <c r="A4893" s="169">
        <v>59283</v>
      </c>
      <c r="B4893" s="170" t="s">
        <v>3735</v>
      </c>
      <c r="C4893" s="170" t="s">
        <v>11</v>
      </c>
      <c r="D4893" s="170" t="s">
        <v>12</v>
      </c>
      <c r="E4893" s="170">
        <v>473</v>
      </c>
      <c r="F4893" s="170">
        <v>24</v>
      </c>
      <c r="G4893" s="171">
        <v>4.5</v>
      </c>
      <c r="H4893" s="170" t="s">
        <v>2967</v>
      </c>
      <c r="I4893" s="171">
        <v>3.99</v>
      </c>
      <c r="J4893" s="169">
        <v>1</v>
      </c>
    </row>
    <row r="4894" spans="1:10" hidden="1" x14ac:dyDescent="0.25">
      <c r="A4894" s="169">
        <v>59307</v>
      </c>
      <c r="B4894" s="170" t="s">
        <v>3736</v>
      </c>
      <c r="C4894" s="170" t="s">
        <v>24</v>
      </c>
      <c r="D4894" s="170" t="s">
        <v>38</v>
      </c>
      <c r="E4894" s="170">
        <v>750</v>
      </c>
      <c r="F4894" s="170">
        <v>6</v>
      </c>
      <c r="G4894" s="171">
        <v>13</v>
      </c>
      <c r="H4894" s="170" t="s">
        <v>22</v>
      </c>
      <c r="I4894" s="171">
        <v>25.99</v>
      </c>
      <c r="J4894" s="169">
        <v>1</v>
      </c>
    </row>
    <row r="4895" spans="1:10" hidden="1" x14ac:dyDescent="0.25">
      <c r="A4895" s="169">
        <v>59312</v>
      </c>
      <c r="B4895" s="170" t="s">
        <v>3737</v>
      </c>
      <c r="C4895" s="170" t="s">
        <v>24</v>
      </c>
      <c r="D4895" s="170" t="s">
        <v>34</v>
      </c>
      <c r="E4895" s="170">
        <v>750</v>
      </c>
      <c r="F4895" s="170">
        <v>12</v>
      </c>
      <c r="G4895" s="171">
        <v>14.5</v>
      </c>
      <c r="H4895" s="170" t="s">
        <v>177</v>
      </c>
      <c r="I4895" s="171">
        <v>26.99</v>
      </c>
      <c r="J4895" s="169">
        <v>1</v>
      </c>
    </row>
    <row r="4896" spans="1:10" hidden="1" x14ac:dyDescent="0.25">
      <c r="A4896" s="169">
        <v>59315</v>
      </c>
      <c r="B4896" s="170" t="s">
        <v>3738</v>
      </c>
      <c r="C4896" s="170" t="s">
        <v>11</v>
      </c>
      <c r="D4896" s="170" t="s">
        <v>12</v>
      </c>
      <c r="E4896" s="170">
        <v>473</v>
      </c>
      <c r="F4896" s="170">
        <v>24</v>
      </c>
      <c r="G4896" s="171">
        <v>4.5</v>
      </c>
      <c r="H4896" s="170" t="s">
        <v>2066</v>
      </c>
      <c r="I4896" s="171">
        <v>3.69</v>
      </c>
      <c r="J4896" s="169">
        <v>1</v>
      </c>
    </row>
    <row r="4897" spans="1:10" hidden="1" x14ac:dyDescent="0.25">
      <c r="A4897" s="169">
        <v>59315</v>
      </c>
      <c r="B4897" s="170" t="s">
        <v>3738</v>
      </c>
      <c r="C4897" s="170" t="s">
        <v>11</v>
      </c>
      <c r="D4897" s="170" t="s">
        <v>12</v>
      </c>
      <c r="E4897" s="170">
        <v>473</v>
      </c>
      <c r="F4897" s="170">
        <v>24</v>
      </c>
      <c r="G4897" s="171">
        <v>4.5</v>
      </c>
      <c r="H4897" s="170" t="s">
        <v>2066</v>
      </c>
      <c r="I4897" s="171">
        <v>3.69</v>
      </c>
      <c r="J4897" s="169">
        <v>1</v>
      </c>
    </row>
    <row r="4898" spans="1:10" hidden="1" x14ac:dyDescent="0.25">
      <c r="A4898" s="169">
        <v>59320</v>
      </c>
      <c r="B4898" s="170" t="s">
        <v>3739</v>
      </c>
      <c r="C4898" s="170" t="s">
        <v>24</v>
      </c>
      <c r="D4898" s="170" t="s">
        <v>162</v>
      </c>
      <c r="E4898" s="170">
        <v>750</v>
      </c>
      <c r="F4898" s="170">
        <v>6</v>
      </c>
      <c r="G4898" s="171">
        <v>12</v>
      </c>
      <c r="H4898" s="170" t="s">
        <v>218</v>
      </c>
      <c r="I4898" s="171">
        <v>79.989999999999995</v>
      </c>
      <c r="J4898" s="169">
        <v>1</v>
      </c>
    </row>
    <row r="4899" spans="1:10" hidden="1" x14ac:dyDescent="0.25">
      <c r="A4899" s="169">
        <v>59324</v>
      </c>
      <c r="B4899" s="170" t="s">
        <v>3740</v>
      </c>
      <c r="C4899" s="170" t="s">
        <v>24</v>
      </c>
      <c r="D4899" s="170" t="s">
        <v>194</v>
      </c>
      <c r="E4899" s="170">
        <v>750</v>
      </c>
      <c r="F4899" s="170">
        <v>12</v>
      </c>
      <c r="G4899" s="171">
        <v>13.5</v>
      </c>
      <c r="H4899" s="170" t="s">
        <v>32</v>
      </c>
      <c r="I4899" s="171">
        <v>14.99</v>
      </c>
      <c r="J4899" s="169">
        <v>1</v>
      </c>
    </row>
    <row r="4900" spans="1:10" hidden="1" x14ac:dyDescent="0.25">
      <c r="A4900" s="169">
        <v>59343</v>
      </c>
      <c r="B4900" s="170" t="s">
        <v>3741</v>
      </c>
      <c r="C4900" s="170" t="s">
        <v>24</v>
      </c>
      <c r="D4900" s="170" t="s">
        <v>34</v>
      </c>
      <c r="E4900" s="170">
        <v>750</v>
      </c>
      <c r="F4900" s="170">
        <v>12</v>
      </c>
      <c r="G4900" s="171">
        <v>13.5</v>
      </c>
      <c r="H4900" s="170" t="s">
        <v>110</v>
      </c>
      <c r="I4900" s="171">
        <v>17.989999999999998</v>
      </c>
      <c r="J4900" s="169">
        <v>1</v>
      </c>
    </row>
    <row r="4901" spans="1:10" hidden="1" x14ac:dyDescent="0.25">
      <c r="A4901" s="169">
        <v>59346</v>
      </c>
      <c r="B4901" s="170" t="s">
        <v>3742</v>
      </c>
      <c r="C4901" s="170" t="s">
        <v>24</v>
      </c>
      <c r="D4901" s="170" t="s">
        <v>194</v>
      </c>
      <c r="E4901" s="170">
        <v>750</v>
      </c>
      <c r="F4901" s="170">
        <v>6</v>
      </c>
      <c r="G4901" s="171">
        <v>14.1</v>
      </c>
      <c r="H4901" s="170" t="s">
        <v>774</v>
      </c>
      <c r="I4901" s="171">
        <v>48.99</v>
      </c>
      <c r="J4901" s="169">
        <v>1</v>
      </c>
    </row>
    <row r="4902" spans="1:10" hidden="1" x14ac:dyDescent="0.25">
      <c r="A4902" s="169">
        <v>59356</v>
      </c>
      <c r="B4902" s="170" t="s">
        <v>3743</v>
      </c>
      <c r="C4902" s="170" t="s">
        <v>11</v>
      </c>
      <c r="D4902" s="170" t="s">
        <v>267</v>
      </c>
      <c r="E4902" s="170">
        <v>473</v>
      </c>
      <c r="F4902" s="170">
        <v>24</v>
      </c>
      <c r="G4902" s="171">
        <v>4.5</v>
      </c>
      <c r="H4902" s="170" t="s">
        <v>1662</v>
      </c>
      <c r="I4902" s="171">
        <v>4.49</v>
      </c>
      <c r="J4902" s="169">
        <v>1</v>
      </c>
    </row>
    <row r="4903" spans="1:10" hidden="1" x14ac:dyDescent="0.25">
      <c r="A4903" s="169">
        <v>59356</v>
      </c>
      <c r="B4903" s="170" t="s">
        <v>3743</v>
      </c>
      <c r="C4903" s="170" t="s">
        <v>11</v>
      </c>
      <c r="D4903" s="170" t="s">
        <v>267</v>
      </c>
      <c r="E4903" s="170">
        <v>473</v>
      </c>
      <c r="F4903" s="170">
        <v>24</v>
      </c>
      <c r="G4903" s="171">
        <v>4.5</v>
      </c>
      <c r="H4903" s="170" t="s">
        <v>1662</v>
      </c>
      <c r="I4903" s="171">
        <v>4.49</v>
      </c>
      <c r="J4903" s="169">
        <v>1</v>
      </c>
    </row>
    <row r="4904" spans="1:10" hidden="1" x14ac:dyDescent="0.25">
      <c r="A4904" s="169">
        <v>59357</v>
      </c>
      <c r="B4904" s="170" t="s">
        <v>3744</v>
      </c>
      <c r="C4904" s="170" t="s">
        <v>24</v>
      </c>
      <c r="D4904" s="170" t="s">
        <v>68</v>
      </c>
      <c r="E4904" s="170">
        <v>750</v>
      </c>
      <c r="F4904" s="170">
        <v>12</v>
      </c>
      <c r="G4904" s="171">
        <v>14.5</v>
      </c>
      <c r="H4904" s="170" t="s">
        <v>64</v>
      </c>
      <c r="I4904" s="171">
        <v>28.99</v>
      </c>
      <c r="J4904" s="169">
        <v>1</v>
      </c>
    </row>
    <row r="4905" spans="1:10" hidden="1" x14ac:dyDescent="0.25">
      <c r="A4905" s="169">
        <v>59358</v>
      </c>
      <c r="B4905" s="170" t="s">
        <v>3745</v>
      </c>
      <c r="C4905" s="170" t="s">
        <v>11</v>
      </c>
      <c r="D4905" s="170" t="s">
        <v>303</v>
      </c>
      <c r="E4905" s="170">
        <v>8520</v>
      </c>
      <c r="F4905" s="170">
        <v>1</v>
      </c>
      <c r="G4905" s="171">
        <v>6</v>
      </c>
      <c r="H4905" s="170" t="s">
        <v>2364</v>
      </c>
      <c r="I4905" s="171">
        <v>93.36</v>
      </c>
      <c r="J4905" s="169">
        <v>24</v>
      </c>
    </row>
    <row r="4906" spans="1:10" hidden="1" x14ac:dyDescent="0.25">
      <c r="A4906" s="169">
        <v>59358</v>
      </c>
      <c r="B4906" s="170" t="s">
        <v>3745</v>
      </c>
      <c r="C4906" s="170" t="s">
        <v>11</v>
      </c>
      <c r="D4906" s="170" t="s">
        <v>303</v>
      </c>
      <c r="E4906" s="170">
        <v>8520</v>
      </c>
      <c r="F4906" s="170">
        <v>1</v>
      </c>
      <c r="G4906" s="171">
        <v>6</v>
      </c>
      <c r="H4906" s="170" t="s">
        <v>2364</v>
      </c>
      <c r="I4906" s="171">
        <v>93.36</v>
      </c>
      <c r="J4906" s="169">
        <v>24</v>
      </c>
    </row>
    <row r="4907" spans="1:10" hidden="1" x14ac:dyDescent="0.25">
      <c r="A4907" s="169">
        <v>59360</v>
      </c>
      <c r="B4907" s="170" t="s">
        <v>3746</v>
      </c>
      <c r="C4907" s="170" t="s">
        <v>11</v>
      </c>
      <c r="D4907" s="170" t="s">
        <v>267</v>
      </c>
      <c r="E4907" s="170">
        <v>473</v>
      </c>
      <c r="F4907" s="170">
        <v>24</v>
      </c>
      <c r="G4907" s="171">
        <v>4.9000000000000004</v>
      </c>
      <c r="H4907" s="170" t="s">
        <v>1053</v>
      </c>
      <c r="I4907" s="171">
        <v>4.25</v>
      </c>
      <c r="J4907" s="169">
        <v>1</v>
      </c>
    </row>
    <row r="4908" spans="1:10" hidden="1" x14ac:dyDescent="0.25">
      <c r="A4908" s="169">
        <v>59360</v>
      </c>
      <c r="B4908" s="170" t="s">
        <v>3746</v>
      </c>
      <c r="C4908" s="170" t="s">
        <v>11</v>
      </c>
      <c r="D4908" s="170" t="s">
        <v>267</v>
      </c>
      <c r="E4908" s="170">
        <v>473</v>
      </c>
      <c r="F4908" s="170">
        <v>24</v>
      </c>
      <c r="G4908" s="171">
        <v>4.9000000000000004</v>
      </c>
      <c r="H4908" s="170" t="s">
        <v>1053</v>
      </c>
      <c r="I4908" s="171">
        <v>4.25</v>
      </c>
      <c r="J4908" s="169">
        <v>1</v>
      </c>
    </row>
    <row r="4909" spans="1:10" hidden="1" x14ac:dyDescent="0.25">
      <c r="A4909" s="169">
        <v>59365</v>
      </c>
      <c r="B4909" s="170" t="s">
        <v>3747</v>
      </c>
      <c r="C4909" s="170" t="s">
        <v>24</v>
      </c>
      <c r="D4909" s="170" t="s">
        <v>194</v>
      </c>
      <c r="E4909" s="170">
        <v>750</v>
      </c>
      <c r="F4909" s="170">
        <v>12</v>
      </c>
      <c r="G4909" s="171">
        <v>14.5</v>
      </c>
      <c r="H4909" s="170" t="s">
        <v>64</v>
      </c>
      <c r="I4909" s="171">
        <v>20.09</v>
      </c>
      <c r="J4909" s="169">
        <v>1</v>
      </c>
    </row>
    <row r="4910" spans="1:10" hidden="1" x14ac:dyDescent="0.25">
      <c r="A4910" s="169">
        <v>59371</v>
      </c>
      <c r="B4910" s="170" t="s">
        <v>3748</v>
      </c>
      <c r="C4910" s="170" t="s">
        <v>24</v>
      </c>
      <c r="D4910" s="170" t="s">
        <v>68</v>
      </c>
      <c r="E4910" s="170">
        <v>750</v>
      </c>
      <c r="F4910" s="170">
        <v>12</v>
      </c>
      <c r="G4910" s="171">
        <v>13.5</v>
      </c>
      <c r="H4910" s="170" t="s">
        <v>22</v>
      </c>
      <c r="I4910" s="171">
        <v>19.989999999999998</v>
      </c>
      <c r="J4910" s="169">
        <v>1</v>
      </c>
    </row>
    <row r="4911" spans="1:10" hidden="1" x14ac:dyDescent="0.25">
      <c r="A4911" s="169">
        <v>59372</v>
      </c>
      <c r="B4911" s="170" t="s">
        <v>3749</v>
      </c>
      <c r="C4911" s="170" t="s">
        <v>11</v>
      </c>
      <c r="D4911" s="170" t="s">
        <v>12</v>
      </c>
      <c r="E4911" s="170">
        <v>473</v>
      </c>
      <c r="F4911" s="170">
        <v>24</v>
      </c>
      <c r="G4911" s="171">
        <v>5.2</v>
      </c>
      <c r="H4911" s="170" t="s">
        <v>1407</v>
      </c>
      <c r="I4911" s="171">
        <v>4.1500000000000004</v>
      </c>
      <c r="J4911" s="169">
        <v>1</v>
      </c>
    </row>
    <row r="4912" spans="1:10" hidden="1" x14ac:dyDescent="0.25">
      <c r="A4912" s="169">
        <v>59372</v>
      </c>
      <c r="B4912" s="170" t="s">
        <v>3749</v>
      </c>
      <c r="C4912" s="170" t="s">
        <v>11</v>
      </c>
      <c r="D4912" s="170" t="s">
        <v>12</v>
      </c>
      <c r="E4912" s="170">
        <v>473</v>
      </c>
      <c r="F4912" s="170">
        <v>24</v>
      </c>
      <c r="G4912" s="171">
        <v>5.2</v>
      </c>
      <c r="H4912" s="170" t="s">
        <v>1407</v>
      </c>
      <c r="I4912" s="171">
        <v>4.1500000000000004</v>
      </c>
      <c r="J4912" s="169">
        <v>1</v>
      </c>
    </row>
    <row r="4913" spans="1:10" hidden="1" x14ac:dyDescent="0.25">
      <c r="A4913" s="169">
        <v>59375</v>
      </c>
      <c r="B4913" s="170" t="s">
        <v>3750</v>
      </c>
      <c r="C4913" s="170" t="s">
        <v>24</v>
      </c>
      <c r="D4913" s="170" t="s">
        <v>166</v>
      </c>
      <c r="E4913" s="170">
        <v>750</v>
      </c>
      <c r="F4913" s="170">
        <v>12</v>
      </c>
      <c r="G4913" s="171">
        <v>13.5</v>
      </c>
      <c r="H4913" s="170" t="s">
        <v>22</v>
      </c>
      <c r="I4913" s="171">
        <v>23.99</v>
      </c>
      <c r="J4913" s="169">
        <v>1</v>
      </c>
    </row>
    <row r="4914" spans="1:10" hidden="1" x14ac:dyDescent="0.25">
      <c r="A4914" s="169">
        <v>59377</v>
      </c>
      <c r="B4914" s="170" t="s">
        <v>3751</v>
      </c>
      <c r="C4914" s="170" t="s">
        <v>11</v>
      </c>
      <c r="D4914" s="170" t="s">
        <v>267</v>
      </c>
      <c r="E4914" s="170">
        <v>4260</v>
      </c>
      <c r="F4914" s="170">
        <v>2</v>
      </c>
      <c r="G4914" s="171">
        <v>5</v>
      </c>
      <c r="H4914" s="170" t="s">
        <v>415</v>
      </c>
      <c r="I4914" s="171">
        <v>34.99</v>
      </c>
      <c r="J4914" s="169">
        <v>12</v>
      </c>
    </row>
    <row r="4915" spans="1:10" hidden="1" x14ac:dyDescent="0.25">
      <c r="A4915" s="169">
        <v>59377</v>
      </c>
      <c r="B4915" s="170" t="s">
        <v>3751</v>
      </c>
      <c r="C4915" s="170" t="s">
        <v>11</v>
      </c>
      <c r="D4915" s="170" t="s">
        <v>267</v>
      </c>
      <c r="E4915" s="170">
        <v>4260</v>
      </c>
      <c r="F4915" s="170">
        <v>2</v>
      </c>
      <c r="G4915" s="171">
        <v>5</v>
      </c>
      <c r="H4915" s="170" t="s">
        <v>415</v>
      </c>
      <c r="I4915" s="171">
        <v>34.99</v>
      </c>
      <c r="J4915" s="169">
        <v>12</v>
      </c>
    </row>
    <row r="4916" spans="1:10" hidden="1" x14ac:dyDescent="0.25">
      <c r="A4916" s="169">
        <v>59404</v>
      </c>
      <c r="B4916" s="170" t="s">
        <v>3752</v>
      </c>
      <c r="C4916" s="170" t="s">
        <v>24</v>
      </c>
      <c r="D4916" s="170" t="s">
        <v>194</v>
      </c>
      <c r="E4916" s="170">
        <v>750</v>
      </c>
      <c r="F4916" s="170">
        <v>12</v>
      </c>
      <c r="G4916" s="171">
        <v>8</v>
      </c>
      <c r="H4916" s="170" t="s">
        <v>177</v>
      </c>
      <c r="I4916" s="171">
        <v>18.75</v>
      </c>
      <c r="J4916" s="169">
        <v>1</v>
      </c>
    </row>
    <row r="4917" spans="1:10" hidden="1" x14ac:dyDescent="0.25">
      <c r="A4917" s="169">
        <v>59417</v>
      </c>
      <c r="B4917" s="170" t="s">
        <v>3753</v>
      </c>
      <c r="C4917" s="170" t="s">
        <v>11</v>
      </c>
      <c r="D4917" s="170" t="s">
        <v>267</v>
      </c>
      <c r="E4917" s="170">
        <v>473</v>
      </c>
      <c r="F4917" s="170">
        <v>24</v>
      </c>
      <c r="G4917" s="171">
        <v>5.3</v>
      </c>
      <c r="H4917" s="170" t="s">
        <v>1362</v>
      </c>
      <c r="I4917" s="171">
        <v>4.75</v>
      </c>
      <c r="J4917" s="169">
        <v>1</v>
      </c>
    </row>
    <row r="4918" spans="1:10" hidden="1" x14ac:dyDescent="0.25">
      <c r="A4918" s="169">
        <v>59417</v>
      </c>
      <c r="B4918" s="170" t="s">
        <v>3753</v>
      </c>
      <c r="C4918" s="170" t="s">
        <v>11</v>
      </c>
      <c r="D4918" s="170" t="s">
        <v>267</v>
      </c>
      <c r="E4918" s="170">
        <v>473</v>
      </c>
      <c r="F4918" s="170">
        <v>24</v>
      </c>
      <c r="G4918" s="171">
        <v>5.3</v>
      </c>
      <c r="H4918" s="170" t="s">
        <v>1362</v>
      </c>
      <c r="I4918" s="171">
        <v>4.75</v>
      </c>
      <c r="J4918" s="169">
        <v>1</v>
      </c>
    </row>
    <row r="4919" spans="1:10" hidden="1" x14ac:dyDescent="0.25">
      <c r="A4919" s="169">
        <v>59421</v>
      </c>
      <c r="B4919" s="170" t="s">
        <v>3754</v>
      </c>
      <c r="C4919" s="170" t="s">
        <v>11</v>
      </c>
      <c r="D4919" s="170" t="s">
        <v>267</v>
      </c>
      <c r="E4919" s="170">
        <v>355</v>
      </c>
      <c r="F4919" s="170">
        <v>24</v>
      </c>
      <c r="G4919" s="171">
        <v>4.8</v>
      </c>
      <c r="H4919" s="170" t="s">
        <v>2364</v>
      </c>
      <c r="I4919" s="171">
        <v>3.29</v>
      </c>
      <c r="J4919" s="169">
        <v>1</v>
      </c>
    </row>
    <row r="4920" spans="1:10" hidden="1" x14ac:dyDescent="0.25">
      <c r="A4920" s="169">
        <v>59421</v>
      </c>
      <c r="B4920" s="170" t="s">
        <v>3754</v>
      </c>
      <c r="C4920" s="170" t="s">
        <v>11</v>
      </c>
      <c r="D4920" s="170" t="s">
        <v>267</v>
      </c>
      <c r="E4920" s="170">
        <v>355</v>
      </c>
      <c r="F4920" s="170">
        <v>24</v>
      </c>
      <c r="G4920" s="171">
        <v>4.8</v>
      </c>
      <c r="H4920" s="170" t="s">
        <v>2364</v>
      </c>
      <c r="I4920" s="171">
        <v>3.29</v>
      </c>
      <c r="J4920" s="169">
        <v>1</v>
      </c>
    </row>
    <row r="4921" spans="1:10" hidden="1" x14ac:dyDescent="0.25">
      <c r="A4921" s="169">
        <v>59426</v>
      </c>
      <c r="B4921" s="170" t="s">
        <v>3755</v>
      </c>
      <c r="C4921" s="170" t="s">
        <v>11</v>
      </c>
      <c r="D4921" s="170" t="s">
        <v>12</v>
      </c>
      <c r="E4921" s="170">
        <v>2130</v>
      </c>
      <c r="F4921" s="170">
        <v>4</v>
      </c>
      <c r="G4921" s="171">
        <v>4.5</v>
      </c>
      <c r="H4921" s="170" t="s">
        <v>2535</v>
      </c>
      <c r="I4921" s="171">
        <v>15.99</v>
      </c>
      <c r="J4921" s="169">
        <v>6</v>
      </c>
    </row>
    <row r="4922" spans="1:10" hidden="1" x14ac:dyDescent="0.25">
      <c r="A4922" s="169">
        <v>59426</v>
      </c>
      <c r="B4922" s="170" t="s">
        <v>3755</v>
      </c>
      <c r="C4922" s="170" t="s">
        <v>11</v>
      </c>
      <c r="D4922" s="170" t="s">
        <v>12</v>
      </c>
      <c r="E4922" s="170">
        <v>2130</v>
      </c>
      <c r="F4922" s="170">
        <v>4</v>
      </c>
      <c r="G4922" s="171">
        <v>4.5</v>
      </c>
      <c r="H4922" s="170" t="s">
        <v>1136</v>
      </c>
      <c r="I4922" s="171">
        <v>15.99</v>
      </c>
      <c r="J4922" s="169">
        <v>6</v>
      </c>
    </row>
    <row r="4923" spans="1:10" hidden="1" x14ac:dyDescent="0.25">
      <c r="A4923" s="169">
        <v>59429</v>
      </c>
      <c r="B4923" s="170" t="s">
        <v>3756</v>
      </c>
      <c r="C4923" s="170" t="s">
        <v>11</v>
      </c>
      <c r="D4923" s="170" t="s">
        <v>474</v>
      </c>
      <c r="E4923" s="170">
        <v>473</v>
      </c>
      <c r="F4923" s="170">
        <v>24</v>
      </c>
      <c r="G4923" s="171">
        <v>4.8</v>
      </c>
      <c r="H4923" s="170" t="s">
        <v>946</v>
      </c>
      <c r="I4923" s="171">
        <v>5.28</v>
      </c>
      <c r="J4923" s="169">
        <v>1</v>
      </c>
    </row>
    <row r="4924" spans="1:10" hidden="1" x14ac:dyDescent="0.25">
      <c r="A4924" s="169">
        <v>59452</v>
      </c>
      <c r="B4924" s="170" t="s">
        <v>3757</v>
      </c>
      <c r="C4924" s="170" t="s">
        <v>11</v>
      </c>
      <c r="D4924" s="170" t="s">
        <v>267</v>
      </c>
      <c r="E4924" s="170">
        <v>473</v>
      </c>
      <c r="F4924" s="170">
        <v>24</v>
      </c>
      <c r="G4924" s="171">
        <v>5.0999999999999996</v>
      </c>
      <c r="H4924" s="170" t="s">
        <v>1623</v>
      </c>
      <c r="I4924" s="171">
        <v>4.1900000000000004</v>
      </c>
      <c r="J4924" s="169">
        <v>1</v>
      </c>
    </row>
    <row r="4925" spans="1:10" hidden="1" x14ac:dyDescent="0.25">
      <c r="A4925" s="169">
        <v>59452</v>
      </c>
      <c r="B4925" s="170" t="s">
        <v>3757</v>
      </c>
      <c r="C4925" s="170" t="s">
        <v>11</v>
      </c>
      <c r="D4925" s="170" t="s">
        <v>267</v>
      </c>
      <c r="E4925" s="170">
        <v>473</v>
      </c>
      <c r="F4925" s="170">
        <v>24</v>
      </c>
      <c r="G4925" s="171">
        <v>5.0999999999999996</v>
      </c>
      <c r="H4925" s="170" t="s">
        <v>1623</v>
      </c>
      <c r="I4925" s="171">
        <v>4.1900000000000004</v>
      </c>
      <c r="J4925" s="169">
        <v>1</v>
      </c>
    </row>
    <row r="4926" spans="1:10" hidden="1" x14ac:dyDescent="0.25">
      <c r="A4926" s="169">
        <v>59472</v>
      </c>
      <c r="B4926" s="170" t="s">
        <v>3758</v>
      </c>
      <c r="C4926" s="170" t="s">
        <v>15</v>
      </c>
      <c r="D4926" s="170" t="s">
        <v>1399</v>
      </c>
      <c r="E4926" s="170">
        <v>750</v>
      </c>
      <c r="F4926" s="170">
        <v>12</v>
      </c>
      <c r="G4926" s="171">
        <v>45</v>
      </c>
      <c r="H4926" s="170" t="s">
        <v>1563</v>
      </c>
      <c r="I4926" s="171">
        <v>49.95</v>
      </c>
      <c r="J4926" s="169">
        <v>1</v>
      </c>
    </row>
    <row r="4927" spans="1:10" hidden="1" x14ac:dyDescent="0.25">
      <c r="A4927" s="169">
        <v>59483</v>
      </c>
      <c r="B4927" s="170" t="s">
        <v>3759</v>
      </c>
      <c r="C4927" s="170" t="s">
        <v>37</v>
      </c>
      <c r="D4927" s="170" t="s">
        <v>3760</v>
      </c>
      <c r="E4927" s="170">
        <v>455</v>
      </c>
      <c r="F4927" s="170">
        <v>12</v>
      </c>
      <c r="H4927" s="170" t="s">
        <v>3730</v>
      </c>
      <c r="I4927" s="171">
        <v>10.99</v>
      </c>
      <c r="J4927" s="169">
        <v>1</v>
      </c>
    </row>
    <row r="4928" spans="1:10" hidden="1" x14ac:dyDescent="0.25">
      <c r="A4928" s="169">
        <v>59497</v>
      </c>
      <c r="B4928" s="170" t="s">
        <v>3761</v>
      </c>
      <c r="C4928" s="170" t="s">
        <v>15</v>
      </c>
      <c r="D4928" s="170" t="s">
        <v>51</v>
      </c>
      <c r="E4928" s="170">
        <v>700</v>
      </c>
      <c r="F4928" s="170">
        <v>6</v>
      </c>
      <c r="G4928" s="171">
        <v>43</v>
      </c>
      <c r="H4928" s="170" t="s">
        <v>47</v>
      </c>
      <c r="I4928" s="171">
        <v>85.81</v>
      </c>
      <c r="J4928" s="169">
        <v>1</v>
      </c>
    </row>
    <row r="4929" spans="1:10" hidden="1" x14ac:dyDescent="0.25">
      <c r="A4929" s="169">
        <v>59519</v>
      </c>
      <c r="B4929" s="170" t="s">
        <v>3762</v>
      </c>
      <c r="C4929" s="170" t="s">
        <v>263</v>
      </c>
      <c r="D4929" s="170" t="s">
        <v>935</v>
      </c>
      <c r="E4929" s="170">
        <v>355</v>
      </c>
      <c r="F4929" s="170">
        <v>24</v>
      </c>
      <c r="G4929" s="171">
        <v>5</v>
      </c>
      <c r="H4929" s="170" t="s">
        <v>1615</v>
      </c>
      <c r="I4929" s="171">
        <v>3.98</v>
      </c>
      <c r="J4929" s="169">
        <v>1</v>
      </c>
    </row>
    <row r="4930" spans="1:10" hidden="1" x14ac:dyDescent="0.25">
      <c r="A4930" s="169">
        <v>59519</v>
      </c>
      <c r="B4930" s="170" t="s">
        <v>3762</v>
      </c>
      <c r="C4930" s="170" t="s">
        <v>263</v>
      </c>
      <c r="D4930" s="170" t="s">
        <v>935</v>
      </c>
      <c r="E4930" s="170">
        <v>355</v>
      </c>
      <c r="F4930" s="170">
        <v>24</v>
      </c>
      <c r="G4930" s="171">
        <v>5</v>
      </c>
      <c r="H4930" s="170" t="s">
        <v>1615</v>
      </c>
      <c r="I4930" s="171">
        <v>3.98</v>
      </c>
      <c r="J4930" s="169">
        <v>1</v>
      </c>
    </row>
    <row r="4931" spans="1:10" hidden="1" x14ac:dyDescent="0.25">
      <c r="A4931" s="169">
        <v>59547</v>
      </c>
      <c r="B4931" s="170" t="s">
        <v>3763</v>
      </c>
      <c r="C4931" s="170" t="s">
        <v>24</v>
      </c>
      <c r="D4931" s="170" t="s">
        <v>34</v>
      </c>
      <c r="E4931" s="170">
        <v>750</v>
      </c>
      <c r="F4931" s="170">
        <v>12</v>
      </c>
      <c r="G4931" s="171">
        <v>13</v>
      </c>
      <c r="H4931" s="170" t="s">
        <v>2786</v>
      </c>
      <c r="I4931" s="171">
        <v>20.99</v>
      </c>
      <c r="J4931" s="169">
        <v>1</v>
      </c>
    </row>
    <row r="4932" spans="1:10" hidden="1" x14ac:dyDescent="0.25">
      <c r="A4932" s="169">
        <v>59562</v>
      </c>
      <c r="B4932" s="170" t="s">
        <v>1199</v>
      </c>
      <c r="C4932" s="170" t="s">
        <v>15</v>
      </c>
      <c r="D4932" s="170" t="s">
        <v>19</v>
      </c>
      <c r="E4932" s="170">
        <v>1140</v>
      </c>
      <c r="F4932" s="170">
        <v>12</v>
      </c>
      <c r="G4932" s="171">
        <v>40</v>
      </c>
      <c r="H4932" s="170" t="s">
        <v>20</v>
      </c>
      <c r="I4932" s="171">
        <v>35.99</v>
      </c>
      <c r="J4932" s="169">
        <v>1</v>
      </c>
    </row>
    <row r="4933" spans="1:10" hidden="1" x14ac:dyDescent="0.25">
      <c r="A4933" s="169">
        <v>59572</v>
      </c>
      <c r="B4933" s="170" t="s">
        <v>3764</v>
      </c>
      <c r="C4933" s="170" t="s">
        <v>15</v>
      </c>
      <c r="D4933" s="170" t="s">
        <v>845</v>
      </c>
      <c r="E4933" s="170">
        <v>750</v>
      </c>
      <c r="F4933" s="170">
        <v>6</v>
      </c>
      <c r="G4933" s="171">
        <v>60.9</v>
      </c>
      <c r="H4933" s="170" t="s">
        <v>20</v>
      </c>
      <c r="I4933" s="171">
        <v>89.99</v>
      </c>
      <c r="J4933" s="169">
        <v>1</v>
      </c>
    </row>
    <row r="4934" spans="1:10" hidden="1" x14ac:dyDescent="0.25">
      <c r="A4934" s="169">
        <v>59596</v>
      </c>
      <c r="B4934" s="170" t="s">
        <v>3765</v>
      </c>
      <c r="C4934" s="170" t="s">
        <v>11</v>
      </c>
      <c r="D4934" s="170" t="s">
        <v>267</v>
      </c>
      <c r="E4934" s="170">
        <v>473</v>
      </c>
      <c r="F4934" s="170">
        <v>24</v>
      </c>
      <c r="G4934" s="171">
        <v>5.5</v>
      </c>
      <c r="H4934" s="170" t="s">
        <v>2364</v>
      </c>
      <c r="I4934" s="171">
        <v>5.08</v>
      </c>
      <c r="J4934" s="169">
        <v>1</v>
      </c>
    </row>
    <row r="4935" spans="1:10" hidden="1" x14ac:dyDescent="0.25">
      <c r="A4935" s="169">
        <v>59596</v>
      </c>
      <c r="B4935" s="170" t="s">
        <v>3765</v>
      </c>
      <c r="C4935" s="170" t="s">
        <v>11</v>
      </c>
      <c r="D4935" s="170" t="s">
        <v>267</v>
      </c>
      <c r="E4935" s="170">
        <v>473</v>
      </c>
      <c r="F4935" s="170">
        <v>24</v>
      </c>
      <c r="G4935" s="171">
        <v>5.5</v>
      </c>
      <c r="H4935" s="170" t="s">
        <v>2364</v>
      </c>
      <c r="I4935" s="171">
        <v>5.08</v>
      </c>
      <c r="J4935" s="169">
        <v>1</v>
      </c>
    </row>
    <row r="4936" spans="1:10" hidden="1" x14ac:dyDescent="0.25">
      <c r="A4936" s="169">
        <v>59619</v>
      </c>
      <c r="B4936" s="170" t="s">
        <v>3766</v>
      </c>
      <c r="C4936" s="170" t="s">
        <v>15</v>
      </c>
      <c r="D4936" s="170" t="s">
        <v>134</v>
      </c>
      <c r="E4936" s="170">
        <v>750</v>
      </c>
      <c r="F4936" s="170">
        <v>12</v>
      </c>
      <c r="G4936" s="171">
        <v>40</v>
      </c>
      <c r="H4936" s="170" t="s">
        <v>222</v>
      </c>
      <c r="I4936" s="171">
        <v>142.99</v>
      </c>
      <c r="J4936" s="169">
        <v>1</v>
      </c>
    </row>
    <row r="4937" spans="1:10" hidden="1" x14ac:dyDescent="0.25">
      <c r="A4937" s="169">
        <v>59630</v>
      </c>
      <c r="B4937" s="170" t="s">
        <v>3767</v>
      </c>
      <c r="C4937" s="170" t="s">
        <v>11</v>
      </c>
      <c r="D4937" s="170" t="s">
        <v>267</v>
      </c>
      <c r="E4937" s="170">
        <v>473</v>
      </c>
      <c r="F4937" s="170">
        <v>24</v>
      </c>
      <c r="G4937" s="171">
        <v>5</v>
      </c>
      <c r="H4937" s="170" t="s">
        <v>747</v>
      </c>
      <c r="I4937" s="171">
        <v>3.99</v>
      </c>
      <c r="J4937" s="169">
        <v>1</v>
      </c>
    </row>
    <row r="4938" spans="1:10" hidden="1" x14ac:dyDescent="0.25">
      <c r="A4938" s="169">
        <v>59630</v>
      </c>
      <c r="B4938" s="170" t="s">
        <v>3767</v>
      </c>
      <c r="C4938" s="170" t="s">
        <v>11</v>
      </c>
      <c r="D4938" s="170" t="s">
        <v>267</v>
      </c>
      <c r="E4938" s="170">
        <v>473</v>
      </c>
      <c r="F4938" s="170">
        <v>24</v>
      </c>
      <c r="G4938" s="171">
        <v>5</v>
      </c>
      <c r="H4938" s="170" t="s">
        <v>747</v>
      </c>
      <c r="I4938" s="171">
        <v>3.99</v>
      </c>
      <c r="J4938" s="169">
        <v>1</v>
      </c>
    </row>
    <row r="4939" spans="1:10" hidden="1" x14ac:dyDescent="0.25">
      <c r="A4939" s="169">
        <v>59632</v>
      </c>
      <c r="B4939" s="170" t="s">
        <v>3768</v>
      </c>
      <c r="C4939" s="170" t="s">
        <v>24</v>
      </c>
      <c r="D4939" s="170" t="s">
        <v>68</v>
      </c>
      <c r="E4939" s="170">
        <v>750</v>
      </c>
      <c r="F4939" s="170">
        <v>12</v>
      </c>
      <c r="G4939" s="171">
        <v>14.5</v>
      </c>
      <c r="H4939" s="170" t="s">
        <v>64</v>
      </c>
      <c r="I4939" s="171">
        <v>39.99</v>
      </c>
      <c r="J4939" s="169">
        <v>1</v>
      </c>
    </row>
    <row r="4940" spans="1:10" hidden="1" x14ac:dyDescent="0.25">
      <c r="A4940" s="169">
        <v>59633</v>
      </c>
      <c r="B4940" s="170" t="s">
        <v>3769</v>
      </c>
      <c r="C4940" s="170" t="s">
        <v>263</v>
      </c>
      <c r="D4940" s="170" t="s">
        <v>332</v>
      </c>
      <c r="E4940" s="170">
        <v>2840</v>
      </c>
      <c r="F4940" s="170">
        <v>3</v>
      </c>
      <c r="G4940" s="171">
        <v>5</v>
      </c>
      <c r="H4940" s="170" t="s">
        <v>2760</v>
      </c>
      <c r="I4940" s="171">
        <v>26.99</v>
      </c>
      <c r="J4940" s="169">
        <v>8</v>
      </c>
    </row>
    <row r="4941" spans="1:10" hidden="1" x14ac:dyDescent="0.25">
      <c r="A4941" s="169">
        <v>59633</v>
      </c>
      <c r="B4941" s="170" t="s">
        <v>3769</v>
      </c>
      <c r="C4941" s="170" t="s">
        <v>263</v>
      </c>
      <c r="D4941" s="170" t="s">
        <v>332</v>
      </c>
      <c r="E4941" s="170">
        <v>2840</v>
      </c>
      <c r="F4941" s="170">
        <v>3</v>
      </c>
      <c r="G4941" s="171">
        <v>5</v>
      </c>
      <c r="H4941" s="170" t="s">
        <v>2760</v>
      </c>
      <c r="I4941" s="171">
        <v>26.99</v>
      </c>
      <c r="J4941" s="169">
        <v>8</v>
      </c>
    </row>
    <row r="4942" spans="1:10" hidden="1" x14ac:dyDescent="0.25">
      <c r="A4942" s="169">
        <v>59634</v>
      </c>
      <c r="B4942" s="170" t="s">
        <v>3770</v>
      </c>
      <c r="C4942" s="170" t="s">
        <v>11</v>
      </c>
      <c r="D4942" s="170" t="s">
        <v>211</v>
      </c>
      <c r="E4942" s="170">
        <v>5325</v>
      </c>
      <c r="F4942" s="170">
        <v>1</v>
      </c>
      <c r="G4942" s="171">
        <v>4</v>
      </c>
      <c r="H4942" s="170" t="s">
        <v>1053</v>
      </c>
      <c r="I4942" s="171">
        <v>29.99</v>
      </c>
      <c r="J4942" s="169">
        <v>15</v>
      </c>
    </row>
    <row r="4943" spans="1:10" hidden="1" x14ac:dyDescent="0.25">
      <c r="A4943" s="169">
        <v>59634</v>
      </c>
      <c r="B4943" s="170" t="s">
        <v>3770</v>
      </c>
      <c r="C4943" s="170" t="s">
        <v>11</v>
      </c>
      <c r="D4943" s="170" t="s">
        <v>211</v>
      </c>
      <c r="E4943" s="170">
        <v>5325</v>
      </c>
      <c r="F4943" s="170">
        <v>1</v>
      </c>
      <c r="G4943" s="171">
        <v>4</v>
      </c>
      <c r="H4943" s="170" t="s">
        <v>1053</v>
      </c>
      <c r="I4943" s="171">
        <v>29.99</v>
      </c>
      <c r="J4943" s="169">
        <v>15</v>
      </c>
    </row>
    <row r="4944" spans="1:10" hidden="1" x14ac:dyDescent="0.25">
      <c r="A4944" s="169">
        <v>59640</v>
      </c>
      <c r="B4944" s="170" t="s">
        <v>3771</v>
      </c>
      <c r="C4944" s="170" t="s">
        <v>11</v>
      </c>
      <c r="D4944" s="170" t="s">
        <v>267</v>
      </c>
      <c r="E4944" s="170">
        <v>355</v>
      </c>
      <c r="F4944" s="170">
        <v>24</v>
      </c>
      <c r="G4944" s="171">
        <v>5.2</v>
      </c>
      <c r="H4944" s="170" t="s">
        <v>1136</v>
      </c>
      <c r="I4944" s="171">
        <v>2.81</v>
      </c>
      <c r="J4944" s="169">
        <v>1</v>
      </c>
    </row>
    <row r="4945" spans="1:10" hidden="1" x14ac:dyDescent="0.25">
      <c r="A4945" s="169">
        <v>59640</v>
      </c>
      <c r="B4945" s="170" t="s">
        <v>3771</v>
      </c>
      <c r="C4945" s="170" t="s">
        <v>11</v>
      </c>
      <c r="D4945" s="170" t="s">
        <v>267</v>
      </c>
      <c r="E4945" s="170">
        <v>355</v>
      </c>
      <c r="F4945" s="170">
        <v>24</v>
      </c>
      <c r="G4945" s="171">
        <v>5.2</v>
      </c>
      <c r="H4945" s="170" t="s">
        <v>1136</v>
      </c>
      <c r="I4945" s="171">
        <v>2.81</v>
      </c>
      <c r="J4945" s="169">
        <v>1</v>
      </c>
    </row>
    <row r="4946" spans="1:10" hidden="1" x14ac:dyDescent="0.25">
      <c r="A4946" s="169">
        <v>59657</v>
      </c>
      <c r="B4946" s="170" t="s">
        <v>3772</v>
      </c>
      <c r="C4946" s="170" t="s">
        <v>11</v>
      </c>
      <c r="D4946" s="170" t="s">
        <v>267</v>
      </c>
      <c r="E4946" s="170">
        <v>355</v>
      </c>
      <c r="F4946" s="170">
        <v>24</v>
      </c>
      <c r="G4946" s="171">
        <v>4.5</v>
      </c>
      <c r="H4946" s="170" t="s">
        <v>1136</v>
      </c>
      <c r="I4946" s="171">
        <v>1.88</v>
      </c>
      <c r="J4946" s="169">
        <v>1</v>
      </c>
    </row>
    <row r="4947" spans="1:10" hidden="1" x14ac:dyDescent="0.25">
      <c r="A4947" s="169">
        <v>59657</v>
      </c>
      <c r="B4947" s="170" t="s">
        <v>3772</v>
      </c>
      <c r="C4947" s="170" t="s">
        <v>11</v>
      </c>
      <c r="D4947" s="170" t="s">
        <v>267</v>
      </c>
      <c r="E4947" s="170">
        <v>355</v>
      </c>
      <c r="F4947" s="170">
        <v>24</v>
      </c>
      <c r="G4947" s="171">
        <v>4.5</v>
      </c>
      <c r="H4947" s="170" t="s">
        <v>1136</v>
      </c>
      <c r="I4947" s="171">
        <v>1.88</v>
      </c>
      <c r="J4947" s="169">
        <v>1</v>
      </c>
    </row>
    <row r="4948" spans="1:10" hidden="1" x14ac:dyDescent="0.25">
      <c r="A4948" s="169">
        <v>59660</v>
      </c>
      <c r="B4948" s="170" t="s">
        <v>3773</v>
      </c>
      <c r="C4948" s="170" t="s">
        <v>11</v>
      </c>
      <c r="D4948" s="170" t="s">
        <v>12</v>
      </c>
      <c r="E4948" s="170">
        <v>355</v>
      </c>
      <c r="F4948" s="170">
        <v>24</v>
      </c>
      <c r="G4948" s="171">
        <v>4.5</v>
      </c>
      <c r="H4948" s="170" t="s">
        <v>1136</v>
      </c>
      <c r="I4948" s="171">
        <v>1.53</v>
      </c>
      <c r="J4948" s="169">
        <v>1</v>
      </c>
    </row>
    <row r="4949" spans="1:10" hidden="1" x14ac:dyDescent="0.25">
      <c r="A4949" s="169">
        <v>59660</v>
      </c>
      <c r="B4949" s="170" t="s">
        <v>3773</v>
      </c>
      <c r="C4949" s="170" t="s">
        <v>11</v>
      </c>
      <c r="D4949" s="170" t="s">
        <v>12</v>
      </c>
      <c r="E4949" s="170">
        <v>355</v>
      </c>
      <c r="F4949" s="170">
        <v>24</v>
      </c>
      <c r="G4949" s="171">
        <v>4.5</v>
      </c>
      <c r="H4949" s="170" t="s">
        <v>1136</v>
      </c>
      <c r="I4949" s="171">
        <v>1.53</v>
      </c>
      <c r="J4949" s="169">
        <v>1</v>
      </c>
    </row>
    <row r="4950" spans="1:10" hidden="1" x14ac:dyDescent="0.25">
      <c r="A4950" s="169">
        <v>59695</v>
      </c>
      <c r="B4950" s="170" t="s">
        <v>3774</v>
      </c>
      <c r="C4950" s="170" t="s">
        <v>11</v>
      </c>
      <c r="D4950" s="170" t="s">
        <v>211</v>
      </c>
      <c r="E4950" s="170">
        <v>355</v>
      </c>
      <c r="F4950" s="170">
        <v>24</v>
      </c>
      <c r="G4950" s="171">
        <v>3.5</v>
      </c>
      <c r="H4950" s="170" t="s">
        <v>1662</v>
      </c>
      <c r="I4950" s="171">
        <v>2.75</v>
      </c>
      <c r="J4950" s="169">
        <v>1</v>
      </c>
    </row>
    <row r="4951" spans="1:10" hidden="1" x14ac:dyDescent="0.25">
      <c r="A4951" s="169">
        <v>59695</v>
      </c>
      <c r="B4951" s="170" t="s">
        <v>3774</v>
      </c>
      <c r="C4951" s="170" t="s">
        <v>11</v>
      </c>
      <c r="D4951" s="170" t="s">
        <v>211</v>
      </c>
      <c r="E4951" s="170">
        <v>355</v>
      </c>
      <c r="F4951" s="170">
        <v>24</v>
      </c>
      <c r="G4951" s="171">
        <v>3.5</v>
      </c>
      <c r="H4951" s="170" t="s">
        <v>1662</v>
      </c>
      <c r="I4951" s="171">
        <v>2.75</v>
      </c>
      <c r="J4951" s="169">
        <v>1</v>
      </c>
    </row>
    <row r="4952" spans="1:10" hidden="1" x14ac:dyDescent="0.25">
      <c r="A4952" s="169">
        <v>59697</v>
      </c>
      <c r="B4952" s="170" t="s">
        <v>3775</v>
      </c>
      <c r="C4952" s="170" t="s">
        <v>263</v>
      </c>
      <c r="D4952" s="170" t="s">
        <v>909</v>
      </c>
      <c r="E4952" s="170">
        <v>500</v>
      </c>
      <c r="F4952" s="170">
        <v>12</v>
      </c>
      <c r="G4952" s="171">
        <v>10.199999999999999</v>
      </c>
      <c r="H4952" s="170" t="s">
        <v>2607</v>
      </c>
      <c r="I4952" s="171">
        <v>13.49</v>
      </c>
      <c r="J4952" s="169">
        <v>1</v>
      </c>
    </row>
    <row r="4953" spans="1:10" hidden="1" x14ac:dyDescent="0.25">
      <c r="A4953" s="169">
        <v>59697</v>
      </c>
      <c r="B4953" s="170" t="s">
        <v>3775</v>
      </c>
      <c r="C4953" s="170" t="s">
        <v>263</v>
      </c>
      <c r="D4953" s="170" t="s">
        <v>909</v>
      </c>
      <c r="E4953" s="170">
        <v>500</v>
      </c>
      <c r="F4953" s="170">
        <v>12</v>
      </c>
      <c r="G4953" s="171">
        <v>10.199999999999999</v>
      </c>
      <c r="H4953" s="170" t="s">
        <v>2607</v>
      </c>
      <c r="I4953" s="171">
        <v>13.49</v>
      </c>
      <c r="J4953" s="169">
        <v>1</v>
      </c>
    </row>
    <row r="4954" spans="1:10" hidden="1" x14ac:dyDescent="0.25">
      <c r="A4954" s="169">
        <v>59699</v>
      </c>
      <c r="B4954" s="170" t="s">
        <v>3776</v>
      </c>
      <c r="C4954" s="170" t="s">
        <v>11</v>
      </c>
      <c r="D4954" s="170" t="s">
        <v>211</v>
      </c>
      <c r="E4954" s="170">
        <v>1892</v>
      </c>
      <c r="F4954" s="170">
        <v>6</v>
      </c>
      <c r="G4954" s="171">
        <v>4</v>
      </c>
      <c r="H4954" s="170" t="s">
        <v>2226</v>
      </c>
      <c r="I4954" s="171">
        <v>15.79</v>
      </c>
      <c r="J4954" s="169">
        <v>4</v>
      </c>
    </row>
    <row r="4955" spans="1:10" hidden="1" x14ac:dyDescent="0.25">
      <c r="A4955" s="169">
        <v>59699</v>
      </c>
      <c r="B4955" s="170" t="s">
        <v>3776</v>
      </c>
      <c r="C4955" s="170" t="s">
        <v>11</v>
      </c>
      <c r="D4955" s="170" t="s">
        <v>211</v>
      </c>
      <c r="E4955" s="170">
        <v>1892</v>
      </c>
      <c r="F4955" s="170">
        <v>6</v>
      </c>
      <c r="G4955" s="171">
        <v>4</v>
      </c>
      <c r="H4955" s="170" t="s">
        <v>1407</v>
      </c>
      <c r="I4955" s="171">
        <v>15.79</v>
      </c>
      <c r="J4955" s="169">
        <v>4</v>
      </c>
    </row>
    <row r="4956" spans="1:10" hidden="1" x14ac:dyDescent="0.25">
      <c r="A4956" s="169">
        <v>59737</v>
      </c>
      <c r="B4956" s="170" t="s">
        <v>3777</v>
      </c>
      <c r="C4956" s="170" t="s">
        <v>11</v>
      </c>
      <c r="D4956" s="170" t="s">
        <v>12</v>
      </c>
      <c r="E4956" s="170">
        <v>2130</v>
      </c>
      <c r="F4956" s="170">
        <v>4</v>
      </c>
      <c r="G4956" s="171">
        <v>5</v>
      </c>
      <c r="H4956" s="170" t="s">
        <v>2364</v>
      </c>
      <c r="I4956" s="171">
        <v>13.99</v>
      </c>
      <c r="J4956" s="169">
        <v>6</v>
      </c>
    </row>
    <row r="4957" spans="1:10" hidden="1" x14ac:dyDescent="0.25">
      <c r="A4957" s="169">
        <v>59737</v>
      </c>
      <c r="B4957" s="170" t="s">
        <v>3777</v>
      </c>
      <c r="C4957" s="170" t="s">
        <v>11</v>
      </c>
      <c r="D4957" s="170" t="s">
        <v>12</v>
      </c>
      <c r="E4957" s="170">
        <v>2130</v>
      </c>
      <c r="F4957" s="170">
        <v>4</v>
      </c>
      <c r="G4957" s="171">
        <v>5</v>
      </c>
      <c r="H4957" s="170" t="s">
        <v>2364</v>
      </c>
      <c r="I4957" s="171">
        <v>13.99</v>
      </c>
      <c r="J4957" s="169">
        <v>6</v>
      </c>
    </row>
    <row r="4958" spans="1:10" hidden="1" x14ac:dyDescent="0.25">
      <c r="A4958" s="169">
        <v>59738</v>
      </c>
      <c r="B4958" s="170" t="s">
        <v>3778</v>
      </c>
      <c r="C4958" s="170" t="s">
        <v>11</v>
      </c>
      <c r="D4958" s="170" t="s">
        <v>303</v>
      </c>
      <c r="E4958" s="170">
        <v>355</v>
      </c>
      <c r="F4958" s="170">
        <v>24</v>
      </c>
      <c r="G4958" s="171">
        <v>6</v>
      </c>
      <c r="H4958" s="170" t="s">
        <v>2364</v>
      </c>
      <c r="I4958" s="171">
        <v>3.89</v>
      </c>
      <c r="J4958" s="169">
        <v>1</v>
      </c>
    </row>
    <row r="4959" spans="1:10" hidden="1" x14ac:dyDescent="0.25">
      <c r="A4959" s="169">
        <v>59738</v>
      </c>
      <c r="B4959" s="170" t="s">
        <v>3778</v>
      </c>
      <c r="C4959" s="170" t="s">
        <v>11</v>
      </c>
      <c r="D4959" s="170" t="s">
        <v>303</v>
      </c>
      <c r="E4959" s="170">
        <v>355</v>
      </c>
      <c r="F4959" s="170">
        <v>24</v>
      </c>
      <c r="G4959" s="171">
        <v>6</v>
      </c>
      <c r="H4959" s="170" t="s">
        <v>2364</v>
      </c>
      <c r="I4959" s="171">
        <v>3.89</v>
      </c>
      <c r="J4959" s="169">
        <v>1</v>
      </c>
    </row>
    <row r="4960" spans="1:10" hidden="1" x14ac:dyDescent="0.25">
      <c r="A4960" s="169">
        <v>59741</v>
      </c>
      <c r="B4960" s="170" t="s">
        <v>3779</v>
      </c>
      <c r="C4960" s="170" t="s">
        <v>11</v>
      </c>
      <c r="D4960" s="170" t="s">
        <v>12</v>
      </c>
      <c r="E4960" s="170">
        <v>2838</v>
      </c>
      <c r="F4960" s="170">
        <v>4</v>
      </c>
      <c r="G4960" s="171">
        <v>4.5999999999999996</v>
      </c>
      <c r="H4960" s="170" t="s">
        <v>54</v>
      </c>
      <c r="I4960" s="171">
        <v>21.49</v>
      </c>
      <c r="J4960" s="169">
        <v>6</v>
      </c>
    </row>
    <row r="4961" spans="1:10" hidden="1" x14ac:dyDescent="0.25">
      <c r="A4961" s="169">
        <v>59741</v>
      </c>
      <c r="B4961" s="170" t="s">
        <v>3779</v>
      </c>
      <c r="C4961" s="170" t="s">
        <v>11</v>
      </c>
      <c r="D4961" s="170" t="s">
        <v>12</v>
      </c>
      <c r="E4961" s="170">
        <v>2838</v>
      </c>
      <c r="F4961" s="170">
        <v>4</v>
      </c>
      <c r="G4961" s="171">
        <v>4.5999999999999996</v>
      </c>
      <c r="H4961" s="170" t="s">
        <v>54</v>
      </c>
      <c r="I4961" s="171">
        <v>21.49</v>
      </c>
      <c r="J4961" s="169">
        <v>6</v>
      </c>
    </row>
    <row r="4962" spans="1:10" hidden="1" x14ac:dyDescent="0.25">
      <c r="A4962" s="169">
        <v>59756</v>
      </c>
      <c r="B4962" s="170" t="s">
        <v>3780</v>
      </c>
      <c r="C4962" s="170" t="s">
        <v>11</v>
      </c>
      <c r="D4962" s="170" t="s">
        <v>303</v>
      </c>
      <c r="E4962" s="170">
        <v>473</v>
      </c>
      <c r="F4962" s="170">
        <v>24</v>
      </c>
      <c r="G4962" s="171">
        <v>5.9</v>
      </c>
      <c r="H4962" s="170" t="s">
        <v>1742</v>
      </c>
      <c r="I4962" s="171">
        <v>5.2</v>
      </c>
      <c r="J4962" s="169">
        <v>1</v>
      </c>
    </row>
    <row r="4963" spans="1:10" hidden="1" x14ac:dyDescent="0.25">
      <c r="A4963" s="169">
        <v>59756</v>
      </c>
      <c r="B4963" s="170" t="s">
        <v>3780</v>
      </c>
      <c r="C4963" s="170" t="s">
        <v>11</v>
      </c>
      <c r="D4963" s="170" t="s">
        <v>303</v>
      </c>
      <c r="E4963" s="170">
        <v>473</v>
      </c>
      <c r="F4963" s="170">
        <v>24</v>
      </c>
      <c r="G4963" s="171">
        <v>5.9</v>
      </c>
      <c r="H4963" s="170" t="s">
        <v>1742</v>
      </c>
      <c r="I4963" s="171">
        <v>5.2</v>
      </c>
      <c r="J4963" s="169">
        <v>1</v>
      </c>
    </row>
    <row r="4964" spans="1:10" hidden="1" x14ac:dyDescent="0.25">
      <c r="A4964" s="169">
        <v>59758</v>
      </c>
      <c r="B4964" s="170" t="s">
        <v>3781</v>
      </c>
      <c r="C4964" s="170" t="s">
        <v>11</v>
      </c>
      <c r="D4964" s="170" t="s">
        <v>12</v>
      </c>
      <c r="E4964" s="170">
        <v>473</v>
      </c>
      <c r="F4964" s="170">
        <v>24</v>
      </c>
      <c r="G4964" s="171">
        <v>5.25</v>
      </c>
      <c r="H4964" s="170" t="s">
        <v>1662</v>
      </c>
      <c r="I4964" s="171">
        <v>3.65</v>
      </c>
      <c r="J4964" s="169">
        <v>1</v>
      </c>
    </row>
    <row r="4965" spans="1:10" hidden="1" x14ac:dyDescent="0.25">
      <c r="A4965" s="169">
        <v>59758</v>
      </c>
      <c r="B4965" s="170" t="s">
        <v>3781</v>
      </c>
      <c r="C4965" s="170" t="s">
        <v>11</v>
      </c>
      <c r="D4965" s="170" t="s">
        <v>12</v>
      </c>
      <c r="E4965" s="170">
        <v>473</v>
      </c>
      <c r="F4965" s="170">
        <v>24</v>
      </c>
      <c r="G4965" s="171">
        <v>5.25</v>
      </c>
      <c r="H4965" s="170" t="s">
        <v>1662</v>
      </c>
      <c r="I4965" s="171">
        <v>3.65</v>
      </c>
      <c r="J4965" s="169">
        <v>1</v>
      </c>
    </row>
    <row r="4966" spans="1:10" hidden="1" x14ac:dyDescent="0.25">
      <c r="A4966" s="169">
        <v>59771</v>
      </c>
      <c r="B4966" s="170" t="s">
        <v>3782</v>
      </c>
      <c r="C4966" s="170" t="s">
        <v>11</v>
      </c>
      <c r="D4966" s="170" t="s">
        <v>303</v>
      </c>
      <c r="E4966" s="170">
        <v>473</v>
      </c>
      <c r="F4966" s="170">
        <v>24</v>
      </c>
      <c r="G4966" s="171">
        <v>5.9</v>
      </c>
      <c r="H4966" s="170" t="s">
        <v>1742</v>
      </c>
      <c r="I4966" s="171">
        <v>5.2</v>
      </c>
      <c r="J4966" s="169">
        <v>1</v>
      </c>
    </row>
    <row r="4967" spans="1:10" hidden="1" x14ac:dyDescent="0.25">
      <c r="A4967" s="169">
        <v>59771</v>
      </c>
      <c r="B4967" s="170" t="s">
        <v>3782</v>
      </c>
      <c r="C4967" s="170" t="s">
        <v>11</v>
      </c>
      <c r="D4967" s="170" t="s">
        <v>303</v>
      </c>
      <c r="E4967" s="170">
        <v>473</v>
      </c>
      <c r="F4967" s="170">
        <v>24</v>
      </c>
      <c r="G4967" s="171">
        <v>5.9</v>
      </c>
      <c r="H4967" s="170" t="s">
        <v>1742</v>
      </c>
      <c r="I4967" s="171">
        <v>5.2</v>
      </c>
      <c r="J4967" s="169">
        <v>1</v>
      </c>
    </row>
    <row r="4968" spans="1:10" hidden="1" x14ac:dyDescent="0.25">
      <c r="A4968" s="169">
        <v>59790</v>
      </c>
      <c r="B4968" s="170" t="s">
        <v>3783</v>
      </c>
      <c r="C4968" s="170" t="s">
        <v>11</v>
      </c>
      <c r="D4968" s="170" t="s">
        <v>267</v>
      </c>
      <c r="E4968" s="170">
        <v>473</v>
      </c>
      <c r="F4968" s="170">
        <v>24</v>
      </c>
      <c r="G4968" s="171">
        <v>5.5</v>
      </c>
      <c r="H4968" s="170" t="s">
        <v>2066</v>
      </c>
      <c r="I4968" s="171">
        <v>4.05</v>
      </c>
      <c r="J4968" s="169">
        <v>1</v>
      </c>
    </row>
    <row r="4969" spans="1:10" hidden="1" x14ac:dyDescent="0.25">
      <c r="A4969" s="169">
        <v>59790</v>
      </c>
      <c r="B4969" s="170" t="s">
        <v>3783</v>
      </c>
      <c r="C4969" s="170" t="s">
        <v>11</v>
      </c>
      <c r="D4969" s="170" t="s">
        <v>267</v>
      </c>
      <c r="E4969" s="170">
        <v>473</v>
      </c>
      <c r="F4969" s="170">
        <v>24</v>
      </c>
      <c r="G4969" s="171">
        <v>5.5</v>
      </c>
      <c r="H4969" s="170" t="s">
        <v>2066</v>
      </c>
      <c r="I4969" s="171">
        <v>4.05</v>
      </c>
      <c r="J4969" s="169">
        <v>1</v>
      </c>
    </row>
    <row r="4970" spans="1:10" hidden="1" x14ac:dyDescent="0.25">
      <c r="A4970" s="169">
        <v>59796</v>
      </c>
      <c r="B4970" s="170" t="s">
        <v>3784</v>
      </c>
      <c r="C4970" s="170" t="s">
        <v>263</v>
      </c>
      <c r="D4970" s="170" t="s">
        <v>264</v>
      </c>
      <c r="E4970" s="170">
        <v>4260</v>
      </c>
      <c r="F4970" s="170">
        <v>2</v>
      </c>
      <c r="G4970" s="171">
        <v>5</v>
      </c>
      <c r="H4970" s="170" t="s">
        <v>13</v>
      </c>
      <c r="I4970" s="171">
        <v>32.99</v>
      </c>
      <c r="J4970" s="169">
        <v>12</v>
      </c>
    </row>
    <row r="4971" spans="1:10" hidden="1" x14ac:dyDescent="0.25">
      <c r="A4971" s="169">
        <v>59796</v>
      </c>
      <c r="B4971" s="170" t="s">
        <v>3784</v>
      </c>
      <c r="C4971" s="170" t="s">
        <v>263</v>
      </c>
      <c r="D4971" s="170" t="s">
        <v>264</v>
      </c>
      <c r="E4971" s="170">
        <v>4260</v>
      </c>
      <c r="F4971" s="170">
        <v>2</v>
      </c>
      <c r="G4971" s="171">
        <v>5</v>
      </c>
      <c r="H4971" s="170" t="s">
        <v>13</v>
      </c>
      <c r="I4971" s="171">
        <v>32.99</v>
      </c>
      <c r="J4971" s="169">
        <v>12</v>
      </c>
    </row>
    <row r="4972" spans="1:10" hidden="1" x14ac:dyDescent="0.25">
      <c r="A4972" s="169">
        <v>59804</v>
      </c>
      <c r="B4972" s="170" t="s">
        <v>3785</v>
      </c>
      <c r="C4972" s="170" t="s">
        <v>24</v>
      </c>
      <c r="D4972" s="170" t="s">
        <v>68</v>
      </c>
      <c r="E4972" s="170">
        <v>750</v>
      </c>
      <c r="F4972" s="170">
        <v>12</v>
      </c>
      <c r="G4972" s="171">
        <v>15.2</v>
      </c>
      <c r="H4972" s="170" t="s">
        <v>86</v>
      </c>
      <c r="I4972" s="171">
        <v>60.99</v>
      </c>
      <c r="J4972" s="169">
        <v>1</v>
      </c>
    </row>
    <row r="4973" spans="1:10" hidden="1" x14ac:dyDescent="0.25">
      <c r="A4973" s="169">
        <v>59807</v>
      </c>
      <c r="B4973" s="170" t="s">
        <v>3786</v>
      </c>
      <c r="C4973" s="170" t="s">
        <v>263</v>
      </c>
      <c r="D4973" s="170" t="s">
        <v>646</v>
      </c>
      <c r="E4973" s="170">
        <v>473</v>
      </c>
      <c r="F4973" s="170">
        <v>24</v>
      </c>
      <c r="G4973" s="171">
        <v>4</v>
      </c>
      <c r="H4973" s="170" t="s">
        <v>747</v>
      </c>
      <c r="I4973" s="171">
        <v>3.99</v>
      </c>
      <c r="J4973" s="169">
        <v>1</v>
      </c>
    </row>
    <row r="4974" spans="1:10" hidden="1" x14ac:dyDescent="0.25">
      <c r="A4974" s="169">
        <v>59807</v>
      </c>
      <c r="B4974" s="170" t="s">
        <v>3786</v>
      </c>
      <c r="C4974" s="170" t="s">
        <v>263</v>
      </c>
      <c r="D4974" s="170" t="s">
        <v>646</v>
      </c>
      <c r="E4974" s="170">
        <v>473</v>
      </c>
      <c r="F4974" s="170">
        <v>24</v>
      </c>
      <c r="G4974" s="171">
        <v>4</v>
      </c>
      <c r="H4974" s="170" t="s">
        <v>747</v>
      </c>
      <c r="I4974" s="171">
        <v>3.99</v>
      </c>
      <c r="J4974" s="169">
        <v>1</v>
      </c>
    </row>
    <row r="4975" spans="1:10" hidden="1" x14ac:dyDescent="0.25">
      <c r="A4975" s="169">
        <v>59809</v>
      </c>
      <c r="B4975" s="170" t="s">
        <v>3787</v>
      </c>
      <c r="C4975" s="170" t="s">
        <v>263</v>
      </c>
      <c r="D4975" s="170" t="s">
        <v>646</v>
      </c>
      <c r="E4975" s="170">
        <v>473</v>
      </c>
      <c r="F4975" s="170">
        <v>24</v>
      </c>
      <c r="G4975" s="171">
        <v>4</v>
      </c>
      <c r="H4975" s="170" t="s">
        <v>747</v>
      </c>
      <c r="I4975" s="171">
        <v>3.99</v>
      </c>
      <c r="J4975" s="169">
        <v>1</v>
      </c>
    </row>
    <row r="4976" spans="1:10" hidden="1" x14ac:dyDescent="0.25">
      <c r="A4976" s="169">
        <v>59809</v>
      </c>
      <c r="B4976" s="170" t="s">
        <v>3787</v>
      </c>
      <c r="C4976" s="170" t="s">
        <v>263</v>
      </c>
      <c r="D4976" s="170" t="s">
        <v>646</v>
      </c>
      <c r="E4976" s="170">
        <v>473</v>
      </c>
      <c r="F4976" s="170">
        <v>24</v>
      </c>
      <c r="G4976" s="171">
        <v>4</v>
      </c>
      <c r="H4976" s="170" t="s">
        <v>747</v>
      </c>
      <c r="I4976" s="171">
        <v>3.99</v>
      </c>
      <c r="J4976" s="169">
        <v>1</v>
      </c>
    </row>
    <row r="4977" spans="1:10" hidden="1" x14ac:dyDescent="0.25">
      <c r="A4977" s="169">
        <v>59825</v>
      </c>
      <c r="B4977" s="170" t="s">
        <v>3788</v>
      </c>
      <c r="C4977" s="170" t="s">
        <v>24</v>
      </c>
      <c r="D4977" s="170" t="s">
        <v>68</v>
      </c>
      <c r="E4977" s="170">
        <v>750</v>
      </c>
      <c r="F4977" s="170">
        <v>12</v>
      </c>
      <c r="G4977" s="171">
        <v>13.4</v>
      </c>
      <c r="H4977" s="170" t="s">
        <v>1194</v>
      </c>
      <c r="I4977" s="171">
        <v>17.850000000000001</v>
      </c>
      <c r="J4977" s="169">
        <v>1</v>
      </c>
    </row>
    <row r="4978" spans="1:10" hidden="1" x14ac:dyDescent="0.25">
      <c r="A4978" s="169">
        <v>59827</v>
      </c>
      <c r="B4978" s="170" t="s">
        <v>3789</v>
      </c>
      <c r="C4978" s="170" t="s">
        <v>263</v>
      </c>
      <c r="D4978" s="170" t="s">
        <v>935</v>
      </c>
      <c r="E4978" s="170">
        <v>750</v>
      </c>
      <c r="F4978" s="170">
        <v>12</v>
      </c>
      <c r="G4978" s="171">
        <v>5.3</v>
      </c>
      <c r="H4978" s="170" t="s">
        <v>2607</v>
      </c>
      <c r="I4978" s="171">
        <v>18.989999999999998</v>
      </c>
      <c r="J4978" s="169">
        <v>1</v>
      </c>
    </row>
    <row r="4979" spans="1:10" hidden="1" x14ac:dyDescent="0.25">
      <c r="A4979" s="169">
        <v>59827</v>
      </c>
      <c r="B4979" s="170" t="s">
        <v>3789</v>
      </c>
      <c r="C4979" s="170" t="s">
        <v>263</v>
      </c>
      <c r="D4979" s="170" t="s">
        <v>935</v>
      </c>
      <c r="E4979" s="170">
        <v>750</v>
      </c>
      <c r="F4979" s="170">
        <v>12</v>
      </c>
      <c r="G4979" s="171">
        <v>5.3</v>
      </c>
      <c r="H4979" s="170" t="s">
        <v>2607</v>
      </c>
      <c r="I4979" s="171">
        <v>18.989999999999998</v>
      </c>
      <c r="J4979" s="169">
        <v>1</v>
      </c>
    </row>
    <row r="4980" spans="1:10" hidden="1" x14ac:dyDescent="0.25">
      <c r="A4980" s="169">
        <v>59828</v>
      </c>
      <c r="B4980" s="170" t="s">
        <v>3790</v>
      </c>
      <c r="C4980" s="170" t="s">
        <v>263</v>
      </c>
      <c r="D4980" s="170" t="s">
        <v>935</v>
      </c>
      <c r="E4980" s="170">
        <v>750</v>
      </c>
      <c r="F4980" s="170">
        <v>12</v>
      </c>
      <c r="G4980" s="171">
        <v>5.5</v>
      </c>
      <c r="H4980" s="170" t="s">
        <v>2607</v>
      </c>
      <c r="I4980" s="171">
        <v>17.989999999999998</v>
      </c>
      <c r="J4980" s="169">
        <v>1</v>
      </c>
    </row>
    <row r="4981" spans="1:10" hidden="1" x14ac:dyDescent="0.25">
      <c r="A4981" s="169">
        <v>59828</v>
      </c>
      <c r="B4981" s="170" t="s">
        <v>3790</v>
      </c>
      <c r="C4981" s="170" t="s">
        <v>263</v>
      </c>
      <c r="D4981" s="170" t="s">
        <v>935</v>
      </c>
      <c r="E4981" s="170">
        <v>750</v>
      </c>
      <c r="F4981" s="170">
        <v>12</v>
      </c>
      <c r="G4981" s="171">
        <v>5.5</v>
      </c>
      <c r="H4981" s="170" t="s">
        <v>2607</v>
      </c>
      <c r="I4981" s="171">
        <v>17.989999999999998</v>
      </c>
      <c r="J4981" s="169">
        <v>1</v>
      </c>
    </row>
    <row r="4982" spans="1:10" hidden="1" x14ac:dyDescent="0.25">
      <c r="A4982" s="169">
        <v>59829</v>
      </c>
      <c r="B4982" s="170" t="s">
        <v>3791</v>
      </c>
      <c r="C4982" s="170" t="s">
        <v>263</v>
      </c>
      <c r="D4982" s="170" t="s">
        <v>1585</v>
      </c>
      <c r="E4982" s="170">
        <v>750</v>
      </c>
      <c r="F4982" s="170">
        <v>12</v>
      </c>
      <c r="G4982" s="171">
        <v>4.5</v>
      </c>
      <c r="H4982" s="170" t="s">
        <v>2607</v>
      </c>
      <c r="I4982" s="171">
        <v>20.99</v>
      </c>
      <c r="J4982" s="169">
        <v>1</v>
      </c>
    </row>
    <row r="4983" spans="1:10" hidden="1" x14ac:dyDescent="0.25">
      <c r="A4983" s="169">
        <v>59829</v>
      </c>
      <c r="B4983" s="170" t="s">
        <v>3791</v>
      </c>
      <c r="C4983" s="170" t="s">
        <v>263</v>
      </c>
      <c r="D4983" s="170" t="s">
        <v>1585</v>
      </c>
      <c r="E4983" s="170">
        <v>750</v>
      </c>
      <c r="F4983" s="170">
        <v>12</v>
      </c>
      <c r="G4983" s="171">
        <v>4.5</v>
      </c>
      <c r="H4983" s="170" t="s">
        <v>2607</v>
      </c>
      <c r="I4983" s="171">
        <v>20.99</v>
      </c>
      <c r="J4983" s="169">
        <v>1</v>
      </c>
    </row>
    <row r="4984" spans="1:10" hidden="1" x14ac:dyDescent="0.25">
      <c r="A4984" s="169">
        <v>59830</v>
      </c>
      <c r="B4984" s="170" t="s">
        <v>3792</v>
      </c>
      <c r="C4984" s="170" t="s">
        <v>24</v>
      </c>
      <c r="D4984" s="170" t="s">
        <v>68</v>
      </c>
      <c r="E4984" s="170">
        <v>750</v>
      </c>
      <c r="F4984" s="170">
        <v>12</v>
      </c>
      <c r="G4984" s="171">
        <v>14.6</v>
      </c>
      <c r="H4984" s="170" t="s">
        <v>600</v>
      </c>
      <c r="I4984" s="171">
        <v>59.99</v>
      </c>
      <c r="J4984" s="169">
        <v>1</v>
      </c>
    </row>
    <row r="4985" spans="1:10" hidden="1" x14ac:dyDescent="0.25">
      <c r="A4985" s="169">
        <v>59841</v>
      </c>
      <c r="B4985" s="170" t="s">
        <v>3793</v>
      </c>
      <c r="C4985" s="170" t="s">
        <v>263</v>
      </c>
      <c r="D4985" s="170" t="s">
        <v>806</v>
      </c>
      <c r="E4985" s="170">
        <v>473</v>
      </c>
      <c r="F4985" s="170">
        <v>24</v>
      </c>
      <c r="G4985" s="171">
        <v>5</v>
      </c>
      <c r="H4985" s="170" t="s">
        <v>177</v>
      </c>
      <c r="I4985" s="171">
        <v>4.09</v>
      </c>
      <c r="J4985" s="169">
        <v>1</v>
      </c>
    </row>
    <row r="4986" spans="1:10" hidden="1" x14ac:dyDescent="0.25">
      <c r="A4986" s="169">
        <v>59841</v>
      </c>
      <c r="B4986" s="170" t="s">
        <v>3793</v>
      </c>
      <c r="C4986" s="170" t="s">
        <v>263</v>
      </c>
      <c r="D4986" s="170" t="s">
        <v>806</v>
      </c>
      <c r="E4986" s="170">
        <v>473</v>
      </c>
      <c r="F4986" s="170">
        <v>24</v>
      </c>
      <c r="G4986" s="171">
        <v>5</v>
      </c>
      <c r="H4986" s="170" t="s">
        <v>177</v>
      </c>
      <c r="I4986" s="171">
        <v>4.09</v>
      </c>
      <c r="J4986" s="169">
        <v>1</v>
      </c>
    </row>
    <row r="4987" spans="1:10" hidden="1" x14ac:dyDescent="0.25">
      <c r="A4987" s="169">
        <v>59842</v>
      </c>
      <c r="B4987" s="170" t="s">
        <v>3794</v>
      </c>
      <c r="C4987" s="170" t="s">
        <v>263</v>
      </c>
      <c r="D4987" s="170" t="s">
        <v>332</v>
      </c>
      <c r="E4987" s="170">
        <v>473</v>
      </c>
      <c r="F4987" s="170">
        <v>24</v>
      </c>
      <c r="G4987" s="171">
        <v>6</v>
      </c>
      <c r="H4987" s="170" t="s">
        <v>177</v>
      </c>
      <c r="I4987" s="171">
        <v>3.99</v>
      </c>
      <c r="J4987" s="169">
        <v>1</v>
      </c>
    </row>
    <row r="4988" spans="1:10" hidden="1" x14ac:dyDescent="0.25">
      <c r="A4988" s="169">
        <v>59842</v>
      </c>
      <c r="B4988" s="170" t="s">
        <v>3794</v>
      </c>
      <c r="C4988" s="170" t="s">
        <v>263</v>
      </c>
      <c r="D4988" s="170" t="s">
        <v>332</v>
      </c>
      <c r="E4988" s="170">
        <v>473</v>
      </c>
      <c r="F4988" s="170">
        <v>24</v>
      </c>
      <c r="G4988" s="171">
        <v>6</v>
      </c>
      <c r="H4988" s="170" t="s">
        <v>177</v>
      </c>
      <c r="I4988" s="171">
        <v>3.99</v>
      </c>
      <c r="J4988" s="169">
        <v>1</v>
      </c>
    </row>
    <row r="4989" spans="1:10" hidden="1" x14ac:dyDescent="0.25">
      <c r="A4989" s="169">
        <v>59844</v>
      </c>
      <c r="B4989" s="170" t="s">
        <v>3795</v>
      </c>
      <c r="C4989" s="170" t="s">
        <v>263</v>
      </c>
      <c r="D4989" s="170" t="s">
        <v>806</v>
      </c>
      <c r="E4989" s="170">
        <v>473</v>
      </c>
      <c r="F4989" s="170">
        <v>24</v>
      </c>
      <c r="G4989" s="171">
        <v>5</v>
      </c>
      <c r="H4989" s="170" t="s">
        <v>177</v>
      </c>
      <c r="I4989" s="171">
        <v>4.09</v>
      </c>
      <c r="J4989" s="169">
        <v>1</v>
      </c>
    </row>
    <row r="4990" spans="1:10" hidden="1" x14ac:dyDescent="0.25">
      <c r="A4990" s="169">
        <v>59844</v>
      </c>
      <c r="B4990" s="170" t="s">
        <v>3795</v>
      </c>
      <c r="C4990" s="170" t="s">
        <v>263</v>
      </c>
      <c r="D4990" s="170" t="s">
        <v>806</v>
      </c>
      <c r="E4990" s="170">
        <v>473</v>
      </c>
      <c r="F4990" s="170">
        <v>24</v>
      </c>
      <c r="G4990" s="171">
        <v>5</v>
      </c>
      <c r="H4990" s="170" t="s">
        <v>177</v>
      </c>
      <c r="I4990" s="171">
        <v>4.09</v>
      </c>
      <c r="J4990" s="169">
        <v>1</v>
      </c>
    </row>
    <row r="4991" spans="1:10" hidden="1" x14ac:dyDescent="0.25">
      <c r="A4991" s="169">
        <v>59846</v>
      </c>
      <c r="B4991" s="170" t="s">
        <v>3796</v>
      </c>
      <c r="C4991" s="170" t="s">
        <v>263</v>
      </c>
      <c r="D4991" s="170" t="s">
        <v>806</v>
      </c>
      <c r="E4991" s="170">
        <v>473</v>
      </c>
      <c r="F4991" s="170">
        <v>24</v>
      </c>
      <c r="G4991" s="171">
        <v>5</v>
      </c>
      <c r="H4991" s="170" t="s">
        <v>177</v>
      </c>
      <c r="I4991" s="171">
        <v>4.09</v>
      </c>
      <c r="J4991" s="169">
        <v>1</v>
      </c>
    </row>
    <row r="4992" spans="1:10" hidden="1" x14ac:dyDescent="0.25">
      <c r="A4992" s="169">
        <v>59846</v>
      </c>
      <c r="B4992" s="170" t="s">
        <v>3796</v>
      </c>
      <c r="C4992" s="170" t="s">
        <v>263</v>
      </c>
      <c r="D4992" s="170" t="s">
        <v>806</v>
      </c>
      <c r="E4992" s="170">
        <v>473</v>
      </c>
      <c r="F4992" s="170">
        <v>24</v>
      </c>
      <c r="G4992" s="171">
        <v>5</v>
      </c>
      <c r="H4992" s="170" t="s">
        <v>177</v>
      </c>
      <c r="I4992" s="171">
        <v>4.09</v>
      </c>
      <c r="J4992" s="169">
        <v>1</v>
      </c>
    </row>
    <row r="4993" spans="1:10" hidden="1" x14ac:dyDescent="0.25">
      <c r="A4993" s="169">
        <v>59848</v>
      </c>
      <c r="B4993" s="170" t="s">
        <v>3797</v>
      </c>
      <c r="C4993" s="170" t="s">
        <v>263</v>
      </c>
      <c r="D4993" s="170" t="s">
        <v>332</v>
      </c>
      <c r="E4993" s="170">
        <v>473</v>
      </c>
      <c r="F4993" s="170">
        <v>24</v>
      </c>
      <c r="G4993" s="171">
        <v>5</v>
      </c>
      <c r="H4993" s="170" t="s">
        <v>177</v>
      </c>
      <c r="I4993" s="171">
        <v>4.09</v>
      </c>
      <c r="J4993" s="169">
        <v>1</v>
      </c>
    </row>
    <row r="4994" spans="1:10" hidden="1" x14ac:dyDescent="0.25">
      <c r="A4994" s="169">
        <v>59848</v>
      </c>
      <c r="B4994" s="170" t="s">
        <v>3797</v>
      </c>
      <c r="C4994" s="170" t="s">
        <v>263</v>
      </c>
      <c r="D4994" s="170" t="s">
        <v>332</v>
      </c>
      <c r="E4994" s="170">
        <v>473</v>
      </c>
      <c r="F4994" s="170">
        <v>24</v>
      </c>
      <c r="G4994" s="171">
        <v>5</v>
      </c>
      <c r="H4994" s="170" t="s">
        <v>177</v>
      </c>
      <c r="I4994" s="171">
        <v>4.09</v>
      </c>
      <c r="J4994" s="169">
        <v>1</v>
      </c>
    </row>
    <row r="4995" spans="1:10" hidden="1" x14ac:dyDescent="0.25">
      <c r="A4995" s="169">
        <v>59849</v>
      </c>
      <c r="B4995" s="170" t="s">
        <v>3798</v>
      </c>
      <c r="C4995" s="170" t="s">
        <v>263</v>
      </c>
      <c r="D4995" s="170" t="s">
        <v>806</v>
      </c>
      <c r="E4995" s="170">
        <v>473</v>
      </c>
      <c r="F4995" s="170">
        <v>24</v>
      </c>
      <c r="G4995" s="171">
        <v>5</v>
      </c>
      <c r="H4995" s="170" t="s">
        <v>177</v>
      </c>
      <c r="I4995" s="171">
        <v>3.79</v>
      </c>
      <c r="J4995" s="169">
        <v>1</v>
      </c>
    </row>
    <row r="4996" spans="1:10" hidden="1" x14ac:dyDescent="0.25">
      <c r="A4996" s="169">
        <v>59849</v>
      </c>
      <c r="B4996" s="170" t="s">
        <v>3798</v>
      </c>
      <c r="C4996" s="170" t="s">
        <v>263</v>
      </c>
      <c r="D4996" s="170" t="s">
        <v>806</v>
      </c>
      <c r="E4996" s="170">
        <v>473</v>
      </c>
      <c r="F4996" s="170">
        <v>24</v>
      </c>
      <c r="G4996" s="171">
        <v>5</v>
      </c>
      <c r="H4996" s="170" t="s">
        <v>177</v>
      </c>
      <c r="I4996" s="171">
        <v>3.79</v>
      </c>
      <c r="J4996" s="169">
        <v>1</v>
      </c>
    </row>
    <row r="4997" spans="1:10" hidden="1" x14ac:dyDescent="0.25">
      <c r="A4997" s="169">
        <v>59851</v>
      </c>
      <c r="B4997" s="170" t="s">
        <v>3799</v>
      </c>
      <c r="C4997" s="170" t="s">
        <v>263</v>
      </c>
      <c r="D4997" s="170" t="s">
        <v>806</v>
      </c>
      <c r="E4997" s="170">
        <v>473</v>
      </c>
      <c r="F4997" s="170">
        <v>24</v>
      </c>
      <c r="G4997" s="171">
        <v>5</v>
      </c>
      <c r="H4997" s="170" t="s">
        <v>177</v>
      </c>
      <c r="I4997" s="171">
        <v>4.09</v>
      </c>
      <c r="J4997" s="169">
        <v>1</v>
      </c>
    </row>
    <row r="4998" spans="1:10" hidden="1" x14ac:dyDescent="0.25">
      <c r="A4998" s="169">
        <v>59851</v>
      </c>
      <c r="B4998" s="170" t="s">
        <v>3799</v>
      </c>
      <c r="C4998" s="170" t="s">
        <v>263</v>
      </c>
      <c r="D4998" s="170" t="s">
        <v>806</v>
      </c>
      <c r="E4998" s="170">
        <v>473</v>
      </c>
      <c r="F4998" s="170">
        <v>24</v>
      </c>
      <c r="G4998" s="171">
        <v>5</v>
      </c>
      <c r="H4998" s="170" t="s">
        <v>177</v>
      </c>
      <c r="I4998" s="171">
        <v>4.09</v>
      </c>
      <c r="J4998" s="169">
        <v>1</v>
      </c>
    </row>
    <row r="4999" spans="1:10" hidden="1" x14ac:dyDescent="0.25">
      <c r="A4999" s="169">
        <v>59852</v>
      </c>
      <c r="B4999" s="170" t="s">
        <v>3800</v>
      </c>
      <c r="C4999" s="170" t="s">
        <v>24</v>
      </c>
      <c r="D4999" s="170" t="s">
        <v>85</v>
      </c>
      <c r="E4999" s="170">
        <v>750</v>
      </c>
      <c r="F4999" s="170">
        <v>12</v>
      </c>
      <c r="G4999" s="171">
        <v>13.5</v>
      </c>
      <c r="H4999" s="170" t="s">
        <v>47</v>
      </c>
      <c r="I4999" s="171">
        <v>18.989999999999998</v>
      </c>
      <c r="J4999" s="169">
        <v>1</v>
      </c>
    </row>
    <row r="5000" spans="1:10" hidden="1" x14ac:dyDescent="0.25">
      <c r="A5000" s="169">
        <v>59856</v>
      </c>
      <c r="B5000" s="170" t="s">
        <v>3801</v>
      </c>
      <c r="C5000" s="170" t="s">
        <v>263</v>
      </c>
      <c r="D5000" s="170" t="s">
        <v>332</v>
      </c>
      <c r="E5000" s="170">
        <v>473</v>
      </c>
      <c r="F5000" s="170">
        <v>24</v>
      </c>
      <c r="G5000" s="171">
        <v>5</v>
      </c>
      <c r="H5000" s="170" t="s">
        <v>177</v>
      </c>
      <c r="I5000" s="171">
        <v>4.09</v>
      </c>
      <c r="J5000" s="169">
        <v>1</v>
      </c>
    </row>
    <row r="5001" spans="1:10" hidden="1" x14ac:dyDescent="0.25">
      <c r="A5001" s="169">
        <v>59856</v>
      </c>
      <c r="B5001" s="170" t="s">
        <v>3801</v>
      </c>
      <c r="C5001" s="170" t="s">
        <v>263</v>
      </c>
      <c r="D5001" s="170" t="s">
        <v>332</v>
      </c>
      <c r="E5001" s="170">
        <v>473</v>
      </c>
      <c r="F5001" s="170">
        <v>24</v>
      </c>
      <c r="G5001" s="171">
        <v>5</v>
      </c>
      <c r="H5001" s="170" t="s">
        <v>177</v>
      </c>
      <c r="I5001" s="171">
        <v>4.09</v>
      </c>
      <c r="J5001" s="169">
        <v>1</v>
      </c>
    </row>
    <row r="5002" spans="1:10" hidden="1" x14ac:dyDescent="0.25">
      <c r="A5002" s="169">
        <v>59857</v>
      </c>
      <c r="B5002" s="170" t="s">
        <v>3802</v>
      </c>
      <c r="C5002" s="170" t="s">
        <v>263</v>
      </c>
      <c r="D5002" s="170" t="s">
        <v>806</v>
      </c>
      <c r="E5002" s="170">
        <v>473</v>
      </c>
      <c r="F5002" s="170">
        <v>24</v>
      </c>
      <c r="G5002" s="171">
        <v>5</v>
      </c>
      <c r="H5002" s="170" t="s">
        <v>177</v>
      </c>
      <c r="I5002" s="171">
        <v>3.99</v>
      </c>
      <c r="J5002" s="169">
        <v>1</v>
      </c>
    </row>
    <row r="5003" spans="1:10" hidden="1" x14ac:dyDescent="0.25">
      <c r="A5003" s="169">
        <v>59857</v>
      </c>
      <c r="B5003" s="170" t="s">
        <v>3802</v>
      </c>
      <c r="C5003" s="170" t="s">
        <v>263</v>
      </c>
      <c r="D5003" s="170" t="s">
        <v>806</v>
      </c>
      <c r="E5003" s="170">
        <v>473</v>
      </c>
      <c r="F5003" s="170">
        <v>24</v>
      </c>
      <c r="G5003" s="171">
        <v>5</v>
      </c>
      <c r="H5003" s="170" t="s">
        <v>177</v>
      </c>
      <c r="I5003" s="171">
        <v>3.99</v>
      </c>
      <c r="J5003" s="169">
        <v>1</v>
      </c>
    </row>
    <row r="5004" spans="1:10" hidden="1" x14ac:dyDescent="0.25">
      <c r="A5004" s="169">
        <v>59858</v>
      </c>
      <c r="B5004" s="170" t="s">
        <v>3803</v>
      </c>
      <c r="C5004" s="170" t="s">
        <v>15</v>
      </c>
      <c r="D5004" s="170" t="s">
        <v>3804</v>
      </c>
      <c r="E5004" s="170">
        <v>750</v>
      </c>
      <c r="F5004" s="170">
        <v>12</v>
      </c>
      <c r="G5004" s="171">
        <v>56</v>
      </c>
      <c r="H5004" s="170" t="s">
        <v>3805</v>
      </c>
      <c r="I5004" s="171">
        <v>34.83</v>
      </c>
      <c r="J5004" s="169">
        <v>1</v>
      </c>
    </row>
    <row r="5005" spans="1:10" hidden="1" x14ac:dyDescent="0.25">
      <c r="A5005" s="169">
        <v>59859</v>
      </c>
      <c r="B5005" s="170" t="s">
        <v>3806</v>
      </c>
      <c r="C5005" s="170" t="s">
        <v>24</v>
      </c>
      <c r="D5005" s="170" t="s">
        <v>68</v>
      </c>
      <c r="E5005" s="170">
        <v>750</v>
      </c>
      <c r="F5005" s="170">
        <v>12</v>
      </c>
      <c r="G5005" s="171">
        <v>14.5</v>
      </c>
      <c r="H5005" s="170" t="s">
        <v>96</v>
      </c>
      <c r="I5005" s="171">
        <v>49.99</v>
      </c>
      <c r="J5005" s="169">
        <v>1</v>
      </c>
    </row>
    <row r="5006" spans="1:10" hidden="1" x14ac:dyDescent="0.25">
      <c r="A5006" s="169">
        <v>59868</v>
      </c>
      <c r="B5006" s="170" t="s">
        <v>3807</v>
      </c>
      <c r="C5006" s="170" t="s">
        <v>263</v>
      </c>
      <c r="D5006" s="170" t="s">
        <v>646</v>
      </c>
      <c r="E5006" s="170">
        <v>473</v>
      </c>
      <c r="F5006" s="170">
        <v>24</v>
      </c>
      <c r="G5006" s="171">
        <v>4</v>
      </c>
      <c r="H5006" s="170" t="s">
        <v>747</v>
      </c>
      <c r="I5006" s="171">
        <v>3.99</v>
      </c>
      <c r="J5006" s="169">
        <v>1</v>
      </c>
    </row>
    <row r="5007" spans="1:10" hidden="1" x14ac:dyDescent="0.25">
      <c r="A5007" s="169">
        <v>59868</v>
      </c>
      <c r="B5007" s="170" t="s">
        <v>3807</v>
      </c>
      <c r="C5007" s="170" t="s">
        <v>263</v>
      </c>
      <c r="D5007" s="170" t="s">
        <v>646</v>
      </c>
      <c r="E5007" s="170">
        <v>473</v>
      </c>
      <c r="F5007" s="170">
        <v>24</v>
      </c>
      <c r="G5007" s="171">
        <v>4</v>
      </c>
      <c r="H5007" s="170" t="s">
        <v>747</v>
      </c>
      <c r="I5007" s="171">
        <v>3.99</v>
      </c>
      <c r="J5007" s="169">
        <v>1</v>
      </c>
    </row>
    <row r="5008" spans="1:10" hidden="1" x14ac:dyDescent="0.25">
      <c r="A5008" s="169">
        <v>59870</v>
      </c>
      <c r="B5008" s="170" t="s">
        <v>3808</v>
      </c>
      <c r="C5008" s="170" t="s">
        <v>263</v>
      </c>
      <c r="D5008" s="170" t="s">
        <v>1585</v>
      </c>
      <c r="E5008" s="170">
        <v>500</v>
      </c>
      <c r="F5008" s="170">
        <v>12</v>
      </c>
      <c r="G5008" s="171">
        <v>5.9</v>
      </c>
      <c r="H5008" s="170" t="s">
        <v>1615</v>
      </c>
      <c r="I5008" s="171">
        <v>7.99</v>
      </c>
      <c r="J5008" s="169">
        <v>1</v>
      </c>
    </row>
    <row r="5009" spans="1:10" hidden="1" x14ac:dyDescent="0.25">
      <c r="A5009" s="169">
        <v>59870</v>
      </c>
      <c r="B5009" s="170" t="s">
        <v>3808</v>
      </c>
      <c r="C5009" s="170" t="s">
        <v>263</v>
      </c>
      <c r="D5009" s="170" t="s">
        <v>1585</v>
      </c>
      <c r="E5009" s="170">
        <v>500</v>
      </c>
      <c r="F5009" s="170">
        <v>12</v>
      </c>
      <c r="G5009" s="171">
        <v>5.9</v>
      </c>
      <c r="H5009" s="170" t="s">
        <v>1615</v>
      </c>
      <c r="I5009" s="171">
        <v>7.99</v>
      </c>
      <c r="J5009" s="169">
        <v>1</v>
      </c>
    </row>
    <row r="5010" spans="1:10" hidden="1" x14ac:dyDescent="0.25">
      <c r="A5010" s="169">
        <v>59888</v>
      </c>
      <c r="B5010" s="170" t="s">
        <v>3809</v>
      </c>
      <c r="C5010" s="170" t="s">
        <v>263</v>
      </c>
      <c r="D5010" s="170" t="s">
        <v>806</v>
      </c>
      <c r="E5010" s="170">
        <v>473</v>
      </c>
      <c r="F5010" s="170">
        <v>24</v>
      </c>
      <c r="G5010" s="171">
        <v>5</v>
      </c>
      <c r="H5010" s="170" t="s">
        <v>177</v>
      </c>
      <c r="I5010" s="171">
        <v>3.79</v>
      </c>
      <c r="J5010" s="169">
        <v>1</v>
      </c>
    </row>
    <row r="5011" spans="1:10" hidden="1" x14ac:dyDescent="0.25">
      <c r="A5011" s="169">
        <v>59888</v>
      </c>
      <c r="B5011" s="170" t="s">
        <v>3809</v>
      </c>
      <c r="C5011" s="170" t="s">
        <v>263</v>
      </c>
      <c r="D5011" s="170" t="s">
        <v>806</v>
      </c>
      <c r="E5011" s="170">
        <v>473</v>
      </c>
      <c r="F5011" s="170">
        <v>24</v>
      </c>
      <c r="G5011" s="171">
        <v>5</v>
      </c>
      <c r="H5011" s="170" t="s">
        <v>177</v>
      </c>
      <c r="I5011" s="171">
        <v>3.79</v>
      </c>
      <c r="J5011" s="169">
        <v>1</v>
      </c>
    </row>
    <row r="5012" spans="1:10" hidden="1" x14ac:dyDescent="0.25">
      <c r="A5012" s="169">
        <v>59890</v>
      </c>
      <c r="B5012" s="170" t="s">
        <v>3810</v>
      </c>
      <c r="C5012" s="170" t="s">
        <v>24</v>
      </c>
      <c r="D5012" s="170" t="s">
        <v>166</v>
      </c>
      <c r="E5012" s="170">
        <v>750</v>
      </c>
      <c r="F5012" s="170">
        <v>6</v>
      </c>
      <c r="G5012" s="171">
        <v>13</v>
      </c>
      <c r="H5012" s="170" t="s">
        <v>110</v>
      </c>
      <c r="I5012" s="171">
        <v>39.99</v>
      </c>
      <c r="J5012" s="169">
        <v>1</v>
      </c>
    </row>
    <row r="5013" spans="1:10" hidden="1" x14ac:dyDescent="0.25">
      <c r="A5013" s="169">
        <v>59891</v>
      </c>
      <c r="B5013" s="170" t="s">
        <v>3811</v>
      </c>
      <c r="C5013" s="170" t="s">
        <v>263</v>
      </c>
      <c r="D5013" s="170" t="s">
        <v>646</v>
      </c>
      <c r="E5013" s="170">
        <v>473</v>
      </c>
      <c r="F5013" s="170">
        <v>24</v>
      </c>
      <c r="G5013" s="171">
        <v>5</v>
      </c>
      <c r="H5013" s="170" t="s">
        <v>177</v>
      </c>
      <c r="I5013" s="171">
        <v>3.99</v>
      </c>
      <c r="J5013" s="169">
        <v>1</v>
      </c>
    </row>
    <row r="5014" spans="1:10" hidden="1" x14ac:dyDescent="0.25">
      <c r="A5014" s="169">
        <v>59891</v>
      </c>
      <c r="B5014" s="170" t="s">
        <v>3811</v>
      </c>
      <c r="C5014" s="170" t="s">
        <v>263</v>
      </c>
      <c r="D5014" s="170" t="s">
        <v>646</v>
      </c>
      <c r="E5014" s="170">
        <v>473</v>
      </c>
      <c r="F5014" s="170">
        <v>24</v>
      </c>
      <c r="G5014" s="171">
        <v>5</v>
      </c>
      <c r="H5014" s="170" t="s">
        <v>177</v>
      </c>
      <c r="I5014" s="171">
        <v>3.99</v>
      </c>
      <c r="J5014" s="169">
        <v>1</v>
      </c>
    </row>
    <row r="5015" spans="1:10" hidden="1" x14ac:dyDescent="0.25">
      <c r="A5015" s="169">
        <v>59902</v>
      </c>
      <c r="B5015" s="170" t="s">
        <v>3812</v>
      </c>
      <c r="C5015" s="170" t="s">
        <v>11</v>
      </c>
      <c r="D5015" s="170" t="s">
        <v>12</v>
      </c>
      <c r="E5015" s="170">
        <v>473</v>
      </c>
      <c r="F5015" s="170">
        <v>24</v>
      </c>
      <c r="G5015" s="171">
        <v>5</v>
      </c>
      <c r="H5015" s="170" t="s">
        <v>1556</v>
      </c>
      <c r="I5015" s="171">
        <v>4.59</v>
      </c>
      <c r="J5015" s="169">
        <v>1</v>
      </c>
    </row>
    <row r="5016" spans="1:10" hidden="1" x14ac:dyDescent="0.25">
      <c r="A5016" s="169">
        <v>59902</v>
      </c>
      <c r="B5016" s="170" t="s">
        <v>3812</v>
      </c>
      <c r="C5016" s="170" t="s">
        <v>11</v>
      </c>
      <c r="D5016" s="170" t="s">
        <v>12</v>
      </c>
      <c r="E5016" s="170">
        <v>473</v>
      </c>
      <c r="F5016" s="170">
        <v>24</v>
      </c>
      <c r="G5016" s="171">
        <v>5</v>
      </c>
      <c r="H5016" s="170" t="s">
        <v>1556</v>
      </c>
      <c r="I5016" s="171">
        <v>4.59</v>
      </c>
      <c r="J5016" s="169">
        <v>1</v>
      </c>
    </row>
    <row r="5017" spans="1:10" hidden="1" x14ac:dyDescent="0.25">
      <c r="A5017" s="169">
        <v>59909</v>
      </c>
      <c r="B5017" s="170" t="s">
        <v>3813</v>
      </c>
      <c r="C5017" s="170" t="s">
        <v>11</v>
      </c>
      <c r="D5017" s="170" t="s">
        <v>211</v>
      </c>
      <c r="E5017" s="170">
        <v>473</v>
      </c>
      <c r="F5017" s="170">
        <v>24</v>
      </c>
      <c r="G5017" s="171">
        <v>3.5</v>
      </c>
      <c r="H5017" s="170" t="s">
        <v>1457</v>
      </c>
      <c r="I5017" s="171">
        <v>4.3499999999999996</v>
      </c>
      <c r="J5017" s="169">
        <v>1</v>
      </c>
    </row>
    <row r="5018" spans="1:10" hidden="1" x14ac:dyDescent="0.25">
      <c r="A5018" s="169">
        <v>59909</v>
      </c>
      <c r="B5018" s="170" t="s">
        <v>3813</v>
      </c>
      <c r="C5018" s="170" t="s">
        <v>11</v>
      </c>
      <c r="D5018" s="170" t="s">
        <v>211</v>
      </c>
      <c r="E5018" s="170">
        <v>473</v>
      </c>
      <c r="F5018" s="170">
        <v>24</v>
      </c>
      <c r="G5018" s="171">
        <v>3.5</v>
      </c>
      <c r="H5018" s="170" t="s">
        <v>1457</v>
      </c>
      <c r="I5018" s="171">
        <v>4.3499999999999996</v>
      </c>
      <c r="J5018" s="169">
        <v>1</v>
      </c>
    </row>
    <row r="5019" spans="1:10" hidden="1" x14ac:dyDescent="0.25">
      <c r="A5019" s="169">
        <v>59920</v>
      </c>
      <c r="B5019" s="170" t="s">
        <v>3814</v>
      </c>
      <c r="C5019" s="170" t="s">
        <v>11</v>
      </c>
      <c r="D5019" s="170" t="s">
        <v>267</v>
      </c>
      <c r="E5019" s="170">
        <v>4260</v>
      </c>
      <c r="F5019" s="170">
        <v>1</v>
      </c>
      <c r="G5019" s="171">
        <v>5</v>
      </c>
      <c r="H5019" s="170" t="s">
        <v>54</v>
      </c>
      <c r="I5019" s="171">
        <v>32.090000000000003</v>
      </c>
      <c r="J5019" s="169">
        <v>12</v>
      </c>
    </row>
    <row r="5020" spans="1:10" hidden="1" x14ac:dyDescent="0.25">
      <c r="A5020" s="169">
        <v>59920</v>
      </c>
      <c r="B5020" s="170" t="s">
        <v>3814</v>
      </c>
      <c r="C5020" s="170" t="s">
        <v>11</v>
      </c>
      <c r="D5020" s="170" t="s">
        <v>267</v>
      </c>
      <c r="E5020" s="170">
        <v>4260</v>
      </c>
      <c r="F5020" s="170">
        <v>1</v>
      </c>
      <c r="G5020" s="171">
        <v>5</v>
      </c>
      <c r="H5020" s="170" t="s">
        <v>54</v>
      </c>
      <c r="I5020" s="171">
        <v>32.090000000000003</v>
      </c>
      <c r="J5020" s="169">
        <v>12</v>
      </c>
    </row>
    <row r="5021" spans="1:10" hidden="1" x14ac:dyDescent="0.25">
      <c r="A5021" s="169">
        <v>59955</v>
      </c>
      <c r="B5021" s="170" t="s">
        <v>3815</v>
      </c>
      <c r="C5021" s="170" t="s">
        <v>15</v>
      </c>
      <c r="D5021" s="170" t="s">
        <v>78</v>
      </c>
      <c r="E5021" s="170">
        <v>750</v>
      </c>
      <c r="F5021" s="170">
        <v>6</v>
      </c>
      <c r="G5021" s="171">
        <v>50</v>
      </c>
      <c r="H5021" s="170" t="s">
        <v>26</v>
      </c>
      <c r="I5021" s="171">
        <v>49.99</v>
      </c>
      <c r="J5021" s="169">
        <v>1</v>
      </c>
    </row>
    <row r="5022" spans="1:10" hidden="1" x14ac:dyDescent="0.25">
      <c r="A5022" s="169">
        <v>59957</v>
      </c>
      <c r="B5022" s="170" t="s">
        <v>3816</v>
      </c>
      <c r="C5022" s="170" t="s">
        <v>11</v>
      </c>
      <c r="D5022" s="170" t="s">
        <v>12</v>
      </c>
      <c r="E5022" s="170">
        <v>2838</v>
      </c>
      <c r="F5022" s="170">
        <v>4</v>
      </c>
      <c r="G5022" s="171">
        <v>5</v>
      </c>
      <c r="H5022" s="170" t="s">
        <v>151</v>
      </c>
      <c r="I5022" s="171">
        <v>20.12</v>
      </c>
      <c r="J5022" s="169">
        <v>6</v>
      </c>
    </row>
    <row r="5023" spans="1:10" hidden="1" x14ac:dyDescent="0.25">
      <c r="A5023" s="169">
        <v>59957</v>
      </c>
      <c r="B5023" s="170" t="s">
        <v>3816</v>
      </c>
      <c r="C5023" s="170" t="s">
        <v>11</v>
      </c>
      <c r="D5023" s="170" t="s">
        <v>12</v>
      </c>
      <c r="E5023" s="170">
        <v>2838</v>
      </c>
      <c r="F5023" s="170">
        <v>4</v>
      </c>
      <c r="G5023" s="171">
        <v>5</v>
      </c>
      <c r="H5023" s="170" t="s">
        <v>151</v>
      </c>
      <c r="I5023" s="171">
        <v>20.12</v>
      </c>
      <c r="J5023" s="169">
        <v>6</v>
      </c>
    </row>
    <row r="5024" spans="1:10" hidden="1" x14ac:dyDescent="0.25">
      <c r="A5024" s="169">
        <v>59987</v>
      </c>
      <c r="B5024" s="170" t="s">
        <v>3817</v>
      </c>
      <c r="C5024" s="170" t="s">
        <v>15</v>
      </c>
      <c r="D5024" s="170" t="s">
        <v>1007</v>
      </c>
      <c r="E5024" s="170">
        <v>700</v>
      </c>
      <c r="F5024" s="170">
        <v>6</v>
      </c>
      <c r="G5024" s="171">
        <v>40</v>
      </c>
      <c r="H5024" s="170" t="s">
        <v>3818</v>
      </c>
      <c r="I5024" s="171">
        <v>145.91</v>
      </c>
      <c r="J5024" s="169">
        <v>1</v>
      </c>
    </row>
    <row r="5025" spans="1:10" hidden="1" x14ac:dyDescent="0.25">
      <c r="A5025" s="169">
        <v>59988</v>
      </c>
      <c r="B5025" s="170" t="s">
        <v>3819</v>
      </c>
      <c r="C5025" s="170" t="s">
        <v>11</v>
      </c>
      <c r="D5025" s="170" t="s">
        <v>303</v>
      </c>
      <c r="E5025" s="170">
        <v>473</v>
      </c>
      <c r="F5025" s="170">
        <v>24</v>
      </c>
      <c r="G5025" s="171">
        <v>7.5</v>
      </c>
      <c r="H5025" s="170" t="s">
        <v>1136</v>
      </c>
      <c r="I5025" s="171">
        <v>4.99</v>
      </c>
      <c r="J5025" s="169">
        <v>1</v>
      </c>
    </row>
    <row r="5026" spans="1:10" hidden="1" x14ac:dyDescent="0.25">
      <c r="A5026" s="169">
        <v>59988</v>
      </c>
      <c r="B5026" s="170" t="s">
        <v>3819</v>
      </c>
      <c r="C5026" s="170" t="s">
        <v>11</v>
      </c>
      <c r="D5026" s="170" t="s">
        <v>303</v>
      </c>
      <c r="E5026" s="170">
        <v>473</v>
      </c>
      <c r="F5026" s="170">
        <v>24</v>
      </c>
      <c r="G5026" s="171">
        <v>7.5</v>
      </c>
      <c r="H5026" s="170" t="s">
        <v>1136</v>
      </c>
      <c r="I5026" s="171">
        <v>4.99</v>
      </c>
      <c r="J5026" s="169">
        <v>1</v>
      </c>
    </row>
    <row r="5027" spans="1:10" hidden="1" x14ac:dyDescent="0.25">
      <c r="A5027" s="169">
        <v>59990</v>
      </c>
      <c r="B5027" s="170" t="s">
        <v>3820</v>
      </c>
      <c r="C5027" s="170" t="s">
        <v>15</v>
      </c>
      <c r="D5027" s="170" t="s">
        <v>1007</v>
      </c>
      <c r="E5027" s="170">
        <v>700</v>
      </c>
      <c r="F5027" s="170">
        <v>6</v>
      </c>
      <c r="G5027" s="171">
        <v>40</v>
      </c>
      <c r="H5027" s="170" t="s">
        <v>3818</v>
      </c>
      <c r="I5027" s="171">
        <v>130.41</v>
      </c>
      <c r="J5027" s="169">
        <v>1</v>
      </c>
    </row>
    <row r="5028" spans="1:10" hidden="1" x14ac:dyDescent="0.25">
      <c r="A5028" s="169">
        <v>60035</v>
      </c>
      <c r="B5028" s="170" t="s">
        <v>3821</v>
      </c>
      <c r="C5028" s="170" t="s">
        <v>24</v>
      </c>
      <c r="D5028" s="170" t="s">
        <v>34</v>
      </c>
      <c r="E5028" s="170">
        <v>750</v>
      </c>
      <c r="F5028" s="170">
        <v>12</v>
      </c>
      <c r="G5028" s="171">
        <v>12.5</v>
      </c>
      <c r="H5028" s="170" t="s">
        <v>26</v>
      </c>
      <c r="I5028" s="171">
        <v>16.989999999999998</v>
      </c>
      <c r="J5028" s="169">
        <v>1</v>
      </c>
    </row>
    <row r="5029" spans="1:10" hidden="1" x14ac:dyDescent="0.25">
      <c r="A5029" s="169">
        <v>60079</v>
      </c>
      <c r="B5029" s="170" t="s">
        <v>3822</v>
      </c>
      <c r="C5029" s="170" t="s">
        <v>24</v>
      </c>
      <c r="D5029" s="170" t="s">
        <v>34</v>
      </c>
      <c r="E5029" s="170">
        <v>750</v>
      </c>
      <c r="F5029" s="170">
        <v>6</v>
      </c>
      <c r="G5029" s="171">
        <v>14.5</v>
      </c>
      <c r="H5029" s="170" t="s">
        <v>378</v>
      </c>
      <c r="I5029" s="171">
        <v>22.99</v>
      </c>
      <c r="J5029" s="169">
        <v>1</v>
      </c>
    </row>
    <row r="5030" spans="1:10" hidden="1" x14ac:dyDescent="0.25">
      <c r="A5030" s="169">
        <v>60089</v>
      </c>
      <c r="B5030" s="170" t="s">
        <v>3823</v>
      </c>
      <c r="C5030" s="170" t="s">
        <v>11</v>
      </c>
      <c r="D5030" s="170" t="s">
        <v>12</v>
      </c>
      <c r="E5030" s="170">
        <v>473</v>
      </c>
      <c r="F5030" s="170">
        <v>24</v>
      </c>
      <c r="G5030" s="171">
        <v>5</v>
      </c>
      <c r="H5030" s="170" t="s">
        <v>54</v>
      </c>
      <c r="I5030" s="171">
        <v>4.09</v>
      </c>
      <c r="J5030" s="169">
        <v>1</v>
      </c>
    </row>
    <row r="5031" spans="1:10" hidden="1" x14ac:dyDescent="0.25">
      <c r="A5031" s="169">
        <v>60089</v>
      </c>
      <c r="B5031" s="170" t="s">
        <v>3823</v>
      </c>
      <c r="C5031" s="170" t="s">
        <v>11</v>
      </c>
      <c r="D5031" s="170" t="s">
        <v>12</v>
      </c>
      <c r="E5031" s="170">
        <v>473</v>
      </c>
      <c r="F5031" s="170">
        <v>24</v>
      </c>
      <c r="G5031" s="171">
        <v>5</v>
      </c>
      <c r="H5031" s="170" t="s">
        <v>54</v>
      </c>
      <c r="I5031" s="171">
        <v>4.09</v>
      </c>
      <c r="J5031" s="169">
        <v>1</v>
      </c>
    </row>
    <row r="5032" spans="1:10" hidden="1" x14ac:dyDescent="0.25">
      <c r="A5032" s="169">
        <v>60094</v>
      </c>
      <c r="B5032" s="170" t="s">
        <v>3824</v>
      </c>
      <c r="C5032" s="170" t="s">
        <v>15</v>
      </c>
      <c r="D5032" s="170" t="s">
        <v>16</v>
      </c>
      <c r="E5032" s="170">
        <v>750</v>
      </c>
      <c r="F5032" s="170">
        <v>12</v>
      </c>
      <c r="G5032" s="171">
        <v>46.6</v>
      </c>
      <c r="H5032" s="170" t="s">
        <v>218</v>
      </c>
      <c r="I5032" s="171">
        <v>39.99</v>
      </c>
      <c r="J5032" s="169">
        <v>1</v>
      </c>
    </row>
    <row r="5033" spans="1:10" hidden="1" x14ac:dyDescent="0.25">
      <c r="A5033" s="169">
        <v>60106</v>
      </c>
      <c r="B5033" s="170" t="s">
        <v>3825</v>
      </c>
      <c r="C5033" s="170" t="s">
        <v>24</v>
      </c>
      <c r="D5033" s="170" t="s">
        <v>194</v>
      </c>
      <c r="E5033" s="170">
        <v>750</v>
      </c>
      <c r="F5033" s="170">
        <v>12</v>
      </c>
      <c r="G5033" s="171">
        <v>12.5</v>
      </c>
      <c r="H5033" s="170" t="s">
        <v>378</v>
      </c>
      <c r="I5033" s="171">
        <v>19.989999999999998</v>
      </c>
      <c r="J5033" s="169">
        <v>1</v>
      </c>
    </row>
    <row r="5034" spans="1:10" hidden="1" x14ac:dyDescent="0.25">
      <c r="A5034" s="169">
        <v>60108</v>
      </c>
      <c r="B5034" s="170" t="s">
        <v>3826</v>
      </c>
      <c r="C5034" s="170" t="s">
        <v>24</v>
      </c>
      <c r="D5034" s="170" t="s">
        <v>166</v>
      </c>
      <c r="E5034" s="170">
        <v>750</v>
      </c>
      <c r="F5034" s="170">
        <v>12</v>
      </c>
      <c r="G5034" s="171">
        <v>12.5</v>
      </c>
      <c r="H5034" s="170" t="s">
        <v>378</v>
      </c>
      <c r="I5034" s="171">
        <v>19.989999999999998</v>
      </c>
      <c r="J5034" s="169">
        <v>1</v>
      </c>
    </row>
    <row r="5035" spans="1:10" hidden="1" x14ac:dyDescent="0.25">
      <c r="A5035" s="169">
        <v>60113</v>
      </c>
      <c r="B5035" s="170" t="s">
        <v>3827</v>
      </c>
      <c r="C5035" s="170" t="s">
        <v>24</v>
      </c>
      <c r="D5035" s="170" t="s">
        <v>185</v>
      </c>
      <c r="E5035" s="170">
        <v>750</v>
      </c>
      <c r="F5035" s="170">
        <v>12</v>
      </c>
      <c r="G5035" s="171">
        <v>13.5</v>
      </c>
      <c r="H5035" s="170" t="s">
        <v>177</v>
      </c>
      <c r="I5035" s="171">
        <v>22.99</v>
      </c>
      <c r="J5035" s="169">
        <v>1</v>
      </c>
    </row>
    <row r="5036" spans="1:10" hidden="1" x14ac:dyDescent="0.25">
      <c r="A5036" s="169">
        <v>60116</v>
      </c>
      <c r="B5036" s="170" t="s">
        <v>3828</v>
      </c>
      <c r="C5036" s="170" t="s">
        <v>1065</v>
      </c>
      <c r="D5036" s="170" t="s">
        <v>1066</v>
      </c>
      <c r="E5036" s="170">
        <v>2130</v>
      </c>
      <c r="F5036" s="170">
        <v>4</v>
      </c>
      <c r="G5036" s="171">
        <v>0.5</v>
      </c>
      <c r="H5036" s="170" t="s">
        <v>982</v>
      </c>
      <c r="I5036" s="171">
        <v>14.2</v>
      </c>
      <c r="J5036" s="169">
        <v>6</v>
      </c>
    </row>
    <row r="5037" spans="1:10" hidden="1" x14ac:dyDescent="0.25">
      <c r="A5037" s="169">
        <v>60116</v>
      </c>
      <c r="B5037" s="170" t="s">
        <v>3828</v>
      </c>
      <c r="C5037" s="170" t="s">
        <v>1065</v>
      </c>
      <c r="D5037" s="170" t="s">
        <v>1066</v>
      </c>
      <c r="E5037" s="170">
        <v>2130</v>
      </c>
      <c r="F5037" s="170">
        <v>4</v>
      </c>
      <c r="G5037" s="171">
        <v>0.5</v>
      </c>
      <c r="H5037" s="170" t="s">
        <v>982</v>
      </c>
      <c r="I5037" s="171">
        <v>14.2</v>
      </c>
      <c r="J5037" s="169">
        <v>6</v>
      </c>
    </row>
    <row r="5038" spans="1:10" hidden="1" x14ac:dyDescent="0.25">
      <c r="A5038" s="169">
        <v>60119</v>
      </c>
      <c r="B5038" s="170" t="s">
        <v>3829</v>
      </c>
      <c r="C5038" s="170" t="s">
        <v>11</v>
      </c>
      <c r="D5038" s="170" t="s">
        <v>211</v>
      </c>
      <c r="E5038" s="170">
        <v>473</v>
      </c>
      <c r="F5038" s="170">
        <v>24</v>
      </c>
      <c r="G5038" s="171">
        <v>4</v>
      </c>
      <c r="H5038" s="170" t="s">
        <v>982</v>
      </c>
      <c r="I5038" s="171">
        <v>3.45</v>
      </c>
      <c r="J5038" s="169">
        <v>1</v>
      </c>
    </row>
    <row r="5039" spans="1:10" hidden="1" x14ac:dyDescent="0.25">
      <c r="A5039" s="169">
        <v>60119</v>
      </c>
      <c r="B5039" s="170" t="s">
        <v>3829</v>
      </c>
      <c r="C5039" s="170" t="s">
        <v>11</v>
      </c>
      <c r="D5039" s="170" t="s">
        <v>211</v>
      </c>
      <c r="E5039" s="170">
        <v>473</v>
      </c>
      <c r="F5039" s="170">
        <v>24</v>
      </c>
      <c r="G5039" s="171">
        <v>4</v>
      </c>
      <c r="H5039" s="170" t="s">
        <v>982</v>
      </c>
      <c r="I5039" s="171">
        <v>3.45</v>
      </c>
      <c r="J5039" s="169">
        <v>1</v>
      </c>
    </row>
    <row r="5040" spans="1:10" hidden="1" x14ac:dyDescent="0.25">
      <c r="A5040" s="169">
        <v>60122</v>
      </c>
      <c r="B5040" s="170" t="s">
        <v>3830</v>
      </c>
      <c r="C5040" s="170" t="s">
        <v>11</v>
      </c>
      <c r="D5040" s="170" t="s">
        <v>267</v>
      </c>
      <c r="E5040" s="170">
        <v>473</v>
      </c>
      <c r="F5040" s="170">
        <v>24</v>
      </c>
      <c r="G5040" s="171">
        <v>5</v>
      </c>
      <c r="H5040" s="170" t="s">
        <v>982</v>
      </c>
      <c r="I5040" s="171">
        <v>3.79</v>
      </c>
      <c r="J5040" s="169">
        <v>1</v>
      </c>
    </row>
    <row r="5041" spans="1:10" hidden="1" x14ac:dyDescent="0.25">
      <c r="A5041" s="169">
        <v>60122</v>
      </c>
      <c r="B5041" s="170" t="s">
        <v>3830</v>
      </c>
      <c r="C5041" s="170" t="s">
        <v>11</v>
      </c>
      <c r="D5041" s="170" t="s">
        <v>267</v>
      </c>
      <c r="E5041" s="170">
        <v>473</v>
      </c>
      <c r="F5041" s="170">
        <v>24</v>
      </c>
      <c r="G5041" s="171">
        <v>5</v>
      </c>
      <c r="H5041" s="170" t="s">
        <v>982</v>
      </c>
      <c r="I5041" s="171">
        <v>3.79</v>
      </c>
      <c r="J5041" s="169">
        <v>1</v>
      </c>
    </row>
    <row r="5042" spans="1:10" hidden="1" x14ac:dyDescent="0.25">
      <c r="A5042" s="169">
        <v>60149</v>
      </c>
      <c r="B5042" s="170" t="s">
        <v>3831</v>
      </c>
      <c r="C5042" s="170" t="s">
        <v>11</v>
      </c>
      <c r="D5042" s="170" t="s">
        <v>211</v>
      </c>
      <c r="E5042" s="170">
        <v>473</v>
      </c>
      <c r="F5042" s="170">
        <v>24</v>
      </c>
      <c r="G5042" s="171">
        <v>4</v>
      </c>
      <c r="H5042" s="170" t="s">
        <v>2535</v>
      </c>
      <c r="I5042" s="171">
        <v>4.09</v>
      </c>
      <c r="J5042" s="169">
        <v>1</v>
      </c>
    </row>
    <row r="5043" spans="1:10" hidden="1" x14ac:dyDescent="0.25">
      <c r="A5043" s="169">
        <v>60149</v>
      </c>
      <c r="B5043" s="170" t="s">
        <v>3831</v>
      </c>
      <c r="C5043" s="170" t="s">
        <v>11</v>
      </c>
      <c r="D5043" s="170" t="s">
        <v>211</v>
      </c>
      <c r="E5043" s="170">
        <v>473</v>
      </c>
      <c r="F5043" s="170">
        <v>24</v>
      </c>
      <c r="G5043" s="171">
        <v>4</v>
      </c>
      <c r="H5043" s="170" t="s">
        <v>1136</v>
      </c>
      <c r="I5043" s="171">
        <v>4.09</v>
      </c>
      <c r="J5043" s="169">
        <v>1</v>
      </c>
    </row>
    <row r="5044" spans="1:10" hidden="1" x14ac:dyDescent="0.25">
      <c r="A5044" s="169">
        <v>60150</v>
      </c>
      <c r="B5044" s="170" t="s">
        <v>3832</v>
      </c>
      <c r="C5044" s="170" t="s">
        <v>11</v>
      </c>
      <c r="D5044" s="170" t="s">
        <v>267</v>
      </c>
      <c r="E5044" s="170">
        <v>473</v>
      </c>
      <c r="F5044" s="170">
        <v>24</v>
      </c>
      <c r="G5044" s="171">
        <v>4.5</v>
      </c>
      <c r="H5044" s="170" t="s">
        <v>1662</v>
      </c>
      <c r="I5044" s="171">
        <v>3.85</v>
      </c>
      <c r="J5044" s="169">
        <v>1</v>
      </c>
    </row>
    <row r="5045" spans="1:10" hidden="1" x14ac:dyDescent="0.25">
      <c r="A5045" s="169">
        <v>60150</v>
      </c>
      <c r="B5045" s="170" t="s">
        <v>3832</v>
      </c>
      <c r="C5045" s="170" t="s">
        <v>11</v>
      </c>
      <c r="D5045" s="170" t="s">
        <v>267</v>
      </c>
      <c r="E5045" s="170">
        <v>473</v>
      </c>
      <c r="F5045" s="170">
        <v>24</v>
      </c>
      <c r="G5045" s="171">
        <v>4.5</v>
      </c>
      <c r="H5045" s="170" t="s">
        <v>1662</v>
      </c>
      <c r="I5045" s="171">
        <v>3.85</v>
      </c>
      <c r="J5045" s="169">
        <v>1</v>
      </c>
    </row>
    <row r="5046" spans="1:10" hidden="1" x14ac:dyDescent="0.25">
      <c r="A5046" s="169">
        <v>60152</v>
      </c>
      <c r="B5046" s="170" t="s">
        <v>3833</v>
      </c>
      <c r="C5046" s="170" t="s">
        <v>11</v>
      </c>
      <c r="D5046" s="170" t="s">
        <v>267</v>
      </c>
      <c r="E5046" s="170">
        <v>473</v>
      </c>
      <c r="F5046" s="170">
        <v>24</v>
      </c>
      <c r="G5046" s="171">
        <v>5</v>
      </c>
      <c r="H5046" s="170" t="s">
        <v>1556</v>
      </c>
      <c r="I5046" s="171">
        <v>3.99</v>
      </c>
      <c r="J5046" s="169">
        <v>1</v>
      </c>
    </row>
    <row r="5047" spans="1:10" hidden="1" x14ac:dyDescent="0.25">
      <c r="A5047" s="169">
        <v>60152</v>
      </c>
      <c r="B5047" s="170" t="s">
        <v>3833</v>
      </c>
      <c r="C5047" s="170" t="s">
        <v>11</v>
      </c>
      <c r="D5047" s="170" t="s">
        <v>267</v>
      </c>
      <c r="E5047" s="170">
        <v>473</v>
      </c>
      <c r="F5047" s="170">
        <v>24</v>
      </c>
      <c r="G5047" s="171">
        <v>5</v>
      </c>
      <c r="H5047" s="170" t="s">
        <v>1556</v>
      </c>
      <c r="I5047" s="171">
        <v>3.99</v>
      </c>
      <c r="J5047" s="169">
        <v>1</v>
      </c>
    </row>
    <row r="5048" spans="1:10" hidden="1" x14ac:dyDescent="0.25">
      <c r="A5048" s="169">
        <v>60154</v>
      </c>
      <c r="B5048" s="170" t="s">
        <v>3834</v>
      </c>
      <c r="C5048" s="170" t="s">
        <v>11</v>
      </c>
      <c r="D5048" s="170" t="s">
        <v>267</v>
      </c>
      <c r="E5048" s="170">
        <v>473</v>
      </c>
      <c r="F5048" s="170">
        <v>24</v>
      </c>
      <c r="G5048" s="171">
        <v>4</v>
      </c>
      <c r="H5048" s="170" t="s">
        <v>1662</v>
      </c>
      <c r="I5048" s="171">
        <v>4.5</v>
      </c>
      <c r="J5048" s="169">
        <v>1</v>
      </c>
    </row>
    <row r="5049" spans="1:10" hidden="1" x14ac:dyDescent="0.25">
      <c r="A5049" s="169">
        <v>60154</v>
      </c>
      <c r="B5049" s="170" t="s">
        <v>3834</v>
      </c>
      <c r="C5049" s="170" t="s">
        <v>11</v>
      </c>
      <c r="D5049" s="170" t="s">
        <v>267</v>
      </c>
      <c r="E5049" s="170">
        <v>473</v>
      </c>
      <c r="F5049" s="170">
        <v>24</v>
      </c>
      <c r="G5049" s="171">
        <v>4</v>
      </c>
      <c r="H5049" s="170" t="s">
        <v>1662</v>
      </c>
      <c r="I5049" s="171">
        <v>4.5</v>
      </c>
      <c r="J5049" s="169">
        <v>1</v>
      </c>
    </row>
    <row r="5050" spans="1:10" hidden="1" x14ac:dyDescent="0.25">
      <c r="A5050" s="169">
        <v>60179</v>
      </c>
      <c r="B5050" s="170" t="s">
        <v>3835</v>
      </c>
      <c r="C5050" s="170" t="s">
        <v>15</v>
      </c>
      <c r="D5050" s="170" t="s">
        <v>3694</v>
      </c>
      <c r="E5050" s="170">
        <v>750</v>
      </c>
      <c r="F5050" s="170">
        <v>6</v>
      </c>
      <c r="G5050" s="171">
        <v>30</v>
      </c>
      <c r="H5050" s="170" t="s">
        <v>26</v>
      </c>
      <c r="I5050" s="171">
        <v>34.99</v>
      </c>
      <c r="J5050" s="169">
        <v>1</v>
      </c>
    </row>
    <row r="5051" spans="1:10" hidden="1" x14ac:dyDescent="0.25">
      <c r="A5051" s="169">
        <v>60180</v>
      </c>
      <c r="B5051" s="170" t="s">
        <v>3836</v>
      </c>
      <c r="C5051" s="170" t="s">
        <v>24</v>
      </c>
      <c r="D5051" s="170" t="s">
        <v>166</v>
      </c>
      <c r="E5051" s="170">
        <v>750</v>
      </c>
      <c r="F5051" s="170">
        <v>12</v>
      </c>
      <c r="G5051" s="171">
        <v>9</v>
      </c>
      <c r="H5051" s="170" t="s">
        <v>22</v>
      </c>
      <c r="I5051" s="171">
        <v>14.99</v>
      </c>
      <c r="J5051" s="169">
        <v>1</v>
      </c>
    </row>
    <row r="5052" spans="1:10" hidden="1" x14ac:dyDescent="0.25">
      <c r="A5052" s="169">
        <v>60181</v>
      </c>
      <c r="B5052" s="170" t="s">
        <v>3837</v>
      </c>
      <c r="C5052" s="170" t="s">
        <v>15</v>
      </c>
      <c r="D5052" s="170" t="s">
        <v>78</v>
      </c>
      <c r="E5052" s="170">
        <v>1140</v>
      </c>
      <c r="F5052" s="170">
        <v>6</v>
      </c>
      <c r="G5052" s="171">
        <v>40</v>
      </c>
      <c r="H5052" s="170" t="s">
        <v>35</v>
      </c>
      <c r="I5052" s="171">
        <v>39.99</v>
      </c>
      <c r="J5052" s="169">
        <v>1</v>
      </c>
    </row>
    <row r="5053" spans="1:10" hidden="1" x14ac:dyDescent="0.25">
      <c r="A5053" s="169">
        <v>60195</v>
      </c>
      <c r="B5053" s="170" t="s">
        <v>3838</v>
      </c>
      <c r="C5053" s="170" t="s">
        <v>11</v>
      </c>
      <c r="D5053" s="170" t="s">
        <v>267</v>
      </c>
      <c r="E5053" s="170">
        <v>473</v>
      </c>
      <c r="F5053" s="170">
        <v>24</v>
      </c>
      <c r="G5053" s="171">
        <v>4.7</v>
      </c>
      <c r="H5053" s="170" t="s">
        <v>1053</v>
      </c>
      <c r="I5053" s="171">
        <v>4.25</v>
      </c>
      <c r="J5053" s="169">
        <v>1</v>
      </c>
    </row>
    <row r="5054" spans="1:10" hidden="1" x14ac:dyDescent="0.25">
      <c r="A5054" s="169">
        <v>60195</v>
      </c>
      <c r="B5054" s="170" t="s">
        <v>3838</v>
      </c>
      <c r="C5054" s="170" t="s">
        <v>11</v>
      </c>
      <c r="D5054" s="170" t="s">
        <v>267</v>
      </c>
      <c r="E5054" s="170">
        <v>473</v>
      </c>
      <c r="F5054" s="170">
        <v>24</v>
      </c>
      <c r="G5054" s="171">
        <v>4.7</v>
      </c>
      <c r="H5054" s="170" t="s">
        <v>1053</v>
      </c>
      <c r="I5054" s="171">
        <v>4.25</v>
      </c>
      <c r="J5054" s="169">
        <v>1</v>
      </c>
    </row>
    <row r="5055" spans="1:10" hidden="1" x14ac:dyDescent="0.25">
      <c r="A5055" s="169">
        <v>60196</v>
      </c>
      <c r="B5055" s="170" t="s">
        <v>3839</v>
      </c>
      <c r="C5055" s="170" t="s">
        <v>24</v>
      </c>
      <c r="D5055" s="170" t="s">
        <v>34</v>
      </c>
      <c r="E5055" s="170">
        <v>750</v>
      </c>
      <c r="F5055" s="170">
        <v>12</v>
      </c>
      <c r="G5055" s="171">
        <v>14</v>
      </c>
      <c r="H5055" s="170" t="s">
        <v>783</v>
      </c>
      <c r="I5055" s="171">
        <v>29.99</v>
      </c>
      <c r="J5055" s="169">
        <v>1</v>
      </c>
    </row>
    <row r="5056" spans="1:10" hidden="1" x14ac:dyDescent="0.25">
      <c r="A5056" s="169">
        <v>60198</v>
      </c>
      <c r="B5056" s="170" t="s">
        <v>3840</v>
      </c>
      <c r="C5056" s="170" t="s">
        <v>11</v>
      </c>
      <c r="D5056" s="170" t="s">
        <v>211</v>
      </c>
      <c r="E5056" s="170">
        <v>5325</v>
      </c>
      <c r="F5056" s="170">
        <v>1</v>
      </c>
      <c r="G5056" s="171">
        <v>3.5</v>
      </c>
      <c r="H5056" s="170" t="s">
        <v>1662</v>
      </c>
      <c r="I5056" s="171">
        <v>28.99</v>
      </c>
      <c r="J5056" s="169">
        <v>15</v>
      </c>
    </row>
    <row r="5057" spans="1:10" hidden="1" x14ac:dyDescent="0.25">
      <c r="A5057" s="169">
        <v>60198</v>
      </c>
      <c r="B5057" s="170" t="s">
        <v>3840</v>
      </c>
      <c r="C5057" s="170" t="s">
        <v>11</v>
      </c>
      <c r="D5057" s="170" t="s">
        <v>211</v>
      </c>
      <c r="E5057" s="170">
        <v>5325</v>
      </c>
      <c r="F5057" s="170">
        <v>1</v>
      </c>
      <c r="G5057" s="171">
        <v>3.5</v>
      </c>
      <c r="H5057" s="170" t="s">
        <v>1662</v>
      </c>
      <c r="I5057" s="171">
        <v>28.99</v>
      </c>
      <c r="J5057" s="169">
        <v>15</v>
      </c>
    </row>
    <row r="5058" spans="1:10" hidden="1" x14ac:dyDescent="0.25">
      <c r="A5058" s="169">
        <v>60199</v>
      </c>
      <c r="B5058" s="170" t="s">
        <v>3841</v>
      </c>
      <c r="C5058" s="170" t="s">
        <v>24</v>
      </c>
      <c r="D5058" s="170" t="s">
        <v>34</v>
      </c>
      <c r="E5058" s="170">
        <v>750</v>
      </c>
      <c r="F5058" s="170">
        <v>12</v>
      </c>
      <c r="G5058" s="171">
        <v>12.8</v>
      </c>
      <c r="H5058" s="170" t="s">
        <v>26</v>
      </c>
      <c r="I5058" s="171">
        <v>16.989999999999998</v>
      </c>
      <c r="J5058" s="169">
        <v>1</v>
      </c>
    </row>
    <row r="5059" spans="1:10" hidden="1" x14ac:dyDescent="0.25">
      <c r="A5059" s="169">
        <v>60203</v>
      </c>
      <c r="B5059" s="170" t="s">
        <v>3842</v>
      </c>
      <c r="C5059" s="170" t="s">
        <v>24</v>
      </c>
      <c r="D5059" s="170" t="s">
        <v>34</v>
      </c>
      <c r="E5059" s="170">
        <v>750</v>
      </c>
      <c r="F5059" s="170">
        <v>6</v>
      </c>
      <c r="G5059" s="171">
        <v>14.5</v>
      </c>
      <c r="H5059" s="170" t="s">
        <v>3558</v>
      </c>
      <c r="I5059" s="171">
        <v>44.99</v>
      </c>
      <c r="J5059" s="169">
        <v>1</v>
      </c>
    </row>
    <row r="5060" spans="1:10" hidden="1" x14ac:dyDescent="0.25">
      <c r="A5060" s="169">
        <v>60211</v>
      </c>
      <c r="B5060" s="170" t="s">
        <v>3843</v>
      </c>
      <c r="C5060" s="170" t="s">
        <v>11</v>
      </c>
      <c r="D5060" s="170" t="s">
        <v>267</v>
      </c>
      <c r="E5060" s="170">
        <v>473</v>
      </c>
      <c r="F5060" s="170">
        <v>24</v>
      </c>
      <c r="G5060" s="171">
        <v>5.4</v>
      </c>
      <c r="H5060" s="170" t="s">
        <v>1324</v>
      </c>
      <c r="I5060" s="171">
        <v>4.8</v>
      </c>
      <c r="J5060" s="169">
        <v>1</v>
      </c>
    </row>
    <row r="5061" spans="1:10" hidden="1" x14ac:dyDescent="0.25">
      <c r="A5061" s="169">
        <v>60211</v>
      </c>
      <c r="B5061" s="170" t="s">
        <v>3843</v>
      </c>
      <c r="C5061" s="170" t="s">
        <v>11</v>
      </c>
      <c r="D5061" s="170" t="s">
        <v>267</v>
      </c>
      <c r="E5061" s="170">
        <v>473</v>
      </c>
      <c r="F5061" s="170">
        <v>24</v>
      </c>
      <c r="G5061" s="171">
        <v>5.4</v>
      </c>
      <c r="H5061" s="170" t="s">
        <v>1324</v>
      </c>
      <c r="I5061" s="171">
        <v>4.8</v>
      </c>
      <c r="J5061" s="169">
        <v>1</v>
      </c>
    </row>
    <row r="5062" spans="1:10" hidden="1" x14ac:dyDescent="0.25">
      <c r="A5062" s="169">
        <v>60214</v>
      </c>
      <c r="B5062" s="170" t="s">
        <v>3844</v>
      </c>
      <c r="C5062" s="170" t="s">
        <v>11</v>
      </c>
      <c r="D5062" s="170" t="s">
        <v>211</v>
      </c>
      <c r="E5062" s="170">
        <v>2130</v>
      </c>
      <c r="F5062" s="170">
        <v>4</v>
      </c>
      <c r="G5062" s="171">
        <v>3.5</v>
      </c>
      <c r="H5062" s="170" t="s">
        <v>1662</v>
      </c>
      <c r="I5062" s="171">
        <v>15.75</v>
      </c>
      <c r="J5062" s="169">
        <v>6</v>
      </c>
    </row>
    <row r="5063" spans="1:10" hidden="1" x14ac:dyDescent="0.25">
      <c r="A5063" s="169">
        <v>60214</v>
      </c>
      <c r="B5063" s="170" t="s">
        <v>3844</v>
      </c>
      <c r="C5063" s="170" t="s">
        <v>11</v>
      </c>
      <c r="D5063" s="170" t="s">
        <v>211</v>
      </c>
      <c r="E5063" s="170">
        <v>2130</v>
      </c>
      <c r="F5063" s="170">
        <v>4</v>
      </c>
      <c r="G5063" s="171">
        <v>3.5</v>
      </c>
      <c r="H5063" s="170" t="s">
        <v>1662</v>
      </c>
      <c r="I5063" s="171">
        <v>15.75</v>
      </c>
      <c r="J5063" s="169">
        <v>6</v>
      </c>
    </row>
    <row r="5064" spans="1:10" hidden="1" x14ac:dyDescent="0.25">
      <c r="A5064" s="169">
        <v>60217</v>
      </c>
      <c r="B5064" s="170" t="s">
        <v>3845</v>
      </c>
      <c r="C5064" s="170" t="s">
        <v>15</v>
      </c>
      <c r="D5064" s="170" t="s">
        <v>252</v>
      </c>
      <c r="E5064" s="170">
        <v>750</v>
      </c>
      <c r="F5064" s="170">
        <v>12</v>
      </c>
      <c r="G5064" s="171">
        <v>30</v>
      </c>
      <c r="H5064" s="170" t="s">
        <v>177</v>
      </c>
      <c r="I5064" s="171">
        <v>29.99</v>
      </c>
      <c r="J5064" s="169">
        <v>1</v>
      </c>
    </row>
    <row r="5065" spans="1:10" hidden="1" x14ac:dyDescent="0.25">
      <c r="A5065" s="169">
        <v>60219</v>
      </c>
      <c r="B5065" s="170" t="s">
        <v>3846</v>
      </c>
      <c r="C5065" s="170" t="s">
        <v>24</v>
      </c>
      <c r="D5065" s="170" t="s">
        <v>166</v>
      </c>
      <c r="E5065" s="170">
        <v>750</v>
      </c>
      <c r="F5065" s="170">
        <v>12</v>
      </c>
      <c r="G5065" s="171">
        <v>12.5</v>
      </c>
      <c r="H5065" s="170" t="s">
        <v>128</v>
      </c>
      <c r="I5065" s="171">
        <v>21.99</v>
      </c>
      <c r="J5065" s="169">
        <v>1</v>
      </c>
    </row>
    <row r="5066" spans="1:10" hidden="1" x14ac:dyDescent="0.25">
      <c r="A5066" s="169">
        <v>60228</v>
      </c>
      <c r="B5066" s="170" t="s">
        <v>3847</v>
      </c>
      <c r="C5066" s="170" t="s">
        <v>11</v>
      </c>
      <c r="D5066" s="170" t="s">
        <v>211</v>
      </c>
      <c r="E5066" s="170">
        <v>4260</v>
      </c>
      <c r="F5066" s="170">
        <v>2</v>
      </c>
      <c r="G5066" s="171">
        <v>4</v>
      </c>
      <c r="H5066" s="170" t="s">
        <v>1457</v>
      </c>
      <c r="I5066" s="171">
        <v>24.99</v>
      </c>
      <c r="J5066" s="169">
        <v>12</v>
      </c>
    </row>
    <row r="5067" spans="1:10" hidden="1" x14ac:dyDescent="0.25">
      <c r="A5067" s="169">
        <v>60228</v>
      </c>
      <c r="B5067" s="170" t="s">
        <v>3847</v>
      </c>
      <c r="C5067" s="170" t="s">
        <v>11</v>
      </c>
      <c r="D5067" s="170" t="s">
        <v>211</v>
      </c>
      <c r="E5067" s="170">
        <v>4260</v>
      </c>
      <c r="F5067" s="170">
        <v>2</v>
      </c>
      <c r="G5067" s="171">
        <v>4</v>
      </c>
      <c r="H5067" s="170" t="s">
        <v>1457</v>
      </c>
      <c r="I5067" s="171">
        <v>24.99</v>
      </c>
      <c r="J5067" s="169">
        <v>12</v>
      </c>
    </row>
    <row r="5068" spans="1:10" hidden="1" x14ac:dyDescent="0.25">
      <c r="A5068" s="169">
        <v>60232</v>
      </c>
      <c r="B5068" s="170" t="s">
        <v>3848</v>
      </c>
      <c r="C5068" s="170" t="s">
        <v>15</v>
      </c>
      <c r="D5068" s="170" t="s">
        <v>3804</v>
      </c>
      <c r="E5068" s="170">
        <v>500</v>
      </c>
      <c r="F5068" s="170">
        <v>6</v>
      </c>
      <c r="G5068" s="171">
        <v>52</v>
      </c>
      <c r="H5068" s="170" t="s">
        <v>3805</v>
      </c>
      <c r="I5068" s="171">
        <v>41.44</v>
      </c>
      <c r="J5068" s="169">
        <v>1</v>
      </c>
    </row>
    <row r="5069" spans="1:10" hidden="1" x14ac:dyDescent="0.25">
      <c r="A5069" s="169">
        <v>60233</v>
      </c>
      <c r="B5069" s="170" t="s">
        <v>3849</v>
      </c>
      <c r="C5069" s="170" t="s">
        <v>15</v>
      </c>
      <c r="D5069" s="170" t="s">
        <v>3804</v>
      </c>
      <c r="E5069" s="170">
        <v>480</v>
      </c>
      <c r="F5069" s="170">
        <v>6</v>
      </c>
      <c r="G5069" s="171">
        <v>52</v>
      </c>
      <c r="H5069" s="170" t="s">
        <v>3805</v>
      </c>
      <c r="I5069" s="171">
        <v>78.989999999999995</v>
      </c>
      <c r="J5069" s="169">
        <v>1</v>
      </c>
    </row>
    <row r="5070" spans="1:10" hidden="1" x14ac:dyDescent="0.25">
      <c r="A5070" s="169">
        <v>60236</v>
      </c>
      <c r="B5070" s="170" t="s">
        <v>3850</v>
      </c>
      <c r="C5070" s="170" t="s">
        <v>15</v>
      </c>
      <c r="D5070" s="170" t="s">
        <v>845</v>
      </c>
      <c r="E5070" s="170">
        <v>750</v>
      </c>
      <c r="F5070" s="170">
        <v>6</v>
      </c>
      <c r="G5070" s="171">
        <v>46</v>
      </c>
      <c r="H5070" s="170" t="s">
        <v>218</v>
      </c>
      <c r="I5070" s="171">
        <v>79.95</v>
      </c>
      <c r="J5070" s="169">
        <v>1</v>
      </c>
    </row>
    <row r="5071" spans="1:10" hidden="1" x14ac:dyDescent="0.25">
      <c r="A5071" s="169">
        <v>60238</v>
      </c>
      <c r="B5071" s="170" t="s">
        <v>3851</v>
      </c>
      <c r="C5071" s="170" t="s">
        <v>11</v>
      </c>
      <c r="D5071" s="170" t="s">
        <v>303</v>
      </c>
      <c r="E5071" s="170">
        <v>473</v>
      </c>
      <c r="F5071" s="170">
        <v>24</v>
      </c>
      <c r="G5071" s="171">
        <v>6.5</v>
      </c>
      <c r="H5071" s="170" t="s">
        <v>1053</v>
      </c>
      <c r="I5071" s="171">
        <v>4.99</v>
      </c>
      <c r="J5071" s="169">
        <v>1</v>
      </c>
    </row>
    <row r="5072" spans="1:10" hidden="1" x14ac:dyDescent="0.25">
      <c r="A5072" s="169">
        <v>60238</v>
      </c>
      <c r="B5072" s="170" t="s">
        <v>3851</v>
      </c>
      <c r="C5072" s="170" t="s">
        <v>11</v>
      </c>
      <c r="D5072" s="170" t="s">
        <v>303</v>
      </c>
      <c r="E5072" s="170">
        <v>473</v>
      </c>
      <c r="F5072" s="170">
        <v>24</v>
      </c>
      <c r="G5072" s="171">
        <v>6.5</v>
      </c>
      <c r="H5072" s="170" t="s">
        <v>1053</v>
      </c>
      <c r="I5072" s="171">
        <v>4.99</v>
      </c>
      <c r="J5072" s="169">
        <v>1</v>
      </c>
    </row>
    <row r="5073" spans="1:10" hidden="1" x14ac:dyDescent="0.25">
      <c r="A5073" s="169">
        <v>60239</v>
      </c>
      <c r="B5073" s="170" t="s">
        <v>3852</v>
      </c>
      <c r="C5073" s="170" t="s">
        <v>24</v>
      </c>
      <c r="D5073" s="170" t="s">
        <v>38</v>
      </c>
      <c r="E5073" s="170">
        <v>750</v>
      </c>
      <c r="F5073" s="170">
        <v>12</v>
      </c>
      <c r="G5073" s="171">
        <v>13</v>
      </c>
      <c r="H5073" s="170" t="s">
        <v>35</v>
      </c>
      <c r="I5073" s="171">
        <v>16.989999999999998</v>
      </c>
      <c r="J5073" s="169">
        <v>1</v>
      </c>
    </row>
    <row r="5074" spans="1:10" hidden="1" x14ac:dyDescent="0.25">
      <c r="A5074" s="169">
        <v>60240</v>
      </c>
      <c r="B5074" s="170" t="s">
        <v>3853</v>
      </c>
      <c r="C5074" s="170" t="s">
        <v>11</v>
      </c>
      <c r="D5074" s="170" t="s">
        <v>303</v>
      </c>
      <c r="E5074" s="170">
        <v>473</v>
      </c>
      <c r="F5074" s="170">
        <v>24</v>
      </c>
      <c r="G5074" s="171">
        <v>8.8000000000000007</v>
      </c>
      <c r="H5074" s="170" t="s">
        <v>1457</v>
      </c>
      <c r="I5074" s="171">
        <v>5.5</v>
      </c>
      <c r="J5074" s="169">
        <v>1</v>
      </c>
    </row>
    <row r="5075" spans="1:10" hidden="1" x14ac:dyDescent="0.25">
      <c r="A5075" s="169">
        <v>60240</v>
      </c>
      <c r="B5075" s="170" t="s">
        <v>3853</v>
      </c>
      <c r="C5075" s="170" t="s">
        <v>11</v>
      </c>
      <c r="D5075" s="170" t="s">
        <v>303</v>
      </c>
      <c r="E5075" s="170">
        <v>473</v>
      </c>
      <c r="F5075" s="170">
        <v>24</v>
      </c>
      <c r="G5075" s="171">
        <v>8.8000000000000007</v>
      </c>
      <c r="H5075" s="170" t="s">
        <v>1457</v>
      </c>
      <c r="I5075" s="171">
        <v>5.5</v>
      </c>
      <c r="J5075" s="169">
        <v>1</v>
      </c>
    </row>
    <row r="5076" spans="1:10" hidden="1" x14ac:dyDescent="0.25">
      <c r="A5076" s="169">
        <v>60242</v>
      </c>
      <c r="B5076" s="170" t="s">
        <v>3854</v>
      </c>
      <c r="C5076" s="170" t="s">
        <v>11</v>
      </c>
      <c r="D5076" s="170" t="s">
        <v>267</v>
      </c>
      <c r="E5076" s="170">
        <v>473</v>
      </c>
      <c r="F5076" s="170">
        <v>24</v>
      </c>
      <c r="G5076" s="171">
        <v>4.2</v>
      </c>
      <c r="H5076" s="170" t="s">
        <v>2967</v>
      </c>
      <c r="I5076" s="171">
        <v>4.09</v>
      </c>
      <c r="J5076" s="169">
        <v>1</v>
      </c>
    </row>
    <row r="5077" spans="1:10" hidden="1" x14ac:dyDescent="0.25">
      <c r="A5077" s="169">
        <v>60242</v>
      </c>
      <c r="B5077" s="170" t="s">
        <v>3854</v>
      </c>
      <c r="C5077" s="170" t="s">
        <v>11</v>
      </c>
      <c r="D5077" s="170" t="s">
        <v>267</v>
      </c>
      <c r="E5077" s="170">
        <v>473</v>
      </c>
      <c r="F5077" s="170">
        <v>24</v>
      </c>
      <c r="G5077" s="171">
        <v>4.2</v>
      </c>
      <c r="H5077" s="170" t="s">
        <v>2967</v>
      </c>
      <c r="I5077" s="171">
        <v>4.09</v>
      </c>
      <c r="J5077" s="169">
        <v>1</v>
      </c>
    </row>
    <row r="5078" spans="1:10" hidden="1" x14ac:dyDescent="0.25">
      <c r="A5078" s="169">
        <v>60243</v>
      </c>
      <c r="B5078" s="170" t="s">
        <v>3855</v>
      </c>
      <c r="C5078" s="170" t="s">
        <v>11</v>
      </c>
      <c r="D5078" s="170" t="s">
        <v>267</v>
      </c>
      <c r="E5078" s="170">
        <v>473</v>
      </c>
      <c r="F5078" s="170">
        <v>24</v>
      </c>
      <c r="G5078" s="171">
        <v>5</v>
      </c>
      <c r="H5078" s="170" t="s">
        <v>2967</v>
      </c>
      <c r="I5078" s="171">
        <v>4.1900000000000004</v>
      </c>
      <c r="J5078" s="169">
        <v>1</v>
      </c>
    </row>
    <row r="5079" spans="1:10" hidden="1" x14ac:dyDescent="0.25">
      <c r="A5079" s="169">
        <v>60243</v>
      </c>
      <c r="B5079" s="170" t="s">
        <v>3855</v>
      </c>
      <c r="C5079" s="170" t="s">
        <v>11</v>
      </c>
      <c r="D5079" s="170" t="s">
        <v>267</v>
      </c>
      <c r="E5079" s="170">
        <v>473</v>
      </c>
      <c r="F5079" s="170">
        <v>24</v>
      </c>
      <c r="G5079" s="171">
        <v>5</v>
      </c>
      <c r="H5079" s="170" t="s">
        <v>2967</v>
      </c>
      <c r="I5079" s="171">
        <v>4.1900000000000004</v>
      </c>
      <c r="J5079" s="169">
        <v>1</v>
      </c>
    </row>
    <row r="5080" spans="1:10" hidden="1" x14ac:dyDescent="0.25">
      <c r="A5080" s="169">
        <v>60247</v>
      </c>
      <c r="B5080" s="170" t="s">
        <v>3856</v>
      </c>
      <c r="C5080" s="170" t="s">
        <v>11</v>
      </c>
      <c r="D5080" s="170" t="s">
        <v>12</v>
      </c>
      <c r="E5080" s="170">
        <v>4260</v>
      </c>
      <c r="F5080" s="170">
        <v>1</v>
      </c>
      <c r="G5080" s="171">
        <v>5</v>
      </c>
      <c r="H5080" s="170" t="s">
        <v>54</v>
      </c>
      <c r="I5080" s="171">
        <v>31.79</v>
      </c>
      <c r="J5080" s="169">
        <v>12</v>
      </c>
    </row>
    <row r="5081" spans="1:10" hidden="1" x14ac:dyDescent="0.25">
      <c r="A5081" s="169">
        <v>60247</v>
      </c>
      <c r="B5081" s="170" t="s">
        <v>3856</v>
      </c>
      <c r="C5081" s="170" t="s">
        <v>11</v>
      </c>
      <c r="D5081" s="170" t="s">
        <v>12</v>
      </c>
      <c r="E5081" s="170">
        <v>4260</v>
      </c>
      <c r="F5081" s="170">
        <v>1</v>
      </c>
      <c r="G5081" s="171">
        <v>5</v>
      </c>
      <c r="H5081" s="170" t="s">
        <v>54</v>
      </c>
      <c r="I5081" s="171">
        <v>31.79</v>
      </c>
      <c r="J5081" s="169">
        <v>12</v>
      </c>
    </row>
    <row r="5082" spans="1:10" hidden="1" x14ac:dyDescent="0.25">
      <c r="A5082" s="169">
        <v>60251</v>
      </c>
      <c r="B5082" s="170" t="s">
        <v>3857</v>
      </c>
      <c r="C5082" s="170" t="s">
        <v>11</v>
      </c>
      <c r="D5082" s="170" t="s">
        <v>1406</v>
      </c>
      <c r="E5082" s="170">
        <v>473</v>
      </c>
      <c r="F5082" s="170">
        <v>24</v>
      </c>
      <c r="G5082" s="171">
        <v>5.2</v>
      </c>
      <c r="H5082" s="170" t="s">
        <v>2850</v>
      </c>
      <c r="I5082" s="171">
        <v>3.9</v>
      </c>
      <c r="J5082" s="169">
        <v>1</v>
      </c>
    </row>
    <row r="5083" spans="1:10" hidden="1" x14ac:dyDescent="0.25">
      <c r="A5083" s="169">
        <v>60251</v>
      </c>
      <c r="B5083" s="170" t="s">
        <v>3857</v>
      </c>
      <c r="C5083" s="170" t="s">
        <v>11</v>
      </c>
      <c r="D5083" s="170" t="s">
        <v>1406</v>
      </c>
      <c r="E5083" s="170">
        <v>473</v>
      </c>
      <c r="F5083" s="170">
        <v>24</v>
      </c>
      <c r="G5083" s="171">
        <v>5.2</v>
      </c>
      <c r="H5083" s="170" t="s">
        <v>2850</v>
      </c>
      <c r="I5083" s="171">
        <v>3.9</v>
      </c>
      <c r="J5083" s="169">
        <v>1</v>
      </c>
    </row>
    <row r="5084" spans="1:10" hidden="1" x14ac:dyDescent="0.25">
      <c r="A5084" s="169">
        <v>60252</v>
      </c>
      <c r="B5084" s="170" t="s">
        <v>3858</v>
      </c>
      <c r="C5084" s="170" t="s">
        <v>11</v>
      </c>
      <c r="D5084" s="170" t="s">
        <v>12</v>
      </c>
      <c r="E5084" s="170">
        <v>473</v>
      </c>
      <c r="F5084" s="170">
        <v>24</v>
      </c>
      <c r="G5084" s="171">
        <v>4.8</v>
      </c>
      <c r="H5084" s="170" t="s">
        <v>1136</v>
      </c>
      <c r="I5084" s="171">
        <v>3.49</v>
      </c>
      <c r="J5084" s="169">
        <v>1</v>
      </c>
    </row>
    <row r="5085" spans="1:10" hidden="1" x14ac:dyDescent="0.25">
      <c r="A5085" s="169">
        <v>60252</v>
      </c>
      <c r="B5085" s="170" t="s">
        <v>3858</v>
      </c>
      <c r="C5085" s="170" t="s">
        <v>11</v>
      </c>
      <c r="D5085" s="170" t="s">
        <v>12</v>
      </c>
      <c r="E5085" s="170">
        <v>473</v>
      </c>
      <c r="F5085" s="170">
        <v>24</v>
      </c>
      <c r="G5085" s="171">
        <v>4.8</v>
      </c>
      <c r="H5085" s="170" t="s">
        <v>1136</v>
      </c>
      <c r="I5085" s="171">
        <v>3.49</v>
      </c>
      <c r="J5085" s="169">
        <v>1</v>
      </c>
    </row>
    <row r="5086" spans="1:10" hidden="1" x14ac:dyDescent="0.25">
      <c r="A5086" s="169">
        <v>60254</v>
      </c>
      <c r="B5086" s="170" t="s">
        <v>3859</v>
      </c>
      <c r="C5086" s="170" t="s">
        <v>24</v>
      </c>
      <c r="D5086" s="170" t="s">
        <v>127</v>
      </c>
      <c r="E5086" s="170">
        <v>750</v>
      </c>
      <c r="F5086" s="170">
        <v>12</v>
      </c>
      <c r="G5086" s="171">
        <v>14.5</v>
      </c>
      <c r="H5086" s="170" t="s">
        <v>1214</v>
      </c>
      <c r="I5086" s="171">
        <v>24.99</v>
      </c>
      <c r="J5086" s="169">
        <v>1</v>
      </c>
    </row>
    <row r="5087" spans="1:10" hidden="1" x14ac:dyDescent="0.25">
      <c r="A5087" s="169">
        <v>60255</v>
      </c>
      <c r="B5087" s="170" t="s">
        <v>3860</v>
      </c>
      <c r="C5087" s="170" t="s">
        <v>263</v>
      </c>
      <c r="D5087" s="170" t="s">
        <v>264</v>
      </c>
      <c r="E5087" s="170">
        <v>30000</v>
      </c>
      <c r="F5087" s="170">
        <v>1</v>
      </c>
      <c r="G5087" s="171">
        <v>5</v>
      </c>
      <c r="H5087" s="170" t="s">
        <v>3445</v>
      </c>
      <c r="I5087" s="171">
        <v>225</v>
      </c>
      <c r="J5087" s="169">
        <v>1</v>
      </c>
    </row>
    <row r="5088" spans="1:10" hidden="1" x14ac:dyDescent="0.25">
      <c r="A5088" s="169">
        <v>60255</v>
      </c>
      <c r="B5088" s="170" t="s">
        <v>3860</v>
      </c>
      <c r="C5088" s="170" t="s">
        <v>263</v>
      </c>
      <c r="D5088" s="170" t="s">
        <v>264</v>
      </c>
      <c r="E5088" s="170">
        <v>30000</v>
      </c>
      <c r="F5088" s="170">
        <v>1</v>
      </c>
      <c r="G5088" s="171">
        <v>5</v>
      </c>
      <c r="H5088" s="170" t="s">
        <v>1407</v>
      </c>
      <c r="I5088" s="171">
        <v>225</v>
      </c>
      <c r="J5088" s="169">
        <v>1</v>
      </c>
    </row>
    <row r="5089" spans="1:10" hidden="1" x14ac:dyDescent="0.25">
      <c r="A5089" s="169">
        <v>60278</v>
      </c>
      <c r="B5089" s="170" t="s">
        <v>3861</v>
      </c>
      <c r="C5089" s="170" t="s">
        <v>15</v>
      </c>
      <c r="D5089" s="170" t="s">
        <v>1399</v>
      </c>
      <c r="E5089" s="170">
        <v>375</v>
      </c>
      <c r="F5089" s="170">
        <v>12</v>
      </c>
      <c r="G5089" s="171">
        <v>20</v>
      </c>
      <c r="H5089" s="170" t="s">
        <v>17</v>
      </c>
      <c r="I5089" s="171">
        <v>20.49</v>
      </c>
      <c r="J5089" s="169">
        <v>1</v>
      </c>
    </row>
    <row r="5090" spans="1:10" hidden="1" x14ac:dyDescent="0.25">
      <c r="A5090" s="169">
        <v>60281</v>
      </c>
      <c r="B5090" s="170" t="s">
        <v>3862</v>
      </c>
      <c r="C5090" s="170" t="s">
        <v>24</v>
      </c>
      <c r="D5090" s="170" t="s">
        <v>38</v>
      </c>
      <c r="E5090" s="170">
        <v>720</v>
      </c>
      <c r="F5090" s="170">
        <v>6</v>
      </c>
      <c r="G5090" s="171">
        <v>15.5</v>
      </c>
      <c r="H5090" s="170" t="s">
        <v>274</v>
      </c>
      <c r="I5090" s="171">
        <v>27.99</v>
      </c>
      <c r="J5090" s="169">
        <v>1</v>
      </c>
    </row>
    <row r="5091" spans="1:10" hidden="1" x14ac:dyDescent="0.25">
      <c r="A5091" s="169">
        <v>60293</v>
      </c>
      <c r="B5091" s="170" t="s">
        <v>3863</v>
      </c>
      <c r="C5091" s="170" t="s">
        <v>11</v>
      </c>
      <c r="D5091" s="170" t="s">
        <v>303</v>
      </c>
      <c r="E5091" s="170">
        <v>11352</v>
      </c>
      <c r="F5091" s="170">
        <v>1</v>
      </c>
      <c r="G5091" s="171">
        <v>6.5</v>
      </c>
      <c r="H5091" s="170" t="s">
        <v>1391</v>
      </c>
      <c r="I5091" s="171">
        <v>114.96</v>
      </c>
      <c r="J5091" s="169">
        <v>24</v>
      </c>
    </row>
    <row r="5092" spans="1:10" hidden="1" x14ac:dyDescent="0.25">
      <c r="A5092" s="169">
        <v>60293</v>
      </c>
      <c r="B5092" s="170" t="s">
        <v>3863</v>
      </c>
      <c r="C5092" s="170" t="s">
        <v>11</v>
      </c>
      <c r="D5092" s="170" t="s">
        <v>303</v>
      </c>
      <c r="E5092" s="170">
        <v>11352</v>
      </c>
      <c r="F5092" s="170">
        <v>1</v>
      </c>
      <c r="G5092" s="171">
        <v>6.5</v>
      </c>
      <c r="H5092" s="170" t="s">
        <v>1391</v>
      </c>
      <c r="I5092" s="171">
        <v>114.96</v>
      </c>
      <c r="J5092" s="169">
        <v>24</v>
      </c>
    </row>
    <row r="5093" spans="1:10" hidden="1" x14ac:dyDescent="0.25">
      <c r="A5093" s="169">
        <v>60303</v>
      </c>
      <c r="B5093" s="170" t="s">
        <v>3864</v>
      </c>
      <c r="C5093" s="170" t="s">
        <v>11</v>
      </c>
      <c r="D5093" s="170" t="s">
        <v>12</v>
      </c>
      <c r="E5093" s="170">
        <v>4260</v>
      </c>
      <c r="F5093" s="170">
        <v>1</v>
      </c>
      <c r="G5093" s="171">
        <v>5</v>
      </c>
      <c r="H5093" s="170" t="s">
        <v>54</v>
      </c>
      <c r="I5093" s="171">
        <v>32.79</v>
      </c>
      <c r="J5093" s="169">
        <v>12</v>
      </c>
    </row>
    <row r="5094" spans="1:10" hidden="1" x14ac:dyDescent="0.25">
      <c r="A5094" s="169">
        <v>60303</v>
      </c>
      <c r="B5094" s="170" t="s">
        <v>3864</v>
      </c>
      <c r="C5094" s="170" t="s">
        <v>11</v>
      </c>
      <c r="D5094" s="170" t="s">
        <v>12</v>
      </c>
      <c r="E5094" s="170">
        <v>4260</v>
      </c>
      <c r="F5094" s="170">
        <v>1</v>
      </c>
      <c r="G5094" s="171">
        <v>5</v>
      </c>
      <c r="H5094" s="170" t="s">
        <v>54</v>
      </c>
      <c r="I5094" s="171">
        <v>32.79</v>
      </c>
      <c r="J5094" s="169">
        <v>12</v>
      </c>
    </row>
    <row r="5095" spans="1:10" hidden="1" x14ac:dyDescent="0.25">
      <c r="A5095" s="169">
        <v>60306</v>
      </c>
      <c r="B5095" s="170" t="s">
        <v>3865</v>
      </c>
      <c r="C5095" s="170" t="s">
        <v>11</v>
      </c>
      <c r="D5095" s="170" t="s">
        <v>12</v>
      </c>
      <c r="E5095" s="170">
        <v>4615</v>
      </c>
      <c r="F5095" s="170">
        <v>1</v>
      </c>
      <c r="G5095" s="171">
        <v>5</v>
      </c>
      <c r="H5095" s="170" t="s">
        <v>1623</v>
      </c>
      <c r="I5095" s="171">
        <v>27.99</v>
      </c>
      <c r="J5095" s="169">
        <v>13</v>
      </c>
    </row>
    <row r="5096" spans="1:10" hidden="1" x14ac:dyDescent="0.25">
      <c r="A5096" s="169">
        <v>60306</v>
      </c>
      <c r="B5096" s="170" t="s">
        <v>3865</v>
      </c>
      <c r="C5096" s="170" t="s">
        <v>11</v>
      </c>
      <c r="D5096" s="170" t="s">
        <v>12</v>
      </c>
      <c r="E5096" s="170">
        <v>4615</v>
      </c>
      <c r="F5096" s="170">
        <v>1</v>
      </c>
      <c r="G5096" s="171">
        <v>5</v>
      </c>
      <c r="H5096" s="170" t="s">
        <v>1623</v>
      </c>
      <c r="I5096" s="171">
        <v>27.99</v>
      </c>
      <c r="J5096" s="169">
        <v>13</v>
      </c>
    </row>
    <row r="5097" spans="1:10" hidden="1" x14ac:dyDescent="0.25">
      <c r="A5097" s="169">
        <v>60308</v>
      </c>
      <c r="B5097" s="170" t="s">
        <v>3866</v>
      </c>
      <c r="C5097" s="170" t="s">
        <v>263</v>
      </c>
      <c r="D5097" s="170" t="s">
        <v>332</v>
      </c>
      <c r="E5097" s="170">
        <v>2130</v>
      </c>
      <c r="F5097" s="170">
        <v>4</v>
      </c>
      <c r="G5097" s="171">
        <v>6.9</v>
      </c>
      <c r="H5097" s="170" t="s">
        <v>177</v>
      </c>
      <c r="I5097" s="171">
        <v>16.989999999999998</v>
      </c>
      <c r="J5097" s="169">
        <v>6</v>
      </c>
    </row>
    <row r="5098" spans="1:10" hidden="1" x14ac:dyDescent="0.25">
      <c r="A5098" s="169">
        <v>60308</v>
      </c>
      <c r="B5098" s="170" t="s">
        <v>3866</v>
      </c>
      <c r="C5098" s="170" t="s">
        <v>263</v>
      </c>
      <c r="D5098" s="170" t="s">
        <v>332</v>
      </c>
      <c r="E5098" s="170">
        <v>2130</v>
      </c>
      <c r="F5098" s="170">
        <v>4</v>
      </c>
      <c r="G5098" s="171">
        <v>6.9</v>
      </c>
      <c r="H5098" s="170" t="s">
        <v>177</v>
      </c>
      <c r="I5098" s="171">
        <v>16.989999999999998</v>
      </c>
      <c r="J5098" s="169">
        <v>6</v>
      </c>
    </row>
    <row r="5099" spans="1:10" hidden="1" x14ac:dyDescent="0.25">
      <c r="A5099" s="169">
        <v>60310</v>
      </c>
      <c r="B5099" s="170" t="s">
        <v>3867</v>
      </c>
      <c r="C5099" s="170" t="s">
        <v>263</v>
      </c>
      <c r="D5099" s="170" t="s">
        <v>806</v>
      </c>
      <c r="E5099" s="170">
        <v>473</v>
      </c>
      <c r="F5099" s="170">
        <v>24</v>
      </c>
      <c r="G5099" s="171">
        <v>5</v>
      </c>
      <c r="H5099" s="170" t="s">
        <v>177</v>
      </c>
      <c r="I5099" s="171">
        <v>4.09</v>
      </c>
      <c r="J5099" s="169">
        <v>1</v>
      </c>
    </row>
    <row r="5100" spans="1:10" hidden="1" x14ac:dyDescent="0.25">
      <c r="A5100" s="169">
        <v>60310</v>
      </c>
      <c r="B5100" s="170" t="s">
        <v>3867</v>
      </c>
      <c r="C5100" s="170" t="s">
        <v>263</v>
      </c>
      <c r="D5100" s="170" t="s">
        <v>806</v>
      </c>
      <c r="E5100" s="170">
        <v>473</v>
      </c>
      <c r="F5100" s="170">
        <v>24</v>
      </c>
      <c r="G5100" s="171">
        <v>5</v>
      </c>
      <c r="H5100" s="170" t="s">
        <v>177</v>
      </c>
      <c r="I5100" s="171">
        <v>4.09</v>
      </c>
      <c r="J5100" s="169">
        <v>1</v>
      </c>
    </row>
    <row r="5101" spans="1:10" hidden="1" x14ac:dyDescent="0.25">
      <c r="A5101" s="169">
        <v>60312</v>
      </c>
      <c r="B5101" s="170" t="s">
        <v>3868</v>
      </c>
      <c r="C5101" s="170" t="s">
        <v>263</v>
      </c>
      <c r="D5101" s="170" t="s">
        <v>332</v>
      </c>
      <c r="E5101" s="170">
        <v>30000</v>
      </c>
      <c r="F5101" s="170">
        <v>1</v>
      </c>
      <c r="G5101" s="171">
        <v>6.9</v>
      </c>
      <c r="H5101" s="170" t="s">
        <v>1053</v>
      </c>
      <c r="I5101" s="171">
        <v>343.58</v>
      </c>
      <c r="J5101" s="169">
        <v>1</v>
      </c>
    </row>
    <row r="5102" spans="1:10" hidden="1" x14ac:dyDescent="0.25">
      <c r="A5102" s="169">
        <v>60312</v>
      </c>
      <c r="B5102" s="170" t="s">
        <v>3868</v>
      </c>
      <c r="C5102" s="170" t="s">
        <v>263</v>
      </c>
      <c r="D5102" s="170" t="s">
        <v>332</v>
      </c>
      <c r="E5102" s="170">
        <v>30000</v>
      </c>
      <c r="F5102" s="170">
        <v>1</v>
      </c>
      <c r="G5102" s="171">
        <v>6.9</v>
      </c>
      <c r="H5102" s="170" t="s">
        <v>1053</v>
      </c>
      <c r="I5102" s="171">
        <v>343.58</v>
      </c>
      <c r="J5102" s="169">
        <v>1</v>
      </c>
    </row>
    <row r="5103" spans="1:10" hidden="1" x14ac:dyDescent="0.25">
      <c r="A5103" s="169">
        <v>60331</v>
      </c>
      <c r="B5103" s="170" t="s">
        <v>3869</v>
      </c>
      <c r="C5103" s="170" t="s">
        <v>24</v>
      </c>
      <c r="D5103" s="170" t="s">
        <v>185</v>
      </c>
      <c r="E5103" s="170">
        <v>750</v>
      </c>
      <c r="F5103" s="170">
        <v>12</v>
      </c>
      <c r="G5103" s="171">
        <v>13.5</v>
      </c>
      <c r="H5103" s="170" t="s">
        <v>141</v>
      </c>
      <c r="I5103" s="171">
        <v>13.99</v>
      </c>
      <c r="J5103" s="169">
        <v>1</v>
      </c>
    </row>
    <row r="5104" spans="1:10" hidden="1" x14ac:dyDescent="0.25">
      <c r="A5104" s="169">
        <v>60335</v>
      </c>
      <c r="B5104" s="170" t="s">
        <v>3870</v>
      </c>
      <c r="C5104" s="170" t="s">
        <v>24</v>
      </c>
      <c r="D5104" s="170" t="s">
        <v>166</v>
      </c>
      <c r="E5104" s="170">
        <v>750</v>
      </c>
      <c r="F5104" s="170">
        <v>12</v>
      </c>
      <c r="G5104" s="171">
        <v>12</v>
      </c>
      <c r="H5104" s="170" t="s">
        <v>141</v>
      </c>
      <c r="I5104" s="171">
        <v>12.99</v>
      </c>
      <c r="J5104" s="169">
        <v>1</v>
      </c>
    </row>
    <row r="5105" spans="1:10" hidden="1" x14ac:dyDescent="0.25">
      <c r="A5105" s="169">
        <v>60338</v>
      </c>
      <c r="B5105" s="170" t="s">
        <v>3871</v>
      </c>
      <c r="C5105" s="170" t="s">
        <v>24</v>
      </c>
      <c r="D5105" s="170" t="s">
        <v>230</v>
      </c>
      <c r="E5105" s="170">
        <v>750</v>
      </c>
      <c r="F5105" s="170">
        <v>12</v>
      </c>
      <c r="G5105" s="171">
        <v>14</v>
      </c>
      <c r="H5105" s="170" t="s">
        <v>130</v>
      </c>
      <c r="I5105" s="171">
        <v>29.99</v>
      </c>
      <c r="J5105" s="169">
        <v>1</v>
      </c>
    </row>
    <row r="5106" spans="1:10" hidden="1" x14ac:dyDescent="0.25">
      <c r="A5106" s="169">
        <v>60358</v>
      </c>
      <c r="B5106" s="170" t="s">
        <v>3872</v>
      </c>
      <c r="C5106" s="170" t="s">
        <v>24</v>
      </c>
      <c r="D5106" s="170" t="s">
        <v>34</v>
      </c>
      <c r="E5106" s="170">
        <v>750</v>
      </c>
      <c r="F5106" s="170">
        <v>12</v>
      </c>
      <c r="G5106" s="171">
        <v>13.5</v>
      </c>
      <c r="H5106" s="170" t="s">
        <v>54</v>
      </c>
      <c r="I5106" s="171">
        <v>18.989999999999998</v>
      </c>
      <c r="J5106" s="169">
        <v>1</v>
      </c>
    </row>
    <row r="5107" spans="1:10" hidden="1" x14ac:dyDescent="0.25">
      <c r="A5107" s="169">
        <v>60366</v>
      </c>
      <c r="B5107" s="170" t="s">
        <v>495</v>
      </c>
      <c r="C5107" s="170" t="s">
        <v>15</v>
      </c>
      <c r="D5107" s="170" t="s">
        <v>82</v>
      </c>
      <c r="E5107" s="170">
        <v>1750</v>
      </c>
      <c r="F5107" s="170">
        <v>6</v>
      </c>
      <c r="G5107" s="171">
        <v>40</v>
      </c>
      <c r="H5107" s="170" t="s">
        <v>29</v>
      </c>
      <c r="I5107" s="171">
        <v>69.989999999999995</v>
      </c>
      <c r="J5107" s="169">
        <v>1</v>
      </c>
    </row>
    <row r="5108" spans="1:10" hidden="1" x14ac:dyDescent="0.25">
      <c r="A5108" s="169">
        <v>60367</v>
      </c>
      <c r="B5108" s="170" t="s">
        <v>3873</v>
      </c>
      <c r="C5108" s="170" t="s">
        <v>11</v>
      </c>
      <c r="D5108" s="170" t="s">
        <v>267</v>
      </c>
      <c r="E5108" s="170">
        <v>473</v>
      </c>
      <c r="F5108" s="170">
        <v>24</v>
      </c>
      <c r="G5108" s="171">
        <v>5.0999999999999996</v>
      </c>
      <c r="H5108" s="170" t="s">
        <v>105</v>
      </c>
      <c r="I5108" s="171">
        <v>4.1900000000000004</v>
      </c>
      <c r="J5108" s="169">
        <v>1</v>
      </c>
    </row>
    <row r="5109" spans="1:10" hidden="1" x14ac:dyDescent="0.25">
      <c r="A5109" s="169">
        <v>60367</v>
      </c>
      <c r="B5109" s="170" t="s">
        <v>3873</v>
      </c>
      <c r="C5109" s="170" t="s">
        <v>11</v>
      </c>
      <c r="D5109" s="170" t="s">
        <v>267</v>
      </c>
      <c r="E5109" s="170">
        <v>473</v>
      </c>
      <c r="F5109" s="170">
        <v>24</v>
      </c>
      <c r="G5109" s="171">
        <v>5.0999999999999996</v>
      </c>
      <c r="H5109" s="170" t="s">
        <v>105</v>
      </c>
      <c r="I5109" s="171">
        <v>4.1900000000000004</v>
      </c>
      <c r="J5109" s="169">
        <v>1</v>
      </c>
    </row>
    <row r="5110" spans="1:10" hidden="1" x14ac:dyDescent="0.25">
      <c r="A5110" s="169">
        <v>60369</v>
      </c>
      <c r="B5110" s="170" t="s">
        <v>3874</v>
      </c>
      <c r="C5110" s="170" t="s">
        <v>11</v>
      </c>
      <c r="D5110" s="170" t="s">
        <v>267</v>
      </c>
      <c r="E5110" s="170">
        <v>473</v>
      </c>
      <c r="F5110" s="170">
        <v>24</v>
      </c>
      <c r="G5110" s="171">
        <v>5.4</v>
      </c>
      <c r="H5110" s="170" t="s">
        <v>105</v>
      </c>
      <c r="I5110" s="171">
        <v>4.3899999999999997</v>
      </c>
      <c r="J5110" s="169">
        <v>1</v>
      </c>
    </row>
    <row r="5111" spans="1:10" hidden="1" x14ac:dyDescent="0.25">
      <c r="A5111" s="169">
        <v>60369</v>
      </c>
      <c r="B5111" s="170" t="s">
        <v>3874</v>
      </c>
      <c r="C5111" s="170" t="s">
        <v>11</v>
      </c>
      <c r="D5111" s="170" t="s">
        <v>267</v>
      </c>
      <c r="E5111" s="170">
        <v>473</v>
      </c>
      <c r="F5111" s="170">
        <v>24</v>
      </c>
      <c r="G5111" s="171">
        <v>5.4</v>
      </c>
      <c r="H5111" s="170" t="s">
        <v>105</v>
      </c>
      <c r="I5111" s="171">
        <v>4.3899999999999997</v>
      </c>
      <c r="J5111" s="169">
        <v>1</v>
      </c>
    </row>
    <row r="5112" spans="1:10" hidden="1" x14ac:dyDescent="0.25">
      <c r="A5112" s="169">
        <v>60371</v>
      </c>
      <c r="B5112" s="170" t="s">
        <v>3875</v>
      </c>
      <c r="C5112" s="170" t="s">
        <v>1065</v>
      </c>
      <c r="D5112" s="170" t="s">
        <v>1066</v>
      </c>
      <c r="E5112" s="170">
        <v>330</v>
      </c>
      <c r="F5112" s="170">
        <v>24</v>
      </c>
      <c r="G5112" s="171">
        <v>1.0000000000000001E-5</v>
      </c>
      <c r="H5112" s="170" t="s">
        <v>54</v>
      </c>
      <c r="I5112" s="171">
        <v>2.29</v>
      </c>
      <c r="J5112" s="169">
        <v>1</v>
      </c>
    </row>
    <row r="5113" spans="1:10" hidden="1" x14ac:dyDescent="0.25">
      <c r="A5113" s="169">
        <v>60371</v>
      </c>
      <c r="B5113" s="170" t="s">
        <v>3875</v>
      </c>
      <c r="C5113" s="170" t="s">
        <v>1065</v>
      </c>
      <c r="D5113" s="170" t="s">
        <v>1066</v>
      </c>
      <c r="E5113" s="170">
        <v>330</v>
      </c>
      <c r="F5113" s="170">
        <v>24</v>
      </c>
      <c r="G5113" s="171">
        <v>1.0000000000000001E-5</v>
      </c>
      <c r="H5113" s="170" t="s">
        <v>54</v>
      </c>
      <c r="I5113" s="171">
        <v>2.29</v>
      </c>
      <c r="J5113" s="169">
        <v>1</v>
      </c>
    </row>
    <row r="5114" spans="1:10" hidden="1" x14ac:dyDescent="0.25">
      <c r="A5114" s="169">
        <v>60377</v>
      </c>
      <c r="B5114" s="170" t="s">
        <v>3876</v>
      </c>
      <c r="C5114" s="170" t="s">
        <v>11</v>
      </c>
      <c r="D5114" s="170" t="s">
        <v>267</v>
      </c>
      <c r="E5114" s="170">
        <v>4260</v>
      </c>
      <c r="F5114" s="170">
        <v>2</v>
      </c>
      <c r="G5114" s="171">
        <v>5</v>
      </c>
      <c r="H5114" s="170" t="s">
        <v>222</v>
      </c>
      <c r="I5114" s="171">
        <v>28.15</v>
      </c>
      <c r="J5114" s="169">
        <v>12</v>
      </c>
    </row>
    <row r="5115" spans="1:10" hidden="1" x14ac:dyDescent="0.25">
      <c r="A5115" s="169">
        <v>60377</v>
      </c>
      <c r="B5115" s="170" t="s">
        <v>3876</v>
      </c>
      <c r="C5115" s="170" t="s">
        <v>11</v>
      </c>
      <c r="D5115" s="170" t="s">
        <v>267</v>
      </c>
      <c r="E5115" s="170">
        <v>4260</v>
      </c>
      <c r="F5115" s="170">
        <v>2</v>
      </c>
      <c r="G5115" s="171">
        <v>5</v>
      </c>
      <c r="H5115" s="170" t="s">
        <v>222</v>
      </c>
      <c r="I5115" s="171">
        <v>28.15</v>
      </c>
      <c r="J5115" s="169">
        <v>12</v>
      </c>
    </row>
    <row r="5116" spans="1:10" hidden="1" x14ac:dyDescent="0.25">
      <c r="A5116" s="169">
        <v>60378</v>
      </c>
      <c r="B5116" s="170" t="s">
        <v>3877</v>
      </c>
      <c r="C5116" s="170" t="s">
        <v>15</v>
      </c>
      <c r="D5116" s="170" t="s">
        <v>462</v>
      </c>
      <c r="E5116" s="170">
        <v>750</v>
      </c>
      <c r="F5116" s="170">
        <v>12</v>
      </c>
      <c r="G5116" s="171">
        <v>43.2</v>
      </c>
      <c r="H5116" s="170" t="s">
        <v>54</v>
      </c>
      <c r="I5116" s="171">
        <v>44.99</v>
      </c>
      <c r="J5116" s="169">
        <v>1</v>
      </c>
    </row>
    <row r="5117" spans="1:10" hidden="1" x14ac:dyDescent="0.25">
      <c r="A5117" s="169">
        <v>60381</v>
      </c>
      <c r="B5117" s="170" t="s">
        <v>3878</v>
      </c>
      <c r="C5117" s="170" t="s">
        <v>15</v>
      </c>
      <c r="D5117" s="170" t="s">
        <v>90</v>
      </c>
      <c r="E5117" s="170">
        <v>750</v>
      </c>
      <c r="F5117" s="170">
        <v>12</v>
      </c>
      <c r="G5117" s="171">
        <v>40</v>
      </c>
      <c r="H5117" s="170" t="s">
        <v>17</v>
      </c>
      <c r="I5117" s="171">
        <v>44.99</v>
      </c>
      <c r="J5117" s="169">
        <v>1</v>
      </c>
    </row>
    <row r="5118" spans="1:10" hidden="1" x14ac:dyDescent="0.25">
      <c r="A5118" s="169">
        <v>60423</v>
      </c>
      <c r="B5118" s="170" t="s">
        <v>3879</v>
      </c>
      <c r="C5118" s="170" t="s">
        <v>24</v>
      </c>
      <c r="D5118" s="170" t="s">
        <v>194</v>
      </c>
      <c r="E5118" s="170">
        <v>750</v>
      </c>
      <c r="F5118" s="170">
        <v>12</v>
      </c>
      <c r="G5118" s="171">
        <v>14.2</v>
      </c>
      <c r="H5118" s="170" t="s">
        <v>256</v>
      </c>
      <c r="I5118" s="171">
        <v>26.99</v>
      </c>
      <c r="J5118" s="169">
        <v>1</v>
      </c>
    </row>
    <row r="5119" spans="1:10" hidden="1" x14ac:dyDescent="0.25">
      <c r="A5119" s="169">
        <v>60447</v>
      </c>
      <c r="B5119" s="170" t="s">
        <v>3880</v>
      </c>
      <c r="C5119" s="170" t="s">
        <v>11</v>
      </c>
      <c r="D5119" s="170" t="s">
        <v>303</v>
      </c>
      <c r="E5119" s="170">
        <v>1320</v>
      </c>
      <c r="F5119" s="170">
        <v>8</v>
      </c>
      <c r="G5119" s="171">
        <v>6</v>
      </c>
      <c r="H5119" s="170" t="s">
        <v>723</v>
      </c>
      <c r="I5119" s="171">
        <v>14.99</v>
      </c>
      <c r="J5119" s="169">
        <v>3</v>
      </c>
    </row>
    <row r="5120" spans="1:10" hidden="1" x14ac:dyDescent="0.25">
      <c r="A5120" s="169">
        <v>60448</v>
      </c>
      <c r="B5120" s="170" t="s">
        <v>3881</v>
      </c>
      <c r="C5120" s="170" t="s">
        <v>24</v>
      </c>
      <c r="D5120" s="170" t="s">
        <v>38</v>
      </c>
      <c r="E5120" s="170">
        <v>200</v>
      </c>
      <c r="F5120" s="170">
        <v>30</v>
      </c>
      <c r="G5120" s="171">
        <v>13.5</v>
      </c>
      <c r="H5120" s="170" t="s">
        <v>274</v>
      </c>
      <c r="I5120" s="171">
        <v>6.09</v>
      </c>
      <c r="J5120" s="169">
        <v>1</v>
      </c>
    </row>
    <row r="5121" spans="1:10" hidden="1" x14ac:dyDescent="0.25">
      <c r="A5121" s="169">
        <v>60450</v>
      </c>
      <c r="B5121" s="170" t="s">
        <v>3882</v>
      </c>
      <c r="C5121" s="170" t="s">
        <v>24</v>
      </c>
      <c r="D5121" s="170" t="s">
        <v>38</v>
      </c>
      <c r="E5121" s="170">
        <v>720</v>
      </c>
      <c r="F5121" s="170">
        <v>6</v>
      </c>
      <c r="G5121" s="171">
        <v>15.5</v>
      </c>
      <c r="H5121" s="170" t="s">
        <v>274</v>
      </c>
      <c r="I5121" s="171">
        <v>99.99</v>
      </c>
      <c r="J5121" s="169">
        <v>1</v>
      </c>
    </row>
    <row r="5122" spans="1:10" hidden="1" x14ac:dyDescent="0.25">
      <c r="A5122" s="169">
        <v>60455</v>
      </c>
      <c r="B5122" s="170" t="s">
        <v>3883</v>
      </c>
      <c r="C5122" s="170" t="s">
        <v>24</v>
      </c>
      <c r="D5122" s="170" t="s">
        <v>25</v>
      </c>
      <c r="E5122" s="170">
        <v>750</v>
      </c>
      <c r="F5122" s="170">
        <v>12</v>
      </c>
      <c r="G5122" s="171">
        <v>7</v>
      </c>
      <c r="H5122" s="170" t="s">
        <v>128</v>
      </c>
      <c r="I5122" s="171">
        <v>18.27</v>
      </c>
      <c r="J5122" s="169">
        <v>1</v>
      </c>
    </row>
    <row r="5123" spans="1:10" hidden="1" x14ac:dyDescent="0.25">
      <c r="A5123" s="169">
        <v>60456</v>
      </c>
      <c r="B5123" s="170" t="s">
        <v>3884</v>
      </c>
      <c r="C5123" s="170" t="s">
        <v>11</v>
      </c>
      <c r="D5123" s="170" t="s">
        <v>303</v>
      </c>
      <c r="E5123" s="170">
        <v>473</v>
      </c>
      <c r="F5123" s="170">
        <v>24</v>
      </c>
      <c r="G5123" s="171">
        <v>8.5</v>
      </c>
      <c r="H5123" s="170" t="s">
        <v>1556</v>
      </c>
      <c r="I5123" s="171">
        <v>5.39</v>
      </c>
      <c r="J5123" s="169">
        <v>1</v>
      </c>
    </row>
    <row r="5124" spans="1:10" hidden="1" x14ac:dyDescent="0.25">
      <c r="A5124" s="169">
        <v>60456</v>
      </c>
      <c r="B5124" s="170" t="s">
        <v>3884</v>
      </c>
      <c r="C5124" s="170" t="s">
        <v>11</v>
      </c>
      <c r="D5124" s="170" t="s">
        <v>303</v>
      </c>
      <c r="E5124" s="170">
        <v>473</v>
      </c>
      <c r="F5124" s="170">
        <v>24</v>
      </c>
      <c r="G5124" s="171">
        <v>8.5</v>
      </c>
      <c r="H5124" s="170" t="s">
        <v>1556</v>
      </c>
      <c r="I5124" s="171">
        <v>5.39</v>
      </c>
      <c r="J5124" s="169">
        <v>1</v>
      </c>
    </row>
    <row r="5125" spans="1:10" hidden="1" x14ac:dyDescent="0.25">
      <c r="A5125" s="169">
        <v>60520</v>
      </c>
      <c r="B5125" s="170" t="s">
        <v>3885</v>
      </c>
      <c r="C5125" s="170" t="s">
        <v>15</v>
      </c>
      <c r="D5125" s="170" t="s">
        <v>389</v>
      </c>
      <c r="E5125" s="170">
        <v>50</v>
      </c>
      <c r="F5125" s="170">
        <v>96</v>
      </c>
      <c r="G5125" s="171">
        <v>20</v>
      </c>
      <c r="H5125" s="170" t="s">
        <v>123</v>
      </c>
      <c r="I5125" s="171">
        <v>4.96</v>
      </c>
      <c r="J5125" s="169">
        <v>1</v>
      </c>
    </row>
    <row r="5126" spans="1:10" hidden="1" x14ac:dyDescent="0.25">
      <c r="A5126" s="169">
        <v>60526</v>
      </c>
      <c r="B5126" s="170" t="s">
        <v>3886</v>
      </c>
      <c r="C5126" s="170" t="s">
        <v>263</v>
      </c>
      <c r="D5126" s="170" t="s">
        <v>332</v>
      </c>
      <c r="E5126" s="170">
        <v>473</v>
      </c>
      <c r="F5126" s="170">
        <v>24</v>
      </c>
      <c r="G5126" s="171">
        <v>6</v>
      </c>
      <c r="H5126" s="170" t="s">
        <v>1053</v>
      </c>
      <c r="I5126" s="171">
        <v>3.79</v>
      </c>
      <c r="J5126" s="169">
        <v>1</v>
      </c>
    </row>
    <row r="5127" spans="1:10" hidden="1" x14ac:dyDescent="0.25">
      <c r="A5127" s="169">
        <v>60526</v>
      </c>
      <c r="B5127" s="170" t="s">
        <v>3886</v>
      </c>
      <c r="C5127" s="170" t="s">
        <v>263</v>
      </c>
      <c r="D5127" s="170" t="s">
        <v>332</v>
      </c>
      <c r="E5127" s="170">
        <v>473</v>
      </c>
      <c r="F5127" s="170">
        <v>24</v>
      </c>
      <c r="G5127" s="171">
        <v>6</v>
      </c>
      <c r="H5127" s="170" t="s">
        <v>1053</v>
      </c>
      <c r="I5127" s="171">
        <v>3.79</v>
      </c>
      <c r="J5127" s="169">
        <v>1</v>
      </c>
    </row>
    <row r="5128" spans="1:10" hidden="1" x14ac:dyDescent="0.25">
      <c r="A5128" s="169">
        <v>60531</v>
      </c>
      <c r="B5128" s="170" t="s">
        <v>3887</v>
      </c>
      <c r="C5128" s="170" t="s">
        <v>263</v>
      </c>
      <c r="D5128" s="170" t="s">
        <v>332</v>
      </c>
      <c r="E5128" s="170">
        <v>473</v>
      </c>
      <c r="F5128" s="170">
        <v>24</v>
      </c>
      <c r="G5128" s="171">
        <v>6</v>
      </c>
      <c r="H5128" s="170" t="s">
        <v>1053</v>
      </c>
      <c r="I5128" s="171">
        <v>3.79</v>
      </c>
      <c r="J5128" s="169">
        <v>1</v>
      </c>
    </row>
    <row r="5129" spans="1:10" hidden="1" x14ac:dyDescent="0.25">
      <c r="A5129" s="169">
        <v>60531</v>
      </c>
      <c r="B5129" s="170" t="s">
        <v>3887</v>
      </c>
      <c r="C5129" s="170" t="s">
        <v>263</v>
      </c>
      <c r="D5129" s="170" t="s">
        <v>332</v>
      </c>
      <c r="E5129" s="170">
        <v>473</v>
      </c>
      <c r="F5129" s="170">
        <v>24</v>
      </c>
      <c r="G5129" s="171">
        <v>6</v>
      </c>
      <c r="H5129" s="170" t="s">
        <v>1053</v>
      </c>
      <c r="I5129" s="171">
        <v>3.79</v>
      </c>
      <c r="J5129" s="169">
        <v>1</v>
      </c>
    </row>
    <row r="5130" spans="1:10" hidden="1" x14ac:dyDescent="0.25">
      <c r="A5130" s="169">
        <v>60534</v>
      </c>
      <c r="B5130" s="170" t="s">
        <v>3888</v>
      </c>
      <c r="C5130" s="170" t="s">
        <v>24</v>
      </c>
      <c r="D5130" s="170" t="s">
        <v>248</v>
      </c>
      <c r="E5130" s="170">
        <v>750</v>
      </c>
      <c r="F5130" s="170">
        <v>12</v>
      </c>
      <c r="G5130" s="171">
        <v>13.3</v>
      </c>
      <c r="H5130" s="170" t="s">
        <v>96</v>
      </c>
      <c r="I5130" s="171">
        <v>35.869999999999997</v>
      </c>
      <c r="J5130" s="169">
        <v>1</v>
      </c>
    </row>
    <row r="5131" spans="1:10" hidden="1" x14ac:dyDescent="0.25">
      <c r="A5131" s="169">
        <v>60535</v>
      </c>
      <c r="B5131" s="170" t="s">
        <v>3889</v>
      </c>
      <c r="C5131" s="170" t="s">
        <v>263</v>
      </c>
      <c r="D5131" s="170" t="s">
        <v>909</v>
      </c>
      <c r="E5131" s="170">
        <v>330</v>
      </c>
      <c r="F5131" s="170">
        <v>24</v>
      </c>
      <c r="G5131" s="171">
        <v>3</v>
      </c>
      <c r="H5131" s="170" t="s">
        <v>2607</v>
      </c>
      <c r="I5131" s="171">
        <v>3.99</v>
      </c>
      <c r="J5131" s="169">
        <v>1</v>
      </c>
    </row>
    <row r="5132" spans="1:10" hidden="1" x14ac:dyDescent="0.25">
      <c r="A5132" s="169">
        <v>60535</v>
      </c>
      <c r="B5132" s="170" t="s">
        <v>3889</v>
      </c>
      <c r="C5132" s="170" t="s">
        <v>263</v>
      </c>
      <c r="D5132" s="170" t="s">
        <v>909</v>
      </c>
      <c r="E5132" s="170">
        <v>330</v>
      </c>
      <c r="F5132" s="170">
        <v>24</v>
      </c>
      <c r="G5132" s="171">
        <v>3</v>
      </c>
      <c r="H5132" s="170" t="s">
        <v>2607</v>
      </c>
      <c r="I5132" s="171">
        <v>3.99</v>
      </c>
      <c r="J5132" s="169">
        <v>1</v>
      </c>
    </row>
    <row r="5133" spans="1:10" hidden="1" x14ac:dyDescent="0.25">
      <c r="A5133" s="169">
        <v>60536</v>
      </c>
      <c r="B5133" s="170" t="s">
        <v>3890</v>
      </c>
      <c r="C5133" s="170" t="s">
        <v>24</v>
      </c>
      <c r="D5133" s="170" t="s">
        <v>34</v>
      </c>
      <c r="E5133" s="170">
        <v>750</v>
      </c>
      <c r="F5133" s="170">
        <v>12</v>
      </c>
      <c r="G5133" s="171">
        <v>10.5</v>
      </c>
      <c r="H5133" s="170" t="s">
        <v>2364</v>
      </c>
      <c r="I5133" s="171">
        <v>25.99</v>
      </c>
      <c r="J5133" s="169">
        <v>1</v>
      </c>
    </row>
    <row r="5134" spans="1:10" hidden="1" x14ac:dyDescent="0.25">
      <c r="A5134" s="169">
        <v>60538</v>
      </c>
      <c r="B5134" s="170" t="s">
        <v>3891</v>
      </c>
      <c r="C5134" s="170" t="s">
        <v>24</v>
      </c>
      <c r="D5134" s="170" t="s">
        <v>34</v>
      </c>
      <c r="E5134" s="170">
        <v>750</v>
      </c>
      <c r="F5134" s="170">
        <v>12</v>
      </c>
      <c r="G5134" s="171">
        <v>11</v>
      </c>
      <c r="H5134" s="170" t="s">
        <v>2364</v>
      </c>
      <c r="I5134" s="171">
        <v>25.99</v>
      </c>
      <c r="J5134" s="169">
        <v>1</v>
      </c>
    </row>
    <row r="5135" spans="1:10" hidden="1" x14ac:dyDescent="0.25">
      <c r="A5135" s="169">
        <v>60539</v>
      </c>
      <c r="B5135" s="170" t="s">
        <v>3892</v>
      </c>
      <c r="C5135" s="170" t="s">
        <v>24</v>
      </c>
      <c r="D5135" s="170" t="s">
        <v>34</v>
      </c>
      <c r="E5135" s="170">
        <v>750</v>
      </c>
      <c r="F5135" s="170">
        <v>12</v>
      </c>
      <c r="G5135" s="171">
        <v>11</v>
      </c>
      <c r="H5135" s="170" t="s">
        <v>2364</v>
      </c>
      <c r="I5135" s="171">
        <v>25.99</v>
      </c>
      <c r="J5135" s="169">
        <v>1</v>
      </c>
    </row>
    <row r="5136" spans="1:10" hidden="1" x14ac:dyDescent="0.25">
      <c r="A5136" s="169">
        <v>60542</v>
      </c>
      <c r="B5136" s="170" t="s">
        <v>3893</v>
      </c>
      <c r="C5136" s="170" t="s">
        <v>24</v>
      </c>
      <c r="D5136" s="170" t="s">
        <v>25</v>
      </c>
      <c r="E5136" s="170">
        <v>750</v>
      </c>
      <c r="F5136" s="170">
        <v>12</v>
      </c>
      <c r="G5136" s="171">
        <v>11</v>
      </c>
      <c r="H5136" s="170" t="s">
        <v>2364</v>
      </c>
      <c r="I5136" s="171">
        <v>25.99</v>
      </c>
      <c r="J5136" s="169">
        <v>1</v>
      </c>
    </row>
    <row r="5137" spans="1:10" hidden="1" x14ac:dyDescent="0.25">
      <c r="A5137" s="169">
        <v>60545</v>
      </c>
      <c r="B5137" s="170" t="s">
        <v>3894</v>
      </c>
      <c r="C5137" s="170" t="s">
        <v>24</v>
      </c>
      <c r="D5137" s="170" t="s">
        <v>38</v>
      </c>
      <c r="E5137" s="170">
        <v>200</v>
      </c>
      <c r="F5137" s="170">
        <v>24</v>
      </c>
      <c r="G5137" s="171">
        <v>10.5</v>
      </c>
      <c r="H5137" s="170" t="s">
        <v>26</v>
      </c>
      <c r="I5137" s="171">
        <v>3.49</v>
      </c>
      <c r="J5137" s="169">
        <v>1</v>
      </c>
    </row>
    <row r="5138" spans="1:10" hidden="1" x14ac:dyDescent="0.25">
      <c r="A5138" s="169">
        <v>60546</v>
      </c>
      <c r="B5138" s="170" t="s">
        <v>3895</v>
      </c>
      <c r="C5138" s="170" t="s">
        <v>11</v>
      </c>
      <c r="D5138" s="170" t="s">
        <v>267</v>
      </c>
      <c r="E5138" s="170">
        <v>473</v>
      </c>
      <c r="F5138" s="170">
        <v>24</v>
      </c>
      <c r="G5138" s="171">
        <v>5.5</v>
      </c>
      <c r="H5138" s="170" t="s">
        <v>1662</v>
      </c>
      <c r="I5138" s="171">
        <v>4.49</v>
      </c>
      <c r="J5138" s="169">
        <v>1</v>
      </c>
    </row>
    <row r="5139" spans="1:10" hidden="1" x14ac:dyDescent="0.25">
      <c r="A5139" s="169">
        <v>60546</v>
      </c>
      <c r="B5139" s="170" t="s">
        <v>3895</v>
      </c>
      <c r="C5139" s="170" t="s">
        <v>11</v>
      </c>
      <c r="D5139" s="170" t="s">
        <v>267</v>
      </c>
      <c r="E5139" s="170">
        <v>473</v>
      </c>
      <c r="F5139" s="170">
        <v>24</v>
      </c>
      <c r="G5139" s="171">
        <v>5.5</v>
      </c>
      <c r="H5139" s="170" t="s">
        <v>1662</v>
      </c>
      <c r="I5139" s="171">
        <v>4.49</v>
      </c>
      <c r="J5139" s="169">
        <v>1</v>
      </c>
    </row>
    <row r="5140" spans="1:10" hidden="1" x14ac:dyDescent="0.25">
      <c r="A5140" s="169">
        <v>60548</v>
      </c>
      <c r="B5140" s="170" t="s">
        <v>3896</v>
      </c>
      <c r="C5140" s="170" t="s">
        <v>24</v>
      </c>
      <c r="D5140" s="170" t="s">
        <v>235</v>
      </c>
      <c r="E5140" s="170">
        <v>750</v>
      </c>
      <c r="F5140" s="170">
        <v>6</v>
      </c>
      <c r="G5140" s="171">
        <v>20</v>
      </c>
      <c r="H5140" s="170" t="s">
        <v>35</v>
      </c>
      <c r="I5140" s="171">
        <v>136.99</v>
      </c>
      <c r="J5140" s="169">
        <v>1</v>
      </c>
    </row>
    <row r="5141" spans="1:10" hidden="1" x14ac:dyDescent="0.25">
      <c r="A5141" s="169">
        <v>60561</v>
      </c>
      <c r="B5141" s="170" t="s">
        <v>3897</v>
      </c>
      <c r="C5141" s="170" t="s">
        <v>1065</v>
      </c>
      <c r="D5141" s="170" t="s">
        <v>1066</v>
      </c>
      <c r="E5141" s="170">
        <v>750</v>
      </c>
      <c r="F5141" s="170">
        <v>6</v>
      </c>
      <c r="G5141" s="171">
        <v>0.5</v>
      </c>
      <c r="H5141" s="170" t="s">
        <v>1516</v>
      </c>
      <c r="I5141" s="171">
        <v>10.79</v>
      </c>
      <c r="J5141" s="169">
        <v>1</v>
      </c>
    </row>
    <row r="5142" spans="1:10" hidden="1" x14ac:dyDescent="0.25">
      <c r="A5142" s="169">
        <v>60562</v>
      </c>
      <c r="B5142" s="170" t="s">
        <v>3898</v>
      </c>
      <c r="C5142" s="170" t="s">
        <v>1065</v>
      </c>
      <c r="D5142" s="170" t="s">
        <v>1066</v>
      </c>
      <c r="E5142" s="170">
        <v>750</v>
      </c>
      <c r="F5142" s="170">
        <v>6</v>
      </c>
      <c r="G5142" s="171">
        <v>0.5</v>
      </c>
      <c r="H5142" s="170" t="s">
        <v>1516</v>
      </c>
      <c r="I5142" s="171">
        <v>9.7899999999999991</v>
      </c>
      <c r="J5142" s="169">
        <v>1</v>
      </c>
    </row>
    <row r="5143" spans="1:10" hidden="1" x14ac:dyDescent="0.25">
      <c r="A5143" s="169">
        <v>60568</v>
      </c>
      <c r="B5143" s="170" t="s">
        <v>3899</v>
      </c>
      <c r="C5143" s="170" t="s">
        <v>15</v>
      </c>
      <c r="D5143" s="170" t="s">
        <v>90</v>
      </c>
      <c r="E5143" s="170">
        <v>700</v>
      </c>
      <c r="F5143" s="170">
        <v>6</v>
      </c>
      <c r="G5143" s="171">
        <v>43</v>
      </c>
      <c r="H5143" s="170" t="s">
        <v>43</v>
      </c>
      <c r="I5143" s="171">
        <v>106.99</v>
      </c>
      <c r="J5143" s="169">
        <v>1</v>
      </c>
    </row>
    <row r="5144" spans="1:10" hidden="1" x14ac:dyDescent="0.25">
      <c r="A5144" s="169">
        <v>60569</v>
      </c>
      <c r="B5144" s="170" t="s">
        <v>3900</v>
      </c>
      <c r="C5144" s="170" t="s">
        <v>15</v>
      </c>
      <c r="D5144" s="170" t="s">
        <v>301</v>
      </c>
      <c r="E5144" s="170">
        <v>750</v>
      </c>
      <c r="F5144" s="170">
        <v>12</v>
      </c>
      <c r="G5144" s="171">
        <v>27</v>
      </c>
      <c r="H5144" s="170" t="s">
        <v>35</v>
      </c>
      <c r="I5144" s="171">
        <v>27.99</v>
      </c>
      <c r="J5144" s="169">
        <v>1</v>
      </c>
    </row>
    <row r="5145" spans="1:10" hidden="1" x14ac:dyDescent="0.25">
      <c r="A5145" s="169">
        <v>60579</v>
      </c>
      <c r="B5145" s="170" t="s">
        <v>3901</v>
      </c>
      <c r="C5145" s="170" t="s">
        <v>24</v>
      </c>
      <c r="D5145" s="170" t="s">
        <v>109</v>
      </c>
      <c r="E5145" s="170">
        <v>750</v>
      </c>
      <c r="F5145" s="170">
        <v>12</v>
      </c>
      <c r="G5145" s="171">
        <v>14</v>
      </c>
      <c r="H5145" s="170" t="s">
        <v>96</v>
      </c>
      <c r="I5145" s="171">
        <v>34.99</v>
      </c>
      <c r="J5145" s="169">
        <v>1</v>
      </c>
    </row>
    <row r="5146" spans="1:10" hidden="1" x14ac:dyDescent="0.25">
      <c r="A5146" s="169">
        <v>60606</v>
      </c>
      <c r="B5146" s="170" t="s">
        <v>3902</v>
      </c>
      <c r="C5146" s="170" t="s">
        <v>15</v>
      </c>
      <c r="D5146" s="170" t="s">
        <v>82</v>
      </c>
      <c r="E5146" s="170">
        <v>700</v>
      </c>
      <c r="F5146" s="170">
        <v>6</v>
      </c>
      <c r="G5146" s="171">
        <v>40</v>
      </c>
      <c r="H5146" s="170" t="s">
        <v>2013</v>
      </c>
      <c r="I5146" s="171">
        <v>67.989999999999995</v>
      </c>
      <c r="J5146" s="169">
        <v>1</v>
      </c>
    </row>
    <row r="5147" spans="1:10" hidden="1" x14ac:dyDescent="0.25">
      <c r="A5147" s="169">
        <v>60611</v>
      </c>
      <c r="B5147" s="170" t="s">
        <v>3903</v>
      </c>
      <c r="C5147" s="170" t="s">
        <v>24</v>
      </c>
      <c r="D5147" s="170" t="s">
        <v>248</v>
      </c>
      <c r="E5147" s="170">
        <v>750</v>
      </c>
      <c r="F5147" s="170">
        <v>12</v>
      </c>
      <c r="G5147" s="171">
        <v>14.5</v>
      </c>
      <c r="H5147" s="170" t="s">
        <v>96</v>
      </c>
      <c r="I5147" s="171">
        <v>41.99</v>
      </c>
      <c r="J5147" s="169">
        <v>1</v>
      </c>
    </row>
    <row r="5148" spans="1:10" hidden="1" x14ac:dyDescent="0.25">
      <c r="A5148" s="169">
        <v>60628</v>
      </c>
      <c r="B5148" s="170" t="s">
        <v>3904</v>
      </c>
      <c r="C5148" s="170" t="s">
        <v>263</v>
      </c>
      <c r="D5148" s="170" t="s">
        <v>264</v>
      </c>
      <c r="E5148" s="170">
        <v>355</v>
      </c>
      <c r="F5148" s="170">
        <v>24</v>
      </c>
      <c r="G5148" s="171">
        <v>5</v>
      </c>
      <c r="H5148" s="170" t="s">
        <v>1662</v>
      </c>
      <c r="I5148" s="171">
        <v>3.5</v>
      </c>
      <c r="J5148" s="169">
        <v>1</v>
      </c>
    </row>
    <row r="5149" spans="1:10" hidden="1" x14ac:dyDescent="0.25">
      <c r="A5149" s="169">
        <v>60628</v>
      </c>
      <c r="B5149" s="170" t="s">
        <v>3904</v>
      </c>
      <c r="C5149" s="170" t="s">
        <v>263</v>
      </c>
      <c r="D5149" s="170" t="s">
        <v>264</v>
      </c>
      <c r="E5149" s="170">
        <v>355</v>
      </c>
      <c r="F5149" s="170">
        <v>24</v>
      </c>
      <c r="G5149" s="171">
        <v>5</v>
      </c>
      <c r="H5149" s="170" t="s">
        <v>1662</v>
      </c>
      <c r="I5149" s="171">
        <v>3.5</v>
      </c>
      <c r="J5149" s="169">
        <v>1</v>
      </c>
    </row>
    <row r="5150" spans="1:10" hidden="1" x14ac:dyDescent="0.25">
      <c r="A5150" s="169">
        <v>60629</v>
      </c>
      <c r="B5150" s="170" t="s">
        <v>3905</v>
      </c>
      <c r="C5150" s="170" t="s">
        <v>24</v>
      </c>
      <c r="D5150" s="170" t="s">
        <v>34</v>
      </c>
      <c r="E5150" s="170">
        <v>750</v>
      </c>
      <c r="F5150" s="170">
        <v>12</v>
      </c>
      <c r="G5150" s="171">
        <v>14</v>
      </c>
      <c r="H5150" s="170" t="s">
        <v>96</v>
      </c>
      <c r="I5150" s="171">
        <v>43.99</v>
      </c>
      <c r="J5150" s="169">
        <v>1</v>
      </c>
    </row>
    <row r="5151" spans="1:10" hidden="1" x14ac:dyDescent="0.25">
      <c r="A5151" s="169">
        <v>60640</v>
      </c>
      <c r="B5151" s="170" t="s">
        <v>3906</v>
      </c>
      <c r="C5151" s="170" t="s">
        <v>11</v>
      </c>
      <c r="D5151" s="170" t="s">
        <v>12</v>
      </c>
      <c r="E5151" s="170">
        <v>355</v>
      </c>
      <c r="F5151" s="170">
        <v>24</v>
      </c>
      <c r="G5151" s="171">
        <v>4.8</v>
      </c>
      <c r="H5151" s="170" t="s">
        <v>3341</v>
      </c>
      <c r="I5151" s="171">
        <v>4.17</v>
      </c>
      <c r="J5151" s="169">
        <v>1</v>
      </c>
    </row>
    <row r="5152" spans="1:10" hidden="1" x14ac:dyDescent="0.25">
      <c r="A5152" s="169">
        <v>60640</v>
      </c>
      <c r="B5152" s="170" t="s">
        <v>3906</v>
      </c>
      <c r="C5152" s="170" t="s">
        <v>11</v>
      </c>
      <c r="D5152" s="170" t="s">
        <v>12</v>
      </c>
      <c r="E5152" s="170">
        <v>355</v>
      </c>
      <c r="F5152" s="170">
        <v>24</v>
      </c>
      <c r="G5152" s="171">
        <v>4.8</v>
      </c>
      <c r="H5152" s="170" t="s">
        <v>3341</v>
      </c>
      <c r="I5152" s="171">
        <v>4.17</v>
      </c>
      <c r="J5152" s="169">
        <v>1</v>
      </c>
    </row>
    <row r="5153" spans="1:10" hidden="1" x14ac:dyDescent="0.25">
      <c r="A5153" s="169">
        <v>60646</v>
      </c>
      <c r="B5153" s="170" t="s">
        <v>3907</v>
      </c>
      <c r="C5153" s="170" t="s">
        <v>11</v>
      </c>
      <c r="D5153" s="170" t="s">
        <v>12</v>
      </c>
      <c r="E5153" s="170">
        <v>2130</v>
      </c>
      <c r="F5153" s="170">
        <v>4</v>
      </c>
      <c r="G5153" s="171">
        <v>5.3</v>
      </c>
      <c r="H5153" s="170" t="s">
        <v>54</v>
      </c>
      <c r="I5153" s="171">
        <v>14.79</v>
      </c>
      <c r="J5153" s="169">
        <v>6</v>
      </c>
    </row>
    <row r="5154" spans="1:10" hidden="1" x14ac:dyDescent="0.25">
      <c r="A5154" s="169">
        <v>60646</v>
      </c>
      <c r="B5154" s="170" t="s">
        <v>3907</v>
      </c>
      <c r="C5154" s="170" t="s">
        <v>11</v>
      </c>
      <c r="D5154" s="170" t="s">
        <v>12</v>
      </c>
      <c r="E5154" s="170">
        <v>2130</v>
      </c>
      <c r="F5154" s="170">
        <v>4</v>
      </c>
      <c r="G5154" s="171">
        <v>5.3</v>
      </c>
      <c r="H5154" s="170" t="s">
        <v>54</v>
      </c>
      <c r="I5154" s="171">
        <v>14.79</v>
      </c>
      <c r="J5154" s="169">
        <v>6</v>
      </c>
    </row>
    <row r="5155" spans="1:10" hidden="1" x14ac:dyDescent="0.25">
      <c r="A5155" s="169">
        <v>60689</v>
      </c>
      <c r="B5155" s="170" t="s">
        <v>3908</v>
      </c>
      <c r="C5155" s="170" t="s">
        <v>24</v>
      </c>
      <c r="D5155" s="170" t="s">
        <v>68</v>
      </c>
      <c r="E5155" s="170">
        <v>750</v>
      </c>
      <c r="F5155" s="170">
        <v>6</v>
      </c>
      <c r="G5155" s="171">
        <v>14</v>
      </c>
      <c r="H5155" s="170" t="s">
        <v>163</v>
      </c>
      <c r="I5155" s="171">
        <v>54.99</v>
      </c>
      <c r="J5155" s="169">
        <v>1</v>
      </c>
    </row>
    <row r="5156" spans="1:10" hidden="1" x14ac:dyDescent="0.25">
      <c r="A5156" s="169">
        <v>60691</v>
      </c>
      <c r="B5156" s="170" t="s">
        <v>3909</v>
      </c>
      <c r="C5156" s="170" t="s">
        <v>11</v>
      </c>
      <c r="D5156" s="170" t="s">
        <v>267</v>
      </c>
      <c r="E5156" s="170">
        <v>473</v>
      </c>
      <c r="F5156" s="170">
        <v>24</v>
      </c>
      <c r="G5156" s="171">
        <v>5</v>
      </c>
      <c r="H5156" s="170" t="s">
        <v>2226</v>
      </c>
      <c r="I5156" s="171">
        <v>4.3899999999999997</v>
      </c>
      <c r="J5156" s="169">
        <v>1</v>
      </c>
    </row>
    <row r="5157" spans="1:10" hidden="1" x14ac:dyDescent="0.25">
      <c r="A5157" s="169">
        <v>60691</v>
      </c>
      <c r="B5157" s="170" t="s">
        <v>3909</v>
      </c>
      <c r="C5157" s="170" t="s">
        <v>11</v>
      </c>
      <c r="D5157" s="170" t="s">
        <v>267</v>
      </c>
      <c r="E5157" s="170">
        <v>473</v>
      </c>
      <c r="F5157" s="170">
        <v>24</v>
      </c>
      <c r="G5157" s="171">
        <v>5</v>
      </c>
      <c r="H5157" s="170" t="s">
        <v>1407</v>
      </c>
      <c r="I5157" s="171">
        <v>4.3899999999999997</v>
      </c>
      <c r="J5157" s="169">
        <v>1</v>
      </c>
    </row>
    <row r="5158" spans="1:10" hidden="1" x14ac:dyDescent="0.25">
      <c r="A5158" s="169">
        <v>60696</v>
      </c>
      <c r="B5158" s="170" t="s">
        <v>3910</v>
      </c>
      <c r="C5158" s="170" t="s">
        <v>11</v>
      </c>
      <c r="D5158" s="170" t="s">
        <v>211</v>
      </c>
      <c r="E5158" s="170">
        <v>473</v>
      </c>
      <c r="F5158" s="170">
        <v>24</v>
      </c>
      <c r="G5158" s="171">
        <v>4.3</v>
      </c>
      <c r="H5158" s="170" t="s">
        <v>1623</v>
      </c>
      <c r="I5158" s="171">
        <v>4.4400000000000004</v>
      </c>
      <c r="J5158" s="169">
        <v>1</v>
      </c>
    </row>
    <row r="5159" spans="1:10" hidden="1" x14ac:dyDescent="0.25">
      <c r="A5159" s="169">
        <v>60696</v>
      </c>
      <c r="B5159" s="170" t="s">
        <v>3910</v>
      </c>
      <c r="C5159" s="170" t="s">
        <v>11</v>
      </c>
      <c r="D5159" s="170" t="s">
        <v>211</v>
      </c>
      <c r="E5159" s="170">
        <v>473</v>
      </c>
      <c r="F5159" s="170">
        <v>24</v>
      </c>
      <c r="G5159" s="171">
        <v>4.3</v>
      </c>
      <c r="H5159" s="170" t="s">
        <v>1623</v>
      </c>
      <c r="I5159" s="171">
        <v>4.4400000000000004</v>
      </c>
      <c r="J5159" s="169">
        <v>1</v>
      </c>
    </row>
    <row r="5160" spans="1:10" hidden="1" x14ac:dyDescent="0.25">
      <c r="A5160" s="169">
        <v>60697</v>
      </c>
      <c r="B5160" s="170" t="s">
        <v>3911</v>
      </c>
      <c r="C5160" s="170" t="s">
        <v>11</v>
      </c>
      <c r="D5160" s="170" t="s">
        <v>303</v>
      </c>
      <c r="E5160" s="170">
        <v>473</v>
      </c>
      <c r="F5160" s="170">
        <v>24</v>
      </c>
      <c r="G5160" s="171">
        <v>6</v>
      </c>
      <c r="H5160" s="170" t="s">
        <v>2850</v>
      </c>
      <c r="I5160" s="171">
        <v>4.5999999999999996</v>
      </c>
      <c r="J5160" s="169">
        <v>1</v>
      </c>
    </row>
    <row r="5161" spans="1:10" hidden="1" x14ac:dyDescent="0.25">
      <c r="A5161" s="169">
        <v>60697</v>
      </c>
      <c r="B5161" s="170" t="s">
        <v>3911</v>
      </c>
      <c r="C5161" s="170" t="s">
        <v>11</v>
      </c>
      <c r="D5161" s="170" t="s">
        <v>303</v>
      </c>
      <c r="E5161" s="170">
        <v>473</v>
      </c>
      <c r="F5161" s="170">
        <v>24</v>
      </c>
      <c r="G5161" s="171">
        <v>6</v>
      </c>
      <c r="H5161" s="170" t="s">
        <v>2850</v>
      </c>
      <c r="I5161" s="171">
        <v>4.5999999999999996</v>
      </c>
      <c r="J5161" s="169">
        <v>1</v>
      </c>
    </row>
    <row r="5162" spans="1:10" hidden="1" x14ac:dyDescent="0.25">
      <c r="A5162" s="169">
        <v>60698</v>
      </c>
      <c r="B5162" s="170" t="s">
        <v>601</v>
      </c>
      <c r="C5162" s="170" t="s">
        <v>15</v>
      </c>
      <c r="D5162" s="170" t="s">
        <v>93</v>
      </c>
      <c r="E5162" s="170">
        <v>1750</v>
      </c>
      <c r="F5162" s="170">
        <v>6</v>
      </c>
      <c r="G5162" s="171">
        <v>40</v>
      </c>
      <c r="H5162" s="170" t="s">
        <v>20</v>
      </c>
      <c r="I5162" s="171">
        <v>55.99</v>
      </c>
      <c r="J5162" s="169">
        <v>1</v>
      </c>
    </row>
    <row r="5163" spans="1:10" hidden="1" x14ac:dyDescent="0.25">
      <c r="A5163" s="169">
        <v>60707</v>
      </c>
      <c r="B5163" s="170" t="s">
        <v>3912</v>
      </c>
      <c r="C5163" s="170" t="s">
        <v>1065</v>
      </c>
      <c r="D5163" s="170" t="s">
        <v>1066</v>
      </c>
      <c r="E5163" s="170">
        <v>750</v>
      </c>
      <c r="F5163" s="170">
        <v>6</v>
      </c>
      <c r="G5163" s="171">
        <v>0.5</v>
      </c>
      <c r="H5163" s="170" t="s">
        <v>1516</v>
      </c>
      <c r="I5163" s="171">
        <v>9.7899999999999991</v>
      </c>
      <c r="J5163" s="169">
        <v>1</v>
      </c>
    </row>
    <row r="5164" spans="1:10" hidden="1" x14ac:dyDescent="0.25">
      <c r="A5164" s="169">
        <v>60721</v>
      </c>
      <c r="B5164" s="170" t="s">
        <v>3913</v>
      </c>
      <c r="C5164" s="170" t="s">
        <v>263</v>
      </c>
      <c r="D5164" s="170" t="s">
        <v>806</v>
      </c>
      <c r="E5164" s="170">
        <v>30000</v>
      </c>
      <c r="F5164" s="170">
        <v>1</v>
      </c>
      <c r="G5164" s="171">
        <v>5</v>
      </c>
      <c r="H5164" s="170" t="s">
        <v>1362</v>
      </c>
      <c r="I5164" s="171">
        <v>169.96</v>
      </c>
      <c r="J5164" s="169">
        <v>1</v>
      </c>
    </row>
    <row r="5165" spans="1:10" hidden="1" x14ac:dyDescent="0.25">
      <c r="A5165" s="169">
        <v>60721</v>
      </c>
      <c r="B5165" s="170" t="s">
        <v>3913</v>
      </c>
      <c r="C5165" s="170" t="s">
        <v>263</v>
      </c>
      <c r="D5165" s="170" t="s">
        <v>806</v>
      </c>
      <c r="E5165" s="170">
        <v>30000</v>
      </c>
      <c r="F5165" s="170">
        <v>1</v>
      </c>
      <c r="G5165" s="171">
        <v>5</v>
      </c>
      <c r="H5165" s="170" t="s">
        <v>1362</v>
      </c>
      <c r="I5165" s="171">
        <v>169.96</v>
      </c>
      <c r="J5165" s="169">
        <v>1</v>
      </c>
    </row>
    <row r="5166" spans="1:10" hidden="1" x14ac:dyDescent="0.25">
      <c r="A5166" s="169">
        <v>60724</v>
      </c>
      <c r="B5166" s="170" t="s">
        <v>3914</v>
      </c>
      <c r="C5166" s="170" t="s">
        <v>263</v>
      </c>
      <c r="D5166" s="170" t="s">
        <v>806</v>
      </c>
      <c r="E5166" s="170">
        <v>30000</v>
      </c>
      <c r="F5166" s="170">
        <v>1</v>
      </c>
      <c r="G5166" s="171">
        <v>5</v>
      </c>
      <c r="H5166" s="170" t="s">
        <v>1362</v>
      </c>
      <c r="I5166" s="171">
        <v>169.96</v>
      </c>
      <c r="J5166" s="169">
        <v>1</v>
      </c>
    </row>
    <row r="5167" spans="1:10" hidden="1" x14ac:dyDescent="0.25">
      <c r="A5167" s="169">
        <v>60724</v>
      </c>
      <c r="B5167" s="170" t="s">
        <v>3914</v>
      </c>
      <c r="C5167" s="170" t="s">
        <v>263</v>
      </c>
      <c r="D5167" s="170" t="s">
        <v>806</v>
      </c>
      <c r="E5167" s="170">
        <v>30000</v>
      </c>
      <c r="F5167" s="170">
        <v>1</v>
      </c>
      <c r="G5167" s="171">
        <v>5</v>
      </c>
      <c r="H5167" s="170" t="s">
        <v>1362</v>
      </c>
      <c r="I5167" s="171">
        <v>169.96</v>
      </c>
      <c r="J5167" s="169">
        <v>1</v>
      </c>
    </row>
    <row r="5168" spans="1:10" hidden="1" x14ac:dyDescent="0.25">
      <c r="A5168" s="169">
        <v>60728</v>
      </c>
      <c r="B5168" s="170" t="s">
        <v>3915</v>
      </c>
      <c r="C5168" s="170" t="s">
        <v>11</v>
      </c>
      <c r="D5168" s="170" t="s">
        <v>12</v>
      </c>
      <c r="E5168" s="170">
        <v>473</v>
      </c>
      <c r="F5168" s="170">
        <v>24</v>
      </c>
      <c r="G5168" s="171">
        <v>5.0999999999999996</v>
      </c>
      <c r="H5168" s="170" t="s">
        <v>1362</v>
      </c>
      <c r="I5168" s="171">
        <v>4</v>
      </c>
      <c r="J5168" s="169">
        <v>1</v>
      </c>
    </row>
    <row r="5169" spans="1:10" hidden="1" x14ac:dyDescent="0.25">
      <c r="A5169" s="169">
        <v>60728</v>
      </c>
      <c r="B5169" s="170" t="s">
        <v>3915</v>
      </c>
      <c r="C5169" s="170" t="s">
        <v>11</v>
      </c>
      <c r="D5169" s="170" t="s">
        <v>12</v>
      </c>
      <c r="E5169" s="170">
        <v>473</v>
      </c>
      <c r="F5169" s="170">
        <v>24</v>
      </c>
      <c r="G5169" s="171">
        <v>5.0999999999999996</v>
      </c>
      <c r="H5169" s="170" t="s">
        <v>1362</v>
      </c>
      <c r="I5169" s="171">
        <v>4</v>
      </c>
      <c r="J5169" s="169">
        <v>1</v>
      </c>
    </row>
    <row r="5170" spans="1:10" hidden="1" x14ac:dyDescent="0.25">
      <c r="A5170" s="169">
        <v>60729</v>
      </c>
      <c r="B5170" s="170" t="s">
        <v>3916</v>
      </c>
      <c r="C5170" s="170" t="s">
        <v>15</v>
      </c>
      <c r="D5170" s="170" t="s">
        <v>16</v>
      </c>
      <c r="E5170" s="170">
        <v>750</v>
      </c>
      <c r="F5170" s="170">
        <v>12</v>
      </c>
      <c r="G5170" s="171">
        <v>40</v>
      </c>
      <c r="H5170" s="170" t="s">
        <v>20</v>
      </c>
      <c r="I5170" s="171">
        <v>59.99</v>
      </c>
      <c r="J5170" s="169">
        <v>1</v>
      </c>
    </row>
    <row r="5171" spans="1:10" hidden="1" x14ac:dyDescent="0.25">
      <c r="A5171" s="169">
        <v>60765</v>
      </c>
      <c r="B5171" s="170" t="s">
        <v>3917</v>
      </c>
      <c r="C5171" s="170" t="s">
        <v>24</v>
      </c>
      <c r="D5171" s="170" t="s">
        <v>34</v>
      </c>
      <c r="E5171" s="170">
        <v>750</v>
      </c>
      <c r="F5171" s="170">
        <v>12</v>
      </c>
      <c r="G5171" s="171">
        <v>14.5</v>
      </c>
      <c r="H5171" s="170" t="s">
        <v>35</v>
      </c>
      <c r="I5171" s="171">
        <v>54.99</v>
      </c>
      <c r="J5171" s="169">
        <v>1</v>
      </c>
    </row>
    <row r="5172" spans="1:10" hidden="1" x14ac:dyDescent="0.25">
      <c r="A5172" s="169">
        <v>60777</v>
      </c>
      <c r="B5172" s="170" t="s">
        <v>3918</v>
      </c>
      <c r="C5172" s="170" t="s">
        <v>11</v>
      </c>
      <c r="D5172" s="170" t="s">
        <v>267</v>
      </c>
      <c r="E5172" s="170">
        <v>473</v>
      </c>
      <c r="F5172" s="170">
        <v>24</v>
      </c>
      <c r="G5172" s="171">
        <v>5.5</v>
      </c>
      <c r="H5172" s="170" t="s">
        <v>1324</v>
      </c>
      <c r="I5172" s="171">
        <v>4.8</v>
      </c>
      <c r="J5172" s="169">
        <v>1</v>
      </c>
    </row>
    <row r="5173" spans="1:10" hidden="1" x14ac:dyDescent="0.25">
      <c r="A5173" s="169">
        <v>60777</v>
      </c>
      <c r="B5173" s="170" t="s">
        <v>3918</v>
      </c>
      <c r="C5173" s="170" t="s">
        <v>11</v>
      </c>
      <c r="D5173" s="170" t="s">
        <v>267</v>
      </c>
      <c r="E5173" s="170">
        <v>473</v>
      </c>
      <c r="F5173" s="170">
        <v>24</v>
      </c>
      <c r="G5173" s="171">
        <v>5.5</v>
      </c>
      <c r="H5173" s="170" t="s">
        <v>1324</v>
      </c>
      <c r="I5173" s="171">
        <v>4.8</v>
      </c>
      <c r="J5173" s="169">
        <v>1</v>
      </c>
    </row>
    <row r="5174" spans="1:10" hidden="1" x14ac:dyDescent="0.25">
      <c r="A5174" s="169">
        <v>60779</v>
      </c>
      <c r="B5174" s="170" t="s">
        <v>3919</v>
      </c>
      <c r="C5174" s="170" t="s">
        <v>263</v>
      </c>
      <c r="D5174" s="170" t="s">
        <v>806</v>
      </c>
      <c r="E5174" s="170">
        <v>355</v>
      </c>
      <c r="F5174" s="170">
        <v>24</v>
      </c>
      <c r="G5174" s="171">
        <v>5</v>
      </c>
      <c r="H5174" s="170" t="s">
        <v>1362</v>
      </c>
      <c r="I5174" s="171">
        <v>3.69</v>
      </c>
      <c r="J5174" s="169">
        <v>1</v>
      </c>
    </row>
    <row r="5175" spans="1:10" hidden="1" x14ac:dyDescent="0.25">
      <c r="A5175" s="169">
        <v>60779</v>
      </c>
      <c r="B5175" s="170" t="s">
        <v>3919</v>
      </c>
      <c r="C5175" s="170" t="s">
        <v>263</v>
      </c>
      <c r="D5175" s="170" t="s">
        <v>806</v>
      </c>
      <c r="E5175" s="170">
        <v>355</v>
      </c>
      <c r="F5175" s="170">
        <v>24</v>
      </c>
      <c r="G5175" s="171">
        <v>5</v>
      </c>
      <c r="H5175" s="170" t="s">
        <v>1362</v>
      </c>
      <c r="I5175" s="171">
        <v>3.69</v>
      </c>
      <c r="J5175" s="169">
        <v>1</v>
      </c>
    </row>
    <row r="5176" spans="1:10" hidden="1" x14ac:dyDescent="0.25">
      <c r="A5176" s="169">
        <v>60798</v>
      </c>
      <c r="B5176" s="170" t="s">
        <v>3920</v>
      </c>
      <c r="C5176" s="170" t="s">
        <v>24</v>
      </c>
      <c r="D5176" s="170" t="s">
        <v>68</v>
      </c>
      <c r="E5176" s="170">
        <v>750</v>
      </c>
      <c r="F5176" s="170">
        <v>12</v>
      </c>
      <c r="G5176" s="171">
        <v>14.5</v>
      </c>
      <c r="H5176" s="170" t="s">
        <v>32</v>
      </c>
      <c r="I5176" s="171">
        <v>26.99</v>
      </c>
      <c r="J5176" s="169">
        <v>1</v>
      </c>
    </row>
    <row r="5177" spans="1:10" hidden="1" x14ac:dyDescent="0.25">
      <c r="A5177" s="169">
        <v>60813</v>
      </c>
      <c r="B5177" s="170" t="s">
        <v>3921</v>
      </c>
      <c r="C5177" s="170" t="s">
        <v>24</v>
      </c>
      <c r="D5177" s="170" t="s">
        <v>34</v>
      </c>
      <c r="E5177" s="170">
        <v>750</v>
      </c>
      <c r="F5177" s="170">
        <v>6</v>
      </c>
      <c r="G5177" s="171">
        <v>13</v>
      </c>
      <c r="H5177" s="170" t="s">
        <v>200</v>
      </c>
      <c r="I5177" s="171">
        <v>143.88999999999999</v>
      </c>
      <c r="J5177" s="169">
        <v>1</v>
      </c>
    </row>
    <row r="5178" spans="1:10" hidden="1" x14ac:dyDescent="0.25">
      <c r="A5178" s="169">
        <v>60826</v>
      </c>
      <c r="B5178" s="170" t="s">
        <v>3922</v>
      </c>
      <c r="C5178" s="170" t="s">
        <v>263</v>
      </c>
      <c r="D5178" s="170" t="s">
        <v>935</v>
      </c>
      <c r="E5178" s="170">
        <v>2840</v>
      </c>
      <c r="F5178" s="170">
        <v>3</v>
      </c>
      <c r="G5178" s="171">
        <v>5</v>
      </c>
      <c r="H5178" s="170" t="s">
        <v>1615</v>
      </c>
      <c r="I5178" s="171">
        <v>29.98</v>
      </c>
      <c r="J5178" s="169">
        <v>8</v>
      </c>
    </row>
    <row r="5179" spans="1:10" hidden="1" x14ac:dyDescent="0.25">
      <c r="A5179" s="169">
        <v>60865</v>
      </c>
      <c r="B5179" s="170" t="s">
        <v>3923</v>
      </c>
      <c r="C5179" s="170" t="s">
        <v>11</v>
      </c>
      <c r="D5179" s="170" t="s">
        <v>474</v>
      </c>
      <c r="E5179" s="170">
        <v>473</v>
      </c>
      <c r="F5179" s="170">
        <v>24</v>
      </c>
      <c r="G5179" s="171">
        <v>4.5</v>
      </c>
      <c r="H5179" s="170" t="s">
        <v>1662</v>
      </c>
      <c r="I5179" s="171">
        <v>4.29</v>
      </c>
      <c r="J5179" s="169">
        <v>1</v>
      </c>
    </row>
    <row r="5180" spans="1:10" hidden="1" x14ac:dyDescent="0.25">
      <c r="A5180" s="169">
        <v>60865</v>
      </c>
      <c r="B5180" s="170" t="s">
        <v>3923</v>
      </c>
      <c r="C5180" s="170" t="s">
        <v>11</v>
      </c>
      <c r="D5180" s="170" t="s">
        <v>474</v>
      </c>
      <c r="E5180" s="170">
        <v>473</v>
      </c>
      <c r="F5180" s="170">
        <v>24</v>
      </c>
      <c r="G5180" s="171">
        <v>4.5</v>
      </c>
      <c r="H5180" s="170" t="s">
        <v>1662</v>
      </c>
      <c r="I5180" s="171">
        <v>4.29</v>
      </c>
      <c r="J5180" s="169">
        <v>1</v>
      </c>
    </row>
    <row r="5181" spans="1:10" hidden="1" x14ac:dyDescent="0.25">
      <c r="A5181" s="169">
        <v>60867</v>
      </c>
      <c r="B5181" s="170" t="s">
        <v>3924</v>
      </c>
      <c r="C5181" s="170" t="s">
        <v>11</v>
      </c>
      <c r="D5181" s="170" t="s">
        <v>267</v>
      </c>
      <c r="E5181" s="170">
        <v>473</v>
      </c>
      <c r="F5181" s="170">
        <v>24</v>
      </c>
      <c r="G5181" s="171">
        <v>4.5</v>
      </c>
      <c r="H5181" s="170" t="s">
        <v>1662</v>
      </c>
      <c r="I5181" s="171">
        <v>4.29</v>
      </c>
      <c r="J5181" s="169">
        <v>1</v>
      </c>
    </row>
    <row r="5182" spans="1:10" hidden="1" x14ac:dyDescent="0.25">
      <c r="A5182" s="169">
        <v>60867</v>
      </c>
      <c r="B5182" s="170" t="s">
        <v>3924</v>
      </c>
      <c r="C5182" s="170" t="s">
        <v>11</v>
      </c>
      <c r="D5182" s="170" t="s">
        <v>267</v>
      </c>
      <c r="E5182" s="170">
        <v>473</v>
      </c>
      <c r="F5182" s="170">
        <v>24</v>
      </c>
      <c r="G5182" s="171">
        <v>4.5</v>
      </c>
      <c r="H5182" s="170" t="s">
        <v>1662</v>
      </c>
      <c r="I5182" s="171">
        <v>4.29</v>
      </c>
      <c r="J5182" s="169">
        <v>1</v>
      </c>
    </row>
    <row r="5183" spans="1:10" hidden="1" x14ac:dyDescent="0.25">
      <c r="A5183" s="169">
        <v>60870</v>
      </c>
      <c r="B5183" s="170" t="s">
        <v>3925</v>
      </c>
      <c r="C5183" s="170" t="s">
        <v>11</v>
      </c>
      <c r="D5183" s="170" t="s">
        <v>303</v>
      </c>
      <c r="E5183" s="170">
        <v>473</v>
      </c>
      <c r="F5183" s="170">
        <v>24</v>
      </c>
      <c r="G5183" s="171">
        <v>10.1</v>
      </c>
      <c r="H5183" s="170" t="s">
        <v>1053</v>
      </c>
      <c r="I5183" s="171">
        <v>4.99</v>
      </c>
      <c r="J5183" s="169">
        <v>1</v>
      </c>
    </row>
    <row r="5184" spans="1:10" hidden="1" x14ac:dyDescent="0.25">
      <c r="A5184" s="169">
        <v>60870</v>
      </c>
      <c r="B5184" s="170" t="s">
        <v>3925</v>
      </c>
      <c r="C5184" s="170" t="s">
        <v>11</v>
      </c>
      <c r="D5184" s="170" t="s">
        <v>303</v>
      </c>
      <c r="E5184" s="170">
        <v>473</v>
      </c>
      <c r="F5184" s="170">
        <v>24</v>
      </c>
      <c r="G5184" s="171">
        <v>10.1</v>
      </c>
      <c r="H5184" s="170" t="s">
        <v>1053</v>
      </c>
      <c r="I5184" s="171">
        <v>4.99</v>
      </c>
      <c r="J5184" s="169">
        <v>1</v>
      </c>
    </row>
    <row r="5185" spans="1:10" hidden="1" x14ac:dyDescent="0.25">
      <c r="A5185" s="169">
        <v>60873</v>
      </c>
      <c r="B5185" s="170" t="s">
        <v>3926</v>
      </c>
      <c r="C5185" s="170" t="s">
        <v>24</v>
      </c>
      <c r="D5185" s="170" t="s">
        <v>34</v>
      </c>
      <c r="E5185" s="170">
        <v>750</v>
      </c>
      <c r="F5185" s="170">
        <v>12</v>
      </c>
      <c r="G5185" s="171">
        <v>13</v>
      </c>
      <c r="H5185" s="170" t="s">
        <v>182</v>
      </c>
      <c r="I5185" s="171">
        <v>14.99</v>
      </c>
      <c r="J5185" s="169">
        <v>1</v>
      </c>
    </row>
    <row r="5186" spans="1:10" hidden="1" x14ac:dyDescent="0.25">
      <c r="A5186" s="169">
        <v>60878</v>
      </c>
      <c r="B5186" s="170" t="s">
        <v>3927</v>
      </c>
      <c r="C5186" s="170" t="s">
        <v>11</v>
      </c>
      <c r="D5186" s="170" t="s">
        <v>12</v>
      </c>
      <c r="E5186" s="170">
        <v>473</v>
      </c>
      <c r="F5186" s="170">
        <v>24</v>
      </c>
      <c r="G5186" s="171">
        <v>6</v>
      </c>
      <c r="H5186" s="170" t="s">
        <v>1391</v>
      </c>
      <c r="I5186" s="171">
        <v>4.1100000000000003</v>
      </c>
      <c r="J5186" s="169">
        <v>1</v>
      </c>
    </row>
    <row r="5187" spans="1:10" hidden="1" x14ac:dyDescent="0.25">
      <c r="A5187" s="169">
        <v>60878</v>
      </c>
      <c r="B5187" s="170" t="s">
        <v>3927</v>
      </c>
      <c r="C5187" s="170" t="s">
        <v>11</v>
      </c>
      <c r="D5187" s="170" t="s">
        <v>12</v>
      </c>
      <c r="E5187" s="170">
        <v>473</v>
      </c>
      <c r="F5187" s="170">
        <v>24</v>
      </c>
      <c r="G5187" s="171">
        <v>6</v>
      </c>
      <c r="H5187" s="170" t="s">
        <v>1391</v>
      </c>
      <c r="I5187" s="171">
        <v>4.1100000000000003</v>
      </c>
      <c r="J5187" s="169">
        <v>1</v>
      </c>
    </row>
    <row r="5188" spans="1:10" hidden="1" x14ac:dyDescent="0.25">
      <c r="A5188" s="169">
        <v>60882</v>
      </c>
      <c r="B5188" s="170" t="s">
        <v>3928</v>
      </c>
      <c r="C5188" s="170" t="s">
        <v>24</v>
      </c>
      <c r="D5188" s="170" t="s">
        <v>25</v>
      </c>
      <c r="E5188" s="170">
        <v>750</v>
      </c>
      <c r="F5188" s="170">
        <v>12</v>
      </c>
      <c r="G5188" s="171">
        <v>12</v>
      </c>
      <c r="H5188" s="170" t="s">
        <v>26</v>
      </c>
      <c r="I5188" s="171">
        <v>17.989999999999998</v>
      </c>
      <c r="J5188" s="169">
        <v>1</v>
      </c>
    </row>
    <row r="5189" spans="1:10" hidden="1" x14ac:dyDescent="0.25">
      <c r="A5189" s="169">
        <v>60923</v>
      </c>
      <c r="B5189" s="170" t="s">
        <v>3929</v>
      </c>
      <c r="C5189" s="170" t="s">
        <v>11</v>
      </c>
      <c r="D5189" s="170" t="s">
        <v>474</v>
      </c>
      <c r="E5189" s="170">
        <v>1892</v>
      </c>
      <c r="F5189" s="170">
        <v>6</v>
      </c>
      <c r="G5189" s="171">
        <v>9</v>
      </c>
      <c r="H5189" s="170" t="s">
        <v>1623</v>
      </c>
      <c r="I5189" s="171">
        <v>14.99</v>
      </c>
      <c r="J5189" s="169">
        <v>4</v>
      </c>
    </row>
    <row r="5190" spans="1:10" hidden="1" x14ac:dyDescent="0.25">
      <c r="A5190" s="169">
        <v>60923</v>
      </c>
      <c r="B5190" s="170" t="s">
        <v>3929</v>
      </c>
      <c r="C5190" s="170" t="s">
        <v>11</v>
      </c>
      <c r="D5190" s="170" t="s">
        <v>474</v>
      </c>
      <c r="E5190" s="170">
        <v>1892</v>
      </c>
      <c r="F5190" s="170">
        <v>6</v>
      </c>
      <c r="G5190" s="171">
        <v>9</v>
      </c>
      <c r="H5190" s="170" t="s">
        <v>1623</v>
      </c>
      <c r="I5190" s="171">
        <v>14.99</v>
      </c>
      <c r="J5190" s="169">
        <v>4</v>
      </c>
    </row>
    <row r="5191" spans="1:10" hidden="1" x14ac:dyDescent="0.25">
      <c r="A5191" s="169">
        <v>60930</v>
      </c>
      <c r="B5191" s="170" t="s">
        <v>3930</v>
      </c>
      <c r="C5191" s="170" t="s">
        <v>24</v>
      </c>
      <c r="D5191" s="170" t="s">
        <v>34</v>
      </c>
      <c r="E5191" s="170">
        <v>750</v>
      </c>
      <c r="F5191" s="170">
        <v>6</v>
      </c>
      <c r="G5191" s="171">
        <v>13</v>
      </c>
      <c r="H5191" s="170" t="s">
        <v>200</v>
      </c>
      <c r="I5191" s="171">
        <v>1233.76</v>
      </c>
      <c r="J5191" s="169">
        <v>1</v>
      </c>
    </row>
    <row r="5192" spans="1:10" hidden="1" x14ac:dyDescent="0.25">
      <c r="A5192" s="169">
        <v>60931</v>
      </c>
      <c r="B5192" s="170" t="s">
        <v>3931</v>
      </c>
      <c r="C5192" s="170" t="s">
        <v>24</v>
      </c>
      <c r="D5192" s="170" t="s">
        <v>34</v>
      </c>
      <c r="E5192" s="170">
        <v>750</v>
      </c>
      <c r="F5192" s="170">
        <v>6</v>
      </c>
      <c r="G5192" s="171">
        <v>13</v>
      </c>
      <c r="H5192" s="170" t="s">
        <v>200</v>
      </c>
      <c r="I5192" s="171">
        <v>235.99</v>
      </c>
      <c r="J5192" s="169">
        <v>1</v>
      </c>
    </row>
    <row r="5193" spans="1:10" hidden="1" x14ac:dyDescent="0.25">
      <c r="A5193" s="169">
        <v>60932</v>
      </c>
      <c r="B5193" s="170" t="s">
        <v>3932</v>
      </c>
      <c r="C5193" s="170" t="s">
        <v>24</v>
      </c>
      <c r="D5193" s="170" t="s">
        <v>34</v>
      </c>
      <c r="E5193" s="170">
        <v>750</v>
      </c>
      <c r="F5193" s="170">
        <v>6</v>
      </c>
      <c r="G5193" s="171">
        <v>13</v>
      </c>
      <c r="H5193" s="170" t="s">
        <v>200</v>
      </c>
      <c r="I5193" s="171">
        <v>166.91</v>
      </c>
      <c r="J5193" s="169">
        <v>1</v>
      </c>
    </row>
    <row r="5194" spans="1:10" hidden="1" x14ac:dyDescent="0.25">
      <c r="A5194" s="169">
        <v>60934</v>
      </c>
      <c r="B5194" s="170" t="s">
        <v>3933</v>
      </c>
      <c r="C5194" s="170" t="s">
        <v>24</v>
      </c>
      <c r="D5194" s="170" t="s">
        <v>34</v>
      </c>
      <c r="E5194" s="170">
        <v>750</v>
      </c>
      <c r="F5194" s="170">
        <v>6</v>
      </c>
      <c r="G5194" s="171">
        <v>13</v>
      </c>
      <c r="H5194" s="170" t="s">
        <v>200</v>
      </c>
      <c r="I5194" s="171">
        <v>105.51</v>
      </c>
      <c r="J5194" s="169">
        <v>1</v>
      </c>
    </row>
    <row r="5195" spans="1:10" hidden="1" x14ac:dyDescent="0.25">
      <c r="A5195" s="169">
        <v>60935</v>
      </c>
      <c r="B5195" s="170" t="s">
        <v>3934</v>
      </c>
      <c r="C5195" s="170" t="s">
        <v>24</v>
      </c>
      <c r="D5195" s="170" t="s">
        <v>34</v>
      </c>
      <c r="E5195" s="170">
        <v>750</v>
      </c>
      <c r="F5195" s="170">
        <v>6</v>
      </c>
      <c r="G5195" s="171">
        <v>13</v>
      </c>
      <c r="H5195" s="170" t="s">
        <v>200</v>
      </c>
      <c r="I5195" s="171">
        <v>63.3</v>
      </c>
      <c r="J5195" s="169">
        <v>1</v>
      </c>
    </row>
    <row r="5196" spans="1:10" hidden="1" x14ac:dyDescent="0.25">
      <c r="A5196" s="169">
        <v>60936</v>
      </c>
      <c r="B5196" s="170" t="s">
        <v>3935</v>
      </c>
      <c r="C5196" s="170" t="s">
        <v>24</v>
      </c>
      <c r="D5196" s="170" t="s">
        <v>34</v>
      </c>
      <c r="E5196" s="170">
        <v>750</v>
      </c>
      <c r="F5196" s="170">
        <v>6</v>
      </c>
      <c r="G5196" s="171">
        <v>13</v>
      </c>
      <c r="H5196" s="170" t="s">
        <v>200</v>
      </c>
      <c r="I5196" s="171">
        <v>46.35</v>
      </c>
      <c r="J5196" s="169">
        <v>1</v>
      </c>
    </row>
    <row r="5197" spans="1:10" hidden="1" x14ac:dyDescent="0.25">
      <c r="A5197" s="169">
        <v>60938</v>
      </c>
      <c r="B5197" s="170" t="s">
        <v>3936</v>
      </c>
      <c r="C5197" s="170" t="s">
        <v>11</v>
      </c>
      <c r="D5197" s="170" t="s">
        <v>267</v>
      </c>
      <c r="E5197" s="170">
        <v>473</v>
      </c>
      <c r="F5197" s="170">
        <v>24</v>
      </c>
      <c r="G5197" s="171">
        <v>5</v>
      </c>
      <c r="H5197" s="170" t="s">
        <v>1391</v>
      </c>
      <c r="I5197" s="171">
        <v>3.96</v>
      </c>
      <c r="J5197" s="169">
        <v>1</v>
      </c>
    </row>
    <row r="5198" spans="1:10" hidden="1" x14ac:dyDescent="0.25">
      <c r="A5198" s="169">
        <v>60938</v>
      </c>
      <c r="B5198" s="170" t="s">
        <v>3936</v>
      </c>
      <c r="C5198" s="170" t="s">
        <v>11</v>
      </c>
      <c r="D5198" s="170" t="s">
        <v>267</v>
      </c>
      <c r="E5198" s="170">
        <v>473</v>
      </c>
      <c r="F5198" s="170">
        <v>24</v>
      </c>
      <c r="G5198" s="171">
        <v>5</v>
      </c>
      <c r="H5198" s="170" t="s">
        <v>1391</v>
      </c>
      <c r="I5198" s="171">
        <v>3.96</v>
      </c>
      <c r="J5198" s="169">
        <v>1</v>
      </c>
    </row>
    <row r="5199" spans="1:10" hidden="1" x14ac:dyDescent="0.25">
      <c r="A5199" s="169">
        <v>60939</v>
      </c>
      <c r="B5199" s="170" t="s">
        <v>3937</v>
      </c>
      <c r="C5199" s="170" t="s">
        <v>24</v>
      </c>
      <c r="D5199" s="170" t="s">
        <v>34</v>
      </c>
      <c r="E5199" s="170">
        <v>750</v>
      </c>
      <c r="F5199" s="170">
        <v>6</v>
      </c>
      <c r="G5199" s="171">
        <v>13</v>
      </c>
      <c r="H5199" s="170" t="s">
        <v>200</v>
      </c>
      <c r="I5199" s="171">
        <v>105.51</v>
      </c>
      <c r="J5199" s="169">
        <v>1</v>
      </c>
    </row>
    <row r="5200" spans="1:10" hidden="1" x14ac:dyDescent="0.25">
      <c r="A5200" s="169">
        <v>60940</v>
      </c>
      <c r="B5200" s="170" t="s">
        <v>3938</v>
      </c>
      <c r="C5200" s="170" t="s">
        <v>24</v>
      </c>
      <c r="D5200" s="170" t="s">
        <v>34</v>
      </c>
      <c r="E5200" s="170">
        <v>750</v>
      </c>
      <c r="F5200" s="170">
        <v>6</v>
      </c>
      <c r="G5200" s="171">
        <v>13</v>
      </c>
      <c r="H5200" s="170" t="s">
        <v>200</v>
      </c>
      <c r="I5200" s="171">
        <v>1041.8800000000001</v>
      </c>
      <c r="J5200" s="169">
        <v>1</v>
      </c>
    </row>
    <row r="5201" spans="1:10" hidden="1" x14ac:dyDescent="0.25">
      <c r="A5201" s="169">
        <v>60941</v>
      </c>
      <c r="B5201" s="170" t="s">
        <v>3939</v>
      </c>
      <c r="C5201" s="170" t="s">
        <v>24</v>
      </c>
      <c r="D5201" s="170" t="s">
        <v>34</v>
      </c>
      <c r="E5201" s="170">
        <v>750</v>
      </c>
      <c r="F5201" s="170">
        <v>6</v>
      </c>
      <c r="G5201" s="171">
        <v>13</v>
      </c>
      <c r="H5201" s="170" t="s">
        <v>200</v>
      </c>
      <c r="I5201" s="171">
        <v>61.38</v>
      </c>
      <c r="J5201" s="169">
        <v>1</v>
      </c>
    </row>
    <row r="5202" spans="1:10" hidden="1" x14ac:dyDescent="0.25">
      <c r="A5202" s="169">
        <v>60942</v>
      </c>
      <c r="B5202" s="170" t="s">
        <v>3940</v>
      </c>
      <c r="C5202" s="170" t="s">
        <v>24</v>
      </c>
      <c r="D5202" s="170" t="s">
        <v>34</v>
      </c>
      <c r="E5202" s="170">
        <v>750</v>
      </c>
      <c r="F5202" s="170">
        <v>6</v>
      </c>
      <c r="G5202" s="171">
        <v>13</v>
      </c>
      <c r="H5202" s="170" t="s">
        <v>200</v>
      </c>
      <c r="I5202" s="171">
        <v>61.38</v>
      </c>
      <c r="J5202" s="169">
        <v>1</v>
      </c>
    </row>
    <row r="5203" spans="1:10" hidden="1" x14ac:dyDescent="0.25">
      <c r="A5203" s="169">
        <v>60943</v>
      </c>
      <c r="B5203" s="170" t="s">
        <v>3941</v>
      </c>
      <c r="C5203" s="170" t="s">
        <v>24</v>
      </c>
      <c r="D5203" s="170" t="s">
        <v>34</v>
      </c>
      <c r="E5203" s="170">
        <v>750</v>
      </c>
      <c r="F5203" s="170">
        <v>6</v>
      </c>
      <c r="G5203" s="171">
        <v>13</v>
      </c>
      <c r="H5203" s="170" t="s">
        <v>200</v>
      </c>
      <c r="I5203" s="171">
        <v>197.61</v>
      </c>
      <c r="J5203" s="169">
        <v>1</v>
      </c>
    </row>
    <row r="5204" spans="1:10" hidden="1" x14ac:dyDescent="0.25">
      <c r="A5204" s="169">
        <v>60944</v>
      </c>
      <c r="B5204" s="170" t="s">
        <v>3942</v>
      </c>
      <c r="C5204" s="170" t="s">
        <v>24</v>
      </c>
      <c r="D5204" s="170" t="s">
        <v>34</v>
      </c>
      <c r="E5204" s="170">
        <v>750</v>
      </c>
      <c r="F5204" s="170">
        <v>6</v>
      </c>
      <c r="G5204" s="171">
        <v>13</v>
      </c>
      <c r="H5204" s="170" t="s">
        <v>200</v>
      </c>
      <c r="I5204" s="171">
        <v>124.7</v>
      </c>
      <c r="J5204" s="169">
        <v>1</v>
      </c>
    </row>
    <row r="5205" spans="1:10" hidden="1" x14ac:dyDescent="0.25">
      <c r="A5205" s="169">
        <v>60946</v>
      </c>
      <c r="B5205" s="170" t="s">
        <v>3943</v>
      </c>
      <c r="C5205" s="170" t="s">
        <v>24</v>
      </c>
      <c r="D5205" s="170" t="s">
        <v>34</v>
      </c>
      <c r="E5205" s="170">
        <v>750</v>
      </c>
      <c r="F5205" s="170">
        <v>6</v>
      </c>
      <c r="G5205" s="171">
        <v>13</v>
      </c>
      <c r="H5205" s="170" t="s">
        <v>200</v>
      </c>
      <c r="I5205" s="171">
        <v>120.86</v>
      </c>
      <c r="J5205" s="169">
        <v>1</v>
      </c>
    </row>
    <row r="5206" spans="1:10" hidden="1" x14ac:dyDescent="0.25">
      <c r="A5206" s="169">
        <v>60947</v>
      </c>
      <c r="B5206" s="170" t="s">
        <v>3944</v>
      </c>
      <c r="C5206" s="170" t="s">
        <v>24</v>
      </c>
      <c r="D5206" s="170" t="s">
        <v>34</v>
      </c>
      <c r="E5206" s="170">
        <v>750</v>
      </c>
      <c r="F5206" s="170">
        <v>6</v>
      </c>
      <c r="G5206" s="171">
        <v>13</v>
      </c>
      <c r="H5206" s="170" t="s">
        <v>200</v>
      </c>
      <c r="I5206" s="171">
        <v>189.94</v>
      </c>
      <c r="J5206" s="169">
        <v>1</v>
      </c>
    </row>
    <row r="5207" spans="1:10" hidden="1" x14ac:dyDescent="0.25">
      <c r="A5207" s="169">
        <v>60948</v>
      </c>
      <c r="B5207" s="170" t="s">
        <v>3945</v>
      </c>
      <c r="C5207" s="170" t="s">
        <v>24</v>
      </c>
      <c r="D5207" s="170" t="s">
        <v>34</v>
      </c>
      <c r="E5207" s="170">
        <v>750</v>
      </c>
      <c r="F5207" s="170">
        <v>6</v>
      </c>
      <c r="G5207" s="171">
        <v>13</v>
      </c>
      <c r="H5207" s="170" t="s">
        <v>200</v>
      </c>
      <c r="I5207" s="171">
        <v>97.83</v>
      </c>
      <c r="J5207" s="169">
        <v>1</v>
      </c>
    </row>
    <row r="5208" spans="1:10" hidden="1" x14ac:dyDescent="0.25">
      <c r="A5208" s="169">
        <v>60949</v>
      </c>
      <c r="B5208" s="170" t="s">
        <v>3946</v>
      </c>
      <c r="C5208" s="170" t="s">
        <v>24</v>
      </c>
      <c r="D5208" s="170" t="s">
        <v>34</v>
      </c>
      <c r="E5208" s="170">
        <v>750</v>
      </c>
      <c r="F5208" s="170">
        <v>6</v>
      </c>
      <c r="G5208" s="171">
        <v>13</v>
      </c>
      <c r="H5208" s="170" t="s">
        <v>200</v>
      </c>
      <c r="I5208" s="171">
        <v>174.59</v>
      </c>
      <c r="J5208" s="169">
        <v>1</v>
      </c>
    </row>
    <row r="5209" spans="1:10" hidden="1" x14ac:dyDescent="0.25">
      <c r="A5209" s="169">
        <v>60951</v>
      </c>
      <c r="B5209" s="170" t="s">
        <v>3947</v>
      </c>
      <c r="C5209" s="170" t="s">
        <v>24</v>
      </c>
      <c r="D5209" s="170" t="s">
        <v>34</v>
      </c>
      <c r="E5209" s="170">
        <v>750</v>
      </c>
      <c r="F5209" s="170">
        <v>6</v>
      </c>
      <c r="G5209" s="171">
        <v>13</v>
      </c>
      <c r="H5209" s="170" t="s">
        <v>200</v>
      </c>
      <c r="I5209" s="171">
        <v>427.87</v>
      </c>
      <c r="J5209" s="169">
        <v>1</v>
      </c>
    </row>
    <row r="5210" spans="1:10" hidden="1" x14ac:dyDescent="0.25">
      <c r="A5210" s="169">
        <v>60952</v>
      </c>
      <c r="B5210" s="170" t="s">
        <v>3948</v>
      </c>
      <c r="C5210" s="170" t="s">
        <v>11</v>
      </c>
      <c r="D5210" s="170" t="s">
        <v>12</v>
      </c>
      <c r="E5210" s="170">
        <v>473</v>
      </c>
      <c r="F5210" s="170">
        <v>24</v>
      </c>
      <c r="G5210" s="171">
        <v>6.2</v>
      </c>
      <c r="H5210" s="170" t="s">
        <v>2850</v>
      </c>
      <c r="I5210" s="171">
        <v>4.5</v>
      </c>
      <c r="J5210" s="169">
        <v>1</v>
      </c>
    </row>
    <row r="5211" spans="1:10" hidden="1" x14ac:dyDescent="0.25">
      <c r="A5211" s="169">
        <v>60952</v>
      </c>
      <c r="B5211" s="170" t="s">
        <v>3948</v>
      </c>
      <c r="C5211" s="170" t="s">
        <v>11</v>
      </c>
      <c r="D5211" s="170" t="s">
        <v>12</v>
      </c>
      <c r="E5211" s="170">
        <v>473</v>
      </c>
      <c r="F5211" s="170">
        <v>24</v>
      </c>
      <c r="G5211" s="171">
        <v>6.2</v>
      </c>
      <c r="H5211" s="170" t="s">
        <v>2850</v>
      </c>
      <c r="I5211" s="171">
        <v>4.5</v>
      </c>
      <c r="J5211" s="169">
        <v>1</v>
      </c>
    </row>
    <row r="5212" spans="1:10" hidden="1" x14ac:dyDescent="0.25">
      <c r="A5212" s="169">
        <v>60953</v>
      </c>
      <c r="B5212" s="170" t="s">
        <v>3949</v>
      </c>
      <c r="C5212" s="170" t="s">
        <v>24</v>
      </c>
      <c r="D5212" s="170" t="s">
        <v>34</v>
      </c>
      <c r="E5212" s="170">
        <v>750</v>
      </c>
      <c r="F5212" s="170">
        <v>6</v>
      </c>
      <c r="G5212" s="171">
        <v>13</v>
      </c>
      <c r="H5212" s="170" t="s">
        <v>200</v>
      </c>
      <c r="I5212" s="171">
        <v>109.35</v>
      </c>
      <c r="J5212" s="169">
        <v>1</v>
      </c>
    </row>
    <row r="5213" spans="1:10" hidden="1" x14ac:dyDescent="0.25">
      <c r="A5213" s="169">
        <v>60956</v>
      </c>
      <c r="B5213" s="170" t="s">
        <v>3950</v>
      </c>
      <c r="C5213" s="170" t="s">
        <v>24</v>
      </c>
      <c r="D5213" s="170" t="s">
        <v>34</v>
      </c>
      <c r="E5213" s="170">
        <v>750</v>
      </c>
      <c r="F5213" s="170">
        <v>12</v>
      </c>
      <c r="G5213" s="171">
        <v>13</v>
      </c>
      <c r="H5213" s="170" t="s">
        <v>200</v>
      </c>
      <c r="I5213" s="171">
        <v>39.15</v>
      </c>
      <c r="J5213" s="169">
        <v>1</v>
      </c>
    </row>
    <row r="5214" spans="1:10" hidden="1" x14ac:dyDescent="0.25">
      <c r="A5214" s="169">
        <v>60968</v>
      </c>
      <c r="B5214" s="170" t="s">
        <v>3951</v>
      </c>
      <c r="C5214" s="170" t="s">
        <v>24</v>
      </c>
      <c r="D5214" s="170" t="s">
        <v>34</v>
      </c>
      <c r="E5214" s="170">
        <v>750</v>
      </c>
      <c r="F5214" s="170">
        <v>12</v>
      </c>
      <c r="G5214" s="171">
        <v>14</v>
      </c>
      <c r="H5214" s="170" t="s">
        <v>1214</v>
      </c>
      <c r="I5214" s="171">
        <v>15.99</v>
      </c>
      <c r="J5214" s="169">
        <v>1</v>
      </c>
    </row>
    <row r="5215" spans="1:10" hidden="1" x14ac:dyDescent="0.25">
      <c r="A5215" s="169">
        <v>60970</v>
      </c>
      <c r="B5215" s="170" t="s">
        <v>3952</v>
      </c>
      <c r="C5215" s="170" t="s">
        <v>11</v>
      </c>
      <c r="D5215" s="170" t="s">
        <v>12</v>
      </c>
      <c r="E5215" s="170">
        <v>473</v>
      </c>
      <c r="F5215" s="170">
        <v>24</v>
      </c>
      <c r="G5215" s="171">
        <v>5.25</v>
      </c>
      <c r="H5215" s="170" t="s">
        <v>1662</v>
      </c>
      <c r="I5215" s="171">
        <v>3.95</v>
      </c>
      <c r="J5215" s="169">
        <v>1</v>
      </c>
    </row>
    <row r="5216" spans="1:10" hidden="1" x14ac:dyDescent="0.25">
      <c r="A5216" s="169">
        <v>60970</v>
      </c>
      <c r="B5216" s="170" t="s">
        <v>3952</v>
      </c>
      <c r="C5216" s="170" t="s">
        <v>11</v>
      </c>
      <c r="D5216" s="170" t="s">
        <v>12</v>
      </c>
      <c r="E5216" s="170">
        <v>473</v>
      </c>
      <c r="F5216" s="170">
        <v>24</v>
      </c>
      <c r="G5216" s="171">
        <v>5.25</v>
      </c>
      <c r="H5216" s="170" t="s">
        <v>1662</v>
      </c>
      <c r="I5216" s="171">
        <v>3.95</v>
      </c>
      <c r="J5216" s="169">
        <v>1</v>
      </c>
    </row>
    <row r="5217" spans="1:10" hidden="1" x14ac:dyDescent="0.25">
      <c r="A5217" s="169">
        <v>60973</v>
      </c>
      <c r="B5217" s="170" t="s">
        <v>3953</v>
      </c>
      <c r="C5217" s="170" t="s">
        <v>11</v>
      </c>
      <c r="D5217" s="170" t="s">
        <v>12</v>
      </c>
      <c r="E5217" s="170">
        <v>473</v>
      </c>
      <c r="F5217" s="170">
        <v>24</v>
      </c>
      <c r="G5217" s="171">
        <v>5.5</v>
      </c>
      <c r="H5217" s="170" t="s">
        <v>1662</v>
      </c>
      <c r="I5217" s="171">
        <v>4.49</v>
      </c>
      <c r="J5217" s="169">
        <v>1</v>
      </c>
    </row>
    <row r="5218" spans="1:10" hidden="1" x14ac:dyDescent="0.25">
      <c r="A5218" s="169">
        <v>60973</v>
      </c>
      <c r="B5218" s="170" t="s">
        <v>3953</v>
      </c>
      <c r="C5218" s="170" t="s">
        <v>11</v>
      </c>
      <c r="D5218" s="170" t="s">
        <v>12</v>
      </c>
      <c r="E5218" s="170">
        <v>473</v>
      </c>
      <c r="F5218" s="170">
        <v>24</v>
      </c>
      <c r="G5218" s="171">
        <v>5.5</v>
      </c>
      <c r="H5218" s="170" t="s">
        <v>1662</v>
      </c>
      <c r="I5218" s="171">
        <v>4.49</v>
      </c>
      <c r="J5218" s="169">
        <v>1</v>
      </c>
    </row>
    <row r="5219" spans="1:10" hidden="1" x14ac:dyDescent="0.25">
      <c r="A5219" s="169">
        <v>61000</v>
      </c>
      <c r="B5219" s="170" t="s">
        <v>3954</v>
      </c>
      <c r="C5219" s="170" t="s">
        <v>15</v>
      </c>
      <c r="D5219" s="170" t="s">
        <v>16</v>
      </c>
      <c r="E5219" s="170">
        <v>750</v>
      </c>
      <c r="F5219" s="170">
        <v>6</v>
      </c>
      <c r="G5219" s="171">
        <v>58</v>
      </c>
      <c r="H5219" s="170" t="s">
        <v>17</v>
      </c>
      <c r="I5219" s="171">
        <v>79.989999999999995</v>
      </c>
      <c r="J5219" s="169">
        <v>1</v>
      </c>
    </row>
    <row r="5220" spans="1:10" hidden="1" x14ac:dyDescent="0.25">
      <c r="A5220" s="169">
        <v>61011</v>
      </c>
      <c r="B5220" s="170" t="s">
        <v>1270</v>
      </c>
      <c r="C5220" s="170" t="s">
        <v>15</v>
      </c>
      <c r="D5220" s="170" t="s">
        <v>1271</v>
      </c>
      <c r="E5220" s="170">
        <v>700</v>
      </c>
      <c r="F5220" s="170">
        <v>6</v>
      </c>
      <c r="G5220" s="171">
        <v>45</v>
      </c>
      <c r="H5220" s="170" t="s">
        <v>22</v>
      </c>
      <c r="I5220" s="171">
        <v>39.99</v>
      </c>
      <c r="J5220" s="169">
        <v>1</v>
      </c>
    </row>
    <row r="5221" spans="1:10" hidden="1" x14ac:dyDescent="0.25">
      <c r="A5221" s="169">
        <v>61026</v>
      </c>
      <c r="B5221" s="170" t="s">
        <v>3955</v>
      </c>
      <c r="C5221" s="170" t="s">
        <v>15</v>
      </c>
      <c r="D5221" s="170" t="s">
        <v>804</v>
      </c>
      <c r="E5221" s="170">
        <v>375</v>
      </c>
      <c r="F5221" s="170">
        <v>12</v>
      </c>
      <c r="G5221" s="171">
        <v>20</v>
      </c>
      <c r="H5221" s="170" t="s">
        <v>17</v>
      </c>
      <c r="I5221" s="171">
        <v>20.49</v>
      </c>
      <c r="J5221" s="169">
        <v>1</v>
      </c>
    </row>
    <row r="5222" spans="1:10" hidden="1" x14ac:dyDescent="0.25">
      <c r="A5222" s="169">
        <v>61034</v>
      </c>
      <c r="B5222" s="170" t="s">
        <v>3956</v>
      </c>
      <c r="C5222" s="170" t="s">
        <v>11</v>
      </c>
      <c r="D5222" s="170" t="s">
        <v>12</v>
      </c>
      <c r="E5222" s="170">
        <v>355</v>
      </c>
      <c r="F5222" s="170">
        <v>24</v>
      </c>
      <c r="G5222" s="171">
        <v>5</v>
      </c>
      <c r="H5222" s="170" t="s">
        <v>1556</v>
      </c>
      <c r="I5222" s="171">
        <v>3.39</v>
      </c>
      <c r="J5222" s="169">
        <v>1</v>
      </c>
    </row>
    <row r="5223" spans="1:10" hidden="1" x14ac:dyDescent="0.25">
      <c r="A5223" s="169">
        <v>61034</v>
      </c>
      <c r="B5223" s="170" t="s">
        <v>3956</v>
      </c>
      <c r="C5223" s="170" t="s">
        <v>11</v>
      </c>
      <c r="D5223" s="170" t="s">
        <v>12</v>
      </c>
      <c r="E5223" s="170">
        <v>355</v>
      </c>
      <c r="F5223" s="170">
        <v>24</v>
      </c>
      <c r="G5223" s="171">
        <v>5</v>
      </c>
      <c r="H5223" s="170" t="s">
        <v>1556</v>
      </c>
      <c r="I5223" s="171">
        <v>3.39</v>
      </c>
      <c r="J5223" s="169">
        <v>1</v>
      </c>
    </row>
    <row r="5224" spans="1:10" hidden="1" x14ac:dyDescent="0.25">
      <c r="A5224" s="169">
        <v>61038</v>
      </c>
      <c r="B5224" s="170" t="s">
        <v>3957</v>
      </c>
      <c r="C5224" s="170" t="s">
        <v>24</v>
      </c>
      <c r="D5224" s="170" t="s">
        <v>422</v>
      </c>
      <c r="E5224" s="170">
        <v>750</v>
      </c>
      <c r="F5224" s="170">
        <v>12</v>
      </c>
      <c r="G5224" s="171">
        <v>13</v>
      </c>
      <c r="H5224" s="170" t="s">
        <v>22</v>
      </c>
      <c r="I5224" s="171">
        <v>15.99</v>
      </c>
      <c r="J5224" s="169">
        <v>1</v>
      </c>
    </row>
    <row r="5225" spans="1:10" hidden="1" x14ac:dyDescent="0.25">
      <c r="A5225" s="169">
        <v>61053</v>
      </c>
      <c r="B5225" s="170" t="s">
        <v>3958</v>
      </c>
      <c r="C5225" s="170" t="s">
        <v>11</v>
      </c>
      <c r="D5225" s="170" t="s">
        <v>12</v>
      </c>
      <c r="E5225" s="170">
        <v>355</v>
      </c>
      <c r="F5225" s="170">
        <v>24</v>
      </c>
      <c r="G5225" s="171">
        <v>5.2</v>
      </c>
      <c r="H5225" s="170" t="s">
        <v>2364</v>
      </c>
      <c r="I5225" s="171">
        <v>3.29</v>
      </c>
      <c r="J5225" s="169">
        <v>1</v>
      </c>
    </row>
    <row r="5226" spans="1:10" hidden="1" x14ac:dyDescent="0.25">
      <c r="A5226" s="169">
        <v>61053</v>
      </c>
      <c r="B5226" s="170" t="s">
        <v>3958</v>
      </c>
      <c r="C5226" s="170" t="s">
        <v>11</v>
      </c>
      <c r="D5226" s="170" t="s">
        <v>12</v>
      </c>
      <c r="E5226" s="170">
        <v>355</v>
      </c>
      <c r="F5226" s="170">
        <v>24</v>
      </c>
      <c r="G5226" s="171">
        <v>5.2</v>
      </c>
      <c r="H5226" s="170" t="s">
        <v>2364</v>
      </c>
      <c r="I5226" s="171">
        <v>3.29</v>
      </c>
      <c r="J5226" s="169">
        <v>1</v>
      </c>
    </row>
    <row r="5227" spans="1:10" hidden="1" x14ac:dyDescent="0.25">
      <c r="A5227" s="169">
        <v>61057</v>
      </c>
      <c r="B5227" s="170" t="s">
        <v>3959</v>
      </c>
      <c r="C5227" s="170" t="s">
        <v>11</v>
      </c>
      <c r="D5227" s="170" t="s">
        <v>303</v>
      </c>
      <c r="E5227" s="170">
        <v>473</v>
      </c>
      <c r="F5227" s="170">
        <v>24</v>
      </c>
      <c r="G5227" s="171">
        <v>6.4</v>
      </c>
      <c r="H5227" s="170" t="s">
        <v>1053</v>
      </c>
      <c r="I5227" s="171">
        <v>4.25</v>
      </c>
      <c r="J5227" s="169">
        <v>1</v>
      </c>
    </row>
    <row r="5228" spans="1:10" hidden="1" x14ac:dyDescent="0.25">
      <c r="A5228" s="169">
        <v>61057</v>
      </c>
      <c r="B5228" s="170" t="s">
        <v>3959</v>
      </c>
      <c r="C5228" s="170" t="s">
        <v>11</v>
      </c>
      <c r="D5228" s="170" t="s">
        <v>303</v>
      </c>
      <c r="E5228" s="170">
        <v>473</v>
      </c>
      <c r="F5228" s="170">
        <v>24</v>
      </c>
      <c r="G5228" s="171">
        <v>6.4</v>
      </c>
      <c r="H5228" s="170" t="s">
        <v>1053</v>
      </c>
      <c r="I5228" s="171">
        <v>4.25</v>
      </c>
      <c r="J5228" s="169">
        <v>1</v>
      </c>
    </row>
    <row r="5229" spans="1:10" hidden="1" x14ac:dyDescent="0.25">
      <c r="A5229" s="169">
        <v>61083</v>
      </c>
      <c r="B5229" s="170" t="s">
        <v>3960</v>
      </c>
      <c r="C5229" s="170" t="s">
        <v>11</v>
      </c>
      <c r="D5229" s="170" t="s">
        <v>303</v>
      </c>
      <c r="E5229" s="170">
        <v>330</v>
      </c>
      <c r="F5229" s="170">
        <v>24</v>
      </c>
      <c r="G5229" s="171">
        <v>9</v>
      </c>
      <c r="H5229" s="170" t="s">
        <v>274</v>
      </c>
      <c r="I5229" s="171">
        <v>3.59</v>
      </c>
      <c r="J5229" s="169">
        <v>1</v>
      </c>
    </row>
    <row r="5230" spans="1:10" hidden="1" x14ac:dyDescent="0.25">
      <c r="A5230" s="169">
        <v>61122</v>
      </c>
      <c r="B5230" s="170" t="s">
        <v>2099</v>
      </c>
      <c r="C5230" s="170" t="s">
        <v>15</v>
      </c>
      <c r="D5230" s="170" t="s">
        <v>301</v>
      </c>
      <c r="E5230" s="170">
        <v>750</v>
      </c>
      <c r="F5230" s="170">
        <v>12</v>
      </c>
      <c r="G5230" s="171">
        <v>27</v>
      </c>
      <c r="H5230" s="170" t="s">
        <v>35</v>
      </c>
      <c r="I5230" s="171">
        <v>25.99</v>
      </c>
      <c r="J5230" s="169">
        <v>1</v>
      </c>
    </row>
    <row r="5231" spans="1:10" hidden="1" x14ac:dyDescent="0.25">
      <c r="A5231" s="169">
        <v>61191</v>
      </c>
      <c r="B5231" s="170" t="s">
        <v>3961</v>
      </c>
      <c r="C5231" s="170" t="s">
        <v>11</v>
      </c>
      <c r="D5231" s="170" t="s">
        <v>303</v>
      </c>
      <c r="E5231" s="170">
        <v>473</v>
      </c>
      <c r="F5231" s="170">
        <v>24</v>
      </c>
      <c r="G5231" s="171">
        <v>6.5</v>
      </c>
      <c r="H5231" s="170" t="s">
        <v>1391</v>
      </c>
      <c r="I5231" s="171">
        <v>6.08</v>
      </c>
      <c r="J5231" s="169">
        <v>1</v>
      </c>
    </row>
    <row r="5232" spans="1:10" hidden="1" x14ac:dyDescent="0.25">
      <c r="A5232" s="169">
        <v>61191</v>
      </c>
      <c r="B5232" s="170" t="s">
        <v>3961</v>
      </c>
      <c r="C5232" s="170" t="s">
        <v>11</v>
      </c>
      <c r="D5232" s="170" t="s">
        <v>303</v>
      </c>
      <c r="E5232" s="170">
        <v>473</v>
      </c>
      <c r="F5232" s="170">
        <v>24</v>
      </c>
      <c r="G5232" s="171">
        <v>6.5</v>
      </c>
      <c r="H5232" s="170" t="s">
        <v>1391</v>
      </c>
      <c r="I5232" s="171">
        <v>6.08</v>
      </c>
      <c r="J5232" s="169">
        <v>1</v>
      </c>
    </row>
    <row r="5233" spans="1:10" hidden="1" x14ac:dyDescent="0.25">
      <c r="A5233" s="169">
        <v>61198</v>
      </c>
      <c r="B5233" s="170" t="s">
        <v>3962</v>
      </c>
      <c r="C5233" s="170" t="s">
        <v>11</v>
      </c>
      <c r="D5233" s="170" t="s">
        <v>267</v>
      </c>
      <c r="E5233" s="170">
        <v>473</v>
      </c>
      <c r="F5233" s="170">
        <v>24</v>
      </c>
      <c r="G5233" s="171">
        <v>4.9000000000000004</v>
      </c>
      <c r="H5233" s="170" t="s">
        <v>2190</v>
      </c>
      <c r="I5233" s="171">
        <v>4.24</v>
      </c>
      <c r="J5233" s="169">
        <v>1</v>
      </c>
    </row>
    <row r="5234" spans="1:10" hidden="1" x14ac:dyDescent="0.25">
      <c r="A5234" s="169">
        <v>61198</v>
      </c>
      <c r="B5234" s="170" t="s">
        <v>3962</v>
      </c>
      <c r="C5234" s="170" t="s">
        <v>11</v>
      </c>
      <c r="D5234" s="170" t="s">
        <v>267</v>
      </c>
      <c r="E5234" s="170">
        <v>473</v>
      </c>
      <c r="F5234" s="170">
        <v>24</v>
      </c>
      <c r="G5234" s="171">
        <v>4.9000000000000004</v>
      </c>
      <c r="H5234" s="170" t="s">
        <v>2190</v>
      </c>
      <c r="I5234" s="171">
        <v>4.24</v>
      </c>
      <c r="J5234" s="169">
        <v>1</v>
      </c>
    </row>
    <row r="5235" spans="1:10" hidden="1" x14ac:dyDescent="0.25">
      <c r="A5235" s="169">
        <v>61202</v>
      </c>
      <c r="B5235" s="170" t="s">
        <v>1643</v>
      </c>
      <c r="C5235" s="170" t="s">
        <v>15</v>
      </c>
      <c r="D5235" s="170" t="s">
        <v>1399</v>
      </c>
      <c r="E5235" s="170">
        <v>375</v>
      </c>
      <c r="F5235" s="170">
        <v>12</v>
      </c>
      <c r="G5235" s="171">
        <v>40</v>
      </c>
      <c r="H5235" s="170" t="s">
        <v>1563</v>
      </c>
      <c r="I5235" s="171">
        <v>26.95</v>
      </c>
      <c r="J5235" s="169">
        <v>1</v>
      </c>
    </row>
    <row r="5236" spans="1:10" hidden="1" x14ac:dyDescent="0.25">
      <c r="A5236" s="169">
        <v>61206</v>
      </c>
      <c r="B5236" s="170" t="s">
        <v>3963</v>
      </c>
      <c r="C5236" s="170" t="s">
        <v>11</v>
      </c>
      <c r="D5236" s="170" t="s">
        <v>303</v>
      </c>
      <c r="E5236" s="170">
        <v>473</v>
      </c>
      <c r="F5236" s="170">
        <v>24</v>
      </c>
      <c r="G5236" s="171">
        <v>6.5</v>
      </c>
      <c r="H5236" s="170" t="s">
        <v>2190</v>
      </c>
      <c r="I5236" s="171">
        <v>4.8499999999999996</v>
      </c>
      <c r="J5236" s="169">
        <v>1</v>
      </c>
    </row>
    <row r="5237" spans="1:10" hidden="1" x14ac:dyDescent="0.25">
      <c r="A5237" s="169">
        <v>61206</v>
      </c>
      <c r="B5237" s="170" t="s">
        <v>3963</v>
      </c>
      <c r="C5237" s="170" t="s">
        <v>11</v>
      </c>
      <c r="D5237" s="170" t="s">
        <v>303</v>
      </c>
      <c r="E5237" s="170">
        <v>473</v>
      </c>
      <c r="F5237" s="170">
        <v>24</v>
      </c>
      <c r="G5237" s="171">
        <v>6.5</v>
      </c>
      <c r="H5237" s="170" t="s">
        <v>2190</v>
      </c>
      <c r="I5237" s="171">
        <v>4.8499999999999996</v>
      </c>
      <c r="J5237" s="169">
        <v>1</v>
      </c>
    </row>
    <row r="5238" spans="1:10" hidden="1" x14ac:dyDescent="0.25">
      <c r="A5238" s="169">
        <v>61207</v>
      </c>
      <c r="B5238" s="170" t="s">
        <v>3964</v>
      </c>
      <c r="C5238" s="170" t="s">
        <v>11</v>
      </c>
      <c r="D5238" s="170" t="s">
        <v>267</v>
      </c>
      <c r="E5238" s="170">
        <v>473</v>
      </c>
      <c r="F5238" s="170">
        <v>24</v>
      </c>
      <c r="G5238" s="171">
        <v>4.8</v>
      </c>
      <c r="H5238" s="170" t="s">
        <v>2190</v>
      </c>
      <c r="I5238" s="171">
        <v>4.5</v>
      </c>
      <c r="J5238" s="169">
        <v>1</v>
      </c>
    </row>
    <row r="5239" spans="1:10" hidden="1" x14ac:dyDescent="0.25">
      <c r="A5239" s="169">
        <v>61207</v>
      </c>
      <c r="B5239" s="170" t="s">
        <v>3964</v>
      </c>
      <c r="C5239" s="170" t="s">
        <v>11</v>
      </c>
      <c r="D5239" s="170" t="s">
        <v>267</v>
      </c>
      <c r="E5239" s="170">
        <v>473</v>
      </c>
      <c r="F5239" s="170">
        <v>24</v>
      </c>
      <c r="G5239" s="171">
        <v>4.8</v>
      </c>
      <c r="H5239" s="170" t="s">
        <v>2190</v>
      </c>
      <c r="I5239" s="171">
        <v>4.5</v>
      </c>
      <c r="J5239" s="169">
        <v>1</v>
      </c>
    </row>
    <row r="5240" spans="1:10" hidden="1" x14ac:dyDescent="0.25">
      <c r="A5240" s="169">
        <v>61210</v>
      </c>
      <c r="B5240" s="170" t="s">
        <v>3965</v>
      </c>
      <c r="C5240" s="170" t="s">
        <v>15</v>
      </c>
      <c r="D5240" s="170" t="s">
        <v>336</v>
      </c>
      <c r="E5240" s="170">
        <v>50</v>
      </c>
      <c r="F5240" s="170">
        <v>120</v>
      </c>
      <c r="G5240" s="171">
        <v>49.5</v>
      </c>
      <c r="H5240" s="170" t="s">
        <v>22</v>
      </c>
      <c r="I5240" s="171">
        <v>3.33</v>
      </c>
      <c r="J5240" s="169">
        <v>1</v>
      </c>
    </row>
    <row r="5241" spans="1:10" hidden="1" x14ac:dyDescent="0.25">
      <c r="A5241" s="169">
        <v>61211</v>
      </c>
      <c r="B5241" s="170" t="s">
        <v>3966</v>
      </c>
      <c r="C5241" s="170" t="s">
        <v>1065</v>
      </c>
      <c r="D5241" s="170" t="s">
        <v>1066</v>
      </c>
      <c r="E5241" s="170">
        <v>750</v>
      </c>
      <c r="F5241" s="170">
        <v>12</v>
      </c>
      <c r="G5241" s="171">
        <v>9.9999999999999995E-8</v>
      </c>
      <c r="H5241" s="170" t="s">
        <v>47</v>
      </c>
      <c r="I5241" s="171">
        <v>11.99</v>
      </c>
      <c r="J5241" s="169">
        <v>1</v>
      </c>
    </row>
    <row r="5242" spans="1:10" hidden="1" x14ac:dyDescent="0.25">
      <c r="A5242" s="169">
        <v>61212</v>
      </c>
      <c r="B5242" s="170" t="s">
        <v>3967</v>
      </c>
      <c r="C5242" s="170" t="s">
        <v>15</v>
      </c>
      <c r="D5242" s="170" t="s">
        <v>154</v>
      </c>
      <c r="E5242" s="170">
        <v>300</v>
      </c>
      <c r="F5242" s="170">
        <v>12</v>
      </c>
      <c r="G5242" s="171">
        <v>17</v>
      </c>
      <c r="H5242" s="170" t="s">
        <v>415</v>
      </c>
      <c r="I5242" s="171">
        <v>19.989999999999998</v>
      </c>
      <c r="J5242" s="169">
        <v>10</v>
      </c>
    </row>
    <row r="5243" spans="1:10" hidden="1" x14ac:dyDescent="0.25">
      <c r="A5243" s="169">
        <v>61235</v>
      </c>
      <c r="B5243" s="170" t="s">
        <v>3968</v>
      </c>
      <c r="C5243" s="170" t="s">
        <v>11</v>
      </c>
      <c r="D5243" s="170" t="s">
        <v>267</v>
      </c>
      <c r="E5243" s="170">
        <v>473</v>
      </c>
      <c r="F5243" s="170">
        <v>24</v>
      </c>
      <c r="G5243" s="171">
        <v>4.9000000000000004</v>
      </c>
      <c r="H5243" s="170" t="s">
        <v>1407</v>
      </c>
      <c r="I5243" s="171">
        <v>4</v>
      </c>
      <c r="J5243" s="169">
        <v>1</v>
      </c>
    </row>
    <row r="5244" spans="1:10" hidden="1" x14ac:dyDescent="0.25">
      <c r="A5244" s="169">
        <v>61235</v>
      </c>
      <c r="B5244" s="170" t="s">
        <v>3968</v>
      </c>
      <c r="C5244" s="170" t="s">
        <v>11</v>
      </c>
      <c r="D5244" s="170" t="s">
        <v>267</v>
      </c>
      <c r="E5244" s="170">
        <v>473</v>
      </c>
      <c r="F5244" s="170">
        <v>24</v>
      </c>
      <c r="G5244" s="171">
        <v>4.9000000000000004</v>
      </c>
      <c r="H5244" s="170" t="s">
        <v>1407</v>
      </c>
      <c r="I5244" s="171">
        <v>4</v>
      </c>
      <c r="J5244" s="169">
        <v>1</v>
      </c>
    </row>
    <row r="5245" spans="1:10" hidden="1" x14ac:dyDescent="0.25">
      <c r="A5245" s="169">
        <v>61236</v>
      </c>
      <c r="B5245" s="170" t="s">
        <v>3969</v>
      </c>
      <c r="C5245" s="170" t="s">
        <v>263</v>
      </c>
      <c r="D5245" s="170" t="s">
        <v>264</v>
      </c>
      <c r="E5245" s="170">
        <v>4260</v>
      </c>
      <c r="F5245" s="170">
        <v>2</v>
      </c>
      <c r="G5245" s="171">
        <v>7</v>
      </c>
      <c r="H5245" s="170" t="s">
        <v>105</v>
      </c>
      <c r="I5245" s="171">
        <v>30.99</v>
      </c>
      <c r="J5245" s="169">
        <v>12</v>
      </c>
    </row>
    <row r="5246" spans="1:10" hidden="1" x14ac:dyDescent="0.25">
      <c r="A5246" s="169">
        <v>61236</v>
      </c>
      <c r="B5246" s="170" t="s">
        <v>3969</v>
      </c>
      <c r="C5246" s="170" t="s">
        <v>263</v>
      </c>
      <c r="D5246" s="170" t="s">
        <v>264</v>
      </c>
      <c r="E5246" s="170">
        <v>4260</v>
      </c>
      <c r="F5246" s="170">
        <v>2</v>
      </c>
      <c r="G5246" s="171">
        <v>7</v>
      </c>
      <c r="H5246" s="170" t="s">
        <v>105</v>
      </c>
      <c r="I5246" s="171">
        <v>30.99</v>
      </c>
      <c r="J5246" s="169">
        <v>12</v>
      </c>
    </row>
    <row r="5247" spans="1:10" hidden="1" x14ac:dyDescent="0.25">
      <c r="A5247" s="169">
        <v>61256</v>
      </c>
      <c r="B5247" s="170" t="s">
        <v>3970</v>
      </c>
      <c r="C5247" s="170" t="s">
        <v>11</v>
      </c>
      <c r="D5247" s="170" t="s">
        <v>303</v>
      </c>
      <c r="E5247" s="170">
        <v>473</v>
      </c>
      <c r="F5247" s="170">
        <v>24</v>
      </c>
      <c r="G5247" s="171">
        <v>8</v>
      </c>
      <c r="H5247" s="170" t="s">
        <v>2503</v>
      </c>
      <c r="I5247" s="171">
        <v>4.49</v>
      </c>
      <c r="J5247" s="169">
        <v>1</v>
      </c>
    </row>
    <row r="5248" spans="1:10" hidden="1" x14ac:dyDescent="0.25">
      <c r="A5248" s="169">
        <v>61256</v>
      </c>
      <c r="B5248" s="170" t="s">
        <v>3970</v>
      </c>
      <c r="C5248" s="170" t="s">
        <v>11</v>
      </c>
      <c r="D5248" s="170" t="s">
        <v>303</v>
      </c>
      <c r="E5248" s="170">
        <v>473</v>
      </c>
      <c r="F5248" s="170">
        <v>24</v>
      </c>
      <c r="G5248" s="171">
        <v>8</v>
      </c>
      <c r="H5248" s="170" t="s">
        <v>1407</v>
      </c>
      <c r="I5248" s="171">
        <v>4.49</v>
      </c>
      <c r="J5248" s="169">
        <v>1</v>
      </c>
    </row>
    <row r="5249" spans="1:10" hidden="1" x14ac:dyDescent="0.25">
      <c r="A5249" s="169">
        <v>61263</v>
      </c>
      <c r="B5249" s="170" t="s">
        <v>3971</v>
      </c>
      <c r="C5249" s="170" t="s">
        <v>263</v>
      </c>
      <c r="D5249" s="170" t="s">
        <v>264</v>
      </c>
      <c r="E5249" s="170">
        <v>1000</v>
      </c>
      <c r="F5249" s="170">
        <v>12</v>
      </c>
      <c r="G5249" s="171">
        <v>6.9</v>
      </c>
      <c r="H5249" s="170" t="s">
        <v>105</v>
      </c>
      <c r="I5249" s="171">
        <v>7.48</v>
      </c>
      <c r="J5249" s="169">
        <v>1</v>
      </c>
    </row>
    <row r="5250" spans="1:10" hidden="1" x14ac:dyDescent="0.25">
      <c r="A5250" s="169">
        <v>61263</v>
      </c>
      <c r="B5250" s="170" t="s">
        <v>3971</v>
      </c>
      <c r="C5250" s="170" t="s">
        <v>263</v>
      </c>
      <c r="D5250" s="170" t="s">
        <v>264</v>
      </c>
      <c r="E5250" s="170">
        <v>1000</v>
      </c>
      <c r="F5250" s="170">
        <v>12</v>
      </c>
      <c r="G5250" s="171">
        <v>6.9</v>
      </c>
      <c r="H5250" s="170" t="s">
        <v>105</v>
      </c>
      <c r="I5250" s="171">
        <v>7.48</v>
      </c>
      <c r="J5250" s="169">
        <v>1</v>
      </c>
    </row>
    <row r="5251" spans="1:10" hidden="1" x14ac:dyDescent="0.25">
      <c r="A5251" s="169">
        <v>61266</v>
      </c>
      <c r="B5251" s="170" t="s">
        <v>3972</v>
      </c>
      <c r="C5251" s="170" t="s">
        <v>11</v>
      </c>
      <c r="D5251" s="170" t="s">
        <v>303</v>
      </c>
      <c r="E5251" s="170">
        <v>473</v>
      </c>
      <c r="F5251" s="170">
        <v>24</v>
      </c>
      <c r="G5251" s="171">
        <v>7</v>
      </c>
      <c r="H5251" s="170" t="s">
        <v>54</v>
      </c>
      <c r="I5251" s="171">
        <v>3.29</v>
      </c>
      <c r="J5251" s="169">
        <v>1</v>
      </c>
    </row>
    <row r="5252" spans="1:10" hidden="1" x14ac:dyDescent="0.25">
      <c r="A5252" s="169">
        <v>61266</v>
      </c>
      <c r="B5252" s="170" t="s">
        <v>3972</v>
      </c>
      <c r="C5252" s="170" t="s">
        <v>11</v>
      </c>
      <c r="D5252" s="170" t="s">
        <v>303</v>
      </c>
      <c r="E5252" s="170">
        <v>473</v>
      </c>
      <c r="F5252" s="170">
        <v>24</v>
      </c>
      <c r="G5252" s="171">
        <v>7</v>
      </c>
      <c r="H5252" s="170" t="s">
        <v>54</v>
      </c>
      <c r="I5252" s="171">
        <v>3.29</v>
      </c>
      <c r="J5252" s="169">
        <v>1</v>
      </c>
    </row>
    <row r="5253" spans="1:10" hidden="1" x14ac:dyDescent="0.25">
      <c r="A5253" s="169">
        <v>61269</v>
      </c>
      <c r="B5253" s="170" t="s">
        <v>3973</v>
      </c>
      <c r="C5253" s="170" t="s">
        <v>11</v>
      </c>
      <c r="D5253" s="170" t="s">
        <v>303</v>
      </c>
      <c r="E5253" s="170">
        <v>473</v>
      </c>
      <c r="F5253" s="170">
        <v>24</v>
      </c>
      <c r="G5253" s="171">
        <v>7</v>
      </c>
      <c r="H5253" s="170" t="s">
        <v>54</v>
      </c>
      <c r="I5253" s="171">
        <v>3.29</v>
      </c>
      <c r="J5253" s="169">
        <v>1</v>
      </c>
    </row>
    <row r="5254" spans="1:10" hidden="1" x14ac:dyDescent="0.25">
      <c r="A5254" s="169">
        <v>61269</v>
      </c>
      <c r="B5254" s="170" t="s">
        <v>3973</v>
      </c>
      <c r="C5254" s="170" t="s">
        <v>11</v>
      </c>
      <c r="D5254" s="170" t="s">
        <v>303</v>
      </c>
      <c r="E5254" s="170">
        <v>473</v>
      </c>
      <c r="F5254" s="170">
        <v>24</v>
      </c>
      <c r="G5254" s="171">
        <v>7</v>
      </c>
      <c r="H5254" s="170" t="s">
        <v>54</v>
      </c>
      <c r="I5254" s="171">
        <v>3.29</v>
      </c>
      <c r="J5254" s="169">
        <v>1</v>
      </c>
    </row>
    <row r="5255" spans="1:10" hidden="1" x14ac:dyDescent="0.25">
      <c r="A5255" s="169">
        <v>61270</v>
      </c>
      <c r="B5255" s="170" t="s">
        <v>3974</v>
      </c>
      <c r="C5255" s="170" t="s">
        <v>11</v>
      </c>
      <c r="D5255" s="170" t="s">
        <v>12</v>
      </c>
      <c r="E5255" s="170">
        <v>473</v>
      </c>
      <c r="F5255" s="170">
        <v>24</v>
      </c>
      <c r="G5255" s="171">
        <v>5</v>
      </c>
      <c r="H5255" s="170" t="s">
        <v>54</v>
      </c>
      <c r="I5255" s="171">
        <v>3.09</v>
      </c>
      <c r="J5255" s="169">
        <v>1</v>
      </c>
    </row>
    <row r="5256" spans="1:10" hidden="1" x14ac:dyDescent="0.25">
      <c r="A5256" s="169">
        <v>61270</v>
      </c>
      <c r="B5256" s="170" t="s">
        <v>3974</v>
      </c>
      <c r="C5256" s="170" t="s">
        <v>11</v>
      </c>
      <c r="D5256" s="170" t="s">
        <v>12</v>
      </c>
      <c r="E5256" s="170">
        <v>473</v>
      </c>
      <c r="F5256" s="170">
        <v>24</v>
      </c>
      <c r="G5256" s="171">
        <v>5</v>
      </c>
      <c r="H5256" s="170" t="s">
        <v>54</v>
      </c>
      <c r="I5256" s="171">
        <v>3.09</v>
      </c>
      <c r="J5256" s="169">
        <v>1</v>
      </c>
    </row>
    <row r="5257" spans="1:10" hidden="1" x14ac:dyDescent="0.25">
      <c r="A5257" s="169">
        <v>61281</v>
      </c>
      <c r="B5257" s="170" t="s">
        <v>3975</v>
      </c>
      <c r="C5257" s="170" t="s">
        <v>11</v>
      </c>
      <c r="D5257" s="170" t="s">
        <v>12</v>
      </c>
      <c r="E5257" s="170">
        <v>1892</v>
      </c>
      <c r="F5257" s="170">
        <v>6</v>
      </c>
      <c r="G5257" s="171">
        <v>5</v>
      </c>
      <c r="H5257" s="170" t="s">
        <v>274</v>
      </c>
      <c r="I5257" s="171">
        <v>9.99</v>
      </c>
      <c r="J5257" s="169">
        <v>4</v>
      </c>
    </row>
    <row r="5258" spans="1:10" hidden="1" x14ac:dyDescent="0.25">
      <c r="A5258" s="169">
        <v>61288</v>
      </c>
      <c r="B5258" s="170" t="s">
        <v>3976</v>
      </c>
      <c r="C5258" s="170" t="s">
        <v>24</v>
      </c>
      <c r="D5258" s="170" t="s">
        <v>85</v>
      </c>
      <c r="E5258" s="170">
        <v>750</v>
      </c>
      <c r="F5258" s="170">
        <v>12</v>
      </c>
      <c r="G5258" s="171">
        <v>14</v>
      </c>
      <c r="H5258" s="170" t="s">
        <v>141</v>
      </c>
      <c r="I5258" s="171">
        <v>13.99</v>
      </c>
      <c r="J5258" s="169">
        <v>1</v>
      </c>
    </row>
    <row r="5259" spans="1:10" hidden="1" x14ac:dyDescent="0.25">
      <c r="A5259" s="169">
        <v>61332</v>
      </c>
      <c r="B5259" s="170" t="s">
        <v>3977</v>
      </c>
      <c r="C5259" s="170" t="s">
        <v>11</v>
      </c>
      <c r="D5259" s="170" t="s">
        <v>303</v>
      </c>
      <c r="E5259" s="170">
        <v>473</v>
      </c>
      <c r="F5259" s="170">
        <v>24</v>
      </c>
      <c r="G5259" s="171">
        <v>6.3</v>
      </c>
      <c r="H5259" s="170" t="s">
        <v>1362</v>
      </c>
      <c r="I5259" s="171">
        <v>5</v>
      </c>
      <c r="J5259" s="169">
        <v>1</v>
      </c>
    </row>
    <row r="5260" spans="1:10" hidden="1" x14ac:dyDescent="0.25">
      <c r="A5260" s="169">
        <v>61332</v>
      </c>
      <c r="B5260" s="170" t="s">
        <v>3977</v>
      </c>
      <c r="C5260" s="170" t="s">
        <v>11</v>
      </c>
      <c r="D5260" s="170" t="s">
        <v>303</v>
      </c>
      <c r="E5260" s="170">
        <v>473</v>
      </c>
      <c r="F5260" s="170">
        <v>24</v>
      </c>
      <c r="G5260" s="171">
        <v>6.3</v>
      </c>
      <c r="H5260" s="170" t="s">
        <v>1362</v>
      </c>
      <c r="I5260" s="171">
        <v>5</v>
      </c>
      <c r="J5260" s="169">
        <v>1</v>
      </c>
    </row>
    <row r="5261" spans="1:10" hidden="1" x14ac:dyDescent="0.25">
      <c r="A5261" s="169">
        <v>61351</v>
      </c>
      <c r="B5261" s="170" t="s">
        <v>3978</v>
      </c>
      <c r="C5261" s="170" t="s">
        <v>11</v>
      </c>
      <c r="D5261" s="170" t="s">
        <v>303</v>
      </c>
      <c r="E5261" s="170">
        <v>473</v>
      </c>
      <c r="F5261" s="170">
        <v>24</v>
      </c>
      <c r="G5261" s="171">
        <v>5.6</v>
      </c>
      <c r="H5261" s="170" t="s">
        <v>415</v>
      </c>
      <c r="I5261" s="171">
        <v>4.79</v>
      </c>
      <c r="J5261" s="169">
        <v>1</v>
      </c>
    </row>
    <row r="5262" spans="1:10" hidden="1" x14ac:dyDescent="0.25">
      <c r="A5262" s="169">
        <v>61351</v>
      </c>
      <c r="B5262" s="170" t="s">
        <v>3978</v>
      </c>
      <c r="C5262" s="170" t="s">
        <v>11</v>
      </c>
      <c r="D5262" s="170" t="s">
        <v>303</v>
      </c>
      <c r="E5262" s="170">
        <v>473</v>
      </c>
      <c r="F5262" s="170">
        <v>24</v>
      </c>
      <c r="G5262" s="171">
        <v>5.6</v>
      </c>
      <c r="H5262" s="170" t="s">
        <v>415</v>
      </c>
      <c r="I5262" s="171">
        <v>4.79</v>
      </c>
      <c r="J5262" s="169">
        <v>1</v>
      </c>
    </row>
    <row r="5263" spans="1:10" hidden="1" x14ac:dyDescent="0.25">
      <c r="A5263" s="169">
        <v>61353</v>
      </c>
      <c r="B5263" s="170" t="s">
        <v>3979</v>
      </c>
      <c r="C5263" s="170" t="s">
        <v>11</v>
      </c>
      <c r="D5263" s="170" t="s">
        <v>303</v>
      </c>
      <c r="E5263" s="170">
        <v>473</v>
      </c>
      <c r="F5263" s="170">
        <v>24</v>
      </c>
      <c r="G5263" s="171">
        <v>7.6</v>
      </c>
      <c r="H5263" s="170" t="s">
        <v>1662</v>
      </c>
      <c r="I5263" s="171">
        <v>4.75</v>
      </c>
      <c r="J5263" s="169">
        <v>1</v>
      </c>
    </row>
    <row r="5264" spans="1:10" hidden="1" x14ac:dyDescent="0.25">
      <c r="A5264" s="169">
        <v>61353</v>
      </c>
      <c r="B5264" s="170" t="s">
        <v>3979</v>
      </c>
      <c r="C5264" s="170" t="s">
        <v>11</v>
      </c>
      <c r="D5264" s="170" t="s">
        <v>303</v>
      </c>
      <c r="E5264" s="170">
        <v>473</v>
      </c>
      <c r="F5264" s="170">
        <v>24</v>
      </c>
      <c r="G5264" s="171">
        <v>7.6</v>
      </c>
      <c r="H5264" s="170" t="s">
        <v>1662</v>
      </c>
      <c r="I5264" s="171">
        <v>4.75</v>
      </c>
      <c r="J5264" s="169">
        <v>1</v>
      </c>
    </row>
    <row r="5265" spans="1:10" hidden="1" x14ac:dyDescent="0.25">
      <c r="A5265" s="169">
        <v>61354</v>
      </c>
      <c r="B5265" s="170" t="s">
        <v>3980</v>
      </c>
      <c r="C5265" s="170" t="s">
        <v>11</v>
      </c>
      <c r="D5265" s="170" t="s">
        <v>211</v>
      </c>
      <c r="E5265" s="170">
        <v>473</v>
      </c>
      <c r="F5265" s="170">
        <v>24</v>
      </c>
      <c r="G5265" s="171">
        <v>2.5</v>
      </c>
      <c r="H5265" s="170" t="s">
        <v>54</v>
      </c>
      <c r="I5265" s="171">
        <v>3.79</v>
      </c>
      <c r="J5265" s="169">
        <v>1</v>
      </c>
    </row>
    <row r="5266" spans="1:10" hidden="1" x14ac:dyDescent="0.25">
      <c r="A5266" s="169">
        <v>61354</v>
      </c>
      <c r="B5266" s="170" t="s">
        <v>3980</v>
      </c>
      <c r="C5266" s="170" t="s">
        <v>11</v>
      </c>
      <c r="D5266" s="170" t="s">
        <v>211</v>
      </c>
      <c r="E5266" s="170">
        <v>473</v>
      </c>
      <c r="F5266" s="170">
        <v>24</v>
      </c>
      <c r="G5266" s="171">
        <v>2.5</v>
      </c>
      <c r="H5266" s="170" t="s">
        <v>54</v>
      </c>
      <c r="I5266" s="171">
        <v>3.79</v>
      </c>
      <c r="J5266" s="169">
        <v>1</v>
      </c>
    </row>
    <row r="5267" spans="1:10" hidden="1" x14ac:dyDescent="0.25">
      <c r="A5267" s="169">
        <v>61374</v>
      </c>
      <c r="B5267" s="170" t="s">
        <v>3981</v>
      </c>
      <c r="C5267" s="170" t="s">
        <v>15</v>
      </c>
      <c r="D5267" s="170" t="s">
        <v>462</v>
      </c>
      <c r="E5267" s="170">
        <v>750</v>
      </c>
      <c r="F5267" s="170">
        <v>12</v>
      </c>
      <c r="G5267" s="171">
        <v>40</v>
      </c>
      <c r="H5267" s="170" t="s">
        <v>446</v>
      </c>
      <c r="I5267" s="171">
        <v>42.99</v>
      </c>
      <c r="J5267" s="169">
        <v>1</v>
      </c>
    </row>
    <row r="5268" spans="1:10" hidden="1" x14ac:dyDescent="0.25">
      <c r="A5268" s="169">
        <v>61408</v>
      </c>
      <c r="B5268" s="170" t="s">
        <v>244</v>
      </c>
      <c r="C5268" s="170" t="s">
        <v>15</v>
      </c>
      <c r="D5268" s="170" t="s">
        <v>125</v>
      </c>
      <c r="E5268" s="170">
        <v>375</v>
      </c>
      <c r="F5268" s="170">
        <v>12</v>
      </c>
      <c r="G5268" s="171">
        <v>35</v>
      </c>
      <c r="H5268" s="170" t="s">
        <v>91</v>
      </c>
      <c r="I5268" s="171">
        <v>19.989999999999998</v>
      </c>
      <c r="J5268" s="169">
        <v>1</v>
      </c>
    </row>
    <row r="5269" spans="1:10" hidden="1" x14ac:dyDescent="0.25">
      <c r="A5269" s="169">
        <v>61411</v>
      </c>
      <c r="B5269" s="170" t="s">
        <v>3982</v>
      </c>
      <c r="C5269" s="170" t="s">
        <v>24</v>
      </c>
      <c r="D5269" s="170" t="s">
        <v>194</v>
      </c>
      <c r="E5269" s="170">
        <v>375</v>
      </c>
      <c r="F5269" s="170">
        <v>12</v>
      </c>
      <c r="G5269" s="171">
        <v>13.5</v>
      </c>
      <c r="H5269" s="170" t="s">
        <v>100</v>
      </c>
      <c r="I5269" s="171">
        <v>9.99</v>
      </c>
      <c r="J5269" s="169">
        <v>1</v>
      </c>
    </row>
    <row r="5270" spans="1:10" hidden="1" x14ac:dyDescent="0.25">
      <c r="A5270" s="169">
        <v>61424</v>
      </c>
      <c r="B5270" s="170" t="s">
        <v>3983</v>
      </c>
      <c r="C5270" s="170" t="s">
        <v>11</v>
      </c>
      <c r="D5270" s="170" t="s">
        <v>303</v>
      </c>
      <c r="E5270" s="170">
        <v>473</v>
      </c>
      <c r="F5270" s="170">
        <v>24</v>
      </c>
      <c r="G5270" s="171">
        <v>6</v>
      </c>
      <c r="H5270" s="170" t="s">
        <v>2850</v>
      </c>
      <c r="I5270" s="171">
        <v>4.5999999999999996</v>
      </c>
      <c r="J5270" s="169">
        <v>1</v>
      </c>
    </row>
    <row r="5271" spans="1:10" hidden="1" x14ac:dyDescent="0.25">
      <c r="A5271" s="169">
        <v>61424</v>
      </c>
      <c r="B5271" s="170" t="s">
        <v>3983</v>
      </c>
      <c r="C5271" s="170" t="s">
        <v>11</v>
      </c>
      <c r="D5271" s="170" t="s">
        <v>303</v>
      </c>
      <c r="E5271" s="170">
        <v>473</v>
      </c>
      <c r="F5271" s="170">
        <v>24</v>
      </c>
      <c r="G5271" s="171">
        <v>6</v>
      </c>
      <c r="H5271" s="170" t="s">
        <v>2850</v>
      </c>
      <c r="I5271" s="171">
        <v>4.5999999999999996</v>
      </c>
      <c r="J5271" s="169">
        <v>1</v>
      </c>
    </row>
    <row r="5272" spans="1:10" hidden="1" x14ac:dyDescent="0.25">
      <c r="A5272" s="169">
        <v>61428</v>
      </c>
      <c r="B5272" s="170" t="s">
        <v>3984</v>
      </c>
      <c r="C5272" s="170" t="s">
        <v>11</v>
      </c>
      <c r="D5272" s="170" t="s">
        <v>303</v>
      </c>
      <c r="E5272" s="170">
        <v>473</v>
      </c>
      <c r="F5272" s="170">
        <v>24</v>
      </c>
      <c r="G5272" s="171">
        <v>9</v>
      </c>
      <c r="H5272" s="170" t="s">
        <v>2850</v>
      </c>
      <c r="I5272" s="171">
        <v>4.7</v>
      </c>
      <c r="J5272" s="169">
        <v>1</v>
      </c>
    </row>
    <row r="5273" spans="1:10" hidden="1" x14ac:dyDescent="0.25">
      <c r="A5273" s="169">
        <v>61428</v>
      </c>
      <c r="B5273" s="170" t="s">
        <v>3984</v>
      </c>
      <c r="C5273" s="170" t="s">
        <v>11</v>
      </c>
      <c r="D5273" s="170" t="s">
        <v>303</v>
      </c>
      <c r="E5273" s="170">
        <v>473</v>
      </c>
      <c r="F5273" s="170">
        <v>24</v>
      </c>
      <c r="G5273" s="171">
        <v>9</v>
      </c>
      <c r="H5273" s="170" t="s">
        <v>2850</v>
      </c>
      <c r="I5273" s="171">
        <v>4.7</v>
      </c>
      <c r="J5273" s="169">
        <v>1</v>
      </c>
    </row>
    <row r="5274" spans="1:10" hidden="1" x14ac:dyDescent="0.25">
      <c r="A5274" s="169">
        <v>61430</v>
      </c>
      <c r="B5274" s="170" t="s">
        <v>3985</v>
      </c>
      <c r="C5274" s="170" t="s">
        <v>11</v>
      </c>
      <c r="D5274" s="170" t="s">
        <v>12</v>
      </c>
      <c r="E5274" s="170">
        <v>355</v>
      </c>
      <c r="F5274" s="170">
        <v>24</v>
      </c>
      <c r="G5274" s="171">
        <v>4</v>
      </c>
      <c r="H5274" s="170" t="s">
        <v>1457</v>
      </c>
      <c r="I5274" s="171">
        <v>2.08</v>
      </c>
      <c r="J5274" s="169">
        <v>1</v>
      </c>
    </row>
    <row r="5275" spans="1:10" hidden="1" x14ac:dyDescent="0.25">
      <c r="A5275" s="169">
        <v>61430</v>
      </c>
      <c r="B5275" s="170" t="s">
        <v>3985</v>
      </c>
      <c r="C5275" s="170" t="s">
        <v>11</v>
      </c>
      <c r="D5275" s="170" t="s">
        <v>12</v>
      </c>
      <c r="E5275" s="170">
        <v>355</v>
      </c>
      <c r="F5275" s="170">
        <v>24</v>
      </c>
      <c r="G5275" s="171">
        <v>4</v>
      </c>
      <c r="H5275" s="170" t="s">
        <v>1457</v>
      </c>
      <c r="I5275" s="171">
        <v>2.08</v>
      </c>
      <c r="J5275" s="169">
        <v>1</v>
      </c>
    </row>
    <row r="5276" spans="1:10" hidden="1" x14ac:dyDescent="0.25">
      <c r="A5276" s="169">
        <v>61431</v>
      </c>
      <c r="B5276" s="170" t="s">
        <v>3986</v>
      </c>
      <c r="C5276" s="170" t="s">
        <v>11</v>
      </c>
      <c r="D5276" s="170" t="s">
        <v>267</v>
      </c>
      <c r="E5276" s="170">
        <v>473</v>
      </c>
      <c r="F5276" s="170">
        <v>24</v>
      </c>
      <c r="G5276" s="171">
        <v>4.8</v>
      </c>
      <c r="H5276" s="170" t="s">
        <v>2850</v>
      </c>
      <c r="I5276" s="171">
        <v>4.5999999999999996</v>
      </c>
      <c r="J5276" s="169">
        <v>1</v>
      </c>
    </row>
    <row r="5277" spans="1:10" hidden="1" x14ac:dyDescent="0.25">
      <c r="A5277" s="169">
        <v>61431</v>
      </c>
      <c r="B5277" s="170" t="s">
        <v>3986</v>
      </c>
      <c r="C5277" s="170" t="s">
        <v>11</v>
      </c>
      <c r="D5277" s="170" t="s">
        <v>267</v>
      </c>
      <c r="E5277" s="170">
        <v>473</v>
      </c>
      <c r="F5277" s="170">
        <v>24</v>
      </c>
      <c r="G5277" s="171">
        <v>4.8</v>
      </c>
      <c r="H5277" s="170" t="s">
        <v>2850</v>
      </c>
      <c r="I5277" s="171">
        <v>4.5999999999999996</v>
      </c>
      <c r="J5277" s="169">
        <v>1</v>
      </c>
    </row>
    <row r="5278" spans="1:10" hidden="1" x14ac:dyDescent="0.25">
      <c r="A5278" s="169">
        <v>61433</v>
      </c>
      <c r="B5278" s="170" t="s">
        <v>3987</v>
      </c>
      <c r="C5278" s="170" t="s">
        <v>24</v>
      </c>
      <c r="D5278" s="170" t="s">
        <v>148</v>
      </c>
      <c r="E5278" s="170">
        <v>750</v>
      </c>
      <c r="F5278" s="170">
        <v>12</v>
      </c>
      <c r="G5278" s="171">
        <v>12.5</v>
      </c>
      <c r="H5278" s="170" t="s">
        <v>22</v>
      </c>
      <c r="I5278" s="171">
        <v>22.99</v>
      </c>
      <c r="J5278" s="169">
        <v>1</v>
      </c>
    </row>
    <row r="5279" spans="1:10" hidden="1" x14ac:dyDescent="0.25">
      <c r="A5279" s="169">
        <v>61438</v>
      </c>
      <c r="B5279" s="170" t="s">
        <v>3988</v>
      </c>
      <c r="C5279" s="170" t="s">
        <v>24</v>
      </c>
      <c r="D5279" s="170" t="s">
        <v>58</v>
      </c>
      <c r="E5279" s="170">
        <v>375</v>
      </c>
      <c r="F5279" s="170">
        <v>12</v>
      </c>
      <c r="G5279" s="171">
        <v>13</v>
      </c>
      <c r="H5279" s="170" t="s">
        <v>43</v>
      </c>
      <c r="I5279" s="171">
        <v>13.29</v>
      </c>
      <c r="J5279" s="169">
        <v>1</v>
      </c>
    </row>
    <row r="5280" spans="1:10" hidden="1" x14ac:dyDescent="0.25">
      <c r="A5280" s="169">
        <v>61449</v>
      </c>
      <c r="B5280" s="170" t="s">
        <v>2550</v>
      </c>
      <c r="C5280" s="170" t="s">
        <v>24</v>
      </c>
      <c r="D5280" s="170" t="s">
        <v>46</v>
      </c>
      <c r="E5280" s="170">
        <v>200</v>
      </c>
      <c r="F5280" s="170">
        <v>24</v>
      </c>
      <c r="G5280" s="171">
        <v>11</v>
      </c>
      <c r="H5280" s="170" t="s">
        <v>47</v>
      </c>
      <c r="I5280" s="171">
        <v>9.99</v>
      </c>
      <c r="J5280" s="169">
        <v>1</v>
      </c>
    </row>
    <row r="5281" spans="1:10" hidden="1" x14ac:dyDescent="0.25">
      <c r="A5281" s="169">
        <v>61458</v>
      </c>
      <c r="B5281" s="170" t="s">
        <v>3989</v>
      </c>
      <c r="C5281" s="170" t="s">
        <v>263</v>
      </c>
      <c r="D5281" s="170" t="s">
        <v>332</v>
      </c>
      <c r="E5281" s="170">
        <v>473</v>
      </c>
      <c r="F5281" s="170">
        <v>24</v>
      </c>
      <c r="G5281" s="171">
        <v>4</v>
      </c>
      <c r="H5281" s="170" t="s">
        <v>747</v>
      </c>
      <c r="I5281" s="171">
        <v>4.49</v>
      </c>
      <c r="J5281" s="169">
        <v>1</v>
      </c>
    </row>
    <row r="5282" spans="1:10" hidden="1" x14ac:dyDescent="0.25">
      <c r="A5282" s="169">
        <v>61458</v>
      </c>
      <c r="B5282" s="170" t="s">
        <v>3989</v>
      </c>
      <c r="C5282" s="170" t="s">
        <v>263</v>
      </c>
      <c r="D5282" s="170" t="s">
        <v>332</v>
      </c>
      <c r="E5282" s="170">
        <v>473</v>
      </c>
      <c r="F5282" s="170">
        <v>24</v>
      </c>
      <c r="G5282" s="171">
        <v>4</v>
      </c>
      <c r="H5282" s="170" t="s">
        <v>747</v>
      </c>
      <c r="I5282" s="171">
        <v>4.49</v>
      </c>
      <c r="J5282" s="169">
        <v>1</v>
      </c>
    </row>
    <row r="5283" spans="1:10" hidden="1" x14ac:dyDescent="0.25">
      <c r="A5283" s="169">
        <v>61459</v>
      </c>
      <c r="B5283" s="170" t="s">
        <v>3990</v>
      </c>
      <c r="C5283" s="170" t="s">
        <v>24</v>
      </c>
      <c r="D5283" s="170" t="s">
        <v>34</v>
      </c>
      <c r="E5283" s="170">
        <v>750</v>
      </c>
      <c r="F5283" s="170">
        <v>12</v>
      </c>
      <c r="G5283" s="171">
        <v>13.5</v>
      </c>
      <c r="H5283" s="170" t="s">
        <v>200</v>
      </c>
      <c r="I5283" s="171">
        <v>13.49</v>
      </c>
      <c r="J5283" s="169">
        <v>1</v>
      </c>
    </row>
    <row r="5284" spans="1:10" hidden="1" x14ac:dyDescent="0.25">
      <c r="A5284" s="169">
        <v>61468</v>
      </c>
      <c r="B5284" s="170" t="s">
        <v>3991</v>
      </c>
      <c r="C5284" s="170" t="s">
        <v>263</v>
      </c>
      <c r="D5284" s="170" t="s">
        <v>332</v>
      </c>
      <c r="E5284" s="170">
        <v>473</v>
      </c>
      <c r="F5284" s="170">
        <v>24</v>
      </c>
      <c r="G5284" s="171">
        <v>4</v>
      </c>
      <c r="H5284" s="170" t="s">
        <v>747</v>
      </c>
      <c r="I5284" s="171">
        <v>4.29</v>
      </c>
      <c r="J5284" s="169">
        <v>1</v>
      </c>
    </row>
    <row r="5285" spans="1:10" hidden="1" x14ac:dyDescent="0.25">
      <c r="A5285" s="169">
        <v>61468</v>
      </c>
      <c r="B5285" s="170" t="s">
        <v>3991</v>
      </c>
      <c r="C5285" s="170" t="s">
        <v>263</v>
      </c>
      <c r="D5285" s="170" t="s">
        <v>332</v>
      </c>
      <c r="E5285" s="170">
        <v>473</v>
      </c>
      <c r="F5285" s="170">
        <v>24</v>
      </c>
      <c r="G5285" s="171">
        <v>4</v>
      </c>
      <c r="H5285" s="170" t="s">
        <v>747</v>
      </c>
      <c r="I5285" s="171">
        <v>4.29</v>
      </c>
      <c r="J5285" s="169">
        <v>1</v>
      </c>
    </row>
    <row r="5286" spans="1:10" hidden="1" x14ac:dyDescent="0.25">
      <c r="A5286" s="169">
        <v>61469</v>
      </c>
      <c r="B5286" s="170" t="s">
        <v>3992</v>
      </c>
      <c r="C5286" s="170" t="s">
        <v>263</v>
      </c>
      <c r="D5286" s="170" t="s">
        <v>332</v>
      </c>
      <c r="E5286" s="170">
        <v>473</v>
      </c>
      <c r="F5286" s="170">
        <v>24</v>
      </c>
      <c r="G5286" s="171">
        <v>4</v>
      </c>
      <c r="H5286" s="170" t="s">
        <v>747</v>
      </c>
      <c r="I5286" s="171">
        <v>4.49</v>
      </c>
      <c r="J5286" s="169">
        <v>1</v>
      </c>
    </row>
    <row r="5287" spans="1:10" hidden="1" x14ac:dyDescent="0.25">
      <c r="A5287" s="169">
        <v>61469</v>
      </c>
      <c r="B5287" s="170" t="s">
        <v>3992</v>
      </c>
      <c r="C5287" s="170" t="s">
        <v>263</v>
      </c>
      <c r="D5287" s="170" t="s">
        <v>332</v>
      </c>
      <c r="E5287" s="170">
        <v>473</v>
      </c>
      <c r="F5287" s="170">
        <v>24</v>
      </c>
      <c r="G5287" s="171">
        <v>4</v>
      </c>
      <c r="H5287" s="170" t="s">
        <v>747</v>
      </c>
      <c r="I5287" s="171">
        <v>4.49</v>
      </c>
      <c r="J5287" s="169">
        <v>1</v>
      </c>
    </row>
    <row r="5288" spans="1:10" hidden="1" x14ac:dyDescent="0.25">
      <c r="A5288" s="169">
        <v>61470</v>
      </c>
      <c r="B5288" s="170" t="s">
        <v>3993</v>
      </c>
      <c r="C5288" s="170" t="s">
        <v>11</v>
      </c>
      <c r="D5288" s="170" t="s">
        <v>267</v>
      </c>
      <c r="E5288" s="170">
        <v>473</v>
      </c>
      <c r="F5288" s="170">
        <v>24</v>
      </c>
      <c r="G5288" s="171">
        <v>5</v>
      </c>
      <c r="H5288" s="170" t="s">
        <v>3994</v>
      </c>
      <c r="I5288" s="171">
        <v>3.79</v>
      </c>
      <c r="J5288" s="169">
        <v>1</v>
      </c>
    </row>
    <row r="5289" spans="1:10" hidden="1" x14ac:dyDescent="0.25">
      <c r="A5289" s="169">
        <v>61470</v>
      </c>
      <c r="B5289" s="170" t="s">
        <v>3993</v>
      </c>
      <c r="C5289" s="170" t="s">
        <v>11</v>
      </c>
      <c r="D5289" s="170" t="s">
        <v>267</v>
      </c>
      <c r="E5289" s="170">
        <v>473</v>
      </c>
      <c r="F5289" s="170">
        <v>24</v>
      </c>
      <c r="G5289" s="171">
        <v>5</v>
      </c>
      <c r="H5289" s="170" t="s">
        <v>1662</v>
      </c>
      <c r="I5289" s="171">
        <v>3.79</v>
      </c>
      <c r="J5289" s="169">
        <v>1</v>
      </c>
    </row>
    <row r="5290" spans="1:10" hidden="1" x14ac:dyDescent="0.25">
      <c r="A5290" s="169">
        <v>61495</v>
      </c>
      <c r="B5290" s="170" t="s">
        <v>3995</v>
      </c>
      <c r="C5290" s="170" t="s">
        <v>11</v>
      </c>
      <c r="D5290" s="170" t="s">
        <v>267</v>
      </c>
      <c r="E5290" s="170">
        <v>473</v>
      </c>
      <c r="F5290" s="170">
        <v>24</v>
      </c>
      <c r="G5290" s="171">
        <v>5.4</v>
      </c>
      <c r="H5290" s="170" t="s">
        <v>3994</v>
      </c>
      <c r="I5290" s="171">
        <v>4.1500000000000004</v>
      </c>
      <c r="J5290" s="169">
        <v>1</v>
      </c>
    </row>
    <row r="5291" spans="1:10" hidden="1" x14ac:dyDescent="0.25">
      <c r="A5291" s="169">
        <v>61495</v>
      </c>
      <c r="B5291" s="170" t="s">
        <v>3995</v>
      </c>
      <c r="C5291" s="170" t="s">
        <v>11</v>
      </c>
      <c r="D5291" s="170" t="s">
        <v>267</v>
      </c>
      <c r="E5291" s="170">
        <v>473</v>
      </c>
      <c r="F5291" s="170">
        <v>24</v>
      </c>
      <c r="G5291" s="171">
        <v>5.4</v>
      </c>
      <c r="H5291" s="170" t="s">
        <v>1662</v>
      </c>
      <c r="I5291" s="171">
        <v>4.1500000000000004</v>
      </c>
      <c r="J5291" s="169">
        <v>1</v>
      </c>
    </row>
    <row r="5292" spans="1:10" hidden="1" x14ac:dyDescent="0.25">
      <c r="A5292" s="169">
        <v>61504</v>
      </c>
      <c r="B5292" s="170" t="s">
        <v>3996</v>
      </c>
      <c r="C5292" s="170" t="s">
        <v>11</v>
      </c>
      <c r="D5292" s="170" t="s">
        <v>12</v>
      </c>
      <c r="E5292" s="170">
        <v>473</v>
      </c>
      <c r="F5292" s="170">
        <v>24</v>
      </c>
      <c r="G5292" s="171">
        <v>5</v>
      </c>
      <c r="H5292" s="170" t="s">
        <v>151</v>
      </c>
      <c r="I5292" s="171">
        <v>3.79</v>
      </c>
      <c r="J5292" s="169">
        <v>1</v>
      </c>
    </row>
    <row r="5293" spans="1:10" hidden="1" x14ac:dyDescent="0.25">
      <c r="A5293" s="169">
        <v>61504</v>
      </c>
      <c r="B5293" s="170" t="s">
        <v>3996</v>
      </c>
      <c r="C5293" s="170" t="s">
        <v>11</v>
      </c>
      <c r="D5293" s="170" t="s">
        <v>12</v>
      </c>
      <c r="E5293" s="170">
        <v>473</v>
      </c>
      <c r="F5293" s="170">
        <v>24</v>
      </c>
      <c r="G5293" s="171">
        <v>5</v>
      </c>
      <c r="H5293" s="170" t="s">
        <v>151</v>
      </c>
      <c r="I5293" s="171">
        <v>3.79</v>
      </c>
      <c r="J5293" s="169">
        <v>1</v>
      </c>
    </row>
    <row r="5294" spans="1:10" hidden="1" x14ac:dyDescent="0.25">
      <c r="A5294" s="169">
        <v>61507</v>
      </c>
      <c r="B5294" s="170" t="s">
        <v>3997</v>
      </c>
      <c r="C5294" s="170" t="s">
        <v>11</v>
      </c>
      <c r="D5294" s="170" t="s">
        <v>12</v>
      </c>
      <c r="E5294" s="170">
        <v>473</v>
      </c>
      <c r="F5294" s="170">
        <v>24</v>
      </c>
      <c r="G5294" s="171">
        <v>5</v>
      </c>
      <c r="H5294" s="170" t="s">
        <v>151</v>
      </c>
      <c r="I5294" s="171">
        <v>4.29</v>
      </c>
      <c r="J5294" s="169">
        <v>1</v>
      </c>
    </row>
    <row r="5295" spans="1:10" hidden="1" x14ac:dyDescent="0.25">
      <c r="A5295" s="169">
        <v>61507</v>
      </c>
      <c r="B5295" s="170" t="s">
        <v>3997</v>
      </c>
      <c r="C5295" s="170" t="s">
        <v>11</v>
      </c>
      <c r="D5295" s="170" t="s">
        <v>12</v>
      </c>
      <c r="E5295" s="170">
        <v>473</v>
      </c>
      <c r="F5295" s="170">
        <v>24</v>
      </c>
      <c r="G5295" s="171">
        <v>5</v>
      </c>
      <c r="H5295" s="170" t="s">
        <v>151</v>
      </c>
      <c r="I5295" s="171">
        <v>4.29</v>
      </c>
      <c r="J5295" s="169">
        <v>1</v>
      </c>
    </row>
    <row r="5296" spans="1:10" hidden="1" x14ac:dyDescent="0.25">
      <c r="A5296" s="169">
        <v>61510</v>
      </c>
      <c r="B5296" s="170" t="s">
        <v>3998</v>
      </c>
      <c r="C5296" s="170" t="s">
        <v>263</v>
      </c>
      <c r="D5296" s="170" t="s">
        <v>332</v>
      </c>
      <c r="E5296" s="170">
        <v>4260</v>
      </c>
      <c r="F5296" s="170">
        <v>2</v>
      </c>
      <c r="G5296" s="171">
        <v>5</v>
      </c>
      <c r="H5296" s="170" t="s">
        <v>1053</v>
      </c>
      <c r="I5296" s="171">
        <v>28.99</v>
      </c>
      <c r="J5296" s="169">
        <v>12</v>
      </c>
    </row>
    <row r="5297" spans="1:10" hidden="1" x14ac:dyDescent="0.25">
      <c r="A5297" s="169">
        <v>61510</v>
      </c>
      <c r="B5297" s="170" t="s">
        <v>3998</v>
      </c>
      <c r="C5297" s="170" t="s">
        <v>263</v>
      </c>
      <c r="D5297" s="170" t="s">
        <v>332</v>
      </c>
      <c r="E5297" s="170">
        <v>4260</v>
      </c>
      <c r="F5297" s="170">
        <v>2</v>
      </c>
      <c r="G5297" s="171">
        <v>5</v>
      </c>
      <c r="H5297" s="170" t="s">
        <v>1053</v>
      </c>
      <c r="I5297" s="171">
        <v>28.99</v>
      </c>
      <c r="J5297" s="169">
        <v>12</v>
      </c>
    </row>
    <row r="5298" spans="1:10" hidden="1" x14ac:dyDescent="0.25">
      <c r="A5298" s="169">
        <v>61511</v>
      </c>
      <c r="B5298" s="170" t="s">
        <v>3761</v>
      </c>
      <c r="C5298" s="170" t="s">
        <v>15</v>
      </c>
      <c r="D5298" s="170" t="s">
        <v>51</v>
      </c>
      <c r="E5298" s="170">
        <v>200</v>
      </c>
      <c r="F5298" s="170">
        <v>24</v>
      </c>
      <c r="G5298" s="171">
        <v>43</v>
      </c>
      <c r="H5298" s="170" t="s">
        <v>47</v>
      </c>
      <c r="I5298" s="171">
        <v>21.99</v>
      </c>
      <c r="J5298" s="169">
        <v>1</v>
      </c>
    </row>
    <row r="5299" spans="1:10" hidden="1" x14ac:dyDescent="0.25">
      <c r="A5299" s="169">
        <v>61564</v>
      </c>
      <c r="B5299" s="170" t="s">
        <v>79</v>
      </c>
      <c r="C5299" s="170" t="s">
        <v>15</v>
      </c>
      <c r="D5299" s="170" t="s">
        <v>16</v>
      </c>
      <c r="E5299" s="170">
        <v>1750</v>
      </c>
      <c r="F5299" s="170">
        <v>6</v>
      </c>
      <c r="G5299" s="171">
        <v>40</v>
      </c>
      <c r="H5299" s="170" t="s">
        <v>43</v>
      </c>
      <c r="I5299" s="171">
        <v>59.99</v>
      </c>
      <c r="J5299" s="169">
        <v>1</v>
      </c>
    </row>
    <row r="5300" spans="1:10" hidden="1" x14ac:dyDescent="0.25">
      <c r="A5300" s="169">
        <v>61566</v>
      </c>
      <c r="B5300" s="170" t="s">
        <v>3999</v>
      </c>
      <c r="C5300" s="170" t="s">
        <v>24</v>
      </c>
      <c r="D5300" s="170" t="s">
        <v>25</v>
      </c>
      <c r="E5300" s="170">
        <v>750</v>
      </c>
      <c r="F5300" s="170">
        <v>12</v>
      </c>
      <c r="G5300" s="171">
        <v>12</v>
      </c>
      <c r="H5300" s="170" t="s">
        <v>26</v>
      </c>
      <c r="I5300" s="171">
        <v>11.99</v>
      </c>
      <c r="J5300" s="169">
        <v>1</v>
      </c>
    </row>
    <row r="5301" spans="1:10" hidden="1" x14ac:dyDescent="0.25">
      <c r="A5301" s="169">
        <v>61603</v>
      </c>
      <c r="B5301" s="170" t="s">
        <v>4000</v>
      </c>
      <c r="C5301" s="170" t="s">
        <v>11</v>
      </c>
      <c r="D5301" s="170" t="s">
        <v>267</v>
      </c>
      <c r="E5301" s="170">
        <v>473</v>
      </c>
      <c r="F5301" s="170">
        <v>24</v>
      </c>
      <c r="G5301" s="171">
        <v>5</v>
      </c>
      <c r="H5301" s="170" t="s">
        <v>1053</v>
      </c>
      <c r="I5301" s="171">
        <v>3.99</v>
      </c>
      <c r="J5301" s="169">
        <v>1</v>
      </c>
    </row>
    <row r="5302" spans="1:10" hidden="1" x14ac:dyDescent="0.25">
      <c r="A5302" s="169">
        <v>61603</v>
      </c>
      <c r="B5302" s="170" t="s">
        <v>4000</v>
      </c>
      <c r="C5302" s="170" t="s">
        <v>11</v>
      </c>
      <c r="D5302" s="170" t="s">
        <v>267</v>
      </c>
      <c r="E5302" s="170">
        <v>473</v>
      </c>
      <c r="F5302" s="170">
        <v>24</v>
      </c>
      <c r="G5302" s="171">
        <v>5</v>
      </c>
      <c r="H5302" s="170" t="s">
        <v>1053</v>
      </c>
      <c r="I5302" s="171">
        <v>3.99</v>
      </c>
      <c r="J5302" s="169">
        <v>1</v>
      </c>
    </row>
    <row r="5303" spans="1:10" hidden="1" x14ac:dyDescent="0.25">
      <c r="A5303" s="169">
        <v>61604</v>
      </c>
      <c r="B5303" s="170" t="s">
        <v>4001</v>
      </c>
      <c r="C5303" s="170" t="s">
        <v>11</v>
      </c>
      <c r="D5303" s="170" t="s">
        <v>303</v>
      </c>
      <c r="E5303" s="170">
        <v>473</v>
      </c>
      <c r="F5303" s="170">
        <v>24</v>
      </c>
      <c r="G5303" s="171">
        <v>8</v>
      </c>
      <c r="H5303" s="170" t="s">
        <v>1053</v>
      </c>
      <c r="I5303" s="171">
        <v>4.99</v>
      </c>
      <c r="J5303" s="169">
        <v>1</v>
      </c>
    </row>
    <row r="5304" spans="1:10" hidden="1" x14ac:dyDescent="0.25">
      <c r="A5304" s="169">
        <v>61604</v>
      </c>
      <c r="B5304" s="170" t="s">
        <v>4001</v>
      </c>
      <c r="C5304" s="170" t="s">
        <v>11</v>
      </c>
      <c r="D5304" s="170" t="s">
        <v>303</v>
      </c>
      <c r="E5304" s="170">
        <v>473</v>
      </c>
      <c r="F5304" s="170">
        <v>24</v>
      </c>
      <c r="G5304" s="171">
        <v>8</v>
      </c>
      <c r="H5304" s="170" t="s">
        <v>1053</v>
      </c>
      <c r="I5304" s="171">
        <v>4.99</v>
      </c>
      <c r="J5304" s="169">
        <v>1</v>
      </c>
    </row>
    <row r="5305" spans="1:10" hidden="1" x14ac:dyDescent="0.25">
      <c r="A5305" s="169">
        <v>61606</v>
      </c>
      <c r="B5305" s="170" t="s">
        <v>4002</v>
      </c>
      <c r="C5305" s="170" t="s">
        <v>263</v>
      </c>
      <c r="D5305" s="170" t="s">
        <v>806</v>
      </c>
      <c r="E5305" s="170">
        <v>58600</v>
      </c>
      <c r="F5305" s="170">
        <v>1</v>
      </c>
      <c r="G5305" s="171">
        <v>5</v>
      </c>
      <c r="H5305" s="170" t="s">
        <v>342</v>
      </c>
      <c r="I5305" s="171">
        <v>250.61</v>
      </c>
      <c r="J5305" s="169">
        <v>1</v>
      </c>
    </row>
    <row r="5306" spans="1:10" hidden="1" x14ac:dyDescent="0.25">
      <c r="A5306" s="169">
        <v>61606</v>
      </c>
      <c r="B5306" s="170" t="s">
        <v>4002</v>
      </c>
      <c r="C5306" s="170" t="s">
        <v>263</v>
      </c>
      <c r="D5306" s="170" t="s">
        <v>806</v>
      </c>
      <c r="E5306" s="170">
        <v>58600</v>
      </c>
      <c r="F5306" s="170">
        <v>1</v>
      </c>
      <c r="G5306" s="171">
        <v>5</v>
      </c>
      <c r="H5306" s="170" t="s">
        <v>342</v>
      </c>
      <c r="I5306" s="171">
        <v>250.61</v>
      </c>
      <c r="J5306" s="169">
        <v>1</v>
      </c>
    </row>
    <row r="5307" spans="1:10" hidden="1" x14ac:dyDescent="0.25">
      <c r="A5307" s="169">
        <v>61607</v>
      </c>
      <c r="B5307" s="170" t="s">
        <v>4003</v>
      </c>
      <c r="C5307" s="170" t="s">
        <v>11</v>
      </c>
      <c r="D5307" s="170" t="s">
        <v>303</v>
      </c>
      <c r="E5307" s="170">
        <v>3784</v>
      </c>
      <c r="F5307" s="170">
        <v>3</v>
      </c>
      <c r="G5307" s="171">
        <v>8.5</v>
      </c>
      <c r="H5307" s="170" t="s">
        <v>342</v>
      </c>
      <c r="I5307" s="171">
        <v>28.59</v>
      </c>
      <c r="J5307" s="169">
        <v>8</v>
      </c>
    </row>
    <row r="5308" spans="1:10" hidden="1" x14ac:dyDescent="0.25">
      <c r="A5308" s="169">
        <v>61607</v>
      </c>
      <c r="B5308" s="170" t="s">
        <v>4003</v>
      </c>
      <c r="C5308" s="170" t="s">
        <v>11</v>
      </c>
      <c r="D5308" s="170" t="s">
        <v>303</v>
      </c>
      <c r="E5308" s="170">
        <v>3784</v>
      </c>
      <c r="F5308" s="170">
        <v>3</v>
      </c>
      <c r="G5308" s="171">
        <v>8.5</v>
      </c>
      <c r="H5308" s="170" t="s">
        <v>342</v>
      </c>
      <c r="I5308" s="171">
        <v>28.59</v>
      </c>
      <c r="J5308" s="169">
        <v>8</v>
      </c>
    </row>
    <row r="5309" spans="1:10" hidden="1" x14ac:dyDescent="0.25">
      <c r="A5309" s="169">
        <v>61611</v>
      </c>
      <c r="B5309" s="170" t="s">
        <v>4004</v>
      </c>
      <c r="C5309" s="170" t="s">
        <v>11</v>
      </c>
      <c r="D5309" s="170" t="s">
        <v>267</v>
      </c>
      <c r="E5309" s="170">
        <v>473</v>
      </c>
      <c r="F5309" s="170">
        <v>24</v>
      </c>
      <c r="G5309" s="171">
        <v>4.0999999999999996</v>
      </c>
      <c r="H5309" s="170" t="s">
        <v>222</v>
      </c>
      <c r="I5309" s="171">
        <v>4.25</v>
      </c>
      <c r="J5309" s="169">
        <v>1</v>
      </c>
    </row>
    <row r="5310" spans="1:10" hidden="1" x14ac:dyDescent="0.25">
      <c r="A5310" s="169">
        <v>61611</v>
      </c>
      <c r="B5310" s="170" t="s">
        <v>4004</v>
      </c>
      <c r="C5310" s="170" t="s">
        <v>11</v>
      </c>
      <c r="D5310" s="170" t="s">
        <v>267</v>
      </c>
      <c r="E5310" s="170">
        <v>473</v>
      </c>
      <c r="F5310" s="170">
        <v>24</v>
      </c>
      <c r="G5310" s="171">
        <v>4.0999999999999996</v>
      </c>
      <c r="H5310" s="170" t="s">
        <v>222</v>
      </c>
      <c r="I5310" s="171">
        <v>4.25</v>
      </c>
      <c r="J5310" s="169">
        <v>1</v>
      </c>
    </row>
    <row r="5311" spans="1:10" hidden="1" x14ac:dyDescent="0.25">
      <c r="A5311" s="169">
        <v>61627</v>
      </c>
      <c r="B5311" s="170" t="s">
        <v>4005</v>
      </c>
      <c r="C5311" s="170" t="s">
        <v>24</v>
      </c>
      <c r="D5311" s="170" t="s">
        <v>34</v>
      </c>
      <c r="E5311" s="170">
        <v>750</v>
      </c>
      <c r="F5311" s="170">
        <v>12</v>
      </c>
      <c r="G5311" s="171">
        <v>13.6</v>
      </c>
      <c r="H5311" s="170" t="s">
        <v>26</v>
      </c>
      <c r="I5311" s="171">
        <v>20.99</v>
      </c>
      <c r="J5311" s="169">
        <v>1</v>
      </c>
    </row>
    <row r="5312" spans="1:10" hidden="1" x14ac:dyDescent="0.25">
      <c r="A5312" s="169">
        <v>61630</v>
      </c>
      <c r="B5312" s="170" t="s">
        <v>4006</v>
      </c>
      <c r="C5312" s="170" t="s">
        <v>24</v>
      </c>
      <c r="D5312" s="170" t="s">
        <v>162</v>
      </c>
      <c r="E5312" s="170">
        <v>750</v>
      </c>
      <c r="F5312" s="170">
        <v>3</v>
      </c>
      <c r="G5312" s="171">
        <v>12.5</v>
      </c>
      <c r="H5312" s="170" t="s">
        <v>73</v>
      </c>
      <c r="I5312" s="171">
        <v>465.74</v>
      </c>
      <c r="J5312" s="169">
        <v>1</v>
      </c>
    </row>
    <row r="5313" spans="1:10" hidden="1" x14ac:dyDescent="0.25">
      <c r="A5313" s="169">
        <v>61651</v>
      </c>
      <c r="B5313" s="170" t="s">
        <v>4007</v>
      </c>
      <c r="C5313" s="170" t="s">
        <v>11</v>
      </c>
      <c r="D5313" s="170" t="s">
        <v>267</v>
      </c>
      <c r="E5313" s="170">
        <v>473</v>
      </c>
      <c r="F5313" s="170">
        <v>24</v>
      </c>
      <c r="G5313" s="171">
        <v>6.1</v>
      </c>
      <c r="H5313" s="170" t="s">
        <v>1053</v>
      </c>
      <c r="I5313" s="171">
        <v>3.99</v>
      </c>
      <c r="J5313" s="169">
        <v>1</v>
      </c>
    </row>
    <row r="5314" spans="1:10" hidden="1" x14ac:dyDescent="0.25">
      <c r="A5314" s="169">
        <v>61651</v>
      </c>
      <c r="B5314" s="170" t="s">
        <v>4007</v>
      </c>
      <c r="C5314" s="170" t="s">
        <v>11</v>
      </c>
      <c r="D5314" s="170" t="s">
        <v>267</v>
      </c>
      <c r="E5314" s="170">
        <v>473</v>
      </c>
      <c r="F5314" s="170">
        <v>24</v>
      </c>
      <c r="G5314" s="171">
        <v>6.1</v>
      </c>
      <c r="H5314" s="170" t="s">
        <v>1053</v>
      </c>
      <c r="I5314" s="171">
        <v>3.99</v>
      </c>
      <c r="J5314" s="169">
        <v>1</v>
      </c>
    </row>
    <row r="5315" spans="1:10" hidden="1" x14ac:dyDescent="0.25">
      <c r="A5315" s="169">
        <v>61654</v>
      </c>
      <c r="B5315" s="170" t="s">
        <v>4008</v>
      </c>
      <c r="C5315" s="170" t="s">
        <v>11</v>
      </c>
      <c r="D5315" s="170" t="s">
        <v>267</v>
      </c>
      <c r="E5315" s="170">
        <v>473</v>
      </c>
      <c r="F5315" s="170">
        <v>24</v>
      </c>
      <c r="G5315" s="171">
        <v>9</v>
      </c>
      <c r="H5315" s="170" t="s">
        <v>1053</v>
      </c>
      <c r="I5315" s="171">
        <v>3.99</v>
      </c>
      <c r="J5315" s="169">
        <v>1</v>
      </c>
    </row>
    <row r="5316" spans="1:10" hidden="1" x14ac:dyDescent="0.25">
      <c r="A5316" s="169">
        <v>61654</v>
      </c>
      <c r="B5316" s="170" t="s">
        <v>4008</v>
      </c>
      <c r="C5316" s="170" t="s">
        <v>11</v>
      </c>
      <c r="D5316" s="170" t="s">
        <v>267</v>
      </c>
      <c r="E5316" s="170">
        <v>473</v>
      </c>
      <c r="F5316" s="170">
        <v>24</v>
      </c>
      <c r="G5316" s="171">
        <v>9</v>
      </c>
      <c r="H5316" s="170" t="s">
        <v>1053</v>
      </c>
      <c r="I5316" s="171">
        <v>3.99</v>
      </c>
      <c r="J5316" s="169">
        <v>1</v>
      </c>
    </row>
    <row r="5317" spans="1:10" hidden="1" x14ac:dyDescent="0.25">
      <c r="A5317" s="169">
        <v>61659</v>
      </c>
      <c r="B5317" s="170" t="s">
        <v>4009</v>
      </c>
      <c r="C5317" s="170" t="s">
        <v>11</v>
      </c>
      <c r="D5317" s="170" t="s">
        <v>267</v>
      </c>
      <c r="E5317" s="170">
        <v>473</v>
      </c>
      <c r="F5317" s="170">
        <v>24</v>
      </c>
      <c r="G5317" s="171">
        <v>9</v>
      </c>
      <c r="H5317" s="170" t="s">
        <v>1053</v>
      </c>
      <c r="I5317" s="171">
        <v>3.99</v>
      </c>
      <c r="J5317" s="169">
        <v>1</v>
      </c>
    </row>
    <row r="5318" spans="1:10" hidden="1" x14ac:dyDescent="0.25">
      <c r="A5318" s="169">
        <v>61659</v>
      </c>
      <c r="B5318" s="170" t="s">
        <v>4009</v>
      </c>
      <c r="C5318" s="170" t="s">
        <v>11</v>
      </c>
      <c r="D5318" s="170" t="s">
        <v>267</v>
      </c>
      <c r="E5318" s="170">
        <v>473</v>
      </c>
      <c r="F5318" s="170">
        <v>24</v>
      </c>
      <c r="G5318" s="171">
        <v>9</v>
      </c>
      <c r="H5318" s="170" t="s">
        <v>1053</v>
      </c>
      <c r="I5318" s="171">
        <v>3.99</v>
      </c>
      <c r="J5318" s="169">
        <v>1</v>
      </c>
    </row>
    <row r="5319" spans="1:10" hidden="1" x14ac:dyDescent="0.25">
      <c r="A5319" s="169">
        <v>61660</v>
      </c>
      <c r="B5319" s="170" t="s">
        <v>4010</v>
      </c>
      <c r="C5319" s="170" t="s">
        <v>11</v>
      </c>
      <c r="D5319" s="170" t="s">
        <v>267</v>
      </c>
      <c r="E5319" s="170">
        <v>473</v>
      </c>
      <c r="F5319" s="170">
        <v>24</v>
      </c>
      <c r="G5319" s="171">
        <v>5.5</v>
      </c>
      <c r="H5319" s="170" t="s">
        <v>1662</v>
      </c>
      <c r="I5319" s="171">
        <v>4.49</v>
      </c>
      <c r="J5319" s="169">
        <v>1</v>
      </c>
    </row>
    <row r="5320" spans="1:10" hidden="1" x14ac:dyDescent="0.25">
      <c r="A5320" s="169">
        <v>61660</v>
      </c>
      <c r="B5320" s="170" t="s">
        <v>4010</v>
      </c>
      <c r="C5320" s="170" t="s">
        <v>11</v>
      </c>
      <c r="D5320" s="170" t="s">
        <v>267</v>
      </c>
      <c r="E5320" s="170">
        <v>473</v>
      </c>
      <c r="F5320" s="170">
        <v>24</v>
      </c>
      <c r="G5320" s="171">
        <v>5.5</v>
      </c>
      <c r="H5320" s="170" t="s">
        <v>1662</v>
      </c>
      <c r="I5320" s="171">
        <v>4.49</v>
      </c>
      <c r="J5320" s="169">
        <v>1</v>
      </c>
    </row>
    <row r="5321" spans="1:10" hidden="1" x14ac:dyDescent="0.25">
      <c r="A5321" s="169">
        <v>61661</v>
      </c>
      <c r="B5321" s="170" t="s">
        <v>4011</v>
      </c>
      <c r="C5321" s="170" t="s">
        <v>263</v>
      </c>
      <c r="D5321" s="170" t="s">
        <v>332</v>
      </c>
      <c r="E5321" s="170">
        <v>1420</v>
      </c>
      <c r="F5321" s="170">
        <v>6</v>
      </c>
      <c r="G5321" s="171">
        <v>12.5</v>
      </c>
      <c r="H5321" s="170" t="s">
        <v>105</v>
      </c>
      <c r="I5321" s="171">
        <v>17.489999999999998</v>
      </c>
      <c r="J5321" s="169">
        <v>4</v>
      </c>
    </row>
    <row r="5322" spans="1:10" hidden="1" x14ac:dyDescent="0.25">
      <c r="A5322" s="169">
        <v>61671</v>
      </c>
      <c r="B5322" s="170" t="s">
        <v>4012</v>
      </c>
      <c r="C5322" s="170" t="s">
        <v>263</v>
      </c>
      <c r="D5322" s="170" t="s">
        <v>332</v>
      </c>
      <c r="E5322" s="170">
        <v>2840</v>
      </c>
      <c r="F5322" s="170">
        <v>3</v>
      </c>
      <c r="G5322" s="171">
        <v>12.5</v>
      </c>
      <c r="H5322" s="170" t="s">
        <v>105</v>
      </c>
      <c r="I5322" s="171">
        <v>32.99</v>
      </c>
      <c r="J5322" s="169">
        <v>8</v>
      </c>
    </row>
    <row r="5323" spans="1:10" hidden="1" x14ac:dyDescent="0.25">
      <c r="A5323" s="169">
        <v>61704</v>
      </c>
      <c r="B5323" s="170" t="s">
        <v>4013</v>
      </c>
      <c r="C5323" s="170" t="s">
        <v>15</v>
      </c>
      <c r="D5323" s="170" t="s">
        <v>56</v>
      </c>
      <c r="E5323" s="170">
        <v>700</v>
      </c>
      <c r="F5323" s="170">
        <v>6</v>
      </c>
      <c r="G5323" s="171">
        <v>43</v>
      </c>
      <c r="H5323" s="170" t="s">
        <v>17</v>
      </c>
      <c r="I5323" s="171">
        <v>150.99</v>
      </c>
      <c r="J5323" s="169">
        <v>1</v>
      </c>
    </row>
    <row r="5324" spans="1:10" hidden="1" x14ac:dyDescent="0.25">
      <c r="A5324" s="169">
        <v>61706</v>
      </c>
      <c r="B5324" s="170" t="s">
        <v>4014</v>
      </c>
      <c r="C5324" s="170" t="s">
        <v>15</v>
      </c>
      <c r="D5324" s="170" t="s">
        <v>56</v>
      </c>
      <c r="E5324" s="170">
        <v>700</v>
      </c>
      <c r="F5324" s="170">
        <v>6</v>
      </c>
      <c r="G5324" s="171">
        <v>40</v>
      </c>
      <c r="H5324" s="170" t="s">
        <v>17</v>
      </c>
      <c r="I5324" s="171">
        <v>88.99</v>
      </c>
      <c r="J5324" s="169">
        <v>1</v>
      </c>
    </row>
    <row r="5325" spans="1:10" hidden="1" x14ac:dyDescent="0.25">
      <c r="A5325" s="169">
        <v>61711</v>
      </c>
      <c r="B5325" s="170" t="s">
        <v>4015</v>
      </c>
      <c r="C5325" s="170" t="s">
        <v>37</v>
      </c>
      <c r="D5325" s="170" t="s">
        <v>891</v>
      </c>
      <c r="E5325" s="170">
        <v>0</v>
      </c>
      <c r="F5325" s="170">
        <v>6</v>
      </c>
      <c r="H5325" s="170" t="s">
        <v>3016</v>
      </c>
      <c r="I5325" s="171">
        <v>9.99</v>
      </c>
    </row>
    <row r="5326" spans="1:10" hidden="1" x14ac:dyDescent="0.25">
      <c r="A5326" s="169">
        <v>61717</v>
      </c>
      <c r="B5326" s="170" t="s">
        <v>4016</v>
      </c>
      <c r="C5326" s="170" t="s">
        <v>15</v>
      </c>
      <c r="D5326" s="170" t="s">
        <v>239</v>
      </c>
      <c r="E5326" s="170">
        <v>750</v>
      </c>
      <c r="F5326" s="170">
        <v>6</v>
      </c>
      <c r="G5326" s="171">
        <v>42</v>
      </c>
      <c r="H5326" s="170" t="s">
        <v>222</v>
      </c>
      <c r="I5326" s="171">
        <v>59.99</v>
      </c>
      <c r="J5326" s="169">
        <v>1</v>
      </c>
    </row>
    <row r="5327" spans="1:10" hidden="1" x14ac:dyDescent="0.25">
      <c r="A5327" s="169">
        <v>61721</v>
      </c>
      <c r="B5327" s="170" t="s">
        <v>4017</v>
      </c>
      <c r="C5327" s="170" t="s">
        <v>15</v>
      </c>
      <c r="D5327" s="170" t="s">
        <v>664</v>
      </c>
      <c r="E5327" s="170">
        <v>750</v>
      </c>
      <c r="F5327" s="170">
        <v>12</v>
      </c>
      <c r="G5327" s="171">
        <v>17</v>
      </c>
      <c r="H5327" s="170" t="s">
        <v>415</v>
      </c>
      <c r="I5327" s="171">
        <v>39.99</v>
      </c>
      <c r="J5327" s="169">
        <v>1</v>
      </c>
    </row>
    <row r="5328" spans="1:10" hidden="1" x14ac:dyDescent="0.25">
      <c r="A5328" s="169">
        <v>61737</v>
      </c>
      <c r="B5328" s="170" t="s">
        <v>4018</v>
      </c>
      <c r="C5328" s="170" t="s">
        <v>11</v>
      </c>
      <c r="D5328" s="170" t="s">
        <v>267</v>
      </c>
      <c r="E5328" s="170">
        <v>473</v>
      </c>
      <c r="F5328" s="170">
        <v>24</v>
      </c>
      <c r="G5328" s="171">
        <v>5</v>
      </c>
      <c r="H5328" s="170" t="s">
        <v>2967</v>
      </c>
      <c r="I5328" s="171">
        <v>4.1900000000000004</v>
      </c>
      <c r="J5328" s="169">
        <v>1</v>
      </c>
    </row>
    <row r="5329" spans="1:10" hidden="1" x14ac:dyDescent="0.25">
      <c r="A5329" s="169">
        <v>61737</v>
      </c>
      <c r="B5329" s="170" t="s">
        <v>4018</v>
      </c>
      <c r="C5329" s="170" t="s">
        <v>11</v>
      </c>
      <c r="D5329" s="170" t="s">
        <v>267</v>
      </c>
      <c r="E5329" s="170">
        <v>473</v>
      </c>
      <c r="F5329" s="170">
        <v>24</v>
      </c>
      <c r="G5329" s="171">
        <v>5</v>
      </c>
      <c r="H5329" s="170" t="s">
        <v>2967</v>
      </c>
      <c r="I5329" s="171">
        <v>4.1900000000000004</v>
      </c>
      <c r="J5329" s="169">
        <v>1</v>
      </c>
    </row>
    <row r="5330" spans="1:10" hidden="1" x14ac:dyDescent="0.25">
      <c r="A5330" s="169">
        <v>61825</v>
      </c>
      <c r="B5330" s="170" t="s">
        <v>4019</v>
      </c>
      <c r="C5330" s="170" t="s">
        <v>1065</v>
      </c>
      <c r="D5330" s="170" t="s">
        <v>1066</v>
      </c>
      <c r="E5330" s="170">
        <v>2130</v>
      </c>
      <c r="F5330" s="170">
        <v>4</v>
      </c>
      <c r="G5330" s="171">
        <v>1E-4</v>
      </c>
      <c r="H5330" s="170" t="s">
        <v>824</v>
      </c>
      <c r="I5330" s="171">
        <v>12.99</v>
      </c>
      <c r="J5330" s="169">
        <v>6</v>
      </c>
    </row>
    <row r="5331" spans="1:10" hidden="1" x14ac:dyDescent="0.25">
      <c r="A5331" s="169">
        <v>61825</v>
      </c>
      <c r="B5331" s="170" t="s">
        <v>4019</v>
      </c>
      <c r="C5331" s="170" t="s">
        <v>1065</v>
      </c>
      <c r="D5331" s="170" t="s">
        <v>1066</v>
      </c>
      <c r="E5331" s="170">
        <v>2130</v>
      </c>
      <c r="F5331" s="170">
        <v>4</v>
      </c>
      <c r="G5331" s="171">
        <v>1E-4</v>
      </c>
      <c r="H5331" s="170" t="s">
        <v>824</v>
      </c>
      <c r="I5331" s="171">
        <v>12.99</v>
      </c>
      <c r="J5331" s="169">
        <v>6</v>
      </c>
    </row>
    <row r="5332" spans="1:10" hidden="1" x14ac:dyDescent="0.25">
      <c r="A5332" s="169">
        <v>61826</v>
      </c>
      <c r="B5332" s="170" t="s">
        <v>4020</v>
      </c>
      <c r="C5332" s="170" t="s">
        <v>11</v>
      </c>
      <c r="D5332" s="170" t="s">
        <v>303</v>
      </c>
      <c r="E5332" s="170">
        <v>355</v>
      </c>
      <c r="F5332" s="170">
        <v>24</v>
      </c>
      <c r="G5332" s="171">
        <v>10.5</v>
      </c>
      <c r="H5332" s="170" t="s">
        <v>1556</v>
      </c>
      <c r="I5332" s="171">
        <v>5.25</v>
      </c>
      <c r="J5332" s="169">
        <v>1</v>
      </c>
    </row>
    <row r="5333" spans="1:10" hidden="1" x14ac:dyDescent="0.25">
      <c r="A5333" s="169">
        <v>61826</v>
      </c>
      <c r="B5333" s="170" t="s">
        <v>4020</v>
      </c>
      <c r="C5333" s="170" t="s">
        <v>11</v>
      </c>
      <c r="D5333" s="170" t="s">
        <v>303</v>
      </c>
      <c r="E5333" s="170">
        <v>355</v>
      </c>
      <c r="F5333" s="170">
        <v>24</v>
      </c>
      <c r="G5333" s="171">
        <v>10.5</v>
      </c>
      <c r="H5333" s="170" t="s">
        <v>1556</v>
      </c>
      <c r="I5333" s="171">
        <v>5.25</v>
      </c>
      <c r="J5333" s="169">
        <v>1</v>
      </c>
    </row>
    <row r="5334" spans="1:10" hidden="1" x14ac:dyDescent="0.25">
      <c r="A5334" s="169">
        <v>61849</v>
      </c>
      <c r="B5334" s="170" t="s">
        <v>4021</v>
      </c>
      <c r="C5334" s="170" t="s">
        <v>11</v>
      </c>
      <c r="D5334" s="170" t="s">
        <v>211</v>
      </c>
      <c r="E5334" s="170">
        <v>500</v>
      </c>
      <c r="F5334" s="170">
        <v>24</v>
      </c>
      <c r="G5334" s="171">
        <v>4</v>
      </c>
      <c r="H5334" s="170" t="s">
        <v>13</v>
      </c>
      <c r="I5334" s="171">
        <v>4.29</v>
      </c>
      <c r="J5334" s="169">
        <v>1</v>
      </c>
    </row>
    <row r="5335" spans="1:10" hidden="1" x14ac:dyDescent="0.25">
      <c r="A5335" s="169">
        <v>61849</v>
      </c>
      <c r="B5335" s="170" t="s">
        <v>4021</v>
      </c>
      <c r="C5335" s="170" t="s">
        <v>11</v>
      </c>
      <c r="D5335" s="170" t="s">
        <v>211</v>
      </c>
      <c r="E5335" s="170">
        <v>500</v>
      </c>
      <c r="F5335" s="170">
        <v>24</v>
      </c>
      <c r="G5335" s="171">
        <v>4</v>
      </c>
      <c r="H5335" s="170" t="s">
        <v>13</v>
      </c>
      <c r="I5335" s="171">
        <v>4.29</v>
      </c>
      <c r="J5335" s="169">
        <v>1</v>
      </c>
    </row>
    <row r="5336" spans="1:10" hidden="1" x14ac:dyDescent="0.25">
      <c r="A5336" s="169">
        <v>61851</v>
      </c>
      <c r="B5336" s="170" t="s">
        <v>4022</v>
      </c>
      <c r="C5336" s="170" t="s">
        <v>1065</v>
      </c>
      <c r="D5336" s="170" t="s">
        <v>1066</v>
      </c>
      <c r="E5336" s="170">
        <v>1420</v>
      </c>
      <c r="F5336" s="170">
        <v>6</v>
      </c>
      <c r="G5336" s="171">
        <v>0.04</v>
      </c>
      <c r="H5336" s="170" t="s">
        <v>177</v>
      </c>
      <c r="I5336" s="171">
        <v>12.99</v>
      </c>
      <c r="J5336" s="169">
        <v>4</v>
      </c>
    </row>
    <row r="5337" spans="1:10" hidden="1" x14ac:dyDescent="0.25">
      <c r="A5337" s="169">
        <v>61851</v>
      </c>
      <c r="B5337" s="170" t="s">
        <v>4022</v>
      </c>
      <c r="C5337" s="170" t="s">
        <v>1065</v>
      </c>
      <c r="D5337" s="170" t="s">
        <v>1066</v>
      </c>
      <c r="E5337" s="170">
        <v>1420</v>
      </c>
      <c r="F5337" s="170">
        <v>6</v>
      </c>
      <c r="G5337" s="171">
        <v>0.04</v>
      </c>
      <c r="H5337" s="170" t="s">
        <v>177</v>
      </c>
      <c r="I5337" s="171">
        <v>12.99</v>
      </c>
      <c r="J5337" s="169">
        <v>4</v>
      </c>
    </row>
    <row r="5338" spans="1:10" hidden="1" x14ac:dyDescent="0.25">
      <c r="A5338" s="169">
        <v>61856</v>
      </c>
      <c r="B5338" s="170" t="s">
        <v>4023</v>
      </c>
      <c r="C5338" s="170" t="s">
        <v>1065</v>
      </c>
      <c r="D5338" s="170" t="s">
        <v>1066</v>
      </c>
      <c r="E5338" s="170">
        <v>1420</v>
      </c>
      <c r="F5338" s="170">
        <v>6</v>
      </c>
      <c r="G5338" s="171">
        <v>0.04</v>
      </c>
      <c r="H5338" s="170" t="s">
        <v>177</v>
      </c>
      <c r="I5338" s="171">
        <v>12.99</v>
      </c>
      <c r="J5338" s="169">
        <v>4</v>
      </c>
    </row>
    <row r="5339" spans="1:10" hidden="1" x14ac:dyDescent="0.25">
      <c r="A5339" s="169">
        <v>61856</v>
      </c>
      <c r="B5339" s="170" t="s">
        <v>4023</v>
      </c>
      <c r="C5339" s="170" t="s">
        <v>1065</v>
      </c>
      <c r="D5339" s="170" t="s">
        <v>1066</v>
      </c>
      <c r="E5339" s="170">
        <v>1420</v>
      </c>
      <c r="F5339" s="170">
        <v>6</v>
      </c>
      <c r="G5339" s="171">
        <v>0.04</v>
      </c>
      <c r="H5339" s="170" t="s">
        <v>177</v>
      </c>
      <c r="I5339" s="171">
        <v>12.99</v>
      </c>
      <c r="J5339" s="169">
        <v>4</v>
      </c>
    </row>
    <row r="5340" spans="1:10" hidden="1" x14ac:dyDescent="0.25">
      <c r="A5340" s="169">
        <v>61869</v>
      </c>
      <c r="B5340" s="170" t="s">
        <v>914</v>
      </c>
      <c r="C5340" s="170" t="s">
        <v>15</v>
      </c>
      <c r="D5340" s="170" t="s">
        <v>19</v>
      </c>
      <c r="E5340" s="170">
        <v>50</v>
      </c>
      <c r="F5340" s="170">
        <v>144</v>
      </c>
      <c r="G5340" s="171">
        <v>40</v>
      </c>
      <c r="H5340" s="170" t="s">
        <v>29</v>
      </c>
      <c r="I5340" s="171">
        <v>5.99</v>
      </c>
      <c r="J5340" s="169">
        <v>1</v>
      </c>
    </row>
    <row r="5341" spans="1:10" hidden="1" x14ac:dyDescent="0.25">
      <c r="A5341" s="169">
        <v>61871</v>
      </c>
      <c r="B5341" s="170" t="s">
        <v>4024</v>
      </c>
      <c r="C5341" s="170" t="s">
        <v>11</v>
      </c>
      <c r="D5341" s="170" t="s">
        <v>211</v>
      </c>
      <c r="E5341" s="170">
        <v>330</v>
      </c>
      <c r="F5341" s="170">
        <v>24</v>
      </c>
      <c r="G5341" s="171">
        <v>4</v>
      </c>
      <c r="H5341" s="170" t="s">
        <v>13</v>
      </c>
      <c r="I5341" s="171">
        <v>3.29</v>
      </c>
      <c r="J5341" s="169">
        <v>1</v>
      </c>
    </row>
    <row r="5342" spans="1:10" hidden="1" x14ac:dyDescent="0.25">
      <c r="A5342" s="169">
        <v>61871</v>
      </c>
      <c r="B5342" s="170" t="s">
        <v>4024</v>
      </c>
      <c r="C5342" s="170" t="s">
        <v>11</v>
      </c>
      <c r="D5342" s="170" t="s">
        <v>211</v>
      </c>
      <c r="E5342" s="170">
        <v>330</v>
      </c>
      <c r="F5342" s="170">
        <v>24</v>
      </c>
      <c r="G5342" s="171">
        <v>4</v>
      </c>
      <c r="H5342" s="170" t="s">
        <v>13</v>
      </c>
      <c r="I5342" s="171">
        <v>3.29</v>
      </c>
      <c r="J5342" s="169">
        <v>1</v>
      </c>
    </row>
    <row r="5343" spans="1:10" hidden="1" x14ac:dyDescent="0.25">
      <c r="A5343" s="169">
        <v>61874</v>
      </c>
      <c r="B5343" s="170" t="s">
        <v>4025</v>
      </c>
      <c r="C5343" s="170" t="s">
        <v>11</v>
      </c>
      <c r="D5343" s="170" t="s">
        <v>211</v>
      </c>
      <c r="E5343" s="170">
        <v>3960</v>
      </c>
      <c r="F5343" s="170">
        <v>2</v>
      </c>
      <c r="G5343" s="171">
        <v>4</v>
      </c>
      <c r="H5343" s="170" t="s">
        <v>13</v>
      </c>
      <c r="I5343" s="171">
        <v>33.99</v>
      </c>
      <c r="J5343" s="169">
        <v>12</v>
      </c>
    </row>
    <row r="5344" spans="1:10" hidden="1" x14ac:dyDescent="0.25">
      <c r="A5344" s="169">
        <v>61874</v>
      </c>
      <c r="B5344" s="170" t="s">
        <v>4025</v>
      </c>
      <c r="C5344" s="170" t="s">
        <v>11</v>
      </c>
      <c r="D5344" s="170" t="s">
        <v>211</v>
      </c>
      <c r="E5344" s="170">
        <v>3960</v>
      </c>
      <c r="F5344" s="170">
        <v>2</v>
      </c>
      <c r="G5344" s="171">
        <v>4</v>
      </c>
      <c r="H5344" s="170" t="s">
        <v>13</v>
      </c>
      <c r="I5344" s="171">
        <v>33.99</v>
      </c>
      <c r="J5344" s="169">
        <v>12</v>
      </c>
    </row>
    <row r="5345" spans="1:10" hidden="1" x14ac:dyDescent="0.25">
      <c r="A5345" s="169">
        <v>61875</v>
      </c>
      <c r="B5345" s="170" t="s">
        <v>4026</v>
      </c>
      <c r="C5345" s="170" t="s">
        <v>263</v>
      </c>
      <c r="D5345" s="170" t="s">
        <v>332</v>
      </c>
      <c r="E5345" s="170">
        <v>2840</v>
      </c>
      <c r="F5345" s="170">
        <v>3</v>
      </c>
      <c r="G5345" s="171">
        <v>4</v>
      </c>
      <c r="H5345" s="170" t="s">
        <v>222</v>
      </c>
      <c r="I5345" s="171">
        <v>27.99</v>
      </c>
      <c r="J5345" s="169">
        <v>8</v>
      </c>
    </row>
    <row r="5346" spans="1:10" hidden="1" x14ac:dyDescent="0.25">
      <c r="A5346" s="169">
        <v>61875</v>
      </c>
      <c r="B5346" s="170" t="s">
        <v>4026</v>
      </c>
      <c r="C5346" s="170" t="s">
        <v>263</v>
      </c>
      <c r="D5346" s="170" t="s">
        <v>332</v>
      </c>
      <c r="E5346" s="170">
        <v>2840</v>
      </c>
      <c r="F5346" s="170">
        <v>3</v>
      </c>
      <c r="G5346" s="171">
        <v>4</v>
      </c>
      <c r="H5346" s="170" t="s">
        <v>222</v>
      </c>
      <c r="I5346" s="171">
        <v>27.99</v>
      </c>
      <c r="J5346" s="169">
        <v>8</v>
      </c>
    </row>
    <row r="5347" spans="1:10" hidden="1" x14ac:dyDescent="0.25">
      <c r="A5347" s="169">
        <v>61876</v>
      </c>
      <c r="B5347" s="170" t="s">
        <v>4027</v>
      </c>
      <c r="C5347" s="170" t="s">
        <v>11</v>
      </c>
      <c r="D5347" s="170" t="s">
        <v>211</v>
      </c>
      <c r="E5347" s="170">
        <v>3960</v>
      </c>
      <c r="F5347" s="170">
        <v>2</v>
      </c>
      <c r="G5347" s="171">
        <v>4</v>
      </c>
      <c r="H5347" s="170" t="s">
        <v>13</v>
      </c>
      <c r="I5347" s="171">
        <v>33.99</v>
      </c>
      <c r="J5347" s="169">
        <v>12</v>
      </c>
    </row>
    <row r="5348" spans="1:10" hidden="1" x14ac:dyDescent="0.25">
      <c r="A5348" s="169">
        <v>61876</v>
      </c>
      <c r="B5348" s="170" t="s">
        <v>4027</v>
      </c>
      <c r="C5348" s="170" t="s">
        <v>11</v>
      </c>
      <c r="D5348" s="170" t="s">
        <v>211</v>
      </c>
      <c r="E5348" s="170">
        <v>3960</v>
      </c>
      <c r="F5348" s="170">
        <v>2</v>
      </c>
      <c r="G5348" s="171">
        <v>4</v>
      </c>
      <c r="H5348" s="170" t="s">
        <v>13</v>
      </c>
      <c r="I5348" s="171">
        <v>33.99</v>
      </c>
      <c r="J5348" s="169">
        <v>12</v>
      </c>
    </row>
    <row r="5349" spans="1:10" hidden="1" x14ac:dyDescent="0.25">
      <c r="A5349" s="169">
        <v>61883</v>
      </c>
      <c r="B5349" s="170" t="s">
        <v>4028</v>
      </c>
      <c r="C5349" s="170" t="s">
        <v>263</v>
      </c>
      <c r="D5349" s="170" t="s">
        <v>332</v>
      </c>
      <c r="E5349" s="170">
        <v>2840</v>
      </c>
      <c r="F5349" s="170">
        <v>3</v>
      </c>
      <c r="G5349" s="171">
        <v>5</v>
      </c>
      <c r="H5349" s="170" t="s">
        <v>222</v>
      </c>
      <c r="I5349" s="171">
        <v>29.99</v>
      </c>
      <c r="J5349" s="169">
        <v>8</v>
      </c>
    </row>
    <row r="5350" spans="1:10" hidden="1" x14ac:dyDescent="0.25">
      <c r="A5350" s="169">
        <v>61883</v>
      </c>
      <c r="B5350" s="170" t="s">
        <v>4028</v>
      </c>
      <c r="C5350" s="170" t="s">
        <v>263</v>
      </c>
      <c r="D5350" s="170" t="s">
        <v>332</v>
      </c>
      <c r="E5350" s="170">
        <v>2840</v>
      </c>
      <c r="F5350" s="170">
        <v>3</v>
      </c>
      <c r="G5350" s="171">
        <v>5</v>
      </c>
      <c r="H5350" s="170" t="s">
        <v>222</v>
      </c>
      <c r="I5350" s="171">
        <v>29.99</v>
      </c>
      <c r="J5350" s="169">
        <v>8</v>
      </c>
    </row>
    <row r="5351" spans="1:10" hidden="1" x14ac:dyDescent="0.25">
      <c r="A5351" s="169">
        <v>61897</v>
      </c>
      <c r="B5351" s="170" t="s">
        <v>4029</v>
      </c>
      <c r="C5351" s="170" t="s">
        <v>11</v>
      </c>
      <c r="D5351" s="170" t="s">
        <v>12</v>
      </c>
      <c r="E5351" s="170">
        <v>2130</v>
      </c>
      <c r="F5351" s="170">
        <v>4</v>
      </c>
      <c r="G5351" s="171">
        <v>5</v>
      </c>
      <c r="H5351" s="170" t="s">
        <v>409</v>
      </c>
      <c r="I5351" s="171">
        <v>14.59</v>
      </c>
      <c r="J5351" s="169">
        <v>6</v>
      </c>
    </row>
    <row r="5352" spans="1:10" hidden="1" x14ac:dyDescent="0.25">
      <c r="A5352" s="169">
        <v>61897</v>
      </c>
      <c r="B5352" s="170" t="s">
        <v>4029</v>
      </c>
      <c r="C5352" s="170" t="s">
        <v>11</v>
      </c>
      <c r="D5352" s="170" t="s">
        <v>12</v>
      </c>
      <c r="E5352" s="170">
        <v>2130</v>
      </c>
      <c r="F5352" s="170">
        <v>4</v>
      </c>
      <c r="G5352" s="171">
        <v>5</v>
      </c>
      <c r="H5352" s="170" t="s">
        <v>409</v>
      </c>
      <c r="I5352" s="171">
        <v>14.59</v>
      </c>
      <c r="J5352" s="169">
        <v>6</v>
      </c>
    </row>
    <row r="5353" spans="1:10" hidden="1" x14ac:dyDescent="0.25">
      <c r="A5353" s="169">
        <v>61905</v>
      </c>
      <c r="B5353" s="170" t="s">
        <v>4030</v>
      </c>
      <c r="C5353" s="170" t="s">
        <v>1065</v>
      </c>
      <c r="D5353" s="170" t="s">
        <v>1066</v>
      </c>
      <c r="E5353" s="170">
        <v>355</v>
      </c>
      <c r="F5353" s="170">
        <v>24</v>
      </c>
      <c r="G5353" s="171">
        <v>1E-4</v>
      </c>
      <c r="H5353" s="170" t="s">
        <v>222</v>
      </c>
      <c r="I5353" s="171">
        <v>2.25</v>
      </c>
      <c r="J5353" s="169">
        <v>1</v>
      </c>
    </row>
    <row r="5354" spans="1:10" hidden="1" x14ac:dyDescent="0.25">
      <c r="A5354" s="169">
        <v>61905</v>
      </c>
      <c r="B5354" s="170" t="s">
        <v>4030</v>
      </c>
      <c r="C5354" s="170" t="s">
        <v>1065</v>
      </c>
      <c r="D5354" s="170" t="s">
        <v>1066</v>
      </c>
      <c r="E5354" s="170">
        <v>355</v>
      </c>
      <c r="F5354" s="170">
        <v>24</v>
      </c>
      <c r="G5354" s="171">
        <v>1E-4</v>
      </c>
      <c r="H5354" s="170" t="s">
        <v>222</v>
      </c>
      <c r="I5354" s="171">
        <v>2.25</v>
      </c>
      <c r="J5354" s="169">
        <v>1</v>
      </c>
    </row>
    <row r="5355" spans="1:10" hidden="1" x14ac:dyDescent="0.25">
      <c r="A5355" s="169">
        <v>61908</v>
      </c>
      <c r="B5355" s="170" t="s">
        <v>4031</v>
      </c>
      <c r="C5355" s="170" t="s">
        <v>24</v>
      </c>
      <c r="D5355" s="170" t="s">
        <v>58</v>
      </c>
      <c r="E5355" s="170">
        <v>750</v>
      </c>
      <c r="F5355" s="170">
        <v>12</v>
      </c>
      <c r="G5355" s="171">
        <v>8.5</v>
      </c>
      <c r="H5355" s="170" t="s">
        <v>177</v>
      </c>
      <c r="I5355" s="171">
        <v>18.989999999999998</v>
      </c>
      <c r="J5355" s="169">
        <v>1</v>
      </c>
    </row>
    <row r="5356" spans="1:10" hidden="1" x14ac:dyDescent="0.25">
      <c r="A5356" s="169">
        <v>61912</v>
      </c>
      <c r="B5356" s="170" t="s">
        <v>4032</v>
      </c>
      <c r="C5356" s="170" t="s">
        <v>11</v>
      </c>
      <c r="D5356" s="170" t="s">
        <v>303</v>
      </c>
      <c r="E5356" s="170">
        <v>473</v>
      </c>
      <c r="F5356" s="170">
        <v>24</v>
      </c>
      <c r="G5356" s="171">
        <v>6.7</v>
      </c>
      <c r="H5356" s="170" t="s">
        <v>2364</v>
      </c>
      <c r="I5356" s="171">
        <v>4.79</v>
      </c>
      <c r="J5356" s="169">
        <v>1</v>
      </c>
    </row>
    <row r="5357" spans="1:10" hidden="1" x14ac:dyDescent="0.25">
      <c r="A5357" s="169">
        <v>61912</v>
      </c>
      <c r="B5357" s="170" t="s">
        <v>4032</v>
      </c>
      <c r="C5357" s="170" t="s">
        <v>11</v>
      </c>
      <c r="D5357" s="170" t="s">
        <v>303</v>
      </c>
      <c r="E5357" s="170">
        <v>473</v>
      </c>
      <c r="F5357" s="170">
        <v>24</v>
      </c>
      <c r="G5357" s="171">
        <v>6.7</v>
      </c>
      <c r="H5357" s="170" t="s">
        <v>2364</v>
      </c>
      <c r="I5357" s="171">
        <v>4.79</v>
      </c>
      <c r="J5357" s="169">
        <v>1</v>
      </c>
    </row>
    <row r="5358" spans="1:10" hidden="1" x14ac:dyDescent="0.25">
      <c r="A5358" s="169">
        <v>61913</v>
      </c>
      <c r="B5358" s="170" t="s">
        <v>4033</v>
      </c>
      <c r="C5358" s="170" t="s">
        <v>263</v>
      </c>
      <c r="D5358" s="170" t="s">
        <v>909</v>
      </c>
      <c r="E5358" s="170">
        <v>30000</v>
      </c>
      <c r="F5358" s="170">
        <v>1</v>
      </c>
      <c r="G5358" s="171">
        <v>5.5</v>
      </c>
      <c r="H5358" s="170" t="s">
        <v>2607</v>
      </c>
      <c r="I5358" s="171">
        <v>295</v>
      </c>
      <c r="J5358" s="169">
        <v>1</v>
      </c>
    </row>
    <row r="5359" spans="1:10" hidden="1" x14ac:dyDescent="0.25">
      <c r="A5359" s="169">
        <v>61913</v>
      </c>
      <c r="B5359" s="170" t="s">
        <v>4033</v>
      </c>
      <c r="C5359" s="170" t="s">
        <v>263</v>
      </c>
      <c r="D5359" s="170" t="s">
        <v>909</v>
      </c>
      <c r="E5359" s="170">
        <v>30000</v>
      </c>
      <c r="F5359" s="170">
        <v>1</v>
      </c>
      <c r="G5359" s="171">
        <v>5.5</v>
      </c>
      <c r="H5359" s="170" t="s">
        <v>2607</v>
      </c>
      <c r="I5359" s="171">
        <v>295</v>
      </c>
      <c r="J5359" s="169">
        <v>1</v>
      </c>
    </row>
    <row r="5360" spans="1:10" hidden="1" x14ac:dyDescent="0.25">
      <c r="A5360" s="169">
        <v>61916</v>
      </c>
      <c r="B5360" s="170" t="s">
        <v>4034</v>
      </c>
      <c r="C5360" s="170" t="s">
        <v>11</v>
      </c>
      <c r="D5360" s="170" t="s">
        <v>12</v>
      </c>
      <c r="E5360" s="170">
        <v>473</v>
      </c>
      <c r="F5360" s="170">
        <v>24</v>
      </c>
      <c r="G5360" s="171">
        <v>5</v>
      </c>
      <c r="H5360" s="170" t="s">
        <v>1457</v>
      </c>
      <c r="I5360" s="171">
        <v>4.09</v>
      </c>
      <c r="J5360" s="169">
        <v>1</v>
      </c>
    </row>
    <row r="5361" spans="1:10" hidden="1" x14ac:dyDescent="0.25">
      <c r="A5361" s="169">
        <v>61916</v>
      </c>
      <c r="B5361" s="170" t="s">
        <v>4034</v>
      </c>
      <c r="C5361" s="170" t="s">
        <v>11</v>
      </c>
      <c r="D5361" s="170" t="s">
        <v>12</v>
      </c>
      <c r="E5361" s="170">
        <v>473</v>
      </c>
      <c r="F5361" s="170">
        <v>24</v>
      </c>
      <c r="G5361" s="171">
        <v>5</v>
      </c>
      <c r="H5361" s="170" t="s">
        <v>1457</v>
      </c>
      <c r="I5361" s="171">
        <v>4.09</v>
      </c>
      <c r="J5361" s="169">
        <v>1</v>
      </c>
    </row>
    <row r="5362" spans="1:10" hidden="1" x14ac:dyDescent="0.25">
      <c r="A5362" s="169">
        <v>61929</v>
      </c>
      <c r="B5362" s="170" t="s">
        <v>1515</v>
      </c>
      <c r="C5362" s="170" t="s">
        <v>1065</v>
      </c>
      <c r="D5362" s="170" t="s">
        <v>1066</v>
      </c>
      <c r="E5362" s="170">
        <v>750</v>
      </c>
      <c r="F5362" s="170">
        <v>6</v>
      </c>
      <c r="G5362" s="171">
        <v>0.5</v>
      </c>
      <c r="H5362" s="170" t="s">
        <v>1516</v>
      </c>
      <c r="I5362" s="171">
        <v>9.7899999999999991</v>
      </c>
      <c r="J5362" s="169">
        <v>1</v>
      </c>
    </row>
    <row r="5363" spans="1:10" hidden="1" x14ac:dyDescent="0.25">
      <c r="A5363" s="169">
        <v>61930</v>
      </c>
      <c r="B5363" s="170" t="s">
        <v>437</v>
      </c>
      <c r="C5363" s="170" t="s">
        <v>15</v>
      </c>
      <c r="D5363" s="170" t="s">
        <v>213</v>
      </c>
      <c r="E5363" s="170">
        <v>50</v>
      </c>
      <c r="F5363" s="170">
        <v>120</v>
      </c>
      <c r="G5363" s="171">
        <v>40</v>
      </c>
      <c r="H5363" s="170" t="s">
        <v>29</v>
      </c>
      <c r="I5363" s="171">
        <v>6.99</v>
      </c>
      <c r="J5363" s="169">
        <v>1</v>
      </c>
    </row>
    <row r="5364" spans="1:10" hidden="1" x14ac:dyDescent="0.25">
      <c r="A5364" s="169">
        <v>61995</v>
      </c>
      <c r="B5364" s="170" t="s">
        <v>4035</v>
      </c>
      <c r="C5364" s="170" t="s">
        <v>24</v>
      </c>
      <c r="D5364" s="170" t="s">
        <v>60</v>
      </c>
      <c r="E5364" s="170">
        <v>750</v>
      </c>
      <c r="F5364" s="170">
        <v>12</v>
      </c>
      <c r="G5364" s="171">
        <v>12.5</v>
      </c>
      <c r="H5364" s="170" t="s">
        <v>35</v>
      </c>
      <c r="I5364" s="171">
        <v>12.99</v>
      </c>
      <c r="J5364" s="169">
        <v>1</v>
      </c>
    </row>
    <row r="5365" spans="1:10" hidden="1" x14ac:dyDescent="0.25">
      <c r="A5365" s="169">
        <v>62005</v>
      </c>
      <c r="B5365" s="170" t="s">
        <v>4036</v>
      </c>
      <c r="C5365" s="170" t="s">
        <v>24</v>
      </c>
      <c r="D5365" s="170" t="s">
        <v>34</v>
      </c>
      <c r="E5365" s="170">
        <v>750</v>
      </c>
      <c r="F5365" s="170">
        <v>12</v>
      </c>
      <c r="G5365" s="171">
        <v>15.4</v>
      </c>
      <c r="H5365" s="170" t="s">
        <v>600</v>
      </c>
      <c r="I5365" s="171">
        <v>49.99</v>
      </c>
      <c r="J5365" s="169">
        <v>1</v>
      </c>
    </row>
    <row r="5366" spans="1:10" hidden="1" x14ac:dyDescent="0.25">
      <c r="A5366" s="169">
        <v>62007</v>
      </c>
      <c r="B5366" s="170" t="s">
        <v>4037</v>
      </c>
      <c r="C5366" s="170" t="s">
        <v>11</v>
      </c>
      <c r="D5366" s="170" t="s">
        <v>303</v>
      </c>
      <c r="E5366" s="170">
        <v>473</v>
      </c>
      <c r="F5366" s="170">
        <v>24</v>
      </c>
      <c r="G5366" s="171">
        <v>5.9</v>
      </c>
      <c r="H5366" s="170" t="s">
        <v>1742</v>
      </c>
      <c r="I5366" s="171">
        <v>5.2</v>
      </c>
      <c r="J5366" s="169">
        <v>1</v>
      </c>
    </row>
    <row r="5367" spans="1:10" hidden="1" x14ac:dyDescent="0.25">
      <c r="A5367" s="169">
        <v>62007</v>
      </c>
      <c r="B5367" s="170" t="s">
        <v>4037</v>
      </c>
      <c r="C5367" s="170" t="s">
        <v>11</v>
      </c>
      <c r="D5367" s="170" t="s">
        <v>303</v>
      </c>
      <c r="E5367" s="170">
        <v>473</v>
      </c>
      <c r="F5367" s="170">
        <v>24</v>
      </c>
      <c r="G5367" s="171">
        <v>5.9</v>
      </c>
      <c r="H5367" s="170" t="s">
        <v>1742</v>
      </c>
      <c r="I5367" s="171">
        <v>5.2</v>
      </c>
      <c r="J5367" s="169">
        <v>1</v>
      </c>
    </row>
    <row r="5368" spans="1:10" hidden="1" x14ac:dyDescent="0.25">
      <c r="A5368" s="169">
        <v>62008</v>
      </c>
      <c r="B5368" s="170" t="s">
        <v>555</v>
      </c>
      <c r="C5368" s="170" t="s">
        <v>15</v>
      </c>
      <c r="D5368" s="170" t="s">
        <v>301</v>
      </c>
      <c r="E5368" s="170">
        <v>50</v>
      </c>
      <c r="F5368" s="170">
        <v>72</v>
      </c>
      <c r="G5368" s="171">
        <v>30</v>
      </c>
      <c r="H5368" s="170" t="s">
        <v>218</v>
      </c>
      <c r="I5368" s="171">
        <v>3.99</v>
      </c>
      <c r="J5368" s="169">
        <v>1</v>
      </c>
    </row>
    <row r="5369" spans="1:10" hidden="1" x14ac:dyDescent="0.25">
      <c r="A5369" s="169">
        <v>62010</v>
      </c>
      <c r="B5369" s="170" t="s">
        <v>4038</v>
      </c>
      <c r="C5369" s="170" t="s">
        <v>11</v>
      </c>
      <c r="D5369" s="170" t="s">
        <v>267</v>
      </c>
      <c r="E5369" s="170">
        <v>473</v>
      </c>
      <c r="F5369" s="170">
        <v>24</v>
      </c>
      <c r="G5369" s="171">
        <v>5</v>
      </c>
      <c r="H5369" s="170" t="s">
        <v>1556</v>
      </c>
      <c r="I5369" s="171">
        <v>4.75</v>
      </c>
      <c r="J5369" s="169">
        <v>1</v>
      </c>
    </row>
    <row r="5370" spans="1:10" hidden="1" x14ac:dyDescent="0.25">
      <c r="A5370" s="169">
        <v>62010</v>
      </c>
      <c r="B5370" s="170" t="s">
        <v>4038</v>
      </c>
      <c r="C5370" s="170" t="s">
        <v>11</v>
      </c>
      <c r="D5370" s="170" t="s">
        <v>267</v>
      </c>
      <c r="E5370" s="170">
        <v>473</v>
      </c>
      <c r="F5370" s="170">
        <v>24</v>
      </c>
      <c r="G5370" s="171">
        <v>5</v>
      </c>
      <c r="H5370" s="170" t="s">
        <v>1556</v>
      </c>
      <c r="I5370" s="171">
        <v>4.75</v>
      </c>
      <c r="J5370" s="169">
        <v>1</v>
      </c>
    </row>
    <row r="5371" spans="1:10" hidden="1" x14ac:dyDescent="0.25">
      <c r="A5371" s="169">
        <v>62015</v>
      </c>
      <c r="B5371" s="170" t="s">
        <v>4039</v>
      </c>
      <c r="C5371" s="170" t="s">
        <v>11</v>
      </c>
      <c r="D5371" s="170" t="s">
        <v>267</v>
      </c>
      <c r="E5371" s="170">
        <v>473</v>
      </c>
      <c r="F5371" s="170">
        <v>24</v>
      </c>
      <c r="G5371" s="171">
        <v>5</v>
      </c>
      <c r="H5371" s="170" t="s">
        <v>1556</v>
      </c>
      <c r="I5371" s="171">
        <v>4.8899999999999997</v>
      </c>
      <c r="J5371" s="169">
        <v>1</v>
      </c>
    </row>
    <row r="5372" spans="1:10" hidden="1" x14ac:dyDescent="0.25">
      <c r="A5372" s="169">
        <v>62015</v>
      </c>
      <c r="B5372" s="170" t="s">
        <v>4039</v>
      </c>
      <c r="C5372" s="170" t="s">
        <v>11</v>
      </c>
      <c r="D5372" s="170" t="s">
        <v>267</v>
      </c>
      <c r="E5372" s="170">
        <v>473</v>
      </c>
      <c r="F5372" s="170">
        <v>24</v>
      </c>
      <c r="G5372" s="171">
        <v>5</v>
      </c>
      <c r="H5372" s="170" t="s">
        <v>1556</v>
      </c>
      <c r="I5372" s="171">
        <v>4.8899999999999997</v>
      </c>
      <c r="J5372" s="169">
        <v>1</v>
      </c>
    </row>
    <row r="5373" spans="1:10" hidden="1" x14ac:dyDescent="0.25">
      <c r="A5373" s="169">
        <v>62017</v>
      </c>
      <c r="B5373" s="170" t="s">
        <v>4040</v>
      </c>
      <c r="C5373" s="170" t="s">
        <v>11</v>
      </c>
      <c r="D5373" s="170" t="s">
        <v>303</v>
      </c>
      <c r="E5373" s="170">
        <v>473</v>
      </c>
      <c r="F5373" s="170">
        <v>24</v>
      </c>
      <c r="G5373" s="171">
        <v>6.3</v>
      </c>
      <c r="H5373" s="170" t="s">
        <v>1053</v>
      </c>
      <c r="I5373" s="171">
        <v>4.25</v>
      </c>
      <c r="J5373" s="169">
        <v>1</v>
      </c>
    </row>
    <row r="5374" spans="1:10" hidden="1" x14ac:dyDescent="0.25">
      <c r="A5374" s="169">
        <v>62017</v>
      </c>
      <c r="B5374" s="170" t="s">
        <v>4040</v>
      </c>
      <c r="C5374" s="170" t="s">
        <v>11</v>
      </c>
      <c r="D5374" s="170" t="s">
        <v>303</v>
      </c>
      <c r="E5374" s="170">
        <v>473</v>
      </c>
      <c r="F5374" s="170">
        <v>24</v>
      </c>
      <c r="G5374" s="171">
        <v>6.3</v>
      </c>
      <c r="H5374" s="170" t="s">
        <v>1053</v>
      </c>
      <c r="I5374" s="171">
        <v>4.25</v>
      </c>
      <c r="J5374" s="169">
        <v>1</v>
      </c>
    </row>
    <row r="5375" spans="1:10" hidden="1" x14ac:dyDescent="0.25">
      <c r="A5375" s="169">
        <v>62020</v>
      </c>
      <c r="B5375" s="170" t="s">
        <v>4041</v>
      </c>
      <c r="C5375" s="170" t="s">
        <v>24</v>
      </c>
      <c r="D5375" s="170" t="s">
        <v>191</v>
      </c>
      <c r="E5375" s="170">
        <v>750</v>
      </c>
      <c r="F5375" s="170">
        <v>12</v>
      </c>
      <c r="G5375" s="171">
        <v>15.1</v>
      </c>
      <c r="H5375" s="170" t="s">
        <v>600</v>
      </c>
      <c r="I5375" s="171">
        <v>49.99</v>
      </c>
      <c r="J5375" s="169">
        <v>1</v>
      </c>
    </row>
    <row r="5376" spans="1:10" hidden="1" x14ac:dyDescent="0.25">
      <c r="A5376" s="169">
        <v>62021</v>
      </c>
      <c r="B5376" s="170" t="s">
        <v>4042</v>
      </c>
      <c r="C5376" s="170" t="s">
        <v>15</v>
      </c>
      <c r="D5376" s="170" t="s">
        <v>16</v>
      </c>
      <c r="E5376" s="170">
        <v>750</v>
      </c>
      <c r="F5376" s="170">
        <v>12</v>
      </c>
      <c r="G5376" s="171">
        <v>46</v>
      </c>
      <c r="H5376" s="170" t="s">
        <v>1563</v>
      </c>
      <c r="I5376" s="171">
        <v>67.95</v>
      </c>
      <c r="J5376" s="169">
        <v>1</v>
      </c>
    </row>
    <row r="5377" spans="1:10" hidden="1" x14ac:dyDescent="0.25">
      <c r="A5377" s="169">
        <v>62030</v>
      </c>
      <c r="B5377" s="170" t="s">
        <v>4043</v>
      </c>
      <c r="C5377" s="170" t="s">
        <v>24</v>
      </c>
      <c r="D5377" s="170" t="s">
        <v>68</v>
      </c>
      <c r="E5377" s="170">
        <v>750</v>
      </c>
      <c r="F5377" s="170">
        <v>6</v>
      </c>
      <c r="G5377" s="171">
        <v>15.9</v>
      </c>
      <c r="H5377" s="170" t="s">
        <v>600</v>
      </c>
      <c r="I5377" s="171">
        <v>169.99</v>
      </c>
      <c r="J5377" s="169">
        <v>1</v>
      </c>
    </row>
    <row r="5378" spans="1:10" hidden="1" x14ac:dyDescent="0.25">
      <c r="A5378" s="169">
        <v>62031</v>
      </c>
      <c r="B5378" s="170" t="s">
        <v>4044</v>
      </c>
      <c r="C5378" s="170" t="s">
        <v>11</v>
      </c>
      <c r="D5378" s="170" t="s">
        <v>303</v>
      </c>
      <c r="E5378" s="170">
        <v>473</v>
      </c>
      <c r="F5378" s="170">
        <v>24</v>
      </c>
      <c r="G5378" s="171">
        <v>7</v>
      </c>
      <c r="H5378" s="170" t="s">
        <v>2503</v>
      </c>
      <c r="I5378" s="171">
        <v>3.99</v>
      </c>
      <c r="J5378" s="169">
        <v>1</v>
      </c>
    </row>
    <row r="5379" spans="1:10" hidden="1" x14ac:dyDescent="0.25">
      <c r="A5379" s="169">
        <v>62031</v>
      </c>
      <c r="B5379" s="170" t="s">
        <v>4044</v>
      </c>
      <c r="C5379" s="170" t="s">
        <v>11</v>
      </c>
      <c r="D5379" s="170" t="s">
        <v>303</v>
      </c>
      <c r="E5379" s="170">
        <v>473</v>
      </c>
      <c r="F5379" s="170">
        <v>24</v>
      </c>
      <c r="G5379" s="171">
        <v>7</v>
      </c>
      <c r="H5379" s="170" t="s">
        <v>1407</v>
      </c>
      <c r="I5379" s="171">
        <v>3.99</v>
      </c>
      <c r="J5379" s="169">
        <v>1</v>
      </c>
    </row>
    <row r="5380" spans="1:10" hidden="1" x14ac:dyDescent="0.25">
      <c r="A5380" s="169">
        <v>62041</v>
      </c>
      <c r="B5380" s="170" t="s">
        <v>4045</v>
      </c>
      <c r="C5380" s="170" t="s">
        <v>11</v>
      </c>
      <c r="D5380" s="170" t="s">
        <v>12</v>
      </c>
      <c r="E5380" s="170">
        <v>473</v>
      </c>
      <c r="F5380" s="170">
        <v>24</v>
      </c>
      <c r="G5380" s="171">
        <v>5.5</v>
      </c>
      <c r="H5380" s="170" t="s">
        <v>2535</v>
      </c>
      <c r="I5380" s="171">
        <v>4.25</v>
      </c>
      <c r="J5380" s="169">
        <v>1</v>
      </c>
    </row>
    <row r="5381" spans="1:10" hidden="1" x14ac:dyDescent="0.25">
      <c r="A5381" s="169">
        <v>62041</v>
      </c>
      <c r="B5381" s="170" t="s">
        <v>4045</v>
      </c>
      <c r="C5381" s="170" t="s">
        <v>11</v>
      </c>
      <c r="D5381" s="170" t="s">
        <v>12</v>
      </c>
      <c r="E5381" s="170">
        <v>473</v>
      </c>
      <c r="F5381" s="170">
        <v>24</v>
      </c>
      <c r="G5381" s="171">
        <v>5.5</v>
      </c>
      <c r="H5381" s="170" t="s">
        <v>1136</v>
      </c>
      <c r="I5381" s="171">
        <v>4.25</v>
      </c>
      <c r="J5381" s="169">
        <v>1</v>
      </c>
    </row>
    <row r="5382" spans="1:10" hidden="1" x14ac:dyDescent="0.25">
      <c r="A5382" s="169">
        <v>62042</v>
      </c>
      <c r="B5382" s="170" t="s">
        <v>4046</v>
      </c>
      <c r="C5382" s="170" t="s">
        <v>15</v>
      </c>
      <c r="D5382" s="170" t="s">
        <v>1399</v>
      </c>
      <c r="E5382" s="170">
        <v>750</v>
      </c>
      <c r="F5382" s="170">
        <v>8</v>
      </c>
      <c r="G5382" s="171">
        <v>43</v>
      </c>
      <c r="H5382" s="170" t="s">
        <v>47</v>
      </c>
      <c r="I5382" s="171">
        <v>37.99</v>
      </c>
      <c r="J5382" s="169">
        <v>1</v>
      </c>
    </row>
    <row r="5383" spans="1:10" hidden="1" x14ac:dyDescent="0.25">
      <c r="A5383" s="169">
        <v>62054</v>
      </c>
      <c r="B5383" s="170" t="s">
        <v>4047</v>
      </c>
      <c r="C5383" s="170" t="s">
        <v>15</v>
      </c>
      <c r="D5383" s="170" t="s">
        <v>51</v>
      </c>
      <c r="E5383" s="170">
        <v>750</v>
      </c>
      <c r="F5383" s="170">
        <v>6</v>
      </c>
      <c r="G5383" s="171">
        <v>44.8</v>
      </c>
      <c r="H5383" s="170" t="s">
        <v>177</v>
      </c>
      <c r="I5383" s="171">
        <v>39.99</v>
      </c>
      <c r="J5383" s="169">
        <v>1</v>
      </c>
    </row>
    <row r="5384" spans="1:10" hidden="1" x14ac:dyDescent="0.25">
      <c r="A5384" s="169">
        <v>62067</v>
      </c>
      <c r="B5384" s="170" t="s">
        <v>4048</v>
      </c>
      <c r="C5384" s="170" t="s">
        <v>24</v>
      </c>
      <c r="D5384" s="170" t="s">
        <v>166</v>
      </c>
      <c r="E5384" s="170">
        <v>375</v>
      </c>
      <c r="F5384" s="170">
        <v>24</v>
      </c>
      <c r="G5384" s="171">
        <v>12.5</v>
      </c>
      <c r="H5384" s="170" t="s">
        <v>22</v>
      </c>
      <c r="I5384" s="171">
        <v>11.99</v>
      </c>
      <c r="J5384" s="169">
        <v>1</v>
      </c>
    </row>
    <row r="5385" spans="1:10" hidden="1" x14ac:dyDescent="0.25">
      <c r="A5385" s="169">
        <v>62069</v>
      </c>
      <c r="B5385" s="170" t="s">
        <v>4049</v>
      </c>
      <c r="C5385" s="170" t="s">
        <v>15</v>
      </c>
      <c r="D5385" s="170" t="s">
        <v>51</v>
      </c>
      <c r="E5385" s="170">
        <v>500</v>
      </c>
      <c r="F5385" s="170">
        <v>6</v>
      </c>
      <c r="G5385" s="171">
        <v>42</v>
      </c>
      <c r="H5385" s="170" t="s">
        <v>22</v>
      </c>
      <c r="I5385" s="171">
        <v>53.99</v>
      </c>
      <c r="J5385" s="169">
        <v>1</v>
      </c>
    </row>
    <row r="5386" spans="1:10" hidden="1" x14ac:dyDescent="0.25">
      <c r="A5386" s="169">
        <v>62071</v>
      </c>
      <c r="B5386" s="170" t="s">
        <v>4050</v>
      </c>
      <c r="C5386" s="170" t="s">
        <v>15</v>
      </c>
      <c r="D5386" s="170" t="s">
        <v>804</v>
      </c>
      <c r="E5386" s="170">
        <v>50</v>
      </c>
      <c r="F5386" s="170">
        <v>48</v>
      </c>
      <c r="G5386" s="171">
        <v>30</v>
      </c>
      <c r="H5386" s="170" t="s">
        <v>222</v>
      </c>
      <c r="I5386" s="171">
        <v>4.99</v>
      </c>
      <c r="J5386" s="169">
        <v>1</v>
      </c>
    </row>
    <row r="5387" spans="1:10" hidden="1" x14ac:dyDescent="0.25">
      <c r="A5387" s="169">
        <v>62083</v>
      </c>
      <c r="B5387" s="170" t="s">
        <v>4051</v>
      </c>
      <c r="C5387" s="170" t="s">
        <v>15</v>
      </c>
      <c r="D5387" s="170" t="s">
        <v>1044</v>
      </c>
      <c r="E5387" s="170">
        <v>360</v>
      </c>
      <c r="F5387" s="170">
        <v>20</v>
      </c>
      <c r="G5387" s="171">
        <v>16</v>
      </c>
      <c r="H5387" s="170" t="s">
        <v>1045</v>
      </c>
      <c r="I5387" s="171">
        <v>11.01</v>
      </c>
      <c r="J5387" s="169">
        <v>1</v>
      </c>
    </row>
    <row r="5388" spans="1:10" hidden="1" x14ac:dyDescent="0.25">
      <c r="A5388" s="169">
        <v>62090</v>
      </c>
      <c r="B5388" s="170" t="s">
        <v>4052</v>
      </c>
      <c r="C5388" s="170" t="s">
        <v>15</v>
      </c>
      <c r="D5388" s="170" t="s">
        <v>1399</v>
      </c>
      <c r="E5388" s="170">
        <v>700</v>
      </c>
      <c r="F5388" s="170">
        <v>6</v>
      </c>
      <c r="G5388" s="171">
        <v>43</v>
      </c>
      <c r="H5388" s="170" t="s">
        <v>378</v>
      </c>
      <c r="I5388" s="171">
        <v>59.99</v>
      </c>
      <c r="J5388" s="169">
        <v>1</v>
      </c>
    </row>
    <row r="5389" spans="1:10" hidden="1" x14ac:dyDescent="0.25">
      <c r="A5389" s="169">
        <v>62099</v>
      </c>
      <c r="B5389" s="170" t="s">
        <v>4053</v>
      </c>
      <c r="C5389" s="170" t="s">
        <v>24</v>
      </c>
      <c r="D5389" s="170" t="s">
        <v>60</v>
      </c>
      <c r="E5389" s="170">
        <v>750</v>
      </c>
      <c r="F5389" s="170">
        <v>12</v>
      </c>
      <c r="G5389" s="171">
        <v>8</v>
      </c>
      <c r="H5389" s="170" t="s">
        <v>256</v>
      </c>
      <c r="I5389" s="171">
        <v>16.989999999999998</v>
      </c>
      <c r="J5389" s="169">
        <v>1</v>
      </c>
    </row>
    <row r="5390" spans="1:10" hidden="1" x14ac:dyDescent="0.25">
      <c r="A5390" s="169">
        <v>62153</v>
      </c>
      <c r="B5390" s="170" t="s">
        <v>4054</v>
      </c>
      <c r="C5390" s="170" t="s">
        <v>24</v>
      </c>
      <c r="D5390" s="170" t="s">
        <v>34</v>
      </c>
      <c r="E5390" s="170">
        <v>750</v>
      </c>
      <c r="F5390" s="170">
        <v>12</v>
      </c>
      <c r="G5390" s="171">
        <v>13.5</v>
      </c>
      <c r="H5390" s="170" t="s">
        <v>323</v>
      </c>
      <c r="I5390" s="171">
        <v>24.99</v>
      </c>
      <c r="J5390" s="169">
        <v>1</v>
      </c>
    </row>
    <row r="5391" spans="1:10" hidden="1" x14ac:dyDescent="0.25">
      <c r="A5391" s="169">
        <v>62165</v>
      </c>
      <c r="B5391" s="170" t="s">
        <v>4055</v>
      </c>
      <c r="C5391" s="170" t="s">
        <v>263</v>
      </c>
      <c r="D5391" s="170" t="s">
        <v>264</v>
      </c>
      <c r="E5391" s="170">
        <v>355</v>
      </c>
      <c r="F5391" s="170">
        <v>24</v>
      </c>
      <c r="G5391" s="171">
        <v>5</v>
      </c>
      <c r="H5391" s="170" t="s">
        <v>1254</v>
      </c>
      <c r="I5391" s="171">
        <v>3.88</v>
      </c>
      <c r="J5391" s="169">
        <v>1</v>
      </c>
    </row>
    <row r="5392" spans="1:10" hidden="1" x14ac:dyDescent="0.25">
      <c r="A5392" s="169">
        <v>62172</v>
      </c>
      <c r="B5392" s="170" t="s">
        <v>4056</v>
      </c>
      <c r="C5392" s="170" t="s">
        <v>263</v>
      </c>
      <c r="D5392" s="170" t="s">
        <v>935</v>
      </c>
      <c r="E5392" s="170">
        <v>355</v>
      </c>
      <c r="F5392" s="170">
        <v>24</v>
      </c>
      <c r="G5392" s="171">
        <v>5</v>
      </c>
      <c r="H5392" s="170" t="s">
        <v>1615</v>
      </c>
      <c r="I5392" s="171">
        <v>3.98</v>
      </c>
      <c r="J5392" s="169">
        <v>1</v>
      </c>
    </row>
    <row r="5393" spans="1:10" hidden="1" x14ac:dyDescent="0.25">
      <c r="A5393" s="169">
        <v>62176</v>
      </c>
      <c r="B5393" s="170" t="s">
        <v>4057</v>
      </c>
      <c r="C5393" s="170" t="s">
        <v>24</v>
      </c>
      <c r="D5393" s="170" t="s">
        <v>68</v>
      </c>
      <c r="E5393" s="170">
        <v>200</v>
      </c>
      <c r="F5393" s="170">
        <v>24</v>
      </c>
      <c r="G5393" s="171">
        <v>12.5</v>
      </c>
      <c r="H5393" s="170" t="s">
        <v>26</v>
      </c>
      <c r="I5393" s="171">
        <v>3.49</v>
      </c>
      <c r="J5393" s="169">
        <v>1</v>
      </c>
    </row>
    <row r="5394" spans="1:10" hidden="1" x14ac:dyDescent="0.25">
      <c r="A5394" s="169">
        <v>62177</v>
      </c>
      <c r="B5394" s="170" t="s">
        <v>4058</v>
      </c>
      <c r="C5394" s="170" t="s">
        <v>24</v>
      </c>
      <c r="D5394" s="170" t="s">
        <v>58</v>
      </c>
      <c r="E5394" s="170">
        <v>750</v>
      </c>
      <c r="F5394" s="170">
        <v>12</v>
      </c>
      <c r="G5394" s="171">
        <v>13</v>
      </c>
      <c r="H5394" s="170" t="s">
        <v>32</v>
      </c>
      <c r="I5394" s="171">
        <v>19.989999999999998</v>
      </c>
      <c r="J5394" s="169">
        <v>1</v>
      </c>
    </row>
    <row r="5395" spans="1:10" hidden="1" x14ac:dyDescent="0.25">
      <c r="A5395" s="169">
        <v>62179</v>
      </c>
      <c r="B5395" s="170" t="s">
        <v>4059</v>
      </c>
      <c r="C5395" s="170" t="s">
        <v>24</v>
      </c>
      <c r="D5395" s="170" t="s">
        <v>166</v>
      </c>
      <c r="E5395" s="170">
        <v>750</v>
      </c>
      <c r="F5395" s="170">
        <v>12</v>
      </c>
      <c r="G5395" s="171">
        <v>13</v>
      </c>
      <c r="H5395" s="170" t="s">
        <v>26</v>
      </c>
      <c r="I5395" s="171">
        <v>22.99</v>
      </c>
      <c r="J5395" s="169">
        <v>1</v>
      </c>
    </row>
    <row r="5396" spans="1:10" hidden="1" x14ac:dyDescent="0.25">
      <c r="A5396" s="169">
        <v>62180</v>
      </c>
      <c r="B5396" s="170" t="s">
        <v>4060</v>
      </c>
      <c r="C5396" s="170" t="s">
        <v>15</v>
      </c>
      <c r="D5396" s="170" t="s">
        <v>336</v>
      </c>
      <c r="E5396" s="170">
        <v>750</v>
      </c>
      <c r="F5396" s="170">
        <v>12</v>
      </c>
      <c r="G5396" s="171">
        <v>25</v>
      </c>
      <c r="H5396" s="170" t="s">
        <v>2576</v>
      </c>
      <c r="I5396" s="171">
        <v>59.99</v>
      </c>
      <c r="J5396" s="169">
        <v>1</v>
      </c>
    </row>
    <row r="5397" spans="1:10" hidden="1" x14ac:dyDescent="0.25">
      <c r="A5397" s="169">
        <v>62184</v>
      </c>
      <c r="B5397" s="170" t="s">
        <v>4061</v>
      </c>
      <c r="C5397" s="170" t="s">
        <v>15</v>
      </c>
      <c r="D5397" s="170" t="s">
        <v>301</v>
      </c>
      <c r="E5397" s="170">
        <v>720</v>
      </c>
      <c r="F5397" s="170">
        <v>6</v>
      </c>
      <c r="G5397" s="171">
        <v>19.5</v>
      </c>
      <c r="H5397" s="170" t="s">
        <v>274</v>
      </c>
      <c r="I5397" s="171">
        <v>34.99</v>
      </c>
      <c r="J5397" s="169">
        <v>1</v>
      </c>
    </row>
    <row r="5398" spans="1:10" hidden="1" x14ac:dyDescent="0.25">
      <c r="A5398" s="169">
        <v>62186</v>
      </c>
      <c r="B5398" s="170" t="s">
        <v>4062</v>
      </c>
      <c r="C5398" s="170" t="s">
        <v>263</v>
      </c>
      <c r="D5398" s="170" t="s">
        <v>332</v>
      </c>
      <c r="E5398" s="170">
        <v>2840</v>
      </c>
      <c r="F5398" s="170">
        <v>3</v>
      </c>
      <c r="G5398" s="171">
        <v>4.5</v>
      </c>
      <c r="H5398" s="170" t="s">
        <v>333</v>
      </c>
      <c r="I5398" s="171">
        <v>25.19</v>
      </c>
      <c r="J5398" s="169">
        <v>8</v>
      </c>
    </row>
    <row r="5399" spans="1:10" hidden="1" x14ac:dyDescent="0.25">
      <c r="A5399" s="169">
        <v>62188</v>
      </c>
      <c r="B5399" s="170" t="s">
        <v>4063</v>
      </c>
      <c r="C5399" s="170" t="s">
        <v>24</v>
      </c>
      <c r="D5399" s="170" t="s">
        <v>166</v>
      </c>
      <c r="E5399" s="170">
        <v>4000</v>
      </c>
      <c r="F5399" s="170">
        <v>4</v>
      </c>
      <c r="G5399" s="171">
        <v>12</v>
      </c>
      <c r="H5399" s="170" t="s">
        <v>26</v>
      </c>
      <c r="I5399" s="171">
        <v>46.99</v>
      </c>
      <c r="J5399" s="169">
        <v>1</v>
      </c>
    </row>
    <row r="5400" spans="1:10" hidden="1" x14ac:dyDescent="0.25">
      <c r="A5400" s="169">
        <v>62190</v>
      </c>
      <c r="B5400" s="170" t="s">
        <v>4064</v>
      </c>
      <c r="C5400" s="170" t="s">
        <v>24</v>
      </c>
      <c r="D5400" s="170" t="s">
        <v>166</v>
      </c>
      <c r="E5400" s="170">
        <v>750</v>
      </c>
      <c r="F5400" s="170">
        <v>12</v>
      </c>
      <c r="G5400" s="171">
        <v>12.5</v>
      </c>
      <c r="H5400" s="170" t="s">
        <v>26</v>
      </c>
      <c r="I5400" s="171">
        <v>13.99</v>
      </c>
      <c r="J5400" s="169">
        <v>1</v>
      </c>
    </row>
    <row r="5401" spans="1:10" hidden="1" x14ac:dyDescent="0.25">
      <c r="A5401" s="169">
        <v>62221</v>
      </c>
      <c r="B5401" s="170" t="s">
        <v>4065</v>
      </c>
      <c r="C5401" s="170" t="s">
        <v>11</v>
      </c>
      <c r="D5401" s="170" t="s">
        <v>267</v>
      </c>
      <c r="E5401" s="170">
        <v>473</v>
      </c>
      <c r="F5401" s="170">
        <v>24</v>
      </c>
      <c r="G5401" s="171">
        <v>4.5</v>
      </c>
      <c r="H5401" s="170" t="s">
        <v>2190</v>
      </c>
      <c r="I5401" s="171">
        <v>4.75</v>
      </c>
      <c r="J5401" s="169">
        <v>1</v>
      </c>
    </row>
    <row r="5402" spans="1:10" hidden="1" x14ac:dyDescent="0.25">
      <c r="A5402" s="169">
        <v>62221</v>
      </c>
      <c r="B5402" s="170" t="s">
        <v>4065</v>
      </c>
      <c r="C5402" s="170" t="s">
        <v>11</v>
      </c>
      <c r="D5402" s="170" t="s">
        <v>267</v>
      </c>
      <c r="E5402" s="170">
        <v>473</v>
      </c>
      <c r="F5402" s="170">
        <v>24</v>
      </c>
      <c r="G5402" s="171">
        <v>4.5</v>
      </c>
      <c r="H5402" s="170" t="s">
        <v>2190</v>
      </c>
      <c r="I5402" s="171">
        <v>4.75</v>
      </c>
      <c r="J5402" s="169">
        <v>1</v>
      </c>
    </row>
    <row r="5403" spans="1:10" hidden="1" x14ac:dyDescent="0.25">
      <c r="A5403" s="169">
        <v>62226</v>
      </c>
      <c r="B5403" s="170" t="s">
        <v>4066</v>
      </c>
      <c r="C5403" s="170" t="s">
        <v>11</v>
      </c>
      <c r="D5403" s="170" t="s">
        <v>303</v>
      </c>
      <c r="E5403" s="170">
        <v>473</v>
      </c>
      <c r="F5403" s="170">
        <v>24</v>
      </c>
      <c r="G5403" s="171">
        <v>6.5</v>
      </c>
      <c r="H5403" s="170" t="s">
        <v>2190</v>
      </c>
      <c r="I5403" s="171">
        <v>4.8499999999999996</v>
      </c>
      <c r="J5403" s="169">
        <v>1</v>
      </c>
    </row>
    <row r="5404" spans="1:10" hidden="1" x14ac:dyDescent="0.25">
      <c r="A5404" s="169">
        <v>62226</v>
      </c>
      <c r="B5404" s="170" t="s">
        <v>4066</v>
      </c>
      <c r="C5404" s="170" t="s">
        <v>11</v>
      </c>
      <c r="D5404" s="170" t="s">
        <v>303</v>
      </c>
      <c r="E5404" s="170">
        <v>473</v>
      </c>
      <c r="F5404" s="170">
        <v>24</v>
      </c>
      <c r="G5404" s="171">
        <v>6.5</v>
      </c>
      <c r="H5404" s="170" t="s">
        <v>2190</v>
      </c>
      <c r="I5404" s="171">
        <v>4.8499999999999996</v>
      </c>
      <c r="J5404" s="169">
        <v>1</v>
      </c>
    </row>
    <row r="5405" spans="1:10" hidden="1" x14ac:dyDescent="0.25">
      <c r="A5405" s="169">
        <v>62239</v>
      </c>
      <c r="B5405" s="170" t="s">
        <v>4067</v>
      </c>
      <c r="C5405" s="170" t="s">
        <v>263</v>
      </c>
      <c r="D5405" s="170" t="s">
        <v>264</v>
      </c>
      <c r="E5405" s="170">
        <v>4260</v>
      </c>
      <c r="F5405" s="170">
        <v>1</v>
      </c>
      <c r="G5405" s="171">
        <v>5</v>
      </c>
      <c r="H5405" s="170" t="s">
        <v>13</v>
      </c>
      <c r="I5405" s="171">
        <v>33.29</v>
      </c>
      <c r="J5405" s="169">
        <v>12</v>
      </c>
    </row>
    <row r="5406" spans="1:10" hidden="1" x14ac:dyDescent="0.25">
      <c r="A5406" s="169">
        <v>62239</v>
      </c>
      <c r="B5406" s="170" t="s">
        <v>4067</v>
      </c>
      <c r="C5406" s="170" t="s">
        <v>263</v>
      </c>
      <c r="D5406" s="170" t="s">
        <v>264</v>
      </c>
      <c r="E5406" s="170">
        <v>4260</v>
      </c>
      <c r="F5406" s="170">
        <v>1</v>
      </c>
      <c r="G5406" s="171">
        <v>5</v>
      </c>
      <c r="H5406" s="170" t="s">
        <v>13</v>
      </c>
      <c r="I5406" s="171">
        <v>33.29</v>
      </c>
      <c r="J5406" s="169">
        <v>12</v>
      </c>
    </row>
    <row r="5407" spans="1:10" hidden="1" x14ac:dyDescent="0.25">
      <c r="A5407" s="169">
        <v>62245</v>
      </c>
      <c r="B5407" s="170" t="s">
        <v>4068</v>
      </c>
      <c r="C5407" s="170" t="s">
        <v>263</v>
      </c>
      <c r="D5407" s="170" t="s">
        <v>806</v>
      </c>
      <c r="E5407" s="170">
        <v>2130</v>
      </c>
      <c r="F5407" s="170">
        <v>4</v>
      </c>
      <c r="G5407" s="171">
        <v>5</v>
      </c>
      <c r="H5407" s="170" t="s">
        <v>13</v>
      </c>
      <c r="I5407" s="171">
        <v>18.489999999999998</v>
      </c>
      <c r="J5407" s="169">
        <v>6</v>
      </c>
    </row>
    <row r="5408" spans="1:10" hidden="1" x14ac:dyDescent="0.25">
      <c r="A5408" s="169">
        <v>62245</v>
      </c>
      <c r="B5408" s="170" t="s">
        <v>4068</v>
      </c>
      <c r="C5408" s="170" t="s">
        <v>263</v>
      </c>
      <c r="D5408" s="170" t="s">
        <v>806</v>
      </c>
      <c r="E5408" s="170">
        <v>2130</v>
      </c>
      <c r="F5408" s="170">
        <v>4</v>
      </c>
      <c r="G5408" s="171">
        <v>5</v>
      </c>
      <c r="H5408" s="170" t="s">
        <v>13</v>
      </c>
      <c r="I5408" s="171">
        <v>18.489999999999998</v>
      </c>
      <c r="J5408" s="169">
        <v>6</v>
      </c>
    </row>
    <row r="5409" spans="1:10" hidden="1" x14ac:dyDescent="0.25">
      <c r="A5409" s="169">
        <v>62247</v>
      </c>
      <c r="B5409" s="170" t="s">
        <v>4069</v>
      </c>
      <c r="C5409" s="170" t="s">
        <v>263</v>
      </c>
      <c r="D5409" s="170" t="s">
        <v>806</v>
      </c>
      <c r="E5409" s="170">
        <v>473</v>
      </c>
      <c r="F5409" s="170">
        <v>24</v>
      </c>
      <c r="G5409" s="171">
        <v>5</v>
      </c>
      <c r="H5409" s="170" t="s">
        <v>415</v>
      </c>
      <c r="I5409" s="171">
        <v>3.99</v>
      </c>
      <c r="J5409" s="169">
        <v>1</v>
      </c>
    </row>
    <row r="5410" spans="1:10" hidden="1" x14ac:dyDescent="0.25">
      <c r="A5410" s="169">
        <v>62247</v>
      </c>
      <c r="B5410" s="170" t="s">
        <v>4069</v>
      </c>
      <c r="C5410" s="170" t="s">
        <v>263</v>
      </c>
      <c r="D5410" s="170" t="s">
        <v>806</v>
      </c>
      <c r="E5410" s="170">
        <v>473</v>
      </c>
      <c r="F5410" s="170">
        <v>24</v>
      </c>
      <c r="G5410" s="171">
        <v>5</v>
      </c>
      <c r="H5410" s="170" t="s">
        <v>415</v>
      </c>
      <c r="I5410" s="171">
        <v>3.99</v>
      </c>
      <c r="J5410" s="169">
        <v>1</v>
      </c>
    </row>
    <row r="5411" spans="1:10" hidden="1" x14ac:dyDescent="0.25">
      <c r="A5411" s="169">
        <v>62253</v>
      </c>
      <c r="B5411" s="170" t="s">
        <v>4070</v>
      </c>
      <c r="C5411" s="170" t="s">
        <v>263</v>
      </c>
      <c r="D5411" s="170" t="s">
        <v>806</v>
      </c>
      <c r="E5411" s="170">
        <v>473</v>
      </c>
      <c r="F5411" s="170">
        <v>24</v>
      </c>
      <c r="G5411" s="171">
        <v>5</v>
      </c>
      <c r="H5411" s="170" t="s">
        <v>415</v>
      </c>
      <c r="I5411" s="171">
        <v>3.99</v>
      </c>
      <c r="J5411" s="169">
        <v>1</v>
      </c>
    </row>
    <row r="5412" spans="1:10" hidden="1" x14ac:dyDescent="0.25">
      <c r="A5412" s="169">
        <v>62253</v>
      </c>
      <c r="B5412" s="170" t="s">
        <v>4070</v>
      </c>
      <c r="C5412" s="170" t="s">
        <v>263</v>
      </c>
      <c r="D5412" s="170" t="s">
        <v>806</v>
      </c>
      <c r="E5412" s="170">
        <v>473</v>
      </c>
      <c r="F5412" s="170">
        <v>24</v>
      </c>
      <c r="G5412" s="171">
        <v>5</v>
      </c>
      <c r="H5412" s="170" t="s">
        <v>415</v>
      </c>
      <c r="I5412" s="171">
        <v>3.99</v>
      </c>
      <c r="J5412" s="169">
        <v>1</v>
      </c>
    </row>
    <row r="5413" spans="1:10" hidden="1" x14ac:dyDescent="0.25">
      <c r="A5413" s="169">
        <v>62264</v>
      </c>
      <c r="B5413" s="170" t="s">
        <v>4071</v>
      </c>
      <c r="C5413" s="170" t="s">
        <v>263</v>
      </c>
      <c r="D5413" s="170" t="s">
        <v>264</v>
      </c>
      <c r="E5413" s="170">
        <v>1892</v>
      </c>
      <c r="F5413" s="170">
        <v>6</v>
      </c>
      <c r="G5413" s="171">
        <v>5</v>
      </c>
      <c r="H5413" s="170" t="s">
        <v>3445</v>
      </c>
      <c r="I5413" s="171">
        <v>24.99</v>
      </c>
      <c r="J5413" s="169">
        <v>4</v>
      </c>
    </row>
    <row r="5414" spans="1:10" hidden="1" x14ac:dyDescent="0.25">
      <c r="A5414" s="169">
        <v>62264</v>
      </c>
      <c r="B5414" s="170" t="s">
        <v>4071</v>
      </c>
      <c r="C5414" s="170" t="s">
        <v>263</v>
      </c>
      <c r="D5414" s="170" t="s">
        <v>264</v>
      </c>
      <c r="E5414" s="170">
        <v>1892</v>
      </c>
      <c r="F5414" s="170">
        <v>6</v>
      </c>
      <c r="G5414" s="171">
        <v>5</v>
      </c>
      <c r="H5414" s="170" t="s">
        <v>1407</v>
      </c>
      <c r="I5414" s="171">
        <v>24.99</v>
      </c>
      <c r="J5414" s="169">
        <v>4</v>
      </c>
    </row>
    <row r="5415" spans="1:10" hidden="1" x14ac:dyDescent="0.25">
      <c r="A5415" s="169">
        <v>62267</v>
      </c>
      <c r="B5415" s="170" t="s">
        <v>4072</v>
      </c>
      <c r="C5415" s="170" t="s">
        <v>24</v>
      </c>
      <c r="D5415" s="170" t="s">
        <v>3714</v>
      </c>
      <c r="E5415" s="170">
        <v>750</v>
      </c>
      <c r="F5415" s="170">
        <v>12</v>
      </c>
      <c r="G5415" s="171">
        <v>12.5</v>
      </c>
      <c r="H5415" s="170" t="s">
        <v>22</v>
      </c>
      <c r="I5415" s="171">
        <v>27.99</v>
      </c>
      <c r="J5415" s="169">
        <v>1</v>
      </c>
    </row>
    <row r="5416" spans="1:10" hidden="1" x14ac:dyDescent="0.25">
      <c r="A5416" s="169">
        <v>62273</v>
      </c>
      <c r="B5416" s="170" t="s">
        <v>4073</v>
      </c>
      <c r="C5416" s="170" t="s">
        <v>11</v>
      </c>
      <c r="D5416" s="170" t="s">
        <v>267</v>
      </c>
      <c r="E5416" s="170">
        <v>473</v>
      </c>
      <c r="F5416" s="170">
        <v>24</v>
      </c>
      <c r="G5416" s="171">
        <v>5.2</v>
      </c>
      <c r="H5416" s="170" t="s">
        <v>1407</v>
      </c>
      <c r="I5416" s="171">
        <v>3.99</v>
      </c>
      <c r="J5416" s="169">
        <v>1</v>
      </c>
    </row>
    <row r="5417" spans="1:10" hidden="1" x14ac:dyDescent="0.25">
      <c r="A5417" s="169">
        <v>62273</v>
      </c>
      <c r="B5417" s="170" t="s">
        <v>4073</v>
      </c>
      <c r="C5417" s="170" t="s">
        <v>11</v>
      </c>
      <c r="D5417" s="170" t="s">
        <v>267</v>
      </c>
      <c r="E5417" s="170">
        <v>473</v>
      </c>
      <c r="F5417" s="170">
        <v>24</v>
      </c>
      <c r="G5417" s="171">
        <v>5.2</v>
      </c>
      <c r="H5417" s="170" t="s">
        <v>1407</v>
      </c>
      <c r="I5417" s="171">
        <v>3.99</v>
      </c>
      <c r="J5417" s="169">
        <v>1</v>
      </c>
    </row>
    <row r="5418" spans="1:10" hidden="1" x14ac:dyDescent="0.25">
      <c r="A5418" s="169">
        <v>62284</v>
      </c>
      <c r="B5418" s="170" t="s">
        <v>4074</v>
      </c>
      <c r="C5418" s="170" t="s">
        <v>263</v>
      </c>
      <c r="D5418" s="170" t="s">
        <v>264</v>
      </c>
      <c r="E5418" s="170">
        <v>30000</v>
      </c>
      <c r="F5418" s="170">
        <v>1</v>
      </c>
      <c r="G5418" s="171">
        <v>5</v>
      </c>
      <c r="H5418" s="170" t="s">
        <v>1324</v>
      </c>
      <c r="I5418" s="171">
        <v>169.96</v>
      </c>
      <c r="J5418" s="169">
        <v>1</v>
      </c>
    </row>
    <row r="5419" spans="1:10" hidden="1" x14ac:dyDescent="0.25">
      <c r="A5419" s="169">
        <v>62284</v>
      </c>
      <c r="B5419" s="170" t="s">
        <v>4074</v>
      </c>
      <c r="C5419" s="170" t="s">
        <v>263</v>
      </c>
      <c r="D5419" s="170" t="s">
        <v>264</v>
      </c>
      <c r="E5419" s="170">
        <v>30000</v>
      </c>
      <c r="F5419" s="170">
        <v>1</v>
      </c>
      <c r="G5419" s="171">
        <v>5</v>
      </c>
      <c r="H5419" s="170" t="s">
        <v>1324</v>
      </c>
      <c r="I5419" s="171">
        <v>169.96</v>
      </c>
      <c r="J5419" s="169">
        <v>1</v>
      </c>
    </row>
    <row r="5420" spans="1:10" hidden="1" x14ac:dyDescent="0.25">
      <c r="A5420" s="169">
        <v>62312</v>
      </c>
      <c r="B5420" s="170" t="s">
        <v>4075</v>
      </c>
      <c r="C5420" s="170" t="s">
        <v>11</v>
      </c>
      <c r="D5420" s="170" t="s">
        <v>267</v>
      </c>
      <c r="E5420" s="170">
        <v>355</v>
      </c>
      <c r="F5420" s="170">
        <v>24</v>
      </c>
      <c r="G5420" s="171">
        <v>5.0999999999999996</v>
      </c>
      <c r="H5420" s="170" t="s">
        <v>2364</v>
      </c>
      <c r="I5420" s="171">
        <v>3.49</v>
      </c>
      <c r="J5420" s="169">
        <v>1</v>
      </c>
    </row>
    <row r="5421" spans="1:10" hidden="1" x14ac:dyDescent="0.25">
      <c r="A5421" s="169">
        <v>62312</v>
      </c>
      <c r="B5421" s="170" t="s">
        <v>4075</v>
      </c>
      <c r="C5421" s="170" t="s">
        <v>11</v>
      </c>
      <c r="D5421" s="170" t="s">
        <v>267</v>
      </c>
      <c r="E5421" s="170">
        <v>355</v>
      </c>
      <c r="F5421" s="170">
        <v>24</v>
      </c>
      <c r="G5421" s="171">
        <v>5.0999999999999996</v>
      </c>
      <c r="H5421" s="170" t="s">
        <v>2364</v>
      </c>
      <c r="I5421" s="171">
        <v>3.49</v>
      </c>
      <c r="J5421" s="169">
        <v>1</v>
      </c>
    </row>
    <row r="5422" spans="1:10" hidden="1" x14ac:dyDescent="0.25">
      <c r="A5422" s="169">
        <v>62323</v>
      </c>
      <c r="B5422" s="170" t="s">
        <v>4076</v>
      </c>
      <c r="C5422" s="170" t="s">
        <v>11</v>
      </c>
      <c r="D5422" s="170" t="s">
        <v>267</v>
      </c>
      <c r="E5422" s="170">
        <v>473</v>
      </c>
      <c r="F5422" s="170">
        <v>24</v>
      </c>
      <c r="G5422" s="171">
        <v>5.5</v>
      </c>
      <c r="H5422" s="170" t="s">
        <v>2319</v>
      </c>
      <c r="I5422" s="171">
        <v>4.49</v>
      </c>
      <c r="J5422" s="169">
        <v>1</v>
      </c>
    </row>
    <row r="5423" spans="1:10" hidden="1" x14ac:dyDescent="0.25">
      <c r="A5423" s="169">
        <v>62323</v>
      </c>
      <c r="B5423" s="170" t="s">
        <v>4076</v>
      </c>
      <c r="C5423" s="170" t="s">
        <v>11</v>
      </c>
      <c r="D5423" s="170" t="s">
        <v>267</v>
      </c>
      <c r="E5423" s="170">
        <v>473</v>
      </c>
      <c r="F5423" s="170">
        <v>24</v>
      </c>
      <c r="G5423" s="171">
        <v>5.5</v>
      </c>
      <c r="H5423" s="170" t="s">
        <v>1407</v>
      </c>
      <c r="I5423" s="171">
        <v>4.49</v>
      </c>
      <c r="J5423" s="169">
        <v>1</v>
      </c>
    </row>
    <row r="5424" spans="1:10" hidden="1" x14ac:dyDescent="0.25">
      <c r="A5424" s="169">
        <v>62334</v>
      </c>
      <c r="B5424" s="170" t="s">
        <v>4077</v>
      </c>
      <c r="C5424" s="170" t="s">
        <v>15</v>
      </c>
      <c r="D5424" s="170" t="s">
        <v>2670</v>
      </c>
      <c r="E5424" s="170">
        <v>750</v>
      </c>
      <c r="F5424" s="170">
        <v>6</v>
      </c>
      <c r="G5424" s="171">
        <v>45.2</v>
      </c>
      <c r="H5424" s="170" t="s">
        <v>402</v>
      </c>
      <c r="I5424" s="171">
        <v>55.54</v>
      </c>
      <c r="J5424" s="169">
        <v>1</v>
      </c>
    </row>
    <row r="5425" spans="1:10" hidden="1" x14ac:dyDescent="0.25">
      <c r="A5425" s="169">
        <v>62385</v>
      </c>
      <c r="B5425" s="170" t="s">
        <v>4078</v>
      </c>
      <c r="C5425" s="170" t="s">
        <v>15</v>
      </c>
      <c r="D5425" s="170" t="s">
        <v>16</v>
      </c>
      <c r="E5425" s="170">
        <v>750</v>
      </c>
      <c r="F5425" s="170">
        <v>12</v>
      </c>
      <c r="G5425" s="171">
        <v>43</v>
      </c>
      <c r="H5425" s="170" t="s">
        <v>1173</v>
      </c>
      <c r="I5425" s="171">
        <v>69.989999999999995</v>
      </c>
      <c r="J5425" s="169">
        <v>1</v>
      </c>
    </row>
    <row r="5426" spans="1:10" hidden="1" x14ac:dyDescent="0.25">
      <c r="A5426" s="169">
        <v>62387</v>
      </c>
      <c r="B5426" s="170" t="s">
        <v>4079</v>
      </c>
      <c r="C5426" s="170" t="s">
        <v>263</v>
      </c>
      <c r="D5426" s="170" t="s">
        <v>264</v>
      </c>
      <c r="E5426" s="170">
        <v>990</v>
      </c>
      <c r="F5426" s="170">
        <v>8</v>
      </c>
      <c r="G5426" s="171">
        <v>5.9</v>
      </c>
      <c r="H5426" s="170" t="s">
        <v>342</v>
      </c>
      <c r="I5426" s="171">
        <v>11.49</v>
      </c>
      <c r="J5426" s="169">
        <v>3</v>
      </c>
    </row>
    <row r="5427" spans="1:10" hidden="1" x14ac:dyDescent="0.25">
      <c r="A5427" s="169">
        <v>62387</v>
      </c>
      <c r="B5427" s="170" t="s">
        <v>4079</v>
      </c>
      <c r="C5427" s="170" t="s">
        <v>263</v>
      </c>
      <c r="D5427" s="170" t="s">
        <v>264</v>
      </c>
      <c r="E5427" s="170">
        <v>990</v>
      </c>
      <c r="F5427" s="170">
        <v>8</v>
      </c>
      <c r="G5427" s="171">
        <v>5.9</v>
      </c>
      <c r="H5427" s="170" t="s">
        <v>342</v>
      </c>
      <c r="I5427" s="171">
        <v>11.49</v>
      </c>
      <c r="J5427" s="169">
        <v>3</v>
      </c>
    </row>
    <row r="5428" spans="1:10" hidden="1" x14ac:dyDescent="0.25">
      <c r="A5428" s="169">
        <v>62391</v>
      </c>
      <c r="B5428" s="170" t="s">
        <v>4080</v>
      </c>
      <c r="C5428" s="170" t="s">
        <v>263</v>
      </c>
      <c r="D5428" s="170" t="s">
        <v>264</v>
      </c>
      <c r="E5428" s="170">
        <v>990</v>
      </c>
      <c r="F5428" s="170">
        <v>8</v>
      </c>
      <c r="G5428" s="171">
        <v>5.9</v>
      </c>
      <c r="H5428" s="170" t="s">
        <v>342</v>
      </c>
      <c r="I5428" s="171">
        <v>11.49</v>
      </c>
      <c r="J5428" s="169">
        <v>3</v>
      </c>
    </row>
    <row r="5429" spans="1:10" hidden="1" x14ac:dyDescent="0.25">
      <c r="A5429" s="169">
        <v>62391</v>
      </c>
      <c r="B5429" s="170" t="s">
        <v>4080</v>
      </c>
      <c r="C5429" s="170" t="s">
        <v>263</v>
      </c>
      <c r="D5429" s="170" t="s">
        <v>264</v>
      </c>
      <c r="E5429" s="170">
        <v>990</v>
      </c>
      <c r="F5429" s="170">
        <v>8</v>
      </c>
      <c r="G5429" s="171">
        <v>5.9</v>
      </c>
      <c r="H5429" s="170" t="s">
        <v>342</v>
      </c>
      <c r="I5429" s="171">
        <v>11.49</v>
      </c>
      <c r="J5429" s="169">
        <v>3</v>
      </c>
    </row>
    <row r="5430" spans="1:10" hidden="1" x14ac:dyDescent="0.25">
      <c r="A5430" s="169">
        <v>62399</v>
      </c>
      <c r="B5430" s="170" t="s">
        <v>4081</v>
      </c>
      <c r="C5430" s="170" t="s">
        <v>1065</v>
      </c>
      <c r="D5430" s="170" t="s">
        <v>1066</v>
      </c>
      <c r="E5430" s="170">
        <v>2130</v>
      </c>
      <c r="F5430" s="170">
        <v>4</v>
      </c>
      <c r="G5430" s="171">
        <v>0.5</v>
      </c>
      <c r="H5430" s="170" t="s">
        <v>54</v>
      </c>
      <c r="I5430" s="171">
        <v>12.64</v>
      </c>
      <c r="J5430" s="169">
        <v>6</v>
      </c>
    </row>
    <row r="5431" spans="1:10" hidden="1" x14ac:dyDescent="0.25">
      <c r="A5431" s="169">
        <v>62399</v>
      </c>
      <c r="B5431" s="170" t="s">
        <v>4081</v>
      </c>
      <c r="C5431" s="170" t="s">
        <v>1065</v>
      </c>
      <c r="D5431" s="170" t="s">
        <v>1066</v>
      </c>
      <c r="E5431" s="170">
        <v>2130</v>
      </c>
      <c r="F5431" s="170">
        <v>4</v>
      </c>
      <c r="G5431" s="171">
        <v>0.5</v>
      </c>
      <c r="H5431" s="170" t="s">
        <v>54</v>
      </c>
      <c r="I5431" s="171">
        <v>12.64</v>
      </c>
      <c r="J5431" s="169">
        <v>6</v>
      </c>
    </row>
    <row r="5432" spans="1:10" hidden="1" x14ac:dyDescent="0.25">
      <c r="A5432" s="169">
        <v>62401</v>
      </c>
      <c r="B5432" s="170" t="s">
        <v>4082</v>
      </c>
      <c r="C5432" s="170" t="s">
        <v>11</v>
      </c>
      <c r="D5432" s="170" t="s">
        <v>267</v>
      </c>
      <c r="E5432" s="170">
        <v>1892</v>
      </c>
      <c r="F5432" s="170">
        <v>6</v>
      </c>
      <c r="G5432" s="171">
        <v>5</v>
      </c>
      <c r="H5432" s="170" t="s">
        <v>54</v>
      </c>
      <c r="I5432" s="171">
        <v>15.39</v>
      </c>
      <c r="J5432" s="169">
        <v>4</v>
      </c>
    </row>
    <row r="5433" spans="1:10" hidden="1" x14ac:dyDescent="0.25">
      <c r="A5433" s="169">
        <v>62401</v>
      </c>
      <c r="B5433" s="170" t="s">
        <v>4082</v>
      </c>
      <c r="C5433" s="170" t="s">
        <v>11</v>
      </c>
      <c r="D5433" s="170" t="s">
        <v>267</v>
      </c>
      <c r="E5433" s="170">
        <v>1892</v>
      </c>
      <c r="F5433" s="170">
        <v>6</v>
      </c>
      <c r="G5433" s="171">
        <v>5</v>
      </c>
      <c r="H5433" s="170" t="s">
        <v>54</v>
      </c>
      <c r="I5433" s="171">
        <v>15.39</v>
      </c>
      <c r="J5433" s="169">
        <v>4</v>
      </c>
    </row>
    <row r="5434" spans="1:10" hidden="1" x14ac:dyDescent="0.25">
      <c r="A5434" s="169">
        <v>62403</v>
      </c>
      <c r="B5434" s="170" t="s">
        <v>4083</v>
      </c>
      <c r="C5434" s="170" t="s">
        <v>11</v>
      </c>
      <c r="D5434" s="170" t="s">
        <v>303</v>
      </c>
      <c r="E5434" s="170">
        <v>473</v>
      </c>
      <c r="F5434" s="170">
        <v>24</v>
      </c>
      <c r="G5434" s="171">
        <v>8.5</v>
      </c>
      <c r="H5434" s="170" t="s">
        <v>1742</v>
      </c>
      <c r="I5434" s="171">
        <v>5.5</v>
      </c>
      <c r="J5434" s="169">
        <v>1</v>
      </c>
    </row>
    <row r="5435" spans="1:10" hidden="1" x14ac:dyDescent="0.25">
      <c r="A5435" s="169">
        <v>62403</v>
      </c>
      <c r="B5435" s="170" t="s">
        <v>4083</v>
      </c>
      <c r="C5435" s="170" t="s">
        <v>11</v>
      </c>
      <c r="D5435" s="170" t="s">
        <v>303</v>
      </c>
      <c r="E5435" s="170">
        <v>473</v>
      </c>
      <c r="F5435" s="170">
        <v>24</v>
      </c>
      <c r="G5435" s="171">
        <v>8.5</v>
      </c>
      <c r="H5435" s="170" t="s">
        <v>1742</v>
      </c>
      <c r="I5435" s="171">
        <v>5.5</v>
      </c>
      <c r="J5435" s="169">
        <v>1</v>
      </c>
    </row>
    <row r="5436" spans="1:10" hidden="1" x14ac:dyDescent="0.25">
      <c r="A5436" s="169">
        <v>62409</v>
      </c>
      <c r="B5436" s="170" t="s">
        <v>4084</v>
      </c>
      <c r="C5436" s="170" t="s">
        <v>11</v>
      </c>
      <c r="D5436" s="170" t="s">
        <v>303</v>
      </c>
      <c r="E5436" s="170">
        <v>500</v>
      </c>
      <c r="F5436" s="170">
        <v>12</v>
      </c>
      <c r="G5436" s="171">
        <v>7</v>
      </c>
      <c r="H5436" s="170" t="s">
        <v>1662</v>
      </c>
      <c r="I5436" s="171">
        <v>7.49</v>
      </c>
      <c r="J5436" s="169">
        <v>1</v>
      </c>
    </row>
    <row r="5437" spans="1:10" hidden="1" x14ac:dyDescent="0.25">
      <c r="A5437" s="169">
        <v>62409</v>
      </c>
      <c r="B5437" s="170" t="s">
        <v>4084</v>
      </c>
      <c r="C5437" s="170" t="s">
        <v>11</v>
      </c>
      <c r="D5437" s="170" t="s">
        <v>303</v>
      </c>
      <c r="E5437" s="170">
        <v>500</v>
      </c>
      <c r="F5437" s="170">
        <v>12</v>
      </c>
      <c r="G5437" s="171">
        <v>7</v>
      </c>
      <c r="H5437" s="170" t="s">
        <v>1662</v>
      </c>
      <c r="I5437" s="171">
        <v>7.49</v>
      </c>
      <c r="J5437" s="169">
        <v>1</v>
      </c>
    </row>
    <row r="5438" spans="1:10" hidden="1" x14ac:dyDescent="0.25">
      <c r="A5438" s="169">
        <v>62410</v>
      </c>
      <c r="B5438" s="170" t="s">
        <v>4085</v>
      </c>
      <c r="C5438" s="170" t="s">
        <v>24</v>
      </c>
      <c r="D5438" s="170" t="s">
        <v>191</v>
      </c>
      <c r="E5438" s="170">
        <v>4000</v>
      </c>
      <c r="F5438" s="170">
        <v>4</v>
      </c>
      <c r="G5438" s="171">
        <v>12.5</v>
      </c>
      <c r="H5438" s="170" t="s">
        <v>26</v>
      </c>
      <c r="I5438" s="171">
        <v>46.99</v>
      </c>
      <c r="J5438" s="169">
        <v>1</v>
      </c>
    </row>
    <row r="5439" spans="1:10" hidden="1" x14ac:dyDescent="0.25">
      <c r="A5439" s="169">
        <v>62414</v>
      </c>
      <c r="B5439" s="170" t="s">
        <v>4086</v>
      </c>
      <c r="C5439" s="170" t="s">
        <v>11</v>
      </c>
      <c r="D5439" s="170" t="s">
        <v>12</v>
      </c>
      <c r="E5439" s="170">
        <v>473</v>
      </c>
      <c r="F5439" s="170">
        <v>24</v>
      </c>
      <c r="G5439" s="171">
        <v>4.8</v>
      </c>
      <c r="H5439" s="170" t="s">
        <v>1459</v>
      </c>
      <c r="I5439" s="171">
        <v>4.1900000000000004</v>
      </c>
      <c r="J5439" s="169">
        <v>1</v>
      </c>
    </row>
    <row r="5440" spans="1:10" hidden="1" x14ac:dyDescent="0.25">
      <c r="A5440" s="169">
        <v>62414</v>
      </c>
      <c r="B5440" s="170" t="s">
        <v>4086</v>
      </c>
      <c r="C5440" s="170" t="s">
        <v>11</v>
      </c>
      <c r="D5440" s="170" t="s">
        <v>12</v>
      </c>
      <c r="E5440" s="170">
        <v>473</v>
      </c>
      <c r="F5440" s="170">
        <v>24</v>
      </c>
      <c r="G5440" s="171">
        <v>4.8</v>
      </c>
      <c r="H5440" s="170" t="s">
        <v>1459</v>
      </c>
      <c r="I5440" s="171">
        <v>4.1900000000000004</v>
      </c>
      <c r="J5440" s="169">
        <v>1</v>
      </c>
    </row>
    <row r="5441" spans="1:10" hidden="1" x14ac:dyDescent="0.25">
      <c r="A5441" s="169">
        <v>62415</v>
      </c>
      <c r="B5441" s="170" t="s">
        <v>4087</v>
      </c>
      <c r="C5441" s="170" t="s">
        <v>24</v>
      </c>
      <c r="D5441" s="170" t="s">
        <v>191</v>
      </c>
      <c r="E5441" s="170">
        <v>750</v>
      </c>
      <c r="F5441" s="170">
        <v>12</v>
      </c>
      <c r="G5441" s="171">
        <v>12.5</v>
      </c>
      <c r="H5441" s="170" t="s">
        <v>26</v>
      </c>
      <c r="I5441" s="171">
        <v>13.99</v>
      </c>
      <c r="J5441" s="169">
        <v>1</v>
      </c>
    </row>
    <row r="5442" spans="1:10" hidden="1" x14ac:dyDescent="0.25">
      <c r="A5442" s="169">
        <v>62428</v>
      </c>
      <c r="B5442" s="170" t="s">
        <v>4088</v>
      </c>
      <c r="C5442" s="170" t="s">
        <v>11</v>
      </c>
      <c r="D5442" s="170" t="s">
        <v>303</v>
      </c>
      <c r="E5442" s="170">
        <v>473</v>
      </c>
      <c r="F5442" s="170">
        <v>24</v>
      </c>
      <c r="G5442" s="171">
        <v>8</v>
      </c>
      <c r="H5442" s="170" t="s">
        <v>1053</v>
      </c>
      <c r="I5442" s="171">
        <v>4.99</v>
      </c>
      <c r="J5442" s="169">
        <v>1</v>
      </c>
    </row>
    <row r="5443" spans="1:10" hidden="1" x14ac:dyDescent="0.25">
      <c r="A5443" s="169">
        <v>62428</v>
      </c>
      <c r="B5443" s="170" t="s">
        <v>4088</v>
      </c>
      <c r="C5443" s="170" t="s">
        <v>11</v>
      </c>
      <c r="D5443" s="170" t="s">
        <v>303</v>
      </c>
      <c r="E5443" s="170">
        <v>473</v>
      </c>
      <c r="F5443" s="170">
        <v>24</v>
      </c>
      <c r="G5443" s="171">
        <v>8</v>
      </c>
      <c r="H5443" s="170" t="s">
        <v>1053</v>
      </c>
      <c r="I5443" s="171">
        <v>4.99</v>
      </c>
      <c r="J5443" s="169">
        <v>1</v>
      </c>
    </row>
    <row r="5444" spans="1:10" hidden="1" x14ac:dyDescent="0.25">
      <c r="A5444" s="169">
        <v>62429</v>
      </c>
      <c r="B5444" s="170" t="s">
        <v>4089</v>
      </c>
      <c r="C5444" s="170" t="s">
        <v>11</v>
      </c>
      <c r="D5444" s="170" t="s">
        <v>303</v>
      </c>
      <c r="E5444" s="170">
        <v>473</v>
      </c>
      <c r="F5444" s="170">
        <v>24</v>
      </c>
      <c r="G5444" s="171">
        <v>6.5</v>
      </c>
      <c r="H5444" s="170" t="s">
        <v>1053</v>
      </c>
      <c r="I5444" s="171">
        <v>4.99</v>
      </c>
      <c r="J5444" s="169">
        <v>1</v>
      </c>
    </row>
    <row r="5445" spans="1:10" hidden="1" x14ac:dyDescent="0.25">
      <c r="A5445" s="169">
        <v>62429</v>
      </c>
      <c r="B5445" s="170" t="s">
        <v>4089</v>
      </c>
      <c r="C5445" s="170" t="s">
        <v>11</v>
      </c>
      <c r="D5445" s="170" t="s">
        <v>303</v>
      </c>
      <c r="E5445" s="170">
        <v>473</v>
      </c>
      <c r="F5445" s="170">
        <v>24</v>
      </c>
      <c r="G5445" s="171">
        <v>6.5</v>
      </c>
      <c r="H5445" s="170" t="s">
        <v>1053</v>
      </c>
      <c r="I5445" s="171">
        <v>4.99</v>
      </c>
      <c r="J5445" s="169">
        <v>1</v>
      </c>
    </row>
    <row r="5446" spans="1:10" hidden="1" x14ac:dyDescent="0.25">
      <c r="A5446" s="169">
        <v>62453</v>
      </c>
      <c r="B5446" s="170" t="s">
        <v>4090</v>
      </c>
      <c r="C5446" s="170" t="s">
        <v>11</v>
      </c>
      <c r="D5446" s="170" t="s">
        <v>303</v>
      </c>
      <c r="E5446" s="170">
        <v>3784</v>
      </c>
      <c r="F5446" s="170">
        <v>3</v>
      </c>
      <c r="G5446" s="171">
        <v>6.5</v>
      </c>
      <c r="H5446" s="170" t="s">
        <v>1662</v>
      </c>
      <c r="I5446" s="171">
        <v>27.5</v>
      </c>
      <c r="J5446" s="169">
        <v>8</v>
      </c>
    </row>
    <row r="5447" spans="1:10" hidden="1" x14ac:dyDescent="0.25">
      <c r="A5447" s="169">
        <v>62453</v>
      </c>
      <c r="B5447" s="170" t="s">
        <v>4090</v>
      </c>
      <c r="C5447" s="170" t="s">
        <v>11</v>
      </c>
      <c r="D5447" s="170" t="s">
        <v>303</v>
      </c>
      <c r="E5447" s="170">
        <v>3784</v>
      </c>
      <c r="F5447" s="170">
        <v>3</v>
      </c>
      <c r="G5447" s="171">
        <v>6.5</v>
      </c>
      <c r="H5447" s="170" t="s">
        <v>1662</v>
      </c>
      <c r="I5447" s="171">
        <v>27.5</v>
      </c>
      <c r="J5447" s="169">
        <v>8</v>
      </c>
    </row>
    <row r="5448" spans="1:10" hidden="1" x14ac:dyDescent="0.25">
      <c r="A5448" s="169">
        <v>62462</v>
      </c>
      <c r="B5448" s="170" t="s">
        <v>4091</v>
      </c>
      <c r="C5448" s="170" t="s">
        <v>11</v>
      </c>
      <c r="D5448" s="170" t="s">
        <v>267</v>
      </c>
      <c r="E5448" s="170">
        <v>473</v>
      </c>
      <c r="F5448" s="170">
        <v>24</v>
      </c>
      <c r="G5448" s="171">
        <v>5.2</v>
      </c>
      <c r="H5448" s="170" t="s">
        <v>1556</v>
      </c>
      <c r="I5448" s="171">
        <v>3.99</v>
      </c>
      <c r="J5448" s="169">
        <v>1</v>
      </c>
    </row>
    <row r="5449" spans="1:10" hidden="1" x14ac:dyDescent="0.25">
      <c r="A5449" s="169">
        <v>62462</v>
      </c>
      <c r="B5449" s="170" t="s">
        <v>4091</v>
      </c>
      <c r="C5449" s="170" t="s">
        <v>11</v>
      </c>
      <c r="D5449" s="170" t="s">
        <v>267</v>
      </c>
      <c r="E5449" s="170">
        <v>473</v>
      </c>
      <c r="F5449" s="170">
        <v>24</v>
      </c>
      <c r="G5449" s="171">
        <v>5.2</v>
      </c>
      <c r="H5449" s="170" t="s">
        <v>1556</v>
      </c>
      <c r="I5449" s="171">
        <v>3.99</v>
      </c>
      <c r="J5449" s="169">
        <v>1</v>
      </c>
    </row>
    <row r="5450" spans="1:10" hidden="1" x14ac:dyDescent="0.25">
      <c r="A5450" s="169">
        <v>62470</v>
      </c>
      <c r="B5450" s="170" t="s">
        <v>4092</v>
      </c>
      <c r="C5450" s="170" t="s">
        <v>11</v>
      </c>
      <c r="D5450" s="170" t="s">
        <v>303</v>
      </c>
      <c r="E5450" s="170">
        <v>4260</v>
      </c>
      <c r="F5450" s="170">
        <v>2</v>
      </c>
      <c r="G5450" s="171">
        <v>6</v>
      </c>
      <c r="H5450" s="170" t="s">
        <v>1209</v>
      </c>
      <c r="I5450" s="171">
        <v>31.49</v>
      </c>
      <c r="J5450" s="169">
        <v>12</v>
      </c>
    </row>
    <row r="5451" spans="1:10" hidden="1" x14ac:dyDescent="0.25">
      <c r="A5451" s="169">
        <v>62473</v>
      </c>
      <c r="B5451" s="170" t="s">
        <v>4093</v>
      </c>
      <c r="C5451" s="170" t="s">
        <v>11</v>
      </c>
      <c r="D5451" s="170" t="s">
        <v>303</v>
      </c>
      <c r="E5451" s="170">
        <v>568</v>
      </c>
      <c r="F5451" s="170">
        <v>24</v>
      </c>
      <c r="G5451" s="171">
        <v>6</v>
      </c>
      <c r="H5451" s="170" t="s">
        <v>1209</v>
      </c>
      <c r="I5451" s="171">
        <v>4.8899999999999997</v>
      </c>
      <c r="J5451" s="169">
        <v>1</v>
      </c>
    </row>
    <row r="5452" spans="1:10" hidden="1" x14ac:dyDescent="0.25">
      <c r="A5452" s="169">
        <v>62488</v>
      </c>
      <c r="B5452" s="170" t="s">
        <v>4094</v>
      </c>
      <c r="C5452" s="170" t="s">
        <v>15</v>
      </c>
      <c r="D5452" s="170" t="s">
        <v>16</v>
      </c>
      <c r="E5452" s="170">
        <v>750</v>
      </c>
      <c r="F5452" s="170">
        <v>12</v>
      </c>
      <c r="G5452" s="171">
        <v>40</v>
      </c>
      <c r="H5452" s="170" t="s">
        <v>3146</v>
      </c>
      <c r="I5452" s="171">
        <v>54.99</v>
      </c>
      <c r="J5452" s="169">
        <v>1</v>
      </c>
    </row>
    <row r="5453" spans="1:10" hidden="1" x14ac:dyDescent="0.25">
      <c r="A5453" s="169">
        <v>62505</v>
      </c>
      <c r="B5453" s="170" t="s">
        <v>4095</v>
      </c>
      <c r="C5453" s="170" t="s">
        <v>11</v>
      </c>
      <c r="D5453" s="170" t="s">
        <v>303</v>
      </c>
      <c r="E5453" s="170">
        <v>473</v>
      </c>
      <c r="F5453" s="170">
        <v>24</v>
      </c>
      <c r="G5453" s="171">
        <v>6</v>
      </c>
      <c r="H5453" s="170" t="s">
        <v>1136</v>
      </c>
      <c r="I5453" s="171">
        <v>4.75</v>
      </c>
      <c r="J5453" s="169">
        <v>1</v>
      </c>
    </row>
    <row r="5454" spans="1:10" hidden="1" x14ac:dyDescent="0.25">
      <c r="A5454" s="169">
        <v>62505</v>
      </c>
      <c r="B5454" s="170" t="s">
        <v>4095</v>
      </c>
      <c r="C5454" s="170" t="s">
        <v>11</v>
      </c>
      <c r="D5454" s="170" t="s">
        <v>303</v>
      </c>
      <c r="E5454" s="170">
        <v>473</v>
      </c>
      <c r="F5454" s="170">
        <v>24</v>
      </c>
      <c r="G5454" s="171">
        <v>6</v>
      </c>
      <c r="H5454" s="170" t="s">
        <v>1136</v>
      </c>
      <c r="I5454" s="171">
        <v>4.75</v>
      </c>
      <c r="J5454" s="169">
        <v>1</v>
      </c>
    </row>
    <row r="5455" spans="1:10" hidden="1" x14ac:dyDescent="0.25">
      <c r="A5455" s="169">
        <v>62509</v>
      </c>
      <c r="B5455" s="170" t="s">
        <v>4096</v>
      </c>
      <c r="C5455" s="170" t="s">
        <v>11</v>
      </c>
      <c r="D5455" s="170" t="s">
        <v>267</v>
      </c>
      <c r="E5455" s="170">
        <v>473</v>
      </c>
      <c r="F5455" s="170">
        <v>24</v>
      </c>
      <c r="G5455" s="171">
        <v>5</v>
      </c>
      <c r="H5455" s="170" t="s">
        <v>1136</v>
      </c>
      <c r="I5455" s="171">
        <v>4.6900000000000004</v>
      </c>
      <c r="J5455" s="169">
        <v>1</v>
      </c>
    </row>
    <row r="5456" spans="1:10" hidden="1" x14ac:dyDescent="0.25">
      <c r="A5456" s="169">
        <v>62509</v>
      </c>
      <c r="B5456" s="170" t="s">
        <v>4096</v>
      </c>
      <c r="C5456" s="170" t="s">
        <v>11</v>
      </c>
      <c r="D5456" s="170" t="s">
        <v>267</v>
      </c>
      <c r="E5456" s="170">
        <v>473</v>
      </c>
      <c r="F5456" s="170">
        <v>24</v>
      </c>
      <c r="G5456" s="171">
        <v>5</v>
      </c>
      <c r="H5456" s="170" t="s">
        <v>1136</v>
      </c>
      <c r="I5456" s="171">
        <v>4.6900000000000004</v>
      </c>
      <c r="J5456" s="169">
        <v>1</v>
      </c>
    </row>
    <row r="5457" spans="1:10" hidden="1" x14ac:dyDescent="0.25">
      <c r="A5457" s="169">
        <v>62517</v>
      </c>
      <c r="B5457" s="170" t="s">
        <v>4097</v>
      </c>
      <c r="C5457" s="170" t="s">
        <v>263</v>
      </c>
      <c r="D5457" s="170" t="s">
        <v>332</v>
      </c>
      <c r="E5457" s="170">
        <v>1420</v>
      </c>
      <c r="F5457" s="170">
        <v>6</v>
      </c>
      <c r="G5457" s="171">
        <v>7</v>
      </c>
      <c r="H5457" s="170" t="s">
        <v>1712</v>
      </c>
      <c r="I5457" s="171">
        <v>14.99</v>
      </c>
      <c r="J5457" s="169">
        <v>4</v>
      </c>
    </row>
    <row r="5458" spans="1:10" hidden="1" x14ac:dyDescent="0.25">
      <c r="A5458" s="169">
        <v>62517</v>
      </c>
      <c r="B5458" s="170" t="s">
        <v>4097</v>
      </c>
      <c r="C5458" s="170" t="s">
        <v>263</v>
      </c>
      <c r="D5458" s="170" t="s">
        <v>332</v>
      </c>
      <c r="E5458" s="170">
        <v>1420</v>
      </c>
      <c r="F5458" s="170">
        <v>6</v>
      </c>
      <c r="G5458" s="171">
        <v>7</v>
      </c>
      <c r="H5458" s="170" t="s">
        <v>1712</v>
      </c>
      <c r="I5458" s="171">
        <v>14.99</v>
      </c>
      <c r="J5458" s="169">
        <v>4</v>
      </c>
    </row>
    <row r="5459" spans="1:10" hidden="1" x14ac:dyDescent="0.25">
      <c r="A5459" s="169">
        <v>62518</v>
      </c>
      <c r="B5459" s="170" t="s">
        <v>4098</v>
      </c>
      <c r="C5459" s="170" t="s">
        <v>263</v>
      </c>
      <c r="D5459" s="170" t="s">
        <v>332</v>
      </c>
      <c r="E5459" s="170">
        <v>1420</v>
      </c>
      <c r="F5459" s="170">
        <v>6</v>
      </c>
      <c r="G5459" s="171">
        <v>7</v>
      </c>
      <c r="H5459" s="170" t="s">
        <v>1712</v>
      </c>
      <c r="I5459" s="171">
        <v>14.99</v>
      </c>
      <c r="J5459" s="169">
        <v>4</v>
      </c>
    </row>
    <row r="5460" spans="1:10" hidden="1" x14ac:dyDescent="0.25">
      <c r="A5460" s="169">
        <v>62518</v>
      </c>
      <c r="B5460" s="170" t="s">
        <v>4098</v>
      </c>
      <c r="C5460" s="170" t="s">
        <v>263</v>
      </c>
      <c r="D5460" s="170" t="s">
        <v>332</v>
      </c>
      <c r="E5460" s="170">
        <v>1420</v>
      </c>
      <c r="F5460" s="170">
        <v>6</v>
      </c>
      <c r="G5460" s="171">
        <v>7</v>
      </c>
      <c r="H5460" s="170" t="s">
        <v>1712</v>
      </c>
      <c r="I5460" s="171">
        <v>14.99</v>
      </c>
      <c r="J5460" s="169">
        <v>4</v>
      </c>
    </row>
    <row r="5461" spans="1:10" hidden="1" x14ac:dyDescent="0.25">
      <c r="A5461" s="169">
        <v>62519</v>
      </c>
      <c r="B5461" s="170" t="s">
        <v>4099</v>
      </c>
      <c r="C5461" s="170" t="s">
        <v>263</v>
      </c>
      <c r="D5461" s="170" t="s">
        <v>332</v>
      </c>
      <c r="E5461" s="170">
        <v>1420</v>
      </c>
      <c r="F5461" s="170">
        <v>6</v>
      </c>
      <c r="G5461" s="171">
        <v>7</v>
      </c>
      <c r="H5461" s="170" t="s">
        <v>1712</v>
      </c>
      <c r="I5461" s="171">
        <v>14.99</v>
      </c>
      <c r="J5461" s="169">
        <v>4</v>
      </c>
    </row>
    <row r="5462" spans="1:10" hidden="1" x14ac:dyDescent="0.25">
      <c r="A5462" s="169">
        <v>62519</v>
      </c>
      <c r="B5462" s="170" t="s">
        <v>4099</v>
      </c>
      <c r="C5462" s="170" t="s">
        <v>263</v>
      </c>
      <c r="D5462" s="170" t="s">
        <v>332</v>
      </c>
      <c r="E5462" s="170">
        <v>1420</v>
      </c>
      <c r="F5462" s="170">
        <v>6</v>
      </c>
      <c r="G5462" s="171">
        <v>7</v>
      </c>
      <c r="H5462" s="170" t="s">
        <v>1712</v>
      </c>
      <c r="I5462" s="171">
        <v>14.99</v>
      </c>
      <c r="J5462" s="169">
        <v>4</v>
      </c>
    </row>
    <row r="5463" spans="1:10" hidden="1" x14ac:dyDescent="0.25">
      <c r="A5463" s="169">
        <v>62520</v>
      </c>
      <c r="B5463" s="170" t="s">
        <v>4100</v>
      </c>
      <c r="C5463" s="170" t="s">
        <v>24</v>
      </c>
      <c r="D5463" s="170" t="s">
        <v>148</v>
      </c>
      <c r="E5463" s="170">
        <v>750</v>
      </c>
      <c r="F5463" s="170">
        <v>6</v>
      </c>
      <c r="G5463" s="171">
        <v>13.5</v>
      </c>
      <c r="H5463" s="170" t="s">
        <v>22</v>
      </c>
      <c r="I5463" s="171">
        <v>28.99</v>
      </c>
      <c r="J5463" s="169">
        <v>1</v>
      </c>
    </row>
    <row r="5464" spans="1:10" hidden="1" x14ac:dyDescent="0.25">
      <c r="A5464" s="169">
        <v>62521</v>
      </c>
      <c r="B5464" s="170" t="s">
        <v>4101</v>
      </c>
      <c r="C5464" s="170" t="s">
        <v>263</v>
      </c>
      <c r="D5464" s="170" t="s">
        <v>332</v>
      </c>
      <c r="E5464" s="170">
        <v>2840</v>
      </c>
      <c r="F5464" s="170">
        <v>3</v>
      </c>
      <c r="G5464" s="171">
        <v>7</v>
      </c>
      <c r="H5464" s="170" t="s">
        <v>1712</v>
      </c>
      <c r="I5464" s="171">
        <v>29.99</v>
      </c>
      <c r="J5464" s="169">
        <v>8</v>
      </c>
    </row>
    <row r="5465" spans="1:10" hidden="1" x14ac:dyDescent="0.25">
      <c r="A5465" s="169">
        <v>62521</v>
      </c>
      <c r="B5465" s="170" t="s">
        <v>4101</v>
      </c>
      <c r="C5465" s="170" t="s">
        <v>263</v>
      </c>
      <c r="D5465" s="170" t="s">
        <v>332</v>
      </c>
      <c r="E5465" s="170">
        <v>2840</v>
      </c>
      <c r="F5465" s="170">
        <v>3</v>
      </c>
      <c r="G5465" s="171">
        <v>7</v>
      </c>
      <c r="H5465" s="170" t="s">
        <v>1712</v>
      </c>
      <c r="I5465" s="171">
        <v>29.99</v>
      </c>
      <c r="J5465" s="169">
        <v>8</v>
      </c>
    </row>
    <row r="5466" spans="1:10" hidden="1" x14ac:dyDescent="0.25">
      <c r="A5466" s="169">
        <v>62522</v>
      </c>
      <c r="B5466" s="170" t="s">
        <v>4102</v>
      </c>
      <c r="C5466" s="170" t="s">
        <v>263</v>
      </c>
      <c r="D5466" s="170" t="s">
        <v>332</v>
      </c>
      <c r="E5466" s="170">
        <v>2840</v>
      </c>
      <c r="F5466" s="170">
        <v>3</v>
      </c>
      <c r="G5466" s="171">
        <v>7</v>
      </c>
      <c r="H5466" s="170" t="s">
        <v>1712</v>
      </c>
      <c r="I5466" s="171">
        <v>29.99</v>
      </c>
      <c r="J5466" s="169">
        <v>8</v>
      </c>
    </row>
    <row r="5467" spans="1:10" hidden="1" x14ac:dyDescent="0.25">
      <c r="A5467" s="169">
        <v>62522</v>
      </c>
      <c r="B5467" s="170" t="s">
        <v>4102</v>
      </c>
      <c r="C5467" s="170" t="s">
        <v>263</v>
      </c>
      <c r="D5467" s="170" t="s">
        <v>332</v>
      </c>
      <c r="E5467" s="170">
        <v>2840</v>
      </c>
      <c r="F5467" s="170">
        <v>3</v>
      </c>
      <c r="G5467" s="171">
        <v>7</v>
      </c>
      <c r="H5467" s="170" t="s">
        <v>1712</v>
      </c>
      <c r="I5467" s="171">
        <v>29.99</v>
      </c>
      <c r="J5467" s="169">
        <v>8</v>
      </c>
    </row>
    <row r="5468" spans="1:10" hidden="1" x14ac:dyDescent="0.25">
      <c r="A5468" s="169">
        <v>62523</v>
      </c>
      <c r="B5468" s="170" t="s">
        <v>4103</v>
      </c>
      <c r="C5468" s="170" t="s">
        <v>263</v>
      </c>
      <c r="D5468" s="170" t="s">
        <v>332</v>
      </c>
      <c r="E5468" s="170">
        <v>473</v>
      </c>
      <c r="F5468" s="170">
        <v>24</v>
      </c>
      <c r="G5468" s="171">
        <v>7</v>
      </c>
      <c r="H5468" s="170" t="s">
        <v>1712</v>
      </c>
      <c r="I5468" s="171">
        <v>3.99</v>
      </c>
      <c r="J5468" s="169">
        <v>1</v>
      </c>
    </row>
    <row r="5469" spans="1:10" hidden="1" x14ac:dyDescent="0.25">
      <c r="A5469" s="169">
        <v>62523</v>
      </c>
      <c r="B5469" s="170" t="s">
        <v>4103</v>
      </c>
      <c r="C5469" s="170" t="s">
        <v>263</v>
      </c>
      <c r="D5469" s="170" t="s">
        <v>332</v>
      </c>
      <c r="E5469" s="170">
        <v>473</v>
      </c>
      <c r="F5469" s="170">
        <v>24</v>
      </c>
      <c r="G5469" s="171">
        <v>7</v>
      </c>
      <c r="H5469" s="170" t="s">
        <v>1712</v>
      </c>
      <c r="I5469" s="171">
        <v>3.99</v>
      </c>
      <c r="J5469" s="169">
        <v>1</v>
      </c>
    </row>
    <row r="5470" spans="1:10" hidden="1" x14ac:dyDescent="0.25">
      <c r="A5470" s="169">
        <v>62524</v>
      </c>
      <c r="B5470" s="170" t="s">
        <v>4104</v>
      </c>
      <c r="C5470" s="170" t="s">
        <v>263</v>
      </c>
      <c r="D5470" s="170" t="s">
        <v>332</v>
      </c>
      <c r="E5470" s="170">
        <v>473</v>
      </c>
      <c r="F5470" s="170">
        <v>24</v>
      </c>
      <c r="G5470" s="171">
        <v>7</v>
      </c>
      <c r="H5470" s="170" t="s">
        <v>1712</v>
      </c>
      <c r="I5470" s="171">
        <v>3.99</v>
      </c>
      <c r="J5470" s="169">
        <v>1</v>
      </c>
    </row>
    <row r="5471" spans="1:10" hidden="1" x14ac:dyDescent="0.25">
      <c r="A5471" s="169">
        <v>62524</v>
      </c>
      <c r="B5471" s="170" t="s">
        <v>4104</v>
      </c>
      <c r="C5471" s="170" t="s">
        <v>263</v>
      </c>
      <c r="D5471" s="170" t="s">
        <v>332</v>
      </c>
      <c r="E5471" s="170">
        <v>473</v>
      </c>
      <c r="F5471" s="170">
        <v>24</v>
      </c>
      <c r="G5471" s="171">
        <v>7</v>
      </c>
      <c r="H5471" s="170" t="s">
        <v>1712</v>
      </c>
      <c r="I5471" s="171">
        <v>3.99</v>
      </c>
      <c r="J5471" s="169">
        <v>1</v>
      </c>
    </row>
    <row r="5472" spans="1:10" hidden="1" x14ac:dyDescent="0.25">
      <c r="A5472" s="169">
        <v>62525</v>
      </c>
      <c r="B5472" s="170" t="s">
        <v>4105</v>
      </c>
      <c r="C5472" s="170" t="s">
        <v>24</v>
      </c>
      <c r="D5472" s="170" t="s">
        <v>127</v>
      </c>
      <c r="E5472" s="170">
        <v>750</v>
      </c>
      <c r="F5472" s="170">
        <v>12</v>
      </c>
      <c r="G5472" s="171">
        <v>13.5</v>
      </c>
      <c r="H5472" s="170" t="s">
        <v>1214</v>
      </c>
      <c r="I5472" s="171">
        <v>18.989999999999998</v>
      </c>
      <c r="J5472" s="169">
        <v>1</v>
      </c>
    </row>
    <row r="5473" spans="1:10" hidden="1" x14ac:dyDescent="0.25">
      <c r="A5473" s="169">
        <v>62526</v>
      </c>
      <c r="B5473" s="170" t="s">
        <v>4106</v>
      </c>
      <c r="C5473" s="170" t="s">
        <v>263</v>
      </c>
      <c r="D5473" s="170" t="s">
        <v>806</v>
      </c>
      <c r="E5473" s="170">
        <v>473</v>
      </c>
      <c r="F5473" s="170">
        <v>24</v>
      </c>
      <c r="G5473" s="171">
        <v>5</v>
      </c>
      <c r="H5473" s="170" t="s">
        <v>13</v>
      </c>
      <c r="I5473" s="171">
        <v>3.99</v>
      </c>
      <c r="J5473" s="169">
        <v>1</v>
      </c>
    </row>
    <row r="5474" spans="1:10" hidden="1" x14ac:dyDescent="0.25">
      <c r="A5474" s="169">
        <v>62526</v>
      </c>
      <c r="B5474" s="170" t="s">
        <v>4106</v>
      </c>
      <c r="C5474" s="170" t="s">
        <v>263</v>
      </c>
      <c r="D5474" s="170" t="s">
        <v>806</v>
      </c>
      <c r="E5474" s="170">
        <v>473</v>
      </c>
      <c r="F5474" s="170">
        <v>24</v>
      </c>
      <c r="G5474" s="171">
        <v>5</v>
      </c>
      <c r="H5474" s="170" t="s">
        <v>13</v>
      </c>
      <c r="I5474" s="171">
        <v>3.99</v>
      </c>
      <c r="J5474" s="169">
        <v>1</v>
      </c>
    </row>
    <row r="5475" spans="1:10" hidden="1" x14ac:dyDescent="0.25">
      <c r="A5475" s="169">
        <v>62527</v>
      </c>
      <c r="B5475" s="170" t="s">
        <v>4107</v>
      </c>
      <c r="C5475" s="170" t="s">
        <v>263</v>
      </c>
      <c r="D5475" s="170" t="s">
        <v>806</v>
      </c>
      <c r="E5475" s="170">
        <v>4260</v>
      </c>
      <c r="F5475" s="170">
        <v>2</v>
      </c>
      <c r="G5475" s="171">
        <v>5</v>
      </c>
      <c r="H5475" s="170" t="s">
        <v>13</v>
      </c>
      <c r="I5475" s="171">
        <v>32.99</v>
      </c>
      <c r="J5475" s="169">
        <v>12</v>
      </c>
    </row>
    <row r="5476" spans="1:10" hidden="1" x14ac:dyDescent="0.25">
      <c r="A5476" s="169">
        <v>62527</v>
      </c>
      <c r="B5476" s="170" t="s">
        <v>4107</v>
      </c>
      <c r="C5476" s="170" t="s">
        <v>263</v>
      </c>
      <c r="D5476" s="170" t="s">
        <v>806</v>
      </c>
      <c r="E5476" s="170">
        <v>4260</v>
      </c>
      <c r="F5476" s="170">
        <v>2</v>
      </c>
      <c r="G5476" s="171">
        <v>5</v>
      </c>
      <c r="H5476" s="170" t="s">
        <v>13</v>
      </c>
      <c r="I5476" s="171">
        <v>32.99</v>
      </c>
      <c r="J5476" s="169">
        <v>12</v>
      </c>
    </row>
    <row r="5477" spans="1:10" hidden="1" x14ac:dyDescent="0.25">
      <c r="A5477" s="169">
        <v>62528</v>
      </c>
      <c r="B5477" s="170" t="s">
        <v>4108</v>
      </c>
      <c r="C5477" s="170" t="s">
        <v>11</v>
      </c>
      <c r="D5477" s="170" t="s">
        <v>303</v>
      </c>
      <c r="E5477" s="170">
        <v>473</v>
      </c>
      <c r="F5477" s="170">
        <v>24</v>
      </c>
      <c r="G5477" s="171">
        <v>6</v>
      </c>
      <c r="H5477" s="170" t="s">
        <v>1556</v>
      </c>
      <c r="I5477" s="171">
        <v>4.99</v>
      </c>
      <c r="J5477" s="169">
        <v>1</v>
      </c>
    </row>
    <row r="5478" spans="1:10" hidden="1" x14ac:dyDescent="0.25">
      <c r="A5478" s="169">
        <v>62528</v>
      </c>
      <c r="B5478" s="170" t="s">
        <v>4108</v>
      </c>
      <c r="C5478" s="170" t="s">
        <v>11</v>
      </c>
      <c r="D5478" s="170" t="s">
        <v>303</v>
      </c>
      <c r="E5478" s="170">
        <v>473</v>
      </c>
      <c r="F5478" s="170">
        <v>24</v>
      </c>
      <c r="G5478" s="171">
        <v>6</v>
      </c>
      <c r="H5478" s="170" t="s">
        <v>1556</v>
      </c>
      <c r="I5478" s="171">
        <v>4.99</v>
      </c>
      <c r="J5478" s="169">
        <v>1</v>
      </c>
    </row>
    <row r="5479" spans="1:10" hidden="1" x14ac:dyDescent="0.25">
      <c r="A5479" s="169">
        <v>62530</v>
      </c>
      <c r="B5479" s="170" t="s">
        <v>4109</v>
      </c>
      <c r="C5479" s="170" t="s">
        <v>11</v>
      </c>
      <c r="D5479" s="170" t="s">
        <v>303</v>
      </c>
      <c r="E5479" s="170">
        <v>473</v>
      </c>
      <c r="F5479" s="170">
        <v>24</v>
      </c>
      <c r="G5479" s="171">
        <v>6.5</v>
      </c>
      <c r="H5479" s="170" t="s">
        <v>2190</v>
      </c>
      <c r="I5479" s="171">
        <v>4.59</v>
      </c>
      <c r="J5479" s="169">
        <v>1</v>
      </c>
    </row>
    <row r="5480" spans="1:10" hidden="1" x14ac:dyDescent="0.25">
      <c r="A5480" s="169">
        <v>62530</v>
      </c>
      <c r="B5480" s="170" t="s">
        <v>4109</v>
      </c>
      <c r="C5480" s="170" t="s">
        <v>11</v>
      </c>
      <c r="D5480" s="170" t="s">
        <v>303</v>
      </c>
      <c r="E5480" s="170">
        <v>473</v>
      </c>
      <c r="F5480" s="170">
        <v>24</v>
      </c>
      <c r="G5480" s="171">
        <v>6.5</v>
      </c>
      <c r="H5480" s="170" t="s">
        <v>2190</v>
      </c>
      <c r="I5480" s="171">
        <v>4.59</v>
      </c>
      <c r="J5480" s="169">
        <v>1</v>
      </c>
    </row>
    <row r="5481" spans="1:10" hidden="1" x14ac:dyDescent="0.25">
      <c r="A5481" s="169">
        <v>62550</v>
      </c>
      <c r="B5481" s="170" t="s">
        <v>4110</v>
      </c>
      <c r="C5481" s="170" t="s">
        <v>24</v>
      </c>
      <c r="D5481" s="170" t="s">
        <v>166</v>
      </c>
      <c r="E5481" s="170">
        <v>750</v>
      </c>
      <c r="F5481" s="170">
        <v>12</v>
      </c>
      <c r="G5481" s="171">
        <v>12.5</v>
      </c>
      <c r="H5481" s="170" t="s">
        <v>378</v>
      </c>
      <c r="I5481" s="171">
        <v>19.989999999999998</v>
      </c>
      <c r="J5481" s="169">
        <v>1</v>
      </c>
    </row>
    <row r="5482" spans="1:10" hidden="1" x14ac:dyDescent="0.25">
      <c r="A5482" s="169">
        <v>62555</v>
      </c>
      <c r="B5482" s="170" t="s">
        <v>4111</v>
      </c>
      <c r="C5482" s="170" t="s">
        <v>24</v>
      </c>
      <c r="D5482" s="170" t="s">
        <v>34</v>
      </c>
      <c r="E5482" s="170">
        <v>750</v>
      </c>
      <c r="F5482" s="170">
        <v>12</v>
      </c>
      <c r="G5482" s="171">
        <v>8</v>
      </c>
      <c r="H5482" s="170" t="s">
        <v>96</v>
      </c>
      <c r="I5482" s="171">
        <v>16.989999999999998</v>
      </c>
      <c r="J5482" s="169">
        <v>1</v>
      </c>
    </row>
    <row r="5483" spans="1:10" hidden="1" x14ac:dyDescent="0.25">
      <c r="A5483" s="169">
        <v>62561</v>
      </c>
      <c r="B5483" s="170" t="s">
        <v>4112</v>
      </c>
      <c r="C5483" s="170" t="s">
        <v>15</v>
      </c>
      <c r="D5483" s="170" t="s">
        <v>51</v>
      </c>
      <c r="E5483" s="170">
        <v>700</v>
      </c>
      <c r="F5483" s="170">
        <v>6</v>
      </c>
      <c r="G5483" s="171">
        <v>40</v>
      </c>
      <c r="H5483" s="170" t="s">
        <v>54</v>
      </c>
      <c r="I5483" s="171">
        <v>79.989999999999995</v>
      </c>
      <c r="J5483" s="169">
        <v>1</v>
      </c>
    </row>
    <row r="5484" spans="1:10" hidden="1" x14ac:dyDescent="0.25">
      <c r="A5484" s="169">
        <v>62579</v>
      </c>
      <c r="B5484" s="170" t="s">
        <v>4113</v>
      </c>
      <c r="C5484" s="170" t="s">
        <v>15</v>
      </c>
      <c r="D5484" s="170" t="s">
        <v>93</v>
      </c>
      <c r="E5484" s="170">
        <v>700</v>
      </c>
      <c r="F5484" s="170">
        <v>6</v>
      </c>
      <c r="G5484" s="171">
        <v>40</v>
      </c>
      <c r="H5484" s="170" t="s">
        <v>378</v>
      </c>
      <c r="I5484" s="171">
        <v>55.99</v>
      </c>
      <c r="J5484" s="169">
        <v>1</v>
      </c>
    </row>
    <row r="5485" spans="1:10" hidden="1" x14ac:dyDescent="0.25">
      <c r="A5485" s="169">
        <v>62590</v>
      </c>
      <c r="B5485" s="170" t="s">
        <v>4114</v>
      </c>
      <c r="C5485" s="170" t="s">
        <v>15</v>
      </c>
      <c r="D5485" s="170" t="s">
        <v>143</v>
      </c>
      <c r="E5485" s="170">
        <v>700</v>
      </c>
      <c r="F5485" s="170">
        <v>6</v>
      </c>
      <c r="G5485" s="171">
        <v>40</v>
      </c>
      <c r="H5485" s="170" t="s">
        <v>378</v>
      </c>
      <c r="I5485" s="171">
        <v>64.27</v>
      </c>
      <c r="J5485" s="169">
        <v>1</v>
      </c>
    </row>
    <row r="5486" spans="1:10" hidden="1" x14ac:dyDescent="0.25">
      <c r="A5486" s="169">
        <v>62591</v>
      </c>
      <c r="B5486" s="170" t="s">
        <v>4115</v>
      </c>
      <c r="C5486" s="170" t="s">
        <v>15</v>
      </c>
      <c r="D5486" s="170" t="s">
        <v>1399</v>
      </c>
      <c r="E5486" s="170">
        <v>750</v>
      </c>
      <c r="F5486" s="170">
        <v>6</v>
      </c>
      <c r="G5486" s="171">
        <v>49.3</v>
      </c>
      <c r="H5486" s="170" t="s">
        <v>163</v>
      </c>
      <c r="I5486" s="171">
        <v>49.99</v>
      </c>
      <c r="J5486" s="169">
        <v>1</v>
      </c>
    </row>
    <row r="5487" spans="1:10" hidden="1" x14ac:dyDescent="0.25">
      <c r="A5487" s="169">
        <v>62615</v>
      </c>
      <c r="B5487" s="170" t="s">
        <v>4116</v>
      </c>
      <c r="C5487" s="170" t="s">
        <v>15</v>
      </c>
      <c r="D5487" s="170" t="s">
        <v>252</v>
      </c>
      <c r="E5487" s="170">
        <v>750</v>
      </c>
      <c r="F5487" s="170">
        <v>12</v>
      </c>
      <c r="G5487" s="171">
        <v>20</v>
      </c>
      <c r="H5487" s="170" t="s">
        <v>43</v>
      </c>
      <c r="I5487" s="171">
        <v>27.39</v>
      </c>
      <c r="J5487" s="169">
        <v>1</v>
      </c>
    </row>
    <row r="5488" spans="1:10" hidden="1" x14ac:dyDescent="0.25">
      <c r="A5488" s="169">
        <v>62626</v>
      </c>
      <c r="B5488" s="170" t="s">
        <v>4117</v>
      </c>
      <c r="C5488" s="170" t="s">
        <v>24</v>
      </c>
      <c r="D5488" s="170" t="s">
        <v>127</v>
      </c>
      <c r="E5488" s="170">
        <v>750</v>
      </c>
      <c r="F5488" s="170">
        <v>12</v>
      </c>
      <c r="G5488" s="171">
        <v>13</v>
      </c>
      <c r="H5488" s="170" t="s">
        <v>222</v>
      </c>
      <c r="I5488" s="171">
        <v>19.8</v>
      </c>
      <c r="J5488" s="169">
        <v>1</v>
      </c>
    </row>
    <row r="5489" spans="1:10" hidden="1" x14ac:dyDescent="0.25">
      <c r="A5489" s="169">
        <v>62638</v>
      </c>
      <c r="B5489" s="170" t="s">
        <v>4118</v>
      </c>
      <c r="C5489" s="170" t="s">
        <v>11</v>
      </c>
      <c r="D5489" s="170" t="s">
        <v>303</v>
      </c>
      <c r="E5489" s="170">
        <v>473</v>
      </c>
      <c r="F5489" s="170">
        <v>24</v>
      </c>
      <c r="G5489" s="171">
        <v>5.6</v>
      </c>
      <c r="H5489" s="170" t="s">
        <v>2190</v>
      </c>
      <c r="I5489" s="171">
        <v>4.6500000000000004</v>
      </c>
      <c r="J5489" s="169">
        <v>1</v>
      </c>
    </row>
    <row r="5490" spans="1:10" hidden="1" x14ac:dyDescent="0.25">
      <c r="A5490" s="169">
        <v>62638</v>
      </c>
      <c r="B5490" s="170" t="s">
        <v>4118</v>
      </c>
      <c r="C5490" s="170" t="s">
        <v>11</v>
      </c>
      <c r="D5490" s="170" t="s">
        <v>303</v>
      </c>
      <c r="E5490" s="170">
        <v>473</v>
      </c>
      <c r="F5490" s="170">
        <v>24</v>
      </c>
      <c r="G5490" s="171">
        <v>5.6</v>
      </c>
      <c r="H5490" s="170" t="s">
        <v>2190</v>
      </c>
      <c r="I5490" s="171">
        <v>4.6500000000000004</v>
      </c>
      <c r="J5490" s="169">
        <v>1</v>
      </c>
    </row>
    <row r="5491" spans="1:10" hidden="1" x14ac:dyDescent="0.25">
      <c r="A5491" s="169">
        <v>62640</v>
      </c>
      <c r="B5491" s="170" t="s">
        <v>4119</v>
      </c>
      <c r="C5491" s="170" t="s">
        <v>11</v>
      </c>
      <c r="D5491" s="170" t="s">
        <v>12</v>
      </c>
      <c r="E5491" s="170">
        <v>473</v>
      </c>
      <c r="F5491" s="170">
        <v>24</v>
      </c>
      <c r="G5491" s="171">
        <v>4.8</v>
      </c>
      <c r="H5491" s="170" t="s">
        <v>1136</v>
      </c>
      <c r="I5491" s="171">
        <v>3.99</v>
      </c>
      <c r="J5491" s="169">
        <v>1</v>
      </c>
    </row>
    <row r="5492" spans="1:10" hidden="1" x14ac:dyDescent="0.25">
      <c r="A5492" s="169">
        <v>62640</v>
      </c>
      <c r="B5492" s="170" t="s">
        <v>4119</v>
      </c>
      <c r="C5492" s="170" t="s">
        <v>11</v>
      </c>
      <c r="D5492" s="170" t="s">
        <v>12</v>
      </c>
      <c r="E5492" s="170">
        <v>473</v>
      </c>
      <c r="F5492" s="170">
        <v>24</v>
      </c>
      <c r="G5492" s="171">
        <v>4.8</v>
      </c>
      <c r="H5492" s="170" t="s">
        <v>1136</v>
      </c>
      <c r="I5492" s="171">
        <v>3.99</v>
      </c>
      <c r="J5492" s="169">
        <v>1</v>
      </c>
    </row>
    <row r="5493" spans="1:10" hidden="1" x14ac:dyDescent="0.25">
      <c r="A5493" s="169">
        <v>62641</v>
      </c>
      <c r="B5493" s="170" t="s">
        <v>4120</v>
      </c>
      <c r="C5493" s="170" t="s">
        <v>11</v>
      </c>
      <c r="D5493" s="170" t="s">
        <v>303</v>
      </c>
      <c r="E5493" s="170">
        <v>473</v>
      </c>
      <c r="F5493" s="170">
        <v>24</v>
      </c>
      <c r="G5493" s="171">
        <v>10.5</v>
      </c>
      <c r="H5493" s="170" t="s">
        <v>2850</v>
      </c>
      <c r="I5493" s="171">
        <v>6.1</v>
      </c>
      <c r="J5493" s="169">
        <v>1</v>
      </c>
    </row>
    <row r="5494" spans="1:10" hidden="1" x14ac:dyDescent="0.25">
      <c r="A5494" s="169">
        <v>62641</v>
      </c>
      <c r="B5494" s="170" t="s">
        <v>4120</v>
      </c>
      <c r="C5494" s="170" t="s">
        <v>11</v>
      </c>
      <c r="D5494" s="170" t="s">
        <v>303</v>
      </c>
      <c r="E5494" s="170">
        <v>473</v>
      </c>
      <c r="F5494" s="170">
        <v>24</v>
      </c>
      <c r="G5494" s="171">
        <v>10.5</v>
      </c>
      <c r="H5494" s="170" t="s">
        <v>2850</v>
      </c>
      <c r="I5494" s="171">
        <v>6.1</v>
      </c>
      <c r="J5494" s="169">
        <v>1</v>
      </c>
    </row>
    <row r="5495" spans="1:10" hidden="1" x14ac:dyDescent="0.25">
      <c r="A5495" s="169">
        <v>62642</v>
      </c>
      <c r="B5495" s="170" t="s">
        <v>4121</v>
      </c>
      <c r="C5495" s="170" t="s">
        <v>24</v>
      </c>
      <c r="D5495" s="170" t="s">
        <v>34</v>
      </c>
      <c r="E5495" s="170">
        <v>750</v>
      </c>
      <c r="F5495" s="170">
        <v>12</v>
      </c>
      <c r="G5495" s="171">
        <v>13.4</v>
      </c>
      <c r="H5495" s="170" t="s">
        <v>96</v>
      </c>
      <c r="I5495" s="171">
        <v>21.99</v>
      </c>
      <c r="J5495" s="169">
        <v>1</v>
      </c>
    </row>
    <row r="5496" spans="1:10" hidden="1" x14ac:dyDescent="0.25">
      <c r="A5496" s="169">
        <v>62645</v>
      </c>
      <c r="B5496" s="170" t="s">
        <v>4122</v>
      </c>
      <c r="C5496" s="170" t="s">
        <v>24</v>
      </c>
      <c r="D5496" s="170" t="s">
        <v>34</v>
      </c>
      <c r="E5496" s="170">
        <v>750</v>
      </c>
      <c r="F5496" s="170">
        <v>12</v>
      </c>
      <c r="G5496" s="171">
        <v>13</v>
      </c>
      <c r="H5496" s="170" t="s">
        <v>35</v>
      </c>
      <c r="I5496" s="171">
        <v>14.99</v>
      </c>
      <c r="J5496" s="169">
        <v>1</v>
      </c>
    </row>
    <row r="5497" spans="1:10" hidden="1" x14ac:dyDescent="0.25">
      <c r="A5497" s="169">
        <v>62657</v>
      </c>
      <c r="B5497" s="170" t="s">
        <v>4123</v>
      </c>
      <c r="C5497" s="170" t="s">
        <v>11</v>
      </c>
      <c r="D5497" s="170" t="s">
        <v>211</v>
      </c>
      <c r="E5497" s="170">
        <v>1420</v>
      </c>
      <c r="F5497" s="170">
        <v>6</v>
      </c>
      <c r="G5497" s="171">
        <v>4</v>
      </c>
      <c r="H5497" s="170" t="s">
        <v>2226</v>
      </c>
      <c r="I5497" s="171">
        <v>8.57</v>
      </c>
      <c r="J5497" s="169">
        <v>4</v>
      </c>
    </row>
    <row r="5498" spans="1:10" hidden="1" x14ac:dyDescent="0.25">
      <c r="A5498" s="169">
        <v>62657</v>
      </c>
      <c r="B5498" s="170" t="s">
        <v>4123</v>
      </c>
      <c r="C5498" s="170" t="s">
        <v>11</v>
      </c>
      <c r="D5498" s="170" t="s">
        <v>211</v>
      </c>
      <c r="E5498" s="170">
        <v>1420</v>
      </c>
      <c r="F5498" s="170">
        <v>6</v>
      </c>
      <c r="G5498" s="171">
        <v>4</v>
      </c>
      <c r="H5498" s="170" t="s">
        <v>1407</v>
      </c>
      <c r="I5498" s="171">
        <v>8.57</v>
      </c>
      <c r="J5498" s="169">
        <v>4</v>
      </c>
    </row>
    <row r="5499" spans="1:10" hidden="1" x14ac:dyDescent="0.25">
      <c r="A5499" s="169">
        <v>62661</v>
      </c>
      <c r="B5499" s="170" t="s">
        <v>4124</v>
      </c>
      <c r="C5499" s="170" t="s">
        <v>11</v>
      </c>
      <c r="D5499" s="170" t="s">
        <v>303</v>
      </c>
      <c r="E5499" s="170">
        <v>473</v>
      </c>
      <c r="F5499" s="170">
        <v>24</v>
      </c>
      <c r="G5499" s="171">
        <v>10.1</v>
      </c>
      <c r="H5499" s="170" t="s">
        <v>1053</v>
      </c>
      <c r="I5499" s="171">
        <v>4.99</v>
      </c>
      <c r="J5499" s="169">
        <v>1</v>
      </c>
    </row>
    <row r="5500" spans="1:10" hidden="1" x14ac:dyDescent="0.25">
      <c r="A5500" s="169">
        <v>62661</v>
      </c>
      <c r="B5500" s="170" t="s">
        <v>4124</v>
      </c>
      <c r="C5500" s="170" t="s">
        <v>11</v>
      </c>
      <c r="D5500" s="170" t="s">
        <v>303</v>
      </c>
      <c r="E5500" s="170">
        <v>473</v>
      </c>
      <c r="F5500" s="170">
        <v>24</v>
      </c>
      <c r="G5500" s="171">
        <v>10.1</v>
      </c>
      <c r="H5500" s="170" t="s">
        <v>1053</v>
      </c>
      <c r="I5500" s="171">
        <v>4.99</v>
      </c>
      <c r="J5500" s="169">
        <v>1</v>
      </c>
    </row>
    <row r="5501" spans="1:10" hidden="1" x14ac:dyDescent="0.25">
      <c r="A5501" s="169">
        <v>62668</v>
      </c>
      <c r="B5501" s="170" t="s">
        <v>4125</v>
      </c>
      <c r="C5501" s="170" t="s">
        <v>11</v>
      </c>
      <c r="D5501" s="170" t="s">
        <v>267</v>
      </c>
      <c r="E5501" s="170">
        <v>473</v>
      </c>
      <c r="F5501" s="170">
        <v>24</v>
      </c>
      <c r="G5501" s="171">
        <v>5.2</v>
      </c>
      <c r="H5501" s="170" t="s">
        <v>1742</v>
      </c>
      <c r="I5501" s="171">
        <v>4.8</v>
      </c>
      <c r="J5501" s="169">
        <v>1</v>
      </c>
    </row>
    <row r="5502" spans="1:10" hidden="1" x14ac:dyDescent="0.25">
      <c r="A5502" s="169">
        <v>62668</v>
      </c>
      <c r="B5502" s="170" t="s">
        <v>4125</v>
      </c>
      <c r="C5502" s="170" t="s">
        <v>11</v>
      </c>
      <c r="D5502" s="170" t="s">
        <v>267</v>
      </c>
      <c r="E5502" s="170">
        <v>473</v>
      </c>
      <c r="F5502" s="170">
        <v>24</v>
      </c>
      <c r="G5502" s="171">
        <v>5.2</v>
      </c>
      <c r="H5502" s="170" t="s">
        <v>1742</v>
      </c>
      <c r="I5502" s="171">
        <v>4.8</v>
      </c>
      <c r="J5502" s="169">
        <v>1</v>
      </c>
    </row>
    <row r="5503" spans="1:10" hidden="1" x14ac:dyDescent="0.25">
      <c r="A5503" s="169">
        <v>62677</v>
      </c>
      <c r="B5503" s="170" t="s">
        <v>4126</v>
      </c>
      <c r="C5503" s="170" t="s">
        <v>263</v>
      </c>
      <c r="D5503" s="170" t="s">
        <v>264</v>
      </c>
      <c r="E5503" s="170">
        <v>4260</v>
      </c>
      <c r="F5503" s="170">
        <v>2</v>
      </c>
      <c r="G5503" s="171">
        <v>5</v>
      </c>
      <c r="H5503" s="170" t="s">
        <v>13</v>
      </c>
      <c r="I5503" s="171">
        <v>33.29</v>
      </c>
      <c r="J5503" s="169">
        <v>12</v>
      </c>
    </row>
    <row r="5504" spans="1:10" hidden="1" x14ac:dyDescent="0.25">
      <c r="A5504" s="169">
        <v>62677</v>
      </c>
      <c r="B5504" s="170" t="s">
        <v>4126</v>
      </c>
      <c r="C5504" s="170" t="s">
        <v>263</v>
      </c>
      <c r="D5504" s="170" t="s">
        <v>264</v>
      </c>
      <c r="E5504" s="170">
        <v>4260</v>
      </c>
      <c r="F5504" s="170">
        <v>2</v>
      </c>
      <c r="G5504" s="171">
        <v>5</v>
      </c>
      <c r="H5504" s="170" t="s">
        <v>13</v>
      </c>
      <c r="I5504" s="171">
        <v>33.29</v>
      </c>
      <c r="J5504" s="169">
        <v>12</v>
      </c>
    </row>
    <row r="5505" spans="1:10" hidden="1" x14ac:dyDescent="0.25">
      <c r="A5505" s="169">
        <v>62682</v>
      </c>
      <c r="B5505" s="170" t="s">
        <v>4127</v>
      </c>
      <c r="C5505" s="170" t="s">
        <v>263</v>
      </c>
      <c r="D5505" s="170" t="s">
        <v>806</v>
      </c>
      <c r="E5505" s="170">
        <v>4260</v>
      </c>
      <c r="F5505" s="170">
        <v>2</v>
      </c>
      <c r="G5505" s="171">
        <v>4.5</v>
      </c>
      <c r="H5505" s="170" t="s">
        <v>13</v>
      </c>
      <c r="I5505" s="171">
        <v>32.99</v>
      </c>
      <c r="J5505" s="169">
        <v>12</v>
      </c>
    </row>
    <row r="5506" spans="1:10" hidden="1" x14ac:dyDescent="0.25">
      <c r="A5506" s="169">
        <v>62682</v>
      </c>
      <c r="B5506" s="170" t="s">
        <v>4127</v>
      </c>
      <c r="C5506" s="170" t="s">
        <v>263</v>
      </c>
      <c r="D5506" s="170" t="s">
        <v>806</v>
      </c>
      <c r="E5506" s="170">
        <v>4260</v>
      </c>
      <c r="F5506" s="170">
        <v>2</v>
      </c>
      <c r="G5506" s="171">
        <v>4.5</v>
      </c>
      <c r="H5506" s="170" t="s">
        <v>13</v>
      </c>
      <c r="I5506" s="171">
        <v>32.99</v>
      </c>
      <c r="J5506" s="169">
        <v>12</v>
      </c>
    </row>
    <row r="5507" spans="1:10" hidden="1" x14ac:dyDescent="0.25">
      <c r="A5507" s="169">
        <v>62687</v>
      </c>
      <c r="B5507" s="170" t="s">
        <v>4128</v>
      </c>
      <c r="C5507" s="170" t="s">
        <v>263</v>
      </c>
      <c r="D5507" s="170" t="s">
        <v>332</v>
      </c>
      <c r="E5507" s="170">
        <v>1420</v>
      </c>
      <c r="F5507" s="170">
        <v>6</v>
      </c>
      <c r="G5507" s="171">
        <v>7</v>
      </c>
      <c r="H5507" s="170" t="s">
        <v>105</v>
      </c>
      <c r="I5507" s="171">
        <v>15.49</v>
      </c>
      <c r="J5507" s="169">
        <v>4</v>
      </c>
    </row>
    <row r="5508" spans="1:10" hidden="1" x14ac:dyDescent="0.25">
      <c r="A5508" s="169">
        <v>62741</v>
      </c>
      <c r="B5508" s="170" t="s">
        <v>4129</v>
      </c>
      <c r="C5508" s="170" t="s">
        <v>11</v>
      </c>
      <c r="D5508" s="170" t="s">
        <v>267</v>
      </c>
      <c r="E5508" s="170">
        <v>473</v>
      </c>
      <c r="F5508" s="170">
        <v>24</v>
      </c>
      <c r="G5508" s="171">
        <v>5.5</v>
      </c>
      <c r="H5508" s="170" t="s">
        <v>1457</v>
      </c>
      <c r="I5508" s="171">
        <v>4.8899999999999997</v>
      </c>
      <c r="J5508" s="169">
        <v>1</v>
      </c>
    </row>
    <row r="5509" spans="1:10" hidden="1" x14ac:dyDescent="0.25">
      <c r="A5509" s="169">
        <v>62741</v>
      </c>
      <c r="B5509" s="170" t="s">
        <v>4129</v>
      </c>
      <c r="C5509" s="170" t="s">
        <v>11</v>
      </c>
      <c r="D5509" s="170" t="s">
        <v>267</v>
      </c>
      <c r="E5509" s="170">
        <v>473</v>
      </c>
      <c r="F5509" s="170">
        <v>24</v>
      </c>
      <c r="G5509" s="171">
        <v>5.5</v>
      </c>
      <c r="H5509" s="170" t="s">
        <v>1457</v>
      </c>
      <c r="I5509" s="171">
        <v>4.8899999999999997</v>
      </c>
      <c r="J5509" s="169">
        <v>1</v>
      </c>
    </row>
    <row r="5510" spans="1:10" hidden="1" x14ac:dyDescent="0.25">
      <c r="A5510" s="169">
        <v>62750</v>
      </c>
      <c r="B5510" s="170" t="s">
        <v>4130</v>
      </c>
      <c r="C5510" s="170" t="s">
        <v>11</v>
      </c>
      <c r="D5510" s="170" t="s">
        <v>303</v>
      </c>
      <c r="E5510" s="170">
        <v>473</v>
      </c>
      <c r="F5510" s="170">
        <v>24</v>
      </c>
      <c r="G5510" s="171">
        <v>6.5</v>
      </c>
      <c r="H5510" s="170" t="s">
        <v>1457</v>
      </c>
      <c r="I5510" s="171">
        <v>4.8899999999999997</v>
      </c>
      <c r="J5510" s="169">
        <v>1</v>
      </c>
    </row>
    <row r="5511" spans="1:10" hidden="1" x14ac:dyDescent="0.25">
      <c r="A5511" s="169">
        <v>62750</v>
      </c>
      <c r="B5511" s="170" t="s">
        <v>4130</v>
      </c>
      <c r="C5511" s="170" t="s">
        <v>11</v>
      </c>
      <c r="D5511" s="170" t="s">
        <v>303</v>
      </c>
      <c r="E5511" s="170">
        <v>473</v>
      </c>
      <c r="F5511" s="170">
        <v>24</v>
      </c>
      <c r="G5511" s="171">
        <v>6.5</v>
      </c>
      <c r="H5511" s="170" t="s">
        <v>1457</v>
      </c>
      <c r="I5511" s="171">
        <v>4.8899999999999997</v>
      </c>
      <c r="J5511" s="169">
        <v>1</v>
      </c>
    </row>
    <row r="5512" spans="1:10" hidden="1" x14ac:dyDescent="0.25">
      <c r="A5512" s="169">
        <v>62788</v>
      </c>
      <c r="B5512" s="170" t="s">
        <v>4131</v>
      </c>
      <c r="C5512" s="170" t="s">
        <v>263</v>
      </c>
      <c r="D5512" s="170" t="s">
        <v>332</v>
      </c>
      <c r="E5512" s="170">
        <v>1420</v>
      </c>
      <c r="F5512" s="170">
        <v>6</v>
      </c>
      <c r="G5512" s="171">
        <v>5</v>
      </c>
      <c r="H5512" s="170" t="s">
        <v>333</v>
      </c>
      <c r="I5512" s="171">
        <v>12.99</v>
      </c>
      <c r="J5512" s="169">
        <v>4</v>
      </c>
    </row>
    <row r="5513" spans="1:10" hidden="1" x14ac:dyDescent="0.25">
      <c r="A5513" s="169">
        <v>62788</v>
      </c>
      <c r="B5513" s="170" t="s">
        <v>4131</v>
      </c>
      <c r="C5513" s="170" t="s">
        <v>263</v>
      </c>
      <c r="D5513" s="170" t="s">
        <v>332</v>
      </c>
      <c r="E5513" s="170">
        <v>1420</v>
      </c>
      <c r="F5513" s="170">
        <v>6</v>
      </c>
      <c r="G5513" s="171">
        <v>5</v>
      </c>
      <c r="H5513" s="170" t="s">
        <v>333</v>
      </c>
      <c r="I5513" s="171">
        <v>12.99</v>
      </c>
      <c r="J5513" s="169">
        <v>4</v>
      </c>
    </row>
    <row r="5514" spans="1:10" hidden="1" x14ac:dyDescent="0.25">
      <c r="A5514" s="169">
        <v>62792</v>
      </c>
      <c r="B5514" s="170" t="s">
        <v>4132</v>
      </c>
      <c r="C5514" s="170" t="s">
        <v>263</v>
      </c>
      <c r="D5514" s="170" t="s">
        <v>264</v>
      </c>
      <c r="E5514" s="170">
        <v>473</v>
      </c>
      <c r="F5514" s="170">
        <v>24</v>
      </c>
      <c r="G5514" s="171">
        <v>5</v>
      </c>
      <c r="H5514" s="170" t="s">
        <v>3445</v>
      </c>
      <c r="I5514" s="171">
        <v>5.5</v>
      </c>
      <c r="J5514" s="169">
        <v>1</v>
      </c>
    </row>
    <row r="5515" spans="1:10" hidden="1" x14ac:dyDescent="0.25">
      <c r="A5515" s="169">
        <v>62792</v>
      </c>
      <c r="B5515" s="170" t="s">
        <v>4132</v>
      </c>
      <c r="C5515" s="170" t="s">
        <v>263</v>
      </c>
      <c r="D5515" s="170" t="s">
        <v>264</v>
      </c>
      <c r="E5515" s="170">
        <v>473</v>
      </c>
      <c r="F5515" s="170">
        <v>24</v>
      </c>
      <c r="G5515" s="171">
        <v>5</v>
      </c>
      <c r="H5515" s="170" t="s">
        <v>1407</v>
      </c>
      <c r="I5515" s="171">
        <v>5.5</v>
      </c>
      <c r="J5515" s="169">
        <v>1</v>
      </c>
    </row>
    <row r="5516" spans="1:10" hidden="1" x14ac:dyDescent="0.25">
      <c r="A5516" s="169">
        <v>62797</v>
      </c>
      <c r="B5516" s="170" t="s">
        <v>4133</v>
      </c>
      <c r="C5516" s="170" t="s">
        <v>263</v>
      </c>
      <c r="D5516" s="170" t="s">
        <v>264</v>
      </c>
      <c r="E5516" s="170">
        <v>473</v>
      </c>
      <c r="F5516" s="170">
        <v>24</v>
      </c>
      <c r="G5516" s="171">
        <v>5</v>
      </c>
      <c r="H5516" s="170" t="s">
        <v>3445</v>
      </c>
      <c r="I5516" s="171">
        <v>5.5</v>
      </c>
      <c r="J5516" s="169">
        <v>1</v>
      </c>
    </row>
    <row r="5517" spans="1:10" hidden="1" x14ac:dyDescent="0.25">
      <c r="A5517" s="169">
        <v>62797</v>
      </c>
      <c r="B5517" s="170" t="s">
        <v>4133</v>
      </c>
      <c r="C5517" s="170" t="s">
        <v>263</v>
      </c>
      <c r="D5517" s="170" t="s">
        <v>264</v>
      </c>
      <c r="E5517" s="170">
        <v>473</v>
      </c>
      <c r="F5517" s="170">
        <v>24</v>
      </c>
      <c r="G5517" s="171">
        <v>5</v>
      </c>
      <c r="H5517" s="170" t="s">
        <v>1407</v>
      </c>
      <c r="I5517" s="171">
        <v>5.5</v>
      </c>
      <c r="J5517" s="169">
        <v>1</v>
      </c>
    </row>
    <row r="5518" spans="1:10" hidden="1" x14ac:dyDescent="0.25">
      <c r="A5518" s="169">
        <v>62799</v>
      </c>
      <c r="B5518" s="170" t="s">
        <v>4134</v>
      </c>
      <c r="C5518" s="170" t="s">
        <v>263</v>
      </c>
      <c r="D5518" s="170" t="s">
        <v>264</v>
      </c>
      <c r="E5518" s="170">
        <v>30000</v>
      </c>
      <c r="F5518" s="170">
        <v>1</v>
      </c>
      <c r="G5518" s="171">
        <v>5</v>
      </c>
      <c r="H5518" s="170" t="s">
        <v>3445</v>
      </c>
      <c r="I5518" s="171">
        <v>220</v>
      </c>
      <c r="J5518" s="169">
        <v>1</v>
      </c>
    </row>
    <row r="5519" spans="1:10" hidden="1" x14ac:dyDescent="0.25">
      <c r="A5519" s="169">
        <v>62799</v>
      </c>
      <c r="B5519" s="170" t="s">
        <v>4134</v>
      </c>
      <c r="C5519" s="170" t="s">
        <v>263</v>
      </c>
      <c r="D5519" s="170" t="s">
        <v>264</v>
      </c>
      <c r="E5519" s="170">
        <v>30000</v>
      </c>
      <c r="F5519" s="170">
        <v>1</v>
      </c>
      <c r="G5519" s="171">
        <v>5</v>
      </c>
      <c r="H5519" s="170" t="s">
        <v>1407</v>
      </c>
      <c r="I5519" s="171">
        <v>220</v>
      </c>
      <c r="J5519" s="169">
        <v>1</v>
      </c>
    </row>
    <row r="5520" spans="1:10" hidden="1" x14ac:dyDescent="0.25">
      <c r="A5520" s="169">
        <v>62804</v>
      </c>
      <c r="B5520" s="170" t="s">
        <v>4135</v>
      </c>
      <c r="C5520" s="170" t="s">
        <v>263</v>
      </c>
      <c r="D5520" s="170" t="s">
        <v>264</v>
      </c>
      <c r="E5520" s="170">
        <v>30000</v>
      </c>
      <c r="F5520" s="170">
        <v>1</v>
      </c>
      <c r="G5520" s="171">
        <v>5</v>
      </c>
      <c r="H5520" s="170" t="s">
        <v>3445</v>
      </c>
      <c r="I5520" s="171">
        <v>220</v>
      </c>
      <c r="J5520" s="169">
        <v>1</v>
      </c>
    </row>
    <row r="5521" spans="1:10" hidden="1" x14ac:dyDescent="0.25">
      <c r="A5521" s="169">
        <v>62804</v>
      </c>
      <c r="B5521" s="170" t="s">
        <v>4135</v>
      </c>
      <c r="C5521" s="170" t="s">
        <v>263</v>
      </c>
      <c r="D5521" s="170" t="s">
        <v>264</v>
      </c>
      <c r="E5521" s="170">
        <v>30000</v>
      </c>
      <c r="F5521" s="170">
        <v>1</v>
      </c>
      <c r="G5521" s="171">
        <v>5</v>
      </c>
      <c r="H5521" s="170" t="s">
        <v>1407</v>
      </c>
      <c r="I5521" s="171">
        <v>220</v>
      </c>
      <c r="J5521" s="169">
        <v>1</v>
      </c>
    </row>
    <row r="5522" spans="1:10" x14ac:dyDescent="0.25">
      <c r="A5522" s="169">
        <v>62806</v>
      </c>
      <c r="B5522" s="170" t="s">
        <v>4136</v>
      </c>
      <c r="C5522" s="170" t="s">
        <v>263</v>
      </c>
      <c r="D5522" s="170" t="s">
        <v>264</v>
      </c>
      <c r="E5522" s="170">
        <v>473</v>
      </c>
      <c r="F5522" s="170">
        <v>24</v>
      </c>
      <c r="G5522" s="171">
        <v>7</v>
      </c>
      <c r="H5522" s="170" t="s">
        <v>3142</v>
      </c>
      <c r="I5522" s="171">
        <v>4.1900000000000004</v>
      </c>
      <c r="J5522" s="169">
        <v>1</v>
      </c>
    </row>
    <row r="5523" spans="1:10" x14ac:dyDescent="0.25">
      <c r="A5523" s="169">
        <v>62806</v>
      </c>
      <c r="B5523" s="170" t="s">
        <v>4136</v>
      </c>
      <c r="C5523" s="170" t="s">
        <v>263</v>
      </c>
      <c r="D5523" s="170" t="s">
        <v>264</v>
      </c>
      <c r="E5523" s="170">
        <v>473</v>
      </c>
      <c r="F5523" s="170">
        <v>24</v>
      </c>
      <c r="G5523" s="171">
        <v>7</v>
      </c>
      <c r="H5523" s="170" t="s">
        <v>3142</v>
      </c>
      <c r="I5523" s="171">
        <v>4.1900000000000004</v>
      </c>
      <c r="J5523" s="169">
        <v>1</v>
      </c>
    </row>
    <row r="5524" spans="1:10" x14ac:dyDescent="0.25">
      <c r="A5524" s="169">
        <v>62807</v>
      </c>
      <c r="B5524" s="170" t="s">
        <v>4137</v>
      </c>
      <c r="C5524" s="170" t="s">
        <v>263</v>
      </c>
      <c r="D5524" s="170" t="s">
        <v>646</v>
      </c>
      <c r="E5524" s="170">
        <v>473</v>
      </c>
      <c r="F5524" s="170">
        <v>24</v>
      </c>
      <c r="G5524" s="171">
        <v>7</v>
      </c>
      <c r="H5524" s="170" t="s">
        <v>3142</v>
      </c>
      <c r="I5524" s="171">
        <v>3.99</v>
      </c>
      <c r="J5524" s="169">
        <v>1</v>
      </c>
    </row>
    <row r="5525" spans="1:10" x14ac:dyDescent="0.25">
      <c r="A5525" s="169">
        <v>62807</v>
      </c>
      <c r="B5525" s="170" t="s">
        <v>4137</v>
      </c>
      <c r="C5525" s="170" t="s">
        <v>263</v>
      </c>
      <c r="D5525" s="170" t="s">
        <v>646</v>
      </c>
      <c r="E5525" s="170">
        <v>473</v>
      </c>
      <c r="F5525" s="170">
        <v>24</v>
      </c>
      <c r="G5525" s="171">
        <v>7</v>
      </c>
      <c r="H5525" s="170" t="s">
        <v>3142</v>
      </c>
      <c r="I5525" s="171">
        <v>3.99</v>
      </c>
      <c r="J5525" s="169">
        <v>1</v>
      </c>
    </row>
    <row r="5526" spans="1:10" x14ac:dyDescent="0.25">
      <c r="A5526" s="169">
        <v>62808</v>
      </c>
      <c r="B5526" s="170" t="s">
        <v>4138</v>
      </c>
      <c r="C5526" s="170" t="s">
        <v>263</v>
      </c>
      <c r="D5526" s="170" t="s">
        <v>264</v>
      </c>
      <c r="E5526" s="170">
        <v>1600</v>
      </c>
      <c r="F5526" s="170">
        <v>6</v>
      </c>
      <c r="G5526" s="171">
        <v>7</v>
      </c>
      <c r="H5526" s="170" t="s">
        <v>3142</v>
      </c>
      <c r="I5526" s="171">
        <v>13.99</v>
      </c>
      <c r="J5526" s="169">
        <v>4</v>
      </c>
    </row>
    <row r="5527" spans="1:10" x14ac:dyDescent="0.25">
      <c r="A5527" s="169">
        <v>62808</v>
      </c>
      <c r="B5527" s="170" t="s">
        <v>4138</v>
      </c>
      <c r="C5527" s="170" t="s">
        <v>263</v>
      </c>
      <c r="D5527" s="170" t="s">
        <v>264</v>
      </c>
      <c r="E5527" s="170">
        <v>1600</v>
      </c>
      <c r="F5527" s="170">
        <v>6</v>
      </c>
      <c r="G5527" s="171">
        <v>7</v>
      </c>
      <c r="H5527" s="170" t="s">
        <v>3142</v>
      </c>
      <c r="I5527" s="171">
        <v>13.99</v>
      </c>
      <c r="J5527" s="169">
        <v>4</v>
      </c>
    </row>
    <row r="5528" spans="1:10" hidden="1" x14ac:dyDescent="0.25">
      <c r="A5528" s="169">
        <v>62813</v>
      </c>
      <c r="B5528" s="170" t="s">
        <v>4139</v>
      </c>
      <c r="C5528" s="170" t="s">
        <v>15</v>
      </c>
      <c r="D5528" s="170" t="s">
        <v>1281</v>
      </c>
      <c r="E5528" s="170">
        <v>750</v>
      </c>
      <c r="F5528" s="170">
        <v>6</v>
      </c>
      <c r="G5528" s="171">
        <v>40</v>
      </c>
      <c r="H5528" s="170" t="s">
        <v>43</v>
      </c>
      <c r="I5528" s="171">
        <v>67.989999999999995</v>
      </c>
      <c r="J5528" s="169">
        <v>1</v>
      </c>
    </row>
    <row r="5529" spans="1:10" hidden="1" x14ac:dyDescent="0.25">
      <c r="A5529" s="169">
        <v>62814</v>
      </c>
      <c r="B5529" s="170" t="s">
        <v>4140</v>
      </c>
      <c r="C5529" s="170" t="s">
        <v>263</v>
      </c>
      <c r="D5529" s="170" t="s">
        <v>646</v>
      </c>
      <c r="E5529" s="170">
        <v>4260</v>
      </c>
      <c r="F5529" s="170">
        <v>2</v>
      </c>
      <c r="G5529" s="171">
        <v>5</v>
      </c>
      <c r="H5529" s="170" t="s">
        <v>54</v>
      </c>
      <c r="I5529" s="171">
        <v>33.39</v>
      </c>
      <c r="J5529" s="169">
        <v>12</v>
      </c>
    </row>
    <row r="5530" spans="1:10" hidden="1" x14ac:dyDescent="0.25">
      <c r="A5530" s="169">
        <v>62814</v>
      </c>
      <c r="B5530" s="170" t="s">
        <v>4140</v>
      </c>
      <c r="C5530" s="170" t="s">
        <v>263</v>
      </c>
      <c r="D5530" s="170" t="s">
        <v>646</v>
      </c>
      <c r="E5530" s="170">
        <v>4260</v>
      </c>
      <c r="F5530" s="170">
        <v>2</v>
      </c>
      <c r="G5530" s="171">
        <v>5</v>
      </c>
      <c r="H5530" s="170" t="s">
        <v>54</v>
      </c>
      <c r="I5530" s="171">
        <v>33.39</v>
      </c>
      <c r="J5530" s="169">
        <v>12</v>
      </c>
    </row>
    <row r="5531" spans="1:10" hidden="1" x14ac:dyDescent="0.25">
      <c r="A5531" s="169">
        <v>62815</v>
      </c>
      <c r="B5531" s="170" t="s">
        <v>4141</v>
      </c>
      <c r="C5531" s="170" t="s">
        <v>263</v>
      </c>
      <c r="D5531" s="170" t="s">
        <v>646</v>
      </c>
      <c r="E5531" s="170">
        <v>473</v>
      </c>
      <c r="F5531" s="170">
        <v>24</v>
      </c>
      <c r="G5531" s="171">
        <v>7</v>
      </c>
      <c r="H5531" s="170" t="s">
        <v>54</v>
      </c>
      <c r="I5531" s="171">
        <v>3.99</v>
      </c>
      <c r="J5531" s="169">
        <v>1</v>
      </c>
    </row>
    <row r="5532" spans="1:10" hidden="1" x14ac:dyDescent="0.25">
      <c r="A5532" s="169">
        <v>62815</v>
      </c>
      <c r="B5532" s="170" t="s">
        <v>4141</v>
      </c>
      <c r="C5532" s="170" t="s">
        <v>263</v>
      </c>
      <c r="D5532" s="170" t="s">
        <v>646</v>
      </c>
      <c r="E5532" s="170">
        <v>473</v>
      </c>
      <c r="F5532" s="170">
        <v>24</v>
      </c>
      <c r="G5532" s="171">
        <v>7</v>
      </c>
      <c r="H5532" s="170" t="s">
        <v>54</v>
      </c>
      <c r="I5532" s="171">
        <v>3.99</v>
      </c>
      <c r="J5532" s="169">
        <v>1</v>
      </c>
    </row>
    <row r="5533" spans="1:10" hidden="1" x14ac:dyDescent="0.25">
      <c r="A5533" s="169">
        <v>62817</v>
      </c>
      <c r="B5533" s="170" t="s">
        <v>4142</v>
      </c>
      <c r="C5533" s="170" t="s">
        <v>263</v>
      </c>
      <c r="D5533" s="170" t="s">
        <v>646</v>
      </c>
      <c r="E5533" s="170">
        <v>473</v>
      </c>
      <c r="F5533" s="170">
        <v>24</v>
      </c>
      <c r="G5533" s="171">
        <v>5</v>
      </c>
      <c r="H5533" s="170" t="s">
        <v>54</v>
      </c>
      <c r="I5533" s="171">
        <v>3.99</v>
      </c>
      <c r="J5533" s="169">
        <v>1</v>
      </c>
    </row>
    <row r="5534" spans="1:10" hidden="1" x14ac:dyDescent="0.25">
      <c r="A5534" s="169">
        <v>62817</v>
      </c>
      <c r="B5534" s="170" t="s">
        <v>4142</v>
      </c>
      <c r="C5534" s="170" t="s">
        <v>263</v>
      </c>
      <c r="D5534" s="170" t="s">
        <v>646</v>
      </c>
      <c r="E5534" s="170">
        <v>473</v>
      </c>
      <c r="F5534" s="170">
        <v>24</v>
      </c>
      <c r="G5534" s="171">
        <v>5</v>
      </c>
      <c r="H5534" s="170" t="s">
        <v>54</v>
      </c>
      <c r="I5534" s="171">
        <v>3.99</v>
      </c>
      <c r="J5534" s="169">
        <v>1</v>
      </c>
    </row>
    <row r="5535" spans="1:10" hidden="1" x14ac:dyDescent="0.25">
      <c r="A5535" s="169">
        <v>62826</v>
      </c>
      <c r="B5535" s="170" t="s">
        <v>4143</v>
      </c>
      <c r="C5535" s="170" t="s">
        <v>15</v>
      </c>
      <c r="D5535" s="170" t="s">
        <v>462</v>
      </c>
      <c r="E5535" s="170">
        <v>750</v>
      </c>
      <c r="F5535" s="170">
        <v>12</v>
      </c>
      <c r="G5535" s="171">
        <v>40</v>
      </c>
      <c r="H5535" s="170" t="s">
        <v>43</v>
      </c>
      <c r="I5535" s="171">
        <v>49.99</v>
      </c>
      <c r="J5535" s="169">
        <v>1</v>
      </c>
    </row>
    <row r="5536" spans="1:10" x14ac:dyDescent="0.25">
      <c r="A5536" s="169">
        <v>62831</v>
      </c>
      <c r="B5536" s="170" t="s">
        <v>4144</v>
      </c>
      <c r="C5536" s="170" t="s">
        <v>263</v>
      </c>
      <c r="D5536" s="170" t="s">
        <v>332</v>
      </c>
      <c r="E5536" s="170">
        <v>4260</v>
      </c>
      <c r="F5536" s="170">
        <v>2</v>
      </c>
      <c r="G5536" s="171">
        <v>7</v>
      </c>
      <c r="H5536" s="170" t="s">
        <v>3142</v>
      </c>
      <c r="I5536" s="171">
        <v>31.99</v>
      </c>
      <c r="J5536" s="169">
        <v>12</v>
      </c>
    </row>
    <row r="5537" spans="1:10" x14ac:dyDescent="0.25">
      <c r="A5537" s="169">
        <v>62831</v>
      </c>
      <c r="B5537" s="170" t="s">
        <v>4144</v>
      </c>
      <c r="C5537" s="170" t="s">
        <v>263</v>
      </c>
      <c r="D5537" s="170" t="s">
        <v>332</v>
      </c>
      <c r="E5537" s="170">
        <v>4260</v>
      </c>
      <c r="F5537" s="170">
        <v>2</v>
      </c>
      <c r="G5537" s="171">
        <v>7</v>
      </c>
      <c r="H5537" s="170" t="s">
        <v>3142</v>
      </c>
      <c r="I5537" s="171">
        <v>31.99</v>
      </c>
      <c r="J5537" s="169">
        <v>12</v>
      </c>
    </row>
    <row r="5538" spans="1:10" hidden="1" x14ac:dyDescent="0.25">
      <c r="A5538" s="169">
        <v>62858</v>
      </c>
      <c r="B5538" s="170" t="s">
        <v>4145</v>
      </c>
      <c r="C5538" s="170" t="s">
        <v>15</v>
      </c>
      <c r="D5538" s="170" t="s">
        <v>1399</v>
      </c>
      <c r="E5538" s="170">
        <v>750</v>
      </c>
      <c r="F5538" s="170">
        <v>6</v>
      </c>
      <c r="G5538" s="171">
        <v>43.4</v>
      </c>
      <c r="H5538" s="170" t="s">
        <v>91</v>
      </c>
      <c r="I5538" s="171">
        <v>59.95</v>
      </c>
      <c r="J5538" s="169">
        <v>1</v>
      </c>
    </row>
    <row r="5539" spans="1:10" hidden="1" x14ac:dyDescent="0.25">
      <c r="A5539" s="169">
        <v>62869</v>
      </c>
      <c r="B5539" s="170" t="s">
        <v>4146</v>
      </c>
      <c r="C5539" s="170" t="s">
        <v>15</v>
      </c>
      <c r="D5539" s="170" t="s">
        <v>19</v>
      </c>
      <c r="E5539" s="170">
        <v>700</v>
      </c>
      <c r="F5539" s="170">
        <v>12</v>
      </c>
      <c r="G5539" s="171">
        <v>40</v>
      </c>
      <c r="H5539" s="170" t="s">
        <v>222</v>
      </c>
      <c r="I5539" s="171">
        <v>61.56</v>
      </c>
      <c r="J5539" s="169">
        <v>1</v>
      </c>
    </row>
    <row r="5540" spans="1:10" hidden="1" x14ac:dyDescent="0.25">
      <c r="A5540" s="169">
        <v>62877</v>
      </c>
      <c r="B5540" s="170" t="s">
        <v>4147</v>
      </c>
      <c r="C5540" s="170" t="s">
        <v>11</v>
      </c>
      <c r="D5540" s="170" t="s">
        <v>12</v>
      </c>
      <c r="E5540" s="170">
        <v>473</v>
      </c>
      <c r="F5540" s="170">
        <v>24</v>
      </c>
      <c r="G5540" s="171">
        <v>5</v>
      </c>
      <c r="H5540" s="170" t="s">
        <v>982</v>
      </c>
      <c r="I5540" s="171">
        <v>3.99</v>
      </c>
      <c r="J5540" s="169">
        <v>1</v>
      </c>
    </row>
    <row r="5541" spans="1:10" hidden="1" x14ac:dyDescent="0.25">
      <c r="A5541" s="169">
        <v>62877</v>
      </c>
      <c r="B5541" s="170" t="s">
        <v>4147</v>
      </c>
      <c r="C5541" s="170" t="s">
        <v>11</v>
      </c>
      <c r="D5541" s="170" t="s">
        <v>12</v>
      </c>
      <c r="E5541" s="170">
        <v>473</v>
      </c>
      <c r="F5541" s="170">
        <v>24</v>
      </c>
      <c r="G5541" s="171">
        <v>5</v>
      </c>
      <c r="H5541" s="170" t="s">
        <v>982</v>
      </c>
      <c r="I5541" s="171">
        <v>3.99</v>
      </c>
      <c r="J5541" s="169">
        <v>1</v>
      </c>
    </row>
    <row r="5542" spans="1:10" hidden="1" x14ac:dyDescent="0.25">
      <c r="A5542" s="169">
        <v>62905</v>
      </c>
      <c r="B5542" s="170" t="s">
        <v>4148</v>
      </c>
      <c r="C5542" s="170" t="s">
        <v>11</v>
      </c>
      <c r="D5542" s="170" t="s">
        <v>267</v>
      </c>
      <c r="E5542" s="170">
        <v>1892</v>
      </c>
      <c r="F5542" s="170">
        <v>4</v>
      </c>
      <c r="G5542" s="171">
        <v>5</v>
      </c>
      <c r="H5542" s="170" t="s">
        <v>2226</v>
      </c>
      <c r="I5542" s="171">
        <v>17</v>
      </c>
      <c r="J5542" s="169">
        <v>4</v>
      </c>
    </row>
    <row r="5543" spans="1:10" hidden="1" x14ac:dyDescent="0.25">
      <c r="A5543" s="169">
        <v>62905</v>
      </c>
      <c r="B5543" s="170" t="s">
        <v>4148</v>
      </c>
      <c r="C5543" s="170" t="s">
        <v>11</v>
      </c>
      <c r="D5543" s="170" t="s">
        <v>267</v>
      </c>
      <c r="E5543" s="170">
        <v>1892</v>
      </c>
      <c r="F5543" s="170">
        <v>4</v>
      </c>
      <c r="G5543" s="171">
        <v>5</v>
      </c>
      <c r="H5543" s="170" t="s">
        <v>1407</v>
      </c>
      <c r="I5543" s="171">
        <v>17</v>
      </c>
      <c r="J5543" s="169">
        <v>4</v>
      </c>
    </row>
    <row r="5544" spans="1:10" hidden="1" x14ac:dyDescent="0.25">
      <c r="A5544" s="169">
        <v>62929</v>
      </c>
      <c r="B5544" s="170" t="s">
        <v>4149</v>
      </c>
      <c r="C5544" s="170" t="s">
        <v>24</v>
      </c>
      <c r="D5544" s="170" t="s">
        <v>166</v>
      </c>
      <c r="E5544" s="170">
        <v>750</v>
      </c>
      <c r="F5544" s="170">
        <v>12</v>
      </c>
      <c r="G5544" s="171">
        <v>13</v>
      </c>
      <c r="H5544" s="170" t="s">
        <v>141</v>
      </c>
      <c r="I5544" s="171">
        <v>21.99</v>
      </c>
      <c r="J5544" s="169">
        <v>1</v>
      </c>
    </row>
    <row r="5545" spans="1:10" hidden="1" x14ac:dyDescent="0.25">
      <c r="A5545" s="169">
        <v>62930</v>
      </c>
      <c r="B5545" s="170" t="s">
        <v>4150</v>
      </c>
      <c r="C5545" s="170" t="s">
        <v>24</v>
      </c>
      <c r="D5545" s="170" t="s">
        <v>66</v>
      </c>
      <c r="E5545" s="170">
        <v>750</v>
      </c>
      <c r="F5545" s="170">
        <v>12</v>
      </c>
      <c r="G5545" s="171">
        <v>13.5</v>
      </c>
      <c r="H5545" s="170" t="s">
        <v>141</v>
      </c>
      <c r="I5545" s="171">
        <v>25.99</v>
      </c>
      <c r="J5545" s="169">
        <v>1</v>
      </c>
    </row>
    <row r="5546" spans="1:10" hidden="1" x14ac:dyDescent="0.25">
      <c r="A5546" s="169">
        <v>62931</v>
      </c>
      <c r="B5546" s="170" t="s">
        <v>4151</v>
      </c>
      <c r="C5546" s="170" t="s">
        <v>24</v>
      </c>
      <c r="D5546" s="170" t="s">
        <v>194</v>
      </c>
      <c r="E5546" s="170">
        <v>750</v>
      </c>
      <c r="F5546" s="170">
        <v>12</v>
      </c>
      <c r="G5546" s="171">
        <v>14</v>
      </c>
      <c r="H5546" s="170" t="s">
        <v>141</v>
      </c>
      <c r="I5546" s="171">
        <v>25.99</v>
      </c>
      <c r="J5546" s="169">
        <v>1</v>
      </c>
    </row>
    <row r="5547" spans="1:10" hidden="1" x14ac:dyDescent="0.25">
      <c r="A5547" s="169">
        <v>62932</v>
      </c>
      <c r="B5547" s="170" t="s">
        <v>4152</v>
      </c>
      <c r="C5547" s="170" t="s">
        <v>24</v>
      </c>
      <c r="D5547" s="170" t="s">
        <v>68</v>
      </c>
      <c r="E5547" s="170">
        <v>750</v>
      </c>
      <c r="F5547" s="170">
        <v>12</v>
      </c>
      <c r="G5547" s="171">
        <v>14.5</v>
      </c>
      <c r="H5547" s="170" t="s">
        <v>141</v>
      </c>
      <c r="I5547" s="171">
        <v>28.99</v>
      </c>
      <c r="J5547" s="169">
        <v>1</v>
      </c>
    </row>
    <row r="5548" spans="1:10" hidden="1" x14ac:dyDescent="0.25">
      <c r="A5548" s="169">
        <v>62933</v>
      </c>
      <c r="B5548" s="170" t="s">
        <v>4153</v>
      </c>
      <c r="C5548" s="170" t="s">
        <v>24</v>
      </c>
      <c r="D5548" s="170" t="s">
        <v>68</v>
      </c>
      <c r="E5548" s="170">
        <v>750</v>
      </c>
      <c r="F5548" s="170">
        <v>6</v>
      </c>
      <c r="G5548" s="171">
        <v>14.5</v>
      </c>
      <c r="H5548" s="170" t="s">
        <v>149</v>
      </c>
      <c r="I5548" s="171">
        <v>27.99</v>
      </c>
      <c r="J5548" s="169">
        <v>1</v>
      </c>
    </row>
    <row r="5549" spans="1:10" hidden="1" x14ac:dyDescent="0.25">
      <c r="A5549" s="169">
        <v>62937</v>
      </c>
      <c r="B5549" s="170" t="s">
        <v>4154</v>
      </c>
      <c r="C5549" s="170" t="s">
        <v>11</v>
      </c>
      <c r="D5549" s="170" t="s">
        <v>303</v>
      </c>
      <c r="E5549" s="170">
        <v>473</v>
      </c>
      <c r="F5549" s="170">
        <v>24</v>
      </c>
      <c r="G5549" s="171">
        <v>7</v>
      </c>
      <c r="H5549" s="170" t="s">
        <v>2850</v>
      </c>
      <c r="I5549" s="171">
        <v>4.55</v>
      </c>
      <c r="J5549" s="169">
        <v>1</v>
      </c>
    </row>
    <row r="5550" spans="1:10" hidden="1" x14ac:dyDescent="0.25">
      <c r="A5550" s="169">
        <v>62937</v>
      </c>
      <c r="B5550" s="170" t="s">
        <v>4154</v>
      </c>
      <c r="C5550" s="170" t="s">
        <v>11</v>
      </c>
      <c r="D5550" s="170" t="s">
        <v>303</v>
      </c>
      <c r="E5550" s="170">
        <v>473</v>
      </c>
      <c r="F5550" s="170">
        <v>24</v>
      </c>
      <c r="G5550" s="171">
        <v>7</v>
      </c>
      <c r="H5550" s="170" t="s">
        <v>2850</v>
      </c>
      <c r="I5550" s="171">
        <v>4.55</v>
      </c>
      <c r="J5550" s="169">
        <v>1</v>
      </c>
    </row>
    <row r="5551" spans="1:10" hidden="1" x14ac:dyDescent="0.25">
      <c r="A5551" s="169">
        <v>62938</v>
      </c>
      <c r="B5551" s="170" t="s">
        <v>4155</v>
      </c>
      <c r="C5551" s="170" t="s">
        <v>15</v>
      </c>
      <c r="D5551" s="170" t="s">
        <v>78</v>
      </c>
      <c r="E5551" s="170">
        <v>750</v>
      </c>
      <c r="F5551" s="170">
        <v>12</v>
      </c>
      <c r="G5551" s="171">
        <v>40</v>
      </c>
      <c r="H5551" s="170" t="s">
        <v>3146</v>
      </c>
      <c r="I5551" s="171">
        <v>44.99</v>
      </c>
      <c r="J5551" s="169">
        <v>1</v>
      </c>
    </row>
    <row r="5552" spans="1:10" hidden="1" x14ac:dyDescent="0.25">
      <c r="A5552" s="169">
        <v>62949</v>
      </c>
      <c r="B5552" s="170" t="s">
        <v>4156</v>
      </c>
      <c r="C5552" s="170" t="s">
        <v>24</v>
      </c>
      <c r="D5552" s="170" t="s">
        <v>58</v>
      </c>
      <c r="E5552" s="170">
        <v>750</v>
      </c>
      <c r="F5552" s="170">
        <v>12</v>
      </c>
      <c r="G5552" s="171">
        <v>12.5</v>
      </c>
      <c r="H5552" s="170" t="s">
        <v>43</v>
      </c>
      <c r="I5552" s="171">
        <v>28.59</v>
      </c>
      <c r="J5552" s="169">
        <v>1</v>
      </c>
    </row>
    <row r="5553" spans="1:10" hidden="1" x14ac:dyDescent="0.25">
      <c r="A5553" s="169">
        <v>62974</v>
      </c>
      <c r="B5553" s="170" t="s">
        <v>4157</v>
      </c>
      <c r="C5553" s="170" t="s">
        <v>15</v>
      </c>
      <c r="D5553" s="170" t="s">
        <v>301</v>
      </c>
      <c r="E5553" s="170">
        <v>720</v>
      </c>
      <c r="F5553" s="170">
        <v>6</v>
      </c>
      <c r="G5553" s="171">
        <v>5</v>
      </c>
      <c r="H5553" s="170" t="s">
        <v>274</v>
      </c>
      <c r="I5553" s="171">
        <v>21.74</v>
      </c>
      <c r="J5553" s="169">
        <v>1</v>
      </c>
    </row>
    <row r="5554" spans="1:10" hidden="1" x14ac:dyDescent="0.25">
      <c r="A5554" s="169">
        <v>62986</v>
      </c>
      <c r="B5554" s="170" t="s">
        <v>4158</v>
      </c>
      <c r="C5554" s="170" t="s">
        <v>11</v>
      </c>
      <c r="D5554" s="170" t="s">
        <v>12</v>
      </c>
      <c r="E5554" s="170">
        <v>2130</v>
      </c>
      <c r="F5554" s="170">
        <v>4</v>
      </c>
      <c r="G5554" s="171">
        <v>4.7</v>
      </c>
      <c r="H5554" s="170" t="s">
        <v>13</v>
      </c>
      <c r="I5554" s="171">
        <v>15.49</v>
      </c>
      <c r="J5554" s="169">
        <v>6</v>
      </c>
    </row>
    <row r="5555" spans="1:10" hidden="1" x14ac:dyDescent="0.25">
      <c r="A5555" s="169">
        <v>62986</v>
      </c>
      <c r="B5555" s="170" t="s">
        <v>4158</v>
      </c>
      <c r="C5555" s="170" t="s">
        <v>11</v>
      </c>
      <c r="D5555" s="170" t="s">
        <v>12</v>
      </c>
      <c r="E5555" s="170">
        <v>2130</v>
      </c>
      <c r="F5555" s="170">
        <v>4</v>
      </c>
      <c r="G5555" s="171">
        <v>4.7</v>
      </c>
      <c r="H5555" s="170" t="s">
        <v>13</v>
      </c>
      <c r="I5555" s="171">
        <v>15.49</v>
      </c>
      <c r="J5555" s="169">
        <v>6</v>
      </c>
    </row>
    <row r="5556" spans="1:10" hidden="1" x14ac:dyDescent="0.25">
      <c r="A5556" s="169">
        <v>62995</v>
      </c>
      <c r="B5556" s="170" t="s">
        <v>4159</v>
      </c>
      <c r="C5556" s="170" t="s">
        <v>11</v>
      </c>
      <c r="D5556" s="170" t="s">
        <v>267</v>
      </c>
      <c r="E5556" s="170">
        <v>3784</v>
      </c>
      <c r="F5556" s="170">
        <v>3</v>
      </c>
      <c r="G5556" s="171">
        <v>5.5</v>
      </c>
      <c r="H5556" s="170" t="s">
        <v>13</v>
      </c>
      <c r="I5556" s="171">
        <v>21.99</v>
      </c>
      <c r="J5556" s="169">
        <v>8</v>
      </c>
    </row>
    <row r="5557" spans="1:10" hidden="1" x14ac:dyDescent="0.25">
      <c r="A5557" s="169">
        <v>62995</v>
      </c>
      <c r="B5557" s="170" t="s">
        <v>4159</v>
      </c>
      <c r="C5557" s="170" t="s">
        <v>11</v>
      </c>
      <c r="D5557" s="170" t="s">
        <v>267</v>
      </c>
      <c r="E5557" s="170">
        <v>3784</v>
      </c>
      <c r="F5557" s="170">
        <v>3</v>
      </c>
      <c r="G5557" s="171">
        <v>5.5</v>
      </c>
      <c r="H5557" s="170" t="s">
        <v>13</v>
      </c>
      <c r="I5557" s="171">
        <v>21.99</v>
      </c>
      <c r="J5557" s="169">
        <v>8</v>
      </c>
    </row>
    <row r="5558" spans="1:10" hidden="1" x14ac:dyDescent="0.25">
      <c r="A5558" s="169">
        <v>62997</v>
      </c>
      <c r="B5558" s="170" t="s">
        <v>4160</v>
      </c>
      <c r="C5558" s="170" t="s">
        <v>11</v>
      </c>
      <c r="D5558" s="170" t="s">
        <v>12</v>
      </c>
      <c r="E5558" s="170">
        <v>5325</v>
      </c>
      <c r="F5558" s="170">
        <v>1</v>
      </c>
      <c r="G5558" s="171">
        <v>4.7</v>
      </c>
      <c r="H5558" s="170" t="s">
        <v>13</v>
      </c>
      <c r="I5558" s="171">
        <v>34.99</v>
      </c>
      <c r="J5558" s="169">
        <v>15</v>
      </c>
    </row>
    <row r="5559" spans="1:10" hidden="1" x14ac:dyDescent="0.25">
      <c r="A5559" s="169">
        <v>62997</v>
      </c>
      <c r="B5559" s="170" t="s">
        <v>4160</v>
      </c>
      <c r="C5559" s="170" t="s">
        <v>11</v>
      </c>
      <c r="D5559" s="170" t="s">
        <v>12</v>
      </c>
      <c r="E5559" s="170">
        <v>5325</v>
      </c>
      <c r="F5559" s="170">
        <v>1</v>
      </c>
      <c r="G5559" s="171">
        <v>4.7</v>
      </c>
      <c r="H5559" s="170" t="s">
        <v>13</v>
      </c>
      <c r="I5559" s="171">
        <v>34.99</v>
      </c>
      <c r="J5559" s="169">
        <v>15</v>
      </c>
    </row>
    <row r="5560" spans="1:10" hidden="1" x14ac:dyDescent="0.25">
      <c r="A5560" s="169">
        <v>62999</v>
      </c>
      <c r="B5560" s="170" t="s">
        <v>4161</v>
      </c>
      <c r="C5560" s="170" t="s">
        <v>11</v>
      </c>
      <c r="D5560" s="170" t="s">
        <v>12</v>
      </c>
      <c r="E5560" s="170">
        <v>4260</v>
      </c>
      <c r="F5560" s="170">
        <v>1</v>
      </c>
      <c r="G5560" s="171">
        <v>4</v>
      </c>
      <c r="H5560" s="170" t="s">
        <v>824</v>
      </c>
      <c r="I5560" s="171">
        <v>26.49</v>
      </c>
      <c r="J5560" s="169">
        <v>12</v>
      </c>
    </row>
    <row r="5561" spans="1:10" hidden="1" x14ac:dyDescent="0.25">
      <c r="A5561" s="169">
        <v>62999</v>
      </c>
      <c r="B5561" s="170" t="s">
        <v>4161</v>
      </c>
      <c r="C5561" s="170" t="s">
        <v>11</v>
      </c>
      <c r="D5561" s="170" t="s">
        <v>12</v>
      </c>
      <c r="E5561" s="170">
        <v>4260</v>
      </c>
      <c r="F5561" s="170">
        <v>1</v>
      </c>
      <c r="G5561" s="171">
        <v>4</v>
      </c>
      <c r="H5561" s="170" t="s">
        <v>824</v>
      </c>
      <c r="I5561" s="171">
        <v>26.49</v>
      </c>
      <c r="J5561" s="169">
        <v>12</v>
      </c>
    </row>
    <row r="5562" spans="1:10" hidden="1" x14ac:dyDescent="0.25">
      <c r="A5562" s="169">
        <v>63010</v>
      </c>
      <c r="B5562" s="170" t="s">
        <v>4162</v>
      </c>
      <c r="C5562" s="170" t="s">
        <v>24</v>
      </c>
      <c r="D5562" s="170" t="s">
        <v>117</v>
      </c>
      <c r="E5562" s="170">
        <v>750</v>
      </c>
      <c r="F5562" s="170">
        <v>6</v>
      </c>
      <c r="G5562" s="171">
        <v>14</v>
      </c>
      <c r="H5562" s="170" t="s">
        <v>200</v>
      </c>
      <c r="I5562" s="171">
        <v>133.99</v>
      </c>
      <c r="J5562" s="169">
        <v>1</v>
      </c>
    </row>
    <row r="5563" spans="1:10" hidden="1" x14ac:dyDescent="0.25">
      <c r="A5563" s="169">
        <v>63012</v>
      </c>
      <c r="B5563" s="170" t="s">
        <v>4163</v>
      </c>
      <c r="C5563" s="170" t="s">
        <v>15</v>
      </c>
      <c r="D5563" s="170" t="s">
        <v>462</v>
      </c>
      <c r="E5563" s="170">
        <v>700</v>
      </c>
      <c r="F5563" s="170">
        <v>6</v>
      </c>
      <c r="G5563" s="171">
        <v>40</v>
      </c>
      <c r="H5563" s="170" t="s">
        <v>342</v>
      </c>
      <c r="I5563" s="171">
        <v>59.99</v>
      </c>
      <c r="J5563" s="169">
        <v>1</v>
      </c>
    </row>
    <row r="5564" spans="1:10" hidden="1" x14ac:dyDescent="0.25">
      <c r="A5564" s="169">
        <v>63014</v>
      </c>
      <c r="B5564" s="170" t="s">
        <v>4164</v>
      </c>
      <c r="C5564" s="170" t="s">
        <v>263</v>
      </c>
      <c r="D5564" s="170" t="s">
        <v>264</v>
      </c>
      <c r="E5564" s="170">
        <v>2130</v>
      </c>
      <c r="F5564" s="170">
        <v>4</v>
      </c>
      <c r="G5564" s="171">
        <v>5</v>
      </c>
      <c r="H5564" s="170" t="s">
        <v>105</v>
      </c>
      <c r="I5564" s="171">
        <v>17.98</v>
      </c>
      <c r="J5564" s="169">
        <v>6</v>
      </c>
    </row>
    <row r="5565" spans="1:10" hidden="1" x14ac:dyDescent="0.25">
      <c r="A5565" s="169">
        <v>63014</v>
      </c>
      <c r="B5565" s="170" t="s">
        <v>4164</v>
      </c>
      <c r="C5565" s="170" t="s">
        <v>263</v>
      </c>
      <c r="D5565" s="170" t="s">
        <v>264</v>
      </c>
      <c r="E5565" s="170">
        <v>2130</v>
      </c>
      <c r="F5565" s="170">
        <v>4</v>
      </c>
      <c r="G5565" s="171">
        <v>5</v>
      </c>
      <c r="H5565" s="170" t="s">
        <v>105</v>
      </c>
      <c r="I5565" s="171">
        <v>17.98</v>
      </c>
      <c r="J5565" s="169">
        <v>6</v>
      </c>
    </row>
    <row r="5566" spans="1:10" hidden="1" x14ac:dyDescent="0.25">
      <c r="A5566" s="169">
        <v>63015</v>
      </c>
      <c r="B5566" s="170" t="s">
        <v>4165</v>
      </c>
      <c r="C5566" s="170" t="s">
        <v>11</v>
      </c>
      <c r="D5566" s="170" t="s">
        <v>303</v>
      </c>
      <c r="E5566" s="170">
        <v>710</v>
      </c>
      <c r="F5566" s="170">
        <v>12</v>
      </c>
      <c r="G5566" s="171">
        <v>10</v>
      </c>
      <c r="H5566" s="170" t="s">
        <v>824</v>
      </c>
      <c r="I5566" s="171">
        <v>5.54</v>
      </c>
      <c r="J5566" s="169">
        <v>1</v>
      </c>
    </row>
    <row r="5567" spans="1:10" hidden="1" x14ac:dyDescent="0.25">
      <c r="A5567" s="169">
        <v>63015</v>
      </c>
      <c r="B5567" s="170" t="s">
        <v>4165</v>
      </c>
      <c r="C5567" s="170" t="s">
        <v>11</v>
      </c>
      <c r="D5567" s="170" t="s">
        <v>303</v>
      </c>
      <c r="E5567" s="170">
        <v>710</v>
      </c>
      <c r="F5567" s="170">
        <v>12</v>
      </c>
      <c r="G5567" s="171">
        <v>10</v>
      </c>
      <c r="H5567" s="170" t="s">
        <v>824</v>
      </c>
      <c r="I5567" s="171">
        <v>5.54</v>
      </c>
      <c r="J5567" s="169">
        <v>1</v>
      </c>
    </row>
    <row r="5568" spans="1:10" hidden="1" x14ac:dyDescent="0.25">
      <c r="A5568" s="169">
        <v>63016</v>
      </c>
      <c r="B5568" s="170" t="s">
        <v>4166</v>
      </c>
      <c r="C5568" s="170" t="s">
        <v>263</v>
      </c>
      <c r="D5568" s="170" t="s">
        <v>1938</v>
      </c>
      <c r="E5568" s="170">
        <v>2130</v>
      </c>
      <c r="F5568" s="170">
        <v>4</v>
      </c>
      <c r="G5568" s="171">
        <v>7</v>
      </c>
      <c r="H5568" s="170" t="s">
        <v>105</v>
      </c>
      <c r="I5568" s="171">
        <v>18.489999999999998</v>
      </c>
      <c r="J5568" s="169">
        <v>6</v>
      </c>
    </row>
    <row r="5569" spans="1:10" hidden="1" x14ac:dyDescent="0.25">
      <c r="A5569" s="169">
        <v>63016</v>
      </c>
      <c r="B5569" s="170" t="s">
        <v>4166</v>
      </c>
      <c r="C5569" s="170" t="s">
        <v>263</v>
      </c>
      <c r="D5569" s="170" t="s">
        <v>1938</v>
      </c>
      <c r="E5569" s="170">
        <v>2130</v>
      </c>
      <c r="F5569" s="170">
        <v>4</v>
      </c>
      <c r="G5569" s="171">
        <v>7</v>
      </c>
      <c r="H5569" s="170" t="s">
        <v>105</v>
      </c>
      <c r="I5569" s="171">
        <v>18.489999999999998</v>
      </c>
      <c r="J5569" s="169">
        <v>6</v>
      </c>
    </row>
    <row r="5570" spans="1:10" hidden="1" x14ac:dyDescent="0.25">
      <c r="A5570" s="169">
        <v>63017</v>
      </c>
      <c r="B5570" s="170" t="s">
        <v>4167</v>
      </c>
      <c r="C5570" s="170" t="s">
        <v>15</v>
      </c>
      <c r="D5570" s="170" t="s">
        <v>336</v>
      </c>
      <c r="E5570" s="170">
        <v>750</v>
      </c>
      <c r="F5570" s="170">
        <v>12</v>
      </c>
      <c r="G5570" s="171">
        <v>25</v>
      </c>
      <c r="H5570" s="170" t="s">
        <v>2576</v>
      </c>
      <c r="I5570" s="171">
        <v>59.99</v>
      </c>
      <c r="J5570" s="169">
        <v>1</v>
      </c>
    </row>
    <row r="5571" spans="1:10" hidden="1" x14ac:dyDescent="0.25">
      <c r="A5571" s="169">
        <v>63018</v>
      </c>
      <c r="B5571" s="170" t="s">
        <v>4168</v>
      </c>
      <c r="C5571" s="170" t="s">
        <v>263</v>
      </c>
      <c r="D5571" s="170" t="s">
        <v>1938</v>
      </c>
      <c r="E5571" s="170">
        <v>4260</v>
      </c>
      <c r="F5571" s="170">
        <v>2</v>
      </c>
      <c r="G5571" s="171">
        <v>7</v>
      </c>
      <c r="H5571" s="170" t="s">
        <v>105</v>
      </c>
      <c r="I5571" s="171">
        <v>32.979999999999997</v>
      </c>
      <c r="J5571" s="169">
        <v>12</v>
      </c>
    </row>
    <row r="5572" spans="1:10" hidden="1" x14ac:dyDescent="0.25">
      <c r="A5572" s="169">
        <v>63018</v>
      </c>
      <c r="B5572" s="170" t="s">
        <v>4168</v>
      </c>
      <c r="C5572" s="170" t="s">
        <v>263</v>
      </c>
      <c r="D5572" s="170" t="s">
        <v>1938</v>
      </c>
      <c r="E5572" s="170">
        <v>4260</v>
      </c>
      <c r="F5572" s="170">
        <v>2</v>
      </c>
      <c r="G5572" s="171">
        <v>7</v>
      </c>
      <c r="H5572" s="170" t="s">
        <v>105</v>
      </c>
      <c r="I5572" s="171">
        <v>32.979999999999997</v>
      </c>
      <c r="J5572" s="169">
        <v>12</v>
      </c>
    </row>
    <row r="5573" spans="1:10" hidden="1" x14ac:dyDescent="0.25">
      <c r="A5573" s="169">
        <v>63019</v>
      </c>
      <c r="B5573" s="170" t="s">
        <v>4169</v>
      </c>
      <c r="C5573" s="170" t="s">
        <v>11</v>
      </c>
      <c r="D5573" s="170" t="s">
        <v>211</v>
      </c>
      <c r="E5573" s="170">
        <v>8520</v>
      </c>
      <c r="F5573" s="170">
        <v>1</v>
      </c>
      <c r="G5573" s="171">
        <v>3.5</v>
      </c>
      <c r="H5573" s="170" t="s">
        <v>54</v>
      </c>
      <c r="I5573" s="171">
        <v>48.99</v>
      </c>
      <c r="J5573" s="169">
        <v>24</v>
      </c>
    </row>
    <row r="5574" spans="1:10" hidden="1" x14ac:dyDescent="0.25">
      <c r="A5574" s="169">
        <v>63019</v>
      </c>
      <c r="B5574" s="170" t="s">
        <v>4169</v>
      </c>
      <c r="C5574" s="170" t="s">
        <v>11</v>
      </c>
      <c r="D5574" s="170" t="s">
        <v>211</v>
      </c>
      <c r="E5574" s="170">
        <v>8520</v>
      </c>
      <c r="F5574" s="170">
        <v>1</v>
      </c>
      <c r="G5574" s="171">
        <v>3.5</v>
      </c>
      <c r="H5574" s="170" t="s">
        <v>54</v>
      </c>
      <c r="I5574" s="171">
        <v>48.99</v>
      </c>
      <c r="J5574" s="169">
        <v>24</v>
      </c>
    </row>
    <row r="5575" spans="1:10" hidden="1" x14ac:dyDescent="0.25">
      <c r="A5575" s="169">
        <v>63021</v>
      </c>
      <c r="B5575" s="170" t="s">
        <v>4170</v>
      </c>
      <c r="C5575" s="170" t="s">
        <v>11</v>
      </c>
      <c r="D5575" s="170" t="s">
        <v>303</v>
      </c>
      <c r="E5575" s="170">
        <v>473</v>
      </c>
      <c r="F5575" s="170">
        <v>24</v>
      </c>
      <c r="G5575" s="171">
        <v>6.3</v>
      </c>
      <c r="H5575" s="170" t="s">
        <v>1459</v>
      </c>
      <c r="I5575" s="171">
        <v>4.25</v>
      </c>
      <c r="J5575" s="169">
        <v>1</v>
      </c>
    </row>
    <row r="5576" spans="1:10" hidden="1" x14ac:dyDescent="0.25">
      <c r="A5576" s="169">
        <v>63021</v>
      </c>
      <c r="B5576" s="170" t="s">
        <v>4170</v>
      </c>
      <c r="C5576" s="170" t="s">
        <v>11</v>
      </c>
      <c r="D5576" s="170" t="s">
        <v>303</v>
      </c>
      <c r="E5576" s="170">
        <v>473</v>
      </c>
      <c r="F5576" s="170">
        <v>24</v>
      </c>
      <c r="G5576" s="171">
        <v>6.3</v>
      </c>
      <c r="H5576" s="170" t="s">
        <v>1459</v>
      </c>
      <c r="I5576" s="171">
        <v>4.25</v>
      </c>
      <c r="J5576" s="169">
        <v>1</v>
      </c>
    </row>
    <row r="5577" spans="1:10" hidden="1" x14ac:dyDescent="0.25">
      <c r="A5577" s="169">
        <v>63031</v>
      </c>
      <c r="B5577" s="170" t="s">
        <v>4171</v>
      </c>
      <c r="C5577" s="170" t="s">
        <v>24</v>
      </c>
      <c r="D5577" s="170" t="s">
        <v>68</v>
      </c>
      <c r="E5577" s="170">
        <v>750</v>
      </c>
      <c r="F5577" s="170">
        <v>12</v>
      </c>
      <c r="G5577" s="171">
        <v>13</v>
      </c>
      <c r="H5577" s="170" t="s">
        <v>26</v>
      </c>
      <c r="I5577" s="171">
        <v>13.99</v>
      </c>
      <c r="J5577" s="169">
        <v>1</v>
      </c>
    </row>
    <row r="5578" spans="1:10" hidden="1" x14ac:dyDescent="0.25">
      <c r="A5578" s="169">
        <v>63032</v>
      </c>
      <c r="B5578" s="170" t="s">
        <v>4172</v>
      </c>
      <c r="C5578" s="170" t="s">
        <v>11</v>
      </c>
      <c r="D5578" s="170" t="s">
        <v>303</v>
      </c>
      <c r="E5578" s="170">
        <v>473</v>
      </c>
      <c r="F5578" s="170">
        <v>24</v>
      </c>
      <c r="G5578" s="171">
        <v>6.5</v>
      </c>
      <c r="H5578" s="170" t="s">
        <v>1459</v>
      </c>
      <c r="I5578" s="171">
        <v>4.49</v>
      </c>
      <c r="J5578" s="169">
        <v>1</v>
      </c>
    </row>
    <row r="5579" spans="1:10" hidden="1" x14ac:dyDescent="0.25">
      <c r="A5579" s="169">
        <v>63032</v>
      </c>
      <c r="B5579" s="170" t="s">
        <v>4172</v>
      </c>
      <c r="C5579" s="170" t="s">
        <v>11</v>
      </c>
      <c r="D5579" s="170" t="s">
        <v>303</v>
      </c>
      <c r="E5579" s="170">
        <v>473</v>
      </c>
      <c r="F5579" s="170">
        <v>24</v>
      </c>
      <c r="G5579" s="171">
        <v>6.5</v>
      </c>
      <c r="H5579" s="170" t="s">
        <v>1459</v>
      </c>
      <c r="I5579" s="171">
        <v>4.49</v>
      </c>
      <c r="J5579" s="169">
        <v>1</v>
      </c>
    </row>
    <row r="5580" spans="1:10" hidden="1" x14ac:dyDescent="0.25">
      <c r="A5580" s="169">
        <v>63038</v>
      </c>
      <c r="B5580" s="170" t="s">
        <v>4173</v>
      </c>
      <c r="C5580" s="170" t="s">
        <v>24</v>
      </c>
      <c r="D5580" s="170" t="s">
        <v>166</v>
      </c>
      <c r="E5580" s="170">
        <v>750</v>
      </c>
      <c r="F5580" s="170">
        <v>12</v>
      </c>
      <c r="G5580" s="171">
        <v>12.5</v>
      </c>
      <c r="H5580" s="170" t="s">
        <v>26</v>
      </c>
      <c r="I5580" s="171">
        <v>13.99</v>
      </c>
      <c r="J5580" s="169">
        <v>1</v>
      </c>
    </row>
    <row r="5581" spans="1:10" hidden="1" x14ac:dyDescent="0.25">
      <c r="A5581" s="169">
        <v>63044</v>
      </c>
      <c r="B5581" s="170" t="s">
        <v>4174</v>
      </c>
      <c r="C5581" s="170" t="s">
        <v>11</v>
      </c>
      <c r="D5581" s="170" t="s">
        <v>12</v>
      </c>
      <c r="E5581" s="170">
        <v>4260</v>
      </c>
      <c r="F5581" s="170">
        <v>1</v>
      </c>
      <c r="G5581" s="171">
        <v>4</v>
      </c>
      <c r="H5581" s="170" t="s">
        <v>105</v>
      </c>
      <c r="I5581" s="171">
        <v>28.69</v>
      </c>
      <c r="J5581" s="169">
        <v>12</v>
      </c>
    </row>
    <row r="5582" spans="1:10" hidden="1" x14ac:dyDescent="0.25">
      <c r="A5582" s="169">
        <v>63044</v>
      </c>
      <c r="B5582" s="170" t="s">
        <v>4174</v>
      </c>
      <c r="C5582" s="170" t="s">
        <v>11</v>
      </c>
      <c r="D5582" s="170" t="s">
        <v>12</v>
      </c>
      <c r="E5582" s="170">
        <v>4260</v>
      </c>
      <c r="F5582" s="170">
        <v>1</v>
      </c>
      <c r="G5582" s="171">
        <v>4</v>
      </c>
      <c r="H5582" s="170" t="s">
        <v>105</v>
      </c>
      <c r="I5582" s="171">
        <v>28.69</v>
      </c>
      <c r="J5582" s="169">
        <v>12</v>
      </c>
    </row>
    <row r="5583" spans="1:10" hidden="1" x14ac:dyDescent="0.25">
      <c r="A5583" s="169">
        <v>63073</v>
      </c>
      <c r="B5583" s="170" t="s">
        <v>4175</v>
      </c>
      <c r="C5583" s="170" t="s">
        <v>24</v>
      </c>
      <c r="D5583" s="170" t="s">
        <v>66</v>
      </c>
      <c r="E5583" s="170">
        <v>750</v>
      </c>
      <c r="F5583" s="170">
        <v>12</v>
      </c>
      <c r="G5583" s="171">
        <v>13.5</v>
      </c>
      <c r="H5583" s="170" t="s">
        <v>218</v>
      </c>
      <c r="I5583" s="171">
        <v>18.989999999999998</v>
      </c>
      <c r="J5583" s="169">
        <v>1</v>
      </c>
    </row>
    <row r="5584" spans="1:10" hidden="1" x14ac:dyDescent="0.25">
      <c r="A5584" s="169">
        <v>63075</v>
      </c>
      <c r="B5584" s="170" t="s">
        <v>4176</v>
      </c>
      <c r="C5584" s="170" t="s">
        <v>263</v>
      </c>
      <c r="D5584" s="170" t="s">
        <v>806</v>
      </c>
      <c r="E5584" s="170">
        <v>473</v>
      </c>
      <c r="F5584" s="170">
        <v>24</v>
      </c>
      <c r="G5584" s="171">
        <v>4.5</v>
      </c>
      <c r="H5584" s="170" t="s">
        <v>256</v>
      </c>
      <c r="I5584" s="171">
        <v>3.99</v>
      </c>
      <c r="J5584" s="169">
        <v>1</v>
      </c>
    </row>
    <row r="5585" spans="1:10" hidden="1" x14ac:dyDescent="0.25">
      <c r="A5585" s="169">
        <v>63077</v>
      </c>
      <c r="B5585" s="170" t="s">
        <v>4177</v>
      </c>
      <c r="C5585" s="170" t="s">
        <v>24</v>
      </c>
      <c r="D5585" s="170" t="s">
        <v>194</v>
      </c>
      <c r="E5585" s="170">
        <v>750</v>
      </c>
      <c r="F5585" s="170">
        <v>12</v>
      </c>
      <c r="G5585" s="171">
        <v>12.5</v>
      </c>
      <c r="H5585" s="170" t="s">
        <v>256</v>
      </c>
      <c r="I5585" s="171">
        <v>23.99</v>
      </c>
      <c r="J5585" s="169">
        <v>1</v>
      </c>
    </row>
    <row r="5586" spans="1:10" hidden="1" x14ac:dyDescent="0.25">
      <c r="A5586" s="169">
        <v>63079</v>
      </c>
      <c r="B5586" s="170" t="s">
        <v>4178</v>
      </c>
      <c r="C5586" s="170" t="s">
        <v>24</v>
      </c>
      <c r="D5586" s="170" t="s">
        <v>194</v>
      </c>
      <c r="E5586" s="170">
        <v>750</v>
      </c>
      <c r="F5586" s="170">
        <v>12</v>
      </c>
      <c r="G5586" s="171">
        <v>13.5</v>
      </c>
      <c r="H5586" s="170" t="s">
        <v>378</v>
      </c>
      <c r="I5586" s="171">
        <v>15.99</v>
      </c>
      <c r="J5586" s="169">
        <v>1</v>
      </c>
    </row>
    <row r="5587" spans="1:10" hidden="1" x14ac:dyDescent="0.25">
      <c r="A5587" s="169">
        <v>63090</v>
      </c>
      <c r="B5587" s="170" t="s">
        <v>4179</v>
      </c>
      <c r="C5587" s="170" t="s">
        <v>11</v>
      </c>
      <c r="D5587" s="170" t="s">
        <v>267</v>
      </c>
      <c r="E5587" s="170">
        <v>473</v>
      </c>
      <c r="F5587" s="170">
        <v>24</v>
      </c>
      <c r="G5587" s="171">
        <v>5</v>
      </c>
      <c r="H5587" s="170" t="s">
        <v>946</v>
      </c>
      <c r="I5587" s="171">
        <v>3.99</v>
      </c>
      <c r="J5587" s="169">
        <v>1</v>
      </c>
    </row>
    <row r="5588" spans="1:10" hidden="1" x14ac:dyDescent="0.25">
      <c r="A5588" s="169">
        <v>63091</v>
      </c>
      <c r="B5588" s="170" t="s">
        <v>4180</v>
      </c>
      <c r="C5588" s="170" t="s">
        <v>263</v>
      </c>
      <c r="D5588" s="170" t="s">
        <v>806</v>
      </c>
      <c r="E5588" s="170">
        <v>473</v>
      </c>
      <c r="F5588" s="170">
        <v>24</v>
      </c>
      <c r="G5588" s="171">
        <v>5</v>
      </c>
      <c r="H5588" s="170" t="s">
        <v>54</v>
      </c>
      <c r="I5588" s="171">
        <v>3.79</v>
      </c>
      <c r="J5588" s="169">
        <v>1</v>
      </c>
    </row>
    <row r="5589" spans="1:10" hidden="1" x14ac:dyDescent="0.25">
      <c r="A5589" s="169">
        <v>63091</v>
      </c>
      <c r="B5589" s="170" t="s">
        <v>4180</v>
      </c>
      <c r="C5589" s="170" t="s">
        <v>263</v>
      </c>
      <c r="D5589" s="170" t="s">
        <v>806</v>
      </c>
      <c r="E5589" s="170">
        <v>473</v>
      </c>
      <c r="F5589" s="170">
        <v>24</v>
      </c>
      <c r="G5589" s="171">
        <v>5</v>
      </c>
      <c r="H5589" s="170" t="s">
        <v>54</v>
      </c>
      <c r="I5589" s="171">
        <v>3.79</v>
      </c>
      <c r="J5589" s="169">
        <v>1</v>
      </c>
    </row>
    <row r="5590" spans="1:10" hidden="1" x14ac:dyDescent="0.25">
      <c r="A5590" s="169">
        <v>63092</v>
      </c>
      <c r="B5590" s="170" t="s">
        <v>4181</v>
      </c>
      <c r="C5590" s="170" t="s">
        <v>263</v>
      </c>
      <c r="D5590" s="170" t="s">
        <v>806</v>
      </c>
      <c r="E5590" s="170">
        <v>473</v>
      </c>
      <c r="F5590" s="170">
        <v>24</v>
      </c>
      <c r="G5590" s="171">
        <v>5</v>
      </c>
      <c r="H5590" s="170" t="s">
        <v>54</v>
      </c>
      <c r="I5590" s="171">
        <v>3.79</v>
      </c>
      <c r="J5590" s="169">
        <v>1</v>
      </c>
    </row>
    <row r="5591" spans="1:10" hidden="1" x14ac:dyDescent="0.25">
      <c r="A5591" s="169">
        <v>63092</v>
      </c>
      <c r="B5591" s="170" t="s">
        <v>4181</v>
      </c>
      <c r="C5591" s="170" t="s">
        <v>263</v>
      </c>
      <c r="D5591" s="170" t="s">
        <v>806</v>
      </c>
      <c r="E5591" s="170">
        <v>473</v>
      </c>
      <c r="F5591" s="170">
        <v>24</v>
      </c>
      <c r="G5591" s="171">
        <v>5</v>
      </c>
      <c r="H5591" s="170" t="s">
        <v>54</v>
      </c>
      <c r="I5591" s="171">
        <v>3.79</v>
      </c>
      <c r="J5591" s="169">
        <v>1</v>
      </c>
    </row>
    <row r="5592" spans="1:10" hidden="1" x14ac:dyDescent="0.25">
      <c r="A5592" s="169">
        <v>63093</v>
      </c>
      <c r="B5592" s="170" t="s">
        <v>4182</v>
      </c>
      <c r="C5592" s="170" t="s">
        <v>11</v>
      </c>
      <c r="D5592" s="170" t="s">
        <v>303</v>
      </c>
      <c r="E5592" s="170">
        <v>568</v>
      </c>
      <c r="F5592" s="170">
        <v>24</v>
      </c>
      <c r="G5592" s="171">
        <v>10</v>
      </c>
      <c r="H5592" s="170" t="s">
        <v>274</v>
      </c>
      <c r="I5592" s="171">
        <v>4.6900000000000004</v>
      </c>
      <c r="J5592" s="169">
        <v>1</v>
      </c>
    </row>
    <row r="5593" spans="1:10" hidden="1" x14ac:dyDescent="0.25">
      <c r="A5593" s="169">
        <v>63094</v>
      </c>
      <c r="B5593" s="170" t="s">
        <v>4183</v>
      </c>
      <c r="C5593" s="170" t="s">
        <v>15</v>
      </c>
      <c r="D5593" s="170" t="s">
        <v>113</v>
      </c>
      <c r="E5593" s="170">
        <v>750</v>
      </c>
      <c r="F5593" s="170">
        <v>6</v>
      </c>
      <c r="G5593" s="171">
        <v>40</v>
      </c>
      <c r="H5593" s="170" t="s">
        <v>35</v>
      </c>
      <c r="I5593" s="171">
        <v>81.99</v>
      </c>
      <c r="J5593" s="169">
        <v>1</v>
      </c>
    </row>
    <row r="5594" spans="1:10" hidden="1" x14ac:dyDescent="0.25">
      <c r="A5594" s="169">
        <v>63095</v>
      </c>
      <c r="B5594" s="170" t="s">
        <v>4184</v>
      </c>
      <c r="C5594" s="170" t="s">
        <v>11</v>
      </c>
      <c r="D5594" s="170" t="s">
        <v>12</v>
      </c>
      <c r="E5594" s="170">
        <v>568</v>
      </c>
      <c r="F5594" s="170">
        <v>24</v>
      </c>
      <c r="G5594" s="171">
        <v>5</v>
      </c>
      <c r="H5594" s="170" t="s">
        <v>274</v>
      </c>
      <c r="I5594" s="171">
        <v>3.39</v>
      </c>
      <c r="J5594" s="169">
        <v>1</v>
      </c>
    </row>
    <row r="5595" spans="1:10" hidden="1" x14ac:dyDescent="0.25">
      <c r="A5595" s="169">
        <v>63099</v>
      </c>
      <c r="B5595" s="170" t="s">
        <v>4185</v>
      </c>
      <c r="C5595" s="170" t="s">
        <v>24</v>
      </c>
      <c r="D5595" s="170" t="s">
        <v>68</v>
      </c>
      <c r="E5595" s="170">
        <v>750</v>
      </c>
      <c r="F5595" s="170">
        <v>12</v>
      </c>
      <c r="G5595" s="171">
        <v>13.5</v>
      </c>
      <c r="H5595" s="170" t="s">
        <v>218</v>
      </c>
      <c r="I5595" s="171">
        <v>19.989999999999998</v>
      </c>
      <c r="J5595" s="169">
        <v>1</v>
      </c>
    </row>
    <row r="5596" spans="1:10" hidden="1" x14ac:dyDescent="0.25">
      <c r="A5596" s="169">
        <v>63101</v>
      </c>
      <c r="B5596" s="170" t="s">
        <v>4186</v>
      </c>
      <c r="C5596" s="170" t="s">
        <v>263</v>
      </c>
      <c r="D5596" s="170" t="s">
        <v>332</v>
      </c>
      <c r="E5596" s="170">
        <v>2130</v>
      </c>
      <c r="F5596" s="170">
        <v>4</v>
      </c>
      <c r="G5596" s="171">
        <v>7</v>
      </c>
      <c r="H5596" s="170" t="s">
        <v>333</v>
      </c>
      <c r="I5596" s="171">
        <v>19.989999999999998</v>
      </c>
      <c r="J5596" s="169">
        <v>6</v>
      </c>
    </row>
    <row r="5597" spans="1:10" hidden="1" x14ac:dyDescent="0.25">
      <c r="A5597" s="169">
        <v>63101</v>
      </c>
      <c r="B5597" s="170" t="s">
        <v>4186</v>
      </c>
      <c r="C5597" s="170" t="s">
        <v>263</v>
      </c>
      <c r="D5597" s="170" t="s">
        <v>332</v>
      </c>
      <c r="E5597" s="170">
        <v>2130</v>
      </c>
      <c r="F5597" s="170">
        <v>4</v>
      </c>
      <c r="G5597" s="171">
        <v>7</v>
      </c>
      <c r="H5597" s="170" t="s">
        <v>333</v>
      </c>
      <c r="I5597" s="171">
        <v>19.989999999999998</v>
      </c>
      <c r="J5597" s="169">
        <v>6</v>
      </c>
    </row>
    <row r="5598" spans="1:10" hidden="1" x14ac:dyDescent="0.25">
      <c r="A5598" s="169">
        <v>63103</v>
      </c>
      <c r="B5598" s="170" t="s">
        <v>4187</v>
      </c>
      <c r="C5598" s="170" t="s">
        <v>263</v>
      </c>
      <c r="D5598" s="170" t="s">
        <v>1938</v>
      </c>
      <c r="E5598" s="170">
        <v>4000</v>
      </c>
      <c r="F5598" s="170">
        <v>4</v>
      </c>
      <c r="G5598" s="171">
        <v>5</v>
      </c>
      <c r="H5598" s="170" t="s">
        <v>333</v>
      </c>
      <c r="I5598" s="171">
        <v>25.99</v>
      </c>
      <c r="J5598" s="169">
        <v>1</v>
      </c>
    </row>
    <row r="5599" spans="1:10" hidden="1" x14ac:dyDescent="0.25">
      <c r="A5599" s="169">
        <v>63103</v>
      </c>
      <c r="B5599" s="170" t="s">
        <v>4187</v>
      </c>
      <c r="C5599" s="170" t="s">
        <v>263</v>
      </c>
      <c r="D5599" s="170" t="s">
        <v>1938</v>
      </c>
      <c r="E5599" s="170">
        <v>4000</v>
      </c>
      <c r="F5599" s="170">
        <v>4</v>
      </c>
      <c r="G5599" s="171">
        <v>5</v>
      </c>
      <c r="H5599" s="170" t="s">
        <v>333</v>
      </c>
      <c r="I5599" s="171">
        <v>25.99</v>
      </c>
      <c r="J5599" s="169">
        <v>1</v>
      </c>
    </row>
    <row r="5600" spans="1:10" hidden="1" x14ac:dyDescent="0.25">
      <c r="A5600" s="169">
        <v>63104</v>
      </c>
      <c r="B5600" s="170" t="s">
        <v>4188</v>
      </c>
      <c r="C5600" s="170" t="s">
        <v>263</v>
      </c>
      <c r="D5600" s="170" t="s">
        <v>806</v>
      </c>
      <c r="E5600" s="170">
        <v>2840</v>
      </c>
      <c r="F5600" s="170">
        <v>3</v>
      </c>
      <c r="G5600" s="171">
        <v>5</v>
      </c>
      <c r="H5600" s="170" t="s">
        <v>333</v>
      </c>
      <c r="I5600" s="171">
        <v>23.99</v>
      </c>
      <c r="J5600" s="169">
        <v>8</v>
      </c>
    </row>
    <row r="5601" spans="1:10" hidden="1" x14ac:dyDescent="0.25">
      <c r="A5601" s="169">
        <v>63104</v>
      </c>
      <c r="B5601" s="170" t="s">
        <v>4188</v>
      </c>
      <c r="C5601" s="170" t="s">
        <v>263</v>
      </c>
      <c r="D5601" s="170" t="s">
        <v>806</v>
      </c>
      <c r="E5601" s="170">
        <v>2840</v>
      </c>
      <c r="F5601" s="170">
        <v>3</v>
      </c>
      <c r="G5601" s="171">
        <v>5</v>
      </c>
      <c r="H5601" s="170" t="s">
        <v>333</v>
      </c>
      <c r="I5601" s="171">
        <v>23.99</v>
      </c>
      <c r="J5601" s="169">
        <v>8</v>
      </c>
    </row>
    <row r="5602" spans="1:10" hidden="1" x14ac:dyDescent="0.25">
      <c r="A5602" s="169">
        <v>63105</v>
      </c>
      <c r="B5602" s="170" t="s">
        <v>4189</v>
      </c>
      <c r="C5602" s="170" t="s">
        <v>263</v>
      </c>
      <c r="D5602" s="170" t="s">
        <v>806</v>
      </c>
      <c r="E5602" s="170">
        <v>2840</v>
      </c>
      <c r="F5602" s="170">
        <v>3</v>
      </c>
      <c r="G5602" s="171">
        <v>5</v>
      </c>
      <c r="H5602" s="170" t="s">
        <v>333</v>
      </c>
      <c r="I5602" s="171">
        <v>23.99</v>
      </c>
      <c r="J5602" s="169">
        <v>8</v>
      </c>
    </row>
    <row r="5603" spans="1:10" hidden="1" x14ac:dyDescent="0.25">
      <c r="A5603" s="169">
        <v>63105</v>
      </c>
      <c r="B5603" s="170" t="s">
        <v>4189</v>
      </c>
      <c r="C5603" s="170" t="s">
        <v>263</v>
      </c>
      <c r="D5603" s="170" t="s">
        <v>806</v>
      </c>
      <c r="E5603" s="170">
        <v>2840</v>
      </c>
      <c r="F5603" s="170">
        <v>3</v>
      </c>
      <c r="G5603" s="171">
        <v>5</v>
      </c>
      <c r="H5603" s="170" t="s">
        <v>333</v>
      </c>
      <c r="I5603" s="171">
        <v>23.99</v>
      </c>
      <c r="J5603" s="169">
        <v>8</v>
      </c>
    </row>
    <row r="5604" spans="1:10" hidden="1" x14ac:dyDescent="0.25">
      <c r="A5604" s="169">
        <v>63107</v>
      </c>
      <c r="B5604" s="170" t="s">
        <v>4190</v>
      </c>
      <c r="C5604" s="170" t="s">
        <v>263</v>
      </c>
      <c r="D5604" s="170" t="s">
        <v>909</v>
      </c>
      <c r="E5604" s="170">
        <v>473</v>
      </c>
      <c r="F5604" s="170">
        <v>24</v>
      </c>
      <c r="G5604" s="171">
        <v>4.5</v>
      </c>
      <c r="H5604" s="170" t="s">
        <v>54</v>
      </c>
      <c r="I5604" s="171">
        <v>4.29</v>
      </c>
      <c r="J5604" s="169">
        <v>1</v>
      </c>
    </row>
    <row r="5605" spans="1:10" hidden="1" x14ac:dyDescent="0.25">
      <c r="A5605" s="169">
        <v>63107</v>
      </c>
      <c r="B5605" s="170" t="s">
        <v>4190</v>
      </c>
      <c r="C5605" s="170" t="s">
        <v>263</v>
      </c>
      <c r="D5605" s="170" t="s">
        <v>909</v>
      </c>
      <c r="E5605" s="170">
        <v>473</v>
      </c>
      <c r="F5605" s="170">
        <v>24</v>
      </c>
      <c r="G5605" s="171">
        <v>4.5</v>
      </c>
      <c r="H5605" s="170" t="s">
        <v>54</v>
      </c>
      <c r="I5605" s="171">
        <v>4.29</v>
      </c>
      <c r="J5605" s="169">
        <v>1</v>
      </c>
    </row>
    <row r="5606" spans="1:10" hidden="1" x14ac:dyDescent="0.25">
      <c r="A5606" s="169">
        <v>63108</v>
      </c>
      <c r="B5606" s="170" t="s">
        <v>4191</v>
      </c>
      <c r="C5606" s="170" t="s">
        <v>263</v>
      </c>
      <c r="D5606" s="170" t="s">
        <v>264</v>
      </c>
      <c r="E5606" s="170">
        <v>473</v>
      </c>
      <c r="F5606" s="170">
        <v>24</v>
      </c>
      <c r="G5606" s="171">
        <v>5</v>
      </c>
      <c r="H5606" s="170" t="s">
        <v>105</v>
      </c>
      <c r="I5606" s="171">
        <v>3.99</v>
      </c>
      <c r="J5606" s="169">
        <v>1</v>
      </c>
    </row>
    <row r="5607" spans="1:10" hidden="1" x14ac:dyDescent="0.25">
      <c r="A5607" s="169">
        <v>63108</v>
      </c>
      <c r="B5607" s="170" t="s">
        <v>4191</v>
      </c>
      <c r="C5607" s="170" t="s">
        <v>263</v>
      </c>
      <c r="D5607" s="170" t="s">
        <v>264</v>
      </c>
      <c r="E5607" s="170">
        <v>473</v>
      </c>
      <c r="F5607" s="170">
        <v>24</v>
      </c>
      <c r="G5607" s="171">
        <v>5</v>
      </c>
      <c r="H5607" s="170" t="s">
        <v>105</v>
      </c>
      <c r="I5607" s="171">
        <v>3.99</v>
      </c>
      <c r="J5607" s="169">
        <v>1</v>
      </c>
    </row>
    <row r="5608" spans="1:10" hidden="1" x14ac:dyDescent="0.25">
      <c r="A5608" s="169">
        <v>63110</v>
      </c>
      <c r="B5608" s="170" t="s">
        <v>4192</v>
      </c>
      <c r="C5608" s="170" t="s">
        <v>11</v>
      </c>
      <c r="D5608" s="170" t="s">
        <v>12</v>
      </c>
      <c r="E5608" s="170">
        <v>4260</v>
      </c>
      <c r="F5608" s="170">
        <v>1</v>
      </c>
      <c r="G5608" s="171">
        <v>5.2</v>
      </c>
      <c r="H5608" s="170" t="s">
        <v>824</v>
      </c>
      <c r="I5608" s="171">
        <v>26.99</v>
      </c>
      <c r="J5608" s="169">
        <v>12</v>
      </c>
    </row>
    <row r="5609" spans="1:10" hidden="1" x14ac:dyDescent="0.25">
      <c r="A5609" s="169">
        <v>63110</v>
      </c>
      <c r="B5609" s="170" t="s">
        <v>4192</v>
      </c>
      <c r="C5609" s="170" t="s">
        <v>11</v>
      </c>
      <c r="D5609" s="170" t="s">
        <v>12</v>
      </c>
      <c r="E5609" s="170">
        <v>4260</v>
      </c>
      <c r="F5609" s="170">
        <v>1</v>
      </c>
      <c r="G5609" s="171">
        <v>5.2</v>
      </c>
      <c r="H5609" s="170" t="s">
        <v>824</v>
      </c>
      <c r="I5609" s="171">
        <v>26.99</v>
      </c>
      <c r="J5609" s="169">
        <v>12</v>
      </c>
    </row>
    <row r="5610" spans="1:10" hidden="1" x14ac:dyDescent="0.25">
      <c r="A5610" s="169">
        <v>63111</v>
      </c>
      <c r="B5610" s="170" t="s">
        <v>4193</v>
      </c>
      <c r="C5610" s="170" t="s">
        <v>11</v>
      </c>
      <c r="D5610" s="170" t="s">
        <v>303</v>
      </c>
      <c r="E5610" s="170">
        <v>473</v>
      </c>
      <c r="F5610" s="170">
        <v>24</v>
      </c>
      <c r="G5610" s="171">
        <v>6.5</v>
      </c>
      <c r="H5610" s="170" t="s">
        <v>2850</v>
      </c>
      <c r="I5610" s="171">
        <v>4.3499999999999996</v>
      </c>
      <c r="J5610" s="169">
        <v>1</v>
      </c>
    </row>
    <row r="5611" spans="1:10" hidden="1" x14ac:dyDescent="0.25">
      <c r="A5611" s="169">
        <v>63111</v>
      </c>
      <c r="B5611" s="170" t="s">
        <v>4193</v>
      </c>
      <c r="C5611" s="170" t="s">
        <v>11</v>
      </c>
      <c r="D5611" s="170" t="s">
        <v>303</v>
      </c>
      <c r="E5611" s="170">
        <v>473</v>
      </c>
      <c r="F5611" s="170">
        <v>24</v>
      </c>
      <c r="G5611" s="171">
        <v>6.5</v>
      </c>
      <c r="H5611" s="170" t="s">
        <v>2850</v>
      </c>
      <c r="I5611" s="171">
        <v>4.3499999999999996</v>
      </c>
      <c r="J5611" s="169">
        <v>1</v>
      </c>
    </row>
    <row r="5612" spans="1:10" hidden="1" x14ac:dyDescent="0.25">
      <c r="A5612" s="169">
        <v>63112</v>
      </c>
      <c r="B5612" s="170" t="s">
        <v>4194</v>
      </c>
      <c r="C5612" s="170" t="s">
        <v>11</v>
      </c>
      <c r="D5612" s="170" t="s">
        <v>211</v>
      </c>
      <c r="E5612" s="170">
        <v>473</v>
      </c>
      <c r="F5612" s="170">
        <v>24</v>
      </c>
      <c r="G5612" s="171">
        <v>4</v>
      </c>
      <c r="H5612" s="170" t="s">
        <v>2850</v>
      </c>
      <c r="I5612" s="171">
        <v>4.1500000000000004</v>
      </c>
      <c r="J5612" s="169">
        <v>1</v>
      </c>
    </row>
    <row r="5613" spans="1:10" hidden="1" x14ac:dyDescent="0.25">
      <c r="A5613" s="169">
        <v>63112</v>
      </c>
      <c r="B5613" s="170" t="s">
        <v>4194</v>
      </c>
      <c r="C5613" s="170" t="s">
        <v>11</v>
      </c>
      <c r="D5613" s="170" t="s">
        <v>211</v>
      </c>
      <c r="E5613" s="170">
        <v>473</v>
      </c>
      <c r="F5613" s="170">
        <v>24</v>
      </c>
      <c r="G5613" s="171">
        <v>4</v>
      </c>
      <c r="H5613" s="170" t="s">
        <v>2850</v>
      </c>
      <c r="I5613" s="171">
        <v>4.1500000000000004</v>
      </c>
      <c r="J5613" s="169">
        <v>1</v>
      </c>
    </row>
    <row r="5614" spans="1:10" hidden="1" x14ac:dyDescent="0.25">
      <c r="A5614" s="169">
        <v>63120</v>
      </c>
      <c r="B5614" s="170" t="s">
        <v>4195</v>
      </c>
      <c r="C5614" s="170" t="s">
        <v>263</v>
      </c>
      <c r="D5614" s="170" t="s">
        <v>264</v>
      </c>
      <c r="E5614" s="170">
        <v>473</v>
      </c>
      <c r="F5614" s="170">
        <v>24</v>
      </c>
      <c r="G5614" s="171">
        <v>5</v>
      </c>
      <c r="H5614" s="170" t="s">
        <v>105</v>
      </c>
      <c r="I5614" s="171">
        <v>3.99</v>
      </c>
      <c r="J5614" s="169">
        <v>1</v>
      </c>
    </row>
    <row r="5615" spans="1:10" hidden="1" x14ac:dyDescent="0.25">
      <c r="A5615" s="169">
        <v>63120</v>
      </c>
      <c r="B5615" s="170" t="s">
        <v>4195</v>
      </c>
      <c r="C5615" s="170" t="s">
        <v>263</v>
      </c>
      <c r="D5615" s="170" t="s">
        <v>264</v>
      </c>
      <c r="E5615" s="170">
        <v>473</v>
      </c>
      <c r="F5615" s="170">
        <v>24</v>
      </c>
      <c r="G5615" s="171">
        <v>5</v>
      </c>
      <c r="H5615" s="170" t="s">
        <v>105</v>
      </c>
      <c r="I5615" s="171">
        <v>3.99</v>
      </c>
      <c r="J5615" s="169">
        <v>1</v>
      </c>
    </row>
    <row r="5616" spans="1:10" hidden="1" x14ac:dyDescent="0.25">
      <c r="A5616" s="169">
        <v>63122</v>
      </c>
      <c r="B5616" s="170" t="s">
        <v>4196</v>
      </c>
      <c r="C5616" s="170" t="s">
        <v>263</v>
      </c>
      <c r="D5616" s="170" t="s">
        <v>264</v>
      </c>
      <c r="E5616" s="170">
        <v>4260</v>
      </c>
      <c r="F5616" s="170">
        <v>1</v>
      </c>
      <c r="G5616" s="171">
        <v>5</v>
      </c>
      <c r="H5616" s="170" t="s">
        <v>105</v>
      </c>
      <c r="I5616" s="171">
        <v>31.48</v>
      </c>
      <c r="J5616" s="169">
        <v>12</v>
      </c>
    </row>
    <row r="5617" spans="1:10" hidden="1" x14ac:dyDescent="0.25">
      <c r="A5617" s="169">
        <v>63122</v>
      </c>
      <c r="B5617" s="170" t="s">
        <v>4196</v>
      </c>
      <c r="C5617" s="170" t="s">
        <v>263</v>
      </c>
      <c r="D5617" s="170" t="s">
        <v>264</v>
      </c>
      <c r="E5617" s="170">
        <v>4260</v>
      </c>
      <c r="F5617" s="170">
        <v>1</v>
      </c>
      <c r="G5617" s="171">
        <v>5</v>
      </c>
      <c r="H5617" s="170" t="s">
        <v>105</v>
      </c>
      <c r="I5617" s="171">
        <v>31.48</v>
      </c>
      <c r="J5617" s="169">
        <v>12</v>
      </c>
    </row>
    <row r="5618" spans="1:10" hidden="1" x14ac:dyDescent="0.25">
      <c r="A5618" s="169">
        <v>63126</v>
      </c>
      <c r="B5618" s="170" t="s">
        <v>4197</v>
      </c>
      <c r="C5618" s="170" t="s">
        <v>263</v>
      </c>
      <c r="D5618" s="170" t="s">
        <v>264</v>
      </c>
      <c r="E5618" s="170">
        <v>2130</v>
      </c>
      <c r="F5618" s="170">
        <v>4</v>
      </c>
      <c r="G5618" s="171">
        <v>5</v>
      </c>
      <c r="H5618" s="170" t="s">
        <v>105</v>
      </c>
      <c r="I5618" s="171">
        <v>17.98</v>
      </c>
      <c r="J5618" s="169">
        <v>6</v>
      </c>
    </row>
    <row r="5619" spans="1:10" hidden="1" x14ac:dyDescent="0.25">
      <c r="A5619" s="169">
        <v>63126</v>
      </c>
      <c r="B5619" s="170" t="s">
        <v>4197</v>
      </c>
      <c r="C5619" s="170" t="s">
        <v>263</v>
      </c>
      <c r="D5619" s="170" t="s">
        <v>264</v>
      </c>
      <c r="E5619" s="170">
        <v>2130</v>
      </c>
      <c r="F5619" s="170">
        <v>4</v>
      </c>
      <c r="G5619" s="171">
        <v>5</v>
      </c>
      <c r="H5619" s="170" t="s">
        <v>105</v>
      </c>
      <c r="I5619" s="171">
        <v>17.98</v>
      </c>
      <c r="J5619" s="169">
        <v>6</v>
      </c>
    </row>
    <row r="5620" spans="1:10" hidden="1" x14ac:dyDescent="0.25">
      <c r="A5620" s="169">
        <v>63128</v>
      </c>
      <c r="B5620" s="170" t="s">
        <v>4198</v>
      </c>
      <c r="C5620" s="170" t="s">
        <v>263</v>
      </c>
      <c r="D5620" s="170" t="s">
        <v>264</v>
      </c>
      <c r="E5620" s="170">
        <v>4260</v>
      </c>
      <c r="F5620" s="170">
        <v>2</v>
      </c>
      <c r="G5620" s="171">
        <v>5</v>
      </c>
      <c r="H5620" s="170" t="s">
        <v>105</v>
      </c>
      <c r="I5620" s="171">
        <v>31.48</v>
      </c>
      <c r="J5620" s="169">
        <v>12</v>
      </c>
    </row>
    <row r="5621" spans="1:10" hidden="1" x14ac:dyDescent="0.25">
      <c r="A5621" s="169">
        <v>63128</v>
      </c>
      <c r="B5621" s="170" t="s">
        <v>4198</v>
      </c>
      <c r="C5621" s="170" t="s">
        <v>263</v>
      </c>
      <c r="D5621" s="170" t="s">
        <v>264</v>
      </c>
      <c r="E5621" s="170">
        <v>4260</v>
      </c>
      <c r="F5621" s="170">
        <v>2</v>
      </c>
      <c r="G5621" s="171">
        <v>5</v>
      </c>
      <c r="H5621" s="170" t="s">
        <v>105</v>
      </c>
      <c r="I5621" s="171">
        <v>31.48</v>
      </c>
      <c r="J5621" s="169">
        <v>12</v>
      </c>
    </row>
    <row r="5622" spans="1:10" hidden="1" x14ac:dyDescent="0.25">
      <c r="A5622" s="169">
        <v>63132</v>
      </c>
      <c r="B5622" s="170" t="s">
        <v>4199</v>
      </c>
      <c r="C5622" s="170" t="s">
        <v>263</v>
      </c>
      <c r="D5622" s="170" t="s">
        <v>264</v>
      </c>
      <c r="E5622" s="170">
        <v>2130</v>
      </c>
      <c r="F5622" s="170">
        <v>4</v>
      </c>
      <c r="G5622" s="171">
        <v>5</v>
      </c>
      <c r="H5622" s="170" t="s">
        <v>105</v>
      </c>
      <c r="I5622" s="171">
        <v>17.98</v>
      </c>
      <c r="J5622" s="169">
        <v>6</v>
      </c>
    </row>
    <row r="5623" spans="1:10" hidden="1" x14ac:dyDescent="0.25">
      <c r="A5623" s="169">
        <v>63132</v>
      </c>
      <c r="B5623" s="170" t="s">
        <v>4199</v>
      </c>
      <c r="C5623" s="170" t="s">
        <v>263</v>
      </c>
      <c r="D5623" s="170" t="s">
        <v>264</v>
      </c>
      <c r="E5623" s="170">
        <v>2130</v>
      </c>
      <c r="F5623" s="170">
        <v>4</v>
      </c>
      <c r="G5623" s="171">
        <v>5</v>
      </c>
      <c r="H5623" s="170" t="s">
        <v>105</v>
      </c>
      <c r="I5623" s="171">
        <v>17.98</v>
      </c>
      <c r="J5623" s="169">
        <v>6</v>
      </c>
    </row>
    <row r="5624" spans="1:10" hidden="1" x14ac:dyDescent="0.25">
      <c r="A5624" s="169">
        <v>63141</v>
      </c>
      <c r="B5624" s="170" t="s">
        <v>4200</v>
      </c>
      <c r="C5624" s="170" t="s">
        <v>263</v>
      </c>
      <c r="D5624" s="170" t="s">
        <v>646</v>
      </c>
      <c r="E5624" s="170">
        <v>4260</v>
      </c>
      <c r="F5624" s="170">
        <v>1</v>
      </c>
      <c r="G5624" s="171">
        <v>5</v>
      </c>
      <c r="H5624" s="170" t="s">
        <v>105</v>
      </c>
      <c r="I5624" s="171">
        <v>32.979999999999997</v>
      </c>
      <c r="J5624" s="169">
        <v>12</v>
      </c>
    </row>
    <row r="5625" spans="1:10" hidden="1" x14ac:dyDescent="0.25">
      <c r="A5625" s="169">
        <v>63141</v>
      </c>
      <c r="B5625" s="170" t="s">
        <v>4200</v>
      </c>
      <c r="C5625" s="170" t="s">
        <v>263</v>
      </c>
      <c r="D5625" s="170" t="s">
        <v>646</v>
      </c>
      <c r="E5625" s="170">
        <v>4260</v>
      </c>
      <c r="F5625" s="170">
        <v>1</v>
      </c>
      <c r="G5625" s="171">
        <v>5</v>
      </c>
      <c r="H5625" s="170" t="s">
        <v>105</v>
      </c>
      <c r="I5625" s="171">
        <v>32.979999999999997</v>
      </c>
      <c r="J5625" s="169">
        <v>12</v>
      </c>
    </row>
    <row r="5626" spans="1:10" hidden="1" x14ac:dyDescent="0.25">
      <c r="A5626" s="169">
        <v>63143</v>
      </c>
      <c r="B5626" s="170" t="s">
        <v>4201</v>
      </c>
      <c r="C5626" s="170" t="s">
        <v>263</v>
      </c>
      <c r="D5626" s="170" t="s">
        <v>264</v>
      </c>
      <c r="E5626" s="170">
        <v>473</v>
      </c>
      <c r="F5626" s="170">
        <v>24</v>
      </c>
      <c r="G5626" s="171">
        <v>5</v>
      </c>
      <c r="H5626" s="170" t="s">
        <v>105</v>
      </c>
      <c r="I5626" s="171">
        <v>3.99</v>
      </c>
      <c r="J5626" s="169">
        <v>1</v>
      </c>
    </row>
    <row r="5627" spans="1:10" hidden="1" x14ac:dyDescent="0.25">
      <c r="A5627" s="169">
        <v>63143</v>
      </c>
      <c r="B5627" s="170" t="s">
        <v>4201</v>
      </c>
      <c r="C5627" s="170" t="s">
        <v>263</v>
      </c>
      <c r="D5627" s="170" t="s">
        <v>264</v>
      </c>
      <c r="E5627" s="170">
        <v>473</v>
      </c>
      <c r="F5627" s="170">
        <v>24</v>
      </c>
      <c r="G5627" s="171">
        <v>5</v>
      </c>
      <c r="H5627" s="170" t="s">
        <v>105</v>
      </c>
      <c r="I5627" s="171">
        <v>3.99</v>
      </c>
      <c r="J5627" s="169">
        <v>1</v>
      </c>
    </row>
    <row r="5628" spans="1:10" hidden="1" x14ac:dyDescent="0.25">
      <c r="A5628" s="169">
        <v>63149</v>
      </c>
      <c r="B5628" s="170" t="s">
        <v>4202</v>
      </c>
      <c r="C5628" s="170" t="s">
        <v>24</v>
      </c>
      <c r="D5628" s="170" t="s">
        <v>31</v>
      </c>
      <c r="E5628" s="170">
        <v>750</v>
      </c>
      <c r="F5628" s="170">
        <v>6</v>
      </c>
      <c r="G5628" s="171">
        <v>14</v>
      </c>
      <c r="H5628" s="170" t="s">
        <v>130</v>
      </c>
      <c r="I5628" s="171">
        <v>39.99</v>
      </c>
      <c r="J5628" s="169">
        <v>1</v>
      </c>
    </row>
    <row r="5629" spans="1:10" hidden="1" x14ac:dyDescent="0.25">
      <c r="A5629" s="169">
        <v>63152</v>
      </c>
      <c r="B5629" s="170" t="s">
        <v>4203</v>
      </c>
      <c r="C5629" s="170" t="s">
        <v>263</v>
      </c>
      <c r="D5629" s="170" t="s">
        <v>264</v>
      </c>
      <c r="E5629" s="170">
        <v>473</v>
      </c>
      <c r="F5629" s="170">
        <v>24</v>
      </c>
      <c r="G5629" s="171">
        <v>5</v>
      </c>
      <c r="H5629" s="170" t="s">
        <v>105</v>
      </c>
      <c r="I5629" s="171">
        <v>3.99</v>
      </c>
      <c r="J5629" s="169">
        <v>1</v>
      </c>
    </row>
    <row r="5630" spans="1:10" hidden="1" x14ac:dyDescent="0.25">
      <c r="A5630" s="169">
        <v>63152</v>
      </c>
      <c r="B5630" s="170" t="s">
        <v>4203</v>
      </c>
      <c r="C5630" s="170" t="s">
        <v>263</v>
      </c>
      <c r="D5630" s="170" t="s">
        <v>264</v>
      </c>
      <c r="E5630" s="170">
        <v>473</v>
      </c>
      <c r="F5630" s="170">
        <v>24</v>
      </c>
      <c r="G5630" s="171">
        <v>5</v>
      </c>
      <c r="H5630" s="170" t="s">
        <v>105</v>
      </c>
      <c r="I5630" s="171">
        <v>3.99</v>
      </c>
      <c r="J5630" s="169">
        <v>1</v>
      </c>
    </row>
    <row r="5631" spans="1:10" hidden="1" x14ac:dyDescent="0.25">
      <c r="A5631" s="169">
        <v>63153</v>
      </c>
      <c r="B5631" s="170" t="s">
        <v>4204</v>
      </c>
      <c r="C5631" s="170" t="s">
        <v>24</v>
      </c>
      <c r="D5631" s="170" t="s">
        <v>31</v>
      </c>
      <c r="E5631" s="170">
        <v>750</v>
      </c>
      <c r="F5631" s="170">
        <v>12</v>
      </c>
      <c r="G5631" s="171">
        <v>14</v>
      </c>
      <c r="H5631" s="170" t="s">
        <v>35</v>
      </c>
      <c r="I5631" s="171">
        <v>17.989999999999998</v>
      </c>
      <c r="J5631" s="169">
        <v>1</v>
      </c>
    </row>
    <row r="5632" spans="1:10" hidden="1" x14ac:dyDescent="0.25">
      <c r="A5632" s="169">
        <v>63156</v>
      </c>
      <c r="B5632" s="170" t="s">
        <v>4205</v>
      </c>
      <c r="C5632" s="170" t="s">
        <v>24</v>
      </c>
      <c r="D5632" s="170" t="s">
        <v>58</v>
      </c>
      <c r="E5632" s="170">
        <v>750</v>
      </c>
      <c r="F5632" s="170">
        <v>12</v>
      </c>
      <c r="G5632" s="171">
        <v>9</v>
      </c>
      <c r="H5632" s="170" t="s">
        <v>43</v>
      </c>
      <c r="I5632" s="171">
        <v>21.59</v>
      </c>
      <c r="J5632" s="169">
        <v>1</v>
      </c>
    </row>
    <row r="5633" spans="1:10" hidden="1" x14ac:dyDescent="0.25">
      <c r="A5633" s="169">
        <v>63159</v>
      </c>
      <c r="B5633" s="170" t="s">
        <v>4206</v>
      </c>
      <c r="C5633" s="170" t="s">
        <v>263</v>
      </c>
      <c r="D5633" s="170" t="s">
        <v>264</v>
      </c>
      <c r="E5633" s="170">
        <v>473</v>
      </c>
      <c r="F5633" s="170">
        <v>24</v>
      </c>
      <c r="G5633" s="171">
        <v>7</v>
      </c>
      <c r="H5633" s="170" t="s">
        <v>105</v>
      </c>
      <c r="I5633" s="171">
        <v>3.99</v>
      </c>
      <c r="J5633" s="169">
        <v>1</v>
      </c>
    </row>
    <row r="5634" spans="1:10" hidden="1" x14ac:dyDescent="0.25">
      <c r="A5634" s="169">
        <v>63159</v>
      </c>
      <c r="B5634" s="170" t="s">
        <v>4206</v>
      </c>
      <c r="C5634" s="170" t="s">
        <v>263</v>
      </c>
      <c r="D5634" s="170" t="s">
        <v>264</v>
      </c>
      <c r="E5634" s="170">
        <v>473</v>
      </c>
      <c r="F5634" s="170">
        <v>24</v>
      </c>
      <c r="G5634" s="171">
        <v>7</v>
      </c>
      <c r="H5634" s="170" t="s">
        <v>105</v>
      </c>
      <c r="I5634" s="171">
        <v>3.99</v>
      </c>
      <c r="J5634" s="169">
        <v>1</v>
      </c>
    </row>
    <row r="5635" spans="1:10" hidden="1" x14ac:dyDescent="0.25">
      <c r="A5635" s="169">
        <v>63160</v>
      </c>
      <c r="B5635" s="170" t="s">
        <v>4207</v>
      </c>
      <c r="C5635" s="170" t="s">
        <v>263</v>
      </c>
      <c r="D5635" s="170" t="s">
        <v>1938</v>
      </c>
      <c r="E5635" s="170">
        <v>473</v>
      </c>
      <c r="F5635" s="170">
        <v>24</v>
      </c>
      <c r="G5635" s="171">
        <v>7</v>
      </c>
      <c r="H5635" s="170" t="s">
        <v>105</v>
      </c>
      <c r="I5635" s="171">
        <v>3.99</v>
      </c>
      <c r="J5635" s="169">
        <v>1</v>
      </c>
    </row>
    <row r="5636" spans="1:10" hidden="1" x14ac:dyDescent="0.25">
      <c r="A5636" s="169">
        <v>63160</v>
      </c>
      <c r="B5636" s="170" t="s">
        <v>4207</v>
      </c>
      <c r="C5636" s="170" t="s">
        <v>263</v>
      </c>
      <c r="D5636" s="170" t="s">
        <v>1938</v>
      </c>
      <c r="E5636" s="170">
        <v>473</v>
      </c>
      <c r="F5636" s="170">
        <v>24</v>
      </c>
      <c r="G5636" s="171">
        <v>7</v>
      </c>
      <c r="H5636" s="170" t="s">
        <v>105</v>
      </c>
      <c r="I5636" s="171">
        <v>3.99</v>
      </c>
      <c r="J5636" s="169">
        <v>1</v>
      </c>
    </row>
    <row r="5637" spans="1:10" hidden="1" x14ac:dyDescent="0.25">
      <c r="A5637" s="169">
        <v>63161</v>
      </c>
      <c r="B5637" s="170" t="s">
        <v>4208</v>
      </c>
      <c r="C5637" s="170" t="s">
        <v>24</v>
      </c>
      <c r="D5637" s="170" t="s">
        <v>58</v>
      </c>
      <c r="E5637" s="170">
        <v>750</v>
      </c>
      <c r="F5637" s="170">
        <v>12</v>
      </c>
      <c r="G5637" s="171">
        <v>13.5</v>
      </c>
      <c r="H5637" s="170" t="s">
        <v>96</v>
      </c>
      <c r="I5637" s="171">
        <v>19.989999999999998</v>
      </c>
      <c r="J5637" s="169">
        <v>1</v>
      </c>
    </row>
    <row r="5638" spans="1:10" hidden="1" x14ac:dyDescent="0.25">
      <c r="A5638" s="169">
        <v>63162</v>
      </c>
      <c r="B5638" s="170" t="s">
        <v>4209</v>
      </c>
      <c r="C5638" s="170" t="s">
        <v>263</v>
      </c>
      <c r="D5638" s="170" t="s">
        <v>1938</v>
      </c>
      <c r="E5638" s="170">
        <v>2130</v>
      </c>
      <c r="F5638" s="170">
        <v>4</v>
      </c>
      <c r="G5638" s="171">
        <v>7</v>
      </c>
      <c r="H5638" s="170" t="s">
        <v>105</v>
      </c>
      <c r="I5638" s="171">
        <v>19.39</v>
      </c>
      <c r="J5638" s="169">
        <v>6</v>
      </c>
    </row>
    <row r="5639" spans="1:10" hidden="1" x14ac:dyDescent="0.25">
      <c r="A5639" s="169">
        <v>63162</v>
      </c>
      <c r="B5639" s="170" t="s">
        <v>4209</v>
      </c>
      <c r="C5639" s="170" t="s">
        <v>263</v>
      </c>
      <c r="D5639" s="170" t="s">
        <v>1938</v>
      </c>
      <c r="E5639" s="170">
        <v>2130</v>
      </c>
      <c r="F5639" s="170">
        <v>4</v>
      </c>
      <c r="G5639" s="171">
        <v>7</v>
      </c>
      <c r="H5639" s="170" t="s">
        <v>105</v>
      </c>
      <c r="I5639" s="171">
        <v>19.39</v>
      </c>
      <c r="J5639" s="169">
        <v>6</v>
      </c>
    </row>
    <row r="5640" spans="1:10" hidden="1" x14ac:dyDescent="0.25">
      <c r="A5640" s="169">
        <v>63163</v>
      </c>
      <c r="B5640" s="170" t="s">
        <v>4210</v>
      </c>
      <c r="C5640" s="170" t="s">
        <v>263</v>
      </c>
      <c r="D5640" s="170" t="s">
        <v>1938</v>
      </c>
      <c r="E5640" s="170">
        <v>2130</v>
      </c>
      <c r="F5640" s="170">
        <v>4</v>
      </c>
      <c r="G5640" s="171">
        <v>5</v>
      </c>
      <c r="H5640" s="170" t="s">
        <v>105</v>
      </c>
      <c r="I5640" s="171">
        <v>19.39</v>
      </c>
      <c r="J5640" s="169">
        <v>6</v>
      </c>
    </row>
    <row r="5641" spans="1:10" hidden="1" x14ac:dyDescent="0.25">
      <c r="A5641" s="169">
        <v>63163</v>
      </c>
      <c r="B5641" s="170" t="s">
        <v>4210</v>
      </c>
      <c r="C5641" s="170" t="s">
        <v>263</v>
      </c>
      <c r="D5641" s="170" t="s">
        <v>1938</v>
      </c>
      <c r="E5641" s="170">
        <v>2130</v>
      </c>
      <c r="F5641" s="170">
        <v>4</v>
      </c>
      <c r="G5641" s="171">
        <v>5</v>
      </c>
      <c r="H5641" s="170" t="s">
        <v>105</v>
      </c>
      <c r="I5641" s="171">
        <v>19.39</v>
      </c>
      <c r="J5641" s="169">
        <v>6</v>
      </c>
    </row>
    <row r="5642" spans="1:10" hidden="1" x14ac:dyDescent="0.25">
      <c r="A5642" s="169">
        <v>63164</v>
      </c>
      <c r="B5642" s="170" t="s">
        <v>4211</v>
      </c>
      <c r="C5642" s="170" t="s">
        <v>263</v>
      </c>
      <c r="D5642" s="170" t="s">
        <v>1938</v>
      </c>
      <c r="E5642" s="170">
        <v>4260</v>
      </c>
      <c r="F5642" s="170">
        <v>2</v>
      </c>
      <c r="G5642" s="171">
        <v>5</v>
      </c>
      <c r="H5642" s="170" t="s">
        <v>105</v>
      </c>
      <c r="I5642" s="171">
        <v>32.979999999999997</v>
      </c>
      <c r="J5642" s="169">
        <v>12</v>
      </c>
    </row>
    <row r="5643" spans="1:10" hidden="1" x14ac:dyDescent="0.25">
      <c r="A5643" s="169">
        <v>63164</v>
      </c>
      <c r="B5643" s="170" t="s">
        <v>4211</v>
      </c>
      <c r="C5643" s="170" t="s">
        <v>263</v>
      </c>
      <c r="D5643" s="170" t="s">
        <v>1938</v>
      </c>
      <c r="E5643" s="170">
        <v>4260</v>
      </c>
      <c r="F5643" s="170">
        <v>2</v>
      </c>
      <c r="G5643" s="171">
        <v>5</v>
      </c>
      <c r="H5643" s="170" t="s">
        <v>105</v>
      </c>
      <c r="I5643" s="171">
        <v>32.979999999999997</v>
      </c>
      <c r="J5643" s="169">
        <v>12</v>
      </c>
    </row>
    <row r="5644" spans="1:10" hidden="1" x14ac:dyDescent="0.25">
      <c r="A5644" s="169">
        <v>63165</v>
      </c>
      <c r="B5644" s="170" t="s">
        <v>4212</v>
      </c>
      <c r="C5644" s="170" t="s">
        <v>263</v>
      </c>
      <c r="D5644" s="170" t="s">
        <v>1938</v>
      </c>
      <c r="E5644" s="170">
        <v>2130</v>
      </c>
      <c r="F5644" s="170">
        <v>4</v>
      </c>
      <c r="G5644" s="171">
        <v>5</v>
      </c>
      <c r="H5644" s="170" t="s">
        <v>105</v>
      </c>
      <c r="I5644" s="171">
        <v>18.489999999999998</v>
      </c>
      <c r="J5644" s="169">
        <v>6</v>
      </c>
    </row>
    <row r="5645" spans="1:10" hidden="1" x14ac:dyDescent="0.25">
      <c r="A5645" s="169">
        <v>63165</v>
      </c>
      <c r="B5645" s="170" t="s">
        <v>4212</v>
      </c>
      <c r="C5645" s="170" t="s">
        <v>263</v>
      </c>
      <c r="D5645" s="170" t="s">
        <v>1938</v>
      </c>
      <c r="E5645" s="170">
        <v>2130</v>
      </c>
      <c r="F5645" s="170">
        <v>4</v>
      </c>
      <c r="G5645" s="171">
        <v>5</v>
      </c>
      <c r="H5645" s="170" t="s">
        <v>105</v>
      </c>
      <c r="I5645" s="171">
        <v>18.489999999999998</v>
      </c>
      <c r="J5645" s="169">
        <v>6</v>
      </c>
    </row>
    <row r="5646" spans="1:10" hidden="1" x14ac:dyDescent="0.25">
      <c r="A5646" s="169">
        <v>63166</v>
      </c>
      <c r="B5646" s="170" t="s">
        <v>4213</v>
      </c>
      <c r="C5646" s="170" t="s">
        <v>263</v>
      </c>
      <c r="D5646" s="170" t="s">
        <v>264</v>
      </c>
      <c r="E5646" s="170">
        <v>1420</v>
      </c>
      <c r="F5646" s="170">
        <v>6</v>
      </c>
      <c r="G5646" s="171">
        <v>5</v>
      </c>
      <c r="H5646" s="170" t="s">
        <v>105</v>
      </c>
      <c r="I5646" s="171">
        <v>13.99</v>
      </c>
      <c r="J5646" s="169">
        <v>4</v>
      </c>
    </row>
    <row r="5647" spans="1:10" hidden="1" x14ac:dyDescent="0.25">
      <c r="A5647" s="169">
        <v>63166</v>
      </c>
      <c r="B5647" s="170" t="s">
        <v>4213</v>
      </c>
      <c r="C5647" s="170" t="s">
        <v>263</v>
      </c>
      <c r="D5647" s="170" t="s">
        <v>264</v>
      </c>
      <c r="E5647" s="170">
        <v>1420</v>
      </c>
      <c r="F5647" s="170">
        <v>6</v>
      </c>
      <c r="G5647" s="171">
        <v>5</v>
      </c>
      <c r="H5647" s="170" t="s">
        <v>105</v>
      </c>
      <c r="I5647" s="171">
        <v>13.99</v>
      </c>
      <c r="J5647" s="169">
        <v>4</v>
      </c>
    </row>
    <row r="5648" spans="1:10" hidden="1" x14ac:dyDescent="0.25">
      <c r="A5648" s="169">
        <v>63168</v>
      </c>
      <c r="B5648" s="170" t="s">
        <v>4214</v>
      </c>
      <c r="C5648" s="170" t="s">
        <v>24</v>
      </c>
      <c r="D5648" s="170" t="s">
        <v>34</v>
      </c>
      <c r="E5648" s="170">
        <v>750</v>
      </c>
      <c r="F5648" s="170">
        <v>6</v>
      </c>
      <c r="G5648" s="171">
        <v>15</v>
      </c>
      <c r="H5648" s="170" t="s">
        <v>86</v>
      </c>
      <c r="I5648" s="171">
        <v>26.99</v>
      </c>
      <c r="J5648" s="169">
        <v>1</v>
      </c>
    </row>
    <row r="5649" spans="1:10" hidden="1" x14ac:dyDescent="0.25">
      <c r="A5649" s="169">
        <v>63176</v>
      </c>
      <c r="B5649" s="170" t="s">
        <v>4215</v>
      </c>
      <c r="C5649" s="170" t="s">
        <v>263</v>
      </c>
      <c r="D5649" s="170" t="s">
        <v>264</v>
      </c>
      <c r="E5649" s="170">
        <v>4260</v>
      </c>
      <c r="F5649" s="170">
        <v>2</v>
      </c>
      <c r="G5649" s="171">
        <v>5</v>
      </c>
      <c r="H5649" s="170" t="s">
        <v>105</v>
      </c>
      <c r="I5649" s="171">
        <v>31.79</v>
      </c>
      <c r="J5649" s="169">
        <v>12</v>
      </c>
    </row>
    <row r="5650" spans="1:10" hidden="1" x14ac:dyDescent="0.25">
      <c r="A5650" s="169">
        <v>63176</v>
      </c>
      <c r="B5650" s="170" t="s">
        <v>4215</v>
      </c>
      <c r="C5650" s="170" t="s">
        <v>263</v>
      </c>
      <c r="D5650" s="170" t="s">
        <v>264</v>
      </c>
      <c r="E5650" s="170">
        <v>4260</v>
      </c>
      <c r="F5650" s="170">
        <v>2</v>
      </c>
      <c r="G5650" s="171">
        <v>5</v>
      </c>
      <c r="H5650" s="170" t="s">
        <v>105</v>
      </c>
      <c r="I5650" s="171">
        <v>31.79</v>
      </c>
      <c r="J5650" s="169">
        <v>12</v>
      </c>
    </row>
    <row r="5651" spans="1:10" hidden="1" x14ac:dyDescent="0.25">
      <c r="A5651" s="169">
        <v>63180</v>
      </c>
      <c r="B5651" s="170" t="s">
        <v>4216</v>
      </c>
      <c r="C5651" s="170" t="s">
        <v>24</v>
      </c>
      <c r="D5651" s="170" t="s">
        <v>99</v>
      </c>
      <c r="E5651" s="170">
        <v>750</v>
      </c>
      <c r="F5651" s="170">
        <v>12</v>
      </c>
      <c r="G5651" s="171">
        <v>20</v>
      </c>
      <c r="H5651" s="170" t="s">
        <v>177</v>
      </c>
      <c r="I5651" s="171">
        <v>27.29</v>
      </c>
      <c r="J5651" s="169">
        <v>1</v>
      </c>
    </row>
    <row r="5652" spans="1:10" hidden="1" x14ac:dyDescent="0.25">
      <c r="A5652" s="169">
        <v>63185</v>
      </c>
      <c r="B5652" s="170" t="s">
        <v>4217</v>
      </c>
      <c r="C5652" s="170" t="s">
        <v>263</v>
      </c>
      <c r="D5652" s="170" t="s">
        <v>264</v>
      </c>
      <c r="E5652" s="170">
        <v>2130</v>
      </c>
      <c r="F5652" s="170">
        <v>4</v>
      </c>
      <c r="G5652" s="171">
        <v>5</v>
      </c>
      <c r="H5652" s="170" t="s">
        <v>105</v>
      </c>
      <c r="I5652" s="171">
        <v>18.98</v>
      </c>
      <c r="J5652" s="169">
        <v>6</v>
      </c>
    </row>
    <row r="5653" spans="1:10" hidden="1" x14ac:dyDescent="0.25">
      <c r="A5653" s="169">
        <v>63185</v>
      </c>
      <c r="B5653" s="170" t="s">
        <v>4217</v>
      </c>
      <c r="C5653" s="170" t="s">
        <v>263</v>
      </c>
      <c r="D5653" s="170" t="s">
        <v>264</v>
      </c>
      <c r="E5653" s="170">
        <v>2130</v>
      </c>
      <c r="F5653" s="170">
        <v>4</v>
      </c>
      <c r="G5653" s="171">
        <v>5</v>
      </c>
      <c r="H5653" s="170" t="s">
        <v>105</v>
      </c>
      <c r="I5653" s="171">
        <v>18.98</v>
      </c>
      <c r="J5653" s="169">
        <v>6</v>
      </c>
    </row>
    <row r="5654" spans="1:10" hidden="1" x14ac:dyDescent="0.25">
      <c r="A5654" s="169">
        <v>63187</v>
      </c>
      <c r="B5654" s="170" t="s">
        <v>4218</v>
      </c>
      <c r="C5654" s="170" t="s">
        <v>263</v>
      </c>
      <c r="D5654" s="170" t="s">
        <v>264</v>
      </c>
      <c r="E5654" s="170">
        <v>2130</v>
      </c>
      <c r="F5654" s="170">
        <v>4</v>
      </c>
      <c r="G5654" s="171">
        <v>5</v>
      </c>
      <c r="H5654" s="170" t="s">
        <v>105</v>
      </c>
      <c r="I5654" s="171">
        <v>18.98</v>
      </c>
      <c r="J5654" s="169">
        <v>6</v>
      </c>
    </row>
    <row r="5655" spans="1:10" hidden="1" x14ac:dyDescent="0.25">
      <c r="A5655" s="169">
        <v>63187</v>
      </c>
      <c r="B5655" s="170" t="s">
        <v>4218</v>
      </c>
      <c r="C5655" s="170" t="s">
        <v>263</v>
      </c>
      <c r="D5655" s="170" t="s">
        <v>264</v>
      </c>
      <c r="E5655" s="170">
        <v>2130</v>
      </c>
      <c r="F5655" s="170">
        <v>4</v>
      </c>
      <c r="G5655" s="171">
        <v>5</v>
      </c>
      <c r="H5655" s="170" t="s">
        <v>105</v>
      </c>
      <c r="I5655" s="171">
        <v>18.98</v>
      </c>
      <c r="J5655" s="169">
        <v>6</v>
      </c>
    </row>
    <row r="5656" spans="1:10" hidden="1" x14ac:dyDescent="0.25">
      <c r="A5656" s="169">
        <v>63188</v>
      </c>
      <c r="B5656" s="170" t="s">
        <v>4219</v>
      </c>
      <c r="C5656" s="170" t="s">
        <v>263</v>
      </c>
      <c r="D5656" s="170" t="s">
        <v>264</v>
      </c>
      <c r="E5656" s="170">
        <v>2130</v>
      </c>
      <c r="F5656" s="170">
        <v>4</v>
      </c>
      <c r="G5656" s="171">
        <v>5</v>
      </c>
      <c r="H5656" s="170" t="s">
        <v>105</v>
      </c>
      <c r="I5656" s="171">
        <v>18.98</v>
      </c>
      <c r="J5656" s="169">
        <v>6</v>
      </c>
    </row>
    <row r="5657" spans="1:10" hidden="1" x14ac:dyDescent="0.25">
      <c r="A5657" s="169">
        <v>63188</v>
      </c>
      <c r="B5657" s="170" t="s">
        <v>4219</v>
      </c>
      <c r="C5657" s="170" t="s">
        <v>263</v>
      </c>
      <c r="D5657" s="170" t="s">
        <v>264</v>
      </c>
      <c r="E5657" s="170">
        <v>2130</v>
      </c>
      <c r="F5657" s="170">
        <v>4</v>
      </c>
      <c r="G5657" s="171">
        <v>5</v>
      </c>
      <c r="H5657" s="170" t="s">
        <v>105</v>
      </c>
      <c r="I5657" s="171">
        <v>18.98</v>
      </c>
      <c r="J5657" s="169">
        <v>6</v>
      </c>
    </row>
    <row r="5658" spans="1:10" hidden="1" x14ac:dyDescent="0.25">
      <c r="A5658" s="169">
        <v>63190</v>
      </c>
      <c r="B5658" s="170" t="s">
        <v>4220</v>
      </c>
      <c r="C5658" s="170" t="s">
        <v>263</v>
      </c>
      <c r="D5658" s="170" t="s">
        <v>1938</v>
      </c>
      <c r="E5658" s="170">
        <v>2130</v>
      </c>
      <c r="F5658" s="170">
        <v>4</v>
      </c>
      <c r="G5658" s="171">
        <v>7</v>
      </c>
      <c r="H5658" s="170" t="s">
        <v>105</v>
      </c>
      <c r="I5658" s="171">
        <v>18.489999999999998</v>
      </c>
      <c r="J5658" s="169">
        <v>6</v>
      </c>
    </row>
    <row r="5659" spans="1:10" hidden="1" x14ac:dyDescent="0.25">
      <c r="A5659" s="169">
        <v>63190</v>
      </c>
      <c r="B5659" s="170" t="s">
        <v>4220</v>
      </c>
      <c r="C5659" s="170" t="s">
        <v>263</v>
      </c>
      <c r="D5659" s="170" t="s">
        <v>1938</v>
      </c>
      <c r="E5659" s="170">
        <v>2130</v>
      </c>
      <c r="F5659" s="170">
        <v>4</v>
      </c>
      <c r="G5659" s="171">
        <v>7</v>
      </c>
      <c r="H5659" s="170" t="s">
        <v>105</v>
      </c>
      <c r="I5659" s="171">
        <v>18.489999999999998</v>
      </c>
      <c r="J5659" s="169">
        <v>6</v>
      </c>
    </row>
    <row r="5660" spans="1:10" hidden="1" x14ac:dyDescent="0.25">
      <c r="A5660" s="169">
        <v>63196</v>
      </c>
      <c r="B5660" s="170" t="s">
        <v>4221</v>
      </c>
      <c r="C5660" s="170" t="s">
        <v>263</v>
      </c>
      <c r="D5660" s="170" t="s">
        <v>332</v>
      </c>
      <c r="E5660" s="170">
        <v>1420</v>
      </c>
      <c r="F5660" s="170">
        <v>6</v>
      </c>
      <c r="G5660" s="171">
        <v>5</v>
      </c>
      <c r="H5660" s="170" t="s">
        <v>446</v>
      </c>
      <c r="I5660" s="171">
        <v>12.99</v>
      </c>
      <c r="J5660" s="169">
        <v>4</v>
      </c>
    </row>
    <row r="5661" spans="1:10" hidden="1" x14ac:dyDescent="0.25">
      <c r="A5661" s="169">
        <v>63198</v>
      </c>
      <c r="B5661" s="170" t="s">
        <v>4222</v>
      </c>
      <c r="C5661" s="170" t="s">
        <v>263</v>
      </c>
      <c r="D5661" s="170" t="s">
        <v>264</v>
      </c>
      <c r="E5661" s="170">
        <v>1420</v>
      </c>
      <c r="F5661" s="170">
        <v>6</v>
      </c>
      <c r="G5661" s="171">
        <v>5</v>
      </c>
      <c r="H5661" s="170" t="s">
        <v>402</v>
      </c>
      <c r="I5661" s="171">
        <v>13.99</v>
      </c>
      <c r="J5661" s="169">
        <v>4</v>
      </c>
    </row>
    <row r="5662" spans="1:10" hidden="1" x14ac:dyDescent="0.25">
      <c r="A5662" s="169">
        <v>63199</v>
      </c>
      <c r="B5662" s="170" t="s">
        <v>4223</v>
      </c>
      <c r="C5662" s="170" t="s">
        <v>37</v>
      </c>
      <c r="D5662" s="170" t="s">
        <v>3346</v>
      </c>
      <c r="E5662" s="170">
        <v>0</v>
      </c>
      <c r="F5662" s="170">
        <v>50</v>
      </c>
      <c r="H5662" s="170" t="s">
        <v>3209</v>
      </c>
      <c r="I5662" s="171">
        <v>2.99</v>
      </c>
    </row>
    <row r="5663" spans="1:10" hidden="1" x14ac:dyDescent="0.25">
      <c r="A5663" s="169">
        <v>63201</v>
      </c>
      <c r="B5663" s="170" t="s">
        <v>4224</v>
      </c>
      <c r="C5663" s="170" t="s">
        <v>263</v>
      </c>
      <c r="D5663" s="170" t="s">
        <v>264</v>
      </c>
      <c r="E5663" s="170">
        <v>473</v>
      </c>
      <c r="F5663" s="170">
        <v>24</v>
      </c>
      <c r="G5663" s="171">
        <v>6.9</v>
      </c>
      <c r="H5663" s="170" t="s">
        <v>105</v>
      </c>
      <c r="I5663" s="171">
        <v>4.29</v>
      </c>
      <c r="J5663" s="169">
        <v>1</v>
      </c>
    </row>
    <row r="5664" spans="1:10" hidden="1" x14ac:dyDescent="0.25">
      <c r="A5664" s="169">
        <v>63201</v>
      </c>
      <c r="B5664" s="170" t="s">
        <v>4224</v>
      </c>
      <c r="C5664" s="170" t="s">
        <v>263</v>
      </c>
      <c r="D5664" s="170" t="s">
        <v>264</v>
      </c>
      <c r="E5664" s="170">
        <v>473</v>
      </c>
      <c r="F5664" s="170">
        <v>24</v>
      </c>
      <c r="G5664" s="171">
        <v>6.9</v>
      </c>
      <c r="H5664" s="170" t="s">
        <v>105</v>
      </c>
      <c r="I5664" s="171">
        <v>4.29</v>
      </c>
      <c r="J5664" s="169">
        <v>1</v>
      </c>
    </row>
    <row r="5665" spans="1:10" hidden="1" x14ac:dyDescent="0.25">
      <c r="A5665" s="169">
        <v>63206</v>
      </c>
      <c r="B5665" s="170" t="s">
        <v>4225</v>
      </c>
      <c r="C5665" s="170" t="s">
        <v>263</v>
      </c>
      <c r="D5665" s="170" t="s">
        <v>332</v>
      </c>
      <c r="E5665" s="170">
        <v>473</v>
      </c>
      <c r="F5665" s="170">
        <v>24</v>
      </c>
      <c r="G5665" s="171">
        <v>5</v>
      </c>
      <c r="H5665" s="170" t="s">
        <v>333</v>
      </c>
      <c r="I5665" s="171">
        <v>4.3899999999999997</v>
      </c>
      <c r="J5665" s="169">
        <v>1</v>
      </c>
    </row>
    <row r="5666" spans="1:10" hidden="1" x14ac:dyDescent="0.25">
      <c r="A5666" s="169">
        <v>63209</v>
      </c>
      <c r="B5666" s="170" t="s">
        <v>4226</v>
      </c>
      <c r="C5666" s="170" t="s">
        <v>263</v>
      </c>
      <c r="D5666" s="170" t="s">
        <v>332</v>
      </c>
      <c r="E5666" s="170">
        <v>1420</v>
      </c>
      <c r="F5666" s="170">
        <v>6</v>
      </c>
      <c r="G5666" s="171">
        <v>4.5</v>
      </c>
      <c r="H5666" s="170" t="s">
        <v>333</v>
      </c>
      <c r="I5666" s="171">
        <v>13.69</v>
      </c>
      <c r="J5666" s="169">
        <v>4</v>
      </c>
    </row>
    <row r="5667" spans="1:10" hidden="1" x14ac:dyDescent="0.25">
      <c r="A5667" s="169">
        <v>63212</v>
      </c>
      <c r="B5667" s="170" t="s">
        <v>4227</v>
      </c>
      <c r="C5667" s="170" t="s">
        <v>263</v>
      </c>
      <c r="D5667" s="170" t="s">
        <v>332</v>
      </c>
      <c r="E5667" s="170">
        <v>1000</v>
      </c>
      <c r="F5667" s="170">
        <v>12</v>
      </c>
      <c r="G5667" s="171">
        <v>12.5</v>
      </c>
      <c r="H5667" s="170" t="s">
        <v>43</v>
      </c>
      <c r="I5667" s="171">
        <v>18.489999999999998</v>
      </c>
      <c r="J5667" s="169">
        <v>1</v>
      </c>
    </row>
    <row r="5668" spans="1:10" hidden="1" x14ac:dyDescent="0.25">
      <c r="A5668" s="169">
        <v>63214</v>
      </c>
      <c r="B5668" s="170" t="s">
        <v>4228</v>
      </c>
      <c r="C5668" s="170" t="s">
        <v>263</v>
      </c>
      <c r="D5668" s="170" t="s">
        <v>264</v>
      </c>
      <c r="E5668" s="170">
        <v>296</v>
      </c>
      <c r="F5668" s="170">
        <v>24</v>
      </c>
      <c r="G5668" s="171">
        <v>5</v>
      </c>
      <c r="H5668" s="170" t="s">
        <v>105</v>
      </c>
      <c r="I5668" s="171">
        <v>3.99</v>
      </c>
      <c r="J5668" s="169">
        <v>1</v>
      </c>
    </row>
    <row r="5669" spans="1:10" hidden="1" x14ac:dyDescent="0.25">
      <c r="A5669" s="169">
        <v>63214</v>
      </c>
      <c r="B5669" s="170" t="s">
        <v>4228</v>
      </c>
      <c r="C5669" s="170" t="s">
        <v>263</v>
      </c>
      <c r="D5669" s="170" t="s">
        <v>264</v>
      </c>
      <c r="E5669" s="170">
        <v>296</v>
      </c>
      <c r="F5669" s="170">
        <v>24</v>
      </c>
      <c r="G5669" s="171">
        <v>5</v>
      </c>
      <c r="H5669" s="170" t="s">
        <v>105</v>
      </c>
      <c r="I5669" s="171">
        <v>3.99</v>
      </c>
      <c r="J5669" s="169">
        <v>1</v>
      </c>
    </row>
    <row r="5670" spans="1:10" hidden="1" x14ac:dyDescent="0.25">
      <c r="A5670" s="169">
        <v>63218</v>
      </c>
      <c r="B5670" s="170" t="s">
        <v>4229</v>
      </c>
      <c r="C5670" s="170" t="s">
        <v>263</v>
      </c>
      <c r="D5670" s="170" t="s">
        <v>264</v>
      </c>
      <c r="E5670" s="170">
        <v>296</v>
      </c>
      <c r="F5670" s="170">
        <v>24</v>
      </c>
      <c r="G5670" s="171">
        <v>5</v>
      </c>
      <c r="H5670" s="170" t="s">
        <v>105</v>
      </c>
      <c r="I5670" s="171">
        <v>3.99</v>
      </c>
      <c r="J5670" s="169">
        <v>1</v>
      </c>
    </row>
    <row r="5671" spans="1:10" hidden="1" x14ac:dyDescent="0.25">
      <c r="A5671" s="169">
        <v>63218</v>
      </c>
      <c r="B5671" s="170" t="s">
        <v>4229</v>
      </c>
      <c r="C5671" s="170" t="s">
        <v>263</v>
      </c>
      <c r="D5671" s="170" t="s">
        <v>264</v>
      </c>
      <c r="E5671" s="170">
        <v>296</v>
      </c>
      <c r="F5671" s="170">
        <v>24</v>
      </c>
      <c r="G5671" s="171">
        <v>5</v>
      </c>
      <c r="H5671" s="170" t="s">
        <v>105</v>
      </c>
      <c r="I5671" s="171">
        <v>3.99</v>
      </c>
      <c r="J5671" s="169">
        <v>1</v>
      </c>
    </row>
    <row r="5672" spans="1:10" hidden="1" x14ac:dyDescent="0.25">
      <c r="A5672" s="169">
        <v>63273</v>
      </c>
      <c r="B5672" s="170" t="s">
        <v>4230</v>
      </c>
      <c r="C5672" s="170" t="s">
        <v>263</v>
      </c>
      <c r="D5672" s="170" t="s">
        <v>332</v>
      </c>
      <c r="E5672" s="170">
        <v>1000</v>
      </c>
      <c r="F5672" s="170">
        <v>12</v>
      </c>
      <c r="G5672" s="171">
        <v>12.5</v>
      </c>
      <c r="H5672" s="170" t="s">
        <v>43</v>
      </c>
      <c r="I5672" s="171">
        <v>18.489999999999998</v>
      </c>
      <c r="J5672" s="169">
        <v>1</v>
      </c>
    </row>
    <row r="5673" spans="1:10" hidden="1" x14ac:dyDescent="0.25">
      <c r="A5673" s="169">
        <v>63274</v>
      </c>
      <c r="B5673" s="170" t="s">
        <v>4231</v>
      </c>
      <c r="C5673" s="170" t="s">
        <v>263</v>
      </c>
      <c r="D5673" s="170" t="s">
        <v>332</v>
      </c>
      <c r="E5673" s="170">
        <v>473</v>
      </c>
      <c r="F5673" s="170">
        <v>24</v>
      </c>
      <c r="G5673" s="171">
        <v>5</v>
      </c>
      <c r="H5673" s="170" t="s">
        <v>333</v>
      </c>
      <c r="I5673" s="171">
        <v>4.3899999999999997</v>
      </c>
      <c r="J5673" s="169">
        <v>1</v>
      </c>
    </row>
    <row r="5674" spans="1:10" hidden="1" x14ac:dyDescent="0.25">
      <c r="A5674" s="169">
        <v>63275</v>
      </c>
      <c r="B5674" s="170" t="s">
        <v>4232</v>
      </c>
      <c r="C5674" s="170" t="s">
        <v>11</v>
      </c>
      <c r="D5674" s="170" t="s">
        <v>12</v>
      </c>
      <c r="E5674" s="170">
        <v>473</v>
      </c>
      <c r="F5674" s="170">
        <v>24</v>
      </c>
      <c r="G5674" s="171">
        <v>4.7</v>
      </c>
      <c r="H5674" s="170" t="s">
        <v>13</v>
      </c>
      <c r="I5674" s="171">
        <v>3.99</v>
      </c>
      <c r="J5674" s="169">
        <v>1</v>
      </c>
    </row>
    <row r="5675" spans="1:10" hidden="1" x14ac:dyDescent="0.25">
      <c r="A5675" s="169">
        <v>63275</v>
      </c>
      <c r="B5675" s="170" t="s">
        <v>4232</v>
      </c>
      <c r="C5675" s="170" t="s">
        <v>11</v>
      </c>
      <c r="D5675" s="170" t="s">
        <v>12</v>
      </c>
      <c r="E5675" s="170">
        <v>473</v>
      </c>
      <c r="F5675" s="170">
        <v>24</v>
      </c>
      <c r="G5675" s="171">
        <v>4.7</v>
      </c>
      <c r="H5675" s="170" t="s">
        <v>13</v>
      </c>
      <c r="I5675" s="171">
        <v>3.99</v>
      </c>
      <c r="J5675" s="169">
        <v>1</v>
      </c>
    </row>
    <row r="5676" spans="1:10" hidden="1" x14ac:dyDescent="0.25">
      <c r="A5676" s="169">
        <v>63276</v>
      </c>
      <c r="B5676" s="170" t="s">
        <v>4233</v>
      </c>
      <c r="C5676" s="170" t="s">
        <v>11</v>
      </c>
      <c r="D5676" s="170" t="s">
        <v>12</v>
      </c>
      <c r="E5676" s="170">
        <v>473</v>
      </c>
      <c r="F5676" s="170">
        <v>24</v>
      </c>
      <c r="G5676" s="171">
        <v>5</v>
      </c>
      <c r="H5676" s="170" t="s">
        <v>105</v>
      </c>
      <c r="I5676" s="171">
        <v>3.59</v>
      </c>
      <c r="J5676" s="169">
        <v>1</v>
      </c>
    </row>
    <row r="5677" spans="1:10" hidden="1" x14ac:dyDescent="0.25">
      <c r="A5677" s="169">
        <v>63276</v>
      </c>
      <c r="B5677" s="170" t="s">
        <v>4233</v>
      </c>
      <c r="C5677" s="170" t="s">
        <v>11</v>
      </c>
      <c r="D5677" s="170" t="s">
        <v>12</v>
      </c>
      <c r="E5677" s="170">
        <v>473</v>
      </c>
      <c r="F5677" s="170">
        <v>24</v>
      </c>
      <c r="G5677" s="171">
        <v>5</v>
      </c>
      <c r="H5677" s="170" t="s">
        <v>105</v>
      </c>
      <c r="I5677" s="171">
        <v>3.59</v>
      </c>
      <c r="J5677" s="169">
        <v>1</v>
      </c>
    </row>
    <row r="5678" spans="1:10" hidden="1" x14ac:dyDescent="0.25">
      <c r="A5678" s="169">
        <v>63279</v>
      </c>
      <c r="B5678" s="170" t="s">
        <v>4234</v>
      </c>
      <c r="C5678" s="170" t="s">
        <v>11</v>
      </c>
      <c r="D5678" s="170" t="s">
        <v>12</v>
      </c>
      <c r="E5678" s="170">
        <v>473</v>
      </c>
      <c r="F5678" s="170">
        <v>24</v>
      </c>
      <c r="G5678" s="171">
        <v>3.5</v>
      </c>
      <c r="H5678" s="170" t="s">
        <v>982</v>
      </c>
      <c r="I5678" s="171">
        <v>3.99</v>
      </c>
      <c r="J5678" s="169">
        <v>1</v>
      </c>
    </row>
    <row r="5679" spans="1:10" hidden="1" x14ac:dyDescent="0.25">
      <c r="A5679" s="169">
        <v>63279</v>
      </c>
      <c r="B5679" s="170" t="s">
        <v>4234</v>
      </c>
      <c r="C5679" s="170" t="s">
        <v>11</v>
      </c>
      <c r="D5679" s="170" t="s">
        <v>12</v>
      </c>
      <c r="E5679" s="170">
        <v>473</v>
      </c>
      <c r="F5679" s="170">
        <v>24</v>
      </c>
      <c r="G5679" s="171">
        <v>3.5</v>
      </c>
      <c r="H5679" s="170" t="s">
        <v>982</v>
      </c>
      <c r="I5679" s="171">
        <v>3.99</v>
      </c>
      <c r="J5679" s="169">
        <v>1</v>
      </c>
    </row>
    <row r="5680" spans="1:10" hidden="1" x14ac:dyDescent="0.25">
      <c r="A5680" s="169">
        <v>63281</v>
      </c>
      <c r="B5680" s="170" t="s">
        <v>4235</v>
      </c>
      <c r="C5680" s="170" t="s">
        <v>11</v>
      </c>
      <c r="D5680" s="170" t="s">
        <v>12</v>
      </c>
      <c r="E5680" s="170">
        <v>473</v>
      </c>
      <c r="F5680" s="170">
        <v>24</v>
      </c>
      <c r="G5680" s="171">
        <v>4.3</v>
      </c>
      <c r="H5680" s="170" t="s">
        <v>105</v>
      </c>
      <c r="I5680" s="171">
        <v>4.3899999999999997</v>
      </c>
      <c r="J5680" s="169">
        <v>1</v>
      </c>
    </row>
    <row r="5681" spans="1:10" hidden="1" x14ac:dyDescent="0.25">
      <c r="A5681" s="169">
        <v>63281</v>
      </c>
      <c r="B5681" s="170" t="s">
        <v>4235</v>
      </c>
      <c r="C5681" s="170" t="s">
        <v>11</v>
      </c>
      <c r="D5681" s="170" t="s">
        <v>12</v>
      </c>
      <c r="E5681" s="170">
        <v>473</v>
      </c>
      <c r="F5681" s="170">
        <v>24</v>
      </c>
      <c r="G5681" s="171">
        <v>4.3</v>
      </c>
      <c r="H5681" s="170" t="s">
        <v>105</v>
      </c>
      <c r="I5681" s="171">
        <v>4.3899999999999997</v>
      </c>
      <c r="J5681" s="169">
        <v>1</v>
      </c>
    </row>
    <row r="5682" spans="1:10" hidden="1" x14ac:dyDescent="0.25">
      <c r="A5682" s="169">
        <v>63282</v>
      </c>
      <c r="B5682" s="170" t="s">
        <v>4236</v>
      </c>
      <c r="C5682" s="170" t="s">
        <v>11</v>
      </c>
      <c r="D5682" s="170" t="s">
        <v>267</v>
      </c>
      <c r="E5682" s="170">
        <v>473</v>
      </c>
      <c r="F5682" s="170">
        <v>24</v>
      </c>
      <c r="G5682" s="171">
        <v>4.8</v>
      </c>
      <c r="H5682" s="170" t="s">
        <v>105</v>
      </c>
      <c r="I5682" s="171">
        <v>4.3899999999999997</v>
      </c>
      <c r="J5682" s="169">
        <v>1</v>
      </c>
    </row>
    <row r="5683" spans="1:10" hidden="1" x14ac:dyDescent="0.25">
      <c r="A5683" s="169">
        <v>63282</v>
      </c>
      <c r="B5683" s="170" t="s">
        <v>4236</v>
      </c>
      <c r="C5683" s="170" t="s">
        <v>11</v>
      </c>
      <c r="D5683" s="170" t="s">
        <v>267</v>
      </c>
      <c r="E5683" s="170">
        <v>473</v>
      </c>
      <c r="F5683" s="170">
        <v>24</v>
      </c>
      <c r="G5683" s="171">
        <v>4.8</v>
      </c>
      <c r="H5683" s="170" t="s">
        <v>105</v>
      </c>
      <c r="I5683" s="171">
        <v>4.3899999999999997</v>
      </c>
      <c r="J5683" s="169">
        <v>1</v>
      </c>
    </row>
    <row r="5684" spans="1:10" hidden="1" x14ac:dyDescent="0.25">
      <c r="A5684" s="169">
        <v>63283</v>
      </c>
      <c r="B5684" s="170" t="s">
        <v>3876</v>
      </c>
      <c r="C5684" s="170" t="s">
        <v>11</v>
      </c>
      <c r="D5684" s="170" t="s">
        <v>211</v>
      </c>
      <c r="E5684" s="170">
        <v>473</v>
      </c>
      <c r="F5684" s="170">
        <v>24</v>
      </c>
      <c r="G5684" s="171">
        <v>4</v>
      </c>
      <c r="H5684" s="170" t="s">
        <v>105</v>
      </c>
      <c r="I5684" s="171">
        <v>4.04</v>
      </c>
      <c r="J5684" s="169">
        <v>1</v>
      </c>
    </row>
    <row r="5685" spans="1:10" hidden="1" x14ac:dyDescent="0.25">
      <c r="A5685" s="169">
        <v>63283</v>
      </c>
      <c r="B5685" s="170" t="s">
        <v>3876</v>
      </c>
      <c r="C5685" s="170" t="s">
        <v>11</v>
      </c>
      <c r="D5685" s="170" t="s">
        <v>211</v>
      </c>
      <c r="E5685" s="170">
        <v>473</v>
      </c>
      <c r="F5685" s="170">
        <v>24</v>
      </c>
      <c r="G5685" s="171">
        <v>4</v>
      </c>
      <c r="H5685" s="170" t="s">
        <v>105</v>
      </c>
      <c r="I5685" s="171">
        <v>4.04</v>
      </c>
      <c r="J5685" s="169">
        <v>1</v>
      </c>
    </row>
    <row r="5686" spans="1:10" hidden="1" x14ac:dyDescent="0.25">
      <c r="A5686" s="169">
        <v>63284</v>
      </c>
      <c r="B5686" s="170" t="s">
        <v>4237</v>
      </c>
      <c r="C5686" s="170" t="s">
        <v>263</v>
      </c>
      <c r="D5686" s="170" t="s">
        <v>264</v>
      </c>
      <c r="E5686" s="170">
        <v>2130</v>
      </c>
      <c r="F5686" s="170">
        <v>4</v>
      </c>
      <c r="G5686" s="171">
        <v>5</v>
      </c>
      <c r="H5686" s="170" t="s">
        <v>29</v>
      </c>
      <c r="I5686" s="171">
        <v>17.989999999999998</v>
      </c>
      <c r="J5686" s="169">
        <v>6</v>
      </c>
    </row>
    <row r="5687" spans="1:10" hidden="1" x14ac:dyDescent="0.25">
      <c r="A5687" s="169">
        <v>63285</v>
      </c>
      <c r="B5687" s="170" t="s">
        <v>4238</v>
      </c>
      <c r="C5687" s="170" t="s">
        <v>11</v>
      </c>
      <c r="D5687" s="170" t="s">
        <v>12</v>
      </c>
      <c r="E5687" s="170">
        <v>473</v>
      </c>
      <c r="F5687" s="170">
        <v>24</v>
      </c>
      <c r="G5687" s="171">
        <v>5.2</v>
      </c>
      <c r="H5687" s="170" t="s">
        <v>2190</v>
      </c>
      <c r="I5687" s="171">
        <v>4.09</v>
      </c>
      <c r="J5687" s="169">
        <v>1</v>
      </c>
    </row>
    <row r="5688" spans="1:10" hidden="1" x14ac:dyDescent="0.25">
      <c r="A5688" s="169">
        <v>63285</v>
      </c>
      <c r="B5688" s="170" t="s">
        <v>4238</v>
      </c>
      <c r="C5688" s="170" t="s">
        <v>11</v>
      </c>
      <c r="D5688" s="170" t="s">
        <v>12</v>
      </c>
      <c r="E5688" s="170">
        <v>473</v>
      </c>
      <c r="F5688" s="170">
        <v>24</v>
      </c>
      <c r="G5688" s="171">
        <v>5.2</v>
      </c>
      <c r="H5688" s="170" t="s">
        <v>2190</v>
      </c>
      <c r="I5688" s="171">
        <v>4.09</v>
      </c>
      <c r="J5688" s="169">
        <v>1</v>
      </c>
    </row>
    <row r="5689" spans="1:10" hidden="1" x14ac:dyDescent="0.25">
      <c r="A5689" s="169">
        <v>63286</v>
      </c>
      <c r="B5689" s="170" t="s">
        <v>4239</v>
      </c>
      <c r="C5689" s="170" t="s">
        <v>263</v>
      </c>
      <c r="D5689" s="170" t="s">
        <v>935</v>
      </c>
      <c r="E5689" s="170">
        <v>50000</v>
      </c>
      <c r="F5689" s="170">
        <v>1</v>
      </c>
      <c r="G5689" s="171">
        <v>6.5</v>
      </c>
      <c r="H5689" s="170" t="s">
        <v>2655</v>
      </c>
      <c r="I5689" s="171">
        <v>415</v>
      </c>
      <c r="J5689" s="169">
        <v>1</v>
      </c>
    </row>
    <row r="5690" spans="1:10" hidden="1" x14ac:dyDescent="0.25">
      <c r="A5690" s="169">
        <v>63286</v>
      </c>
      <c r="B5690" s="170" t="s">
        <v>4239</v>
      </c>
      <c r="C5690" s="170" t="s">
        <v>263</v>
      </c>
      <c r="D5690" s="170" t="s">
        <v>935</v>
      </c>
      <c r="E5690" s="170">
        <v>50000</v>
      </c>
      <c r="F5690" s="170">
        <v>1</v>
      </c>
      <c r="G5690" s="171">
        <v>6.5</v>
      </c>
      <c r="H5690" s="170" t="s">
        <v>2364</v>
      </c>
      <c r="I5690" s="171">
        <v>415</v>
      </c>
      <c r="J5690" s="169">
        <v>1</v>
      </c>
    </row>
    <row r="5691" spans="1:10" hidden="1" x14ac:dyDescent="0.25">
      <c r="A5691" s="169">
        <v>63287</v>
      </c>
      <c r="B5691" s="170" t="s">
        <v>4240</v>
      </c>
      <c r="C5691" s="170" t="s">
        <v>263</v>
      </c>
      <c r="D5691" s="170" t="s">
        <v>646</v>
      </c>
      <c r="E5691" s="170">
        <v>4260</v>
      </c>
      <c r="F5691" s="170">
        <v>2</v>
      </c>
      <c r="G5691" s="171">
        <v>5</v>
      </c>
      <c r="H5691" s="170" t="s">
        <v>222</v>
      </c>
      <c r="I5691" s="171">
        <v>30.99</v>
      </c>
      <c r="J5691" s="169">
        <v>12</v>
      </c>
    </row>
    <row r="5692" spans="1:10" hidden="1" x14ac:dyDescent="0.25">
      <c r="A5692" s="169">
        <v>63290</v>
      </c>
      <c r="B5692" s="170" t="s">
        <v>4241</v>
      </c>
      <c r="C5692" s="170" t="s">
        <v>263</v>
      </c>
      <c r="D5692" s="170" t="s">
        <v>909</v>
      </c>
      <c r="E5692" s="170">
        <v>30000</v>
      </c>
      <c r="F5692" s="170">
        <v>1</v>
      </c>
      <c r="G5692" s="171">
        <v>7</v>
      </c>
      <c r="H5692" s="170" t="s">
        <v>2655</v>
      </c>
      <c r="I5692" s="171">
        <v>250</v>
      </c>
      <c r="J5692" s="169">
        <v>1</v>
      </c>
    </row>
    <row r="5693" spans="1:10" hidden="1" x14ac:dyDescent="0.25">
      <c r="A5693" s="169">
        <v>63290</v>
      </c>
      <c r="B5693" s="170" t="s">
        <v>4241</v>
      </c>
      <c r="C5693" s="170" t="s">
        <v>263</v>
      </c>
      <c r="D5693" s="170" t="s">
        <v>909</v>
      </c>
      <c r="E5693" s="170">
        <v>30000</v>
      </c>
      <c r="F5693" s="170">
        <v>1</v>
      </c>
      <c r="G5693" s="171">
        <v>7</v>
      </c>
      <c r="H5693" s="170" t="s">
        <v>2364</v>
      </c>
      <c r="I5693" s="171">
        <v>250</v>
      </c>
      <c r="J5693" s="169">
        <v>1</v>
      </c>
    </row>
    <row r="5694" spans="1:10" hidden="1" x14ac:dyDescent="0.25">
      <c r="A5694" s="169">
        <v>63292</v>
      </c>
      <c r="B5694" s="170" t="s">
        <v>4242</v>
      </c>
      <c r="C5694" s="170" t="s">
        <v>263</v>
      </c>
      <c r="D5694" s="170" t="s">
        <v>806</v>
      </c>
      <c r="E5694" s="170">
        <v>4260</v>
      </c>
      <c r="F5694" s="170">
        <v>2</v>
      </c>
      <c r="G5694" s="171">
        <v>5</v>
      </c>
      <c r="H5694" s="170" t="s">
        <v>222</v>
      </c>
      <c r="I5694" s="171">
        <v>33.49</v>
      </c>
      <c r="J5694" s="169">
        <v>12</v>
      </c>
    </row>
    <row r="5695" spans="1:10" hidden="1" x14ac:dyDescent="0.25">
      <c r="A5695" s="169">
        <v>63299</v>
      </c>
      <c r="B5695" s="170" t="s">
        <v>4243</v>
      </c>
      <c r="C5695" s="170" t="s">
        <v>263</v>
      </c>
      <c r="D5695" s="170" t="s">
        <v>332</v>
      </c>
      <c r="E5695" s="170">
        <v>473</v>
      </c>
      <c r="F5695" s="170">
        <v>24</v>
      </c>
      <c r="G5695" s="171">
        <v>7</v>
      </c>
      <c r="H5695" s="170" t="s">
        <v>1712</v>
      </c>
      <c r="I5695" s="171">
        <v>3.99</v>
      </c>
      <c r="J5695" s="169">
        <v>1</v>
      </c>
    </row>
    <row r="5696" spans="1:10" hidden="1" x14ac:dyDescent="0.25">
      <c r="A5696" s="169">
        <v>63299</v>
      </c>
      <c r="B5696" s="170" t="s">
        <v>4243</v>
      </c>
      <c r="C5696" s="170" t="s">
        <v>263</v>
      </c>
      <c r="D5696" s="170" t="s">
        <v>332</v>
      </c>
      <c r="E5696" s="170">
        <v>473</v>
      </c>
      <c r="F5696" s="170">
        <v>24</v>
      </c>
      <c r="G5696" s="171">
        <v>7</v>
      </c>
      <c r="H5696" s="170" t="s">
        <v>1712</v>
      </c>
      <c r="I5696" s="171">
        <v>3.99</v>
      </c>
      <c r="J5696" s="169">
        <v>1</v>
      </c>
    </row>
    <row r="5697" spans="1:10" hidden="1" x14ac:dyDescent="0.25">
      <c r="A5697" s="169">
        <v>63311</v>
      </c>
      <c r="B5697" s="170" t="s">
        <v>4244</v>
      </c>
      <c r="C5697" s="170" t="s">
        <v>263</v>
      </c>
      <c r="D5697" s="170" t="s">
        <v>332</v>
      </c>
      <c r="E5697" s="170">
        <v>1420</v>
      </c>
      <c r="F5697" s="170">
        <v>6</v>
      </c>
      <c r="G5697" s="171">
        <v>6</v>
      </c>
      <c r="H5697" s="170" t="s">
        <v>20</v>
      </c>
      <c r="I5697" s="171">
        <v>12.99</v>
      </c>
      <c r="J5697" s="169">
        <v>4</v>
      </c>
    </row>
    <row r="5698" spans="1:10" hidden="1" x14ac:dyDescent="0.25">
      <c r="A5698" s="169">
        <v>63312</v>
      </c>
      <c r="B5698" s="170" t="s">
        <v>4245</v>
      </c>
      <c r="C5698" s="170" t="s">
        <v>263</v>
      </c>
      <c r="D5698" s="170" t="s">
        <v>332</v>
      </c>
      <c r="E5698" s="170">
        <v>473</v>
      </c>
      <c r="F5698" s="170">
        <v>24</v>
      </c>
      <c r="G5698" s="171">
        <v>6.6</v>
      </c>
      <c r="H5698" s="170" t="s">
        <v>22</v>
      </c>
      <c r="I5698" s="171">
        <v>3.99</v>
      </c>
      <c r="J5698" s="169">
        <v>1</v>
      </c>
    </row>
    <row r="5699" spans="1:10" hidden="1" x14ac:dyDescent="0.25">
      <c r="A5699" s="169">
        <v>63316</v>
      </c>
      <c r="B5699" s="170" t="s">
        <v>4246</v>
      </c>
      <c r="C5699" s="170" t="s">
        <v>11</v>
      </c>
      <c r="D5699" s="170" t="s">
        <v>267</v>
      </c>
      <c r="E5699" s="170">
        <v>473</v>
      </c>
      <c r="F5699" s="170">
        <v>24</v>
      </c>
      <c r="G5699" s="171">
        <v>5.2</v>
      </c>
      <c r="H5699" s="170" t="s">
        <v>4247</v>
      </c>
      <c r="I5699" s="171">
        <v>4.8899999999999997</v>
      </c>
      <c r="J5699" s="169">
        <v>1</v>
      </c>
    </row>
    <row r="5700" spans="1:10" hidden="1" x14ac:dyDescent="0.25">
      <c r="A5700" s="169">
        <v>63316</v>
      </c>
      <c r="B5700" s="170" t="s">
        <v>4246</v>
      </c>
      <c r="C5700" s="170" t="s">
        <v>11</v>
      </c>
      <c r="D5700" s="170" t="s">
        <v>267</v>
      </c>
      <c r="E5700" s="170">
        <v>473</v>
      </c>
      <c r="F5700" s="170">
        <v>24</v>
      </c>
      <c r="G5700" s="171">
        <v>5.2</v>
      </c>
      <c r="H5700" s="170" t="s">
        <v>4247</v>
      </c>
      <c r="I5700" s="171">
        <v>4.8899999999999997</v>
      </c>
      <c r="J5700" s="169">
        <v>1</v>
      </c>
    </row>
    <row r="5701" spans="1:10" hidden="1" x14ac:dyDescent="0.25">
      <c r="A5701" s="169">
        <v>63317</v>
      </c>
      <c r="B5701" s="170" t="s">
        <v>4248</v>
      </c>
      <c r="C5701" s="170" t="s">
        <v>11</v>
      </c>
      <c r="D5701" s="170" t="s">
        <v>267</v>
      </c>
      <c r="E5701" s="170">
        <v>473</v>
      </c>
      <c r="F5701" s="170">
        <v>24</v>
      </c>
      <c r="G5701" s="171">
        <v>5</v>
      </c>
      <c r="H5701" s="170" t="s">
        <v>4247</v>
      </c>
      <c r="I5701" s="171">
        <v>4.42</v>
      </c>
      <c r="J5701" s="169">
        <v>1</v>
      </c>
    </row>
    <row r="5702" spans="1:10" hidden="1" x14ac:dyDescent="0.25">
      <c r="A5702" s="169">
        <v>63317</v>
      </c>
      <c r="B5702" s="170" t="s">
        <v>4248</v>
      </c>
      <c r="C5702" s="170" t="s">
        <v>11</v>
      </c>
      <c r="D5702" s="170" t="s">
        <v>267</v>
      </c>
      <c r="E5702" s="170">
        <v>473</v>
      </c>
      <c r="F5702" s="170">
        <v>24</v>
      </c>
      <c r="G5702" s="171">
        <v>5</v>
      </c>
      <c r="H5702" s="170" t="s">
        <v>4247</v>
      </c>
      <c r="I5702" s="171">
        <v>4.42</v>
      </c>
      <c r="J5702" s="169">
        <v>1</v>
      </c>
    </row>
    <row r="5703" spans="1:10" hidden="1" x14ac:dyDescent="0.25">
      <c r="A5703" s="169">
        <v>63318</v>
      </c>
      <c r="B5703" s="170" t="s">
        <v>4249</v>
      </c>
      <c r="C5703" s="170" t="s">
        <v>11</v>
      </c>
      <c r="D5703" s="170" t="s">
        <v>267</v>
      </c>
      <c r="E5703" s="170">
        <v>473</v>
      </c>
      <c r="F5703" s="170">
        <v>24</v>
      </c>
      <c r="G5703" s="171">
        <v>4.4000000000000004</v>
      </c>
      <c r="H5703" s="170" t="s">
        <v>4247</v>
      </c>
      <c r="I5703" s="171">
        <v>4.42</v>
      </c>
      <c r="J5703" s="169">
        <v>1</v>
      </c>
    </row>
    <row r="5704" spans="1:10" hidden="1" x14ac:dyDescent="0.25">
      <c r="A5704" s="169">
        <v>63318</v>
      </c>
      <c r="B5704" s="170" t="s">
        <v>4249</v>
      </c>
      <c r="C5704" s="170" t="s">
        <v>11</v>
      </c>
      <c r="D5704" s="170" t="s">
        <v>267</v>
      </c>
      <c r="E5704" s="170">
        <v>473</v>
      </c>
      <c r="F5704" s="170">
        <v>24</v>
      </c>
      <c r="G5704" s="171">
        <v>4.4000000000000004</v>
      </c>
      <c r="H5704" s="170" t="s">
        <v>4247</v>
      </c>
      <c r="I5704" s="171">
        <v>4.42</v>
      </c>
      <c r="J5704" s="169">
        <v>1</v>
      </c>
    </row>
    <row r="5705" spans="1:10" hidden="1" x14ac:dyDescent="0.25">
      <c r="A5705" s="169">
        <v>63319</v>
      </c>
      <c r="B5705" s="170" t="s">
        <v>4250</v>
      </c>
      <c r="C5705" s="170" t="s">
        <v>263</v>
      </c>
      <c r="D5705" s="170" t="s">
        <v>332</v>
      </c>
      <c r="E5705" s="170">
        <v>473</v>
      </c>
      <c r="F5705" s="170">
        <v>24</v>
      </c>
      <c r="G5705" s="171">
        <v>7</v>
      </c>
      <c r="H5705" s="170" t="s">
        <v>20</v>
      </c>
      <c r="I5705" s="171">
        <v>4.79</v>
      </c>
      <c r="J5705" s="169">
        <v>1</v>
      </c>
    </row>
    <row r="5706" spans="1:10" hidden="1" x14ac:dyDescent="0.25">
      <c r="A5706" s="169">
        <v>63320</v>
      </c>
      <c r="B5706" s="170" t="s">
        <v>4251</v>
      </c>
      <c r="C5706" s="170" t="s">
        <v>11</v>
      </c>
      <c r="D5706" s="170" t="s">
        <v>267</v>
      </c>
      <c r="E5706" s="170">
        <v>473</v>
      </c>
      <c r="F5706" s="170">
        <v>24</v>
      </c>
      <c r="G5706" s="171">
        <v>4.8</v>
      </c>
      <c r="H5706" s="170" t="s">
        <v>4247</v>
      </c>
      <c r="I5706" s="171">
        <v>4.42</v>
      </c>
      <c r="J5706" s="169">
        <v>1</v>
      </c>
    </row>
    <row r="5707" spans="1:10" hidden="1" x14ac:dyDescent="0.25">
      <c r="A5707" s="169">
        <v>63320</v>
      </c>
      <c r="B5707" s="170" t="s">
        <v>4251</v>
      </c>
      <c r="C5707" s="170" t="s">
        <v>11</v>
      </c>
      <c r="D5707" s="170" t="s">
        <v>267</v>
      </c>
      <c r="E5707" s="170">
        <v>473</v>
      </c>
      <c r="F5707" s="170">
        <v>24</v>
      </c>
      <c r="G5707" s="171">
        <v>4.8</v>
      </c>
      <c r="H5707" s="170" t="s">
        <v>4247</v>
      </c>
      <c r="I5707" s="171">
        <v>4.42</v>
      </c>
      <c r="J5707" s="169">
        <v>1</v>
      </c>
    </row>
    <row r="5708" spans="1:10" hidden="1" x14ac:dyDescent="0.25">
      <c r="A5708" s="169">
        <v>63321</v>
      </c>
      <c r="B5708" s="170" t="s">
        <v>4252</v>
      </c>
      <c r="C5708" s="170" t="s">
        <v>263</v>
      </c>
      <c r="D5708" s="170" t="s">
        <v>332</v>
      </c>
      <c r="E5708" s="170">
        <v>4260</v>
      </c>
      <c r="F5708" s="170">
        <v>2</v>
      </c>
      <c r="G5708" s="171">
        <v>7</v>
      </c>
      <c r="H5708" s="170" t="s">
        <v>20</v>
      </c>
      <c r="I5708" s="171">
        <v>31.99</v>
      </c>
      <c r="J5708" s="169">
        <v>12</v>
      </c>
    </row>
    <row r="5709" spans="1:10" hidden="1" x14ac:dyDescent="0.25">
      <c r="A5709" s="169">
        <v>63327</v>
      </c>
      <c r="B5709" s="170" t="s">
        <v>4253</v>
      </c>
      <c r="C5709" s="170" t="s">
        <v>263</v>
      </c>
      <c r="D5709" s="170" t="s">
        <v>806</v>
      </c>
      <c r="E5709" s="170">
        <v>4260</v>
      </c>
      <c r="F5709" s="170">
        <v>2</v>
      </c>
      <c r="G5709" s="171">
        <v>5</v>
      </c>
      <c r="H5709" s="170" t="s">
        <v>177</v>
      </c>
      <c r="I5709" s="171">
        <v>33.99</v>
      </c>
      <c r="J5709" s="169">
        <v>12</v>
      </c>
    </row>
    <row r="5710" spans="1:10" hidden="1" x14ac:dyDescent="0.25">
      <c r="A5710" s="169">
        <v>63341</v>
      </c>
      <c r="B5710" s="170" t="s">
        <v>4254</v>
      </c>
      <c r="C5710" s="170" t="s">
        <v>15</v>
      </c>
      <c r="D5710" s="170" t="s">
        <v>225</v>
      </c>
      <c r="E5710" s="170">
        <v>750</v>
      </c>
      <c r="F5710" s="170">
        <v>12</v>
      </c>
      <c r="G5710" s="171">
        <v>40</v>
      </c>
      <c r="H5710" s="170" t="s">
        <v>634</v>
      </c>
      <c r="I5710" s="171">
        <v>44.99</v>
      </c>
      <c r="J5710" s="169">
        <v>1</v>
      </c>
    </row>
    <row r="5711" spans="1:10" hidden="1" x14ac:dyDescent="0.25">
      <c r="A5711" s="169">
        <v>63344</v>
      </c>
      <c r="B5711" s="170" t="s">
        <v>4255</v>
      </c>
      <c r="C5711" s="170" t="s">
        <v>15</v>
      </c>
      <c r="D5711" s="170" t="s">
        <v>213</v>
      </c>
      <c r="E5711" s="170">
        <v>750</v>
      </c>
      <c r="F5711" s="170">
        <v>6</v>
      </c>
      <c r="G5711" s="171">
        <v>40</v>
      </c>
      <c r="H5711" s="170" t="s">
        <v>222</v>
      </c>
      <c r="I5711" s="171">
        <v>89.99</v>
      </c>
      <c r="J5711" s="169">
        <v>1</v>
      </c>
    </row>
    <row r="5712" spans="1:10" hidden="1" x14ac:dyDescent="0.25">
      <c r="A5712" s="169">
        <v>63354</v>
      </c>
      <c r="B5712" s="170" t="s">
        <v>4256</v>
      </c>
      <c r="C5712" s="170" t="s">
        <v>15</v>
      </c>
      <c r="D5712" s="170" t="s">
        <v>1454</v>
      </c>
      <c r="E5712" s="170">
        <v>750</v>
      </c>
      <c r="F5712" s="170">
        <v>6</v>
      </c>
      <c r="G5712" s="171">
        <v>40</v>
      </c>
      <c r="H5712" s="170" t="s">
        <v>783</v>
      </c>
      <c r="I5712" s="171">
        <v>59.99</v>
      </c>
      <c r="J5712" s="169">
        <v>1</v>
      </c>
    </row>
    <row r="5713" spans="1:10" hidden="1" x14ac:dyDescent="0.25">
      <c r="A5713" s="169">
        <v>63357</v>
      </c>
      <c r="B5713" s="170" t="s">
        <v>4257</v>
      </c>
      <c r="C5713" s="170" t="s">
        <v>24</v>
      </c>
      <c r="D5713" s="170" t="s">
        <v>504</v>
      </c>
      <c r="E5713" s="170">
        <v>750</v>
      </c>
      <c r="F5713" s="170">
        <v>6</v>
      </c>
      <c r="G5713" s="171">
        <v>5.5</v>
      </c>
      <c r="H5713" s="170" t="s">
        <v>22</v>
      </c>
      <c r="I5713" s="171">
        <v>14.99</v>
      </c>
      <c r="J5713" s="169">
        <v>1</v>
      </c>
    </row>
    <row r="5714" spans="1:10" hidden="1" x14ac:dyDescent="0.25">
      <c r="A5714" s="169">
        <v>63358</v>
      </c>
      <c r="B5714" s="170" t="s">
        <v>4258</v>
      </c>
      <c r="C5714" s="170" t="s">
        <v>24</v>
      </c>
      <c r="D5714" s="170" t="s">
        <v>504</v>
      </c>
      <c r="E5714" s="170">
        <v>750</v>
      </c>
      <c r="F5714" s="170">
        <v>6</v>
      </c>
      <c r="G5714" s="171">
        <v>5.5</v>
      </c>
      <c r="H5714" s="170" t="s">
        <v>22</v>
      </c>
      <c r="I5714" s="171">
        <v>14.99</v>
      </c>
      <c r="J5714" s="169">
        <v>1</v>
      </c>
    </row>
    <row r="5715" spans="1:10" hidden="1" x14ac:dyDescent="0.25">
      <c r="A5715" s="169">
        <v>63360</v>
      </c>
      <c r="B5715" s="170" t="s">
        <v>4259</v>
      </c>
      <c r="C5715" s="170" t="s">
        <v>15</v>
      </c>
      <c r="D5715" s="170" t="s">
        <v>213</v>
      </c>
      <c r="E5715" s="170">
        <v>375</v>
      </c>
      <c r="F5715" s="170">
        <v>12</v>
      </c>
      <c r="G5715" s="171">
        <v>40</v>
      </c>
      <c r="H5715" s="170" t="s">
        <v>222</v>
      </c>
      <c r="I5715" s="171">
        <v>33.99</v>
      </c>
      <c r="J5715" s="169">
        <v>1</v>
      </c>
    </row>
    <row r="5716" spans="1:10" hidden="1" x14ac:dyDescent="0.25">
      <c r="A5716" s="169">
        <v>63361</v>
      </c>
      <c r="B5716" s="170" t="s">
        <v>1387</v>
      </c>
      <c r="C5716" s="170" t="s">
        <v>15</v>
      </c>
      <c r="D5716" s="170" t="s">
        <v>1388</v>
      </c>
      <c r="E5716" s="170">
        <v>750</v>
      </c>
      <c r="F5716" s="170">
        <v>12</v>
      </c>
      <c r="G5716" s="171">
        <v>40</v>
      </c>
      <c r="H5716" s="170" t="s">
        <v>17</v>
      </c>
      <c r="I5716" s="171">
        <v>69.989999999999995</v>
      </c>
      <c r="J5716" s="169">
        <v>1</v>
      </c>
    </row>
    <row r="5717" spans="1:10" hidden="1" x14ac:dyDescent="0.25">
      <c r="A5717" s="169">
        <v>63370</v>
      </c>
      <c r="B5717" s="170" t="s">
        <v>4260</v>
      </c>
      <c r="C5717" s="170" t="s">
        <v>15</v>
      </c>
      <c r="D5717" s="170" t="s">
        <v>1522</v>
      </c>
      <c r="E5717" s="170">
        <v>750</v>
      </c>
      <c r="F5717" s="170">
        <v>6</v>
      </c>
      <c r="G5717" s="171">
        <v>40</v>
      </c>
      <c r="H5717" s="170" t="s">
        <v>29</v>
      </c>
      <c r="I5717" s="171">
        <v>89.99</v>
      </c>
      <c r="J5717" s="169">
        <v>1</v>
      </c>
    </row>
    <row r="5718" spans="1:10" hidden="1" x14ac:dyDescent="0.25">
      <c r="A5718" s="169">
        <v>63376</v>
      </c>
      <c r="B5718" s="170" t="s">
        <v>4261</v>
      </c>
      <c r="C5718" s="170" t="s">
        <v>263</v>
      </c>
      <c r="D5718" s="170" t="s">
        <v>264</v>
      </c>
      <c r="E5718" s="170">
        <v>473</v>
      </c>
      <c r="F5718" s="170">
        <v>24</v>
      </c>
      <c r="G5718" s="171">
        <v>6.9</v>
      </c>
      <c r="H5718" s="170" t="s">
        <v>105</v>
      </c>
      <c r="I5718" s="171">
        <v>4.29</v>
      </c>
      <c r="J5718" s="169">
        <v>1</v>
      </c>
    </row>
    <row r="5719" spans="1:10" hidden="1" x14ac:dyDescent="0.25">
      <c r="A5719" s="169">
        <v>63376</v>
      </c>
      <c r="B5719" s="170" t="s">
        <v>4261</v>
      </c>
      <c r="C5719" s="170" t="s">
        <v>263</v>
      </c>
      <c r="D5719" s="170" t="s">
        <v>264</v>
      </c>
      <c r="E5719" s="170">
        <v>473</v>
      </c>
      <c r="F5719" s="170">
        <v>24</v>
      </c>
      <c r="G5719" s="171">
        <v>6.9</v>
      </c>
      <c r="H5719" s="170" t="s">
        <v>105</v>
      </c>
      <c r="I5719" s="171">
        <v>4.29</v>
      </c>
      <c r="J5719" s="169">
        <v>1</v>
      </c>
    </row>
    <row r="5720" spans="1:10" hidden="1" x14ac:dyDescent="0.25">
      <c r="A5720" s="169">
        <v>63378</v>
      </c>
      <c r="B5720" s="170" t="s">
        <v>4262</v>
      </c>
      <c r="C5720" s="170" t="s">
        <v>11</v>
      </c>
      <c r="D5720" s="170" t="s">
        <v>303</v>
      </c>
      <c r="E5720" s="170">
        <v>473</v>
      </c>
      <c r="F5720" s="170">
        <v>24</v>
      </c>
      <c r="G5720" s="171">
        <v>6</v>
      </c>
      <c r="H5720" s="170" t="s">
        <v>13</v>
      </c>
      <c r="I5720" s="171">
        <v>3.19</v>
      </c>
      <c r="J5720" s="169">
        <v>1</v>
      </c>
    </row>
    <row r="5721" spans="1:10" hidden="1" x14ac:dyDescent="0.25">
      <c r="A5721" s="169">
        <v>63378</v>
      </c>
      <c r="B5721" s="170" t="s">
        <v>4262</v>
      </c>
      <c r="C5721" s="170" t="s">
        <v>11</v>
      </c>
      <c r="D5721" s="170" t="s">
        <v>303</v>
      </c>
      <c r="E5721" s="170">
        <v>473</v>
      </c>
      <c r="F5721" s="170">
        <v>24</v>
      </c>
      <c r="G5721" s="171">
        <v>6</v>
      </c>
      <c r="H5721" s="170" t="s">
        <v>13</v>
      </c>
      <c r="I5721" s="171">
        <v>3.19</v>
      </c>
      <c r="J5721" s="169">
        <v>1</v>
      </c>
    </row>
    <row r="5722" spans="1:10" hidden="1" x14ac:dyDescent="0.25">
      <c r="A5722" s="169">
        <v>63383</v>
      </c>
      <c r="B5722" s="170" t="s">
        <v>4263</v>
      </c>
      <c r="C5722" s="170" t="s">
        <v>11</v>
      </c>
      <c r="D5722" s="170" t="s">
        <v>303</v>
      </c>
      <c r="E5722" s="170">
        <v>473</v>
      </c>
      <c r="F5722" s="170">
        <v>24</v>
      </c>
      <c r="G5722" s="171">
        <v>6</v>
      </c>
      <c r="H5722" s="170" t="s">
        <v>1662</v>
      </c>
      <c r="I5722" s="171">
        <v>4.49</v>
      </c>
      <c r="J5722" s="169">
        <v>1</v>
      </c>
    </row>
    <row r="5723" spans="1:10" hidden="1" x14ac:dyDescent="0.25">
      <c r="A5723" s="169">
        <v>63383</v>
      </c>
      <c r="B5723" s="170" t="s">
        <v>4263</v>
      </c>
      <c r="C5723" s="170" t="s">
        <v>11</v>
      </c>
      <c r="D5723" s="170" t="s">
        <v>303</v>
      </c>
      <c r="E5723" s="170">
        <v>473</v>
      </c>
      <c r="F5723" s="170">
        <v>24</v>
      </c>
      <c r="G5723" s="171">
        <v>6</v>
      </c>
      <c r="H5723" s="170" t="s">
        <v>1662</v>
      </c>
      <c r="I5723" s="171">
        <v>4.49</v>
      </c>
      <c r="J5723" s="169">
        <v>1</v>
      </c>
    </row>
    <row r="5724" spans="1:10" hidden="1" x14ac:dyDescent="0.25">
      <c r="A5724" s="169">
        <v>63387</v>
      </c>
      <c r="B5724" s="170" t="s">
        <v>4264</v>
      </c>
      <c r="C5724" s="170" t="s">
        <v>24</v>
      </c>
      <c r="D5724" s="170" t="s">
        <v>68</v>
      </c>
      <c r="E5724" s="170">
        <v>750</v>
      </c>
      <c r="F5724" s="170">
        <v>12</v>
      </c>
      <c r="G5724" s="171">
        <v>13.5</v>
      </c>
      <c r="H5724" s="170" t="s">
        <v>22</v>
      </c>
      <c r="I5724" s="171">
        <v>18.95</v>
      </c>
      <c r="J5724" s="169">
        <v>1</v>
      </c>
    </row>
    <row r="5725" spans="1:10" hidden="1" x14ac:dyDescent="0.25">
      <c r="A5725" s="169">
        <v>63388</v>
      </c>
      <c r="B5725" s="170" t="s">
        <v>4265</v>
      </c>
      <c r="C5725" s="170" t="s">
        <v>11</v>
      </c>
      <c r="D5725" s="170" t="s">
        <v>267</v>
      </c>
      <c r="E5725" s="170">
        <v>473</v>
      </c>
      <c r="F5725" s="170">
        <v>24</v>
      </c>
      <c r="G5725" s="171">
        <v>4.5999999999999996</v>
      </c>
      <c r="H5725" s="170" t="s">
        <v>2190</v>
      </c>
      <c r="I5725" s="171">
        <v>4.25</v>
      </c>
      <c r="J5725" s="169">
        <v>1</v>
      </c>
    </row>
    <row r="5726" spans="1:10" hidden="1" x14ac:dyDescent="0.25">
      <c r="A5726" s="169">
        <v>63388</v>
      </c>
      <c r="B5726" s="170" t="s">
        <v>4265</v>
      </c>
      <c r="C5726" s="170" t="s">
        <v>11</v>
      </c>
      <c r="D5726" s="170" t="s">
        <v>267</v>
      </c>
      <c r="E5726" s="170">
        <v>473</v>
      </c>
      <c r="F5726" s="170">
        <v>24</v>
      </c>
      <c r="G5726" s="171">
        <v>4.5999999999999996</v>
      </c>
      <c r="H5726" s="170" t="s">
        <v>2190</v>
      </c>
      <c r="I5726" s="171">
        <v>4.25</v>
      </c>
      <c r="J5726" s="169">
        <v>1</v>
      </c>
    </row>
    <row r="5727" spans="1:10" hidden="1" x14ac:dyDescent="0.25">
      <c r="A5727" s="169">
        <v>63392</v>
      </c>
      <c r="B5727" s="170" t="s">
        <v>4266</v>
      </c>
      <c r="C5727" s="170" t="s">
        <v>11</v>
      </c>
      <c r="D5727" s="170" t="s">
        <v>303</v>
      </c>
      <c r="E5727" s="170">
        <v>473</v>
      </c>
      <c r="F5727" s="170">
        <v>24</v>
      </c>
      <c r="G5727" s="171">
        <v>6.5</v>
      </c>
      <c r="H5727" s="170" t="s">
        <v>2190</v>
      </c>
      <c r="I5727" s="171">
        <v>4.6500000000000004</v>
      </c>
      <c r="J5727" s="169">
        <v>1</v>
      </c>
    </row>
    <row r="5728" spans="1:10" hidden="1" x14ac:dyDescent="0.25">
      <c r="A5728" s="169">
        <v>63392</v>
      </c>
      <c r="B5728" s="170" t="s">
        <v>4266</v>
      </c>
      <c r="C5728" s="170" t="s">
        <v>11</v>
      </c>
      <c r="D5728" s="170" t="s">
        <v>303</v>
      </c>
      <c r="E5728" s="170">
        <v>473</v>
      </c>
      <c r="F5728" s="170">
        <v>24</v>
      </c>
      <c r="G5728" s="171">
        <v>6.5</v>
      </c>
      <c r="H5728" s="170" t="s">
        <v>2190</v>
      </c>
      <c r="I5728" s="171">
        <v>4.6500000000000004</v>
      </c>
      <c r="J5728" s="169">
        <v>1</v>
      </c>
    </row>
    <row r="5729" spans="1:10" hidden="1" x14ac:dyDescent="0.25">
      <c r="A5729" s="169">
        <v>63394</v>
      </c>
      <c r="B5729" s="170" t="s">
        <v>4267</v>
      </c>
      <c r="C5729" s="170" t="s">
        <v>24</v>
      </c>
      <c r="D5729" s="170" t="s">
        <v>34</v>
      </c>
      <c r="E5729" s="170">
        <v>750</v>
      </c>
      <c r="F5729" s="170">
        <v>12</v>
      </c>
      <c r="G5729" s="171">
        <v>13</v>
      </c>
      <c r="H5729" s="170" t="s">
        <v>22</v>
      </c>
      <c r="I5729" s="171">
        <v>19.489999999999998</v>
      </c>
      <c r="J5729" s="169">
        <v>1</v>
      </c>
    </row>
    <row r="5730" spans="1:10" hidden="1" x14ac:dyDescent="0.25">
      <c r="A5730" s="169">
        <v>63400</v>
      </c>
      <c r="B5730" s="170" t="s">
        <v>4268</v>
      </c>
      <c r="C5730" s="170" t="s">
        <v>11</v>
      </c>
      <c r="D5730" s="170" t="s">
        <v>267</v>
      </c>
      <c r="E5730" s="170">
        <v>473</v>
      </c>
      <c r="F5730" s="170">
        <v>24</v>
      </c>
      <c r="G5730" s="171">
        <v>4.5</v>
      </c>
      <c r="H5730" s="170" t="s">
        <v>2190</v>
      </c>
      <c r="I5730" s="171">
        <v>4.75</v>
      </c>
      <c r="J5730" s="169">
        <v>1</v>
      </c>
    </row>
    <row r="5731" spans="1:10" hidden="1" x14ac:dyDescent="0.25">
      <c r="A5731" s="169">
        <v>63400</v>
      </c>
      <c r="B5731" s="170" t="s">
        <v>4268</v>
      </c>
      <c r="C5731" s="170" t="s">
        <v>11</v>
      </c>
      <c r="D5731" s="170" t="s">
        <v>267</v>
      </c>
      <c r="E5731" s="170">
        <v>473</v>
      </c>
      <c r="F5731" s="170">
        <v>24</v>
      </c>
      <c r="G5731" s="171">
        <v>4.5</v>
      </c>
      <c r="H5731" s="170" t="s">
        <v>2190</v>
      </c>
      <c r="I5731" s="171">
        <v>4.75</v>
      </c>
      <c r="J5731" s="169">
        <v>1</v>
      </c>
    </row>
    <row r="5732" spans="1:10" hidden="1" x14ac:dyDescent="0.25">
      <c r="A5732" s="169">
        <v>63402</v>
      </c>
      <c r="B5732" s="170" t="s">
        <v>4269</v>
      </c>
      <c r="C5732" s="170" t="s">
        <v>24</v>
      </c>
      <c r="D5732" s="170" t="s">
        <v>575</v>
      </c>
      <c r="E5732" s="170">
        <v>1500</v>
      </c>
      <c r="F5732" s="170">
        <v>6</v>
      </c>
      <c r="G5732" s="171">
        <v>6.5</v>
      </c>
      <c r="H5732" s="170" t="s">
        <v>100</v>
      </c>
      <c r="I5732" s="171">
        <v>16.989999999999998</v>
      </c>
      <c r="J5732" s="169">
        <v>1</v>
      </c>
    </row>
    <row r="5733" spans="1:10" hidden="1" x14ac:dyDescent="0.25">
      <c r="A5733" s="169">
        <v>63416</v>
      </c>
      <c r="B5733" s="170" t="s">
        <v>4270</v>
      </c>
      <c r="C5733" s="170" t="s">
        <v>11</v>
      </c>
      <c r="D5733" s="170" t="s">
        <v>303</v>
      </c>
      <c r="E5733" s="170">
        <v>473</v>
      </c>
      <c r="F5733" s="170">
        <v>24</v>
      </c>
      <c r="G5733" s="171">
        <v>7.5</v>
      </c>
      <c r="H5733" s="170" t="s">
        <v>1391</v>
      </c>
      <c r="I5733" s="171">
        <v>4.49</v>
      </c>
      <c r="J5733" s="169">
        <v>1</v>
      </c>
    </row>
    <row r="5734" spans="1:10" hidden="1" x14ac:dyDescent="0.25">
      <c r="A5734" s="169">
        <v>63416</v>
      </c>
      <c r="B5734" s="170" t="s">
        <v>4270</v>
      </c>
      <c r="C5734" s="170" t="s">
        <v>11</v>
      </c>
      <c r="D5734" s="170" t="s">
        <v>303</v>
      </c>
      <c r="E5734" s="170">
        <v>473</v>
      </c>
      <c r="F5734" s="170">
        <v>24</v>
      </c>
      <c r="G5734" s="171">
        <v>7.5</v>
      </c>
      <c r="H5734" s="170" t="s">
        <v>1391</v>
      </c>
      <c r="I5734" s="171">
        <v>4.49</v>
      </c>
      <c r="J5734" s="169">
        <v>1</v>
      </c>
    </row>
    <row r="5735" spans="1:10" hidden="1" x14ac:dyDescent="0.25">
      <c r="A5735" s="169">
        <v>63420</v>
      </c>
      <c r="B5735" s="170" t="s">
        <v>4271</v>
      </c>
      <c r="C5735" s="170" t="s">
        <v>11</v>
      </c>
      <c r="D5735" s="170" t="s">
        <v>12</v>
      </c>
      <c r="E5735" s="170">
        <v>473</v>
      </c>
      <c r="F5735" s="170">
        <v>24</v>
      </c>
      <c r="G5735" s="171">
        <v>5</v>
      </c>
      <c r="H5735" s="170" t="s">
        <v>1457</v>
      </c>
      <c r="I5735" s="171">
        <v>3.99</v>
      </c>
      <c r="J5735" s="169">
        <v>1</v>
      </c>
    </row>
    <row r="5736" spans="1:10" hidden="1" x14ac:dyDescent="0.25">
      <c r="A5736" s="169">
        <v>63420</v>
      </c>
      <c r="B5736" s="170" t="s">
        <v>4271</v>
      </c>
      <c r="C5736" s="170" t="s">
        <v>11</v>
      </c>
      <c r="D5736" s="170" t="s">
        <v>12</v>
      </c>
      <c r="E5736" s="170">
        <v>473</v>
      </c>
      <c r="F5736" s="170">
        <v>24</v>
      </c>
      <c r="G5736" s="171">
        <v>5</v>
      </c>
      <c r="H5736" s="170" t="s">
        <v>1457</v>
      </c>
      <c r="I5736" s="171">
        <v>3.99</v>
      </c>
      <c r="J5736" s="169">
        <v>1</v>
      </c>
    </row>
    <row r="5737" spans="1:10" hidden="1" x14ac:dyDescent="0.25">
      <c r="A5737" s="169">
        <v>63431</v>
      </c>
      <c r="B5737" s="170" t="s">
        <v>4272</v>
      </c>
      <c r="C5737" s="170" t="s">
        <v>11</v>
      </c>
      <c r="D5737" s="170" t="s">
        <v>12</v>
      </c>
      <c r="E5737" s="170">
        <v>473</v>
      </c>
      <c r="F5737" s="170">
        <v>24</v>
      </c>
      <c r="G5737" s="171">
        <v>5</v>
      </c>
      <c r="H5737" s="170" t="s">
        <v>982</v>
      </c>
      <c r="I5737" s="171">
        <v>3.99</v>
      </c>
      <c r="J5737" s="169">
        <v>1</v>
      </c>
    </row>
    <row r="5738" spans="1:10" hidden="1" x14ac:dyDescent="0.25">
      <c r="A5738" s="169">
        <v>63431</v>
      </c>
      <c r="B5738" s="170" t="s">
        <v>4272</v>
      </c>
      <c r="C5738" s="170" t="s">
        <v>11</v>
      </c>
      <c r="D5738" s="170" t="s">
        <v>12</v>
      </c>
      <c r="E5738" s="170">
        <v>473</v>
      </c>
      <c r="F5738" s="170">
        <v>24</v>
      </c>
      <c r="G5738" s="171">
        <v>5</v>
      </c>
      <c r="H5738" s="170" t="s">
        <v>982</v>
      </c>
      <c r="I5738" s="171">
        <v>3.99</v>
      </c>
      <c r="J5738" s="169">
        <v>1</v>
      </c>
    </row>
    <row r="5739" spans="1:10" hidden="1" x14ac:dyDescent="0.25">
      <c r="A5739" s="169">
        <v>63434</v>
      </c>
      <c r="B5739" s="170" t="s">
        <v>4273</v>
      </c>
      <c r="C5739" s="170" t="s">
        <v>263</v>
      </c>
      <c r="D5739" s="170" t="s">
        <v>806</v>
      </c>
      <c r="E5739" s="170">
        <v>2130</v>
      </c>
      <c r="F5739" s="170">
        <v>4</v>
      </c>
      <c r="G5739" s="171">
        <v>5</v>
      </c>
      <c r="H5739" s="170" t="s">
        <v>177</v>
      </c>
      <c r="I5739" s="171">
        <v>18.989999999999998</v>
      </c>
      <c r="J5739" s="169">
        <v>6</v>
      </c>
    </row>
    <row r="5740" spans="1:10" hidden="1" x14ac:dyDescent="0.25">
      <c r="A5740" s="169">
        <v>63435</v>
      </c>
      <c r="B5740" s="170" t="s">
        <v>4274</v>
      </c>
      <c r="C5740" s="170" t="s">
        <v>263</v>
      </c>
      <c r="D5740" s="170" t="s">
        <v>806</v>
      </c>
      <c r="E5740" s="170">
        <v>473</v>
      </c>
      <c r="F5740" s="170">
        <v>24</v>
      </c>
      <c r="G5740" s="171">
        <v>7</v>
      </c>
      <c r="H5740" s="170" t="s">
        <v>177</v>
      </c>
      <c r="I5740" s="171">
        <v>4.29</v>
      </c>
      <c r="J5740" s="169">
        <v>1</v>
      </c>
    </row>
    <row r="5741" spans="1:10" hidden="1" x14ac:dyDescent="0.25">
      <c r="A5741" s="169">
        <v>63438</v>
      </c>
      <c r="B5741" s="170" t="s">
        <v>4275</v>
      </c>
      <c r="C5741" s="170" t="s">
        <v>15</v>
      </c>
      <c r="D5741" s="170" t="s">
        <v>252</v>
      </c>
      <c r="E5741" s="170">
        <v>375</v>
      </c>
      <c r="F5741" s="170">
        <v>12</v>
      </c>
      <c r="G5741" s="171">
        <v>20.100000000000001</v>
      </c>
      <c r="H5741" s="170" t="s">
        <v>20</v>
      </c>
      <c r="I5741" s="171">
        <v>20.49</v>
      </c>
      <c r="J5741" s="169">
        <v>1</v>
      </c>
    </row>
    <row r="5742" spans="1:10" hidden="1" x14ac:dyDescent="0.25">
      <c r="A5742" s="169">
        <v>63442</v>
      </c>
      <c r="B5742" s="170" t="s">
        <v>4276</v>
      </c>
      <c r="C5742" s="170" t="s">
        <v>15</v>
      </c>
      <c r="D5742" s="170" t="s">
        <v>16</v>
      </c>
      <c r="E5742" s="170">
        <v>375</v>
      </c>
      <c r="F5742" s="170">
        <v>12</v>
      </c>
      <c r="G5742" s="171">
        <v>23</v>
      </c>
      <c r="H5742" s="170" t="s">
        <v>20</v>
      </c>
      <c r="I5742" s="171">
        <v>20.49</v>
      </c>
      <c r="J5742" s="169">
        <v>1</v>
      </c>
    </row>
    <row r="5743" spans="1:10" hidden="1" x14ac:dyDescent="0.25">
      <c r="A5743" s="169">
        <v>63444</v>
      </c>
      <c r="B5743" s="170" t="s">
        <v>4277</v>
      </c>
      <c r="C5743" s="170" t="s">
        <v>15</v>
      </c>
      <c r="D5743" s="170" t="s">
        <v>845</v>
      </c>
      <c r="E5743" s="170">
        <v>375</v>
      </c>
      <c r="F5743" s="170">
        <v>12</v>
      </c>
      <c r="G5743" s="171">
        <v>37.5</v>
      </c>
      <c r="H5743" s="170" t="s">
        <v>20</v>
      </c>
      <c r="I5743" s="171">
        <v>20.49</v>
      </c>
      <c r="J5743" s="169">
        <v>1</v>
      </c>
    </row>
    <row r="5744" spans="1:10" hidden="1" x14ac:dyDescent="0.25">
      <c r="A5744" s="169">
        <v>63446</v>
      </c>
      <c r="B5744" s="170" t="s">
        <v>4278</v>
      </c>
      <c r="C5744" s="170" t="s">
        <v>15</v>
      </c>
      <c r="D5744" s="170" t="s">
        <v>78</v>
      </c>
      <c r="E5744" s="170">
        <v>750</v>
      </c>
      <c r="F5744" s="170">
        <v>12</v>
      </c>
      <c r="G5744" s="171">
        <v>40</v>
      </c>
      <c r="H5744" s="170" t="s">
        <v>47</v>
      </c>
      <c r="I5744" s="171">
        <v>30.49</v>
      </c>
      <c r="J5744" s="169">
        <v>1</v>
      </c>
    </row>
    <row r="5745" spans="1:10" hidden="1" x14ac:dyDescent="0.25">
      <c r="A5745" s="169">
        <v>63448</v>
      </c>
      <c r="B5745" s="170" t="s">
        <v>4279</v>
      </c>
      <c r="C5745" s="170" t="s">
        <v>24</v>
      </c>
      <c r="D5745" s="170" t="s">
        <v>598</v>
      </c>
      <c r="E5745" s="170">
        <v>750</v>
      </c>
      <c r="F5745" s="170">
        <v>12</v>
      </c>
      <c r="G5745" s="171">
        <v>6</v>
      </c>
      <c r="H5745" s="170" t="s">
        <v>1214</v>
      </c>
      <c r="I5745" s="171">
        <v>16.989999999999998</v>
      </c>
      <c r="J5745" s="169">
        <v>1</v>
      </c>
    </row>
    <row r="5746" spans="1:10" hidden="1" x14ac:dyDescent="0.25">
      <c r="A5746" s="169">
        <v>63450</v>
      </c>
      <c r="B5746" s="170" t="s">
        <v>4280</v>
      </c>
      <c r="C5746" s="170" t="s">
        <v>24</v>
      </c>
      <c r="D5746" s="170" t="s">
        <v>25</v>
      </c>
      <c r="E5746" s="170">
        <v>750</v>
      </c>
      <c r="F5746" s="170">
        <v>12</v>
      </c>
      <c r="G5746" s="171">
        <v>12</v>
      </c>
      <c r="H5746" s="170" t="s">
        <v>218</v>
      </c>
      <c r="I5746" s="171">
        <v>24.99</v>
      </c>
      <c r="J5746" s="169">
        <v>1</v>
      </c>
    </row>
    <row r="5747" spans="1:10" hidden="1" x14ac:dyDescent="0.25">
      <c r="A5747" s="169">
        <v>63451</v>
      </c>
      <c r="B5747" s="170" t="s">
        <v>4281</v>
      </c>
      <c r="C5747" s="170" t="s">
        <v>11</v>
      </c>
      <c r="D5747" s="170" t="s">
        <v>211</v>
      </c>
      <c r="E5747" s="170">
        <v>2840</v>
      </c>
      <c r="F5747" s="170">
        <v>3</v>
      </c>
      <c r="G5747" s="171">
        <v>4</v>
      </c>
      <c r="H5747" s="170" t="s">
        <v>1623</v>
      </c>
      <c r="I5747" s="171">
        <v>17.489999999999998</v>
      </c>
      <c r="J5747" s="169">
        <v>8</v>
      </c>
    </row>
    <row r="5748" spans="1:10" hidden="1" x14ac:dyDescent="0.25">
      <c r="A5748" s="169">
        <v>63451</v>
      </c>
      <c r="B5748" s="170" t="s">
        <v>4281</v>
      </c>
      <c r="C5748" s="170" t="s">
        <v>11</v>
      </c>
      <c r="D5748" s="170" t="s">
        <v>211</v>
      </c>
      <c r="E5748" s="170">
        <v>2840</v>
      </c>
      <c r="F5748" s="170">
        <v>3</v>
      </c>
      <c r="G5748" s="171">
        <v>4</v>
      </c>
      <c r="H5748" s="170" t="s">
        <v>1623</v>
      </c>
      <c r="I5748" s="171">
        <v>17.489999999999998</v>
      </c>
      <c r="J5748" s="169">
        <v>8</v>
      </c>
    </row>
    <row r="5749" spans="1:10" hidden="1" x14ac:dyDescent="0.25">
      <c r="A5749" s="169">
        <v>63452</v>
      </c>
      <c r="B5749" s="170" t="s">
        <v>4282</v>
      </c>
      <c r="C5749" s="170" t="s">
        <v>11</v>
      </c>
      <c r="D5749" s="170" t="s">
        <v>12</v>
      </c>
      <c r="E5749" s="170">
        <v>5325</v>
      </c>
      <c r="F5749" s="170">
        <v>1</v>
      </c>
      <c r="G5749" s="171">
        <v>4</v>
      </c>
      <c r="H5749" s="170" t="s">
        <v>1623</v>
      </c>
      <c r="I5749" s="171">
        <v>31.99</v>
      </c>
      <c r="J5749" s="169">
        <v>15</v>
      </c>
    </row>
    <row r="5750" spans="1:10" hidden="1" x14ac:dyDescent="0.25">
      <c r="A5750" s="169">
        <v>63452</v>
      </c>
      <c r="B5750" s="170" t="s">
        <v>4282</v>
      </c>
      <c r="C5750" s="170" t="s">
        <v>11</v>
      </c>
      <c r="D5750" s="170" t="s">
        <v>12</v>
      </c>
      <c r="E5750" s="170">
        <v>5325</v>
      </c>
      <c r="F5750" s="170">
        <v>1</v>
      </c>
      <c r="G5750" s="171">
        <v>4</v>
      </c>
      <c r="H5750" s="170" t="s">
        <v>1623</v>
      </c>
      <c r="I5750" s="171">
        <v>31.99</v>
      </c>
      <c r="J5750" s="169">
        <v>15</v>
      </c>
    </row>
    <row r="5751" spans="1:10" hidden="1" x14ac:dyDescent="0.25">
      <c r="A5751" s="169">
        <v>63454</v>
      </c>
      <c r="B5751" s="170" t="s">
        <v>4283</v>
      </c>
      <c r="C5751" s="170" t="s">
        <v>11</v>
      </c>
      <c r="D5751" s="170" t="s">
        <v>12</v>
      </c>
      <c r="E5751" s="170">
        <v>8520</v>
      </c>
      <c r="F5751" s="170">
        <v>1</v>
      </c>
      <c r="G5751" s="171">
        <v>4</v>
      </c>
      <c r="H5751" s="170" t="s">
        <v>1623</v>
      </c>
      <c r="I5751" s="171">
        <v>48.99</v>
      </c>
      <c r="J5751" s="169">
        <v>24</v>
      </c>
    </row>
    <row r="5752" spans="1:10" hidden="1" x14ac:dyDescent="0.25">
      <c r="A5752" s="169">
        <v>63454</v>
      </c>
      <c r="B5752" s="170" t="s">
        <v>4283</v>
      </c>
      <c r="C5752" s="170" t="s">
        <v>11</v>
      </c>
      <c r="D5752" s="170" t="s">
        <v>12</v>
      </c>
      <c r="E5752" s="170">
        <v>8520</v>
      </c>
      <c r="F5752" s="170">
        <v>1</v>
      </c>
      <c r="G5752" s="171">
        <v>4</v>
      </c>
      <c r="H5752" s="170" t="s">
        <v>1623</v>
      </c>
      <c r="I5752" s="171">
        <v>48.99</v>
      </c>
      <c r="J5752" s="169">
        <v>24</v>
      </c>
    </row>
    <row r="5753" spans="1:10" hidden="1" x14ac:dyDescent="0.25">
      <c r="A5753" s="169">
        <v>63456</v>
      </c>
      <c r="B5753" s="170" t="s">
        <v>4284</v>
      </c>
      <c r="C5753" s="170" t="s">
        <v>24</v>
      </c>
      <c r="D5753" s="170" t="s">
        <v>166</v>
      </c>
      <c r="E5753" s="170">
        <v>750</v>
      </c>
      <c r="F5753" s="170">
        <v>12</v>
      </c>
      <c r="G5753" s="171">
        <v>11.5</v>
      </c>
      <c r="H5753" s="170" t="s">
        <v>22</v>
      </c>
      <c r="I5753" s="171">
        <v>12.99</v>
      </c>
      <c r="J5753" s="169">
        <v>1</v>
      </c>
    </row>
    <row r="5754" spans="1:10" hidden="1" x14ac:dyDescent="0.25">
      <c r="A5754" s="169">
        <v>63457</v>
      </c>
      <c r="B5754" s="170" t="s">
        <v>4285</v>
      </c>
      <c r="C5754" s="170" t="s">
        <v>24</v>
      </c>
      <c r="D5754" s="170" t="s">
        <v>66</v>
      </c>
      <c r="E5754" s="170">
        <v>750</v>
      </c>
      <c r="F5754" s="170">
        <v>12</v>
      </c>
      <c r="G5754" s="171">
        <v>13</v>
      </c>
      <c r="H5754" s="170" t="s">
        <v>1214</v>
      </c>
      <c r="I5754" s="171">
        <v>12.99</v>
      </c>
      <c r="J5754" s="169">
        <v>1</v>
      </c>
    </row>
    <row r="5755" spans="1:10" hidden="1" x14ac:dyDescent="0.25">
      <c r="A5755" s="169">
        <v>63458</v>
      </c>
      <c r="B5755" s="170" t="s">
        <v>4286</v>
      </c>
      <c r="C5755" s="170" t="s">
        <v>263</v>
      </c>
      <c r="D5755" s="170" t="s">
        <v>332</v>
      </c>
      <c r="E5755" s="170">
        <v>1420</v>
      </c>
      <c r="F5755" s="170">
        <v>6</v>
      </c>
      <c r="G5755" s="171">
        <v>5</v>
      </c>
      <c r="H5755" s="170" t="s">
        <v>17</v>
      </c>
      <c r="I5755" s="171">
        <v>12.99</v>
      </c>
      <c r="J5755" s="169">
        <v>4</v>
      </c>
    </row>
    <row r="5756" spans="1:10" hidden="1" x14ac:dyDescent="0.25">
      <c r="A5756" s="169">
        <v>63459</v>
      </c>
      <c r="B5756" s="170" t="s">
        <v>4287</v>
      </c>
      <c r="C5756" s="170" t="s">
        <v>263</v>
      </c>
      <c r="D5756" s="170" t="s">
        <v>1938</v>
      </c>
      <c r="E5756" s="170">
        <v>4260</v>
      </c>
      <c r="F5756" s="170">
        <v>2</v>
      </c>
      <c r="G5756" s="171">
        <v>7</v>
      </c>
      <c r="H5756" s="170" t="s">
        <v>105</v>
      </c>
      <c r="I5756" s="171">
        <v>32.979999999999997</v>
      </c>
      <c r="J5756" s="169">
        <v>12</v>
      </c>
    </row>
    <row r="5757" spans="1:10" hidden="1" x14ac:dyDescent="0.25">
      <c r="A5757" s="169">
        <v>63459</v>
      </c>
      <c r="B5757" s="170" t="s">
        <v>4287</v>
      </c>
      <c r="C5757" s="170" t="s">
        <v>263</v>
      </c>
      <c r="D5757" s="170" t="s">
        <v>1938</v>
      </c>
      <c r="E5757" s="170">
        <v>4260</v>
      </c>
      <c r="F5757" s="170">
        <v>2</v>
      </c>
      <c r="G5757" s="171">
        <v>7</v>
      </c>
      <c r="H5757" s="170" t="s">
        <v>105</v>
      </c>
      <c r="I5757" s="171">
        <v>32.979999999999997</v>
      </c>
      <c r="J5757" s="169">
        <v>12</v>
      </c>
    </row>
    <row r="5758" spans="1:10" hidden="1" x14ac:dyDescent="0.25">
      <c r="A5758" s="169">
        <v>63460</v>
      </c>
      <c r="B5758" s="170" t="s">
        <v>4288</v>
      </c>
      <c r="C5758" s="170" t="s">
        <v>263</v>
      </c>
      <c r="D5758" s="170" t="s">
        <v>909</v>
      </c>
      <c r="E5758" s="170">
        <v>3784</v>
      </c>
      <c r="F5758" s="170">
        <v>3</v>
      </c>
      <c r="G5758" s="171">
        <v>4.5</v>
      </c>
      <c r="H5758" s="170" t="s">
        <v>54</v>
      </c>
      <c r="I5758" s="171">
        <v>33.590000000000003</v>
      </c>
      <c r="J5758" s="169">
        <v>8</v>
      </c>
    </row>
    <row r="5759" spans="1:10" hidden="1" x14ac:dyDescent="0.25">
      <c r="A5759" s="169">
        <v>63460</v>
      </c>
      <c r="B5759" s="170" t="s">
        <v>4288</v>
      </c>
      <c r="C5759" s="170" t="s">
        <v>263</v>
      </c>
      <c r="D5759" s="170" t="s">
        <v>909</v>
      </c>
      <c r="E5759" s="170">
        <v>3784</v>
      </c>
      <c r="F5759" s="170">
        <v>3</v>
      </c>
      <c r="G5759" s="171">
        <v>4.5</v>
      </c>
      <c r="H5759" s="170" t="s">
        <v>54</v>
      </c>
      <c r="I5759" s="171">
        <v>33.590000000000003</v>
      </c>
      <c r="J5759" s="169">
        <v>8</v>
      </c>
    </row>
    <row r="5760" spans="1:10" hidden="1" x14ac:dyDescent="0.25">
      <c r="A5760" s="169">
        <v>63462</v>
      </c>
      <c r="B5760" s="170" t="s">
        <v>4289</v>
      </c>
      <c r="C5760" s="170" t="s">
        <v>24</v>
      </c>
      <c r="D5760" s="170" t="s">
        <v>127</v>
      </c>
      <c r="E5760" s="170">
        <v>750</v>
      </c>
      <c r="F5760" s="170">
        <v>12</v>
      </c>
      <c r="G5760" s="171">
        <v>14</v>
      </c>
      <c r="H5760" s="170" t="s">
        <v>1214</v>
      </c>
      <c r="I5760" s="171">
        <v>12.99</v>
      </c>
      <c r="J5760" s="169">
        <v>1</v>
      </c>
    </row>
    <row r="5761" spans="1:10" hidden="1" x14ac:dyDescent="0.25">
      <c r="A5761" s="169">
        <v>63463</v>
      </c>
      <c r="B5761" s="170" t="s">
        <v>4290</v>
      </c>
      <c r="C5761" s="170" t="s">
        <v>263</v>
      </c>
      <c r="D5761" s="170" t="s">
        <v>646</v>
      </c>
      <c r="E5761" s="170">
        <v>355</v>
      </c>
      <c r="F5761" s="170">
        <v>24</v>
      </c>
      <c r="G5761" s="171">
        <v>7</v>
      </c>
      <c r="H5761" s="170" t="s">
        <v>982</v>
      </c>
      <c r="I5761" s="171">
        <v>2.95</v>
      </c>
      <c r="J5761" s="169">
        <v>1</v>
      </c>
    </row>
    <row r="5762" spans="1:10" hidden="1" x14ac:dyDescent="0.25">
      <c r="A5762" s="169">
        <v>63463</v>
      </c>
      <c r="B5762" s="170" t="s">
        <v>4290</v>
      </c>
      <c r="C5762" s="170" t="s">
        <v>263</v>
      </c>
      <c r="D5762" s="170" t="s">
        <v>646</v>
      </c>
      <c r="E5762" s="170">
        <v>355</v>
      </c>
      <c r="F5762" s="170">
        <v>24</v>
      </c>
      <c r="G5762" s="171">
        <v>7</v>
      </c>
      <c r="H5762" s="170" t="s">
        <v>982</v>
      </c>
      <c r="I5762" s="171">
        <v>2.95</v>
      </c>
      <c r="J5762" s="169">
        <v>1</v>
      </c>
    </row>
    <row r="5763" spans="1:10" hidden="1" x14ac:dyDescent="0.25">
      <c r="A5763" s="169">
        <v>63467</v>
      </c>
      <c r="B5763" s="170" t="s">
        <v>4291</v>
      </c>
      <c r="C5763" s="170" t="s">
        <v>263</v>
      </c>
      <c r="D5763" s="170" t="s">
        <v>332</v>
      </c>
      <c r="E5763" s="170">
        <v>1420</v>
      </c>
      <c r="F5763" s="170">
        <v>6</v>
      </c>
      <c r="G5763" s="171">
        <v>5</v>
      </c>
      <c r="H5763" s="170" t="s">
        <v>17</v>
      </c>
      <c r="I5763" s="171">
        <v>12.99</v>
      </c>
      <c r="J5763" s="169">
        <v>4</v>
      </c>
    </row>
    <row r="5764" spans="1:10" hidden="1" x14ac:dyDescent="0.25">
      <c r="A5764" s="169">
        <v>63470</v>
      </c>
      <c r="B5764" s="170" t="s">
        <v>4292</v>
      </c>
      <c r="C5764" s="170" t="s">
        <v>263</v>
      </c>
      <c r="D5764" s="170" t="s">
        <v>332</v>
      </c>
      <c r="E5764" s="170">
        <v>1420</v>
      </c>
      <c r="F5764" s="170">
        <v>6</v>
      </c>
      <c r="G5764" s="171">
        <v>5</v>
      </c>
      <c r="H5764" s="170" t="s">
        <v>17</v>
      </c>
      <c r="I5764" s="171">
        <v>12.99</v>
      </c>
      <c r="J5764" s="169">
        <v>4</v>
      </c>
    </row>
    <row r="5765" spans="1:10" hidden="1" x14ac:dyDescent="0.25">
      <c r="A5765" s="169">
        <v>63471</v>
      </c>
      <c r="B5765" s="170" t="s">
        <v>4293</v>
      </c>
      <c r="C5765" s="170" t="s">
        <v>263</v>
      </c>
      <c r="D5765" s="170" t="s">
        <v>332</v>
      </c>
      <c r="E5765" s="170">
        <v>4260</v>
      </c>
      <c r="F5765" s="170">
        <v>2</v>
      </c>
      <c r="G5765" s="171">
        <v>5</v>
      </c>
      <c r="H5765" s="170" t="s">
        <v>17</v>
      </c>
      <c r="I5765" s="171">
        <v>30.99</v>
      </c>
      <c r="J5765" s="169">
        <v>12</v>
      </c>
    </row>
    <row r="5766" spans="1:10" hidden="1" x14ac:dyDescent="0.25">
      <c r="A5766" s="169">
        <v>63472</v>
      </c>
      <c r="B5766" s="170" t="s">
        <v>4294</v>
      </c>
      <c r="C5766" s="170" t="s">
        <v>11</v>
      </c>
      <c r="D5766" s="170" t="s">
        <v>303</v>
      </c>
      <c r="E5766" s="170">
        <v>473</v>
      </c>
      <c r="F5766" s="170">
        <v>24</v>
      </c>
      <c r="G5766" s="171">
        <v>6.1</v>
      </c>
      <c r="H5766" s="170" t="s">
        <v>1136</v>
      </c>
      <c r="I5766" s="171">
        <v>2.99</v>
      </c>
      <c r="J5766" s="169">
        <v>1</v>
      </c>
    </row>
    <row r="5767" spans="1:10" hidden="1" x14ac:dyDescent="0.25">
      <c r="A5767" s="169">
        <v>63472</v>
      </c>
      <c r="B5767" s="170" t="s">
        <v>4294</v>
      </c>
      <c r="C5767" s="170" t="s">
        <v>11</v>
      </c>
      <c r="D5767" s="170" t="s">
        <v>303</v>
      </c>
      <c r="E5767" s="170">
        <v>473</v>
      </c>
      <c r="F5767" s="170">
        <v>24</v>
      </c>
      <c r="G5767" s="171">
        <v>6.1</v>
      </c>
      <c r="H5767" s="170" t="s">
        <v>1136</v>
      </c>
      <c r="I5767" s="171">
        <v>2.99</v>
      </c>
      <c r="J5767" s="169">
        <v>1</v>
      </c>
    </row>
    <row r="5768" spans="1:10" hidden="1" x14ac:dyDescent="0.25">
      <c r="A5768" s="169">
        <v>63485</v>
      </c>
      <c r="B5768" s="170" t="s">
        <v>4295</v>
      </c>
      <c r="C5768" s="170" t="s">
        <v>11</v>
      </c>
      <c r="D5768" s="170" t="s">
        <v>267</v>
      </c>
      <c r="E5768" s="170">
        <v>473</v>
      </c>
      <c r="F5768" s="170">
        <v>24</v>
      </c>
      <c r="G5768" s="171">
        <v>4.7</v>
      </c>
      <c r="H5768" s="170" t="s">
        <v>1556</v>
      </c>
      <c r="I5768" s="171">
        <v>3.99</v>
      </c>
      <c r="J5768" s="169">
        <v>1</v>
      </c>
    </row>
    <row r="5769" spans="1:10" hidden="1" x14ac:dyDescent="0.25">
      <c r="A5769" s="169">
        <v>63485</v>
      </c>
      <c r="B5769" s="170" t="s">
        <v>4295</v>
      </c>
      <c r="C5769" s="170" t="s">
        <v>11</v>
      </c>
      <c r="D5769" s="170" t="s">
        <v>267</v>
      </c>
      <c r="E5769" s="170">
        <v>473</v>
      </c>
      <c r="F5769" s="170">
        <v>24</v>
      </c>
      <c r="G5769" s="171">
        <v>4.7</v>
      </c>
      <c r="H5769" s="170" t="s">
        <v>1556</v>
      </c>
      <c r="I5769" s="171">
        <v>3.99</v>
      </c>
      <c r="J5769" s="169">
        <v>1</v>
      </c>
    </row>
    <row r="5770" spans="1:10" hidden="1" x14ac:dyDescent="0.25">
      <c r="A5770" s="169">
        <v>63506</v>
      </c>
      <c r="B5770" s="170" t="s">
        <v>4296</v>
      </c>
      <c r="C5770" s="170" t="s">
        <v>263</v>
      </c>
      <c r="D5770" s="170" t="s">
        <v>332</v>
      </c>
      <c r="E5770" s="170">
        <v>473</v>
      </c>
      <c r="F5770" s="170">
        <v>24</v>
      </c>
      <c r="G5770" s="171">
        <v>7</v>
      </c>
      <c r="H5770" s="170" t="s">
        <v>1712</v>
      </c>
      <c r="I5770" s="171">
        <v>3.99</v>
      </c>
      <c r="J5770" s="169">
        <v>1</v>
      </c>
    </row>
    <row r="5771" spans="1:10" hidden="1" x14ac:dyDescent="0.25">
      <c r="A5771" s="169">
        <v>63506</v>
      </c>
      <c r="B5771" s="170" t="s">
        <v>4296</v>
      </c>
      <c r="C5771" s="170" t="s">
        <v>263</v>
      </c>
      <c r="D5771" s="170" t="s">
        <v>332</v>
      </c>
      <c r="E5771" s="170">
        <v>473</v>
      </c>
      <c r="F5771" s="170">
        <v>24</v>
      </c>
      <c r="G5771" s="171">
        <v>7</v>
      </c>
      <c r="H5771" s="170" t="s">
        <v>1712</v>
      </c>
      <c r="I5771" s="171">
        <v>3.99</v>
      </c>
      <c r="J5771" s="169">
        <v>1</v>
      </c>
    </row>
    <row r="5772" spans="1:10" hidden="1" x14ac:dyDescent="0.25">
      <c r="A5772" s="169">
        <v>63510</v>
      </c>
      <c r="B5772" s="170" t="s">
        <v>4297</v>
      </c>
      <c r="C5772" s="170" t="s">
        <v>24</v>
      </c>
      <c r="D5772" s="170" t="s">
        <v>127</v>
      </c>
      <c r="E5772" s="170">
        <v>750</v>
      </c>
      <c r="F5772" s="170">
        <v>12</v>
      </c>
      <c r="G5772" s="171">
        <v>13</v>
      </c>
      <c r="H5772" s="170" t="s">
        <v>47</v>
      </c>
      <c r="I5772" s="171">
        <v>13.49</v>
      </c>
      <c r="J5772" s="169">
        <v>1</v>
      </c>
    </row>
    <row r="5773" spans="1:10" hidden="1" x14ac:dyDescent="0.25">
      <c r="A5773" s="169">
        <v>63515</v>
      </c>
      <c r="B5773" s="170" t="s">
        <v>4298</v>
      </c>
      <c r="C5773" s="170" t="s">
        <v>24</v>
      </c>
      <c r="D5773" s="170" t="s">
        <v>34</v>
      </c>
      <c r="E5773" s="170">
        <v>750</v>
      </c>
      <c r="F5773" s="170">
        <v>6</v>
      </c>
      <c r="G5773" s="171">
        <v>14.5</v>
      </c>
      <c r="H5773" s="170" t="s">
        <v>64</v>
      </c>
      <c r="I5773" s="171">
        <v>39.99</v>
      </c>
      <c r="J5773" s="169">
        <v>1</v>
      </c>
    </row>
    <row r="5774" spans="1:10" hidden="1" x14ac:dyDescent="0.25">
      <c r="A5774" s="169">
        <v>63523</v>
      </c>
      <c r="B5774" s="170" t="s">
        <v>4299</v>
      </c>
      <c r="C5774" s="170" t="s">
        <v>15</v>
      </c>
      <c r="D5774" s="170" t="s">
        <v>301</v>
      </c>
      <c r="E5774" s="170">
        <v>750</v>
      </c>
      <c r="F5774" s="170">
        <v>6</v>
      </c>
      <c r="G5774" s="171">
        <v>20</v>
      </c>
      <c r="H5774" s="170" t="s">
        <v>222</v>
      </c>
      <c r="I5774" s="171">
        <v>32.99</v>
      </c>
      <c r="J5774" s="169">
        <v>1</v>
      </c>
    </row>
    <row r="5775" spans="1:10" hidden="1" x14ac:dyDescent="0.25">
      <c r="A5775" s="169">
        <v>63539</v>
      </c>
      <c r="B5775" s="170" t="s">
        <v>4300</v>
      </c>
      <c r="C5775" s="170" t="s">
        <v>24</v>
      </c>
      <c r="D5775" s="170" t="s">
        <v>68</v>
      </c>
      <c r="E5775" s="170">
        <v>750</v>
      </c>
      <c r="F5775" s="170">
        <v>12</v>
      </c>
      <c r="G5775" s="171">
        <v>14</v>
      </c>
      <c r="H5775" s="170" t="s">
        <v>1214</v>
      </c>
      <c r="I5775" s="171">
        <v>19.989999999999998</v>
      </c>
      <c r="J5775" s="169">
        <v>1</v>
      </c>
    </row>
    <row r="5776" spans="1:10" hidden="1" x14ac:dyDescent="0.25">
      <c r="A5776" s="169">
        <v>63563</v>
      </c>
      <c r="B5776" s="170" t="s">
        <v>4301</v>
      </c>
      <c r="C5776" s="170" t="s">
        <v>24</v>
      </c>
      <c r="D5776" s="170" t="s">
        <v>68</v>
      </c>
      <c r="E5776" s="170">
        <v>750</v>
      </c>
      <c r="F5776" s="170">
        <v>12</v>
      </c>
      <c r="G5776" s="171">
        <v>13.5</v>
      </c>
      <c r="H5776" s="170" t="s">
        <v>22</v>
      </c>
      <c r="I5776" s="171">
        <v>12.99</v>
      </c>
      <c r="J5776" s="169">
        <v>1</v>
      </c>
    </row>
    <row r="5777" spans="1:10" hidden="1" x14ac:dyDescent="0.25">
      <c r="A5777" s="169">
        <v>63587</v>
      </c>
      <c r="B5777" s="170" t="s">
        <v>4302</v>
      </c>
      <c r="C5777" s="170" t="s">
        <v>24</v>
      </c>
      <c r="D5777" s="170" t="s">
        <v>58</v>
      </c>
      <c r="E5777" s="170">
        <v>750</v>
      </c>
      <c r="F5777" s="170">
        <v>6</v>
      </c>
      <c r="G5777" s="171">
        <v>13</v>
      </c>
      <c r="H5777" s="170" t="s">
        <v>22</v>
      </c>
      <c r="I5777" s="171">
        <v>29.99</v>
      </c>
      <c r="J5777" s="169">
        <v>1</v>
      </c>
    </row>
    <row r="5778" spans="1:10" hidden="1" x14ac:dyDescent="0.25">
      <c r="A5778" s="169">
        <v>63594</v>
      </c>
      <c r="B5778" s="170" t="s">
        <v>4303</v>
      </c>
      <c r="C5778" s="170" t="s">
        <v>11</v>
      </c>
      <c r="D5778" s="170" t="s">
        <v>267</v>
      </c>
      <c r="E5778" s="170">
        <v>473</v>
      </c>
      <c r="F5778" s="170">
        <v>24</v>
      </c>
      <c r="G5778" s="171">
        <v>5</v>
      </c>
      <c r="H5778" s="170" t="s">
        <v>3994</v>
      </c>
      <c r="I5778" s="171">
        <v>3.99</v>
      </c>
      <c r="J5778" s="169">
        <v>1</v>
      </c>
    </row>
    <row r="5779" spans="1:10" hidden="1" x14ac:dyDescent="0.25">
      <c r="A5779" s="169">
        <v>63594</v>
      </c>
      <c r="B5779" s="170" t="s">
        <v>4303</v>
      </c>
      <c r="C5779" s="170" t="s">
        <v>11</v>
      </c>
      <c r="D5779" s="170" t="s">
        <v>267</v>
      </c>
      <c r="E5779" s="170">
        <v>473</v>
      </c>
      <c r="F5779" s="170">
        <v>24</v>
      </c>
      <c r="G5779" s="171">
        <v>5</v>
      </c>
      <c r="H5779" s="170" t="s">
        <v>1662</v>
      </c>
      <c r="I5779" s="171">
        <v>3.99</v>
      </c>
      <c r="J5779" s="169">
        <v>1</v>
      </c>
    </row>
    <row r="5780" spans="1:10" hidden="1" x14ac:dyDescent="0.25">
      <c r="A5780" s="169">
        <v>63600</v>
      </c>
      <c r="B5780" s="170" t="s">
        <v>4304</v>
      </c>
      <c r="C5780" s="170" t="s">
        <v>15</v>
      </c>
      <c r="D5780" s="170" t="s">
        <v>336</v>
      </c>
      <c r="E5780" s="170">
        <v>200</v>
      </c>
      <c r="F5780" s="170">
        <v>24</v>
      </c>
      <c r="G5780" s="171">
        <v>15</v>
      </c>
      <c r="H5780" s="170" t="s">
        <v>222</v>
      </c>
      <c r="I5780" s="171">
        <v>7.29</v>
      </c>
      <c r="J5780" s="169">
        <v>1</v>
      </c>
    </row>
    <row r="5781" spans="1:10" hidden="1" x14ac:dyDescent="0.25">
      <c r="A5781" s="169">
        <v>63611</v>
      </c>
      <c r="B5781" s="170" t="s">
        <v>4305</v>
      </c>
      <c r="C5781" s="170" t="s">
        <v>263</v>
      </c>
      <c r="D5781" s="170" t="s">
        <v>264</v>
      </c>
      <c r="E5781" s="170">
        <v>473</v>
      </c>
      <c r="F5781" s="170">
        <v>24</v>
      </c>
      <c r="G5781" s="171">
        <v>7</v>
      </c>
      <c r="H5781" s="170" t="s">
        <v>22</v>
      </c>
      <c r="I5781" s="171">
        <v>3.99</v>
      </c>
      <c r="J5781" s="169">
        <v>1</v>
      </c>
    </row>
    <row r="5782" spans="1:10" hidden="1" x14ac:dyDescent="0.25">
      <c r="A5782" s="169">
        <v>63612</v>
      </c>
      <c r="B5782" s="170" t="s">
        <v>4306</v>
      </c>
      <c r="C5782" s="170" t="s">
        <v>263</v>
      </c>
      <c r="D5782" s="170" t="s">
        <v>646</v>
      </c>
      <c r="E5782" s="170">
        <v>473</v>
      </c>
      <c r="F5782" s="170">
        <v>24</v>
      </c>
      <c r="G5782" s="171">
        <v>7</v>
      </c>
      <c r="H5782" s="170" t="s">
        <v>105</v>
      </c>
      <c r="I5782" s="171">
        <v>3.99</v>
      </c>
      <c r="J5782" s="169">
        <v>1</v>
      </c>
    </row>
    <row r="5783" spans="1:10" hidden="1" x14ac:dyDescent="0.25">
      <c r="A5783" s="169">
        <v>63612</v>
      </c>
      <c r="B5783" s="170" t="s">
        <v>4306</v>
      </c>
      <c r="C5783" s="170" t="s">
        <v>263</v>
      </c>
      <c r="D5783" s="170" t="s">
        <v>646</v>
      </c>
      <c r="E5783" s="170">
        <v>473</v>
      </c>
      <c r="F5783" s="170">
        <v>24</v>
      </c>
      <c r="G5783" s="171">
        <v>7</v>
      </c>
      <c r="H5783" s="170" t="s">
        <v>105</v>
      </c>
      <c r="I5783" s="171">
        <v>3.99</v>
      </c>
      <c r="J5783" s="169">
        <v>1</v>
      </c>
    </row>
    <row r="5784" spans="1:10" hidden="1" x14ac:dyDescent="0.25">
      <c r="A5784" s="169">
        <v>63614</v>
      </c>
      <c r="B5784" s="170" t="s">
        <v>3876</v>
      </c>
      <c r="C5784" s="170" t="s">
        <v>263</v>
      </c>
      <c r="D5784" s="170" t="s">
        <v>332</v>
      </c>
      <c r="E5784" s="170">
        <v>1420</v>
      </c>
      <c r="F5784" s="170">
        <v>6</v>
      </c>
      <c r="G5784" s="171">
        <v>7</v>
      </c>
      <c r="H5784" s="170" t="s">
        <v>105</v>
      </c>
      <c r="I5784" s="171">
        <v>16.989999999999998</v>
      </c>
      <c r="J5784" s="169">
        <v>4</v>
      </c>
    </row>
    <row r="5785" spans="1:10" hidden="1" x14ac:dyDescent="0.25">
      <c r="A5785" s="169">
        <v>63614</v>
      </c>
      <c r="B5785" s="170" t="s">
        <v>3876</v>
      </c>
      <c r="C5785" s="170" t="s">
        <v>263</v>
      </c>
      <c r="D5785" s="170" t="s">
        <v>332</v>
      </c>
      <c r="E5785" s="170">
        <v>1420</v>
      </c>
      <c r="F5785" s="170">
        <v>6</v>
      </c>
      <c r="G5785" s="171">
        <v>7</v>
      </c>
      <c r="H5785" s="170" t="s">
        <v>105</v>
      </c>
      <c r="I5785" s="171">
        <v>16.989999999999998</v>
      </c>
      <c r="J5785" s="169">
        <v>4</v>
      </c>
    </row>
    <row r="5786" spans="1:10" hidden="1" x14ac:dyDescent="0.25">
      <c r="A5786" s="169">
        <v>63615</v>
      </c>
      <c r="B5786" s="170" t="s">
        <v>4307</v>
      </c>
      <c r="C5786" s="170" t="s">
        <v>263</v>
      </c>
      <c r="D5786" s="170" t="s">
        <v>806</v>
      </c>
      <c r="E5786" s="170">
        <v>473</v>
      </c>
      <c r="F5786" s="170">
        <v>24</v>
      </c>
      <c r="G5786" s="171">
        <v>5</v>
      </c>
      <c r="H5786" s="170" t="s">
        <v>22</v>
      </c>
      <c r="I5786" s="171">
        <v>3.99</v>
      </c>
      <c r="J5786" s="169">
        <v>1</v>
      </c>
    </row>
    <row r="5787" spans="1:10" hidden="1" x14ac:dyDescent="0.25">
      <c r="A5787" s="169">
        <v>63616</v>
      </c>
      <c r="B5787" s="170" t="s">
        <v>4308</v>
      </c>
      <c r="C5787" s="170" t="s">
        <v>263</v>
      </c>
      <c r="D5787" s="170" t="s">
        <v>806</v>
      </c>
      <c r="E5787" s="170">
        <v>2840</v>
      </c>
      <c r="F5787" s="170">
        <v>3</v>
      </c>
      <c r="G5787" s="171">
        <v>5</v>
      </c>
      <c r="H5787" s="170" t="s">
        <v>105</v>
      </c>
      <c r="I5787" s="171">
        <v>24.18</v>
      </c>
      <c r="J5787" s="169">
        <v>8</v>
      </c>
    </row>
    <row r="5788" spans="1:10" hidden="1" x14ac:dyDescent="0.25">
      <c r="A5788" s="169">
        <v>63616</v>
      </c>
      <c r="B5788" s="170" t="s">
        <v>4308</v>
      </c>
      <c r="C5788" s="170" t="s">
        <v>263</v>
      </c>
      <c r="D5788" s="170" t="s">
        <v>806</v>
      </c>
      <c r="E5788" s="170">
        <v>2840</v>
      </c>
      <c r="F5788" s="170">
        <v>3</v>
      </c>
      <c r="G5788" s="171">
        <v>5</v>
      </c>
      <c r="H5788" s="170" t="s">
        <v>105</v>
      </c>
      <c r="I5788" s="171">
        <v>24.18</v>
      </c>
      <c r="J5788" s="169">
        <v>8</v>
      </c>
    </row>
    <row r="5789" spans="1:10" hidden="1" x14ac:dyDescent="0.25">
      <c r="A5789" s="169">
        <v>63617</v>
      </c>
      <c r="B5789" s="170" t="s">
        <v>4309</v>
      </c>
      <c r="C5789" s="170" t="s">
        <v>263</v>
      </c>
      <c r="D5789" s="170" t="s">
        <v>332</v>
      </c>
      <c r="E5789" s="170">
        <v>2000</v>
      </c>
      <c r="F5789" s="170">
        <v>8</v>
      </c>
      <c r="G5789" s="171">
        <v>7</v>
      </c>
      <c r="H5789" s="170" t="s">
        <v>285</v>
      </c>
      <c r="I5789" s="171">
        <v>10.93</v>
      </c>
      <c r="J5789" s="169">
        <v>1</v>
      </c>
    </row>
    <row r="5790" spans="1:10" hidden="1" x14ac:dyDescent="0.25">
      <c r="A5790" s="169">
        <v>63617</v>
      </c>
      <c r="B5790" s="170" t="s">
        <v>4309</v>
      </c>
      <c r="C5790" s="170" t="s">
        <v>263</v>
      </c>
      <c r="D5790" s="170" t="s">
        <v>332</v>
      </c>
      <c r="E5790" s="170">
        <v>2000</v>
      </c>
      <c r="F5790" s="170">
        <v>8</v>
      </c>
      <c r="G5790" s="171">
        <v>7</v>
      </c>
      <c r="H5790" s="170" t="s">
        <v>285</v>
      </c>
      <c r="I5790" s="171">
        <v>10.93</v>
      </c>
      <c r="J5790" s="169">
        <v>1</v>
      </c>
    </row>
    <row r="5791" spans="1:10" hidden="1" x14ac:dyDescent="0.25">
      <c r="A5791" s="169">
        <v>63619</v>
      </c>
      <c r="B5791" s="170" t="s">
        <v>4310</v>
      </c>
      <c r="C5791" s="170" t="s">
        <v>263</v>
      </c>
      <c r="D5791" s="170" t="s">
        <v>264</v>
      </c>
      <c r="E5791" s="170">
        <v>2840</v>
      </c>
      <c r="F5791" s="170">
        <v>3</v>
      </c>
      <c r="G5791" s="171">
        <v>5</v>
      </c>
      <c r="H5791" s="170" t="s">
        <v>333</v>
      </c>
      <c r="I5791" s="171">
        <v>24.99</v>
      </c>
      <c r="J5791" s="169">
        <v>8</v>
      </c>
    </row>
    <row r="5792" spans="1:10" hidden="1" x14ac:dyDescent="0.25">
      <c r="A5792" s="169">
        <v>63626</v>
      </c>
      <c r="B5792" s="170" t="s">
        <v>4311</v>
      </c>
      <c r="C5792" s="170" t="s">
        <v>15</v>
      </c>
      <c r="D5792" s="170" t="s">
        <v>140</v>
      </c>
      <c r="E5792" s="170">
        <v>200</v>
      </c>
      <c r="F5792" s="170">
        <v>24</v>
      </c>
      <c r="G5792" s="171">
        <v>15</v>
      </c>
      <c r="H5792" s="170" t="s">
        <v>222</v>
      </c>
      <c r="I5792" s="171">
        <v>7.29</v>
      </c>
      <c r="J5792" s="169">
        <v>1</v>
      </c>
    </row>
    <row r="5793" spans="1:10" hidden="1" x14ac:dyDescent="0.25">
      <c r="A5793" s="169">
        <v>63642</v>
      </c>
      <c r="B5793" s="170" t="s">
        <v>4312</v>
      </c>
      <c r="C5793" s="170" t="s">
        <v>24</v>
      </c>
      <c r="D5793" s="170" t="s">
        <v>575</v>
      </c>
      <c r="E5793" s="170">
        <v>1000</v>
      </c>
      <c r="F5793" s="170">
        <v>12</v>
      </c>
      <c r="G5793" s="171">
        <v>5</v>
      </c>
      <c r="H5793" s="170" t="s">
        <v>47</v>
      </c>
      <c r="I5793" s="171">
        <v>13.99</v>
      </c>
      <c r="J5793" s="169">
        <v>1</v>
      </c>
    </row>
    <row r="5794" spans="1:10" hidden="1" x14ac:dyDescent="0.25">
      <c r="A5794" s="169">
        <v>63643</v>
      </c>
      <c r="B5794" s="170" t="s">
        <v>4313</v>
      </c>
      <c r="C5794" s="170" t="s">
        <v>24</v>
      </c>
      <c r="D5794" s="170" t="s">
        <v>575</v>
      </c>
      <c r="E5794" s="170">
        <v>1000</v>
      </c>
      <c r="F5794" s="170">
        <v>12</v>
      </c>
      <c r="G5794" s="171">
        <v>5</v>
      </c>
      <c r="H5794" s="170" t="s">
        <v>47</v>
      </c>
      <c r="I5794" s="171">
        <v>13.99</v>
      </c>
      <c r="J5794" s="169">
        <v>1</v>
      </c>
    </row>
    <row r="5795" spans="1:10" hidden="1" x14ac:dyDescent="0.25">
      <c r="A5795" s="169">
        <v>63644</v>
      </c>
      <c r="B5795" s="170" t="s">
        <v>4314</v>
      </c>
      <c r="C5795" s="170" t="s">
        <v>24</v>
      </c>
      <c r="D5795" s="170" t="s">
        <v>60</v>
      </c>
      <c r="E5795" s="170">
        <v>750</v>
      </c>
      <c r="F5795" s="170">
        <v>12</v>
      </c>
      <c r="G5795" s="171">
        <v>6</v>
      </c>
      <c r="H5795" s="170" t="s">
        <v>32</v>
      </c>
      <c r="I5795" s="171">
        <v>11.99</v>
      </c>
      <c r="J5795" s="169">
        <v>1</v>
      </c>
    </row>
    <row r="5796" spans="1:10" hidden="1" x14ac:dyDescent="0.25">
      <c r="A5796" s="169">
        <v>63647</v>
      </c>
      <c r="B5796" s="170" t="s">
        <v>4315</v>
      </c>
      <c r="C5796" s="170" t="s">
        <v>24</v>
      </c>
      <c r="D5796" s="170" t="s">
        <v>504</v>
      </c>
      <c r="E5796" s="170">
        <v>750</v>
      </c>
      <c r="F5796" s="170">
        <v>12</v>
      </c>
      <c r="G5796" s="171">
        <v>6</v>
      </c>
      <c r="H5796" s="170" t="s">
        <v>32</v>
      </c>
      <c r="I5796" s="171">
        <v>11.99</v>
      </c>
      <c r="J5796" s="169">
        <v>1</v>
      </c>
    </row>
    <row r="5797" spans="1:10" hidden="1" x14ac:dyDescent="0.25">
      <c r="A5797" s="169">
        <v>63649</v>
      </c>
      <c r="B5797" s="170" t="s">
        <v>4316</v>
      </c>
      <c r="C5797" s="170" t="s">
        <v>24</v>
      </c>
      <c r="D5797" s="170" t="s">
        <v>504</v>
      </c>
      <c r="E5797" s="170">
        <v>750</v>
      </c>
      <c r="F5797" s="170">
        <v>6</v>
      </c>
      <c r="G5797" s="171">
        <v>7.5</v>
      </c>
      <c r="H5797" s="170" t="s">
        <v>22</v>
      </c>
      <c r="I5797" s="171">
        <v>14.49</v>
      </c>
      <c r="J5797" s="169">
        <v>1</v>
      </c>
    </row>
    <row r="5798" spans="1:10" hidden="1" x14ac:dyDescent="0.25">
      <c r="A5798" s="169">
        <v>63650</v>
      </c>
      <c r="B5798" s="170" t="s">
        <v>4317</v>
      </c>
      <c r="C5798" s="170" t="s">
        <v>24</v>
      </c>
      <c r="D5798" s="170" t="s">
        <v>504</v>
      </c>
      <c r="E5798" s="170">
        <v>1000</v>
      </c>
      <c r="F5798" s="170">
        <v>12</v>
      </c>
      <c r="G5798" s="171">
        <v>5</v>
      </c>
      <c r="H5798" s="170" t="s">
        <v>47</v>
      </c>
      <c r="I5798" s="171">
        <v>13.99</v>
      </c>
      <c r="J5798" s="169">
        <v>1</v>
      </c>
    </row>
    <row r="5799" spans="1:10" hidden="1" x14ac:dyDescent="0.25">
      <c r="A5799" s="169">
        <v>63720</v>
      </c>
      <c r="B5799" s="170" t="s">
        <v>4318</v>
      </c>
      <c r="C5799" s="170" t="s">
        <v>24</v>
      </c>
      <c r="D5799" s="170" t="s">
        <v>504</v>
      </c>
      <c r="E5799" s="170">
        <v>1500</v>
      </c>
      <c r="F5799" s="170">
        <v>6</v>
      </c>
      <c r="G5799" s="171">
        <v>7.5</v>
      </c>
      <c r="H5799" s="170" t="s">
        <v>256</v>
      </c>
      <c r="I5799" s="171">
        <v>19.989999999999998</v>
      </c>
      <c r="J5799" s="169">
        <v>1</v>
      </c>
    </row>
    <row r="5800" spans="1:10" hidden="1" x14ac:dyDescent="0.25">
      <c r="A5800" s="169">
        <v>63729</v>
      </c>
      <c r="B5800" s="170" t="s">
        <v>4319</v>
      </c>
      <c r="C5800" s="170" t="s">
        <v>24</v>
      </c>
      <c r="D5800" s="170" t="s">
        <v>34</v>
      </c>
      <c r="E5800" s="170">
        <v>750</v>
      </c>
      <c r="F5800" s="170">
        <v>12</v>
      </c>
      <c r="G5800" s="171">
        <v>13.5</v>
      </c>
      <c r="H5800" s="170" t="s">
        <v>96</v>
      </c>
      <c r="I5800" s="171">
        <v>24.99</v>
      </c>
      <c r="J5800" s="169">
        <v>1</v>
      </c>
    </row>
    <row r="5801" spans="1:10" hidden="1" x14ac:dyDescent="0.25">
      <c r="A5801" s="169">
        <v>63738</v>
      </c>
      <c r="B5801" s="170" t="s">
        <v>4320</v>
      </c>
      <c r="C5801" s="170" t="s">
        <v>24</v>
      </c>
      <c r="D5801" s="170" t="s">
        <v>598</v>
      </c>
      <c r="E5801" s="170">
        <v>750</v>
      </c>
      <c r="F5801" s="170">
        <v>12</v>
      </c>
      <c r="G5801" s="171">
        <v>5</v>
      </c>
      <c r="H5801" s="170" t="s">
        <v>64</v>
      </c>
      <c r="I5801" s="171">
        <v>19.989999999999998</v>
      </c>
      <c r="J5801" s="169">
        <v>1</v>
      </c>
    </row>
    <row r="5802" spans="1:10" hidden="1" x14ac:dyDescent="0.25">
      <c r="A5802" s="169">
        <v>63739</v>
      </c>
      <c r="B5802" s="170" t="s">
        <v>4321</v>
      </c>
      <c r="C5802" s="170" t="s">
        <v>24</v>
      </c>
      <c r="D5802" s="170" t="s">
        <v>66</v>
      </c>
      <c r="E5802" s="170">
        <v>750</v>
      </c>
      <c r="F5802" s="170">
        <v>12</v>
      </c>
      <c r="G5802" s="171">
        <v>13.9</v>
      </c>
      <c r="H5802" s="170" t="s">
        <v>256</v>
      </c>
      <c r="I5802" s="171">
        <v>14.99</v>
      </c>
      <c r="J5802" s="169">
        <v>1</v>
      </c>
    </row>
    <row r="5803" spans="1:10" hidden="1" x14ac:dyDescent="0.25">
      <c r="A5803" s="169">
        <v>63742</v>
      </c>
      <c r="B5803" s="170" t="s">
        <v>4322</v>
      </c>
      <c r="C5803" s="170" t="s">
        <v>263</v>
      </c>
      <c r="D5803" s="170" t="s">
        <v>646</v>
      </c>
      <c r="E5803" s="170">
        <v>4092</v>
      </c>
      <c r="F5803" s="170">
        <v>2</v>
      </c>
      <c r="G5803" s="171">
        <v>7</v>
      </c>
      <c r="H5803" s="170" t="s">
        <v>333</v>
      </c>
      <c r="I5803" s="171">
        <v>33.29</v>
      </c>
      <c r="J5803" s="169">
        <v>12</v>
      </c>
    </row>
    <row r="5804" spans="1:10" hidden="1" x14ac:dyDescent="0.25">
      <c r="A5804" s="169">
        <v>63743</v>
      </c>
      <c r="B5804" s="170" t="s">
        <v>4323</v>
      </c>
      <c r="C5804" s="170" t="s">
        <v>263</v>
      </c>
      <c r="D5804" s="170" t="s">
        <v>1938</v>
      </c>
      <c r="E5804" s="170">
        <v>473</v>
      </c>
      <c r="F5804" s="170">
        <v>24</v>
      </c>
      <c r="G5804" s="171">
        <v>7</v>
      </c>
      <c r="H5804" s="170" t="s">
        <v>333</v>
      </c>
      <c r="I5804" s="171">
        <v>3.99</v>
      </c>
      <c r="J5804" s="169">
        <v>1</v>
      </c>
    </row>
    <row r="5805" spans="1:10" hidden="1" x14ac:dyDescent="0.25">
      <c r="A5805" s="169">
        <v>63743</v>
      </c>
      <c r="B5805" s="170" t="s">
        <v>4323</v>
      </c>
      <c r="C5805" s="170" t="s">
        <v>263</v>
      </c>
      <c r="D5805" s="170" t="s">
        <v>1938</v>
      </c>
      <c r="E5805" s="170">
        <v>473</v>
      </c>
      <c r="F5805" s="170">
        <v>24</v>
      </c>
      <c r="G5805" s="171">
        <v>7</v>
      </c>
      <c r="H5805" s="170" t="s">
        <v>333</v>
      </c>
      <c r="I5805" s="171">
        <v>3.99</v>
      </c>
      <c r="J5805" s="169">
        <v>1</v>
      </c>
    </row>
    <row r="5806" spans="1:10" hidden="1" x14ac:dyDescent="0.25">
      <c r="A5806" s="169">
        <v>63745</v>
      </c>
      <c r="B5806" s="170" t="s">
        <v>4324</v>
      </c>
      <c r="C5806" s="170" t="s">
        <v>24</v>
      </c>
      <c r="D5806" s="170" t="s">
        <v>68</v>
      </c>
      <c r="E5806" s="170">
        <v>750</v>
      </c>
      <c r="F5806" s="170">
        <v>12</v>
      </c>
      <c r="G5806" s="171">
        <v>14</v>
      </c>
      <c r="H5806" s="170" t="s">
        <v>130</v>
      </c>
      <c r="I5806" s="171">
        <v>19.989999999999998</v>
      </c>
      <c r="J5806" s="169">
        <v>1</v>
      </c>
    </row>
    <row r="5807" spans="1:10" hidden="1" x14ac:dyDescent="0.25">
      <c r="A5807" s="169">
        <v>63752</v>
      </c>
      <c r="B5807" s="170" t="s">
        <v>4325</v>
      </c>
      <c r="C5807" s="170" t="s">
        <v>11</v>
      </c>
      <c r="D5807" s="170" t="s">
        <v>12</v>
      </c>
      <c r="E5807" s="170">
        <v>3960</v>
      </c>
      <c r="F5807" s="170">
        <v>1</v>
      </c>
      <c r="G5807" s="171">
        <v>5</v>
      </c>
      <c r="H5807" s="170" t="s">
        <v>105</v>
      </c>
      <c r="I5807" s="171">
        <v>33.99</v>
      </c>
      <c r="J5807" s="169">
        <v>12</v>
      </c>
    </row>
    <row r="5808" spans="1:10" hidden="1" x14ac:dyDescent="0.25">
      <c r="A5808" s="169">
        <v>63752</v>
      </c>
      <c r="B5808" s="170" t="s">
        <v>4325</v>
      </c>
      <c r="C5808" s="170" t="s">
        <v>11</v>
      </c>
      <c r="D5808" s="170" t="s">
        <v>12</v>
      </c>
      <c r="E5808" s="170">
        <v>3960</v>
      </c>
      <c r="F5808" s="170">
        <v>1</v>
      </c>
      <c r="G5808" s="171">
        <v>5</v>
      </c>
      <c r="H5808" s="170" t="s">
        <v>105</v>
      </c>
      <c r="I5808" s="171">
        <v>33.99</v>
      </c>
      <c r="J5808" s="169">
        <v>12</v>
      </c>
    </row>
    <row r="5809" spans="1:10" hidden="1" x14ac:dyDescent="0.25">
      <c r="A5809" s="169">
        <v>63753</v>
      </c>
      <c r="B5809" s="170" t="s">
        <v>4326</v>
      </c>
      <c r="C5809" s="170" t="s">
        <v>15</v>
      </c>
      <c r="D5809" s="170" t="s">
        <v>137</v>
      </c>
      <c r="E5809" s="170">
        <v>750</v>
      </c>
      <c r="F5809" s="170">
        <v>12</v>
      </c>
      <c r="G5809" s="171">
        <v>40</v>
      </c>
      <c r="H5809" s="170" t="s">
        <v>43</v>
      </c>
      <c r="I5809" s="171">
        <v>31.79</v>
      </c>
      <c r="J5809" s="169">
        <v>1</v>
      </c>
    </row>
    <row r="5810" spans="1:10" hidden="1" x14ac:dyDescent="0.25">
      <c r="A5810" s="169">
        <v>63756</v>
      </c>
      <c r="B5810" s="170" t="s">
        <v>4327</v>
      </c>
      <c r="C5810" s="170" t="s">
        <v>263</v>
      </c>
      <c r="D5810" s="170" t="s">
        <v>806</v>
      </c>
      <c r="E5810" s="170">
        <v>4260</v>
      </c>
      <c r="F5810" s="170">
        <v>2</v>
      </c>
      <c r="G5810" s="171">
        <v>7</v>
      </c>
      <c r="H5810" s="170" t="s">
        <v>105</v>
      </c>
      <c r="I5810" s="171">
        <v>34.99</v>
      </c>
      <c r="J5810" s="169">
        <v>12</v>
      </c>
    </row>
    <row r="5811" spans="1:10" hidden="1" x14ac:dyDescent="0.25">
      <c r="A5811" s="169">
        <v>63756</v>
      </c>
      <c r="B5811" s="170" t="s">
        <v>4327</v>
      </c>
      <c r="C5811" s="170" t="s">
        <v>263</v>
      </c>
      <c r="D5811" s="170" t="s">
        <v>806</v>
      </c>
      <c r="E5811" s="170">
        <v>4260</v>
      </c>
      <c r="F5811" s="170">
        <v>2</v>
      </c>
      <c r="G5811" s="171">
        <v>7</v>
      </c>
      <c r="H5811" s="170" t="s">
        <v>105</v>
      </c>
      <c r="I5811" s="171">
        <v>34.99</v>
      </c>
      <c r="J5811" s="169">
        <v>12</v>
      </c>
    </row>
    <row r="5812" spans="1:10" hidden="1" x14ac:dyDescent="0.25">
      <c r="A5812" s="169">
        <v>63762</v>
      </c>
      <c r="B5812" s="170" t="s">
        <v>4328</v>
      </c>
      <c r="C5812" s="170" t="s">
        <v>263</v>
      </c>
      <c r="D5812" s="170" t="s">
        <v>646</v>
      </c>
      <c r="E5812" s="170">
        <v>4260</v>
      </c>
      <c r="F5812" s="170">
        <v>1</v>
      </c>
      <c r="G5812" s="171">
        <v>5</v>
      </c>
      <c r="H5812" s="170" t="s">
        <v>409</v>
      </c>
      <c r="I5812" s="171">
        <v>32.49</v>
      </c>
      <c r="J5812" s="169">
        <v>12</v>
      </c>
    </row>
    <row r="5813" spans="1:10" hidden="1" x14ac:dyDescent="0.25">
      <c r="A5813" s="169">
        <v>63762</v>
      </c>
      <c r="B5813" s="170" t="s">
        <v>4328</v>
      </c>
      <c r="C5813" s="170" t="s">
        <v>263</v>
      </c>
      <c r="D5813" s="170" t="s">
        <v>646</v>
      </c>
      <c r="E5813" s="170">
        <v>4260</v>
      </c>
      <c r="F5813" s="170">
        <v>1</v>
      </c>
      <c r="G5813" s="171">
        <v>5</v>
      </c>
      <c r="H5813" s="170" t="s">
        <v>409</v>
      </c>
      <c r="I5813" s="171">
        <v>32.49</v>
      </c>
      <c r="J5813" s="169">
        <v>12</v>
      </c>
    </row>
    <row r="5814" spans="1:10" hidden="1" x14ac:dyDescent="0.25">
      <c r="A5814" s="169">
        <v>63763</v>
      </c>
      <c r="B5814" s="170" t="s">
        <v>4329</v>
      </c>
      <c r="C5814" s="170" t="s">
        <v>15</v>
      </c>
      <c r="D5814" s="170" t="s">
        <v>137</v>
      </c>
      <c r="E5814" s="170">
        <v>750</v>
      </c>
      <c r="F5814" s="170">
        <v>12</v>
      </c>
      <c r="G5814" s="171">
        <v>40</v>
      </c>
      <c r="H5814" s="170" t="s">
        <v>783</v>
      </c>
      <c r="I5814" s="171">
        <v>32.99</v>
      </c>
      <c r="J5814" s="169">
        <v>1</v>
      </c>
    </row>
    <row r="5815" spans="1:10" hidden="1" x14ac:dyDescent="0.25">
      <c r="A5815" s="169">
        <v>63764</v>
      </c>
      <c r="B5815" s="170" t="s">
        <v>4330</v>
      </c>
      <c r="C5815" s="170" t="s">
        <v>263</v>
      </c>
      <c r="D5815" s="170" t="s">
        <v>264</v>
      </c>
      <c r="E5815" s="170">
        <v>4260</v>
      </c>
      <c r="F5815" s="170">
        <v>1</v>
      </c>
      <c r="G5815" s="171">
        <v>5</v>
      </c>
      <c r="H5815" s="170" t="s">
        <v>409</v>
      </c>
      <c r="I5815" s="171">
        <v>32.49</v>
      </c>
      <c r="J5815" s="169">
        <v>12</v>
      </c>
    </row>
    <row r="5816" spans="1:10" hidden="1" x14ac:dyDescent="0.25">
      <c r="A5816" s="169">
        <v>63764</v>
      </c>
      <c r="B5816" s="170" t="s">
        <v>4330</v>
      </c>
      <c r="C5816" s="170" t="s">
        <v>263</v>
      </c>
      <c r="D5816" s="170" t="s">
        <v>264</v>
      </c>
      <c r="E5816" s="170">
        <v>4260</v>
      </c>
      <c r="F5816" s="170">
        <v>1</v>
      </c>
      <c r="G5816" s="171">
        <v>5</v>
      </c>
      <c r="H5816" s="170" t="s">
        <v>409</v>
      </c>
      <c r="I5816" s="171">
        <v>32.49</v>
      </c>
      <c r="J5816" s="169">
        <v>12</v>
      </c>
    </row>
    <row r="5817" spans="1:10" hidden="1" x14ac:dyDescent="0.25">
      <c r="A5817" s="169">
        <v>63765</v>
      </c>
      <c r="B5817" s="170" t="s">
        <v>4331</v>
      </c>
      <c r="C5817" s="170" t="s">
        <v>263</v>
      </c>
      <c r="D5817" s="170" t="s">
        <v>646</v>
      </c>
      <c r="E5817" s="170">
        <v>4260</v>
      </c>
      <c r="F5817" s="170">
        <v>1</v>
      </c>
      <c r="G5817" s="171">
        <v>5</v>
      </c>
      <c r="H5817" s="170" t="s">
        <v>409</v>
      </c>
      <c r="I5817" s="171">
        <v>32.49</v>
      </c>
      <c r="J5817" s="169">
        <v>12</v>
      </c>
    </row>
    <row r="5818" spans="1:10" hidden="1" x14ac:dyDescent="0.25">
      <c r="A5818" s="169">
        <v>63765</v>
      </c>
      <c r="B5818" s="170" t="s">
        <v>4331</v>
      </c>
      <c r="C5818" s="170" t="s">
        <v>263</v>
      </c>
      <c r="D5818" s="170" t="s">
        <v>646</v>
      </c>
      <c r="E5818" s="170">
        <v>4260</v>
      </c>
      <c r="F5818" s="170">
        <v>1</v>
      </c>
      <c r="G5818" s="171">
        <v>5</v>
      </c>
      <c r="H5818" s="170" t="s">
        <v>409</v>
      </c>
      <c r="I5818" s="171">
        <v>32.49</v>
      </c>
      <c r="J5818" s="169">
        <v>12</v>
      </c>
    </row>
    <row r="5819" spans="1:10" hidden="1" x14ac:dyDescent="0.25">
      <c r="A5819" s="169">
        <v>63767</v>
      </c>
      <c r="B5819" s="170" t="s">
        <v>4332</v>
      </c>
      <c r="C5819" s="170" t="s">
        <v>24</v>
      </c>
      <c r="D5819" s="170" t="s">
        <v>58</v>
      </c>
      <c r="E5819" s="170">
        <v>750</v>
      </c>
      <c r="F5819" s="170">
        <v>12</v>
      </c>
      <c r="G5819" s="171">
        <v>13</v>
      </c>
      <c r="H5819" s="170" t="s">
        <v>163</v>
      </c>
      <c r="I5819" s="171">
        <v>16.989999999999998</v>
      </c>
      <c r="J5819" s="169">
        <v>1</v>
      </c>
    </row>
    <row r="5820" spans="1:10" hidden="1" x14ac:dyDescent="0.25">
      <c r="A5820" s="169">
        <v>63768</v>
      </c>
      <c r="B5820" s="170" t="s">
        <v>4333</v>
      </c>
      <c r="C5820" s="170" t="s">
        <v>24</v>
      </c>
      <c r="D5820" s="170" t="s">
        <v>68</v>
      </c>
      <c r="E5820" s="170">
        <v>750</v>
      </c>
      <c r="F5820" s="170">
        <v>12</v>
      </c>
      <c r="G5820" s="171">
        <v>13.9</v>
      </c>
      <c r="H5820" s="170" t="s">
        <v>256</v>
      </c>
      <c r="I5820" s="171">
        <v>18.989999999999998</v>
      </c>
      <c r="J5820" s="169">
        <v>1</v>
      </c>
    </row>
    <row r="5821" spans="1:10" hidden="1" x14ac:dyDescent="0.25">
      <c r="A5821" s="169">
        <v>63771</v>
      </c>
      <c r="B5821" s="170" t="s">
        <v>4334</v>
      </c>
      <c r="C5821" s="170" t="s">
        <v>15</v>
      </c>
      <c r="D5821" s="170" t="s">
        <v>113</v>
      </c>
      <c r="E5821" s="170">
        <v>750</v>
      </c>
      <c r="F5821" s="170">
        <v>6</v>
      </c>
      <c r="G5821" s="171">
        <v>46</v>
      </c>
      <c r="H5821" s="170" t="s">
        <v>35</v>
      </c>
      <c r="I5821" s="171">
        <v>144.99</v>
      </c>
      <c r="J5821" s="169">
        <v>1</v>
      </c>
    </row>
    <row r="5822" spans="1:10" hidden="1" x14ac:dyDescent="0.25">
      <c r="A5822" s="169">
        <v>63812</v>
      </c>
      <c r="B5822" s="170" t="s">
        <v>4335</v>
      </c>
      <c r="C5822" s="170" t="s">
        <v>11</v>
      </c>
      <c r="D5822" s="170" t="s">
        <v>267</v>
      </c>
      <c r="E5822" s="170">
        <v>3784</v>
      </c>
      <c r="F5822" s="170">
        <v>3</v>
      </c>
      <c r="G5822" s="171">
        <v>5</v>
      </c>
      <c r="H5822" s="170" t="s">
        <v>3994</v>
      </c>
      <c r="I5822" s="171">
        <v>27.99</v>
      </c>
      <c r="J5822" s="169">
        <v>8</v>
      </c>
    </row>
    <row r="5823" spans="1:10" hidden="1" x14ac:dyDescent="0.25">
      <c r="A5823" s="169">
        <v>63812</v>
      </c>
      <c r="B5823" s="170" t="s">
        <v>4335</v>
      </c>
      <c r="C5823" s="170" t="s">
        <v>11</v>
      </c>
      <c r="D5823" s="170" t="s">
        <v>267</v>
      </c>
      <c r="E5823" s="170">
        <v>3784</v>
      </c>
      <c r="F5823" s="170">
        <v>3</v>
      </c>
      <c r="G5823" s="171">
        <v>5</v>
      </c>
      <c r="H5823" s="170" t="s">
        <v>1662</v>
      </c>
      <c r="I5823" s="171">
        <v>27.99</v>
      </c>
      <c r="J5823" s="169">
        <v>8</v>
      </c>
    </row>
    <row r="5824" spans="1:10" hidden="1" x14ac:dyDescent="0.25">
      <c r="A5824" s="169">
        <v>63818</v>
      </c>
      <c r="B5824" s="170" t="s">
        <v>4336</v>
      </c>
      <c r="C5824" s="170" t="s">
        <v>11</v>
      </c>
      <c r="D5824" s="170" t="s">
        <v>303</v>
      </c>
      <c r="E5824" s="170">
        <v>473</v>
      </c>
      <c r="F5824" s="170">
        <v>24</v>
      </c>
      <c r="G5824" s="171">
        <v>8</v>
      </c>
      <c r="H5824" s="170" t="s">
        <v>1556</v>
      </c>
      <c r="I5824" s="171">
        <v>5.29</v>
      </c>
      <c r="J5824" s="169">
        <v>1</v>
      </c>
    </row>
    <row r="5825" spans="1:10" hidden="1" x14ac:dyDescent="0.25">
      <c r="A5825" s="169">
        <v>63818</v>
      </c>
      <c r="B5825" s="170" t="s">
        <v>4336</v>
      </c>
      <c r="C5825" s="170" t="s">
        <v>11</v>
      </c>
      <c r="D5825" s="170" t="s">
        <v>303</v>
      </c>
      <c r="E5825" s="170">
        <v>473</v>
      </c>
      <c r="F5825" s="170">
        <v>24</v>
      </c>
      <c r="G5825" s="171">
        <v>8</v>
      </c>
      <c r="H5825" s="170" t="s">
        <v>1556</v>
      </c>
      <c r="I5825" s="171">
        <v>5.29</v>
      </c>
      <c r="J5825" s="169">
        <v>1</v>
      </c>
    </row>
    <row r="5826" spans="1:10" hidden="1" x14ac:dyDescent="0.25">
      <c r="A5826" s="169">
        <v>63850</v>
      </c>
      <c r="B5826" s="170" t="s">
        <v>4337</v>
      </c>
      <c r="C5826" s="170" t="s">
        <v>24</v>
      </c>
      <c r="D5826" s="170" t="s">
        <v>248</v>
      </c>
      <c r="E5826" s="170">
        <v>750</v>
      </c>
      <c r="F5826" s="170">
        <v>6</v>
      </c>
      <c r="G5826" s="171">
        <v>14.5</v>
      </c>
      <c r="H5826" s="170" t="s">
        <v>96</v>
      </c>
      <c r="I5826" s="171">
        <v>32.99</v>
      </c>
      <c r="J5826" s="169">
        <v>1</v>
      </c>
    </row>
    <row r="5827" spans="1:10" hidden="1" x14ac:dyDescent="0.25">
      <c r="A5827" s="169">
        <v>63859</v>
      </c>
      <c r="B5827" s="170" t="s">
        <v>4338</v>
      </c>
      <c r="C5827" s="170" t="s">
        <v>24</v>
      </c>
      <c r="D5827" s="170" t="s">
        <v>46</v>
      </c>
      <c r="E5827" s="170">
        <v>750</v>
      </c>
      <c r="F5827" s="170">
        <v>6</v>
      </c>
      <c r="G5827" s="171">
        <v>11</v>
      </c>
      <c r="H5827" s="170" t="s">
        <v>128</v>
      </c>
      <c r="I5827" s="171">
        <v>21.99</v>
      </c>
      <c r="J5827" s="169">
        <v>1</v>
      </c>
    </row>
    <row r="5828" spans="1:10" hidden="1" x14ac:dyDescent="0.25">
      <c r="A5828" s="169">
        <v>63866</v>
      </c>
      <c r="B5828" s="170" t="s">
        <v>4339</v>
      </c>
      <c r="C5828" s="170" t="s">
        <v>263</v>
      </c>
      <c r="D5828" s="170" t="s">
        <v>332</v>
      </c>
      <c r="E5828" s="170">
        <v>1420</v>
      </c>
      <c r="F5828" s="170">
        <v>6</v>
      </c>
      <c r="G5828" s="171">
        <v>12.5</v>
      </c>
      <c r="H5828" s="170" t="s">
        <v>105</v>
      </c>
      <c r="I5828" s="171">
        <v>17.489999999999998</v>
      </c>
      <c r="J5828" s="169">
        <v>4</v>
      </c>
    </row>
    <row r="5829" spans="1:10" hidden="1" x14ac:dyDescent="0.25">
      <c r="A5829" s="169">
        <v>63870</v>
      </c>
      <c r="B5829" s="170" t="s">
        <v>4340</v>
      </c>
      <c r="C5829" s="170" t="s">
        <v>11</v>
      </c>
      <c r="D5829" s="170" t="s">
        <v>303</v>
      </c>
      <c r="E5829" s="170">
        <v>473</v>
      </c>
      <c r="F5829" s="170">
        <v>24</v>
      </c>
      <c r="G5829" s="171">
        <v>6.5</v>
      </c>
      <c r="H5829" s="170" t="s">
        <v>1457</v>
      </c>
      <c r="I5829" s="171">
        <v>4.8899999999999997</v>
      </c>
      <c r="J5829" s="169">
        <v>1</v>
      </c>
    </row>
    <row r="5830" spans="1:10" hidden="1" x14ac:dyDescent="0.25">
      <c r="A5830" s="169">
        <v>63870</v>
      </c>
      <c r="B5830" s="170" t="s">
        <v>4340</v>
      </c>
      <c r="C5830" s="170" t="s">
        <v>11</v>
      </c>
      <c r="D5830" s="170" t="s">
        <v>303</v>
      </c>
      <c r="E5830" s="170">
        <v>473</v>
      </c>
      <c r="F5830" s="170">
        <v>24</v>
      </c>
      <c r="G5830" s="171">
        <v>6.5</v>
      </c>
      <c r="H5830" s="170" t="s">
        <v>1457</v>
      </c>
      <c r="I5830" s="171">
        <v>4.8899999999999997</v>
      </c>
      <c r="J5830" s="169">
        <v>1</v>
      </c>
    </row>
    <row r="5831" spans="1:10" hidden="1" x14ac:dyDescent="0.25">
      <c r="A5831" s="169">
        <v>63879</v>
      </c>
      <c r="B5831" s="170" t="s">
        <v>4341</v>
      </c>
      <c r="C5831" s="170" t="s">
        <v>11</v>
      </c>
      <c r="D5831" s="170" t="s">
        <v>474</v>
      </c>
      <c r="E5831" s="170">
        <v>473</v>
      </c>
      <c r="F5831" s="170">
        <v>24</v>
      </c>
      <c r="G5831" s="171">
        <v>5</v>
      </c>
      <c r="H5831" s="170" t="s">
        <v>1457</v>
      </c>
      <c r="I5831" s="171">
        <v>4.8499999999999996</v>
      </c>
      <c r="J5831" s="169">
        <v>1</v>
      </c>
    </row>
    <row r="5832" spans="1:10" hidden="1" x14ac:dyDescent="0.25">
      <c r="A5832" s="169">
        <v>63879</v>
      </c>
      <c r="B5832" s="170" t="s">
        <v>4341</v>
      </c>
      <c r="C5832" s="170" t="s">
        <v>11</v>
      </c>
      <c r="D5832" s="170" t="s">
        <v>474</v>
      </c>
      <c r="E5832" s="170">
        <v>473</v>
      </c>
      <c r="F5832" s="170">
        <v>24</v>
      </c>
      <c r="G5832" s="171">
        <v>5</v>
      </c>
      <c r="H5832" s="170" t="s">
        <v>1457</v>
      </c>
      <c r="I5832" s="171">
        <v>4.8499999999999996</v>
      </c>
      <c r="J5832" s="169">
        <v>1</v>
      </c>
    </row>
    <row r="5833" spans="1:10" hidden="1" x14ac:dyDescent="0.25">
      <c r="A5833" s="169">
        <v>63882</v>
      </c>
      <c r="B5833" s="170" t="s">
        <v>4342</v>
      </c>
      <c r="C5833" s="170" t="s">
        <v>263</v>
      </c>
      <c r="D5833" s="170" t="s">
        <v>909</v>
      </c>
      <c r="E5833" s="170">
        <v>330</v>
      </c>
      <c r="F5833" s="170">
        <v>24</v>
      </c>
      <c r="G5833" s="171">
        <v>4.2</v>
      </c>
      <c r="H5833" s="170" t="s">
        <v>2607</v>
      </c>
      <c r="I5833" s="171">
        <v>3.99</v>
      </c>
      <c r="J5833" s="169">
        <v>1</v>
      </c>
    </row>
    <row r="5834" spans="1:10" hidden="1" x14ac:dyDescent="0.25">
      <c r="A5834" s="169">
        <v>63882</v>
      </c>
      <c r="B5834" s="170" t="s">
        <v>4342</v>
      </c>
      <c r="C5834" s="170" t="s">
        <v>263</v>
      </c>
      <c r="D5834" s="170" t="s">
        <v>909</v>
      </c>
      <c r="E5834" s="170">
        <v>330</v>
      </c>
      <c r="F5834" s="170">
        <v>24</v>
      </c>
      <c r="G5834" s="171">
        <v>4.2</v>
      </c>
      <c r="H5834" s="170" t="s">
        <v>2607</v>
      </c>
      <c r="I5834" s="171">
        <v>3.99</v>
      </c>
      <c r="J5834" s="169">
        <v>1</v>
      </c>
    </row>
    <row r="5835" spans="1:10" hidden="1" x14ac:dyDescent="0.25">
      <c r="A5835" s="169">
        <v>63886</v>
      </c>
      <c r="B5835" s="170" t="s">
        <v>3876</v>
      </c>
      <c r="C5835" s="170" t="s">
        <v>11</v>
      </c>
      <c r="D5835" s="170" t="s">
        <v>211</v>
      </c>
      <c r="E5835" s="170">
        <v>5325</v>
      </c>
      <c r="F5835" s="170">
        <v>1</v>
      </c>
      <c r="G5835" s="171">
        <v>4</v>
      </c>
      <c r="H5835" s="170" t="s">
        <v>105</v>
      </c>
      <c r="I5835" s="171">
        <v>36.14</v>
      </c>
      <c r="J5835" s="169">
        <v>15</v>
      </c>
    </row>
    <row r="5836" spans="1:10" hidden="1" x14ac:dyDescent="0.25">
      <c r="A5836" s="169">
        <v>63886</v>
      </c>
      <c r="B5836" s="170" t="s">
        <v>3876</v>
      </c>
      <c r="C5836" s="170" t="s">
        <v>11</v>
      </c>
      <c r="D5836" s="170" t="s">
        <v>211</v>
      </c>
      <c r="E5836" s="170">
        <v>5325</v>
      </c>
      <c r="F5836" s="170">
        <v>1</v>
      </c>
      <c r="G5836" s="171">
        <v>4</v>
      </c>
      <c r="H5836" s="170" t="s">
        <v>105</v>
      </c>
      <c r="I5836" s="171">
        <v>36.14</v>
      </c>
      <c r="J5836" s="169">
        <v>15</v>
      </c>
    </row>
    <row r="5837" spans="1:10" hidden="1" x14ac:dyDescent="0.25">
      <c r="A5837" s="169">
        <v>63913</v>
      </c>
      <c r="B5837" s="170" t="s">
        <v>4343</v>
      </c>
      <c r="C5837" s="170" t="s">
        <v>1065</v>
      </c>
      <c r="D5837" s="170" t="s">
        <v>1066</v>
      </c>
      <c r="E5837" s="170">
        <v>4260</v>
      </c>
      <c r="F5837" s="170">
        <v>2</v>
      </c>
      <c r="G5837" s="171">
        <v>1E-3</v>
      </c>
      <c r="H5837" s="170" t="s">
        <v>105</v>
      </c>
      <c r="I5837" s="171">
        <v>22.99</v>
      </c>
      <c r="J5837" s="169">
        <v>12</v>
      </c>
    </row>
    <row r="5838" spans="1:10" hidden="1" x14ac:dyDescent="0.25">
      <c r="A5838" s="169">
        <v>63913</v>
      </c>
      <c r="B5838" s="170" t="s">
        <v>4343</v>
      </c>
      <c r="C5838" s="170" t="s">
        <v>1065</v>
      </c>
      <c r="D5838" s="170" t="s">
        <v>1066</v>
      </c>
      <c r="E5838" s="170">
        <v>4260</v>
      </c>
      <c r="F5838" s="170">
        <v>2</v>
      </c>
      <c r="G5838" s="171">
        <v>1E-3</v>
      </c>
      <c r="H5838" s="170" t="s">
        <v>105</v>
      </c>
      <c r="I5838" s="171">
        <v>22.99</v>
      </c>
      <c r="J5838" s="169">
        <v>12</v>
      </c>
    </row>
    <row r="5839" spans="1:10" hidden="1" x14ac:dyDescent="0.25">
      <c r="A5839" s="169">
        <v>63914</v>
      </c>
      <c r="B5839" s="170" t="s">
        <v>4344</v>
      </c>
      <c r="C5839" s="170" t="s">
        <v>1065</v>
      </c>
      <c r="D5839" s="170" t="s">
        <v>1066</v>
      </c>
      <c r="E5839" s="170">
        <v>330</v>
      </c>
      <c r="F5839" s="170">
        <v>24</v>
      </c>
      <c r="G5839" s="171">
        <v>1E-3</v>
      </c>
      <c r="H5839" s="170" t="s">
        <v>105</v>
      </c>
      <c r="I5839" s="171">
        <v>2.29</v>
      </c>
      <c r="J5839" s="169">
        <v>1</v>
      </c>
    </row>
    <row r="5840" spans="1:10" hidden="1" x14ac:dyDescent="0.25">
      <c r="A5840" s="169">
        <v>63914</v>
      </c>
      <c r="B5840" s="170" t="s">
        <v>4344</v>
      </c>
      <c r="C5840" s="170" t="s">
        <v>1065</v>
      </c>
      <c r="D5840" s="170" t="s">
        <v>1066</v>
      </c>
      <c r="E5840" s="170">
        <v>330</v>
      </c>
      <c r="F5840" s="170">
        <v>24</v>
      </c>
      <c r="G5840" s="171">
        <v>1E-3</v>
      </c>
      <c r="H5840" s="170" t="s">
        <v>105</v>
      </c>
      <c r="I5840" s="171">
        <v>2.29</v>
      </c>
      <c r="J5840" s="169">
        <v>1</v>
      </c>
    </row>
    <row r="5841" spans="1:10" hidden="1" x14ac:dyDescent="0.25">
      <c r="A5841" s="169">
        <v>63916</v>
      </c>
      <c r="B5841" s="170" t="s">
        <v>4345</v>
      </c>
      <c r="C5841" s="170" t="s">
        <v>1065</v>
      </c>
      <c r="D5841" s="170" t="s">
        <v>1066</v>
      </c>
      <c r="E5841" s="170">
        <v>3960</v>
      </c>
      <c r="F5841" s="170">
        <v>1</v>
      </c>
      <c r="G5841" s="171">
        <v>1E-3</v>
      </c>
      <c r="H5841" s="170" t="s">
        <v>105</v>
      </c>
      <c r="I5841" s="171">
        <v>22.99</v>
      </c>
      <c r="J5841" s="169">
        <v>12</v>
      </c>
    </row>
    <row r="5842" spans="1:10" hidden="1" x14ac:dyDescent="0.25">
      <c r="A5842" s="169">
        <v>63916</v>
      </c>
      <c r="B5842" s="170" t="s">
        <v>4345</v>
      </c>
      <c r="C5842" s="170" t="s">
        <v>1065</v>
      </c>
      <c r="D5842" s="170" t="s">
        <v>1066</v>
      </c>
      <c r="E5842" s="170">
        <v>3960</v>
      </c>
      <c r="F5842" s="170">
        <v>1</v>
      </c>
      <c r="G5842" s="171">
        <v>1E-3</v>
      </c>
      <c r="H5842" s="170" t="s">
        <v>105</v>
      </c>
      <c r="I5842" s="171">
        <v>22.99</v>
      </c>
      <c r="J5842" s="169">
        <v>12</v>
      </c>
    </row>
    <row r="5843" spans="1:10" hidden="1" x14ac:dyDescent="0.25">
      <c r="A5843" s="169">
        <v>63942</v>
      </c>
      <c r="B5843" s="170" t="s">
        <v>4346</v>
      </c>
      <c r="C5843" s="170" t="s">
        <v>263</v>
      </c>
      <c r="D5843" s="170" t="s">
        <v>264</v>
      </c>
      <c r="E5843" s="170">
        <v>270</v>
      </c>
      <c r="F5843" s="170">
        <v>24</v>
      </c>
      <c r="G5843" s="171">
        <v>5</v>
      </c>
      <c r="H5843" s="170" t="s">
        <v>141</v>
      </c>
      <c r="I5843" s="171">
        <v>4.49</v>
      </c>
      <c r="J5843" s="169">
        <v>1</v>
      </c>
    </row>
    <row r="5844" spans="1:10" hidden="1" x14ac:dyDescent="0.25">
      <c r="A5844" s="169">
        <v>63948</v>
      </c>
      <c r="B5844" s="170" t="s">
        <v>4347</v>
      </c>
      <c r="C5844" s="170" t="s">
        <v>15</v>
      </c>
      <c r="D5844" s="170" t="s">
        <v>154</v>
      </c>
      <c r="E5844" s="170">
        <v>50</v>
      </c>
      <c r="F5844" s="170">
        <v>48</v>
      </c>
      <c r="G5844" s="171">
        <v>17.5</v>
      </c>
      <c r="H5844" s="170" t="s">
        <v>222</v>
      </c>
      <c r="I5844" s="171">
        <v>4.99</v>
      </c>
      <c r="J5844" s="169">
        <v>1</v>
      </c>
    </row>
    <row r="5845" spans="1:10" hidden="1" x14ac:dyDescent="0.25">
      <c r="A5845" s="169">
        <v>64039</v>
      </c>
      <c r="B5845" s="170" t="s">
        <v>4348</v>
      </c>
      <c r="C5845" s="170" t="s">
        <v>263</v>
      </c>
      <c r="D5845" s="170" t="s">
        <v>646</v>
      </c>
      <c r="E5845" s="170">
        <v>4260</v>
      </c>
      <c r="F5845" s="170">
        <v>1</v>
      </c>
      <c r="G5845" s="171">
        <v>5</v>
      </c>
      <c r="H5845" s="170" t="s">
        <v>105</v>
      </c>
      <c r="I5845" s="171">
        <v>32.99</v>
      </c>
      <c r="J5845" s="169">
        <v>12</v>
      </c>
    </row>
    <row r="5846" spans="1:10" hidden="1" x14ac:dyDescent="0.25">
      <c r="A5846" s="169">
        <v>64039</v>
      </c>
      <c r="B5846" s="170" t="s">
        <v>4348</v>
      </c>
      <c r="C5846" s="170" t="s">
        <v>263</v>
      </c>
      <c r="D5846" s="170" t="s">
        <v>646</v>
      </c>
      <c r="E5846" s="170">
        <v>4260</v>
      </c>
      <c r="F5846" s="170">
        <v>1</v>
      </c>
      <c r="G5846" s="171">
        <v>5</v>
      </c>
      <c r="H5846" s="170" t="s">
        <v>105</v>
      </c>
      <c r="I5846" s="171">
        <v>32.99</v>
      </c>
      <c r="J5846" s="169">
        <v>12</v>
      </c>
    </row>
    <row r="5847" spans="1:10" hidden="1" x14ac:dyDescent="0.25">
      <c r="A5847" s="169">
        <v>64041</v>
      </c>
      <c r="B5847" s="170" t="s">
        <v>4349</v>
      </c>
      <c r="C5847" s="170" t="s">
        <v>263</v>
      </c>
      <c r="D5847" s="170" t="s">
        <v>806</v>
      </c>
      <c r="E5847" s="170">
        <v>30000</v>
      </c>
      <c r="F5847" s="170">
        <v>1</v>
      </c>
      <c r="G5847" s="171">
        <v>5</v>
      </c>
      <c r="H5847" s="170" t="s">
        <v>982</v>
      </c>
      <c r="I5847" s="171">
        <v>145</v>
      </c>
      <c r="J5847" s="169">
        <v>1</v>
      </c>
    </row>
    <row r="5848" spans="1:10" hidden="1" x14ac:dyDescent="0.25">
      <c r="A5848" s="169">
        <v>64041</v>
      </c>
      <c r="B5848" s="170" t="s">
        <v>4349</v>
      </c>
      <c r="C5848" s="170" t="s">
        <v>263</v>
      </c>
      <c r="D5848" s="170" t="s">
        <v>806</v>
      </c>
      <c r="E5848" s="170">
        <v>30000</v>
      </c>
      <c r="F5848" s="170">
        <v>1</v>
      </c>
      <c r="G5848" s="171">
        <v>5</v>
      </c>
      <c r="H5848" s="170" t="s">
        <v>982</v>
      </c>
      <c r="I5848" s="171">
        <v>145</v>
      </c>
      <c r="J5848" s="169">
        <v>1</v>
      </c>
    </row>
    <row r="5849" spans="1:10" hidden="1" x14ac:dyDescent="0.25">
      <c r="A5849" s="169">
        <v>64083</v>
      </c>
      <c r="B5849" s="170" t="s">
        <v>4350</v>
      </c>
      <c r="C5849" s="170" t="s">
        <v>263</v>
      </c>
      <c r="D5849" s="170" t="s">
        <v>332</v>
      </c>
      <c r="E5849" s="170">
        <v>396</v>
      </c>
      <c r="F5849" s="170">
        <v>24</v>
      </c>
      <c r="G5849" s="171">
        <v>7</v>
      </c>
      <c r="H5849" s="170" t="s">
        <v>285</v>
      </c>
      <c r="I5849" s="171">
        <v>3.49</v>
      </c>
      <c r="J5849" s="169">
        <v>1</v>
      </c>
    </row>
    <row r="5850" spans="1:10" hidden="1" x14ac:dyDescent="0.25">
      <c r="A5850" s="169">
        <v>64083</v>
      </c>
      <c r="B5850" s="170" t="s">
        <v>4350</v>
      </c>
      <c r="C5850" s="170" t="s">
        <v>263</v>
      </c>
      <c r="D5850" s="170" t="s">
        <v>332</v>
      </c>
      <c r="E5850" s="170">
        <v>396</v>
      </c>
      <c r="F5850" s="170">
        <v>24</v>
      </c>
      <c r="G5850" s="171">
        <v>7</v>
      </c>
      <c r="H5850" s="170" t="s">
        <v>285</v>
      </c>
      <c r="I5850" s="171">
        <v>3.49</v>
      </c>
      <c r="J5850" s="169">
        <v>1</v>
      </c>
    </row>
    <row r="5851" spans="1:10" hidden="1" x14ac:dyDescent="0.25">
      <c r="A5851" s="169">
        <v>64084</v>
      </c>
      <c r="B5851" s="170" t="s">
        <v>4351</v>
      </c>
      <c r="C5851" s="170" t="s">
        <v>1065</v>
      </c>
      <c r="D5851" s="170" t="s">
        <v>1066</v>
      </c>
      <c r="E5851" s="170">
        <v>473</v>
      </c>
      <c r="F5851" s="170">
        <v>24</v>
      </c>
      <c r="G5851" s="171">
        <v>0.5</v>
      </c>
      <c r="H5851" s="170" t="s">
        <v>747</v>
      </c>
      <c r="I5851" s="171">
        <v>3.59</v>
      </c>
      <c r="J5851" s="169">
        <v>1</v>
      </c>
    </row>
    <row r="5852" spans="1:10" hidden="1" x14ac:dyDescent="0.25">
      <c r="A5852" s="169">
        <v>64084</v>
      </c>
      <c r="B5852" s="170" t="s">
        <v>4351</v>
      </c>
      <c r="C5852" s="170" t="s">
        <v>1065</v>
      </c>
      <c r="D5852" s="170" t="s">
        <v>1066</v>
      </c>
      <c r="E5852" s="170">
        <v>473</v>
      </c>
      <c r="F5852" s="170">
        <v>24</v>
      </c>
      <c r="G5852" s="171">
        <v>0.5</v>
      </c>
      <c r="H5852" s="170" t="s">
        <v>747</v>
      </c>
      <c r="I5852" s="171">
        <v>3.59</v>
      </c>
      <c r="J5852" s="169">
        <v>1</v>
      </c>
    </row>
    <row r="5853" spans="1:10" hidden="1" x14ac:dyDescent="0.25">
      <c r="A5853" s="169">
        <v>64090</v>
      </c>
      <c r="B5853" s="170" t="s">
        <v>4352</v>
      </c>
      <c r="C5853" s="170" t="s">
        <v>1065</v>
      </c>
      <c r="D5853" s="170" t="s">
        <v>1066</v>
      </c>
      <c r="E5853" s="170">
        <v>473</v>
      </c>
      <c r="F5853" s="170">
        <v>24</v>
      </c>
      <c r="G5853" s="171">
        <v>0.5</v>
      </c>
      <c r="H5853" s="170" t="s">
        <v>747</v>
      </c>
      <c r="I5853" s="171">
        <v>3.59</v>
      </c>
      <c r="J5853" s="169">
        <v>1</v>
      </c>
    </row>
    <row r="5854" spans="1:10" hidden="1" x14ac:dyDescent="0.25">
      <c r="A5854" s="169">
        <v>64090</v>
      </c>
      <c r="B5854" s="170" t="s">
        <v>4352</v>
      </c>
      <c r="C5854" s="170" t="s">
        <v>1065</v>
      </c>
      <c r="D5854" s="170" t="s">
        <v>1066</v>
      </c>
      <c r="E5854" s="170">
        <v>473</v>
      </c>
      <c r="F5854" s="170">
        <v>24</v>
      </c>
      <c r="G5854" s="171">
        <v>0.5</v>
      </c>
      <c r="H5854" s="170" t="s">
        <v>747</v>
      </c>
      <c r="I5854" s="171">
        <v>3.59</v>
      </c>
      <c r="J5854" s="169">
        <v>1</v>
      </c>
    </row>
    <row r="5855" spans="1:10" hidden="1" x14ac:dyDescent="0.25">
      <c r="A5855" s="169">
        <v>64095</v>
      </c>
      <c r="B5855" s="170" t="s">
        <v>4353</v>
      </c>
      <c r="C5855" s="170" t="s">
        <v>1065</v>
      </c>
      <c r="D5855" s="170" t="s">
        <v>1066</v>
      </c>
      <c r="E5855" s="170">
        <v>473</v>
      </c>
      <c r="F5855" s="170">
        <v>24</v>
      </c>
      <c r="G5855" s="171">
        <v>0.5</v>
      </c>
      <c r="H5855" s="170" t="s">
        <v>747</v>
      </c>
      <c r="I5855" s="171">
        <v>3.59</v>
      </c>
      <c r="J5855" s="169">
        <v>1</v>
      </c>
    </row>
    <row r="5856" spans="1:10" hidden="1" x14ac:dyDescent="0.25">
      <c r="A5856" s="169">
        <v>64095</v>
      </c>
      <c r="B5856" s="170" t="s">
        <v>4353</v>
      </c>
      <c r="C5856" s="170" t="s">
        <v>1065</v>
      </c>
      <c r="D5856" s="170" t="s">
        <v>1066</v>
      </c>
      <c r="E5856" s="170">
        <v>473</v>
      </c>
      <c r="F5856" s="170">
        <v>24</v>
      </c>
      <c r="G5856" s="171">
        <v>0.5</v>
      </c>
      <c r="H5856" s="170" t="s">
        <v>747</v>
      </c>
      <c r="I5856" s="171">
        <v>3.59</v>
      </c>
      <c r="J5856" s="169">
        <v>1</v>
      </c>
    </row>
    <row r="5857" spans="1:10" hidden="1" x14ac:dyDescent="0.25">
      <c r="A5857" s="169">
        <v>64100</v>
      </c>
      <c r="B5857" s="170" t="s">
        <v>4354</v>
      </c>
      <c r="C5857" s="170" t="s">
        <v>11</v>
      </c>
      <c r="D5857" s="170" t="s">
        <v>12</v>
      </c>
      <c r="E5857" s="170">
        <v>4260</v>
      </c>
      <c r="F5857" s="170">
        <v>2</v>
      </c>
      <c r="G5857" s="171">
        <v>5</v>
      </c>
      <c r="H5857" s="170" t="s">
        <v>222</v>
      </c>
      <c r="I5857" s="171">
        <v>29.99</v>
      </c>
      <c r="J5857" s="169">
        <v>12</v>
      </c>
    </row>
    <row r="5858" spans="1:10" hidden="1" x14ac:dyDescent="0.25">
      <c r="A5858" s="169">
        <v>64100</v>
      </c>
      <c r="B5858" s="170" t="s">
        <v>4354</v>
      </c>
      <c r="C5858" s="170" t="s">
        <v>11</v>
      </c>
      <c r="D5858" s="170" t="s">
        <v>12</v>
      </c>
      <c r="E5858" s="170">
        <v>4260</v>
      </c>
      <c r="F5858" s="170">
        <v>2</v>
      </c>
      <c r="G5858" s="171">
        <v>5</v>
      </c>
      <c r="H5858" s="170" t="s">
        <v>222</v>
      </c>
      <c r="I5858" s="171">
        <v>29.99</v>
      </c>
      <c r="J5858" s="169">
        <v>12</v>
      </c>
    </row>
    <row r="5859" spans="1:10" hidden="1" x14ac:dyDescent="0.25">
      <c r="A5859" s="169">
        <v>64101</v>
      </c>
      <c r="B5859" s="170" t="s">
        <v>4355</v>
      </c>
      <c r="C5859" s="170" t="s">
        <v>24</v>
      </c>
      <c r="D5859" s="170" t="s">
        <v>194</v>
      </c>
      <c r="E5859" s="170">
        <v>750</v>
      </c>
      <c r="F5859" s="170">
        <v>12</v>
      </c>
      <c r="G5859" s="171">
        <v>13.5</v>
      </c>
      <c r="H5859" s="170" t="s">
        <v>163</v>
      </c>
      <c r="I5859" s="171">
        <v>21.99</v>
      </c>
      <c r="J5859" s="169">
        <v>1</v>
      </c>
    </row>
    <row r="5860" spans="1:10" hidden="1" x14ac:dyDescent="0.25">
      <c r="A5860" s="169">
        <v>64106</v>
      </c>
      <c r="B5860" s="170" t="s">
        <v>4356</v>
      </c>
      <c r="C5860" s="170" t="s">
        <v>11</v>
      </c>
      <c r="D5860" s="170" t="s">
        <v>12</v>
      </c>
      <c r="E5860" s="170">
        <v>2130</v>
      </c>
      <c r="F5860" s="170">
        <v>4</v>
      </c>
      <c r="G5860" s="171">
        <v>4.5</v>
      </c>
      <c r="H5860" s="170" t="s">
        <v>105</v>
      </c>
      <c r="I5860" s="171">
        <v>19.489999999999998</v>
      </c>
      <c r="J5860" s="169">
        <v>6</v>
      </c>
    </row>
    <row r="5861" spans="1:10" hidden="1" x14ac:dyDescent="0.25">
      <c r="A5861" s="169">
        <v>64106</v>
      </c>
      <c r="B5861" s="170" t="s">
        <v>4356</v>
      </c>
      <c r="C5861" s="170" t="s">
        <v>11</v>
      </c>
      <c r="D5861" s="170" t="s">
        <v>12</v>
      </c>
      <c r="E5861" s="170">
        <v>2130</v>
      </c>
      <c r="F5861" s="170">
        <v>4</v>
      </c>
      <c r="G5861" s="171">
        <v>4.5</v>
      </c>
      <c r="H5861" s="170" t="s">
        <v>105</v>
      </c>
      <c r="I5861" s="171">
        <v>19.489999999999998</v>
      </c>
      <c r="J5861" s="169">
        <v>6</v>
      </c>
    </row>
    <row r="5862" spans="1:10" hidden="1" x14ac:dyDescent="0.25">
      <c r="A5862" s="169">
        <v>64121</v>
      </c>
      <c r="B5862" s="170" t="s">
        <v>4357</v>
      </c>
      <c r="C5862" s="170" t="s">
        <v>11</v>
      </c>
      <c r="D5862" s="170" t="s">
        <v>2400</v>
      </c>
      <c r="E5862" s="170">
        <v>500</v>
      </c>
      <c r="F5862" s="170">
        <v>24</v>
      </c>
      <c r="G5862" s="171">
        <v>4.8</v>
      </c>
      <c r="H5862" s="170" t="s">
        <v>1136</v>
      </c>
      <c r="I5862" s="171">
        <v>9.75</v>
      </c>
      <c r="J5862" s="169">
        <v>1</v>
      </c>
    </row>
    <row r="5863" spans="1:10" hidden="1" x14ac:dyDescent="0.25">
      <c r="A5863" s="169">
        <v>64121</v>
      </c>
      <c r="B5863" s="170" t="s">
        <v>4357</v>
      </c>
      <c r="C5863" s="170" t="s">
        <v>11</v>
      </c>
      <c r="D5863" s="170" t="s">
        <v>2400</v>
      </c>
      <c r="E5863" s="170">
        <v>500</v>
      </c>
      <c r="F5863" s="170">
        <v>24</v>
      </c>
      <c r="G5863" s="171">
        <v>4.8</v>
      </c>
      <c r="H5863" s="170" t="s">
        <v>1136</v>
      </c>
      <c r="I5863" s="171">
        <v>9.75</v>
      </c>
      <c r="J5863" s="169">
        <v>1</v>
      </c>
    </row>
    <row r="5864" spans="1:10" hidden="1" x14ac:dyDescent="0.25">
      <c r="A5864" s="169">
        <v>64134</v>
      </c>
      <c r="B5864" s="170" t="s">
        <v>4358</v>
      </c>
      <c r="C5864" s="170" t="s">
        <v>24</v>
      </c>
      <c r="D5864" s="170" t="s">
        <v>504</v>
      </c>
      <c r="E5864" s="170">
        <v>750</v>
      </c>
      <c r="F5864" s="170">
        <v>12</v>
      </c>
      <c r="G5864" s="171">
        <v>7.5</v>
      </c>
      <c r="H5864" s="170" t="s">
        <v>256</v>
      </c>
      <c r="I5864" s="171">
        <v>11.99</v>
      </c>
      <c r="J5864" s="169">
        <v>1</v>
      </c>
    </row>
    <row r="5865" spans="1:10" hidden="1" x14ac:dyDescent="0.25">
      <c r="A5865" s="169">
        <v>64135</v>
      </c>
      <c r="B5865" s="170" t="s">
        <v>4359</v>
      </c>
      <c r="C5865" s="170" t="s">
        <v>24</v>
      </c>
      <c r="D5865" s="170" t="s">
        <v>58</v>
      </c>
      <c r="E5865" s="170">
        <v>750</v>
      </c>
      <c r="F5865" s="170">
        <v>12</v>
      </c>
      <c r="G5865" s="171">
        <v>9</v>
      </c>
      <c r="H5865" s="170" t="s">
        <v>130</v>
      </c>
      <c r="I5865" s="171">
        <v>17.989999999999998</v>
      </c>
      <c r="J5865" s="169">
        <v>1</v>
      </c>
    </row>
    <row r="5866" spans="1:10" hidden="1" x14ac:dyDescent="0.25">
      <c r="A5866" s="169">
        <v>64152</v>
      </c>
      <c r="B5866" s="170" t="s">
        <v>4360</v>
      </c>
      <c r="C5866" s="170" t="s">
        <v>24</v>
      </c>
      <c r="D5866" s="170" t="s">
        <v>38</v>
      </c>
      <c r="E5866" s="170">
        <v>750</v>
      </c>
      <c r="F5866" s="170">
        <v>20</v>
      </c>
      <c r="G5866" s="171">
        <v>3</v>
      </c>
      <c r="H5866" s="170" t="s">
        <v>274</v>
      </c>
      <c r="I5866" s="171">
        <v>8.99</v>
      </c>
      <c r="J5866" s="169">
        <v>1</v>
      </c>
    </row>
    <row r="5867" spans="1:10" hidden="1" x14ac:dyDescent="0.25">
      <c r="A5867" s="169">
        <v>64153</v>
      </c>
      <c r="B5867" s="170" t="s">
        <v>4361</v>
      </c>
      <c r="C5867" s="170" t="s">
        <v>11</v>
      </c>
      <c r="D5867" s="170" t="s">
        <v>211</v>
      </c>
      <c r="E5867" s="170">
        <v>473</v>
      </c>
      <c r="F5867" s="170">
        <v>24</v>
      </c>
      <c r="G5867" s="171">
        <v>4</v>
      </c>
      <c r="H5867" s="170" t="s">
        <v>151</v>
      </c>
      <c r="I5867" s="171">
        <v>3.49</v>
      </c>
      <c r="J5867" s="169">
        <v>1</v>
      </c>
    </row>
    <row r="5868" spans="1:10" hidden="1" x14ac:dyDescent="0.25">
      <c r="A5868" s="169">
        <v>64153</v>
      </c>
      <c r="B5868" s="170" t="s">
        <v>4361</v>
      </c>
      <c r="C5868" s="170" t="s">
        <v>11</v>
      </c>
      <c r="D5868" s="170" t="s">
        <v>211</v>
      </c>
      <c r="E5868" s="170">
        <v>473</v>
      </c>
      <c r="F5868" s="170">
        <v>24</v>
      </c>
      <c r="G5868" s="171">
        <v>4</v>
      </c>
      <c r="H5868" s="170" t="s">
        <v>151</v>
      </c>
      <c r="I5868" s="171">
        <v>3.49</v>
      </c>
      <c r="J5868" s="169">
        <v>1</v>
      </c>
    </row>
    <row r="5869" spans="1:10" hidden="1" x14ac:dyDescent="0.25">
      <c r="A5869" s="169">
        <v>64155</v>
      </c>
      <c r="B5869" s="170" t="s">
        <v>4362</v>
      </c>
      <c r="C5869" s="170" t="s">
        <v>24</v>
      </c>
      <c r="D5869" s="170" t="s">
        <v>34</v>
      </c>
      <c r="E5869" s="170">
        <v>750</v>
      </c>
      <c r="F5869" s="170">
        <v>12</v>
      </c>
      <c r="G5869" s="171">
        <v>14.5</v>
      </c>
      <c r="H5869" s="170" t="s">
        <v>22</v>
      </c>
      <c r="I5869" s="171">
        <v>29.99</v>
      </c>
      <c r="J5869" s="169">
        <v>1</v>
      </c>
    </row>
    <row r="5870" spans="1:10" hidden="1" x14ac:dyDescent="0.25">
      <c r="A5870" s="169">
        <v>64165</v>
      </c>
      <c r="B5870" s="170" t="s">
        <v>4363</v>
      </c>
      <c r="C5870" s="170" t="s">
        <v>24</v>
      </c>
      <c r="D5870" s="170" t="s">
        <v>58</v>
      </c>
      <c r="E5870" s="170">
        <v>750</v>
      </c>
      <c r="F5870" s="170">
        <v>12</v>
      </c>
      <c r="G5870" s="171">
        <v>11.5</v>
      </c>
      <c r="H5870" s="170" t="s">
        <v>43</v>
      </c>
      <c r="I5870" s="171">
        <v>18.989999999999998</v>
      </c>
      <c r="J5870" s="169">
        <v>1</v>
      </c>
    </row>
    <row r="5871" spans="1:10" hidden="1" x14ac:dyDescent="0.25">
      <c r="A5871" s="169">
        <v>64176</v>
      </c>
      <c r="B5871" s="170" t="s">
        <v>4364</v>
      </c>
      <c r="C5871" s="170" t="s">
        <v>263</v>
      </c>
      <c r="D5871" s="170" t="s">
        <v>332</v>
      </c>
      <c r="E5871" s="170">
        <v>2000</v>
      </c>
      <c r="F5871" s="170">
        <v>5</v>
      </c>
      <c r="G5871" s="171">
        <v>5.9</v>
      </c>
      <c r="H5871" s="170" t="s">
        <v>1712</v>
      </c>
      <c r="I5871" s="171">
        <v>17.84</v>
      </c>
      <c r="J5871" s="169">
        <v>1</v>
      </c>
    </row>
    <row r="5872" spans="1:10" hidden="1" x14ac:dyDescent="0.25">
      <c r="A5872" s="169">
        <v>64176</v>
      </c>
      <c r="B5872" s="170" t="s">
        <v>4364</v>
      </c>
      <c r="C5872" s="170" t="s">
        <v>263</v>
      </c>
      <c r="D5872" s="170" t="s">
        <v>332</v>
      </c>
      <c r="E5872" s="170">
        <v>2000</v>
      </c>
      <c r="F5872" s="170">
        <v>5</v>
      </c>
      <c r="G5872" s="171">
        <v>5.9</v>
      </c>
      <c r="H5872" s="170" t="s">
        <v>1712</v>
      </c>
      <c r="I5872" s="171">
        <v>17.84</v>
      </c>
      <c r="J5872" s="169">
        <v>1</v>
      </c>
    </row>
    <row r="5873" spans="1:10" hidden="1" x14ac:dyDescent="0.25">
      <c r="A5873" s="169">
        <v>64190</v>
      </c>
      <c r="B5873" s="170" t="s">
        <v>4365</v>
      </c>
      <c r="C5873" s="170" t="s">
        <v>11</v>
      </c>
      <c r="D5873" s="170" t="s">
        <v>303</v>
      </c>
      <c r="E5873" s="170">
        <v>473</v>
      </c>
      <c r="F5873" s="170">
        <v>24</v>
      </c>
      <c r="G5873" s="171">
        <v>5.75</v>
      </c>
      <c r="H5873" s="170" t="s">
        <v>1662</v>
      </c>
      <c r="I5873" s="171">
        <v>4.49</v>
      </c>
      <c r="J5873" s="169">
        <v>1</v>
      </c>
    </row>
    <row r="5874" spans="1:10" hidden="1" x14ac:dyDescent="0.25">
      <c r="A5874" s="169">
        <v>64190</v>
      </c>
      <c r="B5874" s="170" t="s">
        <v>4365</v>
      </c>
      <c r="C5874" s="170" t="s">
        <v>11</v>
      </c>
      <c r="D5874" s="170" t="s">
        <v>303</v>
      </c>
      <c r="E5874" s="170">
        <v>473</v>
      </c>
      <c r="F5874" s="170">
        <v>24</v>
      </c>
      <c r="G5874" s="171">
        <v>5.75</v>
      </c>
      <c r="H5874" s="170" t="s">
        <v>1662</v>
      </c>
      <c r="I5874" s="171">
        <v>4.49</v>
      </c>
      <c r="J5874" s="169">
        <v>1</v>
      </c>
    </row>
    <row r="5875" spans="1:10" hidden="1" x14ac:dyDescent="0.25">
      <c r="A5875" s="169">
        <v>64191</v>
      </c>
      <c r="B5875" s="170" t="s">
        <v>4366</v>
      </c>
      <c r="C5875" s="170" t="s">
        <v>11</v>
      </c>
      <c r="D5875" s="170" t="s">
        <v>267</v>
      </c>
      <c r="E5875" s="170">
        <v>3784</v>
      </c>
      <c r="F5875" s="170">
        <v>3</v>
      </c>
      <c r="G5875" s="171">
        <v>5.3</v>
      </c>
      <c r="H5875" s="170" t="s">
        <v>2261</v>
      </c>
      <c r="I5875" s="171">
        <v>31.99</v>
      </c>
      <c r="J5875" s="169">
        <v>8</v>
      </c>
    </row>
    <row r="5876" spans="1:10" hidden="1" x14ac:dyDescent="0.25">
      <c r="A5876" s="169">
        <v>64191</v>
      </c>
      <c r="B5876" s="170" t="s">
        <v>4366</v>
      </c>
      <c r="C5876" s="170" t="s">
        <v>11</v>
      </c>
      <c r="D5876" s="170" t="s">
        <v>267</v>
      </c>
      <c r="E5876" s="170">
        <v>3784</v>
      </c>
      <c r="F5876" s="170">
        <v>3</v>
      </c>
      <c r="G5876" s="171">
        <v>5.3</v>
      </c>
      <c r="H5876" s="170" t="s">
        <v>1136</v>
      </c>
      <c r="I5876" s="171">
        <v>31.99</v>
      </c>
      <c r="J5876" s="169">
        <v>8</v>
      </c>
    </row>
    <row r="5877" spans="1:10" hidden="1" x14ac:dyDescent="0.25">
      <c r="A5877" s="169">
        <v>64192</v>
      </c>
      <c r="B5877" s="170" t="s">
        <v>4367</v>
      </c>
      <c r="C5877" s="170" t="s">
        <v>15</v>
      </c>
      <c r="D5877" s="170" t="s">
        <v>227</v>
      </c>
      <c r="E5877" s="170">
        <v>700</v>
      </c>
      <c r="F5877" s="170">
        <v>12</v>
      </c>
      <c r="G5877" s="171">
        <v>40</v>
      </c>
      <c r="H5877" s="170" t="s">
        <v>222</v>
      </c>
      <c r="I5877" s="171">
        <v>34.99</v>
      </c>
      <c r="J5877" s="169">
        <v>1</v>
      </c>
    </row>
    <row r="5878" spans="1:10" hidden="1" x14ac:dyDescent="0.25">
      <c r="A5878" s="169">
        <v>64203</v>
      </c>
      <c r="B5878" s="170" t="s">
        <v>4368</v>
      </c>
      <c r="C5878" s="170" t="s">
        <v>11</v>
      </c>
      <c r="D5878" s="170" t="s">
        <v>474</v>
      </c>
      <c r="E5878" s="170">
        <v>473</v>
      </c>
      <c r="F5878" s="170">
        <v>24</v>
      </c>
      <c r="G5878" s="171">
        <v>5</v>
      </c>
      <c r="H5878" s="170" t="s">
        <v>1556</v>
      </c>
      <c r="I5878" s="171">
        <v>4.75</v>
      </c>
      <c r="J5878" s="169">
        <v>1</v>
      </c>
    </row>
    <row r="5879" spans="1:10" hidden="1" x14ac:dyDescent="0.25">
      <c r="A5879" s="169">
        <v>64203</v>
      </c>
      <c r="B5879" s="170" t="s">
        <v>4368</v>
      </c>
      <c r="C5879" s="170" t="s">
        <v>11</v>
      </c>
      <c r="D5879" s="170" t="s">
        <v>474</v>
      </c>
      <c r="E5879" s="170">
        <v>473</v>
      </c>
      <c r="F5879" s="170">
        <v>24</v>
      </c>
      <c r="G5879" s="171">
        <v>5</v>
      </c>
      <c r="H5879" s="170" t="s">
        <v>1556</v>
      </c>
      <c r="I5879" s="171">
        <v>4.75</v>
      </c>
      <c r="J5879" s="169">
        <v>1</v>
      </c>
    </row>
    <row r="5880" spans="1:10" hidden="1" x14ac:dyDescent="0.25">
      <c r="A5880" s="169">
        <v>64204</v>
      </c>
      <c r="B5880" s="170" t="s">
        <v>4369</v>
      </c>
      <c r="C5880" s="170" t="s">
        <v>11</v>
      </c>
      <c r="D5880" s="170" t="s">
        <v>12</v>
      </c>
      <c r="E5880" s="170">
        <v>4260</v>
      </c>
      <c r="F5880" s="170">
        <v>1</v>
      </c>
      <c r="G5880" s="171">
        <v>4.4000000000000004</v>
      </c>
      <c r="H5880" s="170" t="s">
        <v>409</v>
      </c>
      <c r="I5880" s="171">
        <v>22.99</v>
      </c>
      <c r="J5880" s="169">
        <v>12</v>
      </c>
    </row>
    <row r="5881" spans="1:10" hidden="1" x14ac:dyDescent="0.25">
      <c r="A5881" s="169">
        <v>64204</v>
      </c>
      <c r="B5881" s="170" t="s">
        <v>4369</v>
      </c>
      <c r="C5881" s="170" t="s">
        <v>11</v>
      </c>
      <c r="D5881" s="170" t="s">
        <v>12</v>
      </c>
      <c r="E5881" s="170">
        <v>4260</v>
      </c>
      <c r="F5881" s="170">
        <v>1</v>
      </c>
      <c r="G5881" s="171">
        <v>4.4000000000000004</v>
      </c>
      <c r="H5881" s="170" t="s">
        <v>409</v>
      </c>
      <c r="I5881" s="171">
        <v>22.99</v>
      </c>
      <c r="J5881" s="169">
        <v>12</v>
      </c>
    </row>
    <row r="5882" spans="1:10" hidden="1" x14ac:dyDescent="0.25">
      <c r="A5882" s="169">
        <v>64207</v>
      </c>
      <c r="B5882" s="170" t="s">
        <v>4370</v>
      </c>
      <c r="C5882" s="170" t="s">
        <v>11</v>
      </c>
      <c r="D5882" s="170" t="s">
        <v>12</v>
      </c>
      <c r="E5882" s="170">
        <v>473</v>
      </c>
      <c r="F5882" s="170">
        <v>24</v>
      </c>
      <c r="G5882" s="171">
        <v>5.4</v>
      </c>
      <c r="H5882" s="170" t="s">
        <v>1556</v>
      </c>
      <c r="I5882" s="171">
        <v>4.3899999999999997</v>
      </c>
      <c r="J5882" s="169">
        <v>1</v>
      </c>
    </row>
    <row r="5883" spans="1:10" hidden="1" x14ac:dyDescent="0.25">
      <c r="A5883" s="169">
        <v>64207</v>
      </c>
      <c r="B5883" s="170" t="s">
        <v>4370</v>
      </c>
      <c r="C5883" s="170" t="s">
        <v>11</v>
      </c>
      <c r="D5883" s="170" t="s">
        <v>12</v>
      </c>
      <c r="E5883" s="170">
        <v>473</v>
      </c>
      <c r="F5883" s="170">
        <v>24</v>
      </c>
      <c r="G5883" s="171">
        <v>5.4</v>
      </c>
      <c r="H5883" s="170" t="s">
        <v>1556</v>
      </c>
      <c r="I5883" s="171">
        <v>4.3899999999999997</v>
      </c>
      <c r="J5883" s="169">
        <v>1</v>
      </c>
    </row>
    <row r="5884" spans="1:10" hidden="1" x14ac:dyDescent="0.25">
      <c r="A5884" s="169">
        <v>64208</v>
      </c>
      <c r="B5884" s="170" t="s">
        <v>4371</v>
      </c>
      <c r="C5884" s="170" t="s">
        <v>11</v>
      </c>
      <c r="D5884" s="170" t="s">
        <v>211</v>
      </c>
      <c r="E5884" s="170">
        <v>355</v>
      </c>
      <c r="F5884" s="170">
        <v>24</v>
      </c>
      <c r="G5884" s="171">
        <v>4</v>
      </c>
      <c r="H5884" s="170" t="s">
        <v>1457</v>
      </c>
      <c r="I5884" s="171">
        <v>2.08</v>
      </c>
      <c r="J5884" s="169">
        <v>1</v>
      </c>
    </row>
    <row r="5885" spans="1:10" hidden="1" x14ac:dyDescent="0.25">
      <c r="A5885" s="169">
        <v>64208</v>
      </c>
      <c r="B5885" s="170" t="s">
        <v>4371</v>
      </c>
      <c r="C5885" s="170" t="s">
        <v>11</v>
      </c>
      <c r="D5885" s="170" t="s">
        <v>211</v>
      </c>
      <c r="E5885" s="170">
        <v>355</v>
      </c>
      <c r="F5885" s="170">
        <v>24</v>
      </c>
      <c r="G5885" s="171">
        <v>4</v>
      </c>
      <c r="H5885" s="170" t="s">
        <v>1457</v>
      </c>
      <c r="I5885" s="171">
        <v>2.08</v>
      </c>
      <c r="J5885" s="169">
        <v>1</v>
      </c>
    </row>
    <row r="5886" spans="1:10" hidden="1" x14ac:dyDescent="0.25">
      <c r="A5886" s="169">
        <v>64209</v>
      </c>
      <c r="B5886" s="170" t="s">
        <v>4372</v>
      </c>
      <c r="C5886" s="170" t="s">
        <v>11</v>
      </c>
      <c r="D5886" s="170" t="s">
        <v>303</v>
      </c>
      <c r="E5886" s="170">
        <v>473</v>
      </c>
      <c r="F5886" s="170">
        <v>24</v>
      </c>
      <c r="G5886" s="171">
        <v>7</v>
      </c>
      <c r="H5886" s="170" t="s">
        <v>1556</v>
      </c>
      <c r="I5886" s="171">
        <v>4.75</v>
      </c>
      <c r="J5886" s="169">
        <v>1</v>
      </c>
    </row>
    <row r="5887" spans="1:10" hidden="1" x14ac:dyDescent="0.25">
      <c r="A5887" s="169">
        <v>64209</v>
      </c>
      <c r="B5887" s="170" t="s">
        <v>4372</v>
      </c>
      <c r="C5887" s="170" t="s">
        <v>11</v>
      </c>
      <c r="D5887" s="170" t="s">
        <v>303</v>
      </c>
      <c r="E5887" s="170">
        <v>473</v>
      </c>
      <c r="F5887" s="170">
        <v>24</v>
      </c>
      <c r="G5887" s="171">
        <v>7</v>
      </c>
      <c r="H5887" s="170" t="s">
        <v>1556</v>
      </c>
      <c r="I5887" s="171">
        <v>4.75</v>
      </c>
      <c r="J5887" s="169">
        <v>1</v>
      </c>
    </row>
    <row r="5888" spans="1:10" hidden="1" x14ac:dyDescent="0.25">
      <c r="A5888" s="169">
        <v>64215</v>
      </c>
      <c r="B5888" s="170" t="s">
        <v>4373</v>
      </c>
      <c r="C5888" s="170" t="s">
        <v>11</v>
      </c>
      <c r="D5888" s="170" t="s">
        <v>474</v>
      </c>
      <c r="E5888" s="170">
        <v>473</v>
      </c>
      <c r="F5888" s="170">
        <v>24</v>
      </c>
      <c r="G5888" s="171">
        <v>5.2</v>
      </c>
      <c r="H5888" s="170" t="s">
        <v>222</v>
      </c>
      <c r="I5888" s="171">
        <v>4.25</v>
      </c>
      <c r="J5888" s="169">
        <v>1</v>
      </c>
    </row>
    <row r="5889" spans="1:10" hidden="1" x14ac:dyDescent="0.25">
      <c r="A5889" s="169">
        <v>64215</v>
      </c>
      <c r="B5889" s="170" t="s">
        <v>4373</v>
      </c>
      <c r="C5889" s="170" t="s">
        <v>11</v>
      </c>
      <c r="D5889" s="170" t="s">
        <v>474</v>
      </c>
      <c r="E5889" s="170">
        <v>473</v>
      </c>
      <c r="F5889" s="170">
        <v>24</v>
      </c>
      <c r="G5889" s="171">
        <v>5.2</v>
      </c>
      <c r="H5889" s="170" t="s">
        <v>222</v>
      </c>
      <c r="I5889" s="171">
        <v>4.25</v>
      </c>
      <c r="J5889" s="169">
        <v>1</v>
      </c>
    </row>
    <row r="5890" spans="1:10" hidden="1" x14ac:dyDescent="0.25">
      <c r="A5890" s="169">
        <v>64216</v>
      </c>
      <c r="B5890" s="170" t="s">
        <v>4374</v>
      </c>
      <c r="C5890" s="170" t="s">
        <v>11</v>
      </c>
      <c r="D5890" s="170" t="s">
        <v>303</v>
      </c>
      <c r="E5890" s="170">
        <v>473</v>
      </c>
      <c r="F5890" s="170">
        <v>24</v>
      </c>
      <c r="G5890" s="171">
        <v>8</v>
      </c>
      <c r="H5890" s="170" t="s">
        <v>1407</v>
      </c>
      <c r="I5890" s="171">
        <v>2.95</v>
      </c>
      <c r="J5890" s="169">
        <v>1</v>
      </c>
    </row>
    <row r="5891" spans="1:10" hidden="1" x14ac:dyDescent="0.25">
      <c r="A5891" s="169">
        <v>64216</v>
      </c>
      <c r="B5891" s="170" t="s">
        <v>4374</v>
      </c>
      <c r="C5891" s="170" t="s">
        <v>11</v>
      </c>
      <c r="D5891" s="170" t="s">
        <v>303</v>
      </c>
      <c r="E5891" s="170">
        <v>473</v>
      </c>
      <c r="F5891" s="170">
        <v>24</v>
      </c>
      <c r="G5891" s="171">
        <v>8</v>
      </c>
      <c r="H5891" s="170" t="s">
        <v>1407</v>
      </c>
      <c r="I5891" s="171">
        <v>2.95</v>
      </c>
      <c r="J5891" s="169">
        <v>1</v>
      </c>
    </row>
    <row r="5892" spans="1:10" hidden="1" x14ac:dyDescent="0.25">
      <c r="A5892" s="169">
        <v>64218</v>
      </c>
      <c r="B5892" s="170" t="s">
        <v>4375</v>
      </c>
      <c r="C5892" s="170" t="s">
        <v>11</v>
      </c>
      <c r="D5892" s="170" t="s">
        <v>303</v>
      </c>
      <c r="E5892" s="170">
        <v>2130</v>
      </c>
      <c r="F5892" s="170">
        <v>4</v>
      </c>
      <c r="G5892" s="171">
        <v>8</v>
      </c>
      <c r="H5892" s="170" t="s">
        <v>824</v>
      </c>
      <c r="I5892" s="171">
        <v>13.3</v>
      </c>
      <c r="J5892" s="169">
        <v>6</v>
      </c>
    </row>
    <row r="5893" spans="1:10" hidden="1" x14ac:dyDescent="0.25">
      <c r="A5893" s="169">
        <v>64218</v>
      </c>
      <c r="B5893" s="170" t="s">
        <v>4375</v>
      </c>
      <c r="C5893" s="170" t="s">
        <v>11</v>
      </c>
      <c r="D5893" s="170" t="s">
        <v>303</v>
      </c>
      <c r="E5893" s="170">
        <v>2130</v>
      </c>
      <c r="F5893" s="170">
        <v>4</v>
      </c>
      <c r="G5893" s="171">
        <v>8</v>
      </c>
      <c r="H5893" s="170" t="s">
        <v>824</v>
      </c>
      <c r="I5893" s="171">
        <v>13.3</v>
      </c>
      <c r="J5893" s="169">
        <v>6</v>
      </c>
    </row>
    <row r="5894" spans="1:10" hidden="1" x14ac:dyDescent="0.25">
      <c r="A5894" s="169">
        <v>64219</v>
      </c>
      <c r="B5894" s="170" t="s">
        <v>4376</v>
      </c>
      <c r="C5894" s="170" t="s">
        <v>11</v>
      </c>
      <c r="D5894" s="170" t="s">
        <v>12</v>
      </c>
      <c r="E5894" s="170">
        <v>473</v>
      </c>
      <c r="F5894" s="170">
        <v>24</v>
      </c>
      <c r="G5894" s="171">
        <v>4.5</v>
      </c>
      <c r="H5894" s="170" t="s">
        <v>105</v>
      </c>
      <c r="I5894" s="171">
        <v>4.3899999999999997</v>
      </c>
      <c r="J5894" s="169">
        <v>1</v>
      </c>
    </row>
    <row r="5895" spans="1:10" hidden="1" x14ac:dyDescent="0.25">
      <c r="A5895" s="169">
        <v>64219</v>
      </c>
      <c r="B5895" s="170" t="s">
        <v>4376</v>
      </c>
      <c r="C5895" s="170" t="s">
        <v>11</v>
      </c>
      <c r="D5895" s="170" t="s">
        <v>12</v>
      </c>
      <c r="E5895" s="170">
        <v>473</v>
      </c>
      <c r="F5895" s="170">
        <v>24</v>
      </c>
      <c r="G5895" s="171">
        <v>4.5</v>
      </c>
      <c r="H5895" s="170" t="s">
        <v>105</v>
      </c>
      <c r="I5895" s="171">
        <v>4.3899999999999997</v>
      </c>
      <c r="J5895" s="169">
        <v>1</v>
      </c>
    </row>
    <row r="5896" spans="1:10" hidden="1" x14ac:dyDescent="0.25">
      <c r="A5896" s="169">
        <v>64230</v>
      </c>
      <c r="B5896" s="170" t="s">
        <v>3876</v>
      </c>
      <c r="C5896" s="170" t="s">
        <v>11</v>
      </c>
      <c r="D5896" s="170" t="s">
        <v>12</v>
      </c>
      <c r="E5896" s="170">
        <v>3960</v>
      </c>
      <c r="F5896" s="170">
        <v>1</v>
      </c>
      <c r="G5896" s="171">
        <v>4.5999999999999996</v>
      </c>
      <c r="H5896" s="170" t="s">
        <v>105</v>
      </c>
      <c r="I5896" s="171">
        <v>32.869999999999997</v>
      </c>
      <c r="J5896" s="169">
        <v>12</v>
      </c>
    </row>
    <row r="5897" spans="1:10" hidden="1" x14ac:dyDescent="0.25">
      <c r="A5897" s="169">
        <v>64230</v>
      </c>
      <c r="B5897" s="170" t="s">
        <v>3876</v>
      </c>
      <c r="C5897" s="170" t="s">
        <v>11</v>
      </c>
      <c r="D5897" s="170" t="s">
        <v>12</v>
      </c>
      <c r="E5897" s="170">
        <v>3960</v>
      </c>
      <c r="F5897" s="170">
        <v>1</v>
      </c>
      <c r="G5897" s="171">
        <v>4.5999999999999996</v>
      </c>
      <c r="H5897" s="170" t="s">
        <v>105</v>
      </c>
      <c r="I5897" s="171">
        <v>32.869999999999997</v>
      </c>
      <c r="J5897" s="169">
        <v>12</v>
      </c>
    </row>
    <row r="5898" spans="1:10" hidden="1" x14ac:dyDescent="0.25">
      <c r="A5898" s="169">
        <v>64257</v>
      </c>
      <c r="B5898" s="170" t="s">
        <v>4377</v>
      </c>
      <c r="C5898" s="170" t="s">
        <v>263</v>
      </c>
      <c r="D5898" s="170" t="s">
        <v>935</v>
      </c>
      <c r="E5898" s="170">
        <v>30000</v>
      </c>
      <c r="F5898" s="170">
        <v>1</v>
      </c>
      <c r="G5898" s="171">
        <v>5</v>
      </c>
      <c r="H5898" s="170" t="s">
        <v>2607</v>
      </c>
      <c r="I5898" s="171">
        <v>269</v>
      </c>
      <c r="J5898" s="169">
        <v>1</v>
      </c>
    </row>
    <row r="5899" spans="1:10" hidden="1" x14ac:dyDescent="0.25">
      <c r="A5899" s="169">
        <v>64257</v>
      </c>
      <c r="B5899" s="170" t="s">
        <v>4377</v>
      </c>
      <c r="C5899" s="170" t="s">
        <v>263</v>
      </c>
      <c r="D5899" s="170" t="s">
        <v>935</v>
      </c>
      <c r="E5899" s="170">
        <v>30000</v>
      </c>
      <c r="F5899" s="170">
        <v>1</v>
      </c>
      <c r="G5899" s="171">
        <v>5</v>
      </c>
      <c r="H5899" s="170" t="s">
        <v>2607</v>
      </c>
      <c r="I5899" s="171">
        <v>269</v>
      </c>
      <c r="J5899" s="169">
        <v>1</v>
      </c>
    </row>
    <row r="5900" spans="1:10" hidden="1" x14ac:dyDescent="0.25">
      <c r="A5900" s="169">
        <v>64262</v>
      </c>
      <c r="B5900" s="170" t="s">
        <v>4378</v>
      </c>
      <c r="C5900" s="170" t="s">
        <v>263</v>
      </c>
      <c r="D5900" s="170" t="s">
        <v>935</v>
      </c>
      <c r="E5900" s="170">
        <v>30000</v>
      </c>
      <c r="F5900" s="170">
        <v>1</v>
      </c>
      <c r="G5900" s="171">
        <v>5</v>
      </c>
      <c r="H5900" s="170" t="s">
        <v>2607</v>
      </c>
      <c r="I5900" s="171">
        <v>295</v>
      </c>
      <c r="J5900" s="169">
        <v>1</v>
      </c>
    </row>
    <row r="5901" spans="1:10" hidden="1" x14ac:dyDescent="0.25">
      <c r="A5901" s="169">
        <v>64262</v>
      </c>
      <c r="B5901" s="170" t="s">
        <v>4378</v>
      </c>
      <c r="C5901" s="170" t="s">
        <v>263</v>
      </c>
      <c r="D5901" s="170" t="s">
        <v>935</v>
      </c>
      <c r="E5901" s="170">
        <v>30000</v>
      </c>
      <c r="F5901" s="170">
        <v>1</v>
      </c>
      <c r="G5901" s="171">
        <v>5</v>
      </c>
      <c r="H5901" s="170" t="s">
        <v>2607</v>
      </c>
      <c r="I5901" s="171">
        <v>295</v>
      </c>
      <c r="J5901" s="169">
        <v>1</v>
      </c>
    </row>
    <row r="5902" spans="1:10" hidden="1" x14ac:dyDescent="0.25">
      <c r="A5902" s="169">
        <v>64268</v>
      </c>
      <c r="B5902" s="170" t="s">
        <v>4379</v>
      </c>
      <c r="C5902" s="170" t="s">
        <v>263</v>
      </c>
      <c r="D5902" s="170" t="s">
        <v>806</v>
      </c>
      <c r="E5902" s="170">
        <v>4260</v>
      </c>
      <c r="F5902" s="170">
        <v>2</v>
      </c>
      <c r="G5902" s="171">
        <v>4</v>
      </c>
      <c r="H5902" s="170" t="s">
        <v>20</v>
      </c>
      <c r="I5902" s="171">
        <v>31.99</v>
      </c>
      <c r="J5902" s="169">
        <v>12</v>
      </c>
    </row>
    <row r="5903" spans="1:10" hidden="1" x14ac:dyDescent="0.25">
      <c r="A5903" s="169">
        <v>64269</v>
      </c>
      <c r="B5903" s="170" t="s">
        <v>4380</v>
      </c>
      <c r="C5903" s="170" t="s">
        <v>263</v>
      </c>
      <c r="D5903" s="170" t="s">
        <v>935</v>
      </c>
      <c r="E5903" s="170">
        <v>30000</v>
      </c>
      <c r="F5903" s="170">
        <v>1</v>
      </c>
      <c r="G5903" s="171">
        <v>3</v>
      </c>
      <c r="H5903" s="170" t="s">
        <v>2607</v>
      </c>
      <c r="I5903" s="171">
        <v>249</v>
      </c>
      <c r="J5903" s="169">
        <v>1</v>
      </c>
    </row>
    <row r="5904" spans="1:10" hidden="1" x14ac:dyDescent="0.25">
      <c r="A5904" s="169">
        <v>64269</v>
      </c>
      <c r="B5904" s="170" t="s">
        <v>4380</v>
      </c>
      <c r="C5904" s="170" t="s">
        <v>263</v>
      </c>
      <c r="D5904" s="170" t="s">
        <v>935</v>
      </c>
      <c r="E5904" s="170">
        <v>30000</v>
      </c>
      <c r="F5904" s="170">
        <v>1</v>
      </c>
      <c r="G5904" s="171">
        <v>3</v>
      </c>
      <c r="H5904" s="170" t="s">
        <v>2607</v>
      </c>
      <c r="I5904" s="171">
        <v>249</v>
      </c>
      <c r="J5904" s="169">
        <v>1</v>
      </c>
    </row>
    <row r="5905" spans="1:10" hidden="1" x14ac:dyDescent="0.25">
      <c r="A5905" s="169">
        <v>64284</v>
      </c>
      <c r="B5905" s="170" t="s">
        <v>4381</v>
      </c>
      <c r="C5905" s="170" t="s">
        <v>24</v>
      </c>
      <c r="D5905" s="170" t="s">
        <v>68</v>
      </c>
      <c r="E5905" s="170">
        <v>3000</v>
      </c>
      <c r="F5905" s="170">
        <v>1</v>
      </c>
      <c r="G5905" s="171">
        <v>13.4</v>
      </c>
      <c r="H5905" s="170" t="s">
        <v>1194</v>
      </c>
      <c r="I5905" s="171">
        <v>45.99</v>
      </c>
      <c r="J5905" s="169">
        <v>1</v>
      </c>
    </row>
    <row r="5906" spans="1:10" hidden="1" x14ac:dyDescent="0.25">
      <c r="A5906" s="169">
        <v>64301</v>
      </c>
      <c r="B5906" s="170" t="s">
        <v>4382</v>
      </c>
      <c r="C5906" s="170" t="s">
        <v>24</v>
      </c>
      <c r="D5906" s="170" t="s">
        <v>109</v>
      </c>
      <c r="E5906" s="170">
        <v>3000</v>
      </c>
      <c r="F5906" s="170">
        <v>1</v>
      </c>
      <c r="G5906" s="171">
        <v>12</v>
      </c>
      <c r="H5906" s="170" t="s">
        <v>1194</v>
      </c>
      <c r="I5906" s="171">
        <v>45.99</v>
      </c>
      <c r="J5906" s="169">
        <v>1</v>
      </c>
    </row>
    <row r="5907" spans="1:10" hidden="1" x14ac:dyDescent="0.25">
      <c r="A5907" s="169">
        <v>64314</v>
      </c>
      <c r="B5907" s="170" t="s">
        <v>4383</v>
      </c>
      <c r="C5907" s="170" t="s">
        <v>24</v>
      </c>
      <c r="D5907" s="170" t="s">
        <v>109</v>
      </c>
      <c r="E5907" s="170">
        <v>500</v>
      </c>
      <c r="F5907" s="170">
        <v>12</v>
      </c>
      <c r="G5907" s="171">
        <v>10</v>
      </c>
      <c r="H5907" s="170" t="s">
        <v>110</v>
      </c>
      <c r="I5907" s="171">
        <v>18.989999999999998</v>
      </c>
      <c r="J5907" s="169">
        <v>1</v>
      </c>
    </row>
    <row r="5908" spans="1:10" hidden="1" x14ac:dyDescent="0.25">
      <c r="A5908" s="169">
        <v>64341</v>
      </c>
      <c r="B5908" s="170" t="s">
        <v>4384</v>
      </c>
      <c r="C5908" s="170" t="s">
        <v>15</v>
      </c>
      <c r="D5908" s="170" t="s">
        <v>756</v>
      </c>
      <c r="E5908" s="170">
        <v>100</v>
      </c>
      <c r="F5908" s="170">
        <v>30</v>
      </c>
      <c r="G5908" s="171">
        <v>35</v>
      </c>
      <c r="H5908" s="170" t="s">
        <v>378</v>
      </c>
      <c r="I5908" s="171">
        <v>7.25</v>
      </c>
      <c r="J5908" s="169">
        <v>1</v>
      </c>
    </row>
    <row r="5909" spans="1:10" hidden="1" x14ac:dyDescent="0.25">
      <c r="A5909" s="169">
        <v>64349</v>
      </c>
      <c r="B5909" s="170" t="s">
        <v>4385</v>
      </c>
      <c r="C5909" s="170" t="s">
        <v>24</v>
      </c>
      <c r="D5909" s="170" t="s">
        <v>34</v>
      </c>
      <c r="E5909" s="170">
        <v>750</v>
      </c>
      <c r="F5909" s="170">
        <v>6</v>
      </c>
      <c r="G5909" s="171">
        <v>14.5</v>
      </c>
      <c r="H5909" s="170" t="s">
        <v>177</v>
      </c>
      <c r="I5909" s="171">
        <v>209.99</v>
      </c>
      <c r="J5909" s="169">
        <v>1</v>
      </c>
    </row>
    <row r="5910" spans="1:10" hidden="1" x14ac:dyDescent="0.25">
      <c r="A5910" s="169">
        <v>64368</v>
      </c>
      <c r="B5910" s="170" t="s">
        <v>4386</v>
      </c>
      <c r="C5910" s="170" t="s">
        <v>24</v>
      </c>
      <c r="D5910" s="170" t="s">
        <v>85</v>
      </c>
      <c r="E5910" s="170">
        <v>750</v>
      </c>
      <c r="F5910" s="170">
        <v>12</v>
      </c>
      <c r="G5910" s="171">
        <v>12.5</v>
      </c>
      <c r="H5910" s="170" t="s">
        <v>2364</v>
      </c>
      <c r="I5910" s="171">
        <v>29.99</v>
      </c>
      <c r="J5910" s="169">
        <v>1</v>
      </c>
    </row>
    <row r="5911" spans="1:10" hidden="1" x14ac:dyDescent="0.25">
      <c r="A5911" s="169">
        <v>64369</v>
      </c>
      <c r="B5911" s="170" t="s">
        <v>4387</v>
      </c>
      <c r="C5911" s="170" t="s">
        <v>24</v>
      </c>
      <c r="D5911" s="170" t="s">
        <v>66</v>
      </c>
      <c r="E5911" s="170">
        <v>750</v>
      </c>
      <c r="F5911" s="170">
        <v>12</v>
      </c>
      <c r="G5911" s="171">
        <v>12</v>
      </c>
      <c r="H5911" s="170" t="s">
        <v>2364</v>
      </c>
      <c r="I5911" s="171">
        <v>29.99</v>
      </c>
      <c r="J5911" s="169">
        <v>1</v>
      </c>
    </row>
    <row r="5912" spans="1:10" hidden="1" x14ac:dyDescent="0.25">
      <c r="A5912" s="169">
        <v>64372</v>
      </c>
      <c r="B5912" s="170" t="s">
        <v>4388</v>
      </c>
      <c r="C5912" s="170" t="s">
        <v>24</v>
      </c>
      <c r="D5912" s="170" t="s">
        <v>68</v>
      </c>
      <c r="E5912" s="170">
        <v>750</v>
      </c>
      <c r="F5912" s="170">
        <v>12</v>
      </c>
      <c r="G5912" s="171">
        <v>12.5</v>
      </c>
      <c r="H5912" s="170" t="s">
        <v>47</v>
      </c>
      <c r="I5912" s="171">
        <v>14.99</v>
      </c>
      <c r="J5912" s="169">
        <v>1</v>
      </c>
    </row>
    <row r="5913" spans="1:10" hidden="1" x14ac:dyDescent="0.25">
      <c r="A5913" s="169">
        <v>64374</v>
      </c>
      <c r="B5913" s="170" t="s">
        <v>4389</v>
      </c>
      <c r="C5913" s="170" t="s">
        <v>24</v>
      </c>
      <c r="D5913" s="170" t="s">
        <v>34</v>
      </c>
      <c r="E5913" s="170">
        <v>750</v>
      </c>
      <c r="F5913" s="170">
        <v>12</v>
      </c>
      <c r="G5913" s="171">
        <v>12.5</v>
      </c>
      <c r="H5913" s="170" t="s">
        <v>47</v>
      </c>
      <c r="I5913" s="171">
        <v>11.99</v>
      </c>
      <c r="J5913" s="169">
        <v>1</v>
      </c>
    </row>
    <row r="5914" spans="1:10" hidden="1" x14ac:dyDescent="0.25">
      <c r="A5914" s="169">
        <v>64376</v>
      </c>
      <c r="B5914" s="170" t="s">
        <v>4390</v>
      </c>
      <c r="C5914" s="170" t="s">
        <v>263</v>
      </c>
      <c r="D5914" s="170" t="s">
        <v>264</v>
      </c>
      <c r="E5914" s="170">
        <v>473</v>
      </c>
      <c r="F5914" s="170">
        <v>12</v>
      </c>
      <c r="G5914" s="171">
        <v>4</v>
      </c>
      <c r="H5914" s="170" t="s">
        <v>105</v>
      </c>
      <c r="I5914" s="171">
        <v>3.99</v>
      </c>
      <c r="J5914" s="169">
        <v>1</v>
      </c>
    </row>
    <row r="5915" spans="1:10" hidden="1" x14ac:dyDescent="0.25">
      <c r="A5915" s="169">
        <v>64376</v>
      </c>
      <c r="B5915" s="170" t="s">
        <v>4390</v>
      </c>
      <c r="C5915" s="170" t="s">
        <v>263</v>
      </c>
      <c r="D5915" s="170" t="s">
        <v>264</v>
      </c>
      <c r="E5915" s="170">
        <v>473</v>
      </c>
      <c r="F5915" s="170">
        <v>12</v>
      </c>
      <c r="G5915" s="171">
        <v>4</v>
      </c>
      <c r="H5915" s="170" t="s">
        <v>105</v>
      </c>
      <c r="I5915" s="171">
        <v>3.99</v>
      </c>
      <c r="J5915" s="169">
        <v>1</v>
      </c>
    </row>
    <row r="5916" spans="1:10" hidden="1" x14ac:dyDescent="0.25">
      <c r="A5916" s="169">
        <v>64380</v>
      </c>
      <c r="B5916" s="170" t="s">
        <v>4391</v>
      </c>
      <c r="C5916" s="170" t="s">
        <v>263</v>
      </c>
      <c r="D5916" s="170" t="s">
        <v>332</v>
      </c>
      <c r="E5916" s="170">
        <v>30000</v>
      </c>
      <c r="F5916" s="170">
        <v>1</v>
      </c>
      <c r="G5916" s="171">
        <v>6.9</v>
      </c>
      <c r="H5916" s="170" t="s">
        <v>1053</v>
      </c>
      <c r="I5916" s="171">
        <v>343.58</v>
      </c>
      <c r="J5916" s="169">
        <v>1</v>
      </c>
    </row>
    <row r="5917" spans="1:10" hidden="1" x14ac:dyDescent="0.25">
      <c r="A5917" s="169">
        <v>64380</v>
      </c>
      <c r="B5917" s="170" t="s">
        <v>4391</v>
      </c>
      <c r="C5917" s="170" t="s">
        <v>263</v>
      </c>
      <c r="D5917" s="170" t="s">
        <v>332</v>
      </c>
      <c r="E5917" s="170">
        <v>30000</v>
      </c>
      <c r="F5917" s="170">
        <v>1</v>
      </c>
      <c r="G5917" s="171">
        <v>6.9</v>
      </c>
      <c r="H5917" s="170" t="s">
        <v>1053</v>
      </c>
      <c r="I5917" s="171">
        <v>343.58</v>
      </c>
      <c r="J5917" s="169">
        <v>1</v>
      </c>
    </row>
    <row r="5918" spans="1:10" hidden="1" x14ac:dyDescent="0.25">
      <c r="A5918" s="169">
        <v>64385</v>
      </c>
      <c r="B5918" s="170" t="s">
        <v>4392</v>
      </c>
      <c r="C5918" s="170" t="s">
        <v>263</v>
      </c>
      <c r="D5918" s="170" t="s">
        <v>264</v>
      </c>
      <c r="E5918" s="170">
        <v>1420</v>
      </c>
      <c r="F5918" s="170">
        <v>6</v>
      </c>
      <c r="G5918" s="171">
        <v>5</v>
      </c>
      <c r="H5918" s="170" t="s">
        <v>17</v>
      </c>
      <c r="I5918" s="171">
        <v>12.99</v>
      </c>
      <c r="J5918" s="169">
        <v>4</v>
      </c>
    </row>
    <row r="5919" spans="1:10" hidden="1" x14ac:dyDescent="0.25">
      <c r="A5919" s="169">
        <v>64386</v>
      </c>
      <c r="B5919" s="170" t="s">
        <v>4393</v>
      </c>
      <c r="C5919" s="170" t="s">
        <v>263</v>
      </c>
      <c r="D5919" s="170" t="s">
        <v>332</v>
      </c>
      <c r="E5919" s="170">
        <v>1420</v>
      </c>
      <c r="F5919" s="170">
        <v>6</v>
      </c>
      <c r="G5919" s="171">
        <v>12.5</v>
      </c>
      <c r="H5919" s="170" t="s">
        <v>1712</v>
      </c>
      <c r="I5919" s="171">
        <v>16.989999999999998</v>
      </c>
      <c r="J5919" s="169">
        <v>4</v>
      </c>
    </row>
    <row r="5920" spans="1:10" hidden="1" x14ac:dyDescent="0.25">
      <c r="A5920" s="169">
        <v>64386</v>
      </c>
      <c r="B5920" s="170" t="s">
        <v>4393</v>
      </c>
      <c r="C5920" s="170" t="s">
        <v>263</v>
      </c>
      <c r="D5920" s="170" t="s">
        <v>332</v>
      </c>
      <c r="E5920" s="170">
        <v>1420</v>
      </c>
      <c r="F5920" s="170">
        <v>6</v>
      </c>
      <c r="G5920" s="171">
        <v>12.5</v>
      </c>
      <c r="H5920" s="170" t="s">
        <v>1712</v>
      </c>
      <c r="I5920" s="171">
        <v>16.989999999999998</v>
      </c>
      <c r="J5920" s="169">
        <v>4</v>
      </c>
    </row>
    <row r="5921" spans="1:10" hidden="1" x14ac:dyDescent="0.25">
      <c r="A5921" s="169">
        <v>64393</v>
      </c>
      <c r="B5921" s="170" t="s">
        <v>4394</v>
      </c>
      <c r="C5921" s="170" t="s">
        <v>263</v>
      </c>
      <c r="D5921" s="170" t="s">
        <v>264</v>
      </c>
      <c r="E5921" s="170">
        <v>1420</v>
      </c>
      <c r="F5921" s="170">
        <v>6</v>
      </c>
      <c r="G5921" s="171">
        <v>5</v>
      </c>
      <c r="H5921" s="170" t="s">
        <v>402</v>
      </c>
      <c r="I5921" s="171">
        <v>13.99</v>
      </c>
      <c r="J5921" s="169">
        <v>4</v>
      </c>
    </row>
    <row r="5922" spans="1:10" hidden="1" x14ac:dyDescent="0.25">
      <c r="A5922" s="169">
        <v>64394</v>
      </c>
      <c r="B5922" s="170" t="s">
        <v>4395</v>
      </c>
      <c r="C5922" s="170" t="s">
        <v>263</v>
      </c>
      <c r="D5922" s="170" t="s">
        <v>264</v>
      </c>
      <c r="E5922" s="170">
        <v>1420</v>
      </c>
      <c r="F5922" s="170">
        <v>6</v>
      </c>
      <c r="G5922" s="171">
        <v>5</v>
      </c>
      <c r="H5922" s="170" t="s">
        <v>402</v>
      </c>
      <c r="I5922" s="171">
        <v>13.99</v>
      </c>
      <c r="J5922" s="169">
        <v>4</v>
      </c>
    </row>
    <row r="5923" spans="1:10" hidden="1" x14ac:dyDescent="0.25">
      <c r="A5923" s="169">
        <v>64404</v>
      </c>
      <c r="B5923" s="170" t="s">
        <v>4396</v>
      </c>
      <c r="C5923" s="170" t="s">
        <v>15</v>
      </c>
      <c r="D5923" s="170" t="s">
        <v>1271</v>
      </c>
      <c r="E5923" s="170">
        <v>50</v>
      </c>
      <c r="F5923" s="170">
        <v>120</v>
      </c>
      <c r="G5923" s="171">
        <v>30</v>
      </c>
      <c r="H5923" s="170" t="s">
        <v>446</v>
      </c>
      <c r="I5923" s="171">
        <v>2.37</v>
      </c>
      <c r="J5923" s="169">
        <v>1</v>
      </c>
    </row>
    <row r="5924" spans="1:10" hidden="1" x14ac:dyDescent="0.25">
      <c r="A5924" s="169">
        <v>64414</v>
      </c>
      <c r="B5924" s="170" t="s">
        <v>4397</v>
      </c>
      <c r="C5924" s="170" t="s">
        <v>263</v>
      </c>
      <c r="D5924" s="170" t="s">
        <v>935</v>
      </c>
      <c r="E5924" s="170">
        <v>355</v>
      </c>
      <c r="F5924" s="170">
        <v>24</v>
      </c>
      <c r="G5924" s="171">
        <v>6.5</v>
      </c>
      <c r="H5924" s="170" t="s">
        <v>2655</v>
      </c>
      <c r="I5924" s="171">
        <v>4.49</v>
      </c>
      <c r="J5924" s="169">
        <v>1</v>
      </c>
    </row>
    <row r="5925" spans="1:10" hidden="1" x14ac:dyDescent="0.25">
      <c r="A5925" s="169">
        <v>64417</v>
      </c>
      <c r="B5925" s="170" t="s">
        <v>4398</v>
      </c>
      <c r="C5925" s="170" t="s">
        <v>263</v>
      </c>
      <c r="D5925" s="170" t="s">
        <v>264</v>
      </c>
      <c r="E5925" s="170">
        <v>355</v>
      </c>
      <c r="F5925" s="170">
        <v>24</v>
      </c>
      <c r="G5925" s="171">
        <v>4.5</v>
      </c>
      <c r="H5925" s="170" t="s">
        <v>1563</v>
      </c>
      <c r="I5925" s="171">
        <v>3.89</v>
      </c>
      <c r="J5925" s="169">
        <v>1</v>
      </c>
    </row>
    <row r="5926" spans="1:10" hidden="1" x14ac:dyDescent="0.25">
      <c r="A5926" s="169">
        <v>64418</v>
      </c>
      <c r="B5926" s="170" t="s">
        <v>4399</v>
      </c>
      <c r="C5926" s="170" t="s">
        <v>263</v>
      </c>
      <c r="D5926" s="170" t="s">
        <v>264</v>
      </c>
      <c r="E5926" s="170">
        <v>355</v>
      </c>
      <c r="F5926" s="170">
        <v>24</v>
      </c>
      <c r="G5926" s="171">
        <v>4.5</v>
      </c>
      <c r="H5926" s="170" t="s">
        <v>1563</v>
      </c>
      <c r="I5926" s="171">
        <v>3.89</v>
      </c>
      <c r="J5926" s="169">
        <v>1</v>
      </c>
    </row>
    <row r="5927" spans="1:10" hidden="1" x14ac:dyDescent="0.25">
      <c r="A5927" s="169">
        <v>64422</v>
      </c>
      <c r="B5927" s="170" t="s">
        <v>4400</v>
      </c>
      <c r="C5927" s="170" t="s">
        <v>15</v>
      </c>
      <c r="D5927" s="170" t="s">
        <v>93</v>
      </c>
      <c r="E5927" s="170">
        <v>50</v>
      </c>
      <c r="F5927" s="170">
        <v>60</v>
      </c>
      <c r="G5927" s="171">
        <v>35</v>
      </c>
      <c r="H5927" s="170" t="s">
        <v>446</v>
      </c>
      <c r="I5927" s="171">
        <v>3.27</v>
      </c>
      <c r="J5927" s="169">
        <v>1</v>
      </c>
    </row>
    <row r="5928" spans="1:10" hidden="1" x14ac:dyDescent="0.25">
      <c r="A5928" s="169">
        <v>64428</v>
      </c>
      <c r="B5928" s="170" t="s">
        <v>4401</v>
      </c>
      <c r="C5928" s="170" t="s">
        <v>24</v>
      </c>
      <c r="D5928" s="170" t="s">
        <v>25</v>
      </c>
      <c r="E5928" s="170">
        <v>750</v>
      </c>
      <c r="F5928" s="170">
        <v>6</v>
      </c>
      <c r="G5928" s="171">
        <v>11</v>
      </c>
      <c r="H5928" s="170" t="s">
        <v>200</v>
      </c>
      <c r="I5928" s="171">
        <v>26.16</v>
      </c>
      <c r="J5928" s="169">
        <v>1</v>
      </c>
    </row>
    <row r="5929" spans="1:10" hidden="1" x14ac:dyDescent="0.25">
      <c r="A5929" s="169">
        <v>64436</v>
      </c>
      <c r="B5929" s="170" t="s">
        <v>4402</v>
      </c>
      <c r="C5929" s="170" t="s">
        <v>24</v>
      </c>
      <c r="D5929" s="170" t="s">
        <v>25</v>
      </c>
      <c r="E5929" s="170">
        <v>750</v>
      </c>
      <c r="F5929" s="170">
        <v>6</v>
      </c>
      <c r="G5929" s="171">
        <v>11.5</v>
      </c>
      <c r="H5929" s="170" t="s">
        <v>22</v>
      </c>
      <c r="I5929" s="171">
        <v>16.989999999999998</v>
      </c>
      <c r="J5929" s="169">
        <v>1</v>
      </c>
    </row>
    <row r="5930" spans="1:10" hidden="1" x14ac:dyDescent="0.25">
      <c r="A5930" s="169">
        <v>64446</v>
      </c>
      <c r="B5930" s="170" t="s">
        <v>4403</v>
      </c>
      <c r="C5930" s="170" t="s">
        <v>24</v>
      </c>
      <c r="D5930" s="170" t="s">
        <v>25</v>
      </c>
      <c r="E5930" s="170">
        <v>750</v>
      </c>
      <c r="F5930" s="170">
        <v>6</v>
      </c>
      <c r="G5930" s="171">
        <v>10</v>
      </c>
      <c r="H5930" s="170" t="s">
        <v>22</v>
      </c>
      <c r="I5930" s="171">
        <v>15.99</v>
      </c>
      <c r="J5930" s="169">
        <v>1</v>
      </c>
    </row>
    <row r="5931" spans="1:10" hidden="1" x14ac:dyDescent="0.25">
      <c r="A5931" s="169">
        <v>64448</v>
      </c>
      <c r="B5931" s="170" t="s">
        <v>4404</v>
      </c>
      <c r="C5931" s="170" t="s">
        <v>11</v>
      </c>
      <c r="D5931" s="170" t="s">
        <v>303</v>
      </c>
      <c r="E5931" s="170">
        <v>473</v>
      </c>
      <c r="F5931" s="170">
        <v>24</v>
      </c>
      <c r="G5931" s="171">
        <v>6.7</v>
      </c>
      <c r="H5931" s="170" t="s">
        <v>1457</v>
      </c>
      <c r="I5931" s="171">
        <v>4.8899999999999997</v>
      </c>
      <c r="J5931" s="169">
        <v>1</v>
      </c>
    </row>
    <row r="5932" spans="1:10" hidden="1" x14ac:dyDescent="0.25">
      <c r="A5932" s="169">
        <v>64448</v>
      </c>
      <c r="B5932" s="170" t="s">
        <v>4404</v>
      </c>
      <c r="C5932" s="170" t="s">
        <v>11</v>
      </c>
      <c r="D5932" s="170" t="s">
        <v>303</v>
      </c>
      <c r="E5932" s="170">
        <v>473</v>
      </c>
      <c r="F5932" s="170">
        <v>24</v>
      </c>
      <c r="G5932" s="171">
        <v>6.7</v>
      </c>
      <c r="H5932" s="170" t="s">
        <v>1457</v>
      </c>
      <c r="I5932" s="171">
        <v>4.8899999999999997</v>
      </c>
      <c r="J5932" s="169">
        <v>1</v>
      </c>
    </row>
    <row r="5933" spans="1:10" hidden="1" x14ac:dyDescent="0.25">
      <c r="A5933" s="169">
        <v>64451</v>
      </c>
      <c r="B5933" s="170" t="s">
        <v>4405</v>
      </c>
      <c r="C5933" s="170" t="s">
        <v>11</v>
      </c>
      <c r="D5933" s="170" t="s">
        <v>303</v>
      </c>
      <c r="E5933" s="170">
        <v>473</v>
      </c>
      <c r="F5933" s="170">
        <v>24</v>
      </c>
      <c r="G5933" s="171">
        <v>7</v>
      </c>
      <c r="H5933" s="170" t="s">
        <v>1457</v>
      </c>
      <c r="I5933" s="171">
        <v>5</v>
      </c>
      <c r="J5933" s="169">
        <v>1</v>
      </c>
    </row>
    <row r="5934" spans="1:10" hidden="1" x14ac:dyDescent="0.25">
      <c r="A5934" s="169">
        <v>64451</v>
      </c>
      <c r="B5934" s="170" t="s">
        <v>4405</v>
      </c>
      <c r="C5934" s="170" t="s">
        <v>11</v>
      </c>
      <c r="D5934" s="170" t="s">
        <v>303</v>
      </c>
      <c r="E5934" s="170">
        <v>473</v>
      </c>
      <c r="F5934" s="170">
        <v>24</v>
      </c>
      <c r="G5934" s="171">
        <v>7</v>
      </c>
      <c r="H5934" s="170" t="s">
        <v>1457</v>
      </c>
      <c r="I5934" s="171">
        <v>5</v>
      </c>
      <c r="J5934" s="169">
        <v>1</v>
      </c>
    </row>
    <row r="5935" spans="1:10" hidden="1" x14ac:dyDescent="0.25">
      <c r="A5935" s="169">
        <v>64453</v>
      </c>
      <c r="B5935" s="170" t="s">
        <v>4406</v>
      </c>
      <c r="C5935" s="170" t="s">
        <v>11</v>
      </c>
      <c r="D5935" s="170" t="s">
        <v>211</v>
      </c>
      <c r="E5935" s="170">
        <v>2840</v>
      </c>
      <c r="F5935" s="170">
        <v>3</v>
      </c>
      <c r="G5935" s="171">
        <v>4</v>
      </c>
      <c r="H5935" s="170" t="s">
        <v>105</v>
      </c>
      <c r="I5935" s="171">
        <v>19.79</v>
      </c>
      <c r="J5935" s="169">
        <v>8</v>
      </c>
    </row>
    <row r="5936" spans="1:10" hidden="1" x14ac:dyDescent="0.25">
      <c r="A5936" s="169">
        <v>64453</v>
      </c>
      <c r="B5936" s="170" t="s">
        <v>4406</v>
      </c>
      <c r="C5936" s="170" t="s">
        <v>11</v>
      </c>
      <c r="D5936" s="170" t="s">
        <v>211</v>
      </c>
      <c r="E5936" s="170">
        <v>2840</v>
      </c>
      <c r="F5936" s="170">
        <v>3</v>
      </c>
      <c r="G5936" s="171">
        <v>4</v>
      </c>
      <c r="H5936" s="170" t="s">
        <v>105</v>
      </c>
      <c r="I5936" s="171">
        <v>19.79</v>
      </c>
      <c r="J5936" s="169">
        <v>8</v>
      </c>
    </row>
    <row r="5937" spans="1:10" hidden="1" x14ac:dyDescent="0.25">
      <c r="A5937" s="169">
        <v>64468</v>
      </c>
      <c r="B5937" s="170" t="s">
        <v>4407</v>
      </c>
      <c r="C5937" s="170" t="s">
        <v>1065</v>
      </c>
      <c r="D5937" s="170" t="s">
        <v>1066</v>
      </c>
      <c r="E5937" s="170">
        <v>3960</v>
      </c>
      <c r="F5937" s="170">
        <v>2</v>
      </c>
      <c r="G5937" s="171">
        <v>1E-3</v>
      </c>
      <c r="H5937" s="170" t="s">
        <v>13</v>
      </c>
      <c r="I5937" s="171">
        <v>22.99</v>
      </c>
      <c r="J5937" s="169">
        <v>12</v>
      </c>
    </row>
    <row r="5938" spans="1:10" hidden="1" x14ac:dyDescent="0.25">
      <c r="A5938" s="169">
        <v>64468</v>
      </c>
      <c r="B5938" s="170" t="s">
        <v>4407</v>
      </c>
      <c r="C5938" s="170" t="s">
        <v>1065</v>
      </c>
      <c r="D5938" s="170" t="s">
        <v>1066</v>
      </c>
      <c r="E5938" s="170">
        <v>3960</v>
      </c>
      <c r="F5938" s="170">
        <v>2</v>
      </c>
      <c r="G5938" s="171">
        <v>1E-3</v>
      </c>
      <c r="H5938" s="170" t="s">
        <v>13</v>
      </c>
      <c r="I5938" s="171">
        <v>22.99</v>
      </c>
      <c r="J5938" s="169">
        <v>12</v>
      </c>
    </row>
    <row r="5939" spans="1:10" hidden="1" x14ac:dyDescent="0.25">
      <c r="A5939" s="169">
        <v>64469</v>
      </c>
      <c r="B5939" s="170" t="s">
        <v>4408</v>
      </c>
      <c r="C5939" s="170" t="s">
        <v>11</v>
      </c>
      <c r="D5939" s="170" t="s">
        <v>211</v>
      </c>
      <c r="E5939" s="170">
        <v>4260</v>
      </c>
      <c r="F5939" s="170">
        <v>1</v>
      </c>
      <c r="G5939" s="171">
        <v>4</v>
      </c>
      <c r="H5939" s="170" t="s">
        <v>13</v>
      </c>
      <c r="I5939" s="171">
        <v>29.99</v>
      </c>
      <c r="J5939" s="169">
        <v>12</v>
      </c>
    </row>
    <row r="5940" spans="1:10" hidden="1" x14ac:dyDescent="0.25">
      <c r="A5940" s="169">
        <v>64469</v>
      </c>
      <c r="B5940" s="170" t="s">
        <v>4408</v>
      </c>
      <c r="C5940" s="170" t="s">
        <v>11</v>
      </c>
      <c r="D5940" s="170" t="s">
        <v>211</v>
      </c>
      <c r="E5940" s="170">
        <v>4260</v>
      </c>
      <c r="F5940" s="170">
        <v>1</v>
      </c>
      <c r="G5940" s="171">
        <v>4</v>
      </c>
      <c r="H5940" s="170" t="s">
        <v>13</v>
      </c>
      <c r="I5940" s="171">
        <v>29.99</v>
      </c>
      <c r="J5940" s="169">
        <v>12</v>
      </c>
    </row>
    <row r="5941" spans="1:10" hidden="1" x14ac:dyDescent="0.25">
      <c r="A5941" s="169">
        <v>64470</v>
      </c>
      <c r="B5941" s="170" t="s">
        <v>4409</v>
      </c>
      <c r="C5941" s="170" t="s">
        <v>11</v>
      </c>
      <c r="D5941" s="170" t="s">
        <v>303</v>
      </c>
      <c r="E5941" s="170">
        <v>473</v>
      </c>
      <c r="F5941" s="170">
        <v>24</v>
      </c>
      <c r="G5941" s="171">
        <v>8.5</v>
      </c>
      <c r="H5941" s="170" t="s">
        <v>2364</v>
      </c>
      <c r="I5941" s="171">
        <v>4.79</v>
      </c>
      <c r="J5941" s="169">
        <v>1</v>
      </c>
    </row>
    <row r="5942" spans="1:10" hidden="1" x14ac:dyDescent="0.25">
      <c r="A5942" s="169">
        <v>64470</v>
      </c>
      <c r="B5942" s="170" t="s">
        <v>4409</v>
      </c>
      <c r="C5942" s="170" t="s">
        <v>11</v>
      </c>
      <c r="D5942" s="170" t="s">
        <v>303</v>
      </c>
      <c r="E5942" s="170">
        <v>473</v>
      </c>
      <c r="F5942" s="170">
        <v>24</v>
      </c>
      <c r="G5942" s="171">
        <v>8.5</v>
      </c>
      <c r="H5942" s="170" t="s">
        <v>2364</v>
      </c>
      <c r="I5942" s="171">
        <v>4.79</v>
      </c>
      <c r="J5942" s="169">
        <v>1</v>
      </c>
    </row>
    <row r="5943" spans="1:10" hidden="1" x14ac:dyDescent="0.25">
      <c r="A5943" s="169">
        <v>64471</v>
      </c>
      <c r="B5943" s="170" t="s">
        <v>4410</v>
      </c>
      <c r="C5943" s="170" t="s">
        <v>11</v>
      </c>
      <c r="D5943" s="170" t="s">
        <v>303</v>
      </c>
      <c r="E5943" s="170">
        <v>473</v>
      </c>
      <c r="F5943" s="170">
        <v>24</v>
      </c>
      <c r="G5943" s="171">
        <v>8</v>
      </c>
      <c r="H5943" s="170" t="s">
        <v>1053</v>
      </c>
      <c r="I5943" s="171">
        <v>4.99</v>
      </c>
      <c r="J5943" s="169">
        <v>1</v>
      </c>
    </row>
    <row r="5944" spans="1:10" hidden="1" x14ac:dyDescent="0.25">
      <c r="A5944" s="169">
        <v>64471</v>
      </c>
      <c r="B5944" s="170" t="s">
        <v>4410</v>
      </c>
      <c r="C5944" s="170" t="s">
        <v>11</v>
      </c>
      <c r="D5944" s="170" t="s">
        <v>303</v>
      </c>
      <c r="E5944" s="170">
        <v>473</v>
      </c>
      <c r="F5944" s="170">
        <v>24</v>
      </c>
      <c r="G5944" s="171">
        <v>8</v>
      </c>
      <c r="H5944" s="170" t="s">
        <v>1053</v>
      </c>
      <c r="I5944" s="171">
        <v>4.99</v>
      </c>
      <c r="J5944" s="169">
        <v>1</v>
      </c>
    </row>
    <row r="5945" spans="1:10" hidden="1" x14ac:dyDescent="0.25">
      <c r="A5945" s="169">
        <v>64473</v>
      </c>
      <c r="B5945" s="170" t="s">
        <v>4411</v>
      </c>
      <c r="C5945" s="170" t="s">
        <v>11</v>
      </c>
      <c r="D5945" s="170" t="s">
        <v>303</v>
      </c>
      <c r="E5945" s="170">
        <v>473</v>
      </c>
      <c r="F5945" s="170">
        <v>24</v>
      </c>
      <c r="G5945" s="171">
        <v>8</v>
      </c>
      <c r="H5945" s="170" t="s">
        <v>1053</v>
      </c>
      <c r="I5945" s="171">
        <v>4.99</v>
      </c>
      <c r="J5945" s="169">
        <v>1</v>
      </c>
    </row>
    <row r="5946" spans="1:10" hidden="1" x14ac:dyDescent="0.25">
      <c r="A5946" s="169">
        <v>64473</v>
      </c>
      <c r="B5946" s="170" t="s">
        <v>4411</v>
      </c>
      <c r="C5946" s="170" t="s">
        <v>11</v>
      </c>
      <c r="D5946" s="170" t="s">
        <v>303</v>
      </c>
      <c r="E5946" s="170">
        <v>473</v>
      </c>
      <c r="F5946" s="170">
        <v>24</v>
      </c>
      <c r="G5946" s="171">
        <v>8</v>
      </c>
      <c r="H5946" s="170" t="s">
        <v>1053</v>
      </c>
      <c r="I5946" s="171">
        <v>4.99</v>
      </c>
      <c r="J5946" s="169">
        <v>1</v>
      </c>
    </row>
    <row r="5947" spans="1:10" hidden="1" x14ac:dyDescent="0.25">
      <c r="A5947" s="169">
        <v>64474</v>
      </c>
      <c r="B5947" s="170" t="s">
        <v>4412</v>
      </c>
      <c r="C5947" s="170" t="s">
        <v>11</v>
      </c>
      <c r="D5947" s="170" t="s">
        <v>303</v>
      </c>
      <c r="E5947" s="170">
        <v>8520</v>
      </c>
      <c r="F5947" s="170">
        <v>1</v>
      </c>
      <c r="G5947" s="171">
        <v>8.1</v>
      </c>
      <c r="H5947" s="170" t="s">
        <v>2364</v>
      </c>
      <c r="I5947" s="171">
        <v>95.76</v>
      </c>
      <c r="J5947" s="169">
        <v>24</v>
      </c>
    </row>
    <row r="5948" spans="1:10" hidden="1" x14ac:dyDescent="0.25">
      <c r="A5948" s="169">
        <v>64474</v>
      </c>
      <c r="B5948" s="170" t="s">
        <v>4412</v>
      </c>
      <c r="C5948" s="170" t="s">
        <v>11</v>
      </c>
      <c r="D5948" s="170" t="s">
        <v>303</v>
      </c>
      <c r="E5948" s="170">
        <v>8520</v>
      </c>
      <c r="F5948" s="170">
        <v>1</v>
      </c>
      <c r="G5948" s="171">
        <v>8.1</v>
      </c>
      <c r="H5948" s="170" t="s">
        <v>2364</v>
      </c>
      <c r="I5948" s="171">
        <v>95.76</v>
      </c>
      <c r="J5948" s="169">
        <v>24</v>
      </c>
    </row>
    <row r="5949" spans="1:10" hidden="1" x14ac:dyDescent="0.25">
      <c r="A5949" s="169">
        <v>64476</v>
      </c>
      <c r="B5949" s="170" t="s">
        <v>4413</v>
      </c>
      <c r="C5949" s="170" t="s">
        <v>11</v>
      </c>
      <c r="D5949" s="170" t="s">
        <v>303</v>
      </c>
      <c r="E5949" s="170">
        <v>473</v>
      </c>
      <c r="F5949" s="170">
        <v>24</v>
      </c>
      <c r="G5949" s="171">
        <v>6.7</v>
      </c>
      <c r="H5949" s="170" t="s">
        <v>1053</v>
      </c>
      <c r="I5949" s="171">
        <v>4.99</v>
      </c>
      <c r="J5949" s="169">
        <v>1</v>
      </c>
    </row>
    <row r="5950" spans="1:10" hidden="1" x14ac:dyDescent="0.25">
      <c r="A5950" s="169">
        <v>64476</v>
      </c>
      <c r="B5950" s="170" t="s">
        <v>4413</v>
      </c>
      <c r="C5950" s="170" t="s">
        <v>11</v>
      </c>
      <c r="D5950" s="170" t="s">
        <v>303</v>
      </c>
      <c r="E5950" s="170">
        <v>473</v>
      </c>
      <c r="F5950" s="170">
        <v>24</v>
      </c>
      <c r="G5950" s="171">
        <v>6.7</v>
      </c>
      <c r="H5950" s="170" t="s">
        <v>1053</v>
      </c>
      <c r="I5950" s="171">
        <v>4.99</v>
      </c>
      <c r="J5950" s="169">
        <v>1</v>
      </c>
    </row>
    <row r="5951" spans="1:10" hidden="1" x14ac:dyDescent="0.25">
      <c r="A5951" s="169">
        <v>64478</v>
      </c>
      <c r="B5951" s="170" t="s">
        <v>4414</v>
      </c>
      <c r="C5951" s="170" t="s">
        <v>11</v>
      </c>
      <c r="D5951" s="170" t="s">
        <v>303</v>
      </c>
      <c r="E5951" s="170">
        <v>473</v>
      </c>
      <c r="F5951" s="170">
        <v>24</v>
      </c>
      <c r="G5951" s="171">
        <v>5.7</v>
      </c>
      <c r="H5951" s="170" t="s">
        <v>1391</v>
      </c>
      <c r="I5951" s="171">
        <v>4.3899999999999997</v>
      </c>
      <c r="J5951" s="169">
        <v>1</v>
      </c>
    </row>
    <row r="5952" spans="1:10" hidden="1" x14ac:dyDescent="0.25">
      <c r="A5952" s="169">
        <v>64478</v>
      </c>
      <c r="B5952" s="170" t="s">
        <v>4414</v>
      </c>
      <c r="C5952" s="170" t="s">
        <v>11</v>
      </c>
      <c r="D5952" s="170" t="s">
        <v>303</v>
      </c>
      <c r="E5952" s="170">
        <v>473</v>
      </c>
      <c r="F5952" s="170">
        <v>24</v>
      </c>
      <c r="G5952" s="171">
        <v>5.7</v>
      </c>
      <c r="H5952" s="170" t="s">
        <v>1391</v>
      </c>
      <c r="I5952" s="171">
        <v>4.3899999999999997</v>
      </c>
      <c r="J5952" s="169">
        <v>1</v>
      </c>
    </row>
    <row r="5953" spans="1:10" hidden="1" x14ac:dyDescent="0.25">
      <c r="A5953" s="169">
        <v>64480</v>
      </c>
      <c r="B5953" s="170" t="s">
        <v>4415</v>
      </c>
      <c r="C5953" s="170" t="s">
        <v>11</v>
      </c>
      <c r="D5953" s="170" t="s">
        <v>303</v>
      </c>
      <c r="E5953" s="170">
        <v>11352</v>
      </c>
      <c r="F5953" s="170">
        <v>1</v>
      </c>
      <c r="G5953" s="171">
        <v>6.5</v>
      </c>
      <c r="H5953" s="170" t="s">
        <v>2364</v>
      </c>
      <c r="I5953" s="171">
        <v>118.8</v>
      </c>
      <c r="J5953" s="169">
        <v>24</v>
      </c>
    </row>
    <row r="5954" spans="1:10" hidden="1" x14ac:dyDescent="0.25">
      <c r="A5954" s="169">
        <v>64480</v>
      </c>
      <c r="B5954" s="170" t="s">
        <v>4415</v>
      </c>
      <c r="C5954" s="170" t="s">
        <v>11</v>
      </c>
      <c r="D5954" s="170" t="s">
        <v>303</v>
      </c>
      <c r="E5954" s="170">
        <v>11352</v>
      </c>
      <c r="F5954" s="170">
        <v>1</v>
      </c>
      <c r="G5954" s="171">
        <v>6.5</v>
      </c>
      <c r="H5954" s="170" t="s">
        <v>2364</v>
      </c>
      <c r="I5954" s="171">
        <v>118.8</v>
      </c>
      <c r="J5954" s="169">
        <v>24</v>
      </c>
    </row>
    <row r="5955" spans="1:10" hidden="1" x14ac:dyDescent="0.25">
      <c r="A5955" s="169">
        <v>64483</v>
      </c>
      <c r="B5955" s="170" t="s">
        <v>4416</v>
      </c>
      <c r="C5955" s="170" t="s">
        <v>11</v>
      </c>
      <c r="D5955" s="170" t="s">
        <v>303</v>
      </c>
      <c r="E5955" s="170">
        <v>473</v>
      </c>
      <c r="F5955" s="170">
        <v>24</v>
      </c>
      <c r="G5955" s="171">
        <v>7.8</v>
      </c>
      <c r="H5955" s="170" t="s">
        <v>1362</v>
      </c>
      <c r="I5955" s="171">
        <v>5.25</v>
      </c>
      <c r="J5955" s="169">
        <v>1</v>
      </c>
    </row>
    <row r="5956" spans="1:10" hidden="1" x14ac:dyDescent="0.25">
      <c r="A5956" s="169">
        <v>64483</v>
      </c>
      <c r="B5956" s="170" t="s">
        <v>4416</v>
      </c>
      <c r="C5956" s="170" t="s">
        <v>11</v>
      </c>
      <c r="D5956" s="170" t="s">
        <v>303</v>
      </c>
      <c r="E5956" s="170">
        <v>473</v>
      </c>
      <c r="F5956" s="170">
        <v>24</v>
      </c>
      <c r="G5956" s="171">
        <v>7.8</v>
      </c>
      <c r="H5956" s="170" t="s">
        <v>1362</v>
      </c>
      <c r="I5956" s="171">
        <v>5.25</v>
      </c>
      <c r="J5956" s="169">
        <v>1</v>
      </c>
    </row>
    <row r="5957" spans="1:10" hidden="1" x14ac:dyDescent="0.25">
      <c r="A5957" s="169">
        <v>64505</v>
      </c>
      <c r="B5957" s="170" t="s">
        <v>4417</v>
      </c>
      <c r="C5957" s="170" t="s">
        <v>24</v>
      </c>
      <c r="D5957" s="170" t="s">
        <v>194</v>
      </c>
      <c r="E5957" s="170">
        <v>750</v>
      </c>
      <c r="F5957" s="170">
        <v>12</v>
      </c>
      <c r="G5957" s="171">
        <v>12.5</v>
      </c>
      <c r="H5957" s="170" t="s">
        <v>22</v>
      </c>
      <c r="I5957" s="171">
        <v>32.99</v>
      </c>
      <c r="J5957" s="169">
        <v>1</v>
      </c>
    </row>
    <row r="5958" spans="1:10" hidden="1" x14ac:dyDescent="0.25">
      <c r="A5958" s="169">
        <v>64534</v>
      </c>
      <c r="B5958" s="170" t="s">
        <v>4418</v>
      </c>
      <c r="C5958" s="170" t="s">
        <v>24</v>
      </c>
      <c r="D5958" s="170" t="s">
        <v>194</v>
      </c>
      <c r="E5958" s="170">
        <v>750</v>
      </c>
      <c r="F5958" s="170">
        <v>12</v>
      </c>
      <c r="G5958" s="171">
        <v>10.5</v>
      </c>
      <c r="H5958" s="170" t="s">
        <v>1214</v>
      </c>
      <c r="I5958" s="171">
        <v>16.989999999999998</v>
      </c>
      <c r="J5958" s="169">
        <v>1</v>
      </c>
    </row>
    <row r="5959" spans="1:10" hidden="1" x14ac:dyDescent="0.25">
      <c r="A5959" s="169">
        <v>64535</v>
      </c>
      <c r="B5959" s="170" t="s">
        <v>4419</v>
      </c>
      <c r="C5959" s="170" t="s">
        <v>24</v>
      </c>
      <c r="D5959" s="170" t="s">
        <v>38</v>
      </c>
      <c r="E5959" s="170">
        <v>750</v>
      </c>
      <c r="F5959" s="170">
        <v>12</v>
      </c>
      <c r="G5959" s="171">
        <v>10.5</v>
      </c>
      <c r="H5959" s="170" t="s">
        <v>86</v>
      </c>
      <c r="I5959" s="171">
        <v>14.99</v>
      </c>
      <c r="J5959" s="169">
        <v>1</v>
      </c>
    </row>
    <row r="5960" spans="1:10" hidden="1" x14ac:dyDescent="0.25">
      <c r="A5960" s="169">
        <v>64545</v>
      </c>
      <c r="B5960" s="170" t="s">
        <v>4420</v>
      </c>
      <c r="C5960" s="170" t="s">
        <v>24</v>
      </c>
      <c r="D5960" s="170" t="s">
        <v>66</v>
      </c>
      <c r="E5960" s="170">
        <v>750</v>
      </c>
      <c r="F5960" s="170">
        <v>12</v>
      </c>
      <c r="G5960" s="171">
        <v>12.5</v>
      </c>
      <c r="H5960" s="170" t="s">
        <v>22</v>
      </c>
      <c r="I5960" s="171">
        <v>32.99</v>
      </c>
      <c r="J5960" s="169">
        <v>1</v>
      </c>
    </row>
    <row r="5961" spans="1:10" hidden="1" x14ac:dyDescent="0.25">
      <c r="A5961" s="169">
        <v>64556</v>
      </c>
      <c r="B5961" s="170" t="s">
        <v>4421</v>
      </c>
      <c r="C5961" s="170" t="s">
        <v>24</v>
      </c>
      <c r="D5961" s="170" t="s">
        <v>34</v>
      </c>
      <c r="E5961" s="170">
        <v>750</v>
      </c>
      <c r="F5961" s="170">
        <v>12</v>
      </c>
      <c r="G5961" s="171">
        <v>12.5</v>
      </c>
      <c r="H5961" s="170" t="s">
        <v>22</v>
      </c>
      <c r="I5961" s="171">
        <v>31.99</v>
      </c>
      <c r="J5961" s="169">
        <v>1</v>
      </c>
    </row>
    <row r="5962" spans="1:10" hidden="1" x14ac:dyDescent="0.25">
      <c r="A5962" s="169">
        <v>64566</v>
      </c>
      <c r="B5962" s="170" t="s">
        <v>4422</v>
      </c>
      <c r="C5962" s="170" t="s">
        <v>15</v>
      </c>
      <c r="D5962" s="170" t="s">
        <v>4423</v>
      </c>
      <c r="E5962" s="170">
        <v>700</v>
      </c>
      <c r="F5962" s="170">
        <v>6</v>
      </c>
      <c r="G5962" s="171">
        <v>40</v>
      </c>
      <c r="H5962" s="170" t="s">
        <v>4424</v>
      </c>
      <c r="I5962" s="171">
        <v>54.76</v>
      </c>
      <c r="J5962" s="169">
        <v>1</v>
      </c>
    </row>
    <row r="5963" spans="1:10" hidden="1" x14ac:dyDescent="0.25">
      <c r="A5963" s="169">
        <v>64590</v>
      </c>
      <c r="B5963" s="170" t="s">
        <v>4425</v>
      </c>
      <c r="C5963" s="170" t="s">
        <v>11</v>
      </c>
      <c r="D5963" s="170" t="s">
        <v>303</v>
      </c>
      <c r="E5963" s="170">
        <v>473</v>
      </c>
      <c r="F5963" s="170">
        <v>24</v>
      </c>
      <c r="G5963" s="171">
        <v>7</v>
      </c>
      <c r="H5963" s="170" t="s">
        <v>1362</v>
      </c>
      <c r="I5963" s="171">
        <v>5.25</v>
      </c>
      <c r="J5963" s="169">
        <v>1</v>
      </c>
    </row>
    <row r="5964" spans="1:10" hidden="1" x14ac:dyDescent="0.25">
      <c r="A5964" s="169">
        <v>64590</v>
      </c>
      <c r="B5964" s="170" t="s">
        <v>4425</v>
      </c>
      <c r="C5964" s="170" t="s">
        <v>11</v>
      </c>
      <c r="D5964" s="170" t="s">
        <v>303</v>
      </c>
      <c r="E5964" s="170">
        <v>473</v>
      </c>
      <c r="F5964" s="170">
        <v>24</v>
      </c>
      <c r="G5964" s="171">
        <v>7</v>
      </c>
      <c r="H5964" s="170" t="s">
        <v>1362</v>
      </c>
      <c r="I5964" s="171">
        <v>5.25</v>
      </c>
      <c r="J5964" s="169">
        <v>1</v>
      </c>
    </row>
    <row r="5965" spans="1:10" hidden="1" x14ac:dyDescent="0.25">
      <c r="A5965" s="169">
        <v>64609</v>
      </c>
      <c r="B5965" s="170" t="s">
        <v>4426</v>
      </c>
      <c r="C5965" s="170" t="s">
        <v>263</v>
      </c>
      <c r="D5965" s="170" t="s">
        <v>646</v>
      </c>
      <c r="E5965" s="170">
        <v>473</v>
      </c>
      <c r="F5965" s="170">
        <v>24</v>
      </c>
      <c r="G5965" s="171">
        <v>5</v>
      </c>
      <c r="H5965" s="170" t="s">
        <v>415</v>
      </c>
      <c r="I5965" s="171">
        <v>3.99</v>
      </c>
      <c r="J5965" s="169">
        <v>1</v>
      </c>
    </row>
    <row r="5966" spans="1:10" hidden="1" x14ac:dyDescent="0.25">
      <c r="A5966" s="169">
        <v>64609</v>
      </c>
      <c r="B5966" s="170" t="s">
        <v>4426</v>
      </c>
      <c r="C5966" s="170" t="s">
        <v>263</v>
      </c>
      <c r="D5966" s="170" t="s">
        <v>646</v>
      </c>
      <c r="E5966" s="170">
        <v>473</v>
      </c>
      <c r="F5966" s="170">
        <v>24</v>
      </c>
      <c r="G5966" s="171">
        <v>5</v>
      </c>
      <c r="H5966" s="170" t="s">
        <v>415</v>
      </c>
      <c r="I5966" s="171">
        <v>3.99</v>
      </c>
      <c r="J5966" s="169">
        <v>1</v>
      </c>
    </row>
    <row r="5967" spans="1:10" hidden="1" x14ac:dyDescent="0.25">
      <c r="A5967" s="169">
        <v>64611</v>
      </c>
      <c r="B5967" s="170" t="s">
        <v>4427</v>
      </c>
      <c r="C5967" s="170" t="s">
        <v>11</v>
      </c>
      <c r="D5967" s="170" t="s">
        <v>267</v>
      </c>
      <c r="E5967" s="170">
        <v>473</v>
      </c>
      <c r="F5967" s="170">
        <v>24</v>
      </c>
      <c r="G5967" s="171">
        <v>5</v>
      </c>
      <c r="H5967" s="170" t="s">
        <v>1457</v>
      </c>
      <c r="I5967" s="171">
        <v>4.8899999999999997</v>
      </c>
      <c r="J5967" s="169">
        <v>1</v>
      </c>
    </row>
    <row r="5968" spans="1:10" hidden="1" x14ac:dyDescent="0.25">
      <c r="A5968" s="169">
        <v>64611</v>
      </c>
      <c r="B5968" s="170" t="s">
        <v>4427</v>
      </c>
      <c r="C5968" s="170" t="s">
        <v>11</v>
      </c>
      <c r="D5968" s="170" t="s">
        <v>267</v>
      </c>
      <c r="E5968" s="170">
        <v>473</v>
      </c>
      <c r="F5968" s="170">
        <v>24</v>
      </c>
      <c r="G5968" s="171">
        <v>5</v>
      </c>
      <c r="H5968" s="170" t="s">
        <v>1457</v>
      </c>
      <c r="I5968" s="171">
        <v>4.8899999999999997</v>
      </c>
      <c r="J5968" s="169">
        <v>1</v>
      </c>
    </row>
    <row r="5969" spans="1:10" hidden="1" x14ac:dyDescent="0.25">
      <c r="A5969" s="169">
        <v>64625</v>
      </c>
      <c r="B5969" s="170" t="s">
        <v>4428</v>
      </c>
      <c r="C5969" s="170" t="s">
        <v>11</v>
      </c>
      <c r="D5969" s="170" t="s">
        <v>12</v>
      </c>
      <c r="E5969" s="170">
        <v>500</v>
      </c>
      <c r="F5969" s="170">
        <v>24</v>
      </c>
      <c r="G5969" s="171">
        <v>4.8</v>
      </c>
      <c r="H5969" s="170" t="s">
        <v>274</v>
      </c>
      <c r="I5969" s="171">
        <v>3.09</v>
      </c>
      <c r="J5969" s="169">
        <v>1</v>
      </c>
    </row>
    <row r="5970" spans="1:10" hidden="1" x14ac:dyDescent="0.25">
      <c r="A5970" s="169">
        <v>64629</v>
      </c>
      <c r="B5970" s="170" t="s">
        <v>4429</v>
      </c>
      <c r="C5970" s="170" t="s">
        <v>24</v>
      </c>
      <c r="D5970" s="170" t="s">
        <v>34</v>
      </c>
      <c r="E5970" s="170">
        <v>3000</v>
      </c>
      <c r="F5970" s="170">
        <v>4</v>
      </c>
      <c r="G5970" s="171">
        <v>13</v>
      </c>
      <c r="H5970" s="170" t="s">
        <v>200</v>
      </c>
      <c r="I5970" s="171">
        <v>43.99</v>
      </c>
      <c r="J5970" s="169">
        <v>1</v>
      </c>
    </row>
    <row r="5971" spans="1:10" hidden="1" x14ac:dyDescent="0.25">
      <c r="A5971" s="169">
        <v>64630</v>
      </c>
      <c r="B5971" s="170" t="s">
        <v>4430</v>
      </c>
      <c r="C5971" s="170" t="s">
        <v>24</v>
      </c>
      <c r="D5971" s="170" t="s">
        <v>298</v>
      </c>
      <c r="E5971" s="170">
        <v>750</v>
      </c>
      <c r="F5971" s="170">
        <v>6</v>
      </c>
      <c r="G5971" s="171">
        <v>11.5</v>
      </c>
      <c r="H5971" s="170" t="s">
        <v>22</v>
      </c>
      <c r="I5971" s="171">
        <v>19.989999999999998</v>
      </c>
      <c r="J5971" s="169">
        <v>1</v>
      </c>
    </row>
    <row r="5972" spans="1:10" hidden="1" x14ac:dyDescent="0.25">
      <c r="A5972" s="169">
        <v>64632</v>
      </c>
      <c r="B5972" s="170" t="s">
        <v>4431</v>
      </c>
      <c r="C5972" s="170" t="s">
        <v>24</v>
      </c>
      <c r="D5972" s="170" t="s">
        <v>46</v>
      </c>
      <c r="E5972" s="170">
        <v>750</v>
      </c>
      <c r="F5972" s="170">
        <v>12</v>
      </c>
      <c r="G5972" s="171">
        <v>11</v>
      </c>
      <c r="H5972" s="170" t="s">
        <v>22</v>
      </c>
      <c r="I5972" s="171">
        <v>22.99</v>
      </c>
      <c r="J5972" s="169">
        <v>1</v>
      </c>
    </row>
    <row r="5973" spans="1:10" hidden="1" x14ac:dyDescent="0.25">
      <c r="A5973" s="169">
        <v>64641</v>
      </c>
      <c r="B5973" s="170" t="s">
        <v>4432</v>
      </c>
      <c r="C5973" s="170" t="s">
        <v>11</v>
      </c>
      <c r="D5973" s="170" t="s">
        <v>303</v>
      </c>
      <c r="E5973" s="170">
        <v>473</v>
      </c>
      <c r="F5973" s="170">
        <v>24</v>
      </c>
      <c r="G5973" s="171">
        <v>6</v>
      </c>
      <c r="H5973" s="170" t="s">
        <v>1053</v>
      </c>
      <c r="I5973" s="171">
        <v>4.29</v>
      </c>
      <c r="J5973" s="169">
        <v>1</v>
      </c>
    </row>
    <row r="5974" spans="1:10" hidden="1" x14ac:dyDescent="0.25">
      <c r="A5974" s="169">
        <v>64641</v>
      </c>
      <c r="B5974" s="170" t="s">
        <v>4432</v>
      </c>
      <c r="C5974" s="170" t="s">
        <v>11</v>
      </c>
      <c r="D5974" s="170" t="s">
        <v>303</v>
      </c>
      <c r="E5974" s="170">
        <v>473</v>
      </c>
      <c r="F5974" s="170">
        <v>24</v>
      </c>
      <c r="G5974" s="171">
        <v>6</v>
      </c>
      <c r="H5974" s="170" t="s">
        <v>1053</v>
      </c>
      <c r="I5974" s="171">
        <v>4.29</v>
      </c>
      <c r="J5974" s="169">
        <v>1</v>
      </c>
    </row>
    <row r="5975" spans="1:10" hidden="1" x14ac:dyDescent="0.25">
      <c r="A5975" s="169">
        <v>64644</v>
      </c>
      <c r="B5975" s="170" t="s">
        <v>4433</v>
      </c>
      <c r="C5975" s="170" t="s">
        <v>11</v>
      </c>
      <c r="D5975" s="170" t="s">
        <v>303</v>
      </c>
      <c r="E5975" s="170">
        <v>473</v>
      </c>
      <c r="F5975" s="170">
        <v>24</v>
      </c>
      <c r="G5975" s="171">
        <v>6.7</v>
      </c>
      <c r="H5975" s="170" t="s">
        <v>1053</v>
      </c>
      <c r="I5975" s="171">
        <v>4.29</v>
      </c>
      <c r="J5975" s="169">
        <v>1</v>
      </c>
    </row>
    <row r="5976" spans="1:10" hidden="1" x14ac:dyDescent="0.25">
      <c r="A5976" s="169">
        <v>64644</v>
      </c>
      <c r="B5976" s="170" t="s">
        <v>4433</v>
      </c>
      <c r="C5976" s="170" t="s">
        <v>11</v>
      </c>
      <c r="D5976" s="170" t="s">
        <v>303</v>
      </c>
      <c r="E5976" s="170">
        <v>473</v>
      </c>
      <c r="F5976" s="170">
        <v>24</v>
      </c>
      <c r="G5976" s="171">
        <v>6.7</v>
      </c>
      <c r="H5976" s="170" t="s">
        <v>1053</v>
      </c>
      <c r="I5976" s="171">
        <v>4.29</v>
      </c>
      <c r="J5976" s="169">
        <v>1</v>
      </c>
    </row>
    <row r="5977" spans="1:10" hidden="1" x14ac:dyDescent="0.25">
      <c r="A5977" s="169">
        <v>64645</v>
      </c>
      <c r="B5977" s="170" t="s">
        <v>4434</v>
      </c>
      <c r="C5977" s="170" t="s">
        <v>11</v>
      </c>
      <c r="D5977" s="170" t="s">
        <v>267</v>
      </c>
      <c r="E5977" s="170">
        <v>473</v>
      </c>
      <c r="F5977" s="170">
        <v>24</v>
      </c>
      <c r="G5977" s="171">
        <v>5.2</v>
      </c>
      <c r="H5977" s="170" t="s">
        <v>1053</v>
      </c>
      <c r="I5977" s="171">
        <v>3.99</v>
      </c>
      <c r="J5977" s="169">
        <v>1</v>
      </c>
    </row>
    <row r="5978" spans="1:10" hidden="1" x14ac:dyDescent="0.25">
      <c r="A5978" s="169">
        <v>64645</v>
      </c>
      <c r="B5978" s="170" t="s">
        <v>4434</v>
      </c>
      <c r="C5978" s="170" t="s">
        <v>11</v>
      </c>
      <c r="D5978" s="170" t="s">
        <v>267</v>
      </c>
      <c r="E5978" s="170">
        <v>473</v>
      </c>
      <c r="F5978" s="170">
        <v>24</v>
      </c>
      <c r="G5978" s="171">
        <v>5.2</v>
      </c>
      <c r="H5978" s="170" t="s">
        <v>1053</v>
      </c>
      <c r="I5978" s="171">
        <v>3.99</v>
      </c>
      <c r="J5978" s="169">
        <v>1</v>
      </c>
    </row>
    <row r="5979" spans="1:10" hidden="1" x14ac:dyDescent="0.25">
      <c r="A5979" s="169">
        <v>64646</v>
      </c>
      <c r="B5979" s="170" t="s">
        <v>4435</v>
      </c>
      <c r="C5979" s="170" t="s">
        <v>11</v>
      </c>
      <c r="D5979" s="170" t="s">
        <v>12</v>
      </c>
      <c r="E5979" s="170">
        <v>473</v>
      </c>
      <c r="F5979" s="170">
        <v>24</v>
      </c>
      <c r="G5979" s="171">
        <v>5.2</v>
      </c>
      <c r="H5979" s="170" t="s">
        <v>1053</v>
      </c>
      <c r="I5979" s="171">
        <v>3.89</v>
      </c>
      <c r="J5979" s="169">
        <v>1</v>
      </c>
    </row>
    <row r="5980" spans="1:10" hidden="1" x14ac:dyDescent="0.25">
      <c r="A5980" s="169">
        <v>64646</v>
      </c>
      <c r="B5980" s="170" t="s">
        <v>4435</v>
      </c>
      <c r="C5980" s="170" t="s">
        <v>11</v>
      </c>
      <c r="D5980" s="170" t="s">
        <v>12</v>
      </c>
      <c r="E5980" s="170">
        <v>473</v>
      </c>
      <c r="F5980" s="170">
        <v>24</v>
      </c>
      <c r="G5980" s="171">
        <v>5.2</v>
      </c>
      <c r="H5980" s="170" t="s">
        <v>1053</v>
      </c>
      <c r="I5980" s="171">
        <v>3.89</v>
      </c>
      <c r="J5980" s="169">
        <v>1</v>
      </c>
    </row>
    <row r="5981" spans="1:10" hidden="1" x14ac:dyDescent="0.25">
      <c r="A5981" s="169">
        <v>64689</v>
      </c>
      <c r="B5981" s="170" t="s">
        <v>4436</v>
      </c>
      <c r="C5981" s="170" t="s">
        <v>263</v>
      </c>
      <c r="D5981" s="170" t="s">
        <v>806</v>
      </c>
      <c r="E5981" s="170">
        <v>2130</v>
      </c>
      <c r="F5981" s="170">
        <v>4</v>
      </c>
      <c r="G5981" s="171">
        <v>5.5</v>
      </c>
      <c r="H5981" s="170" t="s">
        <v>333</v>
      </c>
      <c r="I5981" s="171">
        <v>14.99</v>
      </c>
      <c r="J5981" s="169">
        <v>6</v>
      </c>
    </row>
    <row r="5982" spans="1:10" hidden="1" x14ac:dyDescent="0.25">
      <c r="A5982" s="169">
        <v>64714</v>
      </c>
      <c r="B5982" s="170" t="s">
        <v>4437</v>
      </c>
      <c r="C5982" s="170" t="s">
        <v>11</v>
      </c>
      <c r="D5982" s="170" t="s">
        <v>267</v>
      </c>
      <c r="E5982" s="170">
        <v>11352</v>
      </c>
      <c r="F5982" s="170">
        <v>1</v>
      </c>
      <c r="G5982" s="171">
        <v>5.0999999999999996</v>
      </c>
      <c r="H5982" s="170" t="s">
        <v>1623</v>
      </c>
      <c r="I5982" s="171">
        <v>84.24</v>
      </c>
      <c r="J5982" s="169">
        <v>24</v>
      </c>
    </row>
    <row r="5983" spans="1:10" hidden="1" x14ac:dyDescent="0.25">
      <c r="A5983" s="169">
        <v>64714</v>
      </c>
      <c r="B5983" s="170" t="s">
        <v>4437</v>
      </c>
      <c r="C5983" s="170" t="s">
        <v>11</v>
      </c>
      <c r="D5983" s="170" t="s">
        <v>267</v>
      </c>
      <c r="E5983" s="170">
        <v>11352</v>
      </c>
      <c r="F5983" s="170">
        <v>1</v>
      </c>
      <c r="G5983" s="171">
        <v>5.0999999999999996</v>
      </c>
      <c r="H5983" s="170" t="s">
        <v>1623</v>
      </c>
      <c r="I5983" s="171">
        <v>84.24</v>
      </c>
      <c r="J5983" s="169">
        <v>24</v>
      </c>
    </row>
    <row r="5984" spans="1:10" hidden="1" x14ac:dyDescent="0.25">
      <c r="A5984" s="169">
        <v>64716</v>
      </c>
      <c r="B5984" s="170" t="s">
        <v>4438</v>
      </c>
      <c r="C5984" s="170" t="s">
        <v>11</v>
      </c>
      <c r="D5984" s="170" t="s">
        <v>474</v>
      </c>
      <c r="E5984" s="170">
        <v>11352</v>
      </c>
      <c r="F5984" s="170">
        <v>1</v>
      </c>
      <c r="G5984" s="171">
        <v>5</v>
      </c>
      <c r="H5984" s="170" t="s">
        <v>1623</v>
      </c>
      <c r="I5984" s="171">
        <v>89.86</v>
      </c>
      <c r="J5984" s="169">
        <v>24</v>
      </c>
    </row>
    <row r="5985" spans="1:10" hidden="1" x14ac:dyDescent="0.25">
      <c r="A5985" s="169">
        <v>64716</v>
      </c>
      <c r="B5985" s="170" t="s">
        <v>4438</v>
      </c>
      <c r="C5985" s="170" t="s">
        <v>11</v>
      </c>
      <c r="D5985" s="170" t="s">
        <v>474</v>
      </c>
      <c r="E5985" s="170">
        <v>11352</v>
      </c>
      <c r="F5985" s="170">
        <v>1</v>
      </c>
      <c r="G5985" s="171">
        <v>5</v>
      </c>
      <c r="H5985" s="170" t="s">
        <v>1623</v>
      </c>
      <c r="I5985" s="171">
        <v>89.86</v>
      </c>
      <c r="J5985" s="169">
        <v>24</v>
      </c>
    </row>
    <row r="5986" spans="1:10" hidden="1" x14ac:dyDescent="0.25">
      <c r="A5986" s="169">
        <v>64717</v>
      </c>
      <c r="B5986" s="170" t="s">
        <v>4439</v>
      </c>
      <c r="C5986" s="170" t="s">
        <v>11</v>
      </c>
      <c r="D5986" s="170" t="s">
        <v>303</v>
      </c>
      <c r="E5986" s="170">
        <v>11352</v>
      </c>
      <c r="F5986" s="170">
        <v>1</v>
      </c>
      <c r="G5986" s="171">
        <v>6.8</v>
      </c>
      <c r="H5986" s="170" t="s">
        <v>1623</v>
      </c>
      <c r="I5986" s="171">
        <v>89.86</v>
      </c>
      <c r="J5986" s="169">
        <v>24</v>
      </c>
    </row>
    <row r="5987" spans="1:10" hidden="1" x14ac:dyDescent="0.25">
      <c r="A5987" s="169">
        <v>64717</v>
      </c>
      <c r="B5987" s="170" t="s">
        <v>4439</v>
      </c>
      <c r="C5987" s="170" t="s">
        <v>11</v>
      </c>
      <c r="D5987" s="170" t="s">
        <v>303</v>
      </c>
      <c r="E5987" s="170">
        <v>11352</v>
      </c>
      <c r="F5987" s="170">
        <v>1</v>
      </c>
      <c r="G5987" s="171">
        <v>6.8</v>
      </c>
      <c r="H5987" s="170" t="s">
        <v>1623</v>
      </c>
      <c r="I5987" s="171">
        <v>89.86</v>
      </c>
      <c r="J5987" s="169">
        <v>24</v>
      </c>
    </row>
    <row r="5988" spans="1:10" hidden="1" x14ac:dyDescent="0.25">
      <c r="A5988" s="169">
        <v>64718</v>
      </c>
      <c r="B5988" s="170" t="s">
        <v>4440</v>
      </c>
      <c r="C5988" s="170" t="s">
        <v>11</v>
      </c>
      <c r="D5988" s="170" t="s">
        <v>267</v>
      </c>
      <c r="E5988" s="170">
        <v>473</v>
      </c>
      <c r="F5988" s="170">
        <v>24</v>
      </c>
      <c r="G5988" s="171">
        <v>5</v>
      </c>
      <c r="H5988" s="170" t="s">
        <v>1662</v>
      </c>
      <c r="I5988" s="171">
        <v>3.9</v>
      </c>
      <c r="J5988" s="169">
        <v>1</v>
      </c>
    </row>
    <row r="5989" spans="1:10" hidden="1" x14ac:dyDescent="0.25">
      <c r="A5989" s="169">
        <v>64718</v>
      </c>
      <c r="B5989" s="170" t="s">
        <v>4440</v>
      </c>
      <c r="C5989" s="170" t="s">
        <v>11</v>
      </c>
      <c r="D5989" s="170" t="s">
        <v>267</v>
      </c>
      <c r="E5989" s="170">
        <v>473</v>
      </c>
      <c r="F5989" s="170">
        <v>24</v>
      </c>
      <c r="G5989" s="171">
        <v>5</v>
      </c>
      <c r="H5989" s="170" t="s">
        <v>1662</v>
      </c>
      <c r="I5989" s="171">
        <v>3.9</v>
      </c>
      <c r="J5989" s="169">
        <v>1</v>
      </c>
    </row>
    <row r="5990" spans="1:10" hidden="1" x14ac:dyDescent="0.25">
      <c r="A5990" s="169">
        <v>64719</v>
      </c>
      <c r="B5990" s="170" t="s">
        <v>4441</v>
      </c>
      <c r="C5990" s="170" t="s">
        <v>11</v>
      </c>
      <c r="D5990" s="170" t="s">
        <v>12</v>
      </c>
      <c r="E5990" s="170">
        <v>473</v>
      </c>
      <c r="F5990" s="170">
        <v>24</v>
      </c>
      <c r="G5990" s="171">
        <v>5.5</v>
      </c>
      <c r="H5990" s="170" t="s">
        <v>1136</v>
      </c>
      <c r="I5990" s="171">
        <v>4.1900000000000004</v>
      </c>
      <c r="J5990" s="169">
        <v>1</v>
      </c>
    </row>
    <row r="5991" spans="1:10" hidden="1" x14ac:dyDescent="0.25">
      <c r="A5991" s="169">
        <v>64719</v>
      </c>
      <c r="B5991" s="170" t="s">
        <v>4441</v>
      </c>
      <c r="C5991" s="170" t="s">
        <v>11</v>
      </c>
      <c r="D5991" s="170" t="s">
        <v>12</v>
      </c>
      <c r="E5991" s="170">
        <v>473</v>
      </c>
      <c r="F5991" s="170">
        <v>24</v>
      </c>
      <c r="G5991" s="171">
        <v>5.5</v>
      </c>
      <c r="H5991" s="170" t="s">
        <v>1136</v>
      </c>
      <c r="I5991" s="171">
        <v>4.1900000000000004</v>
      </c>
      <c r="J5991" s="169">
        <v>1</v>
      </c>
    </row>
    <row r="5992" spans="1:10" hidden="1" x14ac:dyDescent="0.25">
      <c r="A5992" s="169">
        <v>64720</v>
      </c>
      <c r="B5992" s="170" t="s">
        <v>4442</v>
      </c>
      <c r="C5992" s="170" t="s">
        <v>11</v>
      </c>
      <c r="D5992" s="170" t="s">
        <v>303</v>
      </c>
      <c r="E5992" s="170">
        <v>473</v>
      </c>
      <c r="F5992" s="170">
        <v>24</v>
      </c>
      <c r="G5992" s="171">
        <v>5.7</v>
      </c>
      <c r="H5992" s="170" t="s">
        <v>1556</v>
      </c>
      <c r="I5992" s="171">
        <v>4.59</v>
      </c>
      <c r="J5992" s="169">
        <v>1</v>
      </c>
    </row>
    <row r="5993" spans="1:10" hidden="1" x14ac:dyDescent="0.25">
      <c r="A5993" s="169">
        <v>64720</v>
      </c>
      <c r="B5993" s="170" t="s">
        <v>4442</v>
      </c>
      <c r="C5993" s="170" t="s">
        <v>11</v>
      </c>
      <c r="D5993" s="170" t="s">
        <v>303</v>
      </c>
      <c r="E5993" s="170">
        <v>473</v>
      </c>
      <c r="F5993" s="170">
        <v>24</v>
      </c>
      <c r="G5993" s="171">
        <v>5.7</v>
      </c>
      <c r="H5993" s="170" t="s">
        <v>1556</v>
      </c>
      <c r="I5993" s="171">
        <v>4.59</v>
      </c>
      <c r="J5993" s="169">
        <v>1</v>
      </c>
    </row>
    <row r="5994" spans="1:10" hidden="1" x14ac:dyDescent="0.25">
      <c r="A5994" s="169">
        <v>64726</v>
      </c>
      <c r="B5994" s="170" t="s">
        <v>4443</v>
      </c>
      <c r="C5994" s="170" t="s">
        <v>15</v>
      </c>
      <c r="D5994" s="170" t="s">
        <v>252</v>
      </c>
      <c r="E5994" s="170">
        <v>375</v>
      </c>
      <c r="F5994" s="170">
        <v>12</v>
      </c>
      <c r="G5994" s="171">
        <v>30</v>
      </c>
      <c r="H5994" s="170" t="s">
        <v>1173</v>
      </c>
      <c r="I5994" s="171">
        <v>20.49</v>
      </c>
      <c r="J5994" s="169">
        <v>1</v>
      </c>
    </row>
    <row r="5995" spans="1:10" hidden="1" x14ac:dyDescent="0.25">
      <c r="A5995" s="169">
        <v>64731</v>
      </c>
      <c r="B5995" s="170" t="s">
        <v>4444</v>
      </c>
      <c r="C5995" s="170" t="s">
        <v>15</v>
      </c>
      <c r="D5995" s="170" t="s">
        <v>252</v>
      </c>
      <c r="E5995" s="170">
        <v>375</v>
      </c>
      <c r="F5995" s="170">
        <v>12</v>
      </c>
      <c r="G5995" s="171">
        <v>30</v>
      </c>
      <c r="H5995" s="170" t="s">
        <v>1173</v>
      </c>
      <c r="I5995" s="171">
        <v>20.49</v>
      </c>
      <c r="J5995" s="169">
        <v>1</v>
      </c>
    </row>
    <row r="5996" spans="1:10" hidden="1" x14ac:dyDescent="0.25">
      <c r="A5996" s="169">
        <v>64732</v>
      </c>
      <c r="B5996" s="170" t="s">
        <v>4445</v>
      </c>
      <c r="C5996" s="170" t="s">
        <v>263</v>
      </c>
      <c r="D5996" s="170" t="s">
        <v>264</v>
      </c>
      <c r="E5996" s="170">
        <v>473</v>
      </c>
      <c r="F5996" s="170">
        <v>24</v>
      </c>
      <c r="G5996" s="171">
        <v>4.5</v>
      </c>
      <c r="H5996" s="170" t="s">
        <v>13</v>
      </c>
      <c r="I5996" s="171">
        <v>3.99</v>
      </c>
      <c r="J5996" s="169">
        <v>1</v>
      </c>
    </row>
    <row r="5997" spans="1:10" hidden="1" x14ac:dyDescent="0.25">
      <c r="A5997" s="169">
        <v>64732</v>
      </c>
      <c r="B5997" s="170" t="s">
        <v>4445</v>
      </c>
      <c r="C5997" s="170" t="s">
        <v>263</v>
      </c>
      <c r="D5997" s="170" t="s">
        <v>264</v>
      </c>
      <c r="E5997" s="170">
        <v>473</v>
      </c>
      <c r="F5997" s="170">
        <v>24</v>
      </c>
      <c r="G5997" s="171">
        <v>4.5</v>
      </c>
      <c r="H5997" s="170" t="s">
        <v>13</v>
      </c>
      <c r="I5997" s="171">
        <v>3.99</v>
      </c>
      <c r="J5997" s="169">
        <v>1</v>
      </c>
    </row>
    <row r="5998" spans="1:10" hidden="1" x14ac:dyDescent="0.25">
      <c r="A5998" s="169">
        <v>64749</v>
      </c>
      <c r="B5998" s="170" t="s">
        <v>4446</v>
      </c>
      <c r="C5998" s="170" t="s">
        <v>263</v>
      </c>
      <c r="D5998" s="170" t="s">
        <v>646</v>
      </c>
      <c r="E5998" s="170">
        <v>2130</v>
      </c>
      <c r="F5998" s="170">
        <v>4</v>
      </c>
      <c r="G5998" s="171">
        <v>5</v>
      </c>
      <c r="H5998" s="170" t="s">
        <v>54</v>
      </c>
      <c r="I5998" s="171">
        <v>18.190000000000001</v>
      </c>
      <c r="J5998" s="169">
        <v>6</v>
      </c>
    </row>
    <row r="5999" spans="1:10" hidden="1" x14ac:dyDescent="0.25">
      <c r="A5999" s="169">
        <v>64749</v>
      </c>
      <c r="B5999" s="170" t="s">
        <v>4446</v>
      </c>
      <c r="C5999" s="170" t="s">
        <v>263</v>
      </c>
      <c r="D5999" s="170" t="s">
        <v>646</v>
      </c>
      <c r="E5999" s="170">
        <v>2130</v>
      </c>
      <c r="F5999" s="170">
        <v>4</v>
      </c>
      <c r="G5999" s="171">
        <v>5</v>
      </c>
      <c r="H5999" s="170" t="s">
        <v>54</v>
      </c>
      <c r="I5999" s="171">
        <v>18.190000000000001</v>
      </c>
      <c r="J5999" s="169">
        <v>6</v>
      </c>
    </row>
    <row r="6000" spans="1:10" hidden="1" x14ac:dyDescent="0.25">
      <c r="A6000" s="169">
        <v>64750</v>
      </c>
      <c r="B6000" s="170" t="s">
        <v>4447</v>
      </c>
      <c r="C6000" s="170" t="s">
        <v>24</v>
      </c>
      <c r="D6000" s="170" t="s">
        <v>58</v>
      </c>
      <c r="E6000" s="170">
        <v>750</v>
      </c>
      <c r="F6000" s="170">
        <v>12</v>
      </c>
      <c r="G6000" s="171">
        <v>12.5</v>
      </c>
      <c r="H6000" s="170" t="s">
        <v>177</v>
      </c>
      <c r="I6000" s="171">
        <v>19.989999999999998</v>
      </c>
      <c r="J6000" s="169">
        <v>1</v>
      </c>
    </row>
    <row r="6001" spans="1:10" hidden="1" x14ac:dyDescent="0.25">
      <c r="A6001" s="169">
        <v>64785</v>
      </c>
      <c r="B6001" s="170" t="s">
        <v>4448</v>
      </c>
      <c r="C6001" s="170" t="s">
        <v>24</v>
      </c>
      <c r="D6001" s="170" t="s">
        <v>68</v>
      </c>
      <c r="E6001" s="170">
        <v>9000</v>
      </c>
      <c r="F6001" s="170">
        <v>1</v>
      </c>
      <c r="G6001" s="171">
        <v>13</v>
      </c>
      <c r="H6001" s="170" t="s">
        <v>47</v>
      </c>
      <c r="I6001" s="171">
        <v>89.99</v>
      </c>
      <c r="J6001" s="169">
        <v>12</v>
      </c>
    </row>
    <row r="6002" spans="1:10" hidden="1" x14ac:dyDescent="0.25">
      <c r="A6002" s="169">
        <v>64786</v>
      </c>
      <c r="B6002" s="170" t="s">
        <v>4449</v>
      </c>
      <c r="C6002" s="170" t="s">
        <v>15</v>
      </c>
      <c r="D6002" s="170" t="s">
        <v>1399</v>
      </c>
      <c r="E6002" s="170">
        <v>750</v>
      </c>
      <c r="F6002" s="170">
        <v>12</v>
      </c>
      <c r="G6002" s="171">
        <v>40</v>
      </c>
      <c r="H6002" s="170" t="s">
        <v>1563</v>
      </c>
      <c r="I6002" s="171">
        <v>49.95</v>
      </c>
      <c r="J6002" s="169">
        <v>1</v>
      </c>
    </row>
    <row r="6003" spans="1:10" hidden="1" x14ac:dyDescent="0.25">
      <c r="A6003" s="169">
        <v>64788</v>
      </c>
      <c r="B6003" s="170" t="s">
        <v>4450</v>
      </c>
      <c r="C6003" s="170" t="s">
        <v>24</v>
      </c>
      <c r="D6003" s="170" t="s">
        <v>34</v>
      </c>
      <c r="E6003" s="170">
        <v>9000</v>
      </c>
      <c r="F6003" s="170">
        <v>1</v>
      </c>
      <c r="G6003" s="171">
        <v>13</v>
      </c>
      <c r="H6003" s="170" t="s">
        <v>47</v>
      </c>
      <c r="I6003" s="171">
        <v>89.99</v>
      </c>
      <c r="J6003" s="169">
        <v>12</v>
      </c>
    </row>
    <row r="6004" spans="1:10" hidden="1" x14ac:dyDescent="0.25">
      <c r="A6004" s="169">
        <v>64790</v>
      </c>
      <c r="B6004" s="170" t="s">
        <v>4451</v>
      </c>
      <c r="C6004" s="170" t="s">
        <v>24</v>
      </c>
      <c r="D6004" s="170" t="s">
        <v>166</v>
      </c>
      <c r="E6004" s="170">
        <v>9000</v>
      </c>
      <c r="F6004" s="170">
        <v>1</v>
      </c>
      <c r="G6004" s="171">
        <v>12.5</v>
      </c>
      <c r="H6004" s="170" t="s">
        <v>47</v>
      </c>
      <c r="I6004" s="171">
        <v>89.99</v>
      </c>
      <c r="J6004" s="169">
        <v>12</v>
      </c>
    </row>
    <row r="6005" spans="1:10" hidden="1" x14ac:dyDescent="0.25">
      <c r="A6005" s="169">
        <v>64791</v>
      </c>
      <c r="B6005" s="170" t="s">
        <v>4452</v>
      </c>
      <c r="C6005" s="170" t="s">
        <v>24</v>
      </c>
      <c r="D6005" s="170" t="s">
        <v>58</v>
      </c>
      <c r="E6005" s="170">
        <v>9000</v>
      </c>
      <c r="F6005" s="170">
        <v>1</v>
      </c>
      <c r="G6005" s="171">
        <v>12.5</v>
      </c>
      <c r="H6005" s="170" t="s">
        <v>47</v>
      </c>
      <c r="I6005" s="171">
        <v>89.99</v>
      </c>
      <c r="J6005" s="169">
        <v>12</v>
      </c>
    </row>
    <row r="6006" spans="1:10" hidden="1" x14ac:dyDescent="0.25">
      <c r="A6006" s="169">
        <v>64801</v>
      </c>
      <c r="B6006" s="170" t="s">
        <v>4453</v>
      </c>
      <c r="C6006" s="170" t="s">
        <v>263</v>
      </c>
      <c r="D6006" s="170" t="s">
        <v>646</v>
      </c>
      <c r="E6006" s="170">
        <v>710</v>
      </c>
      <c r="F6006" s="170">
        <v>12</v>
      </c>
      <c r="G6006" s="171">
        <v>5</v>
      </c>
      <c r="H6006" s="170" t="s">
        <v>222</v>
      </c>
      <c r="I6006" s="171">
        <v>3.99</v>
      </c>
      <c r="J6006" s="169">
        <v>1</v>
      </c>
    </row>
    <row r="6007" spans="1:10" hidden="1" x14ac:dyDescent="0.25">
      <c r="A6007" s="169">
        <v>64801</v>
      </c>
      <c r="B6007" s="170" t="s">
        <v>4453</v>
      </c>
      <c r="C6007" s="170" t="s">
        <v>263</v>
      </c>
      <c r="D6007" s="170" t="s">
        <v>646</v>
      </c>
      <c r="E6007" s="170">
        <v>710</v>
      </c>
      <c r="F6007" s="170">
        <v>12</v>
      </c>
      <c r="G6007" s="171">
        <v>5</v>
      </c>
      <c r="H6007" s="170" t="s">
        <v>222</v>
      </c>
      <c r="I6007" s="171">
        <v>3.99</v>
      </c>
      <c r="J6007" s="169">
        <v>1</v>
      </c>
    </row>
    <row r="6008" spans="1:10" hidden="1" x14ac:dyDescent="0.25">
      <c r="A6008" s="169">
        <v>64802</v>
      </c>
      <c r="B6008" s="170" t="s">
        <v>4454</v>
      </c>
      <c r="C6008" s="170" t="s">
        <v>11</v>
      </c>
      <c r="D6008" s="170" t="s">
        <v>303</v>
      </c>
      <c r="E6008" s="170">
        <v>710</v>
      </c>
      <c r="F6008" s="170">
        <v>12</v>
      </c>
      <c r="G6008" s="171">
        <v>5.6</v>
      </c>
      <c r="H6008" s="170" t="s">
        <v>222</v>
      </c>
      <c r="I6008" s="171">
        <v>3.59</v>
      </c>
      <c r="J6008" s="169">
        <v>1</v>
      </c>
    </row>
    <row r="6009" spans="1:10" hidden="1" x14ac:dyDescent="0.25">
      <c r="A6009" s="169">
        <v>64802</v>
      </c>
      <c r="B6009" s="170" t="s">
        <v>4454</v>
      </c>
      <c r="C6009" s="170" t="s">
        <v>11</v>
      </c>
      <c r="D6009" s="170" t="s">
        <v>303</v>
      </c>
      <c r="E6009" s="170">
        <v>710</v>
      </c>
      <c r="F6009" s="170">
        <v>12</v>
      </c>
      <c r="G6009" s="171">
        <v>5.6</v>
      </c>
      <c r="H6009" s="170" t="s">
        <v>222</v>
      </c>
      <c r="I6009" s="171">
        <v>3.59</v>
      </c>
      <c r="J6009" s="169">
        <v>1</v>
      </c>
    </row>
    <row r="6010" spans="1:10" hidden="1" x14ac:dyDescent="0.25">
      <c r="A6010" s="169">
        <v>64803</v>
      </c>
      <c r="B6010" s="170" t="s">
        <v>4455</v>
      </c>
      <c r="C6010" s="170" t="s">
        <v>24</v>
      </c>
      <c r="D6010" s="170" t="s">
        <v>25</v>
      </c>
      <c r="E6010" s="170">
        <v>750</v>
      </c>
      <c r="F6010" s="170">
        <v>6</v>
      </c>
      <c r="G6010" s="171">
        <v>12</v>
      </c>
      <c r="H6010" s="170" t="s">
        <v>35</v>
      </c>
      <c r="I6010" s="171">
        <v>23.99</v>
      </c>
      <c r="J6010" s="169">
        <v>1</v>
      </c>
    </row>
    <row r="6011" spans="1:10" hidden="1" x14ac:dyDescent="0.25">
      <c r="A6011" s="169">
        <v>64809</v>
      </c>
      <c r="B6011" s="170" t="s">
        <v>4456</v>
      </c>
      <c r="C6011" s="170" t="s">
        <v>11</v>
      </c>
      <c r="D6011" s="170" t="s">
        <v>303</v>
      </c>
      <c r="E6011" s="170">
        <v>473</v>
      </c>
      <c r="F6011" s="170">
        <v>24</v>
      </c>
      <c r="G6011" s="171">
        <v>6.5</v>
      </c>
      <c r="H6011" s="170" t="s">
        <v>1457</v>
      </c>
      <c r="I6011" s="171">
        <v>4.8499999999999996</v>
      </c>
      <c r="J6011" s="169">
        <v>1</v>
      </c>
    </row>
    <row r="6012" spans="1:10" hidden="1" x14ac:dyDescent="0.25">
      <c r="A6012" s="169">
        <v>64809</v>
      </c>
      <c r="B6012" s="170" t="s">
        <v>4456</v>
      </c>
      <c r="C6012" s="170" t="s">
        <v>11</v>
      </c>
      <c r="D6012" s="170" t="s">
        <v>303</v>
      </c>
      <c r="E6012" s="170">
        <v>473</v>
      </c>
      <c r="F6012" s="170">
        <v>24</v>
      </c>
      <c r="G6012" s="171">
        <v>6.5</v>
      </c>
      <c r="H6012" s="170" t="s">
        <v>1457</v>
      </c>
      <c r="I6012" s="171">
        <v>4.8499999999999996</v>
      </c>
      <c r="J6012" s="169">
        <v>1</v>
      </c>
    </row>
    <row r="6013" spans="1:10" hidden="1" x14ac:dyDescent="0.25">
      <c r="A6013" s="169">
        <v>64820</v>
      </c>
      <c r="B6013" s="170" t="s">
        <v>4457</v>
      </c>
      <c r="C6013" s="170" t="s">
        <v>24</v>
      </c>
      <c r="D6013" s="170" t="s">
        <v>598</v>
      </c>
      <c r="E6013" s="170">
        <v>750</v>
      </c>
      <c r="F6013" s="170">
        <v>12</v>
      </c>
      <c r="G6013" s="171">
        <v>8</v>
      </c>
      <c r="H6013" s="170" t="s">
        <v>96</v>
      </c>
      <c r="I6013" s="171">
        <v>16.989999999999998</v>
      </c>
      <c r="J6013" s="169">
        <v>1</v>
      </c>
    </row>
    <row r="6014" spans="1:10" hidden="1" x14ac:dyDescent="0.25">
      <c r="A6014" s="169">
        <v>64828</v>
      </c>
      <c r="B6014" s="170" t="s">
        <v>4458</v>
      </c>
      <c r="C6014" s="170" t="s">
        <v>24</v>
      </c>
      <c r="D6014" s="170" t="s">
        <v>38</v>
      </c>
      <c r="E6014" s="170">
        <v>750</v>
      </c>
      <c r="F6014" s="170">
        <v>12</v>
      </c>
      <c r="G6014" s="171">
        <v>9</v>
      </c>
      <c r="H6014" s="170" t="s">
        <v>96</v>
      </c>
      <c r="I6014" s="171">
        <v>19.989999999999998</v>
      </c>
      <c r="J6014" s="169">
        <v>1</v>
      </c>
    </row>
    <row r="6015" spans="1:10" hidden="1" x14ac:dyDescent="0.25">
      <c r="A6015" s="169">
        <v>64840</v>
      </c>
      <c r="B6015" s="170" t="s">
        <v>4459</v>
      </c>
      <c r="C6015" s="170" t="s">
        <v>11</v>
      </c>
      <c r="D6015" s="170" t="s">
        <v>474</v>
      </c>
      <c r="E6015" s="170">
        <v>4260</v>
      </c>
      <c r="F6015" s="170">
        <v>1</v>
      </c>
      <c r="G6015" s="171">
        <v>4.2</v>
      </c>
      <c r="H6015" s="170" t="s">
        <v>2190</v>
      </c>
      <c r="I6015" s="171">
        <v>34.99</v>
      </c>
      <c r="J6015" s="169">
        <v>12</v>
      </c>
    </row>
    <row r="6016" spans="1:10" hidden="1" x14ac:dyDescent="0.25">
      <c r="A6016" s="169">
        <v>64840</v>
      </c>
      <c r="B6016" s="170" t="s">
        <v>4459</v>
      </c>
      <c r="C6016" s="170" t="s">
        <v>11</v>
      </c>
      <c r="D6016" s="170" t="s">
        <v>474</v>
      </c>
      <c r="E6016" s="170">
        <v>4260</v>
      </c>
      <c r="F6016" s="170">
        <v>1</v>
      </c>
      <c r="G6016" s="171">
        <v>4.2</v>
      </c>
      <c r="H6016" s="170" t="s">
        <v>2190</v>
      </c>
      <c r="I6016" s="171">
        <v>34.99</v>
      </c>
      <c r="J6016" s="169">
        <v>12</v>
      </c>
    </row>
    <row r="6017" spans="1:10" hidden="1" x14ac:dyDescent="0.25">
      <c r="A6017" s="169">
        <v>64841</v>
      </c>
      <c r="B6017" s="170" t="s">
        <v>4460</v>
      </c>
      <c r="C6017" s="170" t="s">
        <v>11</v>
      </c>
      <c r="D6017" s="170" t="s">
        <v>474</v>
      </c>
      <c r="E6017" s="170">
        <v>355</v>
      </c>
      <c r="F6017" s="170">
        <v>24</v>
      </c>
      <c r="G6017" s="171">
        <v>4.2</v>
      </c>
      <c r="H6017" s="170" t="s">
        <v>2190</v>
      </c>
      <c r="I6017" s="171">
        <v>2.4</v>
      </c>
      <c r="J6017" s="169">
        <v>1</v>
      </c>
    </row>
    <row r="6018" spans="1:10" hidden="1" x14ac:dyDescent="0.25">
      <c r="A6018" s="169">
        <v>64841</v>
      </c>
      <c r="B6018" s="170" t="s">
        <v>4460</v>
      </c>
      <c r="C6018" s="170" t="s">
        <v>11</v>
      </c>
      <c r="D6018" s="170" t="s">
        <v>474</v>
      </c>
      <c r="E6018" s="170">
        <v>355</v>
      </c>
      <c r="F6018" s="170">
        <v>24</v>
      </c>
      <c r="G6018" s="171">
        <v>4.2</v>
      </c>
      <c r="H6018" s="170" t="s">
        <v>2190</v>
      </c>
      <c r="I6018" s="171">
        <v>2.4</v>
      </c>
      <c r="J6018" s="169">
        <v>1</v>
      </c>
    </row>
    <row r="6019" spans="1:10" hidden="1" x14ac:dyDescent="0.25">
      <c r="A6019" s="169">
        <v>64842</v>
      </c>
      <c r="B6019" s="170" t="s">
        <v>4461</v>
      </c>
      <c r="C6019" s="170" t="s">
        <v>11</v>
      </c>
      <c r="D6019" s="170" t="s">
        <v>474</v>
      </c>
      <c r="E6019" s="170">
        <v>8520</v>
      </c>
      <c r="F6019" s="170">
        <v>1</v>
      </c>
      <c r="G6019" s="171">
        <v>4.2</v>
      </c>
      <c r="H6019" s="170" t="s">
        <v>2190</v>
      </c>
      <c r="I6019" s="171">
        <v>83.48</v>
      </c>
      <c r="J6019" s="169">
        <v>24</v>
      </c>
    </row>
    <row r="6020" spans="1:10" hidden="1" x14ac:dyDescent="0.25">
      <c r="A6020" s="169">
        <v>64842</v>
      </c>
      <c r="B6020" s="170" t="s">
        <v>4461</v>
      </c>
      <c r="C6020" s="170" t="s">
        <v>11</v>
      </c>
      <c r="D6020" s="170" t="s">
        <v>474</v>
      </c>
      <c r="E6020" s="170">
        <v>8520</v>
      </c>
      <c r="F6020" s="170">
        <v>1</v>
      </c>
      <c r="G6020" s="171">
        <v>4.2</v>
      </c>
      <c r="H6020" s="170" t="s">
        <v>2190</v>
      </c>
      <c r="I6020" s="171">
        <v>83.48</v>
      </c>
      <c r="J6020" s="169">
        <v>24</v>
      </c>
    </row>
    <row r="6021" spans="1:10" hidden="1" x14ac:dyDescent="0.25">
      <c r="A6021" s="169">
        <v>64843</v>
      </c>
      <c r="B6021" s="170" t="s">
        <v>4462</v>
      </c>
      <c r="C6021" s="170" t="s">
        <v>11</v>
      </c>
      <c r="D6021" s="170" t="s">
        <v>303</v>
      </c>
      <c r="E6021" s="170">
        <v>473</v>
      </c>
      <c r="F6021" s="170">
        <v>24</v>
      </c>
      <c r="G6021" s="171">
        <v>7</v>
      </c>
      <c r="H6021" s="170" t="s">
        <v>1053</v>
      </c>
      <c r="I6021" s="171">
        <v>4.79</v>
      </c>
      <c r="J6021" s="169">
        <v>1</v>
      </c>
    </row>
    <row r="6022" spans="1:10" hidden="1" x14ac:dyDescent="0.25">
      <c r="A6022" s="169">
        <v>64843</v>
      </c>
      <c r="B6022" s="170" t="s">
        <v>4462</v>
      </c>
      <c r="C6022" s="170" t="s">
        <v>11</v>
      </c>
      <c r="D6022" s="170" t="s">
        <v>303</v>
      </c>
      <c r="E6022" s="170">
        <v>473</v>
      </c>
      <c r="F6022" s="170">
        <v>24</v>
      </c>
      <c r="G6022" s="171">
        <v>7</v>
      </c>
      <c r="H6022" s="170" t="s">
        <v>1053</v>
      </c>
      <c r="I6022" s="171">
        <v>4.79</v>
      </c>
      <c r="J6022" s="169">
        <v>1</v>
      </c>
    </row>
    <row r="6023" spans="1:10" hidden="1" x14ac:dyDescent="0.25">
      <c r="A6023" s="169">
        <v>64844</v>
      </c>
      <c r="B6023" s="170" t="s">
        <v>4463</v>
      </c>
      <c r="C6023" s="170" t="s">
        <v>11</v>
      </c>
      <c r="D6023" s="170" t="s">
        <v>267</v>
      </c>
      <c r="E6023" s="170">
        <v>473</v>
      </c>
      <c r="F6023" s="170">
        <v>24</v>
      </c>
      <c r="G6023" s="171">
        <v>4.5</v>
      </c>
      <c r="H6023" s="170" t="s">
        <v>1053</v>
      </c>
      <c r="I6023" s="171">
        <v>4.79</v>
      </c>
      <c r="J6023" s="169">
        <v>1</v>
      </c>
    </row>
    <row r="6024" spans="1:10" hidden="1" x14ac:dyDescent="0.25">
      <c r="A6024" s="169">
        <v>64844</v>
      </c>
      <c r="B6024" s="170" t="s">
        <v>4463</v>
      </c>
      <c r="C6024" s="170" t="s">
        <v>11</v>
      </c>
      <c r="D6024" s="170" t="s">
        <v>267</v>
      </c>
      <c r="E6024" s="170">
        <v>473</v>
      </c>
      <c r="F6024" s="170">
        <v>24</v>
      </c>
      <c r="G6024" s="171">
        <v>4.5</v>
      </c>
      <c r="H6024" s="170" t="s">
        <v>1053</v>
      </c>
      <c r="I6024" s="171">
        <v>4.79</v>
      </c>
      <c r="J6024" s="169">
        <v>1</v>
      </c>
    </row>
    <row r="6025" spans="1:10" hidden="1" x14ac:dyDescent="0.25">
      <c r="A6025" s="169">
        <v>64845</v>
      </c>
      <c r="B6025" s="170" t="s">
        <v>4464</v>
      </c>
      <c r="C6025" s="170" t="s">
        <v>11</v>
      </c>
      <c r="D6025" s="170" t="s">
        <v>12</v>
      </c>
      <c r="E6025" s="170">
        <v>4260</v>
      </c>
      <c r="F6025" s="170">
        <v>1</v>
      </c>
      <c r="G6025" s="171">
        <v>4.2</v>
      </c>
      <c r="H6025" s="170" t="s">
        <v>2190</v>
      </c>
      <c r="I6025" s="171">
        <v>27.99</v>
      </c>
      <c r="J6025" s="169">
        <v>12</v>
      </c>
    </row>
    <row r="6026" spans="1:10" hidden="1" x14ac:dyDescent="0.25">
      <c r="A6026" s="169">
        <v>64845</v>
      </c>
      <c r="B6026" s="170" t="s">
        <v>4464</v>
      </c>
      <c r="C6026" s="170" t="s">
        <v>11</v>
      </c>
      <c r="D6026" s="170" t="s">
        <v>12</v>
      </c>
      <c r="E6026" s="170">
        <v>4260</v>
      </c>
      <c r="F6026" s="170">
        <v>1</v>
      </c>
      <c r="G6026" s="171">
        <v>4.2</v>
      </c>
      <c r="H6026" s="170" t="s">
        <v>2190</v>
      </c>
      <c r="I6026" s="171">
        <v>27.99</v>
      </c>
      <c r="J6026" s="169">
        <v>12</v>
      </c>
    </row>
    <row r="6027" spans="1:10" hidden="1" x14ac:dyDescent="0.25">
      <c r="A6027" s="169">
        <v>64846</v>
      </c>
      <c r="B6027" s="170" t="s">
        <v>4465</v>
      </c>
      <c r="C6027" s="170" t="s">
        <v>11</v>
      </c>
      <c r="D6027" s="170" t="s">
        <v>12</v>
      </c>
      <c r="E6027" s="170">
        <v>8520</v>
      </c>
      <c r="F6027" s="170">
        <v>1</v>
      </c>
      <c r="G6027" s="171">
        <v>4.2</v>
      </c>
      <c r="H6027" s="170" t="s">
        <v>2190</v>
      </c>
      <c r="I6027" s="171">
        <v>80</v>
      </c>
      <c r="J6027" s="169">
        <v>24</v>
      </c>
    </row>
    <row r="6028" spans="1:10" hidden="1" x14ac:dyDescent="0.25">
      <c r="A6028" s="169">
        <v>64846</v>
      </c>
      <c r="B6028" s="170" t="s">
        <v>4465</v>
      </c>
      <c r="C6028" s="170" t="s">
        <v>11</v>
      </c>
      <c r="D6028" s="170" t="s">
        <v>12</v>
      </c>
      <c r="E6028" s="170">
        <v>8520</v>
      </c>
      <c r="F6028" s="170">
        <v>1</v>
      </c>
      <c r="G6028" s="171">
        <v>4.2</v>
      </c>
      <c r="H6028" s="170" t="s">
        <v>2190</v>
      </c>
      <c r="I6028" s="171">
        <v>80</v>
      </c>
      <c r="J6028" s="169">
        <v>24</v>
      </c>
    </row>
    <row r="6029" spans="1:10" hidden="1" x14ac:dyDescent="0.25">
      <c r="A6029" s="169">
        <v>64851</v>
      </c>
      <c r="B6029" s="170" t="s">
        <v>4466</v>
      </c>
      <c r="C6029" s="170" t="s">
        <v>11</v>
      </c>
      <c r="D6029" s="170" t="s">
        <v>303</v>
      </c>
      <c r="E6029" s="170">
        <v>11352</v>
      </c>
      <c r="F6029" s="170">
        <v>1</v>
      </c>
      <c r="G6029" s="171">
        <v>6.5</v>
      </c>
      <c r="H6029" s="170" t="s">
        <v>1457</v>
      </c>
      <c r="I6029" s="171">
        <v>89.76</v>
      </c>
      <c r="J6029" s="169">
        <v>24</v>
      </c>
    </row>
    <row r="6030" spans="1:10" hidden="1" x14ac:dyDescent="0.25">
      <c r="A6030" s="169">
        <v>64851</v>
      </c>
      <c r="B6030" s="170" t="s">
        <v>4466</v>
      </c>
      <c r="C6030" s="170" t="s">
        <v>11</v>
      </c>
      <c r="D6030" s="170" t="s">
        <v>303</v>
      </c>
      <c r="E6030" s="170">
        <v>11352</v>
      </c>
      <c r="F6030" s="170">
        <v>1</v>
      </c>
      <c r="G6030" s="171">
        <v>6.5</v>
      </c>
      <c r="H6030" s="170" t="s">
        <v>1457</v>
      </c>
      <c r="I6030" s="171">
        <v>89.76</v>
      </c>
      <c r="J6030" s="169">
        <v>24</v>
      </c>
    </row>
    <row r="6031" spans="1:10" hidden="1" x14ac:dyDescent="0.25">
      <c r="A6031" s="169">
        <v>64852</v>
      </c>
      <c r="B6031" s="170" t="s">
        <v>4467</v>
      </c>
      <c r="C6031" s="170" t="s">
        <v>11</v>
      </c>
      <c r="D6031" s="170" t="s">
        <v>303</v>
      </c>
      <c r="E6031" s="170">
        <v>3784</v>
      </c>
      <c r="F6031" s="170">
        <v>3</v>
      </c>
      <c r="G6031" s="171">
        <v>7</v>
      </c>
      <c r="H6031" s="170" t="s">
        <v>1209</v>
      </c>
      <c r="I6031" s="171">
        <v>29.99</v>
      </c>
      <c r="J6031" s="169">
        <v>8</v>
      </c>
    </row>
    <row r="6032" spans="1:10" hidden="1" x14ac:dyDescent="0.25">
      <c r="A6032" s="169">
        <v>64853</v>
      </c>
      <c r="B6032" s="170" t="s">
        <v>4468</v>
      </c>
      <c r="C6032" s="170" t="s">
        <v>263</v>
      </c>
      <c r="D6032" s="170" t="s">
        <v>909</v>
      </c>
      <c r="E6032" s="170">
        <v>19500</v>
      </c>
      <c r="F6032" s="170">
        <v>1</v>
      </c>
      <c r="G6032" s="171">
        <v>4.2</v>
      </c>
      <c r="H6032" s="170" t="s">
        <v>2607</v>
      </c>
      <c r="I6032" s="171">
        <v>179</v>
      </c>
      <c r="J6032" s="169">
        <v>1</v>
      </c>
    </row>
    <row r="6033" spans="1:10" hidden="1" x14ac:dyDescent="0.25">
      <c r="A6033" s="169">
        <v>64853</v>
      </c>
      <c r="B6033" s="170" t="s">
        <v>4468</v>
      </c>
      <c r="C6033" s="170" t="s">
        <v>263</v>
      </c>
      <c r="D6033" s="170" t="s">
        <v>909</v>
      </c>
      <c r="E6033" s="170">
        <v>19500</v>
      </c>
      <c r="F6033" s="170">
        <v>1</v>
      </c>
      <c r="G6033" s="171">
        <v>4.2</v>
      </c>
      <c r="H6033" s="170" t="s">
        <v>2607</v>
      </c>
      <c r="I6033" s="171">
        <v>179</v>
      </c>
      <c r="J6033" s="169">
        <v>1</v>
      </c>
    </row>
    <row r="6034" spans="1:10" hidden="1" x14ac:dyDescent="0.25">
      <c r="A6034" s="169">
        <v>64854</v>
      </c>
      <c r="B6034" s="170" t="s">
        <v>4469</v>
      </c>
      <c r="C6034" s="170" t="s">
        <v>11</v>
      </c>
      <c r="D6034" s="170" t="s">
        <v>267</v>
      </c>
      <c r="E6034" s="170">
        <v>2840</v>
      </c>
      <c r="F6034" s="170">
        <v>3</v>
      </c>
      <c r="G6034" s="171">
        <v>4.8</v>
      </c>
      <c r="H6034" s="170" t="s">
        <v>1623</v>
      </c>
      <c r="I6034" s="171">
        <v>19.989999999999998</v>
      </c>
      <c r="J6034" s="169">
        <v>8</v>
      </c>
    </row>
    <row r="6035" spans="1:10" hidden="1" x14ac:dyDescent="0.25">
      <c r="A6035" s="169">
        <v>64854</v>
      </c>
      <c r="B6035" s="170" t="s">
        <v>4469</v>
      </c>
      <c r="C6035" s="170" t="s">
        <v>11</v>
      </c>
      <c r="D6035" s="170" t="s">
        <v>267</v>
      </c>
      <c r="E6035" s="170">
        <v>2840</v>
      </c>
      <c r="F6035" s="170">
        <v>3</v>
      </c>
      <c r="G6035" s="171">
        <v>4.8</v>
      </c>
      <c r="H6035" s="170" t="s">
        <v>1623</v>
      </c>
      <c r="I6035" s="171">
        <v>19.989999999999998</v>
      </c>
      <c r="J6035" s="169">
        <v>8</v>
      </c>
    </row>
    <row r="6036" spans="1:10" hidden="1" x14ac:dyDescent="0.25">
      <c r="A6036" s="169">
        <v>64856</v>
      </c>
      <c r="B6036" s="170" t="s">
        <v>4470</v>
      </c>
      <c r="C6036" s="170" t="s">
        <v>11</v>
      </c>
      <c r="D6036" s="170" t="s">
        <v>474</v>
      </c>
      <c r="E6036" s="170">
        <v>473</v>
      </c>
      <c r="F6036" s="170">
        <v>24</v>
      </c>
      <c r="G6036" s="171">
        <v>4.5</v>
      </c>
      <c r="H6036" s="170" t="s">
        <v>2190</v>
      </c>
      <c r="I6036" s="171">
        <v>4.75</v>
      </c>
      <c r="J6036" s="169">
        <v>1</v>
      </c>
    </row>
    <row r="6037" spans="1:10" hidden="1" x14ac:dyDescent="0.25">
      <c r="A6037" s="169">
        <v>64856</v>
      </c>
      <c r="B6037" s="170" t="s">
        <v>4470</v>
      </c>
      <c r="C6037" s="170" t="s">
        <v>11</v>
      </c>
      <c r="D6037" s="170" t="s">
        <v>474</v>
      </c>
      <c r="E6037" s="170">
        <v>473</v>
      </c>
      <c r="F6037" s="170">
        <v>24</v>
      </c>
      <c r="G6037" s="171">
        <v>4.5</v>
      </c>
      <c r="H6037" s="170" t="s">
        <v>2190</v>
      </c>
      <c r="I6037" s="171">
        <v>4.75</v>
      </c>
      <c r="J6037" s="169">
        <v>1</v>
      </c>
    </row>
    <row r="6038" spans="1:10" hidden="1" x14ac:dyDescent="0.25">
      <c r="A6038" s="169">
        <v>64857</v>
      </c>
      <c r="B6038" s="170" t="s">
        <v>4471</v>
      </c>
      <c r="C6038" s="170" t="s">
        <v>11</v>
      </c>
      <c r="D6038" s="170" t="s">
        <v>303</v>
      </c>
      <c r="E6038" s="170">
        <v>473</v>
      </c>
      <c r="F6038" s="170">
        <v>24</v>
      </c>
      <c r="G6038" s="171">
        <v>6.5</v>
      </c>
      <c r="H6038" s="170" t="s">
        <v>1209</v>
      </c>
      <c r="I6038" s="171">
        <v>4.49</v>
      </c>
      <c r="J6038" s="169">
        <v>1</v>
      </c>
    </row>
    <row r="6039" spans="1:10" hidden="1" x14ac:dyDescent="0.25">
      <c r="A6039" s="169">
        <v>64877</v>
      </c>
      <c r="B6039" s="170" t="s">
        <v>4472</v>
      </c>
      <c r="C6039" s="170" t="s">
        <v>263</v>
      </c>
      <c r="D6039" s="170" t="s">
        <v>264</v>
      </c>
      <c r="E6039" s="170">
        <v>4260</v>
      </c>
      <c r="F6039" s="170">
        <v>1</v>
      </c>
      <c r="G6039" s="171">
        <v>5.9</v>
      </c>
      <c r="H6039" s="170" t="s">
        <v>824</v>
      </c>
      <c r="I6039" s="171">
        <v>33</v>
      </c>
      <c r="J6039" s="169">
        <v>12</v>
      </c>
    </row>
    <row r="6040" spans="1:10" hidden="1" x14ac:dyDescent="0.25">
      <c r="A6040" s="169">
        <v>64928</v>
      </c>
      <c r="B6040" s="170" t="s">
        <v>4473</v>
      </c>
      <c r="C6040" s="170" t="s">
        <v>11</v>
      </c>
      <c r="D6040" s="170" t="s">
        <v>267</v>
      </c>
      <c r="E6040" s="170">
        <v>473</v>
      </c>
      <c r="F6040" s="170">
        <v>24</v>
      </c>
      <c r="G6040" s="171">
        <v>5.4</v>
      </c>
      <c r="H6040" s="170" t="s">
        <v>2261</v>
      </c>
      <c r="I6040" s="171">
        <v>4.5999999999999996</v>
      </c>
      <c r="J6040" s="169">
        <v>1</v>
      </c>
    </row>
    <row r="6041" spans="1:10" hidden="1" x14ac:dyDescent="0.25">
      <c r="A6041" s="169">
        <v>64928</v>
      </c>
      <c r="B6041" s="170" t="s">
        <v>4473</v>
      </c>
      <c r="C6041" s="170" t="s">
        <v>11</v>
      </c>
      <c r="D6041" s="170" t="s">
        <v>267</v>
      </c>
      <c r="E6041" s="170">
        <v>473</v>
      </c>
      <c r="F6041" s="170">
        <v>24</v>
      </c>
      <c r="G6041" s="171">
        <v>5.4</v>
      </c>
      <c r="H6041" s="170" t="s">
        <v>1407</v>
      </c>
      <c r="I6041" s="171">
        <v>4.5999999999999996</v>
      </c>
      <c r="J6041" s="169">
        <v>1</v>
      </c>
    </row>
    <row r="6042" spans="1:10" hidden="1" x14ac:dyDescent="0.25">
      <c r="A6042" s="169">
        <v>64930</v>
      </c>
      <c r="B6042" s="170" t="s">
        <v>4474</v>
      </c>
      <c r="C6042" s="170" t="s">
        <v>11</v>
      </c>
      <c r="D6042" s="170" t="s">
        <v>267</v>
      </c>
      <c r="E6042" s="170">
        <v>473</v>
      </c>
      <c r="F6042" s="170">
        <v>24</v>
      </c>
      <c r="G6042" s="171">
        <v>4.7</v>
      </c>
      <c r="H6042" s="170" t="s">
        <v>1742</v>
      </c>
      <c r="I6042" s="171">
        <v>4.6900000000000004</v>
      </c>
      <c r="J6042" s="169">
        <v>1</v>
      </c>
    </row>
    <row r="6043" spans="1:10" hidden="1" x14ac:dyDescent="0.25">
      <c r="A6043" s="169">
        <v>64930</v>
      </c>
      <c r="B6043" s="170" t="s">
        <v>4474</v>
      </c>
      <c r="C6043" s="170" t="s">
        <v>11</v>
      </c>
      <c r="D6043" s="170" t="s">
        <v>267</v>
      </c>
      <c r="E6043" s="170">
        <v>473</v>
      </c>
      <c r="F6043" s="170">
        <v>24</v>
      </c>
      <c r="G6043" s="171">
        <v>4.7</v>
      </c>
      <c r="H6043" s="170" t="s">
        <v>1742</v>
      </c>
      <c r="I6043" s="171">
        <v>4.6900000000000004</v>
      </c>
      <c r="J6043" s="169">
        <v>1</v>
      </c>
    </row>
    <row r="6044" spans="1:10" hidden="1" x14ac:dyDescent="0.25">
      <c r="A6044" s="169">
        <v>64931</v>
      </c>
      <c r="B6044" s="170" t="s">
        <v>4475</v>
      </c>
      <c r="C6044" s="170" t="s">
        <v>11</v>
      </c>
      <c r="D6044" s="170" t="s">
        <v>4476</v>
      </c>
      <c r="E6044" s="170">
        <v>5325</v>
      </c>
      <c r="F6044" s="170">
        <v>1</v>
      </c>
      <c r="G6044" s="171">
        <v>4</v>
      </c>
      <c r="H6044" s="170" t="s">
        <v>409</v>
      </c>
      <c r="I6044" s="171">
        <v>33.99</v>
      </c>
      <c r="J6044" s="169">
        <v>15</v>
      </c>
    </row>
    <row r="6045" spans="1:10" hidden="1" x14ac:dyDescent="0.25">
      <c r="A6045" s="169">
        <v>64931</v>
      </c>
      <c r="B6045" s="170" t="s">
        <v>4475</v>
      </c>
      <c r="C6045" s="170" t="s">
        <v>11</v>
      </c>
      <c r="D6045" s="170" t="s">
        <v>4476</v>
      </c>
      <c r="E6045" s="170">
        <v>5325</v>
      </c>
      <c r="F6045" s="170">
        <v>1</v>
      </c>
      <c r="G6045" s="171">
        <v>4</v>
      </c>
      <c r="H6045" s="170" t="s">
        <v>409</v>
      </c>
      <c r="I6045" s="171">
        <v>33.99</v>
      </c>
      <c r="J6045" s="169">
        <v>15</v>
      </c>
    </row>
    <row r="6046" spans="1:10" hidden="1" x14ac:dyDescent="0.25">
      <c r="A6046" s="169">
        <v>64932</v>
      </c>
      <c r="B6046" s="170" t="s">
        <v>4477</v>
      </c>
      <c r="C6046" s="170" t="s">
        <v>11</v>
      </c>
      <c r="D6046" s="170" t="s">
        <v>474</v>
      </c>
      <c r="E6046" s="170">
        <v>473</v>
      </c>
      <c r="F6046" s="170">
        <v>24</v>
      </c>
      <c r="G6046" s="171">
        <v>4.5</v>
      </c>
      <c r="H6046" s="170" t="s">
        <v>2190</v>
      </c>
      <c r="I6046" s="171">
        <v>4.75</v>
      </c>
      <c r="J6046" s="169">
        <v>1</v>
      </c>
    </row>
    <row r="6047" spans="1:10" hidden="1" x14ac:dyDescent="0.25">
      <c r="A6047" s="169">
        <v>64932</v>
      </c>
      <c r="B6047" s="170" t="s">
        <v>4477</v>
      </c>
      <c r="C6047" s="170" t="s">
        <v>11</v>
      </c>
      <c r="D6047" s="170" t="s">
        <v>474</v>
      </c>
      <c r="E6047" s="170">
        <v>473</v>
      </c>
      <c r="F6047" s="170">
        <v>24</v>
      </c>
      <c r="G6047" s="171">
        <v>4.5</v>
      </c>
      <c r="H6047" s="170" t="s">
        <v>2190</v>
      </c>
      <c r="I6047" s="171">
        <v>4.75</v>
      </c>
      <c r="J6047" s="169">
        <v>1</v>
      </c>
    </row>
    <row r="6048" spans="1:10" hidden="1" x14ac:dyDescent="0.25">
      <c r="A6048" s="169">
        <v>64933</v>
      </c>
      <c r="B6048" s="170" t="s">
        <v>4478</v>
      </c>
      <c r="C6048" s="170" t="s">
        <v>11</v>
      </c>
      <c r="D6048" s="170" t="s">
        <v>474</v>
      </c>
      <c r="E6048" s="170">
        <v>473</v>
      </c>
      <c r="F6048" s="170">
        <v>24</v>
      </c>
      <c r="G6048" s="171">
        <v>4.2</v>
      </c>
      <c r="H6048" s="170" t="s">
        <v>2190</v>
      </c>
      <c r="I6048" s="171">
        <v>4.1399999999999997</v>
      </c>
      <c r="J6048" s="169">
        <v>1</v>
      </c>
    </row>
    <row r="6049" spans="1:10" hidden="1" x14ac:dyDescent="0.25">
      <c r="A6049" s="169">
        <v>64933</v>
      </c>
      <c r="B6049" s="170" t="s">
        <v>4478</v>
      </c>
      <c r="C6049" s="170" t="s">
        <v>11</v>
      </c>
      <c r="D6049" s="170" t="s">
        <v>474</v>
      </c>
      <c r="E6049" s="170">
        <v>473</v>
      </c>
      <c r="F6049" s="170">
        <v>24</v>
      </c>
      <c r="G6049" s="171">
        <v>4.2</v>
      </c>
      <c r="H6049" s="170" t="s">
        <v>2190</v>
      </c>
      <c r="I6049" s="171">
        <v>4.1399999999999997</v>
      </c>
      <c r="J6049" s="169">
        <v>1</v>
      </c>
    </row>
    <row r="6050" spans="1:10" hidden="1" x14ac:dyDescent="0.25">
      <c r="A6050" s="169">
        <v>64934</v>
      </c>
      <c r="B6050" s="170" t="s">
        <v>4479</v>
      </c>
      <c r="C6050" s="170" t="s">
        <v>11</v>
      </c>
      <c r="D6050" s="170" t="s">
        <v>474</v>
      </c>
      <c r="E6050" s="170">
        <v>2130</v>
      </c>
      <c r="F6050" s="170">
        <v>4</v>
      </c>
      <c r="G6050" s="171">
        <v>4.2</v>
      </c>
      <c r="H6050" s="170" t="s">
        <v>2190</v>
      </c>
      <c r="I6050" s="171">
        <v>17.739999999999998</v>
      </c>
      <c r="J6050" s="169">
        <v>6</v>
      </c>
    </row>
    <row r="6051" spans="1:10" hidden="1" x14ac:dyDescent="0.25">
      <c r="A6051" s="169">
        <v>64934</v>
      </c>
      <c r="B6051" s="170" t="s">
        <v>4479</v>
      </c>
      <c r="C6051" s="170" t="s">
        <v>11</v>
      </c>
      <c r="D6051" s="170" t="s">
        <v>474</v>
      </c>
      <c r="E6051" s="170">
        <v>2130</v>
      </c>
      <c r="F6051" s="170">
        <v>4</v>
      </c>
      <c r="G6051" s="171">
        <v>4.2</v>
      </c>
      <c r="H6051" s="170" t="s">
        <v>2190</v>
      </c>
      <c r="I6051" s="171">
        <v>17.739999999999998</v>
      </c>
      <c r="J6051" s="169">
        <v>6</v>
      </c>
    </row>
    <row r="6052" spans="1:10" hidden="1" x14ac:dyDescent="0.25">
      <c r="A6052" s="169">
        <v>64941</v>
      </c>
      <c r="B6052" s="170" t="s">
        <v>4480</v>
      </c>
      <c r="C6052" s="170" t="s">
        <v>263</v>
      </c>
      <c r="D6052" s="170" t="s">
        <v>909</v>
      </c>
      <c r="E6052" s="170">
        <v>19500</v>
      </c>
      <c r="F6052" s="170">
        <v>1</v>
      </c>
      <c r="G6052" s="171">
        <v>5</v>
      </c>
      <c r="H6052" s="170" t="s">
        <v>2607</v>
      </c>
      <c r="I6052" s="171">
        <v>179</v>
      </c>
      <c r="J6052" s="169">
        <v>1</v>
      </c>
    </row>
    <row r="6053" spans="1:10" hidden="1" x14ac:dyDescent="0.25">
      <c r="A6053" s="169">
        <v>64941</v>
      </c>
      <c r="B6053" s="170" t="s">
        <v>4480</v>
      </c>
      <c r="C6053" s="170" t="s">
        <v>263</v>
      </c>
      <c r="D6053" s="170" t="s">
        <v>909</v>
      </c>
      <c r="E6053" s="170">
        <v>19500</v>
      </c>
      <c r="F6053" s="170">
        <v>1</v>
      </c>
      <c r="G6053" s="171">
        <v>5</v>
      </c>
      <c r="H6053" s="170" t="s">
        <v>2607</v>
      </c>
      <c r="I6053" s="171">
        <v>179</v>
      </c>
      <c r="J6053" s="169">
        <v>1</v>
      </c>
    </row>
    <row r="6054" spans="1:10" hidden="1" x14ac:dyDescent="0.25">
      <c r="A6054" s="169">
        <v>64962</v>
      </c>
      <c r="B6054" s="170" t="s">
        <v>4481</v>
      </c>
      <c r="C6054" s="170" t="s">
        <v>15</v>
      </c>
      <c r="D6054" s="170" t="s">
        <v>16</v>
      </c>
      <c r="E6054" s="170">
        <v>750</v>
      </c>
      <c r="F6054" s="170">
        <v>6</v>
      </c>
      <c r="G6054" s="171">
        <v>50</v>
      </c>
      <c r="H6054" s="170" t="s">
        <v>26</v>
      </c>
      <c r="I6054" s="171">
        <v>59.99</v>
      </c>
      <c r="J6054" s="169">
        <v>1</v>
      </c>
    </row>
    <row r="6055" spans="1:10" hidden="1" x14ac:dyDescent="0.25">
      <c r="A6055" s="169">
        <v>64989</v>
      </c>
      <c r="B6055" s="170" t="s">
        <v>4482</v>
      </c>
      <c r="C6055" s="170" t="s">
        <v>11</v>
      </c>
      <c r="D6055" s="170" t="s">
        <v>267</v>
      </c>
      <c r="E6055" s="170">
        <v>3784</v>
      </c>
      <c r="F6055" s="170">
        <v>3</v>
      </c>
      <c r="G6055" s="171">
        <v>5</v>
      </c>
      <c r="H6055" s="170" t="s">
        <v>1391</v>
      </c>
      <c r="I6055" s="171">
        <v>30.99</v>
      </c>
      <c r="J6055" s="169">
        <v>8</v>
      </c>
    </row>
    <row r="6056" spans="1:10" hidden="1" x14ac:dyDescent="0.25">
      <c r="A6056" s="169">
        <v>64989</v>
      </c>
      <c r="B6056" s="170" t="s">
        <v>4482</v>
      </c>
      <c r="C6056" s="170" t="s">
        <v>11</v>
      </c>
      <c r="D6056" s="170" t="s">
        <v>267</v>
      </c>
      <c r="E6056" s="170">
        <v>3784</v>
      </c>
      <c r="F6056" s="170">
        <v>3</v>
      </c>
      <c r="G6056" s="171">
        <v>5</v>
      </c>
      <c r="H6056" s="170" t="s">
        <v>1391</v>
      </c>
      <c r="I6056" s="171">
        <v>30.99</v>
      </c>
      <c r="J6056" s="169">
        <v>8</v>
      </c>
    </row>
    <row r="6057" spans="1:10" hidden="1" x14ac:dyDescent="0.25">
      <c r="A6057" s="169">
        <v>64992</v>
      </c>
      <c r="B6057" s="170" t="s">
        <v>4483</v>
      </c>
      <c r="C6057" s="170" t="s">
        <v>11</v>
      </c>
      <c r="D6057" s="170" t="s">
        <v>303</v>
      </c>
      <c r="E6057" s="170">
        <v>473</v>
      </c>
      <c r="F6057" s="170">
        <v>24</v>
      </c>
      <c r="G6057" s="171">
        <v>6.9</v>
      </c>
      <c r="H6057" s="170" t="s">
        <v>415</v>
      </c>
      <c r="I6057" s="171">
        <v>4.79</v>
      </c>
      <c r="J6057" s="169">
        <v>1</v>
      </c>
    </row>
    <row r="6058" spans="1:10" hidden="1" x14ac:dyDescent="0.25">
      <c r="A6058" s="169">
        <v>64992</v>
      </c>
      <c r="B6058" s="170" t="s">
        <v>4483</v>
      </c>
      <c r="C6058" s="170" t="s">
        <v>11</v>
      </c>
      <c r="D6058" s="170" t="s">
        <v>303</v>
      </c>
      <c r="E6058" s="170">
        <v>473</v>
      </c>
      <c r="F6058" s="170">
        <v>24</v>
      </c>
      <c r="G6058" s="171">
        <v>6.9</v>
      </c>
      <c r="H6058" s="170" t="s">
        <v>415</v>
      </c>
      <c r="I6058" s="171">
        <v>4.79</v>
      </c>
      <c r="J6058" s="169">
        <v>1</v>
      </c>
    </row>
    <row r="6059" spans="1:10" hidden="1" x14ac:dyDescent="0.25">
      <c r="A6059" s="169">
        <v>65009</v>
      </c>
      <c r="B6059" s="170" t="s">
        <v>4484</v>
      </c>
      <c r="C6059" s="170" t="s">
        <v>11</v>
      </c>
      <c r="D6059" s="170" t="s">
        <v>267</v>
      </c>
      <c r="E6059" s="170">
        <v>473</v>
      </c>
      <c r="F6059" s="170">
        <v>24</v>
      </c>
      <c r="G6059" s="171">
        <v>5.5</v>
      </c>
      <c r="H6059" s="170" t="s">
        <v>1459</v>
      </c>
      <c r="I6059" s="171">
        <v>4.49</v>
      </c>
      <c r="J6059" s="169">
        <v>1</v>
      </c>
    </row>
    <row r="6060" spans="1:10" hidden="1" x14ac:dyDescent="0.25">
      <c r="A6060" s="169">
        <v>65009</v>
      </c>
      <c r="B6060" s="170" t="s">
        <v>4484</v>
      </c>
      <c r="C6060" s="170" t="s">
        <v>11</v>
      </c>
      <c r="D6060" s="170" t="s">
        <v>267</v>
      </c>
      <c r="E6060" s="170">
        <v>473</v>
      </c>
      <c r="F6060" s="170">
        <v>24</v>
      </c>
      <c r="G6060" s="171">
        <v>5.5</v>
      </c>
      <c r="H6060" s="170" t="s">
        <v>1459</v>
      </c>
      <c r="I6060" s="171">
        <v>4.49</v>
      </c>
      <c r="J6060" s="169">
        <v>1</v>
      </c>
    </row>
    <row r="6061" spans="1:10" hidden="1" x14ac:dyDescent="0.25">
      <c r="A6061" s="169">
        <v>65026</v>
      </c>
      <c r="B6061" s="170" t="s">
        <v>4485</v>
      </c>
      <c r="C6061" s="170" t="s">
        <v>11</v>
      </c>
      <c r="D6061" s="170" t="s">
        <v>474</v>
      </c>
      <c r="E6061" s="170">
        <v>473</v>
      </c>
      <c r="F6061" s="170">
        <v>24</v>
      </c>
      <c r="G6061" s="171">
        <v>4.5</v>
      </c>
      <c r="H6061" s="170" t="s">
        <v>2190</v>
      </c>
      <c r="I6061" s="171">
        <v>4.75</v>
      </c>
      <c r="J6061" s="169">
        <v>1</v>
      </c>
    </row>
    <row r="6062" spans="1:10" hidden="1" x14ac:dyDescent="0.25">
      <c r="A6062" s="169">
        <v>65026</v>
      </c>
      <c r="B6062" s="170" t="s">
        <v>4485</v>
      </c>
      <c r="C6062" s="170" t="s">
        <v>11</v>
      </c>
      <c r="D6062" s="170" t="s">
        <v>474</v>
      </c>
      <c r="E6062" s="170">
        <v>473</v>
      </c>
      <c r="F6062" s="170">
        <v>24</v>
      </c>
      <c r="G6062" s="171">
        <v>4.5</v>
      </c>
      <c r="H6062" s="170" t="s">
        <v>2190</v>
      </c>
      <c r="I6062" s="171">
        <v>4.75</v>
      </c>
      <c r="J6062" s="169">
        <v>1</v>
      </c>
    </row>
    <row r="6063" spans="1:10" hidden="1" x14ac:dyDescent="0.25">
      <c r="A6063" s="169">
        <v>65027</v>
      </c>
      <c r="B6063" s="170" t="s">
        <v>4486</v>
      </c>
      <c r="C6063" s="170" t="s">
        <v>11</v>
      </c>
      <c r="D6063" s="170" t="s">
        <v>474</v>
      </c>
      <c r="E6063" s="170">
        <v>473</v>
      </c>
      <c r="F6063" s="170">
        <v>24</v>
      </c>
      <c r="G6063" s="171">
        <v>4.5</v>
      </c>
      <c r="H6063" s="170" t="s">
        <v>2190</v>
      </c>
      <c r="I6063" s="171">
        <v>4.75</v>
      </c>
      <c r="J6063" s="169">
        <v>1</v>
      </c>
    </row>
    <row r="6064" spans="1:10" hidden="1" x14ac:dyDescent="0.25">
      <c r="A6064" s="169">
        <v>65027</v>
      </c>
      <c r="B6064" s="170" t="s">
        <v>4486</v>
      </c>
      <c r="C6064" s="170" t="s">
        <v>11</v>
      </c>
      <c r="D6064" s="170" t="s">
        <v>474</v>
      </c>
      <c r="E6064" s="170">
        <v>473</v>
      </c>
      <c r="F6064" s="170">
        <v>24</v>
      </c>
      <c r="G6064" s="171">
        <v>4.5</v>
      </c>
      <c r="H6064" s="170" t="s">
        <v>2190</v>
      </c>
      <c r="I6064" s="171">
        <v>4.75</v>
      </c>
      <c r="J6064" s="169">
        <v>1</v>
      </c>
    </row>
    <row r="6065" spans="1:10" hidden="1" x14ac:dyDescent="0.25">
      <c r="A6065" s="169">
        <v>65030</v>
      </c>
      <c r="B6065" s="170" t="s">
        <v>4487</v>
      </c>
      <c r="C6065" s="170" t="s">
        <v>11</v>
      </c>
      <c r="D6065" s="170" t="s">
        <v>474</v>
      </c>
      <c r="E6065" s="170">
        <v>473</v>
      </c>
      <c r="F6065" s="170">
        <v>24</v>
      </c>
      <c r="G6065" s="171">
        <v>4.5</v>
      </c>
      <c r="H6065" s="170" t="s">
        <v>2190</v>
      </c>
      <c r="I6065" s="171">
        <v>4.75</v>
      </c>
      <c r="J6065" s="169">
        <v>1</v>
      </c>
    </row>
    <row r="6066" spans="1:10" hidden="1" x14ac:dyDescent="0.25">
      <c r="A6066" s="169">
        <v>65030</v>
      </c>
      <c r="B6066" s="170" t="s">
        <v>4487</v>
      </c>
      <c r="C6066" s="170" t="s">
        <v>11</v>
      </c>
      <c r="D6066" s="170" t="s">
        <v>474</v>
      </c>
      <c r="E6066" s="170">
        <v>473</v>
      </c>
      <c r="F6066" s="170">
        <v>24</v>
      </c>
      <c r="G6066" s="171">
        <v>4.5</v>
      </c>
      <c r="H6066" s="170" t="s">
        <v>2190</v>
      </c>
      <c r="I6066" s="171">
        <v>4.75</v>
      </c>
      <c r="J6066" s="169">
        <v>1</v>
      </c>
    </row>
    <row r="6067" spans="1:10" hidden="1" x14ac:dyDescent="0.25">
      <c r="A6067" s="169">
        <v>65049</v>
      </c>
      <c r="B6067" s="170" t="s">
        <v>4488</v>
      </c>
      <c r="C6067" s="170" t="s">
        <v>15</v>
      </c>
      <c r="D6067" s="170" t="s">
        <v>2478</v>
      </c>
      <c r="E6067" s="170">
        <v>360</v>
      </c>
      <c r="F6067" s="170">
        <v>20</v>
      </c>
      <c r="G6067" s="171">
        <v>13.5</v>
      </c>
      <c r="H6067" s="170" t="s">
        <v>54</v>
      </c>
      <c r="I6067" s="171">
        <v>11.39</v>
      </c>
      <c r="J6067" s="169">
        <v>1</v>
      </c>
    </row>
    <row r="6068" spans="1:10" hidden="1" x14ac:dyDescent="0.25">
      <c r="A6068" s="169">
        <v>65069</v>
      </c>
      <c r="B6068" s="170" t="s">
        <v>4489</v>
      </c>
      <c r="C6068" s="170" t="s">
        <v>15</v>
      </c>
      <c r="D6068" s="170" t="s">
        <v>756</v>
      </c>
      <c r="E6068" s="170">
        <v>750</v>
      </c>
      <c r="F6068" s="170">
        <v>6</v>
      </c>
      <c r="G6068" s="171">
        <v>20</v>
      </c>
      <c r="H6068" s="170" t="s">
        <v>26</v>
      </c>
      <c r="I6068" s="171">
        <v>34.99</v>
      </c>
      <c r="J6068" s="169">
        <v>1</v>
      </c>
    </row>
    <row r="6069" spans="1:10" hidden="1" x14ac:dyDescent="0.25">
      <c r="A6069" s="169">
        <v>65072</v>
      </c>
      <c r="B6069" s="170" t="s">
        <v>4490</v>
      </c>
      <c r="C6069" s="170" t="s">
        <v>11</v>
      </c>
      <c r="D6069" s="170" t="s">
        <v>303</v>
      </c>
      <c r="E6069" s="170">
        <v>473</v>
      </c>
      <c r="F6069" s="170">
        <v>24</v>
      </c>
      <c r="G6069" s="171">
        <v>5.8</v>
      </c>
      <c r="H6069" s="170" t="s">
        <v>3124</v>
      </c>
      <c r="I6069" s="171">
        <v>4.1900000000000004</v>
      </c>
      <c r="J6069" s="169">
        <v>1</v>
      </c>
    </row>
    <row r="6070" spans="1:10" hidden="1" x14ac:dyDescent="0.25">
      <c r="A6070" s="169">
        <v>65072</v>
      </c>
      <c r="B6070" s="170" t="s">
        <v>4490</v>
      </c>
      <c r="C6070" s="170" t="s">
        <v>11</v>
      </c>
      <c r="D6070" s="170" t="s">
        <v>303</v>
      </c>
      <c r="E6070" s="170">
        <v>473</v>
      </c>
      <c r="F6070" s="170">
        <v>24</v>
      </c>
      <c r="G6070" s="171">
        <v>5.8</v>
      </c>
      <c r="H6070" s="170" t="s">
        <v>3124</v>
      </c>
      <c r="I6070" s="171">
        <v>4.1900000000000004</v>
      </c>
      <c r="J6070" s="169">
        <v>1</v>
      </c>
    </row>
    <row r="6071" spans="1:10" hidden="1" x14ac:dyDescent="0.25">
      <c r="A6071" s="169">
        <v>65074</v>
      </c>
      <c r="B6071" s="170" t="s">
        <v>4491</v>
      </c>
      <c r="C6071" s="170" t="s">
        <v>263</v>
      </c>
      <c r="D6071" s="170" t="s">
        <v>332</v>
      </c>
      <c r="E6071" s="170">
        <v>200</v>
      </c>
      <c r="F6071" s="170">
        <v>27</v>
      </c>
      <c r="G6071" s="171">
        <v>13.5</v>
      </c>
      <c r="H6071" s="170" t="s">
        <v>1053</v>
      </c>
      <c r="I6071" s="171">
        <v>4.99</v>
      </c>
      <c r="J6071" s="169">
        <v>1</v>
      </c>
    </row>
    <row r="6072" spans="1:10" hidden="1" x14ac:dyDescent="0.25">
      <c r="A6072" s="169">
        <v>65107</v>
      </c>
      <c r="B6072" s="170" t="s">
        <v>4492</v>
      </c>
      <c r="C6072" s="170" t="s">
        <v>263</v>
      </c>
      <c r="D6072" s="170" t="s">
        <v>332</v>
      </c>
      <c r="E6072" s="170">
        <v>200</v>
      </c>
      <c r="F6072" s="170">
        <v>27</v>
      </c>
      <c r="G6072" s="171">
        <v>13.5</v>
      </c>
      <c r="H6072" s="170" t="s">
        <v>1053</v>
      </c>
      <c r="I6072" s="171">
        <v>4.99</v>
      </c>
      <c r="J6072" s="169">
        <v>1</v>
      </c>
    </row>
    <row r="6073" spans="1:10" hidden="1" x14ac:dyDescent="0.25">
      <c r="A6073" s="169">
        <v>65111</v>
      </c>
      <c r="B6073" s="170" t="s">
        <v>4493</v>
      </c>
      <c r="C6073" s="170" t="s">
        <v>263</v>
      </c>
      <c r="D6073" s="170" t="s">
        <v>646</v>
      </c>
      <c r="E6073" s="170">
        <v>4260</v>
      </c>
      <c r="F6073" s="170">
        <v>1</v>
      </c>
      <c r="G6073" s="171">
        <v>5.9</v>
      </c>
      <c r="H6073" s="170" t="s">
        <v>824</v>
      </c>
      <c r="I6073" s="171">
        <v>33</v>
      </c>
      <c r="J6073" s="169">
        <v>12</v>
      </c>
    </row>
    <row r="6074" spans="1:10" hidden="1" x14ac:dyDescent="0.25">
      <c r="A6074" s="169">
        <v>65154</v>
      </c>
      <c r="B6074" s="170" t="s">
        <v>4494</v>
      </c>
      <c r="C6074" s="170" t="s">
        <v>11</v>
      </c>
      <c r="D6074" s="170" t="s">
        <v>267</v>
      </c>
      <c r="E6074" s="170">
        <v>568</v>
      </c>
      <c r="F6074" s="170">
        <v>24</v>
      </c>
      <c r="G6074" s="171">
        <v>4.5</v>
      </c>
      <c r="H6074" s="170" t="s">
        <v>1209</v>
      </c>
      <c r="I6074" s="171">
        <v>4.79</v>
      </c>
      <c r="J6074" s="169">
        <v>1</v>
      </c>
    </row>
    <row r="6075" spans="1:10" hidden="1" x14ac:dyDescent="0.25">
      <c r="A6075" s="169">
        <v>65200</v>
      </c>
      <c r="B6075" s="170" t="s">
        <v>4495</v>
      </c>
      <c r="C6075" s="170" t="s">
        <v>24</v>
      </c>
      <c r="D6075" s="170" t="s">
        <v>598</v>
      </c>
      <c r="E6075" s="170">
        <v>750</v>
      </c>
      <c r="F6075" s="170">
        <v>12</v>
      </c>
      <c r="G6075" s="171">
        <v>8</v>
      </c>
      <c r="H6075" s="170" t="s">
        <v>163</v>
      </c>
      <c r="I6075" s="171">
        <v>14.99</v>
      </c>
      <c r="J6075" s="169">
        <v>1</v>
      </c>
    </row>
    <row r="6076" spans="1:10" hidden="1" x14ac:dyDescent="0.25">
      <c r="A6076" s="169">
        <v>65203</v>
      </c>
      <c r="B6076" s="170" t="s">
        <v>4496</v>
      </c>
      <c r="C6076" s="170" t="s">
        <v>263</v>
      </c>
      <c r="D6076" s="170" t="s">
        <v>264</v>
      </c>
      <c r="E6076" s="170">
        <v>1000</v>
      </c>
      <c r="F6076" s="170">
        <v>16</v>
      </c>
      <c r="G6076" s="171">
        <v>7</v>
      </c>
      <c r="H6076" s="170" t="s">
        <v>747</v>
      </c>
      <c r="I6076" s="171">
        <v>7.49</v>
      </c>
      <c r="J6076" s="169">
        <v>1</v>
      </c>
    </row>
    <row r="6077" spans="1:10" hidden="1" x14ac:dyDescent="0.25">
      <c r="A6077" s="169">
        <v>65203</v>
      </c>
      <c r="B6077" s="170" t="s">
        <v>4496</v>
      </c>
      <c r="C6077" s="170" t="s">
        <v>263</v>
      </c>
      <c r="D6077" s="170" t="s">
        <v>264</v>
      </c>
      <c r="E6077" s="170">
        <v>1000</v>
      </c>
      <c r="F6077" s="170">
        <v>16</v>
      </c>
      <c r="G6077" s="171">
        <v>7</v>
      </c>
      <c r="H6077" s="170" t="s">
        <v>747</v>
      </c>
      <c r="I6077" s="171">
        <v>7.49</v>
      </c>
      <c r="J6077" s="169">
        <v>1</v>
      </c>
    </row>
    <row r="6078" spans="1:10" hidden="1" x14ac:dyDescent="0.25">
      <c r="A6078" s="169">
        <v>65204</v>
      </c>
      <c r="B6078" s="170" t="s">
        <v>4497</v>
      </c>
      <c r="C6078" s="170" t="s">
        <v>263</v>
      </c>
      <c r="D6078" s="170" t="s">
        <v>264</v>
      </c>
      <c r="E6078" s="170">
        <v>1000</v>
      </c>
      <c r="F6078" s="170">
        <v>16</v>
      </c>
      <c r="G6078" s="171">
        <v>7</v>
      </c>
      <c r="H6078" s="170" t="s">
        <v>747</v>
      </c>
      <c r="I6078" s="171">
        <v>7.49</v>
      </c>
      <c r="J6078" s="169">
        <v>1</v>
      </c>
    </row>
    <row r="6079" spans="1:10" hidden="1" x14ac:dyDescent="0.25">
      <c r="A6079" s="169">
        <v>65204</v>
      </c>
      <c r="B6079" s="170" t="s">
        <v>4497</v>
      </c>
      <c r="C6079" s="170" t="s">
        <v>263</v>
      </c>
      <c r="D6079" s="170" t="s">
        <v>264</v>
      </c>
      <c r="E6079" s="170">
        <v>1000</v>
      </c>
      <c r="F6079" s="170">
        <v>16</v>
      </c>
      <c r="G6079" s="171">
        <v>7</v>
      </c>
      <c r="H6079" s="170" t="s">
        <v>747</v>
      </c>
      <c r="I6079" s="171">
        <v>7.49</v>
      </c>
      <c r="J6079" s="169">
        <v>1</v>
      </c>
    </row>
    <row r="6080" spans="1:10" hidden="1" x14ac:dyDescent="0.25">
      <c r="A6080" s="169">
        <v>65205</v>
      </c>
      <c r="B6080" s="170" t="s">
        <v>4498</v>
      </c>
      <c r="C6080" s="170" t="s">
        <v>263</v>
      </c>
      <c r="D6080" s="170" t="s">
        <v>264</v>
      </c>
      <c r="E6080" s="170">
        <v>1000</v>
      </c>
      <c r="F6080" s="170">
        <v>16</v>
      </c>
      <c r="G6080" s="171">
        <v>7</v>
      </c>
      <c r="H6080" s="170" t="s">
        <v>747</v>
      </c>
      <c r="I6080" s="171">
        <v>7.49</v>
      </c>
      <c r="J6080" s="169">
        <v>1</v>
      </c>
    </row>
    <row r="6081" spans="1:10" hidden="1" x14ac:dyDescent="0.25">
      <c r="A6081" s="169">
        <v>65205</v>
      </c>
      <c r="B6081" s="170" t="s">
        <v>4498</v>
      </c>
      <c r="C6081" s="170" t="s">
        <v>263</v>
      </c>
      <c r="D6081" s="170" t="s">
        <v>264</v>
      </c>
      <c r="E6081" s="170">
        <v>1000</v>
      </c>
      <c r="F6081" s="170">
        <v>16</v>
      </c>
      <c r="G6081" s="171">
        <v>7</v>
      </c>
      <c r="H6081" s="170" t="s">
        <v>747</v>
      </c>
      <c r="I6081" s="171">
        <v>7.49</v>
      </c>
      <c r="J6081" s="169">
        <v>1</v>
      </c>
    </row>
    <row r="6082" spans="1:10" hidden="1" x14ac:dyDescent="0.25">
      <c r="A6082" s="169">
        <v>65207</v>
      </c>
      <c r="B6082" s="170" t="s">
        <v>4499</v>
      </c>
      <c r="C6082" s="170" t="s">
        <v>24</v>
      </c>
      <c r="D6082" s="170" t="s">
        <v>68</v>
      </c>
      <c r="E6082" s="170">
        <v>4000</v>
      </c>
      <c r="F6082" s="170">
        <v>4</v>
      </c>
      <c r="G6082" s="171">
        <v>12.5</v>
      </c>
      <c r="H6082" s="170" t="s">
        <v>26</v>
      </c>
      <c r="I6082" s="171">
        <v>45.99</v>
      </c>
      <c r="J6082" s="169">
        <v>1</v>
      </c>
    </row>
    <row r="6083" spans="1:10" hidden="1" x14ac:dyDescent="0.25">
      <c r="A6083" s="169">
        <v>65208</v>
      </c>
      <c r="B6083" s="170" t="s">
        <v>4500</v>
      </c>
      <c r="C6083" s="170" t="s">
        <v>263</v>
      </c>
      <c r="D6083" s="170" t="s">
        <v>264</v>
      </c>
      <c r="E6083" s="170">
        <v>1000</v>
      </c>
      <c r="F6083" s="170">
        <v>16</v>
      </c>
      <c r="G6083" s="171">
        <v>7</v>
      </c>
      <c r="H6083" s="170" t="s">
        <v>747</v>
      </c>
      <c r="I6083" s="171">
        <v>7.49</v>
      </c>
      <c r="J6083" s="169">
        <v>1</v>
      </c>
    </row>
    <row r="6084" spans="1:10" hidden="1" x14ac:dyDescent="0.25">
      <c r="A6084" s="169">
        <v>65208</v>
      </c>
      <c r="B6084" s="170" t="s">
        <v>4500</v>
      </c>
      <c r="C6084" s="170" t="s">
        <v>263</v>
      </c>
      <c r="D6084" s="170" t="s">
        <v>264</v>
      </c>
      <c r="E6084" s="170">
        <v>1000</v>
      </c>
      <c r="F6084" s="170">
        <v>16</v>
      </c>
      <c r="G6084" s="171">
        <v>7</v>
      </c>
      <c r="H6084" s="170" t="s">
        <v>747</v>
      </c>
      <c r="I6084" s="171">
        <v>7.49</v>
      </c>
      <c r="J6084" s="169">
        <v>1</v>
      </c>
    </row>
    <row r="6085" spans="1:10" hidden="1" x14ac:dyDescent="0.25">
      <c r="A6085" s="169">
        <v>65209</v>
      </c>
      <c r="B6085" s="170" t="s">
        <v>4501</v>
      </c>
      <c r="C6085" s="170" t="s">
        <v>263</v>
      </c>
      <c r="D6085" s="170" t="s">
        <v>264</v>
      </c>
      <c r="E6085" s="170">
        <v>1000</v>
      </c>
      <c r="F6085" s="170">
        <v>16</v>
      </c>
      <c r="G6085" s="171">
        <v>7</v>
      </c>
      <c r="H6085" s="170" t="s">
        <v>747</v>
      </c>
      <c r="I6085" s="171">
        <v>7.49</v>
      </c>
      <c r="J6085" s="169">
        <v>1</v>
      </c>
    </row>
    <row r="6086" spans="1:10" hidden="1" x14ac:dyDescent="0.25">
      <c r="A6086" s="169">
        <v>65209</v>
      </c>
      <c r="B6086" s="170" t="s">
        <v>4501</v>
      </c>
      <c r="C6086" s="170" t="s">
        <v>263</v>
      </c>
      <c r="D6086" s="170" t="s">
        <v>264</v>
      </c>
      <c r="E6086" s="170">
        <v>1000</v>
      </c>
      <c r="F6086" s="170">
        <v>16</v>
      </c>
      <c r="G6086" s="171">
        <v>7</v>
      </c>
      <c r="H6086" s="170" t="s">
        <v>747</v>
      </c>
      <c r="I6086" s="171">
        <v>7.49</v>
      </c>
      <c r="J6086" s="169">
        <v>1</v>
      </c>
    </row>
    <row r="6087" spans="1:10" hidden="1" x14ac:dyDescent="0.25">
      <c r="A6087" s="169">
        <v>65212</v>
      </c>
      <c r="B6087" s="170" t="s">
        <v>4502</v>
      </c>
      <c r="C6087" s="170" t="s">
        <v>263</v>
      </c>
      <c r="D6087" s="170" t="s">
        <v>264</v>
      </c>
      <c r="E6087" s="170">
        <v>1000</v>
      </c>
      <c r="F6087" s="170">
        <v>16</v>
      </c>
      <c r="G6087" s="171">
        <v>7</v>
      </c>
      <c r="H6087" s="170" t="s">
        <v>747</v>
      </c>
      <c r="I6087" s="171">
        <v>7.49</v>
      </c>
      <c r="J6087" s="169">
        <v>1</v>
      </c>
    </row>
    <row r="6088" spans="1:10" hidden="1" x14ac:dyDescent="0.25">
      <c r="A6088" s="169">
        <v>65212</v>
      </c>
      <c r="B6088" s="170" t="s">
        <v>4502</v>
      </c>
      <c r="C6088" s="170" t="s">
        <v>263</v>
      </c>
      <c r="D6088" s="170" t="s">
        <v>264</v>
      </c>
      <c r="E6088" s="170">
        <v>1000</v>
      </c>
      <c r="F6088" s="170">
        <v>16</v>
      </c>
      <c r="G6088" s="171">
        <v>7</v>
      </c>
      <c r="H6088" s="170" t="s">
        <v>747</v>
      </c>
      <c r="I6088" s="171">
        <v>7.49</v>
      </c>
      <c r="J6088" s="169">
        <v>1</v>
      </c>
    </row>
    <row r="6089" spans="1:10" hidden="1" x14ac:dyDescent="0.25">
      <c r="A6089" s="169">
        <v>65213</v>
      </c>
      <c r="B6089" s="170" t="s">
        <v>4503</v>
      </c>
      <c r="C6089" s="170" t="s">
        <v>263</v>
      </c>
      <c r="D6089" s="170" t="s">
        <v>264</v>
      </c>
      <c r="E6089" s="170">
        <v>1000</v>
      </c>
      <c r="F6089" s="170">
        <v>16</v>
      </c>
      <c r="G6089" s="171">
        <v>7</v>
      </c>
      <c r="H6089" s="170" t="s">
        <v>747</v>
      </c>
      <c r="I6089" s="171">
        <v>6.99</v>
      </c>
      <c r="J6089" s="169">
        <v>1</v>
      </c>
    </row>
    <row r="6090" spans="1:10" hidden="1" x14ac:dyDescent="0.25">
      <c r="A6090" s="169">
        <v>65213</v>
      </c>
      <c r="B6090" s="170" t="s">
        <v>4503</v>
      </c>
      <c r="C6090" s="170" t="s">
        <v>263</v>
      </c>
      <c r="D6090" s="170" t="s">
        <v>264</v>
      </c>
      <c r="E6090" s="170">
        <v>1000</v>
      </c>
      <c r="F6090" s="170">
        <v>16</v>
      </c>
      <c r="G6090" s="171">
        <v>7</v>
      </c>
      <c r="H6090" s="170" t="s">
        <v>747</v>
      </c>
      <c r="I6090" s="171">
        <v>6.99</v>
      </c>
      <c r="J6090" s="169">
        <v>1</v>
      </c>
    </row>
    <row r="6091" spans="1:10" hidden="1" x14ac:dyDescent="0.25">
      <c r="A6091" s="169">
        <v>65215</v>
      </c>
      <c r="B6091" s="170" t="s">
        <v>4504</v>
      </c>
      <c r="C6091" s="170" t="s">
        <v>24</v>
      </c>
      <c r="D6091" s="170" t="s">
        <v>58</v>
      </c>
      <c r="E6091" s="170">
        <v>4000</v>
      </c>
      <c r="F6091" s="170">
        <v>4</v>
      </c>
      <c r="G6091" s="171">
        <v>12</v>
      </c>
      <c r="H6091" s="170" t="s">
        <v>26</v>
      </c>
      <c r="I6091" s="171">
        <v>45.99</v>
      </c>
      <c r="J6091" s="169">
        <v>1</v>
      </c>
    </row>
    <row r="6092" spans="1:10" hidden="1" x14ac:dyDescent="0.25">
      <c r="A6092" s="169">
        <v>65217</v>
      </c>
      <c r="B6092" s="170" t="s">
        <v>4505</v>
      </c>
      <c r="C6092" s="170" t="s">
        <v>263</v>
      </c>
      <c r="D6092" s="170" t="s">
        <v>935</v>
      </c>
      <c r="E6092" s="170">
        <v>2840</v>
      </c>
      <c r="F6092" s="170">
        <v>3</v>
      </c>
      <c r="G6092" s="171">
        <v>5</v>
      </c>
      <c r="H6092" s="170" t="s">
        <v>1615</v>
      </c>
      <c r="I6092" s="171">
        <v>29.99</v>
      </c>
      <c r="J6092" s="169">
        <v>8</v>
      </c>
    </row>
    <row r="6093" spans="1:10" hidden="1" x14ac:dyDescent="0.25">
      <c r="A6093" s="169">
        <v>65217</v>
      </c>
      <c r="B6093" s="170" t="s">
        <v>4505</v>
      </c>
      <c r="C6093" s="170" t="s">
        <v>263</v>
      </c>
      <c r="D6093" s="170" t="s">
        <v>935</v>
      </c>
      <c r="E6093" s="170">
        <v>2840</v>
      </c>
      <c r="F6093" s="170">
        <v>3</v>
      </c>
      <c r="G6093" s="171">
        <v>5</v>
      </c>
      <c r="H6093" s="170" t="s">
        <v>1615</v>
      </c>
      <c r="I6093" s="171">
        <v>29.99</v>
      </c>
      <c r="J6093" s="169">
        <v>8</v>
      </c>
    </row>
    <row r="6094" spans="1:10" hidden="1" x14ac:dyDescent="0.25">
      <c r="A6094" s="169">
        <v>65221</v>
      </c>
      <c r="B6094" s="170" t="s">
        <v>4506</v>
      </c>
      <c r="C6094" s="170" t="s">
        <v>11</v>
      </c>
      <c r="D6094" s="170" t="s">
        <v>303</v>
      </c>
      <c r="E6094" s="170">
        <v>473</v>
      </c>
      <c r="F6094" s="170">
        <v>24</v>
      </c>
      <c r="G6094" s="171">
        <v>4</v>
      </c>
      <c r="H6094" s="170" t="s">
        <v>2850</v>
      </c>
      <c r="I6094" s="171">
        <v>4.0999999999999996</v>
      </c>
      <c r="J6094" s="169">
        <v>1</v>
      </c>
    </row>
    <row r="6095" spans="1:10" hidden="1" x14ac:dyDescent="0.25">
      <c r="A6095" s="169">
        <v>65221</v>
      </c>
      <c r="B6095" s="170" t="s">
        <v>4506</v>
      </c>
      <c r="C6095" s="170" t="s">
        <v>11</v>
      </c>
      <c r="D6095" s="170" t="s">
        <v>303</v>
      </c>
      <c r="E6095" s="170">
        <v>473</v>
      </c>
      <c r="F6095" s="170">
        <v>24</v>
      </c>
      <c r="G6095" s="171">
        <v>4</v>
      </c>
      <c r="H6095" s="170" t="s">
        <v>2850</v>
      </c>
      <c r="I6095" s="171">
        <v>4.0999999999999996</v>
      </c>
      <c r="J6095" s="169">
        <v>1</v>
      </c>
    </row>
    <row r="6096" spans="1:10" hidden="1" x14ac:dyDescent="0.25">
      <c r="A6096" s="169">
        <v>65226</v>
      </c>
      <c r="B6096" s="170" t="s">
        <v>4507</v>
      </c>
      <c r="C6096" s="170" t="s">
        <v>24</v>
      </c>
      <c r="D6096" s="170" t="s">
        <v>109</v>
      </c>
      <c r="E6096" s="170">
        <v>750</v>
      </c>
      <c r="F6096" s="170">
        <v>6</v>
      </c>
      <c r="G6096" s="171">
        <v>9</v>
      </c>
      <c r="H6096" s="170" t="s">
        <v>218</v>
      </c>
      <c r="I6096" s="171">
        <v>44.99</v>
      </c>
      <c r="J6096" s="169">
        <v>1</v>
      </c>
    </row>
    <row r="6097" spans="1:10" hidden="1" x14ac:dyDescent="0.25">
      <c r="A6097" s="169">
        <v>65228</v>
      </c>
      <c r="B6097" s="170" t="s">
        <v>4508</v>
      </c>
      <c r="C6097" s="170" t="s">
        <v>24</v>
      </c>
      <c r="D6097" s="170" t="s">
        <v>58</v>
      </c>
      <c r="E6097" s="170">
        <v>750</v>
      </c>
      <c r="F6097" s="170">
        <v>12</v>
      </c>
      <c r="G6097" s="171">
        <v>12.5</v>
      </c>
      <c r="H6097" s="170" t="s">
        <v>47</v>
      </c>
      <c r="I6097" s="171">
        <v>11.99</v>
      </c>
      <c r="J6097" s="169">
        <v>1</v>
      </c>
    </row>
    <row r="6098" spans="1:10" hidden="1" x14ac:dyDescent="0.25">
      <c r="A6098" s="169">
        <v>65239</v>
      </c>
      <c r="B6098" s="170" t="s">
        <v>4509</v>
      </c>
      <c r="C6098" s="170" t="s">
        <v>11</v>
      </c>
      <c r="D6098" s="170" t="s">
        <v>12</v>
      </c>
      <c r="E6098" s="170">
        <v>4260</v>
      </c>
      <c r="F6098" s="170">
        <v>2</v>
      </c>
      <c r="G6098" s="171">
        <v>4.2</v>
      </c>
      <c r="H6098" s="170" t="s">
        <v>2190</v>
      </c>
      <c r="I6098" s="171">
        <v>32.99</v>
      </c>
      <c r="J6098" s="169">
        <v>12</v>
      </c>
    </row>
    <row r="6099" spans="1:10" hidden="1" x14ac:dyDescent="0.25">
      <c r="A6099" s="169">
        <v>65239</v>
      </c>
      <c r="B6099" s="170" t="s">
        <v>4509</v>
      </c>
      <c r="C6099" s="170" t="s">
        <v>11</v>
      </c>
      <c r="D6099" s="170" t="s">
        <v>12</v>
      </c>
      <c r="E6099" s="170">
        <v>4260</v>
      </c>
      <c r="F6099" s="170">
        <v>2</v>
      </c>
      <c r="G6099" s="171">
        <v>4.2</v>
      </c>
      <c r="H6099" s="170" t="s">
        <v>2190</v>
      </c>
      <c r="I6099" s="171">
        <v>32.99</v>
      </c>
      <c r="J6099" s="169">
        <v>12</v>
      </c>
    </row>
    <row r="6100" spans="1:10" hidden="1" x14ac:dyDescent="0.25">
      <c r="A6100" s="169">
        <v>65241</v>
      </c>
      <c r="B6100" s="170" t="s">
        <v>4510</v>
      </c>
      <c r="C6100" s="170" t="s">
        <v>11</v>
      </c>
      <c r="D6100" s="170" t="s">
        <v>474</v>
      </c>
      <c r="E6100" s="170">
        <v>473</v>
      </c>
      <c r="F6100" s="170">
        <v>24</v>
      </c>
      <c r="G6100" s="171">
        <v>5.3</v>
      </c>
      <c r="H6100" s="170" t="s">
        <v>1324</v>
      </c>
      <c r="I6100" s="171">
        <v>4.5</v>
      </c>
      <c r="J6100" s="169">
        <v>1</v>
      </c>
    </row>
    <row r="6101" spans="1:10" hidden="1" x14ac:dyDescent="0.25">
      <c r="A6101" s="169">
        <v>65241</v>
      </c>
      <c r="B6101" s="170" t="s">
        <v>4510</v>
      </c>
      <c r="C6101" s="170" t="s">
        <v>11</v>
      </c>
      <c r="D6101" s="170" t="s">
        <v>474</v>
      </c>
      <c r="E6101" s="170">
        <v>473</v>
      </c>
      <c r="F6101" s="170">
        <v>24</v>
      </c>
      <c r="G6101" s="171">
        <v>5.3</v>
      </c>
      <c r="H6101" s="170" t="s">
        <v>1324</v>
      </c>
      <c r="I6101" s="171">
        <v>4.5</v>
      </c>
      <c r="J6101" s="169">
        <v>1</v>
      </c>
    </row>
    <row r="6102" spans="1:10" hidden="1" x14ac:dyDescent="0.25">
      <c r="A6102" s="169">
        <v>65269</v>
      </c>
      <c r="B6102" s="170" t="s">
        <v>4511</v>
      </c>
      <c r="C6102" s="170" t="s">
        <v>11</v>
      </c>
      <c r="D6102" s="170" t="s">
        <v>303</v>
      </c>
      <c r="E6102" s="170">
        <v>473</v>
      </c>
      <c r="F6102" s="170">
        <v>24</v>
      </c>
      <c r="G6102" s="171">
        <v>6.5</v>
      </c>
      <c r="H6102" s="170" t="s">
        <v>1053</v>
      </c>
      <c r="I6102" s="171">
        <v>5.29</v>
      </c>
      <c r="J6102" s="169">
        <v>1</v>
      </c>
    </row>
    <row r="6103" spans="1:10" hidden="1" x14ac:dyDescent="0.25">
      <c r="A6103" s="169">
        <v>65269</v>
      </c>
      <c r="B6103" s="170" t="s">
        <v>4511</v>
      </c>
      <c r="C6103" s="170" t="s">
        <v>11</v>
      </c>
      <c r="D6103" s="170" t="s">
        <v>303</v>
      </c>
      <c r="E6103" s="170">
        <v>473</v>
      </c>
      <c r="F6103" s="170">
        <v>24</v>
      </c>
      <c r="G6103" s="171">
        <v>6.5</v>
      </c>
      <c r="H6103" s="170" t="s">
        <v>1053</v>
      </c>
      <c r="I6103" s="171">
        <v>5.29</v>
      </c>
      <c r="J6103" s="169">
        <v>1</v>
      </c>
    </row>
    <row r="6104" spans="1:10" hidden="1" x14ac:dyDescent="0.25">
      <c r="A6104" s="169">
        <v>65270</v>
      </c>
      <c r="B6104" s="170" t="s">
        <v>4512</v>
      </c>
      <c r="C6104" s="170" t="s">
        <v>11</v>
      </c>
      <c r="D6104" s="170" t="s">
        <v>267</v>
      </c>
      <c r="E6104" s="170">
        <v>473</v>
      </c>
      <c r="F6104" s="170">
        <v>24</v>
      </c>
      <c r="G6104" s="171">
        <v>4.5</v>
      </c>
      <c r="H6104" s="170" t="s">
        <v>1053</v>
      </c>
      <c r="I6104" s="171">
        <v>4.79</v>
      </c>
      <c r="J6104" s="169">
        <v>1</v>
      </c>
    </row>
    <row r="6105" spans="1:10" hidden="1" x14ac:dyDescent="0.25">
      <c r="A6105" s="169">
        <v>65270</v>
      </c>
      <c r="B6105" s="170" t="s">
        <v>4512</v>
      </c>
      <c r="C6105" s="170" t="s">
        <v>11</v>
      </c>
      <c r="D6105" s="170" t="s">
        <v>267</v>
      </c>
      <c r="E6105" s="170">
        <v>473</v>
      </c>
      <c r="F6105" s="170">
        <v>24</v>
      </c>
      <c r="G6105" s="171">
        <v>4.5</v>
      </c>
      <c r="H6105" s="170" t="s">
        <v>1053</v>
      </c>
      <c r="I6105" s="171">
        <v>4.79</v>
      </c>
      <c r="J6105" s="169">
        <v>1</v>
      </c>
    </row>
    <row r="6106" spans="1:10" hidden="1" x14ac:dyDescent="0.25">
      <c r="A6106" s="169">
        <v>65272</v>
      </c>
      <c r="B6106" s="170" t="s">
        <v>4513</v>
      </c>
      <c r="C6106" s="170" t="s">
        <v>11</v>
      </c>
      <c r="D6106" s="170" t="s">
        <v>303</v>
      </c>
      <c r="E6106" s="170">
        <v>473</v>
      </c>
      <c r="F6106" s="170">
        <v>24</v>
      </c>
      <c r="G6106" s="171">
        <v>6.5</v>
      </c>
      <c r="H6106" s="170" t="s">
        <v>1053</v>
      </c>
      <c r="I6106" s="171">
        <v>5.49</v>
      </c>
      <c r="J6106" s="169">
        <v>1</v>
      </c>
    </row>
    <row r="6107" spans="1:10" hidden="1" x14ac:dyDescent="0.25">
      <c r="A6107" s="169">
        <v>65272</v>
      </c>
      <c r="B6107" s="170" t="s">
        <v>4513</v>
      </c>
      <c r="C6107" s="170" t="s">
        <v>11</v>
      </c>
      <c r="D6107" s="170" t="s">
        <v>303</v>
      </c>
      <c r="E6107" s="170">
        <v>473</v>
      </c>
      <c r="F6107" s="170">
        <v>24</v>
      </c>
      <c r="G6107" s="171">
        <v>6.5</v>
      </c>
      <c r="H6107" s="170" t="s">
        <v>1053</v>
      </c>
      <c r="I6107" s="171">
        <v>5.49</v>
      </c>
      <c r="J6107" s="169">
        <v>1</v>
      </c>
    </row>
    <row r="6108" spans="1:10" hidden="1" x14ac:dyDescent="0.25">
      <c r="A6108" s="169">
        <v>65274</v>
      </c>
      <c r="B6108" s="170" t="s">
        <v>4514</v>
      </c>
      <c r="C6108" s="170" t="s">
        <v>11</v>
      </c>
      <c r="D6108" s="170" t="s">
        <v>267</v>
      </c>
      <c r="E6108" s="170">
        <v>473</v>
      </c>
      <c r="F6108" s="170">
        <v>24</v>
      </c>
      <c r="G6108" s="171">
        <v>5.5</v>
      </c>
      <c r="H6108" s="170" t="s">
        <v>1053</v>
      </c>
      <c r="I6108" s="171">
        <v>4.99</v>
      </c>
      <c r="J6108" s="169">
        <v>1</v>
      </c>
    </row>
    <row r="6109" spans="1:10" hidden="1" x14ac:dyDescent="0.25">
      <c r="A6109" s="169">
        <v>65274</v>
      </c>
      <c r="B6109" s="170" t="s">
        <v>4514</v>
      </c>
      <c r="C6109" s="170" t="s">
        <v>11</v>
      </c>
      <c r="D6109" s="170" t="s">
        <v>267</v>
      </c>
      <c r="E6109" s="170">
        <v>473</v>
      </c>
      <c r="F6109" s="170">
        <v>24</v>
      </c>
      <c r="G6109" s="171">
        <v>5.5</v>
      </c>
      <c r="H6109" s="170" t="s">
        <v>1053</v>
      </c>
      <c r="I6109" s="171">
        <v>4.99</v>
      </c>
      <c r="J6109" s="169">
        <v>1</v>
      </c>
    </row>
    <row r="6110" spans="1:10" hidden="1" x14ac:dyDescent="0.25">
      <c r="A6110" s="169">
        <v>65276</v>
      </c>
      <c r="B6110" s="170" t="s">
        <v>4515</v>
      </c>
      <c r="C6110" s="170" t="s">
        <v>11</v>
      </c>
      <c r="D6110" s="170" t="s">
        <v>303</v>
      </c>
      <c r="E6110" s="170">
        <v>473</v>
      </c>
      <c r="F6110" s="170">
        <v>24</v>
      </c>
      <c r="G6110" s="171">
        <v>6.7</v>
      </c>
      <c r="H6110" s="170" t="s">
        <v>1053</v>
      </c>
      <c r="I6110" s="171">
        <v>4.99</v>
      </c>
      <c r="J6110" s="169">
        <v>1</v>
      </c>
    </row>
    <row r="6111" spans="1:10" hidden="1" x14ac:dyDescent="0.25">
      <c r="A6111" s="169">
        <v>65276</v>
      </c>
      <c r="B6111" s="170" t="s">
        <v>4515</v>
      </c>
      <c r="C6111" s="170" t="s">
        <v>11</v>
      </c>
      <c r="D6111" s="170" t="s">
        <v>303</v>
      </c>
      <c r="E6111" s="170">
        <v>473</v>
      </c>
      <c r="F6111" s="170">
        <v>24</v>
      </c>
      <c r="G6111" s="171">
        <v>6.7</v>
      </c>
      <c r="H6111" s="170" t="s">
        <v>1053</v>
      </c>
      <c r="I6111" s="171">
        <v>4.99</v>
      </c>
      <c r="J6111" s="169">
        <v>1</v>
      </c>
    </row>
    <row r="6112" spans="1:10" hidden="1" x14ac:dyDescent="0.25">
      <c r="A6112" s="169">
        <v>65277</v>
      </c>
      <c r="B6112" s="170" t="s">
        <v>4516</v>
      </c>
      <c r="C6112" s="170" t="s">
        <v>11</v>
      </c>
      <c r="D6112" s="170" t="s">
        <v>303</v>
      </c>
      <c r="E6112" s="170">
        <v>473</v>
      </c>
      <c r="F6112" s="170">
        <v>24</v>
      </c>
      <c r="G6112" s="171">
        <v>6</v>
      </c>
      <c r="H6112" s="170" t="s">
        <v>1053</v>
      </c>
      <c r="I6112" s="171">
        <v>4.99</v>
      </c>
      <c r="J6112" s="169">
        <v>1</v>
      </c>
    </row>
    <row r="6113" spans="1:10" hidden="1" x14ac:dyDescent="0.25">
      <c r="A6113" s="169">
        <v>65277</v>
      </c>
      <c r="B6113" s="170" t="s">
        <v>4516</v>
      </c>
      <c r="C6113" s="170" t="s">
        <v>11</v>
      </c>
      <c r="D6113" s="170" t="s">
        <v>303</v>
      </c>
      <c r="E6113" s="170">
        <v>473</v>
      </c>
      <c r="F6113" s="170">
        <v>24</v>
      </c>
      <c r="G6113" s="171">
        <v>6</v>
      </c>
      <c r="H6113" s="170" t="s">
        <v>1053</v>
      </c>
      <c r="I6113" s="171">
        <v>4.99</v>
      </c>
      <c r="J6113" s="169">
        <v>1</v>
      </c>
    </row>
    <row r="6114" spans="1:10" hidden="1" x14ac:dyDescent="0.25">
      <c r="A6114" s="169">
        <v>65279</v>
      </c>
      <c r="B6114" s="170" t="s">
        <v>4517</v>
      </c>
      <c r="C6114" s="170" t="s">
        <v>11</v>
      </c>
      <c r="D6114" s="170" t="s">
        <v>211</v>
      </c>
      <c r="E6114" s="170">
        <v>473</v>
      </c>
      <c r="F6114" s="170">
        <v>24</v>
      </c>
      <c r="G6114" s="171">
        <v>3.5</v>
      </c>
      <c r="H6114" s="170" t="s">
        <v>1053</v>
      </c>
      <c r="I6114" s="171">
        <v>4.99</v>
      </c>
      <c r="J6114" s="169">
        <v>1</v>
      </c>
    </row>
    <row r="6115" spans="1:10" hidden="1" x14ac:dyDescent="0.25">
      <c r="A6115" s="169">
        <v>65279</v>
      </c>
      <c r="B6115" s="170" t="s">
        <v>4517</v>
      </c>
      <c r="C6115" s="170" t="s">
        <v>11</v>
      </c>
      <c r="D6115" s="170" t="s">
        <v>211</v>
      </c>
      <c r="E6115" s="170">
        <v>473</v>
      </c>
      <c r="F6115" s="170">
        <v>24</v>
      </c>
      <c r="G6115" s="171">
        <v>3.5</v>
      </c>
      <c r="H6115" s="170" t="s">
        <v>1053</v>
      </c>
      <c r="I6115" s="171">
        <v>4.99</v>
      </c>
      <c r="J6115" s="169">
        <v>1</v>
      </c>
    </row>
    <row r="6116" spans="1:10" hidden="1" x14ac:dyDescent="0.25">
      <c r="A6116" s="169">
        <v>65281</v>
      </c>
      <c r="B6116" s="170" t="s">
        <v>4518</v>
      </c>
      <c r="C6116" s="170" t="s">
        <v>24</v>
      </c>
      <c r="D6116" s="170" t="s">
        <v>38</v>
      </c>
      <c r="E6116" s="170">
        <v>18000</v>
      </c>
      <c r="F6116" s="170">
        <v>1</v>
      </c>
      <c r="G6116" s="171">
        <v>15</v>
      </c>
      <c r="H6116" s="170" t="s">
        <v>274</v>
      </c>
      <c r="I6116" s="171">
        <v>224.99</v>
      </c>
      <c r="J6116" s="169">
        <v>1</v>
      </c>
    </row>
    <row r="6117" spans="1:10" hidden="1" x14ac:dyDescent="0.25">
      <c r="A6117" s="169">
        <v>65282</v>
      </c>
      <c r="B6117" s="170" t="s">
        <v>4519</v>
      </c>
      <c r="C6117" s="170" t="s">
        <v>11</v>
      </c>
      <c r="D6117" s="170" t="s">
        <v>12</v>
      </c>
      <c r="E6117" s="170">
        <v>473</v>
      </c>
      <c r="F6117" s="170">
        <v>24</v>
      </c>
      <c r="G6117" s="171">
        <v>5</v>
      </c>
      <c r="H6117" s="170" t="s">
        <v>1053</v>
      </c>
      <c r="I6117" s="171">
        <v>4.99</v>
      </c>
      <c r="J6117" s="169">
        <v>1</v>
      </c>
    </row>
    <row r="6118" spans="1:10" hidden="1" x14ac:dyDescent="0.25">
      <c r="A6118" s="169">
        <v>65282</v>
      </c>
      <c r="B6118" s="170" t="s">
        <v>4519</v>
      </c>
      <c r="C6118" s="170" t="s">
        <v>11</v>
      </c>
      <c r="D6118" s="170" t="s">
        <v>12</v>
      </c>
      <c r="E6118" s="170">
        <v>473</v>
      </c>
      <c r="F6118" s="170">
        <v>24</v>
      </c>
      <c r="G6118" s="171">
        <v>5</v>
      </c>
      <c r="H6118" s="170" t="s">
        <v>1053</v>
      </c>
      <c r="I6118" s="171">
        <v>4.99</v>
      </c>
      <c r="J6118" s="169">
        <v>1</v>
      </c>
    </row>
    <row r="6119" spans="1:10" hidden="1" x14ac:dyDescent="0.25">
      <c r="A6119" s="169">
        <v>65283</v>
      </c>
      <c r="B6119" s="170" t="s">
        <v>4520</v>
      </c>
      <c r="C6119" s="170" t="s">
        <v>11</v>
      </c>
      <c r="D6119" s="170" t="s">
        <v>303</v>
      </c>
      <c r="E6119" s="170">
        <v>473</v>
      </c>
      <c r="F6119" s="170">
        <v>24</v>
      </c>
      <c r="G6119" s="171">
        <v>6.7</v>
      </c>
      <c r="H6119" s="170" t="s">
        <v>1391</v>
      </c>
      <c r="I6119" s="171">
        <v>4.1900000000000004</v>
      </c>
      <c r="J6119" s="169">
        <v>1</v>
      </c>
    </row>
    <row r="6120" spans="1:10" hidden="1" x14ac:dyDescent="0.25">
      <c r="A6120" s="169">
        <v>65283</v>
      </c>
      <c r="B6120" s="170" t="s">
        <v>4520</v>
      </c>
      <c r="C6120" s="170" t="s">
        <v>11</v>
      </c>
      <c r="D6120" s="170" t="s">
        <v>303</v>
      </c>
      <c r="E6120" s="170">
        <v>473</v>
      </c>
      <c r="F6120" s="170">
        <v>24</v>
      </c>
      <c r="G6120" s="171">
        <v>6.7</v>
      </c>
      <c r="H6120" s="170" t="s">
        <v>1391</v>
      </c>
      <c r="I6120" s="171">
        <v>4.1900000000000004</v>
      </c>
      <c r="J6120" s="169">
        <v>1</v>
      </c>
    </row>
    <row r="6121" spans="1:10" hidden="1" x14ac:dyDescent="0.25">
      <c r="A6121" s="169">
        <v>65285</v>
      </c>
      <c r="B6121" s="170" t="s">
        <v>4521</v>
      </c>
      <c r="C6121" s="170" t="s">
        <v>11</v>
      </c>
      <c r="D6121" s="170" t="s">
        <v>303</v>
      </c>
      <c r="E6121" s="170">
        <v>750</v>
      </c>
      <c r="F6121" s="170">
        <v>12</v>
      </c>
      <c r="G6121" s="171">
        <v>7</v>
      </c>
      <c r="H6121" s="170" t="s">
        <v>982</v>
      </c>
      <c r="I6121" s="171">
        <v>39.950000000000003</v>
      </c>
      <c r="J6121" s="169">
        <v>1</v>
      </c>
    </row>
    <row r="6122" spans="1:10" hidden="1" x14ac:dyDescent="0.25">
      <c r="A6122" s="169">
        <v>65285</v>
      </c>
      <c r="B6122" s="170" t="s">
        <v>4521</v>
      </c>
      <c r="C6122" s="170" t="s">
        <v>11</v>
      </c>
      <c r="D6122" s="170" t="s">
        <v>303</v>
      </c>
      <c r="E6122" s="170">
        <v>750</v>
      </c>
      <c r="F6122" s="170">
        <v>12</v>
      </c>
      <c r="G6122" s="171">
        <v>7</v>
      </c>
      <c r="H6122" s="170" t="s">
        <v>982</v>
      </c>
      <c r="I6122" s="171">
        <v>39.950000000000003</v>
      </c>
      <c r="J6122" s="169">
        <v>1</v>
      </c>
    </row>
    <row r="6123" spans="1:10" hidden="1" x14ac:dyDescent="0.25">
      <c r="A6123" s="169">
        <v>65286</v>
      </c>
      <c r="B6123" s="170" t="s">
        <v>4522</v>
      </c>
      <c r="C6123" s="170" t="s">
        <v>11</v>
      </c>
      <c r="D6123" s="170" t="s">
        <v>303</v>
      </c>
      <c r="E6123" s="170">
        <v>473</v>
      </c>
      <c r="F6123" s="170">
        <v>24</v>
      </c>
      <c r="G6123" s="171">
        <v>6.1</v>
      </c>
      <c r="H6123" s="170" t="s">
        <v>1623</v>
      </c>
      <c r="I6123" s="171">
        <v>4.49</v>
      </c>
      <c r="J6123" s="169">
        <v>1</v>
      </c>
    </row>
    <row r="6124" spans="1:10" hidden="1" x14ac:dyDescent="0.25">
      <c r="A6124" s="169">
        <v>65286</v>
      </c>
      <c r="B6124" s="170" t="s">
        <v>4522</v>
      </c>
      <c r="C6124" s="170" t="s">
        <v>11</v>
      </c>
      <c r="D6124" s="170" t="s">
        <v>303</v>
      </c>
      <c r="E6124" s="170">
        <v>473</v>
      </c>
      <c r="F6124" s="170">
        <v>24</v>
      </c>
      <c r="G6124" s="171">
        <v>6.1</v>
      </c>
      <c r="H6124" s="170" t="s">
        <v>1623</v>
      </c>
      <c r="I6124" s="171">
        <v>4.49</v>
      </c>
      <c r="J6124" s="169">
        <v>1</v>
      </c>
    </row>
    <row r="6125" spans="1:10" hidden="1" x14ac:dyDescent="0.25">
      <c r="A6125" s="169">
        <v>65288</v>
      </c>
      <c r="B6125" s="170" t="s">
        <v>4523</v>
      </c>
      <c r="C6125" s="170" t="s">
        <v>11</v>
      </c>
      <c r="D6125" s="170" t="s">
        <v>211</v>
      </c>
      <c r="E6125" s="170">
        <v>355</v>
      </c>
      <c r="F6125" s="170">
        <v>24</v>
      </c>
      <c r="G6125" s="171">
        <v>4</v>
      </c>
      <c r="H6125" s="170" t="s">
        <v>1457</v>
      </c>
      <c r="I6125" s="171">
        <v>2.08</v>
      </c>
      <c r="J6125" s="169">
        <v>1</v>
      </c>
    </row>
    <row r="6126" spans="1:10" hidden="1" x14ac:dyDescent="0.25">
      <c r="A6126" s="169">
        <v>65288</v>
      </c>
      <c r="B6126" s="170" t="s">
        <v>4523</v>
      </c>
      <c r="C6126" s="170" t="s">
        <v>11</v>
      </c>
      <c r="D6126" s="170" t="s">
        <v>211</v>
      </c>
      <c r="E6126" s="170">
        <v>355</v>
      </c>
      <c r="F6126" s="170">
        <v>24</v>
      </c>
      <c r="G6126" s="171">
        <v>4</v>
      </c>
      <c r="H6126" s="170" t="s">
        <v>1457</v>
      </c>
      <c r="I6126" s="171">
        <v>2.08</v>
      </c>
      <c r="J6126" s="169">
        <v>1</v>
      </c>
    </row>
    <row r="6127" spans="1:10" hidden="1" x14ac:dyDescent="0.25">
      <c r="A6127" s="169">
        <v>65295</v>
      </c>
      <c r="B6127" s="170" t="s">
        <v>4524</v>
      </c>
      <c r="C6127" s="170" t="s">
        <v>24</v>
      </c>
      <c r="D6127" s="170" t="s">
        <v>34</v>
      </c>
      <c r="E6127" s="170">
        <v>750</v>
      </c>
      <c r="F6127" s="170">
        <v>6</v>
      </c>
      <c r="G6127" s="171">
        <v>13.5</v>
      </c>
      <c r="H6127" s="170" t="s">
        <v>163</v>
      </c>
      <c r="I6127" s="171">
        <v>149.99</v>
      </c>
      <c r="J6127" s="169">
        <v>1</v>
      </c>
    </row>
    <row r="6128" spans="1:10" hidden="1" x14ac:dyDescent="0.25">
      <c r="A6128" s="169">
        <v>65299</v>
      </c>
      <c r="B6128" s="170" t="s">
        <v>4525</v>
      </c>
      <c r="C6128" s="170" t="s">
        <v>11</v>
      </c>
      <c r="D6128" s="170" t="s">
        <v>474</v>
      </c>
      <c r="E6128" s="170">
        <v>473</v>
      </c>
      <c r="F6128" s="170">
        <v>24</v>
      </c>
      <c r="G6128" s="171">
        <v>4.3</v>
      </c>
      <c r="H6128" s="170" t="s">
        <v>1623</v>
      </c>
      <c r="I6128" s="171">
        <v>3.8</v>
      </c>
      <c r="J6128" s="169">
        <v>1</v>
      </c>
    </row>
    <row r="6129" spans="1:10" hidden="1" x14ac:dyDescent="0.25">
      <c r="A6129" s="169">
        <v>65299</v>
      </c>
      <c r="B6129" s="170" t="s">
        <v>4525</v>
      </c>
      <c r="C6129" s="170" t="s">
        <v>11</v>
      </c>
      <c r="D6129" s="170" t="s">
        <v>474</v>
      </c>
      <c r="E6129" s="170">
        <v>473</v>
      </c>
      <c r="F6129" s="170">
        <v>24</v>
      </c>
      <c r="G6129" s="171">
        <v>4.3</v>
      </c>
      <c r="H6129" s="170" t="s">
        <v>1623</v>
      </c>
      <c r="I6129" s="171">
        <v>3.8</v>
      </c>
      <c r="J6129" s="169">
        <v>1</v>
      </c>
    </row>
    <row r="6130" spans="1:10" hidden="1" x14ac:dyDescent="0.25">
      <c r="A6130" s="169">
        <v>65300</v>
      </c>
      <c r="B6130" s="170" t="s">
        <v>4526</v>
      </c>
      <c r="C6130" s="170" t="s">
        <v>24</v>
      </c>
      <c r="D6130" s="170" t="s">
        <v>68</v>
      </c>
      <c r="E6130" s="170">
        <v>750</v>
      </c>
      <c r="F6130" s="170">
        <v>12</v>
      </c>
      <c r="G6130" s="171">
        <v>13</v>
      </c>
      <c r="H6130" s="170" t="s">
        <v>47</v>
      </c>
      <c r="I6130" s="171">
        <v>11.99</v>
      </c>
      <c r="J6130" s="169">
        <v>1</v>
      </c>
    </row>
    <row r="6131" spans="1:10" hidden="1" x14ac:dyDescent="0.25">
      <c r="A6131" s="169">
        <v>65302</v>
      </c>
      <c r="B6131" s="170" t="s">
        <v>4527</v>
      </c>
      <c r="C6131" s="170" t="s">
        <v>24</v>
      </c>
      <c r="D6131" s="170" t="s">
        <v>166</v>
      </c>
      <c r="E6131" s="170">
        <v>3000</v>
      </c>
      <c r="F6131" s="170">
        <v>4</v>
      </c>
      <c r="G6131" s="171">
        <v>12</v>
      </c>
      <c r="H6131" s="170" t="s">
        <v>32</v>
      </c>
      <c r="I6131" s="171">
        <v>37.99</v>
      </c>
      <c r="J6131" s="169">
        <v>1</v>
      </c>
    </row>
    <row r="6132" spans="1:10" hidden="1" x14ac:dyDescent="0.25">
      <c r="A6132" s="169">
        <v>65305</v>
      </c>
      <c r="B6132" s="170" t="s">
        <v>4528</v>
      </c>
      <c r="C6132" s="170" t="s">
        <v>24</v>
      </c>
      <c r="D6132" s="170" t="s">
        <v>58</v>
      </c>
      <c r="E6132" s="170">
        <v>3000</v>
      </c>
      <c r="F6132" s="170">
        <v>4</v>
      </c>
      <c r="G6132" s="171">
        <v>12</v>
      </c>
      <c r="H6132" s="170" t="s">
        <v>32</v>
      </c>
      <c r="I6132" s="171">
        <v>37.99</v>
      </c>
      <c r="J6132" s="169">
        <v>1</v>
      </c>
    </row>
    <row r="6133" spans="1:10" hidden="1" x14ac:dyDescent="0.25">
      <c r="A6133" s="169">
        <v>65309</v>
      </c>
      <c r="B6133" s="170" t="s">
        <v>4529</v>
      </c>
      <c r="C6133" s="170" t="s">
        <v>24</v>
      </c>
      <c r="D6133" s="170" t="s">
        <v>68</v>
      </c>
      <c r="E6133" s="170">
        <v>3000</v>
      </c>
      <c r="F6133" s="170">
        <v>4</v>
      </c>
      <c r="G6133" s="171">
        <v>12.5</v>
      </c>
      <c r="H6133" s="170" t="s">
        <v>32</v>
      </c>
      <c r="I6133" s="171">
        <v>37.99</v>
      </c>
      <c r="J6133" s="169">
        <v>1</v>
      </c>
    </row>
    <row r="6134" spans="1:10" hidden="1" x14ac:dyDescent="0.25">
      <c r="A6134" s="169">
        <v>65318</v>
      </c>
      <c r="B6134" s="170" t="s">
        <v>4530</v>
      </c>
      <c r="C6134" s="170" t="s">
        <v>11</v>
      </c>
      <c r="D6134" s="170" t="s">
        <v>303</v>
      </c>
      <c r="E6134" s="170">
        <v>473</v>
      </c>
      <c r="F6134" s="170">
        <v>24</v>
      </c>
      <c r="G6134" s="171">
        <v>6.5</v>
      </c>
      <c r="H6134" s="170" t="s">
        <v>1053</v>
      </c>
      <c r="I6134" s="171">
        <v>4.99</v>
      </c>
      <c r="J6134" s="169">
        <v>1</v>
      </c>
    </row>
    <row r="6135" spans="1:10" hidden="1" x14ac:dyDescent="0.25">
      <c r="A6135" s="169">
        <v>65318</v>
      </c>
      <c r="B6135" s="170" t="s">
        <v>4530</v>
      </c>
      <c r="C6135" s="170" t="s">
        <v>11</v>
      </c>
      <c r="D6135" s="170" t="s">
        <v>303</v>
      </c>
      <c r="E6135" s="170">
        <v>473</v>
      </c>
      <c r="F6135" s="170">
        <v>24</v>
      </c>
      <c r="G6135" s="171">
        <v>6.5</v>
      </c>
      <c r="H6135" s="170" t="s">
        <v>1053</v>
      </c>
      <c r="I6135" s="171">
        <v>4.99</v>
      </c>
      <c r="J6135" s="169">
        <v>1</v>
      </c>
    </row>
    <row r="6136" spans="1:10" hidden="1" x14ac:dyDescent="0.25">
      <c r="A6136" s="169">
        <v>65321</v>
      </c>
      <c r="B6136" s="170" t="s">
        <v>4531</v>
      </c>
      <c r="C6136" s="170" t="s">
        <v>11</v>
      </c>
      <c r="D6136" s="170" t="s">
        <v>12</v>
      </c>
      <c r="E6136" s="170">
        <v>473</v>
      </c>
      <c r="F6136" s="170">
        <v>24</v>
      </c>
      <c r="G6136" s="171">
        <v>5</v>
      </c>
      <c r="H6136" s="170" t="s">
        <v>1053</v>
      </c>
      <c r="I6136" s="171">
        <v>4.99</v>
      </c>
      <c r="J6136" s="169">
        <v>1</v>
      </c>
    </row>
    <row r="6137" spans="1:10" hidden="1" x14ac:dyDescent="0.25">
      <c r="A6137" s="169">
        <v>65321</v>
      </c>
      <c r="B6137" s="170" t="s">
        <v>4531</v>
      </c>
      <c r="C6137" s="170" t="s">
        <v>11</v>
      </c>
      <c r="D6137" s="170" t="s">
        <v>12</v>
      </c>
      <c r="E6137" s="170">
        <v>473</v>
      </c>
      <c r="F6137" s="170">
        <v>24</v>
      </c>
      <c r="G6137" s="171">
        <v>5</v>
      </c>
      <c r="H6137" s="170" t="s">
        <v>1053</v>
      </c>
      <c r="I6137" s="171">
        <v>4.99</v>
      </c>
      <c r="J6137" s="169">
        <v>1</v>
      </c>
    </row>
    <row r="6138" spans="1:10" hidden="1" x14ac:dyDescent="0.25">
      <c r="A6138" s="169">
        <v>65324</v>
      </c>
      <c r="B6138" s="170" t="s">
        <v>4532</v>
      </c>
      <c r="C6138" s="170" t="s">
        <v>11</v>
      </c>
      <c r="D6138" s="170" t="s">
        <v>474</v>
      </c>
      <c r="E6138" s="170">
        <v>473</v>
      </c>
      <c r="F6138" s="170">
        <v>24</v>
      </c>
      <c r="G6138" s="171">
        <v>5</v>
      </c>
      <c r="H6138" s="170" t="s">
        <v>1053</v>
      </c>
      <c r="I6138" s="171">
        <v>3.99</v>
      </c>
      <c r="J6138" s="169">
        <v>1</v>
      </c>
    </row>
    <row r="6139" spans="1:10" hidden="1" x14ac:dyDescent="0.25">
      <c r="A6139" s="169">
        <v>65324</v>
      </c>
      <c r="B6139" s="170" t="s">
        <v>4532</v>
      </c>
      <c r="C6139" s="170" t="s">
        <v>11</v>
      </c>
      <c r="D6139" s="170" t="s">
        <v>474</v>
      </c>
      <c r="E6139" s="170">
        <v>473</v>
      </c>
      <c r="F6139" s="170">
        <v>24</v>
      </c>
      <c r="G6139" s="171">
        <v>5</v>
      </c>
      <c r="H6139" s="170" t="s">
        <v>1053</v>
      </c>
      <c r="I6139" s="171">
        <v>3.99</v>
      </c>
      <c r="J6139" s="169">
        <v>1</v>
      </c>
    </row>
    <row r="6140" spans="1:10" hidden="1" x14ac:dyDescent="0.25">
      <c r="A6140" s="169">
        <v>65333</v>
      </c>
      <c r="B6140" s="170" t="s">
        <v>4533</v>
      </c>
      <c r="C6140" s="170" t="s">
        <v>263</v>
      </c>
      <c r="D6140" s="170" t="s">
        <v>332</v>
      </c>
      <c r="E6140" s="170">
        <v>355</v>
      </c>
      <c r="F6140" s="170">
        <v>24</v>
      </c>
      <c r="G6140" s="171">
        <v>6</v>
      </c>
      <c r="H6140" s="170" t="s">
        <v>1053</v>
      </c>
      <c r="I6140" s="171">
        <v>2.99</v>
      </c>
      <c r="J6140" s="169">
        <v>1</v>
      </c>
    </row>
    <row r="6141" spans="1:10" hidden="1" x14ac:dyDescent="0.25">
      <c r="A6141" s="169">
        <v>65333</v>
      </c>
      <c r="B6141" s="170" t="s">
        <v>4533</v>
      </c>
      <c r="C6141" s="170" t="s">
        <v>263</v>
      </c>
      <c r="D6141" s="170" t="s">
        <v>332</v>
      </c>
      <c r="E6141" s="170">
        <v>355</v>
      </c>
      <c r="F6141" s="170">
        <v>24</v>
      </c>
      <c r="G6141" s="171">
        <v>6</v>
      </c>
      <c r="H6141" s="170" t="s">
        <v>1053</v>
      </c>
      <c r="I6141" s="171">
        <v>2.99</v>
      </c>
      <c r="J6141" s="169">
        <v>1</v>
      </c>
    </row>
    <row r="6142" spans="1:10" hidden="1" x14ac:dyDescent="0.25">
      <c r="A6142" s="169">
        <v>65339</v>
      </c>
      <c r="B6142" s="170" t="s">
        <v>4534</v>
      </c>
      <c r="C6142" s="170" t="s">
        <v>263</v>
      </c>
      <c r="D6142" s="170" t="s">
        <v>264</v>
      </c>
      <c r="E6142" s="170">
        <v>473</v>
      </c>
      <c r="F6142" s="170">
        <v>24</v>
      </c>
      <c r="G6142" s="171">
        <v>6</v>
      </c>
      <c r="H6142" s="170" t="s">
        <v>1053</v>
      </c>
      <c r="I6142" s="171">
        <v>3.25</v>
      </c>
      <c r="J6142" s="169">
        <v>1</v>
      </c>
    </row>
    <row r="6143" spans="1:10" hidden="1" x14ac:dyDescent="0.25">
      <c r="A6143" s="169">
        <v>65339</v>
      </c>
      <c r="B6143" s="170" t="s">
        <v>4534</v>
      </c>
      <c r="C6143" s="170" t="s">
        <v>263</v>
      </c>
      <c r="D6143" s="170" t="s">
        <v>264</v>
      </c>
      <c r="E6143" s="170">
        <v>473</v>
      </c>
      <c r="F6143" s="170">
        <v>24</v>
      </c>
      <c r="G6143" s="171">
        <v>6</v>
      </c>
      <c r="H6143" s="170" t="s">
        <v>1053</v>
      </c>
      <c r="I6143" s="171">
        <v>3.25</v>
      </c>
      <c r="J6143" s="169">
        <v>1</v>
      </c>
    </row>
    <row r="6144" spans="1:10" hidden="1" x14ac:dyDescent="0.25">
      <c r="A6144" s="169">
        <v>65346</v>
      </c>
      <c r="B6144" s="170" t="s">
        <v>4535</v>
      </c>
      <c r="C6144" s="170" t="s">
        <v>263</v>
      </c>
      <c r="D6144" s="170" t="s">
        <v>264</v>
      </c>
      <c r="E6144" s="170">
        <v>473</v>
      </c>
      <c r="F6144" s="170">
        <v>24</v>
      </c>
      <c r="G6144" s="171">
        <v>6</v>
      </c>
      <c r="H6144" s="170" t="s">
        <v>1053</v>
      </c>
      <c r="I6144" s="171">
        <v>3.25</v>
      </c>
      <c r="J6144" s="169">
        <v>1</v>
      </c>
    </row>
    <row r="6145" spans="1:10" hidden="1" x14ac:dyDescent="0.25">
      <c r="A6145" s="169">
        <v>65346</v>
      </c>
      <c r="B6145" s="170" t="s">
        <v>4535</v>
      </c>
      <c r="C6145" s="170" t="s">
        <v>263</v>
      </c>
      <c r="D6145" s="170" t="s">
        <v>264</v>
      </c>
      <c r="E6145" s="170">
        <v>473</v>
      </c>
      <c r="F6145" s="170">
        <v>24</v>
      </c>
      <c r="G6145" s="171">
        <v>6</v>
      </c>
      <c r="H6145" s="170" t="s">
        <v>1053</v>
      </c>
      <c r="I6145" s="171">
        <v>3.25</v>
      </c>
      <c r="J6145" s="169">
        <v>1</v>
      </c>
    </row>
    <row r="6146" spans="1:10" hidden="1" x14ac:dyDescent="0.25">
      <c r="A6146" s="169">
        <v>65347</v>
      </c>
      <c r="B6146" s="170" t="s">
        <v>4536</v>
      </c>
      <c r="C6146" s="170" t="s">
        <v>263</v>
      </c>
      <c r="D6146" s="170" t="s">
        <v>332</v>
      </c>
      <c r="E6146" s="170">
        <v>473</v>
      </c>
      <c r="F6146" s="170">
        <v>24</v>
      </c>
      <c r="G6146" s="171">
        <v>6</v>
      </c>
      <c r="H6146" s="170" t="s">
        <v>1053</v>
      </c>
      <c r="I6146" s="171">
        <v>3.79</v>
      </c>
      <c r="J6146" s="169">
        <v>1</v>
      </c>
    </row>
    <row r="6147" spans="1:10" hidden="1" x14ac:dyDescent="0.25">
      <c r="A6147" s="169">
        <v>65347</v>
      </c>
      <c r="B6147" s="170" t="s">
        <v>4536</v>
      </c>
      <c r="C6147" s="170" t="s">
        <v>263</v>
      </c>
      <c r="D6147" s="170" t="s">
        <v>332</v>
      </c>
      <c r="E6147" s="170">
        <v>473</v>
      </c>
      <c r="F6147" s="170">
        <v>24</v>
      </c>
      <c r="G6147" s="171">
        <v>6</v>
      </c>
      <c r="H6147" s="170" t="s">
        <v>1053</v>
      </c>
      <c r="I6147" s="171">
        <v>3.79</v>
      </c>
      <c r="J6147" s="169">
        <v>1</v>
      </c>
    </row>
    <row r="6148" spans="1:10" hidden="1" x14ac:dyDescent="0.25">
      <c r="A6148" s="169">
        <v>65352</v>
      </c>
      <c r="B6148" s="170" t="s">
        <v>4537</v>
      </c>
      <c r="C6148" s="170" t="s">
        <v>263</v>
      </c>
      <c r="D6148" s="170" t="s">
        <v>264</v>
      </c>
      <c r="E6148" s="170">
        <v>2130</v>
      </c>
      <c r="F6148" s="170">
        <v>4</v>
      </c>
      <c r="G6148" s="171">
        <v>5</v>
      </c>
      <c r="H6148" s="170" t="s">
        <v>105</v>
      </c>
      <c r="I6148" s="171">
        <v>18.98</v>
      </c>
      <c r="J6148" s="169">
        <v>6</v>
      </c>
    </row>
    <row r="6149" spans="1:10" hidden="1" x14ac:dyDescent="0.25">
      <c r="A6149" s="169">
        <v>65352</v>
      </c>
      <c r="B6149" s="170" t="s">
        <v>4537</v>
      </c>
      <c r="C6149" s="170" t="s">
        <v>263</v>
      </c>
      <c r="D6149" s="170" t="s">
        <v>264</v>
      </c>
      <c r="E6149" s="170">
        <v>2130</v>
      </c>
      <c r="F6149" s="170">
        <v>4</v>
      </c>
      <c r="G6149" s="171">
        <v>5</v>
      </c>
      <c r="H6149" s="170" t="s">
        <v>105</v>
      </c>
      <c r="I6149" s="171">
        <v>18.98</v>
      </c>
      <c r="J6149" s="169">
        <v>6</v>
      </c>
    </row>
    <row r="6150" spans="1:10" hidden="1" x14ac:dyDescent="0.25">
      <c r="A6150" s="169">
        <v>65377</v>
      </c>
      <c r="B6150" s="170" t="s">
        <v>4538</v>
      </c>
      <c r="C6150" s="170" t="s">
        <v>24</v>
      </c>
      <c r="D6150" s="170" t="s">
        <v>34</v>
      </c>
      <c r="E6150" s="170">
        <v>750</v>
      </c>
      <c r="F6150" s="170">
        <v>12</v>
      </c>
      <c r="G6150" s="171">
        <v>14</v>
      </c>
      <c r="H6150" s="170" t="s">
        <v>163</v>
      </c>
      <c r="I6150" s="171">
        <v>39.99</v>
      </c>
      <c r="J6150" s="169">
        <v>1</v>
      </c>
    </row>
    <row r="6151" spans="1:10" hidden="1" x14ac:dyDescent="0.25">
      <c r="A6151" s="169">
        <v>65392</v>
      </c>
      <c r="B6151" s="170" t="s">
        <v>4539</v>
      </c>
      <c r="C6151" s="170" t="s">
        <v>24</v>
      </c>
      <c r="D6151" s="170" t="s">
        <v>68</v>
      </c>
      <c r="E6151" s="170">
        <v>750</v>
      </c>
      <c r="F6151" s="170">
        <v>12</v>
      </c>
      <c r="G6151" s="171">
        <v>13</v>
      </c>
      <c r="H6151" s="170" t="s">
        <v>22</v>
      </c>
      <c r="I6151" s="171">
        <v>11.99</v>
      </c>
      <c r="J6151" s="169">
        <v>1</v>
      </c>
    </row>
    <row r="6152" spans="1:10" hidden="1" x14ac:dyDescent="0.25">
      <c r="A6152" s="169">
        <v>65395</v>
      </c>
      <c r="B6152" s="170" t="s">
        <v>4540</v>
      </c>
      <c r="C6152" s="170" t="s">
        <v>24</v>
      </c>
      <c r="D6152" s="170" t="s">
        <v>66</v>
      </c>
      <c r="E6152" s="170">
        <v>750</v>
      </c>
      <c r="F6152" s="170">
        <v>12</v>
      </c>
      <c r="G6152" s="171">
        <v>12.5</v>
      </c>
      <c r="H6152" s="170" t="s">
        <v>22</v>
      </c>
      <c r="I6152" s="171">
        <v>11.99</v>
      </c>
      <c r="J6152" s="169">
        <v>1</v>
      </c>
    </row>
    <row r="6153" spans="1:10" hidden="1" x14ac:dyDescent="0.25">
      <c r="A6153" s="169">
        <v>65409</v>
      </c>
      <c r="B6153" s="170" t="s">
        <v>4541</v>
      </c>
      <c r="C6153" s="170" t="s">
        <v>11</v>
      </c>
      <c r="D6153" s="170" t="s">
        <v>267</v>
      </c>
      <c r="E6153" s="170">
        <v>473</v>
      </c>
      <c r="F6153" s="170">
        <v>24</v>
      </c>
      <c r="G6153" s="171">
        <v>4.5</v>
      </c>
      <c r="H6153" s="170" t="s">
        <v>2319</v>
      </c>
      <c r="I6153" s="171">
        <v>3.79</v>
      </c>
      <c r="J6153" s="169">
        <v>1</v>
      </c>
    </row>
    <row r="6154" spans="1:10" hidden="1" x14ac:dyDescent="0.25">
      <c r="A6154" s="169">
        <v>65409</v>
      </c>
      <c r="B6154" s="170" t="s">
        <v>4541</v>
      </c>
      <c r="C6154" s="170" t="s">
        <v>11</v>
      </c>
      <c r="D6154" s="170" t="s">
        <v>267</v>
      </c>
      <c r="E6154" s="170">
        <v>473</v>
      </c>
      <c r="F6154" s="170">
        <v>24</v>
      </c>
      <c r="G6154" s="171">
        <v>4.5</v>
      </c>
      <c r="H6154" s="170" t="s">
        <v>1407</v>
      </c>
      <c r="I6154" s="171">
        <v>3.79</v>
      </c>
      <c r="J6154" s="169">
        <v>1</v>
      </c>
    </row>
    <row r="6155" spans="1:10" hidden="1" x14ac:dyDescent="0.25">
      <c r="A6155" s="169">
        <v>65410</v>
      </c>
      <c r="B6155" s="170" t="s">
        <v>4542</v>
      </c>
      <c r="C6155" s="170" t="s">
        <v>11</v>
      </c>
      <c r="D6155" s="170" t="s">
        <v>303</v>
      </c>
      <c r="E6155" s="170">
        <v>473</v>
      </c>
      <c r="F6155" s="170">
        <v>24</v>
      </c>
      <c r="G6155" s="171">
        <v>5.6</v>
      </c>
      <c r="H6155" s="170" t="s">
        <v>1556</v>
      </c>
      <c r="I6155" s="171">
        <v>4.6900000000000004</v>
      </c>
      <c r="J6155" s="169">
        <v>1</v>
      </c>
    </row>
    <row r="6156" spans="1:10" hidden="1" x14ac:dyDescent="0.25">
      <c r="A6156" s="169">
        <v>65410</v>
      </c>
      <c r="B6156" s="170" t="s">
        <v>4542</v>
      </c>
      <c r="C6156" s="170" t="s">
        <v>11</v>
      </c>
      <c r="D6156" s="170" t="s">
        <v>303</v>
      </c>
      <c r="E6156" s="170">
        <v>473</v>
      </c>
      <c r="F6156" s="170">
        <v>24</v>
      </c>
      <c r="G6156" s="171">
        <v>5.6</v>
      </c>
      <c r="H6156" s="170" t="s">
        <v>1556</v>
      </c>
      <c r="I6156" s="171">
        <v>4.6900000000000004</v>
      </c>
      <c r="J6156" s="169">
        <v>1</v>
      </c>
    </row>
    <row r="6157" spans="1:10" hidden="1" x14ac:dyDescent="0.25">
      <c r="A6157" s="169">
        <v>65413</v>
      </c>
      <c r="B6157" s="170" t="s">
        <v>4543</v>
      </c>
      <c r="C6157" s="170" t="s">
        <v>11</v>
      </c>
      <c r="D6157" s="170" t="s">
        <v>303</v>
      </c>
      <c r="E6157" s="170">
        <v>330</v>
      </c>
      <c r="F6157" s="170">
        <v>24</v>
      </c>
      <c r="G6157" s="171">
        <v>7.5</v>
      </c>
      <c r="H6157" s="170" t="s">
        <v>4544</v>
      </c>
      <c r="I6157" s="171">
        <v>4.6900000000000004</v>
      </c>
      <c r="J6157" s="169">
        <v>1</v>
      </c>
    </row>
    <row r="6158" spans="1:10" hidden="1" x14ac:dyDescent="0.25">
      <c r="A6158" s="169">
        <v>65413</v>
      </c>
      <c r="B6158" s="170" t="s">
        <v>4543</v>
      </c>
      <c r="C6158" s="170" t="s">
        <v>11</v>
      </c>
      <c r="D6158" s="170" t="s">
        <v>303</v>
      </c>
      <c r="E6158" s="170">
        <v>330</v>
      </c>
      <c r="F6158" s="170">
        <v>24</v>
      </c>
      <c r="G6158" s="171">
        <v>7.5</v>
      </c>
      <c r="H6158" s="170" t="s">
        <v>4544</v>
      </c>
      <c r="I6158" s="171">
        <v>4.6900000000000004</v>
      </c>
      <c r="J6158" s="169">
        <v>1</v>
      </c>
    </row>
    <row r="6159" spans="1:10" hidden="1" x14ac:dyDescent="0.25">
      <c r="A6159" s="169">
        <v>65415</v>
      </c>
      <c r="B6159" s="170" t="s">
        <v>4545</v>
      </c>
      <c r="C6159" s="170" t="s">
        <v>11</v>
      </c>
      <c r="D6159" s="170" t="s">
        <v>303</v>
      </c>
      <c r="E6159" s="170">
        <v>20000</v>
      </c>
      <c r="F6159" s="170">
        <v>1</v>
      </c>
      <c r="G6159" s="171">
        <v>7.5</v>
      </c>
      <c r="H6159" s="170" t="s">
        <v>4544</v>
      </c>
      <c r="I6159" s="171">
        <v>178.99</v>
      </c>
      <c r="J6159" s="169">
        <v>1</v>
      </c>
    </row>
    <row r="6160" spans="1:10" hidden="1" x14ac:dyDescent="0.25">
      <c r="A6160" s="169">
        <v>65415</v>
      </c>
      <c r="B6160" s="170" t="s">
        <v>4545</v>
      </c>
      <c r="C6160" s="170" t="s">
        <v>11</v>
      </c>
      <c r="D6160" s="170" t="s">
        <v>303</v>
      </c>
      <c r="E6160" s="170">
        <v>20000</v>
      </c>
      <c r="F6160" s="170">
        <v>1</v>
      </c>
      <c r="G6160" s="171">
        <v>7.5</v>
      </c>
      <c r="H6160" s="170" t="s">
        <v>4544</v>
      </c>
      <c r="I6160" s="171">
        <v>178.99</v>
      </c>
      <c r="J6160" s="169">
        <v>1</v>
      </c>
    </row>
    <row r="6161" spans="1:10" hidden="1" x14ac:dyDescent="0.25">
      <c r="A6161" s="169">
        <v>65416</v>
      </c>
      <c r="B6161" s="170" t="s">
        <v>4546</v>
      </c>
      <c r="C6161" s="170" t="s">
        <v>11</v>
      </c>
      <c r="D6161" s="170" t="s">
        <v>303</v>
      </c>
      <c r="E6161" s="170">
        <v>330</v>
      </c>
      <c r="F6161" s="170">
        <v>24</v>
      </c>
      <c r="G6161" s="171">
        <v>6.5</v>
      </c>
      <c r="H6161" s="170" t="s">
        <v>4544</v>
      </c>
      <c r="I6161" s="171">
        <v>4.6900000000000004</v>
      </c>
      <c r="J6161" s="169">
        <v>1</v>
      </c>
    </row>
    <row r="6162" spans="1:10" hidden="1" x14ac:dyDescent="0.25">
      <c r="A6162" s="169">
        <v>65416</v>
      </c>
      <c r="B6162" s="170" t="s">
        <v>4546</v>
      </c>
      <c r="C6162" s="170" t="s">
        <v>11</v>
      </c>
      <c r="D6162" s="170" t="s">
        <v>303</v>
      </c>
      <c r="E6162" s="170">
        <v>330</v>
      </c>
      <c r="F6162" s="170">
        <v>24</v>
      </c>
      <c r="G6162" s="171">
        <v>6.5</v>
      </c>
      <c r="H6162" s="170" t="s">
        <v>4544</v>
      </c>
      <c r="I6162" s="171">
        <v>4.6900000000000004</v>
      </c>
      <c r="J6162" s="169">
        <v>1</v>
      </c>
    </row>
    <row r="6163" spans="1:10" hidden="1" x14ac:dyDescent="0.25">
      <c r="A6163" s="169">
        <v>65417</v>
      </c>
      <c r="B6163" s="170" t="s">
        <v>4547</v>
      </c>
      <c r="C6163" s="170" t="s">
        <v>11</v>
      </c>
      <c r="D6163" s="170" t="s">
        <v>303</v>
      </c>
      <c r="E6163" s="170">
        <v>20000</v>
      </c>
      <c r="F6163" s="170">
        <v>1</v>
      </c>
      <c r="G6163" s="171">
        <v>6.5</v>
      </c>
      <c r="H6163" s="170" t="s">
        <v>4544</v>
      </c>
      <c r="I6163" s="171">
        <v>179.99</v>
      </c>
      <c r="J6163" s="169">
        <v>1</v>
      </c>
    </row>
    <row r="6164" spans="1:10" hidden="1" x14ac:dyDescent="0.25">
      <c r="A6164" s="169">
        <v>65417</v>
      </c>
      <c r="B6164" s="170" t="s">
        <v>4547</v>
      </c>
      <c r="C6164" s="170" t="s">
        <v>11</v>
      </c>
      <c r="D6164" s="170" t="s">
        <v>303</v>
      </c>
      <c r="E6164" s="170">
        <v>20000</v>
      </c>
      <c r="F6164" s="170">
        <v>1</v>
      </c>
      <c r="G6164" s="171">
        <v>6.5</v>
      </c>
      <c r="H6164" s="170" t="s">
        <v>4544</v>
      </c>
      <c r="I6164" s="171">
        <v>179.99</v>
      </c>
      <c r="J6164" s="169">
        <v>1</v>
      </c>
    </row>
    <row r="6165" spans="1:10" hidden="1" x14ac:dyDescent="0.25">
      <c r="A6165" s="169">
        <v>65418</v>
      </c>
      <c r="B6165" s="170" t="s">
        <v>4548</v>
      </c>
      <c r="C6165" s="170" t="s">
        <v>11</v>
      </c>
      <c r="D6165" s="170" t="s">
        <v>267</v>
      </c>
      <c r="E6165" s="170">
        <v>330</v>
      </c>
      <c r="F6165" s="170">
        <v>24</v>
      </c>
      <c r="G6165" s="171">
        <v>5</v>
      </c>
      <c r="H6165" s="170" t="s">
        <v>4544</v>
      </c>
      <c r="I6165" s="171">
        <v>4.3899999999999997</v>
      </c>
      <c r="J6165" s="169">
        <v>1</v>
      </c>
    </row>
    <row r="6166" spans="1:10" hidden="1" x14ac:dyDescent="0.25">
      <c r="A6166" s="169">
        <v>65418</v>
      </c>
      <c r="B6166" s="170" t="s">
        <v>4548</v>
      </c>
      <c r="C6166" s="170" t="s">
        <v>11</v>
      </c>
      <c r="D6166" s="170" t="s">
        <v>267</v>
      </c>
      <c r="E6166" s="170">
        <v>330</v>
      </c>
      <c r="F6166" s="170">
        <v>24</v>
      </c>
      <c r="G6166" s="171">
        <v>5</v>
      </c>
      <c r="H6166" s="170" t="s">
        <v>4544</v>
      </c>
      <c r="I6166" s="171">
        <v>4.3899999999999997</v>
      </c>
      <c r="J6166" s="169">
        <v>1</v>
      </c>
    </row>
    <row r="6167" spans="1:10" hidden="1" x14ac:dyDescent="0.25">
      <c r="A6167" s="169">
        <v>65419</v>
      </c>
      <c r="B6167" s="170" t="s">
        <v>4549</v>
      </c>
      <c r="C6167" s="170" t="s">
        <v>11</v>
      </c>
      <c r="D6167" s="170" t="s">
        <v>267</v>
      </c>
      <c r="E6167" s="170">
        <v>20000</v>
      </c>
      <c r="F6167" s="170">
        <v>1</v>
      </c>
      <c r="G6167" s="171">
        <v>5</v>
      </c>
      <c r="H6167" s="170" t="s">
        <v>4544</v>
      </c>
      <c r="I6167" s="171">
        <v>159.99</v>
      </c>
      <c r="J6167" s="169">
        <v>1</v>
      </c>
    </row>
    <row r="6168" spans="1:10" hidden="1" x14ac:dyDescent="0.25">
      <c r="A6168" s="169">
        <v>65419</v>
      </c>
      <c r="B6168" s="170" t="s">
        <v>4549</v>
      </c>
      <c r="C6168" s="170" t="s">
        <v>11</v>
      </c>
      <c r="D6168" s="170" t="s">
        <v>267</v>
      </c>
      <c r="E6168" s="170">
        <v>20000</v>
      </c>
      <c r="F6168" s="170">
        <v>1</v>
      </c>
      <c r="G6168" s="171">
        <v>5</v>
      </c>
      <c r="H6168" s="170" t="s">
        <v>4544</v>
      </c>
      <c r="I6168" s="171">
        <v>159.99</v>
      </c>
      <c r="J6168" s="169">
        <v>1</v>
      </c>
    </row>
    <row r="6169" spans="1:10" hidden="1" x14ac:dyDescent="0.25">
      <c r="A6169" s="169">
        <v>65420</v>
      </c>
      <c r="B6169" s="170" t="s">
        <v>4550</v>
      </c>
      <c r="C6169" s="170" t="s">
        <v>11</v>
      </c>
      <c r="D6169" s="170" t="s">
        <v>474</v>
      </c>
      <c r="E6169" s="170">
        <v>330</v>
      </c>
      <c r="F6169" s="170">
        <v>24</v>
      </c>
      <c r="G6169" s="171">
        <v>5</v>
      </c>
      <c r="H6169" s="170" t="s">
        <v>4544</v>
      </c>
      <c r="I6169" s="171">
        <v>4.59</v>
      </c>
      <c r="J6169" s="169">
        <v>1</v>
      </c>
    </row>
    <row r="6170" spans="1:10" hidden="1" x14ac:dyDescent="0.25">
      <c r="A6170" s="169">
        <v>65420</v>
      </c>
      <c r="B6170" s="170" t="s">
        <v>4550</v>
      </c>
      <c r="C6170" s="170" t="s">
        <v>11</v>
      </c>
      <c r="D6170" s="170" t="s">
        <v>474</v>
      </c>
      <c r="E6170" s="170">
        <v>330</v>
      </c>
      <c r="F6170" s="170">
        <v>24</v>
      </c>
      <c r="G6170" s="171">
        <v>5</v>
      </c>
      <c r="H6170" s="170" t="s">
        <v>4544</v>
      </c>
      <c r="I6170" s="171">
        <v>4.59</v>
      </c>
      <c r="J6170" s="169">
        <v>1</v>
      </c>
    </row>
    <row r="6171" spans="1:10" hidden="1" x14ac:dyDescent="0.25">
      <c r="A6171" s="169">
        <v>65422</v>
      </c>
      <c r="B6171" s="170" t="s">
        <v>4551</v>
      </c>
      <c r="C6171" s="170" t="s">
        <v>11</v>
      </c>
      <c r="D6171" s="170" t="s">
        <v>474</v>
      </c>
      <c r="E6171" s="170">
        <v>20000</v>
      </c>
      <c r="F6171" s="170">
        <v>1</v>
      </c>
      <c r="G6171" s="171">
        <v>5</v>
      </c>
      <c r="H6171" s="170" t="s">
        <v>4544</v>
      </c>
      <c r="I6171" s="171">
        <v>178.99</v>
      </c>
      <c r="J6171" s="169">
        <v>1</v>
      </c>
    </row>
    <row r="6172" spans="1:10" hidden="1" x14ac:dyDescent="0.25">
      <c r="A6172" s="169">
        <v>65422</v>
      </c>
      <c r="B6172" s="170" t="s">
        <v>4551</v>
      </c>
      <c r="C6172" s="170" t="s">
        <v>11</v>
      </c>
      <c r="D6172" s="170" t="s">
        <v>474</v>
      </c>
      <c r="E6172" s="170">
        <v>20000</v>
      </c>
      <c r="F6172" s="170">
        <v>1</v>
      </c>
      <c r="G6172" s="171">
        <v>5</v>
      </c>
      <c r="H6172" s="170" t="s">
        <v>4544</v>
      </c>
      <c r="I6172" s="171">
        <v>178.99</v>
      </c>
      <c r="J6172" s="169">
        <v>1</v>
      </c>
    </row>
    <row r="6173" spans="1:10" hidden="1" x14ac:dyDescent="0.25">
      <c r="A6173" s="169">
        <v>65423</v>
      </c>
      <c r="B6173" s="170" t="s">
        <v>4552</v>
      </c>
      <c r="C6173" s="170" t="s">
        <v>11</v>
      </c>
      <c r="D6173" s="170" t="s">
        <v>303</v>
      </c>
      <c r="E6173" s="170">
        <v>330</v>
      </c>
      <c r="F6173" s="170">
        <v>24</v>
      </c>
      <c r="G6173" s="171">
        <v>9.5</v>
      </c>
      <c r="H6173" s="170" t="s">
        <v>4544</v>
      </c>
      <c r="I6173" s="171">
        <v>4.6900000000000004</v>
      </c>
      <c r="J6173" s="169">
        <v>1</v>
      </c>
    </row>
    <row r="6174" spans="1:10" hidden="1" x14ac:dyDescent="0.25">
      <c r="A6174" s="169">
        <v>65423</v>
      </c>
      <c r="B6174" s="170" t="s">
        <v>4552</v>
      </c>
      <c r="C6174" s="170" t="s">
        <v>11</v>
      </c>
      <c r="D6174" s="170" t="s">
        <v>303</v>
      </c>
      <c r="E6174" s="170">
        <v>330</v>
      </c>
      <c r="F6174" s="170">
        <v>24</v>
      </c>
      <c r="G6174" s="171">
        <v>9.5</v>
      </c>
      <c r="H6174" s="170" t="s">
        <v>4544</v>
      </c>
      <c r="I6174" s="171">
        <v>4.6900000000000004</v>
      </c>
      <c r="J6174" s="169">
        <v>1</v>
      </c>
    </row>
    <row r="6175" spans="1:10" hidden="1" x14ac:dyDescent="0.25">
      <c r="A6175" s="169">
        <v>65424</v>
      </c>
      <c r="B6175" s="170" t="s">
        <v>4553</v>
      </c>
      <c r="C6175" s="170" t="s">
        <v>11</v>
      </c>
      <c r="D6175" s="170" t="s">
        <v>267</v>
      </c>
      <c r="E6175" s="170">
        <v>330</v>
      </c>
      <c r="F6175" s="170">
        <v>24</v>
      </c>
      <c r="G6175" s="171">
        <v>5</v>
      </c>
      <c r="H6175" s="170" t="s">
        <v>4544</v>
      </c>
      <c r="I6175" s="171">
        <v>4.6900000000000004</v>
      </c>
      <c r="J6175" s="169">
        <v>1</v>
      </c>
    </row>
    <row r="6176" spans="1:10" hidden="1" x14ac:dyDescent="0.25">
      <c r="A6176" s="169">
        <v>65424</v>
      </c>
      <c r="B6176" s="170" t="s">
        <v>4553</v>
      </c>
      <c r="C6176" s="170" t="s">
        <v>11</v>
      </c>
      <c r="D6176" s="170" t="s">
        <v>267</v>
      </c>
      <c r="E6176" s="170">
        <v>330</v>
      </c>
      <c r="F6176" s="170">
        <v>24</v>
      </c>
      <c r="G6176" s="171">
        <v>5</v>
      </c>
      <c r="H6176" s="170" t="s">
        <v>4544</v>
      </c>
      <c r="I6176" s="171">
        <v>4.6900000000000004</v>
      </c>
      <c r="J6176" s="169">
        <v>1</v>
      </c>
    </row>
    <row r="6177" spans="1:10" hidden="1" x14ac:dyDescent="0.25">
      <c r="A6177" s="169">
        <v>65425</v>
      </c>
      <c r="B6177" s="170" t="s">
        <v>4554</v>
      </c>
      <c r="C6177" s="170" t="s">
        <v>11</v>
      </c>
      <c r="D6177" s="170" t="s">
        <v>474</v>
      </c>
      <c r="E6177" s="170">
        <v>473</v>
      </c>
      <c r="F6177" s="170">
        <v>24</v>
      </c>
      <c r="G6177" s="171">
        <v>4.7</v>
      </c>
      <c r="H6177" s="170" t="s">
        <v>634</v>
      </c>
      <c r="I6177" s="171">
        <v>3.99</v>
      </c>
      <c r="J6177" s="169">
        <v>1</v>
      </c>
    </row>
    <row r="6178" spans="1:10" hidden="1" x14ac:dyDescent="0.25">
      <c r="A6178" s="169">
        <v>65425</v>
      </c>
      <c r="B6178" s="170" t="s">
        <v>4554</v>
      </c>
      <c r="C6178" s="170" t="s">
        <v>11</v>
      </c>
      <c r="D6178" s="170" t="s">
        <v>474</v>
      </c>
      <c r="E6178" s="170">
        <v>473</v>
      </c>
      <c r="F6178" s="170">
        <v>24</v>
      </c>
      <c r="G6178" s="171">
        <v>4.7</v>
      </c>
      <c r="H6178" s="170" t="s">
        <v>634</v>
      </c>
      <c r="I6178" s="171">
        <v>3.99</v>
      </c>
      <c r="J6178" s="169">
        <v>1</v>
      </c>
    </row>
    <row r="6179" spans="1:10" hidden="1" x14ac:dyDescent="0.25">
      <c r="A6179" s="169">
        <v>65426</v>
      </c>
      <c r="B6179" s="170" t="s">
        <v>4555</v>
      </c>
      <c r="C6179" s="170" t="s">
        <v>11</v>
      </c>
      <c r="D6179" s="170" t="s">
        <v>303</v>
      </c>
      <c r="E6179" s="170">
        <v>330</v>
      </c>
      <c r="F6179" s="170">
        <v>24</v>
      </c>
      <c r="G6179" s="171">
        <v>8</v>
      </c>
      <c r="H6179" s="170" t="s">
        <v>4544</v>
      </c>
      <c r="I6179" s="171">
        <v>4.6900000000000004</v>
      </c>
      <c r="J6179" s="169">
        <v>1</v>
      </c>
    </row>
    <row r="6180" spans="1:10" hidden="1" x14ac:dyDescent="0.25">
      <c r="A6180" s="169">
        <v>65426</v>
      </c>
      <c r="B6180" s="170" t="s">
        <v>4555</v>
      </c>
      <c r="C6180" s="170" t="s">
        <v>11</v>
      </c>
      <c r="D6180" s="170" t="s">
        <v>303</v>
      </c>
      <c r="E6180" s="170">
        <v>330</v>
      </c>
      <c r="F6180" s="170">
        <v>24</v>
      </c>
      <c r="G6180" s="171">
        <v>8</v>
      </c>
      <c r="H6180" s="170" t="s">
        <v>4544</v>
      </c>
      <c r="I6180" s="171">
        <v>4.6900000000000004</v>
      </c>
      <c r="J6180" s="169">
        <v>1</v>
      </c>
    </row>
    <row r="6181" spans="1:10" hidden="1" x14ac:dyDescent="0.25">
      <c r="A6181" s="169">
        <v>65427</v>
      </c>
      <c r="B6181" s="170" t="s">
        <v>4556</v>
      </c>
      <c r="C6181" s="170" t="s">
        <v>11</v>
      </c>
      <c r="D6181" s="170" t="s">
        <v>12</v>
      </c>
      <c r="E6181" s="170">
        <v>330</v>
      </c>
      <c r="F6181" s="170">
        <v>24</v>
      </c>
      <c r="G6181" s="171">
        <v>5</v>
      </c>
      <c r="H6181" s="170" t="s">
        <v>4544</v>
      </c>
      <c r="I6181" s="171">
        <v>2.99</v>
      </c>
      <c r="J6181" s="169">
        <v>1</v>
      </c>
    </row>
    <row r="6182" spans="1:10" hidden="1" x14ac:dyDescent="0.25">
      <c r="A6182" s="169">
        <v>65427</v>
      </c>
      <c r="B6182" s="170" t="s">
        <v>4556</v>
      </c>
      <c r="C6182" s="170" t="s">
        <v>11</v>
      </c>
      <c r="D6182" s="170" t="s">
        <v>12</v>
      </c>
      <c r="E6182" s="170">
        <v>330</v>
      </c>
      <c r="F6182" s="170">
        <v>24</v>
      </c>
      <c r="G6182" s="171">
        <v>5</v>
      </c>
      <c r="H6182" s="170" t="s">
        <v>4544</v>
      </c>
      <c r="I6182" s="171">
        <v>2.99</v>
      </c>
      <c r="J6182" s="169">
        <v>1</v>
      </c>
    </row>
    <row r="6183" spans="1:10" hidden="1" x14ac:dyDescent="0.25">
      <c r="A6183" s="169">
        <v>65428</v>
      </c>
      <c r="B6183" s="170" t="s">
        <v>4557</v>
      </c>
      <c r="C6183" s="170" t="s">
        <v>11</v>
      </c>
      <c r="D6183" s="170" t="s">
        <v>474</v>
      </c>
      <c r="E6183" s="170">
        <v>473</v>
      </c>
      <c r="F6183" s="170">
        <v>24</v>
      </c>
      <c r="G6183" s="171">
        <v>4.5</v>
      </c>
      <c r="H6183" s="170" t="s">
        <v>2319</v>
      </c>
      <c r="I6183" s="171">
        <v>4.6500000000000004</v>
      </c>
      <c r="J6183" s="169">
        <v>1</v>
      </c>
    </row>
    <row r="6184" spans="1:10" hidden="1" x14ac:dyDescent="0.25">
      <c r="A6184" s="169">
        <v>65428</v>
      </c>
      <c r="B6184" s="170" t="s">
        <v>4557</v>
      </c>
      <c r="C6184" s="170" t="s">
        <v>11</v>
      </c>
      <c r="D6184" s="170" t="s">
        <v>474</v>
      </c>
      <c r="E6184" s="170">
        <v>473</v>
      </c>
      <c r="F6184" s="170">
        <v>24</v>
      </c>
      <c r="G6184" s="171">
        <v>4.5</v>
      </c>
      <c r="H6184" s="170" t="s">
        <v>1407</v>
      </c>
      <c r="I6184" s="171">
        <v>4.6500000000000004</v>
      </c>
      <c r="J6184" s="169">
        <v>1</v>
      </c>
    </row>
    <row r="6185" spans="1:10" hidden="1" x14ac:dyDescent="0.25">
      <c r="A6185" s="169">
        <v>65429</v>
      </c>
      <c r="B6185" s="170" t="s">
        <v>4558</v>
      </c>
      <c r="C6185" s="170" t="s">
        <v>11</v>
      </c>
      <c r="D6185" s="170" t="s">
        <v>474</v>
      </c>
      <c r="E6185" s="170">
        <v>473</v>
      </c>
      <c r="F6185" s="170">
        <v>24</v>
      </c>
      <c r="G6185" s="171">
        <v>4.7</v>
      </c>
      <c r="H6185" s="170" t="s">
        <v>634</v>
      </c>
      <c r="I6185" s="171">
        <v>3.99</v>
      </c>
      <c r="J6185" s="169">
        <v>1</v>
      </c>
    </row>
    <row r="6186" spans="1:10" hidden="1" x14ac:dyDescent="0.25">
      <c r="A6186" s="169">
        <v>65429</v>
      </c>
      <c r="B6186" s="170" t="s">
        <v>4558</v>
      </c>
      <c r="C6186" s="170" t="s">
        <v>11</v>
      </c>
      <c r="D6186" s="170" t="s">
        <v>474</v>
      </c>
      <c r="E6186" s="170">
        <v>473</v>
      </c>
      <c r="F6186" s="170">
        <v>24</v>
      </c>
      <c r="G6186" s="171">
        <v>4.7</v>
      </c>
      <c r="H6186" s="170" t="s">
        <v>634</v>
      </c>
      <c r="I6186" s="171">
        <v>3.99</v>
      </c>
      <c r="J6186" s="169">
        <v>1</v>
      </c>
    </row>
    <row r="6187" spans="1:10" hidden="1" x14ac:dyDescent="0.25">
      <c r="A6187" s="169">
        <v>65430</v>
      </c>
      <c r="B6187" s="170" t="s">
        <v>4559</v>
      </c>
      <c r="C6187" s="170" t="s">
        <v>11</v>
      </c>
      <c r="D6187" s="170" t="s">
        <v>12</v>
      </c>
      <c r="E6187" s="170">
        <v>473</v>
      </c>
      <c r="F6187" s="170">
        <v>24</v>
      </c>
      <c r="G6187" s="171">
        <v>4.5</v>
      </c>
      <c r="H6187" s="170" t="s">
        <v>1324</v>
      </c>
      <c r="I6187" s="171">
        <v>2.99</v>
      </c>
      <c r="J6187" s="169">
        <v>1</v>
      </c>
    </row>
    <row r="6188" spans="1:10" hidden="1" x14ac:dyDescent="0.25">
      <c r="A6188" s="169">
        <v>65430</v>
      </c>
      <c r="B6188" s="170" t="s">
        <v>4559</v>
      </c>
      <c r="C6188" s="170" t="s">
        <v>11</v>
      </c>
      <c r="D6188" s="170" t="s">
        <v>12</v>
      </c>
      <c r="E6188" s="170">
        <v>473</v>
      </c>
      <c r="F6188" s="170">
        <v>24</v>
      </c>
      <c r="G6188" s="171">
        <v>4.5</v>
      </c>
      <c r="H6188" s="170" t="s">
        <v>1324</v>
      </c>
      <c r="I6188" s="171">
        <v>2.99</v>
      </c>
      <c r="J6188" s="169">
        <v>1</v>
      </c>
    </row>
    <row r="6189" spans="1:10" hidden="1" x14ac:dyDescent="0.25">
      <c r="A6189" s="169">
        <v>65432</v>
      </c>
      <c r="B6189" s="170" t="s">
        <v>4560</v>
      </c>
      <c r="C6189" s="170" t="s">
        <v>24</v>
      </c>
      <c r="D6189" s="170" t="s">
        <v>34</v>
      </c>
      <c r="E6189" s="170">
        <v>750</v>
      </c>
      <c r="F6189" s="170">
        <v>6</v>
      </c>
      <c r="G6189" s="171">
        <v>13</v>
      </c>
      <c r="H6189" s="170" t="s">
        <v>22</v>
      </c>
      <c r="I6189" s="171">
        <v>19.989999999999998</v>
      </c>
      <c r="J6189" s="169">
        <v>1</v>
      </c>
    </row>
    <row r="6190" spans="1:10" hidden="1" x14ac:dyDescent="0.25">
      <c r="A6190" s="169">
        <v>65439</v>
      </c>
      <c r="B6190" s="170" t="s">
        <v>4561</v>
      </c>
      <c r="C6190" s="170" t="s">
        <v>1065</v>
      </c>
      <c r="D6190" s="170" t="s">
        <v>1066</v>
      </c>
      <c r="E6190" s="170">
        <v>473</v>
      </c>
      <c r="F6190" s="170">
        <v>24</v>
      </c>
      <c r="G6190" s="171">
        <v>1E-3</v>
      </c>
      <c r="H6190" s="170" t="s">
        <v>634</v>
      </c>
      <c r="I6190" s="171">
        <v>4.25</v>
      </c>
      <c r="J6190" s="169">
        <v>1</v>
      </c>
    </row>
    <row r="6191" spans="1:10" hidden="1" x14ac:dyDescent="0.25">
      <c r="A6191" s="169">
        <v>65439</v>
      </c>
      <c r="B6191" s="170" t="s">
        <v>4561</v>
      </c>
      <c r="C6191" s="170" t="s">
        <v>1065</v>
      </c>
      <c r="D6191" s="170" t="s">
        <v>1066</v>
      </c>
      <c r="E6191" s="170">
        <v>473</v>
      </c>
      <c r="F6191" s="170">
        <v>24</v>
      </c>
      <c r="G6191" s="171">
        <v>1E-3</v>
      </c>
      <c r="H6191" s="170" t="s">
        <v>634</v>
      </c>
      <c r="I6191" s="171">
        <v>4.25</v>
      </c>
      <c r="J6191" s="169">
        <v>1</v>
      </c>
    </row>
    <row r="6192" spans="1:10" hidden="1" x14ac:dyDescent="0.25">
      <c r="A6192" s="169">
        <v>65444</v>
      </c>
      <c r="B6192" s="170" t="s">
        <v>4562</v>
      </c>
      <c r="C6192" s="170" t="s">
        <v>24</v>
      </c>
      <c r="D6192" s="170" t="s">
        <v>382</v>
      </c>
      <c r="E6192" s="170">
        <v>750</v>
      </c>
      <c r="F6192" s="170">
        <v>6</v>
      </c>
      <c r="G6192" s="171">
        <v>13.5</v>
      </c>
      <c r="H6192" s="170" t="s">
        <v>64</v>
      </c>
      <c r="I6192" s="171">
        <v>16.989999999999998</v>
      </c>
      <c r="J6192" s="169">
        <v>1</v>
      </c>
    </row>
    <row r="6193" spans="1:10" hidden="1" x14ac:dyDescent="0.25">
      <c r="A6193" s="169">
        <v>65445</v>
      </c>
      <c r="B6193" s="170" t="s">
        <v>4563</v>
      </c>
      <c r="C6193" s="170" t="s">
        <v>11</v>
      </c>
      <c r="D6193" s="170" t="s">
        <v>303</v>
      </c>
      <c r="E6193" s="170">
        <v>473</v>
      </c>
      <c r="F6193" s="170">
        <v>24</v>
      </c>
      <c r="G6193" s="171">
        <v>6.5</v>
      </c>
      <c r="H6193" s="170" t="s">
        <v>1324</v>
      </c>
      <c r="I6193" s="171">
        <v>4.8</v>
      </c>
      <c r="J6193" s="169">
        <v>1</v>
      </c>
    </row>
    <row r="6194" spans="1:10" hidden="1" x14ac:dyDescent="0.25">
      <c r="A6194" s="169">
        <v>65445</v>
      </c>
      <c r="B6194" s="170" t="s">
        <v>4563</v>
      </c>
      <c r="C6194" s="170" t="s">
        <v>11</v>
      </c>
      <c r="D6194" s="170" t="s">
        <v>303</v>
      </c>
      <c r="E6194" s="170">
        <v>473</v>
      </c>
      <c r="F6194" s="170">
        <v>24</v>
      </c>
      <c r="G6194" s="171">
        <v>6.5</v>
      </c>
      <c r="H6194" s="170" t="s">
        <v>1324</v>
      </c>
      <c r="I6194" s="171">
        <v>4.8</v>
      </c>
      <c r="J6194" s="169">
        <v>1</v>
      </c>
    </row>
    <row r="6195" spans="1:10" hidden="1" x14ac:dyDescent="0.25">
      <c r="A6195" s="169">
        <v>65448</v>
      </c>
      <c r="B6195" s="170" t="s">
        <v>4564</v>
      </c>
      <c r="C6195" s="170" t="s">
        <v>11</v>
      </c>
      <c r="D6195" s="170" t="s">
        <v>211</v>
      </c>
      <c r="E6195" s="170">
        <v>3784</v>
      </c>
      <c r="F6195" s="170">
        <v>3</v>
      </c>
      <c r="G6195" s="171">
        <v>4</v>
      </c>
      <c r="H6195" s="170" t="s">
        <v>2226</v>
      </c>
      <c r="I6195" s="171">
        <v>19.95</v>
      </c>
      <c r="J6195" s="169">
        <v>8</v>
      </c>
    </row>
    <row r="6196" spans="1:10" hidden="1" x14ac:dyDescent="0.25">
      <c r="A6196" s="169">
        <v>65448</v>
      </c>
      <c r="B6196" s="170" t="s">
        <v>4564</v>
      </c>
      <c r="C6196" s="170" t="s">
        <v>11</v>
      </c>
      <c r="D6196" s="170" t="s">
        <v>211</v>
      </c>
      <c r="E6196" s="170">
        <v>3784</v>
      </c>
      <c r="F6196" s="170">
        <v>3</v>
      </c>
      <c r="G6196" s="171">
        <v>4</v>
      </c>
      <c r="H6196" s="170" t="s">
        <v>1407</v>
      </c>
      <c r="I6196" s="171">
        <v>19.95</v>
      </c>
      <c r="J6196" s="169">
        <v>8</v>
      </c>
    </row>
    <row r="6197" spans="1:10" hidden="1" x14ac:dyDescent="0.25">
      <c r="A6197" s="169">
        <v>65449</v>
      </c>
      <c r="B6197" s="170" t="s">
        <v>4565</v>
      </c>
      <c r="C6197" s="170" t="s">
        <v>24</v>
      </c>
      <c r="D6197" s="170" t="s">
        <v>58</v>
      </c>
      <c r="E6197" s="170">
        <v>750</v>
      </c>
      <c r="F6197" s="170">
        <v>6</v>
      </c>
      <c r="G6197" s="171">
        <v>13</v>
      </c>
      <c r="H6197" s="170" t="s">
        <v>64</v>
      </c>
      <c r="I6197" s="171">
        <v>16.989999999999998</v>
      </c>
      <c r="J6197" s="169">
        <v>1</v>
      </c>
    </row>
    <row r="6198" spans="1:10" hidden="1" x14ac:dyDescent="0.25">
      <c r="A6198" s="169">
        <v>65452</v>
      </c>
      <c r="B6198" s="170" t="s">
        <v>4566</v>
      </c>
      <c r="C6198" s="170" t="s">
        <v>11</v>
      </c>
      <c r="D6198" s="170" t="s">
        <v>12</v>
      </c>
      <c r="E6198" s="170">
        <v>473</v>
      </c>
      <c r="F6198" s="170">
        <v>24</v>
      </c>
      <c r="G6198" s="171">
        <v>5.2</v>
      </c>
      <c r="H6198" s="170" t="s">
        <v>1457</v>
      </c>
      <c r="I6198" s="171">
        <v>4.25</v>
      </c>
      <c r="J6198" s="169">
        <v>1</v>
      </c>
    </row>
    <row r="6199" spans="1:10" hidden="1" x14ac:dyDescent="0.25">
      <c r="A6199" s="169">
        <v>65452</v>
      </c>
      <c r="B6199" s="170" t="s">
        <v>4566</v>
      </c>
      <c r="C6199" s="170" t="s">
        <v>11</v>
      </c>
      <c r="D6199" s="170" t="s">
        <v>12</v>
      </c>
      <c r="E6199" s="170">
        <v>473</v>
      </c>
      <c r="F6199" s="170">
        <v>24</v>
      </c>
      <c r="G6199" s="171">
        <v>5.2</v>
      </c>
      <c r="H6199" s="170" t="s">
        <v>1457</v>
      </c>
      <c r="I6199" s="171">
        <v>4.25</v>
      </c>
      <c r="J6199" s="169">
        <v>1</v>
      </c>
    </row>
    <row r="6200" spans="1:10" hidden="1" x14ac:dyDescent="0.25">
      <c r="A6200" s="169">
        <v>65454</v>
      </c>
      <c r="B6200" s="170" t="s">
        <v>4567</v>
      </c>
      <c r="C6200" s="170" t="s">
        <v>24</v>
      </c>
      <c r="D6200" s="170" t="s">
        <v>25</v>
      </c>
      <c r="E6200" s="170">
        <v>750</v>
      </c>
      <c r="F6200" s="170">
        <v>6</v>
      </c>
      <c r="G6200" s="171">
        <v>11.5</v>
      </c>
      <c r="H6200" s="170" t="s">
        <v>141</v>
      </c>
      <c r="I6200" s="171">
        <v>18.95</v>
      </c>
      <c r="J6200" s="169">
        <v>1</v>
      </c>
    </row>
    <row r="6201" spans="1:10" hidden="1" x14ac:dyDescent="0.25">
      <c r="A6201" s="169">
        <v>65458</v>
      </c>
      <c r="B6201" s="170" t="s">
        <v>4568</v>
      </c>
      <c r="C6201" s="170" t="s">
        <v>11</v>
      </c>
      <c r="D6201" s="170" t="s">
        <v>267</v>
      </c>
      <c r="E6201" s="170">
        <v>473</v>
      </c>
      <c r="F6201" s="170">
        <v>24</v>
      </c>
      <c r="G6201" s="171">
        <v>5.4</v>
      </c>
      <c r="H6201" s="170" t="s">
        <v>1053</v>
      </c>
      <c r="I6201" s="171">
        <v>4.79</v>
      </c>
      <c r="J6201" s="169">
        <v>1</v>
      </c>
    </row>
    <row r="6202" spans="1:10" hidden="1" x14ac:dyDescent="0.25">
      <c r="A6202" s="169">
        <v>65458</v>
      </c>
      <c r="B6202" s="170" t="s">
        <v>4568</v>
      </c>
      <c r="C6202" s="170" t="s">
        <v>11</v>
      </c>
      <c r="D6202" s="170" t="s">
        <v>267</v>
      </c>
      <c r="E6202" s="170">
        <v>473</v>
      </c>
      <c r="F6202" s="170">
        <v>24</v>
      </c>
      <c r="G6202" s="171">
        <v>5.4</v>
      </c>
      <c r="H6202" s="170" t="s">
        <v>1053</v>
      </c>
      <c r="I6202" s="171">
        <v>4.79</v>
      </c>
      <c r="J6202" s="169">
        <v>1</v>
      </c>
    </row>
    <row r="6203" spans="1:10" hidden="1" x14ac:dyDescent="0.25">
      <c r="A6203" s="169">
        <v>65461</v>
      </c>
      <c r="B6203" s="170" t="s">
        <v>4569</v>
      </c>
      <c r="C6203" s="170" t="s">
        <v>24</v>
      </c>
      <c r="D6203" s="170" t="s">
        <v>148</v>
      </c>
      <c r="E6203" s="170">
        <v>750</v>
      </c>
      <c r="F6203" s="170">
        <v>6</v>
      </c>
      <c r="G6203" s="171">
        <v>14</v>
      </c>
      <c r="H6203" s="170" t="s">
        <v>35</v>
      </c>
      <c r="I6203" s="171">
        <v>19.989999999999998</v>
      </c>
      <c r="J6203" s="169">
        <v>1</v>
      </c>
    </row>
    <row r="6204" spans="1:10" hidden="1" x14ac:dyDescent="0.25">
      <c r="A6204" s="169">
        <v>65462</v>
      </c>
      <c r="B6204" s="170" t="s">
        <v>4570</v>
      </c>
      <c r="C6204" s="170" t="s">
        <v>11</v>
      </c>
      <c r="D6204" s="170" t="s">
        <v>303</v>
      </c>
      <c r="E6204" s="170">
        <v>473</v>
      </c>
      <c r="F6204" s="170">
        <v>24</v>
      </c>
      <c r="G6204" s="171">
        <v>6</v>
      </c>
      <c r="H6204" s="170" t="s">
        <v>1053</v>
      </c>
      <c r="I6204" s="171">
        <v>4.79</v>
      </c>
      <c r="J6204" s="169">
        <v>1</v>
      </c>
    </row>
    <row r="6205" spans="1:10" hidden="1" x14ac:dyDescent="0.25">
      <c r="A6205" s="169">
        <v>65462</v>
      </c>
      <c r="B6205" s="170" t="s">
        <v>4570</v>
      </c>
      <c r="C6205" s="170" t="s">
        <v>11</v>
      </c>
      <c r="D6205" s="170" t="s">
        <v>303</v>
      </c>
      <c r="E6205" s="170">
        <v>473</v>
      </c>
      <c r="F6205" s="170">
        <v>24</v>
      </c>
      <c r="G6205" s="171">
        <v>6</v>
      </c>
      <c r="H6205" s="170" t="s">
        <v>1053</v>
      </c>
      <c r="I6205" s="171">
        <v>4.79</v>
      </c>
      <c r="J6205" s="169">
        <v>1</v>
      </c>
    </row>
    <row r="6206" spans="1:10" hidden="1" x14ac:dyDescent="0.25">
      <c r="A6206" s="169">
        <v>65478</v>
      </c>
      <c r="B6206" s="170" t="s">
        <v>4571</v>
      </c>
      <c r="C6206" s="170" t="s">
        <v>37</v>
      </c>
      <c r="D6206" s="170" t="s">
        <v>4572</v>
      </c>
      <c r="E6206" s="170">
        <v>235</v>
      </c>
      <c r="F6206" s="170">
        <v>12</v>
      </c>
      <c r="H6206" s="170" t="s">
        <v>3730</v>
      </c>
      <c r="I6206" s="171">
        <v>9.99</v>
      </c>
      <c r="J6206" s="169">
        <v>1</v>
      </c>
    </row>
    <row r="6207" spans="1:10" hidden="1" x14ac:dyDescent="0.25">
      <c r="A6207" s="169">
        <v>65482</v>
      </c>
      <c r="B6207" s="170" t="s">
        <v>4573</v>
      </c>
      <c r="C6207" s="170" t="s">
        <v>11</v>
      </c>
      <c r="D6207" s="170" t="s">
        <v>12</v>
      </c>
      <c r="E6207" s="170">
        <v>4260</v>
      </c>
      <c r="F6207" s="170">
        <v>2</v>
      </c>
      <c r="G6207" s="171">
        <v>5</v>
      </c>
      <c r="H6207" s="170" t="s">
        <v>2364</v>
      </c>
      <c r="I6207" s="171">
        <v>27.99</v>
      </c>
      <c r="J6207" s="169">
        <v>12</v>
      </c>
    </row>
    <row r="6208" spans="1:10" hidden="1" x14ac:dyDescent="0.25">
      <c r="A6208" s="169">
        <v>65482</v>
      </c>
      <c r="B6208" s="170" t="s">
        <v>4573</v>
      </c>
      <c r="C6208" s="170" t="s">
        <v>11</v>
      </c>
      <c r="D6208" s="170" t="s">
        <v>12</v>
      </c>
      <c r="E6208" s="170">
        <v>4260</v>
      </c>
      <c r="F6208" s="170">
        <v>2</v>
      </c>
      <c r="G6208" s="171">
        <v>5</v>
      </c>
      <c r="H6208" s="170" t="s">
        <v>2364</v>
      </c>
      <c r="I6208" s="171">
        <v>27.99</v>
      </c>
      <c r="J6208" s="169">
        <v>12</v>
      </c>
    </row>
    <row r="6209" spans="1:10" hidden="1" x14ac:dyDescent="0.25">
      <c r="A6209" s="169">
        <v>65490</v>
      </c>
      <c r="B6209" s="170" t="s">
        <v>4574</v>
      </c>
      <c r="C6209" s="170" t="s">
        <v>263</v>
      </c>
      <c r="D6209" s="170" t="s">
        <v>264</v>
      </c>
      <c r="E6209" s="170">
        <v>30000</v>
      </c>
      <c r="F6209" s="170">
        <v>1</v>
      </c>
      <c r="G6209" s="171">
        <v>5</v>
      </c>
      <c r="H6209" s="170" t="s">
        <v>3445</v>
      </c>
      <c r="I6209" s="171">
        <v>225</v>
      </c>
      <c r="J6209" s="169">
        <v>1</v>
      </c>
    </row>
    <row r="6210" spans="1:10" hidden="1" x14ac:dyDescent="0.25">
      <c r="A6210" s="169">
        <v>65490</v>
      </c>
      <c r="B6210" s="170" t="s">
        <v>4574</v>
      </c>
      <c r="C6210" s="170" t="s">
        <v>263</v>
      </c>
      <c r="D6210" s="170" t="s">
        <v>264</v>
      </c>
      <c r="E6210" s="170">
        <v>30000</v>
      </c>
      <c r="F6210" s="170">
        <v>1</v>
      </c>
      <c r="G6210" s="171">
        <v>5</v>
      </c>
      <c r="H6210" s="170" t="s">
        <v>1407</v>
      </c>
      <c r="I6210" s="171">
        <v>225</v>
      </c>
      <c r="J6210" s="169">
        <v>1</v>
      </c>
    </row>
    <row r="6211" spans="1:10" hidden="1" x14ac:dyDescent="0.25">
      <c r="A6211" s="169">
        <v>65497</v>
      </c>
      <c r="B6211" s="170" t="s">
        <v>4575</v>
      </c>
      <c r="C6211" s="170" t="s">
        <v>24</v>
      </c>
      <c r="D6211" s="170" t="s">
        <v>25</v>
      </c>
      <c r="E6211" s="170">
        <v>750</v>
      </c>
      <c r="F6211" s="170">
        <v>12</v>
      </c>
      <c r="G6211" s="171">
        <v>12</v>
      </c>
      <c r="H6211" s="170" t="s">
        <v>26</v>
      </c>
      <c r="I6211" s="171">
        <v>19.989999999999998</v>
      </c>
      <c r="J6211" s="169">
        <v>1</v>
      </c>
    </row>
    <row r="6212" spans="1:10" hidden="1" x14ac:dyDescent="0.25">
      <c r="A6212" s="169">
        <v>65498</v>
      </c>
      <c r="B6212" s="170" t="s">
        <v>4576</v>
      </c>
      <c r="C6212" s="170" t="s">
        <v>11</v>
      </c>
      <c r="D6212" s="170" t="s">
        <v>267</v>
      </c>
      <c r="E6212" s="170">
        <v>473</v>
      </c>
      <c r="F6212" s="170">
        <v>24</v>
      </c>
      <c r="G6212" s="171">
        <v>5</v>
      </c>
      <c r="H6212" s="170" t="s">
        <v>3124</v>
      </c>
      <c r="I6212" s="171">
        <v>4.79</v>
      </c>
      <c r="J6212" s="169">
        <v>1</v>
      </c>
    </row>
    <row r="6213" spans="1:10" hidden="1" x14ac:dyDescent="0.25">
      <c r="A6213" s="169">
        <v>65498</v>
      </c>
      <c r="B6213" s="170" t="s">
        <v>4576</v>
      </c>
      <c r="C6213" s="170" t="s">
        <v>11</v>
      </c>
      <c r="D6213" s="170" t="s">
        <v>267</v>
      </c>
      <c r="E6213" s="170">
        <v>473</v>
      </c>
      <c r="F6213" s="170">
        <v>24</v>
      </c>
      <c r="G6213" s="171">
        <v>5</v>
      </c>
      <c r="H6213" s="170" t="s">
        <v>3124</v>
      </c>
      <c r="I6213" s="171">
        <v>4.79</v>
      </c>
      <c r="J6213" s="169">
        <v>1</v>
      </c>
    </row>
    <row r="6214" spans="1:10" hidden="1" x14ac:dyDescent="0.25">
      <c r="A6214" s="169">
        <v>65499</v>
      </c>
      <c r="B6214" s="170" t="s">
        <v>4577</v>
      </c>
      <c r="C6214" s="170" t="s">
        <v>15</v>
      </c>
      <c r="D6214" s="170" t="s">
        <v>2478</v>
      </c>
      <c r="E6214" s="170">
        <v>360</v>
      </c>
      <c r="F6214" s="170">
        <v>20</v>
      </c>
      <c r="G6214" s="171">
        <v>12.5</v>
      </c>
      <c r="H6214" s="170" t="s">
        <v>54</v>
      </c>
      <c r="I6214" s="171">
        <v>11.39</v>
      </c>
      <c r="J6214" s="169">
        <v>1</v>
      </c>
    </row>
    <row r="6215" spans="1:10" hidden="1" x14ac:dyDescent="0.25">
      <c r="A6215" s="169">
        <v>65500</v>
      </c>
      <c r="B6215" s="170" t="s">
        <v>4578</v>
      </c>
      <c r="C6215" s="170" t="s">
        <v>24</v>
      </c>
      <c r="D6215" s="170" t="s">
        <v>109</v>
      </c>
      <c r="E6215" s="170">
        <v>750</v>
      </c>
      <c r="F6215" s="170">
        <v>12</v>
      </c>
      <c r="G6215" s="171">
        <v>10.5</v>
      </c>
      <c r="H6215" s="170" t="s">
        <v>218</v>
      </c>
      <c r="I6215" s="171">
        <v>22.99</v>
      </c>
      <c r="J6215" s="169">
        <v>1</v>
      </c>
    </row>
    <row r="6216" spans="1:10" hidden="1" x14ac:dyDescent="0.25">
      <c r="A6216" s="169">
        <v>65502</v>
      </c>
      <c r="B6216" s="170" t="s">
        <v>4579</v>
      </c>
      <c r="C6216" s="170" t="s">
        <v>24</v>
      </c>
      <c r="D6216" s="170" t="s">
        <v>109</v>
      </c>
      <c r="E6216" s="170">
        <v>750</v>
      </c>
      <c r="F6216" s="170">
        <v>12</v>
      </c>
      <c r="G6216" s="171">
        <v>12</v>
      </c>
      <c r="H6216" s="170" t="s">
        <v>218</v>
      </c>
      <c r="I6216" s="171">
        <v>34.99</v>
      </c>
      <c r="J6216" s="169">
        <v>1</v>
      </c>
    </row>
    <row r="6217" spans="1:10" hidden="1" x14ac:dyDescent="0.25">
      <c r="A6217" s="169">
        <v>65503</v>
      </c>
      <c r="B6217" s="170" t="s">
        <v>4580</v>
      </c>
      <c r="C6217" s="170" t="s">
        <v>15</v>
      </c>
      <c r="D6217" s="170" t="s">
        <v>252</v>
      </c>
      <c r="E6217" s="170">
        <v>750</v>
      </c>
      <c r="F6217" s="170">
        <v>12</v>
      </c>
      <c r="G6217" s="171">
        <v>20</v>
      </c>
      <c r="H6217" s="170" t="s">
        <v>1173</v>
      </c>
      <c r="I6217" s="171">
        <v>28.99</v>
      </c>
      <c r="J6217" s="169">
        <v>1</v>
      </c>
    </row>
    <row r="6218" spans="1:10" hidden="1" x14ac:dyDescent="0.25">
      <c r="A6218" s="169">
        <v>65506</v>
      </c>
      <c r="B6218" s="170" t="s">
        <v>4581</v>
      </c>
      <c r="C6218" s="170" t="s">
        <v>15</v>
      </c>
      <c r="D6218" s="170" t="s">
        <v>4582</v>
      </c>
      <c r="E6218" s="170">
        <v>700</v>
      </c>
      <c r="F6218" s="170">
        <v>6</v>
      </c>
      <c r="G6218" s="171">
        <v>15</v>
      </c>
      <c r="H6218" s="170" t="s">
        <v>54</v>
      </c>
      <c r="I6218" s="171">
        <v>39.99</v>
      </c>
      <c r="J6218" s="169">
        <v>1</v>
      </c>
    </row>
    <row r="6219" spans="1:10" hidden="1" x14ac:dyDescent="0.25">
      <c r="A6219" s="169">
        <v>65507</v>
      </c>
      <c r="B6219" s="170" t="s">
        <v>4583</v>
      </c>
      <c r="C6219" s="170" t="s">
        <v>15</v>
      </c>
      <c r="D6219" s="170" t="s">
        <v>3694</v>
      </c>
      <c r="E6219" s="170">
        <v>750</v>
      </c>
      <c r="F6219" s="170">
        <v>6</v>
      </c>
      <c r="G6219" s="171">
        <v>40</v>
      </c>
      <c r="H6219" s="170" t="s">
        <v>1511</v>
      </c>
      <c r="I6219" s="171">
        <v>73</v>
      </c>
      <c r="J6219" s="169">
        <v>1</v>
      </c>
    </row>
    <row r="6220" spans="1:10" hidden="1" x14ac:dyDescent="0.25">
      <c r="A6220" s="169">
        <v>65513</v>
      </c>
      <c r="B6220" s="170" t="s">
        <v>4584</v>
      </c>
      <c r="C6220" s="170" t="s">
        <v>11</v>
      </c>
      <c r="D6220" s="170" t="s">
        <v>12</v>
      </c>
      <c r="E6220" s="170">
        <v>2840</v>
      </c>
      <c r="F6220" s="170">
        <v>3</v>
      </c>
      <c r="G6220" s="171">
        <v>5</v>
      </c>
      <c r="H6220" s="170" t="s">
        <v>1053</v>
      </c>
      <c r="I6220" s="171">
        <v>17.989999999999998</v>
      </c>
      <c r="J6220" s="169">
        <v>8</v>
      </c>
    </row>
    <row r="6221" spans="1:10" hidden="1" x14ac:dyDescent="0.25">
      <c r="A6221" s="169">
        <v>65513</v>
      </c>
      <c r="B6221" s="170" t="s">
        <v>4584</v>
      </c>
      <c r="C6221" s="170" t="s">
        <v>11</v>
      </c>
      <c r="D6221" s="170" t="s">
        <v>12</v>
      </c>
      <c r="E6221" s="170">
        <v>2840</v>
      </c>
      <c r="F6221" s="170">
        <v>3</v>
      </c>
      <c r="G6221" s="171">
        <v>5</v>
      </c>
      <c r="H6221" s="170" t="s">
        <v>1053</v>
      </c>
      <c r="I6221" s="171">
        <v>17.989999999999998</v>
      </c>
      <c r="J6221" s="169">
        <v>8</v>
      </c>
    </row>
    <row r="6222" spans="1:10" hidden="1" x14ac:dyDescent="0.25">
      <c r="A6222" s="169">
        <v>65514</v>
      </c>
      <c r="B6222" s="170" t="s">
        <v>4585</v>
      </c>
      <c r="C6222" s="170" t="s">
        <v>24</v>
      </c>
      <c r="D6222" s="170" t="s">
        <v>60</v>
      </c>
      <c r="E6222" s="170">
        <v>750</v>
      </c>
      <c r="F6222" s="170">
        <v>12</v>
      </c>
      <c r="G6222" s="171">
        <v>12.5</v>
      </c>
      <c r="H6222" s="170" t="s">
        <v>35</v>
      </c>
      <c r="I6222" s="171">
        <v>19.989999999999998</v>
      </c>
      <c r="J6222" s="169">
        <v>1</v>
      </c>
    </row>
    <row r="6223" spans="1:10" x14ac:dyDescent="0.25">
      <c r="A6223" s="169">
        <v>65516</v>
      </c>
      <c r="B6223" s="170" t="s">
        <v>4586</v>
      </c>
      <c r="C6223" s="170" t="s">
        <v>263</v>
      </c>
      <c r="D6223" s="170" t="s">
        <v>264</v>
      </c>
      <c r="E6223" s="170">
        <v>250</v>
      </c>
      <c r="F6223" s="170">
        <v>24</v>
      </c>
      <c r="G6223" s="171">
        <v>12</v>
      </c>
      <c r="H6223" s="170" t="s">
        <v>3142</v>
      </c>
      <c r="I6223" s="171">
        <v>4.1900000000000004</v>
      </c>
      <c r="J6223" s="169">
        <v>1</v>
      </c>
    </row>
    <row r="6224" spans="1:10" x14ac:dyDescent="0.25">
      <c r="A6224" s="169">
        <v>65516</v>
      </c>
      <c r="B6224" s="170" t="s">
        <v>4586</v>
      </c>
      <c r="C6224" s="170" t="s">
        <v>263</v>
      </c>
      <c r="D6224" s="170" t="s">
        <v>264</v>
      </c>
      <c r="E6224" s="170">
        <v>250</v>
      </c>
      <c r="F6224" s="170">
        <v>24</v>
      </c>
      <c r="G6224" s="171">
        <v>12</v>
      </c>
      <c r="H6224" s="170" t="s">
        <v>3142</v>
      </c>
      <c r="I6224" s="171">
        <v>4.1900000000000004</v>
      </c>
      <c r="J6224" s="169">
        <v>1</v>
      </c>
    </row>
    <row r="6225" spans="1:10" hidden="1" x14ac:dyDescent="0.25">
      <c r="A6225" s="169">
        <v>65517</v>
      </c>
      <c r="B6225" s="170" t="s">
        <v>4587</v>
      </c>
      <c r="C6225" s="170" t="s">
        <v>24</v>
      </c>
      <c r="D6225" s="170" t="s">
        <v>166</v>
      </c>
      <c r="E6225" s="170">
        <v>750</v>
      </c>
      <c r="F6225" s="170">
        <v>12</v>
      </c>
      <c r="G6225" s="171">
        <v>13.2</v>
      </c>
      <c r="H6225" s="170" t="s">
        <v>26</v>
      </c>
      <c r="I6225" s="171">
        <v>15.99</v>
      </c>
      <c r="J6225" s="169">
        <v>1</v>
      </c>
    </row>
    <row r="6226" spans="1:10" x14ac:dyDescent="0.25">
      <c r="A6226" s="169">
        <v>65519</v>
      </c>
      <c r="B6226" s="170" t="s">
        <v>4588</v>
      </c>
      <c r="C6226" s="170" t="s">
        <v>263</v>
      </c>
      <c r="D6226" s="170" t="s">
        <v>264</v>
      </c>
      <c r="E6226" s="170">
        <v>250</v>
      </c>
      <c r="F6226" s="170">
        <v>24</v>
      </c>
      <c r="G6226" s="171">
        <v>12</v>
      </c>
      <c r="H6226" s="170" t="s">
        <v>3142</v>
      </c>
      <c r="I6226" s="171">
        <v>4.1900000000000004</v>
      </c>
      <c r="J6226" s="169">
        <v>1</v>
      </c>
    </row>
    <row r="6227" spans="1:10" x14ac:dyDescent="0.25">
      <c r="A6227" s="169">
        <v>65519</v>
      </c>
      <c r="B6227" s="170" t="s">
        <v>4588</v>
      </c>
      <c r="C6227" s="170" t="s">
        <v>263</v>
      </c>
      <c r="D6227" s="170" t="s">
        <v>264</v>
      </c>
      <c r="E6227" s="170">
        <v>250</v>
      </c>
      <c r="F6227" s="170">
        <v>24</v>
      </c>
      <c r="G6227" s="171">
        <v>12</v>
      </c>
      <c r="H6227" s="170" t="s">
        <v>3142</v>
      </c>
      <c r="I6227" s="171">
        <v>4.1900000000000004</v>
      </c>
      <c r="J6227" s="169">
        <v>1</v>
      </c>
    </row>
    <row r="6228" spans="1:10" hidden="1" x14ac:dyDescent="0.25">
      <c r="A6228" s="169">
        <v>65520</v>
      </c>
      <c r="B6228" s="170" t="s">
        <v>4589</v>
      </c>
      <c r="C6228" s="170" t="s">
        <v>24</v>
      </c>
      <c r="D6228" s="170" t="s">
        <v>34</v>
      </c>
      <c r="E6228" s="170">
        <v>750</v>
      </c>
      <c r="F6228" s="170">
        <v>12</v>
      </c>
      <c r="G6228" s="171">
        <v>13</v>
      </c>
      <c r="H6228" s="170" t="s">
        <v>35</v>
      </c>
      <c r="I6228" s="171">
        <v>15.99</v>
      </c>
      <c r="J6228" s="169">
        <v>1</v>
      </c>
    </row>
    <row r="6229" spans="1:10" hidden="1" x14ac:dyDescent="0.25">
      <c r="A6229" s="169">
        <v>65523</v>
      </c>
      <c r="B6229" s="170" t="s">
        <v>4590</v>
      </c>
      <c r="C6229" s="170" t="s">
        <v>24</v>
      </c>
      <c r="D6229" s="170" t="s">
        <v>66</v>
      </c>
      <c r="E6229" s="170">
        <v>750</v>
      </c>
      <c r="F6229" s="170">
        <v>6</v>
      </c>
      <c r="G6229" s="171">
        <v>13</v>
      </c>
      <c r="H6229" s="170" t="s">
        <v>177</v>
      </c>
      <c r="I6229" s="171">
        <v>66.989999999999995</v>
      </c>
      <c r="J6229" s="169">
        <v>1</v>
      </c>
    </row>
    <row r="6230" spans="1:10" hidden="1" x14ac:dyDescent="0.25">
      <c r="A6230" s="169">
        <v>65524</v>
      </c>
      <c r="B6230" s="170" t="s">
        <v>4591</v>
      </c>
      <c r="C6230" s="170" t="s">
        <v>11</v>
      </c>
      <c r="D6230" s="170" t="s">
        <v>474</v>
      </c>
      <c r="E6230" s="170">
        <v>473</v>
      </c>
      <c r="F6230" s="170">
        <v>24</v>
      </c>
      <c r="G6230" s="171">
        <v>5</v>
      </c>
      <c r="H6230" s="170" t="s">
        <v>1556</v>
      </c>
      <c r="I6230" s="171">
        <v>4.75</v>
      </c>
      <c r="J6230" s="169">
        <v>1</v>
      </c>
    </row>
    <row r="6231" spans="1:10" hidden="1" x14ac:dyDescent="0.25">
      <c r="A6231" s="169">
        <v>65524</v>
      </c>
      <c r="B6231" s="170" t="s">
        <v>4591</v>
      </c>
      <c r="C6231" s="170" t="s">
        <v>11</v>
      </c>
      <c r="D6231" s="170" t="s">
        <v>474</v>
      </c>
      <c r="E6231" s="170">
        <v>473</v>
      </c>
      <c r="F6231" s="170">
        <v>24</v>
      </c>
      <c r="G6231" s="171">
        <v>5</v>
      </c>
      <c r="H6231" s="170" t="s">
        <v>1556</v>
      </c>
      <c r="I6231" s="171">
        <v>4.75</v>
      </c>
      <c r="J6231" s="169">
        <v>1</v>
      </c>
    </row>
    <row r="6232" spans="1:10" hidden="1" x14ac:dyDescent="0.25">
      <c r="A6232" s="169">
        <v>65526</v>
      </c>
      <c r="B6232" s="170" t="s">
        <v>4592</v>
      </c>
      <c r="C6232" s="170" t="s">
        <v>24</v>
      </c>
      <c r="D6232" s="170" t="s">
        <v>34</v>
      </c>
      <c r="E6232" s="170">
        <v>750</v>
      </c>
      <c r="F6232" s="170">
        <v>6</v>
      </c>
      <c r="G6232" s="171">
        <v>14</v>
      </c>
      <c r="H6232" s="170" t="s">
        <v>177</v>
      </c>
      <c r="I6232" s="171">
        <v>85.99</v>
      </c>
      <c r="J6232" s="169">
        <v>1</v>
      </c>
    </row>
    <row r="6233" spans="1:10" hidden="1" x14ac:dyDescent="0.25">
      <c r="A6233" s="169">
        <v>65527</v>
      </c>
      <c r="B6233" s="170" t="s">
        <v>4593</v>
      </c>
      <c r="C6233" s="170" t="s">
        <v>263</v>
      </c>
      <c r="D6233" s="170" t="s">
        <v>264</v>
      </c>
      <c r="E6233" s="170">
        <v>4260</v>
      </c>
      <c r="F6233" s="170">
        <v>2</v>
      </c>
      <c r="G6233" s="171">
        <v>7</v>
      </c>
      <c r="H6233" s="170" t="s">
        <v>222</v>
      </c>
      <c r="I6233" s="171">
        <v>31.03</v>
      </c>
      <c r="J6233" s="169">
        <v>12</v>
      </c>
    </row>
    <row r="6234" spans="1:10" hidden="1" x14ac:dyDescent="0.25">
      <c r="A6234" s="169">
        <v>65528</v>
      </c>
      <c r="B6234" s="170" t="s">
        <v>4594</v>
      </c>
      <c r="C6234" s="170" t="s">
        <v>11</v>
      </c>
      <c r="D6234" s="170" t="s">
        <v>12</v>
      </c>
      <c r="E6234" s="170">
        <v>473</v>
      </c>
      <c r="F6234" s="170">
        <v>24</v>
      </c>
      <c r="G6234" s="171">
        <v>4.5</v>
      </c>
      <c r="H6234" s="170" t="s">
        <v>1136</v>
      </c>
      <c r="I6234" s="171">
        <v>3.5</v>
      </c>
      <c r="J6234" s="169">
        <v>1</v>
      </c>
    </row>
    <row r="6235" spans="1:10" hidden="1" x14ac:dyDescent="0.25">
      <c r="A6235" s="169">
        <v>65528</v>
      </c>
      <c r="B6235" s="170" t="s">
        <v>4594</v>
      </c>
      <c r="C6235" s="170" t="s">
        <v>11</v>
      </c>
      <c r="D6235" s="170" t="s">
        <v>12</v>
      </c>
      <c r="E6235" s="170">
        <v>473</v>
      </c>
      <c r="F6235" s="170">
        <v>24</v>
      </c>
      <c r="G6235" s="171">
        <v>4.5</v>
      </c>
      <c r="H6235" s="170" t="s">
        <v>1136</v>
      </c>
      <c r="I6235" s="171">
        <v>3.5</v>
      </c>
      <c r="J6235" s="169">
        <v>1</v>
      </c>
    </row>
    <row r="6236" spans="1:10" hidden="1" x14ac:dyDescent="0.25">
      <c r="A6236" s="169">
        <v>65533</v>
      </c>
      <c r="B6236" s="170" t="s">
        <v>4595</v>
      </c>
      <c r="C6236" s="170" t="s">
        <v>24</v>
      </c>
      <c r="D6236" s="170" t="s">
        <v>34</v>
      </c>
      <c r="E6236" s="170">
        <v>750</v>
      </c>
      <c r="F6236" s="170">
        <v>12</v>
      </c>
      <c r="G6236" s="171">
        <v>13.5</v>
      </c>
      <c r="H6236" s="170" t="s">
        <v>415</v>
      </c>
      <c r="I6236" s="171">
        <v>14.99</v>
      </c>
      <c r="J6236" s="169">
        <v>1</v>
      </c>
    </row>
    <row r="6237" spans="1:10" hidden="1" x14ac:dyDescent="0.25">
      <c r="A6237" s="169">
        <v>65535</v>
      </c>
      <c r="B6237" s="170" t="s">
        <v>4596</v>
      </c>
      <c r="C6237" s="170" t="s">
        <v>263</v>
      </c>
      <c r="D6237" s="170" t="s">
        <v>332</v>
      </c>
      <c r="E6237" s="170">
        <v>1000</v>
      </c>
      <c r="F6237" s="170">
        <v>6</v>
      </c>
      <c r="G6237" s="171">
        <v>10.8</v>
      </c>
      <c r="H6237" s="170" t="s">
        <v>342</v>
      </c>
      <c r="I6237" s="171">
        <v>19.989999999999998</v>
      </c>
      <c r="J6237" s="169">
        <v>4</v>
      </c>
    </row>
    <row r="6238" spans="1:10" hidden="1" x14ac:dyDescent="0.25">
      <c r="A6238" s="169">
        <v>65539</v>
      </c>
      <c r="B6238" s="170" t="s">
        <v>4597</v>
      </c>
      <c r="C6238" s="170" t="s">
        <v>11</v>
      </c>
      <c r="D6238" s="170" t="s">
        <v>267</v>
      </c>
      <c r="E6238" s="170">
        <v>473</v>
      </c>
      <c r="F6238" s="170">
        <v>24</v>
      </c>
      <c r="G6238" s="171">
        <v>4.5999999999999996</v>
      </c>
      <c r="H6238" s="170" t="s">
        <v>1053</v>
      </c>
      <c r="I6238" s="171">
        <v>4.25</v>
      </c>
      <c r="J6238" s="169">
        <v>1</v>
      </c>
    </row>
    <row r="6239" spans="1:10" hidden="1" x14ac:dyDescent="0.25">
      <c r="A6239" s="169">
        <v>65539</v>
      </c>
      <c r="B6239" s="170" t="s">
        <v>4597</v>
      </c>
      <c r="C6239" s="170" t="s">
        <v>11</v>
      </c>
      <c r="D6239" s="170" t="s">
        <v>267</v>
      </c>
      <c r="E6239" s="170">
        <v>473</v>
      </c>
      <c r="F6239" s="170">
        <v>24</v>
      </c>
      <c r="G6239" s="171">
        <v>4.5999999999999996</v>
      </c>
      <c r="H6239" s="170" t="s">
        <v>1053</v>
      </c>
      <c r="I6239" s="171">
        <v>4.25</v>
      </c>
      <c r="J6239" s="169">
        <v>1</v>
      </c>
    </row>
    <row r="6240" spans="1:10" hidden="1" x14ac:dyDescent="0.25">
      <c r="A6240" s="169">
        <v>65540</v>
      </c>
      <c r="B6240" s="170" t="s">
        <v>4598</v>
      </c>
      <c r="C6240" s="170" t="s">
        <v>24</v>
      </c>
      <c r="D6240" s="170" t="s">
        <v>34</v>
      </c>
      <c r="E6240" s="170">
        <v>750</v>
      </c>
      <c r="F6240" s="170">
        <v>12</v>
      </c>
      <c r="G6240" s="171">
        <v>12</v>
      </c>
      <c r="H6240" s="170" t="s">
        <v>415</v>
      </c>
      <c r="I6240" s="171">
        <v>14.99</v>
      </c>
      <c r="J6240" s="169">
        <v>1</v>
      </c>
    </row>
    <row r="6241" spans="1:10" hidden="1" x14ac:dyDescent="0.25">
      <c r="A6241" s="169">
        <v>65541</v>
      </c>
      <c r="B6241" s="170" t="s">
        <v>4599</v>
      </c>
      <c r="C6241" s="170" t="s">
        <v>11</v>
      </c>
      <c r="D6241" s="170" t="s">
        <v>267</v>
      </c>
      <c r="E6241" s="170">
        <v>473</v>
      </c>
      <c r="F6241" s="170">
        <v>24</v>
      </c>
      <c r="G6241" s="171">
        <v>4</v>
      </c>
      <c r="H6241" s="170" t="s">
        <v>1457</v>
      </c>
      <c r="I6241" s="171">
        <v>2.77</v>
      </c>
      <c r="J6241" s="169">
        <v>1</v>
      </c>
    </row>
    <row r="6242" spans="1:10" hidden="1" x14ac:dyDescent="0.25">
      <c r="A6242" s="169">
        <v>65541</v>
      </c>
      <c r="B6242" s="170" t="s">
        <v>4599</v>
      </c>
      <c r="C6242" s="170" t="s">
        <v>11</v>
      </c>
      <c r="D6242" s="170" t="s">
        <v>267</v>
      </c>
      <c r="E6242" s="170">
        <v>473</v>
      </c>
      <c r="F6242" s="170">
        <v>24</v>
      </c>
      <c r="G6242" s="171">
        <v>4</v>
      </c>
      <c r="H6242" s="170" t="s">
        <v>1457</v>
      </c>
      <c r="I6242" s="171">
        <v>2.77</v>
      </c>
      <c r="J6242" s="169">
        <v>1</v>
      </c>
    </row>
    <row r="6243" spans="1:10" hidden="1" x14ac:dyDescent="0.25">
      <c r="A6243" s="169">
        <v>65544</v>
      </c>
      <c r="B6243" s="170" t="s">
        <v>4600</v>
      </c>
      <c r="C6243" s="170" t="s">
        <v>11</v>
      </c>
      <c r="D6243" s="170" t="s">
        <v>12</v>
      </c>
      <c r="E6243" s="170">
        <v>473</v>
      </c>
      <c r="F6243" s="170">
        <v>24</v>
      </c>
      <c r="G6243" s="171">
        <v>4.5</v>
      </c>
      <c r="H6243" s="170" t="s">
        <v>1457</v>
      </c>
      <c r="I6243" s="171">
        <v>4.25</v>
      </c>
      <c r="J6243" s="169">
        <v>1</v>
      </c>
    </row>
    <row r="6244" spans="1:10" hidden="1" x14ac:dyDescent="0.25">
      <c r="A6244" s="169">
        <v>65544</v>
      </c>
      <c r="B6244" s="170" t="s">
        <v>4600</v>
      </c>
      <c r="C6244" s="170" t="s">
        <v>11</v>
      </c>
      <c r="D6244" s="170" t="s">
        <v>12</v>
      </c>
      <c r="E6244" s="170">
        <v>473</v>
      </c>
      <c r="F6244" s="170">
        <v>24</v>
      </c>
      <c r="G6244" s="171">
        <v>4.5</v>
      </c>
      <c r="H6244" s="170" t="s">
        <v>1457</v>
      </c>
      <c r="I6244" s="171">
        <v>4.25</v>
      </c>
      <c r="J6244" s="169">
        <v>1</v>
      </c>
    </row>
    <row r="6245" spans="1:10" hidden="1" x14ac:dyDescent="0.25">
      <c r="A6245" s="169">
        <v>65546</v>
      </c>
      <c r="B6245" s="170" t="s">
        <v>4601</v>
      </c>
      <c r="C6245" s="170" t="s">
        <v>11</v>
      </c>
      <c r="D6245" s="170" t="s">
        <v>303</v>
      </c>
      <c r="E6245" s="170">
        <v>473</v>
      </c>
      <c r="F6245" s="170">
        <v>24</v>
      </c>
      <c r="G6245" s="171">
        <v>8.1</v>
      </c>
      <c r="H6245" s="170" t="s">
        <v>1053</v>
      </c>
      <c r="I6245" s="171">
        <v>4.99</v>
      </c>
      <c r="J6245" s="169">
        <v>1</v>
      </c>
    </row>
    <row r="6246" spans="1:10" hidden="1" x14ac:dyDescent="0.25">
      <c r="A6246" s="169">
        <v>65546</v>
      </c>
      <c r="B6246" s="170" t="s">
        <v>4601</v>
      </c>
      <c r="C6246" s="170" t="s">
        <v>11</v>
      </c>
      <c r="D6246" s="170" t="s">
        <v>303</v>
      </c>
      <c r="E6246" s="170">
        <v>473</v>
      </c>
      <c r="F6246" s="170">
        <v>24</v>
      </c>
      <c r="G6246" s="171">
        <v>8.1</v>
      </c>
      <c r="H6246" s="170" t="s">
        <v>1053</v>
      </c>
      <c r="I6246" s="171">
        <v>4.99</v>
      </c>
      <c r="J6246" s="169">
        <v>1</v>
      </c>
    </row>
    <row r="6247" spans="1:10" hidden="1" x14ac:dyDescent="0.25">
      <c r="A6247" s="169">
        <v>65547</v>
      </c>
      <c r="B6247" s="170" t="s">
        <v>4602</v>
      </c>
      <c r="C6247" s="170" t="s">
        <v>263</v>
      </c>
      <c r="D6247" s="170" t="s">
        <v>1938</v>
      </c>
      <c r="E6247" s="170">
        <v>1000</v>
      </c>
      <c r="F6247" s="170">
        <v>16</v>
      </c>
      <c r="G6247" s="171">
        <v>7</v>
      </c>
      <c r="H6247" s="170" t="s">
        <v>747</v>
      </c>
      <c r="I6247" s="171">
        <v>7.49</v>
      </c>
      <c r="J6247" s="169">
        <v>1</v>
      </c>
    </row>
    <row r="6248" spans="1:10" hidden="1" x14ac:dyDescent="0.25">
      <c r="A6248" s="169">
        <v>65547</v>
      </c>
      <c r="B6248" s="170" t="s">
        <v>4602</v>
      </c>
      <c r="C6248" s="170" t="s">
        <v>263</v>
      </c>
      <c r="D6248" s="170" t="s">
        <v>1938</v>
      </c>
      <c r="E6248" s="170">
        <v>1000</v>
      </c>
      <c r="F6248" s="170">
        <v>16</v>
      </c>
      <c r="G6248" s="171">
        <v>7</v>
      </c>
      <c r="H6248" s="170" t="s">
        <v>747</v>
      </c>
      <c r="I6248" s="171">
        <v>7.49</v>
      </c>
      <c r="J6248" s="169">
        <v>1</v>
      </c>
    </row>
    <row r="6249" spans="1:10" hidden="1" x14ac:dyDescent="0.25">
      <c r="A6249" s="169">
        <v>65559</v>
      </c>
      <c r="B6249" s="170" t="s">
        <v>4603</v>
      </c>
      <c r="C6249" s="170" t="s">
        <v>24</v>
      </c>
      <c r="D6249" s="170" t="s">
        <v>166</v>
      </c>
      <c r="E6249" s="170">
        <v>750</v>
      </c>
      <c r="F6249" s="170">
        <v>12</v>
      </c>
      <c r="G6249" s="171">
        <v>13</v>
      </c>
      <c r="H6249" s="170" t="s">
        <v>32</v>
      </c>
      <c r="I6249" s="171">
        <v>17.989999999999998</v>
      </c>
      <c r="J6249" s="169">
        <v>1</v>
      </c>
    </row>
    <row r="6250" spans="1:10" hidden="1" x14ac:dyDescent="0.25">
      <c r="A6250" s="169">
        <v>65560</v>
      </c>
      <c r="B6250" s="170" t="s">
        <v>4604</v>
      </c>
      <c r="C6250" s="170" t="s">
        <v>24</v>
      </c>
      <c r="D6250" s="170" t="s">
        <v>58</v>
      </c>
      <c r="E6250" s="170">
        <v>750</v>
      </c>
      <c r="F6250" s="170">
        <v>12</v>
      </c>
      <c r="G6250" s="171">
        <v>13</v>
      </c>
      <c r="H6250" s="170" t="s">
        <v>32</v>
      </c>
      <c r="I6250" s="171">
        <v>17.989999999999998</v>
      </c>
      <c r="J6250" s="169">
        <v>1</v>
      </c>
    </row>
    <row r="6251" spans="1:10" hidden="1" x14ac:dyDescent="0.25">
      <c r="A6251" s="169">
        <v>65563</v>
      </c>
      <c r="B6251" s="170" t="s">
        <v>4605</v>
      </c>
      <c r="C6251" s="170" t="s">
        <v>263</v>
      </c>
      <c r="D6251" s="170" t="s">
        <v>332</v>
      </c>
      <c r="E6251" s="170">
        <v>473</v>
      </c>
      <c r="F6251" s="170">
        <v>24</v>
      </c>
      <c r="G6251" s="171">
        <v>5</v>
      </c>
      <c r="H6251" s="170" t="s">
        <v>3146</v>
      </c>
      <c r="I6251" s="171">
        <v>3.59</v>
      </c>
      <c r="J6251" s="169">
        <v>1</v>
      </c>
    </row>
    <row r="6252" spans="1:10" hidden="1" x14ac:dyDescent="0.25">
      <c r="A6252" s="169">
        <v>65566</v>
      </c>
      <c r="B6252" s="170" t="s">
        <v>4606</v>
      </c>
      <c r="C6252" s="170" t="s">
        <v>263</v>
      </c>
      <c r="D6252" s="170" t="s">
        <v>332</v>
      </c>
      <c r="E6252" s="170">
        <v>473</v>
      </c>
      <c r="F6252" s="170">
        <v>24</v>
      </c>
      <c r="G6252" s="171">
        <v>5</v>
      </c>
      <c r="H6252" s="170" t="s">
        <v>3146</v>
      </c>
      <c r="I6252" s="171">
        <v>3.59</v>
      </c>
      <c r="J6252" s="169">
        <v>1</v>
      </c>
    </row>
    <row r="6253" spans="1:10" hidden="1" x14ac:dyDescent="0.25">
      <c r="A6253" s="169">
        <v>65568</v>
      </c>
      <c r="B6253" s="170" t="s">
        <v>4607</v>
      </c>
      <c r="C6253" s="170" t="s">
        <v>24</v>
      </c>
      <c r="D6253" s="170" t="s">
        <v>598</v>
      </c>
      <c r="E6253" s="170">
        <v>750</v>
      </c>
      <c r="F6253" s="170">
        <v>12</v>
      </c>
      <c r="G6253" s="171">
        <v>12</v>
      </c>
      <c r="H6253" s="170" t="s">
        <v>96</v>
      </c>
      <c r="I6253" s="171">
        <v>17.989999999999998</v>
      </c>
      <c r="J6253" s="169">
        <v>1</v>
      </c>
    </row>
    <row r="6254" spans="1:10" hidden="1" x14ac:dyDescent="0.25">
      <c r="A6254" s="169">
        <v>65574</v>
      </c>
      <c r="B6254" s="170" t="s">
        <v>4608</v>
      </c>
      <c r="C6254" s="170" t="s">
        <v>11</v>
      </c>
      <c r="D6254" s="170" t="s">
        <v>267</v>
      </c>
      <c r="E6254" s="170">
        <v>473</v>
      </c>
      <c r="F6254" s="170">
        <v>24</v>
      </c>
      <c r="G6254" s="171">
        <v>5.5</v>
      </c>
      <c r="H6254" s="170" t="s">
        <v>342</v>
      </c>
      <c r="I6254" s="171">
        <v>4.29</v>
      </c>
      <c r="J6254" s="169">
        <v>1</v>
      </c>
    </row>
    <row r="6255" spans="1:10" hidden="1" x14ac:dyDescent="0.25">
      <c r="A6255" s="169">
        <v>65575</v>
      </c>
      <c r="B6255" s="170" t="s">
        <v>4609</v>
      </c>
      <c r="C6255" s="170" t="s">
        <v>11</v>
      </c>
      <c r="D6255" s="170" t="s">
        <v>303</v>
      </c>
      <c r="E6255" s="170">
        <v>473</v>
      </c>
      <c r="F6255" s="170">
        <v>24</v>
      </c>
      <c r="G6255" s="171">
        <v>5.6</v>
      </c>
      <c r="H6255" s="170" t="s">
        <v>342</v>
      </c>
      <c r="I6255" s="171">
        <v>4.29</v>
      </c>
      <c r="J6255" s="169">
        <v>1</v>
      </c>
    </row>
    <row r="6256" spans="1:10" hidden="1" x14ac:dyDescent="0.25">
      <c r="A6256" s="169">
        <v>65576</v>
      </c>
      <c r="B6256" s="170" t="s">
        <v>4610</v>
      </c>
      <c r="C6256" s="170" t="s">
        <v>24</v>
      </c>
      <c r="D6256" s="170" t="s">
        <v>66</v>
      </c>
      <c r="E6256" s="170">
        <v>750</v>
      </c>
      <c r="F6256" s="170">
        <v>12</v>
      </c>
      <c r="G6256" s="171">
        <v>12.5</v>
      </c>
      <c r="H6256" s="170" t="s">
        <v>200</v>
      </c>
      <c r="I6256" s="171">
        <v>27.99</v>
      </c>
      <c r="J6256" s="169">
        <v>1</v>
      </c>
    </row>
    <row r="6257" spans="1:10" hidden="1" x14ac:dyDescent="0.25">
      <c r="A6257" s="169">
        <v>65577</v>
      </c>
      <c r="B6257" s="170" t="s">
        <v>991</v>
      </c>
      <c r="C6257" s="170" t="s">
        <v>15</v>
      </c>
      <c r="D6257" s="170" t="s">
        <v>140</v>
      </c>
      <c r="E6257" s="170">
        <v>750</v>
      </c>
      <c r="F6257" s="170">
        <v>12</v>
      </c>
      <c r="G6257" s="171">
        <v>21</v>
      </c>
      <c r="H6257" s="170" t="s">
        <v>22</v>
      </c>
      <c r="I6257" s="171">
        <v>21.69</v>
      </c>
      <c r="J6257" s="169">
        <v>1</v>
      </c>
    </row>
    <row r="6258" spans="1:10" hidden="1" x14ac:dyDescent="0.25">
      <c r="A6258" s="169">
        <v>65579</v>
      </c>
      <c r="B6258" s="170" t="s">
        <v>4611</v>
      </c>
      <c r="C6258" s="170" t="s">
        <v>24</v>
      </c>
      <c r="D6258" s="170" t="s">
        <v>166</v>
      </c>
      <c r="E6258" s="170">
        <v>750</v>
      </c>
      <c r="F6258" s="170">
        <v>12</v>
      </c>
      <c r="G6258" s="171">
        <v>13</v>
      </c>
      <c r="H6258" s="170" t="s">
        <v>32</v>
      </c>
      <c r="I6258" s="171">
        <v>18.989999999999998</v>
      </c>
      <c r="J6258" s="169">
        <v>1</v>
      </c>
    </row>
    <row r="6259" spans="1:10" hidden="1" x14ac:dyDescent="0.25">
      <c r="A6259" s="169">
        <v>65581</v>
      </c>
      <c r="B6259" s="170" t="s">
        <v>4612</v>
      </c>
      <c r="C6259" s="170" t="s">
        <v>263</v>
      </c>
      <c r="D6259" s="170" t="s">
        <v>646</v>
      </c>
      <c r="E6259" s="170">
        <v>2130</v>
      </c>
      <c r="F6259" s="170">
        <v>4</v>
      </c>
      <c r="G6259" s="171">
        <v>4.5</v>
      </c>
      <c r="H6259" s="170" t="s">
        <v>54</v>
      </c>
      <c r="I6259" s="171">
        <v>18.190000000000001</v>
      </c>
      <c r="J6259" s="169">
        <v>6</v>
      </c>
    </row>
    <row r="6260" spans="1:10" hidden="1" x14ac:dyDescent="0.25">
      <c r="A6260" s="169">
        <v>65581</v>
      </c>
      <c r="B6260" s="170" t="s">
        <v>4612</v>
      </c>
      <c r="C6260" s="170" t="s">
        <v>263</v>
      </c>
      <c r="D6260" s="170" t="s">
        <v>646</v>
      </c>
      <c r="E6260" s="170">
        <v>2130</v>
      </c>
      <c r="F6260" s="170">
        <v>4</v>
      </c>
      <c r="G6260" s="171">
        <v>4.5</v>
      </c>
      <c r="H6260" s="170" t="s">
        <v>54</v>
      </c>
      <c r="I6260" s="171">
        <v>18.190000000000001</v>
      </c>
      <c r="J6260" s="169">
        <v>6</v>
      </c>
    </row>
    <row r="6261" spans="1:10" hidden="1" x14ac:dyDescent="0.25">
      <c r="A6261" s="169">
        <v>65583</v>
      </c>
      <c r="B6261" s="170" t="s">
        <v>4613</v>
      </c>
      <c r="C6261" s="170" t="s">
        <v>24</v>
      </c>
      <c r="D6261" s="170" t="s">
        <v>707</v>
      </c>
      <c r="E6261" s="170">
        <v>750</v>
      </c>
      <c r="F6261" s="170">
        <v>12</v>
      </c>
      <c r="G6261" s="171">
        <v>13</v>
      </c>
      <c r="H6261" s="170" t="s">
        <v>32</v>
      </c>
      <c r="I6261" s="171">
        <v>17.989999999999998</v>
      </c>
      <c r="J6261" s="169">
        <v>1</v>
      </c>
    </row>
    <row r="6262" spans="1:10" hidden="1" x14ac:dyDescent="0.25">
      <c r="A6262" s="169">
        <v>65584</v>
      </c>
      <c r="B6262" s="170" t="s">
        <v>4614</v>
      </c>
      <c r="C6262" s="170" t="s">
        <v>263</v>
      </c>
      <c r="D6262" s="170" t="s">
        <v>646</v>
      </c>
      <c r="E6262" s="170">
        <v>2130</v>
      </c>
      <c r="F6262" s="170">
        <v>4</v>
      </c>
      <c r="G6262" s="171">
        <v>4.5</v>
      </c>
      <c r="H6262" s="170" t="s">
        <v>54</v>
      </c>
      <c r="I6262" s="171">
        <v>18.190000000000001</v>
      </c>
      <c r="J6262" s="169">
        <v>6</v>
      </c>
    </row>
    <row r="6263" spans="1:10" hidden="1" x14ac:dyDescent="0.25">
      <c r="A6263" s="169">
        <v>65584</v>
      </c>
      <c r="B6263" s="170" t="s">
        <v>4614</v>
      </c>
      <c r="C6263" s="170" t="s">
        <v>263</v>
      </c>
      <c r="D6263" s="170" t="s">
        <v>646</v>
      </c>
      <c r="E6263" s="170">
        <v>2130</v>
      </c>
      <c r="F6263" s="170">
        <v>4</v>
      </c>
      <c r="G6263" s="171">
        <v>4.5</v>
      </c>
      <c r="H6263" s="170" t="s">
        <v>54</v>
      </c>
      <c r="I6263" s="171">
        <v>18.190000000000001</v>
      </c>
      <c r="J6263" s="169">
        <v>6</v>
      </c>
    </row>
    <row r="6264" spans="1:10" hidden="1" x14ac:dyDescent="0.25">
      <c r="A6264" s="169">
        <v>65585</v>
      </c>
      <c r="B6264" s="170" t="s">
        <v>4615</v>
      </c>
      <c r="C6264" s="170" t="s">
        <v>263</v>
      </c>
      <c r="D6264" s="170" t="s">
        <v>646</v>
      </c>
      <c r="E6264" s="170">
        <v>4260</v>
      </c>
      <c r="F6264" s="170">
        <v>2</v>
      </c>
      <c r="G6264" s="171">
        <v>4.5</v>
      </c>
      <c r="H6264" s="170" t="s">
        <v>54</v>
      </c>
      <c r="I6264" s="171">
        <v>33.39</v>
      </c>
      <c r="J6264" s="169">
        <v>12</v>
      </c>
    </row>
    <row r="6265" spans="1:10" hidden="1" x14ac:dyDescent="0.25">
      <c r="A6265" s="169">
        <v>65585</v>
      </c>
      <c r="B6265" s="170" t="s">
        <v>4615</v>
      </c>
      <c r="C6265" s="170" t="s">
        <v>263</v>
      </c>
      <c r="D6265" s="170" t="s">
        <v>646</v>
      </c>
      <c r="E6265" s="170">
        <v>4260</v>
      </c>
      <c r="F6265" s="170">
        <v>2</v>
      </c>
      <c r="G6265" s="171">
        <v>4.5</v>
      </c>
      <c r="H6265" s="170" t="s">
        <v>54</v>
      </c>
      <c r="I6265" s="171">
        <v>33.39</v>
      </c>
      <c r="J6265" s="169">
        <v>12</v>
      </c>
    </row>
    <row r="6266" spans="1:10" hidden="1" x14ac:dyDescent="0.25">
      <c r="A6266" s="169">
        <v>65586</v>
      </c>
      <c r="B6266" s="170" t="s">
        <v>4616</v>
      </c>
      <c r="C6266" s="170" t="s">
        <v>24</v>
      </c>
      <c r="D6266" s="170" t="s">
        <v>58</v>
      </c>
      <c r="E6266" s="170">
        <v>750</v>
      </c>
      <c r="F6266" s="170">
        <v>12</v>
      </c>
      <c r="G6266" s="171">
        <v>13</v>
      </c>
      <c r="H6266" s="170" t="s">
        <v>32</v>
      </c>
      <c r="I6266" s="171">
        <v>17.989999999999998</v>
      </c>
      <c r="J6266" s="169">
        <v>1</v>
      </c>
    </row>
    <row r="6267" spans="1:10" hidden="1" x14ac:dyDescent="0.25">
      <c r="A6267" s="169">
        <v>65587</v>
      </c>
      <c r="B6267" s="170" t="s">
        <v>4617</v>
      </c>
      <c r="C6267" s="170" t="s">
        <v>11</v>
      </c>
      <c r="D6267" s="170" t="s">
        <v>474</v>
      </c>
      <c r="E6267" s="170">
        <v>2838</v>
      </c>
      <c r="F6267" s="170">
        <v>4</v>
      </c>
      <c r="G6267" s="171">
        <v>3.5</v>
      </c>
      <c r="H6267" s="170" t="s">
        <v>1457</v>
      </c>
      <c r="I6267" s="171">
        <v>24.99</v>
      </c>
      <c r="J6267" s="169">
        <v>6</v>
      </c>
    </row>
    <row r="6268" spans="1:10" hidden="1" x14ac:dyDescent="0.25">
      <c r="A6268" s="169">
        <v>65587</v>
      </c>
      <c r="B6268" s="170" t="s">
        <v>4617</v>
      </c>
      <c r="C6268" s="170" t="s">
        <v>11</v>
      </c>
      <c r="D6268" s="170" t="s">
        <v>474</v>
      </c>
      <c r="E6268" s="170">
        <v>2838</v>
      </c>
      <c r="F6268" s="170">
        <v>4</v>
      </c>
      <c r="G6268" s="171">
        <v>3.5</v>
      </c>
      <c r="H6268" s="170" t="s">
        <v>1457</v>
      </c>
      <c r="I6268" s="171">
        <v>24.99</v>
      </c>
      <c r="J6268" s="169">
        <v>6</v>
      </c>
    </row>
    <row r="6269" spans="1:10" hidden="1" x14ac:dyDescent="0.25">
      <c r="A6269" s="169">
        <v>65591</v>
      </c>
      <c r="B6269" s="170" t="s">
        <v>4618</v>
      </c>
      <c r="C6269" s="170" t="s">
        <v>24</v>
      </c>
      <c r="D6269" s="170" t="s">
        <v>66</v>
      </c>
      <c r="E6269" s="170">
        <v>750</v>
      </c>
      <c r="F6269" s="170">
        <v>12</v>
      </c>
      <c r="G6269" s="171">
        <v>13</v>
      </c>
      <c r="H6269" s="170" t="s">
        <v>32</v>
      </c>
      <c r="I6269" s="171">
        <v>17.989999999999998</v>
      </c>
      <c r="J6269" s="169">
        <v>1</v>
      </c>
    </row>
    <row r="6270" spans="1:10" hidden="1" x14ac:dyDescent="0.25">
      <c r="A6270" s="169">
        <v>65592</v>
      </c>
      <c r="B6270" s="170" t="s">
        <v>4619</v>
      </c>
      <c r="C6270" s="170" t="s">
        <v>24</v>
      </c>
      <c r="D6270" s="170" t="s">
        <v>109</v>
      </c>
      <c r="E6270" s="170">
        <v>750</v>
      </c>
      <c r="F6270" s="170">
        <v>12</v>
      </c>
      <c r="G6270" s="171">
        <v>13</v>
      </c>
      <c r="H6270" s="170" t="s">
        <v>32</v>
      </c>
      <c r="I6270" s="171">
        <v>17.989999999999998</v>
      </c>
      <c r="J6270" s="169">
        <v>1</v>
      </c>
    </row>
    <row r="6271" spans="1:10" hidden="1" x14ac:dyDescent="0.25">
      <c r="A6271" s="169">
        <v>65593</v>
      </c>
      <c r="B6271" s="170" t="s">
        <v>4620</v>
      </c>
      <c r="C6271" s="170" t="s">
        <v>15</v>
      </c>
      <c r="D6271" s="170" t="s">
        <v>154</v>
      </c>
      <c r="E6271" s="170">
        <v>750</v>
      </c>
      <c r="F6271" s="170">
        <v>12</v>
      </c>
      <c r="G6271" s="171">
        <v>15</v>
      </c>
      <c r="H6271" s="170" t="s">
        <v>123</v>
      </c>
      <c r="I6271" s="171">
        <v>35.49</v>
      </c>
      <c r="J6271" s="169">
        <v>1</v>
      </c>
    </row>
    <row r="6272" spans="1:10" hidden="1" x14ac:dyDescent="0.25">
      <c r="A6272" s="169">
        <v>65594</v>
      </c>
      <c r="B6272" s="170" t="s">
        <v>4621</v>
      </c>
      <c r="C6272" s="170" t="s">
        <v>15</v>
      </c>
      <c r="D6272" s="170" t="s">
        <v>154</v>
      </c>
      <c r="E6272" s="170">
        <v>500</v>
      </c>
      <c r="F6272" s="170">
        <v>6</v>
      </c>
      <c r="G6272" s="171">
        <v>15</v>
      </c>
      <c r="H6272" s="170" t="s">
        <v>54</v>
      </c>
      <c r="I6272" s="171">
        <v>33.99</v>
      </c>
      <c r="J6272" s="169">
        <v>1</v>
      </c>
    </row>
    <row r="6273" spans="1:10" hidden="1" x14ac:dyDescent="0.25">
      <c r="A6273" s="169">
        <v>65600</v>
      </c>
      <c r="B6273" s="170" t="s">
        <v>4622</v>
      </c>
      <c r="C6273" s="170" t="s">
        <v>15</v>
      </c>
      <c r="D6273" s="170" t="s">
        <v>154</v>
      </c>
      <c r="E6273" s="170">
        <v>500</v>
      </c>
      <c r="F6273" s="170">
        <v>6</v>
      </c>
      <c r="G6273" s="171">
        <v>17</v>
      </c>
      <c r="H6273" s="170" t="s">
        <v>54</v>
      </c>
      <c r="I6273" s="171">
        <v>33.99</v>
      </c>
      <c r="J6273" s="169">
        <v>1</v>
      </c>
    </row>
    <row r="6274" spans="1:10" hidden="1" x14ac:dyDescent="0.25">
      <c r="A6274" s="169">
        <v>65603</v>
      </c>
      <c r="B6274" s="170" t="s">
        <v>4623</v>
      </c>
      <c r="C6274" s="170" t="s">
        <v>24</v>
      </c>
      <c r="D6274" s="170" t="s">
        <v>58</v>
      </c>
      <c r="E6274" s="170">
        <v>750</v>
      </c>
      <c r="F6274" s="170">
        <v>12</v>
      </c>
      <c r="G6274" s="171">
        <v>13</v>
      </c>
      <c r="H6274" s="170" t="s">
        <v>177</v>
      </c>
      <c r="I6274" s="171">
        <v>25.99</v>
      </c>
      <c r="J6274" s="169">
        <v>1</v>
      </c>
    </row>
    <row r="6275" spans="1:10" hidden="1" x14ac:dyDescent="0.25">
      <c r="A6275" s="169">
        <v>65604</v>
      </c>
      <c r="B6275" s="170" t="s">
        <v>4624</v>
      </c>
      <c r="C6275" s="170" t="s">
        <v>15</v>
      </c>
      <c r="D6275" s="170" t="s">
        <v>301</v>
      </c>
      <c r="E6275" s="170">
        <v>750</v>
      </c>
      <c r="F6275" s="170">
        <v>12</v>
      </c>
      <c r="G6275" s="171">
        <v>21</v>
      </c>
      <c r="H6275" s="170" t="s">
        <v>22</v>
      </c>
      <c r="I6275" s="171">
        <v>23.49</v>
      </c>
      <c r="J6275" s="169">
        <v>1</v>
      </c>
    </row>
    <row r="6276" spans="1:10" hidden="1" x14ac:dyDescent="0.25">
      <c r="A6276" s="169">
        <v>65605</v>
      </c>
      <c r="B6276" s="170" t="s">
        <v>4625</v>
      </c>
      <c r="C6276" s="170" t="s">
        <v>24</v>
      </c>
      <c r="D6276" s="170" t="s">
        <v>707</v>
      </c>
      <c r="E6276" s="170">
        <v>750</v>
      </c>
      <c r="F6276" s="170">
        <v>12</v>
      </c>
      <c r="G6276" s="171">
        <v>12.9</v>
      </c>
      <c r="H6276" s="170" t="s">
        <v>26</v>
      </c>
      <c r="I6276" s="171">
        <v>22.99</v>
      </c>
      <c r="J6276" s="169">
        <v>1</v>
      </c>
    </row>
    <row r="6277" spans="1:10" hidden="1" x14ac:dyDescent="0.25">
      <c r="A6277" s="169">
        <v>65611</v>
      </c>
      <c r="B6277" s="170" t="s">
        <v>4626</v>
      </c>
      <c r="C6277" s="170" t="s">
        <v>24</v>
      </c>
      <c r="D6277" s="170" t="s">
        <v>166</v>
      </c>
      <c r="E6277" s="170">
        <v>750</v>
      </c>
      <c r="F6277" s="170">
        <v>12</v>
      </c>
      <c r="G6277" s="171">
        <v>13.2</v>
      </c>
      <c r="H6277" s="170" t="s">
        <v>1214</v>
      </c>
      <c r="I6277" s="171">
        <v>26.99</v>
      </c>
      <c r="J6277" s="169">
        <v>1</v>
      </c>
    </row>
    <row r="6278" spans="1:10" hidden="1" x14ac:dyDescent="0.25">
      <c r="A6278" s="169">
        <v>65612</v>
      </c>
      <c r="B6278" s="170" t="s">
        <v>4627</v>
      </c>
      <c r="C6278" s="170" t="s">
        <v>263</v>
      </c>
      <c r="D6278" s="170" t="s">
        <v>264</v>
      </c>
      <c r="E6278" s="170">
        <v>341</v>
      </c>
      <c r="F6278" s="170">
        <v>20</v>
      </c>
      <c r="G6278" s="171">
        <v>7</v>
      </c>
      <c r="H6278" s="170" t="s">
        <v>26</v>
      </c>
      <c r="I6278" s="171">
        <v>4.29</v>
      </c>
      <c r="J6278" s="169">
        <v>1</v>
      </c>
    </row>
    <row r="6279" spans="1:10" hidden="1" x14ac:dyDescent="0.25">
      <c r="A6279" s="169">
        <v>65616</v>
      </c>
      <c r="B6279" s="170" t="s">
        <v>4628</v>
      </c>
      <c r="C6279" s="170" t="s">
        <v>263</v>
      </c>
      <c r="D6279" s="170" t="s">
        <v>264</v>
      </c>
      <c r="E6279" s="170">
        <v>341</v>
      </c>
      <c r="F6279" s="170">
        <v>20</v>
      </c>
      <c r="G6279" s="171">
        <v>7</v>
      </c>
      <c r="H6279" s="170" t="s">
        <v>26</v>
      </c>
      <c r="I6279" s="171">
        <v>4.29</v>
      </c>
      <c r="J6279" s="169">
        <v>1</v>
      </c>
    </row>
    <row r="6280" spans="1:10" hidden="1" x14ac:dyDescent="0.25">
      <c r="A6280" s="169">
        <v>65617</v>
      </c>
      <c r="B6280" s="170" t="s">
        <v>4629</v>
      </c>
      <c r="C6280" s="170" t="s">
        <v>24</v>
      </c>
      <c r="D6280" s="170" t="s">
        <v>34</v>
      </c>
      <c r="E6280" s="170">
        <v>750</v>
      </c>
      <c r="F6280" s="170">
        <v>12</v>
      </c>
      <c r="G6280" s="171">
        <v>12.9</v>
      </c>
      <c r="H6280" s="170" t="s">
        <v>26</v>
      </c>
      <c r="I6280" s="171">
        <v>20.99</v>
      </c>
      <c r="J6280" s="169">
        <v>1</v>
      </c>
    </row>
    <row r="6281" spans="1:10" hidden="1" x14ac:dyDescent="0.25">
      <c r="A6281" s="169">
        <v>65621</v>
      </c>
      <c r="B6281" s="170" t="s">
        <v>4630</v>
      </c>
      <c r="C6281" s="170" t="s">
        <v>24</v>
      </c>
      <c r="D6281" s="170" t="s">
        <v>194</v>
      </c>
      <c r="E6281" s="170">
        <v>750</v>
      </c>
      <c r="F6281" s="170">
        <v>12</v>
      </c>
      <c r="G6281" s="171">
        <v>12</v>
      </c>
      <c r="H6281" s="170" t="s">
        <v>141</v>
      </c>
      <c r="I6281" s="171">
        <v>21.99</v>
      </c>
      <c r="J6281" s="169">
        <v>1</v>
      </c>
    </row>
    <row r="6282" spans="1:10" hidden="1" x14ac:dyDescent="0.25">
      <c r="A6282" s="169">
        <v>65628</v>
      </c>
      <c r="B6282" s="170" t="s">
        <v>3876</v>
      </c>
      <c r="C6282" s="170" t="s">
        <v>263</v>
      </c>
      <c r="D6282" s="170" t="s">
        <v>646</v>
      </c>
      <c r="E6282" s="170">
        <v>2130</v>
      </c>
      <c r="F6282" s="170">
        <v>4</v>
      </c>
      <c r="G6282" s="171">
        <v>4.5</v>
      </c>
      <c r="H6282" s="170" t="s">
        <v>1712</v>
      </c>
      <c r="I6282" s="171">
        <v>8.84</v>
      </c>
      <c r="J6282" s="169">
        <v>6</v>
      </c>
    </row>
    <row r="6283" spans="1:10" hidden="1" x14ac:dyDescent="0.25">
      <c r="A6283" s="169">
        <v>65628</v>
      </c>
      <c r="B6283" s="170" t="s">
        <v>3876</v>
      </c>
      <c r="C6283" s="170" t="s">
        <v>263</v>
      </c>
      <c r="D6283" s="170" t="s">
        <v>646</v>
      </c>
      <c r="E6283" s="170">
        <v>2130</v>
      </c>
      <c r="F6283" s="170">
        <v>4</v>
      </c>
      <c r="G6283" s="171">
        <v>4.5</v>
      </c>
      <c r="H6283" s="170" t="s">
        <v>1712</v>
      </c>
      <c r="I6283" s="171">
        <v>8.84</v>
      </c>
      <c r="J6283" s="169">
        <v>6</v>
      </c>
    </row>
    <row r="6284" spans="1:10" hidden="1" x14ac:dyDescent="0.25">
      <c r="A6284" s="169">
        <v>65633</v>
      </c>
      <c r="B6284" s="170" t="s">
        <v>3876</v>
      </c>
      <c r="C6284" s="170" t="s">
        <v>263</v>
      </c>
      <c r="D6284" s="170" t="s">
        <v>332</v>
      </c>
      <c r="E6284" s="170">
        <v>1420</v>
      </c>
      <c r="F6284" s="170">
        <v>6</v>
      </c>
      <c r="G6284" s="171">
        <v>7</v>
      </c>
      <c r="H6284" s="170" t="s">
        <v>1712</v>
      </c>
      <c r="I6284" s="171">
        <v>6.23</v>
      </c>
      <c r="J6284" s="169">
        <v>4</v>
      </c>
    </row>
    <row r="6285" spans="1:10" hidden="1" x14ac:dyDescent="0.25">
      <c r="A6285" s="169">
        <v>65633</v>
      </c>
      <c r="B6285" s="170" t="s">
        <v>3876</v>
      </c>
      <c r="C6285" s="170" t="s">
        <v>263</v>
      </c>
      <c r="D6285" s="170" t="s">
        <v>332</v>
      </c>
      <c r="E6285" s="170">
        <v>1420</v>
      </c>
      <c r="F6285" s="170">
        <v>6</v>
      </c>
      <c r="G6285" s="171">
        <v>7</v>
      </c>
      <c r="H6285" s="170" t="s">
        <v>1712</v>
      </c>
      <c r="I6285" s="171">
        <v>6.23</v>
      </c>
      <c r="J6285" s="169">
        <v>4</v>
      </c>
    </row>
    <row r="6286" spans="1:10" hidden="1" x14ac:dyDescent="0.25">
      <c r="A6286" s="169">
        <v>65639</v>
      </c>
      <c r="B6286" s="170" t="s">
        <v>4631</v>
      </c>
      <c r="C6286" s="170" t="s">
        <v>11</v>
      </c>
      <c r="D6286" s="170" t="s">
        <v>1406</v>
      </c>
      <c r="E6286" s="170">
        <v>473</v>
      </c>
      <c r="F6286" s="170">
        <v>24</v>
      </c>
      <c r="G6286" s="171">
        <v>5.2</v>
      </c>
      <c r="H6286" s="170" t="s">
        <v>285</v>
      </c>
      <c r="I6286" s="171">
        <v>4.49</v>
      </c>
      <c r="J6286" s="169">
        <v>1</v>
      </c>
    </row>
    <row r="6287" spans="1:10" hidden="1" x14ac:dyDescent="0.25">
      <c r="A6287" s="169">
        <v>65639</v>
      </c>
      <c r="B6287" s="170" t="s">
        <v>4631</v>
      </c>
      <c r="C6287" s="170" t="s">
        <v>11</v>
      </c>
      <c r="D6287" s="170" t="s">
        <v>1406</v>
      </c>
      <c r="E6287" s="170">
        <v>473</v>
      </c>
      <c r="F6287" s="170">
        <v>24</v>
      </c>
      <c r="G6287" s="171">
        <v>5.2</v>
      </c>
      <c r="H6287" s="170" t="s">
        <v>285</v>
      </c>
      <c r="I6287" s="171">
        <v>4.49</v>
      </c>
      <c r="J6287" s="169">
        <v>1</v>
      </c>
    </row>
    <row r="6288" spans="1:10" hidden="1" x14ac:dyDescent="0.25">
      <c r="A6288" s="169">
        <v>65643</v>
      </c>
      <c r="B6288" s="170" t="s">
        <v>4632</v>
      </c>
      <c r="C6288" s="170" t="s">
        <v>11</v>
      </c>
      <c r="D6288" s="170" t="s">
        <v>474</v>
      </c>
      <c r="E6288" s="170">
        <v>2130</v>
      </c>
      <c r="F6288" s="170">
        <v>4</v>
      </c>
      <c r="G6288" s="171">
        <v>4.5</v>
      </c>
      <c r="H6288" s="170" t="s">
        <v>105</v>
      </c>
      <c r="I6288" s="171">
        <v>14.69</v>
      </c>
      <c r="J6288" s="169">
        <v>6</v>
      </c>
    </row>
    <row r="6289" spans="1:10" hidden="1" x14ac:dyDescent="0.25">
      <c r="A6289" s="169">
        <v>65643</v>
      </c>
      <c r="B6289" s="170" t="s">
        <v>4632</v>
      </c>
      <c r="C6289" s="170" t="s">
        <v>11</v>
      </c>
      <c r="D6289" s="170" t="s">
        <v>474</v>
      </c>
      <c r="E6289" s="170">
        <v>2130</v>
      </c>
      <c r="F6289" s="170">
        <v>4</v>
      </c>
      <c r="G6289" s="171">
        <v>4.5</v>
      </c>
      <c r="H6289" s="170" t="s">
        <v>105</v>
      </c>
      <c r="I6289" s="171">
        <v>14.69</v>
      </c>
      <c r="J6289" s="169">
        <v>6</v>
      </c>
    </row>
    <row r="6290" spans="1:10" hidden="1" x14ac:dyDescent="0.25">
      <c r="A6290" s="169">
        <v>65647</v>
      </c>
      <c r="B6290" s="170" t="s">
        <v>4633</v>
      </c>
      <c r="C6290" s="170" t="s">
        <v>263</v>
      </c>
      <c r="D6290" s="170" t="s">
        <v>806</v>
      </c>
      <c r="E6290" s="170">
        <v>58600</v>
      </c>
      <c r="F6290" s="170">
        <v>1</v>
      </c>
      <c r="G6290" s="171">
        <v>5</v>
      </c>
      <c r="H6290" s="170" t="s">
        <v>342</v>
      </c>
      <c r="I6290" s="171">
        <v>250.61</v>
      </c>
      <c r="J6290" s="169">
        <v>1</v>
      </c>
    </row>
    <row r="6291" spans="1:10" hidden="1" x14ac:dyDescent="0.25">
      <c r="A6291" s="169">
        <v>65647</v>
      </c>
      <c r="B6291" s="170" t="s">
        <v>4633</v>
      </c>
      <c r="C6291" s="170" t="s">
        <v>263</v>
      </c>
      <c r="D6291" s="170" t="s">
        <v>806</v>
      </c>
      <c r="E6291" s="170">
        <v>58600</v>
      </c>
      <c r="F6291" s="170">
        <v>1</v>
      </c>
      <c r="G6291" s="171">
        <v>5</v>
      </c>
      <c r="H6291" s="170" t="s">
        <v>342</v>
      </c>
      <c r="I6291" s="171">
        <v>250.61</v>
      </c>
      <c r="J6291" s="169">
        <v>1</v>
      </c>
    </row>
    <row r="6292" spans="1:10" hidden="1" x14ac:dyDescent="0.25">
      <c r="A6292" s="169">
        <v>65654</v>
      </c>
      <c r="B6292" s="170" t="s">
        <v>4634</v>
      </c>
      <c r="C6292" s="170" t="s">
        <v>263</v>
      </c>
      <c r="D6292" s="170" t="s">
        <v>806</v>
      </c>
      <c r="E6292" s="170">
        <v>58600</v>
      </c>
      <c r="F6292" s="170">
        <v>1</v>
      </c>
      <c r="G6292" s="171">
        <v>5</v>
      </c>
      <c r="H6292" s="170" t="s">
        <v>342</v>
      </c>
      <c r="I6292" s="171">
        <v>250.61</v>
      </c>
      <c r="J6292" s="169">
        <v>1</v>
      </c>
    </row>
    <row r="6293" spans="1:10" hidden="1" x14ac:dyDescent="0.25">
      <c r="A6293" s="169">
        <v>65654</v>
      </c>
      <c r="B6293" s="170" t="s">
        <v>4634</v>
      </c>
      <c r="C6293" s="170" t="s">
        <v>263</v>
      </c>
      <c r="D6293" s="170" t="s">
        <v>806</v>
      </c>
      <c r="E6293" s="170">
        <v>58600</v>
      </c>
      <c r="F6293" s="170">
        <v>1</v>
      </c>
      <c r="G6293" s="171">
        <v>5</v>
      </c>
      <c r="H6293" s="170" t="s">
        <v>342</v>
      </c>
      <c r="I6293" s="171">
        <v>250.61</v>
      </c>
      <c r="J6293" s="169">
        <v>1</v>
      </c>
    </row>
    <row r="6294" spans="1:10" hidden="1" x14ac:dyDescent="0.25">
      <c r="A6294" s="169">
        <v>65665</v>
      </c>
      <c r="B6294" s="170" t="s">
        <v>4635</v>
      </c>
      <c r="C6294" s="170" t="s">
        <v>263</v>
      </c>
      <c r="D6294" s="170" t="s">
        <v>1938</v>
      </c>
      <c r="E6294" s="170">
        <v>1420</v>
      </c>
      <c r="F6294" s="170">
        <v>6</v>
      </c>
      <c r="G6294" s="171">
        <v>5</v>
      </c>
      <c r="H6294" s="170" t="s">
        <v>1053</v>
      </c>
      <c r="I6294" s="171">
        <v>14.99</v>
      </c>
      <c r="J6294" s="169">
        <v>4</v>
      </c>
    </row>
    <row r="6295" spans="1:10" hidden="1" x14ac:dyDescent="0.25">
      <c r="A6295" s="169">
        <v>65665</v>
      </c>
      <c r="B6295" s="170" t="s">
        <v>4635</v>
      </c>
      <c r="C6295" s="170" t="s">
        <v>263</v>
      </c>
      <c r="D6295" s="170" t="s">
        <v>1938</v>
      </c>
      <c r="E6295" s="170">
        <v>1420</v>
      </c>
      <c r="F6295" s="170">
        <v>6</v>
      </c>
      <c r="G6295" s="171">
        <v>5</v>
      </c>
      <c r="H6295" s="170" t="s">
        <v>1053</v>
      </c>
      <c r="I6295" s="171">
        <v>14.99</v>
      </c>
      <c r="J6295" s="169">
        <v>4</v>
      </c>
    </row>
    <row r="6296" spans="1:10" hidden="1" x14ac:dyDescent="0.25">
      <c r="A6296" s="169">
        <v>65668</v>
      </c>
      <c r="B6296" s="170" t="s">
        <v>4636</v>
      </c>
      <c r="C6296" s="170" t="s">
        <v>263</v>
      </c>
      <c r="D6296" s="170" t="s">
        <v>1938</v>
      </c>
      <c r="E6296" s="170">
        <v>1420</v>
      </c>
      <c r="F6296" s="170">
        <v>6</v>
      </c>
      <c r="G6296" s="171">
        <v>5</v>
      </c>
      <c r="H6296" s="170" t="s">
        <v>1053</v>
      </c>
      <c r="I6296" s="171">
        <v>14.99</v>
      </c>
      <c r="J6296" s="169">
        <v>4</v>
      </c>
    </row>
    <row r="6297" spans="1:10" hidden="1" x14ac:dyDescent="0.25">
      <c r="A6297" s="169">
        <v>65668</v>
      </c>
      <c r="B6297" s="170" t="s">
        <v>4636</v>
      </c>
      <c r="C6297" s="170" t="s">
        <v>263</v>
      </c>
      <c r="D6297" s="170" t="s">
        <v>1938</v>
      </c>
      <c r="E6297" s="170">
        <v>1420</v>
      </c>
      <c r="F6297" s="170">
        <v>6</v>
      </c>
      <c r="G6297" s="171">
        <v>5</v>
      </c>
      <c r="H6297" s="170" t="s">
        <v>1053</v>
      </c>
      <c r="I6297" s="171">
        <v>14.99</v>
      </c>
      <c r="J6297" s="169">
        <v>4</v>
      </c>
    </row>
    <row r="6298" spans="1:10" hidden="1" x14ac:dyDescent="0.25">
      <c r="A6298" s="169">
        <v>65687</v>
      </c>
      <c r="B6298" s="170" t="s">
        <v>4637</v>
      </c>
      <c r="C6298" s="170" t="s">
        <v>24</v>
      </c>
      <c r="D6298" s="170" t="s">
        <v>34</v>
      </c>
      <c r="E6298" s="170">
        <v>750</v>
      </c>
      <c r="F6298" s="170">
        <v>12</v>
      </c>
      <c r="G6298" s="171">
        <v>12.5</v>
      </c>
      <c r="H6298" s="170" t="s">
        <v>1214</v>
      </c>
      <c r="I6298" s="171">
        <v>26.99</v>
      </c>
      <c r="J6298" s="169">
        <v>1</v>
      </c>
    </row>
    <row r="6299" spans="1:10" hidden="1" x14ac:dyDescent="0.25">
      <c r="A6299" s="169">
        <v>65692</v>
      </c>
      <c r="B6299" s="170" t="s">
        <v>4638</v>
      </c>
      <c r="C6299" s="170" t="s">
        <v>24</v>
      </c>
      <c r="D6299" s="170" t="s">
        <v>148</v>
      </c>
      <c r="E6299" s="170">
        <v>750</v>
      </c>
      <c r="F6299" s="170">
        <v>12</v>
      </c>
      <c r="G6299" s="171">
        <v>12.5</v>
      </c>
      <c r="H6299" s="170" t="s">
        <v>1214</v>
      </c>
      <c r="I6299" s="171">
        <v>16.989999999999998</v>
      </c>
      <c r="J6299" s="169">
        <v>1</v>
      </c>
    </row>
    <row r="6300" spans="1:10" hidden="1" x14ac:dyDescent="0.25">
      <c r="A6300" s="169">
        <v>65726</v>
      </c>
      <c r="B6300" s="170" t="s">
        <v>4639</v>
      </c>
      <c r="C6300" s="170" t="s">
        <v>15</v>
      </c>
      <c r="D6300" s="170" t="s">
        <v>78</v>
      </c>
      <c r="E6300" s="170">
        <v>750</v>
      </c>
      <c r="F6300" s="170">
        <v>12</v>
      </c>
      <c r="G6300" s="171">
        <v>48</v>
      </c>
      <c r="H6300" s="170" t="s">
        <v>3146</v>
      </c>
      <c r="I6300" s="171">
        <v>64.95</v>
      </c>
      <c r="J6300" s="169">
        <v>1</v>
      </c>
    </row>
    <row r="6301" spans="1:10" hidden="1" x14ac:dyDescent="0.25">
      <c r="A6301" s="169">
        <v>65729</v>
      </c>
      <c r="B6301" s="170" t="s">
        <v>4640</v>
      </c>
      <c r="C6301" s="170" t="s">
        <v>263</v>
      </c>
      <c r="D6301" s="170" t="s">
        <v>264</v>
      </c>
      <c r="E6301" s="170">
        <v>473</v>
      </c>
      <c r="F6301" s="170">
        <v>24</v>
      </c>
      <c r="G6301" s="171">
        <v>5</v>
      </c>
      <c r="H6301" s="170" t="s">
        <v>1194</v>
      </c>
      <c r="I6301" s="171">
        <v>4.46</v>
      </c>
      <c r="J6301" s="169">
        <v>1</v>
      </c>
    </row>
    <row r="6302" spans="1:10" hidden="1" x14ac:dyDescent="0.25">
      <c r="A6302" s="169">
        <v>65742</v>
      </c>
      <c r="B6302" s="170" t="s">
        <v>4641</v>
      </c>
      <c r="C6302" s="170" t="s">
        <v>24</v>
      </c>
      <c r="D6302" s="170" t="s">
        <v>34</v>
      </c>
      <c r="E6302" s="170">
        <v>750</v>
      </c>
      <c r="F6302" s="170">
        <v>6</v>
      </c>
      <c r="G6302" s="171">
        <v>12.5</v>
      </c>
      <c r="H6302" s="170" t="s">
        <v>357</v>
      </c>
      <c r="I6302" s="171">
        <v>18.989999999999998</v>
      </c>
      <c r="J6302" s="169">
        <v>1</v>
      </c>
    </row>
    <row r="6303" spans="1:10" hidden="1" x14ac:dyDescent="0.25">
      <c r="A6303" s="169">
        <v>65744</v>
      </c>
      <c r="B6303" s="170" t="s">
        <v>4642</v>
      </c>
      <c r="C6303" s="170" t="s">
        <v>11</v>
      </c>
      <c r="D6303" s="170" t="s">
        <v>267</v>
      </c>
      <c r="E6303" s="170">
        <v>473</v>
      </c>
      <c r="F6303" s="170">
        <v>24</v>
      </c>
      <c r="G6303" s="171">
        <v>5</v>
      </c>
      <c r="H6303" s="170" t="s">
        <v>1662</v>
      </c>
      <c r="I6303" s="171">
        <v>4.3</v>
      </c>
      <c r="J6303" s="169">
        <v>1</v>
      </c>
    </row>
    <row r="6304" spans="1:10" hidden="1" x14ac:dyDescent="0.25">
      <c r="A6304" s="169">
        <v>65744</v>
      </c>
      <c r="B6304" s="170" t="s">
        <v>4642</v>
      </c>
      <c r="C6304" s="170" t="s">
        <v>11</v>
      </c>
      <c r="D6304" s="170" t="s">
        <v>267</v>
      </c>
      <c r="E6304" s="170">
        <v>473</v>
      </c>
      <c r="F6304" s="170">
        <v>24</v>
      </c>
      <c r="G6304" s="171">
        <v>5</v>
      </c>
      <c r="H6304" s="170" t="s">
        <v>1662</v>
      </c>
      <c r="I6304" s="171">
        <v>4.3</v>
      </c>
      <c r="J6304" s="169">
        <v>1</v>
      </c>
    </row>
    <row r="6305" spans="1:10" hidden="1" x14ac:dyDescent="0.25">
      <c r="A6305" s="169">
        <v>65751</v>
      </c>
      <c r="B6305" s="170" t="s">
        <v>4643</v>
      </c>
      <c r="C6305" s="170" t="s">
        <v>11</v>
      </c>
      <c r="D6305" s="170" t="s">
        <v>211</v>
      </c>
      <c r="E6305" s="170">
        <v>473</v>
      </c>
      <c r="F6305" s="170">
        <v>24</v>
      </c>
      <c r="G6305" s="171">
        <v>4</v>
      </c>
      <c r="H6305" s="170" t="s">
        <v>2850</v>
      </c>
      <c r="I6305" s="171">
        <v>4.1500000000000004</v>
      </c>
      <c r="J6305" s="169">
        <v>1</v>
      </c>
    </row>
    <row r="6306" spans="1:10" hidden="1" x14ac:dyDescent="0.25">
      <c r="A6306" s="169">
        <v>65751</v>
      </c>
      <c r="B6306" s="170" t="s">
        <v>4643</v>
      </c>
      <c r="C6306" s="170" t="s">
        <v>11</v>
      </c>
      <c r="D6306" s="170" t="s">
        <v>211</v>
      </c>
      <c r="E6306" s="170">
        <v>473</v>
      </c>
      <c r="F6306" s="170">
        <v>24</v>
      </c>
      <c r="G6306" s="171">
        <v>4</v>
      </c>
      <c r="H6306" s="170" t="s">
        <v>2850</v>
      </c>
      <c r="I6306" s="171">
        <v>4.1500000000000004</v>
      </c>
      <c r="J6306" s="169">
        <v>1</v>
      </c>
    </row>
    <row r="6307" spans="1:10" hidden="1" x14ac:dyDescent="0.25">
      <c r="A6307" s="169">
        <v>65753</v>
      </c>
      <c r="B6307" s="170" t="s">
        <v>4644</v>
      </c>
      <c r="C6307" s="170" t="s">
        <v>24</v>
      </c>
      <c r="D6307" s="170" t="s">
        <v>34</v>
      </c>
      <c r="E6307" s="170">
        <v>750</v>
      </c>
      <c r="F6307" s="170">
        <v>12</v>
      </c>
      <c r="G6307" s="171">
        <v>13</v>
      </c>
      <c r="H6307" s="170" t="s">
        <v>2361</v>
      </c>
      <c r="I6307" s="171">
        <v>23.99</v>
      </c>
      <c r="J6307" s="169">
        <v>1</v>
      </c>
    </row>
    <row r="6308" spans="1:10" hidden="1" x14ac:dyDescent="0.25">
      <c r="A6308" s="169">
        <v>65754</v>
      </c>
      <c r="B6308" s="170" t="s">
        <v>4645</v>
      </c>
      <c r="C6308" s="170" t="s">
        <v>11</v>
      </c>
      <c r="D6308" s="170" t="s">
        <v>303</v>
      </c>
      <c r="E6308" s="170">
        <v>473</v>
      </c>
      <c r="F6308" s="170">
        <v>24</v>
      </c>
      <c r="G6308" s="171">
        <v>6</v>
      </c>
      <c r="H6308" s="170" t="s">
        <v>1391</v>
      </c>
      <c r="I6308" s="171">
        <v>4.79</v>
      </c>
      <c r="J6308" s="169">
        <v>1</v>
      </c>
    </row>
    <row r="6309" spans="1:10" hidden="1" x14ac:dyDescent="0.25">
      <c r="A6309" s="169">
        <v>65754</v>
      </c>
      <c r="B6309" s="170" t="s">
        <v>4645</v>
      </c>
      <c r="C6309" s="170" t="s">
        <v>11</v>
      </c>
      <c r="D6309" s="170" t="s">
        <v>303</v>
      </c>
      <c r="E6309" s="170">
        <v>473</v>
      </c>
      <c r="F6309" s="170">
        <v>24</v>
      </c>
      <c r="G6309" s="171">
        <v>6</v>
      </c>
      <c r="H6309" s="170" t="s">
        <v>1391</v>
      </c>
      <c r="I6309" s="171">
        <v>4.79</v>
      </c>
      <c r="J6309" s="169">
        <v>1</v>
      </c>
    </row>
    <row r="6310" spans="1:10" hidden="1" x14ac:dyDescent="0.25">
      <c r="A6310" s="169">
        <v>65755</v>
      </c>
      <c r="B6310" s="170" t="s">
        <v>4646</v>
      </c>
      <c r="C6310" s="170" t="s">
        <v>11</v>
      </c>
      <c r="D6310" s="170" t="s">
        <v>303</v>
      </c>
      <c r="E6310" s="170">
        <v>473</v>
      </c>
      <c r="F6310" s="170">
        <v>24</v>
      </c>
      <c r="G6310" s="171">
        <v>6.5</v>
      </c>
      <c r="H6310" s="170" t="s">
        <v>1391</v>
      </c>
      <c r="I6310" s="171">
        <v>4.6900000000000004</v>
      </c>
      <c r="J6310" s="169">
        <v>1</v>
      </c>
    </row>
    <row r="6311" spans="1:10" hidden="1" x14ac:dyDescent="0.25">
      <c r="A6311" s="169">
        <v>65755</v>
      </c>
      <c r="B6311" s="170" t="s">
        <v>4646</v>
      </c>
      <c r="C6311" s="170" t="s">
        <v>11</v>
      </c>
      <c r="D6311" s="170" t="s">
        <v>303</v>
      </c>
      <c r="E6311" s="170">
        <v>473</v>
      </c>
      <c r="F6311" s="170">
        <v>24</v>
      </c>
      <c r="G6311" s="171">
        <v>6.5</v>
      </c>
      <c r="H6311" s="170" t="s">
        <v>1391</v>
      </c>
      <c r="I6311" s="171">
        <v>4.6900000000000004</v>
      </c>
      <c r="J6311" s="169">
        <v>1</v>
      </c>
    </row>
    <row r="6312" spans="1:10" hidden="1" x14ac:dyDescent="0.25">
      <c r="A6312" s="169">
        <v>65760</v>
      </c>
      <c r="B6312" s="170" t="s">
        <v>4647</v>
      </c>
      <c r="C6312" s="170" t="s">
        <v>15</v>
      </c>
      <c r="D6312" s="170" t="s">
        <v>137</v>
      </c>
      <c r="E6312" s="170">
        <v>750</v>
      </c>
      <c r="F6312" s="170">
        <v>12</v>
      </c>
      <c r="G6312" s="171">
        <v>44</v>
      </c>
      <c r="H6312" s="170" t="s">
        <v>415</v>
      </c>
      <c r="I6312" s="171">
        <v>33.99</v>
      </c>
      <c r="J6312" s="169">
        <v>1</v>
      </c>
    </row>
    <row r="6313" spans="1:10" hidden="1" x14ac:dyDescent="0.25">
      <c r="A6313" s="169">
        <v>65761</v>
      </c>
      <c r="B6313" s="170" t="s">
        <v>4648</v>
      </c>
      <c r="C6313" s="170" t="s">
        <v>15</v>
      </c>
      <c r="D6313" s="170" t="s">
        <v>137</v>
      </c>
      <c r="E6313" s="170">
        <v>750</v>
      </c>
      <c r="F6313" s="170">
        <v>12</v>
      </c>
      <c r="G6313" s="171">
        <v>44</v>
      </c>
      <c r="H6313" s="170" t="s">
        <v>415</v>
      </c>
      <c r="I6313" s="171">
        <v>34.99</v>
      </c>
      <c r="J6313" s="169">
        <v>1</v>
      </c>
    </row>
    <row r="6314" spans="1:10" hidden="1" x14ac:dyDescent="0.25">
      <c r="A6314" s="169">
        <v>65764</v>
      </c>
      <c r="B6314" s="170" t="s">
        <v>4649</v>
      </c>
      <c r="C6314" s="170" t="s">
        <v>11</v>
      </c>
      <c r="D6314" s="170" t="s">
        <v>267</v>
      </c>
      <c r="E6314" s="170">
        <v>473</v>
      </c>
      <c r="F6314" s="170">
        <v>24</v>
      </c>
      <c r="G6314" s="171">
        <v>5.5</v>
      </c>
      <c r="H6314" s="170" t="s">
        <v>4650</v>
      </c>
      <c r="I6314" s="171">
        <v>4</v>
      </c>
      <c r="J6314" s="169">
        <v>1</v>
      </c>
    </row>
    <row r="6315" spans="1:10" hidden="1" x14ac:dyDescent="0.25">
      <c r="A6315" s="169">
        <v>65764</v>
      </c>
      <c r="B6315" s="170" t="s">
        <v>4649</v>
      </c>
      <c r="C6315" s="170" t="s">
        <v>11</v>
      </c>
      <c r="D6315" s="170" t="s">
        <v>267</v>
      </c>
      <c r="E6315" s="170">
        <v>473</v>
      </c>
      <c r="F6315" s="170">
        <v>24</v>
      </c>
      <c r="G6315" s="171">
        <v>5.5</v>
      </c>
      <c r="H6315" s="170" t="s">
        <v>4650</v>
      </c>
      <c r="I6315" s="171">
        <v>4</v>
      </c>
      <c r="J6315" s="169">
        <v>1</v>
      </c>
    </row>
    <row r="6316" spans="1:10" hidden="1" x14ac:dyDescent="0.25">
      <c r="A6316" s="169">
        <v>65771</v>
      </c>
      <c r="B6316" s="170" t="s">
        <v>4651</v>
      </c>
      <c r="C6316" s="170" t="s">
        <v>11</v>
      </c>
      <c r="D6316" s="170" t="s">
        <v>211</v>
      </c>
      <c r="E6316" s="170">
        <v>473</v>
      </c>
      <c r="F6316" s="170">
        <v>24</v>
      </c>
      <c r="G6316" s="171">
        <v>4</v>
      </c>
      <c r="H6316" s="170" t="s">
        <v>2850</v>
      </c>
      <c r="I6316" s="171">
        <v>4.1500000000000004</v>
      </c>
      <c r="J6316" s="169">
        <v>1</v>
      </c>
    </row>
    <row r="6317" spans="1:10" hidden="1" x14ac:dyDescent="0.25">
      <c r="A6317" s="169">
        <v>65771</v>
      </c>
      <c r="B6317" s="170" t="s">
        <v>4651</v>
      </c>
      <c r="C6317" s="170" t="s">
        <v>11</v>
      </c>
      <c r="D6317" s="170" t="s">
        <v>211</v>
      </c>
      <c r="E6317" s="170">
        <v>473</v>
      </c>
      <c r="F6317" s="170">
        <v>24</v>
      </c>
      <c r="G6317" s="171">
        <v>4</v>
      </c>
      <c r="H6317" s="170" t="s">
        <v>2850</v>
      </c>
      <c r="I6317" s="171">
        <v>4.1500000000000004</v>
      </c>
      <c r="J6317" s="169">
        <v>1</v>
      </c>
    </row>
    <row r="6318" spans="1:10" hidden="1" x14ac:dyDescent="0.25">
      <c r="A6318" s="169">
        <v>65773</v>
      </c>
      <c r="B6318" s="170" t="s">
        <v>4652</v>
      </c>
      <c r="C6318" s="170" t="s">
        <v>11</v>
      </c>
      <c r="D6318" s="170" t="s">
        <v>12</v>
      </c>
      <c r="E6318" s="170">
        <v>473</v>
      </c>
      <c r="F6318" s="170">
        <v>24</v>
      </c>
      <c r="G6318" s="171">
        <v>4.5</v>
      </c>
      <c r="H6318" s="170" t="s">
        <v>2850</v>
      </c>
      <c r="I6318" s="171">
        <v>4.3</v>
      </c>
      <c r="J6318" s="169">
        <v>1</v>
      </c>
    </row>
    <row r="6319" spans="1:10" hidden="1" x14ac:dyDescent="0.25">
      <c r="A6319" s="169">
        <v>65773</v>
      </c>
      <c r="B6319" s="170" t="s">
        <v>4652</v>
      </c>
      <c r="C6319" s="170" t="s">
        <v>11</v>
      </c>
      <c r="D6319" s="170" t="s">
        <v>12</v>
      </c>
      <c r="E6319" s="170">
        <v>473</v>
      </c>
      <c r="F6319" s="170">
        <v>24</v>
      </c>
      <c r="G6319" s="171">
        <v>4.5</v>
      </c>
      <c r="H6319" s="170" t="s">
        <v>2850</v>
      </c>
      <c r="I6319" s="171">
        <v>4.3</v>
      </c>
      <c r="J6319" s="169">
        <v>1</v>
      </c>
    </row>
    <row r="6320" spans="1:10" hidden="1" x14ac:dyDescent="0.25">
      <c r="A6320" s="169">
        <v>65775</v>
      </c>
      <c r="B6320" s="170" t="s">
        <v>4653</v>
      </c>
      <c r="C6320" s="170" t="s">
        <v>24</v>
      </c>
      <c r="D6320" s="170" t="s">
        <v>166</v>
      </c>
      <c r="E6320" s="170">
        <v>750</v>
      </c>
      <c r="F6320" s="170">
        <v>12</v>
      </c>
      <c r="G6320" s="171">
        <v>12.2</v>
      </c>
      <c r="H6320" s="170" t="s">
        <v>26</v>
      </c>
      <c r="I6320" s="171">
        <v>24.99</v>
      </c>
      <c r="J6320" s="169">
        <v>1</v>
      </c>
    </row>
    <row r="6321" spans="1:10" hidden="1" x14ac:dyDescent="0.25">
      <c r="A6321" s="169">
        <v>65776</v>
      </c>
      <c r="B6321" s="170" t="s">
        <v>4654</v>
      </c>
      <c r="C6321" s="170" t="s">
        <v>11</v>
      </c>
      <c r="D6321" s="170" t="s">
        <v>267</v>
      </c>
      <c r="E6321" s="170">
        <v>3784</v>
      </c>
      <c r="F6321" s="170">
        <v>3</v>
      </c>
      <c r="G6321" s="171">
        <v>5</v>
      </c>
      <c r="H6321" s="170" t="s">
        <v>342</v>
      </c>
      <c r="I6321" s="171">
        <v>28.99</v>
      </c>
      <c r="J6321" s="169">
        <v>8</v>
      </c>
    </row>
    <row r="6322" spans="1:10" hidden="1" x14ac:dyDescent="0.25">
      <c r="A6322" s="169">
        <v>65776</v>
      </c>
      <c r="B6322" s="170" t="s">
        <v>4654</v>
      </c>
      <c r="C6322" s="170" t="s">
        <v>11</v>
      </c>
      <c r="D6322" s="170" t="s">
        <v>267</v>
      </c>
      <c r="E6322" s="170">
        <v>3784</v>
      </c>
      <c r="F6322" s="170">
        <v>3</v>
      </c>
      <c r="G6322" s="171">
        <v>5</v>
      </c>
      <c r="H6322" s="170" t="s">
        <v>342</v>
      </c>
      <c r="I6322" s="171">
        <v>28.99</v>
      </c>
      <c r="J6322" s="169">
        <v>8</v>
      </c>
    </row>
    <row r="6323" spans="1:10" hidden="1" x14ac:dyDescent="0.25">
      <c r="A6323" s="169">
        <v>65778</v>
      </c>
      <c r="B6323" s="170" t="s">
        <v>4655</v>
      </c>
      <c r="C6323" s="170" t="s">
        <v>11</v>
      </c>
      <c r="D6323" s="170" t="s">
        <v>474</v>
      </c>
      <c r="E6323" s="170">
        <v>3784</v>
      </c>
      <c r="F6323" s="170">
        <v>3</v>
      </c>
      <c r="G6323" s="171">
        <v>5</v>
      </c>
      <c r="H6323" s="170" t="s">
        <v>342</v>
      </c>
      <c r="I6323" s="171">
        <v>28.99</v>
      </c>
      <c r="J6323" s="169">
        <v>8</v>
      </c>
    </row>
    <row r="6324" spans="1:10" hidden="1" x14ac:dyDescent="0.25">
      <c r="A6324" s="169">
        <v>65778</v>
      </c>
      <c r="B6324" s="170" t="s">
        <v>4655</v>
      </c>
      <c r="C6324" s="170" t="s">
        <v>11</v>
      </c>
      <c r="D6324" s="170" t="s">
        <v>474</v>
      </c>
      <c r="E6324" s="170">
        <v>3784</v>
      </c>
      <c r="F6324" s="170">
        <v>3</v>
      </c>
      <c r="G6324" s="171">
        <v>5</v>
      </c>
      <c r="H6324" s="170" t="s">
        <v>342</v>
      </c>
      <c r="I6324" s="171">
        <v>28.99</v>
      </c>
      <c r="J6324" s="169">
        <v>8</v>
      </c>
    </row>
    <row r="6325" spans="1:10" hidden="1" x14ac:dyDescent="0.25">
      <c r="A6325" s="169">
        <v>65782</v>
      </c>
      <c r="B6325" s="170" t="s">
        <v>4656</v>
      </c>
      <c r="C6325" s="170" t="s">
        <v>37</v>
      </c>
      <c r="D6325" s="170" t="s">
        <v>1650</v>
      </c>
      <c r="E6325" s="170">
        <v>0</v>
      </c>
      <c r="F6325" s="170">
        <v>50</v>
      </c>
      <c r="H6325" s="170" t="s">
        <v>3209</v>
      </c>
      <c r="I6325" s="171">
        <v>3.29</v>
      </c>
    </row>
    <row r="6326" spans="1:10" hidden="1" x14ac:dyDescent="0.25">
      <c r="A6326" s="169">
        <v>65783</v>
      </c>
      <c r="B6326" s="170" t="s">
        <v>4657</v>
      </c>
      <c r="C6326" s="170" t="s">
        <v>37</v>
      </c>
      <c r="D6326" s="170" t="s">
        <v>3346</v>
      </c>
      <c r="E6326" s="170">
        <v>0</v>
      </c>
      <c r="F6326" s="170">
        <v>50</v>
      </c>
      <c r="H6326" s="170" t="s">
        <v>3209</v>
      </c>
      <c r="I6326" s="171">
        <v>2.29</v>
      </c>
    </row>
    <row r="6327" spans="1:10" hidden="1" x14ac:dyDescent="0.25">
      <c r="A6327" s="169">
        <v>65789</v>
      </c>
      <c r="B6327" s="170" t="s">
        <v>4658</v>
      </c>
      <c r="C6327" s="170" t="s">
        <v>24</v>
      </c>
      <c r="D6327" s="170" t="s">
        <v>66</v>
      </c>
      <c r="E6327" s="170">
        <v>750</v>
      </c>
      <c r="F6327" s="170">
        <v>12</v>
      </c>
      <c r="G6327" s="171">
        <v>12.5</v>
      </c>
      <c r="H6327" s="170" t="s">
        <v>22</v>
      </c>
      <c r="I6327" s="171">
        <v>16.989999999999998</v>
      </c>
      <c r="J6327" s="169">
        <v>1</v>
      </c>
    </row>
    <row r="6328" spans="1:10" hidden="1" x14ac:dyDescent="0.25">
      <c r="A6328" s="169">
        <v>65790</v>
      </c>
      <c r="B6328" s="170" t="s">
        <v>4659</v>
      </c>
      <c r="C6328" s="170" t="s">
        <v>11</v>
      </c>
      <c r="D6328" s="170" t="s">
        <v>267</v>
      </c>
      <c r="E6328" s="170">
        <v>3784</v>
      </c>
      <c r="F6328" s="170">
        <v>3</v>
      </c>
      <c r="G6328" s="171">
        <v>5</v>
      </c>
      <c r="H6328" s="170" t="s">
        <v>3994</v>
      </c>
      <c r="I6328" s="171">
        <v>28.99</v>
      </c>
      <c r="J6328" s="169">
        <v>8</v>
      </c>
    </row>
    <row r="6329" spans="1:10" hidden="1" x14ac:dyDescent="0.25">
      <c r="A6329" s="169">
        <v>65790</v>
      </c>
      <c r="B6329" s="170" t="s">
        <v>4659</v>
      </c>
      <c r="C6329" s="170" t="s">
        <v>11</v>
      </c>
      <c r="D6329" s="170" t="s">
        <v>267</v>
      </c>
      <c r="E6329" s="170">
        <v>3784</v>
      </c>
      <c r="F6329" s="170">
        <v>3</v>
      </c>
      <c r="G6329" s="171">
        <v>5</v>
      </c>
      <c r="H6329" s="170" t="s">
        <v>1662</v>
      </c>
      <c r="I6329" s="171">
        <v>28.99</v>
      </c>
      <c r="J6329" s="169">
        <v>8</v>
      </c>
    </row>
    <row r="6330" spans="1:10" hidden="1" x14ac:dyDescent="0.25">
      <c r="A6330" s="169">
        <v>65795</v>
      </c>
      <c r="B6330" s="170" t="s">
        <v>4660</v>
      </c>
      <c r="C6330" s="170" t="s">
        <v>24</v>
      </c>
      <c r="D6330" s="170" t="s">
        <v>248</v>
      </c>
      <c r="E6330" s="170">
        <v>375</v>
      </c>
      <c r="F6330" s="170">
        <v>12</v>
      </c>
      <c r="G6330" s="171">
        <v>9.1999999999999993</v>
      </c>
      <c r="H6330" s="170" t="s">
        <v>415</v>
      </c>
      <c r="I6330" s="171">
        <v>50.99</v>
      </c>
      <c r="J6330" s="169">
        <v>1</v>
      </c>
    </row>
    <row r="6331" spans="1:10" hidden="1" x14ac:dyDescent="0.25">
      <c r="A6331" s="169">
        <v>65798</v>
      </c>
      <c r="B6331" s="170" t="s">
        <v>4661</v>
      </c>
      <c r="C6331" s="170" t="s">
        <v>24</v>
      </c>
      <c r="D6331" s="170" t="s">
        <v>68</v>
      </c>
      <c r="E6331" s="170">
        <v>750</v>
      </c>
      <c r="F6331" s="170">
        <v>12</v>
      </c>
      <c r="G6331" s="171">
        <v>14</v>
      </c>
      <c r="H6331" s="170" t="s">
        <v>47</v>
      </c>
      <c r="I6331" s="171">
        <v>17.989999999999998</v>
      </c>
      <c r="J6331" s="169">
        <v>1</v>
      </c>
    </row>
    <row r="6332" spans="1:10" hidden="1" x14ac:dyDescent="0.25">
      <c r="A6332" s="169">
        <v>65800</v>
      </c>
      <c r="B6332" s="170" t="s">
        <v>4662</v>
      </c>
      <c r="C6332" s="170" t="s">
        <v>24</v>
      </c>
      <c r="D6332" s="170" t="s">
        <v>66</v>
      </c>
      <c r="E6332" s="170">
        <v>750</v>
      </c>
      <c r="F6332" s="170">
        <v>12</v>
      </c>
      <c r="G6332" s="171">
        <v>13.5</v>
      </c>
      <c r="H6332" s="170" t="s">
        <v>47</v>
      </c>
      <c r="I6332" s="171">
        <v>17.989999999999998</v>
      </c>
      <c r="J6332" s="169">
        <v>1</v>
      </c>
    </row>
    <row r="6333" spans="1:10" hidden="1" x14ac:dyDescent="0.25">
      <c r="A6333" s="169">
        <v>65817</v>
      </c>
      <c r="B6333" s="170" t="s">
        <v>4663</v>
      </c>
      <c r="C6333" s="170" t="s">
        <v>24</v>
      </c>
      <c r="D6333" s="170" t="s">
        <v>484</v>
      </c>
      <c r="E6333" s="170">
        <v>750</v>
      </c>
      <c r="F6333" s="170">
        <v>6</v>
      </c>
      <c r="G6333" s="171">
        <v>16</v>
      </c>
      <c r="H6333" s="170" t="s">
        <v>22</v>
      </c>
      <c r="I6333" s="171">
        <v>29.99</v>
      </c>
      <c r="J6333" s="169">
        <v>1</v>
      </c>
    </row>
    <row r="6334" spans="1:10" hidden="1" x14ac:dyDescent="0.25">
      <c r="A6334" s="169">
        <v>65823</v>
      </c>
      <c r="B6334" s="170" t="s">
        <v>4664</v>
      </c>
      <c r="C6334" s="170" t="s">
        <v>15</v>
      </c>
      <c r="D6334" s="170" t="s">
        <v>125</v>
      </c>
      <c r="E6334" s="170">
        <v>750</v>
      </c>
      <c r="F6334" s="170">
        <v>12</v>
      </c>
      <c r="G6334" s="171">
        <v>20</v>
      </c>
      <c r="H6334" s="170" t="s">
        <v>1173</v>
      </c>
      <c r="I6334" s="171">
        <v>28.99</v>
      </c>
      <c r="J6334" s="169">
        <v>1</v>
      </c>
    </row>
    <row r="6335" spans="1:10" hidden="1" x14ac:dyDescent="0.25">
      <c r="A6335" s="169">
        <v>65827</v>
      </c>
      <c r="B6335" s="170" t="s">
        <v>4665</v>
      </c>
      <c r="C6335" s="170" t="s">
        <v>11</v>
      </c>
      <c r="D6335" s="170" t="s">
        <v>12</v>
      </c>
      <c r="E6335" s="170">
        <v>473</v>
      </c>
      <c r="F6335" s="170">
        <v>24</v>
      </c>
      <c r="G6335" s="171">
        <v>5.5</v>
      </c>
      <c r="H6335" s="170" t="s">
        <v>1662</v>
      </c>
      <c r="I6335" s="171">
        <v>4.49</v>
      </c>
      <c r="J6335" s="169">
        <v>1</v>
      </c>
    </row>
    <row r="6336" spans="1:10" hidden="1" x14ac:dyDescent="0.25">
      <c r="A6336" s="169">
        <v>65827</v>
      </c>
      <c r="B6336" s="170" t="s">
        <v>4665</v>
      </c>
      <c r="C6336" s="170" t="s">
        <v>11</v>
      </c>
      <c r="D6336" s="170" t="s">
        <v>12</v>
      </c>
      <c r="E6336" s="170">
        <v>473</v>
      </c>
      <c r="F6336" s="170">
        <v>24</v>
      </c>
      <c r="G6336" s="171">
        <v>5.5</v>
      </c>
      <c r="H6336" s="170" t="s">
        <v>1662</v>
      </c>
      <c r="I6336" s="171">
        <v>4.49</v>
      </c>
      <c r="J6336" s="169">
        <v>1</v>
      </c>
    </row>
    <row r="6337" spans="1:10" hidden="1" x14ac:dyDescent="0.25">
      <c r="A6337" s="169">
        <v>65829</v>
      </c>
      <c r="B6337" s="170" t="s">
        <v>4666</v>
      </c>
      <c r="C6337" s="170" t="s">
        <v>24</v>
      </c>
      <c r="D6337" s="170" t="s">
        <v>99</v>
      </c>
      <c r="E6337" s="170">
        <v>750</v>
      </c>
      <c r="F6337" s="170">
        <v>6</v>
      </c>
      <c r="G6337" s="171">
        <v>20</v>
      </c>
      <c r="H6337" s="170" t="s">
        <v>22</v>
      </c>
      <c r="I6337" s="171">
        <v>85.99</v>
      </c>
      <c r="J6337" s="169">
        <v>1</v>
      </c>
    </row>
    <row r="6338" spans="1:10" hidden="1" x14ac:dyDescent="0.25">
      <c r="A6338" s="169">
        <v>65834</v>
      </c>
      <c r="B6338" s="170" t="s">
        <v>4667</v>
      </c>
      <c r="C6338" s="170" t="s">
        <v>11</v>
      </c>
      <c r="D6338" s="170" t="s">
        <v>211</v>
      </c>
      <c r="E6338" s="170">
        <v>473</v>
      </c>
      <c r="F6338" s="170">
        <v>24</v>
      </c>
      <c r="G6338" s="171">
        <v>4</v>
      </c>
      <c r="H6338" s="170" t="s">
        <v>747</v>
      </c>
      <c r="I6338" s="171">
        <v>3.99</v>
      </c>
      <c r="J6338" s="169">
        <v>1</v>
      </c>
    </row>
    <row r="6339" spans="1:10" hidden="1" x14ac:dyDescent="0.25">
      <c r="A6339" s="169">
        <v>65834</v>
      </c>
      <c r="B6339" s="170" t="s">
        <v>4667</v>
      </c>
      <c r="C6339" s="170" t="s">
        <v>11</v>
      </c>
      <c r="D6339" s="170" t="s">
        <v>211</v>
      </c>
      <c r="E6339" s="170">
        <v>473</v>
      </c>
      <c r="F6339" s="170">
        <v>24</v>
      </c>
      <c r="G6339" s="171">
        <v>4</v>
      </c>
      <c r="H6339" s="170" t="s">
        <v>747</v>
      </c>
      <c r="I6339" s="171">
        <v>3.99</v>
      </c>
      <c r="J6339" s="169">
        <v>1</v>
      </c>
    </row>
    <row r="6340" spans="1:10" hidden="1" x14ac:dyDescent="0.25">
      <c r="A6340" s="169">
        <v>65839</v>
      </c>
      <c r="B6340" s="170" t="s">
        <v>4668</v>
      </c>
      <c r="C6340" s="170" t="s">
        <v>11</v>
      </c>
      <c r="D6340" s="170" t="s">
        <v>211</v>
      </c>
      <c r="E6340" s="170">
        <v>473</v>
      </c>
      <c r="F6340" s="170">
        <v>12</v>
      </c>
      <c r="G6340" s="171">
        <v>4</v>
      </c>
      <c r="H6340" s="170" t="s">
        <v>824</v>
      </c>
      <c r="I6340" s="171">
        <v>3.49</v>
      </c>
      <c r="J6340" s="169">
        <v>1</v>
      </c>
    </row>
    <row r="6341" spans="1:10" hidden="1" x14ac:dyDescent="0.25">
      <c r="A6341" s="169">
        <v>65839</v>
      </c>
      <c r="B6341" s="170" t="s">
        <v>4668</v>
      </c>
      <c r="C6341" s="170" t="s">
        <v>11</v>
      </c>
      <c r="D6341" s="170" t="s">
        <v>211</v>
      </c>
      <c r="E6341" s="170">
        <v>473</v>
      </c>
      <c r="F6341" s="170">
        <v>12</v>
      </c>
      <c r="G6341" s="171">
        <v>4</v>
      </c>
      <c r="H6341" s="170" t="s">
        <v>824</v>
      </c>
      <c r="I6341" s="171">
        <v>3.49</v>
      </c>
      <c r="J6341" s="169">
        <v>1</v>
      </c>
    </row>
    <row r="6342" spans="1:10" hidden="1" x14ac:dyDescent="0.25">
      <c r="A6342" s="169">
        <v>65854</v>
      </c>
      <c r="B6342" s="170" t="s">
        <v>4669</v>
      </c>
      <c r="C6342" s="170" t="s">
        <v>263</v>
      </c>
      <c r="D6342" s="170" t="s">
        <v>264</v>
      </c>
      <c r="E6342" s="170">
        <v>2840</v>
      </c>
      <c r="F6342" s="170">
        <v>3</v>
      </c>
      <c r="G6342" s="171">
        <v>6</v>
      </c>
      <c r="H6342" s="170" t="s">
        <v>1053</v>
      </c>
      <c r="I6342" s="171">
        <v>21.99</v>
      </c>
      <c r="J6342" s="169">
        <v>8</v>
      </c>
    </row>
    <row r="6343" spans="1:10" hidden="1" x14ac:dyDescent="0.25">
      <c r="A6343" s="169">
        <v>65858</v>
      </c>
      <c r="B6343" s="170" t="s">
        <v>4670</v>
      </c>
      <c r="C6343" s="170" t="s">
        <v>11</v>
      </c>
      <c r="D6343" s="170" t="s">
        <v>1406</v>
      </c>
      <c r="E6343" s="170">
        <v>473</v>
      </c>
      <c r="F6343" s="170">
        <v>24</v>
      </c>
      <c r="G6343" s="171">
        <v>5</v>
      </c>
      <c r="H6343" s="170" t="s">
        <v>1053</v>
      </c>
      <c r="I6343" s="171">
        <v>5.49</v>
      </c>
      <c r="J6343" s="169">
        <v>1</v>
      </c>
    </row>
    <row r="6344" spans="1:10" hidden="1" x14ac:dyDescent="0.25">
      <c r="A6344" s="169">
        <v>65862</v>
      </c>
      <c r="B6344" s="170" t="s">
        <v>4671</v>
      </c>
      <c r="C6344" s="170" t="s">
        <v>24</v>
      </c>
      <c r="D6344" s="170" t="s">
        <v>34</v>
      </c>
      <c r="E6344" s="170">
        <v>750</v>
      </c>
      <c r="F6344" s="170">
        <v>12</v>
      </c>
      <c r="G6344" s="171">
        <v>14</v>
      </c>
      <c r="H6344" s="170" t="s">
        <v>96</v>
      </c>
      <c r="I6344" s="171">
        <v>19.989999999999998</v>
      </c>
      <c r="J6344" s="169">
        <v>1</v>
      </c>
    </row>
    <row r="6345" spans="1:10" hidden="1" x14ac:dyDescent="0.25">
      <c r="A6345" s="169">
        <v>65892</v>
      </c>
      <c r="B6345" s="170" t="s">
        <v>4672</v>
      </c>
      <c r="C6345" s="170" t="s">
        <v>11</v>
      </c>
      <c r="D6345" s="170" t="s">
        <v>12</v>
      </c>
      <c r="E6345" s="170">
        <v>1892</v>
      </c>
      <c r="F6345" s="170">
        <v>6</v>
      </c>
      <c r="G6345" s="171">
        <v>4.5</v>
      </c>
      <c r="H6345" s="170" t="s">
        <v>2190</v>
      </c>
      <c r="I6345" s="171">
        <v>17.989999999999998</v>
      </c>
      <c r="J6345" s="169">
        <v>4</v>
      </c>
    </row>
    <row r="6346" spans="1:10" hidden="1" x14ac:dyDescent="0.25">
      <c r="A6346" s="169">
        <v>65892</v>
      </c>
      <c r="B6346" s="170" t="s">
        <v>4672</v>
      </c>
      <c r="C6346" s="170" t="s">
        <v>11</v>
      </c>
      <c r="D6346" s="170" t="s">
        <v>12</v>
      </c>
      <c r="E6346" s="170">
        <v>1892</v>
      </c>
      <c r="F6346" s="170">
        <v>6</v>
      </c>
      <c r="G6346" s="171">
        <v>4.5</v>
      </c>
      <c r="H6346" s="170" t="s">
        <v>2190</v>
      </c>
      <c r="I6346" s="171">
        <v>17.989999999999998</v>
      </c>
      <c r="J6346" s="169">
        <v>4</v>
      </c>
    </row>
    <row r="6347" spans="1:10" hidden="1" x14ac:dyDescent="0.25">
      <c r="A6347" s="169">
        <v>65899</v>
      </c>
      <c r="B6347" s="170" t="s">
        <v>4673</v>
      </c>
      <c r="C6347" s="170" t="s">
        <v>263</v>
      </c>
      <c r="D6347" s="170" t="s">
        <v>264</v>
      </c>
      <c r="E6347" s="170">
        <v>473</v>
      </c>
      <c r="F6347" s="170">
        <v>24</v>
      </c>
      <c r="G6347" s="171">
        <v>5</v>
      </c>
      <c r="H6347" s="170" t="s">
        <v>3445</v>
      </c>
      <c r="I6347" s="171">
        <v>5.7</v>
      </c>
      <c r="J6347" s="169">
        <v>1</v>
      </c>
    </row>
    <row r="6348" spans="1:10" hidden="1" x14ac:dyDescent="0.25">
      <c r="A6348" s="169">
        <v>65899</v>
      </c>
      <c r="B6348" s="170" t="s">
        <v>4673</v>
      </c>
      <c r="C6348" s="170" t="s">
        <v>263</v>
      </c>
      <c r="D6348" s="170" t="s">
        <v>264</v>
      </c>
      <c r="E6348" s="170">
        <v>473</v>
      </c>
      <c r="F6348" s="170">
        <v>24</v>
      </c>
      <c r="G6348" s="171">
        <v>5</v>
      </c>
      <c r="H6348" s="170" t="s">
        <v>1407</v>
      </c>
      <c r="I6348" s="171">
        <v>5.7</v>
      </c>
      <c r="J6348" s="169">
        <v>1</v>
      </c>
    </row>
    <row r="6349" spans="1:10" hidden="1" x14ac:dyDescent="0.25">
      <c r="A6349" s="169">
        <v>65909</v>
      </c>
      <c r="B6349" s="170" t="s">
        <v>4674</v>
      </c>
      <c r="C6349" s="170" t="s">
        <v>11</v>
      </c>
      <c r="D6349" s="170" t="s">
        <v>12</v>
      </c>
      <c r="E6349" s="170">
        <v>3784</v>
      </c>
      <c r="F6349" s="170">
        <v>3</v>
      </c>
      <c r="G6349" s="171">
        <v>5</v>
      </c>
      <c r="H6349" s="170" t="s">
        <v>1053</v>
      </c>
      <c r="I6349" s="171">
        <v>28.99</v>
      </c>
      <c r="J6349" s="169">
        <v>8</v>
      </c>
    </row>
    <row r="6350" spans="1:10" hidden="1" x14ac:dyDescent="0.25">
      <c r="A6350" s="169">
        <v>65909</v>
      </c>
      <c r="B6350" s="170" t="s">
        <v>4674</v>
      </c>
      <c r="C6350" s="170" t="s">
        <v>11</v>
      </c>
      <c r="D6350" s="170" t="s">
        <v>12</v>
      </c>
      <c r="E6350" s="170">
        <v>3784</v>
      </c>
      <c r="F6350" s="170">
        <v>3</v>
      </c>
      <c r="G6350" s="171">
        <v>5</v>
      </c>
      <c r="H6350" s="170" t="s">
        <v>1053</v>
      </c>
      <c r="I6350" s="171">
        <v>28.99</v>
      </c>
      <c r="J6350" s="169">
        <v>8</v>
      </c>
    </row>
    <row r="6351" spans="1:10" hidden="1" x14ac:dyDescent="0.25">
      <c r="A6351" s="169">
        <v>65917</v>
      </c>
      <c r="B6351" s="170" t="s">
        <v>4675</v>
      </c>
      <c r="C6351" s="170" t="s">
        <v>263</v>
      </c>
      <c r="D6351" s="170" t="s">
        <v>332</v>
      </c>
      <c r="E6351" s="170">
        <v>852</v>
      </c>
      <c r="F6351" s="170">
        <v>6</v>
      </c>
      <c r="G6351" s="171">
        <v>6</v>
      </c>
      <c r="H6351" s="170" t="s">
        <v>222</v>
      </c>
      <c r="I6351" s="171">
        <v>8</v>
      </c>
      <c r="J6351" s="169">
        <v>4</v>
      </c>
    </row>
    <row r="6352" spans="1:10" hidden="1" x14ac:dyDescent="0.25">
      <c r="A6352" s="169">
        <v>65929</v>
      </c>
      <c r="B6352" s="170" t="s">
        <v>4676</v>
      </c>
      <c r="C6352" s="170" t="s">
        <v>263</v>
      </c>
      <c r="D6352" s="170" t="s">
        <v>332</v>
      </c>
      <c r="E6352" s="170">
        <v>2840</v>
      </c>
      <c r="F6352" s="170">
        <v>3</v>
      </c>
      <c r="G6352" s="171">
        <v>6.9</v>
      </c>
      <c r="H6352" s="170" t="s">
        <v>1053</v>
      </c>
      <c r="I6352" s="171">
        <v>24.99</v>
      </c>
      <c r="J6352" s="169">
        <v>8</v>
      </c>
    </row>
    <row r="6353" spans="1:10" hidden="1" x14ac:dyDescent="0.25">
      <c r="A6353" s="169">
        <v>65929</v>
      </c>
      <c r="B6353" s="170" t="s">
        <v>4676</v>
      </c>
      <c r="C6353" s="170" t="s">
        <v>263</v>
      </c>
      <c r="D6353" s="170" t="s">
        <v>332</v>
      </c>
      <c r="E6353" s="170">
        <v>2840</v>
      </c>
      <c r="F6353" s="170">
        <v>3</v>
      </c>
      <c r="G6353" s="171">
        <v>6.9</v>
      </c>
      <c r="H6353" s="170" t="s">
        <v>1053</v>
      </c>
      <c r="I6353" s="171">
        <v>24.99</v>
      </c>
      <c r="J6353" s="169">
        <v>8</v>
      </c>
    </row>
    <row r="6354" spans="1:10" hidden="1" x14ac:dyDescent="0.25">
      <c r="A6354" s="169">
        <v>65941</v>
      </c>
      <c r="B6354" s="170" t="s">
        <v>4677</v>
      </c>
      <c r="C6354" s="170" t="s">
        <v>11</v>
      </c>
      <c r="D6354" s="170" t="s">
        <v>474</v>
      </c>
      <c r="E6354" s="170">
        <v>473</v>
      </c>
      <c r="F6354" s="170">
        <v>24</v>
      </c>
      <c r="G6354" s="171">
        <v>6.9</v>
      </c>
      <c r="H6354" s="170" t="s">
        <v>415</v>
      </c>
      <c r="I6354" s="171">
        <v>4.79</v>
      </c>
      <c r="J6354" s="169">
        <v>1</v>
      </c>
    </row>
    <row r="6355" spans="1:10" hidden="1" x14ac:dyDescent="0.25">
      <c r="A6355" s="169">
        <v>65941</v>
      </c>
      <c r="B6355" s="170" t="s">
        <v>4677</v>
      </c>
      <c r="C6355" s="170" t="s">
        <v>11</v>
      </c>
      <c r="D6355" s="170" t="s">
        <v>474</v>
      </c>
      <c r="E6355" s="170">
        <v>473</v>
      </c>
      <c r="F6355" s="170">
        <v>24</v>
      </c>
      <c r="G6355" s="171">
        <v>6.9</v>
      </c>
      <c r="H6355" s="170" t="s">
        <v>415</v>
      </c>
      <c r="I6355" s="171">
        <v>4.79</v>
      </c>
      <c r="J6355" s="169">
        <v>1</v>
      </c>
    </row>
    <row r="6356" spans="1:10" hidden="1" x14ac:dyDescent="0.25">
      <c r="A6356" s="169">
        <v>65997</v>
      </c>
      <c r="B6356" s="170" t="s">
        <v>4678</v>
      </c>
      <c r="C6356" s="170" t="s">
        <v>263</v>
      </c>
      <c r="D6356" s="170" t="s">
        <v>332</v>
      </c>
      <c r="E6356" s="170">
        <v>1420</v>
      </c>
      <c r="F6356" s="170">
        <v>6</v>
      </c>
      <c r="G6356" s="171">
        <v>5</v>
      </c>
      <c r="H6356" s="170" t="s">
        <v>402</v>
      </c>
      <c r="I6356" s="171">
        <v>13.99</v>
      </c>
      <c r="J6356" s="169">
        <v>4</v>
      </c>
    </row>
    <row r="6357" spans="1:10" hidden="1" x14ac:dyDescent="0.25">
      <c r="A6357" s="169">
        <v>66000</v>
      </c>
      <c r="B6357" s="170" t="s">
        <v>4679</v>
      </c>
      <c r="C6357" s="170" t="s">
        <v>263</v>
      </c>
      <c r="D6357" s="170" t="s">
        <v>264</v>
      </c>
      <c r="E6357" s="170">
        <v>473</v>
      </c>
      <c r="F6357" s="170">
        <v>24</v>
      </c>
      <c r="G6357" s="171">
        <v>7</v>
      </c>
      <c r="H6357" s="170" t="s">
        <v>747</v>
      </c>
      <c r="I6357" s="171">
        <v>3.99</v>
      </c>
      <c r="J6357" s="169">
        <v>1</v>
      </c>
    </row>
    <row r="6358" spans="1:10" hidden="1" x14ac:dyDescent="0.25">
      <c r="A6358" s="169">
        <v>66000</v>
      </c>
      <c r="B6358" s="170" t="s">
        <v>4679</v>
      </c>
      <c r="C6358" s="170" t="s">
        <v>263</v>
      </c>
      <c r="D6358" s="170" t="s">
        <v>264</v>
      </c>
      <c r="E6358" s="170">
        <v>473</v>
      </c>
      <c r="F6358" s="170">
        <v>24</v>
      </c>
      <c r="G6358" s="171">
        <v>7</v>
      </c>
      <c r="H6358" s="170" t="s">
        <v>747</v>
      </c>
      <c r="I6358" s="171">
        <v>3.99</v>
      </c>
      <c r="J6358" s="169">
        <v>1</v>
      </c>
    </row>
    <row r="6359" spans="1:10" hidden="1" x14ac:dyDescent="0.25">
      <c r="A6359" s="169">
        <v>66004</v>
      </c>
      <c r="B6359" s="170" t="s">
        <v>4680</v>
      </c>
      <c r="C6359" s="170" t="s">
        <v>263</v>
      </c>
      <c r="D6359" s="170" t="s">
        <v>264</v>
      </c>
      <c r="E6359" s="170">
        <v>473</v>
      </c>
      <c r="F6359" s="170">
        <v>24</v>
      </c>
      <c r="G6359" s="171">
        <v>7</v>
      </c>
      <c r="H6359" s="170" t="s">
        <v>747</v>
      </c>
      <c r="I6359" s="171">
        <v>3.99</v>
      </c>
      <c r="J6359" s="169">
        <v>1</v>
      </c>
    </row>
    <row r="6360" spans="1:10" hidden="1" x14ac:dyDescent="0.25">
      <c r="A6360" s="169">
        <v>66004</v>
      </c>
      <c r="B6360" s="170" t="s">
        <v>4680</v>
      </c>
      <c r="C6360" s="170" t="s">
        <v>263</v>
      </c>
      <c r="D6360" s="170" t="s">
        <v>264</v>
      </c>
      <c r="E6360" s="170">
        <v>473</v>
      </c>
      <c r="F6360" s="170">
        <v>24</v>
      </c>
      <c r="G6360" s="171">
        <v>7</v>
      </c>
      <c r="H6360" s="170" t="s">
        <v>747</v>
      </c>
      <c r="I6360" s="171">
        <v>3.99</v>
      </c>
      <c r="J6360" s="169">
        <v>1</v>
      </c>
    </row>
    <row r="6361" spans="1:10" hidden="1" x14ac:dyDescent="0.25">
      <c r="A6361" s="169">
        <v>66007</v>
      </c>
      <c r="B6361" s="170" t="s">
        <v>4681</v>
      </c>
      <c r="C6361" s="170" t="s">
        <v>263</v>
      </c>
      <c r="D6361" s="170" t="s">
        <v>264</v>
      </c>
      <c r="E6361" s="170">
        <v>473</v>
      </c>
      <c r="F6361" s="170">
        <v>24</v>
      </c>
      <c r="G6361" s="171">
        <v>7</v>
      </c>
      <c r="H6361" s="170" t="s">
        <v>747</v>
      </c>
      <c r="I6361" s="171">
        <v>4.29</v>
      </c>
      <c r="J6361" s="169">
        <v>1</v>
      </c>
    </row>
    <row r="6362" spans="1:10" hidden="1" x14ac:dyDescent="0.25">
      <c r="A6362" s="169">
        <v>66007</v>
      </c>
      <c r="B6362" s="170" t="s">
        <v>4681</v>
      </c>
      <c r="C6362" s="170" t="s">
        <v>263</v>
      </c>
      <c r="D6362" s="170" t="s">
        <v>264</v>
      </c>
      <c r="E6362" s="170">
        <v>473</v>
      </c>
      <c r="F6362" s="170">
        <v>24</v>
      </c>
      <c r="G6362" s="171">
        <v>7</v>
      </c>
      <c r="H6362" s="170" t="s">
        <v>747</v>
      </c>
      <c r="I6362" s="171">
        <v>4.29</v>
      </c>
      <c r="J6362" s="169">
        <v>1</v>
      </c>
    </row>
    <row r="6363" spans="1:10" hidden="1" x14ac:dyDescent="0.25">
      <c r="A6363" s="169">
        <v>66008</v>
      </c>
      <c r="B6363" s="170" t="s">
        <v>4682</v>
      </c>
      <c r="C6363" s="170" t="s">
        <v>24</v>
      </c>
      <c r="D6363" s="170" t="s">
        <v>34</v>
      </c>
      <c r="E6363" s="170">
        <v>750</v>
      </c>
      <c r="F6363" s="170">
        <v>12</v>
      </c>
      <c r="G6363" s="171">
        <v>12.5</v>
      </c>
      <c r="H6363" s="170" t="s">
        <v>96</v>
      </c>
      <c r="I6363" s="171">
        <v>17.989999999999998</v>
      </c>
      <c r="J6363" s="169">
        <v>1</v>
      </c>
    </row>
    <row r="6364" spans="1:10" hidden="1" x14ac:dyDescent="0.25">
      <c r="A6364" s="169">
        <v>66013</v>
      </c>
      <c r="B6364" s="170" t="s">
        <v>4683</v>
      </c>
      <c r="C6364" s="170" t="s">
        <v>24</v>
      </c>
      <c r="D6364" s="170" t="s">
        <v>598</v>
      </c>
      <c r="E6364" s="170">
        <v>750</v>
      </c>
      <c r="F6364" s="170">
        <v>12</v>
      </c>
      <c r="G6364" s="171">
        <v>7</v>
      </c>
      <c r="H6364" s="170" t="s">
        <v>256</v>
      </c>
      <c r="I6364" s="171">
        <v>15.99</v>
      </c>
      <c r="J6364" s="169">
        <v>1</v>
      </c>
    </row>
    <row r="6365" spans="1:10" hidden="1" x14ac:dyDescent="0.25">
      <c r="A6365" s="169">
        <v>66014</v>
      </c>
      <c r="B6365" s="170" t="s">
        <v>4684</v>
      </c>
      <c r="C6365" s="170" t="s">
        <v>24</v>
      </c>
      <c r="D6365" s="170" t="s">
        <v>25</v>
      </c>
      <c r="E6365" s="170">
        <v>750</v>
      </c>
      <c r="F6365" s="170">
        <v>12</v>
      </c>
      <c r="G6365" s="171">
        <v>12</v>
      </c>
      <c r="H6365" s="170" t="s">
        <v>378</v>
      </c>
      <c r="I6365" s="171">
        <v>24.99</v>
      </c>
      <c r="J6365" s="169">
        <v>1</v>
      </c>
    </row>
    <row r="6366" spans="1:10" hidden="1" x14ac:dyDescent="0.25">
      <c r="A6366" s="169">
        <v>66024</v>
      </c>
      <c r="B6366" s="170" t="s">
        <v>4685</v>
      </c>
      <c r="C6366" s="170" t="s">
        <v>24</v>
      </c>
      <c r="D6366" s="170" t="s">
        <v>25</v>
      </c>
      <c r="E6366" s="170">
        <v>750</v>
      </c>
      <c r="F6366" s="170">
        <v>12</v>
      </c>
      <c r="G6366" s="171">
        <v>11</v>
      </c>
      <c r="H6366" s="170" t="s">
        <v>96</v>
      </c>
      <c r="I6366" s="171">
        <v>18.989999999999998</v>
      </c>
      <c r="J6366" s="169">
        <v>1</v>
      </c>
    </row>
    <row r="6367" spans="1:10" hidden="1" x14ac:dyDescent="0.25">
      <c r="A6367" s="169">
        <v>66025</v>
      </c>
      <c r="B6367" s="170" t="s">
        <v>4686</v>
      </c>
      <c r="C6367" s="170" t="s">
        <v>24</v>
      </c>
      <c r="D6367" s="170" t="s">
        <v>38</v>
      </c>
      <c r="E6367" s="170">
        <v>750</v>
      </c>
      <c r="F6367" s="170">
        <v>12</v>
      </c>
      <c r="G6367" s="171">
        <v>13</v>
      </c>
      <c r="H6367" s="170" t="s">
        <v>200</v>
      </c>
      <c r="I6367" s="171">
        <v>19.989999999999998</v>
      </c>
      <c r="J6367" s="169">
        <v>1</v>
      </c>
    </row>
    <row r="6368" spans="1:10" hidden="1" x14ac:dyDescent="0.25">
      <c r="A6368" s="169">
        <v>66044</v>
      </c>
      <c r="B6368" s="170" t="s">
        <v>4687</v>
      </c>
      <c r="C6368" s="170" t="s">
        <v>263</v>
      </c>
      <c r="D6368" s="170" t="s">
        <v>264</v>
      </c>
      <c r="E6368" s="170">
        <v>2000</v>
      </c>
      <c r="F6368" s="170">
        <v>8</v>
      </c>
      <c r="G6368" s="171">
        <v>7</v>
      </c>
      <c r="H6368" s="170" t="s">
        <v>22</v>
      </c>
      <c r="I6368" s="171">
        <v>12.49</v>
      </c>
      <c r="J6368" s="169">
        <v>1</v>
      </c>
    </row>
    <row r="6369" spans="1:10" hidden="1" x14ac:dyDescent="0.25">
      <c r="A6369" s="169">
        <v>66044</v>
      </c>
      <c r="B6369" s="170" t="s">
        <v>4687</v>
      </c>
      <c r="C6369" s="170" t="s">
        <v>263</v>
      </c>
      <c r="D6369" s="170" t="s">
        <v>264</v>
      </c>
      <c r="E6369" s="170">
        <v>2000</v>
      </c>
      <c r="F6369" s="170">
        <v>8</v>
      </c>
      <c r="G6369" s="171">
        <v>7</v>
      </c>
      <c r="H6369" s="170" t="s">
        <v>22</v>
      </c>
      <c r="I6369" s="171">
        <v>12.49</v>
      </c>
      <c r="J6369" s="169">
        <v>1</v>
      </c>
    </row>
    <row r="6370" spans="1:10" hidden="1" x14ac:dyDescent="0.25">
      <c r="A6370" s="169">
        <v>66045</v>
      </c>
      <c r="B6370" s="170" t="s">
        <v>4688</v>
      </c>
      <c r="C6370" s="170" t="s">
        <v>24</v>
      </c>
      <c r="D6370" s="170" t="s">
        <v>166</v>
      </c>
      <c r="E6370" s="170">
        <v>750</v>
      </c>
      <c r="F6370" s="170">
        <v>12</v>
      </c>
      <c r="G6370" s="171">
        <v>12</v>
      </c>
      <c r="H6370" s="170" t="s">
        <v>96</v>
      </c>
      <c r="I6370" s="171">
        <v>17.989999999999998</v>
      </c>
      <c r="J6370" s="169">
        <v>1</v>
      </c>
    </row>
    <row r="6371" spans="1:10" hidden="1" x14ac:dyDescent="0.25">
      <c r="A6371" s="169">
        <v>66049</v>
      </c>
      <c r="B6371" s="170" t="s">
        <v>4689</v>
      </c>
      <c r="C6371" s="170" t="s">
        <v>24</v>
      </c>
      <c r="D6371" s="170" t="s">
        <v>34</v>
      </c>
      <c r="E6371" s="170">
        <v>750</v>
      </c>
      <c r="F6371" s="170">
        <v>12</v>
      </c>
      <c r="G6371" s="171">
        <v>13</v>
      </c>
      <c r="H6371" s="170" t="s">
        <v>130</v>
      </c>
      <c r="I6371" s="171">
        <v>18.989999999999998</v>
      </c>
      <c r="J6371" s="169">
        <v>1</v>
      </c>
    </row>
    <row r="6372" spans="1:10" hidden="1" x14ac:dyDescent="0.25">
      <c r="A6372" s="169">
        <v>66086</v>
      </c>
      <c r="B6372" s="170" t="s">
        <v>4690</v>
      </c>
      <c r="C6372" s="170" t="s">
        <v>24</v>
      </c>
      <c r="D6372" s="170" t="s">
        <v>34</v>
      </c>
      <c r="E6372" s="170">
        <v>750</v>
      </c>
      <c r="F6372" s="170">
        <v>12</v>
      </c>
      <c r="G6372" s="171">
        <v>13.5</v>
      </c>
      <c r="H6372" s="170" t="s">
        <v>4691</v>
      </c>
      <c r="I6372" s="171">
        <v>21.99</v>
      </c>
      <c r="J6372" s="169">
        <v>1</v>
      </c>
    </row>
    <row r="6373" spans="1:10" hidden="1" x14ac:dyDescent="0.25">
      <c r="A6373" s="169">
        <v>66107</v>
      </c>
      <c r="B6373" s="170" t="s">
        <v>4692</v>
      </c>
      <c r="C6373" s="170" t="s">
        <v>15</v>
      </c>
      <c r="D6373" s="170" t="s">
        <v>140</v>
      </c>
      <c r="E6373" s="170">
        <v>700</v>
      </c>
      <c r="F6373" s="170">
        <v>6</v>
      </c>
      <c r="G6373" s="171">
        <v>20</v>
      </c>
      <c r="H6373" s="170" t="s">
        <v>357</v>
      </c>
      <c r="I6373" s="171">
        <v>29.99</v>
      </c>
      <c r="J6373" s="169">
        <v>1</v>
      </c>
    </row>
    <row r="6374" spans="1:10" hidden="1" x14ac:dyDescent="0.25">
      <c r="A6374" s="169">
        <v>66109</v>
      </c>
      <c r="B6374" s="170" t="s">
        <v>4693</v>
      </c>
      <c r="C6374" s="170" t="s">
        <v>24</v>
      </c>
      <c r="D6374" s="170" t="s">
        <v>185</v>
      </c>
      <c r="E6374" s="170">
        <v>750</v>
      </c>
      <c r="F6374" s="170">
        <v>6</v>
      </c>
      <c r="G6374" s="171">
        <v>15</v>
      </c>
      <c r="H6374" s="170" t="s">
        <v>96</v>
      </c>
      <c r="I6374" s="171">
        <v>32.99</v>
      </c>
      <c r="J6374" s="169">
        <v>1</v>
      </c>
    </row>
    <row r="6375" spans="1:10" hidden="1" x14ac:dyDescent="0.25">
      <c r="A6375" s="169">
        <v>66113</v>
      </c>
      <c r="B6375" s="170" t="s">
        <v>4694</v>
      </c>
      <c r="C6375" s="170" t="s">
        <v>11</v>
      </c>
      <c r="D6375" s="170" t="s">
        <v>474</v>
      </c>
      <c r="E6375" s="170">
        <v>473</v>
      </c>
      <c r="F6375" s="170">
        <v>24</v>
      </c>
      <c r="G6375" s="171">
        <v>5</v>
      </c>
      <c r="H6375" s="170" t="s">
        <v>2503</v>
      </c>
      <c r="I6375" s="171">
        <v>3.99</v>
      </c>
      <c r="J6375" s="169">
        <v>1</v>
      </c>
    </row>
    <row r="6376" spans="1:10" hidden="1" x14ac:dyDescent="0.25">
      <c r="A6376" s="169">
        <v>66113</v>
      </c>
      <c r="B6376" s="170" t="s">
        <v>4694</v>
      </c>
      <c r="C6376" s="170" t="s">
        <v>11</v>
      </c>
      <c r="D6376" s="170" t="s">
        <v>474</v>
      </c>
      <c r="E6376" s="170">
        <v>473</v>
      </c>
      <c r="F6376" s="170">
        <v>24</v>
      </c>
      <c r="G6376" s="171">
        <v>5</v>
      </c>
      <c r="H6376" s="170" t="s">
        <v>1407</v>
      </c>
      <c r="I6376" s="171">
        <v>3.99</v>
      </c>
      <c r="J6376" s="169">
        <v>1</v>
      </c>
    </row>
    <row r="6377" spans="1:10" hidden="1" x14ac:dyDescent="0.25">
      <c r="A6377" s="169">
        <v>66114</v>
      </c>
      <c r="B6377" s="170" t="s">
        <v>4695</v>
      </c>
      <c r="C6377" s="170" t="s">
        <v>11</v>
      </c>
      <c r="D6377" s="170" t="s">
        <v>474</v>
      </c>
      <c r="E6377" s="170">
        <v>473</v>
      </c>
      <c r="F6377" s="170">
        <v>24</v>
      </c>
      <c r="G6377" s="171">
        <v>4.9000000000000004</v>
      </c>
      <c r="H6377" s="170" t="s">
        <v>1053</v>
      </c>
      <c r="I6377" s="171">
        <v>4.1900000000000004</v>
      </c>
      <c r="J6377" s="169">
        <v>1</v>
      </c>
    </row>
    <row r="6378" spans="1:10" hidden="1" x14ac:dyDescent="0.25">
      <c r="A6378" s="169">
        <v>66114</v>
      </c>
      <c r="B6378" s="170" t="s">
        <v>4695</v>
      </c>
      <c r="C6378" s="170" t="s">
        <v>11</v>
      </c>
      <c r="D6378" s="170" t="s">
        <v>474</v>
      </c>
      <c r="E6378" s="170">
        <v>473</v>
      </c>
      <c r="F6378" s="170">
        <v>24</v>
      </c>
      <c r="G6378" s="171">
        <v>4.9000000000000004</v>
      </c>
      <c r="H6378" s="170" t="s">
        <v>1053</v>
      </c>
      <c r="I6378" s="171">
        <v>4.1900000000000004</v>
      </c>
      <c r="J6378" s="169">
        <v>1</v>
      </c>
    </row>
    <row r="6379" spans="1:10" hidden="1" x14ac:dyDescent="0.25">
      <c r="A6379" s="169">
        <v>66115</v>
      </c>
      <c r="B6379" s="170" t="s">
        <v>4696</v>
      </c>
      <c r="C6379" s="170" t="s">
        <v>11</v>
      </c>
      <c r="D6379" s="170" t="s">
        <v>303</v>
      </c>
      <c r="E6379" s="170">
        <v>473</v>
      </c>
      <c r="F6379" s="170">
        <v>24</v>
      </c>
      <c r="G6379" s="171">
        <v>6</v>
      </c>
      <c r="H6379" s="170" t="s">
        <v>1053</v>
      </c>
      <c r="I6379" s="171">
        <v>4.59</v>
      </c>
      <c r="J6379" s="169">
        <v>1</v>
      </c>
    </row>
    <row r="6380" spans="1:10" hidden="1" x14ac:dyDescent="0.25">
      <c r="A6380" s="169">
        <v>66115</v>
      </c>
      <c r="B6380" s="170" t="s">
        <v>4696</v>
      </c>
      <c r="C6380" s="170" t="s">
        <v>11</v>
      </c>
      <c r="D6380" s="170" t="s">
        <v>303</v>
      </c>
      <c r="E6380" s="170">
        <v>473</v>
      </c>
      <c r="F6380" s="170">
        <v>24</v>
      </c>
      <c r="G6380" s="171">
        <v>6</v>
      </c>
      <c r="H6380" s="170" t="s">
        <v>1053</v>
      </c>
      <c r="I6380" s="171">
        <v>4.59</v>
      </c>
      <c r="J6380" s="169">
        <v>1</v>
      </c>
    </row>
    <row r="6381" spans="1:10" hidden="1" x14ac:dyDescent="0.25">
      <c r="A6381" s="169">
        <v>66116</v>
      </c>
      <c r="B6381" s="170" t="s">
        <v>4697</v>
      </c>
      <c r="C6381" s="170" t="s">
        <v>11</v>
      </c>
      <c r="D6381" s="170" t="s">
        <v>303</v>
      </c>
      <c r="E6381" s="170">
        <v>473</v>
      </c>
      <c r="F6381" s="170">
        <v>24</v>
      </c>
      <c r="G6381" s="171">
        <v>7</v>
      </c>
      <c r="H6381" s="170" t="s">
        <v>1053</v>
      </c>
      <c r="I6381" s="171">
        <v>4.49</v>
      </c>
      <c r="J6381" s="169">
        <v>1</v>
      </c>
    </row>
    <row r="6382" spans="1:10" hidden="1" x14ac:dyDescent="0.25">
      <c r="A6382" s="169">
        <v>66116</v>
      </c>
      <c r="B6382" s="170" t="s">
        <v>4697</v>
      </c>
      <c r="C6382" s="170" t="s">
        <v>11</v>
      </c>
      <c r="D6382" s="170" t="s">
        <v>303</v>
      </c>
      <c r="E6382" s="170">
        <v>473</v>
      </c>
      <c r="F6382" s="170">
        <v>24</v>
      </c>
      <c r="G6382" s="171">
        <v>7</v>
      </c>
      <c r="H6382" s="170" t="s">
        <v>1053</v>
      </c>
      <c r="I6382" s="171">
        <v>4.49</v>
      </c>
      <c r="J6382" s="169">
        <v>1</v>
      </c>
    </row>
    <row r="6383" spans="1:10" hidden="1" x14ac:dyDescent="0.25">
      <c r="A6383" s="169">
        <v>66117</v>
      </c>
      <c r="B6383" s="170" t="s">
        <v>4698</v>
      </c>
      <c r="C6383" s="170" t="s">
        <v>11</v>
      </c>
      <c r="D6383" s="170" t="s">
        <v>303</v>
      </c>
      <c r="E6383" s="170">
        <v>568</v>
      </c>
      <c r="F6383" s="170">
        <v>24</v>
      </c>
      <c r="G6383" s="171">
        <v>8.5</v>
      </c>
      <c r="H6383" s="170" t="s">
        <v>1053</v>
      </c>
      <c r="I6383" s="171">
        <v>4.99</v>
      </c>
      <c r="J6383" s="169">
        <v>1</v>
      </c>
    </row>
    <row r="6384" spans="1:10" hidden="1" x14ac:dyDescent="0.25">
      <c r="A6384" s="169">
        <v>66117</v>
      </c>
      <c r="B6384" s="170" t="s">
        <v>4698</v>
      </c>
      <c r="C6384" s="170" t="s">
        <v>11</v>
      </c>
      <c r="D6384" s="170" t="s">
        <v>303</v>
      </c>
      <c r="E6384" s="170">
        <v>568</v>
      </c>
      <c r="F6384" s="170">
        <v>24</v>
      </c>
      <c r="G6384" s="171">
        <v>8.5</v>
      </c>
      <c r="H6384" s="170" t="s">
        <v>1053</v>
      </c>
      <c r="I6384" s="171">
        <v>4.99</v>
      </c>
      <c r="J6384" s="169">
        <v>1</v>
      </c>
    </row>
    <row r="6385" spans="1:10" hidden="1" x14ac:dyDescent="0.25">
      <c r="A6385" s="169">
        <v>66118</v>
      </c>
      <c r="B6385" s="170" t="s">
        <v>4699</v>
      </c>
      <c r="C6385" s="170" t="s">
        <v>11</v>
      </c>
      <c r="D6385" s="170" t="s">
        <v>303</v>
      </c>
      <c r="E6385" s="170">
        <v>473</v>
      </c>
      <c r="F6385" s="170">
        <v>24</v>
      </c>
      <c r="G6385" s="171">
        <v>10</v>
      </c>
      <c r="H6385" s="170" t="s">
        <v>1053</v>
      </c>
      <c r="I6385" s="171">
        <v>4.99</v>
      </c>
      <c r="J6385" s="169">
        <v>1</v>
      </c>
    </row>
    <row r="6386" spans="1:10" hidden="1" x14ac:dyDescent="0.25">
      <c r="A6386" s="169">
        <v>66118</v>
      </c>
      <c r="B6386" s="170" t="s">
        <v>4699</v>
      </c>
      <c r="C6386" s="170" t="s">
        <v>11</v>
      </c>
      <c r="D6386" s="170" t="s">
        <v>303</v>
      </c>
      <c r="E6386" s="170">
        <v>473</v>
      </c>
      <c r="F6386" s="170">
        <v>24</v>
      </c>
      <c r="G6386" s="171">
        <v>10</v>
      </c>
      <c r="H6386" s="170" t="s">
        <v>1053</v>
      </c>
      <c r="I6386" s="171">
        <v>4.99</v>
      </c>
      <c r="J6386" s="169">
        <v>1</v>
      </c>
    </row>
    <row r="6387" spans="1:10" hidden="1" x14ac:dyDescent="0.25">
      <c r="A6387" s="169">
        <v>66119</v>
      </c>
      <c r="B6387" s="170" t="s">
        <v>4700</v>
      </c>
      <c r="C6387" s="170" t="s">
        <v>11</v>
      </c>
      <c r="D6387" s="170" t="s">
        <v>12</v>
      </c>
      <c r="E6387" s="170">
        <v>5325</v>
      </c>
      <c r="F6387" s="170">
        <v>1</v>
      </c>
      <c r="G6387" s="171">
        <v>4.5</v>
      </c>
      <c r="H6387" s="170" t="s">
        <v>1324</v>
      </c>
      <c r="I6387" s="171">
        <v>30.99</v>
      </c>
      <c r="J6387" s="169">
        <v>15</v>
      </c>
    </row>
    <row r="6388" spans="1:10" hidden="1" x14ac:dyDescent="0.25">
      <c r="A6388" s="169">
        <v>66119</v>
      </c>
      <c r="B6388" s="170" t="s">
        <v>4700</v>
      </c>
      <c r="C6388" s="170" t="s">
        <v>11</v>
      </c>
      <c r="D6388" s="170" t="s">
        <v>12</v>
      </c>
      <c r="E6388" s="170">
        <v>5325</v>
      </c>
      <c r="F6388" s="170">
        <v>1</v>
      </c>
      <c r="G6388" s="171">
        <v>4.5</v>
      </c>
      <c r="H6388" s="170" t="s">
        <v>1324</v>
      </c>
      <c r="I6388" s="171">
        <v>30.99</v>
      </c>
      <c r="J6388" s="169">
        <v>15</v>
      </c>
    </row>
    <row r="6389" spans="1:10" hidden="1" x14ac:dyDescent="0.25">
      <c r="A6389" s="169">
        <v>66120</v>
      </c>
      <c r="B6389" s="170" t="s">
        <v>4701</v>
      </c>
      <c r="C6389" s="170" t="s">
        <v>263</v>
      </c>
      <c r="D6389" s="170" t="s">
        <v>332</v>
      </c>
      <c r="E6389" s="170">
        <v>2130</v>
      </c>
      <c r="F6389" s="170">
        <v>4</v>
      </c>
      <c r="G6389" s="171">
        <v>6.9</v>
      </c>
      <c r="H6389" s="170" t="s">
        <v>1053</v>
      </c>
      <c r="I6389" s="171">
        <v>17.989999999999998</v>
      </c>
      <c r="J6389" s="169">
        <v>6</v>
      </c>
    </row>
    <row r="6390" spans="1:10" hidden="1" x14ac:dyDescent="0.25">
      <c r="A6390" s="169">
        <v>66120</v>
      </c>
      <c r="B6390" s="170" t="s">
        <v>4701</v>
      </c>
      <c r="C6390" s="170" t="s">
        <v>263</v>
      </c>
      <c r="D6390" s="170" t="s">
        <v>332</v>
      </c>
      <c r="E6390" s="170">
        <v>2130</v>
      </c>
      <c r="F6390" s="170">
        <v>4</v>
      </c>
      <c r="G6390" s="171">
        <v>6.9</v>
      </c>
      <c r="H6390" s="170" t="s">
        <v>1053</v>
      </c>
      <c r="I6390" s="171">
        <v>17.989999999999998</v>
      </c>
      <c r="J6390" s="169">
        <v>6</v>
      </c>
    </row>
    <row r="6391" spans="1:10" hidden="1" x14ac:dyDescent="0.25">
      <c r="A6391" s="169">
        <v>66121</v>
      </c>
      <c r="B6391" s="170" t="s">
        <v>4702</v>
      </c>
      <c r="C6391" s="170" t="s">
        <v>263</v>
      </c>
      <c r="D6391" s="170" t="s">
        <v>806</v>
      </c>
      <c r="E6391" s="170">
        <v>1420</v>
      </c>
      <c r="F6391" s="170">
        <v>6</v>
      </c>
      <c r="G6391" s="171">
        <v>6</v>
      </c>
      <c r="H6391" s="170" t="s">
        <v>17</v>
      </c>
      <c r="I6391" s="171">
        <v>12.99</v>
      </c>
      <c r="J6391" s="169">
        <v>4</v>
      </c>
    </row>
    <row r="6392" spans="1:10" hidden="1" x14ac:dyDescent="0.25">
      <c r="A6392" s="169">
        <v>66128</v>
      </c>
      <c r="B6392" s="170" t="s">
        <v>4703</v>
      </c>
      <c r="C6392" s="170" t="s">
        <v>263</v>
      </c>
      <c r="D6392" s="170" t="s">
        <v>806</v>
      </c>
      <c r="E6392" s="170">
        <v>1420</v>
      </c>
      <c r="F6392" s="170">
        <v>6</v>
      </c>
      <c r="G6392" s="171">
        <v>6</v>
      </c>
      <c r="H6392" s="170" t="s">
        <v>17</v>
      </c>
      <c r="I6392" s="171">
        <v>12.99</v>
      </c>
      <c r="J6392" s="169">
        <v>4</v>
      </c>
    </row>
    <row r="6393" spans="1:10" hidden="1" x14ac:dyDescent="0.25">
      <c r="A6393" s="169">
        <v>66129</v>
      </c>
      <c r="B6393" s="170" t="s">
        <v>4704</v>
      </c>
      <c r="C6393" s="170" t="s">
        <v>263</v>
      </c>
      <c r="D6393" s="170" t="s">
        <v>806</v>
      </c>
      <c r="E6393" s="170">
        <v>1420</v>
      </c>
      <c r="F6393" s="170">
        <v>6</v>
      </c>
      <c r="G6393" s="171">
        <v>6</v>
      </c>
      <c r="H6393" s="170" t="s">
        <v>17</v>
      </c>
      <c r="I6393" s="171">
        <v>12.99</v>
      </c>
      <c r="J6393" s="169">
        <v>4</v>
      </c>
    </row>
    <row r="6394" spans="1:10" hidden="1" x14ac:dyDescent="0.25">
      <c r="A6394" s="169">
        <v>66132</v>
      </c>
      <c r="B6394" s="170" t="s">
        <v>4705</v>
      </c>
      <c r="C6394" s="170" t="s">
        <v>263</v>
      </c>
      <c r="D6394" s="170" t="s">
        <v>806</v>
      </c>
      <c r="E6394" s="170">
        <v>2840</v>
      </c>
      <c r="F6394" s="170">
        <v>3</v>
      </c>
      <c r="G6394" s="171">
        <v>6</v>
      </c>
      <c r="H6394" s="170" t="s">
        <v>17</v>
      </c>
      <c r="I6394" s="171">
        <v>24.99</v>
      </c>
      <c r="J6394" s="169">
        <v>8</v>
      </c>
    </row>
    <row r="6395" spans="1:10" hidden="1" x14ac:dyDescent="0.25">
      <c r="A6395" s="169">
        <v>66151</v>
      </c>
      <c r="B6395" s="170" t="s">
        <v>4706</v>
      </c>
      <c r="C6395" s="170" t="s">
        <v>24</v>
      </c>
      <c r="D6395" s="170" t="s">
        <v>38</v>
      </c>
      <c r="E6395" s="170">
        <v>750</v>
      </c>
      <c r="F6395" s="170">
        <v>12</v>
      </c>
      <c r="G6395" s="171">
        <v>12</v>
      </c>
      <c r="H6395" s="170" t="s">
        <v>2361</v>
      </c>
      <c r="I6395" s="171">
        <v>29.47</v>
      </c>
      <c r="J6395" s="169">
        <v>1</v>
      </c>
    </row>
    <row r="6396" spans="1:10" hidden="1" x14ac:dyDescent="0.25">
      <c r="A6396" s="169">
        <v>66170</v>
      </c>
      <c r="B6396" s="170" t="s">
        <v>4707</v>
      </c>
      <c r="C6396" s="170" t="s">
        <v>24</v>
      </c>
      <c r="D6396" s="170" t="s">
        <v>38</v>
      </c>
      <c r="E6396" s="170">
        <v>750</v>
      </c>
      <c r="F6396" s="170">
        <v>12</v>
      </c>
      <c r="G6396" s="171">
        <v>12.5</v>
      </c>
      <c r="H6396" s="170" t="s">
        <v>130</v>
      </c>
      <c r="I6396" s="171">
        <v>18.989999999999998</v>
      </c>
      <c r="J6396" s="169">
        <v>1</v>
      </c>
    </row>
    <row r="6397" spans="1:10" hidden="1" x14ac:dyDescent="0.25">
      <c r="A6397" s="169">
        <v>66207</v>
      </c>
      <c r="B6397" s="170" t="s">
        <v>4708</v>
      </c>
      <c r="C6397" s="170" t="s">
        <v>24</v>
      </c>
      <c r="D6397" s="170" t="s">
        <v>191</v>
      </c>
      <c r="E6397" s="170">
        <v>750</v>
      </c>
      <c r="F6397" s="170">
        <v>12</v>
      </c>
      <c r="G6397" s="171">
        <v>13.5</v>
      </c>
      <c r="H6397" s="170" t="s">
        <v>22</v>
      </c>
      <c r="I6397" s="171">
        <v>16.989999999999998</v>
      </c>
      <c r="J6397" s="169">
        <v>1</v>
      </c>
    </row>
    <row r="6398" spans="1:10" hidden="1" x14ac:dyDescent="0.25">
      <c r="A6398" s="169">
        <v>66214</v>
      </c>
      <c r="B6398" s="170" t="s">
        <v>4709</v>
      </c>
      <c r="C6398" s="170" t="s">
        <v>15</v>
      </c>
      <c r="D6398" s="170" t="s">
        <v>252</v>
      </c>
      <c r="E6398" s="170">
        <v>50</v>
      </c>
      <c r="F6398" s="170">
        <v>36</v>
      </c>
      <c r="G6398" s="171">
        <v>30</v>
      </c>
      <c r="H6398" s="170" t="s">
        <v>1173</v>
      </c>
      <c r="I6398" s="171">
        <v>3.49</v>
      </c>
      <c r="J6398" s="169">
        <v>1</v>
      </c>
    </row>
    <row r="6399" spans="1:10" hidden="1" x14ac:dyDescent="0.25">
      <c r="A6399" s="169">
        <v>66221</v>
      </c>
      <c r="B6399" s="170" t="s">
        <v>4710</v>
      </c>
      <c r="C6399" s="170" t="s">
        <v>15</v>
      </c>
      <c r="D6399" s="170" t="s">
        <v>122</v>
      </c>
      <c r="E6399" s="170">
        <v>750</v>
      </c>
      <c r="F6399" s="170">
        <v>12</v>
      </c>
      <c r="G6399" s="171">
        <v>30</v>
      </c>
      <c r="H6399" s="170" t="s">
        <v>1173</v>
      </c>
      <c r="I6399" s="171">
        <v>29.99</v>
      </c>
      <c r="J6399" s="169">
        <v>1</v>
      </c>
    </row>
    <row r="6400" spans="1:10" hidden="1" x14ac:dyDescent="0.25">
      <c r="A6400" s="169">
        <v>66229</v>
      </c>
      <c r="B6400" s="170" t="s">
        <v>4711</v>
      </c>
      <c r="C6400" s="170" t="s">
        <v>11</v>
      </c>
      <c r="D6400" s="170" t="s">
        <v>303</v>
      </c>
      <c r="E6400" s="170">
        <v>473</v>
      </c>
      <c r="F6400" s="170">
        <v>24</v>
      </c>
      <c r="G6400" s="171">
        <v>9</v>
      </c>
      <c r="H6400" s="170" t="s">
        <v>1556</v>
      </c>
      <c r="I6400" s="171">
        <v>5.29</v>
      </c>
      <c r="J6400" s="169">
        <v>1</v>
      </c>
    </row>
    <row r="6401" spans="1:10" hidden="1" x14ac:dyDescent="0.25">
      <c r="A6401" s="169">
        <v>66229</v>
      </c>
      <c r="B6401" s="170" t="s">
        <v>4711</v>
      </c>
      <c r="C6401" s="170" t="s">
        <v>11</v>
      </c>
      <c r="D6401" s="170" t="s">
        <v>303</v>
      </c>
      <c r="E6401" s="170">
        <v>473</v>
      </c>
      <c r="F6401" s="170">
        <v>24</v>
      </c>
      <c r="G6401" s="171">
        <v>9</v>
      </c>
      <c r="H6401" s="170" t="s">
        <v>1556</v>
      </c>
      <c r="I6401" s="171">
        <v>5.29</v>
      </c>
      <c r="J6401" s="169">
        <v>1</v>
      </c>
    </row>
    <row r="6402" spans="1:10" hidden="1" x14ac:dyDescent="0.25">
      <c r="A6402" s="169">
        <v>66234</v>
      </c>
      <c r="B6402" s="170" t="s">
        <v>4712</v>
      </c>
      <c r="C6402" s="170" t="s">
        <v>11</v>
      </c>
      <c r="D6402" s="170" t="s">
        <v>267</v>
      </c>
      <c r="E6402" s="170">
        <v>473</v>
      </c>
      <c r="F6402" s="170">
        <v>24</v>
      </c>
      <c r="G6402" s="171">
        <v>5</v>
      </c>
      <c r="H6402" s="170" t="s">
        <v>1662</v>
      </c>
      <c r="I6402" s="171">
        <v>4.29</v>
      </c>
      <c r="J6402" s="169">
        <v>1</v>
      </c>
    </row>
    <row r="6403" spans="1:10" hidden="1" x14ac:dyDescent="0.25">
      <c r="A6403" s="169">
        <v>66234</v>
      </c>
      <c r="B6403" s="170" t="s">
        <v>4712</v>
      </c>
      <c r="C6403" s="170" t="s">
        <v>11</v>
      </c>
      <c r="D6403" s="170" t="s">
        <v>267</v>
      </c>
      <c r="E6403" s="170">
        <v>473</v>
      </c>
      <c r="F6403" s="170">
        <v>24</v>
      </c>
      <c r="G6403" s="171">
        <v>5</v>
      </c>
      <c r="H6403" s="170" t="s">
        <v>1662</v>
      </c>
      <c r="I6403" s="171">
        <v>4.29</v>
      </c>
      <c r="J6403" s="169">
        <v>1</v>
      </c>
    </row>
    <row r="6404" spans="1:10" hidden="1" x14ac:dyDescent="0.25">
      <c r="A6404" s="169">
        <v>66237</v>
      </c>
      <c r="B6404" s="170" t="s">
        <v>4713</v>
      </c>
      <c r="C6404" s="170" t="s">
        <v>263</v>
      </c>
      <c r="D6404" s="170" t="s">
        <v>264</v>
      </c>
      <c r="E6404" s="170">
        <v>473</v>
      </c>
      <c r="F6404" s="170">
        <v>24</v>
      </c>
      <c r="G6404" s="171">
        <v>5</v>
      </c>
      <c r="H6404" s="170" t="s">
        <v>177</v>
      </c>
      <c r="I6404" s="171">
        <v>3.79</v>
      </c>
      <c r="J6404" s="169">
        <v>1</v>
      </c>
    </row>
    <row r="6405" spans="1:10" hidden="1" x14ac:dyDescent="0.25">
      <c r="A6405" s="169">
        <v>66237</v>
      </c>
      <c r="B6405" s="170" t="s">
        <v>4713</v>
      </c>
      <c r="C6405" s="170" t="s">
        <v>263</v>
      </c>
      <c r="D6405" s="170" t="s">
        <v>264</v>
      </c>
      <c r="E6405" s="170">
        <v>473</v>
      </c>
      <c r="F6405" s="170">
        <v>24</v>
      </c>
      <c r="G6405" s="171">
        <v>5</v>
      </c>
      <c r="H6405" s="170" t="s">
        <v>177</v>
      </c>
      <c r="I6405" s="171">
        <v>3.79</v>
      </c>
      <c r="J6405" s="169">
        <v>1</v>
      </c>
    </row>
    <row r="6406" spans="1:10" hidden="1" x14ac:dyDescent="0.25">
      <c r="A6406" s="169">
        <v>66259</v>
      </c>
      <c r="B6406" s="170" t="s">
        <v>4714</v>
      </c>
      <c r="C6406" s="170" t="s">
        <v>263</v>
      </c>
      <c r="D6406" s="170" t="s">
        <v>264</v>
      </c>
      <c r="E6406" s="170">
        <v>473</v>
      </c>
      <c r="F6406" s="170">
        <v>24</v>
      </c>
      <c r="G6406" s="171">
        <v>5.5</v>
      </c>
      <c r="H6406" s="170" t="s">
        <v>177</v>
      </c>
      <c r="I6406" s="171">
        <v>3.79</v>
      </c>
      <c r="J6406" s="169">
        <v>1</v>
      </c>
    </row>
    <row r="6407" spans="1:10" hidden="1" x14ac:dyDescent="0.25">
      <c r="A6407" s="169">
        <v>66259</v>
      </c>
      <c r="B6407" s="170" t="s">
        <v>4714</v>
      </c>
      <c r="C6407" s="170" t="s">
        <v>263</v>
      </c>
      <c r="D6407" s="170" t="s">
        <v>264</v>
      </c>
      <c r="E6407" s="170">
        <v>473</v>
      </c>
      <c r="F6407" s="170">
        <v>24</v>
      </c>
      <c r="G6407" s="171">
        <v>5.5</v>
      </c>
      <c r="H6407" s="170" t="s">
        <v>177</v>
      </c>
      <c r="I6407" s="171">
        <v>3.79</v>
      </c>
      <c r="J6407" s="169">
        <v>1</v>
      </c>
    </row>
    <row r="6408" spans="1:10" hidden="1" x14ac:dyDescent="0.25">
      <c r="A6408" s="169">
        <v>66263</v>
      </c>
      <c r="B6408" s="170" t="s">
        <v>4715</v>
      </c>
      <c r="C6408" s="170" t="s">
        <v>263</v>
      </c>
      <c r="D6408" s="170" t="s">
        <v>806</v>
      </c>
      <c r="E6408" s="170">
        <v>473</v>
      </c>
      <c r="F6408" s="170">
        <v>24</v>
      </c>
      <c r="G6408" s="171">
        <v>5</v>
      </c>
      <c r="H6408" s="170" t="s">
        <v>177</v>
      </c>
      <c r="I6408" s="171">
        <v>3.99</v>
      </c>
      <c r="J6408" s="169">
        <v>1</v>
      </c>
    </row>
    <row r="6409" spans="1:10" hidden="1" x14ac:dyDescent="0.25">
      <c r="A6409" s="169">
        <v>66263</v>
      </c>
      <c r="B6409" s="170" t="s">
        <v>4715</v>
      </c>
      <c r="C6409" s="170" t="s">
        <v>263</v>
      </c>
      <c r="D6409" s="170" t="s">
        <v>806</v>
      </c>
      <c r="E6409" s="170">
        <v>473</v>
      </c>
      <c r="F6409" s="170">
        <v>24</v>
      </c>
      <c r="G6409" s="171">
        <v>5</v>
      </c>
      <c r="H6409" s="170" t="s">
        <v>177</v>
      </c>
      <c r="I6409" s="171">
        <v>3.99</v>
      </c>
      <c r="J6409" s="169">
        <v>1</v>
      </c>
    </row>
    <row r="6410" spans="1:10" hidden="1" x14ac:dyDescent="0.25">
      <c r="A6410" s="169">
        <v>66264</v>
      </c>
      <c r="B6410" s="170" t="s">
        <v>4716</v>
      </c>
      <c r="C6410" s="170" t="s">
        <v>263</v>
      </c>
      <c r="D6410" s="170" t="s">
        <v>332</v>
      </c>
      <c r="E6410" s="170">
        <v>1420</v>
      </c>
      <c r="F6410" s="170">
        <v>6</v>
      </c>
      <c r="G6410" s="171">
        <v>5.2</v>
      </c>
      <c r="H6410" s="170" t="s">
        <v>177</v>
      </c>
      <c r="I6410" s="171">
        <v>15.49</v>
      </c>
      <c r="J6410" s="169">
        <v>4</v>
      </c>
    </row>
    <row r="6411" spans="1:10" hidden="1" x14ac:dyDescent="0.25">
      <c r="A6411" s="169">
        <v>66264</v>
      </c>
      <c r="B6411" s="170" t="s">
        <v>4716</v>
      </c>
      <c r="C6411" s="170" t="s">
        <v>263</v>
      </c>
      <c r="D6411" s="170" t="s">
        <v>332</v>
      </c>
      <c r="E6411" s="170">
        <v>1420</v>
      </c>
      <c r="F6411" s="170">
        <v>6</v>
      </c>
      <c r="G6411" s="171">
        <v>5.2</v>
      </c>
      <c r="H6411" s="170" t="s">
        <v>177</v>
      </c>
      <c r="I6411" s="171">
        <v>15.49</v>
      </c>
      <c r="J6411" s="169">
        <v>4</v>
      </c>
    </row>
    <row r="6412" spans="1:10" hidden="1" x14ac:dyDescent="0.25">
      <c r="A6412" s="169">
        <v>66272</v>
      </c>
      <c r="B6412" s="170" t="s">
        <v>4717</v>
      </c>
      <c r="C6412" s="170" t="s">
        <v>24</v>
      </c>
      <c r="D6412" s="170" t="s">
        <v>162</v>
      </c>
      <c r="E6412" s="170">
        <v>750</v>
      </c>
      <c r="F6412" s="170">
        <v>6</v>
      </c>
      <c r="G6412" s="171">
        <v>12</v>
      </c>
      <c r="H6412" s="170" t="s">
        <v>22</v>
      </c>
      <c r="I6412" s="171">
        <v>78.989999999999995</v>
      </c>
      <c r="J6412" s="169">
        <v>1</v>
      </c>
    </row>
    <row r="6413" spans="1:10" hidden="1" x14ac:dyDescent="0.25">
      <c r="A6413" s="169">
        <v>66281</v>
      </c>
      <c r="B6413" s="170" t="s">
        <v>4718</v>
      </c>
      <c r="C6413" s="170" t="s">
        <v>24</v>
      </c>
      <c r="D6413" s="170" t="s">
        <v>38</v>
      </c>
      <c r="E6413" s="170">
        <v>750</v>
      </c>
      <c r="F6413" s="170">
        <v>20</v>
      </c>
      <c r="G6413" s="171">
        <v>3</v>
      </c>
      <c r="H6413" s="170" t="s">
        <v>274</v>
      </c>
      <c r="I6413" s="171">
        <v>8.99</v>
      </c>
      <c r="J6413" s="169">
        <v>1</v>
      </c>
    </row>
    <row r="6414" spans="1:10" hidden="1" x14ac:dyDescent="0.25">
      <c r="A6414" s="169">
        <v>66292</v>
      </c>
      <c r="B6414" s="170" t="s">
        <v>4719</v>
      </c>
      <c r="C6414" s="170" t="s">
        <v>11</v>
      </c>
      <c r="D6414" s="170" t="s">
        <v>303</v>
      </c>
      <c r="E6414" s="170">
        <v>473</v>
      </c>
      <c r="F6414" s="170">
        <v>24</v>
      </c>
      <c r="G6414" s="171">
        <v>6.5</v>
      </c>
      <c r="H6414" s="170" t="s">
        <v>1457</v>
      </c>
      <c r="I6414" s="171">
        <v>4.8899999999999997</v>
      </c>
      <c r="J6414" s="169">
        <v>1</v>
      </c>
    </row>
    <row r="6415" spans="1:10" hidden="1" x14ac:dyDescent="0.25">
      <c r="A6415" s="169">
        <v>66292</v>
      </c>
      <c r="B6415" s="170" t="s">
        <v>4719</v>
      </c>
      <c r="C6415" s="170" t="s">
        <v>11</v>
      </c>
      <c r="D6415" s="170" t="s">
        <v>303</v>
      </c>
      <c r="E6415" s="170">
        <v>473</v>
      </c>
      <c r="F6415" s="170">
        <v>24</v>
      </c>
      <c r="G6415" s="171">
        <v>6.5</v>
      </c>
      <c r="H6415" s="170" t="s">
        <v>1457</v>
      </c>
      <c r="I6415" s="171">
        <v>4.8899999999999997</v>
      </c>
      <c r="J6415" s="169">
        <v>1</v>
      </c>
    </row>
    <row r="6416" spans="1:10" hidden="1" x14ac:dyDescent="0.25">
      <c r="A6416" s="169">
        <v>66311</v>
      </c>
      <c r="B6416" s="170" t="s">
        <v>4720</v>
      </c>
      <c r="C6416" s="170" t="s">
        <v>11</v>
      </c>
      <c r="D6416" s="170" t="s">
        <v>474</v>
      </c>
      <c r="E6416" s="170">
        <v>473</v>
      </c>
      <c r="F6416" s="170">
        <v>24</v>
      </c>
      <c r="G6416" s="171">
        <v>6.5</v>
      </c>
      <c r="H6416" s="170" t="s">
        <v>1053</v>
      </c>
      <c r="I6416" s="171">
        <v>3.49</v>
      </c>
      <c r="J6416" s="169">
        <v>1</v>
      </c>
    </row>
    <row r="6417" spans="1:10" hidden="1" x14ac:dyDescent="0.25">
      <c r="A6417" s="169">
        <v>66325</v>
      </c>
      <c r="B6417" s="170" t="s">
        <v>4721</v>
      </c>
      <c r="C6417" s="170" t="s">
        <v>15</v>
      </c>
      <c r="D6417" s="170" t="s">
        <v>38</v>
      </c>
      <c r="E6417" s="170">
        <v>750</v>
      </c>
      <c r="F6417" s="170">
        <v>6</v>
      </c>
      <c r="G6417" s="171">
        <v>33</v>
      </c>
      <c r="H6417" s="170" t="s">
        <v>783</v>
      </c>
      <c r="I6417" s="171">
        <v>47.99</v>
      </c>
      <c r="J6417" s="169">
        <v>1</v>
      </c>
    </row>
    <row r="6418" spans="1:10" hidden="1" x14ac:dyDescent="0.25">
      <c r="A6418" s="169">
        <v>66332</v>
      </c>
      <c r="B6418" s="170" t="s">
        <v>4722</v>
      </c>
      <c r="C6418" s="170" t="s">
        <v>15</v>
      </c>
      <c r="D6418" s="170" t="s">
        <v>252</v>
      </c>
      <c r="E6418" s="170">
        <v>375</v>
      </c>
      <c r="F6418" s="170">
        <v>12</v>
      </c>
      <c r="G6418" s="171">
        <v>20</v>
      </c>
      <c r="H6418" s="170" t="s">
        <v>1173</v>
      </c>
      <c r="I6418" s="171">
        <v>19.989999999999998</v>
      </c>
      <c r="J6418" s="169">
        <v>1</v>
      </c>
    </row>
    <row r="6419" spans="1:10" hidden="1" x14ac:dyDescent="0.25">
      <c r="A6419" s="169">
        <v>66343</v>
      </c>
      <c r="B6419" s="170" t="s">
        <v>4723</v>
      </c>
      <c r="C6419" s="170" t="s">
        <v>15</v>
      </c>
      <c r="D6419" s="170" t="s">
        <v>756</v>
      </c>
      <c r="E6419" s="170">
        <v>750</v>
      </c>
      <c r="F6419" s="170">
        <v>12</v>
      </c>
      <c r="G6419" s="171">
        <v>35</v>
      </c>
      <c r="H6419" s="170" t="s">
        <v>20</v>
      </c>
      <c r="I6419" s="171">
        <v>34.99</v>
      </c>
      <c r="J6419" s="169">
        <v>1</v>
      </c>
    </row>
    <row r="6420" spans="1:10" hidden="1" x14ac:dyDescent="0.25">
      <c r="A6420" s="169">
        <v>66378</v>
      </c>
      <c r="B6420" s="170" t="s">
        <v>4724</v>
      </c>
      <c r="C6420" s="170" t="s">
        <v>15</v>
      </c>
      <c r="D6420" s="170" t="s">
        <v>1007</v>
      </c>
      <c r="E6420" s="170">
        <v>750</v>
      </c>
      <c r="F6420" s="170">
        <v>6</v>
      </c>
      <c r="G6420" s="171">
        <v>43</v>
      </c>
      <c r="H6420" s="170" t="s">
        <v>4725</v>
      </c>
      <c r="I6420" s="171">
        <v>78.430000000000007</v>
      </c>
      <c r="J6420" s="169">
        <v>1</v>
      </c>
    </row>
    <row r="6421" spans="1:10" hidden="1" x14ac:dyDescent="0.25">
      <c r="A6421" s="169">
        <v>66386</v>
      </c>
      <c r="B6421" s="170" t="s">
        <v>4726</v>
      </c>
      <c r="C6421" s="170" t="s">
        <v>24</v>
      </c>
      <c r="D6421" s="170" t="s">
        <v>34</v>
      </c>
      <c r="E6421" s="170">
        <v>750</v>
      </c>
      <c r="F6421" s="170">
        <v>12</v>
      </c>
      <c r="G6421" s="171">
        <v>12.5</v>
      </c>
      <c r="H6421" s="170" t="s">
        <v>200</v>
      </c>
      <c r="I6421" s="171">
        <v>21.99</v>
      </c>
      <c r="J6421" s="169">
        <v>1</v>
      </c>
    </row>
    <row r="6422" spans="1:10" hidden="1" x14ac:dyDescent="0.25">
      <c r="A6422" s="169">
        <v>66387</v>
      </c>
      <c r="B6422" s="170" t="s">
        <v>4727</v>
      </c>
      <c r="C6422" s="170" t="s">
        <v>15</v>
      </c>
      <c r="D6422" s="170" t="s">
        <v>51</v>
      </c>
      <c r="E6422" s="170">
        <v>700</v>
      </c>
      <c r="F6422" s="170">
        <v>6</v>
      </c>
      <c r="G6422" s="171">
        <v>43</v>
      </c>
      <c r="H6422" s="170" t="s">
        <v>17</v>
      </c>
      <c r="I6422" s="171">
        <v>54.99</v>
      </c>
      <c r="J6422" s="169">
        <v>1</v>
      </c>
    </row>
    <row r="6423" spans="1:10" hidden="1" x14ac:dyDescent="0.25">
      <c r="A6423" s="169">
        <v>66388</v>
      </c>
      <c r="B6423" s="170" t="s">
        <v>4728</v>
      </c>
      <c r="C6423" s="170" t="s">
        <v>11</v>
      </c>
      <c r="D6423" s="170" t="s">
        <v>474</v>
      </c>
      <c r="E6423" s="170">
        <v>473</v>
      </c>
      <c r="F6423" s="170">
        <v>24</v>
      </c>
      <c r="G6423" s="171">
        <v>4</v>
      </c>
      <c r="H6423" s="170" t="s">
        <v>2503</v>
      </c>
      <c r="I6423" s="171">
        <v>4.2</v>
      </c>
      <c r="J6423" s="169">
        <v>1</v>
      </c>
    </row>
    <row r="6424" spans="1:10" hidden="1" x14ac:dyDescent="0.25">
      <c r="A6424" s="169">
        <v>66388</v>
      </c>
      <c r="B6424" s="170" t="s">
        <v>4728</v>
      </c>
      <c r="C6424" s="170" t="s">
        <v>11</v>
      </c>
      <c r="D6424" s="170" t="s">
        <v>474</v>
      </c>
      <c r="E6424" s="170">
        <v>473</v>
      </c>
      <c r="F6424" s="170">
        <v>24</v>
      </c>
      <c r="G6424" s="171">
        <v>4</v>
      </c>
      <c r="H6424" s="170" t="s">
        <v>1407</v>
      </c>
      <c r="I6424" s="171">
        <v>4.2</v>
      </c>
      <c r="J6424" s="169">
        <v>1</v>
      </c>
    </row>
    <row r="6425" spans="1:10" hidden="1" x14ac:dyDescent="0.25">
      <c r="A6425" s="169">
        <v>66391</v>
      </c>
      <c r="B6425" s="170" t="s">
        <v>4729</v>
      </c>
      <c r="C6425" s="170" t="s">
        <v>11</v>
      </c>
      <c r="D6425" s="170" t="s">
        <v>474</v>
      </c>
      <c r="E6425" s="170">
        <v>473</v>
      </c>
      <c r="F6425" s="170">
        <v>24</v>
      </c>
      <c r="G6425" s="171">
        <v>4.5</v>
      </c>
      <c r="H6425" s="170" t="s">
        <v>2850</v>
      </c>
      <c r="I6425" s="171">
        <v>4.55</v>
      </c>
      <c r="J6425" s="169">
        <v>1</v>
      </c>
    </row>
    <row r="6426" spans="1:10" hidden="1" x14ac:dyDescent="0.25">
      <c r="A6426" s="169">
        <v>66391</v>
      </c>
      <c r="B6426" s="170" t="s">
        <v>4729</v>
      </c>
      <c r="C6426" s="170" t="s">
        <v>11</v>
      </c>
      <c r="D6426" s="170" t="s">
        <v>474</v>
      </c>
      <c r="E6426" s="170">
        <v>473</v>
      </c>
      <c r="F6426" s="170">
        <v>24</v>
      </c>
      <c r="G6426" s="171">
        <v>4.5</v>
      </c>
      <c r="H6426" s="170" t="s">
        <v>2850</v>
      </c>
      <c r="I6426" s="171">
        <v>4.55</v>
      </c>
      <c r="J6426" s="169">
        <v>1</v>
      </c>
    </row>
    <row r="6427" spans="1:10" hidden="1" x14ac:dyDescent="0.25">
      <c r="A6427" s="169">
        <v>66392</v>
      </c>
      <c r="B6427" s="170" t="s">
        <v>4730</v>
      </c>
      <c r="C6427" s="170" t="s">
        <v>24</v>
      </c>
      <c r="D6427" s="170" t="s">
        <v>38</v>
      </c>
      <c r="E6427" s="170">
        <v>750</v>
      </c>
      <c r="F6427" s="170">
        <v>12</v>
      </c>
      <c r="G6427" s="171">
        <v>12</v>
      </c>
      <c r="H6427" s="170" t="s">
        <v>200</v>
      </c>
      <c r="I6427" s="171">
        <v>15.99</v>
      </c>
      <c r="J6427" s="169">
        <v>1</v>
      </c>
    </row>
    <row r="6428" spans="1:10" hidden="1" x14ac:dyDescent="0.25">
      <c r="A6428" s="169">
        <v>66394</v>
      </c>
      <c r="B6428" s="170" t="s">
        <v>4731</v>
      </c>
      <c r="C6428" s="170" t="s">
        <v>24</v>
      </c>
      <c r="D6428" s="170" t="s">
        <v>382</v>
      </c>
      <c r="E6428" s="170">
        <v>750</v>
      </c>
      <c r="F6428" s="170">
        <v>12</v>
      </c>
      <c r="G6428" s="171">
        <v>12.5</v>
      </c>
      <c r="H6428" s="170" t="s">
        <v>415</v>
      </c>
      <c r="I6428" s="171">
        <v>18.989999999999998</v>
      </c>
      <c r="J6428" s="169">
        <v>1</v>
      </c>
    </row>
    <row r="6429" spans="1:10" hidden="1" x14ac:dyDescent="0.25">
      <c r="A6429" s="169">
        <v>66399</v>
      </c>
      <c r="B6429" s="170" t="s">
        <v>4732</v>
      </c>
      <c r="C6429" s="170" t="s">
        <v>11</v>
      </c>
      <c r="D6429" s="170" t="s">
        <v>211</v>
      </c>
      <c r="E6429" s="170">
        <v>355</v>
      </c>
      <c r="F6429" s="170">
        <v>24</v>
      </c>
      <c r="G6429" s="171">
        <v>4</v>
      </c>
      <c r="H6429" s="170" t="s">
        <v>2364</v>
      </c>
      <c r="I6429" s="171">
        <v>2.09</v>
      </c>
      <c r="J6429" s="169">
        <v>1</v>
      </c>
    </row>
    <row r="6430" spans="1:10" hidden="1" x14ac:dyDescent="0.25">
      <c r="A6430" s="169">
        <v>66399</v>
      </c>
      <c r="B6430" s="170" t="s">
        <v>4732</v>
      </c>
      <c r="C6430" s="170" t="s">
        <v>11</v>
      </c>
      <c r="D6430" s="170" t="s">
        <v>211</v>
      </c>
      <c r="E6430" s="170">
        <v>355</v>
      </c>
      <c r="F6430" s="170">
        <v>24</v>
      </c>
      <c r="G6430" s="171">
        <v>4</v>
      </c>
      <c r="H6430" s="170" t="s">
        <v>2364</v>
      </c>
      <c r="I6430" s="171">
        <v>2.09</v>
      </c>
      <c r="J6430" s="169">
        <v>1</v>
      </c>
    </row>
    <row r="6431" spans="1:10" hidden="1" x14ac:dyDescent="0.25">
      <c r="A6431" s="169">
        <v>66400</v>
      </c>
      <c r="B6431" s="170" t="s">
        <v>4297</v>
      </c>
      <c r="C6431" s="170" t="s">
        <v>24</v>
      </c>
      <c r="D6431" s="170" t="s">
        <v>382</v>
      </c>
      <c r="E6431" s="170">
        <v>1000</v>
      </c>
      <c r="F6431" s="170">
        <v>12</v>
      </c>
      <c r="G6431" s="171">
        <v>13</v>
      </c>
      <c r="H6431" s="170" t="s">
        <v>47</v>
      </c>
      <c r="I6431" s="171">
        <v>13.49</v>
      </c>
      <c r="J6431" s="169">
        <v>1</v>
      </c>
    </row>
    <row r="6432" spans="1:10" hidden="1" x14ac:dyDescent="0.25">
      <c r="A6432" s="169">
        <v>66402</v>
      </c>
      <c r="B6432" s="170" t="s">
        <v>4733</v>
      </c>
      <c r="C6432" s="170" t="s">
        <v>263</v>
      </c>
      <c r="D6432" s="170" t="s">
        <v>264</v>
      </c>
      <c r="E6432" s="170">
        <v>473</v>
      </c>
      <c r="F6432" s="170">
        <v>24</v>
      </c>
      <c r="G6432" s="171">
        <v>5.9</v>
      </c>
      <c r="H6432" s="170" t="s">
        <v>824</v>
      </c>
      <c r="I6432" s="171">
        <v>3.99</v>
      </c>
      <c r="J6432" s="169">
        <v>1</v>
      </c>
    </row>
    <row r="6433" spans="1:10" hidden="1" x14ac:dyDescent="0.25">
      <c r="A6433" s="169">
        <v>66406</v>
      </c>
      <c r="B6433" s="170" t="s">
        <v>4734</v>
      </c>
      <c r="C6433" s="170" t="s">
        <v>15</v>
      </c>
      <c r="D6433" s="170" t="s">
        <v>225</v>
      </c>
      <c r="E6433" s="170">
        <v>150</v>
      </c>
      <c r="F6433" s="170">
        <v>20</v>
      </c>
      <c r="G6433" s="171">
        <v>40</v>
      </c>
      <c r="H6433" s="170" t="s">
        <v>20</v>
      </c>
      <c r="I6433" s="171">
        <v>27.99</v>
      </c>
      <c r="J6433" s="169">
        <v>3</v>
      </c>
    </row>
    <row r="6434" spans="1:10" hidden="1" x14ac:dyDescent="0.25">
      <c r="A6434" s="169">
        <v>66416</v>
      </c>
      <c r="B6434" s="170" t="s">
        <v>4735</v>
      </c>
      <c r="C6434" s="170" t="s">
        <v>11</v>
      </c>
      <c r="D6434" s="170" t="s">
        <v>267</v>
      </c>
      <c r="E6434" s="170">
        <v>473</v>
      </c>
      <c r="F6434" s="170">
        <v>24</v>
      </c>
      <c r="G6434" s="171">
        <v>5.5</v>
      </c>
      <c r="H6434" s="170" t="s">
        <v>2364</v>
      </c>
      <c r="I6434" s="171">
        <v>4.59</v>
      </c>
      <c r="J6434" s="169">
        <v>1</v>
      </c>
    </row>
    <row r="6435" spans="1:10" hidden="1" x14ac:dyDescent="0.25">
      <c r="A6435" s="169">
        <v>66416</v>
      </c>
      <c r="B6435" s="170" t="s">
        <v>4735</v>
      </c>
      <c r="C6435" s="170" t="s">
        <v>11</v>
      </c>
      <c r="D6435" s="170" t="s">
        <v>267</v>
      </c>
      <c r="E6435" s="170">
        <v>473</v>
      </c>
      <c r="F6435" s="170">
        <v>24</v>
      </c>
      <c r="G6435" s="171">
        <v>5.5</v>
      </c>
      <c r="H6435" s="170" t="s">
        <v>2364</v>
      </c>
      <c r="I6435" s="171">
        <v>4.59</v>
      </c>
      <c r="J6435" s="169">
        <v>1</v>
      </c>
    </row>
    <row r="6436" spans="1:10" hidden="1" x14ac:dyDescent="0.25">
      <c r="A6436" s="169">
        <v>66417</v>
      </c>
      <c r="B6436" s="170" t="s">
        <v>4736</v>
      </c>
      <c r="C6436" s="170" t="s">
        <v>24</v>
      </c>
      <c r="D6436" s="170" t="s">
        <v>382</v>
      </c>
      <c r="E6436" s="170">
        <v>750</v>
      </c>
      <c r="F6436" s="170">
        <v>6</v>
      </c>
      <c r="G6436" s="171">
        <v>13.5</v>
      </c>
      <c r="H6436" s="170" t="s">
        <v>64</v>
      </c>
      <c r="I6436" s="171">
        <v>16.989999999999998</v>
      </c>
      <c r="J6436" s="169">
        <v>1</v>
      </c>
    </row>
    <row r="6437" spans="1:10" hidden="1" x14ac:dyDescent="0.25">
      <c r="A6437" s="169">
        <v>66464</v>
      </c>
      <c r="B6437" s="170" t="s">
        <v>4737</v>
      </c>
      <c r="C6437" s="170" t="s">
        <v>15</v>
      </c>
      <c r="D6437" s="170" t="s">
        <v>669</v>
      </c>
      <c r="E6437" s="170">
        <v>1000</v>
      </c>
      <c r="F6437" s="170">
        <v>6</v>
      </c>
      <c r="G6437" s="171">
        <v>33</v>
      </c>
      <c r="H6437" s="170" t="s">
        <v>22</v>
      </c>
      <c r="I6437" s="171">
        <v>44.99</v>
      </c>
      <c r="J6437" s="169">
        <v>20</v>
      </c>
    </row>
    <row r="6438" spans="1:10" hidden="1" x14ac:dyDescent="0.25">
      <c r="A6438" s="169">
        <v>66515</v>
      </c>
      <c r="B6438" s="170" t="s">
        <v>4738</v>
      </c>
      <c r="C6438" s="170" t="s">
        <v>15</v>
      </c>
      <c r="D6438" s="170" t="s">
        <v>252</v>
      </c>
      <c r="E6438" s="170">
        <v>750</v>
      </c>
      <c r="F6438" s="170">
        <v>12</v>
      </c>
      <c r="G6438" s="171">
        <v>30</v>
      </c>
      <c r="H6438" s="170" t="s">
        <v>1173</v>
      </c>
      <c r="I6438" s="171">
        <v>28.99</v>
      </c>
      <c r="J6438" s="169">
        <v>1</v>
      </c>
    </row>
    <row r="6439" spans="1:10" hidden="1" x14ac:dyDescent="0.25">
      <c r="A6439" s="169">
        <v>66518</v>
      </c>
      <c r="B6439" s="170" t="s">
        <v>4739</v>
      </c>
      <c r="C6439" s="170" t="s">
        <v>15</v>
      </c>
      <c r="D6439" s="170" t="s">
        <v>252</v>
      </c>
      <c r="E6439" s="170">
        <v>750</v>
      </c>
      <c r="F6439" s="170">
        <v>12</v>
      </c>
      <c r="G6439" s="171">
        <v>30</v>
      </c>
      <c r="H6439" s="170" t="s">
        <v>1173</v>
      </c>
      <c r="I6439" s="171">
        <v>28.99</v>
      </c>
      <c r="J6439" s="169">
        <v>1</v>
      </c>
    </row>
    <row r="6440" spans="1:10" hidden="1" x14ac:dyDescent="0.25">
      <c r="A6440" s="169">
        <v>66541</v>
      </c>
      <c r="B6440" s="170" t="s">
        <v>4740</v>
      </c>
      <c r="C6440" s="170" t="s">
        <v>15</v>
      </c>
      <c r="D6440" s="170" t="s">
        <v>1091</v>
      </c>
      <c r="E6440" s="170">
        <v>375</v>
      </c>
      <c r="F6440" s="170">
        <v>12</v>
      </c>
      <c r="G6440" s="171">
        <v>26</v>
      </c>
      <c r="H6440" s="170" t="s">
        <v>1563</v>
      </c>
      <c r="I6440" s="171">
        <v>24.95</v>
      </c>
      <c r="J6440" s="169">
        <v>1</v>
      </c>
    </row>
    <row r="6441" spans="1:10" hidden="1" x14ac:dyDescent="0.25">
      <c r="A6441" s="169">
        <v>66551</v>
      </c>
      <c r="B6441" s="170" t="s">
        <v>4741</v>
      </c>
      <c r="C6441" s="170" t="s">
        <v>11</v>
      </c>
      <c r="D6441" s="170" t="s">
        <v>12</v>
      </c>
      <c r="E6441" s="170">
        <v>473</v>
      </c>
      <c r="F6441" s="170">
        <v>24</v>
      </c>
      <c r="G6441" s="171">
        <v>4.2</v>
      </c>
      <c r="H6441" s="170" t="s">
        <v>2190</v>
      </c>
      <c r="I6441" s="171">
        <v>3.85</v>
      </c>
      <c r="J6441" s="169">
        <v>1</v>
      </c>
    </row>
    <row r="6442" spans="1:10" hidden="1" x14ac:dyDescent="0.25">
      <c r="A6442" s="169">
        <v>66551</v>
      </c>
      <c r="B6442" s="170" t="s">
        <v>4741</v>
      </c>
      <c r="C6442" s="170" t="s">
        <v>11</v>
      </c>
      <c r="D6442" s="170" t="s">
        <v>12</v>
      </c>
      <c r="E6442" s="170">
        <v>473</v>
      </c>
      <c r="F6442" s="170">
        <v>24</v>
      </c>
      <c r="G6442" s="171">
        <v>4.2</v>
      </c>
      <c r="H6442" s="170" t="s">
        <v>2190</v>
      </c>
      <c r="I6442" s="171">
        <v>3.85</v>
      </c>
      <c r="J6442" s="169">
        <v>1</v>
      </c>
    </row>
    <row r="6443" spans="1:10" hidden="1" x14ac:dyDescent="0.25">
      <c r="A6443" s="169">
        <v>66553</v>
      </c>
      <c r="B6443" s="170" t="s">
        <v>4742</v>
      </c>
      <c r="C6443" s="170" t="s">
        <v>11</v>
      </c>
      <c r="D6443" s="170" t="s">
        <v>211</v>
      </c>
      <c r="E6443" s="170">
        <v>2130</v>
      </c>
      <c r="F6443" s="170">
        <v>4</v>
      </c>
      <c r="G6443" s="171">
        <v>4</v>
      </c>
      <c r="H6443" s="170" t="s">
        <v>1136</v>
      </c>
      <c r="I6443" s="171">
        <v>15</v>
      </c>
      <c r="J6443" s="169">
        <v>6</v>
      </c>
    </row>
    <row r="6444" spans="1:10" hidden="1" x14ac:dyDescent="0.25">
      <c r="A6444" s="169">
        <v>66553</v>
      </c>
      <c r="B6444" s="170" t="s">
        <v>4742</v>
      </c>
      <c r="C6444" s="170" t="s">
        <v>11</v>
      </c>
      <c r="D6444" s="170" t="s">
        <v>211</v>
      </c>
      <c r="E6444" s="170">
        <v>2130</v>
      </c>
      <c r="F6444" s="170">
        <v>4</v>
      </c>
      <c r="G6444" s="171">
        <v>4</v>
      </c>
      <c r="H6444" s="170" t="s">
        <v>1136</v>
      </c>
      <c r="I6444" s="171">
        <v>15</v>
      </c>
      <c r="J6444" s="169">
        <v>6</v>
      </c>
    </row>
    <row r="6445" spans="1:10" hidden="1" x14ac:dyDescent="0.25">
      <c r="A6445" s="169">
        <v>66558</v>
      </c>
      <c r="B6445" s="170" t="s">
        <v>4743</v>
      </c>
      <c r="C6445" s="170" t="s">
        <v>11</v>
      </c>
      <c r="D6445" s="170" t="s">
        <v>12</v>
      </c>
      <c r="E6445" s="170">
        <v>2130</v>
      </c>
      <c r="F6445" s="170">
        <v>4</v>
      </c>
      <c r="G6445" s="171">
        <v>4.5</v>
      </c>
      <c r="H6445" s="170" t="s">
        <v>1136</v>
      </c>
      <c r="I6445" s="171">
        <v>15</v>
      </c>
      <c r="J6445" s="169">
        <v>6</v>
      </c>
    </row>
    <row r="6446" spans="1:10" hidden="1" x14ac:dyDescent="0.25">
      <c r="A6446" s="169">
        <v>66558</v>
      </c>
      <c r="B6446" s="170" t="s">
        <v>4743</v>
      </c>
      <c r="C6446" s="170" t="s">
        <v>11</v>
      </c>
      <c r="D6446" s="170" t="s">
        <v>12</v>
      </c>
      <c r="E6446" s="170">
        <v>2130</v>
      </c>
      <c r="F6446" s="170">
        <v>4</v>
      </c>
      <c r="G6446" s="171">
        <v>4.5</v>
      </c>
      <c r="H6446" s="170" t="s">
        <v>1136</v>
      </c>
      <c r="I6446" s="171">
        <v>15</v>
      </c>
      <c r="J6446" s="169">
        <v>6</v>
      </c>
    </row>
    <row r="6447" spans="1:10" hidden="1" x14ac:dyDescent="0.25">
      <c r="A6447" s="169">
        <v>66560</v>
      </c>
      <c r="B6447" s="170" t="s">
        <v>4744</v>
      </c>
      <c r="C6447" s="170" t="s">
        <v>11</v>
      </c>
      <c r="D6447" s="170" t="s">
        <v>211</v>
      </c>
      <c r="E6447" s="170">
        <v>473</v>
      </c>
      <c r="F6447" s="170">
        <v>24</v>
      </c>
      <c r="G6447" s="171">
        <v>4</v>
      </c>
      <c r="H6447" s="170" t="s">
        <v>1136</v>
      </c>
      <c r="I6447" s="171">
        <v>3.5</v>
      </c>
      <c r="J6447" s="169">
        <v>1</v>
      </c>
    </row>
    <row r="6448" spans="1:10" hidden="1" x14ac:dyDescent="0.25">
      <c r="A6448" s="169">
        <v>66560</v>
      </c>
      <c r="B6448" s="170" t="s">
        <v>4744</v>
      </c>
      <c r="C6448" s="170" t="s">
        <v>11</v>
      </c>
      <c r="D6448" s="170" t="s">
        <v>211</v>
      </c>
      <c r="E6448" s="170">
        <v>473</v>
      </c>
      <c r="F6448" s="170">
        <v>24</v>
      </c>
      <c r="G6448" s="171">
        <v>4</v>
      </c>
      <c r="H6448" s="170" t="s">
        <v>1136</v>
      </c>
      <c r="I6448" s="171">
        <v>3.5</v>
      </c>
      <c r="J6448" s="169">
        <v>1</v>
      </c>
    </row>
    <row r="6449" spans="1:10" hidden="1" x14ac:dyDescent="0.25">
      <c r="A6449" s="169">
        <v>66572</v>
      </c>
      <c r="B6449" s="170" t="s">
        <v>4745</v>
      </c>
      <c r="C6449" s="170" t="s">
        <v>11</v>
      </c>
      <c r="D6449" s="170" t="s">
        <v>303</v>
      </c>
      <c r="E6449" s="170">
        <v>473</v>
      </c>
      <c r="F6449" s="170">
        <v>24</v>
      </c>
      <c r="G6449" s="171">
        <v>9</v>
      </c>
      <c r="H6449" s="170" t="s">
        <v>1457</v>
      </c>
      <c r="I6449" s="171">
        <v>5.5</v>
      </c>
      <c r="J6449" s="169">
        <v>1</v>
      </c>
    </row>
    <row r="6450" spans="1:10" hidden="1" x14ac:dyDescent="0.25">
      <c r="A6450" s="169">
        <v>66572</v>
      </c>
      <c r="B6450" s="170" t="s">
        <v>4745</v>
      </c>
      <c r="C6450" s="170" t="s">
        <v>11</v>
      </c>
      <c r="D6450" s="170" t="s">
        <v>303</v>
      </c>
      <c r="E6450" s="170">
        <v>473</v>
      </c>
      <c r="F6450" s="170">
        <v>24</v>
      </c>
      <c r="G6450" s="171">
        <v>9</v>
      </c>
      <c r="H6450" s="170" t="s">
        <v>1457</v>
      </c>
      <c r="I6450" s="171">
        <v>5.5</v>
      </c>
      <c r="J6450" s="169">
        <v>1</v>
      </c>
    </row>
    <row r="6451" spans="1:10" hidden="1" x14ac:dyDescent="0.25">
      <c r="A6451" s="169">
        <v>66577</v>
      </c>
      <c r="B6451" s="170" t="s">
        <v>4746</v>
      </c>
      <c r="C6451" s="170" t="s">
        <v>11</v>
      </c>
      <c r="D6451" s="170" t="s">
        <v>211</v>
      </c>
      <c r="E6451" s="170">
        <v>473</v>
      </c>
      <c r="F6451" s="170">
        <v>24</v>
      </c>
      <c r="G6451" s="171">
        <v>3.9</v>
      </c>
      <c r="H6451" s="170" t="s">
        <v>1053</v>
      </c>
      <c r="I6451" s="171">
        <v>3.49</v>
      </c>
      <c r="J6451" s="169">
        <v>1</v>
      </c>
    </row>
    <row r="6452" spans="1:10" hidden="1" x14ac:dyDescent="0.25">
      <c r="A6452" s="169">
        <v>66577</v>
      </c>
      <c r="B6452" s="170" t="s">
        <v>4746</v>
      </c>
      <c r="C6452" s="170" t="s">
        <v>11</v>
      </c>
      <c r="D6452" s="170" t="s">
        <v>211</v>
      </c>
      <c r="E6452" s="170">
        <v>473</v>
      </c>
      <c r="F6452" s="170">
        <v>24</v>
      </c>
      <c r="G6452" s="171">
        <v>3.9</v>
      </c>
      <c r="H6452" s="170" t="s">
        <v>1053</v>
      </c>
      <c r="I6452" s="171">
        <v>3.49</v>
      </c>
      <c r="J6452" s="169">
        <v>1</v>
      </c>
    </row>
    <row r="6453" spans="1:10" hidden="1" x14ac:dyDescent="0.25">
      <c r="A6453" s="169">
        <v>66580</v>
      </c>
      <c r="B6453" s="170" t="s">
        <v>4747</v>
      </c>
      <c r="C6453" s="170" t="s">
        <v>11</v>
      </c>
      <c r="D6453" s="170" t="s">
        <v>303</v>
      </c>
      <c r="E6453" s="170">
        <v>473</v>
      </c>
      <c r="F6453" s="170">
        <v>24</v>
      </c>
      <c r="G6453" s="171">
        <v>8.5</v>
      </c>
      <c r="H6453" s="170" t="s">
        <v>13</v>
      </c>
      <c r="I6453" s="171">
        <v>3.19</v>
      </c>
      <c r="J6453" s="169">
        <v>1</v>
      </c>
    </row>
    <row r="6454" spans="1:10" hidden="1" x14ac:dyDescent="0.25">
      <c r="A6454" s="169">
        <v>66580</v>
      </c>
      <c r="B6454" s="170" t="s">
        <v>4747</v>
      </c>
      <c r="C6454" s="170" t="s">
        <v>11</v>
      </c>
      <c r="D6454" s="170" t="s">
        <v>303</v>
      </c>
      <c r="E6454" s="170">
        <v>473</v>
      </c>
      <c r="F6454" s="170">
        <v>24</v>
      </c>
      <c r="G6454" s="171">
        <v>8.5</v>
      </c>
      <c r="H6454" s="170" t="s">
        <v>13</v>
      </c>
      <c r="I6454" s="171">
        <v>3.19</v>
      </c>
      <c r="J6454" s="169">
        <v>1</v>
      </c>
    </row>
    <row r="6455" spans="1:10" hidden="1" x14ac:dyDescent="0.25">
      <c r="A6455" s="169">
        <v>66582</v>
      </c>
      <c r="B6455" s="170" t="s">
        <v>4748</v>
      </c>
      <c r="C6455" s="170" t="s">
        <v>24</v>
      </c>
      <c r="D6455" s="170" t="s">
        <v>34</v>
      </c>
      <c r="E6455" s="170">
        <v>750</v>
      </c>
      <c r="F6455" s="170">
        <v>12</v>
      </c>
      <c r="G6455" s="171">
        <v>13</v>
      </c>
      <c r="H6455" s="170" t="s">
        <v>177</v>
      </c>
      <c r="I6455" s="171">
        <v>16.89</v>
      </c>
      <c r="J6455" s="169">
        <v>1</v>
      </c>
    </row>
    <row r="6456" spans="1:10" hidden="1" x14ac:dyDescent="0.25">
      <c r="A6456" s="169">
        <v>66589</v>
      </c>
      <c r="B6456" s="170" t="s">
        <v>4749</v>
      </c>
      <c r="C6456" s="170" t="s">
        <v>24</v>
      </c>
      <c r="D6456" s="170" t="s">
        <v>25</v>
      </c>
      <c r="E6456" s="170">
        <v>750</v>
      </c>
      <c r="F6456" s="170">
        <v>12</v>
      </c>
      <c r="G6456" s="171">
        <v>12.5</v>
      </c>
      <c r="H6456" s="170" t="s">
        <v>177</v>
      </c>
      <c r="I6456" s="171">
        <v>28.49</v>
      </c>
      <c r="J6456" s="169">
        <v>1</v>
      </c>
    </row>
    <row r="6457" spans="1:10" hidden="1" x14ac:dyDescent="0.25">
      <c r="A6457" s="169">
        <v>66592</v>
      </c>
      <c r="B6457" s="170" t="s">
        <v>4750</v>
      </c>
      <c r="C6457" s="170" t="s">
        <v>24</v>
      </c>
      <c r="D6457" s="170" t="s">
        <v>166</v>
      </c>
      <c r="E6457" s="170">
        <v>750</v>
      </c>
      <c r="F6457" s="170">
        <v>12</v>
      </c>
      <c r="G6457" s="171">
        <v>13</v>
      </c>
      <c r="H6457" s="170" t="s">
        <v>177</v>
      </c>
      <c r="I6457" s="171">
        <v>22.99</v>
      </c>
      <c r="J6457" s="169">
        <v>1</v>
      </c>
    </row>
    <row r="6458" spans="1:10" hidden="1" x14ac:dyDescent="0.25">
      <c r="A6458" s="169">
        <v>66593</v>
      </c>
      <c r="B6458" s="170" t="s">
        <v>4751</v>
      </c>
      <c r="C6458" s="170" t="s">
        <v>15</v>
      </c>
      <c r="D6458" s="170" t="s">
        <v>78</v>
      </c>
      <c r="E6458" s="170">
        <v>750</v>
      </c>
      <c r="F6458" s="170">
        <v>12</v>
      </c>
      <c r="G6458" s="171">
        <v>45</v>
      </c>
      <c r="H6458" s="170" t="s">
        <v>17</v>
      </c>
      <c r="I6458" s="171">
        <v>33.99</v>
      </c>
      <c r="J6458" s="169">
        <v>1</v>
      </c>
    </row>
    <row r="6459" spans="1:10" hidden="1" x14ac:dyDescent="0.25">
      <c r="A6459" s="169">
        <v>66596</v>
      </c>
      <c r="B6459" s="170" t="s">
        <v>4752</v>
      </c>
      <c r="C6459" s="170" t="s">
        <v>24</v>
      </c>
      <c r="D6459" s="170" t="s">
        <v>58</v>
      </c>
      <c r="E6459" s="170">
        <v>750</v>
      </c>
      <c r="F6459" s="170">
        <v>12</v>
      </c>
      <c r="G6459" s="171">
        <v>13</v>
      </c>
      <c r="H6459" s="170" t="s">
        <v>177</v>
      </c>
      <c r="I6459" s="171">
        <v>22.99</v>
      </c>
      <c r="J6459" s="169">
        <v>1</v>
      </c>
    </row>
    <row r="6460" spans="1:10" hidden="1" x14ac:dyDescent="0.25">
      <c r="A6460" s="169">
        <v>66600</v>
      </c>
      <c r="B6460" s="170" t="s">
        <v>4753</v>
      </c>
      <c r="C6460" s="170" t="s">
        <v>24</v>
      </c>
      <c r="D6460" s="170" t="s">
        <v>34</v>
      </c>
      <c r="E6460" s="170">
        <v>750</v>
      </c>
      <c r="F6460" s="170">
        <v>12</v>
      </c>
      <c r="G6460" s="171">
        <v>13</v>
      </c>
      <c r="H6460" s="170" t="s">
        <v>177</v>
      </c>
      <c r="I6460" s="171">
        <v>14.94</v>
      </c>
      <c r="J6460" s="169">
        <v>1</v>
      </c>
    </row>
    <row r="6461" spans="1:10" hidden="1" x14ac:dyDescent="0.25">
      <c r="A6461" s="169">
        <v>66601</v>
      </c>
      <c r="B6461" s="170" t="s">
        <v>4754</v>
      </c>
      <c r="C6461" s="170" t="s">
        <v>24</v>
      </c>
      <c r="D6461" s="170" t="s">
        <v>60</v>
      </c>
      <c r="E6461" s="170">
        <v>750</v>
      </c>
      <c r="F6461" s="170">
        <v>12</v>
      </c>
      <c r="G6461" s="171">
        <v>13</v>
      </c>
      <c r="H6461" s="170" t="s">
        <v>177</v>
      </c>
      <c r="I6461" s="171">
        <v>21.99</v>
      </c>
      <c r="J6461" s="169">
        <v>1</v>
      </c>
    </row>
    <row r="6462" spans="1:10" hidden="1" x14ac:dyDescent="0.25">
      <c r="A6462" s="169">
        <v>66609</v>
      </c>
      <c r="B6462" s="170" t="s">
        <v>4755</v>
      </c>
      <c r="C6462" s="170" t="s">
        <v>24</v>
      </c>
      <c r="D6462" s="170" t="s">
        <v>34</v>
      </c>
      <c r="E6462" s="170">
        <v>750</v>
      </c>
      <c r="F6462" s="170">
        <v>6</v>
      </c>
      <c r="G6462" s="171">
        <v>12.5</v>
      </c>
      <c r="H6462" s="170" t="s">
        <v>378</v>
      </c>
      <c r="I6462" s="171">
        <v>32.99</v>
      </c>
      <c r="J6462" s="169">
        <v>1</v>
      </c>
    </row>
    <row r="6463" spans="1:10" hidden="1" x14ac:dyDescent="0.25">
      <c r="A6463" s="169">
        <v>66612</v>
      </c>
      <c r="B6463" s="170" t="s">
        <v>4756</v>
      </c>
      <c r="C6463" s="170" t="s">
        <v>15</v>
      </c>
      <c r="D6463" s="170" t="s">
        <v>252</v>
      </c>
      <c r="E6463" s="170">
        <v>750</v>
      </c>
      <c r="F6463" s="170">
        <v>12</v>
      </c>
      <c r="G6463" s="171">
        <v>30</v>
      </c>
      <c r="H6463" s="170" t="s">
        <v>1173</v>
      </c>
      <c r="I6463" s="171">
        <v>28.99</v>
      </c>
      <c r="J6463" s="169">
        <v>1</v>
      </c>
    </row>
    <row r="6464" spans="1:10" hidden="1" x14ac:dyDescent="0.25">
      <c r="A6464" s="169">
        <v>66615</v>
      </c>
      <c r="B6464" s="170" t="s">
        <v>4757</v>
      </c>
      <c r="C6464" s="170" t="s">
        <v>24</v>
      </c>
      <c r="D6464" s="170" t="s">
        <v>60</v>
      </c>
      <c r="E6464" s="170">
        <v>750</v>
      </c>
      <c r="F6464" s="170">
        <v>12</v>
      </c>
      <c r="G6464" s="171">
        <v>13</v>
      </c>
      <c r="H6464" s="170" t="s">
        <v>177</v>
      </c>
      <c r="I6464" s="171">
        <v>15.39</v>
      </c>
      <c r="J6464" s="169">
        <v>1</v>
      </c>
    </row>
    <row r="6465" spans="1:10" hidden="1" x14ac:dyDescent="0.25">
      <c r="A6465" s="169">
        <v>66629</v>
      </c>
      <c r="B6465" s="170" t="s">
        <v>355</v>
      </c>
      <c r="C6465" s="170" t="s">
        <v>24</v>
      </c>
      <c r="D6465" s="170" t="s">
        <v>34</v>
      </c>
      <c r="E6465" s="170">
        <v>375</v>
      </c>
      <c r="F6465" s="170">
        <v>12</v>
      </c>
      <c r="G6465" s="171">
        <v>13</v>
      </c>
      <c r="H6465" s="170" t="s">
        <v>26</v>
      </c>
      <c r="I6465" s="171">
        <v>11.99</v>
      </c>
      <c r="J6465" s="169">
        <v>1</v>
      </c>
    </row>
    <row r="6466" spans="1:10" hidden="1" x14ac:dyDescent="0.25">
      <c r="A6466" s="169">
        <v>66637</v>
      </c>
      <c r="B6466" s="170" t="s">
        <v>354</v>
      </c>
      <c r="C6466" s="170" t="s">
        <v>24</v>
      </c>
      <c r="D6466" s="170" t="s">
        <v>66</v>
      </c>
      <c r="E6466" s="170">
        <v>375</v>
      </c>
      <c r="F6466" s="170">
        <v>12</v>
      </c>
      <c r="G6466" s="171">
        <v>13</v>
      </c>
      <c r="H6466" s="170" t="s">
        <v>26</v>
      </c>
      <c r="I6466" s="171">
        <v>8.99</v>
      </c>
      <c r="J6466" s="169">
        <v>1</v>
      </c>
    </row>
    <row r="6467" spans="1:10" hidden="1" x14ac:dyDescent="0.25">
      <c r="A6467" s="169">
        <v>66663</v>
      </c>
      <c r="B6467" s="170" t="s">
        <v>4758</v>
      </c>
      <c r="C6467" s="170" t="s">
        <v>11</v>
      </c>
      <c r="D6467" s="170" t="s">
        <v>267</v>
      </c>
      <c r="E6467" s="170">
        <v>473</v>
      </c>
      <c r="F6467" s="170">
        <v>24</v>
      </c>
      <c r="G6467" s="171">
        <v>4.8</v>
      </c>
      <c r="H6467" s="170" t="s">
        <v>1362</v>
      </c>
      <c r="I6467" s="171">
        <v>4.9000000000000004</v>
      </c>
      <c r="J6467" s="169">
        <v>1</v>
      </c>
    </row>
    <row r="6468" spans="1:10" hidden="1" x14ac:dyDescent="0.25">
      <c r="A6468" s="169">
        <v>66663</v>
      </c>
      <c r="B6468" s="170" t="s">
        <v>4758</v>
      </c>
      <c r="C6468" s="170" t="s">
        <v>11</v>
      </c>
      <c r="D6468" s="170" t="s">
        <v>267</v>
      </c>
      <c r="E6468" s="170">
        <v>473</v>
      </c>
      <c r="F6468" s="170">
        <v>24</v>
      </c>
      <c r="G6468" s="171">
        <v>4.8</v>
      </c>
      <c r="H6468" s="170" t="s">
        <v>1362</v>
      </c>
      <c r="I6468" s="171">
        <v>4.9000000000000004</v>
      </c>
      <c r="J6468" s="169">
        <v>1</v>
      </c>
    </row>
    <row r="6469" spans="1:10" hidden="1" x14ac:dyDescent="0.25">
      <c r="A6469" s="169">
        <v>66672</v>
      </c>
      <c r="B6469" s="170" t="s">
        <v>4759</v>
      </c>
      <c r="C6469" s="170" t="s">
        <v>11</v>
      </c>
      <c r="D6469" s="170" t="s">
        <v>267</v>
      </c>
      <c r="E6469" s="170">
        <v>473</v>
      </c>
      <c r="F6469" s="170">
        <v>24</v>
      </c>
      <c r="G6469" s="171">
        <v>4.8</v>
      </c>
      <c r="H6469" s="170" t="s">
        <v>2066</v>
      </c>
      <c r="I6469" s="171">
        <v>4.05</v>
      </c>
      <c r="J6469" s="169">
        <v>1</v>
      </c>
    </row>
    <row r="6470" spans="1:10" hidden="1" x14ac:dyDescent="0.25">
      <c r="A6470" s="169">
        <v>66672</v>
      </c>
      <c r="B6470" s="170" t="s">
        <v>4759</v>
      </c>
      <c r="C6470" s="170" t="s">
        <v>11</v>
      </c>
      <c r="D6470" s="170" t="s">
        <v>267</v>
      </c>
      <c r="E6470" s="170">
        <v>473</v>
      </c>
      <c r="F6470" s="170">
        <v>24</v>
      </c>
      <c r="G6470" s="171">
        <v>4.8</v>
      </c>
      <c r="H6470" s="170" t="s">
        <v>2066</v>
      </c>
      <c r="I6470" s="171">
        <v>4.05</v>
      </c>
      <c r="J6470" s="169">
        <v>1</v>
      </c>
    </row>
    <row r="6471" spans="1:10" hidden="1" x14ac:dyDescent="0.25">
      <c r="A6471" s="169">
        <v>66706</v>
      </c>
      <c r="B6471" s="170" t="s">
        <v>4760</v>
      </c>
      <c r="C6471" s="170" t="s">
        <v>11</v>
      </c>
      <c r="D6471" s="170" t="s">
        <v>267</v>
      </c>
      <c r="E6471" s="170">
        <v>473</v>
      </c>
      <c r="F6471" s="170">
        <v>24</v>
      </c>
      <c r="G6471" s="171">
        <v>4.2</v>
      </c>
      <c r="H6471" s="170" t="s">
        <v>1362</v>
      </c>
      <c r="I6471" s="171">
        <v>4.99</v>
      </c>
      <c r="J6471" s="169">
        <v>1</v>
      </c>
    </row>
    <row r="6472" spans="1:10" hidden="1" x14ac:dyDescent="0.25">
      <c r="A6472" s="169">
        <v>66706</v>
      </c>
      <c r="B6472" s="170" t="s">
        <v>4760</v>
      </c>
      <c r="C6472" s="170" t="s">
        <v>11</v>
      </c>
      <c r="D6472" s="170" t="s">
        <v>267</v>
      </c>
      <c r="E6472" s="170">
        <v>473</v>
      </c>
      <c r="F6472" s="170">
        <v>24</v>
      </c>
      <c r="G6472" s="171">
        <v>4.2</v>
      </c>
      <c r="H6472" s="170" t="s">
        <v>1362</v>
      </c>
      <c r="I6472" s="171">
        <v>4.99</v>
      </c>
      <c r="J6472" s="169">
        <v>1</v>
      </c>
    </row>
    <row r="6473" spans="1:10" hidden="1" x14ac:dyDescent="0.25">
      <c r="A6473" s="169">
        <v>66715</v>
      </c>
      <c r="B6473" s="170" t="s">
        <v>4761</v>
      </c>
      <c r="C6473" s="170" t="s">
        <v>11</v>
      </c>
      <c r="D6473" s="170" t="s">
        <v>12</v>
      </c>
      <c r="E6473" s="170">
        <v>473</v>
      </c>
      <c r="F6473" s="170">
        <v>24</v>
      </c>
      <c r="G6473" s="171">
        <v>5</v>
      </c>
      <c r="H6473" s="170" t="s">
        <v>2261</v>
      </c>
      <c r="I6473" s="171">
        <v>3.99</v>
      </c>
      <c r="J6473" s="169">
        <v>1</v>
      </c>
    </row>
    <row r="6474" spans="1:10" hidden="1" x14ac:dyDescent="0.25">
      <c r="A6474" s="169">
        <v>66715</v>
      </c>
      <c r="B6474" s="170" t="s">
        <v>4761</v>
      </c>
      <c r="C6474" s="170" t="s">
        <v>11</v>
      </c>
      <c r="D6474" s="170" t="s">
        <v>12</v>
      </c>
      <c r="E6474" s="170">
        <v>473</v>
      </c>
      <c r="F6474" s="170">
        <v>24</v>
      </c>
      <c r="G6474" s="171">
        <v>5</v>
      </c>
      <c r="H6474" s="170" t="s">
        <v>1136</v>
      </c>
      <c r="I6474" s="171">
        <v>3.99</v>
      </c>
      <c r="J6474" s="169">
        <v>1</v>
      </c>
    </row>
    <row r="6475" spans="1:10" hidden="1" x14ac:dyDescent="0.25">
      <c r="A6475" s="169">
        <v>66718</v>
      </c>
      <c r="B6475" s="170" t="s">
        <v>81</v>
      </c>
      <c r="C6475" s="170" t="s">
        <v>15</v>
      </c>
      <c r="D6475" s="170" t="s">
        <v>82</v>
      </c>
      <c r="E6475" s="170">
        <v>1750</v>
      </c>
      <c r="F6475" s="170">
        <v>6</v>
      </c>
      <c r="G6475" s="171">
        <v>40</v>
      </c>
      <c r="H6475" s="170" t="s">
        <v>20</v>
      </c>
      <c r="I6475" s="171">
        <v>67.989999999999995</v>
      </c>
      <c r="J6475" s="169">
        <v>1</v>
      </c>
    </row>
    <row r="6476" spans="1:10" hidden="1" x14ac:dyDescent="0.25">
      <c r="A6476" s="169">
        <v>66723</v>
      </c>
      <c r="B6476" s="170" t="s">
        <v>4762</v>
      </c>
      <c r="C6476" s="170" t="s">
        <v>11</v>
      </c>
      <c r="D6476" s="170" t="s">
        <v>303</v>
      </c>
      <c r="E6476" s="170">
        <v>473</v>
      </c>
      <c r="F6476" s="170">
        <v>24</v>
      </c>
      <c r="G6476" s="171">
        <v>6.8</v>
      </c>
      <c r="H6476" s="170" t="s">
        <v>1053</v>
      </c>
      <c r="I6476" s="171">
        <v>4.99</v>
      </c>
      <c r="J6476" s="169">
        <v>1</v>
      </c>
    </row>
    <row r="6477" spans="1:10" hidden="1" x14ac:dyDescent="0.25">
      <c r="A6477" s="169">
        <v>66723</v>
      </c>
      <c r="B6477" s="170" t="s">
        <v>4762</v>
      </c>
      <c r="C6477" s="170" t="s">
        <v>11</v>
      </c>
      <c r="D6477" s="170" t="s">
        <v>303</v>
      </c>
      <c r="E6477" s="170">
        <v>473</v>
      </c>
      <c r="F6477" s="170">
        <v>24</v>
      </c>
      <c r="G6477" s="171">
        <v>6.8</v>
      </c>
      <c r="H6477" s="170" t="s">
        <v>1053</v>
      </c>
      <c r="I6477" s="171">
        <v>4.99</v>
      </c>
      <c r="J6477" s="169">
        <v>1</v>
      </c>
    </row>
    <row r="6478" spans="1:10" hidden="1" x14ac:dyDescent="0.25">
      <c r="A6478" s="169">
        <v>66726</v>
      </c>
      <c r="B6478" s="170" t="s">
        <v>4763</v>
      </c>
      <c r="C6478" s="170" t="s">
        <v>11</v>
      </c>
      <c r="D6478" s="170" t="s">
        <v>303</v>
      </c>
      <c r="E6478" s="170">
        <v>355</v>
      </c>
      <c r="F6478" s="170">
        <v>24</v>
      </c>
      <c r="G6478" s="171">
        <v>6.5</v>
      </c>
      <c r="H6478" s="170" t="s">
        <v>415</v>
      </c>
      <c r="I6478" s="171">
        <v>4.99</v>
      </c>
      <c r="J6478" s="169">
        <v>1</v>
      </c>
    </row>
    <row r="6479" spans="1:10" hidden="1" x14ac:dyDescent="0.25">
      <c r="A6479" s="169">
        <v>66726</v>
      </c>
      <c r="B6479" s="170" t="s">
        <v>4763</v>
      </c>
      <c r="C6479" s="170" t="s">
        <v>11</v>
      </c>
      <c r="D6479" s="170" t="s">
        <v>303</v>
      </c>
      <c r="E6479" s="170">
        <v>355</v>
      </c>
      <c r="F6479" s="170">
        <v>24</v>
      </c>
      <c r="G6479" s="171">
        <v>6.5</v>
      </c>
      <c r="H6479" s="170" t="s">
        <v>415</v>
      </c>
      <c r="I6479" s="171">
        <v>4.99</v>
      </c>
      <c r="J6479" s="169">
        <v>1</v>
      </c>
    </row>
    <row r="6480" spans="1:10" hidden="1" x14ac:dyDescent="0.25">
      <c r="A6480" s="169">
        <v>66743</v>
      </c>
      <c r="B6480" s="170" t="s">
        <v>4764</v>
      </c>
      <c r="C6480" s="170" t="s">
        <v>11</v>
      </c>
      <c r="D6480" s="170" t="s">
        <v>267</v>
      </c>
      <c r="E6480" s="170">
        <v>355</v>
      </c>
      <c r="F6480" s="170">
        <v>24</v>
      </c>
      <c r="G6480" s="171">
        <v>5</v>
      </c>
      <c r="H6480" s="170" t="s">
        <v>415</v>
      </c>
      <c r="I6480" s="171">
        <v>4.99</v>
      </c>
      <c r="J6480" s="169">
        <v>1</v>
      </c>
    </row>
    <row r="6481" spans="1:10" hidden="1" x14ac:dyDescent="0.25">
      <c r="A6481" s="169">
        <v>66743</v>
      </c>
      <c r="B6481" s="170" t="s">
        <v>4764</v>
      </c>
      <c r="C6481" s="170" t="s">
        <v>11</v>
      </c>
      <c r="D6481" s="170" t="s">
        <v>267</v>
      </c>
      <c r="E6481" s="170">
        <v>355</v>
      </c>
      <c r="F6481" s="170">
        <v>24</v>
      </c>
      <c r="G6481" s="171">
        <v>5</v>
      </c>
      <c r="H6481" s="170" t="s">
        <v>415</v>
      </c>
      <c r="I6481" s="171">
        <v>4.99</v>
      </c>
      <c r="J6481" s="169">
        <v>1</v>
      </c>
    </row>
    <row r="6482" spans="1:10" hidden="1" x14ac:dyDescent="0.25">
      <c r="A6482" s="169">
        <v>66744</v>
      </c>
      <c r="B6482" s="170" t="s">
        <v>4765</v>
      </c>
      <c r="C6482" s="170" t="s">
        <v>24</v>
      </c>
      <c r="D6482" s="170" t="s">
        <v>34</v>
      </c>
      <c r="E6482" s="170">
        <v>200</v>
      </c>
      <c r="F6482" s="170">
        <v>12</v>
      </c>
      <c r="G6482" s="171">
        <v>10.8</v>
      </c>
      <c r="H6482" s="170" t="s">
        <v>357</v>
      </c>
      <c r="I6482" s="171">
        <v>39.99</v>
      </c>
      <c r="J6482" s="169">
        <v>1</v>
      </c>
    </row>
    <row r="6483" spans="1:10" hidden="1" x14ac:dyDescent="0.25">
      <c r="A6483" s="169">
        <v>66745</v>
      </c>
      <c r="B6483" s="170" t="s">
        <v>4766</v>
      </c>
      <c r="C6483" s="170" t="s">
        <v>11</v>
      </c>
      <c r="D6483" s="170" t="s">
        <v>12</v>
      </c>
      <c r="E6483" s="170">
        <v>355</v>
      </c>
      <c r="F6483" s="170">
        <v>24</v>
      </c>
      <c r="G6483" s="171">
        <v>5</v>
      </c>
      <c r="H6483" s="170" t="s">
        <v>415</v>
      </c>
      <c r="I6483" s="171">
        <v>4.99</v>
      </c>
      <c r="J6483" s="169">
        <v>1</v>
      </c>
    </row>
    <row r="6484" spans="1:10" hidden="1" x14ac:dyDescent="0.25">
      <c r="A6484" s="169">
        <v>66745</v>
      </c>
      <c r="B6484" s="170" t="s">
        <v>4766</v>
      </c>
      <c r="C6484" s="170" t="s">
        <v>11</v>
      </c>
      <c r="D6484" s="170" t="s">
        <v>12</v>
      </c>
      <c r="E6484" s="170">
        <v>355</v>
      </c>
      <c r="F6484" s="170">
        <v>24</v>
      </c>
      <c r="G6484" s="171">
        <v>5</v>
      </c>
      <c r="H6484" s="170" t="s">
        <v>415</v>
      </c>
      <c r="I6484" s="171">
        <v>4.99</v>
      </c>
      <c r="J6484" s="169">
        <v>1</v>
      </c>
    </row>
    <row r="6485" spans="1:10" hidden="1" x14ac:dyDescent="0.25">
      <c r="A6485" s="169">
        <v>66770</v>
      </c>
      <c r="B6485" s="170" t="s">
        <v>4767</v>
      </c>
      <c r="C6485" s="170" t="s">
        <v>15</v>
      </c>
      <c r="D6485" s="170" t="s">
        <v>16</v>
      </c>
      <c r="E6485" s="170">
        <v>750</v>
      </c>
      <c r="F6485" s="170">
        <v>6</v>
      </c>
      <c r="G6485" s="171">
        <v>45</v>
      </c>
      <c r="H6485" s="170" t="s">
        <v>54</v>
      </c>
      <c r="I6485" s="171">
        <v>68.95</v>
      </c>
      <c r="J6485" s="169">
        <v>1</v>
      </c>
    </row>
    <row r="6486" spans="1:10" hidden="1" x14ac:dyDescent="0.25">
      <c r="A6486" s="169">
        <v>66775</v>
      </c>
      <c r="B6486" s="170" t="s">
        <v>4768</v>
      </c>
      <c r="C6486" s="170" t="s">
        <v>15</v>
      </c>
      <c r="D6486" s="170" t="s">
        <v>16</v>
      </c>
      <c r="E6486" s="170">
        <v>750</v>
      </c>
      <c r="F6486" s="170">
        <v>6</v>
      </c>
      <c r="G6486" s="171">
        <v>45</v>
      </c>
      <c r="H6486" s="170" t="s">
        <v>182</v>
      </c>
      <c r="I6486" s="171">
        <v>69.989999999999995</v>
      </c>
      <c r="J6486" s="169">
        <v>1</v>
      </c>
    </row>
    <row r="6487" spans="1:10" hidden="1" x14ac:dyDescent="0.25">
      <c r="A6487" s="169">
        <v>66776</v>
      </c>
      <c r="B6487" s="170" t="s">
        <v>4769</v>
      </c>
      <c r="C6487" s="170" t="s">
        <v>15</v>
      </c>
      <c r="D6487" s="170" t="s">
        <v>16</v>
      </c>
      <c r="E6487" s="170">
        <v>750</v>
      </c>
      <c r="F6487" s="170">
        <v>12</v>
      </c>
      <c r="G6487" s="171">
        <v>40</v>
      </c>
      <c r="H6487" s="170" t="s">
        <v>222</v>
      </c>
      <c r="I6487" s="171">
        <v>31.99</v>
      </c>
      <c r="J6487" s="169">
        <v>1</v>
      </c>
    </row>
    <row r="6488" spans="1:10" hidden="1" x14ac:dyDescent="0.25">
      <c r="A6488" s="169">
        <v>66777</v>
      </c>
      <c r="B6488" s="170" t="s">
        <v>4770</v>
      </c>
      <c r="C6488" s="170" t="s">
        <v>24</v>
      </c>
      <c r="D6488" s="170" t="s">
        <v>34</v>
      </c>
      <c r="E6488" s="170">
        <v>750</v>
      </c>
      <c r="F6488" s="170">
        <v>12</v>
      </c>
      <c r="G6488" s="171">
        <v>12.5</v>
      </c>
      <c r="H6488" s="170" t="s">
        <v>4771</v>
      </c>
      <c r="I6488" s="171">
        <v>26</v>
      </c>
      <c r="J6488" s="169">
        <v>1</v>
      </c>
    </row>
    <row r="6489" spans="1:10" hidden="1" x14ac:dyDescent="0.25">
      <c r="A6489" s="169">
        <v>66778</v>
      </c>
      <c r="B6489" s="170" t="s">
        <v>4772</v>
      </c>
      <c r="C6489" s="170" t="s">
        <v>24</v>
      </c>
      <c r="D6489" s="170" t="s">
        <v>34</v>
      </c>
      <c r="E6489" s="170">
        <v>750</v>
      </c>
      <c r="F6489" s="170">
        <v>12</v>
      </c>
      <c r="G6489" s="171">
        <v>10.5</v>
      </c>
      <c r="H6489" s="170" t="s">
        <v>4771</v>
      </c>
      <c r="I6489" s="171">
        <v>19.95</v>
      </c>
      <c r="J6489" s="169">
        <v>1</v>
      </c>
    </row>
    <row r="6490" spans="1:10" hidden="1" x14ac:dyDescent="0.25">
      <c r="A6490" s="169">
        <v>66782</v>
      </c>
      <c r="B6490" s="170" t="s">
        <v>4773</v>
      </c>
      <c r="C6490" s="170" t="s">
        <v>24</v>
      </c>
      <c r="D6490" s="170" t="s">
        <v>68</v>
      </c>
      <c r="E6490" s="170">
        <v>750</v>
      </c>
      <c r="F6490" s="170">
        <v>12</v>
      </c>
      <c r="G6490" s="171">
        <v>13.5</v>
      </c>
      <c r="H6490" s="170" t="s">
        <v>64</v>
      </c>
      <c r="I6490" s="171">
        <v>19.989999999999998</v>
      </c>
      <c r="J6490" s="169">
        <v>1</v>
      </c>
    </row>
    <row r="6491" spans="1:10" hidden="1" x14ac:dyDescent="0.25">
      <c r="A6491" s="169">
        <v>66787</v>
      </c>
      <c r="B6491" s="170" t="s">
        <v>1560</v>
      </c>
      <c r="C6491" s="170" t="s">
        <v>15</v>
      </c>
      <c r="D6491" s="170" t="s">
        <v>19</v>
      </c>
      <c r="E6491" s="170">
        <v>375</v>
      </c>
      <c r="F6491" s="170">
        <v>24</v>
      </c>
      <c r="G6491" s="171">
        <v>40</v>
      </c>
      <c r="H6491" s="170" t="s">
        <v>1561</v>
      </c>
      <c r="I6491" s="171">
        <v>13.99</v>
      </c>
      <c r="J6491" s="169">
        <v>1</v>
      </c>
    </row>
    <row r="6492" spans="1:10" hidden="1" x14ac:dyDescent="0.25">
      <c r="A6492" s="169">
        <v>66789</v>
      </c>
      <c r="B6492" s="170" t="s">
        <v>4774</v>
      </c>
      <c r="C6492" s="170" t="s">
        <v>15</v>
      </c>
      <c r="D6492" s="170" t="s">
        <v>16</v>
      </c>
      <c r="E6492" s="170">
        <v>750</v>
      </c>
      <c r="F6492" s="170">
        <v>12</v>
      </c>
      <c r="G6492" s="171">
        <v>45</v>
      </c>
      <c r="H6492" s="170" t="s">
        <v>1563</v>
      </c>
      <c r="I6492" s="171">
        <v>89.95</v>
      </c>
      <c r="J6492" s="169">
        <v>1</v>
      </c>
    </row>
    <row r="6493" spans="1:10" hidden="1" x14ac:dyDescent="0.25">
      <c r="A6493" s="169">
        <v>66790</v>
      </c>
      <c r="B6493" s="170" t="s">
        <v>4775</v>
      </c>
      <c r="C6493" s="170" t="s">
        <v>24</v>
      </c>
      <c r="D6493" s="170" t="s">
        <v>194</v>
      </c>
      <c r="E6493" s="170">
        <v>750</v>
      </c>
      <c r="F6493" s="170">
        <v>12</v>
      </c>
      <c r="G6493" s="171">
        <v>12.5</v>
      </c>
      <c r="H6493" s="170" t="s">
        <v>73</v>
      </c>
      <c r="I6493" s="171">
        <v>19.989999999999998</v>
      </c>
      <c r="J6493" s="169">
        <v>1</v>
      </c>
    </row>
    <row r="6494" spans="1:10" hidden="1" x14ac:dyDescent="0.25">
      <c r="A6494" s="169">
        <v>66792</v>
      </c>
      <c r="B6494" s="170" t="s">
        <v>4776</v>
      </c>
      <c r="C6494" s="170" t="s">
        <v>15</v>
      </c>
      <c r="D6494" s="170" t="s">
        <v>78</v>
      </c>
      <c r="E6494" s="170">
        <v>750</v>
      </c>
      <c r="F6494" s="170">
        <v>6</v>
      </c>
      <c r="G6494" s="171">
        <v>50.5</v>
      </c>
      <c r="H6494" s="170" t="s">
        <v>4777</v>
      </c>
      <c r="I6494" s="171">
        <v>99</v>
      </c>
      <c r="J6494" s="169">
        <v>1</v>
      </c>
    </row>
    <row r="6495" spans="1:10" hidden="1" x14ac:dyDescent="0.25">
      <c r="A6495" s="169">
        <v>66803</v>
      </c>
      <c r="B6495" s="170" t="s">
        <v>4778</v>
      </c>
      <c r="C6495" s="170" t="s">
        <v>11</v>
      </c>
      <c r="D6495" s="170" t="s">
        <v>12</v>
      </c>
      <c r="E6495" s="170">
        <v>500</v>
      </c>
      <c r="F6495" s="170">
        <v>24</v>
      </c>
      <c r="G6495" s="171">
        <v>4</v>
      </c>
      <c r="H6495" s="170" t="s">
        <v>222</v>
      </c>
      <c r="I6495" s="171">
        <v>3.49</v>
      </c>
      <c r="J6495" s="169">
        <v>1</v>
      </c>
    </row>
    <row r="6496" spans="1:10" hidden="1" x14ac:dyDescent="0.25">
      <c r="A6496" s="169">
        <v>66804</v>
      </c>
      <c r="B6496" s="170" t="s">
        <v>4779</v>
      </c>
      <c r="C6496" s="170" t="s">
        <v>263</v>
      </c>
      <c r="D6496" s="170" t="s">
        <v>909</v>
      </c>
      <c r="E6496" s="170">
        <v>30000</v>
      </c>
      <c r="F6496" s="170">
        <v>1</v>
      </c>
      <c r="G6496" s="171">
        <v>5</v>
      </c>
      <c r="H6496" s="170" t="s">
        <v>2607</v>
      </c>
      <c r="I6496" s="171">
        <v>339</v>
      </c>
      <c r="J6496" s="169">
        <v>1</v>
      </c>
    </row>
    <row r="6497" spans="1:10" hidden="1" x14ac:dyDescent="0.25">
      <c r="A6497" s="169">
        <v>66804</v>
      </c>
      <c r="B6497" s="170" t="s">
        <v>4779</v>
      </c>
      <c r="C6497" s="170" t="s">
        <v>263</v>
      </c>
      <c r="D6497" s="170" t="s">
        <v>909</v>
      </c>
      <c r="E6497" s="170">
        <v>30000</v>
      </c>
      <c r="F6497" s="170">
        <v>1</v>
      </c>
      <c r="G6497" s="171">
        <v>5</v>
      </c>
      <c r="H6497" s="170" t="s">
        <v>2607</v>
      </c>
      <c r="I6497" s="171">
        <v>339</v>
      </c>
      <c r="J6497" s="169">
        <v>1</v>
      </c>
    </row>
    <row r="6498" spans="1:10" hidden="1" x14ac:dyDescent="0.25">
      <c r="A6498" s="169">
        <v>66807</v>
      </c>
      <c r="B6498" s="170" t="s">
        <v>4780</v>
      </c>
      <c r="C6498" s="170" t="s">
        <v>263</v>
      </c>
      <c r="D6498" s="170" t="s">
        <v>909</v>
      </c>
      <c r="E6498" s="170">
        <v>19500</v>
      </c>
      <c r="F6498" s="170">
        <v>1</v>
      </c>
      <c r="G6498" s="171">
        <v>5</v>
      </c>
      <c r="H6498" s="170" t="s">
        <v>2607</v>
      </c>
      <c r="I6498" s="171">
        <v>219</v>
      </c>
      <c r="J6498" s="169">
        <v>1</v>
      </c>
    </row>
    <row r="6499" spans="1:10" hidden="1" x14ac:dyDescent="0.25">
      <c r="A6499" s="169">
        <v>66807</v>
      </c>
      <c r="B6499" s="170" t="s">
        <v>4780</v>
      </c>
      <c r="C6499" s="170" t="s">
        <v>263</v>
      </c>
      <c r="D6499" s="170" t="s">
        <v>909</v>
      </c>
      <c r="E6499" s="170">
        <v>19500</v>
      </c>
      <c r="F6499" s="170">
        <v>1</v>
      </c>
      <c r="G6499" s="171">
        <v>5</v>
      </c>
      <c r="H6499" s="170" t="s">
        <v>2607</v>
      </c>
      <c r="I6499" s="171">
        <v>219</v>
      </c>
      <c r="J6499" s="169">
        <v>1</v>
      </c>
    </row>
    <row r="6500" spans="1:10" hidden="1" x14ac:dyDescent="0.25">
      <c r="A6500" s="169">
        <v>66810</v>
      </c>
      <c r="B6500" s="170" t="s">
        <v>573</v>
      </c>
      <c r="C6500" s="170" t="s">
        <v>15</v>
      </c>
      <c r="D6500" s="170" t="s">
        <v>626</v>
      </c>
      <c r="E6500" s="170">
        <v>200</v>
      </c>
      <c r="F6500" s="170">
        <v>48</v>
      </c>
      <c r="G6500" s="171">
        <v>40</v>
      </c>
      <c r="H6500" s="170" t="s">
        <v>446</v>
      </c>
      <c r="I6500" s="171">
        <v>12.49</v>
      </c>
      <c r="J6500" s="169">
        <v>1</v>
      </c>
    </row>
    <row r="6501" spans="1:10" hidden="1" x14ac:dyDescent="0.25">
      <c r="A6501" s="169">
        <v>66811</v>
      </c>
      <c r="B6501" s="170" t="s">
        <v>4781</v>
      </c>
      <c r="C6501" s="170" t="s">
        <v>15</v>
      </c>
      <c r="D6501" s="170" t="s">
        <v>78</v>
      </c>
      <c r="E6501" s="170">
        <v>750</v>
      </c>
      <c r="F6501" s="170">
        <v>6</v>
      </c>
      <c r="G6501" s="171">
        <v>50</v>
      </c>
      <c r="H6501" s="170" t="s">
        <v>774</v>
      </c>
      <c r="I6501" s="171">
        <v>79.989999999999995</v>
      </c>
      <c r="J6501" s="169">
        <v>1</v>
      </c>
    </row>
    <row r="6502" spans="1:10" hidden="1" x14ac:dyDescent="0.25">
      <c r="A6502" s="169">
        <v>66813</v>
      </c>
      <c r="B6502" s="170" t="s">
        <v>4782</v>
      </c>
      <c r="C6502" s="170" t="s">
        <v>263</v>
      </c>
      <c r="D6502" s="170" t="s">
        <v>909</v>
      </c>
      <c r="E6502" s="170">
        <v>30000</v>
      </c>
      <c r="F6502" s="170">
        <v>1</v>
      </c>
      <c r="G6502" s="171">
        <v>5</v>
      </c>
      <c r="H6502" s="170" t="s">
        <v>2607</v>
      </c>
      <c r="I6502" s="171">
        <v>269</v>
      </c>
      <c r="J6502" s="169">
        <v>1</v>
      </c>
    </row>
    <row r="6503" spans="1:10" hidden="1" x14ac:dyDescent="0.25">
      <c r="A6503" s="169">
        <v>66813</v>
      </c>
      <c r="B6503" s="170" t="s">
        <v>4782</v>
      </c>
      <c r="C6503" s="170" t="s">
        <v>263</v>
      </c>
      <c r="D6503" s="170" t="s">
        <v>909</v>
      </c>
      <c r="E6503" s="170">
        <v>30000</v>
      </c>
      <c r="F6503" s="170">
        <v>1</v>
      </c>
      <c r="G6503" s="171">
        <v>5</v>
      </c>
      <c r="H6503" s="170" t="s">
        <v>2607</v>
      </c>
      <c r="I6503" s="171">
        <v>269</v>
      </c>
      <c r="J6503" s="169">
        <v>1</v>
      </c>
    </row>
    <row r="6504" spans="1:10" hidden="1" x14ac:dyDescent="0.25">
      <c r="A6504" s="169">
        <v>66815</v>
      </c>
      <c r="B6504" s="170" t="s">
        <v>4783</v>
      </c>
      <c r="C6504" s="170" t="s">
        <v>263</v>
      </c>
      <c r="D6504" s="170" t="s">
        <v>909</v>
      </c>
      <c r="E6504" s="170">
        <v>19500</v>
      </c>
      <c r="F6504" s="170">
        <v>1</v>
      </c>
      <c r="G6504" s="171">
        <v>5</v>
      </c>
      <c r="H6504" s="170" t="s">
        <v>2607</v>
      </c>
      <c r="I6504" s="171">
        <v>179</v>
      </c>
      <c r="J6504" s="169">
        <v>1</v>
      </c>
    </row>
    <row r="6505" spans="1:10" hidden="1" x14ac:dyDescent="0.25">
      <c r="A6505" s="169">
        <v>66815</v>
      </c>
      <c r="B6505" s="170" t="s">
        <v>4783</v>
      </c>
      <c r="C6505" s="170" t="s">
        <v>263</v>
      </c>
      <c r="D6505" s="170" t="s">
        <v>909</v>
      </c>
      <c r="E6505" s="170">
        <v>19500</v>
      </c>
      <c r="F6505" s="170">
        <v>1</v>
      </c>
      <c r="G6505" s="171">
        <v>5</v>
      </c>
      <c r="H6505" s="170" t="s">
        <v>2607</v>
      </c>
      <c r="I6505" s="171">
        <v>179</v>
      </c>
      <c r="J6505" s="169">
        <v>1</v>
      </c>
    </row>
    <row r="6506" spans="1:10" hidden="1" x14ac:dyDescent="0.25">
      <c r="A6506" s="169">
        <v>66826</v>
      </c>
      <c r="B6506" s="170" t="s">
        <v>4784</v>
      </c>
      <c r="C6506" s="170" t="s">
        <v>15</v>
      </c>
      <c r="D6506" s="170" t="s">
        <v>225</v>
      </c>
      <c r="E6506" s="170">
        <v>50</v>
      </c>
      <c r="F6506" s="170">
        <v>60</v>
      </c>
      <c r="G6506" s="171">
        <v>40</v>
      </c>
      <c r="H6506" s="170" t="s">
        <v>222</v>
      </c>
      <c r="I6506" s="171">
        <v>7.99</v>
      </c>
      <c r="J6506" s="169">
        <v>1</v>
      </c>
    </row>
    <row r="6507" spans="1:10" hidden="1" x14ac:dyDescent="0.25">
      <c r="A6507" s="169">
        <v>66830</v>
      </c>
      <c r="B6507" s="170" t="s">
        <v>4785</v>
      </c>
      <c r="C6507" s="170" t="s">
        <v>37</v>
      </c>
      <c r="D6507" s="170" t="s">
        <v>4786</v>
      </c>
      <c r="E6507" s="170">
        <v>800</v>
      </c>
      <c r="F6507" s="170">
        <v>6</v>
      </c>
      <c r="H6507" s="170" t="s">
        <v>4787</v>
      </c>
      <c r="I6507" s="171">
        <v>7.99</v>
      </c>
      <c r="J6507" s="169">
        <v>4</v>
      </c>
    </row>
    <row r="6508" spans="1:10" hidden="1" x14ac:dyDescent="0.25">
      <c r="A6508" s="169">
        <v>66831</v>
      </c>
      <c r="B6508" s="170" t="s">
        <v>1603</v>
      </c>
      <c r="C6508" s="170" t="s">
        <v>15</v>
      </c>
      <c r="D6508" s="170" t="s">
        <v>336</v>
      </c>
      <c r="E6508" s="170">
        <v>1750</v>
      </c>
      <c r="F6508" s="170">
        <v>6</v>
      </c>
      <c r="G6508" s="171">
        <v>16</v>
      </c>
      <c r="H6508" s="170" t="s">
        <v>43</v>
      </c>
      <c r="I6508" s="171">
        <v>67.989999999999995</v>
      </c>
      <c r="J6508" s="169">
        <v>1</v>
      </c>
    </row>
    <row r="6509" spans="1:10" hidden="1" x14ac:dyDescent="0.25">
      <c r="A6509" s="169">
        <v>66833</v>
      </c>
      <c r="B6509" s="170" t="s">
        <v>4788</v>
      </c>
      <c r="C6509" s="170" t="s">
        <v>15</v>
      </c>
      <c r="D6509" s="170" t="s">
        <v>756</v>
      </c>
      <c r="E6509" s="170">
        <v>750</v>
      </c>
      <c r="F6509" s="170">
        <v>12</v>
      </c>
      <c r="G6509" s="171">
        <v>35</v>
      </c>
      <c r="H6509" s="170" t="s">
        <v>43</v>
      </c>
      <c r="I6509" s="171">
        <v>45.99</v>
      </c>
      <c r="J6509" s="169">
        <v>1</v>
      </c>
    </row>
    <row r="6510" spans="1:10" hidden="1" x14ac:dyDescent="0.25">
      <c r="A6510" s="169">
        <v>66834</v>
      </c>
      <c r="B6510" s="170" t="s">
        <v>4789</v>
      </c>
      <c r="C6510" s="170" t="s">
        <v>11</v>
      </c>
      <c r="D6510" s="170" t="s">
        <v>211</v>
      </c>
      <c r="E6510" s="170">
        <v>473</v>
      </c>
      <c r="F6510" s="170">
        <v>24</v>
      </c>
      <c r="G6510" s="171">
        <v>3.5</v>
      </c>
      <c r="H6510" s="170" t="s">
        <v>1324</v>
      </c>
      <c r="I6510" s="171">
        <v>4</v>
      </c>
      <c r="J6510" s="169">
        <v>1</v>
      </c>
    </row>
    <row r="6511" spans="1:10" hidden="1" x14ac:dyDescent="0.25">
      <c r="A6511" s="169">
        <v>66834</v>
      </c>
      <c r="B6511" s="170" t="s">
        <v>4789</v>
      </c>
      <c r="C6511" s="170" t="s">
        <v>11</v>
      </c>
      <c r="D6511" s="170" t="s">
        <v>211</v>
      </c>
      <c r="E6511" s="170">
        <v>473</v>
      </c>
      <c r="F6511" s="170">
        <v>24</v>
      </c>
      <c r="G6511" s="171">
        <v>3.5</v>
      </c>
      <c r="H6511" s="170" t="s">
        <v>1324</v>
      </c>
      <c r="I6511" s="171">
        <v>4</v>
      </c>
      <c r="J6511" s="169">
        <v>1</v>
      </c>
    </row>
    <row r="6512" spans="1:10" hidden="1" x14ac:dyDescent="0.25">
      <c r="A6512" s="169">
        <v>66835</v>
      </c>
      <c r="B6512" s="170" t="s">
        <v>4790</v>
      </c>
      <c r="C6512" s="170" t="s">
        <v>11</v>
      </c>
      <c r="D6512" s="170" t="s">
        <v>474</v>
      </c>
      <c r="E6512" s="170">
        <v>473</v>
      </c>
      <c r="F6512" s="170">
        <v>24</v>
      </c>
      <c r="G6512" s="171">
        <v>4.75</v>
      </c>
      <c r="H6512" s="170" t="s">
        <v>1662</v>
      </c>
      <c r="I6512" s="171">
        <v>4.29</v>
      </c>
      <c r="J6512" s="169">
        <v>1</v>
      </c>
    </row>
    <row r="6513" spans="1:10" hidden="1" x14ac:dyDescent="0.25">
      <c r="A6513" s="169">
        <v>66835</v>
      </c>
      <c r="B6513" s="170" t="s">
        <v>4790</v>
      </c>
      <c r="C6513" s="170" t="s">
        <v>11</v>
      </c>
      <c r="D6513" s="170" t="s">
        <v>474</v>
      </c>
      <c r="E6513" s="170">
        <v>473</v>
      </c>
      <c r="F6513" s="170">
        <v>24</v>
      </c>
      <c r="G6513" s="171">
        <v>4.75</v>
      </c>
      <c r="H6513" s="170" t="s">
        <v>1662</v>
      </c>
      <c r="I6513" s="171">
        <v>4.29</v>
      </c>
      <c r="J6513" s="169">
        <v>1</v>
      </c>
    </row>
    <row r="6514" spans="1:10" hidden="1" x14ac:dyDescent="0.25">
      <c r="A6514" s="169">
        <v>66839</v>
      </c>
      <c r="B6514" s="170" t="s">
        <v>4791</v>
      </c>
      <c r="C6514" s="170" t="s">
        <v>37</v>
      </c>
      <c r="D6514" s="170" t="s">
        <v>4786</v>
      </c>
      <c r="E6514" s="170">
        <v>800</v>
      </c>
      <c r="F6514" s="170">
        <v>6</v>
      </c>
      <c r="H6514" s="170" t="s">
        <v>4787</v>
      </c>
      <c r="I6514" s="171">
        <v>7.99</v>
      </c>
      <c r="J6514" s="169">
        <v>4</v>
      </c>
    </row>
    <row r="6515" spans="1:10" hidden="1" x14ac:dyDescent="0.25">
      <c r="A6515" s="169">
        <v>66856</v>
      </c>
      <c r="B6515" s="170" t="s">
        <v>4792</v>
      </c>
      <c r="C6515" s="170" t="s">
        <v>24</v>
      </c>
      <c r="D6515" s="170" t="s">
        <v>109</v>
      </c>
      <c r="E6515" s="170">
        <v>750</v>
      </c>
      <c r="F6515" s="170">
        <v>6</v>
      </c>
      <c r="G6515" s="171">
        <v>12</v>
      </c>
      <c r="H6515" s="170" t="s">
        <v>22</v>
      </c>
      <c r="I6515" s="171">
        <v>22.99</v>
      </c>
      <c r="J6515" s="169">
        <v>1</v>
      </c>
    </row>
    <row r="6516" spans="1:10" hidden="1" x14ac:dyDescent="0.25">
      <c r="A6516" s="169">
        <v>66860</v>
      </c>
      <c r="B6516" s="170" t="s">
        <v>4793</v>
      </c>
      <c r="C6516" s="170" t="s">
        <v>24</v>
      </c>
      <c r="D6516" s="170" t="s">
        <v>109</v>
      </c>
      <c r="E6516" s="170">
        <v>750</v>
      </c>
      <c r="F6516" s="170">
        <v>12</v>
      </c>
      <c r="G6516" s="171">
        <v>8.5</v>
      </c>
      <c r="H6516" s="170" t="s">
        <v>110</v>
      </c>
      <c r="I6516" s="171">
        <v>21.99</v>
      </c>
      <c r="J6516" s="169">
        <v>1</v>
      </c>
    </row>
    <row r="6517" spans="1:10" hidden="1" x14ac:dyDescent="0.25">
      <c r="A6517" s="169">
        <v>66868</v>
      </c>
      <c r="B6517" s="170" t="s">
        <v>4794</v>
      </c>
      <c r="C6517" s="170" t="s">
        <v>37</v>
      </c>
      <c r="D6517" s="170" t="s">
        <v>4786</v>
      </c>
      <c r="E6517" s="170">
        <v>1200</v>
      </c>
      <c r="F6517" s="170">
        <v>3</v>
      </c>
      <c r="H6517" s="170" t="s">
        <v>4787</v>
      </c>
      <c r="I6517" s="171">
        <v>10.49</v>
      </c>
      <c r="J6517" s="169">
        <v>8</v>
      </c>
    </row>
    <row r="6518" spans="1:10" hidden="1" x14ac:dyDescent="0.25">
      <c r="A6518" s="169">
        <v>66870</v>
      </c>
      <c r="B6518" s="170" t="s">
        <v>4795</v>
      </c>
      <c r="C6518" s="170" t="s">
        <v>37</v>
      </c>
      <c r="D6518" s="170" t="s">
        <v>4786</v>
      </c>
      <c r="E6518" s="170">
        <v>1200</v>
      </c>
      <c r="F6518" s="170">
        <v>3</v>
      </c>
      <c r="H6518" s="170" t="s">
        <v>4787</v>
      </c>
      <c r="I6518" s="171">
        <v>10.49</v>
      </c>
      <c r="J6518" s="169">
        <v>8</v>
      </c>
    </row>
    <row r="6519" spans="1:10" hidden="1" x14ac:dyDescent="0.25">
      <c r="A6519" s="169">
        <v>66871</v>
      </c>
      <c r="B6519" s="170" t="s">
        <v>4796</v>
      </c>
      <c r="C6519" s="170" t="s">
        <v>37</v>
      </c>
      <c r="D6519" s="170" t="s">
        <v>4786</v>
      </c>
      <c r="E6519" s="170">
        <v>1200</v>
      </c>
      <c r="F6519" s="170">
        <v>3</v>
      </c>
      <c r="H6519" s="170" t="s">
        <v>4787</v>
      </c>
      <c r="I6519" s="171">
        <v>10.49</v>
      </c>
      <c r="J6519" s="169">
        <v>8</v>
      </c>
    </row>
    <row r="6520" spans="1:10" hidden="1" x14ac:dyDescent="0.25">
      <c r="A6520" s="169">
        <v>66872</v>
      </c>
      <c r="B6520" s="170" t="s">
        <v>4797</v>
      </c>
      <c r="C6520" s="170" t="s">
        <v>37</v>
      </c>
      <c r="D6520" s="170" t="s">
        <v>4786</v>
      </c>
      <c r="E6520" s="170">
        <v>1200</v>
      </c>
      <c r="F6520" s="170">
        <v>3</v>
      </c>
      <c r="H6520" s="170" t="s">
        <v>4787</v>
      </c>
      <c r="I6520" s="171">
        <v>10.49</v>
      </c>
      <c r="J6520" s="169">
        <v>8</v>
      </c>
    </row>
    <row r="6521" spans="1:10" hidden="1" x14ac:dyDescent="0.25">
      <c r="A6521" s="169">
        <v>66874</v>
      </c>
      <c r="B6521" s="170" t="s">
        <v>4798</v>
      </c>
      <c r="C6521" s="170" t="s">
        <v>24</v>
      </c>
      <c r="D6521" s="170" t="s">
        <v>194</v>
      </c>
      <c r="E6521" s="170">
        <v>750</v>
      </c>
      <c r="F6521" s="170">
        <v>12</v>
      </c>
      <c r="G6521" s="171">
        <v>12</v>
      </c>
      <c r="H6521" s="170" t="s">
        <v>128</v>
      </c>
      <c r="I6521" s="171">
        <v>20.14</v>
      </c>
      <c r="J6521" s="169">
        <v>1</v>
      </c>
    </row>
    <row r="6522" spans="1:10" hidden="1" x14ac:dyDescent="0.25">
      <c r="A6522" s="169">
        <v>66905</v>
      </c>
      <c r="B6522" s="170" t="s">
        <v>4799</v>
      </c>
      <c r="C6522" s="170" t="s">
        <v>24</v>
      </c>
      <c r="D6522" s="170" t="s">
        <v>34</v>
      </c>
      <c r="E6522" s="170">
        <v>750</v>
      </c>
      <c r="F6522" s="170">
        <v>12</v>
      </c>
      <c r="G6522" s="171">
        <v>14.5</v>
      </c>
      <c r="H6522" s="170" t="s">
        <v>128</v>
      </c>
      <c r="I6522" s="171">
        <v>19.989999999999998</v>
      </c>
      <c r="J6522" s="169">
        <v>1</v>
      </c>
    </row>
    <row r="6523" spans="1:10" hidden="1" x14ac:dyDescent="0.25">
      <c r="A6523" s="169">
        <v>66917</v>
      </c>
      <c r="B6523" s="170" t="s">
        <v>4800</v>
      </c>
      <c r="C6523" s="170" t="s">
        <v>11</v>
      </c>
      <c r="D6523" s="170" t="s">
        <v>303</v>
      </c>
      <c r="E6523" s="170">
        <v>888</v>
      </c>
      <c r="F6523" s="170">
        <v>6</v>
      </c>
      <c r="G6523" s="171">
        <v>7</v>
      </c>
      <c r="H6523" s="170" t="s">
        <v>105</v>
      </c>
      <c r="I6523" s="171">
        <v>4.8499999999999996</v>
      </c>
      <c r="J6523" s="169">
        <v>4</v>
      </c>
    </row>
    <row r="6524" spans="1:10" hidden="1" x14ac:dyDescent="0.25">
      <c r="A6524" s="169">
        <v>66917</v>
      </c>
      <c r="B6524" s="170" t="s">
        <v>4800</v>
      </c>
      <c r="C6524" s="170" t="s">
        <v>11</v>
      </c>
      <c r="D6524" s="170" t="s">
        <v>303</v>
      </c>
      <c r="E6524" s="170">
        <v>888</v>
      </c>
      <c r="F6524" s="170">
        <v>6</v>
      </c>
      <c r="G6524" s="171">
        <v>7</v>
      </c>
      <c r="H6524" s="170" t="s">
        <v>105</v>
      </c>
      <c r="I6524" s="171">
        <v>4.8499999999999996</v>
      </c>
      <c r="J6524" s="169">
        <v>4</v>
      </c>
    </row>
    <row r="6525" spans="1:10" hidden="1" x14ac:dyDescent="0.25">
      <c r="A6525" s="169">
        <v>66966</v>
      </c>
      <c r="B6525" s="170" t="s">
        <v>4801</v>
      </c>
      <c r="C6525" s="170" t="s">
        <v>11</v>
      </c>
      <c r="D6525" s="170" t="s">
        <v>12</v>
      </c>
      <c r="E6525" s="170">
        <v>355</v>
      </c>
      <c r="F6525" s="170">
        <v>24</v>
      </c>
      <c r="G6525" s="171">
        <v>4.5</v>
      </c>
      <c r="H6525" s="170" t="s">
        <v>2066</v>
      </c>
      <c r="I6525" s="171">
        <v>2.85</v>
      </c>
      <c r="J6525" s="169">
        <v>1</v>
      </c>
    </row>
    <row r="6526" spans="1:10" hidden="1" x14ac:dyDescent="0.25">
      <c r="A6526" s="169">
        <v>66966</v>
      </c>
      <c r="B6526" s="170" t="s">
        <v>4801</v>
      </c>
      <c r="C6526" s="170" t="s">
        <v>11</v>
      </c>
      <c r="D6526" s="170" t="s">
        <v>12</v>
      </c>
      <c r="E6526" s="170">
        <v>355</v>
      </c>
      <c r="F6526" s="170">
        <v>24</v>
      </c>
      <c r="G6526" s="171">
        <v>4.5</v>
      </c>
      <c r="H6526" s="170" t="s">
        <v>2066</v>
      </c>
      <c r="I6526" s="171">
        <v>2.85</v>
      </c>
      <c r="J6526" s="169">
        <v>1</v>
      </c>
    </row>
    <row r="6527" spans="1:10" hidden="1" x14ac:dyDescent="0.25">
      <c r="A6527" s="169">
        <v>66967</v>
      </c>
      <c r="B6527" s="170" t="s">
        <v>4802</v>
      </c>
      <c r="C6527" s="170" t="s">
        <v>24</v>
      </c>
      <c r="D6527" s="170" t="s">
        <v>34</v>
      </c>
      <c r="E6527" s="170">
        <v>750</v>
      </c>
      <c r="F6527" s="170">
        <v>12</v>
      </c>
      <c r="G6527" s="171">
        <v>14.5</v>
      </c>
      <c r="H6527" s="170" t="s">
        <v>32</v>
      </c>
      <c r="I6527" s="171">
        <v>23.99</v>
      </c>
      <c r="J6527" s="169">
        <v>1</v>
      </c>
    </row>
    <row r="6528" spans="1:10" hidden="1" x14ac:dyDescent="0.25">
      <c r="A6528" s="169">
        <v>66968</v>
      </c>
      <c r="B6528" s="170" t="s">
        <v>4803</v>
      </c>
      <c r="C6528" s="170" t="s">
        <v>24</v>
      </c>
      <c r="D6528" s="170" t="s">
        <v>60</v>
      </c>
      <c r="E6528" s="170">
        <v>750</v>
      </c>
      <c r="F6528" s="170">
        <v>12</v>
      </c>
      <c r="G6528" s="171">
        <v>13</v>
      </c>
      <c r="H6528" s="170" t="s">
        <v>32</v>
      </c>
      <c r="I6528" s="171">
        <v>18.989999999999998</v>
      </c>
      <c r="J6528" s="169">
        <v>1</v>
      </c>
    </row>
    <row r="6529" spans="1:10" hidden="1" x14ac:dyDescent="0.25">
      <c r="A6529" s="169">
        <v>66969</v>
      </c>
      <c r="B6529" s="170" t="s">
        <v>4804</v>
      </c>
      <c r="C6529" s="170" t="s">
        <v>11</v>
      </c>
      <c r="D6529" s="170" t="s">
        <v>303</v>
      </c>
      <c r="E6529" s="170">
        <v>355</v>
      </c>
      <c r="F6529" s="170">
        <v>24</v>
      </c>
      <c r="G6529" s="171">
        <v>6.8</v>
      </c>
      <c r="H6529" s="170" t="s">
        <v>2066</v>
      </c>
      <c r="I6529" s="171">
        <v>3</v>
      </c>
      <c r="J6529" s="169">
        <v>1</v>
      </c>
    </row>
    <row r="6530" spans="1:10" hidden="1" x14ac:dyDescent="0.25">
      <c r="A6530" s="169">
        <v>66969</v>
      </c>
      <c r="B6530" s="170" t="s">
        <v>4804</v>
      </c>
      <c r="C6530" s="170" t="s">
        <v>11</v>
      </c>
      <c r="D6530" s="170" t="s">
        <v>303</v>
      </c>
      <c r="E6530" s="170">
        <v>355</v>
      </c>
      <c r="F6530" s="170">
        <v>24</v>
      </c>
      <c r="G6530" s="171">
        <v>6.8</v>
      </c>
      <c r="H6530" s="170" t="s">
        <v>2066</v>
      </c>
      <c r="I6530" s="171">
        <v>3</v>
      </c>
      <c r="J6530" s="169">
        <v>1</v>
      </c>
    </row>
    <row r="6531" spans="1:10" hidden="1" x14ac:dyDescent="0.25">
      <c r="A6531" s="169">
        <v>66971</v>
      </c>
      <c r="B6531" s="170" t="s">
        <v>4805</v>
      </c>
      <c r="C6531" s="170" t="s">
        <v>15</v>
      </c>
      <c r="D6531" s="170" t="s">
        <v>137</v>
      </c>
      <c r="E6531" s="170">
        <v>750</v>
      </c>
      <c r="F6531" s="170">
        <v>12</v>
      </c>
      <c r="G6531" s="171">
        <v>42.1</v>
      </c>
      <c r="H6531" s="170" t="s">
        <v>43</v>
      </c>
      <c r="I6531" s="171">
        <v>34.99</v>
      </c>
      <c r="J6531" s="169">
        <v>1</v>
      </c>
    </row>
    <row r="6532" spans="1:10" hidden="1" x14ac:dyDescent="0.25">
      <c r="A6532" s="169">
        <v>66973</v>
      </c>
      <c r="B6532" s="170" t="s">
        <v>4806</v>
      </c>
      <c r="C6532" s="170" t="s">
        <v>11</v>
      </c>
      <c r="D6532" s="170" t="s">
        <v>211</v>
      </c>
      <c r="E6532" s="170">
        <v>473</v>
      </c>
      <c r="F6532" s="170">
        <v>24</v>
      </c>
      <c r="G6532" s="171">
        <v>4</v>
      </c>
      <c r="H6532" s="170" t="s">
        <v>415</v>
      </c>
      <c r="I6532" s="171">
        <v>3.99</v>
      </c>
      <c r="J6532" s="169">
        <v>1</v>
      </c>
    </row>
    <row r="6533" spans="1:10" hidden="1" x14ac:dyDescent="0.25">
      <c r="A6533" s="169">
        <v>66973</v>
      </c>
      <c r="B6533" s="170" t="s">
        <v>4806</v>
      </c>
      <c r="C6533" s="170" t="s">
        <v>11</v>
      </c>
      <c r="D6533" s="170" t="s">
        <v>211</v>
      </c>
      <c r="E6533" s="170">
        <v>473</v>
      </c>
      <c r="F6533" s="170">
        <v>24</v>
      </c>
      <c r="G6533" s="171">
        <v>4</v>
      </c>
      <c r="H6533" s="170" t="s">
        <v>415</v>
      </c>
      <c r="I6533" s="171">
        <v>3.99</v>
      </c>
      <c r="J6533" s="169">
        <v>1</v>
      </c>
    </row>
    <row r="6534" spans="1:10" hidden="1" x14ac:dyDescent="0.25">
      <c r="A6534" s="169">
        <v>66987</v>
      </c>
      <c r="B6534" s="170" t="s">
        <v>4807</v>
      </c>
      <c r="C6534" s="170" t="s">
        <v>11</v>
      </c>
      <c r="D6534" s="170" t="s">
        <v>267</v>
      </c>
      <c r="E6534" s="170">
        <v>473</v>
      </c>
      <c r="F6534" s="170">
        <v>24</v>
      </c>
      <c r="G6534" s="171">
        <v>5.5</v>
      </c>
      <c r="H6534" s="170" t="s">
        <v>415</v>
      </c>
      <c r="I6534" s="171">
        <v>4.25</v>
      </c>
      <c r="J6534" s="169">
        <v>1</v>
      </c>
    </row>
    <row r="6535" spans="1:10" hidden="1" x14ac:dyDescent="0.25">
      <c r="A6535" s="169">
        <v>66987</v>
      </c>
      <c r="B6535" s="170" t="s">
        <v>4807</v>
      </c>
      <c r="C6535" s="170" t="s">
        <v>11</v>
      </c>
      <c r="D6535" s="170" t="s">
        <v>267</v>
      </c>
      <c r="E6535" s="170">
        <v>473</v>
      </c>
      <c r="F6535" s="170">
        <v>24</v>
      </c>
      <c r="G6535" s="171">
        <v>5.5</v>
      </c>
      <c r="H6535" s="170" t="s">
        <v>415</v>
      </c>
      <c r="I6535" s="171">
        <v>4.25</v>
      </c>
      <c r="J6535" s="169">
        <v>1</v>
      </c>
    </row>
    <row r="6536" spans="1:10" hidden="1" x14ac:dyDescent="0.25">
      <c r="A6536" s="169">
        <v>66988</v>
      </c>
      <c r="B6536" s="170" t="s">
        <v>4808</v>
      </c>
      <c r="C6536" s="170" t="s">
        <v>11</v>
      </c>
      <c r="D6536" s="170" t="s">
        <v>474</v>
      </c>
      <c r="E6536" s="170">
        <v>473</v>
      </c>
      <c r="F6536" s="170">
        <v>24</v>
      </c>
      <c r="G6536" s="171">
        <v>5.2</v>
      </c>
      <c r="H6536" s="170" t="s">
        <v>415</v>
      </c>
      <c r="I6536" s="171">
        <v>3.99</v>
      </c>
      <c r="J6536" s="169">
        <v>1</v>
      </c>
    </row>
    <row r="6537" spans="1:10" hidden="1" x14ac:dyDescent="0.25">
      <c r="A6537" s="169">
        <v>66988</v>
      </c>
      <c r="B6537" s="170" t="s">
        <v>4808</v>
      </c>
      <c r="C6537" s="170" t="s">
        <v>11</v>
      </c>
      <c r="D6537" s="170" t="s">
        <v>474</v>
      </c>
      <c r="E6537" s="170">
        <v>473</v>
      </c>
      <c r="F6537" s="170">
        <v>24</v>
      </c>
      <c r="G6537" s="171">
        <v>5.2</v>
      </c>
      <c r="H6537" s="170" t="s">
        <v>415</v>
      </c>
      <c r="I6537" s="171">
        <v>3.99</v>
      </c>
      <c r="J6537" s="169">
        <v>1</v>
      </c>
    </row>
    <row r="6538" spans="1:10" hidden="1" x14ac:dyDescent="0.25">
      <c r="A6538" s="169">
        <v>66990</v>
      </c>
      <c r="B6538" s="170" t="s">
        <v>4809</v>
      </c>
      <c r="C6538" s="170" t="s">
        <v>1065</v>
      </c>
      <c r="D6538" s="170" t="s">
        <v>1066</v>
      </c>
      <c r="E6538" s="170">
        <v>750</v>
      </c>
      <c r="F6538" s="170">
        <v>12</v>
      </c>
      <c r="G6538" s="171">
        <v>9.9999999999999995E-8</v>
      </c>
      <c r="H6538" s="170" t="s">
        <v>47</v>
      </c>
      <c r="I6538" s="171">
        <v>10.99</v>
      </c>
      <c r="J6538" s="169">
        <v>1</v>
      </c>
    </row>
    <row r="6539" spans="1:10" hidden="1" x14ac:dyDescent="0.25">
      <c r="A6539" s="169">
        <v>66994</v>
      </c>
      <c r="B6539" s="170" t="s">
        <v>4810</v>
      </c>
      <c r="C6539" s="170" t="s">
        <v>1065</v>
      </c>
      <c r="D6539" s="170" t="s">
        <v>1066</v>
      </c>
      <c r="E6539" s="170">
        <v>750</v>
      </c>
      <c r="F6539" s="170">
        <v>12</v>
      </c>
      <c r="G6539" s="171">
        <v>9.9999999999999995E-8</v>
      </c>
      <c r="H6539" s="170" t="s">
        <v>47</v>
      </c>
      <c r="I6539" s="171">
        <v>10.99</v>
      </c>
      <c r="J6539" s="169">
        <v>1</v>
      </c>
    </row>
    <row r="6540" spans="1:10" hidden="1" x14ac:dyDescent="0.25">
      <c r="A6540" s="169">
        <v>67001</v>
      </c>
      <c r="B6540" s="170" t="s">
        <v>4811</v>
      </c>
      <c r="C6540" s="170" t="s">
        <v>15</v>
      </c>
      <c r="D6540" s="170" t="s">
        <v>1091</v>
      </c>
      <c r="E6540" s="170">
        <v>200</v>
      </c>
      <c r="F6540" s="170">
        <v>48</v>
      </c>
      <c r="G6540" s="171">
        <v>15</v>
      </c>
      <c r="H6540" s="170" t="s">
        <v>141</v>
      </c>
      <c r="I6540" s="171">
        <v>8.99</v>
      </c>
      <c r="J6540" s="169">
        <v>1</v>
      </c>
    </row>
    <row r="6541" spans="1:10" hidden="1" x14ac:dyDescent="0.25">
      <c r="A6541" s="169">
        <v>67004</v>
      </c>
      <c r="B6541" s="170" t="s">
        <v>4812</v>
      </c>
      <c r="C6541" s="170" t="s">
        <v>15</v>
      </c>
      <c r="D6541" s="170" t="s">
        <v>19</v>
      </c>
      <c r="E6541" s="170">
        <v>750</v>
      </c>
      <c r="F6541" s="170">
        <v>12</v>
      </c>
      <c r="G6541" s="171">
        <v>40</v>
      </c>
      <c r="H6541" s="170" t="s">
        <v>2576</v>
      </c>
      <c r="I6541" s="171">
        <v>27.99</v>
      </c>
      <c r="J6541" s="169">
        <v>1</v>
      </c>
    </row>
    <row r="6542" spans="1:10" hidden="1" x14ac:dyDescent="0.25">
      <c r="A6542" s="169">
        <v>67010</v>
      </c>
      <c r="B6542" s="170" t="s">
        <v>4813</v>
      </c>
      <c r="C6542" s="170" t="s">
        <v>24</v>
      </c>
      <c r="D6542" s="170" t="s">
        <v>382</v>
      </c>
      <c r="E6542" s="170">
        <v>750</v>
      </c>
      <c r="F6542" s="170">
        <v>12</v>
      </c>
      <c r="G6542" s="171">
        <v>13.5</v>
      </c>
      <c r="H6542" s="170" t="s">
        <v>22</v>
      </c>
      <c r="I6542" s="171">
        <v>17.989999999999998</v>
      </c>
      <c r="J6542" s="169">
        <v>1</v>
      </c>
    </row>
    <row r="6543" spans="1:10" hidden="1" x14ac:dyDescent="0.25">
      <c r="A6543" s="169">
        <v>67016</v>
      </c>
      <c r="B6543" s="170" t="s">
        <v>4814</v>
      </c>
      <c r="C6543" s="170" t="s">
        <v>11</v>
      </c>
      <c r="D6543" s="170" t="s">
        <v>474</v>
      </c>
      <c r="E6543" s="170">
        <v>473</v>
      </c>
      <c r="F6543" s="170">
        <v>24</v>
      </c>
      <c r="G6543" s="171">
        <v>5</v>
      </c>
      <c r="H6543" s="170" t="s">
        <v>222</v>
      </c>
      <c r="I6543" s="171">
        <v>4.6100000000000003</v>
      </c>
      <c r="J6543" s="169">
        <v>1</v>
      </c>
    </row>
    <row r="6544" spans="1:10" hidden="1" x14ac:dyDescent="0.25">
      <c r="A6544" s="169">
        <v>67019</v>
      </c>
      <c r="B6544" s="170" t="s">
        <v>3580</v>
      </c>
      <c r="C6544" s="170" t="s">
        <v>15</v>
      </c>
      <c r="D6544" s="170" t="s">
        <v>38</v>
      </c>
      <c r="E6544" s="170">
        <v>50</v>
      </c>
      <c r="F6544" s="170">
        <v>60</v>
      </c>
      <c r="G6544" s="171">
        <v>33</v>
      </c>
      <c r="H6544" s="170" t="s">
        <v>783</v>
      </c>
      <c r="I6544" s="171">
        <v>5.29</v>
      </c>
      <c r="J6544" s="169">
        <v>1</v>
      </c>
    </row>
    <row r="6545" spans="1:10" hidden="1" x14ac:dyDescent="0.25">
      <c r="A6545" s="169">
        <v>67034</v>
      </c>
      <c r="B6545" s="170" t="s">
        <v>4815</v>
      </c>
      <c r="C6545" s="170" t="s">
        <v>15</v>
      </c>
      <c r="D6545" s="170" t="s">
        <v>225</v>
      </c>
      <c r="E6545" s="170">
        <v>750</v>
      </c>
      <c r="F6545" s="170">
        <v>6</v>
      </c>
      <c r="G6545" s="171">
        <v>40</v>
      </c>
      <c r="H6545" s="170" t="s">
        <v>177</v>
      </c>
      <c r="I6545" s="171">
        <v>60</v>
      </c>
      <c r="J6545" s="169">
        <v>1</v>
      </c>
    </row>
    <row r="6546" spans="1:10" hidden="1" x14ac:dyDescent="0.25">
      <c r="A6546" s="169">
        <v>67037</v>
      </c>
      <c r="B6546" s="170" t="s">
        <v>4816</v>
      </c>
      <c r="C6546" s="170" t="s">
        <v>1065</v>
      </c>
      <c r="D6546" s="170" t="s">
        <v>1066</v>
      </c>
      <c r="E6546" s="170">
        <v>750</v>
      </c>
      <c r="F6546" s="170">
        <v>6</v>
      </c>
      <c r="G6546" s="171">
        <v>9.9999999999999995E-8</v>
      </c>
      <c r="H6546" s="170" t="s">
        <v>96</v>
      </c>
      <c r="I6546" s="171">
        <v>13.99</v>
      </c>
      <c r="J6546" s="169">
        <v>1</v>
      </c>
    </row>
    <row r="6547" spans="1:10" hidden="1" x14ac:dyDescent="0.25">
      <c r="A6547" s="169">
        <v>67044</v>
      </c>
      <c r="B6547" s="170" t="s">
        <v>4817</v>
      </c>
      <c r="C6547" s="170" t="s">
        <v>1065</v>
      </c>
      <c r="D6547" s="170" t="s">
        <v>1066</v>
      </c>
      <c r="E6547" s="170">
        <v>750</v>
      </c>
      <c r="F6547" s="170">
        <v>6</v>
      </c>
      <c r="G6547" s="171">
        <v>9.9999999999999995E-8</v>
      </c>
      <c r="H6547" s="170" t="s">
        <v>96</v>
      </c>
      <c r="I6547" s="171">
        <v>13.99</v>
      </c>
      <c r="J6547" s="169">
        <v>1</v>
      </c>
    </row>
    <row r="6548" spans="1:10" hidden="1" x14ac:dyDescent="0.25">
      <c r="A6548" s="169">
        <v>67064</v>
      </c>
      <c r="B6548" s="170" t="s">
        <v>4818</v>
      </c>
      <c r="C6548" s="170" t="s">
        <v>11</v>
      </c>
      <c r="D6548" s="170" t="s">
        <v>267</v>
      </c>
      <c r="E6548" s="170">
        <v>473</v>
      </c>
      <c r="F6548" s="170">
        <v>24</v>
      </c>
      <c r="G6548" s="171">
        <v>5.5</v>
      </c>
      <c r="H6548" s="170" t="s">
        <v>982</v>
      </c>
      <c r="I6548" s="171">
        <v>4.4400000000000004</v>
      </c>
      <c r="J6548" s="169">
        <v>1</v>
      </c>
    </row>
    <row r="6549" spans="1:10" hidden="1" x14ac:dyDescent="0.25">
      <c r="A6549" s="169">
        <v>67064</v>
      </c>
      <c r="B6549" s="170" t="s">
        <v>4818</v>
      </c>
      <c r="C6549" s="170" t="s">
        <v>11</v>
      </c>
      <c r="D6549" s="170" t="s">
        <v>267</v>
      </c>
      <c r="E6549" s="170">
        <v>473</v>
      </c>
      <c r="F6549" s="170">
        <v>24</v>
      </c>
      <c r="G6549" s="171">
        <v>5.5</v>
      </c>
      <c r="H6549" s="170" t="s">
        <v>982</v>
      </c>
      <c r="I6549" s="171">
        <v>4.4400000000000004</v>
      </c>
      <c r="J6549" s="169">
        <v>1</v>
      </c>
    </row>
    <row r="6550" spans="1:10" hidden="1" x14ac:dyDescent="0.25">
      <c r="A6550" s="169">
        <v>67065</v>
      </c>
      <c r="B6550" s="170" t="s">
        <v>4819</v>
      </c>
      <c r="C6550" s="170" t="s">
        <v>24</v>
      </c>
      <c r="D6550" s="170" t="s">
        <v>34</v>
      </c>
      <c r="E6550" s="170">
        <v>750</v>
      </c>
      <c r="F6550" s="170">
        <v>12</v>
      </c>
      <c r="G6550" s="171">
        <v>12.5</v>
      </c>
      <c r="H6550" s="170" t="s">
        <v>22</v>
      </c>
      <c r="I6550" s="171">
        <v>14.99</v>
      </c>
      <c r="J6550" s="169">
        <v>1</v>
      </c>
    </row>
    <row r="6551" spans="1:10" hidden="1" x14ac:dyDescent="0.25">
      <c r="A6551" s="169">
        <v>67068</v>
      </c>
      <c r="B6551" s="170" t="s">
        <v>4820</v>
      </c>
      <c r="C6551" s="170" t="s">
        <v>24</v>
      </c>
      <c r="D6551" s="170" t="s">
        <v>34</v>
      </c>
      <c r="E6551" s="170">
        <v>750</v>
      </c>
      <c r="F6551" s="170">
        <v>12</v>
      </c>
      <c r="G6551" s="171">
        <v>13</v>
      </c>
      <c r="H6551" s="170" t="s">
        <v>22</v>
      </c>
      <c r="I6551" s="171">
        <v>14.99</v>
      </c>
      <c r="J6551" s="169">
        <v>1</v>
      </c>
    </row>
    <row r="6552" spans="1:10" hidden="1" x14ac:dyDescent="0.25">
      <c r="A6552" s="169">
        <v>67069</v>
      </c>
      <c r="B6552" s="170" t="s">
        <v>4821</v>
      </c>
      <c r="C6552" s="170" t="s">
        <v>11</v>
      </c>
      <c r="D6552" s="170" t="s">
        <v>474</v>
      </c>
      <c r="E6552" s="170">
        <v>473</v>
      </c>
      <c r="F6552" s="170">
        <v>24</v>
      </c>
      <c r="G6552" s="171">
        <v>4.5</v>
      </c>
      <c r="H6552" s="170" t="s">
        <v>2190</v>
      </c>
      <c r="I6552" s="171">
        <v>4.75</v>
      </c>
      <c r="J6552" s="169">
        <v>1</v>
      </c>
    </row>
    <row r="6553" spans="1:10" hidden="1" x14ac:dyDescent="0.25">
      <c r="A6553" s="169">
        <v>67069</v>
      </c>
      <c r="B6553" s="170" t="s">
        <v>4821</v>
      </c>
      <c r="C6553" s="170" t="s">
        <v>11</v>
      </c>
      <c r="D6553" s="170" t="s">
        <v>474</v>
      </c>
      <c r="E6553" s="170">
        <v>473</v>
      </c>
      <c r="F6553" s="170">
        <v>24</v>
      </c>
      <c r="G6553" s="171">
        <v>4.5</v>
      </c>
      <c r="H6553" s="170" t="s">
        <v>2190</v>
      </c>
      <c r="I6553" s="171">
        <v>4.75</v>
      </c>
      <c r="J6553" s="169">
        <v>1</v>
      </c>
    </row>
    <row r="6554" spans="1:10" hidden="1" x14ac:dyDescent="0.25">
      <c r="A6554" s="169">
        <v>67072</v>
      </c>
      <c r="B6554" s="170" t="s">
        <v>4822</v>
      </c>
      <c r="C6554" s="170" t="s">
        <v>24</v>
      </c>
      <c r="D6554" s="170" t="s">
        <v>34</v>
      </c>
      <c r="E6554" s="170">
        <v>750</v>
      </c>
      <c r="F6554" s="170">
        <v>12</v>
      </c>
      <c r="G6554" s="171">
        <v>12.5</v>
      </c>
      <c r="H6554" s="170" t="s">
        <v>22</v>
      </c>
      <c r="I6554" s="171">
        <v>14.99</v>
      </c>
      <c r="J6554" s="169">
        <v>1</v>
      </c>
    </row>
    <row r="6555" spans="1:10" hidden="1" x14ac:dyDescent="0.25">
      <c r="A6555" s="169">
        <v>67076</v>
      </c>
      <c r="B6555" s="170" t="s">
        <v>4823</v>
      </c>
      <c r="C6555" s="170" t="s">
        <v>11</v>
      </c>
      <c r="D6555" s="170" t="s">
        <v>267</v>
      </c>
      <c r="E6555" s="170">
        <v>473</v>
      </c>
      <c r="F6555" s="170">
        <v>24</v>
      </c>
      <c r="G6555" s="171">
        <v>4.5</v>
      </c>
      <c r="H6555" s="170" t="s">
        <v>2190</v>
      </c>
      <c r="I6555" s="171">
        <v>4.8499999999999996</v>
      </c>
      <c r="J6555" s="169">
        <v>1</v>
      </c>
    </row>
    <row r="6556" spans="1:10" hidden="1" x14ac:dyDescent="0.25">
      <c r="A6556" s="169">
        <v>67076</v>
      </c>
      <c r="B6556" s="170" t="s">
        <v>4823</v>
      </c>
      <c r="C6556" s="170" t="s">
        <v>11</v>
      </c>
      <c r="D6556" s="170" t="s">
        <v>267</v>
      </c>
      <c r="E6556" s="170">
        <v>473</v>
      </c>
      <c r="F6556" s="170">
        <v>24</v>
      </c>
      <c r="G6556" s="171">
        <v>4.5</v>
      </c>
      <c r="H6556" s="170" t="s">
        <v>2190</v>
      </c>
      <c r="I6556" s="171">
        <v>4.8499999999999996</v>
      </c>
      <c r="J6556" s="169">
        <v>1</v>
      </c>
    </row>
    <row r="6557" spans="1:10" hidden="1" x14ac:dyDescent="0.25">
      <c r="A6557" s="169">
        <v>67088</v>
      </c>
      <c r="B6557" s="170" t="s">
        <v>4824</v>
      </c>
      <c r="C6557" s="170" t="s">
        <v>11</v>
      </c>
      <c r="D6557" s="170" t="s">
        <v>474</v>
      </c>
      <c r="E6557" s="170">
        <v>8520</v>
      </c>
      <c r="F6557" s="170">
        <v>1</v>
      </c>
      <c r="G6557" s="171">
        <v>4.2</v>
      </c>
      <c r="H6557" s="170" t="s">
        <v>2190</v>
      </c>
      <c r="I6557" s="171">
        <v>84.24</v>
      </c>
      <c r="J6557" s="169">
        <v>24</v>
      </c>
    </row>
    <row r="6558" spans="1:10" hidden="1" x14ac:dyDescent="0.25">
      <c r="A6558" s="169">
        <v>67088</v>
      </c>
      <c r="B6558" s="170" t="s">
        <v>4824</v>
      </c>
      <c r="C6558" s="170" t="s">
        <v>11</v>
      </c>
      <c r="D6558" s="170" t="s">
        <v>474</v>
      </c>
      <c r="E6558" s="170">
        <v>8520</v>
      </c>
      <c r="F6558" s="170">
        <v>1</v>
      </c>
      <c r="G6558" s="171">
        <v>4.2</v>
      </c>
      <c r="H6558" s="170" t="s">
        <v>2190</v>
      </c>
      <c r="I6558" s="171">
        <v>84.24</v>
      </c>
      <c r="J6558" s="169">
        <v>24</v>
      </c>
    </row>
    <row r="6559" spans="1:10" hidden="1" x14ac:dyDescent="0.25">
      <c r="A6559" s="169">
        <v>67095</v>
      </c>
      <c r="B6559" s="170" t="s">
        <v>4825</v>
      </c>
      <c r="C6559" s="170" t="s">
        <v>24</v>
      </c>
      <c r="D6559" s="170" t="s">
        <v>34</v>
      </c>
      <c r="E6559" s="170">
        <v>750</v>
      </c>
      <c r="F6559" s="170">
        <v>12</v>
      </c>
      <c r="G6559" s="171">
        <v>14</v>
      </c>
      <c r="H6559" s="170" t="s">
        <v>378</v>
      </c>
      <c r="I6559" s="171">
        <v>25.99</v>
      </c>
      <c r="J6559" s="169">
        <v>1</v>
      </c>
    </row>
    <row r="6560" spans="1:10" hidden="1" x14ac:dyDescent="0.25">
      <c r="A6560" s="169">
        <v>67098</v>
      </c>
      <c r="B6560" s="170" t="s">
        <v>4826</v>
      </c>
      <c r="C6560" s="170" t="s">
        <v>263</v>
      </c>
      <c r="D6560" s="170" t="s">
        <v>935</v>
      </c>
      <c r="E6560" s="170">
        <v>30000</v>
      </c>
      <c r="F6560" s="170">
        <v>1</v>
      </c>
      <c r="G6560" s="171">
        <v>5</v>
      </c>
      <c r="H6560" s="170" t="s">
        <v>1615</v>
      </c>
      <c r="I6560" s="171">
        <v>230.72</v>
      </c>
      <c r="J6560" s="169">
        <v>1</v>
      </c>
    </row>
    <row r="6561" spans="1:10" hidden="1" x14ac:dyDescent="0.25">
      <c r="A6561" s="169">
        <v>67098</v>
      </c>
      <c r="B6561" s="170" t="s">
        <v>4826</v>
      </c>
      <c r="C6561" s="170" t="s">
        <v>263</v>
      </c>
      <c r="D6561" s="170" t="s">
        <v>935</v>
      </c>
      <c r="E6561" s="170">
        <v>30000</v>
      </c>
      <c r="F6561" s="170">
        <v>1</v>
      </c>
      <c r="G6561" s="171">
        <v>5</v>
      </c>
      <c r="H6561" s="170" t="s">
        <v>1615</v>
      </c>
      <c r="I6561" s="171">
        <v>230.72</v>
      </c>
      <c r="J6561" s="169">
        <v>1</v>
      </c>
    </row>
    <row r="6562" spans="1:10" hidden="1" x14ac:dyDescent="0.25">
      <c r="A6562" s="169">
        <v>67100</v>
      </c>
      <c r="B6562" s="170" t="s">
        <v>4827</v>
      </c>
      <c r="C6562" s="170" t="s">
        <v>263</v>
      </c>
      <c r="D6562" s="170" t="s">
        <v>332</v>
      </c>
      <c r="E6562" s="170">
        <v>30000</v>
      </c>
      <c r="F6562" s="170">
        <v>1</v>
      </c>
      <c r="G6562" s="171">
        <v>6.9</v>
      </c>
      <c r="H6562" s="170" t="s">
        <v>1053</v>
      </c>
      <c r="I6562" s="171">
        <v>278.54000000000002</v>
      </c>
      <c r="J6562" s="169">
        <v>1</v>
      </c>
    </row>
    <row r="6563" spans="1:10" hidden="1" x14ac:dyDescent="0.25">
      <c r="A6563" s="169">
        <v>67100</v>
      </c>
      <c r="B6563" s="170" t="s">
        <v>4827</v>
      </c>
      <c r="C6563" s="170" t="s">
        <v>263</v>
      </c>
      <c r="D6563" s="170" t="s">
        <v>332</v>
      </c>
      <c r="E6563" s="170">
        <v>30000</v>
      </c>
      <c r="F6563" s="170">
        <v>1</v>
      </c>
      <c r="G6563" s="171">
        <v>6.9</v>
      </c>
      <c r="H6563" s="170" t="s">
        <v>1053</v>
      </c>
      <c r="I6563" s="171">
        <v>278.54000000000002</v>
      </c>
      <c r="J6563" s="169">
        <v>1</v>
      </c>
    </row>
    <row r="6564" spans="1:10" hidden="1" x14ac:dyDescent="0.25">
      <c r="A6564" s="169">
        <v>67112</v>
      </c>
      <c r="B6564" s="170" t="s">
        <v>4828</v>
      </c>
      <c r="C6564" s="170" t="s">
        <v>24</v>
      </c>
      <c r="D6564" s="170" t="s">
        <v>68</v>
      </c>
      <c r="E6564" s="170">
        <v>750</v>
      </c>
      <c r="F6564" s="170">
        <v>12</v>
      </c>
      <c r="G6564" s="171">
        <v>13.5</v>
      </c>
      <c r="H6564" s="170" t="s">
        <v>182</v>
      </c>
      <c r="I6564" s="171">
        <v>24.99</v>
      </c>
      <c r="J6564" s="169">
        <v>1</v>
      </c>
    </row>
    <row r="6565" spans="1:10" hidden="1" x14ac:dyDescent="0.25">
      <c r="A6565" s="169">
        <v>67118</v>
      </c>
      <c r="B6565" s="170" t="s">
        <v>4829</v>
      </c>
      <c r="C6565" s="170" t="s">
        <v>24</v>
      </c>
      <c r="D6565" s="170" t="s">
        <v>248</v>
      </c>
      <c r="E6565" s="170">
        <v>750</v>
      </c>
      <c r="F6565" s="170">
        <v>12</v>
      </c>
      <c r="G6565" s="171">
        <v>12.5</v>
      </c>
      <c r="H6565" s="170" t="s">
        <v>128</v>
      </c>
      <c r="I6565" s="171">
        <v>66.989999999999995</v>
      </c>
      <c r="J6565" s="169">
        <v>1</v>
      </c>
    </row>
    <row r="6566" spans="1:10" hidden="1" x14ac:dyDescent="0.25">
      <c r="A6566" s="169">
        <v>67127</v>
      </c>
      <c r="B6566" s="170" t="s">
        <v>4830</v>
      </c>
      <c r="C6566" s="170" t="s">
        <v>11</v>
      </c>
      <c r="D6566" s="170" t="s">
        <v>12</v>
      </c>
      <c r="E6566" s="170">
        <v>355</v>
      </c>
      <c r="F6566" s="170">
        <v>24</v>
      </c>
      <c r="G6566" s="171">
        <v>4</v>
      </c>
      <c r="H6566" s="170" t="s">
        <v>1457</v>
      </c>
      <c r="I6566" s="171">
        <v>2.08</v>
      </c>
      <c r="J6566" s="169">
        <v>1</v>
      </c>
    </row>
    <row r="6567" spans="1:10" hidden="1" x14ac:dyDescent="0.25">
      <c r="A6567" s="169">
        <v>67127</v>
      </c>
      <c r="B6567" s="170" t="s">
        <v>4830</v>
      </c>
      <c r="C6567" s="170" t="s">
        <v>11</v>
      </c>
      <c r="D6567" s="170" t="s">
        <v>12</v>
      </c>
      <c r="E6567" s="170">
        <v>355</v>
      </c>
      <c r="F6567" s="170">
        <v>24</v>
      </c>
      <c r="G6567" s="171">
        <v>4</v>
      </c>
      <c r="H6567" s="170" t="s">
        <v>1457</v>
      </c>
      <c r="I6567" s="171">
        <v>2.08</v>
      </c>
      <c r="J6567" s="169">
        <v>1</v>
      </c>
    </row>
    <row r="6568" spans="1:10" hidden="1" x14ac:dyDescent="0.25">
      <c r="A6568" s="169">
        <v>67132</v>
      </c>
      <c r="B6568" s="170" t="s">
        <v>4831</v>
      </c>
      <c r="C6568" s="170" t="s">
        <v>11</v>
      </c>
      <c r="D6568" s="170" t="s">
        <v>12</v>
      </c>
      <c r="E6568" s="170">
        <v>355</v>
      </c>
      <c r="F6568" s="170">
        <v>24</v>
      </c>
      <c r="G6568" s="171">
        <v>5</v>
      </c>
      <c r="H6568" s="170" t="s">
        <v>1457</v>
      </c>
      <c r="I6568" s="171">
        <v>2.5</v>
      </c>
      <c r="J6568" s="169">
        <v>1</v>
      </c>
    </row>
    <row r="6569" spans="1:10" hidden="1" x14ac:dyDescent="0.25">
      <c r="A6569" s="169">
        <v>67132</v>
      </c>
      <c r="B6569" s="170" t="s">
        <v>4831</v>
      </c>
      <c r="C6569" s="170" t="s">
        <v>11</v>
      </c>
      <c r="D6569" s="170" t="s">
        <v>12</v>
      </c>
      <c r="E6569" s="170">
        <v>355</v>
      </c>
      <c r="F6569" s="170">
        <v>24</v>
      </c>
      <c r="G6569" s="171">
        <v>5</v>
      </c>
      <c r="H6569" s="170" t="s">
        <v>1457</v>
      </c>
      <c r="I6569" s="171">
        <v>2.5</v>
      </c>
      <c r="J6569" s="169">
        <v>1</v>
      </c>
    </row>
    <row r="6570" spans="1:10" hidden="1" x14ac:dyDescent="0.25">
      <c r="A6570" s="169">
        <v>67166</v>
      </c>
      <c r="B6570" s="170" t="s">
        <v>3876</v>
      </c>
      <c r="C6570" s="170" t="s">
        <v>24</v>
      </c>
      <c r="D6570" s="170" t="s">
        <v>68</v>
      </c>
      <c r="E6570" s="170">
        <v>750</v>
      </c>
      <c r="F6570" s="170">
        <v>6</v>
      </c>
      <c r="G6570" s="171">
        <v>13.9</v>
      </c>
      <c r="H6570" s="170" t="s">
        <v>4832</v>
      </c>
      <c r="I6570" s="171">
        <v>32.119999999999997</v>
      </c>
      <c r="J6570" s="169">
        <v>1</v>
      </c>
    </row>
    <row r="6571" spans="1:10" hidden="1" x14ac:dyDescent="0.25">
      <c r="A6571" s="169">
        <v>67184</v>
      </c>
      <c r="B6571" s="170" t="s">
        <v>4833</v>
      </c>
      <c r="C6571" s="170" t="s">
        <v>263</v>
      </c>
      <c r="D6571" s="170" t="s">
        <v>264</v>
      </c>
      <c r="E6571" s="170">
        <v>30000</v>
      </c>
      <c r="F6571" s="170">
        <v>1</v>
      </c>
      <c r="G6571" s="171">
        <v>4.5</v>
      </c>
      <c r="H6571" s="170" t="s">
        <v>1563</v>
      </c>
      <c r="I6571" s="171">
        <v>185</v>
      </c>
      <c r="J6571" s="169">
        <v>1</v>
      </c>
    </row>
    <row r="6572" spans="1:10" hidden="1" x14ac:dyDescent="0.25">
      <c r="A6572" s="169">
        <v>67184</v>
      </c>
      <c r="B6572" s="170" t="s">
        <v>4833</v>
      </c>
      <c r="C6572" s="170" t="s">
        <v>263</v>
      </c>
      <c r="D6572" s="170" t="s">
        <v>264</v>
      </c>
      <c r="E6572" s="170">
        <v>30000</v>
      </c>
      <c r="F6572" s="170">
        <v>1</v>
      </c>
      <c r="G6572" s="171">
        <v>4.5</v>
      </c>
      <c r="H6572" s="170" t="s">
        <v>1563</v>
      </c>
      <c r="I6572" s="171">
        <v>185</v>
      </c>
      <c r="J6572" s="169">
        <v>1</v>
      </c>
    </row>
    <row r="6573" spans="1:10" hidden="1" x14ac:dyDescent="0.25">
      <c r="A6573" s="169">
        <v>67188</v>
      </c>
      <c r="B6573" s="170" t="s">
        <v>4834</v>
      </c>
      <c r="C6573" s="170" t="s">
        <v>263</v>
      </c>
      <c r="D6573" s="170" t="s">
        <v>264</v>
      </c>
      <c r="E6573" s="170">
        <v>30000</v>
      </c>
      <c r="F6573" s="170">
        <v>1</v>
      </c>
      <c r="G6573" s="171">
        <v>4.5</v>
      </c>
      <c r="H6573" s="170" t="s">
        <v>1563</v>
      </c>
      <c r="I6573" s="171">
        <v>185</v>
      </c>
      <c r="J6573" s="169">
        <v>1</v>
      </c>
    </row>
    <row r="6574" spans="1:10" hidden="1" x14ac:dyDescent="0.25">
      <c r="A6574" s="169">
        <v>67188</v>
      </c>
      <c r="B6574" s="170" t="s">
        <v>4834</v>
      </c>
      <c r="C6574" s="170" t="s">
        <v>263</v>
      </c>
      <c r="D6574" s="170" t="s">
        <v>264</v>
      </c>
      <c r="E6574" s="170">
        <v>30000</v>
      </c>
      <c r="F6574" s="170">
        <v>1</v>
      </c>
      <c r="G6574" s="171">
        <v>4.5</v>
      </c>
      <c r="H6574" s="170" t="s">
        <v>1563</v>
      </c>
      <c r="I6574" s="171">
        <v>185</v>
      </c>
      <c r="J6574" s="169">
        <v>1</v>
      </c>
    </row>
    <row r="6575" spans="1:10" hidden="1" x14ac:dyDescent="0.25">
      <c r="A6575" s="169">
        <v>67190</v>
      </c>
      <c r="B6575" s="170" t="s">
        <v>1765</v>
      </c>
      <c r="C6575" s="170" t="s">
        <v>24</v>
      </c>
      <c r="D6575" s="170" t="s">
        <v>85</v>
      </c>
      <c r="E6575" s="170">
        <v>375</v>
      </c>
      <c r="F6575" s="170">
        <v>12</v>
      </c>
      <c r="G6575" s="171">
        <v>13</v>
      </c>
      <c r="H6575" s="170" t="s">
        <v>54</v>
      </c>
      <c r="I6575" s="171">
        <v>11.99</v>
      </c>
      <c r="J6575" s="169">
        <v>1</v>
      </c>
    </row>
    <row r="6576" spans="1:10" hidden="1" x14ac:dyDescent="0.25">
      <c r="A6576" s="169">
        <v>67204</v>
      </c>
      <c r="B6576" s="170" t="s">
        <v>4835</v>
      </c>
      <c r="C6576" s="170" t="s">
        <v>263</v>
      </c>
      <c r="D6576" s="170" t="s">
        <v>38</v>
      </c>
      <c r="E6576" s="170">
        <v>480</v>
      </c>
      <c r="F6576" s="170">
        <v>12</v>
      </c>
      <c r="G6576" s="171">
        <v>12</v>
      </c>
      <c r="H6576" s="170" t="s">
        <v>163</v>
      </c>
      <c r="I6576" s="171">
        <v>24.99</v>
      </c>
      <c r="J6576" s="169">
        <v>12</v>
      </c>
    </row>
    <row r="6577" spans="1:10" hidden="1" x14ac:dyDescent="0.25">
      <c r="A6577" s="169">
        <v>67214</v>
      </c>
      <c r="B6577" s="170" t="s">
        <v>4836</v>
      </c>
      <c r="C6577" s="170" t="s">
        <v>11</v>
      </c>
      <c r="D6577" s="170" t="s">
        <v>211</v>
      </c>
      <c r="E6577" s="170">
        <v>473</v>
      </c>
      <c r="F6577" s="170">
        <v>24</v>
      </c>
      <c r="G6577" s="171">
        <v>3.2</v>
      </c>
      <c r="H6577" s="170" t="s">
        <v>4247</v>
      </c>
      <c r="I6577" s="171">
        <v>3.57</v>
      </c>
      <c r="J6577" s="169">
        <v>1</v>
      </c>
    </row>
    <row r="6578" spans="1:10" hidden="1" x14ac:dyDescent="0.25">
      <c r="A6578" s="169">
        <v>67214</v>
      </c>
      <c r="B6578" s="170" t="s">
        <v>4836</v>
      </c>
      <c r="C6578" s="170" t="s">
        <v>11</v>
      </c>
      <c r="D6578" s="170" t="s">
        <v>211</v>
      </c>
      <c r="E6578" s="170">
        <v>473</v>
      </c>
      <c r="F6578" s="170">
        <v>24</v>
      </c>
      <c r="G6578" s="171">
        <v>3.2</v>
      </c>
      <c r="H6578" s="170" t="s">
        <v>4247</v>
      </c>
      <c r="I6578" s="171">
        <v>3.57</v>
      </c>
      <c r="J6578" s="169">
        <v>1</v>
      </c>
    </row>
    <row r="6579" spans="1:10" hidden="1" x14ac:dyDescent="0.25">
      <c r="A6579" s="169">
        <v>67215</v>
      </c>
      <c r="B6579" s="170" t="s">
        <v>4837</v>
      </c>
      <c r="C6579" s="170" t="s">
        <v>11</v>
      </c>
      <c r="D6579" s="170" t="s">
        <v>303</v>
      </c>
      <c r="E6579" s="170">
        <v>473</v>
      </c>
      <c r="F6579" s="170">
        <v>24</v>
      </c>
      <c r="G6579" s="171">
        <v>6.2</v>
      </c>
      <c r="H6579" s="170" t="s">
        <v>1362</v>
      </c>
      <c r="I6579" s="171">
        <v>5.59</v>
      </c>
      <c r="J6579" s="169">
        <v>1</v>
      </c>
    </row>
    <row r="6580" spans="1:10" hidden="1" x14ac:dyDescent="0.25">
      <c r="A6580" s="169">
        <v>67215</v>
      </c>
      <c r="B6580" s="170" t="s">
        <v>4837</v>
      </c>
      <c r="C6580" s="170" t="s">
        <v>11</v>
      </c>
      <c r="D6580" s="170" t="s">
        <v>303</v>
      </c>
      <c r="E6580" s="170">
        <v>473</v>
      </c>
      <c r="F6580" s="170">
        <v>24</v>
      </c>
      <c r="G6580" s="171">
        <v>6.2</v>
      </c>
      <c r="H6580" s="170" t="s">
        <v>1362</v>
      </c>
      <c r="I6580" s="171">
        <v>5.59</v>
      </c>
      <c r="J6580" s="169">
        <v>1</v>
      </c>
    </row>
    <row r="6581" spans="1:10" hidden="1" x14ac:dyDescent="0.25">
      <c r="A6581" s="169">
        <v>67217</v>
      </c>
      <c r="B6581" s="170" t="s">
        <v>4838</v>
      </c>
      <c r="C6581" s="170" t="s">
        <v>11</v>
      </c>
      <c r="D6581" s="170" t="s">
        <v>267</v>
      </c>
      <c r="E6581" s="170">
        <v>355</v>
      </c>
      <c r="F6581" s="170">
        <v>24</v>
      </c>
      <c r="G6581" s="171">
        <v>5.5</v>
      </c>
      <c r="H6581" s="170" t="s">
        <v>1662</v>
      </c>
      <c r="I6581" s="171">
        <v>3</v>
      </c>
      <c r="J6581" s="169">
        <v>1</v>
      </c>
    </row>
    <row r="6582" spans="1:10" hidden="1" x14ac:dyDescent="0.25">
      <c r="A6582" s="169">
        <v>67217</v>
      </c>
      <c r="B6582" s="170" t="s">
        <v>4838</v>
      </c>
      <c r="C6582" s="170" t="s">
        <v>11</v>
      </c>
      <c r="D6582" s="170" t="s">
        <v>267</v>
      </c>
      <c r="E6582" s="170">
        <v>355</v>
      </c>
      <c r="F6582" s="170">
        <v>24</v>
      </c>
      <c r="G6582" s="171">
        <v>5.5</v>
      </c>
      <c r="H6582" s="170" t="s">
        <v>1662</v>
      </c>
      <c r="I6582" s="171">
        <v>3</v>
      </c>
      <c r="J6582" s="169">
        <v>1</v>
      </c>
    </row>
    <row r="6583" spans="1:10" hidden="1" x14ac:dyDescent="0.25">
      <c r="A6583" s="169">
        <v>67218</v>
      </c>
      <c r="B6583" s="170" t="s">
        <v>4839</v>
      </c>
      <c r="C6583" s="170" t="s">
        <v>11</v>
      </c>
      <c r="D6583" s="170" t="s">
        <v>12</v>
      </c>
      <c r="E6583" s="170">
        <v>473</v>
      </c>
      <c r="F6583" s="170">
        <v>24</v>
      </c>
      <c r="G6583" s="171">
        <v>5.2</v>
      </c>
      <c r="H6583" s="170" t="s">
        <v>1362</v>
      </c>
      <c r="I6583" s="171">
        <v>4.99</v>
      </c>
      <c r="J6583" s="169">
        <v>1</v>
      </c>
    </row>
    <row r="6584" spans="1:10" hidden="1" x14ac:dyDescent="0.25">
      <c r="A6584" s="169">
        <v>67218</v>
      </c>
      <c r="B6584" s="170" t="s">
        <v>4839</v>
      </c>
      <c r="C6584" s="170" t="s">
        <v>11</v>
      </c>
      <c r="D6584" s="170" t="s">
        <v>12</v>
      </c>
      <c r="E6584" s="170">
        <v>473</v>
      </c>
      <c r="F6584" s="170">
        <v>24</v>
      </c>
      <c r="G6584" s="171">
        <v>5.2</v>
      </c>
      <c r="H6584" s="170" t="s">
        <v>1362</v>
      </c>
      <c r="I6584" s="171">
        <v>4.99</v>
      </c>
      <c r="J6584" s="169">
        <v>1</v>
      </c>
    </row>
    <row r="6585" spans="1:10" hidden="1" x14ac:dyDescent="0.25">
      <c r="A6585" s="169">
        <v>67221</v>
      </c>
      <c r="B6585" s="170" t="s">
        <v>4840</v>
      </c>
      <c r="C6585" s="170" t="s">
        <v>11</v>
      </c>
      <c r="D6585" s="170" t="s">
        <v>267</v>
      </c>
      <c r="E6585" s="170">
        <v>2840</v>
      </c>
      <c r="F6585" s="170">
        <v>3</v>
      </c>
      <c r="G6585" s="171">
        <v>5.5</v>
      </c>
      <c r="H6585" s="170" t="s">
        <v>1623</v>
      </c>
      <c r="I6585" s="171">
        <v>20.99</v>
      </c>
      <c r="J6585" s="169">
        <v>8</v>
      </c>
    </row>
    <row r="6586" spans="1:10" hidden="1" x14ac:dyDescent="0.25">
      <c r="A6586" s="169">
        <v>67221</v>
      </c>
      <c r="B6586" s="170" t="s">
        <v>4840</v>
      </c>
      <c r="C6586" s="170" t="s">
        <v>11</v>
      </c>
      <c r="D6586" s="170" t="s">
        <v>267</v>
      </c>
      <c r="E6586" s="170">
        <v>2840</v>
      </c>
      <c r="F6586" s="170">
        <v>3</v>
      </c>
      <c r="G6586" s="171">
        <v>5.5</v>
      </c>
      <c r="H6586" s="170" t="s">
        <v>1623</v>
      </c>
      <c r="I6586" s="171">
        <v>20.99</v>
      </c>
      <c r="J6586" s="169">
        <v>8</v>
      </c>
    </row>
    <row r="6587" spans="1:10" hidden="1" x14ac:dyDescent="0.25">
      <c r="A6587" s="169">
        <v>67232</v>
      </c>
      <c r="B6587" s="170" t="s">
        <v>4841</v>
      </c>
      <c r="C6587" s="170" t="s">
        <v>15</v>
      </c>
      <c r="D6587" s="170" t="s">
        <v>154</v>
      </c>
      <c r="E6587" s="170">
        <v>50</v>
      </c>
      <c r="F6587" s="170">
        <v>120</v>
      </c>
      <c r="G6587" s="171">
        <v>17</v>
      </c>
      <c r="H6587" s="170" t="s">
        <v>222</v>
      </c>
      <c r="I6587" s="171">
        <v>2.63</v>
      </c>
      <c r="J6587" s="169">
        <v>1</v>
      </c>
    </row>
    <row r="6588" spans="1:10" hidden="1" x14ac:dyDescent="0.25">
      <c r="A6588" s="169">
        <v>67260</v>
      </c>
      <c r="B6588" s="170" t="s">
        <v>4842</v>
      </c>
      <c r="C6588" s="170" t="s">
        <v>24</v>
      </c>
      <c r="D6588" s="170" t="s">
        <v>66</v>
      </c>
      <c r="E6588" s="170">
        <v>750</v>
      </c>
      <c r="F6588" s="170">
        <v>12</v>
      </c>
      <c r="G6588" s="171">
        <v>12.5</v>
      </c>
      <c r="H6588" s="170" t="s">
        <v>26</v>
      </c>
      <c r="I6588" s="171">
        <v>24.99</v>
      </c>
      <c r="J6588" s="169">
        <v>1</v>
      </c>
    </row>
    <row r="6589" spans="1:10" hidden="1" x14ac:dyDescent="0.25">
      <c r="A6589" s="169">
        <v>67274</v>
      </c>
      <c r="B6589" s="170" t="s">
        <v>4843</v>
      </c>
      <c r="C6589" s="170" t="s">
        <v>11</v>
      </c>
      <c r="D6589" s="170" t="s">
        <v>12</v>
      </c>
      <c r="E6589" s="170">
        <v>3784</v>
      </c>
      <c r="F6589" s="170">
        <v>3</v>
      </c>
      <c r="G6589" s="171">
        <v>5</v>
      </c>
      <c r="H6589" s="170" t="s">
        <v>1053</v>
      </c>
      <c r="I6589" s="171">
        <v>29.99</v>
      </c>
      <c r="J6589" s="169">
        <v>8</v>
      </c>
    </row>
    <row r="6590" spans="1:10" hidden="1" x14ac:dyDescent="0.25">
      <c r="A6590" s="169">
        <v>67309</v>
      </c>
      <c r="B6590" s="170" t="s">
        <v>4844</v>
      </c>
      <c r="C6590" s="170" t="s">
        <v>1065</v>
      </c>
      <c r="D6590" s="170" t="s">
        <v>1066</v>
      </c>
      <c r="E6590" s="170">
        <v>1000</v>
      </c>
      <c r="F6590" s="170">
        <v>12</v>
      </c>
      <c r="G6590" s="171">
        <v>9.9999999999999995E-8</v>
      </c>
      <c r="H6590" s="170" t="s">
        <v>64</v>
      </c>
      <c r="I6590" s="171">
        <v>9.99</v>
      </c>
      <c r="J6590" s="169">
        <v>1</v>
      </c>
    </row>
    <row r="6591" spans="1:10" hidden="1" x14ac:dyDescent="0.25">
      <c r="A6591" s="169">
        <v>67310</v>
      </c>
      <c r="B6591" s="170" t="s">
        <v>4845</v>
      </c>
      <c r="C6591" s="170" t="s">
        <v>1065</v>
      </c>
      <c r="D6591" s="170" t="s">
        <v>1066</v>
      </c>
      <c r="E6591" s="170">
        <v>1000</v>
      </c>
      <c r="F6591" s="170">
        <v>12</v>
      </c>
      <c r="G6591" s="171">
        <v>9.9999999999999995E-8</v>
      </c>
      <c r="H6591" s="170" t="s">
        <v>64</v>
      </c>
      <c r="I6591" s="171">
        <v>9.99</v>
      </c>
      <c r="J6591" s="169">
        <v>1</v>
      </c>
    </row>
    <row r="6592" spans="1:10" hidden="1" x14ac:dyDescent="0.25">
      <c r="A6592" s="169">
        <v>67313</v>
      </c>
      <c r="B6592" s="170" t="s">
        <v>4846</v>
      </c>
      <c r="C6592" s="170" t="s">
        <v>11</v>
      </c>
      <c r="D6592" s="170" t="s">
        <v>12</v>
      </c>
      <c r="E6592" s="170">
        <v>473</v>
      </c>
      <c r="F6592" s="170">
        <v>24</v>
      </c>
      <c r="G6592" s="171">
        <v>5</v>
      </c>
      <c r="H6592" s="170" t="s">
        <v>1662</v>
      </c>
      <c r="I6592" s="171">
        <v>3.9</v>
      </c>
      <c r="J6592" s="169">
        <v>1</v>
      </c>
    </row>
    <row r="6593" spans="1:10" hidden="1" x14ac:dyDescent="0.25">
      <c r="A6593" s="169">
        <v>67313</v>
      </c>
      <c r="B6593" s="170" t="s">
        <v>4846</v>
      </c>
      <c r="C6593" s="170" t="s">
        <v>11</v>
      </c>
      <c r="D6593" s="170" t="s">
        <v>12</v>
      </c>
      <c r="E6593" s="170">
        <v>473</v>
      </c>
      <c r="F6593" s="170">
        <v>24</v>
      </c>
      <c r="G6593" s="171">
        <v>5</v>
      </c>
      <c r="H6593" s="170" t="s">
        <v>1662</v>
      </c>
      <c r="I6593" s="171">
        <v>3.9</v>
      </c>
      <c r="J6593" s="169">
        <v>1</v>
      </c>
    </row>
    <row r="6594" spans="1:10" hidden="1" x14ac:dyDescent="0.25">
      <c r="A6594" s="169">
        <v>67329</v>
      </c>
      <c r="B6594" s="170" t="s">
        <v>4847</v>
      </c>
      <c r="C6594" s="170" t="s">
        <v>1065</v>
      </c>
      <c r="D6594" s="170" t="s">
        <v>1066</v>
      </c>
      <c r="E6594" s="170">
        <v>1420</v>
      </c>
      <c r="F6594" s="170">
        <v>6</v>
      </c>
      <c r="G6594" s="171">
        <v>9.9999999999999995E-8</v>
      </c>
      <c r="H6594" s="170" t="s">
        <v>177</v>
      </c>
      <c r="I6594" s="171">
        <v>11.99</v>
      </c>
      <c r="J6594" s="169">
        <v>4</v>
      </c>
    </row>
    <row r="6595" spans="1:10" hidden="1" x14ac:dyDescent="0.25">
      <c r="A6595" s="169">
        <v>67332</v>
      </c>
      <c r="B6595" s="170" t="s">
        <v>4848</v>
      </c>
      <c r="C6595" s="170" t="s">
        <v>1065</v>
      </c>
      <c r="D6595" s="170" t="s">
        <v>1066</v>
      </c>
      <c r="E6595" s="170">
        <v>1420</v>
      </c>
      <c r="F6595" s="170">
        <v>6</v>
      </c>
      <c r="G6595" s="171">
        <v>9.9999999999999995E-8</v>
      </c>
      <c r="H6595" s="170" t="s">
        <v>177</v>
      </c>
      <c r="I6595" s="171">
        <v>11.99</v>
      </c>
      <c r="J6595" s="169">
        <v>4</v>
      </c>
    </row>
    <row r="6596" spans="1:10" hidden="1" x14ac:dyDescent="0.25">
      <c r="A6596" s="169">
        <v>67334</v>
      </c>
      <c r="B6596" s="170" t="s">
        <v>4849</v>
      </c>
      <c r="C6596" s="170" t="s">
        <v>15</v>
      </c>
      <c r="D6596" s="170" t="s">
        <v>1007</v>
      </c>
      <c r="E6596" s="170">
        <v>750</v>
      </c>
      <c r="F6596" s="170">
        <v>6</v>
      </c>
      <c r="G6596" s="171">
        <v>46</v>
      </c>
      <c r="H6596" s="170" t="s">
        <v>35</v>
      </c>
      <c r="I6596" s="171">
        <v>98.99</v>
      </c>
      <c r="J6596" s="169">
        <v>1</v>
      </c>
    </row>
    <row r="6597" spans="1:10" hidden="1" x14ac:dyDescent="0.25">
      <c r="A6597" s="169">
        <v>67350</v>
      </c>
      <c r="B6597" s="170" t="s">
        <v>4850</v>
      </c>
      <c r="C6597" s="170" t="s">
        <v>24</v>
      </c>
      <c r="D6597" s="170" t="s">
        <v>38</v>
      </c>
      <c r="E6597" s="170">
        <v>750</v>
      </c>
      <c r="F6597" s="170">
        <v>12</v>
      </c>
      <c r="G6597" s="171">
        <v>13.5</v>
      </c>
      <c r="H6597" s="170" t="s">
        <v>1214</v>
      </c>
      <c r="I6597" s="171">
        <v>24.99</v>
      </c>
      <c r="J6597" s="169">
        <v>1</v>
      </c>
    </row>
    <row r="6598" spans="1:10" hidden="1" x14ac:dyDescent="0.25">
      <c r="A6598" s="169">
        <v>67355</v>
      </c>
      <c r="B6598" s="170" t="s">
        <v>4851</v>
      </c>
      <c r="C6598" s="170" t="s">
        <v>24</v>
      </c>
      <c r="D6598" s="170" t="s">
        <v>68</v>
      </c>
      <c r="E6598" s="170">
        <v>750</v>
      </c>
      <c r="F6598" s="170">
        <v>12</v>
      </c>
      <c r="G6598" s="171">
        <v>13.5</v>
      </c>
      <c r="H6598" s="170" t="s">
        <v>43</v>
      </c>
      <c r="I6598" s="171">
        <v>18.989999999999998</v>
      </c>
      <c r="J6598" s="169">
        <v>1</v>
      </c>
    </row>
    <row r="6599" spans="1:10" hidden="1" x14ac:dyDescent="0.25">
      <c r="A6599" s="169">
        <v>67357</v>
      </c>
      <c r="B6599" s="170" t="s">
        <v>4852</v>
      </c>
      <c r="C6599" s="170" t="s">
        <v>263</v>
      </c>
      <c r="D6599" s="170" t="s">
        <v>332</v>
      </c>
      <c r="E6599" s="170">
        <v>2130</v>
      </c>
      <c r="F6599" s="170">
        <v>4</v>
      </c>
      <c r="G6599" s="171">
        <v>7</v>
      </c>
      <c r="H6599" s="170" t="s">
        <v>1712</v>
      </c>
      <c r="I6599" s="171">
        <v>19.989999999999998</v>
      </c>
      <c r="J6599" s="169">
        <v>6</v>
      </c>
    </row>
    <row r="6600" spans="1:10" hidden="1" x14ac:dyDescent="0.25">
      <c r="A6600" s="169">
        <v>67357</v>
      </c>
      <c r="B6600" s="170" t="s">
        <v>4852</v>
      </c>
      <c r="C6600" s="170" t="s">
        <v>263</v>
      </c>
      <c r="D6600" s="170" t="s">
        <v>332</v>
      </c>
      <c r="E6600" s="170">
        <v>2130</v>
      </c>
      <c r="F6600" s="170">
        <v>4</v>
      </c>
      <c r="G6600" s="171">
        <v>7</v>
      </c>
      <c r="H6600" s="170" t="s">
        <v>1712</v>
      </c>
      <c r="I6600" s="171">
        <v>19.989999999999998</v>
      </c>
      <c r="J6600" s="169">
        <v>6</v>
      </c>
    </row>
    <row r="6601" spans="1:10" hidden="1" x14ac:dyDescent="0.25">
      <c r="A6601" s="169">
        <v>67373</v>
      </c>
      <c r="B6601" s="170" t="s">
        <v>4853</v>
      </c>
      <c r="C6601" s="170" t="s">
        <v>24</v>
      </c>
      <c r="D6601" s="170" t="s">
        <v>117</v>
      </c>
      <c r="E6601" s="170">
        <v>750</v>
      </c>
      <c r="F6601" s="170">
        <v>12</v>
      </c>
      <c r="G6601" s="171">
        <v>14</v>
      </c>
      <c r="H6601" s="170" t="s">
        <v>222</v>
      </c>
      <c r="I6601" s="171">
        <v>35.950000000000003</v>
      </c>
      <c r="J6601" s="169">
        <v>1</v>
      </c>
    </row>
    <row r="6602" spans="1:10" hidden="1" x14ac:dyDescent="0.25">
      <c r="A6602" s="169">
        <v>67375</v>
      </c>
      <c r="B6602" s="170" t="s">
        <v>4854</v>
      </c>
      <c r="C6602" s="170" t="s">
        <v>24</v>
      </c>
      <c r="D6602" s="170" t="s">
        <v>66</v>
      </c>
      <c r="E6602" s="170">
        <v>750</v>
      </c>
      <c r="F6602" s="170">
        <v>6</v>
      </c>
      <c r="G6602" s="171">
        <v>13</v>
      </c>
      <c r="H6602" s="170" t="s">
        <v>47</v>
      </c>
      <c r="I6602" s="171">
        <v>31.99</v>
      </c>
      <c r="J6602" s="169">
        <v>1</v>
      </c>
    </row>
    <row r="6603" spans="1:10" hidden="1" x14ac:dyDescent="0.25">
      <c r="A6603" s="169">
        <v>67382</v>
      </c>
      <c r="B6603" s="170" t="s">
        <v>4855</v>
      </c>
      <c r="C6603" s="170" t="s">
        <v>263</v>
      </c>
      <c r="D6603" s="170" t="s">
        <v>264</v>
      </c>
      <c r="E6603" s="170">
        <v>30000</v>
      </c>
      <c r="F6603" s="170">
        <v>1</v>
      </c>
      <c r="G6603" s="171">
        <v>5</v>
      </c>
      <c r="H6603" s="170" t="s">
        <v>3445</v>
      </c>
      <c r="I6603" s="171">
        <v>220</v>
      </c>
      <c r="J6603" s="169">
        <v>1</v>
      </c>
    </row>
    <row r="6604" spans="1:10" hidden="1" x14ac:dyDescent="0.25">
      <c r="A6604" s="169">
        <v>67382</v>
      </c>
      <c r="B6604" s="170" t="s">
        <v>4855</v>
      </c>
      <c r="C6604" s="170" t="s">
        <v>263</v>
      </c>
      <c r="D6604" s="170" t="s">
        <v>264</v>
      </c>
      <c r="E6604" s="170">
        <v>30000</v>
      </c>
      <c r="F6604" s="170">
        <v>1</v>
      </c>
      <c r="G6604" s="171">
        <v>5</v>
      </c>
      <c r="H6604" s="170" t="s">
        <v>1407</v>
      </c>
      <c r="I6604" s="171">
        <v>220</v>
      </c>
      <c r="J6604" s="169">
        <v>1</v>
      </c>
    </row>
    <row r="6605" spans="1:10" hidden="1" x14ac:dyDescent="0.25">
      <c r="A6605" s="169">
        <v>67383</v>
      </c>
      <c r="B6605" s="170" t="s">
        <v>4856</v>
      </c>
      <c r="C6605" s="170" t="s">
        <v>263</v>
      </c>
      <c r="D6605" s="170" t="s">
        <v>935</v>
      </c>
      <c r="E6605" s="170">
        <v>500</v>
      </c>
      <c r="F6605" s="170">
        <v>12</v>
      </c>
      <c r="G6605" s="171">
        <v>6.2</v>
      </c>
      <c r="H6605" s="170" t="s">
        <v>2607</v>
      </c>
      <c r="I6605" s="171">
        <v>9.99</v>
      </c>
      <c r="J6605" s="169">
        <v>1</v>
      </c>
    </row>
    <row r="6606" spans="1:10" hidden="1" x14ac:dyDescent="0.25">
      <c r="A6606" s="169">
        <v>67383</v>
      </c>
      <c r="B6606" s="170" t="s">
        <v>4856</v>
      </c>
      <c r="C6606" s="170" t="s">
        <v>263</v>
      </c>
      <c r="D6606" s="170" t="s">
        <v>935</v>
      </c>
      <c r="E6606" s="170">
        <v>500</v>
      </c>
      <c r="F6606" s="170">
        <v>12</v>
      </c>
      <c r="G6606" s="171">
        <v>6.2</v>
      </c>
      <c r="H6606" s="170" t="s">
        <v>2607</v>
      </c>
      <c r="I6606" s="171">
        <v>9.99</v>
      </c>
      <c r="J6606" s="169">
        <v>1</v>
      </c>
    </row>
    <row r="6607" spans="1:10" hidden="1" x14ac:dyDescent="0.25">
      <c r="A6607" s="169">
        <v>67387</v>
      </c>
      <c r="B6607" s="170" t="s">
        <v>4857</v>
      </c>
      <c r="C6607" s="170" t="s">
        <v>11</v>
      </c>
      <c r="D6607" s="170" t="s">
        <v>267</v>
      </c>
      <c r="E6607" s="170">
        <v>473</v>
      </c>
      <c r="F6607" s="170">
        <v>24</v>
      </c>
      <c r="G6607" s="171">
        <v>5</v>
      </c>
      <c r="H6607" s="170" t="s">
        <v>2226</v>
      </c>
      <c r="I6607" s="171">
        <v>4.3899999999999997</v>
      </c>
      <c r="J6607" s="169">
        <v>1</v>
      </c>
    </row>
    <row r="6608" spans="1:10" hidden="1" x14ac:dyDescent="0.25">
      <c r="A6608" s="169">
        <v>67387</v>
      </c>
      <c r="B6608" s="170" t="s">
        <v>4857</v>
      </c>
      <c r="C6608" s="170" t="s">
        <v>11</v>
      </c>
      <c r="D6608" s="170" t="s">
        <v>267</v>
      </c>
      <c r="E6608" s="170">
        <v>473</v>
      </c>
      <c r="F6608" s="170">
        <v>24</v>
      </c>
      <c r="G6608" s="171">
        <v>5</v>
      </c>
      <c r="H6608" s="170" t="s">
        <v>1407</v>
      </c>
      <c r="I6608" s="171">
        <v>4.3899999999999997</v>
      </c>
      <c r="J6608" s="169">
        <v>1</v>
      </c>
    </row>
    <row r="6609" spans="1:10" hidden="1" x14ac:dyDescent="0.25">
      <c r="A6609" s="169">
        <v>67391</v>
      </c>
      <c r="B6609" s="170" t="s">
        <v>481</v>
      </c>
      <c r="C6609" s="170" t="s">
        <v>15</v>
      </c>
      <c r="D6609" s="170" t="s">
        <v>19</v>
      </c>
      <c r="E6609" s="170">
        <v>50</v>
      </c>
      <c r="F6609" s="170">
        <v>120</v>
      </c>
      <c r="G6609" s="171">
        <v>40</v>
      </c>
      <c r="H6609" s="170" t="s">
        <v>43</v>
      </c>
      <c r="I6609" s="171">
        <v>4.29</v>
      </c>
      <c r="J6609" s="169">
        <v>1</v>
      </c>
    </row>
    <row r="6610" spans="1:10" hidden="1" x14ac:dyDescent="0.25">
      <c r="A6610" s="169">
        <v>67397</v>
      </c>
      <c r="B6610" s="170" t="s">
        <v>4858</v>
      </c>
      <c r="C6610" s="170" t="s">
        <v>15</v>
      </c>
      <c r="D6610" s="170" t="s">
        <v>756</v>
      </c>
      <c r="E6610" s="170">
        <v>700</v>
      </c>
      <c r="F6610" s="170">
        <v>20</v>
      </c>
      <c r="G6610" s="171">
        <v>35</v>
      </c>
      <c r="H6610" s="170" t="s">
        <v>4859</v>
      </c>
      <c r="I6610" s="171">
        <v>29.99</v>
      </c>
      <c r="J6610" s="169">
        <v>1</v>
      </c>
    </row>
    <row r="6611" spans="1:10" hidden="1" x14ac:dyDescent="0.25">
      <c r="A6611" s="169">
        <v>67398</v>
      </c>
      <c r="B6611" s="170" t="s">
        <v>4278</v>
      </c>
      <c r="C6611" s="170" t="s">
        <v>15</v>
      </c>
      <c r="D6611" s="170" t="s">
        <v>78</v>
      </c>
      <c r="E6611" s="170">
        <v>50</v>
      </c>
      <c r="F6611" s="170">
        <v>96</v>
      </c>
      <c r="G6611" s="171">
        <v>30</v>
      </c>
      <c r="H6611" s="170" t="s">
        <v>47</v>
      </c>
      <c r="I6611" s="171">
        <v>4.29</v>
      </c>
      <c r="J6611" s="169">
        <v>1</v>
      </c>
    </row>
    <row r="6612" spans="1:10" hidden="1" x14ac:dyDescent="0.25">
      <c r="A6612" s="169">
        <v>67402</v>
      </c>
      <c r="B6612" s="170" t="s">
        <v>4860</v>
      </c>
      <c r="C6612" s="170" t="s">
        <v>11</v>
      </c>
      <c r="D6612" s="170" t="s">
        <v>12</v>
      </c>
      <c r="E6612" s="170">
        <v>473</v>
      </c>
      <c r="F6612" s="170">
        <v>24</v>
      </c>
      <c r="G6612" s="171">
        <v>4.3</v>
      </c>
      <c r="H6612" s="170" t="s">
        <v>1053</v>
      </c>
      <c r="I6612" s="171">
        <v>3.99</v>
      </c>
      <c r="J6612" s="169">
        <v>1</v>
      </c>
    </row>
    <row r="6613" spans="1:10" hidden="1" x14ac:dyDescent="0.25">
      <c r="A6613" s="169">
        <v>67402</v>
      </c>
      <c r="B6613" s="170" t="s">
        <v>4860</v>
      </c>
      <c r="C6613" s="170" t="s">
        <v>11</v>
      </c>
      <c r="D6613" s="170" t="s">
        <v>12</v>
      </c>
      <c r="E6613" s="170">
        <v>473</v>
      </c>
      <c r="F6613" s="170">
        <v>24</v>
      </c>
      <c r="G6613" s="171">
        <v>4.3</v>
      </c>
      <c r="H6613" s="170" t="s">
        <v>1053</v>
      </c>
      <c r="I6613" s="171">
        <v>3.99</v>
      </c>
      <c r="J6613" s="169">
        <v>1</v>
      </c>
    </row>
    <row r="6614" spans="1:10" hidden="1" x14ac:dyDescent="0.25">
      <c r="A6614" s="169">
        <v>67410</v>
      </c>
      <c r="B6614" s="170" t="s">
        <v>4861</v>
      </c>
      <c r="C6614" s="170" t="s">
        <v>24</v>
      </c>
      <c r="D6614" s="170" t="s">
        <v>166</v>
      </c>
      <c r="E6614" s="170">
        <v>1000</v>
      </c>
      <c r="F6614" s="170">
        <v>12</v>
      </c>
      <c r="G6614" s="171">
        <v>12</v>
      </c>
      <c r="H6614" s="170" t="s">
        <v>47</v>
      </c>
      <c r="I6614" s="171">
        <v>13.99</v>
      </c>
      <c r="J6614" s="169">
        <v>1</v>
      </c>
    </row>
    <row r="6615" spans="1:10" hidden="1" x14ac:dyDescent="0.25">
      <c r="A6615" s="169">
        <v>67411</v>
      </c>
      <c r="B6615" s="170" t="s">
        <v>4862</v>
      </c>
      <c r="C6615" s="170" t="s">
        <v>11</v>
      </c>
      <c r="D6615" s="170" t="s">
        <v>12</v>
      </c>
      <c r="E6615" s="170">
        <v>473</v>
      </c>
      <c r="F6615" s="170">
        <v>24</v>
      </c>
      <c r="G6615" s="171">
        <v>5</v>
      </c>
      <c r="H6615" s="170" t="s">
        <v>1764</v>
      </c>
      <c r="I6615" s="171">
        <v>5.41</v>
      </c>
      <c r="J6615" s="169">
        <v>1</v>
      </c>
    </row>
    <row r="6616" spans="1:10" hidden="1" x14ac:dyDescent="0.25">
      <c r="A6616" s="169">
        <v>67411</v>
      </c>
      <c r="B6616" s="170" t="s">
        <v>4862</v>
      </c>
      <c r="C6616" s="170" t="s">
        <v>11</v>
      </c>
      <c r="D6616" s="170" t="s">
        <v>12</v>
      </c>
      <c r="E6616" s="170">
        <v>473</v>
      </c>
      <c r="F6616" s="170">
        <v>24</v>
      </c>
      <c r="G6616" s="171">
        <v>5</v>
      </c>
      <c r="H6616" s="170" t="s">
        <v>1764</v>
      </c>
      <c r="I6616" s="171">
        <v>5.41</v>
      </c>
      <c r="J6616" s="169">
        <v>1</v>
      </c>
    </row>
    <row r="6617" spans="1:10" hidden="1" x14ac:dyDescent="0.25">
      <c r="A6617" s="169">
        <v>67414</v>
      </c>
      <c r="B6617" s="170" t="s">
        <v>4863</v>
      </c>
      <c r="C6617" s="170" t="s">
        <v>24</v>
      </c>
      <c r="D6617" s="170" t="s">
        <v>230</v>
      </c>
      <c r="E6617" s="170">
        <v>750</v>
      </c>
      <c r="F6617" s="170">
        <v>6</v>
      </c>
      <c r="G6617" s="171">
        <v>14</v>
      </c>
      <c r="H6617" s="170" t="s">
        <v>110</v>
      </c>
      <c r="I6617" s="171">
        <v>69.989999999999995</v>
      </c>
      <c r="J6617" s="169">
        <v>1</v>
      </c>
    </row>
    <row r="6618" spans="1:10" hidden="1" x14ac:dyDescent="0.25">
      <c r="A6618" s="169">
        <v>67449</v>
      </c>
      <c r="B6618" s="170" t="s">
        <v>4864</v>
      </c>
      <c r="C6618" s="170" t="s">
        <v>15</v>
      </c>
      <c r="D6618" s="170" t="s">
        <v>1007</v>
      </c>
      <c r="E6618" s="170">
        <v>750</v>
      </c>
      <c r="F6618" s="170">
        <v>12</v>
      </c>
      <c r="G6618" s="171">
        <v>42.8</v>
      </c>
      <c r="H6618" s="170" t="s">
        <v>54</v>
      </c>
      <c r="I6618" s="171">
        <v>38.99</v>
      </c>
      <c r="J6618" s="169">
        <v>1</v>
      </c>
    </row>
    <row r="6619" spans="1:10" hidden="1" x14ac:dyDescent="0.25">
      <c r="A6619" s="169">
        <v>67452</v>
      </c>
      <c r="B6619" s="170" t="s">
        <v>4865</v>
      </c>
      <c r="C6619" s="170" t="s">
        <v>15</v>
      </c>
      <c r="D6619" s="170" t="s">
        <v>1007</v>
      </c>
      <c r="E6619" s="170">
        <v>700</v>
      </c>
      <c r="F6619" s="170">
        <v>6</v>
      </c>
      <c r="G6619" s="171">
        <v>41.3</v>
      </c>
      <c r="H6619" s="170" t="s">
        <v>47</v>
      </c>
      <c r="I6619" s="171">
        <v>64.989999999999995</v>
      </c>
      <c r="J6619" s="169">
        <v>1</v>
      </c>
    </row>
    <row r="6620" spans="1:10" hidden="1" x14ac:dyDescent="0.25">
      <c r="A6620" s="169">
        <v>67461</v>
      </c>
      <c r="B6620" s="170" t="s">
        <v>4866</v>
      </c>
      <c r="C6620" s="170" t="s">
        <v>11</v>
      </c>
      <c r="D6620" s="170" t="s">
        <v>267</v>
      </c>
      <c r="E6620" s="170">
        <v>473</v>
      </c>
      <c r="F6620" s="170">
        <v>24</v>
      </c>
      <c r="G6620" s="171">
        <v>5.5</v>
      </c>
      <c r="H6620" s="170" t="s">
        <v>1764</v>
      </c>
      <c r="I6620" s="171">
        <v>4.59</v>
      </c>
      <c r="J6620" s="169">
        <v>1</v>
      </c>
    </row>
    <row r="6621" spans="1:10" hidden="1" x14ac:dyDescent="0.25">
      <c r="A6621" s="169">
        <v>67461</v>
      </c>
      <c r="B6621" s="170" t="s">
        <v>4866</v>
      </c>
      <c r="C6621" s="170" t="s">
        <v>11</v>
      </c>
      <c r="D6621" s="170" t="s">
        <v>267</v>
      </c>
      <c r="E6621" s="170">
        <v>473</v>
      </c>
      <c r="F6621" s="170">
        <v>24</v>
      </c>
      <c r="G6621" s="171">
        <v>5.5</v>
      </c>
      <c r="H6621" s="170" t="s">
        <v>1764</v>
      </c>
      <c r="I6621" s="171">
        <v>4.59</v>
      </c>
      <c r="J6621" s="169">
        <v>1</v>
      </c>
    </row>
    <row r="6622" spans="1:10" hidden="1" x14ac:dyDescent="0.25">
      <c r="A6622" s="169">
        <v>67463</v>
      </c>
      <c r="B6622" s="170" t="s">
        <v>4867</v>
      </c>
      <c r="C6622" s="170" t="s">
        <v>11</v>
      </c>
      <c r="D6622" s="170" t="s">
        <v>267</v>
      </c>
      <c r="E6622" s="170">
        <v>473</v>
      </c>
      <c r="F6622" s="170">
        <v>24</v>
      </c>
      <c r="G6622" s="171">
        <v>5</v>
      </c>
      <c r="H6622" s="170" t="s">
        <v>1764</v>
      </c>
      <c r="I6622" s="171">
        <v>4.79</v>
      </c>
      <c r="J6622" s="169">
        <v>1</v>
      </c>
    </row>
    <row r="6623" spans="1:10" hidden="1" x14ac:dyDescent="0.25">
      <c r="A6623" s="169">
        <v>67463</v>
      </c>
      <c r="B6623" s="170" t="s">
        <v>4867</v>
      </c>
      <c r="C6623" s="170" t="s">
        <v>11</v>
      </c>
      <c r="D6623" s="170" t="s">
        <v>267</v>
      </c>
      <c r="E6623" s="170">
        <v>473</v>
      </c>
      <c r="F6623" s="170">
        <v>24</v>
      </c>
      <c r="G6623" s="171">
        <v>5</v>
      </c>
      <c r="H6623" s="170" t="s">
        <v>1764</v>
      </c>
      <c r="I6623" s="171">
        <v>4.79</v>
      </c>
      <c r="J6623" s="169">
        <v>1</v>
      </c>
    </row>
    <row r="6624" spans="1:10" hidden="1" x14ac:dyDescent="0.25">
      <c r="A6624" s="169">
        <v>67465</v>
      </c>
      <c r="B6624" s="170" t="s">
        <v>4868</v>
      </c>
      <c r="C6624" s="170" t="s">
        <v>11</v>
      </c>
      <c r="D6624" s="170" t="s">
        <v>303</v>
      </c>
      <c r="E6624" s="170">
        <v>473</v>
      </c>
      <c r="F6624" s="170">
        <v>24</v>
      </c>
      <c r="G6624" s="171">
        <v>6.5</v>
      </c>
      <c r="H6624" s="170" t="s">
        <v>1764</v>
      </c>
      <c r="I6624" s="171">
        <v>5.09</v>
      </c>
      <c r="J6624" s="169">
        <v>1</v>
      </c>
    </row>
    <row r="6625" spans="1:10" hidden="1" x14ac:dyDescent="0.25">
      <c r="A6625" s="169">
        <v>67465</v>
      </c>
      <c r="B6625" s="170" t="s">
        <v>4868</v>
      </c>
      <c r="C6625" s="170" t="s">
        <v>11</v>
      </c>
      <c r="D6625" s="170" t="s">
        <v>303</v>
      </c>
      <c r="E6625" s="170">
        <v>473</v>
      </c>
      <c r="F6625" s="170">
        <v>24</v>
      </c>
      <c r="G6625" s="171">
        <v>6.5</v>
      </c>
      <c r="H6625" s="170" t="s">
        <v>1764</v>
      </c>
      <c r="I6625" s="171">
        <v>5.09</v>
      </c>
      <c r="J6625" s="169">
        <v>1</v>
      </c>
    </row>
    <row r="6626" spans="1:10" hidden="1" x14ac:dyDescent="0.25">
      <c r="A6626" s="169">
        <v>67468</v>
      </c>
      <c r="B6626" s="170" t="s">
        <v>4869</v>
      </c>
      <c r="C6626" s="170" t="s">
        <v>11</v>
      </c>
      <c r="D6626" s="170" t="s">
        <v>303</v>
      </c>
      <c r="E6626" s="170">
        <v>473</v>
      </c>
      <c r="F6626" s="170">
        <v>24</v>
      </c>
      <c r="G6626" s="171">
        <v>9.1999999999999993</v>
      </c>
      <c r="H6626" s="170" t="s">
        <v>1764</v>
      </c>
      <c r="I6626" s="171">
        <v>5.79</v>
      </c>
      <c r="J6626" s="169">
        <v>1</v>
      </c>
    </row>
    <row r="6627" spans="1:10" hidden="1" x14ac:dyDescent="0.25">
      <c r="A6627" s="169">
        <v>67468</v>
      </c>
      <c r="B6627" s="170" t="s">
        <v>4869</v>
      </c>
      <c r="C6627" s="170" t="s">
        <v>11</v>
      </c>
      <c r="D6627" s="170" t="s">
        <v>303</v>
      </c>
      <c r="E6627" s="170">
        <v>473</v>
      </c>
      <c r="F6627" s="170">
        <v>24</v>
      </c>
      <c r="G6627" s="171">
        <v>9.1999999999999993</v>
      </c>
      <c r="H6627" s="170" t="s">
        <v>1764</v>
      </c>
      <c r="I6627" s="171">
        <v>5.79</v>
      </c>
      <c r="J6627" s="169">
        <v>1</v>
      </c>
    </row>
    <row r="6628" spans="1:10" hidden="1" x14ac:dyDescent="0.25">
      <c r="A6628" s="169">
        <v>67473</v>
      </c>
      <c r="B6628" s="170" t="s">
        <v>4870</v>
      </c>
      <c r="C6628" s="170" t="s">
        <v>263</v>
      </c>
      <c r="D6628" s="170" t="s">
        <v>332</v>
      </c>
      <c r="E6628" s="170">
        <v>473</v>
      </c>
      <c r="F6628" s="170">
        <v>24</v>
      </c>
      <c r="G6628" s="171">
        <v>6.9</v>
      </c>
      <c r="H6628" s="170" t="s">
        <v>1053</v>
      </c>
      <c r="I6628" s="171">
        <v>3.99</v>
      </c>
      <c r="J6628" s="169">
        <v>1</v>
      </c>
    </row>
    <row r="6629" spans="1:10" hidden="1" x14ac:dyDescent="0.25">
      <c r="A6629" s="169">
        <v>67473</v>
      </c>
      <c r="B6629" s="170" t="s">
        <v>4870</v>
      </c>
      <c r="C6629" s="170" t="s">
        <v>263</v>
      </c>
      <c r="D6629" s="170" t="s">
        <v>332</v>
      </c>
      <c r="E6629" s="170">
        <v>473</v>
      </c>
      <c r="F6629" s="170">
        <v>24</v>
      </c>
      <c r="G6629" s="171">
        <v>6.9</v>
      </c>
      <c r="H6629" s="170" t="s">
        <v>1053</v>
      </c>
      <c r="I6629" s="171">
        <v>3.99</v>
      </c>
      <c r="J6629" s="169">
        <v>1</v>
      </c>
    </row>
    <row r="6630" spans="1:10" hidden="1" x14ac:dyDescent="0.25">
      <c r="A6630" s="169">
        <v>67475</v>
      </c>
      <c r="B6630" s="170" t="s">
        <v>4871</v>
      </c>
      <c r="C6630" s="170" t="s">
        <v>11</v>
      </c>
      <c r="D6630" s="170" t="s">
        <v>211</v>
      </c>
      <c r="E6630" s="170">
        <v>473</v>
      </c>
      <c r="F6630" s="170">
        <v>24</v>
      </c>
      <c r="G6630" s="171">
        <v>3.5</v>
      </c>
      <c r="H6630" s="170" t="s">
        <v>1764</v>
      </c>
      <c r="I6630" s="171">
        <v>4.79</v>
      </c>
      <c r="J6630" s="169">
        <v>1</v>
      </c>
    </row>
    <row r="6631" spans="1:10" hidden="1" x14ac:dyDescent="0.25">
      <c r="A6631" s="169">
        <v>67475</v>
      </c>
      <c r="B6631" s="170" t="s">
        <v>4871</v>
      </c>
      <c r="C6631" s="170" t="s">
        <v>11</v>
      </c>
      <c r="D6631" s="170" t="s">
        <v>211</v>
      </c>
      <c r="E6631" s="170">
        <v>473</v>
      </c>
      <c r="F6631" s="170">
        <v>24</v>
      </c>
      <c r="G6631" s="171">
        <v>3.5</v>
      </c>
      <c r="H6631" s="170" t="s">
        <v>1764</v>
      </c>
      <c r="I6631" s="171">
        <v>4.79</v>
      </c>
      <c r="J6631" s="169">
        <v>1</v>
      </c>
    </row>
    <row r="6632" spans="1:10" hidden="1" x14ac:dyDescent="0.25">
      <c r="A6632" s="169">
        <v>67477</v>
      </c>
      <c r="B6632" s="170" t="s">
        <v>4872</v>
      </c>
      <c r="C6632" s="170" t="s">
        <v>11</v>
      </c>
      <c r="D6632" s="170" t="s">
        <v>267</v>
      </c>
      <c r="E6632" s="170">
        <v>473</v>
      </c>
      <c r="F6632" s="170">
        <v>24</v>
      </c>
      <c r="G6632" s="171">
        <v>5.0999999999999996</v>
      </c>
      <c r="H6632" s="170" t="s">
        <v>1764</v>
      </c>
      <c r="I6632" s="171">
        <v>4.59</v>
      </c>
      <c r="J6632" s="169">
        <v>1</v>
      </c>
    </row>
    <row r="6633" spans="1:10" hidden="1" x14ac:dyDescent="0.25">
      <c r="A6633" s="169">
        <v>67477</v>
      </c>
      <c r="B6633" s="170" t="s">
        <v>4872</v>
      </c>
      <c r="C6633" s="170" t="s">
        <v>11</v>
      </c>
      <c r="D6633" s="170" t="s">
        <v>267</v>
      </c>
      <c r="E6633" s="170">
        <v>473</v>
      </c>
      <c r="F6633" s="170">
        <v>24</v>
      </c>
      <c r="G6633" s="171">
        <v>5.0999999999999996</v>
      </c>
      <c r="H6633" s="170" t="s">
        <v>1764</v>
      </c>
      <c r="I6633" s="171">
        <v>4.59</v>
      </c>
      <c r="J6633" s="169">
        <v>1</v>
      </c>
    </row>
    <row r="6634" spans="1:10" hidden="1" x14ac:dyDescent="0.25">
      <c r="A6634" s="169">
        <v>67480</v>
      </c>
      <c r="B6634" s="170" t="s">
        <v>4873</v>
      </c>
      <c r="C6634" s="170" t="s">
        <v>11</v>
      </c>
      <c r="D6634" s="170" t="s">
        <v>303</v>
      </c>
      <c r="E6634" s="170">
        <v>473</v>
      </c>
      <c r="F6634" s="170">
        <v>24</v>
      </c>
      <c r="G6634" s="171">
        <v>5.9</v>
      </c>
      <c r="H6634" s="170" t="s">
        <v>1764</v>
      </c>
      <c r="I6634" s="171">
        <v>5.09</v>
      </c>
      <c r="J6634" s="169">
        <v>1</v>
      </c>
    </row>
    <row r="6635" spans="1:10" hidden="1" x14ac:dyDescent="0.25">
      <c r="A6635" s="169">
        <v>67480</v>
      </c>
      <c r="B6635" s="170" t="s">
        <v>4873</v>
      </c>
      <c r="C6635" s="170" t="s">
        <v>11</v>
      </c>
      <c r="D6635" s="170" t="s">
        <v>303</v>
      </c>
      <c r="E6635" s="170">
        <v>473</v>
      </c>
      <c r="F6635" s="170">
        <v>24</v>
      </c>
      <c r="G6635" s="171">
        <v>5.9</v>
      </c>
      <c r="H6635" s="170" t="s">
        <v>1764</v>
      </c>
      <c r="I6635" s="171">
        <v>5.09</v>
      </c>
      <c r="J6635" s="169">
        <v>1</v>
      </c>
    </row>
    <row r="6636" spans="1:10" hidden="1" x14ac:dyDescent="0.25">
      <c r="A6636" s="169">
        <v>67481</v>
      </c>
      <c r="B6636" s="170" t="s">
        <v>4874</v>
      </c>
      <c r="C6636" s="170" t="s">
        <v>11</v>
      </c>
      <c r="D6636" s="170" t="s">
        <v>303</v>
      </c>
      <c r="E6636" s="170">
        <v>473</v>
      </c>
      <c r="F6636" s="170">
        <v>24</v>
      </c>
      <c r="G6636" s="171">
        <v>5.9</v>
      </c>
      <c r="H6636" s="170" t="s">
        <v>1764</v>
      </c>
      <c r="I6636" s="171">
        <v>5.29</v>
      </c>
      <c r="J6636" s="169">
        <v>1</v>
      </c>
    </row>
    <row r="6637" spans="1:10" hidden="1" x14ac:dyDescent="0.25">
      <c r="A6637" s="169">
        <v>67481</v>
      </c>
      <c r="B6637" s="170" t="s">
        <v>4874</v>
      </c>
      <c r="C6637" s="170" t="s">
        <v>11</v>
      </c>
      <c r="D6637" s="170" t="s">
        <v>303</v>
      </c>
      <c r="E6637" s="170">
        <v>473</v>
      </c>
      <c r="F6637" s="170">
        <v>24</v>
      </c>
      <c r="G6637" s="171">
        <v>5.9</v>
      </c>
      <c r="H6637" s="170" t="s">
        <v>1764</v>
      </c>
      <c r="I6637" s="171">
        <v>5.29</v>
      </c>
      <c r="J6637" s="169">
        <v>1</v>
      </c>
    </row>
    <row r="6638" spans="1:10" hidden="1" x14ac:dyDescent="0.25">
      <c r="A6638" s="169">
        <v>67482</v>
      </c>
      <c r="B6638" s="170" t="s">
        <v>4875</v>
      </c>
      <c r="C6638" s="170" t="s">
        <v>11</v>
      </c>
      <c r="D6638" s="170" t="s">
        <v>303</v>
      </c>
      <c r="E6638" s="170">
        <v>473</v>
      </c>
      <c r="F6638" s="170">
        <v>24</v>
      </c>
      <c r="G6638" s="171">
        <v>5.9</v>
      </c>
      <c r="H6638" s="170" t="s">
        <v>1764</v>
      </c>
      <c r="I6638" s="171">
        <v>5.29</v>
      </c>
      <c r="J6638" s="169">
        <v>1</v>
      </c>
    </row>
    <row r="6639" spans="1:10" hidden="1" x14ac:dyDescent="0.25">
      <c r="A6639" s="169">
        <v>67482</v>
      </c>
      <c r="B6639" s="170" t="s">
        <v>4875</v>
      </c>
      <c r="C6639" s="170" t="s">
        <v>11</v>
      </c>
      <c r="D6639" s="170" t="s">
        <v>303</v>
      </c>
      <c r="E6639" s="170">
        <v>473</v>
      </c>
      <c r="F6639" s="170">
        <v>24</v>
      </c>
      <c r="G6639" s="171">
        <v>5.9</v>
      </c>
      <c r="H6639" s="170" t="s">
        <v>1764</v>
      </c>
      <c r="I6639" s="171">
        <v>5.29</v>
      </c>
      <c r="J6639" s="169">
        <v>1</v>
      </c>
    </row>
    <row r="6640" spans="1:10" hidden="1" x14ac:dyDescent="0.25">
      <c r="A6640" s="169">
        <v>67483</v>
      </c>
      <c r="B6640" s="170" t="s">
        <v>4876</v>
      </c>
      <c r="C6640" s="170" t="s">
        <v>11</v>
      </c>
      <c r="D6640" s="170" t="s">
        <v>303</v>
      </c>
      <c r="E6640" s="170">
        <v>473</v>
      </c>
      <c r="F6640" s="170">
        <v>24</v>
      </c>
      <c r="G6640" s="171">
        <v>5.9</v>
      </c>
      <c r="H6640" s="170" t="s">
        <v>1764</v>
      </c>
      <c r="I6640" s="171">
        <v>5.29</v>
      </c>
      <c r="J6640" s="169">
        <v>1</v>
      </c>
    </row>
    <row r="6641" spans="1:10" hidden="1" x14ac:dyDescent="0.25">
      <c r="A6641" s="169">
        <v>67483</v>
      </c>
      <c r="B6641" s="170" t="s">
        <v>4876</v>
      </c>
      <c r="C6641" s="170" t="s">
        <v>11</v>
      </c>
      <c r="D6641" s="170" t="s">
        <v>303</v>
      </c>
      <c r="E6641" s="170">
        <v>473</v>
      </c>
      <c r="F6641" s="170">
        <v>24</v>
      </c>
      <c r="G6641" s="171">
        <v>5.9</v>
      </c>
      <c r="H6641" s="170" t="s">
        <v>1764</v>
      </c>
      <c r="I6641" s="171">
        <v>5.29</v>
      </c>
      <c r="J6641" s="169">
        <v>1</v>
      </c>
    </row>
    <row r="6642" spans="1:10" hidden="1" x14ac:dyDescent="0.25">
      <c r="A6642" s="169">
        <v>67486</v>
      </c>
      <c r="B6642" s="170" t="s">
        <v>4877</v>
      </c>
      <c r="C6642" s="170" t="s">
        <v>263</v>
      </c>
      <c r="D6642" s="170" t="s">
        <v>264</v>
      </c>
      <c r="E6642" s="170">
        <v>473</v>
      </c>
      <c r="F6642" s="170">
        <v>24</v>
      </c>
      <c r="G6642" s="171">
        <v>6.9</v>
      </c>
      <c r="H6642" s="170" t="s">
        <v>1053</v>
      </c>
      <c r="I6642" s="171">
        <v>3.99</v>
      </c>
      <c r="J6642" s="169">
        <v>1</v>
      </c>
    </row>
    <row r="6643" spans="1:10" hidden="1" x14ac:dyDescent="0.25">
      <c r="A6643" s="169">
        <v>67486</v>
      </c>
      <c r="B6643" s="170" t="s">
        <v>4877</v>
      </c>
      <c r="C6643" s="170" t="s">
        <v>263</v>
      </c>
      <c r="D6643" s="170" t="s">
        <v>264</v>
      </c>
      <c r="E6643" s="170">
        <v>473</v>
      </c>
      <c r="F6643" s="170">
        <v>24</v>
      </c>
      <c r="G6643" s="171">
        <v>6.9</v>
      </c>
      <c r="H6643" s="170" t="s">
        <v>1053</v>
      </c>
      <c r="I6643" s="171">
        <v>3.99</v>
      </c>
      <c r="J6643" s="169">
        <v>1</v>
      </c>
    </row>
    <row r="6644" spans="1:10" hidden="1" x14ac:dyDescent="0.25">
      <c r="A6644" s="169">
        <v>67489</v>
      </c>
      <c r="B6644" s="170" t="s">
        <v>4878</v>
      </c>
      <c r="C6644" s="170" t="s">
        <v>11</v>
      </c>
      <c r="D6644" s="170" t="s">
        <v>267</v>
      </c>
      <c r="E6644" s="170">
        <v>473</v>
      </c>
      <c r="F6644" s="170">
        <v>24</v>
      </c>
      <c r="G6644" s="171">
        <v>5.2</v>
      </c>
      <c r="H6644" s="170" t="s">
        <v>1764</v>
      </c>
      <c r="I6644" s="171">
        <v>4.59</v>
      </c>
      <c r="J6644" s="169">
        <v>1</v>
      </c>
    </row>
    <row r="6645" spans="1:10" hidden="1" x14ac:dyDescent="0.25">
      <c r="A6645" s="169">
        <v>67489</v>
      </c>
      <c r="B6645" s="170" t="s">
        <v>4878</v>
      </c>
      <c r="C6645" s="170" t="s">
        <v>11</v>
      </c>
      <c r="D6645" s="170" t="s">
        <v>267</v>
      </c>
      <c r="E6645" s="170">
        <v>473</v>
      </c>
      <c r="F6645" s="170">
        <v>24</v>
      </c>
      <c r="G6645" s="171">
        <v>5.2</v>
      </c>
      <c r="H6645" s="170" t="s">
        <v>1764</v>
      </c>
      <c r="I6645" s="171">
        <v>4.59</v>
      </c>
      <c r="J6645" s="169">
        <v>1</v>
      </c>
    </row>
    <row r="6646" spans="1:10" hidden="1" x14ac:dyDescent="0.25">
      <c r="A6646" s="169">
        <v>67494</v>
      </c>
      <c r="B6646" s="170" t="s">
        <v>4879</v>
      </c>
      <c r="C6646" s="170" t="s">
        <v>263</v>
      </c>
      <c r="D6646" s="170" t="s">
        <v>264</v>
      </c>
      <c r="E6646" s="170">
        <v>473</v>
      </c>
      <c r="F6646" s="170">
        <v>24</v>
      </c>
      <c r="G6646" s="171">
        <v>6.9</v>
      </c>
      <c r="H6646" s="170" t="s">
        <v>1053</v>
      </c>
      <c r="I6646" s="171">
        <v>3.99</v>
      </c>
      <c r="J6646" s="169">
        <v>1</v>
      </c>
    </row>
    <row r="6647" spans="1:10" hidden="1" x14ac:dyDescent="0.25">
      <c r="A6647" s="169">
        <v>67494</v>
      </c>
      <c r="B6647" s="170" t="s">
        <v>4879</v>
      </c>
      <c r="C6647" s="170" t="s">
        <v>263</v>
      </c>
      <c r="D6647" s="170" t="s">
        <v>264</v>
      </c>
      <c r="E6647" s="170">
        <v>473</v>
      </c>
      <c r="F6647" s="170">
        <v>24</v>
      </c>
      <c r="G6647" s="171">
        <v>6.9</v>
      </c>
      <c r="H6647" s="170" t="s">
        <v>1053</v>
      </c>
      <c r="I6647" s="171">
        <v>3.99</v>
      </c>
      <c r="J6647" s="169">
        <v>1</v>
      </c>
    </row>
    <row r="6648" spans="1:10" hidden="1" x14ac:dyDescent="0.25">
      <c r="A6648" s="169">
        <v>67511</v>
      </c>
      <c r="B6648" s="170" t="s">
        <v>4880</v>
      </c>
      <c r="C6648" s="170" t="s">
        <v>24</v>
      </c>
      <c r="D6648" s="170" t="s">
        <v>4881</v>
      </c>
      <c r="E6648" s="170">
        <v>750</v>
      </c>
      <c r="F6648" s="170">
        <v>6</v>
      </c>
      <c r="G6648" s="171">
        <v>12</v>
      </c>
      <c r="H6648" s="170" t="s">
        <v>22</v>
      </c>
      <c r="I6648" s="171">
        <v>26.99</v>
      </c>
      <c r="J6648" s="169">
        <v>1</v>
      </c>
    </row>
    <row r="6649" spans="1:10" hidden="1" x14ac:dyDescent="0.25">
      <c r="A6649" s="169">
        <v>67532</v>
      </c>
      <c r="B6649" s="170" t="s">
        <v>4882</v>
      </c>
      <c r="C6649" s="170" t="s">
        <v>263</v>
      </c>
      <c r="D6649" s="170" t="s">
        <v>332</v>
      </c>
      <c r="E6649" s="170">
        <v>473</v>
      </c>
      <c r="F6649" s="170">
        <v>24</v>
      </c>
      <c r="G6649" s="171">
        <v>6.9</v>
      </c>
      <c r="H6649" s="170" t="s">
        <v>1053</v>
      </c>
      <c r="I6649" s="171">
        <v>3.99</v>
      </c>
      <c r="J6649" s="169">
        <v>1</v>
      </c>
    </row>
    <row r="6650" spans="1:10" hidden="1" x14ac:dyDescent="0.25">
      <c r="A6650" s="169">
        <v>67532</v>
      </c>
      <c r="B6650" s="170" t="s">
        <v>4882</v>
      </c>
      <c r="C6650" s="170" t="s">
        <v>263</v>
      </c>
      <c r="D6650" s="170" t="s">
        <v>332</v>
      </c>
      <c r="E6650" s="170">
        <v>473</v>
      </c>
      <c r="F6650" s="170">
        <v>24</v>
      </c>
      <c r="G6650" s="171">
        <v>6.9</v>
      </c>
      <c r="H6650" s="170" t="s">
        <v>1053</v>
      </c>
      <c r="I6650" s="171">
        <v>3.99</v>
      </c>
      <c r="J6650" s="169">
        <v>1</v>
      </c>
    </row>
    <row r="6651" spans="1:10" hidden="1" x14ac:dyDescent="0.25">
      <c r="A6651" s="169">
        <v>67534</v>
      </c>
      <c r="B6651" s="170" t="s">
        <v>4883</v>
      </c>
      <c r="C6651" s="170" t="s">
        <v>11</v>
      </c>
      <c r="D6651" s="170" t="s">
        <v>12</v>
      </c>
      <c r="E6651" s="170">
        <v>473</v>
      </c>
      <c r="F6651" s="170">
        <v>24</v>
      </c>
      <c r="G6651" s="171">
        <v>5</v>
      </c>
      <c r="H6651" s="170" t="s">
        <v>1459</v>
      </c>
      <c r="I6651" s="171">
        <v>4.1900000000000004</v>
      </c>
      <c r="J6651" s="169">
        <v>1</v>
      </c>
    </row>
    <row r="6652" spans="1:10" hidden="1" x14ac:dyDescent="0.25">
      <c r="A6652" s="169">
        <v>67534</v>
      </c>
      <c r="B6652" s="170" t="s">
        <v>4883</v>
      </c>
      <c r="C6652" s="170" t="s">
        <v>11</v>
      </c>
      <c r="D6652" s="170" t="s">
        <v>12</v>
      </c>
      <c r="E6652" s="170">
        <v>473</v>
      </c>
      <c r="F6652" s="170">
        <v>24</v>
      </c>
      <c r="G6652" s="171">
        <v>5</v>
      </c>
      <c r="H6652" s="170" t="s">
        <v>1459</v>
      </c>
      <c r="I6652" s="171">
        <v>4.1900000000000004</v>
      </c>
      <c r="J6652" s="169">
        <v>1</v>
      </c>
    </row>
    <row r="6653" spans="1:10" hidden="1" x14ac:dyDescent="0.25">
      <c r="A6653" s="169">
        <v>67544</v>
      </c>
      <c r="B6653" s="170" t="s">
        <v>4884</v>
      </c>
      <c r="C6653" s="170" t="s">
        <v>263</v>
      </c>
      <c r="D6653" s="170" t="s">
        <v>264</v>
      </c>
      <c r="E6653" s="170">
        <v>473</v>
      </c>
      <c r="F6653" s="170">
        <v>24</v>
      </c>
      <c r="G6653" s="171">
        <v>6.9</v>
      </c>
      <c r="H6653" s="170" t="s">
        <v>1053</v>
      </c>
      <c r="I6653" s="171">
        <v>3.99</v>
      </c>
      <c r="J6653" s="169">
        <v>1</v>
      </c>
    </row>
    <row r="6654" spans="1:10" hidden="1" x14ac:dyDescent="0.25">
      <c r="A6654" s="169">
        <v>67544</v>
      </c>
      <c r="B6654" s="170" t="s">
        <v>4884</v>
      </c>
      <c r="C6654" s="170" t="s">
        <v>263</v>
      </c>
      <c r="D6654" s="170" t="s">
        <v>264</v>
      </c>
      <c r="E6654" s="170">
        <v>473</v>
      </c>
      <c r="F6654" s="170">
        <v>24</v>
      </c>
      <c r="G6654" s="171">
        <v>6.9</v>
      </c>
      <c r="H6654" s="170" t="s">
        <v>1053</v>
      </c>
      <c r="I6654" s="171">
        <v>3.99</v>
      </c>
      <c r="J6654" s="169">
        <v>1</v>
      </c>
    </row>
    <row r="6655" spans="1:10" hidden="1" x14ac:dyDescent="0.25">
      <c r="A6655" s="169">
        <v>67554</v>
      </c>
      <c r="B6655" s="170" t="s">
        <v>4885</v>
      </c>
      <c r="C6655" s="170" t="s">
        <v>11</v>
      </c>
      <c r="D6655" s="170" t="s">
        <v>211</v>
      </c>
      <c r="E6655" s="170">
        <v>10650</v>
      </c>
      <c r="F6655" s="170">
        <v>1</v>
      </c>
      <c r="G6655" s="171">
        <v>4</v>
      </c>
      <c r="H6655" s="170" t="s">
        <v>13</v>
      </c>
      <c r="I6655" s="171">
        <v>55.49</v>
      </c>
      <c r="J6655" s="169">
        <v>30</v>
      </c>
    </row>
    <row r="6656" spans="1:10" hidden="1" x14ac:dyDescent="0.25">
      <c r="A6656" s="169">
        <v>67554</v>
      </c>
      <c r="B6656" s="170" t="s">
        <v>4885</v>
      </c>
      <c r="C6656" s="170" t="s">
        <v>11</v>
      </c>
      <c r="D6656" s="170" t="s">
        <v>211</v>
      </c>
      <c r="E6656" s="170">
        <v>10650</v>
      </c>
      <c r="F6656" s="170">
        <v>1</v>
      </c>
      <c r="G6656" s="171">
        <v>4</v>
      </c>
      <c r="H6656" s="170" t="s">
        <v>13</v>
      </c>
      <c r="I6656" s="171">
        <v>55.49</v>
      </c>
      <c r="J6656" s="169">
        <v>30</v>
      </c>
    </row>
    <row r="6657" spans="1:10" hidden="1" x14ac:dyDescent="0.25">
      <c r="A6657" s="169">
        <v>67576</v>
      </c>
      <c r="B6657" s="170" t="s">
        <v>4886</v>
      </c>
      <c r="C6657" s="170" t="s">
        <v>263</v>
      </c>
      <c r="D6657" s="170" t="s">
        <v>264</v>
      </c>
      <c r="E6657" s="170">
        <v>355</v>
      </c>
      <c r="F6657" s="170">
        <v>24</v>
      </c>
      <c r="G6657" s="171">
        <v>4.5</v>
      </c>
      <c r="H6657" s="170" t="s">
        <v>1324</v>
      </c>
      <c r="I6657" s="171">
        <v>3.69</v>
      </c>
      <c r="J6657" s="169">
        <v>1</v>
      </c>
    </row>
    <row r="6658" spans="1:10" hidden="1" x14ac:dyDescent="0.25">
      <c r="A6658" s="169">
        <v>67588</v>
      </c>
      <c r="B6658" s="170" t="s">
        <v>4887</v>
      </c>
      <c r="C6658" s="170" t="s">
        <v>11</v>
      </c>
      <c r="D6658" s="170" t="s">
        <v>303</v>
      </c>
      <c r="E6658" s="170">
        <v>750</v>
      </c>
      <c r="F6658" s="170">
        <v>12</v>
      </c>
      <c r="G6658" s="171">
        <v>7.5</v>
      </c>
      <c r="H6658" s="170" t="s">
        <v>1324</v>
      </c>
      <c r="I6658" s="171">
        <v>17</v>
      </c>
      <c r="J6658" s="169">
        <v>1</v>
      </c>
    </row>
    <row r="6659" spans="1:10" hidden="1" x14ac:dyDescent="0.25">
      <c r="A6659" s="169">
        <v>67588</v>
      </c>
      <c r="B6659" s="170" t="s">
        <v>4887</v>
      </c>
      <c r="C6659" s="170" t="s">
        <v>11</v>
      </c>
      <c r="D6659" s="170" t="s">
        <v>303</v>
      </c>
      <c r="E6659" s="170">
        <v>750</v>
      </c>
      <c r="F6659" s="170">
        <v>12</v>
      </c>
      <c r="G6659" s="171">
        <v>7.5</v>
      </c>
      <c r="H6659" s="170" t="s">
        <v>1324</v>
      </c>
      <c r="I6659" s="171">
        <v>17</v>
      </c>
      <c r="J6659" s="169">
        <v>1</v>
      </c>
    </row>
    <row r="6660" spans="1:10" hidden="1" x14ac:dyDescent="0.25">
      <c r="A6660" s="169">
        <v>67589</v>
      </c>
      <c r="B6660" s="170" t="s">
        <v>4888</v>
      </c>
      <c r="C6660" s="170" t="s">
        <v>11</v>
      </c>
      <c r="D6660" s="170" t="s">
        <v>474</v>
      </c>
      <c r="E6660" s="170">
        <v>473</v>
      </c>
      <c r="F6660" s="170">
        <v>24</v>
      </c>
      <c r="G6660" s="171">
        <v>5.5</v>
      </c>
      <c r="H6660" s="170" t="s">
        <v>1764</v>
      </c>
      <c r="I6660" s="171">
        <v>6.8</v>
      </c>
      <c r="J6660" s="169">
        <v>1</v>
      </c>
    </row>
    <row r="6661" spans="1:10" hidden="1" x14ac:dyDescent="0.25">
      <c r="A6661" s="169">
        <v>67589</v>
      </c>
      <c r="B6661" s="170" t="s">
        <v>4888</v>
      </c>
      <c r="C6661" s="170" t="s">
        <v>11</v>
      </c>
      <c r="D6661" s="170" t="s">
        <v>474</v>
      </c>
      <c r="E6661" s="170">
        <v>473</v>
      </c>
      <c r="F6661" s="170">
        <v>24</v>
      </c>
      <c r="G6661" s="171">
        <v>5.5</v>
      </c>
      <c r="H6661" s="170" t="s">
        <v>1764</v>
      </c>
      <c r="I6661" s="171">
        <v>6.8</v>
      </c>
      <c r="J6661" s="169">
        <v>1</v>
      </c>
    </row>
    <row r="6662" spans="1:10" hidden="1" x14ac:dyDescent="0.25">
      <c r="A6662" s="169">
        <v>67590</v>
      </c>
      <c r="B6662" s="170" t="s">
        <v>4889</v>
      </c>
      <c r="C6662" s="170" t="s">
        <v>11</v>
      </c>
      <c r="D6662" s="170" t="s">
        <v>303</v>
      </c>
      <c r="E6662" s="170">
        <v>473</v>
      </c>
      <c r="F6662" s="170">
        <v>24</v>
      </c>
      <c r="G6662" s="171">
        <v>7</v>
      </c>
      <c r="H6662" s="170" t="s">
        <v>1764</v>
      </c>
      <c r="I6662" s="171">
        <v>5.92</v>
      </c>
      <c r="J6662" s="169">
        <v>1</v>
      </c>
    </row>
    <row r="6663" spans="1:10" hidden="1" x14ac:dyDescent="0.25">
      <c r="A6663" s="169">
        <v>67590</v>
      </c>
      <c r="B6663" s="170" t="s">
        <v>4889</v>
      </c>
      <c r="C6663" s="170" t="s">
        <v>11</v>
      </c>
      <c r="D6663" s="170" t="s">
        <v>303</v>
      </c>
      <c r="E6663" s="170">
        <v>473</v>
      </c>
      <c r="F6663" s="170">
        <v>24</v>
      </c>
      <c r="G6663" s="171">
        <v>7</v>
      </c>
      <c r="H6663" s="170" t="s">
        <v>1764</v>
      </c>
      <c r="I6663" s="171">
        <v>5.92</v>
      </c>
      <c r="J6663" s="169">
        <v>1</v>
      </c>
    </row>
    <row r="6664" spans="1:10" hidden="1" x14ac:dyDescent="0.25">
      <c r="A6664" s="169">
        <v>67592</v>
      </c>
      <c r="B6664" s="170" t="s">
        <v>4890</v>
      </c>
      <c r="C6664" s="170" t="s">
        <v>11</v>
      </c>
      <c r="D6664" s="170" t="s">
        <v>267</v>
      </c>
      <c r="E6664" s="170">
        <v>473</v>
      </c>
      <c r="F6664" s="170">
        <v>24</v>
      </c>
      <c r="G6664" s="171">
        <v>5.5</v>
      </c>
      <c r="H6664" s="170" t="s">
        <v>1764</v>
      </c>
      <c r="I6664" s="171">
        <v>5.41</v>
      </c>
      <c r="J6664" s="169">
        <v>1</v>
      </c>
    </row>
    <row r="6665" spans="1:10" hidden="1" x14ac:dyDescent="0.25">
      <c r="A6665" s="169">
        <v>67592</v>
      </c>
      <c r="B6665" s="170" t="s">
        <v>4890</v>
      </c>
      <c r="C6665" s="170" t="s">
        <v>11</v>
      </c>
      <c r="D6665" s="170" t="s">
        <v>267</v>
      </c>
      <c r="E6665" s="170">
        <v>473</v>
      </c>
      <c r="F6665" s="170">
        <v>24</v>
      </c>
      <c r="G6665" s="171">
        <v>5.5</v>
      </c>
      <c r="H6665" s="170" t="s">
        <v>1764</v>
      </c>
      <c r="I6665" s="171">
        <v>5.41</v>
      </c>
      <c r="J6665" s="169">
        <v>1</v>
      </c>
    </row>
    <row r="6666" spans="1:10" hidden="1" x14ac:dyDescent="0.25">
      <c r="A6666" s="169">
        <v>67594</v>
      </c>
      <c r="B6666" s="170" t="s">
        <v>4891</v>
      </c>
      <c r="C6666" s="170" t="s">
        <v>11</v>
      </c>
      <c r="D6666" s="170" t="s">
        <v>267</v>
      </c>
      <c r="E6666" s="170">
        <v>473</v>
      </c>
      <c r="F6666" s="170">
        <v>24</v>
      </c>
      <c r="G6666" s="171">
        <v>5.5</v>
      </c>
      <c r="H6666" s="170" t="s">
        <v>1764</v>
      </c>
      <c r="I6666" s="171">
        <v>6.8</v>
      </c>
      <c r="J6666" s="169">
        <v>1</v>
      </c>
    </row>
    <row r="6667" spans="1:10" hidden="1" x14ac:dyDescent="0.25">
      <c r="A6667" s="169">
        <v>67594</v>
      </c>
      <c r="B6667" s="170" t="s">
        <v>4891</v>
      </c>
      <c r="C6667" s="170" t="s">
        <v>11</v>
      </c>
      <c r="D6667" s="170" t="s">
        <v>267</v>
      </c>
      <c r="E6667" s="170">
        <v>473</v>
      </c>
      <c r="F6667" s="170">
        <v>24</v>
      </c>
      <c r="G6667" s="171">
        <v>5.5</v>
      </c>
      <c r="H6667" s="170" t="s">
        <v>1764</v>
      </c>
      <c r="I6667" s="171">
        <v>6.8</v>
      </c>
      <c r="J6667" s="169">
        <v>1</v>
      </c>
    </row>
    <row r="6668" spans="1:10" hidden="1" x14ac:dyDescent="0.25">
      <c r="A6668" s="169">
        <v>67595</v>
      </c>
      <c r="B6668" s="170" t="s">
        <v>4892</v>
      </c>
      <c r="C6668" s="170" t="s">
        <v>11</v>
      </c>
      <c r="D6668" s="170" t="s">
        <v>303</v>
      </c>
      <c r="E6668" s="170">
        <v>473</v>
      </c>
      <c r="F6668" s="170">
        <v>24</v>
      </c>
      <c r="G6668" s="171">
        <v>9.5</v>
      </c>
      <c r="H6668" s="170" t="s">
        <v>1764</v>
      </c>
      <c r="I6668" s="171">
        <v>6.26</v>
      </c>
      <c r="J6668" s="169">
        <v>1</v>
      </c>
    </row>
    <row r="6669" spans="1:10" hidden="1" x14ac:dyDescent="0.25">
      <c r="A6669" s="169">
        <v>67595</v>
      </c>
      <c r="B6669" s="170" t="s">
        <v>4892</v>
      </c>
      <c r="C6669" s="170" t="s">
        <v>11</v>
      </c>
      <c r="D6669" s="170" t="s">
        <v>303</v>
      </c>
      <c r="E6669" s="170">
        <v>473</v>
      </c>
      <c r="F6669" s="170">
        <v>24</v>
      </c>
      <c r="G6669" s="171">
        <v>9.5</v>
      </c>
      <c r="H6669" s="170" t="s">
        <v>1764</v>
      </c>
      <c r="I6669" s="171">
        <v>6.26</v>
      </c>
      <c r="J6669" s="169">
        <v>1</v>
      </c>
    </row>
    <row r="6670" spans="1:10" hidden="1" x14ac:dyDescent="0.25">
      <c r="A6670" s="169">
        <v>67609</v>
      </c>
      <c r="B6670" s="170" t="s">
        <v>4893</v>
      </c>
      <c r="C6670" s="170" t="s">
        <v>15</v>
      </c>
      <c r="D6670" s="170" t="s">
        <v>154</v>
      </c>
      <c r="E6670" s="170">
        <v>700</v>
      </c>
      <c r="F6670" s="170">
        <v>12</v>
      </c>
      <c r="G6670" s="171">
        <v>17</v>
      </c>
      <c r="H6670" s="170" t="s">
        <v>54</v>
      </c>
      <c r="I6670" s="171">
        <v>39.99</v>
      </c>
      <c r="J6670" s="169">
        <v>1</v>
      </c>
    </row>
    <row r="6671" spans="1:10" hidden="1" x14ac:dyDescent="0.25">
      <c r="A6671" s="169">
        <v>67613</v>
      </c>
      <c r="B6671" s="170" t="s">
        <v>4894</v>
      </c>
      <c r="C6671" s="170" t="s">
        <v>15</v>
      </c>
      <c r="D6671" s="170" t="s">
        <v>113</v>
      </c>
      <c r="E6671" s="170">
        <v>750</v>
      </c>
      <c r="F6671" s="170">
        <v>6</v>
      </c>
      <c r="G6671" s="171">
        <v>43</v>
      </c>
      <c r="H6671" s="170" t="s">
        <v>218</v>
      </c>
      <c r="I6671" s="171">
        <v>74.95</v>
      </c>
      <c r="J6671" s="169">
        <v>1</v>
      </c>
    </row>
    <row r="6672" spans="1:10" hidden="1" x14ac:dyDescent="0.25">
      <c r="A6672" s="169">
        <v>67630</v>
      </c>
      <c r="B6672" s="170" t="s">
        <v>4895</v>
      </c>
      <c r="C6672" s="170" t="s">
        <v>263</v>
      </c>
      <c r="D6672" s="170" t="s">
        <v>264</v>
      </c>
      <c r="E6672" s="170">
        <v>473</v>
      </c>
      <c r="F6672" s="170">
        <v>24</v>
      </c>
      <c r="G6672" s="171">
        <v>5</v>
      </c>
      <c r="H6672" s="170" t="s">
        <v>17</v>
      </c>
      <c r="I6672" s="171">
        <v>4.29</v>
      </c>
      <c r="J6672" s="169">
        <v>1</v>
      </c>
    </row>
    <row r="6673" spans="1:10" hidden="1" x14ac:dyDescent="0.25">
      <c r="A6673" s="169">
        <v>67632</v>
      </c>
      <c r="B6673" s="170" t="s">
        <v>4896</v>
      </c>
      <c r="C6673" s="170" t="s">
        <v>263</v>
      </c>
      <c r="D6673" s="170" t="s">
        <v>264</v>
      </c>
      <c r="E6673" s="170">
        <v>355</v>
      </c>
      <c r="F6673" s="170">
        <v>24</v>
      </c>
      <c r="G6673" s="171">
        <v>5</v>
      </c>
      <c r="H6673" s="170" t="s">
        <v>1254</v>
      </c>
      <c r="I6673" s="171">
        <v>3.88</v>
      </c>
      <c r="J6673" s="169">
        <v>1</v>
      </c>
    </row>
    <row r="6674" spans="1:10" hidden="1" x14ac:dyDescent="0.25">
      <c r="A6674" s="169">
        <v>67639</v>
      </c>
      <c r="B6674" s="170" t="s">
        <v>4897</v>
      </c>
      <c r="C6674" s="170" t="s">
        <v>11</v>
      </c>
      <c r="D6674" s="170" t="s">
        <v>211</v>
      </c>
      <c r="E6674" s="170">
        <v>473</v>
      </c>
      <c r="F6674" s="170">
        <v>24</v>
      </c>
      <c r="G6674" s="171">
        <v>3.5</v>
      </c>
      <c r="H6674" s="170" t="s">
        <v>1053</v>
      </c>
      <c r="I6674" s="171">
        <v>4.1900000000000004</v>
      </c>
      <c r="J6674" s="169">
        <v>1</v>
      </c>
    </row>
    <row r="6675" spans="1:10" hidden="1" x14ac:dyDescent="0.25">
      <c r="A6675" s="169">
        <v>67639</v>
      </c>
      <c r="B6675" s="170" t="s">
        <v>4897</v>
      </c>
      <c r="C6675" s="170" t="s">
        <v>11</v>
      </c>
      <c r="D6675" s="170" t="s">
        <v>211</v>
      </c>
      <c r="E6675" s="170">
        <v>473</v>
      </c>
      <c r="F6675" s="170">
        <v>24</v>
      </c>
      <c r="G6675" s="171">
        <v>3.5</v>
      </c>
      <c r="H6675" s="170" t="s">
        <v>1053</v>
      </c>
      <c r="I6675" s="171">
        <v>4.1900000000000004</v>
      </c>
      <c r="J6675" s="169">
        <v>1</v>
      </c>
    </row>
    <row r="6676" spans="1:10" hidden="1" x14ac:dyDescent="0.25">
      <c r="A6676" s="169">
        <v>67640</v>
      </c>
      <c r="B6676" s="170" t="s">
        <v>4898</v>
      </c>
      <c r="C6676" s="170" t="s">
        <v>24</v>
      </c>
      <c r="D6676" s="170" t="s">
        <v>38</v>
      </c>
      <c r="E6676" s="170">
        <v>750</v>
      </c>
      <c r="F6676" s="170">
        <v>12</v>
      </c>
      <c r="G6676" s="171">
        <v>12</v>
      </c>
      <c r="H6676" s="170" t="s">
        <v>200</v>
      </c>
      <c r="I6676" s="171">
        <v>15.39</v>
      </c>
      <c r="J6676" s="169">
        <v>1</v>
      </c>
    </row>
    <row r="6677" spans="1:10" hidden="1" x14ac:dyDescent="0.25">
      <c r="A6677" s="169">
        <v>67643</v>
      </c>
      <c r="B6677" s="170" t="s">
        <v>4899</v>
      </c>
      <c r="C6677" s="170" t="s">
        <v>11</v>
      </c>
      <c r="D6677" s="170" t="s">
        <v>267</v>
      </c>
      <c r="E6677" s="170">
        <v>473</v>
      </c>
      <c r="F6677" s="170">
        <v>24</v>
      </c>
      <c r="G6677" s="171">
        <v>5.4</v>
      </c>
      <c r="H6677" s="170" t="s">
        <v>1053</v>
      </c>
      <c r="I6677" s="171">
        <v>4.49</v>
      </c>
      <c r="J6677" s="169">
        <v>1</v>
      </c>
    </row>
    <row r="6678" spans="1:10" hidden="1" x14ac:dyDescent="0.25">
      <c r="A6678" s="169">
        <v>67643</v>
      </c>
      <c r="B6678" s="170" t="s">
        <v>4899</v>
      </c>
      <c r="C6678" s="170" t="s">
        <v>11</v>
      </c>
      <c r="D6678" s="170" t="s">
        <v>267</v>
      </c>
      <c r="E6678" s="170">
        <v>473</v>
      </c>
      <c r="F6678" s="170">
        <v>24</v>
      </c>
      <c r="G6678" s="171">
        <v>5.4</v>
      </c>
      <c r="H6678" s="170" t="s">
        <v>1053</v>
      </c>
      <c r="I6678" s="171">
        <v>4.49</v>
      </c>
      <c r="J6678" s="169">
        <v>1</v>
      </c>
    </row>
    <row r="6679" spans="1:10" hidden="1" x14ac:dyDescent="0.25">
      <c r="A6679" s="169">
        <v>67645</v>
      </c>
      <c r="B6679" s="170" t="s">
        <v>4900</v>
      </c>
      <c r="C6679" s="170" t="s">
        <v>11</v>
      </c>
      <c r="D6679" s="170" t="s">
        <v>474</v>
      </c>
      <c r="E6679" s="170">
        <v>473</v>
      </c>
      <c r="F6679" s="170">
        <v>24</v>
      </c>
      <c r="G6679" s="171">
        <v>5.3</v>
      </c>
      <c r="H6679" s="170" t="s">
        <v>1053</v>
      </c>
      <c r="I6679" s="171">
        <v>4.49</v>
      </c>
      <c r="J6679" s="169">
        <v>1</v>
      </c>
    </row>
    <row r="6680" spans="1:10" hidden="1" x14ac:dyDescent="0.25">
      <c r="A6680" s="169">
        <v>67645</v>
      </c>
      <c r="B6680" s="170" t="s">
        <v>4900</v>
      </c>
      <c r="C6680" s="170" t="s">
        <v>11</v>
      </c>
      <c r="D6680" s="170" t="s">
        <v>474</v>
      </c>
      <c r="E6680" s="170">
        <v>473</v>
      </c>
      <c r="F6680" s="170">
        <v>24</v>
      </c>
      <c r="G6680" s="171">
        <v>5.3</v>
      </c>
      <c r="H6680" s="170" t="s">
        <v>1053</v>
      </c>
      <c r="I6680" s="171">
        <v>4.49</v>
      </c>
      <c r="J6680" s="169">
        <v>1</v>
      </c>
    </row>
    <row r="6681" spans="1:10" hidden="1" x14ac:dyDescent="0.25">
      <c r="A6681" s="169">
        <v>67647</v>
      </c>
      <c r="B6681" s="170" t="s">
        <v>4901</v>
      </c>
      <c r="C6681" s="170" t="s">
        <v>11</v>
      </c>
      <c r="D6681" s="170" t="s">
        <v>303</v>
      </c>
      <c r="E6681" s="170">
        <v>473</v>
      </c>
      <c r="F6681" s="170">
        <v>24</v>
      </c>
      <c r="G6681" s="171">
        <v>6.7</v>
      </c>
      <c r="H6681" s="170" t="s">
        <v>1053</v>
      </c>
      <c r="I6681" s="171">
        <v>4.49</v>
      </c>
      <c r="J6681" s="169">
        <v>1</v>
      </c>
    </row>
    <row r="6682" spans="1:10" hidden="1" x14ac:dyDescent="0.25">
      <c r="A6682" s="169">
        <v>67647</v>
      </c>
      <c r="B6682" s="170" t="s">
        <v>4901</v>
      </c>
      <c r="C6682" s="170" t="s">
        <v>11</v>
      </c>
      <c r="D6682" s="170" t="s">
        <v>303</v>
      </c>
      <c r="E6682" s="170">
        <v>473</v>
      </c>
      <c r="F6682" s="170">
        <v>24</v>
      </c>
      <c r="G6682" s="171">
        <v>6.7</v>
      </c>
      <c r="H6682" s="170" t="s">
        <v>1053</v>
      </c>
      <c r="I6682" s="171">
        <v>4.49</v>
      </c>
      <c r="J6682" s="169">
        <v>1</v>
      </c>
    </row>
    <row r="6683" spans="1:10" hidden="1" x14ac:dyDescent="0.25">
      <c r="A6683" s="169">
        <v>67648</v>
      </c>
      <c r="B6683" s="170" t="s">
        <v>4902</v>
      </c>
      <c r="C6683" s="170" t="s">
        <v>11</v>
      </c>
      <c r="D6683" s="170" t="s">
        <v>303</v>
      </c>
      <c r="E6683" s="170">
        <v>473</v>
      </c>
      <c r="F6683" s="170">
        <v>24</v>
      </c>
      <c r="G6683" s="171">
        <v>10</v>
      </c>
      <c r="H6683" s="170" t="s">
        <v>1053</v>
      </c>
      <c r="I6683" s="171">
        <v>4.99</v>
      </c>
      <c r="J6683" s="169">
        <v>1</v>
      </c>
    </row>
    <row r="6684" spans="1:10" hidden="1" x14ac:dyDescent="0.25">
      <c r="A6684" s="169">
        <v>67648</v>
      </c>
      <c r="B6684" s="170" t="s">
        <v>4902</v>
      </c>
      <c r="C6684" s="170" t="s">
        <v>11</v>
      </c>
      <c r="D6684" s="170" t="s">
        <v>303</v>
      </c>
      <c r="E6684" s="170">
        <v>473</v>
      </c>
      <c r="F6684" s="170">
        <v>24</v>
      </c>
      <c r="G6684" s="171">
        <v>10</v>
      </c>
      <c r="H6684" s="170" t="s">
        <v>1053</v>
      </c>
      <c r="I6684" s="171">
        <v>4.99</v>
      </c>
      <c r="J6684" s="169">
        <v>1</v>
      </c>
    </row>
    <row r="6685" spans="1:10" hidden="1" x14ac:dyDescent="0.25">
      <c r="A6685" s="169">
        <v>67651</v>
      </c>
      <c r="B6685" s="170" t="s">
        <v>4903</v>
      </c>
      <c r="C6685" s="170" t="s">
        <v>11</v>
      </c>
      <c r="D6685" s="170" t="s">
        <v>303</v>
      </c>
      <c r="E6685" s="170">
        <v>473</v>
      </c>
      <c r="F6685" s="170">
        <v>24</v>
      </c>
      <c r="G6685" s="171">
        <v>6</v>
      </c>
      <c r="H6685" s="170" t="s">
        <v>1053</v>
      </c>
      <c r="I6685" s="171">
        <v>4.1900000000000004</v>
      </c>
      <c r="J6685" s="169">
        <v>1</v>
      </c>
    </row>
    <row r="6686" spans="1:10" hidden="1" x14ac:dyDescent="0.25">
      <c r="A6686" s="169">
        <v>67651</v>
      </c>
      <c r="B6686" s="170" t="s">
        <v>4903</v>
      </c>
      <c r="C6686" s="170" t="s">
        <v>11</v>
      </c>
      <c r="D6686" s="170" t="s">
        <v>303</v>
      </c>
      <c r="E6686" s="170">
        <v>473</v>
      </c>
      <c r="F6686" s="170">
        <v>24</v>
      </c>
      <c r="G6686" s="171">
        <v>6</v>
      </c>
      <c r="H6686" s="170" t="s">
        <v>1053</v>
      </c>
      <c r="I6686" s="171">
        <v>4.1900000000000004</v>
      </c>
      <c r="J6686" s="169">
        <v>1</v>
      </c>
    </row>
    <row r="6687" spans="1:10" hidden="1" x14ac:dyDescent="0.25">
      <c r="A6687" s="169">
        <v>67660</v>
      </c>
      <c r="B6687" s="170" t="s">
        <v>4904</v>
      </c>
      <c r="C6687" s="170" t="s">
        <v>11</v>
      </c>
      <c r="D6687" s="170" t="s">
        <v>267</v>
      </c>
      <c r="E6687" s="170">
        <v>473</v>
      </c>
      <c r="F6687" s="170">
        <v>24</v>
      </c>
      <c r="G6687" s="171">
        <v>4.9000000000000004</v>
      </c>
      <c r="H6687" s="170" t="s">
        <v>1391</v>
      </c>
      <c r="I6687" s="171">
        <v>4.49</v>
      </c>
      <c r="J6687" s="169">
        <v>1</v>
      </c>
    </row>
    <row r="6688" spans="1:10" hidden="1" x14ac:dyDescent="0.25">
      <c r="A6688" s="169">
        <v>67660</v>
      </c>
      <c r="B6688" s="170" t="s">
        <v>4904</v>
      </c>
      <c r="C6688" s="170" t="s">
        <v>11</v>
      </c>
      <c r="D6688" s="170" t="s">
        <v>267</v>
      </c>
      <c r="E6688" s="170">
        <v>473</v>
      </c>
      <c r="F6688" s="170">
        <v>24</v>
      </c>
      <c r="G6688" s="171">
        <v>4.9000000000000004</v>
      </c>
      <c r="H6688" s="170" t="s">
        <v>1391</v>
      </c>
      <c r="I6688" s="171">
        <v>4.49</v>
      </c>
      <c r="J6688" s="169">
        <v>1</v>
      </c>
    </row>
    <row r="6689" spans="1:10" hidden="1" x14ac:dyDescent="0.25">
      <c r="A6689" s="169">
        <v>67696</v>
      </c>
      <c r="B6689" s="170" t="s">
        <v>4905</v>
      </c>
      <c r="C6689" s="170" t="s">
        <v>263</v>
      </c>
      <c r="D6689" s="170" t="s">
        <v>264</v>
      </c>
      <c r="E6689" s="170">
        <v>473</v>
      </c>
      <c r="F6689" s="170">
        <v>24</v>
      </c>
      <c r="G6689" s="171">
        <v>5</v>
      </c>
      <c r="H6689" s="170" t="s">
        <v>3445</v>
      </c>
      <c r="I6689" s="171">
        <v>5.5</v>
      </c>
      <c r="J6689" s="169">
        <v>1</v>
      </c>
    </row>
    <row r="6690" spans="1:10" hidden="1" x14ac:dyDescent="0.25">
      <c r="A6690" s="169">
        <v>67696</v>
      </c>
      <c r="B6690" s="170" t="s">
        <v>4905</v>
      </c>
      <c r="C6690" s="170" t="s">
        <v>263</v>
      </c>
      <c r="D6690" s="170" t="s">
        <v>264</v>
      </c>
      <c r="E6690" s="170">
        <v>473</v>
      </c>
      <c r="F6690" s="170">
        <v>24</v>
      </c>
      <c r="G6690" s="171">
        <v>5</v>
      </c>
      <c r="H6690" s="170" t="s">
        <v>1407</v>
      </c>
      <c r="I6690" s="171">
        <v>5.5</v>
      </c>
      <c r="J6690" s="169">
        <v>1</v>
      </c>
    </row>
    <row r="6691" spans="1:10" hidden="1" x14ac:dyDescent="0.25">
      <c r="A6691" s="169">
        <v>67697</v>
      </c>
      <c r="B6691" s="170" t="s">
        <v>4906</v>
      </c>
      <c r="C6691" s="170" t="s">
        <v>263</v>
      </c>
      <c r="D6691" s="170" t="s">
        <v>264</v>
      </c>
      <c r="E6691" s="170">
        <v>473</v>
      </c>
      <c r="F6691" s="170">
        <v>24</v>
      </c>
      <c r="G6691" s="171">
        <v>5</v>
      </c>
      <c r="H6691" s="170" t="s">
        <v>3445</v>
      </c>
      <c r="I6691" s="171">
        <v>5.5</v>
      </c>
      <c r="J6691" s="169">
        <v>1</v>
      </c>
    </row>
    <row r="6692" spans="1:10" hidden="1" x14ac:dyDescent="0.25">
      <c r="A6692" s="169">
        <v>67697</v>
      </c>
      <c r="B6692" s="170" t="s">
        <v>4906</v>
      </c>
      <c r="C6692" s="170" t="s">
        <v>263</v>
      </c>
      <c r="D6692" s="170" t="s">
        <v>264</v>
      </c>
      <c r="E6692" s="170">
        <v>473</v>
      </c>
      <c r="F6692" s="170">
        <v>24</v>
      </c>
      <c r="G6692" s="171">
        <v>5</v>
      </c>
      <c r="H6692" s="170" t="s">
        <v>1407</v>
      </c>
      <c r="I6692" s="171">
        <v>5.5</v>
      </c>
      <c r="J6692" s="169">
        <v>1</v>
      </c>
    </row>
    <row r="6693" spans="1:10" hidden="1" x14ac:dyDescent="0.25">
      <c r="A6693" s="169">
        <v>67700</v>
      </c>
      <c r="B6693" s="170" t="s">
        <v>4907</v>
      </c>
      <c r="C6693" s="170" t="s">
        <v>15</v>
      </c>
      <c r="D6693" s="170" t="s">
        <v>154</v>
      </c>
      <c r="E6693" s="170">
        <v>750</v>
      </c>
      <c r="F6693" s="170">
        <v>12</v>
      </c>
      <c r="G6693" s="171">
        <v>15.7</v>
      </c>
      <c r="H6693" s="170" t="s">
        <v>20</v>
      </c>
      <c r="I6693" s="171">
        <v>36.99</v>
      </c>
      <c r="J6693" s="169">
        <v>1</v>
      </c>
    </row>
    <row r="6694" spans="1:10" hidden="1" x14ac:dyDescent="0.25">
      <c r="A6694" s="169">
        <v>67712</v>
      </c>
      <c r="B6694" s="170" t="s">
        <v>4908</v>
      </c>
      <c r="C6694" s="170" t="s">
        <v>24</v>
      </c>
      <c r="D6694" s="170" t="s">
        <v>42</v>
      </c>
      <c r="E6694" s="170">
        <v>750</v>
      </c>
      <c r="F6694" s="170">
        <v>12</v>
      </c>
      <c r="G6694" s="171">
        <v>14.3</v>
      </c>
      <c r="H6694" s="170" t="s">
        <v>4909</v>
      </c>
      <c r="I6694" s="171">
        <v>17.850000000000001</v>
      </c>
      <c r="J6694" s="169">
        <v>1</v>
      </c>
    </row>
    <row r="6695" spans="1:10" hidden="1" x14ac:dyDescent="0.25">
      <c r="A6695" s="169">
        <v>67721</v>
      </c>
      <c r="B6695" s="170" t="s">
        <v>4910</v>
      </c>
      <c r="C6695" s="170" t="s">
        <v>15</v>
      </c>
      <c r="D6695" s="170" t="s">
        <v>462</v>
      </c>
      <c r="E6695" s="170">
        <v>700</v>
      </c>
      <c r="F6695" s="170">
        <v>6</v>
      </c>
      <c r="G6695" s="171">
        <v>40</v>
      </c>
      <c r="H6695" s="170" t="s">
        <v>222</v>
      </c>
      <c r="I6695" s="171">
        <v>56.99</v>
      </c>
      <c r="J6695" s="169">
        <v>1</v>
      </c>
    </row>
    <row r="6696" spans="1:10" hidden="1" x14ac:dyDescent="0.25">
      <c r="A6696" s="169">
        <v>67768</v>
      </c>
      <c r="B6696" s="170" t="s">
        <v>4911</v>
      </c>
      <c r="C6696" s="170" t="s">
        <v>24</v>
      </c>
      <c r="D6696" s="170" t="s">
        <v>194</v>
      </c>
      <c r="E6696" s="170">
        <v>750</v>
      </c>
      <c r="F6696" s="170">
        <v>12</v>
      </c>
      <c r="G6696" s="171">
        <v>13.5</v>
      </c>
      <c r="H6696" s="170" t="s">
        <v>1511</v>
      </c>
      <c r="I6696" s="171">
        <v>50.85</v>
      </c>
      <c r="J6696" s="169">
        <v>1</v>
      </c>
    </row>
    <row r="6697" spans="1:10" hidden="1" x14ac:dyDescent="0.25">
      <c r="A6697" s="169">
        <v>67798</v>
      </c>
      <c r="B6697" s="170" t="s">
        <v>4912</v>
      </c>
      <c r="C6697" s="170" t="s">
        <v>11</v>
      </c>
      <c r="D6697" s="170" t="s">
        <v>211</v>
      </c>
      <c r="E6697" s="170">
        <v>355</v>
      </c>
      <c r="F6697" s="170">
        <v>24</v>
      </c>
      <c r="G6697" s="171">
        <v>3.7</v>
      </c>
      <c r="H6697" s="170" t="s">
        <v>2066</v>
      </c>
      <c r="I6697" s="171">
        <v>2.79</v>
      </c>
      <c r="J6697" s="169">
        <v>1</v>
      </c>
    </row>
    <row r="6698" spans="1:10" hidden="1" x14ac:dyDescent="0.25">
      <c r="A6698" s="169">
        <v>67798</v>
      </c>
      <c r="B6698" s="170" t="s">
        <v>4912</v>
      </c>
      <c r="C6698" s="170" t="s">
        <v>11</v>
      </c>
      <c r="D6698" s="170" t="s">
        <v>211</v>
      </c>
      <c r="E6698" s="170">
        <v>355</v>
      </c>
      <c r="F6698" s="170">
        <v>24</v>
      </c>
      <c r="G6698" s="171">
        <v>3.7</v>
      </c>
      <c r="H6698" s="170" t="s">
        <v>2066</v>
      </c>
      <c r="I6698" s="171">
        <v>2.79</v>
      </c>
      <c r="J6698" s="169">
        <v>1</v>
      </c>
    </row>
    <row r="6699" spans="1:10" hidden="1" x14ac:dyDescent="0.25">
      <c r="A6699" s="169">
        <v>67847</v>
      </c>
      <c r="B6699" s="170" t="s">
        <v>4913</v>
      </c>
      <c r="C6699" s="170" t="s">
        <v>24</v>
      </c>
      <c r="D6699" s="170" t="s">
        <v>38</v>
      </c>
      <c r="E6699" s="170">
        <v>750</v>
      </c>
      <c r="F6699" s="170">
        <v>6</v>
      </c>
      <c r="G6699" s="171">
        <v>12</v>
      </c>
      <c r="H6699" s="170" t="s">
        <v>149</v>
      </c>
      <c r="I6699" s="171">
        <v>34.99</v>
      </c>
      <c r="J6699" s="169">
        <v>1</v>
      </c>
    </row>
    <row r="6700" spans="1:10" hidden="1" x14ac:dyDescent="0.25">
      <c r="A6700" s="169">
        <v>67850</v>
      </c>
      <c r="B6700" s="170" t="s">
        <v>4914</v>
      </c>
      <c r="C6700" s="170" t="s">
        <v>24</v>
      </c>
      <c r="D6700" s="170" t="s">
        <v>38</v>
      </c>
      <c r="E6700" s="170">
        <v>750</v>
      </c>
      <c r="F6700" s="170">
        <v>12</v>
      </c>
      <c r="G6700" s="171">
        <v>14</v>
      </c>
      <c r="H6700" s="170" t="s">
        <v>2786</v>
      </c>
      <c r="I6700" s="171">
        <v>32.99</v>
      </c>
      <c r="J6700" s="169">
        <v>1</v>
      </c>
    </row>
    <row r="6701" spans="1:10" hidden="1" x14ac:dyDescent="0.25">
      <c r="A6701" s="169">
        <v>67853</v>
      </c>
      <c r="B6701" s="170" t="s">
        <v>4915</v>
      </c>
      <c r="C6701" s="170" t="s">
        <v>24</v>
      </c>
      <c r="D6701" s="170" t="s">
        <v>109</v>
      </c>
      <c r="E6701" s="170">
        <v>750</v>
      </c>
      <c r="F6701" s="170">
        <v>6</v>
      </c>
      <c r="G6701" s="171">
        <v>9.5</v>
      </c>
      <c r="H6701" s="170" t="s">
        <v>200</v>
      </c>
      <c r="I6701" s="171">
        <v>22.99</v>
      </c>
      <c r="J6701" s="169">
        <v>1</v>
      </c>
    </row>
    <row r="6702" spans="1:10" hidden="1" x14ac:dyDescent="0.25">
      <c r="A6702" s="169">
        <v>67855</v>
      </c>
      <c r="B6702" s="170" t="s">
        <v>4916</v>
      </c>
      <c r="C6702" s="170" t="s">
        <v>11</v>
      </c>
      <c r="D6702" s="170" t="s">
        <v>12</v>
      </c>
      <c r="E6702" s="170">
        <v>710</v>
      </c>
      <c r="F6702" s="170">
        <v>12</v>
      </c>
      <c r="G6702" s="171">
        <v>5</v>
      </c>
      <c r="H6702" s="170" t="s">
        <v>13</v>
      </c>
      <c r="I6702" s="171">
        <v>3.99</v>
      </c>
      <c r="J6702" s="169">
        <v>1</v>
      </c>
    </row>
    <row r="6703" spans="1:10" hidden="1" x14ac:dyDescent="0.25">
      <c r="A6703" s="169">
        <v>67855</v>
      </c>
      <c r="B6703" s="170" t="s">
        <v>4916</v>
      </c>
      <c r="C6703" s="170" t="s">
        <v>11</v>
      </c>
      <c r="D6703" s="170" t="s">
        <v>12</v>
      </c>
      <c r="E6703" s="170">
        <v>710</v>
      </c>
      <c r="F6703" s="170">
        <v>12</v>
      </c>
      <c r="G6703" s="171">
        <v>5</v>
      </c>
      <c r="H6703" s="170" t="s">
        <v>13</v>
      </c>
      <c r="I6703" s="171">
        <v>3.99</v>
      </c>
      <c r="J6703" s="169">
        <v>1</v>
      </c>
    </row>
    <row r="6704" spans="1:10" hidden="1" x14ac:dyDescent="0.25">
      <c r="A6704" s="169">
        <v>67857</v>
      </c>
      <c r="B6704" s="170" t="s">
        <v>4917</v>
      </c>
      <c r="C6704" s="170" t="s">
        <v>24</v>
      </c>
      <c r="D6704" s="170" t="s">
        <v>34</v>
      </c>
      <c r="E6704" s="170">
        <v>750</v>
      </c>
      <c r="F6704" s="170">
        <v>6</v>
      </c>
      <c r="G6704" s="171">
        <v>14</v>
      </c>
      <c r="H6704" s="170" t="s">
        <v>110</v>
      </c>
      <c r="I6704" s="171">
        <v>25.99</v>
      </c>
      <c r="J6704" s="169">
        <v>1</v>
      </c>
    </row>
    <row r="6705" spans="1:10" hidden="1" x14ac:dyDescent="0.25">
      <c r="A6705" s="169">
        <v>67858</v>
      </c>
      <c r="B6705" s="170" t="s">
        <v>4918</v>
      </c>
      <c r="C6705" s="170" t="s">
        <v>11</v>
      </c>
      <c r="D6705" s="170" t="s">
        <v>267</v>
      </c>
      <c r="E6705" s="170">
        <v>473</v>
      </c>
      <c r="F6705" s="170">
        <v>24</v>
      </c>
      <c r="G6705" s="171">
        <v>5</v>
      </c>
      <c r="H6705" s="170" t="s">
        <v>1457</v>
      </c>
      <c r="I6705" s="171">
        <v>4.8499999999999996</v>
      </c>
      <c r="J6705" s="169">
        <v>1</v>
      </c>
    </row>
    <row r="6706" spans="1:10" hidden="1" x14ac:dyDescent="0.25">
      <c r="A6706" s="169">
        <v>67858</v>
      </c>
      <c r="B6706" s="170" t="s">
        <v>4918</v>
      </c>
      <c r="C6706" s="170" t="s">
        <v>11</v>
      </c>
      <c r="D6706" s="170" t="s">
        <v>267</v>
      </c>
      <c r="E6706" s="170">
        <v>473</v>
      </c>
      <c r="F6706" s="170">
        <v>24</v>
      </c>
      <c r="G6706" s="171">
        <v>5</v>
      </c>
      <c r="H6706" s="170" t="s">
        <v>1457</v>
      </c>
      <c r="I6706" s="171">
        <v>4.8499999999999996</v>
      </c>
      <c r="J6706" s="169">
        <v>1</v>
      </c>
    </row>
    <row r="6707" spans="1:10" hidden="1" x14ac:dyDescent="0.25">
      <c r="A6707" s="169">
        <v>67860</v>
      </c>
      <c r="B6707" s="170" t="s">
        <v>4919</v>
      </c>
      <c r="C6707" s="170" t="s">
        <v>11</v>
      </c>
      <c r="D6707" s="170" t="s">
        <v>303</v>
      </c>
      <c r="E6707" s="170">
        <v>473</v>
      </c>
      <c r="F6707" s="170">
        <v>24</v>
      </c>
      <c r="G6707" s="171">
        <v>8</v>
      </c>
      <c r="H6707" s="170" t="s">
        <v>1457</v>
      </c>
      <c r="I6707" s="171">
        <v>5.5</v>
      </c>
      <c r="J6707" s="169">
        <v>1</v>
      </c>
    </row>
    <row r="6708" spans="1:10" hidden="1" x14ac:dyDescent="0.25">
      <c r="A6708" s="169">
        <v>67860</v>
      </c>
      <c r="B6708" s="170" t="s">
        <v>4919</v>
      </c>
      <c r="C6708" s="170" t="s">
        <v>11</v>
      </c>
      <c r="D6708" s="170" t="s">
        <v>303</v>
      </c>
      <c r="E6708" s="170">
        <v>473</v>
      </c>
      <c r="F6708" s="170">
        <v>24</v>
      </c>
      <c r="G6708" s="171">
        <v>8</v>
      </c>
      <c r="H6708" s="170" t="s">
        <v>1457</v>
      </c>
      <c r="I6708" s="171">
        <v>5.5</v>
      </c>
      <c r="J6708" s="169">
        <v>1</v>
      </c>
    </row>
    <row r="6709" spans="1:10" hidden="1" x14ac:dyDescent="0.25">
      <c r="A6709" s="169">
        <v>67872</v>
      </c>
      <c r="B6709" s="170" t="s">
        <v>4920</v>
      </c>
      <c r="C6709" s="170" t="s">
        <v>24</v>
      </c>
      <c r="D6709" s="170" t="s">
        <v>25</v>
      </c>
      <c r="E6709" s="170">
        <v>750</v>
      </c>
      <c r="F6709" s="170">
        <v>6</v>
      </c>
      <c r="G6709" s="171">
        <v>11</v>
      </c>
      <c r="H6709" s="170" t="s">
        <v>2364</v>
      </c>
      <c r="I6709" s="171">
        <v>25.99</v>
      </c>
      <c r="J6709" s="169">
        <v>1</v>
      </c>
    </row>
    <row r="6710" spans="1:10" hidden="1" x14ac:dyDescent="0.25">
      <c r="A6710" s="169">
        <v>67875</v>
      </c>
      <c r="B6710" s="170" t="s">
        <v>3114</v>
      </c>
      <c r="C6710" s="170" t="s">
        <v>24</v>
      </c>
      <c r="D6710" s="170" t="s">
        <v>25</v>
      </c>
      <c r="E6710" s="170">
        <v>750</v>
      </c>
      <c r="F6710" s="170">
        <v>6</v>
      </c>
      <c r="G6710" s="171">
        <v>11</v>
      </c>
      <c r="H6710" s="170" t="s">
        <v>2364</v>
      </c>
      <c r="I6710" s="171">
        <v>25.99</v>
      </c>
      <c r="J6710" s="169">
        <v>1</v>
      </c>
    </row>
    <row r="6711" spans="1:10" hidden="1" x14ac:dyDescent="0.25">
      <c r="A6711" s="169">
        <v>67882</v>
      </c>
      <c r="B6711" s="170" t="s">
        <v>3113</v>
      </c>
      <c r="C6711" s="170" t="s">
        <v>24</v>
      </c>
      <c r="D6711" s="170" t="s">
        <v>25</v>
      </c>
      <c r="E6711" s="170">
        <v>750</v>
      </c>
      <c r="F6711" s="170">
        <v>6</v>
      </c>
      <c r="G6711" s="171">
        <v>11</v>
      </c>
      <c r="H6711" s="170" t="s">
        <v>2364</v>
      </c>
      <c r="I6711" s="171">
        <v>25.99</v>
      </c>
      <c r="J6711" s="169">
        <v>1</v>
      </c>
    </row>
    <row r="6712" spans="1:10" hidden="1" x14ac:dyDescent="0.25">
      <c r="A6712" s="169">
        <v>67931</v>
      </c>
      <c r="B6712" s="170" t="s">
        <v>4921</v>
      </c>
      <c r="C6712" s="170" t="s">
        <v>24</v>
      </c>
      <c r="D6712" s="170" t="s">
        <v>25</v>
      </c>
      <c r="E6712" s="170">
        <v>750</v>
      </c>
      <c r="F6712" s="170">
        <v>6</v>
      </c>
      <c r="G6712" s="171">
        <v>12.1</v>
      </c>
      <c r="H6712" s="170" t="s">
        <v>1511</v>
      </c>
      <c r="I6712" s="171">
        <v>50.85</v>
      </c>
      <c r="J6712" s="169">
        <v>1</v>
      </c>
    </row>
    <row r="6713" spans="1:10" hidden="1" x14ac:dyDescent="0.25">
      <c r="A6713" s="169">
        <v>67946</v>
      </c>
      <c r="B6713" s="170" t="s">
        <v>4922</v>
      </c>
      <c r="C6713" s="170" t="s">
        <v>11</v>
      </c>
      <c r="D6713" s="170" t="s">
        <v>267</v>
      </c>
      <c r="E6713" s="170">
        <v>11352</v>
      </c>
      <c r="F6713" s="170">
        <v>1</v>
      </c>
      <c r="G6713" s="171">
        <v>5</v>
      </c>
      <c r="H6713" s="170" t="s">
        <v>1391</v>
      </c>
      <c r="I6713" s="171">
        <v>71.760000000000005</v>
      </c>
      <c r="J6713" s="169">
        <v>24</v>
      </c>
    </row>
    <row r="6714" spans="1:10" hidden="1" x14ac:dyDescent="0.25">
      <c r="A6714" s="169">
        <v>67946</v>
      </c>
      <c r="B6714" s="170" t="s">
        <v>4922</v>
      </c>
      <c r="C6714" s="170" t="s">
        <v>11</v>
      </c>
      <c r="D6714" s="170" t="s">
        <v>267</v>
      </c>
      <c r="E6714" s="170">
        <v>11352</v>
      </c>
      <c r="F6714" s="170">
        <v>1</v>
      </c>
      <c r="G6714" s="171">
        <v>5</v>
      </c>
      <c r="H6714" s="170" t="s">
        <v>1391</v>
      </c>
      <c r="I6714" s="171">
        <v>71.760000000000005</v>
      </c>
      <c r="J6714" s="169">
        <v>24</v>
      </c>
    </row>
    <row r="6715" spans="1:10" hidden="1" x14ac:dyDescent="0.25">
      <c r="A6715" s="169">
        <v>67948</v>
      </c>
      <c r="B6715" s="170" t="s">
        <v>4923</v>
      </c>
      <c r="C6715" s="170" t="s">
        <v>24</v>
      </c>
      <c r="D6715" s="170" t="s">
        <v>109</v>
      </c>
      <c r="E6715" s="170">
        <v>375</v>
      </c>
      <c r="F6715" s="170">
        <v>12</v>
      </c>
      <c r="G6715" s="171">
        <v>12</v>
      </c>
      <c r="H6715" s="170" t="s">
        <v>54</v>
      </c>
      <c r="I6715" s="171">
        <v>11.99</v>
      </c>
      <c r="J6715" s="169">
        <v>1</v>
      </c>
    </row>
    <row r="6716" spans="1:10" hidden="1" x14ac:dyDescent="0.25">
      <c r="A6716" s="169">
        <v>67952</v>
      </c>
      <c r="B6716" s="170" t="s">
        <v>4924</v>
      </c>
      <c r="C6716" s="170" t="s">
        <v>263</v>
      </c>
      <c r="D6716" s="170" t="s">
        <v>806</v>
      </c>
      <c r="E6716" s="170">
        <v>4260</v>
      </c>
      <c r="F6716" s="170">
        <v>2</v>
      </c>
      <c r="G6716" s="171">
        <v>5</v>
      </c>
      <c r="H6716" s="170" t="s">
        <v>54</v>
      </c>
      <c r="I6716" s="171">
        <v>33.39</v>
      </c>
      <c r="J6716" s="169">
        <v>12</v>
      </c>
    </row>
    <row r="6717" spans="1:10" hidden="1" x14ac:dyDescent="0.25">
      <c r="A6717" s="169">
        <v>67952</v>
      </c>
      <c r="B6717" s="170" t="s">
        <v>4924</v>
      </c>
      <c r="C6717" s="170" t="s">
        <v>263</v>
      </c>
      <c r="D6717" s="170" t="s">
        <v>806</v>
      </c>
      <c r="E6717" s="170">
        <v>4260</v>
      </c>
      <c r="F6717" s="170">
        <v>2</v>
      </c>
      <c r="G6717" s="171">
        <v>5</v>
      </c>
      <c r="H6717" s="170" t="s">
        <v>54</v>
      </c>
      <c r="I6717" s="171">
        <v>33.39</v>
      </c>
      <c r="J6717" s="169">
        <v>12</v>
      </c>
    </row>
    <row r="6718" spans="1:10" hidden="1" x14ac:dyDescent="0.25">
      <c r="A6718" s="169">
        <v>67959</v>
      </c>
      <c r="B6718" s="170" t="s">
        <v>4925</v>
      </c>
      <c r="C6718" s="170" t="s">
        <v>263</v>
      </c>
      <c r="D6718" s="170" t="s">
        <v>332</v>
      </c>
      <c r="E6718" s="170">
        <v>355</v>
      </c>
      <c r="F6718" s="170">
        <v>24</v>
      </c>
      <c r="G6718" s="171">
        <v>6</v>
      </c>
      <c r="H6718" s="170" t="s">
        <v>1053</v>
      </c>
      <c r="I6718" s="171">
        <v>2.99</v>
      </c>
      <c r="J6718" s="169">
        <v>1</v>
      </c>
    </row>
    <row r="6719" spans="1:10" hidden="1" x14ac:dyDescent="0.25">
      <c r="A6719" s="169">
        <v>67959</v>
      </c>
      <c r="B6719" s="170" t="s">
        <v>4925</v>
      </c>
      <c r="C6719" s="170" t="s">
        <v>263</v>
      </c>
      <c r="D6719" s="170" t="s">
        <v>332</v>
      </c>
      <c r="E6719" s="170">
        <v>355</v>
      </c>
      <c r="F6719" s="170">
        <v>24</v>
      </c>
      <c r="G6719" s="171">
        <v>6</v>
      </c>
      <c r="H6719" s="170" t="s">
        <v>1053</v>
      </c>
      <c r="I6719" s="171">
        <v>2.99</v>
      </c>
      <c r="J6719" s="169">
        <v>1</v>
      </c>
    </row>
    <row r="6720" spans="1:10" hidden="1" x14ac:dyDescent="0.25">
      <c r="A6720" s="169">
        <v>67969</v>
      </c>
      <c r="B6720" s="170" t="s">
        <v>4926</v>
      </c>
      <c r="C6720" s="170" t="s">
        <v>11</v>
      </c>
      <c r="D6720" s="170" t="s">
        <v>303</v>
      </c>
      <c r="E6720" s="170">
        <v>3784</v>
      </c>
      <c r="F6720" s="170">
        <v>3</v>
      </c>
      <c r="G6720" s="171">
        <v>6</v>
      </c>
      <c r="H6720" s="170" t="s">
        <v>13</v>
      </c>
      <c r="I6720" s="171">
        <v>23.28</v>
      </c>
      <c r="J6720" s="169">
        <v>8</v>
      </c>
    </row>
    <row r="6721" spans="1:10" hidden="1" x14ac:dyDescent="0.25">
      <c r="A6721" s="169">
        <v>67969</v>
      </c>
      <c r="B6721" s="170" t="s">
        <v>4926</v>
      </c>
      <c r="C6721" s="170" t="s">
        <v>11</v>
      </c>
      <c r="D6721" s="170" t="s">
        <v>303</v>
      </c>
      <c r="E6721" s="170">
        <v>3784</v>
      </c>
      <c r="F6721" s="170">
        <v>3</v>
      </c>
      <c r="G6721" s="171">
        <v>6</v>
      </c>
      <c r="H6721" s="170" t="s">
        <v>13</v>
      </c>
      <c r="I6721" s="171">
        <v>23.28</v>
      </c>
      <c r="J6721" s="169">
        <v>8</v>
      </c>
    </row>
    <row r="6722" spans="1:10" hidden="1" x14ac:dyDescent="0.25">
      <c r="A6722" s="169">
        <v>67970</v>
      </c>
      <c r="B6722" s="170" t="s">
        <v>4927</v>
      </c>
      <c r="C6722" s="170" t="s">
        <v>11</v>
      </c>
      <c r="D6722" s="170" t="s">
        <v>303</v>
      </c>
      <c r="E6722" s="170">
        <v>473</v>
      </c>
      <c r="F6722" s="170">
        <v>24</v>
      </c>
      <c r="G6722" s="171">
        <v>7</v>
      </c>
      <c r="H6722" s="170" t="s">
        <v>1556</v>
      </c>
      <c r="I6722" s="171">
        <v>4.29</v>
      </c>
      <c r="J6722" s="169">
        <v>1</v>
      </c>
    </row>
    <row r="6723" spans="1:10" hidden="1" x14ac:dyDescent="0.25">
      <c r="A6723" s="169">
        <v>67970</v>
      </c>
      <c r="B6723" s="170" t="s">
        <v>4927</v>
      </c>
      <c r="C6723" s="170" t="s">
        <v>11</v>
      </c>
      <c r="D6723" s="170" t="s">
        <v>303</v>
      </c>
      <c r="E6723" s="170">
        <v>473</v>
      </c>
      <c r="F6723" s="170">
        <v>24</v>
      </c>
      <c r="G6723" s="171">
        <v>7</v>
      </c>
      <c r="H6723" s="170" t="s">
        <v>1556</v>
      </c>
      <c r="I6723" s="171">
        <v>4.29</v>
      </c>
      <c r="J6723" s="169">
        <v>1</v>
      </c>
    </row>
    <row r="6724" spans="1:10" hidden="1" x14ac:dyDescent="0.25">
      <c r="A6724" s="169">
        <v>67979</v>
      </c>
      <c r="B6724" s="170" t="s">
        <v>4928</v>
      </c>
      <c r="C6724" s="170" t="s">
        <v>24</v>
      </c>
      <c r="D6724" s="170" t="s">
        <v>25</v>
      </c>
      <c r="E6724" s="170">
        <v>750</v>
      </c>
      <c r="F6724" s="170">
        <v>12</v>
      </c>
      <c r="G6724" s="171">
        <v>11.5</v>
      </c>
      <c r="H6724" s="170" t="s">
        <v>64</v>
      </c>
      <c r="I6724" s="171">
        <v>28.99</v>
      </c>
      <c r="J6724" s="169">
        <v>1</v>
      </c>
    </row>
    <row r="6725" spans="1:10" hidden="1" x14ac:dyDescent="0.25">
      <c r="A6725" s="169">
        <v>68000</v>
      </c>
      <c r="B6725" s="170" t="s">
        <v>4929</v>
      </c>
      <c r="C6725" s="170" t="s">
        <v>11</v>
      </c>
      <c r="D6725" s="170" t="s">
        <v>267</v>
      </c>
      <c r="E6725" s="170">
        <v>473</v>
      </c>
      <c r="F6725" s="170">
        <v>24</v>
      </c>
      <c r="G6725" s="171">
        <v>5.2</v>
      </c>
      <c r="H6725" s="170" t="s">
        <v>1053</v>
      </c>
      <c r="I6725" s="171">
        <v>4.79</v>
      </c>
      <c r="J6725" s="169">
        <v>1</v>
      </c>
    </row>
    <row r="6726" spans="1:10" hidden="1" x14ac:dyDescent="0.25">
      <c r="A6726" s="169">
        <v>68000</v>
      </c>
      <c r="B6726" s="170" t="s">
        <v>4929</v>
      </c>
      <c r="C6726" s="170" t="s">
        <v>11</v>
      </c>
      <c r="D6726" s="170" t="s">
        <v>267</v>
      </c>
      <c r="E6726" s="170">
        <v>473</v>
      </c>
      <c r="F6726" s="170">
        <v>24</v>
      </c>
      <c r="G6726" s="171">
        <v>5.2</v>
      </c>
      <c r="H6726" s="170" t="s">
        <v>1053</v>
      </c>
      <c r="I6726" s="171">
        <v>4.79</v>
      </c>
      <c r="J6726" s="169">
        <v>1</v>
      </c>
    </row>
    <row r="6727" spans="1:10" hidden="1" x14ac:dyDescent="0.25">
      <c r="A6727" s="169">
        <v>68015</v>
      </c>
      <c r="B6727" s="170" t="s">
        <v>4930</v>
      </c>
      <c r="C6727" s="170" t="s">
        <v>15</v>
      </c>
      <c r="D6727" s="170" t="s">
        <v>2478</v>
      </c>
      <c r="E6727" s="170">
        <v>375</v>
      </c>
      <c r="F6727" s="170">
        <v>20</v>
      </c>
      <c r="G6727" s="171">
        <v>12</v>
      </c>
      <c r="H6727" s="170" t="s">
        <v>274</v>
      </c>
      <c r="I6727" s="171">
        <v>11.59</v>
      </c>
      <c r="J6727" s="169">
        <v>1</v>
      </c>
    </row>
    <row r="6728" spans="1:10" hidden="1" x14ac:dyDescent="0.25">
      <c r="A6728" s="169">
        <v>68023</v>
      </c>
      <c r="B6728" s="170" t="s">
        <v>4931</v>
      </c>
      <c r="C6728" s="170" t="s">
        <v>11</v>
      </c>
      <c r="D6728" s="170" t="s">
        <v>12</v>
      </c>
      <c r="E6728" s="170">
        <v>473</v>
      </c>
      <c r="F6728" s="170">
        <v>24</v>
      </c>
      <c r="G6728" s="171">
        <v>4.8</v>
      </c>
      <c r="H6728" s="170" t="s">
        <v>1623</v>
      </c>
      <c r="I6728" s="171">
        <v>4.49</v>
      </c>
      <c r="J6728" s="169">
        <v>1</v>
      </c>
    </row>
    <row r="6729" spans="1:10" hidden="1" x14ac:dyDescent="0.25">
      <c r="A6729" s="169">
        <v>68023</v>
      </c>
      <c r="B6729" s="170" t="s">
        <v>4931</v>
      </c>
      <c r="C6729" s="170" t="s">
        <v>11</v>
      </c>
      <c r="D6729" s="170" t="s">
        <v>12</v>
      </c>
      <c r="E6729" s="170">
        <v>473</v>
      </c>
      <c r="F6729" s="170">
        <v>24</v>
      </c>
      <c r="G6729" s="171">
        <v>4.8</v>
      </c>
      <c r="H6729" s="170" t="s">
        <v>1623</v>
      </c>
      <c r="I6729" s="171">
        <v>4.49</v>
      </c>
      <c r="J6729" s="169">
        <v>1</v>
      </c>
    </row>
    <row r="6730" spans="1:10" hidden="1" x14ac:dyDescent="0.25">
      <c r="A6730" s="169">
        <v>68024</v>
      </c>
      <c r="B6730" s="170" t="s">
        <v>4932</v>
      </c>
      <c r="C6730" s="170" t="s">
        <v>11</v>
      </c>
      <c r="D6730" s="170" t="s">
        <v>474</v>
      </c>
      <c r="E6730" s="170">
        <v>473</v>
      </c>
      <c r="F6730" s="170">
        <v>24</v>
      </c>
      <c r="G6730" s="171">
        <v>5</v>
      </c>
      <c r="H6730" s="170" t="s">
        <v>3994</v>
      </c>
      <c r="I6730" s="171">
        <v>3.99</v>
      </c>
      <c r="J6730" s="169">
        <v>1</v>
      </c>
    </row>
    <row r="6731" spans="1:10" hidden="1" x14ac:dyDescent="0.25">
      <c r="A6731" s="169">
        <v>68024</v>
      </c>
      <c r="B6731" s="170" t="s">
        <v>4932</v>
      </c>
      <c r="C6731" s="170" t="s">
        <v>11</v>
      </c>
      <c r="D6731" s="170" t="s">
        <v>474</v>
      </c>
      <c r="E6731" s="170">
        <v>473</v>
      </c>
      <c r="F6731" s="170">
        <v>24</v>
      </c>
      <c r="G6731" s="171">
        <v>5</v>
      </c>
      <c r="H6731" s="170" t="s">
        <v>1662</v>
      </c>
      <c r="I6731" s="171">
        <v>3.99</v>
      </c>
      <c r="J6731" s="169">
        <v>1</v>
      </c>
    </row>
    <row r="6732" spans="1:10" hidden="1" x14ac:dyDescent="0.25">
      <c r="A6732" s="169">
        <v>68025</v>
      </c>
      <c r="B6732" s="170" t="s">
        <v>4933</v>
      </c>
      <c r="C6732" s="170" t="s">
        <v>11</v>
      </c>
      <c r="D6732" s="170" t="s">
        <v>474</v>
      </c>
      <c r="E6732" s="170">
        <v>473</v>
      </c>
      <c r="F6732" s="170">
        <v>24</v>
      </c>
      <c r="G6732" s="171">
        <v>5</v>
      </c>
      <c r="H6732" s="170" t="s">
        <v>3994</v>
      </c>
      <c r="I6732" s="171">
        <v>3.99</v>
      </c>
      <c r="J6732" s="169">
        <v>1</v>
      </c>
    </row>
    <row r="6733" spans="1:10" hidden="1" x14ac:dyDescent="0.25">
      <c r="A6733" s="169">
        <v>68025</v>
      </c>
      <c r="B6733" s="170" t="s">
        <v>4933</v>
      </c>
      <c r="C6733" s="170" t="s">
        <v>11</v>
      </c>
      <c r="D6733" s="170" t="s">
        <v>474</v>
      </c>
      <c r="E6733" s="170">
        <v>473</v>
      </c>
      <c r="F6733" s="170">
        <v>24</v>
      </c>
      <c r="G6733" s="171">
        <v>5</v>
      </c>
      <c r="H6733" s="170" t="s">
        <v>1662</v>
      </c>
      <c r="I6733" s="171">
        <v>3.99</v>
      </c>
      <c r="J6733" s="169">
        <v>1</v>
      </c>
    </row>
    <row r="6734" spans="1:10" hidden="1" x14ac:dyDescent="0.25">
      <c r="A6734" s="169">
        <v>68026</v>
      </c>
      <c r="B6734" s="170" t="s">
        <v>4934</v>
      </c>
      <c r="C6734" s="170" t="s">
        <v>11</v>
      </c>
      <c r="D6734" s="170" t="s">
        <v>474</v>
      </c>
      <c r="E6734" s="170">
        <v>473</v>
      </c>
      <c r="F6734" s="170">
        <v>24</v>
      </c>
      <c r="G6734" s="171">
        <v>5</v>
      </c>
      <c r="H6734" s="170" t="s">
        <v>3994</v>
      </c>
      <c r="I6734" s="171">
        <v>3.99</v>
      </c>
      <c r="J6734" s="169">
        <v>1</v>
      </c>
    </row>
    <row r="6735" spans="1:10" hidden="1" x14ac:dyDescent="0.25">
      <c r="A6735" s="169">
        <v>68026</v>
      </c>
      <c r="B6735" s="170" t="s">
        <v>4934</v>
      </c>
      <c r="C6735" s="170" t="s">
        <v>11</v>
      </c>
      <c r="D6735" s="170" t="s">
        <v>474</v>
      </c>
      <c r="E6735" s="170">
        <v>473</v>
      </c>
      <c r="F6735" s="170">
        <v>24</v>
      </c>
      <c r="G6735" s="171">
        <v>5</v>
      </c>
      <c r="H6735" s="170" t="s">
        <v>1662</v>
      </c>
      <c r="I6735" s="171">
        <v>3.99</v>
      </c>
      <c r="J6735" s="169">
        <v>1</v>
      </c>
    </row>
    <row r="6736" spans="1:10" hidden="1" x14ac:dyDescent="0.25">
      <c r="A6736" s="169">
        <v>68028</v>
      </c>
      <c r="B6736" s="170" t="s">
        <v>4935</v>
      </c>
      <c r="C6736" s="170" t="s">
        <v>15</v>
      </c>
      <c r="D6736" s="170" t="s">
        <v>462</v>
      </c>
      <c r="E6736" s="170">
        <v>700</v>
      </c>
      <c r="F6736" s="170">
        <v>6</v>
      </c>
      <c r="G6736" s="171">
        <v>40</v>
      </c>
      <c r="H6736" s="170" t="s">
        <v>86</v>
      </c>
      <c r="I6736" s="171">
        <v>70.349999999999994</v>
      </c>
      <c r="J6736" s="169">
        <v>1</v>
      </c>
    </row>
    <row r="6737" spans="1:10" hidden="1" x14ac:dyDescent="0.25">
      <c r="A6737" s="169">
        <v>68045</v>
      </c>
      <c r="B6737" s="170" t="s">
        <v>4936</v>
      </c>
      <c r="C6737" s="170" t="s">
        <v>15</v>
      </c>
      <c r="D6737" s="170" t="s">
        <v>1388</v>
      </c>
      <c r="E6737" s="170">
        <v>750</v>
      </c>
      <c r="F6737" s="170">
        <v>6</v>
      </c>
      <c r="G6737" s="171">
        <v>40</v>
      </c>
      <c r="H6737" s="170" t="s">
        <v>29</v>
      </c>
      <c r="I6737" s="171">
        <v>109.99</v>
      </c>
      <c r="J6737" s="169">
        <v>1</v>
      </c>
    </row>
    <row r="6738" spans="1:10" hidden="1" x14ac:dyDescent="0.25">
      <c r="A6738" s="169">
        <v>68067</v>
      </c>
      <c r="B6738" s="170" t="s">
        <v>4937</v>
      </c>
      <c r="C6738" s="170" t="s">
        <v>37</v>
      </c>
      <c r="D6738" s="170" t="s">
        <v>1121</v>
      </c>
      <c r="E6738" s="170">
        <v>0</v>
      </c>
      <c r="F6738" s="170">
        <v>50</v>
      </c>
      <c r="H6738" s="170" t="s">
        <v>4938</v>
      </c>
      <c r="I6738" s="171">
        <v>2.25</v>
      </c>
    </row>
    <row r="6739" spans="1:10" hidden="1" x14ac:dyDescent="0.25">
      <c r="A6739" s="169">
        <v>68068</v>
      </c>
      <c r="B6739" s="170" t="s">
        <v>4939</v>
      </c>
      <c r="C6739" s="170" t="s">
        <v>263</v>
      </c>
      <c r="D6739" s="170" t="s">
        <v>264</v>
      </c>
      <c r="E6739" s="170">
        <v>740</v>
      </c>
      <c r="F6739" s="170">
        <v>12</v>
      </c>
      <c r="G6739" s="171">
        <v>7</v>
      </c>
      <c r="H6739" s="170" t="s">
        <v>105</v>
      </c>
      <c r="I6739" s="171">
        <v>5.99</v>
      </c>
      <c r="J6739" s="169">
        <v>1</v>
      </c>
    </row>
    <row r="6740" spans="1:10" hidden="1" x14ac:dyDescent="0.25">
      <c r="A6740" s="169">
        <v>68068</v>
      </c>
      <c r="B6740" s="170" t="s">
        <v>4939</v>
      </c>
      <c r="C6740" s="170" t="s">
        <v>263</v>
      </c>
      <c r="D6740" s="170" t="s">
        <v>264</v>
      </c>
      <c r="E6740" s="170">
        <v>740</v>
      </c>
      <c r="F6740" s="170">
        <v>12</v>
      </c>
      <c r="G6740" s="171">
        <v>7</v>
      </c>
      <c r="H6740" s="170" t="s">
        <v>105</v>
      </c>
      <c r="I6740" s="171">
        <v>5.99</v>
      </c>
      <c r="J6740" s="169">
        <v>1</v>
      </c>
    </row>
    <row r="6741" spans="1:10" hidden="1" x14ac:dyDescent="0.25">
      <c r="A6741" s="169">
        <v>68084</v>
      </c>
      <c r="B6741" s="170" t="s">
        <v>4940</v>
      </c>
      <c r="C6741" s="170" t="s">
        <v>24</v>
      </c>
      <c r="D6741" s="170" t="s">
        <v>162</v>
      </c>
      <c r="E6741" s="170">
        <v>750</v>
      </c>
      <c r="F6741" s="170">
        <v>6</v>
      </c>
      <c r="G6741" s="171">
        <v>12</v>
      </c>
      <c r="H6741" s="170" t="s">
        <v>128</v>
      </c>
      <c r="I6741" s="171">
        <v>52.99</v>
      </c>
      <c r="J6741" s="169">
        <v>1</v>
      </c>
    </row>
    <row r="6742" spans="1:10" hidden="1" x14ac:dyDescent="0.25">
      <c r="A6742" s="169">
        <v>68085</v>
      </c>
      <c r="B6742" s="170" t="s">
        <v>4941</v>
      </c>
      <c r="C6742" s="170" t="s">
        <v>24</v>
      </c>
      <c r="D6742" s="170" t="s">
        <v>34</v>
      </c>
      <c r="E6742" s="170">
        <v>750</v>
      </c>
      <c r="F6742" s="170">
        <v>12</v>
      </c>
      <c r="G6742" s="171">
        <v>14</v>
      </c>
      <c r="H6742" s="170" t="s">
        <v>26</v>
      </c>
      <c r="I6742" s="171">
        <v>64.989999999999995</v>
      </c>
      <c r="J6742" s="169">
        <v>1</v>
      </c>
    </row>
    <row r="6743" spans="1:10" hidden="1" x14ac:dyDescent="0.25">
      <c r="A6743" s="169">
        <v>68089</v>
      </c>
      <c r="B6743" s="170" t="s">
        <v>4942</v>
      </c>
      <c r="C6743" s="170" t="s">
        <v>11</v>
      </c>
      <c r="D6743" s="170" t="s">
        <v>12</v>
      </c>
      <c r="E6743" s="170">
        <v>473</v>
      </c>
      <c r="F6743" s="170">
        <v>24</v>
      </c>
      <c r="G6743" s="171">
        <v>5.3</v>
      </c>
      <c r="H6743" s="170" t="s">
        <v>1362</v>
      </c>
      <c r="I6743" s="171">
        <v>4.2</v>
      </c>
      <c r="J6743" s="169">
        <v>1</v>
      </c>
    </row>
    <row r="6744" spans="1:10" hidden="1" x14ac:dyDescent="0.25">
      <c r="A6744" s="169">
        <v>68089</v>
      </c>
      <c r="B6744" s="170" t="s">
        <v>4942</v>
      </c>
      <c r="C6744" s="170" t="s">
        <v>11</v>
      </c>
      <c r="D6744" s="170" t="s">
        <v>12</v>
      </c>
      <c r="E6744" s="170">
        <v>473</v>
      </c>
      <c r="F6744" s="170">
        <v>24</v>
      </c>
      <c r="G6744" s="171">
        <v>5.3</v>
      </c>
      <c r="H6744" s="170" t="s">
        <v>1362</v>
      </c>
      <c r="I6744" s="171">
        <v>4.2</v>
      </c>
      <c r="J6744" s="169">
        <v>1</v>
      </c>
    </row>
    <row r="6745" spans="1:10" hidden="1" x14ac:dyDescent="0.25">
      <c r="A6745" s="169">
        <v>68091</v>
      </c>
      <c r="B6745" s="170" t="s">
        <v>4943</v>
      </c>
      <c r="C6745" s="170" t="s">
        <v>11</v>
      </c>
      <c r="D6745" s="170" t="s">
        <v>267</v>
      </c>
      <c r="E6745" s="170">
        <v>473</v>
      </c>
      <c r="F6745" s="170">
        <v>24</v>
      </c>
      <c r="G6745" s="171">
        <v>5.5</v>
      </c>
      <c r="H6745" s="170" t="s">
        <v>1459</v>
      </c>
      <c r="I6745" s="171">
        <v>4.25</v>
      </c>
      <c r="J6745" s="169">
        <v>1</v>
      </c>
    </row>
    <row r="6746" spans="1:10" hidden="1" x14ac:dyDescent="0.25">
      <c r="A6746" s="169">
        <v>68091</v>
      </c>
      <c r="B6746" s="170" t="s">
        <v>4943</v>
      </c>
      <c r="C6746" s="170" t="s">
        <v>11</v>
      </c>
      <c r="D6746" s="170" t="s">
        <v>267</v>
      </c>
      <c r="E6746" s="170">
        <v>473</v>
      </c>
      <c r="F6746" s="170">
        <v>24</v>
      </c>
      <c r="G6746" s="171">
        <v>5.5</v>
      </c>
      <c r="H6746" s="170" t="s">
        <v>1459</v>
      </c>
      <c r="I6746" s="171">
        <v>4.25</v>
      </c>
      <c r="J6746" s="169">
        <v>1</v>
      </c>
    </row>
    <row r="6747" spans="1:10" hidden="1" x14ac:dyDescent="0.25">
      <c r="A6747" s="169">
        <v>68092</v>
      </c>
      <c r="B6747" s="170" t="s">
        <v>4944</v>
      </c>
      <c r="C6747" s="170" t="s">
        <v>11</v>
      </c>
      <c r="D6747" s="170" t="s">
        <v>474</v>
      </c>
      <c r="E6747" s="170">
        <v>473</v>
      </c>
      <c r="F6747" s="170">
        <v>24</v>
      </c>
      <c r="G6747" s="171">
        <v>5</v>
      </c>
      <c r="H6747" s="170" t="s">
        <v>2967</v>
      </c>
      <c r="I6747" s="171">
        <v>4.75</v>
      </c>
      <c r="J6747" s="169">
        <v>1</v>
      </c>
    </row>
    <row r="6748" spans="1:10" hidden="1" x14ac:dyDescent="0.25">
      <c r="A6748" s="169">
        <v>68092</v>
      </c>
      <c r="B6748" s="170" t="s">
        <v>4944</v>
      </c>
      <c r="C6748" s="170" t="s">
        <v>11</v>
      </c>
      <c r="D6748" s="170" t="s">
        <v>474</v>
      </c>
      <c r="E6748" s="170">
        <v>473</v>
      </c>
      <c r="F6748" s="170">
        <v>24</v>
      </c>
      <c r="G6748" s="171">
        <v>5</v>
      </c>
      <c r="H6748" s="170" t="s">
        <v>2967</v>
      </c>
      <c r="I6748" s="171">
        <v>4.75</v>
      </c>
      <c r="J6748" s="169">
        <v>1</v>
      </c>
    </row>
    <row r="6749" spans="1:10" hidden="1" x14ac:dyDescent="0.25">
      <c r="A6749" s="169">
        <v>68095</v>
      </c>
      <c r="B6749" s="170" t="s">
        <v>4945</v>
      </c>
      <c r="C6749" s="170" t="s">
        <v>11</v>
      </c>
      <c r="D6749" s="170" t="s">
        <v>303</v>
      </c>
      <c r="E6749" s="170">
        <v>473</v>
      </c>
      <c r="F6749" s="170">
        <v>24</v>
      </c>
      <c r="G6749" s="171">
        <v>5.8</v>
      </c>
      <c r="H6749" s="170" t="s">
        <v>1362</v>
      </c>
      <c r="I6749" s="171">
        <v>4.3899999999999997</v>
      </c>
      <c r="J6749" s="169">
        <v>1</v>
      </c>
    </row>
    <row r="6750" spans="1:10" hidden="1" x14ac:dyDescent="0.25">
      <c r="A6750" s="169">
        <v>68095</v>
      </c>
      <c r="B6750" s="170" t="s">
        <v>4945</v>
      </c>
      <c r="C6750" s="170" t="s">
        <v>11</v>
      </c>
      <c r="D6750" s="170" t="s">
        <v>303</v>
      </c>
      <c r="E6750" s="170">
        <v>473</v>
      </c>
      <c r="F6750" s="170">
        <v>24</v>
      </c>
      <c r="G6750" s="171">
        <v>5.8</v>
      </c>
      <c r="H6750" s="170" t="s">
        <v>1362</v>
      </c>
      <c r="I6750" s="171">
        <v>4.3899999999999997</v>
      </c>
      <c r="J6750" s="169">
        <v>1</v>
      </c>
    </row>
    <row r="6751" spans="1:10" hidden="1" x14ac:dyDescent="0.25">
      <c r="A6751" s="169">
        <v>68100</v>
      </c>
      <c r="B6751" s="170" t="s">
        <v>4946</v>
      </c>
      <c r="C6751" s="170" t="s">
        <v>15</v>
      </c>
      <c r="D6751" s="170" t="s">
        <v>38</v>
      </c>
      <c r="E6751" s="170">
        <v>700</v>
      </c>
      <c r="F6751" s="170">
        <v>6</v>
      </c>
      <c r="G6751" s="171">
        <v>24</v>
      </c>
      <c r="H6751" s="170" t="s">
        <v>4947</v>
      </c>
      <c r="I6751" s="171">
        <v>59.99</v>
      </c>
      <c r="J6751" s="169">
        <v>1</v>
      </c>
    </row>
    <row r="6752" spans="1:10" hidden="1" x14ac:dyDescent="0.25">
      <c r="A6752" s="169">
        <v>68113</v>
      </c>
      <c r="B6752" s="170" t="s">
        <v>3571</v>
      </c>
      <c r="C6752" s="170" t="s">
        <v>24</v>
      </c>
      <c r="D6752" s="170" t="s">
        <v>46</v>
      </c>
      <c r="E6752" s="170">
        <v>750</v>
      </c>
      <c r="F6752" s="170">
        <v>6</v>
      </c>
      <c r="G6752" s="171">
        <v>11</v>
      </c>
      <c r="H6752" s="170" t="s">
        <v>378</v>
      </c>
      <c r="I6752" s="171">
        <v>22.49</v>
      </c>
      <c r="J6752" s="169">
        <v>1</v>
      </c>
    </row>
    <row r="6753" spans="1:10" hidden="1" x14ac:dyDescent="0.25">
      <c r="A6753" s="169">
        <v>68114</v>
      </c>
      <c r="B6753" s="170" t="s">
        <v>4948</v>
      </c>
      <c r="C6753" s="170" t="s">
        <v>24</v>
      </c>
      <c r="D6753" s="170" t="s">
        <v>60</v>
      </c>
      <c r="E6753" s="170">
        <v>3000</v>
      </c>
      <c r="F6753" s="170">
        <v>6</v>
      </c>
      <c r="G6753" s="171">
        <v>12.5</v>
      </c>
      <c r="H6753" s="170" t="s">
        <v>35</v>
      </c>
      <c r="I6753" s="171">
        <v>45.99</v>
      </c>
      <c r="J6753" s="169">
        <v>1</v>
      </c>
    </row>
    <row r="6754" spans="1:10" hidden="1" x14ac:dyDescent="0.25">
      <c r="A6754" s="169">
        <v>68115</v>
      </c>
      <c r="B6754" s="170" t="s">
        <v>4949</v>
      </c>
      <c r="C6754" s="170" t="s">
        <v>24</v>
      </c>
      <c r="D6754" s="170" t="s">
        <v>66</v>
      </c>
      <c r="E6754" s="170">
        <v>750</v>
      </c>
      <c r="F6754" s="170">
        <v>6</v>
      </c>
      <c r="G6754" s="171">
        <v>13.5</v>
      </c>
      <c r="H6754" s="170" t="s">
        <v>35</v>
      </c>
      <c r="I6754" s="171">
        <v>19.989999999999998</v>
      </c>
      <c r="J6754" s="169">
        <v>1</v>
      </c>
    </row>
    <row r="6755" spans="1:10" hidden="1" x14ac:dyDescent="0.25">
      <c r="A6755" s="169">
        <v>68116</v>
      </c>
      <c r="B6755" s="170" t="s">
        <v>4950</v>
      </c>
      <c r="C6755" s="170" t="s">
        <v>263</v>
      </c>
      <c r="D6755" s="170" t="s">
        <v>1938</v>
      </c>
      <c r="E6755" s="170">
        <v>58600</v>
      </c>
      <c r="F6755" s="170">
        <v>1</v>
      </c>
      <c r="G6755" s="171">
        <v>5</v>
      </c>
      <c r="H6755" s="170" t="s">
        <v>342</v>
      </c>
      <c r="I6755" s="171">
        <v>250.61</v>
      </c>
      <c r="J6755" s="169">
        <v>1</v>
      </c>
    </row>
    <row r="6756" spans="1:10" hidden="1" x14ac:dyDescent="0.25">
      <c r="A6756" s="169">
        <v>68116</v>
      </c>
      <c r="B6756" s="170" t="s">
        <v>4950</v>
      </c>
      <c r="C6756" s="170" t="s">
        <v>263</v>
      </c>
      <c r="D6756" s="170" t="s">
        <v>1938</v>
      </c>
      <c r="E6756" s="170">
        <v>58600</v>
      </c>
      <c r="F6756" s="170">
        <v>1</v>
      </c>
      <c r="G6756" s="171">
        <v>5</v>
      </c>
      <c r="H6756" s="170" t="s">
        <v>342</v>
      </c>
      <c r="I6756" s="171">
        <v>250.61</v>
      </c>
      <c r="J6756" s="169">
        <v>1</v>
      </c>
    </row>
    <row r="6757" spans="1:10" hidden="1" x14ac:dyDescent="0.25">
      <c r="A6757" s="169">
        <v>68118</v>
      </c>
      <c r="B6757" s="170" t="s">
        <v>4951</v>
      </c>
      <c r="C6757" s="170" t="s">
        <v>263</v>
      </c>
      <c r="D6757" s="170" t="s">
        <v>264</v>
      </c>
      <c r="E6757" s="170">
        <v>396</v>
      </c>
      <c r="F6757" s="170">
        <v>24</v>
      </c>
      <c r="G6757" s="171">
        <v>7</v>
      </c>
      <c r="H6757" s="170" t="s">
        <v>285</v>
      </c>
      <c r="I6757" s="171">
        <v>3.49</v>
      </c>
      <c r="J6757" s="169">
        <v>1</v>
      </c>
    </row>
    <row r="6758" spans="1:10" hidden="1" x14ac:dyDescent="0.25">
      <c r="A6758" s="169">
        <v>68118</v>
      </c>
      <c r="B6758" s="170" t="s">
        <v>4951</v>
      </c>
      <c r="C6758" s="170" t="s">
        <v>263</v>
      </c>
      <c r="D6758" s="170" t="s">
        <v>264</v>
      </c>
      <c r="E6758" s="170">
        <v>396</v>
      </c>
      <c r="F6758" s="170">
        <v>24</v>
      </c>
      <c r="G6758" s="171">
        <v>7</v>
      </c>
      <c r="H6758" s="170" t="s">
        <v>285</v>
      </c>
      <c r="I6758" s="171">
        <v>3.49</v>
      </c>
      <c r="J6758" s="169">
        <v>1</v>
      </c>
    </row>
    <row r="6759" spans="1:10" hidden="1" x14ac:dyDescent="0.25">
      <c r="A6759" s="169">
        <v>68119</v>
      </c>
      <c r="B6759" s="170" t="s">
        <v>4952</v>
      </c>
      <c r="C6759" s="170" t="s">
        <v>24</v>
      </c>
      <c r="D6759" s="170" t="s">
        <v>3714</v>
      </c>
      <c r="E6759" s="170">
        <v>750</v>
      </c>
      <c r="F6759" s="170">
        <v>12</v>
      </c>
      <c r="G6759" s="171">
        <v>13</v>
      </c>
      <c r="H6759" s="170" t="s">
        <v>222</v>
      </c>
      <c r="I6759" s="171">
        <v>18.989999999999998</v>
      </c>
      <c r="J6759" s="169">
        <v>1</v>
      </c>
    </row>
    <row r="6760" spans="1:10" hidden="1" x14ac:dyDescent="0.25">
      <c r="A6760" s="169">
        <v>68120</v>
      </c>
      <c r="B6760" s="170" t="s">
        <v>4953</v>
      </c>
      <c r="C6760" s="170" t="s">
        <v>11</v>
      </c>
      <c r="D6760" s="170" t="s">
        <v>211</v>
      </c>
      <c r="E6760" s="170">
        <v>2130</v>
      </c>
      <c r="F6760" s="170">
        <v>4</v>
      </c>
      <c r="G6760" s="171">
        <v>4</v>
      </c>
      <c r="H6760" s="170" t="s">
        <v>1136</v>
      </c>
      <c r="I6760" s="171">
        <v>13.74</v>
      </c>
      <c r="J6760" s="169">
        <v>6</v>
      </c>
    </row>
    <row r="6761" spans="1:10" hidden="1" x14ac:dyDescent="0.25">
      <c r="A6761" s="169">
        <v>68120</v>
      </c>
      <c r="B6761" s="170" t="s">
        <v>4953</v>
      </c>
      <c r="C6761" s="170" t="s">
        <v>11</v>
      </c>
      <c r="D6761" s="170" t="s">
        <v>211</v>
      </c>
      <c r="E6761" s="170">
        <v>2130</v>
      </c>
      <c r="F6761" s="170">
        <v>4</v>
      </c>
      <c r="G6761" s="171">
        <v>4</v>
      </c>
      <c r="H6761" s="170" t="s">
        <v>1136</v>
      </c>
      <c r="I6761" s="171">
        <v>13.74</v>
      </c>
      <c r="J6761" s="169">
        <v>6</v>
      </c>
    </row>
    <row r="6762" spans="1:10" hidden="1" x14ac:dyDescent="0.25">
      <c r="A6762" s="169">
        <v>68121</v>
      </c>
      <c r="B6762" s="170" t="s">
        <v>4954</v>
      </c>
      <c r="C6762" s="170" t="s">
        <v>24</v>
      </c>
      <c r="D6762" s="170" t="s">
        <v>34</v>
      </c>
      <c r="E6762" s="170">
        <v>750</v>
      </c>
      <c r="F6762" s="170">
        <v>12</v>
      </c>
      <c r="G6762" s="171">
        <v>13.5</v>
      </c>
      <c r="H6762" s="170" t="s">
        <v>329</v>
      </c>
      <c r="I6762" s="171">
        <v>18.559999999999999</v>
      </c>
      <c r="J6762" s="169">
        <v>1</v>
      </c>
    </row>
    <row r="6763" spans="1:10" hidden="1" x14ac:dyDescent="0.25">
      <c r="A6763" s="169">
        <v>68125</v>
      </c>
      <c r="B6763" s="170" t="s">
        <v>4955</v>
      </c>
      <c r="C6763" s="170" t="s">
        <v>24</v>
      </c>
      <c r="D6763" s="170" t="s">
        <v>66</v>
      </c>
      <c r="E6763" s="170">
        <v>750</v>
      </c>
      <c r="F6763" s="170">
        <v>12</v>
      </c>
      <c r="G6763" s="171">
        <v>13</v>
      </c>
      <c r="H6763" s="170" t="s">
        <v>329</v>
      </c>
      <c r="I6763" s="171">
        <v>18.559999999999999</v>
      </c>
      <c r="J6763" s="169">
        <v>1</v>
      </c>
    </row>
    <row r="6764" spans="1:10" hidden="1" x14ac:dyDescent="0.25">
      <c r="A6764" s="169">
        <v>68126</v>
      </c>
      <c r="B6764" s="170" t="s">
        <v>4956</v>
      </c>
      <c r="C6764" s="170" t="s">
        <v>11</v>
      </c>
      <c r="D6764" s="170" t="s">
        <v>12</v>
      </c>
      <c r="E6764" s="170">
        <v>473</v>
      </c>
      <c r="F6764" s="170">
        <v>24</v>
      </c>
      <c r="G6764" s="171">
        <v>5.2</v>
      </c>
      <c r="H6764" s="170" t="s">
        <v>3124</v>
      </c>
      <c r="I6764" s="171">
        <v>4.1900000000000004</v>
      </c>
      <c r="J6764" s="169">
        <v>1</v>
      </c>
    </row>
    <row r="6765" spans="1:10" hidden="1" x14ac:dyDescent="0.25">
      <c r="A6765" s="169">
        <v>68126</v>
      </c>
      <c r="B6765" s="170" t="s">
        <v>4956</v>
      </c>
      <c r="C6765" s="170" t="s">
        <v>11</v>
      </c>
      <c r="D6765" s="170" t="s">
        <v>12</v>
      </c>
      <c r="E6765" s="170">
        <v>473</v>
      </c>
      <c r="F6765" s="170">
        <v>24</v>
      </c>
      <c r="G6765" s="171">
        <v>5.2</v>
      </c>
      <c r="H6765" s="170" t="s">
        <v>3124</v>
      </c>
      <c r="I6765" s="171">
        <v>4.1900000000000004</v>
      </c>
      <c r="J6765" s="169">
        <v>1</v>
      </c>
    </row>
    <row r="6766" spans="1:10" hidden="1" x14ac:dyDescent="0.25">
      <c r="A6766" s="169">
        <v>68129</v>
      </c>
      <c r="B6766" s="170" t="s">
        <v>236</v>
      </c>
      <c r="C6766" s="170" t="s">
        <v>15</v>
      </c>
      <c r="D6766" s="170" t="s">
        <v>93</v>
      </c>
      <c r="E6766" s="170">
        <v>200</v>
      </c>
      <c r="F6766" s="170">
        <v>48</v>
      </c>
      <c r="G6766" s="171">
        <v>40</v>
      </c>
      <c r="H6766" s="170" t="s">
        <v>43</v>
      </c>
      <c r="I6766" s="171">
        <v>9.99</v>
      </c>
      <c r="J6766" s="169">
        <v>1</v>
      </c>
    </row>
    <row r="6767" spans="1:10" hidden="1" x14ac:dyDescent="0.25">
      <c r="A6767" s="169">
        <v>68131</v>
      </c>
      <c r="B6767" s="170" t="s">
        <v>3394</v>
      </c>
      <c r="C6767" s="170" t="s">
        <v>24</v>
      </c>
      <c r="D6767" s="170" t="s">
        <v>38</v>
      </c>
      <c r="E6767" s="170">
        <v>1140</v>
      </c>
      <c r="F6767" s="170">
        <v>6</v>
      </c>
      <c r="G6767" s="171">
        <v>17</v>
      </c>
      <c r="H6767" s="170" t="s">
        <v>26</v>
      </c>
      <c r="I6767" s="171">
        <v>34.99</v>
      </c>
      <c r="J6767" s="169">
        <v>1</v>
      </c>
    </row>
    <row r="6768" spans="1:10" hidden="1" x14ac:dyDescent="0.25">
      <c r="A6768" s="169">
        <v>68132</v>
      </c>
      <c r="B6768" s="170" t="s">
        <v>3393</v>
      </c>
      <c r="C6768" s="170" t="s">
        <v>24</v>
      </c>
      <c r="D6768" s="170" t="s">
        <v>38</v>
      </c>
      <c r="E6768" s="170">
        <v>1140</v>
      </c>
      <c r="F6768" s="170">
        <v>6</v>
      </c>
      <c r="G6768" s="171">
        <v>17</v>
      </c>
      <c r="H6768" s="170" t="s">
        <v>26</v>
      </c>
      <c r="I6768" s="171">
        <v>34.99</v>
      </c>
      <c r="J6768" s="169">
        <v>1</v>
      </c>
    </row>
    <row r="6769" spans="1:10" hidden="1" x14ac:dyDescent="0.25">
      <c r="A6769" s="169">
        <v>68133</v>
      </c>
      <c r="B6769" s="170" t="s">
        <v>4957</v>
      </c>
      <c r="C6769" s="170" t="s">
        <v>11</v>
      </c>
      <c r="D6769" s="170" t="s">
        <v>211</v>
      </c>
      <c r="E6769" s="170">
        <v>5325</v>
      </c>
      <c r="F6769" s="170">
        <v>1</v>
      </c>
      <c r="G6769" s="171">
        <v>4</v>
      </c>
      <c r="H6769" s="170" t="s">
        <v>3124</v>
      </c>
      <c r="I6769" s="171">
        <v>32.950000000000003</v>
      </c>
      <c r="J6769" s="169">
        <v>15</v>
      </c>
    </row>
    <row r="6770" spans="1:10" hidden="1" x14ac:dyDescent="0.25">
      <c r="A6770" s="169">
        <v>68133</v>
      </c>
      <c r="B6770" s="170" t="s">
        <v>4957</v>
      </c>
      <c r="C6770" s="170" t="s">
        <v>11</v>
      </c>
      <c r="D6770" s="170" t="s">
        <v>211</v>
      </c>
      <c r="E6770" s="170">
        <v>5325</v>
      </c>
      <c r="F6770" s="170">
        <v>1</v>
      </c>
      <c r="G6770" s="171">
        <v>4</v>
      </c>
      <c r="H6770" s="170" t="s">
        <v>3124</v>
      </c>
      <c r="I6770" s="171">
        <v>32.950000000000003</v>
      </c>
      <c r="J6770" s="169">
        <v>15</v>
      </c>
    </row>
    <row r="6771" spans="1:10" hidden="1" x14ac:dyDescent="0.25">
      <c r="A6771" s="169">
        <v>68134</v>
      </c>
      <c r="B6771" s="170" t="s">
        <v>4958</v>
      </c>
      <c r="C6771" s="170" t="s">
        <v>11</v>
      </c>
      <c r="D6771" s="170" t="s">
        <v>12</v>
      </c>
      <c r="E6771" s="170">
        <v>473</v>
      </c>
      <c r="F6771" s="170">
        <v>24</v>
      </c>
      <c r="G6771" s="171">
        <v>5.3</v>
      </c>
      <c r="H6771" s="170" t="s">
        <v>1623</v>
      </c>
      <c r="I6771" s="171">
        <v>4.24</v>
      </c>
      <c r="J6771" s="169">
        <v>1</v>
      </c>
    </row>
    <row r="6772" spans="1:10" hidden="1" x14ac:dyDescent="0.25">
      <c r="A6772" s="169">
        <v>68134</v>
      </c>
      <c r="B6772" s="170" t="s">
        <v>4958</v>
      </c>
      <c r="C6772" s="170" t="s">
        <v>11</v>
      </c>
      <c r="D6772" s="170" t="s">
        <v>12</v>
      </c>
      <c r="E6772" s="170">
        <v>473</v>
      </c>
      <c r="F6772" s="170">
        <v>24</v>
      </c>
      <c r="G6772" s="171">
        <v>5.3</v>
      </c>
      <c r="H6772" s="170" t="s">
        <v>1623</v>
      </c>
      <c r="I6772" s="171">
        <v>4.24</v>
      </c>
      <c r="J6772" s="169">
        <v>1</v>
      </c>
    </row>
    <row r="6773" spans="1:10" hidden="1" x14ac:dyDescent="0.25">
      <c r="A6773" s="169">
        <v>68147</v>
      </c>
      <c r="B6773" s="170" t="s">
        <v>4959</v>
      </c>
      <c r="C6773" s="170" t="s">
        <v>24</v>
      </c>
      <c r="D6773" s="170" t="s">
        <v>34</v>
      </c>
      <c r="E6773" s="170">
        <v>750</v>
      </c>
      <c r="F6773" s="170">
        <v>6</v>
      </c>
      <c r="G6773" s="171">
        <v>12.5</v>
      </c>
      <c r="H6773" s="170" t="s">
        <v>128</v>
      </c>
      <c r="I6773" s="171">
        <v>11.99</v>
      </c>
      <c r="J6773" s="169">
        <v>1</v>
      </c>
    </row>
    <row r="6774" spans="1:10" hidden="1" x14ac:dyDescent="0.25">
      <c r="A6774" s="169">
        <v>68155</v>
      </c>
      <c r="B6774" s="170" t="s">
        <v>4960</v>
      </c>
      <c r="C6774" s="170" t="s">
        <v>15</v>
      </c>
      <c r="D6774" s="170" t="s">
        <v>113</v>
      </c>
      <c r="E6774" s="170">
        <v>700</v>
      </c>
      <c r="F6774" s="170">
        <v>6</v>
      </c>
      <c r="G6774" s="171">
        <v>43</v>
      </c>
      <c r="H6774" s="170" t="s">
        <v>29</v>
      </c>
      <c r="I6774" s="171">
        <v>124.95</v>
      </c>
      <c r="J6774" s="169">
        <v>1</v>
      </c>
    </row>
    <row r="6775" spans="1:10" hidden="1" x14ac:dyDescent="0.25">
      <c r="A6775" s="169">
        <v>68160</v>
      </c>
      <c r="B6775" s="170" t="s">
        <v>4961</v>
      </c>
      <c r="C6775" s="170" t="s">
        <v>15</v>
      </c>
      <c r="D6775" s="170" t="s">
        <v>78</v>
      </c>
      <c r="E6775" s="170">
        <v>750</v>
      </c>
      <c r="F6775" s="170">
        <v>6</v>
      </c>
      <c r="G6775" s="171">
        <v>67</v>
      </c>
      <c r="H6775" s="170" t="s">
        <v>17</v>
      </c>
      <c r="I6775" s="171">
        <v>66.489999999999995</v>
      </c>
      <c r="J6775" s="169">
        <v>1</v>
      </c>
    </row>
    <row r="6776" spans="1:10" hidden="1" x14ac:dyDescent="0.25">
      <c r="A6776" s="169">
        <v>68161</v>
      </c>
      <c r="B6776" s="170" t="s">
        <v>4962</v>
      </c>
      <c r="C6776" s="170" t="s">
        <v>24</v>
      </c>
      <c r="D6776" s="170" t="s">
        <v>25</v>
      </c>
      <c r="E6776" s="170">
        <v>750</v>
      </c>
      <c r="F6776" s="170">
        <v>6</v>
      </c>
      <c r="G6776" s="171">
        <v>12</v>
      </c>
      <c r="H6776" s="170" t="s">
        <v>73</v>
      </c>
      <c r="I6776" s="171">
        <v>34.950000000000003</v>
      </c>
      <c r="J6776" s="169">
        <v>1</v>
      </c>
    </row>
    <row r="6777" spans="1:10" hidden="1" x14ac:dyDescent="0.25">
      <c r="A6777" s="169">
        <v>68175</v>
      </c>
      <c r="B6777" s="170" t="s">
        <v>4963</v>
      </c>
      <c r="C6777" s="170" t="s">
        <v>24</v>
      </c>
      <c r="D6777" s="170" t="s">
        <v>34</v>
      </c>
      <c r="E6777" s="170">
        <v>750</v>
      </c>
      <c r="F6777" s="170">
        <v>6</v>
      </c>
      <c r="G6777" s="171">
        <v>13.5</v>
      </c>
      <c r="H6777" s="170" t="s">
        <v>96</v>
      </c>
      <c r="I6777" s="171">
        <v>21.99</v>
      </c>
      <c r="J6777" s="169">
        <v>1</v>
      </c>
    </row>
    <row r="6778" spans="1:10" hidden="1" x14ac:dyDescent="0.25">
      <c r="A6778" s="169">
        <v>68176</v>
      </c>
      <c r="B6778" s="170" t="s">
        <v>4964</v>
      </c>
      <c r="C6778" s="170" t="s">
        <v>24</v>
      </c>
      <c r="D6778" s="170" t="s">
        <v>34</v>
      </c>
      <c r="E6778" s="170">
        <v>750</v>
      </c>
      <c r="F6778" s="170">
        <v>12</v>
      </c>
      <c r="G6778" s="171">
        <v>13</v>
      </c>
      <c r="H6778" s="170" t="s">
        <v>149</v>
      </c>
      <c r="I6778" s="171">
        <v>24.99</v>
      </c>
      <c r="J6778" s="169">
        <v>1</v>
      </c>
    </row>
    <row r="6779" spans="1:10" hidden="1" x14ac:dyDescent="0.25">
      <c r="A6779" s="169">
        <v>68177</v>
      </c>
      <c r="B6779" s="170" t="s">
        <v>4965</v>
      </c>
      <c r="C6779" s="170" t="s">
        <v>24</v>
      </c>
      <c r="D6779" s="170" t="s">
        <v>34</v>
      </c>
      <c r="E6779" s="170">
        <v>750</v>
      </c>
      <c r="F6779" s="170">
        <v>12</v>
      </c>
      <c r="G6779" s="171">
        <v>14</v>
      </c>
      <c r="H6779" s="170" t="s">
        <v>149</v>
      </c>
      <c r="I6779" s="171">
        <v>24.99</v>
      </c>
      <c r="J6779" s="169">
        <v>1</v>
      </c>
    </row>
    <row r="6780" spans="1:10" hidden="1" x14ac:dyDescent="0.25">
      <c r="A6780" s="169">
        <v>68186</v>
      </c>
      <c r="B6780" s="170" t="s">
        <v>4966</v>
      </c>
      <c r="C6780" s="170" t="s">
        <v>11</v>
      </c>
      <c r="D6780" s="170" t="s">
        <v>303</v>
      </c>
      <c r="E6780" s="170">
        <v>330</v>
      </c>
      <c r="F6780" s="170">
        <v>24</v>
      </c>
      <c r="G6780" s="171">
        <v>8.5</v>
      </c>
      <c r="H6780" s="170" t="s">
        <v>723</v>
      </c>
      <c r="I6780" s="171">
        <v>5.79</v>
      </c>
      <c r="J6780" s="169">
        <v>1</v>
      </c>
    </row>
    <row r="6781" spans="1:10" hidden="1" x14ac:dyDescent="0.25">
      <c r="A6781" s="169">
        <v>68199</v>
      </c>
      <c r="B6781" s="170" t="s">
        <v>1290</v>
      </c>
      <c r="C6781" s="170" t="s">
        <v>15</v>
      </c>
      <c r="D6781" s="170" t="s">
        <v>510</v>
      </c>
      <c r="E6781" s="170">
        <v>750</v>
      </c>
      <c r="F6781" s="170">
        <v>6</v>
      </c>
      <c r="G6781" s="171">
        <v>43</v>
      </c>
      <c r="H6781" s="170" t="s">
        <v>17</v>
      </c>
      <c r="I6781" s="171">
        <v>49.99</v>
      </c>
      <c r="J6781" s="169">
        <v>1</v>
      </c>
    </row>
    <row r="6782" spans="1:10" hidden="1" x14ac:dyDescent="0.25">
      <c r="A6782" s="169">
        <v>68204</v>
      </c>
      <c r="B6782" s="170" t="s">
        <v>4967</v>
      </c>
      <c r="C6782" s="170" t="s">
        <v>37</v>
      </c>
      <c r="D6782" s="170" t="s">
        <v>4786</v>
      </c>
      <c r="E6782" s="170">
        <v>500</v>
      </c>
      <c r="F6782" s="170">
        <v>12</v>
      </c>
      <c r="H6782" s="170" t="s">
        <v>3730</v>
      </c>
      <c r="I6782" s="171">
        <v>14.99</v>
      </c>
      <c r="J6782" s="169">
        <v>1</v>
      </c>
    </row>
    <row r="6783" spans="1:10" hidden="1" x14ac:dyDescent="0.25">
      <c r="A6783" s="169">
        <v>68209</v>
      </c>
      <c r="B6783" s="170" t="s">
        <v>4968</v>
      </c>
      <c r="C6783" s="170" t="s">
        <v>11</v>
      </c>
      <c r="D6783" s="170" t="s">
        <v>303</v>
      </c>
      <c r="E6783" s="170">
        <v>473</v>
      </c>
      <c r="F6783" s="170">
        <v>24</v>
      </c>
      <c r="G6783" s="171">
        <v>6.5</v>
      </c>
      <c r="H6783" s="170" t="s">
        <v>2190</v>
      </c>
      <c r="I6783" s="171">
        <v>4.8499999999999996</v>
      </c>
      <c r="J6783" s="169">
        <v>1</v>
      </c>
    </row>
    <row r="6784" spans="1:10" hidden="1" x14ac:dyDescent="0.25">
      <c r="A6784" s="169">
        <v>68209</v>
      </c>
      <c r="B6784" s="170" t="s">
        <v>4968</v>
      </c>
      <c r="C6784" s="170" t="s">
        <v>11</v>
      </c>
      <c r="D6784" s="170" t="s">
        <v>303</v>
      </c>
      <c r="E6784" s="170">
        <v>473</v>
      </c>
      <c r="F6784" s="170">
        <v>24</v>
      </c>
      <c r="G6784" s="171">
        <v>6.5</v>
      </c>
      <c r="H6784" s="170" t="s">
        <v>2190</v>
      </c>
      <c r="I6784" s="171">
        <v>4.8499999999999996</v>
      </c>
      <c r="J6784" s="169">
        <v>1</v>
      </c>
    </row>
    <row r="6785" spans="1:10" hidden="1" x14ac:dyDescent="0.25">
      <c r="A6785" s="169">
        <v>68211</v>
      </c>
      <c r="B6785" s="170" t="s">
        <v>4969</v>
      </c>
      <c r="C6785" s="170" t="s">
        <v>37</v>
      </c>
      <c r="D6785" s="170" t="s">
        <v>4786</v>
      </c>
      <c r="E6785" s="170">
        <v>1050</v>
      </c>
      <c r="F6785" s="170">
        <v>5</v>
      </c>
      <c r="H6785" s="170" t="s">
        <v>3730</v>
      </c>
      <c r="I6785" s="171">
        <v>48.99</v>
      </c>
      <c r="J6785" s="169">
        <v>1</v>
      </c>
    </row>
    <row r="6786" spans="1:10" hidden="1" x14ac:dyDescent="0.25">
      <c r="A6786" s="169">
        <v>68217</v>
      </c>
      <c r="B6786" s="170" t="s">
        <v>4970</v>
      </c>
      <c r="C6786" s="170" t="s">
        <v>263</v>
      </c>
      <c r="D6786" s="170" t="s">
        <v>1938</v>
      </c>
      <c r="E6786" s="170">
        <v>473</v>
      </c>
      <c r="F6786" s="170">
        <v>24</v>
      </c>
      <c r="G6786" s="171">
        <v>5</v>
      </c>
      <c r="H6786" s="170" t="s">
        <v>105</v>
      </c>
      <c r="I6786" s="171">
        <v>3.79</v>
      </c>
      <c r="J6786" s="169">
        <v>1</v>
      </c>
    </row>
    <row r="6787" spans="1:10" hidden="1" x14ac:dyDescent="0.25">
      <c r="A6787" s="169">
        <v>68217</v>
      </c>
      <c r="B6787" s="170" t="s">
        <v>4970</v>
      </c>
      <c r="C6787" s="170" t="s">
        <v>263</v>
      </c>
      <c r="D6787" s="170" t="s">
        <v>1938</v>
      </c>
      <c r="E6787" s="170">
        <v>473</v>
      </c>
      <c r="F6787" s="170">
        <v>24</v>
      </c>
      <c r="G6787" s="171">
        <v>5</v>
      </c>
      <c r="H6787" s="170" t="s">
        <v>105</v>
      </c>
      <c r="I6787" s="171">
        <v>3.79</v>
      </c>
      <c r="J6787" s="169">
        <v>1</v>
      </c>
    </row>
    <row r="6788" spans="1:10" hidden="1" x14ac:dyDescent="0.25">
      <c r="A6788" s="169">
        <v>68222</v>
      </c>
      <c r="B6788" s="170" t="s">
        <v>4971</v>
      </c>
      <c r="C6788" s="170" t="s">
        <v>263</v>
      </c>
      <c r="D6788" s="170" t="s">
        <v>332</v>
      </c>
      <c r="E6788" s="170">
        <v>473</v>
      </c>
      <c r="F6788" s="170">
        <v>24</v>
      </c>
      <c r="G6788" s="171">
        <v>7</v>
      </c>
      <c r="H6788" s="170" t="s">
        <v>1712</v>
      </c>
      <c r="I6788" s="171">
        <v>3.99</v>
      </c>
      <c r="J6788" s="169">
        <v>1</v>
      </c>
    </row>
    <row r="6789" spans="1:10" hidden="1" x14ac:dyDescent="0.25">
      <c r="A6789" s="169">
        <v>68222</v>
      </c>
      <c r="B6789" s="170" t="s">
        <v>4971</v>
      </c>
      <c r="C6789" s="170" t="s">
        <v>263</v>
      </c>
      <c r="D6789" s="170" t="s">
        <v>332</v>
      </c>
      <c r="E6789" s="170">
        <v>473</v>
      </c>
      <c r="F6789" s="170">
        <v>24</v>
      </c>
      <c r="G6789" s="171">
        <v>7</v>
      </c>
      <c r="H6789" s="170" t="s">
        <v>1712</v>
      </c>
      <c r="I6789" s="171">
        <v>3.99</v>
      </c>
      <c r="J6789" s="169">
        <v>1</v>
      </c>
    </row>
    <row r="6790" spans="1:10" hidden="1" x14ac:dyDescent="0.25">
      <c r="A6790" s="169">
        <v>68224</v>
      </c>
      <c r="B6790" s="170" t="s">
        <v>4972</v>
      </c>
      <c r="C6790" s="170" t="s">
        <v>263</v>
      </c>
      <c r="D6790" s="170" t="s">
        <v>332</v>
      </c>
      <c r="E6790" s="170">
        <v>2838</v>
      </c>
      <c r="F6790" s="170">
        <v>4</v>
      </c>
      <c r="G6790" s="171">
        <v>7</v>
      </c>
      <c r="H6790" s="170" t="s">
        <v>1712</v>
      </c>
      <c r="I6790" s="171">
        <v>18.989999999999998</v>
      </c>
      <c r="J6790" s="169">
        <v>6</v>
      </c>
    </row>
    <row r="6791" spans="1:10" hidden="1" x14ac:dyDescent="0.25">
      <c r="A6791" s="169">
        <v>68224</v>
      </c>
      <c r="B6791" s="170" t="s">
        <v>4972</v>
      </c>
      <c r="C6791" s="170" t="s">
        <v>263</v>
      </c>
      <c r="D6791" s="170" t="s">
        <v>332</v>
      </c>
      <c r="E6791" s="170">
        <v>2838</v>
      </c>
      <c r="F6791" s="170">
        <v>4</v>
      </c>
      <c r="G6791" s="171">
        <v>7</v>
      </c>
      <c r="H6791" s="170" t="s">
        <v>1712</v>
      </c>
      <c r="I6791" s="171">
        <v>18.989999999999998</v>
      </c>
      <c r="J6791" s="169">
        <v>6</v>
      </c>
    </row>
    <row r="6792" spans="1:10" hidden="1" x14ac:dyDescent="0.25">
      <c r="A6792" s="169">
        <v>68226</v>
      </c>
      <c r="B6792" s="170" t="s">
        <v>4973</v>
      </c>
      <c r="C6792" s="170" t="s">
        <v>263</v>
      </c>
      <c r="D6792" s="170" t="s">
        <v>332</v>
      </c>
      <c r="E6792" s="170">
        <v>1420</v>
      </c>
      <c r="F6792" s="170">
        <v>6</v>
      </c>
      <c r="G6792" s="171">
        <v>7</v>
      </c>
      <c r="H6792" s="170" t="s">
        <v>1712</v>
      </c>
      <c r="I6792" s="171">
        <v>19.989999999999998</v>
      </c>
      <c r="J6792" s="169">
        <v>4</v>
      </c>
    </row>
    <row r="6793" spans="1:10" hidden="1" x14ac:dyDescent="0.25">
      <c r="A6793" s="169">
        <v>68226</v>
      </c>
      <c r="B6793" s="170" t="s">
        <v>4973</v>
      </c>
      <c r="C6793" s="170" t="s">
        <v>263</v>
      </c>
      <c r="D6793" s="170" t="s">
        <v>332</v>
      </c>
      <c r="E6793" s="170">
        <v>1420</v>
      </c>
      <c r="F6793" s="170">
        <v>6</v>
      </c>
      <c r="G6793" s="171">
        <v>7</v>
      </c>
      <c r="H6793" s="170" t="s">
        <v>1712</v>
      </c>
      <c r="I6793" s="171">
        <v>19.989999999999998</v>
      </c>
      <c r="J6793" s="169">
        <v>4</v>
      </c>
    </row>
    <row r="6794" spans="1:10" hidden="1" x14ac:dyDescent="0.25">
      <c r="A6794" s="169">
        <v>68227</v>
      </c>
      <c r="B6794" s="170" t="s">
        <v>4974</v>
      </c>
      <c r="C6794" s="170" t="s">
        <v>11</v>
      </c>
      <c r="D6794" s="170" t="s">
        <v>267</v>
      </c>
      <c r="E6794" s="170">
        <v>473</v>
      </c>
      <c r="F6794" s="170">
        <v>24</v>
      </c>
      <c r="G6794" s="171">
        <v>5.2</v>
      </c>
      <c r="H6794" s="170" t="s">
        <v>1556</v>
      </c>
      <c r="I6794" s="171">
        <v>3.99</v>
      </c>
      <c r="J6794" s="169">
        <v>1</v>
      </c>
    </row>
    <row r="6795" spans="1:10" hidden="1" x14ac:dyDescent="0.25">
      <c r="A6795" s="169">
        <v>68227</v>
      </c>
      <c r="B6795" s="170" t="s">
        <v>4974</v>
      </c>
      <c r="C6795" s="170" t="s">
        <v>11</v>
      </c>
      <c r="D6795" s="170" t="s">
        <v>267</v>
      </c>
      <c r="E6795" s="170">
        <v>473</v>
      </c>
      <c r="F6795" s="170">
        <v>24</v>
      </c>
      <c r="G6795" s="171">
        <v>5.2</v>
      </c>
      <c r="H6795" s="170" t="s">
        <v>1556</v>
      </c>
      <c r="I6795" s="171">
        <v>3.99</v>
      </c>
      <c r="J6795" s="169">
        <v>1</v>
      </c>
    </row>
    <row r="6796" spans="1:10" hidden="1" x14ac:dyDescent="0.25">
      <c r="A6796" s="169">
        <v>68233</v>
      </c>
      <c r="B6796" s="170" t="s">
        <v>4975</v>
      </c>
      <c r="C6796" s="170" t="s">
        <v>11</v>
      </c>
      <c r="D6796" s="170" t="s">
        <v>303</v>
      </c>
      <c r="E6796" s="170">
        <v>473</v>
      </c>
      <c r="F6796" s="170">
        <v>24</v>
      </c>
      <c r="G6796" s="171">
        <v>5.8</v>
      </c>
      <c r="H6796" s="170" t="s">
        <v>1556</v>
      </c>
      <c r="I6796" s="171">
        <v>4.6900000000000004</v>
      </c>
      <c r="J6796" s="169">
        <v>1</v>
      </c>
    </row>
    <row r="6797" spans="1:10" hidden="1" x14ac:dyDescent="0.25">
      <c r="A6797" s="169">
        <v>68233</v>
      </c>
      <c r="B6797" s="170" t="s">
        <v>4975</v>
      </c>
      <c r="C6797" s="170" t="s">
        <v>11</v>
      </c>
      <c r="D6797" s="170" t="s">
        <v>303</v>
      </c>
      <c r="E6797" s="170">
        <v>473</v>
      </c>
      <c r="F6797" s="170">
        <v>24</v>
      </c>
      <c r="G6797" s="171">
        <v>5.8</v>
      </c>
      <c r="H6797" s="170" t="s">
        <v>1556</v>
      </c>
      <c r="I6797" s="171">
        <v>4.6900000000000004</v>
      </c>
      <c r="J6797" s="169">
        <v>1</v>
      </c>
    </row>
    <row r="6798" spans="1:10" hidden="1" x14ac:dyDescent="0.25">
      <c r="A6798" s="169">
        <v>68241</v>
      </c>
      <c r="B6798" s="170" t="s">
        <v>4976</v>
      </c>
      <c r="C6798" s="170" t="s">
        <v>11</v>
      </c>
      <c r="D6798" s="170" t="s">
        <v>474</v>
      </c>
      <c r="E6798" s="170">
        <v>330</v>
      </c>
      <c r="F6798" s="170">
        <v>24</v>
      </c>
      <c r="G6798" s="171">
        <v>4.5</v>
      </c>
      <c r="H6798" s="170" t="s">
        <v>54</v>
      </c>
      <c r="I6798" s="171">
        <v>3.09</v>
      </c>
      <c r="J6798" s="169">
        <v>1</v>
      </c>
    </row>
    <row r="6799" spans="1:10" hidden="1" x14ac:dyDescent="0.25">
      <c r="A6799" s="169">
        <v>68241</v>
      </c>
      <c r="B6799" s="170" t="s">
        <v>4976</v>
      </c>
      <c r="C6799" s="170" t="s">
        <v>11</v>
      </c>
      <c r="D6799" s="170" t="s">
        <v>474</v>
      </c>
      <c r="E6799" s="170">
        <v>330</v>
      </c>
      <c r="F6799" s="170">
        <v>24</v>
      </c>
      <c r="G6799" s="171">
        <v>4.5</v>
      </c>
      <c r="H6799" s="170" t="s">
        <v>54</v>
      </c>
      <c r="I6799" s="171">
        <v>3.09</v>
      </c>
      <c r="J6799" s="169">
        <v>1</v>
      </c>
    </row>
    <row r="6800" spans="1:10" hidden="1" x14ac:dyDescent="0.25">
      <c r="A6800" s="169">
        <v>68243</v>
      </c>
      <c r="B6800" s="170" t="s">
        <v>4977</v>
      </c>
      <c r="C6800" s="170" t="s">
        <v>15</v>
      </c>
      <c r="D6800" s="170" t="s">
        <v>1611</v>
      </c>
      <c r="E6800" s="170">
        <v>700</v>
      </c>
      <c r="F6800" s="170">
        <v>6</v>
      </c>
      <c r="G6800" s="171">
        <v>48</v>
      </c>
      <c r="H6800" s="170" t="s">
        <v>54</v>
      </c>
      <c r="I6800" s="171">
        <v>89.99</v>
      </c>
      <c r="J6800" s="169">
        <v>1</v>
      </c>
    </row>
    <row r="6801" spans="1:10" hidden="1" x14ac:dyDescent="0.25">
      <c r="A6801" s="169">
        <v>68248</v>
      </c>
      <c r="B6801" s="170" t="s">
        <v>4978</v>
      </c>
      <c r="C6801" s="170" t="s">
        <v>11</v>
      </c>
      <c r="D6801" s="170" t="s">
        <v>474</v>
      </c>
      <c r="E6801" s="170">
        <v>473</v>
      </c>
      <c r="F6801" s="170">
        <v>24</v>
      </c>
      <c r="G6801" s="171">
        <v>5</v>
      </c>
      <c r="H6801" s="170" t="s">
        <v>1053</v>
      </c>
      <c r="I6801" s="171">
        <v>4.99</v>
      </c>
      <c r="J6801" s="169">
        <v>1</v>
      </c>
    </row>
    <row r="6802" spans="1:10" hidden="1" x14ac:dyDescent="0.25">
      <c r="A6802" s="169">
        <v>68248</v>
      </c>
      <c r="B6802" s="170" t="s">
        <v>4978</v>
      </c>
      <c r="C6802" s="170" t="s">
        <v>11</v>
      </c>
      <c r="D6802" s="170" t="s">
        <v>474</v>
      </c>
      <c r="E6802" s="170">
        <v>473</v>
      </c>
      <c r="F6802" s="170">
        <v>24</v>
      </c>
      <c r="G6802" s="171">
        <v>5</v>
      </c>
      <c r="H6802" s="170" t="s">
        <v>1053</v>
      </c>
      <c r="I6802" s="171">
        <v>4.99</v>
      </c>
      <c r="J6802" s="169">
        <v>1</v>
      </c>
    </row>
    <row r="6803" spans="1:10" hidden="1" x14ac:dyDescent="0.25">
      <c r="A6803" s="169">
        <v>68250</v>
      </c>
      <c r="B6803" s="170" t="s">
        <v>4979</v>
      </c>
      <c r="C6803" s="170" t="s">
        <v>11</v>
      </c>
      <c r="D6803" s="170" t="s">
        <v>303</v>
      </c>
      <c r="E6803" s="170">
        <v>473</v>
      </c>
      <c r="F6803" s="170">
        <v>24</v>
      </c>
      <c r="G6803" s="171">
        <v>8.1</v>
      </c>
      <c r="H6803" s="170" t="s">
        <v>1053</v>
      </c>
      <c r="I6803" s="171">
        <v>4.99</v>
      </c>
      <c r="J6803" s="169">
        <v>1</v>
      </c>
    </row>
    <row r="6804" spans="1:10" hidden="1" x14ac:dyDescent="0.25">
      <c r="A6804" s="169">
        <v>68250</v>
      </c>
      <c r="B6804" s="170" t="s">
        <v>4979</v>
      </c>
      <c r="C6804" s="170" t="s">
        <v>11</v>
      </c>
      <c r="D6804" s="170" t="s">
        <v>303</v>
      </c>
      <c r="E6804" s="170">
        <v>473</v>
      </c>
      <c r="F6804" s="170">
        <v>24</v>
      </c>
      <c r="G6804" s="171">
        <v>8.1</v>
      </c>
      <c r="H6804" s="170" t="s">
        <v>1053</v>
      </c>
      <c r="I6804" s="171">
        <v>4.99</v>
      </c>
      <c r="J6804" s="169">
        <v>1</v>
      </c>
    </row>
    <row r="6805" spans="1:10" hidden="1" x14ac:dyDescent="0.25">
      <c r="A6805" s="169">
        <v>68259</v>
      </c>
      <c r="B6805" s="170" t="s">
        <v>4980</v>
      </c>
      <c r="C6805" s="170" t="s">
        <v>1065</v>
      </c>
      <c r="D6805" s="170" t="s">
        <v>1066</v>
      </c>
      <c r="E6805" s="170">
        <v>2130</v>
      </c>
      <c r="F6805" s="170">
        <v>4</v>
      </c>
      <c r="G6805" s="171">
        <v>1E-3</v>
      </c>
      <c r="H6805" s="170" t="s">
        <v>105</v>
      </c>
      <c r="I6805" s="171">
        <v>12.99</v>
      </c>
      <c r="J6805" s="169">
        <v>6</v>
      </c>
    </row>
    <row r="6806" spans="1:10" hidden="1" x14ac:dyDescent="0.25">
      <c r="A6806" s="169">
        <v>68259</v>
      </c>
      <c r="B6806" s="170" t="s">
        <v>4980</v>
      </c>
      <c r="C6806" s="170" t="s">
        <v>1065</v>
      </c>
      <c r="D6806" s="170" t="s">
        <v>1066</v>
      </c>
      <c r="E6806" s="170">
        <v>2130</v>
      </c>
      <c r="F6806" s="170">
        <v>4</v>
      </c>
      <c r="G6806" s="171">
        <v>1E-3</v>
      </c>
      <c r="H6806" s="170" t="s">
        <v>105</v>
      </c>
      <c r="I6806" s="171">
        <v>12.99</v>
      </c>
      <c r="J6806" s="169">
        <v>6</v>
      </c>
    </row>
    <row r="6807" spans="1:10" hidden="1" x14ac:dyDescent="0.25">
      <c r="A6807" s="169">
        <v>68262</v>
      </c>
      <c r="B6807" s="170" t="s">
        <v>4981</v>
      </c>
      <c r="C6807" s="170" t="s">
        <v>11</v>
      </c>
      <c r="D6807" s="170" t="s">
        <v>303</v>
      </c>
      <c r="E6807" s="170">
        <v>473</v>
      </c>
      <c r="F6807" s="170">
        <v>24</v>
      </c>
      <c r="G6807" s="171">
        <v>6.8</v>
      </c>
      <c r="H6807" s="170" t="s">
        <v>1053</v>
      </c>
      <c r="I6807" s="171">
        <v>4.99</v>
      </c>
      <c r="J6807" s="169">
        <v>1</v>
      </c>
    </row>
    <row r="6808" spans="1:10" hidden="1" x14ac:dyDescent="0.25">
      <c r="A6808" s="169">
        <v>68262</v>
      </c>
      <c r="B6808" s="170" t="s">
        <v>4981</v>
      </c>
      <c r="C6808" s="170" t="s">
        <v>11</v>
      </c>
      <c r="D6808" s="170" t="s">
        <v>303</v>
      </c>
      <c r="E6808" s="170">
        <v>473</v>
      </c>
      <c r="F6808" s="170">
        <v>24</v>
      </c>
      <c r="G6808" s="171">
        <v>6.8</v>
      </c>
      <c r="H6808" s="170" t="s">
        <v>1053</v>
      </c>
      <c r="I6808" s="171">
        <v>4.99</v>
      </c>
      <c r="J6808" s="169">
        <v>1</v>
      </c>
    </row>
    <row r="6809" spans="1:10" hidden="1" x14ac:dyDescent="0.25">
      <c r="A6809" s="169">
        <v>68266</v>
      </c>
      <c r="B6809" s="170" t="s">
        <v>4982</v>
      </c>
      <c r="C6809" s="170" t="s">
        <v>11</v>
      </c>
      <c r="D6809" s="170" t="s">
        <v>12</v>
      </c>
      <c r="E6809" s="170">
        <v>355</v>
      </c>
      <c r="F6809" s="170">
        <v>24</v>
      </c>
      <c r="G6809" s="171">
        <v>5</v>
      </c>
      <c r="H6809" s="170" t="s">
        <v>2364</v>
      </c>
      <c r="I6809" s="171">
        <v>2.64</v>
      </c>
      <c r="J6809" s="169">
        <v>1</v>
      </c>
    </row>
    <row r="6810" spans="1:10" hidden="1" x14ac:dyDescent="0.25">
      <c r="A6810" s="169">
        <v>68266</v>
      </c>
      <c r="B6810" s="170" t="s">
        <v>4982</v>
      </c>
      <c r="C6810" s="170" t="s">
        <v>11</v>
      </c>
      <c r="D6810" s="170" t="s">
        <v>12</v>
      </c>
      <c r="E6810" s="170">
        <v>355</v>
      </c>
      <c r="F6810" s="170">
        <v>24</v>
      </c>
      <c r="G6810" s="171">
        <v>5</v>
      </c>
      <c r="H6810" s="170" t="s">
        <v>2364</v>
      </c>
      <c r="I6810" s="171">
        <v>2.64</v>
      </c>
      <c r="J6810" s="169">
        <v>1</v>
      </c>
    </row>
    <row r="6811" spans="1:10" hidden="1" x14ac:dyDescent="0.25">
      <c r="A6811" s="169">
        <v>68269</v>
      </c>
      <c r="B6811" s="170" t="s">
        <v>4983</v>
      </c>
      <c r="C6811" s="170" t="s">
        <v>11</v>
      </c>
      <c r="D6811" s="170" t="s">
        <v>303</v>
      </c>
      <c r="E6811" s="170">
        <v>500</v>
      </c>
      <c r="F6811" s="170">
        <v>12</v>
      </c>
      <c r="G6811" s="171">
        <v>9.25</v>
      </c>
      <c r="H6811" s="170" t="s">
        <v>1662</v>
      </c>
      <c r="I6811" s="171">
        <v>8.99</v>
      </c>
      <c r="J6811" s="169">
        <v>1</v>
      </c>
    </row>
    <row r="6812" spans="1:10" hidden="1" x14ac:dyDescent="0.25">
      <c r="A6812" s="169">
        <v>68269</v>
      </c>
      <c r="B6812" s="170" t="s">
        <v>4983</v>
      </c>
      <c r="C6812" s="170" t="s">
        <v>11</v>
      </c>
      <c r="D6812" s="170" t="s">
        <v>303</v>
      </c>
      <c r="E6812" s="170">
        <v>500</v>
      </c>
      <c r="F6812" s="170">
        <v>12</v>
      </c>
      <c r="G6812" s="171">
        <v>9.25</v>
      </c>
      <c r="H6812" s="170" t="s">
        <v>1662</v>
      </c>
      <c r="I6812" s="171">
        <v>8.99</v>
      </c>
      <c r="J6812" s="169">
        <v>1</v>
      </c>
    </row>
    <row r="6813" spans="1:10" hidden="1" x14ac:dyDescent="0.25">
      <c r="A6813" s="169">
        <v>68271</v>
      </c>
      <c r="B6813" s="170" t="s">
        <v>4984</v>
      </c>
      <c r="C6813" s="170" t="s">
        <v>11</v>
      </c>
      <c r="D6813" s="170" t="s">
        <v>303</v>
      </c>
      <c r="E6813" s="170">
        <v>473</v>
      </c>
      <c r="F6813" s="170">
        <v>24</v>
      </c>
      <c r="G6813" s="171">
        <v>6</v>
      </c>
      <c r="H6813" s="170" t="s">
        <v>1391</v>
      </c>
      <c r="I6813" s="171">
        <v>4.8899999999999997</v>
      </c>
      <c r="J6813" s="169">
        <v>1</v>
      </c>
    </row>
    <row r="6814" spans="1:10" hidden="1" x14ac:dyDescent="0.25">
      <c r="A6814" s="169">
        <v>68271</v>
      </c>
      <c r="B6814" s="170" t="s">
        <v>4984</v>
      </c>
      <c r="C6814" s="170" t="s">
        <v>11</v>
      </c>
      <c r="D6814" s="170" t="s">
        <v>303</v>
      </c>
      <c r="E6814" s="170">
        <v>473</v>
      </c>
      <c r="F6814" s="170">
        <v>24</v>
      </c>
      <c r="G6814" s="171">
        <v>6</v>
      </c>
      <c r="H6814" s="170" t="s">
        <v>1391</v>
      </c>
      <c r="I6814" s="171">
        <v>4.8899999999999997</v>
      </c>
      <c r="J6814" s="169">
        <v>1</v>
      </c>
    </row>
    <row r="6815" spans="1:10" hidden="1" x14ac:dyDescent="0.25">
      <c r="A6815" s="169">
        <v>68272</v>
      </c>
      <c r="B6815" s="170" t="s">
        <v>4985</v>
      </c>
      <c r="C6815" s="170" t="s">
        <v>11</v>
      </c>
      <c r="D6815" s="170" t="s">
        <v>303</v>
      </c>
      <c r="E6815" s="170">
        <v>473</v>
      </c>
      <c r="F6815" s="170">
        <v>24</v>
      </c>
      <c r="G6815" s="171">
        <v>6.1</v>
      </c>
      <c r="H6815" s="170" t="s">
        <v>1053</v>
      </c>
      <c r="I6815" s="171">
        <v>3.99</v>
      </c>
      <c r="J6815" s="169">
        <v>1</v>
      </c>
    </row>
    <row r="6816" spans="1:10" hidden="1" x14ac:dyDescent="0.25">
      <c r="A6816" s="169">
        <v>68272</v>
      </c>
      <c r="B6816" s="170" t="s">
        <v>4985</v>
      </c>
      <c r="C6816" s="170" t="s">
        <v>11</v>
      </c>
      <c r="D6816" s="170" t="s">
        <v>303</v>
      </c>
      <c r="E6816" s="170">
        <v>473</v>
      </c>
      <c r="F6816" s="170">
        <v>24</v>
      </c>
      <c r="G6816" s="171">
        <v>6.1</v>
      </c>
      <c r="H6816" s="170" t="s">
        <v>1053</v>
      </c>
      <c r="I6816" s="171">
        <v>3.99</v>
      </c>
      <c r="J6816" s="169">
        <v>1</v>
      </c>
    </row>
    <row r="6817" spans="1:10" hidden="1" x14ac:dyDescent="0.25">
      <c r="A6817" s="169">
        <v>68273</v>
      </c>
      <c r="B6817" s="170" t="s">
        <v>4986</v>
      </c>
      <c r="C6817" s="170" t="s">
        <v>11</v>
      </c>
      <c r="D6817" s="170" t="s">
        <v>12</v>
      </c>
      <c r="E6817" s="170">
        <v>473</v>
      </c>
      <c r="F6817" s="170">
        <v>24</v>
      </c>
      <c r="G6817" s="171">
        <v>4.5</v>
      </c>
      <c r="H6817" s="170" t="s">
        <v>747</v>
      </c>
      <c r="I6817" s="171">
        <v>4.29</v>
      </c>
      <c r="J6817" s="169">
        <v>1</v>
      </c>
    </row>
    <row r="6818" spans="1:10" hidden="1" x14ac:dyDescent="0.25">
      <c r="A6818" s="169">
        <v>68273</v>
      </c>
      <c r="B6818" s="170" t="s">
        <v>4986</v>
      </c>
      <c r="C6818" s="170" t="s">
        <v>11</v>
      </c>
      <c r="D6818" s="170" t="s">
        <v>12</v>
      </c>
      <c r="E6818" s="170">
        <v>473</v>
      </c>
      <c r="F6818" s="170">
        <v>24</v>
      </c>
      <c r="G6818" s="171">
        <v>4.5</v>
      </c>
      <c r="H6818" s="170" t="s">
        <v>747</v>
      </c>
      <c r="I6818" s="171">
        <v>4.29</v>
      </c>
      <c r="J6818" s="169">
        <v>1</v>
      </c>
    </row>
    <row r="6819" spans="1:10" hidden="1" x14ac:dyDescent="0.25">
      <c r="A6819" s="169">
        <v>68277</v>
      </c>
      <c r="B6819" s="170" t="s">
        <v>4987</v>
      </c>
      <c r="C6819" s="170" t="s">
        <v>11</v>
      </c>
      <c r="D6819" s="170" t="s">
        <v>303</v>
      </c>
      <c r="E6819" s="170">
        <v>473</v>
      </c>
      <c r="F6819" s="170">
        <v>24</v>
      </c>
      <c r="G6819" s="171">
        <v>5</v>
      </c>
      <c r="H6819" s="170" t="s">
        <v>1053</v>
      </c>
      <c r="I6819" s="171">
        <v>3.99</v>
      </c>
      <c r="J6819" s="169">
        <v>1</v>
      </c>
    </row>
    <row r="6820" spans="1:10" hidden="1" x14ac:dyDescent="0.25">
      <c r="A6820" s="169">
        <v>68277</v>
      </c>
      <c r="B6820" s="170" t="s">
        <v>4987</v>
      </c>
      <c r="C6820" s="170" t="s">
        <v>11</v>
      </c>
      <c r="D6820" s="170" t="s">
        <v>303</v>
      </c>
      <c r="E6820" s="170">
        <v>473</v>
      </c>
      <c r="F6820" s="170">
        <v>24</v>
      </c>
      <c r="G6820" s="171">
        <v>5</v>
      </c>
      <c r="H6820" s="170" t="s">
        <v>1053</v>
      </c>
      <c r="I6820" s="171">
        <v>3.99</v>
      </c>
      <c r="J6820" s="169">
        <v>1</v>
      </c>
    </row>
    <row r="6821" spans="1:10" hidden="1" x14ac:dyDescent="0.25">
      <c r="A6821" s="169">
        <v>68280</v>
      </c>
      <c r="B6821" s="170" t="s">
        <v>4988</v>
      </c>
      <c r="C6821" s="170" t="s">
        <v>11</v>
      </c>
      <c r="D6821" s="170" t="s">
        <v>474</v>
      </c>
      <c r="E6821" s="170">
        <v>473</v>
      </c>
      <c r="F6821" s="170">
        <v>24</v>
      </c>
      <c r="G6821" s="171">
        <v>4.2</v>
      </c>
      <c r="H6821" s="170" t="s">
        <v>1053</v>
      </c>
      <c r="I6821" s="171">
        <v>3.99</v>
      </c>
      <c r="J6821" s="169">
        <v>1</v>
      </c>
    </row>
    <row r="6822" spans="1:10" hidden="1" x14ac:dyDescent="0.25">
      <c r="A6822" s="169">
        <v>68280</v>
      </c>
      <c r="B6822" s="170" t="s">
        <v>4988</v>
      </c>
      <c r="C6822" s="170" t="s">
        <v>11</v>
      </c>
      <c r="D6822" s="170" t="s">
        <v>474</v>
      </c>
      <c r="E6822" s="170">
        <v>473</v>
      </c>
      <c r="F6822" s="170">
        <v>24</v>
      </c>
      <c r="G6822" s="171">
        <v>4.2</v>
      </c>
      <c r="H6822" s="170" t="s">
        <v>1053</v>
      </c>
      <c r="I6822" s="171">
        <v>3.99</v>
      </c>
      <c r="J6822" s="169">
        <v>1</v>
      </c>
    </row>
    <row r="6823" spans="1:10" hidden="1" x14ac:dyDescent="0.25">
      <c r="A6823" s="169">
        <v>68281</v>
      </c>
      <c r="B6823" s="170" t="s">
        <v>4989</v>
      </c>
      <c r="C6823" s="170" t="s">
        <v>11</v>
      </c>
      <c r="D6823" s="170" t="s">
        <v>474</v>
      </c>
      <c r="E6823" s="170">
        <v>473</v>
      </c>
      <c r="F6823" s="170">
        <v>24</v>
      </c>
      <c r="G6823" s="171">
        <v>5</v>
      </c>
      <c r="H6823" s="170" t="s">
        <v>1053</v>
      </c>
      <c r="I6823" s="171">
        <v>3.99</v>
      </c>
      <c r="J6823" s="169">
        <v>1</v>
      </c>
    </row>
    <row r="6824" spans="1:10" hidden="1" x14ac:dyDescent="0.25">
      <c r="A6824" s="169">
        <v>68281</v>
      </c>
      <c r="B6824" s="170" t="s">
        <v>4989</v>
      </c>
      <c r="C6824" s="170" t="s">
        <v>11</v>
      </c>
      <c r="D6824" s="170" t="s">
        <v>474</v>
      </c>
      <c r="E6824" s="170">
        <v>473</v>
      </c>
      <c r="F6824" s="170">
        <v>24</v>
      </c>
      <c r="G6824" s="171">
        <v>5</v>
      </c>
      <c r="H6824" s="170" t="s">
        <v>1053</v>
      </c>
      <c r="I6824" s="171">
        <v>3.99</v>
      </c>
      <c r="J6824" s="169">
        <v>1</v>
      </c>
    </row>
    <row r="6825" spans="1:10" hidden="1" x14ac:dyDescent="0.25">
      <c r="A6825" s="169">
        <v>68282</v>
      </c>
      <c r="B6825" s="170" t="s">
        <v>4990</v>
      </c>
      <c r="C6825" s="170" t="s">
        <v>11</v>
      </c>
      <c r="D6825" s="170" t="s">
        <v>303</v>
      </c>
      <c r="E6825" s="170">
        <v>473</v>
      </c>
      <c r="F6825" s="170">
        <v>24</v>
      </c>
      <c r="G6825" s="171">
        <v>9</v>
      </c>
      <c r="H6825" s="170" t="s">
        <v>1053</v>
      </c>
      <c r="I6825" s="171">
        <v>3.99</v>
      </c>
      <c r="J6825" s="169">
        <v>1</v>
      </c>
    </row>
    <row r="6826" spans="1:10" hidden="1" x14ac:dyDescent="0.25">
      <c r="A6826" s="169">
        <v>68282</v>
      </c>
      <c r="B6826" s="170" t="s">
        <v>4990</v>
      </c>
      <c r="C6826" s="170" t="s">
        <v>11</v>
      </c>
      <c r="D6826" s="170" t="s">
        <v>303</v>
      </c>
      <c r="E6826" s="170">
        <v>473</v>
      </c>
      <c r="F6826" s="170">
        <v>24</v>
      </c>
      <c r="G6826" s="171">
        <v>9</v>
      </c>
      <c r="H6826" s="170" t="s">
        <v>1053</v>
      </c>
      <c r="I6826" s="171">
        <v>3.99</v>
      </c>
      <c r="J6826" s="169">
        <v>1</v>
      </c>
    </row>
    <row r="6827" spans="1:10" hidden="1" x14ac:dyDescent="0.25">
      <c r="A6827" s="169">
        <v>68289</v>
      </c>
      <c r="B6827" s="170" t="s">
        <v>4991</v>
      </c>
      <c r="C6827" s="170" t="s">
        <v>24</v>
      </c>
      <c r="D6827" s="170" t="s">
        <v>58</v>
      </c>
      <c r="E6827" s="170">
        <v>750</v>
      </c>
      <c r="F6827" s="170">
        <v>12</v>
      </c>
      <c r="G6827" s="171">
        <v>12.5</v>
      </c>
      <c r="H6827" s="170" t="s">
        <v>130</v>
      </c>
      <c r="I6827" s="171">
        <v>21.99</v>
      </c>
      <c r="J6827" s="169">
        <v>1</v>
      </c>
    </row>
    <row r="6828" spans="1:10" hidden="1" x14ac:dyDescent="0.25">
      <c r="A6828" s="169">
        <v>68290</v>
      </c>
      <c r="B6828" s="170" t="s">
        <v>4992</v>
      </c>
      <c r="C6828" s="170" t="s">
        <v>11</v>
      </c>
      <c r="D6828" s="170" t="s">
        <v>474</v>
      </c>
      <c r="E6828" s="170">
        <v>473</v>
      </c>
      <c r="F6828" s="170">
        <v>24</v>
      </c>
      <c r="G6828" s="171">
        <v>4.8</v>
      </c>
      <c r="H6828" s="170" t="s">
        <v>1742</v>
      </c>
      <c r="I6828" s="171">
        <v>5</v>
      </c>
      <c r="J6828" s="169">
        <v>1</v>
      </c>
    </row>
    <row r="6829" spans="1:10" hidden="1" x14ac:dyDescent="0.25">
      <c r="A6829" s="169">
        <v>68290</v>
      </c>
      <c r="B6829" s="170" t="s">
        <v>4992</v>
      </c>
      <c r="C6829" s="170" t="s">
        <v>11</v>
      </c>
      <c r="D6829" s="170" t="s">
        <v>474</v>
      </c>
      <c r="E6829" s="170">
        <v>473</v>
      </c>
      <c r="F6829" s="170">
        <v>24</v>
      </c>
      <c r="G6829" s="171">
        <v>4.8</v>
      </c>
      <c r="H6829" s="170" t="s">
        <v>1742</v>
      </c>
      <c r="I6829" s="171">
        <v>5</v>
      </c>
      <c r="J6829" s="169">
        <v>1</v>
      </c>
    </row>
    <row r="6830" spans="1:10" hidden="1" x14ac:dyDescent="0.25">
      <c r="A6830" s="169">
        <v>68295</v>
      </c>
      <c r="B6830" s="170" t="s">
        <v>4993</v>
      </c>
      <c r="C6830" s="170" t="s">
        <v>263</v>
      </c>
      <c r="D6830" s="170" t="s">
        <v>935</v>
      </c>
      <c r="E6830" s="170">
        <v>473</v>
      </c>
      <c r="F6830" s="170">
        <v>24</v>
      </c>
      <c r="G6830" s="171">
        <v>5</v>
      </c>
      <c r="H6830" s="170" t="s">
        <v>1391</v>
      </c>
      <c r="I6830" s="171">
        <v>4.8899999999999997</v>
      </c>
      <c r="J6830" s="169">
        <v>1</v>
      </c>
    </row>
    <row r="6831" spans="1:10" hidden="1" x14ac:dyDescent="0.25">
      <c r="A6831" s="169">
        <v>68295</v>
      </c>
      <c r="B6831" s="170" t="s">
        <v>4993</v>
      </c>
      <c r="C6831" s="170" t="s">
        <v>263</v>
      </c>
      <c r="D6831" s="170" t="s">
        <v>935</v>
      </c>
      <c r="E6831" s="170">
        <v>473</v>
      </c>
      <c r="F6831" s="170">
        <v>24</v>
      </c>
      <c r="G6831" s="171">
        <v>5</v>
      </c>
      <c r="H6831" s="170" t="s">
        <v>1391</v>
      </c>
      <c r="I6831" s="171">
        <v>4.8899999999999997</v>
      </c>
      <c r="J6831" s="169">
        <v>1</v>
      </c>
    </row>
    <row r="6832" spans="1:10" hidden="1" x14ac:dyDescent="0.25">
      <c r="A6832" s="169">
        <v>68297</v>
      </c>
      <c r="B6832" s="170" t="s">
        <v>4994</v>
      </c>
      <c r="C6832" s="170" t="s">
        <v>24</v>
      </c>
      <c r="D6832" s="170" t="s">
        <v>42</v>
      </c>
      <c r="E6832" s="170">
        <v>750</v>
      </c>
      <c r="F6832" s="170">
        <v>12</v>
      </c>
      <c r="G6832" s="171">
        <v>12</v>
      </c>
      <c r="H6832" s="170" t="s">
        <v>4909</v>
      </c>
      <c r="I6832" s="171">
        <v>17.850000000000001</v>
      </c>
      <c r="J6832" s="169">
        <v>1</v>
      </c>
    </row>
    <row r="6833" spans="1:10" hidden="1" x14ac:dyDescent="0.25">
      <c r="A6833" s="169">
        <v>68298</v>
      </c>
      <c r="B6833" s="170" t="s">
        <v>4995</v>
      </c>
      <c r="C6833" s="170" t="s">
        <v>263</v>
      </c>
      <c r="D6833" s="170" t="s">
        <v>909</v>
      </c>
      <c r="E6833" s="170">
        <v>30000</v>
      </c>
      <c r="F6833" s="170">
        <v>1</v>
      </c>
      <c r="G6833" s="171">
        <v>6.5</v>
      </c>
      <c r="H6833" s="170" t="s">
        <v>2655</v>
      </c>
      <c r="I6833" s="171">
        <v>240</v>
      </c>
      <c r="J6833" s="169">
        <v>1</v>
      </c>
    </row>
    <row r="6834" spans="1:10" hidden="1" x14ac:dyDescent="0.25">
      <c r="A6834" s="169">
        <v>68298</v>
      </c>
      <c r="B6834" s="170" t="s">
        <v>4995</v>
      </c>
      <c r="C6834" s="170" t="s">
        <v>263</v>
      </c>
      <c r="D6834" s="170" t="s">
        <v>909</v>
      </c>
      <c r="E6834" s="170">
        <v>30000</v>
      </c>
      <c r="F6834" s="170">
        <v>1</v>
      </c>
      <c r="G6834" s="171">
        <v>6.5</v>
      </c>
      <c r="H6834" s="170" t="s">
        <v>2364</v>
      </c>
      <c r="I6834" s="171">
        <v>240</v>
      </c>
      <c r="J6834" s="169">
        <v>1</v>
      </c>
    </row>
    <row r="6835" spans="1:10" hidden="1" x14ac:dyDescent="0.25">
      <c r="A6835" s="169">
        <v>68301</v>
      </c>
      <c r="B6835" s="170" t="s">
        <v>4996</v>
      </c>
      <c r="C6835" s="170" t="s">
        <v>24</v>
      </c>
      <c r="D6835" s="170" t="s">
        <v>382</v>
      </c>
      <c r="E6835" s="170">
        <v>750</v>
      </c>
      <c r="F6835" s="170">
        <v>6</v>
      </c>
      <c r="G6835" s="171">
        <v>14</v>
      </c>
      <c r="H6835" s="170" t="s">
        <v>128</v>
      </c>
      <c r="I6835" s="171">
        <v>43.99</v>
      </c>
      <c r="J6835" s="169">
        <v>1</v>
      </c>
    </row>
    <row r="6836" spans="1:10" hidden="1" x14ac:dyDescent="0.25">
      <c r="A6836" s="169">
        <v>68307</v>
      </c>
      <c r="B6836" s="170" t="s">
        <v>4997</v>
      </c>
      <c r="C6836" s="170" t="s">
        <v>24</v>
      </c>
      <c r="D6836" s="170" t="s">
        <v>34</v>
      </c>
      <c r="E6836" s="170">
        <v>750</v>
      </c>
      <c r="F6836" s="170">
        <v>12</v>
      </c>
      <c r="G6836" s="171">
        <v>13</v>
      </c>
      <c r="H6836" s="170" t="s">
        <v>222</v>
      </c>
      <c r="I6836" s="171">
        <v>22.49</v>
      </c>
      <c r="J6836" s="169">
        <v>1</v>
      </c>
    </row>
    <row r="6837" spans="1:10" hidden="1" x14ac:dyDescent="0.25">
      <c r="A6837" s="169">
        <v>68308</v>
      </c>
      <c r="B6837" s="170" t="s">
        <v>4998</v>
      </c>
      <c r="C6837" s="170" t="s">
        <v>11</v>
      </c>
      <c r="D6837" s="170" t="s">
        <v>211</v>
      </c>
      <c r="E6837" s="170">
        <v>5325</v>
      </c>
      <c r="F6837" s="170">
        <v>1</v>
      </c>
      <c r="G6837" s="171">
        <v>4</v>
      </c>
      <c r="H6837" s="170" t="s">
        <v>824</v>
      </c>
      <c r="I6837" s="171">
        <v>30.5</v>
      </c>
      <c r="J6837" s="169">
        <v>15</v>
      </c>
    </row>
    <row r="6838" spans="1:10" hidden="1" x14ac:dyDescent="0.25">
      <c r="A6838" s="169">
        <v>68309</v>
      </c>
      <c r="B6838" s="170" t="s">
        <v>4999</v>
      </c>
      <c r="C6838" s="170" t="s">
        <v>11</v>
      </c>
      <c r="D6838" s="170" t="s">
        <v>267</v>
      </c>
      <c r="E6838" s="170">
        <v>473</v>
      </c>
      <c r="F6838" s="170">
        <v>24</v>
      </c>
      <c r="G6838" s="171">
        <v>4.5</v>
      </c>
      <c r="H6838" s="170" t="s">
        <v>1918</v>
      </c>
      <c r="I6838" s="171">
        <v>4.59</v>
      </c>
      <c r="J6838" s="169">
        <v>1</v>
      </c>
    </row>
    <row r="6839" spans="1:10" hidden="1" x14ac:dyDescent="0.25">
      <c r="A6839" s="169">
        <v>68310</v>
      </c>
      <c r="B6839" s="170" t="s">
        <v>5000</v>
      </c>
      <c r="C6839" s="170" t="s">
        <v>11</v>
      </c>
      <c r="D6839" s="170" t="s">
        <v>211</v>
      </c>
      <c r="E6839" s="170">
        <v>473</v>
      </c>
      <c r="F6839" s="170">
        <v>24</v>
      </c>
      <c r="G6839" s="171">
        <v>4</v>
      </c>
      <c r="H6839" s="170" t="s">
        <v>824</v>
      </c>
      <c r="I6839" s="171">
        <v>2.79</v>
      </c>
      <c r="J6839" s="169">
        <v>1</v>
      </c>
    </row>
    <row r="6840" spans="1:10" hidden="1" x14ac:dyDescent="0.25">
      <c r="A6840" s="169">
        <v>68340</v>
      </c>
      <c r="B6840" s="170" t="s">
        <v>1008</v>
      </c>
      <c r="C6840" s="170" t="s">
        <v>15</v>
      </c>
      <c r="D6840" s="170" t="s">
        <v>1007</v>
      </c>
      <c r="E6840" s="170">
        <v>700</v>
      </c>
      <c r="F6840" s="170">
        <v>6</v>
      </c>
      <c r="G6840" s="171">
        <v>40</v>
      </c>
      <c r="H6840" s="170" t="s">
        <v>54</v>
      </c>
      <c r="I6840" s="171">
        <v>64.989999999999995</v>
      </c>
      <c r="J6840" s="169">
        <v>1</v>
      </c>
    </row>
    <row r="6841" spans="1:10" hidden="1" x14ac:dyDescent="0.25">
      <c r="A6841" s="169">
        <v>68341</v>
      </c>
      <c r="B6841" s="170" t="s">
        <v>5001</v>
      </c>
      <c r="C6841" s="170" t="s">
        <v>15</v>
      </c>
      <c r="D6841" s="170" t="s">
        <v>441</v>
      </c>
      <c r="E6841" s="170">
        <v>750</v>
      </c>
      <c r="F6841" s="170">
        <v>12</v>
      </c>
      <c r="G6841" s="171">
        <v>15</v>
      </c>
      <c r="H6841" s="170" t="s">
        <v>35</v>
      </c>
      <c r="I6841" s="171">
        <v>21.99</v>
      </c>
      <c r="J6841" s="169">
        <v>1</v>
      </c>
    </row>
    <row r="6842" spans="1:10" hidden="1" x14ac:dyDescent="0.25">
      <c r="A6842" s="169">
        <v>68343</v>
      </c>
      <c r="B6842" s="170" t="s">
        <v>5002</v>
      </c>
      <c r="C6842" s="170" t="s">
        <v>263</v>
      </c>
      <c r="D6842" s="170" t="s">
        <v>909</v>
      </c>
      <c r="E6842" s="170">
        <v>50000</v>
      </c>
      <c r="F6842" s="170">
        <v>1</v>
      </c>
      <c r="G6842" s="171">
        <v>6.5</v>
      </c>
      <c r="H6842" s="170" t="s">
        <v>2655</v>
      </c>
      <c r="I6842" s="171">
        <v>400</v>
      </c>
      <c r="J6842" s="169">
        <v>1</v>
      </c>
    </row>
    <row r="6843" spans="1:10" hidden="1" x14ac:dyDescent="0.25">
      <c r="A6843" s="169">
        <v>68343</v>
      </c>
      <c r="B6843" s="170" t="s">
        <v>5002</v>
      </c>
      <c r="C6843" s="170" t="s">
        <v>263</v>
      </c>
      <c r="D6843" s="170" t="s">
        <v>909</v>
      </c>
      <c r="E6843" s="170">
        <v>50000</v>
      </c>
      <c r="F6843" s="170">
        <v>1</v>
      </c>
      <c r="G6843" s="171">
        <v>6.5</v>
      </c>
      <c r="H6843" s="170" t="s">
        <v>2364</v>
      </c>
      <c r="I6843" s="171">
        <v>400</v>
      </c>
      <c r="J6843" s="169">
        <v>1</v>
      </c>
    </row>
    <row r="6844" spans="1:10" hidden="1" x14ac:dyDescent="0.25">
      <c r="A6844" s="169">
        <v>68345</v>
      </c>
      <c r="B6844" s="170" t="s">
        <v>5003</v>
      </c>
      <c r="C6844" s="170" t="s">
        <v>263</v>
      </c>
      <c r="D6844" s="170" t="s">
        <v>909</v>
      </c>
      <c r="E6844" s="170">
        <v>30000</v>
      </c>
      <c r="F6844" s="170">
        <v>1</v>
      </c>
      <c r="G6844" s="171">
        <v>6.5</v>
      </c>
      <c r="H6844" s="170" t="s">
        <v>2655</v>
      </c>
      <c r="I6844" s="171">
        <v>250</v>
      </c>
      <c r="J6844" s="169">
        <v>1</v>
      </c>
    </row>
    <row r="6845" spans="1:10" hidden="1" x14ac:dyDescent="0.25">
      <c r="A6845" s="169">
        <v>68345</v>
      </c>
      <c r="B6845" s="170" t="s">
        <v>5003</v>
      </c>
      <c r="C6845" s="170" t="s">
        <v>263</v>
      </c>
      <c r="D6845" s="170" t="s">
        <v>909</v>
      </c>
      <c r="E6845" s="170">
        <v>30000</v>
      </c>
      <c r="F6845" s="170">
        <v>1</v>
      </c>
      <c r="G6845" s="171">
        <v>6.5</v>
      </c>
      <c r="H6845" s="170" t="s">
        <v>2364</v>
      </c>
      <c r="I6845" s="171">
        <v>250</v>
      </c>
      <c r="J6845" s="169">
        <v>1</v>
      </c>
    </row>
    <row r="6846" spans="1:10" hidden="1" x14ac:dyDescent="0.25">
      <c r="A6846" s="169">
        <v>68351</v>
      </c>
      <c r="B6846" s="170" t="s">
        <v>5004</v>
      </c>
      <c r="C6846" s="170" t="s">
        <v>263</v>
      </c>
      <c r="D6846" s="170" t="s">
        <v>909</v>
      </c>
      <c r="E6846" s="170">
        <v>4260</v>
      </c>
      <c r="F6846" s="170">
        <v>2</v>
      </c>
      <c r="G6846" s="171">
        <v>6.5</v>
      </c>
      <c r="H6846" s="170" t="s">
        <v>2655</v>
      </c>
      <c r="I6846" s="171">
        <v>53.88</v>
      </c>
      <c r="J6846" s="169">
        <v>12</v>
      </c>
    </row>
    <row r="6847" spans="1:10" hidden="1" x14ac:dyDescent="0.25">
      <c r="A6847" s="169">
        <v>68351</v>
      </c>
      <c r="B6847" s="170" t="s">
        <v>5004</v>
      </c>
      <c r="C6847" s="170" t="s">
        <v>263</v>
      </c>
      <c r="D6847" s="170" t="s">
        <v>909</v>
      </c>
      <c r="E6847" s="170">
        <v>4260</v>
      </c>
      <c r="F6847" s="170">
        <v>2</v>
      </c>
      <c r="G6847" s="171">
        <v>6.5</v>
      </c>
      <c r="H6847" s="170" t="s">
        <v>2364</v>
      </c>
      <c r="I6847" s="171">
        <v>53.88</v>
      </c>
      <c r="J6847" s="169">
        <v>12</v>
      </c>
    </row>
    <row r="6848" spans="1:10" hidden="1" x14ac:dyDescent="0.25">
      <c r="A6848" s="169">
        <v>68352</v>
      </c>
      <c r="B6848" s="170" t="s">
        <v>5005</v>
      </c>
      <c r="C6848" s="170" t="s">
        <v>15</v>
      </c>
      <c r="D6848" s="170" t="s">
        <v>78</v>
      </c>
      <c r="E6848" s="170">
        <v>750</v>
      </c>
      <c r="F6848" s="170">
        <v>6</v>
      </c>
      <c r="G6848" s="171">
        <v>40</v>
      </c>
      <c r="H6848" s="170" t="s">
        <v>222</v>
      </c>
      <c r="I6848" s="171">
        <v>39.99</v>
      </c>
      <c r="J6848" s="169">
        <v>1</v>
      </c>
    </row>
    <row r="6849" spans="1:10" hidden="1" x14ac:dyDescent="0.25">
      <c r="A6849" s="169">
        <v>68353</v>
      </c>
      <c r="B6849" s="170" t="s">
        <v>5006</v>
      </c>
      <c r="C6849" s="170" t="s">
        <v>24</v>
      </c>
      <c r="D6849" s="170" t="s">
        <v>194</v>
      </c>
      <c r="E6849" s="170">
        <v>750</v>
      </c>
      <c r="F6849" s="170">
        <v>6</v>
      </c>
      <c r="G6849" s="171">
        <v>13</v>
      </c>
      <c r="H6849" s="170" t="s">
        <v>2361</v>
      </c>
      <c r="I6849" s="171">
        <v>24.99</v>
      </c>
      <c r="J6849" s="169">
        <v>1</v>
      </c>
    </row>
    <row r="6850" spans="1:10" hidden="1" x14ac:dyDescent="0.25">
      <c r="A6850" s="169">
        <v>68361</v>
      </c>
      <c r="B6850" s="170" t="s">
        <v>5007</v>
      </c>
      <c r="C6850" s="170" t="s">
        <v>11</v>
      </c>
      <c r="D6850" s="170" t="s">
        <v>303</v>
      </c>
      <c r="E6850" s="170">
        <v>473</v>
      </c>
      <c r="F6850" s="170">
        <v>24</v>
      </c>
      <c r="G6850" s="171">
        <v>6.3</v>
      </c>
      <c r="H6850" s="170" t="s">
        <v>1362</v>
      </c>
      <c r="I6850" s="171">
        <v>4.99</v>
      </c>
      <c r="J6850" s="169">
        <v>1</v>
      </c>
    </row>
    <row r="6851" spans="1:10" hidden="1" x14ac:dyDescent="0.25">
      <c r="A6851" s="169">
        <v>68361</v>
      </c>
      <c r="B6851" s="170" t="s">
        <v>5007</v>
      </c>
      <c r="C6851" s="170" t="s">
        <v>11</v>
      </c>
      <c r="D6851" s="170" t="s">
        <v>303</v>
      </c>
      <c r="E6851" s="170">
        <v>473</v>
      </c>
      <c r="F6851" s="170">
        <v>24</v>
      </c>
      <c r="G6851" s="171">
        <v>6.3</v>
      </c>
      <c r="H6851" s="170" t="s">
        <v>1362</v>
      </c>
      <c r="I6851" s="171">
        <v>4.99</v>
      </c>
      <c r="J6851" s="169">
        <v>1</v>
      </c>
    </row>
    <row r="6852" spans="1:10" hidden="1" x14ac:dyDescent="0.25">
      <c r="A6852" s="169">
        <v>68367</v>
      </c>
      <c r="B6852" s="170" t="s">
        <v>5008</v>
      </c>
      <c r="C6852" s="170" t="s">
        <v>24</v>
      </c>
      <c r="D6852" s="170" t="s">
        <v>66</v>
      </c>
      <c r="E6852" s="170">
        <v>750</v>
      </c>
      <c r="F6852" s="170">
        <v>6</v>
      </c>
      <c r="G6852" s="171">
        <v>13</v>
      </c>
      <c r="H6852" s="170" t="s">
        <v>2361</v>
      </c>
      <c r="I6852" s="171">
        <v>24.99</v>
      </c>
      <c r="J6852" s="169">
        <v>1</v>
      </c>
    </row>
    <row r="6853" spans="1:10" hidden="1" x14ac:dyDescent="0.25">
      <c r="A6853" s="169">
        <v>68377</v>
      </c>
      <c r="B6853" s="170" t="s">
        <v>5009</v>
      </c>
      <c r="C6853" s="170" t="s">
        <v>15</v>
      </c>
      <c r="D6853" s="170" t="s">
        <v>51</v>
      </c>
      <c r="E6853" s="170">
        <v>750</v>
      </c>
      <c r="F6853" s="170">
        <v>6</v>
      </c>
      <c r="G6853" s="171">
        <v>42.5</v>
      </c>
      <c r="H6853" s="170" t="s">
        <v>73</v>
      </c>
      <c r="I6853" s="171">
        <v>54.99</v>
      </c>
      <c r="J6853" s="169">
        <v>1</v>
      </c>
    </row>
    <row r="6854" spans="1:10" hidden="1" x14ac:dyDescent="0.25">
      <c r="A6854" s="169">
        <v>68379</v>
      </c>
      <c r="B6854" s="170" t="s">
        <v>5010</v>
      </c>
      <c r="C6854" s="170" t="s">
        <v>15</v>
      </c>
      <c r="D6854" s="170" t="s">
        <v>2206</v>
      </c>
      <c r="E6854" s="170">
        <v>200</v>
      </c>
      <c r="F6854" s="170">
        <v>30</v>
      </c>
      <c r="G6854" s="171">
        <v>49.5</v>
      </c>
      <c r="H6854" s="170" t="s">
        <v>22</v>
      </c>
      <c r="I6854" s="171">
        <v>12.99</v>
      </c>
      <c r="J6854" s="169">
        <v>4</v>
      </c>
    </row>
    <row r="6855" spans="1:10" hidden="1" x14ac:dyDescent="0.25">
      <c r="A6855" s="169">
        <v>68385</v>
      </c>
      <c r="B6855" s="170" t="s">
        <v>5011</v>
      </c>
      <c r="C6855" s="170" t="s">
        <v>11</v>
      </c>
      <c r="D6855" s="170" t="s">
        <v>12</v>
      </c>
      <c r="E6855" s="170">
        <v>710</v>
      </c>
      <c r="F6855" s="170">
        <v>18</v>
      </c>
      <c r="G6855" s="171">
        <v>5.5</v>
      </c>
      <c r="H6855" s="170" t="s">
        <v>285</v>
      </c>
      <c r="I6855" s="171">
        <v>3.69</v>
      </c>
      <c r="J6855" s="169">
        <v>1</v>
      </c>
    </row>
    <row r="6856" spans="1:10" hidden="1" x14ac:dyDescent="0.25">
      <c r="A6856" s="169">
        <v>68385</v>
      </c>
      <c r="B6856" s="170" t="s">
        <v>5011</v>
      </c>
      <c r="C6856" s="170" t="s">
        <v>11</v>
      </c>
      <c r="D6856" s="170" t="s">
        <v>12</v>
      </c>
      <c r="E6856" s="170">
        <v>710</v>
      </c>
      <c r="F6856" s="170">
        <v>18</v>
      </c>
      <c r="G6856" s="171">
        <v>5.5</v>
      </c>
      <c r="H6856" s="170" t="s">
        <v>285</v>
      </c>
      <c r="I6856" s="171">
        <v>3.69</v>
      </c>
      <c r="J6856" s="169">
        <v>1</v>
      </c>
    </row>
    <row r="6857" spans="1:10" hidden="1" x14ac:dyDescent="0.25">
      <c r="A6857" s="169">
        <v>68417</v>
      </c>
      <c r="B6857" s="170" t="s">
        <v>5012</v>
      </c>
      <c r="C6857" s="170" t="s">
        <v>263</v>
      </c>
      <c r="D6857" s="170" t="s">
        <v>332</v>
      </c>
      <c r="E6857" s="170">
        <v>200</v>
      </c>
      <c r="F6857" s="170">
        <v>27</v>
      </c>
      <c r="G6857" s="171">
        <v>13.5</v>
      </c>
      <c r="H6857" s="170" t="s">
        <v>1053</v>
      </c>
      <c r="I6857" s="171">
        <v>4.99</v>
      </c>
      <c r="J6857" s="169">
        <v>1</v>
      </c>
    </row>
    <row r="6858" spans="1:10" hidden="1" x14ac:dyDescent="0.25">
      <c r="A6858" s="169">
        <v>68418</v>
      </c>
      <c r="B6858" s="170" t="s">
        <v>5013</v>
      </c>
      <c r="C6858" s="170" t="s">
        <v>263</v>
      </c>
      <c r="D6858" s="170" t="s">
        <v>264</v>
      </c>
      <c r="E6858" s="170">
        <v>270</v>
      </c>
      <c r="F6858" s="170">
        <v>24</v>
      </c>
      <c r="G6858" s="171">
        <v>5</v>
      </c>
      <c r="H6858" s="170" t="s">
        <v>141</v>
      </c>
      <c r="I6858" s="171">
        <v>4.49</v>
      </c>
      <c r="J6858" s="169">
        <v>1</v>
      </c>
    </row>
    <row r="6859" spans="1:10" hidden="1" x14ac:dyDescent="0.25">
      <c r="A6859" s="169">
        <v>68419</v>
      </c>
      <c r="B6859" s="170" t="s">
        <v>5014</v>
      </c>
      <c r="C6859" s="170" t="s">
        <v>263</v>
      </c>
      <c r="D6859" s="170" t="s">
        <v>332</v>
      </c>
      <c r="E6859" s="170">
        <v>200</v>
      </c>
      <c r="F6859" s="170">
        <v>27</v>
      </c>
      <c r="G6859" s="171">
        <v>13.5</v>
      </c>
      <c r="H6859" s="170" t="s">
        <v>1053</v>
      </c>
      <c r="I6859" s="171">
        <v>4.99</v>
      </c>
      <c r="J6859" s="169">
        <v>1</v>
      </c>
    </row>
    <row r="6860" spans="1:10" hidden="1" x14ac:dyDescent="0.25">
      <c r="A6860" s="169">
        <v>68421</v>
      </c>
      <c r="B6860" s="170" t="s">
        <v>5015</v>
      </c>
      <c r="C6860" s="170" t="s">
        <v>15</v>
      </c>
      <c r="D6860" s="170" t="s">
        <v>51</v>
      </c>
      <c r="E6860" s="170">
        <v>750</v>
      </c>
      <c r="F6860" s="170">
        <v>6</v>
      </c>
      <c r="G6860" s="171">
        <v>40</v>
      </c>
      <c r="H6860" s="170" t="s">
        <v>22</v>
      </c>
      <c r="I6860" s="171">
        <v>38.49</v>
      </c>
      <c r="J6860" s="169">
        <v>1</v>
      </c>
    </row>
    <row r="6861" spans="1:10" hidden="1" x14ac:dyDescent="0.25">
      <c r="A6861" s="169">
        <v>68422</v>
      </c>
      <c r="B6861" s="170" t="s">
        <v>5016</v>
      </c>
      <c r="C6861" s="170" t="s">
        <v>11</v>
      </c>
      <c r="D6861" s="170" t="s">
        <v>303</v>
      </c>
      <c r="E6861" s="170">
        <v>355</v>
      </c>
      <c r="F6861" s="170">
        <v>24</v>
      </c>
      <c r="G6861" s="171">
        <v>8</v>
      </c>
      <c r="H6861" s="170" t="s">
        <v>2503</v>
      </c>
      <c r="I6861" s="171">
        <v>4.99</v>
      </c>
      <c r="J6861" s="169">
        <v>1</v>
      </c>
    </row>
    <row r="6862" spans="1:10" hidden="1" x14ac:dyDescent="0.25">
      <c r="A6862" s="169">
        <v>68422</v>
      </c>
      <c r="B6862" s="170" t="s">
        <v>5016</v>
      </c>
      <c r="C6862" s="170" t="s">
        <v>11</v>
      </c>
      <c r="D6862" s="170" t="s">
        <v>303</v>
      </c>
      <c r="E6862" s="170">
        <v>355</v>
      </c>
      <c r="F6862" s="170">
        <v>24</v>
      </c>
      <c r="G6862" s="171">
        <v>8</v>
      </c>
      <c r="H6862" s="170" t="s">
        <v>1407</v>
      </c>
      <c r="I6862" s="171">
        <v>4.99</v>
      </c>
      <c r="J6862" s="169">
        <v>1</v>
      </c>
    </row>
    <row r="6863" spans="1:10" hidden="1" x14ac:dyDescent="0.25">
      <c r="A6863" s="169">
        <v>68433</v>
      </c>
      <c r="B6863" s="170" t="s">
        <v>5017</v>
      </c>
      <c r="C6863" s="170" t="s">
        <v>15</v>
      </c>
      <c r="D6863" s="170" t="s">
        <v>51</v>
      </c>
      <c r="E6863" s="170">
        <v>750</v>
      </c>
      <c r="F6863" s="170">
        <v>12</v>
      </c>
      <c r="G6863" s="171">
        <v>44</v>
      </c>
      <c r="H6863" s="170" t="s">
        <v>91</v>
      </c>
      <c r="I6863" s="171">
        <v>54.95</v>
      </c>
      <c r="J6863" s="169">
        <v>1</v>
      </c>
    </row>
    <row r="6864" spans="1:10" hidden="1" x14ac:dyDescent="0.25">
      <c r="A6864" s="169">
        <v>68453</v>
      </c>
      <c r="B6864" s="170" t="s">
        <v>5018</v>
      </c>
      <c r="C6864" s="170" t="s">
        <v>15</v>
      </c>
      <c r="D6864" s="170" t="s">
        <v>51</v>
      </c>
      <c r="E6864" s="170">
        <v>750</v>
      </c>
      <c r="F6864" s="170">
        <v>12</v>
      </c>
      <c r="G6864" s="171">
        <v>40</v>
      </c>
      <c r="H6864" s="170" t="s">
        <v>3146</v>
      </c>
      <c r="I6864" s="171">
        <v>38.99</v>
      </c>
      <c r="J6864" s="169">
        <v>1</v>
      </c>
    </row>
    <row r="6865" spans="1:10" hidden="1" x14ac:dyDescent="0.25">
      <c r="A6865" s="169">
        <v>68454</v>
      </c>
      <c r="B6865" s="170" t="s">
        <v>5019</v>
      </c>
      <c r="C6865" s="170" t="s">
        <v>15</v>
      </c>
      <c r="D6865" s="170" t="s">
        <v>51</v>
      </c>
      <c r="E6865" s="170">
        <v>750</v>
      </c>
      <c r="F6865" s="170">
        <v>6</v>
      </c>
      <c r="G6865" s="171">
        <v>46</v>
      </c>
      <c r="H6865" s="170" t="s">
        <v>783</v>
      </c>
      <c r="I6865" s="171">
        <v>59.99</v>
      </c>
      <c r="J6865" s="169">
        <v>1</v>
      </c>
    </row>
    <row r="6866" spans="1:10" hidden="1" x14ac:dyDescent="0.25">
      <c r="A6866" s="169">
        <v>68459</v>
      </c>
      <c r="B6866" s="170" t="s">
        <v>5020</v>
      </c>
      <c r="C6866" s="170" t="s">
        <v>15</v>
      </c>
      <c r="D6866" s="170" t="s">
        <v>1399</v>
      </c>
      <c r="E6866" s="170">
        <v>750</v>
      </c>
      <c r="F6866" s="170">
        <v>6</v>
      </c>
      <c r="G6866" s="171">
        <v>40</v>
      </c>
      <c r="H6866" s="170" t="s">
        <v>1511</v>
      </c>
      <c r="I6866" s="171">
        <v>54</v>
      </c>
      <c r="J6866" s="169">
        <v>1</v>
      </c>
    </row>
    <row r="6867" spans="1:10" hidden="1" x14ac:dyDescent="0.25">
      <c r="A6867" s="169">
        <v>68479</v>
      </c>
      <c r="B6867" s="170" t="s">
        <v>5021</v>
      </c>
      <c r="C6867" s="170" t="s">
        <v>11</v>
      </c>
      <c r="D6867" s="170" t="s">
        <v>267</v>
      </c>
      <c r="E6867" s="170">
        <v>473</v>
      </c>
      <c r="F6867" s="170">
        <v>24</v>
      </c>
      <c r="G6867" s="171">
        <v>5</v>
      </c>
      <c r="H6867" s="170" t="s">
        <v>1662</v>
      </c>
      <c r="I6867" s="171">
        <v>4.49</v>
      </c>
      <c r="J6867" s="169">
        <v>1</v>
      </c>
    </row>
    <row r="6868" spans="1:10" hidden="1" x14ac:dyDescent="0.25">
      <c r="A6868" s="169">
        <v>68479</v>
      </c>
      <c r="B6868" s="170" t="s">
        <v>5021</v>
      </c>
      <c r="C6868" s="170" t="s">
        <v>11</v>
      </c>
      <c r="D6868" s="170" t="s">
        <v>267</v>
      </c>
      <c r="E6868" s="170">
        <v>473</v>
      </c>
      <c r="F6868" s="170">
        <v>24</v>
      </c>
      <c r="G6868" s="171">
        <v>5</v>
      </c>
      <c r="H6868" s="170" t="s">
        <v>1662</v>
      </c>
      <c r="I6868" s="171">
        <v>4.49</v>
      </c>
      <c r="J6868" s="169">
        <v>1</v>
      </c>
    </row>
    <row r="6869" spans="1:10" hidden="1" x14ac:dyDescent="0.25">
      <c r="A6869" s="169">
        <v>68502</v>
      </c>
      <c r="B6869" s="170" t="s">
        <v>5022</v>
      </c>
      <c r="C6869" s="170" t="s">
        <v>11</v>
      </c>
      <c r="D6869" s="170" t="s">
        <v>303</v>
      </c>
      <c r="E6869" s="170">
        <v>473</v>
      </c>
      <c r="F6869" s="170">
        <v>24</v>
      </c>
      <c r="G6869" s="171">
        <v>6</v>
      </c>
      <c r="H6869" s="170" t="s">
        <v>1662</v>
      </c>
      <c r="I6869" s="171">
        <v>4.75</v>
      </c>
      <c r="J6869" s="169">
        <v>1</v>
      </c>
    </row>
    <row r="6870" spans="1:10" hidden="1" x14ac:dyDescent="0.25">
      <c r="A6870" s="169">
        <v>68502</v>
      </c>
      <c r="B6870" s="170" t="s">
        <v>5022</v>
      </c>
      <c r="C6870" s="170" t="s">
        <v>11</v>
      </c>
      <c r="D6870" s="170" t="s">
        <v>303</v>
      </c>
      <c r="E6870" s="170">
        <v>473</v>
      </c>
      <c r="F6870" s="170">
        <v>24</v>
      </c>
      <c r="G6870" s="171">
        <v>6</v>
      </c>
      <c r="H6870" s="170" t="s">
        <v>1662</v>
      </c>
      <c r="I6870" s="171">
        <v>4.75</v>
      </c>
      <c r="J6870" s="169">
        <v>1</v>
      </c>
    </row>
    <row r="6871" spans="1:10" hidden="1" x14ac:dyDescent="0.25">
      <c r="A6871" s="169">
        <v>68537</v>
      </c>
      <c r="B6871" s="170" t="s">
        <v>2984</v>
      </c>
      <c r="C6871" s="170" t="s">
        <v>24</v>
      </c>
      <c r="D6871" s="170" t="s">
        <v>127</v>
      </c>
      <c r="E6871" s="170">
        <v>750</v>
      </c>
      <c r="F6871" s="170">
        <v>12</v>
      </c>
      <c r="G6871" s="171">
        <v>14</v>
      </c>
      <c r="H6871" s="170" t="s">
        <v>1214</v>
      </c>
      <c r="I6871" s="171">
        <v>22.99</v>
      </c>
      <c r="J6871" s="169">
        <v>1</v>
      </c>
    </row>
    <row r="6872" spans="1:10" hidden="1" x14ac:dyDescent="0.25">
      <c r="A6872" s="169">
        <v>68560</v>
      </c>
      <c r="B6872" s="170" t="s">
        <v>5023</v>
      </c>
      <c r="C6872" s="170" t="s">
        <v>11</v>
      </c>
      <c r="D6872" s="170" t="s">
        <v>303</v>
      </c>
      <c r="E6872" s="170">
        <v>473</v>
      </c>
      <c r="F6872" s="170">
        <v>24</v>
      </c>
      <c r="G6872" s="171">
        <v>8</v>
      </c>
      <c r="H6872" s="170" t="s">
        <v>1457</v>
      </c>
      <c r="I6872" s="171">
        <v>5.5</v>
      </c>
      <c r="J6872" s="169">
        <v>1</v>
      </c>
    </row>
    <row r="6873" spans="1:10" hidden="1" x14ac:dyDescent="0.25">
      <c r="A6873" s="169">
        <v>68560</v>
      </c>
      <c r="B6873" s="170" t="s">
        <v>5023</v>
      </c>
      <c r="C6873" s="170" t="s">
        <v>11</v>
      </c>
      <c r="D6873" s="170" t="s">
        <v>303</v>
      </c>
      <c r="E6873" s="170">
        <v>473</v>
      </c>
      <c r="F6873" s="170">
        <v>24</v>
      </c>
      <c r="G6873" s="171">
        <v>8</v>
      </c>
      <c r="H6873" s="170" t="s">
        <v>1457</v>
      </c>
      <c r="I6873" s="171">
        <v>5.5</v>
      </c>
      <c r="J6873" s="169">
        <v>1</v>
      </c>
    </row>
    <row r="6874" spans="1:10" hidden="1" x14ac:dyDescent="0.25">
      <c r="A6874" s="169">
        <v>68561</v>
      </c>
      <c r="B6874" s="170" t="s">
        <v>5024</v>
      </c>
      <c r="C6874" s="170" t="s">
        <v>11</v>
      </c>
      <c r="D6874" s="170" t="s">
        <v>267</v>
      </c>
      <c r="E6874" s="170">
        <v>473</v>
      </c>
      <c r="F6874" s="170">
        <v>24</v>
      </c>
      <c r="G6874" s="171">
        <v>5</v>
      </c>
      <c r="H6874" s="170" t="s">
        <v>1457</v>
      </c>
      <c r="I6874" s="171">
        <v>4.75</v>
      </c>
      <c r="J6874" s="169">
        <v>1</v>
      </c>
    </row>
    <row r="6875" spans="1:10" hidden="1" x14ac:dyDescent="0.25">
      <c r="A6875" s="169">
        <v>68561</v>
      </c>
      <c r="B6875" s="170" t="s">
        <v>5024</v>
      </c>
      <c r="C6875" s="170" t="s">
        <v>11</v>
      </c>
      <c r="D6875" s="170" t="s">
        <v>267</v>
      </c>
      <c r="E6875" s="170">
        <v>473</v>
      </c>
      <c r="F6875" s="170">
        <v>24</v>
      </c>
      <c r="G6875" s="171">
        <v>5</v>
      </c>
      <c r="H6875" s="170" t="s">
        <v>1457</v>
      </c>
      <c r="I6875" s="171">
        <v>4.75</v>
      </c>
      <c r="J6875" s="169">
        <v>1</v>
      </c>
    </row>
    <row r="6876" spans="1:10" hidden="1" x14ac:dyDescent="0.25">
      <c r="A6876" s="169">
        <v>68594</v>
      </c>
      <c r="B6876" s="170" t="s">
        <v>5025</v>
      </c>
      <c r="C6876" s="170" t="s">
        <v>15</v>
      </c>
      <c r="D6876" s="170" t="s">
        <v>252</v>
      </c>
      <c r="E6876" s="170">
        <v>750</v>
      </c>
      <c r="F6876" s="170">
        <v>12</v>
      </c>
      <c r="G6876" s="171">
        <v>30</v>
      </c>
      <c r="H6876" s="170" t="s">
        <v>1173</v>
      </c>
      <c r="I6876" s="171">
        <v>28.99</v>
      </c>
      <c r="J6876" s="169">
        <v>1</v>
      </c>
    </row>
    <row r="6877" spans="1:10" hidden="1" x14ac:dyDescent="0.25">
      <c r="A6877" s="169">
        <v>68632</v>
      </c>
      <c r="B6877" s="170" t="s">
        <v>5026</v>
      </c>
      <c r="C6877" s="170" t="s">
        <v>24</v>
      </c>
      <c r="D6877" s="170" t="s">
        <v>66</v>
      </c>
      <c r="E6877" s="170">
        <v>750</v>
      </c>
      <c r="F6877" s="170">
        <v>12</v>
      </c>
      <c r="G6877" s="171">
        <v>12.7</v>
      </c>
      <c r="H6877" s="170" t="s">
        <v>177</v>
      </c>
      <c r="I6877" s="171">
        <v>9.99</v>
      </c>
      <c r="J6877" s="169">
        <v>1</v>
      </c>
    </row>
    <row r="6878" spans="1:10" hidden="1" x14ac:dyDescent="0.25">
      <c r="A6878" s="169">
        <v>68636</v>
      </c>
      <c r="B6878" s="170" t="s">
        <v>5027</v>
      </c>
      <c r="C6878" s="170" t="s">
        <v>263</v>
      </c>
      <c r="D6878" s="170" t="s">
        <v>909</v>
      </c>
      <c r="E6878" s="170">
        <v>30000</v>
      </c>
      <c r="F6878" s="170">
        <v>1</v>
      </c>
      <c r="G6878" s="171">
        <v>6.5</v>
      </c>
      <c r="H6878" s="170" t="s">
        <v>2655</v>
      </c>
      <c r="I6878" s="171">
        <v>240</v>
      </c>
      <c r="J6878" s="169">
        <v>1</v>
      </c>
    </row>
    <row r="6879" spans="1:10" hidden="1" x14ac:dyDescent="0.25">
      <c r="A6879" s="169">
        <v>68636</v>
      </c>
      <c r="B6879" s="170" t="s">
        <v>5027</v>
      </c>
      <c r="C6879" s="170" t="s">
        <v>263</v>
      </c>
      <c r="D6879" s="170" t="s">
        <v>909</v>
      </c>
      <c r="E6879" s="170">
        <v>30000</v>
      </c>
      <c r="F6879" s="170">
        <v>1</v>
      </c>
      <c r="G6879" s="171">
        <v>6.5</v>
      </c>
      <c r="H6879" s="170" t="s">
        <v>2364</v>
      </c>
      <c r="I6879" s="171">
        <v>240</v>
      </c>
      <c r="J6879" s="169">
        <v>1</v>
      </c>
    </row>
    <row r="6880" spans="1:10" hidden="1" x14ac:dyDescent="0.25">
      <c r="A6880" s="169">
        <v>68666</v>
      </c>
      <c r="B6880" s="170" t="s">
        <v>5028</v>
      </c>
      <c r="C6880" s="170" t="s">
        <v>24</v>
      </c>
      <c r="D6880" s="170" t="s">
        <v>194</v>
      </c>
      <c r="E6880" s="170">
        <v>750</v>
      </c>
      <c r="F6880" s="170">
        <v>12</v>
      </c>
      <c r="G6880" s="171">
        <v>13</v>
      </c>
      <c r="H6880" s="170" t="s">
        <v>200</v>
      </c>
      <c r="I6880" s="171">
        <v>29.99</v>
      </c>
      <c r="J6880" s="169">
        <v>1</v>
      </c>
    </row>
    <row r="6881" spans="1:10" hidden="1" x14ac:dyDescent="0.25">
      <c r="A6881" s="169">
        <v>68668</v>
      </c>
      <c r="B6881" s="170" t="s">
        <v>5029</v>
      </c>
      <c r="C6881" s="170" t="s">
        <v>24</v>
      </c>
      <c r="D6881" s="170" t="s">
        <v>34</v>
      </c>
      <c r="E6881" s="170">
        <v>750</v>
      </c>
      <c r="F6881" s="170">
        <v>12</v>
      </c>
      <c r="G6881" s="171">
        <v>14.5</v>
      </c>
      <c r="H6881" s="170" t="s">
        <v>177</v>
      </c>
      <c r="I6881" s="171">
        <v>99.99</v>
      </c>
      <c r="J6881" s="169">
        <v>1</v>
      </c>
    </row>
    <row r="6882" spans="1:10" hidden="1" x14ac:dyDescent="0.25">
      <c r="A6882" s="169">
        <v>68670</v>
      </c>
      <c r="B6882" s="170" t="s">
        <v>5030</v>
      </c>
      <c r="C6882" s="170" t="s">
        <v>24</v>
      </c>
      <c r="D6882" s="170" t="s">
        <v>166</v>
      </c>
      <c r="E6882" s="170">
        <v>750</v>
      </c>
      <c r="F6882" s="170">
        <v>12</v>
      </c>
      <c r="G6882" s="171">
        <v>13.2</v>
      </c>
      <c r="H6882" s="170" t="s">
        <v>163</v>
      </c>
      <c r="I6882" s="171">
        <v>23.49</v>
      </c>
      <c r="J6882" s="169">
        <v>1</v>
      </c>
    </row>
    <row r="6883" spans="1:10" hidden="1" x14ac:dyDescent="0.25">
      <c r="A6883" s="169">
        <v>68698</v>
      </c>
      <c r="B6883" s="170" t="s">
        <v>5031</v>
      </c>
      <c r="C6883" s="170" t="s">
        <v>15</v>
      </c>
      <c r="D6883" s="170" t="s">
        <v>1007</v>
      </c>
      <c r="E6883" s="170">
        <v>750</v>
      </c>
      <c r="F6883" s="170">
        <v>6</v>
      </c>
      <c r="G6883" s="171">
        <v>43</v>
      </c>
      <c r="H6883" s="170" t="s">
        <v>17</v>
      </c>
      <c r="I6883" s="171">
        <v>65.989999999999995</v>
      </c>
      <c r="J6883" s="169">
        <v>1</v>
      </c>
    </row>
    <row r="6884" spans="1:10" hidden="1" x14ac:dyDescent="0.25">
      <c r="A6884" s="169">
        <v>68706</v>
      </c>
      <c r="B6884" s="170" t="s">
        <v>5032</v>
      </c>
      <c r="C6884" s="170" t="s">
        <v>24</v>
      </c>
      <c r="D6884" s="170" t="s">
        <v>58</v>
      </c>
      <c r="E6884" s="170">
        <v>750</v>
      </c>
      <c r="F6884" s="170">
        <v>12</v>
      </c>
      <c r="G6884" s="171">
        <v>12.5</v>
      </c>
      <c r="H6884" s="170" t="s">
        <v>218</v>
      </c>
      <c r="I6884" s="171">
        <v>49.95</v>
      </c>
      <c r="J6884" s="169">
        <v>1</v>
      </c>
    </row>
    <row r="6885" spans="1:10" hidden="1" x14ac:dyDescent="0.25">
      <c r="A6885" s="169">
        <v>68778</v>
      </c>
      <c r="B6885" s="170" t="s">
        <v>4539</v>
      </c>
      <c r="C6885" s="170" t="s">
        <v>24</v>
      </c>
      <c r="D6885" s="170" t="s">
        <v>68</v>
      </c>
      <c r="E6885" s="170">
        <v>1000</v>
      </c>
      <c r="F6885" s="170">
        <v>12</v>
      </c>
      <c r="G6885" s="171">
        <v>13</v>
      </c>
      <c r="H6885" s="170" t="s">
        <v>22</v>
      </c>
      <c r="I6885" s="171">
        <v>11.99</v>
      </c>
      <c r="J6885" s="169">
        <v>1</v>
      </c>
    </row>
    <row r="6886" spans="1:10" hidden="1" x14ac:dyDescent="0.25">
      <c r="A6886" s="169">
        <v>68779</v>
      </c>
      <c r="B6886" s="170" t="s">
        <v>5033</v>
      </c>
      <c r="C6886" s="170" t="s">
        <v>24</v>
      </c>
      <c r="D6886" s="170" t="s">
        <v>38</v>
      </c>
      <c r="E6886" s="170">
        <v>750</v>
      </c>
      <c r="F6886" s="170">
        <v>6</v>
      </c>
      <c r="G6886" s="171">
        <v>12.5</v>
      </c>
      <c r="H6886" s="170" t="s">
        <v>2361</v>
      </c>
      <c r="I6886" s="171">
        <v>22.99</v>
      </c>
      <c r="J6886" s="169">
        <v>1</v>
      </c>
    </row>
    <row r="6887" spans="1:10" hidden="1" x14ac:dyDescent="0.25">
      <c r="A6887" s="169">
        <v>68780</v>
      </c>
      <c r="B6887" s="170" t="s">
        <v>5034</v>
      </c>
      <c r="C6887" s="170" t="s">
        <v>263</v>
      </c>
      <c r="D6887" s="170" t="s">
        <v>646</v>
      </c>
      <c r="E6887" s="170">
        <v>2130</v>
      </c>
      <c r="F6887" s="170">
        <v>4</v>
      </c>
      <c r="G6887" s="171">
        <v>4.5</v>
      </c>
      <c r="H6887" s="170" t="s">
        <v>13</v>
      </c>
      <c r="I6887" s="171">
        <v>16.989999999999998</v>
      </c>
      <c r="J6887" s="169">
        <v>6</v>
      </c>
    </row>
    <row r="6888" spans="1:10" hidden="1" x14ac:dyDescent="0.25">
      <c r="A6888" s="169">
        <v>68780</v>
      </c>
      <c r="B6888" s="170" t="s">
        <v>5034</v>
      </c>
      <c r="C6888" s="170" t="s">
        <v>263</v>
      </c>
      <c r="D6888" s="170" t="s">
        <v>646</v>
      </c>
      <c r="E6888" s="170">
        <v>2130</v>
      </c>
      <c r="F6888" s="170">
        <v>4</v>
      </c>
      <c r="G6888" s="171">
        <v>4.5</v>
      </c>
      <c r="H6888" s="170" t="s">
        <v>13</v>
      </c>
      <c r="I6888" s="171">
        <v>16.989999999999998</v>
      </c>
      <c r="J6888" s="169">
        <v>6</v>
      </c>
    </row>
    <row r="6889" spans="1:10" hidden="1" x14ac:dyDescent="0.25">
      <c r="A6889" s="169">
        <v>68781</v>
      </c>
      <c r="B6889" s="170" t="s">
        <v>4540</v>
      </c>
      <c r="C6889" s="170" t="s">
        <v>24</v>
      </c>
      <c r="D6889" s="170" t="s">
        <v>66</v>
      </c>
      <c r="E6889" s="170">
        <v>1000</v>
      </c>
      <c r="F6889" s="170">
        <v>12</v>
      </c>
      <c r="G6889" s="171">
        <v>12.5</v>
      </c>
      <c r="H6889" s="170" t="s">
        <v>22</v>
      </c>
      <c r="I6889" s="171">
        <v>11.99</v>
      </c>
      <c r="J6889" s="169">
        <v>1</v>
      </c>
    </row>
    <row r="6890" spans="1:10" hidden="1" x14ac:dyDescent="0.25">
      <c r="A6890" s="169">
        <v>68782</v>
      </c>
      <c r="B6890" s="170" t="s">
        <v>5035</v>
      </c>
      <c r="C6890" s="170" t="s">
        <v>24</v>
      </c>
      <c r="D6890" s="170" t="s">
        <v>34</v>
      </c>
      <c r="E6890" s="170">
        <v>750</v>
      </c>
      <c r="F6890" s="170">
        <v>12</v>
      </c>
      <c r="G6890" s="171">
        <v>13</v>
      </c>
      <c r="H6890" s="170" t="s">
        <v>200</v>
      </c>
      <c r="I6890" s="171">
        <v>29.99</v>
      </c>
      <c r="J6890" s="169">
        <v>1</v>
      </c>
    </row>
    <row r="6891" spans="1:10" hidden="1" x14ac:dyDescent="0.25">
      <c r="A6891" s="169">
        <v>68791</v>
      </c>
      <c r="B6891" s="170" t="s">
        <v>5036</v>
      </c>
      <c r="C6891" s="170" t="s">
        <v>11</v>
      </c>
      <c r="D6891" s="170" t="s">
        <v>12</v>
      </c>
      <c r="E6891" s="170">
        <v>2840</v>
      </c>
      <c r="F6891" s="170">
        <v>3</v>
      </c>
      <c r="G6891" s="171">
        <v>5</v>
      </c>
      <c r="H6891" s="170" t="s">
        <v>105</v>
      </c>
      <c r="I6891" s="171">
        <v>16.989999999999998</v>
      </c>
      <c r="J6891" s="169">
        <v>8</v>
      </c>
    </row>
    <row r="6892" spans="1:10" hidden="1" x14ac:dyDescent="0.25">
      <c r="A6892" s="169">
        <v>68791</v>
      </c>
      <c r="B6892" s="170" t="s">
        <v>5036</v>
      </c>
      <c r="C6892" s="170" t="s">
        <v>11</v>
      </c>
      <c r="D6892" s="170" t="s">
        <v>12</v>
      </c>
      <c r="E6892" s="170">
        <v>2840</v>
      </c>
      <c r="F6892" s="170">
        <v>3</v>
      </c>
      <c r="G6892" s="171">
        <v>5</v>
      </c>
      <c r="H6892" s="170" t="s">
        <v>105</v>
      </c>
      <c r="I6892" s="171">
        <v>16.989999999999998</v>
      </c>
      <c r="J6892" s="169">
        <v>8</v>
      </c>
    </row>
    <row r="6893" spans="1:10" hidden="1" x14ac:dyDescent="0.25">
      <c r="A6893" s="169">
        <v>68799</v>
      </c>
      <c r="B6893" s="170" t="s">
        <v>5037</v>
      </c>
      <c r="C6893" s="170" t="s">
        <v>15</v>
      </c>
      <c r="D6893" s="170" t="s">
        <v>225</v>
      </c>
      <c r="E6893" s="170">
        <v>750</v>
      </c>
      <c r="F6893" s="170">
        <v>12</v>
      </c>
      <c r="G6893" s="171">
        <v>40</v>
      </c>
      <c r="H6893" s="170" t="s">
        <v>3146</v>
      </c>
      <c r="I6893" s="171">
        <v>39.99</v>
      </c>
      <c r="J6893" s="169">
        <v>1</v>
      </c>
    </row>
    <row r="6894" spans="1:10" hidden="1" x14ac:dyDescent="0.25">
      <c r="A6894" s="169">
        <v>68809</v>
      </c>
      <c r="B6894" s="170" t="s">
        <v>5038</v>
      </c>
      <c r="C6894" s="170" t="s">
        <v>263</v>
      </c>
      <c r="D6894" s="170" t="s">
        <v>909</v>
      </c>
      <c r="E6894" s="170">
        <v>20000</v>
      </c>
      <c r="F6894" s="170">
        <v>1</v>
      </c>
      <c r="G6894" s="171">
        <v>6.5</v>
      </c>
      <c r="H6894" s="170" t="s">
        <v>2655</v>
      </c>
      <c r="I6894" s="171">
        <v>160</v>
      </c>
      <c r="J6894" s="169">
        <v>1</v>
      </c>
    </row>
    <row r="6895" spans="1:10" hidden="1" x14ac:dyDescent="0.25">
      <c r="A6895" s="169">
        <v>68809</v>
      </c>
      <c r="B6895" s="170" t="s">
        <v>5038</v>
      </c>
      <c r="C6895" s="170" t="s">
        <v>263</v>
      </c>
      <c r="D6895" s="170" t="s">
        <v>909</v>
      </c>
      <c r="E6895" s="170">
        <v>20000</v>
      </c>
      <c r="F6895" s="170">
        <v>1</v>
      </c>
      <c r="G6895" s="171">
        <v>6.5</v>
      </c>
      <c r="H6895" s="170" t="s">
        <v>2364</v>
      </c>
      <c r="I6895" s="171">
        <v>160</v>
      </c>
      <c r="J6895" s="169">
        <v>1</v>
      </c>
    </row>
    <row r="6896" spans="1:10" hidden="1" x14ac:dyDescent="0.25">
      <c r="A6896" s="169">
        <v>68810</v>
      </c>
      <c r="B6896" s="170" t="s">
        <v>5039</v>
      </c>
      <c r="C6896" s="170" t="s">
        <v>263</v>
      </c>
      <c r="D6896" s="170" t="s">
        <v>332</v>
      </c>
      <c r="E6896" s="170">
        <v>1420</v>
      </c>
      <c r="F6896" s="170">
        <v>6</v>
      </c>
      <c r="G6896" s="171">
        <v>6.9</v>
      </c>
      <c r="H6896" s="170" t="s">
        <v>1053</v>
      </c>
      <c r="I6896" s="171">
        <v>14.99</v>
      </c>
      <c r="J6896" s="169">
        <v>4</v>
      </c>
    </row>
    <row r="6897" spans="1:10" hidden="1" x14ac:dyDescent="0.25">
      <c r="A6897" s="169">
        <v>68810</v>
      </c>
      <c r="B6897" s="170" t="s">
        <v>5039</v>
      </c>
      <c r="C6897" s="170" t="s">
        <v>263</v>
      </c>
      <c r="D6897" s="170" t="s">
        <v>332</v>
      </c>
      <c r="E6897" s="170">
        <v>1420</v>
      </c>
      <c r="F6897" s="170">
        <v>6</v>
      </c>
      <c r="G6897" s="171">
        <v>6.9</v>
      </c>
      <c r="H6897" s="170" t="s">
        <v>1053</v>
      </c>
      <c r="I6897" s="171">
        <v>14.99</v>
      </c>
      <c r="J6897" s="169">
        <v>4</v>
      </c>
    </row>
    <row r="6898" spans="1:10" hidden="1" x14ac:dyDescent="0.25">
      <c r="A6898" s="169">
        <v>68811</v>
      </c>
      <c r="B6898" s="170" t="s">
        <v>5040</v>
      </c>
      <c r="C6898" s="170" t="s">
        <v>263</v>
      </c>
      <c r="D6898" s="170" t="s">
        <v>332</v>
      </c>
      <c r="E6898" s="170">
        <v>473</v>
      </c>
      <c r="F6898" s="170">
        <v>24</v>
      </c>
      <c r="G6898" s="171">
        <v>6.9</v>
      </c>
      <c r="H6898" s="170" t="s">
        <v>1053</v>
      </c>
      <c r="I6898" s="171">
        <v>3.99</v>
      </c>
      <c r="J6898" s="169">
        <v>1</v>
      </c>
    </row>
    <row r="6899" spans="1:10" hidden="1" x14ac:dyDescent="0.25">
      <c r="A6899" s="169">
        <v>68811</v>
      </c>
      <c r="B6899" s="170" t="s">
        <v>5040</v>
      </c>
      <c r="C6899" s="170" t="s">
        <v>263</v>
      </c>
      <c r="D6899" s="170" t="s">
        <v>332</v>
      </c>
      <c r="E6899" s="170">
        <v>473</v>
      </c>
      <c r="F6899" s="170">
        <v>24</v>
      </c>
      <c r="G6899" s="171">
        <v>6.9</v>
      </c>
      <c r="H6899" s="170" t="s">
        <v>1053</v>
      </c>
      <c r="I6899" s="171">
        <v>3.99</v>
      </c>
      <c r="J6899" s="169">
        <v>1</v>
      </c>
    </row>
    <row r="6900" spans="1:10" hidden="1" x14ac:dyDescent="0.25">
      <c r="A6900" s="169">
        <v>68812</v>
      </c>
      <c r="B6900" s="170" t="s">
        <v>5041</v>
      </c>
      <c r="C6900" s="170" t="s">
        <v>11</v>
      </c>
      <c r="D6900" s="170" t="s">
        <v>12</v>
      </c>
      <c r="E6900" s="170">
        <v>8520</v>
      </c>
      <c r="F6900" s="170">
        <v>1</v>
      </c>
      <c r="G6900" s="171">
        <v>4.5999999999999996</v>
      </c>
      <c r="H6900" s="170" t="s">
        <v>13</v>
      </c>
      <c r="I6900" s="171">
        <v>57.99</v>
      </c>
      <c r="J6900" s="169">
        <v>24</v>
      </c>
    </row>
    <row r="6901" spans="1:10" hidden="1" x14ac:dyDescent="0.25">
      <c r="A6901" s="169">
        <v>68812</v>
      </c>
      <c r="B6901" s="170" t="s">
        <v>5041</v>
      </c>
      <c r="C6901" s="170" t="s">
        <v>11</v>
      </c>
      <c r="D6901" s="170" t="s">
        <v>12</v>
      </c>
      <c r="E6901" s="170">
        <v>8520</v>
      </c>
      <c r="F6901" s="170">
        <v>1</v>
      </c>
      <c r="G6901" s="171">
        <v>4.5999999999999996</v>
      </c>
      <c r="H6901" s="170" t="s">
        <v>13</v>
      </c>
      <c r="I6901" s="171">
        <v>57.99</v>
      </c>
      <c r="J6901" s="169">
        <v>24</v>
      </c>
    </row>
    <row r="6902" spans="1:10" hidden="1" x14ac:dyDescent="0.25">
      <c r="A6902" s="169">
        <v>68821</v>
      </c>
      <c r="B6902" s="170" t="s">
        <v>5042</v>
      </c>
      <c r="C6902" s="170" t="s">
        <v>11</v>
      </c>
      <c r="D6902" s="170" t="s">
        <v>303</v>
      </c>
      <c r="E6902" s="170">
        <v>473</v>
      </c>
      <c r="F6902" s="170">
        <v>24</v>
      </c>
      <c r="G6902" s="171">
        <v>7</v>
      </c>
      <c r="H6902" s="170" t="s">
        <v>1053</v>
      </c>
      <c r="I6902" s="171">
        <v>4.79</v>
      </c>
      <c r="J6902" s="169">
        <v>1</v>
      </c>
    </row>
    <row r="6903" spans="1:10" hidden="1" x14ac:dyDescent="0.25">
      <c r="A6903" s="169">
        <v>68821</v>
      </c>
      <c r="B6903" s="170" t="s">
        <v>5042</v>
      </c>
      <c r="C6903" s="170" t="s">
        <v>11</v>
      </c>
      <c r="D6903" s="170" t="s">
        <v>303</v>
      </c>
      <c r="E6903" s="170">
        <v>473</v>
      </c>
      <c r="F6903" s="170">
        <v>24</v>
      </c>
      <c r="G6903" s="171">
        <v>7</v>
      </c>
      <c r="H6903" s="170" t="s">
        <v>1053</v>
      </c>
      <c r="I6903" s="171">
        <v>4.79</v>
      </c>
      <c r="J6903" s="169">
        <v>1</v>
      </c>
    </row>
    <row r="6904" spans="1:10" hidden="1" x14ac:dyDescent="0.25">
      <c r="A6904" s="169">
        <v>68822</v>
      </c>
      <c r="B6904" s="170" t="s">
        <v>5043</v>
      </c>
      <c r="C6904" s="170" t="s">
        <v>11</v>
      </c>
      <c r="D6904" s="170" t="s">
        <v>474</v>
      </c>
      <c r="E6904" s="170">
        <v>473</v>
      </c>
      <c r="F6904" s="170">
        <v>24</v>
      </c>
      <c r="G6904" s="171">
        <v>4.9000000000000004</v>
      </c>
      <c r="H6904" s="170" t="s">
        <v>1053</v>
      </c>
      <c r="I6904" s="171">
        <v>4.59</v>
      </c>
      <c r="J6904" s="169">
        <v>1</v>
      </c>
    </row>
    <row r="6905" spans="1:10" hidden="1" x14ac:dyDescent="0.25">
      <c r="A6905" s="169">
        <v>68822</v>
      </c>
      <c r="B6905" s="170" t="s">
        <v>5043</v>
      </c>
      <c r="C6905" s="170" t="s">
        <v>11</v>
      </c>
      <c r="D6905" s="170" t="s">
        <v>474</v>
      </c>
      <c r="E6905" s="170">
        <v>473</v>
      </c>
      <c r="F6905" s="170">
        <v>24</v>
      </c>
      <c r="G6905" s="171">
        <v>4.9000000000000004</v>
      </c>
      <c r="H6905" s="170" t="s">
        <v>1053</v>
      </c>
      <c r="I6905" s="171">
        <v>4.59</v>
      </c>
      <c r="J6905" s="169">
        <v>1</v>
      </c>
    </row>
    <row r="6906" spans="1:10" hidden="1" x14ac:dyDescent="0.25">
      <c r="A6906" s="169">
        <v>68823</v>
      </c>
      <c r="B6906" s="170" t="s">
        <v>5044</v>
      </c>
      <c r="C6906" s="170" t="s">
        <v>15</v>
      </c>
      <c r="D6906" s="170" t="s">
        <v>1399</v>
      </c>
      <c r="E6906" s="170">
        <v>700</v>
      </c>
      <c r="F6906" s="170">
        <v>6</v>
      </c>
      <c r="G6906" s="171">
        <v>43</v>
      </c>
      <c r="H6906" s="170" t="s">
        <v>378</v>
      </c>
      <c r="I6906" s="171">
        <v>59.99</v>
      </c>
      <c r="J6906" s="169">
        <v>1</v>
      </c>
    </row>
    <row r="6907" spans="1:10" hidden="1" x14ac:dyDescent="0.25">
      <c r="A6907" s="169">
        <v>68834</v>
      </c>
      <c r="B6907" s="170" t="s">
        <v>5045</v>
      </c>
      <c r="C6907" s="170" t="s">
        <v>11</v>
      </c>
      <c r="D6907" s="170" t="s">
        <v>303</v>
      </c>
      <c r="E6907" s="170">
        <v>568</v>
      </c>
      <c r="F6907" s="170">
        <v>24</v>
      </c>
      <c r="G6907" s="171">
        <v>7.3</v>
      </c>
      <c r="H6907" s="170" t="s">
        <v>1053</v>
      </c>
      <c r="I6907" s="171">
        <v>4.99</v>
      </c>
      <c r="J6907" s="169">
        <v>1</v>
      </c>
    </row>
    <row r="6908" spans="1:10" hidden="1" x14ac:dyDescent="0.25">
      <c r="A6908" s="169">
        <v>68834</v>
      </c>
      <c r="B6908" s="170" t="s">
        <v>5045</v>
      </c>
      <c r="C6908" s="170" t="s">
        <v>11</v>
      </c>
      <c r="D6908" s="170" t="s">
        <v>303</v>
      </c>
      <c r="E6908" s="170">
        <v>568</v>
      </c>
      <c r="F6908" s="170">
        <v>24</v>
      </c>
      <c r="G6908" s="171">
        <v>7.3</v>
      </c>
      <c r="H6908" s="170" t="s">
        <v>1053</v>
      </c>
      <c r="I6908" s="171">
        <v>4.99</v>
      </c>
      <c r="J6908" s="169">
        <v>1</v>
      </c>
    </row>
    <row r="6909" spans="1:10" hidden="1" x14ac:dyDescent="0.25">
      <c r="A6909" s="169">
        <v>68835</v>
      </c>
      <c r="B6909" s="170" t="s">
        <v>5046</v>
      </c>
      <c r="C6909" s="170" t="s">
        <v>11</v>
      </c>
      <c r="D6909" s="170" t="s">
        <v>12</v>
      </c>
      <c r="E6909" s="170">
        <v>473</v>
      </c>
      <c r="F6909" s="170">
        <v>24</v>
      </c>
      <c r="G6909" s="171">
        <v>5.5</v>
      </c>
      <c r="H6909" s="170" t="s">
        <v>1053</v>
      </c>
      <c r="I6909" s="171">
        <v>4.1900000000000004</v>
      </c>
      <c r="J6909" s="169">
        <v>1</v>
      </c>
    </row>
    <row r="6910" spans="1:10" hidden="1" x14ac:dyDescent="0.25">
      <c r="A6910" s="169">
        <v>68835</v>
      </c>
      <c r="B6910" s="170" t="s">
        <v>5046</v>
      </c>
      <c r="C6910" s="170" t="s">
        <v>11</v>
      </c>
      <c r="D6910" s="170" t="s">
        <v>12</v>
      </c>
      <c r="E6910" s="170">
        <v>473</v>
      </c>
      <c r="F6910" s="170">
        <v>24</v>
      </c>
      <c r="G6910" s="171">
        <v>5.5</v>
      </c>
      <c r="H6910" s="170" t="s">
        <v>1053</v>
      </c>
      <c r="I6910" s="171">
        <v>4.1900000000000004</v>
      </c>
      <c r="J6910" s="169">
        <v>1</v>
      </c>
    </row>
    <row r="6911" spans="1:10" hidden="1" x14ac:dyDescent="0.25">
      <c r="A6911" s="169">
        <v>68836</v>
      </c>
      <c r="B6911" s="170" t="s">
        <v>5047</v>
      </c>
      <c r="C6911" s="170" t="s">
        <v>11</v>
      </c>
      <c r="D6911" s="170" t="s">
        <v>12</v>
      </c>
      <c r="E6911" s="170">
        <v>473</v>
      </c>
      <c r="F6911" s="170">
        <v>24</v>
      </c>
      <c r="G6911" s="171">
        <v>5.2</v>
      </c>
      <c r="H6911" s="170" t="s">
        <v>1362</v>
      </c>
      <c r="I6911" s="171">
        <v>4.1900000000000004</v>
      </c>
      <c r="J6911" s="169">
        <v>1</v>
      </c>
    </row>
    <row r="6912" spans="1:10" hidden="1" x14ac:dyDescent="0.25">
      <c r="A6912" s="169">
        <v>68836</v>
      </c>
      <c r="B6912" s="170" t="s">
        <v>5047</v>
      </c>
      <c r="C6912" s="170" t="s">
        <v>11</v>
      </c>
      <c r="D6912" s="170" t="s">
        <v>12</v>
      </c>
      <c r="E6912" s="170">
        <v>473</v>
      </c>
      <c r="F6912" s="170">
        <v>24</v>
      </c>
      <c r="G6912" s="171">
        <v>5.2</v>
      </c>
      <c r="H6912" s="170" t="s">
        <v>1362</v>
      </c>
      <c r="I6912" s="171">
        <v>4.1900000000000004</v>
      </c>
      <c r="J6912" s="169">
        <v>1</v>
      </c>
    </row>
    <row r="6913" spans="1:10" hidden="1" x14ac:dyDescent="0.25">
      <c r="A6913" s="169">
        <v>68840</v>
      </c>
      <c r="B6913" s="170" t="s">
        <v>5048</v>
      </c>
      <c r="C6913" s="170" t="s">
        <v>11</v>
      </c>
      <c r="D6913" s="170" t="s">
        <v>474</v>
      </c>
      <c r="E6913" s="170">
        <v>473</v>
      </c>
      <c r="F6913" s="170">
        <v>24</v>
      </c>
      <c r="G6913" s="171">
        <v>5</v>
      </c>
      <c r="H6913" s="170" t="s">
        <v>1623</v>
      </c>
      <c r="I6913" s="171">
        <v>4.1900000000000004</v>
      </c>
      <c r="J6913" s="169">
        <v>1</v>
      </c>
    </row>
    <row r="6914" spans="1:10" hidden="1" x14ac:dyDescent="0.25">
      <c r="A6914" s="169">
        <v>68840</v>
      </c>
      <c r="B6914" s="170" t="s">
        <v>5048</v>
      </c>
      <c r="C6914" s="170" t="s">
        <v>11</v>
      </c>
      <c r="D6914" s="170" t="s">
        <v>474</v>
      </c>
      <c r="E6914" s="170">
        <v>473</v>
      </c>
      <c r="F6914" s="170">
        <v>24</v>
      </c>
      <c r="G6914" s="171">
        <v>5</v>
      </c>
      <c r="H6914" s="170" t="s">
        <v>1623</v>
      </c>
      <c r="I6914" s="171">
        <v>4.1900000000000004</v>
      </c>
      <c r="J6914" s="169">
        <v>1</v>
      </c>
    </row>
    <row r="6915" spans="1:10" hidden="1" x14ac:dyDescent="0.25">
      <c r="A6915" s="169">
        <v>68843</v>
      </c>
      <c r="B6915" s="170" t="s">
        <v>1246</v>
      </c>
      <c r="C6915" s="170" t="s">
        <v>15</v>
      </c>
      <c r="D6915" s="170" t="s">
        <v>19</v>
      </c>
      <c r="E6915" s="170">
        <v>200</v>
      </c>
      <c r="F6915" s="170">
        <v>48</v>
      </c>
      <c r="G6915" s="171">
        <v>40</v>
      </c>
      <c r="H6915" s="170" t="s">
        <v>222</v>
      </c>
      <c r="I6915" s="171">
        <v>9.99</v>
      </c>
      <c r="J6915" s="169">
        <v>1</v>
      </c>
    </row>
    <row r="6916" spans="1:10" hidden="1" x14ac:dyDescent="0.25">
      <c r="A6916" s="169">
        <v>68844</v>
      </c>
      <c r="B6916" s="170" t="s">
        <v>5049</v>
      </c>
      <c r="C6916" s="170" t="s">
        <v>15</v>
      </c>
      <c r="D6916" s="170" t="s">
        <v>1399</v>
      </c>
      <c r="E6916" s="170">
        <v>700</v>
      </c>
      <c r="F6916" s="170">
        <v>6</v>
      </c>
      <c r="G6916" s="171">
        <v>40</v>
      </c>
      <c r="H6916" s="170" t="s">
        <v>86</v>
      </c>
      <c r="I6916" s="171">
        <v>31.49</v>
      </c>
      <c r="J6916" s="169">
        <v>1</v>
      </c>
    </row>
    <row r="6917" spans="1:10" hidden="1" x14ac:dyDescent="0.25">
      <c r="A6917" s="169">
        <v>68845</v>
      </c>
      <c r="B6917" s="170" t="s">
        <v>4811</v>
      </c>
      <c r="C6917" s="170" t="s">
        <v>15</v>
      </c>
      <c r="D6917" s="170" t="s">
        <v>1091</v>
      </c>
      <c r="E6917" s="170">
        <v>750</v>
      </c>
      <c r="F6917" s="170">
        <v>12</v>
      </c>
      <c r="G6917" s="171">
        <v>15</v>
      </c>
      <c r="H6917" s="170" t="s">
        <v>141</v>
      </c>
      <c r="I6917" s="171">
        <v>23.49</v>
      </c>
      <c r="J6917" s="169">
        <v>1</v>
      </c>
    </row>
    <row r="6918" spans="1:10" hidden="1" x14ac:dyDescent="0.25">
      <c r="A6918" s="169">
        <v>68846</v>
      </c>
      <c r="B6918" s="170" t="s">
        <v>5050</v>
      </c>
      <c r="C6918" s="170" t="s">
        <v>15</v>
      </c>
      <c r="D6918" s="170" t="s">
        <v>78</v>
      </c>
      <c r="E6918" s="170">
        <v>750</v>
      </c>
      <c r="F6918" s="170">
        <v>6</v>
      </c>
      <c r="G6918" s="171">
        <v>50</v>
      </c>
      <c r="H6918" s="170" t="s">
        <v>26</v>
      </c>
      <c r="I6918" s="171">
        <v>79.989999999999995</v>
      </c>
      <c r="J6918" s="169">
        <v>1</v>
      </c>
    </row>
    <row r="6919" spans="1:10" hidden="1" x14ac:dyDescent="0.25">
      <c r="A6919" s="169">
        <v>68847</v>
      </c>
      <c r="B6919" s="170" t="s">
        <v>5051</v>
      </c>
      <c r="C6919" s="170" t="s">
        <v>37</v>
      </c>
      <c r="D6919" s="170" t="s">
        <v>3760</v>
      </c>
      <c r="E6919" s="170">
        <v>500</v>
      </c>
      <c r="F6919" s="170">
        <v>12</v>
      </c>
      <c r="H6919" s="170" t="s">
        <v>3730</v>
      </c>
      <c r="I6919" s="171">
        <v>10.99</v>
      </c>
      <c r="J6919" s="169">
        <v>1</v>
      </c>
    </row>
    <row r="6920" spans="1:10" hidden="1" x14ac:dyDescent="0.25">
      <c r="A6920" s="169">
        <v>68848</v>
      </c>
      <c r="B6920" s="170" t="s">
        <v>3007</v>
      </c>
      <c r="C6920" s="170" t="s">
        <v>15</v>
      </c>
      <c r="D6920" s="170" t="s">
        <v>16</v>
      </c>
      <c r="E6920" s="170">
        <v>1140</v>
      </c>
      <c r="F6920" s="170">
        <v>12</v>
      </c>
      <c r="G6920" s="171">
        <v>40</v>
      </c>
      <c r="H6920" s="170" t="s">
        <v>218</v>
      </c>
      <c r="I6920" s="171">
        <v>35.6</v>
      </c>
      <c r="J6920" s="169">
        <v>1</v>
      </c>
    </row>
    <row r="6921" spans="1:10" hidden="1" x14ac:dyDescent="0.25">
      <c r="A6921" s="169">
        <v>68862</v>
      </c>
      <c r="B6921" s="170" t="s">
        <v>5052</v>
      </c>
      <c r="C6921" s="170" t="s">
        <v>11</v>
      </c>
      <c r="D6921" s="170" t="s">
        <v>303</v>
      </c>
      <c r="E6921" s="170">
        <v>355</v>
      </c>
      <c r="F6921" s="170">
        <v>24</v>
      </c>
      <c r="G6921" s="171">
        <v>10.5</v>
      </c>
      <c r="H6921" s="170" t="s">
        <v>1556</v>
      </c>
      <c r="I6921" s="171">
        <v>5.5</v>
      </c>
      <c r="J6921" s="169">
        <v>1</v>
      </c>
    </row>
    <row r="6922" spans="1:10" hidden="1" x14ac:dyDescent="0.25">
      <c r="A6922" s="169">
        <v>68862</v>
      </c>
      <c r="B6922" s="170" t="s">
        <v>5052</v>
      </c>
      <c r="C6922" s="170" t="s">
        <v>11</v>
      </c>
      <c r="D6922" s="170" t="s">
        <v>303</v>
      </c>
      <c r="E6922" s="170">
        <v>355</v>
      </c>
      <c r="F6922" s="170">
        <v>24</v>
      </c>
      <c r="G6922" s="171">
        <v>10.5</v>
      </c>
      <c r="H6922" s="170" t="s">
        <v>1556</v>
      </c>
      <c r="I6922" s="171">
        <v>5.5</v>
      </c>
      <c r="J6922" s="169">
        <v>1</v>
      </c>
    </row>
    <row r="6923" spans="1:10" hidden="1" x14ac:dyDescent="0.25">
      <c r="A6923" s="169">
        <v>68863</v>
      </c>
      <c r="B6923" s="170" t="s">
        <v>5053</v>
      </c>
      <c r="C6923" s="170" t="s">
        <v>15</v>
      </c>
      <c r="D6923" s="170" t="s">
        <v>3694</v>
      </c>
      <c r="E6923" s="170">
        <v>750</v>
      </c>
      <c r="F6923" s="170">
        <v>6</v>
      </c>
      <c r="G6923" s="171">
        <v>42.5</v>
      </c>
      <c r="H6923" s="170" t="s">
        <v>177</v>
      </c>
      <c r="I6923" s="171">
        <v>59.99</v>
      </c>
      <c r="J6923" s="169">
        <v>1</v>
      </c>
    </row>
    <row r="6924" spans="1:10" hidden="1" x14ac:dyDescent="0.25">
      <c r="A6924" s="169">
        <v>68880</v>
      </c>
      <c r="B6924" s="170" t="s">
        <v>5054</v>
      </c>
      <c r="C6924" s="170" t="s">
        <v>11</v>
      </c>
      <c r="D6924" s="170" t="s">
        <v>474</v>
      </c>
      <c r="E6924" s="170">
        <v>473</v>
      </c>
      <c r="F6924" s="170">
        <v>24</v>
      </c>
      <c r="G6924" s="171">
        <v>5</v>
      </c>
      <c r="H6924" s="170" t="s">
        <v>1556</v>
      </c>
      <c r="I6924" s="171">
        <v>4.99</v>
      </c>
      <c r="J6924" s="169">
        <v>1</v>
      </c>
    </row>
    <row r="6925" spans="1:10" hidden="1" x14ac:dyDescent="0.25">
      <c r="A6925" s="169">
        <v>68880</v>
      </c>
      <c r="B6925" s="170" t="s">
        <v>5054</v>
      </c>
      <c r="C6925" s="170" t="s">
        <v>11</v>
      </c>
      <c r="D6925" s="170" t="s">
        <v>474</v>
      </c>
      <c r="E6925" s="170">
        <v>473</v>
      </c>
      <c r="F6925" s="170">
        <v>24</v>
      </c>
      <c r="G6925" s="171">
        <v>5</v>
      </c>
      <c r="H6925" s="170" t="s">
        <v>1556</v>
      </c>
      <c r="I6925" s="171">
        <v>4.99</v>
      </c>
      <c r="J6925" s="169">
        <v>1</v>
      </c>
    </row>
    <row r="6926" spans="1:10" hidden="1" x14ac:dyDescent="0.25">
      <c r="A6926" s="169">
        <v>68887</v>
      </c>
      <c r="B6926" s="170" t="s">
        <v>5055</v>
      </c>
      <c r="C6926" s="170" t="s">
        <v>263</v>
      </c>
      <c r="D6926" s="170" t="s">
        <v>264</v>
      </c>
      <c r="E6926" s="170">
        <v>1420</v>
      </c>
      <c r="F6926" s="170">
        <v>6</v>
      </c>
      <c r="G6926" s="171">
        <v>5</v>
      </c>
      <c r="H6926" s="170" t="s">
        <v>3445</v>
      </c>
      <c r="I6926" s="171">
        <v>19.989999999999998</v>
      </c>
      <c r="J6926" s="169">
        <v>4</v>
      </c>
    </row>
    <row r="6927" spans="1:10" hidden="1" x14ac:dyDescent="0.25">
      <c r="A6927" s="169">
        <v>68887</v>
      </c>
      <c r="B6927" s="170" t="s">
        <v>5055</v>
      </c>
      <c r="C6927" s="170" t="s">
        <v>263</v>
      </c>
      <c r="D6927" s="170" t="s">
        <v>264</v>
      </c>
      <c r="E6927" s="170">
        <v>1420</v>
      </c>
      <c r="F6927" s="170">
        <v>6</v>
      </c>
      <c r="G6927" s="171">
        <v>5</v>
      </c>
      <c r="H6927" s="170" t="s">
        <v>1407</v>
      </c>
      <c r="I6927" s="171">
        <v>19.989999999999998</v>
      </c>
      <c r="J6927" s="169">
        <v>4</v>
      </c>
    </row>
    <row r="6928" spans="1:10" hidden="1" x14ac:dyDescent="0.25">
      <c r="A6928" s="169">
        <v>68888</v>
      </c>
      <c r="B6928" s="170" t="s">
        <v>5056</v>
      </c>
      <c r="C6928" s="170" t="s">
        <v>263</v>
      </c>
      <c r="D6928" s="170" t="s">
        <v>264</v>
      </c>
      <c r="E6928" s="170">
        <v>30000</v>
      </c>
      <c r="F6928" s="170">
        <v>1</v>
      </c>
      <c r="G6928" s="171">
        <v>5</v>
      </c>
      <c r="H6928" s="170" t="s">
        <v>3445</v>
      </c>
      <c r="I6928" s="171">
        <v>220</v>
      </c>
      <c r="J6928" s="169">
        <v>1</v>
      </c>
    </row>
    <row r="6929" spans="1:10" hidden="1" x14ac:dyDescent="0.25">
      <c r="A6929" s="169">
        <v>68888</v>
      </c>
      <c r="B6929" s="170" t="s">
        <v>5056</v>
      </c>
      <c r="C6929" s="170" t="s">
        <v>263</v>
      </c>
      <c r="D6929" s="170" t="s">
        <v>264</v>
      </c>
      <c r="E6929" s="170">
        <v>30000</v>
      </c>
      <c r="F6929" s="170">
        <v>1</v>
      </c>
      <c r="G6929" s="171">
        <v>5</v>
      </c>
      <c r="H6929" s="170" t="s">
        <v>1407</v>
      </c>
      <c r="I6929" s="171">
        <v>220</v>
      </c>
      <c r="J6929" s="169">
        <v>1</v>
      </c>
    </row>
    <row r="6930" spans="1:10" hidden="1" x14ac:dyDescent="0.25">
      <c r="A6930" s="169">
        <v>68889</v>
      </c>
      <c r="B6930" s="170" t="s">
        <v>5057</v>
      </c>
      <c r="C6930" s="170" t="s">
        <v>11</v>
      </c>
      <c r="D6930" s="170" t="s">
        <v>303</v>
      </c>
      <c r="E6930" s="170">
        <v>473</v>
      </c>
      <c r="F6930" s="170">
        <v>24</v>
      </c>
      <c r="G6930" s="171">
        <v>6.25</v>
      </c>
      <c r="H6930" s="170" t="s">
        <v>1556</v>
      </c>
      <c r="I6930" s="171">
        <v>4.99</v>
      </c>
      <c r="J6930" s="169">
        <v>1</v>
      </c>
    </row>
    <row r="6931" spans="1:10" hidden="1" x14ac:dyDescent="0.25">
      <c r="A6931" s="169">
        <v>68889</v>
      </c>
      <c r="B6931" s="170" t="s">
        <v>5057</v>
      </c>
      <c r="C6931" s="170" t="s">
        <v>11</v>
      </c>
      <c r="D6931" s="170" t="s">
        <v>303</v>
      </c>
      <c r="E6931" s="170">
        <v>473</v>
      </c>
      <c r="F6931" s="170">
        <v>24</v>
      </c>
      <c r="G6931" s="171">
        <v>6.25</v>
      </c>
      <c r="H6931" s="170" t="s">
        <v>1556</v>
      </c>
      <c r="I6931" s="171">
        <v>4.99</v>
      </c>
      <c r="J6931" s="169">
        <v>1</v>
      </c>
    </row>
    <row r="6932" spans="1:10" hidden="1" x14ac:dyDescent="0.25">
      <c r="A6932" s="169">
        <v>68895</v>
      </c>
      <c r="B6932" s="170" t="s">
        <v>5058</v>
      </c>
      <c r="C6932" s="170" t="s">
        <v>11</v>
      </c>
      <c r="D6932" s="170" t="s">
        <v>303</v>
      </c>
      <c r="E6932" s="170">
        <v>473</v>
      </c>
      <c r="F6932" s="170">
        <v>24</v>
      </c>
      <c r="G6932" s="171">
        <v>6.9</v>
      </c>
      <c r="H6932" s="170" t="s">
        <v>1053</v>
      </c>
      <c r="I6932" s="171">
        <v>4.99</v>
      </c>
      <c r="J6932" s="169">
        <v>1</v>
      </c>
    </row>
    <row r="6933" spans="1:10" hidden="1" x14ac:dyDescent="0.25">
      <c r="A6933" s="169">
        <v>68895</v>
      </c>
      <c r="B6933" s="170" t="s">
        <v>5058</v>
      </c>
      <c r="C6933" s="170" t="s">
        <v>11</v>
      </c>
      <c r="D6933" s="170" t="s">
        <v>303</v>
      </c>
      <c r="E6933" s="170">
        <v>473</v>
      </c>
      <c r="F6933" s="170">
        <v>24</v>
      </c>
      <c r="G6933" s="171">
        <v>6.9</v>
      </c>
      <c r="H6933" s="170" t="s">
        <v>1053</v>
      </c>
      <c r="I6933" s="171">
        <v>4.99</v>
      </c>
      <c r="J6933" s="169">
        <v>1</v>
      </c>
    </row>
    <row r="6934" spans="1:10" hidden="1" x14ac:dyDescent="0.25">
      <c r="A6934" s="169">
        <v>68896</v>
      </c>
      <c r="B6934" s="170" t="s">
        <v>5059</v>
      </c>
      <c r="C6934" s="170" t="s">
        <v>11</v>
      </c>
      <c r="D6934" s="170" t="s">
        <v>267</v>
      </c>
      <c r="E6934" s="170">
        <v>473</v>
      </c>
      <c r="F6934" s="170">
        <v>24</v>
      </c>
      <c r="G6934" s="171">
        <v>4.5</v>
      </c>
      <c r="H6934" s="170" t="s">
        <v>1053</v>
      </c>
      <c r="I6934" s="171">
        <v>4.49</v>
      </c>
      <c r="J6934" s="169">
        <v>1</v>
      </c>
    </row>
    <row r="6935" spans="1:10" hidden="1" x14ac:dyDescent="0.25">
      <c r="A6935" s="169">
        <v>68896</v>
      </c>
      <c r="B6935" s="170" t="s">
        <v>5059</v>
      </c>
      <c r="C6935" s="170" t="s">
        <v>11</v>
      </c>
      <c r="D6935" s="170" t="s">
        <v>267</v>
      </c>
      <c r="E6935" s="170">
        <v>473</v>
      </c>
      <c r="F6935" s="170">
        <v>24</v>
      </c>
      <c r="G6935" s="171">
        <v>4.5</v>
      </c>
      <c r="H6935" s="170" t="s">
        <v>1053</v>
      </c>
      <c r="I6935" s="171">
        <v>4.49</v>
      </c>
      <c r="J6935" s="169">
        <v>1</v>
      </c>
    </row>
    <row r="6936" spans="1:10" hidden="1" x14ac:dyDescent="0.25">
      <c r="A6936" s="169">
        <v>68897</v>
      </c>
      <c r="B6936" s="170" t="s">
        <v>5060</v>
      </c>
      <c r="C6936" s="170" t="s">
        <v>11</v>
      </c>
      <c r="D6936" s="170" t="s">
        <v>211</v>
      </c>
      <c r="E6936" s="170">
        <v>473</v>
      </c>
      <c r="F6936" s="170">
        <v>24</v>
      </c>
      <c r="G6936" s="171">
        <v>3.5</v>
      </c>
      <c r="H6936" s="170" t="s">
        <v>1053</v>
      </c>
      <c r="I6936" s="171">
        <v>3.99</v>
      </c>
      <c r="J6936" s="169">
        <v>1</v>
      </c>
    </row>
    <row r="6937" spans="1:10" hidden="1" x14ac:dyDescent="0.25">
      <c r="A6937" s="169">
        <v>68897</v>
      </c>
      <c r="B6937" s="170" t="s">
        <v>5060</v>
      </c>
      <c r="C6937" s="170" t="s">
        <v>11</v>
      </c>
      <c r="D6937" s="170" t="s">
        <v>211</v>
      </c>
      <c r="E6937" s="170">
        <v>473</v>
      </c>
      <c r="F6937" s="170">
        <v>24</v>
      </c>
      <c r="G6937" s="171">
        <v>3.5</v>
      </c>
      <c r="H6937" s="170" t="s">
        <v>1053</v>
      </c>
      <c r="I6937" s="171">
        <v>3.99</v>
      </c>
      <c r="J6937" s="169">
        <v>1</v>
      </c>
    </row>
    <row r="6938" spans="1:10" hidden="1" x14ac:dyDescent="0.25">
      <c r="A6938" s="169">
        <v>68935</v>
      </c>
      <c r="B6938" s="170" t="s">
        <v>5061</v>
      </c>
      <c r="C6938" s="170" t="s">
        <v>263</v>
      </c>
      <c r="D6938" s="170" t="s">
        <v>806</v>
      </c>
      <c r="E6938" s="170">
        <v>2130</v>
      </c>
      <c r="F6938" s="170">
        <v>4</v>
      </c>
      <c r="G6938" s="171">
        <v>7</v>
      </c>
      <c r="H6938" s="170" t="s">
        <v>13</v>
      </c>
      <c r="I6938" s="171">
        <v>18.489999999999998</v>
      </c>
      <c r="J6938" s="169">
        <v>6</v>
      </c>
    </row>
    <row r="6939" spans="1:10" hidden="1" x14ac:dyDescent="0.25">
      <c r="A6939" s="169">
        <v>68935</v>
      </c>
      <c r="B6939" s="170" t="s">
        <v>5061</v>
      </c>
      <c r="C6939" s="170" t="s">
        <v>263</v>
      </c>
      <c r="D6939" s="170" t="s">
        <v>806</v>
      </c>
      <c r="E6939" s="170">
        <v>2130</v>
      </c>
      <c r="F6939" s="170">
        <v>4</v>
      </c>
      <c r="G6939" s="171">
        <v>7</v>
      </c>
      <c r="H6939" s="170" t="s">
        <v>13</v>
      </c>
      <c r="I6939" s="171">
        <v>18.489999999999998</v>
      </c>
      <c r="J6939" s="169">
        <v>6</v>
      </c>
    </row>
    <row r="6940" spans="1:10" hidden="1" x14ac:dyDescent="0.25">
      <c r="A6940" s="169">
        <v>68937</v>
      </c>
      <c r="B6940" s="170" t="s">
        <v>5062</v>
      </c>
      <c r="C6940" s="170" t="s">
        <v>263</v>
      </c>
      <c r="D6940" s="170" t="s">
        <v>332</v>
      </c>
      <c r="E6940" s="170">
        <v>473</v>
      </c>
      <c r="F6940" s="170">
        <v>24</v>
      </c>
      <c r="G6940" s="171">
        <v>6.9</v>
      </c>
      <c r="H6940" s="170" t="s">
        <v>1053</v>
      </c>
      <c r="I6940" s="171">
        <v>3.99</v>
      </c>
      <c r="J6940" s="169">
        <v>1</v>
      </c>
    </row>
    <row r="6941" spans="1:10" hidden="1" x14ac:dyDescent="0.25">
      <c r="A6941" s="169">
        <v>68937</v>
      </c>
      <c r="B6941" s="170" t="s">
        <v>5062</v>
      </c>
      <c r="C6941" s="170" t="s">
        <v>263</v>
      </c>
      <c r="D6941" s="170" t="s">
        <v>332</v>
      </c>
      <c r="E6941" s="170">
        <v>473</v>
      </c>
      <c r="F6941" s="170">
        <v>24</v>
      </c>
      <c r="G6941" s="171">
        <v>6.9</v>
      </c>
      <c r="H6941" s="170" t="s">
        <v>1053</v>
      </c>
      <c r="I6941" s="171">
        <v>3.99</v>
      </c>
      <c r="J6941" s="169">
        <v>1</v>
      </c>
    </row>
    <row r="6942" spans="1:10" hidden="1" x14ac:dyDescent="0.25">
      <c r="A6942" s="169">
        <v>68938</v>
      </c>
      <c r="B6942" s="170" t="s">
        <v>5063</v>
      </c>
      <c r="C6942" s="170" t="s">
        <v>11</v>
      </c>
      <c r="D6942" s="170" t="s">
        <v>267</v>
      </c>
      <c r="E6942" s="170">
        <v>473</v>
      </c>
      <c r="F6942" s="170">
        <v>24</v>
      </c>
      <c r="G6942" s="171">
        <v>5</v>
      </c>
      <c r="H6942" s="170" t="s">
        <v>1764</v>
      </c>
      <c r="I6942" s="171">
        <v>3.99</v>
      </c>
      <c r="J6942" s="169">
        <v>1</v>
      </c>
    </row>
    <row r="6943" spans="1:10" hidden="1" x14ac:dyDescent="0.25">
      <c r="A6943" s="169">
        <v>68938</v>
      </c>
      <c r="B6943" s="170" t="s">
        <v>5063</v>
      </c>
      <c r="C6943" s="170" t="s">
        <v>11</v>
      </c>
      <c r="D6943" s="170" t="s">
        <v>267</v>
      </c>
      <c r="E6943" s="170">
        <v>473</v>
      </c>
      <c r="F6943" s="170">
        <v>24</v>
      </c>
      <c r="G6943" s="171">
        <v>5</v>
      </c>
      <c r="H6943" s="170" t="s">
        <v>1764</v>
      </c>
      <c r="I6943" s="171">
        <v>3.99</v>
      </c>
      <c r="J6943" s="169">
        <v>1</v>
      </c>
    </row>
    <row r="6944" spans="1:10" hidden="1" x14ac:dyDescent="0.25">
      <c r="A6944" s="169">
        <v>68940</v>
      </c>
      <c r="B6944" s="170" t="s">
        <v>5064</v>
      </c>
      <c r="C6944" s="170" t="s">
        <v>11</v>
      </c>
      <c r="D6944" s="170" t="s">
        <v>303</v>
      </c>
      <c r="E6944" s="170">
        <v>473</v>
      </c>
      <c r="F6944" s="170">
        <v>24</v>
      </c>
      <c r="G6944" s="171">
        <v>5.8</v>
      </c>
      <c r="H6944" s="170" t="s">
        <v>1764</v>
      </c>
      <c r="I6944" s="171">
        <v>3.99</v>
      </c>
      <c r="J6944" s="169">
        <v>1</v>
      </c>
    </row>
    <row r="6945" spans="1:10" hidden="1" x14ac:dyDescent="0.25">
      <c r="A6945" s="169">
        <v>68940</v>
      </c>
      <c r="B6945" s="170" t="s">
        <v>5064</v>
      </c>
      <c r="C6945" s="170" t="s">
        <v>11</v>
      </c>
      <c r="D6945" s="170" t="s">
        <v>303</v>
      </c>
      <c r="E6945" s="170">
        <v>473</v>
      </c>
      <c r="F6945" s="170">
        <v>24</v>
      </c>
      <c r="G6945" s="171">
        <v>5.8</v>
      </c>
      <c r="H6945" s="170" t="s">
        <v>1764</v>
      </c>
      <c r="I6945" s="171">
        <v>3.99</v>
      </c>
      <c r="J6945" s="169">
        <v>1</v>
      </c>
    </row>
    <row r="6946" spans="1:10" hidden="1" x14ac:dyDescent="0.25">
      <c r="A6946" s="169">
        <v>68942</v>
      </c>
      <c r="B6946" s="170" t="s">
        <v>5065</v>
      </c>
      <c r="C6946" s="170" t="s">
        <v>263</v>
      </c>
      <c r="D6946" s="170" t="s">
        <v>264</v>
      </c>
      <c r="E6946" s="170">
        <v>200</v>
      </c>
      <c r="F6946" s="170">
        <v>48</v>
      </c>
      <c r="G6946" s="171">
        <v>13</v>
      </c>
      <c r="H6946" s="170" t="s">
        <v>20</v>
      </c>
      <c r="I6946" s="171">
        <v>4.99</v>
      </c>
      <c r="J6946" s="169">
        <v>1</v>
      </c>
    </row>
    <row r="6947" spans="1:10" hidden="1" x14ac:dyDescent="0.25">
      <c r="A6947" s="169">
        <v>68943</v>
      </c>
      <c r="B6947" s="170" t="s">
        <v>3876</v>
      </c>
      <c r="C6947" s="170" t="s">
        <v>263</v>
      </c>
      <c r="D6947" s="170" t="s">
        <v>332</v>
      </c>
      <c r="E6947" s="170">
        <v>2130</v>
      </c>
      <c r="F6947" s="170">
        <v>4</v>
      </c>
      <c r="G6947" s="171">
        <v>6.9</v>
      </c>
      <c r="H6947" s="170" t="s">
        <v>1053</v>
      </c>
      <c r="I6947" s="171">
        <v>2.2000000000000002</v>
      </c>
      <c r="J6947" s="169">
        <v>6</v>
      </c>
    </row>
    <row r="6948" spans="1:10" hidden="1" x14ac:dyDescent="0.25">
      <c r="A6948" s="169">
        <v>68943</v>
      </c>
      <c r="B6948" s="170" t="s">
        <v>3876</v>
      </c>
      <c r="C6948" s="170" t="s">
        <v>263</v>
      </c>
      <c r="D6948" s="170" t="s">
        <v>332</v>
      </c>
      <c r="E6948" s="170">
        <v>2130</v>
      </c>
      <c r="F6948" s="170">
        <v>4</v>
      </c>
      <c r="G6948" s="171">
        <v>6.9</v>
      </c>
      <c r="H6948" s="170" t="s">
        <v>1053</v>
      </c>
      <c r="I6948" s="171">
        <v>2.2000000000000002</v>
      </c>
      <c r="J6948" s="169">
        <v>6</v>
      </c>
    </row>
    <row r="6949" spans="1:10" hidden="1" x14ac:dyDescent="0.25">
      <c r="A6949" s="169">
        <v>68945</v>
      </c>
      <c r="B6949" s="170" t="s">
        <v>5066</v>
      </c>
      <c r="C6949" s="170" t="s">
        <v>11</v>
      </c>
      <c r="D6949" s="170" t="s">
        <v>267</v>
      </c>
      <c r="E6949" s="170">
        <v>473</v>
      </c>
      <c r="F6949" s="170">
        <v>24</v>
      </c>
      <c r="G6949" s="171">
        <v>5.2</v>
      </c>
      <c r="H6949" s="170" t="s">
        <v>1764</v>
      </c>
      <c r="I6949" s="171">
        <v>3.99</v>
      </c>
      <c r="J6949" s="169">
        <v>1</v>
      </c>
    </row>
    <row r="6950" spans="1:10" hidden="1" x14ac:dyDescent="0.25">
      <c r="A6950" s="169">
        <v>68945</v>
      </c>
      <c r="B6950" s="170" t="s">
        <v>5066</v>
      </c>
      <c r="C6950" s="170" t="s">
        <v>11</v>
      </c>
      <c r="D6950" s="170" t="s">
        <v>267</v>
      </c>
      <c r="E6950" s="170">
        <v>473</v>
      </c>
      <c r="F6950" s="170">
        <v>24</v>
      </c>
      <c r="G6950" s="171">
        <v>5.2</v>
      </c>
      <c r="H6950" s="170" t="s">
        <v>1764</v>
      </c>
      <c r="I6950" s="171">
        <v>3.99</v>
      </c>
      <c r="J6950" s="169">
        <v>1</v>
      </c>
    </row>
    <row r="6951" spans="1:10" hidden="1" x14ac:dyDescent="0.25">
      <c r="A6951" s="169">
        <v>68947</v>
      </c>
      <c r="B6951" s="170" t="s">
        <v>5067</v>
      </c>
      <c r="C6951" s="170" t="s">
        <v>263</v>
      </c>
      <c r="D6951" s="170" t="s">
        <v>264</v>
      </c>
      <c r="E6951" s="170">
        <v>1420</v>
      </c>
      <c r="F6951" s="170">
        <v>6</v>
      </c>
      <c r="G6951" s="171">
        <v>6.9</v>
      </c>
      <c r="H6951" s="170" t="s">
        <v>1053</v>
      </c>
      <c r="I6951" s="171">
        <v>13.99</v>
      </c>
      <c r="J6951" s="169">
        <v>4</v>
      </c>
    </row>
    <row r="6952" spans="1:10" hidden="1" x14ac:dyDescent="0.25">
      <c r="A6952" s="169">
        <v>68947</v>
      </c>
      <c r="B6952" s="170" t="s">
        <v>5067</v>
      </c>
      <c r="C6952" s="170" t="s">
        <v>263</v>
      </c>
      <c r="D6952" s="170" t="s">
        <v>264</v>
      </c>
      <c r="E6952" s="170">
        <v>1420</v>
      </c>
      <c r="F6952" s="170">
        <v>6</v>
      </c>
      <c r="G6952" s="171">
        <v>6.9</v>
      </c>
      <c r="H6952" s="170" t="s">
        <v>1053</v>
      </c>
      <c r="I6952" s="171">
        <v>13.99</v>
      </c>
      <c r="J6952" s="169">
        <v>4</v>
      </c>
    </row>
    <row r="6953" spans="1:10" hidden="1" x14ac:dyDescent="0.25">
      <c r="A6953" s="169">
        <v>68948</v>
      </c>
      <c r="B6953" s="170" t="s">
        <v>5068</v>
      </c>
      <c r="C6953" s="170" t="s">
        <v>263</v>
      </c>
      <c r="D6953" s="170" t="s">
        <v>332</v>
      </c>
      <c r="E6953" s="170">
        <v>473</v>
      </c>
      <c r="F6953" s="170">
        <v>24</v>
      </c>
      <c r="G6953" s="171">
        <v>6.9</v>
      </c>
      <c r="H6953" s="170" t="s">
        <v>1053</v>
      </c>
      <c r="I6953" s="171">
        <v>3.99</v>
      </c>
      <c r="J6953" s="169">
        <v>1</v>
      </c>
    </row>
    <row r="6954" spans="1:10" hidden="1" x14ac:dyDescent="0.25">
      <c r="A6954" s="169">
        <v>68948</v>
      </c>
      <c r="B6954" s="170" t="s">
        <v>5068</v>
      </c>
      <c r="C6954" s="170" t="s">
        <v>263</v>
      </c>
      <c r="D6954" s="170" t="s">
        <v>332</v>
      </c>
      <c r="E6954" s="170">
        <v>473</v>
      </c>
      <c r="F6954" s="170">
        <v>24</v>
      </c>
      <c r="G6954" s="171">
        <v>6.9</v>
      </c>
      <c r="H6954" s="170" t="s">
        <v>1053</v>
      </c>
      <c r="I6954" s="171">
        <v>3.99</v>
      </c>
      <c r="J6954" s="169">
        <v>1</v>
      </c>
    </row>
    <row r="6955" spans="1:10" hidden="1" x14ac:dyDescent="0.25">
      <c r="A6955" s="169">
        <v>68952</v>
      </c>
      <c r="B6955" s="170" t="s">
        <v>5069</v>
      </c>
      <c r="C6955" s="170" t="s">
        <v>15</v>
      </c>
      <c r="D6955" s="170" t="s">
        <v>16</v>
      </c>
      <c r="E6955" s="170">
        <v>750</v>
      </c>
      <c r="F6955" s="170">
        <v>6</v>
      </c>
      <c r="G6955" s="171">
        <v>40</v>
      </c>
      <c r="H6955" s="170" t="s">
        <v>22</v>
      </c>
      <c r="I6955" s="171">
        <v>34.99</v>
      </c>
      <c r="J6955" s="169">
        <v>1</v>
      </c>
    </row>
    <row r="6956" spans="1:10" hidden="1" x14ac:dyDescent="0.25">
      <c r="A6956" s="169">
        <v>68958</v>
      </c>
      <c r="B6956" s="170" t="s">
        <v>5070</v>
      </c>
      <c r="C6956" s="170" t="s">
        <v>11</v>
      </c>
      <c r="D6956" s="170" t="s">
        <v>12</v>
      </c>
      <c r="E6956" s="170">
        <v>473</v>
      </c>
      <c r="F6956" s="170">
        <v>24</v>
      </c>
      <c r="G6956" s="171">
        <v>5</v>
      </c>
      <c r="H6956" s="170" t="s">
        <v>1457</v>
      </c>
      <c r="I6956" s="171">
        <v>4.25</v>
      </c>
      <c r="J6956" s="169">
        <v>1</v>
      </c>
    </row>
    <row r="6957" spans="1:10" hidden="1" x14ac:dyDescent="0.25">
      <c r="A6957" s="169">
        <v>68958</v>
      </c>
      <c r="B6957" s="170" t="s">
        <v>5070</v>
      </c>
      <c r="C6957" s="170" t="s">
        <v>11</v>
      </c>
      <c r="D6957" s="170" t="s">
        <v>12</v>
      </c>
      <c r="E6957" s="170">
        <v>473</v>
      </c>
      <c r="F6957" s="170">
        <v>24</v>
      </c>
      <c r="G6957" s="171">
        <v>5</v>
      </c>
      <c r="H6957" s="170" t="s">
        <v>1457</v>
      </c>
      <c r="I6957" s="171">
        <v>4.25</v>
      </c>
      <c r="J6957" s="169">
        <v>1</v>
      </c>
    </row>
    <row r="6958" spans="1:10" hidden="1" x14ac:dyDescent="0.25">
      <c r="A6958" s="169">
        <v>68959</v>
      </c>
      <c r="B6958" s="170" t="s">
        <v>5071</v>
      </c>
      <c r="C6958" s="170" t="s">
        <v>1065</v>
      </c>
      <c r="D6958" s="170" t="s">
        <v>1066</v>
      </c>
      <c r="E6958" s="170">
        <v>2840</v>
      </c>
      <c r="F6958" s="170">
        <v>3</v>
      </c>
      <c r="G6958" s="171">
        <v>0.5</v>
      </c>
      <c r="H6958" s="170" t="s">
        <v>1623</v>
      </c>
      <c r="I6958" s="171">
        <v>19.989999999999998</v>
      </c>
      <c r="J6958" s="169">
        <v>8</v>
      </c>
    </row>
    <row r="6959" spans="1:10" hidden="1" x14ac:dyDescent="0.25">
      <c r="A6959" s="169">
        <v>68959</v>
      </c>
      <c r="B6959" s="170" t="s">
        <v>5071</v>
      </c>
      <c r="C6959" s="170" t="s">
        <v>1065</v>
      </c>
      <c r="D6959" s="170" t="s">
        <v>1066</v>
      </c>
      <c r="E6959" s="170">
        <v>2840</v>
      </c>
      <c r="F6959" s="170">
        <v>3</v>
      </c>
      <c r="G6959" s="171">
        <v>0.5</v>
      </c>
      <c r="H6959" s="170" t="s">
        <v>1623</v>
      </c>
      <c r="I6959" s="171">
        <v>19.989999999999998</v>
      </c>
      <c r="J6959" s="169">
        <v>8</v>
      </c>
    </row>
    <row r="6960" spans="1:10" hidden="1" x14ac:dyDescent="0.25">
      <c r="A6960" s="169">
        <v>68973</v>
      </c>
      <c r="B6960" s="170" t="s">
        <v>5072</v>
      </c>
      <c r="C6960" s="170" t="s">
        <v>263</v>
      </c>
      <c r="D6960" s="170" t="s">
        <v>264</v>
      </c>
      <c r="E6960" s="170">
        <v>2840</v>
      </c>
      <c r="F6960" s="170">
        <v>3</v>
      </c>
      <c r="G6960" s="171">
        <v>7</v>
      </c>
      <c r="H6960" s="170" t="s">
        <v>13</v>
      </c>
      <c r="I6960" s="171">
        <v>22.99</v>
      </c>
      <c r="J6960" s="169">
        <v>8</v>
      </c>
    </row>
    <row r="6961" spans="1:10" hidden="1" x14ac:dyDescent="0.25">
      <c r="A6961" s="169">
        <v>68973</v>
      </c>
      <c r="B6961" s="170" t="s">
        <v>5072</v>
      </c>
      <c r="C6961" s="170" t="s">
        <v>263</v>
      </c>
      <c r="D6961" s="170" t="s">
        <v>264</v>
      </c>
      <c r="E6961" s="170">
        <v>2840</v>
      </c>
      <c r="F6961" s="170">
        <v>3</v>
      </c>
      <c r="G6961" s="171">
        <v>7</v>
      </c>
      <c r="H6961" s="170" t="s">
        <v>13</v>
      </c>
      <c r="I6961" s="171">
        <v>22.99</v>
      </c>
      <c r="J6961" s="169">
        <v>8</v>
      </c>
    </row>
    <row r="6962" spans="1:10" hidden="1" x14ac:dyDescent="0.25">
      <c r="A6962" s="169">
        <v>68976</v>
      </c>
      <c r="B6962" s="170" t="s">
        <v>5073</v>
      </c>
      <c r="C6962" s="170" t="s">
        <v>263</v>
      </c>
      <c r="D6962" s="170" t="s">
        <v>264</v>
      </c>
      <c r="E6962" s="170">
        <v>2130</v>
      </c>
      <c r="F6962" s="170">
        <v>4</v>
      </c>
      <c r="G6962" s="171">
        <v>7</v>
      </c>
      <c r="H6962" s="170" t="s">
        <v>13</v>
      </c>
      <c r="I6962" s="171">
        <v>18.489999999999998</v>
      </c>
      <c r="J6962" s="169">
        <v>6</v>
      </c>
    </row>
    <row r="6963" spans="1:10" hidden="1" x14ac:dyDescent="0.25">
      <c r="A6963" s="169">
        <v>68976</v>
      </c>
      <c r="B6963" s="170" t="s">
        <v>5073</v>
      </c>
      <c r="C6963" s="170" t="s">
        <v>263</v>
      </c>
      <c r="D6963" s="170" t="s">
        <v>264</v>
      </c>
      <c r="E6963" s="170">
        <v>2130</v>
      </c>
      <c r="F6963" s="170">
        <v>4</v>
      </c>
      <c r="G6963" s="171">
        <v>7</v>
      </c>
      <c r="H6963" s="170" t="s">
        <v>13</v>
      </c>
      <c r="I6963" s="171">
        <v>18.489999999999998</v>
      </c>
      <c r="J6963" s="169">
        <v>6</v>
      </c>
    </row>
    <row r="6964" spans="1:10" hidden="1" x14ac:dyDescent="0.25">
      <c r="A6964" s="169">
        <v>68990</v>
      </c>
      <c r="B6964" s="170" t="s">
        <v>5074</v>
      </c>
      <c r="C6964" s="170" t="s">
        <v>24</v>
      </c>
      <c r="D6964" s="170" t="s">
        <v>34</v>
      </c>
      <c r="E6964" s="170">
        <v>750</v>
      </c>
      <c r="F6964" s="170">
        <v>6</v>
      </c>
      <c r="G6964" s="171">
        <v>12.5</v>
      </c>
      <c r="H6964" s="170" t="s">
        <v>163</v>
      </c>
      <c r="I6964" s="171">
        <v>34.99</v>
      </c>
      <c r="J6964" s="169">
        <v>1</v>
      </c>
    </row>
    <row r="6965" spans="1:10" hidden="1" x14ac:dyDescent="0.25">
      <c r="A6965" s="169">
        <v>69001</v>
      </c>
      <c r="B6965" s="170" t="s">
        <v>5075</v>
      </c>
      <c r="C6965" s="170" t="s">
        <v>11</v>
      </c>
      <c r="D6965" s="170" t="s">
        <v>12</v>
      </c>
      <c r="E6965" s="170">
        <v>473</v>
      </c>
      <c r="F6965" s="170">
        <v>24</v>
      </c>
      <c r="G6965" s="171">
        <v>5.5</v>
      </c>
      <c r="H6965" s="170" t="s">
        <v>1556</v>
      </c>
      <c r="I6965" s="171">
        <v>4.8899999999999997</v>
      </c>
      <c r="J6965" s="169">
        <v>1</v>
      </c>
    </row>
    <row r="6966" spans="1:10" hidden="1" x14ac:dyDescent="0.25">
      <c r="A6966" s="169">
        <v>69001</v>
      </c>
      <c r="B6966" s="170" t="s">
        <v>5075</v>
      </c>
      <c r="C6966" s="170" t="s">
        <v>11</v>
      </c>
      <c r="D6966" s="170" t="s">
        <v>12</v>
      </c>
      <c r="E6966" s="170">
        <v>473</v>
      </c>
      <c r="F6966" s="170">
        <v>24</v>
      </c>
      <c r="G6966" s="171">
        <v>5.5</v>
      </c>
      <c r="H6966" s="170" t="s">
        <v>1556</v>
      </c>
      <c r="I6966" s="171">
        <v>4.8899999999999997</v>
      </c>
      <c r="J6966" s="169">
        <v>1</v>
      </c>
    </row>
    <row r="6967" spans="1:10" hidden="1" x14ac:dyDescent="0.25">
      <c r="A6967" s="169">
        <v>69003</v>
      </c>
      <c r="B6967" s="170" t="s">
        <v>5076</v>
      </c>
      <c r="C6967" s="170" t="s">
        <v>24</v>
      </c>
      <c r="D6967" s="170" t="s">
        <v>25</v>
      </c>
      <c r="E6967" s="170">
        <v>750</v>
      </c>
      <c r="F6967" s="170">
        <v>6</v>
      </c>
      <c r="G6967" s="171">
        <v>12</v>
      </c>
      <c r="H6967" s="170" t="s">
        <v>110</v>
      </c>
      <c r="I6967" s="171">
        <v>28.99</v>
      </c>
      <c r="J6967" s="169">
        <v>1</v>
      </c>
    </row>
    <row r="6968" spans="1:10" hidden="1" x14ac:dyDescent="0.25">
      <c r="A6968" s="169">
        <v>69004</v>
      </c>
      <c r="B6968" s="170" t="s">
        <v>5077</v>
      </c>
      <c r="C6968" s="170" t="s">
        <v>15</v>
      </c>
      <c r="D6968" s="170" t="s">
        <v>90</v>
      </c>
      <c r="E6968" s="170">
        <v>750</v>
      </c>
      <c r="F6968" s="170">
        <v>6</v>
      </c>
      <c r="G6968" s="171">
        <v>40</v>
      </c>
      <c r="H6968" s="170" t="s">
        <v>177</v>
      </c>
      <c r="I6968" s="171">
        <v>64.989999999999995</v>
      </c>
      <c r="J6968" s="169">
        <v>1</v>
      </c>
    </row>
    <row r="6969" spans="1:10" hidden="1" x14ac:dyDescent="0.25">
      <c r="A6969" s="169">
        <v>69008</v>
      </c>
      <c r="B6969" s="170" t="s">
        <v>833</v>
      </c>
      <c r="C6969" s="170" t="s">
        <v>15</v>
      </c>
      <c r="D6969" s="170" t="s">
        <v>213</v>
      </c>
      <c r="E6969" s="170">
        <v>1750</v>
      </c>
      <c r="F6969" s="170">
        <v>3</v>
      </c>
      <c r="G6969" s="171">
        <v>40</v>
      </c>
      <c r="H6969" s="170" t="s">
        <v>20</v>
      </c>
      <c r="I6969" s="171">
        <v>191.99</v>
      </c>
      <c r="J6969" s="169">
        <v>1</v>
      </c>
    </row>
    <row r="6970" spans="1:10" hidden="1" x14ac:dyDescent="0.25">
      <c r="A6970" s="169">
        <v>69009</v>
      </c>
      <c r="B6970" s="170" t="s">
        <v>834</v>
      </c>
      <c r="C6970" s="170" t="s">
        <v>15</v>
      </c>
      <c r="D6970" s="170" t="s">
        <v>225</v>
      </c>
      <c r="E6970" s="170">
        <v>1750</v>
      </c>
      <c r="F6970" s="170">
        <v>3</v>
      </c>
      <c r="G6970" s="171">
        <v>40</v>
      </c>
      <c r="H6970" s="170" t="s">
        <v>20</v>
      </c>
      <c r="I6970" s="171">
        <v>171.99</v>
      </c>
      <c r="J6970" s="169">
        <v>1</v>
      </c>
    </row>
    <row r="6971" spans="1:10" hidden="1" x14ac:dyDescent="0.25">
      <c r="A6971" s="169">
        <v>69012</v>
      </c>
      <c r="B6971" s="170" t="s">
        <v>5078</v>
      </c>
      <c r="C6971" s="170" t="s">
        <v>11</v>
      </c>
      <c r="D6971" s="170" t="s">
        <v>267</v>
      </c>
      <c r="E6971" s="170">
        <v>473</v>
      </c>
      <c r="F6971" s="170">
        <v>24</v>
      </c>
      <c r="G6971" s="171">
        <v>5.5</v>
      </c>
      <c r="H6971" s="170" t="s">
        <v>3124</v>
      </c>
      <c r="I6971" s="171">
        <v>4.1900000000000004</v>
      </c>
      <c r="J6971" s="169">
        <v>1</v>
      </c>
    </row>
    <row r="6972" spans="1:10" hidden="1" x14ac:dyDescent="0.25">
      <c r="A6972" s="169">
        <v>69012</v>
      </c>
      <c r="B6972" s="170" t="s">
        <v>5078</v>
      </c>
      <c r="C6972" s="170" t="s">
        <v>11</v>
      </c>
      <c r="D6972" s="170" t="s">
        <v>267</v>
      </c>
      <c r="E6972" s="170">
        <v>473</v>
      </c>
      <c r="F6972" s="170">
        <v>24</v>
      </c>
      <c r="G6972" s="171">
        <v>5.5</v>
      </c>
      <c r="H6972" s="170" t="s">
        <v>3124</v>
      </c>
      <c r="I6972" s="171">
        <v>4.1900000000000004</v>
      </c>
      <c r="J6972" s="169">
        <v>1</v>
      </c>
    </row>
    <row r="6973" spans="1:10" hidden="1" x14ac:dyDescent="0.25">
      <c r="A6973" s="169">
        <v>69031</v>
      </c>
      <c r="B6973" s="170" t="s">
        <v>5079</v>
      </c>
      <c r="C6973" s="170" t="s">
        <v>11</v>
      </c>
      <c r="D6973" s="170" t="s">
        <v>303</v>
      </c>
      <c r="E6973" s="170">
        <v>473</v>
      </c>
      <c r="F6973" s="170">
        <v>24</v>
      </c>
      <c r="G6973" s="171">
        <v>6.5</v>
      </c>
      <c r="H6973" s="170" t="s">
        <v>2261</v>
      </c>
      <c r="I6973" s="171">
        <v>4.4000000000000004</v>
      </c>
      <c r="J6973" s="169">
        <v>1</v>
      </c>
    </row>
    <row r="6974" spans="1:10" hidden="1" x14ac:dyDescent="0.25">
      <c r="A6974" s="169">
        <v>69031</v>
      </c>
      <c r="B6974" s="170" t="s">
        <v>5079</v>
      </c>
      <c r="C6974" s="170" t="s">
        <v>11</v>
      </c>
      <c r="D6974" s="170" t="s">
        <v>303</v>
      </c>
      <c r="E6974" s="170">
        <v>473</v>
      </c>
      <c r="F6974" s="170">
        <v>24</v>
      </c>
      <c r="G6974" s="171">
        <v>6.5</v>
      </c>
      <c r="H6974" s="170" t="s">
        <v>1407</v>
      </c>
      <c r="I6974" s="171">
        <v>4.4000000000000004</v>
      </c>
      <c r="J6974" s="169">
        <v>1</v>
      </c>
    </row>
    <row r="6975" spans="1:10" hidden="1" x14ac:dyDescent="0.25">
      <c r="A6975" s="169">
        <v>69064</v>
      </c>
      <c r="B6975" s="170" t="s">
        <v>5080</v>
      </c>
      <c r="C6975" s="170" t="s">
        <v>263</v>
      </c>
      <c r="D6975" s="170" t="s">
        <v>935</v>
      </c>
      <c r="E6975" s="170">
        <v>20000</v>
      </c>
      <c r="F6975" s="170">
        <v>1</v>
      </c>
      <c r="G6975" s="171">
        <v>6.5</v>
      </c>
      <c r="H6975" s="170" t="s">
        <v>2655</v>
      </c>
      <c r="I6975" s="171">
        <v>167</v>
      </c>
      <c r="J6975" s="169">
        <v>1</v>
      </c>
    </row>
    <row r="6976" spans="1:10" hidden="1" x14ac:dyDescent="0.25">
      <c r="A6976" s="169">
        <v>69064</v>
      </c>
      <c r="B6976" s="170" t="s">
        <v>5080</v>
      </c>
      <c r="C6976" s="170" t="s">
        <v>263</v>
      </c>
      <c r="D6976" s="170" t="s">
        <v>935</v>
      </c>
      <c r="E6976" s="170">
        <v>20000</v>
      </c>
      <c r="F6976" s="170">
        <v>1</v>
      </c>
      <c r="G6976" s="171">
        <v>6.5</v>
      </c>
      <c r="H6976" s="170" t="s">
        <v>2364</v>
      </c>
      <c r="I6976" s="171">
        <v>167</v>
      </c>
      <c r="J6976" s="169">
        <v>1</v>
      </c>
    </row>
    <row r="6977" spans="1:10" hidden="1" x14ac:dyDescent="0.25">
      <c r="A6977" s="169">
        <v>69067</v>
      </c>
      <c r="B6977" s="170" t="s">
        <v>5081</v>
      </c>
      <c r="C6977" s="170" t="s">
        <v>263</v>
      </c>
      <c r="D6977" s="170" t="s">
        <v>935</v>
      </c>
      <c r="E6977" s="170">
        <v>50000</v>
      </c>
      <c r="F6977" s="170">
        <v>1</v>
      </c>
      <c r="G6977" s="171">
        <v>6.5</v>
      </c>
      <c r="H6977" s="170" t="s">
        <v>2655</v>
      </c>
      <c r="I6977" s="171">
        <v>415</v>
      </c>
      <c r="J6977" s="169">
        <v>1</v>
      </c>
    </row>
    <row r="6978" spans="1:10" hidden="1" x14ac:dyDescent="0.25">
      <c r="A6978" s="169">
        <v>69067</v>
      </c>
      <c r="B6978" s="170" t="s">
        <v>5081</v>
      </c>
      <c r="C6978" s="170" t="s">
        <v>263</v>
      </c>
      <c r="D6978" s="170" t="s">
        <v>935</v>
      </c>
      <c r="E6978" s="170">
        <v>50000</v>
      </c>
      <c r="F6978" s="170">
        <v>1</v>
      </c>
      <c r="G6978" s="171">
        <v>6.5</v>
      </c>
      <c r="H6978" s="170" t="s">
        <v>2364</v>
      </c>
      <c r="I6978" s="171">
        <v>415</v>
      </c>
      <c r="J6978" s="169">
        <v>1</v>
      </c>
    </row>
    <row r="6979" spans="1:10" hidden="1" x14ac:dyDescent="0.25">
      <c r="A6979" s="169">
        <v>69070</v>
      </c>
      <c r="B6979" s="170" t="s">
        <v>5082</v>
      </c>
      <c r="C6979" s="170" t="s">
        <v>11</v>
      </c>
      <c r="D6979" s="170" t="s">
        <v>12</v>
      </c>
      <c r="E6979" s="170">
        <v>473</v>
      </c>
      <c r="F6979" s="170">
        <v>24</v>
      </c>
      <c r="G6979" s="171">
        <v>4.2</v>
      </c>
      <c r="H6979" s="170" t="s">
        <v>2850</v>
      </c>
      <c r="I6979" s="171">
        <v>4.25</v>
      </c>
      <c r="J6979" s="169">
        <v>1</v>
      </c>
    </row>
    <row r="6980" spans="1:10" hidden="1" x14ac:dyDescent="0.25">
      <c r="A6980" s="169">
        <v>69070</v>
      </c>
      <c r="B6980" s="170" t="s">
        <v>5082</v>
      </c>
      <c r="C6980" s="170" t="s">
        <v>11</v>
      </c>
      <c r="D6980" s="170" t="s">
        <v>12</v>
      </c>
      <c r="E6980" s="170">
        <v>473</v>
      </c>
      <c r="F6980" s="170">
        <v>24</v>
      </c>
      <c r="G6980" s="171">
        <v>4.2</v>
      </c>
      <c r="H6980" s="170" t="s">
        <v>2850</v>
      </c>
      <c r="I6980" s="171">
        <v>4.25</v>
      </c>
      <c r="J6980" s="169">
        <v>1</v>
      </c>
    </row>
    <row r="6981" spans="1:10" hidden="1" x14ac:dyDescent="0.25">
      <c r="A6981" s="169">
        <v>69084</v>
      </c>
      <c r="B6981" s="170" t="s">
        <v>5083</v>
      </c>
      <c r="C6981" s="170" t="s">
        <v>11</v>
      </c>
      <c r="D6981" s="170" t="s">
        <v>267</v>
      </c>
      <c r="E6981" s="170">
        <v>473</v>
      </c>
      <c r="F6981" s="170">
        <v>24</v>
      </c>
      <c r="G6981" s="171">
        <v>5</v>
      </c>
      <c r="H6981" s="170" t="s">
        <v>1556</v>
      </c>
      <c r="I6981" s="171">
        <v>3.99</v>
      </c>
      <c r="J6981" s="169">
        <v>1</v>
      </c>
    </row>
    <row r="6982" spans="1:10" hidden="1" x14ac:dyDescent="0.25">
      <c r="A6982" s="169">
        <v>69084</v>
      </c>
      <c r="B6982" s="170" t="s">
        <v>5083</v>
      </c>
      <c r="C6982" s="170" t="s">
        <v>11</v>
      </c>
      <c r="D6982" s="170" t="s">
        <v>267</v>
      </c>
      <c r="E6982" s="170">
        <v>473</v>
      </c>
      <c r="F6982" s="170">
        <v>24</v>
      </c>
      <c r="G6982" s="171">
        <v>5</v>
      </c>
      <c r="H6982" s="170" t="s">
        <v>1556</v>
      </c>
      <c r="I6982" s="171">
        <v>3.99</v>
      </c>
      <c r="J6982" s="169">
        <v>1</v>
      </c>
    </row>
    <row r="6983" spans="1:10" hidden="1" x14ac:dyDescent="0.25">
      <c r="A6983" s="169">
        <v>69088</v>
      </c>
      <c r="B6983" s="170" t="s">
        <v>5084</v>
      </c>
      <c r="C6983" s="170" t="s">
        <v>24</v>
      </c>
      <c r="D6983" s="170" t="s">
        <v>66</v>
      </c>
      <c r="E6983" s="170">
        <v>750</v>
      </c>
      <c r="F6983" s="170">
        <v>12</v>
      </c>
      <c r="G6983" s="171">
        <v>12.5</v>
      </c>
      <c r="H6983" s="170" t="s">
        <v>47</v>
      </c>
      <c r="I6983" s="171">
        <v>34.99</v>
      </c>
      <c r="J6983" s="169">
        <v>1</v>
      </c>
    </row>
    <row r="6984" spans="1:10" hidden="1" x14ac:dyDescent="0.25">
      <c r="A6984" s="169">
        <v>69095</v>
      </c>
      <c r="B6984" s="170" t="s">
        <v>5085</v>
      </c>
      <c r="C6984" s="170" t="s">
        <v>15</v>
      </c>
      <c r="D6984" s="170" t="s">
        <v>93</v>
      </c>
      <c r="E6984" s="170">
        <v>750</v>
      </c>
      <c r="F6984" s="170">
        <v>12</v>
      </c>
      <c r="G6984" s="171">
        <v>45</v>
      </c>
      <c r="H6984" s="170" t="s">
        <v>1563</v>
      </c>
      <c r="I6984" s="171">
        <v>69.95</v>
      </c>
      <c r="J6984" s="169">
        <v>1</v>
      </c>
    </row>
    <row r="6985" spans="1:10" hidden="1" x14ac:dyDescent="0.25">
      <c r="A6985" s="169">
        <v>69098</v>
      </c>
      <c r="B6985" s="170" t="s">
        <v>5086</v>
      </c>
      <c r="C6985" s="170" t="s">
        <v>15</v>
      </c>
      <c r="D6985" s="170" t="s">
        <v>49</v>
      </c>
      <c r="E6985" s="170">
        <v>750</v>
      </c>
      <c r="F6985" s="170">
        <v>12</v>
      </c>
      <c r="G6985" s="171">
        <v>21</v>
      </c>
      <c r="H6985" s="170" t="s">
        <v>43</v>
      </c>
      <c r="I6985" s="171">
        <v>29.69</v>
      </c>
      <c r="J6985" s="169">
        <v>1</v>
      </c>
    </row>
    <row r="6986" spans="1:10" hidden="1" x14ac:dyDescent="0.25">
      <c r="A6986" s="169">
        <v>69117</v>
      </c>
      <c r="B6986" s="170" t="s">
        <v>403</v>
      </c>
      <c r="C6986" s="170" t="s">
        <v>15</v>
      </c>
      <c r="D6986" s="170" t="s">
        <v>227</v>
      </c>
      <c r="E6986" s="170">
        <v>1750</v>
      </c>
      <c r="F6986" s="170">
        <v>6</v>
      </c>
      <c r="G6986" s="171">
        <v>40</v>
      </c>
      <c r="H6986" s="170" t="s">
        <v>222</v>
      </c>
      <c r="I6986" s="171">
        <v>69.989999999999995</v>
      </c>
      <c r="J6986" s="169">
        <v>1</v>
      </c>
    </row>
    <row r="6987" spans="1:10" hidden="1" x14ac:dyDescent="0.25">
      <c r="A6987" s="169">
        <v>69142</v>
      </c>
      <c r="B6987" s="170" t="s">
        <v>5087</v>
      </c>
      <c r="C6987" s="170" t="s">
        <v>263</v>
      </c>
      <c r="D6987" s="170" t="s">
        <v>935</v>
      </c>
      <c r="E6987" s="170">
        <v>50000</v>
      </c>
      <c r="F6987" s="170">
        <v>1</v>
      </c>
      <c r="G6987" s="171">
        <v>5</v>
      </c>
      <c r="H6987" s="170" t="s">
        <v>1391</v>
      </c>
      <c r="I6987" s="171">
        <v>317.26</v>
      </c>
      <c r="J6987" s="169">
        <v>1</v>
      </c>
    </row>
    <row r="6988" spans="1:10" hidden="1" x14ac:dyDescent="0.25">
      <c r="A6988" s="169">
        <v>69142</v>
      </c>
      <c r="B6988" s="170" t="s">
        <v>5087</v>
      </c>
      <c r="C6988" s="170" t="s">
        <v>263</v>
      </c>
      <c r="D6988" s="170" t="s">
        <v>935</v>
      </c>
      <c r="E6988" s="170">
        <v>50000</v>
      </c>
      <c r="F6988" s="170">
        <v>1</v>
      </c>
      <c r="G6988" s="171">
        <v>5</v>
      </c>
      <c r="H6988" s="170" t="s">
        <v>1391</v>
      </c>
      <c r="I6988" s="171">
        <v>317.26</v>
      </c>
      <c r="J6988" s="169">
        <v>1</v>
      </c>
    </row>
    <row r="6989" spans="1:10" hidden="1" x14ac:dyDescent="0.25">
      <c r="A6989" s="169">
        <v>69150</v>
      </c>
      <c r="B6989" s="170" t="s">
        <v>5088</v>
      </c>
      <c r="C6989" s="170" t="s">
        <v>15</v>
      </c>
      <c r="D6989" s="170" t="s">
        <v>51</v>
      </c>
      <c r="E6989" s="170">
        <v>700</v>
      </c>
      <c r="F6989" s="170">
        <v>12</v>
      </c>
      <c r="G6989" s="171">
        <v>40</v>
      </c>
      <c r="H6989" s="170" t="s">
        <v>5089</v>
      </c>
      <c r="I6989" s="171">
        <v>29.79</v>
      </c>
      <c r="J6989" s="169">
        <v>1</v>
      </c>
    </row>
    <row r="6990" spans="1:10" hidden="1" x14ac:dyDescent="0.25">
      <c r="A6990" s="169">
        <v>69155</v>
      </c>
      <c r="B6990" s="170" t="s">
        <v>5090</v>
      </c>
      <c r="C6990" s="170" t="s">
        <v>263</v>
      </c>
      <c r="D6990" s="170" t="s">
        <v>806</v>
      </c>
      <c r="E6990" s="170">
        <v>473</v>
      </c>
      <c r="F6990" s="170">
        <v>24</v>
      </c>
      <c r="G6990" s="171">
        <v>7</v>
      </c>
      <c r="H6990" s="170" t="s">
        <v>177</v>
      </c>
      <c r="I6990" s="171">
        <v>4.29</v>
      </c>
      <c r="J6990" s="169">
        <v>1</v>
      </c>
    </row>
    <row r="6991" spans="1:10" hidden="1" x14ac:dyDescent="0.25">
      <c r="A6991" s="169">
        <v>69158</v>
      </c>
      <c r="B6991" s="170" t="s">
        <v>5091</v>
      </c>
      <c r="C6991" s="170" t="s">
        <v>11</v>
      </c>
      <c r="D6991" s="170" t="s">
        <v>267</v>
      </c>
      <c r="E6991" s="170">
        <v>473</v>
      </c>
      <c r="F6991" s="170">
        <v>24</v>
      </c>
      <c r="G6991" s="171">
        <v>5.5</v>
      </c>
      <c r="H6991" s="170" t="s">
        <v>747</v>
      </c>
      <c r="I6991" s="171">
        <v>4.3899999999999997</v>
      </c>
      <c r="J6991" s="169">
        <v>1</v>
      </c>
    </row>
    <row r="6992" spans="1:10" hidden="1" x14ac:dyDescent="0.25">
      <c r="A6992" s="169">
        <v>69158</v>
      </c>
      <c r="B6992" s="170" t="s">
        <v>5091</v>
      </c>
      <c r="C6992" s="170" t="s">
        <v>11</v>
      </c>
      <c r="D6992" s="170" t="s">
        <v>267</v>
      </c>
      <c r="E6992" s="170">
        <v>473</v>
      </c>
      <c r="F6992" s="170">
        <v>24</v>
      </c>
      <c r="G6992" s="171">
        <v>5.5</v>
      </c>
      <c r="H6992" s="170" t="s">
        <v>747</v>
      </c>
      <c r="I6992" s="171">
        <v>4.3899999999999997</v>
      </c>
      <c r="J6992" s="169">
        <v>1</v>
      </c>
    </row>
    <row r="6993" spans="1:10" hidden="1" x14ac:dyDescent="0.25">
      <c r="A6993" s="169">
        <v>69159</v>
      </c>
      <c r="B6993" s="170" t="s">
        <v>5092</v>
      </c>
      <c r="C6993" s="170" t="s">
        <v>11</v>
      </c>
      <c r="D6993" s="170" t="s">
        <v>12</v>
      </c>
      <c r="E6993" s="170">
        <v>10650</v>
      </c>
      <c r="F6993" s="170">
        <v>1</v>
      </c>
      <c r="G6993" s="171">
        <v>5</v>
      </c>
      <c r="H6993" s="170" t="s">
        <v>105</v>
      </c>
      <c r="I6993" s="171">
        <v>54.49</v>
      </c>
      <c r="J6993" s="169">
        <v>30</v>
      </c>
    </row>
    <row r="6994" spans="1:10" hidden="1" x14ac:dyDescent="0.25">
      <c r="A6994" s="169">
        <v>69159</v>
      </c>
      <c r="B6994" s="170" t="s">
        <v>5092</v>
      </c>
      <c r="C6994" s="170" t="s">
        <v>11</v>
      </c>
      <c r="D6994" s="170" t="s">
        <v>12</v>
      </c>
      <c r="E6994" s="170">
        <v>10650</v>
      </c>
      <c r="F6994" s="170">
        <v>1</v>
      </c>
      <c r="G6994" s="171">
        <v>5</v>
      </c>
      <c r="H6994" s="170" t="s">
        <v>105</v>
      </c>
      <c r="I6994" s="171">
        <v>54.49</v>
      </c>
      <c r="J6994" s="169">
        <v>30</v>
      </c>
    </row>
    <row r="6995" spans="1:10" hidden="1" x14ac:dyDescent="0.25">
      <c r="A6995" s="169">
        <v>69160</v>
      </c>
      <c r="B6995" s="170" t="s">
        <v>5093</v>
      </c>
      <c r="C6995" s="170" t="s">
        <v>11</v>
      </c>
      <c r="D6995" s="170" t="s">
        <v>211</v>
      </c>
      <c r="E6995" s="170">
        <v>740</v>
      </c>
      <c r="F6995" s="170">
        <v>12</v>
      </c>
      <c r="G6995" s="171">
        <v>4</v>
      </c>
      <c r="H6995" s="170" t="s">
        <v>105</v>
      </c>
      <c r="I6995" s="171">
        <v>5.29</v>
      </c>
      <c r="J6995" s="169">
        <v>1</v>
      </c>
    </row>
    <row r="6996" spans="1:10" hidden="1" x14ac:dyDescent="0.25">
      <c r="A6996" s="169">
        <v>69160</v>
      </c>
      <c r="B6996" s="170" t="s">
        <v>5093</v>
      </c>
      <c r="C6996" s="170" t="s">
        <v>11</v>
      </c>
      <c r="D6996" s="170" t="s">
        <v>211</v>
      </c>
      <c r="E6996" s="170">
        <v>740</v>
      </c>
      <c r="F6996" s="170">
        <v>12</v>
      </c>
      <c r="G6996" s="171">
        <v>4</v>
      </c>
      <c r="H6996" s="170" t="s">
        <v>105</v>
      </c>
      <c r="I6996" s="171">
        <v>5.29</v>
      </c>
      <c r="J6996" s="169">
        <v>1</v>
      </c>
    </row>
    <row r="6997" spans="1:10" hidden="1" x14ac:dyDescent="0.25">
      <c r="A6997" s="169">
        <v>69161</v>
      </c>
      <c r="B6997" s="170" t="s">
        <v>5094</v>
      </c>
      <c r="C6997" s="170" t="s">
        <v>1065</v>
      </c>
      <c r="D6997" s="170" t="s">
        <v>1066</v>
      </c>
      <c r="E6997" s="170">
        <v>2130</v>
      </c>
      <c r="F6997" s="170">
        <v>4</v>
      </c>
      <c r="G6997" s="171">
        <v>0.5</v>
      </c>
      <c r="H6997" s="170" t="s">
        <v>13</v>
      </c>
      <c r="I6997" s="171">
        <v>13.99</v>
      </c>
      <c r="J6997" s="169">
        <v>6</v>
      </c>
    </row>
    <row r="6998" spans="1:10" hidden="1" x14ac:dyDescent="0.25">
      <c r="A6998" s="169">
        <v>69161</v>
      </c>
      <c r="B6998" s="170" t="s">
        <v>5094</v>
      </c>
      <c r="C6998" s="170" t="s">
        <v>1065</v>
      </c>
      <c r="D6998" s="170" t="s">
        <v>1066</v>
      </c>
      <c r="E6998" s="170">
        <v>2130</v>
      </c>
      <c r="F6998" s="170">
        <v>4</v>
      </c>
      <c r="G6998" s="171">
        <v>0.5</v>
      </c>
      <c r="H6998" s="170" t="s">
        <v>13</v>
      </c>
      <c r="I6998" s="171">
        <v>13.99</v>
      </c>
      <c r="J6998" s="169">
        <v>6</v>
      </c>
    </row>
    <row r="6999" spans="1:10" hidden="1" x14ac:dyDescent="0.25">
      <c r="A6999" s="169">
        <v>69164</v>
      </c>
      <c r="B6999" s="170" t="s">
        <v>5095</v>
      </c>
      <c r="C6999" s="170" t="s">
        <v>24</v>
      </c>
      <c r="D6999" s="170" t="s">
        <v>166</v>
      </c>
      <c r="E6999" s="170">
        <v>750</v>
      </c>
      <c r="F6999" s="170">
        <v>12</v>
      </c>
      <c r="G6999" s="171">
        <v>13</v>
      </c>
      <c r="H6999" s="170" t="s">
        <v>1511</v>
      </c>
      <c r="I6999" s="171">
        <v>28.68</v>
      </c>
      <c r="J6999" s="169">
        <v>1</v>
      </c>
    </row>
    <row r="7000" spans="1:10" hidden="1" x14ac:dyDescent="0.25">
      <c r="A7000" s="169">
        <v>69165</v>
      </c>
      <c r="B7000" s="170" t="s">
        <v>5096</v>
      </c>
      <c r="C7000" s="170" t="s">
        <v>11</v>
      </c>
      <c r="D7000" s="170" t="s">
        <v>303</v>
      </c>
      <c r="E7000" s="170">
        <v>473</v>
      </c>
      <c r="F7000" s="170">
        <v>24</v>
      </c>
      <c r="G7000" s="171">
        <v>6.2</v>
      </c>
      <c r="H7000" s="170" t="s">
        <v>2190</v>
      </c>
      <c r="I7000" s="171">
        <v>4.49</v>
      </c>
      <c r="J7000" s="169">
        <v>1</v>
      </c>
    </row>
    <row r="7001" spans="1:10" hidden="1" x14ac:dyDescent="0.25">
      <c r="A7001" s="169">
        <v>69165</v>
      </c>
      <c r="B7001" s="170" t="s">
        <v>5096</v>
      </c>
      <c r="C7001" s="170" t="s">
        <v>11</v>
      </c>
      <c r="D7001" s="170" t="s">
        <v>303</v>
      </c>
      <c r="E7001" s="170">
        <v>473</v>
      </c>
      <c r="F7001" s="170">
        <v>24</v>
      </c>
      <c r="G7001" s="171">
        <v>6.2</v>
      </c>
      <c r="H7001" s="170" t="s">
        <v>2190</v>
      </c>
      <c r="I7001" s="171">
        <v>4.49</v>
      </c>
      <c r="J7001" s="169">
        <v>1</v>
      </c>
    </row>
    <row r="7002" spans="1:10" hidden="1" x14ac:dyDescent="0.25">
      <c r="A7002" s="169">
        <v>69170</v>
      </c>
      <c r="B7002" s="170" t="s">
        <v>5097</v>
      </c>
      <c r="C7002" s="170" t="s">
        <v>15</v>
      </c>
      <c r="D7002" s="170" t="s">
        <v>441</v>
      </c>
      <c r="E7002" s="170">
        <v>750</v>
      </c>
      <c r="F7002" s="170">
        <v>12</v>
      </c>
      <c r="G7002" s="171">
        <v>15</v>
      </c>
      <c r="H7002" s="170" t="s">
        <v>222</v>
      </c>
      <c r="I7002" s="171">
        <v>23.99</v>
      </c>
      <c r="J7002" s="169">
        <v>1</v>
      </c>
    </row>
    <row r="7003" spans="1:10" hidden="1" x14ac:dyDescent="0.25">
      <c r="A7003" s="169">
        <v>69171</v>
      </c>
      <c r="B7003" s="170" t="s">
        <v>5098</v>
      </c>
      <c r="C7003" s="170" t="s">
        <v>11</v>
      </c>
      <c r="D7003" s="170" t="s">
        <v>303</v>
      </c>
      <c r="E7003" s="170">
        <v>5325</v>
      </c>
      <c r="F7003" s="170">
        <v>1</v>
      </c>
      <c r="G7003" s="171">
        <v>6.8</v>
      </c>
      <c r="H7003" s="170" t="s">
        <v>1623</v>
      </c>
      <c r="I7003" s="171">
        <v>29.99</v>
      </c>
      <c r="J7003" s="169">
        <v>15</v>
      </c>
    </row>
    <row r="7004" spans="1:10" hidden="1" x14ac:dyDescent="0.25">
      <c r="A7004" s="169">
        <v>69171</v>
      </c>
      <c r="B7004" s="170" t="s">
        <v>5098</v>
      </c>
      <c r="C7004" s="170" t="s">
        <v>11</v>
      </c>
      <c r="D7004" s="170" t="s">
        <v>303</v>
      </c>
      <c r="E7004" s="170">
        <v>5325</v>
      </c>
      <c r="F7004" s="170">
        <v>1</v>
      </c>
      <c r="G7004" s="171">
        <v>6.8</v>
      </c>
      <c r="H7004" s="170" t="s">
        <v>1623</v>
      </c>
      <c r="I7004" s="171">
        <v>29.99</v>
      </c>
      <c r="J7004" s="169">
        <v>15</v>
      </c>
    </row>
    <row r="7005" spans="1:10" hidden="1" x14ac:dyDescent="0.25">
      <c r="A7005" s="169">
        <v>69175</v>
      </c>
      <c r="B7005" s="170" t="s">
        <v>5099</v>
      </c>
      <c r="C7005" s="170" t="s">
        <v>15</v>
      </c>
      <c r="D7005" s="170" t="s">
        <v>38</v>
      </c>
      <c r="E7005" s="170">
        <v>750</v>
      </c>
      <c r="F7005" s="170">
        <v>12</v>
      </c>
      <c r="G7005" s="171">
        <v>15</v>
      </c>
      <c r="H7005" s="170" t="s">
        <v>222</v>
      </c>
      <c r="I7005" s="171">
        <v>23.99</v>
      </c>
      <c r="J7005" s="169">
        <v>1</v>
      </c>
    </row>
    <row r="7006" spans="1:10" hidden="1" x14ac:dyDescent="0.25">
      <c r="A7006" s="169">
        <v>69178</v>
      </c>
      <c r="B7006" s="170" t="s">
        <v>5100</v>
      </c>
      <c r="C7006" s="170" t="s">
        <v>15</v>
      </c>
      <c r="D7006" s="170" t="s">
        <v>38</v>
      </c>
      <c r="E7006" s="170">
        <v>750</v>
      </c>
      <c r="F7006" s="170">
        <v>12</v>
      </c>
      <c r="G7006" s="171">
        <v>15</v>
      </c>
      <c r="H7006" s="170" t="s">
        <v>222</v>
      </c>
      <c r="I7006" s="171">
        <v>23.99</v>
      </c>
      <c r="J7006" s="169">
        <v>1</v>
      </c>
    </row>
    <row r="7007" spans="1:10" hidden="1" x14ac:dyDescent="0.25">
      <c r="A7007" s="169">
        <v>69179</v>
      </c>
      <c r="B7007" s="170" t="s">
        <v>5101</v>
      </c>
      <c r="C7007" s="170" t="s">
        <v>15</v>
      </c>
      <c r="D7007" s="170" t="s">
        <v>38</v>
      </c>
      <c r="E7007" s="170">
        <v>750</v>
      </c>
      <c r="F7007" s="170">
        <v>12</v>
      </c>
      <c r="G7007" s="171">
        <v>15</v>
      </c>
      <c r="H7007" s="170" t="s">
        <v>222</v>
      </c>
      <c r="I7007" s="171">
        <v>21.69</v>
      </c>
      <c r="J7007" s="169">
        <v>1</v>
      </c>
    </row>
    <row r="7008" spans="1:10" hidden="1" x14ac:dyDescent="0.25">
      <c r="A7008" s="169">
        <v>69187</v>
      </c>
      <c r="B7008" s="170" t="s">
        <v>5102</v>
      </c>
      <c r="C7008" s="170" t="s">
        <v>263</v>
      </c>
      <c r="D7008" s="170" t="s">
        <v>332</v>
      </c>
      <c r="E7008" s="170">
        <v>1420</v>
      </c>
      <c r="F7008" s="170">
        <v>6</v>
      </c>
      <c r="G7008" s="171">
        <v>7</v>
      </c>
      <c r="H7008" s="170" t="s">
        <v>402</v>
      </c>
      <c r="I7008" s="171">
        <v>14.99</v>
      </c>
      <c r="J7008" s="169">
        <v>4</v>
      </c>
    </row>
    <row r="7009" spans="1:10" hidden="1" x14ac:dyDescent="0.25">
      <c r="A7009" s="169">
        <v>69191</v>
      </c>
      <c r="B7009" s="170" t="s">
        <v>5103</v>
      </c>
      <c r="C7009" s="170" t="s">
        <v>15</v>
      </c>
      <c r="D7009" s="170" t="s">
        <v>336</v>
      </c>
      <c r="E7009" s="170">
        <v>1140</v>
      </c>
      <c r="F7009" s="170">
        <v>12</v>
      </c>
      <c r="G7009" s="171">
        <v>20</v>
      </c>
      <c r="H7009" s="170" t="s">
        <v>222</v>
      </c>
      <c r="I7009" s="171">
        <v>38.99</v>
      </c>
      <c r="J7009" s="169">
        <v>1</v>
      </c>
    </row>
    <row r="7010" spans="1:10" hidden="1" x14ac:dyDescent="0.25">
      <c r="A7010" s="169">
        <v>69193</v>
      </c>
      <c r="B7010" s="170" t="s">
        <v>818</v>
      </c>
      <c r="C7010" s="170" t="s">
        <v>15</v>
      </c>
      <c r="D7010" s="170" t="s">
        <v>137</v>
      </c>
      <c r="E7010" s="170">
        <v>375</v>
      </c>
      <c r="F7010" s="170">
        <v>12</v>
      </c>
      <c r="G7010" s="171">
        <v>47</v>
      </c>
      <c r="H7010" s="170" t="s">
        <v>446</v>
      </c>
      <c r="I7010" s="171">
        <v>18.489999999999998</v>
      </c>
      <c r="J7010" s="169">
        <v>1</v>
      </c>
    </row>
    <row r="7011" spans="1:10" hidden="1" x14ac:dyDescent="0.25">
      <c r="A7011" s="169">
        <v>69194</v>
      </c>
      <c r="B7011" s="170" t="s">
        <v>5104</v>
      </c>
      <c r="C7011" s="170" t="s">
        <v>263</v>
      </c>
      <c r="D7011" s="170" t="s">
        <v>806</v>
      </c>
      <c r="E7011" s="170">
        <v>2840</v>
      </c>
      <c r="F7011" s="170">
        <v>3</v>
      </c>
      <c r="G7011" s="171">
        <v>4.5</v>
      </c>
      <c r="H7011" s="170" t="s">
        <v>333</v>
      </c>
      <c r="I7011" s="171">
        <v>25.39</v>
      </c>
      <c r="J7011" s="169">
        <v>8</v>
      </c>
    </row>
    <row r="7012" spans="1:10" x14ac:dyDescent="0.25">
      <c r="A7012" s="169">
        <v>69195</v>
      </c>
      <c r="B7012" s="170" t="s">
        <v>5105</v>
      </c>
      <c r="C7012" s="170" t="s">
        <v>263</v>
      </c>
      <c r="D7012" s="170" t="s">
        <v>332</v>
      </c>
      <c r="E7012" s="170">
        <v>4260</v>
      </c>
      <c r="F7012" s="170">
        <v>2</v>
      </c>
      <c r="G7012" s="171">
        <v>7</v>
      </c>
      <c r="H7012" s="170" t="s">
        <v>3142</v>
      </c>
      <c r="I7012" s="171">
        <v>31.99</v>
      </c>
      <c r="J7012" s="169">
        <v>12</v>
      </c>
    </row>
    <row r="7013" spans="1:10" x14ac:dyDescent="0.25">
      <c r="A7013" s="169">
        <v>69195</v>
      </c>
      <c r="B7013" s="170" t="s">
        <v>5105</v>
      </c>
      <c r="C7013" s="170" t="s">
        <v>263</v>
      </c>
      <c r="D7013" s="170" t="s">
        <v>332</v>
      </c>
      <c r="E7013" s="170">
        <v>4260</v>
      </c>
      <c r="F7013" s="170">
        <v>2</v>
      </c>
      <c r="G7013" s="171">
        <v>7</v>
      </c>
      <c r="H7013" s="170" t="s">
        <v>3142</v>
      </c>
      <c r="I7013" s="171">
        <v>31.99</v>
      </c>
      <c r="J7013" s="169">
        <v>12</v>
      </c>
    </row>
    <row r="7014" spans="1:10" hidden="1" x14ac:dyDescent="0.25">
      <c r="A7014" s="169">
        <v>69201</v>
      </c>
      <c r="B7014" s="170" t="s">
        <v>5106</v>
      </c>
      <c r="C7014" s="170" t="s">
        <v>263</v>
      </c>
      <c r="D7014" s="170" t="s">
        <v>806</v>
      </c>
      <c r="E7014" s="170">
        <v>4260</v>
      </c>
      <c r="F7014" s="170">
        <v>2</v>
      </c>
      <c r="G7014" s="171">
        <v>5.5</v>
      </c>
      <c r="H7014" s="170" t="s">
        <v>333</v>
      </c>
      <c r="I7014" s="171">
        <v>27.99</v>
      </c>
      <c r="J7014" s="169">
        <v>12</v>
      </c>
    </row>
    <row r="7015" spans="1:10" hidden="1" x14ac:dyDescent="0.25">
      <c r="A7015" s="169">
        <v>69201</v>
      </c>
      <c r="B7015" s="170" t="s">
        <v>5106</v>
      </c>
      <c r="C7015" s="170" t="s">
        <v>263</v>
      </c>
      <c r="D7015" s="170" t="s">
        <v>806</v>
      </c>
      <c r="E7015" s="170">
        <v>4260</v>
      </c>
      <c r="F7015" s="170">
        <v>2</v>
      </c>
      <c r="G7015" s="171">
        <v>5.5</v>
      </c>
      <c r="H7015" s="170" t="s">
        <v>333</v>
      </c>
      <c r="I7015" s="171">
        <v>27.99</v>
      </c>
      <c r="J7015" s="169">
        <v>12</v>
      </c>
    </row>
    <row r="7016" spans="1:10" hidden="1" x14ac:dyDescent="0.25">
      <c r="A7016" s="169">
        <v>69202</v>
      </c>
      <c r="B7016" s="170" t="s">
        <v>5107</v>
      </c>
      <c r="C7016" s="170" t="s">
        <v>263</v>
      </c>
      <c r="D7016" s="170" t="s">
        <v>806</v>
      </c>
      <c r="E7016" s="170">
        <v>1420</v>
      </c>
      <c r="F7016" s="170">
        <v>6</v>
      </c>
      <c r="G7016" s="171">
        <v>7</v>
      </c>
      <c r="H7016" s="170" t="s">
        <v>222</v>
      </c>
      <c r="I7016" s="171">
        <v>14.99</v>
      </c>
      <c r="J7016" s="169">
        <v>4</v>
      </c>
    </row>
    <row r="7017" spans="1:10" hidden="1" x14ac:dyDescent="0.25">
      <c r="A7017" s="169">
        <v>69203</v>
      </c>
      <c r="B7017" s="170" t="s">
        <v>5108</v>
      </c>
      <c r="C7017" s="170" t="s">
        <v>263</v>
      </c>
      <c r="D7017" s="170" t="s">
        <v>1938</v>
      </c>
      <c r="E7017" s="170">
        <v>473</v>
      </c>
      <c r="F7017" s="170">
        <v>24</v>
      </c>
      <c r="G7017" s="171">
        <v>5</v>
      </c>
      <c r="H7017" s="170" t="s">
        <v>333</v>
      </c>
      <c r="I7017" s="171">
        <v>3.99</v>
      </c>
      <c r="J7017" s="169">
        <v>1</v>
      </c>
    </row>
    <row r="7018" spans="1:10" hidden="1" x14ac:dyDescent="0.25">
      <c r="A7018" s="169">
        <v>69203</v>
      </c>
      <c r="B7018" s="170" t="s">
        <v>5108</v>
      </c>
      <c r="C7018" s="170" t="s">
        <v>263</v>
      </c>
      <c r="D7018" s="170" t="s">
        <v>1938</v>
      </c>
      <c r="E7018" s="170">
        <v>473</v>
      </c>
      <c r="F7018" s="170">
        <v>24</v>
      </c>
      <c r="G7018" s="171">
        <v>5</v>
      </c>
      <c r="H7018" s="170" t="s">
        <v>333</v>
      </c>
      <c r="I7018" s="171">
        <v>3.99</v>
      </c>
      <c r="J7018" s="169">
        <v>1</v>
      </c>
    </row>
    <row r="7019" spans="1:10" hidden="1" x14ac:dyDescent="0.25">
      <c r="A7019" s="169">
        <v>69204</v>
      </c>
      <c r="B7019" s="170" t="s">
        <v>5109</v>
      </c>
      <c r="C7019" s="170" t="s">
        <v>263</v>
      </c>
      <c r="D7019" s="170" t="s">
        <v>806</v>
      </c>
      <c r="E7019" s="170">
        <v>473</v>
      </c>
      <c r="F7019" s="170">
        <v>24</v>
      </c>
      <c r="G7019" s="171">
        <v>7</v>
      </c>
      <c r="H7019" s="170" t="s">
        <v>333</v>
      </c>
      <c r="I7019" s="171">
        <v>4.1900000000000004</v>
      </c>
      <c r="J7019" s="169">
        <v>1</v>
      </c>
    </row>
    <row r="7020" spans="1:10" hidden="1" x14ac:dyDescent="0.25">
      <c r="A7020" s="169">
        <v>69204</v>
      </c>
      <c r="B7020" s="170" t="s">
        <v>5109</v>
      </c>
      <c r="C7020" s="170" t="s">
        <v>263</v>
      </c>
      <c r="D7020" s="170" t="s">
        <v>806</v>
      </c>
      <c r="E7020" s="170">
        <v>473</v>
      </c>
      <c r="F7020" s="170">
        <v>24</v>
      </c>
      <c r="G7020" s="171">
        <v>7</v>
      </c>
      <c r="H7020" s="170" t="s">
        <v>333</v>
      </c>
      <c r="I7020" s="171">
        <v>4.1900000000000004</v>
      </c>
      <c r="J7020" s="169">
        <v>1</v>
      </c>
    </row>
    <row r="7021" spans="1:10" hidden="1" x14ac:dyDescent="0.25">
      <c r="A7021" s="169">
        <v>69205</v>
      </c>
      <c r="B7021" s="170" t="s">
        <v>5110</v>
      </c>
      <c r="C7021" s="170" t="s">
        <v>263</v>
      </c>
      <c r="D7021" s="170" t="s">
        <v>264</v>
      </c>
      <c r="E7021" s="170">
        <v>355</v>
      </c>
      <c r="F7021" s="170">
        <v>24</v>
      </c>
      <c r="G7021" s="171">
        <v>7</v>
      </c>
      <c r="H7021" s="170" t="s">
        <v>222</v>
      </c>
      <c r="I7021" s="171">
        <v>3.25</v>
      </c>
      <c r="J7021" s="169">
        <v>1</v>
      </c>
    </row>
    <row r="7022" spans="1:10" hidden="1" x14ac:dyDescent="0.25">
      <c r="A7022" s="169">
        <v>69207</v>
      </c>
      <c r="B7022" s="170" t="s">
        <v>5111</v>
      </c>
      <c r="C7022" s="170" t="s">
        <v>263</v>
      </c>
      <c r="D7022" s="170" t="s">
        <v>1938</v>
      </c>
      <c r="E7022" s="170">
        <v>2840</v>
      </c>
      <c r="F7022" s="170">
        <v>3</v>
      </c>
      <c r="G7022" s="171">
        <v>5</v>
      </c>
      <c r="H7022" s="170" t="s">
        <v>333</v>
      </c>
      <c r="I7022" s="171">
        <v>23.99</v>
      </c>
      <c r="J7022" s="169">
        <v>8</v>
      </c>
    </row>
    <row r="7023" spans="1:10" hidden="1" x14ac:dyDescent="0.25">
      <c r="A7023" s="169">
        <v>69207</v>
      </c>
      <c r="B7023" s="170" t="s">
        <v>5111</v>
      </c>
      <c r="C7023" s="170" t="s">
        <v>263</v>
      </c>
      <c r="D7023" s="170" t="s">
        <v>1938</v>
      </c>
      <c r="E7023" s="170">
        <v>2840</v>
      </c>
      <c r="F7023" s="170">
        <v>3</v>
      </c>
      <c r="G7023" s="171">
        <v>5</v>
      </c>
      <c r="H7023" s="170" t="s">
        <v>333</v>
      </c>
      <c r="I7023" s="171">
        <v>23.99</v>
      </c>
      <c r="J7023" s="169">
        <v>8</v>
      </c>
    </row>
    <row r="7024" spans="1:10" hidden="1" x14ac:dyDescent="0.25">
      <c r="A7024" s="169">
        <v>69212</v>
      </c>
      <c r="B7024" s="170" t="s">
        <v>5112</v>
      </c>
      <c r="C7024" s="170" t="s">
        <v>263</v>
      </c>
      <c r="D7024" s="170" t="s">
        <v>1938</v>
      </c>
      <c r="E7024" s="170">
        <v>4000</v>
      </c>
      <c r="F7024" s="170">
        <v>4</v>
      </c>
      <c r="G7024" s="171">
        <v>5</v>
      </c>
      <c r="H7024" s="170" t="s">
        <v>333</v>
      </c>
      <c r="I7024" s="171">
        <v>25.99</v>
      </c>
      <c r="J7024" s="169">
        <v>1</v>
      </c>
    </row>
    <row r="7025" spans="1:10" hidden="1" x14ac:dyDescent="0.25">
      <c r="A7025" s="169">
        <v>69212</v>
      </c>
      <c r="B7025" s="170" t="s">
        <v>5112</v>
      </c>
      <c r="C7025" s="170" t="s">
        <v>263</v>
      </c>
      <c r="D7025" s="170" t="s">
        <v>1938</v>
      </c>
      <c r="E7025" s="170">
        <v>4000</v>
      </c>
      <c r="F7025" s="170">
        <v>4</v>
      </c>
      <c r="G7025" s="171">
        <v>5</v>
      </c>
      <c r="H7025" s="170" t="s">
        <v>333</v>
      </c>
      <c r="I7025" s="171">
        <v>25.99</v>
      </c>
      <c r="J7025" s="169">
        <v>1</v>
      </c>
    </row>
    <row r="7026" spans="1:10" hidden="1" x14ac:dyDescent="0.25">
      <c r="A7026" s="169">
        <v>69213</v>
      </c>
      <c r="B7026" s="170" t="s">
        <v>5113</v>
      </c>
      <c r="C7026" s="170" t="s">
        <v>263</v>
      </c>
      <c r="D7026" s="170" t="s">
        <v>646</v>
      </c>
      <c r="E7026" s="170">
        <v>4260</v>
      </c>
      <c r="F7026" s="170">
        <v>2</v>
      </c>
      <c r="G7026" s="171">
        <v>7</v>
      </c>
      <c r="H7026" s="170" t="s">
        <v>54</v>
      </c>
      <c r="I7026" s="171">
        <v>33.39</v>
      </c>
      <c r="J7026" s="169">
        <v>12</v>
      </c>
    </row>
    <row r="7027" spans="1:10" hidden="1" x14ac:dyDescent="0.25">
      <c r="A7027" s="169">
        <v>69213</v>
      </c>
      <c r="B7027" s="170" t="s">
        <v>5113</v>
      </c>
      <c r="C7027" s="170" t="s">
        <v>263</v>
      </c>
      <c r="D7027" s="170" t="s">
        <v>646</v>
      </c>
      <c r="E7027" s="170">
        <v>4260</v>
      </c>
      <c r="F7027" s="170">
        <v>2</v>
      </c>
      <c r="G7027" s="171">
        <v>7</v>
      </c>
      <c r="H7027" s="170" t="s">
        <v>54</v>
      </c>
      <c r="I7027" s="171">
        <v>33.39</v>
      </c>
      <c r="J7027" s="169">
        <v>12</v>
      </c>
    </row>
    <row r="7028" spans="1:10" hidden="1" x14ac:dyDescent="0.25">
      <c r="A7028" s="169">
        <v>69215</v>
      </c>
      <c r="B7028" s="170" t="s">
        <v>5114</v>
      </c>
      <c r="C7028" s="170" t="s">
        <v>263</v>
      </c>
      <c r="D7028" s="170" t="s">
        <v>264</v>
      </c>
      <c r="E7028" s="170">
        <v>473</v>
      </c>
      <c r="F7028" s="170">
        <v>24</v>
      </c>
      <c r="G7028" s="171">
        <v>4.5</v>
      </c>
      <c r="H7028" s="170" t="s">
        <v>47</v>
      </c>
      <c r="I7028" s="171">
        <v>3.8</v>
      </c>
      <c r="J7028" s="169">
        <v>1</v>
      </c>
    </row>
    <row r="7029" spans="1:10" hidden="1" x14ac:dyDescent="0.25">
      <c r="A7029" s="169">
        <v>69216</v>
      </c>
      <c r="B7029" s="170" t="s">
        <v>5115</v>
      </c>
      <c r="C7029" s="170" t="s">
        <v>263</v>
      </c>
      <c r="D7029" s="170" t="s">
        <v>646</v>
      </c>
      <c r="E7029" s="170">
        <v>473</v>
      </c>
      <c r="F7029" s="170">
        <v>24</v>
      </c>
      <c r="G7029" s="171">
        <v>4.5</v>
      </c>
      <c r="H7029" s="170" t="s">
        <v>54</v>
      </c>
      <c r="I7029" s="171">
        <v>3.99</v>
      </c>
      <c r="J7029" s="169">
        <v>1</v>
      </c>
    </row>
    <row r="7030" spans="1:10" hidden="1" x14ac:dyDescent="0.25">
      <c r="A7030" s="169">
        <v>69216</v>
      </c>
      <c r="B7030" s="170" t="s">
        <v>5115</v>
      </c>
      <c r="C7030" s="170" t="s">
        <v>263</v>
      </c>
      <c r="D7030" s="170" t="s">
        <v>646</v>
      </c>
      <c r="E7030" s="170">
        <v>473</v>
      </c>
      <c r="F7030" s="170">
        <v>24</v>
      </c>
      <c r="G7030" s="171">
        <v>4.5</v>
      </c>
      <c r="H7030" s="170" t="s">
        <v>54</v>
      </c>
      <c r="I7030" s="171">
        <v>3.99</v>
      </c>
      <c r="J7030" s="169">
        <v>1</v>
      </c>
    </row>
    <row r="7031" spans="1:10" hidden="1" x14ac:dyDescent="0.25">
      <c r="A7031" s="169">
        <v>69218</v>
      </c>
      <c r="B7031" s="170" t="s">
        <v>5116</v>
      </c>
      <c r="C7031" s="170" t="s">
        <v>263</v>
      </c>
      <c r="D7031" s="170" t="s">
        <v>1938</v>
      </c>
      <c r="E7031" s="170">
        <v>4260</v>
      </c>
      <c r="F7031" s="170">
        <v>2</v>
      </c>
      <c r="G7031" s="171">
        <v>4.5</v>
      </c>
      <c r="H7031" s="170" t="s">
        <v>47</v>
      </c>
      <c r="I7031" s="171">
        <v>34.99</v>
      </c>
      <c r="J7031" s="169">
        <v>12</v>
      </c>
    </row>
    <row r="7032" spans="1:10" hidden="1" x14ac:dyDescent="0.25">
      <c r="A7032" s="169">
        <v>69219</v>
      </c>
      <c r="B7032" s="170" t="s">
        <v>5117</v>
      </c>
      <c r="C7032" s="170" t="s">
        <v>263</v>
      </c>
      <c r="D7032" s="170" t="s">
        <v>646</v>
      </c>
      <c r="E7032" s="170">
        <v>473</v>
      </c>
      <c r="F7032" s="170">
        <v>24</v>
      </c>
      <c r="G7032" s="171">
        <v>7</v>
      </c>
      <c r="H7032" s="170" t="s">
        <v>54</v>
      </c>
      <c r="I7032" s="171">
        <v>3.99</v>
      </c>
      <c r="J7032" s="169">
        <v>1</v>
      </c>
    </row>
    <row r="7033" spans="1:10" hidden="1" x14ac:dyDescent="0.25">
      <c r="A7033" s="169">
        <v>69219</v>
      </c>
      <c r="B7033" s="170" t="s">
        <v>5117</v>
      </c>
      <c r="C7033" s="170" t="s">
        <v>263</v>
      </c>
      <c r="D7033" s="170" t="s">
        <v>646</v>
      </c>
      <c r="E7033" s="170">
        <v>473</v>
      </c>
      <c r="F7033" s="170">
        <v>24</v>
      </c>
      <c r="G7033" s="171">
        <v>7</v>
      </c>
      <c r="H7033" s="170" t="s">
        <v>54</v>
      </c>
      <c r="I7033" s="171">
        <v>3.99</v>
      </c>
      <c r="J7033" s="169">
        <v>1</v>
      </c>
    </row>
    <row r="7034" spans="1:10" hidden="1" x14ac:dyDescent="0.25">
      <c r="A7034" s="169">
        <v>69229</v>
      </c>
      <c r="B7034" s="170" t="s">
        <v>121</v>
      </c>
      <c r="C7034" s="170" t="s">
        <v>15</v>
      </c>
      <c r="D7034" s="170" t="s">
        <v>122</v>
      </c>
      <c r="E7034" s="170">
        <v>50</v>
      </c>
      <c r="F7034" s="170">
        <v>120</v>
      </c>
      <c r="G7034" s="171">
        <v>40</v>
      </c>
      <c r="H7034" s="170" t="s">
        <v>123</v>
      </c>
      <c r="I7034" s="171">
        <v>4.75</v>
      </c>
      <c r="J7034" s="169">
        <v>1</v>
      </c>
    </row>
    <row r="7035" spans="1:10" hidden="1" x14ac:dyDescent="0.25">
      <c r="A7035" s="169">
        <v>69230</v>
      </c>
      <c r="B7035" s="170" t="s">
        <v>5118</v>
      </c>
      <c r="C7035" s="170" t="s">
        <v>11</v>
      </c>
      <c r="D7035" s="170" t="s">
        <v>303</v>
      </c>
      <c r="E7035" s="170">
        <v>473</v>
      </c>
      <c r="F7035" s="170">
        <v>24</v>
      </c>
      <c r="G7035" s="171">
        <v>7.5</v>
      </c>
      <c r="H7035" s="170" t="s">
        <v>747</v>
      </c>
      <c r="I7035" s="171">
        <v>4.59</v>
      </c>
      <c r="J7035" s="169">
        <v>1</v>
      </c>
    </row>
    <row r="7036" spans="1:10" hidden="1" x14ac:dyDescent="0.25">
      <c r="A7036" s="169">
        <v>69230</v>
      </c>
      <c r="B7036" s="170" t="s">
        <v>5118</v>
      </c>
      <c r="C7036" s="170" t="s">
        <v>11</v>
      </c>
      <c r="D7036" s="170" t="s">
        <v>303</v>
      </c>
      <c r="E7036" s="170">
        <v>473</v>
      </c>
      <c r="F7036" s="170">
        <v>24</v>
      </c>
      <c r="G7036" s="171">
        <v>7.5</v>
      </c>
      <c r="H7036" s="170" t="s">
        <v>747</v>
      </c>
      <c r="I7036" s="171">
        <v>4.59</v>
      </c>
      <c r="J7036" s="169">
        <v>1</v>
      </c>
    </row>
    <row r="7037" spans="1:10" hidden="1" x14ac:dyDescent="0.25">
      <c r="A7037" s="169">
        <v>69232</v>
      </c>
      <c r="B7037" s="170" t="s">
        <v>5119</v>
      </c>
      <c r="C7037" s="170" t="s">
        <v>11</v>
      </c>
      <c r="D7037" s="170" t="s">
        <v>303</v>
      </c>
      <c r="E7037" s="170">
        <v>473</v>
      </c>
      <c r="F7037" s="170">
        <v>24</v>
      </c>
      <c r="G7037" s="171">
        <v>6</v>
      </c>
      <c r="H7037" s="170" t="s">
        <v>747</v>
      </c>
      <c r="I7037" s="171">
        <v>4.49</v>
      </c>
      <c r="J7037" s="169">
        <v>1</v>
      </c>
    </row>
    <row r="7038" spans="1:10" hidden="1" x14ac:dyDescent="0.25">
      <c r="A7038" s="169">
        <v>69232</v>
      </c>
      <c r="B7038" s="170" t="s">
        <v>5119</v>
      </c>
      <c r="C7038" s="170" t="s">
        <v>11</v>
      </c>
      <c r="D7038" s="170" t="s">
        <v>303</v>
      </c>
      <c r="E7038" s="170">
        <v>473</v>
      </c>
      <c r="F7038" s="170">
        <v>24</v>
      </c>
      <c r="G7038" s="171">
        <v>6</v>
      </c>
      <c r="H7038" s="170" t="s">
        <v>747</v>
      </c>
      <c r="I7038" s="171">
        <v>4.49</v>
      </c>
      <c r="J7038" s="169">
        <v>1</v>
      </c>
    </row>
    <row r="7039" spans="1:10" hidden="1" x14ac:dyDescent="0.25">
      <c r="A7039" s="169">
        <v>69233</v>
      </c>
      <c r="B7039" s="170" t="s">
        <v>5120</v>
      </c>
      <c r="C7039" s="170" t="s">
        <v>263</v>
      </c>
      <c r="D7039" s="170" t="s">
        <v>646</v>
      </c>
      <c r="E7039" s="170">
        <v>4260</v>
      </c>
      <c r="F7039" s="170">
        <v>2</v>
      </c>
      <c r="G7039" s="171">
        <v>4.5</v>
      </c>
      <c r="H7039" s="170" t="s">
        <v>13</v>
      </c>
      <c r="I7039" s="171">
        <v>31.99</v>
      </c>
      <c r="J7039" s="169">
        <v>12</v>
      </c>
    </row>
    <row r="7040" spans="1:10" hidden="1" x14ac:dyDescent="0.25">
      <c r="A7040" s="169">
        <v>69233</v>
      </c>
      <c r="B7040" s="170" t="s">
        <v>5120</v>
      </c>
      <c r="C7040" s="170" t="s">
        <v>263</v>
      </c>
      <c r="D7040" s="170" t="s">
        <v>646</v>
      </c>
      <c r="E7040" s="170">
        <v>4260</v>
      </c>
      <c r="F7040" s="170">
        <v>2</v>
      </c>
      <c r="G7040" s="171">
        <v>4.5</v>
      </c>
      <c r="H7040" s="170" t="s">
        <v>13</v>
      </c>
      <c r="I7040" s="171">
        <v>31.99</v>
      </c>
      <c r="J7040" s="169">
        <v>12</v>
      </c>
    </row>
    <row r="7041" spans="1:10" hidden="1" x14ac:dyDescent="0.25">
      <c r="A7041" s="169">
        <v>69234</v>
      </c>
      <c r="B7041" s="170" t="s">
        <v>5121</v>
      </c>
      <c r="C7041" s="170" t="s">
        <v>24</v>
      </c>
      <c r="D7041" s="170" t="s">
        <v>127</v>
      </c>
      <c r="E7041" s="170">
        <v>750</v>
      </c>
      <c r="F7041" s="170">
        <v>6</v>
      </c>
      <c r="G7041" s="171">
        <v>14.5</v>
      </c>
      <c r="H7041" s="170" t="s">
        <v>177</v>
      </c>
      <c r="I7041" s="171">
        <v>64.989999999999995</v>
      </c>
      <c r="J7041" s="169">
        <v>1</v>
      </c>
    </row>
    <row r="7042" spans="1:10" hidden="1" x14ac:dyDescent="0.25">
      <c r="A7042" s="169">
        <v>69235</v>
      </c>
      <c r="B7042" s="170" t="s">
        <v>5122</v>
      </c>
      <c r="C7042" s="170" t="s">
        <v>263</v>
      </c>
      <c r="D7042" s="170" t="s">
        <v>264</v>
      </c>
      <c r="E7042" s="170">
        <v>473</v>
      </c>
      <c r="F7042" s="170">
        <v>24</v>
      </c>
      <c r="G7042" s="171">
        <v>7</v>
      </c>
      <c r="H7042" s="170" t="s">
        <v>13</v>
      </c>
      <c r="I7042" s="171">
        <v>3.99</v>
      </c>
      <c r="J7042" s="169">
        <v>1</v>
      </c>
    </row>
    <row r="7043" spans="1:10" hidden="1" x14ac:dyDescent="0.25">
      <c r="A7043" s="169">
        <v>69235</v>
      </c>
      <c r="B7043" s="170" t="s">
        <v>5122</v>
      </c>
      <c r="C7043" s="170" t="s">
        <v>263</v>
      </c>
      <c r="D7043" s="170" t="s">
        <v>264</v>
      </c>
      <c r="E7043" s="170">
        <v>473</v>
      </c>
      <c r="F7043" s="170">
        <v>24</v>
      </c>
      <c r="G7043" s="171">
        <v>7</v>
      </c>
      <c r="H7043" s="170" t="s">
        <v>13</v>
      </c>
      <c r="I7043" s="171">
        <v>3.99</v>
      </c>
      <c r="J7043" s="169">
        <v>1</v>
      </c>
    </row>
    <row r="7044" spans="1:10" hidden="1" x14ac:dyDescent="0.25">
      <c r="A7044" s="169">
        <v>69237</v>
      </c>
      <c r="B7044" s="170" t="s">
        <v>5123</v>
      </c>
      <c r="C7044" s="170" t="s">
        <v>24</v>
      </c>
      <c r="D7044" s="170" t="s">
        <v>194</v>
      </c>
      <c r="E7044" s="170">
        <v>750</v>
      </c>
      <c r="F7044" s="170">
        <v>12</v>
      </c>
      <c r="G7044" s="171">
        <v>13</v>
      </c>
      <c r="H7044" s="170" t="s">
        <v>177</v>
      </c>
      <c r="I7044" s="171">
        <v>73.989999999999995</v>
      </c>
      <c r="J7044" s="169">
        <v>1</v>
      </c>
    </row>
    <row r="7045" spans="1:10" hidden="1" x14ac:dyDescent="0.25">
      <c r="A7045" s="169">
        <v>69240</v>
      </c>
      <c r="B7045" s="170" t="s">
        <v>5124</v>
      </c>
      <c r="C7045" s="170" t="s">
        <v>263</v>
      </c>
      <c r="D7045" s="170" t="s">
        <v>806</v>
      </c>
      <c r="E7045" s="170">
        <v>4260</v>
      </c>
      <c r="F7045" s="170">
        <v>2</v>
      </c>
      <c r="G7045" s="171">
        <v>7</v>
      </c>
      <c r="H7045" s="170" t="s">
        <v>13</v>
      </c>
      <c r="I7045" s="171">
        <v>32.99</v>
      </c>
      <c r="J7045" s="169">
        <v>12</v>
      </c>
    </row>
    <row r="7046" spans="1:10" hidden="1" x14ac:dyDescent="0.25">
      <c r="A7046" s="169">
        <v>69240</v>
      </c>
      <c r="B7046" s="170" t="s">
        <v>5124</v>
      </c>
      <c r="C7046" s="170" t="s">
        <v>263</v>
      </c>
      <c r="D7046" s="170" t="s">
        <v>806</v>
      </c>
      <c r="E7046" s="170">
        <v>4260</v>
      </c>
      <c r="F7046" s="170">
        <v>2</v>
      </c>
      <c r="G7046" s="171">
        <v>7</v>
      </c>
      <c r="H7046" s="170" t="s">
        <v>13</v>
      </c>
      <c r="I7046" s="171">
        <v>32.99</v>
      </c>
      <c r="J7046" s="169">
        <v>12</v>
      </c>
    </row>
    <row r="7047" spans="1:10" hidden="1" x14ac:dyDescent="0.25">
      <c r="A7047" s="169">
        <v>69242</v>
      </c>
      <c r="B7047" s="170" t="s">
        <v>5125</v>
      </c>
      <c r="C7047" s="170" t="s">
        <v>24</v>
      </c>
      <c r="D7047" s="170" t="s">
        <v>194</v>
      </c>
      <c r="E7047" s="170">
        <v>750</v>
      </c>
      <c r="F7047" s="170">
        <v>12</v>
      </c>
      <c r="G7047" s="171">
        <v>13</v>
      </c>
      <c r="H7047" s="170" t="s">
        <v>177</v>
      </c>
      <c r="I7047" s="171">
        <v>73.989999999999995</v>
      </c>
      <c r="J7047" s="169">
        <v>1</v>
      </c>
    </row>
    <row r="7048" spans="1:10" hidden="1" x14ac:dyDescent="0.25">
      <c r="A7048" s="169">
        <v>69244</v>
      </c>
      <c r="B7048" s="170" t="s">
        <v>5126</v>
      </c>
      <c r="C7048" s="170" t="s">
        <v>263</v>
      </c>
      <c r="D7048" s="170" t="s">
        <v>806</v>
      </c>
      <c r="E7048" s="170">
        <v>473</v>
      </c>
      <c r="F7048" s="170">
        <v>24</v>
      </c>
      <c r="G7048" s="171">
        <v>7</v>
      </c>
      <c r="H7048" s="170" t="s">
        <v>13</v>
      </c>
      <c r="I7048" s="171">
        <v>3.99</v>
      </c>
      <c r="J7048" s="169">
        <v>1</v>
      </c>
    </row>
    <row r="7049" spans="1:10" hidden="1" x14ac:dyDescent="0.25">
      <c r="A7049" s="169">
        <v>69244</v>
      </c>
      <c r="B7049" s="170" t="s">
        <v>5126</v>
      </c>
      <c r="C7049" s="170" t="s">
        <v>263</v>
      </c>
      <c r="D7049" s="170" t="s">
        <v>806</v>
      </c>
      <c r="E7049" s="170">
        <v>473</v>
      </c>
      <c r="F7049" s="170">
        <v>24</v>
      </c>
      <c r="G7049" s="171">
        <v>7</v>
      </c>
      <c r="H7049" s="170" t="s">
        <v>13</v>
      </c>
      <c r="I7049" s="171">
        <v>3.99</v>
      </c>
      <c r="J7049" s="169">
        <v>1</v>
      </c>
    </row>
    <row r="7050" spans="1:10" hidden="1" x14ac:dyDescent="0.25">
      <c r="A7050" s="169">
        <v>69248</v>
      </c>
      <c r="B7050" s="170" t="s">
        <v>5127</v>
      </c>
      <c r="C7050" s="170" t="s">
        <v>263</v>
      </c>
      <c r="D7050" s="170" t="s">
        <v>935</v>
      </c>
      <c r="E7050" s="170">
        <v>473</v>
      </c>
      <c r="F7050" s="170">
        <v>24</v>
      </c>
      <c r="G7050" s="171">
        <v>4.5</v>
      </c>
      <c r="H7050" s="170" t="s">
        <v>13</v>
      </c>
      <c r="I7050" s="171">
        <v>4.1900000000000004</v>
      </c>
      <c r="J7050" s="169">
        <v>1</v>
      </c>
    </row>
    <row r="7051" spans="1:10" hidden="1" x14ac:dyDescent="0.25">
      <c r="A7051" s="169">
        <v>69248</v>
      </c>
      <c r="B7051" s="170" t="s">
        <v>5127</v>
      </c>
      <c r="C7051" s="170" t="s">
        <v>263</v>
      </c>
      <c r="D7051" s="170" t="s">
        <v>935</v>
      </c>
      <c r="E7051" s="170">
        <v>473</v>
      </c>
      <c r="F7051" s="170">
        <v>24</v>
      </c>
      <c r="G7051" s="171">
        <v>4.5</v>
      </c>
      <c r="H7051" s="170" t="s">
        <v>13</v>
      </c>
      <c r="I7051" s="171">
        <v>4.1900000000000004</v>
      </c>
      <c r="J7051" s="169">
        <v>1</v>
      </c>
    </row>
    <row r="7052" spans="1:10" hidden="1" x14ac:dyDescent="0.25">
      <c r="A7052" s="169">
        <v>69253</v>
      </c>
      <c r="B7052" s="170" t="s">
        <v>5128</v>
      </c>
      <c r="C7052" s="170" t="s">
        <v>24</v>
      </c>
      <c r="D7052" s="170" t="s">
        <v>85</v>
      </c>
      <c r="E7052" s="170">
        <v>750</v>
      </c>
      <c r="F7052" s="170">
        <v>3</v>
      </c>
      <c r="G7052" s="171">
        <v>14.8</v>
      </c>
      <c r="H7052" s="170" t="s">
        <v>177</v>
      </c>
      <c r="I7052" s="171">
        <v>125.99</v>
      </c>
      <c r="J7052" s="169">
        <v>1</v>
      </c>
    </row>
    <row r="7053" spans="1:10" hidden="1" x14ac:dyDescent="0.25">
      <c r="A7053" s="169">
        <v>69255</v>
      </c>
      <c r="B7053" s="170" t="s">
        <v>5129</v>
      </c>
      <c r="C7053" s="170" t="s">
        <v>11</v>
      </c>
      <c r="D7053" s="170" t="s">
        <v>12</v>
      </c>
      <c r="E7053" s="170">
        <v>355</v>
      </c>
      <c r="F7053" s="170">
        <v>24</v>
      </c>
      <c r="G7053" s="171">
        <v>4.5999999999999996</v>
      </c>
      <c r="H7053" s="170" t="s">
        <v>13</v>
      </c>
      <c r="I7053" s="171">
        <v>3.99</v>
      </c>
      <c r="J7053" s="169">
        <v>1</v>
      </c>
    </row>
    <row r="7054" spans="1:10" hidden="1" x14ac:dyDescent="0.25">
      <c r="A7054" s="169">
        <v>69255</v>
      </c>
      <c r="B7054" s="170" t="s">
        <v>5129</v>
      </c>
      <c r="C7054" s="170" t="s">
        <v>11</v>
      </c>
      <c r="D7054" s="170" t="s">
        <v>12</v>
      </c>
      <c r="E7054" s="170">
        <v>355</v>
      </c>
      <c r="F7054" s="170">
        <v>24</v>
      </c>
      <c r="G7054" s="171">
        <v>4.5999999999999996</v>
      </c>
      <c r="H7054" s="170" t="s">
        <v>13</v>
      </c>
      <c r="I7054" s="171">
        <v>3.99</v>
      </c>
      <c r="J7054" s="169">
        <v>1</v>
      </c>
    </row>
    <row r="7055" spans="1:10" hidden="1" x14ac:dyDescent="0.25">
      <c r="A7055" s="169">
        <v>69260</v>
      </c>
      <c r="B7055" s="170" t="s">
        <v>5130</v>
      </c>
      <c r="C7055" s="170" t="s">
        <v>24</v>
      </c>
      <c r="D7055" s="170" t="s">
        <v>194</v>
      </c>
      <c r="E7055" s="170">
        <v>750</v>
      </c>
      <c r="F7055" s="170">
        <v>3</v>
      </c>
      <c r="G7055" s="171">
        <v>13.5</v>
      </c>
      <c r="H7055" s="170" t="s">
        <v>177</v>
      </c>
      <c r="I7055" s="171">
        <v>107.99</v>
      </c>
      <c r="J7055" s="169">
        <v>1</v>
      </c>
    </row>
    <row r="7056" spans="1:10" hidden="1" x14ac:dyDescent="0.25">
      <c r="A7056" s="169">
        <v>69265</v>
      </c>
      <c r="B7056" s="170" t="s">
        <v>5131</v>
      </c>
      <c r="C7056" s="170" t="s">
        <v>24</v>
      </c>
      <c r="D7056" s="170" t="s">
        <v>109</v>
      </c>
      <c r="E7056" s="170">
        <v>750</v>
      </c>
      <c r="F7056" s="170">
        <v>3</v>
      </c>
      <c r="G7056" s="171">
        <v>12.4</v>
      </c>
      <c r="H7056" s="170" t="s">
        <v>177</v>
      </c>
      <c r="I7056" s="171">
        <v>66.989999999999995</v>
      </c>
      <c r="J7056" s="169">
        <v>1</v>
      </c>
    </row>
    <row r="7057" spans="1:10" hidden="1" x14ac:dyDescent="0.25">
      <c r="A7057" s="169">
        <v>69267</v>
      </c>
      <c r="B7057" s="170" t="s">
        <v>5132</v>
      </c>
      <c r="C7057" s="170" t="s">
        <v>24</v>
      </c>
      <c r="D7057" s="170" t="s">
        <v>194</v>
      </c>
      <c r="E7057" s="170">
        <v>750</v>
      </c>
      <c r="F7057" s="170">
        <v>3</v>
      </c>
      <c r="G7057" s="171">
        <v>12.7</v>
      </c>
      <c r="H7057" s="170" t="s">
        <v>177</v>
      </c>
      <c r="I7057" s="171">
        <v>107.99</v>
      </c>
      <c r="J7057" s="169">
        <v>1</v>
      </c>
    </row>
    <row r="7058" spans="1:10" hidden="1" x14ac:dyDescent="0.25">
      <c r="A7058" s="169">
        <v>69296</v>
      </c>
      <c r="B7058" s="170" t="s">
        <v>818</v>
      </c>
      <c r="C7058" s="170" t="s">
        <v>15</v>
      </c>
      <c r="D7058" s="170" t="s">
        <v>137</v>
      </c>
      <c r="E7058" s="170">
        <v>750</v>
      </c>
      <c r="F7058" s="170">
        <v>12</v>
      </c>
      <c r="G7058" s="171">
        <v>47</v>
      </c>
      <c r="H7058" s="170" t="s">
        <v>446</v>
      </c>
      <c r="I7058" s="171">
        <v>32.49</v>
      </c>
      <c r="J7058" s="169">
        <v>1</v>
      </c>
    </row>
    <row r="7059" spans="1:10" hidden="1" x14ac:dyDescent="0.25">
      <c r="A7059" s="169">
        <v>69297</v>
      </c>
      <c r="B7059" s="170" t="s">
        <v>818</v>
      </c>
      <c r="C7059" s="170" t="s">
        <v>15</v>
      </c>
      <c r="D7059" s="170" t="s">
        <v>137</v>
      </c>
      <c r="E7059" s="170">
        <v>1140</v>
      </c>
      <c r="F7059" s="170">
        <v>6</v>
      </c>
      <c r="G7059" s="171">
        <v>47</v>
      </c>
      <c r="H7059" s="170" t="s">
        <v>446</v>
      </c>
      <c r="I7059" s="171">
        <v>43.99</v>
      </c>
      <c r="J7059" s="169">
        <v>1</v>
      </c>
    </row>
    <row r="7060" spans="1:10" hidden="1" x14ac:dyDescent="0.25">
      <c r="A7060" s="169">
        <v>69298</v>
      </c>
      <c r="B7060" s="170" t="s">
        <v>818</v>
      </c>
      <c r="C7060" s="170" t="s">
        <v>15</v>
      </c>
      <c r="D7060" s="170" t="s">
        <v>137</v>
      </c>
      <c r="E7060" s="170">
        <v>1750</v>
      </c>
      <c r="F7060" s="170">
        <v>6</v>
      </c>
      <c r="G7060" s="171">
        <v>47</v>
      </c>
      <c r="H7060" s="170" t="s">
        <v>446</v>
      </c>
      <c r="I7060" s="171">
        <v>64.69</v>
      </c>
      <c r="J7060" s="169">
        <v>1</v>
      </c>
    </row>
    <row r="7061" spans="1:10" hidden="1" x14ac:dyDescent="0.25">
      <c r="A7061" s="169">
        <v>69299</v>
      </c>
      <c r="B7061" s="170" t="s">
        <v>2942</v>
      </c>
      <c r="C7061" s="170" t="s">
        <v>15</v>
      </c>
      <c r="D7061" s="170" t="s">
        <v>93</v>
      </c>
      <c r="E7061" s="170">
        <v>750</v>
      </c>
      <c r="F7061" s="170">
        <v>12</v>
      </c>
      <c r="G7061" s="171">
        <v>35</v>
      </c>
      <c r="H7061" s="170" t="s">
        <v>446</v>
      </c>
      <c r="I7061" s="171">
        <v>31.49</v>
      </c>
      <c r="J7061" s="169">
        <v>1</v>
      </c>
    </row>
    <row r="7062" spans="1:10" hidden="1" x14ac:dyDescent="0.25">
      <c r="A7062" s="169">
        <v>69300</v>
      </c>
      <c r="B7062" s="170" t="s">
        <v>2942</v>
      </c>
      <c r="C7062" s="170" t="s">
        <v>15</v>
      </c>
      <c r="D7062" s="170" t="s">
        <v>93</v>
      </c>
      <c r="E7062" s="170">
        <v>1140</v>
      </c>
      <c r="F7062" s="170">
        <v>6</v>
      </c>
      <c r="G7062" s="171">
        <v>35</v>
      </c>
      <c r="H7062" s="170" t="s">
        <v>446</v>
      </c>
      <c r="I7062" s="171">
        <v>41.99</v>
      </c>
      <c r="J7062" s="169">
        <v>1</v>
      </c>
    </row>
    <row r="7063" spans="1:10" hidden="1" x14ac:dyDescent="0.25">
      <c r="A7063" s="169">
        <v>69301</v>
      </c>
      <c r="B7063" s="170" t="s">
        <v>5133</v>
      </c>
      <c r="C7063" s="170" t="s">
        <v>263</v>
      </c>
      <c r="D7063" s="170" t="s">
        <v>646</v>
      </c>
      <c r="E7063" s="170">
        <v>458</v>
      </c>
      <c r="F7063" s="170">
        <v>24</v>
      </c>
      <c r="G7063" s="171">
        <v>7</v>
      </c>
      <c r="H7063" s="170" t="s">
        <v>333</v>
      </c>
      <c r="I7063" s="171">
        <v>3.99</v>
      </c>
      <c r="J7063" s="169">
        <v>1</v>
      </c>
    </row>
    <row r="7064" spans="1:10" hidden="1" x14ac:dyDescent="0.25">
      <c r="A7064" s="169">
        <v>69308</v>
      </c>
      <c r="B7064" s="170" t="s">
        <v>5134</v>
      </c>
      <c r="C7064" s="170" t="s">
        <v>263</v>
      </c>
      <c r="D7064" s="170" t="s">
        <v>1938</v>
      </c>
      <c r="E7064" s="170">
        <v>473</v>
      </c>
      <c r="F7064" s="170">
        <v>24</v>
      </c>
      <c r="G7064" s="171">
        <v>7</v>
      </c>
      <c r="H7064" s="170" t="s">
        <v>333</v>
      </c>
      <c r="I7064" s="171">
        <v>3.99</v>
      </c>
      <c r="J7064" s="169">
        <v>1</v>
      </c>
    </row>
    <row r="7065" spans="1:10" hidden="1" x14ac:dyDescent="0.25">
      <c r="A7065" s="169">
        <v>69308</v>
      </c>
      <c r="B7065" s="170" t="s">
        <v>5134</v>
      </c>
      <c r="C7065" s="170" t="s">
        <v>263</v>
      </c>
      <c r="D7065" s="170" t="s">
        <v>1938</v>
      </c>
      <c r="E7065" s="170">
        <v>473</v>
      </c>
      <c r="F7065" s="170">
        <v>24</v>
      </c>
      <c r="G7065" s="171">
        <v>7</v>
      </c>
      <c r="H7065" s="170" t="s">
        <v>333</v>
      </c>
      <c r="I7065" s="171">
        <v>3.99</v>
      </c>
      <c r="J7065" s="169">
        <v>1</v>
      </c>
    </row>
    <row r="7066" spans="1:10" hidden="1" x14ac:dyDescent="0.25">
      <c r="A7066" s="169">
        <v>69310</v>
      </c>
      <c r="B7066" s="170" t="s">
        <v>754</v>
      </c>
      <c r="C7066" s="170" t="s">
        <v>24</v>
      </c>
      <c r="D7066" s="170" t="s">
        <v>298</v>
      </c>
      <c r="E7066" s="170">
        <v>750</v>
      </c>
      <c r="F7066" s="170">
        <v>6</v>
      </c>
      <c r="G7066" s="171">
        <v>11.5</v>
      </c>
      <c r="H7066" s="170" t="s">
        <v>22</v>
      </c>
      <c r="I7066" s="171">
        <v>17.989999999999998</v>
      </c>
      <c r="J7066" s="169">
        <v>1</v>
      </c>
    </row>
    <row r="7067" spans="1:10" hidden="1" x14ac:dyDescent="0.25">
      <c r="A7067" s="169">
        <v>69311</v>
      </c>
      <c r="B7067" s="170" t="s">
        <v>5135</v>
      </c>
      <c r="C7067" s="170" t="s">
        <v>15</v>
      </c>
      <c r="D7067" s="170" t="s">
        <v>19</v>
      </c>
      <c r="E7067" s="170">
        <v>750</v>
      </c>
      <c r="F7067" s="170">
        <v>12</v>
      </c>
      <c r="G7067" s="171">
        <v>40</v>
      </c>
      <c r="H7067" s="170" t="s">
        <v>415</v>
      </c>
      <c r="I7067" s="171">
        <v>30.99</v>
      </c>
      <c r="J7067" s="169">
        <v>1</v>
      </c>
    </row>
    <row r="7068" spans="1:10" hidden="1" x14ac:dyDescent="0.25">
      <c r="A7068" s="169">
        <v>69312</v>
      </c>
      <c r="B7068" s="170" t="s">
        <v>5136</v>
      </c>
      <c r="C7068" s="170" t="s">
        <v>263</v>
      </c>
      <c r="D7068" s="170" t="s">
        <v>332</v>
      </c>
      <c r="E7068" s="170">
        <v>458</v>
      </c>
      <c r="F7068" s="170">
        <v>24</v>
      </c>
      <c r="G7068" s="171">
        <v>7</v>
      </c>
      <c r="H7068" s="170" t="s">
        <v>333</v>
      </c>
      <c r="I7068" s="171">
        <v>4.49</v>
      </c>
      <c r="J7068" s="169">
        <v>1</v>
      </c>
    </row>
    <row r="7069" spans="1:10" hidden="1" x14ac:dyDescent="0.25">
      <c r="A7069" s="169">
        <v>69313</v>
      </c>
      <c r="B7069" s="170" t="s">
        <v>5137</v>
      </c>
      <c r="C7069" s="170" t="s">
        <v>263</v>
      </c>
      <c r="D7069" s="170" t="s">
        <v>332</v>
      </c>
      <c r="E7069" s="170">
        <v>1420</v>
      </c>
      <c r="F7069" s="170">
        <v>6</v>
      </c>
      <c r="G7069" s="171">
        <v>5</v>
      </c>
      <c r="H7069" s="170" t="s">
        <v>22</v>
      </c>
      <c r="I7069" s="171">
        <v>14.99</v>
      </c>
      <c r="J7069" s="169">
        <v>4</v>
      </c>
    </row>
    <row r="7070" spans="1:10" hidden="1" x14ac:dyDescent="0.25">
      <c r="A7070" s="169">
        <v>69314</v>
      </c>
      <c r="B7070" s="170" t="s">
        <v>5138</v>
      </c>
      <c r="C7070" s="170" t="s">
        <v>11</v>
      </c>
      <c r="D7070" s="170" t="s">
        <v>303</v>
      </c>
      <c r="E7070" s="170">
        <v>500</v>
      </c>
      <c r="F7070" s="170">
        <v>12</v>
      </c>
      <c r="G7070" s="171">
        <v>10.5</v>
      </c>
      <c r="H7070" s="170" t="s">
        <v>1457</v>
      </c>
      <c r="I7070" s="171">
        <v>15</v>
      </c>
      <c r="J7070" s="169">
        <v>1</v>
      </c>
    </row>
    <row r="7071" spans="1:10" hidden="1" x14ac:dyDescent="0.25">
      <c r="A7071" s="169">
        <v>69314</v>
      </c>
      <c r="B7071" s="170" t="s">
        <v>5138</v>
      </c>
      <c r="C7071" s="170" t="s">
        <v>11</v>
      </c>
      <c r="D7071" s="170" t="s">
        <v>303</v>
      </c>
      <c r="E7071" s="170">
        <v>500</v>
      </c>
      <c r="F7071" s="170">
        <v>12</v>
      </c>
      <c r="G7071" s="171">
        <v>10.5</v>
      </c>
      <c r="H7071" s="170" t="s">
        <v>1457</v>
      </c>
      <c r="I7071" s="171">
        <v>15</v>
      </c>
      <c r="J7071" s="169">
        <v>1</v>
      </c>
    </row>
    <row r="7072" spans="1:10" hidden="1" x14ac:dyDescent="0.25">
      <c r="A7072" s="169">
        <v>69315</v>
      </c>
      <c r="B7072" s="170" t="s">
        <v>5139</v>
      </c>
      <c r="C7072" s="170" t="s">
        <v>11</v>
      </c>
      <c r="D7072" s="170" t="s">
        <v>211</v>
      </c>
      <c r="E7072" s="170">
        <v>6390</v>
      </c>
      <c r="F7072" s="170">
        <v>1</v>
      </c>
      <c r="G7072" s="171">
        <v>4</v>
      </c>
      <c r="H7072" s="170" t="s">
        <v>105</v>
      </c>
      <c r="I7072" s="171">
        <v>42.99</v>
      </c>
      <c r="J7072" s="169">
        <v>18</v>
      </c>
    </row>
    <row r="7073" spans="1:10" hidden="1" x14ac:dyDescent="0.25">
      <c r="A7073" s="169">
        <v>69315</v>
      </c>
      <c r="B7073" s="170" t="s">
        <v>5139</v>
      </c>
      <c r="C7073" s="170" t="s">
        <v>11</v>
      </c>
      <c r="D7073" s="170" t="s">
        <v>211</v>
      </c>
      <c r="E7073" s="170">
        <v>6390</v>
      </c>
      <c r="F7073" s="170">
        <v>1</v>
      </c>
      <c r="G7073" s="171">
        <v>4</v>
      </c>
      <c r="H7073" s="170" t="s">
        <v>105</v>
      </c>
      <c r="I7073" s="171">
        <v>42.99</v>
      </c>
      <c r="J7073" s="169">
        <v>18</v>
      </c>
    </row>
    <row r="7074" spans="1:10" hidden="1" x14ac:dyDescent="0.25">
      <c r="A7074" s="169">
        <v>69316</v>
      </c>
      <c r="B7074" s="170" t="s">
        <v>5140</v>
      </c>
      <c r="C7074" s="170" t="s">
        <v>263</v>
      </c>
      <c r="D7074" s="170" t="s">
        <v>806</v>
      </c>
      <c r="E7074" s="170">
        <v>473</v>
      </c>
      <c r="F7074" s="170">
        <v>24</v>
      </c>
      <c r="G7074" s="171">
        <v>6</v>
      </c>
      <c r="H7074" s="170" t="s">
        <v>17</v>
      </c>
      <c r="I7074" s="171">
        <v>4.29</v>
      </c>
      <c r="J7074" s="169">
        <v>1</v>
      </c>
    </row>
    <row r="7075" spans="1:10" hidden="1" x14ac:dyDescent="0.25">
      <c r="A7075" s="169">
        <v>69318</v>
      </c>
      <c r="B7075" s="170" t="s">
        <v>5141</v>
      </c>
      <c r="C7075" s="170" t="s">
        <v>263</v>
      </c>
      <c r="D7075" s="170" t="s">
        <v>332</v>
      </c>
      <c r="E7075" s="170">
        <v>473</v>
      </c>
      <c r="F7075" s="170">
        <v>24</v>
      </c>
      <c r="G7075" s="171">
        <v>5</v>
      </c>
      <c r="H7075" s="170" t="s">
        <v>22</v>
      </c>
      <c r="I7075" s="171">
        <v>3.75</v>
      </c>
      <c r="J7075" s="169">
        <v>1</v>
      </c>
    </row>
    <row r="7076" spans="1:10" x14ac:dyDescent="0.25">
      <c r="A7076" s="169">
        <v>69320</v>
      </c>
      <c r="B7076" s="170" t="s">
        <v>5142</v>
      </c>
      <c r="C7076" s="170" t="s">
        <v>263</v>
      </c>
      <c r="D7076" s="170" t="s">
        <v>264</v>
      </c>
      <c r="E7076" s="170">
        <v>4260</v>
      </c>
      <c r="F7076" s="170">
        <v>2</v>
      </c>
      <c r="G7076" s="171">
        <v>7</v>
      </c>
      <c r="H7076" s="170" t="s">
        <v>3142</v>
      </c>
      <c r="I7076" s="171">
        <v>30.99</v>
      </c>
      <c r="J7076" s="169">
        <v>12</v>
      </c>
    </row>
    <row r="7077" spans="1:10" x14ac:dyDescent="0.25">
      <c r="A7077" s="169">
        <v>69320</v>
      </c>
      <c r="B7077" s="170" t="s">
        <v>5142</v>
      </c>
      <c r="C7077" s="170" t="s">
        <v>263</v>
      </c>
      <c r="D7077" s="170" t="s">
        <v>264</v>
      </c>
      <c r="E7077" s="170">
        <v>4260</v>
      </c>
      <c r="F7077" s="170">
        <v>2</v>
      </c>
      <c r="G7077" s="171">
        <v>7</v>
      </c>
      <c r="H7077" s="170" t="s">
        <v>3142</v>
      </c>
      <c r="I7077" s="171">
        <v>30.99</v>
      </c>
      <c r="J7077" s="169">
        <v>12</v>
      </c>
    </row>
    <row r="7078" spans="1:10" hidden="1" x14ac:dyDescent="0.25">
      <c r="A7078" s="169">
        <v>69322</v>
      </c>
      <c r="B7078" s="170" t="s">
        <v>5143</v>
      </c>
      <c r="C7078" s="170" t="s">
        <v>15</v>
      </c>
      <c r="D7078" s="170" t="s">
        <v>19</v>
      </c>
      <c r="E7078" s="170">
        <v>750</v>
      </c>
      <c r="F7078" s="170">
        <v>12</v>
      </c>
      <c r="G7078" s="171">
        <v>40</v>
      </c>
      <c r="H7078" s="170" t="s">
        <v>43</v>
      </c>
      <c r="I7078" s="171">
        <v>30.29</v>
      </c>
      <c r="J7078" s="169">
        <v>1</v>
      </c>
    </row>
    <row r="7079" spans="1:10" hidden="1" x14ac:dyDescent="0.25">
      <c r="A7079" s="169">
        <v>69323</v>
      </c>
      <c r="B7079" s="170" t="s">
        <v>5144</v>
      </c>
      <c r="C7079" s="170" t="s">
        <v>15</v>
      </c>
      <c r="D7079" s="170" t="s">
        <v>252</v>
      </c>
      <c r="E7079" s="170">
        <v>750</v>
      </c>
      <c r="F7079" s="170">
        <v>12</v>
      </c>
      <c r="G7079" s="171">
        <v>38</v>
      </c>
      <c r="H7079" s="170" t="s">
        <v>43</v>
      </c>
      <c r="I7079" s="171">
        <v>30.29</v>
      </c>
      <c r="J7079" s="169">
        <v>1</v>
      </c>
    </row>
    <row r="7080" spans="1:10" x14ac:dyDescent="0.25">
      <c r="A7080" s="169">
        <v>69324</v>
      </c>
      <c r="B7080" s="170" t="s">
        <v>5145</v>
      </c>
      <c r="C7080" s="170" t="s">
        <v>263</v>
      </c>
      <c r="D7080" s="170" t="s">
        <v>264</v>
      </c>
      <c r="E7080" s="170">
        <v>473</v>
      </c>
      <c r="F7080" s="170">
        <v>24</v>
      </c>
      <c r="G7080" s="171">
        <v>7</v>
      </c>
      <c r="H7080" s="170" t="s">
        <v>3142</v>
      </c>
      <c r="I7080" s="171">
        <v>4.1900000000000004</v>
      </c>
      <c r="J7080" s="169">
        <v>1</v>
      </c>
    </row>
    <row r="7081" spans="1:10" x14ac:dyDescent="0.25">
      <c r="A7081" s="169">
        <v>69324</v>
      </c>
      <c r="B7081" s="170" t="s">
        <v>5145</v>
      </c>
      <c r="C7081" s="170" t="s">
        <v>263</v>
      </c>
      <c r="D7081" s="170" t="s">
        <v>264</v>
      </c>
      <c r="E7081" s="170">
        <v>473</v>
      </c>
      <c r="F7081" s="170">
        <v>24</v>
      </c>
      <c r="G7081" s="171">
        <v>7</v>
      </c>
      <c r="H7081" s="170" t="s">
        <v>3142</v>
      </c>
      <c r="I7081" s="171">
        <v>4.1900000000000004</v>
      </c>
      <c r="J7081" s="169">
        <v>1</v>
      </c>
    </row>
    <row r="7082" spans="1:10" hidden="1" x14ac:dyDescent="0.25">
      <c r="A7082" s="169">
        <v>69343</v>
      </c>
      <c r="B7082" s="170" t="s">
        <v>5146</v>
      </c>
      <c r="C7082" s="170" t="s">
        <v>263</v>
      </c>
      <c r="D7082" s="170" t="s">
        <v>332</v>
      </c>
      <c r="E7082" s="170">
        <v>2840</v>
      </c>
      <c r="F7082" s="170">
        <v>3</v>
      </c>
      <c r="G7082" s="171">
        <v>5</v>
      </c>
      <c r="H7082" s="170" t="s">
        <v>1712</v>
      </c>
      <c r="I7082" s="171">
        <v>26.99</v>
      </c>
      <c r="J7082" s="169">
        <v>8</v>
      </c>
    </row>
    <row r="7083" spans="1:10" hidden="1" x14ac:dyDescent="0.25">
      <c r="A7083" s="169">
        <v>69343</v>
      </c>
      <c r="B7083" s="170" t="s">
        <v>5146</v>
      </c>
      <c r="C7083" s="170" t="s">
        <v>263</v>
      </c>
      <c r="D7083" s="170" t="s">
        <v>332</v>
      </c>
      <c r="E7083" s="170">
        <v>2840</v>
      </c>
      <c r="F7083" s="170">
        <v>3</v>
      </c>
      <c r="G7083" s="171">
        <v>5</v>
      </c>
      <c r="H7083" s="170" t="s">
        <v>1712</v>
      </c>
      <c r="I7083" s="171">
        <v>26.99</v>
      </c>
      <c r="J7083" s="169">
        <v>8</v>
      </c>
    </row>
    <row r="7084" spans="1:10" hidden="1" x14ac:dyDescent="0.25">
      <c r="A7084" s="169">
        <v>69344</v>
      </c>
      <c r="B7084" s="170" t="s">
        <v>5147</v>
      </c>
      <c r="C7084" s="170" t="s">
        <v>11</v>
      </c>
      <c r="D7084" s="170" t="s">
        <v>211</v>
      </c>
      <c r="E7084" s="170">
        <v>473</v>
      </c>
      <c r="F7084" s="170">
        <v>24</v>
      </c>
      <c r="G7084" s="171">
        <v>3.8</v>
      </c>
      <c r="H7084" s="170" t="s">
        <v>1362</v>
      </c>
      <c r="I7084" s="171">
        <v>3.99</v>
      </c>
      <c r="J7084" s="169">
        <v>1</v>
      </c>
    </row>
    <row r="7085" spans="1:10" hidden="1" x14ac:dyDescent="0.25">
      <c r="A7085" s="169">
        <v>69344</v>
      </c>
      <c r="B7085" s="170" t="s">
        <v>5147</v>
      </c>
      <c r="C7085" s="170" t="s">
        <v>11</v>
      </c>
      <c r="D7085" s="170" t="s">
        <v>211</v>
      </c>
      <c r="E7085" s="170">
        <v>473</v>
      </c>
      <c r="F7085" s="170">
        <v>24</v>
      </c>
      <c r="G7085" s="171">
        <v>3.8</v>
      </c>
      <c r="H7085" s="170" t="s">
        <v>1362</v>
      </c>
      <c r="I7085" s="171">
        <v>3.99</v>
      </c>
      <c r="J7085" s="169">
        <v>1</v>
      </c>
    </row>
    <row r="7086" spans="1:10" hidden="1" x14ac:dyDescent="0.25">
      <c r="A7086" s="169">
        <v>69345</v>
      </c>
      <c r="B7086" s="170" t="s">
        <v>5148</v>
      </c>
      <c r="C7086" s="170" t="s">
        <v>263</v>
      </c>
      <c r="D7086" s="170" t="s">
        <v>332</v>
      </c>
      <c r="E7086" s="170">
        <v>2840</v>
      </c>
      <c r="F7086" s="170">
        <v>3</v>
      </c>
      <c r="G7086" s="171">
        <v>4.5</v>
      </c>
      <c r="H7086" s="170" t="s">
        <v>333</v>
      </c>
      <c r="I7086" s="171">
        <v>25.39</v>
      </c>
      <c r="J7086" s="169">
        <v>8</v>
      </c>
    </row>
    <row r="7087" spans="1:10" hidden="1" x14ac:dyDescent="0.25">
      <c r="A7087" s="169">
        <v>69347</v>
      </c>
      <c r="B7087" s="170" t="s">
        <v>5149</v>
      </c>
      <c r="C7087" s="170" t="s">
        <v>263</v>
      </c>
      <c r="D7087" s="170" t="s">
        <v>332</v>
      </c>
      <c r="E7087" s="170">
        <v>473</v>
      </c>
      <c r="F7087" s="170">
        <v>24</v>
      </c>
      <c r="G7087" s="171">
        <v>7</v>
      </c>
      <c r="H7087" s="170" t="s">
        <v>333</v>
      </c>
      <c r="I7087" s="171">
        <v>4.3899999999999997</v>
      </c>
      <c r="J7087" s="169">
        <v>1</v>
      </c>
    </row>
    <row r="7088" spans="1:10" hidden="1" x14ac:dyDescent="0.25">
      <c r="A7088" s="169">
        <v>69367</v>
      </c>
      <c r="B7088" s="170" t="s">
        <v>5150</v>
      </c>
      <c r="C7088" s="170" t="s">
        <v>11</v>
      </c>
      <c r="D7088" s="170" t="s">
        <v>12</v>
      </c>
      <c r="E7088" s="170">
        <v>473</v>
      </c>
      <c r="F7088" s="170">
        <v>24</v>
      </c>
      <c r="G7088" s="171">
        <v>4.5</v>
      </c>
      <c r="H7088" s="170" t="s">
        <v>1136</v>
      </c>
      <c r="I7088" s="171">
        <v>3.5</v>
      </c>
      <c r="J7088" s="169">
        <v>1</v>
      </c>
    </row>
    <row r="7089" spans="1:10" hidden="1" x14ac:dyDescent="0.25">
      <c r="A7089" s="169">
        <v>69367</v>
      </c>
      <c r="B7089" s="170" t="s">
        <v>5150</v>
      </c>
      <c r="C7089" s="170" t="s">
        <v>11</v>
      </c>
      <c r="D7089" s="170" t="s">
        <v>12</v>
      </c>
      <c r="E7089" s="170">
        <v>473</v>
      </c>
      <c r="F7089" s="170">
        <v>24</v>
      </c>
      <c r="G7089" s="171">
        <v>4.5</v>
      </c>
      <c r="H7089" s="170" t="s">
        <v>1136</v>
      </c>
      <c r="I7089" s="171">
        <v>3.5</v>
      </c>
      <c r="J7089" s="169">
        <v>1</v>
      </c>
    </row>
    <row r="7090" spans="1:10" hidden="1" x14ac:dyDescent="0.25">
      <c r="A7090" s="169">
        <v>69371</v>
      </c>
      <c r="B7090" s="170" t="s">
        <v>5151</v>
      </c>
      <c r="C7090" s="170" t="s">
        <v>11</v>
      </c>
      <c r="D7090" s="170" t="s">
        <v>303</v>
      </c>
      <c r="E7090" s="170">
        <v>473</v>
      </c>
      <c r="F7090" s="170">
        <v>24</v>
      </c>
      <c r="G7090" s="171">
        <v>10.5</v>
      </c>
      <c r="H7090" s="170" t="s">
        <v>2850</v>
      </c>
      <c r="I7090" s="171">
        <v>5.98</v>
      </c>
      <c r="J7090" s="169">
        <v>1</v>
      </c>
    </row>
    <row r="7091" spans="1:10" hidden="1" x14ac:dyDescent="0.25">
      <c r="A7091" s="169">
        <v>69371</v>
      </c>
      <c r="B7091" s="170" t="s">
        <v>5151</v>
      </c>
      <c r="C7091" s="170" t="s">
        <v>11</v>
      </c>
      <c r="D7091" s="170" t="s">
        <v>303</v>
      </c>
      <c r="E7091" s="170">
        <v>473</v>
      </c>
      <c r="F7091" s="170">
        <v>24</v>
      </c>
      <c r="G7091" s="171">
        <v>10.5</v>
      </c>
      <c r="H7091" s="170" t="s">
        <v>2850</v>
      </c>
      <c r="I7091" s="171">
        <v>5.98</v>
      </c>
      <c r="J7091" s="169">
        <v>1</v>
      </c>
    </row>
    <row r="7092" spans="1:10" hidden="1" x14ac:dyDescent="0.25">
      <c r="A7092" s="169">
        <v>69383</v>
      </c>
      <c r="B7092" s="170" t="s">
        <v>5152</v>
      </c>
      <c r="C7092" s="170" t="s">
        <v>11</v>
      </c>
      <c r="D7092" s="170" t="s">
        <v>303</v>
      </c>
      <c r="E7092" s="170">
        <v>3784</v>
      </c>
      <c r="F7092" s="170">
        <v>3</v>
      </c>
      <c r="G7092" s="171">
        <v>6.5</v>
      </c>
      <c r="H7092" s="170" t="s">
        <v>1556</v>
      </c>
      <c r="I7092" s="171">
        <v>32.99</v>
      </c>
      <c r="J7092" s="169">
        <v>8</v>
      </c>
    </row>
    <row r="7093" spans="1:10" hidden="1" x14ac:dyDescent="0.25">
      <c r="A7093" s="169">
        <v>69383</v>
      </c>
      <c r="B7093" s="170" t="s">
        <v>5152</v>
      </c>
      <c r="C7093" s="170" t="s">
        <v>11</v>
      </c>
      <c r="D7093" s="170" t="s">
        <v>303</v>
      </c>
      <c r="E7093" s="170">
        <v>3784</v>
      </c>
      <c r="F7093" s="170">
        <v>3</v>
      </c>
      <c r="G7093" s="171">
        <v>6.5</v>
      </c>
      <c r="H7093" s="170" t="s">
        <v>1556</v>
      </c>
      <c r="I7093" s="171">
        <v>32.99</v>
      </c>
      <c r="J7093" s="169">
        <v>8</v>
      </c>
    </row>
    <row r="7094" spans="1:10" hidden="1" x14ac:dyDescent="0.25">
      <c r="A7094" s="169">
        <v>69384</v>
      </c>
      <c r="B7094" s="170" t="s">
        <v>5153</v>
      </c>
      <c r="C7094" s="170" t="s">
        <v>15</v>
      </c>
      <c r="D7094" s="170" t="s">
        <v>19</v>
      </c>
      <c r="E7094" s="170">
        <v>700</v>
      </c>
      <c r="F7094" s="170">
        <v>6</v>
      </c>
      <c r="G7094" s="171">
        <v>40</v>
      </c>
      <c r="H7094" s="170" t="s">
        <v>783</v>
      </c>
      <c r="I7094" s="171">
        <v>39.99</v>
      </c>
      <c r="J7094" s="169">
        <v>1</v>
      </c>
    </row>
    <row r="7095" spans="1:10" hidden="1" x14ac:dyDescent="0.25">
      <c r="A7095" s="169">
        <v>69386</v>
      </c>
      <c r="B7095" s="170" t="s">
        <v>5154</v>
      </c>
      <c r="C7095" s="170" t="s">
        <v>263</v>
      </c>
      <c r="D7095" s="170" t="s">
        <v>806</v>
      </c>
      <c r="E7095" s="170">
        <v>473</v>
      </c>
      <c r="F7095" s="170">
        <v>24</v>
      </c>
      <c r="G7095" s="171">
        <v>6</v>
      </c>
      <c r="H7095" s="170" t="s">
        <v>17</v>
      </c>
      <c r="I7095" s="171">
        <v>4.29</v>
      </c>
      <c r="J7095" s="169">
        <v>1</v>
      </c>
    </row>
    <row r="7096" spans="1:10" hidden="1" x14ac:dyDescent="0.25">
      <c r="A7096" s="169">
        <v>69387</v>
      </c>
      <c r="B7096" s="170" t="s">
        <v>5155</v>
      </c>
      <c r="C7096" s="170" t="s">
        <v>15</v>
      </c>
      <c r="D7096" s="170" t="s">
        <v>19</v>
      </c>
      <c r="E7096" s="170">
        <v>750</v>
      </c>
      <c r="F7096" s="170">
        <v>12</v>
      </c>
      <c r="G7096" s="171">
        <v>40</v>
      </c>
      <c r="H7096" s="170" t="s">
        <v>118</v>
      </c>
      <c r="I7096" s="171">
        <v>48.99</v>
      </c>
      <c r="J7096" s="169">
        <v>1</v>
      </c>
    </row>
    <row r="7097" spans="1:10" x14ac:dyDescent="0.25">
      <c r="A7097" s="169">
        <v>69389</v>
      </c>
      <c r="B7097" s="170" t="s">
        <v>5156</v>
      </c>
      <c r="C7097" s="170" t="s">
        <v>263</v>
      </c>
      <c r="D7097" s="170" t="s">
        <v>332</v>
      </c>
      <c r="E7097" s="170">
        <v>1600</v>
      </c>
      <c r="F7097" s="170">
        <v>6</v>
      </c>
      <c r="G7097" s="171">
        <v>7</v>
      </c>
      <c r="H7097" s="170" t="s">
        <v>3142</v>
      </c>
      <c r="I7097" s="171">
        <v>13.99</v>
      </c>
      <c r="J7097" s="169">
        <v>4</v>
      </c>
    </row>
    <row r="7098" spans="1:10" x14ac:dyDescent="0.25">
      <c r="A7098" s="169">
        <v>69389</v>
      </c>
      <c r="B7098" s="170" t="s">
        <v>5156</v>
      </c>
      <c r="C7098" s="170" t="s">
        <v>263</v>
      </c>
      <c r="D7098" s="170" t="s">
        <v>332</v>
      </c>
      <c r="E7098" s="170">
        <v>1600</v>
      </c>
      <c r="F7098" s="170">
        <v>6</v>
      </c>
      <c r="G7098" s="171">
        <v>7</v>
      </c>
      <c r="H7098" s="170" t="s">
        <v>3142</v>
      </c>
      <c r="I7098" s="171">
        <v>13.99</v>
      </c>
      <c r="J7098" s="169">
        <v>4</v>
      </c>
    </row>
    <row r="7099" spans="1:10" hidden="1" x14ac:dyDescent="0.25">
      <c r="A7099" s="169">
        <v>69392</v>
      </c>
      <c r="B7099" s="170" t="s">
        <v>5157</v>
      </c>
      <c r="C7099" s="170" t="s">
        <v>24</v>
      </c>
      <c r="D7099" s="170" t="s">
        <v>34</v>
      </c>
      <c r="E7099" s="170">
        <v>750</v>
      </c>
      <c r="F7099" s="170">
        <v>12</v>
      </c>
      <c r="G7099" s="171">
        <v>15.5</v>
      </c>
      <c r="H7099" s="170" t="s">
        <v>218</v>
      </c>
      <c r="I7099" s="171">
        <v>69.95</v>
      </c>
      <c r="J7099" s="169">
        <v>1</v>
      </c>
    </row>
    <row r="7100" spans="1:10" hidden="1" x14ac:dyDescent="0.25">
      <c r="A7100" s="169">
        <v>69393</v>
      </c>
      <c r="B7100" s="170" t="s">
        <v>5158</v>
      </c>
      <c r="C7100" s="170" t="s">
        <v>37</v>
      </c>
      <c r="D7100" s="170" t="s">
        <v>1121</v>
      </c>
      <c r="E7100" s="170">
        <v>0</v>
      </c>
      <c r="F7100" s="170">
        <v>50</v>
      </c>
      <c r="H7100" s="170" t="s">
        <v>4938</v>
      </c>
      <c r="I7100" s="171">
        <v>1.69</v>
      </c>
    </row>
    <row r="7101" spans="1:10" hidden="1" x14ac:dyDescent="0.25">
      <c r="A7101" s="169">
        <v>69398</v>
      </c>
      <c r="B7101" s="170" t="s">
        <v>5159</v>
      </c>
      <c r="C7101" s="170" t="s">
        <v>37</v>
      </c>
      <c r="D7101" s="170" t="s">
        <v>1121</v>
      </c>
      <c r="E7101" s="170">
        <v>0</v>
      </c>
      <c r="F7101" s="170">
        <v>50</v>
      </c>
      <c r="H7101" s="170" t="s">
        <v>4938</v>
      </c>
      <c r="I7101" s="171">
        <v>1.49</v>
      </c>
    </row>
    <row r="7102" spans="1:10" hidden="1" x14ac:dyDescent="0.25">
      <c r="A7102" s="169">
        <v>69399</v>
      </c>
      <c r="B7102" s="170" t="s">
        <v>5160</v>
      </c>
      <c r="C7102" s="170" t="s">
        <v>263</v>
      </c>
      <c r="D7102" s="170" t="s">
        <v>264</v>
      </c>
      <c r="E7102" s="170">
        <v>4260</v>
      </c>
      <c r="F7102" s="170">
        <v>2</v>
      </c>
      <c r="G7102" s="171">
        <v>5</v>
      </c>
      <c r="H7102" s="170" t="s">
        <v>222</v>
      </c>
      <c r="I7102" s="171">
        <v>33.49</v>
      </c>
      <c r="J7102" s="169">
        <v>12</v>
      </c>
    </row>
    <row r="7103" spans="1:10" hidden="1" x14ac:dyDescent="0.25">
      <c r="A7103" s="169">
        <v>69421</v>
      </c>
      <c r="B7103" s="170" t="s">
        <v>5161</v>
      </c>
      <c r="C7103" s="170" t="s">
        <v>263</v>
      </c>
      <c r="D7103" s="170" t="s">
        <v>806</v>
      </c>
      <c r="E7103" s="170">
        <v>4260</v>
      </c>
      <c r="F7103" s="170">
        <v>2</v>
      </c>
      <c r="G7103" s="171">
        <v>5</v>
      </c>
      <c r="H7103" s="170" t="s">
        <v>222</v>
      </c>
      <c r="I7103" s="171">
        <v>33.49</v>
      </c>
      <c r="J7103" s="169">
        <v>12</v>
      </c>
    </row>
    <row r="7104" spans="1:10" hidden="1" x14ac:dyDescent="0.25">
      <c r="A7104" s="169">
        <v>69422</v>
      </c>
      <c r="B7104" s="170" t="s">
        <v>5162</v>
      </c>
      <c r="C7104" s="170" t="s">
        <v>263</v>
      </c>
      <c r="D7104" s="170" t="s">
        <v>332</v>
      </c>
      <c r="E7104" s="170">
        <v>473</v>
      </c>
      <c r="F7104" s="170">
        <v>24</v>
      </c>
      <c r="G7104" s="171">
        <v>6</v>
      </c>
      <c r="H7104" s="170" t="s">
        <v>1053</v>
      </c>
      <c r="I7104" s="171">
        <v>3.79</v>
      </c>
      <c r="J7104" s="169">
        <v>1</v>
      </c>
    </row>
    <row r="7105" spans="1:10" hidden="1" x14ac:dyDescent="0.25">
      <c r="A7105" s="169">
        <v>69422</v>
      </c>
      <c r="B7105" s="170" t="s">
        <v>5162</v>
      </c>
      <c r="C7105" s="170" t="s">
        <v>263</v>
      </c>
      <c r="D7105" s="170" t="s">
        <v>332</v>
      </c>
      <c r="E7105" s="170">
        <v>473</v>
      </c>
      <c r="F7105" s="170">
        <v>24</v>
      </c>
      <c r="G7105" s="171">
        <v>6</v>
      </c>
      <c r="H7105" s="170" t="s">
        <v>1053</v>
      </c>
      <c r="I7105" s="171">
        <v>3.79</v>
      </c>
      <c r="J7105" s="169">
        <v>1</v>
      </c>
    </row>
    <row r="7106" spans="1:10" hidden="1" x14ac:dyDescent="0.25">
      <c r="A7106" s="169">
        <v>69429</v>
      </c>
      <c r="B7106" s="170" t="s">
        <v>5163</v>
      </c>
      <c r="C7106" s="170" t="s">
        <v>263</v>
      </c>
      <c r="D7106" s="170" t="s">
        <v>264</v>
      </c>
      <c r="E7106" s="170">
        <v>1000</v>
      </c>
      <c r="F7106" s="170">
        <v>16</v>
      </c>
      <c r="G7106" s="171">
        <v>8</v>
      </c>
      <c r="H7106" s="170" t="s">
        <v>747</v>
      </c>
      <c r="I7106" s="171">
        <v>7.99</v>
      </c>
      <c r="J7106" s="169">
        <v>1</v>
      </c>
    </row>
    <row r="7107" spans="1:10" hidden="1" x14ac:dyDescent="0.25">
      <c r="A7107" s="169">
        <v>69429</v>
      </c>
      <c r="B7107" s="170" t="s">
        <v>5163</v>
      </c>
      <c r="C7107" s="170" t="s">
        <v>263</v>
      </c>
      <c r="D7107" s="170" t="s">
        <v>264</v>
      </c>
      <c r="E7107" s="170">
        <v>1000</v>
      </c>
      <c r="F7107" s="170">
        <v>16</v>
      </c>
      <c r="G7107" s="171">
        <v>8</v>
      </c>
      <c r="H7107" s="170" t="s">
        <v>747</v>
      </c>
      <c r="I7107" s="171">
        <v>7.99</v>
      </c>
      <c r="J7107" s="169">
        <v>1</v>
      </c>
    </row>
    <row r="7108" spans="1:10" hidden="1" x14ac:dyDescent="0.25">
      <c r="A7108" s="169">
        <v>69431</v>
      </c>
      <c r="B7108" s="170" t="s">
        <v>5164</v>
      </c>
      <c r="C7108" s="170" t="s">
        <v>263</v>
      </c>
      <c r="D7108" s="170" t="s">
        <v>264</v>
      </c>
      <c r="E7108" s="170">
        <v>1000</v>
      </c>
      <c r="F7108" s="170">
        <v>16</v>
      </c>
      <c r="G7108" s="171">
        <v>8</v>
      </c>
      <c r="H7108" s="170" t="s">
        <v>747</v>
      </c>
      <c r="I7108" s="171">
        <v>7.99</v>
      </c>
      <c r="J7108" s="169">
        <v>1</v>
      </c>
    </row>
    <row r="7109" spans="1:10" hidden="1" x14ac:dyDescent="0.25">
      <c r="A7109" s="169">
        <v>69431</v>
      </c>
      <c r="B7109" s="170" t="s">
        <v>5164</v>
      </c>
      <c r="C7109" s="170" t="s">
        <v>263</v>
      </c>
      <c r="D7109" s="170" t="s">
        <v>264</v>
      </c>
      <c r="E7109" s="170">
        <v>1000</v>
      </c>
      <c r="F7109" s="170">
        <v>16</v>
      </c>
      <c r="G7109" s="171">
        <v>8</v>
      </c>
      <c r="H7109" s="170" t="s">
        <v>747</v>
      </c>
      <c r="I7109" s="171">
        <v>7.99</v>
      </c>
      <c r="J7109" s="169">
        <v>1</v>
      </c>
    </row>
    <row r="7110" spans="1:10" hidden="1" x14ac:dyDescent="0.25">
      <c r="A7110" s="169">
        <v>69459</v>
      </c>
      <c r="B7110" s="170" t="s">
        <v>5165</v>
      </c>
      <c r="C7110" s="170" t="s">
        <v>263</v>
      </c>
      <c r="D7110" s="170" t="s">
        <v>264</v>
      </c>
      <c r="E7110" s="170">
        <v>473</v>
      </c>
      <c r="F7110" s="170">
        <v>24</v>
      </c>
      <c r="G7110" s="171">
        <v>7</v>
      </c>
      <c r="H7110" s="170" t="s">
        <v>20</v>
      </c>
      <c r="I7110" s="171">
        <v>3.99</v>
      </c>
      <c r="J7110" s="169">
        <v>1</v>
      </c>
    </row>
    <row r="7111" spans="1:10" hidden="1" x14ac:dyDescent="0.25">
      <c r="A7111" s="169">
        <v>69462</v>
      </c>
      <c r="B7111" s="170" t="s">
        <v>5166</v>
      </c>
      <c r="C7111" s="170" t="s">
        <v>11</v>
      </c>
      <c r="D7111" s="170" t="s">
        <v>303</v>
      </c>
      <c r="E7111" s="170">
        <v>1750</v>
      </c>
      <c r="F7111" s="170">
        <v>8</v>
      </c>
      <c r="G7111" s="171">
        <v>6</v>
      </c>
      <c r="H7111" s="170" t="s">
        <v>285</v>
      </c>
      <c r="I7111" s="171">
        <v>8.84</v>
      </c>
      <c r="J7111" s="169">
        <v>1</v>
      </c>
    </row>
    <row r="7112" spans="1:10" hidden="1" x14ac:dyDescent="0.25">
      <c r="A7112" s="169">
        <v>69462</v>
      </c>
      <c r="B7112" s="170" t="s">
        <v>5166</v>
      </c>
      <c r="C7112" s="170" t="s">
        <v>11</v>
      </c>
      <c r="D7112" s="170" t="s">
        <v>303</v>
      </c>
      <c r="E7112" s="170">
        <v>1750</v>
      </c>
      <c r="F7112" s="170">
        <v>8</v>
      </c>
      <c r="G7112" s="171">
        <v>6</v>
      </c>
      <c r="H7112" s="170" t="s">
        <v>285</v>
      </c>
      <c r="I7112" s="171">
        <v>8.84</v>
      </c>
      <c r="J7112" s="169">
        <v>1</v>
      </c>
    </row>
    <row r="7113" spans="1:10" hidden="1" x14ac:dyDescent="0.25">
      <c r="A7113" s="169">
        <v>69495</v>
      </c>
      <c r="B7113" s="170" t="s">
        <v>5167</v>
      </c>
      <c r="C7113" s="170" t="s">
        <v>11</v>
      </c>
      <c r="D7113" s="170" t="s">
        <v>267</v>
      </c>
      <c r="E7113" s="170">
        <v>473</v>
      </c>
      <c r="F7113" s="170">
        <v>24</v>
      </c>
      <c r="G7113" s="171">
        <v>5.0999999999999996</v>
      </c>
      <c r="H7113" s="170" t="s">
        <v>3994</v>
      </c>
      <c r="I7113" s="171">
        <v>3.99</v>
      </c>
      <c r="J7113" s="169">
        <v>1</v>
      </c>
    </row>
    <row r="7114" spans="1:10" hidden="1" x14ac:dyDescent="0.25">
      <c r="A7114" s="169">
        <v>69495</v>
      </c>
      <c r="B7114" s="170" t="s">
        <v>5167</v>
      </c>
      <c r="C7114" s="170" t="s">
        <v>11</v>
      </c>
      <c r="D7114" s="170" t="s">
        <v>267</v>
      </c>
      <c r="E7114" s="170">
        <v>473</v>
      </c>
      <c r="F7114" s="170">
        <v>24</v>
      </c>
      <c r="G7114" s="171">
        <v>5.0999999999999996</v>
      </c>
      <c r="H7114" s="170" t="s">
        <v>1662</v>
      </c>
      <c r="I7114" s="171">
        <v>3.99</v>
      </c>
      <c r="J7114" s="169">
        <v>1</v>
      </c>
    </row>
    <row r="7115" spans="1:10" hidden="1" x14ac:dyDescent="0.25">
      <c r="A7115" s="169">
        <v>69505</v>
      </c>
      <c r="B7115" s="170" t="s">
        <v>5168</v>
      </c>
      <c r="C7115" s="170" t="s">
        <v>11</v>
      </c>
      <c r="D7115" s="170" t="s">
        <v>267</v>
      </c>
      <c r="E7115" s="170">
        <v>473</v>
      </c>
      <c r="F7115" s="170">
        <v>24</v>
      </c>
      <c r="G7115" s="171">
        <v>5.5</v>
      </c>
      <c r="H7115" s="170" t="s">
        <v>2066</v>
      </c>
      <c r="I7115" s="171">
        <v>3.95</v>
      </c>
      <c r="J7115" s="169">
        <v>1</v>
      </c>
    </row>
    <row r="7116" spans="1:10" hidden="1" x14ac:dyDescent="0.25">
      <c r="A7116" s="169">
        <v>69505</v>
      </c>
      <c r="B7116" s="170" t="s">
        <v>5168</v>
      </c>
      <c r="C7116" s="170" t="s">
        <v>11</v>
      </c>
      <c r="D7116" s="170" t="s">
        <v>267</v>
      </c>
      <c r="E7116" s="170">
        <v>473</v>
      </c>
      <c r="F7116" s="170">
        <v>24</v>
      </c>
      <c r="G7116" s="171">
        <v>5.5</v>
      </c>
      <c r="H7116" s="170" t="s">
        <v>2066</v>
      </c>
      <c r="I7116" s="171">
        <v>3.95</v>
      </c>
      <c r="J7116" s="169">
        <v>1</v>
      </c>
    </row>
    <row r="7117" spans="1:10" hidden="1" x14ac:dyDescent="0.25">
      <c r="A7117" s="169">
        <v>69509</v>
      </c>
      <c r="B7117" s="170" t="s">
        <v>5169</v>
      </c>
      <c r="C7117" s="170" t="s">
        <v>15</v>
      </c>
      <c r="D7117" s="170" t="s">
        <v>1611</v>
      </c>
      <c r="E7117" s="170">
        <v>700</v>
      </c>
      <c r="F7117" s="170">
        <v>6</v>
      </c>
      <c r="G7117" s="171">
        <v>50</v>
      </c>
      <c r="H7117" s="170" t="s">
        <v>182</v>
      </c>
      <c r="I7117" s="171">
        <v>154.78</v>
      </c>
      <c r="J7117" s="169">
        <v>1</v>
      </c>
    </row>
    <row r="7118" spans="1:10" hidden="1" x14ac:dyDescent="0.25">
      <c r="A7118" s="169">
        <v>69529</v>
      </c>
      <c r="B7118" s="170" t="s">
        <v>5170</v>
      </c>
      <c r="C7118" s="170" t="s">
        <v>15</v>
      </c>
      <c r="D7118" s="170" t="s">
        <v>154</v>
      </c>
      <c r="E7118" s="170">
        <v>300</v>
      </c>
      <c r="F7118" s="170">
        <v>12</v>
      </c>
      <c r="G7118" s="171">
        <v>17</v>
      </c>
      <c r="H7118" s="170" t="s">
        <v>415</v>
      </c>
      <c r="I7118" s="171">
        <v>19.989999999999998</v>
      </c>
      <c r="J7118" s="169">
        <v>10</v>
      </c>
    </row>
    <row r="7119" spans="1:10" hidden="1" x14ac:dyDescent="0.25">
      <c r="A7119" s="169">
        <v>69532</v>
      </c>
      <c r="B7119" s="170" t="s">
        <v>5171</v>
      </c>
      <c r="C7119" s="170" t="s">
        <v>263</v>
      </c>
      <c r="D7119" s="170" t="s">
        <v>332</v>
      </c>
      <c r="E7119" s="170">
        <v>1420</v>
      </c>
      <c r="F7119" s="170">
        <v>6</v>
      </c>
      <c r="G7119" s="171">
        <v>5</v>
      </c>
      <c r="H7119" s="170" t="s">
        <v>5172</v>
      </c>
      <c r="I7119" s="171">
        <v>14.99</v>
      </c>
      <c r="J7119" s="169">
        <v>4</v>
      </c>
    </row>
    <row r="7120" spans="1:10" hidden="1" x14ac:dyDescent="0.25">
      <c r="A7120" s="169">
        <v>69532</v>
      </c>
      <c r="B7120" s="170" t="s">
        <v>5171</v>
      </c>
      <c r="C7120" s="170" t="s">
        <v>263</v>
      </c>
      <c r="D7120" s="170" t="s">
        <v>332</v>
      </c>
      <c r="E7120" s="170">
        <v>1420</v>
      </c>
      <c r="F7120" s="170">
        <v>6</v>
      </c>
      <c r="G7120" s="171">
        <v>5</v>
      </c>
      <c r="H7120" s="170" t="s">
        <v>5172</v>
      </c>
      <c r="I7120" s="171">
        <v>14.99</v>
      </c>
      <c r="J7120" s="169">
        <v>4</v>
      </c>
    </row>
    <row r="7121" spans="1:10" hidden="1" x14ac:dyDescent="0.25">
      <c r="A7121" s="169">
        <v>69533</v>
      </c>
      <c r="B7121" s="170" t="s">
        <v>5173</v>
      </c>
      <c r="C7121" s="170" t="s">
        <v>263</v>
      </c>
      <c r="D7121" s="170" t="s">
        <v>332</v>
      </c>
      <c r="E7121" s="170">
        <v>1420</v>
      </c>
      <c r="F7121" s="170">
        <v>6</v>
      </c>
      <c r="G7121" s="171">
        <v>5</v>
      </c>
      <c r="H7121" s="170" t="s">
        <v>5172</v>
      </c>
      <c r="I7121" s="171">
        <v>14.99</v>
      </c>
      <c r="J7121" s="169">
        <v>4</v>
      </c>
    </row>
    <row r="7122" spans="1:10" hidden="1" x14ac:dyDescent="0.25">
      <c r="A7122" s="169">
        <v>69533</v>
      </c>
      <c r="B7122" s="170" t="s">
        <v>5173</v>
      </c>
      <c r="C7122" s="170" t="s">
        <v>263</v>
      </c>
      <c r="D7122" s="170" t="s">
        <v>332</v>
      </c>
      <c r="E7122" s="170">
        <v>1420</v>
      </c>
      <c r="F7122" s="170">
        <v>6</v>
      </c>
      <c r="G7122" s="171">
        <v>5</v>
      </c>
      <c r="H7122" s="170" t="s">
        <v>5172</v>
      </c>
      <c r="I7122" s="171">
        <v>14.99</v>
      </c>
      <c r="J7122" s="169">
        <v>4</v>
      </c>
    </row>
    <row r="7123" spans="1:10" hidden="1" x14ac:dyDescent="0.25">
      <c r="A7123" s="169">
        <v>69534</v>
      </c>
      <c r="B7123" s="170" t="s">
        <v>5174</v>
      </c>
      <c r="C7123" s="170" t="s">
        <v>263</v>
      </c>
      <c r="D7123" s="170" t="s">
        <v>332</v>
      </c>
      <c r="E7123" s="170">
        <v>1420</v>
      </c>
      <c r="F7123" s="170">
        <v>6</v>
      </c>
      <c r="G7123" s="171">
        <v>5</v>
      </c>
      <c r="H7123" s="170" t="s">
        <v>5172</v>
      </c>
      <c r="I7123" s="171">
        <v>14.99</v>
      </c>
      <c r="J7123" s="169">
        <v>4</v>
      </c>
    </row>
    <row r="7124" spans="1:10" hidden="1" x14ac:dyDescent="0.25">
      <c r="A7124" s="169">
        <v>69534</v>
      </c>
      <c r="B7124" s="170" t="s">
        <v>5174</v>
      </c>
      <c r="C7124" s="170" t="s">
        <v>263</v>
      </c>
      <c r="D7124" s="170" t="s">
        <v>332</v>
      </c>
      <c r="E7124" s="170">
        <v>1420</v>
      </c>
      <c r="F7124" s="170">
        <v>6</v>
      </c>
      <c r="G7124" s="171">
        <v>5</v>
      </c>
      <c r="H7124" s="170" t="s">
        <v>5172</v>
      </c>
      <c r="I7124" s="171">
        <v>14.99</v>
      </c>
      <c r="J7124" s="169">
        <v>4</v>
      </c>
    </row>
    <row r="7125" spans="1:10" hidden="1" x14ac:dyDescent="0.25">
      <c r="A7125" s="169">
        <v>69541</v>
      </c>
      <c r="B7125" s="170" t="s">
        <v>5175</v>
      </c>
      <c r="C7125" s="170" t="s">
        <v>263</v>
      </c>
      <c r="D7125" s="170" t="s">
        <v>332</v>
      </c>
      <c r="E7125" s="170">
        <v>4260</v>
      </c>
      <c r="F7125" s="170">
        <v>2</v>
      </c>
      <c r="G7125" s="171">
        <v>5</v>
      </c>
      <c r="H7125" s="170" t="s">
        <v>5172</v>
      </c>
      <c r="I7125" s="171">
        <v>39.99</v>
      </c>
      <c r="J7125" s="169">
        <v>12</v>
      </c>
    </row>
    <row r="7126" spans="1:10" hidden="1" x14ac:dyDescent="0.25">
      <c r="A7126" s="169">
        <v>69541</v>
      </c>
      <c r="B7126" s="170" t="s">
        <v>5175</v>
      </c>
      <c r="C7126" s="170" t="s">
        <v>263</v>
      </c>
      <c r="D7126" s="170" t="s">
        <v>332</v>
      </c>
      <c r="E7126" s="170">
        <v>4260</v>
      </c>
      <c r="F7126" s="170">
        <v>2</v>
      </c>
      <c r="G7126" s="171">
        <v>5</v>
      </c>
      <c r="H7126" s="170" t="s">
        <v>5172</v>
      </c>
      <c r="I7126" s="171">
        <v>39.99</v>
      </c>
      <c r="J7126" s="169">
        <v>12</v>
      </c>
    </row>
    <row r="7127" spans="1:10" hidden="1" x14ac:dyDescent="0.25">
      <c r="A7127" s="169">
        <v>69550</v>
      </c>
      <c r="B7127" s="170" t="s">
        <v>1603</v>
      </c>
      <c r="C7127" s="170" t="s">
        <v>15</v>
      </c>
      <c r="D7127" s="170" t="s">
        <v>336</v>
      </c>
      <c r="E7127" s="170">
        <v>375</v>
      </c>
      <c r="F7127" s="170">
        <v>24</v>
      </c>
      <c r="G7127" s="171">
        <v>16</v>
      </c>
      <c r="H7127" s="170" t="s">
        <v>43</v>
      </c>
      <c r="I7127" s="171">
        <v>19.989999999999998</v>
      </c>
      <c r="J7127" s="169">
        <v>1</v>
      </c>
    </row>
    <row r="7128" spans="1:10" hidden="1" x14ac:dyDescent="0.25">
      <c r="A7128" s="169">
        <v>69551</v>
      </c>
      <c r="B7128" s="170" t="s">
        <v>5176</v>
      </c>
      <c r="C7128" s="170" t="s">
        <v>263</v>
      </c>
      <c r="D7128" s="170" t="s">
        <v>264</v>
      </c>
      <c r="E7128" s="170">
        <v>275</v>
      </c>
      <c r="F7128" s="170">
        <v>24</v>
      </c>
      <c r="G7128" s="171">
        <v>4.0999999999999996</v>
      </c>
      <c r="H7128" s="170" t="s">
        <v>54</v>
      </c>
      <c r="I7128" s="171">
        <v>3.09</v>
      </c>
      <c r="J7128" s="169">
        <v>1</v>
      </c>
    </row>
    <row r="7129" spans="1:10" hidden="1" x14ac:dyDescent="0.25">
      <c r="A7129" s="169">
        <v>69551</v>
      </c>
      <c r="B7129" s="170" t="s">
        <v>5176</v>
      </c>
      <c r="C7129" s="170" t="s">
        <v>263</v>
      </c>
      <c r="D7129" s="170" t="s">
        <v>264</v>
      </c>
      <c r="E7129" s="170">
        <v>275</v>
      </c>
      <c r="F7129" s="170">
        <v>24</v>
      </c>
      <c r="G7129" s="171">
        <v>4.0999999999999996</v>
      </c>
      <c r="H7129" s="170" t="s">
        <v>54</v>
      </c>
      <c r="I7129" s="171">
        <v>3.09</v>
      </c>
      <c r="J7129" s="169">
        <v>1</v>
      </c>
    </row>
    <row r="7130" spans="1:10" hidden="1" x14ac:dyDescent="0.25">
      <c r="A7130" s="169">
        <v>69570</v>
      </c>
      <c r="B7130" s="170" t="s">
        <v>5177</v>
      </c>
      <c r="C7130" s="170" t="s">
        <v>15</v>
      </c>
      <c r="D7130" s="170" t="s">
        <v>441</v>
      </c>
      <c r="E7130" s="170">
        <v>750</v>
      </c>
      <c r="F7130" s="170">
        <v>12</v>
      </c>
      <c r="G7130" s="171">
        <v>21</v>
      </c>
      <c r="H7130" s="170" t="s">
        <v>22</v>
      </c>
      <c r="I7130" s="171">
        <v>23.49</v>
      </c>
      <c r="J7130" s="169">
        <v>1</v>
      </c>
    </row>
    <row r="7131" spans="1:10" hidden="1" x14ac:dyDescent="0.25">
      <c r="A7131" s="169">
        <v>69571</v>
      </c>
      <c r="B7131" s="170" t="s">
        <v>5178</v>
      </c>
      <c r="C7131" s="170" t="s">
        <v>15</v>
      </c>
      <c r="D7131" s="170" t="s">
        <v>441</v>
      </c>
      <c r="E7131" s="170">
        <v>750</v>
      </c>
      <c r="F7131" s="170">
        <v>12</v>
      </c>
      <c r="G7131" s="171">
        <v>21</v>
      </c>
      <c r="H7131" s="170" t="s">
        <v>22</v>
      </c>
      <c r="I7131" s="171">
        <v>23.49</v>
      </c>
      <c r="J7131" s="169">
        <v>1</v>
      </c>
    </row>
    <row r="7132" spans="1:10" hidden="1" x14ac:dyDescent="0.25">
      <c r="A7132" s="169">
        <v>69572</v>
      </c>
      <c r="B7132" s="170" t="s">
        <v>5179</v>
      </c>
      <c r="C7132" s="170" t="s">
        <v>15</v>
      </c>
      <c r="D7132" s="170" t="s">
        <v>169</v>
      </c>
      <c r="E7132" s="170">
        <v>750</v>
      </c>
      <c r="F7132" s="170">
        <v>12</v>
      </c>
      <c r="G7132" s="171">
        <v>21</v>
      </c>
      <c r="H7132" s="170" t="s">
        <v>22</v>
      </c>
      <c r="I7132" s="171">
        <v>23.49</v>
      </c>
      <c r="J7132" s="169">
        <v>1</v>
      </c>
    </row>
    <row r="7133" spans="1:10" hidden="1" x14ac:dyDescent="0.25">
      <c r="A7133" s="169">
        <v>69574</v>
      </c>
      <c r="B7133" s="170" t="s">
        <v>5180</v>
      </c>
      <c r="C7133" s="170" t="s">
        <v>15</v>
      </c>
      <c r="D7133" s="170" t="s">
        <v>215</v>
      </c>
      <c r="E7133" s="170">
        <v>750</v>
      </c>
      <c r="F7133" s="170">
        <v>9</v>
      </c>
      <c r="G7133" s="171">
        <v>40</v>
      </c>
      <c r="H7133" s="170" t="s">
        <v>17</v>
      </c>
      <c r="I7133" s="171">
        <v>69.989999999999995</v>
      </c>
      <c r="J7133" s="169">
        <v>1</v>
      </c>
    </row>
    <row r="7134" spans="1:10" hidden="1" x14ac:dyDescent="0.25">
      <c r="A7134" s="169">
        <v>69583</v>
      </c>
      <c r="B7134" s="170" t="s">
        <v>5181</v>
      </c>
      <c r="C7134" s="170" t="s">
        <v>263</v>
      </c>
      <c r="D7134" s="170" t="s">
        <v>264</v>
      </c>
      <c r="E7134" s="170">
        <v>473</v>
      </c>
      <c r="F7134" s="170">
        <v>24</v>
      </c>
      <c r="G7134" s="171">
        <v>7</v>
      </c>
      <c r="H7134" s="170" t="s">
        <v>20</v>
      </c>
      <c r="I7134" s="171">
        <v>3.99</v>
      </c>
      <c r="J7134" s="169">
        <v>1</v>
      </c>
    </row>
    <row r="7135" spans="1:10" hidden="1" x14ac:dyDescent="0.25">
      <c r="A7135" s="169">
        <v>69584</v>
      </c>
      <c r="B7135" s="170" t="s">
        <v>5182</v>
      </c>
      <c r="C7135" s="170" t="s">
        <v>263</v>
      </c>
      <c r="D7135" s="170" t="s">
        <v>332</v>
      </c>
      <c r="E7135" s="170">
        <v>473</v>
      </c>
      <c r="F7135" s="170">
        <v>24</v>
      </c>
      <c r="G7135" s="171">
        <v>7</v>
      </c>
      <c r="H7135" s="170" t="s">
        <v>20</v>
      </c>
      <c r="I7135" s="171">
        <v>4.79</v>
      </c>
      <c r="J7135" s="169">
        <v>1</v>
      </c>
    </row>
    <row r="7136" spans="1:10" hidden="1" x14ac:dyDescent="0.25">
      <c r="A7136" s="169">
        <v>69595</v>
      </c>
      <c r="B7136" s="170" t="s">
        <v>5183</v>
      </c>
      <c r="C7136" s="170" t="s">
        <v>11</v>
      </c>
      <c r="D7136" s="170" t="s">
        <v>211</v>
      </c>
      <c r="E7136" s="170">
        <v>473</v>
      </c>
      <c r="F7136" s="170">
        <v>24</v>
      </c>
      <c r="G7136" s="171">
        <v>3.2</v>
      </c>
      <c r="H7136" s="170" t="s">
        <v>1136</v>
      </c>
      <c r="I7136" s="171">
        <v>4.49</v>
      </c>
      <c r="J7136" s="169">
        <v>1</v>
      </c>
    </row>
    <row r="7137" spans="1:10" hidden="1" x14ac:dyDescent="0.25">
      <c r="A7137" s="169">
        <v>69595</v>
      </c>
      <c r="B7137" s="170" t="s">
        <v>5183</v>
      </c>
      <c r="C7137" s="170" t="s">
        <v>11</v>
      </c>
      <c r="D7137" s="170" t="s">
        <v>211</v>
      </c>
      <c r="E7137" s="170">
        <v>473</v>
      </c>
      <c r="F7137" s="170">
        <v>24</v>
      </c>
      <c r="G7137" s="171">
        <v>3.2</v>
      </c>
      <c r="H7137" s="170" t="s">
        <v>1136</v>
      </c>
      <c r="I7137" s="171">
        <v>4.49</v>
      </c>
      <c r="J7137" s="169">
        <v>1</v>
      </c>
    </row>
    <row r="7138" spans="1:10" hidden="1" x14ac:dyDescent="0.25">
      <c r="A7138" s="169">
        <v>69605</v>
      </c>
      <c r="B7138" s="170" t="s">
        <v>5184</v>
      </c>
      <c r="C7138" s="170" t="s">
        <v>263</v>
      </c>
      <c r="D7138" s="170" t="s">
        <v>332</v>
      </c>
      <c r="E7138" s="170">
        <v>2840</v>
      </c>
      <c r="F7138" s="170">
        <v>3</v>
      </c>
      <c r="G7138" s="171">
        <v>7</v>
      </c>
      <c r="H7138" s="170" t="s">
        <v>20</v>
      </c>
      <c r="I7138" s="171">
        <v>22.99</v>
      </c>
      <c r="J7138" s="169">
        <v>8</v>
      </c>
    </row>
    <row r="7139" spans="1:10" hidden="1" x14ac:dyDescent="0.25">
      <c r="A7139" s="169">
        <v>69608</v>
      </c>
      <c r="B7139" s="170" t="s">
        <v>5185</v>
      </c>
      <c r="C7139" s="170" t="s">
        <v>263</v>
      </c>
      <c r="D7139" s="170" t="s">
        <v>806</v>
      </c>
      <c r="E7139" s="170">
        <v>4260</v>
      </c>
      <c r="F7139" s="170">
        <v>2</v>
      </c>
      <c r="G7139" s="171">
        <v>7</v>
      </c>
      <c r="H7139" s="170" t="s">
        <v>54</v>
      </c>
      <c r="I7139" s="171">
        <v>33.39</v>
      </c>
      <c r="J7139" s="169">
        <v>12</v>
      </c>
    </row>
    <row r="7140" spans="1:10" hidden="1" x14ac:dyDescent="0.25">
      <c r="A7140" s="169">
        <v>69608</v>
      </c>
      <c r="B7140" s="170" t="s">
        <v>5185</v>
      </c>
      <c r="C7140" s="170" t="s">
        <v>263</v>
      </c>
      <c r="D7140" s="170" t="s">
        <v>806</v>
      </c>
      <c r="E7140" s="170">
        <v>4260</v>
      </c>
      <c r="F7140" s="170">
        <v>2</v>
      </c>
      <c r="G7140" s="171">
        <v>7</v>
      </c>
      <c r="H7140" s="170" t="s">
        <v>54</v>
      </c>
      <c r="I7140" s="171">
        <v>33.39</v>
      </c>
      <c r="J7140" s="169">
        <v>12</v>
      </c>
    </row>
    <row r="7141" spans="1:10" hidden="1" x14ac:dyDescent="0.25">
      <c r="A7141" s="169">
        <v>69611</v>
      </c>
      <c r="B7141" s="170" t="s">
        <v>5186</v>
      </c>
      <c r="C7141" s="170" t="s">
        <v>11</v>
      </c>
      <c r="D7141" s="170" t="s">
        <v>303</v>
      </c>
      <c r="E7141" s="170">
        <v>473</v>
      </c>
      <c r="F7141" s="170">
        <v>24</v>
      </c>
      <c r="G7141" s="171">
        <v>6.5</v>
      </c>
      <c r="H7141" s="170" t="s">
        <v>2190</v>
      </c>
      <c r="I7141" s="171">
        <v>4.8499999999999996</v>
      </c>
      <c r="J7141" s="169">
        <v>1</v>
      </c>
    </row>
    <row r="7142" spans="1:10" hidden="1" x14ac:dyDescent="0.25">
      <c r="A7142" s="169">
        <v>69611</v>
      </c>
      <c r="B7142" s="170" t="s">
        <v>5186</v>
      </c>
      <c r="C7142" s="170" t="s">
        <v>11</v>
      </c>
      <c r="D7142" s="170" t="s">
        <v>303</v>
      </c>
      <c r="E7142" s="170">
        <v>473</v>
      </c>
      <c r="F7142" s="170">
        <v>24</v>
      </c>
      <c r="G7142" s="171">
        <v>6.5</v>
      </c>
      <c r="H7142" s="170" t="s">
        <v>2190</v>
      </c>
      <c r="I7142" s="171">
        <v>4.8499999999999996</v>
      </c>
      <c r="J7142" s="169">
        <v>1</v>
      </c>
    </row>
    <row r="7143" spans="1:10" hidden="1" x14ac:dyDescent="0.25">
      <c r="A7143" s="169">
        <v>69633</v>
      </c>
      <c r="B7143" s="170" t="s">
        <v>5187</v>
      </c>
      <c r="C7143" s="170" t="s">
        <v>24</v>
      </c>
      <c r="D7143" s="170" t="s">
        <v>194</v>
      </c>
      <c r="E7143" s="170">
        <v>750</v>
      </c>
      <c r="F7143" s="170">
        <v>12</v>
      </c>
      <c r="G7143" s="171">
        <v>12.4</v>
      </c>
      <c r="H7143" s="170" t="s">
        <v>26</v>
      </c>
      <c r="I7143" s="171">
        <v>25.99</v>
      </c>
      <c r="J7143" s="169">
        <v>1</v>
      </c>
    </row>
    <row r="7144" spans="1:10" hidden="1" x14ac:dyDescent="0.25">
      <c r="A7144" s="169">
        <v>69639</v>
      </c>
      <c r="B7144" s="170" t="s">
        <v>5188</v>
      </c>
      <c r="C7144" s="170" t="s">
        <v>24</v>
      </c>
      <c r="D7144" s="170" t="s">
        <v>66</v>
      </c>
      <c r="E7144" s="170">
        <v>750</v>
      </c>
      <c r="F7144" s="170">
        <v>12</v>
      </c>
      <c r="G7144" s="171">
        <v>8.9</v>
      </c>
      <c r="H7144" s="170" t="s">
        <v>22</v>
      </c>
      <c r="I7144" s="171">
        <v>14.99</v>
      </c>
      <c r="J7144" s="169">
        <v>1</v>
      </c>
    </row>
    <row r="7145" spans="1:10" hidden="1" x14ac:dyDescent="0.25">
      <c r="A7145" s="169">
        <v>69641</v>
      </c>
      <c r="B7145" s="170" t="s">
        <v>5189</v>
      </c>
      <c r="C7145" s="170" t="s">
        <v>24</v>
      </c>
      <c r="D7145" s="170" t="s">
        <v>58</v>
      </c>
      <c r="E7145" s="170">
        <v>750</v>
      </c>
      <c r="F7145" s="170">
        <v>12</v>
      </c>
      <c r="G7145" s="171">
        <v>5</v>
      </c>
      <c r="H7145" s="170" t="s">
        <v>32</v>
      </c>
      <c r="I7145" s="171">
        <v>21.99</v>
      </c>
      <c r="J7145" s="169">
        <v>1</v>
      </c>
    </row>
    <row r="7146" spans="1:10" hidden="1" x14ac:dyDescent="0.25">
      <c r="A7146" s="169">
        <v>69647</v>
      </c>
      <c r="B7146" s="170" t="s">
        <v>5190</v>
      </c>
      <c r="C7146" s="170" t="s">
        <v>263</v>
      </c>
      <c r="D7146" s="170" t="s">
        <v>332</v>
      </c>
      <c r="E7146" s="170">
        <v>473</v>
      </c>
      <c r="F7146" s="170">
        <v>24</v>
      </c>
      <c r="G7146" s="171">
        <v>7</v>
      </c>
      <c r="H7146" s="170" t="s">
        <v>20</v>
      </c>
      <c r="I7146" s="171">
        <v>3.99</v>
      </c>
      <c r="J7146" s="169">
        <v>1</v>
      </c>
    </row>
    <row r="7147" spans="1:10" hidden="1" x14ac:dyDescent="0.25">
      <c r="A7147" s="169">
        <v>69652</v>
      </c>
      <c r="B7147" s="170" t="s">
        <v>5191</v>
      </c>
      <c r="C7147" s="170" t="s">
        <v>263</v>
      </c>
      <c r="D7147" s="170" t="s">
        <v>332</v>
      </c>
      <c r="E7147" s="170">
        <v>4260</v>
      </c>
      <c r="F7147" s="170">
        <v>2</v>
      </c>
      <c r="G7147" s="171">
        <v>7</v>
      </c>
      <c r="H7147" s="170" t="s">
        <v>20</v>
      </c>
      <c r="I7147" s="171">
        <v>32.99</v>
      </c>
      <c r="J7147" s="169">
        <v>12</v>
      </c>
    </row>
    <row r="7148" spans="1:10" hidden="1" x14ac:dyDescent="0.25">
      <c r="A7148" s="169">
        <v>69660</v>
      </c>
      <c r="B7148" s="170" t="s">
        <v>5192</v>
      </c>
      <c r="C7148" s="170" t="s">
        <v>24</v>
      </c>
      <c r="D7148" s="170" t="s">
        <v>68</v>
      </c>
      <c r="E7148" s="170">
        <v>750</v>
      </c>
      <c r="F7148" s="170">
        <v>12</v>
      </c>
      <c r="G7148" s="171">
        <v>14</v>
      </c>
      <c r="H7148" s="170" t="s">
        <v>163</v>
      </c>
      <c r="I7148" s="171">
        <v>28.99</v>
      </c>
      <c r="J7148" s="169">
        <v>1</v>
      </c>
    </row>
    <row r="7149" spans="1:10" hidden="1" x14ac:dyDescent="0.25">
      <c r="A7149" s="169">
        <v>69662</v>
      </c>
      <c r="B7149" s="170" t="s">
        <v>5193</v>
      </c>
      <c r="C7149" s="170" t="s">
        <v>24</v>
      </c>
      <c r="D7149" s="170" t="s">
        <v>127</v>
      </c>
      <c r="E7149" s="170">
        <v>750</v>
      </c>
      <c r="F7149" s="170">
        <v>12</v>
      </c>
      <c r="G7149" s="171">
        <v>12.5</v>
      </c>
      <c r="H7149" s="170" t="s">
        <v>110</v>
      </c>
      <c r="I7149" s="171">
        <v>26.99</v>
      </c>
      <c r="J7149" s="169">
        <v>1</v>
      </c>
    </row>
    <row r="7150" spans="1:10" hidden="1" x14ac:dyDescent="0.25">
      <c r="A7150" s="169">
        <v>69666</v>
      </c>
      <c r="B7150" s="170" t="s">
        <v>5194</v>
      </c>
      <c r="C7150" s="170" t="s">
        <v>24</v>
      </c>
      <c r="D7150" s="170" t="s">
        <v>68</v>
      </c>
      <c r="E7150" s="170">
        <v>750</v>
      </c>
      <c r="F7150" s="170">
        <v>6</v>
      </c>
      <c r="G7150" s="171">
        <v>14</v>
      </c>
      <c r="H7150" s="170" t="s">
        <v>378</v>
      </c>
      <c r="I7150" s="171">
        <v>49.99</v>
      </c>
      <c r="J7150" s="169">
        <v>1</v>
      </c>
    </row>
    <row r="7151" spans="1:10" hidden="1" x14ac:dyDescent="0.25">
      <c r="A7151" s="169">
        <v>69668</v>
      </c>
      <c r="B7151" s="170" t="s">
        <v>5195</v>
      </c>
      <c r="C7151" s="170" t="s">
        <v>15</v>
      </c>
      <c r="D7151" s="170" t="s">
        <v>122</v>
      </c>
      <c r="E7151" s="170">
        <v>750</v>
      </c>
      <c r="F7151" s="170">
        <v>6</v>
      </c>
      <c r="G7151" s="171">
        <v>20</v>
      </c>
      <c r="H7151" s="170" t="s">
        <v>415</v>
      </c>
      <c r="I7151" s="171">
        <v>37.99</v>
      </c>
      <c r="J7151" s="169">
        <v>1</v>
      </c>
    </row>
    <row r="7152" spans="1:10" hidden="1" x14ac:dyDescent="0.25">
      <c r="A7152" s="169">
        <v>69672</v>
      </c>
      <c r="B7152" s="170" t="s">
        <v>5196</v>
      </c>
      <c r="C7152" s="170" t="s">
        <v>15</v>
      </c>
      <c r="D7152" s="170" t="s">
        <v>154</v>
      </c>
      <c r="E7152" s="170">
        <v>750</v>
      </c>
      <c r="F7152" s="170">
        <v>6</v>
      </c>
      <c r="G7152" s="171">
        <v>17</v>
      </c>
      <c r="H7152" s="170" t="s">
        <v>415</v>
      </c>
      <c r="I7152" s="171">
        <v>37.99</v>
      </c>
      <c r="J7152" s="169">
        <v>1</v>
      </c>
    </row>
    <row r="7153" spans="1:10" hidden="1" x14ac:dyDescent="0.25">
      <c r="A7153" s="169">
        <v>69676</v>
      </c>
      <c r="B7153" s="170" t="s">
        <v>5197</v>
      </c>
      <c r="C7153" s="170" t="s">
        <v>24</v>
      </c>
      <c r="D7153" s="170" t="s">
        <v>66</v>
      </c>
      <c r="E7153" s="170">
        <v>750</v>
      </c>
      <c r="F7153" s="170">
        <v>12</v>
      </c>
      <c r="G7153" s="171">
        <v>13</v>
      </c>
      <c r="H7153" s="170" t="s">
        <v>182</v>
      </c>
      <c r="I7153" s="171">
        <v>13.99</v>
      </c>
      <c r="J7153" s="169">
        <v>1</v>
      </c>
    </row>
    <row r="7154" spans="1:10" hidden="1" x14ac:dyDescent="0.25">
      <c r="A7154" s="169">
        <v>69685</v>
      </c>
      <c r="B7154" s="170" t="s">
        <v>5198</v>
      </c>
      <c r="C7154" s="170" t="s">
        <v>24</v>
      </c>
      <c r="D7154" s="170" t="s">
        <v>58</v>
      </c>
      <c r="E7154" s="170">
        <v>750</v>
      </c>
      <c r="F7154" s="170">
        <v>12</v>
      </c>
      <c r="G7154" s="171">
        <v>14</v>
      </c>
      <c r="H7154" s="170" t="s">
        <v>47</v>
      </c>
      <c r="I7154" s="171">
        <v>16.989999999999998</v>
      </c>
      <c r="J7154" s="169">
        <v>1</v>
      </c>
    </row>
    <row r="7155" spans="1:10" hidden="1" x14ac:dyDescent="0.25">
      <c r="A7155" s="169">
        <v>69686</v>
      </c>
      <c r="B7155" s="170" t="s">
        <v>5199</v>
      </c>
      <c r="C7155" s="170" t="s">
        <v>1065</v>
      </c>
      <c r="D7155" s="170" t="s">
        <v>1066</v>
      </c>
      <c r="E7155" s="170">
        <v>750</v>
      </c>
      <c r="F7155" s="170">
        <v>6</v>
      </c>
      <c r="G7155" s="171">
        <v>9.9999999999999995E-8</v>
      </c>
      <c r="H7155" s="170" t="s">
        <v>128</v>
      </c>
      <c r="I7155" s="171">
        <v>13.99</v>
      </c>
      <c r="J7155" s="169">
        <v>1</v>
      </c>
    </row>
    <row r="7156" spans="1:10" x14ac:dyDescent="0.25">
      <c r="A7156" s="169">
        <v>69688</v>
      </c>
      <c r="B7156" s="170" t="s">
        <v>5200</v>
      </c>
      <c r="C7156" s="170" t="s">
        <v>263</v>
      </c>
      <c r="D7156" s="170" t="s">
        <v>332</v>
      </c>
      <c r="E7156" s="170">
        <v>473</v>
      </c>
      <c r="F7156" s="170">
        <v>24</v>
      </c>
      <c r="G7156" s="171">
        <v>7</v>
      </c>
      <c r="H7156" s="170" t="s">
        <v>3142</v>
      </c>
      <c r="I7156" s="171">
        <v>4.1900000000000004</v>
      </c>
      <c r="J7156" s="169">
        <v>1</v>
      </c>
    </row>
    <row r="7157" spans="1:10" x14ac:dyDescent="0.25">
      <c r="A7157" s="169">
        <v>69688</v>
      </c>
      <c r="B7157" s="170" t="s">
        <v>5200</v>
      </c>
      <c r="C7157" s="170" t="s">
        <v>263</v>
      </c>
      <c r="D7157" s="170" t="s">
        <v>332</v>
      </c>
      <c r="E7157" s="170">
        <v>473</v>
      </c>
      <c r="F7157" s="170">
        <v>24</v>
      </c>
      <c r="G7157" s="171">
        <v>7</v>
      </c>
      <c r="H7157" s="170" t="s">
        <v>3142</v>
      </c>
      <c r="I7157" s="171">
        <v>4.1900000000000004</v>
      </c>
      <c r="J7157" s="169">
        <v>1</v>
      </c>
    </row>
    <row r="7158" spans="1:10" x14ac:dyDescent="0.25">
      <c r="A7158" s="169">
        <v>69691</v>
      </c>
      <c r="B7158" s="170" t="s">
        <v>5201</v>
      </c>
      <c r="C7158" s="170" t="s">
        <v>263</v>
      </c>
      <c r="D7158" s="170" t="s">
        <v>264</v>
      </c>
      <c r="E7158" s="170">
        <v>710</v>
      </c>
      <c r="F7158" s="170">
        <v>12</v>
      </c>
      <c r="G7158" s="171">
        <v>7</v>
      </c>
      <c r="H7158" s="170" t="s">
        <v>3142</v>
      </c>
      <c r="I7158" s="171">
        <v>5.49</v>
      </c>
      <c r="J7158" s="169">
        <v>1</v>
      </c>
    </row>
    <row r="7159" spans="1:10" x14ac:dyDescent="0.25">
      <c r="A7159" s="169">
        <v>69691</v>
      </c>
      <c r="B7159" s="170" t="s">
        <v>5201</v>
      </c>
      <c r="C7159" s="170" t="s">
        <v>263</v>
      </c>
      <c r="D7159" s="170" t="s">
        <v>264</v>
      </c>
      <c r="E7159" s="170">
        <v>710</v>
      </c>
      <c r="F7159" s="170">
        <v>12</v>
      </c>
      <c r="G7159" s="171">
        <v>7</v>
      </c>
      <c r="H7159" s="170" t="s">
        <v>3142</v>
      </c>
      <c r="I7159" s="171">
        <v>5.49</v>
      </c>
      <c r="J7159" s="169">
        <v>1</v>
      </c>
    </row>
    <row r="7160" spans="1:10" hidden="1" x14ac:dyDescent="0.25">
      <c r="A7160" s="169">
        <v>69692</v>
      </c>
      <c r="B7160" s="170" t="s">
        <v>5202</v>
      </c>
      <c r="C7160" s="170" t="s">
        <v>11</v>
      </c>
      <c r="D7160" s="170" t="s">
        <v>303</v>
      </c>
      <c r="E7160" s="170">
        <v>355</v>
      </c>
      <c r="F7160" s="170">
        <v>24</v>
      </c>
      <c r="G7160" s="171">
        <v>7.8</v>
      </c>
      <c r="H7160" s="170" t="s">
        <v>1362</v>
      </c>
      <c r="I7160" s="171">
        <v>3.99</v>
      </c>
      <c r="J7160" s="169">
        <v>1</v>
      </c>
    </row>
    <row r="7161" spans="1:10" hidden="1" x14ac:dyDescent="0.25">
      <c r="A7161" s="169">
        <v>69692</v>
      </c>
      <c r="B7161" s="170" t="s">
        <v>5202</v>
      </c>
      <c r="C7161" s="170" t="s">
        <v>11</v>
      </c>
      <c r="D7161" s="170" t="s">
        <v>303</v>
      </c>
      <c r="E7161" s="170">
        <v>355</v>
      </c>
      <c r="F7161" s="170">
        <v>24</v>
      </c>
      <c r="G7161" s="171">
        <v>7.8</v>
      </c>
      <c r="H7161" s="170" t="s">
        <v>1362</v>
      </c>
      <c r="I7161" s="171">
        <v>3.99</v>
      </c>
      <c r="J7161" s="169">
        <v>1</v>
      </c>
    </row>
    <row r="7162" spans="1:10" hidden="1" x14ac:dyDescent="0.25">
      <c r="A7162" s="169">
        <v>69693</v>
      </c>
      <c r="B7162" s="170" t="s">
        <v>5203</v>
      </c>
      <c r="C7162" s="170" t="s">
        <v>1065</v>
      </c>
      <c r="D7162" s="170" t="s">
        <v>1066</v>
      </c>
      <c r="E7162" s="170">
        <v>750</v>
      </c>
      <c r="F7162" s="170">
        <v>6</v>
      </c>
      <c r="G7162" s="171">
        <v>9.9999999999999995E-8</v>
      </c>
      <c r="H7162" s="170" t="s">
        <v>128</v>
      </c>
      <c r="I7162" s="171">
        <v>13.99</v>
      </c>
      <c r="J7162" s="169">
        <v>1</v>
      </c>
    </row>
    <row r="7163" spans="1:10" hidden="1" x14ac:dyDescent="0.25">
      <c r="A7163" s="169">
        <v>69694</v>
      </c>
      <c r="B7163" s="170" t="s">
        <v>5204</v>
      </c>
      <c r="C7163" s="170" t="s">
        <v>24</v>
      </c>
      <c r="D7163" s="170" t="s">
        <v>127</v>
      </c>
      <c r="E7163" s="170">
        <v>750</v>
      </c>
      <c r="F7163" s="170">
        <v>12</v>
      </c>
      <c r="G7163" s="171">
        <v>13.5</v>
      </c>
      <c r="H7163" s="170" t="s">
        <v>64</v>
      </c>
      <c r="I7163" s="171">
        <v>22.99</v>
      </c>
      <c r="J7163" s="169">
        <v>1</v>
      </c>
    </row>
    <row r="7164" spans="1:10" x14ac:dyDescent="0.25">
      <c r="A7164" s="169">
        <v>69695</v>
      </c>
      <c r="B7164" s="170" t="s">
        <v>5205</v>
      </c>
      <c r="C7164" s="170" t="s">
        <v>263</v>
      </c>
      <c r="D7164" s="170" t="s">
        <v>264</v>
      </c>
      <c r="E7164" s="170">
        <v>710</v>
      </c>
      <c r="F7164" s="170">
        <v>12</v>
      </c>
      <c r="G7164" s="171">
        <v>7</v>
      </c>
      <c r="H7164" s="170" t="s">
        <v>3142</v>
      </c>
      <c r="I7164" s="171">
        <v>5.49</v>
      </c>
      <c r="J7164" s="169">
        <v>1</v>
      </c>
    </row>
    <row r="7165" spans="1:10" x14ac:dyDescent="0.25">
      <c r="A7165" s="169">
        <v>69695</v>
      </c>
      <c r="B7165" s="170" t="s">
        <v>5205</v>
      </c>
      <c r="C7165" s="170" t="s">
        <v>263</v>
      </c>
      <c r="D7165" s="170" t="s">
        <v>264</v>
      </c>
      <c r="E7165" s="170">
        <v>710</v>
      </c>
      <c r="F7165" s="170">
        <v>12</v>
      </c>
      <c r="G7165" s="171">
        <v>7</v>
      </c>
      <c r="H7165" s="170" t="s">
        <v>3142</v>
      </c>
      <c r="I7165" s="171">
        <v>5.49</v>
      </c>
      <c r="J7165" s="169">
        <v>1</v>
      </c>
    </row>
    <row r="7166" spans="1:10" hidden="1" x14ac:dyDescent="0.25">
      <c r="A7166" s="169">
        <v>69697</v>
      </c>
      <c r="B7166" s="170" t="s">
        <v>5206</v>
      </c>
      <c r="C7166" s="170" t="s">
        <v>24</v>
      </c>
      <c r="D7166" s="170" t="s">
        <v>68</v>
      </c>
      <c r="E7166" s="170">
        <v>750</v>
      </c>
      <c r="F7166" s="170">
        <v>12</v>
      </c>
      <c r="G7166" s="171">
        <v>14</v>
      </c>
      <c r="H7166" s="170" t="s">
        <v>274</v>
      </c>
      <c r="I7166" s="171">
        <v>45.99</v>
      </c>
      <c r="J7166" s="169">
        <v>1</v>
      </c>
    </row>
    <row r="7167" spans="1:10" hidden="1" x14ac:dyDescent="0.25">
      <c r="A7167" s="169">
        <v>69700</v>
      </c>
      <c r="B7167" s="170" t="s">
        <v>5207</v>
      </c>
      <c r="C7167" s="170" t="s">
        <v>24</v>
      </c>
      <c r="D7167" s="170" t="s">
        <v>166</v>
      </c>
      <c r="E7167" s="170">
        <v>750</v>
      </c>
      <c r="F7167" s="170">
        <v>12</v>
      </c>
      <c r="G7167" s="171">
        <v>12.5</v>
      </c>
      <c r="H7167" s="170" t="s">
        <v>22</v>
      </c>
      <c r="I7167" s="171">
        <v>10.99</v>
      </c>
      <c r="J7167" s="169">
        <v>1</v>
      </c>
    </row>
    <row r="7168" spans="1:10" hidden="1" x14ac:dyDescent="0.25">
      <c r="A7168" s="169">
        <v>69710</v>
      </c>
      <c r="B7168" s="170" t="s">
        <v>5208</v>
      </c>
      <c r="C7168" s="170" t="s">
        <v>24</v>
      </c>
      <c r="D7168" s="170" t="s">
        <v>194</v>
      </c>
      <c r="E7168" s="170">
        <v>750</v>
      </c>
      <c r="F7168" s="170">
        <v>12</v>
      </c>
      <c r="G7168" s="171">
        <v>14</v>
      </c>
      <c r="H7168" s="170" t="s">
        <v>47</v>
      </c>
      <c r="I7168" s="171">
        <v>16.989999999999998</v>
      </c>
      <c r="J7168" s="169">
        <v>1</v>
      </c>
    </row>
    <row r="7169" spans="1:10" hidden="1" x14ac:dyDescent="0.25">
      <c r="A7169" s="169">
        <v>69711</v>
      </c>
      <c r="B7169" s="170" t="s">
        <v>5209</v>
      </c>
      <c r="C7169" s="170" t="s">
        <v>24</v>
      </c>
      <c r="D7169" s="170" t="s">
        <v>382</v>
      </c>
      <c r="E7169" s="170">
        <v>750</v>
      </c>
      <c r="F7169" s="170">
        <v>12</v>
      </c>
      <c r="G7169" s="171">
        <v>14.5</v>
      </c>
      <c r="H7169" s="170" t="s">
        <v>163</v>
      </c>
      <c r="I7169" s="171">
        <v>19.989999999999998</v>
      </c>
      <c r="J7169" s="169">
        <v>1</v>
      </c>
    </row>
    <row r="7170" spans="1:10" hidden="1" x14ac:dyDescent="0.25">
      <c r="A7170" s="169">
        <v>69717</v>
      </c>
      <c r="B7170" s="170" t="s">
        <v>5210</v>
      </c>
      <c r="C7170" s="170" t="s">
        <v>24</v>
      </c>
      <c r="D7170" s="170" t="s">
        <v>166</v>
      </c>
      <c r="E7170" s="170">
        <v>750</v>
      </c>
      <c r="F7170" s="170">
        <v>12</v>
      </c>
      <c r="G7170" s="171">
        <v>13</v>
      </c>
      <c r="H7170" s="170" t="s">
        <v>128</v>
      </c>
      <c r="I7170" s="171">
        <v>21.99</v>
      </c>
      <c r="J7170" s="169">
        <v>1</v>
      </c>
    </row>
    <row r="7171" spans="1:10" hidden="1" x14ac:dyDescent="0.25">
      <c r="A7171" s="169">
        <v>69732</v>
      </c>
      <c r="B7171" s="170" t="s">
        <v>5211</v>
      </c>
      <c r="C7171" s="170" t="s">
        <v>263</v>
      </c>
      <c r="D7171" s="170" t="s">
        <v>1938</v>
      </c>
      <c r="E7171" s="170">
        <v>4260</v>
      </c>
      <c r="F7171" s="170">
        <v>2</v>
      </c>
      <c r="G7171" s="171">
        <v>7</v>
      </c>
      <c r="H7171" s="170" t="s">
        <v>105</v>
      </c>
      <c r="I7171" s="171">
        <v>32.979999999999997</v>
      </c>
      <c r="J7171" s="169">
        <v>12</v>
      </c>
    </row>
    <row r="7172" spans="1:10" hidden="1" x14ac:dyDescent="0.25">
      <c r="A7172" s="169">
        <v>69732</v>
      </c>
      <c r="B7172" s="170" t="s">
        <v>5211</v>
      </c>
      <c r="C7172" s="170" t="s">
        <v>263</v>
      </c>
      <c r="D7172" s="170" t="s">
        <v>1938</v>
      </c>
      <c r="E7172" s="170">
        <v>4260</v>
      </c>
      <c r="F7172" s="170">
        <v>2</v>
      </c>
      <c r="G7172" s="171">
        <v>7</v>
      </c>
      <c r="H7172" s="170" t="s">
        <v>105</v>
      </c>
      <c r="I7172" s="171">
        <v>32.979999999999997</v>
      </c>
      <c r="J7172" s="169">
        <v>12</v>
      </c>
    </row>
    <row r="7173" spans="1:10" hidden="1" x14ac:dyDescent="0.25">
      <c r="A7173" s="169">
        <v>69733</v>
      </c>
      <c r="B7173" s="170" t="s">
        <v>5212</v>
      </c>
      <c r="C7173" s="170" t="s">
        <v>263</v>
      </c>
      <c r="D7173" s="170" t="s">
        <v>1938</v>
      </c>
      <c r="E7173" s="170">
        <v>473</v>
      </c>
      <c r="F7173" s="170">
        <v>24</v>
      </c>
      <c r="G7173" s="171">
        <v>7</v>
      </c>
      <c r="H7173" s="170" t="s">
        <v>105</v>
      </c>
      <c r="I7173" s="171">
        <v>3.99</v>
      </c>
      <c r="J7173" s="169">
        <v>1</v>
      </c>
    </row>
    <row r="7174" spans="1:10" hidden="1" x14ac:dyDescent="0.25">
      <c r="A7174" s="169">
        <v>69733</v>
      </c>
      <c r="B7174" s="170" t="s">
        <v>5212</v>
      </c>
      <c r="C7174" s="170" t="s">
        <v>263</v>
      </c>
      <c r="D7174" s="170" t="s">
        <v>1938</v>
      </c>
      <c r="E7174" s="170">
        <v>473</v>
      </c>
      <c r="F7174" s="170">
        <v>24</v>
      </c>
      <c r="G7174" s="171">
        <v>7</v>
      </c>
      <c r="H7174" s="170" t="s">
        <v>105</v>
      </c>
      <c r="I7174" s="171">
        <v>3.99</v>
      </c>
      <c r="J7174" s="169">
        <v>1</v>
      </c>
    </row>
    <row r="7175" spans="1:10" hidden="1" x14ac:dyDescent="0.25">
      <c r="A7175" s="169">
        <v>69734</v>
      </c>
      <c r="B7175" s="170" t="s">
        <v>5213</v>
      </c>
      <c r="C7175" s="170" t="s">
        <v>24</v>
      </c>
      <c r="D7175" s="170" t="s">
        <v>66</v>
      </c>
      <c r="E7175" s="170">
        <v>750</v>
      </c>
      <c r="F7175" s="170">
        <v>12</v>
      </c>
      <c r="G7175" s="171">
        <v>12.5</v>
      </c>
      <c r="H7175" s="170" t="s">
        <v>47</v>
      </c>
      <c r="I7175" s="171">
        <v>15.99</v>
      </c>
      <c r="J7175" s="169">
        <v>1</v>
      </c>
    </row>
    <row r="7176" spans="1:10" hidden="1" x14ac:dyDescent="0.25">
      <c r="A7176" s="169">
        <v>69735</v>
      </c>
      <c r="B7176" s="170" t="s">
        <v>5214</v>
      </c>
      <c r="C7176" s="170" t="s">
        <v>24</v>
      </c>
      <c r="D7176" s="170" t="s">
        <v>68</v>
      </c>
      <c r="E7176" s="170">
        <v>750</v>
      </c>
      <c r="F7176" s="170">
        <v>12</v>
      </c>
      <c r="G7176" s="171">
        <v>13.5</v>
      </c>
      <c r="H7176" s="170" t="s">
        <v>47</v>
      </c>
      <c r="I7176" s="171">
        <v>15.99</v>
      </c>
      <c r="J7176" s="169">
        <v>1</v>
      </c>
    </row>
    <row r="7177" spans="1:10" hidden="1" x14ac:dyDescent="0.25">
      <c r="A7177" s="169">
        <v>69736</v>
      </c>
      <c r="B7177" s="170" t="s">
        <v>5215</v>
      </c>
      <c r="C7177" s="170" t="s">
        <v>24</v>
      </c>
      <c r="D7177" s="170" t="s">
        <v>34</v>
      </c>
      <c r="E7177" s="170">
        <v>750</v>
      </c>
      <c r="F7177" s="170">
        <v>12</v>
      </c>
      <c r="G7177" s="171">
        <v>14</v>
      </c>
      <c r="H7177" s="170" t="s">
        <v>47</v>
      </c>
      <c r="I7177" s="171">
        <v>19.989999999999998</v>
      </c>
      <c r="J7177" s="169">
        <v>1</v>
      </c>
    </row>
    <row r="7178" spans="1:10" hidden="1" x14ac:dyDescent="0.25">
      <c r="A7178" s="169">
        <v>69737</v>
      </c>
      <c r="B7178" s="170" t="s">
        <v>5216</v>
      </c>
      <c r="C7178" s="170" t="s">
        <v>24</v>
      </c>
      <c r="D7178" s="170" t="s">
        <v>68</v>
      </c>
      <c r="E7178" s="170">
        <v>750</v>
      </c>
      <c r="F7178" s="170">
        <v>12</v>
      </c>
      <c r="G7178" s="171">
        <v>14</v>
      </c>
      <c r="H7178" s="170" t="s">
        <v>47</v>
      </c>
      <c r="I7178" s="171">
        <v>19.989999999999998</v>
      </c>
      <c r="J7178" s="169">
        <v>1</v>
      </c>
    </row>
    <row r="7179" spans="1:10" hidden="1" x14ac:dyDescent="0.25">
      <c r="A7179" s="169">
        <v>69738</v>
      </c>
      <c r="B7179" s="170" t="s">
        <v>5217</v>
      </c>
      <c r="C7179" s="170" t="s">
        <v>24</v>
      </c>
      <c r="D7179" s="170" t="s">
        <v>194</v>
      </c>
      <c r="E7179" s="170">
        <v>4000</v>
      </c>
      <c r="F7179" s="170">
        <v>4</v>
      </c>
      <c r="G7179" s="171">
        <v>13</v>
      </c>
      <c r="H7179" s="170" t="s">
        <v>26</v>
      </c>
      <c r="I7179" s="171">
        <v>46.99</v>
      </c>
      <c r="J7179" s="169">
        <v>1</v>
      </c>
    </row>
    <row r="7180" spans="1:10" hidden="1" x14ac:dyDescent="0.25">
      <c r="A7180" s="169">
        <v>69740</v>
      </c>
      <c r="B7180" s="170" t="s">
        <v>5218</v>
      </c>
      <c r="C7180" s="170" t="s">
        <v>24</v>
      </c>
      <c r="D7180" s="170" t="s">
        <v>68</v>
      </c>
      <c r="E7180" s="170">
        <v>750</v>
      </c>
      <c r="F7180" s="170">
        <v>12</v>
      </c>
      <c r="G7180" s="171">
        <v>14</v>
      </c>
      <c r="H7180" s="170" t="s">
        <v>1214</v>
      </c>
      <c r="I7180" s="171">
        <v>12.99</v>
      </c>
      <c r="J7180" s="169">
        <v>1</v>
      </c>
    </row>
    <row r="7181" spans="1:10" hidden="1" x14ac:dyDescent="0.25">
      <c r="A7181" s="169">
        <v>69741</v>
      </c>
      <c r="B7181" s="170" t="s">
        <v>5219</v>
      </c>
      <c r="C7181" s="170" t="s">
        <v>24</v>
      </c>
      <c r="D7181" s="170" t="s">
        <v>194</v>
      </c>
      <c r="E7181" s="170">
        <v>750</v>
      </c>
      <c r="F7181" s="170">
        <v>6</v>
      </c>
      <c r="G7181" s="171">
        <v>13.5</v>
      </c>
      <c r="H7181" s="170" t="s">
        <v>22</v>
      </c>
      <c r="I7181" s="171">
        <v>39.99</v>
      </c>
      <c r="J7181" s="169">
        <v>1</v>
      </c>
    </row>
    <row r="7182" spans="1:10" hidden="1" x14ac:dyDescent="0.25">
      <c r="A7182" s="169">
        <v>69743</v>
      </c>
      <c r="B7182" s="170" t="s">
        <v>5220</v>
      </c>
      <c r="C7182" s="170" t="s">
        <v>263</v>
      </c>
      <c r="D7182" s="170" t="s">
        <v>264</v>
      </c>
      <c r="E7182" s="170">
        <v>473</v>
      </c>
      <c r="F7182" s="170">
        <v>24</v>
      </c>
      <c r="G7182" s="171">
        <v>5</v>
      </c>
      <c r="H7182" s="170" t="s">
        <v>105</v>
      </c>
      <c r="I7182" s="171">
        <v>3.99</v>
      </c>
      <c r="J7182" s="169">
        <v>1</v>
      </c>
    </row>
    <row r="7183" spans="1:10" hidden="1" x14ac:dyDescent="0.25">
      <c r="A7183" s="169">
        <v>69743</v>
      </c>
      <c r="B7183" s="170" t="s">
        <v>5220</v>
      </c>
      <c r="C7183" s="170" t="s">
        <v>263</v>
      </c>
      <c r="D7183" s="170" t="s">
        <v>264</v>
      </c>
      <c r="E7183" s="170">
        <v>473</v>
      </c>
      <c r="F7183" s="170">
        <v>24</v>
      </c>
      <c r="G7183" s="171">
        <v>5</v>
      </c>
      <c r="H7183" s="170" t="s">
        <v>105</v>
      </c>
      <c r="I7183" s="171">
        <v>3.99</v>
      </c>
      <c r="J7183" s="169">
        <v>1</v>
      </c>
    </row>
    <row r="7184" spans="1:10" hidden="1" x14ac:dyDescent="0.25">
      <c r="A7184" s="169">
        <v>69744</v>
      </c>
      <c r="B7184" s="170" t="s">
        <v>5221</v>
      </c>
      <c r="C7184" s="170" t="s">
        <v>24</v>
      </c>
      <c r="D7184" s="170" t="s">
        <v>58</v>
      </c>
      <c r="E7184" s="170">
        <v>750</v>
      </c>
      <c r="F7184" s="170">
        <v>12</v>
      </c>
      <c r="G7184" s="171">
        <v>13</v>
      </c>
      <c r="H7184" s="170" t="s">
        <v>22</v>
      </c>
      <c r="I7184" s="171">
        <v>23.99</v>
      </c>
      <c r="J7184" s="169">
        <v>1</v>
      </c>
    </row>
    <row r="7185" spans="1:10" hidden="1" x14ac:dyDescent="0.25">
      <c r="A7185" s="169">
        <v>69745</v>
      </c>
      <c r="B7185" s="170" t="s">
        <v>5222</v>
      </c>
      <c r="C7185" s="170" t="s">
        <v>263</v>
      </c>
      <c r="D7185" s="170" t="s">
        <v>264</v>
      </c>
      <c r="E7185" s="170">
        <v>473</v>
      </c>
      <c r="F7185" s="170">
        <v>24</v>
      </c>
      <c r="G7185" s="171">
        <v>7</v>
      </c>
      <c r="H7185" s="170" t="s">
        <v>105</v>
      </c>
      <c r="I7185" s="171">
        <v>3.99</v>
      </c>
      <c r="J7185" s="169">
        <v>1</v>
      </c>
    </row>
    <row r="7186" spans="1:10" hidden="1" x14ac:dyDescent="0.25">
      <c r="A7186" s="169">
        <v>69745</v>
      </c>
      <c r="B7186" s="170" t="s">
        <v>5222</v>
      </c>
      <c r="C7186" s="170" t="s">
        <v>263</v>
      </c>
      <c r="D7186" s="170" t="s">
        <v>264</v>
      </c>
      <c r="E7186" s="170">
        <v>473</v>
      </c>
      <c r="F7186" s="170">
        <v>24</v>
      </c>
      <c r="G7186" s="171">
        <v>7</v>
      </c>
      <c r="H7186" s="170" t="s">
        <v>105</v>
      </c>
      <c r="I7186" s="171">
        <v>3.99</v>
      </c>
      <c r="J7186" s="169">
        <v>1</v>
      </c>
    </row>
    <row r="7187" spans="1:10" hidden="1" x14ac:dyDescent="0.25">
      <c r="A7187" s="169">
        <v>69750</v>
      </c>
      <c r="B7187" s="170" t="s">
        <v>5223</v>
      </c>
      <c r="C7187" s="170" t="s">
        <v>263</v>
      </c>
      <c r="D7187" s="170" t="s">
        <v>1938</v>
      </c>
      <c r="E7187" s="170">
        <v>2130</v>
      </c>
      <c r="F7187" s="170">
        <v>4</v>
      </c>
      <c r="G7187" s="171">
        <v>5</v>
      </c>
      <c r="H7187" s="170" t="s">
        <v>105</v>
      </c>
      <c r="I7187" s="171">
        <v>18.489999999999998</v>
      </c>
      <c r="J7187" s="169">
        <v>6</v>
      </c>
    </row>
    <row r="7188" spans="1:10" hidden="1" x14ac:dyDescent="0.25">
      <c r="A7188" s="169">
        <v>69750</v>
      </c>
      <c r="B7188" s="170" t="s">
        <v>5223</v>
      </c>
      <c r="C7188" s="170" t="s">
        <v>263</v>
      </c>
      <c r="D7188" s="170" t="s">
        <v>1938</v>
      </c>
      <c r="E7188" s="170">
        <v>2130</v>
      </c>
      <c r="F7188" s="170">
        <v>4</v>
      </c>
      <c r="G7188" s="171">
        <v>5</v>
      </c>
      <c r="H7188" s="170" t="s">
        <v>105</v>
      </c>
      <c r="I7188" s="171">
        <v>18.489999999999998</v>
      </c>
      <c r="J7188" s="169">
        <v>6</v>
      </c>
    </row>
    <row r="7189" spans="1:10" hidden="1" x14ac:dyDescent="0.25">
      <c r="A7189" s="169">
        <v>69751</v>
      </c>
      <c r="B7189" s="170" t="s">
        <v>5224</v>
      </c>
      <c r="C7189" s="170" t="s">
        <v>24</v>
      </c>
      <c r="D7189" s="170" t="s">
        <v>68</v>
      </c>
      <c r="E7189" s="170">
        <v>750</v>
      </c>
      <c r="F7189" s="170">
        <v>6</v>
      </c>
      <c r="G7189" s="171">
        <v>14.2</v>
      </c>
      <c r="H7189" s="170" t="s">
        <v>1214</v>
      </c>
      <c r="I7189" s="171">
        <v>44.99</v>
      </c>
      <c r="J7189" s="169">
        <v>1</v>
      </c>
    </row>
    <row r="7190" spans="1:10" hidden="1" x14ac:dyDescent="0.25">
      <c r="A7190" s="169">
        <v>69755</v>
      </c>
      <c r="B7190" s="170" t="s">
        <v>5225</v>
      </c>
      <c r="C7190" s="170" t="s">
        <v>24</v>
      </c>
      <c r="D7190" s="170" t="s">
        <v>598</v>
      </c>
      <c r="E7190" s="170">
        <v>750</v>
      </c>
      <c r="F7190" s="170">
        <v>12</v>
      </c>
      <c r="G7190" s="171">
        <v>5.5</v>
      </c>
      <c r="H7190" s="170" t="s">
        <v>163</v>
      </c>
      <c r="I7190" s="171">
        <v>14.99</v>
      </c>
      <c r="J7190" s="169">
        <v>1</v>
      </c>
    </row>
    <row r="7191" spans="1:10" hidden="1" x14ac:dyDescent="0.25">
      <c r="A7191" s="169">
        <v>69756</v>
      </c>
      <c r="B7191" s="170" t="s">
        <v>5226</v>
      </c>
      <c r="C7191" s="170" t="s">
        <v>11</v>
      </c>
      <c r="D7191" s="170" t="s">
        <v>267</v>
      </c>
      <c r="E7191" s="170">
        <v>473</v>
      </c>
      <c r="F7191" s="170">
        <v>24</v>
      </c>
      <c r="G7191" s="171">
        <v>4.5</v>
      </c>
      <c r="H7191" s="170" t="s">
        <v>415</v>
      </c>
      <c r="I7191" s="171">
        <v>4.79</v>
      </c>
      <c r="J7191" s="169">
        <v>1</v>
      </c>
    </row>
    <row r="7192" spans="1:10" hidden="1" x14ac:dyDescent="0.25">
      <c r="A7192" s="169">
        <v>69756</v>
      </c>
      <c r="B7192" s="170" t="s">
        <v>5226</v>
      </c>
      <c r="C7192" s="170" t="s">
        <v>11</v>
      </c>
      <c r="D7192" s="170" t="s">
        <v>267</v>
      </c>
      <c r="E7192" s="170">
        <v>473</v>
      </c>
      <c r="F7192" s="170">
        <v>24</v>
      </c>
      <c r="G7192" s="171">
        <v>4.5</v>
      </c>
      <c r="H7192" s="170" t="s">
        <v>415</v>
      </c>
      <c r="I7192" s="171">
        <v>4.79</v>
      </c>
      <c r="J7192" s="169">
        <v>1</v>
      </c>
    </row>
    <row r="7193" spans="1:10" hidden="1" x14ac:dyDescent="0.25">
      <c r="A7193" s="169">
        <v>69758</v>
      </c>
      <c r="B7193" s="170" t="s">
        <v>3876</v>
      </c>
      <c r="C7193" s="170" t="s">
        <v>263</v>
      </c>
      <c r="D7193" s="170" t="s">
        <v>332</v>
      </c>
      <c r="E7193" s="170">
        <v>2130</v>
      </c>
      <c r="F7193" s="170">
        <v>4</v>
      </c>
      <c r="G7193" s="171">
        <v>5</v>
      </c>
      <c r="H7193" s="170" t="s">
        <v>342</v>
      </c>
      <c r="I7193" s="171">
        <v>8.84</v>
      </c>
      <c r="J7193" s="169">
        <v>6</v>
      </c>
    </row>
    <row r="7194" spans="1:10" hidden="1" x14ac:dyDescent="0.25">
      <c r="A7194" s="169">
        <v>69758</v>
      </c>
      <c r="B7194" s="170" t="s">
        <v>3876</v>
      </c>
      <c r="C7194" s="170" t="s">
        <v>263</v>
      </c>
      <c r="D7194" s="170" t="s">
        <v>332</v>
      </c>
      <c r="E7194" s="170">
        <v>2130</v>
      </c>
      <c r="F7194" s="170">
        <v>4</v>
      </c>
      <c r="G7194" s="171">
        <v>5</v>
      </c>
      <c r="H7194" s="170" t="s">
        <v>342</v>
      </c>
      <c r="I7194" s="171">
        <v>8.84</v>
      </c>
      <c r="J7194" s="169">
        <v>6</v>
      </c>
    </row>
    <row r="7195" spans="1:10" hidden="1" x14ac:dyDescent="0.25">
      <c r="A7195" s="169">
        <v>69761</v>
      </c>
      <c r="B7195" s="170" t="s">
        <v>5227</v>
      </c>
      <c r="C7195" s="170" t="s">
        <v>24</v>
      </c>
      <c r="D7195" s="170" t="s">
        <v>248</v>
      </c>
      <c r="E7195" s="170">
        <v>750</v>
      </c>
      <c r="F7195" s="170">
        <v>12</v>
      </c>
      <c r="G7195" s="171">
        <v>13.5</v>
      </c>
      <c r="H7195" s="170" t="s">
        <v>182</v>
      </c>
      <c r="I7195" s="171">
        <v>39.99</v>
      </c>
      <c r="J7195" s="169">
        <v>1</v>
      </c>
    </row>
    <row r="7196" spans="1:10" hidden="1" x14ac:dyDescent="0.25">
      <c r="A7196" s="169">
        <v>69762</v>
      </c>
      <c r="B7196" s="170" t="s">
        <v>5228</v>
      </c>
      <c r="C7196" s="170" t="s">
        <v>263</v>
      </c>
      <c r="D7196" s="170" t="s">
        <v>332</v>
      </c>
      <c r="E7196" s="170">
        <v>1420</v>
      </c>
      <c r="F7196" s="170">
        <v>6</v>
      </c>
      <c r="G7196" s="171">
        <v>5</v>
      </c>
      <c r="H7196" s="170" t="s">
        <v>342</v>
      </c>
      <c r="I7196" s="171">
        <v>16.489999999999998</v>
      </c>
      <c r="J7196" s="169">
        <v>4</v>
      </c>
    </row>
    <row r="7197" spans="1:10" hidden="1" x14ac:dyDescent="0.25">
      <c r="A7197" s="169">
        <v>69762</v>
      </c>
      <c r="B7197" s="170" t="s">
        <v>5228</v>
      </c>
      <c r="C7197" s="170" t="s">
        <v>263</v>
      </c>
      <c r="D7197" s="170" t="s">
        <v>332</v>
      </c>
      <c r="E7197" s="170">
        <v>1420</v>
      </c>
      <c r="F7197" s="170">
        <v>6</v>
      </c>
      <c r="G7197" s="171">
        <v>5</v>
      </c>
      <c r="H7197" s="170" t="s">
        <v>342</v>
      </c>
      <c r="I7197" s="171">
        <v>16.489999999999998</v>
      </c>
      <c r="J7197" s="169">
        <v>4</v>
      </c>
    </row>
    <row r="7198" spans="1:10" hidden="1" x14ac:dyDescent="0.25">
      <c r="A7198" s="169">
        <v>69763</v>
      </c>
      <c r="B7198" s="170" t="s">
        <v>5229</v>
      </c>
      <c r="C7198" s="170" t="s">
        <v>24</v>
      </c>
      <c r="D7198" s="170" t="s">
        <v>194</v>
      </c>
      <c r="E7198" s="170">
        <v>750</v>
      </c>
      <c r="F7198" s="170">
        <v>12</v>
      </c>
      <c r="G7198" s="171">
        <v>13</v>
      </c>
      <c r="H7198" s="170" t="s">
        <v>26</v>
      </c>
      <c r="I7198" s="171">
        <v>12.99</v>
      </c>
      <c r="J7198" s="169">
        <v>1</v>
      </c>
    </row>
    <row r="7199" spans="1:10" hidden="1" x14ac:dyDescent="0.25">
      <c r="A7199" s="169">
        <v>69764</v>
      </c>
      <c r="B7199" s="170" t="s">
        <v>5230</v>
      </c>
      <c r="C7199" s="170" t="s">
        <v>263</v>
      </c>
      <c r="D7199" s="170" t="s">
        <v>332</v>
      </c>
      <c r="E7199" s="170">
        <v>1420</v>
      </c>
      <c r="F7199" s="170">
        <v>6</v>
      </c>
      <c r="G7199" s="171">
        <v>5</v>
      </c>
      <c r="H7199" s="170" t="s">
        <v>342</v>
      </c>
      <c r="I7199" s="171">
        <v>16.489999999999998</v>
      </c>
      <c r="J7199" s="169">
        <v>4</v>
      </c>
    </row>
    <row r="7200" spans="1:10" hidden="1" x14ac:dyDescent="0.25">
      <c r="A7200" s="169">
        <v>69764</v>
      </c>
      <c r="B7200" s="170" t="s">
        <v>5230</v>
      </c>
      <c r="C7200" s="170" t="s">
        <v>263</v>
      </c>
      <c r="D7200" s="170" t="s">
        <v>332</v>
      </c>
      <c r="E7200" s="170">
        <v>1420</v>
      </c>
      <c r="F7200" s="170">
        <v>6</v>
      </c>
      <c r="G7200" s="171">
        <v>5</v>
      </c>
      <c r="H7200" s="170" t="s">
        <v>342</v>
      </c>
      <c r="I7200" s="171">
        <v>16.489999999999998</v>
      </c>
      <c r="J7200" s="169">
        <v>4</v>
      </c>
    </row>
    <row r="7201" spans="1:10" hidden="1" x14ac:dyDescent="0.25">
      <c r="A7201" s="169">
        <v>69765</v>
      </c>
      <c r="B7201" s="170" t="s">
        <v>5231</v>
      </c>
      <c r="C7201" s="170" t="s">
        <v>24</v>
      </c>
      <c r="D7201" s="170" t="s">
        <v>194</v>
      </c>
      <c r="E7201" s="170">
        <v>750</v>
      </c>
      <c r="F7201" s="170">
        <v>12</v>
      </c>
      <c r="G7201" s="171">
        <v>13.5</v>
      </c>
      <c r="H7201" s="170" t="s">
        <v>96</v>
      </c>
      <c r="I7201" s="171">
        <v>24.99</v>
      </c>
      <c r="J7201" s="169">
        <v>1</v>
      </c>
    </row>
    <row r="7202" spans="1:10" hidden="1" x14ac:dyDescent="0.25">
      <c r="A7202" s="169">
        <v>69767</v>
      </c>
      <c r="B7202" s="170" t="s">
        <v>5232</v>
      </c>
      <c r="C7202" s="170" t="s">
        <v>24</v>
      </c>
      <c r="D7202" s="170" t="s">
        <v>58</v>
      </c>
      <c r="E7202" s="170">
        <v>750</v>
      </c>
      <c r="F7202" s="170">
        <v>12</v>
      </c>
      <c r="G7202" s="171">
        <v>12.5</v>
      </c>
      <c r="H7202" s="170" t="s">
        <v>64</v>
      </c>
      <c r="I7202" s="171">
        <v>18.989999999999998</v>
      </c>
      <c r="J7202" s="169">
        <v>1</v>
      </c>
    </row>
    <row r="7203" spans="1:10" hidden="1" x14ac:dyDescent="0.25">
      <c r="A7203" s="169">
        <v>69769</v>
      </c>
      <c r="B7203" s="170" t="s">
        <v>5233</v>
      </c>
      <c r="C7203" s="170" t="s">
        <v>11</v>
      </c>
      <c r="D7203" s="170" t="s">
        <v>12</v>
      </c>
      <c r="E7203" s="170">
        <v>473</v>
      </c>
      <c r="F7203" s="170">
        <v>24</v>
      </c>
      <c r="G7203" s="171">
        <v>5</v>
      </c>
      <c r="H7203" s="170" t="s">
        <v>1764</v>
      </c>
      <c r="I7203" s="171">
        <v>5.56</v>
      </c>
      <c r="J7203" s="169">
        <v>1</v>
      </c>
    </row>
    <row r="7204" spans="1:10" hidden="1" x14ac:dyDescent="0.25">
      <c r="A7204" s="169">
        <v>69769</v>
      </c>
      <c r="B7204" s="170" t="s">
        <v>5233</v>
      </c>
      <c r="C7204" s="170" t="s">
        <v>11</v>
      </c>
      <c r="D7204" s="170" t="s">
        <v>12</v>
      </c>
      <c r="E7204" s="170">
        <v>473</v>
      </c>
      <c r="F7204" s="170">
        <v>24</v>
      </c>
      <c r="G7204" s="171">
        <v>5</v>
      </c>
      <c r="H7204" s="170" t="s">
        <v>1764</v>
      </c>
      <c r="I7204" s="171">
        <v>5.56</v>
      </c>
      <c r="J7204" s="169">
        <v>1</v>
      </c>
    </row>
    <row r="7205" spans="1:10" hidden="1" x14ac:dyDescent="0.25">
      <c r="A7205" s="169">
        <v>69771</v>
      </c>
      <c r="B7205" s="170" t="s">
        <v>5234</v>
      </c>
      <c r="C7205" s="170" t="s">
        <v>11</v>
      </c>
      <c r="D7205" s="170" t="s">
        <v>303</v>
      </c>
      <c r="E7205" s="170">
        <v>473</v>
      </c>
      <c r="F7205" s="170">
        <v>24</v>
      </c>
      <c r="G7205" s="171">
        <v>7</v>
      </c>
      <c r="H7205" s="170" t="s">
        <v>1457</v>
      </c>
      <c r="I7205" s="171">
        <v>5.5</v>
      </c>
      <c r="J7205" s="169">
        <v>1</v>
      </c>
    </row>
    <row r="7206" spans="1:10" hidden="1" x14ac:dyDescent="0.25">
      <c r="A7206" s="169">
        <v>69771</v>
      </c>
      <c r="B7206" s="170" t="s">
        <v>5234</v>
      </c>
      <c r="C7206" s="170" t="s">
        <v>11</v>
      </c>
      <c r="D7206" s="170" t="s">
        <v>303</v>
      </c>
      <c r="E7206" s="170">
        <v>473</v>
      </c>
      <c r="F7206" s="170">
        <v>24</v>
      </c>
      <c r="G7206" s="171">
        <v>7</v>
      </c>
      <c r="H7206" s="170" t="s">
        <v>1457</v>
      </c>
      <c r="I7206" s="171">
        <v>5.5</v>
      </c>
      <c r="J7206" s="169">
        <v>1</v>
      </c>
    </row>
    <row r="7207" spans="1:10" hidden="1" x14ac:dyDescent="0.25">
      <c r="A7207" s="169">
        <v>69778</v>
      </c>
      <c r="B7207" s="170" t="s">
        <v>5235</v>
      </c>
      <c r="C7207" s="170" t="s">
        <v>263</v>
      </c>
      <c r="D7207" s="170" t="s">
        <v>1938</v>
      </c>
      <c r="E7207" s="170">
        <v>473</v>
      </c>
      <c r="F7207" s="170">
        <v>24</v>
      </c>
      <c r="G7207" s="171">
        <v>7</v>
      </c>
      <c r="H7207" s="170" t="s">
        <v>105</v>
      </c>
      <c r="I7207" s="171">
        <v>3.99</v>
      </c>
      <c r="J7207" s="169">
        <v>1</v>
      </c>
    </row>
    <row r="7208" spans="1:10" hidden="1" x14ac:dyDescent="0.25">
      <c r="A7208" s="169">
        <v>69778</v>
      </c>
      <c r="B7208" s="170" t="s">
        <v>5235</v>
      </c>
      <c r="C7208" s="170" t="s">
        <v>263</v>
      </c>
      <c r="D7208" s="170" t="s">
        <v>1938</v>
      </c>
      <c r="E7208" s="170">
        <v>473</v>
      </c>
      <c r="F7208" s="170">
        <v>24</v>
      </c>
      <c r="G7208" s="171">
        <v>7</v>
      </c>
      <c r="H7208" s="170" t="s">
        <v>105</v>
      </c>
      <c r="I7208" s="171">
        <v>3.99</v>
      </c>
      <c r="J7208" s="169">
        <v>1</v>
      </c>
    </row>
    <row r="7209" spans="1:10" hidden="1" x14ac:dyDescent="0.25">
      <c r="A7209" s="169">
        <v>69779</v>
      </c>
      <c r="B7209" s="170" t="s">
        <v>5236</v>
      </c>
      <c r="C7209" s="170" t="s">
        <v>263</v>
      </c>
      <c r="D7209" s="170" t="s">
        <v>332</v>
      </c>
      <c r="E7209" s="170">
        <v>1420</v>
      </c>
      <c r="F7209" s="170">
        <v>6</v>
      </c>
      <c r="G7209" s="171">
        <v>4</v>
      </c>
      <c r="H7209" s="170" t="s">
        <v>747</v>
      </c>
      <c r="I7209" s="171">
        <v>12.99</v>
      </c>
      <c r="J7209" s="169">
        <v>4</v>
      </c>
    </row>
    <row r="7210" spans="1:10" hidden="1" x14ac:dyDescent="0.25">
      <c r="A7210" s="169">
        <v>69779</v>
      </c>
      <c r="B7210" s="170" t="s">
        <v>5236</v>
      </c>
      <c r="C7210" s="170" t="s">
        <v>263</v>
      </c>
      <c r="D7210" s="170" t="s">
        <v>332</v>
      </c>
      <c r="E7210" s="170">
        <v>1420</v>
      </c>
      <c r="F7210" s="170">
        <v>6</v>
      </c>
      <c r="G7210" s="171">
        <v>4</v>
      </c>
      <c r="H7210" s="170" t="s">
        <v>747</v>
      </c>
      <c r="I7210" s="171">
        <v>12.99</v>
      </c>
      <c r="J7210" s="169">
        <v>4</v>
      </c>
    </row>
    <row r="7211" spans="1:10" hidden="1" x14ac:dyDescent="0.25">
      <c r="A7211" s="169">
        <v>69780</v>
      </c>
      <c r="B7211" s="170" t="s">
        <v>5237</v>
      </c>
      <c r="C7211" s="170" t="s">
        <v>263</v>
      </c>
      <c r="D7211" s="170" t="s">
        <v>332</v>
      </c>
      <c r="E7211" s="170">
        <v>1420</v>
      </c>
      <c r="F7211" s="170">
        <v>6</v>
      </c>
      <c r="G7211" s="171">
        <v>4</v>
      </c>
      <c r="H7211" s="170" t="s">
        <v>747</v>
      </c>
      <c r="I7211" s="171">
        <v>12.99</v>
      </c>
      <c r="J7211" s="169">
        <v>4</v>
      </c>
    </row>
    <row r="7212" spans="1:10" hidden="1" x14ac:dyDescent="0.25">
      <c r="A7212" s="169">
        <v>69780</v>
      </c>
      <c r="B7212" s="170" t="s">
        <v>5237</v>
      </c>
      <c r="C7212" s="170" t="s">
        <v>263</v>
      </c>
      <c r="D7212" s="170" t="s">
        <v>332</v>
      </c>
      <c r="E7212" s="170">
        <v>1420</v>
      </c>
      <c r="F7212" s="170">
        <v>6</v>
      </c>
      <c r="G7212" s="171">
        <v>4</v>
      </c>
      <c r="H7212" s="170" t="s">
        <v>747</v>
      </c>
      <c r="I7212" s="171">
        <v>12.99</v>
      </c>
      <c r="J7212" s="169">
        <v>4</v>
      </c>
    </row>
    <row r="7213" spans="1:10" hidden="1" x14ac:dyDescent="0.25">
      <c r="A7213" s="169">
        <v>69781</v>
      </c>
      <c r="B7213" s="170" t="s">
        <v>859</v>
      </c>
      <c r="C7213" s="170" t="s">
        <v>15</v>
      </c>
      <c r="D7213" s="170" t="s">
        <v>19</v>
      </c>
      <c r="E7213" s="170">
        <v>750</v>
      </c>
      <c r="F7213" s="170">
        <v>12</v>
      </c>
      <c r="G7213" s="171">
        <v>40</v>
      </c>
      <c r="H7213" s="170" t="s">
        <v>47</v>
      </c>
      <c r="I7213" s="171">
        <v>32.99</v>
      </c>
      <c r="J7213" s="169">
        <v>1</v>
      </c>
    </row>
    <row r="7214" spans="1:10" hidden="1" x14ac:dyDescent="0.25">
      <c r="A7214" s="169">
        <v>69791</v>
      </c>
      <c r="B7214" s="170" t="s">
        <v>5238</v>
      </c>
      <c r="C7214" s="170" t="s">
        <v>37</v>
      </c>
      <c r="D7214" s="170" t="s">
        <v>4786</v>
      </c>
      <c r="E7214" s="170">
        <v>800</v>
      </c>
      <c r="F7214" s="170">
        <v>6</v>
      </c>
      <c r="H7214" s="170" t="s">
        <v>4787</v>
      </c>
      <c r="I7214" s="171">
        <v>7.99</v>
      </c>
      <c r="J7214" s="169">
        <v>4</v>
      </c>
    </row>
    <row r="7215" spans="1:10" hidden="1" x14ac:dyDescent="0.25">
      <c r="A7215" s="169">
        <v>69810</v>
      </c>
      <c r="B7215" s="170" t="s">
        <v>5239</v>
      </c>
      <c r="C7215" s="170" t="s">
        <v>263</v>
      </c>
      <c r="D7215" s="170" t="s">
        <v>1938</v>
      </c>
      <c r="E7215" s="170">
        <v>4260</v>
      </c>
      <c r="F7215" s="170">
        <v>2</v>
      </c>
      <c r="G7215" s="171">
        <v>5</v>
      </c>
      <c r="H7215" s="170" t="s">
        <v>333</v>
      </c>
      <c r="I7215" s="171">
        <v>32.99</v>
      </c>
      <c r="J7215" s="169">
        <v>12</v>
      </c>
    </row>
    <row r="7216" spans="1:10" hidden="1" x14ac:dyDescent="0.25">
      <c r="A7216" s="169">
        <v>69810</v>
      </c>
      <c r="B7216" s="170" t="s">
        <v>5239</v>
      </c>
      <c r="C7216" s="170" t="s">
        <v>263</v>
      </c>
      <c r="D7216" s="170" t="s">
        <v>1938</v>
      </c>
      <c r="E7216" s="170">
        <v>4260</v>
      </c>
      <c r="F7216" s="170">
        <v>2</v>
      </c>
      <c r="G7216" s="171">
        <v>5</v>
      </c>
      <c r="H7216" s="170" t="s">
        <v>333</v>
      </c>
      <c r="I7216" s="171">
        <v>32.99</v>
      </c>
      <c r="J7216" s="169">
        <v>12</v>
      </c>
    </row>
    <row r="7217" spans="1:10" hidden="1" x14ac:dyDescent="0.25">
      <c r="A7217" s="169">
        <v>69811</v>
      </c>
      <c r="B7217" s="170" t="s">
        <v>5240</v>
      </c>
      <c r="C7217" s="170" t="s">
        <v>263</v>
      </c>
      <c r="D7217" s="170" t="s">
        <v>1938</v>
      </c>
      <c r="E7217" s="170">
        <v>473</v>
      </c>
      <c r="F7217" s="170">
        <v>24</v>
      </c>
      <c r="G7217" s="171">
        <v>5</v>
      </c>
      <c r="H7217" s="170" t="s">
        <v>333</v>
      </c>
      <c r="I7217" s="171">
        <v>3.99</v>
      </c>
      <c r="J7217" s="169">
        <v>1</v>
      </c>
    </row>
    <row r="7218" spans="1:10" hidden="1" x14ac:dyDescent="0.25">
      <c r="A7218" s="169">
        <v>69811</v>
      </c>
      <c r="B7218" s="170" t="s">
        <v>5240</v>
      </c>
      <c r="C7218" s="170" t="s">
        <v>263</v>
      </c>
      <c r="D7218" s="170" t="s">
        <v>1938</v>
      </c>
      <c r="E7218" s="170">
        <v>473</v>
      </c>
      <c r="F7218" s="170">
        <v>24</v>
      </c>
      <c r="G7218" s="171">
        <v>5</v>
      </c>
      <c r="H7218" s="170" t="s">
        <v>333</v>
      </c>
      <c r="I7218" s="171">
        <v>3.99</v>
      </c>
      <c r="J7218" s="169">
        <v>1</v>
      </c>
    </row>
    <row r="7219" spans="1:10" hidden="1" x14ac:dyDescent="0.25">
      <c r="A7219" s="169">
        <v>69813</v>
      </c>
      <c r="B7219" s="170" t="s">
        <v>5241</v>
      </c>
      <c r="C7219" s="170" t="s">
        <v>263</v>
      </c>
      <c r="D7219" s="170" t="s">
        <v>646</v>
      </c>
      <c r="E7219" s="170">
        <v>473</v>
      </c>
      <c r="F7219" s="170">
        <v>24</v>
      </c>
      <c r="G7219" s="171">
        <v>5</v>
      </c>
      <c r="H7219" s="170" t="s">
        <v>333</v>
      </c>
      <c r="I7219" s="171">
        <v>3.75</v>
      </c>
      <c r="J7219" s="169">
        <v>1</v>
      </c>
    </row>
    <row r="7220" spans="1:10" hidden="1" x14ac:dyDescent="0.25">
      <c r="A7220" s="169">
        <v>69813</v>
      </c>
      <c r="B7220" s="170" t="s">
        <v>5241</v>
      </c>
      <c r="C7220" s="170" t="s">
        <v>263</v>
      </c>
      <c r="D7220" s="170" t="s">
        <v>646</v>
      </c>
      <c r="E7220" s="170">
        <v>473</v>
      </c>
      <c r="F7220" s="170">
        <v>24</v>
      </c>
      <c r="G7220" s="171">
        <v>5</v>
      </c>
      <c r="H7220" s="170" t="s">
        <v>333</v>
      </c>
      <c r="I7220" s="171">
        <v>3.75</v>
      </c>
      <c r="J7220" s="169">
        <v>1</v>
      </c>
    </row>
    <row r="7221" spans="1:10" hidden="1" x14ac:dyDescent="0.25">
      <c r="A7221" s="169">
        <v>69814</v>
      </c>
      <c r="B7221" s="170" t="s">
        <v>5242</v>
      </c>
      <c r="C7221" s="170" t="s">
        <v>263</v>
      </c>
      <c r="D7221" s="170" t="s">
        <v>1938</v>
      </c>
      <c r="E7221" s="170">
        <v>4260</v>
      </c>
      <c r="F7221" s="170">
        <v>2</v>
      </c>
      <c r="G7221" s="171">
        <v>7</v>
      </c>
      <c r="H7221" s="170" t="s">
        <v>333</v>
      </c>
      <c r="I7221" s="171">
        <v>34.99</v>
      </c>
      <c r="J7221" s="169">
        <v>12</v>
      </c>
    </row>
    <row r="7222" spans="1:10" hidden="1" x14ac:dyDescent="0.25">
      <c r="A7222" s="169">
        <v>69814</v>
      </c>
      <c r="B7222" s="170" t="s">
        <v>5242</v>
      </c>
      <c r="C7222" s="170" t="s">
        <v>263</v>
      </c>
      <c r="D7222" s="170" t="s">
        <v>1938</v>
      </c>
      <c r="E7222" s="170">
        <v>4260</v>
      </c>
      <c r="F7222" s="170">
        <v>2</v>
      </c>
      <c r="G7222" s="171">
        <v>7</v>
      </c>
      <c r="H7222" s="170" t="s">
        <v>333</v>
      </c>
      <c r="I7222" s="171">
        <v>34.99</v>
      </c>
      <c r="J7222" s="169">
        <v>12</v>
      </c>
    </row>
    <row r="7223" spans="1:10" hidden="1" x14ac:dyDescent="0.25">
      <c r="A7223" s="169">
        <v>69824</v>
      </c>
      <c r="B7223" s="170" t="s">
        <v>5243</v>
      </c>
      <c r="C7223" s="170" t="s">
        <v>263</v>
      </c>
      <c r="D7223" s="170" t="s">
        <v>264</v>
      </c>
      <c r="E7223" s="170">
        <v>2840</v>
      </c>
      <c r="F7223" s="170">
        <v>3</v>
      </c>
      <c r="G7223" s="171">
        <v>5</v>
      </c>
      <c r="H7223" s="170" t="s">
        <v>378</v>
      </c>
      <c r="I7223" s="171">
        <v>22.99</v>
      </c>
      <c r="J7223" s="169">
        <v>8</v>
      </c>
    </row>
    <row r="7224" spans="1:10" hidden="1" x14ac:dyDescent="0.25">
      <c r="A7224" s="169">
        <v>69826</v>
      </c>
      <c r="B7224" s="170" t="s">
        <v>5244</v>
      </c>
      <c r="C7224" s="170" t="s">
        <v>263</v>
      </c>
      <c r="D7224" s="170" t="s">
        <v>264</v>
      </c>
      <c r="E7224" s="170">
        <v>710</v>
      </c>
      <c r="F7224" s="170">
        <v>12</v>
      </c>
      <c r="G7224" s="171">
        <v>7</v>
      </c>
      <c r="H7224" s="170" t="s">
        <v>824</v>
      </c>
      <c r="I7224" s="171">
        <v>4.43</v>
      </c>
      <c r="J7224" s="169">
        <v>1</v>
      </c>
    </row>
    <row r="7225" spans="1:10" hidden="1" x14ac:dyDescent="0.25">
      <c r="A7225" s="169">
        <v>69826</v>
      </c>
      <c r="B7225" s="170" t="s">
        <v>5244</v>
      </c>
      <c r="C7225" s="170" t="s">
        <v>263</v>
      </c>
      <c r="D7225" s="170" t="s">
        <v>264</v>
      </c>
      <c r="E7225" s="170">
        <v>710</v>
      </c>
      <c r="F7225" s="170">
        <v>12</v>
      </c>
      <c r="G7225" s="171">
        <v>7</v>
      </c>
      <c r="H7225" s="170" t="s">
        <v>824</v>
      </c>
      <c r="I7225" s="171">
        <v>4.43</v>
      </c>
      <c r="J7225" s="169">
        <v>1</v>
      </c>
    </row>
    <row r="7226" spans="1:10" hidden="1" x14ac:dyDescent="0.25">
      <c r="A7226" s="169">
        <v>69830</v>
      </c>
      <c r="B7226" s="170" t="s">
        <v>5245</v>
      </c>
      <c r="C7226" s="170" t="s">
        <v>263</v>
      </c>
      <c r="D7226" s="170" t="s">
        <v>646</v>
      </c>
      <c r="E7226" s="170">
        <v>710</v>
      </c>
      <c r="F7226" s="170">
        <v>12</v>
      </c>
      <c r="G7226" s="171">
        <v>5</v>
      </c>
      <c r="H7226" s="170" t="s">
        <v>1712</v>
      </c>
      <c r="I7226" s="171">
        <v>4.99</v>
      </c>
      <c r="J7226" s="169">
        <v>1</v>
      </c>
    </row>
    <row r="7227" spans="1:10" hidden="1" x14ac:dyDescent="0.25">
      <c r="A7227" s="169">
        <v>69830</v>
      </c>
      <c r="B7227" s="170" t="s">
        <v>5245</v>
      </c>
      <c r="C7227" s="170" t="s">
        <v>263</v>
      </c>
      <c r="D7227" s="170" t="s">
        <v>646</v>
      </c>
      <c r="E7227" s="170">
        <v>710</v>
      </c>
      <c r="F7227" s="170">
        <v>12</v>
      </c>
      <c r="G7227" s="171">
        <v>5</v>
      </c>
      <c r="H7227" s="170" t="s">
        <v>1712</v>
      </c>
      <c r="I7227" s="171">
        <v>4.99</v>
      </c>
      <c r="J7227" s="169">
        <v>1</v>
      </c>
    </row>
    <row r="7228" spans="1:10" hidden="1" x14ac:dyDescent="0.25">
      <c r="A7228" s="169">
        <v>69845</v>
      </c>
      <c r="B7228" s="170" t="s">
        <v>5246</v>
      </c>
      <c r="C7228" s="170" t="s">
        <v>24</v>
      </c>
      <c r="D7228" s="170" t="s">
        <v>117</v>
      </c>
      <c r="E7228" s="170">
        <v>750</v>
      </c>
      <c r="F7228" s="170">
        <v>6</v>
      </c>
      <c r="G7228" s="171">
        <v>14.5</v>
      </c>
      <c r="H7228" s="170" t="s">
        <v>200</v>
      </c>
      <c r="I7228" s="171">
        <v>141.49</v>
      </c>
      <c r="J7228" s="169">
        <v>1</v>
      </c>
    </row>
    <row r="7229" spans="1:10" hidden="1" x14ac:dyDescent="0.25">
      <c r="A7229" s="169">
        <v>69849</v>
      </c>
      <c r="B7229" s="170" t="s">
        <v>5247</v>
      </c>
      <c r="C7229" s="170" t="s">
        <v>263</v>
      </c>
      <c r="D7229" s="170" t="s">
        <v>806</v>
      </c>
      <c r="E7229" s="170">
        <v>355</v>
      </c>
      <c r="F7229" s="170">
        <v>24</v>
      </c>
      <c r="G7229" s="171">
        <v>5</v>
      </c>
      <c r="H7229" s="170" t="s">
        <v>1362</v>
      </c>
      <c r="I7229" s="171">
        <v>3.69</v>
      </c>
      <c r="J7229" s="169">
        <v>1</v>
      </c>
    </row>
    <row r="7230" spans="1:10" hidden="1" x14ac:dyDescent="0.25">
      <c r="A7230" s="169">
        <v>69851</v>
      </c>
      <c r="B7230" s="170" t="s">
        <v>5248</v>
      </c>
      <c r="C7230" s="170" t="s">
        <v>263</v>
      </c>
      <c r="D7230" s="170" t="s">
        <v>806</v>
      </c>
      <c r="E7230" s="170">
        <v>355</v>
      </c>
      <c r="F7230" s="170">
        <v>24</v>
      </c>
      <c r="G7230" s="171">
        <v>5</v>
      </c>
      <c r="H7230" s="170" t="s">
        <v>1362</v>
      </c>
      <c r="I7230" s="171">
        <v>3.69</v>
      </c>
      <c r="J7230" s="169">
        <v>1</v>
      </c>
    </row>
    <row r="7231" spans="1:10" hidden="1" x14ac:dyDescent="0.25">
      <c r="A7231" s="169">
        <v>69853</v>
      </c>
      <c r="B7231" s="170" t="s">
        <v>5249</v>
      </c>
      <c r="C7231" s="170" t="s">
        <v>263</v>
      </c>
      <c r="D7231" s="170" t="s">
        <v>646</v>
      </c>
      <c r="E7231" s="170">
        <v>473</v>
      </c>
      <c r="F7231" s="170">
        <v>24</v>
      </c>
      <c r="G7231" s="171">
        <v>7</v>
      </c>
      <c r="H7231" s="170" t="s">
        <v>105</v>
      </c>
      <c r="I7231" s="171">
        <v>3.79</v>
      </c>
      <c r="J7231" s="169">
        <v>1</v>
      </c>
    </row>
    <row r="7232" spans="1:10" hidden="1" x14ac:dyDescent="0.25">
      <c r="A7232" s="169">
        <v>69853</v>
      </c>
      <c r="B7232" s="170" t="s">
        <v>5249</v>
      </c>
      <c r="C7232" s="170" t="s">
        <v>263</v>
      </c>
      <c r="D7232" s="170" t="s">
        <v>646</v>
      </c>
      <c r="E7232" s="170">
        <v>473</v>
      </c>
      <c r="F7232" s="170">
        <v>24</v>
      </c>
      <c r="G7232" s="171">
        <v>7</v>
      </c>
      <c r="H7232" s="170" t="s">
        <v>105</v>
      </c>
      <c r="I7232" s="171">
        <v>3.79</v>
      </c>
      <c r="J7232" s="169">
        <v>1</v>
      </c>
    </row>
    <row r="7233" spans="1:10" hidden="1" x14ac:dyDescent="0.25">
      <c r="A7233" s="169">
        <v>69854</v>
      </c>
      <c r="B7233" s="170" t="s">
        <v>5250</v>
      </c>
      <c r="C7233" s="170" t="s">
        <v>263</v>
      </c>
      <c r="D7233" s="170" t="s">
        <v>646</v>
      </c>
      <c r="E7233" s="170">
        <v>2130</v>
      </c>
      <c r="F7233" s="170">
        <v>4</v>
      </c>
      <c r="G7233" s="171">
        <v>7</v>
      </c>
      <c r="H7233" s="170" t="s">
        <v>105</v>
      </c>
      <c r="I7233" s="171">
        <v>16.989999999999998</v>
      </c>
      <c r="J7233" s="169">
        <v>6</v>
      </c>
    </row>
    <row r="7234" spans="1:10" hidden="1" x14ac:dyDescent="0.25">
      <c r="A7234" s="169">
        <v>69854</v>
      </c>
      <c r="B7234" s="170" t="s">
        <v>5250</v>
      </c>
      <c r="C7234" s="170" t="s">
        <v>263</v>
      </c>
      <c r="D7234" s="170" t="s">
        <v>646</v>
      </c>
      <c r="E7234" s="170">
        <v>2130</v>
      </c>
      <c r="F7234" s="170">
        <v>4</v>
      </c>
      <c r="G7234" s="171">
        <v>7</v>
      </c>
      <c r="H7234" s="170" t="s">
        <v>105</v>
      </c>
      <c r="I7234" s="171">
        <v>16.989999999999998</v>
      </c>
      <c r="J7234" s="169">
        <v>6</v>
      </c>
    </row>
    <row r="7235" spans="1:10" hidden="1" x14ac:dyDescent="0.25">
      <c r="A7235" s="169">
        <v>69856</v>
      </c>
      <c r="B7235" s="170" t="s">
        <v>5251</v>
      </c>
      <c r="C7235" s="170" t="s">
        <v>15</v>
      </c>
      <c r="D7235" s="170" t="s">
        <v>113</v>
      </c>
      <c r="E7235" s="170">
        <v>700</v>
      </c>
      <c r="F7235" s="170">
        <v>6</v>
      </c>
      <c r="G7235" s="171">
        <v>45</v>
      </c>
      <c r="H7235" s="170" t="s">
        <v>5252</v>
      </c>
      <c r="I7235" s="171">
        <v>105.65</v>
      </c>
      <c r="J7235" s="169">
        <v>1</v>
      </c>
    </row>
    <row r="7236" spans="1:10" hidden="1" x14ac:dyDescent="0.25">
      <c r="A7236" s="169">
        <v>69857</v>
      </c>
      <c r="B7236" s="170" t="s">
        <v>5253</v>
      </c>
      <c r="C7236" s="170" t="s">
        <v>263</v>
      </c>
      <c r="D7236" s="170" t="s">
        <v>806</v>
      </c>
      <c r="E7236" s="170">
        <v>473</v>
      </c>
      <c r="F7236" s="170">
        <v>24</v>
      </c>
      <c r="G7236" s="171">
        <v>4.5</v>
      </c>
      <c r="H7236" s="170" t="s">
        <v>256</v>
      </c>
      <c r="I7236" s="171">
        <v>3.99</v>
      </c>
      <c r="J7236" s="169">
        <v>1</v>
      </c>
    </row>
    <row r="7237" spans="1:10" hidden="1" x14ac:dyDescent="0.25">
      <c r="A7237" s="169">
        <v>69869</v>
      </c>
      <c r="B7237" s="170" t="s">
        <v>5254</v>
      </c>
      <c r="C7237" s="170" t="s">
        <v>15</v>
      </c>
      <c r="D7237" s="170" t="s">
        <v>51</v>
      </c>
      <c r="E7237" s="170">
        <v>700</v>
      </c>
      <c r="F7237" s="170">
        <v>6</v>
      </c>
      <c r="G7237" s="171">
        <v>42</v>
      </c>
      <c r="H7237" s="170" t="s">
        <v>5255</v>
      </c>
      <c r="I7237" s="171">
        <v>56</v>
      </c>
      <c r="J7237" s="169">
        <v>1</v>
      </c>
    </row>
    <row r="7238" spans="1:10" hidden="1" x14ac:dyDescent="0.25">
      <c r="A7238" s="169">
        <v>69871</v>
      </c>
      <c r="B7238" s="170" t="s">
        <v>5256</v>
      </c>
      <c r="C7238" s="170" t="s">
        <v>15</v>
      </c>
      <c r="D7238" s="170" t="s">
        <v>1399</v>
      </c>
      <c r="E7238" s="170">
        <v>700</v>
      </c>
      <c r="F7238" s="170">
        <v>6</v>
      </c>
      <c r="G7238" s="171">
        <v>40</v>
      </c>
      <c r="H7238" s="170" t="s">
        <v>5255</v>
      </c>
      <c r="I7238" s="171">
        <v>56</v>
      </c>
      <c r="J7238" s="169">
        <v>1</v>
      </c>
    </row>
    <row r="7239" spans="1:10" hidden="1" x14ac:dyDescent="0.25">
      <c r="A7239" s="169">
        <v>69875</v>
      </c>
      <c r="B7239" s="170" t="s">
        <v>5257</v>
      </c>
      <c r="C7239" s="170" t="s">
        <v>24</v>
      </c>
      <c r="D7239" s="170" t="s">
        <v>166</v>
      </c>
      <c r="E7239" s="170">
        <v>750</v>
      </c>
      <c r="F7239" s="170">
        <v>12</v>
      </c>
      <c r="G7239" s="171">
        <v>13</v>
      </c>
      <c r="H7239" s="170" t="s">
        <v>1214</v>
      </c>
      <c r="I7239" s="171">
        <v>20.99</v>
      </c>
      <c r="J7239" s="169">
        <v>1</v>
      </c>
    </row>
    <row r="7240" spans="1:10" hidden="1" x14ac:dyDescent="0.25">
      <c r="A7240" s="169">
        <v>69877</v>
      </c>
      <c r="B7240" s="170" t="s">
        <v>5258</v>
      </c>
      <c r="C7240" s="170" t="s">
        <v>263</v>
      </c>
      <c r="D7240" s="170" t="s">
        <v>806</v>
      </c>
      <c r="E7240" s="170">
        <v>2840</v>
      </c>
      <c r="F7240" s="170">
        <v>3</v>
      </c>
      <c r="G7240" s="171">
        <v>4.5</v>
      </c>
      <c r="H7240" s="170" t="s">
        <v>256</v>
      </c>
      <c r="I7240" s="171">
        <v>28.99</v>
      </c>
      <c r="J7240" s="169">
        <v>8</v>
      </c>
    </row>
    <row r="7241" spans="1:10" hidden="1" x14ac:dyDescent="0.25">
      <c r="A7241" s="169">
        <v>69882</v>
      </c>
      <c r="B7241" s="170" t="s">
        <v>5259</v>
      </c>
      <c r="C7241" s="170" t="s">
        <v>24</v>
      </c>
      <c r="D7241" s="170" t="s">
        <v>38</v>
      </c>
      <c r="E7241" s="170">
        <v>750</v>
      </c>
      <c r="F7241" s="170">
        <v>12</v>
      </c>
      <c r="G7241" s="171">
        <v>6</v>
      </c>
      <c r="H7241" s="170" t="s">
        <v>2361</v>
      </c>
      <c r="I7241" s="171">
        <v>15.62</v>
      </c>
      <c r="J7241" s="169">
        <v>1</v>
      </c>
    </row>
    <row r="7242" spans="1:10" hidden="1" x14ac:dyDescent="0.25">
      <c r="A7242" s="169">
        <v>69891</v>
      </c>
      <c r="B7242" s="170" t="s">
        <v>5260</v>
      </c>
      <c r="C7242" s="170" t="s">
        <v>24</v>
      </c>
      <c r="D7242" s="170" t="s">
        <v>3714</v>
      </c>
      <c r="E7242" s="170">
        <v>750</v>
      </c>
      <c r="F7242" s="170">
        <v>12</v>
      </c>
      <c r="G7242" s="171">
        <v>13</v>
      </c>
      <c r="H7242" s="170" t="s">
        <v>378</v>
      </c>
      <c r="I7242" s="171">
        <v>15.99</v>
      </c>
      <c r="J7242" s="169">
        <v>1</v>
      </c>
    </row>
    <row r="7243" spans="1:10" hidden="1" x14ac:dyDescent="0.25">
      <c r="A7243" s="169">
        <v>69892</v>
      </c>
      <c r="B7243" s="170" t="s">
        <v>5261</v>
      </c>
      <c r="C7243" s="170" t="s">
        <v>263</v>
      </c>
      <c r="D7243" s="170" t="s">
        <v>806</v>
      </c>
      <c r="E7243" s="170">
        <v>473</v>
      </c>
      <c r="F7243" s="170">
        <v>24</v>
      </c>
      <c r="G7243" s="171">
        <v>4.5</v>
      </c>
      <c r="H7243" s="170" t="s">
        <v>256</v>
      </c>
      <c r="I7243" s="171">
        <v>3.99</v>
      </c>
      <c r="J7243" s="169">
        <v>1</v>
      </c>
    </row>
    <row r="7244" spans="1:10" hidden="1" x14ac:dyDescent="0.25">
      <c r="A7244" s="169">
        <v>69893</v>
      </c>
      <c r="B7244" s="170" t="s">
        <v>5262</v>
      </c>
      <c r="C7244" s="170" t="s">
        <v>263</v>
      </c>
      <c r="D7244" s="170" t="s">
        <v>806</v>
      </c>
      <c r="E7244" s="170">
        <v>2840</v>
      </c>
      <c r="F7244" s="170">
        <v>3</v>
      </c>
      <c r="G7244" s="171">
        <v>4.5</v>
      </c>
      <c r="H7244" s="170" t="s">
        <v>256</v>
      </c>
      <c r="I7244" s="171">
        <v>28.99</v>
      </c>
      <c r="J7244" s="169">
        <v>8</v>
      </c>
    </row>
    <row r="7245" spans="1:10" hidden="1" x14ac:dyDescent="0.25">
      <c r="A7245" s="169">
        <v>69894</v>
      </c>
      <c r="B7245" s="170" t="s">
        <v>5263</v>
      </c>
      <c r="C7245" s="170" t="s">
        <v>263</v>
      </c>
      <c r="D7245" s="170" t="s">
        <v>806</v>
      </c>
      <c r="E7245" s="170">
        <v>2840</v>
      </c>
      <c r="F7245" s="170">
        <v>3</v>
      </c>
      <c r="G7245" s="171">
        <v>4.5</v>
      </c>
      <c r="H7245" s="170" t="s">
        <v>256</v>
      </c>
      <c r="I7245" s="171">
        <v>29.99</v>
      </c>
      <c r="J7245" s="169">
        <v>8</v>
      </c>
    </row>
    <row r="7246" spans="1:10" hidden="1" x14ac:dyDescent="0.25">
      <c r="A7246" s="169">
        <v>69895</v>
      </c>
      <c r="B7246" s="170" t="s">
        <v>5264</v>
      </c>
      <c r="C7246" s="170" t="s">
        <v>11</v>
      </c>
      <c r="D7246" s="170" t="s">
        <v>303</v>
      </c>
      <c r="E7246" s="170">
        <v>473</v>
      </c>
      <c r="F7246" s="170">
        <v>24</v>
      </c>
      <c r="G7246" s="171">
        <v>9.1</v>
      </c>
      <c r="H7246" s="170" t="s">
        <v>2190</v>
      </c>
      <c r="I7246" s="171">
        <v>6.25</v>
      </c>
      <c r="J7246" s="169">
        <v>1</v>
      </c>
    </row>
    <row r="7247" spans="1:10" hidden="1" x14ac:dyDescent="0.25">
      <c r="A7247" s="169">
        <v>69895</v>
      </c>
      <c r="B7247" s="170" t="s">
        <v>5264</v>
      </c>
      <c r="C7247" s="170" t="s">
        <v>11</v>
      </c>
      <c r="D7247" s="170" t="s">
        <v>303</v>
      </c>
      <c r="E7247" s="170">
        <v>473</v>
      </c>
      <c r="F7247" s="170">
        <v>24</v>
      </c>
      <c r="G7247" s="171">
        <v>9.1</v>
      </c>
      <c r="H7247" s="170" t="s">
        <v>2190</v>
      </c>
      <c r="I7247" s="171">
        <v>6.25</v>
      </c>
      <c r="J7247" s="169">
        <v>1</v>
      </c>
    </row>
    <row r="7248" spans="1:10" hidden="1" x14ac:dyDescent="0.25">
      <c r="A7248" s="169">
        <v>69898</v>
      </c>
      <c r="B7248" s="170" t="s">
        <v>5265</v>
      </c>
      <c r="C7248" s="170" t="s">
        <v>24</v>
      </c>
      <c r="D7248" s="170" t="s">
        <v>66</v>
      </c>
      <c r="E7248" s="170">
        <v>750</v>
      </c>
      <c r="F7248" s="170">
        <v>12</v>
      </c>
      <c r="G7248" s="171">
        <v>14</v>
      </c>
      <c r="H7248" s="170" t="s">
        <v>91</v>
      </c>
      <c r="I7248" s="171">
        <v>17.989999999999998</v>
      </c>
      <c r="J7248" s="169">
        <v>1</v>
      </c>
    </row>
    <row r="7249" spans="1:10" hidden="1" x14ac:dyDescent="0.25">
      <c r="A7249" s="169">
        <v>69901</v>
      </c>
      <c r="B7249" s="170" t="s">
        <v>5266</v>
      </c>
      <c r="C7249" s="170" t="s">
        <v>263</v>
      </c>
      <c r="D7249" s="170" t="s">
        <v>38</v>
      </c>
      <c r="E7249" s="170">
        <v>4260</v>
      </c>
      <c r="F7249" s="170">
        <v>2</v>
      </c>
      <c r="G7249" s="171">
        <v>5</v>
      </c>
      <c r="H7249" s="170" t="s">
        <v>17</v>
      </c>
      <c r="I7249" s="171">
        <v>30.99</v>
      </c>
      <c r="J7249" s="169">
        <v>12</v>
      </c>
    </row>
    <row r="7250" spans="1:10" hidden="1" x14ac:dyDescent="0.25">
      <c r="A7250" s="169">
        <v>69902</v>
      </c>
      <c r="B7250" s="170" t="s">
        <v>5267</v>
      </c>
      <c r="C7250" s="170" t="s">
        <v>24</v>
      </c>
      <c r="D7250" s="170" t="s">
        <v>99</v>
      </c>
      <c r="E7250" s="170">
        <v>750</v>
      </c>
      <c r="F7250" s="170">
        <v>6</v>
      </c>
      <c r="G7250" s="171">
        <v>20</v>
      </c>
      <c r="H7250" s="170" t="s">
        <v>149</v>
      </c>
      <c r="I7250" s="171">
        <v>65.989999999999995</v>
      </c>
      <c r="J7250" s="169">
        <v>1</v>
      </c>
    </row>
    <row r="7251" spans="1:10" hidden="1" x14ac:dyDescent="0.25">
      <c r="A7251" s="169">
        <v>69903</v>
      </c>
      <c r="B7251" s="170" t="s">
        <v>5268</v>
      </c>
      <c r="C7251" s="170" t="s">
        <v>263</v>
      </c>
      <c r="D7251" s="170" t="s">
        <v>264</v>
      </c>
      <c r="E7251" s="170">
        <v>473</v>
      </c>
      <c r="F7251" s="170">
        <v>24</v>
      </c>
      <c r="G7251" s="171">
        <v>7</v>
      </c>
      <c r="H7251" s="170" t="s">
        <v>177</v>
      </c>
      <c r="I7251" s="171">
        <v>4.09</v>
      </c>
      <c r="J7251" s="169">
        <v>1</v>
      </c>
    </row>
    <row r="7252" spans="1:10" hidden="1" x14ac:dyDescent="0.25">
      <c r="A7252" s="169">
        <v>69907</v>
      </c>
      <c r="B7252" s="170" t="s">
        <v>5269</v>
      </c>
      <c r="C7252" s="170" t="s">
        <v>263</v>
      </c>
      <c r="D7252" s="170" t="s">
        <v>1938</v>
      </c>
      <c r="E7252" s="170">
        <v>473</v>
      </c>
      <c r="F7252" s="170">
        <v>24</v>
      </c>
      <c r="G7252" s="171">
        <v>7</v>
      </c>
      <c r="H7252" s="170" t="s">
        <v>105</v>
      </c>
      <c r="I7252" s="171">
        <v>3.99</v>
      </c>
      <c r="J7252" s="169">
        <v>1</v>
      </c>
    </row>
    <row r="7253" spans="1:10" hidden="1" x14ac:dyDescent="0.25">
      <c r="A7253" s="169">
        <v>69907</v>
      </c>
      <c r="B7253" s="170" t="s">
        <v>5269</v>
      </c>
      <c r="C7253" s="170" t="s">
        <v>263</v>
      </c>
      <c r="D7253" s="170" t="s">
        <v>1938</v>
      </c>
      <c r="E7253" s="170">
        <v>473</v>
      </c>
      <c r="F7253" s="170">
        <v>24</v>
      </c>
      <c r="G7253" s="171">
        <v>7</v>
      </c>
      <c r="H7253" s="170" t="s">
        <v>105</v>
      </c>
      <c r="I7253" s="171">
        <v>3.99</v>
      </c>
      <c r="J7253" s="169">
        <v>1</v>
      </c>
    </row>
    <row r="7254" spans="1:10" hidden="1" x14ac:dyDescent="0.25">
      <c r="A7254" s="169">
        <v>69910</v>
      </c>
      <c r="B7254" s="170" t="s">
        <v>5270</v>
      </c>
      <c r="C7254" s="170" t="s">
        <v>263</v>
      </c>
      <c r="D7254" s="170" t="s">
        <v>264</v>
      </c>
      <c r="E7254" s="170">
        <v>4260</v>
      </c>
      <c r="F7254" s="170">
        <v>2</v>
      </c>
      <c r="G7254" s="171">
        <v>5</v>
      </c>
      <c r="H7254" s="170" t="s">
        <v>177</v>
      </c>
      <c r="I7254" s="171">
        <v>32.99</v>
      </c>
      <c r="J7254" s="169">
        <v>12</v>
      </c>
    </row>
    <row r="7255" spans="1:10" hidden="1" x14ac:dyDescent="0.25">
      <c r="A7255" s="169">
        <v>69911</v>
      </c>
      <c r="B7255" s="170" t="s">
        <v>5271</v>
      </c>
      <c r="C7255" s="170" t="s">
        <v>263</v>
      </c>
      <c r="D7255" s="170" t="s">
        <v>646</v>
      </c>
      <c r="E7255" s="170">
        <v>4260</v>
      </c>
      <c r="F7255" s="170">
        <v>2</v>
      </c>
      <c r="G7255" s="171">
        <v>7</v>
      </c>
      <c r="H7255" s="170" t="s">
        <v>105</v>
      </c>
      <c r="I7255" s="171">
        <v>31.99</v>
      </c>
      <c r="J7255" s="169">
        <v>12</v>
      </c>
    </row>
    <row r="7256" spans="1:10" hidden="1" x14ac:dyDescent="0.25">
      <c r="A7256" s="169">
        <v>69911</v>
      </c>
      <c r="B7256" s="170" t="s">
        <v>5271</v>
      </c>
      <c r="C7256" s="170" t="s">
        <v>263</v>
      </c>
      <c r="D7256" s="170" t="s">
        <v>646</v>
      </c>
      <c r="E7256" s="170">
        <v>4260</v>
      </c>
      <c r="F7256" s="170">
        <v>2</v>
      </c>
      <c r="G7256" s="171">
        <v>7</v>
      </c>
      <c r="H7256" s="170" t="s">
        <v>105</v>
      </c>
      <c r="I7256" s="171">
        <v>31.99</v>
      </c>
      <c r="J7256" s="169">
        <v>12</v>
      </c>
    </row>
    <row r="7257" spans="1:10" hidden="1" x14ac:dyDescent="0.25">
      <c r="A7257" s="169">
        <v>69913</v>
      </c>
      <c r="B7257" s="170" t="s">
        <v>5272</v>
      </c>
      <c r="C7257" s="170" t="s">
        <v>263</v>
      </c>
      <c r="D7257" s="170" t="s">
        <v>332</v>
      </c>
      <c r="E7257" s="170">
        <v>473</v>
      </c>
      <c r="F7257" s="170">
        <v>24</v>
      </c>
      <c r="G7257" s="171">
        <v>7</v>
      </c>
      <c r="H7257" s="170" t="s">
        <v>105</v>
      </c>
      <c r="I7257" s="171">
        <v>4.49</v>
      </c>
      <c r="J7257" s="169">
        <v>1</v>
      </c>
    </row>
    <row r="7258" spans="1:10" hidden="1" x14ac:dyDescent="0.25">
      <c r="A7258" s="169">
        <v>69913</v>
      </c>
      <c r="B7258" s="170" t="s">
        <v>5272</v>
      </c>
      <c r="C7258" s="170" t="s">
        <v>263</v>
      </c>
      <c r="D7258" s="170" t="s">
        <v>332</v>
      </c>
      <c r="E7258" s="170">
        <v>473</v>
      </c>
      <c r="F7258" s="170">
        <v>24</v>
      </c>
      <c r="G7258" s="171">
        <v>7</v>
      </c>
      <c r="H7258" s="170" t="s">
        <v>105</v>
      </c>
      <c r="I7258" s="171">
        <v>4.49</v>
      </c>
      <c r="J7258" s="169">
        <v>1</v>
      </c>
    </row>
    <row r="7259" spans="1:10" hidden="1" x14ac:dyDescent="0.25">
      <c r="A7259" s="169">
        <v>69915</v>
      </c>
      <c r="B7259" s="170" t="s">
        <v>5273</v>
      </c>
      <c r="C7259" s="170" t="s">
        <v>263</v>
      </c>
      <c r="D7259" s="170" t="s">
        <v>332</v>
      </c>
      <c r="E7259" s="170">
        <v>4260</v>
      </c>
      <c r="F7259" s="170">
        <v>2</v>
      </c>
      <c r="G7259" s="171">
        <v>7</v>
      </c>
      <c r="H7259" s="170" t="s">
        <v>177</v>
      </c>
      <c r="I7259" s="171">
        <v>34.99</v>
      </c>
      <c r="J7259" s="169">
        <v>12</v>
      </c>
    </row>
    <row r="7260" spans="1:10" hidden="1" x14ac:dyDescent="0.25">
      <c r="A7260" s="169">
        <v>69917</v>
      </c>
      <c r="B7260" s="170" t="s">
        <v>5274</v>
      </c>
      <c r="C7260" s="170" t="s">
        <v>263</v>
      </c>
      <c r="D7260" s="170" t="s">
        <v>806</v>
      </c>
      <c r="E7260" s="170">
        <v>2130</v>
      </c>
      <c r="F7260" s="170">
        <v>4</v>
      </c>
      <c r="G7260" s="171">
        <v>7</v>
      </c>
      <c r="H7260" s="170" t="s">
        <v>13</v>
      </c>
      <c r="I7260" s="171">
        <v>18.489999999999998</v>
      </c>
      <c r="J7260" s="169">
        <v>6</v>
      </c>
    </row>
    <row r="7261" spans="1:10" hidden="1" x14ac:dyDescent="0.25">
      <c r="A7261" s="169">
        <v>69917</v>
      </c>
      <c r="B7261" s="170" t="s">
        <v>5274</v>
      </c>
      <c r="C7261" s="170" t="s">
        <v>263</v>
      </c>
      <c r="D7261" s="170" t="s">
        <v>806</v>
      </c>
      <c r="E7261" s="170">
        <v>2130</v>
      </c>
      <c r="F7261" s="170">
        <v>4</v>
      </c>
      <c r="G7261" s="171">
        <v>7</v>
      </c>
      <c r="H7261" s="170" t="s">
        <v>13</v>
      </c>
      <c r="I7261" s="171">
        <v>18.489999999999998</v>
      </c>
      <c r="J7261" s="169">
        <v>6</v>
      </c>
    </row>
    <row r="7262" spans="1:10" hidden="1" x14ac:dyDescent="0.25">
      <c r="A7262" s="169">
        <v>69919</v>
      </c>
      <c r="B7262" s="170" t="s">
        <v>5275</v>
      </c>
      <c r="C7262" s="170" t="s">
        <v>263</v>
      </c>
      <c r="D7262" s="170" t="s">
        <v>806</v>
      </c>
      <c r="E7262" s="170">
        <v>2130</v>
      </c>
      <c r="F7262" s="170">
        <v>4</v>
      </c>
      <c r="G7262" s="171">
        <v>7</v>
      </c>
      <c r="H7262" s="170" t="s">
        <v>13</v>
      </c>
      <c r="I7262" s="171">
        <v>18.489999999999998</v>
      </c>
      <c r="J7262" s="169">
        <v>6</v>
      </c>
    </row>
    <row r="7263" spans="1:10" hidden="1" x14ac:dyDescent="0.25">
      <c r="A7263" s="169">
        <v>69919</v>
      </c>
      <c r="B7263" s="170" t="s">
        <v>5275</v>
      </c>
      <c r="C7263" s="170" t="s">
        <v>263</v>
      </c>
      <c r="D7263" s="170" t="s">
        <v>806</v>
      </c>
      <c r="E7263" s="170">
        <v>2130</v>
      </c>
      <c r="F7263" s="170">
        <v>4</v>
      </c>
      <c r="G7263" s="171">
        <v>7</v>
      </c>
      <c r="H7263" s="170" t="s">
        <v>13</v>
      </c>
      <c r="I7263" s="171">
        <v>18.489999999999998</v>
      </c>
      <c r="J7263" s="169">
        <v>6</v>
      </c>
    </row>
    <row r="7264" spans="1:10" hidden="1" x14ac:dyDescent="0.25">
      <c r="A7264" s="169">
        <v>69920</v>
      </c>
      <c r="B7264" s="170" t="s">
        <v>5276</v>
      </c>
      <c r="C7264" s="170" t="s">
        <v>11</v>
      </c>
      <c r="D7264" s="170" t="s">
        <v>303</v>
      </c>
      <c r="E7264" s="170">
        <v>750</v>
      </c>
      <c r="F7264" s="170">
        <v>6</v>
      </c>
      <c r="G7264" s="171">
        <v>10.5</v>
      </c>
      <c r="H7264" s="170" t="s">
        <v>723</v>
      </c>
      <c r="I7264" s="171">
        <v>49.99</v>
      </c>
      <c r="J7264" s="169">
        <v>1</v>
      </c>
    </row>
    <row r="7265" spans="1:10" hidden="1" x14ac:dyDescent="0.25">
      <c r="A7265" s="169">
        <v>69924</v>
      </c>
      <c r="B7265" s="170" t="s">
        <v>5277</v>
      </c>
      <c r="C7265" s="170" t="s">
        <v>15</v>
      </c>
      <c r="D7265" s="170" t="s">
        <v>56</v>
      </c>
      <c r="E7265" s="170">
        <v>750</v>
      </c>
      <c r="F7265" s="170">
        <v>6</v>
      </c>
      <c r="G7265" s="171">
        <v>40</v>
      </c>
      <c r="H7265" s="170" t="s">
        <v>17</v>
      </c>
      <c r="I7265" s="171">
        <v>53.99</v>
      </c>
      <c r="J7265" s="169">
        <v>1</v>
      </c>
    </row>
    <row r="7266" spans="1:10" hidden="1" x14ac:dyDescent="0.25">
      <c r="A7266" s="169">
        <v>69928</v>
      </c>
      <c r="B7266" s="170" t="s">
        <v>5278</v>
      </c>
      <c r="C7266" s="170" t="s">
        <v>11</v>
      </c>
      <c r="D7266" s="170" t="s">
        <v>303</v>
      </c>
      <c r="E7266" s="170">
        <v>473</v>
      </c>
      <c r="F7266" s="170">
        <v>24</v>
      </c>
      <c r="G7266" s="171">
        <v>6.9</v>
      </c>
      <c r="H7266" s="170" t="s">
        <v>1053</v>
      </c>
      <c r="I7266" s="171">
        <v>4.79</v>
      </c>
      <c r="J7266" s="169">
        <v>1</v>
      </c>
    </row>
    <row r="7267" spans="1:10" hidden="1" x14ac:dyDescent="0.25">
      <c r="A7267" s="169">
        <v>69928</v>
      </c>
      <c r="B7267" s="170" t="s">
        <v>5278</v>
      </c>
      <c r="C7267" s="170" t="s">
        <v>11</v>
      </c>
      <c r="D7267" s="170" t="s">
        <v>303</v>
      </c>
      <c r="E7267" s="170">
        <v>473</v>
      </c>
      <c r="F7267" s="170">
        <v>24</v>
      </c>
      <c r="G7267" s="171">
        <v>6.9</v>
      </c>
      <c r="H7267" s="170" t="s">
        <v>1053</v>
      </c>
      <c r="I7267" s="171">
        <v>4.79</v>
      </c>
      <c r="J7267" s="169">
        <v>1</v>
      </c>
    </row>
    <row r="7268" spans="1:10" hidden="1" x14ac:dyDescent="0.25">
      <c r="A7268" s="169">
        <v>69934</v>
      </c>
      <c r="B7268" s="170" t="s">
        <v>573</v>
      </c>
      <c r="C7268" s="170" t="s">
        <v>15</v>
      </c>
      <c r="D7268" s="170" t="s">
        <v>172</v>
      </c>
      <c r="E7268" s="170">
        <v>1750</v>
      </c>
      <c r="F7268" s="170">
        <v>6</v>
      </c>
      <c r="G7268" s="171">
        <v>40</v>
      </c>
      <c r="H7268" s="170" t="s">
        <v>446</v>
      </c>
      <c r="I7268" s="171">
        <v>69.989999999999995</v>
      </c>
      <c r="J7268" s="169">
        <v>1</v>
      </c>
    </row>
    <row r="7269" spans="1:10" hidden="1" x14ac:dyDescent="0.25">
      <c r="A7269" s="169">
        <v>69945</v>
      </c>
      <c r="B7269" s="170" t="s">
        <v>5279</v>
      </c>
      <c r="C7269" s="170" t="s">
        <v>263</v>
      </c>
      <c r="D7269" s="170" t="s">
        <v>1938</v>
      </c>
      <c r="E7269" s="170">
        <v>2130</v>
      </c>
      <c r="F7269" s="170">
        <v>4</v>
      </c>
      <c r="G7269" s="171">
        <v>5</v>
      </c>
      <c r="H7269" s="170" t="s">
        <v>5280</v>
      </c>
      <c r="I7269" s="171">
        <v>21.99</v>
      </c>
      <c r="J7269" s="169">
        <v>6</v>
      </c>
    </row>
    <row r="7270" spans="1:10" hidden="1" x14ac:dyDescent="0.25">
      <c r="A7270" s="169">
        <v>69945</v>
      </c>
      <c r="B7270" s="170" t="s">
        <v>5279</v>
      </c>
      <c r="C7270" s="170" t="s">
        <v>263</v>
      </c>
      <c r="D7270" s="170" t="s">
        <v>1938</v>
      </c>
      <c r="E7270" s="170">
        <v>2130</v>
      </c>
      <c r="F7270" s="170">
        <v>4</v>
      </c>
      <c r="G7270" s="171">
        <v>5</v>
      </c>
      <c r="H7270" s="170" t="s">
        <v>5280</v>
      </c>
      <c r="I7270" s="171">
        <v>21.99</v>
      </c>
      <c r="J7270" s="169">
        <v>6</v>
      </c>
    </row>
    <row r="7271" spans="1:10" hidden="1" x14ac:dyDescent="0.25">
      <c r="A7271" s="169">
        <v>69946</v>
      </c>
      <c r="B7271" s="170" t="s">
        <v>5281</v>
      </c>
      <c r="C7271" s="170" t="s">
        <v>263</v>
      </c>
      <c r="D7271" s="170" t="s">
        <v>332</v>
      </c>
      <c r="E7271" s="170">
        <v>473</v>
      </c>
      <c r="F7271" s="170">
        <v>24</v>
      </c>
      <c r="G7271" s="171">
        <v>5</v>
      </c>
      <c r="H7271" s="170" t="s">
        <v>177</v>
      </c>
      <c r="I7271" s="171">
        <v>4.09</v>
      </c>
      <c r="J7271" s="169">
        <v>1</v>
      </c>
    </row>
    <row r="7272" spans="1:10" hidden="1" x14ac:dyDescent="0.25">
      <c r="A7272" s="169">
        <v>69946</v>
      </c>
      <c r="B7272" s="170" t="s">
        <v>5281</v>
      </c>
      <c r="C7272" s="170" t="s">
        <v>263</v>
      </c>
      <c r="D7272" s="170" t="s">
        <v>332</v>
      </c>
      <c r="E7272" s="170">
        <v>473</v>
      </c>
      <c r="F7272" s="170">
        <v>24</v>
      </c>
      <c r="G7272" s="171">
        <v>5</v>
      </c>
      <c r="H7272" s="170" t="s">
        <v>177</v>
      </c>
      <c r="I7272" s="171">
        <v>4.09</v>
      </c>
      <c r="J7272" s="169">
        <v>1</v>
      </c>
    </row>
    <row r="7273" spans="1:10" hidden="1" x14ac:dyDescent="0.25">
      <c r="A7273" s="169">
        <v>69947</v>
      </c>
      <c r="B7273" s="170" t="s">
        <v>5282</v>
      </c>
      <c r="C7273" s="170" t="s">
        <v>263</v>
      </c>
      <c r="D7273" s="170" t="s">
        <v>332</v>
      </c>
      <c r="E7273" s="170">
        <v>473</v>
      </c>
      <c r="F7273" s="170">
        <v>24</v>
      </c>
      <c r="G7273" s="171">
        <v>6.9</v>
      </c>
      <c r="H7273" s="170" t="s">
        <v>1053</v>
      </c>
      <c r="I7273" s="171">
        <v>3.99</v>
      </c>
      <c r="J7273" s="169">
        <v>1</v>
      </c>
    </row>
    <row r="7274" spans="1:10" hidden="1" x14ac:dyDescent="0.25">
      <c r="A7274" s="169">
        <v>69947</v>
      </c>
      <c r="B7274" s="170" t="s">
        <v>5282</v>
      </c>
      <c r="C7274" s="170" t="s">
        <v>263</v>
      </c>
      <c r="D7274" s="170" t="s">
        <v>332</v>
      </c>
      <c r="E7274" s="170">
        <v>473</v>
      </c>
      <c r="F7274" s="170">
        <v>24</v>
      </c>
      <c r="G7274" s="171">
        <v>6.9</v>
      </c>
      <c r="H7274" s="170" t="s">
        <v>1053</v>
      </c>
      <c r="I7274" s="171">
        <v>3.99</v>
      </c>
      <c r="J7274" s="169">
        <v>1</v>
      </c>
    </row>
    <row r="7275" spans="1:10" hidden="1" x14ac:dyDescent="0.25">
      <c r="A7275" s="169">
        <v>69948</v>
      </c>
      <c r="B7275" s="170" t="s">
        <v>5283</v>
      </c>
      <c r="C7275" s="170" t="s">
        <v>263</v>
      </c>
      <c r="D7275" s="170" t="s">
        <v>332</v>
      </c>
      <c r="E7275" s="170">
        <v>473</v>
      </c>
      <c r="F7275" s="170">
        <v>24</v>
      </c>
      <c r="G7275" s="171">
        <v>6.9</v>
      </c>
      <c r="H7275" s="170" t="s">
        <v>1053</v>
      </c>
      <c r="I7275" s="171">
        <v>4.75</v>
      </c>
      <c r="J7275" s="169">
        <v>1</v>
      </c>
    </row>
    <row r="7276" spans="1:10" hidden="1" x14ac:dyDescent="0.25">
      <c r="A7276" s="169">
        <v>69948</v>
      </c>
      <c r="B7276" s="170" t="s">
        <v>5283</v>
      </c>
      <c r="C7276" s="170" t="s">
        <v>263</v>
      </c>
      <c r="D7276" s="170" t="s">
        <v>332</v>
      </c>
      <c r="E7276" s="170">
        <v>473</v>
      </c>
      <c r="F7276" s="170">
        <v>24</v>
      </c>
      <c r="G7276" s="171">
        <v>6.9</v>
      </c>
      <c r="H7276" s="170" t="s">
        <v>1053</v>
      </c>
      <c r="I7276" s="171">
        <v>4.75</v>
      </c>
      <c r="J7276" s="169">
        <v>1</v>
      </c>
    </row>
    <row r="7277" spans="1:10" hidden="1" x14ac:dyDescent="0.25">
      <c r="A7277" s="169">
        <v>69949</v>
      </c>
      <c r="B7277" s="170" t="s">
        <v>5284</v>
      </c>
      <c r="C7277" s="170" t="s">
        <v>37</v>
      </c>
      <c r="D7277" s="170" t="s">
        <v>4786</v>
      </c>
      <c r="E7277" s="170">
        <v>1200</v>
      </c>
      <c r="F7277" s="170">
        <v>3</v>
      </c>
      <c r="H7277" s="170" t="s">
        <v>4787</v>
      </c>
      <c r="I7277" s="171">
        <v>10.49</v>
      </c>
      <c r="J7277" s="169">
        <v>8</v>
      </c>
    </row>
    <row r="7278" spans="1:10" hidden="1" x14ac:dyDescent="0.25">
      <c r="A7278" s="169">
        <v>69950</v>
      </c>
      <c r="B7278" s="170" t="s">
        <v>5285</v>
      </c>
      <c r="C7278" s="170" t="s">
        <v>24</v>
      </c>
      <c r="D7278" s="170" t="s">
        <v>34</v>
      </c>
      <c r="E7278" s="170">
        <v>750</v>
      </c>
      <c r="F7278" s="170">
        <v>12</v>
      </c>
      <c r="G7278" s="171">
        <v>14</v>
      </c>
      <c r="H7278" s="170" t="s">
        <v>128</v>
      </c>
      <c r="I7278" s="171">
        <v>18.989999999999998</v>
      </c>
      <c r="J7278" s="169">
        <v>1</v>
      </c>
    </row>
    <row r="7279" spans="1:10" hidden="1" x14ac:dyDescent="0.25">
      <c r="A7279" s="169">
        <v>69951</v>
      </c>
      <c r="B7279" s="170" t="s">
        <v>5286</v>
      </c>
      <c r="C7279" s="170" t="s">
        <v>15</v>
      </c>
      <c r="D7279" s="170" t="s">
        <v>252</v>
      </c>
      <c r="E7279" s="170">
        <v>750</v>
      </c>
      <c r="F7279" s="170">
        <v>6</v>
      </c>
      <c r="G7279" s="171">
        <v>40</v>
      </c>
      <c r="H7279" s="170" t="s">
        <v>29</v>
      </c>
      <c r="I7279" s="171">
        <v>49.99</v>
      </c>
      <c r="J7279" s="169">
        <v>1</v>
      </c>
    </row>
    <row r="7280" spans="1:10" hidden="1" x14ac:dyDescent="0.25">
      <c r="A7280" s="169">
        <v>69975</v>
      </c>
      <c r="B7280" s="170" t="s">
        <v>5287</v>
      </c>
      <c r="C7280" s="170" t="s">
        <v>24</v>
      </c>
      <c r="D7280" s="170" t="s">
        <v>66</v>
      </c>
      <c r="E7280" s="170">
        <v>750</v>
      </c>
      <c r="F7280" s="170">
        <v>12</v>
      </c>
      <c r="G7280" s="171">
        <v>13</v>
      </c>
      <c r="H7280" s="170" t="s">
        <v>128</v>
      </c>
      <c r="I7280" s="171">
        <v>17.989999999999998</v>
      </c>
      <c r="J7280" s="169">
        <v>1</v>
      </c>
    </row>
    <row r="7281" spans="1:10" hidden="1" x14ac:dyDescent="0.25">
      <c r="A7281" s="169">
        <v>69976</v>
      </c>
      <c r="B7281" s="170" t="s">
        <v>5288</v>
      </c>
      <c r="C7281" s="170" t="s">
        <v>24</v>
      </c>
      <c r="D7281" s="170" t="s">
        <v>34</v>
      </c>
      <c r="E7281" s="170">
        <v>750</v>
      </c>
      <c r="F7281" s="170">
        <v>12</v>
      </c>
      <c r="G7281" s="171">
        <v>12.5</v>
      </c>
      <c r="H7281" s="170" t="s">
        <v>128</v>
      </c>
      <c r="I7281" s="171">
        <v>13.99</v>
      </c>
      <c r="J7281" s="169">
        <v>1</v>
      </c>
    </row>
    <row r="7282" spans="1:10" hidden="1" x14ac:dyDescent="0.25">
      <c r="A7282" s="169">
        <v>70014</v>
      </c>
      <c r="B7282" s="170" t="s">
        <v>5289</v>
      </c>
      <c r="C7282" s="170" t="s">
        <v>24</v>
      </c>
      <c r="D7282" s="170" t="s">
        <v>60</v>
      </c>
      <c r="E7282" s="170">
        <v>1000</v>
      </c>
      <c r="F7282" s="170">
        <v>12</v>
      </c>
      <c r="G7282" s="171">
        <v>12</v>
      </c>
      <c r="H7282" s="170" t="s">
        <v>35</v>
      </c>
      <c r="I7282" s="171">
        <v>14.99</v>
      </c>
      <c r="J7282" s="169">
        <v>1</v>
      </c>
    </row>
    <row r="7283" spans="1:10" hidden="1" x14ac:dyDescent="0.25">
      <c r="A7283" s="169">
        <v>70017</v>
      </c>
      <c r="B7283" s="170" t="s">
        <v>5290</v>
      </c>
      <c r="C7283" s="170" t="s">
        <v>24</v>
      </c>
      <c r="D7283" s="170" t="s">
        <v>66</v>
      </c>
      <c r="E7283" s="170">
        <v>750</v>
      </c>
      <c r="F7283" s="170">
        <v>12</v>
      </c>
      <c r="G7283" s="171">
        <v>12.5</v>
      </c>
      <c r="H7283" s="170" t="s">
        <v>32</v>
      </c>
      <c r="I7283" s="171">
        <v>13.49</v>
      </c>
      <c r="J7283" s="169">
        <v>1</v>
      </c>
    </row>
    <row r="7284" spans="1:10" hidden="1" x14ac:dyDescent="0.25">
      <c r="A7284" s="169">
        <v>70036</v>
      </c>
      <c r="B7284" s="170" t="s">
        <v>5291</v>
      </c>
      <c r="C7284" s="170" t="s">
        <v>11</v>
      </c>
      <c r="D7284" s="170" t="s">
        <v>12</v>
      </c>
      <c r="E7284" s="170">
        <v>473</v>
      </c>
      <c r="F7284" s="170">
        <v>24</v>
      </c>
      <c r="G7284" s="171">
        <v>5</v>
      </c>
      <c r="H7284" s="170" t="s">
        <v>2066</v>
      </c>
      <c r="I7284" s="171">
        <v>3.95</v>
      </c>
      <c r="J7284" s="169">
        <v>1</v>
      </c>
    </row>
    <row r="7285" spans="1:10" hidden="1" x14ac:dyDescent="0.25">
      <c r="A7285" s="169">
        <v>70036</v>
      </c>
      <c r="B7285" s="170" t="s">
        <v>5291</v>
      </c>
      <c r="C7285" s="170" t="s">
        <v>11</v>
      </c>
      <c r="D7285" s="170" t="s">
        <v>12</v>
      </c>
      <c r="E7285" s="170">
        <v>473</v>
      </c>
      <c r="F7285" s="170">
        <v>24</v>
      </c>
      <c r="G7285" s="171">
        <v>5</v>
      </c>
      <c r="H7285" s="170" t="s">
        <v>2066</v>
      </c>
      <c r="I7285" s="171">
        <v>3.95</v>
      </c>
      <c r="J7285" s="169">
        <v>1</v>
      </c>
    </row>
    <row r="7286" spans="1:10" hidden="1" x14ac:dyDescent="0.25">
      <c r="A7286" s="169">
        <v>70039</v>
      </c>
      <c r="B7286" s="170" t="s">
        <v>5292</v>
      </c>
      <c r="C7286" s="170" t="s">
        <v>11</v>
      </c>
      <c r="D7286" s="170" t="s">
        <v>303</v>
      </c>
      <c r="E7286" s="170">
        <v>568</v>
      </c>
      <c r="F7286" s="170">
        <v>24</v>
      </c>
      <c r="G7286" s="171">
        <v>10</v>
      </c>
      <c r="H7286" s="170" t="s">
        <v>1053</v>
      </c>
      <c r="I7286" s="171">
        <v>4.99</v>
      </c>
      <c r="J7286" s="169">
        <v>1</v>
      </c>
    </row>
    <row r="7287" spans="1:10" hidden="1" x14ac:dyDescent="0.25">
      <c r="A7287" s="169">
        <v>70039</v>
      </c>
      <c r="B7287" s="170" t="s">
        <v>5292</v>
      </c>
      <c r="C7287" s="170" t="s">
        <v>11</v>
      </c>
      <c r="D7287" s="170" t="s">
        <v>303</v>
      </c>
      <c r="E7287" s="170">
        <v>568</v>
      </c>
      <c r="F7287" s="170">
        <v>24</v>
      </c>
      <c r="G7287" s="171">
        <v>10</v>
      </c>
      <c r="H7287" s="170" t="s">
        <v>1053</v>
      </c>
      <c r="I7287" s="171">
        <v>4.99</v>
      </c>
      <c r="J7287" s="169">
        <v>1</v>
      </c>
    </row>
    <row r="7288" spans="1:10" hidden="1" x14ac:dyDescent="0.25">
      <c r="A7288" s="169">
        <v>70041</v>
      </c>
      <c r="B7288" s="170" t="s">
        <v>5293</v>
      </c>
      <c r="C7288" s="170" t="s">
        <v>24</v>
      </c>
      <c r="D7288" s="170" t="s">
        <v>85</v>
      </c>
      <c r="E7288" s="170">
        <v>3000</v>
      </c>
      <c r="F7288" s="170">
        <v>4</v>
      </c>
      <c r="G7288" s="171">
        <v>12.5</v>
      </c>
      <c r="H7288" s="170" t="s">
        <v>54</v>
      </c>
      <c r="I7288" s="171">
        <v>49.99</v>
      </c>
      <c r="J7288" s="169">
        <v>1</v>
      </c>
    </row>
    <row r="7289" spans="1:10" hidden="1" x14ac:dyDescent="0.25">
      <c r="A7289" s="169">
        <v>70060</v>
      </c>
      <c r="B7289" s="170" t="s">
        <v>5294</v>
      </c>
      <c r="C7289" s="170" t="s">
        <v>263</v>
      </c>
      <c r="D7289" s="170" t="s">
        <v>332</v>
      </c>
      <c r="E7289" s="170">
        <v>473</v>
      </c>
      <c r="F7289" s="170">
        <v>24</v>
      </c>
      <c r="G7289" s="171">
        <v>6.9</v>
      </c>
      <c r="H7289" s="170" t="s">
        <v>1053</v>
      </c>
      <c r="I7289" s="171">
        <v>3.99</v>
      </c>
      <c r="J7289" s="169">
        <v>1</v>
      </c>
    </row>
    <row r="7290" spans="1:10" hidden="1" x14ac:dyDescent="0.25">
      <c r="A7290" s="169">
        <v>70060</v>
      </c>
      <c r="B7290" s="170" t="s">
        <v>5294</v>
      </c>
      <c r="C7290" s="170" t="s">
        <v>263</v>
      </c>
      <c r="D7290" s="170" t="s">
        <v>332</v>
      </c>
      <c r="E7290" s="170">
        <v>473</v>
      </c>
      <c r="F7290" s="170">
        <v>24</v>
      </c>
      <c r="G7290" s="171">
        <v>6.9</v>
      </c>
      <c r="H7290" s="170" t="s">
        <v>1053</v>
      </c>
      <c r="I7290" s="171">
        <v>3.99</v>
      </c>
      <c r="J7290" s="169">
        <v>1</v>
      </c>
    </row>
    <row r="7291" spans="1:10" hidden="1" x14ac:dyDescent="0.25">
      <c r="A7291" s="169">
        <v>70073</v>
      </c>
      <c r="B7291" s="170" t="s">
        <v>5295</v>
      </c>
      <c r="C7291" s="170" t="s">
        <v>15</v>
      </c>
      <c r="D7291" s="170" t="s">
        <v>1522</v>
      </c>
      <c r="E7291" s="170">
        <v>750</v>
      </c>
      <c r="F7291" s="170">
        <v>6</v>
      </c>
      <c r="G7291" s="171">
        <v>40</v>
      </c>
      <c r="H7291" s="170" t="s">
        <v>29</v>
      </c>
      <c r="I7291" s="171">
        <v>69.989999999999995</v>
      </c>
      <c r="J7291" s="169">
        <v>1</v>
      </c>
    </row>
    <row r="7292" spans="1:10" hidden="1" x14ac:dyDescent="0.25">
      <c r="A7292" s="169">
        <v>70074</v>
      </c>
      <c r="B7292" s="170" t="s">
        <v>5296</v>
      </c>
      <c r="C7292" s="170" t="s">
        <v>263</v>
      </c>
      <c r="D7292" s="170" t="s">
        <v>646</v>
      </c>
      <c r="E7292" s="170">
        <v>4260</v>
      </c>
      <c r="F7292" s="170">
        <v>2</v>
      </c>
      <c r="G7292" s="171">
        <v>4.5</v>
      </c>
      <c r="H7292" s="170" t="s">
        <v>54</v>
      </c>
      <c r="I7292" s="171">
        <v>33.39</v>
      </c>
      <c r="J7292" s="169">
        <v>12</v>
      </c>
    </row>
    <row r="7293" spans="1:10" hidden="1" x14ac:dyDescent="0.25">
      <c r="A7293" s="169">
        <v>70074</v>
      </c>
      <c r="B7293" s="170" t="s">
        <v>5296</v>
      </c>
      <c r="C7293" s="170" t="s">
        <v>263</v>
      </c>
      <c r="D7293" s="170" t="s">
        <v>646</v>
      </c>
      <c r="E7293" s="170">
        <v>4260</v>
      </c>
      <c r="F7293" s="170">
        <v>2</v>
      </c>
      <c r="G7293" s="171">
        <v>4.5</v>
      </c>
      <c r="H7293" s="170" t="s">
        <v>54</v>
      </c>
      <c r="I7293" s="171">
        <v>33.39</v>
      </c>
      <c r="J7293" s="169">
        <v>12</v>
      </c>
    </row>
    <row r="7294" spans="1:10" hidden="1" x14ac:dyDescent="0.25">
      <c r="A7294" s="169">
        <v>70080</v>
      </c>
      <c r="B7294" s="170" t="s">
        <v>5297</v>
      </c>
      <c r="C7294" s="170" t="s">
        <v>24</v>
      </c>
      <c r="D7294" s="170" t="s">
        <v>38</v>
      </c>
      <c r="E7294" s="170">
        <v>750</v>
      </c>
      <c r="F7294" s="170">
        <v>12</v>
      </c>
      <c r="G7294" s="171">
        <v>12</v>
      </c>
      <c r="H7294" s="170" t="s">
        <v>200</v>
      </c>
      <c r="I7294" s="171">
        <v>26.99</v>
      </c>
      <c r="J7294" s="169">
        <v>1</v>
      </c>
    </row>
    <row r="7295" spans="1:10" hidden="1" x14ac:dyDescent="0.25">
      <c r="A7295" s="169">
        <v>70085</v>
      </c>
      <c r="B7295" s="170" t="s">
        <v>5298</v>
      </c>
      <c r="C7295" s="170" t="s">
        <v>24</v>
      </c>
      <c r="D7295" s="170" t="s">
        <v>166</v>
      </c>
      <c r="E7295" s="170">
        <v>4000</v>
      </c>
      <c r="F7295" s="170">
        <v>4</v>
      </c>
      <c r="G7295" s="171">
        <v>11.5</v>
      </c>
      <c r="H7295" s="170" t="s">
        <v>26</v>
      </c>
      <c r="I7295" s="171">
        <v>45.99</v>
      </c>
      <c r="J7295" s="169">
        <v>1</v>
      </c>
    </row>
    <row r="7296" spans="1:10" hidden="1" x14ac:dyDescent="0.25">
      <c r="A7296" s="169">
        <v>70105</v>
      </c>
      <c r="B7296" s="170" t="s">
        <v>5299</v>
      </c>
      <c r="C7296" s="170" t="s">
        <v>11</v>
      </c>
      <c r="D7296" s="170" t="s">
        <v>267</v>
      </c>
      <c r="E7296" s="170">
        <v>473</v>
      </c>
      <c r="F7296" s="170">
        <v>24</v>
      </c>
      <c r="G7296" s="171">
        <v>4.5</v>
      </c>
      <c r="H7296" s="170" t="s">
        <v>1053</v>
      </c>
      <c r="I7296" s="171">
        <v>4.49</v>
      </c>
      <c r="J7296" s="169">
        <v>1</v>
      </c>
    </row>
    <row r="7297" spans="1:10" hidden="1" x14ac:dyDescent="0.25">
      <c r="A7297" s="169">
        <v>70105</v>
      </c>
      <c r="B7297" s="170" t="s">
        <v>5299</v>
      </c>
      <c r="C7297" s="170" t="s">
        <v>11</v>
      </c>
      <c r="D7297" s="170" t="s">
        <v>267</v>
      </c>
      <c r="E7297" s="170">
        <v>473</v>
      </c>
      <c r="F7297" s="170">
        <v>24</v>
      </c>
      <c r="G7297" s="171">
        <v>4.5</v>
      </c>
      <c r="H7297" s="170" t="s">
        <v>1053</v>
      </c>
      <c r="I7297" s="171">
        <v>4.49</v>
      </c>
      <c r="J7297" s="169">
        <v>1</v>
      </c>
    </row>
    <row r="7298" spans="1:10" hidden="1" x14ac:dyDescent="0.25">
      <c r="A7298" s="169">
        <v>70107</v>
      </c>
      <c r="B7298" s="170" t="s">
        <v>5300</v>
      </c>
      <c r="C7298" s="170" t="s">
        <v>263</v>
      </c>
      <c r="D7298" s="170" t="s">
        <v>264</v>
      </c>
      <c r="E7298" s="170">
        <v>1000</v>
      </c>
      <c r="F7298" s="170">
        <v>12</v>
      </c>
      <c r="G7298" s="171">
        <v>7</v>
      </c>
      <c r="H7298" s="170" t="s">
        <v>105</v>
      </c>
      <c r="I7298" s="171">
        <v>7.48</v>
      </c>
      <c r="J7298" s="169">
        <v>1</v>
      </c>
    </row>
    <row r="7299" spans="1:10" hidden="1" x14ac:dyDescent="0.25">
      <c r="A7299" s="169">
        <v>70107</v>
      </c>
      <c r="B7299" s="170" t="s">
        <v>5300</v>
      </c>
      <c r="C7299" s="170" t="s">
        <v>263</v>
      </c>
      <c r="D7299" s="170" t="s">
        <v>264</v>
      </c>
      <c r="E7299" s="170">
        <v>1000</v>
      </c>
      <c r="F7299" s="170">
        <v>12</v>
      </c>
      <c r="G7299" s="171">
        <v>7</v>
      </c>
      <c r="H7299" s="170" t="s">
        <v>105</v>
      </c>
      <c r="I7299" s="171">
        <v>7.48</v>
      </c>
      <c r="J7299" s="169">
        <v>1</v>
      </c>
    </row>
    <row r="7300" spans="1:10" hidden="1" x14ac:dyDescent="0.25">
      <c r="A7300" s="169">
        <v>70108</v>
      </c>
      <c r="B7300" s="170" t="s">
        <v>5301</v>
      </c>
      <c r="C7300" s="170" t="s">
        <v>1065</v>
      </c>
      <c r="D7300" s="170" t="s">
        <v>1066</v>
      </c>
      <c r="E7300" s="170">
        <v>458</v>
      </c>
      <c r="F7300" s="170">
        <v>24</v>
      </c>
      <c r="G7300" s="171">
        <v>9.9999999999999995E-8</v>
      </c>
      <c r="H7300" s="170" t="s">
        <v>333</v>
      </c>
      <c r="I7300" s="171">
        <v>3.39</v>
      </c>
      <c r="J7300" s="169">
        <v>1</v>
      </c>
    </row>
    <row r="7301" spans="1:10" hidden="1" x14ac:dyDescent="0.25">
      <c r="A7301" s="169">
        <v>70115</v>
      </c>
      <c r="B7301" s="170" t="s">
        <v>5302</v>
      </c>
      <c r="C7301" s="170" t="s">
        <v>24</v>
      </c>
      <c r="D7301" s="170" t="s">
        <v>66</v>
      </c>
      <c r="E7301" s="170">
        <v>750</v>
      </c>
      <c r="F7301" s="170">
        <v>6</v>
      </c>
      <c r="G7301" s="171">
        <v>14</v>
      </c>
      <c r="H7301" s="170" t="s">
        <v>22</v>
      </c>
      <c r="I7301" s="171">
        <v>39.99</v>
      </c>
      <c r="J7301" s="169">
        <v>1</v>
      </c>
    </row>
    <row r="7302" spans="1:10" hidden="1" x14ac:dyDescent="0.25">
      <c r="A7302" s="169">
        <v>70118</v>
      </c>
      <c r="B7302" s="170" t="s">
        <v>5303</v>
      </c>
      <c r="C7302" s="170" t="s">
        <v>11</v>
      </c>
      <c r="D7302" s="170" t="s">
        <v>303</v>
      </c>
      <c r="E7302" s="170">
        <v>473</v>
      </c>
      <c r="F7302" s="170">
        <v>24</v>
      </c>
      <c r="G7302" s="171">
        <v>6</v>
      </c>
      <c r="H7302" s="170" t="s">
        <v>1053</v>
      </c>
      <c r="I7302" s="171">
        <v>4.79</v>
      </c>
      <c r="J7302" s="169">
        <v>1</v>
      </c>
    </row>
    <row r="7303" spans="1:10" hidden="1" x14ac:dyDescent="0.25">
      <c r="A7303" s="169">
        <v>70118</v>
      </c>
      <c r="B7303" s="170" t="s">
        <v>5303</v>
      </c>
      <c r="C7303" s="170" t="s">
        <v>11</v>
      </c>
      <c r="D7303" s="170" t="s">
        <v>303</v>
      </c>
      <c r="E7303" s="170">
        <v>473</v>
      </c>
      <c r="F7303" s="170">
        <v>24</v>
      </c>
      <c r="G7303" s="171">
        <v>6</v>
      </c>
      <c r="H7303" s="170" t="s">
        <v>1053</v>
      </c>
      <c r="I7303" s="171">
        <v>4.79</v>
      </c>
      <c r="J7303" s="169">
        <v>1</v>
      </c>
    </row>
    <row r="7304" spans="1:10" hidden="1" x14ac:dyDescent="0.25">
      <c r="A7304" s="169">
        <v>70119</v>
      </c>
      <c r="B7304" s="170" t="s">
        <v>5304</v>
      </c>
      <c r="C7304" s="170" t="s">
        <v>24</v>
      </c>
      <c r="D7304" s="170" t="s">
        <v>34</v>
      </c>
      <c r="E7304" s="170">
        <v>750</v>
      </c>
      <c r="F7304" s="170">
        <v>6</v>
      </c>
      <c r="G7304" s="171">
        <v>14</v>
      </c>
      <c r="H7304" s="170" t="s">
        <v>177</v>
      </c>
      <c r="I7304" s="171">
        <v>213.99</v>
      </c>
      <c r="J7304" s="169">
        <v>1</v>
      </c>
    </row>
    <row r="7305" spans="1:10" hidden="1" x14ac:dyDescent="0.25">
      <c r="A7305" s="169">
        <v>70122</v>
      </c>
      <c r="B7305" s="170" t="s">
        <v>5305</v>
      </c>
      <c r="C7305" s="170" t="s">
        <v>24</v>
      </c>
      <c r="D7305" s="170" t="s">
        <v>68</v>
      </c>
      <c r="E7305" s="170">
        <v>750</v>
      </c>
      <c r="F7305" s="170">
        <v>12</v>
      </c>
      <c r="G7305" s="171">
        <v>14</v>
      </c>
      <c r="H7305" s="170" t="s">
        <v>96</v>
      </c>
      <c r="I7305" s="171">
        <v>22.99</v>
      </c>
      <c r="J7305" s="169">
        <v>1</v>
      </c>
    </row>
    <row r="7306" spans="1:10" hidden="1" x14ac:dyDescent="0.25">
      <c r="A7306" s="169">
        <v>70125</v>
      </c>
      <c r="B7306" s="170" t="s">
        <v>5306</v>
      </c>
      <c r="C7306" s="170" t="s">
        <v>24</v>
      </c>
      <c r="D7306" s="170" t="s">
        <v>127</v>
      </c>
      <c r="E7306" s="170">
        <v>750</v>
      </c>
      <c r="F7306" s="170">
        <v>12</v>
      </c>
      <c r="G7306" s="171">
        <v>14.5</v>
      </c>
      <c r="H7306" s="170" t="s">
        <v>64</v>
      </c>
      <c r="I7306" s="171">
        <v>26.99</v>
      </c>
      <c r="J7306" s="169">
        <v>1</v>
      </c>
    </row>
    <row r="7307" spans="1:10" hidden="1" x14ac:dyDescent="0.25">
      <c r="A7307" s="169">
        <v>70126</v>
      </c>
      <c r="B7307" s="170" t="s">
        <v>5307</v>
      </c>
      <c r="C7307" s="170" t="s">
        <v>15</v>
      </c>
      <c r="D7307" s="170" t="s">
        <v>93</v>
      </c>
      <c r="E7307" s="170">
        <v>750</v>
      </c>
      <c r="F7307" s="170">
        <v>12</v>
      </c>
      <c r="G7307" s="171">
        <v>40</v>
      </c>
      <c r="H7307" s="170" t="s">
        <v>47</v>
      </c>
      <c r="I7307" s="171">
        <v>43.99</v>
      </c>
      <c r="J7307" s="169">
        <v>1</v>
      </c>
    </row>
    <row r="7308" spans="1:10" hidden="1" x14ac:dyDescent="0.25">
      <c r="A7308" s="169">
        <v>70127</v>
      </c>
      <c r="B7308" s="170" t="s">
        <v>5308</v>
      </c>
      <c r="C7308" s="170" t="s">
        <v>15</v>
      </c>
      <c r="D7308" s="170" t="s">
        <v>1399</v>
      </c>
      <c r="E7308" s="170">
        <v>700</v>
      </c>
      <c r="F7308" s="170">
        <v>6</v>
      </c>
      <c r="G7308" s="171">
        <v>46</v>
      </c>
      <c r="H7308" s="170" t="s">
        <v>5255</v>
      </c>
      <c r="I7308" s="171">
        <v>84</v>
      </c>
      <c r="J7308" s="169">
        <v>1</v>
      </c>
    </row>
    <row r="7309" spans="1:10" hidden="1" x14ac:dyDescent="0.25">
      <c r="A7309" s="169">
        <v>70138</v>
      </c>
      <c r="B7309" s="170" t="s">
        <v>5309</v>
      </c>
      <c r="C7309" s="170" t="s">
        <v>24</v>
      </c>
      <c r="D7309" s="170" t="s">
        <v>504</v>
      </c>
      <c r="E7309" s="170">
        <v>750</v>
      </c>
      <c r="F7309" s="170">
        <v>6</v>
      </c>
      <c r="G7309" s="171">
        <v>7.5</v>
      </c>
      <c r="H7309" s="170" t="s">
        <v>22</v>
      </c>
      <c r="I7309" s="171">
        <v>14.49</v>
      </c>
      <c r="J7309" s="169">
        <v>1</v>
      </c>
    </row>
    <row r="7310" spans="1:10" hidden="1" x14ac:dyDescent="0.25">
      <c r="A7310" s="169">
        <v>70142</v>
      </c>
      <c r="B7310" s="170" t="s">
        <v>5310</v>
      </c>
      <c r="C7310" s="170" t="s">
        <v>263</v>
      </c>
      <c r="D7310" s="170" t="s">
        <v>646</v>
      </c>
      <c r="E7310" s="170">
        <v>710</v>
      </c>
      <c r="F7310" s="170">
        <v>12</v>
      </c>
      <c r="G7310" s="171">
        <v>5.9</v>
      </c>
      <c r="H7310" s="170" t="s">
        <v>824</v>
      </c>
      <c r="I7310" s="171">
        <v>5.79</v>
      </c>
      <c r="J7310" s="169">
        <v>1</v>
      </c>
    </row>
    <row r="7311" spans="1:10" hidden="1" x14ac:dyDescent="0.25">
      <c r="A7311" s="169">
        <v>70144</v>
      </c>
      <c r="B7311" s="170" t="s">
        <v>5311</v>
      </c>
      <c r="C7311" s="170" t="s">
        <v>24</v>
      </c>
      <c r="D7311" s="170" t="s">
        <v>575</v>
      </c>
      <c r="E7311" s="170">
        <v>2000</v>
      </c>
      <c r="F7311" s="170">
        <v>6</v>
      </c>
      <c r="G7311" s="171">
        <v>6.5</v>
      </c>
      <c r="H7311" s="170" t="s">
        <v>100</v>
      </c>
      <c r="I7311" s="171">
        <v>24.99</v>
      </c>
      <c r="J7311" s="169">
        <v>1</v>
      </c>
    </row>
    <row r="7312" spans="1:10" hidden="1" x14ac:dyDescent="0.25">
      <c r="A7312" s="169">
        <v>70146</v>
      </c>
      <c r="B7312" s="170" t="s">
        <v>5312</v>
      </c>
      <c r="C7312" s="170" t="s">
        <v>24</v>
      </c>
      <c r="D7312" s="170" t="s">
        <v>504</v>
      </c>
      <c r="E7312" s="170">
        <v>750</v>
      </c>
      <c r="F7312" s="170">
        <v>12</v>
      </c>
      <c r="G7312" s="171">
        <v>8</v>
      </c>
      <c r="H7312" s="170" t="s">
        <v>783</v>
      </c>
      <c r="I7312" s="171">
        <v>18.989999999999998</v>
      </c>
      <c r="J7312" s="169">
        <v>1</v>
      </c>
    </row>
    <row r="7313" spans="1:10" hidden="1" x14ac:dyDescent="0.25">
      <c r="A7313" s="169">
        <v>70170</v>
      </c>
      <c r="B7313" s="170" t="s">
        <v>5313</v>
      </c>
      <c r="C7313" s="170" t="s">
        <v>24</v>
      </c>
      <c r="D7313" s="170" t="s">
        <v>191</v>
      </c>
      <c r="E7313" s="170">
        <v>750</v>
      </c>
      <c r="F7313" s="170">
        <v>12</v>
      </c>
      <c r="G7313" s="171">
        <v>13</v>
      </c>
      <c r="H7313" s="170" t="s">
        <v>130</v>
      </c>
      <c r="I7313" s="171">
        <v>25.99</v>
      </c>
      <c r="J7313" s="169">
        <v>1</v>
      </c>
    </row>
    <row r="7314" spans="1:10" hidden="1" x14ac:dyDescent="0.25">
      <c r="A7314" s="169">
        <v>70189</v>
      </c>
      <c r="B7314" s="170" t="s">
        <v>5314</v>
      </c>
      <c r="C7314" s="170" t="s">
        <v>24</v>
      </c>
      <c r="D7314" s="170" t="s">
        <v>191</v>
      </c>
      <c r="E7314" s="170">
        <v>750</v>
      </c>
      <c r="F7314" s="170">
        <v>12</v>
      </c>
      <c r="G7314" s="171">
        <v>13.5</v>
      </c>
      <c r="H7314" s="170" t="s">
        <v>783</v>
      </c>
      <c r="I7314" s="171">
        <v>15.99</v>
      </c>
      <c r="J7314" s="169">
        <v>1</v>
      </c>
    </row>
    <row r="7315" spans="1:10" hidden="1" x14ac:dyDescent="0.25">
      <c r="A7315" s="169">
        <v>70209</v>
      </c>
      <c r="B7315" s="170" t="s">
        <v>5315</v>
      </c>
      <c r="C7315" s="170" t="s">
        <v>24</v>
      </c>
      <c r="D7315" s="170" t="s">
        <v>194</v>
      </c>
      <c r="E7315" s="170">
        <v>750</v>
      </c>
      <c r="F7315" s="170">
        <v>6</v>
      </c>
      <c r="G7315" s="171">
        <v>11.7</v>
      </c>
      <c r="H7315" s="170" t="s">
        <v>2361</v>
      </c>
      <c r="I7315" s="171">
        <v>31.99</v>
      </c>
      <c r="J7315" s="169">
        <v>1</v>
      </c>
    </row>
    <row r="7316" spans="1:10" hidden="1" x14ac:dyDescent="0.25">
      <c r="A7316" s="169">
        <v>70227</v>
      </c>
      <c r="B7316" s="170" t="s">
        <v>5316</v>
      </c>
      <c r="C7316" s="170" t="s">
        <v>24</v>
      </c>
      <c r="D7316" s="170" t="s">
        <v>66</v>
      </c>
      <c r="E7316" s="170">
        <v>750</v>
      </c>
      <c r="F7316" s="170">
        <v>12</v>
      </c>
      <c r="G7316" s="171">
        <v>13.5</v>
      </c>
      <c r="H7316" s="170" t="s">
        <v>128</v>
      </c>
      <c r="I7316" s="171">
        <v>18.989999999999998</v>
      </c>
      <c r="J7316" s="169">
        <v>1</v>
      </c>
    </row>
    <row r="7317" spans="1:10" hidden="1" x14ac:dyDescent="0.25">
      <c r="A7317" s="169">
        <v>70228</v>
      </c>
      <c r="B7317" s="170" t="s">
        <v>5317</v>
      </c>
      <c r="C7317" s="170" t="s">
        <v>15</v>
      </c>
      <c r="D7317" s="170" t="s">
        <v>1522</v>
      </c>
      <c r="E7317" s="170">
        <v>750</v>
      </c>
      <c r="F7317" s="170">
        <v>12</v>
      </c>
      <c r="G7317" s="171">
        <v>40</v>
      </c>
      <c r="H7317" s="170" t="s">
        <v>774</v>
      </c>
      <c r="I7317" s="171">
        <v>59.99</v>
      </c>
      <c r="J7317" s="169">
        <v>1</v>
      </c>
    </row>
    <row r="7318" spans="1:10" hidden="1" x14ac:dyDescent="0.25">
      <c r="A7318" s="169">
        <v>70236</v>
      </c>
      <c r="B7318" s="170" t="s">
        <v>5318</v>
      </c>
      <c r="C7318" s="170" t="s">
        <v>263</v>
      </c>
      <c r="D7318" s="170" t="s">
        <v>332</v>
      </c>
      <c r="E7318" s="170">
        <v>1420</v>
      </c>
      <c r="F7318" s="170">
        <v>6</v>
      </c>
      <c r="G7318" s="171">
        <v>5</v>
      </c>
      <c r="H7318" s="170" t="s">
        <v>29</v>
      </c>
      <c r="I7318" s="171">
        <v>12.49</v>
      </c>
      <c r="J7318" s="169">
        <v>4</v>
      </c>
    </row>
    <row r="7319" spans="1:10" hidden="1" x14ac:dyDescent="0.25">
      <c r="A7319" s="169">
        <v>70242</v>
      </c>
      <c r="B7319" s="170" t="s">
        <v>5319</v>
      </c>
      <c r="C7319" s="170" t="s">
        <v>15</v>
      </c>
      <c r="D7319" s="170" t="s">
        <v>198</v>
      </c>
      <c r="E7319" s="170">
        <v>750</v>
      </c>
      <c r="F7319" s="170">
        <v>12</v>
      </c>
      <c r="G7319" s="171">
        <v>35</v>
      </c>
      <c r="H7319" s="170" t="s">
        <v>54</v>
      </c>
      <c r="I7319" s="171">
        <v>36.99</v>
      </c>
      <c r="J7319" s="169">
        <v>1</v>
      </c>
    </row>
    <row r="7320" spans="1:10" hidden="1" x14ac:dyDescent="0.25">
      <c r="A7320" s="169">
        <v>70245</v>
      </c>
      <c r="B7320" s="170" t="s">
        <v>5320</v>
      </c>
      <c r="C7320" s="170" t="s">
        <v>263</v>
      </c>
      <c r="D7320" s="170" t="s">
        <v>332</v>
      </c>
      <c r="E7320" s="170">
        <v>2840</v>
      </c>
      <c r="F7320" s="170">
        <v>3</v>
      </c>
      <c r="G7320" s="171">
        <v>5</v>
      </c>
      <c r="H7320" s="170" t="s">
        <v>29</v>
      </c>
      <c r="I7320" s="171">
        <v>22.99</v>
      </c>
      <c r="J7320" s="169">
        <v>8</v>
      </c>
    </row>
    <row r="7321" spans="1:10" hidden="1" x14ac:dyDescent="0.25">
      <c r="A7321" s="169">
        <v>70265</v>
      </c>
      <c r="B7321" s="170" t="s">
        <v>5321</v>
      </c>
      <c r="C7321" s="170" t="s">
        <v>15</v>
      </c>
      <c r="D7321" s="170" t="s">
        <v>28</v>
      </c>
      <c r="E7321" s="170">
        <v>750</v>
      </c>
      <c r="F7321" s="170">
        <v>12</v>
      </c>
      <c r="G7321" s="171">
        <v>41.2</v>
      </c>
      <c r="H7321" s="170" t="s">
        <v>415</v>
      </c>
      <c r="I7321" s="171">
        <v>32.99</v>
      </c>
      <c r="J7321" s="169">
        <v>1</v>
      </c>
    </row>
    <row r="7322" spans="1:10" hidden="1" x14ac:dyDescent="0.25">
      <c r="A7322" s="169">
        <v>70266</v>
      </c>
      <c r="B7322" s="170" t="s">
        <v>5322</v>
      </c>
      <c r="C7322" s="170" t="s">
        <v>263</v>
      </c>
      <c r="D7322" s="170" t="s">
        <v>332</v>
      </c>
      <c r="E7322" s="170">
        <v>1420</v>
      </c>
      <c r="F7322" s="170">
        <v>6</v>
      </c>
      <c r="G7322" s="171">
        <v>12.5</v>
      </c>
      <c r="H7322" s="170" t="s">
        <v>105</v>
      </c>
      <c r="I7322" s="171">
        <v>17.489999999999998</v>
      </c>
      <c r="J7322" s="169">
        <v>4</v>
      </c>
    </row>
    <row r="7323" spans="1:10" hidden="1" x14ac:dyDescent="0.25">
      <c r="A7323" s="169">
        <v>70266</v>
      </c>
      <c r="B7323" s="170" t="s">
        <v>5322</v>
      </c>
      <c r="C7323" s="170" t="s">
        <v>263</v>
      </c>
      <c r="D7323" s="170" t="s">
        <v>332</v>
      </c>
      <c r="E7323" s="170">
        <v>1420</v>
      </c>
      <c r="F7323" s="170">
        <v>6</v>
      </c>
      <c r="G7323" s="171">
        <v>12.5</v>
      </c>
      <c r="H7323" s="170" t="s">
        <v>105</v>
      </c>
      <c r="I7323" s="171">
        <v>17.489999999999998</v>
      </c>
      <c r="J7323" s="169">
        <v>4</v>
      </c>
    </row>
    <row r="7324" spans="1:10" hidden="1" x14ac:dyDescent="0.25">
      <c r="A7324" s="169">
        <v>70268</v>
      </c>
      <c r="B7324" s="170" t="s">
        <v>5323</v>
      </c>
      <c r="C7324" s="170" t="s">
        <v>15</v>
      </c>
      <c r="D7324" s="170" t="s">
        <v>93</v>
      </c>
      <c r="E7324" s="170">
        <v>750</v>
      </c>
      <c r="F7324" s="170">
        <v>12</v>
      </c>
      <c r="G7324" s="171">
        <v>37.5</v>
      </c>
      <c r="H7324" s="170" t="s">
        <v>43</v>
      </c>
      <c r="I7324" s="171">
        <v>34.99</v>
      </c>
      <c r="J7324" s="169">
        <v>1</v>
      </c>
    </row>
    <row r="7325" spans="1:10" hidden="1" x14ac:dyDescent="0.25">
      <c r="A7325" s="169">
        <v>70269</v>
      </c>
      <c r="B7325" s="170" t="s">
        <v>5324</v>
      </c>
      <c r="C7325" s="170" t="s">
        <v>24</v>
      </c>
      <c r="D7325" s="170" t="s">
        <v>68</v>
      </c>
      <c r="E7325" s="170">
        <v>750</v>
      </c>
      <c r="F7325" s="170">
        <v>12</v>
      </c>
      <c r="G7325" s="171">
        <v>14.5</v>
      </c>
      <c r="H7325" s="170" t="s">
        <v>128</v>
      </c>
      <c r="I7325" s="171">
        <v>16.989999999999998</v>
      </c>
      <c r="J7325" s="169">
        <v>1</v>
      </c>
    </row>
    <row r="7326" spans="1:10" hidden="1" x14ac:dyDescent="0.25">
      <c r="A7326" s="169">
        <v>70270</v>
      </c>
      <c r="B7326" s="170" t="s">
        <v>5325</v>
      </c>
      <c r="C7326" s="170" t="s">
        <v>24</v>
      </c>
      <c r="D7326" s="170" t="s">
        <v>127</v>
      </c>
      <c r="E7326" s="170">
        <v>750</v>
      </c>
      <c r="F7326" s="170">
        <v>12</v>
      </c>
      <c r="G7326" s="171">
        <v>14.5</v>
      </c>
      <c r="H7326" s="170" t="s">
        <v>128</v>
      </c>
      <c r="I7326" s="171">
        <v>16.989999999999998</v>
      </c>
      <c r="J7326" s="169">
        <v>1</v>
      </c>
    </row>
    <row r="7327" spans="1:10" hidden="1" x14ac:dyDescent="0.25">
      <c r="A7327" s="169">
        <v>70271</v>
      </c>
      <c r="B7327" s="170" t="s">
        <v>4011</v>
      </c>
      <c r="C7327" s="170" t="s">
        <v>263</v>
      </c>
      <c r="D7327" s="170" t="s">
        <v>332</v>
      </c>
      <c r="E7327" s="170">
        <v>1420</v>
      </c>
      <c r="F7327" s="170">
        <v>6</v>
      </c>
      <c r="G7327" s="171">
        <v>12.5</v>
      </c>
      <c r="H7327" s="170" t="s">
        <v>105</v>
      </c>
      <c r="I7327" s="171">
        <v>17.489999999999998</v>
      </c>
      <c r="J7327" s="169">
        <v>4</v>
      </c>
    </row>
    <row r="7328" spans="1:10" hidden="1" x14ac:dyDescent="0.25">
      <c r="A7328" s="169">
        <v>70271</v>
      </c>
      <c r="B7328" s="170" t="s">
        <v>4011</v>
      </c>
      <c r="C7328" s="170" t="s">
        <v>263</v>
      </c>
      <c r="D7328" s="170" t="s">
        <v>332</v>
      </c>
      <c r="E7328" s="170">
        <v>1420</v>
      </c>
      <c r="F7328" s="170">
        <v>6</v>
      </c>
      <c r="G7328" s="171">
        <v>12.5</v>
      </c>
      <c r="H7328" s="170" t="s">
        <v>105</v>
      </c>
      <c r="I7328" s="171">
        <v>17.489999999999998</v>
      </c>
      <c r="J7328" s="169">
        <v>4</v>
      </c>
    </row>
    <row r="7329" spans="1:10" hidden="1" x14ac:dyDescent="0.25">
      <c r="A7329" s="169">
        <v>70272</v>
      </c>
      <c r="B7329" s="170" t="s">
        <v>5326</v>
      </c>
      <c r="C7329" s="170" t="s">
        <v>263</v>
      </c>
      <c r="D7329" s="170" t="s">
        <v>332</v>
      </c>
      <c r="E7329" s="170">
        <v>1420</v>
      </c>
      <c r="F7329" s="170">
        <v>6</v>
      </c>
      <c r="G7329" s="171">
        <v>12.5</v>
      </c>
      <c r="H7329" s="170" t="s">
        <v>105</v>
      </c>
      <c r="I7329" s="171">
        <v>17.489999999999998</v>
      </c>
      <c r="J7329" s="169">
        <v>4</v>
      </c>
    </row>
    <row r="7330" spans="1:10" hidden="1" x14ac:dyDescent="0.25">
      <c r="A7330" s="169">
        <v>70272</v>
      </c>
      <c r="B7330" s="170" t="s">
        <v>5326</v>
      </c>
      <c r="C7330" s="170" t="s">
        <v>263</v>
      </c>
      <c r="D7330" s="170" t="s">
        <v>332</v>
      </c>
      <c r="E7330" s="170">
        <v>1420</v>
      </c>
      <c r="F7330" s="170">
        <v>6</v>
      </c>
      <c r="G7330" s="171">
        <v>12.5</v>
      </c>
      <c r="H7330" s="170" t="s">
        <v>105</v>
      </c>
      <c r="I7330" s="171">
        <v>17.489999999999998</v>
      </c>
      <c r="J7330" s="169">
        <v>4</v>
      </c>
    </row>
    <row r="7331" spans="1:10" hidden="1" x14ac:dyDescent="0.25">
      <c r="A7331" s="169">
        <v>70273</v>
      </c>
      <c r="B7331" s="170" t="s">
        <v>4128</v>
      </c>
      <c r="C7331" s="170" t="s">
        <v>263</v>
      </c>
      <c r="D7331" s="170" t="s">
        <v>332</v>
      </c>
      <c r="E7331" s="170">
        <v>1420</v>
      </c>
      <c r="F7331" s="170">
        <v>6</v>
      </c>
      <c r="G7331" s="171">
        <v>7</v>
      </c>
      <c r="H7331" s="170" t="s">
        <v>105</v>
      </c>
      <c r="I7331" s="171">
        <v>15.49</v>
      </c>
      <c r="J7331" s="169">
        <v>4</v>
      </c>
    </row>
    <row r="7332" spans="1:10" hidden="1" x14ac:dyDescent="0.25">
      <c r="A7332" s="169">
        <v>70273</v>
      </c>
      <c r="B7332" s="170" t="s">
        <v>4128</v>
      </c>
      <c r="C7332" s="170" t="s">
        <v>263</v>
      </c>
      <c r="D7332" s="170" t="s">
        <v>332</v>
      </c>
      <c r="E7332" s="170">
        <v>1420</v>
      </c>
      <c r="F7332" s="170">
        <v>6</v>
      </c>
      <c r="G7332" s="171">
        <v>7</v>
      </c>
      <c r="H7332" s="170" t="s">
        <v>105</v>
      </c>
      <c r="I7332" s="171">
        <v>15.49</v>
      </c>
      <c r="J7332" s="169">
        <v>4</v>
      </c>
    </row>
    <row r="7333" spans="1:10" hidden="1" x14ac:dyDescent="0.25">
      <c r="A7333" s="169">
        <v>70274</v>
      </c>
      <c r="B7333" s="170" t="s">
        <v>5327</v>
      </c>
      <c r="C7333" s="170" t="s">
        <v>15</v>
      </c>
      <c r="D7333" s="170" t="s">
        <v>137</v>
      </c>
      <c r="E7333" s="170">
        <v>750</v>
      </c>
      <c r="F7333" s="170">
        <v>12</v>
      </c>
      <c r="G7333" s="171">
        <v>40</v>
      </c>
      <c r="H7333" s="170" t="s">
        <v>96</v>
      </c>
      <c r="I7333" s="171">
        <v>39.99</v>
      </c>
      <c r="J7333" s="169">
        <v>1</v>
      </c>
    </row>
    <row r="7334" spans="1:10" hidden="1" x14ac:dyDescent="0.25">
      <c r="A7334" s="169">
        <v>70275</v>
      </c>
      <c r="B7334" s="170" t="s">
        <v>5328</v>
      </c>
      <c r="C7334" s="170" t="s">
        <v>15</v>
      </c>
      <c r="D7334" s="170" t="s">
        <v>252</v>
      </c>
      <c r="E7334" s="170">
        <v>750</v>
      </c>
      <c r="F7334" s="170">
        <v>12</v>
      </c>
      <c r="G7334" s="171">
        <v>30</v>
      </c>
      <c r="H7334" s="170" t="s">
        <v>43</v>
      </c>
      <c r="I7334" s="171">
        <v>26.49</v>
      </c>
      <c r="J7334" s="169">
        <v>1</v>
      </c>
    </row>
    <row r="7335" spans="1:10" hidden="1" x14ac:dyDescent="0.25">
      <c r="A7335" s="169">
        <v>70276</v>
      </c>
      <c r="B7335" s="170" t="s">
        <v>5329</v>
      </c>
      <c r="C7335" s="170" t="s">
        <v>263</v>
      </c>
      <c r="D7335" s="170" t="s">
        <v>332</v>
      </c>
      <c r="E7335" s="170">
        <v>1420</v>
      </c>
      <c r="F7335" s="170">
        <v>6</v>
      </c>
      <c r="G7335" s="171">
        <v>7</v>
      </c>
      <c r="H7335" s="170" t="s">
        <v>105</v>
      </c>
      <c r="I7335" s="171">
        <v>15.49</v>
      </c>
      <c r="J7335" s="169">
        <v>4</v>
      </c>
    </row>
    <row r="7336" spans="1:10" hidden="1" x14ac:dyDescent="0.25">
      <c r="A7336" s="169">
        <v>70276</v>
      </c>
      <c r="B7336" s="170" t="s">
        <v>5329</v>
      </c>
      <c r="C7336" s="170" t="s">
        <v>263</v>
      </c>
      <c r="D7336" s="170" t="s">
        <v>332</v>
      </c>
      <c r="E7336" s="170">
        <v>1420</v>
      </c>
      <c r="F7336" s="170">
        <v>6</v>
      </c>
      <c r="G7336" s="171">
        <v>7</v>
      </c>
      <c r="H7336" s="170" t="s">
        <v>105</v>
      </c>
      <c r="I7336" s="171">
        <v>15.49</v>
      </c>
      <c r="J7336" s="169">
        <v>4</v>
      </c>
    </row>
    <row r="7337" spans="1:10" hidden="1" x14ac:dyDescent="0.25">
      <c r="A7337" s="169">
        <v>70278</v>
      </c>
      <c r="B7337" s="170" t="s">
        <v>5330</v>
      </c>
      <c r="C7337" s="170" t="s">
        <v>24</v>
      </c>
      <c r="D7337" s="170" t="s">
        <v>66</v>
      </c>
      <c r="E7337" s="170">
        <v>750</v>
      </c>
      <c r="F7337" s="170">
        <v>12</v>
      </c>
      <c r="G7337" s="171">
        <v>13.5</v>
      </c>
      <c r="H7337" s="170" t="s">
        <v>357</v>
      </c>
      <c r="I7337" s="171">
        <v>18.989999999999998</v>
      </c>
      <c r="J7337" s="169">
        <v>1</v>
      </c>
    </row>
    <row r="7338" spans="1:10" hidden="1" x14ac:dyDescent="0.25">
      <c r="A7338" s="169">
        <v>70279</v>
      </c>
      <c r="B7338" s="170" t="s">
        <v>5331</v>
      </c>
      <c r="C7338" s="170" t="s">
        <v>24</v>
      </c>
      <c r="D7338" s="170" t="s">
        <v>68</v>
      </c>
      <c r="E7338" s="170">
        <v>750</v>
      </c>
      <c r="F7338" s="170">
        <v>12</v>
      </c>
      <c r="G7338" s="171">
        <v>14.8</v>
      </c>
      <c r="H7338" s="170" t="s">
        <v>357</v>
      </c>
      <c r="I7338" s="171">
        <v>18.989999999999998</v>
      </c>
      <c r="J7338" s="169">
        <v>1</v>
      </c>
    </row>
    <row r="7339" spans="1:10" hidden="1" x14ac:dyDescent="0.25">
      <c r="A7339" s="169">
        <v>70281</v>
      </c>
      <c r="B7339" s="170" t="s">
        <v>5332</v>
      </c>
      <c r="C7339" s="170" t="s">
        <v>11</v>
      </c>
      <c r="D7339" s="170" t="s">
        <v>303</v>
      </c>
      <c r="E7339" s="170">
        <v>750</v>
      </c>
      <c r="F7339" s="170">
        <v>6</v>
      </c>
      <c r="G7339" s="171">
        <v>6.5</v>
      </c>
      <c r="H7339" s="170" t="s">
        <v>723</v>
      </c>
      <c r="I7339" s="171">
        <v>19.989999999999998</v>
      </c>
      <c r="J7339" s="169">
        <v>1</v>
      </c>
    </row>
    <row r="7340" spans="1:10" hidden="1" x14ac:dyDescent="0.25">
      <c r="A7340" s="169">
        <v>70282</v>
      </c>
      <c r="B7340" s="170" t="s">
        <v>5333</v>
      </c>
      <c r="C7340" s="170" t="s">
        <v>263</v>
      </c>
      <c r="D7340" s="170" t="s">
        <v>332</v>
      </c>
      <c r="E7340" s="170">
        <v>2840</v>
      </c>
      <c r="F7340" s="170">
        <v>3</v>
      </c>
      <c r="G7340" s="171">
        <v>12.5</v>
      </c>
      <c r="H7340" s="170" t="s">
        <v>105</v>
      </c>
      <c r="I7340" s="171">
        <v>32.99</v>
      </c>
      <c r="J7340" s="169">
        <v>8</v>
      </c>
    </row>
    <row r="7341" spans="1:10" hidden="1" x14ac:dyDescent="0.25">
      <c r="A7341" s="169">
        <v>70282</v>
      </c>
      <c r="B7341" s="170" t="s">
        <v>5333</v>
      </c>
      <c r="C7341" s="170" t="s">
        <v>263</v>
      </c>
      <c r="D7341" s="170" t="s">
        <v>332</v>
      </c>
      <c r="E7341" s="170">
        <v>2840</v>
      </c>
      <c r="F7341" s="170">
        <v>3</v>
      </c>
      <c r="G7341" s="171">
        <v>12.5</v>
      </c>
      <c r="H7341" s="170" t="s">
        <v>105</v>
      </c>
      <c r="I7341" s="171">
        <v>32.99</v>
      </c>
      <c r="J7341" s="169">
        <v>8</v>
      </c>
    </row>
    <row r="7342" spans="1:10" hidden="1" x14ac:dyDescent="0.25">
      <c r="A7342" s="169">
        <v>70287</v>
      </c>
      <c r="B7342" s="170" t="s">
        <v>5334</v>
      </c>
      <c r="C7342" s="170" t="s">
        <v>263</v>
      </c>
      <c r="D7342" s="170" t="s">
        <v>332</v>
      </c>
      <c r="E7342" s="170">
        <v>355</v>
      </c>
      <c r="F7342" s="170">
        <v>24</v>
      </c>
      <c r="G7342" s="171">
        <v>12.5</v>
      </c>
      <c r="H7342" s="170" t="s">
        <v>1712</v>
      </c>
      <c r="I7342" s="171">
        <v>4.25</v>
      </c>
      <c r="J7342" s="169">
        <v>1</v>
      </c>
    </row>
    <row r="7343" spans="1:10" hidden="1" x14ac:dyDescent="0.25">
      <c r="A7343" s="169">
        <v>70287</v>
      </c>
      <c r="B7343" s="170" t="s">
        <v>5334</v>
      </c>
      <c r="C7343" s="170" t="s">
        <v>263</v>
      </c>
      <c r="D7343" s="170" t="s">
        <v>332</v>
      </c>
      <c r="E7343" s="170">
        <v>355</v>
      </c>
      <c r="F7343" s="170">
        <v>24</v>
      </c>
      <c r="G7343" s="171">
        <v>12.5</v>
      </c>
      <c r="H7343" s="170" t="s">
        <v>1712</v>
      </c>
      <c r="I7343" s="171">
        <v>4.25</v>
      </c>
      <c r="J7343" s="169">
        <v>1</v>
      </c>
    </row>
    <row r="7344" spans="1:10" hidden="1" x14ac:dyDescent="0.25">
      <c r="A7344" s="169">
        <v>70288</v>
      </c>
      <c r="B7344" s="170" t="s">
        <v>5335</v>
      </c>
      <c r="C7344" s="170" t="s">
        <v>11</v>
      </c>
      <c r="D7344" s="170" t="s">
        <v>12</v>
      </c>
      <c r="E7344" s="170">
        <v>355</v>
      </c>
      <c r="F7344" s="170">
        <v>24</v>
      </c>
      <c r="G7344" s="171">
        <v>5</v>
      </c>
      <c r="H7344" s="170" t="s">
        <v>2535</v>
      </c>
      <c r="I7344" s="171">
        <v>2.91</v>
      </c>
      <c r="J7344" s="169">
        <v>1</v>
      </c>
    </row>
    <row r="7345" spans="1:10" hidden="1" x14ac:dyDescent="0.25">
      <c r="A7345" s="169">
        <v>70288</v>
      </c>
      <c r="B7345" s="170" t="s">
        <v>5335</v>
      </c>
      <c r="C7345" s="170" t="s">
        <v>11</v>
      </c>
      <c r="D7345" s="170" t="s">
        <v>12</v>
      </c>
      <c r="E7345" s="170">
        <v>355</v>
      </c>
      <c r="F7345" s="170">
        <v>24</v>
      </c>
      <c r="G7345" s="171">
        <v>5</v>
      </c>
      <c r="H7345" s="170" t="s">
        <v>1136</v>
      </c>
      <c r="I7345" s="171">
        <v>2.91</v>
      </c>
      <c r="J7345" s="169">
        <v>1</v>
      </c>
    </row>
    <row r="7346" spans="1:10" hidden="1" x14ac:dyDescent="0.25">
      <c r="A7346" s="169">
        <v>70290</v>
      </c>
      <c r="B7346" s="170" t="s">
        <v>5336</v>
      </c>
      <c r="C7346" s="170" t="s">
        <v>11</v>
      </c>
      <c r="D7346" s="170" t="s">
        <v>303</v>
      </c>
      <c r="E7346" s="170">
        <v>473</v>
      </c>
      <c r="F7346" s="170">
        <v>24</v>
      </c>
      <c r="G7346" s="171">
        <v>6.6</v>
      </c>
      <c r="H7346" s="170" t="s">
        <v>91</v>
      </c>
      <c r="I7346" s="171">
        <v>3.99</v>
      </c>
      <c r="J7346" s="169">
        <v>1</v>
      </c>
    </row>
    <row r="7347" spans="1:10" hidden="1" x14ac:dyDescent="0.25">
      <c r="A7347" s="169">
        <v>70295</v>
      </c>
      <c r="B7347" s="170" t="s">
        <v>5337</v>
      </c>
      <c r="C7347" s="170" t="s">
        <v>11</v>
      </c>
      <c r="D7347" s="170" t="s">
        <v>12</v>
      </c>
      <c r="E7347" s="170">
        <v>473</v>
      </c>
      <c r="F7347" s="170">
        <v>24</v>
      </c>
      <c r="G7347" s="171">
        <v>4.5999999999999996</v>
      </c>
      <c r="H7347" s="170" t="s">
        <v>91</v>
      </c>
      <c r="I7347" s="171">
        <v>3.79</v>
      </c>
      <c r="J7347" s="169">
        <v>1</v>
      </c>
    </row>
    <row r="7348" spans="1:10" hidden="1" x14ac:dyDescent="0.25">
      <c r="A7348" s="169">
        <v>70299</v>
      </c>
      <c r="B7348" s="170" t="s">
        <v>5338</v>
      </c>
      <c r="C7348" s="170" t="s">
        <v>11</v>
      </c>
      <c r="D7348" s="170" t="s">
        <v>303</v>
      </c>
      <c r="E7348" s="170">
        <v>473</v>
      </c>
      <c r="F7348" s="170">
        <v>24</v>
      </c>
      <c r="G7348" s="171">
        <v>6.8</v>
      </c>
      <c r="H7348" s="170" t="s">
        <v>91</v>
      </c>
      <c r="I7348" s="171">
        <v>3.99</v>
      </c>
      <c r="J7348" s="169">
        <v>1</v>
      </c>
    </row>
    <row r="7349" spans="1:10" hidden="1" x14ac:dyDescent="0.25">
      <c r="A7349" s="169">
        <v>70372</v>
      </c>
      <c r="B7349" s="170" t="s">
        <v>5339</v>
      </c>
      <c r="C7349" s="170" t="s">
        <v>24</v>
      </c>
      <c r="D7349" s="170" t="s">
        <v>34</v>
      </c>
      <c r="E7349" s="170">
        <v>750</v>
      </c>
      <c r="F7349" s="170">
        <v>6</v>
      </c>
      <c r="G7349" s="171">
        <v>13.5</v>
      </c>
      <c r="H7349" s="170" t="s">
        <v>200</v>
      </c>
      <c r="I7349" s="171">
        <v>159.24</v>
      </c>
      <c r="J7349" s="169">
        <v>1</v>
      </c>
    </row>
    <row r="7350" spans="1:10" hidden="1" x14ac:dyDescent="0.25">
      <c r="A7350" s="169">
        <v>70376</v>
      </c>
      <c r="B7350" s="170" t="s">
        <v>5340</v>
      </c>
      <c r="C7350" s="170" t="s">
        <v>24</v>
      </c>
      <c r="D7350" s="170" t="s">
        <v>34</v>
      </c>
      <c r="E7350" s="170">
        <v>750</v>
      </c>
      <c r="F7350" s="170">
        <v>6</v>
      </c>
      <c r="G7350" s="171">
        <v>13</v>
      </c>
      <c r="H7350" s="170" t="s">
        <v>200</v>
      </c>
      <c r="I7350" s="171">
        <v>109.35</v>
      </c>
      <c r="J7350" s="169">
        <v>1</v>
      </c>
    </row>
    <row r="7351" spans="1:10" hidden="1" x14ac:dyDescent="0.25">
      <c r="A7351" s="169">
        <v>70377</v>
      </c>
      <c r="B7351" s="170" t="s">
        <v>5341</v>
      </c>
      <c r="C7351" s="170" t="s">
        <v>24</v>
      </c>
      <c r="D7351" s="170" t="s">
        <v>34</v>
      </c>
      <c r="E7351" s="170">
        <v>750</v>
      </c>
      <c r="F7351" s="170">
        <v>12</v>
      </c>
      <c r="G7351" s="171">
        <v>13.5</v>
      </c>
      <c r="H7351" s="170" t="s">
        <v>200</v>
      </c>
      <c r="I7351" s="171">
        <v>35.630000000000003</v>
      </c>
      <c r="J7351" s="169">
        <v>1</v>
      </c>
    </row>
    <row r="7352" spans="1:10" hidden="1" x14ac:dyDescent="0.25">
      <c r="A7352" s="169">
        <v>70378</v>
      </c>
      <c r="B7352" s="170" t="s">
        <v>5342</v>
      </c>
      <c r="C7352" s="170" t="s">
        <v>24</v>
      </c>
      <c r="D7352" s="170" t="s">
        <v>34</v>
      </c>
      <c r="E7352" s="170">
        <v>750</v>
      </c>
      <c r="F7352" s="170">
        <v>6</v>
      </c>
      <c r="G7352" s="171">
        <v>14</v>
      </c>
      <c r="H7352" s="170" t="s">
        <v>200</v>
      </c>
      <c r="I7352" s="171">
        <v>132.41</v>
      </c>
      <c r="J7352" s="169">
        <v>1</v>
      </c>
    </row>
    <row r="7353" spans="1:10" hidden="1" x14ac:dyDescent="0.25">
      <c r="A7353" s="169">
        <v>70380</v>
      </c>
      <c r="B7353" s="170" t="s">
        <v>5343</v>
      </c>
      <c r="C7353" s="170" t="s">
        <v>24</v>
      </c>
      <c r="D7353" s="170" t="s">
        <v>34</v>
      </c>
      <c r="E7353" s="170">
        <v>750</v>
      </c>
      <c r="F7353" s="170">
        <v>6</v>
      </c>
      <c r="G7353" s="171">
        <v>13</v>
      </c>
      <c r="H7353" s="170" t="s">
        <v>200</v>
      </c>
      <c r="I7353" s="171">
        <v>351.12</v>
      </c>
      <c r="J7353" s="169">
        <v>1</v>
      </c>
    </row>
    <row r="7354" spans="1:10" hidden="1" x14ac:dyDescent="0.25">
      <c r="A7354" s="169">
        <v>70381</v>
      </c>
      <c r="B7354" s="170" t="s">
        <v>5344</v>
      </c>
      <c r="C7354" s="170" t="s">
        <v>24</v>
      </c>
      <c r="D7354" s="170" t="s">
        <v>34</v>
      </c>
      <c r="E7354" s="170">
        <v>750</v>
      </c>
      <c r="F7354" s="170">
        <v>6</v>
      </c>
      <c r="G7354" s="171">
        <v>13</v>
      </c>
      <c r="H7354" s="170" t="s">
        <v>200</v>
      </c>
      <c r="I7354" s="171">
        <v>41.23</v>
      </c>
      <c r="J7354" s="169">
        <v>1</v>
      </c>
    </row>
    <row r="7355" spans="1:10" hidden="1" x14ac:dyDescent="0.25">
      <c r="A7355" s="169">
        <v>70383</v>
      </c>
      <c r="B7355" s="170" t="s">
        <v>5345</v>
      </c>
      <c r="C7355" s="170" t="s">
        <v>24</v>
      </c>
      <c r="D7355" s="170" t="s">
        <v>34</v>
      </c>
      <c r="E7355" s="170">
        <v>750</v>
      </c>
      <c r="F7355" s="170">
        <v>6</v>
      </c>
      <c r="G7355" s="171">
        <v>13</v>
      </c>
      <c r="H7355" s="170" t="s">
        <v>200</v>
      </c>
      <c r="I7355" s="171">
        <v>39.15</v>
      </c>
      <c r="J7355" s="169">
        <v>1</v>
      </c>
    </row>
    <row r="7356" spans="1:10" hidden="1" x14ac:dyDescent="0.25">
      <c r="A7356" s="169">
        <v>70386</v>
      </c>
      <c r="B7356" s="170" t="s">
        <v>5346</v>
      </c>
      <c r="C7356" s="170" t="s">
        <v>24</v>
      </c>
      <c r="D7356" s="170" t="s">
        <v>34</v>
      </c>
      <c r="E7356" s="170">
        <v>750</v>
      </c>
      <c r="F7356" s="170">
        <v>6</v>
      </c>
      <c r="G7356" s="171">
        <v>13</v>
      </c>
      <c r="H7356" s="170" t="s">
        <v>200</v>
      </c>
      <c r="I7356" s="171">
        <v>94</v>
      </c>
      <c r="J7356" s="169">
        <v>1</v>
      </c>
    </row>
    <row r="7357" spans="1:10" hidden="1" x14ac:dyDescent="0.25">
      <c r="A7357" s="169">
        <v>70387</v>
      </c>
      <c r="B7357" s="170" t="s">
        <v>5347</v>
      </c>
      <c r="C7357" s="170" t="s">
        <v>24</v>
      </c>
      <c r="D7357" s="170" t="s">
        <v>34</v>
      </c>
      <c r="E7357" s="170">
        <v>750</v>
      </c>
      <c r="F7357" s="170">
        <v>6</v>
      </c>
      <c r="G7357" s="171">
        <v>14</v>
      </c>
      <c r="H7357" s="170" t="s">
        <v>200</v>
      </c>
      <c r="I7357" s="171">
        <v>188.06</v>
      </c>
      <c r="J7357" s="169">
        <v>1</v>
      </c>
    </row>
    <row r="7358" spans="1:10" hidden="1" x14ac:dyDescent="0.25">
      <c r="A7358" s="169">
        <v>70388</v>
      </c>
      <c r="B7358" s="170" t="s">
        <v>5348</v>
      </c>
      <c r="C7358" s="170" t="s">
        <v>24</v>
      </c>
      <c r="D7358" s="170" t="s">
        <v>34</v>
      </c>
      <c r="E7358" s="170">
        <v>750</v>
      </c>
      <c r="F7358" s="170">
        <v>6</v>
      </c>
      <c r="G7358" s="171">
        <v>13.5</v>
      </c>
      <c r="H7358" s="170" t="s">
        <v>200</v>
      </c>
      <c r="I7358" s="171">
        <v>53.7</v>
      </c>
      <c r="J7358" s="169">
        <v>1</v>
      </c>
    </row>
    <row r="7359" spans="1:10" hidden="1" x14ac:dyDescent="0.25">
      <c r="A7359" s="169">
        <v>70389</v>
      </c>
      <c r="B7359" s="170" t="s">
        <v>5349</v>
      </c>
      <c r="C7359" s="170" t="s">
        <v>24</v>
      </c>
      <c r="D7359" s="170" t="s">
        <v>34</v>
      </c>
      <c r="E7359" s="170">
        <v>750</v>
      </c>
      <c r="F7359" s="170">
        <v>6</v>
      </c>
      <c r="G7359" s="171">
        <v>14</v>
      </c>
      <c r="H7359" s="170" t="s">
        <v>200</v>
      </c>
      <c r="I7359" s="171">
        <v>57.58</v>
      </c>
      <c r="J7359" s="169">
        <v>1</v>
      </c>
    </row>
    <row r="7360" spans="1:10" hidden="1" x14ac:dyDescent="0.25">
      <c r="A7360" s="169">
        <v>70393</v>
      </c>
      <c r="B7360" s="170" t="s">
        <v>5350</v>
      </c>
      <c r="C7360" s="170" t="s">
        <v>24</v>
      </c>
      <c r="D7360" s="170" t="s">
        <v>34</v>
      </c>
      <c r="E7360" s="170">
        <v>750</v>
      </c>
      <c r="F7360" s="170">
        <v>6</v>
      </c>
      <c r="G7360" s="171">
        <v>13</v>
      </c>
      <c r="H7360" s="170" t="s">
        <v>200</v>
      </c>
      <c r="I7360" s="171">
        <v>70.97</v>
      </c>
      <c r="J7360" s="169">
        <v>1</v>
      </c>
    </row>
    <row r="7361" spans="1:10" hidden="1" x14ac:dyDescent="0.25">
      <c r="A7361" s="169">
        <v>70397</v>
      </c>
      <c r="B7361" s="170" t="s">
        <v>5351</v>
      </c>
      <c r="C7361" s="170" t="s">
        <v>24</v>
      </c>
      <c r="D7361" s="170" t="s">
        <v>34</v>
      </c>
      <c r="E7361" s="170">
        <v>750</v>
      </c>
      <c r="F7361" s="170">
        <v>6</v>
      </c>
      <c r="G7361" s="171">
        <v>13</v>
      </c>
      <c r="H7361" s="170" t="s">
        <v>200</v>
      </c>
      <c r="I7361" s="171">
        <v>811.63</v>
      </c>
      <c r="J7361" s="169">
        <v>1</v>
      </c>
    </row>
    <row r="7362" spans="1:10" hidden="1" x14ac:dyDescent="0.25">
      <c r="A7362" s="169">
        <v>70399</v>
      </c>
      <c r="B7362" s="170" t="s">
        <v>5352</v>
      </c>
      <c r="C7362" s="170" t="s">
        <v>24</v>
      </c>
      <c r="D7362" s="170" t="s">
        <v>34</v>
      </c>
      <c r="E7362" s="170">
        <v>750</v>
      </c>
      <c r="F7362" s="170">
        <v>6</v>
      </c>
      <c r="G7362" s="171">
        <v>15</v>
      </c>
      <c r="H7362" s="170" t="s">
        <v>200</v>
      </c>
      <c r="I7362" s="171">
        <v>235.96</v>
      </c>
      <c r="J7362" s="169">
        <v>1</v>
      </c>
    </row>
    <row r="7363" spans="1:10" hidden="1" x14ac:dyDescent="0.25">
      <c r="A7363" s="169">
        <v>70403</v>
      </c>
      <c r="B7363" s="170" t="s">
        <v>5353</v>
      </c>
      <c r="C7363" s="170" t="s">
        <v>24</v>
      </c>
      <c r="D7363" s="170" t="s">
        <v>34</v>
      </c>
      <c r="E7363" s="170">
        <v>750</v>
      </c>
      <c r="F7363" s="170">
        <v>6</v>
      </c>
      <c r="G7363" s="171">
        <v>13.5</v>
      </c>
      <c r="H7363" s="170" t="s">
        <v>200</v>
      </c>
      <c r="I7363" s="171">
        <v>40.270000000000003</v>
      </c>
      <c r="J7363" s="169">
        <v>1</v>
      </c>
    </row>
    <row r="7364" spans="1:10" hidden="1" x14ac:dyDescent="0.25">
      <c r="A7364" s="169">
        <v>70405</v>
      </c>
      <c r="B7364" s="170" t="s">
        <v>5354</v>
      </c>
      <c r="C7364" s="170" t="s">
        <v>24</v>
      </c>
      <c r="D7364" s="170" t="s">
        <v>34</v>
      </c>
      <c r="E7364" s="170">
        <v>750</v>
      </c>
      <c r="F7364" s="170">
        <v>6</v>
      </c>
      <c r="G7364" s="171">
        <v>13</v>
      </c>
      <c r="H7364" s="170" t="s">
        <v>200</v>
      </c>
      <c r="I7364" s="171">
        <v>197.61</v>
      </c>
      <c r="J7364" s="169">
        <v>1</v>
      </c>
    </row>
    <row r="7365" spans="1:10" hidden="1" x14ac:dyDescent="0.25">
      <c r="A7365" s="169">
        <v>70407</v>
      </c>
      <c r="B7365" s="170" t="s">
        <v>5355</v>
      </c>
      <c r="C7365" s="170" t="s">
        <v>24</v>
      </c>
      <c r="D7365" s="170" t="s">
        <v>34</v>
      </c>
      <c r="E7365" s="170">
        <v>750</v>
      </c>
      <c r="F7365" s="170">
        <v>6</v>
      </c>
      <c r="G7365" s="171">
        <v>12.9</v>
      </c>
      <c r="H7365" s="170" t="s">
        <v>200</v>
      </c>
      <c r="I7365" s="171">
        <v>389.49</v>
      </c>
      <c r="J7365" s="169">
        <v>1</v>
      </c>
    </row>
    <row r="7366" spans="1:10" hidden="1" x14ac:dyDescent="0.25">
      <c r="A7366" s="169">
        <v>70408</v>
      </c>
      <c r="B7366" s="170" t="s">
        <v>5356</v>
      </c>
      <c r="C7366" s="170" t="s">
        <v>24</v>
      </c>
      <c r="D7366" s="170" t="s">
        <v>34</v>
      </c>
      <c r="E7366" s="170">
        <v>750</v>
      </c>
      <c r="F7366" s="170">
        <v>6</v>
      </c>
      <c r="G7366" s="171">
        <v>13</v>
      </c>
      <c r="H7366" s="170" t="s">
        <v>200</v>
      </c>
      <c r="I7366" s="171">
        <v>159.24</v>
      </c>
      <c r="J7366" s="169">
        <v>1</v>
      </c>
    </row>
    <row r="7367" spans="1:10" hidden="1" x14ac:dyDescent="0.25">
      <c r="A7367" s="169">
        <v>70409</v>
      </c>
      <c r="B7367" s="170" t="s">
        <v>5357</v>
      </c>
      <c r="C7367" s="170" t="s">
        <v>24</v>
      </c>
      <c r="D7367" s="170" t="s">
        <v>34</v>
      </c>
      <c r="E7367" s="170">
        <v>750</v>
      </c>
      <c r="F7367" s="170">
        <v>6</v>
      </c>
      <c r="G7367" s="171">
        <v>13.5</v>
      </c>
      <c r="H7367" s="170" t="s">
        <v>200</v>
      </c>
      <c r="I7367" s="171">
        <v>136.21</v>
      </c>
      <c r="J7367" s="169">
        <v>1</v>
      </c>
    </row>
    <row r="7368" spans="1:10" hidden="1" x14ac:dyDescent="0.25">
      <c r="A7368" s="169">
        <v>70410</v>
      </c>
      <c r="B7368" s="170" t="s">
        <v>5358</v>
      </c>
      <c r="C7368" s="170" t="s">
        <v>24</v>
      </c>
      <c r="D7368" s="170" t="s">
        <v>34</v>
      </c>
      <c r="E7368" s="170">
        <v>750</v>
      </c>
      <c r="F7368" s="170">
        <v>6</v>
      </c>
      <c r="G7368" s="171">
        <v>13</v>
      </c>
      <c r="H7368" s="170" t="s">
        <v>200</v>
      </c>
      <c r="I7368" s="171">
        <v>146.44</v>
      </c>
      <c r="J7368" s="169">
        <v>1</v>
      </c>
    </row>
    <row r="7369" spans="1:10" hidden="1" x14ac:dyDescent="0.25">
      <c r="A7369" s="169">
        <v>70412</v>
      </c>
      <c r="B7369" s="170" t="s">
        <v>5359</v>
      </c>
      <c r="C7369" s="170" t="s">
        <v>24</v>
      </c>
      <c r="D7369" s="170" t="s">
        <v>34</v>
      </c>
      <c r="E7369" s="170">
        <v>750</v>
      </c>
      <c r="F7369" s="170">
        <v>6</v>
      </c>
      <c r="G7369" s="171">
        <v>13</v>
      </c>
      <c r="H7369" s="170" t="s">
        <v>200</v>
      </c>
      <c r="I7369" s="171">
        <v>70.97</v>
      </c>
      <c r="J7369" s="169">
        <v>1</v>
      </c>
    </row>
    <row r="7370" spans="1:10" hidden="1" x14ac:dyDescent="0.25">
      <c r="A7370" s="169">
        <v>70413</v>
      </c>
      <c r="B7370" s="170" t="s">
        <v>5360</v>
      </c>
      <c r="C7370" s="170" t="s">
        <v>24</v>
      </c>
      <c r="D7370" s="170" t="s">
        <v>34</v>
      </c>
      <c r="E7370" s="170">
        <v>750</v>
      </c>
      <c r="F7370" s="170">
        <v>6</v>
      </c>
      <c r="G7370" s="171">
        <v>13.5</v>
      </c>
      <c r="H7370" s="170" t="s">
        <v>200</v>
      </c>
      <c r="I7370" s="171">
        <v>57.54</v>
      </c>
      <c r="J7370" s="169">
        <v>1</v>
      </c>
    </row>
    <row r="7371" spans="1:10" hidden="1" x14ac:dyDescent="0.25">
      <c r="A7371" s="169">
        <v>70414</v>
      </c>
      <c r="B7371" s="170" t="s">
        <v>5361</v>
      </c>
      <c r="C7371" s="170" t="s">
        <v>24</v>
      </c>
      <c r="D7371" s="170" t="s">
        <v>34</v>
      </c>
      <c r="E7371" s="170">
        <v>750</v>
      </c>
      <c r="F7371" s="170">
        <v>6</v>
      </c>
      <c r="G7371" s="171">
        <v>13</v>
      </c>
      <c r="H7371" s="170" t="s">
        <v>200</v>
      </c>
      <c r="I7371" s="171">
        <v>197.61</v>
      </c>
      <c r="J7371" s="169">
        <v>1</v>
      </c>
    </row>
    <row r="7372" spans="1:10" hidden="1" x14ac:dyDescent="0.25">
      <c r="A7372" s="169">
        <v>70415</v>
      </c>
      <c r="B7372" s="170" t="s">
        <v>5362</v>
      </c>
      <c r="C7372" s="170" t="s">
        <v>24</v>
      </c>
      <c r="D7372" s="170" t="s">
        <v>34</v>
      </c>
      <c r="E7372" s="170">
        <v>750</v>
      </c>
      <c r="F7372" s="170">
        <v>6</v>
      </c>
      <c r="G7372" s="171">
        <v>13</v>
      </c>
      <c r="H7372" s="170" t="s">
        <v>200</v>
      </c>
      <c r="I7372" s="171">
        <v>151.56</v>
      </c>
      <c r="J7372" s="169">
        <v>1</v>
      </c>
    </row>
    <row r="7373" spans="1:10" hidden="1" x14ac:dyDescent="0.25">
      <c r="A7373" s="169">
        <v>70416</v>
      </c>
      <c r="B7373" s="170" t="s">
        <v>5363</v>
      </c>
      <c r="C7373" s="170" t="s">
        <v>24</v>
      </c>
      <c r="D7373" s="170" t="s">
        <v>34</v>
      </c>
      <c r="E7373" s="170">
        <v>750</v>
      </c>
      <c r="F7373" s="170">
        <v>12</v>
      </c>
      <c r="G7373" s="171">
        <v>13</v>
      </c>
      <c r="H7373" s="170" t="s">
        <v>200</v>
      </c>
      <c r="I7373" s="171">
        <v>97.83</v>
      </c>
      <c r="J7373" s="169">
        <v>1</v>
      </c>
    </row>
    <row r="7374" spans="1:10" hidden="1" x14ac:dyDescent="0.25">
      <c r="A7374" s="169">
        <v>70417</v>
      </c>
      <c r="B7374" s="170" t="s">
        <v>5364</v>
      </c>
      <c r="C7374" s="170" t="s">
        <v>24</v>
      </c>
      <c r="D7374" s="170" t="s">
        <v>34</v>
      </c>
      <c r="E7374" s="170">
        <v>750</v>
      </c>
      <c r="F7374" s="170">
        <v>6</v>
      </c>
      <c r="G7374" s="171">
        <v>12.8</v>
      </c>
      <c r="H7374" s="170" t="s">
        <v>200</v>
      </c>
      <c r="I7374" s="171">
        <v>888.38</v>
      </c>
      <c r="J7374" s="169">
        <v>1</v>
      </c>
    </row>
    <row r="7375" spans="1:10" hidden="1" x14ac:dyDescent="0.25">
      <c r="A7375" s="169">
        <v>70418</v>
      </c>
      <c r="B7375" s="170" t="s">
        <v>5365</v>
      </c>
      <c r="C7375" s="170" t="s">
        <v>24</v>
      </c>
      <c r="D7375" s="170" t="s">
        <v>34</v>
      </c>
      <c r="E7375" s="170">
        <v>750</v>
      </c>
      <c r="F7375" s="170">
        <v>6</v>
      </c>
      <c r="G7375" s="171">
        <v>12.5</v>
      </c>
      <c r="H7375" s="170" t="s">
        <v>200</v>
      </c>
      <c r="I7375" s="171">
        <v>108.39</v>
      </c>
      <c r="J7375" s="169">
        <v>1</v>
      </c>
    </row>
    <row r="7376" spans="1:10" hidden="1" x14ac:dyDescent="0.25">
      <c r="A7376" s="169">
        <v>70420</v>
      </c>
      <c r="B7376" s="170" t="s">
        <v>5366</v>
      </c>
      <c r="C7376" s="170" t="s">
        <v>24</v>
      </c>
      <c r="D7376" s="170" t="s">
        <v>34</v>
      </c>
      <c r="E7376" s="170">
        <v>750</v>
      </c>
      <c r="F7376" s="170">
        <v>6</v>
      </c>
      <c r="G7376" s="171">
        <v>12.5</v>
      </c>
      <c r="H7376" s="170" t="s">
        <v>200</v>
      </c>
      <c r="I7376" s="171">
        <v>105.51</v>
      </c>
      <c r="J7376" s="169">
        <v>1</v>
      </c>
    </row>
    <row r="7377" spans="1:10" hidden="1" x14ac:dyDescent="0.25">
      <c r="A7377" s="169">
        <v>70426</v>
      </c>
      <c r="B7377" s="170" t="s">
        <v>5367</v>
      </c>
      <c r="C7377" s="170" t="s">
        <v>24</v>
      </c>
      <c r="D7377" s="170" t="s">
        <v>34</v>
      </c>
      <c r="E7377" s="170">
        <v>750</v>
      </c>
      <c r="F7377" s="170">
        <v>6</v>
      </c>
      <c r="G7377" s="171">
        <v>13</v>
      </c>
      <c r="H7377" s="170" t="s">
        <v>200</v>
      </c>
      <c r="I7377" s="171">
        <v>94</v>
      </c>
      <c r="J7377" s="169">
        <v>1</v>
      </c>
    </row>
    <row r="7378" spans="1:10" hidden="1" x14ac:dyDescent="0.25">
      <c r="A7378" s="169">
        <v>70435</v>
      </c>
      <c r="B7378" s="170" t="s">
        <v>5368</v>
      </c>
      <c r="C7378" s="170" t="s">
        <v>24</v>
      </c>
      <c r="D7378" s="170" t="s">
        <v>504</v>
      </c>
      <c r="E7378" s="170">
        <v>750</v>
      </c>
      <c r="F7378" s="170">
        <v>12</v>
      </c>
      <c r="G7378" s="171">
        <v>9.5</v>
      </c>
      <c r="H7378" s="170" t="s">
        <v>96</v>
      </c>
      <c r="I7378" s="171">
        <v>19.989999999999998</v>
      </c>
      <c r="J7378" s="169">
        <v>1</v>
      </c>
    </row>
    <row r="7379" spans="1:10" hidden="1" x14ac:dyDescent="0.25">
      <c r="A7379" s="169">
        <v>70439</v>
      </c>
      <c r="B7379" s="170" t="s">
        <v>5369</v>
      </c>
      <c r="C7379" s="170" t="s">
        <v>11</v>
      </c>
      <c r="D7379" s="170" t="s">
        <v>211</v>
      </c>
      <c r="E7379" s="170">
        <v>473</v>
      </c>
      <c r="F7379" s="170">
        <v>24</v>
      </c>
      <c r="G7379" s="171">
        <v>3.7</v>
      </c>
      <c r="H7379" s="170" t="s">
        <v>1407</v>
      </c>
      <c r="I7379" s="171">
        <v>3.99</v>
      </c>
      <c r="J7379" s="169">
        <v>1</v>
      </c>
    </row>
    <row r="7380" spans="1:10" hidden="1" x14ac:dyDescent="0.25">
      <c r="A7380" s="169">
        <v>70439</v>
      </c>
      <c r="B7380" s="170" t="s">
        <v>5369</v>
      </c>
      <c r="C7380" s="170" t="s">
        <v>11</v>
      </c>
      <c r="D7380" s="170" t="s">
        <v>211</v>
      </c>
      <c r="E7380" s="170">
        <v>473</v>
      </c>
      <c r="F7380" s="170">
        <v>24</v>
      </c>
      <c r="G7380" s="171">
        <v>3.7</v>
      </c>
      <c r="H7380" s="170" t="s">
        <v>1407</v>
      </c>
      <c r="I7380" s="171">
        <v>3.99</v>
      </c>
      <c r="J7380" s="169">
        <v>1</v>
      </c>
    </row>
    <row r="7381" spans="1:10" hidden="1" x14ac:dyDescent="0.25">
      <c r="A7381" s="169">
        <v>70446</v>
      </c>
      <c r="B7381" s="170" t="s">
        <v>5370</v>
      </c>
      <c r="C7381" s="170" t="s">
        <v>15</v>
      </c>
      <c r="D7381" s="170" t="s">
        <v>140</v>
      </c>
      <c r="E7381" s="170">
        <v>750</v>
      </c>
      <c r="F7381" s="170">
        <v>6</v>
      </c>
      <c r="G7381" s="171">
        <v>22</v>
      </c>
      <c r="H7381" s="170" t="s">
        <v>26</v>
      </c>
      <c r="I7381" s="171">
        <v>34.99</v>
      </c>
      <c r="J7381" s="169">
        <v>1</v>
      </c>
    </row>
    <row r="7382" spans="1:10" hidden="1" x14ac:dyDescent="0.25">
      <c r="A7382" s="169">
        <v>70449</v>
      </c>
      <c r="B7382" s="170" t="s">
        <v>5371</v>
      </c>
      <c r="C7382" s="170" t="s">
        <v>263</v>
      </c>
      <c r="D7382" s="170" t="s">
        <v>332</v>
      </c>
      <c r="E7382" s="170">
        <v>355</v>
      </c>
      <c r="F7382" s="170">
        <v>24</v>
      </c>
      <c r="G7382" s="171">
        <v>12.5</v>
      </c>
      <c r="H7382" s="170" t="s">
        <v>105</v>
      </c>
      <c r="I7382" s="171">
        <v>4.79</v>
      </c>
      <c r="J7382" s="169">
        <v>1</v>
      </c>
    </row>
    <row r="7383" spans="1:10" hidden="1" x14ac:dyDescent="0.25">
      <c r="A7383" s="169">
        <v>70449</v>
      </c>
      <c r="B7383" s="170" t="s">
        <v>5371</v>
      </c>
      <c r="C7383" s="170" t="s">
        <v>263</v>
      </c>
      <c r="D7383" s="170" t="s">
        <v>332</v>
      </c>
      <c r="E7383" s="170">
        <v>355</v>
      </c>
      <c r="F7383" s="170">
        <v>24</v>
      </c>
      <c r="G7383" s="171">
        <v>12.5</v>
      </c>
      <c r="H7383" s="170" t="s">
        <v>105</v>
      </c>
      <c r="I7383" s="171">
        <v>4.79</v>
      </c>
      <c r="J7383" s="169">
        <v>1</v>
      </c>
    </row>
    <row r="7384" spans="1:10" hidden="1" x14ac:dyDescent="0.25">
      <c r="A7384" s="169">
        <v>70452</v>
      </c>
      <c r="B7384" s="170" t="s">
        <v>5372</v>
      </c>
      <c r="C7384" s="170" t="s">
        <v>263</v>
      </c>
      <c r="D7384" s="170" t="s">
        <v>332</v>
      </c>
      <c r="E7384" s="170">
        <v>355</v>
      </c>
      <c r="F7384" s="170">
        <v>24</v>
      </c>
      <c r="G7384" s="171">
        <v>12.5</v>
      </c>
      <c r="H7384" s="170" t="s">
        <v>105</v>
      </c>
      <c r="I7384" s="171">
        <v>4.79</v>
      </c>
      <c r="J7384" s="169">
        <v>1</v>
      </c>
    </row>
    <row r="7385" spans="1:10" hidden="1" x14ac:dyDescent="0.25">
      <c r="A7385" s="169">
        <v>70452</v>
      </c>
      <c r="B7385" s="170" t="s">
        <v>5372</v>
      </c>
      <c r="C7385" s="170" t="s">
        <v>263</v>
      </c>
      <c r="D7385" s="170" t="s">
        <v>332</v>
      </c>
      <c r="E7385" s="170">
        <v>355</v>
      </c>
      <c r="F7385" s="170">
        <v>24</v>
      </c>
      <c r="G7385" s="171">
        <v>12.5</v>
      </c>
      <c r="H7385" s="170" t="s">
        <v>105</v>
      </c>
      <c r="I7385" s="171">
        <v>4.79</v>
      </c>
      <c r="J7385" s="169">
        <v>1</v>
      </c>
    </row>
    <row r="7386" spans="1:10" hidden="1" x14ac:dyDescent="0.25">
      <c r="A7386" s="169">
        <v>70454</v>
      </c>
      <c r="B7386" s="170" t="s">
        <v>5373</v>
      </c>
      <c r="C7386" s="170" t="s">
        <v>263</v>
      </c>
      <c r="D7386" s="170" t="s">
        <v>332</v>
      </c>
      <c r="E7386" s="170">
        <v>355</v>
      </c>
      <c r="F7386" s="170">
        <v>24</v>
      </c>
      <c r="G7386" s="171">
        <v>11</v>
      </c>
      <c r="H7386" s="170" t="s">
        <v>105</v>
      </c>
      <c r="I7386" s="171">
        <v>4.79</v>
      </c>
      <c r="J7386" s="169">
        <v>1</v>
      </c>
    </row>
    <row r="7387" spans="1:10" hidden="1" x14ac:dyDescent="0.25">
      <c r="A7387" s="169">
        <v>70454</v>
      </c>
      <c r="B7387" s="170" t="s">
        <v>5373</v>
      </c>
      <c r="C7387" s="170" t="s">
        <v>263</v>
      </c>
      <c r="D7387" s="170" t="s">
        <v>332</v>
      </c>
      <c r="E7387" s="170">
        <v>355</v>
      </c>
      <c r="F7387" s="170">
        <v>24</v>
      </c>
      <c r="G7387" s="171">
        <v>11</v>
      </c>
      <c r="H7387" s="170" t="s">
        <v>105</v>
      </c>
      <c r="I7387" s="171">
        <v>4.79</v>
      </c>
      <c r="J7387" s="169">
        <v>1</v>
      </c>
    </row>
    <row r="7388" spans="1:10" hidden="1" x14ac:dyDescent="0.25">
      <c r="A7388" s="169">
        <v>70455</v>
      </c>
      <c r="B7388" s="170" t="s">
        <v>5374</v>
      </c>
      <c r="C7388" s="170" t="s">
        <v>263</v>
      </c>
      <c r="D7388" s="170" t="s">
        <v>332</v>
      </c>
      <c r="E7388" s="170">
        <v>1420</v>
      </c>
      <c r="F7388" s="170">
        <v>6</v>
      </c>
      <c r="G7388" s="171">
        <v>11</v>
      </c>
      <c r="H7388" s="170" t="s">
        <v>105</v>
      </c>
      <c r="I7388" s="171">
        <v>17.489999999999998</v>
      </c>
      <c r="J7388" s="169">
        <v>4</v>
      </c>
    </row>
    <row r="7389" spans="1:10" hidden="1" x14ac:dyDescent="0.25">
      <c r="A7389" s="169">
        <v>70455</v>
      </c>
      <c r="B7389" s="170" t="s">
        <v>5374</v>
      </c>
      <c r="C7389" s="170" t="s">
        <v>263</v>
      </c>
      <c r="D7389" s="170" t="s">
        <v>332</v>
      </c>
      <c r="E7389" s="170">
        <v>1420</v>
      </c>
      <c r="F7389" s="170">
        <v>6</v>
      </c>
      <c r="G7389" s="171">
        <v>11</v>
      </c>
      <c r="H7389" s="170" t="s">
        <v>105</v>
      </c>
      <c r="I7389" s="171">
        <v>17.489999999999998</v>
      </c>
      <c r="J7389" s="169">
        <v>4</v>
      </c>
    </row>
    <row r="7390" spans="1:10" hidden="1" x14ac:dyDescent="0.25">
      <c r="A7390" s="169">
        <v>70456</v>
      </c>
      <c r="B7390" s="170" t="s">
        <v>5375</v>
      </c>
      <c r="C7390" s="170" t="s">
        <v>24</v>
      </c>
      <c r="D7390" s="170" t="s">
        <v>34</v>
      </c>
      <c r="E7390" s="170">
        <v>750</v>
      </c>
      <c r="F7390" s="170">
        <v>12</v>
      </c>
      <c r="G7390" s="171">
        <v>13.3</v>
      </c>
      <c r="H7390" s="170" t="s">
        <v>200</v>
      </c>
      <c r="I7390" s="171">
        <v>25.99</v>
      </c>
      <c r="J7390" s="169">
        <v>1</v>
      </c>
    </row>
    <row r="7391" spans="1:10" x14ac:dyDescent="0.25">
      <c r="A7391" s="169">
        <v>70459</v>
      </c>
      <c r="B7391" s="170" t="s">
        <v>5376</v>
      </c>
      <c r="C7391" s="170" t="s">
        <v>263</v>
      </c>
      <c r="D7391" s="170" t="s">
        <v>264</v>
      </c>
      <c r="E7391" s="170">
        <v>250</v>
      </c>
      <c r="F7391" s="170">
        <v>24</v>
      </c>
      <c r="G7391" s="171">
        <v>12</v>
      </c>
      <c r="H7391" s="170" t="s">
        <v>3142</v>
      </c>
      <c r="I7391" s="171">
        <v>4.1900000000000004</v>
      </c>
      <c r="J7391" s="169">
        <v>1</v>
      </c>
    </row>
    <row r="7392" spans="1:10" x14ac:dyDescent="0.25">
      <c r="A7392" s="169">
        <v>70459</v>
      </c>
      <c r="B7392" s="170" t="s">
        <v>5376</v>
      </c>
      <c r="C7392" s="170" t="s">
        <v>263</v>
      </c>
      <c r="D7392" s="170" t="s">
        <v>264</v>
      </c>
      <c r="E7392" s="170">
        <v>250</v>
      </c>
      <c r="F7392" s="170">
        <v>24</v>
      </c>
      <c r="G7392" s="171">
        <v>12</v>
      </c>
      <c r="H7392" s="170" t="s">
        <v>3142</v>
      </c>
      <c r="I7392" s="171">
        <v>4.1900000000000004</v>
      </c>
      <c r="J7392" s="169">
        <v>1</v>
      </c>
    </row>
    <row r="7393" spans="1:10" hidden="1" x14ac:dyDescent="0.25">
      <c r="A7393" s="169">
        <v>70463</v>
      </c>
      <c r="B7393" s="170" t="s">
        <v>5377</v>
      </c>
      <c r="C7393" s="170" t="s">
        <v>263</v>
      </c>
      <c r="D7393" s="170" t="s">
        <v>264</v>
      </c>
      <c r="E7393" s="170">
        <v>1750</v>
      </c>
      <c r="F7393" s="170">
        <v>8</v>
      </c>
      <c r="G7393" s="171">
        <v>7</v>
      </c>
      <c r="H7393" s="170" t="s">
        <v>285</v>
      </c>
      <c r="I7393" s="171">
        <v>11.97</v>
      </c>
      <c r="J7393" s="169">
        <v>1</v>
      </c>
    </row>
    <row r="7394" spans="1:10" hidden="1" x14ac:dyDescent="0.25">
      <c r="A7394" s="169">
        <v>70463</v>
      </c>
      <c r="B7394" s="170" t="s">
        <v>5377</v>
      </c>
      <c r="C7394" s="170" t="s">
        <v>263</v>
      </c>
      <c r="D7394" s="170" t="s">
        <v>264</v>
      </c>
      <c r="E7394" s="170">
        <v>1750</v>
      </c>
      <c r="F7394" s="170">
        <v>8</v>
      </c>
      <c r="G7394" s="171">
        <v>7</v>
      </c>
      <c r="H7394" s="170" t="s">
        <v>285</v>
      </c>
      <c r="I7394" s="171">
        <v>11.97</v>
      </c>
      <c r="J7394" s="169">
        <v>1</v>
      </c>
    </row>
    <row r="7395" spans="1:10" hidden="1" x14ac:dyDescent="0.25">
      <c r="A7395" s="169">
        <v>70473</v>
      </c>
      <c r="B7395" s="170" t="s">
        <v>5378</v>
      </c>
      <c r="C7395" s="170" t="s">
        <v>24</v>
      </c>
      <c r="D7395" s="170" t="s">
        <v>66</v>
      </c>
      <c r="E7395" s="170">
        <v>750</v>
      </c>
      <c r="F7395" s="170">
        <v>12</v>
      </c>
      <c r="G7395" s="171">
        <v>13.5</v>
      </c>
      <c r="H7395" s="170" t="s">
        <v>96</v>
      </c>
      <c r="I7395" s="171">
        <v>21.99</v>
      </c>
      <c r="J7395" s="169">
        <v>1</v>
      </c>
    </row>
    <row r="7396" spans="1:10" hidden="1" x14ac:dyDescent="0.25">
      <c r="A7396" s="169">
        <v>70474</v>
      </c>
      <c r="B7396" s="170" t="s">
        <v>5379</v>
      </c>
      <c r="C7396" s="170" t="s">
        <v>15</v>
      </c>
      <c r="D7396" s="170" t="s">
        <v>225</v>
      </c>
      <c r="E7396" s="170">
        <v>700</v>
      </c>
      <c r="F7396" s="170">
        <v>6</v>
      </c>
      <c r="G7396" s="171">
        <v>40</v>
      </c>
      <c r="H7396" s="170" t="s">
        <v>128</v>
      </c>
      <c r="I7396" s="171">
        <v>59.99</v>
      </c>
      <c r="J7396" s="169">
        <v>1</v>
      </c>
    </row>
    <row r="7397" spans="1:10" hidden="1" x14ac:dyDescent="0.25">
      <c r="A7397" s="169">
        <v>70479</v>
      </c>
      <c r="B7397" s="170" t="s">
        <v>5380</v>
      </c>
      <c r="C7397" s="170" t="s">
        <v>15</v>
      </c>
      <c r="D7397" s="170" t="s">
        <v>140</v>
      </c>
      <c r="E7397" s="170">
        <v>750</v>
      </c>
      <c r="F7397" s="170">
        <v>6</v>
      </c>
      <c r="G7397" s="171">
        <v>22</v>
      </c>
      <c r="H7397" s="170" t="s">
        <v>26</v>
      </c>
      <c r="I7397" s="171">
        <v>34.99</v>
      </c>
      <c r="J7397" s="169">
        <v>1</v>
      </c>
    </row>
    <row r="7398" spans="1:10" hidden="1" x14ac:dyDescent="0.25">
      <c r="A7398" s="169">
        <v>70489</v>
      </c>
      <c r="B7398" s="170" t="s">
        <v>5381</v>
      </c>
      <c r="C7398" s="170" t="s">
        <v>24</v>
      </c>
      <c r="D7398" s="170" t="s">
        <v>34</v>
      </c>
      <c r="E7398" s="170">
        <v>750</v>
      </c>
      <c r="F7398" s="170">
        <v>6</v>
      </c>
      <c r="G7398" s="171">
        <v>13.5</v>
      </c>
      <c r="H7398" s="170" t="s">
        <v>22</v>
      </c>
      <c r="I7398" s="171">
        <v>31.99</v>
      </c>
      <c r="J7398" s="169">
        <v>1</v>
      </c>
    </row>
    <row r="7399" spans="1:10" hidden="1" x14ac:dyDescent="0.25">
      <c r="A7399" s="169">
        <v>70490</v>
      </c>
      <c r="B7399" s="170" t="s">
        <v>5382</v>
      </c>
      <c r="C7399" s="170" t="s">
        <v>24</v>
      </c>
      <c r="D7399" s="170" t="s">
        <v>127</v>
      </c>
      <c r="E7399" s="170">
        <v>750</v>
      </c>
      <c r="F7399" s="170">
        <v>12</v>
      </c>
      <c r="G7399" s="171">
        <v>13.5</v>
      </c>
      <c r="H7399" s="170" t="s">
        <v>1214</v>
      </c>
      <c r="I7399" s="171">
        <v>14.99</v>
      </c>
      <c r="J7399" s="169">
        <v>1</v>
      </c>
    </row>
    <row r="7400" spans="1:10" hidden="1" x14ac:dyDescent="0.25">
      <c r="A7400" s="169">
        <v>70491</v>
      </c>
      <c r="B7400" s="170" t="s">
        <v>5383</v>
      </c>
      <c r="C7400" s="170" t="s">
        <v>15</v>
      </c>
      <c r="D7400" s="170" t="s">
        <v>143</v>
      </c>
      <c r="E7400" s="170">
        <v>750</v>
      </c>
      <c r="F7400" s="170">
        <v>12</v>
      </c>
      <c r="G7400" s="171">
        <v>45</v>
      </c>
      <c r="H7400" s="170" t="s">
        <v>96</v>
      </c>
      <c r="I7400" s="171">
        <v>44.99</v>
      </c>
      <c r="J7400" s="169">
        <v>1</v>
      </c>
    </row>
    <row r="7401" spans="1:10" hidden="1" x14ac:dyDescent="0.25">
      <c r="A7401" s="169">
        <v>70492</v>
      </c>
      <c r="B7401" s="170" t="s">
        <v>5384</v>
      </c>
      <c r="C7401" s="170" t="s">
        <v>11</v>
      </c>
      <c r="D7401" s="170" t="s">
        <v>267</v>
      </c>
      <c r="E7401" s="170">
        <v>473</v>
      </c>
      <c r="F7401" s="170">
        <v>24</v>
      </c>
      <c r="G7401" s="171">
        <v>5.2</v>
      </c>
      <c r="H7401" s="170" t="s">
        <v>1362</v>
      </c>
      <c r="I7401" s="171">
        <v>4.2</v>
      </c>
      <c r="J7401" s="169">
        <v>1</v>
      </c>
    </row>
    <row r="7402" spans="1:10" hidden="1" x14ac:dyDescent="0.25">
      <c r="A7402" s="169">
        <v>70492</v>
      </c>
      <c r="B7402" s="170" t="s">
        <v>5384</v>
      </c>
      <c r="C7402" s="170" t="s">
        <v>11</v>
      </c>
      <c r="D7402" s="170" t="s">
        <v>267</v>
      </c>
      <c r="E7402" s="170">
        <v>473</v>
      </c>
      <c r="F7402" s="170">
        <v>24</v>
      </c>
      <c r="G7402" s="171">
        <v>5.2</v>
      </c>
      <c r="H7402" s="170" t="s">
        <v>1362</v>
      </c>
      <c r="I7402" s="171">
        <v>4.2</v>
      </c>
      <c r="J7402" s="169">
        <v>1</v>
      </c>
    </row>
    <row r="7403" spans="1:10" hidden="1" x14ac:dyDescent="0.25">
      <c r="A7403" s="169">
        <v>70493</v>
      </c>
      <c r="B7403" s="170" t="s">
        <v>5385</v>
      </c>
      <c r="C7403" s="170" t="s">
        <v>11</v>
      </c>
      <c r="D7403" s="170" t="s">
        <v>12</v>
      </c>
      <c r="E7403" s="170">
        <v>8520</v>
      </c>
      <c r="F7403" s="170">
        <v>1</v>
      </c>
      <c r="G7403" s="171">
        <v>4.5</v>
      </c>
      <c r="H7403" s="170" t="s">
        <v>1324</v>
      </c>
      <c r="I7403" s="171">
        <v>49.68</v>
      </c>
      <c r="J7403" s="169">
        <v>24</v>
      </c>
    </row>
    <row r="7404" spans="1:10" hidden="1" x14ac:dyDescent="0.25">
      <c r="A7404" s="169">
        <v>70493</v>
      </c>
      <c r="B7404" s="170" t="s">
        <v>5385</v>
      </c>
      <c r="C7404" s="170" t="s">
        <v>11</v>
      </c>
      <c r="D7404" s="170" t="s">
        <v>12</v>
      </c>
      <c r="E7404" s="170">
        <v>8520</v>
      </c>
      <c r="F7404" s="170">
        <v>1</v>
      </c>
      <c r="G7404" s="171">
        <v>4.5</v>
      </c>
      <c r="H7404" s="170" t="s">
        <v>1324</v>
      </c>
      <c r="I7404" s="171">
        <v>49.68</v>
      </c>
      <c r="J7404" s="169">
        <v>24</v>
      </c>
    </row>
    <row r="7405" spans="1:10" hidden="1" x14ac:dyDescent="0.25">
      <c r="A7405" s="169">
        <v>70494</v>
      </c>
      <c r="B7405" s="170" t="s">
        <v>5386</v>
      </c>
      <c r="C7405" s="170" t="s">
        <v>24</v>
      </c>
      <c r="D7405" s="170" t="s">
        <v>611</v>
      </c>
      <c r="E7405" s="170">
        <v>750</v>
      </c>
      <c r="F7405" s="170">
        <v>12</v>
      </c>
      <c r="G7405" s="171">
        <v>13</v>
      </c>
      <c r="H7405" s="170" t="s">
        <v>1214</v>
      </c>
      <c r="I7405" s="171">
        <v>14.99</v>
      </c>
      <c r="J7405" s="169">
        <v>1</v>
      </c>
    </row>
    <row r="7406" spans="1:10" hidden="1" x14ac:dyDescent="0.25">
      <c r="A7406" s="169">
        <v>70496</v>
      </c>
      <c r="B7406" s="170" t="s">
        <v>5387</v>
      </c>
      <c r="C7406" s="170" t="s">
        <v>24</v>
      </c>
      <c r="D7406" s="170" t="s">
        <v>34</v>
      </c>
      <c r="E7406" s="170">
        <v>750</v>
      </c>
      <c r="F7406" s="170">
        <v>6</v>
      </c>
      <c r="G7406" s="171">
        <v>14.5</v>
      </c>
      <c r="H7406" s="170" t="s">
        <v>22</v>
      </c>
      <c r="I7406" s="171">
        <v>29.99</v>
      </c>
      <c r="J7406" s="169">
        <v>1</v>
      </c>
    </row>
    <row r="7407" spans="1:10" hidden="1" x14ac:dyDescent="0.25">
      <c r="A7407" s="169">
        <v>70545</v>
      </c>
      <c r="B7407" s="170" t="s">
        <v>5388</v>
      </c>
      <c r="C7407" s="170" t="s">
        <v>24</v>
      </c>
      <c r="D7407" s="170" t="s">
        <v>34</v>
      </c>
      <c r="E7407" s="170">
        <v>750</v>
      </c>
      <c r="F7407" s="170">
        <v>12</v>
      </c>
      <c r="G7407" s="171">
        <v>12.5</v>
      </c>
      <c r="H7407" s="170" t="s">
        <v>415</v>
      </c>
      <c r="I7407" s="171">
        <v>21.99</v>
      </c>
      <c r="J7407" s="169">
        <v>1</v>
      </c>
    </row>
    <row r="7408" spans="1:10" hidden="1" x14ac:dyDescent="0.25">
      <c r="A7408" s="169">
        <v>70548</v>
      </c>
      <c r="B7408" s="170" t="s">
        <v>5389</v>
      </c>
      <c r="C7408" s="170" t="s">
        <v>24</v>
      </c>
      <c r="D7408" s="170" t="s">
        <v>58</v>
      </c>
      <c r="E7408" s="170">
        <v>750</v>
      </c>
      <c r="F7408" s="170">
        <v>12</v>
      </c>
      <c r="G7408" s="171">
        <v>13</v>
      </c>
      <c r="H7408" s="170" t="s">
        <v>5390</v>
      </c>
      <c r="I7408" s="171">
        <v>17.989999999999998</v>
      </c>
      <c r="J7408" s="169">
        <v>1</v>
      </c>
    </row>
    <row r="7409" spans="1:10" hidden="1" x14ac:dyDescent="0.25">
      <c r="A7409" s="169">
        <v>70549</v>
      </c>
      <c r="B7409" s="170" t="s">
        <v>5391</v>
      </c>
      <c r="C7409" s="170" t="s">
        <v>24</v>
      </c>
      <c r="D7409" s="170" t="s">
        <v>66</v>
      </c>
      <c r="E7409" s="170">
        <v>750</v>
      </c>
      <c r="F7409" s="170">
        <v>12</v>
      </c>
      <c r="G7409" s="171">
        <v>11</v>
      </c>
      <c r="H7409" s="170" t="s">
        <v>415</v>
      </c>
      <c r="I7409" s="171">
        <v>21.99</v>
      </c>
      <c r="J7409" s="169">
        <v>1</v>
      </c>
    </row>
    <row r="7410" spans="1:10" hidden="1" x14ac:dyDescent="0.25">
      <c r="A7410" s="169">
        <v>70551</v>
      </c>
      <c r="B7410" s="170" t="s">
        <v>5392</v>
      </c>
      <c r="C7410" s="170" t="s">
        <v>24</v>
      </c>
      <c r="D7410" s="170" t="s">
        <v>34</v>
      </c>
      <c r="E7410" s="170">
        <v>750</v>
      </c>
      <c r="F7410" s="170">
        <v>6</v>
      </c>
      <c r="G7410" s="171">
        <v>14</v>
      </c>
      <c r="H7410" s="170" t="s">
        <v>2786</v>
      </c>
      <c r="I7410" s="171">
        <v>20.99</v>
      </c>
      <c r="J7410" s="169">
        <v>1</v>
      </c>
    </row>
    <row r="7411" spans="1:10" hidden="1" x14ac:dyDescent="0.25">
      <c r="A7411" s="169">
        <v>70552</v>
      </c>
      <c r="B7411" s="170" t="s">
        <v>5393</v>
      </c>
      <c r="C7411" s="170" t="s">
        <v>11</v>
      </c>
      <c r="D7411" s="170" t="s">
        <v>303</v>
      </c>
      <c r="E7411" s="170">
        <v>473</v>
      </c>
      <c r="F7411" s="170">
        <v>24</v>
      </c>
      <c r="G7411" s="171">
        <v>9</v>
      </c>
      <c r="H7411" s="170" t="s">
        <v>1662</v>
      </c>
      <c r="I7411" s="171">
        <v>4.49</v>
      </c>
      <c r="J7411" s="169">
        <v>1</v>
      </c>
    </row>
    <row r="7412" spans="1:10" hidden="1" x14ac:dyDescent="0.25">
      <c r="A7412" s="169">
        <v>70552</v>
      </c>
      <c r="B7412" s="170" t="s">
        <v>5393</v>
      </c>
      <c r="C7412" s="170" t="s">
        <v>11</v>
      </c>
      <c r="D7412" s="170" t="s">
        <v>303</v>
      </c>
      <c r="E7412" s="170">
        <v>473</v>
      </c>
      <c r="F7412" s="170">
        <v>24</v>
      </c>
      <c r="G7412" s="171">
        <v>9</v>
      </c>
      <c r="H7412" s="170" t="s">
        <v>1662</v>
      </c>
      <c r="I7412" s="171">
        <v>4.49</v>
      </c>
      <c r="J7412" s="169">
        <v>1</v>
      </c>
    </row>
    <row r="7413" spans="1:10" hidden="1" x14ac:dyDescent="0.25">
      <c r="A7413" s="169">
        <v>70553</v>
      </c>
      <c r="B7413" s="170" t="s">
        <v>5394</v>
      </c>
      <c r="C7413" s="170" t="s">
        <v>24</v>
      </c>
      <c r="D7413" s="170" t="s">
        <v>34</v>
      </c>
      <c r="E7413" s="170">
        <v>750</v>
      </c>
      <c r="F7413" s="170">
        <v>12</v>
      </c>
      <c r="G7413" s="171">
        <v>12.5</v>
      </c>
      <c r="H7413" s="170" t="s">
        <v>54</v>
      </c>
      <c r="I7413" s="171">
        <v>17.989999999999998</v>
      </c>
      <c r="J7413" s="169">
        <v>1</v>
      </c>
    </row>
    <row r="7414" spans="1:10" hidden="1" x14ac:dyDescent="0.25">
      <c r="A7414" s="169">
        <v>70557</v>
      </c>
      <c r="B7414" s="170" t="s">
        <v>5395</v>
      </c>
      <c r="C7414" s="170" t="s">
        <v>24</v>
      </c>
      <c r="D7414" s="170" t="s">
        <v>191</v>
      </c>
      <c r="E7414" s="170">
        <v>750</v>
      </c>
      <c r="F7414" s="170">
        <v>12</v>
      </c>
      <c r="G7414" s="171">
        <v>13</v>
      </c>
      <c r="H7414" s="170" t="s">
        <v>54</v>
      </c>
      <c r="I7414" s="171">
        <v>17.989999999999998</v>
      </c>
      <c r="J7414" s="169">
        <v>1</v>
      </c>
    </row>
    <row r="7415" spans="1:10" hidden="1" x14ac:dyDescent="0.25">
      <c r="A7415" s="169">
        <v>70558</v>
      </c>
      <c r="B7415" s="170" t="s">
        <v>5396</v>
      </c>
      <c r="C7415" s="170" t="s">
        <v>11</v>
      </c>
      <c r="D7415" s="170" t="s">
        <v>211</v>
      </c>
      <c r="E7415" s="170">
        <v>473</v>
      </c>
      <c r="F7415" s="170">
        <v>24</v>
      </c>
      <c r="G7415" s="171">
        <v>2.5</v>
      </c>
      <c r="H7415" s="170" t="s">
        <v>1623</v>
      </c>
      <c r="I7415" s="171">
        <v>3.99</v>
      </c>
      <c r="J7415" s="169">
        <v>1</v>
      </c>
    </row>
    <row r="7416" spans="1:10" hidden="1" x14ac:dyDescent="0.25">
      <c r="A7416" s="169">
        <v>70558</v>
      </c>
      <c r="B7416" s="170" t="s">
        <v>5396</v>
      </c>
      <c r="C7416" s="170" t="s">
        <v>11</v>
      </c>
      <c r="D7416" s="170" t="s">
        <v>211</v>
      </c>
      <c r="E7416" s="170">
        <v>473</v>
      </c>
      <c r="F7416" s="170">
        <v>24</v>
      </c>
      <c r="G7416" s="171">
        <v>2.5</v>
      </c>
      <c r="H7416" s="170" t="s">
        <v>1623</v>
      </c>
      <c r="I7416" s="171">
        <v>3.99</v>
      </c>
      <c r="J7416" s="169">
        <v>1</v>
      </c>
    </row>
    <row r="7417" spans="1:10" hidden="1" x14ac:dyDescent="0.25">
      <c r="A7417" s="169">
        <v>70563</v>
      </c>
      <c r="B7417" s="170" t="s">
        <v>5397</v>
      </c>
      <c r="C7417" s="170" t="s">
        <v>11</v>
      </c>
      <c r="D7417" s="170" t="s">
        <v>211</v>
      </c>
      <c r="E7417" s="170">
        <v>473</v>
      </c>
      <c r="F7417" s="170">
        <v>24</v>
      </c>
      <c r="G7417" s="171">
        <v>2.5</v>
      </c>
      <c r="H7417" s="170" t="s">
        <v>1623</v>
      </c>
      <c r="I7417" s="171">
        <v>3.99</v>
      </c>
      <c r="J7417" s="169">
        <v>1</v>
      </c>
    </row>
    <row r="7418" spans="1:10" hidden="1" x14ac:dyDescent="0.25">
      <c r="A7418" s="169">
        <v>70563</v>
      </c>
      <c r="B7418" s="170" t="s">
        <v>5397</v>
      </c>
      <c r="C7418" s="170" t="s">
        <v>11</v>
      </c>
      <c r="D7418" s="170" t="s">
        <v>211</v>
      </c>
      <c r="E7418" s="170">
        <v>473</v>
      </c>
      <c r="F7418" s="170">
        <v>24</v>
      </c>
      <c r="G7418" s="171">
        <v>2.5</v>
      </c>
      <c r="H7418" s="170" t="s">
        <v>1623</v>
      </c>
      <c r="I7418" s="171">
        <v>3.99</v>
      </c>
      <c r="J7418" s="169">
        <v>1</v>
      </c>
    </row>
    <row r="7419" spans="1:10" hidden="1" x14ac:dyDescent="0.25">
      <c r="A7419" s="169">
        <v>70566</v>
      </c>
      <c r="B7419" s="170" t="s">
        <v>5398</v>
      </c>
      <c r="C7419" s="170" t="s">
        <v>11</v>
      </c>
      <c r="D7419" s="170" t="s">
        <v>211</v>
      </c>
      <c r="E7419" s="170">
        <v>473</v>
      </c>
      <c r="F7419" s="170">
        <v>24</v>
      </c>
      <c r="G7419" s="171">
        <v>2.5</v>
      </c>
      <c r="H7419" s="170" t="s">
        <v>1623</v>
      </c>
      <c r="I7419" s="171">
        <v>3.99</v>
      </c>
      <c r="J7419" s="169">
        <v>1</v>
      </c>
    </row>
    <row r="7420" spans="1:10" hidden="1" x14ac:dyDescent="0.25">
      <c r="A7420" s="169">
        <v>70566</v>
      </c>
      <c r="B7420" s="170" t="s">
        <v>5398</v>
      </c>
      <c r="C7420" s="170" t="s">
        <v>11</v>
      </c>
      <c r="D7420" s="170" t="s">
        <v>211</v>
      </c>
      <c r="E7420" s="170">
        <v>473</v>
      </c>
      <c r="F7420" s="170">
        <v>24</v>
      </c>
      <c r="G7420" s="171">
        <v>2.5</v>
      </c>
      <c r="H7420" s="170" t="s">
        <v>1623</v>
      </c>
      <c r="I7420" s="171">
        <v>3.99</v>
      </c>
      <c r="J7420" s="169">
        <v>1</v>
      </c>
    </row>
    <row r="7421" spans="1:10" hidden="1" x14ac:dyDescent="0.25">
      <c r="A7421" s="169">
        <v>70572</v>
      </c>
      <c r="B7421" s="170" t="s">
        <v>5399</v>
      </c>
      <c r="C7421" s="170" t="s">
        <v>24</v>
      </c>
      <c r="D7421" s="170" t="s">
        <v>166</v>
      </c>
      <c r="E7421" s="170">
        <v>750</v>
      </c>
      <c r="F7421" s="170">
        <v>12</v>
      </c>
      <c r="G7421" s="171">
        <v>12</v>
      </c>
      <c r="H7421" s="170" t="s">
        <v>26</v>
      </c>
      <c r="I7421" s="171">
        <v>11.99</v>
      </c>
      <c r="J7421" s="169">
        <v>1</v>
      </c>
    </row>
    <row r="7422" spans="1:10" hidden="1" x14ac:dyDescent="0.25">
      <c r="A7422" s="169">
        <v>70573</v>
      </c>
      <c r="B7422" s="170" t="s">
        <v>5400</v>
      </c>
      <c r="C7422" s="170" t="s">
        <v>24</v>
      </c>
      <c r="D7422" s="170" t="s">
        <v>191</v>
      </c>
      <c r="E7422" s="170">
        <v>750</v>
      </c>
      <c r="F7422" s="170">
        <v>12</v>
      </c>
      <c r="G7422" s="171">
        <v>14</v>
      </c>
      <c r="H7422" s="170" t="s">
        <v>26</v>
      </c>
      <c r="I7422" s="171">
        <v>11.99</v>
      </c>
      <c r="J7422" s="169">
        <v>1</v>
      </c>
    </row>
    <row r="7423" spans="1:10" hidden="1" x14ac:dyDescent="0.25">
      <c r="A7423" s="169">
        <v>70575</v>
      </c>
      <c r="B7423" s="170" t="s">
        <v>5401</v>
      </c>
      <c r="C7423" s="170" t="s">
        <v>24</v>
      </c>
      <c r="D7423" s="170" t="s">
        <v>60</v>
      </c>
      <c r="E7423" s="170">
        <v>750</v>
      </c>
      <c r="F7423" s="170">
        <v>12</v>
      </c>
      <c r="G7423" s="171">
        <v>6.5</v>
      </c>
      <c r="H7423" s="170" t="s">
        <v>26</v>
      </c>
      <c r="I7423" s="171">
        <v>10.99</v>
      </c>
      <c r="J7423" s="169">
        <v>1</v>
      </c>
    </row>
    <row r="7424" spans="1:10" hidden="1" x14ac:dyDescent="0.25">
      <c r="A7424" s="169">
        <v>70576</v>
      </c>
      <c r="B7424" s="170" t="s">
        <v>5402</v>
      </c>
      <c r="C7424" s="170" t="s">
        <v>263</v>
      </c>
      <c r="D7424" s="170" t="s">
        <v>38</v>
      </c>
      <c r="E7424" s="170">
        <v>900</v>
      </c>
      <c r="F7424" s="170">
        <v>12</v>
      </c>
      <c r="G7424" s="171">
        <v>7</v>
      </c>
      <c r="H7424" s="170" t="s">
        <v>163</v>
      </c>
      <c r="I7424" s="171">
        <v>19.989999999999998</v>
      </c>
      <c r="J7424" s="169">
        <v>9</v>
      </c>
    </row>
    <row r="7425" spans="1:10" hidden="1" x14ac:dyDescent="0.25">
      <c r="A7425" s="169">
        <v>70577</v>
      </c>
      <c r="B7425" s="170" t="s">
        <v>5403</v>
      </c>
      <c r="C7425" s="170" t="s">
        <v>11</v>
      </c>
      <c r="D7425" s="170" t="s">
        <v>303</v>
      </c>
      <c r="E7425" s="170">
        <v>740</v>
      </c>
      <c r="F7425" s="170">
        <v>12</v>
      </c>
      <c r="G7425" s="171">
        <v>8</v>
      </c>
      <c r="H7425" s="170" t="s">
        <v>105</v>
      </c>
      <c r="I7425" s="171">
        <v>4.68</v>
      </c>
      <c r="J7425" s="169">
        <v>1</v>
      </c>
    </row>
    <row r="7426" spans="1:10" hidden="1" x14ac:dyDescent="0.25">
      <c r="A7426" s="169">
        <v>70577</v>
      </c>
      <c r="B7426" s="170" t="s">
        <v>5403</v>
      </c>
      <c r="C7426" s="170" t="s">
        <v>11</v>
      </c>
      <c r="D7426" s="170" t="s">
        <v>303</v>
      </c>
      <c r="E7426" s="170">
        <v>740</v>
      </c>
      <c r="F7426" s="170">
        <v>12</v>
      </c>
      <c r="G7426" s="171">
        <v>8</v>
      </c>
      <c r="H7426" s="170" t="s">
        <v>105</v>
      </c>
      <c r="I7426" s="171">
        <v>4.68</v>
      </c>
      <c r="J7426" s="169">
        <v>1</v>
      </c>
    </row>
    <row r="7427" spans="1:10" hidden="1" x14ac:dyDescent="0.25">
      <c r="A7427" s="169">
        <v>70578</v>
      </c>
      <c r="B7427" s="170" t="s">
        <v>5404</v>
      </c>
      <c r="C7427" s="170" t="s">
        <v>24</v>
      </c>
      <c r="D7427" s="170" t="s">
        <v>166</v>
      </c>
      <c r="E7427" s="170">
        <v>750</v>
      </c>
      <c r="F7427" s="170">
        <v>12</v>
      </c>
      <c r="G7427" s="171">
        <v>6.5</v>
      </c>
      <c r="H7427" s="170" t="s">
        <v>26</v>
      </c>
      <c r="I7427" s="171">
        <v>10.99</v>
      </c>
      <c r="J7427" s="169">
        <v>1</v>
      </c>
    </row>
    <row r="7428" spans="1:10" hidden="1" x14ac:dyDescent="0.25">
      <c r="A7428" s="169">
        <v>70579</v>
      </c>
      <c r="B7428" s="170" t="s">
        <v>5405</v>
      </c>
      <c r="C7428" s="170" t="s">
        <v>11</v>
      </c>
      <c r="D7428" s="170" t="s">
        <v>303</v>
      </c>
      <c r="E7428" s="170">
        <v>710</v>
      </c>
      <c r="F7428" s="170">
        <v>12</v>
      </c>
      <c r="G7428" s="171">
        <v>8</v>
      </c>
      <c r="H7428" s="170" t="s">
        <v>824</v>
      </c>
      <c r="I7428" s="171">
        <v>4.43</v>
      </c>
      <c r="J7428" s="169">
        <v>1</v>
      </c>
    </row>
    <row r="7429" spans="1:10" hidden="1" x14ac:dyDescent="0.25">
      <c r="A7429" s="169">
        <v>70579</v>
      </c>
      <c r="B7429" s="170" t="s">
        <v>5405</v>
      </c>
      <c r="C7429" s="170" t="s">
        <v>11</v>
      </c>
      <c r="D7429" s="170" t="s">
        <v>303</v>
      </c>
      <c r="E7429" s="170">
        <v>710</v>
      </c>
      <c r="F7429" s="170">
        <v>12</v>
      </c>
      <c r="G7429" s="171">
        <v>8</v>
      </c>
      <c r="H7429" s="170" t="s">
        <v>824</v>
      </c>
      <c r="I7429" s="171">
        <v>4.43</v>
      </c>
      <c r="J7429" s="169">
        <v>1</v>
      </c>
    </row>
    <row r="7430" spans="1:10" hidden="1" x14ac:dyDescent="0.25">
      <c r="A7430" s="169">
        <v>70585</v>
      </c>
      <c r="B7430" s="170" t="s">
        <v>5406</v>
      </c>
      <c r="C7430" s="170" t="s">
        <v>11</v>
      </c>
      <c r="D7430" s="170" t="s">
        <v>12</v>
      </c>
      <c r="E7430" s="170">
        <v>473</v>
      </c>
      <c r="F7430" s="170">
        <v>24</v>
      </c>
      <c r="G7430" s="171">
        <v>4.5</v>
      </c>
      <c r="H7430" s="170" t="s">
        <v>1457</v>
      </c>
      <c r="I7430" s="171">
        <v>4.8899999999999997</v>
      </c>
      <c r="J7430" s="169">
        <v>1</v>
      </c>
    </row>
    <row r="7431" spans="1:10" hidden="1" x14ac:dyDescent="0.25">
      <c r="A7431" s="169">
        <v>70585</v>
      </c>
      <c r="B7431" s="170" t="s">
        <v>5406</v>
      </c>
      <c r="C7431" s="170" t="s">
        <v>11</v>
      </c>
      <c r="D7431" s="170" t="s">
        <v>12</v>
      </c>
      <c r="E7431" s="170">
        <v>473</v>
      </c>
      <c r="F7431" s="170">
        <v>24</v>
      </c>
      <c r="G7431" s="171">
        <v>4.5</v>
      </c>
      <c r="H7431" s="170" t="s">
        <v>1457</v>
      </c>
      <c r="I7431" s="171">
        <v>4.8899999999999997</v>
      </c>
      <c r="J7431" s="169">
        <v>1</v>
      </c>
    </row>
    <row r="7432" spans="1:10" hidden="1" x14ac:dyDescent="0.25">
      <c r="A7432" s="169">
        <v>70588</v>
      </c>
      <c r="B7432" s="170" t="s">
        <v>5407</v>
      </c>
      <c r="C7432" s="170" t="s">
        <v>263</v>
      </c>
      <c r="D7432" s="170" t="s">
        <v>332</v>
      </c>
      <c r="E7432" s="170">
        <v>473</v>
      </c>
      <c r="F7432" s="170">
        <v>24</v>
      </c>
      <c r="G7432" s="171">
        <v>5</v>
      </c>
      <c r="H7432" s="170" t="s">
        <v>17</v>
      </c>
      <c r="I7432" s="171">
        <v>4.29</v>
      </c>
      <c r="J7432" s="169">
        <v>1</v>
      </c>
    </row>
    <row r="7433" spans="1:10" hidden="1" x14ac:dyDescent="0.25">
      <c r="A7433" s="169">
        <v>70591</v>
      </c>
      <c r="B7433" s="170" t="s">
        <v>5408</v>
      </c>
      <c r="C7433" s="170" t="s">
        <v>15</v>
      </c>
      <c r="D7433" s="170" t="s">
        <v>16</v>
      </c>
      <c r="E7433" s="170">
        <v>750</v>
      </c>
      <c r="F7433" s="170">
        <v>6</v>
      </c>
      <c r="G7433" s="171">
        <v>40</v>
      </c>
      <c r="H7433" s="170" t="s">
        <v>222</v>
      </c>
      <c r="I7433" s="171">
        <v>39.99</v>
      </c>
      <c r="J7433" s="169">
        <v>1</v>
      </c>
    </row>
    <row r="7434" spans="1:10" hidden="1" x14ac:dyDescent="0.25">
      <c r="A7434" s="169">
        <v>70592</v>
      </c>
      <c r="B7434" s="170" t="s">
        <v>5409</v>
      </c>
      <c r="C7434" s="170" t="s">
        <v>15</v>
      </c>
      <c r="D7434" s="170" t="s">
        <v>38</v>
      </c>
      <c r="E7434" s="170">
        <v>500</v>
      </c>
      <c r="F7434" s="170">
        <v>6</v>
      </c>
      <c r="G7434" s="171">
        <v>39.9</v>
      </c>
      <c r="H7434" s="170" t="s">
        <v>5255</v>
      </c>
      <c r="I7434" s="171">
        <v>56</v>
      </c>
      <c r="J7434" s="169">
        <v>1</v>
      </c>
    </row>
    <row r="7435" spans="1:10" hidden="1" x14ac:dyDescent="0.25">
      <c r="A7435" s="169">
        <v>70594</v>
      </c>
      <c r="B7435" s="170" t="s">
        <v>5410</v>
      </c>
      <c r="C7435" s="170" t="s">
        <v>24</v>
      </c>
      <c r="D7435" s="170" t="s">
        <v>34</v>
      </c>
      <c r="E7435" s="170">
        <v>750</v>
      </c>
      <c r="F7435" s="170">
        <v>6</v>
      </c>
      <c r="G7435" s="171">
        <v>12</v>
      </c>
      <c r="H7435" s="170" t="s">
        <v>2786</v>
      </c>
      <c r="I7435" s="171">
        <v>20.99</v>
      </c>
      <c r="J7435" s="169">
        <v>1</v>
      </c>
    </row>
    <row r="7436" spans="1:10" hidden="1" x14ac:dyDescent="0.25">
      <c r="A7436" s="169">
        <v>70609</v>
      </c>
      <c r="B7436" s="170" t="s">
        <v>5411</v>
      </c>
      <c r="C7436" s="170" t="s">
        <v>15</v>
      </c>
      <c r="D7436" s="170" t="s">
        <v>510</v>
      </c>
      <c r="E7436" s="170">
        <v>700</v>
      </c>
      <c r="F7436" s="170">
        <v>6</v>
      </c>
      <c r="G7436" s="171">
        <v>46</v>
      </c>
      <c r="H7436" s="170" t="s">
        <v>47</v>
      </c>
      <c r="I7436" s="171">
        <v>74.989999999999995</v>
      </c>
      <c r="J7436" s="169">
        <v>1</v>
      </c>
    </row>
    <row r="7437" spans="1:10" hidden="1" x14ac:dyDescent="0.25">
      <c r="A7437" s="169">
        <v>70610</v>
      </c>
      <c r="B7437" s="170" t="s">
        <v>5412</v>
      </c>
      <c r="C7437" s="170" t="s">
        <v>11</v>
      </c>
      <c r="D7437" s="170" t="s">
        <v>12</v>
      </c>
      <c r="E7437" s="170">
        <v>473</v>
      </c>
      <c r="F7437" s="170">
        <v>24</v>
      </c>
      <c r="G7437" s="171">
        <v>4.7</v>
      </c>
      <c r="H7437" s="170" t="s">
        <v>1457</v>
      </c>
      <c r="I7437" s="171">
        <v>4.25</v>
      </c>
      <c r="J7437" s="169">
        <v>1</v>
      </c>
    </row>
    <row r="7438" spans="1:10" hidden="1" x14ac:dyDescent="0.25">
      <c r="A7438" s="169">
        <v>70610</v>
      </c>
      <c r="B7438" s="170" t="s">
        <v>5412</v>
      </c>
      <c r="C7438" s="170" t="s">
        <v>11</v>
      </c>
      <c r="D7438" s="170" t="s">
        <v>12</v>
      </c>
      <c r="E7438" s="170">
        <v>473</v>
      </c>
      <c r="F7438" s="170">
        <v>24</v>
      </c>
      <c r="G7438" s="171">
        <v>4.7</v>
      </c>
      <c r="H7438" s="170" t="s">
        <v>1457</v>
      </c>
      <c r="I7438" s="171">
        <v>4.25</v>
      </c>
      <c r="J7438" s="169">
        <v>1</v>
      </c>
    </row>
    <row r="7439" spans="1:10" hidden="1" x14ac:dyDescent="0.25">
      <c r="A7439" s="169">
        <v>70612</v>
      </c>
      <c r="B7439" s="170" t="s">
        <v>5413</v>
      </c>
      <c r="C7439" s="170" t="s">
        <v>11</v>
      </c>
      <c r="D7439" s="170" t="s">
        <v>12</v>
      </c>
      <c r="E7439" s="170">
        <v>473</v>
      </c>
      <c r="F7439" s="170">
        <v>24</v>
      </c>
      <c r="G7439" s="171">
        <v>5</v>
      </c>
      <c r="H7439" s="170" t="s">
        <v>1556</v>
      </c>
      <c r="I7439" s="171">
        <v>4.1500000000000004</v>
      </c>
      <c r="J7439" s="169">
        <v>1</v>
      </c>
    </row>
    <row r="7440" spans="1:10" hidden="1" x14ac:dyDescent="0.25">
      <c r="A7440" s="169">
        <v>70612</v>
      </c>
      <c r="B7440" s="170" t="s">
        <v>5413</v>
      </c>
      <c r="C7440" s="170" t="s">
        <v>11</v>
      </c>
      <c r="D7440" s="170" t="s">
        <v>12</v>
      </c>
      <c r="E7440" s="170">
        <v>473</v>
      </c>
      <c r="F7440" s="170">
        <v>24</v>
      </c>
      <c r="G7440" s="171">
        <v>5</v>
      </c>
      <c r="H7440" s="170" t="s">
        <v>1556</v>
      </c>
      <c r="I7440" s="171">
        <v>4.1500000000000004</v>
      </c>
      <c r="J7440" s="169">
        <v>1</v>
      </c>
    </row>
    <row r="7441" spans="1:10" hidden="1" x14ac:dyDescent="0.25">
      <c r="A7441" s="169">
        <v>70615</v>
      </c>
      <c r="B7441" s="170" t="s">
        <v>5414</v>
      </c>
      <c r="C7441" s="170" t="s">
        <v>24</v>
      </c>
      <c r="D7441" s="170" t="s">
        <v>310</v>
      </c>
      <c r="E7441" s="170">
        <v>750</v>
      </c>
      <c r="F7441" s="170">
        <v>12</v>
      </c>
      <c r="G7441" s="171">
        <v>13.8</v>
      </c>
      <c r="H7441" s="170" t="s">
        <v>634</v>
      </c>
      <c r="I7441" s="171">
        <v>17.12</v>
      </c>
      <c r="J7441" s="169">
        <v>1</v>
      </c>
    </row>
    <row r="7442" spans="1:10" hidden="1" x14ac:dyDescent="0.25">
      <c r="A7442" s="169">
        <v>70625</v>
      </c>
      <c r="B7442" s="170" t="s">
        <v>5415</v>
      </c>
      <c r="C7442" s="170" t="s">
        <v>24</v>
      </c>
      <c r="D7442" s="170" t="s">
        <v>68</v>
      </c>
      <c r="E7442" s="170">
        <v>750</v>
      </c>
      <c r="F7442" s="170">
        <v>12</v>
      </c>
      <c r="G7442" s="171">
        <v>14.5</v>
      </c>
      <c r="H7442" s="170" t="s">
        <v>634</v>
      </c>
      <c r="I7442" s="171">
        <v>20.12</v>
      </c>
      <c r="J7442" s="169">
        <v>1</v>
      </c>
    </row>
    <row r="7443" spans="1:10" hidden="1" x14ac:dyDescent="0.25">
      <c r="A7443" s="169">
        <v>70626</v>
      </c>
      <c r="B7443" s="170" t="s">
        <v>5416</v>
      </c>
      <c r="C7443" s="170" t="s">
        <v>263</v>
      </c>
      <c r="D7443" s="170" t="s">
        <v>264</v>
      </c>
      <c r="E7443" s="170">
        <v>740</v>
      </c>
      <c r="F7443" s="170">
        <v>12</v>
      </c>
      <c r="G7443" s="171">
        <v>7</v>
      </c>
      <c r="H7443" s="170" t="s">
        <v>105</v>
      </c>
      <c r="I7443" s="171">
        <v>5.99</v>
      </c>
      <c r="J7443" s="169">
        <v>1</v>
      </c>
    </row>
    <row r="7444" spans="1:10" hidden="1" x14ac:dyDescent="0.25">
      <c r="A7444" s="169">
        <v>70626</v>
      </c>
      <c r="B7444" s="170" t="s">
        <v>5416</v>
      </c>
      <c r="C7444" s="170" t="s">
        <v>263</v>
      </c>
      <c r="D7444" s="170" t="s">
        <v>264</v>
      </c>
      <c r="E7444" s="170">
        <v>740</v>
      </c>
      <c r="F7444" s="170">
        <v>12</v>
      </c>
      <c r="G7444" s="171">
        <v>7</v>
      </c>
      <c r="H7444" s="170" t="s">
        <v>105</v>
      </c>
      <c r="I7444" s="171">
        <v>5.99</v>
      </c>
      <c r="J7444" s="169">
        <v>1</v>
      </c>
    </row>
    <row r="7445" spans="1:10" hidden="1" x14ac:dyDescent="0.25">
      <c r="A7445" s="169">
        <v>70627</v>
      </c>
      <c r="B7445" s="170" t="s">
        <v>5417</v>
      </c>
      <c r="C7445" s="170" t="s">
        <v>15</v>
      </c>
      <c r="D7445" s="170" t="s">
        <v>215</v>
      </c>
      <c r="E7445" s="170">
        <v>750</v>
      </c>
      <c r="F7445" s="170">
        <v>6</v>
      </c>
      <c r="G7445" s="171">
        <v>40</v>
      </c>
      <c r="H7445" s="170" t="s">
        <v>20</v>
      </c>
      <c r="I7445" s="171">
        <v>299.99</v>
      </c>
      <c r="J7445" s="169">
        <v>1</v>
      </c>
    </row>
    <row r="7446" spans="1:10" hidden="1" x14ac:dyDescent="0.25">
      <c r="A7446" s="169">
        <v>70629</v>
      </c>
      <c r="B7446" s="170" t="s">
        <v>5418</v>
      </c>
      <c r="C7446" s="170" t="s">
        <v>24</v>
      </c>
      <c r="D7446" s="170" t="s">
        <v>34</v>
      </c>
      <c r="E7446" s="170">
        <v>750</v>
      </c>
      <c r="F7446" s="170">
        <v>12</v>
      </c>
      <c r="G7446" s="171">
        <v>14</v>
      </c>
      <c r="H7446" s="170" t="s">
        <v>5419</v>
      </c>
      <c r="I7446" s="171">
        <v>18.989999999999998</v>
      </c>
      <c r="J7446" s="169">
        <v>1</v>
      </c>
    </row>
    <row r="7447" spans="1:10" hidden="1" x14ac:dyDescent="0.25">
      <c r="A7447" s="169">
        <v>70633</v>
      </c>
      <c r="B7447" s="170" t="s">
        <v>5420</v>
      </c>
      <c r="C7447" s="170" t="s">
        <v>263</v>
      </c>
      <c r="D7447" s="170" t="s">
        <v>264</v>
      </c>
      <c r="E7447" s="170">
        <v>30000</v>
      </c>
      <c r="F7447" s="170">
        <v>1</v>
      </c>
      <c r="G7447" s="171">
        <v>4.5</v>
      </c>
      <c r="H7447" s="170" t="s">
        <v>1324</v>
      </c>
      <c r="I7447" s="171">
        <v>169.96</v>
      </c>
      <c r="J7447" s="169">
        <v>1</v>
      </c>
    </row>
    <row r="7448" spans="1:10" hidden="1" x14ac:dyDescent="0.25">
      <c r="A7448" s="169">
        <v>70633</v>
      </c>
      <c r="B7448" s="170" t="s">
        <v>5420</v>
      </c>
      <c r="C7448" s="170" t="s">
        <v>263</v>
      </c>
      <c r="D7448" s="170" t="s">
        <v>264</v>
      </c>
      <c r="E7448" s="170">
        <v>30000</v>
      </c>
      <c r="F7448" s="170">
        <v>1</v>
      </c>
      <c r="G7448" s="171">
        <v>4.5</v>
      </c>
      <c r="H7448" s="170" t="s">
        <v>1324</v>
      </c>
      <c r="I7448" s="171">
        <v>169.96</v>
      </c>
      <c r="J7448" s="169">
        <v>1</v>
      </c>
    </row>
    <row r="7449" spans="1:10" hidden="1" x14ac:dyDescent="0.25">
      <c r="A7449" s="169">
        <v>70635</v>
      </c>
      <c r="B7449" s="170" t="s">
        <v>5417</v>
      </c>
      <c r="C7449" s="170" t="s">
        <v>15</v>
      </c>
      <c r="D7449" s="170" t="s">
        <v>215</v>
      </c>
      <c r="E7449" s="170">
        <v>50</v>
      </c>
      <c r="F7449" s="170">
        <v>60</v>
      </c>
      <c r="G7449" s="171">
        <v>40</v>
      </c>
      <c r="H7449" s="170" t="s">
        <v>20</v>
      </c>
      <c r="I7449" s="171">
        <v>22.99</v>
      </c>
      <c r="J7449" s="169">
        <v>1</v>
      </c>
    </row>
    <row r="7450" spans="1:10" hidden="1" x14ac:dyDescent="0.25">
      <c r="A7450" s="169">
        <v>70636</v>
      </c>
      <c r="B7450" s="170" t="s">
        <v>5421</v>
      </c>
      <c r="C7450" s="170" t="s">
        <v>24</v>
      </c>
      <c r="D7450" s="170" t="s">
        <v>248</v>
      </c>
      <c r="E7450" s="170">
        <v>750</v>
      </c>
      <c r="F7450" s="170">
        <v>6</v>
      </c>
      <c r="G7450" s="171">
        <v>13.9</v>
      </c>
      <c r="H7450" s="170" t="s">
        <v>200</v>
      </c>
      <c r="I7450" s="171">
        <v>19.989999999999998</v>
      </c>
      <c r="J7450" s="169">
        <v>1</v>
      </c>
    </row>
    <row r="7451" spans="1:10" hidden="1" x14ac:dyDescent="0.25">
      <c r="A7451" s="169">
        <v>70639</v>
      </c>
      <c r="B7451" s="170" t="s">
        <v>5422</v>
      </c>
      <c r="C7451" s="170" t="s">
        <v>15</v>
      </c>
      <c r="D7451" s="170" t="s">
        <v>19</v>
      </c>
      <c r="E7451" s="170">
        <v>750</v>
      </c>
      <c r="F7451" s="170">
        <v>12</v>
      </c>
      <c r="G7451" s="171">
        <v>40</v>
      </c>
      <c r="H7451" s="170" t="s">
        <v>20</v>
      </c>
      <c r="I7451" s="171">
        <v>27.99</v>
      </c>
      <c r="J7451" s="169">
        <v>1</v>
      </c>
    </row>
    <row r="7452" spans="1:10" hidden="1" x14ac:dyDescent="0.25">
      <c r="A7452" s="169">
        <v>70649</v>
      </c>
      <c r="B7452" s="170" t="s">
        <v>375</v>
      </c>
      <c r="C7452" s="170" t="s">
        <v>15</v>
      </c>
      <c r="D7452" s="170" t="s">
        <v>137</v>
      </c>
      <c r="E7452" s="170">
        <v>375</v>
      </c>
      <c r="F7452" s="170">
        <v>12</v>
      </c>
      <c r="G7452" s="171">
        <v>46</v>
      </c>
      <c r="H7452" s="170" t="s">
        <v>91</v>
      </c>
      <c r="I7452" s="171">
        <v>17.989999999999998</v>
      </c>
      <c r="J7452" s="169">
        <v>1</v>
      </c>
    </row>
    <row r="7453" spans="1:10" hidden="1" x14ac:dyDescent="0.25">
      <c r="A7453" s="169">
        <v>70652</v>
      </c>
      <c r="B7453" s="170" t="s">
        <v>375</v>
      </c>
      <c r="C7453" s="170" t="s">
        <v>15</v>
      </c>
      <c r="D7453" s="170" t="s">
        <v>137</v>
      </c>
      <c r="E7453" s="170">
        <v>1140</v>
      </c>
      <c r="F7453" s="170">
        <v>6</v>
      </c>
      <c r="G7453" s="171">
        <v>46</v>
      </c>
      <c r="H7453" s="170" t="s">
        <v>91</v>
      </c>
      <c r="I7453" s="171">
        <v>45.49</v>
      </c>
      <c r="J7453" s="169">
        <v>1</v>
      </c>
    </row>
    <row r="7454" spans="1:10" hidden="1" x14ac:dyDescent="0.25">
      <c r="A7454" s="169">
        <v>70657</v>
      </c>
      <c r="B7454" s="170" t="s">
        <v>375</v>
      </c>
      <c r="C7454" s="170" t="s">
        <v>15</v>
      </c>
      <c r="D7454" s="170" t="s">
        <v>137</v>
      </c>
      <c r="E7454" s="170">
        <v>750</v>
      </c>
      <c r="F7454" s="170">
        <v>12</v>
      </c>
      <c r="G7454" s="171">
        <v>46</v>
      </c>
      <c r="H7454" s="170" t="s">
        <v>91</v>
      </c>
      <c r="I7454" s="171">
        <v>31.99</v>
      </c>
      <c r="J7454" s="169">
        <v>1</v>
      </c>
    </row>
    <row r="7455" spans="1:10" hidden="1" x14ac:dyDescent="0.25">
      <c r="A7455" s="169">
        <v>70661</v>
      </c>
      <c r="B7455" s="170" t="s">
        <v>5423</v>
      </c>
      <c r="C7455" s="170" t="s">
        <v>11</v>
      </c>
      <c r="D7455" s="170" t="s">
        <v>12</v>
      </c>
      <c r="E7455" s="170">
        <v>8520</v>
      </c>
      <c r="F7455" s="170">
        <v>1</v>
      </c>
      <c r="G7455" s="171">
        <v>4.5</v>
      </c>
      <c r="H7455" s="170" t="s">
        <v>105</v>
      </c>
      <c r="I7455" s="171">
        <v>49.99</v>
      </c>
      <c r="J7455" s="169">
        <v>24</v>
      </c>
    </row>
    <row r="7456" spans="1:10" hidden="1" x14ac:dyDescent="0.25">
      <c r="A7456" s="169">
        <v>70661</v>
      </c>
      <c r="B7456" s="170" t="s">
        <v>5423</v>
      </c>
      <c r="C7456" s="170" t="s">
        <v>11</v>
      </c>
      <c r="D7456" s="170" t="s">
        <v>12</v>
      </c>
      <c r="E7456" s="170">
        <v>8520</v>
      </c>
      <c r="F7456" s="170">
        <v>1</v>
      </c>
      <c r="G7456" s="171">
        <v>4.5</v>
      </c>
      <c r="H7456" s="170" t="s">
        <v>105</v>
      </c>
      <c r="I7456" s="171">
        <v>49.99</v>
      </c>
      <c r="J7456" s="169">
        <v>24</v>
      </c>
    </row>
    <row r="7457" spans="1:10" hidden="1" x14ac:dyDescent="0.25">
      <c r="A7457" s="169">
        <v>70663</v>
      </c>
      <c r="B7457" s="170" t="s">
        <v>5424</v>
      </c>
      <c r="C7457" s="170" t="s">
        <v>263</v>
      </c>
      <c r="D7457" s="170" t="s">
        <v>332</v>
      </c>
      <c r="E7457" s="170">
        <v>473</v>
      </c>
      <c r="F7457" s="170">
        <v>24</v>
      </c>
      <c r="G7457" s="171">
        <v>9</v>
      </c>
      <c r="H7457" s="170" t="s">
        <v>333</v>
      </c>
      <c r="I7457" s="171">
        <v>4.49</v>
      </c>
      <c r="J7457" s="169">
        <v>1</v>
      </c>
    </row>
    <row r="7458" spans="1:10" hidden="1" x14ac:dyDescent="0.25">
      <c r="A7458" s="169">
        <v>70663</v>
      </c>
      <c r="B7458" s="170" t="s">
        <v>5424</v>
      </c>
      <c r="C7458" s="170" t="s">
        <v>263</v>
      </c>
      <c r="D7458" s="170" t="s">
        <v>332</v>
      </c>
      <c r="E7458" s="170">
        <v>473</v>
      </c>
      <c r="F7458" s="170">
        <v>24</v>
      </c>
      <c r="G7458" s="171">
        <v>9</v>
      </c>
      <c r="H7458" s="170" t="s">
        <v>333</v>
      </c>
      <c r="I7458" s="171">
        <v>4.49</v>
      </c>
      <c r="J7458" s="169">
        <v>1</v>
      </c>
    </row>
    <row r="7459" spans="1:10" hidden="1" x14ac:dyDescent="0.25">
      <c r="A7459" s="169">
        <v>70671</v>
      </c>
      <c r="B7459" s="170" t="s">
        <v>5425</v>
      </c>
      <c r="C7459" s="170" t="s">
        <v>11</v>
      </c>
      <c r="D7459" s="170" t="s">
        <v>303</v>
      </c>
      <c r="E7459" s="170">
        <v>473</v>
      </c>
      <c r="F7459" s="170">
        <v>24</v>
      </c>
      <c r="G7459" s="171">
        <v>6.3</v>
      </c>
      <c r="H7459" s="170" t="s">
        <v>1623</v>
      </c>
      <c r="I7459" s="171">
        <v>4.49</v>
      </c>
      <c r="J7459" s="169">
        <v>1</v>
      </c>
    </row>
    <row r="7460" spans="1:10" hidden="1" x14ac:dyDescent="0.25">
      <c r="A7460" s="169">
        <v>70671</v>
      </c>
      <c r="B7460" s="170" t="s">
        <v>5425</v>
      </c>
      <c r="C7460" s="170" t="s">
        <v>11</v>
      </c>
      <c r="D7460" s="170" t="s">
        <v>303</v>
      </c>
      <c r="E7460" s="170">
        <v>473</v>
      </c>
      <c r="F7460" s="170">
        <v>24</v>
      </c>
      <c r="G7460" s="171">
        <v>6.3</v>
      </c>
      <c r="H7460" s="170" t="s">
        <v>1623</v>
      </c>
      <c r="I7460" s="171">
        <v>4.49</v>
      </c>
      <c r="J7460" s="169">
        <v>1</v>
      </c>
    </row>
    <row r="7461" spans="1:10" hidden="1" x14ac:dyDescent="0.25">
      <c r="A7461" s="169">
        <v>70672</v>
      </c>
      <c r="B7461" s="170" t="s">
        <v>5426</v>
      </c>
      <c r="C7461" s="170" t="s">
        <v>11</v>
      </c>
      <c r="D7461" s="170" t="s">
        <v>303</v>
      </c>
      <c r="E7461" s="170">
        <v>473</v>
      </c>
      <c r="F7461" s="170">
        <v>24</v>
      </c>
      <c r="G7461" s="171">
        <v>6.2</v>
      </c>
      <c r="H7461" s="170" t="s">
        <v>1391</v>
      </c>
      <c r="I7461" s="171">
        <v>4.6900000000000004</v>
      </c>
      <c r="J7461" s="169">
        <v>1</v>
      </c>
    </row>
    <row r="7462" spans="1:10" hidden="1" x14ac:dyDescent="0.25">
      <c r="A7462" s="169">
        <v>70672</v>
      </c>
      <c r="B7462" s="170" t="s">
        <v>5426</v>
      </c>
      <c r="C7462" s="170" t="s">
        <v>11</v>
      </c>
      <c r="D7462" s="170" t="s">
        <v>303</v>
      </c>
      <c r="E7462" s="170">
        <v>473</v>
      </c>
      <c r="F7462" s="170">
        <v>24</v>
      </c>
      <c r="G7462" s="171">
        <v>6.2</v>
      </c>
      <c r="H7462" s="170" t="s">
        <v>1391</v>
      </c>
      <c r="I7462" s="171">
        <v>4.6900000000000004</v>
      </c>
      <c r="J7462" s="169">
        <v>1</v>
      </c>
    </row>
    <row r="7463" spans="1:10" hidden="1" x14ac:dyDescent="0.25">
      <c r="A7463" s="169">
        <v>70678</v>
      </c>
      <c r="B7463" s="170" t="s">
        <v>5427</v>
      </c>
      <c r="C7463" s="170" t="s">
        <v>11</v>
      </c>
      <c r="D7463" s="170" t="s">
        <v>211</v>
      </c>
      <c r="E7463" s="170">
        <v>473</v>
      </c>
      <c r="F7463" s="170">
        <v>24</v>
      </c>
      <c r="G7463" s="171">
        <v>4</v>
      </c>
      <c r="H7463" s="170" t="s">
        <v>1623</v>
      </c>
      <c r="I7463" s="171">
        <v>3.99</v>
      </c>
      <c r="J7463" s="169">
        <v>1</v>
      </c>
    </row>
    <row r="7464" spans="1:10" hidden="1" x14ac:dyDescent="0.25">
      <c r="A7464" s="169">
        <v>70678</v>
      </c>
      <c r="B7464" s="170" t="s">
        <v>5427</v>
      </c>
      <c r="C7464" s="170" t="s">
        <v>11</v>
      </c>
      <c r="D7464" s="170" t="s">
        <v>211</v>
      </c>
      <c r="E7464" s="170">
        <v>473</v>
      </c>
      <c r="F7464" s="170">
        <v>24</v>
      </c>
      <c r="G7464" s="171">
        <v>4</v>
      </c>
      <c r="H7464" s="170" t="s">
        <v>1623</v>
      </c>
      <c r="I7464" s="171">
        <v>3.99</v>
      </c>
      <c r="J7464" s="169">
        <v>1</v>
      </c>
    </row>
    <row r="7465" spans="1:10" hidden="1" x14ac:dyDescent="0.25">
      <c r="A7465" s="169">
        <v>70684</v>
      </c>
      <c r="B7465" s="170" t="s">
        <v>5428</v>
      </c>
      <c r="C7465" s="170" t="s">
        <v>11</v>
      </c>
      <c r="D7465" s="170" t="s">
        <v>211</v>
      </c>
      <c r="E7465" s="170">
        <v>4260</v>
      </c>
      <c r="F7465" s="170">
        <v>1</v>
      </c>
      <c r="G7465" s="171">
        <v>4</v>
      </c>
      <c r="H7465" s="170" t="s">
        <v>105</v>
      </c>
      <c r="I7465" s="171">
        <v>26.99</v>
      </c>
      <c r="J7465" s="169">
        <v>12</v>
      </c>
    </row>
    <row r="7466" spans="1:10" hidden="1" x14ac:dyDescent="0.25">
      <c r="A7466" s="169">
        <v>70684</v>
      </c>
      <c r="B7466" s="170" t="s">
        <v>5428</v>
      </c>
      <c r="C7466" s="170" t="s">
        <v>11</v>
      </c>
      <c r="D7466" s="170" t="s">
        <v>211</v>
      </c>
      <c r="E7466" s="170">
        <v>4260</v>
      </c>
      <c r="F7466" s="170">
        <v>1</v>
      </c>
      <c r="G7466" s="171">
        <v>4</v>
      </c>
      <c r="H7466" s="170" t="s">
        <v>105</v>
      </c>
      <c r="I7466" s="171">
        <v>26.99</v>
      </c>
      <c r="J7466" s="169">
        <v>12</v>
      </c>
    </row>
    <row r="7467" spans="1:10" hidden="1" x14ac:dyDescent="0.25">
      <c r="A7467" s="169">
        <v>70685</v>
      </c>
      <c r="B7467" s="170" t="s">
        <v>5429</v>
      </c>
      <c r="C7467" s="170" t="s">
        <v>11</v>
      </c>
      <c r="D7467" s="170" t="s">
        <v>267</v>
      </c>
      <c r="E7467" s="170">
        <v>473</v>
      </c>
      <c r="F7467" s="170">
        <v>24</v>
      </c>
      <c r="G7467" s="171">
        <v>5</v>
      </c>
      <c r="H7467" s="170" t="s">
        <v>105</v>
      </c>
      <c r="I7467" s="171">
        <v>4.3899999999999997</v>
      </c>
      <c r="J7467" s="169">
        <v>1</v>
      </c>
    </row>
    <row r="7468" spans="1:10" hidden="1" x14ac:dyDescent="0.25">
      <c r="A7468" s="169">
        <v>70685</v>
      </c>
      <c r="B7468" s="170" t="s">
        <v>5429</v>
      </c>
      <c r="C7468" s="170" t="s">
        <v>11</v>
      </c>
      <c r="D7468" s="170" t="s">
        <v>267</v>
      </c>
      <c r="E7468" s="170">
        <v>473</v>
      </c>
      <c r="F7468" s="170">
        <v>24</v>
      </c>
      <c r="G7468" s="171">
        <v>5</v>
      </c>
      <c r="H7468" s="170" t="s">
        <v>105</v>
      </c>
      <c r="I7468" s="171">
        <v>4.3899999999999997</v>
      </c>
      <c r="J7468" s="169">
        <v>1</v>
      </c>
    </row>
    <row r="7469" spans="1:10" hidden="1" x14ac:dyDescent="0.25">
      <c r="A7469" s="169">
        <v>70686</v>
      </c>
      <c r="B7469" s="170" t="s">
        <v>5430</v>
      </c>
      <c r="C7469" s="170" t="s">
        <v>263</v>
      </c>
      <c r="D7469" s="170" t="s">
        <v>646</v>
      </c>
      <c r="E7469" s="170">
        <v>1420</v>
      </c>
      <c r="F7469" s="170">
        <v>6</v>
      </c>
      <c r="G7469" s="171">
        <v>4</v>
      </c>
      <c r="H7469" s="170" t="s">
        <v>747</v>
      </c>
      <c r="I7469" s="171">
        <v>12.99</v>
      </c>
      <c r="J7469" s="169">
        <v>4</v>
      </c>
    </row>
    <row r="7470" spans="1:10" hidden="1" x14ac:dyDescent="0.25">
      <c r="A7470" s="169">
        <v>70686</v>
      </c>
      <c r="B7470" s="170" t="s">
        <v>5430</v>
      </c>
      <c r="C7470" s="170" t="s">
        <v>263</v>
      </c>
      <c r="D7470" s="170" t="s">
        <v>646</v>
      </c>
      <c r="E7470" s="170">
        <v>1420</v>
      </c>
      <c r="F7470" s="170">
        <v>6</v>
      </c>
      <c r="G7470" s="171">
        <v>4</v>
      </c>
      <c r="H7470" s="170" t="s">
        <v>747</v>
      </c>
      <c r="I7470" s="171">
        <v>12.99</v>
      </c>
      <c r="J7470" s="169">
        <v>4</v>
      </c>
    </row>
    <row r="7471" spans="1:10" hidden="1" x14ac:dyDescent="0.25">
      <c r="A7471" s="169">
        <v>70687</v>
      </c>
      <c r="B7471" s="170" t="s">
        <v>5431</v>
      </c>
      <c r="C7471" s="170" t="s">
        <v>263</v>
      </c>
      <c r="D7471" s="170" t="s">
        <v>646</v>
      </c>
      <c r="E7471" s="170">
        <v>1420</v>
      </c>
      <c r="F7471" s="170">
        <v>6</v>
      </c>
      <c r="G7471" s="171">
        <v>4</v>
      </c>
      <c r="H7471" s="170" t="s">
        <v>747</v>
      </c>
      <c r="I7471" s="171">
        <v>12.99</v>
      </c>
      <c r="J7471" s="169">
        <v>4</v>
      </c>
    </row>
    <row r="7472" spans="1:10" hidden="1" x14ac:dyDescent="0.25">
      <c r="A7472" s="169">
        <v>70687</v>
      </c>
      <c r="B7472" s="170" t="s">
        <v>5431</v>
      </c>
      <c r="C7472" s="170" t="s">
        <v>263</v>
      </c>
      <c r="D7472" s="170" t="s">
        <v>646</v>
      </c>
      <c r="E7472" s="170">
        <v>1420</v>
      </c>
      <c r="F7472" s="170">
        <v>6</v>
      </c>
      <c r="G7472" s="171">
        <v>4</v>
      </c>
      <c r="H7472" s="170" t="s">
        <v>747</v>
      </c>
      <c r="I7472" s="171">
        <v>12.99</v>
      </c>
      <c r="J7472" s="169">
        <v>4</v>
      </c>
    </row>
    <row r="7473" spans="1:10" hidden="1" x14ac:dyDescent="0.25">
      <c r="A7473" s="169">
        <v>70688</v>
      </c>
      <c r="B7473" s="170" t="s">
        <v>5432</v>
      </c>
      <c r="C7473" s="170" t="s">
        <v>263</v>
      </c>
      <c r="D7473" s="170" t="s">
        <v>646</v>
      </c>
      <c r="E7473" s="170">
        <v>1420</v>
      </c>
      <c r="F7473" s="170">
        <v>6</v>
      </c>
      <c r="G7473" s="171">
        <v>4</v>
      </c>
      <c r="H7473" s="170" t="s">
        <v>747</v>
      </c>
      <c r="I7473" s="171">
        <v>12.99</v>
      </c>
      <c r="J7473" s="169">
        <v>4</v>
      </c>
    </row>
    <row r="7474" spans="1:10" hidden="1" x14ac:dyDescent="0.25">
      <c r="A7474" s="169">
        <v>70688</v>
      </c>
      <c r="B7474" s="170" t="s">
        <v>5432</v>
      </c>
      <c r="C7474" s="170" t="s">
        <v>263</v>
      </c>
      <c r="D7474" s="170" t="s">
        <v>646</v>
      </c>
      <c r="E7474" s="170">
        <v>1420</v>
      </c>
      <c r="F7474" s="170">
        <v>6</v>
      </c>
      <c r="G7474" s="171">
        <v>4</v>
      </c>
      <c r="H7474" s="170" t="s">
        <v>747</v>
      </c>
      <c r="I7474" s="171">
        <v>12.99</v>
      </c>
      <c r="J7474" s="169">
        <v>4</v>
      </c>
    </row>
    <row r="7475" spans="1:10" hidden="1" x14ac:dyDescent="0.25">
      <c r="A7475" s="169">
        <v>70689</v>
      </c>
      <c r="B7475" s="170" t="s">
        <v>5433</v>
      </c>
      <c r="C7475" s="170" t="s">
        <v>11</v>
      </c>
      <c r="D7475" s="170" t="s">
        <v>267</v>
      </c>
      <c r="E7475" s="170">
        <v>568</v>
      </c>
      <c r="F7475" s="170">
        <v>24</v>
      </c>
      <c r="G7475" s="171">
        <v>5.2</v>
      </c>
      <c r="H7475" s="170" t="s">
        <v>1209</v>
      </c>
      <c r="I7475" s="171">
        <v>3.35</v>
      </c>
      <c r="J7475" s="169">
        <v>1</v>
      </c>
    </row>
    <row r="7476" spans="1:10" hidden="1" x14ac:dyDescent="0.25">
      <c r="A7476" s="169">
        <v>70690</v>
      </c>
      <c r="B7476" s="170" t="s">
        <v>5434</v>
      </c>
      <c r="C7476" s="170" t="s">
        <v>11</v>
      </c>
      <c r="D7476" s="170" t="s">
        <v>267</v>
      </c>
      <c r="E7476" s="170">
        <v>473</v>
      </c>
      <c r="F7476" s="170">
        <v>24</v>
      </c>
      <c r="G7476" s="171">
        <v>5</v>
      </c>
      <c r="H7476" s="170" t="s">
        <v>222</v>
      </c>
      <c r="I7476" s="171">
        <v>3.14</v>
      </c>
      <c r="J7476" s="169">
        <v>1</v>
      </c>
    </row>
    <row r="7477" spans="1:10" hidden="1" x14ac:dyDescent="0.25">
      <c r="A7477" s="169">
        <v>70691</v>
      </c>
      <c r="B7477" s="170" t="s">
        <v>5435</v>
      </c>
      <c r="C7477" s="170" t="s">
        <v>263</v>
      </c>
      <c r="D7477" s="170" t="s">
        <v>264</v>
      </c>
      <c r="E7477" s="170">
        <v>341</v>
      </c>
      <c r="F7477" s="170">
        <v>24</v>
      </c>
      <c r="G7477" s="171">
        <v>7</v>
      </c>
      <c r="H7477" s="170" t="s">
        <v>105</v>
      </c>
      <c r="I7477" s="171">
        <v>2.99</v>
      </c>
      <c r="J7477" s="169">
        <v>1</v>
      </c>
    </row>
    <row r="7478" spans="1:10" hidden="1" x14ac:dyDescent="0.25">
      <c r="A7478" s="169">
        <v>70691</v>
      </c>
      <c r="B7478" s="170" t="s">
        <v>5435</v>
      </c>
      <c r="C7478" s="170" t="s">
        <v>263</v>
      </c>
      <c r="D7478" s="170" t="s">
        <v>264</v>
      </c>
      <c r="E7478" s="170">
        <v>341</v>
      </c>
      <c r="F7478" s="170">
        <v>24</v>
      </c>
      <c r="G7478" s="171">
        <v>7</v>
      </c>
      <c r="H7478" s="170" t="s">
        <v>105</v>
      </c>
      <c r="I7478" s="171">
        <v>2.99</v>
      </c>
      <c r="J7478" s="169">
        <v>1</v>
      </c>
    </row>
    <row r="7479" spans="1:10" hidden="1" x14ac:dyDescent="0.25">
      <c r="A7479" s="169">
        <v>70692</v>
      </c>
      <c r="B7479" s="170" t="s">
        <v>5436</v>
      </c>
      <c r="C7479" s="170" t="s">
        <v>263</v>
      </c>
      <c r="D7479" s="170" t="s">
        <v>909</v>
      </c>
      <c r="E7479" s="170">
        <v>4260</v>
      </c>
      <c r="F7479" s="170">
        <v>1</v>
      </c>
      <c r="G7479" s="171">
        <v>5</v>
      </c>
      <c r="H7479" s="170" t="s">
        <v>105</v>
      </c>
      <c r="I7479" s="171">
        <v>34.29</v>
      </c>
      <c r="J7479" s="169">
        <v>12</v>
      </c>
    </row>
    <row r="7480" spans="1:10" hidden="1" x14ac:dyDescent="0.25">
      <c r="A7480" s="169">
        <v>70692</v>
      </c>
      <c r="B7480" s="170" t="s">
        <v>5436</v>
      </c>
      <c r="C7480" s="170" t="s">
        <v>263</v>
      </c>
      <c r="D7480" s="170" t="s">
        <v>909</v>
      </c>
      <c r="E7480" s="170">
        <v>4260</v>
      </c>
      <c r="F7480" s="170">
        <v>1</v>
      </c>
      <c r="G7480" s="171">
        <v>5</v>
      </c>
      <c r="H7480" s="170" t="s">
        <v>105</v>
      </c>
      <c r="I7480" s="171">
        <v>34.29</v>
      </c>
      <c r="J7480" s="169">
        <v>12</v>
      </c>
    </row>
    <row r="7481" spans="1:10" hidden="1" x14ac:dyDescent="0.25">
      <c r="A7481" s="169">
        <v>70693</v>
      </c>
      <c r="B7481" s="170" t="s">
        <v>5437</v>
      </c>
      <c r="C7481" s="170" t="s">
        <v>15</v>
      </c>
      <c r="D7481" s="170" t="s">
        <v>2478</v>
      </c>
      <c r="E7481" s="170">
        <v>375</v>
      </c>
      <c r="F7481" s="170">
        <v>20</v>
      </c>
      <c r="G7481" s="171">
        <v>12</v>
      </c>
      <c r="H7481" s="170" t="s">
        <v>274</v>
      </c>
      <c r="I7481" s="171">
        <v>11.59</v>
      </c>
      <c r="J7481" s="169">
        <v>1</v>
      </c>
    </row>
    <row r="7482" spans="1:10" hidden="1" x14ac:dyDescent="0.25">
      <c r="A7482" s="169">
        <v>70694</v>
      </c>
      <c r="B7482" s="170" t="s">
        <v>5438</v>
      </c>
      <c r="C7482" s="170" t="s">
        <v>263</v>
      </c>
      <c r="D7482" s="170" t="s">
        <v>264</v>
      </c>
      <c r="E7482" s="170">
        <v>473</v>
      </c>
      <c r="F7482" s="170">
        <v>24</v>
      </c>
      <c r="G7482" s="171">
        <v>5</v>
      </c>
      <c r="H7482" s="170" t="s">
        <v>3445</v>
      </c>
      <c r="I7482" s="171">
        <v>5.59</v>
      </c>
      <c r="J7482" s="169">
        <v>1</v>
      </c>
    </row>
    <row r="7483" spans="1:10" hidden="1" x14ac:dyDescent="0.25">
      <c r="A7483" s="169">
        <v>70694</v>
      </c>
      <c r="B7483" s="170" t="s">
        <v>5438</v>
      </c>
      <c r="C7483" s="170" t="s">
        <v>263</v>
      </c>
      <c r="D7483" s="170" t="s">
        <v>264</v>
      </c>
      <c r="E7483" s="170">
        <v>473</v>
      </c>
      <c r="F7483" s="170">
        <v>24</v>
      </c>
      <c r="G7483" s="171">
        <v>5</v>
      </c>
      <c r="H7483" s="170" t="s">
        <v>3445</v>
      </c>
      <c r="I7483" s="171">
        <v>5.59</v>
      </c>
      <c r="J7483" s="169">
        <v>1</v>
      </c>
    </row>
    <row r="7484" spans="1:10" hidden="1" x14ac:dyDescent="0.25">
      <c r="A7484" s="169">
        <v>70696</v>
      </c>
      <c r="B7484" s="170" t="s">
        <v>2788</v>
      </c>
      <c r="C7484" s="170" t="s">
        <v>15</v>
      </c>
      <c r="D7484" s="170" t="s">
        <v>1044</v>
      </c>
      <c r="E7484" s="170">
        <v>750</v>
      </c>
      <c r="F7484" s="170">
        <v>12</v>
      </c>
      <c r="G7484" s="171">
        <v>16.5</v>
      </c>
      <c r="H7484" s="170" t="s">
        <v>274</v>
      </c>
      <c r="I7484" s="171">
        <v>20.99</v>
      </c>
      <c r="J7484" s="169">
        <v>1</v>
      </c>
    </row>
    <row r="7485" spans="1:10" hidden="1" x14ac:dyDescent="0.25">
      <c r="A7485" s="169">
        <v>70697</v>
      </c>
      <c r="B7485" s="170" t="s">
        <v>5439</v>
      </c>
      <c r="C7485" s="170" t="s">
        <v>15</v>
      </c>
      <c r="D7485" s="170" t="s">
        <v>2478</v>
      </c>
      <c r="E7485" s="170">
        <v>375</v>
      </c>
      <c r="F7485" s="170">
        <v>20</v>
      </c>
      <c r="G7485" s="171">
        <v>12</v>
      </c>
      <c r="H7485" s="170" t="s">
        <v>274</v>
      </c>
      <c r="I7485" s="171">
        <v>11.29</v>
      </c>
      <c r="J7485" s="169">
        <v>1</v>
      </c>
    </row>
    <row r="7486" spans="1:10" hidden="1" x14ac:dyDescent="0.25">
      <c r="A7486" s="169">
        <v>70698</v>
      </c>
      <c r="B7486" s="170" t="s">
        <v>5440</v>
      </c>
      <c r="C7486" s="170" t="s">
        <v>24</v>
      </c>
      <c r="D7486" s="170" t="s">
        <v>230</v>
      </c>
      <c r="E7486" s="170">
        <v>750</v>
      </c>
      <c r="F7486" s="170">
        <v>6</v>
      </c>
      <c r="G7486" s="171">
        <v>14.5</v>
      </c>
      <c r="H7486" s="170" t="s">
        <v>200</v>
      </c>
      <c r="I7486" s="171">
        <v>73.989999999999995</v>
      </c>
      <c r="J7486" s="169">
        <v>1</v>
      </c>
    </row>
    <row r="7487" spans="1:10" hidden="1" x14ac:dyDescent="0.25">
      <c r="A7487" s="169">
        <v>70699</v>
      </c>
      <c r="B7487" s="170" t="s">
        <v>5441</v>
      </c>
      <c r="C7487" s="170" t="s">
        <v>15</v>
      </c>
      <c r="D7487" s="170" t="s">
        <v>2478</v>
      </c>
      <c r="E7487" s="170">
        <v>375</v>
      </c>
      <c r="F7487" s="170">
        <v>20</v>
      </c>
      <c r="G7487" s="171">
        <v>12</v>
      </c>
      <c r="H7487" s="170" t="s">
        <v>274</v>
      </c>
      <c r="I7487" s="171">
        <v>11.29</v>
      </c>
      <c r="J7487" s="169">
        <v>1</v>
      </c>
    </row>
    <row r="7488" spans="1:10" hidden="1" x14ac:dyDescent="0.25">
      <c r="A7488" s="169">
        <v>70700</v>
      </c>
      <c r="B7488" s="170" t="s">
        <v>5442</v>
      </c>
      <c r="C7488" s="170" t="s">
        <v>15</v>
      </c>
      <c r="D7488" s="170" t="s">
        <v>1044</v>
      </c>
      <c r="E7488" s="170">
        <v>375</v>
      </c>
      <c r="F7488" s="170">
        <v>12</v>
      </c>
      <c r="G7488" s="171">
        <v>16</v>
      </c>
      <c r="H7488" s="170" t="s">
        <v>274</v>
      </c>
      <c r="I7488" s="171">
        <v>11.39</v>
      </c>
      <c r="J7488" s="169">
        <v>1</v>
      </c>
    </row>
    <row r="7489" spans="1:10" hidden="1" x14ac:dyDescent="0.25">
      <c r="A7489" s="169">
        <v>70709</v>
      </c>
      <c r="B7489" s="170" t="s">
        <v>5443</v>
      </c>
      <c r="C7489" s="170" t="s">
        <v>263</v>
      </c>
      <c r="D7489" s="170" t="s">
        <v>806</v>
      </c>
      <c r="E7489" s="170">
        <v>30000</v>
      </c>
      <c r="F7489" s="170">
        <v>1</v>
      </c>
      <c r="G7489" s="171">
        <v>4.5</v>
      </c>
      <c r="H7489" s="170" t="s">
        <v>1324</v>
      </c>
      <c r="I7489" s="171">
        <v>169</v>
      </c>
      <c r="J7489" s="169">
        <v>1</v>
      </c>
    </row>
    <row r="7490" spans="1:10" hidden="1" x14ac:dyDescent="0.25">
      <c r="A7490" s="169">
        <v>70709</v>
      </c>
      <c r="B7490" s="170" t="s">
        <v>5443</v>
      </c>
      <c r="C7490" s="170" t="s">
        <v>263</v>
      </c>
      <c r="D7490" s="170" t="s">
        <v>806</v>
      </c>
      <c r="E7490" s="170">
        <v>30000</v>
      </c>
      <c r="F7490" s="170">
        <v>1</v>
      </c>
      <c r="G7490" s="171">
        <v>4.5</v>
      </c>
      <c r="H7490" s="170" t="s">
        <v>1324</v>
      </c>
      <c r="I7490" s="171">
        <v>169</v>
      </c>
      <c r="J7490" s="169">
        <v>1</v>
      </c>
    </row>
    <row r="7491" spans="1:10" hidden="1" x14ac:dyDescent="0.25">
      <c r="A7491" s="169">
        <v>70714</v>
      </c>
      <c r="B7491" s="170" t="s">
        <v>5444</v>
      </c>
      <c r="C7491" s="170" t="s">
        <v>11</v>
      </c>
      <c r="D7491" s="170" t="s">
        <v>267</v>
      </c>
      <c r="E7491" s="170">
        <v>473</v>
      </c>
      <c r="F7491" s="170">
        <v>24</v>
      </c>
      <c r="G7491" s="171">
        <v>4.7</v>
      </c>
      <c r="H7491" s="170" t="s">
        <v>1209</v>
      </c>
      <c r="I7491" s="171">
        <v>3.74</v>
      </c>
      <c r="J7491" s="169">
        <v>1</v>
      </c>
    </row>
    <row r="7492" spans="1:10" hidden="1" x14ac:dyDescent="0.25">
      <c r="A7492" s="169">
        <v>70715</v>
      </c>
      <c r="B7492" s="170" t="s">
        <v>5445</v>
      </c>
      <c r="C7492" s="170" t="s">
        <v>11</v>
      </c>
      <c r="D7492" s="170" t="s">
        <v>267</v>
      </c>
      <c r="E7492" s="170">
        <v>5325</v>
      </c>
      <c r="F7492" s="170">
        <v>1</v>
      </c>
      <c r="G7492" s="171">
        <v>5</v>
      </c>
      <c r="H7492" s="170" t="s">
        <v>824</v>
      </c>
      <c r="I7492" s="171">
        <v>34.99</v>
      </c>
      <c r="J7492" s="169">
        <v>15</v>
      </c>
    </row>
    <row r="7493" spans="1:10" hidden="1" x14ac:dyDescent="0.25">
      <c r="A7493" s="169">
        <v>70715</v>
      </c>
      <c r="B7493" s="170" t="s">
        <v>5445</v>
      </c>
      <c r="C7493" s="170" t="s">
        <v>11</v>
      </c>
      <c r="D7493" s="170" t="s">
        <v>267</v>
      </c>
      <c r="E7493" s="170">
        <v>5325</v>
      </c>
      <c r="F7493" s="170">
        <v>1</v>
      </c>
      <c r="G7493" s="171">
        <v>5</v>
      </c>
      <c r="H7493" s="170" t="s">
        <v>824</v>
      </c>
      <c r="I7493" s="171">
        <v>34.99</v>
      </c>
      <c r="J7493" s="169">
        <v>15</v>
      </c>
    </row>
    <row r="7494" spans="1:10" hidden="1" x14ac:dyDescent="0.25">
      <c r="A7494" s="169">
        <v>70716</v>
      </c>
      <c r="B7494" s="170" t="s">
        <v>5446</v>
      </c>
      <c r="C7494" s="170" t="s">
        <v>11</v>
      </c>
      <c r="D7494" s="170" t="s">
        <v>211</v>
      </c>
      <c r="E7494" s="170">
        <v>3000</v>
      </c>
      <c r="F7494" s="170">
        <v>4</v>
      </c>
      <c r="G7494" s="171">
        <v>2.5</v>
      </c>
      <c r="H7494" s="170" t="s">
        <v>723</v>
      </c>
      <c r="I7494" s="171">
        <v>24.99</v>
      </c>
      <c r="J7494" s="169">
        <v>6</v>
      </c>
    </row>
    <row r="7495" spans="1:10" hidden="1" x14ac:dyDescent="0.25">
      <c r="A7495" s="169">
        <v>70717</v>
      </c>
      <c r="B7495" s="170" t="s">
        <v>5447</v>
      </c>
      <c r="C7495" s="170" t="s">
        <v>11</v>
      </c>
      <c r="D7495" s="170" t="s">
        <v>267</v>
      </c>
      <c r="E7495" s="170">
        <v>500</v>
      </c>
      <c r="F7495" s="170">
        <v>24</v>
      </c>
      <c r="G7495" s="171">
        <v>5</v>
      </c>
      <c r="H7495" s="170" t="s">
        <v>20</v>
      </c>
      <c r="I7495" s="171">
        <v>4.79</v>
      </c>
      <c r="J7495" s="169">
        <v>1</v>
      </c>
    </row>
    <row r="7496" spans="1:10" hidden="1" x14ac:dyDescent="0.25">
      <c r="A7496" s="169">
        <v>70717</v>
      </c>
      <c r="B7496" s="170" t="s">
        <v>5447</v>
      </c>
      <c r="C7496" s="170" t="s">
        <v>11</v>
      </c>
      <c r="D7496" s="170" t="s">
        <v>267</v>
      </c>
      <c r="E7496" s="170">
        <v>500</v>
      </c>
      <c r="F7496" s="170">
        <v>24</v>
      </c>
      <c r="G7496" s="171">
        <v>5</v>
      </c>
      <c r="H7496" s="170" t="s">
        <v>20</v>
      </c>
      <c r="I7496" s="171">
        <v>4.79</v>
      </c>
      <c r="J7496" s="169">
        <v>1</v>
      </c>
    </row>
    <row r="7497" spans="1:10" hidden="1" x14ac:dyDescent="0.25">
      <c r="A7497" s="169">
        <v>70719</v>
      </c>
      <c r="B7497" s="170" t="s">
        <v>5448</v>
      </c>
      <c r="C7497" s="170" t="s">
        <v>11</v>
      </c>
      <c r="D7497" s="170" t="s">
        <v>303</v>
      </c>
      <c r="E7497" s="170">
        <v>473</v>
      </c>
      <c r="F7497" s="170">
        <v>24</v>
      </c>
      <c r="G7497" s="171">
        <v>8</v>
      </c>
      <c r="H7497" s="170" t="s">
        <v>1459</v>
      </c>
      <c r="I7497" s="171">
        <v>5.5</v>
      </c>
      <c r="J7497" s="169">
        <v>1</v>
      </c>
    </row>
    <row r="7498" spans="1:10" hidden="1" x14ac:dyDescent="0.25">
      <c r="A7498" s="169">
        <v>70719</v>
      </c>
      <c r="B7498" s="170" t="s">
        <v>5448</v>
      </c>
      <c r="C7498" s="170" t="s">
        <v>11</v>
      </c>
      <c r="D7498" s="170" t="s">
        <v>303</v>
      </c>
      <c r="E7498" s="170">
        <v>473</v>
      </c>
      <c r="F7498" s="170">
        <v>24</v>
      </c>
      <c r="G7498" s="171">
        <v>8</v>
      </c>
      <c r="H7498" s="170" t="s">
        <v>1459</v>
      </c>
      <c r="I7498" s="171">
        <v>5.5</v>
      </c>
      <c r="J7498" s="169">
        <v>1</v>
      </c>
    </row>
    <row r="7499" spans="1:10" hidden="1" x14ac:dyDescent="0.25">
      <c r="A7499" s="169">
        <v>70720</v>
      </c>
      <c r="B7499" s="170" t="s">
        <v>5449</v>
      </c>
      <c r="C7499" s="170" t="s">
        <v>15</v>
      </c>
      <c r="D7499" s="170" t="s">
        <v>252</v>
      </c>
      <c r="E7499" s="170">
        <v>375</v>
      </c>
      <c r="F7499" s="170">
        <v>12</v>
      </c>
      <c r="G7499" s="171">
        <v>17</v>
      </c>
      <c r="H7499" s="170" t="s">
        <v>22</v>
      </c>
      <c r="I7499" s="171">
        <v>19.989999999999998</v>
      </c>
      <c r="J7499" s="169">
        <v>1</v>
      </c>
    </row>
    <row r="7500" spans="1:10" hidden="1" x14ac:dyDescent="0.25">
      <c r="A7500" s="169">
        <v>70739</v>
      </c>
      <c r="B7500" s="170" t="s">
        <v>5450</v>
      </c>
      <c r="C7500" s="170" t="s">
        <v>24</v>
      </c>
      <c r="D7500" s="170" t="s">
        <v>38</v>
      </c>
      <c r="E7500" s="170">
        <v>300</v>
      </c>
      <c r="F7500" s="170">
        <v>12</v>
      </c>
      <c r="G7500" s="171">
        <v>14.5</v>
      </c>
      <c r="H7500" s="170" t="s">
        <v>274</v>
      </c>
      <c r="I7500" s="171">
        <v>11.99</v>
      </c>
      <c r="J7500" s="169">
        <v>1</v>
      </c>
    </row>
    <row r="7501" spans="1:10" hidden="1" x14ac:dyDescent="0.25">
      <c r="A7501" s="169">
        <v>70740</v>
      </c>
      <c r="B7501" s="170" t="s">
        <v>5451</v>
      </c>
      <c r="C7501" s="170" t="s">
        <v>24</v>
      </c>
      <c r="D7501" s="170" t="s">
        <v>38</v>
      </c>
      <c r="E7501" s="170">
        <v>300</v>
      </c>
      <c r="F7501" s="170">
        <v>20</v>
      </c>
      <c r="G7501" s="171">
        <v>8</v>
      </c>
      <c r="H7501" s="170" t="s">
        <v>274</v>
      </c>
      <c r="I7501" s="171">
        <v>13.99</v>
      </c>
      <c r="J7501" s="169">
        <v>1</v>
      </c>
    </row>
    <row r="7502" spans="1:10" hidden="1" x14ac:dyDescent="0.25">
      <c r="A7502" s="169">
        <v>70750</v>
      </c>
      <c r="B7502" s="170" t="s">
        <v>5452</v>
      </c>
      <c r="C7502" s="170" t="s">
        <v>24</v>
      </c>
      <c r="D7502" s="170" t="s">
        <v>38</v>
      </c>
      <c r="E7502" s="170">
        <v>750</v>
      </c>
      <c r="F7502" s="170">
        <v>20</v>
      </c>
      <c r="G7502" s="171">
        <v>4</v>
      </c>
      <c r="H7502" s="170" t="s">
        <v>274</v>
      </c>
      <c r="I7502" s="171">
        <v>8.99</v>
      </c>
      <c r="J7502" s="169">
        <v>1</v>
      </c>
    </row>
    <row r="7503" spans="1:10" hidden="1" x14ac:dyDescent="0.25">
      <c r="A7503" s="169">
        <v>70752</v>
      </c>
      <c r="B7503" s="170" t="s">
        <v>5453</v>
      </c>
      <c r="C7503" s="170" t="s">
        <v>11</v>
      </c>
      <c r="D7503" s="170" t="s">
        <v>267</v>
      </c>
      <c r="E7503" s="170">
        <v>7920</v>
      </c>
      <c r="F7503" s="170">
        <v>1</v>
      </c>
      <c r="G7503" s="171">
        <v>4.2</v>
      </c>
      <c r="H7503" s="170" t="s">
        <v>20</v>
      </c>
      <c r="I7503" s="171">
        <v>50.99</v>
      </c>
      <c r="J7503" s="169">
        <v>18</v>
      </c>
    </row>
    <row r="7504" spans="1:10" hidden="1" x14ac:dyDescent="0.25">
      <c r="A7504" s="169">
        <v>70752</v>
      </c>
      <c r="B7504" s="170" t="s">
        <v>5453</v>
      </c>
      <c r="C7504" s="170" t="s">
        <v>11</v>
      </c>
      <c r="D7504" s="170" t="s">
        <v>267</v>
      </c>
      <c r="E7504" s="170">
        <v>7920</v>
      </c>
      <c r="F7504" s="170">
        <v>1</v>
      </c>
      <c r="G7504" s="171">
        <v>4.2</v>
      </c>
      <c r="H7504" s="170" t="s">
        <v>20</v>
      </c>
      <c r="I7504" s="171">
        <v>50.99</v>
      </c>
      <c r="J7504" s="169">
        <v>18</v>
      </c>
    </row>
    <row r="7505" spans="1:10" hidden="1" x14ac:dyDescent="0.25">
      <c r="A7505" s="169">
        <v>70753</v>
      </c>
      <c r="B7505" s="170" t="s">
        <v>5454</v>
      </c>
      <c r="C7505" s="170" t="s">
        <v>11</v>
      </c>
      <c r="D7505" s="170" t="s">
        <v>474</v>
      </c>
      <c r="E7505" s="170">
        <v>355</v>
      </c>
      <c r="F7505" s="170">
        <v>24</v>
      </c>
      <c r="G7505" s="171">
        <v>4.5</v>
      </c>
      <c r="H7505" s="170" t="s">
        <v>105</v>
      </c>
      <c r="I7505" s="171">
        <v>2.79</v>
      </c>
      <c r="J7505" s="169">
        <v>1</v>
      </c>
    </row>
    <row r="7506" spans="1:10" hidden="1" x14ac:dyDescent="0.25">
      <c r="A7506" s="169">
        <v>70753</v>
      </c>
      <c r="B7506" s="170" t="s">
        <v>5454</v>
      </c>
      <c r="C7506" s="170" t="s">
        <v>11</v>
      </c>
      <c r="D7506" s="170" t="s">
        <v>474</v>
      </c>
      <c r="E7506" s="170">
        <v>355</v>
      </c>
      <c r="F7506" s="170">
        <v>24</v>
      </c>
      <c r="G7506" s="171">
        <v>4.5</v>
      </c>
      <c r="H7506" s="170" t="s">
        <v>105</v>
      </c>
      <c r="I7506" s="171">
        <v>2.79</v>
      </c>
      <c r="J7506" s="169">
        <v>1</v>
      </c>
    </row>
    <row r="7507" spans="1:10" hidden="1" x14ac:dyDescent="0.25">
      <c r="A7507" s="169">
        <v>70756</v>
      </c>
      <c r="B7507" s="170" t="s">
        <v>2220</v>
      </c>
      <c r="C7507" s="170" t="s">
        <v>15</v>
      </c>
      <c r="D7507" s="170" t="s">
        <v>56</v>
      </c>
      <c r="E7507" s="170">
        <v>700</v>
      </c>
      <c r="F7507" s="170">
        <v>6</v>
      </c>
      <c r="G7507" s="171">
        <v>40</v>
      </c>
      <c r="H7507" s="170" t="s">
        <v>86</v>
      </c>
      <c r="I7507" s="171">
        <v>60.44</v>
      </c>
      <c r="J7507" s="169">
        <v>1</v>
      </c>
    </row>
    <row r="7508" spans="1:10" hidden="1" x14ac:dyDescent="0.25">
      <c r="A7508" s="169">
        <v>70769</v>
      </c>
      <c r="B7508" s="170" t="s">
        <v>5455</v>
      </c>
      <c r="C7508" s="170" t="s">
        <v>263</v>
      </c>
      <c r="D7508" s="170" t="s">
        <v>935</v>
      </c>
      <c r="E7508" s="170">
        <v>19500</v>
      </c>
      <c r="F7508" s="170">
        <v>1</v>
      </c>
      <c r="G7508" s="171">
        <v>5</v>
      </c>
      <c r="H7508" s="170" t="s">
        <v>1615</v>
      </c>
      <c r="I7508" s="171">
        <v>156.52000000000001</v>
      </c>
      <c r="J7508" s="169">
        <v>1</v>
      </c>
    </row>
    <row r="7509" spans="1:10" hidden="1" x14ac:dyDescent="0.25">
      <c r="A7509" s="169">
        <v>70769</v>
      </c>
      <c r="B7509" s="170" t="s">
        <v>5455</v>
      </c>
      <c r="C7509" s="170" t="s">
        <v>263</v>
      </c>
      <c r="D7509" s="170" t="s">
        <v>935</v>
      </c>
      <c r="E7509" s="170">
        <v>19500</v>
      </c>
      <c r="F7509" s="170">
        <v>1</v>
      </c>
      <c r="G7509" s="171">
        <v>5</v>
      </c>
      <c r="H7509" s="170" t="s">
        <v>1615</v>
      </c>
      <c r="I7509" s="171">
        <v>156.52000000000001</v>
      </c>
      <c r="J7509" s="169">
        <v>1</v>
      </c>
    </row>
    <row r="7510" spans="1:10" hidden="1" x14ac:dyDescent="0.25">
      <c r="A7510" s="169">
        <v>70780</v>
      </c>
      <c r="B7510" s="170" t="s">
        <v>5456</v>
      </c>
      <c r="C7510" s="170" t="s">
        <v>15</v>
      </c>
      <c r="D7510" s="170" t="s">
        <v>19</v>
      </c>
      <c r="E7510" s="170">
        <v>750</v>
      </c>
      <c r="F7510" s="170">
        <v>12</v>
      </c>
      <c r="G7510" s="171">
        <v>40</v>
      </c>
      <c r="H7510" s="170" t="s">
        <v>5457</v>
      </c>
      <c r="I7510" s="171">
        <v>24.49</v>
      </c>
      <c r="J7510" s="169">
        <v>1</v>
      </c>
    </row>
    <row r="7511" spans="1:10" hidden="1" x14ac:dyDescent="0.25">
      <c r="A7511" s="169">
        <v>70788</v>
      </c>
      <c r="B7511" s="170" t="s">
        <v>5458</v>
      </c>
      <c r="C7511" s="170" t="s">
        <v>11</v>
      </c>
      <c r="D7511" s="170" t="s">
        <v>211</v>
      </c>
      <c r="E7511" s="170">
        <v>473</v>
      </c>
      <c r="F7511" s="170">
        <v>24</v>
      </c>
      <c r="G7511" s="171">
        <v>4</v>
      </c>
      <c r="H7511" s="170" t="s">
        <v>2261</v>
      </c>
      <c r="I7511" s="171">
        <v>4.4000000000000004</v>
      </c>
      <c r="J7511" s="169">
        <v>1</v>
      </c>
    </row>
    <row r="7512" spans="1:10" hidden="1" x14ac:dyDescent="0.25">
      <c r="A7512" s="169">
        <v>70788</v>
      </c>
      <c r="B7512" s="170" t="s">
        <v>5458</v>
      </c>
      <c r="C7512" s="170" t="s">
        <v>11</v>
      </c>
      <c r="D7512" s="170" t="s">
        <v>211</v>
      </c>
      <c r="E7512" s="170">
        <v>473</v>
      </c>
      <c r="F7512" s="170">
        <v>24</v>
      </c>
      <c r="G7512" s="171">
        <v>4</v>
      </c>
      <c r="H7512" s="170" t="s">
        <v>1407</v>
      </c>
      <c r="I7512" s="171">
        <v>4.4000000000000004</v>
      </c>
      <c r="J7512" s="169">
        <v>1</v>
      </c>
    </row>
    <row r="7513" spans="1:10" hidden="1" x14ac:dyDescent="0.25">
      <c r="A7513" s="169">
        <v>70811</v>
      </c>
      <c r="B7513" s="170" t="s">
        <v>4023</v>
      </c>
      <c r="C7513" s="170" t="s">
        <v>1065</v>
      </c>
      <c r="D7513" s="170" t="s">
        <v>1066</v>
      </c>
      <c r="E7513" s="170">
        <v>1420</v>
      </c>
      <c r="F7513" s="170">
        <v>6</v>
      </c>
      <c r="G7513" s="171">
        <v>9.9999999999999995E-8</v>
      </c>
      <c r="H7513" s="170" t="s">
        <v>177</v>
      </c>
      <c r="I7513" s="171">
        <v>12.99</v>
      </c>
      <c r="J7513" s="169">
        <v>4</v>
      </c>
    </row>
    <row r="7514" spans="1:10" hidden="1" x14ac:dyDescent="0.25">
      <c r="A7514" s="169">
        <v>70812</v>
      </c>
      <c r="B7514" s="170" t="s">
        <v>5459</v>
      </c>
      <c r="C7514" s="170" t="s">
        <v>263</v>
      </c>
      <c r="D7514" s="170" t="s">
        <v>646</v>
      </c>
      <c r="E7514" s="170">
        <v>1750</v>
      </c>
      <c r="F7514" s="170">
        <v>8</v>
      </c>
      <c r="G7514" s="171">
        <v>7</v>
      </c>
      <c r="H7514" s="170" t="s">
        <v>285</v>
      </c>
      <c r="I7514" s="171">
        <v>11.97</v>
      </c>
      <c r="J7514" s="169">
        <v>1</v>
      </c>
    </row>
    <row r="7515" spans="1:10" hidden="1" x14ac:dyDescent="0.25">
      <c r="A7515" s="169">
        <v>70812</v>
      </c>
      <c r="B7515" s="170" t="s">
        <v>5459</v>
      </c>
      <c r="C7515" s="170" t="s">
        <v>263</v>
      </c>
      <c r="D7515" s="170" t="s">
        <v>646</v>
      </c>
      <c r="E7515" s="170">
        <v>1750</v>
      </c>
      <c r="F7515" s="170">
        <v>8</v>
      </c>
      <c r="G7515" s="171">
        <v>7</v>
      </c>
      <c r="H7515" s="170" t="s">
        <v>285</v>
      </c>
      <c r="I7515" s="171">
        <v>11.97</v>
      </c>
      <c r="J7515" s="169">
        <v>1</v>
      </c>
    </row>
    <row r="7516" spans="1:10" hidden="1" x14ac:dyDescent="0.25">
      <c r="A7516" s="169">
        <v>70815</v>
      </c>
      <c r="B7516" s="170" t="s">
        <v>4022</v>
      </c>
      <c r="C7516" s="170" t="s">
        <v>1065</v>
      </c>
      <c r="D7516" s="170" t="s">
        <v>1066</v>
      </c>
      <c r="E7516" s="170">
        <v>1420</v>
      </c>
      <c r="F7516" s="170">
        <v>6</v>
      </c>
      <c r="G7516" s="171">
        <v>9.9999999999999995E-8</v>
      </c>
      <c r="H7516" s="170" t="s">
        <v>177</v>
      </c>
      <c r="I7516" s="171">
        <v>12.99</v>
      </c>
      <c r="J7516" s="169">
        <v>4</v>
      </c>
    </row>
    <row r="7517" spans="1:10" hidden="1" x14ac:dyDescent="0.25">
      <c r="A7517" s="169">
        <v>70827</v>
      </c>
      <c r="B7517" s="170" t="s">
        <v>5460</v>
      </c>
      <c r="C7517" s="170" t="s">
        <v>263</v>
      </c>
      <c r="D7517" s="170" t="s">
        <v>264</v>
      </c>
      <c r="E7517" s="170">
        <v>1750</v>
      </c>
      <c r="F7517" s="170">
        <v>8</v>
      </c>
      <c r="G7517" s="171">
        <v>7</v>
      </c>
      <c r="H7517" s="170" t="s">
        <v>285</v>
      </c>
      <c r="I7517" s="171">
        <v>11.97</v>
      </c>
      <c r="J7517" s="169">
        <v>1</v>
      </c>
    </row>
    <row r="7518" spans="1:10" hidden="1" x14ac:dyDescent="0.25">
      <c r="A7518" s="169">
        <v>70827</v>
      </c>
      <c r="B7518" s="170" t="s">
        <v>5460</v>
      </c>
      <c r="C7518" s="170" t="s">
        <v>263</v>
      </c>
      <c r="D7518" s="170" t="s">
        <v>264</v>
      </c>
      <c r="E7518" s="170">
        <v>1750</v>
      </c>
      <c r="F7518" s="170">
        <v>8</v>
      </c>
      <c r="G7518" s="171">
        <v>7</v>
      </c>
      <c r="H7518" s="170" t="s">
        <v>285</v>
      </c>
      <c r="I7518" s="171">
        <v>11.97</v>
      </c>
      <c r="J7518" s="169">
        <v>1</v>
      </c>
    </row>
    <row r="7519" spans="1:10" hidden="1" x14ac:dyDescent="0.25">
      <c r="A7519" s="169">
        <v>70828</v>
      </c>
      <c r="B7519" s="170" t="s">
        <v>5461</v>
      </c>
      <c r="C7519" s="170" t="s">
        <v>263</v>
      </c>
      <c r="D7519" s="170" t="s">
        <v>264</v>
      </c>
      <c r="E7519" s="170">
        <v>1750</v>
      </c>
      <c r="F7519" s="170">
        <v>8</v>
      </c>
      <c r="G7519" s="171">
        <v>7</v>
      </c>
      <c r="H7519" s="170" t="s">
        <v>285</v>
      </c>
      <c r="I7519" s="171">
        <v>11.97</v>
      </c>
      <c r="J7519" s="169">
        <v>1</v>
      </c>
    </row>
    <row r="7520" spans="1:10" hidden="1" x14ac:dyDescent="0.25">
      <c r="A7520" s="169">
        <v>70828</v>
      </c>
      <c r="B7520" s="170" t="s">
        <v>5461</v>
      </c>
      <c r="C7520" s="170" t="s">
        <v>263</v>
      </c>
      <c r="D7520" s="170" t="s">
        <v>264</v>
      </c>
      <c r="E7520" s="170">
        <v>1750</v>
      </c>
      <c r="F7520" s="170">
        <v>8</v>
      </c>
      <c r="G7520" s="171">
        <v>7</v>
      </c>
      <c r="H7520" s="170" t="s">
        <v>285</v>
      </c>
      <c r="I7520" s="171">
        <v>11.97</v>
      </c>
      <c r="J7520" s="169">
        <v>1</v>
      </c>
    </row>
    <row r="7521" spans="1:10" hidden="1" x14ac:dyDescent="0.25">
      <c r="A7521" s="169">
        <v>70839</v>
      </c>
      <c r="B7521" s="170" t="s">
        <v>5462</v>
      </c>
      <c r="C7521" s="170" t="s">
        <v>24</v>
      </c>
      <c r="D7521" s="170" t="s">
        <v>34</v>
      </c>
      <c r="E7521" s="170">
        <v>750</v>
      </c>
      <c r="F7521" s="170">
        <v>12</v>
      </c>
      <c r="G7521" s="171">
        <v>8</v>
      </c>
      <c r="H7521" s="170" t="s">
        <v>22</v>
      </c>
      <c r="I7521" s="171">
        <v>11.99</v>
      </c>
      <c r="J7521" s="169">
        <v>1</v>
      </c>
    </row>
    <row r="7522" spans="1:10" hidden="1" x14ac:dyDescent="0.25">
      <c r="A7522" s="169">
        <v>70845</v>
      </c>
      <c r="B7522" s="170" t="s">
        <v>5463</v>
      </c>
      <c r="C7522" s="170" t="s">
        <v>11</v>
      </c>
      <c r="D7522" s="170" t="s">
        <v>267</v>
      </c>
      <c r="E7522" s="170">
        <v>473</v>
      </c>
      <c r="F7522" s="170">
        <v>24</v>
      </c>
      <c r="G7522" s="171">
        <v>5.5</v>
      </c>
      <c r="H7522" s="170" t="s">
        <v>1457</v>
      </c>
      <c r="I7522" s="171">
        <v>4.9000000000000004</v>
      </c>
      <c r="J7522" s="169">
        <v>1</v>
      </c>
    </row>
    <row r="7523" spans="1:10" hidden="1" x14ac:dyDescent="0.25">
      <c r="A7523" s="169">
        <v>70845</v>
      </c>
      <c r="B7523" s="170" t="s">
        <v>5463</v>
      </c>
      <c r="C7523" s="170" t="s">
        <v>11</v>
      </c>
      <c r="D7523" s="170" t="s">
        <v>267</v>
      </c>
      <c r="E7523" s="170">
        <v>473</v>
      </c>
      <c r="F7523" s="170">
        <v>24</v>
      </c>
      <c r="G7523" s="171">
        <v>5.5</v>
      </c>
      <c r="H7523" s="170" t="s">
        <v>1457</v>
      </c>
      <c r="I7523" s="171">
        <v>4.9000000000000004</v>
      </c>
      <c r="J7523" s="169">
        <v>1</v>
      </c>
    </row>
    <row r="7524" spans="1:10" hidden="1" x14ac:dyDescent="0.25">
      <c r="A7524" s="169">
        <v>70847</v>
      </c>
      <c r="B7524" s="170" t="s">
        <v>5464</v>
      </c>
      <c r="C7524" s="170" t="s">
        <v>11</v>
      </c>
      <c r="D7524" s="170" t="s">
        <v>267</v>
      </c>
      <c r="E7524" s="170">
        <v>473</v>
      </c>
      <c r="F7524" s="170">
        <v>24</v>
      </c>
      <c r="G7524" s="171">
        <v>5</v>
      </c>
      <c r="H7524" s="170" t="s">
        <v>1457</v>
      </c>
      <c r="I7524" s="171">
        <v>4.75</v>
      </c>
      <c r="J7524" s="169">
        <v>1</v>
      </c>
    </row>
    <row r="7525" spans="1:10" hidden="1" x14ac:dyDescent="0.25">
      <c r="A7525" s="169">
        <v>70847</v>
      </c>
      <c r="B7525" s="170" t="s">
        <v>5464</v>
      </c>
      <c r="C7525" s="170" t="s">
        <v>11</v>
      </c>
      <c r="D7525" s="170" t="s">
        <v>267</v>
      </c>
      <c r="E7525" s="170">
        <v>473</v>
      </c>
      <c r="F7525" s="170">
        <v>24</v>
      </c>
      <c r="G7525" s="171">
        <v>5</v>
      </c>
      <c r="H7525" s="170" t="s">
        <v>1457</v>
      </c>
      <c r="I7525" s="171">
        <v>4.75</v>
      </c>
      <c r="J7525" s="169">
        <v>1</v>
      </c>
    </row>
    <row r="7526" spans="1:10" hidden="1" x14ac:dyDescent="0.25">
      <c r="A7526" s="169">
        <v>70848</v>
      </c>
      <c r="B7526" s="170" t="s">
        <v>5465</v>
      </c>
      <c r="C7526" s="170" t="s">
        <v>11</v>
      </c>
      <c r="D7526" s="170" t="s">
        <v>303</v>
      </c>
      <c r="E7526" s="170">
        <v>473</v>
      </c>
      <c r="F7526" s="170">
        <v>24</v>
      </c>
      <c r="G7526" s="171">
        <v>7</v>
      </c>
      <c r="H7526" s="170" t="s">
        <v>1457</v>
      </c>
      <c r="I7526" s="171">
        <v>4.75</v>
      </c>
      <c r="J7526" s="169">
        <v>1</v>
      </c>
    </row>
    <row r="7527" spans="1:10" hidden="1" x14ac:dyDescent="0.25">
      <c r="A7527" s="169">
        <v>70848</v>
      </c>
      <c r="B7527" s="170" t="s">
        <v>5465</v>
      </c>
      <c r="C7527" s="170" t="s">
        <v>11</v>
      </c>
      <c r="D7527" s="170" t="s">
        <v>303</v>
      </c>
      <c r="E7527" s="170">
        <v>473</v>
      </c>
      <c r="F7527" s="170">
        <v>24</v>
      </c>
      <c r="G7527" s="171">
        <v>7</v>
      </c>
      <c r="H7527" s="170" t="s">
        <v>1457</v>
      </c>
      <c r="I7527" s="171">
        <v>4.75</v>
      </c>
      <c r="J7527" s="169">
        <v>1</v>
      </c>
    </row>
    <row r="7528" spans="1:10" hidden="1" x14ac:dyDescent="0.25">
      <c r="A7528" s="169">
        <v>70849</v>
      </c>
      <c r="B7528" s="170" t="s">
        <v>5466</v>
      </c>
      <c r="C7528" s="170" t="s">
        <v>263</v>
      </c>
      <c r="D7528" s="170" t="s">
        <v>332</v>
      </c>
      <c r="E7528" s="170">
        <v>1420</v>
      </c>
      <c r="F7528" s="170">
        <v>6</v>
      </c>
      <c r="G7528" s="171">
        <v>5.2</v>
      </c>
      <c r="H7528" s="170" t="s">
        <v>177</v>
      </c>
      <c r="I7528" s="171">
        <v>15.49</v>
      </c>
      <c r="J7528" s="169">
        <v>4</v>
      </c>
    </row>
    <row r="7529" spans="1:10" hidden="1" x14ac:dyDescent="0.25">
      <c r="A7529" s="169">
        <v>70852</v>
      </c>
      <c r="B7529" s="170" t="s">
        <v>5467</v>
      </c>
      <c r="C7529" s="170" t="s">
        <v>11</v>
      </c>
      <c r="D7529" s="170" t="s">
        <v>303</v>
      </c>
      <c r="E7529" s="170">
        <v>473</v>
      </c>
      <c r="F7529" s="170">
        <v>24</v>
      </c>
      <c r="G7529" s="171">
        <v>6.5</v>
      </c>
      <c r="H7529" s="170" t="s">
        <v>1457</v>
      </c>
      <c r="I7529" s="171">
        <v>5.5</v>
      </c>
      <c r="J7529" s="169">
        <v>1</v>
      </c>
    </row>
    <row r="7530" spans="1:10" hidden="1" x14ac:dyDescent="0.25">
      <c r="A7530" s="169">
        <v>70852</v>
      </c>
      <c r="B7530" s="170" t="s">
        <v>5467</v>
      </c>
      <c r="C7530" s="170" t="s">
        <v>11</v>
      </c>
      <c r="D7530" s="170" t="s">
        <v>303</v>
      </c>
      <c r="E7530" s="170">
        <v>473</v>
      </c>
      <c r="F7530" s="170">
        <v>24</v>
      </c>
      <c r="G7530" s="171">
        <v>6.5</v>
      </c>
      <c r="H7530" s="170" t="s">
        <v>1457</v>
      </c>
      <c r="I7530" s="171">
        <v>5.5</v>
      </c>
      <c r="J7530" s="169">
        <v>1</v>
      </c>
    </row>
    <row r="7531" spans="1:10" hidden="1" x14ac:dyDescent="0.25">
      <c r="A7531" s="169">
        <v>70855</v>
      </c>
      <c r="B7531" s="170" t="s">
        <v>5468</v>
      </c>
      <c r="C7531" s="170" t="s">
        <v>15</v>
      </c>
      <c r="D7531" s="170" t="s">
        <v>669</v>
      </c>
      <c r="E7531" s="170">
        <v>375</v>
      </c>
      <c r="F7531" s="170">
        <v>24</v>
      </c>
      <c r="G7531" s="171">
        <v>33</v>
      </c>
      <c r="H7531" s="170" t="s">
        <v>22</v>
      </c>
      <c r="I7531" s="171">
        <v>14.99</v>
      </c>
      <c r="J7531" s="169">
        <v>1</v>
      </c>
    </row>
    <row r="7532" spans="1:10" hidden="1" x14ac:dyDescent="0.25">
      <c r="A7532" s="169">
        <v>70856</v>
      </c>
      <c r="B7532" s="170" t="s">
        <v>5468</v>
      </c>
      <c r="C7532" s="170" t="s">
        <v>15</v>
      </c>
      <c r="D7532" s="170" t="s">
        <v>669</v>
      </c>
      <c r="E7532" s="170">
        <v>50</v>
      </c>
      <c r="F7532" s="170">
        <v>120</v>
      </c>
      <c r="G7532" s="171">
        <v>33</v>
      </c>
      <c r="H7532" s="170" t="s">
        <v>22</v>
      </c>
      <c r="I7532" s="171">
        <v>2.4900000000000002</v>
      </c>
      <c r="J7532" s="169">
        <v>1</v>
      </c>
    </row>
    <row r="7533" spans="1:10" hidden="1" x14ac:dyDescent="0.25">
      <c r="A7533" s="169">
        <v>70859</v>
      </c>
      <c r="B7533" s="170" t="s">
        <v>5469</v>
      </c>
      <c r="C7533" s="170" t="s">
        <v>15</v>
      </c>
      <c r="D7533" s="170" t="s">
        <v>93</v>
      </c>
      <c r="E7533" s="170">
        <v>700</v>
      </c>
      <c r="F7533" s="170">
        <v>6</v>
      </c>
      <c r="G7533" s="171">
        <v>46</v>
      </c>
      <c r="H7533" s="170" t="s">
        <v>96</v>
      </c>
      <c r="I7533" s="171">
        <v>69.989999999999995</v>
      </c>
      <c r="J7533" s="169">
        <v>1</v>
      </c>
    </row>
    <row r="7534" spans="1:10" hidden="1" x14ac:dyDescent="0.25">
      <c r="A7534" s="169">
        <v>70861</v>
      </c>
      <c r="B7534" s="170" t="s">
        <v>5470</v>
      </c>
      <c r="C7534" s="170" t="s">
        <v>15</v>
      </c>
      <c r="D7534" s="170" t="s">
        <v>93</v>
      </c>
      <c r="E7534" s="170">
        <v>700</v>
      </c>
      <c r="F7534" s="170">
        <v>6</v>
      </c>
      <c r="G7534" s="171">
        <v>46</v>
      </c>
      <c r="H7534" s="170" t="s">
        <v>96</v>
      </c>
      <c r="I7534" s="171">
        <v>69.989999999999995</v>
      </c>
      <c r="J7534" s="169">
        <v>1</v>
      </c>
    </row>
    <row r="7535" spans="1:10" hidden="1" x14ac:dyDescent="0.25">
      <c r="A7535" s="169">
        <v>70862</v>
      </c>
      <c r="B7535" s="170" t="s">
        <v>5471</v>
      </c>
      <c r="C7535" s="170" t="s">
        <v>263</v>
      </c>
      <c r="D7535" s="170" t="s">
        <v>332</v>
      </c>
      <c r="E7535" s="170">
        <v>1420</v>
      </c>
      <c r="F7535" s="170">
        <v>6</v>
      </c>
      <c r="G7535" s="171">
        <v>5.2</v>
      </c>
      <c r="H7535" s="170" t="s">
        <v>177</v>
      </c>
      <c r="I7535" s="171">
        <v>15.49</v>
      </c>
      <c r="J7535" s="169">
        <v>4</v>
      </c>
    </row>
    <row r="7536" spans="1:10" hidden="1" x14ac:dyDescent="0.25">
      <c r="A7536" s="169">
        <v>70864</v>
      </c>
      <c r="B7536" s="170" t="s">
        <v>5472</v>
      </c>
      <c r="C7536" s="170" t="s">
        <v>263</v>
      </c>
      <c r="D7536" s="170" t="s">
        <v>332</v>
      </c>
      <c r="E7536" s="170">
        <v>1420</v>
      </c>
      <c r="F7536" s="170">
        <v>6</v>
      </c>
      <c r="G7536" s="171">
        <v>5.2</v>
      </c>
      <c r="H7536" s="170" t="s">
        <v>177</v>
      </c>
      <c r="I7536" s="171">
        <v>15.49</v>
      </c>
      <c r="J7536" s="169">
        <v>4</v>
      </c>
    </row>
    <row r="7537" spans="1:10" hidden="1" x14ac:dyDescent="0.25">
      <c r="A7537" s="169">
        <v>70867</v>
      </c>
      <c r="B7537" s="170" t="s">
        <v>5473</v>
      </c>
      <c r="C7537" s="170" t="s">
        <v>263</v>
      </c>
      <c r="D7537" s="170" t="s">
        <v>332</v>
      </c>
      <c r="E7537" s="170">
        <v>2840</v>
      </c>
      <c r="F7537" s="170">
        <v>3</v>
      </c>
      <c r="G7537" s="171">
        <v>5.2</v>
      </c>
      <c r="H7537" s="170" t="s">
        <v>177</v>
      </c>
      <c r="I7537" s="171">
        <v>29.49</v>
      </c>
      <c r="J7537" s="169">
        <v>8</v>
      </c>
    </row>
    <row r="7538" spans="1:10" hidden="1" x14ac:dyDescent="0.25">
      <c r="A7538" s="169">
        <v>70868</v>
      </c>
      <c r="B7538" s="170" t="s">
        <v>5468</v>
      </c>
      <c r="C7538" s="170" t="s">
        <v>15</v>
      </c>
      <c r="D7538" s="170" t="s">
        <v>669</v>
      </c>
      <c r="E7538" s="170">
        <v>750</v>
      </c>
      <c r="F7538" s="170">
        <v>12</v>
      </c>
      <c r="G7538" s="171">
        <v>33</v>
      </c>
      <c r="H7538" s="170" t="s">
        <v>22</v>
      </c>
      <c r="I7538" s="171">
        <v>25.99</v>
      </c>
      <c r="J7538" s="169">
        <v>1</v>
      </c>
    </row>
    <row r="7539" spans="1:10" hidden="1" x14ac:dyDescent="0.25">
      <c r="A7539" s="169">
        <v>70869</v>
      </c>
      <c r="B7539" s="170" t="s">
        <v>5474</v>
      </c>
      <c r="C7539" s="170" t="s">
        <v>263</v>
      </c>
      <c r="D7539" s="170" t="s">
        <v>264</v>
      </c>
      <c r="E7539" s="170">
        <v>1750</v>
      </c>
      <c r="F7539" s="170">
        <v>8</v>
      </c>
      <c r="G7539" s="171">
        <v>7</v>
      </c>
      <c r="H7539" s="170" t="s">
        <v>285</v>
      </c>
      <c r="I7539" s="171">
        <v>11.97</v>
      </c>
      <c r="J7539" s="169">
        <v>1</v>
      </c>
    </row>
    <row r="7540" spans="1:10" hidden="1" x14ac:dyDescent="0.25">
      <c r="A7540" s="169">
        <v>70869</v>
      </c>
      <c r="B7540" s="170" t="s">
        <v>5474</v>
      </c>
      <c r="C7540" s="170" t="s">
        <v>263</v>
      </c>
      <c r="D7540" s="170" t="s">
        <v>264</v>
      </c>
      <c r="E7540" s="170">
        <v>1750</v>
      </c>
      <c r="F7540" s="170">
        <v>8</v>
      </c>
      <c r="G7540" s="171">
        <v>7</v>
      </c>
      <c r="H7540" s="170" t="s">
        <v>285</v>
      </c>
      <c r="I7540" s="171">
        <v>11.97</v>
      </c>
      <c r="J7540" s="169">
        <v>1</v>
      </c>
    </row>
    <row r="7541" spans="1:10" hidden="1" x14ac:dyDescent="0.25">
      <c r="A7541" s="169">
        <v>70871</v>
      </c>
      <c r="B7541" s="170" t="s">
        <v>5475</v>
      </c>
      <c r="C7541" s="170" t="s">
        <v>263</v>
      </c>
      <c r="D7541" s="170" t="s">
        <v>264</v>
      </c>
      <c r="E7541" s="170">
        <v>1750</v>
      </c>
      <c r="F7541" s="170">
        <v>8</v>
      </c>
      <c r="G7541" s="171">
        <v>7</v>
      </c>
      <c r="H7541" s="170" t="s">
        <v>285</v>
      </c>
      <c r="I7541" s="171">
        <v>11.97</v>
      </c>
      <c r="J7541" s="169">
        <v>1</v>
      </c>
    </row>
    <row r="7542" spans="1:10" hidden="1" x14ac:dyDescent="0.25">
      <c r="A7542" s="169">
        <v>70871</v>
      </c>
      <c r="B7542" s="170" t="s">
        <v>5475</v>
      </c>
      <c r="C7542" s="170" t="s">
        <v>263</v>
      </c>
      <c r="D7542" s="170" t="s">
        <v>264</v>
      </c>
      <c r="E7542" s="170">
        <v>1750</v>
      </c>
      <c r="F7542" s="170">
        <v>8</v>
      </c>
      <c r="G7542" s="171">
        <v>7</v>
      </c>
      <c r="H7542" s="170" t="s">
        <v>285</v>
      </c>
      <c r="I7542" s="171">
        <v>11.97</v>
      </c>
      <c r="J7542" s="169">
        <v>1</v>
      </c>
    </row>
    <row r="7543" spans="1:10" hidden="1" x14ac:dyDescent="0.25">
      <c r="A7543" s="169">
        <v>70873</v>
      </c>
      <c r="B7543" s="170" t="s">
        <v>5476</v>
      </c>
      <c r="C7543" s="170" t="s">
        <v>15</v>
      </c>
      <c r="D7543" s="170" t="s">
        <v>669</v>
      </c>
      <c r="E7543" s="170">
        <v>300</v>
      </c>
      <c r="F7543" s="170">
        <v>20</v>
      </c>
      <c r="G7543" s="171">
        <v>33</v>
      </c>
      <c r="H7543" s="170" t="s">
        <v>22</v>
      </c>
      <c r="I7543" s="171">
        <v>13.99</v>
      </c>
      <c r="J7543" s="169">
        <v>6</v>
      </c>
    </row>
    <row r="7544" spans="1:10" hidden="1" x14ac:dyDescent="0.25">
      <c r="A7544" s="169">
        <v>70874</v>
      </c>
      <c r="B7544" s="170" t="s">
        <v>5477</v>
      </c>
      <c r="C7544" s="170" t="s">
        <v>263</v>
      </c>
      <c r="D7544" s="170" t="s">
        <v>1938</v>
      </c>
      <c r="E7544" s="170">
        <v>58600</v>
      </c>
      <c r="F7544" s="170">
        <v>1</v>
      </c>
      <c r="G7544" s="171">
        <v>5</v>
      </c>
      <c r="H7544" s="170" t="s">
        <v>342</v>
      </c>
      <c r="I7544" s="171">
        <v>250.61</v>
      </c>
      <c r="J7544" s="169">
        <v>1</v>
      </c>
    </row>
    <row r="7545" spans="1:10" hidden="1" x14ac:dyDescent="0.25">
      <c r="A7545" s="169">
        <v>70874</v>
      </c>
      <c r="B7545" s="170" t="s">
        <v>5477</v>
      </c>
      <c r="C7545" s="170" t="s">
        <v>263</v>
      </c>
      <c r="D7545" s="170" t="s">
        <v>1938</v>
      </c>
      <c r="E7545" s="170">
        <v>58600</v>
      </c>
      <c r="F7545" s="170">
        <v>1</v>
      </c>
      <c r="G7545" s="171">
        <v>5</v>
      </c>
      <c r="H7545" s="170" t="s">
        <v>342</v>
      </c>
      <c r="I7545" s="171">
        <v>250.61</v>
      </c>
      <c r="J7545" s="169">
        <v>1</v>
      </c>
    </row>
    <row r="7546" spans="1:10" hidden="1" x14ac:dyDescent="0.25">
      <c r="A7546" s="169">
        <v>70875</v>
      </c>
      <c r="B7546" s="170" t="s">
        <v>5478</v>
      </c>
      <c r="C7546" s="170" t="s">
        <v>263</v>
      </c>
      <c r="D7546" s="170" t="s">
        <v>1938</v>
      </c>
      <c r="E7546" s="170">
        <v>58600</v>
      </c>
      <c r="F7546" s="170">
        <v>1</v>
      </c>
      <c r="G7546" s="171">
        <v>5</v>
      </c>
      <c r="H7546" s="170" t="s">
        <v>342</v>
      </c>
      <c r="I7546" s="171">
        <v>250.61</v>
      </c>
      <c r="J7546" s="169">
        <v>1</v>
      </c>
    </row>
    <row r="7547" spans="1:10" hidden="1" x14ac:dyDescent="0.25">
      <c r="A7547" s="169">
        <v>70875</v>
      </c>
      <c r="B7547" s="170" t="s">
        <v>5478</v>
      </c>
      <c r="C7547" s="170" t="s">
        <v>263</v>
      </c>
      <c r="D7547" s="170" t="s">
        <v>1938</v>
      </c>
      <c r="E7547" s="170">
        <v>58600</v>
      </c>
      <c r="F7547" s="170">
        <v>1</v>
      </c>
      <c r="G7547" s="171">
        <v>5</v>
      </c>
      <c r="H7547" s="170" t="s">
        <v>342</v>
      </c>
      <c r="I7547" s="171">
        <v>250.61</v>
      </c>
      <c r="J7547" s="169">
        <v>1</v>
      </c>
    </row>
    <row r="7548" spans="1:10" hidden="1" x14ac:dyDescent="0.25">
      <c r="A7548" s="169">
        <v>70876</v>
      </c>
      <c r="B7548" s="170" t="s">
        <v>5479</v>
      </c>
      <c r="C7548" s="170" t="s">
        <v>11</v>
      </c>
      <c r="D7548" s="170" t="s">
        <v>267</v>
      </c>
      <c r="E7548" s="170">
        <v>330</v>
      </c>
      <c r="F7548" s="170">
        <v>24</v>
      </c>
      <c r="G7548" s="171">
        <v>5.5</v>
      </c>
      <c r="H7548" s="170" t="s">
        <v>4544</v>
      </c>
      <c r="I7548" s="171">
        <v>4.6900000000000004</v>
      </c>
      <c r="J7548" s="169">
        <v>1</v>
      </c>
    </row>
    <row r="7549" spans="1:10" hidden="1" x14ac:dyDescent="0.25">
      <c r="A7549" s="169">
        <v>70876</v>
      </c>
      <c r="B7549" s="170" t="s">
        <v>5479</v>
      </c>
      <c r="C7549" s="170" t="s">
        <v>11</v>
      </c>
      <c r="D7549" s="170" t="s">
        <v>267</v>
      </c>
      <c r="E7549" s="170">
        <v>330</v>
      </c>
      <c r="F7549" s="170">
        <v>24</v>
      </c>
      <c r="G7549" s="171">
        <v>5.5</v>
      </c>
      <c r="H7549" s="170" t="s">
        <v>4544</v>
      </c>
      <c r="I7549" s="171">
        <v>4.6900000000000004</v>
      </c>
      <c r="J7549" s="169">
        <v>1</v>
      </c>
    </row>
    <row r="7550" spans="1:10" hidden="1" x14ac:dyDescent="0.25">
      <c r="A7550" s="169">
        <v>70880</v>
      </c>
      <c r="B7550" s="170" t="s">
        <v>5480</v>
      </c>
      <c r="C7550" s="170" t="s">
        <v>263</v>
      </c>
      <c r="D7550" s="170" t="s">
        <v>264</v>
      </c>
      <c r="E7550" s="170">
        <v>355</v>
      </c>
      <c r="F7550" s="170">
        <v>20</v>
      </c>
      <c r="G7550" s="171">
        <v>7</v>
      </c>
      <c r="H7550" s="170" t="s">
        <v>26</v>
      </c>
      <c r="I7550" s="171">
        <v>4.29</v>
      </c>
      <c r="J7550" s="169">
        <v>1</v>
      </c>
    </row>
    <row r="7551" spans="1:10" hidden="1" x14ac:dyDescent="0.25">
      <c r="A7551" s="169">
        <v>70883</v>
      </c>
      <c r="B7551" s="170" t="s">
        <v>5481</v>
      </c>
      <c r="C7551" s="170" t="s">
        <v>15</v>
      </c>
      <c r="D7551" s="170" t="s">
        <v>225</v>
      </c>
      <c r="E7551" s="170">
        <v>700</v>
      </c>
      <c r="F7551" s="170">
        <v>12</v>
      </c>
      <c r="G7551" s="171">
        <v>40</v>
      </c>
      <c r="H7551" s="170" t="s">
        <v>5482</v>
      </c>
      <c r="I7551" s="171">
        <v>55.99</v>
      </c>
      <c r="J7551" s="169">
        <v>1</v>
      </c>
    </row>
    <row r="7552" spans="1:10" hidden="1" x14ac:dyDescent="0.25">
      <c r="A7552" s="169">
        <v>70886</v>
      </c>
      <c r="B7552" s="170" t="s">
        <v>5483</v>
      </c>
      <c r="C7552" s="170" t="s">
        <v>15</v>
      </c>
      <c r="D7552" s="170" t="s">
        <v>1522</v>
      </c>
      <c r="E7552" s="170">
        <v>750</v>
      </c>
      <c r="F7552" s="170">
        <v>6</v>
      </c>
      <c r="G7552" s="171">
        <v>48</v>
      </c>
      <c r="H7552" s="170" t="s">
        <v>5482</v>
      </c>
      <c r="I7552" s="171">
        <v>79.989999999999995</v>
      </c>
      <c r="J7552" s="169">
        <v>1</v>
      </c>
    </row>
    <row r="7553" spans="1:10" hidden="1" x14ac:dyDescent="0.25">
      <c r="A7553" s="169">
        <v>70890</v>
      </c>
      <c r="B7553" s="170" t="s">
        <v>5484</v>
      </c>
      <c r="C7553" s="170" t="s">
        <v>11</v>
      </c>
      <c r="D7553" s="170" t="s">
        <v>267</v>
      </c>
      <c r="E7553" s="170">
        <v>330</v>
      </c>
      <c r="F7553" s="170">
        <v>24</v>
      </c>
      <c r="G7553" s="171">
        <v>4.8</v>
      </c>
      <c r="H7553" s="170" t="s">
        <v>4544</v>
      </c>
      <c r="I7553" s="171">
        <v>4.59</v>
      </c>
      <c r="J7553" s="169">
        <v>1</v>
      </c>
    </row>
    <row r="7554" spans="1:10" hidden="1" x14ac:dyDescent="0.25">
      <c r="A7554" s="169">
        <v>70890</v>
      </c>
      <c r="B7554" s="170" t="s">
        <v>5484</v>
      </c>
      <c r="C7554" s="170" t="s">
        <v>11</v>
      </c>
      <c r="D7554" s="170" t="s">
        <v>267</v>
      </c>
      <c r="E7554" s="170">
        <v>330</v>
      </c>
      <c r="F7554" s="170">
        <v>24</v>
      </c>
      <c r="G7554" s="171">
        <v>4.8</v>
      </c>
      <c r="H7554" s="170" t="s">
        <v>4544</v>
      </c>
      <c r="I7554" s="171">
        <v>4.59</v>
      </c>
      <c r="J7554" s="169">
        <v>1</v>
      </c>
    </row>
    <row r="7555" spans="1:10" hidden="1" x14ac:dyDescent="0.25">
      <c r="A7555" s="169">
        <v>70893</v>
      </c>
      <c r="B7555" s="170" t="s">
        <v>5485</v>
      </c>
      <c r="C7555" s="170" t="s">
        <v>11</v>
      </c>
      <c r="D7555" s="170" t="s">
        <v>12</v>
      </c>
      <c r="E7555" s="170">
        <v>473</v>
      </c>
      <c r="F7555" s="170">
        <v>24</v>
      </c>
      <c r="G7555" s="171">
        <v>4.2</v>
      </c>
      <c r="H7555" s="170" t="s">
        <v>2850</v>
      </c>
      <c r="I7555" s="171">
        <v>4.25</v>
      </c>
      <c r="J7555" s="169">
        <v>1</v>
      </c>
    </row>
    <row r="7556" spans="1:10" hidden="1" x14ac:dyDescent="0.25">
      <c r="A7556" s="169">
        <v>70893</v>
      </c>
      <c r="B7556" s="170" t="s">
        <v>5485</v>
      </c>
      <c r="C7556" s="170" t="s">
        <v>11</v>
      </c>
      <c r="D7556" s="170" t="s">
        <v>12</v>
      </c>
      <c r="E7556" s="170">
        <v>473</v>
      </c>
      <c r="F7556" s="170">
        <v>24</v>
      </c>
      <c r="G7556" s="171">
        <v>4.2</v>
      </c>
      <c r="H7556" s="170" t="s">
        <v>2850</v>
      </c>
      <c r="I7556" s="171">
        <v>4.25</v>
      </c>
      <c r="J7556" s="169">
        <v>1</v>
      </c>
    </row>
    <row r="7557" spans="1:10" hidden="1" x14ac:dyDescent="0.25">
      <c r="A7557" s="169">
        <v>70901</v>
      </c>
      <c r="B7557" s="170" t="s">
        <v>5486</v>
      </c>
      <c r="C7557" s="170" t="s">
        <v>24</v>
      </c>
      <c r="D7557" s="170" t="s">
        <v>194</v>
      </c>
      <c r="E7557" s="170">
        <v>750</v>
      </c>
      <c r="F7557" s="170">
        <v>6</v>
      </c>
      <c r="G7557" s="171">
        <v>14</v>
      </c>
      <c r="H7557" s="170" t="s">
        <v>32</v>
      </c>
      <c r="I7557" s="171">
        <v>79.989999999999995</v>
      </c>
      <c r="J7557" s="169">
        <v>1</v>
      </c>
    </row>
    <row r="7558" spans="1:10" hidden="1" x14ac:dyDescent="0.25">
      <c r="A7558" s="169">
        <v>70913</v>
      </c>
      <c r="B7558" s="170" t="s">
        <v>5487</v>
      </c>
      <c r="C7558" s="170" t="s">
        <v>11</v>
      </c>
      <c r="D7558" s="170" t="s">
        <v>211</v>
      </c>
      <c r="E7558" s="170">
        <v>473</v>
      </c>
      <c r="F7558" s="170">
        <v>24</v>
      </c>
      <c r="G7558" s="171">
        <v>4</v>
      </c>
      <c r="H7558" s="170" t="s">
        <v>1209</v>
      </c>
      <c r="I7558" s="171">
        <v>3.99</v>
      </c>
      <c r="J7558" s="169">
        <v>1</v>
      </c>
    </row>
    <row r="7559" spans="1:10" hidden="1" x14ac:dyDescent="0.25">
      <c r="A7559" s="169">
        <v>70918</v>
      </c>
      <c r="B7559" s="170" t="s">
        <v>5488</v>
      </c>
      <c r="C7559" s="170" t="s">
        <v>11</v>
      </c>
      <c r="D7559" s="170" t="s">
        <v>267</v>
      </c>
      <c r="E7559" s="170">
        <v>5325</v>
      </c>
      <c r="F7559" s="170">
        <v>1</v>
      </c>
      <c r="G7559" s="171">
        <v>5</v>
      </c>
      <c r="H7559" s="170" t="s">
        <v>1391</v>
      </c>
      <c r="I7559" s="171">
        <v>37.99</v>
      </c>
      <c r="J7559" s="169">
        <v>15</v>
      </c>
    </row>
    <row r="7560" spans="1:10" hidden="1" x14ac:dyDescent="0.25">
      <c r="A7560" s="169">
        <v>70918</v>
      </c>
      <c r="B7560" s="170" t="s">
        <v>5488</v>
      </c>
      <c r="C7560" s="170" t="s">
        <v>11</v>
      </c>
      <c r="D7560" s="170" t="s">
        <v>267</v>
      </c>
      <c r="E7560" s="170">
        <v>5325</v>
      </c>
      <c r="F7560" s="170">
        <v>1</v>
      </c>
      <c r="G7560" s="171">
        <v>5</v>
      </c>
      <c r="H7560" s="170" t="s">
        <v>1391</v>
      </c>
      <c r="I7560" s="171">
        <v>37.99</v>
      </c>
      <c r="J7560" s="169">
        <v>15</v>
      </c>
    </row>
    <row r="7561" spans="1:10" hidden="1" x14ac:dyDescent="0.25">
      <c r="A7561" s="169">
        <v>70922</v>
      </c>
      <c r="B7561" s="170" t="s">
        <v>5489</v>
      </c>
      <c r="C7561" s="170" t="s">
        <v>11</v>
      </c>
      <c r="D7561" s="170" t="s">
        <v>12</v>
      </c>
      <c r="E7561" s="170">
        <v>5325</v>
      </c>
      <c r="F7561" s="170">
        <v>1</v>
      </c>
      <c r="G7561" s="171">
        <v>4.5</v>
      </c>
      <c r="H7561" s="170" t="s">
        <v>1391</v>
      </c>
      <c r="I7561" s="171">
        <v>33.99</v>
      </c>
      <c r="J7561" s="169">
        <v>15</v>
      </c>
    </row>
    <row r="7562" spans="1:10" hidden="1" x14ac:dyDescent="0.25">
      <c r="A7562" s="169">
        <v>70922</v>
      </c>
      <c r="B7562" s="170" t="s">
        <v>5489</v>
      </c>
      <c r="C7562" s="170" t="s">
        <v>11</v>
      </c>
      <c r="D7562" s="170" t="s">
        <v>12</v>
      </c>
      <c r="E7562" s="170">
        <v>5325</v>
      </c>
      <c r="F7562" s="170">
        <v>1</v>
      </c>
      <c r="G7562" s="171">
        <v>4.5</v>
      </c>
      <c r="H7562" s="170" t="s">
        <v>1391</v>
      </c>
      <c r="I7562" s="171">
        <v>33.99</v>
      </c>
      <c r="J7562" s="169">
        <v>15</v>
      </c>
    </row>
    <row r="7563" spans="1:10" hidden="1" x14ac:dyDescent="0.25">
      <c r="A7563" s="169">
        <v>70925</v>
      </c>
      <c r="B7563" s="170" t="s">
        <v>5490</v>
      </c>
      <c r="C7563" s="170" t="s">
        <v>11</v>
      </c>
      <c r="D7563" s="170" t="s">
        <v>12</v>
      </c>
      <c r="E7563" s="170">
        <v>8520</v>
      </c>
      <c r="F7563" s="170">
        <v>1</v>
      </c>
      <c r="G7563" s="171">
        <v>4.5</v>
      </c>
      <c r="H7563" s="170" t="s">
        <v>1391</v>
      </c>
      <c r="I7563" s="171">
        <v>52.99</v>
      </c>
      <c r="J7563" s="169">
        <v>24</v>
      </c>
    </row>
    <row r="7564" spans="1:10" hidden="1" x14ac:dyDescent="0.25">
      <c r="A7564" s="169">
        <v>70925</v>
      </c>
      <c r="B7564" s="170" t="s">
        <v>5490</v>
      </c>
      <c r="C7564" s="170" t="s">
        <v>11</v>
      </c>
      <c r="D7564" s="170" t="s">
        <v>12</v>
      </c>
      <c r="E7564" s="170">
        <v>8520</v>
      </c>
      <c r="F7564" s="170">
        <v>1</v>
      </c>
      <c r="G7564" s="171">
        <v>4.5</v>
      </c>
      <c r="H7564" s="170" t="s">
        <v>1391</v>
      </c>
      <c r="I7564" s="171">
        <v>52.99</v>
      </c>
      <c r="J7564" s="169">
        <v>24</v>
      </c>
    </row>
    <row r="7565" spans="1:10" hidden="1" x14ac:dyDescent="0.25">
      <c r="A7565" s="169">
        <v>70926</v>
      </c>
      <c r="B7565" s="170" t="s">
        <v>5491</v>
      </c>
      <c r="C7565" s="170" t="s">
        <v>11</v>
      </c>
      <c r="D7565" s="170" t="s">
        <v>267</v>
      </c>
      <c r="E7565" s="170">
        <v>8520</v>
      </c>
      <c r="F7565" s="170">
        <v>1</v>
      </c>
      <c r="G7565" s="171">
        <v>5</v>
      </c>
      <c r="H7565" s="170" t="s">
        <v>1391</v>
      </c>
      <c r="I7565" s="171">
        <v>57.99</v>
      </c>
      <c r="J7565" s="169">
        <v>24</v>
      </c>
    </row>
    <row r="7566" spans="1:10" hidden="1" x14ac:dyDescent="0.25">
      <c r="A7566" s="169">
        <v>70926</v>
      </c>
      <c r="B7566" s="170" t="s">
        <v>5491</v>
      </c>
      <c r="C7566" s="170" t="s">
        <v>11</v>
      </c>
      <c r="D7566" s="170" t="s">
        <v>267</v>
      </c>
      <c r="E7566" s="170">
        <v>8520</v>
      </c>
      <c r="F7566" s="170">
        <v>1</v>
      </c>
      <c r="G7566" s="171">
        <v>5</v>
      </c>
      <c r="H7566" s="170" t="s">
        <v>1391</v>
      </c>
      <c r="I7566" s="171">
        <v>57.99</v>
      </c>
      <c r="J7566" s="169">
        <v>24</v>
      </c>
    </row>
    <row r="7567" spans="1:10" hidden="1" x14ac:dyDescent="0.25">
      <c r="A7567" s="169">
        <v>70938</v>
      </c>
      <c r="B7567" s="170" t="s">
        <v>5492</v>
      </c>
      <c r="C7567" s="170" t="s">
        <v>24</v>
      </c>
      <c r="D7567" s="170" t="s">
        <v>38</v>
      </c>
      <c r="E7567" s="170">
        <v>375</v>
      </c>
      <c r="F7567" s="170">
        <v>8</v>
      </c>
      <c r="G7567" s="171">
        <v>9</v>
      </c>
      <c r="H7567" s="170" t="s">
        <v>371</v>
      </c>
      <c r="I7567" s="171">
        <v>8.6999999999999993</v>
      </c>
      <c r="J7567" s="169">
        <v>1</v>
      </c>
    </row>
    <row r="7568" spans="1:10" hidden="1" x14ac:dyDescent="0.25">
      <c r="A7568" s="169">
        <v>70943</v>
      </c>
      <c r="B7568" s="170" t="s">
        <v>5493</v>
      </c>
      <c r="C7568" s="170" t="s">
        <v>24</v>
      </c>
      <c r="D7568" s="170" t="s">
        <v>68</v>
      </c>
      <c r="E7568" s="170">
        <v>750</v>
      </c>
      <c r="F7568" s="170">
        <v>12</v>
      </c>
      <c r="G7568" s="171">
        <v>14</v>
      </c>
      <c r="H7568" s="170" t="s">
        <v>163</v>
      </c>
      <c r="I7568" s="171">
        <v>24.99</v>
      </c>
      <c r="J7568" s="169">
        <v>1</v>
      </c>
    </row>
    <row r="7569" spans="1:10" hidden="1" x14ac:dyDescent="0.25">
      <c r="A7569" s="169">
        <v>70944</v>
      </c>
      <c r="B7569" s="170" t="s">
        <v>5494</v>
      </c>
      <c r="C7569" s="170" t="s">
        <v>263</v>
      </c>
      <c r="D7569" s="170" t="s">
        <v>264</v>
      </c>
      <c r="E7569" s="170">
        <v>30000</v>
      </c>
      <c r="F7569" s="170">
        <v>1</v>
      </c>
      <c r="G7569" s="171">
        <v>5</v>
      </c>
      <c r="H7569" s="170" t="s">
        <v>3445</v>
      </c>
      <c r="I7569" s="171">
        <v>225</v>
      </c>
      <c r="J7569" s="169">
        <v>1</v>
      </c>
    </row>
    <row r="7570" spans="1:10" hidden="1" x14ac:dyDescent="0.25">
      <c r="A7570" s="169">
        <v>70944</v>
      </c>
      <c r="B7570" s="170" t="s">
        <v>5494</v>
      </c>
      <c r="C7570" s="170" t="s">
        <v>263</v>
      </c>
      <c r="D7570" s="170" t="s">
        <v>264</v>
      </c>
      <c r="E7570" s="170">
        <v>30000</v>
      </c>
      <c r="F7570" s="170">
        <v>1</v>
      </c>
      <c r="G7570" s="171">
        <v>5</v>
      </c>
      <c r="H7570" s="170" t="s">
        <v>3445</v>
      </c>
      <c r="I7570" s="171">
        <v>225</v>
      </c>
      <c r="J7570" s="169">
        <v>1</v>
      </c>
    </row>
    <row r="7571" spans="1:10" hidden="1" x14ac:dyDescent="0.25">
      <c r="A7571" s="169">
        <v>70947</v>
      </c>
      <c r="B7571" s="170" t="s">
        <v>5495</v>
      </c>
      <c r="C7571" s="170" t="s">
        <v>24</v>
      </c>
      <c r="D7571" s="170" t="s">
        <v>66</v>
      </c>
      <c r="E7571" s="170">
        <v>750</v>
      </c>
      <c r="F7571" s="170">
        <v>12</v>
      </c>
      <c r="G7571" s="171">
        <v>12.5</v>
      </c>
      <c r="H7571" s="170" t="s">
        <v>163</v>
      </c>
      <c r="I7571" s="171">
        <v>24.99</v>
      </c>
      <c r="J7571" s="169">
        <v>1</v>
      </c>
    </row>
    <row r="7572" spans="1:10" hidden="1" x14ac:dyDescent="0.25">
      <c r="A7572" s="169">
        <v>70949</v>
      </c>
      <c r="B7572" s="170" t="s">
        <v>5496</v>
      </c>
      <c r="C7572" s="170" t="s">
        <v>263</v>
      </c>
      <c r="D7572" s="170" t="s">
        <v>909</v>
      </c>
      <c r="E7572" s="170">
        <v>375</v>
      </c>
      <c r="F7572" s="170">
        <v>24</v>
      </c>
      <c r="G7572" s="171">
        <v>12</v>
      </c>
      <c r="H7572" s="170" t="s">
        <v>1615</v>
      </c>
      <c r="I7572" s="171">
        <v>59.98</v>
      </c>
      <c r="J7572" s="169">
        <v>1</v>
      </c>
    </row>
    <row r="7573" spans="1:10" hidden="1" x14ac:dyDescent="0.25">
      <c r="A7573" s="169">
        <v>70949</v>
      </c>
      <c r="B7573" s="170" t="s">
        <v>5496</v>
      </c>
      <c r="C7573" s="170" t="s">
        <v>263</v>
      </c>
      <c r="D7573" s="170" t="s">
        <v>909</v>
      </c>
      <c r="E7573" s="170">
        <v>375</v>
      </c>
      <c r="F7573" s="170">
        <v>24</v>
      </c>
      <c r="G7573" s="171">
        <v>12</v>
      </c>
      <c r="H7573" s="170" t="s">
        <v>1615</v>
      </c>
      <c r="I7573" s="171">
        <v>59.98</v>
      </c>
      <c r="J7573" s="169">
        <v>1</v>
      </c>
    </row>
    <row r="7574" spans="1:10" hidden="1" x14ac:dyDescent="0.25">
      <c r="A7574" s="169">
        <v>70958</v>
      </c>
      <c r="B7574" s="170" t="s">
        <v>5497</v>
      </c>
      <c r="C7574" s="170" t="s">
        <v>24</v>
      </c>
      <c r="D7574" s="170" t="s">
        <v>504</v>
      </c>
      <c r="E7574" s="170">
        <v>750</v>
      </c>
      <c r="F7574" s="170">
        <v>12</v>
      </c>
      <c r="G7574" s="171">
        <v>5</v>
      </c>
      <c r="H7574" s="170" t="s">
        <v>22</v>
      </c>
      <c r="I7574" s="171">
        <v>19.989999999999998</v>
      </c>
      <c r="J7574" s="169">
        <v>1</v>
      </c>
    </row>
    <row r="7575" spans="1:10" hidden="1" x14ac:dyDescent="0.25">
      <c r="A7575" s="169">
        <v>70982</v>
      </c>
      <c r="B7575" s="170" t="s">
        <v>5498</v>
      </c>
      <c r="C7575" s="170" t="s">
        <v>11</v>
      </c>
      <c r="D7575" s="170" t="s">
        <v>303</v>
      </c>
      <c r="E7575" s="170">
        <v>473</v>
      </c>
      <c r="F7575" s="170">
        <v>24</v>
      </c>
      <c r="G7575" s="171">
        <v>6.5</v>
      </c>
      <c r="H7575" s="170" t="s">
        <v>177</v>
      </c>
      <c r="I7575" s="171">
        <v>3.99</v>
      </c>
      <c r="J7575" s="169">
        <v>1</v>
      </c>
    </row>
    <row r="7576" spans="1:10" hidden="1" x14ac:dyDescent="0.25">
      <c r="A7576" s="169">
        <v>70991</v>
      </c>
      <c r="B7576" s="170" t="s">
        <v>5499</v>
      </c>
      <c r="C7576" s="170" t="s">
        <v>1065</v>
      </c>
      <c r="D7576" s="170" t="s">
        <v>1066</v>
      </c>
      <c r="E7576" s="170">
        <v>750</v>
      </c>
      <c r="F7576" s="170">
        <v>12</v>
      </c>
      <c r="G7576" s="171">
        <v>0.4</v>
      </c>
      <c r="H7576" s="170" t="s">
        <v>218</v>
      </c>
      <c r="I7576" s="171">
        <v>15.99</v>
      </c>
      <c r="J7576" s="169">
        <v>1</v>
      </c>
    </row>
    <row r="7577" spans="1:10" hidden="1" x14ac:dyDescent="0.25">
      <c r="A7577" s="169">
        <v>70995</v>
      </c>
      <c r="B7577" s="170" t="s">
        <v>5500</v>
      </c>
      <c r="C7577" s="170" t="s">
        <v>11</v>
      </c>
      <c r="D7577" s="170" t="s">
        <v>267</v>
      </c>
      <c r="E7577" s="170">
        <v>473</v>
      </c>
      <c r="F7577" s="170">
        <v>24</v>
      </c>
      <c r="G7577" s="171">
        <v>5.0999999999999996</v>
      </c>
      <c r="H7577" s="170" t="s">
        <v>1053</v>
      </c>
      <c r="I7577" s="171">
        <v>3.99</v>
      </c>
      <c r="J7577" s="169">
        <v>1</v>
      </c>
    </row>
    <row r="7578" spans="1:10" hidden="1" x14ac:dyDescent="0.25">
      <c r="A7578" s="169">
        <v>70995</v>
      </c>
      <c r="B7578" s="170" t="s">
        <v>5500</v>
      </c>
      <c r="C7578" s="170" t="s">
        <v>11</v>
      </c>
      <c r="D7578" s="170" t="s">
        <v>267</v>
      </c>
      <c r="E7578" s="170">
        <v>473</v>
      </c>
      <c r="F7578" s="170">
        <v>24</v>
      </c>
      <c r="G7578" s="171">
        <v>5.0999999999999996</v>
      </c>
      <c r="H7578" s="170" t="s">
        <v>1053</v>
      </c>
      <c r="I7578" s="171">
        <v>3.99</v>
      </c>
      <c r="J7578" s="169">
        <v>1</v>
      </c>
    </row>
    <row r="7579" spans="1:10" hidden="1" x14ac:dyDescent="0.25">
      <c r="A7579" s="169">
        <v>70996</v>
      </c>
      <c r="B7579" s="170" t="s">
        <v>5501</v>
      </c>
      <c r="C7579" s="170" t="s">
        <v>11</v>
      </c>
      <c r="D7579" s="170" t="s">
        <v>12</v>
      </c>
      <c r="E7579" s="170">
        <v>473</v>
      </c>
      <c r="F7579" s="170">
        <v>24</v>
      </c>
      <c r="G7579" s="171">
        <v>4.5</v>
      </c>
      <c r="H7579" s="170" t="s">
        <v>1053</v>
      </c>
      <c r="I7579" s="171">
        <v>3.49</v>
      </c>
      <c r="J7579" s="169">
        <v>1</v>
      </c>
    </row>
    <row r="7580" spans="1:10" hidden="1" x14ac:dyDescent="0.25">
      <c r="A7580" s="169">
        <v>70996</v>
      </c>
      <c r="B7580" s="170" t="s">
        <v>5501</v>
      </c>
      <c r="C7580" s="170" t="s">
        <v>11</v>
      </c>
      <c r="D7580" s="170" t="s">
        <v>12</v>
      </c>
      <c r="E7580" s="170">
        <v>473</v>
      </c>
      <c r="F7580" s="170">
        <v>24</v>
      </c>
      <c r="G7580" s="171">
        <v>4.5</v>
      </c>
      <c r="H7580" s="170" t="s">
        <v>1053</v>
      </c>
      <c r="I7580" s="171">
        <v>3.49</v>
      </c>
      <c r="J7580" s="169">
        <v>1</v>
      </c>
    </row>
    <row r="7581" spans="1:10" hidden="1" x14ac:dyDescent="0.25">
      <c r="A7581" s="169">
        <v>70997</v>
      </c>
      <c r="B7581" s="170" t="s">
        <v>5502</v>
      </c>
      <c r="C7581" s="170" t="s">
        <v>11</v>
      </c>
      <c r="D7581" s="170" t="s">
        <v>267</v>
      </c>
      <c r="E7581" s="170">
        <v>473</v>
      </c>
      <c r="F7581" s="170">
        <v>24</v>
      </c>
      <c r="G7581" s="171">
        <v>4.3</v>
      </c>
      <c r="H7581" s="170" t="s">
        <v>1623</v>
      </c>
      <c r="I7581" s="171">
        <v>4.49</v>
      </c>
      <c r="J7581" s="169">
        <v>1</v>
      </c>
    </row>
    <row r="7582" spans="1:10" hidden="1" x14ac:dyDescent="0.25">
      <c r="A7582" s="169">
        <v>70997</v>
      </c>
      <c r="B7582" s="170" t="s">
        <v>5502</v>
      </c>
      <c r="C7582" s="170" t="s">
        <v>11</v>
      </c>
      <c r="D7582" s="170" t="s">
        <v>267</v>
      </c>
      <c r="E7582" s="170">
        <v>473</v>
      </c>
      <c r="F7582" s="170">
        <v>24</v>
      </c>
      <c r="G7582" s="171">
        <v>4.3</v>
      </c>
      <c r="H7582" s="170" t="s">
        <v>1623</v>
      </c>
      <c r="I7582" s="171">
        <v>4.49</v>
      </c>
      <c r="J7582" s="169">
        <v>1</v>
      </c>
    </row>
    <row r="7583" spans="1:10" hidden="1" x14ac:dyDescent="0.25">
      <c r="A7583" s="169">
        <v>70998</v>
      </c>
      <c r="B7583" s="170" t="s">
        <v>5503</v>
      </c>
      <c r="C7583" s="170" t="s">
        <v>263</v>
      </c>
      <c r="D7583" s="170" t="s">
        <v>806</v>
      </c>
      <c r="E7583" s="170">
        <v>473</v>
      </c>
      <c r="F7583" s="170">
        <v>24</v>
      </c>
      <c r="G7583" s="171">
        <v>5</v>
      </c>
      <c r="H7583" s="170" t="s">
        <v>1209</v>
      </c>
      <c r="I7583" s="171">
        <v>3.99</v>
      </c>
      <c r="J7583" s="169">
        <v>1</v>
      </c>
    </row>
    <row r="7584" spans="1:10" hidden="1" x14ac:dyDescent="0.25">
      <c r="A7584" s="169">
        <v>71016</v>
      </c>
      <c r="B7584" s="170" t="s">
        <v>5504</v>
      </c>
      <c r="C7584" s="170" t="s">
        <v>15</v>
      </c>
      <c r="D7584" s="170" t="s">
        <v>51</v>
      </c>
      <c r="E7584" s="170">
        <v>700</v>
      </c>
      <c r="F7584" s="170">
        <v>6</v>
      </c>
      <c r="G7584" s="171">
        <v>42</v>
      </c>
      <c r="H7584" s="170" t="s">
        <v>5255</v>
      </c>
      <c r="I7584" s="171">
        <v>56</v>
      </c>
      <c r="J7584" s="169">
        <v>1</v>
      </c>
    </row>
    <row r="7585" spans="1:10" hidden="1" x14ac:dyDescent="0.25">
      <c r="A7585" s="169">
        <v>71017</v>
      </c>
      <c r="B7585" s="170" t="s">
        <v>4362</v>
      </c>
      <c r="C7585" s="170" t="s">
        <v>24</v>
      </c>
      <c r="D7585" s="170" t="s">
        <v>34</v>
      </c>
      <c r="E7585" s="170">
        <v>750</v>
      </c>
      <c r="F7585" s="170">
        <v>6</v>
      </c>
      <c r="G7585" s="171">
        <v>14.5</v>
      </c>
      <c r="H7585" s="170" t="s">
        <v>22</v>
      </c>
      <c r="I7585" s="171">
        <v>29.99</v>
      </c>
      <c r="J7585" s="169">
        <v>1</v>
      </c>
    </row>
    <row r="7586" spans="1:10" hidden="1" x14ac:dyDescent="0.25">
      <c r="A7586" s="169">
        <v>71019</v>
      </c>
      <c r="B7586" s="170" t="s">
        <v>5505</v>
      </c>
      <c r="C7586" s="170" t="s">
        <v>15</v>
      </c>
      <c r="D7586" s="170" t="s">
        <v>2478</v>
      </c>
      <c r="E7586" s="170">
        <v>230</v>
      </c>
      <c r="F7586" s="170">
        <v>50</v>
      </c>
      <c r="G7586" s="171">
        <v>13.5</v>
      </c>
      <c r="H7586" s="170" t="s">
        <v>54</v>
      </c>
      <c r="I7586" s="171">
        <v>7.49</v>
      </c>
      <c r="J7586" s="169">
        <v>1</v>
      </c>
    </row>
    <row r="7587" spans="1:10" hidden="1" x14ac:dyDescent="0.25">
      <c r="A7587" s="169">
        <v>71021</v>
      </c>
      <c r="B7587" s="170" t="s">
        <v>5103</v>
      </c>
      <c r="C7587" s="170" t="s">
        <v>15</v>
      </c>
      <c r="D7587" s="170" t="s">
        <v>336</v>
      </c>
      <c r="E7587" s="170">
        <v>750</v>
      </c>
      <c r="F7587" s="170">
        <v>12</v>
      </c>
      <c r="G7587" s="171">
        <v>20</v>
      </c>
      <c r="H7587" s="170" t="s">
        <v>222</v>
      </c>
      <c r="I7587" s="171">
        <v>27.99</v>
      </c>
      <c r="J7587" s="169">
        <v>1</v>
      </c>
    </row>
    <row r="7588" spans="1:10" hidden="1" x14ac:dyDescent="0.25">
      <c r="A7588" s="169">
        <v>71038</v>
      </c>
      <c r="B7588" s="170" t="s">
        <v>5506</v>
      </c>
      <c r="C7588" s="170" t="s">
        <v>11</v>
      </c>
      <c r="D7588" s="170" t="s">
        <v>267</v>
      </c>
      <c r="E7588" s="170">
        <v>473</v>
      </c>
      <c r="F7588" s="170">
        <v>24</v>
      </c>
      <c r="G7588" s="171">
        <v>5</v>
      </c>
      <c r="H7588" s="170" t="s">
        <v>1556</v>
      </c>
      <c r="I7588" s="171">
        <v>4.29</v>
      </c>
      <c r="J7588" s="169">
        <v>1</v>
      </c>
    </row>
    <row r="7589" spans="1:10" hidden="1" x14ac:dyDescent="0.25">
      <c r="A7589" s="169">
        <v>71038</v>
      </c>
      <c r="B7589" s="170" t="s">
        <v>5506</v>
      </c>
      <c r="C7589" s="170" t="s">
        <v>11</v>
      </c>
      <c r="D7589" s="170" t="s">
        <v>267</v>
      </c>
      <c r="E7589" s="170">
        <v>473</v>
      </c>
      <c r="F7589" s="170">
        <v>24</v>
      </c>
      <c r="G7589" s="171">
        <v>5</v>
      </c>
      <c r="H7589" s="170" t="s">
        <v>1556</v>
      </c>
      <c r="I7589" s="171">
        <v>4.29</v>
      </c>
      <c r="J7589" s="169">
        <v>1</v>
      </c>
    </row>
    <row r="7590" spans="1:10" hidden="1" x14ac:dyDescent="0.25">
      <c r="A7590" s="169">
        <v>71043</v>
      </c>
      <c r="B7590" s="170" t="s">
        <v>5507</v>
      </c>
      <c r="C7590" s="170" t="s">
        <v>11</v>
      </c>
      <c r="D7590" s="170" t="s">
        <v>267</v>
      </c>
      <c r="E7590" s="170">
        <v>473</v>
      </c>
      <c r="F7590" s="170">
        <v>24</v>
      </c>
      <c r="G7590" s="171">
        <v>5</v>
      </c>
      <c r="H7590" s="170" t="s">
        <v>1556</v>
      </c>
      <c r="I7590" s="171">
        <v>4.79</v>
      </c>
      <c r="J7590" s="169">
        <v>1</v>
      </c>
    </row>
    <row r="7591" spans="1:10" hidden="1" x14ac:dyDescent="0.25">
      <c r="A7591" s="169">
        <v>71043</v>
      </c>
      <c r="B7591" s="170" t="s">
        <v>5507</v>
      </c>
      <c r="C7591" s="170" t="s">
        <v>11</v>
      </c>
      <c r="D7591" s="170" t="s">
        <v>267</v>
      </c>
      <c r="E7591" s="170">
        <v>473</v>
      </c>
      <c r="F7591" s="170">
        <v>24</v>
      </c>
      <c r="G7591" s="171">
        <v>5</v>
      </c>
      <c r="H7591" s="170" t="s">
        <v>1556</v>
      </c>
      <c r="I7591" s="171">
        <v>4.79</v>
      </c>
      <c r="J7591" s="169">
        <v>1</v>
      </c>
    </row>
    <row r="7592" spans="1:10" hidden="1" x14ac:dyDescent="0.25">
      <c r="A7592" s="169">
        <v>71070</v>
      </c>
      <c r="B7592" s="170" t="s">
        <v>5508</v>
      </c>
      <c r="C7592" s="170" t="s">
        <v>11</v>
      </c>
      <c r="D7592" s="170" t="s">
        <v>303</v>
      </c>
      <c r="E7592" s="170">
        <v>473</v>
      </c>
      <c r="F7592" s="170">
        <v>24</v>
      </c>
      <c r="G7592" s="171">
        <v>7</v>
      </c>
      <c r="H7592" s="170" t="s">
        <v>1556</v>
      </c>
      <c r="I7592" s="171">
        <v>4.99</v>
      </c>
      <c r="J7592" s="169">
        <v>1</v>
      </c>
    </row>
    <row r="7593" spans="1:10" hidden="1" x14ac:dyDescent="0.25">
      <c r="A7593" s="169">
        <v>71070</v>
      </c>
      <c r="B7593" s="170" t="s">
        <v>5508</v>
      </c>
      <c r="C7593" s="170" t="s">
        <v>11</v>
      </c>
      <c r="D7593" s="170" t="s">
        <v>303</v>
      </c>
      <c r="E7593" s="170">
        <v>473</v>
      </c>
      <c r="F7593" s="170">
        <v>24</v>
      </c>
      <c r="G7593" s="171">
        <v>7</v>
      </c>
      <c r="H7593" s="170" t="s">
        <v>1556</v>
      </c>
      <c r="I7593" s="171">
        <v>4.99</v>
      </c>
      <c r="J7593" s="169">
        <v>1</v>
      </c>
    </row>
    <row r="7594" spans="1:10" hidden="1" x14ac:dyDescent="0.25">
      <c r="A7594" s="169">
        <v>71088</v>
      </c>
      <c r="B7594" s="170" t="s">
        <v>5509</v>
      </c>
      <c r="C7594" s="170" t="s">
        <v>11</v>
      </c>
      <c r="D7594" s="170" t="s">
        <v>267</v>
      </c>
      <c r="E7594" s="170">
        <v>473</v>
      </c>
      <c r="F7594" s="170">
        <v>24</v>
      </c>
      <c r="G7594" s="171">
        <v>4.5</v>
      </c>
      <c r="H7594" s="170" t="s">
        <v>13</v>
      </c>
      <c r="I7594" s="171">
        <v>3.79</v>
      </c>
      <c r="J7594" s="169">
        <v>1</v>
      </c>
    </row>
    <row r="7595" spans="1:10" hidden="1" x14ac:dyDescent="0.25">
      <c r="A7595" s="169">
        <v>71088</v>
      </c>
      <c r="B7595" s="170" t="s">
        <v>5509</v>
      </c>
      <c r="C7595" s="170" t="s">
        <v>11</v>
      </c>
      <c r="D7595" s="170" t="s">
        <v>267</v>
      </c>
      <c r="E7595" s="170">
        <v>473</v>
      </c>
      <c r="F7595" s="170">
        <v>24</v>
      </c>
      <c r="G7595" s="171">
        <v>4.5</v>
      </c>
      <c r="H7595" s="170" t="s">
        <v>13</v>
      </c>
      <c r="I7595" s="171">
        <v>3.79</v>
      </c>
      <c r="J7595" s="169">
        <v>1</v>
      </c>
    </row>
    <row r="7596" spans="1:10" hidden="1" x14ac:dyDescent="0.25">
      <c r="A7596" s="169">
        <v>71099</v>
      </c>
      <c r="B7596" s="170" t="s">
        <v>5510</v>
      </c>
      <c r="C7596" s="170" t="s">
        <v>263</v>
      </c>
      <c r="D7596" s="170" t="s">
        <v>264</v>
      </c>
      <c r="E7596" s="170">
        <v>355</v>
      </c>
      <c r="F7596" s="170">
        <v>24</v>
      </c>
      <c r="G7596" s="171">
        <v>4.5</v>
      </c>
      <c r="H7596" s="170" t="s">
        <v>1324</v>
      </c>
      <c r="I7596" s="171">
        <v>3.69</v>
      </c>
      <c r="J7596" s="169">
        <v>1</v>
      </c>
    </row>
    <row r="7597" spans="1:10" hidden="1" x14ac:dyDescent="0.25">
      <c r="A7597" s="169">
        <v>71099</v>
      </c>
      <c r="B7597" s="170" t="s">
        <v>5510</v>
      </c>
      <c r="C7597" s="170" t="s">
        <v>263</v>
      </c>
      <c r="D7597" s="170" t="s">
        <v>264</v>
      </c>
      <c r="E7597" s="170">
        <v>355</v>
      </c>
      <c r="F7597" s="170">
        <v>24</v>
      </c>
      <c r="G7597" s="171">
        <v>4.5</v>
      </c>
      <c r="H7597" s="170" t="s">
        <v>1324</v>
      </c>
      <c r="I7597" s="171">
        <v>3.69</v>
      </c>
      <c r="J7597" s="169">
        <v>1</v>
      </c>
    </row>
    <row r="7598" spans="1:10" hidden="1" x14ac:dyDescent="0.25">
      <c r="A7598" s="169">
        <v>71102</v>
      </c>
      <c r="B7598" s="170" t="s">
        <v>5511</v>
      </c>
      <c r="C7598" s="170" t="s">
        <v>263</v>
      </c>
      <c r="D7598" s="170" t="s">
        <v>935</v>
      </c>
      <c r="E7598" s="170">
        <v>19500</v>
      </c>
      <c r="F7598" s="170">
        <v>1</v>
      </c>
      <c r="G7598" s="171">
        <v>5</v>
      </c>
      <c r="H7598" s="170" t="s">
        <v>1615</v>
      </c>
      <c r="I7598" s="171">
        <v>156.52000000000001</v>
      </c>
      <c r="J7598" s="169">
        <v>1</v>
      </c>
    </row>
    <row r="7599" spans="1:10" hidden="1" x14ac:dyDescent="0.25">
      <c r="A7599" s="169">
        <v>71102</v>
      </c>
      <c r="B7599" s="170" t="s">
        <v>5511</v>
      </c>
      <c r="C7599" s="170" t="s">
        <v>263</v>
      </c>
      <c r="D7599" s="170" t="s">
        <v>935</v>
      </c>
      <c r="E7599" s="170">
        <v>19500</v>
      </c>
      <c r="F7599" s="170">
        <v>1</v>
      </c>
      <c r="G7599" s="171">
        <v>5</v>
      </c>
      <c r="H7599" s="170" t="s">
        <v>1615</v>
      </c>
      <c r="I7599" s="171">
        <v>156.52000000000001</v>
      </c>
      <c r="J7599" s="169">
        <v>1</v>
      </c>
    </row>
    <row r="7600" spans="1:10" hidden="1" x14ac:dyDescent="0.25">
      <c r="A7600" s="169">
        <v>71104</v>
      </c>
      <c r="B7600" s="170" t="s">
        <v>5512</v>
      </c>
      <c r="C7600" s="170" t="s">
        <v>263</v>
      </c>
      <c r="D7600" s="170" t="s">
        <v>909</v>
      </c>
      <c r="E7600" s="170">
        <v>30000</v>
      </c>
      <c r="F7600" s="170">
        <v>1</v>
      </c>
      <c r="G7600" s="171">
        <v>6.5</v>
      </c>
      <c r="H7600" s="170" t="s">
        <v>2655</v>
      </c>
      <c r="I7600" s="171">
        <v>240</v>
      </c>
      <c r="J7600" s="169">
        <v>1</v>
      </c>
    </row>
    <row r="7601" spans="1:10" hidden="1" x14ac:dyDescent="0.25">
      <c r="A7601" s="169">
        <v>71104</v>
      </c>
      <c r="B7601" s="170" t="s">
        <v>5512</v>
      </c>
      <c r="C7601" s="170" t="s">
        <v>263</v>
      </c>
      <c r="D7601" s="170" t="s">
        <v>909</v>
      </c>
      <c r="E7601" s="170">
        <v>30000</v>
      </c>
      <c r="F7601" s="170">
        <v>1</v>
      </c>
      <c r="G7601" s="171">
        <v>6.5</v>
      </c>
      <c r="H7601" s="170" t="s">
        <v>2655</v>
      </c>
      <c r="I7601" s="171">
        <v>240</v>
      </c>
      <c r="J7601" s="169">
        <v>1</v>
      </c>
    </row>
    <row r="7602" spans="1:10" hidden="1" x14ac:dyDescent="0.25">
      <c r="A7602" s="169">
        <v>71126</v>
      </c>
      <c r="B7602" s="170" t="s">
        <v>5513</v>
      </c>
      <c r="C7602" s="170" t="s">
        <v>11</v>
      </c>
      <c r="D7602" s="170" t="s">
        <v>12</v>
      </c>
      <c r="E7602" s="170">
        <v>1980</v>
      </c>
      <c r="F7602" s="170">
        <v>4</v>
      </c>
      <c r="G7602" s="171">
        <v>5</v>
      </c>
      <c r="H7602" s="170" t="s">
        <v>13</v>
      </c>
      <c r="I7602" s="171">
        <v>17.989999999999998</v>
      </c>
      <c r="J7602" s="169">
        <v>6</v>
      </c>
    </row>
    <row r="7603" spans="1:10" hidden="1" x14ac:dyDescent="0.25">
      <c r="A7603" s="169">
        <v>71126</v>
      </c>
      <c r="B7603" s="170" t="s">
        <v>5513</v>
      </c>
      <c r="C7603" s="170" t="s">
        <v>11</v>
      </c>
      <c r="D7603" s="170" t="s">
        <v>12</v>
      </c>
      <c r="E7603" s="170">
        <v>1980</v>
      </c>
      <c r="F7603" s="170">
        <v>4</v>
      </c>
      <c r="G7603" s="171">
        <v>5</v>
      </c>
      <c r="H7603" s="170" t="s">
        <v>13</v>
      </c>
      <c r="I7603" s="171">
        <v>17.989999999999998</v>
      </c>
      <c r="J7603" s="169">
        <v>6</v>
      </c>
    </row>
    <row r="7604" spans="1:10" hidden="1" x14ac:dyDescent="0.25">
      <c r="A7604" s="169">
        <v>71183</v>
      </c>
      <c r="B7604" s="170" t="s">
        <v>5514</v>
      </c>
      <c r="C7604" s="170" t="s">
        <v>263</v>
      </c>
      <c r="D7604" s="170" t="s">
        <v>806</v>
      </c>
      <c r="E7604" s="170">
        <v>2130</v>
      </c>
      <c r="F7604" s="170">
        <v>4</v>
      </c>
      <c r="G7604" s="171">
        <v>4.5</v>
      </c>
      <c r="H7604" s="170" t="s">
        <v>13</v>
      </c>
      <c r="I7604" s="171">
        <v>18.489999999999998</v>
      </c>
      <c r="J7604" s="169">
        <v>6</v>
      </c>
    </row>
    <row r="7605" spans="1:10" hidden="1" x14ac:dyDescent="0.25">
      <c r="A7605" s="169">
        <v>71183</v>
      </c>
      <c r="B7605" s="170" t="s">
        <v>5514</v>
      </c>
      <c r="C7605" s="170" t="s">
        <v>263</v>
      </c>
      <c r="D7605" s="170" t="s">
        <v>806</v>
      </c>
      <c r="E7605" s="170">
        <v>2130</v>
      </c>
      <c r="F7605" s="170">
        <v>4</v>
      </c>
      <c r="G7605" s="171">
        <v>4.5</v>
      </c>
      <c r="H7605" s="170" t="s">
        <v>13</v>
      </c>
      <c r="I7605" s="171">
        <v>18.489999999999998</v>
      </c>
      <c r="J7605" s="169">
        <v>6</v>
      </c>
    </row>
    <row r="7606" spans="1:10" hidden="1" x14ac:dyDescent="0.25">
      <c r="A7606" s="169">
        <v>71206</v>
      </c>
      <c r="B7606" s="170" t="s">
        <v>5515</v>
      </c>
      <c r="C7606" s="170" t="s">
        <v>263</v>
      </c>
      <c r="D7606" s="170" t="s">
        <v>935</v>
      </c>
      <c r="E7606" s="170">
        <v>355</v>
      </c>
      <c r="F7606" s="170">
        <v>24</v>
      </c>
      <c r="G7606" s="171">
        <v>5</v>
      </c>
      <c r="H7606" s="170" t="s">
        <v>1615</v>
      </c>
      <c r="I7606" s="171">
        <v>3.98</v>
      </c>
      <c r="J7606" s="169">
        <v>1</v>
      </c>
    </row>
    <row r="7607" spans="1:10" hidden="1" x14ac:dyDescent="0.25">
      <c r="A7607" s="169">
        <v>71220</v>
      </c>
      <c r="B7607" s="170" t="s">
        <v>5516</v>
      </c>
      <c r="C7607" s="170" t="s">
        <v>263</v>
      </c>
      <c r="D7607" s="170" t="s">
        <v>909</v>
      </c>
      <c r="E7607" s="170">
        <v>20000</v>
      </c>
      <c r="F7607" s="170">
        <v>1</v>
      </c>
      <c r="G7607" s="171">
        <v>6.5</v>
      </c>
      <c r="H7607" s="170" t="s">
        <v>2655</v>
      </c>
      <c r="I7607" s="171">
        <v>167</v>
      </c>
      <c r="J7607" s="169">
        <v>1</v>
      </c>
    </row>
    <row r="7608" spans="1:10" hidden="1" x14ac:dyDescent="0.25">
      <c r="A7608" s="169">
        <v>71220</v>
      </c>
      <c r="B7608" s="170" t="s">
        <v>5516</v>
      </c>
      <c r="C7608" s="170" t="s">
        <v>263</v>
      </c>
      <c r="D7608" s="170" t="s">
        <v>909</v>
      </c>
      <c r="E7608" s="170">
        <v>20000</v>
      </c>
      <c r="F7608" s="170">
        <v>1</v>
      </c>
      <c r="G7608" s="171">
        <v>6.5</v>
      </c>
      <c r="H7608" s="170" t="s">
        <v>2655</v>
      </c>
      <c r="I7608" s="171">
        <v>167</v>
      </c>
      <c r="J7608" s="169">
        <v>1</v>
      </c>
    </row>
    <row r="7609" spans="1:10" hidden="1" x14ac:dyDescent="0.25">
      <c r="A7609" s="169">
        <v>71225</v>
      </c>
      <c r="B7609" s="170" t="s">
        <v>5517</v>
      </c>
      <c r="C7609" s="170" t="s">
        <v>263</v>
      </c>
      <c r="D7609" s="170" t="s">
        <v>909</v>
      </c>
      <c r="E7609" s="170">
        <v>20000</v>
      </c>
      <c r="F7609" s="170">
        <v>1</v>
      </c>
      <c r="G7609" s="171">
        <v>6.5</v>
      </c>
      <c r="H7609" s="170" t="s">
        <v>2655</v>
      </c>
      <c r="I7609" s="171">
        <v>160</v>
      </c>
      <c r="J7609" s="169">
        <v>1</v>
      </c>
    </row>
    <row r="7610" spans="1:10" hidden="1" x14ac:dyDescent="0.25">
      <c r="A7610" s="169">
        <v>71225</v>
      </c>
      <c r="B7610" s="170" t="s">
        <v>5517</v>
      </c>
      <c r="C7610" s="170" t="s">
        <v>263</v>
      </c>
      <c r="D7610" s="170" t="s">
        <v>909</v>
      </c>
      <c r="E7610" s="170">
        <v>20000</v>
      </c>
      <c r="F7610" s="170">
        <v>1</v>
      </c>
      <c r="G7610" s="171">
        <v>6.5</v>
      </c>
      <c r="H7610" s="170" t="s">
        <v>2655</v>
      </c>
      <c r="I7610" s="171">
        <v>160</v>
      </c>
      <c r="J7610" s="169">
        <v>1</v>
      </c>
    </row>
    <row r="7611" spans="1:10" hidden="1" x14ac:dyDescent="0.25">
      <c r="A7611" s="169">
        <v>71227</v>
      </c>
      <c r="B7611" s="170" t="s">
        <v>5518</v>
      </c>
      <c r="C7611" s="170" t="s">
        <v>263</v>
      </c>
      <c r="D7611" s="170" t="s">
        <v>909</v>
      </c>
      <c r="E7611" s="170">
        <v>50000</v>
      </c>
      <c r="F7611" s="170">
        <v>1</v>
      </c>
      <c r="G7611" s="171">
        <v>6.5</v>
      </c>
      <c r="H7611" s="170" t="s">
        <v>2655</v>
      </c>
      <c r="I7611" s="171">
        <v>400</v>
      </c>
      <c r="J7611" s="169">
        <v>1</v>
      </c>
    </row>
    <row r="7612" spans="1:10" hidden="1" x14ac:dyDescent="0.25">
      <c r="A7612" s="169">
        <v>71227</v>
      </c>
      <c r="B7612" s="170" t="s">
        <v>5518</v>
      </c>
      <c r="C7612" s="170" t="s">
        <v>263</v>
      </c>
      <c r="D7612" s="170" t="s">
        <v>909</v>
      </c>
      <c r="E7612" s="170">
        <v>50000</v>
      </c>
      <c r="F7612" s="170">
        <v>1</v>
      </c>
      <c r="G7612" s="171">
        <v>6.5</v>
      </c>
      <c r="H7612" s="170" t="s">
        <v>2655</v>
      </c>
      <c r="I7612" s="171">
        <v>400</v>
      </c>
      <c r="J7612" s="169">
        <v>1</v>
      </c>
    </row>
    <row r="7613" spans="1:10" hidden="1" x14ac:dyDescent="0.25">
      <c r="A7613" s="169">
        <v>71231</v>
      </c>
      <c r="B7613" s="170" t="s">
        <v>5519</v>
      </c>
      <c r="C7613" s="170" t="s">
        <v>24</v>
      </c>
      <c r="D7613" s="170" t="s">
        <v>38</v>
      </c>
      <c r="E7613" s="170">
        <v>750</v>
      </c>
      <c r="F7613" s="170">
        <v>6</v>
      </c>
      <c r="G7613" s="171">
        <v>11</v>
      </c>
      <c r="H7613" s="170" t="s">
        <v>73</v>
      </c>
      <c r="I7613" s="171">
        <v>19.95</v>
      </c>
      <c r="J7613" s="169">
        <v>1</v>
      </c>
    </row>
    <row r="7614" spans="1:10" hidden="1" x14ac:dyDescent="0.25">
      <c r="A7614" s="169">
        <v>71234</v>
      </c>
      <c r="B7614" s="170" t="s">
        <v>5520</v>
      </c>
      <c r="C7614" s="170" t="s">
        <v>24</v>
      </c>
      <c r="D7614" s="170" t="s">
        <v>185</v>
      </c>
      <c r="E7614" s="170">
        <v>750</v>
      </c>
      <c r="F7614" s="170">
        <v>6</v>
      </c>
      <c r="G7614" s="171">
        <v>14.5</v>
      </c>
      <c r="H7614" s="170" t="s">
        <v>54</v>
      </c>
      <c r="I7614" s="171">
        <v>19.989999999999998</v>
      </c>
      <c r="J7614" s="169">
        <v>1</v>
      </c>
    </row>
    <row r="7615" spans="1:10" hidden="1" x14ac:dyDescent="0.25">
      <c r="A7615" s="169">
        <v>71286</v>
      </c>
      <c r="B7615" s="170" t="s">
        <v>5521</v>
      </c>
      <c r="C7615" s="170" t="s">
        <v>24</v>
      </c>
      <c r="D7615" s="170" t="s">
        <v>109</v>
      </c>
      <c r="E7615" s="170">
        <v>750</v>
      </c>
      <c r="F7615" s="170">
        <v>12</v>
      </c>
      <c r="G7615" s="171">
        <v>12</v>
      </c>
      <c r="H7615" s="170" t="s">
        <v>4771</v>
      </c>
      <c r="I7615" s="171">
        <v>23.95</v>
      </c>
      <c r="J7615" s="169">
        <v>1</v>
      </c>
    </row>
    <row r="7616" spans="1:10" hidden="1" x14ac:dyDescent="0.25">
      <c r="A7616" s="169">
        <v>71316</v>
      </c>
      <c r="B7616" s="170" t="s">
        <v>5522</v>
      </c>
      <c r="C7616" s="170" t="s">
        <v>24</v>
      </c>
      <c r="D7616" s="170" t="s">
        <v>185</v>
      </c>
      <c r="E7616" s="170">
        <v>750</v>
      </c>
      <c r="F7616" s="170">
        <v>6</v>
      </c>
      <c r="G7616" s="171">
        <v>14.5</v>
      </c>
      <c r="H7616" s="170" t="s">
        <v>874</v>
      </c>
      <c r="I7616" s="171">
        <v>23.99</v>
      </c>
      <c r="J7616" s="169">
        <v>1</v>
      </c>
    </row>
    <row r="7617" spans="1:10" hidden="1" x14ac:dyDescent="0.25">
      <c r="A7617" s="169">
        <v>71326</v>
      </c>
      <c r="B7617" s="170" t="s">
        <v>5523</v>
      </c>
      <c r="C7617" s="170" t="s">
        <v>11</v>
      </c>
      <c r="D7617" s="170" t="s">
        <v>303</v>
      </c>
      <c r="E7617" s="170">
        <v>568</v>
      </c>
      <c r="F7617" s="170">
        <v>24</v>
      </c>
      <c r="G7617" s="171">
        <v>7</v>
      </c>
      <c r="H7617" s="170" t="s">
        <v>274</v>
      </c>
      <c r="I7617" s="171">
        <v>3.69</v>
      </c>
      <c r="J7617" s="169">
        <v>1</v>
      </c>
    </row>
    <row r="7618" spans="1:10" hidden="1" x14ac:dyDescent="0.25">
      <c r="A7618" s="169">
        <v>71327</v>
      </c>
      <c r="B7618" s="170" t="s">
        <v>5524</v>
      </c>
      <c r="C7618" s="170" t="s">
        <v>24</v>
      </c>
      <c r="D7618" s="170" t="s">
        <v>34</v>
      </c>
      <c r="E7618" s="170">
        <v>750</v>
      </c>
      <c r="F7618" s="170">
        <v>12</v>
      </c>
      <c r="G7618" s="171">
        <v>12</v>
      </c>
      <c r="H7618" s="170" t="s">
        <v>22</v>
      </c>
      <c r="I7618" s="171">
        <v>13.99</v>
      </c>
      <c r="J7618" s="169">
        <v>1</v>
      </c>
    </row>
    <row r="7619" spans="1:10" hidden="1" x14ac:dyDescent="0.25">
      <c r="A7619" s="169">
        <v>71329</v>
      </c>
      <c r="B7619" s="170" t="s">
        <v>5525</v>
      </c>
      <c r="C7619" s="170" t="s">
        <v>24</v>
      </c>
      <c r="D7619" s="170" t="s">
        <v>34</v>
      </c>
      <c r="E7619" s="170">
        <v>750</v>
      </c>
      <c r="F7619" s="170">
        <v>12</v>
      </c>
      <c r="G7619" s="171">
        <v>13</v>
      </c>
      <c r="H7619" s="170" t="s">
        <v>141</v>
      </c>
      <c r="I7619" s="171">
        <v>13.95</v>
      </c>
      <c r="J7619" s="169">
        <v>1</v>
      </c>
    </row>
    <row r="7620" spans="1:10" hidden="1" x14ac:dyDescent="0.25">
      <c r="A7620" s="169">
        <v>71331</v>
      </c>
      <c r="B7620" s="170" t="s">
        <v>5526</v>
      </c>
      <c r="C7620" s="170" t="s">
        <v>24</v>
      </c>
      <c r="D7620" s="170" t="s">
        <v>148</v>
      </c>
      <c r="E7620" s="170">
        <v>750</v>
      </c>
      <c r="F7620" s="170">
        <v>12</v>
      </c>
      <c r="G7620" s="171">
        <v>13.5</v>
      </c>
      <c r="H7620" s="170" t="s">
        <v>1214</v>
      </c>
      <c r="I7620" s="171">
        <v>14.99</v>
      </c>
      <c r="J7620" s="169">
        <v>1</v>
      </c>
    </row>
    <row r="7621" spans="1:10" hidden="1" x14ac:dyDescent="0.25">
      <c r="A7621" s="169">
        <v>71332</v>
      </c>
      <c r="B7621" s="170" t="s">
        <v>5527</v>
      </c>
      <c r="C7621" s="170" t="s">
        <v>11</v>
      </c>
      <c r="D7621" s="170" t="s">
        <v>12</v>
      </c>
      <c r="E7621" s="170">
        <v>2000</v>
      </c>
      <c r="F7621" s="170">
        <v>6</v>
      </c>
      <c r="G7621" s="171">
        <v>5.2</v>
      </c>
      <c r="H7621" s="170" t="s">
        <v>274</v>
      </c>
      <c r="I7621" s="171">
        <v>12.99</v>
      </c>
      <c r="J7621" s="169">
        <v>4</v>
      </c>
    </row>
    <row r="7622" spans="1:10" hidden="1" x14ac:dyDescent="0.25">
      <c r="A7622" s="169">
        <v>71336</v>
      </c>
      <c r="B7622" s="170" t="s">
        <v>5528</v>
      </c>
      <c r="C7622" s="170" t="s">
        <v>11</v>
      </c>
      <c r="D7622" s="170" t="s">
        <v>12</v>
      </c>
      <c r="E7622" s="170">
        <v>5000</v>
      </c>
      <c r="F7622" s="170">
        <v>2</v>
      </c>
      <c r="G7622" s="171">
        <v>4.8</v>
      </c>
      <c r="H7622" s="170" t="s">
        <v>274</v>
      </c>
      <c r="I7622" s="171">
        <v>34.99</v>
      </c>
      <c r="J7622" s="169">
        <v>1</v>
      </c>
    </row>
    <row r="7623" spans="1:10" hidden="1" x14ac:dyDescent="0.25">
      <c r="A7623" s="169">
        <v>71355</v>
      </c>
      <c r="B7623" s="170" t="s">
        <v>5529</v>
      </c>
      <c r="C7623" s="170" t="s">
        <v>11</v>
      </c>
      <c r="D7623" s="170" t="s">
        <v>303</v>
      </c>
      <c r="E7623" s="170">
        <v>473</v>
      </c>
      <c r="F7623" s="170">
        <v>24</v>
      </c>
      <c r="G7623" s="171">
        <v>8</v>
      </c>
      <c r="H7623" s="170" t="s">
        <v>1362</v>
      </c>
      <c r="I7623" s="171">
        <v>5.29</v>
      </c>
      <c r="J7623" s="169">
        <v>1</v>
      </c>
    </row>
    <row r="7624" spans="1:10" hidden="1" x14ac:dyDescent="0.25">
      <c r="A7624" s="169">
        <v>71355</v>
      </c>
      <c r="B7624" s="170" t="s">
        <v>5529</v>
      </c>
      <c r="C7624" s="170" t="s">
        <v>11</v>
      </c>
      <c r="D7624" s="170" t="s">
        <v>303</v>
      </c>
      <c r="E7624" s="170">
        <v>473</v>
      </c>
      <c r="F7624" s="170">
        <v>24</v>
      </c>
      <c r="G7624" s="171">
        <v>8</v>
      </c>
      <c r="H7624" s="170" t="s">
        <v>1362</v>
      </c>
      <c r="I7624" s="171">
        <v>5.29</v>
      </c>
      <c r="J7624" s="169">
        <v>1</v>
      </c>
    </row>
    <row r="7625" spans="1:10" hidden="1" x14ac:dyDescent="0.25">
      <c r="A7625" s="169">
        <v>71385</v>
      </c>
      <c r="B7625" s="170" t="s">
        <v>5530</v>
      </c>
      <c r="C7625" s="170" t="s">
        <v>11</v>
      </c>
      <c r="D7625" s="170" t="s">
        <v>267</v>
      </c>
      <c r="E7625" s="170">
        <v>473</v>
      </c>
      <c r="F7625" s="170">
        <v>24</v>
      </c>
      <c r="G7625" s="171">
        <v>5</v>
      </c>
      <c r="H7625" s="170" t="s">
        <v>1362</v>
      </c>
      <c r="I7625" s="171">
        <v>4.42</v>
      </c>
      <c r="J7625" s="169">
        <v>1</v>
      </c>
    </row>
    <row r="7626" spans="1:10" hidden="1" x14ac:dyDescent="0.25">
      <c r="A7626" s="169">
        <v>71385</v>
      </c>
      <c r="B7626" s="170" t="s">
        <v>5530</v>
      </c>
      <c r="C7626" s="170" t="s">
        <v>11</v>
      </c>
      <c r="D7626" s="170" t="s">
        <v>267</v>
      </c>
      <c r="E7626" s="170">
        <v>473</v>
      </c>
      <c r="F7626" s="170">
        <v>24</v>
      </c>
      <c r="G7626" s="171">
        <v>5</v>
      </c>
      <c r="H7626" s="170" t="s">
        <v>1362</v>
      </c>
      <c r="I7626" s="171">
        <v>4.42</v>
      </c>
      <c r="J7626" s="169">
        <v>1</v>
      </c>
    </row>
    <row r="7627" spans="1:10" hidden="1" x14ac:dyDescent="0.25">
      <c r="A7627" s="169">
        <v>71393</v>
      </c>
      <c r="B7627" s="170" t="s">
        <v>5531</v>
      </c>
      <c r="C7627" s="170" t="s">
        <v>11</v>
      </c>
      <c r="D7627" s="170" t="s">
        <v>303</v>
      </c>
      <c r="E7627" s="170">
        <v>473</v>
      </c>
      <c r="F7627" s="170">
        <v>24</v>
      </c>
      <c r="G7627" s="171">
        <v>5.6</v>
      </c>
      <c r="H7627" s="170" t="s">
        <v>1764</v>
      </c>
      <c r="I7627" s="171">
        <v>7.37</v>
      </c>
      <c r="J7627" s="169">
        <v>1</v>
      </c>
    </row>
    <row r="7628" spans="1:10" hidden="1" x14ac:dyDescent="0.25">
      <c r="A7628" s="169">
        <v>71393</v>
      </c>
      <c r="B7628" s="170" t="s">
        <v>5531</v>
      </c>
      <c r="C7628" s="170" t="s">
        <v>11</v>
      </c>
      <c r="D7628" s="170" t="s">
        <v>303</v>
      </c>
      <c r="E7628" s="170">
        <v>473</v>
      </c>
      <c r="F7628" s="170">
        <v>24</v>
      </c>
      <c r="G7628" s="171">
        <v>5.6</v>
      </c>
      <c r="H7628" s="170" t="s">
        <v>1764</v>
      </c>
      <c r="I7628" s="171">
        <v>7.37</v>
      </c>
      <c r="J7628" s="169">
        <v>1</v>
      </c>
    </row>
    <row r="7629" spans="1:10" hidden="1" x14ac:dyDescent="0.25">
      <c r="A7629" s="169">
        <v>71396</v>
      </c>
      <c r="B7629" s="170" t="s">
        <v>5532</v>
      </c>
      <c r="C7629" s="170" t="s">
        <v>11</v>
      </c>
      <c r="D7629" s="170" t="s">
        <v>303</v>
      </c>
      <c r="E7629" s="170">
        <v>473</v>
      </c>
      <c r="F7629" s="170">
        <v>24</v>
      </c>
      <c r="G7629" s="171">
        <v>8.9</v>
      </c>
      <c r="H7629" s="170" t="s">
        <v>1764</v>
      </c>
      <c r="I7629" s="171">
        <v>7.61</v>
      </c>
      <c r="J7629" s="169">
        <v>1</v>
      </c>
    </row>
    <row r="7630" spans="1:10" hidden="1" x14ac:dyDescent="0.25">
      <c r="A7630" s="169">
        <v>71396</v>
      </c>
      <c r="B7630" s="170" t="s">
        <v>5532</v>
      </c>
      <c r="C7630" s="170" t="s">
        <v>11</v>
      </c>
      <c r="D7630" s="170" t="s">
        <v>303</v>
      </c>
      <c r="E7630" s="170">
        <v>473</v>
      </c>
      <c r="F7630" s="170">
        <v>24</v>
      </c>
      <c r="G7630" s="171">
        <v>8.9</v>
      </c>
      <c r="H7630" s="170" t="s">
        <v>1764</v>
      </c>
      <c r="I7630" s="171">
        <v>7.61</v>
      </c>
      <c r="J7630" s="169">
        <v>1</v>
      </c>
    </row>
    <row r="7631" spans="1:10" hidden="1" x14ac:dyDescent="0.25">
      <c r="A7631" s="169">
        <v>71404</v>
      </c>
      <c r="B7631" s="170" t="s">
        <v>5533</v>
      </c>
      <c r="C7631" s="170" t="s">
        <v>263</v>
      </c>
      <c r="D7631" s="170" t="s">
        <v>264</v>
      </c>
      <c r="E7631" s="170">
        <v>355</v>
      </c>
      <c r="F7631" s="170">
        <v>24</v>
      </c>
      <c r="G7631" s="171">
        <v>4.5</v>
      </c>
      <c r="H7631" s="170" t="s">
        <v>1324</v>
      </c>
      <c r="I7631" s="171">
        <v>3.69</v>
      </c>
      <c r="J7631" s="169">
        <v>1</v>
      </c>
    </row>
    <row r="7632" spans="1:10" hidden="1" x14ac:dyDescent="0.25">
      <c r="A7632" s="169">
        <v>71404</v>
      </c>
      <c r="B7632" s="170" t="s">
        <v>5533</v>
      </c>
      <c r="C7632" s="170" t="s">
        <v>263</v>
      </c>
      <c r="D7632" s="170" t="s">
        <v>264</v>
      </c>
      <c r="E7632" s="170">
        <v>355</v>
      </c>
      <c r="F7632" s="170">
        <v>24</v>
      </c>
      <c r="G7632" s="171">
        <v>4.5</v>
      </c>
      <c r="H7632" s="170" t="s">
        <v>1324</v>
      </c>
      <c r="I7632" s="171">
        <v>3.69</v>
      </c>
      <c r="J7632" s="169">
        <v>1</v>
      </c>
    </row>
    <row r="7633" spans="1:10" hidden="1" x14ac:dyDescent="0.25">
      <c r="A7633" s="169">
        <v>71405</v>
      </c>
      <c r="B7633" s="170" t="s">
        <v>5534</v>
      </c>
      <c r="C7633" s="170" t="s">
        <v>263</v>
      </c>
      <c r="D7633" s="170" t="s">
        <v>264</v>
      </c>
      <c r="E7633" s="170">
        <v>355</v>
      </c>
      <c r="F7633" s="170">
        <v>24</v>
      </c>
      <c r="G7633" s="171">
        <v>4.5</v>
      </c>
      <c r="H7633" s="170" t="s">
        <v>1324</v>
      </c>
      <c r="I7633" s="171">
        <v>4.91</v>
      </c>
      <c r="J7633" s="169">
        <v>1</v>
      </c>
    </row>
    <row r="7634" spans="1:10" hidden="1" x14ac:dyDescent="0.25">
      <c r="A7634" s="169">
        <v>71405</v>
      </c>
      <c r="B7634" s="170" t="s">
        <v>5534</v>
      </c>
      <c r="C7634" s="170" t="s">
        <v>263</v>
      </c>
      <c r="D7634" s="170" t="s">
        <v>264</v>
      </c>
      <c r="E7634" s="170">
        <v>355</v>
      </c>
      <c r="F7634" s="170">
        <v>24</v>
      </c>
      <c r="G7634" s="171">
        <v>4.5</v>
      </c>
      <c r="H7634" s="170" t="s">
        <v>1324</v>
      </c>
      <c r="I7634" s="171">
        <v>4.91</v>
      </c>
      <c r="J7634" s="169">
        <v>1</v>
      </c>
    </row>
    <row r="7635" spans="1:10" hidden="1" x14ac:dyDescent="0.25">
      <c r="A7635" s="169">
        <v>71406</v>
      </c>
      <c r="B7635" s="170" t="s">
        <v>5535</v>
      </c>
      <c r="C7635" s="170" t="s">
        <v>263</v>
      </c>
      <c r="D7635" s="170" t="s">
        <v>264</v>
      </c>
      <c r="E7635" s="170">
        <v>355</v>
      </c>
      <c r="F7635" s="170">
        <v>24</v>
      </c>
      <c r="G7635" s="171">
        <v>4.5</v>
      </c>
      <c r="H7635" s="170" t="s">
        <v>1324</v>
      </c>
      <c r="I7635" s="171">
        <v>3.69</v>
      </c>
      <c r="J7635" s="169">
        <v>1</v>
      </c>
    </row>
    <row r="7636" spans="1:10" hidden="1" x14ac:dyDescent="0.25">
      <c r="A7636" s="169">
        <v>71406</v>
      </c>
      <c r="B7636" s="170" t="s">
        <v>5535</v>
      </c>
      <c r="C7636" s="170" t="s">
        <v>263</v>
      </c>
      <c r="D7636" s="170" t="s">
        <v>264</v>
      </c>
      <c r="E7636" s="170">
        <v>355</v>
      </c>
      <c r="F7636" s="170">
        <v>24</v>
      </c>
      <c r="G7636" s="171">
        <v>4.5</v>
      </c>
      <c r="H7636" s="170" t="s">
        <v>1324</v>
      </c>
      <c r="I7636" s="171">
        <v>3.69</v>
      </c>
      <c r="J7636" s="169">
        <v>1</v>
      </c>
    </row>
    <row r="7637" spans="1:10" hidden="1" x14ac:dyDescent="0.25">
      <c r="A7637" s="169">
        <v>71408</v>
      </c>
      <c r="B7637" s="170" t="s">
        <v>5536</v>
      </c>
      <c r="C7637" s="170" t="s">
        <v>263</v>
      </c>
      <c r="D7637" s="170" t="s">
        <v>332</v>
      </c>
      <c r="E7637" s="170">
        <v>1332</v>
      </c>
      <c r="F7637" s="170">
        <v>4</v>
      </c>
      <c r="G7637" s="171">
        <v>12.5</v>
      </c>
      <c r="H7637" s="170" t="s">
        <v>177</v>
      </c>
      <c r="I7637" s="171">
        <v>22.29</v>
      </c>
      <c r="J7637" s="169">
        <v>6</v>
      </c>
    </row>
    <row r="7638" spans="1:10" hidden="1" x14ac:dyDescent="0.25">
      <c r="A7638" s="169">
        <v>71410</v>
      </c>
      <c r="B7638" s="170" t="s">
        <v>5537</v>
      </c>
      <c r="C7638" s="170" t="s">
        <v>263</v>
      </c>
      <c r="D7638" s="170" t="s">
        <v>332</v>
      </c>
      <c r="E7638" s="170">
        <v>2130</v>
      </c>
      <c r="F7638" s="170">
        <v>4</v>
      </c>
      <c r="G7638" s="171">
        <v>5</v>
      </c>
      <c r="H7638" s="170" t="s">
        <v>222</v>
      </c>
      <c r="I7638" s="171">
        <v>16.989999999999998</v>
      </c>
      <c r="J7638" s="169">
        <v>6</v>
      </c>
    </row>
    <row r="7639" spans="1:10" hidden="1" x14ac:dyDescent="0.25">
      <c r="A7639" s="169">
        <v>71410</v>
      </c>
      <c r="B7639" s="170" t="s">
        <v>5537</v>
      </c>
      <c r="C7639" s="170" t="s">
        <v>263</v>
      </c>
      <c r="D7639" s="170" t="s">
        <v>332</v>
      </c>
      <c r="E7639" s="170">
        <v>2130</v>
      </c>
      <c r="F7639" s="170">
        <v>4</v>
      </c>
      <c r="G7639" s="171">
        <v>5</v>
      </c>
      <c r="H7639" s="170" t="s">
        <v>222</v>
      </c>
      <c r="I7639" s="171">
        <v>16.989999999999998</v>
      </c>
      <c r="J7639" s="169">
        <v>6</v>
      </c>
    </row>
    <row r="7640" spans="1:10" hidden="1" x14ac:dyDescent="0.25">
      <c r="A7640" s="169">
        <v>71411</v>
      </c>
      <c r="B7640" s="170" t="s">
        <v>5538</v>
      </c>
      <c r="C7640" s="170" t="s">
        <v>11</v>
      </c>
      <c r="D7640" s="170" t="s">
        <v>12</v>
      </c>
      <c r="E7640" s="170">
        <v>355</v>
      </c>
      <c r="F7640" s="170">
        <v>24</v>
      </c>
      <c r="G7640" s="171">
        <v>4.5</v>
      </c>
      <c r="H7640" s="170" t="s">
        <v>1391</v>
      </c>
      <c r="I7640" s="171">
        <v>2.21</v>
      </c>
      <c r="J7640" s="169">
        <v>1</v>
      </c>
    </row>
    <row r="7641" spans="1:10" hidden="1" x14ac:dyDescent="0.25">
      <c r="A7641" s="169">
        <v>71411</v>
      </c>
      <c r="B7641" s="170" t="s">
        <v>5538</v>
      </c>
      <c r="C7641" s="170" t="s">
        <v>11</v>
      </c>
      <c r="D7641" s="170" t="s">
        <v>12</v>
      </c>
      <c r="E7641" s="170">
        <v>355</v>
      </c>
      <c r="F7641" s="170">
        <v>24</v>
      </c>
      <c r="G7641" s="171">
        <v>4.5</v>
      </c>
      <c r="H7641" s="170" t="s">
        <v>1391</v>
      </c>
      <c r="I7641" s="171">
        <v>2.21</v>
      </c>
      <c r="J7641" s="169">
        <v>1</v>
      </c>
    </row>
    <row r="7642" spans="1:10" hidden="1" x14ac:dyDescent="0.25">
      <c r="A7642" s="169">
        <v>71416</v>
      </c>
      <c r="B7642" s="170" t="s">
        <v>5539</v>
      </c>
      <c r="C7642" s="170" t="s">
        <v>15</v>
      </c>
      <c r="D7642" s="170" t="s">
        <v>225</v>
      </c>
      <c r="E7642" s="170">
        <v>750</v>
      </c>
      <c r="F7642" s="170">
        <v>12</v>
      </c>
      <c r="G7642" s="171">
        <v>40</v>
      </c>
      <c r="H7642" s="170" t="s">
        <v>73</v>
      </c>
      <c r="I7642" s="171">
        <v>55.99</v>
      </c>
      <c r="J7642" s="169">
        <v>1</v>
      </c>
    </row>
    <row r="7643" spans="1:10" hidden="1" x14ac:dyDescent="0.25">
      <c r="A7643" s="169">
        <v>71417</v>
      </c>
      <c r="B7643" s="170" t="s">
        <v>5540</v>
      </c>
      <c r="C7643" s="170" t="s">
        <v>11</v>
      </c>
      <c r="D7643" s="170" t="s">
        <v>267</v>
      </c>
      <c r="E7643" s="170">
        <v>355</v>
      </c>
      <c r="F7643" s="170">
        <v>24</v>
      </c>
      <c r="G7643" s="171">
        <v>5</v>
      </c>
      <c r="H7643" s="170" t="s">
        <v>1391</v>
      </c>
      <c r="I7643" s="171">
        <v>2.5299999999999998</v>
      </c>
      <c r="J7643" s="169">
        <v>1</v>
      </c>
    </row>
    <row r="7644" spans="1:10" hidden="1" x14ac:dyDescent="0.25">
      <c r="A7644" s="169">
        <v>71417</v>
      </c>
      <c r="B7644" s="170" t="s">
        <v>5540</v>
      </c>
      <c r="C7644" s="170" t="s">
        <v>11</v>
      </c>
      <c r="D7644" s="170" t="s">
        <v>267</v>
      </c>
      <c r="E7644" s="170">
        <v>355</v>
      </c>
      <c r="F7644" s="170">
        <v>24</v>
      </c>
      <c r="G7644" s="171">
        <v>5</v>
      </c>
      <c r="H7644" s="170" t="s">
        <v>1391</v>
      </c>
      <c r="I7644" s="171">
        <v>2.5299999999999998</v>
      </c>
      <c r="J7644" s="169">
        <v>1</v>
      </c>
    </row>
    <row r="7645" spans="1:10" hidden="1" x14ac:dyDescent="0.25">
      <c r="A7645" s="169">
        <v>71418</v>
      </c>
      <c r="B7645" s="170" t="s">
        <v>5541</v>
      </c>
      <c r="C7645" s="170" t="s">
        <v>263</v>
      </c>
      <c r="D7645" s="170" t="s">
        <v>332</v>
      </c>
      <c r="E7645" s="170">
        <v>2130</v>
      </c>
      <c r="F7645" s="170">
        <v>4</v>
      </c>
      <c r="G7645" s="171">
        <v>5</v>
      </c>
      <c r="H7645" s="170" t="s">
        <v>222</v>
      </c>
      <c r="I7645" s="171">
        <v>14.99</v>
      </c>
      <c r="J7645" s="169">
        <v>6</v>
      </c>
    </row>
    <row r="7646" spans="1:10" hidden="1" x14ac:dyDescent="0.25">
      <c r="A7646" s="169">
        <v>71418</v>
      </c>
      <c r="B7646" s="170" t="s">
        <v>5541</v>
      </c>
      <c r="C7646" s="170" t="s">
        <v>263</v>
      </c>
      <c r="D7646" s="170" t="s">
        <v>332</v>
      </c>
      <c r="E7646" s="170">
        <v>2130</v>
      </c>
      <c r="F7646" s="170">
        <v>4</v>
      </c>
      <c r="G7646" s="171">
        <v>5</v>
      </c>
      <c r="H7646" s="170" t="s">
        <v>222</v>
      </c>
      <c r="I7646" s="171">
        <v>14.99</v>
      </c>
      <c r="J7646" s="169">
        <v>6</v>
      </c>
    </row>
    <row r="7647" spans="1:10" hidden="1" x14ac:dyDescent="0.25">
      <c r="A7647" s="169">
        <v>71419</v>
      </c>
      <c r="B7647" s="170" t="s">
        <v>5542</v>
      </c>
      <c r="C7647" s="170" t="s">
        <v>15</v>
      </c>
      <c r="D7647" s="170" t="s">
        <v>1454</v>
      </c>
      <c r="E7647" s="170">
        <v>750</v>
      </c>
      <c r="F7647" s="170">
        <v>12</v>
      </c>
      <c r="G7647" s="171">
        <v>35</v>
      </c>
      <c r="H7647" s="170" t="s">
        <v>73</v>
      </c>
      <c r="I7647" s="171">
        <v>49.99</v>
      </c>
      <c r="J7647" s="169">
        <v>1</v>
      </c>
    </row>
    <row r="7648" spans="1:10" hidden="1" x14ac:dyDescent="0.25">
      <c r="A7648" s="169">
        <v>71420</v>
      </c>
      <c r="B7648" s="170" t="s">
        <v>5543</v>
      </c>
      <c r="C7648" s="170" t="s">
        <v>24</v>
      </c>
      <c r="D7648" s="170" t="s">
        <v>34</v>
      </c>
      <c r="E7648" s="170">
        <v>750</v>
      </c>
      <c r="F7648" s="170">
        <v>12</v>
      </c>
      <c r="G7648" s="171">
        <v>12</v>
      </c>
      <c r="H7648" s="170" t="s">
        <v>22</v>
      </c>
      <c r="I7648" s="171">
        <v>13.49</v>
      </c>
      <c r="J7648" s="169">
        <v>1</v>
      </c>
    </row>
    <row r="7649" spans="1:10" hidden="1" x14ac:dyDescent="0.25">
      <c r="A7649" s="169">
        <v>71421</v>
      </c>
      <c r="B7649" s="170" t="s">
        <v>5544</v>
      </c>
      <c r="C7649" s="170" t="s">
        <v>263</v>
      </c>
      <c r="D7649" s="170" t="s">
        <v>264</v>
      </c>
      <c r="E7649" s="170">
        <v>2130</v>
      </c>
      <c r="F7649" s="170">
        <v>4</v>
      </c>
      <c r="G7649" s="171">
        <v>5</v>
      </c>
      <c r="H7649" s="170" t="s">
        <v>222</v>
      </c>
      <c r="I7649" s="171">
        <v>14.99</v>
      </c>
      <c r="J7649" s="169">
        <v>6</v>
      </c>
    </row>
    <row r="7650" spans="1:10" hidden="1" x14ac:dyDescent="0.25">
      <c r="A7650" s="169">
        <v>71421</v>
      </c>
      <c r="B7650" s="170" t="s">
        <v>5544</v>
      </c>
      <c r="C7650" s="170" t="s">
        <v>263</v>
      </c>
      <c r="D7650" s="170" t="s">
        <v>264</v>
      </c>
      <c r="E7650" s="170">
        <v>2130</v>
      </c>
      <c r="F7650" s="170">
        <v>4</v>
      </c>
      <c r="G7650" s="171">
        <v>5</v>
      </c>
      <c r="H7650" s="170" t="s">
        <v>222</v>
      </c>
      <c r="I7650" s="171">
        <v>14.99</v>
      </c>
      <c r="J7650" s="169">
        <v>6</v>
      </c>
    </row>
    <row r="7651" spans="1:10" hidden="1" x14ac:dyDescent="0.25">
      <c r="A7651" s="169">
        <v>71422</v>
      </c>
      <c r="B7651" s="170" t="s">
        <v>5545</v>
      </c>
      <c r="C7651" s="170" t="s">
        <v>15</v>
      </c>
      <c r="D7651" s="170" t="s">
        <v>93</v>
      </c>
      <c r="E7651" s="170">
        <v>750</v>
      </c>
      <c r="F7651" s="170">
        <v>12</v>
      </c>
      <c r="G7651" s="171">
        <v>42.8</v>
      </c>
      <c r="H7651" s="170" t="s">
        <v>2013</v>
      </c>
      <c r="I7651" s="171">
        <v>44.75</v>
      </c>
      <c r="J7651" s="169">
        <v>1</v>
      </c>
    </row>
    <row r="7652" spans="1:10" hidden="1" x14ac:dyDescent="0.25">
      <c r="A7652" s="169">
        <v>71424</v>
      </c>
      <c r="B7652" s="170" t="s">
        <v>5546</v>
      </c>
      <c r="C7652" s="170" t="s">
        <v>15</v>
      </c>
      <c r="D7652" s="170" t="s">
        <v>1522</v>
      </c>
      <c r="E7652" s="170">
        <v>750</v>
      </c>
      <c r="F7652" s="170">
        <v>6</v>
      </c>
      <c r="G7652" s="171">
        <v>40</v>
      </c>
      <c r="H7652" s="170" t="s">
        <v>29</v>
      </c>
      <c r="I7652" s="171">
        <v>99.99</v>
      </c>
      <c r="J7652" s="169">
        <v>1</v>
      </c>
    </row>
    <row r="7653" spans="1:10" hidden="1" x14ac:dyDescent="0.25">
      <c r="A7653" s="169">
        <v>71425</v>
      </c>
      <c r="B7653" s="170" t="s">
        <v>5547</v>
      </c>
      <c r="C7653" s="170" t="s">
        <v>11</v>
      </c>
      <c r="D7653" s="170" t="s">
        <v>211</v>
      </c>
      <c r="E7653" s="170">
        <v>473</v>
      </c>
      <c r="F7653" s="170">
        <v>24</v>
      </c>
      <c r="G7653" s="171">
        <v>4</v>
      </c>
      <c r="H7653" s="170" t="s">
        <v>1764</v>
      </c>
      <c r="I7653" s="171">
        <v>6.52</v>
      </c>
      <c r="J7653" s="169">
        <v>1</v>
      </c>
    </row>
    <row r="7654" spans="1:10" hidden="1" x14ac:dyDescent="0.25">
      <c r="A7654" s="169">
        <v>71425</v>
      </c>
      <c r="B7654" s="170" t="s">
        <v>5547</v>
      </c>
      <c r="C7654" s="170" t="s">
        <v>11</v>
      </c>
      <c r="D7654" s="170" t="s">
        <v>211</v>
      </c>
      <c r="E7654" s="170">
        <v>473</v>
      </c>
      <c r="F7654" s="170">
        <v>24</v>
      </c>
      <c r="G7654" s="171">
        <v>4</v>
      </c>
      <c r="H7654" s="170" t="s">
        <v>1764</v>
      </c>
      <c r="I7654" s="171">
        <v>6.52</v>
      </c>
      <c r="J7654" s="169">
        <v>1</v>
      </c>
    </row>
    <row r="7655" spans="1:10" hidden="1" x14ac:dyDescent="0.25">
      <c r="A7655" s="169">
        <v>71426</v>
      </c>
      <c r="B7655" s="170" t="s">
        <v>5548</v>
      </c>
      <c r="C7655" s="170" t="s">
        <v>11</v>
      </c>
      <c r="D7655" s="170" t="s">
        <v>303</v>
      </c>
      <c r="E7655" s="170">
        <v>473</v>
      </c>
      <c r="F7655" s="170">
        <v>24</v>
      </c>
      <c r="G7655" s="171">
        <v>5.6</v>
      </c>
      <c r="H7655" s="170" t="s">
        <v>1764</v>
      </c>
      <c r="I7655" s="171">
        <v>7.37</v>
      </c>
      <c r="J7655" s="169">
        <v>1</v>
      </c>
    </row>
    <row r="7656" spans="1:10" hidden="1" x14ac:dyDescent="0.25">
      <c r="A7656" s="169">
        <v>71426</v>
      </c>
      <c r="B7656" s="170" t="s">
        <v>5548</v>
      </c>
      <c r="C7656" s="170" t="s">
        <v>11</v>
      </c>
      <c r="D7656" s="170" t="s">
        <v>303</v>
      </c>
      <c r="E7656" s="170">
        <v>473</v>
      </c>
      <c r="F7656" s="170">
        <v>24</v>
      </c>
      <c r="G7656" s="171">
        <v>5.6</v>
      </c>
      <c r="H7656" s="170" t="s">
        <v>1764</v>
      </c>
      <c r="I7656" s="171">
        <v>7.37</v>
      </c>
      <c r="J7656" s="169">
        <v>1</v>
      </c>
    </row>
    <row r="7657" spans="1:10" hidden="1" x14ac:dyDescent="0.25">
      <c r="A7657" s="169">
        <v>71428</v>
      </c>
      <c r="B7657" s="170" t="s">
        <v>5549</v>
      </c>
      <c r="C7657" s="170" t="s">
        <v>11</v>
      </c>
      <c r="D7657" s="170" t="s">
        <v>303</v>
      </c>
      <c r="E7657" s="170">
        <v>473</v>
      </c>
      <c r="F7657" s="170">
        <v>24</v>
      </c>
      <c r="G7657" s="171">
        <v>6</v>
      </c>
      <c r="H7657" s="170" t="s">
        <v>1764</v>
      </c>
      <c r="I7657" s="171">
        <v>7.82</v>
      </c>
      <c r="J7657" s="169">
        <v>1</v>
      </c>
    </row>
    <row r="7658" spans="1:10" hidden="1" x14ac:dyDescent="0.25">
      <c r="A7658" s="169">
        <v>71428</v>
      </c>
      <c r="B7658" s="170" t="s">
        <v>5549</v>
      </c>
      <c r="C7658" s="170" t="s">
        <v>11</v>
      </c>
      <c r="D7658" s="170" t="s">
        <v>303</v>
      </c>
      <c r="E7658" s="170">
        <v>473</v>
      </c>
      <c r="F7658" s="170">
        <v>24</v>
      </c>
      <c r="G7658" s="171">
        <v>6</v>
      </c>
      <c r="H7658" s="170" t="s">
        <v>1764</v>
      </c>
      <c r="I7658" s="171">
        <v>7.82</v>
      </c>
      <c r="J7658" s="169">
        <v>1</v>
      </c>
    </row>
    <row r="7659" spans="1:10" hidden="1" x14ac:dyDescent="0.25">
      <c r="A7659" s="169">
        <v>71430</v>
      </c>
      <c r="B7659" s="170" t="s">
        <v>5550</v>
      </c>
      <c r="C7659" s="170" t="s">
        <v>11</v>
      </c>
      <c r="D7659" s="170" t="s">
        <v>12</v>
      </c>
      <c r="E7659" s="170">
        <v>473</v>
      </c>
      <c r="F7659" s="170">
        <v>24</v>
      </c>
      <c r="G7659" s="171">
        <v>4.5</v>
      </c>
      <c r="H7659" s="170" t="s">
        <v>1764</v>
      </c>
      <c r="I7659" s="171">
        <v>6.85</v>
      </c>
      <c r="J7659" s="169">
        <v>1</v>
      </c>
    </row>
    <row r="7660" spans="1:10" hidden="1" x14ac:dyDescent="0.25">
      <c r="A7660" s="169">
        <v>71430</v>
      </c>
      <c r="B7660" s="170" t="s">
        <v>5550</v>
      </c>
      <c r="C7660" s="170" t="s">
        <v>11</v>
      </c>
      <c r="D7660" s="170" t="s">
        <v>12</v>
      </c>
      <c r="E7660" s="170">
        <v>473</v>
      </c>
      <c r="F7660" s="170">
        <v>24</v>
      </c>
      <c r="G7660" s="171">
        <v>4.5</v>
      </c>
      <c r="H7660" s="170" t="s">
        <v>1764</v>
      </c>
      <c r="I7660" s="171">
        <v>6.85</v>
      </c>
      <c r="J7660" s="169">
        <v>1</v>
      </c>
    </row>
    <row r="7661" spans="1:10" hidden="1" x14ac:dyDescent="0.25">
      <c r="A7661" s="169">
        <v>71431</v>
      </c>
      <c r="B7661" s="170" t="s">
        <v>5551</v>
      </c>
      <c r="C7661" s="170" t="s">
        <v>11</v>
      </c>
      <c r="D7661" s="170" t="s">
        <v>211</v>
      </c>
      <c r="E7661" s="170">
        <v>473</v>
      </c>
      <c r="F7661" s="170">
        <v>24</v>
      </c>
      <c r="G7661" s="171">
        <v>3.5</v>
      </c>
      <c r="H7661" s="170" t="s">
        <v>1764</v>
      </c>
      <c r="I7661" s="171">
        <v>7.17</v>
      </c>
      <c r="J7661" s="169">
        <v>1</v>
      </c>
    </row>
    <row r="7662" spans="1:10" hidden="1" x14ac:dyDescent="0.25">
      <c r="A7662" s="169">
        <v>71431</v>
      </c>
      <c r="B7662" s="170" t="s">
        <v>5551</v>
      </c>
      <c r="C7662" s="170" t="s">
        <v>11</v>
      </c>
      <c r="D7662" s="170" t="s">
        <v>211</v>
      </c>
      <c r="E7662" s="170">
        <v>473</v>
      </c>
      <c r="F7662" s="170">
        <v>24</v>
      </c>
      <c r="G7662" s="171">
        <v>3.5</v>
      </c>
      <c r="H7662" s="170" t="s">
        <v>1764</v>
      </c>
      <c r="I7662" s="171">
        <v>7.17</v>
      </c>
      <c r="J7662" s="169">
        <v>1</v>
      </c>
    </row>
    <row r="7663" spans="1:10" hidden="1" x14ac:dyDescent="0.25">
      <c r="A7663" s="169">
        <v>71433</v>
      </c>
      <c r="B7663" s="170" t="s">
        <v>5552</v>
      </c>
      <c r="C7663" s="170" t="s">
        <v>11</v>
      </c>
      <c r="D7663" s="170" t="s">
        <v>211</v>
      </c>
      <c r="E7663" s="170">
        <v>473</v>
      </c>
      <c r="F7663" s="170">
        <v>24</v>
      </c>
      <c r="G7663" s="171">
        <v>4</v>
      </c>
      <c r="H7663" s="170" t="s">
        <v>2850</v>
      </c>
      <c r="I7663" s="171">
        <v>4.1500000000000004</v>
      </c>
      <c r="J7663" s="169">
        <v>1</v>
      </c>
    </row>
    <row r="7664" spans="1:10" hidden="1" x14ac:dyDescent="0.25">
      <c r="A7664" s="169">
        <v>71433</v>
      </c>
      <c r="B7664" s="170" t="s">
        <v>5552</v>
      </c>
      <c r="C7664" s="170" t="s">
        <v>11</v>
      </c>
      <c r="D7664" s="170" t="s">
        <v>211</v>
      </c>
      <c r="E7664" s="170">
        <v>473</v>
      </c>
      <c r="F7664" s="170">
        <v>24</v>
      </c>
      <c r="G7664" s="171">
        <v>4</v>
      </c>
      <c r="H7664" s="170" t="s">
        <v>2850</v>
      </c>
      <c r="I7664" s="171">
        <v>4.1500000000000004</v>
      </c>
      <c r="J7664" s="169">
        <v>1</v>
      </c>
    </row>
    <row r="7665" spans="1:10" hidden="1" x14ac:dyDescent="0.25">
      <c r="A7665" s="169">
        <v>71459</v>
      </c>
      <c r="B7665" s="170" t="s">
        <v>5553</v>
      </c>
      <c r="C7665" s="170" t="s">
        <v>263</v>
      </c>
      <c r="D7665" s="170" t="s">
        <v>646</v>
      </c>
      <c r="E7665" s="170">
        <v>4092</v>
      </c>
      <c r="F7665" s="170">
        <v>2</v>
      </c>
      <c r="G7665" s="171">
        <v>5</v>
      </c>
      <c r="H7665" s="170" t="s">
        <v>222</v>
      </c>
      <c r="I7665" s="171">
        <v>31.99</v>
      </c>
      <c r="J7665" s="169">
        <v>12</v>
      </c>
    </row>
    <row r="7666" spans="1:10" hidden="1" x14ac:dyDescent="0.25">
      <c r="A7666" s="169">
        <v>71459</v>
      </c>
      <c r="B7666" s="170" t="s">
        <v>5553</v>
      </c>
      <c r="C7666" s="170" t="s">
        <v>263</v>
      </c>
      <c r="D7666" s="170" t="s">
        <v>646</v>
      </c>
      <c r="E7666" s="170">
        <v>4092</v>
      </c>
      <c r="F7666" s="170">
        <v>2</v>
      </c>
      <c r="G7666" s="171">
        <v>5</v>
      </c>
      <c r="H7666" s="170" t="s">
        <v>222</v>
      </c>
      <c r="I7666" s="171">
        <v>31.99</v>
      </c>
      <c r="J7666" s="169">
        <v>12</v>
      </c>
    </row>
    <row r="7667" spans="1:10" hidden="1" x14ac:dyDescent="0.25">
      <c r="A7667" s="169">
        <v>71461</v>
      </c>
      <c r="B7667" s="170" t="s">
        <v>5554</v>
      </c>
      <c r="C7667" s="170" t="s">
        <v>11</v>
      </c>
      <c r="D7667" s="170" t="s">
        <v>267</v>
      </c>
      <c r="E7667" s="170">
        <v>473</v>
      </c>
      <c r="F7667" s="170">
        <v>24</v>
      </c>
      <c r="G7667" s="171">
        <v>4.5</v>
      </c>
      <c r="H7667" s="170" t="s">
        <v>1918</v>
      </c>
      <c r="I7667" s="171">
        <v>5.29</v>
      </c>
      <c r="J7667" s="169">
        <v>1</v>
      </c>
    </row>
    <row r="7668" spans="1:10" hidden="1" x14ac:dyDescent="0.25">
      <c r="A7668" s="169">
        <v>71462</v>
      </c>
      <c r="B7668" s="170" t="s">
        <v>5555</v>
      </c>
      <c r="C7668" s="170" t="s">
        <v>24</v>
      </c>
      <c r="D7668" s="170" t="s">
        <v>68</v>
      </c>
      <c r="E7668" s="170">
        <v>750</v>
      </c>
      <c r="F7668" s="170">
        <v>12</v>
      </c>
      <c r="G7668" s="171">
        <v>14</v>
      </c>
      <c r="H7668" s="170" t="s">
        <v>64</v>
      </c>
      <c r="I7668" s="171">
        <v>15.99</v>
      </c>
      <c r="J7668" s="169">
        <v>1</v>
      </c>
    </row>
    <row r="7669" spans="1:10" hidden="1" x14ac:dyDescent="0.25">
      <c r="A7669" s="169">
        <v>71469</v>
      </c>
      <c r="B7669" s="170" t="s">
        <v>5556</v>
      </c>
      <c r="C7669" s="170" t="s">
        <v>11</v>
      </c>
      <c r="D7669" s="170" t="s">
        <v>211</v>
      </c>
      <c r="E7669" s="170">
        <v>10650</v>
      </c>
      <c r="F7669" s="170">
        <v>1</v>
      </c>
      <c r="G7669" s="171">
        <v>4</v>
      </c>
      <c r="H7669" s="170" t="s">
        <v>105</v>
      </c>
      <c r="I7669" s="171">
        <v>59.99</v>
      </c>
      <c r="J7669" s="169">
        <v>30</v>
      </c>
    </row>
    <row r="7670" spans="1:10" hidden="1" x14ac:dyDescent="0.25">
      <c r="A7670" s="169">
        <v>71469</v>
      </c>
      <c r="B7670" s="170" t="s">
        <v>5556</v>
      </c>
      <c r="C7670" s="170" t="s">
        <v>11</v>
      </c>
      <c r="D7670" s="170" t="s">
        <v>211</v>
      </c>
      <c r="E7670" s="170">
        <v>10650</v>
      </c>
      <c r="F7670" s="170">
        <v>1</v>
      </c>
      <c r="G7670" s="171">
        <v>4</v>
      </c>
      <c r="H7670" s="170" t="s">
        <v>105</v>
      </c>
      <c r="I7670" s="171">
        <v>59.99</v>
      </c>
      <c r="J7670" s="169">
        <v>30</v>
      </c>
    </row>
    <row r="7671" spans="1:10" hidden="1" x14ac:dyDescent="0.25">
      <c r="A7671" s="169">
        <v>71478</v>
      </c>
      <c r="B7671" s="170" t="s">
        <v>5557</v>
      </c>
      <c r="C7671" s="170" t="s">
        <v>11</v>
      </c>
      <c r="D7671" s="170" t="s">
        <v>211</v>
      </c>
      <c r="E7671" s="170">
        <v>2840</v>
      </c>
      <c r="F7671" s="170">
        <v>3</v>
      </c>
      <c r="G7671" s="171">
        <v>4</v>
      </c>
      <c r="H7671" s="170" t="s">
        <v>222</v>
      </c>
      <c r="I7671" s="171">
        <v>16.489999999999998</v>
      </c>
      <c r="J7671" s="169">
        <v>8</v>
      </c>
    </row>
    <row r="7672" spans="1:10" hidden="1" x14ac:dyDescent="0.25">
      <c r="A7672" s="169">
        <v>71478</v>
      </c>
      <c r="B7672" s="170" t="s">
        <v>5557</v>
      </c>
      <c r="C7672" s="170" t="s">
        <v>11</v>
      </c>
      <c r="D7672" s="170" t="s">
        <v>211</v>
      </c>
      <c r="E7672" s="170">
        <v>2840</v>
      </c>
      <c r="F7672" s="170">
        <v>3</v>
      </c>
      <c r="G7672" s="171">
        <v>4</v>
      </c>
      <c r="H7672" s="170" t="s">
        <v>222</v>
      </c>
      <c r="I7672" s="171">
        <v>16.489999999999998</v>
      </c>
      <c r="J7672" s="169">
        <v>8</v>
      </c>
    </row>
    <row r="7673" spans="1:10" hidden="1" x14ac:dyDescent="0.25">
      <c r="A7673" s="169">
        <v>71479</v>
      </c>
      <c r="B7673" s="170" t="s">
        <v>5558</v>
      </c>
      <c r="C7673" s="170" t="s">
        <v>24</v>
      </c>
      <c r="D7673" s="170" t="s">
        <v>34</v>
      </c>
      <c r="E7673" s="170">
        <v>750</v>
      </c>
      <c r="F7673" s="170">
        <v>12</v>
      </c>
      <c r="G7673" s="171">
        <v>12</v>
      </c>
      <c r="H7673" s="170" t="s">
        <v>22</v>
      </c>
      <c r="I7673" s="171">
        <v>21.99</v>
      </c>
      <c r="J7673" s="169">
        <v>1</v>
      </c>
    </row>
    <row r="7674" spans="1:10" hidden="1" x14ac:dyDescent="0.25">
      <c r="A7674" s="169">
        <v>71482</v>
      </c>
      <c r="B7674" s="170" t="s">
        <v>5559</v>
      </c>
      <c r="C7674" s="170" t="s">
        <v>11</v>
      </c>
      <c r="D7674" s="170" t="s">
        <v>303</v>
      </c>
      <c r="E7674" s="170">
        <v>750</v>
      </c>
      <c r="F7674" s="170">
        <v>12</v>
      </c>
      <c r="G7674" s="171">
        <v>7.3</v>
      </c>
      <c r="H7674" s="170" t="s">
        <v>1324</v>
      </c>
      <c r="I7674" s="171">
        <v>17</v>
      </c>
      <c r="J7674" s="169">
        <v>1</v>
      </c>
    </row>
    <row r="7675" spans="1:10" hidden="1" x14ac:dyDescent="0.25">
      <c r="A7675" s="169">
        <v>71482</v>
      </c>
      <c r="B7675" s="170" t="s">
        <v>5559</v>
      </c>
      <c r="C7675" s="170" t="s">
        <v>11</v>
      </c>
      <c r="D7675" s="170" t="s">
        <v>303</v>
      </c>
      <c r="E7675" s="170">
        <v>750</v>
      </c>
      <c r="F7675" s="170">
        <v>12</v>
      </c>
      <c r="G7675" s="171">
        <v>7.3</v>
      </c>
      <c r="H7675" s="170" t="s">
        <v>1324</v>
      </c>
      <c r="I7675" s="171">
        <v>17</v>
      </c>
      <c r="J7675" s="169">
        <v>1</v>
      </c>
    </row>
    <row r="7676" spans="1:10" hidden="1" x14ac:dyDescent="0.25">
      <c r="A7676" s="169">
        <v>71483</v>
      </c>
      <c r="B7676" s="170" t="s">
        <v>5560</v>
      </c>
      <c r="C7676" s="170" t="s">
        <v>24</v>
      </c>
      <c r="D7676" s="170" t="s">
        <v>34</v>
      </c>
      <c r="E7676" s="170">
        <v>750</v>
      </c>
      <c r="F7676" s="170">
        <v>12</v>
      </c>
      <c r="G7676" s="171">
        <v>12.5</v>
      </c>
      <c r="H7676" s="170" t="s">
        <v>378</v>
      </c>
      <c r="I7676" s="171">
        <v>33.99</v>
      </c>
      <c r="J7676" s="169">
        <v>1</v>
      </c>
    </row>
    <row r="7677" spans="1:10" hidden="1" x14ac:dyDescent="0.25">
      <c r="A7677" s="169">
        <v>71492</v>
      </c>
      <c r="B7677" s="170" t="s">
        <v>5561</v>
      </c>
      <c r="C7677" s="170" t="s">
        <v>24</v>
      </c>
      <c r="D7677" s="170" t="s">
        <v>38</v>
      </c>
      <c r="E7677" s="170">
        <v>750</v>
      </c>
      <c r="F7677" s="170">
        <v>6</v>
      </c>
      <c r="G7677" s="171">
        <v>10.5</v>
      </c>
      <c r="H7677" s="170" t="s">
        <v>774</v>
      </c>
      <c r="I7677" s="171">
        <v>79.989999999999995</v>
      </c>
      <c r="J7677" s="169">
        <v>1</v>
      </c>
    </row>
    <row r="7678" spans="1:10" hidden="1" x14ac:dyDescent="0.25">
      <c r="A7678" s="169">
        <v>71496</v>
      </c>
      <c r="B7678" s="170" t="s">
        <v>5562</v>
      </c>
      <c r="C7678" s="170" t="s">
        <v>263</v>
      </c>
      <c r="D7678" s="170" t="s">
        <v>646</v>
      </c>
      <c r="E7678" s="170">
        <v>458</v>
      </c>
      <c r="F7678" s="170">
        <v>24</v>
      </c>
      <c r="G7678" s="171">
        <v>7</v>
      </c>
      <c r="H7678" s="170" t="s">
        <v>222</v>
      </c>
      <c r="I7678" s="171">
        <v>3.79</v>
      </c>
      <c r="J7678" s="169">
        <v>1</v>
      </c>
    </row>
    <row r="7679" spans="1:10" hidden="1" x14ac:dyDescent="0.25">
      <c r="A7679" s="169">
        <v>71496</v>
      </c>
      <c r="B7679" s="170" t="s">
        <v>5562</v>
      </c>
      <c r="C7679" s="170" t="s">
        <v>263</v>
      </c>
      <c r="D7679" s="170" t="s">
        <v>646</v>
      </c>
      <c r="E7679" s="170">
        <v>458</v>
      </c>
      <c r="F7679" s="170">
        <v>24</v>
      </c>
      <c r="G7679" s="171">
        <v>7</v>
      </c>
      <c r="H7679" s="170" t="s">
        <v>222</v>
      </c>
      <c r="I7679" s="171">
        <v>3.79</v>
      </c>
      <c r="J7679" s="169">
        <v>1</v>
      </c>
    </row>
    <row r="7680" spans="1:10" hidden="1" x14ac:dyDescent="0.25">
      <c r="A7680" s="169">
        <v>71500</v>
      </c>
      <c r="B7680" s="170" t="s">
        <v>5563</v>
      </c>
      <c r="C7680" s="170" t="s">
        <v>24</v>
      </c>
      <c r="D7680" s="170" t="s">
        <v>34</v>
      </c>
      <c r="E7680" s="170">
        <v>750</v>
      </c>
      <c r="F7680" s="170">
        <v>12</v>
      </c>
      <c r="G7680" s="171">
        <v>12.5</v>
      </c>
      <c r="H7680" s="170" t="s">
        <v>177</v>
      </c>
      <c r="I7680" s="171">
        <v>22.99</v>
      </c>
      <c r="J7680" s="169">
        <v>1</v>
      </c>
    </row>
    <row r="7681" spans="1:10" hidden="1" x14ac:dyDescent="0.25">
      <c r="A7681" s="169">
        <v>71503</v>
      </c>
      <c r="B7681" s="170" t="s">
        <v>5564</v>
      </c>
      <c r="C7681" s="170" t="s">
        <v>11</v>
      </c>
      <c r="D7681" s="170" t="s">
        <v>1406</v>
      </c>
      <c r="E7681" s="170">
        <v>355</v>
      </c>
      <c r="F7681" s="170">
        <v>24</v>
      </c>
      <c r="G7681" s="171">
        <v>5</v>
      </c>
      <c r="H7681" s="170" t="s">
        <v>415</v>
      </c>
      <c r="I7681" s="171">
        <v>4.99</v>
      </c>
      <c r="J7681" s="169">
        <v>1</v>
      </c>
    </row>
    <row r="7682" spans="1:10" hidden="1" x14ac:dyDescent="0.25">
      <c r="A7682" s="169">
        <v>71503</v>
      </c>
      <c r="B7682" s="170" t="s">
        <v>5564</v>
      </c>
      <c r="C7682" s="170" t="s">
        <v>11</v>
      </c>
      <c r="D7682" s="170" t="s">
        <v>1406</v>
      </c>
      <c r="E7682" s="170">
        <v>355</v>
      </c>
      <c r="F7682" s="170">
        <v>24</v>
      </c>
      <c r="G7682" s="171">
        <v>5</v>
      </c>
      <c r="H7682" s="170" t="s">
        <v>415</v>
      </c>
      <c r="I7682" s="171">
        <v>4.99</v>
      </c>
      <c r="J7682" s="169">
        <v>1</v>
      </c>
    </row>
    <row r="7683" spans="1:10" hidden="1" x14ac:dyDescent="0.25">
      <c r="A7683" s="169">
        <v>71505</v>
      </c>
      <c r="B7683" s="170" t="s">
        <v>5565</v>
      </c>
      <c r="C7683" s="170" t="s">
        <v>24</v>
      </c>
      <c r="D7683" s="170" t="s">
        <v>68</v>
      </c>
      <c r="E7683" s="170">
        <v>750</v>
      </c>
      <c r="F7683" s="170">
        <v>12</v>
      </c>
      <c r="G7683" s="171">
        <v>14</v>
      </c>
      <c r="H7683" s="170" t="s">
        <v>32</v>
      </c>
      <c r="I7683" s="171">
        <v>17.989999999999998</v>
      </c>
      <c r="J7683" s="169">
        <v>1</v>
      </c>
    </row>
    <row r="7684" spans="1:10" hidden="1" x14ac:dyDescent="0.25">
      <c r="A7684" s="169">
        <v>71510</v>
      </c>
      <c r="B7684" s="170" t="s">
        <v>5566</v>
      </c>
      <c r="C7684" s="170" t="s">
        <v>11</v>
      </c>
      <c r="D7684" s="170" t="s">
        <v>303</v>
      </c>
      <c r="E7684" s="170">
        <v>750</v>
      </c>
      <c r="F7684" s="170">
        <v>12</v>
      </c>
      <c r="G7684" s="171">
        <v>7.3</v>
      </c>
      <c r="H7684" s="170" t="s">
        <v>1324</v>
      </c>
      <c r="I7684" s="171">
        <v>17</v>
      </c>
      <c r="J7684" s="169">
        <v>1</v>
      </c>
    </row>
    <row r="7685" spans="1:10" hidden="1" x14ac:dyDescent="0.25">
      <c r="A7685" s="169">
        <v>71510</v>
      </c>
      <c r="B7685" s="170" t="s">
        <v>5566</v>
      </c>
      <c r="C7685" s="170" t="s">
        <v>11</v>
      </c>
      <c r="D7685" s="170" t="s">
        <v>303</v>
      </c>
      <c r="E7685" s="170">
        <v>750</v>
      </c>
      <c r="F7685" s="170">
        <v>12</v>
      </c>
      <c r="G7685" s="171">
        <v>7.3</v>
      </c>
      <c r="H7685" s="170" t="s">
        <v>1324</v>
      </c>
      <c r="I7685" s="171">
        <v>17</v>
      </c>
      <c r="J7685" s="169">
        <v>1</v>
      </c>
    </row>
    <row r="7686" spans="1:10" hidden="1" x14ac:dyDescent="0.25">
      <c r="A7686" s="169">
        <v>71519</v>
      </c>
      <c r="B7686" s="170" t="s">
        <v>5567</v>
      </c>
      <c r="C7686" s="170" t="s">
        <v>24</v>
      </c>
      <c r="D7686" s="170" t="s">
        <v>60</v>
      </c>
      <c r="E7686" s="170">
        <v>750</v>
      </c>
      <c r="F7686" s="170">
        <v>12</v>
      </c>
      <c r="G7686" s="171">
        <v>10</v>
      </c>
      <c r="H7686" s="170" t="s">
        <v>163</v>
      </c>
      <c r="I7686" s="171">
        <v>12.99</v>
      </c>
      <c r="J7686" s="169">
        <v>1</v>
      </c>
    </row>
    <row r="7687" spans="1:10" hidden="1" x14ac:dyDescent="0.25">
      <c r="A7687" s="169">
        <v>71526</v>
      </c>
      <c r="B7687" s="170" t="s">
        <v>5568</v>
      </c>
      <c r="C7687" s="170" t="s">
        <v>11</v>
      </c>
      <c r="D7687" s="170" t="s">
        <v>267</v>
      </c>
      <c r="E7687" s="170">
        <v>355</v>
      </c>
      <c r="F7687" s="170">
        <v>24</v>
      </c>
      <c r="G7687" s="171">
        <v>4.8</v>
      </c>
      <c r="H7687" s="170" t="s">
        <v>747</v>
      </c>
      <c r="I7687" s="171">
        <v>1.34</v>
      </c>
      <c r="J7687" s="169">
        <v>1</v>
      </c>
    </row>
    <row r="7688" spans="1:10" hidden="1" x14ac:dyDescent="0.25">
      <c r="A7688" s="169">
        <v>71526</v>
      </c>
      <c r="B7688" s="170" t="s">
        <v>5568</v>
      </c>
      <c r="C7688" s="170" t="s">
        <v>11</v>
      </c>
      <c r="D7688" s="170" t="s">
        <v>267</v>
      </c>
      <c r="E7688" s="170">
        <v>355</v>
      </c>
      <c r="F7688" s="170">
        <v>24</v>
      </c>
      <c r="G7688" s="171">
        <v>4.8</v>
      </c>
      <c r="H7688" s="170" t="s">
        <v>747</v>
      </c>
      <c r="I7688" s="171">
        <v>1.34</v>
      </c>
      <c r="J7688" s="169">
        <v>1</v>
      </c>
    </row>
    <row r="7689" spans="1:10" hidden="1" x14ac:dyDescent="0.25">
      <c r="A7689" s="169">
        <v>71545</v>
      </c>
      <c r="B7689" s="170" t="s">
        <v>5569</v>
      </c>
      <c r="C7689" s="170" t="s">
        <v>11</v>
      </c>
      <c r="D7689" s="170" t="s">
        <v>12</v>
      </c>
      <c r="E7689" s="170">
        <v>473</v>
      </c>
      <c r="F7689" s="170">
        <v>24</v>
      </c>
      <c r="G7689" s="171">
        <v>5</v>
      </c>
      <c r="H7689" s="170" t="s">
        <v>747</v>
      </c>
      <c r="I7689" s="171">
        <v>4.29</v>
      </c>
      <c r="J7689" s="169">
        <v>1</v>
      </c>
    </row>
    <row r="7690" spans="1:10" hidden="1" x14ac:dyDescent="0.25">
      <c r="A7690" s="169">
        <v>71545</v>
      </c>
      <c r="B7690" s="170" t="s">
        <v>5569</v>
      </c>
      <c r="C7690" s="170" t="s">
        <v>11</v>
      </c>
      <c r="D7690" s="170" t="s">
        <v>12</v>
      </c>
      <c r="E7690" s="170">
        <v>473</v>
      </c>
      <c r="F7690" s="170">
        <v>24</v>
      </c>
      <c r="G7690" s="171">
        <v>5</v>
      </c>
      <c r="H7690" s="170" t="s">
        <v>747</v>
      </c>
      <c r="I7690" s="171">
        <v>4.29</v>
      </c>
      <c r="J7690" s="169">
        <v>1</v>
      </c>
    </row>
    <row r="7691" spans="1:10" hidden="1" x14ac:dyDescent="0.25">
      <c r="A7691" s="169">
        <v>71546</v>
      </c>
      <c r="B7691" s="170" t="s">
        <v>5570</v>
      </c>
      <c r="C7691" s="170" t="s">
        <v>24</v>
      </c>
      <c r="D7691" s="170" t="s">
        <v>38</v>
      </c>
      <c r="E7691" s="170">
        <v>750</v>
      </c>
      <c r="F7691" s="170">
        <v>12</v>
      </c>
      <c r="G7691" s="171">
        <v>13</v>
      </c>
      <c r="H7691" s="170" t="s">
        <v>163</v>
      </c>
      <c r="I7691" s="171">
        <v>29.99</v>
      </c>
      <c r="J7691" s="169">
        <v>1</v>
      </c>
    </row>
    <row r="7692" spans="1:10" hidden="1" x14ac:dyDescent="0.25">
      <c r="A7692" s="169">
        <v>71549</v>
      </c>
      <c r="B7692" s="170" t="s">
        <v>5571</v>
      </c>
      <c r="C7692" s="170" t="s">
        <v>24</v>
      </c>
      <c r="D7692" s="170" t="s">
        <v>38</v>
      </c>
      <c r="E7692" s="170">
        <v>750</v>
      </c>
      <c r="F7692" s="170">
        <v>12</v>
      </c>
      <c r="G7692" s="171">
        <v>13</v>
      </c>
      <c r="H7692" s="170" t="s">
        <v>774</v>
      </c>
      <c r="I7692" s="171">
        <v>19.989999999999998</v>
      </c>
      <c r="J7692" s="169">
        <v>1</v>
      </c>
    </row>
    <row r="7693" spans="1:10" hidden="1" x14ac:dyDescent="0.25">
      <c r="A7693" s="169">
        <v>71556</v>
      </c>
      <c r="B7693" s="170" t="s">
        <v>5572</v>
      </c>
      <c r="C7693" s="170" t="s">
        <v>24</v>
      </c>
      <c r="D7693" s="170" t="s">
        <v>34</v>
      </c>
      <c r="E7693" s="170">
        <v>750</v>
      </c>
      <c r="F7693" s="170">
        <v>12</v>
      </c>
      <c r="G7693" s="171">
        <v>13.5</v>
      </c>
      <c r="H7693" s="170" t="s">
        <v>200</v>
      </c>
      <c r="I7693" s="171">
        <v>15.99</v>
      </c>
      <c r="J7693" s="169">
        <v>1</v>
      </c>
    </row>
    <row r="7694" spans="1:10" hidden="1" x14ac:dyDescent="0.25">
      <c r="A7694" s="169">
        <v>71564</v>
      </c>
      <c r="B7694" s="170" t="s">
        <v>5573</v>
      </c>
      <c r="C7694" s="170" t="s">
        <v>24</v>
      </c>
      <c r="D7694" s="170" t="s">
        <v>382</v>
      </c>
      <c r="E7694" s="170">
        <v>750</v>
      </c>
      <c r="F7694" s="170">
        <v>12</v>
      </c>
      <c r="G7694" s="171">
        <v>13</v>
      </c>
      <c r="H7694" s="170" t="s">
        <v>73</v>
      </c>
      <c r="I7694" s="171">
        <v>14.99</v>
      </c>
      <c r="J7694" s="169">
        <v>1</v>
      </c>
    </row>
    <row r="7695" spans="1:10" hidden="1" x14ac:dyDescent="0.25">
      <c r="A7695" s="169">
        <v>71585</v>
      </c>
      <c r="B7695" s="170" t="s">
        <v>5574</v>
      </c>
      <c r="C7695" s="170" t="s">
        <v>24</v>
      </c>
      <c r="D7695" s="170" t="s">
        <v>38</v>
      </c>
      <c r="E7695" s="170">
        <v>750</v>
      </c>
      <c r="F7695" s="170">
        <v>12</v>
      </c>
      <c r="G7695" s="171">
        <v>13</v>
      </c>
      <c r="H7695" s="170" t="s">
        <v>200</v>
      </c>
      <c r="I7695" s="171">
        <v>17.989999999999998</v>
      </c>
      <c r="J7695" s="169">
        <v>1</v>
      </c>
    </row>
    <row r="7696" spans="1:10" hidden="1" x14ac:dyDescent="0.25">
      <c r="A7696" s="169">
        <v>71622</v>
      </c>
      <c r="B7696" s="170" t="s">
        <v>5575</v>
      </c>
      <c r="C7696" s="170" t="s">
        <v>11</v>
      </c>
      <c r="D7696" s="170" t="s">
        <v>267</v>
      </c>
      <c r="E7696" s="170">
        <v>500</v>
      </c>
      <c r="F7696" s="170">
        <v>20</v>
      </c>
      <c r="G7696" s="171">
        <v>4.0999999999999996</v>
      </c>
      <c r="H7696" s="170" t="s">
        <v>723</v>
      </c>
      <c r="I7696" s="171">
        <v>4.8499999999999996</v>
      </c>
      <c r="J7696" s="169">
        <v>1</v>
      </c>
    </row>
    <row r="7697" spans="1:10" hidden="1" x14ac:dyDescent="0.25">
      <c r="A7697" s="169">
        <v>71625</v>
      </c>
      <c r="B7697" s="170" t="s">
        <v>3600</v>
      </c>
      <c r="C7697" s="170" t="s">
        <v>11</v>
      </c>
      <c r="D7697" s="170" t="s">
        <v>12</v>
      </c>
      <c r="E7697" s="170">
        <v>330</v>
      </c>
      <c r="F7697" s="170">
        <v>24</v>
      </c>
      <c r="G7697" s="171">
        <v>5.2</v>
      </c>
      <c r="H7697" s="170" t="s">
        <v>274</v>
      </c>
      <c r="I7697" s="171">
        <v>2.99</v>
      </c>
      <c r="J7697" s="169">
        <v>1</v>
      </c>
    </row>
    <row r="7698" spans="1:10" hidden="1" x14ac:dyDescent="0.25">
      <c r="A7698" s="169">
        <v>71669</v>
      </c>
      <c r="B7698" s="170" t="s">
        <v>5576</v>
      </c>
      <c r="C7698" s="170" t="s">
        <v>24</v>
      </c>
      <c r="D7698" s="170" t="s">
        <v>34</v>
      </c>
      <c r="E7698" s="170">
        <v>750</v>
      </c>
      <c r="F7698" s="170">
        <v>6</v>
      </c>
      <c r="G7698" s="171">
        <v>12.5</v>
      </c>
      <c r="H7698" s="170" t="s">
        <v>2786</v>
      </c>
      <c r="I7698" s="171">
        <v>24.99</v>
      </c>
      <c r="J7698" s="169">
        <v>1</v>
      </c>
    </row>
    <row r="7699" spans="1:10" hidden="1" x14ac:dyDescent="0.25">
      <c r="A7699" s="169">
        <v>71671</v>
      </c>
      <c r="B7699" s="170" t="s">
        <v>5577</v>
      </c>
      <c r="C7699" s="170" t="s">
        <v>11</v>
      </c>
      <c r="D7699" s="170" t="s">
        <v>303</v>
      </c>
      <c r="E7699" s="170">
        <v>1320</v>
      </c>
      <c r="F7699" s="170">
        <v>4</v>
      </c>
      <c r="G7699" s="171">
        <v>10</v>
      </c>
      <c r="H7699" s="170" t="s">
        <v>4544</v>
      </c>
      <c r="I7699" s="171">
        <v>22.99</v>
      </c>
      <c r="J7699" s="169">
        <v>4</v>
      </c>
    </row>
    <row r="7700" spans="1:10" hidden="1" x14ac:dyDescent="0.25">
      <c r="A7700" s="169">
        <v>71671</v>
      </c>
      <c r="B7700" s="170" t="s">
        <v>5577</v>
      </c>
      <c r="C7700" s="170" t="s">
        <v>11</v>
      </c>
      <c r="D7700" s="170" t="s">
        <v>303</v>
      </c>
      <c r="E7700" s="170">
        <v>1320</v>
      </c>
      <c r="F7700" s="170">
        <v>4</v>
      </c>
      <c r="G7700" s="171">
        <v>10</v>
      </c>
      <c r="H7700" s="170" t="s">
        <v>4544</v>
      </c>
      <c r="I7700" s="171">
        <v>22.99</v>
      </c>
      <c r="J7700" s="169">
        <v>4</v>
      </c>
    </row>
    <row r="7701" spans="1:10" hidden="1" x14ac:dyDescent="0.25">
      <c r="A7701" s="169">
        <v>71676</v>
      </c>
      <c r="B7701" s="170" t="s">
        <v>5578</v>
      </c>
      <c r="C7701" s="170" t="s">
        <v>263</v>
      </c>
      <c r="D7701" s="170" t="s">
        <v>332</v>
      </c>
      <c r="E7701" s="170">
        <v>1420</v>
      </c>
      <c r="F7701" s="170">
        <v>6</v>
      </c>
      <c r="G7701" s="171">
        <v>5</v>
      </c>
      <c r="H7701" s="170" t="s">
        <v>29</v>
      </c>
      <c r="I7701" s="171">
        <v>12.49</v>
      </c>
      <c r="J7701" s="169">
        <v>4</v>
      </c>
    </row>
    <row r="7702" spans="1:10" hidden="1" x14ac:dyDescent="0.25">
      <c r="A7702" s="169">
        <v>71678</v>
      </c>
      <c r="B7702" s="170" t="s">
        <v>5579</v>
      </c>
      <c r="C7702" s="170" t="s">
        <v>263</v>
      </c>
      <c r="D7702" s="170" t="s">
        <v>332</v>
      </c>
      <c r="E7702" s="170">
        <v>1420</v>
      </c>
      <c r="F7702" s="170">
        <v>6</v>
      </c>
      <c r="G7702" s="171">
        <v>5</v>
      </c>
      <c r="H7702" s="170" t="s">
        <v>29</v>
      </c>
      <c r="I7702" s="171">
        <v>12.49</v>
      </c>
      <c r="J7702" s="169">
        <v>4</v>
      </c>
    </row>
    <row r="7703" spans="1:10" hidden="1" x14ac:dyDescent="0.25">
      <c r="A7703" s="169">
        <v>71682</v>
      </c>
      <c r="B7703" s="170" t="s">
        <v>5580</v>
      </c>
      <c r="C7703" s="170" t="s">
        <v>24</v>
      </c>
      <c r="D7703" s="170" t="s">
        <v>382</v>
      </c>
      <c r="E7703" s="170">
        <v>750</v>
      </c>
      <c r="F7703" s="170">
        <v>12</v>
      </c>
      <c r="G7703" s="171">
        <v>14</v>
      </c>
      <c r="H7703" s="170" t="s">
        <v>218</v>
      </c>
      <c r="I7703" s="171">
        <v>19.95</v>
      </c>
      <c r="J7703" s="169">
        <v>1</v>
      </c>
    </row>
    <row r="7704" spans="1:10" hidden="1" x14ac:dyDescent="0.25">
      <c r="A7704" s="169">
        <v>71683</v>
      </c>
      <c r="B7704" s="170" t="s">
        <v>5581</v>
      </c>
      <c r="C7704" s="170" t="s">
        <v>24</v>
      </c>
      <c r="D7704" s="170" t="s">
        <v>34</v>
      </c>
      <c r="E7704" s="170">
        <v>750</v>
      </c>
      <c r="F7704" s="170">
        <v>6</v>
      </c>
      <c r="G7704" s="171">
        <v>13.5</v>
      </c>
      <c r="H7704" s="170" t="s">
        <v>1511</v>
      </c>
      <c r="I7704" s="171">
        <v>18.55</v>
      </c>
      <c r="J7704" s="169">
        <v>1</v>
      </c>
    </row>
    <row r="7705" spans="1:10" hidden="1" x14ac:dyDescent="0.25">
      <c r="A7705" s="169">
        <v>71684</v>
      </c>
      <c r="B7705" s="170" t="s">
        <v>5582</v>
      </c>
      <c r="C7705" s="170" t="s">
        <v>263</v>
      </c>
      <c r="D7705" s="170" t="s">
        <v>264</v>
      </c>
      <c r="E7705" s="170">
        <v>355</v>
      </c>
      <c r="F7705" s="170">
        <v>24</v>
      </c>
      <c r="G7705" s="171">
        <v>5</v>
      </c>
      <c r="H7705" s="170" t="s">
        <v>1254</v>
      </c>
      <c r="I7705" s="171">
        <v>3.88</v>
      </c>
      <c r="J7705" s="169">
        <v>1</v>
      </c>
    </row>
    <row r="7706" spans="1:10" hidden="1" x14ac:dyDescent="0.25">
      <c r="A7706" s="169">
        <v>71685</v>
      </c>
      <c r="B7706" s="170" t="s">
        <v>5583</v>
      </c>
      <c r="C7706" s="170" t="s">
        <v>263</v>
      </c>
      <c r="D7706" s="170" t="s">
        <v>806</v>
      </c>
      <c r="E7706" s="170">
        <v>4260</v>
      </c>
      <c r="F7706" s="170">
        <v>2</v>
      </c>
      <c r="G7706" s="171">
        <v>6</v>
      </c>
      <c r="H7706" s="170" t="s">
        <v>22</v>
      </c>
      <c r="I7706" s="171">
        <v>33.99</v>
      </c>
      <c r="J7706" s="169">
        <v>12</v>
      </c>
    </row>
    <row r="7707" spans="1:10" hidden="1" x14ac:dyDescent="0.25">
      <c r="A7707" s="169">
        <v>71689</v>
      </c>
      <c r="B7707" s="170" t="s">
        <v>5584</v>
      </c>
      <c r="C7707" s="170" t="s">
        <v>263</v>
      </c>
      <c r="D7707" s="170" t="s">
        <v>332</v>
      </c>
      <c r="E7707" s="170">
        <v>355</v>
      </c>
      <c r="F7707" s="170">
        <v>24</v>
      </c>
      <c r="G7707" s="171">
        <v>5</v>
      </c>
      <c r="H7707" s="170" t="s">
        <v>22</v>
      </c>
      <c r="I7707" s="171">
        <v>2.79</v>
      </c>
      <c r="J7707" s="169">
        <v>1</v>
      </c>
    </row>
    <row r="7708" spans="1:10" hidden="1" x14ac:dyDescent="0.25">
      <c r="A7708" s="169">
        <v>71721</v>
      </c>
      <c r="B7708" s="170" t="s">
        <v>5585</v>
      </c>
      <c r="C7708" s="170" t="s">
        <v>11</v>
      </c>
      <c r="D7708" s="170" t="s">
        <v>303</v>
      </c>
      <c r="E7708" s="170">
        <v>473</v>
      </c>
      <c r="F7708" s="170">
        <v>24</v>
      </c>
      <c r="G7708" s="171">
        <v>6.7</v>
      </c>
      <c r="H7708" s="170" t="s">
        <v>1053</v>
      </c>
      <c r="I7708" s="171">
        <v>4.99</v>
      </c>
      <c r="J7708" s="169">
        <v>1</v>
      </c>
    </row>
    <row r="7709" spans="1:10" hidden="1" x14ac:dyDescent="0.25">
      <c r="A7709" s="169">
        <v>71721</v>
      </c>
      <c r="B7709" s="170" t="s">
        <v>5585</v>
      </c>
      <c r="C7709" s="170" t="s">
        <v>11</v>
      </c>
      <c r="D7709" s="170" t="s">
        <v>303</v>
      </c>
      <c r="E7709" s="170">
        <v>473</v>
      </c>
      <c r="F7709" s="170">
        <v>24</v>
      </c>
      <c r="G7709" s="171">
        <v>6.7</v>
      </c>
      <c r="H7709" s="170" t="s">
        <v>1053</v>
      </c>
      <c r="I7709" s="171">
        <v>4.99</v>
      </c>
      <c r="J7709" s="169">
        <v>1</v>
      </c>
    </row>
    <row r="7710" spans="1:10" hidden="1" x14ac:dyDescent="0.25">
      <c r="A7710" s="169">
        <v>71722</v>
      </c>
      <c r="B7710" s="170" t="s">
        <v>789</v>
      </c>
      <c r="C7710" s="170" t="s">
        <v>24</v>
      </c>
      <c r="D7710" s="170" t="s">
        <v>127</v>
      </c>
      <c r="E7710" s="170">
        <v>750</v>
      </c>
      <c r="F7710" s="170">
        <v>6</v>
      </c>
      <c r="G7710" s="171">
        <v>14.5</v>
      </c>
      <c r="H7710" s="170" t="s">
        <v>222</v>
      </c>
      <c r="I7710" s="171">
        <v>31.74</v>
      </c>
      <c r="J7710" s="169">
        <v>1</v>
      </c>
    </row>
    <row r="7711" spans="1:10" hidden="1" x14ac:dyDescent="0.25">
      <c r="A7711" s="169">
        <v>71730</v>
      </c>
      <c r="B7711" s="170" t="s">
        <v>5586</v>
      </c>
      <c r="C7711" s="170" t="s">
        <v>24</v>
      </c>
      <c r="D7711" s="170" t="s">
        <v>34</v>
      </c>
      <c r="E7711" s="170">
        <v>750</v>
      </c>
      <c r="F7711" s="170">
        <v>12</v>
      </c>
      <c r="G7711" s="171">
        <v>13</v>
      </c>
      <c r="H7711" s="170" t="s">
        <v>5587</v>
      </c>
      <c r="I7711" s="171">
        <v>20.99</v>
      </c>
      <c r="J7711" s="169">
        <v>1</v>
      </c>
    </row>
    <row r="7712" spans="1:10" hidden="1" x14ac:dyDescent="0.25">
      <c r="A7712" s="169">
        <v>71739</v>
      </c>
      <c r="B7712" s="170" t="s">
        <v>5588</v>
      </c>
      <c r="C7712" s="170" t="s">
        <v>11</v>
      </c>
      <c r="D7712" s="170" t="s">
        <v>12</v>
      </c>
      <c r="E7712" s="170">
        <v>473</v>
      </c>
      <c r="F7712" s="170">
        <v>24</v>
      </c>
      <c r="G7712" s="171">
        <v>5</v>
      </c>
      <c r="H7712" s="170" t="s">
        <v>54</v>
      </c>
      <c r="I7712" s="171">
        <v>2.79</v>
      </c>
      <c r="J7712" s="169">
        <v>1</v>
      </c>
    </row>
    <row r="7713" spans="1:10" hidden="1" x14ac:dyDescent="0.25">
      <c r="A7713" s="169">
        <v>71739</v>
      </c>
      <c r="B7713" s="170" t="s">
        <v>5588</v>
      </c>
      <c r="C7713" s="170" t="s">
        <v>11</v>
      </c>
      <c r="D7713" s="170" t="s">
        <v>12</v>
      </c>
      <c r="E7713" s="170">
        <v>473</v>
      </c>
      <c r="F7713" s="170">
        <v>24</v>
      </c>
      <c r="G7713" s="171">
        <v>5</v>
      </c>
      <c r="H7713" s="170" t="s">
        <v>54</v>
      </c>
      <c r="I7713" s="171">
        <v>2.79</v>
      </c>
      <c r="J7713" s="169">
        <v>1</v>
      </c>
    </row>
    <row r="7714" spans="1:10" hidden="1" x14ac:dyDescent="0.25">
      <c r="A7714" s="169">
        <v>71740</v>
      </c>
      <c r="B7714" s="170" t="s">
        <v>5589</v>
      </c>
      <c r="C7714" s="170" t="s">
        <v>11</v>
      </c>
      <c r="D7714" s="170" t="s">
        <v>12</v>
      </c>
      <c r="E7714" s="170">
        <v>473</v>
      </c>
      <c r="F7714" s="170">
        <v>24</v>
      </c>
      <c r="G7714" s="171">
        <v>5.5</v>
      </c>
      <c r="H7714" s="170" t="s">
        <v>54</v>
      </c>
      <c r="I7714" s="171">
        <v>2.89</v>
      </c>
      <c r="J7714" s="169">
        <v>1</v>
      </c>
    </row>
    <row r="7715" spans="1:10" hidden="1" x14ac:dyDescent="0.25">
      <c r="A7715" s="169">
        <v>71740</v>
      </c>
      <c r="B7715" s="170" t="s">
        <v>5589</v>
      </c>
      <c r="C7715" s="170" t="s">
        <v>11</v>
      </c>
      <c r="D7715" s="170" t="s">
        <v>12</v>
      </c>
      <c r="E7715" s="170">
        <v>473</v>
      </c>
      <c r="F7715" s="170">
        <v>24</v>
      </c>
      <c r="G7715" s="171">
        <v>5.5</v>
      </c>
      <c r="H7715" s="170" t="s">
        <v>54</v>
      </c>
      <c r="I7715" s="171">
        <v>2.89</v>
      </c>
      <c r="J7715" s="169">
        <v>1</v>
      </c>
    </row>
    <row r="7716" spans="1:10" hidden="1" x14ac:dyDescent="0.25">
      <c r="A7716" s="169">
        <v>71741</v>
      </c>
      <c r="B7716" s="170" t="s">
        <v>5590</v>
      </c>
      <c r="C7716" s="170" t="s">
        <v>11</v>
      </c>
      <c r="D7716" s="170" t="s">
        <v>12</v>
      </c>
      <c r="E7716" s="170">
        <v>473</v>
      </c>
      <c r="F7716" s="170">
        <v>24</v>
      </c>
      <c r="G7716" s="171">
        <v>5</v>
      </c>
      <c r="H7716" s="170" t="s">
        <v>1556</v>
      </c>
      <c r="I7716" s="171">
        <v>4.29</v>
      </c>
      <c r="J7716" s="169">
        <v>1</v>
      </c>
    </row>
    <row r="7717" spans="1:10" hidden="1" x14ac:dyDescent="0.25">
      <c r="A7717" s="169">
        <v>71741</v>
      </c>
      <c r="B7717" s="170" t="s">
        <v>5590</v>
      </c>
      <c r="C7717" s="170" t="s">
        <v>11</v>
      </c>
      <c r="D7717" s="170" t="s">
        <v>12</v>
      </c>
      <c r="E7717" s="170">
        <v>473</v>
      </c>
      <c r="F7717" s="170">
        <v>24</v>
      </c>
      <c r="G7717" s="171">
        <v>5</v>
      </c>
      <c r="H7717" s="170" t="s">
        <v>1556</v>
      </c>
      <c r="I7717" s="171">
        <v>4.29</v>
      </c>
      <c r="J7717" s="169">
        <v>1</v>
      </c>
    </row>
    <row r="7718" spans="1:10" hidden="1" x14ac:dyDescent="0.25">
      <c r="A7718" s="169">
        <v>71743</v>
      </c>
      <c r="B7718" s="170" t="s">
        <v>5591</v>
      </c>
      <c r="C7718" s="170" t="s">
        <v>11</v>
      </c>
      <c r="D7718" s="170" t="s">
        <v>303</v>
      </c>
      <c r="E7718" s="170">
        <v>568</v>
      </c>
      <c r="F7718" s="170">
        <v>24</v>
      </c>
      <c r="G7718" s="171">
        <v>8.5</v>
      </c>
      <c r="H7718" s="170" t="s">
        <v>1053</v>
      </c>
      <c r="I7718" s="171">
        <v>4.99</v>
      </c>
      <c r="J7718" s="169">
        <v>1</v>
      </c>
    </row>
    <row r="7719" spans="1:10" hidden="1" x14ac:dyDescent="0.25">
      <c r="A7719" s="169">
        <v>71743</v>
      </c>
      <c r="B7719" s="170" t="s">
        <v>5591</v>
      </c>
      <c r="C7719" s="170" t="s">
        <v>11</v>
      </c>
      <c r="D7719" s="170" t="s">
        <v>303</v>
      </c>
      <c r="E7719" s="170">
        <v>568</v>
      </c>
      <c r="F7719" s="170">
        <v>24</v>
      </c>
      <c r="G7719" s="171">
        <v>8.5</v>
      </c>
      <c r="H7719" s="170" t="s">
        <v>1053</v>
      </c>
      <c r="I7719" s="171">
        <v>4.99</v>
      </c>
      <c r="J7719" s="169">
        <v>1</v>
      </c>
    </row>
    <row r="7720" spans="1:10" hidden="1" x14ac:dyDescent="0.25">
      <c r="A7720" s="169">
        <v>71744</v>
      </c>
      <c r="B7720" s="170" t="s">
        <v>5592</v>
      </c>
      <c r="C7720" s="170" t="s">
        <v>11</v>
      </c>
      <c r="D7720" s="170" t="s">
        <v>267</v>
      </c>
      <c r="E7720" s="170">
        <v>473</v>
      </c>
      <c r="F7720" s="170">
        <v>24</v>
      </c>
      <c r="G7720" s="171">
        <v>5</v>
      </c>
      <c r="H7720" s="170" t="s">
        <v>1053</v>
      </c>
      <c r="I7720" s="171">
        <v>4.1500000000000004</v>
      </c>
      <c r="J7720" s="169">
        <v>1</v>
      </c>
    </row>
    <row r="7721" spans="1:10" hidden="1" x14ac:dyDescent="0.25">
      <c r="A7721" s="169">
        <v>71744</v>
      </c>
      <c r="B7721" s="170" t="s">
        <v>5592</v>
      </c>
      <c r="C7721" s="170" t="s">
        <v>11</v>
      </c>
      <c r="D7721" s="170" t="s">
        <v>267</v>
      </c>
      <c r="E7721" s="170">
        <v>473</v>
      </c>
      <c r="F7721" s="170">
        <v>24</v>
      </c>
      <c r="G7721" s="171">
        <v>5</v>
      </c>
      <c r="H7721" s="170" t="s">
        <v>1053</v>
      </c>
      <c r="I7721" s="171">
        <v>4.1500000000000004</v>
      </c>
      <c r="J7721" s="169">
        <v>1</v>
      </c>
    </row>
    <row r="7722" spans="1:10" hidden="1" x14ac:dyDescent="0.25">
      <c r="A7722" s="169">
        <v>71746</v>
      </c>
      <c r="B7722" s="170" t="s">
        <v>5593</v>
      </c>
      <c r="C7722" s="170" t="s">
        <v>15</v>
      </c>
      <c r="D7722" s="170" t="s">
        <v>462</v>
      </c>
      <c r="E7722" s="170">
        <v>750</v>
      </c>
      <c r="F7722" s="170">
        <v>12</v>
      </c>
      <c r="G7722" s="171">
        <v>40</v>
      </c>
      <c r="H7722" s="170" t="s">
        <v>91</v>
      </c>
      <c r="I7722" s="171">
        <v>39.99</v>
      </c>
      <c r="J7722" s="169">
        <v>1</v>
      </c>
    </row>
    <row r="7723" spans="1:10" hidden="1" x14ac:dyDescent="0.25">
      <c r="A7723" s="169">
        <v>71750</v>
      </c>
      <c r="B7723" s="170" t="s">
        <v>5594</v>
      </c>
      <c r="C7723" s="170" t="s">
        <v>11</v>
      </c>
      <c r="D7723" s="170" t="s">
        <v>303</v>
      </c>
      <c r="E7723" s="170">
        <v>473</v>
      </c>
      <c r="F7723" s="170">
        <v>24</v>
      </c>
      <c r="G7723" s="171">
        <v>9</v>
      </c>
      <c r="H7723" s="170" t="s">
        <v>1053</v>
      </c>
      <c r="I7723" s="171">
        <v>3.99</v>
      </c>
      <c r="J7723" s="169">
        <v>1</v>
      </c>
    </row>
    <row r="7724" spans="1:10" hidden="1" x14ac:dyDescent="0.25">
      <c r="A7724" s="169">
        <v>71750</v>
      </c>
      <c r="B7724" s="170" t="s">
        <v>5594</v>
      </c>
      <c r="C7724" s="170" t="s">
        <v>11</v>
      </c>
      <c r="D7724" s="170" t="s">
        <v>303</v>
      </c>
      <c r="E7724" s="170">
        <v>473</v>
      </c>
      <c r="F7724" s="170">
        <v>24</v>
      </c>
      <c r="G7724" s="171">
        <v>9</v>
      </c>
      <c r="H7724" s="170" t="s">
        <v>1053</v>
      </c>
      <c r="I7724" s="171">
        <v>3.99</v>
      </c>
      <c r="J7724" s="169">
        <v>1</v>
      </c>
    </row>
    <row r="7725" spans="1:10" hidden="1" x14ac:dyDescent="0.25">
      <c r="A7725" s="169">
        <v>71756</v>
      </c>
      <c r="B7725" s="170" t="s">
        <v>5595</v>
      </c>
      <c r="C7725" s="170" t="s">
        <v>11</v>
      </c>
      <c r="D7725" s="170" t="s">
        <v>12</v>
      </c>
      <c r="E7725" s="170">
        <v>473</v>
      </c>
      <c r="F7725" s="170">
        <v>24</v>
      </c>
      <c r="G7725" s="171">
        <v>5</v>
      </c>
      <c r="H7725" s="170" t="s">
        <v>1053</v>
      </c>
      <c r="I7725" s="171">
        <v>3.49</v>
      </c>
      <c r="J7725" s="169">
        <v>1</v>
      </c>
    </row>
    <row r="7726" spans="1:10" hidden="1" x14ac:dyDescent="0.25">
      <c r="A7726" s="169">
        <v>71756</v>
      </c>
      <c r="B7726" s="170" t="s">
        <v>5595</v>
      </c>
      <c r="C7726" s="170" t="s">
        <v>11</v>
      </c>
      <c r="D7726" s="170" t="s">
        <v>12</v>
      </c>
      <c r="E7726" s="170">
        <v>473</v>
      </c>
      <c r="F7726" s="170">
        <v>24</v>
      </c>
      <c r="G7726" s="171">
        <v>5</v>
      </c>
      <c r="H7726" s="170" t="s">
        <v>1053</v>
      </c>
      <c r="I7726" s="171">
        <v>3.49</v>
      </c>
      <c r="J7726" s="169">
        <v>1</v>
      </c>
    </row>
    <row r="7727" spans="1:10" hidden="1" x14ac:dyDescent="0.25">
      <c r="A7727" s="169">
        <v>71763</v>
      </c>
      <c r="B7727" s="170" t="s">
        <v>5596</v>
      </c>
      <c r="C7727" s="170" t="s">
        <v>11</v>
      </c>
      <c r="D7727" s="170" t="s">
        <v>303</v>
      </c>
      <c r="E7727" s="170">
        <v>473</v>
      </c>
      <c r="F7727" s="170">
        <v>24</v>
      </c>
      <c r="G7727" s="171">
        <v>8.5</v>
      </c>
      <c r="H7727" s="170" t="s">
        <v>1457</v>
      </c>
      <c r="I7727" s="171">
        <v>5.5</v>
      </c>
      <c r="J7727" s="169">
        <v>1</v>
      </c>
    </row>
    <row r="7728" spans="1:10" hidden="1" x14ac:dyDescent="0.25">
      <c r="A7728" s="169">
        <v>71763</v>
      </c>
      <c r="B7728" s="170" t="s">
        <v>5596</v>
      </c>
      <c r="C7728" s="170" t="s">
        <v>11</v>
      </c>
      <c r="D7728" s="170" t="s">
        <v>303</v>
      </c>
      <c r="E7728" s="170">
        <v>473</v>
      </c>
      <c r="F7728" s="170">
        <v>24</v>
      </c>
      <c r="G7728" s="171">
        <v>8.5</v>
      </c>
      <c r="H7728" s="170" t="s">
        <v>1457</v>
      </c>
      <c r="I7728" s="171">
        <v>5.5</v>
      </c>
      <c r="J7728" s="169">
        <v>1</v>
      </c>
    </row>
    <row r="7729" spans="1:10" hidden="1" x14ac:dyDescent="0.25">
      <c r="A7729" s="169">
        <v>71765</v>
      </c>
      <c r="B7729" s="170" t="s">
        <v>5597</v>
      </c>
      <c r="C7729" s="170" t="s">
        <v>11</v>
      </c>
      <c r="D7729" s="170" t="s">
        <v>267</v>
      </c>
      <c r="E7729" s="170">
        <v>473</v>
      </c>
      <c r="F7729" s="170">
        <v>24</v>
      </c>
      <c r="G7729" s="171">
        <v>5</v>
      </c>
      <c r="H7729" s="170" t="s">
        <v>1053</v>
      </c>
      <c r="I7729" s="171">
        <v>3.99</v>
      </c>
      <c r="J7729" s="169">
        <v>1</v>
      </c>
    </row>
    <row r="7730" spans="1:10" hidden="1" x14ac:dyDescent="0.25">
      <c r="A7730" s="169">
        <v>71765</v>
      </c>
      <c r="B7730" s="170" t="s">
        <v>5597</v>
      </c>
      <c r="C7730" s="170" t="s">
        <v>11</v>
      </c>
      <c r="D7730" s="170" t="s">
        <v>267</v>
      </c>
      <c r="E7730" s="170">
        <v>473</v>
      </c>
      <c r="F7730" s="170">
        <v>24</v>
      </c>
      <c r="G7730" s="171">
        <v>5</v>
      </c>
      <c r="H7730" s="170" t="s">
        <v>1053</v>
      </c>
      <c r="I7730" s="171">
        <v>3.99</v>
      </c>
      <c r="J7730" s="169">
        <v>1</v>
      </c>
    </row>
    <row r="7731" spans="1:10" hidden="1" x14ac:dyDescent="0.25">
      <c r="A7731" s="169">
        <v>71769</v>
      </c>
      <c r="B7731" s="170" t="s">
        <v>5598</v>
      </c>
      <c r="C7731" s="170" t="s">
        <v>11</v>
      </c>
      <c r="D7731" s="170" t="s">
        <v>211</v>
      </c>
      <c r="E7731" s="170">
        <v>473</v>
      </c>
      <c r="F7731" s="170">
        <v>24</v>
      </c>
      <c r="G7731" s="171">
        <v>3.5</v>
      </c>
      <c r="H7731" s="170" t="s">
        <v>1662</v>
      </c>
      <c r="I7731" s="171">
        <v>3.59</v>
      </c>
      <c r="J7731" s="169">
        <v>1</v>
      </c>
    </row>
    <row r="7732" spans="1:10" hidden="1" x14ac:dyDescent="0.25">
      <c r="A7732" s="169">
        <v>71769</v>
      </c>
      <c r="B7732" s="170" t="s">
        <v>5598</v>
      </c>
      <c r="C7732" s="170" t="s">
        <v>11</v>
      </c>
      <c r="D7732" s="170" t="s">
        <v>211</v>
      </c>
      <c r="E7732" s="170">
        <v>473</v>
      </c>
      <c r="F7732" s="170">
        <v>24</v>
      </c>
      <c r="G7732" s="171">
        <v>3.5</v>
      </c>
      <c r="H7732" s="170" t="s">
        <v>1662</v>
      </c>
      <c r="I7732" s="171">
        <v>3.59</v>
      </c>
      <c r="J7732" s="169">
        <v>1</v>
      </c>
    </row>
    <row r="7733" spans="1:10" hidden="1" x14ac:dyDescent="0.25">
      <c r="A7733" s="169">
        <v>71778</v>
      </c>
      <c r="B7733" s="170" t="s">
        <v>5599</v>
      </c>
      <c r="C7733" s="170" t="s">
        <v>11</v>
      </c>
      <c r="D7733" s="170" t="s">
        <v>267</v>
      </c>
      <c r="E7733" s="170">
        <v>473</v>
      </c>
      <c r="F7733" s="170">
        <v>24</v>
      </c>
      <c r="G7733" s="171">
        <v>5.5</v>
      </c>
      <c r="H7733" s="170" t="s">
        <v>1362</v>
      </c>
      <c r="I7733" s="171">
        <v>5.33</v>
      </c>
      <c r="J7733" s="169">
        <v>1</v>
      </c>
    </row>
    <row r="7734" spans="1:10" hidden="1" x14ac:dyDescent="0.25">
      <c r="A7734" s="169">
        <v>71778</v>
      </c>
      <c r="B7734" s="170" t="s">
        <v>5599</v>
      </c>
      <c r="C7734" s="170" t="s">
        <v>11</v>
      </c>
      <c r="D7734" s="170" t="s">
        <v>267</v>
      </c>
      <c r="E7734" s="170">
        <v>473</v>
      </c>
      <c r="F7734" s="170">
        <v>24</v>
      </c>
      <c r="G7734" s="171">
        <v>5.5</v>
      </c>
      <c r="H7734" s="170" t="s">
        <v>1362</v>
      </c>
      <c r="I7734" s="171">
        <v>5.33</v>
      </c>
      <c r="J7734" s="169">
        <v>1</v>
      </c>
    </row>
    <row r="7735" spans="1:10" hidden="1" x14ac:dyDescent="0.25">
      <c r="A7735" s="169">
        <v>71781</v>
      </c>
      <c r="B7735" s="170" t="s">
        <v>5600</v>
      </c>
      <c r="C7735" s="170" t="s">
        <v>11</v>
      </c>
      <c r="D7735" s="170" t="s">
        <v>267</v>
      </c>
      <c r="E7735" s="170">
        <v>473</v>
      </c>
      <c r="F7735" s="170">
        <v>24</v>
      </c>
      <c r="G7735" s="171">
        <v>5</v>
      </c>
      <c r="H7735" s="170" t="s">
        <v>1742</v>
      </c>
      <c r="I7735" s="171">
        <v>4.8</v>
      </c>
      <c r="J7735" s="169">
        <v>1</v>
      </c>
    </row>
    <row r="7736" spans="1:10" hidden="1" x14ac:dyDescent="0.25">
      <c r="A7736" s="169">
        <v>71781</v>
      </c>
      <c r="B7736" s="170" t="s">
        <v>5600</v>
      </c>
      <c r="C7736" s="170" t="s">
        <v>11</v>
      </c>
      <c r="D7736" s="170" t="s">
        <v>267</v>
      </c>
      <c r="E7736" s="170">
        <v>473</v>
      </c>
      <c r="F7736" s="170">
        <v>24</v>
      </c>
      <c r="G7736" s="171">
        <v>5</v>
      </c>
      <c r="H7736" s="170" t="s">
        <v>1742</v>
      </c>
      <c r="I7736" s="171">
        <v>4.8</v>
      </c>
      <c r="J7736" s="169">
        <v>1</v>
      </c>
    </row>
    <row r="7737" spans="1:10" hidden="1" x14ac:dyDescent="0.25">
      <c r="A7737" s="169">
        <v>71782</v>
      </c>
      <c r="B7737" s="170" t="s">
        <v>5601</v>
      </c>
      <c r="C7737" s="170" t="s">
        <v>24</v>
      </c>
      <c r="D7737" s="170" t="s">
        <v>34</v>
      </c>
      <c r="E7737" s="170">
        <v>750</v>
      </c>
      <c r="F7737" s="170">
        <v>12</v>
      </c>
      <c r="G7737" s="171">
        <v>14</v>
      </c>
      <c r="H7737" s="170" t="s">
        <v>5587</v>
      </c>
      <c r="I7737" s="171">
        <v>17.989999999999998</v>
      </c>
      <c r="J7737" s="169">
        <v>1</v>
      </c>
    </row>
    <row r="7738" spans="1:10" hidden="1" x14ac:dyDescent="0.25">
      <c r="A7738" s="169">
        <v>71789</v>
      </c>
      <c r="B7738" s="170" t="s">
        <v>5602</v>
      </c>
      <c r="C7738" s="170" t="s">
        <v>24</v>
      </c>
      <c r="D7738" s="170" t="s">
        <v>34</v>
      </c>
      <c r="E7738" s="170">
        <v>750</v>
      </c>
      <c r="F7738" s="170">
        <v>12</v>
      </c>
      <c r="G7738" s="171">
        <v>13.5</v>
      </c>
      <c r="H7738" s="170" t="s">
        <v>5587</v>
      </c>
      <c r="I7738" s="171">
        <v>26.99</v>
      </c>
      <c r="J7738" s="169">
        <v>1</v>
      </c>
    </row>
    <row r="7739" spans="1:10" hidden="1" x14ac:dyDescent="0.25">
      <c r="A7739" s="169">
        <v>71793</v>
      </c>
      <c r="B7739" s="170" t="s">
        <v>5603</v>
      </c>
      <c r="C7739" s="170" t="s">
        <v>11</v>
      </c>
      <c r="D7739" s="170" t="s">
        <v>303</v>
      </c>
      <c r="E7739" s="170">
        <v>473</v>
      </c>
      <c r="F7739" s="170">
        <v>24</v>
      </c>
      <c r="G7739" s="171">
        <v>6.5</v>
      </c>
      <c r="H7739" s="170" t="s">
        <v>1053</v>
      </c>
      <c r="I7739" s="171">
        <v>4.99</v>
      </c>
      <c r="J7739" s="169">
        <v>1</v>
      </c>
    </row>
    <row r="7740" spans="1:10" hidden="1" x14ac:dyDescent="0.25">
      <c r="A7740" s="169">
        <v>71793</v>
      </c>
      <c r="B7740" s="170" t="s">
        <v>5603</v>
      </c>
      <c r="C7740" s="170" t="s">
        <v>11</v>
      </c>
      <c r="D7740" s="170" t="s">
        <v>303</v>
      </c>
      <c r="E7740" s="170">
        <v>473</v>
      </c>
      <c r="F7740" s="170">
        <v>24</v>
      </c>
      <c r="G7740" s="171">
        <v>6.5</v>
      </c>
      <c r="H7740" s="170" t="s">
        <v>1053</v>
      </c>
      <c r="I7740" s="171">
        <v>4.99</v>
      </c>
      <c r="J7740" s="169">
        <v>1</v>
      </c>
    </row>
    <row r="7741" spans="1:10" hidden="1" x14ac:dyDescent="0.25">
      <c r="A7741" s="169">
        <v>71812</v>
      </c>
      <c r="B7741" s="170" t="s">
        <v>5604</v>
      </c>
      <c r="C7741" s="170" t="s">
        <v>15</v>
      </c>
      <c r="D7741" s="170" t="s">
        <v>38</v>
      </c>
      <c r="E7741" s="170">
        <v>750</v>
      </c>
      <c r="F7741" s="170">
        <v>12</v>
      </c>
      <c r="G7741" s="171">
        <v>30</v>
      </c>
      <c r="H7741" s="170" t="s">
        <v>5605</v>
      </c>
      <c r="I7741" s="171">
        <v>35</v>
      </c>
      <c r="J7741" s="169">
        <v>1</v>
      </c>
    </row>
    <row r="7742" spans="1:10" hidden="1" x14ac:dyDescent="0.25">
      <c r="A7742" s="169">
        <v>71816</v>
      </c>
      <c r="B7742" s="170" t="s">
        <v>5606</v>
      </c>
      <c r="C7742" s="170" t="s">
        <v>263</v>
      </c>
      <c r="D7742" s="170" t="s">
        <v>264</v>
      </c>
      <c r="E7742" s="170">
        <v>473</v>
      </c>
      <c r="F7742" s="170">
        <v>24</v>
      </c>
      <c r="G7742" s="171">
        <v>7</v>
      </c>
      <c r="H7742" s="170" t="s">
        <v>285</v>
      </c>
      <c r="I7742" s="171">
        <v>3.99</v>
      </c>
      <c r="J7742" s="169">
        <v>1</v>
      </c>
    </row>
    <row r="7743" spans="1:10" hidden="1" x14ac:dyDescent="0.25">
      <c r="A7743" s="169">
        <v>71816</v>
      </c>
      <c r="B7743" s="170" t="s">
        <v>5606</v>
      </c>
      <c r="C7743" s="170" t="s">
        <v>263</v>
      </c>
      <c r="D7743" s="170" t="s">
        <v>264</v>
      </c>
      <c r="E7743" s="170">
        <v>473</v>
      </c>
      <c r="F7743" s="170">
        <v>24</v>
      </c>
      <c r="G7743" s="171">
        <v>7</v>
      </c>
      <c r="H7743" s="170" t="s">
        <v>285</v>
      </c>
      <c r="I7743" s="171">
        <v>3.99</v>
      </c>
      <c r="J7743" s="169">
        <v>1</v>
      </c>
    </row>
    <row r="7744" spans="1:10" hidden="1" x14ac:dyDescent="0.25">
      <c r="A7744" s="169">
        <v>71823</v>
      </c>
      <c r="B7744" s="170" t="s">
        <v>5607</v>
      </c>
      <c r="C7744" s="170" t="s">
        <v>263</v>
      </c>
      <c r="D7744" s="170" t="s">
        <v>264</v>
      </c>
      <c r="E7744" s="170">
        <v>473</v>
      </c>
      <c r="F7744" s="170">
        <v>24</v>
      </c>
      <c r="G7744" s="171">
        <v>5.5</v>
      </c>
      <c r="H7744" s="170" t="s">
        <v>824</v>
      </c>
      <c r="I7744" s="171">
        <v>3.89</v>
      </c>
      <c r="J7744" s="169">
        <v>1</v>
      </c>
    </row>
    <row r="7745" spans="1:10" hidden="1" x14ac:dyDescent="0.25">
      <c r="A7745" s="169">
        <v>71823</v>
      </c>
      <c r="B7745" s="170" t="s">
        <v>5607</v>
      </c>
      <c r="C7745" s="170" t="s">
        <v>263</v>
      </c>
      <c r="D7745" s="170" t="s">
        <v>264</v>
      </c>
      <c r="E7745" s="170">
        <v>473</v>
      </c>
      <c r="F7745" s="170">
        <v>24</v>
      </c>
      <c r="G7745" s="171">
        <v>5.5</v>
      </c>
      <c r="H7745" s="170" t="s">
        <v>824</v>
      </c>
      <c r="I7745" s="171">
        <v>3.89</v>
      </c>
      <c r="J7745" s="169">
        <v>1</v>
      </c>
    </row>
    <row r="7746" spans="1:10" hidden="1" x14ac:dyDescent="0.25">
      <c r="A7746" s="169">
        <v>71827</v>
      </c>
      <c r="B7746" s="170" t="s">
        <v>5608</v>
      </c>
      <c r="C7746" s="170" t="s">
        <v>263</v>
      </c>
      <c r="D7746" s="170" t="s">
        <v>264</v>
      </c>
      <c r="E7746" s="170">
        <v>1750</v>
      </c>
      <c r="F7746" s="170">
        <v>8</v>
      </c>
      <c r="G7746" s="171">
        <v>7</v>
      </c>
      <c r="H7746" s="170" t="s">
        <v>285</v>
      </c>
      <c r="I7746" s="171">
        <v>11.97</v>
      </c>
      <c r="J7746" s="169">
        <v>1</v>
      </c>
    </row>
    <row r="7747" spans="1:10" hidden="1" x14ac:dyDescent="0.25">
      <c r="A7747" s="169">
        <v>71827</v>
      </c>
      <c r="B7747" s="170" t="s">
        <v>5608</v>
      </c>
      <c r="C7747" s="170" t="s">
        <v>263</v>
      </c>
      <c r="D7747" s="170" t="s">
        <v>264</v>
      </c>
      <c r="E7747" s="170">
        <v>1750</v>
      </c>
      <c r="F7747" s="170">
        <v>8</v>
      </c>
      <c r="G7747" s="171">
        <v>7</v>
      </c>
      <c r="H7747" s="170" t="s">
        <v>285</v>
      </c>
      <c r="I7747" s="171">
        <v>11.97</v>
      </c>
      <c r="J7747" s="169">
        <v>1</v>
      </c>
    </row>
    <row r="7748" spans="1:10" hidden="1" x14ac:dyDescent="0.25">
      <c r="A7748" s="169">
        <v>71828</v>
      </c>
      <c r="B7748" s="170" t="s">
        <v>5609</v>
      </c>
      <c r="C7748" s="170" t="s">
        <v>263</v>
      </c>
      <c r="D7748" s="170" t="s">
        <v>1938</v>
      </c>
      <c r="E7748" s="170">
        <v>473</v>
      </c>
      <c r="F7748" s="170">
        <v>24</v>
      </c>
      <c r="G7748" s="171">
        <v>7</v>
      </c>
      <c r="H7748" s="170" t="s">
        <v>1053</v>
      </c>
      <c r="I7748" s="171">
        <v>3.49</v>
      </c>
      <c r="J7748" s="169">
        <v>1</v>
      </c>
    </row>
    <row r="7749" spans="1:10" hidden="1" x14ac:dyDescent="0.25">
      <c r="A7749" s="169">
        <v>71832</v>
      </c>
      <c r="B7749" s="170" t="s">
        <v>5610</v>
      </c>
      <c r="C7749" s="170" t="s">
        <v>11</v>
      </c>
      <c r="D7749" s="170" t="s">
        <v>12</v>
      </c>
      <c r="E7749" s="170">
        <v>4260</v>
      </c>
      <c r="F7749" s="170">
        <v>2</v>
      </c>
      <c r="G7749" s="171">
        <v>5</v>
      </c>
      <c r="H7749" s="170" t="s">
        <v>1053</v>
      </c>
      <c r="I7749" s="171">
        <v>21.99</v>
      </c>
      <c r="J7749" s="169">
        <v>12</v>
      </c>
    </row>
    <row r="7750" spans="1:10" hidden="1" x14ac:dyDescent="0.25">
      <c r="A7750" s="169">
        <v>71848</v>
      </c>
      <c r="B7750" s="170" t="s">
        <v>5611</v>
      </c>
      <c r="C7750" s="170" t="s">
        <v>15</v>
      </c>
      <c r="D7750" s="170" t="s">
        <v>19</v>
      </c>
      <c r="E7750" s="170">
        <v>750</v>
      </c>
      <c r="F7750" s="170">
        <v>12</v>
      </c>
      <c r="G7750" s="171">
        <v>40</v>
      </c>
      <c r="H7750" s="170" t="s">
        <v>5605</v>
      </c>
      <c r="I7750" s="171">
        <v>31.99</v>
      </c>
      <c r="J7750" s="169">
        <v>1</v>
      </c>
    </row>
    <row r="7751" spans="1:10" hidden="1" x14ac:dyDescent="0.25">
      <c r="A7751" s="169">
        <v>71855</v>
      </c>
      <c r="B7751" s="170" t="s">
        <v>1081</v>
      </c>
      <c r="C7751" s="170" t="s">
        <v>15</v>
      </c>
      <c r="D7751" s="170" t="s">
        <v>16</v>
      </c>
      <c r="E7751" s="170">
        <v>1000</v>
      </c>
      <c r="F7751" s="170">
        <v>12</v>
      </c>
      <c r="G7751" s="171">
        <v>46</v>
      </c>
      <c r="H7751" s="170" t="s">
        <v>91</v>
      </c>
      <c r="I7751" s="171">
        <v>35.99</v>
      </c>
      <c r="J7751" s="169">
        <v>1</v>
      </c>
    </row>
    <row r="7752" spans="1:10" hidden="1" x14ac:dyDescent="0.25">
      <c r="A7752" s="169">
        <v>71862</v>
      </c>
      <c r="B7752" s="170" t="s">
        <v>5612</v>
      </c>
      <c r="C7752" s="170" t="s">
        <v>15</v>
      </c>
      <c r="D7752" s="170" t="s">
        <v>756</v>
      </c>
      <c r="E7752" s="170">
        <v>750</v>
      </c>
      <c r="F7752" s="170">
        <v>12</v>
      </c>
      <c r="G7752" s="171">
        <v>40</v>
      </c>
      <c r="H7752" s="170" t="s">
        <v>17</v>
      </c>
      <c r="I7752" s="171">
        <v>27.99</v>
      </c>
      <c r="J7752" s="169">
        <v>1</v>
      </c>
    </row>
    <row r="7753" spans="1:10" hidden="1" x14ac:dyDescent="0.25">
      <c r="A7753" s="169">
        <v>71863</v>
      </c>
      <c r="B7753" s="170" t="s">
        <v>5613</v>
      </c>
      <c r="C7753" s="170" t="s">
        <v>11</v>
      </c>
      <c r="D7753" s="170" t="s">
        <v>12</v>
      </c>
      <c r="E7753" s="170">
        <v>4260</v>
      </c>
      <c r="F7753" s="170">
        <v>2</v>
      </c>
      <c r="G7753" s="171">
        <v>5</v>
      </c>
      <c r="H7753" s="170" t="s">
        <v>1053</v>
      </c>
      <c r="I7753" s="171">
        <v>24.99</v>
      </c>
      <c r="J7753" s="169">
        <v>12</v>
      </c>
    </row>
    <row r="7754" spans="1:10" hidden="1" x14ac:dyDescent="0.25">
      <c r="A7754" s="169">
        <v>71876</v>
      </c>
      <c r="B7754" s="170" t="s">
        <v>5614</v>
      </c>
      <c r="C7754" s="170" t="s">
        <v>11</v>
      </c>
      <c r="D7754" s="170" t="s">
        <v>267</v>
      </c>
      <c r="E7754" s="170">
        <v>473</v>
      </c>
      <c r="F7754" s="170">
        <v>24</v>
      </c>
      <c r="G7754" s="171">
        <v>5.5</v>
      </c>
      <c r="H7754" s="170" t="s">
        <v>2967</v>
      </c>
      <c r="I7754" s="171">
        <v>4.99</v>
      </c>
      <c r="J7754" s="169">
        <v>1</v>
      </c>
    </row>
    <row r="7755" spans="1:10" hidden="1" x14ac:dyDescent="0.25">
      <c r="A7755" s="169">
        <v>71876</v>
      </c>
      <c r="B7755" s="170" t="s">
        <v>5614</v>
      </c>
      <c r="C7755" s="170" t="s">
        <v>11</v>
      </c>
      <c r="D7755" s="170" t="s">
        <v>267</v>
      </c>
      <c r="E7755" s="170">
        <v>473</v>
      </c>
      <c r="F7755" s="170">
        <v>24</v>
      </c>
      <c r="G7755" s="171">
        <v>5.5</v>
      </c>
      <c r="H7755" s="170" t="s">
        <v>2967</v>
      </c>
      <c r="I7755" s="171">
        <v>4.99</v>
      </c>
      <c r="J7755" s="169">
        <v>1</v>
      </c>
    </row>
    <row r="7756" spans="1:10" hidden="1" x14ac:dyDescent="0.25">
      <c r="A7756" s="169">
        <v>71884</v>
      </c>
      <c r="B7756" s="170" t="s">
        <v>5615</v>
      </c>
      <c r="C7756" s="170" t="s">
        <v>263</v>
      </c>
      <c r="D7756" s="170" t="s">
        <v>264</v>
      </c>
      <c r="E7756" s="170">
        <v>500</v>
      </c>
      <c r="F7756" s="170">
        <v>12</v>
      </c>
      <c r="G7756" s="171">
        <v>7.1</v>
      </c>
      <c r="H7756" s="170" t="s">
        <v>5616</v>
      </c>
      <c r="I7756" s="171">
        <v>4.99</v>
      </c>
      <c r="J7756" s="169">
        <v>1</v>
      </c>
    </row>
    <row r="7757" spans="1:10" hidden="1" x14ac:dyDescent="0.25">
      <c r="A7757" s="169">
        <v>71884</v>
      </c>
      <c r="B7757" s="170" t="s">
        <v>5615</v>
      </c>
      <c r="C7757" s="170" t="s">
        <v>263</v>
      </c>
      <c r="D7757" s="170" t="s">
        <v>264</v>
      </c>
      <c r="E7757" s="170">
        <v>500</v>
      </c>
      <c r="F7757" s="170">
        <v>12</v>
      </c>
      <c r="G7757" s="171">
        <v>7.1</v>
      </c>
      <c r="H7757" s="170" t="s">
        <v>5616</v>
      </c>
      <c r="I7757" s="171">
        <v>4.99</v>
      </c>
      <c r="J7757" s="169">
        <v>1</v>
      </c>
    </row>
    <row r="7758" spans="1:10" hidden="1" x14ac:dyDescent="0.25">
      <c r="A7758" s="169">
        <v>71887</v>
      </c>
      <c r="B7758" s="170" t="s">
        <v>5617</v>
      </c>
      <c r="C7758" s="170" t="s">
        <v>263</v>
      </c>
      <c r="D7758" s="170" t="s">
        <v>264</v>
      </c>
      <c r="E7758" s="170">
        <v>500</v>
      </c>
      <c r="F7758" s="170">
        <v>12</v>
      </c>
      <c r="G7758" s="171">
        <v>7.1</v>
      </c>
      <c r="H7758" s="170" t="s">
        <v>5616</v>
      </c>
      <c r="I7758" s="171">
        <v>4.99</v>
      </c>
      <c r="J7758" s="169">
        <v>1</v>
      </c>
    </row>
    <row r="7759" spans="1:10" hidden="1" x14ac:dyDescent="0.25">
      <c r="A7759" s="169">
        <v>71887</v>
      </c>
      <c r="B7759" s="170" t="s">
        <v>5617</v>
      </c>
      <c r="C7759" s="170" t="s">
        <v>263</v>
      </c>
      <c r="D7759" s="170" t="s">
        <v>264</v>
      </c>
      <c r="E7759" s="170">
        <v>500</v>
      </c>
      <c r="F7759" s="170">
        <v>12</v>
      </c>
      <c r="G7759" s="171">
        <v>7.1</v>
      </c>
      <c r="H7759" s="170" t="s">
        <v>5616</v>
      </c>
      <c r="I7759" s="171">
        <v>4.99</v>
      </c>
      <c r="J7759" s="169">
        <v>1</v>
      </c>
    </row>
    <row r="7760" spans="1:10" hidden="1" x14ac:dyDescent="0.25">
      <c r="A7760" s="169">
        <v>71890</v>
      </c>
      <c r="B7760" s="170" t="s">
        <v>5618</v>
      </c>
      <c r="C7760" s="170" t="s">
        <v>263</v>
      </c>
      <c r="D7760" s="170" t="s">
        <v>264</v>
      </c>
      <c r="E7760" s="170">
        <v>500</v>
      </c>
      <c r="F7760" s="170">
        <v>12</v>
      </c>
      <c r="G7760" s="171">
        <v>7.1</v>
      </c>
      <c r="H7760" s="170" t="s">
        <v>5616</v>
      </c>
      <c r="I7760" s="171">
        <v>4.99</v>
      </c>
      <c r="J7760" s="169">
        <v>1</v>
      </c>
    </row>
    <row r="7761" spans="1:10" hidden="1" x14ac:dyDescent="0.25">
      <c r="A7761" s="169">
        <v>71890</v>
      </c>
      <c r="B7761" s="170" t="s">
        <v>5618</v>
      </c>
      <c r="C7761" s="170" t="s">
        <v>263</v>
      </c>
      <c r="D7761" s="170" t="s">
        <v>264</v>
      </c>
      <c r="E7761" s="170">
        <v>500</v>
      </c>
      <c r="F7761" s="170">
        <v>12</v>
      </c>
      <c r="G7761" s="171">
        <v>7.1</v>
      </c>
      <c r="H7761" s="170" t="s">
        <v>5616</v>
      </c>
      <c r="I7761" s="171">
        <v>4.99</v>
      </c>
      <c r="J7761" s="169">
        <v>1</v>
      </c>
    </row>
    <row r="7762" spans="1:10" hidden="1" x14ac:dyDescent="0.25">
      <c r="A7762" s="169">
        <v>71891</v>
      </c>
      <c r="B7762" s="170" t="s">
        <v>5619</v>
      </c>
      <c r="C7762" s="170" t="s">
        <v>263</v>
      </c>
      <c r="D7762" s="170" t="s">
        <v>264</v>
      </c>
      <c r="E7762" s="170">
        <v>500</v>
      </c>
      <c r="F7762" s="170">
        <v>12</v>
      </c>
      <c r="G7762" s="171">
        <v>7.1</v>
      </c>
      <c r="H7762" s="170" t="s">
        <v>5616</v>
      </c>
      <c r="I7762" s="171">
        <v>4.99</v>
      </c>
      <c r="J7762" s="169">
        <v>1</v>
      </c>
    </row>
    <row r="7763" spans="1:10" hidden="1" x14ac:dyDescent="0.25">
      <c r="A7763" s="169">
        <v>71891</v>
      </c>
      <c r="B7763" s="170" t="s">
        <v>5619</v>
      </c>
      <c r="C7763" s="170" t="s">
        <v>263</v>
      </c>
      <c r="D7763" s="170" t="s">
        <v>264</v>
      </c>
      <c r="E7763" s="170">
        <v>500</v>
      </c>
      <c r="F7763" s="170">
        <v>12</v>
      </c>
      <c r="G7763" s="171">
        <v>7.1</v>
      </c>
      <c r="H7763" s="170" t="s">
        <v>5616</v>
      </c>
      <c r="I7763" s="171">
        <v>4.99</v>
      </c>
      <c r="J7763" s="169">
        <v>1</v>
      </c>
    </row>
    <row r="7764" spans="1:10" hidden="1" x14ac:dyDescent="0.25">
      <c r="A7764" s="169">
        <v>71892</v>
      </c>
      <c r="B7764" s="170" t="s">
        <v>5620</v>
      </c>
      <c r="C7764" s="170" t="s">
        <v>263</v>
      </c>
      <c r="D7764" s="170" t="s">
        <v>264</v>
      </c>
      <c r="E7764" s="170">
        <v>500</v>
      </c>
      <c r="F7764" s="170">
        <v>12</v>
      </c>
      <c r="G7764" s="171">
        <v>7.1</v>
      </c>
      <c r="H7764" s="170" t="s">
        <v>5616</v>
      </c>
      <c r="I7764" s="171">
        <v>4.99</v>
      </c>
      <c r="J7764" s="169">
        <v>1</v>
      </c>
    </row>
    <row r="7765" spans="1:10" hidden="1" x14ac:dyDescent="0.25">
      <c r="A7765" s="169">
        <v>71892</v>
      </c>
      <c r="B7765" s="170" t="s">
        <v>5620</v>
      </c>
      <c r="C7765" s="170" t="s">
        <v>263</v>
      </c>
      <c r="D7765" s="170" t="s">
        <v>264</v>
      </c>
      <c r="E7765" s="170">
        <v>500</v>
      </c>
      <c r="F7765" s="170">
        <v>12</v>
      </c>
      <c r="G7765" s="171">
        <v>7.1</v>
      </c>
      <c r="H7765" s="170" t="s">
        <v>5616</v>
      </c>
      <c r="I7765" s="171">
        <v>4.99</v>
      </c>
      <c r="J7765" s="169">
        <v>1</v>
      </c>
    </row>
    <row r="7766" spans="1:10" hidden="1" x14ac:dyDescent="0.25">
      <c r="A7766" s="169">
        <v>71918</v>
      </c>
      <c r="B7766" s="170" t="s">
        <v>5621</v>
      </c>
      <c r="C7766" s="170" t="s">
        <v>263</v>
      </c>
      <c r="D7766" s="170" t="s">
        <v>806</v>
      </c>
      <c r="E7766" s="170">
        <v>473</v>
      </c>
      <c r="F7766" s="170">
        <v>24</v>
      </c>
      <c r="G7766" s="171">
        <v>5</v>
      </c>
      <c r="H7766" s="170" t="s">
        <v>3146</v>
      </c>
      <c r="I7766" s="171">
        <v>3.59</v>
      </c>
      <c r="J7766" s="169">
        <v>1</v>
      </c>
    </row>
    <row r="7767" spans="1:10" hidden="1" x14ac:dyDescent="0.25">
      <c r="A7767" s="169">
        <v>71946</v>
      </c>
      <c r="B7767" s="170" t="s">
        <v>5622</v>
      </c>
      <c r="C7767" s="170" t="s">
        <v>15</v>
      </c>
      <c r="D7767" s="170" t="s">
        <v>3694</v>
      </c>
      <c r="E7767" s="170">
        <v>700</v>
      </c>
      <c r="F7767" s="170">
        <v>6</v>
      </c>
      <c r="G7767" s="171">
        <v>46</v>
      </c>
      <c r="H7767" s="170" t="s">
        <v>5623</v>
      </c>
      <c r="I7767" s="171">
        <v>65</v>
      </c>
      <c r="J7767" s="169">
        <v>1</v>
      </c>
    </row>
    <row r="7768" spans="1:10" hidden="1" x14ac:dyDescent="0.25">
      <c r="A7768" s="169">
        <v>71952</v>
      </c>
      <c r="B7768" s="170" t="s">
        <v>2365</v>
      </c>
      <c r="C7768" s="170" t="s">
        <v>15</v>
      </c>
      <c r="D7768" s="170" t="s">
        <v>227</v>
      </c>
      <c r="E7768" s="170">
        <v>700</v>
      </c>
      <c r="F7768" s="170">
        <v>6</v>
      </c>
      <c r="G7768" s="171">
        <v>40</v>
      </c>
      <c r="H7768" s="170" t="s">
        <v>222</v>
      </c>
      <c r="I7768" s="171">
        <v>46.99</v>
      </c>
      <c r="J7768" s="169">
        <v>1</v>
      </c>
    </row>
    <row r="7769" spans="1:10" hidden="1" x14ac:dyDescent="0.25">
      <c r="A7769" s="169">
        <v>71973</v>
      </c>
      <c r="B7769" s="170" t="s">
        <v>5624</v>
      </c>
      <c r="C7769" s="170" t="s">
        <v>263</v>
      </c>
      <c r="D7769" s="170" t="s">
        <v>264</v>
      </c>
      <c r="E7769" s="170">
        <v>2840</v>
      </c>
      <c r="F7769" s="170">
        <v>3</v>
      </c>
      <c r="G7769" s="171">
        <v>7</v>
      </c>
      <c r="H7769" s="170" t="s">
        <v>1053</v>
      </c>
      <c r="I7769" s="171">
        <v>23.99</v>
      </c>
      <c r="J7769" s="169">
        <v>8</v>
      </c>
    </row>
    <row r="7770" spans="1:10" hidden="1" x14ac:dyDescent="0.25">
      <c r="A7770" s="169">
        <v>71986</v>
      </c>
      <c r="B7770" s="170" t="s">
        <v>5625</v>
      </c>
      <c r="C7770" s="170" t="s">
        <v>15</v>
      </c>
      <c r="D7770" s="170" t="s">
        <v>78</v>
      </c>
      <c r="E7770" s="170">
        <v>750</v>
      </c>
      <c r="F7770" s="170">
        <v>6</v>
      </c>
      <c r="G7770" s="171">
        <v>55.3</v>
      </c>
      <c r="H7770" s="170" t="s">
        <v>26</v>
      </c>
      <c r="I7770" s="171">
        <v>59.99</v>
      </c>
      <c r="J7770" s="169">
        <v>1</v>
      </c>
    </row>
    <row r="7771" spans="1:10" hidden="1" x14ac:dyDescent="0.25">
      <c r="A7771" s="169">
        <v>72009</v>
      </c>
      <c r="B7771" s="170" t="s">
        <v>52</v>
      </c>
      <c r="C7771" s="170" t="s">
        <v>15</v>
      </c>
      <c r="D7771" s="170" t="s">
        <v>28</v>
      </c>
      <c r="E7771" s="170">
        <v>50</v>
      </c>
      <c r="F7771" s="170">
        <v>120</v>
      </c>
      <c r="G7771" s="171">
        <v>40</v>
      </c>
      <c r="H7771" s="170" t="s">
        <v>29</v>
      </c>
      <c r="I7771" s="171">
        <v>3.99</v>
      </c>
      <c r="J7771" s="169">
        <v>1</v>
      </c>
    </row>
    <row r="7772" spans="1:10" hidden="1" x14ac:dyDescent="0.25">
      <c r="A7772" s="169">
        <v>72016</v>
      </c>
      <c r="B7772" s="170" t="s">
        <v>5626</v>
      </c>
      <c r="C7772" s="170" t="s">
        <v>263</v>
      </c>
      <c r="D7772" s="170" t="s">
        <v>332</v>
      </c>
      <c r="E7772" s="170">
        <v>1420</v>
      </c>
      <c r="F7772" s="170">
        <v>6</v>
      </c>
      <c r="G7772" s="171">
        <v>10.4</v>
      </c>
      <c r="H7772" s="170" t="s">
        <v>177</v>
      </c>
      <c r="I7772" s="171">
        <v>17.489999999999998</v>
      </c>
      <c r="J7772" s="169">
        <v>4</v>
      </c>
    </row>
    <row r="7773" spans="1:10" hidden="1" x14ac:dyDescent="0.25">
      <c r="A7773" s="169">
        <v>72045</v>
      </c>
      <c r="B7773" s="170" t="s">
        <v>5627</v>
      </c>
      <c r="C7773" s="170" t="s">
        <v>263</v>
      </c>
      <c r="D7773" s="170" t="s">
        <v>332</v>
      </c>
      <c r="E7773" s="170">
        <v>1420</v>
      </c>
      <c r="F7773" s="170">
        <v>6</v>
      </c>
      <c r="G7773" s="171">
        <v>10.4</v>
      </c>
      <c r="H7773" s="170" t="s">
        <v>177</v>
      </c>
      <c r="I7773" s="171">
        <v>17.489999999999998</v>
      </c>
      <c r="J7773" s="169">
        <v>4</v>
      </c>
    </row>
    <row r="7774" spans="1:10" hidden="1" x14ac:dyDescent="0.25">
      <c r="A7774" s="169">
        <v>72079</v>
      </c>
      <c r="B7774" s="170" t="s">
        <v>5628</v>
      </c>
      <c r="C7774" s="170" t="s">
        <v>11</v>
      </c>
      <c r="D7774" s="170" t="s">
        <v>12</v>
      </c>
      <c r="E7774" s="170">
        <v>473</v>
      </c>
      <c r="F7774" s="170">
        <v>24</v>
      </c>
      <c r="G7774" s="171">
        <v>4.5</v>
      </c>
      <c r="H7774" s="170" t="s">
        <v>1459</v>
      </c>
      <c r="I7774" s="171">
        <v>4.1900000000000004</v>
      </c>
      <c r="J7774" s="169">
        <v>1</v>
      </c>
    </row>
    <row r="7775" spans="1:10" hidden="1" x14ac:dyDescent="0.25">
      <c r="A7775" s="169">
        <v>72079</v>
      </c>
      <c r="B7775" s="170" t="s">
        <v>5628</v>
      </c>
      <c r="C7775" s="170" t="s">
        <v>11</v>
      </c>
      <c r="D7775" s="170" t="s">
        <v>12</v>
      </c>
      <c r="E7775" s="170">
        <v>473</v>
      </c>
      <c r="F7775" s="170">
        <v>24</v>
      </c>
      <c r="G7775" s="171">
        <v>4.5</v>
      </c>
      <c r="H7775" s="170" t="s">
        <v>1459</v>
      </c>
      <c r="I7775" s="171">
        <v>4.1900000000000004</v>
      </c>
      <c r="J7775" s="169">
        <v>1</v>
      </c>
    </row>
    <row r="7776" spans="1:10" hidden="1" x14ac:dyDescent="0.25">
      <c r="A7776" s="169">
        <v>72091</v>
      </c>
      <c r="B7776" s="170" t="s">
        <v>5629</v>
      </c>
      <c r="C7776" s="170" t="s">
        <v>11</v>
      </c>
      <c r="D7776" s="170" t="s">
        <v>267</v>
      </c>
      <c r="E7776" s="170">
        <v>473</v>
      </c>
      <c r="F7776" s="170">
        <v>24</v>
      </c>
      <c r="G7776" s="171">
        <v>4.5</v>
      </c>
      <c r="H7776" s="170" t="s">
        <v>4247</v>
      </c>
      <c r="I7776" s="171">
        <v>4.8899999999999997</v>
      </c>
      <c r="J7776" s="169">
        <v>1</v>
      </c>
    </row>
    <row r="7777" spans="1:10" hidden="1" x14ac:dyDescent="0.25">
      <c r="A7777" s="169">
        <v>72091</v>
      </c>
      <c r="B7777" s="170" t="s">
        <v>5629</v>
      </c>
      <c r="C7777" s="170" t="s">
        <v>11</v>
      </c>
      <c r="D7777" s="170" t="s">
        <v>267</v>
      </c>
      <c r="E7777" s="170">
        <v>473</v>
      </c>
      <c r="F7777" s="170">
        <v>24</v>
      </c>
      <c r="G7777" s="171">
        <v>4.5</v>
      </c>
      <c r="H7777" s="170" t="s">
        <v>4247</v>
      </c>
      <c r="I7777" s="171">
        <v>4.8899999999999997</v>
      </c>
      <c r="J7777" s="169">
        <v>1</v>
      </c>
    </row>
    <row r="7778" spans="1:10" hidden="1" x14ac:dyDescent="0.25">
      <c r="A7778" s="169">
        <v>72092</v>
      </c>
      <c r="B7778" s="170" t="s">
        <v>5630</v>
      </c>
      <c r="C7778" s="170" t="s">
        <v>11</v>
      </c>
      <c r="D7778" s="170" t="s">
        <v>267</v>
      </c>
      <c r="E7778" s="170">
        <v>473</v>
      </c>
      <c r="F7778" s="170">
        <v>24</v>
      </c>
      <c r="G7778" s="171">
        <v>5.5</v>
      </c>
      <c r="H7778" s="170" t="s">
        <v>1136</v>
      </c>
      <c r="I7778" s="171">
        <v>3.99</v>
      </c>
      <c r="J7778" s="169">
        <v>1</v>
      </c>
    </row>
    <row r="7779" spans="1:10" hidden="1" x14ac:dyDescent="0.25">
      <c r="A7779" s="169">
        <v>72092</v>
      </c>
      <c r="B7779" s="170" t="s">
        <v>5630</v>
      </c>
      <c r="C7779" s="170" t="s">
        <v>11</v>
      </c>
      <c r="D7779" s="170" t="s">
        <v>267</v>
      </c>
      <c r="E7779" s="170">
        <v>473</v>
      </c>
      <c r="F7779" s="170">
        <v>24</v>
      </c>
      <c r="G7779" s="171">
        <v>5.5</v>
      </c>
      <c r="H7779" s="170" t="s">
        <v>1136</v>
      </c>
      <c r="I7779" s="171">
        <v>3.99</v>
      </c>
      <c r="J7779" s="169">
        <v>1</v>
      </c>
    </row>
    <row r="7780" spans="1:10" hidden="1" x14ac:dyDescent="0.25">
      <c r="A7780" s="169">
        <v>72094</v>
      </c>
      <c r="B7780" s="170" t="s">
        <v>5631</v>
      </c>
      <c r="C7780" s="170" t="s">
        <v>15</v>
      </c>
      <c r="D7780" s="170" t="s">
        <v>225</v>
      </c>
      <c r="E7780" s="170">
        <v>750</v>
      </c>
      <c r="F7780" s="170">
        <v>6</v>
      </c>
      <c r="G7780" s="171">
        <v>40</v>
      </c>
      <c r="H7780" s="170" t="s">
        <v>20</v>
      </c>
      <c r="I7780" s="171">
        <v>45.99</v>
      </c>
      <c r="J7780" s="169">
        <v>1</v>
      </c>
    </row>
    <row r="7781" spans="1:10" hidden="1" x14ac:dyDescent="0.25">
      <c r="A7781" s="169">
        <v>72099</v>
      </c>
      <c r="B7781" s="170" t="s">
        <v>5632</v>
      </c>
      <c r="C7781" s="170" t="s">
        <v>15</v>
      </c>
      <c r="D7781" s="170" t="s">
        <v>213</v>
      </c>
      <c r="E7781" s="170">
        <v>750</v>
      </c>
      <c r="F7781" s="170">
        <v>6</v>
      </c>
      <c r="G7781" s="171">
        <v>40</v>
      </c>
      <c r="H7781" s="170" t="s">
        <v>20</v>
      </c>
      <c r="I7781" s="171">
        <v>47.99</v>
      </c>
      <c r="J7781" s="169">
        <v>1</v>
      </c>
    </row>
    <row r="7782" spans="1:10" hidden="1" x14ac:dyDescent="0.25">
      <c r="A7782" s="169">
        <v>72136</v>
      </c>
      <c r="B7782" s="170" t="s">
        <v>687</v>
      </c>
      <c r="C7782" s="170" t="s">
        <v>15</v>
      </c>
      <c r="D7782" s="170" t="s">
        <v>93</v>
      </c>
      <c r="E7782" s="170">
        <v>750</v>
      </c>
      <c r="F7782" s="170">
        <v>12</v>
      </c>
      <c r="G7782" s="171">
        <v>37.5</v>
      </c>
      <c r="H7782" s="170" t="s">
        <v>43</v>
      </c>
      <c r="I7782" s="171">
        <v>31.99</v>
      </c>
      <c r="J7782" s="169">
        <v>1</v>
      </c>
    </row>
    <row r="7783" spans="1:10" hidden="1" x14ac:dyDescent="0.25">
      <c r="A7783" s="169">
        <v>72137</v>
      </c>
      <c r="B7783" s="170" t="s">
        <v>5101</v>
      </c>
      <c r="C7783" s="170" t="s">
        <v>15</v>
      </c>
      <c r="D7783" s="170" t="s">
        <v>1271</v>
      </c>
      <c r="E7783" s="170">
        <v>375</v>
      </c>
      <c r="F7783" s="170">
        <v>24</v>
      </c>
      <c r="G7783" s="171">
        <v>15</v>
      </c>
      <c r="H7783" s="170" t="s">
        <v>222</v>
      </c>
      <c r="I7783" s="171">
        <v>12.99</v>
      </c>
      <c r="J7783" s="169">
        <v>1</v>
      </c>
    </row>
    <row r="7784" spans="1:10" hidden="1" x14ac:dyDescent="0.25">
      <c r="A7784" s="169">
        <v>72138</v>
      </c>
      <c r="B7784" s="170" t="s">
        <v>5633</v>
      </c>
      <c r="C7784" s="170" t="s">
        <v>15</v>
      </c>
      <c r="D7784" s="170" t="s">
        <v>441</v>
      </c>
      <c r="E7784" s="170">
        <v>200</v>
      </c>
      <c r="F7784" s="170">
        <v>48</v>
      </c>
      <c r="G7784" s="171">
        <v>15</v>
      </c>
      <c r="H7784" s="170" t="s">
        <v>222</v>
      </c>
      <c r="I7784" s="171">
        <v>8.99</v>
      </c>
      <c r="J7784" s="169">
        <v>1</v>
      </c>
    </row>
    <row r="7785" spans="1:10" hidden="1" x14ac:dyDescent="0.25">
      <c r="A7785" s="169">
        <v>72139</v>
      </c>
      <c r="B7785" s="170" t="s">
        <v>5634</v>
      </c>
      <c r="C7785" s="170" t="s">
        <v>24</v>
      </c>
      <c r="D7785" s="170" t="s">
        <v>34</v>
      </c>
      <c r="E7785" s="170">
        <v>750</v>
      </c>
      <c r="F7785" s="170">
        <v>6</v>
      </c>
      <c r="G7785" s="171">
        <v>14.5</v>
      </c>
      <c r="H7785" s="170" t="s">
        <v>182</v>
      </c>
      <c r="I7785" s="171">
        <v>91.99</v>
      </c>
      <c r="J7785" s="169">
        <v>1</v>
      </c>
    </row>
    <row r="7786" spans="1:10" hidden="1" x14ac:dyDescent="0.25">
      <c r="A7786" s="169">
        <v>72140</v>
      </c>
      <c r="B7786" s="170" t="s">
        <v>5635</v>
      </c>
      <c r="C7786" s="170" t="s">
        <v>15</v>
      </c>
      <c r="D7786" s="170" t="s">
        <v>1271</v>
      </c>
      <c r="E7786" s="170">
        <v>750</v>
      </c>
      <c r="F7786" s="170">
        <v>12</v>
      </c>
      <c r="G7786" s="171">
        <v>15</v>
      </c>
      <c r="H7786" s="170" t="s">
        <v>222</v>
      </c>
      <c r="I7786" s="171">
        <v>23.99</v>
      </c>
      <c r="J7786" s="169">
        <v>1</v>
      </c>
    </row>
    <row r="7787" spans="1:10" hidden="1" x14ac:dyDescent="0.25">
      <c r="A7787" s="169">
        <v>72160</v>
      </c>
      <c r="B7787" s="170" t="s">
        <v>5636</v>
      </c>
      <c r="C7787" s="170" t="s">
        <v>263</v>
      </c>
      <c r="D7787" s="170" t="s">
        <v>806</v>
      </c>
      <c r="E7787" s="170">
        <v>2130</v>
      </c>
      <c r="F7787" s="170">
        <v>4</v>
      </c>
      <c r="G7787" s="171">
        <v>5</v>
      </c>
      <c r="H7787" s="170" t="s">
        <v>177</v>
      </c>
      <c r="I7787" s="171">
        <v>18.989999999999998</v>
      </c>
      <c r="J7787" s="169">
        <v>6</v>
      </c>
    </row>
    <row r="7788" spans="1:10" hidden="1" x14ac:dyDescent="0.25">
      <c r="A7788" s="169">
        <v>72160</v>
      </c>
      <c r="B7788" s="170" t="s">
        <v>5636</v>
      </c>
      <c r="C7788" s="170" t="s">
        <v>263</v>
      </c>
      <c r="D7788" s="170" t="s">
        <v>806</v>
      </c>
      <c r="E7788" s="170">
        <v>2130</v>
      </c>
      <c r="F7788" s="170">
        <v>4</v>
      </c>
      <c r="G7788" s="171">
        <v>5</v>
      </c>
      <c r="H7788" s="170" t="s">
        <v>177</v>
      </c>
      <c r="I7788" s="171">
        <v>18.989999999999998</v>
      </c>
      <c r="J7788" s="169">
        <v>6</v>
      </c>
    </row>
    <row r="7789" spans="1:10" hidden="1" x14ac:dyDescent="0.25">
      <c r="A7789" s="169">
        <v>72163</v>
      </c>
      <c r="B7789" s="170" t="s">
        <v>5637</v>
      </c>
      <c r="C7789" s="170" t="s">
        <v>263</v>
      </c>
      <c r="D7789" s="170" t="s">
        <v>1938</v>
      </c>
      <c r="E7789" s="170">
        <v>58600</v>
      </c>
      <c r="F7789" s="170">
        <v>1</v>
      </c>
      <c r="G7789" s="171">
        <v>5</v>
      </c>
      <c r="H7789" s="170" t="s">
        <v>342</v>
      </c>
      <c r="I7789" s="171">
        <v>250.61</v>
      </c>
      <c r="J7789" s="169">
        <v>1</v>
      </c>
    </row>
    <row r="7790" spans="1:10" hidden="1" x14ac:dyDescent="0.25">
      <c r="A7790" s="169">
        <v>72163</v>
      </c>
      <c r="B7790" s="170" t="s">
        <v>5637</v>
      </c>
      <c r="C7790" s="170" t="s">
        <v>263</v>
      </c>
      <c r="D7790" s="170" t="s">
        <v>1938</v>
      </c>
      <c r="E7790" s="170">
        <v>58600</v>
      </c>
      <c r="F7790" s="170">
        <v>1</v>
      </c>
      <c r="G7790" s="171">
        <v>5</v>
      </c>
      <c r="H7790" s="170" t="s">
        <v>342</v>
      </c>
      <c r="I7790" s="171">
        <v>250.61</v>
      </c>
      <c r="J7790" s="169">
        <v>1</v>
      </c>
    </row>
    <row r="7791" spans="1:10" hidden="1" x14ac:dyDescent="0.25">
      <c r="A7791" s="169">
        <v>72165</v>
      </c>
      <c r="B7791" s="170" t="s">
        <v>5638</v>
      </c>
      <c r="C7791" s="170" t="s">
        <v>263</v>
      </c>
      <c r="D7791" s="170" t="s">
        <v>806</v>
      </c>
      <c r="E7791" s="170">
        <v>473</v>
      </c>
      <c r="F7791" s="170">
        <v>24</v>
      </c>
      <c r="G7791" s="171">
        <v>5</v>
      </c>
      <c r="H7791" s="170" t="s">
        <v>177</v>
      </c>
      <c r="I7791" s="171">
        <v>4.09</v>
      </c>
      <c r="J7791" s="169">
        <v>1</v>
      </c>
    </row>
    <row r="7792" spans="1:10" hidden="1" x14ac:dyDescent="0.25">
      <c r="A7792" s="169">
        <v>72165</v>
      </c>
      <c r="B7792" s="170" t="s">
        <v>5638</v>
      </c>
      <c r="C7792" s="170" t="s">
        <v>263</v>
      </c>
      <c r="D7792" s="170" t="s">
        <v>806</v>
      </c>
      <c r="E7792" s="170">
        <v>473</v>
      </c>
      <c r="F7792" s="170">
        <v>24</v>
      </c>
      <c r="G7792" s="171">
        <v>5</v>
      </c>
      <c r="H7792" s="170" t="s">
        <v>177</v>
      </c>
      <c r="I7792" s="171">
        <v>4.09</v>
      </c>
      <c r="J7792" s="169">
        <v>1</v>
      </c>
    </row>
    <row r="7793" spans="1:10" hidden="1" x14ac:dyDescent="0.25">
      <c r="A7793" s="169">
        <v>72175</v>
      </c>
      <c r="B7793" s="170" t="s">
        <v>5639</v>
      </c>
      <c r="C7793" s="170" t="s">
        <v>263</v>
      </c>
      <c r="D7793" s="170" t="s">
        <v>1938</v>
      </c>
      <c r="E7793" s="170">
        <v>58600</v>
      </c>
      <c r="F7793" s="170">
        <v>1</v>
      </c>
      <c r="G7793" s="171">
        <v>5</v>
      </c>
      <c r="H7793" s="170" t="s">
        <v>342</v>
      </c>
      <c r="I7793" s="171">
        <v>250.61</v>
      </c>
      <c r="J7793" s="169">
        <v>1</v>
      </c>
    </row>
    <row r="7794" spans="1:10" hidden="1" x14ac:dyDescent="0.25">
      <c r="A7794" s="169">
        <v>72175</v>
      </c>
      <c r="B7794" s="170" t="s">
        <v>5639</v>
      </c>
      <c r="C7794" s="170" t="s">
        <v>263</v>
      </c>
      <c r="D7794" s="170" t="s">
        <v>1938</v>
      </c>
      <c r="E7794" s="170">
        <v>58600</v>
      </c>
      <c r="F7794" s="170">
        <v>1</v>
      </c>
      <c r="G7794" s="171">
        <v>5</v>
      </c>
      <c r="H7794" s="170" t="s">
        <v>342</v>
      </c>
      <c r="I7794" s="171">
        <v>250.61</v>
      </c>
      <c r="J7794" s="169">
        <v>1</v>
      </c>
    </row>
    <row r="7795" spans="1:10" hidden="1" x14ac:dyDescent="0.25">
      <c r="A7795" s="169">
        <v>72177</v>
      </c>
      <c r="B7795" s="170" t="s">
        <v>5640</v>
      </c>
      <c r="C7795" s="170" t="s">
        <v>24</v>
      </c>
      <c r="D7795" s="170" t="s">
        <v>31</v>
      </c>
      <c r="E7795" s="170">
        <v>750</v>
      </c>
      <c r="F7795" s="170">
        <v>6</v>
      </c>
      <c r="G7795" s="171">
        <v>14.5</v>
      </c>
      <c r="H7795" s="170" t="s">
        <v>182</v>
      </c>
      <c r="I7795" s="171">
        <v>66.989999999999995</v>
      </c>
      <c r="J7795" s="169">
        <v>1</v>
      </c>
    </row>
    <row r="7796" spans="1:10" hidden="1" x14ac:dyDescent="0.25">
      <c r="A7796" s="169">
        <v>72178</v>
      </c>
      <c r="B7796" s="170" t="s">
        <v>5641</v>
      </c>
      <c r="C7796" s="170" t="s">
        <v>263</v>
      </c>
      <c r="D7796" s="170" t="s">
        <v>1938</v>
      </c>
      <c r="E7796" s="170">
        <v>58600</v>
      </c>
      <c r="F7796" s="170">
        <v>1</v>
      </c>
      <c r="G7796" s="171">
        <v>5</v>
      </c>
      <c r="H7796" s="170" t="s">
        <v>342</v>
      </c>
      <c r="I7796" s="171">
        <v>250.61</v>
      </c>
      <c r="J7796" s="169">
        <v>1</v>
      </c>
    </row>
    <row r="7797" spans="1:10" hidden="1" x14ac:dyDescent="0.25">
      <c r="A7797" s="169">
        <v>72178</v>
      </c>
      <c r="B7797" s="170" t="s">
        <v>5641</v>
      </c>
      <c r="C7797" s="170" t="s">
        <v>263</v>
      </c>
      <c r="D7797" s="170" t="s">
        <v>1938</v>
      </c>
      <c r="E7797" s="170">
        <v>58600</v>
      </c>
      <c r="F7797" s="170">
        <v>1</v>
      </c>
      <c r="G7797" s="171">
        <v>5</v>
      </c>
      <c r="H7797" s="170" t="s">
        <v>342</v>
      </c>
      <c r="I7797" s="171">
        <v>250.61</v>
      </c>
      <c r="J7797" s="169">
        <v>1</v>
      </c>
    </row>
    <row r="7798" spans="1:10" hidden="1" x14ac:dyDescent="0.25">
      <c r="A7798" s="169">
        <v>72190</v>
      </c>
      <c r="B7798" s="170" t="s">
        <v>5642</v>
      </c>
      <c r="C7798" s="170" t="s">
        <v>24</v>
      </c>
      <c r="D7798" s="170" t="s">
        <v>148</v>
      </c>
      <c r="E7798" s="170">
        <v>750</v>
      </c>
      <c r="F7798" s="170">
        <v>12</v>
      </c>
      <c r="G7798" s="171">
        <v>14</v>
      </c>
      <c r="H7798" s="170" t="s">
        <v>2361</v>
      </c>
      <c r="I7798" s="171">
        <v>24.99</v>
      </c>
      <c r="J7798" s="169">
        <v>1</v>
      </c>
    </row>
    <row r="7799" spans="1:10" hidden="1" x14ac:dyDescent="0.25">
      <c r="A7799" s="169">
        <v>72194</v>
      </c>
      <c r="B7799" s="170" t="s">
        <v>5643</v>
      </c>
      <c r="C7799" s="170" t="s">
        <v>263</v>
      </c>
      <c r="D7799" s="170" t="s">
        <v>1938</v>
      </c>
      <c r="E7799" s="170">
        <v>58600</v>
      </c>
      <c r="F7799" s="170">
        <v>1</v>
      </c>
      <c r="G7799" s="171">
        <v>5</v>
      </c>
      <c r="H7799" s="170" t="s">
        <v>342</v>
      </c>
      <c r="I7799" s="171">
        <v>250.61</v>
      </c>
      <c r="J7799" s="169">
        <v>1</v>
      </c>
    </row>
    <row r="7800" spans="1:10" hidden="1" x14ac:dyDescent="0.25">
      <c r="A7800" s="169">
        <v>72194</v>
      </c>
      <c r="B7800" s="170" t="s">
        <v>5643</v>
      </c>
      <c r="C7800" s="170" t="s">
        <v>263</v>
      </c>
      <c r="D7800" s="170" t="s">
        <v>1938</v>
      </c>
      <c r="E7800" s="170">
        <v>58600</v>
      </c>
      <c r="F7800" s="170">
        <v>1</v>
      </c>
      <c r="G7800" s="171">
        <v>5</v>
      </c>
      <c r="H7800" s="170" t="s">
        <v>342</v>
      </c>
      <c r="I7800" s="171">
        <v>250.61</v>
      </c>
      <c r="J7800" s="169">
        <v>1</v>
      </c>
    </row>
    <row r="7801" spans="1:10" hidden="1" x14ac:dyDescent="0.25">
      <c r="A7801" s="169">
        <v>72195</v>
      </c>
      <c r="B7801" s="170" t="s">
        <v>5644</v>
      </c>
      <c r="C7801" s="170" t="s">
        <v>24</v>
      </c>
      <c r="D7801" s="170" t="s">
        <v>34</v>
      </c>
      <c r="E7801" s="170">
        <v>750</v>
      </c>
      <c r="F7801" s="170">
        <v>12</v>
      </c>
      <c r="G7801" s="171">
        <v>6</v>
      </c>
      <c r="H7801" s="170" t="s">
        <v>378</v>
      </c>
      <c r="I7801" s="171">
        <v>22.99</v>
      </c>
      <c r="J7801" s="169">
        <v>1</v>
      </c>
    </row>
    <row r="7802" spans="1:10" hidden="1" x14ac:dyDescent="0.25">
      <c r="A7802" s="169">
        <v>72200</v>
      </c>
      <c r="B7802" s="170" t="s">
        <v>5645</v>
      </c>
      <c r="C7802" s="170" t="s">
        <v>11</v>
      </c>
      <c r="D7802" s="170" t="s">
        <v>267</v>
      </c>
      <c r="E7802" s="170">
        <v>473</v>
      </c>
      <c r="F7802" s="170">
        <v>24</v>
      </c>
      <c r="G7802" s="171">
        <v>4.8</v>
      </c>
      <c r="H7802" s="170" t="s">
        <v>2535</v>
      </c>
      <c r="I7802" s="171">
        <v>4.45</v>
      </c>
      <c r="J7802" s="169">
        <v>1</v>
      </c>
    </row>
    <row r="7803" spans="1:10" hidden="1" x14ac:dyDescent="0.25">
      <c r="A7803" s="169">
        <v>72200</v>
      </c>
      <c r="B7803" s="170" t="s">
        <v>5645</v>
      </c>
      <c r="C7803" s="170" t="s">
        <v>11</v>
      </c>
      <c r="D7803" s="170" t="s">
        <v>267</v>
      </c>
      <c r="E7803" s="170">
        <v>473</v>
      </c>
      <c r="F7803" s="170">
        <v>24</v>
      </c>
      <c r="G7803" s="171">
        <v>4.8</v>
      </c>
      <c r="H7803" s="170" t="s">
        <v>1136</v>
      </c>
      <c r="I7803" s="171">
        <v>4.45</v>
      </c>
      <c r="J7803" s="169">
        <v>1</v>
      </c>
    </row>
    <row r="7804" spans="1:10" hidden="1" x14ac:dyDescent="0.25">
      <c r="A7804" s="169">
        <v>72244</v>
      </c>
      <c r="B7804" s="170" t="s">
        <v>5646</v>
      </c>
      <c r="C7804" s="170" t="s">
        <v>263</v>
      </c>
      <c r="D7804" s="170" t="s">
        <v>264</v>
      </c>
      <c r="E7804" s="170">
        <v>473</v>
      </c>
      <c r="F7804" s="170">
        <v>24</v>
      </c>
      <c r="G7804" s="171">
        <v>4.0999999999999996</v>
      </c>
      <c r="H7804" s="170" t="s">
        <v>54</v>
      </c>
      <c r="I7804" s="171">
        <v>3.99</v>
      </c>
      <c r="J7804" s="169">
        <v>1</v>
      </c>
    </row>
    <row r="7805" spans="1:10" hidden="1" x14ac:dyDescent="0.25">
      <c r="A7805" s="169">
        <v>72244</v>
      </c>
      <c r="B7805" s="170" t="s">
        <v>5646</v>
      </c>
      <c r="C7805" s="170" t="s">
        <v>263</v>
      </c>
      <c r="D7805" s="170" t="s">
        <v>264</v>
      </c>
      <c r="E7805" s="170">
        <v>473</v>
      </c>
      <c r="F7805" s="170">
        <v>24</v>
      </c>
      <c r="G7805" s="171">
        <v>4.0999999999999996</v>
      </c>
      <c r="H7805" s="170" t="s">
        <v>54</v>
      </c>
      <c r="I7805" s="171">
        <v>3.99</v>
      </c>
      <c r="J7805" s="169">
        <v>1</v>
      </c>
    </row>
    <row r="7806" spans="1:10" hidden="1" x14ac:dyDescent="0.25">
      <c r="A7806" s="169">
        <v>72260</v>
      </c>
      <c r="B7806" s="170" t="s">
        <v>5647</v>
      </c>
      <c r="C7806" s="170" t="s">
        <v>263</v>
      </c>
      <c r="D7806" s="170" t="s">
        <v>264</v>
      </c>
      <c r="E7806" s="170">
        <v>473</v>
      </c>
      <c r="F7806" s="170">
        <v>24</v>
      </c>
      <c r="G7806" s="171">
        <v>4.0999999999999996</v>
      </c>
      <c r="H7806" s="170" t="s">
        <v>54</v>
      </c>
      <c r="I7806" s="171">
        <v>3.99</v>
      </c>
      <c r="J7806" s="169">
        <v>1</v>
      </c>
    </row>
    <row r="7807" spans="1:10" hidden="1" x14ac:dyDescent="0.25">
      <c r="A7807" s="169">
        <v>72260</v>
      </c>
      <c r="B7807" s="170" t="s">
        <v>5647</v>
      </c>
      <c r="C7807" s="170" t="s">
        <v>263</v>
      </c>
      <c r="D7807" s="170" t="s">
        <v>264</v>
      </c>
      <c r="E7807" s="170">
        <v>473</v>
      </c>
      <c r="F7807" s="170">
        <v>24</v>
      </c>
      <c r="G7807" s="171">
        <v>4.0999999999999996</v>
      </c>
      <c r="H7807" s="170" t="s">
        <v>54</v>
      </c>
      <c r="I7807" s="171">
        <v>3.99</v>
      </c>
      <c r="J7807" s="169">
        <v>1</v>
      </c>
    </row>
    <row r="7808" spans="1:10" hidden="1" x14ac:dyDescent="0.25">
      <c r="A7808" s="169">
        <v>72265</v>
      </c>
      <c r="B7808" s="170" t="s">
        <v>5648</v>
      </c>
      <c r="C7808" s="170" t="s">
        <v>11</v>
      </c>
      <c r="D7808" s="170" t="s">
        <v>303</v>
      </c>
      <c r="E7808" s="170">
        <v>473</v>
      </c>
      <c r="F7808" s="170">
        <v>24</v>
      </c>
      <c r="G7808" s="171">
        <v>6.5</v>
      </c>
      <c r="H7808" s="170" t="s">
        <v>1459</v>
      </c>
      <c r="I7808" s="171">
        <v>4.99</v>
      </c>
      <c r="J7808" s="169">
        <v>1</v>
      </c>
    </row>
    <row r="7809" spans="1:10" hidden="1" x14ac:dyDescent="0.25">
      <c r="A7809" s="169">
        <v>72265</v>
      </c>
      <c r="B7809" s="170" t="s">
        <v>5648</v>
      </c>
      <c r="C7809" s="170" t="s">
        <v>11</v>
      </c>
      <c r="D7809" s="170" t="s">
        <v>303</v>
      </c>
      <c r="E7809" s="170">
        <v>473</v>
      </c>
      <c r="F7809" s="170">
        <v>24</v>
      </c>
      <c r="G7809" s="171">
        <v>6.5</v>
      </c>
      <c r="H7809" s="170" t="s">
        <v>1459</v>
      </c>
      <c r="I7809" s="171">
        <v>4.99</v>
      </c>
      <c r="J7809" s="169">
        <v>1</v>
      </c>
    </row>
    <row r="7810" spans="1:10" hidden="1" x14ac:dyDescent="0.25">
      <c r="A7810" s="169">
        <v>72269</v>
      </c>
      <c r="B7810" s="170" t="s">
        <v>5649</v>
      </c>
      <c r="C7810" s="170" t="s">
        <v>11</v>
      </c>
      <c r="D7810" s="170" t="s">
        <v>267</v>
      </c>
      <c r="E7810" s="170">
        <v>2500</v>
      </c>
      <c r="F7810" s="170">
        <v>5</v>
      </c>
      <c r="G7810" s="171">
        <v>5.3</v>
      </c>
      <c r="H7810" s="170" t="s">
        <v>723</v>
      </c>
      <c r="I7810" s="171">
        <v>25.95</v>
      </c>
      <c r="J7810" s="169">
        <v>5</v>
      </c>
    </row>
    <row r="7811" spans="1:10" hidden="1" x14ac:dyDescent="0.25">
      <c r="A7811" s="169">
        <v>72270</v>
      </c>
      <c r="B7811" s="170" t="s">
        <v>5650</v>
      </c>
      <c r="C7811" s="170" t="s">
        <v>11</v>
      </c>
      <c r="D7811" s="170" t="s">
        <v>303</v>
      </c>
      <c r="E7811" s="170">
        <v>473</v>
      </c>
      <c r="F7811" s="170">
        <v>24</v>
      </c>
      <c r="G7811" s="171">
        <v>6</v>
      </c>
      <c r="H7811" s="170" t="s">
        <v>1459</v>
      </c>
      <c r="I7811" s="171">
        <v>4.54</v>
      </c>
      <c r="J7811" s="169">
        <v>1</v>
      </c>
    </row>
    <row r="7812" spans="1:10" hidden="1" x14ac:dyDescent="0.25">
      <c r="A7812" s="169">
        <v>72270</v>
      </c>
      <c r="B7812" s="170" t="s">
        <v>5650</v>
      </c>
      <c r="C7812" s="170" t="s">
        <v>11</v>
      </c>
      <c r="D7812" s="170" t="s">
        <v>303</v>
      </c>
      <c r="E7812" s="170">
        <v>473</v>
      </c>
      <c r="F7812" s="170">
        <v>24</v>
      </c>
      <c r="G7812" s="171">
        <v>6</v>
      </c>
      <c r="H7812" s="170" t="s">
        <v>1459</v>
      </c>
      <c r="I7812" s="171">
        <v>4.54</v>
      </c>
      <c r="J7812" s="169">
        <v>1</v>
      </c>
    </row>
    <row r="7813" spans="1:10" hidden="1" x14ac:dyDescent="0.25">
      <c r="A7813" s="169">
        <v>72271</v>
      </c>
      <c r="B7813" s="170" t="s">
        <v>5651</v>
      </c>
      <c r="C7813" s="170" t="s">
        <v>15</v>
      </c>
      <c r="D7813" s="170" t="s">
        <v>252</v>
      </c>
      <c r="E7813" s="170">
        <v>375</v>
      </c>
      <c r="F7813" s="170">
        <v>24</v>
      </c>
      <c r="G7813" s="171">
        <v>30</v>
      </c>
      <c r="H7813" s="170" t="s">
        <v>43</v>
      </c>
      <c r="I7813" s="171">
        <v>14.79</v>
      </c>
      <c r="J7813" s="169">
        <v>1</v>
      </c>
    </row>
    <row r="7814" spans="1:10" hidden="1" x14ac:dyDescent="0.25">
      <c r="A7814" s="169">
        <v>72272</v>
      </c>
      <c r="B7814" s="170" t="s">
        <v>5652</v>
      </c>
      <c r="C7814" s="170" t="s">
        <v>15</v>
      </c>
      <c r="D7814" s="170" t="s">
        <v>140</v>
      </c>
      <c r="E7814" s="170">
        <v>750</v>
      </c>
      <c r="F7814" s="170">
        <v>6</v>
      </c>
      <c r="G7814" s="171">
        <v>20</v>
      </c>
      <c r="H7814" s="170" t="s">
        <v>415</v>
      </c>
      <c r="I7814" s="171">
        <v>37.99</v>
      </c>
      <c r="J7814" s="169">
        <v>1</v>
      </c>
    </row>
    <row r="7815" spans="1:10" hidden="1" x14ac:dyDescent="0.25">
      <c r="A7815" s="169">
        <v>72278</v>
      </c>
      <c r="B7815" s="170" t="s">
        <v>5653</v>
      </c>
      <c r="C7815" s="170" t="s">
        <v>15</v>
      </c>
      <c r="D7815" s="170" t="s">
        <v>140</v>
      </c>
      <c r="E7815" s="170">
        <v>750</v>
      </c>
      <c r="F7815" s="170">
        <v>6</v>
      </c>
      <c r="G7815" s="171">
        <v>20</v>
      </c>
      <c r="H7815" s="170" t="s">
        <v>415</v>
      </c>
      <c r="I7815" s="171">
        <v>37.99</v>
      </c>
      <c r="J7815" s="169">
        <v>1</v>
      </c>
    </row>
    <row r="7816" spans="1:10" hidden="1" x14ac:dyDescent="0.25">
      <c r="A7816" s="169">
        <v>72287</v>
      </c>
      <c r="B7816" s="170" t="s">
        <v>5654</v>
      </c>
      <c r="C7816" s="170" t="s">
        <v>11</v>
      </c>
      <c r="D7816" s="170" t="s">
        <v>267</v>
      </c>
      <c r="E7816" s="170">
        <v>473</v>
      </c>
      <c r="F7816" s="170">
        <v>24</v>
      </c>
      <c r="G7816" s="171">
        <v>5</v>
      </c>
      <c r="H7816" s="170" t="s">
        <v>1662</v>
      </c>
      <c r="I7816" s="171">
        <v>4.3</v>
      </c>
      <c r="J7816" s="169">
        <v>1</v>
      </c>
    </row>
    <row r="7817" spans="1:10" hidden="1" x14ac:dyDescent="0.25">
      <c r="A7817" s="169">
        <v>72287</v>
      </c>
      <c r="B7817" s="170" t="s">
        <v>5654</v>
      </c>
      <c r="C7817" s="170" t="s">
        <v>11</v>
      </c>
      <c r="D7817" s="170" t="s">
        <v>267</v>
      </c>
      <c r="E7817" s="170">
        <v>473</v>
      </c>
      <c r="F7817" s="170">
        <v>24</v>
      </c>
      <c r="G7817" s="171">
        <v>5</v>
      </c>
      <c r="H7817" s="170" t="s">
        <v>1662</v>
      </c>
      <c r="I7817" s="171">
        <v>4.3</v>
      </c>
      <c r="J7817" s="169">
        <v>1</v>
      </c>
    </row>
    <row r="7818" spans="1:10" hidden="1" x14ac:dyDescent="0.25">
      <c r="A7818" s="169">
        <v>72288</v>
      </c>
      <c r="B7818" s="170" t="s">
        <v>5655</v>
      </c>
      <c r="C7818" s="170" t="s">
        <v>11</v>
      </c>
      <c r="D7818" s="170" t="s">
        <v>303</v>
      </c>
      <c r="E7818" s="170">
        <v>473</v>
      </c>
      <c r="F7818" s="170">
        <v>24</v>
      </c>
      <c r="G7818" s="171">
        <v>7</v>
      </c>
      <c r="H7818" s="170" t="s">
        <v>1407</v>
      </c>
      <c r="I7818" s="171">
        <v>4.59</v>
      </c>
      <c r="J7818" s="169">
        <v>1</v>
      </c>
    </row>
    <row r="7819" spans="1:10" hidden="1" x14ac:dyDescent="0.25">
      <c r="A7819" s="169">
        <v>72288</v>
      </c>
      <c r="B7819" s="170" t="s">
        <v>5655</v>
      </c>
      <c r="C7819" s="170" t="s">
        <v>11</v>
      </c>
      <c r="D7819" s="170" t="s">
        <v>303</v>
      </c>
      <c r="E7819" s="170">
        <v>473</v>
      </c>
      <c r="F7819" s="170">
        <v>24</v>
      </c>
      <c r="G7819" s="171">
        <v>7</v>
      </c>
      <c r="H7819" s="170" t="s">
        <v>1407</v>
      </c>
      <c r="I7819" s="171">
        <v>4.59</v>
      </c>
      <c r="J7819" s="169">
        <v>1</v>
      </c>
    </row>
    <row r="7820" spans="1:10" hidden="1" x14ac:dyDescent="0.25">
      <c r="A7820" s="169">
        <v>72292</v>
      </c>
      <c r="B7820" s="170" t="s">
        <v>5656</v>
      </c>
      <c r="C7820" s="170" t="s">
        <v>11</v>
      </c>
      <c r="D7820" s="170" t="s">
        <v>12</v>
      </c>
      <c r="E7820" s="170">
        <v>473</v>
      </c>
      <c r="F7820" s="170">
        <v>24</v>
      </c>
      <c r="G7820" s="171">
        <v>4.2</v>
      </c>
      <c r="H7820" s="170" t="s">
        <v>2190</v>
      </c>
      <c r="I7820" s="171">
        <v>4.3499999999999996</v>
      </c>
      <c r="J7820" s="169">
        <v>1</v>
      </c>
    </row>
    <row r="7821" spans="1:10" hidden="1" x14ac:dyDescent="0.25">
      <c r="A7821" s="169">
        <v>72292</v>
      </c>
      <c r="B7821" s="170" t="s">
        <v>5656</v>
      </c>
      <c r="C7821" s="170" t="s">
        <v>11</v>
      </c>
      <c r="D7821" s="170" t="s">
        <v>12</v>
      </c>
      <c r="E7821" s="170">
        <v>473</v>
      </c>
      <c r="F7821" s="170">
        <v>24</v>
      </c>
      <c r="G7821" s="171">
        <v>4.2</v>
      </c>
      <c r="H7821" s="170" t="s">
        <v>2190</v>
      </c>
      <c r="I7821" s="171">
        <v>4.3499999999999996</v>
      </c>
      <c r="J7821" s="169">
        <v>1</v>
      </c>
    </row>
    <row r="7822" spans="1:10" hidden="1" x14ac:dyDescent="0.25">
      <c r="A7822" s="169">
        <v>72293</v>
      </c>
      <c r="B7822" s="170" t="s">
        <v>5633</v>
      </c>
      <c r="C7822" s="170" t="s">
        <v>15</v>
      </c>
      <c r="D7822" s="170" t="s">
        <v>441</v>
      </c>
      <c r="E7822" s="170">
        <v>375</v>
      </c>
      <c r="F7822" s="170">
        <v>24</v>
      </c>
      <c r="G7822" s="171">
        <v>15</v>
      </c>
      <c r="H7822" s="170" t="s">
        <v>222</v>
      </c>
      <c r="I7822" s="171">
        <v>13.99</v>
      </c>
      <c r="J7822" s="169">
        <v>1</v>
      </c>
    </row>
    <row r="7823" spans="1:10" hidden="1" x14ac:dyDescent="0.25">
      <c r="A7823" s="169">
        <v>72294</v>
      </c>
      <c r="B7823" s="170" t="s">
        <v>5657</v>
      </c>
      <c r="C7823" s="170" t="s">
        <v>11</v>
      </c>
      <c r="D7823" s="170" t="s">
        <v>303</v>
      </c>
      <c r="E7823" s="170">
        <v>473</v>
      </c>
      <c r="F7823" s="170">
        <v>24</v>
      </c>
      <c r="G7823" s="171">
        <v>6.2</v>
      </c>
      <c r="H7823" s="170" t="s">
        <v>5658</v>
      </c>
      <c r="I7823" s="171">
        <v>3.74</v>
      </c>
      <c r="J7823" s="169">
        <v>1</v>
      </c>
    </row>
    <row r="7824" spans="1:10" hidden="1" x14ac:dyDescent="0.25">
      <c r="A7824" s="169">
        <v>72295</v>
      </c>
      <c r="B7824" s="170" t="s">
        <v>5659</v>
      </c>
      <c r="C7824" s="170" t="s">
        <v>11</v>
      </c>
      <c r="D7824" s="170" t="s">
        <v>12</v>
      </c>
      <c r="E7824" s="170">
        <v>473</v>
      </c>
      <c r="F7824" s="170">
        <v>24</v>
      </c>
      <c r="G7824" s="171">
        <v>5</v>
      </c>
      <c r="H7824" s="170" t="s">
        <v>177</v>
      </c>
      <c r="I7824" s="171">
        <v>3.29</v>
      </c>
      <c r="J7824" s="169">
        <v>1</v>
      </c>
    </row>
    <row r="7825" spans="1:10" hidden="1" x14ac:dyDescent="0.25">
      <c r="A7825" s="169">
        <v>72295</v>
      </c>
      <c r="B7825" s="170" t="s">
        <v>5659</v>
      </c>
      <c r="C7825" s="170" t="s">
        <v>11</v>
      </c>
      <c r="D7825" s="170" t="s">
        <v>12</v>
      </c>
      <c r="E7825" s="170">
        <v>473</v>
      </c>
      <c r="F7825" s="170">
        <v>24</v>
      </c>
      <c r="G7825" s="171">
        <v>5</v>
      </c>
      <c r="H7825" s="170" t="s">
        <v>177</v>
      </c>
      <c r="I7825" s="171">
        <v>3.29</v>
      </c>
      <c r="J7825" s="169">
        <v>1</v>
      </c>
    </row>
    <row r="7826" spans="1:10" hidden="1" x14ac:dyDescent="0.25">
      <c r="A7826" s="169">
        <v>72296</v>
      </c>
      <c r="B7826" s="170" t="s">
        <v>5660</v>
      </c>
      <c r="C7826" s="170" t="s">
        <v>11</v>
      </c>
      <c r="D7826" s="170" t="s">
        <v>211</v>
      </c>
      <c r="E7826" s="170">
        <v>10650</v>
      </c>
      <c r="F7826" s="170">
        <v>1</v>
      </c>
      <c r="G7826" s="171">
        <v>4</v>
      </c>
      <c r="H7826" s="170" t="s">
        <v>824</v>
      </c>
      <c r="I7826" s="171">
        <v>49.99</v>
      </c>
      <c r="J7826" s="169">
        <v>30</v>
      </c>
    </row>
    <row r="7827" spans="1:10" hidden="1" x14ac:dyDescent="0.25">
      <c r="A7827" s="169">
        <v>72296</v>
      </c>
      <c r="B7827" s="170" t="s">
        <v>5660</v>
      </c>
      <c r="C7827" s="170" t="s">
        <v>11</v>
      </c>
      <c r="D7827" s="170" t="s">
        <v>211</v>
      </c>
      <c r="E7827" s="170">
        <v>10650</v>
      </c>
      <c r="F7827" s="170">
        <v>1</v>
      </c>
      <c r="G7827" s="171">
        <v>4</v>
      </c>
      <c r="H7827" s="170" t="s">
        <v>824</v>
      </c>
      <c r="I7827" s="171">
        <v>49.99</v>
      </c>
      <c r="J7827" s="169">
        <v>30</v>
      </c>
    </row>
    <row r="7828" spans="1:10" hidden="1" x14ac:dyDescent="0.25">
      <c r="A7828" s="169">
        <v>72299</v>
      </c>
      <c r="B7828" s="170" t="s">
        <v>5661</v>
      </c>
      <c r="C7828" s="170" t="s">
        <v>11</v>
      </c>
      <c r="D7828" s="170" t="s">
        <v>12</v>
      </c>
      <c r="E7828" s="170">
        <v>5325</v>
      </c>
      <c r="F7828" s="170">
        <v>1</v>
      </c>
      <c r="G7828" s="171">
        <v>4.5999999999999996</v>
      </c>
      <c r="H7828" s="170" t="s">
        <v>105</v>
      </c>
      <c r="I7828" s="171">
        <v>34.29</v>
      </c>
      <c r="J7828" s="169">
        <v>15</v>
      </c>
    </row>
    <row r="7829" spans="1:10" hidden="1" x14ac:dyDescent="0.25">
      <c r="A7829" s="169">
        <v>72299</v>
      </c>
      <c r="B7829" s="170" t="s">
        <v>5661</v>
      </c>
      <c r="C7829" s="170" t="s">
        <v>11</v>
      </c>
      <c r="D7829" s="170" t="s">
        <v>12</v>
      </c>
      <c r="E7829" s="170">
        <v>5325</v>
      </c>
      <c r="F7829" s="170">
        <v>1</v>
      </c>
      <c r="G7829" s="171">
        <v>4.5999999999999996</v>
      </c>
      <c r="H7829" s="170" t="s">
        <v>105</v>
      </c>
      <c r="I7829" s="171">
        <v>34.29</v>
      </c>
      <c r="J7829" s="169">
        <v>15</v>
      </c>
    </row>
    <row r="7830" spans="1:10" hidden="1" x14ac:dyDescent="0.25">
      <c r="A7830" s="169">
        <v>72300</v>
      </c>
      <c r="B7830" s="170" t="s">
        <v>5662</v>
      </c>
      <c r="C7830" s="170" t="s">
        <v>15</v>
      </c>
      <c r="D7830" s="170" t="s">
        <v>16</v>
      </c>
      <c r="E7830" s="170">
        <v>750</v>
      </c>
      <c r="F7830" s="170">
        <v>12</v>
      </c>
      <c r="G7830" s="171">
        <v>40</v>
      </c>
      <c r="H7830" s="170" t="s">
        <v>86</v>
      </c>
      <c r="I7830" s="171">
        <v>39.99</v>
      </c>
      <c r="J7830" s="169">
        <v>1</v>
      </c>
    </row>
    <row r="7831" spans="1:10" hidden="1" x14ac:dyDescent="0.25">
      <c r="A7831" s="169">
        <v>72301</v>
      </c>
      <c r="B7831" s="170" t="s">
        <v>5663</v>
      </c>
      <c r="C7831" s="170" t="s">
        <v>11</v>
      </c>
      <c r="D7831" s="170" t="s">
        <v>303</v>
      </c>
      <c r="E7831" s="170">
        <v>710</v>
      </c>
      <c r="F7831" s="170">
        <v>18</v>
      </c>
      <c r="G7831" s="171">
        <v>8.3000000000000007</v>
      </c>
      <c r="H7831" s="170" t="s">
        <v>285</v>
      </c>
      <c r="I7831" s="171">
        <v>4.5999999999999996</v>
      </c>
      <c r="J7831" s="169">
        <v>1</v>
      </c>
    </row>
    <row r="7832" spans="1:10" hidden="1" x14ac:dyDescent="0.25">
      <c r="A7832" s="169">
        <v>72301</v>
      </c>
      <c r="B7832" s="170" t="s">
        <v>5663</v>
      </c>
      <c r="C7832" s="170" t="s">
        <v>11</v>
      </c>
      <c r="D7832" s="170" t="s">
        <v>303</v>
      </c>
      <c r="E7832" s="170">
        <v>710</v>
      </c>
      <c r="F7832" s="170">
        <v>18</v>
      </c>
      <c r="G7832" s="171">
        <v>8.3000000000000007</v>
      </c>
      <c r="H7832" s="170" t="s">
        <v>285</v>
      </c>
      <c r="I7832" s="171">
        <v>4.5999999999999996</v>
      </c>
      <c r="J7832" s="169">
        <v>1</v>
      </c>
    </row>
    <row r="7833" spans="1:10" hidden="1" x14ac:dyDescent="0.25">
      <c r="A7833" s="169">
        <v>72302</v>
      </c>
      <c r="B7833" s="170" t="s">
        <v>5664</v>
      </c>
      <c r="C7833" s="170" t="s">
        <v>11</v>
      </c>
      <c r="D7833" s="170" t="s">
        <v>211</v>
      </c>
      <c r="E7833" s="170">
        <v>473</v>
      </c>
      <c r="F7833" s="170">
        <v>24</v>
      </c>
      <c r="G7833" s="171">
        <v>4</v>
      </c>
      <c r="H7833" s="170" t="s">
        <v>177</v>
      </c>
      <c r="I7833" s="171">
        <v>3.99</v>
      </c>
      <c r="J7833" s="169">
        <v>1</v>
      </c>
    </row>
    <row r="7834" spans="1:10" hidden="1" x14ac:dyDescent="0.25">
      <c r="A7834" s="169">
        <v>72302</v>
      </c>
      <c r="B7834" s="170" t="s">
        <v>5664</v>
      </c>
      <c r="C7834" s="170" t="s">
        <v>11</v>
      </c>
      <c r="D7834" s="170" t="s">
        <v>211</v>
      </c>
      <c r="E7834" s="170">
        <v>473</v>
      </c>
      <c r="F7834" s="170">
        <v>24</v>
      </c>
      <c r="G7834" s="171">
        <v>4</v>
      </c>
      <c r="H7834" s="170" t="s">
        <v>177</v>
      </c>
      <c r="I7834" s="171">
        <v>3.99</v>
      </c>
      <c r="J7834" s="169">
        <v>1</v>
      </c>
    </row>
    <row r="7835" spans="1:10" hidden="1" x14ac:dyDescent="0.25">
      <c r="A7835" s="169">
        <v>72305</v>
      </c>
      <c r="B7835" s="170" t="s">
        <v>5665</v>
      </c>
      <c r="C7835" s="170" t="s">
        <v>24</v>
      </c>
      <c r="D7835" s="170" t="s">
        <v>46</v>
      </c>
      <c r="E7835" s="170">
        <v>750</v>
      </c>
      <c r="F7835" s="170">
        <v>6</v>
      </c>
      <c r="G7835" s="171">
        <v>44</v>
      </c>
      <c r="H7835" s="170" t="s">
        <v>783</v>
      </c>
      <c r="I7835" s="171">
        <v>26.99</v>
      </c>
      <c r="J7835" s="169">
        <v>1</v>
      </c>
    </row>
    <row r="7836" spans="1:10" hidden="1" x14ac:dyDescent="0.25">
      <c r="A7836" s="169">
        <v>72306</v>
      </c>
      <c r="B7836" s="170" t="s">
        <v>5666</v>
      </c>
      <c r="C7836" s="170" t="s">
        <v>11</v>
      </c>
      <c r="D7836" s="170" t="s">
        <v>267</v>
      </c>
      <c r="E7836" s="170">
        <v>473</v>
      </c>
      <c r="F7836" s="170">
        <v>24</v>
      </c>
      <c r="G7836" s="171">
        <v>4.9000000000000004</v>
      </c>
      <c r="H7836" s="170" t="s">
        <v>2190</v>
      </c>
      <c r="I7836" s="171">
        <v>4.49</v>
      </c>
      <c r="J7836" s="169">
        <v>1</v>
      </c>
    </row>
    <row r="7837" spans="1:10" hidden="1" x14ac:dyDescent="0.25">
      <c r="A7837" s="169">
        <v>72306</v>
      </c>
      <c r="B7837" s="170" t="s">
        <v>5666</v>
      </c>
      <c r="C7837" s="170" t="s">
        <v>11</v>
      </c>
      <c r="D7837" s="170" t="s">
        <v>267</v>
      </c>
      <c r="E7837" s="170">
        <v>473</v>
      </c>
      <c r="F7837" s="170">
        <v>24</v>
      </c>
      <c r="G7837" s="171">
        <v>4.9000000000000004</v>
      </c>
      <c r="H7837" s="170" t="s">
        <v>2190</v>
      </c>
      <c r="I7837" s="171">
        <v>4.49</v>
      </c>
      <c r="J7837" s="169">
        <v>1</v>
      </c>
    </row>
    <row r="7838" spans="1:10" hidden="1" x14ac:dyDescent="0.25">
      <c r="A7838" s="169">
        <v>72307</v>
      </c>
      <c r="B7838" s="170" t="s">
        <v>5667</v>
      </c>
      <c r="C7838" s="170" t="s">
        <v>24</v>
      </c>
      <c r="D7838" s="170" t="s">
        <v>248</v>
      </c>
      <c r="E7838" s="170">
        <v>750</v>
      </c>
      <c r="F7838" s="170">
        <v>6</v>
      </c>
      <c r="G7838" s="171">
        <v>12.5</v>
      </c>
      <c r="H7838" s="170" t="s">
        <v>2361</v>
      </c>
      <c r="I7838" s="171">
        <v>22.99</v>
      </c>
      <c r="J7838" s="169">
        <v>1</v>
      </c>
    </row>
    <row r="7839" spans="1:10" hidden="1" x14ac:dyDescent="0.25">
      <c r="A7839" s="169">
        <v>72308</v>
      </c>
      <c r="B7839" s="170" t="s">
        <v>5668</v>
      </c>
      <c r="C7839" s="170" t="s">
        <v>11</v>
      </c>
      <c r="D7839" s="170" t="s">
        <v>12</v>
      </c>
      <c r="E7839" s="170">
        <v>355</v>
      </c>
      <c r="F7839" s="170">
        <v>24</v>
      </c>
      <c r="G7839" s="171">
        <v>5.4</v>
      </c>
      <c r="H7839" s="170" t="s">
        <v>1362</v>
      </c>
      <c r="I7839" s="171">
        <v>3.29</v>
      </c>
      <c r="J7839" s="169">
        <v>1</v>
      </c>
    </row>
    <row r="7840" spans="1:10" hidden="1" x14ac:dyDescent="0.25">
      <c r="A7840" s="169">
        <v>72308</v>
      </c>
      <c r="B7840" s="170" t="s">
        <v>5668</v>
      </c>
      <c r="C7840" s="170" t="s">
        <v>11</v>
      </c>
      <c r="D7840" s="170" t="s">
        <v>12</v>
      </c>
      <c r="E7840" s="170">
        <v>355</v>
      </c>
      <c r="F7840" s="170">
        <v>24</v>
      </c>
      <c r="G7840" s="171">
        <v>5.4</v>
      </c>
      <c r="H7840" s="170" t="s">
        <v>1362</v>
      </c>
      <c r="I7840" s="171">
        <v>3.29</v>
      </c>
      <c r="J7840" s="169">
        <v>1</v>
      </c>
    </row>
    <row r="7841" spans="1:10" hidden="1" x14ac:dyDescent="0.25">
      <c r="A7841" s="169">
        <v>72309</v>
      </c>
      <c r="B7841" s="170" t="s">
        <v>5669</v>
      </c>
      <c r="C7841" s="170" t="s">
        <v>24</v>
      </c>
      <c r="D7841" s="170" t="s">
        <v>162</v>
      </c>
      <c r="E7841" s="170">
        <v>750</v>
      </c>
      <c r="F7841" s="170">
        <v>6</v>
      </c>
      <c r="G7841" s="171">
        <v>12</v>
      </c>
      <c r="H7841" s="170" t="s">
        <v>1214</v>
      </c>
      <c r="I7841" s="171">
        <v>79.989999999999995</v>
      </c>
      <c r="J7841" s="169">
        <v>1</v>
      </c>
    </row>
    <row r="7842" spans="1:10" hidden="1" x14ac:dyDescent="0.25">
      <c r="A7842" s="169">
        <v>72312</v>
      </c>
      <c r="B7842" s="170" t="s">
        <v>5670</v>
      </c>
      <c r="C7842" s="170" t="s">
        <v>24</v>
      </c>
      <c r="D7842" s="170" t="s">
        <v>298</v>
      </c>
      <c r="E7842" s="170">
        <v>750</v>
      </c>
      <c r="F7842" s="170">
        <v>6</v>
      </c>
      <c r="G7842" s="171">
        <v>11.5</v>
      </c>
      <c r="H7842" s="170" t="s">
        <v>100</v>
      </c>
      <c r="I7842" s="171">
        <v>17.12</v>
      </c>
      <c r="J7842" s="169">
        <v>1</v>
      </c>
    </row>
    <row r="7843" spans="1:10" hidden="1" x14ac:dyDescent="0.25">
      <c r="A7843" s="169">
        <v>72313</v>
      </c>
      <c r="B7843" s="170" t="s">
        <v>5671</v>
      </c>
      <c r="C7843" s="170" t="s">
        <v>11</v>
      </c>
      <c r="D7843" s="170" t="s">
        <v>211</v>
      </c>
      <c r="E7843" s="170">
        <v>5325</v>
      </c>
      <c r="F7843" s="170">
        <v>1</v>
      </c>
      <c r="G7843" s="171">
        <v>4</v>
      </c>
      <c r="H7843" s="170" t="s">
        <v>2535</v>
      </c>
      <c r="I7843" s="171">
        <v>31.99</v>
      </c>
      <c r="J7843" s="169">
        <v>15</v>
      </c>
    </row>
    <row r="7844" spans="1:10" hidden="1" x14ac:dyDescent="0.25">
      <c r="A7844" s="169">
        <v>72313</v>
      </c>
      <c r="B7844" s="170" t="s">
        <v>5671</v>
      </c>
      <c r="C7844" s="170" t="s">
        <v>11</v>
      </c>
      <c r="D7844" s="170" t="s">
        <v>211</v>
      </c>
      <c r="E7844" s="170">
        <v>5325</v>
      </c>
      <c r="F7844" s="170">
        <v>1</v>
      </c>
      <c r="G7844" s="171">
        <v>4</v>
      </c>
      <c r="H7844" s="170" t="s">
        <v>1136</v>
      </c>
      <c r="I7844" s="171">
        <v>31.99</v>
      </c>
      <c r="J7844" s="169">
        <v>15</v>
      </c>
    </row>
    <row r="7845" spans="1:10" hidden="1" x14ac:dyDescent="0.25">
      <c r="A7845" s="169">
        <v>72314</v>
      </c>
      <c r="B7845" s="170" t="s">
        <v>5672</v>
      </c>
      <c r="C7845" s="170" t="s">
        <v>11</v>
      </c>
      <c r="D7845" s="170" t="s">
        <v>211</v>
      </c>
      <c r="E7845" s="170">
        <v>4260</v>
      </c>
      <c r="F7845" s="170">
        <v>2</v>
      </c>
      <c r="G7845" s="171">
        <v>4</v>
      </c>
      <c r="H7845" s="170" t="s">
        <v>1689</v>
      </c>
      <c r="I7845" s="171">
        <v>32.99</v>
      </c>
      <c r="J7845" s="169">
        <v>12</v>
      </c>
    </row>
    <row r="7846" spans="1:10" hidden="1" x14ac:dyDescent="0.25">
      <c r="A7846" s="169">
        <v>72314</v>
      </c>
      <c r="B7846" s="170" t="s">
        <v>5672</v>
      </c>
      <c r="C7846" s="170" t="s">
        <v>11</v>
      </c>
      <c r="D7846" s="170" t="s">
        <v>211</v>
      </c>
      <c r="E7846" s="170">
        <v>4260</v>
      </c>
      <c r="F7846" s="170">
        <v>2</v>
      </c>
      <c r="G7846" s="171">
        <v>4</v>
      </c>
      <c r="H7846" s="170" t="s">
        <v>1689</v>
      </c>
      <c r="I7846" s="171">
        <v>32.99</v>
      </c>
      <c r="J7846" s="169">
        <v>12</v>
      </c>
    </row>
    <row r="7847" spans="1:10" hidden="1" x14ac:dyDescent="0.25">
      <c r="A7847" s="169">
        <v>72315</v>
      </c>
      <c r="B7847" s="170" t="s">
        <v>5673</v>
      </c>
      <c r="C7847" s="170" t="s">
        <v>24</v>
      </c>
      <c r="D7847" s="170" t="s">
        <v>230</v>
      </c>
      <c r="E7847" s="170">
        <v>750</v>
      </c>
      <c r="F7847" s="170">
        <v>12</v>
      </c>
      <c r="G7847" s="171">
        <v>13</v>
      </c>
      <c r="H7847" s="170" t="s">
        <v>2361</v>
      </c>
      <c r="I7847" s="171">
        <v>19.989999999999998</v>
      </c>
      <c r="J7847" s="169">
        <v>1</v>
      </c>
    </row>
    <row r="7848" spans="1:10" hidden="1" x14ac:dyDescent="0.25">
      <c r="A7848" s="169">
        <v>72317</v>
      </c>
      <c r="B7848" s="170" t="s">
        <v>5674</v>
      </c>
      <c r="C7848" s="170" t="s">
        <v>24</v>
      </c>
      <c r="D7848" s="170" t="s">
        <v>25</v>
      </c>
      <c r="E7848" s="170">
        <v>750</v>
      </c>
      <c r="F7848" s="170">
        <v>12</v>
      </c>
      <c r="G7848" s="171">
        <v>12</v>
      </c>
      <c r="H7848" s="170" t="s">
        <v>26</v>
      </c>
      <c r="I7848" s="171">
        <v>13.99</v>
      </c>
      <c r="J7848" s="169">
        <v>1</v>
      </c>
    </row>
    <row r="7849" spans="1:10" hidden="1" x14ac:dyDescent="0.25">
      <c r="A7849" s="169">
        <v>72318</v>
      </c>
      <c r="B7849" s="170" t="s">
        <v>5675</v>
      </c>
      <c r="C7849" s="170" t="s">
        <v>11</v>
      </c>
      <c r="D7849" s="170" t="s">
        <v>303</v>
      </c>
      <c r="E7849" s="170">
        <v>1980</v>
      </c>
      <c r="F7849" s="170">
        <v>4</v>
      </c>
      <c r="G7849" s="171">
        <v>6.72</v>
      </c>
      <c r="H7849" s="170" t="s">
        <v>4544</v>
      </c>
      <c r="I7849" s="171">
        <v>31.99</v>
      </c>
      <c r="J7849" s="169">
        <v>6</v>
      </c>
    </row>
    <row r="7850" spans="1:10" hidden="1" x14ac:dyDescent="0.25">
      <c r="A7850" s="169">
        <v>72318</v>
      </c>
      <c r="B7850" s="170" t="s">
        <v>5675</v>
      </c>
      <c r="C7850" s="170" t="s">
        <v>11</v>
      </c>
      <c r="D7850" s="170" t="s">
        <v>303</v>
      </c>
      <c r="E7850" s="170">
        <v>1980</v>
      </c>
      <c r="F7850" s="170">
        <v>4</v>
      </c>
      <c r="G7850" s="171">
        <v>6.72</v>
      </c>
      <c r="H7850" s="170" t="s">
        <v>4544</v>
      </c>
      <c r="I7850" s="171">
        <v>31.99</v>
      </c>
      <c r="J7850" s="169">
        <v>6</v>
      </c>
    </row>
    <row r="7851" spans="1:10" hidden="1" x14ac:dyDescent="0.25">
      <c r="A7851" s="169">
        <v>72319</v>
      </c>
      <c r="B7851" s="170" t="s">
        <v>5676</v>
      </c>
      <c r="C7851" s="170" t="s">
        <v>11</v>
      </c>
      <c r="D7851" s="170" t="s">
        <v>211</v>
      </c>
      <c r="E7851" s="170">
        <v>2130</v>
      </c>
      <c r="F7851" s="170">
        <v>4</v>
      </c>
      <c r="G7851" s="171">
        <v>4</v>
      </c>
      <c r="H7851" s="170" t="s">
        <v>2535</v>
      </c>
      <c r="I7851" s="171">
        <v>12.99</v>
      </c>
      <c r="J7851" s="169">
        <v>6</v>
      </c>
    </row>
    <row r="7852" spans="1:10" hidden="1" x14ac:dyDescent="0.25">
      <c r="A7852" s="169">
        <v>72319</v>
      </c>
      <c r="B7852" s="170" t="s">
        <v>5676</v>
      </c>
      <c r="C7852" s="170" t="s">
        <v>11</v>
      </c>
      <c r="D7852" s="170" t="s">
        <v>211</v>
      </c>
      <c r="E7852" s="170">
        <v>2130</v>
      </c>
      <c r="F7852" s="170">
        <v>4</v>
      </c>
      <c r="G7852" s="171">
        <v>4</v>
      </c>
      <c r="H7852" s="170" t="s">
        <v>1136</v>
      </c>
      <c r="I7852" s="171">
        <v>12.99</v>
      </c>
      <c r="J7852" s="169">
        <v>6</v>
      </c>
    </row>
    <row r="7853" spans="1:10" hidden="1" x14ac:dyDescent="0.25">
      <c r="A7853" s="169">
        <v>72324</v>
      </c>
      <c r="B7853" s="170" t="s">
        <v>5677</v>
      </c>
      <c r="C7853" s="170" t="s">
        <v>15</v>
      </c>
      <c r="D7853" s="170" t="s">
        <v>1007</v>
      </c>
      <c r="E7853" s="170">
        <v>700</v>
      </c>
      <c r="F7853" s="170">
        <v>6</v>
      </c>
      <c r="G7853" s="171">
        <v>40</v>
      </c>
      <c r="H7853" s="170" t="s">
        <v>4725</v>
      </c>
      <c r="I7853" s="171">
        <v>89.99</v>
      </c>
      <c r="J7853" s="169">
        <v>1</v>
      </c>
    </row>
    <row r="7854" spans="1:10" hidden="1" x14ac:dyDescent="0.25">
      <c r="A7854" s="169">
        <v>72327</v>
      </c>
      <c r="B7854" s="170" t="s">
        <v>5678</v>
      </c>
      <c r="C7854" s="170" t="s">
        <v>24</v>
      </c>
      <c r="D7854" s="170" t="s">
        <v>25</v>
      </c>
      <c r="E7854" s="170">
        <v>750</v>
      </c>
      <c r="F7854" s="170">
        <v>12</v>
      </c>
      <c r="G7854" s="171">
        <v>7.2</v>
      </c>
      <c r="H7854" s="170" t="s">
        <v>415</v>
      </c>
      <c r="I7854" s="171">
        <v>12.99</v>
      </c>
      <c r="J7854" s="169">
        <v>1</v>
      </c>
    </row>
    <row r="7855" spans="1:10" hidden="1" x14ac:dyDescent="0.25">
      <c r="A7855" s="169">
        <v>72335</v>
      </c>
      <c r="B7855" s="170" t="s">
        <v>5679</v>
      </c>
      <c r="C7855" s="170" t="s">
        <v>37</v>
      </c>
      <c r="D7855" s="170" t="s">
        <v>4786</v>
      </c>
      <c r="E7855" s="170">
        <v>500</v>
      </c>
      <c r="F7855" s="170">
        <v>12</v>
      </c>
      <c r="H7855" s="170" t="s">
        <v>3730</v>
      </c>
      <c r="I7855" s="171">
        <v>14.99</v>
      </c>
      <c r="J7855" s="169">
        <v>1</v>
      </c>
    </row>
    <row r="7856" spans="1:10" hidden="1" x14ac:dyDescent="0.25">
      <c r="A7856" s="169">
        <v>72339</v>
      </c>
      <c r="B7856" s="170" t="s">
        <v>5680</v>
      </c>
      <c r="C7856" s="170" t="s">
        <v>11</v>
      </c>
      <c r="D7856" s="170" t="s">
        <v>303</v>
      </c>
      <c r="E7856" s="170">
        <v>568</v>
      </c>
      <c r="F7856" s="170">
        <v>24</v>
      </c>
      <c r="G7856" s="171">
        <v>9</v>
      </c>
      <c r="H7856" s="170" t="s">
        <v>415</v>
      </c>
      <c r="I7856" s="171">
        <v>5.25</v>
      </c>
      <c r="J7856" s="169">
        <v>1</v>
      </c>
    </row>
    <row r="7857" spans="1:10" hidden="1" x14ac:dyDescent="0.25">
      <c r="A7857" s="169">
        <v>72339</v>
      </c>
      <c r="B7857" s="170" t="s">
        <v>5680</v>
      </c>
      <c r="C7857" s="170" t="s">
        <v>11</v>
      </c>
      <c r="D7857" s="170" t="s">
        <v>303</v>
      </c>
      <c r="E7857" s="170">
        <v>568</v>
      </c>
      <c r="F7857" s="170">
        <v>24</v>
      </c>
      <c r="G7857" s="171">
        <v>9</v>
      </c>
      <c r="H7857" s="170" t="s">
        <v>415</v>
      </c>
      <c r="I7857" s="171">
        <v>5.25</v>
      </c>
      <c r="J7857" s="169">
        <v>1</v>
      </c>
    </row>
    <row r="7858" spans="1:10" hidden="1" x14ac:dyDescent="0.25">
      <c r="A7858" s="169">
        <v>72341</v>
      </c>
      <c r="B7858" s="170" t="s">
        <v>5681</v>
      </c>
      <c r="C7858" s="170" t="s">
        <v>11</v>
      </c>
      <c r="D7858" s="170" t="s">
        <v>12</v>
      </c>
      <c r="E7858" s="170">
        <v>473</v>
      </c>
      <c r="F7858" s="170">
        <v>24</v>
      </c>
      <c r="G7858" s="171">
        <v>5</v>
      </c>
      <c r="H7858" s="170" t="s">
        <v>415</v>
      </c>
      <c r="I7858" s="171">
        <v>4.79</v>
      </c>
      <c r="J7858" s="169">
        <v>1</v>
      </c>
    </row>
    <row r="7859" spans="1:10" hidden="1" x14ac:dyDescent="0.25">
      <c r="A7859" s="169">
        <v>72341</v>
      </c>
      <c r="B7859" s="170" t="s">
        <v>5681</v>
      </c>
      <c r="C7859" s="170" t="s">
        <v>11</v>
      </c>
      <c r="D7859" s="170" t="s">
        <v>12</v>
      </c>
      <c r="E7859" s="170">
        <v>473</v>
      </c>
      <c r="F7859" s="170">
        <v>24</v>
      </c>
      <c r="G7859" s="171">
        <v>5</v>
      </c>
      <c r="H7859" s="170" t="s">
        <v>415</v>
      </c>
      <c r="I7859" s="171">
        <v>4.79</v>
      </c>
      <c r="J7859" s="169">
        <v>1</v>
      </c>
    </row>
    <row r="7860" spans="1:10" hidden="1" x14ac:dyDescent="0.25">
      <c r="A7860" s="169">
        <v>72345</v>
      </c>
      <c r="B7860" s="170" t="s">
        <v>5682</v>
      </c>
      <c r="C7860" s="170" t="s">
        <v>11</v>
      </c>
      <c r="D7860" s="170" t="s">
        <v>211</v>
      </c>
      <c r="E7860" s="170">
        <v>2840</v>
      </c>
      <c r="F7860" s="170">
        <v>3</v>
      </c>
      <c r="G7860" s="171">
        <v>3.2</v>
      </c>
      <c r="H7860" s="170" t="s">
        <v>415</v>
      </c>
      <c r="I7860" s="171">
        <v>19.79</v>
      </c>
      <c r="J7860" s="169">
        <v>8</v>
      </c>
    </row>
    <row r="7861" spans="1:10" hidden="1" x14ac:dyDescent="0.25">
      <c r="A7861" s="169">
        <v>72345</v>
      </c>
      <c r="B7861" s="170" t="s">
        <v>5682</v>
      </c>
      <c r="C7861" s="170" t="s">
        <v>11</v>
      </c>
      <c r="D7861" s="170" t="s">
        <v>211</v>
      </c>
      <c r="E7861" s="170">
        <v>2840</v>
      </c>
      <c r="F7861" s="170">
        <v>3</v>
      </c>
      <c r="G7861" s="171">
        <v>3.2</v>
      </c>
      <c r="H7861" s="170" t="s">
        <v>415</v>
      </c>
      <c r="I7861" s="171">
        <v>19.79</v>
      </c>
      <c r="J7861" s="169">
        <v>8</v>
      </c>
    </row>
    <row r="7862" spans="1:10" hidden="1" x14ac:dyDescent="0.25">
      <c r="A7862" s="169">
        <v>72360</v>
      </c>
      <c r="B7862" s="170" t="s">
        <v>5683</v>
      </c>
      <c r="C7862" s="170" t="s">
        <v>11</v>
      </c>
      <c r="D7862" s="170" t="s">
        <v>267</v>
      </c>
      <c r="E7862" s="170">
        <v>404</v>
      </c>
      <c r="F7862" s="170">
        <v>24</v>
      </c>
      <c r="G7862" s="171">
        <v>4.7</v>
      </c>
      <c r="H7862" s="170" t="s">
        <v>415</v>
      </c>
      <c r="I7862" s="171">
        <v>4.79</v>
      </c>
      <c r="J7862" s="169">
        <v>1</v>
      </c>
    </row>
    <row r="7863" spans="1:10" hidden="1" x14ac:dyDescent="0.25">
      <c r="A7863" s="169">
        <v>72360</v>
      </c>
      <c r="B7863" s="170" t="s">
        <v>5683</v>
      </c>
      <c r="C7863" s="170" t="s">
        <v>11</v>
      </c>
      <c r="D7863" s="170" t="s">
        <v>267</v>
      </c>
      <c r="E7863" s="170">
        <v>404</v>
      </c>
      <c r="F7863" s="170">
        <v>24</v>
      </c>
      <c r="G7863" s="171">
        <v>4.7</v>
      </c>
      <c r="H7863" s="170" t="s">
        <v>415</v>
      </c>
      <c r="I7863" s="171">
        <v>4.79</v>
      </c>
      <c r="J7863" s="169">
        <v>1</v>
      </c>
    </row>
    <row r="7864" spans="1:10" hidden="1" x14ac:dyDescent="0.25">
      <c r="A7864" s="169">
        <v>72393</v>
      </c>
      <c r="B7864" s="170" t="s">
        <v>5684</v>
      </c>
      <c r="C7864" s="170" t="s">
        <v>11</v>
      </c>
      <c r="D7864" s="170" t="s">
        <v>12</v>
      </c>
      <c r="E7864" s="170">
        <v>473</v>
      </c>
      <c r="F7864" s="170">
        <v>24</v>
      </c>
      <c r="G7864" s="171">
        <v>5</v>
      </c>
      <c r="H7864" s="170" t="s">
        <v>1324</v>
      </c>
      <c r="I7864" s="171">
        <v>4.45</v>
      </c>
      <c r="J7864" s="169">
        <v>1</v>
      </c>
    </row>
    <row r="7865" spans="1:10" hidden="1" x14ac:dyDescent="0.25">
      <c r="A7865" s="169">
        <v>72393</v>
      </c>
      <c r="B7865" s="170" t="s">
        <v>5684</v>
      </c>
      <c r="C7865" s="170" t="s">
        <v>11</v>
      </c>
      <c r="D7865" s="170" t="s">
        <v>12</v>
      </c>
      <c r="E7865" s="170">
        <v>473</v>
      </c>
      <c r="F7865" s="170">
        <v>24</v>
      </c>
      <c r="G7865" s="171">
        <v>5</v>
      </c>
      <c r="H7865" s="170" t="s">
        <v>1324</v>
      </c>
      <c r="I7865" s="171">
        <v>4.45</v>
      </c>
      <c r="J7865" s="169">
        <v>1</v>
      </c>
    </row>
    <row r="7866" spans="1:10" hidden="1" x14ac:dyDescent="0.25">
      <c r="A7866" s="169">
        <v>72395</v>
      </c>
      <c r="B7866" s="170" t="s">
        <v>5685</v>
      </c>
      <c r="C7866" s="170" t="s">
        <v>11</v>
      </c>
      <c r="D7866" s="170" t="s">
        <v>267</v>
      </c>
      <c r="E7866" s="170">
        <v>473</v>
      </c>
      <c r="F7866" s="170">
        <v>24</v>
      </c>
      <c r="G7866" s="171">
        <v>4.75</v>
      </c>
      <c r="H7866" s="170" t="s">
        <v>1662</v>
      </c>
      <c r="I7866" s="171">
        <v>4.49</v>
      </c>
      <c r="J7866" s="169">
        <v>1</v>
      </c>
    </row>
    <row r="7867" spans="1:10" hidden="1" x14ac:dyDescent="0.25">
      <c r="A7867" s="169">
        <v>72395</v>
      </c>
      <c r="B7867" s="170" t="s">
        <v>5685</v>
      </c>
      <c r="C7867" s="170" t="s">
        <v>11</v>
      </c>
      <c r="D7867" s="170" t="s">
        <v>267</v>
      </c>
      <c r="E7867" s="170">
        <v>473</v>
      </c>
      <c r="F7867" s="170">
        <v>24</v>
      </c>
      <c r="G7867" s="171">
        <v>4.75</v>
      </c>
      <c r="H7867" s="170" t="s">
        <v>1662</v>
      </c>
      <c r="I7867" s="171">
        <v>4.49</v>
      </c>
      <c r="J7867" s="169">
        <v>1</v>
      </c>
    </row>
    <row r="7868" spans="1:10" hidden="1" x14ac:dyDescent="0.25">
      <c r="A7868" s="169">
        <v>72396</v>
      </c>
      <c r="B7868" s="170" t="s">
        <v>5686</v>
      </c>
      <c r="C7868" s="170" t="s">
        <v>11</v>
      </c>
      <c r="D7868" s="170" t="s">
        <v>267</v>
      </c>
      <c r="E7868" s="170">
        <v>473</v>
      </c>
      <c r="F7868" s="170">
        <v>24</v>
      </c>
      <c r="G7868" s="171">
        <v>4.5</v>
      </c>
      <c r="H7868" s="170" t="s">
        <v>1662</v>
      </c>
      <c r="I7868" s="171">
        <v>4.3</v>
      </c>
      <c r="J7868" s="169">
        <v>1</v>
      </c>
    </row>
    <row r="7869" spans="1:10" hidden="1" x14ac:dyDescent="0.25">
      <c r="A7869" s="169">
        <v>72396</v>
      </c>
      <c r="B7869" s="170" t="s">
        <v>5686</v>
      </c>
      <c r="C7869" s="170" t="s">
        <v>11</v>
      </c>
      <c r="D7869" s="170" t="s">
        <v>267</v>
      </c>
      <c r="E7869" s="170">
        <v>473</v>
      </c>
      <c r="F7869" s="170">
        <v>24</v>
      </c>
      <c r="G7869" s="171">
        <v>4.5</v>
      </c>
      <c r="H7869" s="170" t="s">
        <v>1662</v>
      </c>
      <c r="I7869" s="171">
        <v>4.3</v>
      </c>
      <c r="J7869" s="169">
        <v>1</v>
      </c>
    </row>
    <row r="7870" spans="1:10" hidden="1" x14ac:dyDescent="0.25">
      <c r="A7870" s="169">
        <v>72409</v>
      </c>
      <c r="B7870" s="170" t="s">
        <v>5687</v>
      </c>
      <c r="C7870" s="170" t="s">
        <v>24</v>
      </c>
      <c r="D7870" s="170" t="s">
        <v>25</v>
      </c>
      <c r="E7870" s="170">
        <v>750</v>
      </c>
      <c r="F7870" s="170">
        <v>12</v>
      </c>
      <c r="G7870" s="171">
        <v>12</v>
      </c>
      <c r="H7870" s="170" t="s">
        <v>26</v>
      </c>
      <c r="I7870" s="171">
        <v>17.989999999999998</v>
      </c>
      <c r="J7870" s="169">
        <v>1</v>
      </c>
    </row>
    <row r="7871" spans="1:10" hidden="1" x14ac:dyDescent="0.25">
      <c r="A7871" s="169">
        <v>72426</v>
      </c>
      <c r="B7871" s="170" t="s">
        <v>5688</v>
      </c>
      <c r="C7871" s="170" t="s">
        <v>263</v>
      </c>
      <c r="D7871" s="170" t="s">
        <v>909</v>
      </c>
      <c r="E7871" s="170">
        <v>30000</v>
      </c>
      <c r="F7871" s="170">
        <v>1</v>
      </c>
      <c r="G7871" s="171">
        <v>5</v>
      </c>
      <c r="H7871" s="170" t="s">
        <v>1615</v>
      </c>
      <c r="I7871" s="171">
        <v>180.16</v>
      </c>
      <c r="J7871" s="169">
        <v>1</v>
      </c>
    </row>
    <row r="7872" spans="1:10" hidden="1" x14ac:dyDescent="0.25">
      <c r="A7872" s="169">
        <v>72426</v>
      </c>
      <c r="B7872" s="170" t="s">
        <v>5688</v>
      </c>
      <c r="C7872" s="170" t="s">
        <v>263</v>
      </c>
      <c r="D7872" s="170" t="s">
        <v>909</v>
      </c>
      <c r="E7872" s="170">
        <v>30000</v>
      </c>
      <c r="F7872" s="170">
        <v>1</v>
      </c>
      <c r="G7872" s="171">
        <v>5</v>
      </c>
      <c r="H7872" s="170" t="s">
        <v>1615</v>
      </c>
      <c r="I7872" s="171">
        <v>180.16</v>
      </c>
      <c r="J7872" s="169">
        <v>1</v>
      </c>
    </row>
    <row r="7873" spans="1:10" hidden="1" x14ac:dyDescent="0.25">
      <c r="A7873" s="169">
        <v>72427</v>
      </c>
      <c r="B7873" s="170" t="s">
        <v>5689</v>
      </c>
      <c r="C7873" s="170" t="s">
        <v>263</v>
      </c>
      <c r="D7873" s="170" t="s">
        <v>909</v>
      </c>
      <c r="E7873" s="170">
        <v>30000</v>
      </c>
      <c r="F7873" s="170">
        <v>1</v>
      </c>
      <c r="G7873" s="171">
        <v>5</v>
      </c>
      <c r="H7873" s="170" t="s">
        <v>1615</v>
      </c>
      <c r="I7873" s="171">
        <v>172.9</v>
      </c>
      <c r="J7873" s="169">
        <v>1</v>
      </c>
    </row>
    <row r="7874" spans="1:10" hidden="1" x14ac:dyDescent="0.25">
      <c r="A7874" s="169">
        <v>72427</v>
      </c>
      <c r="B7874" s="170" t="s">
        <v>5689</v>
      </c>
      <c r="C7874" s="170" t="s">
        <v>263</v>
      </c>
      <c r="D7874" s="170" t="s">
        <v>909</v>
      </c>
      <c r="E7874" s="170">
        <v>30000</v>
      </c>
      <c r="F7874" s="170">
        <v>1</v>
      </c>
      <c r="G7874" s="171">
        <v>5</v>
      </c>
      <c r="H7874" s="170" t="s">
        <v>1615</v>
      </c>
      <c r="I7874" s="171">
        <v>172.9</v>
      </c>
      <c r="J7874" s="169">
        <v>1</v>
      </c>
    </row>
    <row r="7875" spans="1:10" hidden="1" x14ac:dyDescent="0.25">
      <c r="A7875" s="169">
        <v>72428</v>
      </c>
      <c r="B7875" s="170" t="s">
        <v>5690</v>
      </c>
      <c r="C7875" s="170" t="s">
        <v>11</v>
      </c>
      <c r="D7875" s="170" t="s">
        <v>12</v>
      </c>
      <c r="E7875" s="170">
        <v>355</v>
      </c>
      <c r="F7875" s="170">
        <v>24</v>
      </c>
      <c r="G7875" s="171">
        <v>5</v>
      </c>
      <c r="H7875" s="170" t="s">
        <v>1457</v>
      </c>
      <c r="I7875" s="171">
        <v>2.5</v>
      </c>
      <c r="J7875" s="169">
        <v>1</v>
      </c>
    </row>
    <row r="7876" spans="1:10" hidden="1" x14ac:dyDescent="0.25">
      <c r="A7876" s="169">
        <v>72428</v>
      </c>
      <c r="B7876" s="170" t="s">
        <v>5690</v>
      </c>
      <c r="C7876" s="170" t="s">
        <v>11</v>
      </c>
      <c r="D7876" s="170" t="s">
        <v>12</v>
      </c>
      <c r="E7876" s="170">
        <v>355</v>
      </c>
      <c r="F7876" s="170">
        <v>24</v>
      </c>
      <c r="G7876" s="171">
        <v>5</v>
      </c>
      <c r="H7876" s="170" t="s">
        <v>1457</v>
      </c>
      <c r="I7876" s="171">
        <v>2.5</v>
      </c>
      <c r="J7876" s="169">
        <v>1</v>
      </c>
    </row>
    <row r="7877" spans="1:10" hidden="1" x14ac:dyDescent="0.25">
      <c r="A7877" s="169">
        <v>72429</v>
      </c>
      <c r="B7877" s="170" t="s">
        <v>5691</v>
      </c>
      <c r="C7877" s="170" t="s">
        <v>263</v>
      </c>
      <c r="D7877" s="170" t="s">
        <v>332</v>
      </c>
      <c r="E7877" s="170">
        <v>473</v>
      </c>
      <c r="F7877" s="170">
        <v>24</v>
      </c>
      <c r="G7877" s="171">
        <v>6.9</v>
      </c>
      <c r="H7877" s="170" t="s">
        <v>1053</v>
      </c>
      <c r="I7877" s="171">
        <v>3.99</v>
      </c>
      <c r="J7877" s="169">
        <v>1</v>
      </c>
    </row>
    <row r="7878" spans="1:10" hidden="1" x14ac:dyDescent="0.25">
      <c r="A7878" s="169">
        <v>72429</v>
      </c>
      <c r="B7878" s="170" t="s">
        <v>5691</v>
      </c>
      <c r="C7878" s="170" t="s">
        <v>263</v>
      </c>
      <c r="D7878" s="170" t="s">
        <v>332</v>
      </c>
      <c r="E7878" s="170">
        <v>473</v>
      </c>
      <c r="F7878" s="170">
        <v>24</v>
      </c>
      <c r="G7878" s="171">
        <v>6.9</v>
      </c>
      <c r="H7878" s="170" t="s">
        <v>1053</v>
      </c>
      <c r="I7878" s="171">
        <v>3.99</v>
      </c>
      <c r="J7878" s="169">
        <v>1</v>
      </c>
    </row>
    <row r="7879" spans="1:10" hidden="1" x14ac:dyDescent="0.25">
      <c r="A7879" s="169">
        <v>72430</v>
      </c>
      <c r="B7879" s="170" t="s">
        <v>5692</v>
      </c>
      <c r="C7879" s="170" t="s">
        <v>11</v>
      </c>
      <c r="D7879" s="170" t="s">
        <v>12</v>
      </c>
      <c r="E7879" s="170">
        <v>355</v>
      </c>
      <c r="F7879" s="170">
        <v>24</v>
      </c>
      <c r="G7879" s="171">
        <v>5</v>
      </c>
      <c r="H7879" s="170" t="s">
        <v>1457</v>
      </c>
      <c r="I7879" s="171">
        <v>2.5</v>
      </c>
      <c r="J7879" s="169">
        <v>1</v>
      </c>
    </row>
    <row r="7880" spans="1:10" hidden="1" x14ac:dyDescent="0.25">
      <c r="A7880" s="169">
        <v>72430</v>
      </c>
      <c r="B7880" s="170" t="s">
        <v>5692</v>
      </c>
      <c r="C7880" s="170" t="s">
        <v>11</v>
      </c>
      <c r="D7880" s="170" t="s">
        <v>12</v>
      </c>
      <c r="E7880" s="170">
        <v>355</v>
      </c>
      <c r="F7880" s="170">
        <v>24</v>
      </c>
      <c r="G7880" s="171">
        <v>5</v>
      </c>
      <c r="H7880" s="170" t="s">
        <v>1457</v>
      </c>
      <c r="I7880" s="171">
        <v>2.5</v>
      </c>
      <c r="J7880" s="169">
        <v>1</v>
      </c>
    </row>
    <row r="7881" spans="1:10" hidden="1" x14ac:dyDescent="0.25">
      <c r="A7881" s="169">
        <v>72434</v>
      </c>
      <c r="B7881" s="170" t="s">
        <v>5693</v>
      </c>
      <c r="C7881" s="170" t="s">
        <v>15</v>
      </c>
      <c r="D7881" s="170" t="s">
        <v>1007</v>
      </c>
      <c r="E7881" s="170">
        <v>700</v>
      </c>
      <c r="F7881" s="170">
        <v>6</v>
      </c>
      <c r="G7881" s="171">
        <v>45</v>
      </c>
      <c r="H7881" s="170" t="s">
        <v>2597</v>
      </c>
      <c r="I7881" s="171">
        <v>104.99</v>
      </c>
      <c r="J7881" s="169">
        <v>1</v>
      </c>
    </row>
    <row r="7882" spans="1:10" hidden="1" x14ac:dyDescent="0.25">
      <c r="A7882" s="169">
        <v>72440</v>
      </c>
      <c r="B7882" s="170" t="s">
        <v>5694</v>
      </c>
      <c r="C7882" s="170" t="s">
        <v>11</v>
      </c>
      <c r="D7882" s="170" t="s">
        <v>211</v>
      </c>
      <c r="E7882" s="170">
        <v>355</v>
      </c>
      <c r="F7882" s="170">
        <v>24</v>
      </c>
      <c r="G7882" s="171">
        <v>4</v>
      </c>
      <c r="H7882" s="170" t="s">
        <v>1457</v>
      </c>
      <c r="I7882" s="171">
        <v>2.08</v>
      </c>
      <c r="J7882" s="169">
        <v>1</v>
      </c>
    </row>
    <row r="7883" spans="1:10" hidden="1" x14ac:dyDescent="0.25">
      <c r="A7883" s="169">
        <v>72440</v>
      </c>
      <c r="B7883" s="170" t="s">
        <v>5694</v>
      </c>
      <c r="C7883" s="170" t="s">
        <v>11</v>
      </c>
      <c r="D7883" s="170" t="s">
        <v>211</v>
      </c>
      <c r="E7883" s="170">
        <v>355</v>
      </c>
      <c r="F7883" s="170">
        <v>24</v>
      </c>
      <c r="G7883" s="171">
        <v>4</v>
      </c>
      <c r="H7883" s="170" t="s">
        <v>1457</v>
      </c>
      <c r="I7883" s="171">
        <v>2.08</v>
      </c>
      <c r="J7883" s="169">
        <v>1</v>
      </c>
    </row>
    <row r="7884" spans="1:10" hidden="1" x14ac:dyDescent="0.25">
      <c r="A7884" s="169">
        <v>72451</v>
      </c>
      <c r="B7884" s="170" t="s">
        <v>5695</v>
      </c>
      <c r="C7884" s="170" t="s">
        <v>263</v>
      </c>
      <c r="D7884" s="170" t="s">
        <v>332</v>
      </c>
      <c r="E7884" s="170">
        <v>2130</v>
      </c>
      <c r="F7884" s="170">
        <v>4</v>
      </c>
      <c r="G7884" s="171">
        <v>6.9</v>
      </c>
      <c r="H7884" s="170" t="s">
        <v>1053</v>
      </c>
      <c r="I7884" s="171">
        <v>17.989999999999998</v>
      </c>
      <c r="J7884" s="169">
        <v>6</v>
      </c>
    </row>
    <row r="7885" spans="1:10" hidden="1" x14ac:dyDescent="0.25">
      <c r="A7885" s="169">
        <v>72451</v>
      </c>
      <c r="B7885" s="170" t="s">
        <v>5695</v>
      </c>
      <c r="C7885" s="170" t="s">
        <v>263</v>
      </c>
      <c r="D7885" s="170" t="s">
        <v>332</v>
      </c>
      <c r="E7885" s="170">
        <v>2130</v>
      </c>
      <c r="F7885" s="170">
        <v>4</v>
      </c>
      <c r="G7885" s="171">
        <v>6.9</v>
      </c>
      <c r="H7885" s="170" t="s">
        <v>1053</v>
      </c>
      <c r="I7885" s="171">
        <v>17.989999999999998</v>
      </c>
      <c r="J7885" s="169">
        <v>6</v>
      </c>
    </row>
    <row r="7886" spans="1:10" hidden="1" x14ac:dyDescent="0.25">
      <c r="A7886" s="169">
        <v>72463</v>
      </c>
      <c r="B7886" s="170" t="s">
        <v>5696</v>
      </c>
      <c r="C7886" s="170" t="s">
        <v>263</v>
      </c>
      <c r="D7886" s="170" t="s">
        <v>332</v>
      </c>
      <c r="E7886" s="170">
        <v>473</v>
      </c>
      <c r="F7886" s="170">
        <v>24</v>
      </c>
      <c r="G7886" s="171">
        <v>6.9</v>
      </c>
      <c r="H7886" s="170" t="s">
        <v>1053</v>
      </c>
      <c r="I7886" s="171">
        <v>3.99</v>
      </c>
      <c r="J7886" s="169">
        <v>1</v>
      </c>
    </row>
    <row r="7887" spans="1:10" hidden="1" x14ac:dyDescent="0.25">
      <c r="A7887" s="169">
        <v>72463</v>
      </c>
      <c r="B7887" s="170" t="s">
        <v>5696</v>
      </c>
      <c r="C7887" s="170" t="s">
        <v>263</v>
      </c>
      <c r="D7887" s="170" t="s">
        <v>332</v>
      </c>
      <c r="E7887" s="170">
        <v>473</v>
      </c>
      <c r="F7887" s="170">
        <v>24</v>
      </c>
      <c r="G7887" s="171">
        <v>6.9</v>
      </c>
      <c r="H7887" s="170" t="s">
        <v>1053</v>
      </c>
      <c r="I7887" s="171">
        <v>3.99</v>
      </c>
      <c r="J7887" s="169">
        <v>1</v>
      </c>
    </row>
    <row r="7888" spans="1:10" hidden="1" x14ac:dyDescent="0.25">
      <c r="A7888" s="169">
        <v>72465</v>
      </c>
      <c r="B7888" s="170" t="s">
        <v>5697</v>
      </c>
      <c r="C7888" s="170" t="s">
        <v>263</v>
      </c>
      <c r="D7888" s="170" t="s">
        <v>332</v>
      </c>
      <c r="E7888" s="170">
        <v>473</v>
      </c>
      <c r="F7888" s="170">
        <v>24</v>
      </c>
      <c r="G7888" s="171">
        <v>6.9</v>
      </c>
      <c r="H7888" s="170" t="s">
        <v>1053</v>
      </c>
      <c r="I7888" s="171">
        <v>3.99</v>
      </c>
      <c r="J7888" s="169">
        <v>1</v>
      </c>
    </row>
    <row r="7889" spans="1:10" hidden="1" x14ac:dyDescent="0.25">
      <c r="A7889" s="169">
        <v>72465</v>
      </c>
      <c r="B7889" s="170" t="s">
        <v>5697</v>
      </c>
      <c r="C7889" s="170" t="s">
        <v>263</v>
      </c>
      <c r="D7889" s="170" t="s">
        <v>332</v>
      </c>
      <c r="E7889" s="170">
        <v>473</v>
      </c>
      <c r="F7889" s="170">
        <v>24</v>
      </c>
      <c r="G7889" s="171">
        <v>6.9</v>
      </c>
      <c r="H7889" s="170" t="s">
        <v>1053</v>
      </c>
      <c r="I7889" s="171">
        <v>3.99</v>
      </c>
      <c r="J7889" s="169">
        <v>1</v>
      </c>
    </row>
    <row r="7890" spans="1:10" hidden="1" x14ac:dyDescent="0.25">
      <c r="A7890" s="169">
        <v>72484</v>
      </c>
      <c r="B7890" s="170" t="s">
        <v>5698</v>
      </c>
      <c r="C7890" s="170" t="s">
        <v>263</v>
      </c>
      <c r="D7890" s="170" t="s">
        <v>264</v>
      </c>
      <c r="E7890" s="170">
        <v>473</v>
      </c>
      <c r="F7890" s="170">
        <v>24</v>
      </c>
      <c r="G7890" s="171">
        <v>7</v>
      </c>
      <c r="H7890" s="170" t="s">
        <v>96</v>
      </c>
      <c r="I7890" s="171">
        <v>3.89</v>
      </c>
      <c r="J7890" s="169">
        <v>1</v>
      </c>
    </row>
    <row r="7891" spans="1:10" hidden="1" x14ac:dyDescent="0.25">
      <c r="A7891" s="169">
        <v>72484</v>
      </c>
      <c r="B7891" s="170" t="s">
        <v>5698</v>
      </c>
      <c r="C7891" s="170" t="s">
        <v>263</v>
      </c>
      <c r="D7891" s="170" t="s">
        <v>264</v>
      </c>
      <c r="E7891" s="170">
        <v>473</v>
      </c>
      <c r="F7891" s="170">
        <v>24</v>
      </c>
      <c r="G7891" s="171">
        <v>7</v>
      </c>
      <c r="H7891" s="170" t="s">
        <v>96</v>
      </c>
      <c r="I7891" s="171">
        <v>3.89</v>
      </c>
      <c r="J7891" s="169">
        <v>1</v>
      </c>
    </row>
    <row r="7892" spans="1:10" hidden="1" x14ac:dyDescent="0.25">
      <c r="A7892" s="169">
        <v>72491</v>
      </c>
      <c r="B7892" s="170" t="s">
        <v>5699</v>
      </c>
      <c r="C7892" s="170" t="s">
        <v>263</v>
      </c>
      <c r="D7892" s="170" t="s">
        <v>332</v>
      </c>
      <c r="E7892" s="170">
        <v>1420</v>
      </c>
      <c r="F7892" s="170">
        <v>6</v>
      </c>
      <c r="G7892" s="171">
        <v>5</v>
      </c>
      <c r="H7892" s="170" t="s">
        <v>402</v>
      </c>
      <c r="I7892" s="171">
        <v>11.99</v>
      </c>
      <c r="J7892" s="169">
        <v>4</v>
      </c>
    </row>
    <row r="7893" spans="1:10" hidden="1" x14ac:dyDescent="0.25">
      <c r="A7893" s="169">
        <v>72492</v>
      </c>
      <c r="B7893" s="170" t="s">
        <v>5700</v>
      </c>
      <c r="C7893" s="170" t="s">
        <v>263</v>
      </c>
      <c r="D7893" s="170" t="s">
        <v>332</v>
      </c>
      <c r="E7893" s="170">
        <v>1420</v>
      </c>
      <c r="F7893" s="170">
        <v>6</v>
      </c>
      <c r="G7893" s="171">
        <v>5</v>
      </c>
      <c r="H7893" s="170" t="s">
        <v>402</v>
      </c>
      <c r="I7893" s="171">
        <v>11.99</v>
      </c>
      <c r="J7893" s="169">
        <v>4</v>
      </c>
    </row>
    <row r="7894" spans="1:10" hidden="1" x14ac:dyDescent="0.25">
      <c r="A7894" s="169">
        <v>72495</v>
      </c>
      <c r="B7894" s="170" t="s">
        <v>5442</v>
      </c>
      <c r="C7894" s="170" t="s">
        <v>15</v>
      </c>
      <c r="D7894" s="170" t="s">
        <v>1044</v>
      </c>
      <c r="E7894" s="170">
        <v>375</v>
      </c>
      <c r="F7894" s="170">
        <v>20</v>
      </c>
      <c r="G7894" s="171">
        <v>16</v>
      </c>
      <c r="H7894" s="170" t="s">
        <v>274</v>
      </c>
      <c r="I7894" s="171">
        <v>11.29</v>
      </c>
      <c r="J7894" s="169">
        <v>1</v>
      </c>
    </row>
    <row r="7895" spans="1:10" hidden="1" x14ac:dyDescent="0.25">
      <c r="A7895" s="169">
        <v>72498</v>
      </c>
      <c r="B7895" s="170" t="s">
        <v>5701</v>
      </c>
      <c r="C7895" s="170" t="s">
        <v>24</v>
      </c>
      <c r="D7895" s="170" t="s">
        <v>298</v>
      </c>
      <c r="E7895" s="170">
        <v>750</v>
      </c>
      <c r="F7895" s="170">
        <v>6</v>
      </c>
      <c r="G7895" s="171">
        <v>11.5</v>
      </c>
      <c r="H7895" s="170" t="s">
        <v>47</v>
      </c>
      <c r="I7895" s="171">
        <v>19.989999999999998</v>
      </c>
      <c r="J7895" s="169">
        <v>1</v>
      </c>
    </row>
    <row r="7896" spans="1:10" hidden="1" x14ac:dyDescent="0.25">
      <c r="A7896" s="169">
        <v>72504</v>
      </c>
      <c r="B7896" s="170" t="s">
        <v>5702</v>
      </c>
      <c r="C7896" s="170" t="s">
        <v>24</v>
      </c>
      <c r="D7896" s="170" t="s">
        <v>34</v>
      </c>
      <c r="E7896" s="170">
        <v>750</v>
      </c>
      <c r="F7896" s="170">
        <v>12</v>
      </c>
      <c r="G7896" s="171">
        <v>11.5</v>
      </c>
      <c r="H7896" s="170" t="s">
        <v>218</v>
      </c>
      <c r="I7896" s="171">
        <v>19.989999999999998</v>
      </c>
      <c r="J7896" s="169">
        <v>1</v>
      </c>
    </row>
    <row r="7897" spans="1:10" hidden="1" x14ac:dyDescent="0.25">
      <c r="A7897" s="169">
        <v>72580</v>
      </c>
      <c r="B7897" s="170" t="s">
        <v>5703</v>
      </c>
      <c r="C7897" s="170" t="s">
        <v>24</v>
      </c>
      <c r="D7897" s="170" t="s">
        <v>46</v>
      </c>
      <c r="E7897" s="170">
        <v>750</v>
      </c>
      <c r="F7897" s="170">
        <v>6</v>
      </c>
      <c r="G7897" s="171">
        <v>11</v>
      </c>
      <c r="H7897" s="170" t="s">
        <v>200</v>
      </c>
      <c r="I7897" s="171">
        <v>19.989999999999998</v>
      </c>
      <c r="J7897" s="169">
        <v>1</v>
      </c>
    </row>
    <row r="7898" spans="1:10" hidden="1" x14ac:dyDescent="0.25">
      <c r="A7898" s="169">
        <v>72597</v>
      </c>
      <c r="B7898" s="170" t="s">
        <v>5704</v>
      </c>
      <c r="C7898" s="170" t="s">
        <v>15</v>
      </c>
      <c r="D7898" s="170" t="s">
        <v>122</v>
      </c>
      <c r="E7898" s="170">
        <v>750</v>
      </c>
      <c r="F7898" s="170">
        <v>12</v>
      </c>
      <c r="G7898" s="171">
        <v>23</v>
      </c>
      <c r="H7898" s="170" t="s">
        <v>47</v>
      </c>
      <c r="I7898" s="171">
        <v>23.95</v>
      </c>
      <c r="J7898" s="169">
        <v>1</v>
      </c>
    </row>
    <row r="7899" spans="1:10" hidden="1" x14ac:dyDescent="0.25">
      <c r="A7899" s="169">
        <v>72598</v>
      </c>
      <c r="B7899" s="170" t="s">
        <v>5705</v>
      </c>
      <c r="C7899" s="170" t="s">
        <v>15</v>
      </c>
      <c r="D7899" s="170" t="s">
        <v>154</v>
      </c>
      <c r="E7899" s="170">
        <v>750</v>
      </c>
      <c r="F7899" s="170">
        <v>12</v>
      </c>
      <c r="G7899" s="171">
        <v>17</v>
      </c>
      <c r="H7899" s="170" t="s">
        <v>26</v>
      </c>
      <c r="I7899" s="171">
        <v>36.99</v>
      </c>
      <c r="J7899" s="169">
        <v>1</v>
      </c>
    </row>
    <row r="7900" spans="1:10" hidden="1" x14ac:dyDescent="0.25">
      <c r="A7900" s="169">
        <v>72599</v>
      </c>
      <c r="B7900" s="170" t="s">
        <v>5706</v>
      </c>
      <c r="C7900" s="170" t="s">
        <v>11</v>
      </c>
      <c r="D7900" s="170" t="s">
        <v>211</v>
      </c>
      <c r="E7900" s="170">
        <v>473</v>
      </c>
      <c r="F7900" s="170">
        <v>24</v>
      </c>
      <c r="G7900" s="171">
        <v>4</v>
      </c>
      <c r="H7900" s="170" t="s">
        <v>2850</v>
      </c>
      <c r="I7900" s="171">
        <v>4.25</v>
      </c>
      <c r="J7900" s="169">
        <v>1</v>
      </c>
    </row>
    <row r="7901" spans="1:10" hidden="1" x14ac:dyDescent="0.25">
      <c r="A7901" s="169">
        <v>72599</v>
      </c>
      <c r="B7901" s="170" t="s">
        <v>5706</v>
      </c>
      <c r="C7901" s="170" t="s">
        <v>11</v>
      </c>
      <c r="D7901" s="170" t="s">
        <v>211</v>
      </c>
      <c r="E7901" s="170">
        <v>473</v>
      </c>
      <c r="F7901" s="170">
        <v>24</v>
      </c>
      <c r="G7901" s="171">
        <v>4</v>
      </c>
      <c r="H7901" s="170" t="s">
        <v>2850</v>
      </c>
      <c r="I7901" s="171">
        <v>4.25</v>
      </c>
      <c r="J7901" s="169">
        <v>1</v>
      </c>
    </row>
    <row r="7902" spans="1:10" hidden="1" x14ac:dyDescent="0.25">
      <c r="A7902" s="169">
        <v>72601</v>
      </c>
      <c r="B7902" s="170" t="s">
        <v>5707</v>
      </c>
      <c r="C7902" s="170" t="s">
        <v>11</v>
      </c>
      <c r="D7902" s="170" t="s">
        <v>267</v>
      </c>
      <c r="E7902" s="170">
        <v>473</v>
      </c>
      <c r="F7902" s="170">
        <v>24</v>
      </c>
      <c r="G7902" s="171">
        <v>5</v>
      </c>
      <c r="H7902" s="170" t="s">
        <v>1391</v>
      </c>
      <c r="I7902" s="171">
        <v>4.6900000000000004</v>
      </c>
      <c r="J7902" s="169">
        <v>1</v>
      </c>
    </row>
    <row r="7903" spans="1:10" hidden="1" x14ac:dyDescent="0.25">
      <c r="A7903" s="169">
        <v>72601</v>
      </c>
      <c r="B7903" s="170" t="s">
        <v>5707</v>
      </c>
      <c r="C7903" s="170" t="s">
        <v>11</v>
      </c>
      <c r="D7903" s="170" t="s">
        <v>267</v>
      </c>
      <c r="E7903" s="170">
        <v>473</v>
      </c>
      <c r="F7903" s="170">
        <v>24</v>
      </c>
      <c r="G7903" s="171">
        <v>5</v>
      </c>
      <c r="H7903" s="170" t="s">
        <v>1391</v>
      </c>
      <c r="I7903" s="171">
        <v>4.6900000000000004</v>
      </c>
      <c r="J7903" s="169">
        <v>1</v>
      </c>
    </row>
    <row r="7904" spans="1:10" hidden="1" x14ac:dyDescent="0.25">
      <c r="A7904" s="169">
        <v>72602</v>
      </c>
      <c r="B7904" s="170" t="s">
        <v>5708</v>
      </c>
      <c r="C7904" s="170" t="s">
        <v>263</v>
      </c>
      <c r="D7904" s="170" t="s">
        <v>935</v>
      </c>
      <c r="E7904" s="170">
        <v>50000</v>
      </c>
      <c r="F7904" s="170">
        <v>1</v>
      </c>
      <c r="G7904" s="171">
        <v>5</v>
      </c>
      <c r="H7904" s="170" t="s">
        <v>1391</v>
      </c>
      <c r="I7904" s="171">
        <v>298</v>
      </c>
      <c r="J7904" s="169">
        <v>1</v>
      </c>
    </row>
    <row r="7905" spans="1:10" hidden="1" x14ac:dyDescent="0.25">
      <c r="A7905" s="169">
        <v>72602</v>
      </c>
      <c r="B7905" s="170" t="s">
        <v>5708</v>
      </c>
      <c r="C7905" s="170" t="s">
        <v>263</v>
      </c>
      <c r="D7905" s="170" t="s">
        <v>935</v>
      </c>
      <c r="E7905" s="170">
        <v>50000</v>
      </c>
      <c r="F7905" s="170">
        <v>1</v>
      </c>
      <c r="G7905" s="171">
        <v>5</v>
      </c>
      <c r="H7905" s="170" t="s">
        <v>1391</v>
      </c>
      <c r="I7905" s="171">
        <v>298</v>
      </c>
      <c r="J7905" s="169">
        <v>1</v>
      </c>
    </row>
    <row r="7906" spans="1:10" hidden="1" x14ac:dyDescent="0.25">
      <c r="A7906" s="169">
        <v>72603</v>
      </c>
      <c r="B7906" s="170" t="s">
        <v>5709</v>
      </c>
      <c r="C7906" s="170" t="s">
        <v>11</v>
      </c>
      <c r="D7906" s="170" t="s">
        <v>303</v>
      </c>
      <c r="E7906" s="170">
        <v>568</v>
      </c>
      <c r="F7906" s="170">
        <v>24</v>
      </c>
      <c r="G7906" s="171">
        <v>8</v>
      </c>
      <c r="H7906" s="170" t="s">
        <v>1209</v>
      </c>
      <c r="I7906" s="171">
        <v>4.99</v>
      </c>
      <c r="J7906" s="169">
        <v>1</v>
      </c>
    </row>
    <row r="7907" spans="1:10" hidden="1" x14ac:dyDescent="0.25">
      <c r="A7907" s="169">
        <v>72606</v>
      </c>
      <c r="B7907" s="170" t="s">
        <v>5710</v>
      </c>
      <c r="C7907" s="170" t="s">
        <v>11</v>
      </c>
      <c r="D7907" s="170" t="s">
        <v>267</v>
      </c>
      <c r="E7907" s="170">
        <v>473</v>
      </c>
      <c r="F7907" s="170">
        <v>24</v>
      </c>
      <c r="G7907" s="171">
        <v>5.2</v>
      </c>
      <c r="H7907" s="170" t="s">
        <v>1053</v>
      </c>
      <c r="I7907" s="171">
        <v>4.79</v>
      </c>
      <c r="J7907" s="169">
        <v>1</v>
      </c>
    </row>
    <row r="7908" spans="1:10" hidden="1" x14ac:dyDescent="0.25">
      <c r="A7908" s="169">
        <v>72606</v>
      </c>
      <c r="B7908" s="170" t="s">
        <v>5710</v>
      </c>
      <c r="C7908" s="170" t="s">
        <v>11</v>
      </c>
      <c r="D7908" s="170" t="s">
        <v>267</v>
      </c>
      <c r="E7908" s="170">
        <v>473</v>
      </c>
      <c r="F7908" s="170">
        <v>24</v>
      </c>
      <c r="G7908" s="171">
        <v>5.2</v>
      </c>
      <c r="H7908" s="170" t="s">
        <v>1053</v>
      </c>
      <c r="I7908" s="171">
        <v>4.79</v>
      </c>
      <c r="J7908" s="169">
        <v>1</v>
      </c>
    </row>
    <row r="7909" spans="1:10" hidden="1" x14ac:dyDescent="0.25">
      <c r="A7909" s="169">
        <v>72609</v>
      </c>
      <c r="B7909" s="170" t="s">
        <v>5711</v>
      </c>
      <c r="C7909" s="170" t="s">
        <v>11</v>
      </c>
      <c r="D7909" s="170" t="s">
        <v>267</v>
      </c>
      <c r="E7909" s="170">
        <v>473</v>
      </c>
      <c r="F7909" s="170">
        <v>24</v>
      </c>
      <c r="G7909" s="171">
        <v>5</v>
      </c>
      <c r="H7909" s="170" t="s">
        <v>1053</v>
      </c>
      <c r="I7909" s="171">
        <v>4.79</v>
      </c>
      <c r="J7909" s="169">
        <v>1</v>
      </c>
    </row>
    <row r="7910" spans="1:10" hidden="1" x14ac:dyDescent="0.25">
      <c r="A7910" s="169">
        <v>72609</v>
      </c>
      <c r="B7910" s="170" t="s">
        <v>5711</v>
      </c>
      <c r="C7910" s="170" t="s">
        <v>11</v>
      </c>
      <c r="D7910" s="170" t="s">
        <v>267</v>
      </c>
      <c r="E7910" s="170">
        <v>473</v>
      </c>
      <c r="F7910" s="170">
        <v>24</v>
      </c>
      <c r="G7910" s="171">
        <v>5</v>
      </c>
      <c r="H7910" s="170" t="s">
        <v>1053</v>
      </c>
      <c r="I7910" s="171">
        <v>4.79</v>
      </c>
      <c r="J7910" s="169">
        <v>1</v>
      </c>
    </row>
    <row r="7911" spans="1:10" hidden="1" x14ac:dyDescent="0.25">
      <c r="A7911" s="169">
        <v>72610</v>
      </c>
      <c r="B7911" s="170" t="s">
        <v>5712</v>
      </c>
      <c r="C7911" s="170" t="s">
        <v>11</v>
      </c>
      <c r="D7911" s="170" t="s">
        <v>267</v>
      </c>
      <c r="E7911" s="170">
        <v>473</v>
      </c>
      <c r="F7911" s="170">
        <v>24</v>
      </c>
      <c r="G7911" s="171">
        <v>5.5</v>
      </c>
      <c r="H7911" s="170" t="s">
        <v>1053</v>
      </c>
      <c r="I7911" s="171">
        <v>4.49</v>
      </c>
      <c r="J7911" s="169">
        <v>1</v>
      </c>
    </row>
    <row r="7912" spans="1:10" hidden="1" x14ac:dyDescent="0.25">
      <c r="A7912" s="169">
        <v>72610</v>
      </c>
      <c r="B7912" s="170" t="s">
        <v>5712</v>
      </c>
      <c r="C7912" s="170" t="s">
        <v>11</v>
      </c>
      <c r="D7912" s="170" t="s">
        <v>267</v>
      </c>
      <c r="E7912" s="170">
        <v>473</v>
      </c>
      <c r="F7912" s="170">
        <v>24</v>
      </c>
      <c r="G7912" s="171">
        <v>5.5</v>
      </c>
      <c r="H7912" s="170" t="s">
        <v>1053</v>
      </c>
      <c r="I7912" s="171">
        <v>4.49</v>
      </c>
      <c r="J7912" s="169">
        <v>1</v>
      </c>
    </row>
    <row r="7913" spans="1:10" hidden="1" x14ac:dyDescent="0.25">
      <c r="A7913" s="169">
        <v>72613</v>
      </c>
      <c r="B7913" s="170" t="s">
        <v>5713</v>
      </c>
      <c r="C7913" s="170" t="s">
        <v>11</v>
      </c>
      <c r="D7913" s="170" t="s">
        <v>303</v>
      </c>
      <c r="E7913" s="170">
        <v>568</v>
      </c>
      <c r="F7913" s="170">
        <v>24</v>
      </c>
      <c r="G7913" s="171">
        <v>8.5</v>
      </c>
      <c r="H7913" s="170" t="s">
        <v>1053</v>
      </c>
      <c r="I7913" s="171">
        <v>4.99</v>
      </c>
      <c r="J7913" s="169">
        <v>1</v>
      </c>
    </row>
    <row r="7914" spans="1:10" hidden="1" x14ac:dyDescent="0.25">
      <c r="A7914" s="169">
        <v>72613</v>
      </c>
      <c r="B7914" s="170" t="s">
        <v>5713</v>
      </c>
      <c r="C7914" s="170" t="s">
        <v>11</v>
      </c>
      <c r="D7914" s="170" t="s">
        <v>303</v>
      </c>
      <c r="E7914" s="170">
        <v>568</v>
      </c>
      <c r="F7914" s="170">
        <v>24</v>
      </c>
      <c r="G7914" s="171">
        <v>8.5</v>
      </c>
      <c r="H7914" s="170" t="s">
        <v>1053</v>
      </c>
      <c r="I7914" s="171">
        <v>4.99</v>
      </c>
      <c r="J7914" s="169">
        <v>1</v>
      </c>
    </row>
    <row r="7915" spans="1:10" hidden="1" x14ac:dyDescent="0.25">
      <c r="A7915" s="169">
        <v>72615</v>
      </c>
      <c r="B7915" s="170" t="s">
        <v>5714</v>
      </c>
      <c r="C7915" s="170" t="s">
        <v>11</v>
      </c>
      <c r="D7915" s="170" t="s">
        <v>303</v>
      </c>
      <c r="E7915" s="170">
        <v>568</v>
      </c>
      <c r="F7915" s="170">
        <v>24</v>
      </c>
      <c r="G7915" s="171">
        <v>8.5</v>
      </c>
      <c r="H7915" s="170" t="s">
        <v>1053</v>
      </c>
      <c r="I7915" s="171">
        <v>4.99</v>
      </c>
      <c r="J7915" s="169">
        <v>1</v>
      </c>
    </row>
    <row r="7916" spans="1:10" hidden="1" x14ac:dyDescent="0.25">
      <c r="A7916" s="169">
        <v>72615</v>
      </c>
      <c r="B7916" s="170" t="s">
        <v>5714</v>
      </c>
      <c r="C7916" s="170" t="s">
        <v>11</v>
      </c>
      <c r="D7916" s="170" t="s">
        <v>303</v>
      </c>
      <c r="E7916" s="170">
        <v>568</v>
      </c>
      <c r="F7916" s="170">
        <v>24</v>
      </c>
      <c r="G7916" s="171">
        <v>8.5</v>
      </c>
      <c r="H7916" s="170" t="s">
        <v>1053</v>
      </c>
      <c r="I7916" s="171">
        <v>4.99</v>
      </c>
      <c r="J7916" s="169">
        <v>1</v>
      </c>
    </row>
    <row r="7917" spans="1:10" hidden="1" x14ac:dyDescent="0.25">
      <c r="A7917" s="169">
        <v>72623</v>
      </c>
      <c r="B7917" s="170" t="s">
        <v>5715</v>
      </c>
      <c r="C7917" s="170" t="s">
        <v>11</v>
      </c>
      <c r="D7917" s="170" t="s">
        <v>303</v>
      </c>
      <c r="E7917" s="170">
        <v>473</v>
      </c>
      <c r="F7917" s="170">
        <v>24</v>
      </c>
      <c r="G7917" s="171">
        <v>7.7</v>
      </c>
      <c r="H7917" s="170" t="s">
        <v>1053</v>
      </c>
      <c r="I7917" s="171">
        <v>4.99</v>
      </c>
      <c r="J7917" s="169">
        <v>1</v>
      </c>
    </row>
    <row r="7918" spans="1:10" hidden="1" x14ac:dyDescent="0.25">
      <c r="A7918" s="169">
        <v>72623</v>
      </c>
      <c r="B7918" s="170" t="s">
        <v>5715</v>
      </c>
      <c r="C7918" s="170" t="s">
        <v>11</v>
      </c>
      <c r="D7918" s="170" t="s">
        <v>303</v>
      </c>
      <c r="E7918" s="170">
        <v>473</v>
      </c>
      <c r="F7918" s="170">
        <v>24</v>
      </c>
      <c r="G7918" s="171">
        <v>7.7</v>
      </c>
      <c r="H7918" s="170" t="s">
        <v>1053</v>
      </c>
      <c r="I7918" s="171">
        <v>4.99</v>
      </c>
      <c r="J7918" s="169">
        <v>1</v>
      </c>
    </row>
    <row r="7919" spans="1:10" hidden="1" x14ac:dyDescent="0.25">
      <c r="A7919" s="169">
        <v>72628</v>
      </c>
      <c r="B7919" s="170" t="s">
        <v>5716</v>
      </c>
      <c r="C7919" s="170" t="s">
        <v>263</v>
      </c>
      <c r="D7919" s="170" t="s">
        <v>264</v>
      </c>
      <c r="E7919" s="170">
        <v>473</v>
      </c>
      <c r="F7919" s="170">
        <v>24</v>
      </c>
      <c r="G7919" s="171">
        <v>7</v>
      </c>
      <c r="H7919" s="170" t="s">
        <v>22</v>
      </c>
      <c r="I7919" s="171">
        <v>3.99</v>
      </c>
      <c r="J7919" s="169">
        <v>1</v>
      </c>
    </row>
    <row r="7920" spans="1:10" hidden="1" x14ac:dyDescent="0.25">
      <c r="A7920" s="169">
        <v>72639</v>
      </c>
      <c r="B7920" s="170" t="s">
        <v>5717</v>
      </c>
      <c r="C7920" s="170" t="s">
        <v>11</v>
      </c>
      <c r="D7920" s="170" t="s">
        <v>303</v>
      </c>
      <c r="E7920" s="170">
        <v>473</v>
      </c>
      <c r="F7920" s="170">
        <v>24</v>
      </c>
      <c r="G7920" s="171">
        <v>6.9</v>
      </c>
      <c r="H7920" s="170" t="s">
        <v>2850</v>
      </c>
      <c r="I7920" s="171">
        <v>4.55</v>
      </c>
      <c r="J7920" s="169">
        <v>1</v>
      </c>
    </row>
    <row r="7921" spans="1:10" hidden="1" x14ac:dyDescent="0.25">
      <c r="A7921" s="169">
        <v>72639</v>
      </c>
      <c r="B7921" s="170" t="s">
        <v>5717</v>
      </c>
      <c r="C7921" s="170" t="s">
        <v>11</v>
      </c>
      <c r="D7921" s="170" t="s">
        <v>303</v>
      </c>
      <c r="E7921" s="170">
        <v>473</v>
      </c>
      <c r="F7921" s="170">
        <v>24</v>
      </c>
      <c r="G7921" s="171">
        <v>6.9</v>
      </c>
      <c r="H7921" s="170" t="s">
        <v>2850</v>
      </c>
      <c r="I7921" s="171">
        <v>4.55</v>
      </c>
      <c r="J7921" s="169">
        <v>1</v>
      </c>
    </row>
    <row r="7922" spans="1:10" hidden="1" x14ac:dyDescent="0.25">
      <c r="A7922" s="169">
        <v>72640</v>
      </c>
      <c r="B7922" s="170" t="s">
        <v>5718</v>
      </c>
      <c r="C7922" s="170" t="s">
        <v>11</v>
      </c>
      <c r="D7922" s="170" t="s">
        <v>303</v>
      </c>
      <c r="E7922" s="170">
        <v>473</v>
      </c>
      <c r="F7922" s="170">
        <v>24</v>
      </c>
      <c r="G7922" s="171">
        <v>6.4</v>
      </c>
      <c r="H7922" s="170" t="s">
        <v>2850</v>
      </c>
      <c r="I7922" s="171">
        <v>4.5999999999999996</v>
      </c>
      <c r="J7922" s="169">
        <v>1</v>
      </c>
    </row>
    <row r="7923" spans="1:10" hidden="1" x14ac:dyDescent="0.25">
      <c r="A7923" s="169">
        <v>72640</v>
      </c>
      <c r="B7923" s="170" t="s">
        <v>5718</v>
      </c>
      <c r="C7923" s="170" t="s">
        <v>11</v>
      </c>
      <c r="D7923" s="170" t="s">
        <v>303</v>
      </c>
      <c r="E7923" s="170">
        <v>473</v>
      </c>
      <c r="F7923" s="170">
        <v>24</v>
      </c>
      <c r="G7923" s="171">
        <v>6.4</v>
      </c>
      <c r="H7923" s="170" t="s">
        <v>2850</v>
      </c>
      <c r="I7923" s="171">
        <v>4.5999999999999996</v>
      </c>
      <c r="J7923" s="169">
        <v>1</v>
      </c>
    </row>
    <row r="7924" spans="1:10" hidden="1" x14ac:dyDescent="0.25">
      <c r="A7924" s="169">
        <v>72656</v>
      </c>
      <c r="B7924" s="170" t="s">
        <v>5719</v>
      </c>
      <c r="C7924" s="170" t="s">
        <v>263</v>
      </c>
      <c r="D7924" s="170" t="s">
        <v>264</v>
      </c>
      <c r="E7924" s="170">
        <v>355</v>
      </c>
      <c r="F7924" s="170">
        <v>24</v>
      </c>
      <c r="G7924" s="171">
        <v>4.5</v>
      </c>
      <c r="H7924" s="170" t="s">
        <v>1563</v>
      </c>
      <c r="I7924" s="171">
        <v>3.89</v>
      </c>
      <c r="J7924" s="169">
        <v>1</v>
      </c>
    </row>
    <row r="7925" spans="1:10" hidden="1" x14ac:dyDescent="0.25">
      <c r="A7925" s="169">
        <v>72674</v>
      </c>
      <c r="B7925" s="170" t="s">
        <v>5720</v>
      </c>
      <c r="C7925" s="170" t="s">
        <v>11</v>
      </c>
      <c r="D7925" s="170" t="s">
        <v>267</v>
      </c>
      <c r="E7925" s="170">
        <v>355</v>
      </c>
      <c r="F7925" s="170">
        <v>24</v>
      </c>
      <c r="G7925" s="171">
        <v>5</v>
      </c>
      <c r="H7925" s="170" t="s">
        <v>1457</v>
      </c>
      <c r="I7925" s="171">
        <v>2.97</v>
      </c>
      <c r="J7925" s="169">
        <v>1</v>
      </c>
    </row>
    <row r="7926" spans="1:10" hidden="1" x14ac:dyDescent="0.25">
      <c r="A7926" s="169">
        <v>72674</v>
      </c>
      <c r="B7926" s="170" t="s">
        <v>5720</v>
      </c>
      <c r="C7926" s="170" t="s">
        <v>11</v>
      </c>
      <c r="D7926" s="170" t="s">
        <v>267</v>
      </c>
      <c r="E7926" s="170">
        <v>355</v>
      </c>
      <c r="F7926" s="170">
        <v>24</v>
      </c>
      <c r="G7926" s="171">
        <v>5</v>
      </c>
      <c r="H7926" s="170" t="s">
        <v>1457</v>
      </c>
      <c r="I7926" s="171">
        <v>2.97</v>
      </c>
      <c r="J7926" s="169">
        <v>1</v>
      </c>
    </row>
    <row r="7927" spans="1:10" hidden="1" x14ac:dyDescent="0.25">
      <c r="A7927" s="169">
        <v>72676</v>
      </c>
      <c r="B7927" s="170" t="s">
        <v>5721</v>
      </c>
      <c r="C7927" s="170" t="s">
        <v>263</v>
      </c>
      <c r="D7927" s="170" t="s">
        <v>909</v>
      </c>
      <c r="E7927" s="170">
        <v>473</v>
      </c>
      <c r="F7927" s="170">
        <v>24</v>
      </c>
      <c r="G7927" s="171">
        <v>5</v>
      </c>
      <c r="H7927" s="170" t="s">
        <v>5722</v>
      </c>
      <c r="I7927" s="171">
        <v>3.99</v>
      </c>
      <c r="J7927" s="169">
        <v>1</v>
      </c>
    </row>
    <row r="7928" spans="1:10" hidden="1" x14ac:dyDescent="0.25">
      <c r="A7928" s="169">
        <v>72676</v>
      </c>
      <c r="B7928" s="170" t="s">
        <v>5721</v>
      </c>
      <c r="C7928" s="170" t="s">
        <v>263</v>
      </c>
      <c r="D7928" s="170" t="s">
        <v>909</v>
      </c>
      <c r="E7928" s="170">
        <v>473</v>
      </c>
      <c r="F7928" s="170">
        <v>24</v>
      </c>
      <c r="G7928" s="171">
        <v>5</v>
      </c>
      <c r="H7928" s="170" t="s">
        <v>5722</v>
      </c>
      <c r="I7928" s="171">
        <v>3.99</v>
      </c>
      <c r="J7928" s="169">
        <v>1</v>
      </c>
    </row>
    <row r="7929" spans="1:10" hidden="1" x14ac:dyDescent="0.25">
      <c r="A7929" s="169">
        <v>72681</v>
      </c>
      <c r="B7929" s="170" t="s">
        <v>5723</v>
      </c>
      <c r="C7929" s="170" t="s">
        <v>11</v>
      </c>
      <c r="D7929" s="170" t="s">
        <v>303</v>
      </c>
      <c r="E7929" s="170">
        <v>473</v>
      </c>
      <c r="F7929" s="170">
        <v>24</v>
      </c>
      <c r="G7929" s="171">
        <v>5.8</v>
      </c>
      <c r="H7929" s="170" t="s">
        <v>1324</v>
      </c>
      <c r="I7929" s="171">
        <v>4.5</v>
      </c>
      <c r="J7929" s="169">
        <v>1</v>
      </c>
    </row>
    <row r="7930" spans="1:10" hidden="1" x14ac:dyDescent="0.25">
      <c r="A7930" s="169">
        <v>72681</v>
      </c>
      <c r="B7930" s="170" t="s">
        <v>5723</v>
      </c>
      <c r="C7930" s="170" t="s">
        <v>11</v>
      </c>
      <c r="D7930" s="170" t="s">
        <v>303</v>
      </c>
      <c r="E7930" s="170">
        <v>473</v>
      </c>
      <c r="F7930" s="170">
        <v>24</v>
      </c>
      <c r="G7930" s="171">
        <v>5.8</v>
      </c>
      <c r="H7930" s="170" t="s">
        <v>1324</v>
      </c>
      <c r="I7930" s="171">
        <v>4.5</v>
      </c>
      <c r="J7930" s="169">
        <v>1</v>
      </c>
    </row>
    <row r="7931" spans="1:10" hidden="1" x14ac:dyDescent="0.25">
      <c r="A7931" s="169">
        <v>72682</v>
      </c>
      <c r="B7931" s="170" t="s">
        <v>5724</v>
      </c>
      <c r="C7931" s="170" t="s">
        <v>11</v>
      </c>
      <c r="D7931" s="170" t="s">
        <v>12</v>
      </c>
      <c r="E7931" s="170">
        <v>473</v>
      </c>
      <c r="F7931" s="170">
        <v>24</v>
      </c>
      <c r="G7931" s="171">
        <v>4.3</v>
      </c>
      <c r="H7931" s="170" t="s">
        <v>2850</v>
      </c>
      <c r="I7931" s="171">
        <v>3.9</v>
      </c>
      <c r="J7931" s="169">
        <v>1</v>
      </c>
    </row>
    <row r="7932" spans="1:10" hidden="1" x14ac:dyDescent="0.25">
      <c r="A7932" s="169">
        <v>72682</v>
      </c>
      <c r="B7932" s="170" t="s">
        <v>5724</v>
      </c>
      <c r="C7932" s="170" t="s">
        <v>11</v>
      </c>
      <c r="D7932" s="170" t="s">
        <v>12</v>
      </c>
      <c r="E7932" s="170">
        <v>473</v>
      </c>
      <c r="F7932" s="170">
        <v>24</v>
      </c>
      <c r="G7932" s="171">
        <v>4.3</v>
      </c>
      <c r="H7932" s="170" t="s">
        <v>2850</v>
      </c>
      <c r="I7932" s="171">
        <v>3.9</v>
      </c>
      <c r="J7932" s="169">
        <v>1</v>
      </c>
    </row>
    <row r="7933" spans="1:10" hidden="1" x14ac:dyDescent="0.25">
      <c r="A7933" s="169">
        <v>72695</v>
      </c>
      <c r="B7933" s="170" t="s">
        <v>5725</v>
      </c>
      <c r="C7933" s="170" t="s">
        <v>11</v>
      </c>
      <c r="D7933" s="170" t="s">
        <v>303</v>
      </c>
      <c r="E7933" s="170">
        <v>473</v>
      </c>
      <c r="F7933" s="170">
        <v>24</v>
      </c>
      <c r="G7933" s="171">
        <v>6.7</v>
      </c>
      <c r="H7933" s="170" t="s">
        <v>1053</v>
      </c>
      <c r="I7933" s="171">
        <v>4.99</v>
      </c>
      <c r="J7933" s="169">
        <v>1</v>
      </c>
    </row>
    <row r="7934" spans="1:10" hidden="1" x14ac:dyDescent="0.25">
      <c r="A7934" s="169">
        <v>72695</v>
      </c>
      <c r="B7934" s="170" t="s">
        <v>5725</v>
      </c>
      <c r="C7934" s="170" t="s">
        <v>11</v>
      </c>
      <c r="D7934" s="170" t="s">
        <v>303</v>
      </c>
      <c r="E7934" s="170">
        <v>473</v>
      </c>
      <c r="F7934" s="170">
        <v>24</v>
      </c>
      <c r="G7934" s="171">
        <v>6.7</v>
      </c>
      <c r="H7934" s="170" t="s">
        <v>1053</v>
      </c>
      <c r="I7934" s="171">
        <v>4.99</v>
      </c>
      <c r="J7934" s="169">
        <v>1</v>
      </c>
    </row>
    <row r="7935" spans="1:10" hidden="1" x14ac:dyDescent="0.25">
      <c r="A7935" s="169">
        <v>72696</v>
      </c>
      <c r="B7935" s="170" t="s">
        <v>5726</v>
      </c>
      <c r="C7935" s="170" t="s">
        <v>24</v>
      </c>
      <c r="D7935" s="170" t="s">
        <v>34</v>
      </c>
      <c r="E7935" s="170">
        <v>1500</v>
      </c>
      <c r="F7935" s="170">
        <v>6</v>
      </c>
      <c r="G7935" s="171">
        <v>12</v>
      </c>
      <c r="H7935" s="170" t="s">
        <v>22</v>
      </c>
      <c r="I7935" s="171">
        <v>39.659999999999997</v>
      </c>
      <c r="J7935" s="169">
        <v>2</v>
      </c>
    </row>
    <row r="7936" spans="1:10" hidden="1" x14ac:dyDescent="0.25">
      <c r="A7936" s="169">
        <v>72709</v>
      </c>
      <c r="B7936" s="170" t="s">
        <v>5727</v>
      </c>
      <c r="C7936" s="170" t="s">
        <v>263</v>
      </c>
      <c r="D7936" s="170" t="s">
        <v>332</v>
      </c>
      <c r="E7936" s="170">
        <v>473</v>
      </c>
      <c r="F7936" s="170">
        <v>24</v>
      </c>
      <c r="G7936" s="171">
        <v>6.9</v>
      </c>
      <c r="H7936" s="170" t="s">
        <v>1053</v>
      </c>
      <c r="I7936" s="171">
        <v>3.99</v>
      </c>
      <c r="J7936" s="169">
        <v>1</v>
      </c>
    </row>
    <row r="7937" spans="1:10" hidden="1" x14ac:dyDescent="0.25">
      <c r="A7937" s="169">
        <v>72709</v>
      </c>
      <c r="B7937" s="170" t="s">
        <v>5727</v>
      </c>
      <c r="C7937" s="170" t="s">
        <v>263</v>
      </c>
      <c r="D7937" s="170" t="s">
        <v>332</v>
      </c>
      <c r="E7937" s="170">
        <v>473</v>
      </c>
      <c r="F7937" s="170">
        <v>24</v>
      </c>
      <c r="G7937" s="171">
        <v>6.9</v>
      </c>
      <c r="H7937" s="170" t="s">
        <v>1053</v>
      </c>
      <c r="I7937" s="171">
        <v>3.99</v>
      </c>
      <c r="J7937" s="169">
        <v>1</v>
      </c>
    </row>
    <row r="7938" spans="1:10" hidden="1" x14ac:dyDescent="0.25">
      <c r="A7938" s="169">
        <v>72721</v>
      </c>
      <c r="B7938" s="170" t="s">
        <v>5728</v>
      </c>
      <c r="C7938" s="170" t="s">
        <v>263</v>
      </c>
      <c r="D7938" s="170" t="s">
        <v>909</v>
      </c>
      <c r="E7938" s="170">
        <v>473</v>
      </c>
      <c r="F7938" s="170">
        <v>24</v>
      </c>
      <c r="G7938" s="171">
        <v>5</v>
      </c>
      <c r="H7938" s="170" t="s">
        <v>5722</v>
      </c>
      <c r="I7938" s="171">
        <v>3.99</v>
      </c>
      <c r="J7938" s="169">
        <v>1</v>
      </c>
    </row>
    <row r="7939" spans="1:10" hidden="1" x14ac:dyDescent="0.25">
      <c r="A7939" s="169">
        <v>72721</v>
      </c>
      <c r="B7939" s="170" t="s">
        <v>5728</v>
      </c>
      <c r="C7939" s="170" t="s">
        <v>263</v>
      </c>
      <c r="D7939" s="170" t="s">
        <v>909</v>
      </c>
      <c r="E7939" s="170">
        <v>473</v>
      </c>
      <c r="F7939" s="170">
        <v>24</v>
      </c>
      <c r="G7939" s="171">
        <v>5</v>
      </c>
      <c r="H7939" s="170" t="s">
        <v>5722</v>
      </c>
      <c r="I7939" s="171">
        <v>3.99</v>
      </c>
      <c r="J7939" s="169">
        <v>1</v>
      </c>
    </row>
    <row r="7940" spans="1:10" hidden="1" x14ac:dyDescent="0.25">
      <c r="A7940" s="169">
        <v>72724</v>
      </c>
      <c r="B7940" s="170" t="s">
        <v>5729</v>
      </c>
      <c r="C7940" s="170" t="s">
        <v>15</v>
      </c>
      <c r="D7940" s="170" t="s">
        <v>154</v>
      </c>
      <c r="E7940" s="170">
        <v>750</v>
      </c>
      <c r="F7940" s="170">
        <v>12</v>
      </c>
      <c r="G7940" s="171">
        <v>17</v>
      </c>
      <c r="H7940" s="170" t="s">
        <v>218</v>
      </c>
      <c r="I7940" s="171">
        <v>29.99</v>
      </c>
      <c r="J7940" s="169">
        <v>1</v>
      </c>
    </row>
    <row r="7941" spans="1:10" hidden="1" x14ac:dyDescent="0.25">
      <c r="A7941" s="169">
        <v>72731</v>
      </c>
      <c r="B7941" s="170" t="s">
        <v>5730</v>
      </c>
      <c r="C7941" s="170" t="s">
        <v>11</v>
      </c>
      <c r="D7941" s="170" t="s">
        <v>303</v>
      </c>
      <c r="E7941" s="170">
        <v>473</v>
      </c>
      <c r="F7941" s="170">
        <v>24</v>
      </c>
      <c r="G7941" s="171">
        <v>6.1</v>
      </c>
      <c r="H7941" s="170" t="s">
        <v>1362</v>
      </c>
      <c r="I7941" s="171">
        <v>5.37</v>
      </c>
      <c r="J7941" s="169">
        <v>1</v>
      </c>
    </row>
    <row r="7942" spans="1:10" hidden="1" x14ac:dyDescent="0.25">
      <c r="A7942" s="169">
        <v>72731</v>
      </c>
      <c r="B7942" s="170" t="s">
        <v>5730</v>
      </c>
      <c r="C7942" s="170" t="s">
        <v>11</v>
      </c>
      <c r="D7942" s="170" t="s">
        <v>303</v>
      </c>
      <c r="E7942" s="170">
        <v>473</v>
      </c>
      <c r="F7942" s="170">
        <v>24</v>
      </c>
      <c r="G7942" s="171">
        <v>6.1</v>
      </c>
      <c r="H7942" s="170" t="s">
        <v>1362</v>
      </c>
      <c r="I7942" s="171">
        <v>5.37</v>
      </c>
      <c r="J7942" s="169">
        <v>1</v>
      </c>
    </row>
    <row r="7943" spans="1:10" hidden="1" x14ac:dyDescent="0.25">
      <c r="A7943" s="169">
        <v>72736</v>
      </c>
      <c r="B7943" s="170" t="s">
        <v>5731</v>
      </c>
      <c r="C7943" s="170" t="s">
        <v>11</v>
      </c>
      <c r="D7943" s="170" t="s">
        <v>12</v>
      </c>
      <c r="E7943" s="170">
        <v>473</v>
      </c>
      <c r="F7943" s="170">
        <v>24</v>
      </c>
      <c r="G7943" s="171">
        <v>5</v>
      </c>
      <c r="H7943" s="170" t="s">
        <v>1662</v>
      </c>
      <c r="I7943" s="171">
        <v>3.99</v>
      </c>
      <c r="J7943" s="169">
        <v>1</v>
      </c>
    </row>
    <row r="7944" spans="1:10" hidden="1" x14ac:dyDescent="0.25">
      <c r="A7944" s="169">
        <v>72736</v>
      </c>
      <c r="B7944" s="170" t="s">
        <v>5731</v>
      </c>
      <c r="C7944" s="170" t="s">
        <v>11</v>
      </c>
      <c r="D7944" s="170" t="s">
        <v>12</v>
      </c>
      <c r="E7944" s="170">
        <v>473</v>
      </c>
      <c r="F7944" s="170">
        <v>24</v>
      </c>
      <c r="G7944" s="171">
        <v>5</v>
      </c>
      <c r="H7944" s="170" t="s">
        <v>1662</v>
      </c>
      <c r="I7944" s="171">
        <v>3.99</v>
      </c>
      <c r="J7944" s="169">
        <v>1</v>
      </c>
    </row>
    <row r="7945" spans="1:10" hidden="1" x14ac:dyDescent="0.25">
      <c r="A7945" s="169">
        <v>72754</v>
      </c>
      <c r="B7945" s="170" t="s">
        <v>5732</v>
      </c>
      <c r="C7945" s="170" t="s">
        <v>263</v>
      </c>
      <c r="D7945" s="170" t="s">
        <v>646</v>
      </c>
      <c r="E7945" s="170">
        <v>473</v>
      </c>
      <c r="F7945" s="170">
        <v>24</v>
      </c>
      <c r="G7945" s="171">
        <v>7</v>
      </c>
      <c r="H7945" s="170" t="s">
        <v>1053</v>
      </c>
      <c r="I7945" s="171">
        <v>3.99</v>
      </c>
      <c r="J7945" s="169">
        <v>1</v>
      </c>
    </row>
    <row r="7946" spans="1:10" hidden="1" x14ac:dyDescent="0.25">
      <c r="A7946" s="169">
        <v>72754</v>
      </c>
      <c r="B7946" s="170" t="s">
        <v>5732</v>
      </c>
      <c r="C7946" s="170" t="s">
        <v>263</v>
      </c>
      <c r="D7946" s="170" t="s">
        <v>646</v>
      </c>
      <c r="E7946" s="170">
        <v>473</v>
      </c>
      <c r="F7946" s="170">
        <v>24</v>
      </c>
      <c r="G7946" s="171">
        <v>7</v>
      </c>
      <c r="H7946" s="170" t="s">
        <v>1053</v>
      </c>
      <c r="I7946" s="171">
        <v>3.99</v>
      </c>
      <c r="J7946" s="169">
        <v>1</v>
      </c>
    </row>
    <row r="7947" spans="1:10" hidden="1" x14ac:dyDescent="0.25">
      <c r="A7947" s="169">
        <v>72755</v>
      </c>
      <c r="B7947" s="170" t="s">
        <v>5733</v>
      </c>
      <c r="C7947" s="170" t="s">
        <v>263</v>
      </c>
      <c r="D7947" s="170" t="s">
        <v>264</v>
      </c>
      <c r="E7947" s="170">
        <v>473</v>
      </c>
      <c r="F7947" s="170">
        <v>24</v>
      </c>
      <c r="G7947" s="171">
        <v>5</v>
      </c>
      <c r="H7947" s="170" t="s">
        <v>3445</v>
      </c>
      <c r="I7947" s="171">
        <v>5.59</v>
      </c>
      <c r="J7947" s="169">
        <v>1</v>
      </c>
    </row>
    <row r="7948" spans="1:10" hidden="1" x14ac:dyDescent="0.25">
      <c r="A7948" s="169">
        <v>72755</v>
      </c>
      <c r="B7948" s="170" t="s">
        <v>5733</v>
      </c>
      <c r="C7948" s="170" t="s">
        <v>263</v>
      </c>
      <c r="D7948" s="170" t="s">
        <v>264</v>
      </c>
      <c r="E7948" s="170">
        <v>473</v>
      </c>
      <c r="F7948" s="170">
        <v>24</v>
      </c>
      <c r="G7948" s="171">
        <v>5</v>
      </c>
      <c r="H7948" s="170" t="s">
        <v>1407</v>
      </c>
      <c r="I7948" s="171">
        <v>5.59</v>
      </c>
      <c r="J7948" s="169">
        <v>1</v>
      </c>
    </row>
    <row r="7949" spans="1:10" hidden="1" x14ac:dyDescent="0.25">
      <c r="A7949" s="169">
        <v>72758</v>
      </c>
      <c r="B7949" s="170" t="s">
        <v>5734</v>
      </c>
      <c r="C7949" s="170" t="s">
        <v>263</v>
      </c>
      <c r="D7949" s="170" t="s">
        <v>264</v>
      </c>
      <c r="E7949" s="170">
        <v>30000</v>
      </c>
      <c r="F7949" s="170">
        <v>1</v>
      </c>
      <c r="G7949" s="171">
        <v>5</v>
      </c>
      <c r="H7949" s="170" t="s">
        <v>3445</v>
      </c>
      <c r="I7949" s="171">
        <v>220</v>
      </c>
      <c r="J7949" s="169">
        <v>1</v>
      </c>
    </row>
    <row r="7950" spans="1:10" hidden="1" x14ac:dyDescent="0.25">
      <c r="A7950" s="169">
        <v>72758</v>
      </c>
      <c r="B7950" s="170" t="s">
        <v>5734</v>
      </c>
      <c r="C7950" s="170" t="s">
        <v>263</v>
      </c>
      <c r="D7950" s="170" t="s">
        <v>264</v>
      </c>
      <c r="E7950" s="170">
        <v>30000</v>
      </c>
      <c r="F7950" s="170">
        <v>1</v>
      </c>
      <c r="G7950" s="171">
        <v>5</v>
      </c>
      <c r="H7950" s="170" t="s">
        <v>1407</v>
      </c>
      <c r="I7950" s="171">
        <v>220</v>
      </c>
      <c r="J7950" s="169">
        <v>1</v>
      </c>
    </row>
    <row r="7951" spans="1:10" hidden="1" x14ac:dyDescent="0.25">
      <c r="A7951" s="169">
        <v>72760</v>
      </c>
      <c r="B7951" s="170" t="s">
        <v>5735</v>
      </c>
      <c r="C7951" s="170" t="s">
        <v>15</v>
      </c>
      <c r="D7951" s="170" t="s">
        <v>3582</v>
      </c>
      <c r="E7951" s="170">
        <v>750</v>
      </c>
      <c r="F7951" s="170">
        <v>12</v>
      </c>
      <c r="G7951" s="171">
        <v>15</v>
      </c>
      <c r="H7951" s="170" t="s">
        <v>43</v>
      </c>
      <c r="I7951" s="171">
        <v>35.99</v>
      </c>
      <c r="J7951" s="169">
        <v>1</v>
      </c>
    </row>
    <row r="7952" spans="1:10" hidden="1" x14ac:dyDescent="0.25">
      <c r="A7952" s="169">
        <v>72761</v>
      </c>
      <c r="B7952" s="170" t="s">
        <v>4756</v>
      </c>
      <c r="C7952" s="170" t="s">
        <v>15</v>
      </c>
      <c r="D7952" s="170" t="s">
        <v>252</v>
      </c>
      <c r="E7952" s="170">
        <v>750</v>
      </c>
      <c r="F7952" s="170">
        <v>12</v>
      </c>
      <c r="G7952" s="171">
        <v>30</v>
      </c>
      <c r="H7952" s="170" t="s">
        <v>1173</v>
      </c>
      <c r="I7952" s="171">
        <v>28.99</v>
      </c>
      <c r="J7952" s="169">
        <v>1</v>
      </c>
    </row>
    <row r="7953" spans="1:10" hidden="1" x14ac:dyDescent="0.25">
      <c r="A7953" s="169">
        <v>72803</v>
      </c>
      <c r="B7953" s="170" t="s">
        <v>5736</v>
      </c>
      <c r="C7953" s="170" t="s">
        <v>15</v>
      </c>
      <c r="D7953" s="170" t="s">
        <v>113</v>
      </c>
      <c r="E7953" s="170">
        <v>750</v>
      </c>
      <c r="F7953" s="170">
        <v>6</v>
      </c>
      <c r="G7953" s="171">
        <v>43</v>
      </c>
      <c r="H7953" s="170" t="s">
        <v>35</v>
      </c>
      <c r="I7953" s="171">
        <v>109.99</v>
      </c>
      <c r="J7953" s="169">
        <v>1</v>
      </c>
    </row>
    <row r="7954" spans="1:10" hidden="1" x14ac:dyDescent="0.25">
      <c r="A7954" s="169">
        <v>72805</v>
      </c>
      <c r="B7954" s="170" t="s">
        <v>4738</v>
      </c>
      <c r="C7954" s="170" t="s">
        <v>15</v>
      </c>
      <c r="D7954" s="170" t="s">
        <v>252</v>
      </c>
      <c r="E7954" s="170">
        <v>750</v>
      </c>
      <c r="F7954" s="170">
        <v>12</v>
      </c>
      <c r="G7954" s="171">
        <v>30</v>
      </c>
      <c r="H7954" s="170" t="s">
        <v>1173</v>
      </c>
      <c r="I7954" s="171">
        <v>28.99</v>
      </c>
      <c r="J7954" s="169">
        <v>1</v>
      </c>
    </row>
    <row r="7955" spans="1:10" hidden="1" x14ac:dyDescent="0.25">
      <c r="A7955" s="169">
        <v>72817</v>
      </c>
      <c r="B7955" s="170" t="s">
        <v>5737</v>
      </c>
      <c r="C7955" s="170" t="s">
        <v>15</v>
      </c>
      <c r="D7955" s="170" t="s">
        <v>154</v>
      </c>
      <c r="E7955" s="170">
        <v>750</v>
      </c>
      <c r="F7955" s="170">
        <v>12</v>
      </c>
      <c r="G7955" s="171">
        <v>17</v>
      </c>
      <c r="H7955" s="170" t="s">
        <v>415</v>
      </c>
      <c r="I7955" s="171">
        <v>39.99</v>
      </c>
      <c r="J7955" s="169">
        <v>1</v>
      </c>
    </row>
    <row r="7956" spans="1:10" hidden="1" x14ac:dyDescent="0.25">
      <c r="A7956" s="169">
        <v>72874</v>
      </c>
      <c r="B7956" s="170" t="s">
        <v>5738</v>
      </c>
      <c r="C7956" s="170" t="s">
        <v>24</v>
      </c>
      <c r="D7956" s="170" t="s">
        <v>68</v>
      </c>
      <c r="E7956" s="170">
        <v>750</v>
      </c>
      <c r="F7956" s="170">
        <v>6</v>
      </c>
      <c r="G7956" s="171">
        <v>14.5</v>
      </c>
      <c r="H7956" s="170" t="s">
        <v>5739</v>
      </c>
      <c r="I7956" s="171">
        <v>65.78</v>
      </c>
      <c r="J7956" s="169">
        <v>1</v>
      </c>
    </row>
    <row r="7957" spans="1:10" hidden="1" x14ac:dyDescent="0.25">
      <c r="A7957" s="169">
        <v>72889</v>
      </c>
      <c r="B7957" s="170" t="s">
        <v>5740</v>
      </c>
      <c r="C7957" s="170" t="s">
        <v>15</v>
      </c>
      <c r="D7957" s="170" t="s">
        <v>169</v>
      </c>
      <c r="E7957" s="170">
        <v>750</v>
      </c>
      <c r="F7957" s="170">
        <v>12</v>
      </c>
      <c r="G7957" s="171">
        <v>15</v>
      </c>
      <c r="H7957" s="170" t="s">
        <v>222</v>
      </c>
      <c r="I7957" s="171">
        <v>22.99</v>
      </c>
      <c r="J7957" s="169">
        <v>1</v>
      </c>
    </row>
    <row r="7958" spans="1:10" hidden="1" x14ac:dyDescent="0.25">
      <c r="A7958" s="169">
        <v>72895</v>
      </c>
      <c r="B7958" s="170" t="s">
        <v>5741</v>
      </c>
      <c r="C7958" s="170" t="s">
        <v>15</v>
      </c>
      <c r="D7958" s="170" t="s">
        <v>301</v>
      </c>
      <c r="E7958" s="170">
        <v>1140</v>
      </c>
      <c r="F7958" s="170">
        <v>12</v>
      </c>
      <c r="G7958" s="171">
        <v>15</v>
      </c>
      <c r="H7958" s="170" t="s">
        <v>22</v>
      </c>
      <c r="I7958" s="171">
        <v>33.99</v>
      </c>
      <c r="J7958" s="169">
        <v>1</v>
      </c>
    </row>
    <row r="7959" spans="1:10" hidden="1" x14ac:dyDescent="0.25">
      <c r="A7959" s="169">
        <v>72896</v>
      </c>
      <c r="B7959" s="170" t="s">
        <v>5742</v>
      </c>
      <c r="C7959" s="170" t="s">
        <v>11</v>
      </c>
      <c r="D7959" s="170" t="s">
        <v>12</v>
      </c>
      <c r="E7959" s="170">
        <v>473</v>
      </c>
      <c r="F7959" s="170">
        <v>24</v>
      </c>
      <c r="G7959" s="171">
        <v>4.2</v>
      </c>
      <c r="H7959" s="170" t="s">
        <v>2850</v>
      </c>
      <c r="I7959" s="171">
        <v>4.25</v>
      </c>
      <c r="J7959" s="169">
        <v>1</v>
      </c>
    </row>
    <row r="7960" spans="1:10" hidden="1" x14ac:dyDescent="0.25">
      <c r="A7960" s="169">
        <v>72896</v>
      </c>
      <c r="B7960" s="170" t="s">
        <v>5742</v>
      </c>
      <c r="C7960" s="170" t="s">
        <v>11</v>
      </c>
      <c r="D7960" s="170" t="s">
        <v>12</v>
      </c>
      <c r="E7960" s="170">
        <v>473</v>
      </c>
      <c r="F7960" s="170">
        <v>24</v>
      </c>
      <c r="G7960" s="171">
        <v>4.2</v>
      </c>
      <c r="H7960" s="170" t="s">
        <v>2850</v>
      </c>
      <c r="I7960" s="171">
        <v>4.25</v>
      </c>
      <c r="J7960" s="169">
        <v>1</v>
      </c>
    </row>
    <row r="7961" spans="1:10" hidden="1" x14ac:dyDescent="0.25">
      <c r="A7961" s="169">
        <v>72898</v>
      </c>
      <c r="B7961" s="170" t="s">
        <v>5743</v>
      </c>
      <c r="C7961" s="170" t="s">
        <v>15</v>
      </c>
      <c r="D7961" s="170" t="s">
        <v>664</v>
      </c>
      <c r="E7961" s="170">
        <v>1140</v>
      </c>
      <c r="F7961" s="170">
        <v>12</v>
      </c>
      <c r="G7961" s="171">
        <v>15</v>
      </c>
      <c r="H7961" s="170" t="s">
        <v>22</v>
      </c>
      <c r="I7961" s="171">
        <v>33.99</v>
      </c>
      <c r="J7961" s="169">
        <v>1</v>
      </c>
    </row>
    <row r="7962" spans="1:10" hidden="1" x14ac:dyDescent="0.25">
      <c r="A7962" s="169">
        <v>72899</v>
      </c>
      <c r="B7962" s="170" t="s">
        <v>5744</v>
      </c>
      <c r="C7962" s="170" t="s">
        <v>11</v>
      </c>
      <c r="D7962" s="170" t="s">
        <v>267</v>
      </c>
      <c r="E7962" s="170">
        <v>473</v>
      </c>
      <c r="F7962" s="170">
        <v>24</v>
      </c>
      <c r="G7962" s="171">
        <v>4.8</v>
      </c>
      <c r="H7962" s="170" t="s">
        <v>2850</v>
      </c>
      <c r="I7962" s="171">
        <v>4.25</v>
      </c>
      <c r="J7962" s="169">
        <v>1</v>
      </c>
    </row>
    <row r="7963" spans="1:10" hidden="1" x14ac:dyDescent="0.25">
      <c r="A7963" s="169">
        <v>72899</v>
      </c>
      <c r="B7963" s="170" t="s">
        <v>5744</v>
      </c>
      <c r="C7963" s="170" t="s">
        <v>11</v>
      </c>
      <c r="D7963" s="170" t="s">
        <v>267</v>
      </c>
      <c r="E7963" s="170">
        <v>473</v>
      </c>
      <c r="F7963" s="170">
        <v>24</v>
      </c>
      <c r="G7963" s="171">
        <v>4.8</v>
      </c>
      <c r="H7963" s="170" t="s">
        <v>2850</v>
      </c>
      <c r="I7963" s="171">
        <v>4.25</v>
      </c>
      <c r="J7963" s="169">
        <v>1</v>
      </c>
    </row>
    <row r="7964" spans="1:10" hidden="1" x14ac:dyDescent="0.25">
      <c r="A7964" s="169">
        <v>72900</v>
      </c>
      <c r="B7964" s="170" t="s">
        <v>5745</v>
      </c>
      <c r="C7964" s="170" t="s">
        <v>24</v>
      </c>
      <c r="D7964" s="170" t="s">
        <v>162</v>
      </c>
      <c r="E7964" s="170">
        <v>750</v>
      </c>
      <c r="F7964" s="170">
        <v>6</v>
      </c>
      <c r="G7964" s="171">
        <v>12</v>
      </c>
      <c r="H7964" s="170" t="s">
        <v>634</v>
      </c>
      <c r="I7964" s="171">
        <v>96.14</v>
      </c>
      <c r="J7964" s="169">
        <v>1</v>
      </c>
    </row>
    <row r="7965" spans="1:10" hidden="1" x14ac:dyDescent="0.25">
      <c r="A7965" s="169">
        <v>72902</v>
      </c>
      <c r="B7965" s="170" t="s">
        <v>5746</v>
      </c>
      <c r="C7965" s="170" t="s">
        <v>263</v>
      </c>
      <c r="D7965" s="170" t="s">
        <v>646</v>
      </c>
      <c r="E7965" s="170">
        <v>1420</v>
      </c>
      <c r="F7965" s="170">
        <v>6</v>
      </c>
      <c r="G7965" s="171">
        <v>5</v>
      </c>
      <c r="H7965" s="170" t="s">
        <v>409</v>
      </c>
      <c r="I7965" s="171">
        <v>13.49</v>
      </c>
      <c r="J7965" s="169">
        <v>4</v>
      </c>
    </row>
    <row r="7966" spans="1:10" hidden="1" x14ac:dyDescent="0.25">
      <c r="A7966" s="169">
        <v>72902</v>
      </c>
      <c r="B7966" s="170" t="s">
        <v>5746</v>
      </c>
      <c r="C7966" s="170" t="s">
        <v>263</v>
      </c>
      <c r="D7966" s="170" t="s">
        <v>646</v>
      </c>
      <c r="E7966" s="170">
        <v>1420</v>
      </c>
      <c r="F7966" s="170">
        <v>6</v>
      </c>
      <c r="G7966" s="171">
        <v>5</v>
      </c>
      <c r="H7966" s="170" t="s">
        <v>409</v>
      </c>
      <c r="I7966" s="171">
        <v>13.49</v>
      </c>
      <c r="J7966" s="169">
        <v>4</v>
      </c>
    </row>
    <row r="7967" spans="1:10" hidden="1" x14ac:dyDescent="0.25">
      <c r="A7967" s="169">
        <v>72904</v>
      </c>
      <c r="B7967" s="170" t="s">
        <v>5747</v>
      </c>
      <c r="C7967" s="170" t="s">
        <v>263</v>
      </c>
      <c r="D7967" s="170" t="s">
        <v>332</v>
      </c>
      <c r="E7967" s="170">
        <v>30000</v>
      </c>
      <c r="F7967" s="170">
        <v>1</v>
      </c>
      <c r="G7967" s="171">
        <v>6.9</v>
      </c>
      <c r="H7967" s="170" t="s">
        <v>1053</v>
      </c>
      <c r="I7967" s="171">
        <v>279.07</v>
      </c>
      <c r="J7967" s="169">
        <v>1</v>
      </c>
    </row>
    <row r="7968" spans="1:10" hidden="1" x14ac:dyDescent="0.25">
      <c r="A7968" s="169">
        <v>72904</v>
      </c>
      <c r="B7968" s="170" t="s">
        <v>5747</v>
      </c>
      <c r="C7968" s="170" t="s">
        <v>263</v>
      </c>
      <c r="D7968" s="170" t="s">
        <v>332</v>
      </c>
      <c r="E7968" s="170">
        <v>30000</v>
      </c>
      <c r="F7968" s="170">
        <v>1</v>
      </c>
      <c r="G7968" s="171">
        <v>6.9</v>
      </c>
      <c r="H7968" s="170" t="s">
        <v>1053</v>
      </c>
      <c r="I7968" s="171">
        <v>279.07</v>
      </c>
      <c r="J7968" s="169">
        <v>1</v>
      </c>
    </row>
    <row r="7969" spans="1:10" hidden="1" x14ac:dyDescent="0.25">
      <c r="A7969" s="169">
        <v>72907</v>
      </c>
      <c r="B7969" s="170" t="s">
        <v>5748</v>
      </c>
      <c r="C7969" s="170" t="s">
        <v>263</v>
      </c>
      <c r="D7969" s="170" t="s">
        <v>264</v>
      </c>
      <c r="E7969" s="170">
        <v>30000</v>
      </c>
      <c r="F7969" s="170">
        <v>1</v>
      </c>
      <c r="G7969" s="171">
        <v>6.9</v>
      </c>
      <c r="H7969" s="170" t="s">
        <v>1053</v>
      </c>
      <c r="I7969" s="171">
        <v>279.07</v>
      </c>
      <c r="J7969" s="169">
        <v>1</v>
      </c>
    </row>
    <row r="7970" spans="1:10" hidden="1" x14ac:dyDescent="0.25">
      <c r="A7970" s="169">
        <v>72907</v>
      </c>
      <c r="B7970" s="170" t="s">
        <v>5748</v>
      </c>
      <c r="C7970" s="170" t="s">
        <v>263</v>
      </c>
      <c r="D7970" s="170" t="s">
        <v>264</v>
      </c>
      <c r="E7970" s="170">
        <v>30000</v>
      </c>
      <c r="F7970" s="170">
        <v>1</v>
      </c>
      <c r="G7970" s="171">
        <v>6.9</v>
      </c>
      <c r="H7970" s="170" t="s">
        <v>1053</v>
      </c>
      <c r="I7970" s="171">
        <v>279.07</v>
      </c>
      <c r="J7970" s="169">
        <v>1</v>
      </c>
    </row>
    <row r="7971" spans="1:10" hidden="1" x14ac:dyDescent="0.25">
      <c r="A7971" s="169">
        <v>72913</v>
      </c>
      <c r="B7971" s="170" t="s">
        <v>5749</v>
      </c>
      <c r="C7971" s="170" t="s">
        <v>24</v>
      </c>
      <c r="D7971" s="170" t="s">
        <v>879</v>
      </c>
      <c r="E7971" s="170">
        <v>375</v>
      </c>
      <c r="F7971" s="170">
        <v>12</v>
      </c>
      <c r="G7971" s="171">
        <v>11</v>
      </c>
      <c r="H7971" s="170" t="s">
        <v>4771</v>
      </c>
      <c r="I7971" s="171">
        <v>36</v>
      </c>
      <c r="J7971" s="169">
        <v>1</v>
      </c>
    </row>
    <row r="7972" spans="1:10" hidden="1" x14ac:dyDescent="0.25">
      <c r="A7972" s="169">
        <v>72918</v>
      </c>
      <c r="B7972" s="170" t="s">
        <v>5750</v>
      </c>
      <c r="C7972" s="170" t="s">
        <v>24</v>
      </c>
      <c r="D7972" s="170" t="s">
        <v>109</v>
      </c>
      <c r="E7972" s="170">
        <v>375</v>
      </c>
      <c r="F7972" s="170">
        <v>12</v>
      </c>
      <c r="G7972" s="171">
        <v>9.6</v>
      </c>
      <c r="H7972" s="170" t="s">
        <v>415</v>
      </c>
      <c r="I7972" s="171">
        <v>50.99</v>
      </c>
      <c r="J7972" s="169">
        <v>1</v>
      </c>
    </row>
    <row r="7973" spans="1:10" hidden="1" x14ac:dyDescent="0.25">
      <c r="A7973" s="169">
        <v>72925</v>
      </c>
      <c r="B7973" s="170" t="s">
        <v>5751</v>
      </c>
      <c r="C7973" s="170" t="s">
        <v>24</v>
      </c>
      <c r="D7973" s="170" t="s">
        <v>34</v>
      </c>
      <c r="E7973" s="170">
        <v>750</v>
      </c>
      <c r="F7973" s="170">
        <v>6</v>
      </c>
      <c r="G7973" s="171">
        <v>15.5</v>
      </c>
      <c r="H7973" s="170" t="s">
        <v>32</v>
      </c>
      <c r="I7973" s="171">
        <v>94.99</v>
      </c>
      <c r="J7973" s="169">
        <v>1</v>
      </c>
    </row>
    <row r="7974" spans="1:10" hidden="1" x14ac:dyDescent="0.25">
      <c r="A7974" s="169">
        <v>72989</v>
      </c>
      <c r="B7974" s="170" t="s">
        <v>5752</v>
      </c>
      <c r="C7974" s="170" t="s">
        <v>24</v>
      </c>
      <c r="D7974" s="170" t="s">
        <v>127</v>
      </c>
      <c r="E7974" s="170">
        <v>750</v>
      </c>
      <c r="F7974" s="170">
        <v>12</v>
      </c>
      <c r="G7974" s="171">
        <v>15.5</v>
      </c>
      <c r="H7974" s="170" t="s">
        <v>5739</v>
      </c>
      <c r="I7974" s="171">
        <v>103.82</v>
      </c>
      <c r="J7974" s="169">
        <v>1</v>
      </c>
    </row>
    <row r="7975" spans="1:10" hidden="1" x14ac:dyDescent="0.25">
      <c r="A7975" s="169">
        <v>73004</v>
      </c>
      <c r="B7975" s="170" t="s">
        <v>5753</v>
      </c>
      <c r="C7975" s="170" t="s">
        <v>24</v>
      </c>
      <c r="D7975" s="170" t="s">
        <v>34</v>
      </c>
      <c r="E7975" s="170">
        <v>750</v>
      </c>
      <c r="F7975" s="170">
        <v>6</v>
      </c>
      <c r="G7975" s="171">
        <v>12.5</v>
      </c>
      <c r="H7975" s="170" t="s">
        <v>415</v>
      </c>
      <c r="I7975" s="171">
        <v>18.989999999999998</v>
      </c>
      <c r="J7975" s="169">
        <v>1</v>
      </c>
    </row>
    <row r="7976" spans="1:10" hidden="1" x14ac:dyDescent="0.25">
      <c r="A7976" s="169">
        <v>73018</v>
      </c>
      <c r="B7976" s="170" t="s">
        <v>5754</v>
      </c>
      <c r="C7976" s="170" t="s">
        <v>11</v>
      </c>
      <c r="D7976" s="170" t="s">
        <v>303</v>
      </c>
      <c r="E7976" s="170">
        <v>473</v>
      </c>
      <c r="F7976" s="170">
        <v>24</v>
      </c>
      <c r="G7976" s="171">
        <v>6.7</v>
      </c>
      <c r="H7976" s="170" t="s">
        <v>1053</v>
      </c>
      <c r="I7976" s="171">
        <v>4.8899999999999997</v>
      </c>
      <c r="J7976" s="169">
        <v>1</v>
      </c>
    </row>
    <row r="7977" spans="1:10" hidden="1" x14ac:dyDescent="0.25">
      <c r="A7977" s="169">
        <v>73018</v>
      </c>
      <c r="B7977" s="170" t="s">
        <v>5754</v>
      </c>
      <c r="C7977" s="170" t="s">
        <v>11</v>
      </c>
      <c r="D7977" s="170" t="s">
        <v>303</v>
      </c>
      <c r="E7977" s="170">
        <v>473</v>
      </c>
      <c r="F7977" s="170">
        <v>24</v>
      </c>
      <c r="G7977" s="171">
        <v>6.7</v>
      </c>
      <c r="H7977" s="170" t="s">
        <v>1053</v>
      </c>
      <c r="I7977" s="171">
        <v>4.8899999999999997</v>
      </c>
      <c r="J7977" s="169">
        <v>1</v>
      </c>
    </row>
    <row r="7978" spans="1:10" hidden="1" x14ac:dyDescent="0.25">
      <c r="A7978" s="169">
        <v>73027</v>
      </c>
      <c r="B7978" s="170" t="s">
        <v>5755</v>
      </c>
      <c r="C7978" s="170" t="s">
        <v>11</v>
      </c>
      <c r="D7978" s="170" t="s">
        <v>303</v>
      </c>
      <c r="E7978" s="170">
        <v>473</v>
      </c>
      <c r="F7978" s="170">
        <v>24</v>
      </c>
      <c r="G7978" s="171">
        <v>8</v>
      </c>
      <c r="H7978" s="170" t="s">
        <v>1053</v>
      </c>
      <c r="I7978" s="171">
        <v>4.25</v>
      </c>
      <c r="J7978" s="169">
        <v>1</v>
      </c>
    </row>
    <row r="7979" spans="1:10" hidden="1" x14ac:dyDescent="0.25">
      <c r="A7979" s="169">
        <v>73030</v>
      </c>
      <c r="B7979" s="170" t="s">
        <v>5756</v>
      </c>
      <c r="C7979" s="170" t="s">
        <v>15</v>
      </c>
      <c r="D7979" s="170" t="s">
        <v>669</v>
      </c>
      <c r="E7979" s="170">
        <v>500</v>
      </c>
      <c r="F7979" s="170">
        <v>12</v>
      </c>
      <c r="G7979" s="171">
        <v>33</v>
      </c>
      <c r="H7979" s="170" t="s">
        <v>22</v>
      </c>
      <c r="I7979" s="171">
        <v>26.99</v>
      </c>
      <c r="J7979" s="169">
        <v>10</v>
      </c>
    </row>
    <row r="7980" spans="1:10" hidden="1" x14ac:dyDescent="0.25">
      <c r="A7980" s="169">
        <v>73032</v>
      </c>
      <c r="B7980" s="170" t="s">
        <v>5757</v>
      </c>
      <c r="C7980" s="170" t="s">
        <v>11</v>
      </c>
      <c r="D7980" s="170" t="s">
        <v>303</v>
      </c>
      <c r="E7980" s="170">
        <v>355</v>
      </c>
      <c r="F7980" s="170">
        <v>24</v>
      </c>
      <c r="G7980" s="171">
        <v>10</v>
      </c>
      <c r="H7980" s="170" t="s">
        <v>1362</v>
      </c>
      <c r="I7980" s="171">
        <v>5.28</v>
      </c>
      <c r="J7980" s="169">
        <v>1</v>
      </c>
    </row>
    <row r="7981" spans="1:10" hidden="1" x14ac:dyDescent="0.25">
      <c r="A7981" s="169">
        <v>73032</v>
      </c>
      <c r="B7981" s="170" t="s">
        <v>5757</v>
      </c>
      <c r="C7981" s="170" t="s">
        <v>11</v>
      </c>
      <c r="D7981" s="170" t="s">
        <v>303</v>
      </c>
      <c r="E7981" s="170">
        <v>355</v>
      </c>
      <c r="F7981" s="170">
        <v>24</v>
      </c>
      <c r="G7981" s="171">
        <v>10</v>
      </c>
      <c r="H7981" s="170" t="s">
        <v>1362</v>
      </c>
      <c r="I7981" s="171">
        <v>5.28</v>
      </c>
      <c r="J7981" s="169">
        <v>1</v>
      </c>
    </row>
    <row r="7982" spans="1:10" hidden="1" x14ac:dyDescent="0.25">
      <c r="A7982" s="169">
        <v>73076</v>
      </c>
      <c r="B7982" s="170" t="s">
        <v>5758</v>
      </c>
      <c r="C7982" s="170" t="s">
        <v>24</v>
      </c>
      <c r="D7982" s="170" t="s">
        <v>34</v>
      </c>
      <c r="E7982" s="170">
        <v>750</v>
      </c>
      <c r="F7982" s="170">
        <v>12</v>
      </c>
      <c r="G7982" s="171">
        <v>14</v>
      </c>
      <c r="H7982" s="170" t="s">
        <v>141</v>
      </c>
      <c r="I7982" s="171">
        <v>35.99</v>
      </c>
      <c r="J7982" s="169">
        <v>1</v>
      </c>
    </row>
    <row r="7983" spans="1:10" hidden="1" x14ac:dyDescent="0.25">
      <c r="A7983" s="169">
        <v>73079</v>
      </c>
      <c r="B7983" s="170" t="s">
        <v>5759</v>
      </c>
      <c r="C7983" s="170" t="s">
        <v>24</v>
      </c>
      <c r="D7983" s="170" t="s">
        <v>58</v>
      </c>
      <c r="E7983" s="170">
        <v>750</v>
      </c>
      <c r="F7983" s="170">
        <v>6</v>
      </c>
      <c r="G7983" s="171">
        <v>13</v>
      </c>
      <c r="H7983" s="170" t="s">
        <v>86</v>
      </c>
      <c r="I7983" s="171">
        <v>61.38</v>
      </c>
      <c r="J7983" s="169">
        <v>1</v>
      </c>
    </row>
    <row r="7984" spans="1:10" hidden="1" x14ac:dyDescent="0.25">
      <c r="A7984" s="169">
        <v>73100</v>
      </c>
      <c r="B7984" s="170" t="s">
        <v>5760</v>
      </c>
      <c r="C7984" s="170" t="s">
        <v>15</v>
      </c>
      <c r="D7984" s="170" t="s">
        <v>49</v>
      </c>
      <c r="E7984" s="170">
        <v>750</v>
      </c>
      <c r="F7984" s="170">
        <v>12</v>
      </c>
      <c r="G7984" s="171">
        <v>25</v>
      </c>
      <c r="H7984" s="170" t="s">
        <v>783</v>
      </c>
      <c r="I7984" s="171">
        <v>24.99</v>
      </c>
      <c r="J7984" s="169">
        <v>1</v>
      </c>
    </row>
    <row r="7985" spans="1:10" hidden="1" x14ac:dyDescent="0.25">
      <c r="A7985" s="169">
        <v>73101</v>
      </c>
      <c r="B7985" s="170" t="s">
        <v>5761</v>
      </c>
      <c r="C7985" s="170" t="s">
        <v>11</v>
      </c>
      <c r="D7985" s="170" t="s">
        <v>12</v>
      </c>
      <c r="E7985" s="170">
        <v>6390</v>
      </c>
      <c r="F7985" s="170">
        <v>1</v>
      </c>
      <c r="G7985" s="171">
        <v>5</v>
      </c>
      <c r="H7985" s="170" t="s">
        <v>13</v>
      </c>
      <c r="I7985" s="171">
        <v>28.99</v>
      </c>
      <c r="J7985" s="169">
        <v>18</v>
      </c>
    </row>
    <row r="7986" spans="1:10" hidden="1" x14ac:dyDescent="0.25">
      <c r="A7986" s="169">
        <v>73101</v>
      </c>
      <c r="B7986" s="170" t="s">
        <v>5761</v>
      </c>
      <c r="C7986" s="170" t="s">
        <v>11</v>
      </c>
      <c r="D7986" s="170" t="s">
        <v>12</v>
      </c>
      <c r="E7986" s="170">
        <v>6390</v>
      </c>
      <c r="F7986" s="170">
        <v>1</v>
      </c>
      <c r="G7986" s="171">
        <v>5</v>
      </c>
      <c r="H7986" s="170" t="s">
        <v>13</v>
      </c>
      <c r="I7986" s="171">
        <v>28.99</v>
      </c>
      <c r="J7986" s="169">
        <v>18</v>
      </c>
    </row>
    <row r="7987" spans="1:10" hidden="1" x14ac:dyDescent="0.25">
      <c r="A7987" s="169">
        <v>73102</v>
      </c>
      <c r="B7987" s="170" t="s">
        <v>5762</v>
      </c>
      <c r="C7987" s="170" t="s">
        <v>11</v>
      </c>
      <c r="D7987" s="170" t="s">
        <v>12</v>
      </c>
      <c r="E7987" s="170">
        <v>473</v>
      </c>
      <c r="F7987" s="170">
        <v>24</v>
      </c>
      <c r="G7987" s="171">
        <v>5.3</v>
      </c>
      <c r="H7987" s="170" t="s">
        <v>1556</v>
      </c>
      <c r="I7987" s="171">
        <v>4.29</v>
      </c>
      <c r="J7987" s="169">
        <v>1</v>
      </c>
    </row>
    <row r="7988" spans="1:10" hidden="1" x14ac:dyDescent="0.25">
      <c r="A7988" s="169">
        <v>73102</v>
      </c>
      <c r="B7988" s="170" t="s">
        <v>5762</v>
      </c>
      <c r="C7988" s="170" t="s">
        <v>11</v>
      </c>
      <c r="D7988" s="170" t="s">
        <v>12</v>
      </c>
      <c r="E7988" s="170">
        <v>473</v>
      </c>
      <c r="F7988" s="170">
        <v>24</v>
      </c>
      <c r="G7988" s="171">
        <v>5.3</v>
      </c>
      <c r="H7988" s="170" t="s">
        <v>1556</v>
      </c>
      <c r="I7988" s="171">
        <v>4.29</v>
      </c>
      <c r="J7988" s="169">
        <v>1</v>
      </c>
    </row>
    <row r="7989" spans="1:10" hidden="1" x14ac:dyDescent="0.25">
      <c r="A7989" s="169">
        <v>73104</v>
      </c>
      <c r="B7989" s="170" t="s">
        <v>5763</v>
      </c>
      <c r="C7989" s="170" t="s">
        <v>15</v>
      </c>
      <c r="D7989" s="170" t="s">
        <v>38</v>
      </c>
      <c r="E7989" s="170">
        <v>750</v>
      </c>
      <c r="F7989" s="170">
        <v>12</v>
      </c>
      <c r="G7989" s="171">
        <v>14.5</v>
      </c>
      <c r="H7989" s="170" t="s">
        <v>783</v>
      </c>
      <c r="I7989" s="171">
        <v>32.99</v>
      </c>
      <c r="J7989" s="169">
        <v>1</v>
      </c>
    </row>
    <row r="7990" spans="1:10" hidden="1" x14ac:dyDescent="0.25">
      <c r="A7990" s="169">
        <v>73105</v>
      </c>
      <c r="B7990" s="170" t="s">
        <v>5764</v>
      </c>
      <c r="C7990" s="170" t="s">
        <v>24</v>
      </c>
      <c r="D7990" s="170" t="s">
        <v>34</v>
      </c>
      <c r="E7990" s="170">
        <v>750</v>
      </c>
      <c r="F7990" s="170">
        <v>12</v>
      </c>
      <c r="G7990" s="171">
        <v>13.5</v>
      </c>
      <c r="H7990" s="170" t="s">
        <v>26</v>
      </c>
      <c r="I7990" s="171">
        <v>44.99</v>
      </c>
      <c r="J7990" s="169">
        <v>1</v>
      </c>
    </row>
    <row r="7991" spans="1:10" hidden="1" x14ac:dyDescent="0.25">
      <c r="A7991" s="169">
        <v>73108</v>
      </c>
      <c r="B7991" s="170" t="s">
        <v>5765</v>
      </c>
      <c r="C7991" s="170" t="s">
        <v>263</v>
      </c>
      <c r="D7991" s="170" t="s">
        <v>332</v>
      </c>
      <c r="E7991" s="170">
        <v>200</v>
      </c>
      <c r="F7991" s="170">
        <v>27</v>
      </c>
      <c r="G7991" s="171">
        <v>13.5</v>
      </c>
      <c r="H7991" s="170" t="s">
        <v>1053</v>
      </c>
      <c r="I7991" s="171">
        <v>4.99</v>
      </c>
      <c r="J7991" s="169">
        <v>1</v>
      </c>
    </row>
    <row r="7992" spans="1:10" hidden="1" x14ac:dyDescent="0.25">
      <c r="A7992" s="169">
        <v>73109</v>
      </c>
      <c r="B7992" s="170" t="s">
        <v>5766</v>
      </c>
      <c r="C7992" s="170" t="s">
        <v>15</v>
      </c>
      <c r="D7992" s="170" t="s">
        <v>154</v>
      </c>
      <c r="E7992" s="170">
        <v>750</v>
      </c>
      <c r="F7992" s="170">
        <v>6</v>
      </c>
      <c r="G7992" s="171">
        <v>17</v>
      </c>
      <c r="H7992" s="170" t="s">
        <v>783</v>
      </c>
      <c r="I7992" s="171">
        <v>49.99</v>
      </c>
      <c r="J7992" s="169">
        <v>1</v>
      </c>
    </row>
    <row r="7993" spans="1:10" hidden="1" x14ac:dyDescent="0.25">
      <c r="A7993" s="169">
        <v>73111</v>
      </c>
      <c r="B7993" s="170" t="s">
        <v>5767</v>
      </c>
      <c r="C7993" s="170" t="s">
        <v>15</v>
      </c>
      <c r="D7993" s="170" t="s">
        <v>122</v>
      </c>
      <c r="E7993" s="170">
        <v>700</v>
      </c>
      <c r="F7993" s="170">
        <v>6</v>
      </c>
      <c r="G7993" s="171">
        <v>30</v>
      </c>
      <c r="H7993" s="170" t="s">
        <v>222</v>
      </c>
      <c r="I7993" s="171">
        <v>45.99</v>
      </c>
      <c r="J7993" s="169">
        <v>1</v>
      </c>
    </row>
    <row r="7994" spans="1:10" hidden="1" x14ac:dyDescent="0.25">
      <c r="A7994" s="169">
        <v>73114</v>
      </c>
      <c r="B7994" s="170" t="s">
        <v>5768</v>
      </c>
      <c r="C7994" s="170" t="s">
        <v>263</v>
      </c>
      <c r="D7994" s="170" t="s">
        <v>332</v>
      </c>
      <c r="E7994" s="170">
        <v>200</v>
      </c>
      <c r="F7994" s="170">
        <v>27</v>
      </c>
      <c r="G7994" s="171">
        <v>13.5</v>
      </c>
      <c r="H7994" s="170" t="s">
        <v>1053</v>
      </c>
      <c r="I7994" s="171">
        <v>4.99</v>
      </c>
      <c r="J7994" s="169">
        <v>1</v>
      </c>
    </row>
    <row r="7995" spans="1:10" hidden="1" x14ac:dyDescent="0.25">
      <c r="A7995" s="169">
        <v>73117</v>
      </c>
      <c r="B7995" s="170" t="s">
        <v>5769</v>
      </c>
      <c r="C7995" s="170" t="s">
        <v>11</v>
      </c>
      <c r="D7995" s="170" t="s">
        <v>12</v>
      </c>
      <c r="E7995" s="170">
        <v>473</v>
      </c>
      <c r="F7995" s="170">
        <v>24</v>
      </c>
      <c r="G7995" s="171">
        <v>5</v>
      </c>
      <c r="H7995" s="170" t="s">
        <v>1459</v>
      </c>
      <c r="I7995" s="171">
        <v>4.09</v>
      </c>
      <c r="J7995" s="169">
        <v>1</v>
      </c>
    </row>
    <row r="7996" spans="1:10" hidden="1" x14ac:dyDescent="0.25">
      <c r="A7996" s="169">
        <v>73117</v>
      </c>
      <c r="B7996" s="170" t="s">
        <v>5769</v>
      </c>
      <c r="C7996" s="170" t="s">
        <v>11</v>
      </c>
      <c r="D7996" s="170" t="s">
        <v>12</v>
      </c>
      <c r="E7996" s="170">
        <v>473</v>
      </c>
      <c r="F7996" s="170">
        <v>24</v>
      </c>
      <c r="G7996" s="171">
        <v>5</v>
      </c>
      <c r="H7996" s="170" t="s">
        <v>1459</v>
      </c>
      <c r="I7996" s="171">
        <v>4.09</v>
      </c>
      <c r="J7996" s="169">
        <v>1</v>
      </c>
    </row>
    <row r="7997" spans="1:10" hidden="1" x14ac:dyDescent="0.25">
      <c r="A7997" s="169">
        <v>73123</v>
      </c>
      <c r="B7997" s="170" t="s">
        <v>5770</v>
      </c>
      <c r="C7997" s="170" t="s">
        <v>15</v>
      </c>
      <c r="D7997" s="170" t="s">
        <v>215</v>
      </c>
      <c r="E7997" s="170">
        <v>50</v>
      </c>
      <c r="F7997" s="170">
        <v>60</v>
      </c>
      <c r="G7997" s="171">
        <v>40</v>
      </c>
      <c r="H7997" s="170" t="s">
        <v>20</v>
      </c>
      <c r="I7997" s="171">
        <v>22.99</v>
      </c>
      <c r="J7997" s="169">
        <v>1</v>
      </c>
    </row>
    <row r="7998" spans="1:10" hidden="1" x14ac:dyDescent="0.25">
      <c r="A7998" s="169">
        <v>73126</v>
      </c>
      <c r="B7998" s="170" t="s">
        <v>5771</v>
      </c>
      <c r="C7998" s="170" t="s">
        <v>263</v>
      </c>
      <c r="D7998" s="170" t="s">
        <v>332</v>
      </c>
      <c r="E7998" s="170">
        <v>355</v>
      </c>
      <c r="F7998" s="170">
        <v>24</v>
      </c>
      <c r="G7998" s="171">
        <v>11</v>
      </c>
      <c r="H7998" s="170" t="s">
        <v>105</v>
      </c>
      <c r="I7998" s="171">
        <v>4.79</v>
      </c>
      <c r="J7998" s="169">
        <v>1</v>
      </c>
    </row>
    <row r="7999" spans="1:10" hidden="1" x14ac:dyDescent="0.25">
      <c r="A7999" s="169">
        <v>73126</v>
      </c>
      <c r="B7999" s="170" t="s">
        <v>5771</v>
      </c>
      <c r="C7999" s="170" t="s">
        <v>263</v>
      </c>
      <c r="D7999" s="170" t="s">
        <v>332</v>
      </c>
      <c r="E7999" s="170">
        <v>355</v>
      </c>
      <c r="F7999" s="170">
        <v>24</v>
      </c>
      <c r="G7999" s="171">
        <v>11</v>
      </c>
      <c r="H7999" s="170" t="s">
        <v>105</v>
      </c>
      <c r="I7999" s="171">
        <v>4.79</v>
      </c>
      <c r="J7999" s="169">
        <v>1</v>
      </c>
    </row>
    <row r="8000" spans="1:10" hidden="1" x14ac:dyDescent="0.25">
      <c r="A8000" s="169">
        <v>73127</v>
      </c>
      <c r="B8000" s="170" t="s">
        <v>5772</v>
      </c>
      <c r="C8000" s="170" t="s">
        <v>263</v>
      </c>
      <c r="D8000" s="170" t="s">
        <v>806</v>
      </c>
      <c r="E8000" s="170">
        <v>2130</v>
      </c>
      <c r="F8000" s="170">
        <v>4</v>
      </c>
      <c r="G8000" s="171">
        <v>5.5</v>
      </c>
      <c r="H8000" s="170" t="s">
        <v>2431</v>
      </c>
      <c r="I8000" s="171">
        <v>21.99</v>
      </c>
      <c r="J8000" s="169">
        <v>6</v>
      </c>
    </row>
    <row r="8001" spans="1:10" hidden="1" x14ac:dyDescent="0.25">
      <c r="A8001" s="169">
        <v>73127</v>
      </c>
      <c r="B8001" s="170" t="s">
        <v>5772</v>
      </c>
      <c r="C8001" s="170" t="s">
        <v>263</v>
      </c>
      <c r="D8001" s="170" t="s">
        <v>806</v>
      </c>
      <c r="E8001" s="170">
        <v>2130</v>
      </c>
      <c r="F8001" s="170">
        <v>4</v>
      </c>
      <c r="G8001" s="171">
        <v>5.5</v>
      </c>
      <c r="H8001" s="170" t="s">
        <v>2364</v>
      </c>
      <c r="I8001" s="171">
        <v>21.99</v>
      </c>
      <c r="J8001" s="169">
        <v>6</v>
      </c>
    </row>
    <row r="8002" spans="1:10" hidden="1" x14ac:dyDescent="0.25">
      <c r="A8002" s="169">
        <v>73128</v>
      </c>
      <c r="B8002" s="170" t="s">
        <v>5773</v>
      </c>
      <c r="C8002" s="170" t="s">
        <v>24</v>
      </c>
      <c r="D8002" s="170" t="s">
        <v>99</v>
      </c>
      <c r="E8002" s="170">
        <v>750</v>
      </c>
      <c r="F8002" s="170">
        <v>6</v>
      </c>
      <c r="G8002" s="171">
        <v>20</v>
      </c>
      <c r="H8002" s="170" t="s">
        <v>22</v>
      </c>
      <c r="I8002" s="171">
        <v>77.989999999999995</v>
      </c>
      <c r="J8002" s="169">
        <v>1</v>
      </c>
    </row>
    <row r="8003" spans="1:10" hidden="1" x14ac:dyDescent="0.25">
      <c r="A8003" s="169">
        <v>73129</v>
      </c>
      <c r="B8003" s="170" t="s">
        <v>5774</v>
      </c>
      <c r="C8003" s="170" t="s">
        <v>263</v>
      </c>
      <c r="D8003" s="170" t="s">
        <v>332</v>
      </c>
      <c r="E8003" s="170">
        <v>1750</v>
      </c>
      <c r="F8003" s="170">
        <v>6</v>
      </c>
      <c r="G8003" s="171">
        <v>9.9499999999999993</v>
      </c>
      <c r="H8003" s="170" t="s">
        <v>446</v>
      </c>
      <c r="I8003" s="171">
        <v>23.99</v>
      </c>
      <c r="J8003" s="169">
        <v>1</v>
      </c>
    </row>
    <row r="8004" spans="1:10" hidden="1" x14ac:dyDescent="0.25">
      <c r="A8004" s="169">
        <v>73139</v>
      </c>
      <c r="B8004" s="170" t="s">
        <v>5775</v>
      </c>
      <c r="C8004" s="170" t="s">
        <v>263</v>
      </c>
      <c r="D8004" s="170" t="s">
        <v>264</v>
      </c>
      <c r="E8004" s="170">
        <v>473</v>
      </c>
      <c r="F8004" s="170">
        <v>24</v>
      </c>
      <c r="G8004" s="171">
        <v>7</v>
      </c>
      <c r="H8004" s="170" t="s">
        <v>105</v>
      </c>
      <c r="I8004" s="171">
        <v>3.99</v>
      </c>
      <c r="J8004" s="169">
        <v>1</v>
      </c>
    </row>
    <row r="8005" spans="1:10" hidden="1" x14ac:dyDescent="0.25">
      <c r="A8005" s="169">
        <v>73139</v>
      </c>
      <c r="B8005" s="170" t="s">
        <v>5775</v>
      </c>
      <c r="C8005" s="170" t="s">
        <v>263</v>
      </c>
      <c r="D8005" s="170" t="s">
        <v>264</v>
      </c>
      <c r="E8005" s="170">
        <v>473</v>
      </c>
      <c r="F8005" s="170">
        <v>24</v>
      </c>
      <c r="G8005" s="171">
        <v>7</v>
      </c>
      <c r="H8005" s="170" t="s">
        <v>105</v>
      </c>
      <c r="I8005" s="171">
        <v>3.99</v>
      </c>
      <c r="J8005" s="169">
        <v>1</v>
      </c>
    </row>
    <row r="8006" spans="1:10" hidden="1" x14ac:dyDescent="0.25">
      <c r="A8006" s="169">
        <v>73140</v>
      </c>
      <c r="B8006" s="170" t="s">
        <v>5776</v>
      </c>
      <c r="C8006" s="170" t="s">
        <v>24</v>
      </c>
      <c r="D8006" s="170" t="s">
        <v>34</v>
      </c>
      <c r="E8006" s="170">
        <v>750</v>
      </c>
      <c r="F8006" s="170">
        <v>12</v>
      </c>
      <c r="G8006" s="171">
        <v>12</v>
      </c>
      <c r="H8006" s="170" t="s">
        <v>54</v>
      </c>
      <c r="I8006" s="171">
        <v>18.989999999999998</v>
      </c>
      <c r="J8006" s="169">
        <v>1</v>
      </c>
    </row>
    <row r="8007" spans="1:10" hidden="1" x14ac:dyDescent="0.25">
      <c r="A8007" s="169">
        <v>73141</v>
      </c>
      <c r="B8007" s="170" t="s">
        <v>5777</v>
      </c>
      <c r="C8007" s="170" t="s">
        <v>24</v>
      </c>
      <c r="D8007" s="170" t="s">
        <v>34</v>
      </c>
      <c r="E8007" s="170">
        <v>750</v>
      </c>
      <c r="F8007" s="170">
        <v>12</v>
      </c>
      <c r="G8007" s="171">
        <v>12.5</v>
      </c>
      <c r="H8007" s="170" t="s">
        <v>141</v>
      </c>
      <c r="I8007" s="171">
        <v>17.989999999999998</v>
      </c>
      <c r="J8007" s="169">
        <v>1</v>
      </c>
    </row>
    <row r="8008" spans="1:10" hidden="1" x14ac:dyDescent="0.25">
      <c r="A8008" s="169">
        <v>73145</v>
      </c>
      <c r="B8008" s="170" t="s">
        <v>5778</v>
      </c>
      <c r="C8008" s="170" t="s">
        <v>24</v>
      </c>
      <c r="D8008" s="170" t="s">
        <v>34</v>
      </c>
      <c r="E8008" s="170">
        <v>750</v>
      </c>
      <c r="F8008" s="170">
        <v>12</v>
      </c>
      <c r="G8008" s="171">
        <v>13</v>
      </c>
      <c r="H8008" s="170" t="s">
        <v>415</v>
      </c>
      <c r="I8008" s="171">
        <v>18.989999999999998</v>
      </c>
      <c r="J8008" s="169">
        <v>1</v>
      </c>
    </row>
    <row r="8009" spans="1:10" hidden="1" x14ac:dyDescent="0.25">
      <c r="A8009" s="169">
        <v>73147</v>
      </c>
      <c r="B8009" s="170" t="s">
        <v>5779</v>
      </c>
      <c r="C8009" s="170" t="s">
        <v>24</v>
      </c>
      <c r="D8009" s="170" t="s">
        <v>38</v>
      </c>
      <c r="E8009" s="170">
        <v>750</v>
      </c>
      <c r="F8009" s="170">
        <v>12</v>
      </c>
      <c r="G8009" s="171">
        <v>11</v>
      </c>
      <c r="H8009" s="170" t="s">
        <v>26</v>
      </c>
      <c r="I8009" s="171">
        <v>24.99</v>
      </c>
      <c r="J8009" s="169">
        <v>1</v>
      </c>
    </row>
    <row r="8010" spans="1:10" hidden="1" x14ac:dyDescent="0.25">
      <c r="A8010" s="169">
        <v>73151</v>
      </c>
      <c r="B8010" s="170" t="s">
        <v>5780</v>
      </c>
      <c r="C8010" s="170" t="s">
        <v>24</v>
      </c>
      <c r="D8010" s="170" t="s">
        <v>34</v>
      </c>
      <c r="E8010" s="170">
        <v>750</v>
      </c>
      <c r="F8010" s="170">
        <v>12</v>
      </c>
      <c r="G8010" s="171">
        <v>13</v>
      </c>
      <c r="H8010" s="170" t="s">
        <v>2361</v>
      </c>
      <c r="I8010" s="171">
        <v>19.989999999999998</v>
      </c>
      <c r="J8010" s="169">
        <v>1</v>
      </c>
    </row>
    <row r="8011" spans="1:10" hidden="1" x14ac:dyDescent="0.25">
      <c r="A8011" s="169">
        <v>73153</v>
      </c>
      <c r="B8011" s="170" t="s">
        <v>5781</v>
      </c>
      <c r="C8011" s="170" t="s">
        <v>24</v>
      </c>
      <c r="D8011" s="170" t="s">
        <v>34</v>
      </c>
      <c r="E8011" s="170">
        <v>750</v>
      </c>
      <c r="F8011" s="170">
        <v>12</v>
      </c>
      <c r="G8011" s="171">
        <v>14</v>
      </c>
      <c r="H8011" s="170" t="s">
        <v>2361</v>
      </c>
      <c r="I8011" s="171">
        <v>19.989999999999998</v>
      </c>
      <c r="J8011" s="169">
        <v>1</v>
      </c>
    </row>
    <row r="8012" spans="1:10" hidden="1" x14ac:dyDescent="0.25">
      <c r="A8012" s="169">
        <v>73159</v>
      </c>
      <c r="B8012" s="170" t="s">
        <v>5782</v>
      </c>
      <c r="C8012" s="170" t="s">
        <v>263</v>
      </c>
      <c r="D8012" s="170" t="s">
        <v>332</v>
      </c>
      <c r="E8012" s="170">
        <v>1750</v>
      </c>
      <c r="F8012" s="170">
        <v>6</v>
      </c>
      <c r="G8012" s="171">
        <v>9.9499999999999993</v>
      </c>
      <c r="H8012" s="170" t="s">
        <v>446</v>
      </c>
      <c r="I8012" s="171">
        <v>23.99</v>
      </c>
      <c r="J8012" s="169">
        <v>1</v>
      </c>
    </row>
    <row r="8013" spans="1:10" hidden="1" x14ac:dyDescent="0.25">
      <c r="A8013" s="169">
        <v>73161</v>
      </c>
      <c r="B8013" s="170" t="s">
        <v>5783</v>
      </c>
      <c r="C8013" s="170" t="s">
        <v>263</v>
      </c>
      <c r="D8013" s="170" t="s">
        <v>332</v>
      </c>
      <c r="E8013" s="170">
        <v>1750</v>
      </c>
      <c r="F8013" s="170">
        <v>6</v>
      </c>
      <c r="G8013" s="171">
        <v>9.9499999999999993</v>
      </c>
      <c r="H8013" s="170" t="s">
        <v>446</v>
      </c>
      <c r="I8013" s="171">
        <v>23.99</v>
      </c>
      <c r="J8013" s="169">
        <v>1</v>
      </c>
    </row>
    <row r="8014" spans="1:10" hidden="1" x14ac:dyDescent="0.25">
      <c r="A8014" s="169">
        <v>73182</v>
      </c>
      <c r="B8014" s="170" t="s">
        <v>5784</v>
      </c>
      <c r="C8014" s="170" t="s">
        <v>263</v>
      </c>
      <c r="D8014" s="170" t="s">
        <v>332</v>
      </c>
      <c r="E8014" s="170">
        <v>1420</v>
      </c>
      <c r="F8014" s="170">
        <v>6</v>
      </c>
      <c r="G8014" s="171">
        <v>5</v>
      </c>
      <c r="H8014" s="170" t="s">
        <v>446</v>
      </c>
      <c r="I8014" s="171">
        <v>12.99</v>
      </c>
      <c r="J8014" s="169">
        <v>4</v>
      </c>
    </row>
    <row r="8015" spans="1:10" hidden="1" x14ac:dyDescent="0.25">
      <c r="A8015" s="169">
        <v>73195</v>
      </c>
      <c r="B8015" s="170" t="s">
        <v>5785</v>
      </c>
      <c r="C8015" s="170" t="s">
        <v>263</v>
      </c>
      <c r="D8015" s="170" t="s">
        <v>332</v>
      </c>
      <c r="E8015" s="170">
        <v>1420</v>
      </c>
      <c r="F8015" s="170">
        <v>6</v>
      </c>
      <c r="G8015" s="171">
        <v>5</v>
      </c>
      <c r="H8015" s="170" t="s">
        <v>446</v>
      </c>
      <c r="I8015" s="171">
        <v>12.99</v>
      </c>
      <c r="J8015" s="169">
        <v>4</v>
      </c>
    </row>
    <row r="8016" spans="1:10" hidden="1" x14ac:dyDescent="0.25">
      <c r="A8016" s="169">
        <v>73209</v>
      </c>
      <c r="B8016" s="170" t="s">
        <v>5786</v>
      </c>
      <c r="C8016" s="170" t="s">
        <v>11</v>
      </c>
      <c r="D8016" s="170" t="s">
        <v>267</v>
      </c>
      <c r="E8016" s="170">
        <v>473</v>
      </c>
      <c r="F8016" s="170">
        <v>24</v>
      </c>
      <c r="G8016" s="171">
        <v>4.5</v>
      </c>
      <c r="H8016" s="170" t="s">
        <v>2190</v>
      </c>
      <c r="I8016" s="171">
        <v>4.75</v>
      </c>
      <c r="J8016" s="169">
        <v>1</v>
      </c>
    </row>
    <row r="8017" spans="1:10" hidden="1" x14ac:dyDescent="0.25">
      <c r="A8017" s="169">
        <v>73209</v>
      </c>
      <c r="B8017" s="170" t="s">
        <v>5786</v>
      </c>
      <c r="C8017" s="170" t="s">
        <v>11</v>
      </c>
      <c r="D8017" s="170" t="s">
        <v>267</v>
      </c>
      <c r="E8017" s="170">
        <v>473</v>
      </c>
      <c r="F8017" s="170">
        <v>24</v>
      </c>
      <c r="G8017" s="171">
        <v>4.5</v>
      </c>
      <c r="H8017" s="170" t="s">
        <v>2190</v>
      </c>
      <c r="I8017" s="171">
        <v>4.75</v>
      </c>
      <c r="J8017" s="169">
        <v>1</v>
      </c>
    </row>
    <row r="8018" spans="1:10" hidden="1" x14ac:dyDescent="0.25">
      <c r="A8018" s="169">
        <v>73218</v>
      </c>
      <c r="B8018" s="170" t="s">
        <v>5787</v>
      </c>
      <c r="C8018" s="170" t="s">
        <v>24</v>
      </c>
      <c r="D8018" s="170" t="s">
        <v>34</v>
      </c>
      <c r="E8018" s="170">
        <v>750</v>
      </c>
      <c r="F8018" s="170">
        <v>12</v>
      </c>
      <c r="G8018" s="171">
        <v>13.5</v>
      </c>
      <c r="H8018" s="170" t="s">
        <v>222</v>
      </c>
      <c r="I8018" s="171">
        <v>21.99</v>
      </c>
      <c r="J8018" s="169">
        <v>1</v>
      </c>
    </row>
    <row r="8019" spans="1:10" hidden="1" x14ac:dyDescent="0.25">
      <c r="A8019" s="169">
        <v>73219</v>
      </c>
      <c r="B8019" s="170" t="s">
        <v>5788</v>
      </c>
      <c r="C8019" s="170" t="s">
        <v>24</v>
      </c>
      <c r="D8019" s="170" t="s">
        <v>68</v>
      </c>
      <c r="E8019" s="170">
        <v>750</v>
      </c>
      <c r="F8019" s="170">
        <v>12</v>
      </c>
      <c r="G8019" s="171">
        <v>14</v>
      </c>
      <c r="H8019" s="170" t="s">
        <v>783</v>
      </c>
      <c r="I8019" s="171">
        <v>17.989999999999998</v>
      </c>
      <c r="J8019" s="169">
        <v>1</v>
      </c>
    </row>
    <row r="8020" spans="1:10" hidden="1" x14ac:dyDescent="0.25">
      <c r="A8020" s="169">
        <v>73220</v>
      </c>
      <c r="B8020" s="170" t="s">
        <v>5789</v>
      </c>
      <c r="C8020" s="170" t="s">
        <v>24</v>
      </c>
      <c r="D8020" s="170" t="s">
        <v>66</v>
      </c>
      <c r="E8020" s="170">
        <v>750</v>
      </c>
      <c r="F8020" s="170">
        <v>6</v>
      </c>
      <c r="G8020" s="171">
        <v>13</v>
      </c>
      <c r="H8020" s="170" t="s">
        <v>200</v>
      </c>
      <c r="I8020" s="171">
        <v>19.989999999999998</v>
      </c>
      <c r="J8020" s="169">
        <v>1</v>
      </c>
    </row>
    <row r="8021" spans="1:10" hidden="1" x14ac:dyDescent="0.25">
      <c r="A8021" s="169">
        <v>73229</v>
      </c>
      <c r="B8021" s="170" t="s">
        <v>5790</v>
      </c>
      <c r="C8021" s="170" t="s">
        <v>11</v>
      </c>
      <c r="D8021" s="170" t="s">
        <v>303</v>
      </c>
      <c r="E8021" s="170">
        <v>473</v>
      </c>
      <c r="F8021" s="170">
        <v>24</v>
      </c>
      <c r="G8021" s="171">
        <v>6.5</v>
      </c>
      <c r="H8021" s="170" t="s">
        <v>1457</v>
      </c>
      <c r="I8021" s="171">
        <v>5.5</v>
      </c>
      <c r="J8021" s="169">
        <v>1</v>
      </c>
    </row>
    <row r="8022" spans="1:10" hidden="1" x14ac:dyDescent="0.25">
      <c r="A8022" s="169">
        <v>73229</v>
      </c>
      <c r="B8022" s="170" t="s">
        <v>5790</v>
      </c>
      <c r="C8022" s="170" t="s">
        <v>11</v>
      </c>
      <c r="D8022" s="170" t="s">
        <v>303</v>
      </c>
      <c r="E8022" s="170">
        <v>473</v>
      </c>
      <c r="F8022" s="170">
        <v>24</v>
      </c>
      <c r="G8022" s="171">
        <v>6.5</v>
      </c>
      <c r="H8022" s="170" t="s">
        <v>1457</v>
      </c>
      <c r="I8022" s="171">
        <v>5.5</v>
      </c>
      <c r="J8022" s="169">
        <v>1</v>
      </c>
    </row>
    <row r="8023" spans="1:10" hidden="1" x14ac:dyDescent="0.25">
      <c r="A8023" s="169">
        <v>73232</v>
      </c>
      <c r="B8023" s="170" t="s">
        <v>5791</v>
      </c>
      <c r="C8023" s="170" t="s">
        <v>11</v>
      </c>
      <c r="D8023" s="170" t="s">
        <v>211</v>
      </c>
      <c r="E8023" s="170">
        <v>473</v>
      </c>
      <c r="F8023" s="170">
        <v>24</v>
      </c>
      <c r="G8023" s="171">
        <v>3.8</v>
      </c>
      <c r="H8023" s="170" t="s">
        <v>1457</v>
      </c>
      <c r="I8023" s="171">
        <v>4.5</v>
      </c>
      <c r="J8023" s="169">
        <v>1</v>
      </c>
    </row>
    <row r="8024" spans="1:10" hidden="1" x14ac:dyDescent="0.25">
      <c r="A8024" s="169">
        <v>73232</v>
      </c>
      <c r="B8024" s="170" t="s">
        <v>5791</v>
      </c>
      <c r="C8024" s="170" t="s">
        <v>11</v>
      </c>
      <c r="D8024" s="170" t="s">
        <v>211</v>
      </c>
      <c r="E8024" s="170">
        <v>473</v>
      </c>
      <c r="F8024" s="170">
        <v>24</v>
      </c>
      <c r="G8024" s="171">
        <v>3.8</v>
      </c>
      <c r="H8024" s="170" t="s">
        <v>1457</v>
      </c>
      <c r="I8024" s="171">
        <v>4.5</v>
      </c>
      <c r="J8024" s="169">
        <v>1</v>
      </c>
    </row>
    <row r="8025" spans="1:10" hidden="1" x14ac:dyDescent="0.25">
      <c r="A8025" s="169">
        <v>73235</v>
      </c>
      <c r="B8025" s="170" t="s">
        <v>5792</v>
      </c>
      <c r="C8025" s="170" t="s">
        <v>11</v>
      </c>
      <c r="D8025" s="170" t="s">
        <v>211</v>
      </c>
      <c r="E8025" s="170">
        <v>473</v>
      </c>
      <c r="F8025" s="170">
        <v>24</v>
      </c>
      <c r="G8025" s="171">
        <v>4</v>
      </c>
      <c r="H8025" s="170" t="s">
        <v>1457</v>
      </c>
      <c r="I8025" s="171">
        <v>4.25</v>
      </c>
      <c r="J8025" s="169">
        <v>1</v>
      </c>
    </row>
    <row r="8026" spans="1:10" hidden="1" x14ac:dyDescent="0.25">
      <c r="A8026" s="169">
        <v>73235</v>
      </c>
      <c r="B8026" s="170" t="s">
        <v>5792</v>
      </c>
      <c r="C8026" s="170" t="s">
        <v>11</v>
      </c>
      <c r="D8026" s="170" t="s">
        <v>211</v>
      </c>
      <c r="E8026" s="170">
        <v>473</v>
      </c>
      <c r="F8026" s="170">
        <v>24</v>
      </c>
      <c r="G8026" s="171">
        <v>4</v>
      </c>
      <c r="H8026" s="170" t="s">
        <v>1457</v>
      </c>
      <c r="I8026" s="171">
        <v>4.25</v>
      </c>
      <c r="J8026" s="169">
        <v>1</v>
      </c>
    </row>
    <row r="8027" spans="1:10" hidden="1" x14ac:dyDescent="0.25">
      <c r="A8027" s="169">
        <v>73236</v>
      </c>
      <c r="B8027" s="170" t="s">
        <v>5793</v>
      </c>
      <c r="C8027" s="170" t="s">
        <v>24</v>
      </c>
      <c r="D8027" s="170" t="s">
        <v>707</v>
      </c>
      <c r="E8027" s="170">
        <v>750</v>
      </c>
      <c r="F8027" s="170">
        <v>6</v>
      </c>
      <c r="G8027" s="171">
        <v>14</v>
      </c>
      <c r="H8027" s="170" t="s">
        <v>2361</v>
      </c>
      <c r="I8027" s="171">
        <v>32.99</v>
      </c>
      <c r="J8027" s="169">
        <v>1</v>
      </c>
    </row>
    <row r="8028" spans="1:10" hidden="1" x14ac:dyDescent="0.25">
      <c r="A8028" s="169">
        <v>73237</v>
      </c>
      <c r="B8028" s="170" t="s">
        <v>5794</v>
      </c>
      <c r="C8028" s="170" t="s">
        <v>11</v>
      </c>
      <c r="D8028" s="170" t="s">
        <v>12</v>
      </c>
      <c r="E8028" s="170">
        <v>355</v>
      </c>
      <c r="F8028" s="170">
        <v>24</v>
      </c>
      <c r="G8028" s="171">
        <v>5</v>
      </c>
      <c r="H8028" s="170" t="s">
        <v>1457</v>
      </c>
      <c r="I8028" s="171">
        <v>2.5</v>
      </c>
      <c r="J8028" s="169">
        <v>1</v>
      </c>
    </row>
    <row r="8029" spans="1:10" hidden="1" x14ac:dyDescent="0.25">
      <c r="A8029" s="169">
        <v>73237</v>
      </c>
      <c r="B8029" s="170" t="s">
        <v>5794</v>
      </c>
      <c r="C8029" s="170" t="s">
        <v>11</v>
      </c>
      <c r="D8029" s="170" t="s">
        <v>12</v>
      </c>
      <c r="E8029" s="170">
        <v>355</v>
      </c>
      <c r="F8029" s="170">
        <v>24</v>
      </c>
      <c r="G8029" s="171">
        <v>5</v>
      </c>
      <c r="H8029" s="170" t="s">
        <v>1457</v>
      </c>
      <c r="I8029" s="171">
        <v>2.5</v>
      </c>
      <c r="J8029" s="169">
        <v>1</v>
      </c>
    </row>
    <row r="8030" spans="1:10" hidden="1" x14ac:dyDescent="0.25">
      <c r="A8030" s="169">
        <v>73255</v>
      </c>
      <c r="B8030" s="170" t="s">
        <v>5795</v>
      </c>
      <c r="C8030" s="170" t="s">
        <v>263</v>
      </c>
      <c r="D8030" s="170" t="s">
        <v>264</v>
      </c>
      <c r="E8030" s="170">
        <v>700</v>
      </c>
      <c r="F8030" s="170">
        <v>6</v>
      </c>
      <c r="G8030" s="171">
        <v>5</v>
      </c>
      <c r="H8030" s="170" t="s">
        <v>274</v>
      </c>
      <c r="I8030" s="171">
        <v>25.99</v>
      </c>
      <c r="J8030" s="169">
        <v>1</v>
      </c>
    </row>
    <row r="8031" spans="1:10" hidden="1" x14ac:dyDescent="0.25">
      <c r="A8031" s="169">
        <v>73256</v>
      </c>
      <c r="B8031" s="170" t="s">
        <v>5796</v>
      </c>
      <c r="C8031" s="170" t="s">
        <v>263</v>
      </c>
      <c r="D8031" s="170" t="s">
        <v>264</v>
      </c>
      <c r="E8031" s="170">
        <v>710</v>
      </c>
      <c r="F8031" s="170">
        <v>6</v>
      </c>
      <c r="G8031" s="171">
        <v>5</v>
      </c>
      <c r="H8031" s="170" t="s">
        <v>274</v>
      </c>
      <c r="I8031" s="171">
        <v>24.99</v>
      </c>
      <c r="J8031" s="169">
        <v>1</v>
      </c>
    </row>
    <row r="8032" spans="1:10" hidden="1" x14ac:dyDescent="0.25">
      <c r="A8032" s="169">
        <v>73259</v>
      </c>
      <c r="B8032" s="170" t="s">
        <v>5797</v>
      </c>
      <c r="C8032" s="170" t="s">
        <v>263</v>
      </c>
      <c r="D8032" s="170" t="s">
        <v>264</v>
      </c>
      <c r="E8032" s="170">
        <v>720</v>
      </c>
      <c r="F8032" s="170">
        <v>6</v>
      </c>
      <c r="G8032" s="171">
        <v>5</v>
      </c>
      <c r="H8032" s="170" t="s">
        <v>274</v>
      </c>
      <c r="I8032" s="171">
        <v>24.99</v>
      </c>
      <c r="J8032" s="169">
        <v>1</v>
      </c>
    </row>
    <row r="8033" spans="1:10" hidden="1" x14ac:dyDescent="0.25">
      <c r="A8033" s="169">
        <v>73290</v>
      </c>
      <c r="B8033" s="170" t="s">
        <v>5798</v>
      </c>
      <c r="C8033" s="170" t="s">
        <v>24</v>
      </c>
      <c r="D8033" s="170" t="s">
        <v>38</v>
      </c>
      <c r="E8033" s="170">
        <v>750</v>
      </c>
      <c r="F8033" s="170">
        <v>12</v>
      </c>
      <c r="G8033" s="171">
        <v>11.2</v>
      </c>
      <c r="H8033" s="170" t="s">
        <v>96</v>
      </c>
      <c r="I8033" s="171">
        <v>29.99</v>
      </c>
      <c r="J8033" s="169">
        <v>1</v>
      </c>
    </row>
    <row r="8034" spans="1:10" hidden="1" x14ac:dyDescent="0.25">
      <c r="A8034" s="169">
        <v>73296</v>
      </c>
      <c r="B8034" s="170" t="s">
        <v>5799</v>
      </c>
      <c r="C8034" s="170" t="s">
        <v>24</v>
      </c>
      <c r="D8034" s="170" t="s">
        <v>38</v>
      </c>
      <c r="E8034" s="170">
        <v>750</v>
      </c>
      <c r="F8034" s="170">
        <v>12</v>
      </c>
      <c r="G8034" s="171">
        <v>13.5</v>
      </c>
      <c r="H8034" s="170" t="s">
        <v>96</v>
      </c>
      <c r="I8034" s="171">
        <v>22.99</v>
      </c>
      <c r="J8034" s="169">
        <v>1</v>
      </c>
    </row>
    <row r="8035" spans="1:10" hidden="1" x14ac:dyDescent="0.25">
      <c r="A8035" s="169">
        <v>73298</v>
      </c>
      <c r="B8035" s="170" t="s">
        <v>5800</v>
      </c>
      <c r="C8035" s="170" t="s">
        <v>24</v>
      </c>
      <c r="D8035" s="170" t="s">
        <v>66</v>
      </c>
      <c r="E8035" s="170">
        <v>750</v>
      </c>
      <c r="F8035" s="170">
        <v>12</v>
      </c>
      <c r="G8035" s="171">
        <v>13.5</v>
      </c>
      <c r="H8035" s="170" t="s">
        <v>96</v>
      </c>
      <c r="I8035" s="171">
        <v>22.99</v>
      </c>
      <c r="J8035" s="169">
        <v>1</v>
      </c>
    </row>
    <row r="8036" spans="1:10" hidden="1" x14ac:dyDescent="0.25">
      <c r="A8036" s="169">
        <v>73301</v>
      </c>
      <c r="B8036" s="170" t="s">
        <v>5801</v>
      </c>
      <c r="C8036" s="170" t="s">
        <v>24</v>
      </c>
      <c r="D8036" s="170" t="s">
        <v>34</v>
      </c>
      <c r="E8036" s="170">
        <v>750</v>
      </c>
      <c r="F8036" s="170">
        <v>12</v>
      </c>
      <c r="G8036" s="171">
        <v>12.5</v>
      </c>
      <c r="H8036" s="170" t="s">
        <v>222</v>
      </c>
      <c r="I8036" s="171">
        <v>22.99</v>
      </c>
      <c r="J8036" s="169">
        <v>1</v>
      </c>
    </row>
    <row r="8037" spans="1:10" hidden="1" x14ac:dyDescent="0.25">
      <c r="A8037" s="169">
        <v>73302</v>
      </c>
      <c r="B8037" s="170" t="s">
        <v>5802</v>
      </c>
      <c r="C8037" s="170" t="s">
        <v>24</v>
      </c>
      <c r="D8037" s="170" t="s">
        <v>99</v>
      </c>
      <c r="E8037" s="170">
        <v>750</v>
      </c>
      <c r="F8037" s="170">
        <v>12</v>
      </c>
      <c r="G8037" s="171">
        <v>19.5</v>
      </c>
      <c r="H8037" s="170" t="s">
        <v>149</v>
      </c>
      <c r="I8037" s="171">
        <v>21.99</v>
      </c>
      <c r="J8037" s="169">
        <v>1</v>
      </c>
    </row>
    <row r="8038" spans="1:10" hidden="1" x14ac:dyDescent="0.25">
      <c r="A8038" s="169">
        <v>73304</v>
      </c>
      <c r="B8038" s="170" t="s">
        <v>5803</v>
      </c>
      <c r="C8038" s="170" t="s">
        <v>15</v>
      </c>
      <c r="D8038" s="170" t="s">
        <v>301</v>
      </c>
      <c r="E8038" s="170">
        <v>375</v>
      </c>
      <c r="F8038" s="170">
        <v>24</v>
      </c>
      <c r="G8038" s="171">
        <v>40</v>
      </c>
      <c r="H8038" s="170" t="s">
        <v>35</v>
      </c>
      <c r="I8038" s="171">
        <v>26.99</v>
      </c>
      <c r="J8038" s="169">
        <v>1</v>
      </c>
    </row>
    <row r="8039" spans="1:10" hidden="1" x14ac:dyDescent="0.25">
      <c r="A8039" s="169">
        <v>73306</v>
      </c>
      <c r="B8039" s="170" t="s">
        <v>5804</v>
      </c>
      <c r="C8039" s="170" t="s">
        <v>15</v>
      </c>
      <c r="D8039" s="170" t="s">
        <v>140</v>
      </c>
      <c r="E8039" s="170">
        <v>750</v>
      </c>
      <c r="F8039" s="170">
        <v>6</v>
      </c>
      <c r="G8039" s="171">
        <v>17</v>
      </c>
      <c r="H8039" s="170" t="s">
        <v>415</v>
      </c>
      <c r="I8039" s="171">
        <v>37.590000000000003</v>
      </c>
      <c r="J8039" s="169">
        <v>1</v>
      </c>
    </row>
    <row r="8040" spans="1:10" hidden="1" x14ac:dyDescent="0.25">
      <c r="A8040" s="169">
        <v>73307</v>
      </c>
      <c r="B8040" s="170" t="s">
        <v>5805</v>
      </c>
      <c r="C8040" s="170" t="s">
        <v>15</v>
      </c>
      <c r="D8040" s="170" t="s">
        <v>1271</v>
      </c>
      <c r="E8040" s="170">
        <v>200</v>
      </c>
      <c r="F8040" s="170">
        <v>24</v>
      </c>
      <c r="G8040" s="171">
        <v>15</v>
      </c>
      <c r="H8040" s="170" t="s">
        <v>22</v>
      </c>
      <c r="I8040" s="171">
        <v>6.99</v>
      </c>
      <c r="J8040" s="169">
        <v>1</v>
      </c>
    </row>
    <row r="8041" spans="1:10" hidden="1" x14ac:dyDescent="0.25">
      <c r="A8041" s="169">
        <v>73308</v>
      </c>
      <c r="B8041" s="170" t="s">
        <v>5806</v>
      </c>
      <c r="C8041" s="170" t="s">
        <v>11</v>
      </c>
      <c r="D8041" s="170" t="s">
        <v>211</v>
      </c>
      <c r="E8041" s="170">
        <v>2130</v>
      </c>
      <c r="F8041" s="170">
        <v>4</v>
      </c>
      <c r="G8041" s="171">
        <v>4</v>
      </c>
      <c r="H8041" s="170" t="s">
        <v>1136</v>
      </c>
      <c r="I8041" s="171">
        <v>15</v>
      </c>
      <c r="J8041" s="169">
        <v>6</v>
      </c>
    </row>
    <row r="8042" spans="1:10" hidden="1" x14ac:dyDescent="0.25">
      <c r="A8042" s="169">
        <v>73308</v>
      </c>
      <c r="B8042" s="170" t="s">
        <v>5806</v>
      </c>
      <c r="C8042" s="170" t="s">
        <v>11</v>
      </c>
      <c r="D8042" s="170" t="s">
        <v>211</v>
      </c>
      <c r="E8042" s="170">
        <v>2130</v>
      </c>
      <c r="F8042" s="170">
        <v>4</v>
      </c>
      <c r="G8042" s="171">
        <v>4</v>
      </c>
      <c r="H8042" s="170" t="s">
        <v>1136</v>
      </c>
      <c r="I8042" s="171">
        <v>15</v>
      </c>
      <c r="J8042" s="169">
        <v>6</v>
      </c>
    </row>
    <row r="8043" spans="1:10" hidden="1" x14ac:dyDescent="0.25">
      <c r="A8043" s="169">
        <v>73312</v>
      </c>
      <c r="B8043" s="170" t="s">
        <v>5807</v>
      </c>
      <c r="C8043" s="170" t="s">
        <v>24</v>
      </c>
      <c r="D8043" s="170" t="s">
        <v>38</v>
      </c>
      <c r="E8043" s="170">
        <v>750</v>
      </c>
      <c r="F8043" s="170">
        <v>6</v>
      </c>
      <c r="G8043" s="171">
        <v>12.5</v>
      </c>
      <c r="H8043" s="170" t="s">
        <v>329</v>
      </c>
      <c r="I8043" s="171">
        <v>17.010000000000002</v>
      </c>
      <c r="J8043" s="169">
        <v>1</v>
      </c>
    </row>
    <row r="8044" spans="1:10" hidden="1" x14ac:dyDescent="0.25">
      <c r="A8044" s="169">
        <v>73315</v>
      </c>
      <c r="B8044" s="170" t="s">
        <v>5808</v>
      </c>
      <c r="C8044" s="170" t="s">
        <v>11</v>
      </c>
      <c r="D8044" s="170" t="s">
        <v>267</v>
      </c>
      <c r="E8044" s="170">
        <v>473</v>
      </c>
      <c r="F8044" s="170">
        <v>24</v>
      </c>
      <c r="G8044" s="171">
        <v>5</v>
      </c>
      <c r="H8044" s="170" t="s">
        <v>3994</v>
      </c>
      <c r="I8044" s="171">
        <v>4.5</v>
      </c>
      <c r="J8044" s="169">
        <v>1</v>
      </c>
    </row>
    <row r="8045" spans="1:10" hidden="1" x14ac:dyDescent="0.25">
      <c r="A8045" s="169">
        <v>73315</v>
      </c>
      <c r="B8045" s="170" t="s">
        <v>5808</v>
      </c>
      <c r="C8045" s="170" t="s">
        <v>11</v>
      </c>
      <c r="D8045" s="170" t="s">
        <v>267</v>
      </c>
      <c r="E8045" s="170">
        <v>473</v>
      </c>
      <c r="F8045" s="170">
        <v>24</v>
      </c>
      <c r="G8045" s="171">
        <v>5</v>
      </c>
      <c r="H8045" s="170" t="s">
        <v>1662</v>
      </c>
      <c r="I8045" s="171">
        <v>4.5</v>
      </c>
      <c r="J8045" s="169">
        <v>1</v>
      </c>
    </row>
    <row r="8046" spans="1:10" hidden="1" x14ac:dyDescent="0.25">
      <c r="A8046" s="169">
        <v>73331</v>
      </c>
      <c r="B8046" s="170" t="s">
        <v>5809</v>
      </c>
      <c r="C8046" s="170" t="s">
        <v>24</v>
      </c>
      <c r="D8046" s="170" t="s">
        <v>34</v>
      </c>
      <c r="E8046" s="170">
        <v>750</v>
      </c>
      <c r="F8046" s="170">
        <v>12</v>
      </c>
      <c r="G8046" s="171">
        <v>14</v>
      </c>
      <c r="H8046" s="170" t="s">
        <v>22</v>
      </c>
      <c r="I8046" s="171">
        <v>21.99</v>
      </c>
      <c r="J8046" s="169">
        <v>1</v>
      </c>
    </row>
    <row r="8047" spans="1:10" hidden="1" x14ac:dyDescent="0.25">
      <c r="A8047" s="169">
        <v>73332</v>
      </c>
      <c r="B8047" s="170" t="s">
        <v>5810</v>
      </c>
      <c r="C8047" s="170" t="s">
        <v>24</v>
      </c>
      <c r="D8047" s="170" t="s">
        <v>68</v>
      </c>
      <c r="E8047" s="170">
        <v>750</v>
      </c>
      <c r="F8047" s="170">
        <v>6</v>
      </c>
      <c r="G8047" s="171">
        <v>13</v>
      </c>
      <c r="H8047" s="170" t="s">
        <v>218</v>
      </c>
      <c r="I8047" s="171">
        <v>31.95</v>
      </c>
      <c r="J8047" s="169">
        <v>1</v>
      </c>
    </row>
    <row r="8048" spans="1:10" hidden="1" x14ac:dyDescent="0.25">
      <c r="A8048" s="169">
        <v>73344</v>
      </c>
      <c r="B8048" s="170" t="s">
        <v>5811</v>
      </c>
      <c r="C8048" s="170" t="s">
        <v>15</v>
      </c>
      <c r="D8048" s="170" t="s">
        <v>1271</v>
      </c>
      <c r="E8048" s="170">
        <v>200</v>
      </c>
      <c r="F8048" s="170">
        <v>24</v>
      </c>
      <c r="G8048" s="171">
        <v>15</v>
      </c>
      <c r="H8048" s="170" t="s">
        <v>22</v>
      </c>
      <c r="I8048" s="171">
        <v>6.99</v>
      </c>
      <c r="J8048" s="169">
        <v>1</v>
      </c>
    </row>
    <row r="8049" spans="1:10" hidden="1" x14ac:dyDescent="0.25">
      <c r="A8049" s="169">
        <v>73345</v>
      </c>
      <c r="B8049" s="170" t="s">
        <v>5812</v>
      </c>
      <c r="C8049" s="170" t="s">
        <v>15</v>
      </c>
      <c r="D8049" s="170" t="s">
        <v>1271</v>
      </c>
      <c r="E8049" s="170">
        <v>200</v>
      </c>
      <c r="F8049" s="170">
        <v>24</v>
      </c>
      <c r="G8049" s="171">
        <v>15</v>
      </c>
      <c r="H8049" s="170" t="s">
        <v>22</v>
      </c>
      <c r="I8049" s="171">
        <v>6.99</v>
      </c>
      <c r="J8049" s="169">
        <v>1</v>
      </c>
    </row>
    <row r="8050" spans="1:10" hidden="1" x14ac:dyDescent="0.25">
      <c r="A8050" s="169">
        <v>73346</v>
      </c>
      <c r="B8050" s="170" t="s">
        <v>5813</v>
      </c>
      <c r="C8050" s="170" t="s">
        <v>15</v>
      </c>
      <c r="D8050" s="170" t="s">
        <v>1271</v>
      </c>
      <c r="E8050" s="170">
        <v>200</v>
      </c>
      <c r="F8050" s="170">
        <v>24</v>
      </c>
      <c r="G8050" s="171">
        <v>15</v>
      </c>
      <c r="H8050" s="170" t="s">
        <v>22</v>
      </c>
      <c r="I8050" s="171">
        <v>6.99</v>
      </c>
      <c r="J8050" s="169">
        <v>1</v>
      </c>
    </row>
    <row r="8051" spans="1:10" hidden="1" x14ac:dyDescent="0.25">
      <c r="A8051" s="169">
        <v>73379</v>
      </c>
      <c r="B8051" s="170" t="s">
        <v>320</v>
      </c>
      <c r="C8051" s="170" t="s">
        <v>15</v>
      </c>
      <c r="D8051" s="170" t="s">
        <v>78</v>
      </c>
      <c r="E8051" s="170">
        <v>200</v>
      </c>
      <c r="F8051" s="170">
        <v>48</v>
      </c>
      <c r="G8051" s="171">
        <v>40</v>
      </c>
      <c r="H8051" s="170" t="s">
        <v>123</v>
      </c>
      <c r="I8051" s="171">
        <v>9.49</v>
      </c>
      <c r="J8051" s="169">
        <v>1</v>
      </c>
    </row>
    <row r="8052" spans="1:10" hidden="1" x14ac:dyDescent="0.25">
      <c r="A8052" s="169">
        <v>73382</v>
      </c>
      <c r="B8052" s="170" t="s">
        <v>5814</v>
      </c>
      <c r="C8052" s="170" t="s">
        <v>15</v>
      </c>
      <c r="D8052" s="170" t="s">
        <v>225</v>
      </c>
      <c r="E8052" s="170">
        <v>375</v>
      </c>
      <c r="F8052" s="170">
        <v>12</v>
      </c>
      <c r="G8052" s="171">
        <v>40</v>
      </c>
      <c r="H8052" s="170" t="s">
        <v>43</v>
      </c>
      <c r="I8052" s="171">
        <v>25.79</v>
      </c>
      <c r="J8052" s="169">
        <v>1</v>
      </c>
    </row>
    <row r="8053" spans="1:10" hidden="1" x14ac:dyDescent="0.25">
      <c r="A8053" s="169">
        <v>73383</v>
      </c>
      <c r="B8053" s="170" t="s">
        <v>5815</v>
      </c>
      <c r="C8053" s="170" t="s">
        <v>11</v>
      </c>
      <c r="D8053" s="170" t="s">
        <v>303</v>
      </c>
      <c r="E8053" s="170">
        <v>473</v>
      </c>
      <c r="F8053" s="170">
        <v>24</v>
      </c>
      <c r="G8053" s="171">
        <v>6.7</v>
      </c>
      <c r="H8053" s="170" t="s">
        <v>1053</v>
      </c>
      <c r="I8053" s="171">
        <v>4.79</v>
      </c>
      <c r="J8053" s="169">
        <v>1</v>
      </c>
    </row>
    <row r="8054" spans="1:10" hidden="1" x14ac:dyDescent="0.25">
      <c r="A8054" s="169">
        <v>73383</v>
      </c>
      <c r="B8054" s="170" t="s">
        <v>5815</v>
      </c>
      <c r="C8054" s="170" t="s">
        <v>11</v>
      </c>
      <c r="D8054" s="170" t="s">
        <v>303</v>
      </c>
      <c r="E8054" s="170">
        <v>473</v>
      </c>
      <c r="F8054" s="170">
        <v>24</v>
      </c>
      <c r="G8054" s="171">
        <v>6.7</v>
      </c>
      <c r="H8054" s="170" t="s">
        <v>1053</v>
      </c>
      <c r="I8054" s="171">
        <v>4.79</v>
      </c>
      <c r="J8054" s="169">
        <v>1</v>
      </c>
    </row>
    <row r="8055" spans="1:10" hidden="1" x14ac:dyDescent="0.25">
      <c r="A8055" s="169">
        <v>73401</v>
      </c>
      <c r="B8055" s="170" t="s">
        <v>2213</v>
      </c>
      <c r="C8055" s="170" t="s">
        <v>24</v>
      </c>
      <c r="D8055" s="170" t="s">
        <v>34</v>
      </c>
      <c r="E8055" s="170">
        <v>750</v>
      </c>
      <c r="F8055" s="170">
        <v>12</v>
      </c>
      <c r="G8055" s="171">
        <v>12.5</v>
      </c>
      <c r="H8055" s="170" t="s">
        <v>32</v>
      </c>
      <c r="I8055" s="171">
        <v>20.99</v>
      </c>
      <c r="J8055" s="169">
        <v>1</v>
      </c>
    </row>
    <row r="8056" spans="1:10" hidden="1" x14ac:dyDescent="0.25">
      <c r="A8056" s="169">
        <v>73405</v>
      </c>
      <c r="B8056" s="170" t="s">
        <v>5816</v>
      </c>
      <c r="C8056" s="170" t="s">
        <v>24</v>
      </c>
      <c r="D8056" s="170" t="s">
        <v>46</v>
      </c>
      <c r="E8056" s="170">
        <v>750</v>
      </c>
      <c r="F8056" s="170">
        <v>6</v>
      </c>
      <c r="G8056" s="171">
        <v>11</v>
      </c>
      <c r="H8056" s="170" t="s">
        <v>5817</v>
      </c>
      <c r="I8056" s="171">
        <v>19.829999999999998</v>
      </c>
      <c r="J8056" s="169">
        <v>1</v>
      </c>
    </row>
    <row r="8057" spans="1:10" hidden="1" x14ac:dyDescent="0.25">
      <c r="A8057" s="169">
        <v>73406</v>
      </c>
      <c r="B8057" s="170" t="s">
        <v>3372</v>
      </c>
      <c r="C8057" s="170" t="s">
        <v>15</v>
      </c>
      <c r="D8057" s="170" t="s">
        <v>38</v>
      </c>
      <c r="E8057" s="170">
        <v>700</v>
      </c>
      <c r="F8057" s="170">
        <v>6</v>
      </c>
      <c r="G8057" s="171">
        <v>9.5</v>
      </c>
      <c r="H8057" s="170" t="s">
        <v>274</v>
      </c>
      <c r="I8057" s="171">
        <v>29.99</v>
      </c>
      <c r="J8057" s="169">
        <v>1</v>
      </c>
    </row>
    <row r="8058" spans="1:10" hidden="1" x14ac:dyDescent="0.25">
      <c r="A8058" s="169">
        <v>73422</v>
      </c>
      <c r="B8058" s="170" t="s">
        <v>5818</v>
      </c>
      <c r="C8058" s="170" t="s">
        <v>11</v>
      </c>
      <c r="D8058" s="170" t="s">
        <v>303</v>
      </c>
      <c r="E8058" s="170">
        <v>2838</v>
      </c>
      <c r="F8058" s="170">
        <v>4</v>
      </c>
      <c r="G8058" s="171">
        <v>8</v>
      </c>
      <c r="H8058" s="170" t="s">
        <v>274</v>
      </c>
      <c r="I8058" s="171">
        <v>19.989999999999998</v>
      </c>
      <c r="J8058" s="169">
        <v>6</v>
      </c>
    </row>
    <row r="8059" spans="1:10" hidden="1" x14ac:dyDescent="0.25">
      <c r="A8059" s="169">
        <v>73427</v>
      </c>
      <c r="B8059" s="170" t="s">
        <v>5819</v>
      </c>
      <c r="C8059" s="170" t="s">
        <v>24</v>
      </c>
      <c r="D8059" s="170" t="s">
        <v>34</v>
      </c>
      <c r="E8059" s="170">
        <v>750</v>
      </c>
      <c r="F8059" s="170">
        <v>12</v>
      </c>
      <c r="G8059" s="171">
        <v>12.7</v>
      </c>
      <c r="H8059" s="170" t="s">
        <v>26</v>
      </c>
      <c r="I8059" s="171">
        <v>24.99</v>
      </c>
      <c r="J8059" s="169">
        <v>1</v>
      </c>
    </row>
    <row r="8060" spans="1:10" hidden="1" x14ac:dyDescent="0.25">
      <c r="A8060" s="169">
        <v>73429</v>
      </c>
      <c r="B8060" s="170" t="s">
        <v>5820</v>
      </c>
      <c r="C8060" s="170" t="s">
        <v>24</v>
      </c>
      <c r="D8060" s="170" t="s">
        <v>34</v>
      </c>
      <c r="E8060" s="170">
        <v>750</v>
      </c>
      <c r="F8060" s="170">
        <v>6</v>
      </c>
      <c r="G8060" s="171">
        <v>14.5</v>
      </c>
      <c r="H8060" s="170" t="s">
        <v>182</v>
      </c>
      <c r="I8060" s="171">
        <v>99.99</v>
      </c>
      <c r="J8060" s="169">
        <v>1</v>
      </c>
    </row>
    <row r="8061" spans="1:10" hidden="1" x14ac:dyDescent="0.25">
      <c r="A8061" s="169">
        <v>73439</v>
      </c>
      <c r="B8061" s="170" t="s">
        <v>5821</v>
      </c>
      <c r="C8061" s="170" t="s">
        <v>263</v>
      </c>
      <c r="D8061" s="170" t="s">
        <v>264</v>
      </c>
      <c r="E8061" s="170">
        <v>2000</v>
      </c>
      <c r="F8061" s="170">
        <v>8</v>
      </c>
      <c r="G8061" s="171">
        <v>7</v>
      </c>
      <c r="H8061" s="170" t="s">
        <v>218</v>
      </c>
      <c r="I8061" s="171">
        <v>13.49</v>
      </c>
      <c r="J8061" s="169">
        <v>1</v>
      </c>
    </row>
    <row r="8062" spans="1:10" hidden="1" x14ac:dyDescent="0.25">
      <c r="A8062" s="169">
        <v>73439</v>
      </c>
      <c r="B8062" s="170" t="s">
        <v>5821</v>
      </c>
      <c r="C8062" s="170" t="s">
        <v>263</v>
      </c>
      <c r="D8062" s="170" t="s">
        <v>264</v>
      </c>
      <c r="E8062" s="170">
        <v>2000</v>
      </c>
      <c r="F8062" s="170">
        <v>8</v>
      </c>
      <c r="G8062" s="171">
        <v>7</v>
      </c>
      <c r="H8062" s="170" t="s">
        <v>218</v>
      </c>
      <c r="I8062" s="171">
        <v>13.49</v>
      </c>
      <c r="J8062" s="169">
        <v>1</v>
      </c>
    </row>
    <row r="8063" spans="1:10" hidden="1" x14ac:dyDescent="0.25">
      <c r="A8063" s="169">
        <v>73440</v>
      </c>
      <c r="B8063" s="170" t="s">
        <v>5822</v>
      </c>
      <c r="C8063" s="170" t="s">
        <v>263</v>
      </c>
      <c r="D8063" s="170" t="s">
        <v>264</v>
      </c>
      <c r="E8063" s="170">
        <v>2000</v>
      </c>
      <c r="F8063" s="170">
        <v>8</v>
      </c>
      <c r="G8063" s="171">
        <v>7</v>
      </c>
      <c r="H8063" s="170" t="s">
        <v>218</v>
      </c>
      <c r="I8063" s="171">
        <v>13.49</v>
      </c>
      <c r="J8063" s="169">
        <v>1</v>
      </c>
    </row>
    <row r="8064" spans="1:10" hidden="1" x14ac:dyDescent="0.25">
      <c r="A8064" s="169">
        <v>73440</v>
      </c>
      <c r="B8064" s="170" t="s">
        <v>5822</v>
      </c>
      <c r="C8064" s="170" t="s">
        <v>263</v>
      </c>
      <c r="D8064" s="170" t="s">
        <v>264</v>
      </c>
      <c r="E8064" s="170">
        <v>2000</v>
      </c>
      <c r="F8064" s="170">
        <v>8</v>
      </c>
      <c r="G8064" s="171">
        <v>7</v>
      </c>
      <c r="H8064" s="170" t="s">
        <v>218</v>
      </c>
      <c r="I8064" s="171">
        <v>13.49</v>
      </c>
      <c r="J8064" s="169">
        <v>1</v>
      </c>
    </row>
    <row r="8065" spans="1:10" hidden="1" x14ac:dyDescent="0.25">
      <c r="A8065" s="169">
        <v>73441</v>
      </c>
      <c r="B8065" s="170" t="s">
        <v>5823</v>
      </c>
      <c r="C8065" s="170" t="s">
        <v>263</v>
      </c>
      <c r="D8065" s="170" t="s">
        <v>332</v>
      </c>
      <c r="E8065" s="170">
        <v>1420</v>
      </c>
      <c r="F8065" s="170">
        <v>6</v>
      </c>
      <c r="G8065" s="171">
        <v>4</v>
      </c>
      <c r="H8065" s="170" t="s">
        <v>747</v>
      </c>
      <c r="I8065" s="171">
        <v>12.99</v>
      </c>
      <c r="J8065" s="169">
        <v>4</v>
      </c>
    </row>
    <row r="8066" spans="1:10" hidden="1" x14ac:dyDescent="0.25">
      <c r="A8066" s="169">
        <v>73441</v>
      </c>
      <c r="B8066" s="170" t="s">
        <v>5823</v>
      </c>
      <c r="C8066" s="170" t="s">
        <v>263</v>
      </c>
      <c r="D8066" s="170" t="s">
        <v>332</v>
      </c>
      <c r="E8066" s="170">
        <v>1420</v>
      </c>
      <c r="F8066" s="170">
        <v>6</v>
      </c>
      <c r="G8066" s="171">
        <v>4</v>
      </c>
      <c r="H8066" s="170" t="s">
        <v>747</v>
      </c>
      <c r="I8066" s="171">
        <v>12.99</v>
      </c>
      <c r="J8066" s="169">
        <v>4</v>
      </c>
    </row>
    <row r="8067" spans="1:10" hidden="1" x14ac:dyDescent="0.25">
      <c r="A8067" s="169">
        <v>73444</v>
      </c>
      <c r="B8067" s="170" t="s">
        <v>5824</v>
      </c>
      <c r="C8067" s="170" t="s">
        <v>263</v>
      </c>
      <c r="D8067" s="170" t="s">
        <v>332</v>
      </c>
      <c r="E8067" s="170">
        <v>1420</v>
      </c>
      <c r="F8067" s="170">
        <v>6</v>
      </c>
      <c r="G8067" s="171">
        <v>4</v>
      </c>
      <c r="H8067" s="170" t="s">
        <v>747</v>
      </c>
      <c r="I8067" s="171">
        <v>12.99</v>
      </c>
      <c r="J8067" s="169">
        <v>4</v>
      </c>
    </row>
    <row r="8068" spans="1:10" hidden="1" x14ac:dyDescent="0.25">
      <c r="A8068" s="169">
        <v>73444</v>
      </c>
      <c r="B8068" s="170" t="s">
        <v>5824</v>
      </c>
      <c r="C8068" s="170" t="s">
        <v>263</v>
      </c>
      <c r="D8068" s="170" t="s">
        <v>332</v>
      </c>
      <c r="E8068" s="170">
        <v>1420</v>
      </c>
      <c r="F8068" s="170">
        <v>6</v>
      </c>
      <c r="G8068" s="171">
        <v>4</v>
      </c>
      <c r="H8068" s="170" t="s">
        <v>747</v>
      </c>
      <c r="I8068" s="171">
        <v>12.99</v>
      </c>
      <c r="J8068" s="169">
        <v>4</v>
      </c>
    </row>
    <row r="8069" spans="1:10" hidden="1" x14ac:dyDescent="0.25">
      <c r="A8069" s="169">
        <v>73481</v>
      </c>
      <c r="B8069" s="170" t="s">
        <v>5825</v>
      </c>
      <c r="C8069" s="170" t="s">
        <v>11</v>
      </c>
      <c r="D8069" s="170" t="s">
        <v>267</v>
      </c>
      <c r="E8069" s="170">
        <v>473</v>
      </c>
      <c r="F8069" s="170">
        <v>24</v>
      </c>
      <c r="G8069" s="171">
        <v>5</v>
      </c>
      <c r="H8069" s="170" t="s">
        <v>1053</v>
      </c>
      <c r="I8069" s="171">
        <v>3.99</v>
      </c>
      <c r="J8069" s="169">
        <v>1</v>
      </c>
    </row>
    <row r="8070" spans="1:10" hidden="1" x14ac:dyDescent="0.25">
      <c r="A8070" s="169">
        <v>73481</v>
      </c>
      <c r="B8070" s="170" t="s">
        <v>5825</v>
      </c>
      <c r="C8070" s="170" t="s">
        <v>11</v>
      </c>
      <c r="D8070" s="170" t="s">
        <v>267</v>
      </c>
      <c r="E8070" s="170">
        <v>473</v>
      </c>
      <c r="F8070" s="170">
        <v>24</v>
      </c>
      <c r="G8070" s="171">
        <v>5</v>
      </c>
      <c r="H8070" s="170" t="s">
        <v>1053</v>
      </c>
      <c r="I8070" s="171">
        <v>3.99</v>
      </c>
      <c r="J8070" s="169">
        <v>1</v>
      </c>
    </row>
    <row r="8071" spans="1:10" hidden="1" x14ac:dyDescent="0.25">
      <c r="A8071" s="169">
        <v>73491</v>
      </c>
      <c r="B8071" s="170" t="s">
        <v>5826</v>
      </c>
      <c r="C8071" s="170" t="s">
        <v>263</v>
      </c>
      <c r="D8071" s="170" t="s">
        <v>909</v>
      </c>
      <c r="E8071" s="170">
        <v>4260</v>
      </c>
      <c r="F8071" s="170">
        <v>2</v>
      </c>
      <c r="G8071" s="171">
        <v>6.5</v>
      </c>
      <c r="H8071" s="170" t="s">
        <v>2655</v>
      </c>
      <c r="I8071" s="171">
        <v>53.88</v>
      </c>
      <c r="J8071" s="169">
        <v>12</v>
      </c>
    </row>
    <row r="8072" spans="1:10" hidden="1" x14ac:dyDescent="0.25">
      <c r="A8072" s="169">
        <v>73491</v>
      </c>
      <c r="B8072" s="170" t="s">
        <v>5826</v>
      </c>
      <c r="C8072" s="170" t="s">
        <v>263</v>
      </c>
      <c r="D8072" s="170" t="s">
        <v>909</v>
      </c>
      <c r="E8072" s="170">
        <v>4260</v>
      </c>
      <c r="F8072" s="170">
        <v>2</v>
      </c>
      <c r="G8072" s="171">
        <v>6.5</v>
      </c>
      <c r="H8072" s="170" t="s">
        <v>2364</v>
      </c>
      <c r="I8072" s="171">
        <v>53.88</v>
      </c>
      <c r="J8072" s="169">
        <v>12</v>
      </c>
    </row>
    <row r="8073" spans="1:10" hidden="1" x14ac:dyDescent="0.25">
      <c r="A8073" s="169">
        <v>73492</v>
      </c>
      <c r="B8073" s="170" t="s">
        <v>5827</v>
      </c>
      <c r="C8073" s="170" t="s">
        <v>15</v>
      </c>
      <c r="D8073" s="170" t="s">
        <v>1271</v>
      </c>
      <c r="E8073" s="170">
        <v>200</v>
      </c>
      <c r="F8073" s="170">
        <v>24</v>
      </c>
      <c r="G8073" s="171">
        <v>15</v>
      </c>
      <c r="H8073" s="170" t="s">
        <v>22</v>
      </c>
      <c r="I8073" s="171">
        <v>6.99</v>
      </c>
      <c r="J8073" s="169">
        <v>1</v>
      </c>
    </row>
    <row r="8074" spans="1:10" hidden="1" x14ac:dyDescent="0.25">
      <c r="A8074" s="169">
        <v>73501</v>
      </c>
      <c r="B8074" s="170" t="s">
        <v>5828</v>
      </c>
      <c r="C8074" s="170" t="s">
        <v>24</v>
      </c>
      <c r="D8074" s="170" t="s">
        <v>504</v>
      </c>
      <c r="E8074" s="170">
        <v>1500</v>
      </c>
      <c r="F8074" s="170">
        <v>6</v>
      </c>
      <c r="G8074" s="171">
        <v>7</v>
      </c>
      <c r="H8074" s="170" t="s">
        <v>783</v>
      </c>
      <c r="I8074" s="171">
        <v>15.99</v>
      </c>
      <c r="J8074" s="169">
        <v>1</v>
      </c>
    </row>
    <row r="8075" spans="1:10" hidden="1" x14ac:dyDescent="0.25">
      <c r="A8075" s="169">
        <v>73512</v>
      </c>
      <c r="B8075" s="170" t="s">
        <v>5829</v>
      </c>
      <c r="C8075" s="170" t="s">
        <v>24</v>
      </c>
      <c r="D8075" s="170" t="s">
        <v>66</v>
      </c>
      <c r="E8075" s="170">
        <v>750</v>
      </c>
      <c r="F8075" s="170">
        <v>6</v>
      </c>
      <c r="G8075" s="171">
        <v>13.5</v>
      </c>
      <c r="H8075" s="170" t="s">
        <v>22</v>
      </c>
      <c r="I8075" s="171">
        <v>45.99</v>
      </c>
      <c r="J8075" s="169">
        <v>1</v>
      </c>
    </row>
    <row r="8076" spans="1:10" hidden="1" x14ac:dyDescent="0.25">
      <c r="A8076" s="169">
        <v>73514</v>
      </c>
      <c r="B8076" s="170" t="s">
        <v>5830</v>
      </c>
      <c r="C8076" s="170" t="s">
        <v>24</v>
      </c>
      <c r="D8076" s="170" t="s">
        <v>230</v>
      </c>
      <c r="E8076" s="170">
        <v>750</v>
      </c>
      <c r="F8076" s="170">
        <v>12</v>
      </c>
      <c r="G8076" s="171">
        <v>13</v>
      </c>
      <c r="H8076" s="170" t="s">
        <v>32</v>
      </c>
      <c r="I8076" s="171">
        <v>22.99</v>
      </c>
      <c r="J8076" s="169">
        <v>1</v>
      </c>
    </row>
    <row r="8077" spans="1:10" hidden="1" x14ac:dyDescent="0.25">
      <c r="A8077" s="169">
        <v>73517</v>
      </c>
      <c r="B8077" s="170" t="s">
        <v>5831</v>
      </c>
      <c r="C8077" s="170" t="s">
        <v>24</v>
      </c>
      <c r="D8077" s="170" t="s">
        <v>34</v>
      </c>
      <c r="E8077" s="170">
        <v>750</v>
      </c>
      <c r="F8077" s="170">
        <v>6</v>
      </c>
      <c r="G8077" s="171">
        <v>13</v>
      </c>
      <c r="H8077" s="170" t="s">
        <v>130</v>
      </c>
      <c r="I8077" s="171">
        <v>32.99</v>
      </c>
      <c r="J8077" s="169">
        <v>1</v>
      </c>
    </row>
    <row r="8078" spans="1:10" hidden="1" x14ac:dyDescent="0.25">
      <c r="A8078" s="169">
        <v>73523</v>
      </c>
      <c r="B8078" s="170" t="s">
        <v>244</v>
      </c>
      <c r="C8078" s="170" t="s">
        <v>15</v>
      </c>
      <c r="D8078" s="170" t="s">
        <v>125</v>
      </c>
      <c r="E8078" s="170">
        <v>200</v>
      </c>
      <c r="F8078" s="170">
        <v>24</v>
      </c>
      <c r="G8078" s="171">
        <v>35</v>
      </c>
      <c r="H8078" s="170" t="s">
        <v>91</v>
      </c>
      <c r="I8078" s="171">
        <v>10.99</v>
      </c>
      <c r="J8078" s="169">
        <v>1</v>
      </c>
    </row>
    <row r="8079" spans="1:10" hidden="1" x14ac:dyDescent="0.25">
      <c r="A8079" s="169">
        <v>73524</v>
      </c>
      <c r="B8079" s="170" t="s">
        <v>5832</v>
      </c>
      <c r="C8079" s="170" t="s">
        <v>24</v>
      </c>
      <c r="D8079" s="170" t="s">
        <v>34</v>
      </c>
      <c r="E8079" s="170">
        <v>750</v>
      </c>
      <c r="F8079" s="170">
        <v>12</v>
      </c>
      <c r="G8079" s="171">
        <v>13</v>
      </c>
      <c r="H8079" s="170" t="s">
        <v>378</v>
      </c>
      <c r="I8079" s="171">
        <v>14.99</v>
      </c>
      <c r="J8079" s="169">
        <v>1</v>
      </c>
    </row>
    <row r="8080" spans="1:10" hidden="1" x14ac:dyDescent="0.25">
      <c r="A8080" s="169">
        <v>73540</v>
      </c>
      <c r="B8080" s="170" t="s">
        <v>859</v>
      </c>
      <c r="C8080" s="170" t="s">
        <v>15</v>
      </c>
      <c r="D8080" s="170" t="s">
        <v>19</v>
      </c>
      <c r="E8080" s="170">
        <v>200</v>
      </c>
      <c r="F8080" s="170">
        <v>24</v>
      </c>
      <c r="G8080" s="171">
        <v>40</v>
      </c>
      <c r="H8080" s="170" t="s">
        <v>47</v>
      </c>
      <c r="I8080" s="171">
        <v>10.49</v>
      </c>
      <c r="J8080" s="169">
        <v>1</v>
      </c>
    </row>
    <row r="8081" spans="1:10" hidden="1" x14ac:dyDescent="0.25">
      <c r="A8081" s="169">
        <v>73550</v>
      </c>
      <c r="B8081" s="170" t="s">
        <v>5833</v>
      </c>
      <c r="C8081" s="170" t="s">
        <v>263</v>
      </c>
      <c r="D8081" s="170" t="s">
        <v>332</v>
      </c>
      <c r="E8081" s="170">
        <v>473</v>
      </c>
      <c r="F8081" s="170">
        <v>24</v>
      </c>
      <c r="G8081" s="171">
        <v>4</v>
      </c>
      <c r="H8081" s="170" t="s">
        <v>747</v>
      </c>
      <c r="I8081" s="171">
        <v>4.49</v>
      </c>
      <c r="J8081" s="169">
        <v>1</v>
      </c>
    </row>
    <row r="8082" spans="1:10" hidden="1" x14ac:dyDescent="0.25">
      <c r="A8082" s="169">
        <v>73550</v>
      </c>
      <c r="B8082" s="170" t="s">
        <v>5833</v>
      </c>
      <c r="C8082" s="170" t="s">
        <v>263</v>
      </c>
      <c r="D8082" s="170" t="s">
        <v>332</v>
      </c>
      <c r="E8082" s="170">
        <v>473</v>
      </c>
      <c r="F8082" s="170">
        <v>24</v>
      </c>
      <c r="G8082" s="171">
        <v>4</v>
      </c>
      <c r="H8082" s="170" t="s">
        <v>747</v>
      </c>
      <c r="I8082" s="171">
        <v>4.49</v>
      </c>
      <c r="J8082" s="169">
        <v>1</v>
      </c>
    </row>
    <row r="8083" spans="1:10" hidden="1" x14ac:dyDescent="0.25">
      <c r="A8083" s="169">
        <v>73556</v>
      </c>
      <c r="B8083" s="170" t="s">
        <v>5834</v>
      </c>
      <c r="C8083" s="170" t="s">
        <v>263</v>
      </c>
      <c r="D8083" s="170" t="s">
        <v>332</v>
      </c>
      <c r="E8083" s="170">
        <v>473</v>
      </c>
      <c r="F8083" s="170">
        <v>24</v>
      </c>
      <c r="G8083" s="171">
        <v>4</v>
      </c>
      <c r="H8083" s="170" t="s">
        <v>747</v>
      </c>
      <c r="I8083" s="171">
        <v>4.49</v>
      </c>
      <c r="J8083" s="169">
        <v>1</v>
      </c>
    </row>
    <row r="8084" spans="1:10" hidden="1" x14ac:dyDescent="0.25">
      <c r="A8084" s="169">
        <v>73556</v>
      </c>
      <c r="B8084" s="170" t="s">
        <v>5834</v>
      </c>
      <c r="C8084" s="170" t="s">
        <v>263</v>
      </c>
      <c r="D8084" s="170" t="s">
        <v>332</v>
      </c>
      <c r="E8084" s="170">
        <v>473</v>
      </c>
      <c r="F8084" s="170">
        <v>24</v>
      </c>
      <c r="G8084" s="171">
        <v>4</v>
      </c>
      <c r="H8084" s="170" t="s">
        <v>747</v>
      </c>
      <c r="I8084" s="171">
        <v>4.49</v>
      </c>
      <c r="J8084" s="169">
        <v>1</v>
      </c>
    </row>
    <row r="8085" spans="1:10" hidden="1" x14ac:dyDescent="0.25">
      <c r="A8085" s="169">
        <v>73605</v>
      </c>
      <c r="B8085" s="170" t="s">
        <v>5835</v>
      </c>
      <c r="C8085" s="170" t="s">
        <v>11</v>
      </c>
      <c r="D8085" s="170" t="s">
        <v>267</v>
      </c>
      <c r="E8085" s="170">
        <v>473</v>
      </c>
      <c r="F8085" s="170">
        <v>24</v>
      </c>
      <c r="G8085" s="171">
        <v>4.3</v>
      </c>
      <c r="H8085" s="170" t="s">
        <v>747</v>
      </c>
      <c r="I8085" s="171">
        <v>4.49</v>
      </c>
      <c r="J8085" s="169">
        <v>1</v>
      </c>
    </row>
    <row r="8086" spans="1:10" hidden="1" x14ac:dyDescent="0.25">
      <c r="A8086" s="169">
        <v>73605</v>
      </c>
      <c r="B8086" s="170" t="s">
        <v>5835</v>
      </c>
      <c r="C8086" s="170" t="s">
        <v>11</v>
      </c>
      <c r="D8086" s="170" t="s">
        <v>267</v>
      </c>
      <c r="E8086" s="170">
        <v>473</v>
      </c>
      <c r="F8086" s="170">
        <v>24</v>
      </c>
      <c r="G8086" s="171">
        <v>4.3</v>
      </c>
      <c r="H8086" s="170" t="s">
        <v>747</v>
      </c>
      <c r="I8086" s="171">
        <v>4.49</v>
      </c>
      <c r="J8086" s="169">
        <v>1</v>
      </c>
    </row>
    <row r="8087" spans="1:10" hidden="1" x14ac:dyDescent="0.25">
      <c r="A8087" s="169">
        <v>73612</v>
      </c>
      <c r="B8087" s="170" t="s">
        <v>5836</v>
      </c>
      <c r="C8087" s="170" t="s">
        <v>24</v>
      </c>
      <c r="D8087" s="170" t="s">
        <v>25</v>
      </c>
      <c r="E8087" s="170">
        <v>800</v>
      </c>
      <c r="F8087" s="170">
        <v>6</v>
      </c>
      <c r="G8087" s="171">
        <v>11.5</v>
      </c>
      <c r="H8087" s="170" t="s">
        <v>163</v>
      </c>
      <c r="I8087" s="171">
        <v>34.99</v>
      </c>
      <c r="J8087" s="169">
        <v>4</v>
      </c>
    </row>
    <row r="8088" spans="1:10" hidden="1" x14ac:dyDescent="0.25">
      <c r="A8088" s="169">
        <v>73617</v>
      </c>
      <c r="B8088" s="170" t="s">
        <v>5837</v>
      </c>
      <c r="C8088" s="170" t="s">
        <v>24</v>
      </c>
      <c r="D8088" s="170" t="s">
        <v>46</v>
      </c>
      <c r="E8088" s="170">
        <v>750</v>
      </c>
      <c r="F8088" s="170">
        <v>6</v>
      </c>
      <c r="G8088" s="171">
        <v>11.5</v>
      </c>
      <c r="H8088" s="170" t="s">
        <v>163</v>
      </c>
      <c r="I8088" s="171">
        <v>27.99</v>
      </c>
      <c r="J8088" s="169">
        <v>1</v>
      </c>
    </row>
    <row r="8089" spans="1:10" hidden="1" x14ac:dyDescent="0.25">
      <c r="A8089" s="169">
        <v>73618</v>
      </c>
      <c r="B8089" s="170" t="s">
        <v>5838</v>
      </c>
      <c r="C8089" s="170" t="s">
        <v>15</v>
      </c>
      <c r="D8089" s="170" t="s">
        <v>1399</v>
      </c>
      <c r="E8089" s="170">
        <v>100</v>
      </c>
      <c r="F8089" s="170">
        <v>30</v>
      </c>
      <c r="G8089" s="171">
        <v>26</v>
      </c>
      <c r="H8089" s="170" t="s">
        <v>378</v>
      </c>
      <c r="I8089" s="171">
        <v>7.25</v>
      </c>
      <c r="J8089" s="169">
        <v>1</v>
      </c>
    </row>
    <row r="8090" spans="1:10" hidden="1" x14ac:dyDescent="0.25">
      <c r="A8090" s="169">
        <v>73638</v>
      </c>
      <c r="B8090" s="170" t="s">
        <v>5839</v>
      </c>
      <c r="C8090" s="170" t="s">
        <v>24</v>
      </c>
      <c r="D8090" s="170" t="s">
        <v>85</v>
      </c>
      <c r="E8090" s="170">
        <v>750</v>
      </c>
      <c r="F8090" s="170">
        <v>12</v>
      </c>
      <c r="G8090" s="171">
        <v>14.5</v>
      </c>
      <c r="H8090" s="170" t="s">
        <v>26</v>
      </c>
      <c r="I8090" s="171">
        <v>39.99</v>
      </c>
      <c r="J8090" s="169">
        <v>1</v>
      </c>
    </row>
    <row r="8091" spans="1:10" hidden="1" x14ac:dyDescent="0.25">
      <c r="A8091" s="169">
        <v>73669</v>
      </c>
      <c r="B8091" s="170" t="s">
        <v>5840</v>
      </c>
      <c r="C8091" s="170" t="s">
        <v>24</v>
      </c>
      <c r="D8091" s="170" t="s">
        <v>166</v>
      </c>
      <c r="E8091" s="170">
        <v>750</v>
      </c>
      <c r="F8091" s="170">
        <v>12</v>
      </c>
      <c r="G8091" s="171">
        <v>12</v>
      </c>
      <c r="H8091" s="170" t="s">
        <v>218</v>
      </c>
      <c r="I8091" s="171">
        <v>19.989999999999998</v>
      </c>
      <c r="J8091" s="169">
        <v>1</v>
      </c>
    </row>
    <row r="8092" spans="1:10" hidden="1" x14ac:dyDescent="0.25">
      <c r="A8092" s="169">
        <v>73670</v>
      </c>
      <c r="B8092" s="170" t="s">
        <v>5841</v>
      </c>
      <c r="C8092" s="170" t="s">
        <v>24</v>
      </c>
      <c r="D8092" s="170" t="s">
        <v>34</v>
      </c>
      <c r="E8092" s="170">
        <v>750</v>
      </c>
      <c r="F8092" s="170">
        <v>12</v>
      </c>
      <c r="G8092" s="171">
        <v>13</v>
      </c>
      <c r="H8092" s="170" t="s">
        <v>378</v>
      </c>
      <c r="I8092" s="171">
        <v>26.99</v>
      </c>
      <c r="J8092" s="169">
        <v>1</v>
      </c>
    </row>
    <row r="8093" spans="1:10" hidden="1" x14ac:dyDescent="0.25">
      <c r="A8093" s="169">
        <v>73672</v>
      </c>
      <c r="B8093" s="170" t="s">
        <v>5842</v>
      </c>
      <c r="C8093" s="170" t="s">
        <v>24</v>
      </c>
      <c r="D8093" s="170" t="s">
        <v>230</v>
      </c>
      <c r="E8093" s="170">
        <v>750</v>
      </c>
      <c r="F8093" s="170">
        <v>6</v>
      </c>
      <c r="G8093" s="171">
        <v>14.5</v>
      </c>
      <c r="H8093" s="170" t="s">
        <v>5817</v>
      </c>
      <c r="I8093" s="171">
        <v>189.99</v>
      </c>
      <c r="J8093" s="169">
        <v>1</v>
      </c>
    </row>
    <row r="8094" spans="1:10" hidden="1" x14ac:dyDescent="0.25">
      <c r="A8094" s="169">
        <v>73673</v>
      </c>
      <c r="B8094" s="170" t="s">
        <v>5843</v>
      </c>
      <c r="C8094" s="170" t="s">
        <v>24</v>
      </c>
      <c r="D8094" s="170" t="s">
        <v>148</v>
      </c>
      <c r="E8094" s="170">
        <v>750</v>
      </c>
      <c r="F8094" s="170">
        <v>12</v>
      </c>
      <c r="G8094" s="171">
        <v>13.2</v>
      </c>
      <c r="H8094" s="170" t="s">
        <v>1214</v>
      </c>
      <c r="I8094" s="171">
        <v>24.99</v>
      </c>
      <c r="J8094" s="169">
        <v>1</v>
      </c>
    </row>
    <row r="8095" spans="1:10" hidden="1" x14ac:dyDescent="0.25">
      <c r="A8095" s="169">
        <v>73674</v>
      </c>
      <c r="B8095" s="170" t="s">
        <v>5844</v>
      </c>
      <c r="C8095" s="170" t="s">
        <v>263</v>
      </c>
      <c r="D8095" s="170" t="s">
        <v>909</v>
      </c>
      <c r="E8095" s="170">
        <v>500</v>
      </c>
      <c r="F8095" s="170">
        <v>12</v>
      </c>
      <c r="G8095" s="171">
        <v>5.5</v>
      </c>
      <c r="H8095" s="170" t="s">
        <v>2607</v>
      </c>
      <c r="I8095" s="171">
        <v>11.99</v>
      </c>
      <c r="J8095" s="169">
        <v>1</v>
      </c>
    </row>
    <row r="8096" spans="1:10" hidden="1" x14ac:dyDescent="0.25">
      <c r="A8096" s="169">
        <v>73674</v>
      </c>
      <c r="B8096" s="170" t="s">
        <v>5844</v>
      </c>
      <c r="C8096" s="170" t="s">
        <v>263</v>
      </c>
      <c r="D8096" s="170" t="s">
        <v>909</v>
      </c>
      <c r="E8096" s="170">
        <v>500</v>
      </c>
      <c r="F8096" s="170">
        <v>12</v>
      </c>
      <c r="G8096" s="171">
        <v>5.5</v>
      </c>
      <c r="H8096" s="170" t="s">
        <v>2607</v>
      </c>
      <c r="I8096" s="171">
        <v>11.99</v>
      </c>
      <c r="J8096" s="169">
        <v>1</v>
      </c>
    </row>
    <row r="8097" spans="1:10" hidden="1" x14ac:dyDescent="0.25">
      <c r="A8097" s="169">
        <v>73691</v>
      </c>
      <c r="B8097" s="170" t="s">
        <v>5845</v>
      </c>
      <c r="C8097" s="170" t="s">
        <v>24</v>
      </c>
      <c r="D8097" s="170" t="s">
        <v>34</v>
      </c>
      <c r="E8097" s="170">
        <v>750</v>
      </c>
      <c r="F8097" s="170">
        <v>12</v>
      </c>
      <c r="G8097" s="171">
        <v>15</v>
      </c>
      <c r="H8097" s="170" t="s">
        <v>47</v>
      </c>
      <c r="I8097" s="171">
        <v>69.989999999999995</v>
      </c>
      <c r="J8097" s="169">
        <v>1</v>
      </c>
    </row>
    <row r="8098" spans="1:10" hidden="1" x14ac:dyDescent="0.25">
      <c r="A8098" s="169">
        <v>73694</v>
      </c>
      <c r="B8098" s="170" t="s">
        <v>5846</v>
      </c>
      <c r="C8098" s="170" t="s">
        <v>24</v>
      </c>
      <c r="D8098" s="170" t="s">
        <v>66</v>
      </c>
      <c r="E8098" s="170">
        <v>750</v>
      </c>
      <c r="F8098" s="170">
        <v>12</v>
      </c>
      <c r="G8098" s="171">
        <v>12.5</v>
      </c>
      <c r="H8098" s="170" t="s">
        <v>64</v>
      </c>
      <c r="I8098" s="171">
        <v>29.99</v>
      </c>
      <c r="J8098" s="169">
        <v>1</v>
      </c>
    </row>
    <row r="8099" spans="1:10" hidden="1" x14ac:dyDescent="0.25">
      <c r="A8099" s="169">
        <v>73695</v>
      </c>
      <c r="B8099" s="170" t="s">
        <v>5847</v>
      </c>
      <c r="C8099" s="170" t="s">
        <v>24</v>
      </c>
      <c r="D8099" s="170" t="s">
        <v>248</v>
      </c>
      <c r="E8099" s="170">
        <v>750</v>
      </c>
      <c r="F8099" s="170">
        <v>12</v>
      </c>
      <c r="G8099" s="171">
        <v>14.2</v>
      </c>
      <c r="H8099" s="170" t="s">
        <v>26</v>
      </c>
      <c r="I8099" s="171">
        <v>44.99</v>
      </c>
      <c r="J8099" s="169">
        <v>1</v>
      </c>
    </row>
    <row r="8100" spans="1:10" hidden="1" x14ac:dyDescent="0.25">
      <c r="A8100" s="169">
        <v>73702</v>
      </c>
      <c r="B8100" s="170" t="s">
        <v>5848</v>
      </c>
      <c r="C8100" s="170" t="s">
        <v>24</v>
      </c>
      <c r="D8100" s="170" t="s">
        <v>34</v>
      </c>
      <c r="E8100" s="170">
        <v>375</v>
      </c>
      <c r="F8100" s="170">
        <v>12</v>
      </c>
      <c r="G8100" s="171">
        <v>13.5</v>
      </c>
      <c r="H8100" s="170" t="s">
        <v>35</v>
      </c>
      <c r="I8100" s="171">
        <v>10.99</v>
      </c>
      <c r="J8100" s="169">
        <v>1</v>
      </c>
    </row>
    <row r="8101" spans="1:10" hidden="1" x14ac:dyDescent="0.25">
      <c r="A8101" s="169">
        <v>73703</v>
      </c>
      <c r="B8101" s="170" t="s">
        <v>5849</v>
      </c>
      <c r="C8101" s="170" t="s">
        <v>11</v>
      </c>
      <c r="D8101" s="170" t="s">
        <v>267</v>
      </c>
      <c r="E8101" s="170">
        <v>473</v>
      </c>
      <c r="F8101" s="170">
        <v>24</v>
      </c>
      <c r="G8101" s="171">
        <v>5.4</v>
      </c>
      <c r="H8101" s="170" t="s">
        <v>1324</v>
      </c>
      <c r="I8101" s="171">
        <v>4.5</v>
      </c>
      <c r="J8101" s="169">
        <v>1</v>
      </c>
    </row>
    <row r="8102" spans="1:10" hidden="1" x14ac:dyDescent="0.25">
      <c r="A8102" s="169">
        <v>73703</v>
      </c>
      <c r="B8102" s="170" t="s">
        <v>5849</v>
      </c>
      <c r="C8102" s="170" t="s">
        <v>11</v>
      </c>
      <c r="D8102" s="170" t="s">
        <v>267</v>
      </c>
      <c r="E8102" s="170">
        <v>473</v>
      </c>
      <c r="F8102" s="170">
        <v>24</v>
      </c>
      <c r="G8102" s="171">
        <v>5.4</v>
      </c>
      <c r="H8102" s="170" t="s">
        <v>1324</v>
      </c>
      <c r="I8102" s="171">
        <v>4.5</v>
      </c>
      <c r="J8102" s="169">
        <v>1</v>
      </c>
    </row>
    <row r="8103" spans="1:10" hidden="1" x14ac:dyDescent="0.25">
      <c r="A8103" s="169">
        <v>73705</v>
      </c>
      <c r="B8103" s="170" t="s">
        <v>5850</v>
      </c>
      <c r="C8103" s="170" t="s">
        <v>263</v>
      </c>
      <c r="D8103" s="170" t="s">
        <v>909</v>
      </c>
      <c r="E8103" s="170">
        <v>500</v>
      </c>
      <c r="F8103" s="170">
        <v>12</v>
      </c>
      <c r="G8103" s="171">
        <v>5.9</v>
      </c>
      <c r="H8103" s="170" t="s">
        <v>2607</v>
      </c>
      <c r="I8103" s="171">
        <v>10.99</v>
      </c>
      <c r="J8103" s="169">
        <v>1</v>
      </c>
    </row>
    <row r="8104" spans="1:10" hidden="1" x14ac:dyDescent="0.25">
      <c r="A8104" s="169">
        <v>73705</v>
      </c>
      <c r="B8104" s="170" t="s">
        <v>5850</v>
      </c>
      <c r="C8104" s="170" t="s">
        <v>263</v>
      </c>
      <c r="D8104" s="170" t="s">
        <v>909</v>
      </c>
      <c r="E8104" s="170">
        <v>500</v>
      </c>
      <c r="F8104" s="170">
        <v>12</v>
      </c>
      <c r="G8104" s="171">
        <v>5.9</v>
      </c>
      <c r="H8104" s="170" t="s">
        <v>2607</v>
      </c>
      <c r="I8104" s="171">
        <v>10.99</v>
      </c>
      <c r="J8104" s="169">
        <v>1</v>
      </c>
    </row>
    <row r="8105" spans="1:10" hidden="1" x14ac:dyDescent="0.25">
      <c r="A8105" s="169">
        <v>73706</v>
      </c>
      <c r="B8105" s="170" t="s">
        <v>5851</v>
      </c>
      <c r="C8105" s="170" t="s">
        <v>263</v>
      </c>
      <c r="D8105" s="170" t="s">
        <v>909</v>
      </c>
      <c r="E8105" s="170">
        <v>500</v>
      </c>
      <c r="F8105" s="170">
        <v>12</v>
      </c>
      <c r="G8105" s="171">
        <v>5.5</v>
      </c>
      <c r="H8105" s="170" t="s">
        <v>2607</v>
      </c>
      <c r="I8105" s="171">
        <v>11.99</v>
      </c>
      <c r="J8105" s="169">
        <v>1</v>
      </c>
    </row>
    <row r="8106" spans="1:10" hidden="1" x14ac:dyDescent="0.25">
      <c r="A8106" s="169">
        <v>73706</v>
      </c>
      <c r="B8106" s="170" t="s">
        <v>5851</v>
      </c>
      <c r="C8106" s="170" t="s">
        <v>263</v>
      </c>
      <c r="D8106" s="170" t="s">
        <v>909</v>
      </c>
      <c r="E8106" s="170">
        <v>500</v>
      </c>
      <c r="F8106" s="170">
        <v>12</v>
      </c>
      <c r="G8106" s="171">
        <v>5.5</v>
      </c>
      <c r="H8106" s="170" t="s">
        <v>2607</v>
      </c>
      <c r="I8106" s="171">
        <v>11.99</v>
      </c>
      <c r="J8106" s="169">
        <v>1</v>
      </c>
    </row>
    <row r="8107" spans="1:10" hidden="1" x14ac:dyDescent="0.25">
      <c r="A8107" s="169">
        <v>73708</v>
      </c>
      <c r="B8107" s="170" t="s">
        <v>5852</v>
      </c>
      <c r="C8107" s="170" t="s">
        <v>263</v>
      </c>
      <c r="D8107" s="170" t="s">
        <v>909</v>
      </c>
      <c r="E8107" s="170">
        <v>500</v>
      </c>
      <c r="F8107" s="170">
        <v>12</v>
      </c>
      <c r="G8107" s="171">
        <v>5.5</v>
      </c>
      <c r="H8107" s="170" t="s">
        <v>2607</v>
      </c>
      <c r="I8107" s="171">
        <v>11.99</v>
      </c>
      <c r="J8107" s="169">
        <v>1</v>
      </c>
    </row>
    <row r="8108" spans="1:10" hidden="1" x14ac:dyDescent="0.25">
      <c r="A8108" s="169">
        <v>73708</v>
      </c>
      <c r="B8108" s="170" t="s">
        <v>5852</v>
      </c>
      <c r="C8108" s="170" t="s">
        <v>263</v>
      </c>
      <c r="D8108" s="170" t="s">
        <v>909</v>
      </c>
      <c r="E8108" s="170">
        <v>500</v>
      </c>
      <c r="F8108" s="170">
        <v>12</v>
      </c>
      <c r="G8108" s="171">
        <v>5.5</v>
      </c>
      <c r="H8108" s="170" t="s">
        <v>2607</v>
      </c>
      <c r="I8108" s="171">
        <v>11.99</v>
      </c>
      <c r="J8108" s="169">
        <v>1</v>
      </c>
    </row>
    <row r="8109" spans="1:10" hidden="1" x14ac:dyDescent="0.25">
      <c r="A8109" s="169">
        <v>73709</v>
      </c>
      <c r="B8109" s="170" t="s">
        <v>5853</v>
      </c>
      <c r="C8109" s="170" t="s">
        <v>24</v>
      </c>
      <c r="D8109" s="170" t="s">
        <v>38</v>
      </c>
      <c r="E8109" s="170">
        <v>750</v>
      </c>
      <c r="F8109" s="170">
        <v>12</v>
      </c>
      <c r="G8109" s="171">
        <v>12.5</v>
      </c>
      <c r="H8109" s="170" t="s">
        <v>5854</v>
      </c>
      <c r="I8109" s="171">
        <v>19.649999999999999</v>
      </c>
      <c r="J8109" s="169">
        <v>1</v>
      </c>
    </row>
    <row r="8110" spans="1:10" hidden="1" x14ac:dyDescent="0.25">
      <c r="A8110" s="169">
        <v>73710</v>
      </c>
      <c r="B8110" s="170" t="s">
        <v>5855</v>
      </c>
      <c r="C8110" s="170" t="s">
        <v>263</v>
      </c>
      <c r="D8110" s="170" t="s">
        <v>909</v>
      </c>
      <c r="E8110" s="170">
        <v>500</v>
      </c>
      <c r="F8110" s="170">
        <v>12</v>
      </c>
      <c r="G8110" s="171">
        <v>4.8</v>
      </c>
      <c r="H8110" s="170" t="s">
        <v>2607</v>
      </c>
      <c r="I8110" s="171">
        <v>9.99</v>
      </c>
      <c r="J8110" s="169">
        <v>1</v>
      </c>
    </row>
    <row r="8111" spans="1:10" hidden="1" x14ac:dyDescent="0.25">
      <c r="A8111" s="169">
        <v>73710</v>
      </c>
      <c r="B8111" s="170" t="s">
        <v>5855</v>
      </c>
      <c r="C8111" s="170" t="s">
        <v>263</v>
      </c>
      <c r="D8111" s="170" t="s">
        <v>909</v>
      </c>
      <c r="E8111" s="170">
        <v>500</v>
      </c>
      <c r="F8111" s="170">
        <v>12</v>
      </c>
      <c r="G8111" s="171">
        <v>4.8</v>
      </c>
      <c r="H8111" s="170" t="s">
        <v>2607</v>
      </c>
      <c r="I8111" s="171">
        <v>9.99</v>
      </c>
      <c r="J8111" s="169">
        <v>1</v>
      </c>
    </row>
    <row r="8112" spans="1:10" hidden="1" x14ac:dyDescent="0.25">
      <c r="A8112" s="169">
        <v>73711</v>
      </c>
      <c r="B8112" s="170" t="s">
        <v>5856</v>
      </c>
      <c r="C8112" s="170" t="s">
        <v>263</v>
      </c>
      <c r="D8112" s="170" t="s">
        <v>909</v>
      </c>
      <c r="E8112" s="170">
        <v>500</v>
      </c>
      <c r="F8112" s="170">
        <v>12</v>
      </c>
      <c r="G8112" s="171">
        <v>5.7</v>
      </c>
      <c r="H8112" s="170" t="s">
        <v>2607</v>
      </c>
      <c r="I8112" s="171">
        <v>10.99</v>
      </c>
      <c r="J8112" s="169">
        <v>1</v>
      </c>
    </row>
    <row r="8113" spans="1:10" hidden="1" x14ac:dyDescent="0.25">
      <c r="A8113" s="169">
        <v>73711</v>
      </c>
      <c r="B8113" s="170" t="s">
        <v>5856</v>
      </c>
      <c r="C8113" s="170" t="s">
        <v>263</v>
      </c>
      <c r="D8113" s="170" t="s">
        <v>909</v>
      </c>
      <c r="E8113" s="170">
        <v>500</v>
      </c>
      <c r="F8113" s="170">
        <v>12</v>
      </c>
      <c r="G8113" s="171">
        <v>5.7</v>
      </c>
      <c r="H8113" s="170" t="s">
        <v>2607</v>
      </c>
      <c r="I8113" s="171">
        <v>10.99</v>
      </c>
      <c r="J8113" s="169">
        <v>1</v>
      </c>
    </row>
    <row r="8114" spans="1:10" hidden="1" x14ac:dyDescent="0.25">
      <c r="A8114" s="169">
        <v>73716</v>
      </c>
      <c r="B8114" s="170" t="s">
        <v>5857</v>
      </c>
      <c r="C8114" s="170" t="s">
        <v>24</v>
      </c>
      <c r="D8114" s="170" t="s">
        <v>598</v>
      </c>
      <c r="E8114" s="170">
        <v>750</v>
      </c>
      <c r="F8114" s="170">
        <v>6</v>
      </c>
      <c r="G8114" s="171">
        <v>5</v>
      </c>
      <c r="H8114" s="170" t="s">
        <v>200</v>
      </c>
      <c r="I8114" s="171">
        <v>26.99</v>
      </c>
      <c r="J8114" s="169">
        <v>1</v>
      </c>
    </row>
    <row r="8115" spans="1:10" hidden="1" x14ac:dyDescent="0.25">
      <c r="A8115" s="169">
        <v>73721</v>
      </c>
      <c r="B8115" s="170" t="s">
        <v>5858</v>
      </c>
      <c r="C8115" s="170" t="s">
        <v>15</v>
      </c>
      <c r="D8115" s="170" t="s">
        <v>140</v>
      </c>
      <c r="E8115" s="170">
        <v>750</v>
      </c>
      <c r="F8115" s="170">
        <v>6</v>
      </c>
      <c r="G8115" s="171">
        <v>31</v>
      </c>
      <c r="H8115" s="170" t="s">
        <v>783</v>
      </c>
      <c r="I8115" s="171">
        <v>36.99</v>
      </c>
      <c r="J8115" s="169">
        <v>1</v>
      </c>
    </row>
    <row r="8116" spans="1:10" hidden="1" x14ac:dyDescent="0.25">
      <c r="A8116" s="169">
        <v>73722</v>
      </c>
      <c r="B8116" s="170" t="s">
        <v>5859</v>
      </c>
      <c r="C8116" s="170" t="s">
        <v>263</v>
      </c>
      <c r="D8116" s="170" t="s">
        <v>909</v>
      </c>
      <c r="E8116" s="170">
        <v>500</v>
      </c>
      <c r="F8116" s="170">
        <v>12</v>
      </c>
      <c r="G8116" s="171">
        <v>5.7</v>
      </c>
      <c r="H8116" s="170" t="s">
        <v>2607</v>
      </c>
      <c r="I8116" s="171">
        <v>10.99</v>
      </c>
      <c r="J8116" s="169">
        <v>1</v>
      </c>
    </row>
    <row r="8117" spans="1:10" hidden="1" x14ac:dyDescent="0.25">
      <c r="A8117" s="169">
        <v>73722</v>
      </c>
      <c r="B8117" s="170" t="s">
        <v>5859</v>
      </c>
      <c r="C8117" s="170" t="s">
        <v>263</v>
      </c>
      <c r="D8117" s="170" t="s">
        <v>909</v>
      </c>
      <c r="E8117" s="170">
        <v>500</v>
      </c>
      <c r="F8117" s="170">
        <v>12</v>
      </c>
      <c r="G8117" s="171">
        <v>5.7</v>
      </c>
      <c r="H8117" s="170" t="s">
        <v>2607</v>
      </c>
      <c r="I8117" s="171">
        <v>10.99</v>
      </c>
      <c r="J8117" s="169">
        <v>1</v>
      </c>
    </row>
    <row r="8118" spans="1:10" hidden="1" x14ac:dyDescent="0.25">
      <c r="A8118" s="169">
        <v>73723</v>
      </c>
      <c r="B8118" s="170" t="s">
        <v>5860</v>
      </c>
      <c r="C8118" s="170" t="s">
        <v>263</v>
      </c>
      <c r="D8118" s="170" t="s">
        <v>909</v>
      </c>
      <c r="E8118" s="170">
        <v>500</v>
      </c>
      <c r="F8118" s="170">
        <v>12</v>
      </c>
      <c r="G8118" s="171">
        <v>5.5</v>
      </c>
      <c r="H8118" s="170" t="s">
        <v>2607</v>
      </c>
      <c r="I8118" s="171">
        <v>9.99</v>
      </c>
      <c r="J8118" s="169">
        <v>1</v>
      </c>
    </row>
    <row r="8119" spans="1:10" hidden="1" x14ac:dyDescent="0.25">
      <c r="A8119" s="169">
        <v>73723</v>
      </c>
      <c r="B8119" s="170" t="s">
        <v>5860</v>
      </c>
      <c r="C8119" s="170" t="s">
        <v>263</v>
      </c>
      <c r="D8119" s="170" t="s">
        <v>909</v>
      </c>
      <c r="E8119" s="170">
        <v>500</v>
      </c>
      <c r="F8119" s="170">
        <v>12</v>
      </c>
      <c r="G8119" s="171">
        <v>5.5</v>
      </c>
      <c r="H8119" s="170" t="s">
        <v>2607</v>
      </c>
      <c r="I8119" s="171">
        <v>9.99</v>
      </c>
      <c r="J8119" s="169">
        <v>1</v>
      </c>
    </row>
    <row r="8120" spans="1:10" hidden="1" x14ac:dyDescent="0.25">
      <c r="A8120" s="169">
        <v>73724</v>
      </c>
      <c r="B8120" s="170" t="s">
        <v>5861</v>
      </c>
      <c r="C8120" s="170" t="s">
        <v>24</v>
      </c>
      <c r="D8120" s="170" t="s">
        <v>598</v>
      </c>
      <c r="E8120" s="170">
        <v>375</v>
      </c>
      <c r="F8120" s="170">
        <v>12</v>
      </c>
      <c r="G8120" s="171">
        <v>5.5</v>
      </c>
      <c r="H8120" s="170" t="s">
        <v>218</v>
      </c>
      <c r="I8120" s="171">
        <v>13.99</v>
      </c>
      <c r="J8120" s="169">
        <v>1</v>
      </c>
    </row>
    <row r="8121" spans="1:10" hidden="1" x14ac:dyDescent="0.25">
      <c r="A8121" s="169">
        <v>73725</v>
      </c>
      <c r="B8121" s="170" t="s">
        <v>5862</v>
      </c>
      <c r="C8121" s="170" t="s">
        <v>263</v>
      </c>
      <c r="D8121" s="170" t="s">
        <v>909</v>
      </c>
      <c r="E8121" s="170">
        <v>750</v>
      </c>
      <c r="F8121" s="170">
        <v>12</v>
      </c>
      <c r="G8121" s="171">
        <v>5.5</v>
      </c>
      <c r="H8121" s="170" t="s">
        <v>2607</v>
      </c>
      <c r="I8121" s="171">
        <v>18.989999999999998</v>
      </c>
      <c r="J8121" s="169">
        <v>1</v>
      </c>
    </row>
    <row r="8122" spans="1:10" hidden="1" x14ac:dyDescent="0.25">
      <c r="A8122" s="169">
        <v>73725</v>
      </c>
      <c r="B8122" s="170" t="s">
        <v>5862</v>
      </c>
      <c r="C8122" s="170" t="s">
        <v>263</v>
      </c>
      <c r="D8122" s="170" t="s">
        <v>909</v>
      </c>
      <c r="E8122" s="170">
        <v>750</v>
      </c>
      <c r="F8122" s="170">
        <v>12</v>
      </c>
      <c r="G8122" s="171">
        <v>5.5</v>
      </c>
      <c r="H8122" s="170" t="s">
        <v>2607</v>
      </c>
      <c r="I8122" s="171">
        <v>18.989999999999998</v>
      </c>
      <c r="J8122" s="169">
        <v>1</v>
      </c>
    </row>
    <row r="8123" spans="1:10" hidden="1" x14ac:dyDescent="0.25">
      <c r="A8123" s="169">
        <v>73727</v>
      </c>
      <c r="B8123" s="170" t="s">
        <v>5863</v>
      </c>
      <c r="C8123" s="170" t="s">
        <v>263</v>
      </c>
      <c r="D8123" s="170" t="s">
        <v>909</v>
      </c>
      <c r="E8123" s="170">
        <v>750</v>
      </c>
      <c r="F8123" s="170">
        <v>12</v>
      </c>
      <c r="G8123" s="171">
        <v>6</v>
      </c>
      <c r="H8123" s="170" t="s">
        <v>2607</v>
      </c>
      <c r="I8123" s="171">
        <v>19.989999999999998</v>
      </c>
      <c r="J8123" s="169">
        <v>1</v>
      </c>
    </row>
    <row r="8124" spans="1:10" hidden="1" x14ac:dyDescent="0.25">
      <c r="A8124" s="169">
        <v>73727</v>
      </c>
      <c r="B8124" s="170" t="s">
        <v>5863</v>
      </c>
      <c r="C8124" s="170" t="s">
        <v>263</v>
      </c>
      <c r="D8124" s="170" t="s">
        <v>909</v>
      </c>
      <c r="E8124" s="170">
        <v>750</v>
      </c>
      <c r="F8124" s="170">
        <v>12</v>
      </c>
      <c r="G8124" s="171">
        <v>6</v>
      </c>
      <c r="H8124" s="170" t="s">
        <v>2607</v>
      </c>
      <c r="I8124" s="171">
        <v>19.989999999999998</v>
      </c>
      <c r="J8124" s="169">
        <v>1</v>
      </c>
    </row>
    <row r="8125" spans="1:10" hidden="1" x14ac:dyDescent="0.25">
      <c r="A8125" s="169">
        <v>73730</v>
      </c>
      <c r="B8125" s="170" t="s">
        <v>1047</v>
      </c>
      <c r="C8125" s="170" t="s">
        <v>24</v>
      </c>
      <c r="D8125" s="170" t="s">
        <v>34</v>
      </c>
      <c r="E8125" s="170">
        <v>375</v>
      </c>
      <c r="F8125" s="170">
        <v>24</v>
      </c>
      <c r="G8125" s="171">
        <v>13</v>
      </c>
      <c r="H8125" s="170" t="s">
        <v>200</v>
      </c>
      <c r="I8125" s="171">
        <v>7.99</v>
      </c>
      <c r="J8125" s="169">
        <v>1</v>
      </c>
    </row>
    <row r="8126" spans="1:10" hidden="1" x14ac:dyDescent="0.25">
      <c r="A8126" s="169">
        <v>73731</v>
      </c>
      <c r="B8126" s="170" t="s">
        <v>5864</v>
      </c>
      <c r="C8126" s="170" t="s">
        <v>263</v>
      </c>
      <c r="D8126" s="170" t="s">
        <v>909</v>
      </c>
      <c r="E8126" s="170">
        <v>750</v>
      </c>
      <c r="F8126" s="170">
        <v>12</v>
      </c>
      <c r="G8126" s="171">
        <v>5.7</v>
      </c>
      <c r="H8126" s="170" t="s">
        <v>2607</v>
      </c>
      <c r="I8126" s="171">
        <v>18.989999999999998</v>
      </c>
      <c r="J8126" s="169">
        <v>1</v>
      </c>
    </row>
    <row r="8127" spans="1:10" hidden="1" x14ac:dyDescent="0.25">
      <c r="A8127" s="169">
        <v>73731</v>
      </c>
      <c r="B8127" s="170" t="s">
        <v>5864</v>
      </c>
      <c r="C8127" s="170" t="s">
        <v>263</v>
      </c>
      <c r="D8127" s="170" t="s">
        <v>909</v>
      </c>
      <c r="E8127" s="170">
        <v>750</v>
      </c>
      <c r="F8127" s="170">
        <v>12</v>
      </c>
      <c r="G8127" s="171">
        <v>5.7</v>
      </c>
      <c r="H8127" s="170" t="s">
        <v>2607</v>
      </c>
      <c r="I8127" s="171">
        <v>18.989999999999998</v>
      </c>
      <c r="J8127" s="169">
        <v>1</v>
      </c>
    </row>
    <row r="8128" spans="1:10" hidden="1" x14ac:dyDescent="0.25">
      <c r="A8128" s="169">
        <v>73733</v>
      </c>
      <c r="B8128" s="170" t="s">
        <v>5865</v>
      </c>
      <c r="C8128" s="170" t="s">
        <v>263</v>
      </c>
      <c r="D8128" s="170" t="s">
        <v>909</v>
      </c>
      <c r="E8128" s="170">
        <v>750</v>
      </c>
      <c r="F8128" s="170">
        <v>12</v>
      </c>
      <c r="G8128" s="171">
        <v>6.5</v>
      </c>
      <c r="H8128" s="170" t="s">
        <v>2607</v>
      </c>
      <c r="I8128" s="171">
        <v>19.989999999999998</v>
      </c>
      <c r="J8128" s="169">
        <v>1</v>
      </c>
    </row>
    <row r="8129" spans="1:10" hidden="1" x14ac:dyDescent="0.25">
      <c r="A8129" s="169">
        <v>73733</v>
      </c>
      <c r="B8129" s="170" t="s">
        <v>5865</v>
      </c>
      <c r="C8129" s="170" t="s">
        <v>263</v>
      </c>
      <c r="D8129" s="170" t="s">
        <v>909</v>
      </c>
      <c r="E8129" s="170">
        <v>750</v>
      </c>
      <c r="F8129" s="170">
        <v>12</v>
      </c>
      <c r="G8129" s="171">
        <v>6.5</v>
      </c>
      <c r="H8129" s="170" t="s">
        <v>2607</v>
      </c>
      <c r="I8129" s="171">
        <v>19.989999999999998</v>
      </c>
      <c r="J8129" s="169">
        <v>1</v>
      </c>
    </row>
    <row r="8130" spans="1:10" hidden="1" x14ac:dyDescent="0.25">
      <c r="A8130" s="169">
        <v>73736</v>
      </c>
      <c r="B8130" s="170" t="s">
        <v>5866</v>
      </c>
      <c r="C8130" s="170" t="s">
        <v>24</v>
      </c>
      <c r="D8130" s="170" t="s">
        <v>422</v>
      </c>
      <c r="E8130" s="170">
        <v>750</v>
      </c>
      <c r="F8130" s="170">
        <v>12</v>
      </c>
      <c r="G8130" s="171">
        <v>13.5</v>
      </c>
      <c r="H8130" s="170" t="s">
        <v>22</v>
      </c>
      <c r="I8130" s="171">
        <v>28.99</v>
      </c>
      <c r="J8130" s="169">
        <v>1</v>
      </c>
    </row>
    <row r="8131" spans="1:10" hidden="1" x14ac:dyDescent="0.25">
      <c r="A8131" s="169">
        <v>73738</v>
      </c>
      <c r="B8131" s="170" t="s">
        <v>5867</v>
      </c>
      <c r="C8131" s="170" t="s">
        <v>15</v>
      </c>
      <c r="D8131" s="170" t="s">
        <v>227</v>
      </c>
      <c r="E8131" s="170">
        <v>700</v>
      </c>
      <c r="F8131" s="170">
        <v>12</v>
      </c>
      <c r="G8131" s="171">
        <v>40</v>
      </c>
      <c r="H8131" s="170" t="s">
        <v>222</v>
      </c>
      <c r="I8131" s="171">
        <v>64.989999999999995</v>
      </c>
      <c r="J8131" s="169">
        <v>1</v>
      </c>
    </row>
    <row r="8132" spans="1:10" hidden="1" x14ac:dyDescent="0.25">
      <c r="A8132" s="169">
        <v>73742</v>
      </c>
      <c r="B8132" s="170" t="s">
        <v>5868</v>
      </c>
      <c r="C8132" s="170" t="s">
        <v>15</v>
      </c>
      <c r="D8132" s="170" t="s">
        <v>56</v>
      </c>
      <c r="E8132" s="170">
        <v>750</v>
      </c>
      <c r="F8132" s="170">
        <v>6</v>
      </c>
      <c r="G8132" s="171">
        <v>46</v>
      </c>
      <c r="H8132" s="170" t="s">
        <v>35</v>
      </c>
      <c r="I8132" s="171">
        <v>129.99</v>
      </c>
      <c r="J8132" s="169">
        <v>1</v>
      </c>
    </row>
    <row r="8133" spans="1:10" hidden="1" x14ac:dyDescent="0.25">
      <c r="A8133" s="169">
        <v>73749</v>
      </c>
      <c r="B8133" s="170" t="s">
        <v>5869</v>
      </c>
      <c r="C8133" s="170" t="s">
        <v>24</v>
      </c>
      <c r="D8133" s="170" t="s">
        <v>38</v>
      </c>
      <c r="E8133" s="170">
        <v>750</v>
      </c>
      <c r="F8133" s="170">
        <v>6</v>
      </c>
      <c r="G8133" s="171">
        <v>13</v>
      </c>
      <c r="H8133" s="170" t="s">
        <v>200</v>
      </c>
      <c r="I8133" s="171">
        <v>21.99</v>
      </c>
      <c r="J8133" s="169">
        <v>1</v>
      </c>
    </row>
    <row r="8134" spans="1:10" hidden="1" x14ac:dyDescent="0.25">
      <c r="A8134" s="169">
        <v>73750</v>
      </c>
      <c r="B8134" s="170" t="s">
        <v>5870</v>
      </c>
      <c r="C8134" s="170" t="s">
        <v>24</v>
      </c>
      <c r="D8134" s="170" t="s">
        <v>34</v>
      </c>
      <c r="E8134" s="170">
        <v>750</v>
      </c>
      <c r="F8134" s="170">
        <v>6</v>
      </c>
      <c r="G8134" s="171">
        <v>15</v>
      </c>
      <c r="H8134" s="170" t="s">
        <v>5871</v>
      </c>
      <c r="I8134" s="171">
        <v>44.99</v>
      </c>
      <c r="J8134" s="169">
        <v>1</v>
      </c>
    </row>
    <row r="8135" spans="1:10" hidden="1" x14ac:dyDescent="0.25">
      <c r="A8135" s="169">
        <v>73769</v>
      </c>
      <c r="B8135" s="170" t="s">
        <v>5872</v>
      </c>
      <c r="C8135" s="170" t="s">
        <v>11</v>
      </c>
      <c r="D8135" s="170" t="s">
        <v>211</v>
      </c>
      <c r="E8135" s="170">
        <v>473</v>
      </c>
      <c r="F8135" s="170">
        <v>24</v>
      </c>
      <c r="G8135" s="171">
        <v>3.3</v>
      </c>
      <c r="H8135" s="170" t="s">
        <v>1556</v>
      </c>
      <c r="I8135" s="171">
        <v>4.29</v>
      </c>
      <c r="J8135" s="169">
        <v>1</v>
      </c>
    </row>
    <row r="8136" spans="1:10" hidden="1" x14ac:dyDescent="0.25">
      <c r="A8136" s="169">
        <v>73769</v>
      </c>
      <c r="B8136" s="170" t="s">
        <v>5872</v>
      </c>
      <c r="C8136" s="170" t="s">
        <v>11</v>
      </c>
      <c r="D8136" s="170" t="s">
        <v>211</v>
      </c>
      <c r="E8136" s="170">
        <v>473</v>
      </c>
      <c r="F8136" s="170">
        <v>24</v>
      </c>
      <c r="G8136" s="171">
        <v>3.3</v>
      </c>
      <c r="H8136" s="170" t="s">
        <v>1556</v>
      </c>
      <c r="I8136" s="171">
        <v>4.29</v>
      </c>
      <c r="J8136" s="169">
        <v>1</v>
      </c>
    </row>
    <row r="8137" spans="1:10" hidden="1" x14ac:dyDescent="0.25">
      <c r="A8137" s="169">
        <v>73778</v>
      </c>
      <c r="B8137" s="170" t="s">
        <v>5873</v>
      </c>
      <c r="C8137" s="170" t="s">
        <v>24</v>
      </c>
      <c r="D8137" s="170" t="s">
        <v>191</v>
      </c>
      <c r="E8137" s="170">
        <v>750</v>
      </c>
      <c r="F8137" s="170">
        <v>6</v>
      </c>
      <c r="G8137" s="171">
        <v>14.5</v>
      </c>
      <c r="H8137" s="170" t="s">
        <v>22</v>
      </c>
      <c r="I8137" s="171">
        <v>74.989999999999995</v>
      </c>
      <c r="J8137" s="169">
        <v>1</v>
      </c>
    </row>
    <row r="8138" spans="1:10" hidden="1" x14ac:dyDescent="0.25">
      <c r="A8138" s="169">
        <v>73789</v>
      </c>
      <c r="B8138" s="170" t="s">
        <v>5874</v>
      </c>
      <c r="C8138" s="170" t="s">
        <v>24</v>
      </c>
      <c r="D8138" s="170" t="s">
        <v>68</v>
      </c>
      <c r="E8138" s="170">
        <v>750</v>
      </c>
      <c r="F8138" s="170">
        <v>6</v>
      </c>
      <c r="G8138" s="171">
        <v>14</v>
      </c>
      <c r="H8138" s="170" t="s">
        <v>22</v>
      </c>
      <c r="I8138" s="171">
        <v>36.99</v>
      </c>
      <c r="J8138" s="169">
        <v>1</v>
      </c>
    </row>
    <row r="8139" spans="1:10" hidden="1" x14ac:dyDescent="0.25">
      <c r="A8139" s="169">
        <v>73853</v>
      </c>
      <c r="B8139" s="170" t="s">
        <v>5875</v>
      </c>
      <c r="C8139" s="170" t="s">
        <v>263</v>
      </c>
      <c r="D8139" s="170" t="s">
        <v>909</v>
      </c>
      <c r="E8139" s="170">
        <v>30000</v>
      </c>
      <c r="F8139" s="170">
        <v>1</v>
      </c>
      <c r="G8139" s="171">
        <v>5</v>
      </c>
      <c r="H8139" s="170" t="s">
        <v>5722</v>
      </c>
      <c r="I8139" s="171">
        <v>217.07</v>
      </c>
      <c r="J8139" s="169">
        <v>1</v>
      </c>
    </row>
    <row r="8140" spans="1:10" hidden="1" x14ac:dyDescent="0.25">
      <c r="A8140" s="169">
        <v>73853</v>
      </c>
      <c r="B8140" s="170" t="s">
        <v>5875</v>
      </c>
      <c r="C8140" s="170" t="s">
        <v>263</v>
      </c>
      <c r="D8140" s="170" t="s">
        <v>909</v>
      </c>
      <c r="E8140" s="170">
        <v>30000</v>
      </c>
      <c r="F8140" s="170">
        <v>1</v>
      </c>
      <c r="G8140" s="171">
        <v>5</v>
      </c>
      <c r="H8140" s="170" t="s">
        <v>5722</v>
      </c>
      <c r="I8140" s="171">
        <v>217.07</v>
      </c>
      <c r="J8140" s="169">
        <v>1</v>
      </c>
    </row>
    <row r="8141" spans="1:10" hidden="1" x14ac:dyDescent="0.25">
      <c r="A8141" s="169">
        <v>73856</v>
      </c>
      <c r="B8141" s="170" t="s">
        <v>5876</v>
      </c>
      <c r="C8141" s="170" t="s">
        <v>263</v>
      </c>
      <c r="D8141" s="170" t="s">
        <v>909</v>
      </c>
      <c r="E8141" s="170">
        <v>30000</v>
      </c>
      <c r="F8141" s="170">
        <v>1</v>
      </c>
      <c r="G8141" s="171">
        <v>5</v>
      </c>
      <c r="H8141" s="170" t="s">
        <v>5722</v>
      </c>
      <c r="I8141" s="171">
        <v>217.07</v>
      </c>
      <c r="J8141" s="169">
        <v>1</v>
      </c>
    </row>
    <row r="8142" spans="1:10" hidden="1" x14ac:dyDescent="0.25">
      <c r="A8142" s="169">
        <v>73856</v>
      </c>
      <c r="B8142" s="170" t="s">
        <v>5876</v>
      </c>
      <c r="C8142" s="170" t="s">
        <v>263</v>
      </c>
      <c r="D8142" s="170" t="s">
        <v>909</v>
      </c>
      <c r="E8142" s="170">
        <v>30000</v>
      </c>
      <c r="F8142" s="170">
        <v>1</v>
      </c>
      <c r="G8142" s="171">
        <v>5</v>
      </c>
      <c r="H8142" s="170" t="s">
        <v>5722</v>
      </c>
      <c r="I8142" s="171">
        <v>217.07</v>
      </c>
      <c r="J8142" s="169">
        <v>1</v>
      </c>
    </row>
    <row r="8143" spans="1:10" hidden="1" x14ac:dyDescent="0.25">
      <c r="A8143" s="169">
        <v>73871</v>
      </c>
      <c r="B8143" s="170" t="s">
        <v>5877</v>
      </c>
      <c r="C8143" s="170" t="s">
        <v>24</v>
      </c>
      <c r="D8143" s="170" t="s">
        <v>194</v>
      </c>
      <c r="E8143" s="170">
        <v>750</v>
      </c>
      <c r="F8143" s="170">
        <v>12</v>
      </c>
      <c r="G8143" s="171">
        <v>14</v>
      </c>
      <c r="H8143" s="170" t="s">
        <v>96</v>
      </c>
      <c r="I8143" s="171">
        <v>54.99</v>
      </c>
      <c r="J8143" s="169">
        <v>1</v>
      </c>
    </row>
    <row r="8144" spans="1:10" hidden="1" x14ac:dyDescent="0.25">
      <c r="A8144" s="169">
        <v>73895</v>
      </c>
      <c r="B8144" s="170" t="s">
        <v>5878</v>
      </c>
      <c r="C8144" s="170" t="s">
        <v>37</v>
      </c>
      <c r="D8144" s="170" t="s">
        <v>4786</v>
      </c>
      <c r="E8144" s="170">
        <v>500</v>
      </c>
      <c r="F8144" s="170">
        <v>12</v>
      </c>
      <c r="H8144" s="170" t="s">
        <v>3730</v>
      </c>
      <c r="I8144" s="171">
        <v>14.99</v>
      </c>
      <c r="J8144" s="169">
        <v>1</v>
      </c>
    </row>
    <row r="8145" spans="1:10" hidden="1" x14ac:dyDescent="0.25">
      <c r="A8145" s="169">
        <v>73897</v>
      </c>
      <c r="B8145" s="170" t="s">
        <v>5879</v>
      </c>
      <c r="C8145" s="170" t="s">
        <v>11</v>
      </c>
      <c r="D8145" s="170" t="s">
        <v>12</v>
      </c>
      <c r="E8145" s="170">
        <v>473</v>
      </c>
      <c r="F8145" s="170">
        <v>24</v>
      </c>
      <c r="G8145" s="171">
        <v>5</v>
      </c>
      <c r="H8145" s="170" t="s">
        <v>1662</v>
      </c>
      <c r="I8145" s="171">
        <v>3.75</v>
      </c>
      <c r="J8145" s="169">
        <v>1</v>
      </c>
    </row>
    <row r="8146" spans="1:10" hidden="1" x14ac:dyDescent="0.25">
      <c r="A8146" s="169">
        <v>73897</v>
      </c>
      <c r="B8146" s="170" t="s">
        <v>5879</v>
      </c>
      <c r="C8146" s="170" t="s">
        <v>11</v>
      </c>
      <c r="D8146" s="170" t="s">
        <v>12</v>
      </c>
      <c r="E8146" s="170">
        <v>473</v>
      </c>
      <c r="F8146" s="170">
        <v>24</v>
      </c>
      <c r="G8146" s="171">
        <v>5</v>
      </c>
      <c r="H8146" s="170" t="s">
        <v>1662</v>
      </c>
      <c r="I8146" s="171">
        <v>3.75</v>
      </c>
      <c r="J8146" s="169">
        <v>1</v>
      </c>
    </row>
    <row r="8147" spans="1:10" hidden="1" x14ac:dyDescent="0.25">
      <c r="A8147" s="169">
        <v>73899</v>
      </c>
      <c r="B8147" s="170" t="s">
        <v>5880</v>
      </c>
      <c r="C8147" s="170" t="s">
        <v>11</v>
      </c>
      <c r="D8147" s="170" t="s">
        <v>267</v>
      </c>
      <c r="E8147" s="170">
        <v>473</v>
      </c>
      <c r="F8147" s="170">
        <v>24</v>
      </c>
      <c r="G8147" s="171">
        <v>5</v>
      </c>
      <c r="H8147" s="170" t="s">
        <v>1662</v>
      </c>
      <c r="I8147" s="171">
        <v>4.75</v>
      </c>
      <c r="J8147" s="169">
        <v>1</v>
      </c>
    </row>
    <row r="8148" spans="1:10" hidden="1" x14ac:dyDescent="0.25">
      <c r="A8148" s="169">
        <v>73899</v>
      </c>
      <c r="B8148" s="170" t="s">
        <v>5880</v>
      </c>
      <c r="C8148" s="170" t="s">
        <v>11</v>
      </c>
      <c r="D8148" s="170" t="s">
        <v>267</v>
      </c>
      <c r="E8148" s="170">
        <v>473</v>
      </c>
      <c r="F8148" s="170">
        <v>24</v>
      </c>
      <c r="G8148" s="171">
        <v>5</v>
      </c>
      <c r="H8148" s="170" t="s">
        <v>1662</v>
      </c>
      <c r="I8148" s="171">
        <v>4.75</v>
      </c>
      <c r="J8148" s="169">
        <v>1</v>
      </c>
    </row>
    <row r="8149" spans="1:10" hidden="1" x14ac:dyDescent="0.25">
      <c r="A8149" s="169">
        <v>73901</v>
      </c>
      <c r="B8149" s="170" t="s">
        <v>5881</v>
      </c>
      <c r="C8149" s="170" t="s">
        <v>11</v>
      </c>
      <c r="D8149" s="170" t="s">
        <v>267</v>
      </c>
      <c r="E8149" s="170">
        <v>473</v>
      </c>
      <c r="F8149" s="170">
        <v>24</v>
      </c>
      <c r="G8149" s="171">
        <v>4.5</v>
      </c>
      <c r="H8149" s="170" t="s">
        <v>1662</v>
      </c>
      <c r="I8149" s="171">
        <v>4.5</v>
      </c>
      <c r="J8149" s="169">
        <v>1</v>
      </c>
    </row>
    <row r="8150" spans="1:10" hidden="1" x14ac:dyDescent="0.25">
      <c r="A8150" s="169">
        <v>73901</v>
      </c>
      <c r="B8150" s="170" t="s">
        <v>5881</v>
      </c>
      <c r="C8150" s="170" t="s">
        <v>11</v>
      </c>
      <c r="D8150" s="170" t="s">
        <v>267</v>
      </c>
      <c r="E8150" s="170">
        <v>473</v>
      </c>
      <c r="F8150" s="170">
        <v>24</v>
      </c>
      <c r="G8150" s="171">
        <v>4.5</v>
      </c>
      <c r="H8150" s="170" t="s">
        <v>1662</v>
      </c>
      <c r="I8150" s="171">
        <v>4.5</v>
      </c>
      <c r="J8150" s="169">
        <v>1</v>
      </c>
    </row>
    <row r="8151" spans="1:10" hidden="1" x14ac:dyDescent="0.25">
      <c r="A8151" s="169">
        <v>73902</v>
      </c>
      <c r="B8151" s="170" t="s">
        <v>5882</v>
      </c>
      <c r="C8151" s="170" t="s">
        <v>11</v>
      </c>
      <c r="D8151" s="170" t="s">
        <v>267</v>
      </c>
      <c r="E8151" s="170">
        <v>473</v>
      </c>
      <c r="F8151" s="170">
        <v>24</v>
      </c>
      <c r="G8151" s="171">
        <v>5.5</v>
      </c>
      <c r="H8151" s="170" t="s">
        <v>1662</v>
      </c>
      <c r="I8151" s="171">
        <v>4.75</v>
      </c>
      <c r="J8151" s="169">
        <v>1</v>
      </c>
    </row>
    <row r="8152" spans="1:10" hidden="1" x14ac:dyDescent="0.25">
      <c r="A8152" s="169">
        <v>73902</v>
      </c>
      <c r="B8152" s="170" t="s">
        <v>5882</v>
      </c>
      <c r="C8152" s="170" t="s">
        <v>11</v>
      </c>
      <c r="D8152" s="170" t="s">
        <v>267</v>
      </c>
      <c r="E8152" s="170">
        <v>473</v>
      </c>
      <c r="F8152" s="170">
        <v>24</v>
      </c>
      <c r="G8152" s="171">
        <v>5.5</v>
      </c>
      <c r="H8152" s="170" t="s">
        <v>1662</v>
      </c>
      <c r="I8152" s="171">
        <v>4.75</v>
      </c>
      <c r="J8152" s="169">
        <v>1</v>
      </c>
    </row>
    <row r="8153" spans="1:10" hidden="1" x14ac:dyDescent="0.25">
      <c r="A8153" s="169">
        <v>73921</v>
      </c>
      <c r="B8153" s="170" t="s">
        <v>3876</v>
      </c>
      <c r="C8153" s="170" t="s">
        <v>15</v>
      </c>
      <c r="D8153" s="170" t="s">
        <v>154</v>
      </c>
      <c r="E8153" s="170">
        <v>750</v>
      </c>
      <c r="F8153" s="170">
        <v>12</v>
      </c>
      <c r="G8153" s="171">
        <v>17</v>
      </c>
      <c r="H8153" s="170" t="s">
        <v>26</v>
      </c>
      <c r="I8153" s="171">
        <v>24.99</v>
      </c>
      <c r="J8153" s="169">
        <v>1</v>
      </c>
    </row>
    <row r="8154" spans="1:10" hidden="1" x14ac:dyDescent="0.25">
      <c r="A8154" s="169">
        <v>73947</v>
      </c>
      <c r="B8154" s="170" t="s">
        <v>5883</v>
      </c>
      <c r="C8154" s="170" t="s">
        <v>15</v>
      </c>
      <c r="D8154" s="170" t="s">
        <v>16</v>
      </c>
      <c r="E8154" s="170">
        <v>750</v>
      </c>
      <c r="F8154" s="170">
        <v>12</v>
      </c>
      <c r="G8154" s="171">
        <v>40</v>
      </c>
      <c r="H8154" s="170" t="s">
        <v>3146</v>
      </c>
      <c r="I8154" s="171">
        <v>49.99</v>
      </c>
      <c r="J8154" s="169">
        <v>1</v>
      </c>
    </row>
    <row r="8155" spans="1:10" hidden="1" x14ac:dyDescent="0.25">
      <c r="A8155" s="169">
        <v>73948</v>
      </c>
      <c r="B8155" s="170" t="s">
        <v>5884</v>
      </c>
      <c r="C8155" s="170" t="s">
        <v>24</v>
      </c>
      <c r="D8155" s="170" t="s">
        <v>68</v>
      </c>
      <c r="E8155" s="170">
        <v>750</v>
      </c>
      <c r="F8155" s="170">
        <v>12</v>
      </c>
      <c r="G8155" s="171">
        <v>8</v>
      </c>
      <c r="H8155" s="170" t="s">
        <v>26</v>
      </c>
      <c r="I8155" s="171">
        <v>11.99</v>
      </c>
      <c r="J8155" s="169">
        <v>1</v>
      </c>
    </row>
    <row r="8156" spans="1:10" hidden="1" x14ac:dyDescent="0.25">
      <c r="A8156" s="169">
        <v>73952</v>
      </c>
      <c r="B8156" s="170" t="s">
        <v>5885</v>
      </c>
      <c r="C8156" s="170" t="s">
        <v>15</v>
      </c>
      <c r="D8156" s="170" t="s">
        <v>154</v>
      </c>
      <c r="E8156" s="170">
        <v>750</v>
      </c>
      <c r="F8156" s="170">
        <v>12</v>
      </c>
      <c r="G8156" s="171">
        <v>16.5</v>
      </c>
      <c r="H8156" s="170" t="s">
        <v>22</v>
      </c>
      <c r="I8156" s="171">
        <v>21.99</v>
      </c>
      <c r="J8156" s="169">
        <v>1</v>
      </c>
    </row>
    <row r="8157" spans="1:10" hidden="1" x14ac:dyDescent="0.25">
      <c r="A8157" s="169">
        <v>73953</v>
      </c>
      <c r="B8157" s="170" t="s">
        <v>5886</v>
      </c>
      <c r="C8157" s="170" t="s">
        <v>15</v>
      </c>
      <c r="D8157" s="170" t="s">
        <v>756</v>
      </c>
      <c r="E8157" s="170">
        <v>750</v>
      </c>
      <c r="F8157" s="170">
        <v>12</v>
      </c>
      <c r="G8157" s="171">
        <v>35</v>
      </c>
      <c r="H8157" s="170" t="s">
        <v>96</v>
      </c>
      <c r="I8157" s="171">
        <v>39.99</v>
      </c>
      <c r="J8157" s="169">
        <v>1</v>
      </c>
    </row>
    <row r="8158" spans="1:10" hidden="1" x14ac:dyDescent="0.25">
      <c r="A8158" s="169">
        <v>73954</v>
      </c>
      <c r="B8158" s="170" t="s">
        <v>5887</v>
      </c>
      <c r="C8158" s="170" t="s">
        <v>11</v>
      </c>
      <c r="D8158" s="170" t="s">
        <v>267</v>
      </c>
      <c r="E8158" s="170">
        <v>473</v>
      </c>
      <c r="F8158" s="170">
        <v>24</v>
      </c>
      <c r="G8158" s="171">
        <v>5</v>
      </c>
      <c r="H8158" s="170" t="s">
        <v>1457</v>
      </c>
      <c r="I8158" s="171">
        <v>4.75</v>
      </c>
      <c r="J8158" s="169">
        <v>1</v>
      </c>
    </row>
    <row r="8159" spans="1:10" hidden="1" x14ac:dyDescent="0.25">
      <c r="A8159" s="169">
        <v>73954</v>
      </c>
      <c r="B8159" s="170" t="s">
        <v>5887</v>
      </c>
      <c r="C8159" s="170" t="s">
        <v>11</v>
      </c>
      <c r="D8159" s="170" t="s">
        <v>267</v>
      </c>
      <c r="E8159" s="170">
        <v>473</v>
      </c>
      <c r="F8159" s="170">
        <v>24</v>
      </c>
      <c r="G8159" s="171">
        <v>5</v>
      </c>
      <c r="H8159" s="170" t="s">
        <v>1457</v>
      </c>
      <c r="I8159" s="171">
        <v>4.75</v>
      </c>
      <c r="J8159" s="169">
        <v>1</v>
      </c>
    </row>
    <row r="8160" spans="1:10" hidden="1" x14ac:dyDescent="0.25">
      <c r="A8160" s="169">
        <v>73959</v>
      </c>
      <c r="B8160" s="170" t="s">
        <v>5888</v>
      </c>
      <c r="C8160" s="170" t="s">
        <v>15</v>
      </c>
      <c r="D8160" s="170" t="s">
        <v>134</v>
      </c>
      <c r="E8160" s="170">
        <v>750</v>
      </c>
      <c r="F8160" s="170">
        <v>6</v>
      </c>
      <c r="G8160" s="171">
        <v>40</v>
      </c>
      <c r="H8160" s="170" t="s">
        <v>5889</v>
      </c>
      <c r="I8160" s="171">
        <v>85.99</v>
      </c>
      <c r="J8160" s="169">
        <v>1</v>
      </c>
    </row>
    <row r="8161" spans="1:10" hidden="1" x14ac:dyDescent="0.25">
      <c r="A8161" s="169">
        <v>73961</v>
      </c>
      <c r="B8161" s="170" t="s">
        <v>5890</v>
      </c>
      <c r="C8161" s="170" t="s">
        <v>263</v>
      </c>
      <c r="D8161" s="170" t="s">
        <v>332</v>
      </c>
      <c r="E8161" s="170">
        <v>4260</v>
      </c>
      <c r="F8161" s="170">
        <v>2</v>
      </c>
      <c r="G8161" s="171">
        <v>7</v>
      </c>
      <c r="H8161" s="170" t="s">
        <v>1712</v>
      </c>
      <c r="I8161" s="171">
        <v>37.99</v>
      </c>
      <c r="J8161" s="169">
        <v>12</v>
      </c>
    </row>
    <row r="8162" spans="1:10" hidden="1" x14ac:dyDescent="0.25">
      <c r="A8162" s="169">
        <v>74034</v>
      </c>
      <c r="B8162" s="170" t="s">
        <v>5891</v>
      </c>
      <c r="C8162" s="170" t="s">
        <v>263</v>
      </c>
      <c r="D8162" s="170" t="s">
        <v>1938</v>
      </c>
      <c r="E8162" s="170">
        <v>473</v>
      </c>
      <c r="F8162" s="170">
        <v>24</v>
      </c>
      <c r="G8162" s="171">
        <v>5</v>
      </c>
      <c r="H8162" s="170" t="s">
        <v>5892</v>
      </c>
      <c r="I8162" s="171">
        <v>2.99</v>
      </c>
      <c r="J8162" s="169">
        <v>1</v>
      </c>
    </row>
    <row r="8163" spans="1:10" hidden="1" x14ac:dyDescent="0.25">
      <c r="A8163" s="169">
        <v>74034</v>
      </c>
      <c r="B8163" s="170" t="s">
        <v>5891</v>
      </c>
      <c r="C8163" s="170" t="s">
        <v>263</v>
      </c>
      <c r="D8163" s="170" t="s">
        <v>1938</v>
      </c>
      <c r="E8163" s="170">
        <v>473</v>
      </c>
      <c r="F8163" s="170">
        <v>24</v>
      </c>
      <c r="G8163" s="171">
        <v>5</v>
      </c>
      <c r="H8163" s="170" t="s">
        <v>5892</v>
      </c>
      <c r="I8163" s="171">
        <v>2.99</v>
      </c>
      <c r="J8163" s="169">
        <v>1</v>
      </c>
    </row>
    <row r="8164" spans="1:10" hidden="1" x14ac:dyDescent="0.25">
      <c r="A8164" s="169">
        <v>74040</v>
      </c>
      <c r="B8164" s="170" t="s">
        <v>5893</v>
      </c>
      <c r="C8164" s="170" t="s">
        <v>263</v>
      </c>
      <c r="D8164" s="170" t="s">
        <v>806</v>
      </c>
      <c r="E8164" s="170">
        <v>473</v>
      </c>
      <c r="F8164" s="170">
        <v>24</v>
      </c>
      <c r="G8164" s="171">
        <v>5</v>
      </c>
      <c r="H8164" s="170" t="s">
        <v>5892</v>
      </c>
      <c r="I8164" s="171">
        <v>3.49</v>
      </c>
      <c r="J8164" s="169">
        <v>1</v>
      </c>
    </row>
    <row r="8165" spans="1:10" hidden="1" x14ac:dyDescent="0.25">
      <c r="A8165" s="169">
        <v>74040</v>
      </c>
      <c r="B8165" s="170" t="s">
        <v>5893</v>
      </c>
      <c r="C8165" s="170" t="s">
        <v>263</v>
      </c>
      <c r="D8165" s="170" t="s">
        <v>806</v>
      </c>
      <c r="E8165" s="170">
        <v>473</v>
      </c>
      <c r="F8165" s="170">
        <v>24</v>
      </c>
      <c r="G8165" s="171">
        <v>5</v>
      </c>
      <c r="H8165" s="170" t="s">
        <v>5892</v>
      </c>
      <c r="I8165" s="171">
        <v>3.49</v>
      </c>
      <c r="J8165" s="169">
        <v>1</v>
      </c>
    </row>
    <row r="8166" spans="1:10" hidden="1" x14ac:dyDescent="0.25">
      <c r="A8166" s="169">
        <v>74044</v>
      </c>
      <c r="B8166" s="170" t="s">
        <v>5894</v>
      </c>
      <c r="C8166" s="170" t="s">
        <v>263</v>
      </c>
      <c r="D8166" s="170" t="s">
        <v>332</v>
      </c>
      <c r="E8166" s="170">
        <v>1420</v>
      </c>
      <c r="F8166" s="170">
        <v>6</v>
      </c>
      <c r="G8166" s="171">
        <v>5</v>
      </c>
      <c r="H8166" s="170" t="s">
        <v>5892</v>
      </c>
      <c r="I8166" s="171">
        <v>11.99</v>
      </c>
      <c r="J8166" s="169">
        <v>4</v>
      </c>
    </row>
    <row r="8167" spans="1:10" hidden="1" x14ac:dyDescent="0.25">
      <c r="A8167" s="169">
        <v>74044</v>
      </c>
      <c r="B8167" s="170" t="s">
        <v>5894</v>
      </c>
      <c r="C8167" s="170" t="s">
        <v>263</v>
      </c>
      <c r="D8167" s="170" t="s">
        <v>332</v>
      </c>
      <c r="E8167" s="170">
        <v>1420</v>
      </c>
      <c r="F8167" s="170">
        <v>6</v>
      </c>
      <c r="G8167" s="171">
        <v>5</v>
      </c>
      <c r="H8167" s="170" t="s">
        <v>5892</v>
      </c>
      <c r="I8167" s="171">
        <v>11.99</v>
      </c>
      <c r="J8167" s="169">
        <v>4</v>
      </c>
    </row>
    <row r="8168" spans="1:10" hidden="1" x14ac:dyDescent="0.25">
      <c r="A8168" s="169">
        <v>74062</v>
      </c>
      <c r="B8168" s="170" t="s">
        <v>5895</v>
      </c>
      <c r="C8168" s="170" t="s">
        <v>11</v>
      </c>
      <c r="D8168" s="170" t="s">
        <v>303</v>
      </c>
      <c r="E8168" s="170">
        <v>2130</v>
      </c>
      <c r="F8168" s="170">
        <v>4</v>
      </c>
      <c r="G8168" s="171">
        <v>5.9</v>
      </c>
      <c r="H8168" s="170" t="s">
        <v>824</v>
      </c>
      <c r="I8168" s="171">
        <v>11.99</v>
      </c>
      <c r="J8168" s="169">
        <v>6</v>
      </c>
    </row>
    <row r="8169" spans="1:10" hidden="1" x14ac:dyDescent="0.25">
      <c r="A8169" s="169">
        <v>74062</v>
      </c>
      <c r="B8169" s="170" t="s">
        <v>5895</v>
      </c>
      <c r="C8169" s="170" t="s">
        <v>11</v>
      </c>
      <c r="D8169" s="170" t="s">
        <v>303</v>
      </c>
      <c r="E8169" s="170">
        <v>2130</v>
      </c>
      <c r="F8169" s="170">
        <v>4</v>
      </c>
      <c r="G8169" s="171">
        <v>5.9</v>
      </c>
      <c r="H8169" s="170" t="s">
        <v>824</v>
      </c>
      <c r="I8169" s="171">
        <v>11.99</v>
      </c>
      <c r="J8169" s="169">
        <v>6</v>
      </c>
    </row>
    <row r="8170" spans="1:10" hidden="1" x14ac:dyDescent="0.25">
      <c r="A8170" s="169">
        <v>74095</v>
      </c>
      <c r="B8170" s="170" t="s">
        <v>5896</v>
      </c>
      <c r="C8170" s="170" t="s">
        <v>263</v>
      </c>
      <c r="D8170" s="170" t="s">
        <v>332</v>
      </c>
      <c r="E8170" s="170">
        <v>250</v>
      </c>
      <c r="F8170" s="170">
        <v>24</v>
      </c>
      <c r="G8170" s="171">
        <v>6.7</v>
      </c>
      <c r="H8170" s="170" t="s">
        <v>222</v>
      </c>
      <c r="I8170" s="171">
        <v>4.99</v>
      </c>
      <c r="J8170" s="169">
        <v>1</v>
      </c>
    </row>
    <row r="8171" spans="1:10" hidden="1" x14ac:dyDescent="0.25">
      <c r="A8171" s="169">
        <v>74097</v>
      </c>
      <c r="B8171" s="170" t="s">
        <v>5897</v>
      </c>
      <c r="C8171" s="170" t="s">
        <v>11</v>
      </c>
      <c r="D8171" s="170" t="s">
        <v>303</v>
      </c>
      <c r="E8171" s="170">
        <v>473</v>
      </c>
      <c r="F8171" s="170">
        <v>24</v>
      </c>
      <c r="G8171" s="171">
        <v>8</v>
      </c>
      <c r="H8171" s="170" t="s">
        <v>1457</v>
      </c>
      <c r="I8171" s="171">
        <v>5.5</v>
      </c>
      <c r="J8171" s="169">
        <v>1</v>
      </c>
    </row>
    <row r="8172" spans="1:10" hidden="1" x14ac:dyDescent="0.25">
      <c r="A8172" s="169">
        <v>74097</v>
      </c>
      <c r="B8172" s="170" t="s">
        <v>5897</v>
      </c>
      <c r="C8172" s="170" t="s">
        <v>11</v>
      </c>
      <c r="D8172" s="170" t="s">
        <v>303</v>
      </c>
      <c r="E8172" s="170">
        <v>473</v>
      </c>
      <c r="F8172" s="170">
        <v>24</v>
      </c>
      <c r="G8172" s="171">
        <v>8</v>
      </c>
      <c r="H8172" s="170" t="s">
        <v>1457</v>
      </c>
      <c r="I8172" s="171">
        <v>5.5</v>
      </c>
      <c r="J8172" s="169">
        <v>1</v>
      </c>
    </row>
    <row r="8173" spans="1:10" hidden="1" x14ac:dyDescent="0.25">
      <c r="A8173" s="169">
        <v>74103</v>
      </c>
      <c r="B8173" s="170" t="s">
        <v>5898</v>
      </c>
      <c r="C8173" s="170" t="s">
        <v>11</v>
      </c>
      <c r="D8173" s="170" t="s">
        <v>267</v>
      </c>
      <c r="E8173" s="170">
        <v>473</v>
      </c>
      <c r="F8173" s="170">
        <v>24</v>
      </c>
      <c r="G8173" s="171">
        <v>4.5</v>
      </c>
      <c r="H8173" s="170" t="s">
        <v>1457</v>
      </c>
      <c r="I8173" s="171">
        <v>4.5</v>
      </c>
      <c r="J8173" s="169">
        <v>1</v>
      </c>
    </row>
    <row r="8174" spans="1:10" hidden="1" x14ac:dyDescent="0.25">
      <c r="A8174" s="169">
        <v>74103</v>
      </c>
      <c r="B8174" s="170" t="s">
        <v>5898</v>
      </c>
      <c r="C8174" s="170" t="s">
        <v>11</v>
      </c>
      <c r="D8174" s="170" t="s">
        <v>267</v>
      </c>
      <c r="E8174" s="170">
        <v>473</v>
      </c>
      <c r="F8174" s="170">
        <v>24</v>
      </c>
      <c r="G8174" s="171">
        <v>4.5</v>
      </c>
      <c r="H8174" s="170" t="s">
        <v>1457</v>
      </c>
      <c r="I8174" s="171">
        <v>4.5</v>
      </c>
      <c r="J8174" s="169">
        <v>1</v>
      </c>
    </row>
    <row r="8175" spans="1:10" hidden="1" x14ac:dyDescent="0.25">
      <c r="A8175" s="169">
        <v>74106</v>
      </c>
      <c r="B8175" s="170" t="s">
        <v>5899</v>
      </c>
      <c r="C8175" s="170" t="s">
        <v>15</v>
      </c>
      <c r="D8175" s="170" t="s">
        <v>19</v>
      </c>
      <c r="E8175" s="170">
        <v>700</v>
      </c>
      <c r="F8175" s="170">
        <v>6</v>
      </c>
      <c r="G8175" s="171">
        <v>40</v>
      </c>
      <c r="H8175" s="170" t="s">
        <v>86</v>
      </c>
      <c r="I8175" s="171">
        <v>59.99</v>
      </c>
      <c r="J8175" s="169">
        <v>1</v>
      </c>
    </row>
    <row r="8176" spans="1:10" hidden="1" x14ac:dyDescent="0.25">
      <c r="A8176" s="169">
        <v>74116</v>
      </c>
      <c r="B8176" s="170" t="s">
        <v>5900</v>
      </c>
      <c r="C8176" s="170" t="s">
        <v>15</v>
      </c>
      <c r="D8176" s="170" t="s">
        <v>756</v>
      </c>
      <c r="E8176" s="170">
        <v>500</v>
      </c>
      <c r="F8176" s="170">
        <v>12</v>
      </c>
      <c r="G8176" s="171">
        <v>33</v>
      </c>
      <c r="H8176" s="170" t="s">
        <v>22</v>
      </c>
      <c r="I8176" s="171">
        <v>26.99</v>
      </c>
      <c r="J8176" s="169">
        <v>10</v>
      </c>
    </row>
    <row r="8177" spans="1:10" hidden="1" x14ac:dyDescent="0.25">
      <c r="A8177" s="169">
        <v>74122</v>
      </c>
      <c r="B8177" s="170" t="s">
        <v>5901</v>
      </c>
      <c r="C8177" s="170" t="s">
        <v>15</v>
      </c>
      <c r="D8177" s="170" t="s">
        <v>16</v>
      </c>
      <c r="E8177" s="170">
        <v>750</v>
      </c>
      <c r="F8177" s="170">
        <v>6</v>
      </c>
      <c r="G8177" s="171">
        <v>45</v>
      </c>
      <c r="H8177" s="170" t="s">
        <v>1465</v>
      </c>
      <c r="I8177" s="171">
        <v>65</v>
      </c>
      <c r="J8177" s="169">
        <v>1</v>
      </c>
    </row>
    <row r="8178" spans="1:10" hidden="1" x14ac:dyDescent="0.25">
      <c r="A8178" s="169">
        <v>74127</v>
      </c>
      <c r="B8178" s="170" t="s">
        <v>5902</v>
      </c>
      <c r="C8178" s="170" t="s">
        <v>263</v>
      </c>
      <c r="D8178" s="170" t="s">
        <v>332</v>
      </c>
      <c r="E8178" s="170">
        <v>222</v>
      </c>
      <c r="F8178" s="170">
        <v>24</v>
      </c>
      <c r="G8178" s="171">
        <v>12.5</v>
      </c>
      <c r="H8178" s="170" t="s">
        <v>177</v>
      </c>
      <c r="I8178" s="171">
        <v>3.75</v>
      </c>
      <c r="J8178" s="169">
        <v>1</v>
      </c>
    </row>
    <row r="8179" spans="1:10" hidden="1" x14ac:dyDescent="0.25">
      <c r="A8179" s="169">
        <v>74127</v>
      </c>
      <c r="B8179" s="170" t="s">
        <v>5902</v>
      </c>
      <c r="C8179" s="170" t="s">
        <v>263</v>
      </c>
      <c r="D8179" s="170" t="s">
        <v>332</v>
      </c>
      <c r="E8179" s="170">
        <v>222</v>
      </c>
      <c r="F8179" s="170">
        <v>24</v>
      </c>
      <c r="G8179" s="171">
        <v>12.5</v>
      </c>
      <c r="H8179" s="170" t="s">
        <v>177</v>
      </c>
      <c r="I8179" s="171">
        <v>3.75</v>
      </c>
      <c r="J8179" s="169">
        <v>1</v>
      </c>
    </row>
    <row r="8180" spans="1:10" hidden="1" x14ac:dyDescent="0.25">
      <c r="A8180" s="169">
        <v>74133</v>
      </c>
      <c r="B8180" s="170" t="s">
        <v>5903</v>
      </c>
      <c r="C8180" s="170" t="s">
        <v>15</v>
      </c>
      <c r="D8180" s="170" t="s">
        <v>389</v>
      </c>
      <c r="E8180" s="170">
        <v>50</v>
      </c>
      <c r="F8180" s="170">
        <v>120</v>
      </c>
      <c r="G8180" s="171">
        <v>35</v>
      </c>
      <c r="H8180" s="170" t="s">
        <v>22</v>
      </c>
      <c r="I8180" s="171">
        <v>2.4900000000000002</v>
      </c>
      <c r="J8180" s="169">
        <v>1</v>
      </c>
    </row>
    <row r="8181" spans="1:10" hidden="1" x14ac:dyDescent="0.25">
      <c r="A8181" s="169">
        <v>74134</v>
      </c>
      <c r="B8181" s="170" t="s">
        <v>5904</v>
      </c>
      <c r="C8181" s="170" t="s">
        <v>15</v>
      </c>
      <c r="D8181" s="170" t="s">
        <v>225</v>
      </c>
      <c r="E8181" s="170">
        <v>50</v>
      </c>
      <c r="F8181" s="170">
        <v>60</v>
      </c>
      <c r="G8181" s="171">
        <v>40</v>
      </c>
      <c r="H8181" s="170" t="s">
        <v>29</v>
      </c>
      <c r="I8181" s="171">
        <v>19.95</v>
      </c>
      <c r="J8181" s="169">
        <v>1</v>
      </c>
    </row>
    <row r="8182" spans="1:10" hidden="1" x14ac:dyDescent="0.25">
      <c r="A8182" s="169">
        <v>74140</v>
      </c>
      <c r="B8182" s="170" t="s">
        <v>5905</v>
      </c>
      <c r="C8182" s="170" t="s">
        <v>24</v>
      </c>
      <c r="D8182" s="170" t="s">
        <v>34</v>
      </c>
      <c r="E8182" s="170">
        <v>750</v>
      </c>
      <c r="F8182" s="170">
        <v>12</v>
      </c>
      <c r="G8182" s="171">
        <v>15</v>
      </c>
      <c r="H8182" s="170" t="s">
        <v>22</v>
      </c>
      <c r="I8182" s="171">
        <v>48.99</v>
      </c>
      <c r="J8182" s="169">
        <v>1</v>
      </c>
    </row>
    <row r="8183" spans="1:10" hidden="1" x14ac:dyDescent="0.25">
      <c r="A8183" s="169">
        <v>74167</v>
      </c>
      <c r="B8183" s="170" t="s">
        <v>5906</v>
      </c>
      <c r="C8183" s="170" t="s">
        <v>11</v>
      </c>
      <c r="D8183" s="170" t="s">
        <v>12</v>
      </c>
      <c r="E8183" s="170">
        <v>4260</v>
      </c>
      <c r="F8183" s="170">
        <v>2</v>
      </c>
      <c r="G8183" s="171">
        <v>5</v>
      </c>
      <c r="H8183" s="170" t="s">
        <v>1407</v>
      </c>
      <c r="I8183" s="171">
        <v>26.99</v>
      </c>
      <c r="J8183" s="169">
        <v>12</v>
      </c>
    </row>
    <row r="8184" spans="1:10" hidden="1" x14ac:dyDescent="0.25">
      <c r="A8184" s="169">
        <v>74167</v>
      </c>
      <c r="B8184" s="170" t="s">
        <v>5906</v>
      </c>
      <c r="C8184" s="170" t="s">
        <v>11</v>
      </c>
      <c r="D8184" s="170" t="s">
        <v>12</v>
      </c>
      <c r="E8184" s="170">
        <v>4260</v>
      </c>
      <c r="F8184" s="170">
        <v>2</v>
      </c>
      <c r="G8184" s="171">
        <v>5</v>
      </c>
      <c r="H8184" s="170" t="s">
        <v>1407</v>
      </c>
      <c r="I8184" s="171">
        <v>26.99</v>
      </c>
      <c r="J8184" s="169">
        <v>12</v>
      </c>
    </row>
    <row r="8185" spans="1:10" hidden="1" x14ac:dyDescent="0.25">
      <c r="A8185" s="169">
        <v>74169</v>
      </c>
      <c r="B8185" s="170" t="s">
        <v>5907</v>
      </c>
      <c r="C8185" s="170" t="s">
        <v>11</v>
      </c>
      <c r="D8185" s="170" t="s">
        <v>12</v>
      </c>
      <c r="E8185" s="170">
        <v>4260</v>
      </c>
      <c r="F8185" s="170">
        <v>2</v>
      </c>
      <c r="G8185" s="171">
        <v>5</v>
      </c>
      <c r="H8185" s="170" t="s">
        <v>1407</v>
      </c>
      <c r="I8185" s="171">
        <v>26.99</v>
      </c>
      <c r="J8185" s="169">
        <v>12</v>
      </c>
    </row>
    <row r="8186" spans="1:10" hidden="1" x14ac:dyDescent="0.25">
      <c r="A8186" s="169">
        <v>74169</v>
      </c>
      <c r="B8186" s="170" t="s">
        <v>5907</v>
      </c>
      <c r="C8186" s="170" t="s">
        <v>11</v>
      </c>
      <c r="D8186" s="170" t="s">
        <v>12</v>
      </c>
      <c r="E8186" s="170">
        <v>4260</v>
      </c>
      <c r="F8186" s="170">
        <v>2</v>
      </c>
      <c r="G8186" s="171">
        <v>5</v>
      </c>
      <c r="H8186" s="170" t="s">
        <v>1407</v>
      </c>
      <c r="I8186" s="171">
        <v>26.99</v>
      </c>
      <c r="J8186" s="169">
        <v>12</v>
      </c>
    </row>
    <row r="8187" spans="1:10" hidden="1" x14ac:dyDescent="0.25">
      <c r="A8187" s="169">
        <v>74184</v>
      </c>
      <c r="B8187" s="170" t="s">
        <v>5908</v>
      </c>
      <c r="C8187" s="170" t="s">
        <v>11</v>
      </c>
      <c r="D8187" s="170" t="s">
        <v>12</v>
      </c>
      <c r="E8187" s="170">
        <v>473</v>
      </c>
      <c r="F8187" s="170">
        <v>24</v>
      </c>
      <c r="G8187" s="171">
        <v>5</v>
      </c>
      <c r="H8187" s="170" t="s">
        <v>1209</v>
      </c>
      <c r="I8187" s="171">
        <v>3.49</v>
      </c>
      <c r="J8187" s="169">
        <v>1</v>
      </c>
    </row>
    <row r="8188" spans="1:10" hidden="1" x14ac:dyDescent="0.25">
      <c r="A8188" s="169">
        <v>74202</v>
      </c>
      <c r="B8188" s="170" t="s">
        <v>5909</v>
      </c>
      <c r="C8188" s="170" t="s">
        <v>24</v>
      </c>
      <c r="D8188" s="170" t="s">
        <v>25</v>
      </c>
      <c r="E8188" s="170">
        <v>1200</v>
      </c>
      <c r="F8188" s="170">
        <v>4</v>
      </c>
      <c r="G8188" s="171">
        <v>11</v>
      </c>
      <c r="H8188" s="170" t="s">
        <v>177</v>
      </c>
      <c r="I8188" s="171">
        <v>45.99</v>
      </c>
      <c r="J8188" s="169">
        <v>6</v>
      </c>
    </row>
    <row r="8189" spans="1:10" hidden="1" x14ac:dyDescent="0.25">
      <c r="A8189" s="169">
        <v>74204</v>
      </c>
      <c r="B8189" s="170" t="s">
        <v>5910</v>
      </c>
      <c r="C8189" s="170" t="s">
        <v>11</v>
      </c>
      <c r="D8189" s="170" t="s">
        <v>211</v>
      </c>
      <c r="E8189" s="170">
        <v>473</v>
      </c>
      <c r="F8189" s="170">
        <v>24</v>
      </c>
      <c r="G8189" s="171">
        <v>3.2</v>
      </c>
      <c r="H8189" s="170" t="s">
        <v>1623</v>
      </c>
      <c r="I8189" s="171">
        <v>4.29</v>
      </c>
      <c r="J8189" s="169">
        <v>1</v>
      </c>
    </row>
    <row r="8190" spans="1:10" hidden="1" x14ac:dyDescent="0.25">
      <c r="A8190" s="169">
        <v>74204</v>
      </c>
      <c r="B8190" s="170" t="s">
        <v>5910</v>
      </c>
      <c r="C8190" s="170" t="s">
        <v>11</v>
      </c>
      <c r="D8190" s="170" t="s">
        <v>211</v>
      </c>
      <c r="E8190" s="170">
        <v>473</v>
      </c>
      <c r="F8190" s="170">
        <v>24</v>
      </c>
      <c r="G8190" s="171">
        <v>3.2</v>
      </c>
      <c r="H8190" s="170" t="s">
        <v>1623</v>
      </c>
      <c r="I8190" s="171">
        <v>4.29</v>
      </c>
      <c r="J8190" s="169">
        <v>1</v>
      </c>
    </row>
    <row r="8191" spans="1:10" hidden="1" x14ac:dyDescent="0.25">
      <c r="A8191" s="169">
        <v>74214</v>
      </c>
      <c r="B8191" s="170" t="s">
        <v>5911</v>
      </c>
      <c r="C8191" s="170" t="s">
        <v>11</v>
      </c>
      <c r="D8191" s="170" t="s">
        <v>267</v>
      </c>
      <c r="E8191" s="170">
        <v>5325</v>
      </c>
      <c r="F8191" s="170">
        <v>1</v>
      </c>
      <c r="G8191" s="171">
        <v>4.8</v>
      </c>
      <c r="H8191" s="170" t="s">
        <v>1209</v>
      </c>
      <c r="I8191" s="171">
        <v>22.99</v>
      </c>
      <c r="J8191" s="169">
        <v>15</v>
      </c>
    </row>
    <row r="8192" spans="1:10" hidden="1" x14ac:dyDescent="0.25">
      <c r="A8192" s="169">
        <v>74231</v>
      </c>
      <c r="B8192" s="170" t="s">
        <v>5912</v>
      </c>
      <c r="C8192" s="170" t="s">
        <v>24</v>
      </c>
      <c r="D8192" s="170" t="s">
        <v>46</v>
      </c>
      <c r="E8192" s="170">
        <v>750</v>
      </c>
      <c r="F8192" s="170">
        <v>6</v>
      </c>
      <c r="G8192" s="171">
        <v>11</v>
      </c>
      <c r="H8192" s="170" t="s">
        <v>22</v>
      </c>
      <c r="I8192" s="171">
        <v>19.989999999999998</v>
      </c>
      <c r="J8192" s="169">
        <v>1</v>
      </c>
    </row>
    <row r="8193" spans="1:10" hidden="1" x14ac:dyDescent="0.25">
      <c r="A8193" s="169">
        <v>74232</v>
      </c>
      <c r="B8193" s="170" t="s">
        <v>5913</v>
      </c>
      <c r="C8193" s="170" t="s">
        <v>11</v>
      </c>
      <c r="D8193" s="170" t="s">
        <v>12</v>
      </c>
      <c r="E8193" s="170">
        <v>473</v>
      </c>
      <c r="F8193" s="170">
        <v>24</v>
      </c>
      <c r="G8193" s="171">
        <v>5</v>
      </c>
      <c r="H8193" s="170" t="s">
        <v>824</v>
      </c>
      <c r="I8193" s="171">
        <v>3.79</v>
      </c>
      <c r="J8193" s="169">
        <v>1</v>
      </c>
    </row>
    <row r="8194" spans="1:10" hidden="1" x14ac:dyDescent="0.25">
      <c r="A8194" s="169">
        <v>74232</v>
      </c>
      <c r="B8194" s="170" t="s">
        <v>5913</v>
      </c>
      <c r="C8194" s="170" t="s">
        <v>11</v>
      </c>
      <c r="D8194" s="170" t="s">
        <v>12</v>
      </c>
      <c r="E8194" s="170">
        <v>473</v>
      </c>
      <c r="F8194" s="170">
        <v>24</v>
      </c>
      <c r="G8194" s="171">
        <v>5</v>
      </c>
      <c r="H8194" s="170" t="s">
        <v>824</v>
      </c>
      <c r="I8194" s="171">
        <v>3.79</v>
      </c>
      <c r="J8194" s="169">
        <v>1</v>
      </c>
    </row>
    <row r="8195" spans="1:10" hidden="1" x14ac:dyDescent="0.25">
      <c r="A8195" s="169">
        <v>74236</v>
      </c>
      <c r="B8195" s="170" t="s">
        <v>5914</v>
      </c>
      <c r="C8195" s="170" t="s">
        <v>24</v>
      </c>
      <c r="D8195" s="170" t="s">
        <v>38</v>
      </c>
      <c r="E8195" s="170">
        <v>750</v>
      </c>
      <c r="F8195" s="170">
        <v>6</v>
      </c>
      <c r="G8195" s="171">
        <v>13</v>
      </c>
      <c r="H8195" s="170" t="s">
        <v>1511</v>
      </c>
      <c r="I8195" s="171">
        <v>29.96</v>
      </c>
      <c r="J8195" s="169">
        <v>1</v>
      </c>
    </row>
    <row r="8196" spans="1:10" hidden="1" x14ac:dyDescent="0.25">
      <c r="A8196" s="169">
        <v>74237</v>
      </c>
      <c r="B8196" s="170" t="s">
        <v>5915</v>
      </c>
      <c r="C8196" s="170" t="s">
        <v>24</v>
      </c>
      <c r="D8196" s="170" t="s">
        <v>38</v>
      </c>
      <c r="E8196" s="170">
        <v>750</v>
      </c>
      <c r="F8196" s="170">
        <v>6</v>
      </c>
      <c r="G8196" s="171">
        <v>13.5</v>
      </c>
      <c r="H8196" s="170" t="s">
        <v>22</v>
      </c>
      <c r="I8196" s="171">
        <v>28.99</v>
      </c>
      <c r="J8196" s="169">
        <v>1</v>
      </c>
    </row>
    <row r="8197" spans="1:10" hidden="1" x14ac:dyDescent="0.25">
      <c r="A8197" s="169">
        <v>74248</v>
      </c>
      <c r="B8197" s="170" t="s">
        <v>5916</v>
      </c>
      <c r="C8197" s="170" t="s">
        <v>24</v>
      </c>
      <c r="D8197" s="170" t="s">
        <v>38</v>
      </c>
      <c r="E8197" s="170">
        <v>180</v>
      </c>
      <c r="F8197" s="170">
        <v>30</v>
      </c>
      <c r="G8197" s="171">
        <v>19</v>
      </c>
      <c r="H8197" s="170" t="s">
        <v>274</v>
      </c>
      <c r="I8197" s="171">
        <v>7.99</v>
      </c>
      <c r="J8197" s="169">
        <v>1</v>
      </c>
    </row>
    <row r="8198" spans="1:10" hidden="1" x14ac:dyDescent="0.25">
      <c r="A8198" s="169">
        <v>74257</v>
      </c>
      <c r="B8198" s="170" t="s">
        <v>5917</v>
      </c>
      <c r="C8198" s="170" t="s">
        <v>24</v>
      </c>
      <c r="D8198" s="170" t="s">
        <v>34</v>
      </c>
      <c r="E8198" s="170">
        <v>750</v>
      </c>
      <c r="F8198" s="170">
        <v>12</v>
      </c>
      <c r="G8198" s="171">
        <v>12.5</v>
      </c>
      <c r="H8198" s="170" t="s">
        <v>149</v>
      </c>
      <c r="I8198" s="171">
        <v>21.99</v>
      </c>
      <c r="J8198" s="169">
        <v>1</v>
      </c>
    </row>
    <row r="8199" spans="1:10" hidden="1" x14ac:dyDescent="0.25">
      <c r="A8199" s="169">
        <v>74261</v>
      </c>
      <c r="B8199" s="170" t="s">
        <v>5918</v>
      </c>
      <c r="C8199" s="170" t="s">
        <v>24</v>
      </c>
      <c r="D8199" s="170" t="s">
        <v>117</v>
      </c>
      <c r="E8199" s="170">
        <v>750</v>
      </c>
      <c r="F8199" s="170">
        <v>12</v>
      </c>
      <c r="G8199" s="171">
        <v>13</v>
      </c>
      <c r="H8199" s="170" t="s">
        <v>22</v>
      </c>
      <c r="I8199" s="171">
        <v>48.99</v>
      </c>
      <c r="J8199" s="169">
        <v>1</v>
      </c>
    </row>
    <row r="8200" spans="1:10" hidden="1" x14ac:dyDescent="0.25">
      <c r="A8200" s="169">
        <v>74263</v>
      </c>
      <c r="B8200" s="170" t="s">
        <v>5919</v>
      </c>
      <c r="C8200" s="170" t="s">
        <v>24</v>
      </c>
      <c r="D8200" s="170" t="s">
        <v>230</v>
      </c>
      <c r="E8200" s="170">
        <v>750</v>
      </c>
      <c r="F8200" s="170">
        <v>6</v>
      </c>
      <c r="G8200" s="171">
        <v>14</v>
      </c>
      <c r="H8200" s="170" t="s">
        <v>22</v>
      </c>
      <c r="I8200" s="171">
        <v>31.99</v>
      </c>
      <c r="J8200" s="169">
        <v>1</v>
      </c>
    </row>
    <row r="8201" spans="1:10" hidden="1" x14ac:dyDescent="0.25">
      <c r="A8201" s="169">
        <v>74264</v>
      </c>
      <c r="B8201" s="170" t="s">
        <v>5920</v>
      </c>
      <c r="C8201" s="170" t="s">
        <v>24</v>
      </c>
      <c r="D8201" s="170" t="s">
        <v>230</v>
      </c>
      <c r="E8201" s="170">
        <v>750</v>
      </c>
      <c r="F8201" s="170">
        <v>6</v>
      </c>
      <c r="G8201" s="171">
        <v>13.5</v>
      </c>
      <c r="H8201" s="170" t="s">
        <v>200</v>
      </c>
      <c r="I8201" s="171">
        <v>22.99</v>
      </c>
      <c r="J8201" s="169">
        <v>1</v>
      </c>
    </row>
    <row r="8202" spans="1:10" hidden="1" x14ac:dyDescent="0.25">
      <c r="A8202" s="169">
        <v>74271</v>
      </c>
      <c r="B8202" s="170" t="s">
        <v>5921</v>
      </c>
      <c r="C8202" s="170" t="s">
        <v>11</v>
      </c>
      <c r="D8202" s="170" t="s">
        <v>267</v>
      </c>
      <c r="E8202" s="170">
        <v>8520</v>
      </c>
      <c r="F8202" s="170">
        <v>1</v>
      </c>
      <c r="G8202" s="171">
        <v>5.5</v>
      </c>
      <c r="H8202" s="170" t="s">
        <v>1053</v>
      </c>
      <c r="I8202" s="171">
        <v>154.99</v>
      </c>
      <c r="J8202" s="169">
        <v>24</v>
      </c>
    </row>
    <row r="8203" spans="1:10" hidden="1" x14ac:dyDescent="0.25">
      <c r="A8203" s="169">
        <v>74272</v>
      </c>
      <c r="B8203" s="170" t="s">
        <v>5922</v>
      </c>
      <c r="C8203" s="170" t="s">
        <v>24</v>
      </c>
      <c r="D8203" s="170" t="s">
        <v>66</v>
      </c>
      <c r="E8203" s="170">
        <v>750</v>
      </c>
      <c r="F8203" s="170">
        <v>12</v>
      </c>
      <c r="G8203" s="171">
        <v>13</v>
      </c>
      <c r="H8203" s="170" t="s">
        <v>163</v>
      </c>
      <c r="I8203" s="171">
        <v>17.989999999999998</v>
      </c>
      <c r="J8203" s="169">
        <v>1</v>
      </c>
    </row>
    <row r="8204" spans="1:10" hidden="1" x14ac:dyDescent="0.25">
      <c r="A8204" s="169">
        <v>74273</v>
      </c>
      <c r="B8204" s="170" t="s">
        <v>5923</v>
      </c>
      <c r="C8204" s="170" t="s">
        <v>24</v>
      </c>
      <c r="D8204" s="170" t="s">
        <v>194</v>
      </c>
      <c r="E8204" s="170">
        <v>750</v>
      </c>
      <c r="F8204" s="170">
        <v>12</v>
      </c>
      <c r="G8204" s="171">
        <v>13.5</v>
      </c>
      <c r="H8204" s="170" t="s">
        <v>163</v>
      </c>
      <c r="I8204" s="171">
        <v>17.989999999999998</v>
      </c>
      <c r="J8204" s="169">
        <v>1</v>
      </c>
    </row>
    <row r="8205" spans="1:10" hidden="1" x14ac:dyDescent="0.25">
      <c r="A8205" s="169">
        <v>74274</v>
      </c>
      <c r="B8205" s="170" t="s">
        <v>5924</v>
      </c>
      <c r="C8205" s="170" t="s">
        <v>24</v>
      </c>
      <c r="D8205" s="170" t="s">
        <v>598</v>
      </c>
      <c r="E8205" s="170">
        <v>750</v>
      </c>
      <c r="F8205" s="170">
        <v>12</v>
      </c>
      <c r="G8205" s="171">
        <v>7.5</v>
      </c>
      <c r="H8205" s="170" t="s">
        <v>26</v>
      </c>
      <c r="I8205" s="171">
        <v>10.99</v>
      </c>
      <c r="J8205" s="169">
        <v>1</v>
      </c>
    </row>
    <row r="8206" spans="1:10" hidden="1" x14ac:dyDescent="0.25">
      <c r="A8206" s="169">
        <v>74276</v>
      </c>
      <c r="B8206" s="170" t="s">
        <v>400</v>
      </c>
      <c r="C8206" s="170" t="s">
        <v>15</v>
      </c>
      <c r="D8206" s="170" t="s">
        <v>19</v>
      </c>
      <c r="E8206" s="170">
        <v>50</v>
      </c>
      <c r="F8206" s="170">
        <v>48</v>
      </c>
      <c r="G8206" s="171">
        <v>40</v>
      </c>
      <c r="H8206" s="170" t="s">
        <v>86</v>
      </c>
      <c r="I8206" s="171">
        <v>9.99</v>
      </c>
      <c r="J8206" s="169">
        <v>1</v>
      </c>
    </row>
    <row r="8207" spans="1:10" hidden="1" x14ac:dyDescent="0.25">
      <c r="A8207" s="169">
        <v>74279</v>
      </c>
      <c r="B8207" s="170" t="s">
        <v>5925</v>
      </c>
      <c r="C8207" s="170" t="s">
        <v>15</v>
      </c>
      <c r="D8207" s="170" t="s">
        <v>1007</v>
      </c>
      <c r="E8207" s="170">
        <v>700</v>
      </c>
      <c r="F8207" s="170">
        <v>12</v>
      </c>
      <c r="G8207" s="171">
        <v>43</v>
      </c>
      <c r="H8207" s="170" t="s">
        <v>342</v>
      </c>
      <c r="I8207" s="171">
        <v>123.4</v>
      </c>
      <c r="J8207" s="169">
        <v>1</v>
      </c>
    </row>
    <row r="8208" spans="1:10" hidden="1" x14ac:dyDescent="0.25">
      <c r="A8208" s="169">
        <v>74284</v>
      </c>
      <c r="B8208" s="170" t="s">
        <v>224</v>
      </c>
      <c r="C8208" s="170" t="s">
        <v>15</v>
      </c>
      <c r="D8208" s="170" t="s">
        <v>225</v>
      </c>
      <c r="E8208" s="170">
        <v>50</v>
      </c>
      <c r="F8208" s="170">
        <v>72</v>
      </c>
      <c r="G8208" s="171">
        <v>40</v>
      </c>
      <c r="H8208" s="170" t="s">
        <v>29</v>
      </c>
      <c r="I8208" s="171">
        <v>9.99</v>
      </c>
      <c r="J8208" s="169">
        <v>1</v>
      </c>
    </row>
    <row r="8209" spans="1:10" hidden="1" x14ac:dyDescent="0.25">
      <c r="A8209" s="169">
        <v>74285</v>
      </c>
      <c r="B8209" s="170" t="s">
        <v>5926</v>
      </c>
      <c r="C8209" s="170" t="s">
        <v>15</v>
      </c>
      <c r="D8209" s="170" t="s">
        <v>3694</v>
      </c>
      <c r="E8209" s="170">
        <v>100</v>
      </c>
      <c r="F8209" s="170">
        <v>24</v>
      </c>
      <c r="G8209" s="171">
        <v>32</v>
      </c>
      <c r="H8209" s="170" t="s">
        <v>1712</v>
      </c>
      <c r="I8209" s="171">
        <v>5.95</v>
      </c>
      <c r="J8209" s="169">
        <v>1</v>
      </c>
    </row>
    <row r="8210" spans="1:10" hidden="1" x14ac:dyDescent="0.25">
      <c r="A8210" s="169">
        <v>74287</v>
      </c>
      <c r="B8210" s="170" t="s">
        <v>5927</v>
      </c>
      <c r="C8210" s="170" t="s">
        <v>11</v>
      </c>
      <c r="D8210" s="170" t="s">
        <v>267</v>
      </c>
      <c r="E8210" s="170">
        <v>473</v>
      </c>
      <c r="F8210" s="170">
        <v>24</v>
      </c>
      <c r="G8210" s="171">
        <v>4.8</v>
      </c>
      <c r="H8210" s="170" t="s">
        <v>2261</v>
      </c>
      <c r="I8210" s="171">
        <v>4.4000000000000004</v>
      </c>
      <c r="J8210" s="169">
        <v>1</v>
      </c>
    </row>
    <row r="8211" spans="1:10" hidden="1" x14ac:dyDescent="0.25">
      <c r="A8211" s="169">
        <v>74287</v>
      </c>
      <c r="B8211" s="170" t="s">
        <v>5927</v>
      </c>
      <c r="C8211" s="170" t="s">
        <v>11</v>
      </c>
      <c r="D8211" s="170" t="s">
        <v>267</v>
      </c>
      <c r="E8211" s="170">
        <v>473</v>
      </c>
      <c r="F8211" s="170">
        <v>24</v>
      </c>
      <c r="G8211" s="171">
        <v>4.8</v>
      </c>
      <c r="H8211" s="170" t="s">
        <v>1136</v>
      </c>
      <c r="I8211" s="171">
        <v>4.4000000000000004</v>
      </c>
      <c r="J8211" s="169">
        <v>1</v>
      </c>
    </row>
    <row r="8212" spans="1:10" hidden="1" x14ac:dyDescent="0.25">
      <c r="A8212" s="169">
        <v>74288</v>
      </c>
      <c r="B8212" s="170" t="s">
        <v>5928</v>
      </c>
      <c r="C8212" s="170" t="s">
        <v>15</v>
      </c>
      <c r="D8212" s="170" t="s">
        <v>38</v>
      </c>
      <c r="E8212" s="170">
        <v>300</v>
      </c>
      <c r="F8212" s="170">
        <v>12</v>
      </c>
      <c r="G8212" s="171">
        <v>44</v>
      </c>
      <c r="H8212" s="170" t="s">
        <v>415</v>
      </c>
      <c r="I8212" s="171">
        <v>19.989999999999998</v>
      </c>
      <c r="J8212" s="169">
        <v>10</v>
      </c>
    </row>
    <row r="8213" spans="1:10" hidden="1" x14ac:dyDescent="0.25">
      <c r="A8213" s="169">
        <v>74291</v>
      </c>
      <c r="B8213" s="170" t="s">
        <v>5929</v>
      </c>
      <c r="C8213" s="170" t="s">
        <v>11</v>
      </c>
      <c r="D8213" s="170" t="s">
        <v>267</v>
      </c>
      <c r="E8213" s="170">
        <v>473</v>
      </c>
      <c r="F8213" s="170">
        <v>24</v>
      </c>
      <c r="G8213" s="171">
        <v>5</v>
      </c>
      <c r="H8213" s="170" t="s">
        <v>222</v>
      </c>
      <c r="I8213" s="171">
        <v>4.49</v>
      </c>
      <c r="J8213" s="169">
        <v>1</v>
      </c>
    </row>
    <row r="8214" spans="1:10" hidden="1" x14ac:dyDescent="0.25">
      <c r="A8214" s="169">
        <v>74297</v>
      </c>
      <c r="B8214" s="170" t="s">
        <v>5930</v>
      </c>
      <c r="C8214" s="170" t="s">
        <v>15</v>
      </c>
      <c r="D8214" s="170" t="s">
        <v>1129</v>
      </c>
      <c r="E8214" s="170">
        <v>750</v>
      </c>
      <c r="F8214" s="170">
        <v>6</v>
      </c>
      <c r="G8214" s="171">
        <v>46</v>
      </c>
      <c r="H8214" s="170" t="s">
        <v>43</v>
      </c>
      <c r="I8214" s="171">
        <v>86.99</v>
      </c>
      <c r="J8214" s="169">
        <v>1</v>
      </c>
    </row>
    <row r="8215" spans="1:10" hidden="1" x14ac:dyDescent="0.25">
      <c r="A8215" s="169">
        <v>74298</v>
      </c>
      <c r="B8215" s="170" t="s">
        <v>5931</v>
      </c>
      <c r="C8215" s="170" t="s">
        <v>37</v>
      </c>
      <c r="D8215" s="170" t="s">
        <v>4786</v>
      </c>
      <c r="E8215" s="170">
        <v>800</v>
      </c>
      <c r="F8215" s="170">
        <v>6</v>
      </c>
      <c r="H8215" s="170" t="s">
        <v>4787</v>
      </c>
      <c r="I8215" s="171">
        <v>7.99</v>
      </c>
      <c r="J8215" s="169">
        <v>4</v>
      </c>
    </row>
    <row r="8216" spans="1:10" hidden="1" x14ac:dyDescent="0.25">
      <c r="A8216" s="169">
        <v>74304</v>
      </c>
      <c r="B8216" s="170" t="s">
        <v>5932</v>
      </c>
      <c r="C8216" s="170" t="s">
        <v>24</v>
      </c>
      <c r="D8216" s="170" t="s">
        <v>127</v>
      </c>
      <c r="E8216" s="170">
        <v>750</v>
      </c>
      <c r="F8216" s="170">
        <v>6</v>
      </c>
      <c r="G8216" s="171">
        <v>15</v>
      </c>
      <c r="H8216" s="170" t="s">
        <v>22</v>
      </c>
      <c r="I8216" s="171">
        <v>36.99</v>
      </c>
      <c r="J8216" s="169">
        <v>1</v>
      </c>
    </row>
    <row r="8217" spans="1:10" hidden="1" x14ac:dyDescent="0.25">
      <c r="A8217" s="169">
        <v>74306</v>
      </c>
      <c r="B8217" s="170" t="s">
        <v>5933</v>
      </c>
      <c r="C8217" s="170" t="s">
        <v>24</v>
      </c>
      <c r="D8217" s="170" t="s">
        <v>60</v>
      </c>
      <c r="E8217" s="170">
        <v>750</v>
      </c>
      <c r="F8217" s="170">
        <v>6</v>
      </c>
      <c r="G8217" s="171">
        <v>8.5</v>
      </c>
      <c r="H8217" s="170" t="s">
        <v>218</v>
      </c>
      <c r="I8217" s="171">
        <v>17.489999999999998</v>
      </c>
      <c r="J8217" s="169">
        <v>1</v>
      </c>
    </row>
    <row r="8218" spans="1:10" hidden="1" x14ac:dyDescent="0.25">
      <c r="A8218" s="169">
        <v>74307</v>
      </c>
      <c r="B8218" s="170" t="s">
        <v>5934</v>
      </c>
      <c r="C8218" s="170" t="s">
        <v>11</v>
      </c>
      <c r="D8218" s="170" t="s">
        <v>12</v>
      </c>
      <c r="E8218" s="170">
        <v>473</v>
      </c>
      <c r="F8218" s="170">
        <v>24</v>
      </c>
      <c r="G8218" s="171">
        <v>4.75</v>
      </c>
      <c r="H8218" s="170" t="s">
        <v>982</v>
      </c>
      <c r="I8218" s="171">
        <v>3.99</v>
      </c>
      <c r="J8218" s="169">
        <v>1</v>
      </c>
    </row>
    <row r="8219" spans="1:10" hidden="1" x14ac:dyDescent="0.25">
      <c r="A8219" s="169">
        <v>74307</v>
      </c>
      <c r="B8219" s="170" t="s">
        <v>5934</v>
      </c>
      <c r="C8219" s="170" t="s">
        <v>11</v>
      </c>
      <c r="D8219" s="170" t="s">
        <v>12</v>
      </c>
      <c r="E8219" s="170">
        <v>473</v>
      </c>
      <c r="F8219" s="170">
        <v>24</v>
      </c>
      <c r="G8219" s="171">
        <v>4.75</v>
      </c>
      <c r="H8219" s="170" t="s">
        <v>982</v>
      </c>
      <c r="I8219" s="171">
        <v>3.99</v>
      </c>
      <c r="J8219" s="169">
        <v>1</v>
      </c>
    </row>
    <row r="8220" spans="1:10" hidden="1" x14ac:dyDescent="0.25">
      <c r="A8220" s="169">
        <v>74308</v>
      </c>
      <c r="B8220" s="170" t="s">
        <v>5935</v>
      </c>
      <c r="C8220" s="170" t="s">
        <v>24</v>
      </c>
      <c r="D8220" s="170" t="s">
        <v>60</v>
      </c>
      <c r="E8220" s="170">
        <v>750</v>
      </c>
      <c r="F8220" s="170">
        <v>6</v>
      </c>
      <c r="G8220" s="171">
        <v>9</v>
      </c>
      <c r="H8220" s="170" t="s">
        <v>218</v>
      </c>
      <c r="I8220" s="171">
        <v>17.489999999999998</v>
      </c>
      <c r="J8220" s="169">
        <v>1</v>
      </c>
    </row>
    <row r="8221" spans="1:10" hidden="1" x14ac:dyDescent="0.25">
      <c r="A8221" s="169">
        <v>74309</v>
      </c>
      <c r="B8221" s="170" t="s">
        <v>5936</v>
      </c>
      <c r="C8221" s="170" t="s">
        <v>24</v>
      </c>
      <c r="D8221" s="170" t="s">
        <v>60</v>
      </c>
      <c r="E8221" s="170">
        <v>750</v>
      </c>
      <c r="F8221" s="170">
        <v>6</v>
      </c>
      <c r="G8221" s="171">
        <v>8.5</v>
      </c>
      <c r="H8221" s="170" t="s">
        <v>218</v>
      </c>
      <c r="I8221" s="171">
        <v>17.489999999999998</v>
      </c>
      <c r="J8221" s="169">
        <v>1</v>
      </c>
    </row>
    <row r="8222" spans="1:10" hidden="1" x14ac:dyDescent="0.25">
      <c r="A8222" s="169">
        <v>74332</v>
      </c>
      <c r="B8222" s="170" t="s">
        <v>5937</v>
      </c>
      <c r="C8222" s="170" t="s">
        <v>11</v>
      </c>
      <c r="D8222" s="170" t="s">
        <v>12</v>
      </c>
      <c r="E8222" s="170">
        <v>473</v>
      </c>
      <c r="F8222" s="170">
        <v>24</v>
      </c>
      <c r="G8222" s="171">
        <v>4.5</v>
      </c>
      <c r="H8222" s="170" t="s">
        <v>2967</v>
      </c>
      <c r="I8222" s="171">
        <v>4.09</v>
      </c>
      <c r="J8222" s="169">
        <v>1</v>
      </c>
    </row>
    <row r="8223" spans="1:10" hidden="1" x14ac:dyDescent="0.25">
      <c r="A8223" s="169">
        <v>74332</v>
      </c>
      <c r="B8223" s="170" t="s">
        <v>5937</v>
      </c>
      <c r="C8223" s="170" t="s">
        <v>11</v>
      </c>
      <c r="D8223" s="170" t="s">
        <v>12</v>
      </c>
      <c r="E8223" s="170">
        <v>473</v>
      </c>
      <c r="F8223" s="170">
        <v>24</v>
      </c>
      <c r="G8223" s="171">
        <v>4.5</v>
      </c>
      <c r="H8223" s="170" t="s">
        <v>2967</v>
      </c>
      <c r="I8223" s="171">
        <v>4.09</v>
      </c>
      <c r="J8223" s="169">
        <v>1</v>
      </c>
    </row>
    <row r="8224" spans="1:10" hidden="1" x14ac:dyDescent="0.25">
      <c r="A8224" s="169">
        <v>74333</v>
      </c>
      <c r="B8224" s="170" t="s">
        <v>5938</v>
      </c>
      <c r="C8224" s="170" t="s">
        <v>263</v>
      </c>
      <c r="D8224" s="170" t="s">
        <v>806</v>
      </c>
      <c r="E8224" s="170">
        <v>1420</v>
      </c>
      <c r="F8224" s="170">
        <v>6</v>
      </c>
      <c r="G8224" s="171">
        <v>6</v>
      </c>
      <c r="H8224" s="170" t="s">
        <v>17</v>
      </c>
      <c r="I8224" s="171">
        <v>12.99</v>
      </c>
      <c r="J8224" s="169">
        <v>4</v>
      </c>
    </row>
    <row r="8225" spans="1:10" hidden="1" x14ac:dyDescent="0.25">
      <c r="A8225" s="169">
        <v>74335</v>
      </c>
      <c r="B8225" s="170" t="s">
        <v>5939</v>
      </c>
      <c r="C8225" s="170" t="s">
        <v>263</v>
      </c>
      <c r="D8225" s="170" t="s">
        <v>264</v>
      </c>
      <c r="E8225" s="170">
        <v>1420</v>
      </c>
      <c r="F8225" s="170">
        <v>6</v>
      </c>
      <c r="G8225" s="171">
        <v>5</v>
      </c>
      <c r="H8225" s="170" t="s">
        <v>29</v>
      </c>
      <c r="I8225" s="171">
        <v>12.49</v>
      </c>
      <c r="J8225" s="169">
        <v>4</v>
      </c>
    </row>
    <row r="8226" spans="1:10" hidden="1" x14ac:dyDescent="0.25">
      <c r="A8226" s="169">
        <v>74343</v>
      </c>
      <c r="B8226" s="170" t="s">
        <v>5940</v>
      </c>
      <c r="C8226" s="170" t="s">
        <v>24</v>
      </c>
      <c r="D8226" s="170" t="s">
        <v>34</v>
      </c>
      <c r="E8226" s="170">
        <v>750</v>
      </c>
      <c r="F8226" s="170">
        <v>12</v>
      </c>
      <c r="G8226" s="171">
        <v>12.5</v>
      </c>
      <c r="H8226" s="170" t="s">
        <v>54</v>
      </c>
      <c r="I8226" s="171">
        <v>16.989999999999998</v>
      </c>
      <c r="J8226" s="169">
        <v>1</v>
      </c>
    </row>
    <row r="8227" spans="1:10" hidden="1" x14ac:dyDescent="0.25">
      <c r="A8227" s="169">
        <v>74345</v>
      </c>
      <c r="B8227" s="170" t="s">
        <v>5941</v>
      </c>
      <c r="C8227" s="170" t="s">
        <v>24</v>
      </c>
      <c r="D8227" s="170" t="s">
        <v>34</v>
      </c>
      <c r="E8227" s="170">
        <v>750</v>
      </c>
      <c r="F8227" s="170">
        <v>12</v>
      </c>
      <c r="G8227" s="171">
        <v>12.5</v>
      </c>
      <c r="H8227" s="170" t="s">
        <v>54</v>
      </c>
      <c r="I8227" s="171">
        <v>16.989999999999998</v>
      </c>
      <c r="J8227" s="169">
        <v>1</v>
      </c>
    </row>
    <row r="8228" spans="1:10" hidden="1" x14ac:dyDescent="0.25">
      <c r="A8228" s="169">
        <v>74349</v>
      </c>
      <c r="B8228" s="170" t="s">
        <v>5942</v>
      </c>
      <c r="C8228" s="170" t="s">
        <v>24</v>
      </c>
      <c r="D8228" s="170" t="s">
        <v>38</v>
      </c>
      <c r="E8228" s="170">
        <v>750</v>
      </c>
      <c r="F8228" s="170">
        <v>6</v>
      </c>
      <c r="G8228" s="171">
        <v>13</v>
      </c>
      <c r="H8228" s="170" t="s">
        <v>1511</v>
      </c>
      <c r="I8228" s="171">
        <v>33.97</v>
      </c>
      <c r="J8228" s="169">
        <v>1</v>
      </c>
    </row>
    <row r="8229" spans="1:10" hidden="1" x14ac:dyDescent="0.25">
      <c r="A8229" s="169">
        <v>74352</v>
      </c>
      <c r="B8229" s="170" t="s">
        <v>5943</v>
      </c>
      <c r="C8229" s="170" t="s">
        <v>15</v>
      </c>
      <c r="D8229" s="170" t="s">
        <v>56</v>
      </c>
      <c r="E8229" s="170">
        <v>750</v>
      </c>
      <c r="F8229" s="170">
        <v>6</v>
      </c>
      <c r="G8229" s="171">
        <v>50</v>
      </c>
      <c r="H8229" s="170" t="s">
        <v>222</v>
      </c>
      <c r="I8229" s="171">
        <v>84.99</v>
      </c>
      <c r="J8229" s="169">
        <v>1</v>
      </c>
    </row>
    <row r="8230" spans="1:10" hidden="1" x14ac:dyDescent="0.25">
      <c r="A8230" s="169">
        <v>74356</v>
      </c>
      <c r="B8230" s="170" t="s">
        <v>5944</v>
      </c>
      <c r="C8230" s="170" t="s">
        <v>24</v>
      </c>
      <c r="D8230" s="170" t="s">
        <v>34</v>
      </c>
      <c r="E8230" s="170">
        <v>750</v>
      </c>
      <c r="F8230" s="170">
        <v>12</v>
      </c>
      <c r="G8230" s="171">
        <v>14.6</v>
      </c>
      <c r="H8230" s="170" t="s">
        <v>5945</v>
      </c>
      <c r="I8230" s="171">
        <v>36.74</v>
      </c>
      <c r="J8230" s="169">
        <v>1</v>
      </c>
    </row>
    <row r="8231" spans="1:10" hidden="1" x14ac:dyDescent="0.25">
      <c r="A8231" s="169">
        <v>74357</v>
      </c>
      <c r="B8231" s="170" t="s">
        <v>5946</v>
      </c>
      <c r="C8231" s="170" t="s">
        <v>24</v>
      </c>
      <c r="D8231" s="170" t="s">
        <v>38</v>
      </c>
      <c r="E8231" s="170">
        <v>750</v>
      </c>
      <c r="F8231" s="170">
        <v>6</v>
      </c>
      <c r="G8231" s="171">
        <v>14</v>
      </c>
      <c r="H8231" s="170" t="s">
        <v>1511</v>
      </c>
      <c r="I8231" s="171">
        <v>24.96</v>
      </c>
      <c r="J8231" s="169">
        <v>1</v>
      </c>
    </row>
    <row r="8232" spans="1:10" hidden="1" x14ac:dyDescent="0.25">
      <c r="A8232" s="169">
        <v>74360</v>
      </c>
      <c r="B8232" s="170" t="s">
        <v>5947</v>
      </c>
      <c r="C8232" s="170" t="s">
        <v>11</v>
      </c>
      <c r="D8232" s="170" t="s">
        <v>303</v>
      </c>
      <c r="E8232" s="170">
        <v>710</v>
      </c>
      <c r="F8232" s="170">
        <v>12</v>
      </c>
      <c r="G8232" s="171">
        <v>10.1</v>
      </c>
      <c r="H8232" s="170" t="s">
        <v>13</v>
      </c>
      <c r="I8232" s="171">
        <v>5.82</v>
      </c>
      <c r="J8232" s="169">
        <v>1</v>
      </c>
    </row>
    <row r="8233" spans="1:10" hidden="1" x14ac:dyDescent="0.25">
      <c r="A8233" s="169">
        <v>74360</v>
      </c>
      <c r="B8233" s="170" t="s">
        <v>5947</v>
      </c>
      <c r="C8233" s="170" t="s">
        <v>11</v>
      </c>
      <c r="D8233" s="170" t="s">
        <v>303</v>
      </c>
      <c r="E8233" s="170">
        <v>710</v>
      </c>
      <c r="F8233" s="170">
        <v>12</v>
      </c>
      <c r="G8233" s="171">
        <v>10.1</v>
      </c>
      <c r="H8233" s="170" t="s">
        <v>13</v>
      </c>
      <c r="I8233" s="171">
        <v>5.82</v>
      </c>
      <c r="J8233" s="169">
        <v>1</v>
      </c>
    </row>
    <row r="8234" spans="1:10" hidden="1" x14ac:dyDescent="0.25">
      <c r="A8234" s="169">
        <v>74363</v>
      </c>
      <c r="B8234" s="170" t="s">
        <v>5948</v>
      </c>
      <c r="C8234" s="170" t="s">
        <v>24</v>
      </c>
      <c r="D8234" s="170" t="s">
        <v>2508</v>
      </c>
      <c r="E8234" s="170">
        <v>750</v>
      </c>
      <c r="F8234" s="170">
        <v>12</v>
      </c>
      <c r="G8234" s="171">
        <v>13</v>
      </c>
      <c r="H8234" s="170" t="s">
        <v>64</v>
      </c>
      <c r="I8234" s="171">
        <v>19.989999999999998</v>
      </c>
      <c r="J8234" s="169">
        <v>1</v>
      </c>
    </row>
    <row r="8235" spans="1:10" hidden="1" x14ac:dyDescent="0.25">
      <c r="A8235" s="169">
        <v>74364</v>
      </c>
      <c r="B8235" s="170" t="s">
        <v>5949</v>
      </c>
      <c r="C8235" s="170" t="s">
        <v>11</v>
      </c>
      <c r="D8235" s="170" t="s">
        <v>12</v>
      </c>
      <c r="E8235" s="170">
        <v>710</v>
      </c>
      <c r="F8235" s="170">
        <v>12</v>
      </c>
      <c r="G8235" s="171">
        <v>4.5999999999999996</v>
      </c>
      <c r="H8235" s="170" t="s">
        <v>13</v>
      </c>
      <c r="I8235" s="171">
        <v>3.99</v>
      </c>
      <c r="J8235" s="169">
        <v>1</v>
      </c>
    </row>
    <row r="8236" spans="1:10" hidden="1" x14ac:dyDescent="0.25">
      <c r="A8236" s="169">
        <v>74364</v>
      </c>
      <c r="B8236" s="170" t="s">
        <v>5949</v>
      </c>
      <c r="C8236" s="170" t="s">
        <v>11</v>
      </c>
      <c r="D8236" s="170" t="s">
        <v>12</v>
      </c>
      <c r="E8236" s="170">
        <v>710</v>
      </c>
      <c r="F8236" s="170">
        <v>12</v>
      </c>
      <c r="G8236" s="171">
        <v>4.5999999999999996</v>
      </c>
      <c r="H8236" s="170" t="s">
        <v>13</v>
      </c>
      <c r="I8236" s="171">
        <v>3.99</v>
      </c>
      <c r="J8236" s="169">
        <v>1</v>
      </c>
    </row>
    <row r="8237" spans="1:10" hidden="1" x14ac:dyDescent="0.25">
      <c r="A8237" s="169">
        <v>74367</v>
      </c>
      <c r="B8237" s="170" t="s">
        <v>5950</v>
      </c>
      <c r="C8237" s="170" t="s">
        <v>24</v>
      </c>
      <c r="D8237" s="170" t="s">
        <v>25</v>
      </c>
      <c r="E8237" s="170">
        <v>750</v>
      </c>
      <c r="F8237" s="170">
        <v>6</v>
      </c>
      <c r="G8237" s="171">
        <v>10</v>
      </c>
      <c r="H8237" s="170" t="s">
        <v>22</v>
      </c>
      <c r="I8237" s="171">
        <v>39.99</v>
      </c>
      <c r="J8237" s="169">
        <v>1</v>
      </c>
    </row>
    <row r="8238" spans="1:10" hidden="1" x14ac:dyDescent="0.25">
      <c r="A8238" s="169">
        <v>74375</v>
      </c>
      <c r="B8238" s="170" t="s">
        <v>5951</v>
      </c>
      <c r="C8238" s="170" t="s">
        <v>24</v>
      </c>
      <c r="D8238" s="170" t="s">
        <v>34</v>
      </c>
      <c r="E8238" s="170">
        <v>750</v>
      </c>
      <c r="F8238" s="170">
        <v>6</v>
      </c>
      <c r="G8238" s="171">
        <v>14</v>
      </c>
      <c r="H8238" s="170" t="s">
        <v>22</v>
      </c>
      <c r="I8238" s="171">
        <v>78.989999999999995</v>
      </c>
      <c r="J8238" s="169">
        <v>1</v>
      </c>
    </row>
    <row r="8239" spans="1:10" hidden="1" x14ac:dyDescent="0.25">
      <c r="A8239" s="169">
        <v>74376</v>
      </c>
      <c r="B8239" s="170" t="s">
        <v>5952</v>
      </c>
      <c r="C8239" s="170" t="s">
        <v>24</v>
      </c>
      <c r="D8239" s="170" t="s">
        <v>148</v>
      </c>
      <c r="E8239" s="170">
        <v>750</v>
      </c>
      <c r="F8239" s="170">
        <v>6</v>
      </c>
      <c r="G8239" s="171">
        <v>15</v>
      </c>
      <c r="H8239" s="170" t="s">
        <v>149</v>
      </c>
      <c r="I8239" s="171">
        <v>54.99</v>
      </c>
      <c r="J8239" s="169">
        <v>1</v>
      </c>
    </row>
    <row r="8240" spans="1:10" hidden="1" x14ac:dyDescent="0.25">
      <c r="A8240" s="169">
        <v>74381</v>
      </c>
      <c r="B8240" s="170" t="s">
        <v>2046</v>
      </c>
      <c r="C8240" s="170" t="s">
        <v>24</v>
      </c>
      <c r="D8240" s="170" t="s">
        <v>68</v>
      </c>
      <c r="E8240" s="170">
        <v>1500</v>
      </c>
      <c r="F8240" s="170">
        <v>1</v>
      </c>
      <c r="G8240" s="171">
        <v>14.2</v>
      </c>
      <c r="H8240" s="170" t="s">
        <v>64</v>
      </c>
      <c r="I8240" s="171">
        <v>119.99</v>
      </c>
      <c r="J8240" s="169">
        <v>1</v>
      </c>
    </row>
    <row r="8241" spans="1:10" hidden="1" x14ac:dyDescent="0.25">
      <c r="A8241" s="169">
        <v>74393</v>
      </c>
      <c r="B8241" s="170" t="s">
        <v>220</v>
      </c>
      <c r="C8241" s="170" t="s">
        <v>15</v>
      </c>
      <c r="D8241" s="170" t="s">
        <v>154</v>
      </c>
      <c r="E8241" s="170">
        <v>375</v>
      </c>
      <c r="F8241" s="170">
        <v>12</v>
      </c>
      <c r="G8241" s="171">
        <v>17</v>
      </c>
      <c r="H8241" s="170" t="s">
        <v>20</v>
      </c>
      <c r="I8241" s="171">
        <v>19.989999999999998</v>
      </c>
      <c r="J8241" s="169">
        <v>1</v>
      </c>
    </row>
    <row r="8242" spans="1:10" hidden="1" x14ac:dyDescent="0.25">
      <c r="A8242" s="169">
        <v>74399</v>
      </c>
      <c r="B8242" s="170" t="s">
        <v>5953</v>
      </c>
      <c r="C8242" s="170" t="s">
        <v>11</v>
      </c>
      <c r="D8242" s="170" t="s">
        <v>211</v>
      </c>
      <c r="E8242" s="170">
        <v>473</v>
      </c>
      <c r="F8242" s="170">
        <v>24</v>
      </c>
      <c r="G8242" s="171">
        <v>4</v>
      </c>
      <c r="H8242" s="170" t="s">
        <v>4650</v>
      </c>
      <c r="I8242" s="171">
        <v>3.75</v>
      </c>
      <c r="J8242" s="169">
        <v>1</v>
      </c>
    </row>
    <row r="8243" spans="1:10" hidden="1" x14ac:dyDescent="0.25">
      <c r="A8243" s="169">
        <v>74399</v>
      </c>
      <c r="B8243" s="170" t="s">
        <v>5953</v>
      </c>
      <c r="C8243" s="170" t="s">
        <v>11</v>
      </c>
      <c r="D8243" s="170" t="s">
        <v>211</v>
      </c>
      <c r="E8243" s="170">
        <v>473</v>
      </c>
      <c r="F8243" s="170">
        <v>24</v>
      </c>
      <c r="G8243" s="171">
        <v>4</v>
      </c>
      <c r="H8243" s="170" t="s">
        <v>4650</v>
      </c>
      <c r="I8243" s="171">
        <v>3.75</v>
      </c>
      <c r="J8243" s="169">
        <v>1</v>
      </c>
    </row>
    <row r="8244" spans="1:10" hidden="1" x14ac:dyDescent="0.25">
      <c r="A8244" s="169">
        <v>74418</v>
      </c>
      <c r="B8244" s="170" t="s">
        <v>5954</v>
      </c>
      <c r="C8244" s="170" t="s">
        <v>1065</v>
      </c>
      <c r="D8244" s="170" t="s">
        <v>1066</v>
      </c>
      <c r="E8244" s="170">
        <v>473</v>
      </c>
      <c r="F8244" s="170">
        <v>24</v>
      </c>
      <c r="G8244" s="171">
        <v>1E-3</v>
      </c>
      <c r="H8244" s="170" t="s">
        <v>747</v>
      </c>
      <c r="I8244" s="171">
        <v>3.29</v>
      </c>
      <c r="J8244" s="169">
        <v>1</v>
      </c>
    </row>
    <row r="8245" spans="1:10" hidden="1" x14ac:dyDescent="0.25">
      <c r="A8245" s="169">
        <v>74418</v>
      </c>
      <c r="B8245" s="170" t="s">
        <v>5954</v>
      </c>
      <c r="C8245" s="170" t="s">
        <v>1065</v>
      </c>
      <c r="D8245" s="170" t="s">
        <v>1066</v>
      </c>
      <c r="E8245" s="170">
        <v>473</v>
      </c>
      <c r="F8245" s="170">
        <v>24</v>
      </c>
      <c r="G8245" s="171">
        <v>1E-3</v>
      </c>
      <c r="H8245" s="170" t="s">
        <v>747</v>
      </c>
      <c r="I8245" s="171">
        <v>3.29</v>
      </c>
      <c r="J8245" s="169">
        <v>1</v>
      </c>
    </row>
    <row r="8246" spans="1:10" hidden="1" x14ac:dyDescent="0.25">
      <c r="A8246" s="169">
        <v>74422</v>
      </c>
      <c r="B8246" s="170" t="s">
        <v>5955</v>
      </c>
      <c r="C8246" s="170" t="s">
        <v>24</v>
      </c>
      <c r="D8246" s="170" t="s">
        <v>34</v>
      </c>
      <c r="E8246" s="170">
        <v>750</v>
      </c>
      <c r="F8246" s="170">
        <v>12</v>
      </c>
      <c r="G8246" s="171">
        <v>13.5</v>
      </c>
      <c r="H8246" s="170" t="s">
        <v>329</v>
      </c>
      <c r="I8246" s="171">
        <v>11.99</v>
      </c>
      <c r="J8246" s="169">
        <v>1</v>
      </c>
    </row>
    <row r="8247" spans="1:10" hidden="1" x14ac:dyDescent="0.25">
      <c r="A8247" s="169">
        <v>74423</v>
      </c>
      <c r="B8247" s="170" t="s">
        <v>5956</v>
      </c>
      <c r="C8247" s="170" t="s">
        <v>24</v>
      </c>
      <c r="D8247" s="170" t="s">
        <v>25</v>
      </c>
      <c r="E8247" s="170">
        <v>750</v>
      </c>
      <c r="F8247" s="170">
        <v>12</v>
      </c>
      <c r="G8247" s="171">
        <v>11</v>
      </c>
      <c r="H8247" s="170" t="s">
        <v>47</v>
      </c>
      <c r="I8247" s="171">
        <v>21.99</v>
      </c>
      <c r="J8247" s="169">
        <v>1</v>
      </c>
    </row>
    <row r="8248" spans="1:10" hidden="1" x14ac:dyDescent="0.25">
      <c r="A8248" s="169">
        <v>74426</v>
      </c>
      <c r="B8248" s="170" t="s">
        <v>5957</v>
      </c>
      <c r="C8248" s="170" t="s">
        <v>1065</v>
      </c>
      <c r="D8248" s="170" t="s">
        <v>1066</v>
      </c>
      <c r="E8248" s="170">
        <v>473</v>
      </c>
      <c r="F8248" s="170">
        <v>24</v>
      </c>
      <c r="G8248" s="171">
        <v>1E-3</v>
      </c>
      <c r="H8248" s="170" t="s">
        <v>747</v>
      </c>
      <c r="I8248" s="171">
        <v>3.29</v>
      </c>
      <c r="J8248" s="169">
        <v>1</v>
      </c>
    </row>
    <row r="8249" spans="1:10" hidden="1" x14ac:dyDescent="0.25">
      <c r="A8249" s="169">
        <v>74426</v>
      </c>
      <c r="B8249" s="170" t="s">
        <v>5957</v>
      </c>
      <c r="C8249" s="170" t="s">
        <v>1065</v>
      </c>
      <c r="D8249" s="170" t="s">
        <v>1066</v>
      </c>
      <c r="E8249" s="170">
        <v>473</v>
      </c>
      <c r="F8249" s="170">
        <v>24</v>
      </c>
      <c r="G8249" s="171">
        <v>1E-3</v>
      </c>
      <c r="H8249" s="170" t="s">
        <v>747</v>
      </c>
      <c r="I8249" s="171">
        <v>3.29</v>
      </c>
      <c r="J8249" s="169">
        <v>1</v>
      </c>
    </row>
    <row r="8250" spans="1:10" hidden="1" x14ac:dyDescent="0.25">
      <c r="A8250" s="169">
        <v>74440</v>
      </c>
      <c r="B8250" s="170" t="s">
        <v>5958</v>
      </c>
      <c r="C8250" s="170" t="s">
        <v>11</v>
      </c>
      <c r="D8250" s="170" t="s">
        <v>267</v>
      </c>
      <c r="E8250" s="170">
        <v>473</v>
      </c>
      <c r="F8250" s="170">
        <v>24</v>
      </c>
      <c r="G8250" s="171">
        <v>5.5</v>
      </c>
      <c r="H8250" s="170" t="s">
        <v>1556</v>
      </c>
      <c r="I8250" s="171">
        <v>4.79</v>
      </c>
      <c r="J8250" s="169">
        <v>1</v>
      </c>
    </row>
    <row r="8251" spans="1:10" hidden="1" x14ac:dyDescent="0.25">
      <c r="A8251" s="169">
        <v>74440</v>
      </c>
      <c r="B8251" s="170" t="s">
        <v>5958</v>
      </c>
      <c r="C8251" s="170" t="s">
        <v>11</v>
      </c>
      <c r="D8251" s="170" t="s">
        <v>267</v>
      </c>
      <c r="E8251" s="170">
        <v>473</v>
      </c>
      <c r="F8251" s="170">
        <v>24</v>
      </c>
      <c r="G8251" s="171">
        <v>5.5</v>
      </c>
      <c r="H8251" s="170" t="s">
        <v>1556</v>
      </c>
      <c r="I8251" s="171">
        <v>4.79</v>
      </c>
      <c r="J8251" s="169">
        <v>1</v>
      </c>
    </row>
    <row r="8252" spans="1:10" hidden="1" x14ac:dyDescent="0.25">
      <c r="A8252" s="169">
        <v>74444</v>
      </c>
      <c r="B8252" s="170" t="s">
        <v>5959</v>
      </c>
      <c r="C8252" s="170" t="s">
        <v>263</v>
      </c>
      <c r="D8252" s="170" t="s">
        <v>332</v>
      </c>
      <c r="E8252" s="170">
        <v>473</v>
      </c>
      <c r="F8252" s="170">
        <v>24</v>
      </c>
      <c r="G8252" s="171">
        <v>10</v>
      </c>
      <c r="H8252" s="170" t="s">
        <v>54</v>
      </c>
      <c r="I8252" s="171">
        <v>5.49</v>
      </c>
      <c r="J8252" s="169">
        <v>1</v>
      </c>
    </row>
    <row r="8253" spans="1:10" hidden="1" x14ac:dyDescent="0.25">
      <c r="A8253" s="169">
        <v>74444</v>
      </c>
      <c r="B8253" s="170" t="s">
        <v>5959</v>
      </c>
      <c r="C8253" s="170" t="s">
        <v>263</v>
      </c>
      <c r="D8253" s="170" t="s">
        <v>332</v>
      </c>
      <c r="E8253" s="170">
        <v>473</v>
      </c>
      <c r="F8253" s="170">
        <v>24</v>
      </c>
      <c r="G8253" s="171">
        <v>10</v>
      </c>
      <c r="H8253" s="170" t="s">
        <v>54</v>
      </c>
      <c r="I8253" s="171">
        <v>5.49</v>
      </c>
      <c r="J8253" s="169">
        <v>1</v>
      </c>
    </row>
    <row r="8254" spans="1:10" hidden="1" x14ac:dyDescent="0.25">
      <c r="A8254" s="169">
        <v>74445</v>
      </c>
      <c r="B8254" s="170" t="s">
        <v>5960</v>
      </c>
      <c r="C8254" s="170" t="s">
        <v>263</v>
      </c>
      <c r="D8254" s="170" t="s">
        <v>332</v>
      </c>
      <c r="E8254" s="170">
        <v>473</v>
      </c>
      <c r="F8254" s="170">
        <v>24</v>
      </c>
      <c r="G8254" s="171">
        <v>10</v>
      </c>
      <c r="H8254" s="170" t="s">
        <v>54</v>
      </c>
      <c r="I8254" s="171">
        <v>5.49</v>
      </c>
      <c r="J8254" s="169">
        <v>1</v>
      </c>
    </row>
    <row r="8255" spans="1:10" hidden="1" x14ac:dyDescent="0.25">
      <c r="A8255" s="169">
        <v>74445</v>
      </c>
      <c r="B8255" s="170" t="s">
        <v>5960</v>
      </c>
      <c r="C8255" s="170" t="s">
        <v>263</v>
      </c>
      <c r="D8255" s="170" t="s">
        <v>332</v>
      </c>
      <c r="E8255" s="170">
        <v>473</v>
      </c>
      <c r="F8255" s="170">
        <v>24</v>
      </c>
      <c r="G8255" s="171">
        <v>10</v>
      </c>
      <c r="H8255" s="170" t="s">
        <v>54</v>
      </c>
      <c r="I8255" s="171">
        <v>5.49</v>
      </c>
      <c r="J8255" s="169">
        <v>1</v>
      </c>
    </row>
    <row r="8256" spans="1:10" hidden="1" x14ac:dyDescent="0.25">
      <c r="A8256" s="169">
        <v>74446</v>
      </c>
      <c r="B8256" s="170" t="s">
        <v>5961</v>
      </c>
      <c r="C8256" s="170" t="s">
        <v>11</v>
      </c>
      <c r="D8256" s="170" t="s">
        <v>267</v>
      </c>
      <c r="E8256" s="170">
        <v>568</v>
      </c>
      <c r="F8256" s="170">
        <v>24</v>
      </c>
      <c r="G8256" s="171">
        <v>5.2</v>
      </c>
      <c r="H8256" s="170" t="s">
        <v>1209</v>
      </c>
      <c r="I8256" s="171">
        <v>4.79</v>
      </c>
      <c r="J8256" s="169">
        <v>1</v>
      </c>
    </row>
    <row r="8257" spans="1:10" hidden="1" x14ac:dyDescent="0.25">
      <c r="A8257" s="169">
        <v>74451</v>
      </c>
      <c r="B8257" s="170" t="s">
        <v>5962</v>
      </c>
      <c r="C8257" s="170" t="s">
        <v>11</v>
      </c>
      <c r="D8257" s="170" t="s">
        <v>303</v>
      </c>
      <c r="E8257" s="170">
        <v>568</v>
      </c>
      <c r="F8257" s="170">
        <v>24</v>
      </c>
      <c r="G8257" s="171">
        <v>6</v>
      </c>
      <c r="H8257" s="170" t="s">
        <v>1209</v>
      </c>
      <c r="I8257" s="171">
        <v>4.8899999999999997</v>
      </c>
      <c r="J8257" s="169">
        <v>1</v>
      </c>
    </row>
    <row r="8258" spans="1:10" hidden="1" x14ac:dyDescent="0.25">
      <c r="A8258" s="169">
        <v>74457</v>
      </c>
      <c r="B8258" s="170" t="s">
        <v>5963</v>
      </c>
      <c r="C8258" s="170" t="s">
        <v>263</v>
      </c>
      <c r="D8258" s="170" t="s">
        <v>909</v>
      </c>
      <c r="E8258" s="170">
        <v>2130</v>
      </c>
      <c r="F8258" s="170">
        <v>4</v>
      </c>
      <c r="G8258" s="171">
        <v>5.5</v>
      </c>
      <c r="H8258" s="170" t="s">
        <v>222</v>
      </c>
      <c r="I8258" s="171">
        <v>15.99</v>
      </c>
      <c r="J8258" s="169">
        <v>6</v>
      </c>
    </row>
    <row r="8259" spans="1:10" hidden="1" x14ac:dyDescent="0.25">
      <c r="A8259" s="169">
        <v>74457</v>
      </c>
      <c r="B8259" s="170" t="s">
        <v>5963</v>
      </c>
      <c r="C8259" s="170" t="s">
        <v>263</v>
      </c>
      <c r="D8259" s="170" t="s">
        <v>909</v>
      </c>
      <c r="E8259" s="170">
        <v>2130</v>
      </c>
      <c r="F8259" s="170">
        <v>4</v>
      </c>
      <c r="G8259" s="171">
        <v>5.5</v>
      </c>
      <c r="H8259" s="170" t="s">
        <v>222</v>
      </c>
      <c r="I8259" s="171">
        <v>15.99</v>
      </c>
      <c r="J8259" s="169">
        <v>6</v>
      </c>
    </row>
    <row r="8260" spans="1:10" hidden="1" x14ac:dyDescent="0.25">
      <c r="A8260" s="169">
        <v>74465</v>
      </c>
      <c r="B8260" s="170" t="s">
        <v>5964</v>
      </c>
      <c r="C8260" s="170" t="s">
        <v>15</v>
      </c>
      <c r="D8260" s="170" t="s">
        <v>140</v>
      </c>
      <c r="E8260" s="170">
        <v>750</v>
      </c>
      <c r="F8260" s="170">
        <v>6</v>
      </c>
      <c r="G8260" s="171">
        <v>20</v>
      </c>
      <c r="H8260" s="170" t="s">
        <v>415</v>
      </c>
      <c r="I8260" s="171">
        <v>37.99</v>
      </c>
      <c r="J8260" s="169">
        <v>1</v>
      </c>
    </row>
    <row r="8261" spans="1:10" hidden="1" x14ac:dyDescent="0.25">
      <c r="A8261" s="169">
        <v>74468</v>
      </c>
      <c r="B8261" s="170" t="s">
        <v>5965</v>
      </c>
      <c r="C8261" s="170" t="s">
        <v>15</v>
      </c>
      <c r="D8261" s="170" t="s">
        <v>140</v>
      </c>
      <c r="E8261" s="170">
        <v>750</v>
      </c>
      <c r="F8261" s="170">
        <v>6</v>
      </c>
      <c r="G8261" s="171">
        <v>17</v>
      </c>
      <c r="H8261" s="170" t="s">
        <v>415</v>
      </c>
      <c r="I8261" s="171">
        <v>37.99</v>
      </c>
      <c r="J8261" s="169">
        <v>1</v>
      </c>
    </row>
    <row r="8262" spans="1:10" hidden="1" x14ac:dyDescent="0.25">
      <c r="A8262" s="169">
        <v>74469</v>
      </c>
      <c r="B8262" s="170" t="s">
        <v>5966</v>
      </c>
      <c r="C8262" s="170" t="s">
        <v>11</v>
      </c>
      <c r="D8262" s="170" t="s">
        <v>267</v>
      </c>
      <c r="E8262" s="170">
        <v>473</v>
      </c>
      <c r="F8262" s="170">
        <v>24</v>
      </c>
      <c r="G8262" s="171">
        <v>5</v>
      </c>
      <c r="H8262" s="170" t="s">
        <v>5658</v>
      </c>
      <c r="I8262" s="171">
        <v>3.99</v>
      </c>
      <c r="J8262" s="169">
        <v>1</v>
      </c>
    </row>
    <row r="8263" spans="1:10" hidden="1" x14ac:dyDescent="0.25">
      <c r="A8263" s="169">
        <v>74474</v>
      </c>
      <c r="B8263" s="170" t="s">
        <v>5967</v>
      </c>
      <c r="C8263" s="170" t="s">
        <v>15</v>
      </c>
      <c r="D8263" s="170" t="s">
        <v>1007</v>
      </c>
      <c r="E8263" s="170">
        <v>700</v>
      </c>
      <c r="F8263" s="170">
        <v>12</v>
      </c>
      <c r="G8263" s="171">
        <v>43</v>
      </c>
      <c r="H8263" s="170" t="s">
        <v>342</v>
      </c>
      <c r="I8263" s="171">
        <v>75.959999999999994</v>
      </c>
      <c r="J8263" s="169">
        <v>1</v>
      </c>
    </row>
    <row r="8264" spans="1:10" hidden="1" x14ac:dyDescent="0.25">
      <c r="A8264" s="169">
        <v>74483</v>
      </c>
      <c r="B8264" s="170" t="s">
        <v>5968</v>
      </c>
      <c r="C8264" s="170" t="s">
        <v>15</v>
      </c>
      <c r="D8264" s="170" t="s">
        <v>252</v>
      </c>
      <c r="E8264" s="170">
        <v>750</v>
      </c>
      <c r="F8264" s="170">
        <v>12</v>
      </c>
      <c r="G8264" s="171">
        <v>30</v>
      </c>
      <c r="H8264" s="170" t="s">
        <v>43</v>
      </c>
      <c r="I8264" s="171">
        <v>26.49</v>
      </c>
      <c r="J8264" s="169">
        <v>1</v>
      </c>
    </row>
    <row r="8265" spans="1:10" hidden="1" x14ac:dyDescent="0.25">
      <c r="A8265" s="169">
        <v>74488</v>
      </c>
      <c r="B8265" s="170" t="s">
        <v>5969</v>
      </c>
      <c r="C8265" s="170" t="s">
        <v>24</v>
      </c>
      <c r="D8265" s="170" t="s">
        <v>25</v>
      </c>
      <c r="E8265" s="170">
        <v>750</v>
      </c>
      <c r="F8265" s="170">
        <v>6</v>
      </c>
      <c r="G8265" s="171">
        <v>13.5</v>
      </c>
      <c r="H8265" s="170" t="s">
        <v>329</v>
      </c>
      <c r="I8265" s="171">
        <v>16.989999999999998</v>
      </c>
      <c r="J8265" s="169">
        <v>1</v>
      </c>
    </row>
    <row r="8266" spans="1:10" hidden="1" x14ac:dyDescent="0.25">
      <c r="A8266" s="169">
        <v>74493</v>
      </c>
      <c r="B8266" s="170" t="s">
        <v>5970</v>
      </c>
      <c r="C8266" s="170" t="s">
        <v>15</v>
      </c>
      <c r="D8266" s="170" t="s">
        <v>1007</v>
      </c>
      <c r="E8266" s="170">
        <v>750</v>
      </c>
      <c r="F8266" s="170">
        <v>12</v>
      </c>
      <c r="G8266" s="171">
        <v>45</v>
      </c>
      <c r="H8266" s="170" t="s">
        <v>22</v>
      </c>
      <c r="I8266" s="171">
        <v>44.99</v>
      </c>
      <c r="J8266" s="169">
        <v>1</v>
      </c>
    </row>
    <row r="8267" spans="1:10" hidden="1" x14ac:dyDescent="0.25">
      <c r="A8267" s="169">
        <v>74495</v>
      </c>
      <c r="B8267" s="170" t="s">
        <v>5971</v>
      </c>
      <c r="C8267" s="170" t="s">
        <v>24</v>
      </c>
      <c r="D8267" s="170" t="s">
        <v>166</v>
      </c>
      <c r="E8267" s="170">
        <v>750</v>
      </c>
      <c r="F8267" s="170">
        <v>12</v>
      </c>
      <c r="G8267" s="171">
        <v>12.5</v>
      </c>
      <c r="H8267" s="170" t="s">
        <v>26</v>
      </c>
      <c r="I8267" s="171">
        <v>24.99</v>
      </c>
      <c r="J8267" s="169">
        <v>1</v>
      </c>
    </row>
    <row r="8268" spans="1:10" hidden="1" x14ac:dyDescent="0.25">
      <c r="A8268" s="169">
        <v>74499</v>
      </c>
      <c r="B8268" s="170" t="s">
        <v>5972</v>
      </c>
      <c r="C8268" s="170" t="s">
        <v>15</v>
      </c>
      <c r="D8268" s="170" t="s">
        <v>1129</v>
      </c>
      <c r="E8268" s="170">
        <v>700</v>
      </c>
      <c r="F8268" s="170">
        <v>6</v>
      </c>
      <c r="G8268" s="171">
        <v>43</v>
      </c>
      <c r="H8268" s="170" t="s">
        <v>378</v>
      </c>
      <c r="I8268" s="171">
        <v>87.99</v>
      </c>
      <c r="J8268" s="169">
        <v>1</v>
      </c>
    </row>
    <row r="8269" spans="1:10" hidden="1" x14ac:dyDescent="0.25">
      <c r="A8269" s="169">
        <v>74521</v>
      </c>
      <c r="B8269" s="170" t="s">
        <v>5973</v>
      </c>
      <c r="C8269" s="170" t="s">
        <v>24</v>
      </c>
      <c r="D8269" s="170" t="s">
        <v>66</v>
      </c>
      <c r="E8269" s="170">
        <v>750</v>
      </c>
      <c r="F8269" s="170">
        <v>12</v>
      </c>
      <c r="G8269" s="171">
        <v>13.1</v>
      </c>
      <c r="H8269" s="170" t="s">
        <v>26</v>
      </c>
      <c r="I8269" s="171">
        <v>24.99</v>
      </c>
      <c r="J8269" s="169">
        <v>1</v>
      </c>
    </row>
    <row r="8270" spans="1:10" hidden="1" x14ac:dyDescent="0.25">
      <c r="A8270" s="169">
        <v>74537</v>
      </c>
      <c r="B8270" s="170" t="s">
        <v>5974</v>
      </c>
      <c r="C8270" s="170" t="s">
        <v>24</v>
      </c>
      <c r="D8270" s="170" t="s">
        <v>68</v>
      </c>
      <c r="E8270" s="170">
        <v>750</v>
      </c>
      <c r="F8270" s="170">
        <v>12</v>
      </c>
      <c r="G8270" s="171">
        <v>13.5</v>
      </c>
      <c r="H8270" s="170" t="s">
        <v>73</v>
      </c>
      <c r="I8270" s="171">
        <v>21.99</v>
      </c>
      <c r="J8270" s="169">
        <v>1</v>
      </c>
    </row>
    <row r="8271" spans="1:10" hidden="1" x14ac:dyDescent="0.25">
      <c r="A8271" s="169">
        <v>74538</v>
      </c>
      <c r="B8271" s="170" t="s">
        <v>5975</v>
      </c>
      <c r="C8271" s="170" t="s">
        <v>24</v>
      </c>
      <c r="D8271" s="170" t="s">
        <v>38</v>
      </c>
      <c r="E8271" s="170">
        <v>750</v>
      </c>
      <c r="F8271" s="170">
        <v>12</v>
      </c>
      <c r="G8271" s="171">
        <v>17</v>
      </c>
      <c r="H8271" s="170" t="s">
        <v>26</v>
      </c>
      <c r="I8271" s="171">
        <v>19.989999999999998</v>
      </c>
      <c r="J8271" s="169">
        <v>1</v>
      </c>
    </row>
    <row r="8272" spans="1:10" hidden="1" x14ac:dyDescent="0.25">
      <c r="A8272" s="169">
        <v>74539</v>
      </c>
      <c r="B8272" s="170" t="s">
        <v>5976</v>
      </c>
      <c r="C8272" s="170" t="s">
        <v>24</v>
      </c>
      <c r="D8272" s="170" t="s">
        <v>38</v>
      </c>
      <c r="E8272" s="170">
        <v>750</v>
      </c>
      <c r="F8272" s="170">
        <v>12</v>
      </c>
      <c r="G8272" s="171">
        <v>17</v>
      </c>
      <c r="H8272" s="170" t="s">
        <v>26</v>
      </c>
      <c r="I8272" s="171">
        <v>19.989999999999998</v>
      </c>
      <c r="J8272" s="169">
        <v>1</v>
      </c>
    </row>
    <row r="8273" spans="1:10" hidden="1" x14ac:dyDescent="0.25">
      <c r="A8273" s="169">
        <v>74545</v>
      </c>
      <c r="B8273" s="170" t="s">
        <v>5977</v>
      </c>
      <c r="C8273" s="170" t="s">
        <v>15</v>
      </c>
      <c r="D8273" s="170" t="s">
        <v>1007</v>
      </c>
      <c r="E8273" s="170">
        <v>700</v>
      </c>
      <c r="F8273" s="170">
        <v>6</v>
      </c>
      <c r="G8273" s="171">
        <v>40</v>
      </c>
      <c r="H8273" s="170" t="s">
        <v>54</v>
      </c>
      <c r="I8273" s="171">
        <v>69.989999999999995</v>
      </c>
      <c r="J8273" s="169">
        <v>1</v>
      </c>
    </row>
    <row r="8274" spans="1:10" hidden="1" x14ac:dyDescent="0.25">
      <c r="A8274" s="169">
        <v>74557</v>
      </c>
      <c r="B8274" s="170" t="s">
        <v>5978</v>
      </c>
      <c r="C8274" s="170" t="s">
        <v>11</v>
      </c>
      <c r="D8274" s="170" t="s">
        <v>303</v>
      </c>
      <c r="E8274" s="170">
        <v>473</v>
      </c>
      <c r="F8274" s="170">
        <v>24</v>
      </c>
      <c r="G8274" s="171">
        <v>6.5</v>
      </c>
      <c r="H8274" s="170" t="s">
        <v>1457</v>
      </c>
      <c r="I8274" s="171">
        <v>4.75</v>
      </c>
      <c r="J8274" s="169">
        <v>1</v>
      </c>
    </row>
    <row r="8275" spans="1:10" hidden="1" x14ac:dyDescent="0.25">
      <c r="A8275" s="169">
        <v>74557</v>
      </c>
      <c r="B8275" s="170" t="s">
        <v>5978</v>
      </c>
      <c r="C8275" s="170" t="s">
        <v>11</v>
      </c>
      <c r="D8275" s="170" t="s">
        <v>303</v>
      </c>
      <c r="E8275" s="170">
        <v>473</v>
      </c>
      <c r="F8275" s="170">
        <v>24</v>
      </c>
      <c r="G8275" s="171">
        <v>6.5</v>
      </c>
      <c r="H8275" s="170" t="s">
        <v>1457</v>
      </c>
      <c r="I8275" s="171">
        <v>4.75</v>
      </c>
      <c r="J8275" s="169">
        <v>1</v>
      </c>
    </row>
    <row r="8276" spans="1:10" hidden="1" x14ac:dyDescent="0.25">
      <c r="A8276" s="169">
        <v>74558</v>
      </c>
      <c r="B8276" s="170" t="s">
        <v>5979</v>
      </c>
      <c r="C8276" s="170" t="s">
        <v>11</v>
      </c>
      <c r="D8276" s="170" t="s">
        <v>267</v>
      </c>
      <c r="E8276" s="170">
        <v>473</v>
      </c>
      <c r="F8276" s="170">
        <v>24</v>
      </c>
      <c r="G8276" s="171">
        <v>4.5</v>
      </c>
      <c r="H8276" s="170" t="s">
        <v>1457</v>
      </c>
      <c r="I8276" s="171">
        <v>4.75</v>
      </c>
      <c r="J8276" s="169">
        <v>1</v>
      </c>
    </row>
    <row r="8277" spans="1:10" hidden="1" x14ac:dyDescent="0.25">
      <c r="A8277" s="169">
        <v>74558</v>
      </c>
      <c r="B8277" s="170" t="s">
        <v>5979</v>
      </c>
      <c r="C8277" s="170" t="s">
        <v>11</v>
      </c>
      <c r="D8277" s="170" t="s">
        <v>267</v>
      </c>
      <c r="E8277" s="170">
        <v>473</v>
      </c>
      <c r="F8277" s="170">
        <v>24</v>
      </c>
      <c r="G8277" s="171">
        <v>4.5</v>
      </c>
      <c r="H8277" s="170" t="s">
        <v>1457</v>
      </c>
      <c r="I8277" s="171">
        <v>4.75</v>
      </c>
      <c r="J8277" s="169">
        <v>1</v>
      </c>
    </row>
    <row r="8278" spans="1:10" hidden="1" x14ac:dyDescent="0.25">
      <c r="A8278" s="169">
        <v>74559</v>
      </c>
      <c r="B8278" s="170" t="s">
        <v>5980</v>
      </c>
      <c r="C8278" s="170" t="s">
        <v>11</v>
      </c>
      <c r="D8278" s="170" t="s">
        <v>267</v>
      </c>
      <c r="E8278" s="170">
        <v>473</v>
      </c>
      <c r="F8278" s="170">
        <v>24</v>
      </c>
      <c r="G8278" s="171">
        <v>5.2</v>
      </c>
      <c r="H8278" s="170" t="s">
        <v>1457</v>
      </c>
      <c r="I8278" s="171">
        <v>4.25</v>
      </c>
      <c r="J8278" s="169">
        <v>1</v>
      </c>
    </row>
    <row r="8279" spans="1:10" hidden="1" x14ac:dyDescent="0.25">
      <c r="A8279" s="169">
        <v>74559</v>
      </c>
      <c r="B8279" s="170" t="s">
        <v>5980</v>
      </c>
      <c r="C8279" s="170" t="s">
        <v>11</v>
      </c>
      <c r="D8279" s="170" t="s">
        <v>267</v>
      </c>
      <c r="E8279" s="170">
        <v>473</v>
      </c>
      <c r="F8279" s="170">
        <v>24</v>
      </c>
      <c r="G8279" s="171">
        <v>5.2</v>
      </c>
      <c r="H8279" s="170" t="s">
        <v>1457</v>
      </c>
      <c r="I8279" s="171">
        <v>4.25</v>
      </c>
      <c r="J8279" s="169">
        <v>1</v>
      </c>
    </row>
    <row r="8280" spans="1:10" hidden="1" x14ac:dyDescent="0.25">
      <c r="A8280" s="169">
        <v>74560</v>
      </c>
      <c r="B8280" s="170" t="s">
        <v>5981</v>
      </c>
      <c r="C8280" s="170" t="s">
        <v>11</v>
      </c>
      <c r="D8280" s="170" t="s">
        <v>303</v>
      </c>
      <c r="E8280" s="170">
        <v>473</v>
      </c>
      <c r="F8280" s="170">
        <v>24</v>
      </c>
      <c r="G8280" s="171">
        <v>7.5</v>
      </c>
      <c r="H8280" s="170" t="s">
        <v>1457</v>
      </c>
      <c r="I8280" s="171">
        <v>5.5</v>
      </c>
      <c r="J8280" s="169">
        <v>1</v>
      </c>
    </row>
    <row r="8281" spans="1:10" hidden="1" x14ac:dyDescent="0.25">
      <c r="A8281" s="169">
        <v>74560</v>
      </c>
      <c r="B8281" s="170" t="s">
        <v>5981</v>
      </c>
      <c r="C8281" s="170" t="s">
        <v>11</v>
      </c>
      <c r="D8281" s="170" t="s">
        <v>303</v>
      </c>
      <c r="E8281" s="170">
        <v>473</v>
      </c>
      <c r="F8281" s="170">
        <v>24</v>
      </c>
      <c r="G8281" s="171">
        <v>7.5</v>
      </c>
      <c r="H8281" s="170" t="s">
        <v>1457</v>
      </c>
      <c r="I8281" s="171">
        <v>5.5</v>
      </c>
      <c r="J8281" s="169">
        <v>1</v>
      </c>
    </row>
    <row r="8282" spans="1:10" hidden="1" x14ac:dyDescent="0.25">
      <c r="A8282" s="169">
        <v>74561</v>
      </c>
      <c r="B8282" s="170" t="s">
        <v>5982</v>
      </c>
      <c r="C8282" s="170" t="s">
        <v>24</v>
      </c>
      <c r="D8282" s="170" t="s">
        <v>34</v>
      </c>
      <c r="E8282" s="170">
        <v>750</v>
      </c>
      <c r="F8282" s="170">
        <v>12</v>
      </c>
      <c r="G8282" s="171">
        <v>13</v>
      </c>
      <c r="H8282" s="170" t="s">
        <v>22</v>
      </c>
      <c r="I8282" s="171">
        <v>16.989999999999998</v>
      </c>
      <c r="J8282" s="169">
        <v>1</v>
      </c>
    </row>
    <row r="8283" spans="1:10" hidden="1" x14ac:dyDescent="0.25">
      <c r="A8283" s="169">
        <v>74562</v>
      </c>
      <c r="B8283" s="170" t="s">
        <v>5983</v>
      </c>
      <c r="C8283" s="170" t="s">
        <v>24</v>
      </c>
      <c r="D8283" s="170" t="s">
        <v>38</v>
      </c>
      <c r="E8283" s="170">
        <v>750</v>
      </c>
      <c r="F8283" s="170">
        <v>6</v>
      </c>
      <c r="G8283" s="171">
        <v>19.5</v>
      </c>
      <c r="H8283" s="170" t="s">
        <v>22</v>
      </c>
      <c r="I8283" s="171">
        <v>38.99</v>
      </c>
      <c r="J8283" s="169">
        <v>1</v>
      </c>
    </row>
    <row r="8284" spans="1:10" hidden="1" x14ac:dyDescent="0.25">
      <c r="A8284" s="169">
        <v>74563</v>
      </c>
      <c r="B8284" s="170" t="s">
        <v>5984</v>
      </c>
      <c r="C8284" s="170" t="s">
        <v>24</v>
      </c>
      <c r="D8284" s="170" t="s">
        <v>25</v>
      </c>
      <c r="E8284" s="170">
        <v>750</v>
      </c>
      <c r="F8284" s="170">
        <v>6</v>
      </c>
      <c r="G8284" s="171">
        <v>12</v>
      </c>
      <c r="H8284" s="170" t="s">
        <v>54</v>
      </c>
      <c r="I8284" s="171">
        <v>44.49</v>
      </c>
      <c r="J8284" s="169">
        <v>1</v>
      </c>
    </row>
    <row r="8285" spans="1:10" hidden="1" x14ac:dyDescent="0.25">
      <c r="A8285" s="169">
        <v>74571</v>
      </c>
      <c r="B8285" s="170" t="s">
        <v>5985</v>
      </c>
      <c r="C8285" s="170" t="s">
        <v>11</v>
      </c>
      <c r="D8285" s="170" t="s">
        <v>303</v>
      </c>
      <c r="E8285" s="170">
        <v>473</v>
      </c>
      <c r="F8285" s="170">
        <v>24</v>
      </c>
      <c r="G8285" s="171">
        <v>6.5</v>
      </c>
      <c r="H8285" s="170" t="s">
        <v>1556</v>
      </c>
      <c r="I8285" s="171">
        <v>4.99</v>
      </c>
      <c r="J8285" s="169">
        <v>1</v>
      </c>
    </row>
    <row r="8286" spans="1:10" hidden="1" x14ac:dyDescent="0.25">
      <c r="A8286" s="169">
        <v>74571</v>
      </c>
      <c r="B8286" s="170" t="s">
        <v>5985</v>
      </c>
      <c r="C8286" s="170" t="s">
        <v>11</v>
      </c>
      <c r="D8286" s="170" t="s">
        <v>303</v>
      </c>
      <c r="E8286" s="170">
        <v>473</v>
      </c>
      <c r="F8286" s="170">
        <v>24</v>
      </c>
      <c r="G8286" s="171">
        <v>6.5</v>
      </c>
      <c r="H8286" s="170" t="s">
        <v>1556</v>
      </c>
      <c r="I8286" s="171">
        <v>4.99</v>
      </c>
      <c r="J8286" s="169">
        <v>1</v>
      </c>
    </row>
    <row r="8287" spans="1:10" hidden="1" x14ac:dyDescent="0.25">
      <c r="A8287" s="169">
        <v>74575</v>
      </c>
      <c r="B8287" s="170" t="s">
        <v>5986</v>
      </c>
      <c r="C8287" s="170" t="s">
        <v>11</v>
      </c>
      <c r="D8287" s="170" t="s">
        <v>303</v>
      </c>
      <c r="E8287" s="170">
        <v>473</v>
      </c>
      <c r="F8287" s="170">
        <v>24</v>
      </c>
      <c r="G8287" s="171">
        <v>6.1</v>
      </c>
      <c r="H8287" s="170" t="s">
        <v>1053</v>
      </c>
      <c r="I8287" s="171">
        <v>4.99</v>
      </c>
      <c r="J8287" s="169">
        <v>1</v>
      </c>
    </row>
    <row r="8288" spans="1:10" hidden="1" x14ac:dyDescent="0.25">
      <c r="A8288" s="169">
        <v>74575</v>
      </c>
      <c r="B8288" s="170" t="s">
        <v>5986</v>
      </c>
      <c r="C8288" s="170" t="s">
        <v>11</v>
      </c>
      <c r="D8288" s="170" t="s">
        <v>303</v>
      </c>
      <c r="E8288" s="170">
        <v>473</v>
      </c>
      <c r="F8288" s="170">
        <v>24</v>
      </c>
      <c r="G8288" s="171">
        <v>6.1</v>
      </c>
      <c r="H8288" s="170" t="s">
        <v>1053</v>
      </c>
      <c r="I8288" s="171">
        <v>4.99</v>
      </c>
      <c r="J8288" s="169">
        <v>1</v>
      </c>
    </row>
    <row r="8289" spans="1:10" hidden="1" x14ac:dyDescent="0.25">
      <c r="A8289" s="169">
        <v>74577</v>
      </c>
      <c r="B8289" s="170" t="s">
        <v>5987</v>
      </c>
      <c r="C8289" s="170" t="s">
        <v>11</v>
      </c>
      <c r="D8289" s="170" t="s">
        <v>303</v>
      </c>
      <c r="E8289" s="170">
        <v>473</v>
      </c>
      <c r="F8289" s="170">
        <v>24</v>
      </c>
      <c r="G8289" s="171">
        <v>6.7</v>
      </c>
      <c r="H8289" s="170" t="s">
        <v>1053</v>
      </c>
      <c r="I8289" s="171">
        <v>4.99</v>
      </c>
      <c r="J8289" s="169">
        <v>1</v>
      </c>
    </row>
    <row r="8290" spans="1:10" hidden="1" x14ac:dyDescent="0.25">
      <c r="A8290" s="169">
        <v>74577</v>
      </c>
      <c r="B8290" s="170" t="s">
        <v>5987</v>
      </c>
      <c r="C8290" s="170" t="s">
        <v>11</v>
      </c>
      <c r="D8290" s="170" t="s">
        <v>303</v>
      </c>
      <c r="E8290" s="170">
        <v>473</v>
      </c>
      <c r="F8290" s="170">
        <v>24</v>
      </c>
      <c r="G8290" s="171">
        <v>6.7</v>
      </c>
      <c r="H8290" s="170" t="s">
        <v>1053</v>
      </c>
      <c r="I8290" s="171">
        <v>4.99</v>
      </c>
      <c r="J8290" s="169">
        <v>1</v>
      </c>
    </row>
    <row r="8291" spans="1:10" hidden="1" x14ac:dyDescent="0.25">
      <c r="A8291" s="169">
        <v>74579</v>
      </c>
      <c r="B8291" s="170" t="s">
        <v>5988</v>
      </c>
      <c r="C8291" s="170" t="s">
        <v>24</v>
      </c>
      <c r="D8291" s="170" t="s">
        <v>194</v>
      </c>
      <c r="E8291" s="170">
        <v>750</v>
      </c>
      <c r="F8291" s="170">
        <v>12</v>
      </c>
      <c r="G8291" s="171">
        <v>13.7</v>
      </c>
      <c r="H8291" s="170" t="s">
        <v>1465</v>
      </c>
      <c r="I8291" s="171">
        <v>33.99</v>
      </c>
      <c r="J8291" s="169">
        <v>1</v>
      </c>
    </row>
    <row r="8292" spans="1:10" hidden="1" x14ac:dyDescent="0.25">
      <c r="A8292" s="169">
        <v>74580</v>
      </c>
      <c r="B8292" s="170" t="s">
        <v>5989</v>
      </c>
      <c r="C8292" s="170" t="s">
        <v>24</v>
      </c>
      <c r="D8292" s="170" t="s">
        <v>34</v>
      </c>
      <c r="E8292" s="170">
        <v>750</v>
      </c>
      <c r="F8292" s="170">
        <v>12</v>
      </c>
      <c r="G8292" s="171">
        <v>15</v>
      </c>
      <c r="H8292" s="170" t="s">
        <v>1214</v>
      </c>
      <c r="I8292" s="171">
        <v>39.99</v>
      </c>
      <c r="J8292" s="169">
        <v>1</v>
      </c>
    </row>
    <row r="8293" spans="1:10" hidden="1" x14ac:dyDescent="0.25">
      <c r="A8293" s="169">
        <v>74582</v>
      </c>
      <c r="B8293" s="170" t="s">
        <v>5990</v>
      </c>
      <c r="C8293" s="170" t="s">
        <v>24</v>
      </c>
      <c r="D8293" s="170" t="s">
        <v>58</v>
      </c>
      <c r="E8293" s="170">
        <v>750</v>
      </c>
      <c r="F8293" s="170">
        <v>12</v>
      </c>
      <c r="G8293" s="171">
        <v>12.9</v>
      </c>
      <c r="H8293" s="170" t="s">
        <v>5991</v>
      </c>
      <c r="I8293" s="171">
        <v>28</v>
      </c>
      <c r="J8293" s="169">
        <v>1</v>
      </c>
    </row>
    <row r="8294" spans="1:10" hidden="1" x14ac:dyDescent="0.25">
      <c r="A8294" s="169">
        <v>74585</v>
      </c>
      <c r="B8294" s="170" t="s">
        <v>5992</v>
      </c>
      <c r="C8294" s="170" t="s">
        <v>24</v>
      </c>
      <c r="D8294" s="170" t="s">
        <v>3714</v>
      </c>
      <c r="E8294" s="170">
        <v>750</v>
      </c>
      <c r="F8294" s="170">
        <v>12</v>
      </c>
      <c r="G8294" s="171">
        <v>13.5</v>
      </c>
      <c r="H8294" s="170" t="s">
        <v>5991</v>
      </c>
      <c r="I8294" s="171">
        <v>28</v>
      </c>
      <c r="J8294" s="169">
        <v>1</v>
      </c>
    </row>
    <row r="8295" spans="1:10" hidden="1" x14ac:dyDescent="0.25">
      <c r="A8295" s="169">
        <v>74587</v>
      </c>
      <c r="B8295" s="170" t="s">
        <v>792</v>
      </c>
      <c r="C8295" s="170" t="s">
        <v>11</v>
      </c>
      <c r="D8295" s="170" t="s">
        <v>12</v>
      </c>
      <c r="E8295" s="170">
        <v>650</v>
      </c>
      <c r="F8295" s="170">
        <v>12</v>
      </c>
      <c r="G8295" s="171">
        <v>5</v>
      </c>
      <c r="H8295" s="170" t="s">
        <v>222</v>
      </c>
      <c r="I8295" s="171">
        <v>8.99</v>
      </c>
      <c r="J8295" s="169">
        <v>1</v>
      </c>
    </row>
    <row r="8296" spans="1:10" hidden="1" x14ac:dyDescent="0.25">
      <c r="A8296" s="169">
        <v>74615</v>
      </c>
      <c r="B8296" s="170" t="s">
        <v>5993</v>
      </c>
      <c r="C8296" s="170" t="s">
        <v>15</v>
      </c>
      <c r="D8296" s="170" t="s">
        <v>462</v>
      </c>
      <c r="E8296" s="170">
        <v>750</v>
      </c>
      <c r="F8296" s="170">
        <v>12</v>
      </c>
      <c r="G8296" s="171">
        <v>43</v>
      </c>
      <c r="H8296" s="170" t="s">
        <v>783</v>
      </c>
      <c r="I8296" s="171">
        <v>59.99</v>
      </c>
      <c r="J8296" s="169">
        <v>1</v>
      </c>
    </row>
    <row r="8297" spans="1:10" hidden="1" x14ac:dyDescent="0.25">
      <c r="A8297" s="169">
        <v>74616</v>
      </c>
      <c r="B8297" s="170" t="s">
        <v>5994</v>
      </c>
      <c r="C8297" s="170" t="s">
        <v>15</v>
      </c>
      <c r="D8297" s="170" t="s">
        <v>1522</v>
      </c>
      <c r="E8297" s="170">
        <v>750</v>
      </c>
      <c r="F8297" s="170">
        <v>6</v>
      </c>
      <c r="G8297" s="171">
        <v>44</v>
      </c>
      <c r="H8297" s="170" t="s">
        <v>5482</v>
      </c>
      <c r="I8297" s="171">
        <v>54.99</v>
      </c>
      <c r="J8297" s="169">
        <v>1</v>
      </c>
    </row>
    <row r="8298" spans="1:10" hidden="1" x14ac:dyDescent="0.25">
      <c r="A8298" s="169">
        <v>74623</v>
      </c>
      <c r="B8298" s="170" t="s">
        <v>2874</v>
      </c>
      <c r="C8298" s="170" t="s">
        <v>15</v>
      </c>
      <c r="D8298" s="170" t="s">
        <v>252</v>
      </c>
      <c r="E8298" s="170">
        <v>750</v>
      </c>
      <c r="F8298" s="170">
        <v>12</v>
      </c>
      <c r="G8298" s="171">
        <v>30</v>
      </c>
      <c r="H8298" s="170" t="s">
        <v>43</v>
      </c>
      <c r="I8298" s="171">
        <v>25.39</v>
      </c>
      <c r="J8298" s="169">
        <v>1</v>
      </c>
    </row>
    <row r="8299" spans="1:10" hidden="1" x14ac:dyDescent="0.25">
      <c r="A8299" s="169">
        <v>74624</v>
      </c>
      <c r="B8299" s="170" t="s">
        <v>5995</v>
      </c>
      <c r="C8299" s="170" t="s">
        <v>11</v>
      </c>
      <c r="D8299" s="170" t="s">
        <v>267</v>
      </c>
      <c r="E8299" s="170">
        <v>473</v>
      </c>
      <c r="F8299" s="170">
        <v>24</v>
      </c>
      <c r="G8299" s="171">
        <v>5.5</v>
      </c>
      <c r="H8299" s="170" t="s">
        <v>1742</v>
      </c>
      <c r="I8299" s="171">
        <v>5</v>
      </c>
      <c r="J8299" s="169">
        <v>1</v>
      </c>
    </row>
    <row r="8300" spans="1:10" hidden="1" x14ac:dyDescent="0.25">
      <c r="A8300" s="169">
        <v>74624</v>
      </c>
      <c r="B8300" s="170" t="s">
        <v>5995</v>
      </c>
      <c r="C8300" s="170" t="s">
        <v>11</v>
      </c>
      <c r="D8300" s="170" t="s">
        <v>267</v>
      </c>
      <c r="E8300" s="170">
        <v>473</v>
      </c>
      <c r="F8300" s="170">
        <v>24</v>
      </c>
      <c r="G8300" s="171">
        <v>5.5</v>
      </c>
      <c r="H8300" s="170" t="s">
        <v>1742</v>
      </c>
      <c r="I8300" s="171">
        <v>5</v>
      </c>
      <c r="J8300" s="169">
        <v>1</v>
      </c>
    </row>
    <row r="8301" spans="1:10" hidden="1" x14ac:dyDescent="0.25">
      <c r="A8301" s="169">
        <v>74625</v>
      </c>
      <c r="B8301" s="170" t="s">
        <v>5996</v>
      </c>
      <c r="C8301" s="170" t="s">
        <v>15</v>
      </c>
      <c r="D8301" s="170" t="s">
        <v>38</v>
      </c>
      <c r="E8301" s="170">
        <v>700</v>
      </c>
      <c r="F8301" s="170">
        <v>6</v>
      </c>
      <c r="G8301" s="171">
        <v>40</v>
      </c>
      <c r="H8301" s="170" t="s">
        <v>22</v>
      </c>
      <c r="I8301" s="171">
        <v>105.99</v>
      </c>
      <c r="J8301" s="169">
        <v>1</v>
      </c>
    </row>
    <row r="8302" spans="1:10" hidden="1" x14ac:dyDescent="0.25">
      <c r="A8302" s="169">
        <v>74628</v>
      </c>
      <c r="B8302" s="170" t="s">
        <v>5031</v>
      </c>
      <c r="C8302" s="170" t="s">
        <v>15</v>
      </c>
      <c r="D8302" s="170" t="s">
        <v>1007</v>
      </c>
      <c r="E8302" s="170">
        <v>700</v>
      </c>
      <c r="F8302" s="170">
        <v>6</v>
      </c>
      <c r="G8302" s="171">
        <v>43</v>
      </c>
      <c r="H8302" s="170" t="s">
        <v>17</v>
      </c>
      <c r="I8302" s="171">
        <v>65.989999999999995</v>
      </c>
      <c r="J8302" s="169">
        <v>1</v>
      </c>
    </row>
    <row r="8303" spans="1:10" hidden="1" x14ac:dyDescent="0.25">
      <c r="A8303" s="169">
        <v>74631</v>
      </c>
      <c r="B8303" s="170" t="s">
        <v>5997</v>
      </c>
      <c r="C8303" s="170" t="s">
        <v>11</v>
      </c>
      <c r="D8303" s="170" t="s">
        <v>303</v>
      </c>
      <c r="E8303" s="170">
        <v>473</v>
      </c>
      <c r="F8303" s="170">
        <v>24</v>
      </c>
      <c r="G8303" s="171">
        <v>6</v>
      </c>
      <c r="H8303" s="170" t="s">
        <v>1053</v>
      </c>
      <c r="I8303" s="171">
        <v>4.79</v>
      </c>
      <c r="J8303" s="169">
        <v>1</v>
      </c>
    </row>
    <row r="8304" spans="1:10" hidden="1" x14ac:dyDescent="0.25">
      <c r="A8304" s="169">
        <v>74631</v>
      </c>
      <c r="B8304" s="170" t="s">
        <v>5997</v>
      </c>
      <c r="C8304" s="170" t="s">
        <v>11</v>
      </c>
      <c r="D8304" s="170" t="s">
        <v>303</v>
      </c>
      <c r="E8304" s="170">
        <v>473</v>
      </c>
      <c r="F8304" s="170">
        <v>24</v>
      </c>
      <c r="G8304" s="171">
        <v>6</v>
      </c>
      <c r="H8304" s="170" t="s">
        <v>1053</v>
      </c>
      <c r="I8304" s="171">
        <v>4.79</v>
      </c>
      <c r="J8304" s="169">
        <v>1</v>
      </c>
    </row>
    <row r="8305" spans="1:10" hidden="1" x14ac:dyDescent="0.25">
      <c r="A8305" s="169">
        <v>74634</v>
      </c>
      <c r="B8305" s="170" t="s">
        <v>5998</v>
      </c>
      <c r="C8305" s="170" t="s">
        <v>11</v>
      </c>
      <c r="D8305" s="170" t="s">
        <v>267</v>
      </c>
      <c r="E8305" s="170">
        <v>473</v>
      </c>
      <c r="F8305" s="170">
        <v>24</v>
      </c>
      <c r="G8305" s="171">
        <v>4.5</v>
      </c>
      <c r="H8305" s="170" t="s">
        <v>1053</v>
      </c>
      <c r="I8305" s="171">
        <v>4.25</v>
      </c>
      <c r="J8305" s="169">
        <v>1</v>
      </c>
    </row>
    <row r="8306" spans="1:10" hidden="1" x14ac:dyDescent="0.25">
      <c r="A8306" s="169">
        <v>74634</v>
      </c>
      <c r="B8306" s="170" t="s">
        <v>5998</v>
      </c>
      <c r="C8306" s="170" t="s">
        <v>11</v>
      </c>
      <c r="D8306" s="170" t="s">
        <v>267</v>
      </c>
      <c r="E8306" s="170">
        <v>473</v>
      </c>
      <c r="F8306" s="170">
        <v>24</v>
      </c>
      <c r="G8306" s="171">
        <v>4.5</v>
      </c>
      <c r="H8306" s="170" t="s">
        <v>1053</v>
      </c>
      <c r="I8306" s="171">
        <v>4.25</v>
      </c>
      <c r="J8306" s="169">
        <v>1</v>
      </c>
    </row>
    <row r="8307" spans="1:10" hidden="1" x14ac:dyDescent="0.25">
      <c r="A8307" s="169">
        <v>74636</v>
      </c>
      <c r="B8307" s="170" t="s">
        <v>5999</v>
      </c>
      <c r="C8307" s="170" t="s">
        <v>15</v>
      </c>
      <c r="D8307" s="170" t="s">
        <v>1611</v>
      </c>
      <c r="E8307" s="170">
        <v>750</v>
      </c>
      <c r="F8307" s="170">
        <v>6</v>
      </c>
      <c r="G8307" s="171">
        <v>40</v>
      </c>
      <c r="H8307" s="170" t="s">
        <v>177</v>
      </c>
      <c r="I8307" s="171">
        <v>64.989999999999995</v>
      </c>
      <c r="J8307" s="169">
        <v>1</v>
      </c>
    </row>
    <row r="8308" spans="1:10" hidden="1" x14ac:dyDescent="0.25">
      <c r="A8308" s="169">
        <v>74637</v>
      </c>
      <c r="B8308" s="170" t="s">
        <v>6000</v>
      </c>
      <c r="C8308" s="170" t="s">
        <v>24</v>
      </c>
      <c r="D8308" s="170" t="s">
        <v>85</v>
      </c>
      <c r="E8308" s="170">
        <v>750</v>
      </c>
      <c r="F8308" s="170">
        <v>12</v>
      </c>
      <c r="G8308" s="171">
        <v>14</v>
      </c>
      <c r="H8308" s="170" t="s">
        <v>5991</v>
      </c>
      <c r="I8308" s="171">
        <v>34</v>
      </c>
      <c r="J8308" s="169">
        <v>1</v>
      </c>
    </row>
    <row r="8309" spans="1:10" hidden="1" x14ac:dyDescent="0.25">
      <c r="A8309" s="169">
        <v>74639</v>
      </c>
      <c r="B8309" s="170" t="s">
        <v>6001</v>
      </c>
      <c r="C8309" s="170" t="s">
        <v>15</v>
      </c>
      <c r="D8309" s="170" t="s">
        <v>756</v>
      </c>
      <c r="E8309" s="170">
        <v>750</v>
      </c>
      <c r="F8309" s="170">
        <v>6</v>
      </c>
      <c r="G8309" s="171">
        <v>22</v>
      </c>
      <c r="H8309" s="170" t="s">
        <v>26</v>
      </c>
      <c r="I8309" s="171">
        <v>35.99</v>
      </c>
      <c r="J8309" s="169">
        <v>2</v>
      </c>
    </row>
    <row r="8310" spans="1:10" hidden="1" x14ac:dyDescent="0.25">
      <c r="A8310" s="169">
        <v>74640</v>
      </c>
      <c r="B8310" s="170" t="s">
        <v>6002</v>
      </c>
      <c r="C8310" s="170" t="s">
        <v>11</v>
      </c>
      <c r="D8310" s="170" t="s">
        <v>267</v>
      </c>
      <c r="E8310" s="170">
        <v>473</v>
      </c>
      <c r="F8310" s="170">
        <v>24</v>
      </c>
      <c r="G8310" s="171">
        <v>5.5</v>
      </c>
      <c r="H8310" s="170" t="s">
        <v>1742</v>
      </c>
      <c r="I8310" s="171">
        <v>5.8</v>
      </c>
      <c r="J8310" s="169">
        <v>1</v>
      </c>
    </row>
    <row r="8311" spans="1:10" hidden="1" x14ac:dyDescent="0.25">
      <c r="A8311" s="169">
        <v>74640</v>
      </c>
      <c r="B8311" s="170" t="s">
        <v>6002</v>
      </c>
      <c r="C8311" s="170" t="s">
        <v>11</v>
      </c>
      <c r="D8311" s="170" t="s">
        <v>267</v>
      </c>
      <c r="E8311" s="170">
        <v>473</v>
      </c>
      <c r="F8311" s="170">
        <v>24</v>
      </c>
      <c r="G8311" s="171">
        <v>5.5</v>
      </c>
      <c r="H8311" s="170" t="s">
        <v>1742</v>
      </c>
      <c r="I8311" s="171">
        <v>5.8</v>
      </c>
      <c r="J8311" s="169">
        <v>1</v>
      </c>
    </row>
    <row r="8312" spans="1:10" hidden="1" x14ac:dyDescent="0.25">
      <c r="A8312" s="169">
        <v>74642</v>
      </c>
      <c r="B8312" s="170" t="s">
        <v>6003</v>
      </c>
      <c r="C8312" s="170" t="s">
        <v>11</v>
      </c>
      <c r="D8312" s="170" t="s">
        <v>303</v>
      </c>
      <c r="E8312" s="170">
        <v>2840</v>
      </c>
      <c r="F8312" s="170">
        <v>3</v>
      </c>
      <c r="G8312" s="171">
        <v>6.2</v>
      </c>
      <c r="H8312" s="170" t="s">
        <v>747</v>
      </c>
      <c r="I8312" s="171">
        <v>13.99</v>
      </c>
      <c r="J8312" s="169">
        <v>8</v>
      </c>
    </row>
    <row r="8313" spans="1:10" hidden="1" x14ac:dyDescent="0.25">
      <c r="A8313" s="169">
        <v>74642</v>
      </c>
      <c r="B8313" s="170" t="s">
        <v>6003</v>
      </c>
      <c r="C8313" s="170" t="s">
        <v>11</v>
      </c>
      <c r="D8313" s="170" t="s">
        <v>303</v>
      </c>
      <c r="E8313" s="170">
        <v>2840</v>
      </c>
      <c r="F8313" s="170">
        <v>3</v>
      </c>
      <c r="G8313" s="171">
        <v>6.2</v>
      </c>
      <c r="H8313" s="170" t="s">
        <v>747</v>
      </c>
      <c r="I8313" s="171">
        <v>13.99</v>
      </c>
      <c r="J8313" s="169">
        <v>8</v>
      </c>
    </row>
    <row r="8314" spans="1:10" hidden="1" x14ac:dyDescent="0.25">
      <c r="A8314" s="169">
        <v>74644</v>
      </c>
      <c r="B8314" s="170" t="s">
        <v>6004</v>
      </c>
      <c r="C8314" s="170" t="s">
        <v>11</v>
      </c>
      <c r="D8314" s="170" t="s">
        <v>12</v>
      </c>
      <c r="E8314" s="170">
        <v>2840</v>
      </c>
      <c r="F8314" s="170">
        <v>3</v>
      </c>
      <c r="G8314" s="171">
        <v>5</v>
      </c>
      <c r="H8314" s="170" t="s">
        <v>747</v>
      </c>
      <c r="I8314" s="171">
        <v>15.99</v>
      </c>
      <c r="J8314" s="169">
        <v>8</v>
      </c>
    </row>
    <row r="8315" spans="1:10" hidden="1" x14ac:dyDescent="0.25">
      <c r="A8315" s="169">
        <v>74644</v>
      </c>
      <c r="B8315" s="170" t="s">
        <v>6004</v>
      </c>
      <c r="C8315" s="170" t="s">
        <v>11</v>
      </c>
      <c r="D8315" s="170" t="s">
        <v>12</v>
      </c>
      <c r="E8315" s="170">
        <v>2840</v>
      </c>
      <c r="F8315" s="170">
        <v>3</v>
      </c>
      <c r="G8315" s="171">
        <v>5</v>
      </c>
      <c r="H8315" s="170" t="s">
        <v>747</v>
      </c>
      <c r="I8315" s="171">
        <v>15.99</v>
      </c>
      <c r="J8315" s="169">
        <v>8</v>
      </c>
    </row>
    <row r="8316" spans="1:10" hidden="1" x14ac:dyDescent="0.25">
      <c r="A8316" s="169">
        <v>74645</v>
      </c>
      <c r="B8316" s="170" t="s">
        <v>6005</v>
      </c>
      <c r="C8316" s="170" t="s">
        <v>11</v>
      </c>
      <c r="D8316" s="170" t="s">
        <v>211</v>
      </c>
      <c r="E8316" s="170">
        <v>2840</v>
      </c>
      <c r="F8316" s="170">
        <v>3</v>
      </c>
      <c r="G8316" s="171">
        <v>4</v>
      </c>
      <c r="H8316" s="170" t="s">
        <v>747</v>
      </c>
      <c r="I8316" s="171">
        <v>15.99</v>
      </c>
      <c r="J8316" s="169">
        <v>8</v>
      </c>
    </row>
    <row r="8317" spans="1:10" hidden="1" x14ac:dyDescent="0.25">
      <c r="A8317" s="169">
        <v>74645</v>
      </c>
      <c r="B8317" s="170" t="s">
        <v>6005</v>
      </c>
      <c r="C8317" s="170" t="s">
        <v>11</v>
      </c>
      <c r="D8317" s="170" t="s">
        <v>211</v>
      </c>
      <c r="E8317" s="170">
        <v>2840</v>
      </c>
      <c r="F8317" s="170">
        <v>3</v>
      </c>
      <c r="G8317" s="171">
        <v>4</v>
      </c>
      <c r="H8317" s="170" t="s">
        <v>747</v>
      </c>
      <c r="I8317" s="171">
        <v>15.99</v>
      </c>
      <c r="J8317" s="169">
        <v>8</v>
      </c>
    </row>
    <row r="8318" spans="1:10" hidden="1" x14ac:dyDescent="0.25">
      <c r="A8318" s="169">
        <v>74653</v>
      </c>
      <c r="B8318" s="170" t="s">
        <v>6006</v>
      </c>
      <c r="C8318" s="170" t="s">
        <v>24</v>
      </c>
      <c r="D8318" s="170" t="s">
        <v>85</v>
      </c>
      <c r="E8318" s="170">
        <v>750</v>
      </c>
      <c r="F8318" s="170">
        <v>12</v>
      </c>
      <c r="G8318" s="171">
        <v>13.7</v>
      </c>
      <c r="H8318" s="170" t="s">
        <v>26</v>
      </c>
      <c r="I8318" s="171">
        <v>29.99</v>
      </c>
      <c r="J8318" s="169">
        <v>1</v>
      </c>
    </row>
    <row r="8319" spans="1:10" hidden="1" x14ac:dyDescent="0.25">
      <c r="A8319" s="169">
        <v>74657</v>
      </c>
      <c r="B8319" s="170" t="s">
        <v>6007</v>
      </c>
      <c r="C8319" s="170" t="s">
        <v>24</v>
      </c>
      <c r="D8319" s="170" t="s">
        <v>85</v>
      </c>
      <c r="E8319" s="170">
        <v>750</v>
      </c>
      <c r="F8319" s="170">
        <v>12</v>
      </c>
      <c r="G8319" s="171">
        <v>13.8</v>
      </c>
      <c r="H8319" s="170" t="s">
        <v>26</v>
      </c>
      <c r="I8319" s="171">
        <v>25.99</v>
      </c>
      <c r="J8319" s="169">
        <v>1</v>
      </c>
    </row>
    <row r="8320" spans="1:10" hidden="1" x14ac:dyDescent="0.25">
      <c r="A8320" s="169">
        <v>74666</v>
      </c>
      <c r="B8320" s="170" t="s">
        <v>6008</v>
      </c>
      <c r="C8320" s="170" t="s">
        <v>24</v>
      </c>
      <c r="D8320" s="170" t="s">
        <v>38</v>
      </c>
      <c r="E8320" s="170">
        <v>720</v>
      </c>
      <c r="F8320" s="170">
        <v>12</v>
      </c>
      <c r="G8320" s="171">
        <v>15.4</v>
      </c>
      <c r="H8320" s="170" t="s">
        <v>3451</v>
      </c>
      <c r="I8320" s="171">
        <v>27.54</v>
      </c>
      <c r="J8320" s="169">
        <v>1</v>
      </c>
    </row>
    <row r="8321" spans="1:10" hidden="1" x14ac:dyDescent="0.25">
      <c r="A8321" s="169">
        <v>74671</v>
      </c>
      <c r="B8321" s="170" t="s">
        <v>6009</v>
      </c>
      <c r="C8321" s="170" t="s">
        <v>24</v>
      </c>
      <c r="D8321" s="170" t="s">
        <v>598</v>
      </c>
      <c r="E8321" s="170">
        <v>750</v>
      </c>
      <c r="F8321" s="170">
        <v>12</v>
      </c>
      <c r="G8321" s="171">
        <v>11.8</v>
      </c>
      <c r="H8321" s="170" t="s">
        <v>22</v>
      </c>
      <c r="I8321" s="171">
        <v>14.99</v>
      </c>
      <c r="J8321" s="169">
        <v>1</v>
      </c>
    </row>
    <row r="8322" spans="1:10" hidden="1" x14ac:dyDescent="0.25">
      <c r="A8322" s="169">
        <v>74673</v>
      </c>
      <c r="B8322" s="170" t="s">
        <v>6010</v>
      </c>
      <c r="C8322" s="170" t="s">
        <v>24</v>
      </c>
      <c r="D8322" s="170" t="s">
        <v>34</v>
      </c>
      <c r="E8322" s="170">
        <v>750</v>
      </c>
      <c r="F8322" s="170">
        <v>12</v>
      </c>
      <c r="G8322" s="171">
        <v>14</v>
      </c>
      <c r="H8322" s="170" t="s">
        <v>182</v>
      </c>
      <c r="I8322" s="171">
        <v>18.989999999999998</v>
      </c>
      <c r="J8322" s="169">
        <v>1</v>
      </c>
    </row>
    <row r="8323" spans="1:10" hidden="1" x14ac:dyDescent="0.25">
      <c r="A8323" s="169">
        <v>74676</v>
      </c>
      <c r="B8323" s="170" t="s">
        <v>6011</v>
      </c>
      <c r="C8323" s="170" t="s">
        <v>24</v>
      </c>
      <c r="D8323" s="170" t="s">
        <v>162</v>
      </c>
      <c r="E8323" s="170">
        <v>375</v>
      </c>
      <c r="F8323" s="170">
        <v>12</v>
      </c>
      <c r="G8323" s="171">
        <v>12</v>
      </c>
      <c r="H8323" s="170" t="s">
        <v>22</v>
      </c>
      <c r="I8323" s="171">
        <v>39.49</v>
      </c>
      <c r="J8323" s="169">
        <v>1</v>
      </c>
    </row>
    <row r="8324" spans="1:10" hidden="1" x14ac:dyDescent="0.25">
      <c r="A8324" s="169">
        <v>74679</v>
      </c>
      <c r="B8324" s="170" t="s">
        <v>6012</v>
      </c>
      <c r="C8324" s="170" t="s">
        <v>11</v>
      </c>
      <c r="D8324" s="170" t="s">
        <v>12</v>
      </c>
      <c r="E8324" s="170">
        <v>2130</v>
      </c>
      <c r="F8324" s="170">
        <v>4</v>
      </c>
      <c r="G8324" s="171">
        <v>5</v>
      </c>
      <c r="H8324" s="170" t="s">
        <v>222</v>
      </c>
      <c r="I8324" s="171">
        <v>17.489999999999998</v>
      </c>
      <c r="J8324" s="169">
        <v>6</v>
      </c>
    </row>
    <row r="8325" spans="1:10" hidden="1" x14ac:dyDescent="0.25">
      <c r="A8325" s="169">
        <v>74680</v>
      </c>
      <c r="B8325" s="170" t="s">
        <v>6013</v>
      </c>
      <c r="C8325" s="170" t="s">
        <v>24</v>
      </c>
      <c r="D8325" s="170" t="s">
        <v>34</v>
      </c>
      <c r="E8325" s="170">
        <v>750</v>
      </c>
      <c r="F8325" s="170">
        <v>12</v>
      </c>
      <c r="G8325" s="171">
        <v>13.5</v>
      </c>
      <c r="H8325" s="170" t="s">
        <v>182</v>
      </c>
      <c r="I8325" s="171">
        <v>18.989999999999998</v>
      </c>
      <c r="J8325" s="169">
        <v>1</v>
      </c>
    </row>
    <row r="8326" spans="1:10" hidden="1" x14ac:dyDescent="0.25">
      <c r="A8326" s="169">
        <v>74697</v>
      </c>
      <c r="B8326" s="170" t="s">
        <v>1180</v>
      </c>
      <c r="C8326" s="170" t="s">
        <v>15</v>
      </c>
      <c r="D8326" s="170" t="s">
        <v>93</v>
      </c>
      <c r="E8326" s="170">
        <v>50</v>
      </c>
      <c r="F8326" s="170">
        <v>48</v>
      </c>
      <c r="G8326" s="171">
        <v>35</v>
      </c>
      <c r="H8326" s="170" t="s">
        <v>43</v>
      </c>
      <c r="I8326" s="171">
        <v>9.99</v>
      </c>
      <c r="J8326" s="169">
        <v>1</v>
      </c>
    </row>
    <row r="8327" spans="1:10" hidden="1" x14ac:dyDescent="0.25">
      <c r="A8327" s="169">
        <v>74738</v>
      </c>
      <c r="B8327" s="170" t="s">
        <v>6014</v>
      </c>
      <c r="C8327" s="170" t="s">
        <v>15</v>
      </c>
      <c r="D8327" s="170" t="s">
        <v>19</v>
      </c>
      <c r="E8327" s="170">
        <v>750</v>
      </c>
      <c r="F8327" s="170">
        <v>6</v>
      </c>
      <c r="G8327" s="171">
        <v>40</v>
      </c>
      <c r="H8327" s="170" t="s">
        <v>1407</v>
      </c>
      <c r="I8327" s="171">
        <v>32.950000000000003</v>
      </c>
      <c r="J8327" s="169">
        <v>1</v>
      </c>
    </row>
    <row r="8328" spans="1:10" hidden="1" x14ac:dyDescent="0.25">
      <c r="A8328" s="169">
        <v>74751</v>
      </c>
      <c r="B8328" s="170" t="s">
        <v>6015</v>
      </c>
      <c r="C8328" s="170" t="s">
        <v>11</v>
      </c>
      <c r="D8328" s="170" t="s">
        <v>267</v>
      </c>
      <c r="E8328" s="170">
        <v>473</v>
      </c>
      <c r="F8328" s="170">
        <v>24</v>
      </c>
      <c r="G8328" s="171">
        <v>5</v>
      </c>
      <c r="H8328" s="170" t="s">
        <v>1556</v>
      </c>
      <c r="I8328" s="171">
        <v>4.3899999999999997</v>
      </c>
      <c r="J8328" s="169">
        <v>1</v>
      </c>
    </row>
    <row r="8329" spans="1:10" hidden="1" x14ac:dyDescent="0.25">
      <c r="A8329" s="169">
        <v>74751</v>
      </c>
      <c r="B8329" s="170" t="s">
        <v>6015</v>
      </c>
      <c r="C8329" s="170" t="s">
        <v>11</v>
      </c>
      <c r="D8329" s="170" t="s">
        <v>267</v>
      </c>
      <c r="E8329" s="170">
        <v>473</v>
      </c>
      <c r="F8329" s="170">
        <v>24</v>
      </c>
      <c r="G8329" s="171">
        <v>5</v>
      </c>
      <c r="H8329" s="170" t="s">
        <v>1556</v>
      </c>
      <c r="I8329" s="171">
        <v>4.3899999999999997</v>
      </c>
      <c r="J8329" s="169">
        <v>1</v>
      </c>
    </row>
    <row r="8330" spans="1:10" hidden="1" x14ac:dyDescent="0.25">
      <c r="A8330" s="169">
        <v>74753</v>
      </c>
      <c r="B8330" s="170" t="s">
        <v>6016</v>
      </c>
      <c r="C8330" s="170" t="s">
        <v>11</v>
      </c>
      <c r="D8330" s="170" t="s">
        <v>267</v>
      </c>
      <c r="E8330" s="170">
        <v>1892</v>
      </c>
      <c r="F8330" s="170">
        <v>6</v>
      </c>
      <c r="G8330" s="171">
        <v>5</v>
      </c>
      <c r="H8330" s="170" t="s">
        <v>1556</v>
      </c>
      <c r="I8330" s="171">
        <v>12.99</v>
      </c>
      <c r="J8330" s="169">
        <v>4</v>
      </c>
    </row>
    <row r="8331" spans="1:10" hidden="1" x14ac:dyDescent="0.25">
      <c r="A8331" s="169">
        <v>74753</v>
      </c>
      <c r="B8331" s="170" t="s">
        <v>6016</v>
      </c>
      <c r="C8331" s="170" t="s">
        <v>11</v>
      </c>
      <c r="D8331" s="170" t="s">
        <v>267</v>
      </c>
      <c r="E8331" s="170">
        <v>1892</v>
      </c>
      <c r="F8331" s="170">
        <v>6</v>
      </c>
      <c r="G8331" s="171">
        <v>5</v>
      </c>
      <c r="H8331" s="170" t="s">
        <v>1556</v>
      </c>
      <c r="I8331" s="171">
        <v>12.99</v>
      </c>
      <c r="J8331" s="169">
        <v>4</v>
      </c>
    </row>
    <row r="8332" spans="1:10" hidden="1" x14ac:dyDescent="0.25">
      <c r="A8332" s="169">
        <v>74770</v>
      </c>
      <c r="B8332" s="170" t="s">
        <v>6017</v>
      </c>
      <c r="C8332" s="170" t="s">
        <v>24</v>
      </c>
      <c r="D8332" s="170" t="s">
        <v>38</v>
      </c>
      <c r="E8332" s="170">
        <v>750</v>
      </c>
      <c r="F8332" s="170">
        <v>12</v>
      </c>
      <c r="G8332" s="171">
        <v>17</v>
      </c>
      <c r="H8332" s="170" t="s">
        <v>26</v>
      </c>
      <c r="I8332" s="171">
        <v>24.99</v>
      </c>
      <c r="J8332" s="169">
        <v>1</v>
      </c>
    </row>
    <row r="8333" spans="1:10" hidden="1" x14ac:dyDescent="0.25">
      <c r="A8333" s="169">
        <v>74771</v>
      </c>
      <c r="B8333" s="170" t="s">
        <v>6018</v>
      </c>
      <c r="C8333" s="170" t="s">
        <v>24</v>
      </c>
      <c r="D8333" s="170" t="s">
        <v>38</v>
      </c>
      <c r="E8333" s="170">
        <v>750</v>
      </c>
      <c r="F8333" s="170">
        <v>6</v>
      </c>
      <c r="G8333" s="171">
        <v>13</v>
      </c>
      <c r="H8333" s="170" t="s">
        <v>47</v>
      </c>
      <c r="I8333" s="171">
        <v>27.99</v>
      </c>
      <c r="J8333" s="169">
        <v>1</v>
      </c>
    </row>
    <row r="8334" spans="1:10" hidden="1" x14ac:dyDescent="0.25">
      <c r="A8334" s="169">
        <v>74872</v>
      </c>
      <c r="B8334" s="170" t="s">
        <v>6019</v>
      </c>
      <c r="C8334" s="170" t="s">
        <v>11</v>
      </c>
      <c r="D8334" s="170" t="s">
        <v>303</v>
      </c>
      <c r="E8334" s="170">
        <v>473</v>
      </c>
      <c r="F8334" s="170">
        <v>24</v>
      </c>
      <c r="G8334" s="171">
        <v>6</v>
      </c>
      <c r="H8334" s="170" t="s">
        <v>1362</v>
      </c>
      <c r="I8334" s="171">
        <v>5.49</v>
      </c>
      <c r="J8334" s="169">
        <v>1</v>
      </c>
    </row>
    <row r="8335" spans="1:10" hidden="1" x14ac:dyDescent="0.25">
      <c r="A8335" s="169">
        <v>74872</v>
      </c>
      <c r="B8335" s="170" t="s">
        <v>6019</v>
      </c>
      <c r="C8335" s="170" t="s">
        <v>11</v>
      </c>
      <c r="D8335" s="170" t="s">
        <v>303</v>
      </c>
      <c r="E8335" s="170">
        <v>473</v>
      </c>
      <c r="F8335" s="170">
        <v>24</v>
      </c>
      <c r="G8335" s="171">
        <v>6</v>
      </c>
      <c r="H8335" s="170" t="s">
        <v>1362</v>
      </c>
      <c r="I8335" s="171">
        <v>5.49</v>
      </c>
      <c r="J8335" s="169">
        <v>1</v>
      </c>
    </row>
    <row r="8336" spans="1:10" hidden="1" x14ac:dyDescent="0.25">
      <c r="A8336" s="169">
        <v>74873</v>
      </c>
      <c r="B8336" s="170" t="s">
        <v>6020</v>
      </c>
      <c r="C8336" s="170" t="s">
        <v>11</v>
      </c>
      <c r="D8336" s="170" t="s">
        <v>12</v>
      </c>
      <c r="E8336" s="170">
        <v>473</v>
      </c>
      <c r="F8336" s="170">
        <v>24</v>
      </c>
      <c r="G8336" s="171">
        <v>5</v>
      </c>
      <c r="H8336" s="170" t="s">
        <v>2503</v>
      </c>
      <c r="I8336" s="171">
        <v>4.25</v>
      </c>
      <c r="J8336" s="169">
        <v>1</v>
      </c>
    </row>
    <row r="8337" spans="1:10" hidden="1" x14ac:dyDescent="0.25">
      <c r="A8337" s="169">
        <v>74873</v>
      </c>
      <c r="B8337" s="170" t="s">
        <v>6020</v>
      </c>
      <c r="C8337" s="170" t="s">
        <v>11</v>
      </c>
      <c r="D8337" s="170" t="s">
        <v>12</v>
      </c>
      <c r="E8337" s="170">
        <v>473</v>
      </c>
      <c r="F8337" s="170">
        <v>24</v>
      </c>
      <c r="G8337" s="171">
        <v>5</v>
      </c>
      <c r="H8337" s="170" t="s">
        <v>1407</v>
      </c>
      <c r="I8337" s="171">
        <v>4.25</v>
      </c>
      <c r="J8337" s="169">
        <v>1</v>
      </c>
    </row>
    <row r="8338" spans="1:10" hidden="1" x14ac:dyDescent="0.25">
      <c r="A8338" s="169">
        <v>74874</v>
      </c>
      <c r="B8338" s="170" t="s">
        <v>6021</v>
      </c>
      <c r="C8338" s="170" t="s">
        <v>15</v>
      </c>
      <c r="D8338" s="170" t="s">
        <v>225</v>
      </c>
      <c r="E8338" s="170">
        <v>100</v>
      </c>
      <c r="F8338" s="170">
        <v>24</v>
      </c>
      <c r="G8338" s="171">
        <v>19</v>
      </c>
      <c r="H8338" s="170" t="s">
        <v>96</v>
      </c>
      <c r="I8338" s="171">
        <v>5.99</v>
      </c>
      <c r="J8338" s="169">
        <v>1</v>
      </c>
    </row>
    <row r="8339" spans="1:10" hidden="1" x14ac:dyDescent="0.25">
      <c r="A8339" s="169">
        <v>74876</v>
      </c>
      <c r="B8339" s="170" t="s">
        <v>6022</v>
      </c>
      <c r="C8339" s="170" t="s">
        <v>15</v>
      </c>
      <c r="D8339" s="170" t="s">
        <v>225</v>
      </c>
      <c r="E8339" s="170">
        <v>100</v>
      </c>
      <c r="F8339" s="170">
        <v>24</v>
      </c>
      <c r="G8339" s="171">
        <v>20.5</v>
      </c>
      <c r="H8339" s="170" t="s">
        <v>96</v>
      </c>
      <c r="I8339" s="171">
        <v>5.99</v>
      </c>
      <c r="J8339" s="169">
        <v>1</v>
      </c>
    </row>
    <row r="8340" spans="1:10" hidden="1" x14ac:dyDescent="0.25">
      <c r="A8340" s="169">
        <v>74880</v>
      </c>
      <c r="B8340" s="170" t="s">
        <v>6023</v>
      </c>
      <c r="C8340" s="170" t="s">
        <v>15</v>
      </c>
      <c r="D8340" s="170" t="s">
        <v>140</v>
      </c>
      <c r="E8340" s="170">
        <v>750</v>
      </c>
      <c r="F8340" s="170">
        <v>6</v>
      </c>
      <c r="G8340" s="171">
        <v>20</v>
      </c>
      <c r="H8340" s="170" t="s">
        <v>415</v>
      </c>
      <c r="I8340" s="171">
        <v>37.99</v>
      </c>
      <c r="J8340" s="169">
        <v>1</v>
      </c>
    </row>
    <row r="8341" spans="1:10" hidden="1" x14ac:dyDescent="0.25">
      <c r="A8341" s="169">
        <v>74881</v>
      </c>
      <c r="B8341" s="170" t="s">
        <v>6024</v>
      </c>
      <c r="C8341" s="170" t="s">
        <v>15</v>
      </c>
      <c r="D8341" s="170" t="s">
        <v>140</v>
      </c>
      <c r="E8341" s="170">
        <v>750</v>
      </c>
      <c r="F8341" s="170">
        <v>6</v>
      </c>
      <c r="G8341" s="171">
        <v>20</v>
      </c>
      <c r="H8341" s="170" t="s">
        <v>415</v>
      </c>
      <c r="I8341" s="171">
        <v>37.99</v>
      </c>
      <c r="J8341" s="169">
        <v>1</v>
      </c>
    </row>
    <row r="8342" spans="1:10" hidden="1" x14ac:dyDescent="0.25">
      <c r="A8342" s="169">
        <v>74891</v>
      </c>
      <c r="B8342" s="170" t="s">
        <v>6025</v>
      </c>
      <c r="C8342" s="170" t="s">
        <v>11</v>
      </c>
      <c r="D8342" s="170" t="s">
        <v>12</v>
      </c>
      <c r="E8342" s="170">
        <v>473</v>
      </c>
      <c r="F8342" s="170">
        <v>24</v>
      </c>
      <c r="G8342" s="171">
        <v>5</v>
      </c>
      <c r="H8342" s="170" t="s">
        <v>1136</v>
      </c>
      <c r="I8342" s="171">
        <v>4.5</v>
      </c>
      <c r="J8342" s="169">
        <v>1</v>
      </c>
    </row>
    <row r="8343" spans="1:10" hidden="1" x14ac:dyDescent="0.25">
      <c r="A8343" s="169">
        <v>74891</v>
      </c>
      <c r="B8343" s="170" t="s">
        <v>6025</v>
      </c>
      <c r="C8343" s="170" t="s">
        <v>11</v>
      </c>
      <c r="D8343" s="170" t="s">
        <v>12</v>
      </c>
      <c r="E8343" s="170">
        <v>473</v>
      </c>
      <c r="F8343" s="170">
        <v>24</v>
      </c>
      <c r="G8343" s="171">
        <v>5</v>
      </c>
      <c r="H8343" s="170" t="s">
        <v>1136</v>
      </c>
      <c r="I8343" s="171">
        <v>4.5</v>
      </c>
      <c r="J8343" s="169">
        <v>1</v>
      </c>
    </row>
    <row r="8344" spans="1:10" hidden="1" x14ac:dyDescent="0.25">
      <c r="A8344" s="169">
        <v>74899</v>
      </c>
      <c r="B8344" s="170" t="s">
        <v>6026</v>
      </c>
      <c r="C8344" s="170" t="s">
        <v>24</v>
      </c>
      <c r="D8344" s="170" t="s">
        <v>248</v>
      </c>
      <c r="E8344" s="170">
        <v>750</v>
      </c>
      <c r="F8344" s="170">
        <v>12</v>
      </c>
      <c r="G8344" s="171">
        <v>13</v>
      </c>
      <c r="H8344" s="170" t="s">
        <v>26</v>
      </c>
      <c r="I8344" s="171">
        <v>29.99</v>
      </c>
      <c r="J8344" s="169">
        <v>1</v>
      </c>
    </row>
    <row r="8345" spans="1:10" hidden="1" x14ac:dyDescent="0.25">
      <c r="A8345" s="169">
        <v>74923</v>
      </c>
      <c r="B8345" s="170" t="s">
        <v>6027</v>
      </c>
      <c r="C8345" s="170" t="s">
        <v>11</v>
      </c>
      <c r="D8345" s="170" t="s">
        <v>303</v>
      </c>
      <c r="E8345" s="170">
        <v>473</v>
      </c>
      <c r="F8345" s="170">
        <v>24</v>
      </c>
      <c r="G8345" s="171">
        <v>6.8</v>
      </c>
      <c r="H8345" s="170" t="s">
        <v>1764</v>
      </c>
      <c r="I8345" s="171">
        <v>4.3600000000000003</v>
      </c>
      <c r="J8345" s="169">
        <v>1</v>
      </c>
    </row>
    <row r="8346" spans="1:10" hidden="1" x14ac:dyDescent="0.25">
      <c r="A8346" s="169">
        <v>74923</v>
      </c>
      <c r="B8346" s="170" t="s">
        <v>6027</v>
      </c>
      <c r="C8346" s="170" t="s">
        <v>11</v>
      </c>
      <c r="D8346" s="170" t="s">
        <v>303</v>
      </c>
      <c r="E8346" s="170">
        <v>473</v>
      </c>
      <c r="F8346" s="170">
        <v>24</v>
      </c>
      <c r="G8346" s="171">
        <v>6.8</v>
      </c>
      <c r="H8346" s="170" t="s">
        <v>1764</v>
      </c>
      <c r="I8346" s="171">
        <v>4.3600000000000003</v>
      </c>
      <c r="J8346" s="169">
        <v>1</v>
      </c>
    </row>
    <row r="8347" spans="1:10" hidden="1" x14ac:dyDescent="0.25">
      <c r="A8347" s="169">
        <v>74924</v>
      </c>
      <c r="B8347" s="170" t="s">
        <v>6028</v>
      </c>
      <c r="C8347" s="170" t="s">
        <v>11</v>
      </c>
      <c r="D8347" s="170" t="s">
        <v>303</v>
      </c>
      <c r="E8347" s="170">
        <v>473</v>
      </c>
      <c r="F8347" s="170">
        <v>24</v>
      </c>
      <c r="G8347" s="171">
        <v>6.5</v>
      </c>
      <c r="H8347" s="170" t="s">
        <v>1764</v>
      </c>
      <c r="I8347" s="171">
        <v>4.3600000000000003</v>
      </c>
      <c r="J8347" s="169">
        <v>1</v>
      </c>
    </row>
    <row r="8348" spans="1:10" hidden="1" x14ac:dyDescent="0.25">
      <c r="A8348" s="169">
        <v>74924</v>
      </c>
      <c r="B8348" s="170" t="s">
        <v>6028</v>
      </c>
      <c r="C8348" s="170" t="s">
        <v>11</v>
      </c>
      <c r="D8348" s="170" t="s">
        <v>303</v>
      </c>
      <c r="E8348" s="170">
        <v>473</v>
      </c>
      <c r="F8348" s="170">
        <v>24</v>
      </c>
      <c r="G8348" s="171">
        <v>6.5</v>
      </c>
      <c r="H8348" s="170" t="s">
        <v>1764</v>
      </c>
      <c r="I8348" s="171">
        <v>4.3600000000000003</v>
      </c>
      <c r="J8348" s="169">
        <v>1</v>
      </c>
    </row>
    <row r="8349" spans="1:10" hidden="1" x14ac:dyDescent="0.25">
      <c r="A8349" s="169">
        <v>74925</v>
      </c>
      <c r="B8349" s="170" t="s">
        <v>6029</v>
      </c>
      <c r="C8349" s="170" t="s">
        <v>11</v>
      </c>
      <c r="D8349" s="170" t="s">
        <v>303</v>
      </c>
      <c r="E8349" s="170">
        <v>473</v>
      </c>
      <c r="F8349" s="170">
        <v>24</v>
      </c>
      <c r="G8349" s="171">
        <v>6</v>
      </c>
      <c r="H8349" s="170" t="s">
        <v>1764</v>
      </c>
      <c r="I8349" s="171">
        <v>4.8099999999999996</v>
      </c>
      <c r="J8349" s="169">
        <v>1</v>
      </c>
    </row>
    <row r="8350" spans="1:10" hidden="1" x14ac:dyDescent="0.25">
      <c r="A8350" s="169">
        <v>74925</v>
      </c>
      <c r="B8350" s="170" t="s">
        <v>6029</v>
      </c>
      <c r="C8350" s="170" t="s">
        <v>11</v>
      </c>
      <c r="D8350" s="170" t="s">
        <v>303</v>
      </c>
      <c r="E8350" s="170">
        <v>473</v>
      </c>
      <c r="F8350" s="170">
        <v>24</v>
      </c>
      <c r="G8350" s="171">
        <v>6</v>
      </c>
      <c r="H8350" s="170" t="s">
        <v>1764</v>
      </c>
      <c r="I8350" s="171">
        <v>4.8099999999999996</v>
      </c>
      <c r="J8350" s="169">
        <v>1</v>
      </c>
    </row>
    <row r="8351" spans="1:10" hidden="1" x14ac:dyDescent="0.25">
      <c r="A8351" s="169">
        <v>74926</v>
      </c>
      <c r="B8351" s="170" t="s">
        <v>6030</v>
      </c>
      <c r="C8351" s="170" t="s">
        <v>11</v>
      </c>
      <c r="D8351" s="170" t="s">
        <v>267</v>
      </c>
      <c r="E8351" s="170">
        <v>473</v>
      </c>
      <c r="F8351" s="170">
        <v>24</v>
      </c>
      <c r="G8351" s="171">
        <v>5</v>
      </c>
      <c r="H8351" s="170" t="s">
        <v>1764</v>
      </c>
      <c r="I8351" s="171">
        <v>4.3600000000000003</v>
      </c>
      <c r="J8351" s="169">
        <v>1</v>
      </c>
    </row>
    <row r="8352" spans="1:10" hidden="1" x14ac:dyDescent="0.25">
      <c r="A8352" s="169">
        <v>74926</v>
      </c>
      <c r="B8352" s="170" t="s">
        <v>6030</v>
      </c>
      <c r="C8352" s="170" t="s">
        <v>11</v>
      </c>
      <c r="D8352" s="170" t="s">
        <v>267</v>
      </c>
      <c r="E8352" s="170">
        <v>473</v>
      </c>
      <c r="F8352" s="170">
        <v>24</v>
      </c>
      <c r="G8352" s="171">
        <v>5</v>
      </c>
      <c r="H8352" s="170" t="s">
        <v>1764</v>
      </c>
      <c r="I8352" s="171">
        <v>4.3600000000000003</v>
      </c>
      <c r="J8352" s="169">
        <v>1</v>
      </c>
    </row>
    <row r="8353" spans="1:10" hidden="1" x14ac:dyDescent="0.25">
      <c r="A8353" s="169">
        <v>74927</v>
      </c>
      <c r="B8353" s="170" t="s">
        <v>6031</v>
      </c>
      <c r="C8353" s="170" t="s">
        <v>11</v>
      </c>
      <c r="D8353" s="170" t="s">
        <v>303</v>
      </c>
      <c r="E8353" s="170">
        <v>473</v>
      </c>
      <c r="F8353" s="170">
        <v>24</v>
      </c>
      <c r="G8353" s="171">
        <v>6.2</v>
      </c>
      <c r="H8353" s="170" t="s">
        <v>1764</v>
      </c>
      <c r="I8353" s="171">
        <v>4.2300000000000004</v>
      </c>
      <c r="J8353" s="169">
        <v>1</v>
      </c>
    </row>
    <row r="8354" spans="1:10" hidden="1" x14ac:dyDescent="0.25">
      <c r="A8354" s="169">
        <v>74927</v>
      </c>
      <c r="B8354" s="170" t="s">
        <v>6031</v>
      </c>
      <c r="C8354" s="170" t="s">
        <v>11</v>
      </c>
      <c r="D8354" s="170" t="s">
        <v>303</v>
      </c>
      <c r="E8354" s="170">
        <v>473</v>
      </c>
      <c r="F8354" s="170">
        <v>24</v>
      </c>
      <c r="G8354" s="171">
        <v>6.2</v>
      </c>
      <c r="H8354" s="170" t="s">
        <v>1764</v>
      </c>
      <c r="I8354" s="171">
        <v>4.2300000000000004</v>
      </c>
      <c r="J8354" s="169">
        <v>1</v>
      </c>
    </row>
    <row r="8355" spans="1:10" hidden="1" x14ac:dyDescent="0.25">
      <c r="A8355" s="169">
        <v>74930</v>
      </c>
      <c r="B8355" s="170" t="s">
        <v>6032</v>
      </c>
      <c r="C8355" s="170" t="s">
        <v>11</v>
      </c>
      <c r="D8355" s="170" t="s">
        <v>474</v>
      </c>
      <c r="E8355" s="170">
        <v>2838</v>
      </c>
      <c r="F8355" s="170">
        <v>3</v>
      </c>
      <c r="G8355" s="171">
        <v>5</v>
      </c>
      <c r="H8355" s="170" t="s">
        <v>1623</v>
      </c>
      <c r="I8355" s="171">
        <v>24.99</v>
      </c>
      <c r="J8355" s="169">
        <v>6</v>
      </c>
    </row>
    <row r="8356" spans="1:10" hidden="1" x14ac:dyDescent="0.25">
      <c r="A8356" s="169">
        <v>74934</v>
      </c>
      <c r="B8356" s="170" t="s">
        <v>6033</v>
      </c>
      <c r="C8356" s="170" t="s">
        <v>15</v>
      </c>
      <c r="D8356" s="170" t="s">
        <v>336</v>
      </c>
      <c r="E8356" s="170">
        <v>750</v>
      </c>
      <c r="F8356" s="170">
        <v>12</v>
      </c>
      <c r="G8356" s="171">
        <v>23</v>
      </c>
      <c r="H8356" s="170" t="s">
        <v>47</v>
      </c>
      <c r="I8356" s="171">
        <v>27.99</v>
      </c>
      <c r="J8356" s="169">
        <v>1</v>
      </c>
    </row>
    <row r="8357" spans="1:10" hidden="1" x14ac:dyDescent="0.25">
      <c r="A8357" s="169">
        <v>74935</v>
      </c>
      <c r="B8357" s="170" t="s">
        <v>6034</v>
      </c>
      <c r="C8357" s="170" t="s">
        <v>11</v>
      </c>
      <c r="D8357" s="170" t="s">
        <v>267</v>
      </c>
      <c r="E8357" s="170">
        <v>473</v>
      </c>
      <c r="F8357" s="170">
        <v>24</v>
      </c>
      <c r="G8357" s="171">
        <v>5</v>
      </c>
      <c r="H8357" s="170" t="s">
        <v>5658</v>
      </c>
      <c r="I8357" s="171">
        <v>4.88</v>
      </c>
      <c r="J8357" s="169">
        <v>1</v>
      </c>
    </row>
    <row r="8358" spans="1:10" hidden="1" x14ac:dyDescent="0.25">
      <c r="A8358" s="169">
        <v>74936</v>
      </c>
      <c r="B8358" s="170" t="s">
        <v>6035</v>
      </c>
      <c r="C8358" s="170" t="s">
        <v>11</v>
      </c>
      <c r="D8358" s="170" t="s">
        <v>303</v>
      </c>
      <c r="E8358" s="170">
        <v>473</v>
      </c>
      <c r="F8358" s="170">
        <v>24</v>
      </c>
      <c r="G8358" s="171">
        <v>6</v>
      </c>
      <c r="H8358" s="170" t="s">
        <v>1457</v>
      </c>
      <c r="I8358" s="171">
        <v>4.75</v>
      </c>
      <c r="J8358" s="169">
        <v>1</v>
      </c>
    </row>
    <row r="8359" spans="1:10" hidden="1" x14ac:dyDescent="0.25">
      <c r="A8359" s="169">
        <v>74936</v>
      </c>
      <c r="B8359" s="170" t="s">
        <v>6035</v>
      </c>
      <c r="C8359" s="170" t="s">
        <v>11</v>
      </c>
      <c r="D8359" s="170" t="s">
        <v>303</v>
      </c>
      <c r="E8359" s="170">
        <v>473</v>
      </c>
      <c r="F8359" s="170">
        <v>24</v>
      </c>
      <c r="G8359" s="171">
        <v>6</v>
      </c>
      <c r="H8359" s="170" t="s">
        <v>1457</v>
      </c>
      <c r="I8359" s="171">
        <v>4.75</v>
      </c>
      <c r="J8359" s="169">
        <v>1</v>
      </c>
    </row>
    <row r="8360" spans="1:10" hidden="1" x14ac:dyDescent="0.25">
      <c r="A8360" s="169">
        <v>74964</v>
      </c>
      <c r="B8360" s="170" t="s">
        <v>6036</v>
      </c>
      <c r="C8360" s="170" t="s">
        <v>15</v>
      </c>
      <c r="D8360" s="170" t="s">
        <v>140</v>
      </c>
      <c r="E8360" s="170">
        <v>500</v>
      </c>
      <c r="F8360" s="170">
        <v>6</v>
      </c>
      <c r="G8360" s="171">
        <v>30</v>
      </c>
      <c r="H8360" s="170" t="s">
        <v>6037</v>
      </c>
      <c r="I8360" s="171">
        <v>34.950000000000003</v>
      </c>
      <c r="J8360" s="169">
        <v>1</v>
      </c>
    </row>
    <row r="8361" spans="1:10" hidden="1" x14ac:dyDescent="0.25">
      <c r="A8361" s="169">
        <v>74966</v>
      </c>
      <c r="B8361" s="170" t="s">
        <v>6038</v>
      </c>
      <c r="C8361" s="170" t="s">
        <v>15</v>
      </c>
      <c r="D8361" s="170" t="s">
        <v>19</v>
      </c>
      <c r="E8361" s="170">
        <v>100</v>
      </c>
      <c r="F8361" s="170">
        <v>24</v>
      </c>
      <c r="G8361" s="171">
        <v>22</v>
      </c>
      <c r="H8361" s="170" t="s">
        <v>96</v>
      </c>
      <c r="I8361" s="171">
        <v>5.99</v>
      </c>
      <c r="J8361" s="169">
        <v>1</v>
      </c>
    </row>
    <row r="8362" spans="1:10" hidden="1" x14ac:dyDescent="0.25">
      <c r="A8362" s="169">
        <v>74969</v>
      </c>
      <c r="B8362" s="170" t="s">
        <v>6039</v>
      </c>
      <c r="C8362" s="170" t="s">
        <v>15</v>
      </c>
      <c r="D8362" s="170" t="s">
        <v>215</v>
      </c>
      <c r="E8362" s="170">
        <v>750</v>
      </c>
      <c r="F8362" s="170">
        <v>6</v>
      </c>
      <c r="G8362" s="171">
        <v>40</v>
      </c>
      <c r="H8362" s="170" t="s">
        <v>783</v>
      </c>
      <c r="I8362" s="171">
        <v>229.99</v>
      </c>
      <c r="J8362" s="169">
        <v>1</v>
      </c>
    </row>
    <row r="8363" spans="1:10" hidden="1" x14ac:dyDescent="0.25">
      <c r="A8363" s="169">
        <v>74971</v>
      </c>
      <c r="B8363" s="170" t="s">
        <v>6040</v>
      </c>
      <c r="C8363" s="170" t="s">
        <v>15</v>
      </c>
      <c r="D8363" s="170" t="s">
        <v>154</v>
      </c>
      <c r="E8363" s="170">
        <v>700</v>
      </c>
      <c r="F8363" s="170">
        <v>6</v>
      </c>
      <c r="G8363" s="171">
        <v>17</v>
      </c>
      <c r="H8363" s="170" t="s">
        <v>96</v>
      </c>
      <c r="I8363" s="171">
        <v>33.99</v>
      </c>
      <c r="J8363" s="169">
        <v>1</v>
      </c>
    </row>
    <row r="8364" spans="1:10" hidden="1" x14ac:dyDescent="0.25">
      <c r="A8364" s="169">
        <v>74980</v>
      </c>
      <c r="B8364" s="170" t="s">
        <v>6041</v>
      </c>
      <c r="C8364" s="170" t="s">
        <v>15</v>
      </c>
      <c r="D8364" s="170" t="s">
        <v>154</v>
      </c>
      <c r="E8364" s="170">
        <v>700</v>
      </c>
      <c r="F8364" s="170">
        <v>6</v>
      </c>
      <c r="G8364" s="171">
        <v>17</v>
      </c>
      <c r="H8364" s="170" t="s">
        <v>96</v>
      </c>
      <c r="I8364" s="171">
        <v>33.99</v>
      </c>
      <c r="J8364" s="169">
        <v>1</v>
      </c>
    </row>
    <row r="8365" spans="1:10" hidden="1" x14ac:dyDescent="0.25">
      <c r="A8365" s="169">
        <v>74985</v>
      </c>
      <c r="B8365" s="170" t="s">
        <v>6042</v>
      </c>
      <c r="C8365" s="170" t="s">
        <v>15</v>
      </c>
      <c r="D8365" s="170" t="s">
        <v>16</v>
      </c>
      <c r="E8365" s="170">
        <v>750</v>
      </c>
      <c r="F8365" s="170">
        <v>6</v>
      </c>
      <c r="G8365" s="171">
        <v>45</v>
      </c>
      <c r="H8365" s="170" t="s">
        <v>6037</v>
      </c>
      <c r="I8365" s="171">
        <v>44.95</v>
      </c>
      <c r="J8365" s="169">
        <v>1</v>
      </c>
    </row>
    <row r="8366" spans="1:10" hidden="1" x14ac:dyDescent="0.25">
      <c r="A8366" s="169">
        <v>74994</v>
      </c>
      <c r="B8366" s="170" t="s">
        <v>6043</v>
      </c>
      <c r="C8366" s="170" t="s">
        <v>263</v>
      </c>
      <c r="D8366" s="170" t="s">
        <v>332</v>
      </c>
      <c r="E8366" s="170">
        <v>458</v>
      </c>
      <c r="F8366" s="170">
        <v>24</v>
      </c>
      <c r="G8366" s="171">
        <v>5</v>
      </c>
      <c r="H8366" s="170" t="s">
        <v>6044</v>
      </c>
      <c r="I8366" s="171">
        <v>4.3899999999999997</v>
      </c>
      <c r="J8366" s="169">
        <v>1</v>
      </c>
    </row>
    <row r="8367" spans="1:10" hidden="1" x14ac:dyDescent="0.25">
      <c r="A8367" s="169">
        <v>74996</v>
      </c>
      <c r="B8367" s="170" t="s">
        <v>6045</v>
      </c>
      <c r="C8367" s="170" t="s">
        <v>263</v>
      </c>
      <c r="D8367" s="170" t="s">
        <v>264</v>
      </c>
      <c r="E8367" s="170">
        <v>473</v>
      </c>
      <c r="F8367" s="170">
        <v>24</v>
      </c>
      <c r="G8367" s="171">
        <v>5</v>
      </c>
      <c r="H8367" s="170" t="s">
        <v>17</v>
      </c>
      <c r="I8367" s="171">
        <v>4.29</v>
      </c>
      <c r="J8367" s="169">
        <v>1</v>
      </c>
    </row>
    <row r="8368" spans="1:10" hidden="1" x14ac:dyDescent="0.25">
      <c r="A8368" s="169">
        <v>75000</v>
      </c>
      <c r="B8368" s="170" t="s">
        <v>6046</v>
      </c>
      <c r="C8368" s="170" t="s">
        <v>24</v>
      </c>
      <c r="D8368" s="170" t="s">
        <v>60</v>
      </c>
      <c r="E8368" s="170">
        <v>750</v>
      </c>
      <c r="F8368" s="170">
        <v>12</v>
      </c>
      <c r="G8368" s="171">
        <v>10</v>
      </c>
      <c r="H8368" s="170" t="s">
        <v>4771</v>
      </c>
      <c r="I8368" s="171">
        <v>16.95</v>
      </c>
      <c r="J8368" s="169">
        <v>1</v>
      </c>
    </row>
    <row r="8369" spans="1:10" hidden="1" x14ac:dyDescent="0.25">
      <c r="A8369" s="169">
        <v>75002</v>
      </c>
      <c r="B8369" s="170" t="s">
        <v>6047</v>
      </c>
      <c r="C8369" s="170" t="s">
        <v>263</v>
      </c>
      <c r="D8369" s="170" t="s">
        <v>332</v>
      </c>
      <c r="E8369" s="170">
        <v>30000</v>
      </c>
      <c r="F8369" s="170">
        <v>1</v>
      </c>
      <c r="G8369" s="171">
        <v>6.9</v>
      </c>
      <c r="H8369" s="170" t="s">
        <v>1053</v>
      </c>
      <c r="I8369" s="171">
        <v>279.07</v>
      </c>
      <c r="J8369" s="169">
        <v>1</v>
      </c>
    </row>
    <row r="8370" spans="1:10" hidden="1" x14ac:dyDescent="0.25">
      <c r="A8370" s="169">
        <v>75002</v>
      </c>
      <c r="B8370" s="170" t="s">
        <v>6047</v>
      </c>
      <c r="C8370" s="170" t="s">
        <v>263</v>
      </c>
      <c r="D8370" s="170" t="s">
        <v>332</v>
      </c>
      <c r="E8370" s="170">
        <v>30000</v>
      </c>
      <c r="F8370" s="170">
        <v>1</v>
      </c>
      <c r="G8370" s="171">
        <v>6.9</v>
      </c>
      <c r="H8370" s="170" t="s">
        <v>1053</v>
      </c>
      <c r="I8370" s="171">
        <v>279.07</v>
      </c>
      <c r="J8370" s="169">
        <v>1</v>
      </c>
    </row>
    <row r="8371" spans="1:10" hidden="1" x14ac:dyDescent="0.25">
      <c r="A8371" s="169">
        <v>75003</v>
      </c>
      <c r="B8371" s="170" t="s">
        <v>6048</v>
      </c>
      <c r="C8371" s="170" t="s">
        <v>263</v>
      </c>
      <c r="D8371" s="170" t="s">
        <v>332</v>
      </c>
      <c r="E8371" s="170">
        <v>355</v>
      </c>
      <c r="F8371" s="170">
        <v>24</v>
      </c>
      <c r="G8371" s="171">
        <v>13</v>
      </c>
      <c r="H8371" s="170" t="s">
        <v>54</v>
      </c>
      <c r="I8371" s="171">
        <v>4.3899999999999997</v>
      </c>
      <c r="J8371" s="169">
        <v>1</v>
      </c>
    </row>
    <row r="8372" spans="1:10" hidden="1" x14ac:dyDescent="0.25">
      <c r="A8372" s="169">
        <v>75003</v>
      </c>
      <c r="B8372" s="170" t="s">
        <v>6048</v>
      </c>
      <c r="C8372" s="170" t="s">
        <v>263</v>
      </c>
      <c r="D8372" s="170" t="s">
        <v>332</v>
      </c>
      <c r="E8372" s="170">
        <v>355</v>
      </c>
      <c r="F8372" s="170">
        <v>24</v>
      </c>
      <c r="G8372" s="171">
        <v>13</v>
      </c>
      <c r="H8372" s="170" t="s">
        <v>54</v>
      </c>
      <c r="I8372" s="171">
        <v>4.3899999999999997</v>
      </c>
      <c r="J8372" s="169">
        <v>1</v>
      </c>
    </row>
    <row r="8373" spans="1:10" hidden="1" x14ac:dyDescent="0.25">
      <c r="A8373" s="169">
        <v>75004</v>
      </c>
      <c r="B8373" s="170" t="s">
        <v>6049</v>
      </c>
      <c r="C8373" s="170" t="s">
        <v>263</v>
      </c>
      <c r="D8373" s="170" t="s">
        <v>332</v>
      </c>
      <c r="E8373" s="170">
        <v>355</v>
      </c>
      <c r="F8373" s="170">
        <v>24</v>
      </c>
      <c r="G8373" s="171">
        <v>13</v>
      </c>
      <c r="H8373" s="170" t="s">
        <v>54</v>
      </c>
      <c r="I8373" s="171">
        <v>4.3899999999999997</v>
      </c>
      <c r="J8373" s="169">
        <v>1</v>
      </c>
    </row>
    <row r="8374" spans="1:10" hidden="1" x14ac:dyDescent="0.25">
      <c r="A8374" s="169">
        <v>75004</v>
      </c>
      <c r="B8374" s="170" t="s">
        <v>6049</v>
      </c>
      <c r="C8374" s="170" t="s">
        <v>263</v>
      </c>
      <c r="D8374" s="170" t="s">
        <v>332</v>
      </c>
      <c r="E8374" s="170">
        <v>355</v>
      </c>
      <c r="F8374" s="170">
        <v>24</v>
      </c>
      <c r="G8374" s="171">
        <v>13</v>
      </c>
      <c r="H8374" s="170" t="s">
        <v>54</v>
      </c>
      <c r="I8374" s="171">
        <v>4.3899999999999997</v>
      </c>
      <c r="J8374" s="169">
        <v>1</v>
      </c>
    </row>
    <row r="8375" spans="1:10" hidden="1" x14ac:dyDescent="0.25">
      <c r="A8375" s="169">
        <v>75005</v>
      </c>
      <c r="B8375" s="170" t="s">
        <v>6050</v>
      </c>
      <c r="C8375" s="170" t="s">
        <v>263</v>
      </c>
      <c r="D8375" s="170" t="s">
        <v>332</v>
      </c>
      <c r="E8375" s="170">
        <v>355</v>
      </c>
      <c r="F8375" s="170">
        <v>24</v>
      </c>
      <c r="G8375" s="171">
        <v>13</v>
      </c>
      <c r="H8375" s="170" t="s">
        <v>54</v>
      </c>
      <c r="I8375" s="171">
        <v>4.3899999999999997</v>
      </c>
      <c r="J8375" s="169">
        <v>1</v>
      </c>
    </row>
    <row r="8376" spans="1:10" hidden="1" x14ac:dyDescent="0.25">
      <c r="A8376" s="169">
        <v>75005</v>
      </c>
      <c r="B8376" s="170" t="s">
        <v>6050</v>
      </c>
      <c r="C8376" s="170" t="s">
        <v>263</v>
      </c>
      <c r="D8376" s="170" t="s">
        <v>332</v>
      </c>
      <c r="E8376" s="170">
        <v>355</v>
      </c>
      <c r="F8376" s="170">
        <v>24</v>
      </c>
      <c r="G8376" s="171">
        <v>13</v>
      </c>
      <c r="H8376" s="170" t="s">
        <v>54</v>
      </c>
      <c r="I8376" s="171">
        <v>4.3899999999999997</v>
      </c>
      <c r="J8376" s="169">
        <v>1</v>
      </c>
    </row>
    <row r="8377" spans="1:10" hidden="1" x14ac:dyDescent="0.25">
      <c r="A8377" s="169">
        <v>75006</v>
      </c>
      <c r="B8377" s="170" t="s">
        <v>6051</v>
      </c>
      <c r="C8377" s="170" t="s">
        <v>263</v>
      </c>
      <c r="D8377" s="170" t="s">
        <v>332</v>
      </c>
      <c r="E8377" s="170">
        <v>355</v>
      </c>
      <c r="F8377" s="170">
        <v>24</v>
      </c>
      <c r="G8377" s="171">
        <v>13</v>
      </c>
      <c r="H8377" s="170" t="s">
        <v>54</v>
      </c>
      <c r="I8377" s="171">
        <v>4.3899999999999997</v>
      </c>
      <c r="J8377" s="169">
        <v>1</v>
      </c>
    </row>
    <row r="8378" spans="1:10" hidden="1" x14ac:dyDescent="0.25">
      <c r="A8378" s="169">
        <v>75006</v>
      </c>
      <c r="B8378" s="170" t="s">
        <v>6051</v>
      </c>
      <c r="C8378" s="170" t="s">
        <v>263</v>
      </c>
      <c r="D8378" s="170" t="s">
        <v>332</v>
      </c>
      <c r="E8378" s="170">
        <v>355</v>
      </c>
      <c r="F8378" s="170">
        <v>24</v>
      </c>
      <c r="G8378" s="171">
        <v>13</v>
      </c>
      <c r="H8378" s="170" t="s">
        <v>54</v>
      </c>
      <c r="I8378" s="171">
        <v>4.3899999999999997</v>
      </c>
      <c r="J8378" s="169">
        <v>1</v>
      </c>
    </row>
    <row r="8379" spans="1:10" hidden="1" x14ac:dyDescent="0.25">
      <c r="A8379" s="169">
        <v>75007</v>
      </c>
      <c r="B8379" s="170" t="s">
        <v>6052</v>
      </c>
      <c r="C8379" s="170" t="s">
        <v>263</v>
      </c>
      <c r="D8379" s="170" t="s">
        <v>909</v>
      </c>
      <c r="E8379" s="170">
        <v>4260</v>
      </c>
      <c r="F8379" s="170">
        <v>2</v>
      </c>
      <c r="G8379" s="171">
        <v>4.5</v>
      </c>
      <c r="H8379" s="170" t="s">
        <v>54</v>
      </c>
      <c r="I8379" s="171">
        <v>33.99</v>
      </c>
      <c r="J8379" s="169">
        <v>12</v>
      </c>
    </row>
    <row r="8380" spans="1:10" hidden="1" x14ac:dyDescent="0.25">
      <c r="A8380" s="169">
        <v>75007</v>
      </c>
      <c r="B8380" s="170" t="s">
        <v>6052</v>
      </c>
      <c r="C8380" s="170" t="s">
        <v>263</v>
      </c>
      <c r="D8380" s="170" t="s">
        <v>909</v>
      </c>
      <c r="E8380" s="170">
        <v>4260</v>
      </c>
      <c r="F8380" s="170">
        <v>2</v>
      </c>
      <c r="G8380" s="171">
        <v>4.5</v>
      </c>
      <c r="H8380" s="170" t="s">
        <v>54</v>
      </c>
      <c r="I8380" s="171">
        <v>33.99</v>
      </c>
      <c r="J8380" s="169">
        <v>12</v>
      </c>
    </row>
    <row r="8381" spans="1:10" hidden="1" x14ac:dyDescent="0.25">
      <c r="A8381" s="169">
        <v>75009</v>
      </c>
      <c r="B8381" s="170" t="s">
        <v>6053</v>
      </c>
      <c r="C8381" s="170" t="s">
        <v>263</v>
      </c>
      <c r="D8381" s="170" t="s">
        <v>909</v>
      </c>
      <c r="E8381" s="170">
        <v>355</v>
      </c>
      <c r="F8381" s="170">
        <v>24</v>
      </c>
      <c r="G8381" s="171">
        <v>4.5</v>
      </c>
      <c r="H8381" s="170" t="s">
        <v>6054</v>
      </c>
      <c r="I8381" s="171">
        <v>6.6</v>
      </c>
      <c r="J8381" s="169">
        <v>1</v>
      </c>
    </row>
    <row r="8382" spans="1:10" hidden="1" x14ac:dyDescent="0.25">
      <c r="A8382" s="169">
        <v>75009</v>
      </c>
      <c r="B8382" s="170" t="s">
        <v>6053</v>
      </c>
      <c r="C8382" s="170" t="s">
        <v>263</v>
      </c>
      <c r="D8382" s="170" t="s">
        <v>909</v>
      </c>
      <c r="E8382" s="170">
        <v>355</v>
      </c>
      <c r="F8382" s="170">
        <v>24</v>
      </c>
      <c r="G8382" s="171">
        <v>4.5</v>
      </c>
      <c r="H8382" s="170" t="s">
        <v>6054</v>
      </c>
      <c r="I8382" s="171">
        <v>6.6</v>
      </c>
      <c r="J8382" s="169">
        <v>1</v>
      </c>
    </row>
    <row r="8383" spans="1:10" hidden="1" x14ac:dyDescent="0.25">
      <c r="A8383" s="169">
        <v>75010</v>
      </c>
      <c r="B8383" s="170" t="s">
        <v>6055</v>
      </c>
      <c r="C8383" s="170" t="s">
        <v>263</v>
      </c>
      <c r="D8383" s="170" t="s">
        <v>909</v>
      </c>
      <c r="E8383" s="170">
        <v>355</v>
      </c>
      <c r="F8383" s="170">
        <v>24</v>
      </c>
      <c r="G8383" s="171">
        <v>4.5</v>
      </c>
      <c r="H8383" s="170" t="s">
        <v>6054</v>
      </c>
      <c r="I8383" s="171">
        <v>6.6</v>
      </c>
      <c r="J8383" s="169">
        <v>1</v>
      </c>
    </row>
    <row r="8384" spans="1:10" hidden="1" x14ac:dyDescent="0.25">
      <c r="A8384" s="169">
        <v>75010</v>
      </c>
      <c r="B8384" s="170" t="s">
        <v>6055</v>
      </c>
      <c r="C8384" s="170" t="s">
        <v>263</v>
      </c>
      <c r="D8384" s="170" t="s">
        <v>909</v>
      </c>
      <c r="E8384" s="170">
        <v>355</v>
      </c>
      <c r="F8384" s="170">
        <v>24</v>
      </c>
      <c r="G8384" s="171">
        <v>4.5</v>
      </c>
      <c r="H8384" s="170" t="s">
        <v>6054</v>
      </c>
      <c r="I8384" s="171">
        <v>6.6</v>
      </c>
      <c r="J8384" s="169">
        <v>1</v>
      </c>
    </row>
    <row r="8385" spans="1:10" hidden="1" x14ac:dyDescent="0.25">
      <c r="A8385" s="169">
        <v>75011</v>
      </c>
      <c r="B8385" s="170" t="s">
        <v>6056</v>
      </c>
      <c r="C8385" s="170" t="s">
        <v>263</v>
      </c>
      <c r="D8385" s="170" t="s">
        <v>909</v>
      </c>
      <c r="E8385" s="170">
        <v>355</v>
      </c>
      <c r="F8385" s="170">
        <v>24</v>
      </c>
      <c r="G8385" s="171">
        <v>5</v>
      </c>
      <c r="H8385" s="170" t="s">
        <v>6054</v>
      </c>
      <c r="I8385" s="171">
        <v>6.6</v>
      </c>
      <c r="J8385" s="169">
        <v>1</v>
      </c>
    </row>
    <row r="8386" spans="1:10" hidden="1" x14ac:dyDescent="0.25">
      <c r="A8386" s="169">
        <v>75011</v>
      </c>
      <c r="B8386" s="170" t="s">
        <v>6056</v>
      </c>
      <c r="C8386" s="170" t="s">
        <v>263</v>
      </c>
      <c r="D8386" s="170" t="s">
        <v>909</v>
      </c>
      <c r="E8386" s="170">
        <v>355</v>
      </c>
      <c r="F8386" s="170">
        <v>24</v>
      </c>
      <c r="G8386" s="171">
        <v>5</v>
      </c>
      <c r="H8386" s="170" t="s">
        <v>6054</v>
      </c>
      <c r="I8386" s="171">
        <v>6.6</v>
      </c>
      <c r="J8386" s="169">
        <v>1</v>
      </c>
    </row>
    <row r="8387" spans="1:10" hidden="1" x14ac:dyDescent="0.25">
      <c r="A8387" s="169">
        <v>75027</v>
      </c>
      <c r="B8387" s="170" t="s">
        <v>6057</v>
      </c>
      <c r="C8387" s="170" t="s">
        <v>11</v>
      </c>
      <c r="D8387" s="170" t="s">
        <v>267</v>
      </c>
      <c r="E8387" s="170">
        <v>473</v>
      </c>
      <c r="F8387" s="170">
        <v>24</v>
      </c>
      <c r="G8387" s="171">
        <v>5</v>
      </c>
      <c r="H8387" s="170" t="s">
        <v>634</v>
      </c>
      <c r="I8387" s="171">
        <v>3.99</v>
      </c>
      <c r="J8387" s="169">
        <v>1</v>
      </c>
    </row>
    <row r="8388" spans="1:10" hidden="1" x14ac:dyDescent="0.25">
      <c r="A8388" s="169">
        <v>75027</v>
      </c>
      <c r="B8388" s="170" t="s">
        <v>6057</v>
      </c>
      <c r="C8388" s="170" t="s">
        <v>11</v>
      </c>
      <c r="D8388" s="170" t="s">
        <v>267</v>
      </c>
      <c r="E8388" s="170">
        <v>473</v>
      </c>
      <c r="F8388" s="170">
        <v>24</v>
      </c>
      <c r="G8388" s="171">
        <v>5</v>
      </c>
      <c r="H8388" s="170" t="s">
        <v>634</v>
      </c>
      <c r="I8388" s="171">
        <v>3.99</v>
      </c>
      <c r="J8388" s="169">
        <v>1</v>
      </c>
    </row>
    <row r="8389" spans="1:10" hidden="1" x14ac:dyDescent="0.25">
      <c r="A8389" s="169">
        <v>75029</v>
      </c>
      <c r="B8389" s="170" t="s">
        <v>6058</v>
      </c>
      <c r="C8389" s="170" t="s">
        <v>11</v>
      </c>
      <c r="D8389" s="170" t="s">
        <v>303</v>
      </c>
      <c r="E8389" s="170">
        <v>473</v>
      </c>
      <c r="F8389" s="170">
        <v>24</v>
      </c>
      <c r="G8389" s="171">
        <v>9</v>
      </c>
      <c r="H8389" s="170" t="s">
        <v>634</v>
      </c>
      <c r="I8389" s="171">
        <v>3.99</v>
      </c>
      <c r="J8389" s="169">
        <v>1</v>
      </c>
    </row>
    <row r="8390" spans="1:10" hidden="1" x14ac:dyDescent="0.25">
      <c r="A8390" s="169">
        <v>75029</v>
      </c>
      <c r="B8390" s="170" t="s">
        <v>6058</v>
      </c>
      <c r="C8390" s="170" t="s">
        <v>11</v>
      </c>
      <c r="D8390" s="170" t="s">
        <v>303</v>
      </c>
      <c r="E8390" s="170">
        <v>473</v>
      </c>
      <c r="F8390" s="170">
        <v>24</v>
      </c>
      <c r="G8390" s="171">
        <v>9</v>
      </c>
      <c r="H8390" s="170" t="s">
        <v>634</v>
      </c>
      <c r="I8390" s="171">
        <v>3.99</v>
      </c>
      <c r="J8390" s="169">
        <v>1</v>
      </c>
    </row>
    <row r="8391" spans="1:10" hidden="1" x14ac:dyDescent="0.25">
      <c r="A8391" s="169">
        <v>75084</v>
      </c>
      <c r="B8391" s="170" t="s">
        <v>6059</v>
      </c>
      <c r="C8391" s="170" t="s">
        <v>11</v>
      </c>
      <c r="D8391" s="170" t="s">
        <v>303</v>
      </c>
      <c r="E8391" s="170">
        <v>473</v>
      </c>
      <c r="F8391" s="170">
        <v>24</v>
      </c>
      <c r="G8391" s="171">
        <v>5.8</v>
      </c>
      <c r="H8391" s="170" t="s">
        <v>2066</v>
      </c>
      <c r="I8391" s="171">
        <v>4.2</v>
      </c>
      <c r="J8391" s="169">
        <v>1</v>
      </c>
    </row>
    <row r="8392" spans="1:10" hidden="1" x14ac:dyDescent="0.25">
      <c r="A8392" s="169">
        <v>75084</v>
      </c>
      <c r="B8392" s="170" t="s">
        <v>6059</v>
      </c>
      <c r="C8392" s="170" t="s">
        <v>11</v>
      </c>
      <c r="D8392" s="170" t="s">
        <v>303</v>
      </c>
      <c r="E8392" s="170">
        <v>473</v>
      </c>
      <c r="F8392" s="170">
        <v>24</v>
      </c>
      <c r="G8392" s="171">
        <v>5.8</v>
      </c>
      <c r="H8392" s="170" t="s">
        <v>2066</v>
      </c>
      <c r="I8392" s="171">
        <v>4.2</v>
      </c>
      <c r="J8392" s="169">
        <v>1</v>
      </c>
    </row>
    <row r="8393" spans="1:10" hidden="1" x14ac:dyDescent="0.25">
      <c r="A8393" s="169">
        <v>76521</v>
      </c>
      <c r="B8393" s="170" t="s">
        <v>6060</v>
      </c>
      <c r="C8393" s="170" t="s">
        <v>24</v>
      </c>
      <c r="D8393" s="170" t="s">
        <v>230</v>
      </c>
      <c r="E8393" s="170">
        <v>750</v>
      </c>
      <c r="F8393" s="170">
        <v>12</v>
      </c>
      <c r="G8393" s="171">
        <v>13</v>
      </c>
      <c r="H8393" s="170" t="s">
        <v>177</v>
      </c>
      <c r="I8393" s="171">
        <v>20.99</v>
      </c>
      <c r="J8393" s="169">
        <v>1</v>
      </c>
    </row>
    <row r="8394" spans="1:10" hidden="1" x14ac:dyDescent="0.25">
      <c r="A8394" s="169">
        <v>77693</v>
      </c>
      <c r="B8394" s="170" t="s">
        <v>6061</v>
      </c>
      <c r="C8394" s="170" t="s">
        <v>24</v>
      </c>
      <c r="D8394" s="170" t="s">
        <v>60</v>
      </c>
      <c r="E8394" s="170">
        <v>750</v>
      </c>
      <c r="F8394" s="170">
        <v>12</v>
      </c>
      <c r="G8394" s="171">
        <v>8</v>
      </c>
      <c r="H8394" s="170" t="s">
        <v>128</v>
      </c>
      <c r="I8394" s="171">
        <v>19.16</v>
      </c>
      <c r="J8394" s="169">
        <v>1</v>
      </c>
    </row>
    <row r="8395" spans="1:10" hidden="1" x14ac:dyDescent="0.25">
      <c r="A8395" s="169">
        <v>78493</v>
      </c>
      <c r="B8395" s="170" t="s">
        <v>6062</v>
      </c>
      <c r="C8395" s="170" t="s">
        <v>24</v>
      </c>
      <c r="D8395" s="170" t="s">
        <v>60</v>
      </c>
      <c r="E8395" s="170">
        <v>1500</v>
      </c>
      <c r="F8395" s="170">
        <v>6</v>
      </c>
      <c r="G8395" s="171">
        <v>11.5</v>
      </c>
      <c r="H8395" s="170" t="s">
        <v>26</v>
      </c>
      <c r="I8395" s="171">
        <v>17.989999999999998</v>
      </c>
      <c r="J8395" s="169">
        <v>1</v>
      </c>
    </row>
    <row r="8396" spans="1:10" hidden="1" x14ac:dyDescent="0.25">
      <c r="A8396" s="169">
        <v>79046</v>
      </c>
      <c r="B8396" s="170" t="s">
        <v>6063</v>
      </c>
      <c r="C8396" s="170" t="s">
        <v>24</v>
      </c>
      <c r="D8396" s="170" t="s">
        <v>34</v>
      </c>
      <c r="E8396" s="170">
        <v>750</v>
      </c>
      <c r="F8396" s="170">
        <v>12</v>
      </c>
      <c r="G8396" s="171">
        <v>13</v>
      </c>
      <c r="H8396" s="170" t="s">
        <v>110</v>
      </c>
      <c r="I8396" s="171">
        <v>19.989999999999998</v>
      </c>
      <c r="J8396" s="169">
        <v>1</v>
      </c>
    </row>
    <row r="8397" spans="1:10" hidden="1" x14ac:dyDescent="0.25">
      <c r="A8397" s="169">
        <v>80788</v>
      </c>
      <c r="B8397" s="170" t="s">
        <v>6064</v>
      </c>
      <c r="C8397" s="170" t="s">
        <v>24</v>
      </c>
      <c r="D8397" s="170" t="s">
        <v>34</v>
      </c>
      <c r="E8397" s="170">
        <v>4000</v>
      </c>
      <c r="F8397" s="170">
        <v>4</v>
      </c>
      <c r="G8397" s="171">
        <v>11.5</v>
      </c>
      <c r="H8397" s="170" t="s">
        <v>26</v>
      </c>
      <c r="I8397" s="171">
        <v>38.99</v>
      </c>
      <c r="J8397" s="169">
        <v>1</v>
      </c>
    </row>
    <row r="8398" spans="1:10" hidden="1" x14ac:dyDescent="0.25">
      <c r="A8398" s="169">
        <v>82636</v>
      </c>
      <c r="B8398" s="170" t="s">
        <v>6065</v>
      </c>
      <c r="C8398" s="170" t="s">
        <v>24</v>
      </c>
      <c r="D8398" s="170" t="s">
        <v>34</v>
      </c>
      <c r="E8398" s="170">
        <v>1500</v>
      </c>
      <c r="F8398" s="170">
        <v>6</v>
      </c>
      <c r="G8398" s="171">
        <v>12</v>
      </c>
      <c r="H8398" s="170" t="s">
        <v>177</v>
      </c>
      <c r="I8398" s="171">
        <v>20.99</v>
      </c>
      <c r="J8398" s="169">
        <v>1</v>
      </c>
    </row>
    <row r="8399" spans="1:10" hidden="1" x14ac:dyDescent="0.25">
      <c r="A8399" s="169">
        <v>84202</v>
      </c>
      <c r="B8399" s="170" t="s">
        <v>914</v>
      </c>
      <c r="C8399" s="170" t="s">
        <v>15</v>
      </c>
      <c r="D8399" s="170" t="s">
        <v>19</v>
      </c>
      <c r="E8399" s="170">
        <v>4500</v>
      </c>
      <c r="F8399" s="170">
        <v>1</v>
      </c>
      <c r="G8399" s="171">
        <v>40</v>
      </c>
      <c r="H8399" s="170" t="s">
        <v>29</v>
      </c>
      <c r="I8399" s="171">
        <v>499.99</v>
      </c>
      <c r="J8399" s="169">
        <v>1</v>
      </c>
    </row>
    <row r="8400" spans="1:10" hidden="1" x14ac:dyDescent="0.25">
      <c r="A8400" s="169">
        <v>85811</v>
      </c>
      <c r="B8400" s="170" t="s">
        <v>178</v>
      </c>
      <c r="C8400" s="170" t="s">
        <v>15</v>
      </c>
      <c r="D8400" s="170" t="s">
        <v>93</v>
      </c>
      <c r="E8400" s="170">
        <v>1750</v>
      </c>
      <c r="F8400" s="170">
        <v>6</v>
      </c>
      <c r="G8400" s="171">
        <v>40</v>
      </c>
      <c r="H8400" s="170" t="s">
        <v>29</v>
      </c>
      <c r="I8400" s="171">
        <v>56.99</v>
      </c>
      <c r="J8400" s="169">
        <v>1</v>
      </c>
    </row>
    <row r="8401" spans="1:10" hidden="1" x14ac:dyDescent="0.25">
      <c r="A8401" s="169">
        <v>86124</v>
      </c>
      <c r="B8401" s="170" t="s">
        <v>6066</v>
      </c>
      <c r="C8401" s="170" t="s">
        <v>24</v>
      </c>
      <c r="D8401" s="170" t="s">
        <v>127</v>
      </c>
      <c r="E8401" s="170">
        <v>750</v>
      </c>
      <c r="F8401" s="170">
        <v>12</v>
      </c>
      <c r="G8401" s="171">
        <v>14.5</v>
      </c>
      <c r="H8401" s="170" t="s">
        <v>96</v>
      </c>
      <c r="I8401" s="171">
        <v>22.99</v>
      </c>
      <c r="J8401" s="169">
        <v>1</v>
      </c>
    </row>
    <row r="8402" spans="1:10" hidden="1" x14ac:dyDescent="0.25">
      <c r="A8402" s="169">
        <v>87015</v>
      </c>
      <c r="B8402" s="170" t="s">
        <v>319</v>
      </c>
      <c r="C8402" s="170" t="s">
        <v>15</v>
      </c>
      <c r="D8402" s="170" t="s">
        <v>28</v>
      </c>
      <c r="E8402" s="170">
        <v>1750</v>
      </c>
      <c r="F8402" s="170">
        <v>6</v>
      </c>
      <c r="G8402" s="171">
        <v>40</v>
      </c>
      <c r="H8402" s="170" t="s">
        <v>43</v>
      </c>
      <c r="I8402" s="171">
        <v>57.29</v>
      </c>
      <c r="J8402" s="169">
        <v>1</v>
      </c>
    </row>
    <row r="8403" spans="1:10" hidden="1" x14ac:dyDescent="0.25">
      <c r="A8403" s="169">
        <v>87379</v>
      </c>
      <c r="B8403" s="170" t="s">
        <v>6067</v>
      </c>
      <c r="C8403" s="170" t="s">
        <v>15</v>
      </c>
      <c r="D8403" s="170" t="s">
        <v>1388</v>
      </c>
      <c r="E8403" s="170">
        <v>750</v>
      </c>
      <c r="F8403" s="170">
        <v>6</v>
      </c>
      <c r="G8403" s="171">
        <v>40</v>
      </c>
      <c r="H8403" s="170" t="s">
        <v>20</v>
      </c>
      <c r="I8403" s="171">
        <v>90.99</v>
      </c>
      <c r="J8403" s="169">
        <v>1</v>
      </c>
    </row>
    <row r="8404" spans="1:10" hidden="1" x14ac:dyDescent="0.25">
      <c r="A8404" s="169">
        <v>93401</v>
      </c>
      <c r="B8404" s="170" t="s">
        <v>6068</v>
      </c>
      <c r="C8404" s="170" t="s">
        <v>24</v>
      </c>
      <c r="D8404" s="170" t="s">
        <v>66</v>
      </c>
      <c r="E8404" s="170">
        <v>750</v>
      </c>
      <c r="F8404" s="170">
        <v>12</v>
      </c>
      <c r="G8404" s="171">
        <v>13.5</v>
      </c>
      <c r="H8404" s="170" t="s">
        <v>43</v>
      </c>
      <c r="I8404" s="171">
        <v>18.29</v>
      </c>
      <c r="J8404" s="169">
        <v>1</v>
      </c>
    </row>
    <row r="8405" spans="1:10" hidden="1" x14ac:dyDescent="0.25">
      <c r="A8405" s="169">
        <v>93823</v>
      </c>
      <c r="B8405" s="170" t="s">
        <v>6069</v>
      </c>
      <c r="C8405" s="170" t="s">
        <v>24</v>
      </c>
      <c r="D8405" s="170" t="s">
        <v>66</v>
      </c>
      <c r="E8405" s="170">
        <v>750</v>
      </c>
      <c r="F8405" s="170">
        <v>12</v>
      </c>
      <c r="G8405" s="171">
        <v>13.5</v>
      </c>
      <c r="H8405" s="170" t="s">
        <v>177</v>
      </c>
      <c r="I8405" s="171">
        <v>35.99</v>
      </c>
      <c r="J8405" s="169">
        <v>1</v>
      </c>
    </row>
    <row r="8406" spans="1:10" hidden="1" x14ac:dyDescent="0.25">
      <c r="A8406" s="169">
        <v>95711</v>
      </c>
      <c r="B8406" s="170" t="s">
        <v>6070</v>
      </c>
      <c r="C8406" s="170" t="s">
        <v>24</v>
      </c>
      <c r="D8406" s="170" t="s">
        <v>46</v>
      </c>
      <c r="E8406" s="170">
        <v>750</v>
      </c>
      <c r="F8406" s="170">
        <v>12</v>
      </c>
      <c r="G8406" s="171">
        <v>11</v>
      </c>
      <c r="H8406" s="170" t="s">
        <v>163</v>
      </c>
      <c r="I8406" s="171">
        <v>21.99</v>
      </c>
      <c r="J8406" s="169">
        <v>1</v>
      </c>
    </row>
    <row r="8407" spans="1:10" hidden="1" x14ac:dyDescent="0.25">
      <c r="A8407" s="169">
        <v>96065</v>
      </c>
      <c r="B8407" s="170" t="s">
        <v>6071</v>
      </c>
      <c r="C8407" s="170" t="s">
        <v>15</v>
      </c>
      <c r="D8407" s="170" t="s">
        <v>227</v>
      </c>
      <c r="E8407" s="170">
        <v>750</v>
      </c>
      <c r="F8407" s="170">
        <v>12</v>
      </c>
      <c r="G8407" s="171">
        <v>40</v>
      </c>
      <c r="H8407" s="170" t="s">
        <v>256</v>
      </c>
      <c r="I8407" s="171">
        <v>29.99</v>
      </c>
      <c r="J8407" s="169">
        <v>1</v>
      </c>
    </row>
    <row r="8408" spans="1:10" hidden="1" x14ac:dyDescent="0.25">
      <c r="A8408" s="169">
        <v>96263</v>
      </c>
      <c r="B8408" s="170" t="s">
        <v>175</v>
      </c>
      <c r="C8408" s="170" t="s">
        <v>15</v>
      </c>
      <c r="D8408" s="170" t="s">
        <v>51</v>
      </c>
      <c r="E8408" s="170">
        <v>1750</v>
      </c>
      <c r="F8408" s="170">
        <v>6</v>
      </c>
      <c r="G8408" s="171">
        <v>40</v>
      </c>
      <c r="H8408" s="170" t="s">
        <v>20</v>
      </c>
      <c r="I8408" s="171">
        <v>62.99</v>
      </c>
      <c r="J8408" s="169">
        <v>1</v>
      </c>
    </row>
    <row r="8409" spans="1:10" hidden="1" x14ac:dyDescent="0.25">
      <c r="A8409" s="169">
        <v>99218</v>
      </c>
      <c r="B8409" s="170" t="s">
        <v>6072</v>
      </c>
      <c r="C8409" s="170" t="s">
        <v>24</v>
      </c>
      <c r="D8409" s="170" t="s">
        <v>166</v>
      </c>
      <c r="E8409" s="170">
        <v>750</v>
      </c>
      <c r="F8409" s="170">
        <v>12</v>
      </c>
      <c r="G8409" s="171">
        <v>12</v>
      </c>
      <c r="H8409" s="170" t="s">
        <v>256</v>
      </c>
      <c r="I8409" s="171">
        <v>15.99</v>
      </c>
      <c r="J8409" s="169">
        <v>1</v>
      </c>
    </row>
    <row r="8410" spans="1:10" hidden="1" x14ac:dyDescent="0.25">
      <c r="A8410" s="169">
        <v>100101</v>
      </c>
      <c r="B8410" s="170" t="s">
        <v>6073</v>
      </c>
      <c r="C8410" s="170" t="s">
        <v>15</v>
      </c>
      <c r="D8410" s="170" t="s">
        <v>213</v>
      </c>
      <c r="E8410" s="170">
        <v>750</v>
      </c>
      <c r="F8410" s="170">
        <v>6</v>
      </c>
      <c r="G8410" s="171">
        <v>40</v>
      </c>
      <c r="H8410" s="170" t="s">
        <v>5482</v>
      </c>
      <c r="I8410" s="171">
        <v>112.99</v>
      </c>
      <c r="J8410" s="169">
        <v>1</v>
      </c>
    </row>
    <row r="8411" spans="1:10" hidden="1" x14ac:dyDescent="0.25">
      <c r="A8411" s="169">
        <v>100594</v>
      </c>
      <c r="B8411" s="170" t="s">
        <v>819</v>
      </c>
      <c r="C8411" s="170" t="s">
        <v>24</v>
      </c>
      <c r="D8411" s="170" t="s">
        <v>58</v>
      </c>
      <c r="E8411" s="170">
        <v>750</v>
      </c>
      <c r="F8411" s="170">
        <v>12</v>
      </c>
      <c r="G8411" s="171">
        <v>12.5</v>
      </c>
      <c r="H8411" s="170" t="s">
        <v>32</v>
      </c>
      <c r="I8411" s="171">
        <v>22.99</v>
      </c>
      <c r="J8411" s="169">
        <v>1</v>
      </c>
    </row>
    <row r="8412" spans="1:10" hidden="1" x14ac:dyDescent="0.25">
      <c r="A8412" s="169">
        <v>101717</v>
      </c>
      <c r="B8412" s="170" t="s">
        <v>6074</v>
      </c>
      <c r="C8412" s="170" t="s">
        <v>24</v>
      </c>
      <c r="D8412" s="170" t="s">
        <v>60</v>
      </c>
      <c r="E8412" s="170">
        <v>4000</v>
      </c>
      <c r="F8412" s="170">
        <v>4</v>
      </c>
      <c r="G8412" s="171">
        <v>11</v>
      </c>
      <c r="H8412" s="170" t="s">
        <v>32</v>
      </c>
      <c r="I8412" s="171">
        <v>35.99</v>
      </c>
      <c r="J8412" s="169">
        <v>1</v>
      </c>
    </row>
    <row r="8413" spans="1:10" hidden="1" x14ac:dyDescent="0.25">
      <c r="A8413" s="169">
        <v>102439</v>
      </c>
      <c r="B8413" s="170" t="s">
        <v>6075</v>
      </c>
      <c r="C8413" s="170" t="s">
        <v>15</v>
      </c>
      <c r="D8413" s="170" t="s">
        <v>1399</v>
      </c>
      <c r="E8413" s="170">
        <v>750</v>
      </c>
      <c r="F8413" s="170">
        <v>6</v>
      </c>
      <c r="G8413" s="171">
        <v>42.5</v>
      </c>
      <c r="H8413" s="170" t="s">
        <v>73</v>
      </c>
      <c r="I8413" s="171">
        <v>54.99</v>
      </c>
      <c r="J8413" s="169">
        <v>1</v>
      </c>
    </row>
    <row r="8414" spans="1:10" hidden="1" x14ac:dyDescent="0.25">
      <c r="A8414" s="169">
        <v>103861</v>
      </c>
      <c r="B8414" s="170" t="s">
        <v>6076</v>
      </c>
      <c r="C8414" s="170" t="s">
        <v>24</v>
      </c>
      <c r="D8414" s="170" t="s">
        <v>34</v>
      </c>
      <c r="E8414" s="170">
        <v>1000</v>
      </c>
      <c r="F8414" s="170">
        <v>12</v>
      </c>
      <c r="G8414" s="171">
        <v>13</v>
      </c>
      <c r="H8414" s="170" t="s">
        <v>47</v>
      </c>
      <c r="I8414" s="171">
        <v>13.99</v>
      </c>
      <c r="J8414" s="169">
        <v>1</v>
      </c>
    </row>
    <row r="8415" spans="1:10" hidden="1" x14ac:dyDescent="0.25">
      <c r="A8415" s="169">
        <v>103887</v>
      </c>
      <c r="B8415" s="170" t="s">
        <v>6077</v>
      </c>
      <c r="C8415" s="170" t="s">
        <v>24</v>
      </c>
      <c r="D8415" s="170" t="s">
        <v>34</v>
      </c>
      <c r="E8415" s="170">
        <v>750</v>
      </c>
      <c r="F8415" s="170">
        <v>12</v>
      </c>
      <c r="G8415" s="171">
        <v>13.5</v>
      </c>
      <c r="H8415" s="170" t="s">
        <v>64</v>
      </c>
      <c r="I8415" s="171">
        <v>19.989999999999998</v>
      </c>
      <c r="J8415" s="169">
        <v>1</v>
      </c>
    </row>
    <row r="8416" spans="1:10" hidden="1" x14ac:dyDescent="0.25">
      <c r="A8416" s="169">
        <v>105002</v>
      </c>
      <c r="B8416" s="170" t="s">
        <v>6078</v>
      </c>
      <c r="C8416" s="170" t="s">
        <v>24</v>
      </c>
      <c r="D8416" s="170" t="s">
        <v>58</v>
      </c>
      <c r="E8416" s="170">
        <v>750</v>
      </c>
      <c r="F8416" s="170">
        <v>12</v>
      </c>
      <c r="G8416" s="171">
        <v>12.5</v>
      </c>
      <c r="H8416" s="170" t="s">
        <v>163</v>
      </c>
      <c r="I8416" s="171">
        <v>16.489999999999998</v>
      </c>
      <c r="J8416" s="169">
        <v>1</v>
      </c>
    </row>
    <row r="8417" spans="1:10" hidden="1" x14ac:dyDescent="0.25">
      <c r="A8417" s="169">
        <v>105385</v>
      </c>
      <c r="B8417" s="170" t="s">
        <v>6079</v>
      </c>
      <c r="C8417" s="170" t="s">
        <v>24</v>
      </c>
      <c r="D8417" s="170" t="s">
        <v>109</v>
      </c>
      <c r="E8417" s="170">
        <v>750</v>
      </c>
      <c r="F8417" s="170">
        <v>12</v>
      </c>
      <c r="G8417" s="171">
        <v>10.8</v>
      </c>
      <c r="H8417" s="170" t="s">
        <v>26</v>
      </c>
      <c r="I8417" s="171">
        <v>29.99</v>
      </c>
      <c r="J8417" s="169">
        <v>1</v>
      </c>
    </row>
    <row r="8418" spans="1:10" hidden="1" x14ac:dyDescent="0.25">
      <c r="A8418" s="169">
        <v>105601</v>
      </c>
      <c r="B8418" s="170" t="s">
        <v>608</v>
      </c>
      <c r="C8418" s="170" t="s">
        <v>15</v>
      </c>
      <c r="D8418" s="170" t="s">
        <v>301</v>
      </c>
      <c r="E8418" s="170">
        <v>750</v>
      </c>
      <c r="F8418" s="170">
        <v>12</v>
      </c>
      <c r="G8418" s="171">
        <v>35</v>
      </c>
      <c r="H8418" s="170" t="s">
        <v>22</v>
      </c>
      <c r="I8418" s="171">
        <v>25.99</v>
      </c>
      <c r="J8418" s="169">
        <v>1</v>
      </c>
    </row>
    <row r="8419" spans="1:10" hidden="1" x14ac:dyDescent="0.25">
      <c r="A8419" s="169">
        <v>106179</v>
      </c>
      <c r="B8419" s="170" t="s">
        <v>6080</v>
      </c>
      <c r="C8419" s="170" t="s">
        <v>24</v>
      </c>
      <c r="D8419" s="170" t="s">
        <v>60</v>
      </c>
      <c r="E8419" s="170">
        <v>4000</v>
      </c>
      <c r="F8419" s="170">
        <v>4</v>
      </c>
      <c r="G8419" s="171">
        <v>11.5</v>
      </c>
      <c r="H8419" s="170" t="s">
        <v>26</v>
      </c>
      <c r="I8419" s="171">
        <v>37.99</v>
      </c>
      <c r="J8419" s="169">
        <v>1</v>
      </c>
    </row>
    <row r="8420" spans="1:10" hidden="1" x14ac:dyDescent="0.25">
      <c r="A8420" s="169">
        <v>106377</v>
      </c>
      <c r="B8420" s="170" t="s">
        <v>6081</v>
      </c>
      <c r="C8420" s="170" t="s">
        <v>24</v>
      </c>
      <c r="D8420" s="170" t="s">
        <v>34</v>
      </c>
      <c r="E8420" s="170">
        <v>750</v>
      </c>
      <c r="F8420" s="170">
        <v>12</v>
      </c>
      <c r="G8420" s="171">
        <v>13.9</v>
      </c>
      <c r="H8420" s="170" t="s">
        <v>43</v>
      </c>
      <c r="I8420" s="171">
        <v>15.99</v>
      </c>
      <c r="J8420" s="169">
        <v>1</v>
      </c>
    </row>
    <row r="8421" spans="1:10" hidden="1" x14ac:dyDescent="0.25">
      <c r="A8421" s="169">
        <v>106450</v>
      </c>
      <c r="B8421" s="170" t="s">
        <v>1659</v>
      </c>
      <c r="C8421" s="170" t="s">
        <v>24</v>
      </c>
      <c r="D8421" s="170" t="s">
        <v>166</v>
      </c>
      <c r="E8421" s="170">
        <v>750</v>
      </c>
      <c r="F8421" s="170">
        <v>12</v>
      </c>
      <c r="G8421" s="171">
        <v>12.5</v>
      </c>
      <c r="H8421" s="170" t="s">
        <v>22</v>
      </c>
      <c r="I8421" s="171">
        <v>22.99</v>
      </c>
      <c r="J8421" s="169">
        <v>1</v>
      </c>
    </row>
    <row r="8422" spans="1:10" hidden="1" x14ac:dyDescent="0.25">
      <c r="A8422" s="169">
        <v>106765</v>
      </c>
      <c r="B8422" s="170" t="s">
        <v>6082</v>
      </c>
      <c r="C8422" s="170" t="s">
        <v>24</v>
      </c>
      <c r="D8422" s="170" t="s">
        <v>109</v>
      </c>
      <c r="E8422" s="170">
        <v>4000</v>
      </c>
      <c r="F8422" s="170">
        <v>4</v>
      </c>
      <c r="G8422" s="171">
        <v>11.5</v>
      </c>
      <c r="H8422" s="170" t="s">
        <v>26</v>
      </c>
      <c r="I8422" s="171">
        <v>37.99</v>
      </c>
      <c r="J8422" s="169">
        <v>1</v>
      </c>
    </row>
    <row r="8423" spans="1:10" hidden="1" x14ac:dyDescent="0.25">
      <c r="A8423" s="169">
        <v>107052</v>
      </c>
      <c r="B8423" s="170" t="s">
        <v>6083</v>
      </c>
      <c r="C8423" s="170" t="s">
        <v>24</v>
      </c>
      <c r="D8423" s="170" t="s">
        <v>68</v>
      </c>
      <c r="E8423" s="170">
        <v>750</v>
      </c>
      <c r="F8423" s="170">
        <v>12</v>
      </c>
      <c r="G8423" s="171">
        <v>13</v>
      </c>
      <c r="H8423" s="170" t="s">
        <v>22</v>
      </c>
      <c r="I8423" s="171">
        <v>13.99</v>
      </c>
      <c r="J8423" s="169">
        <v>1</v>
      </c>
    </row>
    <row r="8424" spans="1:10" hidden="1" x14ac:dyDescent="0.25">
      <c r="A8424" s="169">
        <v>107070</v>
      </c>
      <c r="B8424" s="170" t="s">
        <v>6084</v>
      </c>
      <c r="C8424" s="170" t="s">
        <v>24</v>
      </c>
      <c r="D8424" s="170" t="s">
        <v>58</v>
      </c>
      <c r="E8424" s="170">
        <v>750</v>
      </c>
      <c r="F8424" s="170">
        <v>12</v>
      </c>
      <c r="G8424" s="171">
        <v>13.1</v>
      </c>
      <c r="H8424" s="170" t="s">
        <v>26</v>
      </c>
      <c r="I8424" s="171">
        <v>17.989999999999998</v>
      </c>
      <c r="J8424" s="169">
        <v>1</v>
      </c>
    </row>
    <row r="8425" spans="1:10" hidden="1" x14ac:dyDescent="0.25">
      <c r="A8425" s="169">
        <v>107276</v>
      </c>
      <c r="B8425" s="170" t="s">
        <v>439</v>
      </c>
      <c r="C8425" s="170" t="s">
        <v>24</v>
      </c>
      <c r="D8425" s="170" t="s">
        <v>230</v>
      </c>
      <c r="E8425" s="170">
        <v>750</v>
      </c>
      <c r="F8425" s="170">
        <v>12</v>
      </c>
      <c r="G8425" s="171">
        <v>13</v>
      </c>
      <c r="H8425" s="170" t="s">
        <v>22</v>
      </c>
      <c r="I8425" s="171">
        <v>25.99</v>
      </c>
      <c r="J8425" s="169">
        <v>1</v>
      </c>
    </row>
    <row r="8426" spans="1:10" hidden="1" x14ac:dyDescent="0.25">
      <c r="A8426" s="169">
        <v>108295</v>
      </c>
      <c r="B8426" s="170" t="s">
        <v>6085</v>
      </c>
      <c r="C8426" s="170" t="s">
        <v>24</v>
      </c>
      <c r="D8426" s="170" t="s">
        <v>60</v>
      </c>
      <c r="E8426" s="170">
        <v>750</v>
      </c>
      <c r="F8426" s="170">
        <v>12</v>
      </c>
      <c r="G8426" s="171">
        <v>12</v>
      </c>
      <c r="H8426" s="170" t="s">
        <v>26</v>
      </c>
      <c r="I8426" s="171">
        <v>11.99</v>
      </c>
      <c r="J8426" s="169">
        <v>1</v>
      </c>
    </row>
    <row r="8427" spans="1:10" hidden="1" x14ac:dyDescent="0.25">
      <c r="A8427" s="169">
        <v>108357</v>
      </c>
      <c r="B8427" s="170" t="s">
        <v>4841</v>
      </c>
      <c r="C8427" s="170" t="s">
        <v>15</v>
      </c>
      <c r="D8427" s="170" t="s">
        <v>154</v>
      </c>
      <c r="E8427" s="170">
        <v>750</v>
      </c>
      <c r="F8427" s="170">
        <v>12</v>
      </c>
      <c r="G8427" s="171">
        <v>17</v>
      </c>
      <c r="H8427" s="170" t="s">
        <v>222</v>
      </c>
      <c r="I8427" s="171">
        <v>30.99</v>
      </c>
      <c r="J8427" s="169">
        <v>1</v>
      </c>
    </row>
    <row r="8428" spans="1:10" hidden="1" x14ac:dyDescent="0.25">
      <c r="A8428" s="169">
        <v>108688</v>
      </c>
      <c r="B8428" s="170" t="s">
        <v>6086</v>
      </c>
      <c r="C8428" s="170" t="s">
        <v>24</v>
      </c>
      <c r="D8428" s="170" t="s">
        <v>60</v>
      </c>
      <c r="E8428" s="170">
        <v>4000</v>
      </c>
      <c r="F8428" s="170">
        <v>4</v>
      </c>
      <c r="G8428" s="171">
        <v>12</v>
      </c>
      <c r="H8428" s="170" t="s">
        <v>26</v>
      </c>
      <c r="I8428" s="171">
        <v>37.99</v>
      </c>
      <c r="J8428" s="169">
        <v>1</v>
      </c>
    </row>
    <row r="8429" spans="1:10" hidden="1" x14ac:dyDescent="0.25">
      <c r="A8429" s="169">
        <v>108704</v>
      </c>
      <c r="B8429" s="170" t="s">
        <v>6087</v>
      </c>
      <c r="C8429" s="170" t="s">
        <v>15</v>
      </c>
      <c r="D8429" s="170" t="s">
        <v>122</v>
      </c>
      <c r="E8429" s="170">
        <v>750</v>
      </c>
      <c r="F8429" s="170">
        <v>6</v>
      </c>
      <c r="G8429" s="171">
        <v>40</v>
      </c>
      <c r="H8429" s="170" t="s">
        <v>123</v>
      </c>
      <c r="I8429" s="171">
        <v>164.99</v>
      </c>
      <c r="J8429" s="169">
        <v>1</v>
      </c>
    </row>
    <row r="8430" spans="1:10" hidden="1" x14ac:dyDescent="0.25">
      <c r="A8430" s="169">
        <v>110056</v>
      </c>
      <c r="B8430" s="170" t="s">
        <v>481</v>
      </c>
      <c r="C8430" s="170" t="s">
        <v>15</v>
      </c>
      <c r="D8430" s="170" t="s">
        <v>19</v>
      </c>
      <c r="E8430" s="170">
        <v>750</v>
      </c>
      <c r="F8430" s="170">
        <v>12</v>
      </c>
      <c r="G8430" s="171">
        <v>40</v>
      </c>
      <c r="H8430" s="170" t="s">
        <v>43</v>
      </c>
      <c r="I8430" s="171">
        <v>30.29</v>
      </c>
      <c r="J8430" s="169">
        <v>1</v>
      </c>
    </row>
    <row r="8431" spans="1:10" hidden="1" x14ac:dyDescent="0.25">
      <c r="A8431" s="169">
        <v>110114</v>
      </c>
      <c r="B8431" s="170" t="s">
        <v>6088</v>
      </c>
      <c r="C8431" s="170" t="s">
        <v>24</v>
      </c>
      <c r="D8431" s="170" t="s">
        <v>34</v>
      </c>
      <c r="E8431" s="170">
        <v>750</v>
      </c>
      <c r="F8431" s="170">
        <v>12</v>
      </c>
      <c r="G8431" s="171">
        <v>13.5</v>
      </c>
      <c r="H8431" s="170" t="s">
        <v>64</v>
      </c>
      <c r="I8431" s="171">
        <v>16.989999999999998</v>
      </c>
      <c r="J8431" s="169">
        <v>1</v>
      </c>
    </row>
    <row r="8432" spans="1:10" hidden="1" x14ac:dyDescent="0.25">
      <c r="A8432" s="169">
        <v>110221</v>
      </c>
      <c r="B8432" s="170" t="s">
        <v>403</v>
      </c>
      <c r="C8432" s="170" t="s">
        <v>15</v>
      </c>
      <c r="D8432" s="170" t="s">
        <v>227</v>
      </c>
      <c r="E8432" s="170">
        <v>375</v>
      </c>
      <c r="F8432" s="170">
        <v>24</v>
      </c>
      <c r="G8432" s="171">
        <v>40</v>
      </c>
      <c r="H8432" s="170" t="s">
        <v>222</v>
      </c>
      <c r="I8432" s="171">
        <v>17.489999999999998</v>
      </c>
      <c r="J8432" s="169">
        <v>1</v>
      </c>
    </row>
    <row r="8433" spans="1:10" hidden="1" x14ac:dyDescent="0.25">
      <c r="A8433" s="169">
        <v>110486</v>
      </c>
      <c r="B8433" s="170" t="s">
        <v>6089</v>
      </c>
      <c r="C8433" s="170" t="s">
        <v>24</v>
      </c>
      <c r="D8433" s="170" t="s">
        <v>68</v>
      </c>
      <c r="E8433" s="170">
        <v>750</v>
      </c>
      <c r="F8433" s="170">
        <v>12</v>
      </c>
      <c r="G8433" s="171">
        <v>13.9</v>
      </c>
      <c r="H8433" s="170" t="s">
        <v>43</v>
      </c>
      <c r="I8433" s="171">
        <v>19.29</v>
      </c>
      <c r="J8433" s="169">
        <v>1</v>
      </c>
    </row>
    <row r="8434" spans="1:10" hidden="1" x14ac:dyDescent="0.25">
      <c r="A8434" s="169">
        <v>111021</v>
      </c>
      <c r="B8434" s="170" t="s">
        <v>6090</v>
      </c>
      <c r="C8434" s="170" t="s">
        <v>15</v>
      </c>
      <c r="D8434" s="170" t="s">
        <v>51</v>
      </c>
      <c r="E8434" s="170">
        <v>1750</v>
      </c>
      <c r="F8434" s="170">
        <v>6</v>
      </c>
      <c r="G8434" s="171">
        <v>40</v>
      </c>
      <c r="H8434" s="170" t="s">
        <v>20</v>
      </c>
      <c r="I8434" s="171">
        <v>56.99</v>
      </c>
      <c r="J8434" s="169">
        <v>1</v>
      </c>
    </row>
    <row r="8435" spans="1:10" hidden="1" x14ac:dyDescent="0.25">
      <c r="A8435" s="169">
        <v>111419</v>
      </c>
      <c r="B8435" s="170" t="s">
        <v>6091</v>
      </c>
      <c r="C8435" s="170" t="s">
        <v>15</v>
      </c>
      <c r="D8435" s="170" t="s">
        <v>213</v>
      </c>
      <c r="E8435" s="170">
        <v>750</v>
      </c>
      <c r="F8435" s="170">
        <v>12</v>
      </c>
      <c r="G8435" s="171">
        <v>40</v>
      </c>
      <c r="H8435" s="170" t="s">
        <v>446</v>
      </c>
      <c r="I8435" s="171">
        <v>43.49</v>
      </c>
      <c r="J8435" s="169">
        <v>1</v>
      </c>
    </row>
    <row r="8436" spans="1:10" hidden="1" x14ac:dyDescent="0.25">
      <c r="A8436" s="169">
        <v>111526</v>
      </c>
      <c r="B8436" s="170" t="s">
        <v>6092</v>
      </c>
      <c r="C8436" s="170" t="s">
        <v>24</v>
      </c>
      <c r="D8436" s="170" t="s">
        <v>68</v>
      </c>
      <c r="E8436" s="170">
        <v>750</v>
      </c>
      <c r="F8436" s="170">
        <v>12</v>
      </c>
      <c r="G8436" s="171">
        <v>14</v>
      </c>
      <c r="H8436" s="170" t="s">
        <v>91</v>
      </c>
      <c r="I8436" s="171">
        <v>17.989999999999998</v>
      </c>
      <c r="J8436" s="169">
        <v>1</v>
      </c>
    </row>
    <row r="8437" spans="1:10" hidden="1" x14ac:dyDescent="0.25">
      <c r="A8437" s="169">
        <v>111980</v>
      </c>
      <c r="B8437" s="170" t="s">
        <v>6093</v>
      </c>
      <c r="C8437" s="170" t="s">
        <v>15</v>
      </c>
      <c r="D8437" s="170" t="s">
        <v>225</v>
      </c>
      <c r="E8437" s="170">
        <v>750</v>
      </c>
      <c r="F8437" s="170">
        <v>6</v>
      </c>
      <c r="G8437" s="171">
        <v>40</v>
      </c>
      <c r="H8437" s="170" t="s">
        <v>5482</v>
      </c>
      <c r="I8437" s="171">
        <v>84.99</v>
      </c>
      <c r="J8437" s="169">
        <v>1</v>
      </c>
    </row>
    <row r="8438" spans="1:10" hidden="1" x14ac:dyDescent="0.25">
      <c r="A8438" s="169">
        <v>112433</v>
      </c>
      <c r="B8438" s="170" t="s">
        <v>1265</v>
      </c>
      <c r="C8438" s="170" t="s">
        <v>15</v>
      </c>
      <c r="D8438" s="170" t="s">
        <v>143</v>
      </c>
      <c r="E8438" s="170">
        <v>750</v>
      </c>
      <c r="F8438" s="170">
        <v>12</v>
      </c>
      <c r="G8438" s="171">
        <v>40</v>
      </c>
      <c r="H8438" s="170" t="s">
        <v>29</v>
      </c>
      <c r="I8438" s="171">
        <v>27.99</v>
      </c>
      <c r="J8438" s="169">
        <v>1</v>
      </c>
    </row>
    <row r="8439" spans="1:10" hidden="1" x14ac:dyDescent="0.25">
      <c r="A8439" s="169">
        <v>112443</v>
      </c>
      <c r="B8439" s="170" t="s">
        <v>5994</v>
      </c>
      <c r="C8439" s="170" t="s">
        <v>15</v>
      </c>
      <c r="D8439" s="170" t="s">
        <v>1522</v>
      </c>
      <c r="E8439" s="170">
        <v>750</v>
      </c>
      <c r="F8439" s="170">
        <v>6</v>
      </c>
      <c r="G8439" s="171">
        <v>44</v>
      </c>
      <c r="H8439" s="170" t="s">
        <v>5482</v>
      </c>
      <c r="I8439" s="171">
        <v>54.99</v>
      </c>
      <c r="J8439" s="169">
        <v>1</v>
      </c>
    </row>
    <row r="8440" spans="1:10" hidden="1" x14ac:dyDescent="0.25">
      <c r="A8440" s="169">
        <v>112672</v>
      </c>
      <c r="B8440" s="170" t="s">
        <v>94</v>
      </c>
      <c r="C8440" s="170" t="s">
        <v>15</v>
      </c>
      <c r="D8440" s="170" t="s">
        <v>16</v>
      </c>
      <c r="E8440" s="170">
        <v>1750</v>
      </c>
      <c r="F8440" s="170">
        <v>6</v>
      </c>
      <c r="G8440" s="171">
        <v>40</v>
      </c>
      <c r="H8440" s="170" t="s">
        <v>43</v>
      </c>
      <c r="I8440" s="171">
        <v>58.29</v>
      </c>
      <c r="J8440" s="169">
        <v>1</v>
      </c>
    </row>
    <row r="8441" spans="1:10" hidden="1" x14ac:dyDescent="0.25">
      <c r="A8441" s="169">
        <v>113241</v>
      </c>
      <c r="B8441" s="170" t="s">
        <v>6094</v>
      </c>
      <c r="C8441" s="170" t="s">
        <v>15</v>
      </c>
      <c r="D8441" s="170" t="s">
        <v>215</v>
      </c>
      <c r="E8441" s="170">
        <v>750</v>
      </c>
      <c r="F8441" s="170">
        <v>6</v>
      </c>
      <c r="G8441" s="171">
        <v>40</v>
      </c>
      <c r="H8441" s="170" t="s">
        <v>29</v>
      </c>
      <c r="I8441" s="171">
        <v>49.99</v>
      </c>
      <c r="J8441" s="169">
        <v>1</v>
      </c>
    </row>
    <row r="8442" spans="1:10" hidden="1" x14ac:dyDescent="0.25">
      <c r="A8442" s="169">
        <v>113249</v>
      </c>
      <c r="B8442" s="170" t="s">
        <v>6095</v>
      </c>
      <c r="C8442" s="170" t="s">
        <v>24</v>
      </c>
      <c r="D8442" s="170" t="s">
        <v>68</v>
      </c>
      <c r="E8442" s="170">
        <v>750</v>
      </c>
      <c r="F8442" s="170">
        <v>12</v>
      </c>
      <c r="G8442" s="171">
        <v>14.5</v>
      </c>
      <c r="H8442" s="170" t="s">
        <v>130</v>
      </c>
      <c r="I8442" s="171">
        <v>29.99</v>
      </c>
      <c r="J8442" s="169">
        <v>1</v>
      </c>
    </row>
    <row r="8443" spans="1:10" hidden="1" x14ac:dyDescent="0.25">
      <c r="A8443" s="169">
        <v>114694</v>
      </c>
      <c r="B8443" s="170" t="s">
        <v>106</v>
      </c>
      <c r="C8443" s="170" t="s">
        <v>15</v>
      </c>
      <c r="D8443" s="170" t="s">
        <v>16</v>
      </c>
      <c r="E8443" s="170">
        <v>1750</v>
      </c>
      <c r="F8443" s="170">
        <v>6</v>
      </c>
      <c r="G8443" s="171">
        <v>40</v>
      </c>
      <c r="H8443" s="170" t="s">
        <v>20</v>
      </c>
      <c r="I8443" s="171">
        <v>67.989999999999995</v>
      </c>
      <c r="J8443" s="169">
        <v>1</v>
      </c>
    </row>
    <row r="8444" spans="1:10" hidden="1" x14ac:dyDescent="0.25">
      <c r="A8444" s="169">
        <v>116038</v>
      </c>
      <c r="B8444" s="170" t="s">
        <v>6096</v>
      </c>
      <c r="C8444" s="170" t="s">
        <v>15</v>
      </c>
      <c r="D8444" s="170" t="s">
        <v>227</v>
      </c>
      <c r="E8444" s="170">
        <v>750</v>
      </c>
      <c r="F8444" s="170">
        <v>12</v>
      </c>
      <c r="G8444" s="171">
        <v>40</v>
      </c>
      <c r="H8444" s="170" t="s">
        <v>222</v>
      </c>
      <c r="I8444" s="171">
        <v>37.04</v>
      </c>
      <c r="J8444" s="169">
        <v>1</v>
      </c>
    </row>
    <row r="8445" spans="1:10" hidden="1" x14ac:dyDescent="0.25">
      <c r="A8445" s="169">
        <v>119529</v>
      </c>
      <c r="B8445" s="170" t="s">
        <v>6097</v>
      </c>
      <c r="C8445" s="170" t="s">
        <v>24</v>
      </c>
      <c r="D8445" s="170" t="s">
        <v>34</v>
      </c>
      <c r="E8445" s="170">
        <v>750</v>
      </c>
      <c r="F8445" s="170">
        <v>12</v>
      </c>
      <c r="G8445" s="171">
        <v>14</v>
      </c>
      <c r="H8445" s="170" t="s">
        <v>182</v>
      </c>
      <c r="I8445" s="171">
        <v>12.99</v>
      </c>
      <c r="J8445" s="169">
        <v>1</v>
      </c>
    </row>
    <row r="8446" spans="1:10" hidden="1" x14ac:dyDescent="0.25">
      <c r="A8446" s="169">
        <v>119628</v>
      </c>
      <c r="B8446" s="170" t="s">
        <v>6098</v>
      </c>
      <c r="C8446" s="170" t="s">
        <v>24</v>
      </c>
      <c r="D8446" s="170" t="s">
        <v>68</v>
      </c>
      <c r="E8446" s="170">
        <v>750</v>
      </c>
      <c r="F8446" s="170">
        <v>12</v>
      </c>
      <c r="G8446" s="171">
        <v>13.5</v>
      </c>
      <c r="H8446" s="170" t="s">
        <v>177</v>
      </c>
      <c r="I8446" s="171">
        <v>13.99</v>
      </c>
      <c r="J8446" s="169">
        <v>1</v>
      </c>
    </row>
    <row r="8447" spans="1:10" hidden="1" x14ac:dyDescent="0.25">
      <c r="A8447" s="169">
        <v>121160</v>
      </c>
      <c r="B8447" s="170" t="s">
        <v>6099</v>
      </c>
      <c r="C8447" s="170" t="s">
        <v>24</v>
      </c>
      <c r="D8447" s="170" t="s">
        <v>34</v>
      </c>
      <c r="E8447" s="170">
        <v>750</v>
      </c>
      <c r="F8447" s="170">
        <v>12</v>
      </c>
      <c r="G8447" s="171">
        <v>13</v>
      </c>
      <c r="H8447" s="170" t="s">
        <v>35</v>
      </c>
      <c r="I8447" s="171">
        <v>34.49</v>
      </c>
      <c r="J8447" s="169">
        <v>1</v>
      </c>
    </row>
    <row r="8448" spans="1:10" hidden="1" x14ac:dyDescent="0.25">
      <c r="A8448" s="169">
        <v>121368</v>
      </c>
      <c r="B8448" s="170" t="s">
        <v>6100</v>
      </c>
      <c r="C8448" s="170" t="s">
        <v>24</v>
      </c>
      <c r="D8448" s="170" t="s">
        <v>127</v>
      </c>
      <c r="E8448" s="170">
        <v>750</v>
      </c>
      <c r="F8448" s="170">
        <v>12</v>
      </c>
      <c r="G8448" s="171">
        <v>14.5</v>
      </c>
      <c r="H8448" s="170" t="s">
        <v>783</v>
      </c>
      <c r="I8448" s="171">
        <v>16.989999999999998</v>
      </c>
      <c r="J8448" s="169">
        <v>1</v>
      </c>
    </row>
    <row r="8449" spans="1:10" hidden="1" x14ac:dyDescent="0.25">
      <c r="A8449" s="169">
        <v>121749</v>
      </c>
      <c r="B8449" s="170" t="s">
        <v>6101</v>
      </c>
      <c r="C8449" s="170" t="s">
        <v>24</v>
      </c>
      <c r="D8449" s="170" t="s">
        <v>99</v>
      </c>
      <c r="E8449" s="170">
        <v>750</v>
      </c>
      <c r="F8449" s="170">
        <v>12</v>
      </c>
      <c r="G8449" s="171">
        <v>20</v>
      </c>
      <c r="H8449" s="170" t="s">
        <v>149</v>
      </c>
      <c r="I8449" s="171">
        <v>42.99</v>
      </c>
      <c r="J8449" s="169">
        <v>1</v>
      </c>
    </row>
    <row r="8450" spans="1:10" hidden="1" x14ac:dyDescent="0.25">
      <c r="A8450" s="169">
        <v>122689</v>
      </c>
      <c r="B8450" s="170" t="s">
        <v>6102</v>
      </c>
      <c r="C8450" s="170" t="s">
        <v>24</v>
      </c>
      <c r="D8450" s="170" t="s">
        <v>25</v>
      </c>
      <c r="E8450" s="170">
        <v>750</v>
      </c>
      <c r="F8450" s="170">
        <v>12</v>
      </c>
      <c r="G8450" s="171">
        <v>11.5</v>
      </c>
      <c r="H8450" s="170" t="s">
        <v>177</v>
      </c>
      <c r="I8450" s="171">
        <v>17.989999999999998</v>
      </c>
      <c r="J8450" s="169">
        <v>1</v>
      </c>
    </row>
    <row r="8451" spans="1:10" hidden="1" x14ac:dyDescent="0.25">
      <c r="A8451" s="169">
        <v>123042</v>
      </c>
      <c r="B8451" s="170" t="s">
        <v>158</v>
      </c>
      <c r="C8451" s="170" t="s">
        <v>15</v>
      </c>
      <c r="D8451" s="170" t="s">
        <v>16</v>
      </c>
      <c r="E8451" s="170">
        <v>1750</v>
      </c>
      <c r="F8451" s="170">
        <v>6</v>
      </c>
      <c r="G8451" s="171">
        <v>40</v>
      </c>
      <c r="H8451" s="170" t="s">
        <v>22</v>
      </c>
      <c r="I8451" s="171">
        <v>54.65</v>
      </c>
      <c r="J8451" s="169">
        <v>1</v>
      </c>
    </row>
    <row r="8452" spans="1:10" hidden="1" x14ac:dyDescent="0.25">
      <c r="A8452" s="169">
        <v>123133</v>
      </c>
      <c r="B8452" s="170" t="s">
        <v>6103</v>
      </c>
      <c r="C8452" s="170" t="s">
        <v>15</v>
      </c>
      <c r="D8452" s="170" t="s">
        <v>759</v>
      </c>
      <c r="E8452" s="170">
        <v>750</v>
      </c>
      <c r="F8452" s="170">
        <v>12</v>
      </c>
      <c r="G8452" s="171">
        <v>40</v>
      </c>
      <c r="H8452" s="170" t="s">
        <v>123</v>
      </c>
      <c r="I8452" s="171">
        <v>28</v>
      </c>
      <c r="J8452" s="169">
        <v>1</v>
      </c>
    </row>
    <row r="8453" spans="1:10" hidden="1" x14ac:dyDescent="0.25">
      <c r="A8453" s="169">
        <v>125665</v>
      </c>
      <c r="B8453" s="170" t="s">
        <v>6104</v>
      </c>
      <c r="C8453" s="170" t="s">
        <v>263</v>
      </c>
      <c r="D8453" s="170" t="s">
        <v>806</v>
      </c>
      <c r="E8453" s="170">
        <v>1420</v>
      </c>
      <c r="F8453" s="170">
        <v>6</v>
      </c>
      <c r="G8453" s="171">
        <v>7</v>
      </c>
      <c r="H8453" s="170" t="s">
        <v>6105</v>
      </c>
      <c r="I8453" s="171">
        <v>14.99</v>
      </c>
      <c r="J8453" s="169">
        <v>4</v>
      </c>
    </row>
    <row r="8454" spans="1:10" hidden="1" x14ac:dyDescent="0.25">
      <c r="A8454" s="169">
        <v>125665</v>
      </c>
      <c r="B8454" s="170" t="s">
        <v>6104</v>
      </c>
      <c r="C8454" s="170" t="s">
        <v>263</v>
      </c>
      <c r="D8454" s="170" t="s">
        <v>806</v>
      </c>
      <c r="E8454" s="170">
        <v>1420</v>
      </c>
      <c r="F8454" s="170">
        <v>6</v>
      </c>
      <c r="G8454" s="171">
        <v>7</v>
      </c>
      <c r="H8454" s="170" t="s">
        <v>6105</v>
      </c>
      <c r="I8454" s="171">
        <v>14.99</v>
      </c>
      <c r="J8454" s="169">
        <v>4</v>
      </c>
    </row>
    <row r="8455" spans="1:10" hidden="1" x14ac:dyDescent="0.25">
      <c r="A8455" s="169">
        <v>126466</v>
      </c>
      <c r="B8455" s="170" t="s">
        <v>6106</v>
      </c>
      <c r="C8455" s="170" t="s">
        <v>15</v>
      </c>
      <c r="D8455" s="170" t="s">
        <v>16</v>
      </c>
      <c r="E8455" s="170">
        <v>750</v>
      </c>
      <c r="F8455" s="170">
        <v>12</v>
      </c>
      <c r="G8455" s="171">
        <v>40</v>
      </c>
      <c r="H8455" s="170" t="s">
        <v>17</v>
      </c>
      <c r="I8455" s="171">
        <v>34.49</v>
      </c>
      <c r="J8455" s="169">
        <v>1</v>
      </c>
    </row>
    <row r="8456" spans="1:10" hidden="1" x14ac:dyDescent="0.25">
      <c r="A8456" s="169">
        <v>127027</v>
      </c>
      <c r="B8456" s="170" t="s">
        <v>6107</v>
      </c>
      <c r="C8456" s="170" t="s">
        <v>24</v>
      </c>
      <c r="D8456" s="170" t="s">
        <v>3714</v>
      </c>
      <c r="E8456" s="170">
        <v>750</v>
      </c>
      <c r="F8456" s="170">
        <v>12</v>
      </c>
      <c r="G8456" s="171">
        <v>14</v>
      </c>
      <c r="H8456" s="170" t="s">
        <v>110</v>
      </c>
      <c r="I8456" s="171">
        <v>18.989999999999998</v>
      </c>
      <c r="J8456" s="169">
        <v>1</v>
      </c>
    </row>
    <row r="8457" spans="1:10" hidden="1" x14ac:dyDescent="0.25">
      <c r="A8457" s="169">
        <v>128775</v>
      </c>
      <c r="B8457" s="170" t="s">
        <v>6108</v>
      </c>
      <c r="C8457" s="170" t="s">
        <v>15</v>
      </c>
      <c r="D8457" s="170" t="s">
        <v>1399</v>
      </c>
      <c r="E8457" s="170">
        <v>700</v>
      </c>
      <c r="F8457" s="170">
        <v>12</v>
      </c>
      <c r="G8457" s="171">
        <v>17.5</v>
      </c>
      <c r="H8457" s="170" t="s">
        <v>5089</v>
      </c>
      <c r="I8457" s="171">
        <v>22</v>
      </c>
      <c r="J8457" s="169">
        <v>1</v>
      </c>
    </row>
    <row r="8458" spans="1:10" hidden="1" x14ac:dyDescent="0.25">
      <c r="A8458" s="169">
        <v>128843</v>
      </c>
      <c r="B8458" s="170" t="s">
        <v>6109</v>
      </c>
      <c r="C8458" s="170" t="s">
        <v>24</v>
      </c>
      <c r="D8458" s="170" t="s">
        <v>60</v>
      </c>
      <c r="E8458" s="170">
        <v>4000</v>
      </c>
      <c r="F8458" s="170">
        <v>4</v>
      </c>
      <c r="G8458" s="171">
        <v>7</v>
      </c>
      <c r="H8458" s="170" t="s">
        <v>32</v>
      </c>
      <c r="I8458" s="171">
        <v>34.99</v>
      </c>
      <c r="J8458" s="169">
        <v>1</v>
      </c>
    </row>
    <row r="8459" spans="1:10" hidden="1" x14ac:dyDescent="0.25">
      <c r="A8459" s="169">
        <v>130153</v>
      </c>
      <c r="B8459" s="170" t="s">
        <v>6110</v>
      </c>
      <c r="C8459" s="170" t="s">
        <v>24</v>
      </c>
      <c r="D8459" s="170" t="s">
        <v>60</v>
      </c>
      <c r="E8459" s="170">
        <v>750</v>
      </c>
      <c r="F8459" s="170">
        <v>12</v>
      </c>
      <c r="G8459" s="171">
        <v>9.5</v>
      </c>
      <c r="H8459" s="170" t="s">
        <v>64</v>
      </c>
      <c r="I8459" s="171">
        <v>13.49</v>
      </c>
      <c r="J8459" s="169">
        <v>1</v>
      </c>
    </row>
    <row r="8460" spans="1:10" hidden="1" x14ac:dyDescent="0.25">
      <c r="A8460" s="169">
        <v>130187</v>
      </c>
      <c r="B8460" s="170" t="s">
        <v>6111</v>
      </c>
      <c r="C8460" s="170" t="s">
        <v>24</v>
      </c>
      <c r="D8460" s="170" t="s">
        <v>230</v>
      </c>
      <c r="E8460" s="170">
        <v>750</v>
      </c>
      <c r="F8460" s="170">
        <v>12</v>
      </c>
      <c r="G8460" s="171">
        <v>13</v>
      </c>
      <c r="H8460" s="170" t="s">
        <v>47</v>
      </c>
      <c r="I8460" s="171">
        <v>24.99</v>
      </c>
      <c r="J8460" s="169">
        <v>1</v>
      </c>
    </row>
    <row r="8461" spans="1:10" hidden="1" x14ac:dyDescent="0.25">
      <c r="A8461" s="169">
        <v>131870</v>
      </c>
      <c r="B8461" s="170" t="s">
        <v>6112</v>
      </c>
      <c r="C8461" s="170" t="s">
        <v>15</v>
      </c>
      <c r="D8461" s="170" t="s">
        <v>510</v>
      </c>
      <c r="E8461" s="170">
        <v>750</v>
      </c>
      <c r="F8461" s="170">
        <v>6</v>
      </c>
      <c r="G8461" s="171">
        <v>40</v>
      </c>
      <c r="H8461" s="170" t="s">
        <v>446</v>
      </c>
      <c r="I8461" s="171">
        <v>54.99</v>
      </c>
      <c r="J8461" s="169">
        <v>1</v>
      </c>
    </row>
    <row r="8462" spans="1:10" hidden="1" x14ac:dyDescent="0.25">
      <c r="A8462" s="169">
        <v>133295</v>
      </c>
      <c r="B8462" s="170" t="s">
        <v>6113</v>
      </c>
      <c r="C8462" s="170" t="s">
        <v>15</v>
      </c>
      <c r="D8462" s="170" t="s">
        <v>336</v>
      </c>
      <c r="E8462" s="170">
        <v>200</v>
      </c>
      <c r="F8462" s="170">
        <v>24</v>
      </c>
      <c r="G8462" s="171">
        <v>14.9</v>
      </c>
      <c r="H8462" s="170" t="s">
        <v>634</v>
      </c>
      <c r="I8462" s="171">
        <v>8.99</v>
      </c>
      <c r="J8462" s="169">
        <v>1</v>
      </c>
    </row>
    <row r="8463" spans="1:10" hidden="1" x14ac:dyDescent="0.25">
      <c r="A8463" s="169">
        <v>133439</v>
      </c>
      <c r="B8463" s="170" t="s">
        <v>6114</v>
      </c>
      <c r="C8463" s="170" t="s">
        <v>15</v>
      </c>
      <c r="D8463" s="170" t="s">
        <v>28</v>
      </c>
      <c r="E8463" s="170">
        <v>1750</v>
      </c>
      <c r="F8463" s="170">
        <v>6</v>
      </c>
      <c r="G8463" s="171">
        <v>40</v>
      </c>
      <c r="H8463" s="170" t="s">
        <v>20</v>
      </c>
      <c r="I8463" s="171">
        <v>55.99</v>
      </c>
      <c r="J8463" s="169">
        <v>1</v>
      </c>
    </row>
    <row r="8464" spans="1:10" hidden="1" x14ac:dyDescent="0.25">
      <c r="A8464" s="169">
        <v>135210</v>
      </c>
      <c r="B8464" s="170" t="s">
        <v>6115</v>
      </c>
      <c r="C8464" s="170" t="s">
        <v>15</v>
      </c>
      <c r="D8464" s="170" t="s">
        <v>90</v>
      </c>
      <c r="E8464" s="170">
        <v>750</v>
      </c>
      <c r="F8464" s="170">
        <v>12</v>
      </c>
      <c r="G8464" s="171">
        <v>43</v>
      </c>
      <c r="H8464" s="170" t="s">
        <v>17</v>
      </c>
      <c r="I8464" s="171">
        <v>80.989999999999995</v>
      </c>
      <c r="J8464" s="169">
        <v>1</v>
      </c>
    </row>
    <row r="8465" spans="1:10" hidden="1" x14ac:dyDescent="0.25">
      <c r="A8465" s="169">
        <v>135566</v>
      </c>
      <c r="B8465" s="170" t="s">
        <v>522</v>
      </c>
      <c r="C8465" s="170" t="s">
        <v>15</v>
      </c>
      <c r="D8465" s="170" t="s">
        <v>19</v>
      </c>
      <c r="E8465" s="170">
        <v>750</v>
      </c>
      <c r="F8465" s="170">
        <v>12</v>
      </c>
      <c r="G8465" s="171">
        <v>40</v>
      </c>
      <c r="H8465" s="170" t="s">
        <v>43</v>
      </c>
      <c r="I8465" s="171">
        <v>25.49</v>
      </c>
      <c r="J8465" s="169">
        <v>1</v>
      </c>
    </row>
    <row r="8466" spans="1:10" hidden="1" x14ac:dyDescent="0.25">
      <c r="A8466" s="169">
        <v>135939</v>
      </c>
      <c r="B8466" s="170" t="s">
        <v>6116</v>
      </c>
      <c r="C8466" s="170" t="s">
        <v>24</v>
      </c>
      <c r="D8466" s="170" t="s">
        <v>194</v>
      </c>
      <c r="E8466" s="170">
        <v>750</v>
      </c>
      <c r="F8466" s="170">
        <v>12</v>
      </c>
      <c r="G8466" s="171">
        <v>13</v>
      </c>
      <c r="H8466" s="170" t="s">
        <v>54</v>
      </c>
      <c r="I8466" s="171">
        <v>17.989999999999998</v>
      </c>
      <c r="J8466" s="169">
        <v>1</v>
      </c>
    </row>
    <row r="8467" spans="1:10" hidden="1" x14ac:dyDescent="0.25">
      <c r="A8467" s="169">
        <v>136010</v>
      </c>
      <c r="B8467" s="170" t="s">
        <v>6117</v>
      </c>
      <c r="C8467" s="170" t="s">
        <v>24</v>
      </c>
      <c r="D8467" s="170" t="s">
        <v>109</v>
      </c>
      <c r="E8467" s="170">
        <v>750</v>
      </c>
      <c r="F8467" s="170">
        <v>12</v>
      </c>
      <c r="G8467" s="171">
        <v>12</v>
      </c>
      <c r="H8467" s="170" t="s">
        <v>54</v>
      </c>
      <c r="I8467" s="171">
        <v>18.989999999999998</v>
      </c>
      <c r="J8467" s="169">
        <v>1</v>
      </c>
    </row>
    <row r="8468" spans="1:10" hidden="1" x14ac:dyDescent="0.25">
      <c r="A8468" s="169">
        <v>138479</v>
      </c>
      <c r="B8468" s="170" t="s">
        <v>6118</v>
      </c>
      <c r="C8468" s="170" t="s">
        <v>24</v>
      </c>
      <c r="D8468" s="170" t="s">
        <v>34</v>
      </c>
      <c r="E8468" s="170">
        <v>750</v>
      </c>
      <c r="F8468" s="170">
        <v>12</v>
      </c>
      <c r="G8468" s="171">
        <v>14.5</v>
      </c>
      <c r="H8468" s="170" t="s">
        <v>47</v>
      </c>
      <c r="I8468" s="171">
        <v>17.989999999999998</v>
      </c>
      <c r="J8468" s="169">
        <v>1</v>
      </c>
    </row>
    <row r="8469" spans="1:10" hidden="1" x14ac:dyDescent="0.25">
      <c r="A8469" s="169">
        <v>140461</v>
      </c>
      <c r="B8469" s="170" t="s">
        <v>6119</v>
      </c>
      <c r="C8469" s="170" t="s">
        <v>15</v>
      </c>
      <c r="D8469" s="170" t="s">
        <v>122</v>
      </c>
      <c r="E8469" s="170">
        <v>200</v>
      </c>
      <c r="F8469" s="170">
        <v>24</v>
      </c>
      <c r="G8469" s="171">
        <v>14.9</v>
      </c>
      <c r="H8469" s="170" t="s">
        <v>634</v>
      </c>
      <c r="I8469" s="171">
        <v>8.99</v>
      </c>
      <c r="J8469" s="169">
        <v>1</v>
      </c>
    </row>
    <row r="8470" spans="1:10" hidden="1" x14ac:dyDescent="0.25">
      <c r="A8470" s="169">
        <v>142117</v>
      </c>
      <c r="B8470" s="170" t="s">
        <v>6120</v>
      </c>
      <c r="C8470" s="170" t="s">
        <v>24</v>
      </c>
      <c r="D8470" s="170" t="s">
        <v>66</v>
      </c>
      <c r="E8470" s="170">
        <v>750</v>
      </c>
      <c r="F8470" s="170">
        <v>12</v>
      </c>
      <c r="G8470" s="171">
        <v>13.5</v>
      </c>
      <c r="H8470" s="170" t="s">
        <v>177</v>
      </c>
      <c r="I8470" s="171">
        <v>13.99</v>
      </c>
      <c r="J8470" s="169">
        <v>1</v>
      </c>
    </row>
    <row r="8471" spans="1:10" hidden="1" x14ac:dyDescent="0.25">
      <c r="A8471" s="169">
        <v>142893</v>
      </c>
      <c r="B8471" s="170" t="s">
        <v>6121</v>
      </c>
      <c r="C8471" s="170" t="s">
        <v>24</v>
      </c>
      <c r="D8471" s="170" t="s">
        <v>707</v>
      </c>
      <c r="E8471" s="170">
        <v>750</v>
      </c>
      <c r="F8471" s="170">
        <v>12</v>
      </c>
      <c r="G8471" s="171">
        <v>13</v>
      </c>
      <c r="H8471" s="170" t="s">
        <v>32</v>
      </c>
      <c r="I8471" s="171">
        <v>17.989999999999998</v>
      </c>
      <c r="J8471" s="169">
        <v>1</v>
      </c>
    </row>
    <row r="8472" spans="1:10" hidden="1" x14ac:dyDescent="0.25">
      <c r="A8472" s="169">
        <v>142992</v>
      </c>
      <c r="B8472" s="170" t="s">
        <v>6122</v>
      </c>
      <c r="C8472" s="170" t="s">
        <v>24</v>
      </c>
      <c r="D8472" s="170" t="s">
        <v>34</v>
      </c>
      <c r="E8472" s="170">
        <v>750</v>
      </c>
      <c r="F8472" s="170">
        <v>12</v>
      </c>
      <c r="G8472" s="171">
        <v>13</v>
      </c>
      <c r="H8472" s="170" t="s">
        <v>32</v>
      </c>
      <c r="I8472" s="171">
        <v>22.99</v>
      </c>
      <c r="J8472" s="169">
        <v>1</v>
      </c>
    </row>
    <row r="8473" spans="1:10" hidden="1" x14ac:dyDescent="0.25">
      <c r="A8473" s="169">
        <v>143040</v>
      </c>
      <c r="B8473" s="170" t="s">
        <v>1219</v>
      </c>
      <c r="C8473" s="170" t="s">
        <v>15</v>
      </c>
      <c r="D8473" s="170" t="s">
        <v>213</v>
      </c>
      <c r="E8473" s="170">
        <v>750</v>
      </c>
      <c r="F8473" s="170">
        <v>12</v>
      </c>
      <c r="G8473" s="171">
        <v>40</v>
      </c>
      <c r="H8473" s="170" t="s">
        <v>17</v>
      </c>
      <c r="I8473" s="171">
        <v>38.49</v>
      </c>
      <c r="J8473" s="169">
        <v>1</v>
      </c>
    </row>
    <row r="8474" spans="1:10" hidden="1" x14ac:dyDescent="0.25">
      <c r="A8474" s="169">
        <v>144493</v>
      </c>
      <c r="B8474" s="170" t="s">
        <v>6123</v>
      </c>
      <c r="C8474" s="170" t="s">
        <v>24</v>
      </c>
      <c r="D8474" s="170" t="s">
        <v>34</v>
      </c>
      <c r="E8474" s="170">
        <v>750</v>
      </c>
      <c r="F8474" s="170">
        <v>12</v>
      </c>
      <c r="G8474" s="171">
        <v>13.5</v>
      </c>
      <c r="H8474" s="170" t="s">
        <v>91</v>
      </c>
      <c r="I8474" s="171">
        <v>19.989999999999998</v>
      </c>
      <c r="J8474" s="169">
        <v>1</v>
      </c>
    </row>
    <row r="8475" spans="1:10" hidden="1" x14ac:dyDescent="0.25">
      <c r="A8475" s="169">
        <v>144600</v>
      </c>
      <c r="B8475" s="170" t="s">
        <v>40</v>
      </c>
      <c r="C8475" s="170" t="s">
        <v>15</v>
      </c>
      <c r="D8475" s="170" t="s">
        <v>19</v>
      </c>
      <c r="E8475" s="170">
        <v>50</v>
      </c>
      <c r="F8475" s="170">
        <v>120</v>
      </c>
      <c r="G8475" s="171">
        <v>40</v>
      </c>
      <c r="H8475" s="170" t="s">
        <v>20</v>
      </c>
      <c r="I8475" s="171">
        <v>4.59</v>
      </c>
      <c r="J8475" s="169">
        <v>1</v>
      </c>
    </row>
    <row r="8476" spans="1:10" hidden="1" x14ac:dyDescent="0.25">
      <c r="A8476" s="169">
        <v>144899</v>
      </c>
      <c r="B8476" s="170" t="s">
        <v>6124</v>
      </c>
      <c r="C8476" s="170" t="s">
        <v>24</v>
      </c>
      <c r="D8476" s="170" t="s">
        <v>99</v>
      </c>
      <c r="E8476" s="170">
        <v>750</v>
      </c>
      <c r="F8476" s="170">
        <v>12</v>
      </c>
      <c r="G8476" s="171">
        <v>20</v>
      </c>
      <c r="H8476" s="170" t="s">
        <v>35</v>
      </c>
      <c r="I8476" s="171">
        <v>25.99</v>
      </c>
      <c r="J8476" s="169">
        <v>1</v>
      </c>
    </row>
    <row r="8477" spans="1:10" hidden="1" x14ac:dyDescent="0.25">
      <c r="A8477" s="169">
        <v>145169</v>
      </c>
      <c r="B8477" s="170" t="s">
        <v>6125</v>
      </c>
      <c r="C8477" s="170" t="s">
        <v>24</v>
      </c>
      <c r="D8477" s="170" t="s">
        <v>162</v>
      </c>
      <c r="E8477" s="170">
        <v>750</v>
      </c>
      <c r="F8477" s="170">
        <v>6</v>
      </c>
      <c r="G8477" s="171">
        <v>12</v>
      </c>
      <c r="H8477" s="170" t="s">
        <v>86</v>
      </c>
      <c r="I8477" s="171">
        <v>299.99</v>
      </c>
      <c r="J8477" s="169">
        <v>1</v>
      </c>
    </row>
    <row r="8478" spans="1:10" hidden="1" x14ac:dyDescent="0.25">
      <c r="A8478" s="169">
        <v>145367</v>
      </c>
      <c r="B8478" s="170" t="s">
        <v>6126</v>
      </c>
      <c r="C8478" s="170" t="s">
        <v>24</v>
      </c>
      <c r="D8478" s="170" t="s">
        <v>127</v>
      </c>
      <c r="E8478" s="170">
        <v>750</v>
      </c>
      <c r="F8478" s="170">
        <v>12</v>
      </c>
      <c r="G8478" s="171">
        <v>13.5</v>
      </c>
      <c r="H8478" s="170" t="s">
        <v>177</v>
      </c>
      <c r="I8478" s="171">
        <v>13.99</v>
      </c>
      <c r="J8478" s="169">
        <v>1</v>
      </c>
    </row>
    <row r="8479" spans="1:10" hidden="1" x14ac:dyDescent="0.25">
      <c r="A8479" s="169">
        <v>145417</v>
      </c>
      <c r="B8479" s="170" t="s">
        <v>6127</v>
      </c>
      <c r="C8479" s="170" t="s">
        <v>24</v>
      </c>
      <c r="D8479" s="170" t="s">
        <v>109</v>
      </c>
      <c r="E8479" s="170">
        <v>750</v>
      </c>
      <c r="F8479" s="170">
        <v>12</v>
      </c>
      <c r="G8479" s="171">
        <v>13</v>
      </c>
      <c r="H8479" s="170" t="s">
        <v>54</v>
      </c>
      <c r="I8479" s="171">
        <v>16.989999999999998</v>
      </c>
      <c r="J8479" s="169">
        <v>1</v>
      </c>
    </row>
    <row r="8480" spans="1:10" hidden="1" x14ac:dyDescent="0.25">
      <c r="A8480" s="169">
        <v>145441</v>
      </c>
      <c r="B8480" s="170" t="s">
        <v>6128</v>
      </c>
      <c r="C8480" s="170" t="s">
        <v>24</v>
      </c>
      <c r="D8480" s="170" t="s">
        <v>248</v>
      </c>
      <c r="E8480" s="170">
        <v>750</v>
      </c>
      <c r="F8480" s="170">
        <v>12</v>
      </c>
      <c r="G8480" s="171">
        <v>13</v>
      </c>
      <c r="H8480" s="170" t="s">
        <v>54</v>
      </c>
      <c r="I8480" s="171">
        <v>16.989999999999998</v>
      </c>
      <c r="J8480" s="169">
        <v>1</v>
      </c>
    </row>
    <row r="8481" spans="1:10" hidden="1" x14ac:dyDescent="0.25">
      <c r="A8481" s="169">
        <v>146098</v>
      </c>
      <c r="B8481" s="170" t="s">
        <v>6129</v>
      </c>
      <c r="C8481" s="170" t="s">
        <v>15</v>
      </c>
      <c r="D8481" s="170" t="s">
        <v>510</v>
      </c>
      <c r="E8481" s="170">
        <v>700</v>
      </c>
      <c r="F8481" s="170">
        <v>6</v>
      </c>
      <c r="G8481" s="171">
        <v>46</v>
      </c>
      <c r="H8481" s="170" t="s">
        <v>29</v>
      </c>
      <c r="I8481" s="171">
        <v>99.95</v>
      </c>
      <c r="J8481" s="169">
        <v>1</v>
      </c>
    </row>
    <row r="8482" spans="1:10" hidden="1" x14ac:dyDescent="0.25">
      <c r="A8482" s="169">
        <v>146811</v>
      </c>
      <c r="B8482" s="170" t="s">
        <v>6130</v>
      </c>
      <c r="C8482" s="170" t="s">
        <v>15</v>
      </c>
      <c r="D8482" s="170" t="s">
        <v>301</v>
      </c>
      <c r="E8482" s="170">
        <v>50</v>
      </c>
      <c r="F8482" s="170">
        <v>120</v>
      </c>
      <c r="G8482" s="171">
        <v>35</v>
      </c>
      <c r="H8482" s="170" t="s">
        <v>22</v>
      </c>
      <c r="I8482" s="171">
        <v>2.4900000000000002</v>
      </c>
      <c r="J8482" s="169">
        <v>1</v>
      </c>
    </row>
    <row r="8483" spans="1:10" hidden="1" x14ac:dyDescent="0.25">
      <c r="A8483" s="169">
        <v>147929</v>
      </c>
      <c r="B8483" s="170" t="s">
        <v>6131</v>
      </c>
      <c r="C8483" s="170" t="s">
        <v>15</v>
      </c>
      <c r="D8483" s="170" t="s">
        <v>51</v>
      </c>
      <c r="E8483" s="170">
        <v>375</v>
      </c>
      <c r="F8483" s="170">
        <v>6</v>
      </c>
      <c r="G8483" s="171">
        <v>47</v>
      </c>
      <c r="H8483" s="170" t="s">
        <v>43</v>
      </c>
      <c r="I8483" s="171">
        <v>58.49</v>
      </c>
      <c r="J8483" s="169">
        <v>1</v>
      </c>
    </row>
    <row r="8484" spans="1:10" hidden="1" x14ac:dyDescent="0.25">
      <c r="A8484" s="169">
        <v>149047</v>
      </c>
      <c r="B8484" s="170" t="s">
        <v>6132</v>
      </c>
      <c r="C8484" s="170" t="s">
        <v>24</v>
      </c>
      <c r="D8484" s="170" t="s">
        <v>99</v>
      </c>
      <c r="E8484" s="170">
        <v>750</v>
      </c>
      <c r="F8484" s="170">
        <v>12</v>
      </c>
      <c r="G8484" s="171">
        <v>20</v>
      </c>
      <c r="H8484" s="170" t="s">
        <v>149</v>
      </c>
      <c r="I8484" s="171">
        <v>78.989999999999995</v>
      </c>
      <c r="J8484" s="169">
        <v>1</v>
      </c>
    </row>
    <row r="8485" spans="1:10" hidden="1" x14ac:dyDescent="0.25">
      <c r="A8485" s="169">
        <v>153379</v>
      </c>
      <c r="B8485" s="170" t="s">
        <v>581</v>
      </c>
      <c r="C8485" s="170" t="s">
        <v>24</v>
      </c>
      <c r="D8485" s="170" t="s">
        <v>25</v>
      </c>
      <c r="E8485" s="170">
        <v>1500</v>
      </c>
      <c r="F8485" s="170">
        <v>6</v>
      </c>
      <c r="G8485" s="171">
        <v>7</v>
      </c>
      <c r="H8485" s="170" t="s">
        <v>29</v>
      </c>
      <c r="I8485" s="171">
        <v>28.99</v>
      </c>
      <c r="J8485" s="169">
        <v>1</v>
      </c>
    </row>
    <row r="8486" spans="1:10" hidden="1" x14ac:dyDescent="0.25">
      <c r="A8486" s="169">
        <v>153882</v>
      </c>
      <c r="B8486" s="170" t="s">
        <v>6133</v>
      </c>
      <c r="C8486" s="170" t="s">
        <v>24</v>
      </c>
      <c r="D8486" s="170" t="s">
        <v>34</v>
      </c>
      <c r="E8486" s="170">
        <v>750</v>
      </c>
      <c r="F8486" s="170">
        <v>12</v>
      </c>
      <c r="G8486" s="171">
        <v>14</v>
      </c>
      <c r="H8486" s="170" t="s">
        <v>110</v>
      </c>
      <c r="I8486" s="171">
        <v>29.99</v>
      </c>
      <c r="J8486" s="169">
        <v>1</v>
      </c>
    </row>
    <row r="8487" spans="1:10" hidden="1" x14ac:dyDescent="0.25">
      <c r="A8487" s="169">
        <v>155051</v>
      </c>
      <c r="B8487" s="170" t="s">
        <v>299</v>
      </c>
      <c r="C8487" s="170" t="s">
        <v>24</v>
      </c>
      <c r="D8487" s="170" t="s">
        <v>34</v>
      </c>
      <c r="E8487" s="170">
        <v>750</v>
      </c>
      <c r="F8487" s="170">
        <v>12</v>
      </c>
      <c r="G8487" s="171">
        <v>13</v>
      </c>
      <c r="H8487" s="170" t="s">
        <v>73</v>
      </c>
      <c r="I8487" s="171">
        <v>25.99</v>
      </c>
      <c r="J8487" s="169">
        <v>1</v>
      </c>
    </row>
    <row r="8488" spans="1:10" hidden="1" x14ac:dyDescent="0.25">
      <c r="A8488" s="169">
        <v>156042</v>
      </c>
      <c r="B8488" s="170" t="s">
        <v>6134</v>
      </c>
      <c r="C8488" s="170" t="s">
        <v>24</v>
      </c>
      <c r="D8488" s="170" t="s">
        <v>162</v>
      </c>
      <c r="E8488" s="170">
        <v>750</v>
      </c>
      <c r="F8488" s="170">
        <v>6</v>
      </c>
      <c r="G8488" s="171">
        <v>12.5</v>
      </c>
      <c r="H8488" s="170" t="s">
        <v>100</v>
      </c>
      <c r="I8488" s="171">
        <v>349.99</v>
      </c>
      <c r="J8488" s="169">
        <v>1</v>
      </c>
    </row>
    <row r="8489" spans="1:10" hidden="1" x14ac:dyDescent="0.25">
      <c r="A8489" s="169">
        <v>156174</v>
      </c>
      <c r="B8489" s="170" t="s">
        <v>6135</v>
      </c>
      <c r="C8489" s="170" t="s">
        <v>11</v>
      </c>
      <c r="D8489" s="170" t="s">
        <v>12</v>
      </c>
      <c r="E8489" s="170">
        <v>355</v>
      </c>
      <c r="F8489" s="170">
        <v>24</v>
      </c>
      <c r="G8489" s="171">
        <v>4.5999999999999996</v>
      </c>
      <c r="H8489" s="170" t="s">
        <v>13</v>
      </c>
      <c r="I8489" s="171">
        <v>3.39</v>
      </c>
      <c r="J8489" s="169">
        <v>1</v>
      </c>
    </row>
    <row r="8490" spans="1:10" hidden="1" x14ac:dyDescent="0.25">
      <c r="A8490" s="169">
        <v>156174</v>
      </c>
      <c r="B8490" s="170" t="s">
        <v>6135</v>
      </c>
      <c r="C8490" s="170" t="s">
        <v>11</v>
      </c>
      <c r="D8490" s="170" t="s">
        <v>12</v>
      </c>
      <c r="E8490" s="170">
        <v>355</v>
      </c>
      <c r="F8490" s="170">
        <v>24</v>
      </c>
      <c r="G8490" s="171">
        <v>4.5999999999999996</v>
      </c>
      <c r="H8490" s="170" t="s">
        <v>13</v>
      </c>
      <c r="I8490" s="171">
        <v>3.39</v>
      </c>
      <c r="J8490" s="169">
        <v>1</v>
      </c>
    </row>
    <row r="8491" spans="1:10" hidden="1" x14ac:dyDescent="0.25">
      <c r="A8491" s="169">
        <v>157586</v>
      </c>
      <c r="B8491" s="170" t="s">
        <v>6136</v>
      </c>
      <c r="C8491" s="170" t="s">
        <v>24</v>
      </c>
      <c r="D8491" s="170" t="s">
        <v>99</v>
      </c>
      <c r="E8491" s="170">
        <v>750</v>
      </c>
      <c r="F8491" s="170">
        <v>12</v>
      </c>
      <c r="G8491" s="171">
        <v>20</v>
      </c>
      <c r="H8491" s="170" t="s">
        <v>73</v>
      </c>
      <c r="I8491" s="171">
        <v>32.99</v>
      </c>
      <c r="J8491" s="169">
        <v>1</v>
      </c>
    </row>
    <row r="8492" spans="1:10" hidden="1" x14ac:dyDescent="0.25">
      <c r="A8492" s="169">
        <v>160077</v>
      </c>
      <c r="B8492" s="170" t="s">
        <v>6137</v>
      </c>
      <c r="C8492" s="170" t="s">
        <v>15</v>
      </c>
      <c r="D8492" s="170" t="s">
        <v>16</v>
      </c>
      <c r="E8492" s="170">
        <v>1750</v>
      </c>
      <c r="F8492" s="170">
        <v>6</v>
      </c>
      <c r="G8492" s="171">
        <v>40</v>
      </c>
      <c r="H8492" s="170" t="s">
        <v>35</v>
      </c>
      <c r="I8492" s="171">
        <v>54.99</v>
      </c>
      <c r="J8492" s="169">
        <v>1</v>
      </c>
    </row>
    <row r="8493" spans="1:10" hidden="1" x14ac:dyDescent="0.25">
      <c r="A8493" s="169">
        <v>161711</v>
      </c>
      <c r="B8493" s="170" t="s">
        <v>6138</v>
      </c>
      <c r="C8493" s="170" t="s">
        <v>24</v>
      </c>
      <c r="D8493" s="170" t="s">
        <v>25</v>
      </c>
      <c r="E8493" s="170">
        <v>1500</v>
      </c>
      <c r="F8493" s="170">
        <v>3</v>
      </c>
      <c r="G8493" s="171">
        <v>11.5</v>
      </c>
      <c r="H8493" s="170" t="s">
        <v>177</v>
      </c>
      <c r="I8493" s="171">
        <v>35.99</v>
      </c>
      <c r="J8493" s="169">
        <v>1</v>
      </c>
    </row>
    <row r="8494" spans="1:10" hidden="1" x14ac:dyDescent="0.25">
      <c r="A8494" s="169">
        <v>163253</v>
      </c>
      <c r="B8494" s="170" t="s">
        <v>6139</v>
      </c>
      <c r="C8494" s="170" t="s">
        <v>263</v>
      </c>
      <c r="D8494" s="170" t="s">
        <v>909</v>
      </c>
      <c r="E8494" s="170">
        <v>25000</v>
      </c>
      <c r="F8494" s="170">
        <v>1</v>
      </c>
      <c r="G8494" s="171">
        <v>4.5</v>
      </c>
      <c r="H8494" s="170" t="s">
        <v>54</v>
      </c>
      <c r="I8494" s="171">
        <v>130.22999999999999</v>
      </c>
      <c r="J8494" s="169">
        <v>1</v>
      </c>
    </row>
    <row r="8495" spans="1:10" hidden="1" x14ac:dyDescent="0.25">
      <c r="A8495" s="169">
        <v>163253</v>
      </c>
      <c r="B8495" s="170" t="s">
        <v>6139</v>
      </c>
      <c r="C8495" s="170" t="s">
        <v>263</v>
      </c>
      <c r="D8495" s="170" t="s">
        <v>909</v>
      </c>
      <c r="E8495" s="170">
        <v>25000</v>
      </c>
      <c r="F8495" s="170">
        <v>1</v>
      </c>
      <c r="G8495" s="171">
        <v>4.5</v>
      </c>
      <c r="H8495" s="170" t="s">
        <v>54</v>
      </c>
      <c r="I8495" s="171">
        <v>130.22999999999999</v>
      </c>
      <c r="J8495" s="169">
        <v>1</v>
      </c>
    </row>
    <row r="8496" spans="1:10" hidden="1" x14ac:dyDescent="0.25">
      <c r="A8496" s="169">
        <v>164111</v>
      </c>
      <c r="B8496" s="170" t="s">
        <v>6140</v>
      </c>
      <c r="C8496" s="170" t="s">
        <v>24</v>
      </c>
      <c r="D8496" s="170" t="s">
        <v>99</v>
      </c>
      <c r="E8496" s="170">
        <v>750</v>
      </c>
      <c r="F8496" s="170">
        <v>12</v>
      </c>
      <c r="G8496" s="171">
        <v>20</v>
      </c>
      <c r="H8496" s="170" t="s">
        <v>149</v>
      </c>
      <c r="I8496" s="171">
        <v>26.99</v>
      </c>
      <c r="J8496" s="169">
        <v>1</v>
      </c>
    </row>
    <row r="8497" spans="1:10" hidden="1" x14ac:dyDescent="0.25">
      <c r="A8497" s="169">
        <v>164368</v>
      </c>
      <c r="B8497" s="170" t="s">
        <v>6141</v>
      </c>
      <c r="C8497" s="170" t="s">
        <v>24</v>
      </c>
      <c r="D8497" s="170" t="s">
        <v>191</v>
      </c>
      <c r="E8497" s="170">
        <v>750</v>
      </c>
      <c r="F8497" s="170">
        <v>12</v>
      </c>
      <c r="G8497" s="171">
        <v>14</v>
      </c>
      <c r="H8497" s="170" t="s">
        <v>26</v>
      </c>
      <c r="I8497" s="171">
        <v>11.99</v>
      </c>
      <c r="J8497" s="169">
        <v>1</v>
      </c>
    </row>
    <row r="8498" spans="1:10" hidden="1" x14ac:dyDescent="0.25">
      <c r="A8498" s="169">
        <v>164582</v>
      </c>
      <c r="B8498" s="170" t="s">
        <v>6142</v>
      </c>
      <c r="C8498" s="170" t="s">
        <v>24</v>
      </c>
      <c r="D8498" s="170" t="s">
        <v>58</v>
      </c>
      <c r="E8498" s="170">
        <v>750</v>
      </c>
      <c r="F8498" s="170">
        <v>12</v>
      </c>
      <c r="G8498" s="171">
        <v>13</v>
      </c>
      <c r="H8498" s="170" t="s">
        <v>182</v>
      </c>
      <c r="I8498" s="171">
        <v>48.29</v>
      </c>
      <c r="J8498" s="169">
        <v>1</v>
      </c>
    </row>
    <row r="8499" spans="1:10" hidden="1" x14ac:dyDescent="0.25">
      <c r="A8499" s="169">
        <v>164616</v>
      </c>
      <c r="B8499" s="170" t="s">
        <v>6143</v>
      </c>
      <c r="C8499" s="170" t="s">
        <v>24</v>
      </c>
      <c r="D8499" s="170" t="s">
        <v>68</v>
      </c>
      <c r="E8499" s="170">
        <v>750</v>
      </c>
      <c r="F8499" s="170">
        <v>12</v>
      </c>
      <c r="G8499" s="171">
        <v>12.5</v>
      </c>
      <c r="H8499" s="170" t="s">
        <v>26</v>
      </c>
      <c r="I8499" s="171">
        <v>10.99</v>
      </c>
      <c r="J8499" s="169">
        <v>1</v>
      </c>
    </row>
    <row r="8500" spans="1:10" hidden="1" x14ac:dyDescent="0.25">
      <c r="A8500" s="169">
        <v>167791</v>
      </c>
      <c r="B8500" s="170" t="s">
        <v>540</v>
      </c>
      <c r="C8500" s="170" t="s">
        <v>24</v>
      </c>
      <c r="D8500" s="170" t="s">
        <v>298</v>
      </c>
      <c r="E8500" s="170">
        <v>200</v>
      </c>
      <c r="F8500" s="170">
        <v>24</v>
      </c>
      <c r="G8500" s="171">
        <v>11.5</v>
      </c>
      <c r="H8500" s="170" t="s">
        <v>100</v>
      </c>
      <c r="I8500" s="171">
        <v>6.99</v>
      </c>
      <c r="J8500" s="169">
        <v>1</v>
      </c>
    </row>
    <row r="8501" spans="1:10" hidden="1" x14ac:dyDescent="0.25">
      <c r="A8501" s="169">
        <v>171074</v>
      </c>
      <c r="B8501" s="170" t="s">
        <v>6065</v>
      </c>
      <c r="C8501" s="170" t="s">
        <v>24</v>
      </c>
      <c r="D8501" s="170" t="s">
        <v>34</v>
      </c>
      <c r="E8501" s="170">
        <v>750</v>
      </c>
      <c r="F8501" s="170">
        <v>12</v>
      </c>
      <c r="G8501" s="171">
        <v>12</v>
      </c>
      <c r="H8501" s="170" t="s">
        <v>177</v>
      </c>
      <c r="I8501" s="171">
        <v>13.99</v>
      </c>
      <c r="J8501" s="169">
        <v>1</v>
      </c>
    </row>
    <row r="8502" spans="1:10" hidden="1" x14ac:dyDescent="0.25">
      <c r="A8502" s="169">
        <v>171488</v>
      </c>
      <c r="B8502" s="170" t="s">
        <v>6144</v>
      </c>
      <c r="C8502" s="170" t="s">
        <v>24</v>
      </c>
      <c r="D8502" s="170" t="s">
        <v>109</v>
      </c>
      <c r="E8502" s="170">
        <v>750</v>
      </c>
      <c r="F8502" s="170">
        <v>12</v>
      </c>
      <c r="G8502" s="171">
        <v>12.9</v>
      </c>
      <c r="H8502" s="170" t="s">
        <v>110</v>
      </c>
      <c r="I8502" s="171">
        <v>23.99</v>
      </c>
      <c r="J8502" s="169">
        <v>1</v>
      </c>
    </row>
    <row r="8503" spans="1:10" hidden="1" x14ac:dyDescent="0.25">
      <c r="A8503" s="169">
        <v>172403</v>
      </c>
      <c r="B8503" s="170" t="s">
        <v>6145</v>
      </c>
      <c r="C8503" s="170" t="s">
        <v>24</v>
      </c>
      <c r="D8503" s="170" t="s">
        <v>127</v>
      </c>
      <c r="E8503" s="170">
        <v>750</v>
      </c>
      <c r="F8503" s="170">
        <v>12</v>
      </c>
      <c r="G8503" s="171">
        <v>13.5</v>
      </c>
      <c r="H8503" s="170" t="s">
        <v>86</v>
      </c>
      <c r="I8503" s="171">
        <v>10.99</v>
      </c>
      <c r="J8503" s="169">
        <v>1</v>
      </c>
    </row>
    <row r="8504" spans="1:10" hidden="1" x14ac:dyDescent="0.25">
      <c r="A8504" s="169">
        <v>173310</v>
      </c>
      <c r="B8504" s="170" t="s">
        <v>6146</v>
      </c>
      <c r="C8504" s="170" t="s">
        <v>24</v>
      </c>
      <c r="D8504" s="170" t="s">
        <v>99</v>
      </c>
      <c r="E8504" s="170">
        <v>750</v>
      </c>
      <c r="F8504" s="170">
        <v>12</v>
      </c>
      <c r="G8504" s="171">
        <v>19</v>
      </c>
      <c r="H8504" s="170" t="s">
        <v>287</v>
      </c>
      <c r="I8504" s="171">
        <v>17.02</v>
      </c>
      <c r="J8504" s="169">
        <v>1</v>
      </c>
    </row>
    <row r="8505" spans="1:10" hidden="1" x14ac:dyDescent="0.25">
      <c r="A8505" s="169">
        <v>175430</v>
      </c>
      <c r="B8505" s="170" t="s">
        <v>6147</v>
      </c>
      <c r="C8505" s="170" t="s">
        <v>24</v>
      </c>
      <c r="D8505" s="170" t="s">
        <v>66</v>
      </c>
      <c r="E8505" s="170">
        <v>750</v>
      </c>
      <c r="F8505" s="170">
        <v>12</v>
      </c>
      <c r="G8505" s="171">
        <v>13.5</v>
      </c>
      <c r="H8505" s="170" t="s">
        <v>110</v>
      </c>
      <c r="I8505" s="171">
        <v>16.989999999999998</v>
      </c>
      <c r="J8505" s="169">
        <v>1</v>
      </c>
    </row>
    <row r="8506" spans="1:10" hidden="1" x14ac:dyDescent="0.25">
      <c r="A8506" s="169">
        <v>177808</v>
      </c>
      <c r="B8506" s="170" t="s">
        <v>428</v>
      </c>
      <c r="C8506" s="170" t="s">
        <v>15</v>
      </c>
      <c r="D8506" s="170" t="s">
        <v>93</v>
      </c>
      <c r="E8506" s="170">
        <v>750</v>
      </c>
      <c r="F8506" s="170">
        <v>12</v>
      </c>
      <c r="G8506" s="171">
        <v>40</v>
      </c>
      <c r="H8506" s="170" t="s">
        <v>123</v>
      </c>
      <c r="I8506" s="171">
        <v>30.49</v>
      </c>
      <c r="J8506" s="169">
        <v>1</v>
      </c>
    </row>
    <row r="8507" spans="1:10" hidden="1" x14ac:dyDescent="0.25">
      <c r="A8507" s="169">
        <v>179283</v>
      </c>
      <c r="B8507" s="170" t="s">
        <v>27</v>
      </c>
      <c r="C8507" s="170" t="s">
        <v>15</v>
      </c>
      <c r="D8507" s="170" t="s">
        <v>28</v>
      </c>
      <c r="E8507" s="170">
        <v>3000</v>
      </c>
      <c r="F8507" s="170">
        <v>1</v>
      </c>
      <c r="G8507" s="171">
        <v>40</v>
      </c>
      <c r="H8507" s="170" t="s">
        <v>29</v>
      </c>
      <c r="I8507" s="171">
        <v>120.47</v>
      </c>
      <c r="J8507" s="169">
        <v>1</v>
      </c>
    </row>
    <row r="8508" spans="1:10" hidden="1" x14ac:dyDescent="0.25">
      <c r="A8508" s="169">
        <v>180588</v>
      </c>
      <c r="B8508" s="170" t="s">
        <v>540</v>
      </c>
      <c r="C8508" s="170" t="s">
        <v>24</v>
      </c>
      <c r="D8508" s="170" t="s">
        <v>298</v>
      </c>
      <c r="E8508" s="170">
        <v>1500</v>
      </c>
      <c r="F8508" s="170">
        <v>6</v>
      </c>
      <c r="G8508" s="171">
        <v>12</v>
      </c>
      <c r="H8508" s="170" t="s">
        <v>100</v>
      </c>
      <c r="I8508" s="171">
        <v>35.99</v>
      </c>
      <c r="J8508" s="169">
        <v>1</v>
      </c>
    </row>
    <row r="8509" spans="1:10" hidden="1" x14ac:dyDescent="0.25">
      <c r="A8509" s="169">
        <v>181388</v>
      </c>
      <c r="B8509" s="170" t="s">
        <v>6148</v>
      </c>
      <c r="C8509" s="170" t="s">
        <v>24</v>
      </c>
      <c r="D8509" s="170" t="s">
        <v>58</v>
      </c>
      <c r="E8509" s="170">
        <v>750</v>
      </c>
      <c r="F8509" s="170">
        <v>12</v>
      </c>
      <c r="G8509" s="171">
        <v>12</v>
      </c>
      <c r="H8509" s="170" t="s">
        <v>177</v>
      </c>
      <c r="I8509" s="171">
        <v>13.99</v>
      </c>
      <c r="J8509" s="169">
        <v>1</v>
      </c>
    </row>
    <row r="8510" spans="1:10" hidden="1" x14ac:dyDescent="0.25">
      <c r="A8510" s="169">
        <v>182501</v>
      </c>
      <c r="B8510" s="170" t="s">
        <v>6149</v>
      </c>
      <c r="C8510" s="170" t="s">
        <v>15</v>
      </c>
      <c r="D8510" s="170" t="s">
        <v>301</v>
      </c>
      <c r="E8510" s="170">
        <v>750</v>
      </c>
      <c r="F8510" s="170">
        <v>12</v>
      </c>
      <c r="G8510" s="171">
        <v>20</v>
      </c>
      <c r="H8510" s="170" t="s">
        <v>47</v>
      </c>
      <c r="I8510" s="171">
        <v>29.99</v>
      </c>
      <c r="J8510" s="169">
        <v>1</v>
      </c>
    </row>
    <row r="8511" spans="1:10" hidden="1" x14ac:dyDescent="0.25">
      <c r="A8511" s="169">
        <v>182964</v>
      </c>
      <c r="B8511" s="170" t="s">
        <v>6150</v>
      </c>
      <c r="C8511" s="170" t="s">
        <v>24</v>
      </c>
      <c r="D8511" s="170" t="s">
        <v>25</v>
      </c>
      <c r="E8511" s="170">
        <v>600</v>
      </c>
      <c r="F8511" s="170">
        <v>8</v>
      </c>
      <c r="G8511" s="171">
        <v>12</v>
      </c>
      <c r="H8511" s="170" t="s">
        <v>177</v>
      </c>
      <c r="I8511" s="171">
        <v>15.99</v>
      </c>
      <c r="J8511" s="169">
        <v>3</v>
      </c>
    </row>
    <row r="8512" spans="1:10" hidden="1" x14ac:dyDescent="0.25">
      <c r="A8512" s="169">
        <v>183251</v>
      </c>
      <c r="B8512" s="170" t="s">
        <v>481</v>
      </c>
      <c r="C8512" s="170" t="s">
        <v>15</v>
      </c>
      <c r="D8512" s="170" t="s">
        <v>19</v>
      </c>
      <c r="E8512" s="170">
        <v>1750</v>
      </c>
      <c r="F8512" s="170">
        <v>6</v>
      </c>
      <c r="G8512" s="171">
        <v>40</v>
      </c>
      <c r="H8512" s="170" t="s">
        <v>43</v>
      </c>
      <c r="I8512" s="171">
        <v>61.29</v>
      </c>
      <c r="J8512" s="169">
        <v>1</v>
      </c>
    </row>
    <row r="8513" spans="1:10" hidden="1" x14ac:dyDescent="0.25">
      <c r="A8513" s="169">
        <v>183582</v>
      </c>
      <c r="B8513" s="170" t="s">
        <v>988</v>
      </c>
      <c r="C8513" s="170" t="s">
        <v>15</v>
      </c>
      <c r="D8513" s="170" t="s">
        <v>143</v>
      </c>
      <c r="E8513" s="170">
        <v>1750</v>
      </c>
      <c r="F8513" s="170">
        <v>6</v>
      </c>
      <c r="G8513" s="171">
        <v>40</v>
      </c>
      <c r="H8513" s="170" t="s">
        <v>20</v>
      </c>
      <c r="I8513" s="171">
        <v>55.99</v>
      </c>
      <c r="J8513" s="169">
        <v>1</v>
      </c>
    </row>
    <row r="8514" spans="1:10" hidden="1" x14ac:dyDescent="0.25">
      <c r="A8514" s="169">
        <v>186510</v>
      </c>
      <c r="B8514" s="170" t="s">
        <v>6151</v>
      </c>
      <c r="C8514" s="170" t="s">
        <v>11</v>
      </c>
      <c r="D8514" s="170" t="s">
        <v>12</v>
      </c>
      <c r="E8514" s="170">
        <v>330</v>
      </c>
      <c r="F8514" s="170">
        <v>24</v>
      </c>
      <c r="G8514" s="171">
        <v>4.5999999999999996</v>
      </c>
      <c r="H8514" s="170" t="s">
        <v>105</v>
      </c>
      <c r="I8514" s="171">
        <v>3.29</v>
      </c>
      <c r="J8514" s="169">
        <v>1</v>
      </c>
    </row>
    <row r="8515" spans="1:10" hidden="1" x14ac:dyDescent="0.25">
      <c r="A8515" s="169">
        <v>186510</v>
      </c>
      <c r="B8515" s="170" t="s">
        <v>6151</v>
      </c>
      <c r="C8515" s="170" t="s">
        <v>11</v>
      </c>
      <c r="D8515" s="170" t="s">
        <v>12</v>
      </c>
      <c r="E8515" s="170">
        <v>330</v>
      </c>
      <c r="F8515" s="170">
        <v>24</v>
      </c>
      <c r="G8515" s="171">
        <v>4.5999999999999996</v>
      </c>
      <c r="H8515" s="170" t="s">
        <v>105</v>
      </c>
      <c r="I8515" s="171">
        <v>3.29</v>
      </c>
      <c r="J8515" s="169">
        <v>1</v>
      </c>
    </row>
    <row r="8516" spans="1:10" hidden="1" x14ac:dyDescent="0.25">
      <c r="A8516" s="169">
        <v>187724</v>
      </c>
      <c r="B8516" s="170" t="s">
        <v>6152</v>
      </c>
      <c r="C8516" s="170" t="s">
        <v>24</v>
      </c>
      <c r="D8516" s="170" t="s">
        <v>34</v>
      </c>
      <c r="E8516" s="170">
        <v>1000</v>
      </c>
      <c r="F8516" s="170">
        <v>12</v>
      </c>
      <c r="G8516" s="171">
        <v>12</v>
      </c>
      <c r="H8516" s="170" t="s">
        <v>47</v>
      </c>
      <c r="I8516" s="171">
        <v>13.99</v>
      </c>
      <c r="J8516" s="169">
        <v>1</v>
      </c>
    </row>
    <row r="8517" spans="1:10" hidden="1" x14ac:dyDescent="0.25">
      <c r="A8517" s="169">
        <v>188193</v>
      </c>
      <c r="B8517" s="170" t="s">
        <v>6153</v>
      </c>
      <c r="C8517" s="170" t="s">
        <v>24</v>
      </c>
      <c r="D8517" s="170" t="s">
        <v>68</v>
      </c>
      <c r="E8517" s="170">
        <v>750</v>
      </c>
      <c r="F8517" s="170">
        <v>12</v>
      </c>
      <c r="G8517" s="171">
        <v>13</v>
      </c>
      <c r="H8517" s="170" t="s">
        <v>22</v>
      </c>
      <c r="I8517" s="171">
        <v>10.99</v>
      </c>
      <c r="J8517" s="169">
        <v>1</v>
      </c>
    </row>
    <row r="8518" spans="1:10" hidden="1" x14ac:dyDescent="0.25">
      <c r="A8518" s="169">
        <v>188292</v>
      </c>
      <c r="B8518" s="170" t="s">
        <v>6154</v>
      </c>
      <c r="C8518" s="170" t="s">
        <v>24</v>
      </c>
      <c r="D8518" s="170" t="s">
        <v>60</v>
      </c>
      <c r="E8518" s="170">
        <v>4000</v>
      </c>
      <c r="F8518" s="170">
        <v>4</v>
      </c>
      <c r="G8518" s="171">
        <v>11.5</v>
      </c>
      <c r="H8518" s="170" t="s">
        <v>26</v>
      </c>
      <c r="I8518" s="171">
        <v>38.99</v>
      </c>
      <c r="J8518" s="169">
        <v>1</v>
      </c>
    </row>
    <row r="8519" spans="1:10" hidden="1" x14ac:dyDescent="0.25">
      <c r="A8519" s="169">
        <v>189217</v>
      </c>
      <c r="B8519" s="170" t="s">
        <v>533</v>
      </c>
      <c r="C8519" s="170" t="s">
        <v>15</v>
      </c>
      <c r="D8519" s="170" t="s">
        <v>16</v>
      </c>
      <c r="E8519" s="170">
        <v>750</v>
      </c>
      <c r="F8519" s="170">
        <v>12</v>
      </c>
      <c r="G8519" s="171">
        <v>40</v>
      </c>
      <c r="H8519" s="170" t="s">
        <v>91</v>
      </c>
      <c r="I8519" s="171">
        <v>30.99</v>
      </c>
      <c r="J8519" s="169">
        <v>1</v>
      </c>
    </row>
    <row r="8520" spans="1:10" hidden="1" x14ac:dyDescent="0.25">
      <c r="A8520" s="169">
        <v>189415</v>
      </c>
      <c r="B8520" s="170" t="s">
        <v>6155</v>
      </c>
      <c r="C8520" s="170" t="s">
        <v>24</v>
      </c>
      <c r="D8520" s="170" t="s">
        <v>127</v>
      </c>
      <c r="E8520" s="170">
        <v>750</v>
      </c>
      <c r="F8520" s="170">
        <v>12</v>
      </c>
      <c r="G8520" s="171">
        <v>14.3</v>
      </c>
      <c r="H8520" s="170" t="s">
        <v>43</v>
      </c>
      <c r="I8520" s="171">
        <v>19.29</v>
      </c>
      <c r="J8520" s="169">
        <v>1</v>
      </c>
    </row>
    <row r="8521" spans="1:10" hidden="1" x14ac:dyDescent="0.25">
      <c r="A8521" s="169">
        <v>190884</v>
      </c>
      <c r="B8521" s="170" t="s">
        <v>6156</v>
      </c>
      <c r="C8521" s="170" t="s">
        <v>263</v>
      </c>
      <c r="D8521" s="170" t="s">
        <v>264</v>
      </c>
      <c r="E8521" s="170">
        <v>2000</v>
      </c>
      <c r="F8521" s="170">
        <v>8</v>
      </c>
      <c r="G8521" s="171">
        <v>7</v>
      </c>
      <c r="H8521" s="170" t="s">
        <v>32</v>
      </c>
      <c r="I8521" s="171">
        <v>13.49</v>
      </c>
      <c r="J8521" s="169">
        <v>1</v>
      </c>
    </row>
    <row r="8522" spans="1:10" hidden="1" x14ac:dyDescent="0.25">
      <c r="A8522" s="169">
        <v>191239</v>
      </c>
      <c r="B8522" s="170" t="s">
        <v>6157</v>
      </c>
      <c r="C8522" s="170" t="s">
        <v>24</v>
      </c>
      <c r="D8522" s="170" t="s">
        <v>99</v>
      </c>
      <c r="E8522" s="170">
        <v>750</v>
      </c>
      <c r="F8522" s="170">
        <v>12</v>
      </c>
      <c r="G8522" s="171">
        <v>20</v>
      </c>
      <c r="H8522" s="170" t="s">
        <v>177</v>
      </c>
      <c r="I8522" s="171">
        <v>27.99</v>
      </c>
      <c r="J8522" s="169">
        <v>1</v>
      </c>
    </row>
    <row r="8523" spans="1:10" hidden="1" x14ac:dyDescent="0.25">
      <c r="A8523" s="169">
        <v>191593</v>
      </c>
      <c r="B8523" s="170" t="s">
        <v>5221</v>
      </c>
      <c r="C8523" s="170" t="s">
        <v>24</v>
      </c>
      <c r="D8523" s="170" t="s">
        <v>58</v>
      </c>
      <c r="E8523" s="170">
        <v>750</v>
      </c>
      <c r="F8523" s="170">
        <v>12</v>
      </c>
      <c r="G8523" s="171">
        <v>13.9</v>
      </c>
      <c r="H8523" s="170" t="s">
        <v>22</v>
      </c>
      <c r="I8523" s="171">
        <v>23.99</v>
      </c>
      <c r="J8523" s="169">
        <v>1</v>
      </c>
    </row>
    <row r="8524" spans="1:10" hidden="1" x14ac:dyDescent="0.25">
      <c r="A8524" s="169">
        <v>192153</v>
      </c>
      <c r="B8524" s="170" t="s">
        <v>6158</v>
      </c>
      <c r="C8524" s="170" t="s">
        <v>24</v>
      </c>
      <c r="D8524" s="170" t="s">
        <v>46</v>
      </c>
      <c r="E8524" s="170">
        <v>750</v>
      </c>
      <c r="F8524" s="170">
        <v>6</v>
      </c>
      <c r="G8524" s="171">
        <v>11</v>
      </c>
      <c r="H8524" s="170" t="s">
        <v>32</v>
      </c>
      <c r="I8524" s="171">
        <v>20.99</v>
      </c>
      <c r="J8524" s="169">
        <v>1</v>
      </c>
    </row>
    <row r="8525" spans="1:10" hidden="1" x14ac:dyDescent="0.25">
      <c r="A8525" s="169">
        <v>192518</v>
      </c>
      <c r="B8525" s="170" t="s">
        <v>6159</v>
      </c>
      <c r="C8525" s="170" t="s">
        <v>24</v>
      </c>
      <c r="D8525" s="170" t="s">
        <v>194</v>
      </c>
      <c r="E8525" s="170">
        <v>750</v>
      </c>
      <c r="F8525" s="170">
        <v>12</v>
      </c>
      <c r="G8525" s="171">
        <v>13</v>
      </c>
      <c r="H8525" s="170" t="s">
        <v>64</v>
      </c>
      <c r="I8525" s="171">
        <v>14.49</v>
      </c>
      <c r="J8525" s="169">
        <v>1</v>
      </c>
    </row>
    <row r="8526" spans="1:10" hidden="1" x14ac:dyDescent="0.25">
      <c r="A8526" s="169">
        <v>193490</v>
      </c>
      <c r="B8526" s="170" t="s">
        <v>220</v>
      </c>
      <c r="C8526" s="170" t="s">
        <v>15</v>
      </c>
      <c r="D8526" s="170" t="s">
        <v>154</v>
      </c>
      <c r="E8526" s="170">
        <v>1750</v>
      </c>
      <c r="F8526" s="170">
        <v>6</v>
      </c>
      <c r="G8526" s="171">
        <v>17</v>
      </c>
      <c r="H8526" s="170" t="s">
        <v>20</v>
      </c>
      <c r="I8526" s="171">
        <v>68.989999999999995</v>
      </c>
      <c r="J8526" s="169">
        <v>1</v>
      </c>
    </row>
    <row r="8527" spans="1:10" hidden="1" x14ac:dyDescent="0.25">
      <c r="A8527" s="169">
        <v>195651</v>
      </c>
      <c r="B8527" s="170" t="s">
        <v>6160</v>
      </c>
      <c r="C8527" s="170" t="s">
        <v>15</v>
      </c>
      <c r="D8527" s="170" t="s">
        <v>16</v>
      </c>
      <c r="E8527" s="170">
        <v>750</v>
      </c>
      <c r="F8527" s="170">
        <v>6</v>
      </c>
      <c r="G8527" s="171">
        <v>40</v>
      </c>
      <c r="H8527" s="170" t="s">
        <v>123</v>
      </c>
      <c r="I8527" s="171">
        <v>72.989999999999995</v>
      </c>
      <c r="J8527" s="169">
        <v>1</v>
      </c>
    </row>
    <row r="8528" spans="1:10" hidden="1" x14ac:dyDescent="0.25">
      <c r="A8528" s="169">
        <v>195818</v>
      </c>
      <c r="B8528" s="170" t="s">
        <v>6161</v>
      </c>
      <c r="C8528" s="170" t="s">
        <v>24</v>
      </c>
      <c r="D8528" s="170" t="s">
        <v>162</v>
      </c>
      <c r="E8528" s="170">
        <v>375</v>
      </c>
      <c r="F8528" s="170">
        <v>12</v>
      </c>
      <c r="G8528" s="171">
        <v>12.5</v>
      </c>
      <c r="H8528" s="170" t="s">
        <v>100</v>
      </c>
      <c r="I8528" s="171">
        <v>57.99</v>
      </c>
      <c r="J8528" s="169">
        <v>1</v>
      </c>
    </row>
    <row r="8529" spans="1:10" hidden="1" x14ac:dyDescent="0.25">
      <c r="A8529" s="169">
        <v>199927</v>
      </c>
      <c r="B8529" s="170" t="s">
        <v>6162</v>
      </c>
      <c r="C8529" s="170" t="s">
        <v>24</v>
      </c>
      <c r="D8529" s="170" t="s">
        <v>85</v>
      </c>
      <c r="E8529" s="170">
        <v>750</v>
      </c>
      <c r="F8529" s="170">
        <v>12</v>
      </c>
      <c r="G8529" s="171">
        <v>12.5</v>
      </c>
      <c r="H8529" s="170" t="s">
        <v>26</v>
      </c>
      <c r="I8529" s="171">
        <v>11.99</v>
      </c>
      <c r="J8529" s="169">
        <v>1</v>
      </c>
    </row>
    <row r="8530" spans="1:10" hidden="1" x14ac:dyDescent="0.25">
      <c r="A8530" s="169">
        <v>200261</v>
      </c>
      <c r="B8530" s="170" t="s">
        <v>6163</v>
      </c>
      <c r="C8530" s="170" t="s">
        <v>24</v>
      </c>
      <c r="D8530" s="170" t="s">
        <v>34</v>
      </c>
      <c r="E8530" s="170">
        <v>750</v>
      </c>
      <c r="F8530" s="170">
        <v>12</v>
      </c>
      <c r="G8530" s="171">
        <v>14.5</v>
      </c>
      <c r="H8530" s="170" t="s">
        <v>22</v>
      </c>
      <c r="I8530" s="171">
        <v>17.989999999999998</v>
      </c>
      <c r="J8530" s="169">
        <v>1</v>
      </c>
    </row>
    <row r="8531" spans="1:10" hidden="1" x14ac:dyDescent="0.25">
      <c r="A8531" s="169">
        <v>200295</v>
      </c>
      <c r="B8531" s="170" t="s">
        <v>3676</v>
      </c>
      <c r="C8531" s="170" t="s">
        <v>15</v>
      </c>
      <c r="D8531" s="170" t="s">
        <v>198</v>
      </c>
      <c r="E8531" s="170">
        <v>750</v>
      </c>
      <c r="F8531" s="170">
        <v>12</v>
      </c>
      <c r="G8531" s="171">
        <v>35</v>
      </c>
      <c r="H8531" s="170" t="s">
        <v>29</v>
      </c>
      <c r="I8531" s="171">
        <v>27.99</v>
      </c>
      <c r="J8531" s="169">
        <v>1</v>
      </c>
    </row>
    <row r="8532" spans="1:10" hidden="1" x14ac:dyDescent="0.25">
      <c r="A8532" s="169">
        <v>200741</v>
      </c>
      <c r="B8532" s="170" t="s">
        <v>201</v>
      </c>
      <c r="C8532" s="170" t="s">
        <v>15</v>
      </c>
      <c r="D8532" s="170" t="s">
        <v>16</v>
      </c>
      <c r="E8532" s="170">
        <v>1750</v>
      </c>
      <c r="F8532" s="170">
        <v>6</v>
      </c>
      <c r="G8532" s="171">
        <v>40</v>
      </c>
      <c r="H8532" s="170" t="s">
        <v>91</v>
      </c>
      <c r="I8532" s="171">
        <v>77.489999999999995</v>
      </c>
      <c r="J8532" s="169">
        <v>1</v>
      </c>
    </row>
    <row r="8533" spans="1:10" hidden="1" x14ac:dyDescent="0.25">
      <c r="A8533" s="169">
        <v>200782</v>
      </c>
      <c r="B8533" s="170" t="s">
        <v>6164</v>
      </c>
      <c r="C8533" s="170" t="s">
        <v>24</v>
      </c>
      <c r="D8533" s="170" t="s">
        <v>382</v>
      </c>
      <c r="E8533" s="170">
        <v>750</v>
      </c>
      <c r="F8533" s="170">
        <v>6</v>
      </c>
      <c r="G8533" s="171">
        <v>14</v>
      </c>
      <c r="H8533" s="170" t="s">
        <v>47</v>
      </c>
      <c r="I8533" s="171">
        <v>42.99</v>
      </c>
      <c r="J8533" s="169">
        <v>1</v>
      </c>
    </row>
    <row r="8534" spans="1:10" hidden="1" x14ac:dyDescent="0.25">
      <c r="A8534" s="169">
        <v>201251</v>
      </c>
      <c r="B8534" s="170" t="s">
        <v>6165</v>
      </c>
      <c r="C8534" s="170" t="s">
        <v>15</v>
      </c>
      <c r="D8534" s="170" t="s">
        <v>125</v>
      </c>
      <c r="E8534" s="170">
        <v>750</v>
      </c>
      <c r="F8534" s="170">
        <v>12</v>
      </c>
      <c r="G8534" s="171">
        <v>35</v>
      </c>
      <c r="H8534" s="170" t="s">
        <v>177</v>
      </c>
      <c r="I8534" s="171">
        <v>40.99</v>
      </c>
      <c r="J8534" s="169">
        <v>1</v>
      </c>
    </row>
    <row r="8535" spans="1:10" hidden="1" x14ac:dyDescent="0.25">
      <c r="A8535" s="169">
        <v>201459</v>
      </c>
      <c r="B8535" s="170" t="s">
        <v>6166</v>
      </c>
      <c r="C8535" s="170" t="s">
        <v>15</v>
      </c>
      <c r="D8535" s="170" t="s">
        <v>19</v>
      </c>
      <c r="E8535" s="170">
        <v>1750</v>
      </c>
      <c r="F8535" s="170">
        <v>6</v>
      </c>
      <c r="G8535" s="171">
        <v>40</v>
      </c>
      <c r="H8535" s="170" t="s">
        <v>35</v>
      </c>
      <c r="I8535" s="171">
        <v>54.99</v>
      </c>
      <c r="J8535" s="169">
        <v>1</v>
      </c>
    </row>
    <row r="8536" spans="1:10" hidden="1" x14ac:dyDescent="0.25">
      <c r="A8536" s="169">
        <v>204560</v>
      </c>
      <c r="B8536" s="170" t="s">
        <v>6167</v>
      </c>
      <c r="C8536" s="170" t="s">
        <v>15</v>
      </c>
      <c r="D8536" s="170" t="s">
        <v>1611</v>
      </c>
      <c r="E8536" s="170">
        <v>750</v>
      </c>
      <c r="F8536" s="170">
        <v>6</v>
      </c>
      <c r="G8536" s="171">
        <v>43</v>
      </c>
      <c r="H8536" s="170" t="s">
        <v>17</v>
      </c>
      <c r="I8536" s="171">
        <v>84.99</v>
      </c>
      <c r="J8536" s="169">
        <v>1</v>
      </c>
    </row>
    <row r="8537" spans="1:10" hidden="1" x14ac:dyDescent="0.25">
      <c r="A8537" s="169">
        <v>206474</v>
      </c>
      <c r="B8537" s="170" t="s">
        <v>6168</v>
      </c>
      <c r="C8537" s="170" t="s">
        <v>15</v>
      </c>
      <c r="D8537" s="170" t="s">
        <v>16</v>
      </c>
      <c r="E8537" s="170">
        <v>750</v>
      </c>
      <c r="F8537" s="170">
        <v>12</v>
      </c>
      <c r="G8537" s="171">
        <v>40</v>
      </c>
      <c r="H8537" s="170" t="s">
        <v>43</v>
      </c>
      <c r="I8537" s="171">
        <v>26.43</v>
      </c>
      <c r="J8537" s="169">
        <v>1</v>
      </c>
    </row>
    <row r="8538" spans="1:10" hidden="1" x14ac:dyDescent="0.25">
      <c r="A8538" s="169">
        <v>207126</v>
      </c>
      <c r="B8538" s="170" t="s">
        <v>6169</v>
      </c>
      <c r="C8538" s="170" t="s">
        <v>15</v>
      </c>
      <c r="D8538" s="170" t="s">
        <v>56</v>
      </c>
      <c r="E8538" s="170">
        <v>750</v>
      </c>
      <c r="F8538" s="170">
        <v>6</v>
      </c>
      <c r="G8538" s="171">
        <v>43</v>
      </c>
      <c r="H8538" s="170" t="s">
        <v>20</v>
      </c>
      <c r="I8538" s="171">
        <v>164.99</v>
      </c>
      <c r="J8538" s="169">
        <v>1</v>
      </c>
    </row>
    <row r="8539" spans="1:10" hidden="1" x14ac:dyDescent="0.25">
      <c r="A8539" s="169">
        <v>207431</v>
      </c>
      <c r="B8539" s="170" t="s">
        <v>6170</v>
      </c>
      <c r="C8539" s="170" t="s">
        <v>11</v>
      </c>
      <c r="D8539" s="170" t="s">
        <v>12</v>
      </c>
      <c r="E8539" s="170">
        <v>5325</v>
      </c>
      <c r="F8539" s="170">
        <v>1</v>
      </c>
      <c r="G8539" s="171">
        <v>5</v>
      </c>
      <c r="H8539" s="170" t="s">
        <v>824</v>
      </c>
      <c r="I8539" s="171">
        <v>32.99</v>
      </c>
      <c r="J8539" s="169">
        <v>15</v>
      </c>
    </row>
    <row r="8540" spans="1:10" hidden="1" x14ac:dyDescent="0.25">
      <c r="A8540" s="169">
        <v>207431</v>
      </c>
      <c r="B8540" s="170" t="s">
        <v>6170</v>
      </c>
      <c r="C8540" s="170" t="s">
        <v>11</v>
      </c>
      <c r="D8540" s="170" t="s">
        <v>12</v>
      </c>
      <c r="E8540" s="170">
        <v>5325</v>
      </c>
      <c r="F8540" s="170">
        <v>1</v>
      </c>
      <c r="G8540" s="171">
        <v>5</v>
      </c>
      <c r="H8540" s="170" t="s">
        <v>824</v>
      </c>
      <c r="I8540" s="171">
        <v>32.99</v>
      </c>
      <c r="J8540" s="169">
        <v>15</v>
      </c>
    </row>
    <row r="8541" spans="1:10" hidden="1" x14ac:dyDescent="0.25">
      <c r="A8541" s="169">
        <v>207852</v>
      </c>
      <c r="B8541" s="170" t="s">
        <v>6171</v>
      </c>
      <c r="C8541" s="170" t="s">
        <v>24</v>
      </c>
      <c r="D8541" s="170" t="s">
        <v>60</v>
      </c>
      <c r="E8541" s="170">
        <v>4000</v>
      </c>
      <c r="F8541" s="170">
        <v>4</v>
      </c>
      <c r="G8541" s="171">
        <v>11</v>
      </c>
      <c r="H8541" s="170" t="s">
        <v>32</v>
      </c>
      <c r="I8541" s="171">
        <v>38.99</v>
      </c>
      <c r="J8541" s="169">
        <v>1</v>
      </c>
    </row>
    <row r="8542" spans="1:10" hidden="1" x14ac:dyDescent="0.25">
      <c r="A8542" s="169">
        <v>207860</v>
      </c>
      <c r="B8542" s="170" t="s">
        <v>6172</v>
      </c>
      <c r="C8542" s="170" t="s">
        <v>24</v>
      </c>
      <c r="D8542" s="170" t="s">
        <v>60</v>
      </c>
      <c r="E8542" s="170">
        <v>4000</v>
      </c>
      <c r="F8542" s="170">
        <v>4</v>
      </c>
      <c r="G8542" s="171">
        <v>11</v>
      </c>
      <c r="H8542" s="170" t="s">
        <v>32</v>
      </c>
      <c r="I8542" s="171">
        <v>38.99</v>
      </c>
      <c r="J8542" s="169">
        <v>1</v>
      </c>
    </row>
    <row r="8543" spans="1:10" hidden="1" x14ac:dyDescent="0.25">
      <c r="A8543" s="169">
        <v>208413</v>
      </c>
      <c r="B8543" s="170" t="s">
        <v>6173</v>
      </c>
      <c r="C8543" s="170" t="s">
        <v>24</v>
      </c>
      <c r="D8543" s="170" t="s">
        <v>60</v>
      </c>
      <c r="E8543" s="170">
        <v>750</v>
      </c>
      <c r="F8543" s="170">
        <v>12</v>
      </c>
      <c r="G8543" s="171">
        <v>15</v>
      </c>
      <c r="H8543" s="170" t="s">
        <v>6174</v>
      </c>
      <c r="I8543" s="171">
        <v>20.09</v>
      </c>
      <c r="J8543" s="169">
        <v>1</v>
      </c>
    </row>
    <row r="8544" spans="1:10" hidden="1" x14ac:dyDescent="0.25">
      <c r="A8544" s="169">
        <v>209205</v>
      </c>
      <c r="B8544" s="170" t="s">
        <v>6175</v>
      </c>
      <c r="C8544" s="170" t="s">
        <v>15</v>
      </c>
      <c r="D8544" s="170" t="s">
        <v>16</v>
      </c>
      <c r="E8544" s="170">
        <v>1750</v>
      </c>
      <c r="F8544" s="170">
        <v>6</v>
      </c>
      <c r="G8544" s="171">
        <v>40</v>
      </c>
      <c r="H8544" s="170" t="s">
        <v>43</v>
      </c>
      <c r="I8544" s="171">
        <v>59.99</v>
      </c>
      <c r="J8544" s="169">
        <v>1</v>
      </c>
    </row>
    <row r="8545" spans="1:10" hidden="1" x14ac:dyDescent="0.25">
      <c r="A8545" s="169">
        <v>214809</v>
      </c>
      <c r="B8545" s="170" t="s">
        <v>6176</v>
      </c>
      <c r="C8545" s="170" t="s">
        <v>15</v>
      </c>
      <c r="D8545" s="170" t="s">
        <v>125</v>
      </c>
      <c r="E8545" s="170">
        <v>60</v>
      </c>
      <c r="F8545" s="170">
        <v>40</v>
      </c>
      <c r="G8545" s="171">
        <v>44</v>
      </c>
      <c r="H8545" s="170" t="s">
        <v>91</v>
      </c>
      <c r="I8545" s="171">
        <v>5.85</v>
      </c>
      <c r="J8545" s="169">
        <v>3</v>
      </c>
    </row>
    <row r="8546" spans="1:10" hidden="1" x14ac:dyDescent="0.25">
      <c r="A8546" s="169">
        <v>214817</v>
      </c>
      <c r="B8546" s="170" t="s">
        <v>6177</v>
      </c>
      <c r="C8546" s="170" t="s">
        <v>24</v>
      </c>
      <c r="D8546" s="170" t="s">
        <v>382</v>
      </c>
      <c r="E8546" s="170">
        <v>750</v>
      </c>
      <c r="F8546" s="170">
        <v>12</v>
      </c>
      <c r="G8546" s="171">
        <v>14</v>
      </c>
      <c r="H8546" s="170" t="s">
        <v>100</v>
      </c>
      <c r="I8546" s="171">
        <v>33.99</v>
      </c>
      <c r="J8546" s="169">
        <v>1</v>
      </c>
    </row>
    <row r="8547" spans="1:10" hidden="1" x14ac:dyDescent="0.25">
      <c r="A8547" s="169">
        <v>215038</v>
      </c>
      <c r="B8547" s="170" t="s">
        <v>533</v>
      </c>
      <c r="C8547" s="170" t="s">
        <v>15</v>
      </c>
      <c r="D8547" s="170" t="s">
        <v>16</v>
      </c>
      <c r="E8547" s="170">
        <v>1750</v>
      </c>
      <c r="F8547" s="170">
        <v>6</v>
      </c>
      <c r="G8547" s="171">
        <v>40</v>
      </c>
      <c r="H8547" s="170" t="s">
        <v>91</v>
      </c>
      <c r="I8547" s="171">
        <v>64.989999999999995</v>
      </c>
      <c r="J8547" s="169">
        <v>1</v>
      </c>
    </row>
    <row r="8548" spans="1:10" hidden="1" x14ac:dyDescent="0.25">
      <c r="A8548" s="169">
        <v>215483</v>
      </c>
      <c r="B8548" s="170" t="s">
        <v>6178</v>
      </c>
      <c r="C8548" s="170" t="s">
        <v>24</v>
      </c>
      <c r="D8548" s="170" t="s">
        <v>649</v>
      </c>
      <c r="E8548" s="170">
        <v>750</v>
      </c>
      <c r="F8548" s="170">
        <v>12</v>
      </c>
      <c r="G8548" s="171">
        <v>17.5</v>
      </c>
      <c r="H8548" s="170" t="s">
        <v>177</v>
      </c>
      <c r="I8548" s="171">
        <v>19.989999999999998</v>
      </c>
      <c r="J8548" s="169">
        <v>1</v>
      </c>
    </row>
    <row r="8549" spans="1:10" hidden="1" x14ac:dyDescent="0.25">
      <c r="A8549" s="169">
        <v>215525</v>
      </c>
      <c r="B8549" s="170" t="s">
        <v>6179</v>
      </c>
      <c r="C8549" s="170" t="s">
        <v>24</v>
      </c>
      <c r="D8549" s="170" t="s">
        <v>60</v>
      </c>
      <c r="E8549" s="170">
        <v>4000</v>
      </c>
      <c r="F8549" s="170">
        <v>4</v>
      </c>
      <c r="G8549" s="171">
        <v>12</v>
      </c>
      <c r="H8549" s="170" t="s">
        <v>177</v>
      </c>
      <c r="I8549" s="171">
        <v>41.99</v>
      </c>
      <c r="J8549" s="169">
        <v>1</v>
      </c>
    </row>
    <row r="8550" spans="1:10" hidden="1" x14ac:dyDescent="0.25">
      <c r="A8550" s="169">
        <v>215590</v>
      </c>
      <c r="B8550" s="170" t="s">
        <v>6180</v>
      </c>
      <c r="C8550" s="170" t="s">
        <v>24</v>
      </c>
      <c r="D8550" s="170" t="s">
        <v>60</v>
      </c>
      <c r="E8550" s="170">
        <v>4000</v>
      </c>
      <c r="F8550" s="170">
        <v>4</v>
      </c>
      <c r="G8550" s="171">
        <v>12.5</v>
      </c>
      <c r="H8550" s="170" t="s">
        <v>177</v>
      </c>
      <c r="I8550" s="171">
        <v>41.99</v>
      </c>
      <c r="J8550" s="169">
        <v>1</v>
      </c>
    </row>
    <row r="8551" spans="1:10" hidden="1" x14ac:dyDescent="0.25">
      <c r="A8551" s="169">
        <v>216770</v>
      </c>
      <c r="B8551" s="170" t="s">
        <v>6181</v>
      </c>
      <c r="C8551" s="170" t="s">
        <v>24</v>
      </c>
      <c r="D8551" s="170" t="s">
        <v>382</v>
      </c>
      <c r="E8551" s="170">
        <v>750</v>
      </c>
      <c r="F8551" s="170">
        <v>12</v>
      </c>
      <c r="G8551" s="171">
        <v>14</v>
      </c>
      <c r="H8551" s="170" t="s">
        <v>47</v>
      </c>
      <c r="I8551" s="171">
        <v>26.99</v>
      </c>
      <c r="J8551" s="169">
        <v>1</v>
      </c>
    </row>
    <row r="8552" spans="1:10" hidden="1" x14ac:dyDescent="0.25">
      <c r="A8552" s="169">
        <v>218644</v>
      </c>
      <c r="B8552" s="170" t="s">
        <v>6182</v>
      </c>
      <c r="C8552" s="170" t="s">
        <v>24</v>
      </c>
      <c r="D8552" s="170" t="s">
        <v>68</v>
      </c>
      <c r="E8552" s="170">
        <v>750</v>
      </c>
      <c r="F8552" s="170">
        <v>12</v>
      </c>
      <c r="G8552" s="171">
        <v>13.5</v>
      </c>
      <c r="H8552" s="170" t="s">
        <v>182</v>
      </c>
      <c r="I8552" s="171">
        <v>13.99</v>
      </c>
      <c r="J8552" s="169">
        <v>1</v>
      </c>
    </row>
    <row r="8553" spans="1:10" hidden="1" x14ac:dyDescent="0.25">
      <c r="A8553" s="169">
        <v>219048</v>
      </c>
      <c r="B8553" s="170" t="s">
        <v>2175</v>
      </c>
      <c r="C8553" s="170" t="s">
        <v>24</v>
      </c>
      <c r="D8553" s="170" t="s">
        <v>58</v>
      </c>
      <c r="E8553" s="170">
        <v>750</v>
      </c>
      <c r="F8553" s="170">
        <v>12</v>
      </c>
      <c r="G8553" s="171">
        <v>12</v>
      </c>
      <c r="H8553" s="170" t="s">
        <v>22</v>
      </c>
      <c r="I8553" s="171">
        <v>10.99</v>
      </c>
      <c r="J8553" s="169">
        <v>1</v>
      </c>
    </row>
    <row r="8554" spans="1:10" hidden="1" x14ac:dyDescent="0.25">
      <c r="A8554" s="169">
        <v>220459</v>
      </c>
      <c r="B8554" s="170" t="s">
        <v>6183</v>
      </c>
      <c r="C8554" s="170" t="s">
        <v>24</v>
      </c>
      <c r="D8554" s="170" t="s">
        <v>166</v>
      </c>
      <c r="E8554" s="170">
        <v>750</v>
      </c>
      <c r="F8554" s="170">
        <v>12</v>
      </c>
      <c r="G8554" s="171">
        <v>12</v>
      </c>
      <c r="H8554" s="170" t="s">
        <v>177</v>
      </c>
      <c r="I8554" s="171">
        <v>13.99</v>
      </c>
      <c r="J8554" s="169">
        <v>1</v>
      </c>
    </row>
    <row r="8555" spans="1:10" hidden="1" x14ac:dyDescent="0.25">
      <c r="A8555" s="169">
        <v>221804</v>
      </c>
      <c r="B8555" s="170" t="s">
        <v>6184</v>
      </c>
      <c r="C8555" s="170" t="s">
        <v>24</v>
      </c>
      <c r="D8555" s="170" t="s">
        <v>58</v>
      </c>
      <c r="E8555" s="170">
        <v>750</v>
      </c>
      <c r="F8555" s="170">
        <v>12</v>
      </c>
      <c r="G8555" s="171">
        <v>12.7</v>
      </c>
      <c r="H8555" s="170" t="s">
        <v>26</v>
      </c>
      <c r="I8555" s="171">
        <v>17.989999999999998</v>
      </c>
      <c r="J8555" s="169">
        <v>1</v>
      </c>
    </row>
    <row r="8556" spans="1:10" hidden="1" x14ac:dyDescent="0.25">
      <c r="A8556" s="169">
        <v>223495</v>
      </c>
      <c r="B8556" s="170" t="s">
        <v>6185</v>
      </c>
      <c r="C8556" s="170" t="s">
        <v>15</v>
      </c>
      <c r="D8556" s="170" t="s">
        <v>140</v>
      </c>
      <c r="E8556" s="170">
        <v>1140</v>
      </c>
      <c r="F8556" s="170">
        <v>12</v>
      </c>
      <c r="G8556" s="171">
        <v>38</v>
      </c>
      <c r="H8556" s="170" t="s">
        <v>22</v>
      </c>
      <c r="I8556" s="171">
        <v>33.99</v>
      </c>
      <c r="J8556" s="169">
        <v>1</v>
      </c>
    </row>
    <row r="8557" spans="1:10" hidden="1" x14ac:dyDescent="0.25">
      <c r="A8557" s="169">
        <v>223552</v>
      </c>
      <c r="B8557" s="170" t="s">
        <v>6186</v>
      </c>
      <c r="C8557" s="170" t="s">
        <v>24</v>
      </c>
      <c r="D8557" s="170" t="s">
        <v>68</v>
      </c>
      <c r="E8557" s="170">
        <v>750</v>
      </c>
      <c r="F8557" s="170">
        <v>12</v>
      </c>
      <c r="G8557" s="171">
        <v>13</v>
      </c>
      <c r="H8557" s="170" t="s">
        <v>256</v>
      </c>
      <c r="I8557" s="171">
        <v>8.0299999999999994</v>
      </c>
      <c r="J8557" s="169">
        <v>1</v>
      </c>
    </row>
    <row r="8558" spans="1:10" hidden="1" x14ac:dyDescent="0.25">
      <c r="A8558" s="169">
        <v>223669</v>
      </c>
      <c r="B8558" s="170" t="s">
        <v>1215</v>
      </c>
      <c r="C8558" s="170" t="s">
        <v>24</v>
      </c>
      <c r="D8558" s="170" t="s">
        <v>25</v>
      </c>
      <c r="E8558" s="170">
        <v>750</v>
      </c>
      <c r="F8558" s="170">
        <v>6</v>
      </c>
      <c r="G8558" s="171">
        <v>11.5</v>
      </c>
      <c r="H8558" s="170" t="s">
        <v>163</v>
      </c>
      <c r="I8558" s="171">
        <v>34.99</v>
      </c>
      <c r="J8558" s="169">
        <v>1</v>
      </c>
    </row>
    <row r="8559" spans="1:10" hidden="1" x14ac:dyDescent="0.25">
      <c r="A8559" s="169">
        <v>224501</v>
      </c>
      <c r="B8559" s="170" t="s">
        <v>6187</v>
      </c>
      <c r="C8559" s="170" t="s">
        <v>11</v>
      </c>
      <c r="D8559" s="170" t="s">
        <v>12</v>
      </c>
      <c r="E8559" s="170">
        <v>500</v>
      </c>
      <c r="F8559" s="170">
        <v>24</v>
      </c>
      <c r="G8559" s="171">
        <v>5</v>
      </c>
      <c r="H8559" s="170" t="s">
        <v>824</v>
      </c>
      <c r="I8559" s="171">
        <v>3.99</v>
      </c>
      <c r="J8559" s="169">
        <v>1</v>
      </c>
    </row>
    <row r="8560" spans="1:10" hidden="1" x14ac:dyDescent="0.25">
      <c r="A8560" s="169">
        <v>224501</v>
      </c>
      <c r="B8560" s="170" t="s">
        <v>6187</v>
      </c>
      <c r="C8560" s="170" t="s">
        <v>11</v>
      </c>
      <c r="D8560" s="170" t="s">
        <v>12</v>
      </c>
      <c r="E8560" s="170">
        <v>500</v>
      </c>
      <c r="F8560" s="170">
        <v>24</v>
      </c>
      <c r="G8560" s="171">
        <v>5</v>
      </c>
      <c r="H8560" s="170" t="s">
        <v>824</v>
      </c>
      <c r="I8560" s="171">
        <v>3.99</v>
      </c>
      <c r="J8560" s="169">
        <v>1</v>
      </c>
    </row>
    <row r="8561" spans="1:10" hidden="1" x14ac:dyDescent="0.25">
      <c r="A8561" s="169">
        <v>226860</v>
      </c>
      <c r="B8561" s="170" t="s">
        <v>6188</v>
      </c>
      <c r="C8561" s="170" t="s">
        <v>24</v>
      </c>
      <c r="D8561" s="170" t="s">
        <v>66</v>
      </c>
      <c r="E8561" s="170">
        <v>750</v>
      </c>
      <c r="F8561" s="170">
        <v>12</v>
      </c>
      <c r="G8561" s="171">
        <v>13</v>
      </c>
      <c r="H8561" s="170" t="s">
        <v>177</v>
      </c>
      <c r="I8561" s="171">
        <v>18.989999999999998</v>
      </c>
      <c r="J8561" s="169">
        <v>1</v>
      </c>
    </row>
    <row r="8562" spans="1:10" hidden="1" x14ac:dyDescent="0.25">
      <c r="A8562" s="169">
        <v>228646</v>
      </c>
      <c r="B8562" s="170" t="s">
        <v>6189</v>
      </c>
      <c r="C8562" s="170" t="s">
        <v>24</v>
      </c>
      <c r="D8562" s="170" t="s">
        <v>99</v>
      </c>
      <c r="E8562" s="170">
        <v>750</v>
      </c>
      <c r="F8562" s="170">
        <v>6</v>
      </c>
      <c r="G8562" s="171">
        <v>20</v>
      </c>
      <c r="H8562" s="170" t="s">
        <v>35</v>
      </c>
      <c r="I8562" s="171">
        <v>63.99</v>
      </c>
      <c r="J8562" s="169">
        <v>1</v>
      </c>
    </row>
    <row r="8563" spans="1:10" hidden="1" x14ac:dyDescent="0.25">
      <c r="A8563" s="169">
        <v>229112</v>
      </c>
      <c r="B8563" s="170" t="s">
        <v>6190</v>
      </c>
      <c r="C8563" s="170" t="s">
        <v>24</v>
      </c>
      <c r="D8563" s="170" t="s">
        <v>68</v>
      </c>
      <c r="E8563" s="170">
        <v>750</v>
      </c>
      <c r="F8563" s="170">
        <v>12</v>
      </c>
      <c r="G8563" s="171">
        <v>14</v>
      </c>
      <c r="H8563" s="170" t="s">
        <v>22</v>
      </c>
      <c r="I8563" s="171">
        <v>21.99</v>
      </c>
      <c r="J8563" s="169">
        <v>1</v>
      </c>
    </row>
    <row r="8564" spans="1:10" hidden="1" x14ac:dyDescent="0.25">
      <c r="A8564" s="169">
        <v>229542</v>
      </c>
      <c r="B8564" s="170" t="s">
        <v>180</v>
      </c>
      <c r="C8564" s="170" t="s">
        <v>24</v>
      </c>
      <c r="D8564" s="170" t="s">
        <v>166</v>
      </c>
      <c r="E8564" s="170">
        <v>750</v>
      </c>
      <c r="F8564" s="170">
        <v>12</v>
      </c>
      <c r="G8564" s="171">
        <v>11.5</v>
      </c>
      <c r="H8564" s="170" t="s">
        <v>22</v>
      </c>
      <c r="I8564" s="171">
        <v>14.99</v>
      </c>
      <c r="J8564" s="169">
        <v>1</v>
      </c>
    </row>
    <row r="8565" spans="1:10" hidden="1" x14ac:dyDescent="0.25">
      <c r="A8565" s="169">
        <v>230367</v>
      </c>
      <c r="B8565" s="170" t="s">
        <v>6191</v>
      </c>
      <c r="C8565" s="170" t="s">
        <v>24</v>
      </c>
      <c r="D8565" s="170" t="s">
        <v>42</v>
      </c>
      <c r="E8565" s="170">
        <v>750</v>
      </c>
      <c r="F8565" s="170">
        <v>12</v>
      </c>
      <c r="G8565" s="171">
        <v>18</v>
      </c>
      <c r="H8565" s="170" t="s">
        <v>86</v>
      </c>
      <c r="I8565" s="171">
        <v>14.04</v>
      </c>
      <c r="J8565" s="169">
        <v>1</v>
      </c>
    </row>
    <row r="8566" spans="1:10" hidden="1" x14ac:dyDescent="0.25">
      <c r="A8566" s="169">
        <v>230987</v>
      </c>
      <c r="B8566" s="170" t="s">
        <v>461</v>
      </c>
      <c r="C8566" s="170" t="s">
        <v>15</v>
      </c>
      <c r="D8566" s="170" t="s">
        <v>462</v>
      </c>
      <c r="E8566" s="170">
        <v>375</v>
      </c>
      <c r="F8566" s="170">
        <v>24</v>
      </c>
      <c r="G8566" s="171">
        <v>40</v>
      </c>
      <c r="H8566" s="170" t="s">
        <v>43</v>
      </c>
      <c r="I8566" s="171">
        <v>21.99</v>
      </c>
      <c r="J8566" s="169">
        <v>1</v>
      </c>
    </row>
    <row r="8567" spans="1:10" hidden="1" x14ac:dyDescent="0.25">
      <c r="A8567" s="169">
        <v>231571</v>
      </c>
      <c r="B8567" s="170" t="s">
        <v>101</v>
      </c>
      <c r="C8567" s="170" t="s">
        <v>15</v>
      </c>
      <c r="D8567" s="170" t="s">
        <v>16</v>
      </c>
      <c r="E8567" s="170">
        <v>1750</v>
      </c>
      <c r="F8567" s="170">
        <v>6</v>
      </c>
      <c r="G8567" s="171">
        <v>40</v>
      </c>
      <c r="H8567" s="170" t="s">
        <v>22</v>
      </c>
      <c r="I8567" s="171">
        <v>54.99</v>
      </c>
      <c r="J8567" s="169">
        <v>1</v>
      </c>
    </row>
    <row r="8568" spans="1:10" hidden="1" x14ac:dyDescent="0.25">
      <c r="A8568" s="169">
        <v>232793</v>
      </c>
      <c r="B8568" s="170" t="s">
        <v>6192</v>
      </c>
      <c r="C8568" s="170" t="s">
        <v>24</v>
      </c>
      <c r="D8568" s="170" t="s">
        <v>68</v>
      </c>
      <c r="E8568" s="170">
        <v>750</v>
      </c>
      <c r="F8568" s="170">
        <v>12</v>
      </c>
      <c r="G8568" s="171">
        <v>13.5</v>
      </c>
      <c r="H8568" s="170" t="s">
        <v>22</v>
      </c>
      <c r="I8568" s="171">
        <v>20.99</v>
      </c>
      <c r="J8568" s="169">
        <v>1</v>
      </c>
    </row>
    <row r="8569" spans="1:10" hidden="1" x14ac:dyDescent="0.25">
      <c r="A8569" s="169">
        <v>234583</v>
      </c>
      <c r="B8569" s="170" t="s">
        <v>6193</v>
      </c>
      <c r="C8569" s="170" t="s">
        <v>24</v>
      </c>
      <c r="D8569" s="170" t="s">
        <v>109</v>
      </c>
      <c r="E8569" s="170">
        <v>750</v>
      </c>
      <c r="F8569" s="170">
        <v>12</v>
      </c>
      <c r="G8569" s="171">
        <v>11</v>
      </c>
      <c r="H8569" s="170" t="s">
        <v>6194</v>
      </c>
      <c r="I8569" s="171">
        <v>19.989999999999998</v>
      </c>
      <c r="J8569" s="169">
        <v>1</v>
      </c>
    </row>
    <row r="8570" spans="1:10" hidden="1" x14ac:dyDescent="0.25">
      <c r="A8570" s="169">
        <v>235663</v>
      </c>
      <c r="B8570" s="170" t="s">
        <v>6195</v>
      </c>
      <c r="C8570" s="170" t="s">
        <v>24</v>
      </c>
      <c r="D8570" s="170" t="s">
        <v>66</v>
      </c>
      <c r="E8570" s="170">
        <v>750</v>
      </c>
      <c r="F8570" s="170">
        <v>12</v>
      </c>
      <c r="G8570" s="171">
        <v>13</v>
      </c>
      <c r="H8570" s="170" t="s">
        <v>163</v>
      </c>
      <c r="I8570" s="171">
        <v>14.99</v>
      </c>
      <c r="J8570" s="169">
        <v>1</v>
      </c>
    </row>
    <row r="8571" spans="1:10" hidden="1" x14ac:dyDescent="0.25">
      <c r="A8571" s="169">
        <v>235986</v>
      </c>
      <c r="B8571" s="170" t="s">
        <v>6196</v>
      </c>
      <c r="C8571" s="170" t="s">
        <v>24</v>
      </c>
      <c r="D8571" s="170" t="s">
        <v>66</v>
      </c>
      <c r="E8571" s="170">
        <v>750</v>
      </c>
      <c r="F8571" s="170">
        <v>6</v>
      </c>
      <c r="G8571" s="171">
        <v>13</v>
      </c>
      <c r="H8571" s="170" t="s">
        <v>163</v>
      </c>
      <c r="I8571" s="171">
        <v>47.99</v>
      </c>
      <c r="J8571" s="169">
        <v>1</v>
      </c>
    </row>
    <row r="8572" spans="1:10" hidden="1" x14ac:dyDescent="0.25">
      <c r="A8572" s="169">
        <v>236992</v>
      </c>
      <c r="B8572" s="170" t="s">
        <v>3007</v>
      </c>
      <c r="C8572" s="170" t="s">
        <v>15</v>
      </c>
      <c r="D8572" s="170" t="s">
        <v>16</v>
      </c>
      <c r="E8572" s="170">
        <v>1750</v>
      </c>
      <c r="F8572" s="170">
        <v>6</v>
      </c>
      <c r="G8572" s="171">
        <v>40</v>
      </c>
      <c r="H8572" s="170" t="s">
        <v>218</v>
      </c>
      <c r="I8572" s="171">
        <v>54.65</v>
      </c>
      <c r="J8572" s="169">
        <v>1</v>
      </c>
    </row>
    <row r="8573" spans="1:10" hidden="1" x14ac:dyDescent="0.25">
      <c r="A8573" s="169">
        <v>238097</v>
      </c>
      <c r="B8573" s="170" t="s">
        <v>6197</v>
      </c>
      <c r="C8573" s="170" t="s">
        <v>15</v>
      </c>
      <c r="D8573" s="170" t="s">
        <v>113</v>
      </c>
      <c r="E8573" s="170">
        <v>750</v>
      </c>
      <c r="F8573" s="170">
        <v>6</v>
      </c>
      <c r="G8573" s="171">
        <v>43</v>
      </c>
      <c r="H8573" s="170" t="s">
        <v>20</v>
      </c>
      <c r="I8573" s="171">
        <v>114.99</v>
      </c>
      <c r="J8573" s="169">
        <v>1</v>
      </c>
    </row>
    <row r="8574" spans="1:10" hidden="1" x14ac:dyDescent="0.25">
      <c r="A8574" s="169">
        <v>241919</v>
      </c>
      <c r="B8574" s="170" t="s">
        <v>6198</v>
      </c>
      <c r="C8574" s="170" t="s">
        <v>24</v>
      </c>
      <c r="D8574" s="170" t="s">
        <v>58</v>
      </c>
      <c r="E8574" s="170">
        <v>750</v>
      </c>
      <c r="F8574" s="170">
        <v>12</v>
      </c>
      <c r="G8574" s="171">
        <v>12</v>
      </c>
      <c r="H8574" s="170" t="s">
        <v>32</v>
      </c>
      <c r="I8574" s="171">
        <v>9.99</v>
      </c>
      <c r="J8574" s="169">
        <v>1</v>
      </c>
    </row>
    <row r="8575" spans="1:10" hidden="1" x14ac:dyDescent="0.25">
      <c r="A8575" s="169">
        <v>242669</v>
      </c>
      <c r="B8575" s="170" t="s">
        <v>6199</v>
      </c>
      <c r="C8575" s="170" t="s">
        <v>24</v>
      </c>
      <c r="D8575" s="170" t="s">
        <v>649</v>
      </c>
      <c r="E8575" s="170">
        <v>750</v>
      </c>
      <c r="F8575" s="170">
        <v>12</v>
      </c>
      <c r="G8575" s="171">
        <v>15</v>
      </c>
      <c r="H8575" s="170" t="s">
        <v>47</v>
      </c>
      <c r="I8575" s="171">
        <v>18.989999999999998</v>
      </c>
      <c r="J8575" s="169">
        <v>1</v>
      </c>
    </row>
    <row r="8576" spans="1:10" hidden="1" x14ac:dyDescent="0.25">
      <c r="A8576" s="169">
        <v>243824</v>
      </c>
      <c r="B8576" s="170" t="s">
        <v>6200</v>
      </c>
      <c r="C8576" s="170" t="s">
        <v>15</v>
      </c>
      <c r="D8576" s="170" t="s">
        <v>113</v>
      </c>
      <c r="E8576" s="170">
        <v>750</v>
      </c>
      <c r="F8576" s="170">
        <v>6</v>
      </c>
      <c r="G8576" s="171">
        <v>43</v>
      </c>
      <c r="H8576" s="170" t="s">
        <v>20</v>
      </c>
      <c r="I8576" s="171">
        <v>149.99</v>
      </c>
      <c r="J8576" s="169">
        <v>1</v>
      </c>
    </row>
    <row r="8577" spans="1:10" hidden="1" x14ac:dyDescent="0.25">
      <c r="A8577" s="169">
        <v>244087</v>
      </c>
      <c r="B8577" s="170" t="s">
        <v>6201</v>
      </c>
      <c r="C8577" s="170" t="s">
        <v>24</v>
      </c>
      <c r="D8577" s="170" t="s">
        <v>66</v>
      </c>
      <c r="E8577" s="170">
        <v>750</v>
      </c>
      <c r="F8577" s="170">
        <v>12</v>
      </c>
      <c r="G8577" s="171">
        <v>13</v>
      </c>
      <c r="H8577" s="170" t="s">
        <v>26</v>
      </c>
      <c r="I8577" s="171">
        <v>11.99</v>
      </c>
      <c r="J8577" s="169">
        <v>1</v>
      </c>
    </row>
    <row r="8578" spans="1:10" hidden="1" x14ac:dyDescent="0.25">
      <c r="A8578" s="169">
        <v>247056</v>
      </c>
      <c r="B8578" s="170" t="s">
        <v>326</v>
      </c>
      <c r="C8578" s="170" t="s">
        <v>15</v>
      </c>
      <c r="D8578" s="170" t="s">
        <v>82</v>
      </c>
      <c r="E8578" s="170">
        <v>1750</v>
      </c>
      <c r="F8578" s="170">
        <v>6</v>
      </c>
      <c r="G8578" s="171">
        <v>40</v>
      </c>
      <c r="H8578" s="170" t="s">
        <v>91</v>
      </c>
      <c r="I8578" s="171">
        <v>66.989999999999995</v>
      </c>
      <c r="J8578" s="169">
        <v>1</v>
      </c>
    </row>
    <row r="8579" spans="1:10" hidden="1" x14ac:dyDescent="0.25">
      <c r="A8579" s="169">
        <v>248153</v>
      </c>
      <c r="B8579" s="170" t="s">
        <v>6202</v>
      </c>
      <c r="C8579" s="170" t="s">
        <v>24</v>
      </c>
      <c r="D8579" s="170" t="s">
        <v>66</v>
      </c>
      <c r="E8579" s="170">
        <v>750</v>
      </c>
      <c r="F8579" s="170">
        <v>12</v>
      </c>
      <c r="G8579" s="171">
        <v>12.5</v>
      </c>
      <c r="H8579" s="170" t="s">
        <v>32</v>
      </c>
      <c r="I8579" s="171">
        <v>9.99</v>
      </c>
      <c r="J8579" s="169">
        <v>1</v>
      </c>
    </row>
    <row r="8580" spans="1:10" hidden="1" x14ac:dyDescent="0.25">
      <c r="A8580" s="169">
        <v>249680</v>
      </c>
      <c r="B8580" s="170" t="s">
        <v>6203</v>
      </c>
      <c r="C8580" s="170" t="s">
        <v>15</v>
      </c>
      <c r="D8580" s="170" t="s">
        <v>56</v>
      </c>
      <c r="E8580" s="170">
        <v>750</v>
      </c>
      <c r="F8580" s="170">
        <v>6</v>
      </c>
      <c r="G8580" s="171">
        <v>45.8</v>
      </c>
      <c r="H8580" s="170" t="s">
        <v>20</v>
      </c>
      <c r="I8580" s="171">
        <v>109.99</v>
      </c>
      <c r="J8580" s="169">
        <v>1</v>
      </c>
    </row>
    <row r="8581" spans="1:10" hidden="1" x14ac:dyDescent="0.25">
      <c r="A8581" s="169">
        <v>251835</v>
      </c>
      <c r="B8581" s="170" t="s">
        <v>6204</v>
      </c>
      <c r="C8581" s="170" t="s">
        <v>24</v>
      </c>
      <c r="D8581" s="170" t="s">
        <v>194</v>
      </c>
      <c r="E8581" s="170">
        <v>750</v>
      </c>
      <c r="F8581" s="170">
        <v>12</v>
      </c>
      <c r="G8581" s="171">
        <v>12.4</v>
      </c>
      <c r="H8581" s="170" t="s">
        <v>26</v>
      </c>
      <c r="I8581" s="171">
        <v>25.99</v>
      </c>
      <c r="J8581" s="169">
        <v>1</v>
      </c>
    </row>
    <row r="8582" spans="1:10" hidden="1" x14ac:dyDescent="0.25">
      <c r="A8582" s="169">
        <v>251876</v>
      </c>
      <c r="B8582" s="170" t="s">
        <v>6205</v>
      </c>
      <c r="C8582" s="170" t="s">
        <v>24</v>
      </c>
      <c r="D8582" s="170" t="s">
        <v>68</v>
      </c>
      <c r="E8582" s="170">
        <v>750</v>
      </c>
      <c r="F8582" s="170">
        <v>12</v>
      </c>
      <c r="G8582" s="171">
        <v>13.5</v>
      </c>
      <c r="H8582" s="170" t="s">
        <v>177</v>
      </c>
      <c r="I8582" s="171">
        <v>18.989999999999998</v>
      </c>
      <c r="J8582" s="169">
        <v>1</v>
      </c>
    </row>
    <row r="8583" spans="1:10" hidden="1" x14ac:dyDescent="0.25">
      <c r="A8583" s="169">
        <v>251884</v>
      </c>
      <c r="B8583" s="170" t="s">
        <v>6206</v>
      </c>
      <c r="C8583" s="170" t="s">
        <v>24</v>
      </c>
      <c r="D8583" s="170" t="s">
        <v>34</v>
      </c>
      <c r="E8583" s="170">
        <v>750</v>
      </c>
      <c r="F8583" s="170">
        <v>12</v>
      </c>
      <c r="G8583" s="171">
        <v>13.5</v>
      </c>
      <c r="H8583" s="170" t="s">
        <v>177</v>
      </c>
      <c r="I8583" s="171">
        <v>12.99</v>
      </c>
      <c r="J8583" s="169">
        <v>1</v>
      </c>
    </row>
    <row r="8584" spans="1:10" hidden="1" x14ac:dyDescent="0.25">
      <c r="A8584" s="169">
        <v>252312</v>
      </c>
      <c r="B8584" s="170" t="s">
        <v>6207</v>
      </c>
      <c r="C8584" s="170" t="s">
        <v>15</v>
      </c>
      <c r="D8584" s="170" t="s">
        <v>90</v>
      </c>
      <c r="E8584" s="170">
        <v>375</v>
      </c>
      <c r="F8584" s="170">
        <v>24</v>
      </c>
      <c r="G8584" s="171">
        <v>40</v>
      </c>
      <c r="H8584" s="170" t="s">
        <v>91</v>
      </c>
      <c r="I8584" s="171">
        <v>44.99</v>
      </c>
      <c r="J8584" s="169">
        <v>1</v>
      </c>
    </row>
    <row r="8585" spans="1:10" hidden="1" x14ac:dyDescent="0.25">
      <c r="A8585" s="169">
        <v>253302</v>
      </c>
      <c r="B8585" s="170" t="s">
        <v>6208</v>
      </c>
      <c r="C8585" s="170" t="s">
        <v>15</v>
      </c>
      <c r="D8585" s="170" t="s">
        <v>19</v>
      </c>
      <c r="E8585" s="170">
        <v>750</v>
      </c>
      <c r="F8585" s="170">
        <v>12</v>
      </c>
      <c r="G8585" s="171">
        <v>40</v>
      </c>
      <c r="H8585" s="170" t="s">
        <v>91</v>
      </c>
      <c r="I8585" s="171">
        <v>31.49</v>
      </c>
      <c r="J8585" s="169">
        <v>1</v>
      </c>
    </row>
    <row r="8586" spans="1:10" hidden="1" x14ac:dyDescent="0.25">
      <c r="A8586" s="169">
        <v>255810</v>
      </c>
      <c r="B8586" s="170" t="s">
        <v>6209</v>
      </c>
      <c r="C8586" s="170" t="s">
        <v>24</v>
      </c>
      <c r="D8586" s="170" t="s">
        <v>422</v>
      </c>
      <c r="E8586" s="170">
        <v>750</v>
      </c>
      <c r="F8586" s="170">
        <v>12</v>
      </c>
      <c r="G8586" s="171">
        <v>13</v>
      </c>
      <c r="H8586" s="170" t="s">
        <v>22</v>
      </c>
      <c r="I8586" s="171">
        <v>24.99</v>
      </c>
      <c r="J8586" s="169">
        <v>1</v>
      </c>
    </row>
    <row r="8587" spans="1:10" hidden="1" x14ac:dyDescent="0.25">
      <c r="A8587" s="169">
        <v>257105</v>
      </c>
      <c r="B8587" s="170" t="s">
        <v>6210</v>
      </c>
      <c r="C8587" s="170" t="s">
        <v>15</v>
      </c>
      <c r="D8587" s="170" t="s">
        <v>140</v>
      </c>
      <c r="E8587" s="170">
        <v>750</v>
      </c>
      <c r="F8587" s="170">
        <v>12</v>
      </c>
      <c r="G8587" s="171">
        <v>38</v>
      </c>
      <c r="H8587" s="170" t="s">
        <v>22</v>
      </c>
      <c r="I8587" s="171">
        <v>23.99</v>
      </c>
      <c r="J8587" s="169">
        <v>1</v>
      </c>
    </row>
    <row r="8588" spans="1:10" hidden="1" x14ac:dyDescent="0.25">
      <c r="A8588" s="169">
        <v>257170</v>
      </c>
      <c r="B8588" s="170" t="s">
        <v>6211</v>
      </c>
      <c r="C8588" s="170" t="s">
        <v>24</v>
      </c>
      <c r="D8588" s="170" t="s">
        <v>34</v>
      </c>
      <c r="E8588" s="170">
        <v>1500</v>
      </c>
      <c r="F8588" s="170">
        <v>6</v>
      </c>
      <c r="G8588" s="171">
        <v>12</v>
      </c>
      <c r="H8588" s="170" t="s">
        <v>73</v>
      </c>
      <c r="I8588" s="171">
        <v>19.989999999999998</v>
      </c>
      <c r="J8588" s="169">
        <v>1</v>
      </c>
    </row>
    <row r="8589" spans="1:10" hidden="1" x14ac:dyDescent="0.25">
      <c r="A8589" s="169">
        <v>257238</v>
      </c>
      <c r="B8589" s="170" t="s">
        <v>6212</v>
      </c>
      <c r="C8589" s="170" t="s">
        <v>15</v>
      </c>
      <c r="D8589" s="170" t="s">
        <v>252</v>
      </c>
      <c r="E8589" s="170">
        <v>750</v>
      </c>
      <c r="F8589" s="170">
        <v>12</v>
      </c>
      <c r="G8589" s="171">
        <v>40</v>
      </c>
      <c r="H8589" s="170" t="s">
        <v>43</v>
      </c>
      <c r="I8589" s="171">
        <v>30.29</v>
      </c>
      <c r="J8589" s="169">
        <v>1</v>
      </c>
    </row>
    <row r="8590" spans="1:10" hidden="1" x14ac:dyDescent="0.25">
      <c r="A8590" s="169">
        <v>258699</v>
      </c>
      <c r="B8590" s="170" t="s">
        <v>6213</v>
      </c>
      <c r="C8590" s="170" t="s">
        <v>24</v>
      </c>
      <c r="D8590" s="170" t="s">
        <v>66</v>
      </c>
      <c r="E8590" s="170">
        <v>750</v>
      </c>
      <c r="F8590" s="170">
        <v>12</v>
      </c>
      <c r="G8590" s="171">
        <v>13.5</v>
      </c>
      <c r="H8590" s="170" t="s">
        <v>86</v>
      </c>
      <c r="I8590" s="171">
        <v>19.989999999999998</v>
      </c>
      <c r="J8590" s="169">
        <v>1</v>
      </c>
    </row>
    <row r="8591" spans="1:10" hidden="1" x14ac:dyDescent="0.25">
      <c r="A8591" s="169">
        <v>259721</v>
      </c>
      <c r="B8591" s="170" t="s">
        <v>6214</v>
      </c>
      <c r="C8591" s="170" t="s">
        <v>24</v>
      </c>
      <c r="D8591" s="170" t="s">
        <v>34</v>
      </c>
      <c r="E8591" s="170">
        <v>750</v>
      </c>
      <c r="F8591" s="170">
        <v>12</v>
      </c>
      <c r="G8591" s="171">
        <v>14</v>
      </c>
      <c r="H8591" s="170" t="s">
        <v>100</v>
      </c>
      <c r="I8591" s="171">
        <v>28.99</v>
      </c>
      <c r="J8591" s="169">
        <v>1</v>
      </c>
    </row>
    <row r="8592" spans="1:10" hidden="1" x14ac:dyDescent="0.25">
      <c r="A8592" s="169">
        <v>261099</v>
      </c>
      <c r="B8592" s="170" t="s">
        <v>6215</v>
      </c>
      <c r="C8592" s="170" t="s">
        <v>24</v>
      </c>
      <c r="D8592" s="170" t="s">
        <v>194</v>
      </c>
      <c r="E8592" s="170">
        <v>750</v>
      </c>
      <c r="F8592" s="170">
        <v>12</v>
      </c>
      <c r="G8592" s="171">
        <v>13</v>
      </c>
      <c r="H8592" s="170" t="s">
        <v>32</v>
      </c>
      <c r="I8592" s="171">
        <v>18.989999999999998</v>
      </c>
      <c r="J8592" s="169">
        <v>1</v>
      </c>
    </row>
    <row r="8593" spans="1:10" hidden="1" x14ac:dyDescent="0.25">
      <c r="A8593" s="169">
        <v>262337</v>
      </c>
      <c r="B8593" s="170" t="s">
        <v>6216</v>
      </c>
      <c r="C8593" s="170" t="s">
        <v>24</v>
      </c>
      <c r="D8593" s="170" t="s">
        <v>60</v>
      </c>
      <c r="E8593" s="170">
        <v>750</v>
      </c>
      <c r="F8593" s="170">
        <v>12</v>
      </c>
      <c r="G8593" s="171">
        <v>9</v>
      </c>
      <c r="H8593" s="170" t="s">
        <v>163</v>
      </c>
      <c r="I8593" s="171">
        <v>13.99</v>
      </c>
      <c r="J8593" s="169">
        <v>1</v>
      </c>
    </row>
    <row r="8594" spans="1:10" hidden="1" x14ac:dyDescent="0.25">
      <c r="A8594" s="169">
        <v>262626</v>
      </c>
      <c r="B8594" s="170" t="s">
        <v>6217</v>
      </c>
      <c r="C8594" s="170" t="s">
        <v>11</v>
      </c>
      <c r="D8594" s="170" t="s">
        <v>12</v>
      </c>
      <c r="E8594" s="170">
        <v>355</v>
      </c>
      <c r="F8594" s="170">
        <v>24</v>
      </c>
      <c r="G8594" s="171">
        <v>4.5999999999999996</v>
      </c>
      <c r="H8594" s="170" t="s">
        <v>105</v>
      </c>
      <c r="I8594" s="171">
        <v>3.39</v>
      </c>
      <c r="J8594" s="169">
        <v>1</v>
      </c>
    </row>
    <row r="8595" spans="1:10" hidden="1" x14ac:dyDescent="0.25">
      <c r="A8595" s="169">
        <v>262626</v>
      </c>
      <c r="B8595" s="170" t="s">
        <v>6217</v>
      </c>
      <c r="C8595" s="170" t="s">
        <v>11</v>
      </c>
      <c r="D8595" s="170" t="s">
        <v>12</v>
      </c>
      <c r="E8595" s="170">
        <v>355</v>
      </c>
      <c r="F8595" s="170">
        <v>24</v>
      </c>
      <c r="G8595" s="171">
        <v>4.5999999999999996</v>
      </c>
      <c r="H8595" s="170" t="s">
        <v>105</v>
      </c>
      <c r="I8595" s="171">
        <v>3.39</v>
      </c>
      <c r="J8595" s="169">
        <v>1</v>
      </c>
    </row>
    <row r="8596" spans="1:10" hidden="1" x14ac:dyDescent="0.25">
      <c r="A8596" s="169">
        <v>262717</v>
      </c>
      <c r="B8596" s="170" t="s">
        <v>6218</v>
      </c>
      <c r="C8596" s="170" t="s">
        <v>24</v>
      </c>
      <c r="D8596" s="170" t="s">
        <v>68</v>
      </c>
      <c r="E8596" s="170">
        <v>750</v>
      </c>
      <c r="F8596" s="170">
        <v>12</v>
      </c>
      <c r="G8596" s="171">
        <v>13.5</v>
      </c>
      <c r="H8596" s="170" t="s">
        <v>22</v>
      </c>
      <c r="I8596" s="171">
        <v>16.989999999999998</v>
      </c>
      <c r="J8596" s="169">
        <v>1</v>
      </c>
    </row>
    <row r="8597" spans="1:10" hidden="1" x14ac:dyDescent="0.25">
      <c r="A8597" s="169">
        <v>263640</v>
      </c>
      <c r="B8597" s="170" t="s">
        <v>6219</v>
      </c>
      <c r="C8597" s="170" t="s">
        <v>24</v>
      </c>
      <c r="D8597" s="170" t="s">
        <v>34</v>
      </c>
      <c r="E8597" s="170">
        <v>750</v>
      </c>
      <c r="F8597" s="170">
        <v>12</v>
      </c>
      <c r="G8597" s="171">
        <v>13</v>
      </c>
      <c r="H8597" s="170" t="s">
        <v>35</v>
      </c>
      <c r="I8597" s="171">
        <v>14.99</v>
      </c>
      <c r="J8597" s="169">
        <v>1</v>
      </c>
    </row>
    <row r="8598" spans="1:10" hidden="1" x14ac:dyDescent="0.25">
      <c r="A8598" s="169">
        <v>264986</v>
      </c>
      <c r="B8598" s="170" t="s">
        <v>6220</v>
      </c>
      <c r="C8598" s="170" t="s">
        <v>24</v>
      </c>
      <c r="D8598" s="170" t="s">
        <v>34</v>
      </c>
      <c r="E8598" s="170">
        <v>750</v>
      </c>
      <c r="F8598" s="170">
        <v>12</v>
      </c>
      <c r="G8598" s="171">
        <v>14</v>
      </c>
      <c r="H8598" s="170" t="s">
        <v>22</v>
      </c>
      <c r="I8598" s="171">
        <v>20.99</v>
      </c>
      <c r="J8598" s="169">
        <v>1</v>
      </c>
    </row>
    <row r="8599" spans="1:10" hidden="1" x14ac:dyDescent="0.25">
      <c r="A8599" s="169">
        <v>265199</v>
      </c>
      <c r="B8599" s="170" t="s">
        <v>481</v>
      </c>
      <c r="C8599" s="170" t="s">
        <v>15</v>
      </c>
      <c r="D8599" s="170" t="s">
        <v>19</v>
      </c>
      <c r="E8599" s="170">
        <v>375</v>
      </c>
      <c r="F8599" s="170">
        <v>24</v>
      </c>
      <c r="G8599" s="171">
        <v>40</v>
      </c>
      <c r="H8599" s="170" t="s">
        <v>43</v>
      </c>
      <c r="I8599" s="171">
        <v>17.489999999999998</v>
      </c>
      <c r="J8599" s="169">
        <v>1</v>
      </c>
    </row>
    <row r="8600" spans="1:10" hidden="1" x14ac:dyDescent="0.25">
      <c r="A8600" s="169">
        <v>268011</v>
      </c>
      <c r="B8600" s="170" t="s">
        <v>6221</v>
      </c>
      <c r="C8600" s="170" t="s">
        <v>11</v>
      </c>
      <c r="D8600" s="170" t="s">
        <v>12</v>
      </c>
      <c r="E8600" s="170">
        <v>500</v>
      </c>
      <c r="F8600" s="170">
        <v>24</v>
      </c>
      <c r="G8600" s="171">
        <v>5</v>
      </c>
      <c r="H8600" s="170" t="s">
        <v>274</v>
      </c>
      <c r="I8600" s="171">
        <v>3.99</v>
      </c>
      <c r="J8600" s="169">
        <v>1</v>
      </c>
    </row>
    <row r="8601" spans="1:10" hidden="1" x14ac:dyDescent="0.25">
      <c r="A8601" s="169">
        <v>268391</v>
      </c>
      <c r="B8601" s="170" t="s">
        <v>6222</v>
      </c>
      <c r="C8601" s="170" t="s">
        <v>24</v>
      </c>
      <c r="D8601" s="170" t="s">
        <v>194</v>
      </c>
      <c r="E8601" s="170">
        <v>750</v>
      </c>
      <c r="F8601" s="170">
        <v>12</v>
      </c>
      <c r="G8601" s="171">
        <v>13</v>
      </c>
      <c r="H8601" s="170" t="s">
        <v>141</v>
      </c>
      <c r="I8601" s="171">
        <v>21.99</v>
      </c>
      <c r="J8601" s="169">
        <v>1</v>
      </c>
    </row>
    <row r="8602" spans="1:10" hidden="1" x14ac:dyDescent="0.25">
      <c r="A8602" s="169">
        <v>270363</v>
      </c>
      <c r="B8602" s="170" t="s">
        <v>6223</v>
      </c>
      <c r="C8602" s="170" t="s">
        <v>24</v>
      </c>
      <c r="D8602" s="170" t="s">
        <v>34</v>
      </c>
      <c r="E8602" s="170">
        <v>750</v>
      </c>
      <c r="F8602" s="170">
        <v>12</v>
      </c>
      <c r="G8602" s="171">
        <v>14</v>
      </c>
      <c r="H8602" s="170" t="s">
        <v>163</v>
      </c>
      <c r="I8602" s="171">
        <v>14.99</v>
      </c>
      <c r="J8602" s="169">
        <v>1</v>
      </c>
    </row>
    <row r="8603" spans="1:10" hidden="1" x14ac:dyDescent="0.25">
      <c r="A8603" s="169">
        <v>270926</v>
      </c>
      <c r="B8603" s="170" t="s">
        <v>6224</v>
      </c>
      <c r="C8603" s="170" t="s">
        <v>24</v>
      </c>
      <c r="D8603" s="170" t="s">
        <v>38</v>
      </c>
      <c r="E8603" s="170">
        <v>750</v>
      </c>
      <c r="F8603" s="170">
        <v>12</v>
      </c>
      <c r="G8603" s="171">
        <v>13</v>
      </c>
      <c r="H8603" s="170" t="s">
        <v>141</v>
      </c>
      <c r="I8603" s="171">
        <v>17.989999999999998</v>
      </c>
      <c r="J8603" s="169">
        <v>1</v>
      </c>
    </row>
    <row r="8604" spans="1:10" hidden="1" x14ac:dyDescent="0.25">
      <c r="A8604" s="169">
        <v>271338</v>
      </c>
      <c r="B8604" s="170" t="s">
        <v>52</v>
      </c>
      <c r="C8604" s="170" t="s">
        <v>15</v>
      </c>
      <c r="D8604" s="170" t="s">
        <v>28</v>
      </c>
      <c r="E8604" s="170">
        <v>200</v>
      </c>
      <c r="F8604" s="170">
        <v>48</v>
      </c>
      <c r="G8604" s="171">
        <v>40</v>
      </c>
      <c r="H8604" s="170" t="s">
        <v>29</v>
      </c>
      <c r="I8604" s="171">
        <v>9.99</v>
      </c>
      <c r="J8604" s="169">
        <v>1</v>
      </c>
    </row>
    <row r="8605" spans="1:10" hidden="1" x14ac:dyDescent="0.25">
      <c r="A8605" s="169">
        <v>271353</v>
      </c>
      <c r="B8605" s="170" t="s">
        <v>6225</v>
      </c>
      <c r="C8605" s="170" t="s">
        <v>24</v>
      </c>
      <c r="D8605" s="170" t="s">
        <v>194</v>
      </c>
      <c r="E8605" s="170">
        <v>750</v>
      </c>
      <c r="F8605" s="170">
        <v>12</v>
      </c>
      <c r="G8605" s="171">
        <v>13</v>
      </c>
      <c r="H8605" s="170" t="s">
        <v>177</v>
      </c>
      <c r="I8605" s="171">
        <v>41.99</v>
      </c>
      <c r="J8605" s="169">
        <v>1</v>
      </c>
    </row>
    <row r="8606" spans="1:10" hidden="1" x14ac:dyDescent="0.25">
      <c r="A8606" s="169">
        <v>271445</v>
      </c>
      <c r="B8606" s="170" t="s">
        <v>6226</v>
      </c>
      <c r="C8606" s="170" t="s">
        <v>15</v>
      </c>
      <c r="D8606" s="170" t="s">
        <v>140</v>
      </c>
      <c r="E8606" s="170">
        <v>1140</v>
      </c>
      <c r="F8606" s="170">
        <v>12</v>
      </c>
      <c r="G8606" s="171">
        <v>38</v>
      </c>
      <c r="H8606" s="170" t="s">
        <v>35</v>
      </c>
      <c r="I8606" s="171">
        <v>34.49</v>
      </c>
      <c r="J8606" s="169">
        <v>1</v>
      </c>
    </row>
    <row r="8607" spans="1:10" hidden="1" x14ac:dyDescent="0.25">
      <c r="A8607" s="169">
        <v>271585</v>
      </c>
      <c r="B8607" s="170" t="s">
        <v>6227</v>
      </c>
      <c r="C8607" s="170" t="s">
        <v>24</v>
      </c>
      <c r="D8607" s="170" t="s">
        <v>99</v>
      </c>
      <c r="E8607" s="170">
        <v>750</v>
      </c>
      <c r="F8607" s="170">
        <v>12</v>
      </c>
      <c r="G8607" s="171">
        <v>20</v>
      </c>
      <c r="H8607" s="170" t="s">
        <v>149</v>
      </c>
      <c r="I8607" s="171">
        <v>22.99</v>
      </c>
      <c r="J8607" s="169">
        <v>1</v>
      </c>
    </row>
    <row r="8608" spans="1:10" hidden="1" x14ac:dyDescent="0.25">
      <c r="A8608" s="169">
        <v>271965</v>
      </c>
      <c r="B8608" s="170" t="s">
        <v>18</v>
      </c>
      <c r="C8608" s="170" t="s">
        <v>15</v>
      </c>
      <c r="D8608" s="170" t="s">
        <v>19</v>
      </c>
      <c r="E8608" s="170">
        <v>200</v>
      </c>
      <c r="F8608" s="170">
        <v>48</v>
      </c>
      <c r="G8608" s="171">
        <v>40</v>
      </c>
      <c r="H8608" s="170" t="s">
        <v>20</v>
      </c>
      <c r="I8608" s="171">
        <v>10.99</v>
      </c>
      <c r="J8608" s="169">
        <v>1</v>
      </c>
    </row>
    <row r="8609" spans="1:10" hidden="1" x14ac:dyDescent="0.25">
      <c r="A8609" s="169">
        <v>275586</v>
      </c>
      <c r="B8609" s="170" t="s">
        <v>6228</v>
      </c>
      <c r="C8609" s="170" t="s">
        <v>24</v>
      </c>
      <c r="D8609" s="170" t="s">
        <v>58</v>
      </c>
      <c r="E8609" s="170">
        <v>750</v>
      </c>
      <c r="F8609" s="170">
        <v>12</v>
      </c>
      <c r="G8609" s="171">
        <v>13.5</v>
      </c>
      <c r="H8609" s="170" t="s">
        <v>182</v>
      </c>
      <c r="I8609" s="171">
        <v>13.99</v>
      </c>
      <c r="J8609" s="169">
        <v>1</v>
      </c>
    </row>
    <row r="8610" spans="1:10" hidden="1" x14ac:dyDescent="0.25">
      <c r="A8610" s="169">
        <v>275925</v>
      </c>
      <c r="B8610" s="170" t="s">
        <v>6229</v>
      </c>
      <c r="C8610" s="170" t="s">
        <v>24</v>
      </c>
      <c r="D8610" s="170" t="s">
        <v>68</v>
      </c>
      <c r="E8610" s="170">
        <v>750</v>
      </c>
      <c r="F8610" s="170">
        <v>12</v>
      </c>
      <c r="G8610" s="171">
        <v>13</v>
      </c>
      <c r="H8610" s="170" t="s">
        <v>35</v>
      </c>
      <c r="I8610" s="171">
        <v>14.99</v>
      </c>
      <c r="J8610" s="169">
        <v>1</v>
      </c>
    </row>
    <row r="8611" spans="1:10" hidden="1" x14ac:dyDescent="0.25">
      <c r="A8611" s="169">
        <v>277954</v>
      </c>
      <c r="B8611" s="170" t="s">
        <v>6230</v>
      </c>
      <c r="C8611" s="170" t="s">
        <v>15</v>
      </c>
      <c r="D8611" s="170" t="s">
        <v>125</v>
      </c>
      <c r="E8611" s="170">
        <v>750</v>
      </c>
      <c r="F8611" s="170">
        <v>12</v>
      </c>
      <c r="G8611" s="171">
        <v>25</v>
      </c>
      <c r="H8611" s="170" t="s">
        <v>123</v>
      </c>
      <c r="I8611" s="171">
        <v>32.979999999999997</v>
      </c>
      <c r="J8611" s="169">
        <v>1</v>
      </c>
    </row>
    <row r="8612" spans="1:10" hidden="1" x14ac:dyDescent="0.25">
      <c r="A8612" s="169">
        <v>278416</v>
      </c>
      <c r="B8612" s="170" t="s">
        <v>288</v>
      </c>
      <c r="C8612" s="170" t="s">
        <v>24</v>
      </c>
      <c r="D8612" s="170" t="s">
        <v>68</v>
      </c>
      <c r="E8612" s="170">
        <v>750</v>
      </c>
      <c r="F8612" s="170">
        <v>12</v>
      </c>
      <c r="G8612" s="171">
        <v>13.5</v>
      </c>
      <c r="H8612" s="170" t="s">
        <v>32</v>
      </c>
      <c r="I8612" s="171">
        <v>15.99</v>
      </c>
      <c r="J8612" s="169">
        <v>1</v>
      </c>
    </row>
    <row r="8613" spans="1:10" hidden="1" x14ac:dyDescent="0.25">
      <c r="A8613" s="169">
        <v>280461</v>
      </c>
      <c r="B8613" s="170" t="s">
        <v>6231</v>
      </c>
      <c r="C8613" s="170" t="s">
        <v>24</v>
      </c>
      <c r="D8613" s="170" t="s">
        <v>162</v>
      </c>
      <c r="E8613" s="170">
        <v>750</v>
      </c>
      <c r="F8613" s="170">
        <v>6</v>
      </c>
      <c r="G8613" s="171">
        <v>12.5</v>
      </c>
      <c r="H8613" s="170" t="s">
        <v>35</v>
      </c>
      <c r="I8613" s="171">
        <v>389.99</v>
      </c>
      <c r="J8613" s="169">
        <v>1</v>
      </c>
    </row>
    <row r="8614" spans="1:10" hidden="1" x14ac:dyDescent="0.25">
      <c r="A8614" s="169">
        <v>280982</v>
      </c>
      <c r="B8614" s="170" t="s">
        <v>6232</v>
      </c>
      <c r="C8614" s="170" t="s">
        <v>24</v>
      </c>
      <c r="D8614" s="170" t="s">
        <v>6233</v>
      </c>
      <c r="E8614" s="170">
        <v>750</v>
      </c>
      <c r="F8614" s="170">
        <v>12</v>
      </c>
      <c r="G8614" s="171">
        <v>19</v>
      </c>
      <c r="H8614" s="170" t="s">
        <v>100</v>
      </c>
      <c r="I8614" s="171">
        <v>31.99</v>
      </c>
      <c r="J8614" s="169">
        <v>1</v>
      </c>
    </row>
    <row r="8615" spans="1:10" hidden="1" x14ac:dyDescent="0.25">
      <c r="A8615" s="169">
        <v>282277</v>
      </c>
      <c r="B8615" s="170" t="s">
        <v>6234</v>
      </c>
      <c r="C8615" s="170" t="s">
        <v>15</v>
      </c>
      <c r="D8615" s="170" t="s">
        <v>125</v>
      </c>
      <c r="E8615" s="170">
        <v>750</v>
      </c>
      <c r="F8615" s="170">
        <v>12</v>
      </c>
      <c r="G8615" s="171">
        <v>25</v>
      </c>
      <c r="H8615" s="170" t="s">
        <v>20</v>
      </c>
      <c r="I8615" s="171">
        <v>29.99</v>
      </c>
      <c r="J8615" s="169">
        <v>1</v>
      </c>
    </row>
    <row r="8616" spans="1:10" hidden="1" x14ac:dyDescent="0.25">
      <c r="A8616" s="169">
        <v>284133</v>
      </c>
      <c r="B8616" s="170" t="s">
        <v>6235</v>
      </c>
      <c r="C8616" s="170" t="s">
        <v>24</v>
      </c>
      <c r="D8616" s="170" t="s">
        <v>66</v>
      </c>
      <c r="E8616" s="170">
        <v>750</v>
      </c>
      <c r="F8616" s="170">
        <v>12</v>
      </c>
      <c r="G8616" s="171">
        <v>13.5</v>
      </c>
      <c r="H8616" s="170" t="s">
        <v>22</v>
      </c>
      <c r="I8616" s="171">
        <v>16.989999999999998</v>
      </c>
      <c r="J8616" s="169">
        <v>1</v>
      </c>
    </row>
    <row r="8617" spans="1:10" hidden="1" x14ac:dyDescent="0.25">
      <c r="A8617" s="169">
        <v>284893</v>
      </c>
      <c r="B8617" s="170" t="s">
        <v>6236</v>
      </c>
      <c r="C8617" s="170" t="s">
        <v>24</v>
      </c>
      <c r="D8617" s="170" t="s">
        <v>58</v>
      </c>
      <c r="E8617" s="170">
        <v>1500</v>
      </c>
      <c r="F8617" s="170">
        <v>6</v>
      </c>
      <c r="G8617" s="171">
        <v>12</v>
      </c>
      <c r="H8617" s="170" t="s">
        <v>32</v>
      </c>
      <c r="I8617" s="171">
        <v>19.989999999999998</v>
      </c>
      <c r="J8617" s="169">
        <v>1</v>
      </c>
    </row>
    <row r="8618" spans="1:10" hidden="1" x14ac:dyDescent="0.25">
      <c r="A8618" s="169">
        <v>285544</v>
      </c>
      <c r="B8618" s="170" t="s">
        <v>6237</v>
      </c>
      <c r="C8618" s="170" t="s">
        <v>24</v>
      </c>
      <c r="D8618" s="170" t="s">
        <v>34</v>
      </c>
      <c r="E8618" s="170">
        <v>750</v>
      </c>
      <c r="F8618" s="170">
        <v>12</v>
      </c>
      <c r="G8618" s="171">
        <v>14.5</v>
      </c>
      <c r="H8618" s="170" t="s">
        <v>177</v>
      </c>
      <c r="I8618" s="171">
        <v>19.989999999999998</v>
      </c>
      <c r="J8618" s="169">
        <v>1</v>
      </c>
    </row>
    <row r="8619" spans="1:10" hidden="1" x14ac:dyDescent="0.25">
      <c r="A8619" s="169">
        <v>285585</v>
      </c>
      <c r="B8619" s="170" t="s">
        <v>6238</v>
      </c>
      <c r="C8619" s="170" t="s">
        <v>24</v>
      </c>
      <c r="D8619" s="170" t="s">
        <v>34</v>
      </c>
      <c r="E8619" s="170">
        <v>750</v>
      </c>
      <c r="F8619" s="170">
        <v>12</v>
      </c>
      <c r="G8619" s="171">
        <v>12</v>
      </c>
      <c r="H8619" s="170" t="s">
        <v>73</v>
      </c>
      <c r="I8619" s="171">
        <v>21.99</v>
      </c>
      <c r="J8619" s="169">
        <v>1</v>
      </c>
    </row>
    <row r="8620" spans="1:10" hidden="1" x14ac:dyDescent="0.25">
      <c r="A8620" s="169">
        <v>286187</v>
      </c>
      <c r="B8620" s="170" t="s">
        <v>6239</v>
      </c>
      <c r="C8620" s="170" t="s">
        <v>24</v>
      </c>
      <c r="D8620" s="170" t="s">
        <v>68</v>
      </c>
      <c r="E8620" s="170">
        <v>1500</v>
      </c>
      <c r="F8620" s="170">
        <v>6</v>
      </c>
      <c r="G8620" s="171">
        <v>12</v>
      </c>
      <c r="H8620" s="170" t="s">
        <v>32</v>
      </c>
      <c r="I8620" s="171">
        <v>19.989999999999998</v>
      </c>
      <c r="J8620" s="169">
        <v>1</v>
      </c>
    </row>
    <row r="8621" spans="1:10" hidden="1" x14ac:dyDescent="0.25">
      <c r="A8621" s="169">
        <v>286377</v>
      </c>
      <c r="B8621" s="170" t="s">
        <v>6240</v>
      </c>
      <c r="C8621" s="170" t="s">
        <v>24</v>
      </c>
      <c r="D8621" s="170" t="s">
        <v>109</v>
      </c>
      <c r="E8621" s="170">
        <v>750</v>
      </c>
      <c r="F8621" s="170">
        <v>12</v>
      </c>
      <c r="G8621" s="171">
        <v>12</v>
      </c>
      <c r="H8621" s="170" t="s">
        <v>6194</v>
      </c>
      <c r="I8621" s="171">
        <v>25.99</v>
      </c>
      <c r="J8621" s="169">
        <v>1</v>
      </c>
    </row>
    <row r="8622" spans="1:10" hidden="1" x14ac:dyDescent="0.25">
      <c r="A8622" s="169">
        <v>286807</v>
      </c>
      <c r="B8622" s="170" t="s">
        <v>6241</v>
      </c>
      <c r="C8622" s="170" t="s">
        <v>15</v>
      </c>
      <c r="D8622" s="170" t="s">
        <v>227</v>
      </c>
      <c r="E8622" s="170">
        <v>750</v>
      </c>
      <c r="F8622" s="170">
        <v>6</v>
      </c>
      <c r="G8622" s="171">
        <v>40</v>
      </c>
      <c r="H8622" s="170" t="s">
        <v>177</v>
      </c>
      <c r="I8622" s="171">
        <v>31.99</v>
      </c>
      <c r="J8622" s="169">
        <v>1</v>
      </c>
    </row>
    <row r="8623" spans="1:10" hidden="1" x14ac:dyDescent="0.25">
      <c r="A8623" s="169">
        <v>287805</v>
      </c>
      <c r="B8623" s="170" t="s">
        <v>6242</v>
      </c>
      <c r="C8623" s="170" t="s">
        <v>24</v>
      </c>
      <c r="D8623" s="170" t="s">
        <v>68</v>
      </c>
      <c r="E8623" s="170">
        <v>750</v>
      </c>
      <c r="F8623" s="170">
        <v>12</v>
      </c>
      <c r="G8623" s="171">
        <v>14</v>
      </c>
      <c r="H8623" s="170" t="s">
        <v>22</v>
      </c>
      <c r="I8623" s="171">
        <v>21.99</v>
      </c>
      <c r="J8623" s="169">
        <v>1</v>
      </c>
    </row>
    <row r="8624" spans="1:10" hidden="1" x14ac:dyDescent="0.25">
      <c r="A8624" s="169">
        <v>288563</v>
      </c>
      <c r="B8624" s="170" t="s">
        <v>14</v>
      </c>
      <c r="C8624" s="170" t="s">
        <v>15</v>
      </c>
      <c r="D8624" s="170" t="s">
        <v>16</v>
      </c>
      <c r="E8624" s="170">
        <v>3000</v>
      </c>
      <c r="F8624" s="170">
        <v>1</v>
      </c>
      <c r="G8624" s="171">
        <v>40</v>
      </c>
      <c r="H8624" s="170" t="s">
        <v>17</v>
      </c>
      <c r="I8624" s="171">
        <v>124.99</v>
      </c>
      <c r="J8624" s="169">
        <v>1</v>
      </c>
    </row>
    <row r="8625" spans="1:10" hidden="1" x14ac:dyDescent="0.25">
      <c r="A8625" s="169">
        <v>288670</v>
      </c>
      <c r="B8625" s="170" t="s">
        <v>6243</v>
      </c>
      <c r="C8625" s="170" t="s">
        <v>24</v>
      </c>
      <c r="D8625" s="170" t="s">
        <v>109</v>
      </c>
      <c r="E8625" s="170">
        <v>750</v>
      </c>
      <c r="F8625" s="170">
        <v>12</v>
      </c>
      <c r="G8625" s="171">
        <v>8.5</v>
      </c>
      <c r="H8625" s="170" t="s">
        <v>110</v>
      </c>
      <c r="I8625" s="171">
        <v>18.989999999999998</v>
      </c>
      <c r="J8625" s="169">
        <v>1</v>
      </c>
    </row>
    <row r="8626" spans="1:10" hidden="1" x14ac:dyDescent="0.25">
      <c r="A8626" s="169">
        <v>288944</v>
      </c>
      <c r="B8626" s="170" t="s">
        <v>6244</v>
      </c>
      <c r="C8626" s="170" t="s">
        <v>24</v>
      </c>
      <c r="D8626" s="170" t="s">
        <v>34</v>
      </c>
      <c r="E8626" s="170">
        <v>750</v>
      </c>
      <c r="F8626" s="170">
        <v>12</v>
      </c>
      <c r="G8626" s="171">
        <v>14.5</v>
      </c>
      <c r="H8626" s="170" t="s">
        <v>22</v>
      </c>
      <c r="I8626" s="171">
        <v>59.99</v>
      </c>
      <c r="J8626" s="169">
        <v>1</v>
      </c>
    </row>
    <row r="8627" spans="1:10" hidden="1" x14ac:dyDescent="0.25">
      <c r="A8627" s="169">
        <v>290403</v>
      </c>
      <c r="B8627" s="170" t="s">
        <v>6245</v>
      </c>
      <c r="C8627" s="170" t="s">
        <v>15</v>
      </c>
      <c r="D8627" s="170" t="s">
        <v>140</v>
      </c>
      <c r="E8627" s="170">
        <v>750</v>
      </c>
      <c r="F8627" s="170">
        <v>12</v>
      </c>
      <c r="G8627" s="171">
        <v>38</v>
      </c>
      <c r="H8627" s="170" t="s">
        <v>222</v>
      </c>
      <c r="I8627" s="171">
        <v>29.94</v>
      </c>
      <c r="J8627" s="169">
        <v>1</v>
      </c>
    </row>
    <row r="8628" spans="1:10" hidden="1" x14ac:dyDescent="0.25">
      <c r="A8628" s="169">
        <v>293043</v>
      </c>
      <c r="B8628" s="170" t="s">
        <v>3988</v>
      </c>
      <c r="C8628" s="170" t="s">
        <v>24</v>
      </c>
      <c r="D8628" s="170" t="s">
        <v>58</v>
      </c>
      <c r="E8628" s="170">
        <v>750</v>
      </c>
      <c r="F8628" s="170">
        <v>12</v>
      </c>
      <c r="G8628" s="171">
        <v>13</v>
      </c>
      <c r="H8628" s="170" t="s">
        <v>43</v>
      </c>
      <c r="I8628" s="171">
        <v>22.29</v>
      </c>
      <c r="J8628" s="169">
        <v>1</v>
      </c>
    </row>
    <row r="8629" spans="1:10" hidden="1" x14ac:dyDescent="0.25">
      <c r="A8629" s="169">
        <v>293068</v>
      </c>
      <c r="B8629" s="170" t="s">
        <v>6130</v>
      </c>
      <c r="C8629" s="170" t="s">
        <v>15</v>
      </c>
      <c r="D8629" s="170" t="s">
        <v>301</v>
      </c>
      <c r="E8629" s="170">
        <v>375</v>
      </c>
      <c r="F8629" s="170">
        <v>24</v>
      </c>
      <c r="G8629" s="171">
        <v>35</v>
      </c>
      <c r="H8629" s="170" t="s">
        <v>22</v>
      </c>
      <c r="I8629" s="171">
        <v>15.49</v>
      </c>
      <c r="J8629" s="169">
        <v>1</v>
      </c>
    </row>
    <row r="8630" spans="1:10" hidden="1" x14ac:dyDescent="0.25">
      <c r="A8630" s="169">
        <v>293787</v>
      </c>
      <c r="B8630" s="170" t="s">
        <v>6246</v>
      </c>
      <c r="C8630" s="170" t="s">
        <v>11</v>
      </c>
      <c r="D8630" s="170" t="s">
        <v>12</v>
      </c>
      <c r="E8630" s="170">
        <v>330</v>
      </c>
      <c r="F8630" s="170">
        <v>24</v>
      </c>
      <c r="G8630" s="171">
        <v>4.5</v>
      </c>
      <c r="H8630" s="170" t="s">
        <v>6247</v>
      </c>
      <c r="I8630" s="171">
        <v>2.2200000000000002</v>
      </c>
      <c r="J8630" s="169">
        <v>1</v>
      </c>
    </row>
    <row r="8631" spans="1:10" hidden="1" x14ac:dyDescent="0.25">
      <c r="A8631" s="169">
        <v>295287</v>
      </c>
      <c r="B8631" s="170" t="s">
        <v>6248</v>
      </c>
      <c r="C8631" s="170" t="s">
        <v>24</v>
      </c>
      <c r="D8631" s="170" t="s">
        <v>34</v>
      </c>
      <c r="E8631" s="170">
        <v>750</v>
      </c>
      <c r="F8631" s="170">
        <v>12</v>
      </c>
      <c r="G8631" s="171">
        <v>13.5</v>
      </c>
      <c r="H8631" s="170" t="s">
        <v>96</v>
      </c>
      <c r="I8631" s="171">
        <v>16.989999999999998</v>
      </c>
      <c r="J8631" s="169">
        <v>1</v>
      </c>
    </row>
    <row r="8632" spans="1:10" hidden="1" x14ac:dyDescent="0.25">
      <c r="A8632" s="169">
        <v>296764</v>
      </c>
      <c r="B8632" s="170" t="s">
        <v>6249</v>
      </c>
      <c r="C8632" s="170" t="s">
        <v>15</v>
      </c>
      <c r="D8632" s="170" t="s">
        <v>1271</v>
      </c>
      <c r="E8632" s="170">
        <v>750</v>
      </c>
      <c r="F8632" s="170">
        <v>12</v>
      </c>
      <c r="G8632" s="171">
        <v>40</v>
      </c>
      <c r="H8632" s="170" t="s">
        <v>6250</v>
      </c>
      <c r="I8632" s="171">
        <v>33.909999999999997</v>
      </c>
      <c r="J8632" s="169">
        <v>1</v>
      </c>
    </row>
    <row r="8633" spans="1:10" hidden="1" x14ac:dyDescent="0.25">
      <c r="A8633" s="169">
        <v>298117</v>
      </c>
      <c r="B8633" s="170" t="s">
        <v>6251</v>
      </c>
      <c r="C8633" s="170" t="s">
        <v>24</v>
      </c>
      <c r="D8633" s="170" t="s">
        <v>58</v>
      </c>
      <c r="E8633" s="170">
        <v>750</v>
      </c>
      <c r="F8633" s="170">
        <v>12</v>
      </c>
      <c r="G8633" s="171">
        <v>12.5</v>
      </c>
      <c r="H8633" s="170" t="s">
        <v>86</v>
      </c>
      <c r="I8633" s="171">
        <v>39.99</v>
      </c>
      <c r="J8633" s="169">
        <v>1</v>
      </c>
    </row>
    <row r="8634" spans="1:10" hidden="1" x14ac:dyDescent="0.25">
      <c r="A8634" s="169">
        <v>298505</v>
      </c>
      <c r="B8634" s="170" t="s">
        <v>6252</v>
      </c>
      <c r="C8634" s="170" t="s">
        <v>24</v>
      </c>
      <c r="D8634" s="170" t="s">
        <v>34</v>
      </c>
      <c r="E8634" s="170">
        <v>750</v>
      </c>
      <c r="F8634" s="170">
        <v>12</v>
      </c>
      <c r="G8634" s="171">
        <v>13</v>
      </c>
      <c r="H8634" s="170" t="s">
        <v>35</v>
      </c>
      <c r="I8634" s="171">
        <v>14.99</v>
      </c>
      <c r="J8634" s="169">
        <v>1</v>
      </c>
    </row>
    <row r="8635" spans="1:10" hidden="1" x14ac:dyDescent="0.25">
      <c r="A8635" s="169">
        <v>299404</v>
      </c>
      <c r="B8635" s="170" t="s">
        <v>6253</v>
      </c>
      <c r="C8635" s="170" t="s">
        <v>24</v>
      </c>
      <c r="D8635" s="170" t="s">
        <v>25</v>
      </c>
      <c r="E8635" s="170">
        <v>750</v>
      </c>
      <c r="F8635" s="170">
        <v>12</v>
      </c>
      <c r="G8635" s="171">
        <v>8</v>
      </c>
      <c r="H8635" s="170" t="s">
        <v>86</v>
      </c>
      <c r="I8635" s="171">
        <v>16.989999999999998</v>
      </c>
      <c r="J8635" s="169">
        <v>1</v>
      </c>
    </row>
    <row r="8636" spans="1:10" hidden="1" x14ac:dyDescent="0.25">
      <c r="A8636" s="169">
        <v>300673</v>
      </c>
      <c r="B8636" s="170" t="s">
        <v>6254</v>
      </c>
      <c r="C8636" s="170" t="s">
        <v>24</v>
      </c>
      <c r="D8636" s="170" t="s">
        <v>34</v>
      </c>
      <c r="E8636" s="170">
        <v>750</v>
      </c>
      <c r="F8636" s="170">
        <v>12</v>
      </c>
      <c r="G8636" s="171">
        <v>14</v>
      </c>
      <c r="H8636" s="170" t="s">
        <v>64</v>
      </c>
      <c r="I8636" s="171">
        <v>31.99</v>
      </c>
      <c r="J8636" s="169">
        <v>1</v>
      </c>
    </row>
    <row r="8637" spans="1:10" hidden="1" x14ac:dyDescent="0.25">
      <c r="A8637" s="169">
        <v>301507</v>
      </c>
      <c r="B8637" s="170" t="s">
        <v>6255</v>
      </c>
      <c r="C8637" s="170" t="s">
        <v>24</v>
      </c>
      <c r="D8637" s="170" t="s">
        <v>68</v>
      </c>
      <c r="E8637" s="170">
        <v>750</v>
      </c>
      <c r="F8637" s="170">
        <v>12</v>
      </c>
      <c r="G8637" s="171">
        <v>13.5</v>
      </c>
      <c r="H8637" s="170" t="s">
        <v>110</v>
      </c>
      <c r="I8637" s="171">
        <v>21.99</v>
      </c>
      <c r="J8637" s="169">
        <v>1</v>
      </c>
    </row>
    <row r="8638" spans="1:10" hidden="1" x14ac:dyDescent="0.25">
      <c r="A8638" s="169">
        <v>302349</v>
      </c>
      <c r="B8638" s="170" t="s">
        <v>6256</v>
      </c>
      <c r="C8638" s="170" t="s">
        <v>24</v>
      </c>
      <c r="D8638" s="170" t="s">
        <v>127</v>
      </c>
      <c r="E8638" s="170">
        <v>750</v>
      </c>
      <c r="F8638" s="170">
        <v>12</v>
      </c>
      <c r="G8638" s="171">
        <v>13.5</v>
      </c>
      <c r="H8638" s="170" t="s">
        <v>177</v>
      </c>
      <c r="I8638" s="171">
        <v>16.989999999999998</v>
      </c>
      <c r="J8638" s="169">
        <v>1</v>
      </c>
    </row>
    <row r="8639" spans="1:10" hidden="1" x14ac:dyDescent="0.25">
      <c r="A8639" s="169">
        <v>303644</v>
      </c>
      <c r="B8639" s="170" t="s">
        <v>6257</v>
      </c>
      <c r="C8639" s="170" t="s">
        <v>24</v>
      </c>
      <c r="D8639" s="170" t="s">
        <v>230</v>
      </c>
      <c r="E8639" s="170">
        <v>750</v>
      </c>
      <c r="F8639" s="170">
        <v>12</v>
      </c>
      <c r="G8639" s="171">
        <v>14.5</v>
      </c>
      <c r="H8639" s="170" t="s">
        <v>22</v>
      </c>
      <c r="I8639" s="171">
        <v>59.99</v>
      </c>
      <c r="J8639" s="169">
        <v>1</v>
      </c>
    </row>
    <row r="8640" spans="1:10" hidden="1" x14ac:dyDescent="0.25">
      <c r="A8640" s="169">
        <v>303800</v>
      </c>
      <c r="B8640" s="170" t="s">
        <v>6258</v>
      </c>
      <c r="C8640" s="170" t="s">
        <v>24</v>
      </c>
      <c r="D8640" s="170" t="s">
        <v>34</v>
      </c>
      <c r="E8640" s="170">
        <v>750</v>
      </c>
      <c r="F8640" s="170">
        <v>12</v>
      </c>
      <c r="G8640" s="171">
        <v>13</v>
      </c>
      <c r="H8640" s="170" t="s">
        <v>26</v>
      </c>
      <c r="I8640" s="171">
        <v>26.99</v>
      </c>
      <c r="J8640" s="169">
        <v>1</v>
      </c>
    </row>
    <row r="8641" spans="1:10" hidden="1" x14ac:dyDescent="0.25">
      <c r="A8641" s="169">
        <v>304469</v>
      </c>
      <c r="B8641" s="170" t="s">
        <v>6259</v>
      </c>
      <c r="C8641" s="170" t="s">
        <v>24</v>
      </c>
      <c r="D8641" s="170" t="s">
        <v>58</v>
      </c>
      <c r="E8641" s="170">
        <v>750</v>
      </c>
      <c r="F8641" s="170">
        <v>12</v>
      </c>
      <c r="G8641" s="171">
        <v>13</v>
      </c>
      <c r="H8641" s="170" t="s">
        <v>35</v>
      </c>
      <c r="I8641" s="171">
        <v>45.99</v>
      </c>
      <c r="J8641" s="169">
        <v>1</v>
      </c>
    </row>
    <row r="8642" spans="1:10" hidden="1" x14ac:dyDescent="0.25">
      <c r="A8642" s="169">
        <v>304931</v>
      </c>
      <c r="B8642" s="170" t="s">
        <v>6260</v>
      </c>
      <c r="C8642" s="170" t="s">
        <v>11</v>
      </c>
      <c r="D8642" s="170" t="s">
        <v>12</v>
      </c>
      <c r="E8642" s="170">
        <v>6390</v>
      </c>
      <c r="F8642" s="170">
        <v>1</v>
      </c>
      <c r="G8642" s="171">
        <v>4.7</v>
      </c>
      <c r="H8642" s="170" t="s">
        <v>13</v>
      </c>
      <c r="I8642" s="171">
        <v>39.99</v>
      </c>
      <c r="J8642" s="169">
        <v>18</v>
      </c>
    </row>
    <row r="8643" spans="1:10" hidden="1" x14ac:dyDescent="0.25">
      <c r="A8643" s="169">
        <v>304931</v>
      </c>
      <c r="B8643" s="170" t="s">
        <v>6260</v>
      </c>
      <c r="C8643" s="170" t="s">
        <v>11</v>
      </c>
      <c r="D8643" s="170" t="s">
        <v>12</v>
      </c>
      <c r="E8643" s="170">
        <v>6390</v>
      </c>
      <c r="F8643" s="170">
        <v>1</v>
      </c>
      <c r="G8643" s="171">
        <v>4.7</v>
      </c>
      <c r="H8643" s="170" t="s">
        <v>13</v>
      </c>
      <c r="I8643" s="171">
        <v>39.99</v>
      </c>
      <c r="J8643" s="169">
        <v>18</v>
      </c>
    </row>
    <row r="8644" spans="1:10" hidden="1" x14ac:dyDescent="0.25">
      <c r="A8644" s="169">
        <v>305987</v>
      </c>
      <c r="B8644" s="170" t="s">
        <v>6261</v>
      </c>
      <c r="C8644" s="170" t="s">
        <v>24</v>
      </c>
      <c r="D8644" s="170" t="s">
        <v>230</v>
      </c>
      <c r="E8644" s="170">
        <v>750</v>
      </c>
      <c r="F8644" s="170">
        <v>6</v>
      </c>
      <c r="G8644" s="171">
        <v>13.5</v>
      </c>
      <c r="H8644" s="170" t="s">
        <v>47</v>
      </c>
      <c r="I8644" s="171">
        <v>34.99</v>
      </c>
      <c r="J8644" s="169">
        <v>1</v>
      </c>
    </row>
    <row r="8645" spans="1:10" hidden="1" x14ac:dyDescent="0.25">
      <c r="A8645" s="169">
        <v>307371</v>
      </c>
      <c r="B8645" s="170" t="s">
        <v>6262</v>
      </c>
      <c r="C8645" s="170" t="s">
        <v>263</v>
      </c>
      <c r="D8645" s="170" t="s">
        <v>935</v>
      </c>
      <c r="E8645" s="170">
        <v>2000</v>
      </c>
      <c r="F8645" s="170">
        <v>8</v>
      </c>
      <c r="G8645" s="171">
        <v>7</v>
      </c>
      <c r="H8645" s="170" t="s">
        <v>32</v>
      </c>
      <c r="I8645" s="171">
        <v>13.49</v>
      </c>
      <c r="J8645" s="169">
        <v>1</v>
      </c>
    </row>
    <row r="8646" spans="1:10" hidden="1" x14ac:dyDescent="0.25">
      <c r="A8646" s="169">
        <v>308056</v>
      </c>
      <c r="B8646" s="170" t="s">
        <v>6263</v>
      </c>
      <c r="C8646" s="170" t="s">
        <v>24</v>
      </c>
      <c r="D8646" s="170" t="s">
        <v>162</v>
      </c>
      <c r="E8646" s="170">
        <v>750</v>
      </c>
      <c r="F8646" s="170">
        <v>6</v>
      </c>
      <c r="G8646" s="171">
        <v>12</v>
      </c>
      <c r="H8646" s="170" t="s">
        <v>43</v>
      </c>
      <c r="I8646" s="171">
        <v>87.99</v>
      </c>
      <c r="J8646" s="169">
        <v>1</v>
      </c>
    </row>
    <row r="8647" spans="1:10" hidden="1" x14ac:dyDescent="0.25">
      <c r="A8647" s="169">
        <v>308312</v>
      </c>
      <c r="B8647" s="170" t="s">
        <v>6264</v>
      </c>
      <c r="C8647" s="170" t="s">
        <v>24</v>
      </c>
      <c r="D8647" s="170" t="s">
        <v>109</v>
      </c>
      <c r="E8647" s="170">
        <v>750</v>
      </c>
      <c r="F8647" s="170">
        <v>12</v>
      </c>
      <c r="G8647" s="171">
        <v>13</v>
      </c>
      <c r="H8647" s="170" t="s">
        <v>141</v>
      </c>
      <c r="I8647" s="171">
        <v>22.99</v>
      </c>
      <c r="J8647" s="169">
        <v>1</v>
      </c>
    </row>
    <row r="8648" spans="1:10" hidden="1" x14ac:dyDescent="0.25">
      <c r="A8648" s="169">
        <v>309088</v>
      </c>
      <c r="B8648" s="170" t="s">
        <v>6265</v>
      </c>
      <c r="C8648" s="170" t="s">
        <v>15</v>
      </c>
      <c r="D8648" s="170" t="s">
        <v>19</v>
      </c>
      <c r="E8648" s="170">
        <v>750</v>
      </c>
      <c r="F8648" s="170">
        <v>12</v>
      </c>
      <c r="G8648" s="171">
        <v>40</v>
      </c>
      <c r="H8648" s="170" t="s">
        <v>222</v>
      </c>
      <c r="I8648" s="171">
        <v>23.99</v>
      </c>
      <c r="J8648" s="169">
        <v>1</v>
      </c>
    </row>
    <row r="8649" spans="1:10" hidden="1" x14ac:dyDescent="0.25">
      <c r="A8649" s="169">
        <v>311795</v>
      </c>
      <c r="B8649" s="170" t="s">
        <v>6266</v>
      </c>
      <c r="C8649" s="170" t="s">
        <v>24</v>
      </c>
      <c r="D8649" s="170" t="s">
        <v>34</v>
      </c>
      <c r="E8649" s="170">
        <v>750</v>
      </c>
      <c r="F8649" s="170">
        <v>12</v>
      </c>
      <c r="G8649" s="171">
        <v>13.5</v>
      </c>
      <c r="H8649" s="170" t="s">
        <v>177</v>
      </c>
      <c r="I8649" s="171">
        <v>16.989999999999998</v>
      </c>
      <c r="J8649" s="169">
        <v>1</v>
      </c>
    </row>
    <row r="8650" spans="1:10" hidden="1" x14ac:dyDescent="0.25">
      <c r="A8650" s="169">
        <v>312801</v>
      </c>
      <c r="B8650" s="170" t="s">
        <v>6267</v>
      </c>
      <c r="C8650" s="170" t="s">
        <v>24</v>
      </c>
      <c r="D8650" s="170" t="s">
        <v>166</v>
      </c>
      <c r="E8650" s="170">
        <v>750</v>
      </c>
      <c r="F8650" s="170">
        <v>12</v>
      </c>
      <c r="G8650" s="171">
        <v>12.5</v>
      </c>
      <c r="H8650" s="170" t="s">
        <v>182</v>
      </c>
      <c r="I8650" s="171">
        <v>18.989999999999998</v>
      </c>
      <c r="J8650" s="169">
        <v>1</v>
      </c>
    </row>
    <row r="8651" spans="1:10" hidden="1" x14ac:dyDescent="0.25">
      <c r="A8651" s="169">
        <v>314575</v>
      </c>
      <c r="B8651" s="170" t="s">
        <v>6268</v>
      </c>
      <c r="C8651" s="170" t="s">
        <v>24</v>
      </c>
      <c r="D8651" s="170" t="s">
        <v>68</v>
      </c>
      <c r="E8651" s="170">
        <v>750</v>
      </c>
      <c r="F8651" s="170">
        <v>12</v>
      </c>
      <c r="G8651" s="171">
        <v>14.6</v>
      </c>
      <c r="H8651" s="170" t="s">
        <v>177</v>
      </c>
      <c r="I8651" s="171">
        <v>33.99</v>
      </c>
      <c r="J8651" s="169">
        <v>1</v>
      </c>
    </row>
    <row r="8652" spans="1:10" hidden="1" x14ac:dyDescent="0.25">
      <c r="A8652" s="169">
        <v>314906</v>
      </c>
      <c r="B8652" s="170" t="s">
        <v>6269</v>
      </c>
      <c r="C8652" s="170" t="s">
        <v>263</v>
      </c>
      <c r="D8652" s="170" t="s">
        <v>935</v>
      </c>
      <c r="E8652" s="170">
        <v>2000</v>
      </c>
      <c r="F8652" s="170">
        <v>8</v>
      </c>
      <c r="G8652" s="171">
        <v>7</v>
      </c>
      <c r="H8652" s="170" t="s">
        <v>32</v>
      </c>
      <c r="I8652" s="171">
        <v>13.49</v>
      </c>
      <c r="J8652" s="169">
        <v>1</v>
      </c>
    </row>
    <row r="8653" spans="1:10" hidden="1" x14ac:dyDescent="0.25">
      <c r="A8653" s="169">
        <v>316570</v>
      </c>
      <c r="B8653" s="170" t="s">
        <v>6270</v>
      </c>
      <c r="C8653" s="170" t="s">
        <v>24</v>
      </c>
      <c r="D8653" s="170" t="s">
        <v>58</v>
      </c>
      <c r="E8653" s="170">
        <v>750</v>
      </c>
      <c r="F8653" s="170">
        <v>12</v>
      </c>
      <c r="G8653" s="171">
        <v>12.5</v>
      </c>
      <c r="H8653" s="170" t="s">
        <v>141</v>
      </c>
      <c r="I8653" s="171">
        <v>22.59</v>
      </c>
      <c r="J8653" s="169">
        <v>1</v>
      </c>
    </row>
    <row r="8654" spans="1:10" hidden="1" x14ac:dyDescent="0.25">
      <c r="A8654" s="169">
        <v>316844</v>
      </c>
      <c r="B8654" s="170" t="s">
        <v>566</v>
      </c>
      <c r="C8654" s="170" t="s">
        <v>15</v>
      </c>
      <c r="D8654" s="170" t="s">
        <v>51</v>
      </c>
      <c r="E8654" s="170">
        <v>750</v>
      </c>
      <c r="F8654" s="170">
        <v>12</v>
      </c>
      <c r="G8654" s="171">
        <v>40</v>
      </c>
      <c r="H8654" s="170" t="s">
        <v>29</v>
      </c>
      <c r="I8654" s="171">
        <v>30.49</v>
      </c>
      <c r="J8654" s="169">
        <v>1</v>
      </c>
    </row>
    <row r="8655" spans="1:10" hidden="1" x14ac:dyDescent="0.25">
      <c r="A8655" s="169">
        <v>317057</v>
      </c>
      <c r="B8655" s="170" t="s">
        <v>6271</v>
      </c>
      <c r="C8655" s="170" t="s">
        <v>24</v>
      </c>
      <c r="D8655" s="170" t="s">
        <v>34</v>
      </c>
      <c r="E8655" s="170">
        <v>750</v>
      </c>
      <c r="F8655" s="170">
        <v>12</v>
      </c>
      <c r="G8655" s="171">
        <v>15</v>
      </c>
      <c r="H8655" s="170" t="s">
        <v>73</v>
      </c>
      <c r="I8655" s="171">
        <v>69.989999999999995</v>
      </c>
      <c r="J8655" s="169">
        <v>1</v>
      </c>
    </row>
    <row r="8656" spans="1:10" hidden="1" x14ac:dyDescent="0.25">
      <c r="A8656" s="169">
        <v>318667</v>
      </c>
      <c r="B8656" s="170" t="s">
        <v>6272</v>
      </c>
      <c r="C8656" s="170" t="s">
        <v>24</v>
      </c>
      <c r="D8656" s="170" t="s">
        <v>194</v>
      </c>
      <c r="E8656" s="170">
        <v>750</v>
      </c>
      <c r="F8656" s="170">
        <v>12</v>
      </c>
      <c r="G8656" s="171">
        <v>13.5</v>
      </c>
      <c r="H8656" s="170" t="s">
        <v>256</v>
      </c>
      <c r="I8656" s="171">
        <v>14.99</v>
      </c>
      <c r="J8656" s="169">
        <v>1</v>
      </c>
    </row>
    <row r="8657" spans="1:10" hidden="1" x14ac:dyDescent="0.25">
      <c r="A8657" s="169">
        <v>321208</v>
      </c>
      <c r="B8657" s="170" t="s">
        <v>6273</v>
      </c>
      <c r="C8657" s="170" t="s">
        <v>15</v>
      </c>
      <c r="D8657" s="170" t="s">
        <v>16</v>
      </c>
      <c r="E8657" s="170">
        <v>750</v>
      </c>
      <c r="F8657" s="170">
        <v>12</v>
      </c>
      <c r="G8657" s="171">
        <v>40</v>
      </c>
      <c r="H8657" s="170" t="s">
        <v>20</v>
      </c>
      <c r="I8657" s="171">
        <v>62.99</v>
      </c>
      <c r="J8657" s="169">
        <v>1</v>
      </c>
    </row>
    <row r="8658" spans="1:10" hidden="1" x14ac:dyDescent="0.25">
      <c r="A8658" s="169">
        <v>321588</v>
      </c>
      <c r="B8658" s="170" t="s">
        <v>6274</v>
      </c>
      <c r="C8658" s="170" t="s">
        <v>24</v>
      </c>
      <c r="D8658" s="170" t="s">
        <v>707</v>
      </c>
      <c r="E8658" s="170">
        <v>750</v>
      </c>
      <c r="F8658" s="170">
        <v>12</v>
      </c>
      <c r="G8658" s="171">
        <v>12.9</v>
      </c>
      <c r="H8658" s="170" t="s">
        <v>26</v>
      </c>
      <c r="I8658" s="171">
        <v>25.99</v>
      </c>
      <c r="J8658" s="169">
        <v>1</v>
      </c>
    </row>
    <row r="8659" spans="1:10" hidden="1" x14ac:dyDescent="0.25">
      <c r="A8659" s="169">
        <v>321604</v>
      </c>
      <c r="B8659" s="170" t="s">
        <v>6275</v>
      </c>
      <c r="C8659" s="170" t="s">
        <v>24</v>
      </c>
      <c r="D8659" s="170" t="s">
        <v>109</v>
      </c>
      <c r="E8659" s="170">
        <v>750</v>
      </c>
      <c r="F8659" s="170">
        <v>12</v>
      </c>
      <c r="G8659" s="171">
        <v>12</v>
      </c>
      <c r="H8659" s="170" t="s">
        <v>26</v>
      </c>
      <c r="I8659" s="171">
        <v>22.99</v>
      </c>
      <c r="J8659" s="169">
        <v>1</v>
      </c>
    </row>
    <row r="8660" spans="1:10" hidden="1" x14ac:dyDescent="0.25">
      <c r="A8660" s="169">
        <v>321646</v>
      </c>
      <c r="B8660" s="170" t="s">
        <v>6276</v>
      </c>
      <c r="C8660" s="170" t="s">
        <v>24</v>
      </c>
      <c r="D8660" s="170" t="s">
        <v>60</v>
      </c>
      <c r="E8660" s="170">
        <v>750</v>
      </c>
      <c r="F8660" s="170">
        <v>12</v>
      </c>
      <c r="G8660" s="171">
        <v>12.3</v>
      </c>
      <c r="H8660" s="170" t="s">
        <v>26</v>
      </c>
      <c r="I8660" s="171">
        <v>16.989999999999998</v>
      </c>
      <c r="J8660" s="169">
        <v>1</v>
      </c>
    </row>
    <row r="8661" spans="1:10" hidden="1" x14ac:dyDescent="0.25">
      <c r="A8661" s="169">
        <v>322537</v>
      </c>
      <c r="B8661" s="170" t="s">
        <v>6265</v>
      </c>
      <c r="C8661" s="170" t="s">
        <v>15</v>
      </c>
      <c r="D8661" s="170" t="s">
        <v>19</v>
      </c>
      <c r="E8661" s="170">
        <v>1750</v>
      </c>
      <c r="F8661" s="170">
        <v>6</v>
      </c>
      <c r="G8661" s="171">
        <v>40</v>
      </c>
      <c r="H8661" s="170" t="s">
        <v>222</v>
      </c>
      <c r="I8661" s="171">
        <v>56.28</v>
      </c>
      <c r="J8661" s="169">
        <v>1</v>
      </c>
    </row>
    <row r="8662" spans="1:10" hidden="1" x14ac:dyDescent="0.25">
      <c r="A8662" s="169">
        <v>322586</v>
      </c>
      <c r="B8662" s="170" t="s">
        <v>6277</v>
      </c>
      <c r="C8662" s="170" t="s">
        <v>24</v>
      </c>
      <c r="D8662" s="170" t="s">
        <v>68</v>
      </c>
      <c r="E8662" s="170">
        <v>750</v>
      </c>
      <c r="F8662" s="170">
        <v>12</v>
      </c>
      <c r="G8662" s="171">
        <v>14</v>
      </c>
      <c r="H8662" s="170" t="s">
        <v>182</v>
      </c>
      <c r="I8662" s="171">
        <v>24.99</v>
      </c>
      <c r="J8662" s="169">
        <v>1</v>
      </c>
    </row>
    <row r="8663" spans="1:10" hidden="1" x14ac:dyDescent="0.25">
      <c r="A8663" s="169">
        <v>323444</v>
      </c>
      <c r="B8663" s="170" t="s">
        <v>6278</v>
      </c>
      <c r="C8663" s="170" t="s">
        <v>24</v>
      </c>
      <c r="D8663" s="170" t="s">
        <v>85</v>
      </c>
      <c r="E8663" s="170">
        <v>750</v>
      </c>
      <c r="F8663" s="170">
        <v>12</v>
      </c>
      <c r="G8663" s="171">
        <v>13</v>
      </c>
      <c r="H8663" s="170" t="s">
        <v>32</v>
      </c>
      <c r="I8663" s="171">
        <v>18.989999999999998</v>
      </c>
      <c r="J8663" s="169">
        <v>1</v>
      </c>
    </row>
    <row r="8664" spans="1:10" hidden="1" x14ac:dyDescent="0.25">
      <c r="A8664" s="169">
        <v>323972</v>
      </c>
      <c r="B8664" s="170" t="s">
        <v>6279</v>
      </c>
      <c r="C8664" s="170" t="s">
        <v>15</v>
      </c>
      <c r="D8664" s="170" t="s">
        <v>759</v>
      </c>
      <c r="E8664" s="170">
        <v>750</v>
      </c>
      <c r="F8664" s="170">
        <v>12</v>
      </c>
      <c r="G8664" s="171">
        <v>38</v>
      </c>
      <c r="H8664" s="170" t="s">
        <v>43</v>
      </c>
      <c r="I8664" s="171">
        <v>28.99</v>
      </c>
      <c r="J8664" s="169">
        <v>1</v>
      </c>
    </row>
    <row r="8665" spans="1:10" hidden="1" x14ac:dyDescent="0.25">
      <c r="A8665" s="169">
        <v>325852</v>
      </c>
      <c r="B8665" s="170" t="s">
        <v>6280</v>
      </c>
      <c r="C8665" s="170" t="s">
        <v>24</v>
      </c>
      <c r="D8665" s="170" t="s">
        <v>25</v>
      </c>
      <c r="E8665" s="170">
        <v>750</v>
      </c>
      <c r="F8665" s="170">
        <v>6</v>
      </c>
      <c r="G8665" s="171">
        <v>12.5</v>
      </c>
      <c r="H8665" s="170" t="s">
        <v>43</v>
      </c>
      <c r="I8665" s="171">
        <v>35.79</v>
      </c>
      <c r="J8665" s="169">
        <v>1</v>
      </c>
    </row>
    <row r="8666" spans="1:10" hidden="1" x14ac:dyDescent="0.25">
      <c r="A8666" s="169">
        <v>326223</v>
      </c>
      <c r="B8666" s="170" t="s">
        <v>6281</v>
      </c>
      <c r="C8666" s="170" t="s">
        <v>15</v>
      </c>
      <c r="D8666" s="170" t="s">
        <v>28</v>
      </c>
      <c r="E8666" s="170">
        <v>750</v>
      </c>
      <c r="F8666" s="170">
        <v>12</v>
      </c>
      <c r="G8666" s="171">
        <v>63</v>
      </c>
      <c r="H8666" s="170" t="s">
        <v>123</v>
      </c>
      <c r="I8666" s="171">
        <v>42.95</v>
      </c>
      <c r="J8666" s="169">
        <v>1</v>
      </c>
    </row>
    <row r="8667" spans="1:10" hidden="1" x14ac:dyDescent="0.25">
      <c r="A8667" s="169">
        <v>326728</v>
      </c>
      <c r="B8667" s="170" t="s">
        <v>6282</v>
      </c>
      <c r="C8667" s="170" t="s">
        <v>24</v>
      </c>
      <c r="D8667" s="170" t="s">
        <v>66</v>
      </c>
      <c r="E8667" s="170">
        <v>750</v>
      </c>
      <c r="F8667" s="170">
        <v>12</v>
      </c>
      <c r="G8667" s="171">
        <v>13.5</v>
      </c>
      <c r="H8667" s="170" t="s">
        <v>141</v>
      </c>
      <c r="I8667" s="171">
        <v>22.59</v>
      </c>
      <c r="J8667" s="169">
        <v>1</v>
      </c>
    </row>
    <row r="8668" spans="1:10" hidden="1" x14ac:dyDescent="0.25">
      <c r="A8668" s="169">
        <v>328518</v>
      </c>
      <c r="B8668" s="170" t="s">
        <v>6283</v>
      </c>
      <c r="C8668" s="170" t="s">
        <v>24</v>
      </c>
      <c r="D8668" s="170" t="s">
        <v>66</v>
      </c>
      <c r="E8668" s="170">
        <v>750</v>
      </c>
      <c r="F8668" s="170">
        <v>12</v>
      </c>
      <c r="G8668" s="171">
        <v>12.5</v>
      </c>
      <c r="H8668" s="170" t="s">
        <v>32</v>
      </c>
      <c r="I8668" s="171">
        <v>11.99</v>
      </c>
      <c r="J8668" s="169">
        <v>1</v>
      </c>
    </row>
    <row r="8669" spans="1:10" hidden="1" x14ac:dyDescent="0.25">
      <c r="A8669" s="169">
        <v>328534</v>
      </c>
      <c r="B8669" s="170" t="s">
        <v>6284</v>
      </c>
      <c r="C8669" s="170" t="s">
        <v>24</v>
      </c>
      <c r="D8669" s="170" t="s">
        <v>68</v>
      </c>
      <c r="E8669" s="170">
        <v>750</v>
      </c>
      <c r="F8669" s="170">
        <v>12</v>
      </c>
      <c r="G8669" s="171">
        <v>12.5</v>
      </c>
      <c r="H8669" s="170" t="s">
        <v>32</v>
      </c>
      <c r="I8669" s="171">
        <v>11.99</v>
      </c>
      <c r="J8669" s="169">
        <v>1</v>
      </c>
    </row>
    <row r="8670" spans="1:10" hidden="1" x14ac:dyDescent="0.25">
      <c r="A8670" s="169">
        <v>328559</v>
      </c>
      <c r="B8670" s="170" t="s">
        <v>6285</v>
      </c>
      <c r="C8670" s="170" t="s">
        <v>24</v>
      </c>
      <c r="D8670" s="170" t="s">
        <v>66</v>
      </c>
      <c r="E8670" s="170">
        <v>750</v>
      </c>
      <c r="F8670" s="170">
        <v>12</v>
      </c>
      <c r="G8670" s="171">
        <v>13.5</v>
      </c>
      <c r="H8670" s="170" t="s">
        <v>22</v>
      </c>
      <c r="I8670" s="171">
        <v>20.99</v>
      </c>
      <c r="J8670" s="169">
        <v>1</v>
      </c>
    </row>
    <row r="8671" spans="1:10" hidden="1" x14ac:dyDescent="0.25">
      <c r="A8671" s="169">
        <v>328567</v>
      </c>
      <c r="B8671" s="170" t="s">
        <v>6286</v>
      </c>
      <c r="C8671" s="170" t="s">
        <v>24</v>
      </c>
      <c r="D8671" s="170" t="s">
        <v>68</v>
      </c>
      <c r="E8671" s="170">
        <v>750</v>
      </c>
      <c r="F8671" s="170">
        <v>12</v>
      </c>
      <c r="G8671" s="171">
        <v>14.5</v>
      </c>
      <c r="H8671" s="170" t="s">
        <v>22</v>
      </c>
      <c r="I8671" s="171">
        <v>19.989999999999998</v>
      </c>
      <c r="J8671" s="169">
        <v>1</v>
      </c>
    </row>
    <row r="8672" spans="1:10" hidden="1" x14ac:dyDescent="0.25">
      <c r="A8672" s="169">
        <v>328625</v>
      </c>
      <c r="B8672" s="170" t="s">
        <v>6287</v>
      </c>
      <c r="C8672" s="170" t="s">
        <v>15</v>
      </c>
      <c r="D8672" s="170" t="s">
        <v>16</v>
      </c>
      <c r="E8672" s="170">
        <v>750</v>
      </c>
      <c r="F8672" s="170">
        <v>12</v>
      </c>
      <c r="G8672" s="171">
        <v>40</v>
      </c>
      <c r="H8672" s="170" t="s">
        <v>20</v>
      </c>
      <c r="I8672" s="171">
        <v>32.99</v>
      </c>
      <c r="J8672" s="169">
        <v>1</v>
      </c>
    </row>
    <row r="8673" spans="1:10" hidden="1" x14ac:dyDescent="0.25">
      <c r="A8673" s="169">
        <v>329714</v>
      </c>
      <c r="B8673" s="170" t="s">
        <v>6208</v>
      </c>
      <c r="C8673" s="170" t="s">
        <v>15</v>
      </c>
      <c r="D8673" s="170" t="s">
        <v>19</v>
      </c>
      <c r="E8673" s="170">
        <v>1140</v>
      </c>
      <c r="F8673" s="170">
        <v>6</v>
      </c>
      <c r="G8673" s="171">
        <v>40</v>
      </c>
      <c r="H8673" s="170" t="s">
        <v>91</v>
      </c>
      <c r="I8673" s="171">
        <v>41.49</v>
      </c>
      <c r="J8673" s="169">
        <v>1</v>
      </c>
    </row>
    <row r="8674" spans="1:10" hidden="1" x14ac:dyDescent="0.25">
      <c r="A8674" s="169">
        <v>331496</v>
      </c>
      <c r="B8674" s="170" t="s">
        <v>6288</v>
      </c>
      <c r="C8674" s="170" t="s">
        <v>15</v>
      </c>
      <c r="D8674" s="170" t="s">
        <v>759</v>
      </c>
      <c r="E8674" s="170">
        <v>750</v>
      </c>
      <c r="F8674" s="170">
        <v>12</v>
      </c>
      <c r="G8674" s="171">
        <v>38</v>
      </c>
      <c r="H8674" s="170" t="s">
        <v>35</v>
      </c>
      <c r="I8674" s="171">
        <v>29.99</v>
      </c>
      <c r="J8674" s="169">
        <v>1</v>
      </c>
    </row>
    <row r="8675" spans="1:10" hidden="1" x14ac:dyDescent="0.25">
      <c r="A8675" s="169">
        <v>336503</v>
      </c>
      <c r="B8675" s="170" t="s">
        <v>6289</v>
      </c>
      <c r="C8675" s="170" t="s">
        <v>24</v>
      </c>
      <c r="D8675" s="170" t="s">
        <v>34</v>
      </c>
      <c r="E8675" s="170">
        <v>750</v>
      </c>
      <c r="F8675" s="170">
        <v>12</v>
      </c>
      <c r="G8675" s="171">
        <v>9.5</v>
      </c>
      <c r="H8675" s="170" t="s">
        <v>22</v>
      </c>
      <c r="I8675" s="171">
        <v>13.49</v>
      </c>
      <c r="J8675" s="169">
        <v>1</v>
      </c>
    </row>
    <row r="8676" spans="1:10" hidden="1" x14ac:dyDescent="0.25">
      <c r="A8676" s="169">
        <v>337030</v>
      </c>
      <c r="B8676" s="170" t="s">
        <v>5103</v>
      </c>
      <c r="C8676" s="170" t="s">
        <v>15</v>
      </c>
      <c r="D8676" s="170" t="s">
        <v>336</v>
      </c>
      <c r="E8676" s="170">
        <v>375</v>
      </c>
      <c r="F8676" s="170">
        <v>24</v>
      </c>
      <c r="G8676" s="171">
        <v>20</v>
      </c>
      <c r="H8676" s="170" t="s">
        <v>222</v>
      </c>
      <c r="I8676" s="171">
        <v>13.79</v>
      </c>
      <c r="J8676" s="169">
        <v>1</v>
      </c>
    </row>
    <row r="8677" spans="1:10" hidden="1" x14ac:dyDescent="0.25">
      <c r="A8677" s="169">
        <v>337238</v>
      </c>
      <c r="B8677" s="170" t="s">
        <v>6290</v>
      </c>
      <c r="C8677" s="170" t="s">
        <v>24</v>
      </c>
      <c r="D8677" s="170" t="s">
        <v>68</v>
      </c>
      <c r="E8677" s="170">
        <v>750</v>
      </c>
      <c r="F8677" s="170">
        <v>12</v>
      </c>
      <c r="G8677" s="171">
        <v>13.5</v>
      </c>
      <c r="H8677" s="170" t="s">
        <v>32</v>
      </c>
      <c r="I8677" s="171">
        <v>25.99</v>
      </c>
      <c r="J8677" s="169">
        <v>1</v>
      </c>
    </row>
    <row r="8678" spans="1:10" hidden="1" x14ac:dyDescent="0.25">
      <c r="A8678" s="169">
        <v>337402</v>
      </c>
      <c r="B8678" s="170" t="s">
        <v>6291</v>
      </c>
      <c r="C8678" s="170" t="s">
        <v>24</v>
      </c>
      <c r="D8678" s="170" t="s">
        <v>185</v>
      </c>
      <c r="E8678" s="170">
        <v>750</v>
      </c>
      <c r="F8678" s="170">
        <v>12</v>
      </c>
      <c r="G8678" s="171">
        <v>15</v>
      </c>
      <c r="H8678" s="170" t="s">
        <v>100</v>
      </c>
      <c r="I8678" s="171">
        <v>18.989999999999998</v>
      </c>
      <c r="J8678" s="169">
        <v>1</v>
      </c>
    </row>
    <row r="8679" spans="1:10" hidden="1" x14ac:dyDescent="0.25">
      <c r="A8679" s="169">
        <v>337675</v>
      </c>
      <c r="B8679" s="170" t="s">
        <v>6292</v>
      </c>
      <c r="C8679" s="170" t="s">
        <v>24</v>
      </c>
      <c r="D8679" s="170" t="s">
        <v>382</v>
      </c>
      <c r="E8679" s="170">
        <v>750</v>
      </c>
      <c r="F8679" s="170">
        <v>12</v>
      </c>
      <c r="G8679" s="171">
        <v>13.5</v>
      </c>
      <c r="H8679" s="170" t="s">
        <v>64</v>
      </c>
      <c r="I8679" s="171">
        <v>42.99</v>
      </c>
      <c r="J8679" s="169">
        <v>1</v>
      </c>
    </row>
    <row r="8680" spans="1:10" hidden="1" x14ac:dyDescent="0.25">
      <c r="A8680" s="169">
        <v>337949</v>
      </c>
      <c r="B8680" s="170" t="s">
        <v>6293</v>
      </c>
      <c r="C8680" s="170" t="s">
        <v>11</v>
      </c>
      <c r="D8680" s="170" t="s">
        <v>12</v>
      </c>
      <c r="E8680" s="170">
        <v>500</v>
      </c>
      <c r="F8680" s="170">
        <v>24</v>
      </c>
      <c r="G8680" s="171">
        <v>5</v>
      </c>
      <c r="H8680" s="170" t="s">
        <v>13</v>
      </c>
      <c r="I8680" s="171">
        <v>4.29</v>
      </c>
      <c r="J8680" s="169">
        <v>1</v>
      </c>
    </row>
    <row r="8681" spans="1:10" hidden="1" x14ac:dyDescent="0.25">
      <c r="A8681" s="169">
        <v>337949</v>
      </c>
      <c r="B8681" s="170" t="s">
        <v>6293</v>
      </c>
      <c r="C8681" s="170" t="s">
        <v>11</v>
      </c>
      <c r="D8681" s="170" t="s">
        <v>12</v>
      </c>
      <c r="E8681" s="170">
        <v>500</v>
      </c>
      <c r="F8681" s="170">
        <v>24</v>
      </c>
      <c r="G8681" s="171">
        <v>5</v>
      </c>
      <c r="H8681" s="170" t="s">
        <v>13</v>
      </c>
      <c r="I8681" s="171">
        <v>4.29</v>
      </c>
      <c r="J8681" s="169">
        <v>1</v>
      </c>
    </row>
    <row r="8682" spans="1:10" hidden="1" x14ac:dyDescent="0.25">
      <c r="A8682" s="169">
        <v>338343</v>
      </c>
      <c r="B8682" s="170" t="s">
        <v>6294</v>
      </c>
      <c r="C8682" s="170" t="s">
        <v>24</v>
      </c>
      <c r="D8682" s="170" t="s">
        <v>191</v>
      </c>
      <c r="E8682" s="170">
        <v>750</v>
      </c>
      <c r="F8682" s="170">
        <v>12</v>
      </c>
      <c r="G8682" s="171">
        <v>12.5</v>
      </c>
      <c r="H8682" s="170" t="s">
        <v>22</v>
      </c>
      <c r="I8682" s="171">
        <v>13.99</v>
      </c>
      <c r="J8682" s="169">
        <v>1</v>
      </c>
    </row>
    <row r="8683" spans="1:10" hidden="1" x14ac:dyDescent="0.25">
      <c r="A8683" s="169">
        <v>338418</v>
      </c>
      <c r="B8683" s="170" t="s">
        <v>201</v>
      </c>
      <c r="C8683" s="170" t="s">
        <v>15</v>
      </c>
      <c r="D8683" s="170" t="s">
        <v>16</v>
      </c>
      <c r="E8683" s="170">
        <v>750</v>
      </c>
      <c r="F8683" s="170">
        <v>12</v>
      </c>
      <c r="G8683" s="171">
        <v>40</v>
      </c>
      <c r="H8683" s="170" t="s">
        <v>91</v>
      </c>
      <c r="I8683" s="171">
        <v>36.99</v>
      </c>
      <c r="J8683" s="169">
        <v>1</v>
      </c>
    </row>
    <row r="8684" spans="1:10" hidden="1" x14ac:dyDescent="0.25">
      <c r="A8684" s="169">
        <v>339358</v>
      </c>
      <c r="B8684" s="170" t="s">
        <v>6295</v>
      </c>
      <c r="C8684" s="170" t="s">
        <v>15</v>
      </c>
      <c r="D8684" s="170" t="s">
        <v>156</v>
      </c>
      <c r="E8684" s="170">
        <v>750</v>
      </c>
      <c r="F8684" s="170">
        <v>12</v>
      </c>
      <c r="G8684" s="171">
        <v>24</v>
      </c>
      <c r="H8684" s="170" t="s">
        <v>35</v>
      </c>
      <c r="I8684" s="171">
        <v>31.99</v>
      </c>
      <c r="J8684" s="169">
        <v>1</v>
      </c>
    </row>
    <row r="8685" spans="1:10" hidden="1" x14ac:dyDescent="0.25">
      <c r="A8685" s="169">
        <v>340075</v>
      </c>
      <c r="B8685" s="170" t="s">
        <v>6296</v>
      </c>
      <c r="C8685" s="170" t="s">
        <v>24</v>
      </c>
      <c r="D8685" s="170" t="s">
        <v>34</v>
      </c>
      <c r="E8685" s="170">
        <v>750</v>
      </c>
      <c r="F8685" s="170">
        <v>12</v>
      </c>
      <c r="G8685" s="171">
        <v>14.5</v>
      </c>
      <c r="H8685" s="170" t="s">
        <v>100</v>
      </c>
      <c r="I8685" s="171">
        <v>15.99</v>
      </c>
      <c r="J8685" s="169">
        <v>1</v>
      </c>
    </row>
    <row r="8686" spans="1:10" hidden="1" x14ac:dyDescent="0.25">
      <c r="A8686" s="169">
        <v>340346</v>
      </c>
      <c r="B8686" s="170" t="s">
        <v>6297</v>
      </c>
      <c r="C8686" s="170" t="s">
        <v>24</v>
      </c>
      <c r="D8686" s="170" t="s">
        <v>34</v>
      </c>
      <c r="E8686" s="170">
        <v>750</v>
      </c>
      <c r="F8686" s="170">
        <v>12</v>
      </c>
      <c r="G8686" s="171">
        <v>13.5</v>
      </c>
      <c r="H8686" s="170" t="s">
        <v>1214</v>
      </c>
      <c r="I8686" s="171">
        <v>20.99</v>
      </c>
      <c r="J8686" s="169">
        <v>1</v>
      </c>
    </row>
    <row r="8687" spans="1:10" hidden="1" x14ac:dyDescent="0.25">
      <c r="A8687" s="169">
        <v>340364</v>
      </c>
      <c r="B8687" s="170" t="s">
        <v>6298</v>
      </c>
      <c r="C8687" s="170" t="s">
        <v>24</v>
      </c>
      <c r="D8687" s="170" t="s">
        <v>85</v>
      </c>
      <c r="E8687" s="170">
        <v>750</v>
      </c>
      <c r="F8687" s="170">
        <v>12</v>
      </c>
      <c r="G8687" s="171">
        <v>12.5</v>
      </c>
      <c r="H8687" s="170" t="s">
        <v>32</v>
      </c>
      <c r="I8687" s="171">
        <v>9.99</v>
      </c>
      <c r="J8687" s="169">
        <v>1</v>
      </c>
    </row>
    <row r="8688" spans="1:10" hidden="1" x14ac:dyDescent="0.25">
      <c r="A8688" s="169">
        <v>340380</v>
      </c>
      <c r="B8688" s="170" t="s">
        <v>6299</v>
      </c>
      <c r="C8688" s="170" t="s">
        <v>24</v>
      </c>
      <c r="D8688" s="170" t="s">
        <v>58</v>
      </c>
      <c r="E8688" s="170">
        <v>750</v>
      </c>
      <c r="F8688" s="170">
        <v>12</v>
      </c>
      <c r="G8688" s="171">
        <v>12.5</v>
      </c>
      <c r="H8688" s="170" t="s">
        <v>91</v>
      </c>
      <c r="I8688" s="171">
        <v>13.99</v>
      </c>
      <c r="J8688" s="169">
        <v>1</v>
      </c>
    </row>
    <row r="8689" spans="1:10" hidden="1" x14ac:dyDescent="0.25">
      <c r="A8689" s="169">
        <v>340398</v>
      </c>
      <c r="B8689" s="170" t="s">
        <v>6300</v>
      </c>
      <c r="C8689" s="170" t="s">
        <v>24</v>
      </c>
      <c r="D8689" s="170" t="s">
        <v>34</v>
      </c>
      <c r="E8689" s="170">
        <v>750</v>
      </c>
      <c r="F8689" s="170">
        <v>12</v>
      </c>
      <c r="G8689" s="171">
        <v>13.5</v>
      </c>
      <c r="H8689" s="170" t="s">
        <v>91</v>
      </c>
      <c r="I8689" s="171">
        <v>13.99</v>
      </c>
      <c r="J8689" s="169">
        <v>1</v>
      </c>
    </row>
    <row r="8690" spans="1:10" hidden="1" x14ac:dyDescent="0.25">
      <c r="A8690" s="169">
        <v>340810</v>
      </c>
      <c r="B8690" s="170" t="s">
        <v>6301</v>
      </c>
      <c r="C8690" s="170" t="s">
        <v>24</v>
      </c>
      <c r="D8690" s="170" t="s">
        <v>230</v>
      </c>
      <c r="E8690" s="170">
        <v>750</v>
      </c>
      <c r="F8690" s="170">
        <v>12</v>
      </c>
      <c r="G8690" s="171">
        <v>13.5</v>
      </c>
      <c r="H8690" s="170" t="s">
        <v>64</v>
      </c>
      <c r="I8690" s="171">
        <v>24.99</v>
      </c>
      <c r="J8690" s="169">
        <v>1</v>
      </c>
    </row>
    <row r="8691" spans="1:10" hidden="1" x14ac:dyDescent="0.25">
      <c r="A8691" s="169">
        <v>341065</v>
      </c>
      <c r="B8691" s="170" t="s">
        <v>6302</v>
      </c>
      <c r="C8691" s="170" t="s">
        <v>15</v>
      </c>
      <c r="D8691" s="170" t="s">
        <v>19</v>
      </c>
      <c r="E8691" s="170">
        <v>750</v>
      </c>
      <c r="F8691" s="170">
        <v>12</v>
      </c>
      <c r="G8691" s="171">
        <v>40</v>
      </c>
      <c r="H8691" s="170" t="s">
        <v>17</v>
      </c>
      <c r="I8691" s="171">
        <v>25.49</v>
      </c>
      <c r="J8691" s="169">
        <v>1</v>
      </c>
    </row>
    <row r="8692" spans="1:10" hidden="1" x14ac:dyDescent="0.25">
      <c r="A8692" s="169">
        <v>341602</v>
      </c>
      <c r="B8692" s="170" t="s">
        <v>6303</v>
      </c>
      <c r="C8692" s="170" t="s">
        <v>24</v>
      </c>
      <c r="D8692" s="170" t="s">
        <v>194</v>
      </c>
      <c r="E8692" s="170">
        <v>750</v>
      </c>
      <c r="F8692" s="170">
        <v>12</v>
      </c>
      <c r="G8692" s="171">
        <v>13</v>
      </c>
      <c r="H8692" s="170" t="s">
        <v>73</v>
      </c>
      <c r="I8692" s="171">
        <v>12.99</v>
      </c>
      <c r="J8692" s="169">
        <v>1</v>
      </c>
    </row>
    <row r="8693" spans="1:10" hidden="1" x14ac:dyDescent="0.25">
      <c r="A8693" s="169">
        <v>341875</v>
      </c>
      <c r="B8693" s="170" t="s">
        <v>6304</v>
      </c>
      <c r="C8693" s="170" t="s">
        <v>24</v>
      </c>
      <c r="D8693" s="170" t="s">
        <v>194</v>
      </c>
      <c r="E8693" s="170">
        <v>750</v>
      </c>
      <c r="F8693" s="170">
        <v>12</v>
      </c>
      <c r="G8693" s="171">
        <v>12.5</v>
      </c>
      <c r="H8693" s="170" t="s">
        <v>110</v>
      </c>
      <c r="I8693" s="171">
        <v>43.99</v>
      </c>
      <c r="J8693" s="169">
        <v>1</v>
      </c>
    </row>
    <row r="8694" spans="1:10" hidden="1" x14ac:dyDescent="0.25">
      <c r="A8694" s="169">
        <v>342071</v>
      </c>
      <c r="B8694" s="170" t="s">
        <v>6305</v>
      </c>
      <c r="C8694" s="170" t="s">
        <v>15</v>
      </c>
      <c r="D8694" s="170" t="s">
        <v>16</v>
      </c>
      <c r="E8694" s="170">
        <v>1140</v>
      </c>
      <c r="F8694" s="170">
        <v>8</v>
      </c>
      <c r="G8694" s="171">
        <v>40</v>
      </c>
      <c r="H8694" s="170" t="s">
        <v>17</v>
      </c>
      <c r="I8694" s="171">
        <v>36.49</v>
      </c>
      <c r="J8694" s="169">
        <v>1</v>
      </c>
    </row>
    <row r="8695" spans="1:10" hidden="1" x14ac:dyDescent="0.25">
      <c r="A8695" s="169">
        <v>342089</v>
      </c>
      <c r="B8695" s="170" t="s">
        <v>6305</v>
      </c>
      <c r="C8695" s="170" t="s">
        <v>15</v>
      </c>
      <c r="D8695" s="170" t="s">
        <v>16</v>
      </c>
      <c r="E8695" s="170">
        <v>750</v>
      </c>
      <c r="F8695" s="170">
        <v>12</v>
      </c>
      <c r="G8695" s="171">
        <v>40</v>
      </c>
      <c r="H8695" s="170" t="s">
        <v>17</v>
      </c>
      <c r="I8695" s="171">
        <v>24.49</v>
      </c>
      <c r="J8695" s="169">
        <v>1</v>
      </c>
    </row>
    <row r="8696" spans="1:10" hidden="1" x14ac:dyDescent="0.25">
      <c r="A8696" s="169">
        <v>342154</v>
      </c>
      <c r="B8696" s="170" t="s">
        <v>6306</v>
      </c>
      <c r="C8696" s="170" t="s">
        <v>15</v>
      </c>
      <c r="D8696" s="170" t="s">
        <v>19</v>
      </c>
      <c r="E8696" s="170">
        <v>1140</v>
      </c>
      <c r="F8696" s="170">
        <v>9</v>
      </c>
      <c r="G8696" s="171">
        <v>40</v>
      </c>
      <c r="H8696" s="170" t="s">
        <v>43</v>
      </c>
      <c r="I8696" s="171">
        <v>35.6</v>
      </c>
      <c r="J8696" s="169">
        <v>1</v>
      </c>
    </row>
    <row r="8697" spans="1:10" hidden="1" x14ac:dyDescent="0.25">
      <c r="A8697" s="169">
        <v>342246</v>
      </c>
      <c r="B8697" s="170" t="s">
        <v>6307</v>
      </c>
      <c r="C8697" s="170" t="s">
        <v>15</v>
      </c>
      <c r="D8697" s="170" t="s">
        <v>154</v>
      </c>
      <c r="E8697" s="170">
        <v>750</v>
      </c>
      <c r="F8697" s="170">
        <v>12</v>
      </c>
      <c r="G8697" s="171">
        <v>17</v>
      </c>
      <c r="H8697" s="170" t="s">
        <v>91</v>
      </c>
      <c r="I8697" s="171">
        <v>33.99</v>
      </c>
      <c r="J8697" s="169">
        <v>1</v>
      </c>
    </row>
    <row r="8698" spans="1:10" hidden="1" x14ac:dyDescent="0.25">
      <c r="A8698" s="169">
        <v>342428</v>
      </c>
      <c r="B8698" s="170" t="s">
        <v>6308</v>
      </c>
      <c r="C8698" s="170" t="s">
        <v>24</v>
      </c>
      <c r="D8698" s="170" t="s">
        <v>68</v>
      </c>
      <c r="E8698" s="170">
        <v>750</v>
      </c>
      <c r="F8698" s="170">
        <v>12</v>
      </c>
      <c r="G8698" s="171">
        <v>13.8</v>
      </c>
      <c r="H8698" s="170" t="s">
        <v>32</v>
      </c>
      <c r="I8698" s="171">
        <v>18.989999999999998</v>
      </c>
      <c r="J8698" s="169">
        <v>1</v>
      </c>
    </row>
    <row r="8699" spans="1:10" hidden="1" x14ac:dyDescent="0.25">
      <c r="A8699" s="169">
        <v>343111</v>
      </c>
      <c r="B8699" s="170" t="s">
        <v>6309</v>
      </c>
      <c r="C8699" s="170" t="s">
        <v>24</v>
      </c>
      <c r="D8699" s="170" t="s">
        <v>85</v>
      </c>
      <c r="E8699" s="170">
        <v>750</v>
      </c>
      <c r="F8699" s="170">
        <v>12</v>
      </c>
      <c r="G8699" s="171">
        <v>14.1</v>
      </c>
      <c r="H8699" s="170" t="s">
        <v>26</v>
      </c>
      <c r="I8699" s="171">
        <v>25.99</v>
      </c>
      <c r="J8699" s="169">
        <v>1</v>
      </c>
    </row>
    <row r="8700" spans="1:10" hidden="1" x14ac:dyDescent="0.25">
      <c r="A8700" s="169">
        <v>343145</v>
      </c>
      <c r="B8700" s="170" t="s">
        <v>6310</v>
      </c>
      <c r="C8700" s="170" t="s">
        <v>15</v>
      </c>
      <c r="D8700" s="170" t="s">
        <v>669</v>
      </c>
      <c r="E8700" s="170">
        <v>750</v>
      </c>
      <c r="F8700" s="170">
        <v>12</v>
      </c>
      <c r="G8700" s="171">
        <v>40</v>
      </c>
      <c r="H8700" s="170" t="s">
        <v>22</v>
      </c>
      <c r="I8700" s="171">
        <v>30.99</v>
      </c>
      <c r="J8700" s="169">
        <v>1</v>
      </c>
    </row>
    <row r="8701" spans="1:10" hidden="1" x14ac:dyDescent="0.25">
      <c r="A8701" s="169">
        <v>343327</v>
      </c>
      <c r="B8701" s="170" t="s">
        <v>6311</v>
      </c>
      <c r="C8701" s="170" t="s">
        <v>24</v>
      </c>
      <c r="D8701" s="170" t="s">
        <v>191</v>
      </c>
      <c r="E8701" s="170">
        <v>750</v>
      </c>
      <c r="F8701" s="170">
        <v>12</v>
      </c>
      <c r="G8701" s="171">
        <v>13.5</v>
      </c>
      <c r="H8701" s="170" t="s">
        <v>22</v>
      </c>
      <c r="I8701" s="171">
        <v>15.99</v>
      </c>
      <c r="J8701" s="169">
        <v>1</v>
      </c>
    </row>
    <row r="8702" spans="1:10" hidden="1" x14ac:dyDescent="0.25">
      <c r="A8702" s="169">
        <v>343335</v>
      </c>
      <c r="B8702" s="170" t="s">
        <v>6312</v>
      </c>
      <c r="C8702" s="170" t="s">
        <v>24</v>
      </c>
      <c r="D8702" s="170" t="s">
        <v>66</v>
      </c>
      <c r="E8702" s="170">
        <v>750</v>
      </c>
      <c r="F8702" s="170">
        <v>12</v>
      </c>
      <c r="G8702" s="171">
        <v>13</v>
      </c>
      <c r="H8702" s="170" t="s">
        <v>22</v>
      </c>
      <c r="I8702" s="171">
        <v>15.99</v>
      </c>
      <c r="J8702" s="169">
        <v>1</v>
      </c>
    </row>
    <row r="8703" spans="1:10" hidden="1" x14ac:dyDescent="0.25">
      <c r="A8703" s="169">
        <v>343863</v>
      </c>
      <c r="B8703" s="170" t="s">
        <v>74</v>
      </c>
      <c r="C8703" s="170" t="s">
        <v>15</v>
      </c>
      <c r="D8703" s="170" t="s">
        <v>28</v>
      </c>
      <c r="E8703" s="170">
        <v>750</v>
      </c>
      <c r="F8703" s="170">
        <v>12</v>
      </c>
      <c r="G8703" s="171">
        <v>40</v>
      </c>
      <c r="H8703" s="170" t="s">
        <v>20</v>
      </c>
      <c r="I8703" s="171">
        <v>26.99</v>
      </c>
      <c r="J8703" s="169">
        <v>1</v>
      </c>
    </row>
    <row r="8704" spans="1:10" hidden="1" x14ac:dyDescent="0.25">
      <c r="A8704" s="169">
        <v>344119</v>
      </c>
      <c r="B8704" s="170" t="s">
        <v>6313</v>
      </c>
      <c r="C8704" s="170" t="s">
        <v>263</v>
      </c>
      <c r="D8704" s="170" t="s">
        <v>935</v>
      </c>
      <c r="E8704" s="170">
        <v>2000</v>
      </c>
      <c r="F8704" s="170">
        <v>8</v>
      </c>
      <c r="G8704" s="171">
        <v>7</v>
      </c>
      <c r="H8704" s="170" t="s">
        <v>32</v>
      </c>
      <c r="I8704" s="171">
        <v>13.49</v>
      </c>
      <c r="J8704" s="169">
        <v>1</v>
      </c>
    </row>
    <row r="8705" spans="1:10" hidden="1" x14ac:dyDescent="0.25">
      <c r="A8705" s="169">
        <v>344580</v>
      </c>
      <c r="B8705" s="170" t="s">
        <v>6314</v>
      </c>
      <c r="C8705" s="170" t="s">
        <v>15</v>
      </c>
      <c r="D8705" s="170" t="s">
        <v>28</v>
      </c>
      <c r="E8705" s="170">
        <v>1140</v>
      </c>
      <c r="F8705" s="170">
        <v>8</v>
      </c>
      <c r="G8705" s="171">
        <v>40</v>
      </c>
      <c r="H8705" s="170" t="s">
        <v>20</v>
      </c>
      <c r="I8705" s="171">
        <v>37.99</v>
      </c>
      <c r="J8705" s="169">
        <v>1</v>
      </c>
    </row>
    <row r="8706" spans="1:10" hidden="1" x14ac:dyDescent="0.25">
      <c r="A8706" s="169">
        <v>344606</v>
      </c>
      <c r="B8706" s="170" t="s">
        <v>6315</v>
      </c>
      <c r="C8706" s="170" t="s">
        <v>15</v>
      </c>
      <c r="D8706" s="170" t="s">
        <v>16</v>
      </c>
      <c r="E8706" s="170">
        <v>1140</v>
      </c>
      <c r="F8706" s="170">
        <v>9</v>
      </c>
      <c r="G8706" s="171">
        <v>40</v>
      </c>
      <c r="H8706" s="170" t="s">
        <v>22</v>
      </c>
      <c r="I8706" s="171">
        <v>37.49</v>
      </c>
      <c r="J8706" s="169">
        <v>1</v>
      </c>
    </row>
    <row r="8707" spans="1:10" hidden="1" x14ac:dyDescent="0.25">
      <c r="A8707" s="169">
        <v>345173</v>
      </c>
      <c r="B8707" s="170" t="s">
        <v>6316</v>
      </c>
      <c r="C8707" s="170" t="s">
        <v>15</v>
      </c>
      <c r="D8707" s="170" t="s">
        <v>16</v>
      </c>
      <c r="E8707" s="170">
        <v>750</v>
      </c>
      <c r="F8707" s="170">
        <v>9</v>
      </c>
      <c r="G8707" s="171">
        <v>40</v>
      </c>
      <c r="H8707" s="170" t="s">
        <v>22</v>
      </c>
      <c r="I8707" s="171">
        <v>23.49</v>
      </c>
      <c r="J8707" s="169">
        <v>1</v>
      </c>
    </row>
    <row r="8708" spans="1:10" hidden="1" x14ac:dyDescent="0.25">
      <c r="A8708" s="169">
        <v>346106</v>
      </c>
      <c r="B8708" s="170" t="s">
        <v>6317</v>
      </c>
      <c r="C8708" s="170" t="s">
        <v>24</v>
      </c>
      <c r="D8708" s="170" t="s">
        <v>162</v>
      </c>
      <c r="E8708" s="170">
        <v>750</v>
      </c>
      <c r="F8708" s="170">
        <v>6</v>
      </c>
      <c r="G8708" s="171">
        <v>12.5</v>
      </c>
      <c r="H8708" s="170" t="s">
        <v>91</v>
      </c>
      <c r="I8708" s="171">
        <v>82.99</v>
      </c>
      <c r="J8708" s="169">
        <v>1</v>
      </c>
    </row>
    <row r="8709" spans="1:10" hidden="1" x14ac:dyDescent="0.25">
      <c r="A8709" s="169">
        <v>347278</v>
      </c>
      <c r="B8709" s="170" t="s">
        <v>6318</v>
      </c>
      <c r="C8709" s="170" t="s">
        <v>15</v>
      </c>
      <c r="D8709" s="170" t="s">
        <v>16</v>
      </c>
      <c r="E8709" s="170">
        <v>750</v>
      </c>
      <c r="F8709" s="170">
        <v>12</v>
      </c>
      <c r="G8709" s="171">
        <v>40</v>
      </c>
      <c r="H8709" s="170" t="s">
        <v>20</v>
      </c>
      <c r="I8709" s="171">
        <v>23.66</v>
      </c>
      <c r="J8709" s="169">
        <v>1</v>
      </c>
    </row>
    <row r="8710" spans="1:10" hidden="1" x14ac:dyDescent="0.25">
      <c r="A8710" s="169">
        <v>347286</v>
      </c>
      <c r="B8710" s="170" t="s">
        <v>6318</v>
      </c>
      <c r="C8710" s="170" t="s">
        <v>15</v>
      </c>
      <c r="D8710" s="170" t="s">
        <v>16</v>
      </c>
      <c r="E8710" s="170">
        <v>1140</v>
      </c>
      <c r="F8710" s="170">
        <v>8</v>
      </c>
      <c r="G8710" s="171">
        <v>40</v>
      </c>
      <c r="H8710" s="170" t="s">
        <v>22</v>
      </c>
      <c r="I8710" s="171">
        <v>37.99</v>
      </c>
      <c r="J8710" s="169">
        <v>1</v>
      </c>
    </row>
    <row r="8711" spans="1:10" hidden="1" x14ac:dyDescent="0.25">
      <c r="A8711" s="169">
        <v>348342</v>
      </c>
      <c r="B8711" s="170" t="s">
        <v>6319</v>
      </c>
      <c r="C8711" s="170" t="s">
        <v>24</v>
      </c>
      <c r="D8711" s="170" t="s">
        <v>66</v>
      </c>
      <c r="E8711" s="170">
        <v>750</v>
      </c>
      <c r="F8711" s="170">
        <v>12</v>
      </c>
      <c r="G8711" s="171">
        <v>14.5</v>
      </c>
      <c r="H8711" s="170" t="s">
        <v>177</v>
      </c>
      <c r="I8711" s="171">
        <v>27.99</v>
      </c>
      <c r="J8711" s="169">
        <v>1</v>
      </c>
    </row>
    <row r="8712" spans="1:10" hidden="1" x14ac:dyDescent="0.25">
      <c r="A8712" s="169">
        <v>348623</v>
      </c>
      <c r="B8712" s="170" t="s">
        <v>6320</v>
      </c>
      <c r="C8712" s="170" t="s">
        <v>15</v>
      </c>
      <c r="D8712" s="170" t="s">
        <v>16</v>
      </c>
      <c r="E8712" s="170">
        <v>1140</v>
      </c>
      <c r="F8712" s="170">
        <v>9</v>
      </c>
      <c r="G8712" s="171">
        <v>40</v>
      </c>
      <c r="H8712" s="170" t="s">
        <v>20</v>
      </c>
      <c r="I8712" s="171">
        <v>42.99</v>
      </c>
      <c r="J8712" s="169">
        <v>1</v>
      </c>
    </row>
    <row r="8713" spans="1:10" hidden="1" x14ac:dyDescent="0.25">
      <c r="A8713" s="169">
        <v>348896</v>
      </c>
      <c r="B8713" s="170" t="s">
        <v>6321</v>
      </c>
      <c r="C8713" s="170" t="s">
        <v>15</v>
      </c>
      <c r="D8713" s="170" t="s">
        <v>143</v>
      </c>
      <c r="E8713" s="170">
        <v>750</v>
      </c>
      <c r="F8713" s="170">
        <v>12</v>
      </c>
      <c r="G8713" s="171">
        <v>40</v>
      </c>
      <c r="H8713" s="170" t="s">
        <v>20</v>
      </c>
      <c r="I8713" s="171">
        <v>23.99</v>
      </c>
      <c r="J8713" s="169">
        <v>1</v>
      </c>
    </row>
    <row r="8714" spans="1:10" hidden="1" x14ac:dyDescent="0.25">
      <c r="A8714" s="169">
        <v>349498</v>
      </c>
      <c r="B8714" s="170" t="s">
        <v>6322</v>
      </c>
      <c r="C8714" s="170" t="s">
        <v>24</v>
      </c>
      <c r="D8714" s="170" t="s">
        <v>148</v>
      </c>
      <c r="E8714" s="170">
        <v>750</v>
      </c>
      <c r="F8714" s="170">
        <v>12</v>
      </c>
      <c r="G8714" s="171">
        <v>14.5</v>
      </c>
      <c r="H8714" s="170" t="s">
        <v>100</v>
      </c>
      <c r="I8714" s="171">
        <v>79.989999999999995</v>
      </c>
      <c r="J8714" s="169">
        <v>1</v>
      </c>
    </row>
    <row r="8715" spans="1:10" hidden="1" x14ac:dyDescent="0.25">
      <c r="A8715" s="169">
        <v>350397</v>
      </c>
      <c r="B8715" s="170" t="s">
        <v>551</v>
      </c>
      <c r="C8715" s="170" t="s">
        <v>15</v>
      </c>
      <c r="D8715" s="170" t="s">
        <v>19</v>
      </c>
      <c r="E8715" s="170">
        <v>750</v>
      </c>
      <c r="F8715" s="170">
        <v>12</v>
      </c>
      <c r="G8715" s="171">
        <v>40</v>
      </c>
      <c r="H8715" s="170" t="s">
        <v>17</v>
      </c>
      <c r="I8715" s="171">
        <v>25.49</v>
      </c>
      <c r="J8715" s="169">
        <v>1</v>
      </c>
    </row>
    <row r="8716" spans="1:10" hidden="1" x14ac:dyDescent="0.25">
      <c r="A8716" s="169">
        <v>351643</v>
      </c>
      <c r="B8716" s="170" t="s">
        <v>6323</v>
      </c>
      <c r="C8716" s="170" t="s">
        <v>24</v>
      </c>
      <c r="D8716" s="170" t="s">
        <v>34</v>
      </c>
      <c r="E8716" s="170">
        <v>750</v>
      </c>
      <c r="F8716" s="170">
        <v>6</v>
      </c>
      <c r="G8716" s="171">
        <v>14.5</v>
      </c>
      <c r="H8716" s="170" t="s">
        <v>96</v>
      </c>
      <c r="I8716" s="171">
        <v>41.99</v>
      </c>
      <c r="J8716" s="169">
        <v>1</v>
      </c>
    </row>
    <row r="8717" spans="1:10" hidden="1" x14ac:dyDescent="0.25">
      <c r="A8717" s="169">
        <v>351734</v>
      </c>
      <c r="B8717" s="170" t="s">
        <v>6324</v>
      </c>
      <c r="C8717" s="170" t="s">
        <v>15</v>
      </c>
      <c r="D8717" s="170" t="s">
        <v>19</v>
      </c>
      <c r="E8717" s="170">
        <v>750</v>
      </c>
      <c r="F8717" s="170">
        <v>12</v>
      </c>
      <c r="G8717" s="171">
        <v>40</v>
      </c>
      <c r="H8717" s="170" t="s">
        <v>20</v>
      </c>
      <c r="I8717" s="171">
        <v>27.99</v>
      </c>
      <c r="J8717" s="169">
        <v>1</v>
      </c>
    </row>
    <row r="8718" spans="1:10" hidden="1" x14ac:dyDescent="0.25">
      <c r="A8718" s="169">
        <v>352021</v>
      </c>
      <c r="B8718" s="170" t="s">
        <v>6325</v>
      </c>
      <c r="C8718" s="170" t="s">
        <v>15</v>
      </c>
      <c r="D8718" s="170" t="s">
        <v>154</v>
      </c>
      <c r="E8718" s="170">
        <v>750</v>
      </c>
      <c r="F8718" s="170">
        <v>12</v>
      </c>
      <c r="G8718" s="171">
        <v>17</v>
      </c>
      <c r="H8718" s="170" t="s">
        <v>47</v>
      </c>
      <c r="I8718" s="171">
        <v>33.99</v>
      </c>
      <c r="J8718" s="169">
        <v>1</v>
      </c>
    </row>
    <row r="8719" spans="1:10" hidden="1" x14ac:dyDescent="0.25">
      <c r="A8719" s="169">
        <v>352583</v>
      </c>
      <c r="B8719" s="170" t="s">
        <v>6326</v>
      </c>
      <c r="C8719" s="170" t="s">
        <v>24</v>
      </c>
      <c r="D8719" s="170" t="s">
        <v>68</v>
      </c>
      <c r="E8719" s="170">
        <v>750</v>
      </c>
      <c r="F8719" s="170">
        <v>12</v>
      </c>
      <c r="G8719" s="171">
        <v>14.8</v>
      </c>
      <c r="H8719" s="170" t="s">
        <v>177</v>
      </c>
      <c r="I8719" s="171">
        <v>38.99</v>
      </c>
      <c r="J8719" s="169">
        <v>1</v>
      </c>
    </row>
    <row r="8720" spans="1:10" hidden="1" x14ac:dyDescent="0.25">
      <c r="A8720" s="169">
        <v>352948</v>
      </c>
      <c r="B8720" s="170" t="s">
        <v>6327</v>
      </c>
      <c r="C8720" s="170" t="s">
        <v>24</v>
      </c>
      <c r="D8720" s="170" t="s">
        <v>66</v>
      </c>
      <c r="E8720" s="170">
        <v>750</v>
      </c>
      <c r="F8720" s="170">
        <v>12</v>
      </c>
      <c r="G8720" s="171">
        <v>12.5</v>
      </c>
      <c r="H8720" s="170" t="s">
        <v>54</v>
      </c>
      <c r="I8720" s="171">
        <v>16.989999999999998</v>
      </c>
      <c r="J8720" s="169">
        <v>1</v>
      </c>
    </row>
    <row r="8721" spans="1:10" hidden="1" x14ac:dyDescent="0.25">
      <c r="A8721" s="169">
        <v>357087</v>
      </c>
      <c r="B8721" s="170" t="s">
        <v>6328</v>
      </c>
      <c r="C8721" s="170" t="s">
        <v>15</v>
      </c>
      <c r="D8721" s="170" t="s">
        <v>93</v>
      </c>
      <c r="E8721" s="170">
        <v>750</v>
      </c>
      <c r="F8721" s="170">
        <v>12</v>
      </c>
      <c r="G8721" s="171">
        <v>40</v>
      </c>
      <c r="H8721" s="170" t="s">
        <v>29</v>
      </c>
      <c r="I8721" s="171">
        <v>25.64</v>
      </c>
      <c r="J8721" s="169">
        <v>1</v>
      </c>
    </row>
    <row r="8722" spans="1:10" hidden="1" x14ac:dyDescent="0.25">
      <c r="A8722" s="169">
        <v>358028</v>
      </c>
      <c r="B8722" s="170" t="s">
        <v>6329</v>
      </c>
      <c r="C8722" s="170" t="s">
        <v>24</v>
      </c>
      <c r="D8722" s="170" t="s">
        <v>66</v>
      </c>
      <c r="E8722" s="170">
        <v>16000</v>
      </c>
      <c r="F8722" s="170">
        <v>1</v>
      </c>
      <c r="G8722" s="171">
        <v>12.5</v>
      </c>
      <c r="H8722" s="170" t="s">
        <v>32</v>
      </c>
      <c r="I8722" s="171">
        <v>135.28</v>
      </c>
      <c r="J8722" s="169">
        <v>1</v>
      </c>
    </row>
    <row r="8723" spans="1:10" hidden="1" x14ac:dyDescent="0.25">
      <c r="A8723" s="169">
        <v>358341</v>
      </c>
      <c r="B8723" s="170" t="s">
        <v>6330</v>
      </c>
      <c r="C8723" s="170" t="s">
        <v>15</v>
      </c>
      <c r="D8723" s="170" t="s">
        <v>113</v>
      </c>
      <c r="E8723" s="170">
        <v>700</v>
      </c>
      <c r="F8723" s="170">
        <v>6</v>
      </c>
      <c r="G8723" s="171">
        <v>40</v>
      </c>
      <c r="H8723" s="170" t="s">
        <v>100</v>
      </c>
      <c r="I8723" s="171">
        <v>71.989999999999995</v>
      </c>
      <c r="J8723" s="169">
        <v>1</v>
      </c>
    </row>
    <row r="8724" spans="1:10" hidden="1" x14ac:dyDescent="0.25">
      <c r="A8724" s="169">
        <v>358671</v>
      </c>
      <c r="B8724" s="170" t="s">
        <v>6331</v>
      </c>
      <c r="C8724" s="170" t="s">
        <v>24</v>
      </c>
      <c r="D8724" s="170" t="s">
        <v>68</v>
      </c>
      <c r="E8724" s="170">
        <v>750</v>
      </c>
      <c r="F8724" s="170">
        <v>6</v>
      </c>
      <c r="G8724" s="171">
        <v>13.5</v>
      </c>
      <c r="H8724" s="170" t="s">
        <v>47</v>
      </c>
      <c r="I8724" s="171">
        <v>36.99</v>
      </c>
      <c r="J8724" s="169">
        <v>1</v>
      </c>
    </row>
    <row r="8725" spans="1:10" hidden="1" x14ac:dyDescent="0.25">
      <c r="A8725" s="169">
        <v>359257</v>
      </c>
      <c r="B8725" s="170" t="s">
        <v>6332</v>
      </c>
      <c r="C8725" s="170" t="s">
        <v>24</v>
      </c>
      <c r="D8725" s="170" t="s">
        <v>185</v>
      </c>
      <c r="E8725" s="170">
        <v>750</v>
      </c>
      <c r="F8725" s="170">
        <v>12</v>
      </c>
      <c r="G8725" s="171">
        <v>13.5</v>
      </c>
      <c r="H8725" s="170" t="s">
        <v>256</v>
      </c>
      <c r="I8725" s="171">
        <v>18.989999999999998</v>
      </c>
      <c r="J8725" s="169">
        <v>1</v>
      </c>
    </row>
    <row r="8726" spans="1:10" hidden="1" x14ac:dyDescent="0.25">
      <c r="A8726" s="169">
        <v>360552</v>
      </c>
      <c r="B8726" s="170" t="s">
        <v>6333</v>
      </c>
      <c r="C8726" s="170" t="s">
        <v>24</v>
      </c>
      <c r="D8726" s="170" t="s">
        <v>34</v>
      </c>
      <c r="E8726" s="170">
        <v>750</v>
      </c>
      <c r="F8726" s="170">
        <v>12</v>
      </c>
      <c r="G8726" s="171">
        <v>13</v>
      </c>
      <c r="H8726" s="170" t="s">
        <v>64</v>
      </c>
      <c r="I8726" s="171">
        <v>17.989999999999998</v>
      </c>
      <c r="J8726" s="169">
        <v>1</v>
      </c>
    </row>
    <row r="8727" spans="1:10" hidden="1" x14ac:dyDescent="0.25">
      <c r="A8727" s="169">
        <v>361022</v>
      </c>
      <c r="B8727" s="170" t="s">
        <v>6334</v>
      </c>
      <c r="C8727" s="170" t="s">
        <v>24</v>
      </c>
      <c r="D8727" s="170" t="s">
        <v>127</v>
      </c>
      <c r="E8727" s="170">
        <v>4000</v>
      </c>
      <c r="F8727" s="170">
        <v>4</v>
      </c>
      <c r="G8727" s="171">
        <v>13</v>
      </c>
      <c r="H8727" s="170" t="s">
        <v>26</v>
      </c>
      <c r="I8727" s="171">
        <v>45.99</v>
      </c>
      <c r="J8727" s="169">
        <v>1</v>
      </c>
    </row>
    <row r="8728" spans="1:10" hidden="1" x14ac:dyDescent="0.25">
      <c r="A8728" s="169">
        <v>361105</v>
      </c>
      <c r="B8728" s="170" t="s">
        <v>6335</v>
      </c>
      <c r="C8728" s="170" t="s">
        <v>24</v>
      </c>
      <c r="D8728" s="170" t="s">
        <v>166</v>
      </c>
      <c r="E8728" s="170">
        <v>4000</v>
      </c>
      <c r="F8728" s="170">
        <v>4</v>
      </c>
      <c r="G8728" s="171">
        <v>12.5</v>
      </c>
      <c r="H8728" s="170" t="s">
        <v>26</v>
      </c>
      <c r="I8728" s="171">
        <v>45.99</v>
      </c>
      <c r="J8728" s="169">
        <v>1</v>
      </c>
    </row>
    <row r="8729" spans="1:10" hidden="1" x14ac:dyDescent="0.25">
      <c r="A8729" s="169">
        <v>361626</v>
      </c>
      <c r="B8729" s="170" t="s">
        <v>2563</v>
      </c>
      <c r="C8729" s="170" t="s">
        <v>24</v>
      </c>
      <c r="D8729" s="170" t="s">
        <v>162</v>
      </c>
      <c r="E8729" s="170">
        <v>750</v>
      </c>
      <c r="F8729" s="170">
        <v>6</v>
      </c>
      <c r="G8729" s="171">
        <v>12</v>
      </c>
      <c r="H8729" s="170" t="s">
        <v>22</v>
      </c>
      <c r="I8729" s="171">
        <v>74.989999999999995</v>
      </c>
      <c r="J8729" s="169">
        <v>1</v>
      </c>
    </row>
    <row r="8730" spans="1:10" hidden="1" x14ac:dyDescent="0.25">
      <c r="A8730" s="169">
        <v>363457</v>
      </c>
      <c r="B8730" s="170" t="s">
        <v>6336</v>
      </c>
      <c r="C8730" s="170" t="s">
        <v>24</v>
      </c>
      <c r="D8730" s="170" t="s">
        <v>34</v>
      </c>
      <c r="E8730" s="170">
        <v>750</v>
      </c>
      <c r="F8730" s="170">
        <v>12</v>
      </c>
      <c r="G8730" s="171">
        <v>14.5</v>
      </c>
      <c r="H8730" s="170" t="s">
        <v>35</v>
      </c>
      <c r="I8730" s="171">
        <v>19.989999999999998</v>
      </c>
      <c r="J8730" s="169">
        <v>1</v>
      </c>
    </row>
    <row r="8731" spans="1:10" hidden="1" x14ac:dyDescent="0.25">
      <c r="A8731" s="169">
        <v>363622</v>
      </c>
      <c r="B8731" s="170" t="s">
        <v>4048</v>
      </c>
      <c r="C8731" s="170" t="s">
        <v>24</v>
      </c>
      <c r="D8731" s="170" t="s">
        <v>166</v>
      </c>
      <c r="E8731" s="170">
        <v>750</v>
      </c>
      <c r="F8731" s="170">
        <v>12</v>
      </c>
      <c r="G8731" s="171">
        <v>12</v>
      </c>
      <c r="H8731" s="170" t="s">
        <v>22</v>
      </c>
      <c r="I8731" s="171">
        <v>17.989999999999998</v>
      </c>
      <c r="J8731" s="169">
        <v>1</v>
      </c>
    </row>
    <row r="8732" spans="1:10" hidden="1" x14ac:dyDescent="0.25">
      <c r="A8732" s="169">
        <v>364877</v>
      </c>
      <c r="B8732" s="170" t="s">
        <v>6337</v>
      </c>
      <c r="C8732" s="170" t="s">
        <v>15</v>
      </c>
      <c r="D8732" s="170" t="s">
        <v>213</v>
      </c>
      <c r="E8732" s="170">
        <v>750</v>
      </c>
      <c r="F8732" s="170">
        <v>6</v>
      </c>
      <c r="G8732" s="171">
        <v>40</v>
      </c>
      <c r="H8732" s="170" t="s">
        <v>222</v>
      </c>
      <c r="I8732" s="171">
        <v>320.77</v>
      </c>
      <c r="J8732" s="169">
        <v>1</v>
      </c>
    </row>
    <row r="8733" spans="1:10" hidden="1" x14ac:dyDescent="0.25">
      <c r="A8733" s="169">
        <v>365551</v>
      </c>
      <c r="B8733" s="170" t="s">
        <v>6338</v>
      </c>
      <c r="C8733" s="170" t="s">
        <v>24</v>
      </c>
      <c r="D8733" s="170" t="s">
        <v>611</v>
      </c>
      <c r="E8733" s="170">
        <v>750</v>
      </c>
      <c r="F8733" s="170">
        <v>12</v>
      </c>
      <c r="G8733" s="171">
        <v>12</v>
      </c>
      <c r="H8733" s="170" t="s">
        <v>64</v>
      </c>
      <c r="I8733" s="171">
        <v>13.99</v>
      </c>
      <c r="J8733" s="169">
        <v>1</v>
      </c>
    </row>
    <row r="8734" spans="1:10" hidden="1" x14ac:dyDescent="0.25">
      <c r="A8734" s="169">
        <v>366690</v>
      </c>
      <c r="B8734" s="170" t="s">
        <v>6339</v>
      </c>
      <c r="C8734" s="170" t="s">
        <v>15</v>
      </c>
      <c r="D8734" s="170" t="s">
        <v>122</v>
      </c>
      <c r="E8734" s="170">
        <v>750</v>
      </c>
      <c r="F8734" s="170">
        <v>12</v>
      </c>
      <c r="G8734" s="171">
        <v>24</v>
      </c>
      <c r="H8734" s="170" t="s">
        <v>634</v>
      </c>
      <c r="I8734" s="171">
        <v>24.99</v>
      </c>
      <c r="J8734" s="169">
        <v>1</v>
      </c>
    </row>
    <row r="8735" spans="1:10" hidden="1" x14ac:dyDescent="0.25">
      <c r="A8735" s="169">
        <v>366930</v>
      </c>
      <c r="B8735" s="170" t="s">
        <v>6340</v>
      </c>
      <c r="C8735" s="170" t="s">
        <v>24</v>
      </c>
      <c r="D8735" s="170" t="s">
        <v>194</v>
      </c>
      <c r="E8735" s="170">
        <v>750</v>
      </c>
      <c r="F8735" s="170">
        <v>12</v>
      </c>
      <c r="G8735" s="171">
        <v>13.5</v>
      </c>
      <c r="H8735" s="170" t="s">
        <v>3558</v>
      </c>
      <c r="I8735" s="171">
        <v>39.65</v>
      </c>
      <c r="J8735" s="169">
        <v>1</v>
      </c>
    </row>
    <row r="8736" spans="1:10" hidden="1" x14ac:dyDescent="0.25">
      <c r="A8736" s="169">
        <v>366948</v>
      </c>
      <c r="B8736" s="170" t="s">
        <v>6341</v>
      </c>
      <c r="C8736" s="170" t="s">
        <v>24</v>
      </c>
      <c r="D8736" s="170" t="s">
        <v>66</v>
      </c>
      <c r="E8736" s="170">
        <v>750</v>
      </c>
      <c r="F8736" s="170">
        <v>12</v>
      </c>
      <c r="G8736" s="171">
        <v>13.5</v>
      </c>
      <c r="H8736" s="170" t="s">
        <v>3558</v>
      </c>
      <c r="I8736" s="171">
        <v>22.41</v>
      </c>
      <c r="J8736" s="169">
        <v>1</v>
      </c>
    </row>
    <row r="8737" spans="1:10" hidden="1" x14ac:dyDescent="0.25">
      <c r="A8737" s="169">
        <v>367672</v>
      </c>
      <c r="B8737" s="170" t="s">
        <v>6342</v>
      </c>
      <c r="C8737" s="170" t="s">
        <v>15</v>
      </c>
      <c r="D8737" s="170" t="s">
        <v>143</v>
      </c>
      <c r="E8737" s="170">
        <v>750</v>
      </c>
      <c r="F8737" s="170">
        <v>12</v>
      </c>
      <c r="G8737" s="171">
        <v>40</v>
      </c>
      <c r="H8737" s="170" t="s">
        <v>91</v>
      </c>
      <c r="I8737" s="171">
        <v>31.99</v>
      </c>
      <c r="J8737" s="169">
        <v>1</v>
      </c>
    </row>
    <row r="8738" spans="1:10" hidden="1" x14ac:dyDescent="0.25">
      <c r="A8738" s="169">
        <v>368555</v>
      </c>
      <c r="B8738" s="170" t="s">
        <v>6343</v>
      </c>
      <c r="C8738" s="170" t="s">
        <v>24</v>
      </c>
      <c r="D8738" s="170" t="s">
        <v>185</v>
      </c>
      <c r="E8738" s="170">
        <v>3000</v>
      </c>
      <c r="F8738" s="170">
        <v>6</v>
      </c>
      <c r="G8738" s="171">
        <v>10</v>
      </c>
      <c r="H8738" s="170" t="s">
        <v>100</v>
      </c>
      <c r="I8738" s="171">
        <v>35.99</v>
      </c>
      <c r="J8738" s="169">
        <v>1</v>
      </c>
    </row>
    <row r="8739" spans="1:10" hidden="1" x14ac:dyDescent="0.25">
      <c r="A8739" s="169">
        <v>369058</v>
      </c>
      <c r="B8739" s="170" t="s">
        <v>6344</v>
      </c>
      <c r="C8739" s="170" t="s">
        <v>24</v>
      </c>
      <c r="D8739" s="170" t="s">
        <v>66</v>
      </c>
      <c r="E8739" s="170">
        <v>750</v>
      </c>
      <c r="F8739" s="170">
        <v>12</v>
      </c>
      <c r="G8739" s="171">
        <v>12.5</v>
      </c>
      <c r="H8739" s="170" t="s">
        <v>64</v>
      </c>
      <c r="I8739" s="171">
        <v>49.99</v>
      </c>
      <c r="J8739" s="169">
        <v>1</v>
      </c>
    </row>
    <row r="8740" spans="1:10" hidden="1" x14ac:dyDescent="0.25">
      <c r="A8740" s="169">
        <v>374686</v>
      </c>
      <c r="B8740" s="170" t="s">
        <v>6345</v>
      </c>
      <c r="C8740" s="170" t="s">
        <v>24</v>
      </c>
      <c r="D8740" s="170" t="s">
        <v>68</v>
      </c>
      <c r="E8740" s="170">
        <v>750</v>
      </c>
      <c r="F8740" s="170">
        <v>12</v>
      </c>
      <c r="G8740" s="171">
        <v>13.9</v>
      </c>
      <c r="H8740" s="170" t="s">
        <v>22</v>
      </c>
      <c r="I8740" s="171">
        <v>17.989999999999998</v>
      </c>
      <c r="J8740" s="169">
        <v>1</v>
      </c>
    </row>
    <row r="8741" spans="1:10" hidden="1" x14ac:dyDescent="0.25">
      <c r="A8741" s="169">
        <v>374769</v>
      </c>
      <c r="B8741" s="170" t="s">
        <v>6346</v>
      </c>
      <c r="C8741" s="170" t="s">
        <v>24</v>
      </c>
      <c r="D8741" s="170" t="s">
        <v>46</v>
      </c>
      <c r="E8741" s="170">
        <v>750</v>
      </c>
      <c r="F8741" s="170">
        <v>12</v>
      </c>
      <c r="G8741" s="171">
        <v>11.5</v>
      </c>
      <c r="H8741" s="170" t="s">
        <v>96</v>
      </c>
      <c r="I8741" s="171">
        <v>24.99</v>
      </c>
      <c r="J8741" s="169">
        <v>1</v>
      </c>
    </row>
    <row r="8742" spans="1:10" hidden="1" x14ac:dyDescent="0.25">
      <c r="A8742" s="169">
        <v>376848</v>
      </c>
      <c r="B8742" s="170" t="s">
        <v>6347</v>
      </c>
      <c r="C8742" s="170" t="s">
        <v>24</v>
      </c>
      <c r="D8742" s="170" t="s">
        <v>68</v>
      </c>
      <c r="E8742" s="170">
        <v>750</v>
      </c>
      <c r="F8742" s="170">
        <v>12</v>
      </c>
      <c r="G8742" s="171">
        <v>13.5</v>
      </c>
      <c r="H8742" s="170" t="s">
        <v>73</v>
      </c>
      <c r="I8742" s="171">
        <v>12.99</v>
      </c>
      <c r="J8742" s="169">
        <v>1</v>
      </c>
    </row>
    <row r="8743" spans="1:10" hidden="1" x14ac:dyDescent="0.25">
      <c r="A8743" s="169">
        <v>376855</v>
      </c>
      <c r="B8743" s="170" t="s">
        <v>6348</v>
      </c>
      <c r="C8743" s="170" t="s">
        <v>24</v>
      </c>
      <c r="D8743" s="170" t="s">
        <v>66</v>
      </c>
      <c r="E8743" s="170">
        <v>1500</v>
      </c>
      <c r="F8743" s="170">
        <v>6</v>
      </c>
      <c r="G8743" s="171">
        <v>13</v>
      </c>
      <c r="H8743" s="170" t="s">
        <v>73</v>
      </c>
      <c r="I8743" s="171">
        <v>19.989999999999998</v>
      </c>
      <c r="J8743" s="169">
        <v>1</v>
      </c>
    </row>
    <row r="8744" spans="1:10" hidden="1" x14ac:dyDescent="0.25">
      <c r="A8744" s="169">
        <v>377770</v>
      </c>
      <c r="B8744" s="170" t="s">
        <v>6349</v>
      </c>
      <c r="C8744" s="170" t="s">
        <v>24</v>
      </c>
      <c r="D8744" s="170" t="s">
        <v>66</v>
      </c>
      <c r="E8744" s="170">
        <v>750</v>
      </c>
      <c r="F8744" s="170">
        <v>12</v>
      </c>
      <c r="G8744" s="171">
        <v>13.5</v>
      </c>
      <c r="H8744" s="170" t="s">
        <v>141</v>
      </c>
      <c r="I8744" s="171">
        <v>29.99</v>
      </c>
      <c r="J8744" s="169">
        <v>1</v>
      </c>
    </row>
    <row r="8745" spans="1:10" hidden="1" x14ac:dyDescent="0.25">
      <c r="A8745" s="169">
        <v>378638</v>
      </c>
      <c r="B8745" s="170" t="s">
        <v>6350</v>
      </c>
      <c r="C8745" s="170" t="s">
        <v>24</v>
      </c>
      <c r="D8745" s="170" t="s">
        <v>46</v>
      </c>
      <c r="E8745" s="170">
        <v>750</v>
      </c>
      <c r="F8745" s="170">
        <v>12</v>
      </c>
      <c r="G8745" s="171">
        <v>10.5</v>
      </c>
      <c r="H8745" s="170" t="s">
        <v>177</v>
      </c>
      <c r="I8745" s="171">
        <v>19.989999999999998</v>
      </c>
      <c r="J8745" s="169">
        <v>1</v>
      </c>
    </row>
    <row r="8746" spans="1:10" hidden="1" x14ac:dyDescent="0.25">
      <c r="A8746" s="169">
        <v>381947</v>
      </c>
      <c r="B8746" s="170" t="s">
        <v>6351</v>
      </c>
      <c r="C8746" s="170" t="s">
        <v>263</v>
      </c>
      <c r="D8746" s="170" t="s">
        <v>935</v>
      </c>
      <c r="E8746" s="170">
        <v>2000</v>
      </c>
      <c r="F8746" s="170">
        <v>8</v>
      </c>
      <c r="G8746" s="171">
        <v>7</v>
      </c>
      <c r="H8746" s="170" t="s">
        <v>105</v>
      </c>
      <c r="I8746" s="171">
        <v>13.49</v>
      </c>
      <c r="J8746" s="169">
        <v>1</v>
      </c>
    </row>
    <row r="8747" spans="1:10" hidden="1" x14ac:dyDescent="0.25">
      <c r="A8747" s="169">
        <v>381947</v>
      </c>
      <c r="B8747" s="170" t="s">
        <v>6351</v>
      </c>
      <c r="C8747" s="170" t="s">
        <v>263</v>
      </c>
      <c r="D8747" s="170" t="s">
        <v>935</v>
      </c>
      <c r="E8747" s="170">
        <v>2000</v>
      </c>
      <c r="F8747" s="170">
        <v>8</v>
      </c>
      <c r="G8747" s="171">
        <v>7</v>
      </c>
      <c r="H8747" s="170" t="s">
        <v>105</v>
      </c>
      <c r="I8747" s="171">
        <v>13.49</v>
      </c>
      <c r="J8747" s="169">
        <v>1</v>
      </c>
    </row>
    <row r="8748" spans="1:10" hidden="1" x14ac:dyDescent="0.25">
      <c r="A8748" s="169">
        <v>383711</v>
      </c>
      <c r="B8748" s="170" t="s">
        <v>6352</v>
      </c>
      <c r="C8748" s="170" t="s">
        <v>24</v>
      </c>
      <c r="D8748" s="170" t="s">
        <v>85</v>
      </c>
      <c r="E8748" s="170">
        <v>750</v>
      </c>
      <c r="F8748" s="170">
        <v>12</v>
      </c>
      <c r="G8748" s="171">
        <v>12.5</v>
      </c>
      <c r="H8748" s="170" t="s">
        <v>32</v>
      </c>
      <c r="I8748" s="171">
        <v>11.99</v>
      </c>
      <c r="J8748" s="169">
        <v>1</v>
      </c>
    </row>
    <row r="8749" spans="1:10" hidden="1" x14ac:dyDescent="0.25">
      <c r="A8749" s="169">
        <v>384255</v>
      </c>
      <c r="B8749" s="170" t="s">
        <v>6353</v>
      </c>
      <c r="C8749" s="170" t="s">
        <v>15</v>
      </c>
      <c r="D8749" s="170" t="s">
        <v>51</v>
      </c>
      <c r="E8749" s="170">
        <v>750</v>
      </c>
      <c r="F8749" s="170">
        <v>12</v>
      </c>
      <c r="G8749" s="171">
        <v>40</v>
      </c>
      <c r="H8749" s="170" t="s">
        <v>20</v>
      </c>
      <c r="I8749" s="171">
        <v>23.65</v>
      </c>
      <c r="J8749" s="169">
        <v>1</v>
      </c>
    </row>
    <row r="8750" spans="1:10" hidden="1" x14ac:dyDescent="0.25">
      <c r="A8750" s="169">
        <v>384529</v>
      </c>
      <c r="B8750" s="170" t="s">
        <v>6354</v>
      </c>
      <c r="C8750" s="170" t="s">
        <v>24</v>
      </c>
      <c r="D8750" s="170" t="s">
        <v>162</v>
      </c>
      <c r="E8750" s="170">
        <v>750</v>
      </c>
      <c r="F8750" s="170">
        <v>6</v>
      </c>
      <c r="G8750" s="171">
        <v>12</v>
      </c>
      <c r="H8750" s="170" t="s">
        <v>86</v>
      </c>
      <c r="I8750" s="171">
        <v>112.95</v>
      </c>
      <c r="J8750" s="169">
        <v>1</v>
      </c>
    </row>
    <row r="8751" spans="1:10" hidden="1" x14ac:dyDescent="0.25">
      <c r="A8751" s="169">
        <v>385120</v>
      </c>
      <c r="B8751" s="170" t="s">
        <v>152</v>
      </c>
      <c r="C8751" s="170" t="s">
        <v>15</v>
      </c>
      <c r="D8751" s="170" t="s">
        <v>143</v>
      </c>
      <c r="E8751" s="170">
        <v>1140</v>
      </c>
      <c r="F8751" s="170">
        <v>8</v>
      </c>
      <c r="G8751" s="171">
        <v>40</v>
      </c>
      <c r="H8751" s="170" t="s">
        <v>20</v>
      </c>
      <c r="I8751" s="171">
        <v>35.99</v>
      </c>
      <c r="J8751" s="169">
        <v>1</v>
      </c>
    </row>
    <row r="8752" spans="1:10" hidden="1" x14ac:dyDescent="0.25">
      <c r="A8752" s="169">
        <v>385443</v>
      </c>
      <c r="B8752" s="170" t="s">
        <v>6355</v>
      </c>
      <c r="C8752" s="170" t="s">
        <v>24</v>
      </c>
      <c r="D8752" s="170" t="s">
        <v>166</v>
      </c>
      <c r="E8752" s="170">
        <v>16000</v>
      </c>
      <c r="F8752" s="170">
        <v>1</v>
      </c>
      <c r="G8752" s="171">
        <v>12</v>
      </c>
      <c r="H8752" s="170" t="s">
        <v>26</v>
      </c>
      <c r="I8752" s="171">
        <v>146.97999999999999</v>
      </c>
      <c r="J8752" s="169">
        <v>1</v>
      </c>
    </row>
    <row r="8753" spans="1:10" hidden="1" x14ac:dyDescent="0.25">
      <c r="A8753" s="169">
        <v>387209</v>
      </c>
      <c r="B8753" s="170" t="s">
        <v>6356</v>
      </c>
      <c r="C8753" s="170" t="s">
        <v>15</v>
      </c>
      <c r="D8753" s="170" t="s">
        <v>78</v>
      </c>
      <c r="E8753" s="170">
        <v>750</v>
      </c>
      <c r="F8753" s="170">
        <v>12</v>
      </c>
      <c r="G8753" s="171">
        <v>40</v>
      </c>
      <c r="H8753" s="170" t="s">
        <v>35</v>
      </c>
      <c r="I8753" s="171">
        <v>26.99</v>
      </c>
      <c r="J8753" s="169">
        <v>1</v>
      </c>
    </row>
    <row r="8754" spans="1:10" hidden="1" x14ac:dyDescent="0.25">
      <c r="A8754" s="169">
        <v>387316</v>
      </c>
      <c r="B8754" s="170" t="s">
        <v>6357</v>
      </c>
      <c r="C8754" s="170" t="s">
        <v>15</v>
      </c>
      <c r="D8754" s="170" t="s">
        <v>90</v>
      </c>
      <c r="E8754" s="170">
        <v>750</v>
      </c>
      <c r="F8754" s="170">
        <v>6</v>
      </c>
      <c r="G8754" s="171">
        <v>40</v>
      </c>
      <c r="H8754" s="170" t="s">
        <v>91</v>
      </c>
      <c r="I8754" s="171">
        <v>139.99</v>
      </c>
      <c r="J8754" s="169">
        <v>1</v>
      </c>
    </row>
    <row r="8755" spans="1:10" hidden="1" x14ac:dyDescent="0.25">
      <c r="A8755" s="169">
        <v>388900</v>
      </c>
      <c r="B8755" s="170" t="s">
        <v>6358</v>
      </c>
      <c r="C8755" s="170" t="s">
        <v>11</v>
      </c>
      <c r="D8755" s="170" t="s">
        <v>12</v>
      </c>
      <c r="E8755" s="170">
        <v>330</v>
      </c>
      <c r="F8755" s="170">
        <v>24</v>
      </c>
      <c r="G8755" s="171">
        <v>4.4000000000000004</v>
      </c>
      <c r="H8755" s="170" t="s">
        <v>151</v>
      </c>
      <c r="I8755" s="171">
        <v>2.9</v>
      </c>
      <c r="J8755" s="169">
        <v>1</v>
      </c>
    </row>
    <row r="8756" spans="1:10" hidden="1" x14ac:dyDescent="0.25">
      <c r="A8756" s="169">
        <v>388900</v>
      </c>
      <c r="B8756" s="170" t="s">
        <v>6358</v>
      </c>
      <c r="C8756" s="170" t="s">
        <v>11</v>
      </c>
      <c r="D8756" s="170" t="s">
        <v>12</v>
      </c>
      <c r="E8756" s="170">
        <v>330</v>
      </c>
      <c r="F8756" s="170">
        <v>24</v>
      </c>
      <c r="G8756" s="171">
        <v>4.4000000000000004</v>
      </c>
      <c r="H8756" s="170" t="s">
        <v>151</v>
      </c>
      <c r="I8756" s="171">
        <v>2.9</v>
      </c>
      <c r="J8756" s="169">
        <v>1</v>
      </c>
    </row>
    <row r="8757" spans="1:10" hidden="1" x14ac:dyDescent="0.25">
      <c r="A8757" s="169">
        <v>389056</v>
      </c>
      <c r="B8757" s="170" t="s">
        <v>537</v>
      </c>
      <c r="C8757" s="170" t="s">
        <v>24</v>
      </c>
      <c r="D8757" s="170" t="s">
        <v>162</v>
      </c>
      <c r="E8757" s="170">
        <v>375</v>
      </c>
      <c r="F8757" s="170">
        <v>12</v>
      </c>
      <c r="G8757" s="171">
        <v>12</v>
      </c>
      <c r="H8757" s="170" t="s">
        <v>35</v>
      </c>
      <c r="I8757" s="171">
        <v>57.99</v>
      </c>
      <c r="J8757" s="169">
        <v>1</v>
      </c>
    </row>
    <row r="8758" spans="1:10" hidden="1" x14ac:dyDescent="0.25">
      <c r="A8758" s="169">
        <v>391854</v>
      </c>
      <c r="B8758" s="170" t="s">
        <v>6359</v>
      </c>
      <c r="C8758" s="170" t="s">
        <v>24</v>
      </c>
      <c r="D8758" s="170" t="s">
        <v>611</v>
      </c>
      <c r="E8758" s="170">
        <v>750</v>
      </c>
      <c r="F8758" s="170">
        <v>12</v>
      </c>
      <c r="G8758" s="171">
        <v>13.5</v>
      </c>
      <c r="H8758" s="170" t="s">
        <v>141</v>
      </c>
      <c r="I8758" s="171">
        <v>26.99</v>
      </c>
      <c r="J8758" s="169">
        <v>1</v>
      </c>
    </row>
    <row r="8759" spans="1:10" hidden="1" x14ac:dyDescent="0.25">
      <c r="A8759" s="169">
        <v>392845</v>
      </c>
      <c r="B8759" s="170" t="s">
        <v>6360</v>
      </c>
      <c r="C8759" s="170" t="s">
        <v>24</v>
      </c>
      <c r="D8759" s="170" t="s">
        <v>127</v>
      </c>
      <c r="E8759" s="170">
        <v>750</v>
      </c>
      <c r="F8759" s="170">
        <v>12</v>
      </c>
      <c r="G8759" s="171">
        <v>12.5</v>
      </c>
      <c r="H8759" s="170" t="s">
        <v>73</v>
      </c>
      <c r="I8759" s="171">
        <v>16.989999999999998</v>
      </c>
      <c r="J8759" s="169">
        <v>1</v>
      </c>
    </row>
    <row r="8760" spans="1:10" hidden="1" x14ac:dyDescent="0.25">
      <c r="A8760" s="169">
        <v>393678</v>
      </c>
      <c r="B8760" s="170" t="s">
        <v>220</v>
      </c>
      <c r="C8760" s="170" t="s">
        <v>15</v>
      </c>
      <c r="D8760" s="170" t="s">
        <v>154</v>
      </c>
      <c r="E8760" s="170">
        <v>200</v>
      </c>
      <c r="F8760" s="170">
        <v>24</v>
      </c>
      <c r="G8760" s="171">
        <v>17</v>
      </c>
      <c r="H8760" s="170" t="s">
        <v>20</v>
      </c>
      <c r="I8760" s="171">
        <v>13.49</v>
      </c>
      <c r="J8760" s="169">
        <v>1</v>
      </c>
    </row>
    <row r="8761" spans="1:10" hidden="1" x14ac:dyDescent="0.25">
      <c r="A8761" s="169">
        <v>394536</v>
      </c>
      <c r="B8761" s="170" t="s">
        <v>6361</v>
      </c>
      <c r="C8761" s="170" t="s">
        <v>11</v>
      </c>
      <c r="D8761" s="170" t="s">
        <v>12</v>
      </c>
      <c r="E8761" s="170">
        <v>500</v>
      </c>
      <c r="F8761" s="170">
        <v>24</v>
      </c>
      <c r="G8761" s="171">
        <v>4.8</v>
      </c>
      <c r="H8761" s="170" t="s">
        <v>274</v>
      </c>
      <c r="I8761" s="171">
        <v>3.69</v>
      </c>
      <c r="J8761" s="169">
        <v>1</v>
      </c>
    </row>
    <row r="8762" spans="1:10" hidden="1" x14ac:dyDescent="0.25">
      <c r="A8762" s="169">
        <v>394890</v>
      </c>
      <c r="B8762" s="170" t="s">
        <v>6362</v>
      </c>
      <c r="C8762" s="170" t="s">
        <v>24</v>
      </c>
      <c r="D8762" s="170" t="s">
        <v>68</v>
      </c>
      <c r="E8762" s="170">
        <v>375</v>
      </c>
      <c r="F8762" s="170">
        <v>12</v>
      </c>
      <c r="G8762" s="171">
        <v>13.5</v>
      </c>
      <c r="H8762" s="170" t="s">
        <v>177</v>
      </c>
      <c r="I8762" s="171">
        <v>10.99</v>
      </c>
      <c r="J8762" s="169">
        <v>1</v>
      </c>
    </row>
    <row r="8763" spans="1:10" hidden="1" x14ac:dyDescent="0.25">
      <c r="A8763" s="169">
        <v>395129</v>
      </c>
      <c r="B8763" s="170" t="s">
        <v>6363</v>
      </c>
      <c r="C8763" s="170" t="s">
        <v>24</v>
      </c>
      <c r="D8763" s="170" t="s">
        <v>85</v>
      </c>
      <c r="E8763" s="170">
        <v>750</v>
      </c>
      <c r="F8763" s="170">
        <v>12</v>
      </c>
      <c r="G8763" s="171">
        <v>12</v>
      </c>
      <c r="H8763" s="170" t="s">
        <v>32</v>
      </c>
      <c r="I8763" s="171">
        <v>10.99</v>
      </c>
      <c r="J8763" s="169">
        <v>1</v>
      </c>
    </row>
    <row r="8764" spans="1:10" hidden="1" x14ac:dyDescent="0.25">
      <c r="A8764" s="169">
        <v>395202</v>
      </c>
      <c r="B8764" s="170" t="s">
        <v>6364</v>
      </c>
      <c r="C8764" s="170" t="s">
        <v>15</v>
      </c>
      <c r="D8764" s="170" t="s">
        <v>137</v>
      </c>
      <c r="E8764" s="170">
        <v>1140</v>
      </c>
      <c r="F8764" s="170">
        <v>12</v>
      </c>
      <c r="G8764" s="171">
        <v>35</v>
      </c>
      <c r="H8764" s="170" t="s">
        <v>20</v>
      </c>
      <c r="I8764" s="171">
        <v>42.49</v>
      </c>
      <c r="J8764" s="169">
        <v>1</v>
      </c>
    </row>
    <row r="8765" spans="1:10" hidden="1" x14ac:dyDescent="0.25">
      <c r="A8765" s="169">
        <v>395897</v>
      </c>
      <c r="B8765" s="170" t="s">
        <v>6365</v>
      </c>
      <c r="C8765" s="170" t="s">
        <v>24</v>
      </c>
      <c r="D8765" s="170" t="s">
        <v>34</v>
      </c>
      <c r="E8765" s="170">
        <v>750</v>
      </c>
      <c r="F8765" s="170">
        <v>12</v>
      </c>
      <c r="G8765" s="171">
        <v>11.5</v>
      </c>
      <c r="H8765" s="170" t="s">
        <v>141</v>
      </c>
      <c r="I8765" s="171">
        <v>16.989999999999998</v>
      </c>
      <c r="J8765" s="169">
        <v>1</v>
      </c>
    </row>
    <row r="8766" spans="1:10" hidden="1" x14ac:dyDescent="0.25">
      <c r="A8766" s="169">
        <v>396234</v>
      </c>
      <c r="B8766" s="170" t="s">
        <v>6366</v>
      </c>
      <c r="C8766" s="170" t="s">
        <v>15</v>
      </c>
      <c r="D8766" s="170" t="s">
        <v>227</v>
      </c>
      <c r="E8766" s="170">
        <v>750</v>
      </c>
      <c r="F8766" s="170">
        <v>12</v>
      </c>
      <c r="G8766" s="171">
        <v>40</v>
      </c>
      <c r="H8766" s="170" t="s">
        <v>256</v>
      </c>
      <c r="I8766" s="171">
        <v>31.99</v>
      </c>
      <c r="J8766" s="169">
        <v>1</v>
      </c>
    </row>
    <row r="8767" spans="1:10" hidden="1" x14ac:dyDescent="0.25">
      <c r="A8767" s="169">
        <v>397984</v>
      </c>
      <c r="B8767" s="170" t="s">
        <v>6367</v>
      </c>
      <c r="C8767" s="170" t="s">
        <v>263</v>
      </c>
      <c r="D8767" s="170" t="s">
        <v>909</v>
      </c>
      <c r="E8767" s="170">
        <v>2000</v>
      </c>
      <c r="F8767" s="170">
        <v>8</v>
      </c>
      <c r="G8767" s="171">
        <v>7</v>
      </c>
      <c r="H8767" s="170" t="s">
        <v>105</v>
      </c>
      <c r="I8767" s="171">
        <v>13.49</v>
      </c>
      <c r="J8767" s="169">
        <v>1</v>
      </c>
    </row>
    <row r="8768" spans="1:10" hidden="1" x14ac:dyDescent="0.25">
      <c r="A8768" s="169">
        <v>397984</v>
      </c>
      <c r="B8768" s="170" t="s">
        <v>6367</v>
      </c>
      <c r="C8768" s="170" t="s">
        <v>263</v>
      </c>
      <c r="D8768" s="170" t="s">
        <v>909</v>
      </c>
      <c r="E8768" s="170">
        <v>2000</v>
      </c>
      <c r="F8768" s="170">
        <v>8</v>
      </c>
      <c r="G8768" s="171">
        <v>7</v>
      </c>
      <c r="H8768" s="170" t="s">
        <v>105</v>
      </c>
      <c r="I8768" s="171">
        <v>13.49</v>
      </c>
      <c r="J8768" s="169">
        <v>1</v>
      </c>
    </row>
    <row r="8769" spans="1:10" hidden="1" x14ac:dyDescent="0.25">
      <c r="A8769" s="169">
        <v>398552</v>
      </c>
      <c r="B8769" s="170" t="s">
        <v>6368</v>
      </c>
      <c r="C8769" s="170" t="s">
        <v>15</v>
      </c>
      <c r="D8769" s="170" t="s">
        <v>198</v>
      </c>
      <c r="E8769" s="170">
        <v>750</v>
      </c>
      <c r="F8769" s="170">
        <v>12</v>
      </c>
      <c r="G8769" s="171">
        <v>35</v>
      </c>
      <c r="H8769" s="170" t="s">
        <v>29</v>
      </c>
      <c r="I8769" s="171">
        <v>27.99</v>
      </c>
      <c r="J8769" s="169">
        <v>1</v>
      </c>
    </row>
    <row r="8770" spans="1:10" hidden="1" x14ac:dyDescent="0.25">
      <c r="A8770" s="169">
        <v>398608</v>
      </c>
      <c r="B8770" s="170" t="s">
        <v>6369</v>
      </c>
      <c r="C8770" s="170" t="s">
        <v>24</v>
      </c>
      <c r="D8770" s="170" t="s">
        <v>34</v>
      </c>
      <c r="E8770" s="170">
        <v>750</v>
      </c>
      <c r="F8770" s="170">
        <v>12</v>
      </c>
      <c r="G8770" s="171">
        <v>14.5</v>
      </c>
      <c r="H8770" s="170" t="s">
        <v>6370</v>
      </c>
      <c r="I8770" s="171">
        <v>1550</v>
      </c>
      <c r="J8770" s="169">
        <v>1</v>
      </c>
    </row>
    <row r="8771" spans="1:10" hidden="1" x14ac:dyDescent="0.25">
      <c r="A8771" s="169">
        <v>398641</v>
      </c>
      <c r="B8771" s="170" t="s">
        <v>6371</v>
      </c>
      <c r="C8771" s="170" t="s">
        <v>24</v>
      </c>
      <c r="D8771" s="170" t="s">
        <v>34</v>
      </c>
      <c r="E8771" s="170">
        <v>750</v>
      </c>
      <c r="F8771" s="170">
        <v>12</v>
      </c>
      <c r="G8771" s="171">
        <v>14</v>
      </c>
      <c r="H8771" s="170" t="s">
        <v>6370</v>
      </c>
      <c r="I8771" s="171">
        <v>1680</v>
      </c>
      <c r="J8771" s="169">
        <v>1</v>
      </c>
    </row>
    <row r="8772" spans="1:10" hidden="1" x14ac:dyDescent="0.25">
      <c r="A8772" s="169">
        <v>398721</v>
      </c>
      <c r="B8772" s="170" t="s">
        <v>6372</v>
      </c>
      <c r="C8772" s="170" t="s">
        <v>24</v>
      </c>
      <c r="D8772" s="170" t="s">
        <v>34</v>
      </c>
      <c r="E8772" s="170">
        <v>750</v>
      </c>
      <c r="F8772" s="170">
        <v>12</v>
      </c>
      <c r="G8772" s="171">
        <v>14.5</v>
      </c>
      <c r="H8772" s="170" t="s">
        <v>6370</v>
      </c>
      <c r="I8772" s="171">
        <v>1400</v>
      </c>
      <c r="J8772" s="169">
        <v>1</v>
      </c>
    </row>
    <row r="8773" spans="1:10" hidden="1" x14ac:dyDescent="0.25">
      <c r="A8773" s="169">
        <v>399410</v>
      </c>
      <c r="B8773" s="170" t="s">
        <v>6373</v>
      </c>
      <c r="C8773" s="170" t="s">
        <v>24</v>
      </c>
      <c r="D8773" s="170" t="s">
        <v>58</v>
      </c>
      <c r="E8773" s="170">
        <v>750</v>
      </c>
      <c r="F8773" s="170">
        <v>12</v>
      </c>
      <c r="G8773" s="171">
        <v>12.5</v>
      </c>
      <c r="H8773" s="170" t="s">
        <v>32</v>
      </c>
      <c r="I8773" s="171">
        <v>11.99</v>
      </c>
      <c r="J8773" s="169">
        <v>1</v>
      </c>
    </row>
    <row r="8774" spans="1:10" hidden="1" x14ac:dyDescent="0.25">
      <c r="A8774" s="169">
        <v>407205</v>
      </c>
      <c r="B8774" s="170" t="s">
        <v>6374</v>
      </c>
      <c r="C8774" s="170" t="s">
        <v>11</v>
      </c>
      <c r="D8774" s="170" t="s">
        <v>12</v>
      </c>
      <c r="E8774" s="170">
        <v>330</v>
      </c>
      <c r="F8774" s="170">
        <v>24</v>
      </c>
      <c r="G8774" s="171">
        <v>5</v>
      </c>
      <c r="H8774" s="170" t="s">
        <v>151</v>
      </c>
      <c r="I8774" s="171">
        <v>2.69</v>
      </c>
      <c r="J8774" s="169">
        <v>1</v>
      </c>
    </row>
    <row r="8775" spans="1:10" hidden="1" x14ac:dyDescent="0.25">
      <c r="A8775" s="169">
        <v>407205</v>
      </c>
      <c r="B8775" s="170" t="s">
        <v>6374</v>
      </c>
      <c r="C8775" s="170" t="s">
        <v>11</v>
      </c>
      <c r="D8775" s="170" t="s">
        <v>12</v>
      </c>
      <c r="E8775" s="170">
        <v>330</v>
      </c>
      <c r="F8775" s="170">
        <v>24</v>
      </c>
      <c r="G8775" s="171">
        <v>5</v>
      </c>
      <c r="H8775" s="170" t="s">
        <v>151</v>
      </c>
      <c r="I8775" s="171">
        <v>2.69</v>
      </c>
      <c r="J8775" s="169">
        <v>1</v>
      </c>
    </row>
    <row r="8776" spans="1:10" hidden="1" x14ac:dyDescent="0.25">
      <c r="A8776" s="169">
        <v>408864</v>
      </c>
      <c r="B8776" s="170" t="s">
        <v>6375</v>
      </c>
      <c r="C8776" s="170" t="s">
        <v>24</v>
      </c>
      <c r="D8776" s="170" t="s">
        <v>85</v>
      </c>
      <c r="E8776" s="170">
        <v>750</v>
      </c>
      <c r="F8776" s="170">
        <v>12</v>
      </c>
      <c r="G8776" s="171">
        <v>14.5</v>
      </c>
      <c r="H8776" s="170" t="s">
        <v>22</v>
      </c>
      <c r="I8776" s="171">
        <v>23.99</v>
      </c>
      <c r="J8776" s="169">
        <v>1</v>
      </c>
    </row>
    <row r="8777" spans="1:10" hidden="1" x14ac:dyDescent="0.25">
      <c r="A8777" s="169">
        <v>409367</v>
      </c>
      <c r="B8777" s="170" t="s">
        <v>6206</v>
      </c>
      <c r="C8777" s="170" t="s">
        <v>24</v>
      </c>
      <c r="D8777" s="170" t="s">
        <v>34</v>
      </c>
      <c r="E8777" s="170">
        <v>1500</v>
      </c>
      <c r="F8777" s="170">
        <v>6</v>
      </c>
      <c r="G8777" s="171">
        <v>13.5</v>
      </c>
      <c r="H8777" s="170" t="s">
        <v>177</v>
      </c>
      <c r="I8777" s="171">
        <v>23.99</v>
      </c>
      <c r="J8777" s="169">
        <v>1</v>
      </c>
    </row>
    <row r="8778" spans="1:10" hidden="1" x14ac:dyDescent="0.25">
      <c r="A8778" s="169">
        <v>409758</v>
      </c>
      <c r="B8778" s="170" t="s">
        <v>6376</v>
      </c>
      <c r="C8778" s="170" t="s">
        <v>24</v>
      </c>
      <c r="D8778" s="170" t="s">
        <v>34</v>
      </c>
      <c r="E8778" s="170">
        <v>750</v>
      </c>
      <c r="F8778" s="170">
        <v>12</v>
      </c>
      <c r="G8778" s="171">
        <v>14</v>
      </c>
      <c r="H8778" s="170" t="s">
        <v>141</v>
      </c>
      <c r="I8778" s="171">
        <v>55</v>
      </c>
      <c r="J8778" s="169">
        <v>1</v>
      </c>
    </row>
    <row r="8779" spans="1:10" hidden="1" x14ac:dyDescent="0.25">
      <c r="A8779" s="169">
        <v>410310</v>
      </c>
      <c r="B8779" s="170" t="s">
        <v>2156</v>
      </c>
      <c r="C8779" s="170" t="s">
        <v>15</v>
      </c>
      <c r="D8779" s="170" t="s">
        <v>19</v>
      </c>
      <c r="E8779" s="170">
        <v>375</v>
      </c>
      <c r="F8779" s="170">
        <v>12</v>
      </c>
      <c r="G8779" s="171">
        <v>40</v>
      </c>
      <c r="H8779" s="170" t="s">
        <v>123</v>
      </c>
      <c r="I8779" s="171">
        <v>15.29</v>
      </c>
      <c r="J8779" s="169">
        <v>1</v>
      </c>
    </row>
    <row r="8780" spans="1:10" hidden="1" x14ac:dyDescent="0.25">
      <c r="A8780" s="169">
        <v>410415</v>
      </c>
      <c r="B8780" s="170" t="s">
        <v>2156</v>
      </c>
      <c r="C8780" s="170" t="s">
        <v>15</v>
      </c>
      <c r="D8780" s="170" t="s">
        <v>19</v>
      </c>
      <c r="E8780" s="170">
        <v>750</v>
      </c>
      <c r="F8780" s="170">
        <v>12</v>
      </c>
      <c r="G8780" s="171">
        <v>40</v>
      </c>
      <c r="H8780" s="170" t="s">
        <v>123</v>
      </c>
      <c r="I8780" s="171">
        <v>31.99</v>
      </c>
      <c r="J8780" s="169">
        <v>1</v>
      </c>
    </row>
    <row r="8781" spans="1:10" hidden="1" x14ac:dyDescent="0.25">
      <c r="A8781" s="169">
        <v>413062</v>
      </c>
      <c r="B8781" s="170" t="s">
        <v>6300</v>
      </c>
      <c r="C8781" s="170" t="s">
        <v>24</v>
      </c>
      <c r="D8781" s="170" t="s">
        <v>34</v>
      </c>
      <c r="E8781" s="170">
        <v>1500</v>
      </c>
      <c r="F8781" s="170">
        <v>6</v>
      </c>
      <c r="G8781" s="171">
        <v>13.5</v>
      </c>
      <c r="H8781" s="170" t="s">
        <v>91</v>
      </c>
      <c r="I8781" s="171">
        <v>25.99</v>
      </c>
      <c r="J8781" s="169">
        <v>1</v>
      </c>
    </row>
    <row r="8782" spans="1:10" hidden="1" x14ac:dyDescent="0.25">
      <c r="A8782" s="169">
        <v>413070</v>
      </c>
      <c r="B8782" s="170" t="s">
        <v>6299</v>
      </c>
      <c r="C8782" s="170" t="s">
        <v>24</v>
      </c>
      <c r="D8782" s="170" t="s">
        <v>58</v>
      </c>
      <c r="E8782" s="170">
        <v>1500</v>
      </c>
      <c r="F8782" s="170">
        <v>6</v>
      </c>
      <c r="G8782" s="171">
        <v>12.5</v>
      </c>
      <c r="H8782" s="170" t="s">
        <v>91</v>
      </c>
      <c r="I8782" s="171">
        <v>25.99</v>
      </c>
      <c r="J8782" s="169">
        <v>1</v>
      </c>
    </row>
    <row r="8783" spans="1:10" hidden="1" x14ac:dyDescent="0.25">
      <c r="A8783" s="169">
        <v>414292</v>
      </c>
      <c r="B8783" s="170" t="s">
        <v>6377</v>
      </c>
      <c r="C8783" s="170" t="s">
        <v>24</v>
      </c>
      <c r="D8783" s="170" t="s">
        <v>34</v>
      </c>
      <c r="E8783" s="170">
        <v>750</v>
      </c>
      <c r="F8783" s="170">
        <v>12</v>
      </c>
      <c r="G8783" s="171">
        <v>13.5</v>
      </c>
      <c r="H8783" s="170" t="s">
        <v>783</v>
      </c>
      <c r="I8783" s="171">
        <v>19.989999999999998</v>
      </c>
      <c r="J8783" s="169">
        <v>1</v>
      </c>
    </row>
    <row r="8784" spans="1:10" hidden="1" x14ac:dyDescent="0.25">
      <c r="A8784" s="169">
        <v>414680</v>
      </c>
      <c r="B8784" s="170" t="s">
        <v>6378</v>
      </c>
      <c r="C8784" s="170" t="s">
        <v>24</v>
      </c>
      <c r="D8784" s="170" t="s">
        <v>68</v>
      </c>
      <c r="E8784" s="170">
        <v>750</v>
      </c>
      <c r="F8784" s="170">
        <v>12</v>
      </c>
      <c r="G8784" s="171">
        <v>14.5</v>
      </c>
      <c r="H8784" s="170" t="s">
        <v>110</v>
      </c>
      <c r="I8784" s="171">
        <v>31.99</v>
      </c>
      <c r="J8784" s="169">
        <v>1</v>
      </c>
    </row>
    <row r="8785" spans="1:10" hidden="1" x14ac:dyDescent="0.25">
      <c r="A8785" s="169">
        <v>414946</v>
      </c>
      <c r="B8785" s="170" t="s">
        <v>6379</v>
      </c>
      <c r="C8785" s="170" t="s">
        <v>24</v>
      </c>
      <c r="D8785" s="170" t="s">
        <v>38</v>
      </c>
      <c r="E8785" s="170">
        <v>750</v>
      </c>
      <c r="F8785" s="170">
        <v>12</v>
      </c>
      <c r="G8785" s="171">
        <v>15</v>
      </c>
      <c r="H8785" s="170" t="s">
        <v>54</v>
      </c>
      <c r="I8785" s="171">
        <v>19.489999999999998</v>
      </c>
      <c r="J8785" s="169">
        <v>1</v>
      </c>
    </row>
    <row r="8786" spans="1:10" hidden="1" x14ac:dyDescent="0.25">
      <c r="A8786" s="169">
        <v>415661</v>
      </c>
      <c r="B8786" s="170" t="s">
        <v>6380</v>
      </c>
      <c r="C8786" s="170" t="s">
        <v>11</v>
      </c>
      <c r="D8786" s="170" t="s">
        <v>12</v>
      </c>
      <c r="E8786" s="170">
        <v>330</v>
      </c>
      <c r="F8786" s="170">
        <v>24</v>
      </c>
      <c r="G8786" s="171">
        <v>4.5</v>
      </c>
      <c r="H8786" s="170" t="s">
        <v>13</v>
      </c>
      <c r="I8786" s="171">
        <v>3.09</v>
      </c>
      <c r="J8786" s="169">
        <v>1</v>
      </c>
    </row>
    <row r="8787" spans="1:10" hidden="1" x14ac:dyDescent="0.25">
      <c r="A8787" s="169">
        <v>415661</v>
      </c>
      <c r="B8787" s="170" t="s">
        <v>6380</v>
      </c>
      <c r="C8787" s="170" t="s">
        <v>11</v>
      </c>
      <c r="D8787" s="170" t="s">
        <v>12</v>
      </c>
      <c r="E8787" s="170">
        <v>330</v>
      </c>
      <c r="F8787" s="170">
        <v>24</v>
      </c>
      <c r="G8787" s="171">
        <v>4.5</v>
      </c>
      <c r="H8787" s="170" t="s">
        <v>13</v>
      </c>
      <c r="I8787" s="171">
        <v>3.09</v>
      </c>
      <c r="J8787" s="169">
        <v>1</v>
      </c>
    </row>
    <row r="8788" spans="1:10" hidden="1" x14ac:dyDescent="0.25">
      <c r="A8788" s="169">
        <v>421644</v>
      </c>
      <c r="B8788" s="170" t="s">
        <v>6381</v>
      </c>
      <c r="C8788" s="170" t="s">
        <v>24</v>
      </c>
      <c r="D8788" s="170" t="s">
        <v>66</v>
      </c>
      <c r="E8788" s="170">
        <v>750</v>
      </c>
      <c r="F8788" s="170">
        <v>12</v>
      </c>
      <c r="G8788" s="171">
        <v>13.6</v>
      </c>
      <c r="H8788" s="170" t="s">
        <v>177</v>
      </c>
      <c r="I8788" s="171">
        <v>14.73</v>
      </c>
      <c r="J8788" s="169">
        <v>1</v>
      </c>
    </row>
    <row r="8789" spans="1:10" hidden="1" x14ac:dyDescent="0.25">
      <c r="A8789" s="169">
        <v>426528</v>
      </c>
      <c r="B8789" s="170" t="s">
        <v>6382</v>
      </c>
      <c r="C8789" s="170" t="s">
        <v>24</v>
      </c>
      <c r="D8789" s="170" t="s">
        <v>34</v>
      </c>
      <c r="E8789" s="170">
        <v>750</v>
      </c>
      <c r="F8789" s="170">
        <v>12</v>
      </c>
      <c r="G8789" s="171">
        <v>12</v>
      </c>
      <c r="H8789" s="170" t="s">
        <v>26</v>
      </c>
      <c r="I8789" s="171">
        <v>19.989999999999998</v>
      </c>
      <c r="J8789" s="169">
        <v>1</v>
      </c>
    </row>
    <row r="8790" spans="1:10" hidden="1" x14ac:dyDescent="0.25">
      <c r="A8790" s="169">
        <v>427088</v>
      </c>
      <c r="B8790" s="170" t="s">
        <v>6383</v>
      </c>
      <c r="C8790" s="170" t="s">
        <v>24</v>
      </c>
      <c r="D8790" s="170" t="s">
        <v>85</v>
      </c>
      <c r="E8790" s="170">
        <v>750</v>
      </c>
      <c r="F8790" s="170">
        <v>12</v>
      </c>
      <c r="G8790" s="171">
        <v>13.5</v>
      </c>
      <c r="H8790" s="170" t="s">
        <v>32</v>
      </c>
      <c r="I8790" s="171">
        <v>15.99</v>
      </c>
      <c r="J8790" s="169">
        <v>1</v>
      </c>
    </row>
    <row r="8791" spans="1:10" hidden="1" x14ac:dyDescent="0.25">
      <c r="A8791" s="169">
        <v>427849</v>
      </c>
      <c r="B8791" s="170" t="s">
        <v>6384</v>
      </c>
      <c r="C8791" s="170" t="s">
        <v>24</v>
      </c>
      <c r="D8791" s="170" t="s">
        <v>68</v>
      </c>
      <c r="E8791" s="170">
        <v>750</v>
      </c>
      <c r="F8791" s="170">
        <v>12</v>
      </c>
      <c r="G8791" s="171">
        <v>13.5</v>
      </c>
      <c r="H8791" s="170" t="s">
        <v>130</v>
      </c>
      <c r="I8791" s="171">
        <v>24.99</v>
      </c>
      <c r="J8791" s="169">
        <v>1</v>
      </c>
    </row>
    <row r="8792" spans="1:10" hidden="1" x14ac:dyDescent="0.25">
      <c r="A8792" s="169">
        <v>427856</v>
      </c>
      <c r="B8792" s="170" t="s">
        <v>6385</v>
      </c>
      <c r="C8792" s="170" t="s">
        <v>24</v>
      </c>
      <c r="D8792" s="170" t="s">
        <v>66</v>
      </c>
      <c r="E8792" s="170">
        <v>750</v>
      </c>
      <c r="F8792" s="170">
        <v>12</v>
      </c>
      <c r="G8792" s="171">
        <v>13.5</v>
      </c>
      <c r="H8792" s="170" t="s">
        <v>130</v>
      </c>
      <c r="I8792" s="171">
        <v>24.99</v>
      </c>
      <c r="J8792" s="169">
        <v>1</v>
      </c>
    </row>
    <row r="8793" spans="1:10" hidden="1" x14ac:dyDescent="0.25">
      <c r="A8793" s="169">
        <v>430546</v>
      </c>
      <c r="B8793" s="170" t="s">
        <v>6386</v>
      </c>
      <c r="C8793" s="170" t="s">
        <v>24</v>
      </c>
      <c r="D8793" s="170" t="s">
        <v>58</v>
      </c>
      <c r="E8793" s="170">
        <v>750</v>
      </c>
      <c r="F8793" s="170">
        <v>12</v>
      </c>
      <c r="G8793" s="171">
        <v>12.5</v>
      </c>
      <c r="H8793" s="170" t="s">
        <v>141</v>
      </c>
      <c r="I8793" s="171">
        <v>17.989999999999998</v>
      </c>
      <c r="J8793" s="169">
        <v>1</v>
      </c>
    </row>
    <row r="8794" spans="1:10" hidden="1" x14ac:dyDescent="0.25">
      <c r="A8794" s="169">
        <v>430561</v>
      </c>
      <c r="B8794" s="170" t="s">
        <v>6387</v>
      </c>
      <c r="C8794" s="170" t="s">
        <v>24</v>
      </c>
      <c r="D8794" s="170" t="s">
        <v>109</v>
      </c>
      <c r="E8794" s="170">
        <v>375</v>
      </c>
      <c r="F8794" s="170">
        <v>12</v>
      </c>
      <c r="G8794" s="171">
        <v>9.5</v>
      </c>
      <c r="H8794" s="170" t="s">
        <v>141</v>
      </c>
      <c r="I8794" s="171">
        <v>49.99</v>
      </c>
      <c r="J8794" s="169">
        <v>1</v>
      </c>
    </row>
    <row r="8795" spans="1:10" hidden="1" x14ac:dyDescent="0.25">
      <c r="A8795" s="169">
        <v>430827</v>
      </c>
      <c r="B8795" s="170" t="s">
        <v>6388</v>
      </c>
      <c r="C8795" s="170" t="s">
        <v>24</v>
      </c>
      <c r="D8795" s="170" t="s">
        <v>60</v>
      </c>
      <c r="E8795" s="170">
        <v>16000</v>
      </c>
      <c r="F8795" s="170">
        <v>1</v>
      </c>
      <c r="G8795" s="171">
        <v>12</v>
      </c>
      <c r="H8795" s="170" t="s">
        <v>32</v>
      </c>
      <c r="I8795" s="171">
        <v>128.99</v>
      </c>
      <c r="J8795" s="169">
        <v>1</v>
      </c>
    </row>
    <row r="8796" spans="1:10" hidden="1" x14ac:dyDescent="0.25">
      <c r="A8796" s="169">
        <v>430835</v>
      </c>
      <c r="B8796" s="170" t="s">
        <v>6389</v>
      </c>
      <c r="C8796" s="170" t="s">
        <v>24</v>
      </c>
      <c r="D8796" s="170" t="s">
        <v>60</v>
      </c>
      <c r="E8796" s="170">
        <v>16000</v>
      </c>
      <c r="F8796" s="170">
        <v>1</v>
      </c>
      <c r="G8796" s="171">
        <v>11.5</v>
      </c>
      <c r="H8796" s="170" t="s">
        <v>32</v>
      </c>
      <c r="I8796" s="171">
        <v>128.99</v>
      </c>
      <c r="J8796" s="169">
        <v>1</v>
      </c>
    </row>
    <row r="8797" spans="1:10" hidden="1" x14ac:dyDescent="0.25">
      <c r="A8797" s="169">
        <v>433714</v>
      </c>
      <c r="B8797" s="170" t="s">
        <v>6390</v>
      </c>
      <c r="C8797" s="170" t="s">
        <v>24</v>
      </c>
      <c r="D8797" s="170" t="s">
        <v>248</v>
      </c>
      <c r="E8797" s="170">
        <v>750</v>
      </c>
      <c r="F8797" s="170">
        <v>12</v>
      </c>
      <c r="G8797" s="171">
        <v>13</v>
      </c>
      <c r="H8797" s="170" t="s">
        <v>54</v>
      </c>
      <c r="I8797" s="171">
        <v>17.989999999999998</v>
      </c>
      <c r="J8797" s="169">
        <v>1</v>
      </c>
    </row>
    <row r="8798" spans="1:10" hidden="1" x14ac:dyDescent="0.25">
      <c r="A8798" s="169">
        <v>436133</v>
      </c>
      <c r="B8798" s="170" t="s">
        <v>6391</v>
      </c>
      <c r="C8798" s="170" t="s">
        <v>24</v>
      </c>
      <c r="D8798" s="170" t="s">
        <v>382</v>
      </c>
      <c r="E8798" s="170">
        <v>750</v>
      </c>
      <c r="F8798" s="170">
        <v>6</v>
      </c>
      <c r="G8798" s="171">
        <v>14.5</v>
      </c>
      <c r="H8798" s="170" t="s">
        <v>22</v>
      </c>
      <c r="I8798" s="171">
        <v>40.99</v>
      </c>
      <c r="J8798" s="169">
        <v>1</v>
      </c>
    </row>
    <row r="8799" spans="1:10" hidden="1" x14ac:dyDescent="0.25">
      <c r="A8799" s="169">
        <v>436352</v>
      </c>
      <c r="B8799" s="170" t="s">
        <v>6392</v>
      </c>
      <c r="C8799" s="170" t="s">
        <v>24</v>
      </c>
      <c r="D8799" s="170" t="s">
        <v>60</v>
      </c>
      <c r="E8799" s="170">
        <v>16000</v>
      </c>
      <c r="F8799" s="170">
        <v>1</v>
      </c>
      <c r="G8799" s="171">
        <v>11.5</v>
      </c>
      <c r="H8799" s="170" t="s">
        <v>26</v>
      </c>
      <c r="I8799" s="171">
        <v>134.99</v>
      </c>
      <c r="J8799" s="169">
        <v>1</v>
      </c>
    </row>
    <row r="8800" spans="1:10" hidden="1" x14ac:dyDescent="0.25">
      <c r="A8800" s="169">
        <v>436360</v>
      </c>
      <c r="B8800" s="170" t="s">
        <v>6393</v>
      </c>
      <c r="C8800" s="170" t="s">
        <v>24</v>
      </c>
      <c r="D8800" s="170" t="s">
        <v>60</v>
      </c>
      <c r="E8800" s="170">
        <v>16000</v>
      </c>
      <c r="F8800" s="170">
        <v>1</v>
      </c>
      <c r="G8800" s="171">
        <v>11.5</v>
      </c>
      <c r="H8800" s="170" t="s">
        <v>26</v>
      </c>
      <c r="I8800" s="171">
        <v>134.99</v>
      </c>
      <c r="J8800" s="169">
        <v>1</v>
      </c>
    </row>
    <row r="8801" spans="1:10" hidden="1" x14ac:dyDescent="0.25">
      <c r="A8801" s="169">
        <v>436436</v>
      </c>
      <c r="B8801" s="170" t="s">
        <v>44</v>
      </c>
      <c r="C8801" s="170" t="s">
        <v>15</v>
      </c>
      <c r="D8801" s="170" t="s">
        <v>16</v>
      </c>
      <c r="E8801" s="170">
        <v>1750</v>
      </c>
      <c r="F8801" s="170">
        <v>6</v>
      </c>
      <c r="G8801" s="171">
        <v>40</v>
      </c>
      <c r="H8801" s="170" t="s">
        <v>17</v>
      </c>
      <c r="I8801" s="171">
        <v>55.99</v>
      </c>
      <c r="J8801" s="169">
        <v>1</v>
      </c>
    </row>
    <row r="8802" spans="1:10" hidden="1" x14ac:dyDescent="0.25">
      <c r="A8802" s="169">
        <v>436550</v>
      </c>
      <c r="B8802" s="170" t="s">
        <v>6168</v>
      </c>
      <c r="C8802" s="170" t="s">
        <v>15</v>
      </c>
      <c r="D8802" s="170" t="s">
        <v>16</v>
      </c>
      <c r="E8802" s="170">
        <v>1140</v>
      </c>
      <c r="F8802" s="170">
        <v>12</v>
      </c>
      <c r="G8802" s="171">
        <v>40</v>
      </c>
      <c r="H8802" s="170" t="s">
        <v>43</v>
      </c>
      <c r="I8802" s="171">
        <v>37.4</v>
      </c>
      <c r="J8802" s="169">
        <v>1</v>
      </c>
    </row>
    <row r="8803" spans="1:10" hidden="1" x14ac:dyDescent="0.25">
      <c r="A8803" s="169">
        <v>436584</v>
      </c>
      <c r="B8803" s="170" t="s">
        <v>94</v>
      </c>
      <c r="C8803" s="170" t="s">
        <v>15</v>
      </c>
      <c r="D8803" s="170" t="s">
        <v>16</v>
      </c>
      <c r="E8803" s="170">
        <v>750</v>
      </c>
      <c r="F8803" s="170">
        <v>12</v>
      </c>
      <c r="G8803" s="171">
        <v>40</v>
      </c>
      <c r="H8803" s="170" t="s">
        <v>43</v>
      </c>
      <c r="I8803" s="171">
        <v>24.49</v>
      </c>
      <c r="J8803" s="169">
        <v>1</v>
      </c>
    </row>
    <row r="8804" spans="1:10" hidden="1" x14ac:dyDescent="0.25">
      <c r="A8804" s="169">
        <v>436642</v>
      </c>
      <c r="B8804" s="170" t="s">
        <v>6394</v>
      </c>
      <c r="C8804" s="170" t="s">
        <v>15</v>
      </c>
      <c r="D8804" s="170" t="s">
        <v>28</v>
      </c>
      <c r="E8804" s="170">
        <v>750</v>
      </c>
      <c r="F8804" s="170">
        <v>12</v>
      </c>
      <c r="G8804" s="171">
        <v>40</v>
      </c>
      <c r="H8804" s="170" t="s">
        <v>43</v>
      </c>
      <c r="I8804" s="171">
        <v>23.74</v>
      </c>
      <c r="J8804" s="169">
        <v>1</v>
      </c>
    </row>
    <row r="8805" spans="1:10" hidden="1" x14ac:dyDescent="0.25">
      <c r="A8805" s="169">
        <v>436675</v>
      </c>
      <c r="B8805" s="170" t="s">
        <v>6395</v>
      </c>
      <c r="C8805" s="170" t="s">
        <v>15</v>
      </c>
      <c r="D8805" s="170" t="s">
        <v>93</v>
      </c>
      <c r="E8805" s="170">
        <v>750</v>
      </c>
      <c r="F8805" s="170">
        <v>12</v>
      </c>
      <c r="G8805" s="171">
        <v>40</v>
      </c>
      <c r="H8805" s="170" t="s">
        <v>43</v>
      </c>
      <c r="I8805" s="171">
        <v>25.11</v>
      </c>
      <c r="J8805" s="169">
        <v>1</v>
      </c>
    </row>
    <row r="8806" spans="1:10" hidden="1" x14ac:dyDescent="0.25">
      <c r="A8806" s="169">
        <v>437467</v>
      </c>
      <c r="B8806" s="170" t="s">
        <v>6396</v>
      </c>
      <c r="C8806" s="170" t="s">
        <v>24</v>
      </c>
      <c r="D8806" s="170" t="s">
        <v>649</v>
      </c>
      <c r="E8806" s="170">
        <v>750</v>
      </c>
      <c r="F8806" s="170">
        <v>12</v>
      </c>
      <c r="G8806" s="171">
        <v>19.5</v>
      </c>
      <c r="H8806" s="170" t="s">
        <v>22</v>
      </c>
      <c r="I8806" s="171">
        <v>17.989999999999998</v>
      </c>
      <c r="J8806" s="169">
        <v>1</v>
      </c>
    </row>
    <row r="8807" spans="1:10" hidden="1" x14ac:dyDescent="0.25">
      <c r="A8807" s="169">
        <v>437772</v>
      </c>
      <c r="B8807" s="170" t="s">
        <v>6397</v>
      </c>
      <c r="C8807" s="170" t="s">
        <v>15</v>
      </c>
      <c r="D8807" s="170" t="s">
        <v>19</v>
      </c>
      <c r="E8807" s="170">
        <v>750</v>
      </c>
      <c r="F8807" s="170">
        <v>12</v>
      </c>
      <c r="G8807" s="171">
        <v>40</v>
      </c>
      <c r="H8807" s="170" t="s">
        <v>35</v>
      </c>
      <c r="I8807" s="171">
        <v>50.99</v>
      </c>
      <c r="J8807" s="169">
        <v>1</v>
      </c>
    </row>
    <row r="8808" spans="1:10" hidden="1" x14ac:dyDescent="0.25">
      <c r="A8808" s="169">
        <v>438119</v>
      </c>
      <c r="B8808" s="170" t="s">
        <v>6398</v>
      </c>
      <c r="C8808" s="170" t="s">
        <v>24</v>
      </c>
      <c r="D8808" s="170" t="s">
        <v>166</v>
      </c>
      <c r="E8808" s="170">
        <v>750</v>
      </c>
      <c r="F8808" s="170">
        <v>12</v>
      </c>
      <c r="G8808" s="171">
        <v>12</v>
      </c>
      <c r="H8808" s="170" t="s">
        <v>64</v>
      </c>
      <c r="I8808" s="171">
        <v>13.49</v>
      </c>
      <c r="J8808" s="169">
        <v>1</v>
      </c>
    </row>
    <row r="8809" spans="1:10" hidden="1" x14ac:dyDescent="0.25">
      <c r="A8809" s="169">
        <v>439166</v>
      </c>
      <c r="B8809" s="170" t="s">
        <v>6399</v>
      </c>
      <c r="C8809" s="170" t="s">
        <v>24</v>
      </c>
      <c r="D8809" s="170" t="s">
        <v>31</v>
      </c>
      <c r="E8809" s="170">
        <v>750</v>
      </c>
      <c r="F8809" s="170">
        <v>12</v>
      </c>
      <c r="G8809" s="171">
        <v>14</v>
      </c>
      <c r="H8809" s="170" t="s">
        <v>163</v>
      </c>
      <c r="I8809" s="171">
        <v>18.989999999999998</v>
      </c>
      <c r="J8809" s="169">
        <v>1</v>
      </c>
    </row>
    <row r="8810" spans="1:10" hidden="1" x14ac:dyDescent="0.25">
      <c r="A8810" s="169">
        <v>441063</v>
      </c>
      <c r="B8810" s="170" t="s">
        <v>6400</v>
      </c>
      <c r="C8810" s="170" t="s">
        <v>24</v>
      </c>
      <c r="D8810" s="170" t="s">
        <v>58</v>
      </c>
      <c r="E8810" s="170">
        <v>750</v>
      </c>
      <c r="F8810" s="170">
        <v>12</v>
      </c>
      <c r="G8810" s="171">
        <v>12</v>
      </c>
      <c r="H8810" s="170" t="s">
        <v>1887</v>
      </c>
      <c r="I8810" s="171">
        <v>14.95</v>
      </c>
      <c r="J8810" s="169">
        <v>1</v>
      </c>
    </row>
    <row r="8811" spans="1:10" hidden="1" x14ac:dyDescent="0.25">
      <c r="A8811" s="169">
        <v>441428</v>
      </c>
      <c r="B8811" s="170" t="s">
        <v>6401</v>
      </c>
      <c r="C8811" s="170" t="s">
        <v>24</v>
      </c>
      <c r="D8811" s="170" t="s">
        <v>230</v>
      </c>
      <c r="E8811" s="170">
        <v>1500</v>
      </c>
      <c r="F8811" s="170">
        <v>6</v>
      </c>
      <c r="G8811" s="171">
        <v>12</v>
      </c>
      <c r="H8811" s="170" t="s">
        <v>177</v>
      </c>
      <c r="I8811" s="171">
        <v>20.99</v>
      </c>
      <c r="J8811" s="169">
        <v>1</v>
      </c>
    </row>
    <row r="8812" spans="1:10" hidden="1" x14ac:dyDescent="0.25">
      <c r="A8812" s="169">
        <v>442392</v>
      </c>
      <c r="B8812" s="170" t="s">
        <v>6402</v>
      </c>
      <c r="C8812" s="170" t="s">
        <v>24</v>
      </c>
      <c r="D8812" s="170" t="s">
        <v>34</v>
      </c>
      <c r="E8812" s="170">
        <v>750</v>
      </c>
      <c r="F8812" s="170">
        <v>12</v>
      </c>
      <c r="G8812" s="171">
        <v>14.5</v>
      </c>
      <c r="H8812" s="170" t="s">
        <v>22</v>
      </c>
      <c r="I8812" s="171">
        <v>24.99</v>
      </c>
      <c r="J8812" s="169">
        <v>1</v>
      </c>
    </row>
    <row r="8813" spans="1:10" hidden="1" x14ac:dyDescent="0.25">
      <c r="A8813" s="169">
        <v>444190</v>
      </c>
      <c r="B8813" s="170" t="s">
        <v>6403</v>
      </c>
      <c r="C8813" s="170" t="s">
        <v>15</v>
      </c>
      <c r="D8813" s="170" t="s">
        <v>113</v>
      </c>
      <c r="E8813" s="170">
        <v>750</v>
      </c>
      <c r="F8813" s="170">
        <v>6</v>
      </c>
      <c r="G8813" s="171">
        <v>43</v>
      </c>
      <c r="H8813" s="170" t="s">
        <v>86</v>
      </c>
      <c r="I8813" s="171">
        <v>67.989999999999995</v>
      </c>
      <c r="J8813" s="169">
        <v>1</v>
      </c>
    </row>
    <row r="8814" spans="1:10" hidden="1" x14ac:dyDescent="0.25">
      <c r="A8814" s="169">
        <v>447540</v>
      </c>
      <c r="B8814" s="170" t="s">
        <v>6404</v>
      </c>
      <c r="C8814" s="170" t="s">
        <v>263</v>
      </c>
      <c r="D8814" s="170" t="s">
        <v>264</v>
      </c>
      <c r="E8814" s="170">
        <v>473</v>
      </c>
      <c r="F8814" s="170">
        <v>24</v>
      </c>
      <c r="G8814" s="171">
        <v>5</v>
      </c>
      <c r="H8814" s="170" t="s">
        <v>22</v>
      </c>
      <c r="I8814" s="171">
        <v>3.99</v>
      </c>
      <c r="J8814" s="169">
        <v>1</v>
      </c>
    </row>
    <row r="8815" spans="1:10" hidden="1" x14ac:dyDescent="0.25">
      <c r="A8815" s="169">
        <v>447730</v>
      </c>
      <c r="B8815" s="170" t="s">
        <v>6405</v>
      </c>
      <c r="C8815" s="170" t="s">
        <v>15</v>
      </c>
      <c r="D8815" s="170" t="s">
        <v>154</v>
      </c>
      <c r="E8815" s="170">
        <v>750</v>
      </c>
      <c r="F8815" s="170">
        <v>12</v>
      </c>
      <c r="G8815" s="171">
        <v>14</v>
      </c>
      <c r="H8815" s="170" t="s">
        <v>22</v>
      </c>
      <c r="I8815" s="171">
        <v>19.989999999999998</v>
      </c>
      <c r="J8815" s="169">
        <v>1</v>
      </c>
    </row>
    <row r="8816" spans="1:10" hidden="1" x14ac:dyDescent="0.25">
      <c r="A8816" s="169">
        <v>447904</v>
      </c>
      <c r="B8816" s="170" t="s">
        <v>3007</v>
      </c>
      <c r="C8816" s="170" t="s">
        <v>15</v>
      </c>
      <c r="D8816" s="170" t="s">
        <v>16</v>
      </c>
      <c r="E8816" s="170">
        <v>750</v>
      </c>
      <c r="F8816" s="170">
        <v>12</v>
      </c>
      <c r="G8816" s="171">
        <v>40</v>
      </c>
      <c r="H8816" s="170" t="s">
        <v>218</v>
      </c>
      <c r="I8816" s="171">
        <v>23.75</v>
      </c>
      <c r="J8816" s="169">
        <v>1</v>
      </c>
    </row>
    <row r="8817" spans="1:10" hidden="1" x14ac:dyDescent="0.25">
      <c r="A8817" s="169">
        <v>447920</v>
      </c>
      <c r="B8817" s="170" t="s">
        <v>107</v>
      </c>
      <c r="C8817" s="170" t="s">
        <v>15</v>
      </c>
      <c r="D8817" s="170" t="s">
        <v>19</v>
      </c>
      <c r="E8817" s="170">
        <v>750</v>
      </c>
      <c r="F8817" s="170">
        <v>12</v>
      </c>
      <c r="G8817" s="171">
        <v>40</v>
      </c>
      <c r="H8817" s="170" t="s">
        <v>17</v>
      </c>
      <c r="I8817" s="171">
        <v>25.29</v>
      </c>
      <c r="J8817" s="169">
        <v>1</v>
      </c>
    </row>
    <row r="8818" spans="1:10" hidden="1" x14ac:dyDescent="0.25">
      <c r="A8818" s="169">
        <v>447953</v>
      </c>
      <c r="B8818" s="170" t="s">
        <v>700</v>
      </c>
      <c r="C8818" s="170" t="s">
        <v>15</v>
      </c>
      <c r="D8818" s="170" t="s">
        <v>669</v>
      </c>
      <c r="E8818" s="170">
        <v>750</v>
      </c>
      <c r="F8818" s="170">
        <v>12</v>
      </c>
      <c r="G8818" s="171">
        <v>33</v>
      </c>
      <c r="H8818" s="170" t="s">
        <v>22</v>
      </c>
      <c r="I8818" s="171">
        <v>25.99</v>
      </c>
      <c r="J8818" s="169">
        <v>1</v>
      </c>
    </row>
    <row r="8819" spans="1:10" hidden="1" x14ac:dyDescent="0.25">
      <c r="A8819" s="169">
        <v>447961</v>
      </c>
      <c r="B8819" s="170" t="s">
        <v>843</v>
      </c>
      <c r="C8819" s="170" t="s">
        <v>15</v>
      </c>
      <c r="D8819" s="170" t="s">
        <v>669</v>
      </c>
      <c r="E8819" s="170">
        <v>200</v>
      </c>
      <c r="F8819" s="170">
        <v>48</v>
      </c>
      <c r="G8819" s="171">
        <v>33</v>
      </c>
      <c r="H8819" s="170" t="s">
        <v>22</v>
      </c>
      <c r="I8819" s="171">
        <v>9.7899999999999991</v>
      </c>
      <c r="J8819" s="169">
        <v>1</v>
      </c>
    </row>
    <row r="8820" spans="1:10" hidden="1" x14ac:dyDescent="0.25">
      <c r="A8820" s="169">
        <v>451153</v>
      </c>
      <c r="B8820" s="170" t="s">
        <v>573</v>
      </c>
      <c r="C8820" s="170" t="s">
        <v>15</v>
      </c>
      <c r="D8820" s="170" t="s">
        <v>172</v>
      </c>
      <c r="E8820" s="170">
        <v>375</v>
      </c>
      <c r="F8820" s="170">
        <v>12</v>
      </c>
      <c r="G8820" s="171">
        <v>40</v>
      </c>
      <c r="H8820" s="170" t="s">
        <v>446</v>
      </c>
      <c r="I8820" s="171">
        <v>22.49</v>
      </c>
      <c r="J8820" s="169">
        <v>1</v>
      </c>
    </row>
    <row r="8821" spans="1:10" hidden="1" x14ac:dyDescent="0.25">
      <c r="A8821" s="169">
        <v>451161</v>
      </c>
      <c r="B8821" s="170" t="s">
        <v>573</v>
      </c>
      <c r="C8821" s="170" t="s">
        <v>15</v>
      </c>
      <c r="D8821" s="170" t="s">
        <v>172</v>
      </c>
      <c r="E8821" s="170">
        <v>750</v>
      </c>
      <c r="F8821" s="170">
        <v>12</v>
      </c>
      <c r="G8821" s="171">
        <v>40</v>
      </c>
      <c r="H8821" s="170" t="s">
        <v>446</v>
      </c>
      <c r="I8821" s="171">
        <v>37.49</v>
      </c>
      <c r="J8821" s="169">
        <v>1</v>
      </c>
    </row>
    <row r="8822" spans="1:10" hidden="1" x14ac:dyDescent="0.25">
      <c r="A8822" s="169">
        <v>452615</v>
      </c>
      <c r="B8822" s="170" t="s">
        <v>6406</v>
      </c>
      <c r="C8822" s="170" t="s">
        <v>15</v>
      </c>
      <c r="D8822" s="170" t="s">
        <v>213</v>
      </c>
      <c r="E8822" s="170">
        <v>750</v>
      </c>
      <c r="F8822" s="170">
        <v>6</v>
      </c>
      <c r="G8822" s="171">
        <v>40</v>
      </c>
      <c r="H8822" s="170" t="s">
        <v>402</v>
      </c>
      <c r="I8822" s="171">
        <v>87.99</v>
      </c>
      <c r="J8822" s="169">
        <v>1</v>
      </c>
    </row>
    <row r="8823" spans="1:10" hidden="1" x14ac:dyDescent="0.25">
      <c r="A8823" s="169">
        <v>452854</v>
      </c>
      <c r="B8823" s="170" t="s">
        <v>6407</v>
      </c>
      <c r="C8823" s="170" t="s">
        <v>11</v>
      </c>
      <c r="D8823" s="170" t="s">
        <v>267</v>
      </c>
      <c r="E8823" s="170">
        <v>330</v>
      </c>
      <c r="F8823" s="170">
        <v>24</v>
      </c>
      <c r="G8823" s="171">
        <v>5</v>
      </c>
      <c r="H8823" s="170" t="s">
        <v>105</v>
      </c>
      <c r="I8823" s="171">
        <v>3.05</v>
      </c>
      <c r="J8823" s="169">
        <v>1</v>
      </c>
    </row>
    <row r="8824" spans="1:10" hidden="1" x14ac:dyDescent="0.25">
      <c r="A8824" s="169">
        <v>452854</v>
      </c>
      <c r="B8824" s="170" t="s">
        <v>6407</v>
      </c>
      <c r="C8824" s="170" t="s">
        <v>11</v>
      </c>
      <c r="D8824" s="170" t="s">
        <v>267</v>
      </c>
      <c r="E8824" s="170">
        <v>330</v>
      </c>
      <c r="F8824" s="170">
        <v>24</v>
      </c>
      <c r="G8824" s="171">
        <v>5</v>
      </c>
      <c r="H8824" s="170" t="s">
        <v>105</v>
      </c>
      <c r="I8824" s="171">
        <v>3.05</v>
      </c>
      <c r="J8824" s="169">
        <v>1</v>
      </c>
    </row>
    <row r="8825" spans="1:10" hidden="1" x14ac:dyDescent="0.25">
      <c r="A8825" s="169">
        <v>453084</v>
      </c>
      <c r="B8825" s="170" t="s">
        <v>6408</v>
      </c>
      <c r="C8825" s="170" t="s">
        <v>24</v>
      </c>
      <c r="D8825" s="170" t="s">
        <v>162</v>
      </c>
      <c r="E8825" s="170">
        <v>750</v>
      </c>
      <c r="F8825" s="170">
        <v>6</v>
      </c>
      <c r="G8825" s="171">
        <v>12</v>
      </c>
      <c r="H8825" s="170" t="s">
        <v>35</v>
      </c>
      <c r="I8825" s="171">
        <v>87.99</v>
      </c>
      <c r="J8825" s="169">
        <v>1</v>
      </c>
    </row>
    <row r="8826" spans="1:10" hidden="1" x14ac:dyDescent="0.25">
      <c r="A8826" s="169">
        <v>453645</v>
      </c>
      <c r="B8826" s="170" t="s">
        <v>6409</v>
      </c>
      <c r="C8826" s="170" t="s">
        <v>263</v>
      </c>
      <c r="D8826" s="170" t="s">
        <v>806</v>
      </c>
      <c r="E8826" s="170">
        <v>1420</v>
      </c>
      <c r="F8826" s="170">
        <v>6</v>
      </c>
      <c r="G8826" s="171">
        <v>4</v>
      </c>
      <c r="H8826" s="170" t="s">
        <v>20</v>
      </c>
      <c r="I8826" s="171">
        <v>12.99</v>
      </c>
      <c r="J8826" s="169">
        <v>4</v>
      </c>
    </row>
    <row r="8827" spans="1:10" hidden="1" x14ac:dyDescent="0.25">
      <c r="A8827" s="169">
        <v>454462</v>
      </c>
      <c r="B8827" s="170" t="s">
        <v>551</v>
      </c>
      <c r="C8827" s="170" t="s">
        <v>15</v>
      </c>
      <c r="D8827" s="170" t="s">
        <v>19</v>
      </c>
      <c r="E8827" s="170">
        <v>1750</v>
      </c>
      <c r="F8827" s="170">
        <v>6</v>
      </c>
      <c r="G8827" s="171">
        <v>40</v>
      </c>
      <c r="H8827" s="170" t="s">
        <v>17</v>
      </c>
      <c r="I8827" s="171">
        <v>56.99</v>
      </c>
      <c r="J8827" s="169">
        <v>1</v>
      </c>
    </row>
    <row r="8828" spans="1:10" hidden="1" x14ac:dyDescent="0.25">
      <c r="A8828" s="169">
        <v>455022</v>
      </c>
      <c r="B8828" s="170" t="s">
        <v>6410</v>
      </c>
      <c r="C8828" s="170" t="s">
        <v>24</v>
      </c>
      <c r="D8828" s="170" t="s">
        <v>66</v>
      </c>
      <c r="E8828" s="170">
        <v>750</v>
      </c>
      <c r="F8828" s="170">
        <v>12</v>
      </c>
      <c r="G8828" s="171">
        <v>13</v>
      </c>
      <c r="H8828" s="170" t="s">
        <v>100</v>
      </c>
      <c r="I8828" s="171">
        <v>14.49</v>
      </c>
      <c r="J8828" s="169">
        <v>1</v>
      </c>
    </row>
    <row r="8829" spans="1:10" hidden="1" x14ac:dyDescent="0.25">
      <c r="A8829" s="169">
        <v>456095</v>
      </c>
      <c r="B8829" s="170" t="s">
        <v>790</v>
      </c>
      <c r="C8829" s="170" t="s">
        <v>15</v>
      </c>
      <c r="D8829" s="170" t="s">
        <v>19</v>
      </c>
      <c r="E8829" s="170">
        <v>750</v>
      </c>
      <c r="F8829" s="170">
        <v>12</v>
      </c>
      <c r="G8829" s="171">
        <v>40</v>
      </c>
      <c r="H8829" s="170" t="s">
        <v>20</v>
      </c>
      <c r="I8829" s="171">
        <v>37.99</v>
      </c>
      <c r="J8829" s="169">
        <v>1</v>
      </c>
    </row>
    <row r="8830" spans="1:10" hidden="1" x14ac:dyDescent="0.25">
      <c r="A8830" s="169">
        <v>458679</v>
      </c>
      <c r="B8830" s="170" t="s">
        <v>6411</v>
      </c>
      <c r="C8830" s="170" t="s">
        <v>24</v>
      </c>
      <c r="D8830" s="170" t="s">
        <v>85</v>
      </c>
      <c r="E8830" s="170">
        <v>750</v>
      </c>
      <c r="F8830" s="170">
        <v>12</v>
      </c>
      <c r="G8830" s="171">
        <v>13.5</v>
      </c>
      <c r="H8830" s="170" t="s">
        <v>177</v>
      </c>
      <c r="I8830" s="171">
        <v>13.99</v>
      </c>
      <c r="J8830" s="169">
        <v>1</v>
      </c>
    </row>
    <row r="8831" spans="1:10" hidden="1" x14ac:dyDescent="0.25">
      <c r="A8831" s="169">
        <v>458703</v>
      </c>
      <c r="B8831" s="170" t="s">
        <v>69</v>
      </c>
      <c r="C8831" s="170" t="s">
        <v>15</v>
      </c>
      <c r="D8831" s="170" t="s">
        <v>16</v>
      </c>
      <c r="E8831" s="170">
        <v>1750</v>
      </c>
      <c r="F8831" s="170">
        <v>6</v>
      </c>
      <c r="G8831" s="171">
        <v>40</v>
      </c>
      <c r="H8831" s="170" t="s">
        <v>20</v>
      </c>
      <c r="I8831" s="171">
        <v>57.47</v>
      </c>
      <c r="J8831" s="169">
        <v>1</v>
      </c>
    </row>
    <row r="8832" spans="1:10" hidden="1" x14ac:dyDescent="0.25">
      <c r="A8832" s="169">
        <v>459107</v>
      </c>
      <c r="B8832" s="170" t="s">
        <v>6412</v>
      </c>
      <c r="C8832" s="170" t="s">
        <v>15</v>
      </c>
      <c r="D8832" s="170" t="s">
        <v>336</v>
      </c>
      <c r="E8832" s="170">
        <v>750</v>
      </c>
      <c r="F8832" s="170">
        <v>12</v>
      </c>
      <c r="G8832" s="171">
        <v>27</v>
      </c>
      <c r="H8832" s="170" t="s">
        <v>35</v>
      </c>
      <c r="I8832" s="171">
        <v>38.99</v>
      </c>
      <c r="J8832" s="169">
        <v>1</v>
      </c>
    </row>
    <row r="8833" spans="1:10" hidden="1" x14ac:dyDescent="0.25">
      <c r="A8833" s="169">
        <v>459131</v>
      </c>
      <c r="B8833" s="170" t="s">
        <v>6413</v>
      </c>
      <c r="C8833" s="170" t="s">
        <v>15</v>
      </c>
      <c r="D8833" s="170" t="s">
        <v>198</v>
      </c>
      <c r="E8833" s="170">
        <v>750</v>
      </c>
      <c r="F8833" s="170">
        <v>12</v>
      </c>
      <c r="G8833" s="171">
        <v>35</v>
      </c>
      <c r="H8833" s="170" t="s">
        <v>29</v>
      </c>
      <c r="I8833" s="171">
        <v>23.57</v>
      </c>
      <c r="J8833" s="169">
        <v>1</v>
      </c>
    </row>
    <row r="8834" spans="1:10" hidden="1" x14ac:dyDescent="0.25">
      <c r="A8834" s="169">
        <v>459255</v>
      </c>
      <c r="B8834" s="170" t="s">
        <v>6414</v>
      </c>
      <c r="C8834" s="170" t="s">
        <v>24</v>
      </c>
      <c r="D8834" s="170" t="s">
        <v>382</v>
      </c>
      <c r="E8834" s="170">
        <v>750</v>
      </c>
      <c r="F8834" s="170">
        <v>12</v>
      </c>
      <c r="G8834" s="171">
        <v>13.5</v>
      </c>
      <c r="H8834" s="170" t="s">
        <v>47</v>
      </c>
      <c r="I8834" s="171">
        <v>18.989999999999998</v>
      </c>
      <c r="J8834" s="169">
        <v>1</v>
      </c>
    </row>
    <row r="8835" spans="1:10" hidden="1" x14ac:dyDescent="0.25">
      <c r="A8835" s="169">
        <v>460378</v>
      </c>
      <c r="B8835" s="170" t="s">
        <v>6415</v>
      </c>
      <c r="C8835" s="170" t="s">
        <v>15</v>
      </c>
      <c r="D8835" s="170" t="s">
        <v>225</v>
      </c>
      <c r="E8835" s="170">
        <v>750</v>
      </c>
      <c r="F8835" s="170">
        <v>12</v>
      </c>
      <c r="G8835" s="171">
        <v>40</v>
      </c>
      <c r="H8835" s="170" t="s">
        <v>402</v>
      </c>
      <c r="I8835" s="171">
        <v>41.99</v>
      </c>
      <c r="J8835" s="169">
        <v>1</v>
      </c>
    </row>
    <row r="8836" spans="1:10" hidden="1" x14ac:dyDescent="0.25">
      <c r="A8836" s="169">
        <v>462606</v>
      </c>
      <c r="B8836" s="170" t="s">
        <v>6416</v>
      </c>
      <c r="C8836" s="170" t="s">
        <v>24</v>
      </c>
      <c r="D8836" s="170" t="s">
        <v>34</v>
      </c>
      <c r="E8836" s="170">
        <v>750</v>
      </c>
      <c r="F8836" s="170">
        <v>6</v>
      </c>
      <c r="G8836" s="171">
        <v>14</v>
      </c>
      <c r="H8836" s="170" t="s">
        <v>32</v>
      </c>
      <c r="I8836" s="171">
        <v>50.99</v>
      </c>
      <c r="J8836" s="169">
        <v>1</v>
      </c>
    </row>
    <row r="8837" spans="1:10" hidden="1" x14ac:dyDescent="0.25">
      <c r="A8837" s="169">
        <v>465849</v>
      </c>
      <c r="B8837" s="170" t="s">
        <v>6417</v>
      </c>
      <c r="C8837" s="170" t="s">
        <v>24</v>
      </c>
      <c r="D8837" s="170" t="s">
        <v>66</v>
      </c>
      <c r="E8837" s="170">
        <v>1500</v>
      </c>
      <c r="F8837" s="170">
        <v>6</v>
      </c>
      <c r="G8837" s="171">
        <v>13</v>
      </c>
      <c r="H8837" s="170" t="s">
        <v>32</v>
      </c>
      <c r="I8837" s="171">
        <v>19.989999999999998</v>
      </c>
      <c r="J8837" s="169">
        <v>1</v>
      </c>
    </row>
    <row r="8838" spans="1:10" hidden="1" x14ac:dyDescent="0.25">
      <c r="A8838" s="169">
        <v>465856</v>
      </c>
      <c r="B8838" s="170" t="s">
        <v>6363</v>
      </c>
      <c r="C8838" s="170" t="s">
        <v>24</v>
      </c>
      <c r="D8838" s="170" t="s">
        <v>85</v>
      </c>
      <c r="E8838" s="170">
        <v>1500</v>
      </c>
      <c r="F8838" s="170">
        <v>6</v>
      </c>
      <c r="G8838" s="171">
        <v>12</v>
      </c>
      <c r="H8838" s="170" t="s">
        <v>32</v>
      </c>
      <c r="I8838" s="171">
        <v>19.989999999999998</v>
      </c>
      <c r="J8838" s="169">
        <v>1</v>
      </c>
    </row>
    <row r="8839" spans="1:10" hidden="1" x14ac:dyDescent="0.25">
      <c r="A8839" s="169">
        <v>467944</v>
      </c>
      <c r="B8839" s="170" t="s">
        <v>6418</v>
      </c>
      <c r="C8839" s="170" t="s">
        <v>24</v>
      </c>
      <c r="D8839" s="170" t="s">
        <v>68</v>
      </c>
      <c r="E8839" s="170">
        <v>750</v>
      </c>
      <c r="F8839" s="170">
        <v>12</v>
      </c>
      <c r="G8839" s="171">
        <v>13.5</v>
      </c>
      <c r="H8839" s="170" t="s">
        <v>256</v>
      </c>
      <c r="I8839" s="171">
        <v>16.989999999999998</v>
      </c>
      <c r="J8839" s="169">
        <v>1</v>
      </c>
    </row>
    <row r="8840" spans="1:10" hidden="1" x14ac:dyDescent="0.25">
      <c r="A8840" s="169">
        <v>467951</v>
      </c>
      <c r="B8840" s="170" t="s">
        <v>6419</v>
      </c>
      <c r="C8840" s="170" t="s">
        <v>24</v>
      </c>
      <c r="D8840" s="170" t="s">
        <v>191</v>
      </c>
      <c r="E8840" s="170">
        <v>750</v>
      </c>
      <c r="F8840" s="170">
        <v>12</v>
      </c>
      <c r="G8840" s="171">
        <v>13</v>
      </c>
      <c r="H8840" s="170" t="s">
        <v>256</v>
      </c>
      <c r="I8840" s="171">
        <v>16.989999999999998</v>
      </c>
      <c r="J8840" s="169">
        <v>1</v>
      </c>
    </row>
    <row r="8841" spans="1:10" hidden="1" x14ac:dyDescent="0.25">
      <c r="A8841" s="169">
        <v>467969</v>
      </c>
      <c r="B8841" s="170" t="s">
        <v>6420</v>
      </c>
      <c r="C8841" s="170" t="s">
        <v>24</v>
      </c>
      <c r="D8841" s="170" t="s">
        <v>66</v>
      </c>
      <c r="E8841" s="170">
        <v>750</v>
      </c>
      <c r="F8841" s="170">
        <v>12</v>
      </c>
      <c r="G8841" s="171">
        <v>13</v>
      </c>
      <c r="H8841" s="170" t="s">
        <v>256</v>
      </c>
      <c r="I8841" s="171">
        <v>16.989999999999998</v>
      </c>
      <c r="J8841" s="169">
        <v>1</v>
      </c>
    </row>
    <row r="8842" spans="1:10" hidden="1" x14ac:dyDescent="0.25">
      <c r="A8842" s="169">
        <v>468173</v>
      </c>
      <c r="B8842" s="170" t="s">
        <v>6421</v>
      </c>
      <c r="C8842" s="170" t="s">
        <v>24</v>
      </c>
      <c r="D8842" s="170" t="s">
        <v>38</v>
      </c>
      <c r="E8842" s="170">
        <v>300</v>
      </c>
      <c r="F8842" s="170">
        <v>20</v>
      </c>
      <c r="G8842" s="171">
        <v>14</v>
      </c>
      <c r="H8842" s="170" t="s">
        <v>274</v>
      </c>
      <c r="I8842" s="171">
        <v>8.59</v>
      </c>
      <c r="J8842" s="169">
        <v>1</v>
      </c>
    </row>
    <row r="8843" spans="1:10" hidden="1" x14ac:dyDescent="0.25">
      <c r="A8843" s="169">
        <v>468181</v>
      </c>
      <c r="B8843" s="170" t="s">
        <v>6422</v>
      </c>
      <c r="C8843" s="170" t="s">
        <v>11</v>
      </c>
      <c r="D8843" s="170" t="s">
        <v>303</v>
      </c>
      <c r="E8843" s="170">
        <v>330</v>
      </c>
      <c r="F8843" s="170">
        <v>24</v>
      </c>
      <c r="G8843" s="171">
        <v>6.2</v>
      </c>
      <c r="H8843" s="170" t="s">
        <v>723</v>
      </c>
      <c r="I8843" s="171">
        <v>5.49</v>
      </c>
      <c r="J8843" s="169">
        <v>1</v>
      </c>
    </row>
    <row r="8844" spans="1:10" hidden="1" x14ac:dyDescent="0.25">
      <c r="A8844" s="169">
        <v>469114</v>
      </c>
      <c r="B8844" s="170" t="s">
        <v>6423</v>
      </c>
      <c r="C8844" s="170" t="s">
        <v>15</v>
      </c>
      <c r="D8844" s="170" t="s">
        <v>16</v>
      </c>
      <c r="E8844" s="170">
        <v>750</v>
      </c>
      <c r="F8844" s="170">
        <v>12</v>
      </c>
      <c r="G8844" s="171">
        <v>40</v>
      </c>
      <c r="H8844" s="170" t="s">
        <v>91</v>
      </c>
      <c r="I8844" s="171">
        <v>64.95</v>
      </c>
      <c r="J8844" s="169">
        <v>1</v>
      </c>
    </row>
    <row r="8845" spans="1:10" hidden="1" x14ac:dyDescent="0.25">
      <c r="A8845" s="169">
        <v>469924</v>
      </c>
      <c r="B8845" s="170" t="s">
        <v>6424</v>
      </c>
      <c r="C8845" s="170" t="s">
        <v>24</v>
      </c>
      <c r="D8845" s="170" t="s">
        <v>422</v>
      </c>
      <c r="E8845" s="170">
        <v>750</v>
      </c>
      <c r="F8845" s="170">
        <v>12</v>
      </c>
      <c r="G8845" s="171">
        <v>12.5</v>
      </c>
      <c r="H8845" s="170" t="s">
        <v>110</v>
      </c>
      <c r="I8845" s="171">
        <v>29.99</v>
      </c>
      <c r="J8845" s="169">
        <v>1</v>
      </c>
    </row>
    <row r="8846" spans="1:10" hidden="1" x14ac:dyDescent="0.25">
      <c r="A8846" s="169">
        <v>477836</v>
      </c>
      <c r="B8846" s="170" t="s">
        <v>521</v>
      </c>
      <c r="C8846" s="170" t="s">
        <v>15</v>
      </c>
      <c r="D8846" s="170" t="s">
        <v>49</v>
      </c>
      <c r="E8846" s="170">
        <v>750</v>
      </c>
      <c r="F8846" s="170">
        <v>12</v>
      </c>
      <c r="G8846" s="171">
        <v>21</v>
      </c>
      <c r="H8846" s="170" t="s">
        <v>43</v>
      </c>
      <c r="I8846" s="171">
        <v>29.69</v>
      </c>
      <c r="J8846" s="169">
        <v>1</v>
      </c>
    </row>
    <row r="8847" spans="1:10" hidden="1" x14ac:dyDescent="0.25">
      <c r="A8847" s="169">
        <v>477844</v>
      </c>
      <c r="B8847" s="170" t="s">
        <v>521</v>
      </c>
      <c r="C8847" s="170" t="s">
        <v>15</v>
      </c>
      <c r="D8847" s="170" t="s">
        <v>49</v>
      </c>
      <c r="E8847" s="170">
        <v>375</v>
      </c>
      <c r="F8847" s="170">
        <v>24</v>
      </c>
      <c r="G8847" s="171">
        <v>21</v>
      </c>
      <c r="H8847" s="170" t="s">
        <v>43</v>
      </c>
      <c r="I8847" s="171">
        <v>17.29</v>
      </c>
      <c r="J8847" s="169">
        <v>1</v>
      </c>
    </row>
    <row r="8848" spans="1:10" hidden="1" x14ac:dyDescent="0.25">
      <c r="A8848" s="169">
        <v>477885</v>
      </c>
      <c r="B8848" s="170" t="s">
        <v>6425</v>
      </c>
      <c r="C8848" s="170" t="s">
        <v>15</v>
      </c>
      <c r="D8848" s="170" t="s">
        <v>19</v>
      </c>
      <c r="E8848" s="170">
        <v>1750</v>
      </c>
      <c r="F8848" s="170">
        <v>6</v>
      </c>
      <c r="G8848" s="171">
        <v>40</v>
      </c>
      <c r="H8848" s="170" t="s">
        <v>43</v>
      </c>
      <c r="I8848" s="171">
        <v>58.29</v>
      </c>
      <c r="J8848" s="169">
        <v>1</v>
      </c>
    </row>
    <row r="8849" spans="1:10" hidden="1" x14ac:dyDescent="0.25">
      <c r="A8849" s="169">
        <v>477893</v>
      </c>
      <c r="B8849" s="170" t="s">
        <v>6425</v>
      </c>
      <c r="C8849" s="170" t="s">
        <v>15</v>
      </c>
      <c r="D8849" s="170" t="s">
        <v>19</v>
      </c>
      <c r="E8849" s="170">
        <v>375</v>
      </c>
      <c r="F8849" s="170">
        <v>24</v>
      </c>
      <c r="G8849" s="171">
        <v>40</v>
      </c>
      <c r="H8849" s="170" t="s">
        <v>43</v>
      </c>
      <c r="I8849" s="171">
        <v>14.29</v>
      </c>
      <c r="J8849" s="169">
        <v>1</v>
      </c>
    </row>
    <row r="8850" spans="1:10" hidden="1" x14ac:dyDescent="0.25">
      <c r="A8850" s="169">
        <v>478065</v>
      </c>
      <c r="B8850" s="170" t="s">
        <v>6426</v>
      </c>
      <c r="C8850" s="170" t="s">
        <v>15</v>
      </c>
      <c r="D8850" s="170" t="s">
        <v>154</v>
      </c>
      <c r="E8850" s="170">
        <v>750</v>
      </c>
      <c r="F8850" s="170">
        <v>12</v>
      </c>
      <c r="G8850" s="171">
        <v>17</v>
      </c>
      <c r="H8850" s="170" t="s">
        <v>218</v>
      </c>
      <c r="I8850" s="171">
        <v>29.99</v>
      </c>
      <c r="J8850" s="169">
        <v>1</v>
      </c>
    </row>
    <row r="8851" spans="1:10" hidden="1" x14ac:dyDescent="0.25">
      <c r="A8851" s="169">
        <v>478727</v>
      </c>
      <c r="B8851" s="170" t="s">
        <v>6427</v>
      </c>
      <c r="C8851" s="170" t="s">
        <v>24</v>
      </c>
      <c r="D8851" s="170" t="s">
        <v>191</v>
      </c>
      <c r="E8851" s="170">
        <v>750</v>
      </c>
      <c r="F8851" s="170">
        <v>12</v>
      </c>
      <c r="G8851" s="171">
        <v>13</v>
      </c>
      <c r="H8851" s="170" t="s">
        <v>130</v>
      </c>
      <c r="I8851" s="171">
        <v>26.99</v>
      </c>
      <c r="J8851" s="169">
        <v>1</v>
      </c>
    </row>
    <row r="8852" spans="1:10" hidden="1" x14ac:dyDescent="0.25">
      <c r="A8852" s="169">
        <v>478776</v>
      </c>
      <c r="B8852" s="170" t="s">
        <v>6428</v>
      </c>
      <c r="C8852" s="170" t="s">
        <v>24</v>
      </c>
      <c r="D8852" s="170" t="s">
        <v>649</v>
      </c>
      <c r="E8852" s="170">
        <v>375</v>
      </c>
      <c r="F8852" s="170">
        <v>6</v>
      </c>
      <c r="G8852" s="171">
        <v>15.5</v>
      </c>
      <c r="H8852" s="170" t="s">
        <v>47</v>
      </c>
      <c r="I8852" s="171">
        <v>44.99</v>
      </c>
      <c r="J8852" s="169">
        <v>1</v>
      </c>
    </row>
    <row r="8853" spans="1:10" hidden="1" x14ac:dyDescent="0.25">
      <c r="A8853" s="169">
        <v>479634</v>
      </c>
      <c r="B8853" s="170" t="s">
        <v>6429</v>
      </c>
      <c r="C8853" s="170" t="s">
        <v>24</v>
      </c>
      <c r="D8853" s="170" t="s">
        <v>611</v>
      </c>
      <c r="E8853" s="170">
        <v>750</v>
      </c>
      <c r="F8853" s="170">
        <v>12</v>
      </c>
      <c r="G8853" s="171">
        <v>12.5</v>
      </c>
      <c r="H8853" s="170" t="s">
        <v>1887</v>
      </c>
      <c r="I8853" s="171">
        <v>32.9</v>
      </c>
      <c r="J8853" s="169">
        <v>1</v>
      </c>
    </row>
    <row r="8854" spans="1:10" hidden="1" x14ac:dyDescent="0.25">
      <c r="A8854" s="169">
        <v>479667</v>
      </c>
      <c r="B8854" s="170" t="s">
        <v>6430</v>
      </c>
      <c r="C8854" s="170" t="s">
        <v>24</v>
      </c>
      <c r="D8854" s="170" t="s">
        <v>34</v>
      </c>
      <c r="E8854" s="170">
        <v>750</v>
      </c>
      <c r="F8854" s="170">
        <v>12</v>
      </c>
      <c r="G8854" s="171">
        <v>13.5</v>
      </c>
      <c r="H8854" s="170" t="s">
        <v>1887</v>
      </c>
      <c r="I8854" s="171">
        <v>19.899999999999999</v>
      </c>
      <c r="J8854" s="169">
        <v>1</v>
      </c>
    </row>
    <row r="8855" spans="1:10" hidden="1" x14ac:dyDescent="0.25">
      <c r="A8855" s="169">
        <v>481838</v>
      </c>
      <c r="B8855" s="170" t="s">
        <v>6431</v>
      </c>
      <c r="C8855" s="170" t="s">
        <v>24</v>
      </c>
      <c r="D8855" s="170" t="s">
        <v>34</v>
      </c>
      <c r="E8855" s="170">
        <v>750</v>
      </c>
      <c r="F8855" s="170">
        <v>12</v>
      </c>
      <c r="G8855" s="171">
        <v>13</v>
      </c>
      <c r="H8855" s="170" t="s">
        <v>22</v>
      </c>
      <c r="I8855" s="171">
        <v>23.99</v>
      </c>
      <c r="J8855" s="169">
        <v>1</v>
      </c>
    </row>
    <row r="8856" spans="1:10" hidden="1" x14ac:dyDescent="0.25">
      <c r="A8856" s="169">
        <v>486779</v>
      </c>
      <c r="B8856" s="170" t="s">
        <v>6432</v>
      </c>
      <c r="C8856" s="170" t="s">
        <v>24</v>
      </c>
      <c r="D8856" s="170" t="s">
        <v>879</v>
      </c>
      <c r="E8856" s="170">
        <v>375</v>
      </c>
      <c r="F8856" s="170">
        <v>12</v>
      </c>
      <c r="G8856" s="171">
        <v>10</v>
      </c>
      <c r="H8856" s="170" t="s">
        <v>415</v>
      </c>
      <c r="I8856" s="171">
        <v>39.99</v>
      </c>
      <c r="J8856" s="169">
        <v>1</v>
      </c>
    </row>
    <row r="8857" spans="1:10" hidden="1" x14ac:dyDescent="0.25">
      <c r="A8857" s="169">
        <v>487132</v>
      </c>
      <c r="B8857" s="170" t="s">
        <v>6433</v>
      </c>
      <c r="C8857" s="170" t="s">
        <v>24</v>
      </c>
      <c r="D8857" s="170" t="s">
        <v>162</v>
      </c>
      <c r="E8857" s="170">
        <v>750</v>
      </c>
      <c r="F8857" s="170">
        <v>6</v>
      </c>
      <c r="G8857" s="171">
        <v>12</v>
      </c>
      <c r="H8857" s="170" t="s">
        <v>182</v>
      </c>
      <c r="I8857" s="171">
        <v>94.99</v>
      </c>
      <c r="J8857" s="169">
        <v>1</v>
      </c>
    </row>
    <row r="8858" spans="1:10" hidden="1" x14ac:dyDescent="0.25">
      <c r="A8858" s="169">
        <v>487223</v>
      </c>
      <c r="B8858" s="170" t="s">
        <v>6434</v>
      </c>
      <c r="C8858" s="170" t="s">
        <v>11</v>
      </c>
      <c r="D8858" s="170" t="s">
        <v>303</v>
      </c>
      <c r="E8858" s="170">
        <v>330</v>
      </c>
      <c r="F8858" s="170">
        <v>24</v>
      </c>
      <c r="G8858" s="171">
        <v>6.6</v>
      </c>
      <c r="H8858" s="170" t="s">
        <v>105</v>
      </c>
      <c r="I8858" s="171">
        <v>3.29</v>
      </c>
      <c r="J8858" s="169">
        <v>1</v>
      </c>
    </row>
    <row r="8859" spans="1:10" hidden="1" x14ac:dyDescent="0.25">
      <c r="A8859" s="169">
        <v>487223</v>
      </c>
      <c r="B8859" s="170" t="s">
        <v>6434</v>
      </c>
      <c r="C8859" s="170" t="s">
        <v>11</v>
      </c>
      <c r="D8859" s="170" t="s">
        <v>303</v>
      </c>
      <c r="E8859" s="170">
        <v>330</v>
      </c>
      <c r="F8859" s="170">
        <v>24</v>
      </c>
      <c r="G8859" s="171">
        <v>6.6</v>
      </c>
      <c r="H8859" s="170" t="s">
        <v>105</v>
      </c>
      <c r="I8859" s="171">
        <v>3.29</v>
      </c>
      <c r="J8859" s="169">
        <v>1</v>
      </c>
    </row>
    <row r="8860" spans="1:10" hidden="1" x14ac:dyDescent="0.25">
      <c r="A8860" s="169">
        <v>487256</v>
      </c>
      <c r="B8860" s="170" t="s">
        <v>6435</v>
      </c>
      <c r="C8860" s="170" t="s">
        <v>11</v>
      </c>
      <c r="D8860" s="170" t="s">
        <v>12</v>
      </c>
      <c r="E8860" s="170">
        <v>330</v>
      </c>
      <c r="F8860" s="170">
        <v>24</v>
      </c>
      <c r="G8860" s="171">
        <v>5</v>
      </c>
      <c r="H8860" s="170" t="s">
        <v>105</v>
      </c>
      <c r="I8860" s="171">
        <v>3.29</v>
      </c>
      <c r="J8860" s="169">
        <v>1</v>
      </c>
    </row>
    <row r="8861" spans="1:10" hidden="1" x14ac:dyDescent="0.25">
      <c r="A8861" s="169">
        <v>487256</v>
      </c>
      <c r="B8861" s="170" t="s">
        <v>6435</v>
      </c>
      <c r="C8861" s="170" t="s">
        <v>11</v>
      </c>
      <c r="D8861" s="170" t="s">
        <v>12</v>
      </c>
      <c r="E8861" s="170">
        <v>330</v>
      </c>
      <c r="F8861" s="170">
        <v>24</v>
      </c>
      <c r="G8861" s="171">
        <v>5</v>
      </c>
      <c r="H8861" s="170" t="s">
        <v>105</v>
      </c>
      <c r="I8861" s="171">
        <v>3.29</v>
      </c>
      <c r="J8861" s="169">
        <v>1</v>
      </c>
    </row>
    <row r="8862" spans="1:10" hidden="1" x14ac:dyDescent="0.25">
      <c r="A8862" s="169">
        <v>488122</v>
      </c>
      <c r="B8862" s="170" t="s">
        <v>160</v>
      </c>
      <c r="C8862" s="170" t="s">
        <v>15</v>
      </c>
      <c r="D8862" s="170" t="s">
        <v>16</v>
      </c>
      <c r="E8862" s="170">
        <v>750</v>
      </c>
      <c r="F8862" s="170">
        <v>12</v>
      </c>
      <c r="G8862" s="171">
        <v>40</v>
      </c>
      <c r="H8862" s="170" t="s">
        <v>91</v>
      </c>
      <c r="I8862" s="171">
        <v>30.99</v>
      </c>
      <c r="J8862" s="169">
        <v>1</v>
      </c>
    </row>
    <row r="8863" spans="1:10" hidden="1" x14ac:dyDescent="0.25">
      <c r="A8863" s="169">
        <v>488544</v>
      </c>
      <c r="B8863" s="170" t="s">
        <v>6436</v>
      </c>
      <c r="C8863" s="170" t="s">
        <v>15</v>
      </c>
      <c r="D8863" s="170" t="s">
        <v>198</v>
      </c>
      <c r="E8863" s="170">
        <v>750</v>
      </c>
      <c r="F8863" s="170">
        <v>12</v>
      </c>
      <c r="G8863" s="171">
        <v>35</v>
      </c>
      <c r="H8863" s="170" t="s">
        <v>29</v>
      </c>
      <c r="I8863" s="171">
        <v>24.5</v>
      </c>
      <c r="J8863" s="169">
        <v>1</v>
      </c>
    </row>
    <row r="8864" spans="1:10" hidden="1" x14ac:dyDescent="0.25">
      <c r="A8864" s="169">
        <v>490284</v>
      </c>
      <c r="B8864" s="170" t="s">
        <v>6437</v>
      </c>
      <c r="C8864" s="170" t="s">
        <v>24</v>
      </c>
      <c r="D8864" s="170" t="s">
        <v>422</v>
      </c>
      <c r="E8864" s="170">
        <v>750</v>
      </c>
      <c r="F8864" s="170">
        <v>12</v>
      </c>
      <c r="G8864" s="171">
        <v>13</v>
      </c>
      <c r="H8864" s="170" t="s">
        <v>110</v>
      </c>
      <c r="I8864" s="171">
        <v>43.99</v>
      </c>
      <c r="J8864" s="169">
        <v>1</v>
      </c>
    </row>
    <row r="8865" spans="1:10" hidden="1" x14ac:dyDescent="0.25">
      <c r="A8865" s="169">
        <v>492314</v>
      </c>
      <c r="B8865" s="170" t="s">
        <v>6438</v>
      </c>
      <c r="C8865" s="170" t="s">
        <v>24</v>
      </c>
      <c r="D8865" s="170" t="s">
        <v>85</v>
      </c>
      <c r="E8865" s="170">
        <v>16000</v>
      </c>
      <c r="F8865" s="170">
        <v>1</v>
      </c>
      <c r="G8865" s="171">
        <v>12.5</v>
      </c>
      <c r="H8865" s="170" t="s">
        <v>32</v>
      </c>
      <c r="I8865" s="171">
        <v>135.28</v>
      </c>
      <c r="J8865" s="169">
        <v>1</v>
      </c>
    </row>
    <row r="8866" spans="1:10" hidden="1" x14ac:dyDescent="0.25">
      <c r="A8866" s="169">
        <v>492520</v>
      </c>
      <c r="B8866" s="170" t="s">
        <v>6439</v>
      </c>
      <c r="C8866" s="170" t="s">
        <v>15</v>
      </c>
      <c r="D8866" s="170" t="s">
        <v>93</v>
      </c>
      <c r="E8866" s="170">
        <v>750</v>
      </c>
      <c r="F8866" s="170">
        <v>12</v>
      </c>
      <c r="G8866" s="171">
        <v>40</v>
      </c>
      <c r="H8866" s="170" t="s">
        <v>29</v>
      </c>
      <c r="I8866" s="171">
        <v>38.99</v>
      </c>
      <c r="J8866" s="169">
        <v>1</v>
      </c>
    </row>
    <row r="8867" spans="1:10" hidden="1" x14ac:dyDescent="0.25">
      <c r="A8867" s="169">
        <v>493759</v>
      </c>
      <c r="B8867" s="170" t="s">
        <v>6440</v>
      </c>
      <c r="C8867" s="170" t="s">
        <v>24</v>
      </c>
      <c r="D8867" s="170" t="s">
        <v>85</v>
      </c>
      <c r="E8867" s="170">
        <v>750</v>
      </c>
      <c r="F8867" s="170">
        <v>12</v>
      </c>
      <c r="G8867" s="171">
        <v>15.1</v>
      </c>
      <c r="H8867" s="170" t="s">
        <v>600</v>
      </c>
      <c r="I8867" s="171">
        <v>49.99</v>
      </c>
      <c r="J8867" s="169">
        <v>1</v>
      </c>
    </row>
    <row r="8868" spans="1:10" hidden="1" x14ac:dyDescent="0.25">
      <c r="A8868" s="169">
        <v>494393</v>
      </c>
      <c r="B8868" s="170" t="s">
        <v>1277</v>
      </c>
      <c r="C8868" s="170" t="s">
        <v>24</v>
      </c>
      <c r="D8868" s="170" t="s">
        <v>34</v>
      </c>
      <c r="E8868" s="170">
        <v>750</v>
      </c>
      <c r="F8868" s="170">
        <v>12</v>
      </c>
      <c r="G8868" s="171">
        <v>15</v>
      </c>
      <c r="H8868" s="170" t="s">
        <v>110</v>
      </c>
      <c r="I8868" s="171">
        <v>74.989999999999995</v>
      </c>
      <c r="J8868" s="169">
        <v>1</v>
      </c>
    </row>
    <row r="8869" spans="1:10" hidden="1" x14ac:dyDescent="0.25">
      <c r="A8869" s="169">
        <v>495291</v>
      </c>
      <c r="B8869" s="170" t="s">
        <v>6408</v>
      </c>
      <c r="C8869" s="170" t="s">
        <v>24</v>
      </c>
      <c r="D8869" s="170" t="s">
        <v>162</v>
      </c>
      <c r="E8869" s="170">
        <v>200</v>
      </c>
      <c r="F8869" s="170">
        <v>24</v>
      </c>
      <c r="G8869" s="171">
        <v>12</v>
      </c>
      <c r="H8869" s="170" t="s">
        <v>35</v>
      </c>
      <c r="I8869" s="171">
        <v>31.99</v>
      </c>
      <c r="J8869" s="169">
        <v>1</v>
      </c>
    </row>
    <row r="8870" spans="1:10" hidden="1" x14ac:dyDescent="0.25">
      <c r="A8870" s="169">
        <v>495648</v>
      </c>
      <c r="B8870" s="170" t="s">
        <v>6441</v>
      </c>
      <c r="C8870" s="170" t="s">
        <v>24</v>
      </c>
      <c r="D8870" s="170" t="s">
        <v>58</v>
      </c>
      <c r="E8870" s="170">
        <v>750</v>
      </c>
      <c r="F8870" s="170">
        <v>12</v>
      </c>
      <c r="G8870" s="171">
        <v>12.5</v>
      </c>
      <c r="H8870" s="170" t="s">
        <v>692</v>
      </c>
      <c r="I8870" s="171">
        <v>55.3</v>
      </c>
      <c r="J8870" s="169">
        <v>1</v>
      </c>
    </row>
    <row r="8871" spans="1:10" hidden="1" x14ac:dyDescent="0.25">
      <c r="A8871" s="169">
        <v>497206</v>
      </c>
      <c r="B8871" s="170" t="s">
        <v>6442</v>
      </c>
      <c r="C8871" s="170" t="s">
        <v>15</v>
      </c>
      <c r="D8871" s="170" t="s">
        <v>143</v>
      </c>
      <c r="E8871" s="170">
        <v>750</v>
      </c>
      <c r="F8871" s="170">
        <v>12</v>
      </c>
      <c r="G8871" s="171">
        <v>40</v>
      </c>
      <c r="H8871" s="170" t="s">
        <v>96</v>
      </c>
      <c r="I8871" s="171">
        <v>32.99</v>
      </c>
      <c r="J8871" s="169">
        <v>1</v>
      </c>
    </row>
    <row r="8872" spans="1:10" hidden="1" x14ac:dyDescent="0.25">
      <c r="A8872" s="169">
        <v>499061</v>
      </c>
      <c r="B8872" s="170" t="s">
        <v>6443</v>
      </c>
      <c r="C8872" s="170" t="s">
        <v>24</v>
      </c>
      <c r="D8872" s="170" t="s">
        <v>34</v>
      </c>
      <c r="E8872" s="170">
        <v>750</v>
      </c>
      <c r="F8872" s="170">
        <v>12</v>
      </c>
      <c r="G8872" s="171">
        <v>13</v>
      </c>
      <c r="H8872" s="170" t="s">
        <v>96</v>
      </c>
      <c r="I8872" s="171">
        <v>22.99</v>
      </c>
      <c r="J8872" s="169">
        <v>1</v>
      </c>
    </row>
    <row r="8873" spans="1:10" hidden="1" x14ac:dyDescent="0.25">
      <c r="A8873" s="169">
        <v>499293</v>
      </c>
      <c r="B8873" s="170" t="s">
        <v>6444</v>
      </c>
      <c r="C8873" s="170" t="s">
        <v>24</v>
      </c>
      <c r="D8873" s="170" t="s">
        <v>68</v>
      </c>
      <c r="E8873" s="170">
        <v>750</v>
      </c>
      <c r="F8873" s="170">
        <v>12</v>
      </c>
      <c r="G8873" s="171">
        <v>13.5</v>
      </c>
      <c r="H8873" s="170" t="s">
        <v>1887</v>
      </c>
      <c r="I8873" s="171">
        <v>18.329999999999998</v>
      </c>
      <c r="J8873" s="169">
        <v>1</v>
      </c>
    </row>
    <row r="8874" spans="1:10" hidden="1" x14ac:dyDescent="0.25">
      <c r="A8874" s="169">
        <v>500231</v>
      </c>
      <c r="B8874" s="170" t="s">
        <v>6445</v>
      </c>
      <c r="C8874" s="170" t="s">
        <v>15</v>
      </c>
      <c r="D8874" s="170" t="s">
        <v>1611</v>
      </c>
      <c r="E8874" s="170">
        <v>750</v>
      </c>
      <c r="F8874" s="170">
        <v>6</v>
      </c>
      <c r="G8874" s="171">
        <v>43</v>
      </c>
      <c r="H8874" s="170" t="s">
        <v>17</v>
      </c>
      <c r="I8874" s="171">
        <v>269.99</v>
      </c>
      <c r="J8874" s="169">
        <v>1</v>
      </c>
    </row>
    <row r="8875" spans="1:10" hidden="1" x14ac:dyDescent="0.25">
      <c r="A8875" s="169">
        <v>500496</v>
      </c>
      <c r="B8875" s="170" t="s">
        <v>732</v>
      </c>
      <c r="C8875" s="170" t="s">
        <v>15</v>
      </c>
      <c r="D8875" s="170" t="s">
        <v>198</v>
      </c>
      <c r="E8875" s="170">
        <v>200</v>
      </c>
      <c r="F8875" s="170">
        <v>48</v>
      </c>
      <c r="G8875" s="171">
        <v>35</v>
      </c>
      <c r="H8875" s="170" t="s">
        <v>20</v>
      </c>
      <c r="I8875" s="171">
        <v>10.79</v>
      </c>
      <c r="J8875" s="169">
        <v>1</v>
      </c>
    </row>
    <row r="8876" spans="1:10" hidden="1" x14ac:dyDescent="0.25">
      <c r="A8876" s="169">
        <v>500504</v>
      </c>
      <c r="B8876" s="170" t="s">
        <v>553</v>
      </c>
      <c r="C8876" s="170" t="s">
        <v>15</v>
      </c>
      <c r="D8876" s="170" t="s">
        <v>137</v>
      </c>
      <c r="E8876" s="170">
        <v>375</v>
      </c>
      <c r="F8876" s="170">
        <v>24</v>
      </c>
      <c r="G8876" s="171">
        <v>35</v>
      </c>
      <c r="H8876" s="170" t="s">
        <v>20</v>
      </c>
      <c r="I8876" s="171">
        <v>17.79</v>
      </c>
      <c r="J8876" s="169">
        <v>1</v>
      </c>
    </row>
    <row r="8877" spans="1:10" hidden="1" x14ac:dyDescent="0.25">
      <c r="A8877" s="169">
        <v>500512</v>
      </c>
      <c r="B8877" s="170" t="s">
        <v>553</v>
      </c>
      <c r="C8877" s="170" t="s">
        <v>15</v>
      </c>
      <c r="D8877" s="170" t="s">
        <v>137</v>
      </c>
      <c r="E8877" s="170">
        <v>750</v>
      </c>
      <c r="F8877" s="170">
        <v>12</v>
      </c>
      <c r="G8877" s="171">
        <v>35</v>
      </c>
      <c r="H8877" s="170" t="s">
        <v>20</v>
      </c>
      <c r="I8877" s="171">
        <v>30.99</v>
      </c>
      <c r="J8877" s="169">
        <v>1</v>
      </c>
    </row>
    <row r="8878" spans="1:10" hidden="1" x14ac:dyDescent="0.25">
      <c r="A8878" s="169">
        <v>500546</v>
      </c>
      <c r="B8878" s="170" t="s">
        <v>553</v>
      </c>
      <c r="C8878" s="170" t="s">
        <v>15</v>
      </c>
      <c r="D8878" s="170" t="s">
        <v>137</v>
      </c>
      <c r="E8878" s="170">
        <v>1750</v>
      </c>
      <c r="F8878" s="170">
        <v>6</v>
      </c>
      <c r="G8878" s="171">
        <v>35</v>
      </c>
      <c r="H8878" s="170" t="s">
        <v>20</v>
      </c>
      <c r="I8878" s="171">
        <v>63.99</v>
      </c>
      <c r="J8878" s="169">
        <v>1</v>
      </c>
    </row>
    <row r="8879" spans="1:10" hidden="1" x14ac:dyDescent="0.25">
      <c r="A8879" s="169">
        <v>501080</v>
      </c>
      <c r="B8879" s="170" t="s">
        <v>6446</v>
      </c>
      <c r="C8879" s="170" t="s">
        <v>24</v>
      </c>
      <c r="D8879" s="170" t="s">
        <v>34</v>
      </c>
      <c r="E8879" s="170">
        <v>750</v>
      </c>
      <c r="F8879" s="170">
        <v>12</v>
      </c>
      <c r="G8879" s="171">
        <v>9.5</v>
      </c>
      <c r="H8879" s="170" t="s">
        <v>22</v>
      </c>
      <c r="I8879" s="171">
        <v>14.49</v>
      </c>
      <c r="J8879" s="169">
        <v>1</v>
      </c>
    </row>
    <row r="8880" spans="1:10" hidden="1" x14ac:dyDescent="0.25">
      <c r="A8880" s="169">
        <v>501114</v>
      </c>
      <c r="B8880" s="170" t="s">
        <v>6447</v>
      </c>
      <c r="C8880" s="170" t="s">
        <v>24</v>
      </c>
      <c r="D8880" s="170" t="s">
        <v>66</v>
      </c>
      <c r="E8880" s="170">
        <v>750</v>
      </c>
      <c r="F8880" s="170">
        <v>12</v>
      </c>
      <c r="G8880" s="171">
        <v>12</v>
      </c>
      <c r="H8880" s="170" t="s">
        <v>26</v>
      </c>
      <c r="I8880" s="171">
        <v>22.99</v>
      </c>
      <c r="J8880" s="169">
        <v>1</v>
      </c>
    </row>
    <row r="8881" spans="1:10" hidden="1" x14ac:dyDescent="0.25">
      <c r="A8881" s="169">
        <v>501791</v>
      </c>
      <c r="B8881" s="170" t="s">
        <v>6448</v>
      </c>
      <c r="C8881" s="170" t="s">
        <v>24</v>
      </c>
      <c r="D8881" s="170" t="s">
        <v>34</v>
      </c>
      <c r="E8881" s="170">
        <v>750</v>
      </c>
      <c r="F8881" s="170">
        <v>6</v>
      </c>
      <c r="G8881" s="171">
        <v>14.5</v>
      </c>
      <c r="H8881" s="170" t="s">
        <v>177</v>
      </c>
      <c r="I8881" s="171">
        <v>106.99</v>
      </c>
      <c r="J8881" s="169">
        <v>1</v>
      </c>
    </row>
    <row r="8882" spans="1:10" hidden="1" x14ac:dyDescent="0.25">
      <c r="A8882" s="169">
        <v>503060</v>
      </c>
      <c r="B8882" s="170" t="s">
        <v>6449</v>
      </c>
      <c r="C8882" s="170" t="s">
        <v>15</v>
      </c>
      <c r="D8882" s="170" t="s">
        <v>56</v>
      </c>
      <c r="E8882" s="170">
        <v>750</v>
      </c>
      <c r="F8882" s="170">
        <v>6</v>
      </c>
      <c r="G8882" s="171">
        <v>43</v>
      </c>
      <c r="H8882" s="170" t="s">
        <v>20</v>
      </c>
      <c r="I8882" s="171">
        <v>164.99</v>
      </c>
      <c r="J8882" s="169">
        <v>1</v>
      </c>
    </row>
    <row r="8883" spans="1:10" hidden="1" x14ac:dyDescent="0.25">
      <c r="A8883" s="169">
        <v>503078</v>
      </c>
      <c r="B8883" s="170" t="s">
        <v>6450</v>
      </c>
      <c r="C8883" s="170" t="s">
        <v>15</v>
      </c>
      <c r="D8883" s="170" t="s">
        <v>56</v>
      </c>
      <c r="E8883" s="170">
        <v>750</v>
      </c>
      <c r="F8883" s="170">
        <v>6</v>
      </c>
      <c r="G8883" s="171">
        <v>45.8</v>
      </c>
      <c r="H8883" s="170" t="s">
        <v>20</v>
      </c>
      <c r="I8883" s="171">
        <v>124.99</v>
      </c>
      <c r="J8883" s="169">
        <v>1</v>
      </c>
    </row>
    <row r="8884" spans="1:10" hidden="1" x14ac:dyDescent="0.25">
      <c r="A8884" s="169">
        <v>503649</v>
      </c>
      <c r="B8884" s="170" t="s">
        <v>6451</v>
      </c>
      <c r="C8884" s="170" t="s">
        <v>15</v>
      </c>
      <c r="D8884" s="170" t="s">
        <v>56</v>
      </c>
      <c r="E8884" s="170">
        <v>750</v>
      </c>
      <c r="F8884" s="170">
        <v>6</v>
      </c>
      <c r="G8884" s="171">
        <v>43</v>
      </c>
      <c r="H8884" s="170" t="s">
        <v>17</v>
      </c>
      <c r="I8884" s="171">
        <v>109.99</v>
      </c>
      <c r="J8884" s="169">
        <v>1</v>
      </c>
    </row>
    <row r="8885" spans="1:10" hidden="1" x14ac:dyDescent="0.25">
      <c r="A8885" s="169">
        <v>504241</v>
      </c>
      <c r="B8885" s="170" t="s">
        <v>6452</v>
      </c>
      <c r="C8885" s="170" t="s">
        <v>24</v>
      </c>
      <c r="D8885" s="170" t="s">
        <v>34</v>
      </c>
      <c r="E8885" s="170">
        <v>750</v>
      </c>
      <c r="F8885" s="170">
        <v>12</v>
      </c>
      <c r="G8885" s="171">
        <v>13.5</v>
      </c>
      <c r="H8885" s="170" t="s">
        <v>141</v>
      </c>
      <c r="I8885" s="171">
        <v>17.989999999999998</v>
      </c>
      <c r="J8885" s="169">
        <v>1</v>
      </c>
    </row>
    <row r="8886" spans="1:10" hidden="1" x14ac:dyDescent="0.25">
      <c r="A8886" s="169">
        <v>505453</v>
      </c>
      <c r="B8886" s="170" t="s">
        <v>6453</v>
      </c>
      <c r="C8886" s="170" t="s">
        <v>15</v>
      </c>
      <c r="D8886" s="170" t="s">
        <v>137</v>
      </c>
      <c r="E8886" s="170">
        <v>750</v>
      </c>
      <c r="F8886" s="170">
        <v>12</v>
      </c>
      <c r="G8886" s="171">
        <v>35</v>
      </c>
      <c r="H8886" s="170" t="s">
        <v>20</v>
      </c>
      <c r="I8886" s="171">
        <v>29.99</v>
      </c>
      <c r="J8886" s="169">
        <v>1</v>
      </c>
    </row>
    <row r="8887" spans="1:10" hidden="1" x14ac:dyDescent="0.25">
      <c r="A8887" s="169">
        <v>506691</v>
      </c>
      <c r="B8887" s="170" t="s">
        <v>6454</v>
      </c>
      <c r="C8887" s="170" t="s">
        <v>24</v>
      </c>
      <c r="D8887" s="170" t="s">
        <v>127</v>
      </c>
      <c r="E8887" s="170">
        <v>750</v>
      </c>
      <c r="F8887" s="170">
        <v>12</v>
      </c>
      <c r="G8887" s="171">
        <v>13.5</v>
      </c>
      <c r="H8887" s="170" t="s">
        <v>177</v>
      </c>
      <c r="I8887" s="171">
        <v>18.989999999999998</v>
      </c>
      <c r="J8887" s="169">
        <v>1</v>
      </c>
    </row>
    <row r="8888" spans="1:10" hidden="1" x14ac:dyDescent="0.25">
      <c r="A8888" s="169">
        <v>506725</v>
      </c>
      <c r="B8888" s="170" t="s">
        <v>6455</v>
      </c>
      <c r="C8888" s="170" t="s">
        <v>24</v>
      </c>
      <c r="D8888" s="170" t="s">
        <v>85</v>
      </c>
      <c r="E8888" s="170">
        <v>750</v>
      </c>
      <c r="F8888" s="170">
        <v>12</v>
      </c>
      <c r="G8888" s="171">
        <v>13</v>
      </c>
      <c r="H8888" s="170" t="s">
        <v>256</v>
      </c>
      <c r="I8888" s="171">
        <v>8.0299999999999994</v>
      </c>
      <c r="J8888" s="169">
        <v>1</v>
      </c>
    </row>
    <row r="8889" spans="1:10" hidden="1" x14ac:dyDescent="0.25">
      <c r="A8889" s="169">
        <v>507319</v>
      </c>
      <c r="B8889" s="170" t="s">
        <v>6456</v>
      </c>
      <c r="C8889" s="170" t="s">
        <v>24</v>
      </c>
      <c r="D8889" s="170" t="s">
        <v>68</v>
      </c>
      <c r="E8889" s="170">
        <v>750</v>
      </c>
      <c r="F8889" s="170">
        <v>12</v>
      </c>
      <c r="G8889" s="171">
        <v>14.5</v>
      </c>
      <c r="H8889" s="170" t="s">
        <v>100</v>
      </c>
      <c r="I8889" s="171">
        <v>15.99</v>
      </c>
      <c r="J8889" s="169">
        <v>1</v>
      </c>
    </row>
    <row r="8890" spans="1:10" hidden="1" x14ac:dyDescent="0.25">
      <c r="A8890" s="169">
        <v>508135</v>
      </c>
      <c r="B8890" s="170" t="s">
        <v>6457</v>
      </c>
      <c r="C8890" s="170" t="s">
        <v>24</v>
      </c>
      <c r="D8890" s="170" t="s">
        <v>58</v>
      </c>
      <c r="E8890" s="170">
        <v>750</v>
      </c>
      <c r="F8890" s="170">
        <v>12</v>
      </c>
      <c r="G8890" s="171">
        <v>12.5</v>
      </c>
      <c r="H8890" s="170" t="s">
        <v>26</v>
      </c>
      <c r="I8890" s="171">
        <v>11.99</v>
      </c>
      <c r="J8890" s="169">
        <v>1</v>
      </c>
    </row>
    <row r="8891" spans="1:10" hidden="1" x14ac:dyDescent="0.25">
      <c r="A8891" s="169">
        <v>509018</v>
      </c>
      <c r="B8891" s="170" t="s">
        <v>6458</v>
      </c>
      <c r="C8891" s="170" t="s">
        <v>24</v>
      </c>
      <c r="D8891" s="170" t="s">
        <v>34</v>
      </c>
      <c r="E8891" s="170">
        <v>750</v>
      </c>
      <c r="F8891" s="170">
        <v>12</v>
      </c>
      <c r="G8891" s="171">
        <v>14</v>
      </c>
      <c r="H8891" s="170" t="s">
        <v>378</v>
      </c>
      <c r="I8891" s="171">
        <v>16.989999999999998</v>
      </c>
      <c r="J8891" s="169">
        <v>1</v>
      </c>
    </row>
    <row r="8892" spans="1:10" hidden="1" x14ac:dyDescent="0.25">
      <c r="A8892" s="169">
        <v>509695</v>
      </c>
      <c r="B8892" s="170" t="s">
        <v>6459</v>
      </c>
      <c r="C8892" s="170" t="s">
        <v>24</v>
      </c>
      <c r="D8892" s="170" t="s">
        <v>162</v>
      </c>
      <c r="E8892" s="170">
        <v>750</v>
      </c>
      <c r="F8892" s="170">
        <v>6</v>
      </c>
      <c r="G8892" s="171">
        <v>12.5</v>
      </c>
      <c r="H8892" s="170" t="s">
        <v>35</v>
      </c>
      <c r="I8892" s="171">
        <v>97.99</v>
      </c>
      <c r="J8892" s="169">
        <v>1</v>
      </c>
    </row>
    <row r="8893" spans="1:10" hidden="1" x14ac:dyDescent="0.25">
      <c r="A8893" s="169">
        <v>515643</v>
      </c>
      <c r="B8893" s="170" t="s">
        <v>6460</v>
      </c>
      <c r="C8893" s="170" t="s">
        <v>11</v>
      </c>
      <c r="D8893" s="170" t="s">
        <v>12</v>
      </c>
      <c r="E8893" s="170">
        <v>3960</v>
      </c>
      <c r="F8893" s="170">
        <v>2</v>
      </c>
      <c r="G8893" s="171">
        <v>4.5999999999999996</v>
      </c>
      <c r="H8893" s="170" t="s">
        <v>105</v>
      </c>
      <c r="I8893" s="171">
        <v>33.99</v>
      </c>
      <c r="J8893" s="169">
        <v>12</v>
      </c>
    </row>
    <row r="8894" spans="1:10" hidden="1" x14ac:dyDescent="0.25">
      <c r="A8894" s="169">
        <v>515643</v>
      </c>
      <c r="B8894" s="170" t="s">
        <v>6460</v>
      </c>
      <c r="C8894" s="170" t="s">
        <v>11</v>
      </c>
      <c r="D8894" s="170" t="s">
        <v>12</v>
      </c>
      <c r="E8894" s="170">
        <v>3960</v>
      </c>
      <c r="F8894" s="170">
        <v>2</v>
      </c>
      <c r="G8894" s="171">
        <v>4.5999999999999996</v>
      </c>
      <c r="H8894" s="170" t="s">
        <v>105</v>
      </c>
      <c r="I8894" s="171">
        <v>33.99</v>
      </c>
      <c r="J8894" s="169">
        <v>12</v>
      </c>
    </row>
    <row r="8895" spans="1:10" hidden="1" x14ac:dyDescent="0.25">
      <c r="A8895" s="169">
        <v>517896</v>
      </c>
      <c r="B8895" s="170" t="s">
        <v>6461</v>
      </c>
      <c r="C8895" s="170" t="s">
        <v>15</v>
      </c>
      <c r="D8895" s="170" t="s">
        <v>51</v>
      </c>
      <c r="E8895" s="170">
        <v>750</v>
      </c>
      <c r="F8895" s="170">
        <v>12</v>
      </c>
      <c r="G8895" s="171">
        <v>40</v>
      </c>
      <c r="H8895" s="170" t="s">
        <v>29</v>
      </c>
      <c r="I8895" s="171">
        <v>27.03</v>
      </c>
      <c r="J8895" s="169">
        <v>1</v>
      </c>
    </row>
    <row r="8896" spans="1:10" hidden="1" x14ac:dyDescent="0.25">
      <c r="A8896" s="169">
        <v>517904</v>
      </c>
      <c r="B8896" s="170" t="s">
        <v>6462</v>
      </c>
      <c r="C8896" s="170" t="s">
        <v>15</v>
      </c>
      <c r="D8896" s="170" t="s">
        <v>51</v>
      </c>
      <c r="E8896" s="170">
        <v>1140</v>
      </c>
      <c r="F8896" s="170">
        <v>6</v>
      </c>
      <c r="G8896" s="171">
        <v>40</v>
      </c>
      <c r="H8896" s="170" t="s">
        <v>29</v>
      </c>
      <c r="I8896" s="171">
        <v>37.549999999999997</v>
      </c>
      <c r="J8896" s="169">
        <v>1</v>
      </c>
    </row>
    <row r="8897" spans="1:10" hidden="1" x14ac:dyDescent="0.25">
      <c r="A8897" s="169">
        <v>518274</v>
      </c>
      <c r="B8897" s="170" t="s">
        <v>6463</v>
      </c>
      <c r="C8897" s="170" t="s">
        <v>24</v>
      </c>
      <c r="D8897" s="170" t="s">
        <v>34</v>
      </c>
      <c r="E8897" s="170">
        <v>750</v>
      </c>
      <c r="F8897" s="170">
        <v>12</v>
      </c>
      <c r="G8897" s="171">
        <v>12.5</v>
      </c>
      <c r="H8897" s="170" t="s">
        <v>1887</v>
      </c>
      <c r="I8897" s="171">
        <v>29.07</v>
      </c>
      <c r="J8897" s="169">
        <v>1</v>
      </c>
    </row>
    <row r="8898" spans="1:10" hidden="1" x14ac:dyDescent="0.25">
      <c r="A8898" s="169">
        <v>523720</v>
      </c>
      <c r="B8898" s="170" t="s">
        <v>6464</v>
      </c>
      <c r="C8898" s="170" t="s">
        <v>11</v>
      </c>
      <c r="D8898" s="170" t="s">
        <v>12</v>
      </c>
      <c r="E8898" s="170">
        <v>5000</v>
      </c>
      <c r="F8898" s="170">
        <v>2</v>
      </c>
      <c r="G8898" s="171">
        <v>5</v>
      </c>
      <c r="H8898" s="170" t="s">
        <v>13</v>
      </c>
      <c r="I8898" s="171">
        <v>41.99</v>
      </c>
      <c r="J8898" s="169">
        <v>1</v>
      </c>
    </row>
    <row r="8899" spans="1:10" hidden="1" x14ac:dyDescent="0.25">
      <c r="A8899" s="169">
        <v>523720</v>
      </c>
      <c r="B8899" s="170" t="s">
        <v>6464</v>
      </c>
      <c r="C8899" s="170" t="s">
        <v>11</v>
      </c>
      <c r="D8899" s="170" t="s">
        <v>12</v>
      </c>
      <c r="E8899" s="170">
        <v>5000</v>
      </c>
      <c r="F8899" s="170">
        <v>2</v>
      </c>
      <c r="G8899" s="171">
        <v>5</v>
      </c>
      <c r="H8899" s="170" t="s">
        <v>13</v>
      </c>
      <c r="I8899" s="171">
        <v>41.99</v>
      </c>
      <c r="J8899" s="169">
        <v>1</v>
      </c>
    </row>
    <row r="8900" spans="1:10" hidden="1" x14ac:dyDescent="0.25">
      <c r="A8900" s="169">
        <v>524082</v>
      </c>
      <c r="B8900" s="170" t="s">
        <v>427</v>
      </c>
      <c r="C8900" s="170" t="s">
        <v>15</v>
      </c>
      <c r="D8900" s="170" t="s">
        <v>93</v>
      </c>
      <c r="E8900" s="170">
        <v>750</v>
      </c>
      <c r="F8900" s="170">
        <v>12</v>
      </c>
      <c r="G8900" s="171">
        <v>40</v>
      </c>
      <c r="H8900" s="170" t="s">
        <v>123</v>
      </c>
      <c r="I8900" s="171">
        <v>26.07</v>
      </c>
      <c r="J8900" s="169">
        <v>1</v>
      </c>
    </row>
    <row r="8901" spans="1:10" hidden="1" x14ac:dyDescent="0.25">
      <c r="A8901" s="169">
        <v>524090</v>
      </c>
      <c r="B8901" s="170" t="s">
        <v>157</v>
      </c>
      <c r="C8901" s="170" t="s">
        <v>15</v>
      </c>
      <c r="D8901" s="170" t="s">
        <v>93</v>
      </c>
      <c r="E8901" s="170">
        <v>1140</v>
      </c>
      <c r="F8901" s="170">
        <v>6</v>
      </c>
      <c r="G8901" s="171">
        <v>40</v>
      </c>
      <c r="H8901" s="170" t="s">
        <v>123</v>
      </c>
      <c r="I8901" s="171">
        <v>41.99</v>
      </c>
      <c r="J8901" s="169">
        <v>1</v>
      </c>
    </row>
    <row r="8902" spans="1:10" hidden="1" x14ac:dyDescent="0.25">
      <c r="A8902" s="169">
        <v>524108</v>
      </c>
      <c r="B8902" s="170" t="s">
        <v>6465</v>
      </c>
      <c r="C8902" s="170" t="s">
        <v>15</v>
      </c>
      <c r="D8902" s="170" t="s">
        <v>93</v>
      </c>
      <c r="E8902" s="170">
        <v>750</v>
      </c>
      <c r="F8902" s="170">
        <v>12</v>
      </c>
      <c r="G8902" s="171">
        <v>40</v>
      </c>
      <c r="H8902" s="170" t="s">
        <v>123</v>
      </c>
      <c r="I8902" s="171">
        <v>24.97</v>
      </c>
      <c r="J8902" s="169">
        <v>1</v>
      </c>
    </row>
    <row r="8903" spans="1:10" hidden="1" x14ac:dyDescent="0.25">
      <c r="A8903" s="169">
        <v>529156</v>
      </c>
      <c r="B8903" s="170" t="s">
        <v>6466</v>
      </c>
      <c r="C8903" s="170" t="s">
        <v>15</v>
      </c>
      <c r="D8903" s="170" t="s">
        <v>93</v>
      </c>
      <c r="E8903" s="170">
        <v>750</v>
      </c>
      <c r="F8903" s="170">
        <v>6</v>
      </c>
      <c r="G8903" s="171">
        <v>40</v>
      </c>
      <c r="H8903" s="170" t="s">
        <v>402</v>
      </c>
      <c r="I8903" s="171">
        <v>49.99</v>
      </c>
      <c r="J8903" s="169">
        <v>1</v>
      </c>
    </row>
    <row r="8904" spans="1:10" hidden="1" x14ac:dyDescent="0.25">
      <c r="A8904" s="169">
        <v>529826</v>
      </c>
      <c r="B8904" s="170" t="s">
        <v>106</v>
      </c>
      <c r="C8904" s="170" t="s">
        <v>15</v>
      </c>
      <c r="D8904" s="170" t="s">
        <v>16</v>
      </c>
      <c r="E8904" s="170">
        <v>3000</v>
      </c>
      <c r="F8904" s="170">
        <v>3</v>
      </c>
      <c r="G8904" s="171">
        <v>40</v>
      </c>
      <c r="H8904" s="170" t="s">
        <v>20</v>
      </c>
      <c r="I8904" s="171">
        <v>124.99</v>
      </c>
      <c r="J8904" s="169">
        <v>1</v>
      </c>
    </row>
    <row r="8905" spans="1:10" hidden="1" x14ac:dyDescent="0.25">
      <c r="A8905" s="169">
        <v>530675</v>
      </c>
      <c r="B8905" s="170" t="s">
        <v>6467</v>
      </c>
      <c r="C8905" s="170" t="s">
        <v>24</v>
      </c>
      <c r="D8905" s="170" t="s">
        <v>707</v>
      </c>
      <c r="E8905" s="170">
        <v>750</v>
      </c>
      <c r="F8905" s="170">
        <v>12</v>
      </c>
      <c r="G8905" s="171">
        <v>13.1</v>
      </c>
      <c r="H8905" s="170" t="s">
        <v>26</v>
      </c>
      <c r="I8905" s="171">
        <v>29.99</v>
      </c>
      <c r="J8905" s="169">
        <v>1</v>
      </c>
    </row>
    <row r="8906" spans="1:10" hidden="1" x14ac:dyDescent="0.25">
      <c r="A8906" s="169">
        <v>530683</v>
      </c>
      <c r="B8906" s="170" t="s">
        <v>6468</v>
      </c>
      <c r="C8906" s="170" t="s">
        <v>24</v>
      </c>
      <c r="D8906" s="170" t="s">
        <v>166</v>
      </c>
      <c r="E8906" s="170">
        <v>750</v>
      </c>
      <c r="F8906" s="170">
        <v>12</v>
      </c>
      <c r="G8906" s="171">
        <v>12.7</v>
      </c>
      <c r="H8906" s="170" t="s">
        <v>26</v>
      </c>
      <c r="I8906" s="171">
        <v>29.99</v>
      </c>
      <c r="J8906" s="169">
        <v>1</v>
      </c>
    </row>
    <row r="8907" spans="1:10" hidden="1" x14ac:dyDescent="0.25">
      <c r="A8907" s="169">
        <v>530717</v>
      </c>
      <c r="B8907" s="170" t="s">
        <v>6469</v>
      </c>
      <c r="C8907" s="170" t="s">
        <v>24</v>
      </c>
      <c r="D8907" s="170" t="s">
        <v>248</v>
      </c>
      <c r="E8907" s="170">
        <v>750</v>
      </c>
      <c r="F8907" s="170">
        <v>12</v>
      </c>
      <c r="G8907" s="171">
        <v>14.7</v>
      </c>
      <c r="H8907" s="170" t="s">
        <v>26</v>
      </c>
      <c r="I8907" s="171">
        <v>29.99</v>
      </c>
      <c r="J8907" s="169">
        <v>1</v>
      </c>
    </row>
    <row r="8908" spans="1:10" hidden="1" x14ac:dyDescent="0.25">
      <c r="A8908" s="169">
        <v>530725</v>
      </c>
      <c r="B8908" s="170" t="s">
        <v>6470</v>
      </c>
      <c r="C8908" s="170" t="s">
        <v>24</v>
      </c>
      <c r="D8908" s="170" t="s">
        <v>85</v>
      </c>
      <c r="E8908" s="170">
        <v>750</v>
      </c>
      <c r="F8908" s="170">
        <v>12</v>
      </c>
      <c r="G8908" s="171">
        <v>14</v>
      </c>
      <c r="H8908" s="170" t="s">
        <v>26</v>
      </c>
      <c r="I8908" s="171">
        <v>29.99</v>
      </c>
      <c r="J8908" s="169">
        <v>1</v>
      </c>
    </row>
    <row r="8909" spans="1:10" hidden="1" x14ac:dyDescent="0.25">
      <c r="A8909" s="169">
        <v>531392</v>
      </c>
      <c r="B8909" s="170" t="s">
        <v>6471</v>
      </c>
      <c r="C8909" s="170" t="s">
        <v>11</v>
      </c>
      <c r="D8909" s="170" t="s">
        <v>12</v>
      </c>
      <c r="E8909" s="170">
        <v>3960</v>
      </c>
      <c r="F8909" s="170">
        <v>2</v>
      </c>
      <c r="G8909" s="171">
        <v>5</v>
      </c>
      <c r="H8909" s="170" t="s">
        <v>13</v>
      </c>
      <c r="I8909" s="171">
        <v>33.99</v>
      </c>
      <c r="J8909" s="169">
        <v>12</v>
      </c>
    </row>
    <row r="8910" spans="1:10" hidden="1" x14ac:dyDescent="0.25">
      <c r="A8910" s="169">
        <v>531392</v>
      </c>
      <c r="B8910" s="170" t="s">
        <v>6471</v>
      </c>
      <c r="C8910" s="170" t="s">
        <v>11</v>
      </c>
      <c r="D8910" s="170" t="s">
        <v>12</v>
      </c>
      <c r="E8910" s="170">
        <v>3960</v>
      </c>
      <c r="F8910" s="170">
        <v>2</v>
      </c>
      <c r="G8910" s="171">
        <v>5</v>
      </c>
      <c r="H8910" s="170" t="s">
        <v>13</v>
      </c>
      <c r="I8910" s="171">
        <v>33.99</v>
      </c>
      <c r="J8910" s="169">
        <v>12</v>
      </c>
    </row>
    <row r="8911" spans="1:10" hidden="1" x14ac:dyDescent="0.25">
      <c r="A8911" s="169">
        <v>533026</v>
      </c>
      <c r="B8911" s="170" t="s">
        <v>6472</v>
      </c>
      <c r="C8911" s="170" t="s">
        <v>24</v>
      </c>
      <c r="D8911" s="170" t="s">
        <v>34</v>
      </c>
      <c r="E8911" s="170">
        <v>750</v>
      </c>
      <c r="F8911" s="170">
        <v>12</v>
      </c>
      <c r="G8911" s="171">
        <v>12</v>
      </c>
      <c r="H8911" s="170" t="s">
        <v>73</v>
      </c>
      <c r="I8911" s="171">
        <v>16.989999999999998</v>
      </c>
      <c r="J8911" s="169">
        <v>1</v>
      </c>
    </row>
    <row r="8912" spans="1:10" hidden="1" x14ac:dyDescent="0.25">
      <c r="A8912" s="169">
        <v>534263</v>
      </c>
      <c r="B8912" s="170" t="s">
        <v>6473</v>
      </c>
      <c r="C8912" s="170" t="s">
        <v>24</v>
      </c>
      <c r="D8912" s="170" t="s">
        <v>68</v>
      </c>
      <c r="E8912" s="170">
        <v>750</v>
      </c>
      <c r="F8912" s="170">
        <v>12</v>
      </c>
      <c r="G8912" s="171">
        <v>13.8</v>
      </c>
      <c r="H8912" s="170" t="s">
        <v>100</v>
      </c>
      <c r="I8912" s="171">
        <v>13.99</v>
      </c>
      <c r="J8912" s="169">
        <v>1</v>
      </c>
    </row>
    <row r="8913" spans="1:10" hidden="1" x14ac:dyDescent="0.25">
      <c r="A8913" s="169">
        <v>535393</v>
      </c>
      <c r="B8913" s="170" t="s">
        <v>6474</v>
      </c>
      <c r="C8913" s="170" t="s">
        <v>24</v>
      </c>
      <c r="D8913" s="170" t="s">
        <v>68</v>
      </c>
      <c r="E8913" s="170">
        <v>750</v>
      </c>
      <c r="F8913" s="170">
        <v>12</v>
      </c>
      <c r="G8913" s="171">
        <v>12</v>
      </c>
      <c r="H8913" s="170" t="s">
        <v>22</v>
      </c>
      <c r="I8913" s="171">
        <v>10.99</v>
      </c>
      <c r="J8913" s="169">
        <v>1</v>
      </c>
    </row>
    <row r="8914" spans="1:10" hidden="1" x14ac:dyDescent="0.25">
      <c r="A8914" s="169">
        <v>536508</v>
      </c>
      <c r="B8914" s="170" t="s">
        <v>6475</v>
      </c>
      <c r="C8914" s="170" t="s">
        <v>24</v>
      </c>
      <c r="D8914" s="170" t="s">
        <v>34</v>
      </c>
      <c r="E8914" s="170">
        <v>750</v>
      </c>
      <c r="F8914" s="170">
        <v>12</v>
      </c>
      <c r="G8914" s="171">
        <v>13.5</v>
      </c>
      <c r="H8914" s="170" t="s">
        <v>1214</v>
      </c>
      <c r="I8914" s="171">
        <v>19.989999999999998</v>
      </c>
      <c r="J8914" s="169">
        <v>1</v>
      </c>
    </row>
    <row r="8915" spans="1:10" hidden="1" x14ac:dyDescent="0.25">
      <c r="A8915" s="169">
        <v>537597</v>
      </c>
      <c r="B8915" s="170" t="s">
        <v>6476</v>
      </c>
      <c r="C8915" s="170" t="s">
        <v>24</v>
      </c>
      <c r="D8915" s="170" t="s">
        <v>166</v>
      </c>
      <c r="E8915" s="170">
        <v>750</v>
      </c>
      <c r="F8915" s="170">
        <v>12</v>
      </c>
      <c r="G8915" s="171">
        <v>12.5</v>
      </c>
      <c r="H8915" s="170" t="s">
        <v>378</v>
      </c>
      <c r="I8915" s="171">
        <v>21.99</v>
      </c>
      <c r="J8915" s="169">
        <v>1</v>
      </c>
    </row>
    <row r="8916" spans="1:10" hidden="1" x14ac:dyDescent="0.25">
      <c r="A8916" s="169">
        <v>538637</v>
      </c>
      <c r="B8916" s="170" t="s">
        <v>6477</v>
      </c>
      <c r="C8916" s="170" t="s">
        <v>24</v>
      </c>
      <c r="D8916" s="170" t="s">
        <v>85</v>
      </c>
      <c r="E8916" s="170">
        <v>750</v>
      </c>
      <c r="F8916" s="170">
        <v>12</v>
      </c>
      <c r="G8916" s="171">
        <v>13.5</v>
      </c>
      <c r="H8916" s="170" t="s">
        <v>177</v>
      </c>
      <c r="I8916" s="171">
        <v>18.989999999999998</v>
      </c>
      <c r="J8916" s="169">
        <v>1</v>
      </c>
    </row>
    <row r="8917" spans="1:10" hidden="1" x14ac:dyDescent="0.25">
      <c r="A8917" s="169">
        <v>540021</v>
      </c>
      <c r="B8917" s="170" t="s">
        <v>6478</v>
      </c>
      <c r="C8917" s="170" t="s">
        <v>24</v>
      </c>
      <c r="D8917" s="170" t="s">
        <v>109</v>
      </c>
      <c r="E8917" s="170">
        <v>750</v>
      </c>
      <c r="F8917" s="170">
        <v>6</v>
      </c>
      <c r="G8917" s="171">
        <v>8.5</v>
      </c>
      <c r="H8917" s="170" t="s">
        <v>110</v>
      </c>
      <c r="I8917" s="171">
        <v>25.99</v>
      </c>
      <c r="J8917" s="169">
        <v>1</v>
      </c>
    </row>
    <row r="8918" spans="1:10" hidden="1" x14ac:dyDescent="0.25">
      <c r="A8918" s="169">
        <v>540252</v>
      </c>
      <c r="B8918" s="170" t="s">
        <v>6479</v>
      </c>
      <c r="C8918" s="170" t="s">
        <v>24</v>
      </c>
      <c r="D8918" s="170" t="s">
        <v>99</v>
      </c>
      <c r="E8918" s="170">
        <v>750</v>
      </c>
      <c r="F8918" s="170">
        <v>6</v>
      </c>
      <c r="G8918" s="171">
        <v>20</v>
      </c>
      <c r="H8918" s="170" t="s">
        <v>149</v>
      </c>
      <c r="I8918" s="171">
        <v>179.99</v>
      </c>
      <c r="J8918" s="169">
        <v>1</v>
      </c>
    </row>
    <row r="8919" spans="1:10" hidden="1" x14ac:dyDescent="0.25">
      <c r="A8919" s="169">
        <v>541003</v>
      </c>
      <c r="B8919" s="170" t="s">
        <v>6480</v>
      </c>
      <c r="C8919" s="170" t="s">
        <v>24</v>
      </c>
      <c r="D8919" s="170" t="s">
        <v>598</v>
      </c>
      <c r="E8919" s="170">
        <v>750</v>
      </c>
      <c r="F8919" s="170">
        <v>12</v>
      </c>
      <c r="G8919" s="171">
        <v>10</v>
      </c>
      <c r="H8919" s="170" t="s">
        <v>73</v>
      </c>
      <c r="I8919" s="171">
        <v>16.989999999999998</v>
      </c>
      <c r="J8919" s="169">
        <v>1</v>
      </c>
    </row>
    <row r="8920" spans="1:10" hidden="1" x14ac:dyDescent="0.25">
      <c r="A8920" s="169">
        <v>541193</v>
      </c>
      <c r="B8920" s="170" t="s">
        <v>5973</v>
      </c>
      <c r="C8920" s="170" t="s">
        <v>24</v>
      </c>
      <c r="D8920" s="170" t="s">
        <v>66</v>
      </c>
      <c r="E8920" s="170">
        <v>750</v>
      </c>
      <c r="F8920" s="170">
        <v>12</v>
      </c>
      <c r="G8920" s="171">
        <v>13.5</v>
      </c>
      <c r="H8920" s="170" t="s">
        <v>26</v>
      </c>
      <c r="I8920" s="171">
        <v>24.99</v>
      </c>
      <c r="J8920" s="169">
        <v>1</v>
      </c>
    </row>
    <row r="8921" spans="1:10" hidden="1" x14ac:dyDescent="0.25">
      <c r="A8921" s="169">
        <v>543876</v>
      </c>
      <c r="B8921" s="170" t="s">
        <v>6481</v>
      </c>
      <c r="C8921" s="170" t="s">
        <v>24</v>
      </c>
      <c r="D8921" s="170" t="s">
        <v>85</v>
      </c>
      <c r="E8921" s="170">
        <v>750</v>
      </c>
      <c r="F8921" s="170">
        <v>12</v>
      </c>
      <c r="G8921" s="171">
        <v>14</v>
      </c>
      <c r="H8921" s="170" t="s">
        <v>32</v>
      </c>
      <c r="I8921" s="171">
        <v>17.989999999999998</v>
      </c>
      <c r="J8921" s="169">
        <v>1</v>
      </c>
    </row>
    <row r="8922" spans="1:10" hidden="1" x14ac:dyDescent="0.25">
      <c r="A8922" s="169">
        <v>543884</v>
      </c>
      <c r="B8922" s="170" t="s">
        <v>6482</v>
      </c>
      <c r="C8922" s="170" t="s">
        <v>24</v>
      </c>
      <c r="D8922" s="170" t="s">
        <v>68</v>
      </c>
      <c r="E8922" s="170">
        <v>750</v>
      </c>
      <c r="F8922" s="170">
        <v>12</v>
      </c>
      <c r="G8922" s="171">
        <v>14</v>
      </c>
      <c r="H8922" s="170" t="s">
        <v>32</v>
      </c>
      <c r="I8922" s="171">
        <v>17.989999999999998</v>
      </c>
      <c r="J8922" s="169">
        <v>1</v>
      </c>
    </row>
    <row r="8923" spans="1:10" hidden="1" x14ac:dyDescent="0.25">
      <c r="A8923" s="169">
        <v>545004</v>
      </c>
      <c r="B8923" s="170" t="s">
        <v>6483</v>
      </c>
      <c r="C8923" s="170" t="s">
        <v>24</v>
      </c>
      <c r="D8923" s="170" t="s">
        <v>66</v>
      </c>
      <c r="E8923" s="170">
        <v>750</v>
      </c>
      <c r="F8923" s="170">
        <v>12</v>
      </c>
      <c r="G8923" s="171">
        <v>13.7</v>
      </c>
      <c r="H8923" s="170" t="s">
        <v>177</v>
      </c>
      <c r="I8923" s="171">
        <v>29.99</v>
      </c>
      <c r="J8923" s="169">
        <v>1</v>
      </c>
    </row>
    <row r="8924" spans="1:10" hidden="1" x14ac:dyDescent="0.25">
      <c r="A8924" s="169">
        <v>545319</v>
      </c>
      <c r="B8924" s="170" t="s">
        <v>6484</v>
      </c>
      <c r="C8924" s="170" t="s">
        <v>24</v>
      </c>
      <c r="D8924" s="170" t="s">
        <v>34</v>
      </c>
      <c r="E8924" s="170">
        <v>750</v>
      </c>
      <c r="F8924" s="170">
        <v>12</v>
      </c>
      <c r="G8924" s="171">
        <v>13</v>
      </c>
      <c r="H8924" s="170" t="s">
        <v>22</v>
      </c>
      <c r="I8924" s="171">
        <v>17.989999999999998</v>
      </c>
      <c r="J8924" s="169">
        <v>1</v>
      </c>
    </row>
    <row r="8925" spans="1:10" hidden="1" x14ac:dyDescent="0.25">
      <c r="A8925" s="169">
        <v>545772</v>
      </c>
      <c r="B8925" s="170" t="s">
        <v>6401</v>
      </c>
      <c r="C8925" s="170" t="s">
        <v>24</v>
      </c>
      <c r="D8925" s="170" t="s">
        <v>230</v>
      </c>
      <c r="E8925" s="170">
        <v>750</v>
      </c>
      <c r="F8925" s="170">
        <v>12</v>
      </c>
      <c r="G8925" s="171">
        <v>12.5</v>
      </c>
      <c r="H8925" s="170" t="s">
        <v>177</v>
      </c>
      <c r="I8925" s="171">
        <v>13.99</v>
      </c>
      <c r="J8925" s="169">
        <v>1</v>
      </c>
    </row>
    <row r="8926" spans="1:10" hidden="1" x14ac:dyDescent="0.25">
      <c r="A8926" s="169">
        <v>546127</v>
      </c>
      <c r="B8926" s="170" t="s">
        <v>6485</v>
      </c>
      <c r="C8926" s="170" t="s">
        <v>11</v>
      </c>
      <c r="D8926" s="170" t="s">
        <v>303</v>
      </c>
      <c r="E8926" s="170">
        <v>710</v>
      </c>
      <c r="F8926" s="170">
        <v>12</v>
      </c>
      <c r="G8926" s="171">
        <v>8</v>
      </c>
      <c r="H8926" s="170" t="s">
        <v>824</v>
      </c>
      <c r="I8926" s="171">
        <v>4.43</v>
      </c>
      <c r="J8926" s="169">
        <v>1</v>
      </c>
    </row>
    <row r="8927" spans="1:10" hidden="1" x14ac:dyDescent="0.25">
      <c r="A8927" s="169">
        <v>546127</v>
      </c>
      <c r="B8927" s="170" t="s">
        <v>6485</v>
      </c>
      <c r="C8927" s="170" t="s">
        <v>11</v>
      </c>
      <c r="D8927" s="170" t="s">
        <v>303</v>
      </c>
      <c r="E8927" s="170">
        <v>710</v>
      </c>
      <c r="F8927" s="170">
        <v>12</v>
      </c>
      <c r="G8927" s="171">
        <v>8</v>
      </c>
      <c r="H8927" s="170" t="s">
        <v>824</v>
      </c>
      <c r="I8927" s="171">
        <v>4.43</v>
      </c>
      <c r="J8927" s="169">
        <v>1</v>
      </c>
    </row>
    <row r="8928" spans="1:10" hidden="1" x14ac:dyDescent="0.25">
      <c r="A8928" s="169">
        <v>546366</v>
      </c>
      <c r="B8928" s="170" t="s">
        <v>6486</v>
      </c>
      <c r="C8928" s="170" t="s">
        <v>15</v>
      </c>
      <c r="D8928" s="170" t="s">
        <v>1007</v>
      </c>
      <c r="E8928" s="170">
        <v>500</v>
      </c>
      <c r="F8928" s="170">
        <v>6</v>
      </c>
      <c r="G8928" s="171">
        <v>51.4</v>
      </c>
      <c r="H8928" s="170" t="s">
        <v>2597</v>
      </c>
      <c r="I8928" s="171">
        <v>69.989999999999995</v>
      </c>
      <c r="J8928" s="169">
        <v>1</v>
      </c>
    </row>
    <row r="8929" spans="1:10" hidden="1" x14ac:dyDescent="0.25">
      <c r="A8929" s="169">
        <v>550327</v>
      </c>
      <c r="B8929" s="170" t="s">
        <v>6487</v>
      </c>
      <c r="C8929" s="170" t="s">
        <v>24</v>
      </c>
      <c r="D8929" s="170" t="s">
        <v>85</v>
      </c>
      <c r="E8929" s="170">
        <v>750</v>
      </c>
      <c r="F8929" s="170">
        <v>12</v>
      </c>
      <c r="G8929" s="171">
        <v>13.5</v>
      </c>
      <c r="H8929" s="170" t="s">
        <v>86</v>
      </c>
      <c r="I8929" s="171">
        <v>21.99</v>
      </c>
      <c r="J8929" s="169">
        <v>1</v>
      </c>
    </row>
    <row r="8930" spans="1:10" hidden="1" x14ac:dyDescent="0.25">
      <c r="A8930" s="169">
        <v>550715</v>
      </c>
      <c r="B8930" s="170" t="s">
        <v>320</v>
      </c>
      <c r="C8930" s="170" t="s">
        <v>15</v>
      </c>
      <c r="D8930" s="170" t="s">
        <v>16</v>
      </c>
      <c r="E8930" s="170">
        <v>750</v>
      </c>
      <c r="F8930" s="170">
        <v>12</v>
      </c>
      <c r="G8930" s="171">
        <v>40</v>
      </c>
      <c r="H8930" s="170" t="s">
        <v>123</v>
      </c>
      <c r="I8930" s="171">
        <v>29.99</v>
      </c>
      <c r="J8930" s="169">
        <v>1</v>
      </c>
    </row>
    <row r="8931" spans="1:10" hidden="1" x14ac:dyDescent="0.25">
      <c r="A8931" s="169">
        <v>550764</v>
      </c>
      <c r="B8931" s="170" t="s">
        <v>6488</v>
      </c>
      <c r="C8931" s="170" t="s">
        <v>11</v>
      </c>
      <c r="D8931" s="170" t="s">
        <v>12</v>
      </c>
      <c r="E8931" s="170">
        <v>710</v>
      </c>
      <c r="F8931" s="170">
        <v>12</v>
      </c>
      <c r="G8931" s="171">
        <v>4.5999999999999996</v>
      </c>
      <c r="H8931" s="170" t="s">
        <v>105</v>
      </c>
      <c r="I8931" s="171">
        <v>5.29</v>
      </c>
      <c r="J8931" s="169">
        <v>1</v>
      </c>
    </row>
    <row r="8932" spans="1:10" hidden="1" x14ac:dyDescent="0.25">
      <c r="A8932" s="169">
        <v>550764</v>
      </c>
      <c r="B8932" s="170" t="s">
        <v>6488</v>
      </c>
      <c r="C8932" s="170" t="s">
        <v>11</v>
      </c>
      <c r="D8932" s="170" t="s">
        <v>12</v>
      </c>
      <c r="E8932" s="170">
        <v>710</v>
      </c>
      <c r="F8932" s="170">
        <v>12</v>
      </c>
      <c r="G8932" s="171">
        <v>4.5999999999999996</v>
      </c>
      <c r="H8932" s="170" t="s">
        <v>105</v>
      </c>
      <c r="I8932" s="171">
        <v>5.29</v>
      </c>
      <c r="J8932" s="169">
        <v>1</v>
      </c>
    </row>
    <row r="8933" spans="1:10" hidden="1" x14ac:dyDescent="0.25">
      <c r="A8933" s="169">
        <v>551085</v>
      </c>
      <c r="B8933" s="170" t="s">
        <v>6489</v>
      </c>
      <c r="C8933" s="170" t="s">
        <v>24</v>
      </c>
      <c r="D8933" s="170" t="s">
        <v>879</v>
      </c>
      <c r="E8933" s="170">
        <v>375</v>
      </c>
      <c r="F8933" s="170">
        <v>6</v>
      </c>
      <c r="G8933" s="171">
        <v>9.5</v>
      </c>
      <c r="H8933" s="170" t="s">
        <v>32</v>
      </c>
      <c r="I8933" s="171">
        <v>59.99</v>
      </c>
      <c r="J8933" s="169">
        <v>1</v>
      </c>
    </row>
    <row r="8934" spans="1:10" hidden="1" x14ac:dyDescent="0.25">
      <c r="A8934" s="169">
        <v>552554</v>
      </c>
      <c r="B8934" s="170" t="s">
        <v>6490</v>
      </c>
      <c r="C8934" s="170" t="s">
        <v>11</v>
      </c>
      <c r="D8934" s="170" t="s">
        <v>12</v>
      </c>
      <c r="E8934" s="170">
        <v>4260</v>
      </c>
      <c r="F8934" s="170">
        <v>1</v>
      </c>
      <c r="G8934" s="171">
        <v>4.7</v>
      </c>
      <c r="H8934" s="170" t="s">
        <v>13</v>
      </c>
      <c r="I8934" s="171">
        <v>29.99</v>
      </c>
      <c r="J8934" s="169">
        <v>12</v>
      </c>
    </row>
    <row r="8935" spans="1:10" hidden="1" x14ac:dyDescent="0.25">
      <c r="A8935" s="169">
        <v>552554</v>
      </c>
      <c r="B8935" s="170" t="s">
        <v>6490</v>
      </c>
      <c r="C8935" s="170" t="s">
        <v>11</v>
      </c>
      <c r="D8935" s="170" t="s">
        <v>12</v>
      </c>
      <c r="E8935" s="170">
        <v>4260</v>
      </c>
      <c r="F8935" s="170">
        <v>1</v>
      </c>
      <c r="G8935" s="171">
        <v>4.7</v>
      </c>
      <c r="H8935" s="170" t="s">
        <v>13</v>
      </c>
      <c r="I8935" s="171">
        <v>29.99</v>
      </c>
      <c r="J8935" s="169">
        <v>12</v>
      </c>
    </row>
    <row r="8936" spans="1:10" hidden="1" x14ac:dyDescent="0.25">
      <c r="A8936" s="169">
        <v>554469</v>
      </c>
      <c r="B8936" s="170" t="s">
        <v>6491</v>
      </c>
      <c r="C8936" s="170" t="s">
        <v>11</v>
      </c>
      <c r="D8936" s="170" t="s">
        <v>1406</v>
      </c>
      <c r="E8936" s="170">
        <v>3520</v>
      </c>
      <c r="F8936" s="170">
        <v>3</v>
      </c>
      <c r="G8936" s="171">
        <v>4.2</v>
      </c>
      <c r="H8936" s="170" t="s">
        <v>20</v>
      </c>
      <c r="I8936" s="171">
        <v>24.79</v>
      </c>
      <c r="J8936" s="169">
        <v>8</v>
      </c>
    </row>
    <row r="8937" spans="1:10" hidden="1" x14ac:dyDescent="0.25">
      <c r="A8937" s="169">
        <v>554469</v>
      </c>
      <c r="B8937" s="170" t="s">
        <v>6491</v>
      </c>
      <c r="C8937" s="170" t="s">
        <v>11</v>
      </c>
      <c r="D8937" s="170" t="s">
        <v>1406</v>
      </c>
      <c r="E8937" s="170">
        <v>3520</v>
      </c>
      <c r="F8937" s="170">
        <v>3</v>
      </c>
      <c r="G8937" s="171">
        <v>4.2</v>
      </c>
      <c r="H8937" s="170" t="s">
        <v>20</v>
      </c>
      <c r="I8937" s="171">
        <v>24.79</v>
      </c>
      <c r="J8937" s="169">
        <v>8</v>
      </c>
    </row>
    <row r="8938" spans="1:10" hidden="1" x14ac:dyDescent="0.25">
      <c r="A8938" s="169">
        <v>557108</v>
      </c>
      <c r="B8938" s="170" t="s">
        <v>6492</v>
      </c>
      <c r="C8938" s="170" t="s">
        <v>15</v>
      </c>
      <c r="D8938" s="170" t="s">
        <v>227</v>
      </c>
      <c r="E8938" s="170">
        <v>750</v>
      </c>
      <c r="F8938" s="170">
        <v>12</v>
      </c>
      <c r="G8938" s="171">
        <v>40</v>
      </c>
      <c r="H8938" s="170" t="s">
        <v>222</v>
      </c>
      <c r="I8938" s="171">
        <v>37.99</v>
      </c>
      <c r="J8938" s="169">
        <v>1</v>
      </c>
    </row>
    <row r="8939" spans="1:10" hidden="1" x14ac:dyDescent="0.25">
      <c r="A8939" s="169">
        <v>557256</v>
      </c>
      <c r="B8939" s="170" t="s">
        <v>6493</v>
      </c>
      <c r="C8939" s="170" t="s">
        <v>24</v>
      </c>
      <c r="D8939" s="170" t="s">
        <v>191</v>
      </c>
      <c r="E8939" s="170">
        <v>1000</v>
      </c>
      <c r="F8939" s="170">
        <v>12</v>
      </c>
      <c r="G8939" s="171">
        <v>13</v>
      </c>
      <c r="H8939" s="170" t="s">
        <v>35</v>
      </c>
      <c r="I8939" s="171">
        <v>15.99</v>
      </c>
      <c r="J8939" s="169">
        <v>1</v>
      </c>
    </row>
    <row r="8940" spans="1:10" hidden="1" x14ac:dyDescent="0.25">
      <c r="A8940" s="169">
        <v>558452</v>
      </c>
      <c r="B8940" s="170" t="s">
        <v>6494</v>
      </c>
      <c r="C8940" s="170" t="s">
        <v>24</v>
      </c>
      <c r="D8940" s="170" t="s">
        <v>879</v>
      </c>
      <c r="E8940" s="170">
        <v>375</v>
      </c>
      <c r="F8940" s="170">
        <v>6</v>
      </c>
      <c r="G8940" s="171">
        <v>9</v>
      </c>
      <c r="H8940" s="170" t="s">
        <v>32</v>
      </c>
      <c r="I8940" s="171">
        <v>49.99</v>
      </c>
      <c r="J8940" s="169">
        <v>1</v>
      </c>
    </row>
    <row r="8941" spans="1:10" hidden="1" x14ac:dyDescent="0.25">
      <c r="A8941" s="169">
        <v>558825</v>
      </c>
      <c r="B8941" s="170" t="s">
        <v>6495</v>
      </c>
      <c r="C8941" s="170" t="s">
        <v>24</v>
      </c>
      <c r="D8941" s="170" t="s">
        <v>298</v>
      </c>
      <c r="E8941" s="170">
        <v>750</v>
      </c>
      <c r="F8941" s="170">
        <v>6</v>
      </c>
      <c r="G8941" s="171">
        <v>12</v>
      </c>
      <c r="H8941" s="170" t="s">
        <v>177</v>
      </c>
      <c r="I8941" s="171">
        <v>39.99</v>
      </c>
      <c r="J8941" s="169">
        <v>1</v>
      </c>
    </row>
    <row r="8942" spans="1:10" hidden="1" x14ac:dyDescent="0.25">
      <c r="A8942" s="169">
        <v>558999</v>
      </c>
      <c r="B8942" s="170" t="s">
        <v>6496</v>
      </c>
      <c r="C8942" s="170" t="s">
        <v>24</v>
      </c>
      <c r="D8942" s="170" t="s">
        <v>42</v>
      </c>
      <c r="E8942" s="170">
        <v>375</v>
      </c>
      <c r="F8942" s="170">
        <v>12</v>
      </c>
      <c r="G8942" s="171">
        <v>17</v>
      </c>
      <c r="H8942" s="170" t="s">
        <v>415</v>
      </c>
      <c r="I8942" s="171">
        <v>18.989999999999998</v>
      </c>
      <c r="J8942" s="169">
        <v>1</v>
      </c>
    </row>
    <row r="8943" spans="1:10" hidden="1" x14ac:dyDescent="0.25">
      <c r="A8943" s="169">
        <v>559302</v>
      </c>
      <c r="B8943" s="170" t="s">
        <v>6497</v>
      </c>
      <c r="C8943" s="170" t="s">
        <v>24</v>
      </c>
      <c r="D8943" s="170" t="s">
        <v>879</v>
      </c>
      <c r="E8943" s="170">
        <v>50</v>
      </c>
      <c r="F8943" s="170">
        <v>48</v>
      </c>
      <c r="G8943" s="171">
        <v>9.5</v>
      </c>
      <c r="H8943" s="170" t="s">
        <v>32</v>
      </c>
      <c r="I8943" s="171">
        <v>8.99</v>
      </c>
      <c r="J8943" s="169">
        <v>1</v>
      </c>
    </row>
    <row r="8944" spans="1:10" hidden="1" x14ac:dyDescent="0.25">
      <c r="A8944" s="169">
        <v>560474</v>
      </c>
      <c r="B8944" s="170" t="s">
        <v>6498</v>
      </c>
      <c r="C8944" s="170" t="s">
        <v>15</v>
      </c>
      <c r="D8944" s="170" t="s">
        <v>56</v>
      </c>
      <c r="E8944" s="170">
        <v>750</v>
      </c>
      <c r="F8944" s="170">
        <v>6</v>
      </c>
      <c r="G8944" s="171">
        <v>46</v>
      </c>
      <c r="H8944" s="170" t="s">
        <v>35</v>
      </c>
      <c r="I8944" s="171">
        <v>129.99</v>
      </c>
      <c r="J8944" s="169">
        <v>1</v>
      </c>
    </row>
    <row r="8945" spans="1:10" hidden="1" x14ac:dyDescent="0.25">
      <c r="A8945" s="169">
        <v>562892</v>
      </c>
      <c r="B8945" s="170" t="s">
        <v>6499</v>
      </c>
      <c r="C8945" s="170" t="s">
        <v>24</v>
      </c>
      <c r="D8945" s="170" t="s">
        <v>31</v>
      </c>
      <c r="E8945" s="170">
        <v>750</v>
      </c>
      <c r="F8945" s="170">
        <v>6</v>
      </c>
      <c r="G8945" s="171">
        <v>13.5</v>
      </c>
      <c r="H8945" s="170" t="s">
        <v>32</v>
      </c>
      <c r="I8945" s="171">
        <v>50.99</v>
      </c>
      <c r="J8945" s="169">
        <v>1</v>
      </c>
    </row>
    <row r="8946" spans="1:10" hidden="1" x14ac:dyDescent="0.25">
      <c r="A8946" s="169">
        <v>563338</v>
      </c>
      <c r="B8946" s="170" t="s">
        <v>6500</v>
      </c>
      <c r="C8946" s="170" t="s">
        <v>24</v>
      </c>
      <c r="D8946" s="170" t="s">
        <v>162</v>
      </c>
      <c r="E8946" s="170">
        <v>750</v>
      </c>
      <c r="F8946" s="170">
        <v>6</v>
      </c>
      <c r="G8946" s="171">
        <v>12.5</v>
      </c>
      <c r="H8946" s="170" t="s">
        <v>35</v>
      </c>
      <c r="I8946" s="171">
        <v>93.99</v>
      </c>
      <c r="J8946" s="169">
        <v>1</v>
      </c>
    </row>
    <row r="8947" spans="1:10" hidden="1" x14ac:dyDescent="0.25">
      <c r="A8947" s="169">
        <v>563601</v>
      </c>
      <c r="B8947" s="170" t="s">
        <v>6501</v>
      </c>
      <c r="C8947" s="170" t="s">
        <v>11</v>
      </c>
      <c r="D8947" s="170" t="s">
        <v>267</v>
      </c>
      <c r="E8947" s="170">
        <v>500</v>
      </c>
      <c r="F8947" s="170">
        <v>24</v>
      </c>
      <c r="G8947" s="171">
        <v>5</v>
      </c>
      <c r="H8947" s="170" t="s">
        <v>274</v>
      </c>
      <c r="I8947" s="171">
        <v>4.09</v>
      </c>
      <c r="J8947" s="169">
        <v>1</v>
      </c>
    </row>
    <row r="8948" spans="1:10" hidden="1" x14ac:dyDescent="0.25">
      <c r="A8948" s="169">
        <v>564674</v>
      </c>
      <c r="B8948" s="170" t="s">
        <v>6502</v>
      </c>
      <c r="C8948" s="170" t="s">
        <v>24</v>
      </c>
      <c r="D8948" s="170" t="s">
        <v>34</v>
      </c>
      <c r="E8948" s="170">
        <v>750</v>
      </c>
      <c r="F8948" s="170">
        <v>12</v>
      </c>
      <c r="G8948" s="171">
        <v>12</v>
      </c>
      <c r="H8948" s="170" t="s">
        <v>73</v>
      </c>
      <c r="I8948" s="171">
        <v>16.989999999999998</v>
      </c>
      <c r="J8948" s="169">
        <v>1</v>
      </c>
    </row>
    <row r="8949" spans="1:10" hidden="1" x14ac:dyDescent="0.25">
      <c r="A8949" s="169">
        <v>566174</v>
      </c>
      <c r="B8949" s="170" t="s">
        <v>6503</v>
      </c>
      <c r="C8949" s="170" t="s">
        <v>24</v>
      </c>
      <c r="D8949" s="170" t="s">
        <v>99</v>
      </c>
      <c r="E8949" s="170">
        <v>500</v>
      </c>
      <c r="F8949" s="170">
        <v>12</v>
      </c>
      <c r="G8949" s="171">
        <v>20</v>
      </c>
      <c r="H8949" s="170" t="s">
        <v>100</v>
      </c>
      <c r="I8949" s="171">
        <v>29.99</v>
      </c>
      <c r="J8949" s="169">
        <v>1</v>
      </c>
    </row>
    <row r="8950" spans="1:10" hidden="1" x14ac:dyDescent="0.25">
      <c r="A8950" s="169">
        <v>566182</v>
      </c>
      <c r="B8950" s="170" t="s">
        <v>6504</v>
      </c>
      <c r="C8950" s="170" t="s">
        <v>15</v>
      </c>
      <c r="D8950" s="170" t="s">
        <v>252</v>
      </c>
      <c r="E8950" s="170">
        <v>750</v>
      </c>
      <c r="F8950" s="170">
        <v>12</v>
      </c>
      <c r="G8950" s="171">
        <v>35</v>
      </c>
      <c r="H8950" s="170" t="s">
        <v>20</v>
      </c>
      <c r="I8950" s="171">
        <v>29.49</v>
      </c>
      <c r="J8950" s="169">
        <v>1</v>
      </c>
    </row>
    <row r="8951" spans="1:10" hidden="1" x14ac:dyDescent="0.25">
      <c r="A8951" s="169">
        <v>566836</v>
      </c>
      <c r="B8951" s="170" t="s">
        <v>6505</v>
      </c>
      <c r="C8951" s="170" t="s">
        <v>24</v>
      </c>
      <c r="D8951" s="170" t="s">
        <v>3714</v>
      </c>
      <c r="E8951" s="170">
        <v>750</v>
      </c>
      <c r="F8951" s="170">
        <v>12</v>
      </c>
      <c r="G8951" s="171">
        <v>13</v>
      </c>
      <c r="H8951" s="170" t="s">
        <v>73</v>
      </c>
      <c r="I8951" s="171">
        <v>12.99</v>
      </c>
      <c r="J8951" s="169">
        <v>1</v>
      </c>
    </row>
    <row r="8952" spans="1:10" hidden="1" x14ac:dyDescent="0.25">
      <c r="A8952" s="169">
        <v>566844</v>
      </c>
      <c r="B8952" s="170" t="s">
        <v>6506</v>
      </c>
      <c r="C8952" s="170" t="s">
        <v>24</v>
      </c>
      <c r="D8952" s="170" t="s">
        <v>34</v>
      </c>
      <c r="E8952" s="170">
        <v>750</v>
      </c>
      <c r="F8952" s="170">
        <v>12</v>
      </c>
      <c r="G8952" s="171">
        <v>13</v>
      </c>
      <c r="H8952" s="170" t="s">
        <v>110</v>
      </c>
      <c r="I8952" s="171">
        <v>38.99</v>
      </c>
      <c r="J8952" s="169">
        <v>1</v>
      </c>
    </row>
    <row r="8953" spans="1:10" hidden="1" x14ac:dyDescent="0.25">
      <c r="A8953" s="169">
        <v>567537</v>
      </c>
      <c r="B8953" s="170" t="s">
        <v>6507</v>
      </c>
      <c r="C8953" s="170" t="s">
        <v>24</v>
      </c>
      <c r="D8953" s="170" t="s">
        <v>66</v>
      </c>
      <c r="E8953" s="170">
        <v>750</v>
      </c>
      <c r="F8953" s="170">
        <v>12</v>
      </c>
      <c r="G8953" s="171">
        <v>12.5</v>
      </c>
      <c r="H8953" s="170" t="s">
        <v>64</v>
      </c>
      <c r="I8953" s="171">
        <v>39.99</v>
      </c>
      <c r="J8953" s="169">
        <v>1</v>
      </c>
    </row>
    <row r="8954" spans="1:10" hidden="1" x14ac:dyDescent="0.25">
      <c r="A8954" s="169">
        <v>567859</v>
      </c>
      <c r="B8954" s="170" t="s">
        <v>1673</v>
      </c>
      <c r="C8954" s="170" t="s">
        <v>15</v>
      </c>
      <c r="D8954" s="170" t="s">
        <v>137</v>
      </c>
      <c r="E8954" s="170">
        <v>750</v>
      </c>
      <c r="F8954" s="170">
        <v>12</v>
      </c>
      <c r="G8954" s="171">
        <v>35</v>
      </c>
      <c r="H8954" s="170" t="s">
        <v>29</v>
      </c>
      <c r="I8954" s="171">
        <v>28.99</v>
      </c>
      <c r="J8954" s="169">
        <v>1</v>
      </c>
    </row>
    <row r="8955" spans="1:10" hidden="1" x14ac:dyDescent="0.25">
      <c r="A8955" s="169">
        <v>568576</v>
      </c>
      <c r="B8955" s="170" t="s">
        <v>6508</v>
      </c>
      <c r="C8955" s="170" t="s">
        <v>15</v>
      </c>
      <c r="D8955" s="170" t="s">
        <v>125</v>
      </c>
      <c r="E8955" s="170">
        <v>750</v>
      </c>
      <c r="F8955" s="170">
        <v>12</v>
      </c>
      <c r="G8955" s="171">
        <v>55</v>
      </c>
      <c r="H8955" s="170" t="s">
        <v>200</v>
      </c>
      <c r="I8955" s="171">
        <v>56.99</v>
      </c>
      <c r="J8955" s="169">
        <v>1</v>
      </c>
    </row>
    <row r="8956" spans="1:10" hidden="1" x14ac:dyDescent="0.25">
      <c r="A8956" s="169">
        <v>569434</v>
      </c>
      <c r="B8956" s="170" t="s">
        <v>6509</v>
      </c>
      <c r="C8956" s="170" t="s">
        <v>24</v>
      </c>
      <c r="D8956" s="170" t="s">
        <v>34</v>
      </c>
      <c r="E8956" s="170">
        <v>750</v>
      </c>
      <c r="F8956" s="170">
        <v>12</v>
      </c>
      <c r="G8956" s="171">
        <v>13</v>
      </c>
      <c r="H8956" s="170" t="s">
        <v>110</v>
      </c>
      <c r="I8956" s="171">
        <v>26.99</v>
      </c>
      <c r="J8956" s="169">
        <v>1</v>
      </c>
    </row>
    <row r="8957" spans="1:10" hidden="1" x14ac:dyDescent="0.25">
      <c r="A8957" s="169">
        <v>572313</v>
      </c>
      <c r="B8957" s="170" t="s">
        <v>6510</v>
      </c>
      <c r="C8957" s="170" t="s">
        <v>11</v>
      </c>
      <c r="D8957" s="170" t="s">
        <v>12</v>
      </c>
      <c r="E8957" s="170">
        <v>500</v>
      </c>
      <c r="F8957" s="170">
        <v>24</v>
      </c>
      <c r="G8957" s="171">
        <v>5</v>
      </c>
      <c r="H8957" s="170" t="s">
        <v>151</v>
      </c>
      <c r="I8957" s="171">
        <v>3.94</v>
      </c>
      <c r="J8957" s="169">
        <v>1</v>
      </c>
    </row>
    <row r="8958" spans="1:10" hidden="1" x14ac:dyDescent="0.25">
      <c r="A8958" s="169">
        <v>572313</v>
      </c>
      <c r="B8958" s="170" t="s">
        <v>6510</v>
      </c>
      <c r="C8958" s="170" t="s">
        <v>11</v>
      </c>
      <c r="D8958" s="170" t="s">
        <v>12</v>
      </c>
      <c r="E8958" s="170">
        <v>500</v>
      </c>
      <c r="F8958" s="170">
        <v>24</v>
      </c>
      <c r="G8958" s="171">
        <v>5</v>
      </c>
      <c r="H8958" s="170" t="s">
        <v>151</v>
      </c>
      <c r="I8958" s="171">
        <v>3.94</v>
      </c>
      <c r="J8958" s="169">
        <v>1</v>
      </c>
    </row>
    <row r="8959" spans="1:10" hidden="1" x14ac:dyDescent="0.25">
      <c r="A8959" s="169">
        <v>572875</v>
      </c>
      <c r="B8959" s="170" t="s">
        <v>6511</v>
      </c>
      <c r="C8959" s="170" t="s">
        <v>24</v>
      </c>
      <c r="D8959" s="170" t="s">
        <v>127</v>
      </c>
      <c r="E8959" s="170">
        <v>750</v>
      </c>
      <c r="F8959" s="170">
        <v>12</v>
      </c>
      <c r="G8959" s="171">
        <v>14.5</v>
      </c>
      <c r="H8959" s="170" t="s">
        <v>22</v>
      </c>
      <c r="I8959" s="171">
        <v>23.99</v>
      </c>
      <c r="J8959" s="169">
        <v>1</v>
      </c>
    </row>
    <row r="8960" spans="1:10" hidden="1" x14ac:dyDescent="0.25">
      <c r="A8960" s="169">
        <v>574152</v>
      </c>
      <c r="B8960" s="170" t="s">
        <v>6512</v>
      </c>
      <c r="C8960" s="170" t="s">
        <v>15</v>
      </c>
      <c r="D8960" s="170" t="s">
        <v>252</v>
      </c>
      <c r="E8960" s="170">
        <v>750</v>
      </c>
      <c r="F8960" s="170">
        <v>6</v>
      </c>
      <c r="G8960" s="171">
        <v>40</v>
      </c>
      <c r="H8960" s="170" t="s">
        <v>29</v>
      </c>
      <c r="I8960" s="171">
        <v>49.99</v>
      </c>
      <c r="J8960" s="169">
        <v>1</v>
      </c>
    </row>
    <row r="8961" spans="1:10" hidden="1" x14ac:dyDescent="0.25">
      <c r="A8961" s="169">
        <v>576751</v>
      </c>
      <c r="B8961" s="170" t="s">
        <v>6513</v>
      </c>
      <c r="C8961" s="170" t="s">
        <v>24</v>
      </c>
      <c r="D8961" s="170" t="s">
        <v>85</v>
      </c>
      <c r="E8961" s="170">
        <v>750</v>
      </c>
      <c r="F8961" s="170">
        <v>12</v>
      </c>
      <c r="G8961" s="171">
        <v>15</v>
      </c>
      <c r="H8961" s="170" t="s">
        <v>26</v>
      </c>
      <c r="I8961" s="171">
        <v>24.99</v>
      </c>
      <c r="J8961" s="169">
        <v>1</v>
      </c>
    </row>
    <row r="8962" spans="1:10" hidden="1" x14ac:dyDescent="0.25">
      <c r="A8962" s="169">
        <v>578641</v>
      </c>
      <c r="B8962" s="170" t="s">
        <v>6514</v>
      </c>
      <c r="C8962" s="170" t="s">
        <v>24</v>
      </c>
      <c r="D8962" s="170" t="s">
        <v>58</v>
      </c>
      <c r="E8962" s="170">
        <v>750</v>
      </c>
      <c r="F8962" s="170">
        <v>12</v>
      </c>
      <c r="G8962" s="171">
        <v>13</v>
      </c>
      <c r="H8962" s="170" t="s">
        <v>32</v>
      </c>
      <c r="I8962" s="171">
        <v>15.99</v>
      </c>
      <c r="J8962" s="169">
        <v>1</v>
      </c>
    </row>
    <row r="8963" spans="1:10" hidden="1" x14ac:dyDescent="0.25">
      <c r="A8963" s="169">
        <v>580977</v>
      </c>
      <c r="B8963" s="170" t="s">
        <v>6515</v>
      </c>
      <c r="C8963" s="170" t="s">
        <v>24</v>
      </c>
      <c r="D8963" s="170" t="s">
        <v>382</v>
      </c>
      <c r="E8963" s="170">
        <v>750</v>
      </c>
      <c r="F8963" s="170">
        <v>6</v>
      </c>
      <c r="G8963" s="171">
        <v>14.5</v>
      </c>
      <c r="H8963" s="170" t="s">
        <v>64</v>
      </c>
      <c r="I8963" s="171">
        <v>95</v>
      </c>
      <c r="J8963" s="169">
        <v>1</v>
      </c>
    </row>
    <row r="8964" spans="1:10" hidden="1" x14ac:dyDescent="0.25">
      <c r="A8964" s="169">
        <v>580993</v>
      </c>
      <c r="B8964" s="170" t="s">
        <v>6516</v>
      </c>
      <c r="C8964" s="170" t="s">
        <v>24</v>
      </c>
      <c r="D8964" s="170" t="s">
        <v>25</v>
      </c>
      <c r="E8964" s="170">
        <v>750</v>
      </c>
      <c r="F8964" s="170">
        <v>12</v>
      </c>
      <c r="G8964" s="171">
        <v>6.5</v>
      </c>
      <c r="H8964" s="170" t="s">
        <v>163</v>
      </c>
      <c r="I8964" s="171">
        <v>19.989999999999998</v>
      </c>
      <c r="J8964" s="169">
        <v>1</v>
      </c>
    </row>
    <row r="8965" spans="1:10" hidden="1" x14ac:dyDescent="0.25">
      <c r="A8965" s="169">
        <v>582023</v>
      </c>
      <c r="B8965" s="170" t="s">
        <v>6517</v>
      </c>
      <c r="C8965" s="170" t="s">
        <v>24</v>
      </c>
      <c r="D8965" s="170" t="s">
        <v>162</v>
      </c>
      <c r="E8965" s="170">
        <v>750</v>
      </c>
      <c r="F8965" s="170">
        <v>6</v>
      </c>
      <c r="G8965" s="171">
        <v>12</v>
      </c>
      <c r="H8965" s="170" t="s">
        <v>35</v>
      </c>
      <c r="I8965" s="171">
        <v>103.99</v>
      </c>
      <c r="J8965" s="169">
        <v>1</v>
      </c>
    </row>
    <row r="8966" spans="1:10" hidden="1" x14ac:dyDescent="0.25">
      <c r="A8966" s="169">
        <v>582205</v>
      </c>
      <c r="B8966" s="170" t="s">
        <v>6518</v>
      </c>
      <c r="C8966" s="170" t="s">
        <v>15</v>
      </c>
      <c r="D8966" s="170" t="s">
        <v>82</v>
      </c>
      <c r="E8966" s="170">
        <v>750</v>
      </c>
      <c r="F8966" s="170">
        <v>6</v>
      </c>
      <c r="G8966" s="171">
        <v>40</v>
      </c>
      <c r="H8966" s="170" t="s">
        <v>43</v>
      </c>
      <c r="I8966" s="171">
        <v>144.99</v>
      </c>
      <c r="J8966" s="169">
        <v>1</v>
      </c>
    </row>
    <row r="8967" spans="1:10" hidden="1" x14ac:dyDescent="0.25">
      <c r="A8967" s="169">
        <v>582973</v>
      </c>
      <c r="B8967" s="170" t="s">
        <v>566</v>
      </c>
      <c r="C8967" s="170" t="s">
        <v>15</v>
      </c>
      <c r="D8967" s="170" t="s">
        <v>51</v>
      </c>
      <c r="E8967" s="170">
        <v>1750</v>
      </c>
      <c r="F8967" s="170">
        <v>6</v>
      </c>
      <c r="G8967" s="171">
        <v>40</v>
      </c>
      <c r="H8967" s="170" t="s">
        <v>29</v>
      </c>
      <c r="I8967" s="171">
        <v>62.99</v>
      </c>
      <c r="J8967" s="169">
        <v>1</v>
      </c>
    </row>
    <row r="8968" spans="1:10" hidden="1" x14ac:dyDescent="0.25">
      <c r="A8968" s="169">
        <v>583062</v>
      </c>
      <c r="B8968" s="170" t="s">
        <v>6519</v>
      </c>
      <c r="C8968" s="170" t="s">
        <v>24</v>
      </c>
      <c r="D8968" s="170" t="s">
        <v>707</v>
      </c>
      <c r="E8968" s="170">
        <v>750</v>
      </c>
      <c r="F8968" s="170">
        <v>12</v>
      </c>
      <c r="G8968" s="171">
        <v>8</v>
      </c>
      <c r="H8968" s="170" t="s">
        <v>128</v>
      </c>
      <c r="I8968" s="171">
        <v>20.3</v>
      </c>
      <c r="J8968" s="169">
        <v>1</v>
      </c>
    </row>
    <row r="8969" spans="1:10" hidden="1" x14ac:dyDescent="0.25">
      <c r="A8969" s="169">
        <v>583468</v>
      </c>
      <c r="B8969" s="170" t="s">
        <v>6520</v>
      </c>
      <c r="C8969" s="170" t="s">
        <v>15</v>
      </c>
      <c r="D8969" s="170" t="s">
        <v>134</v>
      </c>
      <c r="E8969" s="170">
        <v>750</v>
      </c>
      <c r="F8969" s="170">
        <v>6</v>
      </c>
      <c r="G8969" s="171">
        <v>40</v>
      </c>
      <c r="H8969" s="170" t="s">
        <v>222</v>
      </c>
      <c r="I8969" s="171">
        <v>344.99</v>
      </c>
      <c r="J8969" s="169">
        <v>1</v>
      </c>
    </row>
    <row r="8970" spans="1:10" hidden="1" x14ac:dyDescent="0.25">
      <c r="A8970" s="169">
        <v>585562</v>
      </c>
      <c r="B8970" s="170" t="s">
        <v>6521</v>
      </c>
      <c r="C8970" s="170" t="s">
        <v>24</v>
      </c>
      <c r="D8970" s="170" t="s">
        <v>34</v>
      </c>
      <c r="E8970" s="170">
        <v>750</v>
      </c>
      <c r="F8970" s="170">
        <v>12</v>
      </c>
      <c r="G8970" s="171">
        <v>14</v>
      </c>
      <c r="H8970" s="170" t="s">
        <v>163</v>
      </c>
      <c r="I8970" s="171">
        <v>29.99</v>
      </c>
      <c r="J8970" s="169">
        <v>1</v>
      </c>
    </row>
    <row r="8971" spans="1:10" hidden="1" x14ac:dyDescent="0.25">
      <c r="A8971" s="169">
        <v>585760</v>
      </c>
      <c r="B8971" s="170" t="s">
        <v>6522</v>
      </c>
      <c r="C8971" s="170" t="s">
        <v>24</v>
      </c>
      <c r="D8971" s="170" t="s">
        <v>194</v>
      </c>
      <c r="E8971" s="170">
        <v>750</v>
      </c>
      <c r="F8971" s="170">
        <v>12</v>
      </c>
      <c r="G8971" s="171">
        <v>13.5</v>
      </c>
      <c r="H8971" s="170" t="s">
        <v>141</v>
      </c>
      <c r="I8971" s="171">
        <v>33.99</v>
      </c>
      <c r="J8971" s="169">
        <v>1</v>
      </c>
    </row>
    <row r="8972" spans="1:10" hidden="1" x14ac:dyDescent="0.25">
      <c r="A8972" s="169">
        <v>587907</v>
      </c>
      <c r="B8972" s="170" t="s">
        <v>6523</v>
      </c>
      <c r="C8972" s="170" t="s">
        <v>24</v>
      </c>
      <c r="D8972" s="170" t="s">
        <v>85</v>
      </c>
      <c r="E8972" s="170">
        <v>750</v>
      </c>
      <c r="F8972" s="170">
        <v>12</v>
      </c>
      <c r="G8972" s="171">
        <v>13</v>
      </c>
      <c r="H8972" s="170" t="s">
        <v>26</v>
      </c>
      <c r="I8972" s="171">
        <v>17.989999999999998</v>
      </c>
      <c r="J8972" s="169">
        <v>1</v>
      </c>
    </row>
    <row r="8973" spans="1:10" hidden="1" x14ac:dyDescent="0.25">
      <c r="A8973" s="169">
        <v>589101</v>
      </c>
      <c r="B8973" s="170" t="s">
        <v>1356</v>
      </c>
      <c r="C8973" s="170" t="s">
        <v>24</v>
      </c>
      <c r="D8973" s="170" t="s">
        <v>166</v>
      </c>
      <c r="E8973" s="170">
        <v>750</v>
      </c>
      <c r="F8973" s="170">
        <v>12</v>
      </c>
      <c r="G8973" s="171">
        <v>12</v>
      </c>
      <c r="H8973" s="170" t="s">
        <v>32</v>
      </c>
      <c r="I8973" s="171">
        <v>15.99</v>
      </c>
      <c r="J8973" s="169">
        <v>1</v>
      </c>
    </row>
    <row r="8974" spans="1:10" hidden="1" x14ac:dyDescent="0.25">
      <c r="A8974" s="169">
        <v>590844</v>
      </c>
      <c r="B8974" s="170" t="s">
        <v>6524</v>
      </c>
      <c r="C8974" s="170" t="s">
        <v>24</v>
      </c>
      <c r="D8974" s="170" t="s">
        <v>34</v>
      </c>
      <c r="E8974" s="170">
        <v>750</v>
      </c>
      <c r="F8974" s="170">
        <v>12</v>
      </c>
      <c r="G8974" s="171">
        <v>13.7</v>
      </c>
      <c r="H8974" s="170" t="s">
        <v>26</v>
      </c>
      <c r="I8974" s="171">
        <v>16.989999999999998</v>
      </c>
      <c r="J8974" s="169">
        <v>1</v>
      </c>
    </row>
    <row r="8975" spans="1:10" hidden="1" x14ac:dyDescent="0.25">
      <c r="A8975" s="169">
        <v>591230</v>
      </c>
      <c r="B8975" s="170" t="s">
        <v>6525</v>
      </c>
      <c r="C8975" s="170" t="s">
        <v>11</v>
      </c>
      <c r="D8975" s="170" t="s">
        <v>12</v>
      </c>
      <c r="E8975" s="170">
        <v>500</v>
      </c>
      <c r="F8975" s="170">
        <v>20</v>
      </c>
      <c r="G8975" s="171">
        <v>5</v>
      </c>
      <c r="H8975" s="170" t="s">
        <v>274</v>
      </c>
      <c r="I8975" s="171">
        <v>4.09</v>
      </c>
      <c r="J8975" s="169">
        <v>1</v>
      </c>
    </row>
    <row r="8976" spans="1:10" hidden="1" x14ac:dyDescent="0.25">
      <c r="A8976" s="169">
        <v>592329</v>
      </c>
      <c r="B8976" s="170" t="s">
        <v>6526</v>
      </c>
      <c r="C8976" s="170" t="s">
        <v>11</v>
      </c>
      <c r="D8976" s="170" t="s">
        <v>303</v>
      </c>
      <c r="E8976" s="170">
        <v>500</v>
      </c>
      <c r="F8976" s="170">
        <v>24</v>
      </c>
      <c r="G8976" s="171">
        <v>8.6</v>
      </c>
      <c r="H8976" s="170" t="s">
        <v>946</v>
      </c>
      <c r="I8976" s="171">
        <v>3.39</v>
      </c>
      <c r="J8976" s="169">
        <v>1</v>
      </c>
    </row>
    <row r="8977" spans="1:10" hidden="1" x14ac:dyDescent="0.25">
      <c r="A8977" s="169">
        <v>592329</v>
      </c>
      <c r="B8977" s="170" t="s">
        <v>6526</v>
      </c>
      <c r="C8977" s="170" t="s">
        <v>11</v>
      </c>
      <c r="D8977" s="170" t="s">
        <v>303</v>
      </c>
      <c r="E8977" s="170">
        <v>500</v>
      </c>
      <c r="F8977" s="170">
        <v>24</v>
      </c>
      <c r="G8977" s="171">
        <v>8.6</v>
      </c>
      <c r="H8977" s="170" t="s">
        <v>946</v>
      </c>
      <c r="I8977" s="171">
        <v>3.39</v>
      </c>
      <c r="J8977" s="169">
        <v>1</v>
      </c>
    </row>
    <row r="8978" spans="1:10" hidden="1" x14ac:dyDescent="0.25">
      <c r="A8978" s="169">
        <v>598102</v>
      </c>
      <c r="B8978" s="170" t="s">
        <v>6205</v>
      </c>
      <c r="C8978" s="170" t="s">
        <v>24</v>
      </c>
      <c r="D8978" s="170" t="s">
        <v>68</v>
      </c>
      <c r="E8978" s="170">
        <v>1500</v>
      </c>
      <c r="F8978" s="170">
        <v>6</v>
      </c>
      <c r="G8978" s="171">
        <v>13.5</v>
      </c>
      <c r="H8978" s="170" t="s">
        <v>177</v>
      </c>
      <c r="I8978" s="171">
        <v>33.99</v>
      </c>
      <c r="J8978" s="169">
        <v>1</v>
      </c>
    </row>
    <row r="8979" spans="1:10" hidden="1" x14ac:dyDescent="0.25">
      <c r="A8979" s="169">
        <v>598128</v>
      </c>
      <c r="B8979" s="170" t="s">
        <v>6527</v>
      </c>
      <c r="C8979" s="170" t="s">
        <v>24</v>
      </c>
      <c r="D8979" s="170" t="s">
        <v>127</v>
      </c>
      <c r="E8979" s="170">
        <v>750</v>
      </c>
      <c r="F8979" s="170">
        <v>12</v>
      </c>
      <c r="G8979" s="171">
        <v>14</v>
      </c>
      <c r="H8979" s="170" t="s">
        <v>141</v>
      </c>
      <c r="I8979" s="171">
        <v>21.99</v>
      </c>
      <c r="J8979" s="169">
        <v>1</v>
      </c>
    </row>
    <row r="8980" spans="1:10" hidden="1" x14ac:dyDescent="0.25">
      <c r="A8980" s="169">
        <v>600163</v>
      </c>
      <c r="B8980" s="170" t="s">
        <v>6528</v>
      </c>
      <c r="C8980" s="170" t="s">
        <v>15</v>
      </c>
      <c r="D8980" s="170" t="s">
        <v>51</v>
      </c>
      <c r="E8980" s="170">
        <v>750</v>
      </c>
      <c r="F8980" s="170">
        <v>12</v>
      </c>
      <c r="G8980" s="171">
        <v>47.3</v>
      </c>
      <c r="H8980" s="170" t="s">
        <v>20</v>
      </c>
      <c r="I8980" s="171">
        <v>54.49</v>
      </c>
      <c r="J8980" s="169">
        <v>1</v>
      </c>
    </row>
    <row r="8981" spans="1:10" hidden="1" x14ac:dyDescent="0.25">
      <c r="A8981" s="169">
        <v>601484</v>
      </c>
      <c r="B8981" s="170" t="s">
        <v>6529</v>
      </c>
      <c r="C8981" s="170" t="s">
        <v>15</v>
      </c>
      <c r="D8981" s="170" t="s">
        <v>125</v>
      </c>
      <c r="E8981" s="170">
        <v>750</v>
      </c>
      <c r="F8981" s="170">
        <v>8</v>
      </c>
      <c r="G8981" s="171">
        <v>23</v>
      </c>
      <c r="H8981" s="170" t="s">
        <v>177</v>
      </c>
      <c r="I8981" s="171">
        <v>32.99</v>
      </c>
      <c r="J8981" s="169">
        <v>1</v>
      </c>
    </row>
    <row r="8982" spans="1:10" hidden="1" x14ac:dyDescent="0.25">
      <c r="A8982" s="169">
        <v>603530</v>
      </c>
      <c r="B8982" s="170" t="s">
        <v>6530</v>
      </c>
      <c r="C8982" s="170" t="s">
        <v>24</v>
      </c>
      <c r="D8982" s="170" t="s">
        <v>34</v>
      </c>
      <c r="E8982" s="170">
        <v>750</v>
      </c>
      <c r="F8982" s="170">
        <v>12</v>
      </c>
      <c r="G8982" s="171">
        <v>14</v>
      </c>
      <c r="H8982" s="170" t="s">
        <v>182</v>
      </c>
      <c r="I8982" s="171">
        <v>18.989999999999998</v>
      </c>
      <c r="J8982" s="169">
        <v>1</v>
      </c>
    </row>
    <row r="8983" spans="1:10" hidden="1" x14ac:dyDescent="0.25">
      <c r="A8983" s="169">
        <v>603837</v>
      </c>
      <c r="B8983" s="170" t="s">
        <v>6531</v>
      </c>
      <c r="C8983" s="170" t="s">
        <v>24</v>
      </c>
      <c r="D8983" s="170" t="s">
        <v>38</v>
      </c>
      <c r="E8983" s="170">
        <v>300</v>
      </c>
      <c r="F8983" s="170">
        <v>12</v>
      </c>
      <c r="G8983" s="171">
        <v>15.5</v>
      </c>
      <c r="H8983" s="170" t="s">
        <v>163</v>
      </c>
      <c r="I8983" s="171">
        <v>18.989999999999998</v>
      </c>
      <c r="J8983" s="169">
        <v>1</v>
      </c>
    </row>
    <row r="8984" spans="1:10" hidden="1" x14ac:dyDescent="0.25">
      <c r="A8984" s="169">
        <v>605923</v>
      </c>
      <c r="B8984" s="170" t="s">
        <v>6532</v>
      </c>
      <c r="C8984" s="170" t="s">
        <v>15</v>
      </c>
      <c r="D8984" s="170" t="s">
        <v>90</v>
      </c>
      <c r="E8984" s="170">
        <v>1140</v>
      </c>
      <c r="F8984" s="170">
        <v>6</v>
      </c>
      <c r="G8984" s="171">
        <v>40</v>
      </c>
      <c r="H8984" s="170" t="s">
        <v>91</v>
      </c>
      <c r="I8984" s="171">
        <v>119.99</v>
      </c>
      <c r="J8984" s="169">
        <v>1</v>
      </c>
    </row>
    <row r="8985" spans="1:10" hidden="1" x14ac:dyDescent="0.25">
      <c r="A8985" s="169">
        <v>606269</v>
      </c>
      <c r="B8985" s="170" t="s">
        <v>6533</v>
      </c>
      <c r="C8985" s="170" t="s">
        <v>11</v>
      </c>
      <c r="D8985" s="170" t="s">
        <v>12</v>
      </c>
      <c r="E8985" s="170">
        <v>5325</v>
      </c>
      <c r="F8985" s="170">
        <v>1</v>
      </c>
      <c r="G8985" s="171">
        <v>5</v>
      </c>
      <c r="H8985" s="170" t="s">
        <v>824</v>
      </c>
      <c r="I8985" s="171">
        <v>24.99</v>
      </c>
      <c r="J8985" s="169">
        <v>15</v>
      </c>
    </row>
    <row r="8986" spans="1:10" hidden="1" x14ac:dyDescent="0.25">
      <c r="A8986" s="169">
        <v>606285</v>
      </c>
      <c r="B8986" s="170" t="s">
        <v>6534</v>
      </c>
      <c r="C8986" s="170" t="s">
        <v>11</v>
      </c>
      <c r="D8986" s="170" t="s">
        <v>12</v>
      </c>
      <c r="E8986" s="170">
        <v>5325</v>
      </c>
      <c r="F8986" s="170">
        <v>1</v>
      </c>
      <c r="G8986" s="171">
        <v>5</v>
      </c>
      <c r="H8986" s="170" t="s">
        <v>824</v>
      </c>
      <c r="I8986" s="171">
        <v>26.49</v>
      </c>
      <c r="J8986" s="169">
        <v>15</v>
      </c>
    </row>
    <row r="8987" spans="1:10" hidden="1" x14ac:dyDescent="0.25">
      <c r="A8987" s="169">
        <v>606285</v>
      </c>
      <c r="B8987" s="170" t="s">
        <v>6534</v>
      </c>
      <c r="C8987" s="170" t="s">
        <v>11</v>
      </c>
      <c r="D8987" s="170" t="s">
        <v>12</v>
      </c>
      <c r="E8987" s="170">
        <v>5325</v>
      </c>
      <c r="F8987" s="170">
        <v>1</v>
      </c>
      <c r="G8987" s="171">
        <v>5</v>
      </c>
      <c r="H8987" s="170" t="s">
        <v>824</v>
      </c>
      <c r="I8987" s="171">
        <v>26.49</v>
      </c>
      <c r="J8987" s="169">
        <v>15</v>
      </c>
    </row>
    <row r="8988" spans="1:10" hidden="1" x14ac:dyDescent="0.25">
      <c r="A8988" s="169">
        <v>609925</v>
      </c>
      <c r="B8988" s="170" t="s">
        <v>6535</v>
      </c>
      <c r="C8988" s="170" t="s">
        <v>15</v>
      </c>
      <c r="D8988" s="170" t="s">
        <v>252</v>
      </c>
      <c r="E8988" s="170">
        <v>750</v>
      </c>
      <c r="F8988" s="170">
        <v>12</v>
      </c>
      <c r="G8988" s="171">
        <v>35</v>
      </c>
      <c r="H8988" s="170" t="s">
        <v>20</v>
      </c>
      <c r="I8988" s="171">
        <v>29.49</v>
      </c>
      <c r="J8988" s="169">
        <v>1</v>
      </c>
    </row>
    <row r="8989" spans="1:10" hidden="1" x14ac:dyDescent="0.25">
      <c r="A8989" s="169">
        <v>611400</v>
      </c>
      <c r="B8989" s="170" t="s">
        <v>6536</v>
      </c>
      <c r="C8989" s="170" t="s">
        <v>24</v>
      </c>
      <c r="D8989" s="170" t="s">
        <v>34</v>
      </c>
      <c r="E8989" s="170">
        <v>750</v>
      </c>
      <c r="F8989" s="170">
        <v>6</v>
      </c>
      <c r="G8989" s="171">
        <v>14.5</v>
      </c>
      <c r="H8989" s="170" t="s">
        <v>22</v>
      </c>
      <c r="I8989" s="171">
        <v>47.99</v>
      </c>
      <c r="J8989" s="169">
        <v>1</v>
      </c>
    </row>
    <row r="8990" spans="1:10" hidden="1" x14ac:dyDescent="0.25">
      <c r="A8990" s="169">
        <v>614354</v>
      </c>
      <c r="B8990" s="170" t="s">
        <v>6537</v>
      </c>
      <c r="C8990" s="170" t="s">
        <v>24</v>
      </c>
      <c r="D8990" s="170" t="s">
        <v>34</v>
      </c>
      <c r="E8990" s="170">
        <v>750</v>
      </c>
      <c r="F8990" s="170">
        <v>12</v>
      </c>
      <c r="G8990" s="171">
        <v>14.5</v>
      </c>
      <c r="H8990" s="170" t="s">
        <v>32</v>
      </c>
      <c r="I8990" s="171">
        <v>29.99</v>
      </c>
      <c r="J8990" s="169">
        <v>1</v>
      </c>
    </row>
    <row r="8991" spans="1:10" hidden="1" x14ac:dyDescent="0.25">
      <c r="A8991" s="169">
        <v>615104</v>
      </c>
      <c r="B8991" s="170" t="s">
        <v>6538</v>
      </c>
      <c r="C8991" s="170" t="s">
        <v>24</v>
      </c>
      <c r="D8991" s="170" t="s">
        <v>194</v>
      </c>
      <c r="E8991" s="170">
        <v>750</v>
      </c>
      <c r="F8991" s="170">
        <v>12</v>
      </c>
      <c r="G8991" s="171">
        <v>12.5</v>
      </c>
      <c r="H8991" s="170" t="s">
        <v>256</v>
      </c>
      <c r="I8991" s="171">
        <v>18.02</v>
      </c>
      <c r="J8991" s="169">
        <v>1</v>
      </c>
    </row>
    <row r="8992" spans="1:10" hidden="1" x14ac:dyDescent="0.25">
      <c r="A8992" s="169">
        <v>615674</v>
      </c>
      <c r="B8992" s="170" t="s">
        <v>6539</v>
      </c>
      <c r="C8992" s="170" t="s">
        <v>11</v>
      </c>
      <c r="D8992" s="170" t="s">
        <v>12</v>
      </c>
      <c r="E8992" s="170">
        <v>3960</v>
      </c>
      <c r="F8992" s="170">
        <v>2</v>
      </c>
      <c r="G8992" s="171">
        <v>5</v>
      </c>
      <c r="H8992" s="170" t="s">
        <v>105</v>
      </c>
      <c r="I8992" s="171">
        <v>33.99</v>
      </c>
      <c r="J8992" s="169">
        <v>12</v>
      </c>
    </row>
    <row r="8993" spans="1:10" hidden="1" x14ac:dyDescent="0.25">
      <c r="A8993" s="169">
        <v>615674</v>
      </c>
      <c r="B8993" s="170" t="s">
        <v>6539</v>
      </c>
      <c r="C8993" s="170" t="s">
        <v>11</v>
      </c>
      <c r="D8993" s="170" t="s">
        <v>12</v>
      </c>
      <c r="E8993" s="170">
        <v>3960</v>
      </c>
      <c r="F8993" s="170">
        <v>2</v>
      </c>
      <c r="G8993" s="171">
        <v>5</v>
      </c>
      <c r="H8993" s="170" t="s">
        <v>105</v>
      </c>
      <c r="I8993" s="171">
        <v>33.99</v>
      </c>
      <c r="J8993" s="169">
        <v>12</v>
      </c>
    </row>
    <row r="8994" spans="1:10" hidden="1" x14ac:dyDescent="0.25">
      <c r="A8994" s="169">
        <v>617670</v>
      </c>
      <c r="B8994" s="170" t="s">
        <v>6540</v>
      </c>
      <c r="C8994" s="170" t="s">
        <v>24</v>
      </c>
      <c r="D8994" s="170" t="s">
        <v>85</v>
      </c>
      <c r="E8994" s="170">
        <v>4000</v>
      </c>
      <c r="F8994" s="170">
        <v>4</v>
      </c>
      <c r="G8994" s="171">
        <v>12.5</v>
      </c>
      <c r="H8994" s="170" t="s">
        <v>26</v>
      </c>
      <c r="I8994" s="171">
        <v>45.99</v>
      </c>
      <c r="J8994" s="169">
        <v>1</v>
      </c>
    </row>
    <row r="8995" spans="1:10" hidden="1" x14ac:dyDescent="0.25">
      <c r="A8995" s="169">
        <v>617688</v>
      </c>
      <c r="B8995" s="170" t="s">
        <v>6541</v>
      </c>
      <c r="C8995" s="170" t="s">
        <v>24</v>
      </c>
      <c r="D8995" s="170" t="s">
        <v>34</v>
      </c>
      <c r="E8995" s="170">
        <v>750</v>
      </c>
      <c r="F8995" s="170">
        <v>12</v>
      </c>
      <c r="G8995" s="171">
        <v>12.5</v>
      </c>
      <c r="H8995" s="170" t="s">
        <v>26</v>
      </c>
      <c r="I8995" s="171">
        <v>10.99</v>
      </c>
      <c r="J8995" s="169">
        <v>1</v>
      </c>
    </row>
    <row r="8996" spans="1:10" hidden="1" x14ac:dyDescent="0.25">
      <c r="A8996" s="169">
        <v>617696</v>
      </c>
      <c r="B8996" s="170" t="s">
        <v>6542</v>
      </c>
      <c r="C8996" s="170" t="s">
        <v>24</v>
      </c>
      <c r="D8996" s="170" t="s">
        <v>34</v>
      </c>
      <c r="E8996" s="170">
        <v>4000</v>
      </c>
      <c r="F8996" s="170">
        <v>4</v>
      </c>
      <c r="G8996" s="171">
        <v>12.5</v>
      </c>
      <c r="H8996" s="170" t="s">
        <v>26</v>
      </c>
      <c r="I8996" s="171">
        <v>45.99</v>
      </c>
      <c r="J8996" s="169">
        <v>1</v>
      </c>
    </row>
    <row r="8997" spans="1:10" hidden="1" x14ac:dyDescent="0.25">
      <c r="A8997" s="169">
        <v>617720</v>
      </c>
      <c r="B8997" s="170" t="s">
        <v>6543</v>
      </c>
      <c r="C8997" s="170" t="s">
        <v>11</v>
      </c>
      <c r="D8997" s="170" t="s">
        <v>211</v>
      </c>
      <c r="E8997" s="170">
        <v>330</v>
      </c>
      <c r="F8997" s="170">
        <v>24</v>
      </c>
      <c r="G8997" s="171">
        <v>3.7</v>
      </c>
      <c r="H8997" s="170" t="s">
        <v>105</v>
      </c>
      <c r="I8997" s="171">
        <v>3.29</v>
      </c>
      <c r="J8997" s="169">
        <v>1</v>
      </c>
    </row>
    <row r="8998" spans="1:10" hidden="1" x14ac:dyDescent="0.25">
      <c r="A8998" s="169">
        <v>617720</v>
      </c>
      <c r="B8998" s="170" t="s">
        <v>6543</v>
      </c>
      <c r="C8998" s="170" t="s">
        <v>11</v>
      </c>
      <c r="D8998" s="170" t="s">
        <v>211</v>
      </c>
      <c r="E8998" s="170">
        <v>330</v>
      </c>
      <c r="F8998" s="170">
        <v>24</v>
      </c>
      <c r="G8998" s="171">
        <v>3.7</v>
      </c>
      <c r="H8998" s="170" t="s">
        <v>105</v>
      </c>
      <c r="I8998" s="171">
        <v>3.29</v>
      </c>
      <c r="J8998" s="169">
        <v>1</v>
      </c>
    </row>
    <row r="8999" spans="1:10" hidden="1" x14ac:dyDescent="0.25">
      <c r="A8999" s="169">
        <v>619775</v>
      </c>
      <c r="B8999" s="170" t="s">
        <v>428</v>
      </c>
      <c r="C8999" s="170" t="s">
        <v>15</v>
      </c>
      <c r="D8999" s="170" t="s">
        <v>93</v>
      </c>
      <c r="E8999" s="170">
        <v>200</v>
      </c>
      <c r="F8999" s="170">
        <v>24</v>
      </c>
      <c r="G8999" s="171">
        <v>40</v>
      </c>
      <c r="H8999" s="170" t="s">
        <v>123</v>
      </c>
      <c r="I8999" s="171">
        <v>11.45</v>
      </c>
      <c r="J8999" s="169">
        <v>1</v>
      </c>
    </row>
    <row r="9000" spans="1:10" hidden="1" x14ac:dyDescent="0.25">
      <c r="A9000" s="169">
        <v>622571</v>
      </c>
      <c r="B9000" s="170" t="s">
        <v>6544</v>
      </c>
      <c r="C9000" s="170" t="s">
        <v>24</v>
      </c>
      <c r="D9000" s="170" t="s">
        <v>34</v>
      </c>
      <c r="E9000" s="170">
        <v>750</v>
      </c>
      <c r="F9000" s="170">
        <v>12</v>
      </c>
      <c r="G9000" s="171">
        <v>14</v>
      </c>
      <c r="H9000" s="170" t="s">
        <v>22</v>
      </c>
      <c r="I9000" s="171">
        <v>32.99</v>
      </c>
      <c r="J9000" s="169">
        <v>1</v>
      </c>
    </row>
    <row r="9001" spans="1:10" hidden="1" x14ac:dyDescent="0.25">
      <c r="A9001" s="169">
        <v>623678</v>
      </c>
      <c r="B9001" s="170" t="s">
        <v>4841</v>
      </c>
      <c r="C9001" s="170" t="s">
        <v>15</v>
      </c>
      <c r="D9001" s="170" t="s">
        <v>154</v>
      </c>
      <c r="E9001" s="170">
        <v>1140</v>
      </c>
      <c r="F9001" s="170">
        <v>6</v>
      </c>
      <c r="G9001" s="171">
        <v>17</v>
      </c>
      <c r="H9001" s="170" t="s">
        <v>222</v>
      </c>
      <c r="I9001" s="171">
        <v>39.99</v>
      </c>
      <c r="J9001" s="169">
        <v>1</v>
      </c>
    </row>
    <row r="9002" spans="1:10" hidden="1" x14ac:dyDescent="0.25">
      <c r="A9002" s="169">
        <v>624478</v>
      </c>
      <c r="B9002" s="170" t="s">
        <v>6545</v>
      </c>
      <c r="C9002" s="170" t="s">
        <v>24</v>
      </c>
      <c r="D9002" s="170" t="s">
        <v>127</v>
      </c>
      <c r="E9002" s="170">
        <v>1000</v>
      </c>
      <c r="F9002" s="170">
        <v>12</v>
      </c>
      <c r="G9002" s="171">
        <v>13.5</v>
      </c>
      <c r="H9002" s="170" t="s">
        <v>100</v>
      </c>
      <c r="I9002" s="171">
        <v>12.12</v>
      </c>
      <c r="J9002" s="169">
        <v>1</v>
      </c>
    </row>
    <row r="9003" spans="1:10" hidden="1" x14ac:dyDescent="0.25">
      <c r="A9003" s="169">
        <v>624544</v>
      </c>
      <c r="B9003" s="170" t="s">
        <v>276</v>
      </c>
      <c r="C9003" s="170" t="s">
        <v>24</v>
      </c>
      <c r="D9003" s="170" t="s">
        <v>127</v>
      </c>
      <c r="E9003" s="170">
        <v>750</v>
      </c>
      <c r="F9003" s="170">
        <v>12</v>
      </c>
      <c r="G9003" s="171">
        <v>13.5</v>
      </c>
      <c r="H9003" s="170" t="s">
        <v>22</v>
      </c>
      <c r="I9003" s="171">
        <v>14.99</v>
      </c>
      <c r="J9003" s="169">
        <v>1</v>
      </c>
    </row>
    <row r="9004" spans="1:10" hidden="1" x14ac:dyDescent="0.25">
      <c r="A9004" s="169">
        <v>625756</v>
      </c>
      <c r="B9004" s="170" t="s">
        <v>6546</v>
      </c>
      <c r="C9004" s="170" t="s">
        <v>15</v>
      </c>
      <c r="D9004" s="170" t="s">
        <v>336</v>
      </c>
      <c r="E9004" s="170">
        <v>750</v>
      </c>
      <c r="F9004" s="170">
        <v>6</v>
      </c>
      <c r="G9004" s="171">
        <v>15.5</v>
      </c>
      <c r="H9004" s="170" t="s">
        <v>20</v>
      </c>
      <c r="I9004" s="171">
        <v>36.99</v>
      </c>
      <c r="J9004" s="169">
        <v>1</v>
      </c>
    </row>
    <row r="9005" spans="1:10" hidden="1" x14ac:dyDescent="0.25">
      <c r="A9005" s="169">
        <v>627802</v>
      </c>
      <c r="B9005" s="170" t="s">
        <v>6547</v>
      </c>
      <c r="C9005" s="170" t="s">
        <v>24</v>
      </c>
      <c r="D9005" s="170" t="s">
        <v>66</v>
      </c>
      <c r="E9005" s="170">
        <v>750</v>
      </c>
      <c r="F9005" s="170">
        <v>12</v>
      </c>
      <c r="G9005" s="171">
        <v>13</v>
      </c>
      <c r="H9005" s="170" t="s">
        <v>22</v>
      </c>
      <c r="I9005" s="171">
        <v>14.99</v>
      </c>
      <c r="J9005" s="169">
        <v>1</v>
      </c>
    </row>
    <row r="9006" spans="1:10" hidden="1" x14ac:dyDescent="0.25">
      <c r="A9006" s="169">
        <v>630467</v>
      </c>
      <c r="B9006" s="170" t="s">
        <v>6548</v>
      </c>
      <c r="C9006" s="170" t="s">
        <v>15</v>
      </c>
      <c r="D9006" s="170" t="s">
        <v>82</v>
      </c>
      <c r="E9006" s="170">
        <v>800</v>
      </c>
      <c r="F9006" s="170">
        <v>6</v>
      </c>
      <c r="G9006" s="171">
        <v>40</v>
      </c>
      <c r="H9006" s="170" t="s">
        <v>20</v>
      </c>
      <c r="I9006" s="171">
        <v>89.99</v>
      </c>
      <c r="J9006" s="169">
        <v>4</v>
      </c>
    </row>
    <row r="9007" spans="1:10" hidden="1" x14ac:dyDescent="0.25">
      <c r="A9007" s="169">
        <v>630913</v>
      </c>
      <c r="B9007" s="170" t="s">
        <v>6549</v>
      </c>
      <c r="C9007" s="170" t="s">
        <v>15</v>
      </c>
      <c r="D9007" s="170" t="s">
        <v>336</v>
      </c>
      <c r="E9007" s="170">
        <v>750</v>
      </c>
      <c r="F9007" s="170">
        <v>12</v>
      </c>
      <c r="G9007" s="171">
        <v>20</v>
      </c>
      <c r="H9007" s="170" t="s">
        <v>22</v>
      </c>
      <c r="I9007" s="171">
        <v>34.99</v>
      </c>
      <c r="J9007" s="169">
        <v>1</v>
      </c>
    </row>
    <row r="9008" spans="1:10" hidden="1" x14ac:dyDescent="0.25">
      <c r="A9008" s="169">
        <v>631226</v>
      </c>
      <c r="B9008" s="170" t="s">
        <v>6550</v>
      </c>
      <c r="C9008" s="170" t="s">
        <v>15</v>
      </c>
      <c r="D9008" s="170" t="s">
        <v>4582</v>
      </c>
      <c r="E9008" s="170">
        <v>750</v>
      </c>
      <c r="F9008" s="170">
        <v>12</v>
      </c>
      <c r="G9008" s="171">
        <v>15</v>
      </c>
      <c r="H9008" s="170" t="s">
        <v>43</v>
      </c>
      <c r="I9008" s="171">
        <v>27.99</v>
      </c>
      <c r="J9008" s="169">
        <v>1</v>
      </c>
    </row>
    <row r="9009" spans="1:10" hidden="1" x14ac:dyDescent="0.25">
      <c r="A9009" s="169">
        <v>631291</v>
      </c>
      <c r="B9009" s="170" t="s">
        <v>6551</v>
      </c>
      <c r="C9009" s="170" t="s">
        <v>24</v>
      </c>
      <c r="D9009" s="170" t="s">
        <v>191</v>
      </c>
      <c r="E9009" s="170">
        <v>750</v>
      </c>
      <c r="F9009" s="170">
        <v>12</v>
      </c>
      <c r="G9009" s="171">
        <v>14</v>
      </c>
      <c r="H9009" s="170" t="s">
        <v>163</v>
      </c>
      <c r="I9009" s="171">
        <v>17.989999999999998</v>
      </c>
      <c r="J9009" s="169">
        <v>1</v>
      </c>
    </row>
    <row r="9010" spans="1:10" hidden="1" x14ac:dyDescent="0.25">
      <c r="A9010" s="169">
        <v>631390</v>
      </c>
      <c r="B9010" s="170" t="s">
        <v>6552</v>
      </c>
      <c r="C9010" s="170" t="s">
        <v>15</v>
      </c>
      <c r="D9010" s="170" t="s">
        <v>1091</v>
      </c>
      <c r="E9010" s="170">
        <v>750</v>
      </c>
      <c r="F9010" s="170">
        <v>12</v>
      </c>
      <c r="G9010" s="171">
        <v>15</v>
      </c>
      <c r="H9010" s="170" t="s">
        <v>43</v>
      </c>
      <c r="I9010" s="171">
        <v>27.99</v>
      </c>
      <c r="J9010" s="169">
        <v>1</v>
      </c>
    </row>
    <row r="9011" spans="1:10" hidden="1" x14ac:dyDescent="0.25">
      <c r="A9011" s="169">
        <v>631457</v>
      </c>
      <c r="B9011" s="170" t="s">
        <v>6553</v>
      </c>
      <c r="C9011" s="170" t="s">
        <v>15</v>
      </c>
      <c r="D9011" s="170" t="s">
        <v>1091</v>
      </c>
      <c r="E9011" s="170">
        <v>750</v>
      </c>
      <c r="F9011" s="170">
        <v>12</v>
      </c>
      <c r="G9011" s="171">
        <v>15</v>
      </c>
      <c r="H9011" s="170" t="s">
        <v>43</v>
      </c>
      <c r="I9011" s="171">
        <v>28.99</v>
      </c>
      <c r="J9011" s="169">
        <v>1</v>
      </c>
    </row>
    <row r="9012" spans="1:10" hidden="1" x14ac:dyDescent="0.25">
      <c r="A9012" s="169">
        <v>632919</v>
      </c>
      <c r="B9012" s="170" t="s">
        <v>6554</v>
      </c>
      <c r="C9012" s="170" t="s">
        <v>24</v>
      </c>
      <c r="D9012" s="170" t="s">
        <v>191</v>
      </c>
      <c r="E9012" s="170">
        <v>750</v>
      </c>
      <c r="F9012" s="170">
        <v>12</v>
      </c>
      <c r="G9012" s="171">
        <v>14</v>
      </c>
      <c r="H9012" s="170" t="s">
        <v>35</v>
      </c>
      <c r="I9012" s="171">
        <v>15.99</v>
      </c>
      <c r="J9012" s="169">
        <v>1</v>
      </c>
    </row>
    <row r="9013" spans="1:10" hidden="1" x14ac:dyDescent="0.25">
      <c r="A9013" s="169">
        <v>634873</v>
      </c>
      <c r="B9013" s="170" t="s">
        <v>6555</v>
      </c>
      <c r="C9013" s="170" t="s">
        <v>24</v>
      </c>
      <c r="D9013" s="170" t="s">
        <v>34</v>
      </c>
      <c r="E9013" s="170">
        <v>750</v>
      </c>
      <c r="F9013" s="170">
        <v>12</v>
      </c>
      <c r="G9013" s="171">
        <v>14.5</v>
      </c>
      <c r="H9013" s="170" t="s">
        <v>26</v>
      </c>
      <c r="I9013" s="171">
        <v>23.99</v>
      </c>
      <c r="J9013" s="169">
        <v>1</v>
      </c>
    </row>
    <row r="9014" spans="1:10" hidden="1" x14ac:dyDescent="0.25">
      <c r="A9014" s="169">
        <v>637058</v>
      </c>
      <c r="B9014" s="170" t="s">
        <v>566</v>
      </c>
      <c r="C9014" s="170" t="s">
        <v>15</v>
      </c>
      <c r="D9014" s="170" t="s">
        <v>51</v>
      </c>
      <c r="E9014" s="170">
        <v>375</v>
      </c>
      <c r="F9014" s="170">
        <v>12</v>
      </c>
      <c r="G9014" s="171">
        <v>40</v>
      </c>
      <c r="H9014" s="170" t="s">
        <v>29</v>
      </c>
      <c r="I9014" s="171">
        <v>18.989999999999998</v>
      </c>
      <c r="J9014" s="169">
        <v>1</v>
      </c>
    </row>
    <row r="9015" spans="1:10" hidden="1" x14ac:dyDescent="0.25">
      <c r="A9015" s="169">
        <v>637322</v>
      </c>
      <c r="B9015" s="170" t="s">
        <v>6556</v>
      </c>
      <c r="C9015" s="170" t="s">
        <v>15</v>
      </c>
      <c r="D9015" s="170" t="s">
        <v>252</v>
      </c>
      <c r="E9015" s="170">
        <v>750</v>
      </c>
      <c r="F9015" s="170">
        <v>12</v>
      </c>
      <c r="G9015" s="171">
        <v>38</v>
      </c>
      <c r="H9015" s="170" t="s">
        <v>43</v>
      </c>
      <c r="I9015" s="171">
        <v>30.29</v>
      </c>
      <c r="J9015" s="169">
        <v>1</v>
      </c>
    </row>
    <row r="9016" spans="1:10" hidden="1" x14ac:dyDescent="0.25">
      <c r="A9016" s="169">
        <v>637504</v>
      </c>
      <c r="B9016" s="170" t="s">
        <v>6557</v>
      </c>
      <c r="C9016" s="170" t="s">
        <v>15</v>
      </c>
      <c r="D9016" s="170" t="s">
        <v>51</v>
      </c>
      <c r="E9016" s="170">
        <v>750</v>
      </c>
      <c r="F9016" s="170">
        <v>12</v>
      </c>
      <c r="G9016" s="171">
        <v>44</v>
      </c>
      <c r="H9016" s="170" t="s">
        <v>91</v>
      </c>
      <c r="I9016" s="171">
        <v>54.95</v>
      </c>
      <c r="J9016" s="169">
        <v>1</v>
      </c>
    </row>
    <row r="9017" spans="1:10" hidden="1" x14ac:dyDescent="0.25">
      <c r="A9017" s="169">
        <v>639625</v>
      </c>
      <c r="B9017" s="170" t="s">
        <v>6558</v>
      </c>
      <c r="C9017" s="170" t="s">
        <v>24</v>
      </c>
      <c r="D9017" s="170" t="s">
        <v>38</v>
      </c>
      <c r="E9017" s="170">
        <v>750</v>
      </c>
      <c r="F9017" s="170">
        <v>12</v>
      </c>
      <c r="G9017" s="171">
        <v>14</v>
      </c>
      <c r="H9017" s="170" t="s">
        <v>141</v>
      </c>
      <c r="I9017" s="171">
        <v>35.99</v>
      </c>
      <c r="J9017" s="169">
        <v>1</v>
      </c>
    </row>
    <row r="9018" spans="1:10" hidden="1" x14ac:dyDescent="0.25">
      <c r="A9018" s="169">
        <v>639658</v>
      </c>
      <c r="B9018" s="170" t="s">
        <v>6559</v>
      </c>
      <c r="C9018" s="170" t="s">
        <v>24</v>
      </c>
      <c r="D9018" s="170" t="s">
        <v>194</v>
      </c>
      <c r="E9018" s="170">
        <v>750</v>
      </c>
      <c r="F9018" s="170">
        <v>6</v>
      </c>
      <c r="G9018" s="171">
        <v>13.5</v>
      </c>
      <c r="H9018" s="170" t="s">
        <v>141</v>
      </c>
      <c r="I9018" s="171">
        <v>60</v>
      </c>
      <c r="J9018" s="169">
        <v>1</v>
      </c>
    </row>
    <row r="9019" spans="1:10" hidden="1" x14ac:dyDescent="0.25">
      <c r="A9019" s="169">
        <v>643585</v>
      </c>
      <c r="B9019" s="170" t="s">
        <v>6560</v>
      </c>
      <c r="C9019" s="170" t="s">
        <v>15</v>
      </c>
      <c r="D9019" s="170" t="s">
        <v>252</v>
      </c>
      <c r="E9019" s="170">
        <v>750</v>
      </c>
      <c r="F9019" s="170">
        <v>12</v>
      </c>
      <c r="G9019" s="171">
        <v>35</v>
      </c>
      <c r="H9019" s="170" t="s">
        <v>20</v>
      </c>
      <c r="I9019" s="171">
        <v>29.49</v>
      </c>
      <c r="J9019" s="169">
        <v>1</v>
      </c>
    </row>
    <row r="9020" spans="1:10" hidden="1" x14ac:dyDescent="0.25">
      <c r="A9020" s="169">
        <v>643866</v>
      </c>
      <c r="B9020" s="170" t="s">
        <v>6561</v>
      </c>
      <c r="C9020" s="170" t="s">
        <v>24</v>
      </c>
      <c r="D9020" s="170" t="s">
        <v>68</v>
      </c>
      <c r="E9020" s="170">
        <v>750</v>
      </c>
      <c r="F9020" s="170">
        <v>12</v>
      </c>
      <c r="G9020" s="171">
        <v>13.5</v>
      </c>
      <c r="H9020" s="170" t="s">
        <v>177</v>
      </c>
      <c r="I9020" s="171">
        <v>13.99</v>
      </c>
      <c r="J9020" s="169">
        <v>1</v>
      </c>
    </row>
    <row r="9021" spans="1:10" hidden="1" x14ac:dyDescent="0.25">
      <c r="A9021" s="169">
        <v>650390</v>
      </c>
      <c r="B9021" s="170" t="s">
        <v>6562</v>
      </c>
      <c r="C9021" s="170" t="s">
        <v>24</v>
      </c>
      <c r="D9021" s="170" t="s">
        <v>34</v>
      </c>
      <c r="E9021" s="170">
        <v>750</v>
      </c>
      <c r="F9021" s="170">
        <v>12</v>
      </c>
      <c r="G9021" s="171">
        <v>13.5</v>
      </c>
      <c r="H9021" s="170" t="s">
        <v>54</v>
      </c>
      <c r="I9021" s="171">
        <v>15.49</v>
      </c>
      <c r="J9021" s="169">
        <v>1</v>
      </c>
    </row>
    <row r="9022" spans="1:10" hidden="1" x14ac:dyDescent="0.25">
      <c r="A9022" s="169">
        <v>655613</v>
      </c>
      <c r="B9022" s="170" t="s">
        <v>6563</v>
      </c>
      <c r="C9022" s="170" t="s">
        <v>24</v>
      </c>
      <c r="D9022" s="170" t="s">
        <v>34</v>
      </c>
      <c r="E9022" s="170">
        <v>1000</v>
      </c>
      <c r="F9022" s="170">
        <v>12</v>
      </c>
      <c r="G9022" s="171">
        <v>13</v>
      </c>
      <c r="H9022" s="170" t="s">
        <v>35</v>
      </c>
      <c r="I9022" s="171">
        <v>14.99</v>
      </c>
      <c r="J9022" s="169">
        <v>1</v>
      </c>
    </row>
    <row r="9023" spans="1:10" hidden="1" x14ac:dyDescent="0.25">
      <c r="A9023" s="169">
        <v>656579</v>
      </c>
      <c r="B9023" s="170" t="s">
        <v>6564</v>
      </c>
      <c r="C9023" s="170" t="s">
        <v>24</v>
      </c>
      <c r="D9023" s="170" t="s">
        <v>194</v>
      </c>
      <c r="E9023" s="170">
        <v>750</v>
      </c>
      <c r="F9023" s="170">
        <v>12</v>
      </c>
      <c r="G9023" s="171">
        <v>13.5</v>
      </c>
      <c r="H9023" s="170" t="s">
        <v>43</v>
      </c>
      <c r="I9023" s="171">
        <v>25.52</v>
      </c>
      <c r="J9023" s="169">
        <v>1</v>
      </c>
    </row>
    <row r="9024" spans="1:10" hidden="1" x14ac:dyDescent="0.25">
      <c r="A9024" s="169">
        <v>663187</v>
      </c>
      <c r="B9024" s="170" t="s">
        <v>6565</v>
      </c>
      <c r="C9024" s="170" t="s">
        <v>24</v>
      </c>
      <c r="D9024" s="170" t="s">
        <v>46</v>
      </c>
      <c r="E9024" s="170">
        <v>750</v>
      </c>
      <c r="F9024" s="170">
        <v>6</v>
      </c>
      <c r="G9024" s="171">
        <v>11</v>
      </c>
      <c r="H9024" s="170" t="s">
        <v>163</v>
      </c>
      <c r="I9024" s="171">
        <v>34.99</v>
      </c>
      <c r="J9024" s="169">
        <v>1</v>
      </c>
    </row>
    <row r="9025" spans="1:10" hidden="1" x14ac:dyDescent="0.25">
      <c r="A9025" s="169">
        <v>668947</v>
      </c>
      <c r="B9025" s="170" t="s">
        <v>6566</v>
      </c>
      <c r="C9025" s="170" t="s">
        <v>263</v>
      </c>
      <c r="D9025" s="170" t="s">
        <v>935</v>
      </c>
      <c r="E9025" s="170">
        <v>2130</v>
      </c>
      <c r="F9025" s="170">
        <v>4</v>
      </c>
      <c r="G9025" s="171">
        <v>5</v>
      </c>
      <c r="H9025" s="170" t="s">
        <v>105</v>
      </c>
      <c r="I9025" s="171">
        <v>17.98</v>
      </c>
      <c r="J9025" s="169">
        <v>6</v>
      </c>
    </row>
    <row r="9026" spans="1:10" hidden="1" x14ac:dyDescent="0.25">
      <c r="A9026" s="169">
        <v>668947</v>
      </c>
      <c r="B9026" s="170" t="s">
        <v>6566</v>
      </c>
      <c r="C9026" s="170" t="s">
        <v>263</v>
      </c>
      <c r="D9026" s="170" t="s">
        <v>935</v>
      </c>
      <c r="E9026" s="170">
        <v>2130</v>
      </c>
      <c r="F9026" s="170">
        <v>4</v>
      </c>
      <c r="G9026" s="171">
        <v>5</v>
      </c>
      <c r="H9026" s="170" t="s">
        <v>105</v>
      </c>
      <c r="I9026" s="171">
        <v>17.98</v>
      </c>
      <c r="J9026" s="169">
        <v>6</v>
      </c>
    </row>
    <row r="9027" spans="1:10" hidden="1" x14ac:dyDescent="0.25">
      <c r="A9027" s="169">
        <v>675207</v>
      </c>
      <c r="B9027" s="170" t="s">
        <v>6567</v>
      </c>
      <c r="C9027" s="170" t="s">
        <v>24</v>
      </c>
      <c r="D9027" s="170" t="s">
        <v>60</v>
      </c>
      <c r="E9027" s="170">
        <v>750</v>
      </c>
      <c r="F9027" s="170">
        <v>12</v>
      </c>
      <c r="G9027" s="171">
        <v>13.5</v>
      </c>
      <c r="H9027" s="170" t="s">
        <v>200</v>
      </c>
      <c r="I9027" s="171">
        <v>32.99</v>
      </c>
      <c r="J9027" s="169">
        <v>1</v>
      </c>
    </row>
    <row r="9028" spans="1:10" hidden="1" x14ac:dyDescent="0.25">
      <c r="A9028" s="169">
        <v>676395</v>
      </c>
      <c r="B9028" s="170" t="s">
        <v>6568</v>
      </c>
      <c r="C9028" s="170" t="s">
        <v>11</v>
      </c>
      <c r="D9028" s="170" t="s">
        <v>12</v>
      </c>
      <c r="E9028" s="170">
        <v>330</v>
      </c>
      <c r="F9028" s="170">
        <v>24</v>
      </c>
      <c r="G9028" s="171">
        <v>5</v>
      </c>
      <c r="H9028" s="170" t="s">
        <v>54</v>
      </c>
      <c r="I9028" s="171">
        <v>3.29</v>
      </c>
      <c r="J9028" s="169">
        <v>1</v>
      </c>
    </row>
    <row r="9029" spans="1:10" hidden="1" x14ac:dyDescent="0.25">
      <c r="A9029" s="169">
        <v>676395</v>
      </c>
      <c r="B9029" s="170" t="s">
        <v>6568</v>
      </c>
      <c r="C9029" s="170" t="s">
        <v>11</v>
      </c>
      <c r="D9029" s="170" t="s">
        <v>12</v>
      </c>
      <c r="E9029" s="170">
        <v>330</v>
      </c>
      <c r="F9029" s="170">
        <v>24</v>
      </c>
      <c r="G9029" s="171">
        <v>5</v>
      </c>
      <c r="H9029" s="170" t="s">
        <v>54</v>
      </c>
      <c r="I9029" s="171">
        <v>3.29</v>
      </c>
      <c r="J9029" s="169">
        <v>1</v>
      </c>
    </row>
    <row r="9030" spans="1:10" hidden="1" x14ac:dyDescent="0.25">
      <c r="A9030" s="169">
        <v>676551</v>
      </c>
      <c r="B9030" s="170" t="s">
        <v>6569</v>
      </c>
      <c r="C9030" s="170" t="s">
        <v>11</v>
      </c>
      <c r="D9030" s="170" t="s">
        <v>12</v>
      </c>
      <c r="E9030" s="170">
        <v>473</v>
      </c>
      <c r="F9030" s="170">
        <v>24</v>
      </c>
      <c r="G9030" s="171">
        <v>5</v>
      </c>
      <c r="H9030" s="170" t="s">
        <v>54</v>
      </c>
      <c r="I9030" s="171">
        <v>4.09</v>
      </c>
      <c r="J9030" s="169">
        <v>1</v>
      </c>
    </row>
    <row r="9031" spans="1:10" hidden="1" x14ac:dyDescent="0.25">
      <c r="A9031" s="169">
        <v>676551</v>
      </c>
      <c r="B9031" s="170" t="s">
        <v>6569</v>
      </c>
      <c r="C9031" s="170" t="s">
        <v>11</v>
      </c>
      <c r="D9031" s="170" t="s">
        <v>12</v>
      </c>
      <c r="E9031" s="170">
        <v>473</v>
      </c>
      <c r="F9031" s="170">
        <v>24</v>
      </c>
      <c r="G9031" s="171">
        <v>5</v>
      </c>
      <c r="H9031" s="170" t="s">
        <v>54</v>
      </c>
      <c r="I9031" s="171">
        <v>4.09</v>
      </c>
      <c r="J9031" s="169">
        <v>1</v>
      </c>
    </row>
    <row r="9032" spans="1:10" hidden="1" x14ac:dyDescent="0.25">
      <c r="A9032" s="169">
        <v>681155</v>
      </c>
      <c r="B9032" s="170" t="s">
        <v>6570</v>
      </c>
      <c r="C9032" s="170" t="s">
        <v>11</v>
      </c>
      <c r="D9032" s="170" t="s">
        <v>12</v>
      </c>
      <c r="E9032" s="170">
        <v>8520</v>
      </c>
      <c r="F9032" s="170">
        <v>1</v>
      </c>
      <c r="G9032" s="171">
        <v>5</v>
      </c>
      <c r="H9032" s="170" t="s">
        <v>13</v>
      </c>
      <c r="I9032" s="171">
        <v>45.99</v>
      </c>
      <c r="J9032" s="169">
        <v>24</v>
      </c>
    </row>
    <row r="9033" spans="1:10" hidden="1" x14ac:dyDescent="0.25">
      <c r="A9033" s="169">
        <v>681155</v>
      </c>
      <c r="B9033" s="170" t="s">
        <v>6570</v>
      </c>
      <c r="C9033" s="170" t="s">
        <v>11</v>
      </c>
      <c r="D9033" s="170" t="s">
        <v>12</v>
      </c>
      <c r="E9033" s="170">
        <v>8520</v>
      </c>
      <c r="F9033" s="170">
        <v>1</v>
      </c>
      <c r="G9033" s="171">
        <v>5</v>
      </c>
      <c r="H9033" s="170" t="s">
        <v>13</v>
      </c>
      <c r="I9033" s="171">
        <v>45.99</v>
      </c>
      <c r="J9033" s="169">
        <v>24</v>
      </c>
    </row>
    <row r="9034" spans="1:10" hidden="1" x14ac:dyDescent="0.25">
      <c r="A9034" s="169">
        <v>681403</v>
      </c>
      <c r="B9034" s="170" t="s">
        <v>6571</v>
      </c>
      <c r="C9034" s="170" t="s">
        <v>11</v>
      </c>
      <c r="D9034" s="170" t="s">
        <v>12</v>
      </c>
      <c r="E9034" s="170">
        <v>4092</v>
      </c>
      <c r="F9034" s="170">
        <v>1</v>
      </c>
      <c r="G9034" s="171">
        <v>5.2</v>
      </c>
      <c r="H9034" s="170" t="s">
        <v>824</v>
      </c>
      <c r="I9034" s="171">
        <v>29.99</v>
      </c>
      <c r="J9034" s="169">
        <v>12</v>
      </c>
    </row>
    <row r="9035" spans="1:10" hidden="1" x14ac:dyDescent="0.25">
      <c r="A9035" s="169">
        <v>681403</v>
      </c>
      <c r="B9035" s="170" t="s">
        <v>6571</v>
      </c>
      <c r="C9035" s="170" t="s">
        <v>11</v>
      </c>
      <c r="D9035" s="170" t="s">
        <v>12</v>
      </c>
      <c r="E9035" s="170">
        <v>4092</v>
      </c>
      <c r="F9035" s="170">
        <v>1</v>
      </c>
      <c r="G9035" s="171">
        <v>5.2</v>
      </c>
      <c r="H9035" s="170" t="s">
        <v>824</v>
      </c>
      <c r="I9035" s="171">
        <v>29.99</v>
      </c>
      <c r="J9035" s="169">
        <v>12</v>
      </c>
    </row>
    <row r="9036" spans="1:10" hidden="1" x14ac:dyDescent="0.25">
      <c r="A9036" s="169">
        <v>681411</v>
      </c>
      <c r="B9036" s="170" t="s">
        <v>6572</v>
      </c>
      <c r="C9036" s="170" t="s">
        <v>11</v>
      </c>
      <c r="D9036" s="170" t="s">
        <v>12</v>
      </c>
      <c r="E9036" s="170">
        <v>2046</v>
      </c>
      <c r="F9036" s="170">
        <v>4</v>
      </c>
      <c r="G9036" s="171">
        <v>5</v>
      </c>
      <c r="H9036" s="170" t="s">
        <v>824</v>
      </c>
      <c r="I9036" s="171">
        <v>13.49</v>
      </c>
      <c r="J9036" s="169">
        <v>6</v>
      </c>
    </row>
    <row r="9037" spans="1:10" hidden="1" x14ac:dyDescent="0.25">
      <c r="A9037" s="169">
        <v>681411</v>
      </c>
      <c r="B9037" s="170" t="s">
        <v>6572</v>
      </c>
      <c r="C9037" s="170" t="s">
        <v>11</v>
      </c>
      <c r="D9037" s="170" t="s">
        <v>12</v>
      </c>
      <c r="E9037" s="170">
        <v>2046</v>
      </c>
      <c r="F9037" s="170">
        <v>4</v>
      </c>
      <c r="G9037" s="171">
        <v>5</v>
      </c>
      <c r="H9037" s="170" t="s">
        <v>824</v>
      </c>
      <c r="I9037" s="171">
        <v>13.49</v>
      </c>
      <c r="J9037" s="169">
        <v>6</v>
      </c>
    </row>
    <row r="9038" spans="1:10" hidden="1" x14ac:dyDescent="0.25">
      <c r="A9038" s="169">
        <v>681767</v>
      </c>
      <c r="B9038" s="170" t="s">
        <v>6573</v>
      </c>
      <c r="C9038" s="170" t="s">
        <v>11</v>
      </c>
      <c r="D9038" s="170" t="s">
        <v>12</v>
      </c>
      <c r="E9038" s="170">
        <v>2840</v>
      </c>
      <c r="F9038" s="170">
        <v>3</v>
      </c>
      <c r="G9038" s="171">
        <v>5</v>
      </c>
      <c r="H9038" s="170" t="s">
        <v>54</v>
      </c>
      <c r="I9038" s="171">
        <v>17.59</v>
      </c>
      <c r="J9038" s="169">
        <v>8</v>
      </c>
    </row>
    <row r="9039" spans="1:10" hidden="1" x14ac:dyDescent="0.25">
      <c r="A9039" s="169">
        <v>681767</v>
      </c>
      <c r="B9039" s="170" t="s">
        <v>6573</v>
      </c>
      <c r="C9039" s="170" t="s">
        <v>11</v>
      </c>
      <c r="D9039" s="170" t="s">
        <v>12</v>
      </c>
      <c r="E9039" s="170">
        <v>2840</v>
      </c>
      <c r="F9039" s="170">
        <v>3</v>
      </c>
      <c r="G9039" s="171">
        <v>5</v>
      </c>
      <c r="H9039" s="170" t="s">
        <v>54</v>
      </c>
      <c r="I9039" s="171">
        <v>17.59</v>
      </c>
      <c r="J9039" s="169">
        <v>8</v>
      </c>
    </row>
    <row r="9040" spans="1:10" hidden="1" x14ac:dyDescent="0.25">
      <c r="A9040" s="169">
        <v>682930</v>
      </c>
      <c r="B9040" s="170" t="s">
        <v>6574</v>
      </c>
      <c r="C9040" s="170" t="s">
        <v>11</v>
      </c>
      <c r="D9040" s="170" t="s">
        <v>12</v>
      </c>
      <c r="E9040" s="170">
        <v>5325</v>
      </c>
      <c r="F9040" s="170">
        <v>1</v>
      </c>
      <c r="G9040" s="171">
        <v>5</v>
      </c>
      <c r="H9040" s="170" t="s">
        <v>105</v>
      </c>
      <c r="I9040" s="171">
        <v>30.49</v>
      </c>
      <c r="J9040" s="169">
        <v>15</v>
      </c>
    </row>
    <row r="9041" spans="1:10" hidden="1" x14ac:dyDescent="0.25">
      <c r="A9041" s="169">
        <v>682930</v>
      </c>
      <c r="B9041" s="170" t="s">
        <v>6574</v>
      </c>
      <c r="C9041" s="170" t="s">
        <v>11</v>
      </c>
      <c r="D9041" s="170" t="s">
        <v>12</v>
      </c>
      <c r="E9041" s="170">
        <v>5325</v>
      </c>
      <c r="F9041" s="170">
        <v>1</v>
      </c>
      <c r="G9041" s="171">
        <v>5</v>
      </c>
      <c r="H9041" s="170" t="s">
        <v>105</v>
      </c>
      <c r="I9041" s="171">
        <v>30.49</v>
      </c>
      <c r="J9041" s="169">
        <v>15</v>
      </c>
    </row>
    <row r="9042" spans="1:10" hidden="1" x14ac:dyDescent="0.25">
      <c r="A9042" s="169">
        <v>683847</v>
      </c>
      <c r="B9042" s="170" t="s">
        <v>6575</v>
      </c>
      <c r="C9042" s="170" t="s">
        <v>11</v>
      </c>
      <c r="D9042" s="170" t="s">
        <v>211</v>
      </c>
      <c r="E9042" s="170">
        <v>5325</v>
      </c>
      <c r="F9042" s="170">
        <v>1</v>
      </c>
      <c r="G9042" s="171">
        <v>4</v>
      </c>
      <c r="H9042" s="170" t="s">
        <v>105</v>
      </c>
      <c r="I9042" s="171">
        <v>33.99</v>
      </c>
      <c r="J9042" s="169">
        <v>15</v>
      </c>
    </row>
    <row r="9043" spans="1:10" hidden="1" x14ac:dyDescent="0.25">
      <c r="A9043" s="169">
        <v>683847</v>
      </c>
      <c r="B9043" s="170" t="s">
        <v>6575</v>
      </c>
      <c r="C9043" s="170" t="s">
        <v>11</v>
      </c>
      <c r="D9043" s="170" t="s">
        <v>211</v>
      </c>
      <c r="E9043" s="170">
        <v>5325</v>
      </c>
      <c r="F9043" s="170">
        <v>1</v>
      </c>
      <c r="G9043" s="171">
        <v>4</v>
      </c>
      <c r="H9043" s="170" t="s">
        <v>105</v>
      </c>
      <c r="I9043" s="171">
        <v>33.99</v>
      </c>
      <c r="J9043" s="169">
        <v>15</v>
      </c>
    </row>
    <row r="9044" spans="1:10" hidden="1" x14ac:dyDescent="0.25">
      <c r="A9044" s="169">
        <v>687251</v>
      </c>
      <c r="B9044" s="170" t="s">
        <v>6576</v>
      </c>
      <c r="C9044" s="170" t="s">
        <v>11</v>
      </c>
      <c r="D9044" s="170" t="s">
        <v>267</v>
      </c>
      <c r="E9044" s="170">
        <v>2840</v>
      </c>
      <c r="F9044" s="170">
        <v>3</v>
      </c>
      <c r="G9044" s="171">
        <v>5</v>
      </c>
      <c r="H9044" s="170" t="s">
        <v>105</v>
      </c>
      <c r="I9044" s="171">
        <v>17.489999999999998</v>
      </c>
      <c r="J9044" s="169">
        <v>8</v>
      </c>
    </row>
    <row r="9045" spans="1:10" hidden="1" x14ac:dyDescent="0.25">
      <c r="A9045" s="169">
        <v>687251</v>
      </c>
      <c r="B9045" s="170" t="s">
        <v>6576</v>
      </c>
      <c r="C9045" s="170" t="s">
        <v>11</v>
      </c>
      <c r="D9045" s="170" t="s">
        <v>267</v>
      </c>
      <c r="E9045" s="170">
        <v>2840</v>
      </c>
      <c r="F9045" s="170">
        <v>3</v>
      </c>
      <c r="G9045" s="171">
        <v>5</v>
      </c>
      <c r="H9045" s="170" t="s">
        <v>105</v>
      </c>
      <c r="I9045" s="171">
        <v>17.489999999999998</v>
      </c>
      <c r="J9045" s="169">
        <v>8</v>
      </c>
    </row>
    <row r="9046" spans="1:10" hidden="1" x14ac:dyDescent="0.25">
      <c r="A9046" s="169">
        <v>693093</v>
      </c>
      <c r="B9046" s="170" t="s">
        <v>6577</v>
      </c>
      <c r="C9046" s="170" t="s">
        <v>11</v>
      </c>
      <c r="D9046" s="170" t="s">
        <v>12</v>
      </c>
      <c r="E9046" s="170">
        <v>355</v>
      </c>
      <c r="F9046" s="170">
        <v>24</v>
      </c>
      <c r="G9046" s="171">
        <v>4.7</v>
      </c>
      <c r="H9046" s="170" t="s">
        <v>13</v>
      </c>
      <c r="I9046" s="171">
        <v>2.59</v>
      </c>
      <c r="J9046" s="169">
        <v>1</v>
      </c>
    </row>
    <row r="9047" spans="1:10" hidden="1" x14ac:dyDescent="0.25">
      <c r="A9047" s="169">
        <v>693093</v>
      </c>
      <c r="B9047" s="170" t="s">
        <v>6577</v>
      </c>
      <c r="C9047" s="170" t="s">
        <v>11</v>
      </c>
      <c r="D9047" s="170" t="s">
        <v>12</v>
      </c>
      <c r="E9047" s="170">
        <v>355</v>
      </c>
      <c r="F9047" s="170">
        <v>24</v>
      </c>
      <c r="G9047" s="171">
        <v>4.7</v>
      </c>
      <c r="H9047" s="170" t="s">
        <v>13</v>
      </c>
      <c r="I9047" s="171">
        <v>2.59</v>
      </c>
      <c r="J9047" s="169">
        <v>1</v>
      </c>
    </row>
    <row r="9048" spans="1:10" hidden="1" x14ac:dyDescent="0.25">
      <c r="A9048" s="169">
        <v>694257</v>
      </c>
      <c r="B9048" s="170" t="s">
        <v>6578</v>
      </c>
      <c r="C9048" s="170" t="s">
        <v>11</v>
      </c>
      <c r="D9048" s="170" t="s">
        <v>12</v>
      </c>
      <c r="E9048" s="170">
        <v>10650</v>
      </c>
      <c r="F9048" s="170">
        <v>1</v>
      </c>
      <c r="G9048" s="171">
        <v>5</v>
      </c>
      <c r="H9048" s="170" t="s">
        <v>105</v>
      </c>
      <c r="I9048" s="171">
        <v>64.489999999999995</v>
      </c>
      <c r="J9048" s="169">
        <v>30</v>
      </c>
    </row>
    <row r="9049" spans="1:10" hidden="1" x14ac:dyDescent="0.25">
      <c r="A9049" s="169">
        <v>694257</v>
      </c>
      <c r="B9049" s="170" t="s">
        <v>6578</v>
      </c>
      <c r="C9049" s="170" t="s">
        <v>11</v>
      </c>
      <c r="D9049" s="170" t="s">
        <v>12</v>
      </c>
      <c r="E9049" s="170">
        <v>10650</v>
      </c>
      <c r="F9049" s="170">
        <v>1</v>
      </c>
      <c r="G9049" s="171">
        <v>5</v>
      </c>
      <c r="H9049" s="170" t="s">
        <v>105</v>
      </c>
      <c r="I9049" s="171">
        <v>64.489999999999995</v>
      </c>
      <c r="J9049" s="169">
        <v>30</v>
      </c>
    </row>
    <row r="9050" spans="1:10" hidden="1" x14ac:dyDescent="0.25">
      <c r="A9050" s="169">
        <v>694323</v>
      </c>
      <c r="B9050" s="170" t="s">
        <v>6579</v>
      </c>
      <c r="C9050" s="170" t="s">
        <v>11</v>
      </c>
      <c r="D9050" s="170" t="s">
        <v>12</v>
      </c>
      <c r="E9050" s="170">
        <v>10650</v>
      </c>
      <c r="F9050" s="170">
        <v>1</v>
      </c>
      <c r="G9050" s="171">
        <v>5</v>
      </c>
      <c r="H9050" s="170" t="s">
        <v>105</v>
      </c>
      <c r="I9050" s="171">
        <v>64.489999999999995</v>
      </c>
      <c r="J9050" s="169">
        <v>30</v>
      </c>
    </row>
    <row r="9051" spans="1:10" hidden="1" x14ac:dyDescent="0.25">
      <c r="A9051" s="169">
        <v>694323</v>
      </c>
      <c r="B9051" s="170" t="s">
        <v>6579</v>
      </c>
      <c r="C9051" s="170" t="s">
        <v>11</v>
      </c>
      <c r="D9051" s="170" t="s">
        <v>12</v>
      </c>
      <c r="E9051" s="170">
        <v>10650</v>
      </c>
      <c r="F9051" s="170">
        <v>1</v>
      </c>
      <c r="G9051" s="171">
        <v>5</v>
      </c>
      <c r="H9051" s="170" t="s">
        <v>105</v>
      </c>
      <c r="I9051" s="171">
        <v>64.489999999999995</v>
      </c>
      <c r="J9051" s="169">
        <v>30</v>
      </c>
    </row>
    <row r="9052" spans="1:10" hidden="1" x14ac:dyDescent="0.25">
      <c r="A9052" s="169">
        <v>694554</v>
      </c>
      <c r="B9052" s="170" t="s">
        <v>6580</v>
      </c>
      <c r="C9052" s="170" t="s">
        <v>11</v>
      </c>
      <c r="D9052" s="170" t="s">
        <v>211</v>
      </c>
      <c r="E9052" s="170">
        <v>10650</v>
      </c>
      <c r="F9052" s="170">
        <v>1</v>
      </c>
      <c r="G9052" s="171">
        <v>4</v>
      </c>
      <c r="H9052" s="170" t="s">
        <v>13</v>
      </c>
      <c r="I9052" s="171">
        <v>64.489999999999995</v>
      </c>
      <c r="J9052" s="169">
        <v>30</v>
      </c>
    </row>
    <row r="9053" spans="1:10" hidden="1" x14ac:dyDescent="0.25">
      <c r="A9053" s="169">
        <v>694554</v>
      </c>
      <c r="B9053" s="170" t="s">
        <v>6580</v>
      </c>
      <c r="C9053" s="170" t="s">
        <v>11</v>
      </c>
      <c r="D9053" s="170" t="s">
        <v>211</v>
      </c>
      <c r="E9053" s="170">
        <v>10650</v>
      </c>
      <c r="F9053" s="170">
        <v>1</v>
      </c>
      <c r="G9053" s="171">
        <v>4</v>
      </c>
      <c r="H9053" s="170" t="s">
        <v>13</v>
      </c>
      <c r="I9053" s="171">
        <v>64.489999999999995</v>
      </c>
      <c r="J9053" s="169">
        <v>30</v>
      </c>
    </row>
    <row r="9054" spans="1:10" hidden="1" x14ac:dyDescent="0.25">
      <c r="A9054" s="169">
        <v>694588</v>
      </c>
      <c r="B9054" s="170" t="s">
        <v>6581</v>
      </c>
      <c r="C9054" s="170" t="s">
        <v>11</v>
      </c>
      <c r="D9054" s="170" t="s">
        <v>12</v>
      </c>
      <c r="E9054" s="170">
        <v>2840</v>
      </c>
      <c r="F9054" s="170">
        <v>3</v>
      </c>
      <c r="G9054" s="171">
        <v>5</v>
      </c>
      <c r="H9054" s="170" t="s">
        <v>105</v>
      </c>
      <c r="I9054" s="171">
        <v>18.489999999999998</v>
      </c>
      <c r="J9054" s="169">
        <v>8</v>
      </c>
    </row>
    <row r="9055" spans="1:10" hidden="1" x14ac:dyDescent="0.25">
      <c r="A9055" s="169">
        <v>694588</v>
      </c>
      <c r="B9055" s="170" t="s">
        <v>6581</v>
      </c>
      <c r="C9055" s="170" t="s">
        <v>11</v>
      </c>
      <c r="D9055" s="170" t="s">
        <v>12</v>
      </c>
      <c r="E9055" s="170">
        <v>2840</v>
      </c>
      <c r="F9055" s="170">
        <v>3</v>
      </c>
      <c r="G9055" s="171">
        <v>5</v>
      </c>
      <c r="H9055" s="170" t="s">
        <v>105</v>
      </c>
      <c r="I9055" s="171">
        <v>18.489999999999998</v>
      </c>
      <c r="J9055" s="169">
        <v>8</v>
      </c>
    </row>
    <row r="9056" spans="1:10" hidden="1" x14ac:dyDescent="0.25">
      <c r="A9056" s="169">
        <v>695106</v>
      </c>
      <c r="B9056" s="170" t="s">
        <v>6582</v>
      </c>
      <c r="C9056" s="170" t="s">
        <v>11</v>
      </c>
      <c r="D9056" s="170" t="s">
        <v>12</v>
      </c>
      <c r="E9056" s="170">
        <v>3960</v>
      </c>
      <c r="F9056" s="170">
        <v>2</v>
      </c>
      <c r="G9056" s="171">
        <v>5</v>
      </c>
      <c r="H9056" s="170" t="s">
        <v>13</v>
      </c>
      <c r="I9056" s="171">
        <v>33.99</v>
      </c>
      <c r="J9056" s="169">
        <v>12</v>
      </c>
    </row>
    <row r="9057" spans="1:10" hidden="1" x14ac:dyDescent="0.25">
      <c r="A9057" s="169">
        <v>695106</v>
      </c>
      <c r="B9057" s="170" t="s">
        <v>6582</v>
      </c>
      <c r="C9057" s="170" t="s">
        <v>11</v>
      </c>
      <c r="D9057" s="170" t="s">
        <v>12</v>
      </c>
      <c r="E9057" s="170">
        <v>3960</v>
      </c>
      <c r="F9057" s="170">
        <v>2</v>
      </c>
      <c r="G9057" s="171">
        <v>5</v>
      </c>
      <c r="H9057" s="170" t="s">
        <v>13</v>
      </c>
      <c r="I9057" s="171">
        <v>33.99</v>
      </c>
      <c r="J9057" s="169">
        <v>12</v>
      </c>
    </row>
    <row r="9058" spans="1:10" hidden="1" x14ac:dyDescent="0.25">
      <c r="A9058" s="169">
        <v>696757</v>
      </c>
      <c r="B9058" s="170" t="s">
        <v>6583</v>
      </c>
      <c r="C9058" s="170" t="s">
        <v>15</v>
      </c>
      <c r="D9058" s="170" t="s">
        <v>3804</v>
      </c>
      <c r="E9058" s="170">
        <v>460</v>
      </c>
      <c r="F9058" s="170">
        <v>6</v>
      </c>
      <c r="G9058" s="171">
        <v>50</v>
      </c>
      <c r="H9058" s="170" t="s">
        <v>3805</v>
      </c>
      <c r="I9058" s="171">
        <v>33.299999999999997</v>
      </c>
      <c r="J9058" s="169">
        <v>1</v>
      </c>
    </row>
    <row r="9059" spans="1:10" hidden="1" x14ac:dyDescent="0.25">
      <c r="A9059" s="169">
        <v>697236</v>
      </c>
      <c r="B9059" s="170" t="s">
        <v>6584</v>
      </c>
      <c r="C9059" s="170" t="s">
        <v>15</v>
      </c>
      <c r="D9059" s="170" t="s">
        <v>19</v>
      </c>
      <c r="E9059" s="170">
        <v>750</v>
      </c>
      <c r="F9059" s="170">
        <v>12</v>
      </c>
      <c r="G9059" s="171">
        <v>40</v>
      </c>
      <c r="H9059" s="170" t="s">
        <v>20</v>
      </c>
      <c r="I9059" s="171">
        <v>45.99</v>
      </c>
      <c r="J9059" s="169">
        <v>1</v>
      </c>
    </row>
    <row r="9060" spans="1:10" hidden="1" x14ac:dyDescent="0.25">
      <c r="A9060" s="169">
        <v>697888</v>
      </c>
      <c r="B9060" s="170" t="s">
        <v>6585</v>
      </c>
      <c r="C9060" s="170" t="s">
        <v>11</v>
      </c>
      <c r="D9060" s="170" t="s">
        <v>12</v>
      </c>
      <c r="E9060" s="170">
        <v>2840</v>
      </c>
      <c r="F9060" s="170">
        <v>3</v>
      </c>
      <c r="G9060" s="171">
        <v>5</v>
      </c>
      <c r="H9060" s="170" t="s">
        <v>13</v>
      </c>
      <c r="I9060" s="171">
        <v>17.690000000000001</v>
      </c>
      <c r="J9060" s="169">
        <v>8</v>
      </c>
    </row>
    <row r="9061" spans="1:10" hidden="1" x14ac:dyDescent="0.25">
      <c r="A9061" s="169">
        <v>697888</v>
      </c>
      <c r="B9061" s="170" t="s">
        <v>6585</v>
      </c>
      <c r="C9061" s="170" t="s">
        <v>11</v>
      </c>
      <c r="D9061" s="170" t="s">
        <v>12</v>
      </c>
      <c r="E9061" s="170">
        <v>2840</v>
      </c>
      <c r="F9061" s="170">
        <v>3</v>
      </c>
      <c r="G9061" s="171">
        <v>5</v>
      </c>
      <c r="H9061" s="170" t="s">
        <v>13</v>
      </c>
      <c r="I9061" s="171">
        <v>17.690000000000001</v>
      </c>
      <c r="J9061" s="169">
        <v>8</v>
      </c>
    </row>
    <row r="9062" spans="1:10" hidden="1" x14ac:dyDescent="0.25">
      <c r="A9062" s="169">
        <v>698100</v>
      </c>
      <c r="B9062" s="170" t="s">
        <v>6586</v>
      </c>
      <c r="C9062" s="170" t="s">
        <v>11</v>
      </c>
      <c r="D9062" s="170" t="s">
        <v>211</v>
      </c>
      <c r="E9062" s="170">
        <v>2840</v>
      </c>
      <c r="F9062" s="170">
        <v>3</v>
      </c>
      <c r="G9062" s="171">
        <v>4</v>
      </c>
      <c r="H9062" s="170" t="s">
        <v>13</v>
      </c>
      <c r="I9062" s="171">
        <v>18.489999999999998</v>
      </c>
      <c r="J9062" s="169">
        <v>8</v>
      </c>
    </row>
    <row r="9063" spans="1:10" hidden="1" x14ac:dyDescent="0.25">
      <c r="A9063" s="169">
        <v>698100</v>
      </c>
      <c r="B9063" s="170" t="s">
        <v>6586</v>
      </c>
      <c r="C9063" s="170" t="s">
        <v>11</v>
      </c>
      <c r="D9063" s="170" t="s">
        <v>211</v>
      </c>
      <c r="E9063" s="170">
        <v>2840</v>
      </c>
      <c r="F9063" s="170">
        <v>3</v>
      </c>
      <c r="G9063" s="171">
        <v>4</v>
      </c>
      <c r="H9063" s="170" t="s">
        <v>13</v>
      </c>
      <c r="I9063" s="171">
        <v>18.489999999999998</v>
      </c>
      <c r="J9063" s="169">
        <v>8</v>
      </c>
    </row>
    <row r="9064" spans="1:10" hidden="1" x14ac:dyDescent="0.25">
      <c r="A9064" s="169">
        <v>699389</v>
      </c>
      <c r="B9064" s="170" t="s">
        <v>6587</v>
      </c>
      <c r="C9064" s="170" t="s">
        <v>263</v>
      </c>
      <c r="D9064" s="170" t="s">
        <v>909</v>
      </c>
      <c r="E9064" s="170">
        <v>500</v>
      </c>
      <c r="F9064" s="170">
        <v>24</v>
      </c>
      <c r="G9064" s="171">
        <v>4.5</v>
      </c>
      <c r="H9064" s="170" t="s">
        <v>274</v>
      </c>
      <c r="I9064" s="171">
        <v>4.6900000000000004</v>
      </c>
      <c r="J9064" s="169">
        <v>1</v>
      </c>
    </row>
    <row r="9065" spans="1:10" hidden="1" x14ac:dyDescent="0.25">
      <c r="A9065" s="169">
        <v>702754</v>
      </c>
      <c r="B9065" s="170" t="s">
        <v>6588</v>
      </c>
      <c r="C9065" s="170" t="s">
        <v>11</v>
      </c>
      <c r="D9065" s="170" t="s">
        <v>12</v>
      </c>
      <c r="E9065" s="170">
        <v>8520</v>
      </c>
      <c r="F9065" s="170">
        <v>1</v>
      </c>
      <c r="G9065" s="171">
        <v>4.7</v>
      </c>
      <c r="H9065" s="170" t="s">
        <v>13</v>
      </c>
      <c r="I9065" s="171">
        <v>55.99</v>
      </c>
      <c r="J9065" s="169">
        <v>24</v>
      </c>
    </row>
    <row r="9066" spans="1:10" hidden="1" x14ac:dyDescent="0.25">
      <c r="A9066" s="169">
        <v>702754</v>
      </c>
      <c r="B9066" s="170" t="s">
        <v>6588</v>
      </c>
      <c r="C9066" s="170" t="s">
        <v>11</v>
      </c>
      <c r="D9066" s="170" t="s">
        <v>12</v>
      </c>
      <c r="E9066" s="170">
        <v>8520</v>
      </c>
      <c r="F9066" s="170">
        <v>1</v>
      </c>
      <c r="G9066" s="171">
        <v>4.7</v>
      </c>
      <c r="H9066" s="170" t="s">
        <v>13</v>
      </c>
      <c r="I9066" s="171">
        <v>55.99</v>
      </c>
      <c r="J9066" s="169">
        <v>24</v>
      </c>
    </row>
    <row r="9067" spans="1:10" hidden="1" x14ac:dyDescent="0.25">
      <c r="A9067" s="169">
        <v>707179</v>
      </c>
      <c r="B9067" s="170" t="s">
        <v>6589</v>
      </c>
      <c r="C9067" s="170" t="s">
        <v>15</v>
      </c>
      <c r="D9067" s="170" t="s">
        <v>125</v>
      </c>
      <c r="E9067" s="170">
        <v>700</v>
      </c>
      <c r="F9067" s="170">
        <v>6</v>
      </c>
      <c r="G9067" s="171">
        <v>35</v>
      </c>
      <c r="H9067" s="170" t="s">
        <v>6590</v>
      </c>
      <c r="I9067" s="171">
        <v>60.52</v>
      </c>
      <c r="J9067" s="169">
        <v>1</v>
      </c>
    </row>
    <row r="9068" spans="1:10" hidden="1" x14ac:dyDescent="0.25">
      <c r="A9068" s="169">
        <v>708073</v>
      </c>
      <c r="B9068" s="170" t="s">
        <v>6591</v>
      </c>
      <c r="C9068" s="170" t="s">
        <v>24</v>
      </c>
      <c r="D9068" s="170" t="s">
        <v>34</v>
      </c>
      <c r="E9068" s="170">
        <v>750</v>
      </c>
      <c r="F9068" s="170">
        <v>12</v>
      </c>
      <c r="G9068" s="171">
        <v>14.5</v>
      </c>
      <c r="H9068" s="170" t="s">
        <v>26</v>
      </c>
      <c r="I9068" s="171">
        <v>74.989999999999995</v>
      </c>
      <c r="J9068" s="169">
        <v>1</v>
      </c>
    </row>
    <row r="9069" spans="1:10" hidden="1" x14ac:dyDescent="0.25">
      <c r="A9069" s="169">
        <v>709279</v>
      </c>
      <c r="B9069" s="170" t="s">
        <v>6592</v>
      </c>
      <c r="C9069" s="170" t="s">
        <v>15</v>
      </c>
      <c r="D9069" s="170" t="s">
        <v>93</v>
      </c>
      <c r="E9069" s="170">
        <v>750</v>
      </c>
      <c r="F9069" s="170">
        <v>6</v>
      </c>
      <c r="G9069" s="171">
        <v>40</v>
      </c>
      <c r="H9069" s="170" t="s">
        <v>446</v>
      </c>
      <c r="I9069" s="171">
        <v>40.99</v>
      </c>
      <c r="J9069" s="169">
        <v>1</v>
      </c>
    </row>
    <row r="9070" spans="1:10" hidden="1" x14ac:dyDescent="0.25">
      <c r="A9070" s="169">
        <v>710311</v>
      </c>
      <c r="B9070" s="170" t="s">
        <v>233</v>
      </c>
      <c r="C9070" s="170" t="s">
        <v>15</v>
      </c>
      <c r="D9070" s="170" t="s">
        <v>19</v>
      </c>
      <c r="E9070" s="170">
        <v>375</v>
      </c>
      <c r="F9070" s="170">
        <v>12</v>
      </c>
      <c r="G9070" s="171">
        <v>40</v>
      </c>
      <c r="H9070" s="170" t="s">
        <v>29</v>
      </c>
      <c r="I9070" s="171">
        <v>25.99</v>
      </c>
      <c r="J9070" s="169">
        <v>1</v>
      </c>
    </row>
    <row r="9071" spans="1:10" hidden="1" x14ac:dyDescent="0.25">
      <c r="A9071" s="169">
        <v>710323</v>
      </c>
      <c r="B9071" s="170" t="s">
        <v>6593</v>
      </c>
      <c r="C9071" s="170" t="s">
        <v>24</v>
      </c>
      <c r="D9071" s="170" t="s">
        <v>166</v>
      </c>
      <c r="E9071" s="170">
        <v>750</v>
      </c>
      <c r="F9071" s="170">
        <v>12</v>
      </c>
      <c r="G9071" s="171">
        <v>12</v>
      </c>
      <c r="H9071" s="170" t="s">
        <v>177</v>
      </c>
      <c r="I9071" s="171">
        <v>15.79</v>
      </c>
      <c r="J9071" s="169">
        <v>1</v>
      </c>
    </row>
    <row r="9072" spans="1:10" hidden="1" x14ac:dyDescent="0.25">
      <c r="A9072" s="169">
        <v>710324</v>
      </c>
      <c r="B9072" s="170" t="s">
        <v>6594</v>
      </c>
      <c r="C9072" s="170" t="s">
        <v>24</v>
      </c>
      <c r="D9072" s="170" t="s">
        <v>230</v>
      </c>
      <c r="E9072" s="170">
        <v>750</v>
      </c>
      <c r="F9072" s="170">
        <v>12</v>
      </c>
      <c r="G9072" s="171">
        <v>12.5</v>
      </c>
      <c r="H9072" s="170" t="s">
        <v>177</v>
      </c>
      <c r="I9072" s="171">
        <v>15.79</v>
      </c>
      <c r="J9072" s="169">
        <v>1</v>
      </c>
    </row>
    <row r="9073" spans="1:10" hidden="1" x14ac:dyDescent="0.25">
      <c r="A9073" s="169">
        <v>710649</v>
      </c>
      <c r="B9073" s="170" t="s">
        <v>6595</v>
      </c>
      <c r="C9073" s="170" t="s">
        <v>11</v>
      </c>
      <c r="D9073" s="170" t="s">
        <v>267</v>
      </c>
      <c r="E9073" s="170">
        <v>500</v>
      </c>
      <c r="F9073" s="170">
        <v>24</v>
      </c>
      <c r="G9073" s="171">
        <v>4.3</v>
      </c>
      <c r="H9073" s="170" t="s">
        <v>20</v>
      </c>
      <c r="I9073" s="171">
        <v>4.49</v>
      </c>
      <c r="J9073" s="169">
        <v>1</v>
      </c>
    </row>
    <row r="9074" spans="1:10" hidden="1" x14ac:dyDescent="0.25">
      <c r="A9074" s="169">
        <v>710649</v>
      </c>
      <c r="B9074" s="170" t="s">
        <v>6595</v>
      </c>
      <c r="C9074" s="170" t="s">
        <v>11</v>
      </c>
      <c r="D9074" s="170" t="s">
        <v>267</v>
      </c>
      <c r="E9074" s="170">
        <v>500</v>
      </c>
      <c r="F9074" s="170">
        <v>24</v>
      </c>
      <c r="G9074" s="171">
        <v>4.3</v>
      </c>
      <c r="H9074" s="170" t="s">
        <v>20</v>
      </c>
      <c r="I9074" s="171">
        <v>4.49</v>
      </c>
      <c r="J9074" s="169">
        <v>1</v>
      </c>
    </row>
    <row r="9075" spans="1:10" hidden="1" x14ac:dyDescent="0.25">
      <c r="A9075" s="169">
        <v>710681</v>
      </c>
      <c r="B9075" s="170" t="s">
        <v>6596</v>
      </c>
      <c r="C9075" s="170" t="s">
        <v>24</v>
      </c>
      <c r="D9075" s="170" t="s">
        <v>185</v>
      </c>
      <c r="E9075" s="170">
        <v>750</v>
      </c>
      <c r="F9075" s="170">
        <v>12</v>
      </c>
      <c r="G9075" s="171">
        <v>14.8</v>
      </c>
      <c r="H9075" s="170" t="s">
        <v>64</v>
      </c>
      <c r="I9075" s="171">
        <v>27.99</v>
      </c>
      <c r="J9075" s="169">
        <v>1</v>
      </c>
    </row>
    <row r="9076" spans="1:10" hidden="1" x14ac:dyDescent="0.25">
      <c r="A9076" s="169">
        <v>710707</v>
      </c>
      <c r="B9076" s="170" t="s">
        <v>6597</v>
      </c>
      <c r="C9076" s="170" t="s">
        <v>11</v>
      </c>
      <c r="D9076" s="170" t="s">
        <v>12</v>
      </c>
      <c r="E9076" s="170">
        <v>5325</v>
      </c>
      <c r="F9076" s="170">
        <v>1</v>
      </c>
      <c r="G9076" s="171">
        <v>5</v>
      </c>
      <c r="H9076" s="170" t="s">
        <v>342</v>
      </c>
      <c r="I9076" s="171">
        <v>26.99</v>
      </c>
      <c r="J9076" s="169">
        <v>15</v>
      </c>
    </row>
    <row r="9077" spans="1:10" hidden="1" x14ac:dyDescent="0.25">
      <c r="A9077" s="169">
        <v>710707</v>
      </c>
      <c r="B9077" s="170" t="s">
        <v>6597</v>
      </c>
      <c r="C9077" s="170" t="s">
        <v>11</v>
      </c>
      <c r="D9077" s="170" t="s">
        <v>12</v>
      </c>
      <c r="E9077" s="170">
        <v>5325</v>
      </c>
      <c r="F9077" s="170">
        <v>1</v>
      </c>
      <c r="G9077" s="171">
        <v>5</v>
      </c>
      <c r="H9077" s="170" t="s">
        <v>342</v>
      </c>
      <c r="I9077" s="171">
        <v>26.99</v>
      </c>
      <c r="J9077" s="169">
        <v>15</v>
      </c>
    </row>
    <row r="9078" spans="1:10" hidden="1" x14ac:dyDescent="0.25">
      <c r="A9078" s="169">
        <v>711733</v>
      </c>
      <c r="B9078" s="170" t="s">
        <v>6598</v>
      </c>
      <c r="C9078" s="170" t="s">
        <v>15</v>
      </c>
      <c r="D9078" s="170" t="s">
        <v>227</v>
      </c>
      <c r="E9078" s="170">
        <v>750</v>
      </c>
      <c r="F9078" s="170">
        <v>12</v>
      </c>
      <c r="G9078" s="171">
        <v>40</v>
      </c>
      <c r="H9078" s="170" t="s">
        <v>22</v>
      </c>
      <c r="I9078" s="171">
        <v>36.99</v>
      </c>
      <c r="J9078" s="169">
        <v>1</v>
      </c>
    </row>
    <row r="9079" spans="1:10" hidden="1" x14ac:dyDescent="0.25">
      <c r="A9079" s="169">
        <v>712160</v>
      </c>
      <c r="B9079" s="170" t="s">
        <v>6599</v>
      </c>
      <c r="C9079" s="170" t="s">
        <v>15</v>
      </c>
      <c r="D9079" s="170" t="s">
        <v>78</v>
      </c>
      <c r="E9079" s="170">
        <v>750</v>
      </c>
      <c r="F9079" s="170">
        <v>12</v>
      </c>
      <c r="G9079" s="171">
        <v>45</v>
      </c>
      <c r="H9079" s="170" t="s">
        <v>20</v>
      </c>
      <c r="I9079" s="171">
        <v>35.99</v>
      </c>
      <c r="J9079" s="169">
        <v>1</v>
      </c>
    </row>
    <row r="9080" spans="1:10" hidden="1" x14ac:dyDescent="0.25">
      <c r="A9080" s="169">
        <v>713110</v>
      </c>
      <c r="B9080" s="170" t="s">
        <v>6600</v>
      </c>
      <c r="C9080" s="170" t="s">
        <v>24</v>
      </c>
      <c r="D9080" s="170" t="s">
        <v>34</v>
      </c>
      <c r="E9080" s="170">
        <v>750</v>
      </c>
      <c r="F9080" s="170">
        <v>12</v>
      </c>
      <c r="G9080" s="171">
        <v>13</v>
      </c>
      <c r="H9080" s="170" t="s">
        <v>73</v>
      </c>
      <c r="I9080" s="171">
        <v>21.99</v>
      </c>
      <c r="J9080" s="169">
        <v>1</v>
      </c>
    </row>
    <row r="9081" spans="1:10" hidden="1" x14ac:dyDescent="0.25">
      <c r="A9081" s="169">
        <v>713434</v>
      </c>
      <c r="B9081" s="170" t="s">
        <v>6601</v>
      </c>
      <c r="C9081" s="170" t="s">
        <v>24</v>
      </c>
      <c r="D9081" s="170" t="s">
        <v>85</v>
      </c>
      <c r="E9081" s="170">
        <v>750</v>
      </c>
      <c r="F9081" s="170">
        <v>12</v>
      </c>
      <c r="G9081" s="171">
        <v>13.5</v>
      </c>
      <c r="H9081" s="170" t="s">
        <v>141</v>
      </c>
      <c r="I9081" s="171">
        <v>22.59</v>
      </c>
      <c r="J9081" s="169">
        <v>1</v>
      </c>
    </row>
    <row r="9082" spans="1:10" hidden="1" x14ac:dyDescent="0.25">
      <c r="A9082" s="169">
        <v>714113</v>
      </c>
      <c r="B9082" s="170" t="s">
        <v>6602</v>
      </c>
      <c r="C9082" s="170" t="s">
        <v>15</v>
      </c>
      <c r="D9082" s="170" t="s">
        <v>56</v>
      </c>
      <c r="E9082" s="170">
        <v>750</v>
      </c>
      <c r="F9082" s="170">
        <v>6</v>
      </c>
      <c r="G9082" s="171">
        <v>43</v>
      </c>
      <c r="H9082" s="170" t="s">
        <v>17</v>
      </c>
      <c r="I9082" s="171">
        <v>624.99</v>
      </c>
      <c r="J9082" s="169">
        <v>1</v>
      </c>
    </row>
    <row r="9083" spans="1:10" hidden="1" x14ac:dyDescent="0.25">
      <c r="A9083" s="169">
        <v>714199</v>
      </c>
      <c r="B9083" s="170" t="s">
        <v>6603</v>
      </c>
      <c r="C9083" s="170" t="s">
        <v>15</v>
      </c>
      <c r="D9083" s="170" t="s">
        <v>756</v>
      </c>
      <c r="E9083" s="170">
        <v>750</v>
      </c>
      <c r="F9083" s="170">
        <v>12</v>
      </c>
      <c r="G9083" s="171">
        <v>35</v>
      </c>
      <c r="H9083" s="170" t="s">
        <v>20</v>
      </c>
      <c r="I9083" s="171">
        <v>33.99</v>
      </c>
      <c r="J9083" s="169">
        <v>1</v>
      </c>
    </row>
    <row r="9084" spans="1:10" hidden="1" x14ac:dyDescent="0.25">
      <c r="A9084" s="169">
        <v>714842</v>
      </c>
      <c r="B9084" s="170" t="s">
        <v>6604</v>
      </c>
      <c r="C9084" s="170" t="s">
        <v>11</v>
      </c>
      <c r="D9084" s="170" t="s">
        <v>12</v>
      </c>
      <c r="E9084" s="170">
        <v>500</v>
      </c>
      <c r="F9084" s="170">
        <v>24</v>
      </c>
      <c r="G9084" s="171">
        <v>5.0999999999999996</v>
      </c>
      <c r="H9084" s="170" t="s">
        <v>723</v>
      </c>
      <c r="I9084" s="171">
        <v>4.1900000000000004</v>
      </c>
      <c r="J9084" s="169">
        <v>1</v>
      </c>
    </row>
    <row r="9085" spans="1:10" hidden="1" x14ac:dyDescent="0.25">
      <c r="A9085" s="169">
        <v>714884</v>
      </c>
      <c r="B9085" s="170" t="s">
        <v>6605</v>
      </c>
      <c r="C9085" s="170" t="s">
        <v>24</v>
      </c>
      <c r="D9085" s="170" t="s">
        <v>34</v>
      </c>
      <c r="E9085" s="170">
        <v>750</v>
      </c>
      <c r="F9085" s="170">
        <v>12</v>
      </c>
      <c r="G9085" s="171">
        <v>13</v>
      </c>
      <c r="H9085" s="170" t="s">
        <v>96</v>
      </c>
      <c r="I9085" s="171">
        <v>22.99</v>
      </c>
      <c r="J9085" s="169">
        <v>1</v>
      </c>
    </row>
    <row r="9086" spans="1:10" hidden="1" x14ac:dyDescent="0.25">
      <c r="A9086" s="169">
        <v>715032</v>
      </c>
      <c r="B9086" s="170" t="s">
        <v>6606</v>
      </c>
      <c r="C9086" s="170" t="s">
        <v>24</v>
      </c>
      <c r="D9086" s="170" t="s">
        <v>85</v>
      </c>
      <c r="E9086" s="170">
        <v>750</v>
      </c>
      <c r="F9086" s="170">
        <v>12</v>
      </c>
      <c r="G9086" s="171">
        <v>13.5</v>
      </c>
      <c r="H9086" s="170" t="s">
        <v>163</v>
      </c>
      <c r="I9086" s="171">
        <v>10.99</v>
      </c>
      <c r="J9086" s="169">
        <v>1</v>
      </c>
    </row>
    <row r="9087" spans="1:10" hidden="1" x14ac:dyDescent="0.25">
      <c r="A9087" s="169">
        <v>715714</v>
      </c>
      <c r="B9087" s="170" t="s">
        <v>6607</v>
      </c>
      <c r="C9087" s="170" t="s">
        <v>24</v>
      </c>
      <c r="D9087" s="170" t="s">
        <v>194</v>
      </c>
      <c r="E9087" s="170">
        <v>750</v>
      </c>
      <c r="F9087" s="170">
        <v>12</v>
      </c>
      <c r="G9087" s="171">
        <v>13.5</v>
      </c>
      <c r="H9087" s="170" t="s">
        <v>141</v>
      </c>
      <c r="I9087" s="171">
        <v>24.59</v>
      </c>
      <c r="J9087" s="169">
        <v>1</v>
      </c>
    </row>
    <row r="9088" spans="1:10" hidden="1" x14ac:dyDescent="0.25">
      <c r="A9088" s="169">
        <v>716890</v>
      </c>
      <c r="B9088" s="170" t="s">
        <v>6608</v>
      </c>
      <c r="C9088" s="170" t="s">
        <v>24</v>
      </c>
      <c r="D9088" s="170" t="s">
        <v>194</v>
      </c>
      <c r="E9088" s="170">
        <v>750</v>
      </c>
      <c r="F9088" s="170">
        <v>12</v>
      </c>
      <c r="G9088" s="171">
        <v>14</v>
      </c>
      <c r="H9088" s="170" t="s">
        <v>256</v>
      </c>
      <c r="I9088" s="171">
        <v>10.99</v>
      </c>
      <c r="J9088" s="169">
        <v>1</v>
      </c>
    </row>
    <row r="9089" spans="1:10" hidden="1" x14ac:dyDescent="0.25">
      <c r="A9089" s="169">
        <v>719400</v>
      </c>
      <c r="B9089" s="170" t="s">
        <v>6609</v>
      </c>
      <c r="C9089" s="170" t="s">
        <v>24</v>
      </c>
      <c r="D9089" s="170" t="s">
        <v>38</v>
      </c>
      <c r="E9089" s="170">
        <v>750</v>
      </c>
      <c r="F9089" s="170">
        <v>12</v>
      </c>
      <c r="G9089" s="171">
        <v>13</v>
      </c>
      <c r="H9089" s="170" t="s">
        <v>1887</v>
      </c>
      <c r="I9089" s="171">
        <v>14.95</v>
      </c>
      <c r="J9089" s="169">
        <v>1</v>
      </c>
    </row>
    <row r="9090" spans="1:10" hidden="1" x14ac:dyDescent="0.25">
      <c r="A9090" s="169">
        <v>720842</v>
      </c>
      <c r="B9090" s="170" t="s">
        <v>6610</v>
      </c>
      <c r="C9090" s="170" t="s">
        <v>15</v>
      </c>
      <c r="D9090" s="170" t="s">
        <v>122</v>
      </c>
      <c r="E9090" s="170">
        <v>750</v>
      </c>
      <c r="F9090" s="170">
        <v>12</v>
      </c>
      <c r="G9090" s="171">
        <v>30</v>
      </c>
      <c r="H9090" s="170" t="s">
        <v>29</v>
      </c>
      <c r="I9090" s="171">
        <v>49.95</v>
      </c>
      <c r="J9090" s="169">
        <v>1</v>
      </c>
    </row>
    <row r="9091" spans="1:10" hidden="1" x14ac:dyDescent="0.25">
      <c r="A9091" s="169">
        <v>721344</v>
      </c>
      <c r="B9091" s="170" t="s">
        <v>6611</v>
      </c>
      <c r="C9091" s="170" t="s">
        <v>15</v>
      </c>
      <c r="D9091" s="170" t="s">
        <v>252</v>
      </c>
      <c r="E9091" s="170">
        <v>750</v>
      </c>
      <c r="F9091" s="170">
        <v>12</v>
      </c>
      <c r="G9091" s="171">
        <v>35</v>
      </c>
      <c r="H9091" s="170" t="s">
        <v>20</v>
      </c>
      <c r="I9091" s="171">
        <v>51.99</v>
      </c>
      <c r="J9091" s="169">
        <v>1</v>
      </c>
    </row>
    <row r="9092" spans="1:10" hidden="1" x14ac:dyDescent="0.25">
      <c r="A9092" s="169">
        <v>721449</v>
      </c>
      <c r="B9092" s="170" t="s">
        <v>6612</v>
      </c>
      <c r="C9092" s="170" t="s">
        <v>24</v>
      </c>
      <c r="D9092" s="170" t="s">
        <v>68</v>
      </c>
      <c r="E9092" s="170">
        <v>750</v>
      </c>
      <c r="F9092" s="170">
        <v>6</v>
      </c>
      <c r="G9092" s="171">
        <v>13.9</v>
      </c>
      <c r="H9092" s="170" t="s">
        <v>22</v>
      </c>
      <c r="I9092" s="171">
        <v>61.99</v>
      </c>
      <c r="J9092" s="169">
        <v>1</v>
      </c>
    </row>
    <row r="9093" spans="1:10" hidden="1" x14ac:dyDescent="0.25">
      <c r="A9093" s="169">
        <v>721783</v>
      </c>
      <c r="B9093" s="170" t="s">
        <v>6613</v>
      </c>
      <c r="C9093" s="170" t="s">
        <v>24</v>
      </c>
      <c r="D9093" s="170" t="s">
        <v>34</v>
      </c>
      <c r="E9093" s="170">
        <v>750</v>
      </c>
      <c r="F9093" s="170">
        <v>12</v>
      </c>
      <c r="G9093" s="171">
        <v>13</v>
      </c>
      <c r="H9093" s="170" t="s">
        <v>110</v>
      </c>
      <c r="I9093" s="171">
        <v>25.99</v>
      </c>
      <c r="J9093" s="169">
        <v>1</v>
      </c>
    </row>
    <row r="9094" spans="1:10" hidden="1" x14ac:dyDescent="0.25">
      <c r="A9094" s="169">
        <v>722573</v>
      </c>
      <c r="B9094" s="170" t="s">
        <v>6614</v>
      </c>
      <c r="C9094" s="170" t="s">
        <v>11</v>
      </c>
      <c r="D9094" s="170" t="s">
        <v>267</v>
      </c>
      <c r="E9094" s="170">
        <v>5325</v>
      </c>
      <c r="F9094" s="170">
        <v>1</v>
      </c>
      <c r="G9094" s="171">
        <v>5</v>
      </c>
      <c r="H9094" s="170" t="s">
        <v>342</v>
      </c>
      <c r="I9094" s="171">
        <v>29.49</v>
      </c>
      <c r="J9094" s="169">
        <v>15</v>
      </c>
    </row>
    <row r="9095" spans="1:10" hidden="1" x14ac:dyDescent="0.25">
      <c r="A9095" s="169">
        <v>722573</v>
      </c>
      <c r="B9095" s="170" t="s">
        <v>6614</v>
      </c>
      <c r="C9095" s="170" t="s">
        <v>11</v>
      </c>
      <c r="D9095" s="170" t="s">
        <v>267</v>
      </c>
      <c r="E9095" s="170">
        <v>5325</v>
      </c>
      <c r="F9095" s="170">
        <v>1</v>
      </c>
      <c r="G9095" s="171">
        <v>5</v>
      </c>
      <c r="H9095" s="170" t="s">
        <v>342</v>
      </c>
      <c r="I9095" s="171">
        <v>29.49</v>
      </c>
      <c r="J9095" s="169">
        <v>15</v>
      </c>
    </row>
    <row r="9096" spans="1:10" hidden="1" x14ac:dyDescent="0.25">
      <c r="A9096" s="169">
        <v>722757</v>
      </c>
      <c r="B9096" s="170" t="s">
        <v>6615</v>
      </c>
      <c r="C9096" s="170" t="s">
        <v>11</v>
      </c>
      <c r="D9096" s="170" t="s">
        <v>12</v>
      </c>
      <c r="E9096" s="170">
        <v>500</v>
      </c>
      <c r="F9096" s="170">
        <v>24</v>
      </c>
      <c r="G9096" s="171">
        <v>4.8</v>
      </c>
      <c r="H9096" s="170" t="s">
        <v>86</v>
      </c>
      <c r="I9096" s="171">
        <v>2.99</v>
      </c>
      <c r="J9096" s="169">
        <v>1</v>
      </c>
    </row>
    <row r="9097" spans="1:10" hidden="1" x14ac:dyDescent="0.25">
      <c r="A9097" s="169">
        <v>722810</v>
      </c>
      <c r="B9097" s="170" t="s">
        <v>6616</v>
      </c>
      <c r="C9097" s="170" t="s">
        <v>24</v>
      </c>
      <c r="D9097" s="170" t="s">
        <v>58</v>
      </c>
      <c r="E9097" s="170">
        <v>750</v>
      </c>
      <c r="F9097" s="170">
        <v>12</v>
      </c>
      <c r="G9097" s="171">
        <v>13</v>
      </c>
      <c r="H9097" s="170" t="s">
        <v>64</v>
      </c>
      <c r="I9097" s="171">
        <v>24.99</v>
      </c>
      <c r="J9097" s="169">
        <v>1</v>
      </c>
    </row>
    <row r="9098" spans="1:10" hidden="1" x14ac:dyDescent="0.25">
      <c r="A9098" s="169">
        <v>723321</v>
      </c>
      <c r="B9098" s="170" t="s">
        <v>6617</v>
      </c>
      <c r="C9098" s="170" t="s">
        <v>24</v>
      </c>
      <c r="D9098" s="170" t="s">
        <v>25</v>
      </c>
      <c r="E9098" s="170">
        <v>750</v>
      </c>
      <c r="F9098" s="170">
        <v>12</v>
      </c>
      <c r="G9098" s="171">
        <v>12</v>
      </c>
      <c r="H9098" s="170" t="s">
        <v>5390</v>
      </c>
      <c r="I9098" s="171">
        <v>29.99</v>
      </c>
      <c r="J9098" s="169">
        <v>1</v>
      </c>
    </row>
    <row r="9099" spans="1:10" hidden="1" x14ac:dyDescent="0.25">
      <c r="A9099" s="169">
        <v>723759</v>
      </c>
      <c r="B9099" s="170" t="s">
        <v>6618</v>
      </c>
      <c r="C9099" s="170" t="s">
        <v>24</v>
      </c>
      <c r="D9099" s="170" t="s">
        <v>85</v>
      </c>
      <c r="E9099" s="170">
        <v>750</v>
      </c>
      <c r="F9099" s="170">
        <v>12</v>
      </c>
      <c r="G9099" s="171">
        <v>14.9</v>
      </c>
      <c r="H9099" s="170" t="s">
        <v>2161</v>
      </c>
      <c r="I9099" s="171">
        <v>28.54</v>
      </c>
      <c r="J9099" s="169">
        <v>1</v>
      </c>
    </row>
    <row r="9100" spans="1:10" hidden="1" x14ac:dyDescent="0.25">
      <c r="A9100" s="169">
        <v>723874</v>
      </c>
      <c r="B9100" s="170" t="s">
        <v>6619</v>
      </c>
      <c r="C9100" s="170" t="s">
        <v>24</v>
      </c>
      <c r="D9100" s="170" t="s">
        <v>99</v>
      </c>
      <c r="E9100" s="170">
        <v>750</v>
      </c>
      <c r="F9100" s="170">
        <v>12</v>
      </c>
      <c r="G9100" s="171">
        <v>19</v>
      </c>
      <c r="H9100" s="170" t="s">
        <v>100</v>
      </c>
      <c r="I9100" s="171">
        <v>22.49</v>
      </c>
      <c r="J9100" s="169">
        <v>1</v>
      </c>
    </row>
    <row r="9101" spans="1:10" hidden="1" x14ac:dyDescent="0.25">
      <c r="A9101" s="169">
        <v>724260</v>
      </c>
      <c r="B9101" s="170" t="s">
        <v>6620</v>
      </c>
      <c r="C9101" s="170" t="s">
        <v>24</v>
      </c>
      <c r="D9101" s="170" t="s">
        <v>148</v>
      </c>
      <c r="E9101" s="170">
        <v>750</v>
      </c>
      <c r="F9101" s="170">
        <v>12</v>
      </c>
      <c r="G9101" s="171">
        <v>15</v>
      </c>
      <c r="H9101" s="170" t="s">
        <v>163</v>
      </c>
      <c r="I9101" s="171">
        <v>63.99</v>
      </c>
      <c r="J9101" s="169">
        <v>1</v>
      </c>
    </row>
    <row r="9102" spans="1:10" hidden="1" x14ac:dyDescent="0.25">
      <c r="A9102" s="169">
        <v>724354</v>
      </c>
      <c r="B9102" s="170" t="s">
        <v>6621</v>
      </c>
      <c r="C9102" s="170" t="s">
        <v>15</v>
      </c>
      <c r="D9102" s="170" t="s">
        <v>143</v>
      </c>
      <c r="E9102" s="170">
        <v>750</v>
      </c>
      <c r="F9102" s="170">
        <v>12</v>
      </c>
      <c r="G9102" s="171">
        <v>42.8</v>
      </c>
      <c r="H9102" s="170" t="s">
        <v>6622</v>
      </c>
      <c r="I9102" s="171">
        <v>37.54</v>
      </c>
      <c r="J9102" s="169">
        <v>1</v>
      </c>
    </row>
    <row r="9103" spans="1:10" hidden="1" x14ac:dyDescent="0.25">
      <c r="A9103" s="169">
        <v>725770</v>
      </c>
      <c r="B9103" s="170" t="s">
        <v>6623</v>
      </c>
      <c r="C9103" s="170" t="s">
        <v>24</v>
      </c>
      <c r="D9103" s="170" t="s">
        <v>34</v>
      </c>
      <c r="E9103" s="170">
        <v>750</v>
      </c>
      <c r="F9103" s="170">
        <v>12</v>
      </c>
      <c r="G9103" s="171">
        <v>13.5</v>
      </c>
      <c r="H9103" s="170" t="s">
        <v>22</v>
      </c>
      <c r="I9103" s="171">
        <v>19.989999999999998</v>
      </c>
      <c r="J9103" s="169">
        <v>1</v>
      </c>
    </row>
    <row r="9104" spans="1:10" hidden="1" x14ac:dyDescent="0.25">
      <c r="A9104" s="169">
        <v>725788</v>
      </c>
      <c r="B9104" s="170" t="s">
        <v>6624</v>
      </c>
      <c r="C9104" s="170" t="s">
        <v>24</v>
      </c>
      <c r="D9104" s="170" t="s">
        <v>34</v>
      </c>
      <c r="E9104" s="170">
        <v>750</v>
      </c>
      <c r="F9104" s="170">
        <v>12</v>
      </c>
      <c r="G9104" s="171">
        <v>14</v>
      </c>
      <c r="H9104" s="170" t="s">
        <v>22</v>
      </c>
      <c r="I9104" s="171">
        <v>19.989999999999998</v>
      </c>
      <c r="J9104" s="169">
        <v>1</v>
      </c>
    </row>
    <row r="9105" spans="1:10" hidden="1" x14ac:dyDescent="0.25">
      <c r="A9105" s="169">
        <v>730190</v>
      </c>
      <c r="B9105" s="170" t="s">
        <v>6625</v>
      </c>
      <c r="C9105" s="170" t="s">
        <v>24</v>
      </c>
      <c r="D9105" s="170" t="s">
        <v>66</v>
      </c>
      <c r="E9105" s="170">
        <v>750</v>
      </c>
      <c r="F9105" s="170">
        <v>12</v>
      </c>
      <c r="G9105" s="171">
        <v>12</v>
      </c>
      <c r="H9105" s="170" t="s">
        <v>64</v>
      </c>
      <c r="I9105" s="171">
        <v>49.99</v>
      </c>
      <c r="J9105" s="169">
        <v>1</v>
      </c>
    </row>
    <row r="9106" spans="1:10" hidden="1" x14ac:dyDescent="0.25">
      <c r="A9106" s="169">
        <v>730718</v>
      </c>
      <c r="B9106" s="170" t="s">
        <v>6626</v>
      </c>
      <c r="C9106" s="170" t="s">
        <v>24</v>
      </c>
      <c r="D9106" s="170" t="s">
        <v>191</v>
      </c>
      <c r="E9106" s="170">
        <v>750</v>
      </c>
      <c r="F9106" s="170">
        <v>12</v>
      </c>
      <c r="G9106" s="171">
        <v>13.5</v>
      </c>
      <c r="H9106" s="170" t="s">
        <v>329</v>
      </c>
      <c r="I9106" s="171">
        <v>11.99</v>
      </c>
      <c r="J9106" s="169">
        <v>1</v>
      </c>
    </row>
    <row r="9107" spans="1:10" hidden="1" x14ac:dyDescent="0.25">
      <c r="A9107" s="169">
        <v>730907</v>
      </c>
      <c r="B9107" s="170" t="s">
        <v>6627</v>
      </c>
      <c r="C9107" s="170" t="s">
        <v>15</v>
      </c>
      <c r="D9107" s="170" t="s">
        <v>215</v>
      </c>
      <c r="E9107" s="170">
        <v>750</v>
      </c>
      <c r="F9107" s="170">
        <v>6</v>
      </c>
      <c r="G9107" s="171">
        <v>40</v>
      </c>
      <c r="H9107" s="170" t="s">
        <v>20</v>
      </c>
      <c r="I9107" s="171">
        <v>104.99</v>
      </c>
      <c r="J9107" s="169">
        <v>1</v>
      </c>
    </row>
    <row r="9108" spans="1:10" hidden="1" x14ac:dyDescent="0.25">
      <c r="A9108" s="169">
        <v>730909</v>
      </c>
      <c r="B9108" s="170" t="s">
        <v>1849</v>
      </c>
      <c r="C9108" s="170" t="s">
        <v>15</v>
      </c>
      <c r="D9108" s="170" t="s">
        <v>225</v>
      </c>
      <c r="E9108" s="170">
        <v>750</v>
      </c>
      <c r="F9108" s="170">
        <v>6</v>
      </c>
      <c r="G9108" s="171">
        <v>40</v>
      </c>
      <c r="H9108" s="170" t="s">
        <v>20</v>
      </c>
      <c r="I9108" s="171">
        <v>89.99</v>
      </c>
      <c r="J9108" s="169">
        <v>1</v>
      </c>
    </row>
    <row r="9109" spans="1:10" hidden="1" x14ac:dyDescent="0.25">
      <c r="A9109" s="169">
        <v>732124</v>
      </c>
      <c r="B9109" s="170" t="s">
        <v>966</v>
      </c>
      <c r="C9109" s="170" t="s">
        <v>15</v>
      </c>
      <c r="D9109" s="170" t="s">
        <v>225</v>
      </c>
      <c r="E9109" s="170">
        <v>750</v>
      </c>
      <c r="F9109" s="170">
        <v>12</v>
      </c>
      <c r="G9109" s="171">
        <v>40</v>
      </c>
      <c r="H9109" s="170" t="s">
        <v>446</v>
      </c>
      <c r="I9109" s="171">
        <v>42.49</v>
      </c>
      <c r="J9109" s="169">
        <v>1</v>
      </c>
    </row>
    <row r="9110" spans="1:10" hidden="1" x14ac:dyDescent="0.25">
      <c r="A9110" s="169">
        <v>732126</v>
      </c>
      <c r="B9110" s="170" t="s">
        <v>6628</v>
      </c>
      <c r="C9110" s="170" t="s">
        <v>15</v>
      </c>
      <c r="D9110" s="170" t="s">
        <v>215</v>
      </c>
      <c r="E9110" s="170">
        <v>750</v>
      </c>
      <c r="F9110" s="170">
        <v>6</v>
      </c>
      <c r="G9110" s="171">
        <v>40</v>
      </c>
      <c r="H9110" s="170" t="s">
        <v>446</v>
      </c>
      <c r="I9110" s="171">
        <v>54.99</v>
      </c>
      <c r="J9110" s="169">
        <v>1</v>
      </c>
    </row>
    <row r="9111" spans="1:10" hidden="1" x14ac:dyDescent="0.25">
      <c r="A9111" s="169">
        <v>732510</v>
      </c>
      <c r="B9111" s="170" t="s">
        <v>6629</v>
      </c>
      <c r="C9111" s="170" t="s">
        <v>15</v>
      </c>
      <c r="D9111" s="170" t="s">
        <v>1007</v>
      </c>
      <c r="E9111" s="170">
        <v>750</v>
      </c>
      <c r="F9111" s="170">
        <v>12</v>
      </c>
      <c r="G9111" s="171">
        <v>42.8</v>
      </c>
      <c r="H9111" s="170" t="s">
        <v>342</v>
      </c>
      <c r="I9111" s="171">
        <v>30.99</v>
      </c>
      <c r="J9111" s="169">
        <v>1</v>
      </c>
    </row>
    <row r="9112" spans="1:10" hidden="1" x14ac:dyDescent="0.25">
      <c r="A9112" s="169">
        <v>733615</v>
      </c>
      <c r="B9112" s="170" t="s">
        <v>6630</v>
      </c>
      <c r="C9112" s="170" t="s">
        <v>24</v>
      </c>
      <c r="D9112" s="170" t="s">
        <v>162</v>
      </c>
      <c r="E9112" s="170">
        <v>750</v>
      </c>
      <c r="F9112" s="170">
        <v>6</v>
      </c>
      <c r="G9112" s="171">
        <v>12.5</v>
      </c>
      <c r="H9112" s="170" t="s">
        <v>35</v>
      </c>
      <c r="I9112" s="171">
        <v>118.99</v>
      </c>
      <c r="J9112" s="169">
        <v>1</v>
      </c>
    </row>
    <row r="9113" spans="1:10" hidden="1" x14ac:dyDescent="0.25">
      <c r="A9113" s="169">
        <v>734472</v>
      </c>
      <c r="B9113" s="170" t="s">
        <v>6631</v>
      </c>
      <c r="C9113" s="170" t="s">
        <v>24</v>
      </c>
      <c r="D9113" s="170" t="s">
        <v>85</v>
      </c>
      <c r="E9113" s="170">
        <v>750</v>
      </c>
      <c r="F9113" s="170">
        <v>12</v>
      </c>
      <c r="G9113" s="171">
        <v>14.5</v>
      </c>
      <c r="H9113" s="170" t="s">
        <v>256</v>
      </c>
      <c r="I9113" s="171">
        <v>17.989999999999998</v>
      </c>
      <c r="J9113" s="169">
        <v>1</v>
      </c>
    </row>
    <row r="9114" spans="1:10" hidden="1" x14ac:dyDescent="0.25">
      <c r="A9114" s="169">
        <v>734878</v>
      </c>
      <c r="B9114" s="170" t="s">
        <v>6632</v>
      </c>
      <c r="C9114" s="170" t="s">
        <v>24</v>
      </c>
      <c r="D9114" s="170" t="s">
        <v>85</v>
      </c>
      <c r="E9114" s="170">
        <v>748</v>
      </c>
      <c r="F9114" s="170">
        <v>6</v>
      </c>
      <c r="G9114" s="171">
        <v>13</v>
      </c>
      <c r="H9114" s="170" t="s">
        <v>256</v>
      </c>
      <c r="I9114" s="171">
        <v>7.59</v>
      </c>
      <c r="J9114" s="169">
        <v>4</v>
      </c>
    </row>
    <row r="9115" spans="1:10" hidden="1" x14ac:dyDescent="0.25">
      <c r="A9115" s="169">
        <v>735398</v>
      </c>
      <c r="B9115" s="170" t="s">
        <v>6633</v>
      </c>
      <c r="C9115" s="170" t="s">
        <v>24</v>
      </c>
      <c r="D9115" s="170" t="s">
        <v>191</v>
      </c>
      <c r="E9115" s="170">
        <v>750</v>
      </c>
      <c r="F9115" s="170">
        <v>6</v>
      </c>
      <c r="G9115" s="171">
        <v>15</v>
      </c>
      <c r="H9115" s="170" t="s">
        <v>1887</v>
      </c>
      <c r="I9115" s="171">
        <v>32.950000000000003</v>
      </c>
      <c r="J9115" s="169">
        <v>1</v>
      </c>
    </row>
    <row r="9116" spans="1:10" hidden="1" x14ac:dyDescent="0.25">
      <c r="A9116" s="169">
        <v>735400</v>
      </c>
      <c r="B9116" s="170" t="s">
        <v>6634</v>
      </c>
      <c r="C9116" s="170" t="s">
        <v>24</v>
      </c>
      <c r="D9116" s="170" t="s">
        <v>191</v>
      </c>
      <c r="E9116" s="170">
        <v>750</v>
      </c>
      <c r="F9116" s="170">
        <v>12</v>
      </c>
      <c r="G9116" s="171">
        <v>13.5</v>
      </c>
      <c r="H9116" s="170" t="s">
        <v>1887</v>
      </c>
      <c r="I9116" s="171">
        <v>23.34</v>
      </c>
      <c r="J9116" s="169">
        <v>1</v>
      </c>
    </row>
    <row r="9117" spans="1:10" hidden="1" x14ac:dyDescent="0.25">
      <c r="A9117" s="169">
        <v>736339</v>
      </c>
      <c r="B9117" s="170" t="s">
        <v>6635</v>
      </c>
      <c r="C9117" s="170" t="s">
        <v>11</v>
      </c>
      <c r="D9117" s="170" t="s">
        <v>211</v>
      </c>
      <c r="E9117" s="170">
        <v>2840</v>
      </c>
      <c r="F9117" s="170">
        <v>3</v>
      </c>
      <c r="G9117" s="171">
        <v>4</v>
      </c>
      <c r="H9117" s="170" t="s">
        <v>105</v>
      </c>
      <c r="I9117" s="171">
        <v>18.489999999999998</v>
      </c>
      <c r="J9117" s="169">
        <v>8</v>
      </c>
    </row>
    <row r="9118" spans="1:10" hidden="1" x14ac:dyDescent="0.25">
      <c r="A9118" s="169">
        <v>736339</v>
      </c>
      <c r="B9118" s="170" t="s">
        <v>6635</v>
      </c>
      <c r="C9118" s="170" t="s">
        <v>11</v>
      </c>
      <c r="D9118" s="170" t="s">
        <v>211</v>
      </c>
      <c r="E9118" s="170">
        <v>2840</v>
      </c>
      <c r="F9118" s="170">
        <v>3</v>
      </c>
      <c r="G9118" s="171">
        <v>4</v>
      </c>
      <c r="H9118" s="170" t="s">
        <v>105</v>
      </c>
      <c r="I9118" s="171">
        <v>18.489999999999998</v>
      </c>
      <c r="J9118" s="169">
        <v>8</v>
      </c>
    </row>
    <row r="9119" spans="1:10" hidden="1" x14ac:dyDescent="0.25">
      <c r="A9119" s="169">
        <v>736561</v>
      </c>
      <c r="B9119" s="170" t="s">
        <v>6636</v>
      </c>
      <c r="C9119" s="170" t="s">
        <v>15</v>
      </c>
      <c r="D9119" s="170" t="s">
        <v>113</v>
      </c>
      <c r="E9119" s="170">
        <v>750</v>
      </c>
      <c r="F9119" s="170">
        <v>6</v>
      </c>
      <c r="G9119" s="171">
        <v>40</v>
      </c>
      <c r="H9119" s="170" t="s">
        <v>177</v>
      </c>
      <c r="I9119" s="171">
        <v>122.99</v>
      </c>
      <c r="J9119" s="169">
        <v>1</v>
      </c>
    </row>
    <row r="9120" spans="1:10" hidden="1" x14ac:dyDescent="0.25">
      <c r="A9120" s="169">
        <v>736714</v>
      </c>
      <c r="B9120" s="170" t="s">
        <v>6637</v>
      </c>
      <c r="C9120" s="170" t="s">
        <v>15</v>
      </c>
      <c r="D9120" s="170" t="s">
        <v>125</v>
      </c>
      <c r="E9120" s="170">
        <v>700</v>
      </c>
      <c r="F9120" s="170">
        <v>6</v>
      </c>
      <c r="G9120" s="171">
        <v>22</v>
      </c>
      <c r="H9120" s="170" t="s">
        <v>35</v>
      </c>
      <c r="I9120" s="171">
        <v>32.99</v>
      </c>
      <c r="J9120" s="169">
        <v>1</v>
      </c>
    </row>
    <row r="9121" spans="1:10" hidden="1" x14ac:dyDescent="0.25">
      <c r="A9121" s="169">
        <v>736892</v>
      </c>
      <c r="B9121" s="170" t="s">
        <v>6638</v>
      </c>
      <c r="C9121" s="170" t="s">
        <v>15</v>
      </c>
      <c r="D9121" s="170" t="s">
        <v>140</v>
      </c>
      <c r="E9121" s="170">
        <v>750</v>
      </c>
      <c r="F9121" s="170">
        <v>12</v>
      </c>
      <c r="G9121" s="171">
        <v>31</v>
      </c>
      <c r="H9121" s="170" t="s">
        <v>783</v>
      </c>
      <c r="I9121" s="171">
        <v>34.99</v>
      </c>
      <c r="J9121" s="169">
        <v>1</v>
      </c>
    </row>
    <row r="9122" spans="1:10" hidden="1" x14ac:dyDescent="0.25">
      <c r="A9122" s="169">
        <v>737070</v>
      </c>
      <c r="B9122" s="170" t="s">
        <v>6639</v>
      </c>
      <c r="C9122" s="170" t="s">
        <v>24</v>
      </c>
      <c r="D9122" s="170" t="s">
        <v>31</v>
      </c>
      <c r="E9122" s="170">
        <v>750</v>
      </c>
      <c r="F9122" s="170">
        <v>12</v>
      </c>
      <c r="G9122" s="171">
        <v>14</v>
      </c>
      <c r="H9122" s="170" t="s">
        <v>22</v>
      </c>
      <c r="I9122" s="171">
        <v>29.99</v>
      </c>
      <c r="J9122" s="169">
        <v>1</v>
      </c>
    </row>
    <row r="9123" spans="1:10" hidden="1" x14ac:dyDescent="0.25">
      <c r="A9123" s="169">
        <v>737215</v>
      </c>
      <c r="B9123" s="170" t="s">
        <v>6640</v>
      </c>
      <c r="C9123" s="170" t="s">
        <v>24</v>
      </c>
      <c r="D9123" s="170" t="s">
        <v>34</v>
      </c>
      <c r="E9123" s="170">
        <v>750</v>
      </c>
      <c r="F9123" s="170">
        <v>12</v>
      </c>
      <c r="G9123" s="171">
        <v>14.5</v>
      </c>
      <c r="H9123" s="170" t="s">
        <v>100</v>
      </c>
      <c r="I9123" s="171">
        <v>21.99</v>
      </c>
      <c r="J9123" s="169">
        <v>1</v>
      </c>
    </row>
    <row r="9124" spans="1:10" hidden="1" x14ac:dyDescent="0.25">
      <c r="A9124" s="169">
        <v>739125</v>
      </c>
      <c r="B9124" s="170" t="s">
        <v>6641</v>
      </c>
      <c r="C9124" s="170" t="s">
        <v>11</v>
      </c>
      <c r="D9124" s="170" t="s">
        <v>12</v>
      </c>
      <c r="E9124" s="170">
        <v>6390</v>
      </c>
      <c r="F9124" s="170">
        <v>1</v>
      </c>
      <c r="G9124" s="171">
        <v>5</v>
      </c>
      <c r="H9124" s="170" t="s">
        <v>105</v>
      </c>
      <c r="I9124" s="171">
        <v>40.49</v>
      </c>
      <c r="J9124" s="169">
        <v>18</v>
      </c>
    </row>
    <row r="9125" spans="1:10" hidden="1" x14ac:dyDescent="0.25">
      <c r="A9125" s="169">
        <v>739125</v>
      </c>
      <c r="B9125" s="170" t="s">
        <v>6641</v>
      </c>
      <c r="C9125" s="170" t="s">
        <v>11</v>
      </c>
      <c r="D9125" s="170" t="s">
        <v>12</v>
      </c>
      <c r="E9125" s="170">
        <v>6390</v>
      </c>
      <c r="F9125" s="170">
        <v>1</v>
      </c>
      <c r="G9125" s="171">
        <v>5</v>
      </c>
      <c r="H9125" s="170" t="s">
        <v>105</v>
      </c>
      <c r="I9125" s="171">
        <v>40.49</v>
      </c>
      <c r="J9125" s="169">
        <v>18</v>
      </c>
    </row>
    <row r="9126" spans="1:10" hidden="1" x14ac:dyDescent="0.25">
      <c r="A9126" s="169">
        <v>739162</v>
      </c>
      <c r="B9126" s="170" t="s">
        <v>6642</v>
      </c>
      <c r="C9126" s="170" t="s">
        <v>11</v>
      </c>
      <c r="D9126" s="170" t="s">
        <v>211</v>
      </c>
      <c r="E9126" s="170">
        <v>6390</v>
      </c>
      <c r="F9126" s="170">
        <v>1</v>
      </c>
      <c r="G9126" s="171">
        <v>4</v>
      </c>
      <c r="H9126" s="170" t="s">
        <v>105</v>
      </c>
      <c r="I9126" s="171">
        <v>40.49</v>
      </c>
      <c r="J9126" s="169">
        <v>18</v>
      </c>
    </row>
    <row r="9127" spans="1:10" hidden="1" x14ac:dyDescent="0.25">
      <c r="A9127" s="169">
        <v>739162</v>
      </c>
      <c r="B9127" s="170" t="s">
        <v>6642</v>
      </c>
      <c r="C9127" s="170" t="s">
        <v>11</v>
      </c>
      <c r="D9127" s="170" t="s">
        <v>211</v>
      </c>
      <c r="E9127" s="170">
        <v>6390</v>
      </c>
      <c r="F9127" s="170">
        <v>1</v>
      </c>
      <c r="G9127" s="171">
        <v>4</v>
      </c>
      <c r="H9127" s="170" t="s">
        <v>105</v>
      </c>
      <c r="I9127" s="171">
        <v>40.49</v>
      </c>
      <c r="J9127" s="169">
        <v>18</v>
      </c>
    </row>
    <row r="9128" spans="1:10" hidden="1" x14ac:dyDescent="0.25">
      <c r="A9128" s="169">
        <v>740342</v>
      </c>
      <c r="B9128" s="170" t="s">
        <v>6643</v>
      </c>
      <c r="C9128" s="170" t="s">
        <v>15</v>
      </c>
      <c r="D9128" s="170" t="s">
        <v>140</v>
      </c>
      <c r="E9128" s="170">
        <v>1140</v>
      </c>
      <c r="F9128" s="170">
        <v>12</v>
      </c>
      <c r="G9128" s="171">
        <v>34.9</v>
      </c>
      <c r="H9128" s="170" t="s">
        <v>35</v>
      </c>
      <c r="I9128" s="171">
        <v>33.99</v>
      </c>
      <c r="J9128" s="169">
        <v>1</v>
      </c>
    </row>
    <row r="9129" spans="1:10" hidden="1" x14ac:dyDescent="0.25">
      <c r="A9129" s="169">
        <v>740369</v>
      </c>
      <c r="B9129" s="170" t="s">
        <v>6644</v>
      </c>
      <c r="C9129" s="170" t="s">
        <v>24</v>
      </c>
      <c r="D9129" s="170" t="s">
        <v>382</v>
      </c>
      <c r="E9129" s="170">
        <v>750</v>
      </c>
      <c r="F9129" s="170">
        <v>12</v>
      </c>
      <c r="G9129" s="171">
        <v>13.5</v>
      </c>
      <c r="H9129" s="170" t="s">
        <v>783</v>
      </c>
      <c r="I9129" s="171">
        <v>16.989999999999998</v>
      </c>
      <c r="J9129" s="169">
        <v>1</v>
      </c>
    </row>
    <row r="9130" spans="1:10" hidden="1" x14ac:dyDescent="0.25">
      <c r="A9130" s="169">
        <v>740723</v>
      </c>
      <c r="B9130" s="170" t="s">
        <v>6645</v>
      </c>
      <c r="C9130" s="170" t="s">
        <v>11</v>
      </c>
      <c r="D9130" s="170" t="s">
        <v>12</v>
      </c>
      <c r="E9130" s="170">
        <v>710</v>
      </c>
      <c r="F9130" s="170">
        <v>12</v>
      </c>
      <c r="G9130" s="171">
        <v>4.9000000000000004</v>
      </c>
      <c r="H9130" s="170" t="s">
        <v>824</v>
      </c>
      <c r="I9130" s="171">
        <v>3.99</v>
      </c>
      <c r="J9130" s="169">
        <v>1</v>
      </c>
    </row>
    <row r="9131" spans="1:10" hidden="1" x14ac:dyDescent="0.25">
      <c r="A9131" s="169">
        <v>740723</v>
      </c>
      <c r="B9131" s="170" t="s">
        <v>6645</v>
      </c>
      <c r="C9131" s="170" t="s">
        <v>11</v>
      </c>
      <c r="D9131" s="170" t="s">
        <v>12</v>
      </c>
      <c r="E9131" s="170">
        <v>710</v>
      </c>
      <c r="F9131" s="170">
        <v>12</v>
      </c>
      <c r="G9131" s="171">
        <v>4.9000000000000004</v>
      </c>
      <c r="H9131" s="170" t="s">
        <v>824</v>
      </c>
      <c r="I9131" s="171">
        <v>3.99</v>
      </c>
      <c r="J9131" s="169">
        <v>1</v>
      </c>
    </row>
    <row r="9132" spans="1:10" hidden="1" x14ac:dyDescent="0.25">
      <c r="A9132" s="169">
        <v>741000</v>
      </c>
      <c r="B9132" s="170" t="s">
        <v>6646</v>
      </c>
      <c r="C9132" s="170" t="s">
        <v>15</v>
      </c>
      <c r="D9132" s="170" t="s">
        <v>125</v>
      </c>
      <c r="E9132" s="170">
        <v>750</v>
      </c>
      <c r="F9132" s="170">
        <v>6</v>
      </c>
      <c r="G9132" s="171">
        <v>11</v>
      </c>
      <c r="H9132" s="170" t="s">
        <v>123</v>
      </c>
      <c r="I9132" s="171">
        <v>30.98</v>
      </c>
      <c r="J9132" s="169">
        <v>1</v>
      </c>
    </row>
    <row r="9133" spans="1:10" hidden="1" x14ac:dyDescent="0.25">
      <c r="A9133" s="169">
        <v>741407</v>
      </c>
      <c r="B9133" s="170" t="s">
        <v>6647</v>
      </c>
      <c r="C9133" s="170" t="s">
        <v>24</v>
      </c>
      <c r="D9133" s="170" t="s">
        <v>194</v>
      </c>
      <c r="E9133" s="170">
        <v>750</v>
      </c>
      <c r="F9133" s="170">
        <v>12</v>
      </c>
      <c r="G9133" s="171">
        <v>13.5</v>
      </c>
      <c r="H9133" s="170" t="s">
        <v>86</v>
      </c>
      <c r="I9133" s="171">
        <v>21.99</v>
      </c>
      <c r="J9133" s="169">
        <v>1</v>
      </c>
    </row>
    <row r="9134" spans="1:10" hidden="1" x14ac:dyDescent="0.25">
      <c r="A9134" s="169">
        <v>741637</v>
      </c>
      <c r="B9134" s="170" t="s">
        <v>6648</v>
      </c>
      <c r="C9134" s="170" t="s">
        <v>11</v>
      </c>
      <c r="D9134" s="170" t="s">
        <v>303</v>
      </c>
      <c r="E9134" s="170">
        <v>330</v>
      </c>
      <c r="F9134" s="170">
        <v>24</v>
      </c>
      <c r="G9134" s="171">
        <v>8.5</v>
      </c>
      <c r="H9134" s="170" t="s">
        <v>723</v>
      </c>
      <c r="I9134" s="171">
        <v>5.99</v>
      </c>
      <c r="J9134" s="169">
        <v>1</v>
      </c>
    </row>
    <row r="9135" spans="1:10" hidden="1" x14ac:dyDescent="0.25">
      <c r="A9135" s="169">
        <v>741637</v>
      </c>
      <c r="B9135" s="170" t="s">
        <v>6648</v>
      </c>
      <c r="C9135" s="170" t="s">
        <v>11</v>
      </c>
      <c r="D9135" s="170" t="s">
        <v>303</v>
      </c>
      <c r="E9135" s="170">
        <v>330</v>
      </c>
      <c r="F9135" s="170">
        <v>24</v>
      </c>
      <c r="G9135" s="171">
        <v>8.5</v>
      </c>
      <c r="H9135" s="170" t="s">
        <v>723</v>
      </c>
      <c r="I9135" s="171">
        <v>5.99</v>
      </c>
      <c r="J9135" s="169">
        <v>1</v>
      </c>
    </row>
    <row r="9136" spans="1:10" hidden="1" x14ac:dyDescent="0.25">
      <c r="A9136" s="169">
        <v>742542</v>
      </c>
      <c r="B9136" s="170" t="s">
        <v>6649</v>
      </c>
      <c r="C9136" s="170" t="s">
        <v>15</v>
      </c>
      <c r="D9136" s="170" t="s">
        <v>93</v>
      </c>
      <c r="E9136" s="170">
        <v>750</v>
      </c>
      <c r="F9136" s="170">
        <v>12</v>
      </c>
      <c r="G9136" s="171">
        <v>42.8</v>
      </c>
      <c r="H9136" s="170" t="s">
        <v>2013</v>
      </c>
      <c r="I9136" s="171">
        <v>36.229999999999997</v>
      </c>
      <c r="J9136" s="169">
        <v>1</v>
      </c>
    </row>
    <row r="9137" spans="1:10" hidden="1" x14ac:dyDescent="0.25">
      <c r="A9137" s="169">
        <v>742971</v>
      </c>
      <c r="B9137" s="170" t="s">
        <v>6650</v>
      </c>
      <c r="C9137" s="170" t="s">
        <v>11</v>
      </c>
      <c r="D9137" s="170" t="s">
        <v>12</v>
      </c>
      <c r="E9137" s="170">
        <v>5325</v>
      </c>
      <c r="F9137" s="170">
        <v>1</v>
      </c>
      <c r="G9137" s="171">
        <v>4.9000000000000004</v>
      </c>
      <c r="H9137" s="170" t="s">
        <v>824</v>
      </c>
      <c r="I9137" s="171">
        <v>30.49</v>
      </c>
      <c r="J9137" s="169">
        <v>15</v>
      </c>
    </row>
    <row r="9138" spans="1:10" hidden="1" x14ac:dyDescent="0.25">
      <c r="A9138" s="169">
        <v>742971</v>
      </c>
      <c r="B9138" s="170" t="s">
        <v>6650</v>
      </c>
      <c r="C9138" s="170" t="s">
        <v>11</v>
      </c>
      <c r="D9138" s="170" t="s">
        <v>12</v>
      </c>
      <c r="E9138" s="170">
        <v>5325</v>
      </c>
      <c r="F9138" s="170">
        <v>1</v>
      </c>
      <c r="G9138" s="171">
        <v>4.9000000000000004</v>
      </c>
      <c r="H9138" s="170" t="s">
        <v>824</v>
      </c>
      <c r="I9138" s="171">
        <v>30.49</v>
      </c>
      <c r="J9138" s="169">
        <v>15</v>
      </c>
    </row>
    <row r="9139" spans="1:10" hidden="1" x14ac:dyDescent="0.25">
      <c r="A9139" s="169">
        <v>744269</v>
      </c>
      <c r="B9139" s="170" t="s">
        <v>6651</v>
      </c>
      <c r="C9139" s="170" t="s">
        <v>24</v>
      </c>
      <c r="D9139" s="170" t="s">
        <v>34</v>
      </c>
      <c r="E9139" s="170">
        <v>750</v>
      </c>
      <c r="F9139" s="170">
        <v>12</v>
      </c>
      <c r="G9139" s="171">
        <v>15.5</v>
      </c>
      <c r="H9139" s="170" t="s">
        <v>256</v>
      </c>
      <c r="I9139" s="171">
        <v>59.99</v>
      </c>
      <c r="J9139" s="169">
        <v>1</v>
      </c>
    </row>
    <row r="9140" spans="1:10" hidden="1" x14ac:dyDescent="0.25">
      <c r="A9140" s="169">
        <v>744271</v>
      </c>
      <c r="B9140" s="170" t="s">
        <v>6652</v>
      </c>
      <c r="C9140" s="170" t="s">
        <v>11</v>
      </c>
      <c r="D9140" s="170" t="s">
        <v>12</v>
      </c>
      <c r="E9140" s="170">
        <v>500</v>
      </c>
      <c r="F9140" s="170">
        <v>24</v>
      </c>
      <c r="G9140" s="171">
        <v>5.5</v>
      </c>
      <c r="H9140" s="170" t="s">
        <v>946</v>
      </c>
      <c r="I9140" s="171">
        <v>3.49</v>
      </c>
      <c r="J9140" s="169">
        <v>1</v>
      </c>
    </row>
    <row r="9141" spans="1:10" hidden="1" x14ac:dyDescent="0.25">
      <c r="A9141" s="169">
        <v>745967</v>
      </c>
      <c r="B9141" s="170" t="s">
        <v>6653</v>
      </c>
      <c r="C9141" s="170" t="s">
        <v>24</v>
      </c>
      <c r="D9141" s="170" t="s">
        <v>34</v>
      </c>
      <c r="E9141" s="170">
        <v>750</v>
      </c>
      <c r="F9141" s="170">
        <v>12</v>
      </c>
      <c r="G9141" s="171">
        <v>13</v>
      </c>
      <c r="H9141" s="170" t="s">
        <v>110</v>
      </c>
      <c r="I9141" s="171">
        <v>28.99</v>
      </c>
      <c r="J9141" s="169">
        <v>1</v>
      </c>
    </row>
    <row r="9142" spans="1:10" hidden="1" x14ac:dyDescent="0.25">
      <c r="A9142" s="169">
        <v>745991</v>
      </c>
      <c r="B9142" s="170" t="s">
        <v>6654</v>
      </c>
      <c r="C9142" s="170" t="s">
        <v>15</v>
      </c>
      <c r="D9142" s="170" t="s">
        <v>252</v>
      </c>
      <c r="E9142" s="170">
        <v>750</v>
      </c>
      <c r="F9142" s="170">
        <v>12</v>
      </c>
      <c r="G9142" s="171">
        <v>35</v>
      </c>
      <c r="H9142" s="170" t="s">
        <v>123</v>
      </c>
      <c r="I9142" s="171">
        <v>32.99</v>
      </c>
      <c r="J9142" s="169">
        <v>1</v>
      </c>
    </row>
    <row r="9143" spans="1:10" hidden="1" x14ac:dyDescent="0.25">
      <c r="A9143" s="169">
        <v>746961</v>
      </c>
      <c r="B9143" s="170" t="s">
        <v>6655</v>
      </c>
      <c r="C9143" s="170" t="s">
        <v>15</v>
      </c>
      <c r="D9143" s="170" t="s">
        <v>756</v>
      </c>
      <c r="E9143" s="170">
        <v>750</v>
      </c>
      <c r="F9143" s="170">
        <v>6</v>
      </c>
      <c r="G9143" s="171">
        <v>40</v>
      </c>
      <c r="H9143" s="170" t="s">
        <v>35</v>
      </c>
      <c r="I9143" s="171">
        <v>37.99</v>
      </c>
      <c r="J9143" s="169">
        <v>1</v>
      </c>
    </row>
    <row r="9144" spans="1:10" hidden="1" x14ac:dyDescent="0.25">
      <c r="A9144" s="169">
        <v>747556</v>
      </c>
      <c r="B9144" s="170" t="s">
        <v>6656</v>
      </c>
      <c r="C9144" s="170" t="s">
        <v>15</v>
      </c>
      <c r="D9144" s="170" t="s">
        <v>19</v>
      </c>
      <c r="E9144" s="170">
        <v>750</v>
      </c>
      <c r="F9144" s="170">
        <v>12</v>
      </c>
      <c r="G9144" s="171">
        <v>40</v>
      </c>
      <c r="H9144" s="170" t="s">
        <v>256</v>
      </c>
      <c r="I9144" s="171">
        <v>28.99</v>
      </c>
      <c r="J9144" s="169">
        <v>1</v>
      </c>
    </row>
    <row r="9145" spans="1:10" hidden="1" x14ac:dyDescent="0.25">
      <c r="A9145" s="169">
        <v>748811</v>
      </c>
      <c r="B9145" s="170" t="s">
        <v>6657</v>
      </c>
      <c r="C9145" s="170" t="s">
        <v>15</v>
      </c>
      <c r="D9145" s="170" t="s">
        <v>78</v>
      </c>
      <c r="E9145" s="170">
        <v>750</v>
      </c>
      <c r="F9145" s="170">
        <v>6</v>
      </c>
      <c r="G9145" s="171">
        <v>40</v>
      </c>
      <c r="H9145" s="170" t="s">
        <v>446</v>
      </c>
      <c r="I9145" s="171">
        <v>53.49</v>
      </c>
      <c r="J9145" s="169">
        <v>1</v>
      </c>
    </row>
    <row r="9146" spans="1:10" hidden="1" x14ac:dyDescent="0.25">
      <c r="A9146" s="169">
        <v>755204</v>
      </c>
      <c r="B9146" s="170" t="s">
        <v>6658</v>
      </c>
      <c r="C9146" s="170" t="s">
        <v>24</v>
      </c>
      <c r="D9146" s="170" t="s">
        <v>34</v>
      </c>
      <c r="E9146" s="170">
        <v>750</v>
      </c>
      <c r="F9146" s="170">
        <v>6</v>
      </c>
      <c r="G9146" s="171">
        <v>16</v>
      </c>
      <c r="H9146" s="170" t="s">
        <v>1887</v>
      </c>
      <c r="I9146" s="171">
        <v>29.96</v>
      </c>
      <c r="J9146" s="169">
        <v>1</v>
      </c>
    </row>
    <row r="9147" spans="1:10" hidden="1" x14ac:dyDescent="0.25">
      <c r="A9147" s="169">
        <v>755213</v>
      </c>
      <c r="B9147" s="170" t="s">
        <v>6659</v>
      </c>
      <c r="C9147" s="170" t="s">
        <v>263</v>
      </c>
      <c r="D9147" s="170" t="s">
        <v>909</v>
      </c>
      <c r="E9147" s="170">
        <v>30000</v>
      </c>
      <c r="F9147" s="170">
        <v>1</v>
      </c>
      <c r="G9147" s="171">
        <v>5.8</v>
      </c>
      <c r="H9147" s="170" t="s">
        <v>1053</v>
      </c>
      <c r="I9147" s="171">
        <v>337.34</v>
      </c>
      <c r="J9147" s="169">
        <v>1</v>
      </c>
    </row>
    <row r="9148" spans="1:10" hidden="1" x14ac:dyDescent="0.25">
      <c r="A9148" s="169">
        <v>755637</v>
      </c>
      <c r="B9148" s="170" t="s">
        <v>6660</v>
      </c>
      <c r="C9148" s="170" t="s">
        <v>15</v>
      </c>
      <c r="D9148" s="170" t="s">
        <v>78</v>
      </c>
      <c r="E9148" s="170">
        <v>750</v>
      </c>
      <c r="F9148" s="170">
        <v>6</v>
      </c>
      <c r="G9148" s="171">
        <v>45</v>
      </c>
      <c r="H9148" s="170" t="s">
        <v>35</v>
      </c>
      <c r="I9148" s="171">
        <v>69.989999999999995</v>
      </c>
      <c r="J9148" s="169">
        <v>1</v>
      </c>
    </row>
    <row r="9149" spans="1:10" hidden="1" x14ac:dyDescent="0.25">
      <c r="A9149" s="169">
        <v>755777</v>
      </c>
      <c r="B9149" s="170" t="s">
        <v>6661</v>
      </c>
      <c r="C9149" s="170" t="s">
        <v>15</v>
      </c>
      <c r="D9149" s="170" t="s">
        <v>1454</v>
      </c>
      <c r="E9149" s="170">
        <v>750</v>
      </c>
      <c r="F9149" s="170">
        <v>12</v>
      </c>
      <c r="G9149" s="171">
        <v>35</v>
      </c>
      <c r="H9149" s="170" t="s">
        <v>446</v>
      </c>
      <c r="I9149" s="171">
        <v>42.49</v>
      </c>
      <c r="J9149" s="169">
        <v>1</v>
      </c>
    </row>
    <row r="9150" spans="1:10" hidden="1" x14ac:dyDescent="0.25">
      <c r="A9150" s="169">
        <v>756776</v>
      </c>
      <c r="B9150" s="170" t="s">
        <v>6662</v>
      </c>
      <c r="C9150" s="170" t="s">
        <v>11</v>
      </c>
      <c r="D9150" s="170" t="s">
        <v>12</v>
      </c>
      <c r="E9150" s="170">
        <v>500</v>
      </c>
      <c r="F9150" s="170">
        <v>24</v>
      </c>
      <c r="G9150" s="171">
        <v>7</v>
      </c>
      <c r="H9150" s="170" t="s">
        <v>946</v>
      </c>
      <c r="I9150" s="171">
        <v>3.29</v>
      </c>
      <c r="J9150" s="169">
        <v>1</v>
      </c>
    </row>
    <row r="9151" spans="1:10" hidden="1" x14ac:dyDescent="0.25">
      <c r="A9151" s="169">
        <v>757715</v>
      </c>
      <c r="B9151" s="170" t="s">
        <v>6663</v>
      </c>
      <c r="C9151" s="170" t="s">
        <v>263</v>
      </c>
      <c r="D9151" s="170" t="s">
        <v>332</v>
      </c>
      <c r="E9151" s="170">
        <v>2130</v>
      </c>
      <c r="F9151" s="170">
        <v>4</v>
      </c>
      <c r="G9151" s="171">
        <v>4</v>
      </c>
      <c r="H9151" s="170" t="s">
        <v>105</v>
      </c>
      <c r="I9151" s="171">
        <v>18.18</v>
      </c>
      <c r="J9151" s="169">
        <v>6</v>
      </c>
    </row>
    <row r="9152" spans="1:10" hidden="1" x14ac:dyDescent="0.25">
      <c r="A9152" s="169">
        <v>757715</v>
      </c>
      <c r="B9152" s="170" t="s">
        <v>6663</v>
      </c>
      <c r="C9152" s="170" t="s">
        <v>263</v>
      </c>
      <c r="D9152" s="170" t="s">
        <v>332</v>
      </c>
      <c r="E9152" s="170">
        <v>2130</v>
      </c>
      <c r="F9152" s="170">
        <v>4</v>
      </c>
      <c r="G9152" s="171">
        <v>4</v>
      </c>
      <c r="H9152" s="170" t="s">
        <v>105</v>
      </c>
      <c r="I9152" s="171">
        <v>18.18</v>
      </c>
      <c r="J9152" s="169">
        <v>6</v>
      </c>
    </row>
    <row r="9153" spans="1:10" hidden="1" x14ac:dyDescent="0.25">
      <c r="A9153" s="169">
        <v>758118</v>
      </c>
      <c r="B9153" s="170" t="s">
        <v>6664</v>
      </c>
      <c r="C9153" s="170" t="s">
        <v>24</v>
      </c>
      <c r="D9153" s="170" t="s">
        <v>34</v>
      </c>
      <c r="E9153" s="170">
        <v>750</v>
      </c>
      <c r="F9153" s="170">
        <v>12</v>
      </c>
      <c r="G9153" s="171">
        <v>14</v>
      </c>
      <c r="H9153" s="170" t="s">
        <v>64</v>
      </c>
      <c r="I9153" s="171">
        <v>16.989999999999998</v>
      </c>
      <c r="J9153" s="169">
        <v>1</v>
      </c>
    </row>
    <row r="9154" spans="1:10" hidden="1" x14ac:dyDescent="0.25">
      <c r="A9154" s="169">
        <v>760593</v>
      </c>
      <c r="B9154" s="170" t="s">
        <v>6656</v>
      </c>
      <c r="C9154" s="170" t="s">
        <v>15</v>
      </c>
      <c r="D9154" s="170" t="s">
        <v>19</v>
      </c>
      <c r="E9154" s="170">
        <v>375</v>
      </c>
      <c r="F9154" s="170">
        <v>24</v>
      </c>
      <c r="G9154" s="171">
        <v>40</v>
      </c>
      <c r="H9154" s="170" t="s">
        <v>256</v>
      </c>
      <c r="I9154" s="171">
        <v>14.99</v>
      </c>
      <c r="J9154" s="169">
        <v>1</v>
      </c>
    </row>
    <row r="9155" spans="1:10" hidden="1" x14ac:dyDescent="0.25">
      <c r="A9155" s="169">
        <v>761030</v>
      </c>
      <c r="B9155" s="170" t="s">
        <v>6665</v>
      </c>
      <c r="C9155" s="170" t="s">
        <v>24</v>
      </c>
      <c r="D9155" s="170" t="s">
        <v>185</v>
      </c>
      <c r="E9155" s="170">
        <v>750</v>
      </c>
      <c r="F9155" s="170">
        <v>12</v>
      </c>
      <c r="G9155" s="171">
        <v>14.2</v>
      </c>
      <c r="H9155" s="170" t="s">
        <v>86</v>
      </c>
      <c r="I9155" s="171">
        <v>12.99</v>
      </c>
      <c r="J9155" s="169">
        <v>1</v>
      </c>
    </row>
    <row r="9156" spans="1:10" hidden="1" x14ac:dyDescent="0.25">
      <c r="A9156" s="169">
        <v>763946</v>
      </c>
      <c r="B9156" s="170" t="s">
        <v>6666</v>
      </c>
      <c r="C9156" s="170" t="s">
        <v>11</v>
      </c>
      <c r="D9156" s="170" t="s">
        <v>474</v>
      </c>
      <c r="E9156" s="170">
        <v>500</v>
      </c>
      <c r="F9156" s="170">
        <v>24</v>
      </c>
      <c r="G9156" s="171">
        <v>2.5</v>
      </c>
      <c r="H9156" s="170" t="s">
        <v>946</v>
      </c>
      <c r="I9156" s="171">
        <v>3.99</v>
      </c>
      <c r="J9156" s="169">
        <v>1</v>
      </c>
    </row>
    <row r="9157" spans="1:10" hidden="1" x14ac:dyDescent="0.25">
      <c r="A9157" s="169">
        <v>764068</v>
      </c>
      <c r="B9157" s="170" t="s">
        <v>6667</v>
      </c>
      <c r="C9157" s="170" t="s">
        <v>24</v>
      </c>
      <c r="D9157" s="170" t="s">
        <v>85</v>
      </c>
      <c r="E9157" s="170">
        <v>750</v>
      </c>
      <c r="F9157" s="170">
        <v>6</v>
      </c>
      <c r="G9157" s="171">
        <v>12</v>
      </c>
      <c r="H9157" s="170" t="s">
        <v>73</v>
      </c>
      <c r="I9157" s="171">
        <v>23.99</v>
      </c>
      <c r="J9157" s="169">
        <v>1</v>
      </c>
    </row>
    <row r="9158" spans="1:10" hidden="1" x14ac:dyDescent="0.25">
      <c r="A9158" s="169">
        <v>764425</v>
      </c>
      <c r="B9158" s="170" t="s">
        <v>6668</v>
      </c>
      <c r="C9158" s="170" t="s">
        <v>15</v>
      </c>
      <c r="D9158" s="170" t="s">
        <v>1007</v>
      </c>
      <c r="E9158" s="170">
        <v>700</v>
      </c>
      <c r="F9158" s="170">
        <v>6</v>
      </c>
      <c r="G9158" s="171">
        <v>45</v>
      </c>
      <c r="H9158" s="170" t="s">
        <v>2597</v>
      </c>
      <c r="I9158" s="171">
        <v>94.99</v>
      </c>
      <c r="J9158" s="169">
        <v>1</v>
      </c>
    </row>
    <row r="9159" spans="1:10" hidden="1" x14ac:dyDescent="0.25">
      <c r="A9159" s="169">
        <v>764706</v>
      </c>
      <c r="B9159" s="170" t="s">
        <v>6669</v>
      </c>
      <c r="C9159" s="170" t="s">
        <v>24</v>
      </c>
      <c r="D9159" s="170" t="s">
        <v>34</v>
      </c>
      <c r="E9159" s="170">
        <v>750</v>
      </c>
      <c r="F9159" s="170">
        <v>6</v>
      </c>
      <c r="G9159" s="171">
        <v>14.5</v>
      </c>
      <c r="H9159" s="170" t="s">
        <v>378</v>
      </c>
      <c r="I9159" s="171">
        <v>39.99</v>
      </c>
      <c r="J9159" s="169">
        <v>1</v>
      </c>
    </row>
    <row r="9160" spans="1:10" hidden="1" x14ac:dyDescent="0.25">
      <c r="A9160" s="169">
        <v>765188</v>
      </c>
      <c r="B9160" s="170" t="s">
        <v>6670</v>
      </c>
      <c r="C9160" s="170" t="s">
        <v>24</v>
      </c>
      <c r="D9160" s="170" t="s">
        <v>504</v>
      </c>
      <c r="E9160" s="170">
        <v>750</v>
      </c>
      <c r="F9160" s="170">
        <v>12</v>
      </c>
      <c r="G9160" s="171">
        <v>7</v>
      </c>
      <c r="H9160" s="170" t="s">
        <v>783</v>
      </c>
      <c r="I9160" s="171">
        <v>18.989999999999998</v>
      </c>
      <c r="J9160" s="169">
        <v>1</v>
      </c>
    </row>
    <row r="9161" spans="1:10" hidden="1" x14ac:dyDescent="0.25">
      <c r="A9161" s="169">
        <v>765190</v>
      </c>
      <c r="B9161" s="170" t="s">
        <v>6671</v>
      </c>
      <c r="C9161" s="170" t="s">
        <v>24</v>
      </c>
      <c r="D9161" s="170" t="s">
        <v>504</v>
      </c>
      <c r="E9161" s="170">
        <v>750</v>
      </c>
      <c r="F9161" s="170">
        <v>12</v>
      </c>
      <c r="G9161" s="171">
        <v>7</v>
      </c>
      <c r="H9161" s="170" t="s">
        <v>783</v>
      </c>
      <c r="I9161" s="171">
        <v>18.989999999999998</v>
      </c>
      <c r="J9161" s="169">
        <v>1</v>
      </c>
    </row>
    <row r="9162" spans="1:10" hidden="1" x14ac:dyDescent="0.25">
      <c r="A9162" s="169">
        <v>766362</v>
      </c>
      <c r="B9162" s="170" t="s">
        <v>6672</v>
      </c>
      <c r="C9162" s="170" t="s">
        <v>15</v>
      </c>
      <c r="D9162" s="170" t="s">
        <v>252</v>
      </c>
      <c r="E9162" s="170">
        <v>750</v>
      </c>
      <c r="F9162" s="170">
        <v>12</v>
      </c>
      <c r="G9162" s="171">
        <v>35</v>
      </c>
      <c r="H9162" s="170" t="s">
        <v>86</v>
      </c>
      <c r="I9162" s="171">
        <v>29.99</v>
      </c>
      <c r="J9162" s="169">
        <v>1</v>
      </c>
    </row>
    <row r="9163" spans="1:10" hidden="1" x14ac:dyDescent="0.25">
      <c r="A9163" s="169">
        <v>767062</v>
      </c>
      <c r="B9163" s="170" t="s">
        <v>6673</v>
      </c>
      <c r="C9163" s="170" t="s">
        <v>11</v>
      </c>
      <c r="D9163" s="170" t="s">
        <v>12</v>
      </c>
      <c r="E9163" s="170">
        <v>740</v>
      </c>
      <c r="F9163" s="170">
        <v>12</v>
      </c>
      <c r="G9163" s="171">
        <v>5</v>
      </c>
      <c r="H9163" s="170" t="s">
        <v>105</v>
      </c>
      <c r="I9163" s="171">
        <v>5.19</v>
      </c>
      <c r="J9163" s="169">
        <v>1</v>
      </c>
    </row>
    <row r="9164" spans="1:10" hidden="1" x14ac:dyDescent="0.25">
      <c r="A9164" s="169">
        <v>767062</v>
      </c>
      <c r="B9164" s="170" t="s">
        <v>6673</v>
      </c>
      <c r="C9164" s="170" t="s">
        <v>11</v>
      </c>
      <c r="D9164" s="170" t="s">
        <v>12</v>
      </c>
      <c r="E9164" s="170">
        <v>740</v>
      </c>
      <c r="F9164" s="170">
        <v>12</v>
      </c>
      <c r="G9164" s="171">
        <v>5</v>
      </c>
      <c r="H9164" s="170" t="s">
        <v>105</v>
      </c>
      <c r="I9164" s="171">
        <v>5.19</v>
      </c>
      <c r="J9164" s="169">
        <v>1</v>
      </c>
    </row>
    <row r="9165" spans="1:10" hidden="1" x14ac:dyDescent="0.25">
      <c r="A9165" s="169">
        <v>767065</v>
      </c>
      <c r="B9165" s="170" t="s">
        <v>6674</v>
      </c>
      <c r="C9165" s="170" t="s">
        <v>11</v>
      </c>
      <c r="D9165" s="170" t="s">
        <v>211</v>
      </c>
      <c r="E9165" s="170">
        <v>740</v>
      </c>
      <c r="F9165" s="170">
        <v>12</v>
      </c>
      <c r="G9165" s="171">
        <v>4</v>
      </c>
      <c r="H9165" s="170" t="s">
        <v>105</v>
      </c>
      <c r="I9165" s="171">
        <v>5.19</v>
      </c>
      <c r="J9165" s="169">
        <v>1</v>
      </c>
    </row>
    <row r="9166" spans="1:10" hidden="1" x14ac:dyDescent="0.25">
      <c r="A9166" s="169">
        <v>767065</v>
      </c>
      <c r="B9166" s="170" t="s">
        <v>6674</v>
      </c>
      <c r="C9166" s="170" t="s">
        <v>11</v>
      </c>
      <c r="D9166" s="170" t="s">
        <v>211</v>
      </c>
      <c r="E9166" s="170">
        <v>740</v>
      </c>
      <c r="F9166" s="170">
        <v>12</v>
      </c>
      <c r="G9166" s="171">
        <v>4</v>
      </c>
      <c r="H9166" s="170" t="s">
        <v>105</v>
      </c>
      <c r="I9166" s="171">
        <v>5.19</v>
      </c>
      <c r="J9166" s="169">
        <v>1</v>
      </c>
    </row>
    <row r="9167" spans="1:10" hidden="1" x14ac:dyDescent="0.25">
      <c r="A9167" s="169">
        <v>767743</v>
      </c>
      <c r="B9167" s="170" t="s">
        <v>6675</v>
      </c>
      <c r="C9167" s="170" t="s">
        <v>24</v>
      </c>
      <c r="D9167" s="170" t="s">
        <v>58</v>
      </c>
      <c r="E9167" s="170">
        <v>750</v>
      </c>
      <c r="F9167" s="170">
        <v>12</v>
      </c>
      <c r="G9167" s="171">
        <v>13.5</v>
      </c>
      <c r="H9167" s="170" t="s">
        <v>86</v>
      </c>
      <c r="I9167" s="171">
        <v>17.41</v>
      </c>
      <c r="J9167" s="169">
        <v>1</v>
      </c>
    </row>
    <row r="9168" spans="1:10" hidden="1" x14ac:dyDescent="0.25">
      <c r="A9168" s="169">
        <v>768113</v>
      </c>
      <c r="B9168" s="170" t="s">
        <v>6676</v>
      </c>
      <c r="C9168" s="170" t="s">
        <v>24</v>
      </c>
      <c r="D9168" s="170" t="s">
        <v>34</v>
      </c>
      <c r="E9168" s="170">
        <v>750</v>
      </c>
      <c r="F9168" s="170">
        <v>12</v>
      </c>
      <c r="G9168" s="171">
        <v>14.5</v>
      </c>
      <c r="H9168" s="170" t="s">
        <v>73</v>
      </c>
      <c r="I9168" s="171">
        <v>28.99</v>
      </c>
      <c r="J9168" s="169">
        <v>1</v>
      </c>
    </row>
    <row r="9169" spans="1:10" hidden="1" x14ac:dyDescent="0.25">
      <c r="A9169" s="169">
        <v>768423</v>
      </c>
      <c r="B9169" s="170" t="s">
        <v>6677</v>
      </c>
      <c r="C9169" s="170" t="s">
        <v>11</v>
      </c>
      <c r="D9169" s="170" t="s">
        <v>12</v>
      </c>
      <c r="E9169" s="170">
        <v>330</v>
      </c>
      <c r="F9169" s="170">
        <v>24</v>
      </c>
      <c r="G9169" s="171">
        <v>4.9000000000000004</v>
      </c>
      <c r="H9169" s="170" t="s">
        <v>723</v>
      </c>
      <c r="I9169" s="171">
        <v>2.66</v>
      </c>
      <c r="J9169" s="169">
        <v>1</v>
      </c>
    </row>
    <row r="9170" spans="1:10" hidden="1" x14ac:dyDescent="0.25">
      <c r="A9170" s="169">
        <v>768423</v>
      </c>
      <c r="B9170" s="170" t="s">
        <v>6677</v>
      </c>
      <c r="C9170" s="170" t="s">
        <v>11</v>
      </c>
      <c r="D9170" s="170" t="s">
        <v>12</v>
      </c>
      <c r="E9170" s="170">
        <v>330</v>
      </c>
      <c r="F9170" s="170">
        <v>24</v>
      </c>
      <c r="G9170" s="171">
        <v>4.9000000000000004</v>
      </c>
      <c r="H9170" s="170" t="s">
        <v>723</v>
      </c>
      <c r="I9170" s="171">
        <v>2.66</v>
      </c>
      <c r="J9170" s="169">
        <v>1</v>
      </c>
    </row>
    <row r="9171" spans="1:10" hidden="1" x14ac:dyDescent="0.25">
      <c r="A9171" s="169">
        <v>768570</v>
      </c>
      <c r="B9171" s="170" t="s">
        <v>6678</v>
      </c>
      <c r="C9171" s="170" t="s">
        <v>24</v>
      </c>
      <c r="D9171" s="170" t="s">
        <v>382</v>
      </c>
      <c r="E9171" s="170">
        <v>750</v>
      </c>
      <c r="F9171" s="170">
        <v>12</v>
      </c>
      <c r="G9171" s="171">
        <v>15</v>
      </c>
      <c r="H9171" s="170" t="s">
        <v>783</v>
      </c>
      <c r="I9171" s="171">
        <v>32.99</v>
      </c>
      <c r="J9171" s="169">
        <v>1</v>
      </c>
    </row>
    <row r="9172" spans="1:10" hidden="1" x14ac:dyDescent="0.25">
      <c r="A9172" s="169">
        <v>772285</v>
      </c>
      <c r="B9172" s="170" t="s">
        <v>6679</v>
      </c>
      <c r="C9172" s="170" t="s">
        <v>263</v>
      </c>
      <c r="D9172" s="170" t="s">
        <v>264</v>
      </c>
      <c r="E9172" s="170">
        <v>1000</v>
      </c>
      <c r="F9172" s="170">
        <v>12</v>
      </c>
      <c r="G9172" s="171">
        <v>5</v>
      </c>
      <c r="H9172" s="170" t="s">
        <v>29</v>
      </c>
      <c r="I9172" s="171">
        <v>9.99</v>
      </c>
      <c r="J9172" s="169">
        <v>1</v>
      </c>
    </row>
    <row r="9173" spans="1:10" hidden="1" x14ac:dyDescent="0.25">
      <c r="A9173" s="169">
        <v>772475</v>
      </c>
      <c r="B9173" s="170" t="s">
        <v>914</v>
      </c>
      <c r="C9173" s="170" t="s">
        <v>15</v>
      </c>
      <c r="D9173" s="170" t="s">
        <v>19</v>
      </c>
      <c r="E9173" s="170">
        <v>750</v>
      </c>
      <c r="F9173" s="170">
        <v>12</v>
      </c>
      <c r="G9173" s="171">
        <v>40</v>
      </c>
      <c r="H9173" s="170" t="s">
        <v>29</v>
      </c>
      <c r="I9173" s="171">
        <v>49.99</v>
      </c>
      <c r="J9173" s="169">
        <v>1</v>
      </c>
    </row>
    <row r="9174" spans="1:10" hidden="1" x14ac:dyDescent="0.25">
      <c r="A9174" s="169">
        <v>773568</v>
      </c>
      <c r="B9174" s="170" t="s">
        <v>6680</v>
      </c>
      <c r="C9174" s="170" t="s">
        <v>15</v>
      </c>
      <c r="D9174" s="170" t="s">
        <v>1007</v>
      </c>
      <c r="E9174" s="170">
        <v>700</v>
      </c>
      <c r="F9174" s="170">
        <v>6</v>
      </c>
      <c r="G9174" s="171">
        <v>43</v>
      </c>
      <c r="H9174" s="170" t="s">
        <v>2597</v>
      </c>
      <c r="I9174" s="171">
        <v>89.99</v>
      </c>
      <c r="J9174" s="169">
        <v>1</v>
      </c>
    </row>
    <row r="9175" spans="1:10" hidden="1" x14ac:dyDescent="0.25">
      <c r="A9175" s="169">
        <v>775066</v>
      </c>
      <c r="B9175" s="170" t="s">
        <v>6681</v>
      </c>
      <c r="C9175" s="170" t="s">
        <v>24</v>
      </c>
      <c r="D9175" s="170" t="s">
        <v>34</v>
      </c>
      <c r="E9175" s="170">
        <v>750</v>
      </c>
      <c r="F9175" s="170">
        <v>12</v>
      </c>
      <c r="G9175" s="171">
        <v>13</v>
      </c>
      <c r="H9175" s="170" t="s">
        <v>200</v>
      </c>
      <c r="I9175" s="171">
        <v>26.99</v>
      </c>
      <c r="J9175" s="169">
        <v>1</v>
      </c>
    </row>
    <row r="9176" spans="1:10" hidden="1" x14ac:dyDescent="0.25">
      <c r="A9176" s="169">
        <v>775155</v>
      </c>
      <c r="B9176" s="170" t="s">
        <v>6682</v>
      </c>
      <c r="C9176" s="170" t="s">
        <v>24</v>
      </c>
      <c r="D9176" s="170" t="s">
        <v>46</v>
      </c>
      <c r="E9176" s="170">
        <v>187</v>
      </c>
      <c r="F9176" s="170">
        <v>24</v>
      </c>
      <c r="G9176" s="171">
        <v>11</v>
      </c>
      <c r="H9176" s="170" t="s">
        <v>256</v>
      </c>
      <c r="I9176" s="171">
        <v>6.99</v>
      </c>
      <c r="J9176" s="169">
        <v>1</v>
      </c>
    </row>
    <row r="9177" spans="1:10" hidden="1" x14ac:dyDescent="0.25">
      <c r="A9177" s="169">
        <v>775808</v>
      </c>
      <c r="B9177" s="170" t="s">
        <v>6683</v>
      </c>
      <c r="C9177" s="170" t="s">
        <v>24</v>
      </c>
      <c r="D9177" s="170" t="s">
        <v>68</v>
      </c>
      <c r="E9177" s="170">
        <v>750</v>
      </c>
      <c r="F9177" s="170">
        <v>12</v>
      </c>
      <c r="G9177" s="171">
        <v>13.9</v>
      </c>
      <c r="H9177" s="170" t="s">
        <v>256</v>
      </c>
      <c r="I9177" s="171">
        <v>18.989999999999998</v>
      </c>
      <c r="J9177" s="169">
        <v>1</v>
      </c>
    </row>
    <row r="9178" spans="1:10" hidden="1" x14ac:dyDescent="0.25">
      <c r="A9178" s="169">
        <v>775809</v>
      </c>
      <c r="B9178" s="170" t="s">
        <v>6684</v>
      </c>
      <c r="C9178" s="170" t="s">
        <v>24</v>
      </c>
      <c r="D9178" s="170" t="s">
        <v>66</v>
      </c>
      <c r="E9178" s="170">
        <v>750</v>
      </c>
      <c r="F9178" s="170">
        <v>12</v>
      </c>
      <c r="G9178" s="171">
        <v>13.8</v>
      </c>
      <c r="H9178" s="170" t="s">
        <v>256</v>
      </c>
      <c r="I9178" s="171">
        <v>19.989999999999998</v>
      </c>
      <c r="J9178" s="169">
        <v>1</v>
      </c>
    </row>
    <row r="9179" spans="1:10" hidden="1" x14ac:dyDescent="0.25">
      <c r="A9179" s="169">
        <v>776470</v>
      </c>
      <c r="B9179" s="170" t="s">
        <v>6685</v>
      </c>
      <c r="C9179" s="170" t="s">
        <v>24</v>
      </c>
      <c r="D9179" s="170" t="s">
        <v>194</v>
      </c>
      <c r="E9179" s="170">
        <v>750</v>
      </c>
      <c r="F9179" s="170">
        <v>12</v>
      </c>
      <c r="G9179" s="171">
        <v>13.8</v>
      </c>
      <c r="H9179" s="170" t="s">
        <v>256</v>
      </c>
      <c r="I9179" s="171">
        <v>18.989999999999998</v>
      </c>
      <c r="J9179" s="169">
        <v>1</v>
      </c>
    </row>
    <row r="9180" spans="1:10" hidden="1" x14ac:dyDescent="0.25">
      <c r="A9180" s="169">
        <v>776695</v>
      </c>
      <c r="B9180" s="170" t="s">
        <v>6686</v>
      </c>
      <c r="C9180" s="170" t="s">
        <v>24</v>
      </c>
      <c r="D9180" s="170" t="s">
        <v>68</v>
      </c>
      <c r="E9180" s="170">
        <v>750</v>
      </c>
      <c r="F9180" s="170">
        <v>12</v>
      </c>
      <c r="G9180" s="171">
        <v>13.5</v>
      </c>
      <c r="H9180" s="170" t="s">
        <v>378</v>
      </c>
      <c r="I9180" s="171">
        <v>21.99</v>
      </c>
      <c r="J9180" s="169">
        <v>1</v>
      </c>
    </row>
    <row r="9181" spans="1:10" hidden="1" x14ac:dyDescent="0.25">
      <c r="A9181" s="169">
        <v>776817</v>
      </c>
      <c r="B9181" s="170" t="s">
        <v>6687</v>
      </c>
      <c r="C9181" s="170" t="s">
        <v>15</v>
      </c>
      <c r="D9181" s="170" t="s">
        <v>756</v>
      </c>
      <c r="E9181" s="170">
        <v>750</v>
      </c>
      <c r="F9181" s="170">
        <v>6</v>
      </c>
      <c r="G9181" s="171">
        <v>40.9</v>
      </c>
      <c r="H9181" s="170" t="s">
        <v>47</v>
      </c>
      <c r="I9181" s="171">
        <v>59.99</v>
      </c>
      <c r="J9181" s="169">
        <v>1</v>
      </c>
    </row>
    <row r="9182" spans="1:10" hidden="1" x14ac:dyDescent="0.25">
      <c r="A9182" s="169">
        <v>778115</v>
      </c>
      <c r="B9182" s="170" t="s">
        <v>5814</v>
      </c>
      <c r="C9182" s="170" t="s">
        <v>15</v>
      </c>
      <c r="D9182" s="170" t="s">
        <v>225</v>
      </c>
      <c r="E9182" s="170">
        <v>750</v>
      </c>
      <c r="F9182" s="170">
        <v>6</v>
      </c>
      <c r="G9182" s="171">
        <v>40</v>
      </c>
      <c r="H9182" s="170" t="s">
        <v>43</v>
      </c>
      <c r="I9182" s="171">
        <v>46.29</v>
      </c>
      <c r="J9182" s="169">
        <v>1</v>
      </c>
    </row>
    <row r="9183" spans="1:10" hidden="1" x14ac:dyDescent="0.25">
      <c r="A9183" s="169">
        <v>778150</v>
      </c>
      <c r="B9183" s="170" t="s">
        <v>6688</v>
      </c>
      <c r="C9183" s="170" t="s">
        <v>15</v>
      </c>
      <c r="D9183" s="170" t="s">
        <v>213</v>
      </c>
      <c r="E9183" s="170">
        <v>750</v>
      </c>
      <c r="F9183" s="170">
        <v>6</v>
      </c>
      <c r="G9183" s="171">
        <v>40</v>
      </c>
      <c r="H9183" s="170" t="s">
        <v>43</v>
      </c>
      <c r="I9183" s="171">
        <v>47.99</v>
      </c>
      <c r="J9183" s="169">
        <v>1</v>
      </c>
    </row>
    <row r="9184" spans="1:10" hidden="1" x14ac:dyDescent="0.25">
      <c r="A9184" s="169">
        <v>779001</v>
      </c>
      <c r="B9184" s="170" t="s">
        <v>6689</v>
      </c>
      <c r="C9184" s="170" t="s">
        <v>24</v>
      </c>
      <c r="D9184" s="170" t="s">
        <v>68</v>
      </c>
      <c r="E9184" s="170">
        <v>750</v>
      </c>
      <c r="F9184" s="170">
        <v>12</v>
      </c>
      <c r="G9184" s="171">
        <v>13.5</v>
      </c>
      <c r="H9184" s="170" t="s">
        <v>177</v>
      </c>
      <c r="I9184" s="171">
        <v>20.99</v>
      </c>
      <c r="J9184" s="169">
        <v>1</v>
      </c>
    </row>
    <row r="9185" spans="1:10" hidden="1" x14ac:dyDescent="0.25">
      <c r="A9185" s="169">
        <v>783706</v>
      </c>
      <c r="B9185" s="170" t="s">
        <v>6690</v>
      </c>
      <c r="C9185" s="170" t="s">
        <v>24</v>
      </c>
      <c r="D9185" s="170" t="s">
        <v>34</v>
      </c>
      <c r="E9185" s="170">
        <v>750</v>
      </c>
      <c r="F9185" s="170">
        <v>12</v>
      </c>
      <c r="G9185" s="171">
        <v>13</v>
      </c>
      <c r="H9185" s="170" t="s">
        <v>54</v>
      </c>
      <c r="I9185" s="171">
        <v>13.49</v>
      </c>
      <c r="J9185" s="169">
        <v>1</v>
      </c>
    </row>
    <row r="9186" spans="1:10" hidden="1" x14ac:dyDescent="0.25">
      <c r="A9186" s="169">
        <v>783707</v>
      </c>
      <c r="B9186" s="170" t="s">
        <v>6691</v>
      </c>
      <c r="C9186" s="170" t="s">
        <v>24</v>
      </c>
      <c r="D9186" s="170" t="s">
        <v>34</v>
      </c>
      <c r="E9186" s="170">
        <v>750</v>
      </c>
      <c r="F9186" s="170">
        <v>12</v>
      </c>
      <c r="G9186" s="171">
        <v>12</v>
      </c>
      <c r="H9186" s="170" t="s">
        <v>54</v>
      </c>
      <c r="I9186" s="171">
        <v>13.49</v>
      </c>
      <c r="J9186" s="169">
        <v>1</v>
      </c>
    </row>
    <row r="9187" spans="1:10" hidden="1" x14ac:dyDescent="0.25">
      <c r="A9187" s="169">
        <v>785712</v>
      </c>
      <c r="B9187" s="170" t="s">
        <v>6692</v>
      </c>
      <c r="C9187" s="170" t="s">
        <v>15</v>
      </c>
      <c r="D9187" s="170" t="s">
        <v>225</v>
      </c>
      <c r="E9187" s="170">
        <v>750</v>
      </c>
      <c r="F9187" s="170">
        <v>6</v>
      </c>
      <c r="G9187" s="171">
        <v>40</v>
      </c>
      <c r="H9187" s="170" t="s">
        <v>6693</v>
      </c>
      <c r="I9187" s="171">
        <v>69.989999999999995</v>
      </c>
      <c r="J9187" s="169">
        <v>1</v>
      </c>
    </row>
    <row r="9188" spans="1:10" hidden="1" x14ac:dyDescent="0.25">
      <c r="A9188" s="169">
        <v>786825</v>
      </c>
      <c r="B9188" s="170" t="s">
        <v>6682</v>
      </c>
      <c r="C9188" s="170" t="s">
        <v>24</v>
      </c>
      <c r="D9188" s="170" t="s">
        <v>46</v>
      </c>
      <c r="E9188" s="170">
        <v>750</v>
      </c>
      <c r="F9188" s="170">
        <v>6</v>
      </c>
      <c r="G9188" s="171">
        <v>11</v>
      </c>
      <c r="H9188" s="170" t="s">
        <v>256</v>
      </c>
      <c r="I9188" s="171">
        <v>22.99</v>
      </c>
      <c r="J9188" s="169">
        <v>1</v>
      </c>
    </row>
    <row r="9189" spans="1:10" hidden="1" x14ac:dyDescent="0.25">
      <c r="A9189" s="169">
        <v>788039</v>
      </c>
      <c r="B9189" s="170" t="s">
        <v>6694</v>
      </c>
      <c r="C9189" s="170" t="s">
        <v>24</v>
      </c>
      <c r="D9189" s="170" t="s">
        <v>185</v>
      </c>
      <c r="E9189" s="170">
        <v>750</v>
      </c>
      <c r="F9189" s="170">
        <v>12</v>
      </c>
      <c r="G9189" s="171">
        <v>14.5</v>
      </c>
      <c r="H9189" s="170" t="s">
        <v>256</v>
      </c>
      <c r="I9189" s="171">
        <v>12.99</v>
      </c>
      <c r="J9189" s="169">
        <v>1</v>
      </c>
    </row>
    <row r="9190" spans="1:10" hidden="1" x14ac:dyDescent="0.25">
      <c r="A9190" s="169">
        <v>789982</v>
      </c>
      <c r="B9190" s="170" t="s">
        <v>6695</v>
      </c>
      <c r="C9190" s="170" t="s">
        <v>24</v>
      </c>
      <c r="D9190" s="170" t="s">
        <v>166</v>
      </c>
      <c r="E9190" s="170">
        <v>750</v>
      </c>
      <c r="F9190" s="170">
        <v>12</v>
      </c>
      <c r="G9190" s="171">
        <v>12</v>
      </c>
      <c r="H9190" s="170" t="s">
        <v>26</v>
      </c>
      <c r="I9190" s="171">
        <v>11.99</v>
      </c>
      <c r="J9190" s="169">
        <v>1</v>
      </c>
    </row>
    <row r="9191" spans="1:10" hidden="1" x14ac:dyDescent="0.25">
      <c r="A9191" s="169">
        <v>790007</v>
      </c>
      <c r="B9191" s="170" t="s">
        <v>6696</v>
      </c>
      <c r="C9191" s="170" t="s">
        <v>24</v>
      </c>
      <c r="D9191" s="170" t="s">
        <v>34</v>
      </c>
      <c r="E9191" s="170">
        <v>750</v>
      </c>
      <c r="F9191" s="170">
        <v>12</v>
      </c>
      <c r="G9191" s="171">
        <v>12.5</v>
      </c>
      <c r="H9191" s="170" t="s">
        <v>5390</v>
      </c>
      <c r="I9191" s="171">
        <v>16.989999999999998</v>
      </c>
      <c r="J9191" s="169">
        <v>1</v>
      </c>
    </row>
    <row r="9192" spans="1:10" hidden="1" x14ac:dyDescent="0.25">
      <c r="A9192" s="169">
        <v>790255</v>
      </c>
      <c r="B9192" s="170" t="s">
        <v>6697</v>
      </c>
      <c r="C9192" s="170" t="s">
        <v>24</v>
      </c>
      <c r="D9192" s="170" t="s">
        <v>34</v>
      </c>
      <c r="E9192" s="170">
        <v>750</v>
      </c>
      <c r="F9192" s="170">
        <v>12</v>
      </c>
      <c r="G9192" s="171">
        <v>14</v>
      </c>
      <c r="H9192" s="170" t="s">
        <v>200</v>
      </c>
      <c r="I9192" s="171">
        <v>17.989999999999998</v>
      </c>
      <c r="J9192" s="169">
        <v>1</v>
      </c>
    </row>
    <row r="9193" spans="1:10" hidden="1" x14ac:dyDescent="0.25">
      <c r="A9193" s="169">
        <v>790265</v>
      </c>
      <c r="B9193" s="170" t="s">
        <v>6698</v>
      </c>
      <c r="C9193" s="170" t="s">
        <v>263</v>
      </c>
      <c r="D9193" s="170" t="s">
        <v>935</v>
      </c>
      <c r="E9193" s="170">
        <v>30000</v>
      </c>
      <c r="F9193" s="170">
        <v>1</v>
      </c>
      <c r="G9193" s="171">
        <v>5.5</v>
      </c>
      <c r="H9193" s="170" t="s">
        <v>222</v>
      </c>
      <c r="I9193" s="171">
        <v>151.69999999999999</v>
      </c>
      <c r="J9193" s="169">
        <v>1</v>
      </c>
    </row>
    <row r="9194" spans="1:10" hidden="1" x14ac:dyDescent="0.25">
      <c r="A9194" s="169">
        <v>799950</v>
      </c>
      <c r="B9194" s="170" t="s">
        <v>6699</v>
      </c>
      <c r="C9194" s="170" t="s">
        <v>11</v>
      </c>
      <c r="D9194" s="170" t="s">
        <v>303</v>
      </c>
      <c r="E9194" s="170">
        <v>473</v>
      </c>
      <c r="F9194" s="170">
        <v>24</v>
      </c>
      <c r="G9194" s="171">
        <v>6.1</v>
      </c>
      <c r="H9194" s="170" t="s">
        <v>222</v>
      </c>
      <c r="I9194" s="171">
        <v>3.99</v>
      </c>
      <c r="J9194" s="169">
        <v>1</v>
      </c>
    </row>
    <row r="9195" spans="1:10" hidden="1" x14ac:dyDescent="0.25">
      <c r="A9195" s="169">
        <v>799950</v>
      </c>
      <c r="B9195" s="170" t="s">
        <v>6699</v>
      </c>
      <c r="C9195" s="170" t="s">
        <v>11</v>
      </c>
      <c r="D9195" s="170" t="s">
        <v>303</v>
      </c>
      <c r="E9195" s="170">
        <v>473</v>
      </c>
      <c r="F9195" s="170">
        <v>24</v>
      </c>
      <c r="G9195" s="171">
        <v>6.1</v>
      </c>
      <c r="H9195" s="170" t="s">
        <v>222</v>
      </c>
      <c r="I9195" s="171">
        <v>3.99</v>
      </c>
      <c r="J9195" s="169">
        <v>1</v>
      </c>
    </row>
    <row r="9196" spans="1:10" hidden="1" x14ac:dyDescent="0.25">
      <c r="A9196" s="169">
        <v>800565</v>
      </c>
      <c r="B9196" s="170" t="s">
        <v>6700</v>
      </c>
      <c r="C9196" s="170" t="s">
        <v>11</v>
      </c>
      <c r="D9196" s="170" t="s">
        <v>211</v>
      </c>
      <c r="E9196" s="170">
        <v>4092</v>
      </c>
      <c r="F9196" s="170">
        <v>1</v>
      </c>
      <c r="G9196" s="171">
        <v>4</v>
      </c>
      <c r="H9196" s="170" t="s">
        <v>824</v>
      </c>
      <c r="I9196" s="171">
        <v>27.49</v>
      </c>
      <c r="J9196" s="169">
        <v>12</v>
      </c>
    </row>
    <row r="9197" spans="1:10" hidden="1" x14ac:dyDescent="0.25">
      <c r="A9197" s="169">
        <v>800565</v>
      </c>
      <c r="B9197" s="170" t="s">
        <v>6700</v>
      </c>
      <c r="C9197" s="170" t="s">
        <v>11</v>
      </c>
      <c r="D9197" s="170" t="s">
        <v>211</v>
      </c>
      <c r="E9197" s="170">
        <v>4092</v>
      </c>
      <c r="F9197" s="170">
        <v>1</v>
      </c>
      <c r="G9197" s="171">
        <v>4</v>
      </c>
      <c r="H9197" s="170" t="s">
        <v>824</v>
      </c>
      <c r="I9197" s="171">
        <v>27.49</v>
      </c>
      <c r="J9197" s="169">
        <v>12</v>
      </c>
    </row>
    <row r="9198" spans="1:10" hidden="1" x14ac:dyDescent="0.25">
      <c r="A9198" s="169">
        <v>800755</v>
      </c>
      <c r="B9198" s="170" t="s">
        <v>6701</v>
      </c>
      <c r="C9198" s="170" t="s">
        <v>24</v>
      </c>
      <c r="D9198" s="170" t="s">
        <v>127</v>
      </c>
      <c r="E9198" s="170">
        <v>750</v>
      </c>
      <c r="F9198" s="170">
        <v>6</v>
      </c>
      <c r="G9198" s="171">
        <v>14.5</v>
      </c>
      <c r="H9198" s="170" t="s">
        <v>22</v>
      </c>
      <c r="I9198" s="171">
        <v>30.99</v>
      </c>
      <c r="J9198" s="169">
        <v>1</v>
      </c>
    </row>
    <row r="9199" spans="1:10" hidden="1" x14ac:dyDescent="0.25">
      <c r="A9199" s="169">
        <v>801209</v>
      </c>
      <c r="B9199" s="170" t="s">
        <v>6702</v>
      </c>
      <c r="C9199" s="170" t="s">
        <v>24</v>
      </c>
      <c r="D9199" s="170" t="s">
        <v>235</v>
      </c>
      <c r="E9199" s="170">
        <v>750</v>
      </c>
      <c r="F9199" s="170">
        <v>6</v>
      </c>
      <c r="G9199" s="171">
        <v>18.5</v>
      </c>
      <c r="H9199" s="170" t="s">
        <v>96</v>
      </c>
      <c r="I9199" s="171">
        <v>24.99</v>
      </c>
      <c r="J9199" s="169">
        <v>1</v>
      </c>
    </row>
    <row r="9200" spans="1:10" hidden="1" x14ac:dyDescent="0.25">
      <c r="A9200" s="169">
        <v>802108</v>
      </c>
      <c r="B9200" s="170" t="s">
        <v>6703</v>
      </c>
      <c r="C9200" s="170" t="s">
        <v>24</v>
      </c>
      <c r="D9200" s="170" t="s">
        <v>34</v>
      </c>
      <c r="E9200" s="170">
        <v>750</v>
      </c>
      <c r="F9200" s="170">
        <v>12</v>
      </c>
      <c r="G9200" s="171">
        <v>13.5</v>
      </c>
      <c r="H9200" s="170" t="s">
        <v>91</v>
      </c>
      <c r="I9200" s="171">
        <v>24.99</v>
      </c>
      <c r="J9200" s="169">
        <v>1</v>
      </c>
    </row>
    <row r="9201" spans="1:10" hidden="1" x14ac:dyDescent="0.25">
      <c r="A9201" s="169">
        <v>802496</v>
      </c>
      <c r="B9201" s="170" t="s">
        <v>6704</v>
      </c>
      <c r="C9201" s="170" t="s">
        <v>15</v>
      </c>
      <c r="D9201" s="170" t="s">
        <v>1399</v>
      </c>
      <c r="E9201" s="170">
        <v>750</v>
      </c>
      <c r="F9201" s="170">
        <v>12</v>
      </c>
      <c r="G9201" s="171">
        <v>40</v>
      </c>
      <c r="H9201" s="170" t="s">
        <v>20</v>
      </c>
      <c r="I9201" s="171">
        <v>23.75</v>
      </c>
      <c r="J9201" s="169">
        <v>1</v>
      </c>
    </row>
    <row r="9202" spans="1:10" hidden="1" x14ac:dyDescent="0.25">
      <c r="A9202" s="169">
        <v>802751</v>
      </c>
      <c r="B9202" s="170" t="s">
        <v>6705</v>
      </c>
      <c r="C9202" s="170" t="s">
        <v>15</v>
      </c>
      <c r="D9202" s="170" t="s">
        <v>626</v>
      </c>
      <c r="E9202" s="170">
        <v>750</v>
      </c>
      <c r="F9202" s="170">
        <v>12</v>
      </c>
      <c r="G9202" s="171">
        <v>40</v>
      </c>
      <c r="H9202" s="170" t="s">
        <v>20</v>
      </c>
      <c r="I9202" s="171">
        <v>32.33</v>
      </c>
      <c r="J9202" s="169">
        <v>1</v>
      </c>
    </row>
    <row r="9203" spans="1:10" hidden="1" x14ac:dyDescent="0.25">
      <c r="A9203" s="169">
        <v>802843</v>
      </c>
      <c r="B9203" s="170" t="s">
        <v>6706</v>
      </c>
      <c r="C9203" s="170" t="s">
        <v>15</v>
      </c>
      <c r="D9203" s="170" t="s">
        <v>125</v>
      </c>
      <c r="E9203" s="170">
        <v>750</v>
      </c>
      <c r="F9203" s="170">
        <v>12</v>
      </c>
      <c r="G9203" s="171">
        <v>40</v>
      </c>
      <c r="H9203" s="170" t="s">
        <v>29</v>
      </c>
      <c r="I9203" s="171">
        <v>33.69</v>
      </c>
      <c r="J9203" s="169">
        <v>1</v>
      </c>
    </row>
    <row r="9204" spans="1:10" hidden="1" x14ac:dyDescent="0.25">
      <c r="A9204" s="169">
        <v>802934</v>
      </c>
      <c r="B9204" s="170" t="s">
        <v>6707</v>
      </c>
      <c r="C9204" s="170" t="s">
        <v>15</v>
      </c>
      <c r="D9204" s="170" t="s">
        <v>198</v>
      </c>
      <c r="E9204" s="170">
        <v>750</v>
      </c>
      <c r="F9204" s="170">
        <v>12</v>
      </c>
      <c r="G9204" s="171">
        <v>35</v>
      </c>
      <c r="H9204" s="170" t="s">
        <v>29</v>
      </c>
      <c r="I9204" s="171">
        <v>23</v>
      </c>
      <c r="J9204" s="169">
        <v>1</v>
      </c>
    </row>
    <row r="9205" spans="1:10" hidden="1" x14ac:dyDescent="0.25">
      <c r="A9205" s="169">
        <v>803304</v>
      </c>
      <c r="B9205" s="170" t="s">
        <v>6708</v>
      </c>
      <c r="C9205" s="170" t="s">
        <v>11</v>
      </c>
      <c r="D9205" s="170" t="s">
        <v>12</v>
      </c>
      <c r="E9205" s="170">
        <v>330</v>
      </c>
      <c r="F9205" s="170">
        <v>24</v>
      </c>
      <c r="G9205" s="171">
        <v>5</v>
      </c>
      <c r="H9205" s="170" t="s">
        <v>54</v>
      </c>
      <c r="I9205" s="171">
        <v>3.09</v>
      </c>
      <c r="J9205" s="169">
        <v>1</v>
      </c>
    </row>
    <row r="9206" spans="1:10" hidden="1" x14ac:dyDescent="0.25">
      <c r="A9206" s="169">
        <v>803304</v>
      </c>
      <c r="B9206" s="170" t="s">
        <v>6708</v>
      </c>
      <c r="C9206" s="170" t="s">
        <v>11</v>
      </c>
      <c r="D9206" s="170" t="s">
        <v>12</v>
      </c>
      <c r="E9206" s="170">
        <v>330</v>
      </c>
      <c r="F9206" s="170">
        <v>24</v>
      </c>
      <c r="G9206" s="171">
        <v>5</v>
      </c>
      <c r="H9206" s="170" t="s">
        <v>54</v>
      </c>
      <c r="I9206" s="171">
        <v>3.09</v>
      </c>
      <c r="J9206" s="169">
        <v>1</v>
      </c>
    </row>
    <row r="9207" spans="1:10" hidden="1" x14ac:dyDescent="0.25">
      <c r="A9207" s="169">
        <v>803361</v>
      </c>
      <c r="B9207" s="170" t="s">
        <v>6709</v>
      </c>
      <c r="C9207" s="170" t="s">
        <v>24</v>
      </c>
      <c r="D9207" s="170" t="s">
        <v>25</v>
      </c>
      <c r="E9207" s="170">
        <v>750</v>
      </c>
      <c r="F9207" s="170">
        <v>12</v>
      </c>
      <c r="G9207" s="171">
        <v>12</v>
      </c>
      <c r="H9207" s="170" t="s">
        <v>110</v>
      </c>
      <c r="I9207" s="171">
        <v>28.99</v>
      </c>
      <c r="J9207" s="169">
        <v>1</v>
      </c>
    </row>
    <row r="9208" spans="1:10" hidden="1" x14ac:dyDescent="0.25">
      <c r="A9208" s="169">
        <v>803395</v>
      </c>
      <c r="B9208" s="170" t="s">
        <v>6710</v>
      </c>
      <c r="C9208" s="170" t="s">
        <v>11</v>
      </c>
      <c r="D9208" s="170" t="s">
        <v>12</v>
      </c>
      <c r="E9208" s="170">
        <v>500</v>
      </c>
      <c r="F9208" s="170">
        <v>24</v>
      </c>
      <c r="G9208" s="171">
        <v>4.5999999999999996</v>
      </c>
      <c r="H9208" s="170" t="s">
        <v>54</v>
      </c>
      <c r="I9208" s="171">
        <v>3.39</v>
      </c>
      <c r="J9208" s="169">
        <v>1</v>
      </c>
    </row>
    <row r="9209" spans="1:10" hidden="1" x14ac:dyDescent="0.25">
      <c r="A9209" s="169">
        <v>803395</v>
      </c>
      <c r="B9209" s="170" t="s">
        <v>6710</v>
      </c>
      <c r="C9209" s="170" t="s">
        <v>11</v>
      </c>
      <c r="D9209" s="170" t="s">
        <v>12</v>
      </c>
      <c r="E9209" s="170">
        <v>500</v>
      </c>
      <c r="F9209" s="170">
        <v>24</v>
      </c>
      <c r="G9209" s="171">
        <v>4.5999999999999996</v>
      </c>
      <c r="H9209" s="170" t="s">
        <v>54</v>
      </c>
      <c r="I9209" s="171">
        <v>3.39</v>
      </c>
      <c r="J9209" s="169">
        <v>1</v>
      </c>
    </row>
    <row r="9210" spans="1:10" hidden="1" x14ac:dyDescent="0.25">
      <c r="A9210" s="169">
        <v>803569</v>
      </c>
      <c r="B9210" s="170" t="s">
        <v>6283</v>
      </c>
      <c r="C9210" s="170" t="s">
        <v>24</v>
      </c>
      <c r="D9210" s="170" t="s">
        <v>66</v>
      </c>
      <c r="E9210" s="170">
        <v>1500</v>
      </c>
      <c r="F9210" s="170">
        <v>6</v>
      </c>
      <c r="G9210" s="171">
        <v>12.5</v>
      </c>
      <c r="H9210" s="170" t="s">
        <v>32</v>
      </c>
      <c r="I9210" s="171">
        <v>16.64</v>
      </c>
      <c r="J9210" s="169">
        <v>1</v>
      </c>
    </row>
    <row r="9211" spans="1:10" hidden="1" x14ac:dyDescent="0.25">
      <c r="A9211" s="169">
        <v>807115</v>
      </c>
      <c r="B9211" s="170" t="s">
        <v>6711</v>
      </c>
      <c r="C9211" s="170" t="s">
        <v>24</v>
      </c>
      <c r="D9211" s="170" t="s">
        <v>127</v>
      </c>
      <c r="E9211" s="170">
        <v>750</v>
      </c>
      <c r="F9211" s="170">
        <v>12</v>
      </c>
      <c r="G9211" s="171">
        <v>14.5</v>
      </c>
      <c r="H9211" s="170" t="s">
        <v>182</v>
      </c>
      <c r="I9211" s="171">
        <v>12.99</v>
      </c>
      <c r="J9211" s="169">
        <v>1</v>
      </c>
    </row>
    <row r="9212" spans="1:10" hidden="1" x14ac:dyDescent="0.25">
      <c r="A9212" s="169">
        <v>807273</v>
      </c>
      <c r="B9212" s="170" t="s">
        <v>6712</v>
      </c>
      <c r="C9212" s="170" t="s">
        <v>24</v>
      </c>
      <c r="D9212" s="170" t="s">
        <v>38</v>
      </c>
      <c r="E9212" s="170">
        <v>200</v>
      </c>
      <c r="F9212" s="170">
        <v>30</v>
      </c>
      <c r="G9212" s="171">
        <v>16</v>
      </c>
      <c r="H9212" s="170" t="s">
        <v>35</v>
      </c>
      <c r="I9212" s="171">
        <v>8.99</v>
      </c>
      <c r="J9212" s="169">
        <v>1</v>
      </c>
    </row>
    <row r="9213" spans="1:10" hidden="1" x14ac:dyDescent="0.25">
      <c r="A9213" s="169">
        <v>807610</v>
      </c>
      <c r="B9213" s="170" t="s">
        <v>6713</v>
      </c>
      <c r="C9213" s="170" t="s">
        <v>24</v>
      </c>
      <c r="D9213" s="170" t="s">
        <v>230</v>
      </c>
      <c r="E9213" s="170">
        <v>750</v>
      </c>
      <c r="F9213" s="170">
        <v>12</v>
      </c>
      <c r="G9213" s="171">
        <v>14.5</v>
      </c>
      <c r="H9213" s="170" t="s">
        <v>64</v>
      </c>
      <c r="I9213" s="171">
        <v>79.989999999999995</v>
      </c>
      <c r="J9213" s="169">
        <v>1</v>
      </c>
    </row>
    <row r="9214" spans="1:10" hidden="1" x14ac:dyDescent="0.25">
      <c r="A9214" s="169">
        <v>808887</v>
      </c>
      <c r="B9214" s="170" t="s">
        <v>3256</v>
      </c>
      <c r="C9214" s="170" t="s">
        <v>15</v>
      </c>
      <c r="D9214" s="170" t="s">
        <v>16</v>
      </c>
      <c r="E9214" s="170">
        <v>750</v>
      </c>
      <c r="F9214" s="170">
        <v>6</v>
      </c>
      <c r="G9214" s="171">
        <v>40</v>
      </c>
      <c r="H9214" s="170" t="s">
        <v>446</v>
      </c>
      <c r="I9214" s="171">
        <v>37.99</v>
      </c>
      <c r="J9214" s="169">
        <v>1</v>
      </c>
    </row>
    <row r="9215" spans="1:10" hidden="1" x14ac:dyDescent="0.25">
      <c r="A9215" s="169">
        <v>812233</v>
      </c>
      <c r="B9215" s="170" t="s">
        <v>2918</v>
      </c>
      <c r="C9215" s="170" t="s">
        <v>15</v>
      </c>
      <c r="D9215" s="170" t="s">
        <v>756</v>
      </c>
      <c r="E9215" s="170">
        <v>375</v>
      </c>
      <c r="F9215" s="170">
        <v>12</v>
      </c>
      <c r="G9215" s="171">
        <v>35</v>
      </c>
      <c r="H9215" s="170" t="s">
        <v>47</v>
      </c>
      <c r="I9215" s="171">
        <v>16.989999999999998</v>
      </c>
      <c r="J9215" s="169">
        <v>1</v>
      </c>
    </row>
    <row r="9216" spans="1:10" hidden="1" x14ac:dyDescent="0.25">
      <c r="A9216" s="169">
        <v>812589</v>
      </c>
      <c r="B9216" s="170" t="s">
        <v>6714</v>
      </c>
      <c r="C9216" s="170" t="s">
        <v>15</v>
      </c>
      <c r="D9216" s="170" t="s">
        <v>225</v>
      </c>
      <c r="E9216" s="170">
        <v>750</v>
      </c>
      <c r="F9216" s="170">
        <v>6</v>
      </c>
      <c r="G9216" s="171">
        <v>40</v>
      </c>
      <c r="H9216" s="170" t="s">
        <v>634</v>
      </c>
      <c r="I9216" s="171">
        <v>81.99</v>
      </c>
      <c r="J9216" s="169">
        <v>1</v>
      </c>
    </row>
    <row r="9217" spans="1:10" hidden="1" x14ac:dyDescent="0.25">
      <c r="A9217" s="169">
        <v>812640</v>
      </c>
      <c r="B9217" s="170" t="s">
        <v>6715</v>
      </c>
      <c r="C9217" s="170" t="s">
        <v>15</v>
      </c>
      <c r="D9217" s="170" t="s">
        <v>213</v>
      </c>
      <c r="E9217" s="170">
        <v>750</v>
      </c>
      <c r="F9217" s="170">
        <v>12</v>
      </c>
      <c r="G9217" s="171">
        <v>40</v>
      </c>
      <c r="H9217" s="170" t="s">
        <v>634</v>
      </c>
      <c r="I9217" s="171">
        <v>49.99</v>
      </c>
      <c r="J9217" s="169">
        <v>1</v>
      </c>
    </row>
    <row r="9218" spans="1:10" hidden="1" x14ac:dyDescent="0.25">
      <c r="A9218" s="169">
        <v>812873</v>
      </c>
      <c r="B9218" s="170" t="s">
        <v>6716</v>
      </c>
      <c r="C9218" s="170" t="s">
        <v>15</v>
      </c>
      <c r="D9218" s="170" t="s">
        <v>2478</v>
      </c>
      <c r="E9218" s="170">
        <v>360</v>
      </c>
      <c r="F9218" s="170">
        <v>20</v>
      </c>
      <c r="G9218" s="171">
        <v>12</v>
      </c>
      <c r="H9218" s="170" t="s">
        <v>274</v>
      </c>
      <c r="I9218" s="171">
        <v>11.29</v>
      </c>
      <c r="J9218" s="169">
        <v>1</v>
      </c>
    </row>
    <row r="9219" spans="1:10" hidden="1" x14ac:dyDescent="0.25">
      <c r="A9219" s="169">
        <v>814573</v>
      </c>
      <c r="B9219" s="170" t="s">
        <v>6717</v>
      </c>
      <c r="C9219" s="170" t="s">
        <v>11</v>
      </c>
      <c r="D9219" s="170" t="s">
        <v>267</v>
      </c>
      <c r="E9219" s="170">
        <v>4260</v>
      </c>
      <c r="F9219" s="170">
        <v>2</v>
      </c>
      <c r="G9219" s="171">
        <v>5</v>
      </c>
      <c r="H9219" s="170" t="s">
        <v>222</v>
      </c>
      <c r="I9219" s="171">
        <v>29.99</v>
      </c>
      <c r="J9219" s="169">
        <v>12</v>
      </c>
    </row>
    <row r="9220" spans="1:10" hidden="1" x14ac:dyDescent="0.25">
      <c r="A9220" s="169">
        <v>815819</v>
      </c>
      <c r="B9220" s="170" t="s">
        <v>6718</v>
      </c>
      <c r="C9220" s="170" t="s">
        <v>11</v>
      </c>
      <c r="D9220" s="170" t="s">
        <v>303</v>
      </c>
      <c r="E9220" s="170">
        <v>500</v>
      </c>
      <c r="F9220" s="170">
        <v>12</v>
      </c>
      <c r="G9220" s="171">
        <v>5.7</v>
      </c>
      <c r="H9220" s="170" t="s">
        <v>723</v>
      </c>
      <c r="I9220" s="171">
        <v>4.09</v>
      </c>
      <c r="J9220" s="169">
        <v>1</v>
      </c>
    </row>
    <row r="9221" spans="1:10" hidden="1" x14ac:dyDescent="0.25">
      <c r="A9221" s="169">
        <v>815820</v>
      </c>
      <c r="B9221" s="170" t="s">
        <v>6719</v>
      </c>
      <c r="C9221" s="170" t="s">
        <v>11</v>
      </c>
      <c r="D9221" s="170" t="s">
        <v>267</v>
      </c>
      <c r="E9221" s="170">
        <v>500</v>
      </c>
      <c r="F9221" s="170">
        <v>12</v>
      </c>
      <c r="G9221" s="171">
        <v>5.3</v>
      </c>
      <c r="H9221" s="170" t="s">
        <v>723</v>
      </c>
      <c r="I9221" s="171">
        <v>4.6900000000000004</v>
      </c>
      <c r="J9221" s="169">
        <v>1</v>
      </c>
    </row>
    <row r="9222" spans="1:10" hidden="1" x14ac:dyDescent="0.25">
      <c r="A9222" s="169">
        <v>815821</v>
      </c>
      <c r="B9222" s="170" t="s">
        <v>6720</v>
      </c>
      <c r="C9222" s="170" t="s">
        <v>11</v>
      </c>
      <c r="D9222" s="170" t="s">
        <v>267</v>
      </c>
      <c r="E9222" s="170">
        <v>500</v>
      </c>
      <c r="F9222" s="170">
        <v>12</v>
      </c>
      <c r="G9222" s="171">
        <v>5.3</v>
      </c>
      <c r="H9222" s="170" t="s">
        <v>723</v>
      </c>
      <c r="I9222" s="171">
        <v>4.59</v>
      </c>
      <c r="J9222" s="169">
        <v>1</v>
      </c>
    </row>
    <row r="9223" spans="1:10" hidden="1" x14ac:dyDescent="0.25">
      <c r="A9223" s="169">
        <v>815823</v>
      </c>
      <c r="B9223" s="170" t="s">
        <v>6721</v>
      </c>
      <c r="C9223" s="170" t="s">
        <v>1065</v>
      </c>
      <c r="D9223" s="170" t="s">
        <v>1066</v>
      </c>
      <c r="E9223" s="170">
        <v>1980</v>
      </c>
      <c r="F9223" s="170">
        <v>4</v>
      </c>
      <c r="G9223" s="171">
        <v>0.4</v>
      </c>
      <c r="H9223" s="170" t="s">
        <v>723</v>
      </c>
      <c r="I9223" s="171">
        <v>12.99</v>
      </c>
      <c r="J9223" s="169">
        <v>6</v>
      </c>
    </row>
    <row r="9224" spans="1:10" hidden="1" x14ac:dyDescent="0.25">
      <c r="A9224" s="169">
        <v>820380</v>
      </c>
      <c r="B9224" s="170" t="s">
        <v>6722</v>
      </c>
      <c r="C9224" s="170" t="s">
        <v>11</v>
      </c>
      <c r="D9224" s="170" t="s">
        <v>303</v>
      </c>
      <c r="E9224" s="170">
        <v>3784</v>
      </c>
      <c r="F9224" s="170">
        <v>3</v>
      </c>
      <c r="G9224" s="171">
        <v>7</v>
      </c>
      <c r="H9224" s="170" t="s">
        <v>1209</v>
      </c>
      <c r="I9224" s="171">
        <v>31.99</v>
      </c>
      <c r="J9224" s="169">
        <v>8</v>
      </c>
    </row>
    <row r="9225" spans="1:10" hidden="1" x14ac:dyDescent="0.25">
      <c r="A9225" s="169">
        <v>822296</v>
      </c>
      <c r="B9225" s="170" t="s">
        <v>6723</v>
      </c>
      <c r="C9225" s="170" t="s">
        <v>24</v>
      </c>
      <c r="D9225" s="170" t="s">
        <v>194</v>
      </c>
      <c r="E9225" s="170">
        <v>750</v>
      </c>
      <c r="F9225" s="170">
        <v>12</v>
      </c>
      <c r="G9225" s="171">
        <v>12.5</v>
      </c>
      <c r="H9225" s="170" t="s">
        <v>22</v>
      </c>
      <c r="I9225" s="171">
        <v>19.989999999999998</v>
      </c>
      <c r="J9225" s="169">
        <v>1</v>
      </c>
    </row>
    <row r="9226" spans="1:10" hidden="1" x14ac:dyDescent="0.25">
      <c r="A9226" s="169">
        <v>822947</v>
      </c>
      <c r="B9226" s="170" t="s">
        <v>6724</v>
      </c>
      <c r="C9226" s="170" t="s">
        <v>11</v>
      </c>
      <c r="D9226" s="170" t="s">
        <v>474</v>
      </c>
      <c r="E9226" s="170">
        <v>473</v>
      </c>
      <c r="F9226" s="170">
        <v>24</v>
      </c>
      <c r="G9226" s="171">
        <v>5.5</v>
      </c>
      <c r="H9226" s="170" t="s">
        <v>1053</v>
      </c>
      <c r="I9226" s="171">
        <v>5.49</v>
      </c>
      <c r="J9226" s="169">
        <v>1</v>
      </c>
    </row>
    <row r="9227" spans="1:10" hidden="1" x14ac:dyDescent="0.25">
      <c r="A9227" s="169">
        <v>822947</v>
      </c>
      <c r="B9227" s="170" t="s">
        <v>6724</v>
      </c>
      <c r="C9227" s="170" t="s">
        <v>11</v>
      </c>
      <c r="D9227" s="170" t="s">
        <v>474</v>
      </c>
      <c r="E9227" s="170">
        <v>473</v>
      </c>
      <c r="F9227" s="170">
        <v>24</v>
      </c>
      <c r="G9227" s="171">
        <v>5.5</v>
      </c>
      <c r="H9227" s="170" t="s">
        <v>1053</v>
      </c>
      <c r="I9227" s="171">
        <v>5.49</v>
      </c>
      <c r="J9227" s="169">
        <v>1</v>
      </c>
    </row>
    <row r="9228" spans="1:10" hidden="1" x14ac:dyDescent="0.25">
      <c r="A9228" s="169">
        <v>829473</v>
      </c>
      <c r="B9228" s="170" t="s">
        <v>566</v>
      </c>
      <c r="C9228" s="170" t="s">
        <v>15</v>
      </c>
      <c r="D9228" s="170" t="s">
        <v>51</v>
      </c>
      <c r="E9228" s="170">
        <v>50</v>
      </c>
      <c r="F9228" s="170">
        <v>96</v>
      </c>
      <c r="G9228" s="171">
        <v>40</v>
      </c>
      <c r="H9228" s="170" t="s">
        <v>29</v>
      </c>
      <c r="I9228" s="171">
        <v>4.49</v>
      </c>
      <c r="J9228" s="169">
        <v>1</v>
      </c>
    </row>
    <row r="9229" spans="1:10" hidden="1" x14ac:dyDescent="0.25">
      <c r="A9229" s="169">
        <v>832592</v>
      </c>
      <c r="B9229" s="170" t="s">
        <v>6725</v>
      </c>
      <c r="C9229" s="170" t="s">
        <v>24</v>
      </c>
      <c r="D9229" s="170" t="s">
        <v>68</v>
      </c>
      <c r="E9229" s="170">
        <v>750</v>
      </c>
      <c r="F9229" s="170">
        <v>6</v>
      </c>
      <c r="G9229" s="171">
        <v>14.5</v>
      </c>
      <c r="H9229" s="170" t="s">
        <v>54</v>
      </c>
      <c r="I9229" s="171">
        <v>52.99</v>
      </c>
      <c r="J9229" s="169">
        <v>1</v>
      </c>
    </row>
    <row r="9230" spans="1:10" hidden="1" x14ac:dyDescent="0.25">
      <c r="A9230" s="169">
        <v>834846</v>
      </c>
      <c r="B9230" s="170" t="s">
        <v>6726</v>
      </c>
      <c r="C9230" s="170" t="s">
        <v>24</v>
      </c>
      <c r="D9230" s="170" t="s">
        <v>148</v>
      </c>
      <c r="E9230" s="170">
        <v>750</v>
      </c>
      <c r="F9230" s="170">
        <v>12</v>
      </c>
      <c r="G9230" s="171">
        <v>13.5</v>
      </c>
      <c r="H9230" s="170" t="s">
        <v>783</v>
      </c>
      <c r="I9230" s="171">
        <v>16.989999999999998</v>
      </c>
      <c r="J9230" s="169">
        <v>1</v>
      </c>
    </row>
    <row r="9231" spans="1:10" hidden="1" x14ac:dyDescent="0.25">
      <c r="A9231" s="169">
        <v>840204</v>
      </c>
      <c r="B9231" s="170" t="s">
        <v>6727</v>
      </c>
      <c r="C9231" s="170" t="s">
        <v>15</v>
      </c>
      <c r="D9231" s="170" t="s">
        <v>213</v>
      </c>
      <c r="E9231" s="170">
        <v>750</v>
      </c>
      <c r="F9231" s="170">
        <v>6</v>
      </c>
      <c r="G9231" s="171">
        <v>40</v>
      </c>
      <c r="H9231" s="170" t="s">
        <v>6693</v>
      </c>
      <c r="I9231" s="171">
        <v>79.989999999999995</v>
      </c>
      <c r="J9231" s="169">
        <v>1</v>
      </c>
    </row>
    <row r="9232" spans="1:10" hidden="1" x14ac:dyDescent="0.25">
      <c r="A9232" s="169">
        <v>840553</v>
      </c>
      <c r="B9232" s="170" t="s">
        <v>6728</v>
      </c>
      <c r="C9232" s="170" t="s">
        <v>11</v>
      </c>
      <c r="D9232" s="170" t="s">
        <v>38</v>
      </c>
      <c r="E9232" s="170">
        <v>0</v>
      </c>
      <c r="F9232" s="170">
        <v>1</v>
      </c>
      <c r="I9232" s="171">
        <v>0</v>
      </c>
      <c r="J9232" s="169">
        <v>1E-4</v>
      </c>
    </row>
    <row r="9233" spans="1:10" hidden="1" x14ac:dyDescent="0.25">
      <c r="A9233" s="169">
        <v>840553</v>
      </c>
      <c r="B9233" s="170" t="s">
        <v>6728</v>
      </c>
      <c r="C9233" s="170" t="s">
        <v>11</v>
      </c>
      <c r="D9233" s="170" t="s">
        <v>38</v>
      </c>
      <c r="E9233" s="170">
        <v>0</v>
      </c>
      <c r="F9233" s="170">
        <v>1</v>
      </c>
      <c r="I9233" s="171">
        <v>0</v>
      </c>
      <c r="J9233" s="169">
        <v>1E-4</v>
      </c>
    </row>
    <row r="9234" spans="1:10" hidden="1" x14ac:dyDescent="0.25">
      <c r="A9234" s="169">
        <v>842252</v>
      </c>
      <c r="B9234" s="170" t="s">
        <v>6729</v>
      </c>
      <c r="C9234" s="170" t="s">
        <v>24</v>
      </c>
      <c r="D9234" s="170" t="s">
        <v>66</v>
      </c>
      <c r="E9234" s="170">
        <v>750</v>
      </c>
      <c r="F9234" s="170">
        <v>12</v>
      </c>
      <c r="G9234" s="171">
        <v>13</v>
      </c>
      <c r="H9234" s="170" t="s">
        <v>64</v>
      </c>
      <c r="I9234" s="171">
        <v>21.99</v>
      </c>
      <c r="J9234" s="169">
        <v>1</v>
      </c>
    </row>
    <row r="9235" spans="1:10" hidden="1" x14ac:dyDescent="0.25">
      <c r="A9235" s="169">
        <v>842737</v>
      </c>
      <c r="B9235" s="170" t="s">
        <v>6730</v>
      </c>
      <c r="C9235" s="170" t="s">
        <v>24</v>
      </c>
      <c r="D9235" s="170" t="s">
        <v>34</v>
      </c>
      <c r="E9235" s="170">
        <v>1500</v>
      </c>
      <c r="F9235" s="170">
        <v>6</v>
      </c>
      <c r="G9235" s="171">
        <v>13</v>
      </c>
      <c r="H9235" s="170" t="s">
        <v>47</v>
      </c>
      <c r="I9235" s="171">
        <v>24.99</v>
      </c>
      <c r="J9235" s="169">
        <v>1</v>
      </c>
    </row>
    <row r="9236" spans="1:10" hidden="1" x14ac:dyDescent="0.25">
      <c r="A9236" s="169">
        <v>842740</v>
      </c>
      <c r="B9236" s="170" t="s">
        <v>6731</v>
      </c>
      <c r="C9236" s="170" t="s">
        <v>24</v>
      </c>
      <c r="D9236" s="170" t="s">
        <v>162</v>
      </c>
      <c r="E9236" s="170">
        <v>750</v>
      </c>
      <c r="F9236" s="170">
        <v>6</v>
      </c>
      <c r="G9236" s="171">
        <v>12</v>
      </c>
      <c r="H9236" s="170" t="s">
        <v>1214</v>
      </c>
      <c r="I9236" s="171">
        <v>69.989999999999995</v>
      </c>
      <c r="J9236" s="169">
        <v>1</v>
      </c>
    </row>
    <row r="9237" spans="1:10" hidden="1" x14ac:dyDescent="0.25">
      <c r="A9237" s="169">
        <v>845087</v>
      </c>
      <c r="B9237" s="170" t="s">
        <v>6732</v>
      </c>
      <c r="C9237" s="170" t="s">
        <v>24</v>
      </c>
      <c r="D9237" s="170" t="s">
        <v>38</v>
      </c>
      <c r="E9237" s="170">
        <v>750</v>
      </c>
      <c r="F9237" s="170">
        <v>12</v>
      </c>
      <c r="G9237" s="171">
        <v>13</v>
      </c>
      <c r="H9237" s="170" t="s">
        <v>5871</v>
      </c>
      <c r="I9237" s="171">
        <v>18.989999999999998</v>
      </c>
      <c r="J9237" s="169">
        <v>1</v>
      </c>
    </row>
    <row r="9238" spans="1:10" hidden="1" x14ac:dyDescent="0.25">
      <c r="A9238" s="169">
        <v>845909</v>
      </c>
      <c r="B9238" s="170" t="s">
        <v>6733</v>
      </c>
      <c r="C9238" s="170" t="s">
        <v>24</v>
      </c>
      <c r="D9238" s="170" t="s">
        <v>58</v>
      </c>
      <c r="E9238" s="170">
        <v>750</v>
      </c>
      <c r="F9238" s="170">
        <v>12</v>
      </c>
      <c r="G9238" s="171">
        <v>13</v>
      </c>
      <c r="H9238" s="170" t="s">
        <v>64</v>
      </c>
      <c r="I9238" s="171">
        <v>20.99</v>
      </c>
      <c r="J9238" s="169">
        <v>1</v>
      </c>
    </row>
    <row r="9239" spans="1:10" hidden="1" x14ac:dyDescent="0.25">
      <c r="A9239" s="169">
        <v>846766</v>
      </c>
      <c r="B9239" s="170" t="s">
        <v>6734</v>
      </c>
      <c r="C9239" s="170" t="s">
        <v>24</v>
      </c>
      <c r="D9239" s="170" t="s">
        <v>58</v>
      </c>
      <c r="E9239" s="170">
        <v>750</v>
      </c>
      <c r="F9239" s="170">
        <v>12</v>
      </c>
      <c r="G9239" s="171">
        <v>13</v>
      </c>
      <c r="H9239" s="170" t="s">
        <v>177</v>
      </c>
      <c r="I9239" s="171">
        <v>17.989999999999998</v>
      </c>
      <c r="J9239" s="169">
        <v>1</v>
      </c>
    </row>
    <row r="9240" spans="1:10" hidden="1" x14ac:dyDescent="0.25">
      <c r="A9240" s="169">
        <v>848705</v>
      </c>
      <c r="B9240" s="170" t="s">
        <v>6735</v>
      </c>
      <c r="C9240" s="170" t="s">
        <v>24</v>
      </c>
      <c r="D9240" s="170" t="s">
        <v>34</v>
      </c>
      <c r="E9240" s="170">
        <v>750</v>
      </c>
      <c r="F9240" s="170">
        <v>6</v>
      </c>
      <c r="G9240" s="171">
        <v>14.5</v>
      </c>
      <c r="H9240" s="170" t="s">
        <v>100</v>
      </c>
      <c r="I9240" s="171">
        <v>49.99</v>
      </c>
      <c r="J9240" s="169">
        <v>1</v>
      </c>
    </row>
    <row r="9241" spans="1:10" hidden="1" x14ac:dyDescent="0.25">
      <c r="A9241" s="169">
        <v>851667</v>
      </c>
      <c r="B9241" s="170" t="s">
        <v>6736</v>
      </c>
      <c r="C9241" s="170" t="s">
        <v>15</v>
      </c>
      <c r="D9241" s="170" t="s">
        <v>215</v>
      </c>
      <c r="E9241" s="170">
        <v>750</v>
      </c>
      <c r="F9241" s="170">
        <v>6</v>
      </c>
      <c r="G9241" s="171">
        <v>40</v>
      </c>
      <c r="H9241" s="170" t="s">
        <v>3146</v>
      </c>
      <c r="I9241" s="171">
        <v>99.99</v>
      </c>
      <c r="J9241" s="169">
        <v>1</v>
      </c>
    </row>
    <row r="9242" spans="1:10" hidden="1" x14ac:dyDescent="0.25">
      <c r="A9242" s="169">
        <v>852921</v>
      </c>
      <c r="B9242" s="170" t="s">
        <v>6737</v>
      </c>
      <c r="C9242" s="170" t="s">
        <v>15</v>
      </c>
      <c r="D9242" s="170" t="s">
        <v>90</v>
      </c>
      <c r="E9242" s="170">
        <v>750</v>
      </c>
      <c r="F9242" s="170">
        <v>6</v>
      </c>
      <c r="G9242" s="171">
        <v>43</v>
      </c>
      <c r="H9242" s="170" t="s">
        <v>91</v>
      </c>
      <c r="I9242" s="171">
        <v>102.99</v>
      </c>
      <c r="J9242" s="169">
        <v>1</v>
      </c>
    </row>
    <row r="9243" spans="1:10" hidden="1" x14ac:dyDescent="0.25">
      <c r="A9243" s="169">
        <v>857227</v>
      </c>
      <c r="B9243" s="170" t="s">
        <v>6738</v>
      </c>
      <c r="C9243" s="170" t="s">
        <v>24</v>
      </c>
      <c r="D9243" s="170" t="s">
        <v>109</v>
      </c>
      <c r="E9243" s="170">
        <v>750</v>
      </c>
      <c r="F9243" s="170">
        <v>12</v>
      </c>
      <c r="G9243" s="171">
        <v>8.5</v>
      </c>
      <c r="H9243" s="170" t="s">
        <v>163</v>
      </c>
      <c r="I9243" s="171">
        <v>18.489999999999998</v>
      </c>
      <c r="J9243" s="169">
        <v>1</v>
      </c>
    </row>
    <row r="9244" spans="1:10" hidden="1" x14ac:dyDescent="0.25">
      <c r="A9244" s="169">
        <v>858408</v>
      </c>
      <c r="B9244" s="170" t="s">
        <v>6739</v>
      </c>
      <c r="C9244" s="170" t="s">
        <v>24</v>
      </c>
      <c r="D9244" s="170" t="s">
        <v>34</v>
      </c>
      <c r="E9244" s="170">
        <v>750</v>
      </c>
      <c r="F9244" s="170">
        <v>6</v>
      </c>
      <c r="G9244" s="171">
        <v>14</v>
      </c>
      <c r="H9244" s="170" t="s">
        <v>110</v>
      </c>
      <c r="I9244" s="171">
        <v>33.99</v>
      </c>
      <c r="J9244" s="169">
        <v>1</v>
      </c>
    </row>
    <row r="9245" spans="1:10" hidden="1" x14ac:dyDescent="0.25">
      <c r="A9245" s="169">
        <v>863472</v>
      </c>
      <c r="B9245" s="170" t="s">
        <v>6740</v>
      </c>
      <c r="C9245" s="170" t="s">
        <v>24</v>
      </c>
      <c r="D9245" s="170" t="s">
        <v>85</v>
      </c>
      <c r="E9245" s="170">
        <v>750</v>
      </c>
      <c r="F9245" s="170">
        <v>12</v>
      </c>
      <c r="G9245" s="171">
        <v>12.5</v>
      </c>
      <c r="H9245" s="170" t="s">
        <v>54</v>
      </c>
      <c r="I9245" s="171">
        <v>14.99</v>
      </c>
      <c r="J9245" s="169">
        <v>1</v>
      </c>
    </row>
    <row r="9246" spans="1:10" hidden="1" x14ac:dyDescent="0.25">
      <c r="A9246" s="169">
        <v>864913</v>
      </c>
      <c r="B9246" s="170" t="s">
        <v>6741</v>
      </c>
      <c r="C9246" s="170" t="s">
        <v>24</v>
      </c>
      <c r="D9246" s="170" t="s">
        <v>194</v>
      </c>
      <c r="E9246" s="170">
        <v>750</v>
      </c>
      <c r="F9246" s="170">
        <v>12</v>
      </c>
      <c r="G9246" s="171">
        <v>13.5</v>
      </c>
      <c r="H9246" s="170" t="s">
        <v>64</v>
      </c>
      <c r="I9246" s="171">
        <v>13.99</v>
      </c>
      <c r="J9246" s="169">
        <v>1</v>
      </c>
    </row>
    <row r="9247" spans="1:10" hidden="1" x14ac:dyDescent="0.25">
      <c r="A9247" s="169">
        <v>865008</v>
      </c>
      <c r="B9247" s="170" t="s">
        <v>6742</v>
      </c>
      <c r="C9247" s="170" t="s">
        <v>15</v>
      </c>
      <c r="D9247" s="170" t="s">
        <v>137</v>
      </c>
      <c r="E9247" s="170">
        <v>750</v>
      </c>
      <c r="F9247" s="170">
        <v>12</v>
      </c>
      <c r="G9247" s="171">
        <v>35</v>
      </c>
      <c r="H9247" s="170" t="s">
        <v>17</v>
      </c>
      <c r="I9247" s="171">
        <v>29.99</v>
      </c>
      <c r="J9247" s="169">
        <v>1</v>
      </c>
    </row>
    <row r="9248" spans="1:10" hidden="1" x14ac:dyDescent="0.25">
      <c r="A9248" s="169">
        <v>867077</v>
      </c>
      <c r="B9248" s="170" t="s">
        <v>6743</v>
      </c>
      <c r="C9248" s="170" t="s">
        <v>24</v>
      </c>
      <c r="D9248" s="170" t="s">
        <v>66</v>
      </c>
      <c r="E9248" s="170">
        <v>750</v>
      </c>
      <c r="F9248" s="170">
        <v>12</v>
      </c>
      <c r="G9248" s="171">
        <v>13</v>
      </c>
      <c r="H9248" s="170" t="s">
        <v>110</v>
      </c>
      <c r="I9248" s="171">
        <v>41.99</v>
      </c>
      <c r="J9248" s="169">
        <v>1</v>
      </c>
    </row>
    <row r="9249" spans="1:10" hidden="1" x14ac:dyDescent="0.25">
      <c r="A9249" s="169">
        <v>867341</v>
      </c>
      <c r="B9249" s="170" t="s">
        <v>6744</v>
      </c>
      <c r="C9249" s="170" t="s">
        <v>24</v>
      </c>
      <c r="D9249" s="170" t="s">
        <v>34</v>
      </c>
      <c r="E9249" s="170">
        <v>750</v>
      </c>
      <c r="F9249" s="170">
        <v>12</v>
      </c>
      <c r="G9249" s="171">
        <v>14</v>
      </c>
      <c r="H9249" s="170" t="s">
        <v>96</v>
      </c>
      <c r="I9249" s="171">
        <v>27.99</v>
      </c>
      <c r="J9249" s="169">
        <v>1</v>
      </c>
    </row>
    <row r="9250" spans="1:10" hidden="1" x14ac:dyDescent="0.25">
      <c r="A9250" s="169">
        <v>869768</v>
      </c>
      <c r="B9250" s="170" t="s">
        <v>6745</v>
      </c>
      <c r="C9250" s="170" t="s">
        <v>15</v>
      </c>
      <c r="D9250" s="170" t="s">
        <v>301</v>
      </c>
      <c r="E9250" s="170">
        <v>750</v>
      </c>
      <c r="F9250" s="170">
        <v>12</v>
      </c>
      <c r="G9250" s="171">
        <v>16</v>
      </c>
      <c r="H9250" s="170" t="s">
        <v>29</v>
      </c>
      <c r="I9250" s="171">
        <v>22.07</v>
      </c>
      <c r="J9250" s="169">
        <v>1</v>
      </c>
    </row>
    <row r="9251" spans="1:10" hidden="1" x14ac:dyDescent="0.25">
      <c r="A9251" s="169">
        <v>870337</v>
      </c>
      <c r="B9251" s="170" t="s">
        <v>6746</v>
      </c>
      <c r="C9251" s="170" t="s">
        <v>24</v>
      </c>
      <c r="D9251" s="170" t="s">
        <v>60</v>
      </c>
      <c r="E9251" s="170">
        <v>750</v>
      </c>
      <c r="F9251" s="170">
        <v>12</v>
      </c>
      <c r="G9251" s="171">
        <v>12.5</v>
      </c>
      <c r="H9251" s="170" t="s">
        <v>64</v>
      </c>
      <c r="I9251" s="171">
        <v>23.99</v>
      </c>
      <c r="J9251" s="169">
        <v>1</v>
      </c>
    </row>
    <row r="9252" spans="1:10" hidden="1" x14ac:dyDescent="0.25">
      <c r="A9252" s="169">
        <v>870568</v>
      </c>
      <c r="B9252" s="170" t="s">
        <v>6747</v>
      </c>
      <c r="C9252" s="170" t="s">
        <v>15</v>
      </c>
      <c r="D9252" s="170" t="s">
        <v>1271</v>
      </c>
      <c r="E9252" s="170">
        <v>500</v>
      </c>
      <c r="F9252" s="170">
        <v>6</v>
      </c>
      <c r="G9252" s="171">
        <v>40</v>
      </c>
      <c r="H9252" s="170" t="s">
        <v>86</v>
      </c>
      <c r="I9252" s="171">
        <v>139.99</v>
      </c>
      <c r="J9252" s="169">
        <v>1</v>
      </c>
    </row>
    <row r="9253" spans="1:10" hidden="1" x14ac:dyDescent="0.25">
      <c r="A9253" s="169">
        <v>870949</v>
      </c>
      <c r="B9253" s="170" t="s">
        <v>6748</v>
      </c>
      <c r="C9253" s="170" t="s">
        <v>24</v>
      </c>
      <c r="D9253" s="170" t="s">
        <v>34</v>
      </c>
      <c r="E9253" s="170">
        <v>750</v>
      </c>
      <c r="F9253" s="170">
        <v>12</v>
      </c>
      <c r="G9253" s="171">
        <v>15</v>
      </c>
      <c r="H9253" s="170" t="s">
        <v>182</v>
      </c>
      <c r="I9253" s="171">
        <v>22.99</v>
      </c>
      <c r="J9253" s="169">
        <v>1</v>
      </c>
    </row>
    <row r="9254" spans="1:10" hidden="1" x14ac:dyDescent="0.25">
      <c r="A9254" s="169">
        <v>871996</v>
      </c>
      <c r="B9254" s="170" t="s">
        <v>6749</v>
      </c>
      <c r="C9254" s="170" t="s">
        <v>15</v>
      </c>
      <c r="D9254" s="170" t="s">
        <v>137</v>
      </c>
      <c r="E9254" s="170">
        <v>1140</v>
      </c>
      <c r="F9254" s="170">
        <v>8</v>
      </c>
      <c r="G9254" s="171">
        <v>35</v>
      </c>
      <c r="H9254" s="170" t="s">
        <v>20</v>
      </c>
      <c r="I9254" s="171">
        <v>42.49</v>
      </c>
      <c r="J9254" s="169">
        <v>1</v>
      </c>
    </row>
    <row r="9255" spans="1:10" hidden="1" x14ac:dyDescent="0.25">
      <c r="A9255" s="169">
        <v>873927</v>
      </c>
      <c r="B9255" s="170" t="s">
        <v>52</v>
      </c>
      <c r="C9255" s="170" t="s">
        <v>15</v>
      </c>
      <c r="D9255" s="170" t="s">
        <v>28</v>
      </c>
      <c r="E9255" s="170">
        <v>1140</v>
      </c>
      <c r="F9255" s="170">
        <v>12</v>
      </c>
      <c r="G9255" s="171">
        <v>40</v>
      </c>
      <c r="H9255" s="170" t="s">
        <v>29</v>
      </c>
      <c r="I9255" s="171">
        <v>38.99</v>
      </c>
      <c r="J9255" s="169">
        <v>1</v>
      </c>
    </row>
    <row r="9256" spans="1:10" hidden="1" x14ac:dyDescent="0.25">
      <c r="A9256" s="169">
        <v>876201</v>
      </c>
      <c r="B9256" s="170" t="s">
        <v>6750</v>
      </c>
      <c r="C9256" s="170" t="s">
        <v>24</v>
      </c>
      <c r="D9256" s="170" t="s">
        <v>31</v>
      </c>
      <c r="E9256" s="170">
        <v>750</v>
      </c>
      <c r="F9256" s="170">
        <v>12</v>
      </c>
      <c r="G9256" s="171">
        <v>13</v>
      </c>
      <c r="H9256" s="170" t="s">
        <v>1887</v>
      </c>
      <c r="I9256" s="171">
        <v>14.95</v>
      </c>
      <c r="J9256" s="169">
        <v>1</v>
      </c>
    </row>
    <row r="9257" spans="1:10" hidden="1" x14ac:dyDescent="0.25">
      <c r="A9257" s="169">
        <v>881466</v>
      </c>
      <c r="B9257" s="170" t="s">
        <v>6751</v>
      </c>
      <c r="C9257" s="170" t="s">
        <v>15</v>
      </c>
      <c r="D9257" s="170" t="s">
        <v>301</v>
      </c>
      <c r="E9257" s="170">
        <v>750</v>
      </c>
      <c r="F9257" s="170">
        <v>12</v>
      </c>
      <c r="G9257" s="171">
        <v>35</v>
      </c>
      <c r="H9257" s="170" t="s">
        <v>22</v>
      </c>
      <c r="I9257" s="171">
        <v>24.99</v>
      </c>
      <c r="J9257" s="169">
        <v>1</v>
      </c>
    </row>
    <row r="9258" spans="1:10" hidden="1" x14ac:dyDescent="0.25">
      <c r="A9258" s="169">
        <v>881610</v>
      </c>
      <c r="B9258" s="170" t="s">
        <v>6752</v>
      </c>
      <c r="C9258" s="170" t="s">
        <v>15</v>
      </c>
      <c r="D9258" s="170" t="s">
        <v>1007</v>
      </c>
      <c r="E9258" s="170">
        <v>750</v>
      </c>
      <c r="F9258" s="170">
        <v>6</v>
      </c>
      <c r="G9258" s="171">
        <v>46</v>
      </c>
      <c r="H9258" s="170" t="s">
        <v>6753</v>
      </c>
      <c r="I9258" s="171">
        <v>114.67</v>
      </c>
      <c r="J9258" s="169">
        <v>1</v>
      </c>
    </row>
    <row r="9259" spans="1:10" hidden="1" x14ac:dyDescent="0.25">
      <c r="A9259" s="169">
        <v>883140</v>
      </c>
      <c r="B9259" s="170" t="s">
        <v>6754</v>
      </c>
      <c r="C9259" s="170" t="s">
        <v>24</v>
      </c>
      <c r="D9259" s="170" t="s">
        <v>68</v>
      </c>
      <c r="E9259" s="170">
        <v>750</v>
      </c>
      <c r="F9259" s="170">
        <v>12</v>
      </c>
      <c r="G9259" s="171">
        <v>13</v>
      </c>
      <c r="H9259" s="170" t="s">
        <v>256</v>
      </c>
      <c r="I9259" s="171">
        <v>8.6999999999999993</v>
      </c>
      <c r="J9259" s="169">
        <v>1</v>
      </c>
    </row>
    <row r="9260" spans="1:10" hidden="1" x14ac:dyDescent="0.25">
      <c r="A9260" s="169">
        <v>883504</v>
      </c>
      <c r="B9260" s="170" t="s">
        <v>6755</v>
      </c>
      <c r="C9260" s="170" t="s">
        <v>24</v>
      </c>
      <c r="D9260" s="170" t="s">
        <v>85</v>
      </c>
      <c r="E9260" s="170">
        <v>750</v>
      </c>
      <c r="F9260" s="170">
        <v>12</v>
      </c>
      <c r="G9260" s="171">
        <v>13.5</v>
      </c>
      <c r="H9260" s="170" t="s">
        <v>256</v>
      </c>
      <c r="I9260" s="171">
        <v>8.6999999999999993</v>
      </c>
      <c r="J9260" s="169">
        <v>1</v>
      </c>
    </row>
    <row r="9261" spans="1:10" hidden="1" x14ac:dyDescent="0.25">
      <c r="A9261" s="169">
        <v>886846</v>
      </c>
      <c r="B9261" s="170" t="s">
        <v>6756</v>
      </c>
      <c r="C9261" s="170" t="s">
        <v>24</v>
      </c>
      <c r="D9261" s="170" t="s">
        <v>109</v>
      </c>
      <c r="E9261" s="170">
        <v>750</v>
      </c>
      <c r="F9261" s="170">
        <v>12</v>
      </c>
      <c r="G9261" s="171">
        <v>7.5</v>
      </c>
      <c r="H9261" s="170" t="s">
        <v>163</v>
      </c>
      <c r="I9261" s="171">
        <v>39.99</v>
      </c>
      <c r="J9261" s="169">
        <v>1</v>
      </c>
    </row>
    <row r="9262" spans="1:10" hidden="1" x14ac:dyDescent="0.25">
      <c r="A9262" s="169">
        <v>887083</v>
      </c>
      <c r="B9262" s="170" t="s">
        <v>6757</v>
      </c>
      <c r="C9262" s="170" t="s">
        <v>15</v>
      </c>
      <c r="D9262" s="170" t="s">
        <v>16</v>
      </c>
      <c r="E9262" s="170">
        <v>750</v>
      </c>
      <c r="F9262" s="170">
        <v>12</v>
      </c>
      <c r="G9262" s="171">
        <v>40</v>
      </c>
      <c r="H9262" s="170" t="s">
        <v>91</v>
      </c>
      <c r="I9262" s="171">
        <v>24.06</v>
      </c>
      <c r="J9262" s="169">
        <v>1</v>
      </c>
    </row>
    <row r="9263" spans="1:10" hidden="1" x14ac:dyDescent="0.25">
      <c r="A9263" s="169">
        <v>887349</v>
      </c>
      <c r="B9263" s="170" t="s">
        <v>6758</v>
      </c>
      <c r="C9263" s="170" t="s">
        <v>24</v>
      </c>
      <c r="D9263" s="170" t="s">
        <v>58</v>
      </c>
      <c r="E9263" s="170">
        <v>750</v>
      </c>
      <c r="F9263" s="170">
        <v>12</v>
      </c>
      <c r="G9263" s="171">
        <v>13</v>
      </c>
      <c r="H9263" s="170" t="s">
        <v>22</v>
      </c>
      <c r="I9263" s="171">
        <v>19.989999999999998</v>
      </c>
      <c r="J9263" s="169">
        <v>1</v>
      </c>
    </row>
    <row r="9264" spans="1:10" hidden="1" x14ac:dyDescent="0.25">
      <c r="A9264" s="169">
        <v>887395</v>
      </c>
      <c r="B9264" s="170" t="s">
        <v>6759</v>
      </c>
      <c r="C9264" s="170" t="s">
        <v>15</v>
      </c>
      <c r="D9264" s="170" t="s">
        <v>2478</v>
      </c>
      <c r="E9264" s="170">
        <v>375</v>
      </c>
      <c r="F9264" s="170">
        <v>20</v>
      </c>
      <c r="G9264" s="171">
        <v>12</v>
      </c>
      <c r="H9264" s="170" t="s">
        <v>274</v>
      </c>
      <c r="I9264" s="171">
        <v>11.59</v>
      </c>
      <c r="J9264" s="169">
        <v>1</v>
      </c>
    </row>
    <row r="9265" spans="1:10" hidden="1" x14ac:dyDescent="0.25">
      <c r="A9265" s="169">
        <v>887397</v>
      </c>
      <c r="B9265" s="170" t="s">
        <v>6760</v>
      </c>
      <c r="C9265" s="170" t="s">
        <v>15</v>
      </c>
      <c r="D9265" s="170" t="s">
        <v>2478</v>
      </c>
      <c r="E9265" s="170">
        <v>375</v>
      </c>
      <c r="F9265" s="170">
        <v>20</v>
      </c>
      <c r="G9265" s="171">
        <v>12</v>
      </c>
      <c r="H9265" s="170" t="s">
        <v>274</v>
      </c>
      <c r="I9265" s="171">
        <v>11.59</v>
      </c>
      <c r="J9265" s="169">
        <v>1</v>
      </c>
    </row>
    <row r="9266" spans="1:10" hidden="1" x14ac:dyDescent="0.25">
      <c r="A9266" s="169">
        <v>887436</v>
      </c>
      <c r="B9266" s="170" t="s">
        <v>6761</v>
      </c>
      <c r="C9266" s="170" t="s">
        <v>24</v>
      </c>
      <c r="D9266" s="170" t="s">
        <v>34</v>
      </c>
      <c r="E9266" s="170">
        <v>750</v>
      </c>
      <c r="F9266" s="170">
        <v>12</v>
      </c>
      <c r="G9266" s="171">
        <v>16</v>
      </c>
      <c r="H9266" s="170" t="s">
        <v>5871</v>
      </c>
      <c r="I9266" s="171">
        <v>29.99</v>
      </c>
      <c r="J9266" s="169">
        <v>1</v>
      </c>
    </row>
    <row r="9267" spans="1:10" hidden="1" x14ac:dyDescent="0.25">
      <c r="A9267" s="169">
        <v>887968</v>
      </c>
      <c r="B9267" s="170" t="s">
        <v>608</v>
      </c>
      <c r="C9267" s="170" t="s">
        <v>15</v>
      </c>
      <c r="D9267" s="170" t="s">
        <v>301</v>
      </c>
      <c r="E9267" s="170">
        <v>1140</v>
      </c>
      <c r="F9267" s="170">
        <v>12</v>
      </c>
      <c r="G9267" s="171">
        <v>35</v>
      </c>
      <c r="H9267" s="170" t="s">
        <v>29</v>
      </c>
      <c r="I9267" s="171">
        <v>33.299999999999997</v>
      </c>
      <c r="J9267" s="169">
        <v>1</v>
      </c>
    </row>
    <row r="9268" spans="1:10" hidden="1" x14ac:dyDescent="0.25">
      <c r="A9268" s="169">
        <v>887976</v>
      </c>
      <c r="B9268" s="170" t="s">
        <v>6762</v>
      </c>
      <c r="C9268" s="170" t="s">
        <v>24</v>
      </c>
      <c r="D9268" s="170" t="s">
        <v>34</v>
      </c>
      <c r="E9268" s="170">
        <v>750</v>
      </c>
      <c r="F9268" s="170">
        <v>12</v>
      </c>
      <c r="G9268" s="171">
        <v>10</v>
      </c>
      <c r="H9268" s="170" t="s">
        <v>128</v>
      </c>
      <c r="I9268" s="171">
        <v>19.16</v>
      </c>
      <c r="J9268" s="169">
        <v>1</v>
      </c>
    </row>
    <row r="9269" spans="1:10" hidden="1" x14ac:dyDescent="0.25">
      <c r="A9269" s="169">
        <v>889584</v>
      </c>
      <c r="B9269" s="170" t="s">
        <v>6763</v>
      </c>
      <c r="C9269" s="170" t="s">
        <v>24</v>
      </c>
      <c r="D9269" s="170" t="s">
        <v>34</v>
      </c>
      <c r="E9269" s="170">
        <v>750</v>
      </c>
      <c r="F9269" s="170">
        <v>12</v>
      </c>
      <c r="G9269" s="171">
        <v>14</v>
      </c>
      <c r="H9269" s="170" t="s">
        <v>96</v>
      </c>
      <c r="I9269" s="171">
        <v>22.99</v>
      </c>
      <c r="J9269" s="169">
        <v>1</v>
      </c>
    </row>
    <row r="9270" spans="1:10" hidden="1" x14ac:dyDescent="0.25">
      <c r="A9270" s="169">
        <v>889766</v>
      </c>
      <c r="B9270" s="170" t="s">
        <v>6764</v>
      </c>
      <c r="C9270" s="170" t="s">
        <v>24</v>
      </c>
      <c r="D9270" s="170" t="s">
        <v>162</v>
      </c>
      <c r="E9270" s="170">
        <v>750</v>
      </c>
      <c r="F9270" s="170">
        <v>6</v>
      </c>
      <c r="G9270" s="171">
        <v>12</v>
      </c>
      <c r="H9270" s="170" t="s">
        <v>96</v>
      </c>
      <c r="I9270" s="171">
        <v>89.99</v>
      </c>
      <c r="J9270" s="169">
        <v>1</v>
      </c>
    </row>
    <row r="9271" spans="1:10" hidden="1" x14ac:dyDescent="0.25">
      <c r="A9271" s="169">
        <v>890657</v>
      </c>
      <c r="B9271" s="170" t="s">
        <v>6765</v>
      </c>
      <c r="C9271" s="170" t="s">
        <v>15</v>
      </c>
      <c r="D9271" s="170" t="s">
        <v>6766</v>
      </c>
      <c r="E9271" s="170">
        <v>1140</v>
      </c>
      <c r="F9271" s="170">
        <v>12</v>
      </c>
      <c r="G9271" s="171">
        <v>40</v>
      </c>
      <c r="H9271" s="170" t="s">
        <v>402</v>
      </c>
      <c r="I9271" s="171">
        <v>36.99</v>
      </c>
      <c r="J9271" s="169">
        <v>1</v>
      </c>
    </row>
    <row r="9272" spans="1:10" hidden="1" x14ac:dyDescent="0.25">
      <c r="A9272" s="169">
        <v>892315</v>
      </c>
      <c r="B9272" s="170" t="s">
        <v>6767</v>
      </c>
      <c r="C9272" s="170" t="s">
        <v>24</v>
      </c>
      <c r="D9272" s="170" t="s">
        <v>60</v>
      </c>
      <c r="E9272" s="170">
        <v>750</v>
      </c>
      <c r="F9272" s="170">
        <v>12</v>
      </c>
      <c r="G9272" s="171">
        <v>11.5</v>
      </c>
      <c r="H9272" s="170" t="s">
        <v>26</v>
      </c>
      <c r="I9272" s="171">
        <v>7.16</v>
      </c>
      <c r="J9272" s="169">
        <v>1</v>
      </c>
    </row>
    <row r="9273" spans="1:10" hidden="1" x14ac:dyDescent="0.25">
      <c r="A9273" s="169">
        <v>892380</v>
      </c>
      <c r="B9273" s="170" t="s">
        <v>6768</v>
      </c>
      <c r="C9273" s="170" t="s">
        <v>15</v>
      </c>
      <c r="D9273" s="170" t="s">
        <v>16</v>
      </c>
      <c r="E9273" s="170">
        <v>750</v>
      </c>
      <c r="F9273" s="170">
        <v>12</v>
      </c>
      <c r="G9273" s="171">
        <v>40</v>
      </c>
      <c r="H9273" s="170" t="s">
        <v>17</v>
      </c>
      <c r="I9273" s="171">
        <v>34.42</v>
      </c>
      <c r="J9273" s="169">
        <v>1</v>
      </c>
    </row>
    <row r="9274" spans="1:10" hidden="1" x14ac:dyDescent="0.25">
      <c r="A9274" s="169">
        <v>892851</v>
      </c>
      <c r="B9274" s="170" t="s">
        <v>6769</v>
      </c>
      <c r="C9274" s="170" t="s">
        <v>24</v>
      </c>
      <c r="D9274" s="170" t="s">
        <v>25</v>
      </c>
      <c r="E9274" s="170">
        <v>750</v>
      </c>
      <c r="F9274" s="170">
        <v>12</v>
      </c>
      <c r="G9274" s="171">
        <v>7</v>
      </c>
      <c r="H9274" s="170" t="s">
        <v>26</v>
      </c>
      <c r="I9274" s="171">
        <v>7.16</v>
      </c>
      <c r="J9274" s="169">
        <v>1</v>
      </c>
    </row>
    <row r="9275" spans="1:10" hidden="1" x14ac:dyDescent="0.25">
      <c r="A9275" s="169">
        <v>892943</v>
      </c>
      <c r="B9275" s="170" t="s">
        <v>6769</v>
      </c>
      <c r="C9275" s="170" t="s">
        <v>24</v>
      </c>
      <c r="D9275" s="170" t="s">
        <v>25</v>
      </c>
      <c r="E9275" s="170">
        <v>1500</v>
      </c>
      <c r="F9275" s="170">
        <v>6</v>
      </c>
      <c r="G9275" s="171">
        <v>7</v>
      </c>
      <c r="H9275" s="170" t="s">
        <v>26</v>
      </c>
      <c r="I9275" s="171">
        <v>12.7</v>
      </c>
      <c r="J9275" s="169">
        <v>1</v>
      </c>
    </row>
    <row r="9276" spans="1:10" hidden="1" x14ac:dyDescent="0.25">
      <c r="A9276" s="169">
        <v>893032</v>
      </c>
      <c r="B9276" s="170" t="s">
        <v>6770</v>
      </c>
      <c r="C9276" s="170" t="s">
        <v>15</v>
      </c>
      <c r="D9276" s="170" t="s">
        <v>6766</v>
      </c>
      <c r="E9276" s="170">
        <v>1140</v>
      </c>
      <c r="F9276" s="170">
        <v>12</v>
      </c>
      <c r="G9276" s="171">
        <v>40</v>
      </c>
      <c r="H9276" s="170" t="s">
        <v>29</v>
      </c>
      <c r="I9276" s="171">
        <v>36.04</v>
      </c>
      <c r="J9276" s="169">
        <v>1</v>
      </c>
    </row>
    <row r="9277" spans="1:10" hidden="1" x14ac:dyDescent="0.25">
      <c r="A9277" s="169">
        <v>893214</v>
      </c>
      <c r="B9277" s="170" t="s">
        <v>6283</v>
      </c>
      <c r="C9277" s="170" t="s">
        <v>24</v>
      </c>
      <c r="D9277" s="170" t="s">
        <v>66</v>
      </c>
      <c r="E9277" s="170">
        <v>750</v>
      </c>
      <c r="F9277" s="170">
        <v>12</v>
      </c>
      <c r="G9277" s="171">
        <v>11.5</v>
      </c>
      <c r="H9277" s="170" t="s">
        <v>32</v>
      </c>
      <c r="I9277" s="171">
        <v>8.65</v>
      </c>
      <c r="J9277" s="169">
        <v>1</v>
      </c>
    </row>
    <row r="9278" spans="1:10" hidden="1" x14ac:dyDescent="0.25">
      <c r="A9278" s="169">
        <v>893289</v>
      </c>
      <c r="B9278" s="170" t="s">
        <v>6771</v>
      </c>
      <c r="C9278" s="170" t="s">
        <v>24</v>
      </c>
      <c r="D9278" s="170" t="s">
        <v>68</v>
      </c>
      <c r="E9278" s="170">
        <v>750</v>
      </c>
      <c r="F9278" s="170">
        <v>12</v>
      </c>
      <c r="G9278" s="171">
        <v>12.5</v>
      </c>
      <c r="H9278" s="170" t="s">
        <v>26</v>
      </c>
      <c r="I9278" s="171">
        <v>11.99</v>
      </c>
      <c r="J9278" s="169">
        <v>1</v>
      </c>
    </row>
    <row r="9279" spans="1:10" hidden="1" x14ac:dyDescent="0.25">
      <c r="A9279" s="169">
        <v>893305</v>
      </c>
      <c r="B9279" s="170" t="s">
        <v>6772</v>
      </c>
      <c r="C9279" s="170" t="s">
        <v>24</v>
      </c>
      <c r="D9279" s="170" t="s">
        <v>34</v>
      </c>
      <c r="E9279" s="170">
        <v>750</v>
      </c>
      <c r="F9279" s="170">
        <v>12</v>
      </c>
      <c r="G9279" s="171">
        <v>12.5</v>
      </c>
      <c r="H9279" s="170" t="s">
        <v>32</v>
      </c>
      <c r="I9279" s="171">
        <v>8.76</v>
      </c>
      <c r="J9279" s="169">
        <v>1</v>
      </c>
    </row>
    <row r="9280" spans="1:10" hidden="1" x14ac:dyDescent="0.25">
      <c r="A9280" s="169">
        <v>893479</v>
      </c>
      <c r="B9280" s="170" t="s">
        <v>6773</v>
      </c>
      <c r="C9280" s="170" t="s">
        <v>15</v>
      </c>
      <c r="D9280" s="170" t="s">
        <v>2206</v>
      </c>
      <c r="E9280" s="170">
        <v>750</v>
      </c>
      <c r="F9280" s="170">
        <v>12</v>
      </c>
      <c r="G9280" s="171">
        <v>17</v>
      </c>
      <c r="H9280" s="170" t="s">
        <v>634</v>
      </c>
      <c r="I9280" s="171">
        <v>25.75</v>
      </c>
      <c r="J9280" s="169">
        <v>1</v>
      </c>
    </row>
    <row r="9281" spans="1:10" hidden="1" x14ac:dyDescent="0.25">
      <c r="A9281" s="169">
        <v>893487</v>
      </c>
      <c r="B9281" s="170" t="s">
        <v>6774</v>
      </c>
      <c r="C9281" s="170" t="s">
        <v>24</v>
      </c>
      <c r="D9281" s="170" t="s">
        <v>85</v>
      </c>
      <c r="E9281" s="170">
        <v>1500</v>
      </c>
      <c r="F9281" s="170">
        <v>6</v>
      </c>
      <c r="G9281" s="171">
        <v>11.5</v>
      </c>
      <c r="H9281" s="170" t="s">
        <v>26</v>
      </c>
      <c r="I9281" s="171">
        <v>16.3</v>
      </c>
      <c r="J9281" s="169">
        <v>1</v>
      </c>
    </row>
    <row r="9282" spans="1:10" hidden="1" x14ac:dyDescent="0.25">
      <c r="A9282" s="169">
        <v>893560</v>
      </c>
      <c r="B9282" s="170" t="s">
        <v>6775</v>
      </c>
      <c r="C9282" s="170" t="s">
        <v>15</v>
      </c>
      <c r="D9282" s="170" t="s">
        <v>301</v>
      </c>
      <c r="E9282" s="170">
        <v>750</v>
      </c>
      <c r="F9282" s="170">
        <v>12</v>
      </c>
      <c r="G9282" s="171">
        <v>17</v>
      </c>
      <c r="H9282" s="170" t="s">
        <v>634</v>
      </c>
      <c r="I9282" s="171">
        <v>24.99</v>
      </c>
      <c r="J9282" s="169">
        <v>1</v>
      </c>
    </row>
    <row r="9283" spans="1:10" hidden="1" x14ac:dyDescent="0.25">
      <c r="A9283" s="169">
        <v>893578</v>
      </c>
      <c r="B9283" s="170" t="s">
        <v>6776</v>
      </c>
      <c r="C9283" s="170" t="s">
        <v>24</v>
      </c>
      <c r="D9283" s="170" t="s">
        <v>185</v>
      </c>
      <c r="E9283" s="170">
        <v>1500</v>
      </c>
      <c r="F9283" s="170">
        <v>6</v>
      </c>
      <c r="G9283" s="171">
        <v>10</v>
      </c>
      <c r="H9283" s="170" t="s">
        <v>26</v>
      </c>
      <c r="I9283" s="171">
        <v>15.44</v>
      </c>
      <c r="J9283" s="169">
        <v>1</v>
      </c>
    </row>
    <row r="9284" spans="1:10" hidden="1" x14ac:dyDescent="0.25">
      <c r="A9284" s="169">
        <v>893669</v>
      </c>
      <c r="B9284" s="170" t="s">
        <v>6777</v>
      </c>
      <c r="C9284" s="170" t="s">
        <v>24</v>
      </c>
      <c r="D9284" s="170" t="s">
        <v>66</v>
      </c>
      <c r="E9284" s="170">
        <v>1500</v>
      </c>
      <c r="F9284" s="170">
        <v>6</v>
      </c>
      <c r="G9284" s="171">
        <v>11.5</v>
      </c>
      <c r="H9284" s="170" t="s">
        <v>26</v>
      </c>
      <c r="I9284" s="171">
        <v>15.89</v>
      </c>
      <c r="J9284" s="169">
        <v>1</v>
      </c>
    </row>
    <row r="9285" spans="1:10" hidden="1" x14ac:dyDescent="0.25">
      <c r="A9285" s="169">
        <v>893750</v>
      </c>
      <c r="B9285" s="170" t="s">
        <v>1108</v>
      </c>
      <c r="C9285" s="170" t="s">
        <v>15</v>
      </c>
      <c r="D9285" s="170" t="s">
        <v>78</v>
      </c>
      <c r="E9285" s="170">
        <v>750</v>
      </c>
      <c r="F9285" s="170">
        <v>12</v>
      </c>
      <c r="G9285" s="171">
        <v>40</v>
      </c>
      <c r="H9285" s="170" t="s">
        <v>17</v>
      </c>
      <c r="I9285" s="171">
        <v>24.49</v>
      </c>
      <c r="J9285" s="169">
        <v>1</v>
      </c>
    </row>
    <row r="9286" spans="1:10" hidden="1" x14ac:dyDescent="0.25">
      <c r="A9286" s="169">
        <v>893834</v>
      </c>
      <c r="B9286" s="170" t="s">
        <v>6778</v>
      </c>
      <c r="C9286" s="170" t="s">
        <v>15</v>
      </c>
      <c r="D9286" s="170" t="s">
        <v>122</v>
      </c>
      <c r="E9286" s="170">
        <v>750</v>
      </c>
      <c r="F9286" s="170">
        <v>12</v>
      </c>
      <c r="G9286" s="171">
        <v>21</v>
      </c>
      <c r="H9286" s="170" t="s">
        <v>634</v>
      </c>
      <c r="I9286" s="171">
        <v>25.75</v>
      </c>
      <c r="J9286" s="169">
        <v>1</v>
      </c>
    </row>
    <row r="9287" spans="1:10" hidden="1" x14ac:dyDescent="0.25">
      <c r="A9287" s="169">
        <v>893842</v>
      </c>
      <c r="B9287" s="170" t="s">
        <v>551</v>
      </c>
      <c r="C9287" s="170" t="s">
        <v>15</v>
      </c>
      <c r="D9287" s="170" t="s">
        <v>19</v>
      </c>
      <c r="E9287" s="170">
        <v>1140</v>
      </c>
      <c r="F9287" s="170">
        <v>8</v>
      </c>
      <c r="G9287" s="171">
        <v>40</v>
      </c>
      <c r="H9287" s="170" t="s">
        <v>17</v>
      </c>
      <c r="I9287" s="171">
        <v>36.99</v>
      </c>
      <c r="J9287" s="169">
        <v>1</v>
      </c>
    </row>
    <row r="9288" spans="1:10" hidden="1" x14ac:dyDescent="0.25">
      <c r="A9288" s="169">
        <v>894204</v>
      </c>
      <c r="B9288" s="170" t="s">
        <v>6779</v>
      </c>
      <c r="C9288" s="170" t="s">
        <v>24</v>
      </c>
      <c r="D9288" s="170" t="s">
        <v>34</v>
      </c>
      <c r="E9288" s="170">
        <v>4000</v>
      </c>
      <c r="F9288" s="170">
        <v>4</v>
      </c>
      <c r="G9288" s="171">
        <v>12</v>
      </c>
      <c r="H9288" s="170" t="s">
        <v>26</v>
      </c>
      <c r="I9288" s="171">
        <v>37.93</v>
      </c>
      <c r="J9288" s="169">
        <v>1</v>
      </c>
    </row>
    <row r="9289" spans="1:10" hidden="1" x14ac:dyDescent="0.25">
      <c r="A9289" s="169">
        <v>894295</v>
      </c>
      <c r="B9289" s="170" t="s">
        <v>6780</v>
      </c>
      <c r="C9289" s="170" t="s">
        <v>24</v>
      </c>
      <c r="D9289" s="170" t="s">
        <v>85</v>
      </c>
      <c r="E9289" s="170">
        <v>4000</v>
      </c>
      <c r="F9289" s="170">
        <v>4</v>
      </c>
      <c r="G9289" s="171">
        <v>12</v>
      </c>
      <c r="H9289" s="170" t="s">
        <v>26</v>
      </c>
      <c r="I9289" s="171">
        <v>37.93</v>
      </c>
      <c r="J9289" s="169">
        <v>1</v>
      </c>
    </row>
    <row r="9290" spans="1:10" hidden="1" x14ac:dyDescent="0.25">
      <c r="A9290" s="169">
        <v>894386</v>
      </c>
      <c r="B9290" s="170" t="s">
        <v>6781</v>
      </c>
      <c r="C9290" s="170" t="s">
        <v>24</v>
      </c>
      <c r="D9290" s="170" t="s">
        <v>66</v>
      </c>
      <c r="E9290" s="170">
        <v>4000</v>
      </c>
      <c r="F9290" s="170">
        <v>4</v>
      </c>
      <c r="G9290" s="171">
        <v>12.5</v>
      </c>
      <c r="H9290" s="170" t="s">
        <v>26</v>
      </c>
      <c r="I9290" s="171">
        <v>32.909999999999997</v>
      </c>
      <c r="J9290" s="169">
        <v>1</v>
      </c>
    </row>
    <row r="9291" spans="1:10" hidden="1" x14ac:dyDescent="0.25">
      <c r="A9291" s="169">
        <v>894725</v>
      </c>
      <c r="B9291" s="170" t="s">
        <v>6155</v>
      </c>
      <c r="C9291" s="170" t="s">
        <v>24</v>
      </c>
      <c r="D9291" s="170" t="s">
        <v>127</v>
      </c>
      <c r="E9291" s="170">
        <v>1500</v>
      </c>
      <c r="F9291" s="170">
        <v>6</v>
      </c>
      <c r="G9291" s="171">
        <v>14.3</v>
      </c>
      <c r="H9291" s="170" t="s">
        <v>43</v>
      </c>
      <c r="I9291" s="171">
        <v>34.99</v>
      </c>
      <c r="J9291" s="169">
        <v>1</v>
      </c>
    </row>
    <row r="9292" spans="1:10" hidden="1" x14ac:dyDescent="0.25">
      <c r="A9292" s="169">
        <v>895177</v>
      </c>
      <c r="B9292" s="170" t="s">
        <v>6080</v>
      </c>
      <c r="C9292" s="170" t="s">
        <v>24</v>
      </c>
      <c r="D9292" s="170" t="s">
        <v>60</v>
      </c>
      <c r="E9292" s="170">
        <v>4000</v>
      </c>
      <c r="F9292" s="170">
        <v>4</v>
      </c>
      <c r="G9292" s="171">
        <v>11.5</v>
      </c>
      <c r="H9292" s="170" t="s">
        <v>26</v>
      </c>
      <c r="I9292" s="171">
        <v>30.59</v>
      </c>
      <c r="J9292" s="169">
        <v>1</v>
      </c>
    </row>
    <row r="9293" spans="1:10" hidden="1" x14ac:dyDescent="0.25">
      <c r="A9293" s="169">
        <v>896237</v>
      </c>
      <c r="B9293" s="170" t="s">
        <v>6782</v>
      </c>
      <c r="C9293" s="170" t="s">
        <v>15</v>
      </c>
      <c r="D9293" s="170" t="s">
        <v>16</v>
      </c>
      <c r="E9293" s="170">
        <v>750</v>
      </c>
      <c r="F9293" s="170">
        <v>6</v>
      </c>
      <c r="G9293" s="171">
        <v>56.3</v>
      </c>
      <c r="H9293" s="170" t="s">
        <v>86</v>
      </c>
      <c r="I9293" s="171">
        <v>59.99</v>
      </c>
      <c r="J9293" s="169">
        <v>1</v>
      </c>
    </row>
    <row r="9294" spans="1:10" hidden="1" x14ac:dyDescent="0.25">
      <c r="A9294" s="169">
        <v>896845</v>
      </c>
      <c r="B9294" s="170" t="s">
        <v>6783</v>
      </c>
      <c r="C9294" s="170" t="s">
        <v>24</v>
      </c>
      <c r="D9294" s="170" t="s">
        <v>68</v>
      </c>
      <c r="E9294" s="170">
        <v>1500</v>
      </c>
      <c r="F9294" s="170">
        <v>6</v>
      </c>
      <c r="G9294" s="171">
        <v>11.5</v>
      </c>
      <c r="H9294" s="170" t="s">
        <v>26</v>
      </c>
      <c r="I9294" s="171">
        <v>16.010000000000002</v>
      </c>
      <c r="J9294" s="169">
        <v>1</v>
      </c>
    </row>
    <row r="9295" spans="1:10" hidden="1" x14ac:dyDescent="0.25">
      <c r="A9295" s="169">
        <v>897603</v>
      </c>
      <c r="B9295" s="170" t="s">
        <v>6784</v>
      </c>
      <c r="C9295" s="170" t="s">
        <v>15</v>
      </c>
      <c r="D9295" s="170" t="s">
        <v>16</v>
      </c>
      <c r="E9295" s="170">
        <v>750</v>
      </c>
      <c r="F9295" s="170">
        <v>12</v>
      </c>
      <c r="G9295" s="171">
        <v>40</v>
      </c>
      <c r="H9295" s="170" t="s">
        <v>17</v>
      </c>
      <c r="I9295" s="171">
        <v>32.89</v>
      </c>
      <c r="J9295" s="169">
        <v>1</v>
      </c>
    </row>
    <row r="9296" spans="1:10" hidden="1" x14ac:dyDescent="0.25">
      <c r="A9296" s="169">
        <v>897801</v>
      </c>
      <c r="B9296" s="170" t="s">
        <v>450</v>
      </c>
      <c r="C9296" s="170" t="s">
        <v>24</v>
      </c>
      <c r="D9296" s="170" t="s">
        <v>109</v>
      </c>
      <c r="E9296" s="170">
        <v>750</v>
      </c>
      <c r="F9296" s="170">
        <v>12</v>
      </c>
      <c r="G9296" s="171">
        <v>9</v>
      </c>
      <c r="H9296" s="170" t="s">
        <v>141</v>
      </c>
      <c r="I9296" s="171">
        <v>15.49</v>
      </c>
      <c r="J9296" s="169">
        <v>1</v>
      </c>
    </row>
    <row r="9297" spans="1:10" hidden="1" x14ac:dyDescent="0.25">
      <c r="A9297" s="169">
        <v>897892</v>
      </c>
      <c r="B9297" s="170" t="s">
        <v>859</v>
      </c>
      <c r="C9297" s="170" t="s">
        <v>15</v>
      </c>
      <c r="D9297" s="170" t="s">
        <v>19</v>
      </c>
      <c r="E9297" s="170">
        <v>1750</v>
      </c>
      <c r="F9297" s="170">
        <v>6</v>
      </c>
      <c r="G9297" s="171">
        <v>40</v>
      </c>
      <c r="H9297" s="170" t="s">
        <v>47</v>
      </c>
      <c r="I9297" s="171">
        <v>68.989999999999995</v>
      </c>
      <c r="J9297" s="169">
        <v>1</v>
      </c>
    </row>
    <row r="9298" spans="1:10" hidden="1" x14ac:dyDescent="0.25">
      <c r="A9298" s="169">
        <v>898411</v>
      </c>
      <c r="B9298" s="170" t="s">
        <v>6785</v>
      </c>
      <c r="C9298" s="170" t="s">
        <v>15</v>
      </c>
      <c r="D9298" s="170" t="s">
        <v>78</v>
      </c>
      <c r="E9298" s="170">
        <v>1140</v>
      </c>
      <c r="F9298" s="170">
        <v>12</v>
      </c>
      <c r="G9298" s="171">
        <v>40</v>
      </c>
      <c r="H9298" s="170" t="s">
        <v>17</v>
      </c>
      <c r="I9298" s="171">
        <v>35.6</v>
      </c>
      <c r="J9298" s="169">
        <v>1</v>
      </c>
    </row>
    <row r="9299" spans="1:10" hidden="1" x14ac:dyDescent="0.25">
      <c r="A9299" s="169">
        <v>898601</v>
      </c>
      <c r="B9299" s="170" t="s">
        <v>6425</v>
      </c>
      <c r="C9299" s="170" t="s">
        <v>15</v>
      </c>
      <c r="D9299" s="170" t="s">
        <v>19</v>
      </c>
      <c r="E9299" s="170">
        <v>1750</v>
      </c>
      <c r="F9299" s="170">
        <v>6</v>
      </c>
      <c r="G9299" s="171">
        <v>40</v>
      </c>
      <c r="H9299" s="170" t="s">
        <v>43</v>
      </c>
      <c r="I9299" s="171">
        <v>55.65</v>
      </c>
      <c r="J9299" s="169">
        <v>1</v>
      </c>
    </row>
    <row r="9300" spans="1:10" hidden="1" x14ac:dyDescent="0.25">
      <c r="A9300" s="169">
        <v>898791</v>
      </c>
      <c r="B9300" s="170" t="s">
        <v>6786</v>
      </c>
      <c r="C9300" s="170" t="s">
        <v>15</v>
      </c>
      <c r="D9300" s="170" t="s">
        <v>1129</v>
      </c>
      <c r="E9300" s="170">
        <v>750</v>
      </c>
      <c r="F9300" s="170">
        <v>6</v>
      </c>
      <c r="G9300" s="171">
        <v>40</v>
      </c>
      <c r="H9300" s="170" t="s">
        <v>43</v>
      </c>
      <c r="I9300" s="171">
        <v>106.99</v>
      </c>
      <c r="J9300" s="169">
        <v>1</v>
      </c>
    </row>
    <row r="9301" spans="1:10" hidden="1" x14ac:dyDescent="0.25">
      <c r="A9301" s="169">
        <v>898833</v>
      </c>
      <c r="B9301" s="170" t="s">
        <v>6783</v>
      </c>
      <c r="C9301" s="170" t="s">
        <v>24</v>
      </c>
      <c r="D9301" s="170" t="s">
        <v>68</v>
      </c>
      <c r="E9301" s="170">
        <v>750</v>
      </c>
      <c r="F9301" s="170">
        <v>12</v>
      </c>
      <c r="G9301" s="171">
        <v>11.5</v>
      </c>
      <c r="H9301" s="170" t="s">
        <v>26</v>
      </c>
      <c r="I9301" s="171">
        <v>7.74</v>
      </c>
      <c r="J9301" s="169">
        <v>1</v>
      </c>
    </row>
    <row r="9302" spans="1:10" hidden="1" x14ac:dyDescent="0.25">
      <c r="A9302" s="169">
        <v>898924</v>
      </c>
      <c r="B9302" s="170" t="s">
        <v>6783</v>
      </c>
      <c r="C9302" s="170" t="s">
        <v>24</v>
      </c>
      <c r="D9302" s="170" t="s">
        <v>68</v>
      </c>
      <c r="E9302" s="170">
        <v>1500</v>
      </c>
      <c r="F9302" s="170">
        <v>6</v>
      </c>
      <c r="G9302" s="171">
        <v>11.5</v>
      </c>
      <c r="H9302" s="170" t="s">
        <v>26</v>
      </c>
      <c r="I9302" s="171">
        <v>14.51</v>
      </c>
      <c r="J9302" s="169">
        <v>1</v>
      </c>
    </row>
    <row r="9303" spans="1:10" hidden="1" x14ac:dyDescent="0.25">
      <c r="A9303" s="169">
        <v>899013</v>
      </c>
      <c r="B9303" s="170" t="s">
        <v>6787</v>
      </c>
      <c r="C9303" s="170" t="s">
        <v>24</v>
      </c>
      <c r="D9303" s="170" t="s">
        <v>60</v>
      </c>
      <c r="E9303" s="170">
        <v>750</v>
      </c>
      <c r="F9303" s="170">
        <v>12</v>
      </c>
      <c r="G9303" s="171">
        <v>11.5</v>
      </c>
      <c r="H9303" s="170" t="s">
        <v>26</v>
      </c>
      <c r="I9303" s="171">
        <v>6.94</v>
      </c>
      <c r="J9303" s="169">
        <v>1</v>
      </c>
    </row>
    <row r="9304" spans="1:10" hidden="1" x14ac:dyDescent="0.25">
      <c r="A9304" s="169">
        <v>899104</v>
      </c>
      <c r="B9304" s="170" t="s">
        <v>6788</v>
      </c>
      <c r="C9304" s="170" t="s">
        <v>24</v>
      </c>
      <c r="D9304" s="170" t="s">
        <v>60</v>
      </c>
      <c r="E9304" s="170">
        <v>750</v>
      </c>
      <c r="F9304" s="170">
        <v>12</v>
      </c>
      <c r="G9304" s="171">
        <v>11.5</v>
      </c>
      <c r="H9304" s="170" t="s">
        <v>26</v>
      </c>
      <c r="I9304" s="171">
        <v>6.94</v>
      </c>
      <c r="J9304" s="169">
        <v>1</v>
      </c>
    </row>
    <row r="9305" spans="1:10" hidden="1" x14ac:dyDescent="0.25">
      <c r="A9305" s="169">
        <v>899195</v>
      </c>
      <c r="B9305" s="170" t="s">
        <v>6780</v>
      </c>
      <c r="C9305" s="170" t="s">
        <v>24</v>
      </c>
      <c r="D9305" s="170" t="s">
        <v>85</v>
      </c>
      <c r="E9305" s="170">
        <v>750</v>
      </c>
      <c r="F9305" s="170">
        <v>12</v>
      </c>
      <c r="G9305" s="171">
        <v>12</v>
      </c>
      <c r="H9305" s="170" t="s">
        <v>26</v>
      </c>
      <c r="I9305" s="171">
        <v>7.47</v>
      </c>
      <c r="J9305" s="169">
        <v>1</v>
      </c>
    </row>
    <row r="9306" spans="1:10" hidden="1" x14ac:dyDescent="0.25">
      <c r="A9306" s="169">
        <v>899286</v>
      </c>
      <c r="B9306" s="170" t="s">
        <v>6777</v>
      </c>
      <c r="C9306" s="170" t="s">
        <v>24</v>
      </c>
      <c r="D9306" s="170" t="s">
        <v>66</v>
      </c>
      <c r="E9306" s="170">
        <v>750</v>
      </c>
      <c r="F9306" s="170">
        <v>12</v>
      </c>
      <c r="G9306" s="171">
        <v>11.5</v>
      </c>
      <c r="H9306" s="170" t="s">
        <v>26</v>
      </c>
      <c r="I9306" s="171">
        <v>7.69</v>
      </c>
      <c r="J9306" s="169">
        <v>1</v>
      </c>
    </row>
    <row r="9307" spans="1:10" hidden="1" x14ac:dyDescent="0.25">
      <c r="A9307" s="169">
        <v>899377</v>
      </c>
      <c r="B9307" s="170" t="s">
        <v>6777</v>
      </c>
      <c r="C9307" s="170" t="s">
        <v>24</v>
      </c>
      <c r="D9307" s="170" t="s">
        <v>66</v>
      </c>
      <c r="E9307" s="170">
        <v>1500</v>
      </c>
      <c r="F9307" s="170">
        <v>6</v>
      </c>
      <c r="G9307" s="171">
        <v>11.5</v>
      </c>
      <c r="H9307" s="170" t="s">
        <v>26</v>
      </c>
      <c r="I9307" s="171">
        <v>14.4</v>
      </c>
      <c r="J9307" s="169">
        <v>1</v>
      </c>
    </row>
    <row r="9308" spans="1:10" hidden="1" x14ac:dyDescent="0.25">
      <c r="A9308" s="169">
        <v>899468</v>
      </c>
      <c r="B9308" s="170" t="s">
        <v>6789</v>
      </c>
      <c r="C9308" s="170" t="s">
        <v>24</v>
      </c>
      <c r="D9308" s="170" t="s">
        <v>58</v>
      </c>
      <c r="E9308" s="170">
        <v>750</v>
      </c>
      <c r="F9308" s="170">
        <v>12</v>
      </c>
      <c r="G9308" s="171">
        <v>11.8</v>
      </c>
      <c r="H9308" s="170" t="s">
        <v>26</v>
      </c>
      <c r="I9308" s="171">
        <v>7.59</v>
      </c>
      <c r="J9308" s="169">
        <v>1</v>
      </c>
    </row>
    <row r="9309" spans="1:10" hidden="1" x14ac:dyDescent="0.25">
      <c r="A9309" s="169">
        <v>899559</v>
      </c>
      <c r="B9309" s="170" t="s">
        <v>6774</v>
      </c>
      <c r="C9309" s="170" t="s">
        <v>24</v>
      </c>
      <c r="D9309" s="170" t="s">
        <v>85</v>
      </c>
      <c r="E9309" s="170">
        <v>750</v>
      </c>
      <c r="F9309" s="170">
        <v>12</v>
      </c>
      <c r="G9309" s="171">
        <v>11.5</v>
      </c>
      <c r="H9309" s="170" t="s">
        <v>26</v>
      </c>
      <c r="I9309" s="171">
        <v>8</v>
      </c>
      <c r="J9309" s="169">
        <v>1</v>
      </c>
    </row>
    <row r="9310" spans="1:10" hidden="1" x14ac:dyDescent="0.25">
      <c r="A9310" s="169">
        <v>899641</v>
      </c>
      <c r="B9310" s="170" t="s">
        <v>6774</v>
      </c>
      <c r="C9310" s="170" t="s">
        <v>24</v>
      </c>
      <c r="D9310" s="170" t="s">
        <v>85</v>
      </c>
      <c r="E9310" s="170">
        <v>1500</v>
      </c>
      <c r="F9310" s="170">
        <v>6</v>
      </c>
      <c r="G9310" s="171">
        <v>11.5</v>
      </c>
      <c r="H9310" s="170" t="s">
        <v>26</v>
      </c>
      <c r="I9310" s="171">
        <v>14.8</v>
      </c>
      <c r="J9310" s="169">
        <v>1</v>
      </c>
    </row>
    <row r="9311" spans="1:10" hidden="1" x14ac:dyDescent="0.25">
      <c r="A9311" s="169">
        <v>899732</v>
      </c>
      <c r="B9311" s="170" t="s">
        <v>6776</v>
      </c>
      <c r="C9311" s="170" t="s">
        <v>24</v>
      </c>
      <c r="D9311" s="170" t="s">
        <v>185</v>
      </c>
      <c r="E9311" s="170">
        <v>750</v>
      </c>
      <c r="F9311" s="170">
        <v>12</v>
      </c>
      <c r="G9311" s="171">
        <v>9</v>
      </c>
      <c r="H9311" s="170" t="s">
        <v>26</v>
      </c>
      <c r="I9311" s="171">
        <v>7.31</v>
      </c>
      <c r="J9311" s="169">
        <v>1</v>
      </c>
    </row>
    <row r="9312" spans="1:10" hidden="1" x14ac:dyDescent="0.25">
      <c r="A9312" s="169">
        <v>899823</v>
      </c>
      <c r="B9312" s="170" t="s">
        <v>6776</v>
      </c>
      <c r="C9312" s="170" t="s">
        <v>24</v>
      </c>
      <c r="D9312" s="170" t="s">
        <v>185</v>
      </c>
      <c r="E9312" s="170">
        <v>1500</v>
      </c>
      <c r="F9312" s="170">
        <v>6</v>
      </c>
      <c r="G9312" s="171">
        <v>9</v>
      </c>
      <c r="H9312" s="170" t="s">
        <v>26</v>
      </c>
      <c r="I9312" s="171">
        <v>13.74</v>
      </c>
      <c r="J9312" s="169">
        <v>1</v>
      </c>
    </row>
    <row r="9313" spans="1:10" hidden="1" x14ac:dyDescent="0.25">
      <c r="A9313" s="169">
        <v>900035</v>
      </c>
      <c r="B9313" s="170" t="s">
        <v>6790</v>
      </c>
      <c r="C9313" s="170" t="s">
        <v>11</v>
      </c>
      <c r="D9313" s="170" t="s">
        <v>12</v>
      </c>
      <c r="E9313" s="170">
        <v>4092</v>
      </c>
      <c r="F9313" s="170">
        <v>1</v>
      </c>
      <c r="G9313" s="171">
        <v>5</v>
      </c>
      <c r="H9313" s="170" t="s">
        <v>105</v>
      </c>
      <c r="I9313" s="171">
        <v>31.99</v>
      </c>
      <c r="J9313" s="169">
        <v>12</v>
      </c>
    </row>
    <row r="9314" spans="1:10" hidden="1" x14ac:dyDescent="0.25">
      <c r="A9314" s="169">
        <v>900035</v>
      </c>
      <c r="B9314" s="170" t="s">
        <v>6790</v>
      </c>
      <c r="C9314" s="170" t="s">
        <v>11</v>
      </c>
      <c r="D9314" s="170" t="s">
        <v>12</v>
      </c>
      <c r="E9314" s="170">
        <v>4092</v>
      </c>
      <c r="F9314" s="170">
        <v>1</v>
      </c>
      <c r="G9314" s="171">
        <v>5</v>
      </c>
      <c r="H9314" s="170" t="s">
        <v>105</v>
      </c>
      <c r="I9314" s="171">
        <v>31.99</v>
      </c>
      <c r="J9314" s="169">
        <v>12</v>
      </c>
    </row>
    <row r="9315" spans="1:10" hidden="1" x14ac:dyDescent="0.25">
      <c r="A9315" s="169">
        <v>900100</v>
      </c>
      <c r="B9315" s="170" t="s">
        <v>6791</v>
      </c>
      <c r="C9315" s="170" t="s">
        <v>11</v>
      </c>
      <c r="D9315" s="170" t="s">
        <v>267</v>
      </c>
      <c r="E9315" s="170">
        <v>4092</v>
      </c>
      <c r="F9315" s="170">
        <v>1</v>
      </c>
      <c r="G9315" s="171">
        <v>5</v>
      </c>
      <c r="H9315" s="170" t="s">
        <v>105</v>
      </c>
      <c r="I9315" s="171">
        <v>31.49</v>
      </c>
      <c r="J9315" s="169">
        <v>12</v>
      </c>
    </row>
    <row r="9316" spans="1:10" hidden="1" x14ac:dyDescent="0.25">
      <c r="A9316" s="169">
        <v>900100</v>
      </c>
      <c r="B9316" s="170" t="s">
        <v>6791</v>
      </c>
      <c r="C9316" s="170" t="s">
        <v>11</v>
      </c>
      <c r="D9316" s="170" t="s">
        <v>267</v>
      </c>
      <c r="E9316" s="170">
        <v>4092</v>
      </c>
      <c r="F9316" s="170">
        <v>1</v>
      </c>
      <c r="G9316" s="171">
        <v>5</v>
      </c>
      <c r="H9316" s="170" t="s">
        <v>105</v>
      </c>
      <c r="I9316" s="171">
        <v>31.49</v>
      </c>
      <c r="J9316" s="169">
        <v>12</v>
      </c>
    </row>
    <row r="9317" spans="1:10" hidden="1" x14ac:dyDescent="0.25">
      <c r="A9317" s="169">
        <v>900134</v>
      </c>
      <c r="B9317" s="170" t="s">
        <v>6792</v>
      </c>
      <c r="C9317" s="170" t="s">
        <v>11</v>
      </c>
      <c r="D9317" s="170" t="s">
        <v>12</v>
      </c>
      <c r="E9317" s="170">
        <v>4092</v>
      </c>
      <c r="F9317" s="170">
        <v>1</v>
      </c>
      <c r="G9317" s="171">
        <v>5</v>
      </c>
      <c r="H9317" s="170" t="s">
        <v>13</v>
      </c>
      <c r="I9317" s="171">
        <v>25.99</v>
      </c>
      <c r="J9317" s="169">
        <v>12</v>
      </c>
    </row>
    <row r="9318" spans="1:10" hidden="1" x14ac:dyDescent="0.25">
      <c r="A9318" s="169">
        <v>900134</v>
      </c>
      <c r="B9318" s="170" t="s">
        <v>6792</v>
      </c>
      <c r="C9318" s="170" t="s">
        <v>11</v>
      </c>
      <c r="D9318" s="170" t="s">
        <v>12</v>
      </c>
      <c r="E9318" s="170">
        <v>4092</v>
      </c>
      <c r="F9318" s="170">
        <v>1</v>
      </c>
      <c r="G9318" s="171">
        <v>5</v>
      </c>
      <c r="H9318" s="170" t="s">
        <v>13</v>
      </c>
      <c r="I9318" s="171">
        <v>25.99</v>
      </c>
      <c r="J9318" s="169">
        <v>12</v>
      </c>
    </row>
    <row r="9319" spans="1:10" hidden="1" x14ac:dyDescent="0.25">
      <c r="A9319" s="169">
        <v>900159</v>
      </c>
      <c r="B9319" s="170" t="s">
        <v>6793</v>
      </c>
      <c r="C9319" s="170" t="s">
        <v>11</v>
      </c>
      <c r="D9319" s="170" t="s">
        <v>267</v>
      </c>
      <c r="E9319" s="170">
        <v>8184</v>
      </c>
      <c r="F9319" s="170">
        <v>1</v>
      </c>
      <c r="G9319" s="171">
        <v>5</v>
      </c>
      <c r="H9319" s="170" t="s">
        <v>105</v>
      </c>
      <c r="I9319" s="171">
        <v>55.99</v>
      </c>
      <c r="J9319" s="169">
        <v>24</v>
      </c>
    </row>
    <row r="9320" spans="1:10" hidden="1" x14ac:dyDescent="0.25">
      <c r="A9320" s="169">
        <v>900159</v>
      </c>
      <c r="B9320" s="170" t="s">
        <v>6793</v>
      </c>
      <c r="C9320" s="170" t="s">
        <v>11</v>
      </c>
      <c r="D9320" s="170" t="s">
        <v>267</v>
      </c>
      <c r="E9320" s="170">
        <v>8184</v>
      </c>
      <c r="F9320" s="170">
        <v>1</v>
      </c>
      <c r="G9320" s="171">
        <v>5</v>
      </c>
      <c r="H9320" s="170" t="s">
        <v>105</v>
      </c>
      <c r="I9320" s="171">
        <v>55.99</v>
      </c>
      <c r="J9320" s="169">
        <v>24</v>
      </c>
    </row>
    <row r="9321" spans="1:10" hidden="1" x14ac:dyDescent="0.25">
      <c r="A9321" s="169">
        <v>900308</v>
      </c>
      <c r="B9321" s="170" t="s">
        <v>6794</v>
      </c>
      <c r="C9321" s="170" t="s">
        <v>11</v>
      </c>
      <c r="D9321" s="170" t="s">
        <v>211</v>
      </c>
      <c r="E9321" s="170">
        <v>4092</v>
      </c>
      <c r="F9321" s="170">
        <v>1</v>
      </c>
      <c r="G9321" s="171">
        <v>4</v>
      </c>
      <c r="H9321" s="170" t="s">
        <v>105</v>
      </c>
      <c r="I9321" s="171">
        <v>31.99</v>
      </c>
      <c r="J9321" s="169">
        <v>12</v>
      </c>
    </row>
    <row r="9322" spans="1:10" hidden="1" x14ac:dyDescent="0.25">
      <c r="A9322" s="169">
        <v>900308</v>
      </c>
      <c r="B9322" s="170" t="s">
        <v>6794</v>
      </c>
      <c r="C9322" s="170" t="s">
        <v>11</v>
      </c>
      <c r="D9322" s="170" t="s">
        <v>211</v>
      </c>
      <c r="E9322" s="170">
        <v>4092</v>
      </c>
      <c r="F9322" s="170">
        <v>1</v>
      </c>
      <c r="G9322" s="171">
        <v>4</v>
      </c>
      <c r="H9322" s="170" t="s">
        <v>105</v>
      </c>
      <c r="I9322" s="171">
        <v>31.99</v>
      </c>
      <c r="J9322" s="169">
        <v>12</v>
      </c>
    </row>
    <row r="9323" spans="1:10" hidden="1" x14ac:dyDescent="0.25">
      <c r="A9323" s="169">
        <v>900480</v>
      </c>
      <c r="B9323" s="170" t="s">
        <v>6795</v>
      </c>
      <c r="C9323" s="170" t="s">
        <v>11</v>
      </c>
      <c r="D9323" s="170" t="s">
        <v>12</v>
      </c>
      <c r="E9323" s="170">
        <v>8184</v>
      </c>
      <c r="F9323" s="170">
        <v>1</v>
      </c>
      <c r="G9323" s="171">
        <v>5</v>
      </c>
      <c r="H9323" s="170" t="s">
        <v>105</v>
      </c>
      <c r="I9323" s="171">
        <v>55.49</v>
      </c>
      <c r="J9323" s="169">
        <v>24</v>
      </c>
    </row>
    <row r="9324" spans="1:10" hidden="1" x14ac:dyDescent="0.25">
      <c r="A9324" s="169">
        <v>900480</v>
      </c>
      <c r="B9324" s="170" t="s">
        <v>6795</v>
      </c>
      <c r="C9324" s="170" t="s">
        <v>11</v>
      </c>
      <c r="D9324" s="170" t="s">
        <v>12</v>
      </c>
      <c r="E9324" s="170">
        <v>8184</v>
      </c>
      <c r="F9324" s="170">
        <v>1</v>
      </c>
      <c r="G9324" s="171">
        <v>5</v>
      </c>
      <c r="H9324" s="170" t="s">
        <v>105</v>
      </c>
      <c r="I9324" s="171">
        <v>55.49</v>
      </c>
      <c r="J9324" s="169">
        <v>24</v>
      </c>
    </row>
    <row r="9325" spans="1:10" hidden="1" x14ac:dyDescent="0.25">
      <c r="A9325" s="169">
        <v>900621</v>
      </c>
      <c r="B9325" s="170" t="s">
        <v>6796</v>
      </c>
      <c r="C9325" s="170" t="s">
        <v>11</v>
      </c>
      <c r="D9325" s="170" t="s">
        <v>12</v>
      </c>
      <c r="E9325" s="170">
        <v>2046</v>
      </c>
      <c r="F9325" s="170">
        <v>4</v>
      </c>
      <c r="G9325" s="171">
        <v>5</v>
      </c>
      <c r="H9325" s="170" t="s">
        <v>13</v>
      </c>
      <c r="I9325" s="171">
        <v>15.79</v>
      </c>
      <c r="J9325" s="169">
        <v>6</v>
      </c>
    </row>
    <row r="9326" spans="1:10" hidden="1" x14ac:dyDescent="0.25">
      <c r="A9326" s="169">
        <v>900621</v>
      </c>
      <c r="B9326" s="170" t="s">
        <v>6796</v>
      </c>
      <c r="C9326" s="170" t="s">
        <v>11</v>
      </c>
      <c r="D9326" s="170" t="s">
        <v>12</v>
      </c>
      <c r="E9326" s="170">
        <v>2046</v>
      </c>
      <c r="F9326" s="170">
        <v>4</v>
      </c>
      <c r="G9326" s="171">
        <v>5</v>
      </c>
      <c r="H9326" s="170" t="s">
        <v>13</v>
      </c>
      <c r="I9326" s="171">
        <v>15.79</v>
      </c>
      <c r="J9326" s="169">
        <v>6</v>
      </c>
    </row>
    <row r="9327" spans="1:10" hidden="1" x14ac:dyDescent="0.25">
      <c r="A9327" s="169">
        <v>900779</v>
      </c>
      <c r="B9327" s="170" t="s">
        <v>6797</v>
      </c>
      <c r="C9327" s="170" t="s">
        <v>11</v>
      </c>
      <c r="D9327" s="170" t="s">
        <v>12</v>
      </c>
      <c r="E9327" s="170">
        <v>8184</v>
      </c>
      <c r="F9327" s="170">
        <v>1</v>
      </c>
      <c r="G9327" s="171">
        <v>5</v>
      </c>
      <c r="H9327" s="170" t="s">
        <v>13</v>
      </c>
      <c r="I9327" s="171">
        <v>54.29</v>
      </c>
      <c r="J9327" s="169">
        <v>24</v>
      </c>
    </row>
    <row r="9328" spans="1:10" hidden="1" x14ac:dyDescent="0.25">
      <c r="A9328" s="169">
        <v>900779</v>
      </c>
      <c r="B9328" s="170" t="s">
        <v>6797</v>
      </c>
      <c r="C9328" s="170" t="s">
        <v>11</v>
      </c>
      <c r="D9328" s="170" t="s">
        <v>12</v>
      </c>
      <c r="E9328" s="170">
        <v>8184</v>
      </c>
      <c r="F9328" s="170">
        <v>1</v>
      </c>
      <c r="G9328" s="171">
        <v>5</v>
      </c>
      <c r="H9328" s="170" t="s">
        <v>13</v>
      </c>
      <c r="I9328" s="171">
        <v>54.29</v>
      </c>
      <c r="J9328" s="169">
        <v>24</v>
      </c>
    </row>
    <row r="9329" spans="1:10" hidden="1" x14ac:dyDescent="0.25">
      <c r="A9329" s="169">
        <v>902619</v>
      </c>
      <c r="B9329" s="170" t="s">
        <v>6798</v>
      </c>
      <c r="C9329" s="170" t="s">
        <v>11</v>
      </c>
      <c r="D9329" s="170" t="s">
        <v>12</v>
      </c>
      <c r="E9329" s="170">
        <v>2046</v>
      </c>
      <c r="F9329" s="170">
        <v>4</v>
      </c>
      <c r="G9329" s="171">
        <v>5</v>
      </c>
      <c r="H9329" s="170" t="s">
        <v>105</v>
      </c>
      <c r="I9329" s="171">
        <v>16.09</v>
      </c>
      <c r="J9329" s="169">
        <v>6</v>
      </c>
    </row>
    <row r="9330" spans="1:10" hidden="1" x14ac:dyDescent="0.25">
      <c r="A9330" s="169">
        <v>902619</v>
      </c>
      <c r="B9330" s="170" t="s">
        <v>6798</v>
      </c>
      <c r="C9330" s="170" t="s">
        <v>11</v>
      </c>
      <c r="D9330" s="170" t="s">
        <v>12</v>
      </c>
      <c r="E9330" s="170">
        <v>2046</v>
      </c>
      <c r="F9330" s="170">
        <v>4</v>
      </c>
      <c r="G9330" s="171">
        <v>5</v>
      </c>
      <c r="H9330" s="170" t="s">
        <v>105</v>
      </c>
      <c r="I9330" s="171">
        <v>16.09</v>
      </c>
      <c r="J9330" s="169">
        <v>6</v>
      </c>
    </row>
    <row r="9331" spans="1:10" hidden="1" x14ac:dyDescent="0.25">
      <c r="A9331" s="169">
        <v>902627</v>
      </c>
      <c r="B9331" s="170" t="s">
        <v>6799</v>
      </c>
      <c r="C9331" s="170" t="s">
        <v>11</v>
      </c>
      <c r="D9331" s="170" t="s">
        <v>12</v>
      </c>
      <c r="E9331" s="170">
        <v>4092</v>
      </c>
      <c r="F9331" s="170">
        <v>1</v>
      </c>
      <c r="G9331" s="171">
        <v>5</v>
      </c>
      <c r="H9331" s="170" t="s">
        <v>105</v>
      </c>
      <c r="I9331" s="171">
        <v>31.99</v>
      </c>
      <c r="J9331" s="169">
        <v>12</v>
      </c>
    </row>
    <row r="9332" spans="1:10" hidden="1" x14ac:dyDescent="0.25">
      <c r="A9332" s="169">
        <v>902627</v>
      </c>
      <c r="B9332" s="170" t="s">
        <v>6799</v>
      </c>
      <c r="C9332" s="170" t="s">
        <v>11</v>
      </c>
      <c r="D9332" s="170" t="s">
        <v>12</v>
      </c>
      <c r="E9332" s="170">
        <v>4092</v>
      </c>
      <c r="F9332" s="170">
        <v>1</v>
      </c>
      <c r="G9332" s="171">
        <v>5</v>
      </c>
      <c r="H9332" s="170" t="s">
        <v>105</v>
      </c>
      <c r="I9332" s="171">
        <v>31.99</v>
      </c>
      <c r="J9332" s="169">
        <v>12</v>
      </c>
    </row>
    <row r="9333" spans="1:10" hidden="1" x14ac:dyDescent="0.25">
      <c r="A9333" s="169">
        <v>902635</v>
      </c>
      <c r="B9333" s="170" t="s">
        <v>6800</v>
      </c>
      <c r="C9333" s="170" t="s">
        <v>11</v>
      </c>
      <c r="D9333" s="170" t="s">
        <v>12</v>
      </c>
      <c r="E9333" s="170">
        <v>8184</v>
      </c>
      <c r="F9333" s="170">
        <v>1</v>
      </c>
      <c r="G9333" s="171">
        <v>5</v>
      </c>
      <c r="H9333" s="170" t="s">
        <v>105</v>
      </c>
      <c r="I9333" s="171">
        <v>55.49</v>
      </c>
      <c r="J9333" s="169">
        <v>24</v>
      </c>
    </row>
    <row r="9334" spans="1:10" hidden="1" x14ac:dyDescent="0.25">
      <c r="A9334" s="169">
        <v>902635</v>
      </c>
      <c r="B9334" s="170" t="s">
        <v>6800</v>
      </c>
      <c r="C9334" s="170" t="s">
        <v>11</v>
      </c>
      <c r="D9334" s="170" t="s">
        <v>12</v>
      </c>
      <c r="E9334" s="170">
        <v>8184</v>
      </c>
      <c r="F9334" s="170">
        <v>1</v>
      </c>
      <c r="G9334" s="171">
        <v>5</v>
      </c>
      <c r="H9334" s="170" t="s">
        <v>105</v>
      </c>
      <c r="I9334" s="171">
        <v>55.49</v>
      </c>
      <c r="J9334" s="169">
        <v>24</v>
      </c>
    </row>
    <row r="9335" spans="1:10" hidden="1" x14ac:dyDescent="0.25">
      <c r="A9335" s="169">
        <v>903187</v>
      </c>
      <c r="B9335" s="170" t="s">
        <v>6801</v>
      </c>
      <c r="C9335" s="170" t="s">
        <v>11</v>
      </c>
      <c r="D9335" s="170" t="s">
        <v>12</v>
      </c>
      <c r="E9335" s="170">
        <v>4092</v>
      </c>
      <c r="F9335" s="170">
        <v>1</v>
      </c>
      <c r="G9335" s="171">
        <v>5</v>
      </c>
      <c r="H9335" s="170" t="s">
        <v>105</v>
      </c>
      <c r="I9335" s="171">
        <v>31.99</v>
      </c>
      <c r="J9335" s="169">
        <v>12</v>
      </c>
    </row>
    <row r="9336" spans="1:10" hidden="1" x14ac:dyDescent="0.25">
      <c r="A9336" s="169">
        <v>903187</v>
      </c>
      <c r="B9336" s="170" t="s">
        <v>6801</v>
      </c>
      <c r="C9336" s="170" t="s">
        <v>11</v>
      </c>
      <c r="D9336" s="170" t="s">
        <v>12</v>
      </c>
      <c r="E9336" s="170">
        <v>4092</v>
      </c>
      <c r="F9336" s="170">
        <v>1</v>
      </c>
      <c r="G9336" s="171">
        <v>5</v>
      </c>
      <c r="H9336" s="170" t="s">
        <v>105</v>
      </c>
      <c r="I9336" s="171">
        <v>31.99</v>
      </c>
      <c r="J9336" s="169">
        <v>12</v>
      </c>
    </row>
    <row r="9337" spans="1:10" hidden="1" x14ac:dyDescent="0.25">
      <c r="A9337" s="169">
        <v>903393</v>
      </c>
      <c r="B9337" s="170" t="s">
        <v>6802</v>
      </c>
      <c r="C9337" s="170" t="s">
        <v>11</v>
      </c>
      <c r="D9337" s="170" t="s">
        <v>303</v>
      </c>
      <c r="E9337" s="170">
        <v>2130</v>
      </c>
      <c r="F9337" s="170">
        <v>4</v>
      </c>
      <c r="G9337" s="171">
        <v>5.65</v>
      </c>
      <c r="H9337" s="170" t="s">
        <v>13</v>
      </c>
      <c r="I9337" s="171">
        <v>13.79</v>
      </c>
      <c r="J9337" s="169">
        <v>6</v>
      </c>
    </row>
    <row r="9338" spans="1:10" hidden="1" x14ac:dyDescent="0.25">
      <c r="A9338" s="169">
        <v>903393</v>
      </c>
      <c r="B9338" s="170" t="s">
        <v>6802</v>
      </c>
      <c r="C9338" s="170" t="s">
        <v>11</v>
      </c>
      <c r="D9338" s="170" t="s">
        <v>303</v>
      </c>
      <c r="E9338" s="170">
        <v>2130</v>
      </c>
      <c r="F9338" s="170">
        <v>4</v>
      </c>
      <c r="G9338" s="171">
        <v>5.65</v>
      </c>
      <c r="H9338" s="170" t="s">
        <v>13</v>
      </c>
      <c r="I9338" s="171">
        <v>13.79</v>
      </c>
      <c r="J9338" s="169">
        <v>6</v>
      </c>
    </row>
    <row r="9339" spans="1:10" hidden="1" x14ac:dyDescent="0.25">
      <c r="A9339" s="169">
        <v>904334</v>
      </c>
      <c r="B9339" s="170" t="s">
        <v>6803</v>
      </c>
      <c r="C9339" s="170" t="s">
        <v>11</v>
      </c>
      <c r="D9339" s="170" t="s">
        <v>12</v>
      </c>
      <c r="E9339" s="170">
        <v>2130</v>
      </c>
      <c r="F9339" s="170">
        <v>4</v>
      </c>
      <c r="G9339" s="171">
        <v>5</v>
      </c>
      <c r="H9339" s="170" t="s">
        <v>105</v>
      </c>
      <c r="I9339" s="171">
        <v>13.19</v>
      </c>
      <c r="J9339" s="169">
        <v>6</v>
      </c>
    </row>
    <row r="9340" spans="1:10" hidden="1" x14ac:dyDescent="0.25">
      <c r="A9340" s="169">
        <v>904334</v>
      </c>
      <c r="B9340" s="170" t="s">
        <v>6803</v>
      </c>
      <c r="C9340" s="170" t="s">
        <v>11</v>
      </c>
      <c r="D9340" s="170" t="s">
        <v>12</v>
      </c>
      <c r="E9340" s="170">
        <v>2130</v>
      </c>
      <c r="F9340" s="170">
        <v>4</v>
      </c>
      <c r="G9340" s="171">
        <v>5</v>
      </c>
      <c r="H9340" s="170" t="s">
        <v>105</v>
      </c>
      <c r="I9340" s="171">
        <v>13.19</v>
      </c>
      <c r="J9340" s="169">
        <v>6</v>
      </c>
    </row>
    <row r="9341" spans="1:10" hidden="1" x14ac:dyDescent="0.25">
      <c r="A9341" s="169">
        <v>905844</v>
      </c>
      <c r="B9341" s="170" t="s">
        <v>6804</v>
      </c>
      <c r="C9341" s="170" t="s">
        <v>11</v>
      </c>
      <c r="D9341" s="170" t="s">
        <v>12</v>
      </c>
      <c r="E9341" s="170">
        <v>8520</v>
      </c>
      <c r="F9341" s="170">
        <v>1</v>
      </c>
      <c r="G9341" s="171">
        <v>5</v>
      </c>
      <c r="H9341" s="170" t="s">
        <v>13</v>
      </c>
      <c r="I9341" s="171">
        <v>50.79</v>
      </c>
      <c r="J9341" s="169">
        <v>24</v>
      </c>
    </row>
    <row r="9342" spans="1:10" hidden="1" x14ac:dyDescent="0.25">
      <c r="A9342" s="169">
        <v>905844</v>
      </c>
      <c r="B9342" s="170" t="s">
        <v>6804</v>
      </c>
      <c r="C9342" s="170" t="s">
        <v>11</v>
      </c>
      <c r="D9342" s="170" t="s">
        <v>12</v>
      </c>
      <c r="E9342" s="170">
        <v>8520</v>
      </c>
      <c r="F9342" s="170">
        <v>1</v>
      </c>
      <c r="G9342" s="171">
        <v>5</v>
      </c>
      <c r="H9342" s="170" t="s">
        <v>13</v>
      </c>
      <c r="I9342" s="171">
        <v>50.79</v>
      </c>
      <c r="J9342" s="169">
        <v>24</v>
      </c>
    </row>
    <row r="9343" spans="1:10" hidden="1" x14ac:dyDescent="0.25">
      <c r="A9343" s="169">
        <v>906313</v>
      </c>
      <c r="B9343" s="170" t="s">
        <v>6805</v>
      </c>
      <c r="C9343" s="170" t="s">
        <v>11</v>
      </c>
      <c r="D9343" s="170" t="s">
        <v>12</v>
      </c>
      <c r="E9343" s="170">
        <v>8520</v>
      </c>
      <c r="F9343" s="170">
        <v>1</v>
      </c>
      <c r="G9343" s="171">
        <v>5</v>
      </c>
      <c r="H9343" s="170" t="s">
        <v>105</v>
      </c>
      <c r="I9343" s="171">
        <v>45.99</v>
      </c>
      <c r="J9343" s="169">
        <v>24</v>
      </c>
    </row>
    <row r="9344" spans="1:10" hidden="1" x14ac:dyDescent="0.25">
      <c r="A9344" s="169">
        <v>906313</v>
      </c>
      <c r="B9344" s="170" t="s">
        <v>6805</v>
      </c>
      <c r="C9344" s="170" t="s">
        <v>11</v>
      </c>
      <c r="D9344" s="170" t="s">
        <v>12</v>
      </c>
      <c r="E9344" s="170">
        <v>8520</v>
      </c>
      <c r="F9344" s="170">
        <v>1</v>
      </c>
      <c r="G9344" s="171">
        <v>5</v>
      </c>
      <c r="H9344" s="170" t="s">
        <v>105</v>
      </c>
      <c r="I9344" s="171">
        <v>45.99</v>
      </c>
      <c r="J9344" s="169">
        <v>24</v>
      </c>
    </row>
    <row r="9345" spans="1:10" hidden="1" x14ac:dyDescent="0.25">
      <c r="A9345" s="169">
        <v>906339</v>
      </c>
      <c r="B9345" s="170" t="s">
        <v>6806</v>
      </c>
      <c r="C9345" s="170" t="s">
        <v>11</v>
      </c>
      <c r="D9345" s="170" t="s">
        <v>211</v>
      </c>
      <c r="E9345" s="170">
        <v>8520</v>
      </c>
      <c r="F9345" s="170">
        <v>1</v>
      </c>
      <c r="G9345" s="171">
        <v>4</v>
      </c>
      <c r="H9345" s="170" t="s">
        <v>105</v>
      </c>
      <c r="I9345" s="171">
        <v>52.99</v>
      </c>
      <c r="J9345" s="169">
        <v>24</v>
      </c>
    </row>
    <row r="9346" spans="1:10" hidden="1" x14ac:dyDescent="0.25">
      <c r="A9346" s="169">
        <v>906339</v>
      </c>
      <c r="B9346" s="170" t="s">
        <v>6806</v>
      </c>
      <c r="C9346" s="170" t="s">
        <v>11</v>
      </c>
      <c r="D9346" s="170" t="s">
        <v>211</v>
      </c>
      <c r="E9346" s="170">
        <v>8520</v>
      </c>
      <c r="F9346" s="170">
        <v>1</v>
      </c>
      <c r="G9346" s="171">
        <v>4</v>
      </c>
      <c r="H9346" s="170" t="s">
        <v>105</v>
      </c>
      <c r="I9346" s="171">
        <v>52.99</v>
      </c>
      <c r="J9346" s="169">
        <v>24</v>
      </c>
    </row>
    <row r="9347" spans="1:10" hidden="1" x14ac:dyDescent="0.25">
      <c r="A9347" s="169">
        <v>906354</v>
      </c>
      <c r="B9347" s="170" t="s">
        <v>6807</v>
      </c>
      <c r="C9347" s="170" t="s">
        <v>11</v>
      </c>
      <c r="D9347" s="170" t="s">
        <v>12</v>
      </c>
      <c r="E9347" s="170">
        <v>8520</v>
      </c>
      <c r="F9347" s="170">
        <v>1</v>
      </c>
      <c r="G9347" s="171">
        <v>5</v>
      </c>
      <c r="H9347" s="170" t="s">
        <v>105</v>
      </c>
      <c r="I9347" s="171">
        <v>52.99</v>
      </c>
      <c r="J9347" s="169">
        <v>24</v>
      </c>
    </row>
    <row r="9348" spans="1:10" hidden="1" x14ac:dyDescent="0.25">
      <c r="A9348" s="169">
        <v>906354</v>
      </c>
      <c r="B9348" s="170" t="s">
        <v>6807</v>
      </c>
      <c r="C9348" s="170" t="s">
        <v>11</v>
      </c>
      <c r="D9348" s="170" t="s">
        <v>12</v>
      </c>
      <c r="E9348" s="170">
        <v>8520</v>
      </c>
      <c r="F9348" s="170">
        <v>1</v>
      </c>
      <c r="G9348" s="171">
        <v>5</v>
      </c>
      <c r="H9348" s="170" t="s">
        <v>105</v>
      </c>
      <c r="I9348" s="171">
        <v>52.99</v>
      </c>
      <c r="J9348" s="169">
        <v>24</v>
      </c>
    </row>
    <row r="9349" spans="1:10" hidden="1" x14ac:dyDescent="0.25">
      <c r="A9349" s="169">
        <v>906560</v>
      </c>
      <c r="B9349" s="170" t="s">
        <v>6808</v>
      </c>
      <c r="C9349" s="170" t="s">
        <v>11</v>
      </c>
      <c r="D9349" s="170" t="s">
        <v>211</v>
      </c>
      <c r="E9349" s="170">
        <v>2046</v>
      </c>
      <c r="F9349" s="170">
        <v>4</v>
      </c>
      <c r="G9349" s="171">
        <v>4</v>
      </c>
      <c r="H9349" s="170" t="s">
        <v>13</v>
      </c>
      <c r="I9349" s="171">
        <v>15.99</v>
      </c>
      <c r="J9349" s="169">
        <v>6</v>
      </c>
    </row>
    <row r="9350" spans="1:10" hidden="1" x14ac:dyDescent="0.25">
      <c r="A9350" s="169">
        <v>906560</v>
      </c>
      <c r="B9350" s="170" t="s">
        <v>6808</v>
      </c>
      <c r="C9350" s="170" t="s">
        <v>11</v>
      </c>
      <c r="D9350" s="170" t="s">
        <v>211</v>
      </c>
      <c r="E9350" s="170">
        <v>2046</v>
      </c>
      <c r="F9350" s="170">
        <v>4</v>
      </c>
      <c r="G9350" s="171">
        <v>4</v>
      </c>
      <c r="H9350" s="170" t="s">
        <v>13</v>
      </c>
      <c r="I9350" s="171">
        <v>15.99</v>
      </c>
      <c r="J9350" s="169">
        <v>6</v>
      </c>
    </row>
    <row r="9351" spans="1:10" hidden="1" x14ac:dyDescent="0.25">
      <c r="A9351" s="169">
        <v>906586</v>
      </c>
      <c r="B9351" s="170" t="s">
        <v>6809</v>
      </c>
      <c r="C9351" s="170" t="s">
        <v>11</v>
      </c>
      <c r="D9351" s="170" t="s">
        <v>211</v>
      </c>
      <c r="E9351" s="170">
        <v>8184</v>
      </c>
      <c r="F9351" s="170">
        <v>1</v>
      </c>
      <c r="G9351" s="171">
        <v>4</v>
      </c>
      <c r="H9351" s="170" t="s">
        <v>13</v>
      </c>
      <c r="I9351" s="171">
        <v>55.49</v>
      </c>
      <c r="J9351" s="169">
        <v>24</v>
      </c>
    </row>
    <row r="9352" spans="1:10" hidden="1" x14ac:dyDescent="0.25">
      <c r="A9352" s="169">
        <v>906586</v>
      </c>
      <c r="B9352" s="170" t="s">
        <v>6809</v>
      </c>
      <c r="C9352" s="170" t="s">
        <v>11</v>
      </c>
      <c r="D9352" s="170" t="s">
        <v>211</v>
      </c>
      <c r="E9352" s="170">
        <v>8184</v>
      </c>
      <c r="F9352" s="170">
        <v>1</v>
      </c>
      <c r="G9352" s="171">
        <v>4</v>
      </c>
      <c r="H9352" s="170" t="s">
        <v>13</v>
      </c>
      <c r="I9352" s="171">
        <v>55.49</v>
      </c>
      <c r="J9352" s="169">
        <v>24</v>
      </c>
    </row>
    <row r="9353" spans="1:10" hidden="1" x14ac:dyDescent="0.25">
      <c r="A9353" s="169">
        <v>906644</v>
      </c>
      <c r="B9353" s="170" t="s">
        <v>6810</v>
      </c>
      <c r="C9353" s="170" t="s">
        <v>11</v>
      </c>
      <c r="D9353" s="170" t="s">
        <v>211</v>
      </c>
      <c r="E9353" s="170">
        <v>8520</v>
      </c>
      <c r="F9353" s="170">
        <v>1</v>
      </c>
      <c r="G9353" s="171">
        <v>4</v>
      </c>
      <c r="H9353" s="170" t="s">
        <v>13</v>
      </c>
      <c r="I9353" s="171">
        <v>52.99</v>
      </c>
      <c r="J9353" s="169">
        <v>24</v>
      </c>
    </row>
    <row r="9354" spans="1:10" hidden="1" x14ac:dyDescent="0.25">
      <c r="A9354" s="169">
        <v>906644</v>
      </c>
      <c r="B9354" s="170" t="s">
        <v>6810</v>
      </c>
      <c r="C9354" s="170" t="s">
        <v>11</v>
      </c>
      <c r="D9354" s="170" t="s">
        <v>211</v>
      </c>
      <c r="E9354" s="170">
        <v>8520</v>
      </c>
      <c r="F9354" s="170">
        <v>1</v>
      </c>
      <c r="G9354" s="171">
        <v>4</v>
      </c>
      <c r="H9354" s="170" t="s">
        <v>13</v>
      </c>
      <c r="I9354" s="171">
        <v>52.99</v>
      </c>
      <c r="J9354" s="169">
        <v>24</v>
      </c>
    </row>
    <row r="9355" spans="1:10" hidden="1" x14ac:dyDescent="0.25">
      <c r="A9355" s="169">
        <v>908616</v>
      </c>
      <c r="B9355" s="170" t="s">
        <v>6811</v>
      </c>
      <c r="C9355" s="170" t="s">
        <v>11</v>
      </c>
      <c r="D9355" s="170" t="s">
        <v>211</v>
      </c>
      <c r="E9355" s="170">
        <v>8184</v>
      </c>
      <c r="F9355" s="170">
        <v>1</v>
      </c>
      <c r="G9355" s="171">
        <v>4</v>
      </c>
      <c r="H9355" s="170" t="s">
        <v>105</v>
      </c>
      <c r="I9355" s="171">
        <v>55.49</v>
      </c>
      <c r="J9355" s="169">
        <v>24</v>
      </c>
    </row>
    <row r="9356" spans="1:10" hidden="1" x14ac:dyDescent="0.25">
      <c r="A9356" s="169">
        <v>908616</v>
      </c>
      <c r="B9356" s="170" t="s">
        <v>6811</v>
      </c>
      <c r="C9356" s="170" t="s">
        <v>11</v>
      </c>
      <c r="D9356" s="170" t="s">
        <v>211</v>
      </c>
      <c r="E9356" s="170">
        <v>8184</v>
      </c>
      <c r="F9356" s="170">
        <v>1</v>
      </c>
      <c r="G9356" s="171">
        <v>4</v>
      </c>
      <c r="H9356" s="170" t="s">
        <v>105</v>
      </c>
      <c r="I9356" s="171">
        <v>55.49</v>
      </c>
      <c r="J9356" s="169">
        <v>24</v>
      </c>
    </row>
    <row r="9357" spans="1:10" hidden="1" x14ac:dyDescent="0.25">
      <c r="A9357" s="169">
        <v>908624</v>
      </c>
      <c r="B9357" s="170" t="s">
        <v>6812</v>
      </c>
      <c r="C9357" s="170" t="s">
        <v>11</v>
      </c>
      <c r="D9357" s="170" t="s">
        <v>211</v>
      </c>
      <c r="E9357" s="170">
        <v>4092</v>
      </c>
      <c r="F9357" s="170">
        <v>1</v>
      </c>
      <c r="G9357" s="171">
        <v>4</v>
      </c>
      <c r="H9357" s="170" t="s">
        <v>105</v>
      </c>
      <c r="I9357" s="171">
        <v>31.99</v>
      </c>
      <c r="J9357" s="169">
        <v>12</v>
      </c>
    </row>
    <row r="9358" spans="1:10" hidden="1" x14ac:dyDescent="0.25">
      <c r="A9358" s="169">
        <v>908624</v>
      </c>
      <c r="B9358" s="170" t="s">
        <v>6812</v>
      </c>
      <c r="C9358" s="170" t="s">
        <v>11</v>
      </c>
      <c r="D9358" s="170" t="s">
        <v>211</v>
      </c>
      <c r="E9358" s="170">
        <v>4092</v>
      </c>
      <c r="F9358" s="170">
        <v>1</v>
      </c>
      <c r="G9358" s="171">
        <v>4</v>
      </c>
      <c r="H9358" s="170" t="s">
        <v>105</v>
      </c>
      <c r="I9358" s="171">
        <v>31.99</v>
      </c>
      <c r="J9358" s="169">
        <v>12</v>
      </c>
    </row>
    <row r="9359" spans="1:10" hidden="1" x14ac:dyDescent="0.25">
      <c r="A9359" s="169">
        <v>909523</v>
      </c>
      <c r="B9359" s="170" t="s">
        <v>6813</v>
      </c>
      <c r="C9359" s="170" t="s">
        <v>11</v>
      </c>
      <c r="D9359" s="170" t="s">
        <v>12</v>
      </c>
      <c r="E9359" s="170">
        <v>8184</v>
      </c>
      <c r="F9359" s="170">
        <v>1</v>
      </c>
      <c r="G9359" s="171">
        <v>5</v>
      </c>
      <c r="H9359" s="170" t="s">
        <v>105</v>
      </c>
      <c r="I9359" s="171">
        <v>55.49</v>
      </c>
      <c r="J9359" s="169">
        <v>24</v>
      </c>
    </row>
    <row r="9360" spans="1:10" hidden="1" x14ac:dyDescent="0.25">
      <c r="A9360" s="169">
        <v>909523</v>
      </c>
      <c r="B9360" s="170" t="s">
        <v>6813</v>
      </c>
      <c r="C9360" s="170" t="s">
        <v>11</v>
      </c>
      <c r="D9360" s="170" t="s">
        <v>12</v>
      </c>
      <c r="E9360" s="170">
        <v>8184</v>
      </c>
      <c r="F9360" s="170">
        <v>1</v>
      </c>
      <c r="G9360" s="171">
        <v>5</v>
      </c>
      <c r="H9360" s="170" t="s">
        <v>105</v>
      </c>
      <c r="I9360" s="171">
        <v>55.49</v>
      </c>
      <c r="J9360" s="169">
        <v>24</v>
      </c>
    </row>
    <row r="9361" spans="1:10" hidden="1" x14ac:dyDescent="0.25">
      <c r="A9361" s="169">
        <v>911404</v>
      </c>
      <c r="B9361" s="170" t="s">
        <v>6814</v>
      </c>
      <c r="C9361" s="170" t="s">
        <v>11</v>
      </c>
      <c r="D9361" s="170" t="s">
        <v>12</v>
      </c>
      <c r="E9361" s="170">
        <v>4092</v>
      </c>
      <c r="F9361" s="170">
        <v>1</v>
      </c>
      <c r="G9361" s="171">
        <v>5</v>
      </c>
      <c r="H9361" s="170" t="s">
        <v>54</v>
      </c>
      <c r="I9361" s="171">
        <v>30.99</v>
      </c>
      <c r="J9361" s="169">
        <v>12</v>
      </c>
    </row>
    <row r="9362" spans="1:10" hidden="1" x14ac:dyDescent="0.25">
      <c r="A9362" s="169">
        <v>911404</v>
      </c>
      <c r="B9362" s="170" t="s">
        <v>6814</v>
      </c>
      <c r="C9362" s="170" t="s">
        <v>11</v>
      </c>
      <c r="D9362" s="170" t="s">
        <v>12</v>
      </c>
      <c r="E9362" s="170">
        <v>4092</v>
      </c>
      <c r="F9362" s="170">
        <v>1</v>
      </c>
      <c r="G9362" s="171">
        <v>5</v>
      </c>
      <c r="H9362" s="170" t="s">
        <v>54</v>
      </c>
      <c r="I9362" s="171">
        <v>30.99</v>
      </c>
      <c r="J9362" s="169">
        <v>12</v>
      </c>
    </row>
    <row r="9363" spans="1:10" hidden="1" x14ac:dyDescent="0.25">
      <c r="A9363" s="169">
        <v>911412</v>
      </c>
      <c r="B9363" s="170" t="s">
        <v>6815</v>
      </c>
      <c r="C9363" s="170" t="s">
        <v>11</v>
      </c>
      <c r="D9363" s="170" t="s">
        <v>12</v>
      </c>
      <c r="E9363" s="170">
        <v>8184</v>
      </c>
      <c r="F9363" s="170">
        <v>1</v>
      </c>
      <c r="G9363" s="171">
        <v>5</v>
      </c>
      <c r="H9363" s="170" t="s">
        <v>54</v>
      </c>
      <c r="I9363" s="171">
        <v>53.99</v>
      </c>
      <c r="J9363" s="169">
        <v>24</v>
      </c>
    </row>
    <row r="9364" spans="1:10" hidden="1" x14ac:dyDescent="0.25">
      <c r="A9364" s="169">
        <v>911412</v>
      </c>
      <c r="B9364" s="170" t="s">
        <v>6815</v>
      </c>
      <c r="C9364" s="170" t="s">
        <v>11</v>
      </c>
      <c r="D9364" s="170" t="s">
        <v>12</v>
      </c>
      <c r="E9364" s="170">
        <v>8184</v>
      </c>
      <c r="F9364" s="170">
        <v>1</v>
      </c>
      <c r="G9364" s="171">
        <v>5</v>
      </c>
      <c r="H9364" s="170" t="s">
        <v>54</v>
      </c>
      <c r="I9364" s="171">
        <v>53.99</v>
      </c>
      <c r="J9364" s="169">
        <v>24</v>
      </c>
    </row>
    <row r="9365" spans="1:10" hidden="1" x14ac:dyDescent="0.25">
      <c r="A9365" s="169">
        <v>912253</v>
      </c>
      <c r="B9365" s="170" t="s">
        <v>6816</v>
      </c>
      <c r="C9365" s="170" t="s">
        <v>11</v>
      </c>
      <c r="D9365" s="170" t="s">
        <v>12</v>
      </c>
      <c r="E9365" s="170">
        <v>8520</v>
      </c>
      <c r="F9365" s="170">
        <v>1</v>
      </c>
      <c r="G9365" s="171">
        <v>5.5</v>
      </c>
      <c r="H9365" s="170" t="s">
        <v>13</v>
      </c>
      <c r="I9365" s="171">
        <v>45.99</v>
      </c>
      <c r="J9365" s="169">
        <v>24</v>
      </c>
    </row>
    <row r="9366" spans="1:10" hidden="1" x14ac:dyDescent="0.25">
      <c r="A9366" s="169">
        <v>912253</v>
      </c>
      <c r="B9366" s="170" t="s">
        <v>6816</v>
      </c>
      <c r="C9366" s="170" t="s">
        <v>11</v>
      </c>
      <c r="D9366" s="170" t="s">
        <v>12</v>
      </c>
      <c r="E9366" s="170">
        <v>8520</v>
      </c>
      <c r="F9366" s="170">
        <v>1</v>
      </c>
      <c r="G9366" s="171">
        <v>5.5</v>
      </c>
      <c r="H9366" s="170" t="s">
        <v>13</v>
      </c>
      <c r="I9366" s="171">
        <v>45.99</v>
      </c>
      <c r="J9366" s="169">
        <v>24</v>
      </c>
    </row>
    <row r="9367" spans="1:10" hidden="1" x14ac:dyDescent="0.25">
      <c r="A9367" s="169">
        <v>913244</v>
      </c>
      <c r="B9367" s="170" t="s">
        <v>6817</v>
      </c>
      <c r="C9367" s="170" t="s">
        <v>11</v>
      </c>
      <c r="D9367" s="170" t="s">
        <v>303</v>
      </c>
      <c r="E9367" s="170">
        <v>2130</v>
      </c>
      <c r="F9367" s="170">
        <v>4</v>
      </c>
      <c r="G9367" s="171">
        <v>6.3</v>
      </c>
      <c r="H9367" s="170" t="s">
        <v>409</v>
      </c>
      <c r="I9367" s="171">
        <v>11.99</v>
      </c>
      <c r="J9367" s="169">
        <v>6</v>
      </c>
    </row>
    <row r="9368" spans="1:10" hidden="1" x14ac:dyDescent="0.25">
      <c r="A9368" s="169">
        <v>913244</v>
      </c>
      <c r="B9368" s="170" t="s">
        <v>6817</v>
      </c>
      <c r="C9368" s="170" t="s">
        <v>11</v>
      </c>
      <c r="D9368" s="170" t="s">
        <v>303</v>
      </c>
      <c r="E9368" s="170">
        <v>2130</v>
      </c>
      <c r="F9368" s="170">
        <v>4</v>
      </c>
      <c r="G9368" s="171">
        <v>6.3</v>
      </c>
      <c r="H9368" s="170" t="s">
        <v>409</v>
      </c>
      <c r="I9368" s="171">
        <v>11.99</v>
      </c>
      <c r="J9368" s="169">
        <v>6</v>
      </c>
    </row>
    <row r="9369" spans="1:10" hidden="1" x14ac:dyDescent="0.25">
      <c r="A9369" s="169">
        <v>913541</v>
      </c>
      <c r="B9369" s="170" t="s">
        <v>6818</v>
      </c>
      <c r="C9369" s="170" t="s">
        <v>11</v>
      </c>
      <c r="D9369" s="170" t="s">
        <v>211</v>
      </c>
      <c r="E9369" s="170">
        <v>5325</v>
      </c>
      <c r="F9369" s="170">
        <v>1</v>
      </c>
      <c r="G9369" s="171">
        <v>4</v>
      </c>
      <c r="H9369" s="170" t="s">
        <v>105</v>
      </c>
      <c r="I9369" s="171">
        <v>33.99</v>
      </c>
      <c r="J9369" s="169">
        <v>15</v>
      </c>
    </row>
    <row r="9370" spans="1:10" hidden="1" x14ac:dyDescent="0.25">
      <c r="A9370" s="169">
        <v>913541</v>
      </c>
      <c r="B9370" s="170" t="s">
        <v>6818</v>
      </c>
      <c r="C9370" s="170" t="s">
        <v>11</v>
      </c>
      <c r="D9370" s="170" t="s">
        <v>211</v>
      </c>
      <c r="E9370" s="170">
        <v>5325</v>
      </c>
      <c r="F9370" s="170">
        <v>1</v>
      </c>
      <c r="G9370" s="171">
        <v>4</v>
      </c>
      <c r="H9370" s="170" t="s">
        <v>105</v>
      </c>
      <c r="I9370" s="171">
        <v>33.99</v>
      </c>
      <c r="J9370" s="169">
        <v>15</v>
      </c>
    </row>
    <row r="9371" spans="1:10" hidden="1" x14ac:dyDescent="0.25">
      <c r="A9371" s="169">
        <v>919373</v>
      </c>
      <c r="B9371" s="170" t="s">
        <v>6819</v>
      </c>
      <c r="C9371" s="170" t="s">
        <v>11</v>
      </c>
      <c r="D9371" s="170" t="s">
        <v>12</v>
      </c>
      <c r="E9371" s="170">
        <v>8520</v>
      </c>
      <c r="F9371" s="170">
        <v>1</v>
      </c>
      <c r="G9371" s="171">
        <v>5</v>
      </c>
      <c r="H9371" s="170" t="s">
        <v>105</v>
      </c>
      <c r="I9371" s="171">
        <v>52.99</v>
      </c>
      <c r="J9371" s="169">
        <v>24</v>
      </c>
    </row>
    <row r="9372" spans="1:10" hidden="1" x14ac:dyDescent="0.25">
      <c r="A9372" s="169">
        <v>919373</v>
      </c>
      <c r="B9372" s="170" t="s">
        <v>6819</v>
      </c>
      <c r="C9372" s="170" t="s">
        <v>11</v>
      </c>
      <c r="D9372" s="170" t="s">
        <v>12</v>
      </c>
      <c r="E9372" s="170">
        <v>8520</v>
      </c>
      <c r="F9372" s="170">
        <v>1</v>
      </c>
      <c r="G9372" s="171">
        <v>5</v>
      </c>
      <c r="H9372" s="170" t="s">
        <v>105</v>
      </c>
      <c r="I9372" s="171">
        <v>52.99</v>
      </c>
      <c r="J9372" s="169">
        <v>24</v>
      </c>
    </row>
    <row r="9373" spans="1:10" hidden="1" x14ac:dyDescent="0.25">
      <c r="A9373" s="169">
        <v>923318</v>
      </c>
      <c r="B9373" s="170" t="s">
        <v>6820</v>
      </c>
      <c r="C9373" s="170" t="s">
        <v>11</v>
      </c>
      <c r="D9373" s="170" t="s">
        <v>12</v>
      </c>
      <c r="E9373" s="170">
        <v>5325</v>
      </c>
      <c r="F9373" s="170">
        <v>1</v>
      </c>
      <c r="G9373" s="171">
        <v>5</v>
      </c>
      <c r="H9373" s="170" t="s">
        <v>13</v>
      </c>
      <c r="I9373" s="171">
        <v>32.99</v>
      </c>
      <c r="J9373" s="169">
        <v>15</v>
      </c>
    </row>
    <row r="9374" spans="1:10" hidden="1" x14ac:dyDescent="0.25">
      <c r="A9374" s="169">
        <v>923318</v>
      </c>
      <c r="B9374" s="170" t="s">
        <v>6820</v>
      </c>
      <c r="C9374" s="170" t="s">
        <v>11</v>
      </c>
      <c r="D9374" s="170" t="s">
        <v>12</v>
      </c>
      <c r="E9374" s="170">
        <v>5325</v>
      </c>
      <c r="F9374" s="170">
        <v>1</v>
      </c>
      <c r="G9374" s="171">
        <v>5</v>
      </c>
      <c r="H9374" s="170" t="s">
        <v>13</v>
      </c>
      <c r="I9374" s="171">
        <v>32.99</v>
      </c>
      <c r="J9374" s="169">
        <v>15</v>
      </c>
    </row>
    <row r="9375" spans="1:10" hidden="1" x14ac:dyDescent="0.25">
      <c r="A9375" s="169">
        <v>924134</v>
      </c>
      <c r="B9375" s="170" t="s">
        <v>6821</v>
      </c>
      <c r="C9375" s="170" t="s">
        <v>24</v>
      </c>
      <c r="D9375" s="170" t="s">
        <v>191</v>
      </c>
      <c r="E9375" s="170">
        <v>750</v>
      </c>
      <c r="F9375" s="170">
        <v>12</v>
      </c>
      <c r="G9375" s="171">
        <v>13.5</v>
      </c>
      <c r="H9375" s="170" t="s">
        <v>256</v>
      </c>
      <c r="I9375" s="171">
        <v>19.989999999999998</v>
      </c>
      <c r="J9375" s="169">
        <v>1</v>
      </c>
    </row>
    <row r="9376" spans="1:10" hidden="1" x14ac:dyDescent="0.25">
      <c r="A9376" s="169">
        <v>925222</v>
      </c>
      <c r="B9376" s="170" t="s">
        <v>6822</v>
      </c>
      <c r="C9376" s="170" t="s">
        <v>11</v>
      </c>
      <c r="D9376" s="170" t="s">
        <v>12</v>
      </c>
      <c r="E9376" s="170">
        <v>5325</v>
      </c>
      <c r="F9376" s="170">
        <v>1</v>
      </c>
      <c r="G9376" s="171">
        <v>5</v>
      </c>
      <c r="H9376" s="170" t="s">
        <v>105</v>
      </c>
      <c r="I9376" s="171">
        <v>33.99</v>
      </c>
      <c r="J9376" s="169">
        <v>15</v>
      </c>
    </row>
    <row r="9377" spans="1:10" hidden="1" x14ac:dyDescent="0.25">
      <c r="A9377" s="169">
        <v>925222</v>
      </c>
      <c r="B9377" s="170" t="s">
        <v>6822</v>
      </c>
      <c r="C9377" s="170" t="s">
        <v>11</v>
      </c>
      <c r="D9377" s="170" t="s">
        <v>12</v>
      </c>
      <c r="E9377" s="170">
        <v>5325</v>
      </c>
      <c r="F9377" s="170">
        <v>1</v>
      </c>
      <c r="G9377" s="171">
        <v>5</v>
      </c>
      <c r="H9377" s="170" t="s">
        <v>105</v>
      </c>
      <c r="I9377" s="171">
        <v>33.99</v>
      </c>
      <c r="J9377" s="169">
        <v>15</v>
      </c>
    </row>
    <row r="9378" spans="1:10" hidden="1" x14ac:dyDescent="0.25">
      <c r="A9378" s="169">
        <v>927236</v>
      </c>
      <c r="B9378" s="170" t="s">
        <v>6823</v>
      </c>
      <c r="C9378" s="170" t="s">
        <v>11</v>
      </c>
      <c r="D9378" s="170" t="s">
        <v>267</v>
      </c>
      <c r="E9378" s="170">
        <v>4092</v>
      </c>
      <c r="F9378" s="170">
        <v>1</v>
      </c>
      <c r="G9378" s="171">
        <v>5.2</v>
      </c>
      <c r="H9378" s="170" t="s">
        <v>13</v>
      </c>
      <c r="I9378" s="171">
        <v>30.99</v>
      </c>
      <c r="J9378" s="169">
        <v>12</v>
      </c>
    </row>
    <row r="9379" spans="1:10" hidden="1" x14ac:dyDescent="0.25">
      <c r="A9379" s="169">
        <v>927236</v>
      </c>
      <c r="B9379" s="170" t="s">
        <v>6823</v>
      </c>
      <c r="C9379" s="170" t="s">
        <v>11</v>
      </c>
      <c r="D9379" s="170" t="s">
        <v>267</v>
      </c>
      <c r="E9379" s="170">
        <v>4092</v>
      </c>
      <c r="F9379" s="170">
        <v>1</v>
      </c>
      <c r="G9379" s="171">
        <v>5.2</v>
      </c>
      <c r="H9379" s="170" t="s">
        <v>13</v>
      </c>
      <c r="I9379" s="171">
        <v>30.99</v>
      </c>
      <c r="J9379" s="169">
        <v>12</v>
      </c>
    </row>
    <row r="9380" spans="1:10" hidden="1" x14ac:dyDescent="0.25">
      <c r="A9380" s="169">
        <v>928721</v>
      </c>
      <c r="B9380" s="170" t="s">
        <v>6824</v>
      </c>
      <c r="C9380" s="170" t="s">
        <v>11</v>
      </c>
      <c r="D9380" s="170" t="s">
        <v>12</v>
      </c>
      <c r="E9380" s="170">
        <v>5325</v>
      </c>
      <c r="F9380" s="170">
        <v>1</v>
      </c>
      <c r="G9380" s="171">
        <v>5</v>
      </c>
      <c r="H9380" s="170" t="s">
        <v>105</v>
      </c>
      <c r="I9380" s="171">
        <v>33.99</v>
      </c>
      <c r="J9380" s="169">
        <v>15</v>
      </c>
    </row>
    <row r="9381" spans="1:10" hidden="1" x14ac:dyDescent="0.25">
      <c r="A9381" s="169">
        <v>928721</v>
      </c>
      <c r="B9381" s="170" t="s">
        <v>6824</v>
      </c>
      <c r="C9381" s="170" t="s">
        <v>11</v>
      </c>
      <c r="D9381" s="170" t="s">
        <v>12</v>
      </c>
      <c r="E9381" s="170">
        <v>5325</v>
      </c>
      <c r="F9381" s="170">
        <v>1</v>
      </c>
      <c r="G9381" s="171">
        <v>5</v>
      </c>
      <c r="H9381" s="170" t="s">
        <v>105</v>
      </c>
      <c r="I9381" s="171">
        <v>33.99</v>
      </c>
      <c r="J9381" s="169">
        <v>15</v>
      </c>
    </row>
    <row r="9382" spans="1:10" hidden="1" x14ac:dyDescent="0.25">
      <c r="A9382" s="169">
        <v>929620</v>
      </c>
      <c r="B9382" s="170" t="s">
        <v>6825</v>
      </c>
      <c r="C9382" s="170" t="s">
        <v>11</v>
      </c>
      <c r="D9382" s="170" t="s">
        <v>211</v>
      </c>
      <c r="E9382" s="170">
        <v>5325</v>
      </c>
      <c r="F9382" s="170">
        <v>1</v>
      </c>
      <c r="G9382" s="171">
        <v>4</v>
      </c>
      <c r="H9382" s="170" t="s">
        <v>13</v>
      </c>
      <c r="I9382" s="171">
        <v>33.99</v>
      </c>
      <c r="J9382" s="169">
        <v>15</v>
      </c>
    </row>
    <row r="9383" spans="1:10" hidden="1" x14ac:dyDescent="0.25">
      <c r="A9383" s="169">
        <v>929620</v>
      </c>
      <c r="B9383" s="170" t="s">
        <v>6825</v>
      </c>
      <c r="C9383" s="170" t="s">
        <v>11</v>
      </c>
      <c r="D9383" s="170" t="s">
        <v>211</v>
      </c>
      <c r="E9383" s="170">
        <v>5325</v>
      </c>
      <c r="F9383" s="170">
        <v>1</v>
      </c>
      <c r="G9383" s="171">
        <v>4</v>
      </c>
      <c r="H9383" s="170" t="s">
        <v>13</v>
      </c>
      <c r="I9383" s="171">
        <v>33.99</v>
      </c>
      <c r="J9383" s="169">
        <v>15</v>
      </c>
    </row>
    <row r="9384" spans="1:10" hidden="1" x14ac:dyDescent="0.25">
      <c r="A9384" s="169">
        <v>929653</v>
      </c>
      <c r="B9384" s="170" t="s">
        <v>6826</v>
      </c>
      <c r="C9384" s="170" t="s">
        <v>11</v>
      </c>
      <c r="D9384" s="170" t="s">
        <v>12</v>
      </c>
      <c r="E9384" s="170">
        <v>5325</v>
      </c>
      <c r="F9384" s="170">
        <v>1</v>
      </c>
      <c r="G9384" s="171">
        <v>5.5</v>
      </c>
      <c r="H9384" s="170" t="s">
        <v>13</v>
      </c>
      <c r="I9384" s="171">
        <v>30.49</v>
      </c>
      <c r="J9384" s="169">
        <v>15</v>
      </c>
    </row>
    <row r="9385" spans="1:10" hidden="1" x14ac:dyDescent="0.25">
      <c r="A9385" s="169">
        <v>929653</v>
      </c>
      <c r="B9385" s="170" t="s">
        <v>6826</v>
      </c>
      <c r="C9385" s="170" t="s">
        <v>11</v>
      </c>
      <c r="D9385" s="170" t="s">
        <v>12</v>
      </c>
      <c r="E9385" s="170">
        <v>5325</v>
      </c>
      <c r="F9385" s="170">
        <v>1</v>
      </c>
      <c r="G9385" s="171">
        <v>5.5</v>
      </c>
      <c r="H9385" s="170" t="s">
        <v>13</v>
      </c>
      <c r="I9385" s="171">
        <v>30.49</v>
      </c>
      <c r="J9385" s="169">
        <v>15</v>
      </c>
    </row>
    <row r="9386" spans="1:10" hidden="1" x14ac:dyDescent="0.25">
      <c r="A9386" s="169">
        <v>929661</v>
      </c>
      <c r="B9386" s="170" t="s">
        <v>6827</v>
      </c>
      <c r="C9386" s="170" t="s">
        <v>11</v>
      </c>
      <c r="D9386" s="170" t="s">
        <v>12</v>
      </c>
      <c r="E9386" s="170">
        <v>5325</v>
      </c>
      <c r="F9386" s="170">
        <v>1</v>
      </c>
      <c r="G9386" s="171">
        <v>5</v>
      </c>
      <c r="H9386" s="170" t="s">
        <v>13</v>
      </c>
      <c r="I9386" s="171">
        <v>30.49</v>
      </c>
      <c r="J9386" s="169">
        <v>15</v>
      </c>
    </row>
    <row r="9387" spans="1:10" hidden="1" x14ac:dyDescent="0.25">
      <c r="A9387" s="169">
        <v>929661</v>
      </c>
      <c r="B9387" s="170" t="s">
        <v>6827</v>
      </c>
      <c r="C9387" s="170" t="s">
        <v>11</v>
      </c>
      <c r="D9387" s="170" t="s">
        <v>12</v>
      </c>
      <c r="E9387" s="170">
        <v>5325</v>
      </c>
      <c r="F9387" s="170">
        <v>1</v>
      </c>
      <c r="G9387" s="171">
        <v>5</v>
      </c>
      <c r="H9387" s="170" t="s">
        <v>13</v>
      </c>
      <c r="I9387" s="171">
        <v>30.49</v>
      </c>
      <c r="J9387" s="169">
        <v>15</v>
      </c>
    </row>
    <row r="9388" spans="1:10" hidden="1" x14ac:dyDescent="0.25">
      <c r="A9388" s="169">
        <v>929687</v>
      </c>
      <c r="B9388" s="170" t="s">
        <v>6828</v>
      </c>
      <c r="C9388" s="170" t="s">
        <v>11</v>
      </c>
      <c r="D9388" s="170" t="s">
        <v>12</v>
      </c>
      <c r="E9388" s="170">
        <v>5325</v>
      </c>
      <c r="F9388" s="170">
        <v>1</v>
      </c>
      <c r="G9388" s="171">
        <v>5</v>
      </c>
      <c r="H9388" s="170" t="s">
        <v>13</v>
      </c>
      <c r="I9388" s="171">
        <v>29.99</v>
      </c>
      <c r="J9388" s="169">
        <v>15</v>
      </c>
    </row>
    <row r="9389" spans="1:10" hidden="1" x14ac:dyDescent="0.25">
      <c r="A9389" s="169">
        <v>929687</v>
      </c>
      <c r="B9389" s="170" t="s">
        <v>6828</v>
      </c>
      <c r="C9389" s="170" t="s">
        <v>11</v>
      </c>
      <c r="D9389" s="170" t="s">
        <v>12</v>
      </c>
      <c r="E9389" s="170">
        <v>5325</v>
      </c>
      <c r="F9389" s="170">
        <v>1</v>
      </c>
      <c r="G9389" s="171">
        <v>5</v>
      </c>
      <c r="H9389" s="170" t="s">
        <v>13</v>
      </c>
      <c r="I9389" s="171">
        <v>29.99</v>
      </c>
      <c r="J9389" s="169">
        <v>15</v>
      </c>
    </row>
    <row r="9390" spans="1:10" hidden="1" x14ac:dyDescent="0.25">
      <c r="A9390" s="169">
        <v>935155</v>
      </c>
      <c r="B9390" s="170" t="s">
        <v>6829</v>
      </c>
      <c r="C9390" s="170" t="s">
        <v>11</v>
      </c>
      <c r="D9390" s="170" t="s">
        <v>12</v>
      </c>
      <c r="E9390" s="170">
        <v>5325</v>
      </c>
      <c r="F9390" s="170">
        <v>1</v>
      </c>
      <c r="G9390" s="171">
        <v>5</v>
      </c>
      <c r="H9390" s="170" t="s">
        <v>105</v>
      </c>
      <c r="I9390" s="171">
        <v>30.49</v>
      </c>
      <c r="J9390" s="169">
        <v>15</v>
      </c>
    </row>
    <row r="9391" spans="1:10" hidden="1" x14ac:dyDescent="0.25">
      <c r="A9391" s="169">
        <v>935155</v>
      </c>
      <c r="B9391" s="170" t="s">
        <v>6829</v>
      </c>
      <c r="C9391" s="170" t="s">
        <v>11</v>
      </c>
      <c r="D9391" s="170" t="s">
        <v>12</v>
      </c>
      <c r="E9391" s="170">
        <v>5325</v>
      </c>
      <c r="F9391" s="170">
        <v>1</v>
      </c>
      <c r="G9391" s="171">
        <v>5</v>
      </c>
      <c r="H9391" s="170" t="s">
        <v>105</v>
      </c>
      <c r="I9391" s="171">
        <v>30.49</v>
      </c>
      <c r="J9391" s="169">
        <v>15</v>
      </c>
    </row>
    <row r="9392" spans="1:10" hidden="1" x14ac:dyDescent="0.25">
      <c r="A9392" s="169">
        <v>937227</v>
      </c>
      <c r="B9392" s="170" t="s">
        <v>6830</v>
      </c>
      <c r="C9392" s="170" t="s">
        <v>24</v>
      </c>
      <c r="D9392" s="170" t="s">
        <v>34</v>
      </c>
      <c r="E9392" s="170">
        <v>750</v>
      </c>
      <c r="F9392" s="170">
        <v>12</v>
      </c>
      <c r="G9392" s="171">
        <v>13.5</v>
      </c>
      <c r="H9392" s="170" t="s">
        <v>43</v>
      </c>
      <c r="I9392" s="171">
        <v>35.49</v>
      </c>
      <c r="J9392" s="169">
        <v>1</v>
      </c>
    </row>
    <row r="9393" spans="1:10" hidden="1" x14ac:dyDescent="0.25">
      <c r="A9393" s="169">
        <v>945543</v>
      </c>
      <c r="B9393" s="170" t="s">
        <v>6831</v>
      </c>
      <c r="C9393" s="170" t="s">
        <v>11</v>
      </c>
      <c r="D9393" s="170" t="s">
        <v>12</v>
      </c>
      <c r="E9393" s="170">
        <v>5325</v>
      </c>
      <c r="F9393" s="170">
        <v>1</v>
      </c>
      <c r="G9393" s="171">
        <v>5</v>
      </c>
      <c r="H9393" s="170" t="s">
        <v>105</v>
      </c>
      <c r="I9393" s="171">
        <v>33.99</v>
      </c>
      <c r="J9393" s="169">
        <v>15</v>
      </c>
    </row>
    <row r="9394" spans="1:10" hidden="1" x14ac:dyDescent="0.25">
      <c r="A9394" s="169">
        <v>945543</v>
      </c>
      <c r="B9394" s="170" t="s">
        <v>6831</v>
      </c>
      <c r="C9394" s="170" t="s">
        <v>11</v>
      </c>
      <c r="D9394" s="170" t="s">
        <v>12</v>
      </c>
      <c r="E9394" s="170">
        <v>5325</v>
      </c>
      <c r="F9394" s="170">
        <v>1</v>
      </c>
      <c r="G9394" s="171">
        <v>5</v>
      </c>
      <c r="H9394" s="170" t="s">
        <v>105</v>
      </c>
      <c r="I9394" s="171">
        <v>33.99</v>
      </c>
      <c r="J9394" s="169">
        <v>15</v>
      </c>
    </row>
    <row r="9395" spans="1:10" hidden="1" x14ac:dyDescent="0.25">
      <c r="A9395" s="169">
        <v>948216</v>
      </c>
      <c r="B9395" s="170" t="s">
        <v>6832</v>
      </c>
      <c r="C9395" s="170" t="s">
        <v>11</v>
      </c>
      <c r="D9395" s="170" t="s">
        <v>38</v>
      </c>
      <c r="E9395" s="170">
        <v>0</v>
      </c>
      <c r="F9395" s="170">
        <v>1</v>
      </c>
      <c r="H9395" s="170" t="s">
        <v>6833</v>
      </c>
      <c r="I9395" s="171">
        <v>0</v>
      </c>
      <c r="J9395" s="169">
        <v>1E-4</v>
      </c>
    </row>
    <row r="9396" spans="1:10" hidden="1" x14ac:dyDescent="0.25">
      <c r="A9396" s="169">
        <v>948216</v>
      </c>
      <c r="B9396" s="170" t="s">
        <v>6832</v>
      </c>
      <c r="C9396" s="170" t="s">
        <v>11</v>
      </c>
      <c r="D9396" s="170" t="s">
        <v>38</v>
      </c>
      <c r="E9396" s="170">
        <v>0</v>
      </c>
      <c r="F9396" s="170">
        <v>1</v>
      </c>
      <c r="H9396" s="170" t="s">
        <v>6833</v>
      </c>
      <c r="I9396" s="171">
        <v>0</v>
      </c>
      <c r="J9396" s="169">
        <v>1E-4</v>
      </c>
    </row>
    <row r="9397" spans="1:10" hidden="1" x14ac:dyDescent="0.25">
      <c r="A9397" s="169">
        <v>948349</v>
      </c>
      <c r="B9397" s="170" t="s">
        <v>6834</v>
      </c>
      <c r="C9397" s="170" t="s">
        <v>11</v>
      </c>
      <c r="D9397" s="170" t="s">
        <v>38</v>
      </c>
      <c r="E9397" s="170">
        <v>0</v>
      </c>
      <c r="F9397" s="170">
        <v>1</v>
      </c>
      <c r="I9397" s="171">
        <v>0</v>
      </c>
      <c r="J9397" s="169">
        <v>1E-4</v>
      </c>
    </row>
    <row r="9398" spans="1:10" hidden="1" x14ac:dyDescent="0.25">
      <c r="A9398" s="169">
        <v>948349</v>
      </c>
      <c r="B9398" s="170" t="s">
        <v>6834</v>
      </c>
      <c r="C9398" s="170" t="s">
        <v>11</v>
      </c>
      <c r="D9398" s="170" t="s">
        <v>38</v>
      </c>
      <c r="E9398" s="170">
        <v>0</v>
      </c>
      <c r="F9398" s="170">
        <v>1</v>
      </c>
      <c r="H9398" s="170" t="s">
        <v>4832</v>
      </c>
      <c r="I9398" s="171">
        <v>0</v>
      </c>
      <c r="J9398" s="169">
        <v>1E-4</v>
      </c>
    </row>
    <row r="9399" spans="1:10" hidden="1" x14ac:dyDescent="0.25">
      <c r="A9399" s="169">
        <v>948471</v>
      </c>
      <c r="B9399" s="170" t="s">
        <v>6835</v>
      </c>
      <c r="C9399" s="170" t="s">
        <v>11</v>
      </c>
      <c r="D9399" s="170" t="s">
        <v>38</v>
      </c>
      <c r="E9399" s="170">
        <v>0</v>
      </c>
      <c r="F9399" s="170">
        <v>1</v>
      </c>
      <c r="H9399" s="170" t="s">
        <v>4832</v>
      </c>
      <c r="I9399" s="171">
        <v>0</v>
      </c>
      <c r="J9399" s="169">
        <v>1E-4</v>
      </c>
    </row>
    <row r="9400" spans="1:10" hidden="1" x14ac:dyDescent="0.25">
      <c r="A9400" s="169">
        <v>948471</v>
      </c>
      <c r="B9400" s="170" t="s">
        <v>6835</v>
      </c>
      <c r="C9400" s="170" t="s">
        <v>11</v>
      </c>
      <c r="D9400" s="170" t="s">
        <v>38</v>
      </c>
      <c r="E9400" s="170">
        <v>0</v>
      </c>
      <c r="F9400" s="170">
        <v>1</v>
      </c>
      <c r="H9400" s="170" t="s">
        <v>4832</v>
      </c>
      <c r="I9400" s="171">
        <v>0</v>
      </c>
      <c r="J9400" s="169">
        <v>1E-4</v>
      </c>
    </row>
    <row r="9401" spans="1:10" hidden="1" x14ac:dyDescent="0.25">
      <c r="A9401" s="169">
        <v>948472</v>
      </c>
      <c r="B9401" s="170" t="s">
        <v>6836</v>
      </c>
      <c r="C9401" s="170" t="s">
        <v>11</v>
      </c>
      <c r="D9401" s="170" t="s">
        <v>38</v>
      </c>
      <c r="E9401" s="170">
        <v>0</v>
      </c>
      <c r="F9401" s="170">
        <v>8</v>
      </c>
      <c r="H9401" s="170" t="s">
        <v>4832</v>
      </c>
      <c r="I9401" s="171">
        <v>0</v>
      </c>
      <c r="J9401" s="169">
        <v>1E-4</v>
      </c>
    </row>
    <row r="9402" spans="1:10" hidden="1" x14ac:dyDescent="0.25">
      <c r="A9402" s="169">
        <v>948472</v>
      </c>
      <c r="B9402" s="170" t="s">
        <v>6836</v>
      </c>
      <c r="C9402" s="170" t="s">
        <v>11</v>
      </c>
      <c r="D9402" s="170" t="s">
        <v>38</v>
      </c>
      <c r="E9402" s="170">
        <v>0</v>
      </c>
      <c r="F9402" s="170">
        <v>8</v>
      </c>
      <c r="H9402" s="170" t="s">
        <v>4832</v>
      </c>
      <c r="I9402" s="171">
        <v>0</v>
      </c>
      <c r="J9402" s="169">
        <v>1E-4</v>
      </c>
    </row>
    <row r="9403" spans="1:10" hidden="1" x14ac:dyDescent="0.25">
      <c r="A9403" s="169">
        <v>956896</v>
      </c>
      <c r="B9403" s="170" t="s">
        <v>6837</v>
      </c>
      <c r="C9403" s="170" t="s">
        <v>24</v>
      </c>
      <c r="D9403" s="170" t="s">
        <v>191</v>
      </c>
      <c r="E9403" s="170">
        <v>750</v>
      </c>
      <c r="F9403" s="170">
        <v>6</v>
      </c>
      <c r="G9403" s="171">
        <v>14.5</v>
      </c>
      <c r="H9403" s="170" t="s">
        <v>110</v>
      </c>
      <c r="I9403" s="171">
        <v>39.99</v>
      </c>
      <c r="J9403" s="169">
        <v>1</v>
      </c>
    </row>
    <row r="9404" spans="1:10" hidden="1" x14ac:dyDescent="0.25">
      <c r="A9404" s="169">
        <v>981837</v>
      </c>
      <c r="B9404" s="170" t="s">
        <v>6838</v>
      </c>
      <c r="C9404" s="170" t="s">
        <v>24</v>
      </c>
      <c r="D9404" s="170" t="s">
        <v>127</v>
      </c>
      <c r="E9404" s="170">
        <v>16000</v>
      </c>
      <c r="F9404" s="170">
        <v>1</v>
      </c>
      <c r="G9404" s="171">
        <v>12.5</v>
      </c>
      <c r="H9404" s="170" t="s">
        <v>32</v>
      </c>
      <c r="I9404" s="171">
        <v>147.47</v>
      </c>
      <c r="J9404" s="169">
        <v>1</v>
      </c>
    </row>
    <row r="9405" spans="1:10" hidden="1" x14ac:dyDescent="0.25">
      <c r="A9405" s="169">
        <v>981845</v>
      </c>
      <c r="B9405" s="170" t="s">
        <v>6839</v>
      </c>
      <c r="C9405" s="170" t="s">
        <v>24</v>
      </c>
      <c r="D9405" s="170" t="s">
        <v>166</v>
      </c>
      <c r="E9405" s="170">
        <v>16000</v>
      </c>
      <c r="F9405" s="170">
        <v>1</v>
      </c>
      <c r="G9405" s="171">
        <v>12.5</v>
      </c>
      <c r="H9405" s="170" t="s">
        <v>32</v>
      </c>
      <c r="I9405" s="171">
        <v>147.47</v>
      </c>
      <c r="J9405" s="169">
        <v>1</v>
      </c>
    </row>
    <row r="9406" spans="1:10" hidden="1" x14ac:dyDescent="0.25">
      <c r="A9406" s="169">
        <v>982082</v>
      </c>
      <c r="B9406" s="170" t="s">
        <v>6840</v>
      </c>
      <c r="C9406" s="170" t="s">
        <v>24</v>
      </c>
      <c r="D9406" s="170" t="s">
        <v>66</v>
      </c>
      <c r="E9406" s="170">
        <v>4000</v>
      </c>
      <c r="F9406" s="170">
        <v>4</v>
      </c>
      <c r="G9406" s="171">
        <v>12.5</v>
      </c>
      <c r="H9406" s="170" t="s">
        <v>26</v>
      </c>
      <c r="I9406" s="171">
        <v>45.99</v>
      </c>
      <c r="J9406" s="169">
        <v>1</v>
      </c>
    </row>
    <row r="9407" spans="1:10" hidden="1" x14ac:dyDescent="0.25">
      <c r="A9407" s="169">
        <v>983932</v>
      </c>
      <c r="B9407" s="170" t="s">
        <v>6841</v>
      </c>
      <c r="C9407" s="170" t="s">
        <v>24</v>
      </c>
      <c r="D9407" s="170" t="s">
        <v>60</v>
      </c>
      <c r="E9407" s="170">
        <v>4000</v>
      </c>
      <c r="F9407" s="170">
        <v>4</v>
      </c>
      <c r="G9407" s="171">
        <v>11.5</v>
      </c>
      <c r="H9407" s="170" t="s">
        <v>32</v>
      </c>
      <c r="I9407" s="171">
        <v>45.99</v>
      </c>
      <c r="J9407" s="169">
        <v>1</v>
      </c>
    </row>
    <row r="9408" spans="1:10" hidden="1" x14ac:dyDescent="0.25">
      <c r="A9408" s="169">
        <v>983957</v>
      </c>
      <c r="B9408" s="170" t="s">
        <v>6329</v>
      </c>
      <c r="C9408" s="170" t="s">
        <v>24</v>
      </c>
      <c r="D9408" s="170" t="s">
        <v>66</v>
      </c>
      <c r="E9408" s="170">
        <v>4000</v>
      </c>
      <c r="F9408" s="170">
        <v>4</v>
      </c>
      <c r="G9408" s="171">
        <v>12.5</v>
      </c>
      <c r="H9408" s="170" t="s">
        <v>32</v>
      </c>
      <c r="I9408" s="171">
        <v>45.99</v>
      </c>
      <c r="J9408" s="169">
        <v>1</v>
      </c>
    </row>
    <row r="9409" spans="1:10" hidden="1" x14ac:dyDescent="0.25">
      <c r="A9409" s="169">
        <v>983965</v>
      </c>
      <c r="B9409" s="170" t="s">
        <v>6438</v>
      </c>
      <c r="C9409" s="170" t="s">
        <v>24</v>
      </c>
      <c r="D9409" s="170" t="s">
        <v>85</v>
      </c>
      <c r="E9409" s="170">
        <v>4000</v>
      </c>
      <c r="F9409" s="170">
        <v>4</v>
      </c>
      <c r="G9409" s="171">
        <v>12.5</v>
      </c>
      <c r="H9409" s="170" t="s">
        <v>32</v>
      </c>
      <c r="I9409" s="171">
        <v>45.99</v>
      </c>
      <c r="J9409" s="169">
        <v>1</v>
      </c>
    </row>
    <row r="9410" spans="1:10" hidden="1" x14ac:dyDescent="0.25">
      <c r="A9410" s="169">
        <v>985812</v>
      </c>
      <c r="B9410" s="170" t="s">
        <v>6842</v>
      </c>
      <c r="C9410" s="170" t="s">
        <v>24</v>
      </c>
      <c r="D9410" s="170" t="s">
        <v>34</v>
      </c>
      <c r="E9410" s="170">
        <v>750</v>
      </c>
      <c r="F9410" s="170">
        <v>6</v>
      </c>
      <c r="G9410" s="171">
        <v>13.5</v>
      </c>
      <c r="H9410" s="170" t="s">
        <v>182</v>
      </c>
      <c r="I9410" s="171">
        <v>40.99</v>
      </c>
      <c r="J9410" s="169">
        <v>1</v>
      </c>
    </row>
    <row r="9411" spans="1:10" hidden="1" x14ac:dyDescent="0.25">
      <c r="A9411" s="169">
        <v>986927</v>
      </c>
      <c r="B9411" s="170" t="s">
        <v>652</v>
      </c>
      <c r="C9411" s="170" t="s">
        <v>24</v>
      </c>
      <c r="D9411" s="170" t="s">
        <v>66</v>
      </c>
      <c r="E9411" s="170">
        <v>16000</v>
      </c>
      <c r="F9411" s="170">
        <v>1</v>
      </c>
      <c r="G9411" s="171">
        <v>12.5</v>
      </c>
      <c r="H9411" s="170" t="s">
        <v>32</v>
      </c>
      <c r="I9411" s="171">
        <v>148.68</v>
      </c>
      <c r="J9411" s="169">
        <v>1</v>
      </c>
    </row>
    <row r="9412" spans="1:10" hidden="1" x14ac:dyDescent="0.25">
      <c r="A9412" s="169">
        <v>986935</v>
      </c>
      <c r="B9412" s="170" t="s">
        <v>6843</v>
      </c>
      <c r="C9412" s="170" t="s">
        <v>24</v>
      </c>
      <c r="D9412" s="170" t="s">
        <v>85</v>
      </c>
      <c r="E9412" s="170">
        <v>16000</v>
      </c>
      <c r="F9412" s="170">
        <v>1</v>
      </c>
      <c r="G9412" s="171">
        <v>12.5</v>
      </c>
      <c r="H9412" s="170" t="s">
        <v>32</v>
      </c>
      <c r="I9412" s="171">
        <v>148.68</v>
      </c>
      <c r="J9412" s="169">
        <v>1</v>
      </c>
    </row>
    <row r="9413" spans="1:10" hidden="1" x14ac:dyDescent="0.25">
      <c r="A9413" s="169">
        <v>988265</v>
      </c>
      <c r="B9413" s="170" t="s">
        <v>6844</v>
      </c>
      <c r="C9413" s="170" t="s">
        <v>24</v>
      </c>
      <c r="D9413" s="170" t="s">
        <v>68</v>
      </c>
      <c r="E9413" s="170">
        <v>4000</v>
      </c>
      <c r="F9413" s="170">
        <v>4</v>
      </c>
      <c r="G9413" s="171">
        <v>13</v>
      </c>
      <c r="H9413" s="170" t="s">
        <v>32</v>
      </c>
      <c r="I9413" s="171">
        <v>45.99</v>
      </c>
      <c r="J9413" s="169">
        <v>1</v>
      </c>
    </row>
    <row r="9414" spans="1:10" hidden="1" x14ac:dyDescent="0.25">
      <c r="A9414" s="169">
        <v>988266</v>
      </c>
      <c r="B9414" s="170" t="s">
        <v>6845</v>
      </c>
      <c r="C9414" s="170" t="s">
        <v>24</v>
      </c>
      <c r="D9414" s="170" t="s">
        <v>58</v>
      </c>
      <c r="E9414" s="170">
        <v>4000</v>
      </c>
      <c r="F9414" s="170">
        <v>4</v>
      </c>
      <c r="G9414" s="171">
        <v>12</v>
      </c>
      <c r="H9414" s="170" t="s">
        <v>32</v>
      </c>
      <c r="I9414" s="171">
        <v>45.99</v>
      </c>
      <c r="J9414" s="169">
        <v>1</v>
      </c>
    </row>
    <row r="9415" spans="1:10" hidden="1" x14ac:dyDescent="0.25">
      <c r="A9415" s="169">
        <v>989665</v>
      </c>
      <c r="B9415" s="170" t="s">
        <v>6846</v>
      </c>
      <c r="C9415" s="170" t="s">
        <v>24</v>
      </c>
      <c r="D9415" s="170" t="s">
        <v>194</v>
      </c>
      <c r="E9415" s="170">
        <v>750</v>
      </c>
      <c r="F9415" s="170">
        <v>12</v>
      </c>
      <c r="G9415" s="171">
        <v>13.5</v>
      </c>
      <c r="H9415" s="170" t="s">
        <v>32</v>
      </c>
      <c r="I9415" s="171">
        <v>24.99</v>
      </c>
      <c r="J9415" s="169">
        <v>1</v>
      </c>
    </row>
    <row r="9416" spans="1:10" hidden="1" x14ac:dyDescent="0.25">
      <c r="A9416" s="169">
        <v>989921</v>
      </c>
      <c r="B9416" s="170" t="s">
        <v>6847</v>
      </c>
      <c r="C9416" s="170" t="s">
        <v>24</v>
      </c>
      <c r="D9416" s="170" t="s">
        <v>166</v>
      </c>
      <c r="E9416" s="170">
        <v>750</v>
      </c>
      <c r="F9416" s="170">
        <v>12</v>
      </c>
      <c r="G9416" s="171">
        <v>12</v>
      </c>
      <c r="H9416" s="170" t="s">
        <v>32</v>
      </c>
      <c r="I9416" s="171">
        <v>11.99</v>
      </c>
      <c r="J9416" s="169">
        <v>1</v>
      </c>
    </row>
    <row r="9417" spans="1:10" hidden="1" x14ac:dyDescent="0.25">
      <c r="A9417" s="169">
        <v>8000408</v>
      </c>
      <c r="B9417" s="170" t="s">
        <v>6848</v>
      </c>
      <c r="C9417" s="170" t="s">
        <v>6849</v>
      </c>
      <c r="D9417" s="170" t="s">
        <v>38</v>
      </c>
      <c r="E9417" s="170">
        <v>0</v>
      </c>
      <c r="F9417" s="170">
        <v>19</v>
      </c>
      <c r="H9417" s="170" t="s">
        <v>6850</v>
      </c>
      <c r="I9417" s="171">
        <v>10</v>
      </c>
    </row>
  </sheetData>
  <autoFilter ref="A1:J9417" xr:uid="{DC1F4F77-CBD4-4A53-9B61-D3D3D639E26B}">
    <filterColumn colId="7">
      <filters>
        <filter val="BLACK FLY BEVERAGE COMPANY"/>
      </filters>
    </filterColumn>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AA724-6796-4999-B8E1-194D254B0F53}">
  <sheetPr>
    <tabColor rgb="FF7030A0"/>
  </sheetPr>
  <dimension ref="A1:A36"/>
  <sheetViews>
    <sheetView workbookViewId="0">
      <selection activeCell="A28" sqref="A28"/>
    </sheetView>
  </sheetViews>
  <sheetFormatPr defaultColWidth="9.140625" defaultRowHeight="15.75" x14ac:dyDescent="0.25"/>
  <cols>
    <col min="1" max="1" width="255.7109375" style="17" bestFit="1" customWidth="1"/>
    <col min="2" max="16384" width="9.140625" style="17"/>
  </cols>
  <sheetData>
    <row r="1" spans="1:1" x14ac:dyDescent="0.25">
      <c r="A1" s="15" t="s">
        <v>6851</v>
      </c>
    </row>
    <row r="3" spans="1:1" x14ac:dyDescent="0.25">
      <c r="A3" s="17" t="s">
        <v>6852</v>
      </c>
    </row>
    <row r="5" spans="1:1" s="15" customFormat="1" x14ac:dyDescent="0.25">
      <c r="A5" s="15" t="s">
        <v>6853</v>
      </c>
    </row>
    <row r="6" spans="1:1" x14ac:dyDescent="0.25">
      <c r="A6" s="17" t="s">
        <v>6854</v>
      </c>
    </row>
    <row r="7" spans="1:1" x14ac:dyDescent="0.25">
      <c r="A7" s="17" t="s">
        <v>6855</v>
      </c>
    </row>
    <row r="8" spans="1:1" x14ac:dyDescent="0.25">
      <c r="A8" s="17" t="s">
        <v>6856</v>
      </c>
    </row>
    <row r="9" spans="1:1" x14ac:dyDescent="0.25">
      <c r="A9" s="17" t="s">
        <v>6857</v>
      </c>
    </row>
    <row r="10" spans="1:1" x14ac:dyDescent="0.25">
      <c r="A10" s="17" t="s">
        <v>6858</v>
      </c>
    </row>
    <row r="11" spans="1:1" x14ac:dyDescent="0.25">
      <c r="A11" s="17" t="s">
        <v>6859</v>
      </c>
    </row>
    <row r="12" spans="1:1" x14ac:dyDescent="0.25">
      <c r="A12" s="17" t="s">
        <v>6860</v>
      </c>
    </row>
    <row r="13" spans="1:1" x14ac:dyDescent="0.25">
      <c r="A13" s="17" t="s">
        <v>6861</v>
      </c>
    </row>
    <row r="14" spans="1:1" x14ac:dyDescent="0.25">
      <c r="A14" s="17" t="s">
        <v>6862</v>
      </c>
    </row>
    <row r="15" spans="1:1" x14ac:dyDescent="0.25">
      <c r="A15" s="17" t="s">
        <v>6863</v>
      </c>
    </row>
    <row r="16" spans="1:1" x14ac:dyDescent="0.25">
      <c r="A16" s="17" t="s">
        <v>6864</v>
      </c>
    </row>
    <row r="18" spans="1:1" s="15" customFormat="1" x14ac:dyDescent="0.25">
      <c r="A18" s="15" t="s">
        <v>6865</v>
      </c>
    </row>
    <row r="19" spans="1:1" x14ac:dyDescent="0.25">
      <c r="A19" s="17" t="s">
        <v>6866</v>
      </c>
    </row>
    <row r="20" spans="1:1" x14ac:dyDescent="0.25">
      <c r="A20" s="17" t="s">
        <v>6867</v>
      </c>
    </row>
    <row r="21" spans="1:1" x14ac:dyDescent="0.25">
      <c r="A21" s="17" t="s">
        <v>6868</v>
      </c>
    </row>
    <row r="22" spans="1:1" x14ac:dyDescent="0.25">
      <c r="A22" s="17" t="s">
        <v>6869</v>
      </c>
    </row>
    <row r="23" spans="1:1" x14ac:dyDescent="0.25">
      <c r="A23" s="17" t="s">
        <v>6870</v>
      </c>
    </row>
    <row r="24" spans="1:1" x14ac:dyDescent="0.25">
      <c r="A24" s="17" t="s">
        <v>6871</v>
      </c>
    </row>
    <row r="25" spans="1:1" x14ac:dyDescent="0.25">
      <c r="A25" s="17" t="s">
        <v>6872</v>
      </c>
    </row>
    <row r="26" spans="1:1" x14ac:dyDescent="0.25">
      <c r="A26" s="17" t="s">
        <v>6873</v>
      </c>
    </row>
    <row r="27" spans="1:1" x14ac:dyDescent="0.25">
      <c r="A27" s="17" t="s">
        <v>6874</v>
      </c>
    </row>
    <row r="28" spans="1:1" x14ac:dyDescent="0.25">
      <c r="A28" s="17" t="s">
        <v>6875</v>
      </c>
    </row>
    <row r="29" spans="1:1" x14ac:dyDescent="0.25">
      <c r="A29" s="17" t="s">
        <v>6876</v>
      </c>
    </row>
    <row r="30" spans="1:1" x14ac:dyDescent="0.25">
      <c r="A30" s="17" t="s">
        <v>6877</v>
      </c>
    </row>
    <row r="32" spans="1:1" x14ac:dyDescent="0.25">
      <c r="A32" s="17" t="s">
        <v>6878</v>
      </c>
    </row>
    <row r="33" spans="1:1" x14ac:dyDescent="0.25">
      <c r="A33" s="17" t="s">
        <v>6879</v>
      </c>
    </row>
    <row r="35" spans="1:1" x14ac:dyDescent="0.25">
      <c r="A35" s="17" t="s">
        <v>6880</v>
      </c>
    </row>
    <row r="36" spans="1:1" x14ac:dyDescent="0.25">
      <c r="A36" s="17" t="s">
        <v>6881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D95ED-6AB2-4549-9FB4-2026A410F77E}">
  <sheetPr>
    <tabColor rgb="FF00B0F0"/>
  </sheetPr>
  <dimension ref="A1:K14"/>
  <sheetViews>
    <sheetView topLeftCell="A2" zoomScale="80" zoomScaleNormal="80" workbookViewId="0">
      <selection activeCell="C2" sqref="C1:C1048576"/>
    </sheetView>
  </sheetViews>
  <sheetFormatPr defaultRowHeight="15" x14ac:dyDescent="0.25"/>
  <cols>
    <col min="1" max="1" width="33.140625" customWidth="1"/>
    <col min="2" max="2" width="28.5703125" customWidth="1"/>
    <col min="3" max="3" width="11" bestFit="1" customWidth="1"/>
    <col min="4" max="4" width="12.5703125" bestFit="1" customWidth="1"/>
    <col min="5" max="5" width="39.5703125" customWidth="1"/>
    <col min="7" max="7" width="29.85546875" bestFit="1" customWidth="1"/>
    <col min="8" max="8" width="17.42578125" bestFit="1" customWidth="1"/>
    <col min="9" max="9" width="11" bestFit="1" customWidth="1"/>
    <col min="10" max="10" width="12.5703125" bestFit="1" customWidth="1"/>
    <col min="11" max="11" width="50.140625" customWidth="1"/>
  </cols>
  <sheetData>
    <row r="1" spans="1:11" ht="39.950000000000003" customHeight="1" thickBot="1" x14ac:dyDescent="0.35">
      <c r="A1" s="113" t="s">
        <v>6882</v>
      </c>
      <c r="B1" s="114"/>
      <c r="C1" s="115"/>
      <c r="D1" s="115"/>
      <c r="E1" s="116"/>
      <c r="F1" s="115"/>
      <c r="G1" s="117" t="s">
        <v>6883</v>
      </c>
      <c r="H1" s="118"/>
      <c r="I1" s="119"/>
      <c r="J1" s="119"/>
      <c r="K1" s="114"/>
    </row>
    <row r="2" spans="1:11" ht="18.75" x14ac:dyDescent="0.3">
      <c r="A2" s="120" t="s">
        <v>6884</v>
      </c>
      <c r="B2" s="121" t="s">
        <v>6885</v>
      </c>
      <c r="C2" s="122" t="s">
        <v>6886</v>
      </c>
      <c r="D2" s="123" t="s">
        <v>6887</v>
      </c>
      <c r="E2" s="124" t="s">
        <v>6888</v>
      </c>
      <c r="F2" s="119"/>
      <c r="G2" s="120" t="s">
        <v>6884</v>
      </c>
      <c r="H2" s="121" t="s">
        <v>6885</v>
      </c>
      <c r="I2" s="122" t="s">
        <v>6886</v>
      </c>
      <c r="J2" s="123" t="s">
        <v>6887</v>
      </c>
      <c r="K2" s="124" t="s">
        <v>6888</v>
      </c>
    </row>
    <row r="3" spans="1:11" ht="47.25" x14ac:dyDescent="0.25">
      <c r="A3" s="125" t="s">
        <v>6889</v>
      </c>
      <c r="B3" s="126" t="s">
        <v>6890</v>
      </c>
      <c r="C3" s="126" t="s">
        <v>6891</v>
      </c>
      <c r="D3" s="126" t="s">
        <v>6892</v>
      </c>
      <c r="E3" s="127" t="s">
        <v>6893</v>
      </c>
      <c r="F3" s="128"/>
      <c r="G3" s="125" t="s">
        <v>6889</v>
      </c>
      <c r="H3" s="126" t="s">
        <v>6894</v>
      </c>
      <c r="I3" s="126" t="s">
        <v>6891</v>
      </c>
      <c r="J3" s="129" t="s">
        <v>6895</v>
      </c>
      <c r="K3" s="127" t="s">
        <v>6893</v>
      </c>
    </row>
    <row r="4" spans="1:11" ht="47.25" x14ac:dyDescent="0.25">
      <c r="A4" s="130" t="s">
        <v>6896</v>
      </c>
      <c r="B4" s="126" t="s">
        <v>6897</v>
      </c>
      <c r="C4" s="126" t="s">
        <v>6891</v>
      </c>
      <c r="D4" s="129" t="s">
        <v>6895</v>
      </c>
      <c r="E4" s="127" t="s">
        <v>6893</v>
      </c>
      <c r="F4" s="128"/>
      <c r="G4" s="130" t="s">
        <v>6896</v>
      </c>
      <c r="H4" s="131" t="s">
        <v>6898</v>
      </c>
      <c r="I4" s="132" t="s">
        <v>6895</v>
      </c>
      <c r="J4" s="132" t="s">
        <v>6895</v>
      </c>
      <c r="K4" s="133" t="s">
        <v>6899</v>
      </c>
    </row>
    <row r="5" spans="1:11" ht="36" customHeight="1" x14ac:dyDescent="0.25">
      <c r="A5" s="130" t="s">
        <v>6900</v>
      </c>
      <c r="B5" s="131" t="s">
        <v>6901</v>
      </c>
      <c r="C5" s="132" t="s">
        <v>6895</v>
      </c>
      <c r="D5" s="134" t="s">
        <v>6895</v>
      </c>
      <c r="E5" s="133" t="s">
        <v>6902</v>
      </c>
      <c r="F5" s="128"/>
      <c r="G5" s="130" t="s">
        <v>6900</v>
      </c>
      <c r="H5" s="131" t="s">
        <v>6903</v>
      </c>
      <c r="I5" s="132" t="s">
        <v>6895</v>
      </c>
      <c r="J5" s="132" t="s">
        <v>6895</v>
      </c>
      <c r="K5" s="133" t="s">
        <v>6902</v>
      </c>
    </row>
    <row r="6" spans="1:11" ht="36" customHeight="1" x14ac:dyDescent="0.25">
      <c r="A6" s="130" t="s">
        <v>6904</v>
      </c>
      <c r="B6" s="131" t="s">
        <v>6905</v>
      </c>
      <c r="C6" s="132" t="s">
        <v>6895</v>
      </c>
      <c r="D6" s="132" t="s">
        <v>6895</v>
      </c>
      <c r="E6" s="133" t="s">
        <v>6906</v>
      </c>
      <c r="F6" s="128"/>
      <c r="G6" s="130" t="s">
        <v>6904</v>
      </c>
      <c r="H6" s="131" t="s">
        <v>6907</v>
      </c>
      <c r="I6" s="132" t="s">
        <v>6895</v>
      </c>
      <c r="J6" s="132" t="s">
        <v>6895</v>
      </c>
      <c r="K6" s="133" t="s">
        <v>6908</v>
      </c>
    </row>
    <row r="7" spans="1:11" ht="47.25" x14ac:dyDescent="0.25">
      <c r="A7" s="130" t="s">
        <v>6909</v>
      </c>
      <c r="B7" s="126" t="s">
        <v>6910</v>
      </c>
      <c r="C7" s="126" t="s">
        <v>6891</v>
      </c>
      <c r="D7" s="129" t="s">
        <v>6895</v>
      </c>
      <c r="E7" s="127" t="s">
        <v>6893</v>
      </c>
      <c r="F7" s="128"/>
      <c r="G7" s="130" t="s">
        <v>6909</v>
      </c>
      <c r="H7" s="135" t="s">
        <v>6911</v>
      </c>
      <c r="I7" s="126" t="s">
        <v>6891</v>
      </c>
      <c r="J7" s="129" t="s">
        <v>6895</v>
      </c>
      <c r="K7" s="127" t="s">
        <v>6893</v>
      </c>
    </row>
    <row r="8" spans="1:11" ht="47.25" x14ac:dyDescent="0.25">
      <c r="A8" s="130" t="s">
        <v>6912</v>
      </c>
      <c r="B8" s="126" t="s">
        <v>6913</v>
      </c>
      <c r="C8" s="126" t="s">
        <v>6891</v>
      </c>
      <c r="D8" s="129" t="s">
        <v>6895</v>
      </c>
      <c r="E8" s="127" t="s">
        <v>6893</v>
      </c>
      <c r="F8" s="128"/>
      <c r="G8" s="130" t="s">
        <v>6912</v>
      </c>
      <c r="H8" s="135" t="s">
        <v>6914</v>
      </c>
      <c r="I8" s="126" t="s">
        <v>6895</v>
      </c>
      <c r="J8" s="129" t="s">
        <v>6895</v>
      </c>
      <c r="K8" s="127" t="s">
        <v>6893</v>
      </c>
    </row>
    <row r="9" spans="1:11" ht="47.25" x14ac:dyDescent="0.25">
      <c r="A9" s="130" t="s">
        <v>6915</v>
      </c>
      <c r="B9" s="126" t="s">
        <v>6916</v>
      </c>
      <c r="C9" s="126" t="s">
        <v>6891</v>
      </c>
      <c r="D9" s="129" t="s">
        <v>6895</v>
      </c>
      <c r="E9" s="127" t="s">
        <v>6893</v>
      </c>
      <c r="F9" s="128"/>
      <c r="G9" s="130" t="s">
        <v>6915</v>
      </c>
      <c r="H9" s="135" t="s">
        <v>6917</v>
      </c>
      <c r="I9" s="126" t="s">
        <v>6891</v>
      </c>
      <c r="J9" s="129" t="s">
        <v>6918</v>
      </c>
      <c r="K9" s="127" t="s">
        <v>6893</v>
      </c>
    </row>
    <row r="10" spans="1:11" ht="47.25" x14ac:dyDescent="0.25">
      <c r="A10" s="130" t="s">
        <v>6919</v>
      </c>
      <c r="B10" s="126" t="s">
        <v>6920</v>
      </c>
      <c r="C10" s="126" t="s">
        <v>6891</v>
      </c>
      <c r="D10" s="129" t="s">
        <v>6895</v>
      </c>
      <c r="E10" s="127" t="s">
        <v>6893</v>
      </c>
      <c r="F10" s="128"/>
      <c r="G10" s="130" t="s">
        <v>6919</v>
      </c>
      <c r="H10" s="135" t="s">
        <v>6921</v>
      </c>
      <c r="I10" s="126" t="s">
        <v>6891</v>
      </c>
      <c r="J10" s="129" t="s">
        <v>6895</v>
      </c>
      <c r="K10" s="127" t="s">
        <v>6893</v>
      </c>
    </row>
    <row r="11" spans="1:11" ht="47.25" x14ac:dyDescent="0.25">
      <c r="A11" s="130" t="s">
        <v>6922</v>
      </c>
      <c r="B11" s="126" t="s">
        <v>6923</v>
      </c>
      <c r="C11" s="126" t="s">
        <v>6891</v>
      </c>
      <c r="D11" s="129" t="s">
        <v>6895</v>
      </c>
      <c r="E11" s="127" t="s">
        <v>6893</v>
      </c>
      <c r="F11" s="128"/>
      <c r="G11" s="130" t="s">
        <v>6922</v>
      </c>
      <c r="H11" s="135" t="s">
        <v>6923</v>
      </c>
      <c r="I11" s="126" t="s">
        <v>6891</v>
      </c>
      <c r="J11" s="129" t="s">
        <v>6895</v>
      </c>
      <c r="K11" s="127" t="s">
        <v>6893</v>
      </c>
    </row>
    <row r="12" spans="1:11" ht="47.25" x14ac:dyDescent="0.25">
      <c r="A12" s="130" t="s">
        <v>6924</v>
      </c>
      <c r="B12" s="126" t="s">
        <v>6925</v>
      </c>
      <c r="C12" s="126" t="s">
        <v>6891</v>
      </c>
      <c r="D12" s="129" t="s">
        <v>6895</v>
      </c>
      <c r="E12" s="127" t="s">
        <v>6893</v>
      </c>
      <c r="F12" s="128"/>
      <c r="G12" s="130" t="s">
        <v>6924</v>
      </c>
      <c r="H12" s="126" t="s">
        <v>6926</v>
      </c>
      <c r="I12" s="126" t="s">
        <v>6891</v>
      </c>
      <c r="J12" s="129" t="s">
        <v>6895</v>
      </c>
      <c r="K12" s="127" t="s">
        <v>6893</v>
      </c>
    </row>
    <row r="13" spans="1:11" ht="48" thickBot="1" x14ac:dyDescent="0.3">
      <c r="A13" s="136" t="s">
        <v>6927</v>
      </c>
      <c r="B13" s="126" t="s">
        <v>6928</v>
      </c>
      <c r="C13" s="126" t="s">
        <v>6891</v>
      </c>
      <c r="D13" s="137" t="s">
        <v>6929</v>
      </c>
      <c r="E13" s="127" t="s">
        <v>6893</v>
      </c>
      <c r="F13" s="128"/>
      <c r="G13" s="136" t="s">
        <v>6927</v>
      </c>
      <c r="H13" s="138" t="s">
        <v>6930</v>
      </c>
      <c r="I13" s="139" t="s">
        <v>6929</v>
      </c>
      <c r="J13" s="137" t="s">
        <v>6929</v>
      </c>
      <c r="K13" s="127" t="s">
        <v>6893</v>
      </c>
    </row>
    <row r="14" spans="1:11" s="17" customFormat="1" ht="15.75" x14ac:dyDescent="0.25"/>
  </sheetData>
  <pageMargins left="0.7" right="0.7" top="0.75" bottom="0.75" header="0.3" footer="0.3"/>
  <pageSetup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O410"/>
  <sheetViews>
    <sheetView tabSelected="1" zoomScale="90" zoomScaleNormal="90" zoomScaleSheetLayoutView="70" workbookViewId="0">
      <selection activeCell="E17" sqref="E17"/>
    </sheetView>
  </sheetViews>
  <sheetFormatPr defaultColWidth="8.85546875" defaultRowHeight="12.75" x14ac:dyDescent="0.2"/>
  <cols>
    <col min="1" max="1" width="16.85546875" style="77" customWidth="1"/>
    <col min="2" max="2" width="23.140625" style="34" bestFit="1" customWidth="1"/>
    <col min="3" max="3" width="12" style="2" customWidth="1"/>
    <col min="4" max="4" width="19.140625" style="24" customWidth="1"/>
    <col min="5" max="5" width="59.42578125" style="2" bestFit="1" customWidth="1"/>
    <col min="6" max="6" width="11.5703125" style="3" customWidth="1"/>
    <col min="7" max="7" width="12.42578125" style="3" customWidth="1"/>
    <col min="8" max="8" width="11" style="2" customWidth="1"/>
    <col min="9" max="9" width="9.7109375" style="2" customWidth="1"/>
    <col min="10" max="10" width="15" style="60" customWidth="1"/>
    <col min="11" max="11" width="16.85546875" style="52" customWidth="1"/>
    <col min="12" max="12" width="11.28515625" style="65" customWidth="1"/>
    <col min="13" max="13" width="15.5703125" style="3" customWidth="1"/>
    <col min="14" max="14" width="15.5703125" style="52" customWidth="1"/>
    <col min="15" max="15" width="18.7109375" style="3" customWidth="1"/>
    <col min="16" max="16" width="51.85546875" style="2" customWidth="1"/>
    <col min="17" max="17" width="28.85546875" style="2" customWidth="1"/>
    <col min="18" max="18" width="21.5703125" style="2" customWidth="1"/>
    <col min="19" max="19" width="21.140625" style="2" customWidth="1"/>
    <col min="20" max="20" width="45.85546875" style="2" customWidth="1"/>
    <col min="21" max="22" width="5.7109375" style="2" customWidth="1"/>
    <col min="23" max="23" width="36.85546875" style="2" customWidth="1"/>
    <col min="24" max="24" width="44" style="2" customWidth="1"/>
    <col min="25" max="25" width="4.42578125" style="2" customWidth="1"/>
    <col min="26" max="26" width="6.5703125" style="2" customWidth="1"/>
    <col min="27" max="27" width="23.5703125" style="2" customWidth="1"/>
    <col min="28" max="29" width="20.140625" style="3" customWidth="1"/>
    <col min="30" max="30" width="13.28515625" style="3" customWidth="1"/>
    <col min="31" max="31" width="16.28515625" style="3" customWidth="1"/>
    <col min="32" max="32" width="52.5703125" style="3" customWidth="1"/>
    <col min="33" max="33" width="51" style="3" customWidth="1"/>
    <col min="34" max="34" width="22.140625" style="3" customWidth="1"/>
    <col min="35" max="35" width="30" style="3" customWidth="1"/>
    <col min="36" max="36" width="18.28515625" style="3" customWidth="1"/>
    <col min="37" max="37" width="35.42578125" style="3" customWidth="1"/>
    <col min="38" max="38" width="18.5703125" style="2" bestFit="1" customWidth="1"/>
    <col min="39" max="39" width="16" style="2" customWidth="1"/>
    <col min="40" max="40" width="16.140625" style="2" bestFit="1" customWidth="1"/>
    <col min="41" max="41" width="11.42578125" style="13" customWidth="1"/>
    <col min="42" max="16384" width="8.85546875" style="2"/>
  </cols>
  <sheetData>
    <row r="1" spans="1:41" ht="55.5" customHeight="1" x14ac:dyDescent="0.55000000000000004">
      <c r="A1" s="70"/>
      <c r="B1" s="90"/>
      <c r="D1" s="90" t="s">
        <v>6931</v>
      </c>
      <c r="E1" s="90"/>
      <c r="F1" s="90"/>
      <c r="G1" s="90"/>
      <c r="H1" s="90"/>
      <c r="I1" s="90"/>
      <c r="J1" s="90"/>
      <c r="K1" s="90"/>
      <c r="L1" s="90"/>
      <c r="M1" s="90"/>
      <c r="N1" s="90"/>
      <c r="O1" s="90"/>
      <c r="P1" s="31"/>
      <c r="Q1" s="31"/>
      <c r="R1" s="31"/>
      <c r="S1" s="31"/>
      <c r="T1" s="31"/>
      <c r="U1" s="31"/>
      <c r="V1" s="31"/>
      <c r="W1" s="31"/>
      <c r="X1" s="31"/>
      <c r="Y1" s="31"/>
      <c r="Z1" s="31"/>
      <c r="AA1" s="31"/>
      <c r="AB1" s="31"/>
      <c r="AC1" s="31"/>
      <c r="AD1" s="31"/>
      <c r="AE1" s="31"/>
      <c r="AF1" s="31"/>
      <c r="AG1" s="31"/>
      <c r="AH1" s="31"/>
      <c r="AI1" s="31"/>
      <c r="AJ1" s="31"/>
      <c r="AK1" s="31"/>
      <c r="AL1" s="31"/>
      <c r="AM1" s="31"/>
      <c r="AN1" s="31"/>
      <c r="AO1" s="31"/>
    </row>
    <row r="2" spans="1:41" x14ac:dyDescent="0.2">
      <c r="B2" s="2"/>
      <c r="C2" s="4"/>
      <c r="D2" s="2"/>
      <c r="F2" s="37" t="s">
        <v>6932</v>
      </c>
      <c r="G2" s="106">
        <v>46253</v>
      </c>
      <c r="R2" s="3"/>
      <c r="S2" s="3"/>
      <c r="T2" s="3"/>
      <c r="U2" s="3"/>
      <c r="V2" s="3"/>
      <c r="W2" s="3"/>
      <c r="X2" s="3"/>
      <c r="Y2" s="3"/>
      <c r="Z2" s="3"/>
      <c r="AA2" s="3"/>
      <c r="AJ2" s="2"/>
      <c r="AK2" s="2"/>
      <c r="AL2" s="3"/>
      <c r="AM2" s="3"/>
      <c r="AN2" s="3"/>
      <c r="AO2" s="11"/>
    </row>
    <row r="3" spans="1:41" ht="21.75" thickBot="1" x14ac:dyDescent="0.4">
      <c r="A3" s="5"/>
      <c r="B3" s="5"/>
      <c r="C3" s="5"/>
      <c r="D3" s="5"/>
      <c r="E3" s="5"/>
      <c r="F3" s="76" t="s">
        <v>6933</v>
      </c>
      <c r="G3" s="75"/>
      <c r="H3" s="111"/>
      <c r="I3" s="5"/>
      <c r="J3" s="61"/>
      <c r="K3" s="57"/>
      <c r="L3" s="66"/>
      <c r="M3" s="6"/>
      <c r="N3" s="57"/>
      <c r="O3" s="6"/>
      <c r="P3" s="20"/>
      <c r="Q3" s="20"/>
      <c r="R3" s="5"/>
      <c r="S3" s="5"/>
      <c r="T3" s="5"/>
      <c r="U3" s="5"/>
      <c r="V3" s="5"/>
      <c r="W3" s="5"/>
      <c r="X3" s="5"/>
      <c r="Y3" s="5"/>
      <c r="Z3" s="5"/>
      <c r="AA3" s="5"/>
      <c r="AB3" s="6"/>
      <c r="AC3" s="6"/>
      <c r="AD3" s="6"/>
      <c r="AE3" s="6"/>
      <c r="AF3" s="6"/>
      <c r="AG3" s="6"/>
      <c r="AH3" s="6"/>
      <c r="AI3" s="6"/>
      <c r="AJ3" s="20"/>
      <c r="AK3" s="20"/>
      <c r="AL3" s="5"/>
      <c r="AM3" s="5"/>
      <c r="AN3" s="5"/>
      <c r="AO3" s="12"/>
    </row>
    <row r="4" spans="1:41" ht="15.75" customHeight="1" x14ac:dyDescent="0.2">
      <c r="A4" s="70"/>
      <c r="B4" s="2"/>
      <c r="D4" s="2"/>
      <c r="F4" s="108"/>
      <c r="G4" s="81"/>
      <c r="J4" s="62"/>
      <c r="K4" s="58"/>
      <c r="L4" s="67"/>
      <c r="N4" s="58"/>
      <c r="P4" s="36"/>
      <c r="Q4" s="36"/>
      <c r="AJ4" s="36"/>
      <c r="AK4" s="36"/>
    </row>
    <row r="5" spans="1:41" ht="15.75" customHeight="1" x14ac:dyDescent="0.25">
      <c r="A5" s="70"/>
      <c r="B5" s="2"/>
      <c r="D5" s="19" t="s">
        <v>6934</v>
      </c>
      <c r="E5" s="92" t="s">
        <v>6935</v>
      </c>
      <c r="G5" s="107"/>
      <c r="H5" s="48"/>
      <c r="I5" s="85"/>
      <c r="J5" s="85"/>
      <c r="K5" s="85"/>
      <c r="L5" s="85"/>
      <c r="M5" s="85"/>
      <c r="N5" s="85"/>
      <c r="O5" s="85"/>
      <c r="AJ5" s="36"/>
      <c r="AK5" s="36"/>
    </row>
    <row r="6" spans="1:41" ht="21.75" thickBot="1" x14ac:dyDescent="0.25">
      <c r="A6" s="70"/>
      <c r="B6" s="2"/>
      <c r="D6" s="3"/>
      <c r="F6" s="2"/>
      <c r="G6" s="107"/>
      <c r="H6" s="88"/>
      <c r="I6" s="48"/>
      <c r="J6" s="85"/>
      <c r="K6" s="85"/>
      <c r="L6" s="85"/>
      <c r="M6" s="85"/>
      <c r="N6" s="85"/>
      <c r="O6" s="85"/>
      <c r="AA6" s="3"/>
      <c r="AF6" s="2"/>
    </row>
    <row r="7" spans="1:41" ht="18.75" x14ac:dyDescent="0.25">
      <c r="A7" s="70"/>
      <c r="B7" s="2"/>
      <c r="D7" s="19" t="s">
        <v>6936</v>
      </c>
      <c r="E7" s="93"/>
      <c r="F7" s="2"/>
      <c r="G7" s="81" t="str">
        <f>IF(E5="Period_10_January_2027","P10_Partner_Driven_Display","P11_Partner_Driven_Display")</f>
        <v>P10_Partner_Driven_Display</v>
      </c>
      <c r="H7" s="188" t="s">
        <v>6938</v>
      </c>
      <c r="I7" s="189"/>
      <c r="J7" s="189"/>
      <c r="K7" s="189"/>
      <c r="L7" s="189"/>
      <c r="M7" s="189"/>
      <c r="N7" s="189"/>
      <c r="O7" s="189"/>
      <c r="P7" s="189"/>
      <c r="Q7" s="189"/>
      <c r="R7" s="190"/>
      <c r="AA7" s="3"/>
      <c r="AF7" s="2"/>
    </row>
    <row r="8" spans="1:41" s="17" customFormat="1" ht="21.75" thickBot="1" x14ac:dyDescent="0.4">
      <c r="A8" s="78"/>
      <c r="C8" s="15"/>
      <c r="D8" s="19"/>
      <c r="G8" s="109"/>
      <c r="H8" s="191" t="s">
        <v>6939</v>
      </c>
      <c r="I8" s="192"/>
      <c r="J8" s="192"/>
      <c r="K8" s="192"/>
      <c r="L8" s="192"/>
      <c r="M8" s="192"/>
      <c r="N8" s="192"/>
      <c r="O8" s="192"/>
      <c r="P8" s="192"/>
      <c r="Q8" s="192"/>
      <c r="R8" s="193"/>
      <c r="S8" s="2"/>
      <c r="T8" s="2"/>
      <c r="U8" s="2"/>
      <c r="V8" s="2"/>
      <c r="W8" s="18"/>
      <c r="X8" s="18"/>
      <c r="Y8" s="18"/>
      <c r="Z8" s="18"/>
      <c r="AD8" s="16"/>
      <c r="AE8" s="16"/>
      <c r="AG8" s="16"/>
      <c r="AH8" s="16"/>
      <c r="AI8" s="16"/>
    </row>
    <row r="9" spans="1:41" s="17" customFormat="1" ht="15" customHeight="1" x14ac:dyDescent="0.25">
      <c r="A9" s="72"/>
      <c r="C9" s="15"/>
      <c r="D9" s="19" t="s">
        <v>6940</v>
      </c>
      <c r="E9" s="89"/>
      <c r="G9" s="109"/>
      <c r="P9" s="94"/>
      <c r="Q9" s="49"/>
      <c r="R9" s="2"/>
      <c r="S9" s="2"/>
      <c r="T9" s="2"/>
      <c r="U9" s="2"/>
      <c r="V9" s="2"/>
      <c r="W9" s="22"/>
      <c r="X9" s="22"/>
      <c r="Y9" s="22"/>
      <c r="Z9" s="22"/>
      <c r="AD9" s="16"/>
      <c r="AE9" s="16"/>
      <c r="AG9" s="16"/>
      <c r="AH9" s="16"/>
      <c r="AI9" s="16"/>
    </row>
    <row r="10" spans="1:41" s="17" customFormat="1" ht="15.75" customHeight="1" x14ac:dyDescent="0.25">
      <c r="A10" s="72"/>
      <c r="C10" s="15"/>
      <c r="D10" s="19"/>
      <c r="E10" s="25"/>
      <c r="G10" s="109"/>
      <c r="Q10" s="74"/>
      <c r="R10" s="50"/>
      <c r="S10" s="22"/>
      <c r="T10" s="22"/>
      <c r="U10" s="22"/>
      <c r="V10" s="22"/>
      <c r="W10" s="22"/>
      <c r="X10" s="22"/>
      <c r="Y10" s="22"/>
      <c r="Z10" s="22"/>
      <c r="AD10" s="16"/>
      <c r="AE10" s="16"/>
      <c r="AG10" s="16"/>
      <c r="AH10" s="16"/>
      <c r="AI10" s="16"/>
    </row>
    <row r="11" spans="1:41" s="17" customFormat="1" ht="15" customHeight="1" x14ac:dyDescent="0.25">
      <c r="A11" s="72"/>
      <c r="C11" s="15"/>
      <c r="D11" s="19" t="s">
        <v>6941</v>
      </c>
      <c r="E11" s="89"/>
      <c r="G11" s="109"/>
      <c r="R11" s="74"/>
      <c r="S11" s="30"/>
      <c r="T11" s="30"/>
      <c r="U11" s="30"/>
      <c r="V11" s="30"/>
      <c r="W11" s="22"/>
      <c r="X11" s="22"/>
      <c r="Y11" s="22"/>
      <c r="Z11" s="22"/>
      <c r="AA11" s="22"/>
      <c r="AE11" s="16"/>
      <c r="AF11" s="16"/>
      <c r="AG11" s="16"/>
      <c r="AH11" s="16"/>
      <c r="AI11" s="16"/>
    </row>
    <row r="12" spans="1:41" s="17" customFormat="1" ht="15" customHeight="1" thickBot="1" x14ac:dyDescent="0.3">
      <c r="A12" s="72"/>
      <c r="F12" s="110"/>
      <c r="G12" s="109"/>
      <c r="I12" s="64"/>
      <c r="J12" s="64"/>
      <c r="K12" s="64"/>
      <c r="L12" s="68"/>
      <c r="M12" s="64"/>
      <c r="N12" s="64"/>
      <c r="O12" s="64"/>
      <c r="P12" s="38"/>
      <c r="Q12" s="30"/>
      <c r="R12" s="22"/>
      <c r="S12" s="22"/>
      <c r="T12" s="22"/>
      <c r="U12" s="22"/>
      <c r="V12" s="22"/>
      <c r="W12" s="22"/>
      <c r="X12" s="22"/>
      <c r="Y12" s="22"/>
      <c r="Z12" s="22"/>
      <c r="AA12" s="22"/>
      <c r="AE12" s="16"/>
      <c r="AF12" s="16"/>
      <c r="AG12" s="16"/>
      <c r="AH12" s="16"/>
      <c r="AI12" s="16"/>
    </row>
    <row r="13" spans="1:41" s="17" customFormat="1" ht="15" hidden="1" customHeight="1" thickBot="1" x14ac:dyDescent="0.45">
      <c r="A13" s="78"/>
      <c r="C13" s="15"/>
      <c r="E13" s="32"/>
      <c r="F13" s="15"/>
      <c r="J13" s="63"/>
      <c r="K13" s="59"/>
      <c r="L13" s="69"/>
      <c r="M13" s="54"/>
      <c r="N13" s="59"/>
      <c r="O13" s="54"/>
      <c r="P13" s="30"/>
      <c r="Q13" s="30"/>
      <c r="R13" s="22"/>
      <c r="S13" s="22"/>
      <c r="T13" s="22"/>
      <c r="U13" s="22"/>
      <c r="V13" s="22"/>
      <c r="W13" s="22"/>
      <c r="X13" s="22"/>
      <c r="Y13" s="22"/>
      <c r="Z13" s="22"/>
      <c r="AA13" s="22"/>
      <c r="AE13" s="16"/>
      <c r="AF13" s="16"/>
      <c r="AG13" s="16"/>
      <c r="AH13" s="16"/>
      <c r="AI13" s="16"/>
    </row>
    <row r="14" spans="1:41" s="104" customFormat="1" ht="87" customHeight="1" thickBot="1" x14ac:dyDescent="0.3">
      <c r="A14" s="176" t="s">
        <v>6942</v>
      </c>
      <c r="B14" s="177"/>
      <c r="C14" s="177"/>
      <c r="D14" s="177"/>
      <c r="E14" s="177"/>
      <c r="F14" s="177"/>
      <c r="G14" s="178"/>
      <c r="H14" s="179" t="s">
        <v>6943</v>
      </c>
      <c r="I14" s="180"/>
      <c r="J14" s="181"/>
      <c r="K14" s="181"/>
      <c r="L14" s="181"/>
      <c r="M14" s="180"/>
      <c r="N14" s="180"/>
      <c r="O14" s="182"/>
      <c r="P14" s="185" t="s">
        <v>6944</v>
      </c>
      <c r="Q14" s="186"/>
      <c r="R14" s="186"/>
      <c r="S14" s="186"/>
      <c r="T14" s="187"/>
      <c r="U14" s="183" t="s">
        <v>6945</v>
      </c>
      <c r="V14" s="184"/>
      <c r="W14" s="199" t="s">
        <v>6946</v>
      </c>
      <c r="X14" s="200"/>
      <c r="Y14" s="201" t="s">
        <v>6947</v>
      </c>
      <c r="Z14" s="202"/>
      <c r="AA14" s="202"/>
      <c r="AB14" s="202"/>
      <c r="AC14" s="203"/>
      <c r="AD14" s="194" t="s">
        <v>6948</v>
      </c>
      <c r="AE14" s="195"/>
      <c r="AF14" s="196" t="s">
        <v>6949</v>
      </c>
      <c r="AG14" s="197"/>
      <c r="AH14" s="197"/>
      <c r="AI14" s="198"/>
      <c r="AJ14" s="100"/>
      <c r="AK14" s="101"/>
      <c r="AL14" s="102"/>
      <c r="AM14" s="102"/>
      <c r="AN14" s="102"/>
      <c r="AO14" s="103"/>
    </row>
    <row r="15" spans="1:41" s="23" customFormat="1" ht="161.44999999999999" customHeight="1" thickBot="1" x14ac:dyDescent="0.3">
      <c r="A15" s="71" t="s">
        <v>6950</v>
      </c>
      <c r="B15" s="174" t="s">
        <v>6951</v>
      </c>
      <c r="C15" s="175"/>
      <c r="D15" s="105" t="s">
        <v>6952</v>
      </c>
      <c r="E15" s="42" t="s">
        <v>6953</v>
      </c>
      <c r="F15" s="46" t="s">
        <v>6954</v>
      </c>
      <c r="G15" s="46" t="s">
        <v>6955</v>
      </c>
      <c r="H15" s="47" t="s">
        <v>6956</v>
      </c>
      <c r="I15" s="51" t="s">
        <v>6957</v>
      </c>
      <c r="J15" s="95" t="s">
        <v>6958</v>
      </c>
      <c r="K15" s="95" t="s">
        <v>6959</v>
      </c>
      <c r="L15" s="96" t="s">
        <v>6960</v>
      </c>
      <c r="M15" s="47" t="s">
        <v>6961</v>
      </c>
      <c r="N15" s="53" t="s">
        <v>6962</v>
      </c>
      <c r="O15" s="47" t="s">
        <v>6963</v>
      </c>
      <c r="P15" s="26" t="s">
        <v>6964</v>
      </c>
      <c r="Q15" s="39" t="s">
        <v>6965</v>
      </c>
      <c r="R15" s="40" t="s">
        <v>6966</v>
      </c>
      <c r="S15" s="99" t="s">
        <v>6967</v>
      </c>
      <c r="T15" s="40" t="s">
        <v>6968</v>
      </c>
      <c r="U15" s="79" t="s">
        <v>6969</v>
      </c>
      <c r="V15" s="79" t="s">
        <v>6965</v>
      </c>
      <c r="W15" s="41" t="s">
        <v>6970</v>
      </c>
      <c r="X15" s="41" t="s">
        <v>6971</v>
      </c>
      <c r="Y15" s="79"/>
      <c r="Z15" s="79" t="s">
        <v>6972</v>
      </c>
      <c r="AA15" s="42" t="s">
        <v>6973</v>
      </c>
      <c r="AB15" s="42" t="s">
        <v>6974</v>
      </c>
      <c r="AC15" s="42" t="s">
        <v>6975</v>
      </c>
      <c r="AD15" s="43" t="s">
        <v>6976</v>
      </c>
      <c r="AE15" s="43" t="s">
        <v>6977</v>
      </c>
      <c r="AF15" s="44" t="s">
        <v>6978</v>
      </c>
      <c r="AG15" s="44" t="s">
        <v>6979</v>
      </c>
      <c r="AH15" s="44" t="s">
        <v>6980</v>
      </c>
      <c r="AI15" s="45" t="s">
        <v>6981</v>
      </c>
    </row>
    <row r="16" spans="1:41" ht="13.5" customHeight="1" x14ac:dyDescent="0.25">
      <c r="B16" s="91" t="str">
        <f t="shared" ref="B16" si="0">IF(D16="",IF(C16&lt;&gt;"","SELECT INVOICE",""),"")</f>
        <v/>
      </c>
      <c r="C16" s="33"/>
      <c r="D16" s="35"/>
      <c r="E16" s="28" t="str">
        <f>IFERROR(IF(OR(C16="",AND(C16&lt;&gt;"",D16="")),"",(VLOOKUP(C16,'APP BACKGROUND'!A:F,2,0))),"")</f>
        <v/>
      </c>
      <c r="F16" s="29" t="str">
        <f>IF(E16="","",(VLOOKUP(C16,'APP BACKGROUND'!A:F,5,0)))</f>
        <v/>
      </c>
      <c r="G16" s="27" t="str">
        <f>IF(E16="","",(VLOOKUP('Application Form'!C16,'APP BACKGROUND'!A:I,9,0)))</f>
        <v/>
      </c>
      <c r="H16" s="9"/>
      <c r="I16" s="9"/>
      <c r="J16" s="97" t="str">
        <f>IF(H16="","",(VLOOKUP(C16,'APP BACKGROUND'!A:M,13,0)))</f>
        <v/>
      </c>
      <c r="K16" s="98" t="str">
        <f t="shared" ref="K16:K79" si="1">IF(H16="","",G16*J16)</f>
        <v/>
      </c>
      <c r="L16" s="98" t="str">
        <f>IF(H16="","",(VLOOKUP(C16,'APP BACKGROUND'!A:K,11,0)))</f>
        <v/>
      </c>
      <c r="M16" s="55"/>
      <c r="N16" s="80" t="str">
        <f t="shared" ref="N16:N79" si="2">IF(H:H="","",M16/G16)</f>
        <v/>
      </c>
      <c r="O16" s="56" t="str">
        <f t="shared" ref="O16:O79" si="3">IF(H16="","",SUM(G16-M16))</f>
        <v/>
      </c>
      <c r="P16" s="9"/>
      <c r="Q16" s="9"/>
      <c r="R16" s="9"/>
      <c r="S16" s="8"/>
      <c r="T16" s="8"/>
      <c r="U16" s="8"/>
      <c r="V16" s="8"/>
      <c r="W16" s="9"/>
      <c r="X16" s="9"/>
      <c r="Y16" s="9"/>
      <c r="Z16" s="9"/>
      <c r="AA16" s="9"/>
      <c r="AB16" s="8"/>
      <c r="AC16" s="8"/>
      <c r="AD16" s="8"/>
      <c r="AE16" s="8"/>
      <c r="AF16" s="8"/>
      <c r="AG16" s="8"/>
      <c r="AH16" s="8"/>
      <c r="AI16" s="8"/>
      <c r="AJ16" s="14"/>
      <c r="AK16" s="21"/>
      <c r="AL16" s="7"/>
      <c r="AM16" s="7"/>
      <c r="AN16" s="10"/>
      <c r="AO16" s="10"/>
    </row>
    <row r="17" spans="2:41" ht="13.5" customHeight="1" x14ac:dyDescent="0.25">
      <c r="B17" s="91" t="str">
        <f t="shared" ref="B17:B80" si="4">IF(D17="",IF(C17&lt;&gt;"","SELECT INVOICE",""),"")</f>
        <v/>
      </c>
      <c r="C17" s="33"/>
      <c r="D17" s="35"/>
      <c r="E17" s="28" t="str">
        <f>IFERROR(IF(OR(C17="",AND(C17&lt;&gt;"",D17="")),"",(VLOOKUP(C17,'APP BACKGROUND'!A:F,2,0))),"")</f>
        <v/>
      </c>
      <c r="F17" s="29" t="str">
        <f>IF(E17="","",(VLOOKUP(C17,'APP BACKGROUND'!A:F,5,0)))</f>
        <v/>
      </c>
      <c r="G17" s="27" t="str">
        <f>IF(E17="","",(VLOOKUP('Application Form'!C17,'APP BACKGROUND'!A:I,9,0)))</f>
        <v/>
      </c>
      <c r="H17" s="9"/>
      <c r="I17" s="9"/>
      <c r="J17" s="97" t="str">
        <f>IF(H17="","",(VLOOKUP(C17,'APP BACKGROUND'!A:M,13,0)))</f>
        <v/>
      </c>
      <c r="K17" s="98" t="str">
        <f t="shared" si="1"/>
        <v/>
      </c>
      <c r="L17" s="98" t="str">
        <f>IF(H17="","",(VLOOKUP(C17,'APP BACKGROUND'!A:K,11,0)))</f>
        <v/>
      </c>
      <c r="M17" s="55"/>
      <c r="N17" s="80" t="str">
        <f t="shared" si="2"/>
        <v/>
      </c>
      <c r="O17" s="56" t="str">
        <f t="shared" si="3"/>
        <v/>
      </c>
      <c r="P17" s="9"/>
      <c r="Q17" s="9"/>
      <c r="R17" s="9"/>
      <c r="S17" s="8"/>
      <c r="T17" s="8"/>
      <c r="U17" s="8"/>
      <c r="V17" s="8"/>
      <c r="W17" s="9"/>
      <c r="X17" s="9"/>
      <c r="Y17" s="9"/>
      <c r="Z17" s="9"/>
      <c r="AA17" s="9"/>
      <c r="AB17" s="8"/>
      <c r="AC17" s="8"/>
      <c r="AD17" s="8"/>
      <c r="AE17" s="8"/>
      <c r="AF17" s="8"/>
      <c r="AG17" s="8"/>
      <c r="AH17" s="8"/>
      <c r="AI17" s="8"/>
      <c r="AJ17" s="14"/>
      <c r="AK17" s="21"/>
      <c r="AL17" s="7"/>
      <c r="AM17" s="7"/>
      <c r="AN17" s="10"/>
      <c r="AO17" s="10"/>
    </row>
    <row r="18" spans="2:41" ht="13.5" customHeight="1" x14ac:dyDescent="0.25">
      <c r="B18" s="91" t="str">
        <f t="shared" si="4"/>
        <v/>
      </c>
      <c r="C18" s="33"/>
      <c r="D18" s="35"/>
      <c r="E18" s="28" t="str">
        <f>IFERROR(IF(OR(C18="",AND(C18&lt;&gt;"",D18="")),"",(VLOOKUP(C18,'APP BACKGROUND'!A:F,2,0))),"")</f>
        <v/>
      </c>
      <c r="F18" s="29" t="str">
        <f>IF(E18="","",(VLOOKUP(C18,'APP BACKGROUND'!A:F,5,0)))</f>
        <v/>
      </c>
      <c r="G18" s="27" t="str">
        <f>IF(E18="","",(VLOOKUP('Application Form'!C18,'APP BACKGROUND'!A:I,9,0)))</f>
        <v/>
      </c>
      <c r="H18" s="9"/>
      <c r="I18" s="9"/>
      <c r="J18" s="97" t="str">
        <f>IF(H18="","",(VLOOKUP(C18,'APP BACKGROUND'!A:M,13,0)))</f>
        <v/>
      </c>
      <c r="K18" s="98" t="str">
        <f t="shared" si="1"/>
        <v/>
      </c>
      <c r="L18" s="98" t="str">
        <f>IF(H18="","",(VLOOKUP(C18,'APP BACKGROUND'!A:K,11,0)))</f>
        <v/>
      </c>
      <c r="M18" s="55"/>
      <c r="N18" s="80" t="str">
        <f t="shared" si="2"/>
        <v/>
      </c>
      <c r="O18" s="56" t="str">
        <f t="shared" si="3"/>
        <v/>
      </c>
      <c r="P18" s="9"/>
      <c r="Q18" s="9"/>
      <c r="R18" s="9"/>
      <c r="S18" s="8"/>
      <c r="T18" s="8"/>
      <c r="U18" s="8"/>
      <c r="V18" s="8"/>
      <c r="W18" s="9"/>
      <c r="X18" s="9"/>
      <c r="Y18" s="9"/>
      <c r="Z18" s="9"/>
      <c r="AA18" s="9"/>
      <c r="AB18" s="8"/>
      <c r="AC18" s="8"/>
      <c r="AD18" s="8"/>
      <c r="AE18" s="8"/>
      <c r="AF18" s="8"/>
      <c r="AG18" s="8"/>
      <c r="AH18" s="8"/>
      <c r="AI18" s="8"/>
      <c r="AJ18" s="14"/>
      <c r="AK18" s="21"/>
      <c r="AL18" s="7"/>
      <c r="AM18" s="7"/>
      <c r="AN18" s="10"/>
      <c r="AO18" s="10"/>
    </row>
    <row r="19" spans="2:41" ht="13.5" customHeight="1" x14ac:dyDescent="0.25">
      <c r="B19" s="91" t="str">
        <f t="shared" si="4"/>
        <v/>
      </c>
      <c r="C19" s="33"/>
      <c r="D19" s="35"/>
      <c r="E19" s="28" t="str">
        <f>IFERROR(IF(OR(C19="",AND(C19&lt;&gt;"",D19="")),"",(VLOOKUP(C19,'APP BACKGROUND'!A:F,2,0))),"")</f>
        <v/>
      </c>
      <c r="F19" s="29" t="str">
        <f>IF(E19="","",(VLOOKUP(C19,'APP BACKGROUND'!A:F,5,0)))</f>
        <v/>
      </c>
      <c r="G19" s="27" t="str">
        <f>IF(E19="","",(VLOOKUP('Application Form'!C19,'APP BACKGROUND'!A:I,9,0)))</f>
        <v/>
      </c>
      <c r="H19" s="9"/>
      <c r="I19" s="9"/>
      <c r="J19" s="97" t="str">
        <f>IF(H19="","",(VLOOKUP(C19,'APP BACKGROUND'!A:M,13,0)))</f>
        <v/>
      </c>
      <c r="K19" s="98" t="str">
        <f t="shared" si="1"/>
        <v/>
      </c>
      <c r="L19" s="98" t="str">
        <f>IF(H19="","",(VLOOKUP(C19,'APP BACKGROUND'!A:K,11,0)))</f>
        <v/>
      </c>
      <c r="M19" s="55"/>
      <c r="N19" s="80" t="str">
        <f t="shared" si="2"/>
        <v/>
      </c>
      <c r="O19" s="56" t="str">
        <f t="shared" si="3"/>
        <v/>
      </c>
      <c r="P19" s="9"/>
      <c r="Q19" s="9"/>
      <c r="R19" s="9"/>
      <c r="S19" s="8"/>
      <c r="T19" s="8"/>
      <c r="U19" s="8"/>
      <c r="V19" s="8"/>
      <c r="W19" s="9"/>
      <c r="X19" s="9"/>
      <c r="Y19" s="9"/>
      <c r="Z19" s="9"/>
      <c r="AA19" s="9"/>
      <c r="AB19" s="8"/>
      <c r="AC19" s="8"/>
      <c r="AD19" s="8"/>
      <c r="AE19" s="8"/>
      <c r="AF19" s="8"/>
      <c r="AG19" s="8"/>
      <c r="AH19" s="8"/>
      <c r="AI19" s="8"/>
      <c r="AJ19" s="14"/>
      <c r="AK19" s="21"/>
      <c r="AL19" s="7"/>
      <c r="AM19" s="7"/>
      <c r="AN19" s="10"/>
      <c r="AO19" s="10"/>
    </row>
    <row r="20" spans="2:41" ht="13.5" customHeight="1" x14ac:dyDescent="0.25">
      <c r="B20" s="91" t="str">
        <f t="shared" si="4"/>
        <v/>
      </c>
      <c r="C20" s="33"/>
      <c r="D20" s="35"/>
      <c r="E20" s="28" t="str">
        <f>IFERROR(IF(OR(C20="",AND(C20&lt;&gt;"",D20="")),"",(VLOOKUP(C20,'APP BACKGROUND'!A:F,2,0))),"")</f>
        <v/>
      </c>
      <c r="F20" s="29" t="str">
        <f>IF(E20="","",(VLOOKUP(C20,'APP BACKGROUND'!A:F,5,0)))</f>
        <v/>
      </c>
      <c r="G20" s="27" t="str">
        <f>IF(E20="","",(VLOOKUP('Application Form'!C20,'APP BACKGROUND'!A:I,9,0)))</f>
        <v/>
      </c>
      <c r="H20" s="9"/>
      <c r="I20" s="9"/>
      <c r="J20" s="97" t="str">
        <f>IF(H20="","",(VLOOKUP(C20,'APP BACKGROUND'!A:M,13,0)))</f>
        <v/>
      </c>
      <c r="K20" s="98" t="str">
        <f t="shared" si="1"/>
        <v/>
      </c>
      <c r="L20" s="98" t="str">
        <f>IF(H20="","",(VLOOKUP(C20,'APP BACKGROUND'!A:K,11,0)))</f>
        <v/>
      </c>
      <c r="M20" s="55"/>
      <c r="N20" s="80" t="str">
        <f t="shared" si="2"/>
        <v/>
      </c>
      <c r="O20" s="56" t="str">
        <f t="shared" si="3"/>
        <v/>
      </c>
      <c r="P20" s="9"/>
      <c r="Q20" s="9"/>
      <c r="R20" s="9"/>
      <c r="S20" s="8"/>
      <c r="T20" s="8"/>
      <c r="U20" s="8"/>
      <c r="V20" s="8"/>
      <c r="W20" s="9"/>
      <c r="X20" s="9"/>
      <c r="Y20" s="9"/>
      <c r="Z20" s="9"/>
      <c r="AA20" s="9"/>
      <c r="AB20" s="8"/>
      <c r="AC20" s="8"/>
      <c r="AD20" s="8"/>
      <c r="AE20" s="8"/>
      <c r="AF20" s="8"/>
      <c r="AG20" s="8"/>
      <c r="AH20" s="8"/>
      <c r="AI20" s="8"/>
      <c r="AJ20" s="14"/>
      <c r="AK20" s="21"/>
      <c r="AL20" s="7"/>
      <c r="AM20" s="7"/>
      <c r="AN20" s="10"/>
      <c r="AO20" s="10"/>
    </row>
    <row r="21" spans="2:41" ht="13.5" customHeight="1" x14ac:dyDescent="0.25">
      <c r="B21" s="91" t="str">
        <f t="shared" si="4"/>
        <v/>
      </c>
      <c r="C21" s="33"/>
      <c r="D21" s="35"/>
      <c r="E21" s="28" t="str">
        <f>IFERROR(IF(OR(C21="",AND(C21&lt;&gt;"",D21="")),"",(VLOOKUP(C21,'APP BACKGROUND'!A:F,2,0))),"")</f>
        <v/>
      </c>
      <c r="F21" s="29" t="str">
        <f>IF(E21="","",(VLOOKUP(C21,'APP BACKGROUND'!A:F,5,0)))</f>
        <v/>
      </c>
      <c r="G21" s="27" t="str">
        <f>IF(E21="","",(VLOOKUP('Application Form'!C21,'APP BACKGROUND'!A:I,9,0)))</f>
        <v/>
      </c>
      <c r="H21" s="9"/>
      <c r="I21" s="9"/>
      <c r="J21" s="97" t="str">
        <f>IF(H21="","",(VLOOKUP(C21,'APP BACKGROUND'!A:M,13,0)))</f>
        <v/>
      </c>
      <c r="K21" s="98" t="str">
        <f t="shared" si="1"/>
        <v/>
      </c>
      <c r="L21" s="98" t="str">
        <f>IF(H21="","",(VLOOKUP(C21,'APP BACKGROUND'!A:K,11,0)))</f>
        <v/>
      </c>
      <c r="M21" s="55"/>
      <c r="N21" s="80" t="str">
        <f t="shared" si="2"/>
        <v/>
      </c>
      <c r="O21" s="56" t="str">
        <f t="shared" si="3"/>
        <v/>
      </c>
      <c r="P21" s="9"/>
      <c r="Q21" s="9"/>
      <c r="R21" s="9"/>
      <c r="S21" s="8"/>
      <c r="T21" s="8"/>
      <c r="U21" s="8"/>
      <c r="V21" s="8"/>
      <c r="W21" s="9"/>
      <c r="X21" s="9"/>
      <c r="Y21" s="9"/>
      <c r="Z21" s="9"/>
      <c r="AA21" s="9"/>
      <c r="AB21" s="8"/>
      <c r="AC21" s="8"/>
      <c r="AD21" s="8"/>
      <c r="AE21" s="8"/>
      <c r="AF21" s="8"/>
      <c r="AG21" s="8"/>
      <c r="AH21" s="8"/>
      <c r="AI21" s="8"/>
      <c r="AJ21" s="14"/>
      <c r="AK21" s="21"/>
      <c r="AL21" s="7"/>
      <c r="AM21" s="7"/>
      <c r="AN21" s="10"/>
      <c r="AO21" s="10"/>
    </row>
    <row r="22" spans="2:41" ht="13.5" customHeight="1" x14ac:dyDescent="0.25">
      <c r="B22" s="91" t="str">
        <f t="shared" si="4"/>
        <v/>
      </c>
      <c r="C22" s="33"/>
      <c r="D22" s="35"/>
      <c r="E22" s="28" t="str">
        <f>IFERROR(IF(OR(C22="",AND(C22&lt;&gt;"",D22="")),"",(VLOOKUP(C22,'APP BACKGROUND'!A:F,2,0))),"")</f>
        <v/>
      </c>
      <c r="F22" s="29" t="str">
        <f>IF(E22="","",(VLOOKUP(C22,'APP BACKGROUND'!A:F,5,0)))</f>
        <v/>
      </c>
      <c r="G22" s="27" t="str">
        <f>IF(E22="","",(VLOOKUP('Application Form'!C22,'APP BACKGROUND'!A:I,9,0)))</f>
        <v/>
      </c>
      <c r="H22" s="9"/>
      <c r="I22" s="9"/>
      <c r="J22" s="97" t="str">
        <f>IF(H22="","",(VLOOKUP(C22,'APP BACKGROUND'!A:M,13,0)))</f>
        <v/>
      </c>
      <c r="K22" s="98" t="str">
        <f t="shared" si="1"/>
        <v/>
      </c>
      <c r="L22" s="98" t="str">
        <f>IF(H22="","",(VLOOKUP(C22,'APP BACKGROUND'!A:K,11,0)))</f>
        <v/>
      </c>
      <c r="M22" s="55"/>
      <c r="N22" s="80" t="str">
        <f t="shared" si="2"/>
        <v/>
      </c>
      <c r="O22" s="56" t="str">
        <f t="shared" si="3"/>
        <v/>
      </c>
      <c r="P22" s="9"/>
      <c r="Q22" s="9"/>
      <c r="R22" s="9"/>
      <c r="S22" s="8"/>
      <c r="T22" s="8"/>
      <c r="U22" s="8"/>
      <c r="V22" s="8"/>
      <c r="W22" s="9"/>
      <c r="X22" s="9"/>
      <c r="Y22" s="9"/>
      <c r="Z22" s="9"/>
      <c r="AA22" s="9"/>
      <c r="AB22" s="8"/>
      <c r="AC22" s="8"/>
      <c r="AD22" s="8"/>
      <c r="AE22" s="8"/>
      <c r="AF22" s="8"/>
      <c r="AG22" s="8"/>
      <c r="AH22" s="8"/>
      <c r="AI22" s="8"/>
      <c r="AJ22" s="14"/>
      <c r="AK22" s="21"/>
      <c r="AL22" s="7"/>
      <c r="AM22" s="7"/>
      <c r="AN22" s="10"/>
      <c r="AO22" s="10"/>
    </row>
    <row r="23" spans="2:41" ht="13.5" customHeight="1" x14ac:dyDescent="0.25">
      <c r="B23" s="91" t="str">
        <f t="shared" si="4"/>
        <v/>
      </c>
      <c r="C23" s="33"/>
      <c r="D23" s="35"/>
      <c r="E23" s="28" t="str">
        <f>IFERROR(IF(OR(C23="",AND(C23&lt;&gt;"",D23="")),"",(VLOOKUP(C23,'APP BACKGROUND'!A:F,2,0))),"")</f>
        <v/>
      </c>
      <c r="F23" s="29" t="str">
        <f>IF(E23="","",(VLOOKUP(C23,'APP BACKGROUND'!A:F,5,0)))</f>
        <v/>
      </c>
      <c r="G23" s="27" t="str">
        <f>IF(E23="","",(VLOOKUP('Application Form'!C23,'APP BACKGROUND'!A:I,9,0)))</f>
        <v/>
      </c>
      <c r="H23" s="9"/>
      <c r="I23" s="9"/>
      <c r="J23" s="97" t="str">
        <f>IF(H23="","",(VLOOKUP(C23,'APP BACKGROUND'!A:M,13,0)))</f>
        <v/>
      </c>
      <c r="K23" s="98" t="str">
        <f t="shared" si="1"/>
        <v/>
      </c>
      <c r="L23" s="98" t="str">
        <f>IF(H23="","",(VLOOKUP(C23,'APP BACKGROUND'!A:K,11,0)))</f>
        <v/>
      </c>
      <c r="M23" s="55"/>
      <c r="N23" s="80" t="str">
        <f t="shared" si="2"/>
        <v/>
      </c>
      <c r="O23" s="56" t="str">
        <f t="shared" si="3"/>
        <v/>
      </c>
      <c r="P23" s="9"/>
      <c r="Q23" s="9"/>
      <c r="R23" s="9"/>
      <c r="S23" s="8"/>
      <c r="T23" s="8"/>
      <c r="U23" s="8"/>
      <c r="V23" s="8"/>
      <c r="W23" s="9"/>
      <c r="X23" s="9"/>
      <c r="Y23" s="9"/>
      <c r="Z23" s="9"/>
      <c r="AA23" s="9"/>
      <c r="AB23" s="8"/>
      <c r="AC23" s="8"/>
      <c r="AD23" s="8"/>
      <c r="AE23" s="8"/>
      <c r="AF23" s="8"/>
      <c r="AG23" s="8"/>
      <c r="AH23" s="8"/>
      <c r="AI23" s="8"/>
      <c r="AJ23" s="14"/>
      <c r="AK23" s="21"/>
      <c r="AL23" s="7"/>
      <c r="AM23" s="7"/>
      <c r="AN23" s="10"/>
      <c r="AO23" s="10"/>
    </row>
    <row r="24" spans="2:41" ht="13.5" customHeight="1" x14ac:dyDescent="0.25">
      <c r="B24" s="91" t="str">
        <f t="shared" si="4"/>
        <v/>
      </c>
      <c r="C24" s="33"/>
      <c r="D24" s="35"/>
      <c r="E24" s="28" t="str">
        <f>IFERROR(IF(OR(C24="",AND(C24&lt;&gt;"",D24="")),"",(VLOOKUP(C24,'APP BACKGROUND'!A:F,2,0))),"")</f>
        <v/>
      </c>
      <c r="F24" s="29" t="str">
        <f>IF(E24="","",(VLOOKUP(C24,'APP BACKGROUND'!A:F,5,0)))</f>
        <v/>
      </c>
      <c r="G24" s="27" t="str">
        <f>IF(E24="","",(VLOOKUP('Application Form'!C24,'APP BACKGROUND'!A:I,9,0)))</f>
        <v/>
      </c>
      <c r="H24" s="9"/>
      <c r="I24" s="9"/>
      <c r="J24" s="97" t="str">
        <f>IF(H24="","",(VLOOKUP(C24,'APP BACKGROUND'!A:M,13,0)))</f>
        <v/>
      </c>
      <c r="K24" s="98" t="str">
        <f t="shared" si="1"/>
        <v/>
      </c>
      <c r="L24" s="98" t="str">
        <f>IF(H24="","",(VLOOKUP(C24,'APP BACKGROUND'!A:K,11,0)))</f>
        <v/>
      </c>
      <c r="M24" s="55"/>
      <c r="N24" s="80" t="str">
        <f t="shared" si="2"/>
        <v/>
      </c>
      <c r="O24" s="56" t="str">
        <f t="shared" si="3"/>
        <v/>
      </c>
      <c r="P24" s="9"/>
      <c r="Q24" s="9"/>
      <c r="R24" s="9"/>
      <c r="S24" s="8"/>
      <c r="T24" s="8"/>
      <c r="U24" s="8"/>
      <c r="V24" s="8"/>
      <c r="W24" s="9"/>
      <c r="X24" s="9"/>
      <c r="Y24" s="9"/>
      <c r="Z24" s="9"/>
      <c r="AA24" s="9"/>
      <c r="AB24" s="8"/>
      <c r="AC24" s="8"/>
      <c r="AD24" s="8"/>
      <c r="AE24" s="8"/>
      <c r="AF24" s="8"/>
      <c r="AG24" s="8"/>
      <c r="AH24" s="8"/>
      <c r="AI24" s="8"/>
      <c r="AJ24" s="14"/>
      <c r="AK24" s="21"/>
      <c r="AL24" s="7"/>
      <c r="AM24" s="7"/>
      <c r="AN24" s="10"/>
      <c r="AO24" s="10"/>
    </row>
    <row r="25" spans="2:41" ht="13.5" customHeight="1" x14ac:dyDescent="0.25">
      <c r="B25" s="91" t="str">
        <f t="shared" si="4"/>
        <v/>
      </c>
      <c r="C25" s="33"/>
      <c r="D25" s="35"/>
      <c r="E25" s="28" t="str">
        <f>IFERROR(IF(OR(C25="",AND(C25&lt;&gt;"",D25="")),"",(VLOOKUP(C25,'APP BACKGROUND'!A:F,2,0))),"")</f>
        <v/>
      </c>
      <c r="F25" s="29" t="str">
        <f>IF(E25="","",(VLOOKUP(C25,'APP BACKGROUND'!A:F,5,0)))</f>
        <v/>
      </c>
      <c r="G25" s="27" t="str">
        <f>IF(E25="","",(VLOOKUP('Application Form'!C25,'APP BACKGROUND'!A:I,9,0)))</f>
        <v/>
      </c>
      <c r="H25" s="9"/>
      <c r="I25" s="9"/>
      <c r="J25" s="97" t="str">
        <f>IF(H25="","",(VLOOKUP(C25,'APP BACKGROUND'!A:M,13,0)))</f>
        <v/>
      </c>
      <c r="K25" s="98" t="str">
        <f t="shared" si="1"/>
        <v/>
      </c>
      <c r="L25" s="98" t="str">
        <f>IF(H25="","",(VLOOKUP(C25,'APP BACKGROUND'!A:K,11,0)))</f>
        <v/>
      </c>
      <c r="M25" s="55"/>
      <c r="N25" s="80" t="str">
        <f t="shared" si="2"/>
        <v/>
      </c>
      <c r="O25" s="56" t="str">
        <f t="shared" si="3"/>
        <v/>
      </c>
      <c r="P25" s="9"/>
      <c r="Q25" s="9"/>
      <c r="R25" s="9"/>
      <c r="S25" s="8"/>
      <c r="T25" s="8"/>
      <c r="U25" s="8"/>
      <c r="V25" s="8"/>
      <c r="W25" s="9"/>
      <c r="X25" s="9"/>
      <c r="Y25" s="9"/>
      <c r="Z25" s="9"/>
      <c r="AA25" s="9"/>
      <c r="AB25" s="8"/>
      <c r="AC25" s="8"/>
      <c r="AD25" s="8"/>
      <c r="AE25" s="8"/>
      <c r="AF25" s="8"/>
      <c r="AG25" s="8"/>
      <c r="AH25" s="8"/>
      <c r="AI25" s="8"/>
      <c r="AJ25" s="14"/>
      <c r="AK25" s="21"/>
      <c r="AL25" s="7"/>
      <c r="AM25" s="7"/>
      <c r="AN25" s="10"/>
      <c r="AO25" s="10"/>
    </row>
    <row r="26" spans="2:41" ht="13.5" customHeight="1" x14ac:dyDescent="0.25">
      <c r="B26" s="91" t="str">
        <f t="shared" si="4"/>
        <v/>
      </c>
      <c r="C26" s="33"/>
      <c r="D26" s="35"/>
      <c r="E26" s="28" t="str">
        <f>IFERROR(IF(OR(C26="",AND(C26&lt;&gt;"",D26="")),"",(VLOOKUP(C26,'APP BACKGROUND'!A:F,2,0))),"")</f>
        <v/>
      </c>
      <c r="F26" s="29" t="str">
        <f>IF(E26="","",(VLOOKUP(C26,'APP BACKGROUND'!A:F,5,0)))</f>
        <v/>
      </c>
      <c r="G26" s="27" t="str">
        <f>IF(E26="","",(VLOOKUP('Application Form'!C26,'APP BACKGROUND'!A:I,9,0)))</f>
        <v/>
      </c>
      <c r="H26" s="9"/>
      <c r="I26" s="9"/>
      <c r="J26" s="97" t="str">
        <f>IF(H26="","",(VLOOKUP(C26,'APP BACKGROUND'!A:M,13,0)))</f>
        <v/>
      </c>
      <c r="K26" s="98" t="str">
        <f t="shared" si="1"/>
        <v/>
      </c>
      <c r="L26" s="98" t="str">
        <f>IF(H26="","",(VLOOKUP(C26,'APP BACKGROUND'!A:K,11,0)))</f>
        <v/>
      </c>
      <c r="M26" s="55"/>
      <c r="N26" s="80" t="str">
        <f t="shared" si="2"/>
        <v/>
      </c>
      <c r="O26" s="56" t="str">
        <f t="shared" si="3"/>
        <v/>
      </c>
      <c r="P26" s="9"/>
      <c r="Q26" s="9"/>
      <c r="R26" s="9"/>
      <c r="S26" s="8"/>
      <c r="T26" s="8"/>
      <c r="U26" s="8"/>
      <c r="V26" s="8"/>
      <c r="W26" s="9"/>
      <c r="X26" s="9"/>
      <c r="Y26" s="9"/>
      <c r="Z26" s="9"/>
      <c r="AA26" s="9"/>
      <c r="AB26" s="8"/>
      <c r="AC26" s="8"/>
      <c r="AD26" s="8"/>
      <c r="AE26" s="8"/>
      <c r="AF26" s="8"/>
      <c r="AG26" s="8"/>
      <c r="AH26" s="8"/>
      <c r="AI26" s="8"/>
      <c r="AJ26" s="14"/>
      <c r="AK26" s="21"/>
      <c r="AL26" s="7"/>
      <c r="AM26" s="7"/>
      <c r="AN26" s="10"/>
      <c r="AO26" s="10"/>
    </row>
    <row r="27" spans="2:41" ht="13.5" customHeight="1" x14ac:dyDescent="0.25">
      <c r="B27" s="91" t="str">
        <f t="shared" si="4"/>
        <v/>
      </c>
      <c r="C27" s="33"/>
      <c r="D27" s="35"/>
      <c r="E27" s="28" t="str">
        <f>IFERROR(IF(OR(C27="",AND(C27&lt;&gt;"",D27="")),"",(VLOOKUP(C27,'APP BACKGROUND'!A:F,2,0))),"")</f>
        <v/>
      </c>
      <c r="F27" s="29" t="str">
        <f>IF(E27="","",(VLOOKUP(C27,'APP BACKGROUND'!A:F,5,0)))</f>
        <v/>
      </c>
      <c r="G27" s="27" t="str">
        <f>IF(E27="","",(VLOOKUP('Application Form'!C27,'APP BACKGROUND'!A:I,9,0)))</f>
        <v/>
      </c>
      <c r="H27" s="9"/>
      <c r="I27" s="9"/>
      <c r="J27" s="97" t="str">
        <f>IF(H27="","",(VLOOKUP(C27,'APP BACKGROUND'!A:M,13,0)))</f>
        <v/>
      </c>
      <c r="K27" s="98" t="str">
        <f t="shared" si="1"/>
        <v/>
      </c>
      <c r="L27" s="98" t="str">
        <f>IF(H27="","",(VLOOKUP(C27,'APP BACKGROUND'!A:K,11,0)))</f>
        <v/>
      </c>
      <c r="M27" s="55"/>
      <c r="N27" s="80" t="str">
        <f t="shared" si="2"/>
        <v/>
      </c>
      <c r="O27" s="56" t="str">
        <f t="shared" si="3"/>
        <v/>
      </c>
      <c r="P27" s="9"/>
      <c r="Q27" s="9"/>
      <c r="R27" s="9"/>
      <c r="S27" s="8"/>
      <c r="T27" s="8"/>
      <c r="U27" s="8"/>
      <c r="V27" s="8"/>
      <c r="W27" s="9"/>
      <c r="X27" s="9"/>
      <c r="Y27" s="9"/>
      <c r="Z27" s="9"/>
      <c r="AA27" s="9"/>
      <c r="AB27" s="8"/>
      <c r="AC27" s="8"/>
      <c r="AD27" s="8"/>
      <c r="AE27" s="8"/>
      <c r="AF27" s="8"/>
      <c r="AG27" s="8"/>
      <c r="AH27" s="8"/>
      <c r="AI27" s="8"/>
      <c r="AJ27" s="14"/>
      <c r="AK27" s="21"/>
      <c r="AL27" s="7"/>
      <c r="AM27" s="7"/>
      <c r="AN27" s="10"/>
      <c r="AO27" s="10"/>
    </row>
    <row r="28" spans="2:41" ht="13.5" customHeight="1" x14ac:dyDescent="0.25">
      <c r="B28" s="91" t="str">
        <f t="shared" si="4"/>
        <v/>
      </c>
      <c r="C28" s="33"/>
      <c r="D28" s="35"/>
      <c r="E28" s="28" t="str">
        <f>IFERROR(IF(OR(C28="",AND(C28&lt;&gt;"",D28="")),"",(VLOOKUP(C28,'APP BACKGROUND'!A:F,2,0))),"")</f>
        <v/>
      </c>
      <c r="F28" s="29" t="str">
        <f>IF(E28="","",(VLOOKUP(C28,'APP BACKGROUND'!A:F,5,0)))</f>
        <v/>
      </c>
      <c r="G28" s="27" t="str">
        <f>IF(E28="","",(VLOOKUP('Application Form'!C28,'APP BACKGROUND'!A:I,9,0)))</f>
        <v/>
      </c>
      <c r="H28" s="9"/>
      <c r="I28" s="9"/>
      <c r="J28" s="97" t="str">
        <f>IF(H28="","",(VLOOKUP(C28,'APP BACKGROUND'!A:M,13,0)))</f>
        <v/>
      </c>
      <c r="K28" s="98" t="str">
        <f t="shared" si="1"/>
        <v/>
      </c>
      <c r="L28" s="98" t="str">
        <f>IF(H28="","",(VLOOKUP(C28,'APP BACKGROUND'!A:K,11,0)))</f>
        <v/>
      </c>
      <c r="M28" s="55"/>
      <c r="N28" s="80" t="str">
        <f t="shared" si="2"/>
        <v/>
      </c>
      <c r="O28" s="56" t="str">
        <f t="shared" si="3"/>
        <v/>
      </c>
      <c r="P28" s="9"/>
      <c r="Q28" s="9"/>
      <c r="R28" s="9"/>
      <c r="S28" s="8"/>
      <c r="T28" s="8"/>
      <c r="U28" s="8"/>
      <c r="V28" s="8"/>
      <c r="W28" s="9"/>
      <c r="X28" s="9"/>
      <c r="Y28" s="9"/>
      <c r="Z28" s="9"/>
      <c r="AA28" s="9"/>
      <c r="AB28" s="8"/>
      <c r="AC28" s="8"/>
      <c r="AD28" s="8"/>
      <c r="AE28" s="8"/>
      <c r="AF28" s="8"/>
      <c r="AG28" s="8"/>
      <c r="AH28" s="8"/>
      <c r="AI28" s="8"/>
      <c r="AJ28" s="14"/>
      <c r="AK28" s="21"/>
      <c r="AL28" s="7"/>
      <c r="AM28" s="7"/>
      <c r="AN28" s="10"/>
      <c r="AO28" s="10"/>
    </row>
    <row r="29" spans="2:41" ht="13.5" customHeight="1" x14ac:dyDescent="0.25">
      <c r="B29" s="91" t="str">
        <f t="shared" si="4"/>
        <v/>
      </c>
      <c r="C29" s="33"/>
      <c r="D29" s="35"/>
      <c r="E29" s="28" t="str">
        <f>IFERROR(IF(OR(C29="",AND(C29&lt;&gt;"",D29="")),"",(VLOOKUP(C29,'APP BACKGROUND'!A:F,2,0))),"")</f>
        <v/>
      </c>
      <c r="F29" s="29" t="str">
        <f>IF(E29="","",(VLOOKUP(C29,'APP BACKGROUND'!A:F,5,0)))</f>
        <v/>
      </c>
      <c r="G29" s="27" t="str">
        <f>IF(E29="","",(VLOOKUP('Application Form'!C29,'APP BACKGROUND'!A:I,9,0)))</f>
        <v/>
      </c>
      <c r="H29" s="9"/>
      <c r="I29" s="9"/>
      <c r="J29" s="97" t="str">
        <f>IF(H29="","",(VLOOKUP(C29,'APP BACKGROUND'!A:M,13,0)))</f>
        <v/>
      </c>
      <c r="K29" s="98" t="str">
        <f t="shared" si="1"/>
        <v/>
      </c>
      <c r="L29" s="98" t="str">
        <f>IF(H29="","",(VLOOKUP(C29,'APP BACKGROUND'!A:K,11,0)))</f>
        <v/>
      </c>
      <c r="M29" s="55"/>
      <c r="N29" s="80" t="str">
        <f t="shared" si="2"/>
        <v/>
      </c>
      <c r="O29" s="56" t="str">
        <f t="shared" si="3"/>
        <v/>
      </c>
      <c r="P29" s="9"/>
      <c r="Q29" s="9"/>
      <c r="R29" s="9"/>
      <c r="S29" s="8"/>
      <c r="T29" s="8"/>
      <c r="U29" s="8"/>
      <c r="V29" s="8"/>
      <c r="W29" s="9"/>
      <c r="X29" s="9"/>
      <c r="Y29" s="9"/>
      <c r="Z29" s="9"/>
      <c r="AA29" s="9"/>
      <c r="AB29" s="8"/>
      <c r="AC29" s="8"/>
      <c r="AD29" s="8"/>
      <c r="AE29" s="8"/>
      <c r="AF29" s="8"/>
      <c r="AG29" s="8"/>
      <c r="AH29" s="8"/>
      <c r="AI29" s="8"/>
      <c r="AJ29" s="14"/>
      <c r="AK29" s="21"/>
      <c r="AL29" s="7"/>
      <c r="AM29" s="7"/>
      <c r="AN29" s="10"/>
      <c r="AO29" s="10"/>
    </row>
    <row r="30" spans="2:41" ht="13.5" customHeight="1" x14ac:dyDescent="0.25">
      <c r="B30" s="91" t="str">
        <f t="shared" si="4"/>
        <v/>
      </c>
      <c r="C30" s="33"/>
      <c r="D30" s="35"/>
      <c r="E30" s="28" t="str">
        <f>IFERROR(IF(OR(C30="",AND(C30&lt;&gt;"",D30="")),"",(VLOOKUP(C30,'APP BACKGROUND'!A:F,2,0))),"")</f>
        <v/>
      </c>
      <c r="F30" s="29" t="str">
        <f>IF(E30="","",(VLOOKUP(C30,'APP BACKGROUND'!A:F,5,0)))</f>
        <v/>
      </c>
      <c r="G30" s="27" t="str">
        <f>IF(E30="","",(VLOOKUP('Application Form'!C30,'APP BACKGROUND'!A:I,9,0)))</f>
        <v/>
      </c>
      <c r="H30" s="9"/>
      <c r="I30" s="9"/>
      <c r="J30" s="97" t="str">
        <f>IF(H30="","",(VLOOKUP(C30,'APP BACKGROUND'!A:M,13,0)))</f>
        <v/>
      </c>
      <c r="K30" s="98" t="str">
        <f t="shared" si="1"/>
        <v/>
      </c>
      <c r="L30" s="98" t="str">
        <f>IF(H30="","",(VLOOKUP(C30,'APP BACKGROUND'!A:K,11,0)))</f>
        <v/>
      </c>
      <c r="M30" s="55"/>
      <c r="N30" s="80" t="str">
        <f t="shared" si="2"/>
        <v/>
      </c>
      <c r="O30" s="56" t="str">
        <f t="shared" si="3"/>
        <v/>
      </c>
      <c r="P30" s="9"/>
      <c r="Q30" s="9"/>
      <c r="R30" s="9"/>
      <c r="S30" s="8"/>
      <c r="T30" s="8"/>
      <c r="U30" s="8"/>
      <c r="V30" s="8"/>
      <c r="W30" s="9"/>
      <c r="X30" s="9"/>
      <c r="Y30" s="9"/>
      <c r="Z30" s="9"/>
      <c r="AA30" s="9"/>
      <c r="AB30" s="8"/>
      <c r="AC30" s="8"/>
      <c r="AD30" s="8"/>
      <c r="AE30" s="8"/>
      <c r="AF30" s="8"/>
      <c r="AG30" s="8"/>
      <c r="AH30" s="8"/>
      <c r="AI30" s="8"/>
      <c r="AJ30" s="14"/>
      <c r="AK30" s="21"/>
      <c r="AL30" s="7"/>
      <c r="AM30" s="7"/>
      <c r="AN30" s="10"/>
      <c r="AO30" s="10"/>
    </row>
    <row r="31" spans="2:41" ht="13.5" customHeight="1" x14ac:dyDescent="0.25">
      <c r="B31" s="91" t="str">
        <f t="shared" si="4"/>
        <v/>
      </c>
      <c r="C31" s="33"/>
      <c r="D31" s="35"/>
      <c r="E31" s="28" t="str">
        <f>IFERROR(IF(OR(C31="",AND(C31&lt;&gt;"",D31="")),"",(VLOOKUP(C31,'APP BACKGROUND'!A:F,2,0))),"")</f>
        <v/>
      </c>
      <c r="F31" s="29" t="str">
        <f>IF(E31="","",(VLOOKUP(C31,'APP BACKGROUND'!A:F,5,0)))</f>
        <v/>
      </c>
      <c r="G31" s="27" t="str">
        <f>IF(E31="","",(VLOOKUP('Application Form'!C31,'APP BACKGROUND'!A:I,9,0)))</f>
        <v/>
      </c>
      <c r="H31" s="9"/>
      <c r="I31" s="9"/>
      <c r="J31" s="97" t="str">
        <f>IF(H31="","",(VLOOKUP(C31,'APP BACKGROUND'!A:M,13,0)))</f>
        <v/>
      </c>
      <c r="K31" s="98" t="str">
        <f t="shared" si="1"/>
        <v/>
      </c>
      <c r="L31" s="98" t="str">
        <f>IF(H31="","",(VLOOKUP(C31,'APP BACKGROUND'!A:K,11,0)))</f>
        <v/>
      </c>
      <c r="M31" s="55"/>
      <c r="N31" s="80" t="str">
        <f t="shared" si="2"/>
        <v/>
      </c>
      <c r="O31" s="56" t="str">
        <f t="shared" si="3"/>
        <v/>
      </c>
      <c r="P31" s="9"/>
      <c r="Q31" s="9"/>
      <c r="R31" s="9"/>
      <c r="S31" s="8"/>
      <c r="T31" s="8"/>
      <c r="U31" s="8"/>
      <c r="V31" s="8"/>
      <c r="W31" s="9"/>
      <c r="X31" s="9"/>
      <c r="Y31" s="9"/>
      <c r="Z31" s="9"/>
      <c r="AA31" s="9"/>
      <c r="AB31" s="8"/>
      <c r="AC31" s="8"/>
      <c r="AD31" s="8"/>
      <c r="AE31" s="8"/>
      <c r="AF31" s="8"/>
      <c r="AG31" s="8"/>
      <c r="AH31" s="8"/>
      <c r="AI31" s="8"/>
      <c r="AJ31" s="14"/>
      <c r="AK31" s="21"/>
      <c r="AL31" s="7"/>
      <c r="AM31" s="7"/>
      <c r="AN31" s="10"/>
      <c r="AO31" s="10"/>
    </row>
    <row r="32" spans="2:41" ht="13.5" customHeight="1" x14ac:dyDescent="0.25">
      <c r="B32" s="91" t="str">
        <f t="shared" si="4"/>
        <v/>
      </c>
      <c r="C32" s="33"/>
      <c r="D32" s="35"/>
      <c r="E32" s="28" t="str">
        <f>IFERROR(IF(OR(C32="",AND(C32&lt;&gt;"",D32="")),"",(VLOOKUP(C32,'APP BACKGROUND'!A:F,2,0))),"")</f>
        <v/>
      </c>
      <c r="F32" s="29" t="str">
        <f>IF(E32="","",(VLOOKUP(C32,'APP BACKGROUND'!A:F,5,0)))</f>
        <v/>
      </c>
      <c r="G32" s="27" t="str">
        <f>IF(E32="","",(VLOOKUP('Application Form'!C32,'APP BACKGROUND'!A:I,9,0)))</f>
        <v/>
      </c>
      <c r="H32" s="9"/>
      <c r="I32" s="9"/>
      <c r="J32" s="97" t="str">
        <f>IF(H32="","",(VLOOKUP(C32,'APP BACKGROUND'!A:M,13,0)))</f>
        <v/>
      </c>
      <c r="K32" s="98" t="str">
        <f t="shared" si="1"/>
        <v/>
      </c>
      <c r="L32" s="98" t="str">
        <f>IF(H32="","",(VLOOKUP(C32,'APP BACKGROUND'!A:K,11,0)))</f>
        <v/>
      </c>
      <c r="M32" s="55"/>
      <c r="N32" s="80" t="str">
        <f t="shared" si="2"/>
        <v/>
      </c>
      <c r="O32" s="56" t="str">
        <f t="shared" si="3"/>
        <v/>
      </c>
      <c r="P32" s="9"/>
      <c r="Q32" s="9"/>
      <c r="R32" s="9"/>
      <c r="S32" s="8"/>
      <c r="T32" s="8"/>
      <c r="U32" s="8"/>
      <c r="V32" s="8"/>
      <c r="W32" s="9"/>
      <c r="X32" s="9"/>
      <c r="Y32" s="9"/>
      <c r="Z32" s="9"/>
      <c r="AA32" s="9"/>
      <c r="AB32" s="8"/>
      <c r="AC32" s="8"/>
      <c r="AD32" s="8"/>
      <c r="AE32" s="8"/>
      <c r="AF32" s="8"/>
      <c r="AG32" s="8"/>
      <c r="AH32" s="8"/>
      <c r="AI32" s="8"/>
      <c r="AJ32" s="14"/>
      <c r="AK32" s="21"/>
      <c r="AL32" s="7"/>
      <c r="AM32" s="7"/>
      <c r="AN32" s="10"/>
      <c r="AO32" s="10"/>
    </row>
    <row r="33" spans="2:41" ht="13.5" customHeight="1" x14ac:dyDescent="0.25">
      <c r="B33" s="91" t="str">
        <f t="shared" si="4"/>
        <v/>
      </c>
      <c r="C33" s="33"/>
      <c r="D33" s="35"/>
      <c r="E33" s="28" t="str">
        <f>IFERROR(IF(OR(C33="",AND(C33&lt;&gt;"",D33="")),"",(VLOOKUP(C33,'APP BACKGROUND'!A:F,2,0))),"")</f>
        <v/>
      </c>
      <c r="F33" s="29" t="str">
        <f>IF(E33="","",(VLOOKUP(C33,'APP BACKGROUND'!A:F,5,0)))</f>
        <v/>
      </c>
      <c r="G33" s="27" t="str">
        <f>IF(E33="","",(VLOOKUP('Application Form'!C33,'APP BACKGROUND'!A:I,9,0)))</f>
        <v/>
      </c>
      <c r="H33" s="9"/>
      <c r="I33" s="9"/>
      <c r="J33" s="97" t="str">
        <f>IF(H33="","",(VLOOKUP(C33,'APP BACKGROUND'!A:M,13,0)))</f>
        <v/>
      </c>
      <c r="K33" s="98" t="str">
        <f t="shared" si="1"/>
        <v/>
      </c>
      <c r="L33" s="98" t="str">
        <f>IF(H33="","",(VLOOKUP(C33,'APP BACKGROUND'!A:K,11,0)))</f>
        <v/>
      </c>
      <c r="M33" s="55"/>
      <c r="N33" s="80" t="str">
        <f t="shared" si="2"/>
        <v/>
      </c>
      <c r="O33" s="56" t="str">
        <f t="shared" si="3"/>
        <v/>
      </c>
      <c r="P33" s="9"/>
      <c r="Q33" s="9"/>
      <c r="R33" s="9"/>
      <c r="S33" s="8"/>
      <c r="T33" s="8"/>
      <c r="U33" s="8"/>
      <c r="V33" s="8"/>
      <c r="W33" s="9"/>
      <c r="X33" s="9"/>
      <c r="Y33" s="9"/>
      <c r="Z33" s="9"/>
      <c r="AA33" s="9"/>
      <c r="AB33" s="8"/>
      <c r="AC33" s="8"/>
      <c r="AD33" s="8"/>
      <c r="AE33" s="8"/>
      <c r="AF33" s="8"/>
      <c r="AG33" s="8"/>
      <c r="AH33" s="8"/>
      <c r="AI33" s="8"/>
      <c r="AJ33" s="14"/>
      <c r="AK33" s="21"/>
      <c r="AL33" s="7"/>
      <c r="AM33" s="7"/>
      <c r="AN33" s="10"/>
      <c r="AO33" s="10"/>
    </row>
    <row r="34" spans="2:41" ht="13.5" customHeight="1" x14ac:dyDescent="0.25">
      <c r="B34" s="91" t="str">
        <f t="shared" si="4"/>
        <v/>
      </c>
      <c r="C34" s="33"/>
      <c r="D34" s="35"/>
      <c r="E34" s="28" t="str">
        <f>IFERROR(IF(OR(C34="",AND(C34&lt;&gt;"",D34="")),"",(VLOOKUP(C34,'APP BACKGROUND'!A:F,2,0))),"")</f>
        <v/>
      </c>
      <c r="F34" s="29" t="str">
        <f>IF(E34="","",(VLOOKUP(C34,'APP BACKGROUND'!A:F,5,0)))</f>
        <v/>
      </c>
      <c r="G34" s="27" t="str">
        <f>IF(E34="","",(VLOOKUP('Application Form'!C34,'APP BACKGROUND'!A:I,9,0)))</f>
        <v/>
      </c>
      <c r="H34" s="9"/>
      <c r="I34" s="9"/>
      <c r="J34" s="97" t="str">
        <f>IF(H34="","",(VLOOKUP(C34,'APP BACKGROUND'!A:M,13,0)))</f>
        <v/>
      </c>
      <c r="K34" s="98" t="str">
        <f t="shared" si="1"/>
        <v/>
      </c>
      <c r="L34" s="98" t="str">
        <f>IF(H34="","",(VLOOKUP(C34,'APP BACKGROUND'!A:K,11,0)))</f>
        <v/>
      </c>
      <c r="M34" s="55"/>
      <c r="N34" s="80" t="str">
        <f t="shared" si="2"/>
        <v/>
      </c>
      <c r="O34" s="56" t="str">
        <f t="shared" si="3"/>
        <v/>
      </c>
      <c r="P34" s="9"/>
      <c r="Q34" s="9"/>
      <c r="R34" s="9"/>
      <c r="S34" s="8"/>
      <c r="T34" s="8"/>
      <c r="U34" s="8"/>
      <c r="V34" s="8"/>
      <c r="W34" s="9"/>
      <c r="X34" s="9"/>
      <c r="Y34" s="9"/>
      <c r="Z34" s="9"/>
      <c r="AA34" s="9"/>
      <c r="AB34" s="8"/>
      <c r="AC34" s="8"/>
      <c r="AD34" s="8"/>
      <c r="AE34" s="8"/>
      <c r="AF34" s="8"/>
      <c r="AG34" s="8"/>
      <c r="AH34" s="8"/>
      <c r="AI34" s="8"/>
      <c r="AJ34" s="14"/>
      <c r="AK34" s="21"/>
      <c r="AL34" s="7"/>
      <c r="AM34" s="7"/>
      <c r="AN34" s="10"/>
      <c r="AO34" s="10"/>
    </row>
    <row r="35" spans="2:41" ht="13.5" customHeight="1" x14ac:dyDescent="0.25">
      <c r="B35" s="91" t="str">
        <f t="shared" si="4"/>
        <v/>
      </c>
      <c r="C35" s="33"/>
      <c r="D35" s="35"/>
      <c r="E35" s="28" t="str">
        <f>IFERROR(IF(OR(C35="",AND(C35&lt;&gt;"",D35="")),"",(VLOOKUP(C35,'APP BACKGROUND'!A:F,2,0))),"")</f>
        <v/>
      </c>
      <c r="F35" s="29" t="str">
        <f>IF(E35="","",(VLOOKUP(C35,'APP BACKGROUND'!A:F,5,0)))</f>
        <v/>
      </c>
      <c r="G35" s="27" t="str">
        <f>IF(E35="","",(VLOOKUP('Application Form'!C35,'APP BACKGROUND'!A:I,9,0)))</f>
        <v/>
      </c>
      <c r="H35" s="9"/>
      <c r="I35" s="9"/>
      <c r="J35" s="97" t="str">
        <f>IF(H35="","",(VLOOKUP(C35,'APP BACKGROUND'!A:M,13,0)))</f>
        <v/>
      </c>
      <c r="K35" s="98" t="str">
        <f t="shared" si="1"/>
        <v/>
      </c>
      <c r="L35" s="98" t="str">
        <f>IF(H35="","",(VLOOKUP(C35,'APP BACKGROUND'!A:K,11,0)))</f>
        <v/>
      </c>
      <c r="M35" s="55"/>
      <c r="N35" s="80" t="str">
        <f t="shared" si="2"/>
        <v/>
      </c>
      <c r="O35" s="56" t="str">
        <f t="shared" si="3"/>
        <v/>
      </c>
      <c r="P35" s="9"/>
      <c r="Q35" s="9"/>
      <c r="R35" s="9"/>
      <c r="S35" s="8"/>
      <c r="T35" s="8"/>
      <c r="U35" s="8"/>
      <c r="V35" s="8"/>
      <c r="W35" s="9"/>
      <c r="X35" s="9"/>
      <c r="Y35" s="9"/>
      <c r="Z35" s="9"/>
      <c r="AA35" s="9"/>
      <c r="AB35" s="8"/>
      <c r="AC35" s="8"/>
      <c r="AD35" s="8"/>
      <c r="AE35" s="8"/>
      <c r="AF35" s="8"/>
      <c r="AG35" s="8"/>
      <c r="AH35" s="8"/>
      <c r="AI35" s="8"/>
      <c r="AJ35" s="14"/>
      <c r="AK35" s="21"/>
      <c r="AL35" s="7"/>
      <c r="AM35" s="7"/>
      <c r="AN35" s="10"/>
      <c r="AO35" s="10"/>
    </row>
    <row r="36" spans="2:41" ht="13.5" customHeight="1" x14ac:dyDescent="0.25">
      <c r="B36" s="91" t="str">
        <f t="shared" si="4"/>
        <v/>
      </c>
      <c r="C36" s="33"/>
      <c r="D36" s="35"/>
      <c r="E36" s="28" t="str">
        <f>IFERROR(IF(OR(C36="",AND(C36&lt;&gt;"",D36="")),"",(VLOOKUP(C36,'APP BACKGROUND'!A:F,2,0))),"")</f>
        <v/>
      </c>
      <c r="F36" s="29" t="str">
        <f>IF(E36="","",(VLOOKUP(C36,'APP BACKGROUND'!A:F,5,0)))</f>
        <v/>
      </c>
      <c r="G36" s="27" t="str">
        <f>IF(E36="","",(VLOOKUP('Application Form'!C36,'APP BACKGROUND'!A:I,9,0)))</f>
        <v/>
      </c>
      <c r="H36" s="9"/>
      <c r="I36" s="9"/>
      <c r="J36" s="97" t="str">
        <f>IF(H36="","",(VLOOKUP(C36,'APP BACKGROUND'!A:M,13,0)))</f>
        <v/>
      </c>
      <c r="K36" s="98" t="str">
        <f t="shared" si="1"/>
        <v/>
      </c>
      <c r="L36" s="98" t="str">
        <f>IF(H36="","",(VLOOKUP(C36,'APP BACKGROUND'!A:K,11,0)))</f>
        <v/>
      </c>
      <c r="M36" s="55"/>
      <c r="N36" s="80" t="str">
        <f t="shared" si="2"/>
        <v/>
      </c>
      <c r="O36" s="56" t="str">
        <f t="shared" si="3"/>
        <v/>
      </c>
      <c r="P36" s="9"/>
      <c r="Q36" s="9"/>
      <c r="R36" s="9"/>
      <c r="S36" s="8"/>
      <c r="T36" s="8"/>
      <c r="U36" s="8"/>
      <c r="V36" s="8"/>
      <c r="W36" s="9"/>
      <c r="X36" s="9"/>
      <c r="Y36" s="9"/>
      <c r="Z36" s="9"/>
      <c r="AA36" s="9"/>
      <c r="AB36" s="8"/>
      <c r="AC36" s="8"/>
      <c r="AD36" s="8"/>
      <c r="AE36" s="8"/>
      <c r="AF36" s="8"/>
      <c r="AG36" s="8"/>
      <c r="AH36" s="8"/>
      <c r="AI36" s="8"/>
      <c r="AJ36" s="14"/>
      <c r="AK36" s="21"/>
      <c r="AL36" s="7"/>
      <c r="AM36" s="7"/>
      <c r="AN36" s="10"/>
      <c r="AO36" s="10"/>
    </row>
    <row r="37" spans="2:41" ht="13.5" customHeight="1" x14ac:dyDescent="0.25">
      <c r="B37" s="91" t="str">
        <f t="shared" si="4"/>
        <v/>
      </c>
      <c r="C37" s="33"/>
      <c r="D37" s="35"/>
      <c r="E37" s="28" t="str">
        <f>IFERROR(IF(OR(C37="",AND(C37&lt;&gt;"",D37="")),"",(VLOOKUP(C37,'APP BACKGROUND'!A:F,2,0))),"")</f>
        <v/>
      </c>
      <c r="F37" s="29" t="str">
        <f>IF(E37="","",(VLOOKUP(C37,'APP BACKGROUND'!A:F,5,0)))</f>
        <v/>
      </c>
      <c r="G37" s="27" t="str">
        <f>IF(E37="","",(VLOOKUP('Application Form'!C37,'APP BACKGROUND'!A:I,9,0)))</f>
        <v/>
      </c>
      <c r="H37" s="9"/>
      <c r="I37" s="9"/>
      <c r="J37" s="97" t="str">
        <f>IF(H37="","",(VLOOKUP(C37,'APP BACKGROUND'!A:M,13,0)))</f>
        <v/>
      </c>
      <c r="K37" s="98" t="str">
        <f t="shared" si="1"/>
        <v/>
      </c>
      <c r="L37" s="98" t="str">
        <f>IF(H37="","",(VLOOKUP(C37,'APP BACKGROUND'!A:K,11,0)))</f>
        <v/>
      </c>
      <c r="M37" s="55"/>
      <c r="N37" s="80" t="str">
        <f t="shared" si="2"/>
        <v/>
      </c>
      <c r="O37" s="56" t="str">
        <f t="shared" si="3"/>
        <v/>
      </c>
      <c r="P37" s="9"/>
      <c r="Q37" s="9"/>
      <c r="R37" s="9"/>
      <c r="S37" s="8"/>
      <c r="T37" s="8"/>
      <c r="U37" s="8"/>
      <c r="V37" s="8"/>
      <c r="W37" s="9"/>
      <c r="X37" s="9"/>
      <c r="Y37" s="9"/>
      <c r="Z37" s="9"/>
      <c r="AA37" s="9"/>
      <c r="AB37" s="8"/>
      <c r="AC37" s="8"/>
      <c r="AD37" s="8"/>
      <c r="AE37" s="8"/>
      <c r="AF37" s="8"/>
      <c r="AG37" s="8"/>
      <c r="AH37" s="8"/>
      <c r="AI37" s="8"/>
      <c r="AJ37" s="14"/>
      <c r="AK37" s="21"/>
      <c r="AL37" s="7"/>
      <c r="AM37" s="7"/>
      <c r="AN37" s="10"/>
      <c r="AO37" s="10"/>
    </row>
    <row r="38" spans="2:41" ht="13.5" customHeight="1" x14ac:dyDescent="0.25">
      <c r="B38" s="91" t="str">
        <f t="shared" si="4"/>
        <v/>
      </c>
      <c r="C38" s="33"/>
      <c r="D38" s="35"/>
      <c r="E38" s="28" t="str">
        <f>IFERROR(IF(OR(C38="",AND(C38&lt;&gt;"",D38="")),"",(VLOOKUP(C38,'APP BACKGROUND'!A:F,2,0))),"")</f>
        <v/>
      </c>
      <c r="F38" s="29" t="str">
        <f>IF(E38="","",(VLOOKUP(C38,'APP BACKGROUND'!A:F,5,0)))</f>
        <v/>
      </c>
      <c r="G38" s="27" t="str">
        <f>IF(E38="","",(VLOOKUP('Application Form'!C38,'APP BACKGROUND'!A:I,9,0)))</f>
        <v/>
      </c>
      <c r="H38" s="9"/>
      <c r="I38" s="9"/>
      <c r="J38" s="97" t="str">
        <f>IF(H38="","",(VLOOKUP(C38,'APP BACKGROUND'!A:M,13,0)))</f>
        <v/>
      </c>
      <c r="K38" s="98" t="str">
        <f t="shared" si="1"/>
        <v/>
      </c>
      <c r="L38" s="98" t="str">
        <f>IF(H38="","",(VLOOKUP(C38,'APP BACKGROUND'!A:K,11,0)))</f>
        <v/>
      </c>
      <c r="M38" s="55"/>
      <c r="N38" s="80" t="str">
        <f t="shared" si="2"/>
        <v/>
      </c>
      <c r="O38" s="56" t="str">
        <f t="shared" si="3"/>
        <v/>
      </c>
      <c r="P38" s="9"/>
      <c r="Q38" s="9"/>
      <c r="R38" s="9"/>
      <c r="S38" s="8"/>
      <c r="T38" s="8"/>
      <c r="U38" s="8"/>
      <c r="V38" s="8"/>
      <c r="W38" s="9"/>
      <c r="X38" s="9"/>
      <c r="Y38" s="9"/>
      <c r="Z38" s="9"/>
      <c r="AA38" s="9"/>
      <c r="AB38" s="8"/>
      <c r="AC38" s="8"/>
      <c r="AD38" s="8"/>
      <c r="AE38" s="8"/>
      <c r="AF38" s="8"/>
      <c r="AG38" s="8"/>
      <c r="AH38" s="8"/>
      <c r="AI38" s="8"/>
      <c r="AJ38" s="14"/>
      <c r="AK38" s="21"/>
      <c r="AL38" s="7"/>
      <c r="AM38" s="7"/>
      <c r="AN38" s="10"/>
      <c r="AO38" s="10"/>
    </row>
    <row r="39" spans="2:41" ht="13.5" customHeight="1" x14ac:dyDescent="0.25">
      <c r="B39" s="91" t="str">
        <f t="shared" si="4"/>
        <v/>
      </c>
      <c r="C39" s="33"/>
      <c r="D39" s="35"/>
      <c r="E39" s="28" t="str">
        <f>IFERROR(IF(OR(C39="",AND(C39&lt;&gt;"",D39="")),"",(VLOOKUP(C39,'APP BACKGROUND'!A:F,2,0))),"")</f>
        <v/>
      </c>
      <c r="F39" s="29" t="str">
        <f>IF(E39="","",(VLOOKUP(C39,'APP BACKGROUND'!A:F,5,0)))</f>
        <v/>
      </c>
      <c r="G39" s="27" t="str">
        <f>IF(E39="","",(VLOOKUP('Application Form'!C39,'APP BACKGROUND'!A:I,9,0)))</f>
        <v/>
      </c>
      <c r="H39" s="9"/>
      <c r="I39" s="9"/>
      <c r="J39" s="97" t="str">
        <f>IF(H39="","",(VLOOKUP(C39,'APP BACKGROUND'!A:M,13,0)))</f>
        <v/>
      </c>
      <c r="K39" s="98" t="str">
        <f t="shared" si="1"/>
        <v/>
      </c>
      <c r="L39" s="98" t="str">
        <f>IF(H39="","",(VLOOKUP(C39,'APP BACKGROUND'!A:K,11,0)))</f>
        <v/>
      </c>
      <c r="M39" s="55"/>
      <c r="N39" s="80" t="str">
        <f t="shared" si="2"/>
        <v/>
      </c>
      <c r="O39" s="56" t="str">
        <f t="shared" si="3"/>
        <v/>
      </c>
      <c r="P39" s="9"/>
      <c r="Q39" s="9"/>
      <c r="R39" s="9"/>
      <c r="S39" s="8"/>
      <c r="T39" s="8"/>
      <c r="U39" s="8"/>
      <c r="V39" s="8"/>
      <c r="W39" s="9"/>
      <c r="X39" s="9"/>
      <c r="Y39" s="9"/>
      <c r="Z39" s="9"/>
      <c r="AA39" s="9"/>
      <c r="AB39" s="8"/>
      <c r="AC39" s="8"/>
      <c r="AD39" s="8"/>
      <c r="AE39" s="8"/>
      <c r="AF39" s="8"/>
      <c r="AG39" s="8"/>
      <c r="AH39" s="8"/>
      <c r="AI39" s="8"/>
      <c r="AJ39" s="14"/>
      <c r="AK39" s="21"/>
      <c r="AL39" s="7"/>
      <c r="AM39" s="7"/>
      <c r="AN39" s="10"/>
      <c r="AO39" s="10"/>
    </row>
    <row r="40" spans="2:41" ht="13.5" customHeight="1" x14ac:dyDescent="0.25">
      <c r="B40" s="91" t="str">
        <f t="shared" si="4"/>
        <v/>
      </c>
      <c r="C40" s="33"/>
      <c r="D40" s="35"/>
      <c r="E40" s="28" t="str">
        <f>IFERROR(IF(OR(C40="",AND(C40&lt;&gt;"",D40="")),"",(VLOOKUP(C40,'APP BACKGROUND'!A:F,2,0))),"")</f>
        <v/>
      </c>
      <c r="F40" s="29" t="str">
        <f>IF(E40="","",(VLOOKUP(C40,'APP BACKGROUND'!A:F,5,0)))</f>
        <v/>
      </c>
      <c r="G40" s="27" t="str">
        <f>IF(E40="","",(VLOOKUP('Application Form'!C40,'APP BACKGROUND'!A:I,9,0)))</f>
        <v/>
      </c>
      <c r="H40" s="9"/>
      <c r="I40" s="9"/>
      <c r="J40" s="97" t="str">
        <f>IF(H40="","",(VLOOKUP(C40,'APP BACKGROUND'!A:M,13,0)))</f>
        <v/>
      </c>
      <c r="K40" s="98" t="str">
        <f t="shared" si="1"/>
        <v/>
      </c>
      <c r="L40" s="98" t="str">
        <f>IF(H40="","",(VLOOKUP(C40,'APP BACKGROUND'!A:K,11,0)))</f>
        <v/>
      </c>
      <c r="M40" s="55"/>
      <c r="N40" s="80" t="str">
        <f t="shared" si="2"/>
        <v/>
      </c>
      <c r="O40" s="56" t="str">
        <f t="shared" si="3"/>
        <v/>
      </c>
      <c r="P40" s="9"/>
      <c r="Q40" s="9"/>
      <c r="R40" s="9"/>
      <c r="S40" s="8"/>
      <c r="T40" s="8"/>
      <c r="U40" s="8"/>
      <c r="V40" s="8"/>
      <c r="W40" s="9"/>
      <c r="X40" s="9"/>
      <c r="Y40" s="9"/>
      <c r="Z40" s="9"/>
      <c r="AA40" s="9"/>
      <c r="AB40" s="8"/>
      <c r="AC40" s="8"/>
      <c r="AD40" s="8"/>
      <c r="AE40" s="8"/>
      <c r="AF40" s="8"/>
      <c r="AG40" s="8"/>
      <c r="AH40" s="8"/>
      <c r="AI40" s="8"/>
      <c r="AJ40" s="14"/>
      <c r="AK40" s="21"/>
      <c r="AL40" s="7"/>
      <c r="AM40" s="7"/>
      <c r="AN40" s="10"/>
      <c r="AO40" s="10"/>
    </row>
    <row r="41" spans="2:41" ht="13.5" customHeight="1" x14ac:dyDescent="0.25">
      <c r="B41" s="91" t="str">
        <f t="shared" si="4"/>
        <v/>
      </c>
      <c r="C41" s="33"/>
      <c r="D41" s="35"/>
      <c r="E41" s="28" t="str">
        <f>IFERROR(IF(OR(C41="",AND(C41&lt;&gt;"",D41="")),"",(VLOOKUP(C41,'APP BACKGROUND'!A:F,2,0))),"")</f>
        <v/>
      </c>
      <c r="F41" s="29" t="str">
        <f>IF(E41="","",(VLOOKUP(C41,'APP BACKGROUND'!A:F,5,0)))</f>
        <v/>
      </c>
      <c r="G41" s="27" t="str">
        <f>IF(E41="","",(VLOOKUP('Application Form'!C41,'APP BACKGROUND'!A:I,9,0)))</f>
        <v/>
      </c>
      <c r="H41" s="9"/>
      <c r="I41" s="9"/>
      <c r="J41" s="97" t="str">
        <f>IF(H41="","",(VLOOKUP(C41,'APP BACKGROUND'!A:M,13,0)))</f>
        <v/>
      </c>
      <c r="K41" s="98" t="str">
        <f t="shared" si="1"/>
        <v/>
      </c>
      <c r="L41" s="98" t="str">
        <f>IF(H41="","",(VLOOKUP(C41,'APP BACKGROUND'!A:K,11,0)))</f>
        <v/>
      </c>
      <c r="M41" s="55"/>
      <c r="N41" s="80" t="str">
        <f t="shared" si="2"/>
        <v/>
      </c>
      <c r="O41" s="56" t="str">
        <f t="shared" si="3"/>
        <v/>
      </c>
      <c r="P41" s="9"/>
      <c r="Q41" s="9"/>
      <c r="R41" s="9"/>
      <c r="S41" s="8"/>
      <c r="T41" s="8"/>
      <c r="U41" s="8"/>
      <c r="V41" s="8"/>
      <c r="W41" s="9"/>
      <c r="X41" s="9"/>
      <c r="Y41" s="9"/>
      <c r="Z41" s="9"/>
      <c r="AA41" s="9"/>
      <c r="AB41" s="8"/>
      <c r="AC41" s="8"/>
      <c r="AD41" s="8"/>
      <c r="AE41" s="8"/>
      <c r="AF41" s="8"/>
      <c r="AG41" s="8"/>
      <c r="AH41" s="8"/>
      <c r="AI41" s="8"/>
      <c r="AJ41" s="14"/>
      <c r="AK41" s="21"/>
      <c r="AL41" s="7"/>
      <c r="AM41" s="7"/>
      <c r="AN41" s="10"/>
      <c r="AO41" s="10"/>
    </row>
    <row r="42" spans="2:41" ht="13.5" customHeight="1" x14ac:dyDescent="0.25">
      <c r="B42" s="91" t="str">
        <f t="shared" si="4"/>
        <v/>
      </c>
      <c r="C42" s="33"/>
      <c r="D42" s="35"/>
      <c r="E42" s="28" t="str">
        <f>IFERROR(IF(OR(C42="",AND(C42&lt;&gt;"",D42="")),"",(VLOOKUP(C42,'APP BACKGROUND'!A:F,2,0))),"")</f>
        <v/>
      </c>
      <c r="F42" s="29" t="str">
        <f>IF(E42="","",(VLOOKUP(C42,'APP BACKGROUND'!A:F,5,0)))</f>
        <v/>
      </c>
      <c r="G42" s="27" t="str">
        <f>IF(E42="","",(VLOOKUP('Application Form'!C42,'APP BACKGROUND'!A:I,9,0)))</f>
        <v/>
      </c>
      <c r="H42" s="9"/>
      <c r="I42" s="9"/>
      <c r="J42" s="97" t="str">
        <f>IF(H42="","",(VLOOKUP(C42,'APP BACKGROUND'!A:M,13,0)))</f>
        <v/>
      </c>
      <c r="K42" s="98" t="str">
        <f t="shared" si="1"/>
        <v/>
      </c>
      <c r="L42" s="98" t="str">
        <f>IF(H42="","",(VLOOKUP(C42,'APP BACKGROUND'!A:K,11,0)))</f>
        <v/>
      </c>
      <c r="M42" s="55"/>
      <c r="N42" s="80" t="str">
        <f t="shared" si="2"/>
        <v/>
      </c>
      <c r="O42" s="56" t="str">
        <f t="shared" si="3"/>
        <v/>
      </c>
      <c r="P42" s="9"/>
      <c r="Q42" s="9"/>
      <c r="R42" s="9"/>
      <c r="S42" s="8"/>
      <c r="T42" s="8"/>
      <c r="U42" s="8"/>
      <c r="V42" s="8"/>
      <c r="W42" s="9"/>
      <c r="X42" s="9"/>
      <c r="Y42" s="9"/>
      <c r="Z42" s="9"/>
      <c r="AA42" s="9"/>
      <c r="AB42" s="8"/>
      <c r="AC42" s="8"/>
      <c r="AD42" s="8"/>
      <c r="AE42" s="8"/>
      <c r="AF42" s="8"/>
      <c r="AG42" s="8"/>
      <c r="AH42" s="8"/>
      <c r="AI42" s="8"/>
      <c r="AJ42" s="14"/>
      <c r="AK42" s="21"/>
      <c r="AL42" s="7"/>
      <c r="AM42" s="7"/>
      <c r="AN42" s="10"/>
      <c r="AO42" s="10"/>
    </row>
    <row r="43" spans="2:41" ht="13.5" customHeight="1" x14ac:dyDescent="0.25">
      <c r="B43" s="91" t="str">
        <f t="shared" si="4"/>
        <v/>
      </c>
      <c r="C43" s="33"/>
      <c r="D43" s="35"/>
      <c r="E43" s="28" t="str">
        <f>IFERROR(IF(OR(C43="",AND(C43&lt;&gt;"",D43="")),"",(VLOOKUP(C43,'APP BACKGROUND'!A:F,2,0))),"")</f>
        <v/>
      </c>
      <c r="F43" s="29" t="str">
        <f>IF(E43="","",(VLOOKUP(C43,'APP BACKGROUND'!A:F,5,0)))</f>
        <v/>
      </c>
      <c r="G43" s="27" t="str">
        <f>IF(E43="","",(VLOOKUP('Application Form'!C43,'APP BACKGROUND'!A:I,9,0)))</f>
        <v/>
      </c>
      <c r="H43" s="9"/>
      <c r="I43" s="9"/>
      <c r="J43" s="97" t="str">
        <f>IF(H43="","",(VLOOKUP(C43,'APP BACKGROUND'!A:M,13,0)))</f>
        <v/>
      </c>
      <c r="K43" s="98" t="str">
        <f t="shared" si="1"/>
        <v/>
      </c>
      <c r="L43" s="98" t="str">
        <f>IF(H43="","",(VLOOKUP(C43,'APP BACKGROUND'!A:K,11,0)))</f>
        <v/>
      </c>
      <c r="M43" s="55"/>
      <c r="N43" s="80" t="str">
        <f t="shared" si="2"/>
        <v/>
      </c>
      <c r="O43" s="56" t="str">
        <f t="shared" si="3"/>
        <v/>
      </c>
      <c r="P43" s="9"/>
      <c r="Q43" s="9"/>
      <c r="R43" s="9"/>
      <c r="S43" s="8"/>
      <c r="T43" s="8"/>
      <c r="U43" s="8"/>
      <c r="V43" s="8"/>
      <c r="W43" s="9"/>
      <c r="X43" s="9"/>
      <c r="Y43" s="9"/>
      <c r="Z43" s="9"/>
      <c r="AA43" s="9"/>
      <c r="AB43" s="8"/>
      <c r="AC43" s="8"/>
      <c r="AD43" s="8"/>
      <c r="AE43" s="8"/>
      <c r="AF43" s="8"/>
      <c r="AG43" s="8"/>
      <c r="AH43" s="8"/>
      <c r="AI43" s="8"/>
      <c r="AJ43" s="14"/>
      <c r="AK43" s="21"/>
      <c r="AL43" s="7"/>
      <c r="AM43" s="7"/>
      <c r="AN43" s="10"/>
      <c r="AO43" s="10"/>
    </row>
    <row r="44" spans="2:41" ht="13.5" customHeight="1" x14ac:dyDescent="0.25">
      <c r="B44" s="91" t="str">
        <f t="shared" si="4"/>
        <v/>
      </c>
      <c r="C44" s="33"/>
      <c r="D44" s="35"/>
      <c r="E44" s="28" t="str">
        <f>IFERROR(IF(OR(C44="",AND(C44&lt;&gt;"",D44="")),"",(VLOOKUP(C44,'APP BACKGROUND'!A:F,2,0))),"")</f>
        <v/>
      </c>
      <c r="F44" s="29" t="str">
        <f>IF(E44="","",(VLOOKUP(C44,'APP BACKGROUND'!A:F,5,0)))</f>
        <v/>
      </c>
      <c r="G44" s="27" t="str">
        <f>IF(E44="","",(VLOOKUP('Application Form'!C44,'APP BACKGROUND'!A:I,9,0)))</f>
        <v/>
      </c>
      <c r="H44" s="9"/>
      <c r="I44" s="9"/>
      <c r="J44" s="97" t="str">
        <f>IF(H44="","",(VLOOKUP(C44,'APP BACKGROUND'!A:M,13,0)))</f>
        <v/>
      </c>
      <c r="K44" s="98" t="str">
        <f t="shared" si="1"/>
        <v/>
      </c>
      <c r="L44" s="98" t="str">
        <f>IF(H44="","",(VLOOKUP(C44,'APP BACKGROUND'!A:K,11,0)))</f>
        <v/>
      </c>
      <c r="M44" s="55"/>
      <c r="N44" s="80" t="str">
        <f t="shared" si="2"/>
        <v/>
      </c>
      <c r="O44" s="56" t="str">
        <f t="shared" si="3"/>
        <v/>
      </c>
      <c r="P44" s="9"/>
      <c r="Q44" s="9"/>
      <c r="R44" s="9"/>
      <c r="S44" s="8"/>
      <c r="T44" s="8"/>
      <c r="U44" s="8"/>
      <c r="V44" s="8"/>
      <c r="W44" s="9"/>
      <c r="X44" s="9"/>
      <c r="Y44" s="9"/>
      <c r="Z44" s="9"/>
      <c r="AA44" s="9"/>
      <c r="AB44" s="8"/>
      <c r="AC44" s="8"/>
      <c r="AD44" s="8"/>
      <c r="AE44" s="8"/>
      <c r="AF44" s="8"/>
      <c r="AG44" s="8"/>
      <c r="AH44" s="8"/>
      <c r="AI44" s="8"/>
      <c r="AJ44" s="14"/>
      <c r="AK44" s="21"/>
      <c r="AL44" s="7"/>
      <c r="AM44" s="7"/>
      <c r="AN44" s="10"/>
      <c r="AO44" s="10"/>
    </row>
    <row r="45" spans="2:41" ht="13.5" customHeight="1" x14ac:dyDescent="0.25">
      <c r="B45" s="91" t="str">
        <f t="shared" si="4"/>
        <v/>
      </c>
      <c r="C45" s="33"/>
      <c r="D45" s="35"/>
      <c r="E45" s="28" t="str">
        <f>IFERROR(IF(OR(C45="",AND(C45&lt;&gt;"",D45="")),"",(VLOOKUP(C45,'APP BACKGROUND'!A:F,2,0))),"")</f>
        <v/>
      </c>
      <c r="F45" s="29" t="str">
        <f>IF(E45="","",(VLOOKUP(C45,'APP BACKGROUND'!A:F,5,0)))</f>
        <v/>
      </c>
      <c r="G45" s="27" t="str">
        <f>IF(E45="","",(VLOOKUP('Application Form'!C45,'APP BACKGROUND'!A:I,9,0)))</f>
        <v/>
      </c>
      <c r="H45" s="9"/>
      <c r="I45" s="9"/>
      <c r="J45" s="97" t="str">
        <f>IF(H45="","",(VLOOKUP(C45,'APP BACKGROUND'!A:M,13,0)))</f>
        <v/>
      </c>
      <c r="K45" s="98" t="str">
        <f t="shared" si="1"/>
        <v/>
      </c>
      <c r="L45" s="98" t="str">
        <f>IF(H45="","",(VLOOKUP(C45,'APP BACKGROUND'!A:K,11,0)))</f>
        <v/>
      </c>
      <c r="M45" s="55"/>
      <c r="N45" s="80" t="str">
        <f t="shared" si="2"/>
        <v/>
      </c>
      <c r="O45" s="56" t="str">
        <f t="shared" si="3"/>
        <v/>
      </c>
      <c r="P45" s="9"/>
      <c r="Q45" s="9"/>
      <c r="R45" s="9"/>
      <c r="S45" s="8"/>
      <c r="T45" s="8"/>
      <c r="U45" s="8"/>
      <c r="V45" s="8"/>
      <c r="W45" s="9"/>
      <c r="X45" s="9"/>
      <c r="Y45" s="9"/>
      <c r="Z45" s="9"/>
      <c r="AA45" s="9"/>
      <c r="AB45" s="8"/>
      <c r="AC45" s="8"/>
      <c r="AD45" s="8"/>
      <c r="AE45" s="8"/>
      <c r="AF45" s="8"/>
      <c r="AG45" s="8"/>
      <c r="AH45" s="8"/>
      <c r="AI45" s="8"/>
      <c r="AJ45" s="14"/>
      <c r="AK45" s="21"/>
      <c r="AL45" s="7"/>
      <c r="AM45" s="7"/>
      <c r="AN45" s="10"/>
      <c r="AO45" s="10"/>
    </row>
    <row r="46" spans="2:41" ht="13.5" customHeight="1" x14ac:dyDescent="0.25">
      <c r="B46" s="91" t="str">
        <f t="shared" si="4"/>
        <v/>
      </c>
      <c r="C46" s="33"/>
      <c r="D46" s="35"/>
      <c r="E46" s="28" t="str">
        <f>IFERROR(IF(OR(C46="",AND(C46&lt;&gt;"",D46="")),"",(VLOOKUP(C46,'APP BACKGROUND'!A:F,2,0))),"")</f>
        <v/>
      </c>
      <c r="F46" s="29" t="str">
        <f>IF(E46="","",(VLOOKUP(C46,'APP BACKGROUND'!A:F,5,0)))</f>
        <v/>
      </c>
      <c r="G46" s="27" t="str">
        <f>IF(E46="","",(VLOOKUP('Application Form'!C46,'APP BACKGROUND'!A:I,9,0)))</f>
        <v/>
      </c>
      <c r="H46" s="9"/>
      <c r="I46" s="9"/>
      <c r="J46" s="97" t="str">
        <f>IF(H46="","",(VLOOKUP(C46,'APP BACKGROUND'!A:M,13,0)))</f>
        <v/>
      </c>
      <c r="K46" s="98" t="str">
        <f t="shared" si="1"/>
        <v/>
      </c>
      <c r="L46" s="98" t="str">
        <f>IF(H46="","",(VLOOKUP(C46,'APP BACKGROUND'!A:K,11,0)))</f>
        <v/>
      </c>
      <c r="M46" s="55"/>
      <c r="N46" s="80" t="str">
        <f t="shared" si="2"/>
        <v/>
      </c>
      <c r="O46" s="56" t="str">
        <f t="shared" si="3"/>
        <v/>
      </c>
      <c r="P46" s="9"/>
      <c r="Q46" s="9"/>
      <c r="R46" s="9"/>
      <c r="S46" s="8"/>
      <c r="T46" s="8"/>
      <c r="U46" s="8"/>
      <c r="V46" s="8"/>
      <c r="W46" s="9"/>
      <c r="X46" s="9"/>
      <c r="Y46" s="9"/>
      <c r="Z46" s="9"/>
      <c r="AA46" s="9"/>
      <c r="AB46" s="8"/>
      <c r="AC46" s="8"/>
      <c r="AD46" s="8"/>
      <c r="AE46" s="8"/>
      <c r="AF46" s="8"/>
      <c r="AG46" s="8"/>
      <c r="AH46" s="8"/>
      <c r="AI46" s="8"/>
      <c r="AJ46" s="14"/>
      <c r="AK46" s="21"/>
      <c r="AL46" s="7"/>
      <c r="AM46" s="7"/>
      <c r="AN46" s="10"/>
      <c r="AO46" s="10"/>
    </row>
    <row r="47" spans="2:41" ht="13.5" customHeight="1" x14ac:dyDescent="0.25">
      <c r="B47" s="91" t="str">
        <f t="shared" si="4"/>
        <v/>
      </c>
      <c r="C47" s="33"/>
      <c r="D47" s="35"/>
      <c r="E47" s="28" t="str">
        <f>IFERROR(IF(OR(C47="",AND(C47&lt;&gt;"",D47="")),"",(VLOOKUP(C47,'APP BACKGROUND'!A:F,2,0))),"")</f>
        <v/>
      </c>
      <c r="F47" s="29" t="str">
        <f>IF(E47="","",(VLOOKUP(C47,'APP BACKGROUND'!A:F,5,0)))</f>
        <v/>
      </c>
      <c r="G47" s="27" t="str">
        <f>IF(E47="","",(VLOOKUP('Application Form'!C47,'APP BACKGROUND'!A:I,9,0)))</f>
        <v/>
      </c>
      <c r="H47" s="9"/>
      <c r="I47" s="9"/>
      <c r="J47" s="97" t="str">
        <f>IF(H47="","",(VLOOKUP(C47,'APP BACKGROUND'!A:M,13,0)))</f>
        <v/>
      </c>
      <c r="K47" s="98" t="str">
        <f t="shared" si="1"/>
        <v/>
      </c>
      <c r="L47" s="98" t="str">
        <f>IF(H47="","",(VLOOKUP(C47,'APP BACKGROUND'!A:K,11,0)))</f>
        <v/>
      </c>
      <c r="M47" s="55"/>
      <c r="N47" s="80" t="str">
        <f t="shared" si="2"/>
        <v/>
      </c>
      <c r="O47" s="56" t="str">
        <f t="shared" si="3"/>
        <v/>
      </c>
      <c r="P47" s="9"/>
      <c r="Q47" s="9"/>
      <c r="R47" s="9"/>
      <c r="S47" s="8"/>
      <c r="T47" s="8"/>
      <c r="U47" s="8"/>
      <c r="V47" s="8"/>
      <c r="W47" s="9"/>
      <c r="X47" s="9"/>
      <c r="Y47" s="9"/>
      <c r="Z47" s="9"/>
      <c r="AA47" s="9"/>
      <c r="AB47" s="8"/>
      <c r="AC47" s="8"/>
      <c r="AD47" s="8"/>
      <c r="AE47" s="8"/>
      <c r="AF47" s="8"/>
      <c r="AG47" s="8"/>
      <c r="AH47" s="8"/>
      <c r="AI47" s="8"/>
      <c r="AJ47" s="14"/>
      <c r="AK47" s="21"/>
      <c r="AL47" s="7"/>
      <c r="AM47" s="7"/>
      <c r="AN47" s="10"/>
      <c r="AO47" s="10"/>
    </row>
    <row r="48" spans="2:41" ht="13.5" customHeight="1" x14ac:dyDescent="0.25">
      <c r="B48" s="91" t="str">
        <f t="shared" si="4"/>
        <v/>
      </c>
      <c r="C48" s="33"/>
      <c r="D48" s="35"/>
      <c r="E48" s="28" t="str">
        <f>IFERROR(IF(OR(C48="",AND(C48&lt;&gt;"",D48="")),"",(VLOOKUP(C48,'APP BACKGROUND'!A:F,2,0))),"")</f>
        <v/>
      </c>
      <c r="F48" s="29" t="str">
        <f>IF(E48="","",(VLOOKUP(C48,'APP BACKGROUND'!A:F,5,0)))</f>
        <v/>
      </c>
      <c r="G48" s="27" t="str">
        <f>IF(E48="","",(VLOOKUP('Application Form'!C48,'APP BACKGROUND'!A:I,9,0)))</f>
        <v/>
      </c>
      <c r="H48" s="9"/>
      <c r="I48" s="9"/>
      <c r="J48" s="97" t="str">
        <f>IF(H48="","",(VLOOKUP(C48,'APP BACKGROUND'!A:M,13,0)))</f>
        <v/>
      </c>
      <c r="K48" s="98" t="str">
        <f t="shared" si="1"/>
        <v/>
      </c>
      <c r="L48" s="98" t="str">
        <f>IF(H48="","",(VLOOKUP(C48,'APP BACKGROUND'!A:K,11,0)))</f>
        <v/>
      </c>
      <c r="M48" s="55"/>
      <c r="N48" s="80" t="str">
        <f t="shared" si="2"/>
        <v/>
      </c>
      <c r="O48" s="56" t="str">
        <f t="shared" si="3"/>
        <v/>
      </c>
      <c r="P48" s="9"/>
      <c r="Q48" s="9"/>
      <c r="R48" s="9"/>
      <c r="S48" s="8"/>
      <c r="T48" s="8"/>
      <c r="U48" s="8"/>
      <c r="V48" s="8"/>
      <c r="W48" s="9"/>
      <c r="X48" s="9"/>
      <c r="Y48" s="9"/>
      <c r="Z48" s="9"/>
      <c r="AA48" s="9"/>
      <c r="AB48" s="8"/>
      <c r="AC48" s="8"/>
      <c r="AD48" s="8"/>
      <c r="AE48" s="8"/>
      <c r="AF48" s="8"/>
      <c r="AG48" s="8"/>
      <c r="AH48" s="8"/>
      <c r="AI48" s="8"/>
      <c r="AJ48" s="14"/>
      <c r="AK48" s="21"/>
      <c r="AL48" s="7"/>
      <c r="AM48" s="7"/>
      <c r="AN48" s="10"/>
      <c r="AO48" s="10"/>
    </row>
    <row r="49" spans="2:41" ht="13.5" customHeight="1" x14ac:dyDescent="0.25">
      <c r="B49" s="91" t="str">
        <f t="shared" si="4"/>
        <v/>
      </c>
      <c r="C49" s="33"/>
      <c r="D49" s="35"/>
      <c r="E49" s="28" t="str">
        <f>IFERROR(IF(OR(C49="",AND(C49&lt;&gt;"",D49="")),"",(VLOOKUP(C49,'APP BACKGROUND'!A:F,2,0))),"")</f>
        <v/>
      </c>
      <c r="F49" s="29" t="str">
        <f>IF(E49="","",(VLOOKUP(C49,'APP BACKGROUND'!A:F,5,0)))</f>
        <v/>
      </c>
      <c r="G49" s="27" t="str">
        <f>IF(E49="","",(VLOOKUP('Application Form'!C49,'APP BACKGROUND'!A:I,9,0)))</f>
        <v/>
      </c>
      <c r="H49" s="9"/>
      <c r="I49" s="9"/>
      <c r="J49" s="97" t="str">
        <f>IF(H49="","",(VLOOKUP(C49,'APP BACKGROUND'!A:M,13,0)))</f>
        <v/>
      </c>
      <c r="K49" s="98" t="str">
        <f t="shared" si="1"/>
        <v/>
      </c>
      <c r="L49" s="98" t="str">
        <f>IF(H49="","",(VLOOKUP(C49,'APP BACKGROUND'!A:K,11,0)))</f>
        <v/>
      </c>
      <c r="M49" s="55"/>
      <c r="N49" s="80" t="str">
        <f t="shared" si="2"/>
        <v/>
      </c>
      <c r="O49" s="56" t="str">
        <f t="shared" si="3"/>
        <v/>
      </c>
      <c r="P49" s="9"/>
      <c r="Q49" s="9"/>
      <c r="R49" s="9"/>
      <c r="S49" s="8"/>
      <c r="T49" s="8"/>
      <c r="U49" s="8"/>
      <c r="V49" s="8"/>
      <c r="W49" s="9"/>
      <c r="X49" s="9"/>
      <c r="Y49" s="9"/>
      <c r="Z49" s="9"/>
      <c r="AA49" s="9"/>
      <c r="AB49" s="8"/>
      <c r="AC49" s="8"/>
      <c r="AD49" s="8"/>
      <c r="AE49" s="8"/>
      <c r="AF49" s="8"/>
      <c r="AG49" s="8"/>
      <c r="AH49" s="8"/>
      <c r="AI49" s="8"/>
      <c r="AJ49" s="14"/>
      <c r="AK49" s="21"/>
      <c r="AL49" s="7"/>
      <c r="AM49" s="7"/>
      <c r="AN49" s="10"/>
      <c r="AO49" s="10"/>
    </row>
    <row r="50" spans="2:41" ht="13.5" customHeight="1" x14ac:dyDescent="0.25">
      <c r="B50" s="91" t="str">
        <f t="shared" si="4"/>
        <v/>
      </c>
      <c r="C50" s="33"/>
      <c r="D50" s="35"/>
      <c r="E50" s="28" t="str">
        <f>IFERROR(IF(OR(C50="",AND(C50&lt;&gt;"",D50="")),"",(VLOOKUP(C50,'APP BACKGROUND'!A:F,2,0))),"")</f>
        <v/>
      </c>
      <c r="F50" s="29" t="str">
        <f>IF(E50="","",(VLOOKUP(C50,'APP BACKGROUND'!A:F,5,0)))</f>
        <v/>
      </c>
      <c r="G50" s="27" t="str">
        <f>IF(E50="","",(VLOOKUP('Application Form'!C50,'APP BACKGROUND'!A:I,9,0)))</f>
        <v/>
      </c>
      <c r="H50" s="9"/>
      <c r="I50" s="9"/>
      <c r="J50" s="97" t="str">
        <f>IF(H50="","",(VLOOKUP(C50,'APP BACKGROUND'!A:M,13,0)))</f>
        <v/>
      </c>
      <c r="K50" s="98" t="str">
        <f t="shared" si="1"/>
        <v/>
      </c>
      <c r="L50" s="98" t="str">
        <f>IF(H50="","",(VLOOKUP(C50,'APP BACKGROUND'!A:K,11,0)))</f>
        <v/>
      </c>
      <c r="M50" s="55"/>
      <c r="N50" s="80" t="str">
        <f t="shared" si="2"/>
        <v/>
      </c>
      <c r="O50" s="56" t="str">
        <f t="shared" si="3"/>
        <v/>
      </c>
      <c r="P50" s="9"/>
      <c r="Q50" s="9"/>
      <c r="R50" s="9"/>
      <c r="S50" s="8"/>
      <c r="T50" s="8"/>
      <c r="U50" s="8"/>
      <c r="V50" s="8"/>
      <c r="W50" s="9"/>
      <c r="X50" s="9"/>
      <c r="Y50" s="9"/>
      <c r="Z50" s="9"/>
      <c r="AA50" s="9"/>
      <c r="AB50" s="8"/>
      <c r="AC50" s="8"/>
      <c r="AD50" s="8"/>
      <c r="AE50" s="8"/>
      <c r="AF50" s="8"/>
      <c r="AG50" s="8"/>
      <c r="AH50" s="8"/>
      <c r="AI50" s="8"/>
      <c r="AJ50" s="14"/>
      <c r="AK50" s="21"/>
      <c r="AL50" s="7"/>
      <c r="AM50" s="7"/>
      <c r="AN50" s="10"/>
      <c r="AO50" s="10"/>
    </row>
    <row r="51" spans="2:41" ht="13.5" customHeight="1" x14ac:dyDescent="0.25">
      <c r="B51" s="91" t="str">
        <f t="shared" si="4"/>
        <v/>
      </c>
      <c r="C51" s="33"/>
      <c r="D51" s="35"/>
      <c r="E51" s="28" t="str">
        <f>IFERROR(IF(OR(C51="",AND(C51&lt;&gt;"",D51="")),"",(VLOOKUP(C51,'APP BACKGROUND'!A:F,2,0))),"")</f>
        <v/>
      </c>
      <c r="F51" s="29" t="str">
        <f>IF(E51="","",(VLOOKUP(C51,'APP BACKGROUND'!A:F,5,0)))</f>
        <v/>
      </c>
      <c r="G51" s="27" t="str">
        <f>IF(E51="","",(VLOOKUP('Application Form'!C51,'APP BACKGROUND'!A:I,9,0)))</f>
        <v/>
      </c>
      <c r="H51" s="9"/>
      <c r="I51" s="9"/>
      <c r="J51" s="97" t="str">
        <f>IF(H51="","",(VLOOKUP(C51,'APP BACKGROUND'!A:M,13,0)))</f>
        <v/>
      </c>
      <c r="K51" s="98" t="str">
        <f t="shared" si="1"/>
        <v/>
      </c>
      <c r="L51" s="98" t="str">
        <f>IF(H51="","",(VLOOKUP(C51,'APP BACKGROUND'!A:K,11,0)))</f>
        <v/>
      </c>
      <c r="M51" s="55"/>
      <c r="N51" s="80" t="str">
        <f t="shared" si="2"/>
        <v/>
      </c>
      <c r="O51" s="56" t="str">
        <f t="shared" si="3"/>
        <v/>
      </c>
      <c r="P51" s="9"/>
      <c r="Q51" s="9"/>
      <c r="R51" s="9"/>
      <c r="S51" s="8"/>
      <c r="T51" s="8"/>
      <c r="U51" s="8"/>
      <c r="V51" s="8"/>
      <c r="W51" s="9"/>
      <c r="X51" s="9"/>
      <c r="Y51" s="9"/>
      <c r="Z51" s="9"/>
      <c r="AA51" s="9"/>
      <c r="AB51" s="8"/>
      <c r="AC51" s="8"/>
      <c r="AD51" s="8"/>
      <c r="AE51" s="8"/>
      <c r="AF51" s="8"/>
      <c r="AG51" s="8"/>
      <c r="AH51" s="8"/>
      <c r="AI51" s="8"/>
      <c r="AJ51" s="14"/>
      <c r="AK51" s="21"/>
      <c r="AL51" s="7"/>
      <c r="AM51" s="7"/>
      <c r="AN51" s="10"/>
      <c r="AO51" s="10"/>
    </row>
    <row r="52" spans="2:41" ht="13.5" customHeight="1" x14ac:dyDescent="0.25">
      <c r="B52" s="91" t="str">
        <f t="shared" si="4"/>
        <v/>
      </c>
      <c r="C52" s="33"/>
      <c r="D52" s="35"/>
      <c r="E52" s="28" t="str">
        <f>IFERROR(IF(OR(C52="",AND(C52&lt;&gt;"",D52="")),"",(VLOOKUP(C52,'APP BACKGROUND'!A:F,2,0))),"")</f>
        <v/>
      </c>
      <c r="F52" s="29" t="str">
        <f>IF(E52="","",(VLOOKUP(C52,'APP BACKGROUND'!A:F,5,0)))</f>
        <v/>
      </c>
      <c r="G52" s="27" t="str">
        <f>IF(E52="","",(VLOOKUP('Application Form'!C52,'APP BACKGROUND'!A:I,9,0)))</f>
        <v/>
      </c>
      <c r="H52" s="9"/>
      <c r="I52" s="9"/>
      <c r="J52" s="97" t="str">
        <f>IF(H52="","",(VLOOKUP(C52,'APP BACKGROUND'!A:M,13,0)))</f>
        <v/>
      </c>
      <c r="K52" s="98" t="str">
        <f t="shared" si="1"/>
        <v/>
      </c>
      <c r="L52" s="98" t="str">
        <f>IF(H52="","",(VLOOKUP(C52,'APP BACKGROUND'!A:K,11,0)))</f>
        <v/>
      </c>
      <c r="M52" s="55"/>
      <c r="N52" s="80" t="str">
        <f t="shared" si="2"/>
        <v/>
      </c>
      <c r="O52" s="56" t="str">
        <f t="shared" si="3"/>
        <v/>
      </c>
      <c r="P52" s="9"/>
      <c r="Q52" s="9"/>
      <c r="R52" s="9"/>
      <c r="S52" s="8"/>
      <c r="T52" s="8"/>
      <c r="U52" s="8"/>
      <c r="V52" s="8"/>
      <c r="W52" s="9"/>
      <c r="X52" s="9"/>
      <c r="Y52" s="9"/>
      <c r="Z52" s="9"/>
      <c r="AA52" s="9"/>
      <c r="AB52" s="8"/>
      <c r="AC52" s="8"/>
      <c r="AD52" s="8"/>
      <c r="AE52" s="8"/>
      <c r="AF52" s="8"/>
      <c r="AG52" s="8"/>
      <c r="AH52" s="8"/>
      <c r="AI52" s="8"/>
      <c r="AJ52" s="14"/>
      <c r="AK52" s="21"/>
      <c r="AL52" s="7"/>
      <c r="AM52" s="7"/>
      <c r="AN52" s="10"/>
      <c r="AO52" s="10"/>
    </row>
    <row r="53" spans="2:41" ht="13.5" customHeight="1" x14ac:dyDescent="0.25">
      <c r="B53" s="91" t="str">
        <f t="shared" si="4"/>
        <v/>
      </c>
      <c r="C53" s="33"/>
      <c r="D53" s="35"/>
      <c r="E53" s="28" t="str">
        <f>IFERROR(IF(OR(C53="",AND(C53&lt;&gt;"",D53="")),"",(VLOOKUP(C53,'APP BACKGROUND'!A:F,2,0))),"")</f>
        <v/>
      </c>
      <c r="F53" s="29" t="str">
        <f>IF(E53="","",(VLOOKUP(C53,'APP BACKGROUND'!A:F,5,0)))</f>
        <v/>
      </c>
      <c r="G53" s="27" t="str">
        <f>IF(E53="","",(VLOOKUP('Application Form'!C53,'APP BACKGROUND'!A:I,9,0)))</f>
        <v/>
      </c>
      <c r="H53" s="9"/>
      <c r="I53" s="9"/>
      <c r="J53" s="97" t="str">
        <f>IF(H53="","",(VLOOKUP(C53,'APP BACKGROUND'!A:M,13,0)))</f>
        <v/>
      </c>
      <c r="K53" s="98" t="str">
        <f t="shared" si="1"/>
        <v/>
      </c>
      <c r="L53" s="98" t="str">
        <f>IF(H53="","",(VLOOKUP(C53,'APP BACKGROUND'!A:K,11,0)))</f>
        <v/>
      </c>
      <c r="M53" s="55"/>
      <c r="N53" s="80" t="str">
        <f t="shared" si="2"/>
        <v/>
      </c>
      <c r="O53" s="56" t="str">
        <f t="shared" si="3"/>
        <v/>
      </c>
      <c r="P53" s="9"/>
      <c r="Q53" s="9"/>
      <c r="R53" s="9"/>
      <c r="S53" s="8"/>
      <c r="T53" s="8"/>
      <c r="U53" s="8"/>
      <c r="V53" s="8"/>
      <c r="W53" s="9"/>
      <c r="X53" s="9"/>
      <c r="Y53" s="9"/>
      <c r="Z53" s="9"/>
      <c r="AA53" s="9"/>
      <c r="AB53" s="8"/>
      <c r="AC53" s="8"/>
      <c r="AD53" s="8"/>
      <c r="AE53" s="8"/>
      <c r="AF53" s="8"/>
      <c r="AG53" s="8"/>
      <c r="AH53" s="8"/>
      <c r="AI53" s="8"/>
      <c r="AJ53" s="14"/>
      <c r="AK53" s="21"/>
      <c r="AL53" s="7"/>
      <c r="AM53" s="7"/>
      <c r="AN53" s="10"/>
      <c r="AO53" s="10"/>
    </row>
    <row r="54" spans="2:41" ht="13.5" customHeight="1" x14ac:dyDescent="0.25">
      <c r="B54" s="91" t="str">
        <f t="shared" si="4"/>
        <v/>
      </c>
      <c r="C54" s="33"/>
      <c r="D54" s="35"/>
      <c r="E54" s="28" t="str">
        <f>IFERROR(IF(OR(C54="",AND(C54&lt;&gt;"",D54="")),"",(VLOOKUP(C54,'APP BACKGROUND'!A:F,2,0))),"")</f>
        <v/>
      </c>
      <c r="F54" s="29" t="str">
        <f>IF(E54="","",(VLOOKUP(C54,'APP BACKGROUND'!A:F,5,0)))</f>
        <v/>
      </c>
      <c r="G54" s="27" t="str">
        <f>IF(E54="","",(VLOOKUP('Application Form'!C54,'APP BACKGROUND'!A:I,9,0)))</f>
        <v/>
      </c>
      <c r="H54" s="9"/>
      <c r="I54" s="9"/>
      <c r="J54" s="97" t="str">
        <f>IF(H54="","",(VLOOKUP(C54,'APP BACKGROUND'!A:M,13,0)))</f>
        <v/>
      </c>
      <c r="K54" s="98" t="str">
        <f t="shared" si="1"/>
        <v/>
      </c>
      <c r="L54" s="98" t="str">
        <f>IF(H54="","",(VLOOKUP(C54,'APP BACKGROUND'!A:K,11,0)))</f>
        <v/>
      </c>
      <c r="M54" s="55"/>
      <c r="N54" s="80" t="str">
        <f t="shared" si="2"/>
        <v/>
      </c>
      <c r="O54" s="56" t="str">
        <f t="shared" si="3"/>
        <v/>
      </c>
      <c r="P54" s="9"/>
      <c r="Q54" s="9"/>
      <c r="R54" s="9"/>
      <c r="S54" s="8"/>
      <c r="T54" s="8"/>
      <c r="U54" s="8"/>
      <c r="V54" s="8"/>
      <c r="W54" s="9"/>
      <c r="X54" s="9"/>
      <c r="Y54" s="9"/>
      <c r="Z54" s="9"/>
      <c r="AA54" s="9"/>
      <c r="AB54" s="8"/>
      <c r="AC54" s="8"/>
      <c r="AD54" s="8"/>
      <c r="AE54" s="8"/>
      <c r="AF54" s="8"/>
      <c r="AG54" s="8"/>
      <c r="AH54" s="8"/>
      <c r="AI54" s="8"/>
      <c r="AJ54" s="14"/>
      <c r="AK54" s="21"/>
      <c r="AL54" s="7"/>
      <c r="AM54" s="7"/>
      <c r="AN54" s="10"/>
      <c r="AO54" s="10"/>
    </row>
    <row r="55" spans="2:41" ht="13.5" customHeight="1" x14ac:dyDescent="0.25">
      <c r="B55" s="91" t="str">
        <f t="shared" si="4"/>
        <v/>
      </c>
      <c r="C55" s="33"/>
      <c r="D55" s="35"/>
      <c r="E55" s="28" t="str">
        <f>IFERROR(IF(OR(C55="",AND(C55&lt;&gt;"",D55="")),"",(VLOOKUP(C55,'APP BACKGROUND'!A:F,2,0))),"")</f>
        <v/>
      </c>
      <c r="F55" s="29" t="str">
        <f>IF(E55="","",(VLOOKUP(C55,'APP BACKGROUND'!A:F,5,0)))</f>
        <v/>
      </c>
      <c r="G55" s="27" t="str">
        <f>IF(E55="","",(VLOOKUP('Application Form'!C55,'APP BACKGROUND'!A:I,9,0)))</f>
        <v/>
      </c>
      <c r="H55" s="9"/>
      <c r="I55" s="9"/>
      <c r="J55" s="97" t="str">
        <f>IF(H55="","",(VLOOKUP(C55,'APP BACKGROUND'!A:M,13,0)))</f>
        <v/>
      </c>
      <c r="K55" s="98" t="str">
        <f t="shared" si="1"/>
        <v/>
      </c>
      <c r="L55" s="98" t="str">
        <f>IF(H55="","",(VLOOKUP(C55,'APP BACKGROUND'!A:K,11,0)))</f>
        <v/>
      </c>
      <c r="M55" s="55"/>
      <c r="N55" s="80" t="str">
        <f t="shared" si="2"/>
        <v/>
      </c>
      <c r="O55" s="56" t="str">
        <f t="shared" si="3"/>
        <v/>
      </c>
      <c r="P55" s="9"/>
      <c r="Q55" s="9"/>
      <c r="R55" s="9"/>
      <c r="S55" s="8"/>
      <c r="T55" s="8"/>
      <c r="U55" s="8"/>
      <c r="V55" s="8"/>
      <c r="W55" s="9"/>
      <c r="X55" s="9"/>
      <c r="Y55" s="9"/>
      <c r="Z55" s="9"/>
      <c r="AA55" s="9"/>
      <c r="AB55" s="8"/>
      <c r="AC55" s="8"/>
      <c r="AD55" s="8"/>
      <c r="AE55" s="8"/>
      <c r="AF55" s="8"/>
      <c r="AG55" s="8"/>
      <c r="AH55" s="8"/>
      <c r="AI55" s="8"/>
      <c r="AJ55" s="14"/>
      <c r="AK55" s="21"/>
      <c r="AL55" s="7"/>
      <c r="AM55" s="7"/>
      <c r="AN55" s="10"/>
      <c r="AO55" s="10"/>
    </row>
    <row r="56" spans="2:41" ht="13.5" customHeight="1" x14ac:dyDescent="0.25">
      <c r="B56" s="91" t="str">
        <f t="shared" si="4"/>
        <v/>
      </c>
      <c r="C56" s="33"/>
      <c r="D56" s="35"/>
      <c r="E56" s="28" t="str">
        <f>IFERROR(IF(OR(C56="",AND(C56&lt;&gt;"",D56="")),"",(VLOOKUP(C56,'APP BACKGROUND'!A:F,2,0))),"")</f>
        <v/>
      </c>
      <c r="F56" s="29" t="str">
        <f>IF(E56="","",(VLOOKUP(C56,'APP BACKGROUND'!A:F,5,0)))</f>
        <v/>
      </c>
      <c r="G56" s="27" t="str">
        <f>IF(E56="","",(VLOOKUP('Application Form'!C56,'APP BACKGROUND'!A:I,9,0)))</f>
        <v/>
      </c>
      <c r="H56" s="9"/>
      <c r="I56" s="9"/>
      <c r="J56" s="97" t="str">
        <f>IF(H56="","",(VLOOKUP(C56,'APP BACKGROUND'!A:M,13,0)))</f>
        <v/>
      </c>
      <c r="K56" s="98" t="str">
        <f t="shared" si="1"/>
        <v/>
      </c>
      <c r="L56" s="98" t="str">
        <f>IF(H56="","",(VLOOKUP(C56,'APP BACKGROUND'!A:K,11,0)))</f>
        <v/>
      </c>
      <c r="M56" s="55"/>
      <c r="N56" s="80" t="str">
        <f t="shared" si="2"/>
        <v/>
      </c>
      <c r="O56" s="56" t="str">
        <f t="shared" si="3"/>
        <v/>
      </c>
      <c r="P56" s="9"/>
      <c r="Q56" s="9"/>
      <c r="R56" s="9"/>
      <c r="S56" s="8"/>
      <c r="T56" s="8"/>
      <c r="U56" s="8"/>
      <c r="V56" s="8"/>
      <c r="W56" s="9"/>
      <c r="X56" s="9"/>
      <c r="Y56" s="9"/>
      <c r="Z56" s="9"/>
      <c r="AA56" s="9"/>
      <c r="AB56" s="8"/>
      <c r="AC56" s="8"/>
      <c r="AD56" s="8"/>
      <c r="AE56" s="8"/>
      <c r="AF56" s="8"/>
      <c r="AG56" s="8"/>
      <c r="AH56" s="8"/>
      <c r="AI56" s="8"/>
      <c r="AJ56" s="14"/>
      <c r="AK56" s="21"/>
      <c r="AL56" s="7"/>
      <c r="AM56" s="7"/>
      <c r="AN56" s="10"/>
      <c r="AO56" s="10"/>
    </row>
    <row r="57" spans="2:41" ht="13.5" customHeight="1" x14ac:dyDescent="0.25">
      <c r="B57" s="91" t="str">
        <f t="shared" si="4"/>
        <v/>
      </c>
      <c r="C57" s="33"/>
      <c r="D57" s="35"/>
      <c r="E57" s="28" t="str">
        <f>IFERROR(IF(OR(C57="",AND(C57&lt;&gt;"",D57="")),"",(VLOOKUP(C57,'APP BACKGROUND'!A:F,2,0))),"")</f>
        <v/>
      </c>
      <c r="F57" s="29" t="str">
        <f>IF(E57="","",(VLOOKUP(C57,'APP BACKGROUND'!A:F,5,0)))</f>
        <v/>
      </c>
      <c r="G57" s="27" t="str">
        <f>IF(E57="","",(VLOOKUP('Application Form'!C57,'APP BACKGROUND'!A:I,9,0)))</f>
        <v/>
      </c>
      <c r="H57" s="9"/>
      <c r="I57" s="9"/>
      <c r="J57" s="97" t="str">
        <f>IF(H57="","",(VLOOKUP(C57,'APP BACKGROUND'!A:M,13,0)))</f>
        <v/>
      </c>
      <c r="K57" s="98" t="str">
        <f t="shared" si="1"/>
        <v/>
      </c>
      <c r="L57" s="98" t="str">
        <f>IF(H57="","",(VLOOKUP(C57,'APP BACKGROUND'!A:K,11,0)))</f>
        <v/>
      </c>
      <c r="M57" s="55"/>
      <c r="N57" s="80" t="str">
        <f t="shared" si="2"/>
        <v/>
      </c>
      <c r="O57" s="56" t="str">
        <f t="shared" si="3"/>
        <v/>
      </c>
      <c r="P57" s="9"/>
      <c r="Q57" s="9"/>
      <c r="R57" s="9"/>
      <c r="S57" s="8"/>
      <c r="T57" s="8"/>
      <c r="U57" s="8"/>
      <c r="V57" s="8"/>
      <c r="W57" s="9"/>
      <c r="X57" s="9"/>
      <c r="Y57" s="9"/>
      <c r="Z57" s="9"/>
      <c r="AA57" s="9"/>
      <c r="AB57" s="8"/>
      <c r="AC57" s="8"/>
      <c r="AD57" s="8"/>
      <c r="AE57" s="8"/>
      <c r="AF57" s="8"/>
      <c r="AG57" s="8"/>
      <c r="AH57" s="8"/>
      <c r="AI57" s="8"/>
      <c r="AJ57" s="14"/>
      <c r="AK57" s="21"/>
      <c r="AL57" s="7"/>
      <c r="AM57" s="7"/>
      <c r="AN57" s="10"/>
      <c r="AO57" s="10"/>
    </row>
    <row r="58" spans="2:41" ht="13.5" customHeight="1" x14ac:dyDescent="0.25">
      <c r="B58" s="91" t="str">
        <f t="shared" si="4"/>
        <v/>
      </c>
      <c r="C58" s="33"/>
      <c r="D58" s="35"/>
      <c r="E58" s="28" t="str">
        <f>IFERROR(IF(OR(C58="",AND(C58&lt;&gt;"",D58="")),"",(VLOOKUP(C58,'APP BACKGROUND'!A:F,2,0))),"")</f>
        <v/>
      </c>
      <c r="F58" s="29" t="str">
        <f>IF(E58="","",(VLOOKUP(C58,'APP BACKGROUND'!A:F,5,0)))</f>
        <v/>
      </c>
      <c r="G58" s="27" t="str">
        <f>IF(E58="","",(VLOOKUP('Application Form'!C58,'APP BACKGROUND'!A:I,9,0)))</f>
        <v/>
      </c>
      <c r="H58" s="9"/>
      <c r="I58" s="9"/>
      <c r="J58" s="97" t="str">
        <f>IF(H58="","",(VLOOKUP(C58,'APP BACKGROUND'!A:M,13,0)))</f>
        <v/>
      </c>
      <c r="K58" s="98" t="str">
        <f t="shared" si="1"/>
        <v/>
      </c>
      <c r="L58" s="98" t="str">
        <f>IF(H58="","",(VLOOKUP(C58,'APP BACKGROUND'!A:K,11,0)))</f>
        <v/>
      </c>
      <c r="M58" s="55"/>
      <c r="N58" s="80" t="str">
        <f t="shared" si="2"/>
        <v/>
      </c>
      <c r="O58" s="56" t="str">
        <f t="shared" si="3"/>
        <v/>
      </c>
      <c r="P58" s="9"/>
      <c r="Q58" s="9"/>
      <c r="R58" s="9"/>
      <c r="S58" s="8"/>
      <c r="T58" s="8"/>
      <c r="U58" s="8"/>
      <c r="V58" s="8"/>
      <c r="W58" s="9"/>
      <c r="X58" s="9"/>
      <c r="Y58" s="9"/>
      <c r="Z58" s="9"/>
      <c r="AA58" s="9"/>
      <c r="AB58" s="8"/>
      <c r="AC58" s="8"/>
      <c r="AD58" s="8"/>
      <c r="AE58" s="8"/>
      <c r="AF58" s="8"/>
      <c r="AG58" s="8"/>
      <c r="AH58" s="8"/>
      <c r="AI58" s="8"/>
      <c r="AJ58" s="14"/>
      <c r="AK58" s="21"/>
      <c r="AL58" s="7"/>
      <c r="AM58" s="7"/>
      <c r="AN58" s="10"/>
      <c r="AO58" s="10"/>
    </row>
    <row r="59" spans="2:41" ht="13.5" customHeight="1" x14ac:dyDescent="0.25">
      <c r="B59" s="91" t="str">
        <f t="shared" si="4"/>
        <v/>
      </c>
      <c r="C59" s="33"/>
      <c r="D59" s="35"/>
      <c r="E59" s="28" t="str">
        <f>IFERROR(IF(OR(C59="",AND(C59&lt;&gt;"",D59="")),"",(VLOOKUP(C59,'APP BACKGROUND'!A:F,2,0))),"")</f>
        <v/>
      </c>
      <c r="F59" s="29" t="str">
        <f>IF(E59="","",(VLOOKUP(C59,'APP BACKGROUND'!A:F,5,0)))</f>
        <v/>
      </c>
      <c r="G59" s="27" t="str">
        <f>IF(E59="","",(VLOOKUP('Application Form'!C59,'APP BACKGROUND'!A:I,9,0)))</f>
        <v/>
      </c>
      <c r="H59" s="9"/>
      <c r="I59" s="9"/>
      <c r="J59" s="97" t="str">
        <f>IF(H59="","",(VLOOKUP(C59,'APP BACKGROUND'!A:M,13,0)))</f>
        <v/>
      </c>
      <c r="K59" s="98" t="str">
        <f t="shared" si="1"/>
        <v/>
      </c>
      <c r="L59" s="98" t="str">
        <f>IF(H59="","",(VLOOKUP(C59,'APP BACKGROUND'!A:K,11,0)))</f>
        <v/>
      </c>
      <c r="M59" s="55"/>
      <c r="N59" s="80" t="str">
        <f t="shared" si="2"/>
        <v/>
      </c>
      <c r="O59" s="56" t="str">
        <f t="shared" si="3"/>
        <v/>
      </c>
      <c r="P59" s="9"/>
      <c r="Q59" s="9"/>
      <c r="R59" s="9"/>
      <c r="S59" s="8"/>
      <c r="T59" s="8"/>
      <c r="U59" s="8"/>
      <c r="V59" s="8"/>
      <c r="W59" s="9"/>
      <c r="X59" s="9"/>
      <c r="Y59" s="9"/>
      <c r="Z59" s="9"/>
      <c r="AA59" s="9"/>
      <c r="AB59" s="8"/>
      <c r="AC59" s="8"/>
      <c r="AD59" s="8"/>
      <c r="AE59" s="8"/>
      <c r="AF59" s="8"/>
      <c r="AG59" s="8"/>
      <c r="AH59" s="8"/>
      <c r="AI59" s="8"/>
      <c r="AJ59" s="14"/>
      <c r="AK59" s="21"/>
      <c r="AL59" s="7"/>
      <c r="AM59" s="7"/>
      <c r="AN59" s="10"/>
      <c r="AO59" s="10"/>
    </row>
    <row r="60" spans="2:41" ht="13.5" customHeight="1" x14ac:dyDescent="0.25">
      <c r="B60" s="91" t="str">
        <f t="shared" si="4"/>
        <v/>
      </c>
      <c r="C60" s="33"/>
      <c r="D60" s="35"/>
      <c r="E60" s="28" t="str">
        <f>IFERROR(IF(OR(C60="",AND(C60&lt;&gt;"",D60="")),"",(VLOOKUP(C60,'APP BACKGROUND'!A:F,2,0))),"")</f>
        <v/>
      </c>
      <c r="F60" s="29" t="str">
        <f>IF(E60="","",(VLOOKUP(C60,'APP BACKGROUND'!A:F,5,0)))</f>
        <v/>
      </c>
      <c r="G60" s="27" t="str">
        <f>IF(E60="","",(VLOOKUP('Application Form'!C60,'APP BACKGROUND'!A:I,9,0)))</f>
        <v/>
      </c>
      <c r="H60" s="9"/>
      <c r="I60" s="9"/>
      <c r="J60" s="97" t="str">
        <f>IF(H60="","",(VLOOKUP(C60,'APP BACKGROUND'!A:M,13,0)))</f>
        <v/>
      </c>
      <c r="K60" s="98" t="str">
        <f t="shared" si="1"/>
        <v/>
      </c>
      <c r="L60" s="98" t="str">
        <f>IF(H60="","",(VLOOKUP(C60,'APP BACKGROUND'!A:K,11,0)))</f>
        <v/>
      </c>
      <c r="M60" s="55"/>
      <c r="N60" s="80" t="str">
        <f t="shared" si="2"/>
        <v/>
      </c>
      <c r="O60" s="56" t="str">
        <f t="shared" si="3"/>
        <v/>
      </c>
      <c r="P60" s="9"/>
      <c r="Q60" s="9"/>
      <c r="R60" s="9"/>
      <c r="S60" s="8"/>
      <c r="T60" s="8"/>
      <c r="U60" s="8"/>
      <c r="V60" s="8"/>
      <c r="W60" s="9"/>
      <c r="X60" s="9"/>
      <c r="Y60" s="9"/>
      <c r="Z60" s="9"/>
      <c r="AA60" s="9"/>
      <c r="AB60" s="8"/>
      <c r="AC60" s="8"/>
      <c r="AD60" s="8"/>
      <c r="AE60" s="8"/>
      <c r="AF60" s="8"/>
      <c r="AG60" s="8"/>
      <c r="AH60" s="8"/>
      <c r="AI60" s="8"/>
      <c r="AJ60" s="14"/>
      <c r="AK60" s="21"/>
      <c r="AL60" s="7"/>
      <c r="AM60" s="7"/>
      <c r="AN60" s="10"/>
      <c r="AO60" s="10"/>
    </row>
    <row r="61" spans="2:41" ht="13.5" customHeight="1" x14ac:dyDescent="0.25">
      <c r="B61" s="91" t="str">
        <f t="shared" si="4"/>
        <v/>
      </c>
      <c r="C61" s="33"/>
      <c r="D61" s="35"/>
      <c r="E61" s="28" t="str">
        <f>IFERROR(IF(OR(C61="",AND(C61&lt;&gt;"",D61="")),"",(VLOOKUP(C61,'APP BACKGROUND'!A:F,2,0))),"")</f>
        <v/>
      </c>
      <c r="F61" s="29" t="str">
        <f>IF(E61="","",(VLOOKUP(C61,'APP BACKGROUND'!A:F,5,0)))</f>
        <v/>
      </c>
      <c r="G61" s="27" t="str">
        <f>IF(E61="","",(VLOOKUP('Application Form'!C61,'APP BACKGROUND'!A:I,9,0)))</f>
        <v/>
      </c>
      <c r="H61" s="9"/>
      <c r="I61" s="9"/>
      <c r="J61" s="97" t="str">
        <f>IF(H61="","",(VLOOKUP(C61,'APP BACKGROUND'!A:M,13,0)))</f>
        <v/>
      </c>
      <c r="K61" s="98" t="str">
        <f t="shared" si="1"/>
        <v/>
      </c>
      <c r="L61" s="98" t="str">
        <f>IF(H61="","",(VLOOKUP(C61,'APP BACKGROUND'!A:K,11,0)))</f>
        <v/>
      </c>
      <c r="M61" s="55"/>
      <c r="N61" s="80" t="str">
        <f t="shared" si="2"/>
        <v/>
      </c>
      <c r="O61" s="56" t="str">
        <f t="shared" si="3"/>
        <v/>
      </c>
      <c r="P61" s="9"/>
      <c r="Q61" s="9"/>
      <c r="R61" s="9"/>
      <c r="S61" s="8"/>
      <c r="T61" s="8"/>
      <c r="U61" s="8"/>
      <c r="V61" s="8"/>
      <c r="W61" s="9"/>
      <c r="X61" s="9"/>
      <c r="Y61" s="9"/>
      <c r="Z61" s="9"/>
      <c r="AA61" s="9"/>
      <c r="AB61" s="8"/>
      <c r="AC61" s="8"/>
      <c r="AD61" s="8"/>
      <c r="AE61" s="8"/>
      <c r="AF61" s="8"/>
      <c r="AG61" s="8"/>
      <c r="AH61" s="8"/>
      <c r="AI61" s="8"/>
      <c r="AJ61" s="14"/>
      <c r="AK61" s="21"/>
      <c r="AL61" s="7"/>
      <c r="AM61" s="7"/>
      <c r="AN61" s="10"/>
      <c r="AO61" s="10"/>
    </row>
    <row r="62" spans="2:41" ht="13.5" customHeight="1" x14ac:dyDescent="0.25">
      <c r="B62" s="91" t="str">
        <f t="shared" si="4"/>
        <v/>
      </c>
      <c r="C62" s="33"/>
      <c r="D62" s="35"/>
      <c r="E62" s="28" t="str">
        <f>IFERROR(IF(OR(C62="",AND(C62&lt;&gt;"",D62="")),"",(VLOOKUP(C62,'APP BACKGROUND'!A:F,2,0))),"")</f>
        <v/>
      </c>
      <c r="F62" s="29" t="str">
        <f>IF(E62="","",(VLOOKUP(C62,'APP BACKGROUND'!A:F,5,0)))</f>
        <v/>
      </c>
      <c r="G62" s="27" t="str">
        <f>IF(E62="","",(VLOOKUP('Application Form'!C62,'APP BACKGROUND'!A:I,9,0)))</f>
        <v/>
      </c>
      <c r="H62" s="9"/>
      <c r="I62" s="9"/>
      <c r="J62" s="97" t="str">
        <f>IF(H62="","",(VLOOKUP(C62,'APP BACKGROUND'!A:M,13,0)))</f>
        <v/>
      </c>
      <c r="K62" s="98" t="str">
        <f t="shared" si="1"/>
        <v/>
      </c>
      <c r="L62" s="98" t="str">
        <f>IF(H62="","",(VLOOKUP(C62,'APP BACKGROUND'!A:K,11,0)))</f>
        <v/>
      </c>
      <c r="M62" s="55"/>
      <c r="N62" s="80" t="str">
        <f t="shared" si="2"/>
        <v/>
      </c>
      <c r="O62" s="56" t="str">
        <f t="shared" si="3"/>
        <v/>
      </c>
      <c r="P62" s="9"/>
      <c r="Q62" s="9"/>
      <c r="R62" s="9"/>
      <c r="S62" s="8"/>
      <c r="T62" s="8"/>
      <c r="U62" s="8"/>
      <c r="V62" s="8"/>
      <c r="W62" s="9"/>
      <c r="X62" s="9"/>
      <c r="Y62" s="9"/>
      <c r="Z62" s="9"/>
      <c r="AA62" s="9"/>
      <c r="AB62" s="8"/>
      <c r="AC62" s="8"/>
      <c r="AD62" s="8"/>
      <c r="AE62" s="8"/>
      <c r="AF62" s="8"/>
      <c r="AG62" s="8"/>
      <c r="AH62" s="8"/>
      <c r="AI62" s="8"/>
      <c r="AJ62" s="14"/>
      <c r="AK62" s="21"/>
      <c r="AL62" s="7"/>
      <c r="AM62" s="7"/>
      <c r="AN62" s="10"/>
      <c r="AO62" s="10"/>
    </row>
    <row r="63" spans="2:41" ht="13.5" customHeight="1" x14ac:dyDescent="0.25">
      <c r="B63" s="91" t="str">
        <f t="shared" si="4"/>
        <v/>
      </c>
      <c r="C63" s="33"/>
      <c r="D63" s="35"/>
      <c r="E63" s="28" t="str">
        <f>IFERROR(IF(OR(C63="",AND(C63&lt;&gt;"",D63="")),"",(VLOOKUP(C63,'APP BACKGROUND'!A:F,2,0))),"")</f>
        <v/>
      </c>
      <c r="F63" s="29" t="str">
        <f>IF(E63="","",(VLOOKUP(C63,'APP BACKGROUND'!A:F,5,0)))</f>
        <v/>
      </c>
      <c r="G63" s="27" t="str">
        <f>IF(E63="","",(VLOOKUP('Application Form'!C63,'APP BACKGROUND'!A:I,9,0)))</f>
        <v/>
      </c>
      <c r="H63" s="9"/>
      <c r="I63" s="9"/>
      <c r="J63" s="97" t="str">
        <f>IF(H63="","",(VLOOKUP(C63,'APP BACKGROUND'!A:M,13,0)))</f>
        <v/>
      </c>
      <c r="K63" s="98" t="str">
        <f t="shared" si="1"/>
        <v/>
      </c>
      <c r="L63" s="98" t="str">
        <f>IF(H63="","",(VLOOKUP(C63,'APP BACKGROUND'!A:K,11,0)))</f>
        <v/>
      </c>
      <c r="M63" s="55"/>
      <c r="N63" s="80" t="str">
        <f t="shared" si="2"/>
        <v/>
      </c>
      <c r="O63" s="56" t="str">
        <f t="shared" si="3"/>
        <v/>
      </c>
      <c r="P63" s="9"/>
      <c r="Q63" s="9"/>
      <c r="R63" s="9"/>
      <c r="S63" s="8"/>
      <c r="T63" s="8"/>
      <c r="U63" s="8"/>
      <c r="V63" s="8"/>
      <c r="W63" s="9"/>
      <c r="X63" s="9"/>
      <c r="Y63" s="9"/>
      <c r="Z63" s="9"/>
      <c r="AA63" s="9"/>
      <c r="AB63" s="8"/>
      <c r="AC63" s="8"/>
      <c r="AD63" s="8"/>
      <c r="AE63" s="8"/>
      <c r="AF63" s="8"/>
      <c r="AG63" s="8"/>
      <c r="AH63" s="8"/>
      <c r="AI63" s="8"/>
      <c r="AJ63" s="14"/>
      <c r="AK63" s="21"/>
      <c r="AL63" s="7"/>
      <c r="AM63" s="7"/>
      <c r="AN63" s="10"/>
      <c r="AO63" s="10"/>
    </row>
    <row r="64" spans="2:41" ht="13.5" customHeight="1" x14ac:dyDescent="0.25">
      <c r="B64" s="91" t="str">
        <f t="shared" si="4"/>
        <v/>
      </c>
      <c r="C64" s="33"/>
      <c r="D64" s="35"/>
      <c r="E64" s="28" t="str">
        <f>IFERROR(IF(OR(C64="",AND(C64&lt;&gt;"",D64="")),"",(VLOOKUP(C64,'APP BACKGROUND'!A:F,2,0))),"")</f>
        <v/>
      </c>
      <c r="F64" s="29" t="str">
        <f>IF(E64="","",(VLOOKUP(C64,'APP BACKGROUND'!A:F,5,0)))</f>
        <v/>
      </c>
      <c r="G64" s="27" t="str">
        <f>IF(E64="","",(VLOOKUP('Application Form'!C64,'APP BACKGROUND'!A:I,9,0)))</f>
        <v/>
      </c>
      <c r="H64" s="9"/>
      <c r="I64" s="9"/>
      <c r="J64" s="97" t="str">
        <f>IF(H64="","",(VLOOKUP(C64,'APP BACKGROUND'!A:M,13,0)))</f>
        <v/>
      </c>
      <c r="K64" s="98" t="str">
        <f t="shared" si="1"/>
        <v/>
      </c>
      <c r="L64" s="98" t="str">
        <f>IF(H64="","",(VLOOKUP(C64,'APP BACKGROUND'!A:K,11,0)))</f>
        <v/>
      </c>
      <c r="M64" s="55"/>
      <c r="N64" s="80" t="str">
        <f t="shared" si="2"/>
        <v/>
      </c>
      <c r="O64" s="56" t="str">
        <f t="shared" si="3"/>
        <v/>
      </c>
      <c r="P64" s="9"/>
      <c r="Q64" s="9"/>
      <c r="R64" s="9"/>
      <c r="S64" s="8"/>
      <c r="T64" s="8"/>
      <c r="U64" s="8"/>
      <c r="V64" s="8"/>
      <c r="W64" s="9"/>
      <c r="X64" s="9"/>
      <c r="Y64" s="9"/>
      <c r="Z64" s="9"/>
      <c r="AA64" s="9"/>
      <c r="AB64" s="8"/>
      <c r="AC64" s="8"/>
      <c r="AD64" s="8"/>
      <c r="AE64" s="8"/>
      <c r="AF64" s="8"/>
      <c r="AG64" s="8"/>
      <c r="AH64" s="8"/>
      <c r="AI64" s="8"/>
      <c r="AJ64" s="14"/>
      <c r="AK64" s="21"/>
      <c r="AL64" s="7"/>
      <c r="AM64" s="7"/>
      <c r="AN64" s="10"/>
      <c r="AO64" s="10"/>
    </row>
    <row r="65" spans="2:41" ht="13.5" customHeight="1" x14ac:dyDescent="0.25">
      <c r="B65" s="91" t="str">
        <f t="shared" si="4"/>
        <v/>
      </c>
      <c r="C65" s="33"/>
      <c r="D65" s="35"/>
      <c r="E65" s="28" t="str">
        <f>IFERROR(IF(OR(C65="",AND(C65&lt;&gt;"",D65="")),"",(VLOOKUP(C65,'APP BACKGROUND'!A:F,2,0))),"")</f>
        <v/>
      </c>
      <c r="F65" s="29" t="str">
        <f>IF(E65="","",(VLOOKUP(C65,'APP BACKGROUND'!A:F,5,0)))</f>
        <v/>
      </c>
      <c r="G65" s="27" t="str">
        <f>IF(E65="","",(VLOOKUP('Application Form'!C65,'APP BACKGROUND'!A:I,9,0)))</f>
        <v/>
      </c>
      <c r="H65" s="9"/>
      <c r="I65" s="9"/>
      <c r="J65" s="97" t="str">
        <f>IF(H65="","",(VLOOKUP(C65,'APP BACKGROUND'!A:M,13,0)))</f>
        <v/>
      </c>
      <c r="K65" s="98" t="str">
        <f t="shared" si="1"/>
        <v/>
      </c>
      <c r="L65" s="98" t="str">
        <f>IF(H65="","",(VLOOKUP(C65,'APP BACKGROUND'!A:K,11,0)))</f>
        <v/>
      </c>
      <c r="M65" s="55"/>
      <c r="N65" s="80" t="str">
        <f t="shared" si="2"/>
        <v/>
      </c>
      <c r="O65" s="56" t="str">
        <f t="shared" si="3"/>
        <v/>
      </c>
      <c r="P65" s="9"/>
      <c r="Q65" s="9"/>
      <c r="R65" s="9"/>
      <c r="S65" s="8"/>
      <c r="T65" s="8"/>
      <c r="U65" s="8"/>
      <c r="V65" s="8"/>
      <c r="W65" s="9"/>
      <c r="X65" s="9"/>
      <c r="Y65" s="9"/>
      <c r="Z65" s="9"/>
      <c r="AA65" s="9"/>
      <c r="AB65" s="8"/>
      <c r="AC65" s="8"/>
      <c r="AD65" s="8"/>
      <c r="AE65" s="8"/>
      <c r="AF65" s="8"/>
      <c r="AG65" s="8"/>
      <c r="AH65" s="8"/>
      <c r="AI65" s="8"/>
      <c r="AJ65" s="14"/>
      <c r="AK65" s="21"/>
      <c r="AL65" s="7"/>
      <c r="AM65" s="7"/>
      <c r="AN65" s="10"/>
      <c r="AO65" s="10"/>
    </row>
    <row r="66" spans="2:41" ht="13.5" customHeight="1" x14ac:dyDescent="0.25">
      <c r="B66" s="91" t="str">
        <f t="shared" si="4"/>
        <v/>
      </c>
      <c r="C66" s="33"/>
      <c r="D66" s="35"/>
      <c r="E66" s="28" t="str">
        <f>IFERROR(IF(OR(C66="",AND(C66&lt;&gt;"",D66="")),"",(VLOOKUP(C66,'APP BACKGROUND'!A:F,2,0))),"")</f>
        <v/>
      </c>
      <c r="F66" s="29" t="str">
        <f>IF(E66="","",(VLOOKUP(C66,'APP BACKGROUND'!A:F,5,0)))</f>
        <v/>
      </c>
      <c r="G66" s="27" t="str">
        <f>IF(E66="","",(VLOOKUP('Application Form'!C66,'APP BACKGROUND'!A:I,9,0)))</f>
        <v/>
      </c>
      <c r="H66" s="9"/>
      <c r="I66" s="9"/>
      <c r="J66" s="97" t="str">
        <f>IF(H66="","",(VLOOKUP(C66,'APP BACKGROUND'!A:M,13,0)))</f>
        <v/>
      </c>
      <c r="K66" s="98" t="str">
        <f t="shared" si="1"/>
        <v/>
      </c>
      <c r="L66" s="98" t="str">
        <f>IF(H66="","",(VLOOKUP(C66,'APP BACKGROUND'!A:K,11,0)))</f>
        <v/>
      </c>
      <c r="M66" s="55"/>
      <c r="N66" s="80" t="str">
        <f t="shared" si="2"/>
        <v/>
      </c>
      <c r="O66" s="56" t="str">
        <f t="shared" si="3"/>
        <v/>
      </c>
      <c r="P66" s="9"/>
      <c r="Q66" s="9"/>
      <c r="R66" s="9"/>
      <c r="S66" s="8"/>
      <c r="T66" s="8"/>
      <c r="U66" s="8"/>
      <c r="V66" s="8"/>
      <c r="W66" s="9"/>
      <c r="X66" s="9"/>
      <c r="Y66" s="9"/>
      <c r="Z66" s="9"/>
      <c r="AA66" s="9"/>
      <c r="AB66" s="8"/>
      <c r="AC66" s="8"/>
      <c r="AD66" s="8"/>
      <c r="AE66" s="8"/>
      <c r="AF66" s="8"/>
      <c r="AG66" s="8"/>
      <c r="AH66" s="8"/>
      <c r="AI66" s="8"/>
      <c r="AJ66" s="14"/>
      <c r="AK66" s="21"/>
      <c r="AL66" s="7"/>
      <c r="AM66" s="7"/>
      <c r="AN66" s="10"/>
      <c r="AO66" s="10"/>
    </row>
    <row r="67" spans="2:41" ht="13.5" customHeight="1" x14ac:dyDescent="0.25">
      <c r="B67" s="91" t="str">
        <f t="shared" si="4"/>
        <v/>
      </c>
      <c r="C67" s="33"/>
      <c r="D67" s="35"/>
      <c r="E67" s="28" t="str">
        <f>IFERROR(IF(OR(C67="",AND(C67&lt;&gt;"",D67="")),"",(VLOOKUP(C67,'APP BACKGROUND'!A:F,2,0))),"")</f>
        <v/>
      </c>
      <c r="F67" s="29" t="str">
        <f>IF(E67="","",(VLOOKUP(C67,'APP BACKGROUND'!A:F,5,0)))</f>
        <v/>
      </c>
      <c r="G67" s="27" t="str">
        <f>IF(E67="","",(VLOOKUP('Application Form'!C67,'APP BACKGROUND'!A:I,9,0)))</f>
        <v/>
      </c>
      <c r="H67" s="9"/>
      <c r="I67" s="9"/>
      <c r="J67" s="97" t="str">
        <f>IF(H67="","",(VLOOKUP(C67,'APP BACKGROUND'!A:M,13,0)))</f>
        <v/>
      </c>
      <c r="K67" s="98" t="str">
        <f t="shared" si="1"/>
        <v/>
      </c>
      <c r="L67" s="98" t="str">
        <f>IF(H67="","",(VLOOKUP(C67,'APP BACKGROUND'!A:K,11,0)))</f>
        <v/>
      </c>
      <c r="M67" s="55"/>
      <c r="N67" s="80" t="str">
        <f t="shared" si="2"/>
        <v/>
      </c>
      <c r="O67" s="56" t="str">
        <f t="shared" si="3"/>
        <v/>
      </c>
      <c r="P67" s="9"/>
      <c r="Q67" s="9"/>
      <c r="R67" s="9"/>
      <c r="S67" s="8"/>
      <c r="T67" s="8"/>
      <c r="U67" s="8"/>
      <c r="V67" s="8"/>
      <c r="W67" s="9"/>
      <c r="X67" s="9"/>
      <c r="Y67" s="9"/>
      <c r="Z67" s="9"/>
      <c r="AA67" s="9"/>
      <c r="AB67" s="8"/>
      <c r="AC67" s="8"/>
      <c r="AD67" s="8"/>
      <c r="AE67" s="8"/>
      <c r="AF67" s="8"/>
      <c r="AG67" s="8"/>
      <c r="AH67" s="8"/>
      <c r="AI67" s="8"/>
      <c r="AJ67" s="14"/>
      <c r="AK67" s="21"/>
      <c r="AL67" s="7"/>
      <c r="AM67" s="7"/>
      <c r="AN67" s="10"/>
      <c r="AO67" s="10"/>
    </row>
    <row r="68" spans="2:41" ht="15.75" x14ac:dyDescent="0.25">
      <c r="B68" s="91" t="str">
        <f t="shared" si="4"/>
        <v/>
      </c>
      <c r="C68" s="33"/>
      <c r="D68" s="35"/>
      <c r="E68" s="28" t="str">
        <f>IFERROR(IF(OR(C68="",AND(C68&lt;&gt;"",D68="")),"",(VLOOKUP(C68,'APP BACKGROUND'!A:F,2,0))),"")</f>
        <v/>
      </c>
      <c r="F68" s="29" t="str">
        <f>IF(E68="","",(VLOOKUP(C68,'APP BACKGROUND'!A:F,5,0)))</f>
        <v/>
      </c>
      <c r="G68" s="27" t="str">
        <f>IF(E68="","",(VLOOKUP('Application Form'!C68,'APP BACKGROUND'!A:I,9,0)))</f>
        <v/>
      </c>
      <c r="H68" s="9"/>
      <c r="I68" s="9"/>
      <c r="J68" s="97" t="str">
        <f>IF(H68="","",(VLOOKUP(C68,'APP BACKGROUND'!A:M,13,0)))</f>
        <v/>
      </c>
      <c r="K68" s="98" t="str">
        <f t="shared" si="1"/>
        <v/>
      </c>
      <c r="L68" s="98" t="str">
        <f>IF(H68="","",(VLOOKUP(C68,'APP BACKGROUND'!A:K,11,0)))</f>
        <v/>
      </c>
      <c r="M68" s="55"/>
      <c r="N68" s="80" t="str">
        <f t="shared" si="2"/>
        <v/>
      </c>
      <c r="O68" s="56" t="str">
        <f t="shared" si="3"/>
        <v/>
      </c>
      <c r="P68" s="9"/>
      <c r="Q68" s="9"/>
      <c r="R68" s="9"/>
      <c r="S68" s="8"/>
      <c r="T68" s="8"/>
      <c r="U68" s="8"/>
      <c r="V68" s="8"/>
      <c r="W68" s="9"/>
      <c r="X68" s="9"/>
      <c r="Y68" s="9"/>
      <c r="Z68" s="9"/>
      <c r="AA68" s="9"/>
      <c r="AB68" s="8"/>
      <c r="AC68" s="8"/>
      <c r="AD68" s="8"/>
      <c r="AE68" s="8"/>
      <c r="AF68" s="8"/>
      <c r="AG68" s="8"/>
      <c r="AH68" s="8"/>
      <c r="AI68" s="8"/>
      <c r="AJ68" s="14"/>
      <c r="AK68" s="21"/>
      <c r="AL68" s="7"/>
      <c r="AM68" s="7"/>
      <c r="AN68" s="10"/>
      <c r="AO68" s="10"/>
    </row>
    <row r="69" spans="2:41" ht="15.75" x14ac:dyDescent="0.25">
      <c r="B69" s="91" t="str">
        <f t="shared" si="4"/>
        <v/>
      </c>
      <c r="C69" s="33"/>
      <c r="D69" s="35"/>
      <c r="E69" s="28" t="str">
        <f>IFERROR(IF(OR(C69="",AND(C69&lt;&gt;"",D69="")),"",(VLOOKUP(C69,'APP BACKGROUND'!A:F,2,0))),"")</f>
        <v/>
      </c>
      <c r="F69" s="29" t="str">
        <f>IF(E69="","",(VLOOKUP(C69,'APP BACKGROUND'!A:F,5,0)))</f>
        <v/>
      </c>
      <c r="G69" s="27" t="str">
        <f>IF(E69="","",(VLOOKUP('Application Form'!C69,'APP BACKGROUND'!A:I,9,0)))</f>
        <v/>
      </c>
      <c r="H69" s="9"/>
      <c r="I69" s="9"/>
      <c r="J69" s="97" t="str">
        <f>IF(H69="","",(VLOOKUP(C69,'APP BACKGROUND'!A:M,13,0)))</f>
        <v/>
      </c>
      <c r="K69" s="98" t="str">
        <f t="shared" si="1"/>
        <v/>
      </c>
      <c r="L69" s="98" t="str">
        <f>IF(H69="","",(VLOOKUP(C69,'APP BACKGROUND'!A:K,11,0)))</f>
        <v/>
      </c>
      <c r="M69" s="55"/>
      <c r="N69" s="80" t="str">
        <f t="shared" si="2"/>
        <v/>
      </c>
      <c r="O69" s="56" t="str">
        <f t="shared" si="3"/>
        <v/>
      </c>
      <c r="P69" s="9"/>
      <c r="Q69" s="9"/>
      <c r="R69" s="9"/>
      <c r="S69" s="8"/>
      <c r="T69" s="8"/>
      <c r="U69" s="8"/>
      <c r="V69" s="8"/>
      <c r="W69" s="9"/>
      <c r="X69" s="9"/>
      <c r="Y69" s="9"/>
      <c r="Z69" s="9"/>
      <c r="AA69" s="9"/>
      <c r="AB69" s="8"/>
      <c r="AC69" s="8"/>
      <c r="AD69" s="8"/>
      <c r="AE69" s="8"/>
      <c r="AF69" s="8"/>
      <c r="AG69" s="8"/>
      <c r="AH69" s="8"/>
      <c r="AI69" s="8"/>
      <c r="AJ69" s="14"/>
      <c r="AK69" s="21"/>
      <c r="AL69" s="7"/>
      <c r="AM69" s="7"/>
      <c r="AN69" s="10"/>
      <c r="AO69" s="10"/>
    </row>
    <row r="70" spans="2:41" ht="15.75" x14ac:dyDescent="0.25">
      <c r="B70" s="91" t="str">
        <f t="shared" si="4"/>
        <v/>
      </c>
      <c r="C70" s="33"/>
      <c r="D70" s="35"/>
      <c r="E70" s="28" t="str">
        <f>IFERROR(IF(OR(C70="",AND(C70&lt;&gt;"",D70="")),"",(VLOOKUP(C70,'APP BACKGROUND'!A:F,2,0))),"")</f>
        <v/>
      </c>
      <c r="F70" s="29" t="str">
        <f>IF(E70="","",(VLOOKUP(C70,'APP BACKGROUND'!A:F,5,0)))</f>
        <v/>
      </c>
      <c r="G70" s="27" t="str">
        <f>IF(E70="","",(VLOOKUP('Application Form'!C70,'APP BACKGROUND'!A:I,9,0)))</f>
        <v/>
      </c>
      <c r="H70" s="9"/>
      <c r="I70" s="9"/>
      <c r="J70" s="97" t="str">
        <f>IF(H70="","",(VLOOKUP(C70,'APP BACKGROUND'!A:M,13,0)))</f>
        <v/>
      </c>
      <c r="K70" s="98" t="str">
        <f t="shared" si="1"/>
        <v/>
      </c>
      <c r="L70" s="98" t="str">
        <f>IF(H70="","",(VLOOKUP(C70,'APP BACKGROUND'!A:K,11,0)))</f>
        <v/>
      </c>
      <c r="M70" s="55"/>
      <c r="N70" s="80" t="str">
        <f t="shared" si="2"/>
        <v/>
      </c>
      <c r="O70" s="56" t="str">
        <f t="shared" si="3"/>
        <v/>
      </c>
      <c r="P70" s="9"/>
      <c r="Q70" s="9"/>
      <c r="R70" s="9"/>
      <c r="S70" s="8"/>
      <c r="T70" s="8"/>
      <c r="U70" s="8"/>
      <c r="V70" s="8"/>
      <c r="W70" s="9"/>
      <c r="X70" s="9"/>
      <c r="Y70" s="9"/>
      <c r="Z70" s="9"/>
      <c r="AA70" s="9"/>
      <c r="AB70" s="8"/>
      <c r="AC70" s="8"/>
      <c r="AD70" s="8"/>
      <c r="AE70" s="8"/>
      <c r="AF70" s="8"/>
      <c r="AG70" s="8"/>
      <c r="AH70" s="8"/>
      <c r="AI70" s="8"/>
      <c r="AJ70" s="14"/>
      <c r="AK70" s="21"/>
      <c r="AL70" s="7"/>
      <c r="AM70" s="7"/>
      <c r="AN70" s="10"/>
      <c r="AO70" s="10"/>
    </row>
    <row r="71" spans="2:41" ht="15.75" x14ac:dyDescent="0.25">
      <c r="B71" s="91" t="str">
        <f t="shared" si="4"/>
        <v/>
      </c>
      <c r="C71" s="33"/>
      <c r="D71" s="35"/>
      <c r="E71" s="28" t="str">
        <f>IFERROR(IF(OR(C71="",AND(C71&lt;&gt;"",D71="")),"",(VLOOKUP(C71,'APP BACKGROUND'!A:F,2,0))),"")</f>
        <v/>
      </c>
      <c r="F71" s="29" t="str">
        <f>IF(E71="","",(VLOOKUP(C71,'APP BACKGROUND'!A:F,5,0)))</f>
        <v/>
      </c>
      <c r="G71" s="27" t="str">
        <f>IF(E71="","",(VLOOKUP('Application Form'!C71,'APP BACKGROUND'!A:I,9,0)))</f>
        <v/>
      </c>
      <c r="H71" s="9"/>
      <c r="I71" s="9"/>
      <c r="J71" s="97" t="str">
        <f>IF(H71="","",(VLOOKUP(C71,'APP BACKGROUND'!A:M,13,0)))</f>
        <v/>
      </c>
      <c r="K71" s="98" t="str">
        <f t="shared" si="1"/>
        <v/>
      </c>
      <c r="L71" s="98" t="str">
        <f>IF(H71="","",(VLOOKUP(C71,'APP BACKGROUND'!A:K,11,0)))</f>
        <v/>
      </c>
      <c r="M71" s="55"/>
      <c r="N71" s="80" t="str">
        <f t="shared" si="2"/>
        <v/>
      </c>
      <c r="O71" s="56" t="str">
        <f t="shared" si="3"/>
        <v/>
      </c>
      <c r="P71" s="9"/>
      <c r="Q71" s="9"/>
      <c r="R71" s="9"/>
      <c r="S71" s="8"/>
      <c r="T71" s="8"/>
      <c r="U71" s="8"/>
      <c r="V71" s="8"/>
      <c r="W71" s="9"/>
      <c r="X71" s="9"/>
      <c r="Y71" s="9"/>
      <c r="Z71" s="9"/>
      <c r="AA71" s="9"/>
      <c r="AB71" s="8"/>
      <c r="AC71" s="8"/>
      <c r="AD71" s="8"/>
      <c r="AE71" s="8"/>
      <c r="AF71" s="8"/>
      <c r="AG71" s="8"/>
      <c r="AH71" s="8"/>
      <c r="AI71" s="8"/>
      <c r="AJ71" s="14"/>
      <c r="AK71" s="21"/>
      <c r="AL71" s="7"/>
      <c r="AM71" s="7"/>
      <c r="AN71" s="10"/>
      <c r="AO71" s="10"/>
    </row>
    <row r="72" spans="2:41" ht="15.75" x14ac:dyDescent="0.25">
      <c r="B72" s="91" t="str">
        <f t="shared" si="4"/>
        <v/>
      </c>
      <c r="C72" s="33"/>
      <c r="D72" s="35"/>
      <c r="E72" s="28" t="str">
        <f>IFERROR(IF(OR(C72="",AND(C72&lt;&gt;"",D72="")),"",(VLOOKUP(C72,'APP BACKGROUND'!A:F,2,0))),"")</f>
        <v/>
      </c>
      <c r="F72" s="29" t="str">
        <f>IF(E72="","",(VLOOKUP(C72,'APP BACKGROUND'!A:F,5,0)))</f>
        <v/>
      </c>
      <c r="G72" s="27" t="str">
        <f>IF(E72="","",(VLOOKUP('Application Form'!C72,'APP BACKGROUND'!A:I,9,0)))</f>
        <v/>
      </c>
      <c r="H72" s="9"/>
      <c r="I72" s="9"/>
      <c r="J72" s="97" t="str">
        <f>IF(H72="","",(VLOOKUP(C72,'APP BACKGROUND'!A:M,13,0)))</f>
        <v/>
      </c>
      <c r="K72" s="98" t="str">
        <f t="shared" si="1"/>
        <v/>
      </c>
      <c r="L72" s="98" t="str">
        <f>IF(H72="","",(VLOOKUP(C72,'APP BACKGROUND'!A:K,11,0)))</f>
        <v/>
      </c>
      <c r="M72" s="55"/>
      <c r="N72" s="80" t="str">
        <f t="shared" si="2"/>
        <v/>
      </c>
      <c r="O72" s="56" t="str">
        <f t="shared" si="3"/>
        <v/>
      </c>
      <c r="P72" s="9"/>
      <c r="Q72" s="9"/>
      <c r="R72" s="9"/>
      <c r="S72" s="8"/>
      <c r="T72" s="8"/>
      <c r="U72" s="8"/>
      <c r="V72" s="8"/>
      <c r="W72" s="9"/>
      <c r="X72" s="9"/>
      <c r="Y72" s="9"/>
      <c r="Z72" s="9"/>
      <c r="AA72" s="9"/>
      <c r="AB72" s="8"/>
      <c r="AC72" s="8"/>
      <c r="AD72" s="8"/>
      <c r="AE72" s="8"/>
      <c r="AF72" s="8"/>
      <c r="AG72" s="8"/>
      <c r="AH72" s="8"/>
      <c r="AI72" s="8"/>
      <c r="AJ72" s="14"/>
      <c r="AK72" s="21"/>
      <c r="AL72" s="7"/>
      <c r="AM72" s="7"/>
      <c r="AN72" s="10"/>
      <c r="AO72" s="10"/>
    </row>
    <row r="73" spans="2:41" ht="15.75" x14ac:dyDescent="0.25">
      <c r="B73" s="91" t="str">
        <f t="shared" si="4"/>
        <v/>
      </c>
      <c r="C73" s="33"/>
      <c r="D73" s="35"/>
      <c r="E73" s="28" t="str">
        <f>IFERROR(IF(OR(C73="",AND(C73&lt;&gt;"",D73="")),"",(VLOOKUP(C73,'APP BACKGROUND'!A:F,2,0))),"")</f>
        <v/>
      </c>
      <c r="F73" s="29" t="str">
        <f>IF(E73="","",(VLOOKUP(C73,'APP BACKGROUND'!A:F,5,0)))</f>
        <v/>
      </c>
      <c r="G73" s="27" t="str">
        <f>IF(E73="","",(VLOOKUP('Application Form'!C73,'APP BACKGROUND'!A:I,9,0)))</f>
        <v/>
      </c>
      <c r="H73" s="9"/>
      <c r="I73" s="9"/>
      <c r="J73" s="97" t="str">
        <f>IF(H73="","",(VLOOKUP(C73,'APP BACKGROUND'!A:M,13,0)))</f>
        <v/>
      </c>
      <c r="K73" s="98" t="str">
        <f t="shared" si="1"/>
        <v/>
      </c>
      <c r="L73" s="98" t="str">
        <f>IF(H73="","",(VLOOKUP(C73,'APP BACKGROUND'!A:K,11,0)))</f>
        <v/>
      </c>
      <c r="M73" s="55"/>
      <c r="N73" s="80" t="str">
        <f t="shared" si="2"/>
        <v/>
      </c>
      <c r="O73" s="56" t="str">
        <f t="shared" si="3"/>
        <v/>
      </c>
      <c r="P73" s="9"/>
      <c r="Q73" s="9"/>
      <c r="R73" s="9"/>
      <c r="S73" s="8"/>
      <c r="T73" s="8"/>
      <c r="U73" s="8"/>
      <c r="V73" s="8"/>
      <c r="W73" s="9"/>
      <c r="X73" s="9"/>
      <c r="Y73" s="9"/>
      <c r="Z73" s="9"/>
      <c r="AA73" s="9"/>
      <c r="AB73" s="8"/>
      <c r="AC73" s="8"/>
      <c r="AD73" s="8"/>
      <c r="AE73" s="8"/>
      <c r="AF73" s="8"/>
      <c r="AG73" s="8"/>
      <c r="AH73" s="8"/>
      <c r="AI73" s="8"/>
      <c r="AJ73" s="14"/>
      <c r="AK73" s="21"/>
      <c r="AL73" s="7"/>
      <c r="AM73" s="7"/>
      <c r="AN73" s="10"/>
      <c r="AO73" s="10"/>
    </row>
    <row r="74" spans="2:41" ht="15.75" x14ac:dyDescent="0.25">
      <c r="B74" s="91" t="str">
        <f t="shared" si="4"/>
        <v/>
      </c>
      <c r="C74" s="33"/>
      <c r="D74" s="35"/>
      <c r="E74" s="28" t="str">
        <f>IFERROR(IF(OR(C74="",AND(C74&lt;&gt;"",D74="")),"",(VLOOKUP(C74,'APP BACKGROUND'!A:F,2,0))),"")</f>
        <v/>
      </c>
      <c r="F74" s="29" t="str">
        <f>IF(E74="","",(VLOOKUP(C74,'APP BACKGROUND'!A:F,5,0)))</f>
        <v/>
      </c>
      <c r="G74" s="27" t="str">
        <f>IF(E74="","",(VLOOKUP('Application Form'!C74,'APP BACKGROUND'!A:I,9,0)))</f>
        <v/>
      </c>
      <c r="H74" s="9"/>
      <c r="I74" s="9"/>
      <c r="J74" s="97" t="str">
        <f>IF(H74="","",(VLOOKUP(C74,'APP BACKGROUND'!A:M,13,0)))</f>
        <v/>
      </c>
      <c r="K74" s="98" t="str">
        <f t="shared" si="1"/>
        <v/>
      </c>
      <c r="L74" s="98" t="str">
        <f>IF(H74="","",(VLOOKUP(C74,'APP BACKGROUND'!A:K,11,0)))</f>
        <v/>
      </c>
      <c r="M74" s="55"/>
      <c r="N74" s="80" t="str">
        <f t="shared" si="2"/>
        <v/>
      </c>
      <c r="O74" s="56" t="str">
        <f t="shared" si="3"/>
        <v/>
      </c>
      <c r="P74" s="9"/>
      <c r="Q74" s="9"/>
      <c r="R74" s="9"/>
      <c r="S74" s="8"/>
      <c r="T74" s="8"/>
      <c r="U74" s="8"/>
      <c r="V74" s="8"/>
      <c r="W74" s="9"/>
      <c r="X74" s="9"/>
      <c r="Y74" s="9"/>
      <c r="Z74" s="9"/>
      <c r="AA74" s="9"/>
      <c r="AB74" s="8"/>
      <c r="AC74" s="8"/>
      <c r="AD74" s="8"/>
      <c r="AE74" s="8"/>
      <c r="AF74" s="8"/>
      <c r="AG74" s="8"/>
      <c r="AH74" s="8"/>
      <c r="AI74" s="8"/>
      <c r="AJ74" s="14"/>
      <c r="AK74" s="21"/>
      <c r="AL74" s="7"/>
      <c r="AM74" s="7"/>
      <c r="AN74" s="10"/>
      <c r="AO74" s="10"/>
    </row>
    <row r="75" spans="2:41" ht="15.75" x14ac:dyDescent="0.25">
      <c r="B75" s="91" t="str">
        <f t="shared" si="4"/>
        <v/>
      </c>
      <c r="C75" s="33"/>
      <c r="D75" s="35"/>
      <c r="E75" s="28" t="str">
        <f>IFERROR(IF(OR(C75="",AND(C75&lt;&gt;"",D75="")),"",(VLOOKUP(C75,'APP BACKGROUND'!A:F,2,0))),"")</f>
        <v/>
      </c>
      <c r="F75" s="29" t="str">
        <f>IF(E75="","",(VLOOKUP(C75,'APP BACKGROUND'!A:F,5,0)))</f>
        <v/>
      </c>
      <c r="G75" s="27" t="str">
        <f>IF(E75="","",(VLOOKUP('Application Form'!C75,'APP BACKGROUND'!A:I,9,0)))</f>
        <v/>
      </c>
      <c r="H75" s="9"/>
      <c r="I75" s="9"/>
      <c r="J75" s="97" t="str">
        <f>IF(H75="","",(VLOOKUP(C75,'APP BACKGROUND'!A:M,13,0)))</f>
        <v/>
      </c>
      <c r="K75" s="98" t="str">
        <f t="shared" si="1"/>
        <v/>
      </c>
      <c r="L75" s="98" t="str">
        <f>IF(H75="","",(VLOOKUP(C75,'APP BACKGROUND'!A:K,11,0)))</f>
        <v/>
      </c>
      <c r="M75" s="55"/>
      <c r="N75" s="80" t="str">
        <f t="shared" si="2"/>
        <v/>
      </c>
      <c r="O75" s="56" t="str">
        <f t="shared" si="3"/>
        <v/>
      </c>
      <c r="P75" s="9"/>
      <c r="Q75" s="9"/>
      <c r="R75" s="9"/>
      <c r="S75" s="8"/>
      <c r="T75" s="8"/>
      <c r="U75" s="8"/>
      <c r="V75" s="8"/>
      <c r="W75" s="9"/>
      <c r="X75" s="9"/>
      <c r="Y75" s="9"/>
      <c r="Z75" s="9"/>
      <c r="AA75" s="9"/>
      <c r="AB75" s="8"/>
      <c r="AC75" s="8"/>
      <c r="AD75" s="8"/>
      <c r="AE75" s="8"/>
      <c r="AF75" s="8"/>
      <c r="AG75" s="8"/>
      <c r="AH75" s="8"/>
      <c r="AI75" s="8"/>
      <c r="AJ75" s="14"/>
      <c r="AK75" s="21"/>
      <c r="AL75" s="7"/>
      <c r="AM75" s="7"/>
      <c r="AN75" s="10"/>
      <c r="AO75" s="10"/>
    </row>
    <row r="76" spans="2:41" ht="15.75" x14ac:dyDescent="0.25">
      <c r="B76" s="91" t="str">
        <f t="shared" si="4"/>
        <v/>
      </c>
      <c r="C76" s="33"/>
      <c r="D76" s="35"/>
      <c r="E76" s="28" t="str">
        <f>IFERROR(IF(OR(C76="",AND(C76&lt;&gt;"",D76="")),"",(VLOOKUP(C76,'APP BACKGROUND'!A:F,2,0))),"")</f>
        <v/>
      </c>
      <c r="F76" s="29" t="str">
        <f>IF(E76="","",(VLOOKUP(C76,'APP BACKGROUND'!A:F,5,0)))</f>
        <v/>
      </c>
      <c r="G76" s="27" t="str">
        <f>IF(E76="","",(VLOOKUP('Application Form'!C76,'APP BACKGROUND'!A:I,9,0)))</f>
        <v/>
      </c>
      <c r="H76" s="9"/>
      <c r="I76" s="9"/>
      <c r="J76" s="97" t="str">
        <f>IF(H76="","",(VLOOKUP(C76,'APP BACKGROUND'!A:M,13,0)))</f>
        <v/>
      </c>
      <c r="K76" s="98" t="str">
        <f t="shared" si="1"/>
        <v/>
      </c>
      <c r="L76" s="98" t="str">
        <f>IF(H76="","",(VLOOKUP(C76,'APP BACKGROUND'!A:K,11,0)))</f>
        <v/>
      </c>
      <c r="M76" s="55"/>
      <c r="N76" s="80" t="str">
        <f t="shared" si="2"/>
        <v/>
      </c>
      <c r="O76" s="56" t="str">
        <f t="shared" si="3"/>
        <v/>
      </c>
      <c r="P76" s="9"/>
      <c r="Q76" s="9"/>
      <c r="R76" s="9"/>
      <c r="S76" s="8"/>
      <c r="T76" s="8"/>
      <c r="U76" s="8"/>
      <c r="V76" s="8"/>
      <c r="W76" s="9"/>
      <c r="X76" s="9"/>
      <c r="Y76" s="9"/>
      <c r="Z76" s="9"/>
      <c r="AA76" s="9"/>
      <c r="AB76" s="8"/>
      <c r="AC76" s="8"/>
      <c r="AD76" s="8"/>
      <c r="AE76" s="8"/>
      <c r="AF76" s="8"/>
      <c r="AG76" s="8"/>
      <c r="AH76" s="8"/>
      <c r="AI76" s="8"/>
      <c r="AJ76" s="14"/>
      <c r="AK76" s="21"/>
      <c r="AL76" s="7"/>
      <c r="AM76" s="7"/>
      <c r="AN76" s="10"/>
      <c r="AO76" s="10"/>
    </row>
    <row r="77" spans="2:41" ht="15.75" x14ac:dyDescent="0.25">
      <c r="B77" s="91" t="str">
        <f t="shared" si="4"/>
        <v/>
      </c>
      <c r="C77" s="33"/>
      <c r="D77" s="35"/>
      <c r="E77" s="28" t="str">
        <f>IFERROR(IF(OR(C77="",AND(C77&lt;&gt;"",D77="")),"",(VLOOKUP(C77,'APP BACKGROUND'!A:F,2,0))),"")</f>
        <v/>
      </c>
      <c r="F77" s="29" t="str">
        <f>IF(E77="","",(VLOOKUP(C77,'APP BACKGROUND'!A:F,5,0)))</f>
        <v/>
      </c>
      <c r="G77" s="27" t="str">
        <f>IF(E77="","",(VLOOKUP('Application Form'!C77,'APP BACKGROUND'!A:I,9,0)))</f>
        <v/>
      </c>
      <c r="H77" s="9"/>
      <c r="I77" s="9"/>
      <c r="J77" s="97" t="str">
        <f>IF(H77="","",(VLOOKUP(C77,'APP BACKGROUND'!A:M,13,0)))</f>
        <v/>
      </c>
      <c r="K77" s="98" t="str">
        <f t="shared" si="1"/>
        <v/>
      </c>
      <c r="L77" s="98" t="str">
        <f>IF(H77="","",(VLOOKUP(C77,'APP BACKGROUND'!A:K,11,0)))</f>
        <v/>
      </c>
      <c r="M77" s="55"/>
      <c r="N77" s="80" t="str">
        <f t="shared" si="2"/>
        <v/>
      </c>
      <c r="O77" s="56" t="str">
        <f t="shared" si="3"/>
        <v/>
      </c>
      <c r="P77" s="9"/>
      <c r="Q77" s="9"/>
      <c r="R77" s="9"/>
      <c r="S77" s="8"/>
      <c r="T77" s="8"/>
      <c r="U77" s="8"/>
      <c r="V77" s="8"/>
      <c r="W77" s="9"/>
      <c r="X77" s="9"/>
      <c r="Y77" s="9"/>
      <c r="Z77" s="9"/>
      <c r="AA77" s="9"/>
      <c r="AB77" s="8"/>
      <c r="AC77" s="8"/>
      <c r="AD77" s="8"/>
      <c r="AE77" s="8"/>
      <c r="AF77" s="8"/>
      <c r="AG77" s="8"/>
      <c r="AH77" s="8"/>
      <c r="AI77" s="8"/>
      <c r="AJ77" s="14"/>
      <c r="AK77" s="21"/>
      <c r="AL77" s="7"/>
      <c r="AM77" s="7"/>
      <c r="AN77" s="10"/>
      <c r="AO77" s="10"/>
    </row>
    <row r="78" spans="2:41" ht="15.75" x14ac:dyDescent="0.25">
      <c r="B78" s="91" t="str">
        <f t="shared" si="4"/>
        <v/>
      </c>
      <c r="C78" s="33"/>
      <c r="D78" s="35"/>
      <c r="E78" s="28" t="str">
        <f>IFERROR(IF(OR(C78="",AND(C78&lt;&gt;"",D78="")),"",(VLOOKUP(C78,'APP BACKGROUND'!A:F,2,0))),"")</f>
        <v/>
      </c>
      <c r="F78" s="29" t="str">
        <f>IF(E78="","",(VLOOKUP(C78,'APP BACKGROUND'!A:F,5,0)))</f>
        <v/>
      </c>
      <c r="G78" s="27" t="str">
        <f>IF(E78="","",(VLOOKUP('Application Form'!C78,'APP BACKGROUND'!A:I,9,0)))</f>
        <v/>
      </c>
      <c r="H78" s="9"/>
      <c r="I78" s="9"/>
      <c r="J78" s="97" t="str">
        <f>IF(H78="","",(VLOOKUP(C78,'APP BACKGROUND'!A:M,13,0)))</f>
        <v/>
      </c>
      <c r="K78" s="98" t="str">
        <f t="shared" si="1"/>
        <v/>
      </c>
      <c r="L78" s="98" t="str">
        <f>IF(H78="","",(VLOOKUP(C78,'APP BACKGROUND'!A:K,11,0)))</f>
        <v/>
      </c>
      <c r="M78" s="55"/>
      <c r="N78" s="80" t="str">
        <f t="shared" si="2"/>
        <v/>
      </c>
      <c r="O78" s="56" t="str">
        <f t="shared" si="3"/>
        <v/>
      </c>
      <c r="P78" s="9"/>
      <c r="Q78" s="9"/>
      <c r="R78" s="9"/>
      <c r="S78" s="8"/>
      <c r="T78" s="8"/>
      <c r="U78" s="8"/>
      <c r="V78" s="8"/>
      <c r="W78" s="9"/>
      <c r="X78" s="9"/>
      <c r="Y78" s="9"/>
      <c r="Z78" s="9"/>
      <c r="AA78" s="9"/>
      <c r="AB78" s="8"/>
      <c r="AC78" s="8"/>
      <c r="AD78" s="8"/>
      <c r="AE78" s="8"/>
      <c r="AF78" s="8"/>
      <c r="AG78" s="8"/>
      <c r="AH78" s="8"/>
      <c r="AI78" s="8"/>
      <c r="AJ78" s="14"/>
      <c r="AK78" s="21"/>
      <c r="AL78" s="7"/>
      <c r="AM78" s="7"/>
      <c r="AN78" s="10"/>
      <c r="AO78" s="10"/>
    </row>
    <row r="79" spans="2:41" ht="15.75" x14ac:dyDescent="0.25">
      <c r="B79" s="91" t="str">
        <f t="shared" si="4"/>
        <v/>
      </c>
      <c r="C79" s="33"/>
      <c r="D79" s="35"/>
      <c r="E79" s="28" t="str">
        <f>IFERROR(IF(OR(C79="",AND(C79&lt;&gt;"",D79="")),"",(VLOOKUP(C79,'APP BACKGROUND'!A:F,2,0))),"")</f>
        <v/>
      </c>
      <c r="F79" s="29" t="str">
        <f>IF(E79="","",(VLOOKUP(C79,'APP BACKGROUND'!A:F,5,0)))</f>
        <v/>
      </c>
      <c r="G79" s="27" t="str">
        <f>IF(E79="","",(VLOOKUP('Application Form'!C79,'APP BACKGROUND'!A:I,9,0)))</f>
        <v/>
      </c>
      <c r="H79" s="9"/>
      <c r="I79" s="9"/>
      <c r="J79" s="97" t="str">
        <f>IF(H79="","",(VLOOKUP(C79,'APP BACKGROUND'!A:M,13,0)))</f>
        <v/>
      </c>
      <c r="K79" s="98" t="str">
        <f t="shared" si="1"/>
        <v/>
      </c>
      <c r="L79" s="98" t="str">
        <f>IF(H79="","",(VLOOKUP(C79,'APP BACKGROUND'!A:K,11,0)))</f>
        <v/>
      </c>
      <c r="M79" s="55"/>
      <c r="N79" s="80" t="str">
        <f t="shared" si="2"/>
        <v/>
      </c>
      <c r="O79" s="56" t="str">
        <f t="shared" si="3"/>
        <v/>
      </c>
      <c r="P79" s="9"/>
      <c r="Q79" s="9"/>
      <c r="R79" s="9"/>
      <c r="S79" s="8"/>
      <c r="T79" s="8"/>
      <c r="U79" s="8"/>
      <c r="V79" s="8"/>
      <c r="W79" s="9"/>
      <c r="X79" s="9"/>
      <c r="Y79" s="9"/>
      <c r="Z79" s="9"/>
      <c r="AA79" s="9"/>
      <c r="AB79" s="8"/>
      <c r="AC79" s="8"/>
      <c r="AD79" s="8"/>
      <c r="AE79" s="8"/>
      <c r="AF79" s="8"/>
      <c r="AG79" s="8"/>
      <c r="AH79" s="8"/>
      <c r="AI79" s="8"/>
      <c r="AJ79" s="14"/>
      <c r="AK79" s="21"/>
      <c r="AL79" s="7"/>
      <c r="AM79" s="7"/>
      <c r="AN79" s="10"/>
      <c r="AO79" s="10"/>
    </row>
    <row r="80" spans="2:41" ht="15.75" x14ac:dyDescent="0.25">
      <c r="B80" s="91" t="str">
        <f t="shared" si="4"/>
        <v/>
      </c>
      <c r="C80" s="33"/>
      <c r="D80" s="35"/>
      <c r="E80" s="28" t="str">
        <f>IFERROR(IF(OR(C80="",AND(C80&lt;&gt;"",D80="")),"",(VLOOKUP(C80,'APP BACKGROUND'!A:F,2,0))),"")</f>
        <v/>
      </c>
      <c r="F80" s="29" t="str">
        <f>IF(E80="","",(VLOOKUP(C80,'APP BACKGROUND'!A:F,5,0)))</f>
        <v/>
      </c>
      <c r="G80" s="27" t="str">
        <f>IF(E80="","",(VLOOKUP('Application Form'!C80,'APP BACKGROUND'!A:I,9,0)))</f>
        <v/>
      </c>
      <c r="H80" s="9"/>
      <c r="I80" s="9"/>
      <c r="J80" s="97" t="str">
        <f>IF(H80="","",(VLOOKUP(C80,'APP BACKGROUND'!A:M,13,0)))</f>
        <v/>
      </c>
      <c r="K80" s="98" t="str">
        <f t="shared" ref="K80:K143" si="5">IF(H80="","",G80*J80)</f>
        <v/>
      </c>
      <c r="L80" s="98" t="str">
        <f>IF(H80="","",(VLOOKUP(C80,'APP BACKGROUND'!A:K,11,0)))</f>
        <v/>
      </c>
      <c r="M80" s="55"/>
      <c r="N80" s="80" t="str">
        <f t="shared" ref="N80:N143" si="6">IF(H:H="","",M80/G80)</f>
        <v/>
      </c>
      <c r="O80" s="56" t="str">
        <f t="shared" ref="O80:O143" si="7">IF(H80="","",SUM(G80-M80))</f>
        <v/>
      </c>
      <c r="P80" s="9"/>
      <c r="Q80" s="9"/>
      <c r="R80" s="9"/>
      <c r="S80" s="8"/>
      <c r="T80" s="8"/>
      <c r="U80" s="8"/>
      <c r="V80" s="8"/>
      <c r="W80" s="9"/>
      <c r="X80" s="9"/>
      <c r="Y80" s="9"/>
      <c r="Z80" s="9"/>
      <c r="AA80" s="9"/>
      <c r="AB80" s="8"/>
      <c r="AC80" s="8"/>
      <c r="AD80" s="8"/>
      <c r="AE80" s="8"/>
      <c r="AF80" s="8"/>
      <c r="AG80" s="8"/>
      <c r="AH80" s="8"/>
      <c r="AI80" s="8"/>
      <c r="AJ80" s="14"/>
      <c r="AK80" s="21"/>
      <c r="AL80" s="7"/>
      <c r="AM80" s="7"/>
      <c r="AN80" s="10"/>
      <c r="AO80" s="10"/>
    </row>
    <row r="81" spans="2:41" ht="15.75" x14ac:dyDescent="0.25">
      <c r="B81" s="91" t="str">
        <f t="shared" ref="B81:B144" si="8">IF(D81="",IF(C81&lt;&gt;"","SELECT INVOICE",""),"")</f>
        <v/>
      </c>
      <c r="C81" s="33"/>
      <c r="D81" s="35"/>
      <c r="E81" s="28" t="str">
        <f>IFERROR(IF(OR(C81="",AND(C81&lt;&gt;"",D81="")),"",(VLOOKUP(C81,'APP BACKGROUND'!A:F,2,0))),"")</f>
        <v/>
      </c>
      <c r="F81" s="29" t="str">
        <f>IF(E81="","",(VLOOKUP(C81,'APP BACKGROUND'!A:F,5,0)))</f>
        <v/>
      </c>
      <c r="G81" s="27" t="str">
        <f>IF(E81="","",(VLOOKUP('Application Form'!C81,'APP BACKGROUND'!A:I,9,0)))</f>
        <v/>
      </c>
      <c r="H81" s="9"/>
      <c r="I81" s="9"/>
      <c r="J81" s="97" t="str">
        <f>IF(H81="","",(VLOOKUP(C81,'APP BACKGROUND'!A:M,13,0)))</f>
        <v/>
      </c>
      <c r="K81" s="98" t="str">
        <f t="shared" si="5"/>
        <v/>
      </c>
      <c r="L81" s="98" t="str">
        <f>IF(H81="","",(VLOOKUP(C81,'APP BACKGROUND'!A:K,11,0)))</f>
        <v/>
      </c>
      <c r="M81" s="55"/>
      <c r="N81" s="80" t="str">
        <f t="shared" si="6"/>
        <v/>
      </c>
      <c r="O81" s="56" t="str">
        <f t="shared" si="7"/>
        <v/>
      </c>
      <c r="P81" s="9"/>
      <c r="Q81" s="9"/>
      <c r="R81" s="9"/>
      <c r="S81" s="8"/>
      <c r="T81" s="8"/>
      <c r="U81" s="8"/>
      <c r="V81" s="8"/>
      <c r="W81" s="9"/>
      <c r="X81" s="9"/>
      <c r="Y81" s="9"/>
      <c r="Z81" s="9"/>
      <c r="AA81" s="9"/>
      <c r="AB81" s="8"/>
      <c r="AC81" s="8"/>
      <c r="AD81" s="8"/>
      <c r="AE81" s="8"/>
      <c r="AF81" s="8"/>
      <c r="AG81" s="8"/>
      <c r="AH81" s="8"/>
      <c r="AI81" s="8"/>
      <c r="AJ81" s="14"/>
      <c r="AK81" s="21"/>
      <c r="AL81" s="7"/>
      <c r="AM81" s="7"/>
      <c r="AN81" s="10"/>
      <c r="AO81" s="10"/>
    </row>
    <row r="82" spans="2:41" ht="15.75" x14ac:dyDescent="0.25">
      <c r="B82" s="91" t="str">
        <f t="shared" si="8"/>
        <v/>
      </c>
      <c r="C82" s="33"/>
      <c r="D82" s="35"/>
      <c r="E82" s="28" t="str">
        <f>IFERROR(IF(OR(C82="",AND(C82&lt;&gt;"",D82="")),"",(VLOOKUP(C82,'APP BACKGROUND'!A:F,2,0))),"")</f>
        <v/>
      </c>
      <c r="F82" s="29" t="str">
        <f>IF(E82="","",(VLOOKUP(C82,'APP BACKGROUND'!A:F,5,0)))</f>
        <v/>
      </c>
      <c r="G82" s="27" t="str">
        <f>IF(E82="","",(VLOOKUP('Application Form'!C82,'APP BACKGROUND'!A:I,9,0)))</f>
        <v/>
      </c>
      <c r="H82" s="9"/>
      <c r="I82" s="9"/>
      <c r="J82" s="97" t="str">
        <f>IF(H82="","",(VLOOKUP(C82,'APP BACKGROUND'!A:M,13,0)))</f>
        <v/>
      </c>
      <c r="K82" s="98" t="str">
        <f t="shared" si="5"/>
        <v/>
      </c>
      <c r="L82" s="98" t="str">
        <f>IF(H82="","",(VLOOKUP(C82,'APP BACKGROUND'!A:K,11,0)))</f>
        <v/>
      </c>
      <c r="M82" s="55"/>
      <c r="N82" s="80" t="str">
        <f t="shared" si="6"/>
        <v/>
      </c>
      <c r="O82" s="56" t="str">
        <f t="shared" si="7"/>
        <v/>
      </c>
      <c r="P82" s="9"/>
      <c r="Q82" s="9"/>
      <c r="R82" s="9"/>
      <c r="S82" s="8"/>
      <c r="T82" s="8"/>
      <c r="U82" s="8"/>
      <c r="V82" s="8"/>
      <c r="W82" s="9"/>
      <c r="X82" s="9"/>
      <c r="Y82" s="9"/>
      <c r="Z82" s="9"/>
      <c r="AA82" s="9"/>
      <c r="AB82" s="8"/>
      <c r="AC82" s="8"/>
      <c r="AD82" s="8"/>
      <c r="AE82" s="8"/>
      <c r="AF82" s="8"/>
      <c r="AG82" s="8"/>
      <c r="AH82" s="8"/>
      <c r="AI82" s="8"/>
      <c r="AJ82" s="14"/>
      <c r="AK82" s="21"/>
      <c r="AL82" s="7"/>
      <c r="AM82" s="7"/>
      <c r="AN82" s="10"/>
      <c r="AO82" s="10"/>
    </row>
    <row r="83" spans="2:41" ht="15.75" x14ac:dyDescent="0.25">
      <c r="B83" s="91" t="str">
        <f t="shared" si="8"/>
        <v/>
      </c>
      <c r="C83" s="33"/>
      <c r="D83" s="35"/>
      <c r="E83" s="28" t="str">
        <f>IFERROR(IF(OR(C83="",AND(C83&lt;&gt;"",D83="")),"",(VLOOKUP(C83,'APP BACKGROUND'!A:F,2,0))),"")</f>
        <v/>
      </c>
      <c r="F83" s="29" t="str">
        <f>IF(E83="","",(VLOOKUP(C83,'APP BACKGROUND'!A:F,5,0)))</f>
        <v/>
      </c>
      <c r="G83" s="27" t="str">
        <f>IF(E83="","",(VLOOKUP('Application Form'!C83,'APP BACKGROUND'!A:I,9,0)))</f>
        <v/>
      </c>
      <c r="H83" s="9"/>
      <c r="I83" s="9"/>
      <c r="J83" s="97" t="str">
        <f>IF(H83="","",(VLOOKUP(C83,'APP BACKGROUND'!A:M,13,0)))</f>
        <v/>
      </c>
      <c r="K83" s="98" t="str">
        <f t="shared" si="5"/>
        <v/>
      </c>
      <c r="L83" s="98" t="str">
        <f>IF(H83="","",(VLOOKUP(C83,'APP BACKGROUND'!A:K,11,0)))</f>
        <v/>
      </c>
      <c r="M83" s="55"/>
      <c r="N83" s="80" t="str">
        <f t="shared" si="6"/>
        <v/>
      </c>
      <c r="O83" s="56" t="str">
        <f t="shared" si="7"/>
        <v/>
      </c>
      <c r="P83" s="9"/>
      <c r="Q83" s="9"/>
      <c r="R83" s="9"/>
      <c r="S83" s="8"/>
      <c r="T83" s="8"/>
      <c r="U83" s="8"/>
      <c r="V83" s="8"/>
      <c r="W83" s="9"/>
      <c r="X83" s="9"/>
      <c r="Y83" s="9"/>
      <c r="Z83" s="9"/>
      <c r="AA83" s="9"/>
      <c r="AB83" s="8"/>
      <c r="AC83" s="8"/>
      <c r="AD83" s="8"/>
      <c r="AE83" s="8"/>
      <c r="AF83" s="8"/>
      <c r="AG83" s="8"/>
      <c r="AH83" s="8"/>
      <c r="AI83" s="8"/>
      <c r="AJ83" s="14"/>
      <c r="AK83" s="21"/>
      <c r="AL83" s="7"/>
      <c r="AM83" s="7"/>
      <c r="AN83" s="10"/>
      <c r="AO83" s="10"/>
    </row>
    <row r="84" spans="2:41" ht="15.75" x14ac:dyDescent="0.25">
      <c r="B84" s="91" t="str">
        <f t="shared" si="8"/>
        <v/>
      </c>
      <c r="C84" s="33"/>
      <c r="D84" s="35"/>
      <c r="E84" s="28" t="str">
        <f>IFERROR(IF(OR(C84="",AND(C84&lt;&gt;"",D84="")),"",(VLOOKUP(C84,'APP BACKGROUND'!A:F,2,0))),"")</f>
        <v/>
      </c>
      <c r="F84" s="29" t="str">
        <f>IF(E84="","",(VLOOKUP(C84,'APP BACKGROUND'!A:F,5,0)))</f>
        <v/>
      </c>
      <c r="G84" s="27" t="str">
        <f>IF(E84="","",(VLOOKUP('Application Form'!C84,'APP BACKGROUND'!A:I,9,0)))</f>
        <v/>
      </c>
      <c r="H84" s="9"/>
      <c r="I84" s="9"/>
      <c r="J84" s="97" t="str">
        <f>IF(H84="","",(VLOOKUP(C84,'APP BACKGROUND'!A:M,13,0)))</f>
        <v/>
      </c>
      <c r="K84" s="98" t="str">
        <f t="shared" si="5"/>
        <v/>
      </c>
      <c r="L84" s="98" t="str">
        <f>IF(H84="","",(VLOOKUP(C84,'APP BACKGROUND'!A:K,11,0)))</f>
        <v/>
      </c>
      <c r="M84" s="55"/>
      <c r="N84" s="80" t="str">
        <f t="shared" si="6"/>
        <v/>
      </c>
      <c r="O84" s="56" t="str">
        <f t="shared" si="7"/>
        <v/>
      </c>
      <c r="P84" s="9"/>
      <c r="Q84" s="9"/>
      <c r="R84" s="9"/>
      <c r="S84" s="8"/>
      <c r="T84" s="8"/>
      <c r="U84" s="8"/>
      <c r="V84" s="8"/>
      <c r="W84" s="9"/>
      <c r="X84" s="9"/>
      <c r="Y84" s="9"/>
      <c r="Z84" s="9"/>
      <c r="AA84" s="9"/>
      <c r="AB84" s="8"/>
      <c r="AC84" s="8"/>
      <c r="AD84" s="8"/>
      <c r="AE84" s="8"/>
      <c r="AF84" s="8"/>
      <c r="AG84" s="8"/>
      <c r="AH84" s="8"/>
      <c r="AI84" s="8"/>
      <c r="AJ84" s="14"/>
      <c r="AK84" s="21"/>
      <c r="AL84" s="7"/>
      <c r="AM84" s="7"/>
      <c r="AN84" s="10"/>
      <c r="AO84" s="10"/>
    </row>
    <row r="85" spans="2:41" ht="15.75" x14ac:dyDescent="0.25">
      <c r="B85" s="91" t="str">
        <f t="shared" si="8"/>
        <v/>
      </c>
      <c r="C85" s="33"/>
      <c r="D85" s="35"/>
      <c r="E85" s="28" t="str">
        <f>IFERROR(IF(OR(C85="",AND(C85&lt;&gt;"",D85="")),"",(VLOOKUP(C85,'APP BACKGROUND'!A:F,2,0))),"")</f>
        <v/>
      </c>
      <c r="F85" s="29" t="str">
        <f>IF(E85="","",(VLOOKUP(C85,'APP BACKGROUND'!A:F,5,0)))</f>
        <v/>
      </c>
      <c r="G85" s="27" t="str">
        <f>IF(E85="","",(VLOOKUP('Application Form'!C85,'APP BACKGROUND'!A:I,9,0)))</f>
        <v/>
      </c>
      <c r="H85" s="9"/>
      <c r="I85" s="9"/>
      <c r="J85" s="97" t="str">
        <f>IF(H85="","",(VLOOKUP(C85,'APP BACKGROUND'!A:M,13,0)))</f>
        <v/>
      </c>
      <c r="K85" s="98" t="str">
        <f t="shared" si="5"/>
        <v/>
      </c>
      <c r="L85" s="98" t="str">
        <f>IF(H85="","",(VLOOKUP(C85,'APP BACKGROUND'!A:K,11,0)))</f>
        <v/>
      </c>
      <c r="M85" s="55"/>
      <c r="N85" s="80" t="str">
        <f t="shared" si="6"/>
        <v/>
      </c>
      <c r="O85" s="56" t="str">
        <f t="shared" si="7"/>
        <v/>
      </c>
      <c r="P85" s="9"/>
      <c r="Q85" s="9"/>
      <c r="R85" s="9"/>
      <c r="S85" s="8"/>
      <c r="T85" s="8"/>
      <c r="U85" s="8"/>
      <c r="V85" s="8"/>
      <c r="W85" s="9"/>
      <c r="X85" s="9"/>
      <c r="Y85" s="9"/>
      <c r="Z85" s="9"/>
      <c r="AA85" s="9"/>
      <c r="AB85" s="8"/>
      <c r="AC85" s="8"/>
      <c r="AD85" s="8"/>
      <c r="AE85" s="8"/>
      <c r="AF85" s="8"/>
      <c r="AG85" s="8"/>
      <c r="AH85" s="8"/>
      <c r="AI85" s="8"/>
      <c r="AJ85" s="14"/>
      <c r="AK85" s="21"/>
      <c r="AL85" s="7"/>
      <c r="AM85" s="7"/>
      <c r="AN85" s="10"/>
      <c r="AO85" s="10"/>
    </row>
    <row r="86" spans="2:41" ht="15.75" x14ac:dyDescent="0.25">
      <c r="B86" s="91" t="str">
        <f t="shared" si="8"/>
        <v/>
      </c>
      <c r="C86" s="33"/>
      <c r="D86" s="35"/>
      <c r="E86" s="28" t="str">
        <f>IFERROR(IF(OR(C86="",AND(C86&lt;&gt;"",D86="")),"",(VLOOKUP(C86,'APP BACKGROUND'!A:F,2,0))),"")</f>
        <v/>
      </c>
      <c r="F86" s="29" t="str">
        <f>IF(E86="","",(VLOOKUP(C86,'APP BACKGROUND'!A:F,5,0)))</f>
        <v/>
      </c>
      <c r="G86" s="27" t="str">
        <f>IF(E86="","",(VLOOKUP('Application Form'!C86,'APP BACKGROUND'!A:I,9,0)))</f>
        <v/>
      </c>
      <c r="H86" s="9"/>
      <c r="I86" s="9"/>
      <c r="J86" s="97" t="str">
        <f>IF(H86="","",(VLOOKUP(C86,'APP BACKGROUND'!A:M,13,0)))</f>
        <v/>
      </c>
      <c r="K86" s="98" t="str">
        <f t="shared" si="5"/>
        <v/>
      </c>
      <c r="L86" s="98" t="str">
        <f>IF(H86="","",(VLOOKUP(C86,'APP BACKGROUND'!A:K,11,0)))</f>
        <v/>
      </c>
      <c r="M86" s="55"/>
      <c r="N86" s="80" t="str">
        <f t="shared" si="6"/>
        <v/>
      </c>
      <c r="O86" s="56" t="str">
        <f t="shared" si="7"/>
        <v/>
      </c>
      <c r="P86" s="9"/>
      <c r="Q86" s="9"/>
      <c r="R86" s="9"/>
      <c r="S86" s="8"/>
      <c r="T86" s="8"/>
      <c r="U86" s="8"/>
      <c r="V86" s="8"/>
      <c r="W86" s="9"/>
      <c r="X86" s="9"/>
      <c r="Y86" s="9"/>
      <c r="Z86" s="9"/>
      <c r="AA86" s="9"/>
      <c r="AB86" s="8"/>
      <c r="AC86" s="8"/>
      <c r="AD86" s="8"/>
      <c r="AE86" s="8"/>
      <c r="AF86" s="8"/>
      <c r="AG86" s="8"/>
      <c r="AH86" s="8"/>
      <c r="AI86" s="8"/>
      <c r="AJ86" s="14"/>
      <c r="AK86" s="21"/>
      <c r="AL86" s="7"/>
      <c r="AM86" s="7"/>
      <c r="AN86" s="10"/>
      <c r="AO86" s="10"/>
    </row>
    <row r="87" spans="2:41" ht="15.75" x14ac:dyDescent="0.25">
      <c r="B87" s="91" t="str">
        <f t="shared" si="8"/>
        <v/>
      </c>
      <c r="C87" s="33"/>
      <c r="D87" s="35"/>
      <c r="E87" s="28" t="str">
        <f>IFERROR(IF(OR(C87="",AND(C87&lt;&gt;"",D87="")),"",(VLOOKUP(C87,'APP BACKGROUND'!A:F,2,0))),"")</f>
        <v/>
      </c>
      <c r="F87" s="29" t="str">
        <f>IF(E87="","",(VLOOKUP(C87,'APP BACKGROUND'!A:F,5,0)))</f>
        <v/>
      </c>
      <c r="G87" s="27" t="str">
        <f>IF(E87="","",(VLOOKUP('Application Form'!C87,'APP BACKGROUND'!A:I,9,0)))</f>
        <v/>
      </c>
      <c r="H87" s="9"/>
      <c r="I87" s="9"/>
      <c r="J87" s="97" t="str">
        <f>IF(H87="","",(VLOOKUP(C87,'APP BACKGROUND'!A:M,13,0)))</f>
        <v/>
      </c>
      <c r="K87" s="98" t="str">
        <f t="shared" si="5"/>
        <v/>
      </c>
      <c r="L87" s="98" t="str">
        <f>IF(H87="","",(VLOOKUP(C87,'APP BACKGROUND'!A:K,11,0)))</f>
        <v/>
      </c>
      <c r="M87" s="55"/>
      <c r="N87" s="80" t="str">
        <f t="shared" si="6"/>
        <v/>
      </c>
      <c r="O87" s="56" t="str">
        <f t="shared" si="7"/>
        <v/>
      </c>
      <c r="P87" s="9"/>
      <c r="Q87" s="9"/>
      <c r="R87" s="9"/>
      <c r="S87" s="8"/>
      <c r="T87" s="8"/>
      <c r="U87" s="8"/>
      <c r="V87" s="8"/>
      <c r="W87" s="9"/>
      <c r="X87" s="9"/>
      <c r="Y87" s="9"/>
      <c r="Z87" s="9"/>
      <c r="AA87" s="9"/>
      <c r="AB87" s="8"/>
      <c r="AC87" s="8"/>
      <c r="AD87" s="8"/>
      <c r="AE87" s="8"/>
      <c r="AF87" s="8"/>
      <c r="AG87" s="8"/>
      <c r="AH87" s="8"/>
      <c r="AI87" s="8"/>
      <c r="AJ87" s="14"/>
      <c r="AK87" s="21"/>
      <c r="AL87" s="7"/>
      <c r="AM87" s="7"/>
      <c r="AN87" s="10"/>
      <c r="AO87" s="10"/>
    </row>
    <row r="88" spans="2:41" ht="15.75" x14ac:dyDescent="0.25">
      <c r="B88" s="91" t="str">
        <f t="shared" si="8"/>
        <v/>
      </c>
      <c r="C88" s="33"/>
      <c r="D88" s="35"/>
      <c r="E88" s="28" t="str">
        <f>IFERROR(IF(OR(C88="",AND(C88&lt;&gt;"",D88="")),"",(VLOOKUP(C88,'APP BACKGROUND'!A:F,2,0))),"")</f>
        <v/>
      </c>
      <c r="F88" s="29" t="str">
        <f>IF(E88="","",(VLOOKUP(C88,'APP BACKGROUND'!A:F,5,0)))</f>
        <v/>
      </c>
      <c r="G88" s="27" t="str">
        <f>IF(E88="","",(VLOOKUP('Application Form'!C88,'APP BACKGROUND'!A:I,9,0)))</f>
        <v/>
      </c>
      <c r="H88" s="9"/>
      <c r="I88" s="9"/>
      <c r="J88" s="97" t="str">
        <f>IF(H88="","",(VLOOKUP(C88,'APP BACKGROUND'!A:M,13,0)))</f>
        <v/>
      </c>
      <c r="K88" s="98" t="str">
        <f t="shared" si="5"/>
        <v/>
      </c>
      <c r="L88" s="98" t="str">
        <f>IF(H88="","",(VLOOKUP(C88,'APP BACKGROUND'!A:K,11,0)))</f>
        <v/>
      </c>
      <c r="M88" s="55"/>
      <c r="N88" s="80" t="str">
        <f t="shared" si="6"/>
        <v/>
      </c>
      <c r="O88" s="56" t="str">
        <f t="shared" si="7"/>
        <v/>
      </c>
      <c r="P88" s="9"/>
      <c r="Q88" s="9"/>
      <c r="R88" s="9"/>
      <c r="S88" s="8"/>
      <c r="T88" s="8"/>
      <c r="U88" s="8"/>
      <c r="V88" s="8"/>
      <c r="W88" s="9"/>
      <c r="X88" s="9"/>
      <c r="Y88" s="9"/>
      <c r="Z88" s="9"/>
      <c r="AA88" s="9"/>
      <c r="AB88" s="8"/>
      <c r="AC88" s="8"/>
      <c r="AD88" s="8"/>
      <c r="AE88" s="8"/>
      <c r="AF88" s="8"/>
      <c r="AG88" s="8"/>
      <c r="AH88" s="8"/>
      <c r="AI88" s="8"/>
      <c r="AJ88" s="14"/>
      <c r="AK88" s="21"/>
      <c r="AL88" s="7"/>
      <c r="AM88" s="7"/>
      <c r="AN88" s="10"/>
      <c r="AO88" s="10"/>
    </row>
    <row r="89" spans="2:41" ht="15.75" x14ac:dyDescent="0.25">
      <c r="B89" s="91" t="str">
        <f t="shared" si="8"/>
        <v/>
      </c>
      <c r="C89" s="33"/>
      <c r="D89" s="35"/>
      <c r="E89" s="28" t="str">
        <f>IFERROR(IF(OR(C89="",AND(C89&lt;&gt;"",D89="")),"",(VLOOKUP(C89,'APP BACKGROUND'!A:F,2,0))),"")</f>
        <v/>
      </c>
      <c r="F89" s="29" t="str">
        <f>IF(E89="","",(VLOOKUP(C89,'APP BACKGROUND'!A:F,5,0)))</f>
        <v/>
      </c>
      <c r="G89" s="27" t="str">
        <f>IF(E89="","",(VLOOKUP('Application Form'!C89,'APP BACKGROUND'!A:I,9,0)))</f>
        <v/>
      </c>
      <c r="H89" s="9"/>
      <c r="I89" s="9"/>
      <c r="J89" s="97" t="str">
        <f>IF(H89="","",(VLOOKUP(C89,'APP BACKGROUND'!A:M,13,0)))</f>
        <v/>
      </c>
      <c r="K89" s="98" t="str">
        <f t="shared" si="5"/>
        <v/>
      </c>
      <c r="L89" s="98" t="str">
        <f>IF(H89="","",(VLOOKUP(C89,'APP BACKGROUND'!A:K,11,0)))</f>
        <v/>
      </c>
      <c r="M89" s="55"/>
      <c r="N89" s="80" t="str">
        <f t="shared" si="6"/>
        <v/>
      </c>
      <c r="O89" s="56" t="str">
        <f t="shared" si="7"/>
        <v/>
      </c>
      <c r="P89" s="9"/>
      <c r="Q89" s="9"/>
      <c r="R89" s="9"/>
      <c r="S89" s="8"/>
      <c r="T89" s="8"/>
      <c r="U89" s="8"/>
      <c r="V89" s="8"/>
      <c r="W89" s="9"/>
      <c r="X89" s="9"/>
      <c r="Y89" s="9"/>
      <c r="Z89" s="9"/>
      <c r="AA89" s="9"/>
      <c r="AB89" s="8"/>
      <c r="AC89" s="8"/>
      <c r="AD89" s="8"/>
      <c r="AE89" s="8"/>
      <c r="AF89" s="8"/>
      <c r="AG89" s="8"/>
      <c r="AH89" s="8"/>
      <c r="AI89" s="8"/>
      <c r="AJ89" s="14"/>
      <c r="AK89" s="21"/>
      <c r="AL89" s="7"/>
      <c r="AM89" s="7"/>
      <c r="AN89" s="10"/>
      <c r="AO89" s="10"/>
    </row>
    <row r="90" spans="2:41" ht="15.75" x14ac:dyDescent="0.25">
      <c r="B90" s="91" t="str">
        <f t="shared" si="8"/>
        <v/>
      </c>
      <c r="C90" s="33"/>
      <c r="D90" s="35"/>
      <c r="E90" s="28" t="str">
        <f>IFERROR(IF(OR(C90="",AND(C90&lt;&gt;"",D90="")),"",(VLOOKUP(C90,'APP BACKGROUND'!A:F,2,0))),"")</f>
        <v/>
      </c>
      <c r="F90" s="29" t="str">
        <f>IF(E90="","",(VLOOKUP(C90,'APP BACKGROUND'!A:F,5,0)))</f>
        <v/>
      </c>
      <c r="G90" s="27" t="str">
        <f>IF(E90="","",(VLOOKUP('Application Form'!C90,'APP BACKGROUND'!A:I,9,0)))</f>
        <v/>
      </c>
      <c r="H90" s="9"/>
      <c r="I90" s="9"/>
      <c r="J90" s="97" t="str">
        <f>IF(H90="","",(VLOOKUP(C90,'APP BACKGROUND'!A:M,13,0)))</f>
        <v/>
      </c>
      <c r="K90" s="98" t="str">
        <f t="shared" si="5"/>
        <v/>
      </c>
      <c r="L90" s="98" t="str">
        <f>IF(H90="","",(VLOOKUP(C90,'APP BACKGROUND'!A:K,11,0)))</f>
        <v/>
      </c>
      <c r="M90" s="55"/>
      <c r="N90" s="80" t="str">
        <f t="shared" si="6"/>
        <v/>
      </c>
      <c r="O90" s="56" t="str">
        <f t="shared" si="7"/>
        <v/>
      </c>
      <c r="P90" s="9"/>
      <c r="Q90" s="9"/>
      <c r="R90" s="9"/>
      <c r="S90" s="8"/>
      <c r="T90" s="8"/>
      <c r="U90" s="8"/>
      <c r="V90" s="8"/>
      <c r="W90" s="9"/>
      <c r="X90" s="9"/>
      <c r="Y90" s="9"/>
      <c r="Z90" s="9"/>
      <c r="AA90" s="9"/>
      <c r="AB90" s="8"/>
      <c r="AC90" s="8"/>
      <c r="AD90" s="8"/>
      <c r="AE90" s="8"/>
      <c r="AF90" s="8"/>
      <c r="AG90" s="8"/>
      <c r="AH90" s="8"/>
      <c r="AI90" s="8"/>
      <c r="AJ90" s="14"/>
      <c r="AK90" s="21"/>
      <c r="AL90" s="7"/>
      <c r="AM90" s="7"/>
      <c r="AN90" s="10"/>
      <c r="AO90" s="10"/>
    </row>
    <row r="91" spans="2:41" ht="15.75" x14ac:dyDescent="0.25">
      <c r="B91" s="91" t="str">
        <f t="shared" si="8"/>
        <v/>
      </c>
      <c r="C91" s="33"/>
      <c r="D91" s="35"/>
      <c r="E91" s="28" t="str">
        <f>IFERROR(IF(OR(C91="",AND(C91&lt;&gt;"",D91="")),"",(VLOOKUP(C91,'APP BACKGROUND'!A:F,2,0))),"")</f>
        <v/>
      </c>
      <c r="F91" s="29" t="str">
        <f>IF(E91="","",(VLOOKUP(C91,'APP BACKGROUND'!A:F,5,0)))</f>
        <v/>
      </c>
      <c r="G91" s="27" t="str">
        <f>IF(E91="","",(VLOOKUP('Application Form'!C91,'APP BACKGROUND'!A:I,9,0)))</f>
        <v/>
      </c>
      <c r="H91" s="9"/>
      <c r="I91" s="9"/>
      <c r="J91" s="97" t="str">
        <f>IF(H91="","",(VLOOKUP(C91,'APP BACKGROUND'!A:M,13,0)))</f>
        <v/>
      </c>
      <c r="K91" s="98" t="str">
        <f t="shared" si="5"/>
        <v/>
      </c>
      <c r="L91" s="98" t="str">
        <f>IF(H91="","",(VLOOKUP(C91,'APP BACKGROUND'!A:K,11,0)))</f>
        <v/>
      </c>
      <c r="M91" s="55"/>
      <c r="N91" s="80" t="str">
        <f t="shared" si="6"/>
        <v/>
      </c>
      <c r="O91" s="56" t="str">
        <f t="shared" si="7"/>
        <v/>
      </c>
      <c r="P91" s="9"/>
      <c r="Q91" s="9"/>
      <c r="R91" s="9"/>
      <c r="S91" s="8"/>
      <c r="T91" s="8"/>
      <c r="U91" s="8"/>
      <c r="V91" s="8"/>
      <c r="W91" s="9"/>
      <c r="X91" s="9"/>
      <c r="Y91" s="9"/>
      <c r="Z91" s="9"/>
      <c r="AA91" s="9"/>
      <c r="AB91" s="8"/>
      <c r="AC91" s="8"/>
      <c r="AD91" s="8"/>
      <c r="AE91" s="8"/>
      <c r="AF91" s="8"/>
      <c r="AG91" s="8"/>
      <c r="AH91" s="8"/>
      <c r="AI91" s="8"/>
      <c r="AJ91" s="14"/>
      <c r="AK91" s="21"/>
      <c r="AL91" s="7"/>
      <c r="AM91" s="7"/>
      <c r="AN91" s="10"/>
      <c r="AO91" s="10"/>
    </row>
    <row r="92" spans="2:41" ht="15.75" x14ac:dyDescent="0.25">
      <c r="B92" s="91" t="str">
        <f t="shared" si="8"/>
        <v/>
      </c>
      <c r="C92" s="33"/>
      <c r="D92" s="35"/>
      <c r="E92" s="28" t="str">
        <f>IFERROR(IF(OR(C92="",AND(C92&lt;&gt;"",D92="")),"",(VLOOKUP(C92,'APP BACKGROUND'!A:F,2,0))),"")</f>
        <v/>
      </c>
      <c r="F92" s="29" t="str">
        <f>IF(E92="","",(VLOOKUP(C92,'APP BACKGROUND'!A:F,5,0)))</f>
        <v/>
      </c>
      <c r="G92" s="27" t="str">
        <f>IF(E92="","",(VLOOKUP('Application Form'!C92,'APP BACKGROUND'!A:I,9,0)))</f>
        <v/>
      </c>
      <c r="H92" s="9"/>
      <c r="I92" s="9"/>
      <c r="J92" s="97" t="str">
        <f>IF(H92="","",(VLOOKUP(C92,'APP BACKGROUND'!A:M,13,0)))</f>
        <v/>
      </c>
      <c r="K92" s="98" t="str">
        <f t="shared" si="5"/>
        <v/>
      </c>
      <c r="L92" s="98" t="str">
        <f>IF(H92="","",(VLOOKUP(C92,'APP BACKGROUND'!A:K,11,0)))</f>
        <v/>
      </c>
      <c r="M92" s="55"/>
      <c r="N92" s="80" t="str">
        <f t="shared" si="6"/>
        <v/>
      </c>
      <c r="O92" s="56" t="str">
        <f t="shared" si="7"/>
        <v/>
      </c>
      <c r="P92" s="9"/>
      <c r="Q92" s="9"/>
      <c r="R92" s="9"/>
      <c r="S92" s="8"/>
      <c r="T92" s="8"/>
      <c r="U92" s="8"/>
      <c r="V92" s="8"/>
      <c r="W92" s="9"/>
      <c r="X92" s="9"/>
      <c r="Y92" s="9"/>
      <c r="Z92" s="9"/>
      <c r="AA92" s="9"/>
      <c r="AB92" s="8"/>
      <c r="AC92" s="8"/>
      <c r="AD92" s="8"/>
      <c r="AE92" s="8"/>
      <c r="AF92" s="8"/>
      <c r="AG92" s="8"/>
      <c r="AH92" s="8"/>
      <c r="AI92" s="8"/>
      <c r="AJ92" s="14"/>
      <c r="AK92" s="21"/>
      <c r="AL92" s="7"/>
      <c r="AM92" s="7"/>
      <c r="AN92" s="10"/>
      <c r="AO92" s="10"/>
    </row>
    <row r="93" spans="2:41" ht="15.75" x14ac:dyDescent="0.25">
      <c r="B93" s="91" t="str">
        <f t="shared" si="8"/>
        <v/>
      </c>
      <c r="C93" s="33"/>
      <c r="D93" s="35"/>
      <c r="E93" s="28" t="str">
        <f>IFERROR(IF(OR(C93="",AND(C93&lt;&gt;"",D93="")),"",(VLOOKUP(C93,'APP BACKGROUND'!A:F,2,0))),"")</f>
        <v/>
      </c>
      <c r="F93" s="29" t="str">
        <f>IF(E93="","",(VLOOKUP(C93,'APP BACKGROUND'!A:F,5,0)))</f>
        <v/>
      </c>
      <c r="G93" s="27" t="str">
        <f>IF(E93="","",(VLOOKUP('Application Form'!C93,'APP BACKGROUND'!A:I,9,0)))</f>
        <v/>
      </c>
      <c r="H93" s="9"/>
      <c r="I93" s="9"/>
      <c r="J93" s="97" t="str">
        <f>IF(H93="","",(VLOOKUP(C93,'APP BACKGROUND'!A:M,13,0)))</f>
        <v/>
      </c>
      <c r="K93" s="98" t="str">
        <f t="shared" si="5"/>
        <v/>
      </c>
      <c r="L93" s="98" t="str">
        <f>IF(H93="","",(VLOOKUP(C93,'APP BACKGROUND'!A:K,11,0)))</f>
        <v/>
      </c>
      <c r="M93" s="55"/>
      <c r="N93" s="80" t="str">
        <f t="shared" si="6"/>
        <v/>
      </c>
      <c r="O93" s="56" t="str">
        <f t="shared" si="7"/>
        <v/>
      </c>
      <c r="P93" s="9"/>
      <c r="Q93" s="9"/>
      <c r="R93" s="9"/>
      <c r="S93" s="8"/>
      <c r="T93" s="8"/>
      <c r="U93" s="8"/>
      <c r="V93" s="8"/>
      <c r="W93" s="9"/>
      <c r="X93" s="9"/>
      <c r="Y93" s="9"/>
      <c r="Z93" s="9"/>
      <c r="AA93" s="9"/>
      <c r="AB93" s="8"/>
      <c r="AC93" s="8"/>
      <c r="AD93" s="8"/>
      <c r="AE93" s="8"/>
      <c r="AF93" s="8"/>
      <c r="AG93" s="8"/>
      <c r="AH93" s="8"/>
      <c r="AI93" s="8"/>
      <c r="AJ93" s="14"/>
      <c r="AK93" s="21"/>
      <c r="AL93" s="7"/>
      <c r="AM93" s="7"/>
      <c r="AN93" s="10"/>
      <c r="AO93" s="10"/>
    </row>
    <row r="94" spans="2:41" ht="15.75" x14ac:dyDescent="0.25">
      <c r="B94" s="91" t="str">
        <f t="shared" si="8"/>
        <v/>
      </c>
      <c r="C94" s="33"/>
      <c r="D94" s="35"/>
      <c r="E94" s="28" t="str">
        <f>IFERROR(IF(OR(C94="",AND(C94&lt;&gt;"",D94="")),"",(VLOOKUP(C94,'APP BACKGROUND'!A:F,2,0))),"")</f>
        <v/>
      </c>
      <c r="F94" s="29" t="str">
        <f>IF(E94="","",(VLOOKUP(C94,'APP BACKGROUND'!A:F,5,0)))</f>
        <v/>
      </c>
      <c r="G94" s="27" t="str">
        <f>IF(E94="","",(VLOOKUP('Application Form'!C94,'APP BACKGROUND'!A:I,9,0)))</f>
        <v/>
      </c>
      <c r="H94" s="9"/>
      <c r="I94" s="9"/>
      <c r="J94" s="97" t="str">
        <f>IF(H94="","",(VLOOKUP(C94,'APP BACKGROUND'!A:M,13,0)))</f>
        <v/>
      </c>
      <c r="K94" s="98" t="str">
        <f t="shared" si="5"/>
        <v/>
      </c>
      <c r="L94" s="98" t="str">
        <f>IF(H94="","",(VLOOKUP(C94,'APP BACKGROUND'!A:K,11,0)))</f>
        <v/>
      </c>
      <c r="M94" s="55"/>
      <c r="N94" s="80" t="str">
        <f t="shared" si="6"/>
        <v/>
      </c>
      <c r="O94" s="56" t="str">
        <f t="shared" si="7"/>
        <v/>
      </c>
      <c r="P94" s="9"/>
      <c r="Q94" s="9"/>
      <c r="R94" s="9"/>
      <c r="S94" s="8"/>
      <c r="T94" s="8"/>
      <c r="U94" s="8"/>
      <c r="V94" s="8"/>
      <c r="W94" s="9"/>
      <c r="X94" s="9"/>
      <c r="Y94" s="9"/>
      <c r="Z94" s="9"/>
      <c r="AA94" s="9"/>
      <c r="AB94" s="8"/>
      <c r="AC94" s="8"/>
      <c r="AD94" s="8"/>
      <c r="AE94" s="8"/>
      <c r="AF94" s="8"/>
      <c r="AG94" s="8"/>
      <c r="AH94" s="8"/>
      <c r="AI94" s="8"/>
      <c r="AJ94" s="14"/>
      <c r="AK94" s="21"/>
      <c r="AL94" s="7"/>
      <c r="AM94" s="7"/>
      <c r="AN94" s="10"/>
      <c r="AO94" s="10"/>
    </row>
    <row r="95" spans="2:41" ht="15.75" x14ac:dyDescent="0.25">
      <c r="B95" s="91" t="str">
        <f t="shared" si="8"/>
        <v/>
      </c>
      <c r="C95" s="33"/>
      <c r="D95" s="35"/>
      <c r="E95" s="28" t="str">
        <f>IFERROR(IF(OR(C95="",AND(C95&lt;&gt;"",D95="")),"",(VLOOKUP(C95,'APP BACKGROUND'!A:F,2,0))),"")</f>
        <v/>
      </c>
      <c r="F95" s="29" t="str">
        <f>IF(E95="","",(VLOOKUP(C95,'APP BACKGROUND'!A:F,5,0)))</f>
        <v/>
      </c>
      <c r="G95" s="27" t="str">
        <f>IF(E95="","",(VLOOKUP('Application Form'!C95,'APP BACKGROUND'!A:I,9,0)))</f>
        <v/>
      </c>
      <c r="H95" s="9"/>
      <c r="I95" s="9"/>
      <c r="J95" s="97" t="str">
        <f>IF(H95="","",(VLOOKUP(C95,'APP BACKGROUND'!A:M,13,0)))</f>
        <v/>
      </c>
      <c r="K95" s="98" t="str">
        <f t="shared" si="5"/>
        <v/>
      </c>
      <c r="L95" s="98" t="str">
        <f>IF(H95="","",(VLOOKUP(C95,'APP BACKGROUND'!A:K,11,0)))</f>
        <v/>
      </c>
      <c r="M95" s="55"/>
      <c r="N95" s="80" t="str">
        <f t="shared" si="6"/>
        <v/>
      </c>
      <c r="O95" s="56" t="str">
        <f t="shared" si="7"/>
        <v/>
      </c>
      <c r="P95" s="9"/>
      <c r="Q95" s="9"/>
      <c r="R95" s="9"/>
      <c r="S95" s="8"/>
      <c r="T95" s="8"/>
      <c r="U95" s="8"/>
      <c r="V95" s="8"/>
      <c r="W95" s="9"/>
      <c r="X95" s="9"/>
      <c r="Y95" s="9"/>
      <c r="Z95" s="9"/>
      <c r="AA95" s="9"/>
      <c r="AB95" s="8"/>
      <c r="AC95" s="8"/>
      <c r="AD95" s="8"/>
      <c r="AE95" s="8"/>
      <c r="AF95" s="8"/>
      <c r="AG95" s="8"/>
      <c r="AH95" s="8"/>
      <c r="AI95" s="8"/>
      <c r="AJ95" s="14"/>
      <c r="AK95" s="21"/>
      <c r="AL95" s="7"/>
      <c r="AM95" s="7"/>
      <c r="AN95" s="10"/>
      <c r="AO95" s="10"/>
    </row>
    <row r="96" spans="2:41" ht="15.75" x14ac:dyDescent="0.25">
      <c r="B96" s="91" t="str">
        <f t="shared" si="8"/>
        <v/>
      </c>
      <c r="C96" s="33"/>
      <c r="D96" s="35"/>
      <c r="E96" s="28" t="str">
        <f>IFERROR(IF(OR(C96="",AND(C96&lt;&gt;"",D96="")),"",(VLOOKUP(C96,'APP BACKGROUND'!A:F,2,0))),"")</f>
        <v/>
      </c>
      <c r="F96" s="29" t="str">
        <f>IF(E96="","",(VLOOKUP(C96,'APP BACKGROUND'!A:F,5,0)))</f>
        <v/>
      </c>
      <c r="G96" s="27" t="str">
        <f>IF(E96="","",(VLOOKUP('Application Form'!C96,'APP BACKGROUND'!A:I,9,0)))</f>
        <v/>
      </c>
      <c r="H96" s="9"/>
      <c r="I96" s="9"/>
      <c r="J96" s="97" t="str">
        <f>IF(H96="","",(VLOOKUP(C96,'APP BACKGROUND'!A:M,13,0)))</f>
        <v/>
      </c>
      <c r="K96" s="98" t="str">
        <f t="shared" si="5"/>
        <v/>
      </c>
      <c r="L96" s="98" t="str">
        <f>IF(H96="","",(VLOOKUP(C96,'APP BACKGROUND'!A:K,11,0)))</f>
        <v/>
      </c>
      <c r="M96" s="55"/>
      <c r="N96" s="80" t="str">
        <f t="shared" si="6"/>
        <v/>
      </c>
      <c r="O96" s="56" t="str">
        <f t="shared" si="7"/>
        <v/>
      </c>
      <c r="P96" s="9"/>
      <c r="Q96" s="9"/>
      <c r="R96" s="9"/>
      <c r="S96" s="8"/>
      <c r="T96" s="8"/>
      <c r="U96" s="8"/>
      <c r="V96" s="8"/>
      <c r="W96" s="9"/>
      <c r="X96" s="9"/>
      <c r="Y96" s="9"/>
      <c r="Z96" s="9"/>
      <c r="AA96" s="9"/>
      <c r="AB96" s="8"/>
      <c r="AC96" s="8"/>
      <c r="AD96" s="8"/>
      <c r="AE96" s="8"/>
      <c r="AF96" s="8"/>
      <c r="AG96" s="8"/>
      <c r="AH96" s="8"/>
      <c r="AI96" s="8"/>
      <c r="AJ96" s="14"/>
      <c r="AK96" s="21"/>
      <c r="AL96" s="7"/>
      <c r="AM96" s="7"/>
      <c r="AN96" s="10"/>
      <c r="AO96" s="10"/>
    </row>
    <row r="97" spans="2:41" ht="15.75" x14ac:dyDescent="0.25">
      <c r="B97" s="91" t="str">
        <f t="shared" si="8"/>
        <v/>
      </c>
      <c r="C97" s="33"/>
      <c r="D97" s="35"/>
      <c r="E97" s="28" t="str">
        <f>IFERROR(IF(OR(C97="",AND(C97&lt;&gt;"",D97="")),"",(VLOOKUP(C97,'APP BACKGROUND'!A:F,2,0))),"")</f>
        <v/>
      </c>
      <c r="F97" s="29" t="str">
        <f>IF(E97="","",(VLOOKUP(C97,'APP BACKGROUND'!A:F,5,0)))</f>
        <v/>
      </c>
      <c r="G97" s="27" t="str">
        <f>IF(E97="","",(VLOOKUP('Application Form'!C97,'APP BACKGROUND'!A:I,9,0)))</f>
        <v/>
      </c>
      <c r="H97" s="9"/>
      <c r="I97" s="9"/>
      <c r="J97" s="97" t="str">
        <f>IF(H97="","",(VLOOKUP(C97,'APP BACKGROUND'!A:M,13,0)))</f>
        <v/>
      </c>
      <c r="K97" s="98" t="str">
        <f t="shared" si="5"/>
        <v/>
      </c>
      <c r="L97" s="98" t="str">
        <f>IF(H97="","",(VLOOKUP(C97,'APP BACKGROUND'!A:K,11,0)))</f>
        <v/>
      </c>
      <c r="M97" s="55"/>
      <c r="N97" s="80" t="str">
        <f t="shared" si="6"/>
        <v/>
      </c>
      <c r="O97" s="56" t="str">
        <f t="shared" si="7"/>
        <v/>
      </c>
      <c r="P97" s="9"/>
      <c r="Q97" s="9"/>
      <c r="R97" s="9"/>
      <c r="S97" s="8"/>
      <c r="T97" s="8"/>
      <c r="U97" s="8"/>
      <c r="V97" s="8"/>
      <c r="W97" s="9"/>
      <c r="X97" s="9"/>
      <c r="Y97" s="9"/>
      <c r="Z97" s="9"/>
      <c r="AA97" s="9"/>
      <c r="AB97" s="8"/>
      <c r="AC97" s="8"/>
      <c r="AD97" s="8"/>
      <c r="AE97" s="8"/>
      <c r="AF97" s="8"/>
      <c r="AG97" s="8"/>
      <c r="AH97" s="8"/>
      <c r="AI97" s="8"/>
      <c r="AJ97" s="14"/>
      <c r="AK97" s="21"/>
      <c r="AL97" s="7"/>
      <c r="AM97" s="7"/>
      <c r="AN97" s="10"/>
      <c r="AO97" s="10"/>
    </row>
    <row r="98" spans="2:41" ht="15.75" x14ac:dyDescent="0.25">
      <c r="B98" s="91" t="str">
        <f t="shared" si="8"/>
        <v/>
      </c>
      <c r="C98" s="33"/>
      <c r="D98" s="35"/>
      <c r="E98" s="28" t="str">
        <f>IFERROR(IF(OR(C98="",AND(C98&lt;&gt;"",D98="")),"",(VLOOKUP(C98,'APP BACKGROUND'!A:F,2,0))),"")</f>
        <v/>
      </c>
      <c r="F98" s="29" t="str">
        <f>IF(E98="","",(VLOOKUP(C98,'APP BACKGROUND'!A:F,5,0)))</f>
        <v/>
      </c>
      <c r="G98" s="27" t="str">
        <f>IF(E98="","",(VLOOKUP('Application Form'!C98,'APP BACKGROUND'!A:I,9,0)))</f>
        <v/>
      </c>
      <c r="H98" s="9"/>
      <c r="I98" s="9"/>
      <c r="J98" s="97" t="str">
        <f>IF(H98="","",(VLOOKUP(C98,'APP BACKGROUND'!A:M,13,0)))</f>
        <v/>
      </c>
      <c r="K98" s="98" t="str">
        <f t="shared" si="5"/>
        <v/>
      </c>
      <c r="L98" s="98" t="str">
        <f>IF(H98="","",(VLOOKUP(C98,'APP BACKGROUND'!A:K,11,0)))</f>
        <v/>
      </c>
      <c r="M98" s="55"/>
      <c r="N98" s="80" t="str">
        <f t="shared" si="6"/>
        <v/>
      </c>
      <c r="O98" s="56" t="str">
        <f t="shared" si="7"/>
        <v/>
      </c>
      <c r="P98" s="9"/>
      <c r="Q98" s="9"/>
      <c r="R98" s="9"/>
      <c r="S98" s="8"/>
      <c r="T98" s="8"/>
      <c r="U98" s="8"/>
      <c r="V98" s="8"/>
      <c r="W98" s="9"/>
      <c r="X98" s="9"/>
      <c r="Y98" s="9"/>
      <c r="Z98" s="9"/>
      <c r="AA98" s="9"/>
      <c r="AB98" s="8"/>
      <c r="AC98" s="8"/>
      <c r="AD98" s="8"/>
      <c r="AE98" s="8"/>
      <c r="AF98" s="8"/>
      <c r="AG98" s="8"/>
      <c r="AH98" s="8"/>
      <c r="AI98" s="8"/>
      <c r="AJ98" s="14"/>
      <c r="AK98" s="21"/>
      <c r="AL98" s="7"/>
      <c r="AM98" s="7"/>
      <c r="AN98" s="10"/>
      <c r="AO98" s="10"/>
    </row>
    <row r="99" spans="2:41" ht="15.75" x14ac:dyDescent="0.25">
      <c r="B99" s="91" t="str">
        <f t="shared" si="8"/>
        <v/>
      </c>
      <c r="C99" s="33"/>
      <c r="D99" s="35"/>
      <c r="E99" s="28" t="str">
        <f>IFERROR(IF(OR(C99="",AND(C99&lt;&gt;"",D99="")),"",(VLOOKUP(C99,'APP BACKGROUND'!A:F,2,0))),"")</f>
        <v/>
      </c>
      <c r="F99" s="29" t="str">
        <f>IF(E99="","",(VLOOKUP(C99,'APP BACKGROUND'!A:F,5,0)))</f>
        <v/>
      </c>
      <c r="G99" s="27" t="str">
        <f>IF(E99="","",(VLOOKUP('Application Form'!C99,'APP BACKGROUND'!A:I,9,0)))</f>
        <v/>
      </c>
      <c r="H99" s="9"/>
      <c r="I99" s="9"/>
      <c r="J99" s="97" t="str">
        <f>IF(H99="","",(VLOOKUP(C99,'APP BACKGROUND'!A:M,13,0)))</f>
        <v/>
      </c>
      <c r="K99" s="98" t="str">
        <f t="shared" si="5"/>
        <v/>
      </c>
      <c r="L99" s="98" t="str">
        <f>IF(H99="","",(VLOOKUP(C99,'APP BACKGROUND'!A:K,11,0)))</f>
        <v/>
      </c>
      <c r="M99" s="55"/>
      <c r="N99" s="80" t="str">
        <f t="shared" si="6"/>
        <v/>
      </c>
      <c r="O99" s="56" t="str">
        <f t="shared" si="7"/>
        <v/>
      </c>
      <c r="P99" s="9"/>
      <c r="Q99" s="9"/>
      <c r="R99" s="9"/>
      <c r="S99" s="8"/>
      <c r="T99" s="8"/>
      <c r="U99" s="8"/>
      <c r="V99" s="8"/>
      <c r="W99" s="9"/>
      <c r="X99" s="9"/>
      <c r="Y99" s="9"/>
      <c r="Z99" s="9"/>
      <c r="AA99" s="9"/>
      <c r="AB99" s="8"/>
      <c r="AC99" s="8"/>
      <c r="AD99" s="8"/>
      <c r="AE99" s="8"/>
      <c r="AF99" s="8"/>
      <c r="AG99" s="8"/>
      <c r="AH99" s="8"/>
      <c r="AI99" s="8"/>
      <c r="AJ99" s="14"/>
      <c r="AK99" s="21"/>
      <c r="AL99" s="7"/>
      <c r="AM99" s="7"/>
      <c r="AN99" s="10"/>
      <c r="AO99" s="10"/>
    </row>
    <row r="100" spans="2:41" ht="15.75" x14ac:dyDescent="0.25">
      <c r="B100" s="91" t="str">
        <f t="shared" si="8"/>
        <v/>
      </c>
      <c r="C100" s="33"/>
      <c r="D100" s="35"/>
      <c r="E100" s="28" t="str">
        <f>IFERROR(IF(OR(C100="",AND(C100&lt;&gt;"",D100="")),"",(VLOOKUP(C100,'APP BACKGROUND'!A:F,2,0))),"")</f>
        <v/>
      </c>
      <c r="F100" s="29" t="str">
        <f>IF(E100="","",(VLOOKUP(C100,'APP BACKGROUND'!A:F,5,0)))</f>
        <v/>
      </c>
      <c r="G100" s="27" t="str">
        <f>IF(E100="","",(VLOOKUP('Application Form'!C100,'APP BACKGROUND'!A:I,9,0)))</f>
        <v/>
      </c>
      <c r="H100" s="9"/>
      <c r="I100" s="9"/>
      <c r="J100" s="97" t="str">
        <f>IF(H100="","",(VLOOKUP(C100,'APP BACKGROUND'!A:M,13,0)))</f>
        <v/>
      </c>
      <c r="K100" s="98" t="str">
        <f t="shared" si="5"/>
        <v/>
      </c>
      <c r="L100" s="98" t="str">
        <f>IF(H100="","",(VLOOKUP(C100,'APP BACKGROUND'!A:K,11,0)))</f>
        <v/>
      </c>
      <c r="M100" s="55"/>
      <c r="N100" s="80" t="str">
        <f t="shared" si="6"/>
        <v/>
      </c>
      <c r="O100" s="56" t="str">
        <f t="shared" si="7"/>
        <v/>
      </c>
      <c r="P100" s="9"/>
      <c r="Q100" s="9"/>
      <c r="R100" s="9"/>
      <c r="S100" s="8"/>
      <c r="T100" s="8"/>
      <c r="U100" s="8"/>
      <c r="V100" s="8"/>
      <c r="W100" s="9"/>
      <c r="X100" s="9"/>
      <c r="Y100" s="9"/>
      <c r="Z100" s="9"/>
      <c r="AA100" s="9"/>
      <c r="AB100" s="8"/>
      <c r="AC100" s="8"/>
      <c r="AD100" s="8"/>
      <c r="AE100" s="8"/>
      <c r="AF100" s="8"/>
      <c r="AG100" s="8"/>
      <c r="AH100" s="8"/>
      <c r="AI100" s="8"/>
      <c r="AJ100" s="14"/>
      <c r="AK100" s="21"/>
      <c r="AL100" s="7"/>
      <c r="AM100" s="7"/>
      <c r="AN100" s="10"/>
      <c r="AO100" s="10"/>
    </row>
    <row r="101" spans="2:41" ht="15.75" x14ac:dyDescent="0.25">
      <c r="B101" s="91" t="str">
        <f t="shared" si="8"/>
        <v/>
      </c>
      <c r="C101" s="33"/>
      <c r="D101" s="35"/>
      <c r="E101" s="28" t="str">
        <f>IFERROR(IF(OR(C101="",AND(C101&lt;&gt;"",D101="")),"",(VLOOKUP(C101,'APP BACKGROUND'!A:F,2,0))),"")</f>
        <v/>
      </c>
      <c r="F101" s="29" t="str">
        <f>IF(E101="","",(VLOOKUP(C101,'APP BACKGROUND'!A:F,5,0)))</f>
        <v/>
      </c>
      <c r="G101" s="27" t="str">
        <f>IF(E101="","",(VLOOKUP('Application Form'!C101,'APP BACKGROUND'!A:I,9,0)))</f>
        <v/>
      </c>
      <c r="H101" s="9"/>
      <c r="I101" s="9"/>
      <c r="J101" s="97" t="str">
        <f>IF(H101="","",(VLOOKUP(C101,'APP BACKGROUND'!A:M,13,0)))</f>
        <v/>
      </c>
      <c r="K101" s="98" t="str">
        <f t="shared" si="5"/>
        <v/>
      </c>
      <c r="L101" s="98" t="str">
        <f>IF(H101="","",(VLOOKUP(C101,'APP BACKGROUND'!A:K,11,0)))</f>
        <v/>
      </c>
      <c r="M101" s="55"/>
      <c r="N101" s="80" t="str">
        <f t="shared" si="6"/>
        <v/>
      </c>
      <c r="O101" s="56" t="str">
        <f t="shared" si="7"/>
        <v/>
      </c>
      <c r="P101" s="9"/>
      <c r="Q101" s="9"/>
      <c r="R101" s="9"/>
      <c r="S101" s="8"/>
      <c r="T101" s="8"/>
      <c r="U101" s="8"/>
      <c r="V101" s="8"/>
      <c r="W101" s="9"/>
      <c r="X101" s="9"/>
      <c r="Y101" s="9"/>
      <c r="Z101" s="9"/>
      <c r="AA101" s="9"/>
      <c r="AB101" s="8"/>
      <c r="AC101" s="8"/>
      <c r="AD101" s="8"/>
      <c r="AE101" s="8"/>
      <c r="AF101" s="8"/>
      <c r="AG101" s="8"/>
      <c r="AH101" s="8"/>
      <c r="AI101" s="8"/>
      <c r="AJ101" s="14"/>
      <c r="AK101" s="21"/>
      <c r="AL101" s="7"/>
      <c r="AM101" s="7"/>
      <c r="AN101" s="10"/>
      <c r="AO101" s="10"/>
    </row>
    <row r="102" spans="2:41" ht="15.75" x14ac:dyDescent="0.25">
      <c r="B102" s="91" t="str">
        <f t="shared" si="8"/>
        <v/>
      </c>
      <c r="C102" s="33"/>
      <c r="D102" s="35"/>
      <c r="E102" s="28" t="str">
        <f>IFERROR(IF(OR(C102="",AND(C102&lt;&gt;"",D102="")),"",(VLOOKUP(C102,'APP BACKGROUND'!A:F,2,0))),"")</f>
        <v/>
      </c>
      <c r="F102" s="29" t="str">
        <f>IF(E102="","",(VLOOKUP(C102,'APP BACKGROUND'!A:F,5,0)))</f>
        <v/>
      </c>
      <c r="G102" s="27" t="str">
        <f>IF(E102="","",(VLOOKUP('Application Form'!C102,'APP BACKGROUND'!A:I,9,0)))</f>
        <v/>
      </c>
      <c r="H102" s="9"/>
      <c r="I102" s="9"/>
      <c r="J102" s="97" t="str">
        <f>IF(H102="","",(VLOOKUP(C102,'APP BACKGROUND'!A:M,13,0)))</f>
        <v/>
      </c>
      <c r="K102" s="98" t="str">
        <f t="shared" si="5"/>
        <v/>
      </c>
      <c r="L102" s="98" t="str">
        <f>IF(H102="","",(VLOOKUP(C102,'APP BACKGROUND'!A:K,11,0)))</f>
        <v/>
      </c>
      <c r="M102" s="55"/>
      <c r="N102" s="80" t="str">
        <f t="shared" si="6"/>
        <v/>
      </c>
      <c r="O102" s="56" t="str">
        <f t="shared" si="7"/>
        <v/>
      </c>
      <c r="P102" s="9"/>
      <c r="Q102" s="9"/>
      <c r="R102" s="9"/>
      <c r="S102" s="8"/>
      <c r="T102" s="8"/>
      <c r="U102" s="8"/>
      <c r="V102" s="8"/>
      <c r="W102" s="9"/>
      <c r="X102" s="9"/>
      <c r="Y102" s="9"/>
      <c r="Z102" s="9"/>
      <c r="AA102" s="9"/>
      <c r="AB102" s="8"/>
      <c r="AC102" s="8"/>
      <c r="AD102" s="8"/>
      <c r="AE102" s="8"/>
      <c r="AF102" s="8"/>
      <c r="AG102" s="8"/>
      <c r="AH102" s="8"/>
      <c r="AI102" s="8"/>
      <c r="AJ102" s="14"/>
      <c r="AK102" s="21"/>
      <c r="AL102" s="7"/>
      <c r="AM102" s="7"/>
      <c r="AN102" s="10"/>
      <c r="AO102" s="10"/>
    </row>
    <row r="103" spans="2:41" ht="15.75" x14ac:dyDescent="0.25">
      <c r="B103" s="91" t="str">
        <f t="shared" si="8"/>
        <v/>
      </c>
      <c r="C103" s="33"/>
      <c r="D103" s="35"/>
      <c r="E103" s="28" t="str">
        <f>IFERROR(IF(OR(C103="",AND(C103&lt;&gt;"",D103="")),"",(VLOOKUP(C103,'APP BACKGROUND'!A:F,2,0))),"")</f>
        <v/>
      </c>
      <c r="F103" s="29" t="str">
        <f>IF(E103="","",(VLOOKUP(C103,'APP BACKGROUND'!A:F,5,0)))</f>
        <v/>
      </c>
      <c r="G103" s="27" t="str">
        <f>IF(E103="","",(VLOOKUP('Application Form'!C103,'APP BACKGROUND'!A:I,9,0)))</f>
        <v/>
      </c>
      <c r="H103" s="9"/>
      <c r="I103" s="9"/>
      <c r="J103" s="97" t="str">
        <f>IF(H103="","",(VLOOKUP(C103,'APP BACKGROUND'!A:M,13,0)))</f>
        <v/>
      </c>
      <c r="K103" s="98" t="str">
        <f t="shared" si="5"/>
        <v/>
      </c>
      <c r="L103" s="98" t="str">
        <f>IF(H103="","",(VLOOKUP(C103,'APP BACKGROUND'!A:K,11,0)))</f>
        <v/>
      </c>
      <c r="M103" s="55"/>
      <c r="N103" s="80" t="str">
        <f t="shared" si="6"/>
        <v/>
      </c>
      <c r="O103" s="56" t="str">
        <f t="shared" si="7"/>
        <v/>
      </c>
      <c r="P103" s="9"/>
      <c r="Q103" s="9"/>
      <c r="R103" s="9"/>
      <c r="S103" s="8"/>
      <c r="T103" s="8"/>
      <c r="U103" s="8"/>
      <c r="V103" s="8"/>
      <c r="W103" s="9"/>
      <c r="X103" s="9"/>
      <c r="Y103" s="9"/>
      <c r="Z103" s="9"/>
      <c r="AA103" s="9"/>
      <c r="AB103" s="8"/>
      <c r="AC103" s="8"/>
      <c r="AD103" s="8"/>
      <c r="AE103" s="8"/>
      <c r="AF103" s="8"/>
      <c r="AG103" s="8"/>
      <c r="AH103" s="8"/>
      <c r="AI103" s="8"/>
      <c r="AJ103" s="14"/>
      <c r="AK103" s="21"/>
      <c r="AL103" s="7"/>
      <c r="AM103" s="7"/>
      <c r="AN103" s="10"/>
      <c r="AO103" s="10"/>
    </row>
    <row r="104" spans="2:41" ht="15.75" x14ac:dyDescent="0.25">
      <c r="B104" s="91" t="str">
        <f t="shared" si="8"/>
        <v/>
      </c>
      <c r="C104" s="33"/>
      <c r="D104" s="35"/>
      <c r="E104" s="28" t="str">
        <f>IFERROR(IF(OR(C104="",AND(C104&lt;&gt;"",D104="")),"",(VLOOKUP(C104,'APP BACKGROUND'!A:F,2,0))),"")</f>
        <v/>
      </c>
      <c r="F104" s="29" t="str">
        <f>IF(E104="","",(VLOOKUP(C104,'APP BACKGROUND'!A:F,5,0)))</f>
        <v/>
      </c>
      <c r="G104" s="27" t="str">
        <f>IF(E104="","",(VLOOKUP('Application Form'!C104,'APP BACKGROUND'!A:I,9,0)))</f>
        <v/>
      </c>
      <c r="H104" s="9"/>
      <c r="I104" s="9"/>
      <c r="J104" s="97" t="str">
        <f>IF(H104="","",(VLOOKUP(C104,'APP BACKGROUND'!A:M,13,0)))</f>
        <v/>
      </c>
      <c r="K104" s="98" t="str">
        <f t="shared" si="5"/>
        <v/>
      </c>
      <c r="L104" s="98" t="str">
        <f>IF(H104="","",(VLOOKUP(C104,'APP BACKGROUND'!A:K,11,0)))</f>
        <v/>
      </c>
      <c r="M104" s="55"/>
      <c r="N104" s="80" t="str">
        <f t="shared" si="6"/>
        <v/>
      </c>
      <c r="O104" s="56" t="str">
        <f t="shared" si="7"/>
        <v/>
      </c>
      <c r="P104" s="9"/>
      <c r="Q104" s="9"/>
      <c r="R104" s="9"/>
      <c r="S104" s="8"/>
      <c r="T104" s="8"/>
      <c r="U104" s="8"/>
      <c r="V104" s="8"/>
      <c r="W104" s="9"/>
      <c r="X104" s="9"/>
      <c r="Y104" s="9"/>
      <c r="Z104" s="9"/>
      <c r="AA104" s="9"/>
      <c r="AB104" s="8"/>
      <c r="AC104" s="8"/>
      <c r="AD104" s="8"/>
      <c r="AE104" s="8"/>
      <c r="AF104" s="8"/>
      <c r="AG104" s="8"/>
      <c r="AH104" s="8"/>
      <c r="AI104" s="8"/>
      <c r="AJ104" s="14"/>
      <c r="AK104" s="21"/>
      <c r="AL104" s="7"/>
      <c r="AM104" s="7"/>
      <c r="AN104" s="10"/>
      <c r="AO104" s="10"/>
    </row>
    <row r="105" spans="2:41" ht="15.75" x14ac:dyDescent="0.25">
      <c r="B105" s="91" t="str">
        <f t="shared" si="8"/>
        <v/>
      </c>
      <c r="C105" s="33"/>
      <c r="D105" s="35"/>
      <c r="E105" s="28" t="str">
        <f>IFERROR(IF(OR(C105="",AND(C105&lt;&gt;"",D105="")),"",(VLOOKUP(C105,'APP BACKGROUND'!A:F,2,0))),"")</f>
        <v/>
      </c>
      <c r="F105" s="29" t="str">
        <f>IF(E105="","",(VLOOKUP(C105,'APP BACKGROUND'!A:F,5,0)))</f>
        <v/>
      </c>
      <c r="G105" s="27" t="str">
        <f>IF(E105="","",(VLOOKUP('Application Form'!C105,'APP BACKGROUND'!A:I,9,0)))</f>
        <v/>
      </c>
      <c r="H105" s="9"/>
      <c r="I105" s="9"/>
      <c r="J105" s="97" t="str">
        <f>IF(H105="","",(VLOOKUP(C105,'APP BACKGROUND'!A:M,13,0)))</f>
        <v/>
      </c>
      <c r="K105" s="98" t="str">
        <f t="shared" si="5"/>
        <v/>
      </c>
      <c r="L105" s="98" t="str">
        <f>IF(H105="","",(VLOOKUP(C105,'APP BACKGROUND'!A:K,11,0)))</f>
        <v/>
      </c>
      <c r="M105" s="55"/>
      <c r="N105" s="80" t="str">
        <f t="shared" si="6"/>
        <v/>
      </c>
      <c r="O105" s="56" t="str">
        <f t="shared" si="7"/>
        <v/>
      </c>
      <c r="P105" s="9"/>
      <c r="Q105" s="9"/>
      <c r="R105" s="9"/>
      <c r="S105" s="8"/>
      <c r="T105" s="8"/>
      <c r="U105" s="8"/>
      <c r="V105" s="8"/>
      <c r="W105" s="9"/>
      <c r="X105" s="9"/>
      <c r="Y105" s="9"/>
      <c r="Z105" s="9"/>
      <c r="AA105" s="9"/>
      <c r="AB105" s="8"/>
      <c r="AC105" s="8"/>
      <c r="AD105" s="8"/>
      <c r="AE105" s="8"/>
      <c r="AF105" s="8"/>
      <c r="AG105" s="8"/>
      <c r="AH105" s="8"/>
      <c r="AI105" s="8"/>
      <c r="AJ105" s="14"/>
      <c r="AK105" s="21"/>
      <c r="AL105" s="7"/>
      <c r="AM105" s="7"/>
      <c r="AN105" s="10"/>
      <c r="AO105" s="10"/>
    </row>
    <row r="106" spans="2:41" ht="15.75" x14ac:dyDescent="0.25">
      <c r="B106" s="91" t="str">
        <f t="shared" si="8"/>
        <v/>
      </c>
      <c r="C106" s="33"/>
      <c r="D106" s="35"/>
      <c r="E106" s="28" t="str">
        <f>IFERROR(IF(OR(C106="",AND(C106&lt;&gt;"",D106="")),"",(VLOOKUP(C106,'APP BACKGROUND'!A:F,2,0))),"")</f>
        <v/>
      </c>
      <c r="F106" s="29" t="str">
        <f>IF(E106="","",(VLOOKUP(C106,'APP BACKGROUND'!A:F,5,0)))</f>
        <v/>
      </c>
      <c r="G106" s="27" t="str">
        <f>IF(E106="","",(VLOOKUP('Application Form'!C106,'APP BACKGROUND'!A:I,9,0)))</f>
        <v/>
      </c>
      <c r="H106" s="9"/>
      <c r="I106" s="9"/>
      <c r="J106" s="97" t="str">
        <f>IF(H106="","",(VLOOKUP(C106,'APP BACKGROUND'!A:M,13,0)))</f>
        <v/>
      </c>
      <c r="K106" s="98" t="str">
        <f t="shared" si="5"/>
        <v/>
      </c>
      <c r="L106" s="98" t="str">
        <f>IF(H106="","",(VLOOKUP(C106,'APP BACKGROUND'!A:K,11,0)))</f>
        <v/>
      </c>
      <c r="M106" s="55"/>
      <c r="N106" s="80" t="str">
        <f t="shared" si="6"/>
        <v/>
      </c>
      <c r="O106" s="56" t="str">
        <f t="shared" si="7"/>
        <v/>
      </c>
      <c r="P106" s="9"/>
      <c r="Q106" s="9"/>
      <c r="R106" s="9"/>
      <c r="S106" s="8"/>
      <c r="T106" s="8"/>
      <c r="U106" s="8"/>
      <c r="V106" s="8"/>
      <c r="W106" s="9"/>
      <c r="X106" s="9"/>
      <c r="Y106" s="9"/>
      <c r="Z106" s="9"/>
      <c r="AA106" s="9"/>
      <c r="AB106" s="8"/>
      <c r="AC106" s="8"/>
      <c r="AD106" s="8"/>
      <c r="AE106" s="8"/>
      <c r="AF106" s="8"/>
      <c r="AG106" s="8"/>
      <c r="AH106" s="8"/>
      <c r="AI106" s="8"/>
      <c r="AJ106" s="14"/>
      <c r="AK106" s="21"/>
      <c r="AL106" s="7"/>
      <c r="AM106" s="7"/>
      <c r="AN106" s="10"/>
      <c r="AO106" s="10"/>
    </row>
    <row r="107" spans="2:41" ht="15.75" x14ac:dyDescent="0.25">
      <c r="B107" s="91" t="str">
        <f t="shared" si="8"/>
        <v/>
      </c>
      <c r="C107" s="33"/>
      <c r="D107" s="35"/>
      <c r="E107" s="28" t="str">
        <f>IFERROR(IF(OR(C107="",AND(C107&lt;&gt;"",D107="")),"",(VLOOKUP(C107,'APP BACKGROUND'!A:F,2,0))),"")</f>
        <v/>
      </c>
      <c r="F107" s="29" t="str">
        <f>IF(E107="","",(VLOOKUP(C107,'APP BACKGROUND'!A:F,5,0)))</f>
        <v/>
      </c>
      <c r="G107" s="27" t="str">
        <f>IF(E107="","",(VLOOKUP('Application Form'!C107,'APP BACKGROUND'!A:I,9,0)))</f>
        <v/>
      </c>
      <c r="H107" s="9"/>
      <c r="I107" s="9"/>
      <c r="J107" s="97" t="str">
        <f>IF(H107="","",(VLOOKUP(C107,'APP BACKGROUND'!A:M,13,0)))</f>
        <v/>
      </c>
      <c r="K107" s="98" t="str">
        <f t="shared" si="5"/>
        <v/>
      </c>
      <c r="L107" s="98" t="str">
        <f>IF(H107="","",(VLOOKUP(C107,'APP BACKGROUND'!A:K,11,0)))</f>
        <v/>
      </c>
      <c r="M107" s="55"/>
      <c r="N107" s="80" t="str">
        <f t="shared" si="6"/>
        <v/>
      </c>
      <c r="O107" s="56" t="str">
        <f t="shared" si="7"/>
        <v/>
      </c>
      <c r="P107" s="9"/>
      <c r="Q107" s="9"/>
      <c r="R107" s="9"/>
      <c r="S107" s="8"/>
      <c r="T107" s="8"/>
      <c r="U107" s="8"/>
      <c r="V107" s="8"/>
      <c r="W107" s="9"/>
      <c r="X107" s="9"/>
      <c r="Y107" s="9"/>
      <c r="Z107" s="9"/>
      <c r="AA107" s="9"/>
      <c r="AB107" s="8"/>
      <c r="AC107" s="8"/>
      <c r="AD107" s="8"/>
      <c r="AE107" s="8"/>
      <c r="AF107" s="8"/>
      <c r="AG107" s="8"/>
      <c r="AH107" s="8"/>
      <c r="AI107" s="8"/>
      <c r="AJ107" s="14"/>
      <c r="AK107" s="21"/>
      <c r="AL107" s="7"/>
      <c r="AM107" s="7"/>
      <c r="AN107" s="10"/>
      <c r="AO107" s="10"/>
    </row>
    <row r="108" spans="2:41" ht="15.75" x14ac:dyDescent="0.25">
      <c r="B108" s="91" t="str">
        <f t="shared" si="8"/>
        <v/>
      </c>
      <c r="C108" s="33"/>
      <c r="D108" s="35"/>
      <c r="E108" s="28" t="str">
        <f>IFERROR(IF(OR(C108="",AND(C108&lt;&gt;"",D108="")),"",(VLOOKUP(C108,'APP BACKGROUND'!A:F,2,0))),"")</f>
        <v/>
      </c>
      <c r="F108" s="29" t="str">
        <f>IF(E108="","",(VLOOKUP(C108,'APP BACKGROUND'!A:F,5,0)))</f>
        <v/>
      </c>
      <c r="G108" s="27" t="str">
        <f>IF(E108="","",(VLOOKUP('Application Form'!C108,'APP BACKGROUND'!A:I,9,0)))</f>
        <v/>
      </c>
      <c r="H108" s="9"/>
      <c r="I108" s="9"/>
      <c r="J108" s="97" t="str">
        <f>IF(H108="","",(VLOOKUP(C108,'APP BACKGROUND'!A:M,13,0)))</f>
        <v/>
      </c>
      <c r="K108" s="98" t="str">
        <f t="shared" si="5"/>
        <v/>
      </c>
      <c r="L108" s="98" t="str">
        <f>IF(H108="","",(VLOOKUP(C108,'APP BACKGROUND'!A:K,11,0)))</f>
        <v/>
      </c>
      <c r="M108" s="55"/>
      <c r="N108" s="80" t="str">
        <f t="shared" si="6"/>
        <v/>
      </c>
      <c r="O108" s="56" t="str">
        <f t="shared" si="7"/>
        <v/>
      </c>
      <c r="P108" s="9"/>
      <c r="Q108" s="9"/>
      <c r="R108" s="9"/>
      <c r="S108" s="8"/>
      <c r="T108" s="8"/>
      <c r="U108" s="8"/>
      <c r="V108" s="8"/>
      <c r="W108" s="9"/>
      <c r="X108" s="9"/>
      <c r="Y108" s="9"/>
      <c r="Z108" s="9"/>
      <c r="AA108" s="9"/>
      <c r="AB108" s="8"/>
      <c r="AC108" s="8"/>
      <c r="AD108" s="8"/>
      <c r="AE108" s="8"/>
      <c r="AF108" s="8"/>
      <c r="AG108" s="8"/>
      <c r="AH108" s="8"/>
      <c r="AI108" s="8"/>
      <c r="AJ108" s="14"/>
      <c r="AK108" s="21"/>
      <c r="AL108" s="7"/>
      <c r="AM108" s="7"/>
      <c r="AN108" s="10"/>
      <c r="AO108" s="10"/>
    </row>
    <row r="109" spans="2:41" ht="15.75" x14ac:dyDescent="0.25">
      <c r="B109" s="91" t="str">
        <f t="shared" si="8"/>
        <v/>
      </c>
      <c r="C109" s="33"/>
      <c r="D109" s="35"/>
      <c r="E109" s="28" t="str">
        <f>IFERROR(IF(OR(C109="",AND(C109&lt;&gt;"",D109="")),"",(VLOOKUP(C109,'APP BACKGROUND'!A:F,2,0))),"")</f>
        <v/>
      </c>
      <c r="F109" s="29" t="str">
        <f>IF(E109="","",(VLOOKUP(C109,'APP BACKGROUND'!A:F,5,0)))</f>
        <v/>
      </c>
      <c r="G109" s="27" t="str">
        <f>IF(E109="","",(VLOOKUP('Application Form'!C109,'APP BACKGROUND'!A:I,9,0)))</f>
        <v/>
      </c>
      <c r="H109" s="9"/>
      <c r="I109" s="9"/>
      <c r="J109" s="97" t="str">
        <f>IF(H109="","",(VLOOKUP(C109,'APP BACKGROUND'!A:M,13,0)))</f>
        <v/>
      </c>
      <c r="K109" s="98" t="str">
        <f t="shared" si="5"/>
        <v/>
      </c>
      <c r="L109" s="98" t="str">
        <f>IF(H109="","",(VLOOKUP(C109,'APP BACKGROUND'!A:K,11,0)))</f>
        <v/>
      </c>
      <c r="M109" s="55"/>
      <c r="N109" s="80" t="str">
        <f t="shared" si="6"/>
        <v/>
      </c>
      <c r="O109" s="56" t="str">
        <f t="shared" si="7"/>
        <v/>
      </c>
      <c r="P109" s="9"/>
      <c r="Q109" s="9"/>
      <c r="R109" s="9"/>
      <c r="S109" s="8"/>
      <c r="T109" s="8"/>
      <c r="U109" s="8"/>
      <c r="V109" s="8"/>
      <c r="W109" s="9"/>
      <c r="X109" s="9"/>
      <c r="Y109" s="9"/>
      <c r="Z109" s="9"/>
      <c r="AA109" s="9"/>
      <c r="AB109" s="8"/>
      <c r="AC109" s="8"/>
      <c r="AD109" s="8"/>
      <c r="AE109" s="8"/>
      <c r="AF109" s="8"/>
      <c r="AG109" s="8"/>
      <c r="AH109" s="8"/>
      <c r="AI109" s="8"/>
      <c r="AJ109" s="14"/>
      <c r="AK109" s="21"/>
      <c r="AL109" s="7"/>
      <c r="AM109" s="7"/>
      <c r="AN109" s="10"/>
      <c r="AO109" s="10"/>
    </row>
    <row r="110" spans="2:41" ht="15.75" x14ac:dyDescent="0.25">
      <c r="B110" s="91" t="str">
        <f t="shared" si="8"/>
        <v/>
      </c>
      <c r="C110" s="33"/>
      <c r="D110" s="35"/>
      <c r="E110" s="28" t="str">
        <f>IFERROR(IF(OR(C110="",AND(C110&lt;&gt;"",D110="")),"",(VLOOKUP(C110,'APP BACKGROUND'!A:F,2,0))),"")</f>
        <v/>
      </c>
      <c r="F110" s="29" t="str">
        <f>IF(E110="","",(VLOOKUP(C110,'APP BACKGROUND'!A:F,5,0)))</f>
        <v/>
      </c>
      <c r="G110" s="27" t="str">
        <f>IF(E110="","",(VLOOKUP('Application Form'!C110,'APP BACKGROUND'!A:I,9,0)))</f>
        <v/>
      </c>
      <c r="H110" s="9"/>
      <c r="I110" s="9"/>
      <c r="J110" s="97" t="str">
        <f>IF(H110="","",(VLOOKUP(C110,'APP BACKGROUND'!A:M,13,0)))</f>
        <v/>
      </c>
      <c r="K110" s="98" t="str">
        <f t="shared" si="5"/>
        <v/>
      </c>
      <c r="L110" s="98" t="str">
        <f>IF(H110="","",(VLOOKUP(C110,'APP BACKGROUND'!A:K,11,0)))</f>
        <v/>
      </c>
      <c r="M110" s="55"/>
      <c r="N110" s="80" t="str">
        <f t="shared" si="6"/>
        <v/>
      </c>
      <c r="O110" s="56" t="str">
        <f t="shared" si="7"/>
        <v/>
      </c>
      <c r="P110" s="9"/>
      <c r="Q110" s="9"/>
      <c r="R110" s="9"/>
      <c r="S110" s="8"/>
      <c r="T110" s="8"/>
      <c r="U110" s="8"/>
      <c r="V110" s="8"/>
      <c r="W110" s="9"/>
      <c r="X110" s="9"/>
      <c r="Y110" s="9"/>
      <c r="Z110" s="9"/>
      <c r="AA110" s="9"/>
      <c r="AB110" s="8"/>
      <c r="AC110" s="8"/>
      <c r="AD110" s="8"/>
      <c r="AE110" s="8"/>
      <c r="AF110" s="8"/>
      <c r="AG110" s="8"/>
      <c r="AH110" s="8"/>
      <c r="AI110" s="8"/>
      <c r="AJ110" s="14"/>
      <c r="AK110" s="21"/>
      <c r="AL110" s="7"/>
      <c r="AM110" s="7"/>
      <c r="AN110" s="10"/>
      <c r="AO110" s="10"/>
    </row>
    <row r="111" spans="2:41" ht="15.75" x14ac:dyDescent="0.25">
      <c r="B111" s="91" t="str">
        <f t="shared" si="8"/>
        <v/>
      </c>
      <c r="C111" s="33"/>
      <c r="D111" s="35"/>
      <c r="E111" s="28" t="str">
        <f>IFERROR(IF(OR(C111="",AND(C111&lt;&gt;"",D111="")),"",(VLOOKUP(C111,'APP BACKGROUND'!A:F,2,0))),"")</f>
        <v/>
      </c>
      <c r="F111" s="29" t="str">
        <f>IF(E111="","",(VLOOKUP(C111,'APP BACKGROUND'!A:F,5,0)))</f>
        <v/>
      </c>
      <c r="G111" s="27" t="str">
        <f>IF(E111="","",(VLOOKUP('Application Form'!C111,'APP BACKGROUND'!A:I,9,0)))</f>
        <v/>
      </c>
      <c r="H111" s="9"/>
      <c r="I111" s="9"/>
      <c r="J111" s="97" t="str">
        <f>IF(H111="","",(VLOOKUP(C111,'APP BACKGROUND'!A:M,13,0)))</f>
        <v/>
      </c>
      <c r="K111" s="98" t="str">
        <f t="shared" si="5"/>
        <v/>
      </c>
      <c r="L111" s="98" t="str">
        <f>IF(H111="","",(VLOOKUP(C111,'APP BACKGROUND'!A:K,11,0)))</f>
        <v/>
      </c>
      <c r="M111" s="55"/>
      <c r="N111" s="80" t="str">
        <f t="shared" si="6"/>
        <v/>
      </c>
      <c r="O111" s="56" t="str">
        <f t="shared" si="7"/>
        <v/>
      </c>
      <c r="P111" s="9"/>
      <c r="Q111" s="9"/>
      <c r="R111" s="9"/>
      <c r="S111" s="8"/>
      <c r="T111" s="8"/>
      <c r="U111" s="8"/>
      <c r="V111" s="8"/>
      <c r="W111" s="9"/>
      <c r="X111" s="9"/>
      <c r="Y111" s="9"/>
      <c r="Z111" s="9"/>
      <c r="AA111" s="9"/>
      <c r="AB111" s="8"/>
      <c r="AC111" s="8"/>
      <c r="AD111" s="8"/>
      <c r="AE111" s="8"/>
      <c r="AF111" s="8"/>
      <c r="AG111" s="8"/>
      <c r="AH111" s="8"/>
      <c r="AI111" s="8"/>
      <c r="AJ111" s="14"/>
      <c r="AK111" s="21"/>
      <c r="AL111" s="7"/>
      <c r="AM111" s="7"/>
      <c r="AN111" s="10"/>
      <c r="AO111" s="10"/>
    </row>
    <row r="112" spans="2:41" ht="15.75" x14ac:dyDescent="0.25">
      <c r="B112" s="91" t="str">
        <f t="shared" si="8"/>
        <v/>
      </c>
      <c r="C112" s="33"/>
      <c r="D112" s="35"/>
      <c r="E112" s="28" t="str">
        <f>IFERROR(IF(OR(C112="",AND(C112&lt;&gt;"",D112="")),"",(VLOOKUP(C112,'APP BACKGROUND'!A:F,2,0))),"")</f>
        <v/>
      </c>
      <c r="F112" s="29" t="str">
        <f>IF(E112="","",(VLOOKUP(C112,'APP BACKGROUND'!A:F,5,0)))</f>
        <v/>
      </c>
      <c r="G112" s="27" t="str">
        <f>IF(E112="","",(VLOOKUP('Application Form'!C112,'APP BACKGROUND'!A:I,9,0)))</f>
        <v/>
      </c>
      <c r="H112" s="9"/>
      <c r="I112" s="9"/>
      <c r="J112" s="97" t="str">
        <f>IF(H112="","",(VLOOKUP(C112,'APP BACKGROUND'!A:M,13,0)))</f>
        <v/>
      </c>
      <c r="K112" s="98" t="str">
        <f t="shared" si="5"/>
        <v/>
      </c>
      <c r="L112" s="98" t="str">
        <f>IF(H112="","",(VLOOKUP(C112,'APP BACKGROUND'!A:K,11,0)))</f>
        <v/>
      </c>
      <c r="M112" s="55"/>
      <c r="N112" s="80" t="str">
        <f t="shared" si="6"/>
        <v/>
      </c>
      <c r="O112" s="56" t="str">
        <f t="shared" si="7"/>
        <v/>
      </c>
      <c r="P112" s="9"/>
      <c r="Q112" s="9"/>
      <c r="R112" s="9"/>
      <c r="S112" s="8"/>
      <c r="T112" s="8"/>
      <c r="U112" s="8"/>
      <c r="V112" s="8"/>
      <c r="W112" s="9"/>
      <c r="X112" s="9"/>
      <c r="Y112" s="9"/>
      <c r="Z112" s="9"/>
      <c r="AA112" s="9"/>
      <c r="AB112" s="8"/>
      <c r="AC112" s="8"/>
      <c r="AD112" s="8"/>
      <c r="AE112" s="8"/>
      <c r="AF112" s="8"/>
      <c r="AG112" s="8"/>
      <c r="AH112" s="8"/>
      <c r="AI112" s="8"/>
      <c r="AJ112" s="14"/>
      <c r="AK112" s="21"/>
      <c r="AL112" s="7"/>
      <c r="AM112" s="7"/>
      <c r="AN112" s="10"/>
      <c r="AO112" s="10"/>
    </row>
    <row r="113" spans="2:41" ht="15.75" x14ac:dyDescent="0.25">
      <c r="B113" s="91" t="str">
        <f t="shared" si="8"/>
        <v/>
      </c>
      <c r="C113" s="33"/>
      <c r="D113" s="35"/>
      <c r="E113" s="28" t="str">
        <f>IFERROR(IF(OR(C113="",AND(C113&lt;&gt;"",D113="")),"",(VLOOKUP(C113,'APP BACKGROUND'!A:F,2,0))),"")</f>
        <v/>
      </c>
      <c r="F113" s="29" t="str">
        <f>IF(E113="","",(VLOOKUP(C113,'APP BACKGROUND'!A:F,5,0)))</f>
        <v/>
      </c>
      <c r="G113" s="27" t="str">
        <f>IF(E113="","",(VLOOKUP('Application Form'!C113,'APP BACKGROUND'!A:I,9,0)))</f>
        <v/>
      </c>
      <c r="H113" s="9"/>
      <c r="I113" s="9"/>
      <c r="J113" s="97" t="str">
        <f>IF(H113="","",(VLOOKUP(C113,'APP BACKGROUND'!A:M,13,0)))</f>
        <v/>
      </c>
      <c r="K113" s="98" t="str">
        <f t="shared" si="5"/>
        <v/>
      </c>
      <c r="L113" s="98" t="str">
        <f>IF(H113="","",(VLOOKUP(C113,'APP BACKGROUND'!A:K,11,0)))</f>
        <v/>
      </c>
      <c r="M113" s="55"/>
      <c r="N113" s="80" t="str">
        <f t="shared" si="6"/>
        <v/>
      </c>
      <c r="O113" s="56" t="str">
        <f t="shared" si="7"/>
        <v/>
      </c>
      <c r="P113" s="9"/>
      <c r="Q113" s="9"/>
      <c r="R113" s="9"/>
      <c r="S113" s="8"/>
      <c r="T113" s="8"/>
      <c r="U113" s="8"/>
      <c r="V113" s="8"/>
      <c r="W113" s="9"/>
      <c r="X113" s="9"/>
      <c r="Y113" s="9"/>
      <c r="Z113" s="9"/>
      <c r="AA113" s="9"/>
      <c r="AB113" s="8"/>
      <c r="AC113" s="8"/>
      <c r="AD113" s="8"/>
      <c r="AE113" s="8"/>
      <c r="AF113" s="8"/>
      <c r="AG113" s="8"/>
      <c r="AH113" s="8"/>
      <c r="AI113" s="8"/>
      <c r="AJ113" s="14"/>
      <c r="AK113" s="21"/>
      <c r="AL113" s="7"/>
      <c r="AM113" s="7"/>
      <c r="AN113" s="10"/>
      <c r="AO113" s="10"/>
    </row>
    <row r="114" spans="2:41" ht="15.75" x14ac:dyDescent="0.25">
      <c r="B114" s="91" t="str">
        <f t="shared" si="8"/>
        <v/>
      </c>
      <c r="C114" s="33"/>
      <c r="D114" s="35"/>
      <c r="E114" s="28" t="str">
        <f>IFERROR(IF(OR(C114="",AND(C114&lt;&gt;"",D114="")),"",(VLOOKUP(C114,'APP BACKGROUND'!A:F,2,0))),"")</f>
        <v/>
      </c>
      <c r="F114" s="29" t="str">
        <f>IF(E114="","",(VLOOKUP(C114,'APP BACKGROUND'!A:F,5,0)))</f>
        <v/>
      </c>
      <c r="G114" s="27" t="str">
        <f>IF(E114="","",(VLOOKUP('Application Form'!C114,'APP BACKGROUND'!A:I,9,0)))</f>
        <v/>
      </c>
      <c r="H114" s="9"/>
      <c r="I114" s="9"/>
      <c r="J114" s="97" t="str">
        <f>IF(H114="","",(VLOOKUP(C114,'APP BACKGROUND'!A:M,13,0)))</f>
        <v/>
      </c>
      <c r="K114" s="98" t="str">
        <f t="shared" si="5"/>
        <v/>
      </c>
      <c r="L114" s="98" t="str">
        <f>IF(H114="","",(VLOOKUP(C114,'APP BACKGROUND'!A:K,11,0)))</f>
        <v/>
      </c>
      <c r="M114" s="55"/>
      <c r="N114" s="80" t="str">
        <f t="shared" si="6"/>
        <v/>
      </c>
      <c r="O114" s="56" t="str">
        <f t="shared" si="7"/>
        <v/>
      </c>
      <c r="P114" s="9"/>
      <c r="Q114" s="9"/>
      <c r="R114" s="9"/>
      <c r="S114" s="8"/>
      <c r="T114" s="8"/>
      <c r="U114" s="8"/>
      <c r="V114" s="8"/>
      <c r="W114" s="9"/>
      <c r="X114" s="9"/>
      <c r="Y114" s="9"/>
      <c r="Z114" s="9"/>
      <c r="AA114" s="9"/>
      <c r="AB114" s="8"/>
      <c r="AC114" s="8"/>
      <c r="AD114" s="8"/>
      <c r="AE114" s="8"/>
      <c r="AF114" s="8"/>
      <c r="AG114" s="8"/>
      <c r="AH114" s="8"/>
      <c r="AI114" s="8"/>
      <c r="AJ114" s="14"/>
      <c r="AK114" s="21"/>
      <c r="AL114" s="7"/>
      <c r="AM114" s="7"/>
      <c r="AN114" s="10"/>
      <c r="AO114" s="10"/>
    </row>
    <row r="115" spans="2:41" ht="15.75" x14ac:dyDescent="0.25">
      <c r="B115" s="91" t="str">
        <f t="shared" si="8"/>
        <v/>
      </c>
      <c r="C115" s="33"/>
      <c r="D115" s="35"/>
      <c r="E115" s="28" t="str">
        <f>IFERROR(IF(OR(C115="",AND(C115&lt;&gt;"",D115="")),"",(VLOOKUP(C115,'APP BACKGROUND'!A:F,2,0))),"")</f>
        <v/>
      </c>
      <c r="F115" s="29" t="str">
        <f>IF(E115="","",(VLOOKUP(C115,'APP BACKGROUND'!A:F,5,0)))</f>
        <v/>
      </c>
      <c r="G115" s="27" t="str">
        <f>IF(E115="","",(VLOOKUP('Application Form'!C115,'APP BACKGROUND'!A:I,9,0)))</f>
        <v/>
      </c>
      <c r="H115" s="9"/>
      <c r="I115" s="9"/>
      <c r="J115" s="97" t="str">
        <f>IF(H115="","",(VLOOKUP(C115,'APP BACKGROUND'!A:M,13,0)))</f>
        <v/>
      </c>
      <c r="K115" s="98" t="str">
        <f t="shared" si="5"/>
        <v/>
      </c>
      <c r="L115" s="98" t="str">
        <f>IF(H115="","",(VLOOKUP(C115,'APP BACKGROUND'!A:K,11,0)))</f>
        <v/>
      </c>
      <c r="M115" s="55"/>
      <c r="N115" s="80" t="str">
        <f t="shared" si="6"/>
        <v/>
      </c>
      <c r="O115" s="56" t="str">
        <f t="shared" si="7"/>
        <v/>
      </c>
      <c r="P115" s="9"/>
      <c r="Q115" s="9"/>
      <c r="R115" s="9"/>
      <c r="S115" s="8"/>
      <c r="T115" s="8"/>
      <c r="U115" s="8"/>
      <c r="V115" s="8"/>
      <c r="W115" s="9"/>
      <c r="X115" s="9"/>
      <c r="Y115" s="9"/>
      <c r="Z115" s="9"/>
      <c r="AA115" s="9"/>
      <c r="AB115" s="8"/>
      <c r="AC115" s="8"/>
      <c r="AD115" s="8"/>
      <c r="AE115" s="8"/>
      <c r="AF115" s="8"/>
      <c r="AG115" s="8"/>
      <c r="AH115" s="8"/>
      <c r="AI115" s="8"/>
      <c r="AJ115" s="14"/>
      <c r="AK115" s="21"/>
      <c r="AL115" s="7"/>
      <c r="AM115" s="7"/>
      <c r="AN115" s="10"/>
      <c r="AO115" s="10"/>
    </row>
    <row r="116" spans="2:41" ht="15.75" x14ac:dyDescent="0.25">
      <c r="B116" s="91" t="str">
        <f t="shared" si="8"/>
        <v/>
      </c>
      <c r="C116" s="33"/>
      <c r="D116" s="35"/>
      <c r="E116" s="28" t="str">
        <f>IFERROR(IF(OR(C116="",AND(C116&lt;&gt;"",D116="")),"",(VLOOKUP(C116,'APP BACKGROUND'!A:F,2,0))),"")</f>
        <v/>
      </c>
      <c r="F116" s="29" t="str">
        <f>IF(E116="","",(VLOOKUP(C116,'APP BACKGROUND'!A:F,5,0)))</f>
        <v/>
      </c>
      <c r="G116" s="27" t="str">
        <f>IF(E116="","",(VLOOKUP('Application Form'!C116,'APP BACKGROUND'!A:I,9,0)))</f>
        <v/>
      </c>
      <c r="H116" s="9"/>
      <c r="I116" s="9"/>
      <c r="J116" s="97" t="str">
        <f>IF(H116="","",(VLOOKUP(C116,'APP BACKGROUND'!A:M,13,0)))</f>
        <v/>
      </c>
      <c r="K116" s="98" t="str">
        <f t="shared" si="5"/>
        <v/>
      </c>
      <c r="L116" s="98" t="str">
        <f>IF(H116="","",(VLOOKUP(C116,'APP BACKGROUND'!A:K,11,0)))</f>
        <v/>
      </c>
      <c r="M116" s="55"/>
      <c r="N116" s="80" t="str">
        <f t="shared" si="6"/>
        <v/>
      </c>
      <c r="O116" s="56" t="str">
        <f t="shared" si="7"/>
        <v/>
      </c>
      <c r="P116" s="9"/>
      <c r="Q116" s="9"/>
      <c r="R116" s="9"/>
      <c r="S116" s="8"/>
      <c r="T116" s="8"/>
      <c r="U116" s="8"/>
      <c r="V116" s="8"/>
      <c r="W116" s="9"/>
      <c r="X116" s="9"/>
      <c r="Y116" s="9"/>
      <c r="Z116" s="9"/>
      <c r="AA116" s="9"/>
      <c r="AB116" s="8"/>
      <c r="AC116" s="8"/>
      <c r="AD116" s="8"/>
      <c r="AE116" s="8"/>
      <c r="AF116" s="8"/>
      <c r="AG116" s="8"/>
      <c r="AH116" s="8"/>
      <c r="AI116" s="8"/>
      <c r="AJ116" s="14"/>
      <c r="AK116" s="21"/>
      <c r="AL116" s="7"/>
      <c r="AM116" s="7"/>
      <c r="AN116" s="10"/>
      <c r="AO116" s="10"/>
    </row>
    <row r="117" spans="2:41" ht="15.75" x14ac:dyDescent="0.25">
      <c r="B117" s="91" t="str">
        <f t="shared" si="8"/>
        <v/>
      </c>
      <c r="C117" s="33"/>
      <c r="D117" s="35"/>
      <c r="E117" s="28" t="str">
        <f>IFERROR(IF(OR(C117="",AND(C117&lt;&gt;"",D117="")),"",(VLOOKUP(C117,'APP BACKGROUND'!A:F,2,0))),"")</f>
        <v/>
      </c>
      <c r="F117" s="29" t="str">
        <f>IF(E117="","",(VLOOKUP(C117,'APP BACKGROUND'!A:F,5,0)))</f>
        <v/>
      </c>
      <c r="G117" s="27" t="str">
        <f>IF(E117="","",(VLOOKUP('Application Form'!C117,'APP BACKGROUND'!A:I,9,0)))</f>
        <v/>
      </c>
      <c r="H117" s="9"/>
      <c r="I117" s="9"/>
      <c r="J117" s="97" t="str">
        <f>IF(H117="","",(VLOOKUP(C117,'APP BACKGROUND'!A:M,13,0)))</f>
        <v/>
      </c>
      <c r="K117" s="98" t="str">
        <f t="shared" si="5"/>
        <v/>
      </c>
      <c r="L117" s="98" t="str">
        <f>IF(H117="","",(VLOOKUP(C117,'APP BACKGROUND'!A:K,11,0)))</f>
        <v/>
      </c>
      <c r="M117" s="55"/>
      <c r="N117" s="80" t="str">
        <f t="shared" si="6"/>
        <v/>
      </c>
      <c r="O117" s="56" t="str">
        <f t="shared" si="7"/>
        <v/>
      </c>
      <c r="P117" s="9"/>
      <c r="Q117" s="9"/>
      <c r="R117" s="9"/>
      <c r="S117" s="8"/>
      <c r="T117" s="8"/>
      <c r="U117" s="8"/>
      <c r="V117" s="8"/>
      <c r="W117" s="9"/>
      <c r="X117" s="9"/>
      <c r="Y117" s="9"/>
      <c r="Z117" s="9"/>
      <c r="AA117" s="9"/>
      <c r="AB117" s="8"/>
      <c r="AC117" s="8"/>
      <c r="AD117" s="8"/>
      <c r="AE117" s="8"/>
      <c r="AF117" s="8"/>
      <c r="AG117" s="8"/>
      <c r="AH117" s="8"/>
      <c r="AI117" s="8"/>
      <c r="AJ117" s="14"/>
      <c r="AK117" s="21"/>
      <c r="AL117" s="7"/>
      <c r="AM117" s="7"/>
      <c r="AN117" s="10"/>
      <c r="AO117" s="10"/>
    </row>
    <row r="118" spans="2:41" ht="15.75" x14ac:dyDescent="0.25">
      <c r="B118" s="91" t="str">
        <f t="shared" si="8"/>
        <v/>
      </c>
      <c r="C118" s="33"/>
      <c r="D118" s="35"/>
      <c r="E118" s="28" t="str">
        <f>IFERROR(IF(OR(C118="",AND(C118&lt;&gt;"",D118="")),"",(VLOOKUP(C118,'APP BACKGROUND'!A:F,2,0))),"")</f>
        <v/>
      </c>
      <c r="F118" s="29" t="str">
        <f>IF(E118="","",(VLOOKUP(C118,'APP BACKGROUND'!A:F,5,0)))</f>
        <v/>
      </c>
      <c r="G118" s="27" t="str">
        <f>IF(E118="","",(VLOOKUP('Application Form'!C118,'APP BACKGROUND'!A:I,9,0)))</f>
        <v/>
      </c>
      <c r="H118" s="9"/>
      <c r="I118" s="9"/>
      <c r="J118" s="97" t="str">
        <f>IF(H118="","",(VLOOKUP(C118,'APP BACKGROUND'!A:M,13,0)))</f>
        <v/>
      </c>
      <c r="K118" s="98" t="str">
        <f t="shared" si="5"/>
        <v/>
      </c>
      <c r="L118" s="98" t="str">
        <f>IF(H118="","",(VLOOKUP(C118,'APP BACKGROUND'!A:K,11,0)))</f>
        <v/>
      </c>
      <c r="M118" s="55"/>
      <c r="N118" s="80" t="str">
        <f t="shared" si="6"/>
        <v/>
      </c>
      <c r="O118" s="56" t="str">
        <f t="shared" si="7"/>
        <v/>
      </c>
      <c r="P118" s="9"/>
      <c r="Q118" s="9"/>
      <c r="R118" s="9"/>
      <c r="S118" s="8"/>
      <c r="T118" s="8"/>
      <c r="U118" s="8"/>
      <c r="V118" s="8"/>
      <c r="W118" s="9"/>
      <c r="X118" s="9"/>
      <c r="Y118" s="9"/>
      <c r="Z118" s="9"/>
      <c r="AA118" s="9"/>
      <c r="AB118" s="8"/>
      <c r="AC118" s="8"/>
      <c r="AD118" s="8"/>
      <c r="AE118" s="8"/>
      <c r="AF118" s="8"/>
      <c r="AG118" s="8"/>
      <c r="AH118" s="8"/>
      <c r="AI118" s="8"/>
      <c r="AJ118" s="14"/>
      <c r="AK118" s="21"/>
      <c r="AL118" s="7"/>
      <c r="AM118" s="7"/>
      <c r="AN118" s="10"/>
      <c r="AO118" s="10"/>
    </row>
    <row r="119" spans="2:41" ht="15.75" x14ac:dyDescent="0.25">
      <c r="B119" s="91" t="str">
        <f t="shared" si="8"/>
        <v/>
      </c>
      <c r="C119" s="33"/>
      <c r="D119" s="35"/>
      <c r="E119" s="28" t="str">
        <f>IFERROR(IF(OR(C119="",AND(C119&lt;&gt;"",D119="")),"",(VLOOKUP(C119,'APP BACKGROUND'!A:F,2,0))),"")</f>
        <v/>
      </c>
      <c r="F119" s="29" t="str">
        <f>IF(E119="","",(VLOOKUP(C119,'APP BACKGROUND'!A:F,5,0)))</f>
        <v/>
      </c>
      <c r="G119" s="27" t="str">
        <f>IF(E119="","",(VLOOKUP('Application Form'!C119,'APP BACKGROUND'!A:I,9,0)))</f>
        <v/>
      </c>
      <c r="H119" s="9"/>
      <c r="I119" s="9"/>
      <c r="J119" s="97" t="str">
        <f>IF(H119="","",(VLOOKUP(C119,'APP BACKGROUND'!A:M,13,0)))</f>
        <v/>
      </c>
      <c r="K119" s="98" t="str">
        <f t="shared" si="5"/>
        <v/>
      </c>
      <c r="L119" s="98" t="str">
        <f>IF(H119="","",(VLOOKUP(C119,'APP BACKGROUND'!A:K,11,0)))</f>
        <v/>
      </c>
      <c r="M119" s="55"/>
      <c r="N119" s="80" t="str">
        <f t="shared" si="6"/>
        <v/>
      </c>
      <c r="O119" s="56" t="str">
        <f t="shared" si="7"/>
        <v/>
      </c>
      <c r="P119" s="9"/>
      <c r="Q119" s="9"/>
      <c r="R119" s="9"/>
      <c r="S119" s="8"/>
      <c r="T119" s="8"/>
      <c r="U119" s="8"/>
      <c r="V119" s="8"/>
      <c r="W119" s="9"/>
      <c r="X119" s="9"/>
      <c r="Y119" s="9"/>
      <c r="Z119" s="9"/>
      <c r="AA119" s="9"/>
      <c r="AB119" s="8"/>
      <c r="AC119" s="8"/>
      <c r="AD119" s="8"/>
      <c r="AE119" s="8"/>
      <c r="AF119" s="8"/>
      <c r="AG119" s="8"/>
      <c r="AH119" s="8"/>
      <c r="AI119" s="8"/>
      <c r="AJ119" s="14"/>
      <c r="AK119" s="21"/>
      <c r="AL119" s="7"/>
      <c r="AM119" s="7"/>
      <c r="AN119" s="10"/>
      <c r="AO119" s="10"/>
    </row>
    <row r="120" spans="2:41" ht="15.75" x14ac:dyDescent="0.25">
      <c r="B120" s="91" t="str">
        <f t="shared" si="8"/>
        <v/>
      </c>
      <c r="C120" s="33"/>
      <c r="D120" s="35"/>
      <c r="E120" s="28" t="str">
        <f>IFERROR(IF(OR(C120="",AND(C120&lt;&gt;"",D120="")),"",(VLOOKUP(C120,'APP BACKGROUND'!A:F,2,0))),"")</f>
        <v/>
      </c>
      <c r="F120" s="29" t="str">
        <f>IF(E120="","",(VLOOKUP(C120,'APP BACKGROUND'!A:F,5,0)))</f>
        <v/>
      </c>
      <c r="G120" s="27" t="str">
        <f>IF(E120="","",(VLOOKUP('Application Form'!C120,'APP BACKGROUND'!A:I,9,0)))</f>
        <v/>
      </c>
      <c r="H120" s="9"/>
      <c r="I120" s="9"/>
      <c r="J120" s="97" t="str">
        <f>IF(H120="","",(VLOOKUP(C120,'APP BACKGROUND'!A:M,13,0)))</f>
        <v/>
      </c>
      <c r="K120" s="98" t="str">
        <f t="shared" si="5"/>
        <v/>
      </c>
      <c r="L120" s="98" t="str">
        <f>IF(H120="","",(VLOOKUP(C120,'APP BACKGROUND'!A:K,11,0)))</f>
        <v/>
      </c>
      <c r="M120" s="55"/>
      <c r="N120" s="80" t="str">
        <f t="shared" si="6"/>
        <v/>
      </c>
      <c r="O120" s="56" t="str">
        <f t="shared" si="7"/>
        <v/>
      </c>
      <c r="P120" s="9"/>
      <c r="Q120" s="9"/>
      <c r="R120" s="9"/>
      <c r="S120" s="8"/>
      <c r="T120" s="8"/>
      <c r="U120" s="8"/>
      <c r="V120" s="8"/>
      <c r="W120" s="9"/>
      <c r="X120" s="9"/>
      <c r="Y120" s="9"/>
      <c r="Z120" s="9"/>
      <c r="AA120" s="9"/>
      <c r="AB120" s="8"/>
      <c r="AC120" s="8"/>
      <c r="AD120" s="8"/>
      <c r="AE120" s="8"/>
      <c r="AF120" s="8"/>
      <c r="AG120" s="8"/>
      <c r="AH120" s="8"/>
      <c r="AI120" s="8"/>
      <c r="AJ120" s="14"/>
      <c r="AK120" s="21"/>
      <c r="AL120" s="7"/>
      <c r="AM120" s="7"/>
      <c r="AN120" s="10"/>
      <c r="AO120" s="10"/>
    </row>
    <row r="121" spans="2:41" ht="15.75" x14ac:dyDescent="0.25">
      <c r="B121" s="91" t="str">
        <f t="shared" si="8"/>
        <v/>
      </c>
      <c r="C121" s="33"/>
      <c r="D121" s="35"/>
      <c r="E121" s="28" t="str">
        <f>IFERROR(IF(OR(C121="",AND(C121&lt;&gt;"",D121="")),"",(VLOOKUP(C121,'APP BACKGROUND'!A:F,2,0))),"")</f>
        <v/>
      </c>
      <c r="F121" s="29" t="str">
        <f>IF(E121="","",(VLOOKUP(C121,'APP BACKGROUND'!A:F,5,0)))</f>
        <v/>
      </c>
      <c r="G121" s="27" t="str">
        <f>IF(E121="","",(VLOOKUP('Application Form'!C121,'APP BACKGROUND'!A:I,9,0)))</f>
        <v/>
      </c>
      <c r="H121" s="9"/>
      <c r="I121" s="9"/>
      <c r="J121" s="97" t="str">
        <f>IF(H121="","",(VLOOKUP(C121,'APP BACKGROUND'!A:M,13,0)))</f>
        <v/>
      </c>
      <c r="K121" s="98" t="str">
        <f t="shared" si="5"/>
        <v/>
      </c>
      <c r="L121" s="98" t="str">
        <f>IF(H121="","",(VLOOKUP(C121,'APP BACKGROUND'!A:K,11,0)))</f>
        <v/>
      </c>
      <c r="M121" s="55"/>
      <c r="N121" s="80" t="str">
        <f t="shared" si="6"/>
        <v/>
      </c>
      <c r="O121" s="56" t="str">
        <f t="shared" si="7"/>
        <v/>
      </c>
      <c r="P121" s="9"/>
      <c r="Q121" s="9"/>
      <c r="R121" s="9"/>
      <c r="S121" s="8"/>
      <c r="T121" s="8"/>
      <c r="U121" s="8"/>
      <c r="V121" s="8"/>
      <c r="W121" s="9"/>
      <c r="X121" s="9"/>
      <c r="Y121" s="9"/>
      <c r="Z121" s="9"/>
      <c r="AA121" s="9"/>
      <c r="AB121" s="8"/>
      <c r="AC121" s="8"/>
      <c r="AD121" s="8"/>
      <c r="AE121" s="8"/>
      <c r="AF121" s="8"/>
      <c r="AG121" s="8"/>
      <c r="AH121" s="8"/>
      <c r="AI121" s="8"/>
      <c r="AJ121" s="14"/>
      <c r="AK121" s="21"/>
      <c r="AL121" s="7"/>
      <c r="AM121" s="7"/>
      <c r="AN121" s="10"/>
      <c r="AO121" s="10"/>
    </row>
    <row r="122" spans="2:41" ht="15.75" x14ac:dyDescent="0.25">
      <c r="B122" s="91" t="str">
        <f t="shared" si="8"/>
        <v/>
      </c>
      <c r="C122" s="33"/>
      <c r="D122" s="35"/>
      <c r="E122" s="28" t="str">
        <f>IFERROR(IF(OR(C122="",AND(C122&lt;&gt;"",D122="")),"",(VLOOKUP(C122,'APP BACKGROUND'!A:F,2,0))),"")</f>
        <v/>
      </c>
      <c r="F122" s="29" t="str">
        <f>IF(E122="","",(VLOOKUP(C122,'APP BACKGROUND'!A:F,5,0)))</f>
        <v/>
      </c>
      <c r="G122" s="27" t="str">
        <f>IF(E122="","",(VLOOKUP('Application Form'!C122,'APP BACKGROUND'!A:I,9,0)))</f>
        <v/>
      </c>
      <c r="H122" s="9"/>
      <c r="I122" s="9"/>
      <c r="J122" s="97" t="str">
        <f>IF(H122="","",(VLOOKUP(C122,'APP BACKGROUND'!A:M,13,0)))</f>
        <v/>
      </c>
      <c r="K122" s="98" t="str">
        <f t="shared" si="5"/>
        <v/>
      </c>
      <c r="L122" s="98" t="str">
        <f>IF(H122="","",(VLOOKUP(C122,'APP BACKGROUND'!A:K,11,0)))</f>
        <v/>
      </c>
      <c r="M122" s="55"/>
      <c r="N122" s="80" t="str">
        <f t="shared" si="6"/>
        <v/>
      </c>
      <c r="O122" s="56" t="str">
        <f t="shared" si="7"/>
        <v/>
      </c>
      <c r="P122" s="9"/>
      <c r="Q122" s="9"/>
      <c r="R122" s="9"/>
      <c r="S122" s="8"/>
      <c r="T122" s="8"/>
      <c r="U122" s="8"/>
      <c r="V122" s="8"/>
      <c r="W122" s="9"/>
      <c r="X122" s="9"/>
      <c r="Y122" s="9"/>
      <c r="Z122" s="9"/>
      <c r="AA122" s="9"/>
      <c r="AB122" s="8"/>
      <c r="AC122" s="8"/>
      <c r="AD122" s="8"/>
      <c r="AE122" s="8"/>
      <c r="AF122" s="8"/>
      <c r="AG122" s="8"/>
      <c r="AH122" s="8"/>
      <c r="AI122" s="8"/>
      <c r="AJ122" s="14"/>
      <c r="AK122" s="21"/>
      <c r="AL122" s="7"/>
      <c r="AM122" s="7"/>
      <c r="AN122" s="10"/>
      <c r="AO122" s="10"/>
    </row>
    <row r="123" spans="2:41" ht="15.75" x14ac:dyDescent="0.25">
      <c r="B123" s="91" t="str">
        <f t="shared" si="8"/>
        <v/>
      </c>
      <c r="C123" s="33"/>
      <c r="D123" s="35"/>
      <c r="E123" s="28" t="str">
        <f>IFERROR(IF(OR(C123="",AND(C123&lt;&gt;"",D123="")),"",(VLOOKUP(C123,'APP BACKGROUND'!A:F,2,0))),"")</f>
        <v/>
      </c>
      <c r="F123" s="29" t="str">
        <f>IF(E123="","",(VLOOKUP(C123,'APP BACKGROUND'!A:F,5,0)))</f>
        <v/>
      </c>
      <c r="G123" s="27" t="str">
        <f>IF(E123="","",(VLOOKUP('Application Form'!C123,'APP BACKGROUND'!A:I,9,0)))</f>
        <v/>
      </c>
      <c r="H123" s="9"/>
      <c r="I123" s="9"/>
      <c r="J123" s="97" t="str">
        <f>IF(H123="","",(VLOOKUP(C123,'APP BACKGROUND'!A:M,13,0)))</f>
        <v/>
      </c>
      <c r="K123" s="98" t="str">
        <f t="shared" si="5"/>
        <v/>
      </c>
      <c r="L123" s="98" t="str">
        <f>IF(H123="","",(VLOOKUP(C123,'APP BACKGROUND'!A:K,11,0)))</f>
        <v/>
      </c>
      <c r="M123" s="55"/>
      <c r="N123" s="80" t="str">
        <f t="shared" si="6"/>
        <v/>
      </c>
      <c r="O123" s="56" t="str">
        <f t="shared" si="7"/>
        <v/>
      </c>
      <c r="P123" s="9"/>
      <c r="Q123" s="9"/>
      <c r="R123" s="9"/>
      <c r="S123" s="8"/>
      <c r="T123" s="8"/>
      <c r="U123" s="8"/>
      <c r="V123" s="8"/>
      <c r="W123" s="9"/>
      <c r="X123" s="9"/>
      <c r="Y123" s="9"/>
      <c r="Z123" s="9"/>
      <c r="AA123" s="9"/>
      <c r="AB123" s="8"/>
      <c r="AC123" s="8"/>
      <c r="AD123" s="8"/>
      <c r="AE123" s="8"/>
      <c r="AF123" s="8"/>
      <c r="AG123" s="8"/>
      <c r="AH123" s="8"/>
      <c r="AI123" s="8"/>
      <c r="AJ123" s="14"/>
      <c r="AK123" s="21"/>
      <c r="AL123" s="7"/>
      <c r="AM123" s="7"/>
      <c r="AN123" s="10"/>
      <c r="AO123" s="10"/>
    </row>
    <row r="124" spans="2:41" ht="15.75" x14ac:dyDescent="0.25">
      <c r="B124" s="91" t="str">
        <f t="shared" si="8"/>
        <v/>
      </c>
      <c r="C124" s="33"/>
      <c r="D124" s="35"/>
      <c r="E124" s="28" t="str">
        <f>IFERROR(IF(OR(C124="",AND(C124&lt;&gt;"",D124="")),"",(VLOOKUP(C124,'APP BACKGROUND'!A:F,2,0))),"")</f>
        <v/>
      </c>
      <c r="F124" s="29" t="str">
        <f>IF(E124="","",(VLOOKUP(C124,'APP BACKGROUND'!A:F,5,0)))</f>
        <v/>
      </c>
      <c r="G124" s="27" t="str">
        <f>IF(E124="","",(VLOOKUP('Application Form'!C124,'APP BACKGROUND'!A:I,9,0)))</f>
        <v/>
      </c>
      <c r="H124" s="9"/>
      <c r="I124" s="9"/>
      <c r="J124" s="97" t="str">
        <f>IF(H124="","",(VLOOKUP(C124,'APP BACKGROUND'!A:M,13,0)))</f>
        <v/>
      </c>
      <c r="K124" s="98" t="str">
        <f t="shared" si="5"/>
        <v/>
      </c>
      <c r="L124" s="98" t="str">
        <f>IF(H124="","",(VLOOKUP(C124,'APP BACKGROUND'!A:K,11,0)))</f>
        <v/>
      </c>
      <c r="M124" s="55"/>
      <c r="N124" s="80" t="str">
        <f t="shared" si="6"/>
        <v/>
      </c>
      <c r="O124" s="56" t="str">
        <f t="shared" si="7"/>
        <v/>
      </c>
      <c r="P124" s="9"/>
      <c r="Q124" s="9"/>
      <c r="R124" s="9"/>
      <c r="S124" s="8"/>
      <c r="T124" s="8"/>
      <c r="U124" s="8"/>
      <c r="V124" s="8"/>
      <c r="W124" s="9"/>
      <c r="X124" s="9"/>
      <c r="Y124" s="9"/>
      <c r="Z124" s="9"/>
      <c r="AA124" s="9"/>
      <c r="AB124" s="8"/>
      <c r="AC124" s="8"/>
      <c r="AD124" s="8"/>
      <c r="AE124" s="8"/>
      <c r="AF124" s="8"/>
      <c r="AG124" s="8"/>
      <c r="AH124" s="8"/>
      <c r="AI124" s="8"/>
      <c r="AJ124" s="14"/>
      <c r="AK124" s="21"/>
      <c r="AL124" s="7"/>
      <c r="AM124" s="7"/>
      <c r="AN124" s="10"/>
      <c r="AO124" s="10"/>
    </row>
    <row r="125" spans="2:41" ht="15.75" x14ac:dyDescent="0.25">
      <c r="B125" s="91" t="str">
        <f t="shared" si="8"/>
        <v/>
      </c>
      <c r="C125" s="33"/>
      <c r="D125" s="35"/>
      <c r="E125" s="28" t="str">
        <f>IFERROR(IF(OR(C125="",AND(C125&lt;&gt;"",D125="")),"",(VLOOKUP(C125,'APP BACKGROUND'!A:F,2,0))),"")</f>
        <v/>
      </c>
      <c r="F125" s="29" t="str">
        <f>IF(E125="","",(VLOOKUP(C125,'APP BACKGROUND'!A:F,5,0)))</f>
        <v/>
      </c>
      <c r="G125" s="27" t="str">
        <f>IF(E125="","",(VLOOKUP('Application Form'!C125,'APP BACKGROUND'!A:I,9,0)))</f>
        <v/>
      </c>
      <c r="H125" s="9"/>
      <c r="I125" s="9"/>
      <c r="J125" s="97" t="str">
        <f>IF(H125="","",(VLOOKUP(C125,'APP BACKGROUND'!A:M,13,0)))</f>
        <v/>
      </c>
      <c r="K125" s="98" t="str">
        <f t="shared" si="5"/>
        <v/>
      </c>
      <c r="L125" s="98" t="str">
        <f>IF(H125="","",(VLOOKUP(C125,'APP BACKGROUND'!A:K,11,0)))</f>
        <v/>
      </c>
      <c r="M125" s="55"/>
      <c r="N125" s="80" t="str">
        <f t="shared" si="6"/>
        <v/>
      </c>
      <c r="O125" s="56" t="str">
        <f t="shared" si="7"/>
        <v/>
      </c>
      <c r="P125" s="9"/>
      <c r="Q125" s="9"/>
      <c r="R125" s="9"/>
      <c r="S125" s="8"/>
      <c r="T125" s="8"/>
      <c r="U125" s="8"/>
      <c r="V125" s="8"/>
      <c r="W125" s="9"/>
      <c r="X125" s="9"/>
      <c r="Y125" s="9"/>
      <c r="Z125" s="9"/>
      <c r="AA125" s="9"/>
      <c r="AB125" s="8"/>
      <c r="AC125" s="8"/>
      <c r="AD125" s="8"/>
      <c r="AE125" s="8"/>
      <c r="AF125" s="8"/>
      <c r="AG125" s="8"/>
      <c r="AH125" s="8"/>
      <c r="AI125" s="8"/>
      <c r="AJ125" s="14"/>
      <c r="AK125" s="21"/>
      <c r="AL125" s="7"/>
      <c r="AM125" s="7"/>
      <c r="AN125" s="10"/>
      <c r="AO125" s="10"/>
    </row>
    <row r="126" spans="2:41" ht="15.75" x14ac:dyDescent="0.25">
      <c r="B126" s="91" t="str">
        <f t="shared" si="8"/>
        <v/>
      </c>
      <c r="C126" s="33"/>
      <c r="D126" s="35"/>
      <c r="E126" s="28" t="str">
        <f>IFERROR(IF(OR(C126="",AND(C126&lt;&gt;"",D126="")),"",(VLOOKUP(C126,'APP BACKGROUND'!A:F,2,0))),"")</f>
        <v/>
      </c>
      <c r="F126" s="29" t="str">
        <f>IF(E126="","",(VLOOKUP(C126,'APP BACKGROUND'!A:F,5,0)))</f>
        <v/>
      </c>
      <c r="G126" s="27" t="str">
        <f>IF(E126="","",(VLOOKUP('Application Form'!C126,'APP BACKGROUND'!A:I,9,0)))</f>
        <v/>
      </c>
      <c r="H126" s="9"/>
      <c r="I126" s="9"/>
      <c r="J126" s="97" t="str">
        <f>IF(H126="","",(VLOOKUP(C126,'APP BACKGROUND'!A:M,13,0)))</f>
        <v/>
      </c>
      <c r="K126" s="98" t="str">
        <f t="shared" si="5"/>
        <v/>
      </c>
      <c r="L126" s="98" t="str">
        <f>IF(H126="","",(VLOOKUP(C126,'APP BACKGROUND'!A:K,11,0)))</f>
        <v/>
      </c>
      <c r="M126" s="55"/>
      <c r="N126" s="80" t="str">
        <f t="shared" si="6"/>
        <v/>
      </c>
      <c r="O126" s="56" t="str">
        <f t="shared" si="7"/>
        <v/>
      </c>
      <c r="P126" s="9"/>
      <c r="Q126" s="9"/>
      <c r="R126" s="9"/>
      <c r="S126" s="8"/>
      <c r="T126" s="8"/>
      <c r="U126" s="8"/>
      <c r="V126" s="8"/>
      <c r="W126" s="9"/>
      <c r="X126" s="9"/>
      <c r="Y126" s="9"/>
      <c r="Z126" s="9"/>
      <c r="AA126" s="9"/>
      <c r="AB126" s="8"/>
      <c r="AC126" s="8"/>
      <c r="AD126" s="8"/>
      <c r="AE126" s="8"/>
      <c r="AF126" s="8"/>
      <c r="AG126" s="8"/>
      <c r="AH126" s="8"/>
      <c r="AI126" s="8"/>
      <c r="AJ126" s="14"/>
      <c r="AK126" s="21"/>
      <c r="AL126" s="7"/>
      <c r="AM126" s="7"/>
      <c r="AN126" s="10"/>
      <c r="AO126" s="10"/>
    </row>
    <row r="127" spans="2:41" ht="15.75" x14ac:dyDescent="0.25">
      <c r="B127" s="91" t="str">
        <f t="shared" si="8"/>
        <v/>
      </c>
      <c r="C127" s="33"/>
      <c r="D127" s="35"/>
      <c r="E127" s="28" t="str">
        <f>IFERROR(IF(OR(C127="",AND(C127&lt;&gt;"",D127="")),"",(VLOOKUP(C127,'APP BACKGROUND'!A:F,2,0))),"")</f>
        <v/>
      </c>
      <c r="F127" s="29" t="str">
        <f>IF(E127="","",(VLOOKUP(C127,'APP BACKGROUND'!A:F,5,0)))</f>
        <v/>
      </c>
      <c r="G127" s="27" t="str">
        <f>IF(E127="","",(VLOOKUP('Application Form'!C127,'APP BACKGROUND'!A:I,9,0)))</f>
        <v/>
      </c>
      <c r="H127" s="9"/>
      <c r="I127" s="9"/>
      <c r="J127" s="97" t="str">
        <f>IF(H127="","",(VLOOKUP(C127,'APP BACKGROUND'!A:M,13,0)))</f>
        <v/>
      </c>
      <c r="K127" s="98" t="str">
        <f t="shared" si="5"/>
        <v/>
      </c>
      <c r="L127" s="98" t="str">
        <f>IF(H127="","",(VLOOKUP(C127,'APP BACKGROUND'!A:K,11,0)))</f>
        <v/>
      </c>
      <c r="M127" s="55"/>
      <c r="N127" s="80" t="str">
        <f t="shared" si="6"/>
        <v/>
      </c>
      <c r="O127" s="56" t="str">
        <f t="shared" si="7"/>
        <v/>
      </c>
      <c r="P127" s="9"/>
      <c r="Q127" s="9"/>
      <c r="R127" s="9"/>
      <c r="S127" s="8"/>
      <c r="T127" s="8"/>
      <c r="U127" s="8"/>
      <c r="V127" s="8"/>
      <c r="W127" s="9"/>
      <c r="X127" s="9"/>
      <c r="Y127" s="9"/>
      <c r="Z127" s="9"/>
      <c r="AA127" s="9"/>
      <c r="AB127" s="8"/>
      <c r="AC127" s="8"/>
      <c r="AD127" s="8"/>
      <c r="AE127" s="8"/>
      <c r="AF127" s="8"/>
      <c r="AG127" s="8"/>
      <c r="AH127" s="8"/>
      <c r="AI127" s="8"/>
      <c r="AJ127" s="14"/>
      <c r="AK127" s="21"/>
      <c r="AL127" s="7"/>
      <c r="AM127" s="7"/>
      <c r="AN127" s="10"/>
      <c r="AO127" s="10"/>
    </row>
    <row r="128" spans="2:41" ht="15.75" x14ac:dyDescent="0.25">
      <c r="B128" s="91" t="str">
        <f t="shared" si="8"/>
        <v/>
      </c>
      <c r="C128" s="33"/>
      <c r="D128" s="35"/>
      <c r="E128" s="28" t="str">
        <f>IFERROR(IF(OR(C128="",AND(C128&lt;&gt;"",D128="")),"",(VLOOKUP(C128,'APP BACKGROUND'!A:F,2,0))),"")</f>
        <v/>
      </c>
      <c r="F128" s="29" t="str">
        <f>IF(E128="","",(VLOOKUP(C128,'APP BACKGROUND'!A:F,5,0)))</f>
        <v/>
      </c>
      <c r="G128" s="27" t="str">
        <f>IF(E128="","",(VLOOKUP('Application Form'!C128,'APP BACKGROUND'!A:I,9,0)))</f>
        <v/>
      </c>
      <c r="H128" s="9"/>
      <c r="I128" s="9"/>
      <c r="J128" s="97" t="str">
        <f>IF(H128="","",(VLOOKUP(C128,'APP BACKGROUND'!A:M,13,0)))</f>
        <v/>
      </c>
      <c r="K128" s="98" t="str">
        <f t="shared" si="5"/>
        <v/>
      </c>
      <c r="L128" s="98" t="str">
        <f>IF(H128="","",(VLOOKUP(C128,'APP BACKGROUND'!A:K,11,0)))</f>
        <v/>
      </c>
      <c r="M128" s="55"/>
      <c r="N128" s="80" t="str">
        <f t="shared" si="6"/>
        <v/>
      </c>
      <c r="O128" s="56" t="str">
        <f t="shared" si="7"/>
        <v/>
      </c>
      <c r="P128" s="9"/>
      <c r="Q128" s="9"/>
      <c r="R128" s="9"/>
      <c r="S128" s="8"/>
      <c r="T128" s="8"/>
      <c r="U128" s="8"/>
      <c r="V128" s="8"/>
      <c r="W128" s="9"/>
      <c r="X128" s="9"/>
      <c r="Y128" s="9"/>
      <c r="Z128" s="9"/>
      <c r="AA128" s="9"/>
      <c r="AB128" s="8"/>
      <c r="AC128" s="8"/>
      <c r="AD128" s="8"/>
      <c r="AE128" s="8"/>
      <c r="AF128" s="8"/>
      <c r="AG128" s="8"/>
      <c r="AH128" s="8"/>
      <c r="AI128" s="8"/>
      <c r="AJ128" s="14"/>
      <c r="AK128" s="21"/>
      <c r="AL128" s="7"/>
      <c r="AM128" s="7"/>
      <c r="AN128" s="10"/>
      <c r="AO128" s="10"/>
    </row>
    <row r="129" spans="2:41" ht="15.75" x14ac:dyDescent="0.25">
      <c r="B129" s="91" t="str">
        <f t="shared" si="8"/>
        <v/>
      </c>
      <c r="C129" s="33"/>
      <c r="D129" s="35"/>
      <c r="E129" s="28" t="str">
        <f>IFERROR(IF(OR(C129="",AND(C129&lt;&gt;"",D129="")),"",(VLOOKUP(C129,'APP BACKGROUND'!A:F,2,0))),"")</f>
        <v/>
      </c>
      <c r="F129" s="29" t="str">
        <f>IF(E129="","",(VLOOKUP(C129,'APP BACKGROUND'!A:F,5,0)))</f>
        <v/>
      </c>
      <c r="G129" s="27" t="str">
        <f>IF(E129="","",(VLOOKUP('Application Form'!C129,'APP BACKGROUND'!A:I,9,0)))</f>
        <v/>
      </c>
      <c r="H129" s="9"/>
      <c r="I129" s="9"/>
      <c r="J129" s="97" t="str">
        <f>IF(H129="","",(VLOOKUP(C129,'APP BACKGROUND'!A:M,13,0)))</f>
        <v/>
      </c>
      <c r="K129" s="98" t="str">
        <f t="shared" si="5"/>
        <v/>
      </c>
      <c r="L129" s="98" t="str">
        <f>IF(H129="","",(VLOOKUP(C129,'APP BACKGROUND'!A:K,11,0)))</f>
        <v/>
      </c>
      <c r="M129" s="55"/>
      <c r="N129" s="80" t="str">
        <f t="shared" si="6"/>
        <v/>
      </c>
      <c r="O129" s="56" t="str">
        <f t="shared" si="7"/>
        <v/>
      </c>
      <c r="P129" s="9"/>
      <c r="Q129" s="9"/>
      <c r="R129" s="9"/>
      <c r="S129" s="8"/>
      <c r="T129" s="8"/>
      <c r="U129" s="8"/>
      <c r="V129" s="8"/>
      <c r="W129" s="9"/>
      <c r="X129" s="9"/>
      <c r="Y129" s="9"/>
      <c r="Z129" s="9"/>
      <c r="AA129" s="9"/>
      <c r="AB129" s="8"/>
      <c r="AC129" s="8"/>
      <c r="AD129" s="8"/>
      <c r="AE129" s="8"/>
      <c r="AF129" s="8"/>
      <c r="AG129" s="8"/>
      <c r="AH129" s="8"/>
      <c r="AI129" s="8"/>
      <c r="AJ129" s="14"/>
      <c r="AK129" s="21"/>
      <c r="AL129" s="7"/>
      <c r="AM129" s="7"/>
      <c r="AN129" s="10"/>
      <c r="AO129" s="10"/>
    </row>
    <row r="130" spans="2:41" ht="15.75" x14ac:dyDescent="0.25">
      <c r="B130" s="91" t="str">
        <f t="shared" si="8"/>
        <v/>
      </c>
      <c r="C130" s="33"/>
      <c r="D130" s="35"/>
      <c r="E130" s="28" t="str">
        <f>IFERROR(IF(OR(C130="",AND(C130&lt;&gt;"",D130="")),"",(VLOOKUP(C130,'APP BACKGROUND'!A:F,2,0))),"")</f>
        <v/>
      </c>
      <c r="F130" s="29" t="str">
        <f>IF(E130="","",(VLOOKUP(C130,'APP BACKGROUND'!A:F,5,0)))</f>
        <v/>
      </c>
      <c r="G130" s="27" t="str">
        <f>IF(E130="","",(VLOOKUP('Application Form'!C130,'APP BACKGROUND'!A:I,9,0)))</f>
        <v/>
      </c>
      <c r="H130" s="9"/>
      <c r="I130" s="9"/>
      <c r="J130" s="97" t="str">
        <f>IF(H130="","",(VLOOKUP(C130,'APP BACKGROUND'!A:M,13,0)))</f>
        <v/>
      </c>
      <c r="K130" s="98" t="str">
        <f t="shared" si="5"/>
        <v/>
      </c>
      <c r="L130" s="98" t="str">
        <f>IF(H130="","",(VLOOKUP(C130,'APP BACKGROUND'!A:K,11,0)))</f>
        <v/>
      </c>
      <c r="M130" s="55"/>
      <c r="N130" s="80" t="str">
        <f t="shared" si="6"/>
        <v/>
      </c>
      <c r="O130" s="56" t="str">
        <f t="shared" si="7"/>
        <v/>
      </c>
      <c r="P130" s="9"/>
      <c r="Q130" s="9"/>
      <c r="R130" s="9"/>
      <c r="S130" s="8"/>
      <c r="T130" s="8"/>
      <c r="U130" s="8"/>
      <c r="V130" s="8"/>
      <c r="W130" s="9"/>
      <c r="X130" s="9"/>
      <c r="Y130" s="9"/>
      <c r="Z130" s="9"/>
      <c r="AA130" s="9"/>
      <c r="AB130" s="8"/>
      <c r="AC130" s="8"/>
      <c r="AD130" s="8"/>
      <c r="AE130" s="8"/>
      <c r="AF130" s="8"/>
      <c r="AG130" s="8"/>
      <c r="AH130" s="8"/>
      <c r="AI130" s="8"/>
      <c r="AJ130" s="14"/>
      <c r="AK130" s="21"/>
      <c r="AL130" s="7"/>
      <c r="AM130" s="7"/>
      <c r="AN130" s="10"/>
      <c r="AO130" s="10"/>
    </row>
    <row r="131" spans="2:41" ht="15.75" x14ac:dyDescent="0.25">
      <c r="B131" s="91" t="str">
        <f t="shared" si="8"/>
        <v/>
      </c>
      <c r="C131" s="33"/>
      <c r="D131" s="35"/>
      <c r="E131" s="28" t="str">
        <f>IFERROR(IF(OR(C131="",AND(C131&lt;&gt;"",D131="")),"",(VLOOKUP(C131,'APP BACKGROUND'!A:F,2,0))),"")</f>
        <v/>
      </c>
      <c r="F131" s="29" t="str">
        <f>IF(E131="","",(VLOOKUP(C131,'APP BACKGROUND'!A:F,5,0)))</f>
        <v/>
      </c>
      <c r="G131" s="27" t="str">
        <f>IF(E131="","",(VLOOKUP('Application Form'!C131,'APP BACKGROUND'!A:I,9,0)))</f>
        <v/>
      </c>
      <c r="H131" s="9"/>
      <c r="I131" s="9"/>
      <c r="J131" s="97" t="str">
        <f>IF(H131="","",(VLOOKUP(C131,'APP BACKGROUND'!A:M,13,0)))</f>
        <v/>
      </c>
      <c r="K131" s="98" t="str">
        <f t="shared" si="5"/>
        <v/>
      </c>
      <c r="L131" s="98" t="str">
        <f>IF(H131="","",(VLOOKUP(C131,'APP BACKGROUND'!A:K,11,0)))</f>
        <v/>
      </c>
      <c r="M131" s="55"/>
      <c r="N131" s="80" t="str">
        <f t="shared" si="6"/>
        <v/>
      </c>
      <c r="O131" s="56" t="str">
        <f t="shared" si="7"/>
        <v/>
      </c>
      <c r="P131" s="9"/>
      <c r="Q131" s="9"/>
      <c r="R131" s="9"/>
      <c r="S131" s="8"/>
      <c r="T131" s="8"/>
      <c r="U131" s="8"/>
      <c r="V131" s="8"/>
      <c r="W131" s="9"/>
      <c r="X131" s="9"/>
      <c r="Y131" s="9"/>
      <c r="Z131" s="9"/>
      <c r="AA131" s="9"/>
      <c r="AB131" s="8"/>
      <c r="AC131" s="8"/>
      <c r="AD131" s="8"/>
      <c r="AE131" s="8"/>
      <c r="AF131" s="8"/>
      <c r="AG131" s="8"/>
      <c r="AH131" s="8"/>
      <c r="AI131" s="8"/>
      <c r="AJ131" s="14"/>
      <c r="AK131" s="21"/>
      <c r="AL131" s="7"/>
      <c r="AM131" s="7"/>
      <c r="AN131" s="10"/>
      <c r="AO131" s="10"/>
    </row>
    <row r="132" spans="2:41" ht="15.75" x14ac:dyDescent="0.25">
      <c r="B132" s="91" t="str">
        <f t="shared" si="8"/>
        <v/>
      </c>
      <c r="C132" s="33"/>
      <c r="D132" s="35"/>
      <c r="E132" s="28" t="str">
        <f>IFERROR(IF(OR(C132="",AND(C132&lt;&gt;"",D132="")),"",(VLOOKUP(C132,'APP BACKGROUND'!A:F,2,0))),"")</f>
        <v/>
      </c>
      <c r="F132" s="29" t="str">
        <f>IF(E132="","",(VLOOKUP(C132,'APP BACKGROUND'!A:F,5,0)))</f>
        <v/>
      </c>
      <c r="G132" s="27" t="str">
        <f>IF(E132="","",(VLOOKUP('Application Form'!C132,'APP BACKGROUND'!A:I,9,0)))</f>
        <v/>
      </c>
      <c r="H132" s="9"/>
      <c r="I132" s="9"/>
      <c r="J132" s="97" t="str">
        <f>IF(H132="","",(VLOOKUP(C132,'APP BACKGROUND'!A:M,13,0)))</f>
        <v/>
      </c>
      <c r="K132" s="98" t="str">
        <f t="shared" si="5"/>
        <v/>
      </c>
      <c r="L132" s="98" t="str">
        <f>IF(H132="","",(VLOOKUP(C132,'APP BACKGROUND'!A:K,11,0)))</f>
        <v/>
      </c>
      <c r="M132" s="55"/>
      <c r="N132" s="80" t="str">
        <f t="shared" si="6"/>
        <v/>
      </c>
      <c r="O132" s="56" t="str">
        <f t="shared" si="7"/>
        <v/>
      </c>
      <c r="P132" s="9"/>
      <c r="Q132" s="9"/>
      <c r="R132" s="9"/>
      <c r="S132" s="8"/>
      <c r="T132" s="8"/>
      <c r="U132" s="8"/>
      <c r="V132" s="8"/>
      <c r="W132" s="9"/>
      <c r="X132" s="9"/>
      <c r="Y132" s="9"/>
      <c r="Z132" s="9"/>
      <c r="AA132" s="9"/>
      <c r="AB132" s="8"/>
      <c r="AC132" s="8"/>
      <c r="AD132" s="8"/>
      <c r="AE132" s="8"/>
      <c r="AF132" s="8"/>
      <c r="AG132" s="8"/>
      <c r="AH132" s="8"/>
      <c r="AI132" s="8"/>
      <c r="AJ132" s="14"/>
      <c r="AK132" s="21"/>
      <c r="AL132" s="7"/>
      <c r="AM132" s="7"/>
      <c r="AN132" s="10"/>
      <c r="AO132" s="10"/>
    </row>
    <row r="133" spans="2:41" ht="15.75" x14ac:dyDescent="0.25">
      <c r="B133" s="91" t="str">
        <f t="shared" si="8"/>
        <v/>
      </c>
      <c r="C133" s="33"/>
      <c r="D133" s="35"/>
      <c r="E133" s="28" t="str">
        <f>IFERROR(IF(OR(C133="",AND(C133&lt;&gt;"",D133="")),"",(VLOOKUP(C133,'APP BACKGROUND'!A:F,2,0))),"")</f>
        <v/>
      </c>
      <c r="F133" s="29" t="str">
        <f>IF(E133="","",(VLOOKUP(C133,'APP BACKGROUND'!A:F,5,0)))</f>
        <v/>
      </c>
      <c r="G133" s="27" t="str">
        <f>IF(E133="","",(VLOOKUP('Application Form'!C133,'APP BACKGROUND'!A:I,9,0)))</f>
        <v/>
      </c>
      <c r="H133" s="9"/>
      <c r="I133" s="9"/>
      <c r="J133" s="97" t="str">
        <f>IF(H133="","",(VLOOKUP(C133,'APP BACKGROUND'!A:M,13,0)))</f>
        <v/>
      </c>
      <c r="K133" s="98" t="str">
        <f t="shared" si="5"/>
        <v/>
      </c>
      <c r="L133" s="98" t="str">
        <f>IF(H133="","",(VLOOKUP(C133,'APP BACKGROUND'!A:K,11,0)))</f>
        <v/>
      </c>
      <c r="M133" s="55"/>
      <c r="N133" s="80" t="str">
        <f t="shared" si="6"/>
        <v/>
      </c>
      <c r="O133" s="56" t="str">
        <f t="shared" si="7"/>
        <v/>
      </c>
      <c r="P133" s="9"/>
      <c r="Q133" s="9"/>
      <c r="R133" s="9"/>
      <c r="S133" s="8"/>
      <c r="T133" s="8"/>
      <c r="U133" s="8"/>
      <c r="V133" s="8"/>
      <c r="W133" s="9"/>
      <c r="X133" s="9"/>
      <c r="Y133" s="9"/>
      <c r="Z133" s="9"/>
      <c r="AA133" s="9"/>
      <c r="AB133" s="8"/>
      <c r="AC133" s="8"/>
      <c r="AD133" s="8"/>
      <c r="AE133" s="8"/>
      <c r="AF133" s="8"/>
      <c r="AG133" s="8"/>
      <c r="AH133" s="8"/>
      <c r="AI133" s="8"/>
      <c r="AJ133" s="14"/>
      <c r="AK133" s="21"/>
      <c r="AL133" s="7"/>
      <c r="AM133" s="7"/>
      <c r="AN133" s="10"/>
      <c r="AO133" s="10"/>
    </row>
    <row r="134" spans="2:41" ht="15.75" x14ac:dyDescent="0.25">
      <c r="B134" s="91" t="str">
        <f t="shared" si="8"/>
        <v/>
      </c>
      <c r="C134" s="33"/>
      <c r="D134" s="35"/>
      <c r="E134" s="28" t="str">
        <f>IFERROR(IF(OR(C134="",AND(C134&lt;&gt;"",D134="")),"",(VLOOKUP(C134,'APP BACKGROUND'!A:F,2,0))),"")</f>
        <v/>
      </c>
      <c r="F134" s="29" t="str">
        <f>IF(E134="","",(VLOOKUP(C134,'APP BACKGROUND'!A:F,5,0)))</f>
        <v/>
      </c>
      <c r="G134" s="27" t="str">
        <f>IF(E134="","",(VLOOKUP('Application Form'!C134,'APP BACKGROUND'!A:I,9,0)))</f>
        <v/>
      </c>
      <c r="H134" s="9"/>
      <c r="I134" s="9"/>
      <c r="J134" s="97" t="str">
        <f>IF(H134="","",(VLOOKUP(C134,'APP BACKGROUND'!A:M,13,0)))</f>
        <v/>
      </c>
      <c r="K134" s="98" t="str">
        <f t="shared" si="5"/>
        <v/>
      </c>
      <c r="L134" s="98" t="str">
        <f>IF(H134="","",(VLOOKUP(C134,'APP BACKGROUND'!A:K,11,0)))</f>
        <v/>
      </c>
      <c r="M134" s="55"/>
      <c r="N134" s="80" t="str">
        <f t="shared" si="6"/>
        <v/>
      </c>
      <c r="O134" s="56" t="str">
        <f t="shared" si="7"/>
        <v/>
      </c>
      <c r="P134" s="9"/>
      <c r="Q134" s="9"/>
      <c r="R134" s="9"/>
      <c r="S134" s="8"/>
      <c r="T134" s="8"/>
      <c r="U134" s="8"/>
      <c r="V134" s="8"/>
      <c r="W134" s="9"/>
      <c r="X134" s="9"/>
      <c r="Y134" s="9"/>
      <c r="Z134" s="9"/>
      <c r="AA134" s="9"/>
      <c r="AB134" s="8"/>
      <c r="AC134" s="8"/>
      <c r="AD134" s="8"/>
      <c r="AE134" s="8"/>
      <c r="AF134" s="8"/>
      <c r="AG134" s="8"/>
      <c r="AH134" s="8"/>
      <c r="AI134" s="8"/>
      <c r="AJ134" s="14"/>
      <c r="AK134" s="21"/>
      <c r="AL134" s="7"/>
      <c r="AM134" s="7"/>
      <c r="AN134" s="10"/>
      <c r="AO134" s="10"/>
    </row>
    <row r="135" spans="2:41" ht="15.75" x14ac:dyDescent="0.25">
      <c r="B135" s="91" t="str">
        <f t="shared" si="8"/>
        <v/>
      </c>
      <c r="C135" s="33"/>
      <c r="D135" s="35"/>
      <c r="E135" s="28" t="str">
        <f>IFERROR(IF(OR(C135="",AND(C135&lt;&gt;"",D135="")),"",(VLOOKUP(C135,'APP BACKGROUND'!A:F,2,0))),"")</f>
        <v/>
      </c>
      <c r="F135" s="29" t="str">
        <f>IF(E135="","",(VLOOKUP(C135,'APP BACKGROUND'!A:F,5,0)))</f>
        <v/>
      </c>
      <c r="G135" s="27" t="str">
        <f>IF(E135="","",(VLOOKUP('Application Form'!C135,'APP BACKGROUND'!A:I,9,0)))</f>
        <v/>
      </c>
      <c r="H135" s="9"/>
      <c r="I135" s="9"/>
      <c r="J135" s="97" t="str">
        <f>IF(H135="","",(VLOOKUP(C135,'APP BACKGROUND'!A:M,13,0)))</f>
        <v/>
      </c>
      <c r="K135" s="98" t="str">
        <f t="shared" si="5"/>
        <v/>
      </c>
      <c r="L135" s="98" t="str">
        <f>IF(H135="","",(VLOOKUP(C135,'APP BACKGROUND'!A:K,11,0)))</f>
        <v/>
      </c>
      <c r="M135" s="55"/>
      <c r="N135" s="80" t="str">
        <f t="shared" si="6"/>
        <v/>
      </c>
      <c r="O135" s="56" t="str">
        <f t="shared" si="7"/>
        <v/>
      </c>
      <c r="P135" s="9"/>
      <c r="Q135" s="9"/>
      <c r="R135" s="9"/>
      <c r="S135" s="8"/>
      <c r="T135" s="8"/>
      <c r="U135" s="8"/>
      <c r="V135" s="8"/>
      <c r="W135" s="9"/>
      <c r="X135" s="9"/>
      <c r="Y135" s="9"/>
      <c r="Z135" s="9"/>
      <c r="AA135" s="9"/>
      <c r="AB135" s="8"/>
      <c r="AC135" s="8"/>
      <c r="AD135" s="8"/>
      <c r="AE135" s="8"/>
      <c r="AF135" s="8"/>
      <c r="AG135" s="8"/>
      <c r="AH135" s="8"/>
      <c r="AI135" s="8"/>
      <c r="AJ135" s="14"/>
      <c r="AK135" s="21"/>
      <c r="AL135" s="7"/>
      <c r="AM135" s="7"/>
      <c r="AN135" s="10"/>
      <c r="AO135" s="10"/>
    </row>
    <row r="136" spans="2:41" ht="15.75" x14ac:dyDescent="0.25">
      <c r="B136" s="91" t="str">
        <f t="shared" si="8"/>
        <v/>
      </c>
      <c r="C136" s="33"/>
      <c r="D136" s="35"/>
      <c r="E136" s="28" t="str">
        <f>IFERROR(IF(OR(C136="",AND(C136&lt;&gt;"",D136="")),"",(VLOOKUP(C136,'APP BACKGROUND'!A:F,2,0))),"")</f>
        <v/>
      </c>
      <c r="F136" s="29" t="str">
        <f>IF(E136="","",(VLOOKUP(C136,'APP BACKGROUND'!A:F,5,0)))</f>
        <v/>
      </c>
      <c r="G136" s="27" t="str">
        <f>IF(E136="","",(VLOOKUP('Application Form'!C136,'APP BACKGROUND'!A:I,9,0)))</f>
        <v/>
      </c>
      <c r="H136" s="9"/>
      <c r="I136" s="9"/>
      <c r="J136" s="97" t="str">
        <f>IF(H136="","",(VLOOKUP(C136,'APP BACKGROUND'!A:M,13,0)))</f>
        <v/>
      </c>
      <c r="K136" s="98" t="str">
        <f t="shared" si="5"/>
        <v/>
      </c>
      <c r="L136" s="98" t="str">
        <f>IF(H136="","",(VLOOKUP(C136,'APP BACKGROUND'!A:K,11,0)))</f>
        <v/>
      </c>
      <c r="M136" s="55"/>
      <c r="N136" s="80" t="str">
        <f t="shared" si="6"/>
        <v/>
      </c>
      <c r="O136" s="56" t="str">
        <f t="shared" si="7"/>
        <v/>
      </c>
      <c r="P136" s="9"/>
      <c r="Q136" s="9"/>
      <c r="R136" s="9"/>
      <c r="S136" s="8"/>
      <c r="T136" s="8"/>
      <c r="U136" s="8"/>
      <c r="V136" s="8"/>
      <c r="W136" s="9"/>
      <c r="X136" s="9"/>
      <c r="Y136" s="9"/>
      <c r="Z136" s="9"/>
      <c r="AA136" s="9"/>
      <c r="AB136" s="8"/>
      <c r="AC136" s="8"/>
      <c r="AD136" s="8"/>
      <c r="AE136" s="8"/>
      <c r="AF136" s="8"/>
      <c r="AG136" s="8"/>
      <c r="AH136" s="8"/>
      <c r="AI136" s="8"/>
      <c r="AJ136" s="14"/>
      <c r="AK136" s="21"/>
      <c r="AL136" s="7"/>
      <c r="AM136" s="7"/>
      <c r="AN136" s="10"/>
      <c r="AO136" s="10"/>
    </row>
    <row r="137" spans="2:41" ht="15.75" x14ac:dyDescent="0.25">
      <c r="B137" s="91" t="str">
        <f t="shared" si="8"/>
        <v/>
      </c>
      <c r="C137" s="33"/>
      <c r="D137" s="35"/>
      <c r="E137" s="28" t="str">
        <f>IFERROR(IF(OR(C137="",AND(C137&lt;&gt;"",D137="")),"",(VLOOKUP(C137,'APP BACKGROUND'!A:F,2,0))),"")</f>
        <v/>
      </c>
      <c r="F137" s="29" t="str">
        <f>IF(E137="","",(VLOOKUP(C137,'APP BACKGROUND'!A:F,5,0)))</f>
        <v/>
      </c>
      <c r="G137" s="27" t="str">
        <f>IF(E137="","",(VLOOKUP('Application Form'!C137,'APP BACKGROUND'!A:I,9,0)))</f>
        <v/>
      </c>
      <c r="H137" s="9"/>
      <c r="I137" s="9"/>
      <c r="J137" s="97" t="str">
        <f>IF(H137="","",(VLOOKUP(C137,'APP BACKGROUND'!A:M,13,0)))</f>
        <v/>
      </c>
      <c r="K137" s="98" t="str">
        <f t="shared" si="5"/>
        <v/>
      </c>
      <c r="L137" s="98" t="str">
        <f>IF(H137="","",(VLOOKUP(C137,'APP BACKGROUND'!A:K,11,0)))</f>
        <v/>
      </c>
      <c r="M137" s="55"/>
      <c r="N137" s="80" t="str">
        <f t="shared" si="6"/>
        <v/>
      </c>
      <c r="O137" s="56" t="str">
        <f t="shared" si="7"/>
        <v/>
      </c>
      <c r="P137" s="9"/>
      <c r="Q137" s="9"/>
      <c r="R137" s="9"/>
      <c r="S137" s="8"/>
      <c r="T137" s="8"/>
      <c r="U137" s="8"/>
      <c r="V137" s="8"/>
      <c r="W137" s="9"/>
      <c r="X137" s="9"/>
      <c r="Y137" s="9"/>
      <c r="Z137" s="9"/>
      <c r="AA137" s="9"/>
      <c r="AB137" s="8"/>
      <c r="AC137" s="8"/>
      <c r="AD137" s="8"/>
      <c r="AE137" s="8"/>
      <c r="AF137" s="8"/>
      <c r="AG137" s="8"/>
      <c r="AH137" s="8"/>
      <c r="AI137" s="8"/>
      <c r="AJ137" s="14"/>
      <c r="AK137" s="21"/>
      <c r="AL137" s="7"/>
      <c r="AM137" s="7"/>
      <c r="AN137" s="10"/>
      <c r="AO137" s="10"/>
    </row>
    <row r="138" spans="2:41" ht="15.75" x14ac:dyDescent="0.25">
      <c r="B138" s="91" t="str">
        <f t="shared" si="8"/>
        <v/>
      </c>
      <c r="C138" s="33"/>
      <c r="D138" s="35"/>
      <c r="E138" s="28" t="str">
        <f>IFERROR(IF(OR(C138="",AND(C138&lt;&gt;"",D138="")),"",(VLOOKUP(C138,'APP BACKGROUND'!A:F,2,0))),"")</f>
        <v/>
      </c>
      <c r="F138" s="29" t="str">
        <f>IF(E138="","",(VLOOKUP(C138,'APP BACKGROUND'!A:F,5,0)))</f>
        <v/>
      </c>
      <c r="G138" s="27" t="str">
        <f>IF(E138="","",(VLOOKUP('Application Form'!C138,'APP BACKGROUND'!A:I,9,0)))</f>
        <v/>
      </c>
      <c r="H138" s="9"/>
      <c r="I138" s="9"/>
      <c r="J138" s="97" t="str">
        <f>IF(H138="","",(VLOOKUP(C138,'APP BACKGROUND'!A:M,13,0)))</f>
        <v/>
      </c>
      <c r="K138" s="98" t="str">
        <f t="shared" si="5"/>
        <v/>
      </c>
      <c r="L138" s="98" t="str">
        <f>IF(H138="","",(VLOOKUP(C138,'APP BACKGROUND'!A:K,11,0)))</f>
        <v/>
      </c>
      <c r="M138" s="55"/>
      <c r="N138" s="80" t="str">
        <f t="shared" si="6"/>
        <v/>
      </c>
      <c r="O138" s="56" t="str">
        <f t="shared" si="7"/>
        <v/>
      </c>
      <c r="P138" s="9"/>
      <c r="Q138" s="9"/>
      <c r="R138" s="9"/>
      <c r="S138" s="8"/>
      <c r="T138" s="8"/>
      <c r="U138" s="8"/>
      <c r="V138" s="8"/>
      <c r="W138" s="9"/>
      <c r="X138" s="9"/>
      <c r="Y138" s="9"/>
      <c r="Z138" s="9"/>
      <c r="AA138" s="9"/>
      <c r="AB138" s="8"/>
      <c r="AC138" s="8"/>
      <c r="AD138" s="8"/>
      <c r="AE138" s="8"/>
      <c r="AF138" s="8"/>
      <c r="AG138" s="8"/>
      <c r="AH138" s="8"/>
      <c r="AI138" s="8"/>
      <c r="AJ138" s="14"/>
      <c r="AK138" s="21"/>
      <c r="AL138" s="7"/>
      <c r="AM138" s="7"/>
      <c r="AN138" s="10"/>
      <c r="AO138" s="10"/>
    </row>
    <row r="139" spans="2:41" ht="15.75" x14ac:dyDescent="0.25">
      <c r="B139" s="91" t="str">
        <f t="shared" si="8"/>
        <v/>
      </c>
      <c r="C139" s="33"/>
      <c r="D139" s="35"/>
      <c r="E139" s="28" t="str">
        <f>IFERROR(IF(OR(C139="",AND(C139&lt;&gt;"",D139="")),"",(VLOOKUP(C139,'APP BACKGROUND'!A:F,2,0))),"")</f>
        <v/>
      </c>
      <c r="F139" s="29" t="str">
        <f>IF(E139="","",(VLOOKUP(C139,'APP BACKGROUND'!A:F,5,0)))</f>
        <v/>
      </c>
      <c r="G139" s="27" t="str">
        <f>IF(E139="","",(VLOOKUP('Application Form'!C139,'APP BACKGROUND'!A:I,9,0)))</f>
        <v/>
      </c>
      <c r="H139" s="9"/>
      <c r="I139" s="9"/>
      <c r="J139" s="97" t="str">
        <f>IF(H139="","",(VLOOKUP(C139,'APP BACKGROUND'!A:M,13,0)))</f>
        <v/>
      </c>
      <c r="K139" s="98" t="str">
        <f t="shared" si="5"/>
        <v/>
      </c>
      <c r="L139" s="98" t="str">
        <f>IF(H139="","",(VLOOKUP(C139,'APP BACKGROUND'!A:K,11,0)))</f>
        <v/>
      </c>
      <c r="M139" s="55"/>
      <c r="N139" s="80" t="str">
        <f t="shared" si="6"/>
        <v/>
      </c>
      <c r="O139" s="56" t="str">
        <f t="shared" si="7"/>
        <v/>
      </c>
      <c r="P139" s="9"/>
      <c r="Q139" s="9"/>
      <c r="R139" s="9"/>
      <c r="S139" s="8"/>
      <c r="T139" s="8"/>
      <c r="U139" s="8"/>
      <c r="V139" s="8"/>
      <c r="W139" s="9"/>
      <c r="X139" s="9"/>
      <c r="Y139" s="9"/>
      <c r="Z139" s="9"/>
      <c r="AA139" s="9"/>
      <c r="AB139" s="8"/>
      <c r="AC139" s="8"/>
      <c r="AD139" s="8"/>
      <c r="AE139" s="8"/>
      <c r="AF139" s="8"/>
      <c r="AG139" s="8"/>
      <c r="AH139" s="8"/>
      <c r="AI139" s="8"/>
      <c r="AJ139" s="14"/>
      <c r="AK139" s="21"/>
      <c r="AL139" s="7"/>
      <c r="AM139" s="7"/>
      <c r="AN139" s="10"/>
      <c r="AO139" s="10"/>
    </row>
    <row r="140" spans="2:41" ht="15.75" x14ac:dyDescent="0.25">
      <c r="B140" s="91" t="str">
        <f t="shared" si="8"/>
        <v/>
      </c>
      <c r="C140" s="33"/>
      <c r="D140" s="35"/>
      <c r="E140" s="28" t="str">
        <f>IFERROR(IF(OR(C140="",AND(C140&lt;&gt;"",D140="")),"",(VLOOKUP(C140,'APP BACKGROUND'!A:F,2,0))),"")</f>
        <v/>
      </c>
      <c r="F140" s="29" t="str">
        <f>IF(E140="","",(VLOOKUP(C140,'APP BACKGROUND'!A:F,5,0)))</f>
        <v/>
      </c>
      <c r="G140" s="27" t="str">
        <f>IF(E140="","",(VLOOKUP('Application Form'!C140,'APP BACKGROUND'!A:I,9,0)))</f>
        <v/>
      </c>
      <c r="H140" s="9"/>
      <c r="I140" s="9"/>
      <c r="J140" s="97" t="str">
        <f>IF(H140="","",(VLOOKUP(C140,'APP BACKGROUND'!A:M,13,0)))</f>
        <v/>
      </c>
      <c r="K140" s="98" t="str">
        <f t="shared" si="5"/>
        <v/>
      </c>
      <c r="L140" s="98" t="str">
        <f>IF(H140="","",(VLOOKUP(C140,'APP BACKGROUND'!A:K,11,0)))</f>
        <v/>
      </c>
      <c r="M140" s="55"/>
      <c r="N140" s="80" t="str">
        <f t="shared" si="6"/>
        <v/>
      </c>
      <c r="O140" s="56" t="str">
        <f t="shared" si="7"/>
        <v/>
      </c>
      <c r="P140" s="9"/>
      <c r="Q140" s="9"/>
      <c r="R140" s="9"/>
      <c r="S140" s="8"/>
      <c r="T140" s="8"/>
      <c r="U140" s="8"/>
      <c r="V140" s="8"/>
      <c r="W140" s="9"/>
      <c r="X140" s="9"/>
      <c r="Y140" s="9"/>
      <c r="Z140" s="9"/>
      <c r="AA140" s="9"/>
      <c r="AB140" s="8"/>
      <c r="AC140" s="8"/>
      <c r="AD140" s="8"/>
      <c r="AE140" s="8"/>
      <c r="AF140" s="8"/>
      <c r="AG140" s="8"/>
      <c r="AH140" s="8"/>
      <c r="AI140" s="8"/>
      <c r="AJ140" s="14"/>
      <c r="AK140" s="21"/>
      <c r="AL140" s="7"/>
      <c r="AM140" s="7"/>
      <c r="AN140" s="10"/>
      <c r="AO140" s="10"/>
    </row>
    <row r="141" spans="2:41" ht="15.75" x14ac:dyDescent="0.25">
      <c r="B141" s="91" t="str">
        <f t="shared" si="8"/>
        <v/>
      </c>
      <c r="C141" s="33"/>
      <c r="D141" s="35"/>
      <c r="E141" s="28" t="str">
        <f>IFERROR(IF(OR(C141="",AND(C141&lt;&gt;"",D141="")),"",(VLOOKUP(C141,'APP BACKGROUND'!A:F,2,0))),"")</f>
        <v/>
      </c>
      <c r="F141" s="29" t="str">
        <f>IF(E141="","",(VLOOKUP(C141,'APP BACKGROUND'!A:F,5,0)))</f>
        <v/>
      </c>
      <c r="G141" s="27" t="str">
        <f>IF(E141="","",(VLOOKUP('Application Form'!C141,'APP BACKGROUND'!A:I,9,0)))</f>
        <v/>
      </c>
      <c r="H141" s="9"/>
      <c r="I141" s="9"/>
      <c r="J141" s="97" t="str">
        <f>IF(H141="","",(VLOOKUP(C141,'APP BACKGROUND'!A:M,13,0)))</f>
        <v/>
      </c>
      <c r="K141" s="98" t="str">
        <f t="shared" si="5"/>
        <v/>
      </c>
      <c r="L141" s="98" t="str">
        <f>IF(H141="","",(VLOOKUP(C141,'APP BACKGROUND'!A:K,11,0)))</f>
        <v/>
      </c>
      <c r="M141" s="55"/>
      <c r="N141" s="80" t="str">
        <f t="shared" si="6"/>
        <v/>
      </c>
      <c r="O141" s="56" t="str">
        <f t="shared" si="7"/>
        <v/>
      </c>
      <c r="P141" s="9"/>
      <c r="Q141" s="9"/>
      <c r="R141" s="9"/>
      <c r="S141" s="8"/>
      <c r="T141" s="8"/>
      <c r="U141" s="8"/>
      <c r="V141" s="8"/>
      <c r="W141" s="9"/>
      <c r="X141" s="9"/>
      <c r="Y141" s="9"/>
      <c r="Z141" s="9"/>
      <c r="AA141" s="9"/>
      <c r="AB141" s="8"/>
      <c r="AC141" s="8"/>
      <c r="AD141" s="8"/>
      <c r="AE141" s="8"/>
      <c r="AF141" s="8"/>
      <c r="AG141" s="8"/>
      <c r="AH141" s="8"/>
      <c r="AI141" s="8"/>
      <c r="AJ141" s="14"/>
      <c r="AK141" s="21"/>
      <c r="AL141" s="7"/>
      <c r="AM141" s="7"/>
      <c r="AN141" s="10"/>
      <c r="AO141" s="10"/>
    </row>
    <row r="142" spans="2:41" ht="15.75" x14ac:dyDescent="0.25">
      <c r="B142" s="91" t="str">
        <f t="shared" si="8"/>
        <v/>
      </c>
      <c r="C142" s="33"/>
      <c r="D142" s="35"/>
      <c r="E142" s="28" t="str">
        <f>IFERROR(IF(OR(C142="",AND(C142&lt;&gt;"",D142="")),"",(VLOOKUP(C142,'APP BACKGROUND'!A:F,2,0))),"")</f>
        <v/>
      </c>
      <c r="F142" s="29" t="str">
        <f>IF(E142="","",(VLOOKUP(C142,'APP BACKGROUND'!A:F,5,0)))</f>
        <v/>
      </c>
      <c r="G142" s="27" t="str">
        <f>IF(E142="","",(VLOOKUP('Application Form'!C142,'APP BACKGROUND'!A:I,9,0)))</f>
        <v/>
      </c>
      <c r="H142" s="9"/>
      <c r="I142" s="9"/>
      <c r="J142" s="97" t="str">
        <f>IF(H142="","",(VLOOKUP(C142,'APP BACKGROUND'!A:M,13,0)))</f>
        <v/>
      </c>
      <c r="K142" s="98" t="str">
        <f t="shared" si="5"/>
        <v/>
      </c>
      <c r="L142" s="98" t="str">
        <f>IF(H142="","",(VLOOKUP(C142,'APP BACKGROUND'!A:K,11,0)))</f>
        <v/>
      </c>
      <c r="M142" s="55"/>
      <c r="N142" s="80" t="str">
        <f t="shared" si="6"/>
        <v/>
      </c>
      <c r="O142" s="56" t="str">
        <f t="shared" si="7"/>
        <v/>
      </c>
      <c r="P142" s="9"/>
      <c r="Q142" s="9"/>
      <c r="R142" s="9"/>
      <c r="S142" s="8"/>
      <c r="T142" s="8"/>
      <c r="U142" s="8"/>
      <c r="V142" s="8"/>
      <c r="W142" s="9"/>
      <c r="X142" s="9"/>
      <c r="Y142" s="9"/>
      <c r="Z142" s="9"/>
      <c r="AA142" s="9"/>
      <c r="AB142" s="8"/>
      <c r="AC142" s="8"/>
      <c r="AD142" s="8"/>
      <c r="AE142" s="8"/>
      <c r="AF142" s="8"/>
      <c r="AG142" s="8"/>
      <c r="AH142" s="8"/>
      <c r="AI142" s="8"/>
      <c r="AJ142" s="14"/>
      <c r="AK142" s="21"/>
      <c r="AL142" s="7"/>
      <c r="AM142" s="7"/>
      <c r="AN142" s="10"/>
      <c r="AO142" s="10"/>
    </row>
    <row r="143" spans="2:41" ht="15.75" x14ac:dyDescent="0.25">
      <c r="B143" s="91" t="str">
        <f t="shared" si="8"/>
        <v/>
      </c>
      <c r="C143" s="33"/>
      <c r="D143" s="35"/>
      <c r="E143" s="28" t="str">
        <f>IFERROR(IF(OR(C143="",AND(C143&lt;&gt;"",D143="")),"",(VLOOKUP(C143,'APP BACKGROUND'!A:F,2,0))),"")</f>
        <v/>
      </c>
      <c r="F143" s="29" t="str">
        <f>IF(E143="","",(VLOOKUP(C143,'APP BACKGROUND'!A:F,5,0)))</f>
        <v/>
      </c>
      <c r="G143" s="27" t="str">
        <f>IF(E143="","",(VLOOKUP('Application Form'!C143,'APP BACKGROUND'!A:I,9,0)))</f>
        <v/>
      </c>
      <c r="H143" s="9"/>
      <c r="I143" s="9"/>
      <c r="J143" s="97" t="str">
        <f>IF(H143="","",(VLOOKUP(C143,'APP BACKGROUND'!A:M,13,0)))</f>
        <v/>
      </c>
      <c r="K143" s="98" t="str">
        <f t="shared" si="5"/>
        <v/>
      </c>
      <c r="L143" s="98" t="str">
        <f>IF(H143="","",(VLOOKUP(C143,'APP BACKGROUND'!A:K,11,0)))</f>
        <v/>
      </c>
      <c r="M143" s="55"/>
      <c r="N143" s="80" t="str">
        <f t="shared" si="6"/>
        <v/>
      </c>
      <c r="O143" s="56" t="str">
        <f t="shared" si="7"/>
        <v/>
      </c>
      <c r="P143" s="9"/>
      <c r="Q143" s="9"/>
      <c r="R143" s="9"/>
      <c r="S143" s="8"/>
      <c r="T143" s="8"/>
      <c r="U143" s="8"/>
      <c r="V143" s="8"/>
      <c r="W143" s="9"/>
      <c r="X143" s="9"/>
      <c r="Y143" s="9"/>
      <c r="Z143" s="9"/>
      <c r="AA143" s="9"/>
      <c r="AB143" s="8"/>
      <c r="AC143" s="8"/>
      <c r="AD143" s="8"/>
      <c r="AE143" s="8"/>
      <c r="AF143" s="8"/>
      <c r="AG143" s="8"/>
      <c r="AH143" s="8"/>
      <c r="AI143" s="8"/>
      <c r="AJ143" s="14"/>
      <c r="AK143" s="21"/>
      <c r="AL143" s="7"/>
      <c r="AM143" s="7"/>
      <c r="AN143" s="10"/>
      <c r="AO143" s="10"/>
    </row>
    <row r="144" spans="2:41" ht="15.75" x14ac:dyDescent="0.25">
      <c r="B144" s="91" t="str">
        <f t="shared" si="8"/>
        <v/>
      </c>
      <c r="C144" s="33"/>
      <c r="D144" s="35"/>
      <c r="E144" s="28" t="str">
        <f>IFERROR(IF(OR(C144="",AND(C144&lt;&gt;"",D144="")),"",(VLOOKUP(C144,'APP BACKGROUND'!A:F,2,0))),"")</f>
        <v/>
      </c>
      <c r="F144" s="29" t="str">
        <f>IF(E144="","",(VLOOKUP(C144,'APP BACKGROUND'!A:F,5,0)))</f>
        <v/>
      </c>
      <c r="G144" s="27" t="str">
        <f>IF(E144="","",(VLOOKUP('Application Form'!C144,'APP BACKGROUND'!A:I,9,0)))</f>
        <v/>
      </c>
      <c r="H144" s="9"/>
      <c r="I144" s="9"/>
      <c r="J144" s="97" t="str">
        <f>IF(H144="","",(VLOOKUP(C144,'APP BACKGROUND'!A:M,13,0)))</f>
        <v/>
      </c>
      <c r="K144" s="98" t="str">
        <f t="shared" ref="K144:K207" si="9">IF(H144="","",G144*J144)</f>
        <v/>
      </c>
      <c r="L144" s="98" t="str">
        <f>IF(H144="","",(VLOOKUP(C144,'APP BACKGROUND'!A:K,11,0)))</f>
        <v/>
      </c>
      <c r="M144" s="55"/>
      <c r="N144" s="80" t="str">
        <f t="shared" ref="N144:N207" si="10">IF(H:H="","",M144/G144)</f>
        <v/>
      </c>
      <c r="O144" s="56" t="str">
        <f t="shared" ref="O144:O207" si="11">IF(H144="","",SUM(G144-M144))</f>
        <v/>
      </c>
      <c r="P144" s="9"/>
      <c r="Q144" s="9"/>
      <c r="R144" s="9"/>
      <c r="S144" s="8"/>
      <c r="T144" s="8"/>
      <c r="U144" s="8"/>
      <c r="V144" s="8"/>
      <c r="W144" s="9"/>
      <c r="X144" s="9"/>
      <c r="Y144" s="9"/>
      <c r="Z144" s="9"/>
      <c r="AA144" s="9"/>
      <c r="AB144" s="8"/>
      <c r="AC144" s="8"/>
      <c r="AD144" s="8"/>
      <c r="AE144" s="8"/>
      <c r="AF144" s="8"/>
      <c r="AG144" s="8"/>
      <c r="AH144" s="8"/>
      <c r="AI144" s="8"/>
      <c r="AJ144" s="14"/>
      <c r="AK144" s="21"/>
      <c r="AL144" s="7"/>
      <c r="AM144" s="7"/>
      <c r="AN144" s="10"/>
      <c r="AO144" s="10"/>
    </row>
    <row r="145" spans="2:41" ht="15.75" x14ac:dyDescent="0.25">
      <c r="B145" s="91" t="str">
        <f t="shared" ref="B145:B208" si="12">IF(D145="",IF(C145&lt;&gt;"","SELECT INVOICE",""),"")</f>
        <v/>
      </c>
      <c r="C145" s="33"/>
      <c r="D145" s="35"/>
      <c r="E145" s="28" t="str">
        <f>IFERROR(IF(OR(C145="",AND(C145&lt;&gt;"",D145="")),"",(VLOOKUP(C145,'APP BACKGROUND'!A:F,2,0))),"")</f>
        <v/>
      </c>
      <c r="F145" s="29" t="str">
        <f>IF(E145="","",(VLOOKUP(C145,'APP BACKGROUND'!A:F,5,0)))</f>
        <v/>
      </c>
      <c r="G145" s="27" t="str">
        <f>IF(E145="","",(VLOOKUP('Application Form'!C145,'APP BACKGROUND'!A:I,9,0)))</f>
        <v/>
      </c>
      <c r="H145" s="9"/>
      <c r="I145" s="9"/>
      <c r="J145" s="97" t="str">
        <f>IF(H145="","",(VLOOKUP(C145,'APP BACKGROUND'!A:M,13,0)))</f>
        <v/>
      </c>
      <c r="K145" s="98" t="str">
        <f t="shared" si="9"/>
        <v/>
      </c>
      <c r="L145" s="98" t="str">
        <f>IF(H145="","",(VLOOKUP(C145,'APP BACKGROUND'!A:K,11,0)))</f>
        <v/>
      </c>
      <c r="M145" s="55"/>
      <c r="N145" s="80" t="str">
        <f t="shared" si="10"/>
        <v/>
      </c>
      <c r="O145" s="56" t="str">
        <f t="shared" si="11"/>
        <v/>
      </c>
      <c r="P145" s="9"/>
      <c r="Q145" s="9"/>
      <c r="R145" s="9"/>
      <c r="S145" s="8"/>
      <c r="T145" s="8"/>
      <c r="U145" s="8"/>
      <c r="V145" s="8"/>
      <c r="W145" s="9"/>
      <c r="X145" s="9"/>
      <c r="Y145" s="9"/>
      <c r="Z145" s="9"/>
      <c r="AA145" s="9"/>
      <c r="AB145" s="8"/>
      <c r="AC145" s="8"/>
      <c r="AD145" s="8"/>
      <c r="AE145" s="8"/>
      <c r="AF145" s="8"/>
      <c r="AG145" s="8"/>
      <c r="AH145" s="8"/>
      <c r="AI145" s="8"/>
      <c r="AJ145" s="14"/>
      <c r="AK145" s="21"/>
      <c r="AL145" s="7"/>
      <c r="AM145" s="7"/>
      <c r="AN145" s="10"/>
      <c r="AO145" s="10"/>
    </row>
    <row r="146" spans="2:41" ht="15.75" x14ac:dyDescent="0.25">
      <c r="B146" s="91" t="str">
        <f t="shared" si="12"/>
        <v/>
      </c>
      <c r="C146" s="33"/>
      <c r="D146" s="35"/>
      <c r="E146" s="28" t="str">
        <f>IFERROR(IF(OR(C146="",AND(C146&lt;&gt;"",D146="")),"",(VLOOKUP(C146,'APP BACKGROUND'!A:F,2,0))),"")</f>
        <v/>
      </c>
      <c r="F146" s="29" t="str">
        <f>IF(E146="","",(VLOOKUP(C146,'APP BACKGROUND'!A:F,5,0)))</f>
        <v/>
      </c>
      <c r="G146" s="27" t="str">
        <f>IF(E146="","",(VLOOKUP('Application Form'!C146,'APP BACKGROUND'!A:I,9,0)))</f>
        <v/>
      </c>
      <c r="H146" s="9"/>
      <c r="I146" s="9"/>
      <c r="J146" s="97" t="str">
        <f>IF(H146="","",(VLOOKUP(C146,'APP BACKGROUND'!A:M,13,0)))</f>
        <v/>
      </c>
      <c r="K146" s="98" t="str">
        <f t="shared" si="9"/>
        <v/>
      </c>
      <c r="L146" s="98" t="str">
        <f>IF(H146="","",(VLOOKUP(C146,'APP BACKGROUND'!A:K,11,0)))</f>
        <v/>
      </c>
      <c r="M146" s="55"/>
      <c r="N146" s="80" t="str">
        <f t="shared" si="10"/>
        <v/>
      </c>
      <c r="O146" s="56" t="str">
        <f t="shared" si="11"/>
        <v/>
      </c>
      <c r="P146" s="9"/>
      <c r="Q146" s="9"/>
      <c r="R146" s="9"/>
      <c r="S146" s="8"/>
      <c r="T146" s="8"/>
      <c r="U146" s="8"/>
      <c r="V146" s="8"/>
      <c r="W146" s="9"/>
      <c r="X146" s="9"/>
      <c r="Y146" s="9"/>
      <c r="Z146" s="9"/>
      <c r="AA146" s="9"/>
      <c r="AB146" s="8"/>
      <c r="AC146" s="8"/>
      <c r="AD146" s="8"/>
      <c r="AE146" s="8"/>
      <c r="AF146" s="8"/>
      <c r="AG146" s="8"/>
      <c r="AH146" s="8"/>
      <c r="AI146" s="8"/>
      <c r="AJ146" s="14"/>
      <c r="AK146" s="21"/>
      <c r="AL146" s="7"/>
      <c r="AM146" s="7"/>
      <c r="AN146" s="10"/>
      <c r="AO146" s="10"/>
    </row>
    <row r="147" spans="2:41" ht="15.75" x14ac:dyDescent="0.25">
      <c r="B147" s="91" t="str">
        <f t="shared" si="12"/>
        <v/>
      </c>
      <c r="C147" s="33"/>
      <c r="D147" s="35"/>
      <c r="E147" s="28" t="str">
        <f>IFERROR(IF(OR(C147="",AND(C147&lt;&gt;"",D147="")),"",(VLOOKUP(C147,'APP BACKGROUND'!A:F,2,0))),"")</f>
        <v/>
      </c>
      <c r="F147" s="29" t="str">
        <f>IF(E147="","",(VLOOKUP(C147,'APP BACKGROUND'!A:F,5,0)))</f>
        <v/>
      </c>
      <c r="G147" s="27" t="str">
        <f>IF(E147="","",(VLOOKUP('Application Form'!C147,'APP BACKGROUND'!A:I,9,0)))</f>
        <v/>
      </c>
      <c r="H147" s="9"/>
      <c r="I147" s="9"/>
      <c r="J147" s="97" t="str">
        <f>IF(H147="","",(VLOOKUP(C147,'APP BACKGROUND'!A:M,13,0)))</f>
        <v/>
      </c>
      <c r="K147" s="98" t="str">
        <f t="shared" si="9"/>
        <v/>
      </c>
      <c r="L147" s="98" t="str">
        <f>IF(H147="","",(VLOOKUP(C147,'APP BACKGROUND'!A:K,11,0)))</f>
        <v/>
      </c>
      <c r="M147" s="55"/>
      <c r="N147" s="80" t="str">
        <f t="shared" si="10"/>
        <v/>
      </c>
      <c r="O147" s="56" t="str">
        <f t="shared" si="11"/>
        <v/>
      </c>
      <c r="P147" s="9"/>
      <c r="Q147" s="9"/>
      <c r="R147" s="9"/>
      <c r="S147" s="8"/>
      <c r="T147" s="8"/>
      <c r="U147" s="8"/>
      <c r="V147" s="8"/>
      <c r="W147" s="9"/>
      <c r="X147" s="9"/>
      <c r="Y147" s="9"/>
      <c r="Z147" s="9"/>
      <c r="AA147" s="9"/>
      <c r="AB147" s="8"/>
      <c r="AC147" s="8"/>
      <c r="AD147" s="8"/>
      <c r="AE147" s="8"/>
      <c r="AF147" s="8"/>
      <c r="AG147" s="8"/>
      <c r="AH147" s="8"/>
      <c r="AI147" s="8"/>
      <c r="AJ147" s="14"/>
      <c r="AK147" s="21"/>
      <c r="AL147" s="7"/>
      <c r="AM147" s="7"/>
      <c r="AN147" s="10"/>
      <c r="AO147" s="10"/>
    </row>
    <row r="148" spans="2:41" ht="15.75" x14ac:dyDescent="0.25">
      <c r="B148" s="91" t="str">
        <f t="shared" si="12"/>
        <v/>
      </c>
      <c r="C148" s="33"/>
      <c r="D148" s="35"/>
      <c r="E148" s="28" t="str">
        <f>IFERROR(IF(OR(C148="",AND(C148&lt;&gt;"",D148="")),"",(VLOOKUP(C148,'APP BACKGROUND'!A:F,2,0))),"")</f>
        <v/>
      </c>
      <c r="F148" s="29" t="str">
        <f>IF(E148="","",(VLOOKUP(C148,'APP BACKGROUND'!A:F,5,0)))</f>
        <v/>
      </c>
      <c r="G148" s="27" t="str">
        <f>IF(E148="","",(VLOOKUP('Application Form'!C148,'APP BACKGROUND'!A:I,9,0)))</f>
        <v/>
      </c>
      <c r="H148" s="9"/>
      <c r="I148" s="9"/>
      <c r="J148" s="97" t="str">
        <f>IF(H148="","",(VLOOKUP(C148,'APP BACKGROUND'!A:M,13,0)))</f>
        <v/>
      </c>
      <c r="K148" s="98" t="str">
        <f t="shared" si="9"/>
        <v/>
      </c>
      <c r="L148" s="98" t="str">
        <f>IF(H148="","",(VLOOKUP(C148,'APP BACKGROUND'!A:K,11,0)))</f>
        <v/>
      </c>
      <c r="M148" s="55"/>
      <c r="N148" s="80" t="str">
        <f t="shared" si="10"/>
        <v/>
      </c>
      <c r="O148" s="56" t="str">
        <f t="shared" si="11"/>
        <v/>
      </c>
      <c r="P148" s="9"/>
      <c r="Q148" s="9"/>
      <c r="R148" s="9"/>
      <c r="S148" s="8"/>
      <c r="T148" s="8"/>
      <c r="U148" s="8"/>
      <c r="V148" s="8"/>
      <c r="W148" s="9"/>
      <c r="X148" s="9"/>
      <c r="Y148" s="9"/>
      <c r="Z148" s="9"/>
      <c r="AA148" s="9"/>
      <c r="AB148" s="8"/>
      <c r="AC148" s="8"/>
      <c r="AD148" s="8"/>
      <c r="AE148" s="8"/>
      <c r="AF148" s="8"/>
      <c r="AG148" s="8"/>
      <c r="AH148" s="8"/>
      <c r="AI148" s="8"/>
      <c r="AJ148" s="14"/>
      <c r="AK148" s="21"/>
      <c r="AL148" s="7"/>
      <c r="AM148" s="7"/>
      <c r="AN148" s="10"/>
      <c r="AO148" s="10"/>
    </row>
    <row r="149" spans="2:41" ht="15.75" x14ac:dyDescent="0.25">
      <c r="B149" s="91" t="str">
        <f t="shared" si="12"/>
        <v/>
      </c>
      <c r="C149" s="33"/>
      <c r="D149" s="35"/>
      <c r="E149" s="28" t="str">
        <f>IFERROR(IF(OR(C149="",AND(C149&lt;&gt;"",D149="")),"",(VLOOKUP(C149,'APP BACKGROUND'!A:F,2,0))),"")</f>
        <v/>
      </c>
      <c r="F149" s="29" t="str">
        <f>IF(E149="","",(VLOOKUP(C149,'APP BACKGROUND'!A:F,5,0)))</f>
        <v/>
      </c>
      <c r="G149" s="27" t="str">
        <f>IF(E149="","",(VLOOKUP('Application Form'!C149,'APP BACKGROUND'!A:I,9,0)))</f>
        <v/>
      </c>
      <c r="H149" s="9"/>
      <c r="I149" s="9"/>
      <c r="J149" s="97" t="str">
        <f>IF(H149="","",(VLOOKUP(C149,'APP BACKGROUND'!A:M,13,0)))</f>
        <v/>
      </c>
      <c r="K149" s="98" t="str">
        <f t="shared" si="9"/>
        <v/>
      </c>
      <c r="L149" s="98" t="str">
        <f>IF(H149="","",(VLOOKUP(C149,'APP BACKGROUND'!A:K,11,0)))</f>
        <v/>
      </c>
      <c r="M149" s="55"/>
      <c r="N149" s="80" t="str">
        <f t="shared" si="10"/>
        <v/>
      </c>
      <c r="O149" s="56" t="str">
        <f t="shared" si="11"/>
        <v/>
      </c>
      <c r="P149" s="9"/>
      <c r="Q149" s="9"/>
      <c r="R149" s="9"/>
      <c r="S149" s="8"/>
      <c r="T149" s="8"/>
      <c r="U149" s="8"/>
      <c r="V149" s="8"/>
      <c r="W149" s="9"/>
      <c r="X149" s="9"/>
      <c r="Y149" s="9"/>
      <c r="Z149" s="9"/>
      <c r="AA149" s="9"/>
      <c r="AB149" s="8"/>
      <c r="AC149" s="8"/>
      <c r="AD149" s="8"/>
      <c r="AE149" s="8"/>
      <c r="AF149" s="8"/>
      <c r="AG149" s="8"/>
      <c r="AH149" s="8"/>
      <c r="AI149" s="8"/>
      <c r="AJ149" s="14"/>
      <c r="AK149" s="21"/>
      <c r="AL149" s="7"/>
      <c r="AM149" s="7"/>
      <c r="AN149" s="10"/>
      <c r="AO149" s="10"/>
    </row>
    <row r="150" spans="2:41" ht="15.75" x14ac:dyDescent="0.25">
      <c r="B150" s="91" t="str">
        <f t="shared" si="12"/>
        <v/>
      </c>
      <c r="C150" s="33"/>
      <c r="D150" s="35"/>
      <c r="E150" s="28" t="str">
        <f>IFERROR(IF(OR(C150="",AND(C150&lt;&gt;"",D150="")),"",(VLOOKUP(C150,'APP BACKGROUND'!A:F,2,0))),"")</f>
        <v/>
      </c>
      <c r="F150" s="29" t="str">
        <f>IF(E150="","",(VLOOKUP(C150,'APP BACKGROUND'!A:F,5,0)))</f>
        <v/>
      </c>
      <c r="G150" s="27" t="str">
        <f>IF(E150="","",(VLOOKUP('Application Form'!C150,'APP BACKGROUND'!A:I,9,0)))</f>
        <v/>
      </c>
      <c r="H150" s="9"/>
      <c r="I150" s="9"/>
      <c r="J150" s="97" t="str">
        <f>IF(H150="","",(VLOOKUP(C150,'APP BACKGROUND'!A:M,13,0)))</f>
        <v/>
      </c>
      <c r="K150" s="98" t="str">
        <f t="shared" si="9"/>
        <v/>
      </c>
      <c r="L150" s="98" t="str">
        <f>IF(H150="","",(VLOOKUP(C150,'APP BACKGROUND'!A:K,11,0)))</f>
        <v/>
      </c>
      <c r="M150" s="55"/>
      <c r="N150" s="80" t="str">
        <f t="shared" si="10"/>
        <v/>
      </c>
      <c r="O150" s="56" t="str">
        <f t="shared" si="11"/>
        <v/>
      </c>
      <c r="P150" s="9"/>
      <c r="Q150" s="9"/>
      <c r="R150" s="9"/>
      <c r="S150" s="8"/>
      <c r="T150" s="8"/>
      <c r="U150" s="8"/>
      <c r="V150" s="8"/>
      <c r="W150" s="9"/>
      <c r="X150" s="9"/>
      <c r="Y150" s="9"/>
      <c r="Z150" s="9"/>
      <c r="AA150" s="9"/>
      <c r="AB150" s="8"/>
      <c r="AC150" s="8"/>
      <c r="AD150" s="8"/>
      <c r="AE150" s="8"/>
      <c r="AF150" s="8"/>
      <c r="AG150" s="8"/>
      <c r="AH150" s="8"/>
      <c r="AI150" s="8"/>
      <c r="AJ150" s="14"/>
      <c r="AK150" s="21"/>
      <c r="AL150" s="7"/>
      <c r="AM150" s="7"/>
      <c r="AN150" s="10"/>
      <c r="AO150" s="10"/>
    </row>
    <row r="151" spans="2:41" ht="15.75" x14ac:dyDescent="0.25">
      <c r="B151" s="91" t="str">
        <f t="shared" si="12"/>
        <v/>
      </c>
      <c r="C151" s="33"/>
      <c r="D151" s="35"/>
      <c r="E151" s="28" t="str">
        <f>IFERROR(IF(OR(C151="",AND(C151&lt;&gt;"",D151="")),"",(VLOOKUP(C151,'APP BACKGROUND'!A:F,2,0))),"")</f>
        <v/>
      </c>
      <c r="F151" s="29" t="str">
        <f>IF(E151="","",(VLOOKUP(C151,'APP BACKGROUND'!A:F,5,0)))</f>
        <v/>
      </c>
      <c r="G151" s="27" t="str">
        <f>IF(E151="","",(VLOOKUP('Application Form'!C151,'APP BACKGROUND'!A:I,9,0)))</f>
        <v/>
      </c>
      <c r="H151" s="9"/>
      <c r="I151" s="9"/>
      <c r="J151" s="97" t="str">
        <f>IF(H151="","",(VLOOKUP(C151,'APP BACKGROUND'!A:M,13,0)))</f>
        <v/>
      </c>
      <c r="K151" s="98" t="str">
        <f t="shared" si="9"/>
        <v/>
      </c>
      <c r="L151" s="98" t="str">
        <f>IF(H151="","",(VLOOKUP(C151,'APP BACKGROUND'!A:K,11,0)))</f>
        <v/>
      </c>
      <c r="M151" s="55"/>
      <c r="N151" s="80" t="str">
        <f t="shared" si="10"/>
        <v/>
      </c>
      <c r="O151" s="56" t="str">
        <f t="shared" si="11"/>
        <v/>
      </c>
      <c r="P151" s="9"/>
      <c r="Q151" s="9"/>
      <c r="R151" s="9"/>
      <c r="S151" s="8"/>
      <c r="T151" s="8"/>
      <c r="U151" s="8"/>
      <c r="V151" s="8"/>
      <c r="W151" s="9"/>
      <c r="X151" s="9"/>
      <c r="Y151" s="9"/>
      <c r="Z151" s="9"/>
      <c r="AA151" s="9"/>
      <c r="AB151" s="8"/>
      <c r="AC151" s="8"/>
      <c r="AD151" s="8"/>
      <c r="AE151" s="8"/>
      <c r="AF151" s="8"/>
      <c r="AG151" s="8"/>
      <c r="AH151" s="8"/>
      <c r="AI151" s="8"/>
      <c r="AJ151" s="14"/>
      <c r="AK151" s="21"/>
      <c r="AL151" s="7"/>
      <c r="AM151" s="7"/>
      <c r="AN151" s="10"/>
      <c r="AO151" s="10"/>
    </row>
    <row r="152" spans="2:41" ht="15.75" x14ac:dyDescent="0.25">
      <c r="B152" s="91" t="str">
        <f t="shared" si="12"/>
        <v/>
      </c>
      <c r="C152" s="33"/>
      <c r="D152" s="35"/>
      <c r="E152" s="28" t="str">
        <f>IFERROR(IF(OR(C152="",AND(C152&lt;&gt;"",D152="")),"",(VLOOKUP(C152,'APP BACKGROUND'!A:F,2,0))),"")</f>
        <v/>
      </c>
      <c r="F152" s="29" t="str">
        <f>IF(E152="","",(VLOOKUP(C152,'APP BACKGROUND'!A:F,5,0)))</f>
        <v/>
      </c>
      <c r="G152" s="27" t="str">
        <f>IF(E152="","",(VLOOKUP('Application Form'!C152,'APP BACKGROUND'!A:I,9,0)))</f>
        <v/>
      </c>
      <c r="H152" s="9"/>
      <c r="I152" s="9"/>
      <c r="J152" s="97" t="str">
        <f>IF(H152="","",(VLOOKUP(C152,'APP BACKGROUND'!A:M,13,0)))</f>
        <v/>
      </c>
      <c r="K152" s="98" t="str">
        <f t="shared" si="9"/>
        <v/>
      </c>
      <c r="L152" s="98" t="str">
        <f>IF(H152="","",(VLOOKUP(C152,'APP BACKGROUND'!A:K,11,0)))</f>
        <v/>
      </c>
      <c r="M152" s="55"/>
      <c r="N152" s="80" t="str">
        <f t="shared" si="10"/>
        <v/>
      </c>
      <c r="O152" s="56" t="str">
        <f t="shared" si="11"/>
        <v/>
      </c>
      <c r="P152" s="9"/>
      <c r="Q152" s="9"/>
      <c r="R152" s="9"/>
      <c r="S152" s="8"/>
      <c r="T152" s="8"/>
      <c r="U152" s="8"/>
      <c r="V152" s="8"/>
      <c r="W152" s="9"/>
      <c r="X152" s="9"/>
      <c r="Y152" s="9"/>
      <c r="Z152" s="9"/>
      <c r="AA152" s="9"/>
      <c r="AB152" s="8"/>
      <c r="AC152" s="8"/>
      <c r="AD152" s="8"/>
      <c r="AE152" s="8"/>
      <c r="AF152" s="8"/>
      <c r="AG152" s="8"/>
      <c r="AH152" s="8"/>
      <c r="AI152" s="8"/>
      <c r="AJ152" s="14"/>
      <c r="AK152" s="21"/>
      <c r="AL152" s="7"/>
      <c r="AM152" s="7"/>
      <c r="AN152" s="10"/>
      <c r="AO152" s="10"/>
    </row>
    <row r="153" spans="2:41" ht="15.75" x14ac:dyDescent="0.25">
      <c r="B153" s="91" t="str">
        <f t="shared" si="12"/>
        <v/>
      </c>
      <c r="C153" s="33"/>
      <c r="D153" s="35"/>
      <c r="E153" s="28" t="str">
        <f>IFERROR(IF(OR(C153="",AND(C153&lt;&gt;"",D153="")),"",(VLOOKUP(C153,'APP BACKGROUND'!A:F,2,0))),"")</f>
        <v/>
      </c>
      <c r="F153" s="29" t="str">
        <f>IF(E153="","",(VLOOKUP(C153,'APP BACKGROUND'!A:F,5,0)))</f>
        <v/>
      </c>
      <c r="G153" s="27" t="str">
        <f>IF(E153="","",(VLOOKUP('Application Form'!C153,'APP BACKGROUND'!A:I,9,0)))</f>
        <v/>
      </c>
      <c r="H153" s="9"/>
      <c r="I153" s="9"/>
      <c r="J153" s="97" t="str">
        <f>IF(H153="","",(VLOOKUP(C153,'APP BACKGROUND'!A:M,13,0)))</f>
        <v/>
      </c>
      <c r="K153" s="98" t="str">
        <f t="shared" si="9"/>
        <v/>
      </c>
      <c r="L153" s="98" t="str">
        <f>IF(H153="","",(VLOOKUP(C153,'APP BACKGROUND'!A:K,11,0)))</f>
        <v/>
      </c>
      <c r="M153" s="55"/>
      <c r="N153" s="80" t="str">
        <f t="shared" si="10"/>
        <v/>
      </c>
      <c r="O153" s="56" t="str">
        <f t="shared" si="11"/>
        <v/>
      </c>
      <c r="P153" s="9"/>
      <c r="Q153" s="9"/>
      <c r="R153" s="9"/>
      <c r="S153" s="8"/>
      <c r="T153" s="8"/>
      <c r="U153" s="8"/>
      <c r="V153" s="8"/>
      <c r="W153" s="9"/>
      <c r="X153" s="9"/>
      <c r="Y153" s="9"/>
      <c r="Z153" s="9"/>
      <c r="AA153" s="9"/>
      <c r="AB153" s="8"/>
      <c r="AC153" s="8"/>
      <c r="AD153" s="8"/>
      <c r="AE153" s="8"/>
      <c r="AF153" s="8"/>
      <c r="AG153" s="8"/>
      <c r="AH153" s="8"/>
      <c r="AI153" s="8"/>
      <c r="AJ153" s="14"/>
      <c r="AK153" s="21"/>
      <c r="AL153" s="7"/>
      <c r="AM153" s="7"/>
      <c r="AN153" s="10"/>
      <c r="AO153" s="10"/>
    </row>
    <row r="154" spans="2:41" ht="15.75" x14ac:dyDescent="0.25">
      <c r="B154" s="91" t="str">
        <f t="shared" si="12"/>
        <v/>
      </c>
      <c r="C154" s="33"/>
      <c r="D154" s="35"/>
      <c r="E154" s="28" t="str">
        <f>IFERROR(IF(OR(C154="",AND(C154&lt;&gt;"",D154="")),"",(VLOOKUP(C154,'APP BACKGROUND'!A:F,2,0))),"")</f>
        <v/>
      </c>
      <c r="F154" s="29" t="str">
        <f>IF(E154="","",(VLOOKUP(C154,'APP BACKGROUND'!A:F,5,0)))</f>
        <v/>
      </c>
      <c r="G154" s="27" t="str">
        <f>IF(E154="","",(VLOOKUP('Application Form'!C154,'APP BACKGROUND'!A:I,9,0)))</f>
        <v/>
      </c>
      <c r="H154" s="9"/>
      <c r="I154" s="9"/>
      <c r="J154" s="97" t="str">
        <f>IF(H154="","",(VLOOKUP(C154,'APP BACKGROUND'!A:M,13,0)))</f>
        <v/>
      </c>
      <c r="K154" s="98" t="str">
        <f t="shared" si="9"/>
        <v/>
      </c>
      <c r="L154" s="98" t="str">
        <f>IF(H154="","",(VLOOKUP(C154,'APP BACKGROUND'!A:K,11,0)))</f>
        <v/>
      </c>
      <c r="M154" s="55"/>
      <c r="N154" s="80" t="str">
        <f t="shared" si="10"/>
        <v/>
      </c>
      <c r="O154" s="56" t="str">
        <f t="shared" si="11"/>
        <v/>
      </c>
      <c r="P154" s="9"/>
      <c r="Q154" s="9"/>
      <c r="R154" s="9"/>
      <c r="S154" s="8"/>
      <c r="T154" s="8"/>
      <c r="U154" s="8"/>
      <c r="V154" s="8"/>
      <c r="W154" s="9"/>
      <c r="X154" s="9"/>
      <c r="Y154" s="9"/>
      <c r="Z154" s="9"/>
      <c r="AA154" s="9"/>
      <c r="AB154" s="8"/>
      <c r="AC154" s="8"/>
      <c r="AD154" s="8"/>
      <c r="AE154" s="8"/>
      <c r="AF154" s="8"/>
      <c r="AG154" s="8"/>
      <c r="AH154" s="8"/>
      <c r="AI154" s="8"/>
      <c r="AJ154" s="14"/>
      <c r="AK154" s="21"/>
      <c r="AL154" s="7"/>
      <c r="AM154" s="7"/>
      <c r="AN154" s="10"/>
      <c r="AO154" s="10"/>
    </row>
    <row r="155" spans="2:41" ht="15.75" x14ac:dyDescent="0.25">
      <c r="B155" s="91" t="str">
        <f t="shared" si="12"/>
        <v/>
      </c>
      <c r="C155" s="33"/>
      <c r="D155" s="35"/>
      <c r="E155" s="28" t="str">
        <f>IFERROR(IF(OR(C155="",AND(C155&lt;&gt;"",D155="")),"",(VLOOKUP(C155,'APP BACKGROUND'!A:F,2,0))),"")</f>
        <v/>
      </c>
      <c r="F155" s="29" t="str">
        <f>IF(E155="","",(VLOOKUP(C155,'APP BACKGROUND'!A:F,5,0)))</f>
        <v/>
      </c>
      <c r="G155" s="27" t="str">
        <f>IF(E155="","",(VLOOKUP('Application Form'!C155,'APP BACKGROUND'!A:I,9,0)))</f>
        <v/>
      </c>
      <c r="H155" s="9"/>
      <c r="I155" s="9"/>
      <c r="J155" s="97" t="str">
        <f>IF(H155="","",(VLOOKUP(C155,'APP BACKGROUND'!A:M,13,0)))</f>
        <v/>
      </c>
      <c r="K155" s="98" t="str">
        <f t="shared" si="9"/>
        <v/>
      </c>
      <c r="L155" s="98" t="str">
        <f>IF(H155="","",(VLOOKUP(C155,'APP BACKGROUND'!A:K,11,0)))</f>
        <v/>
      </c>
      <c r="M155" s="55"/>
      <c r="N155" s="80" t="str">
        <f t="shared" si="10"/>
        <v/>
      </c>
      <c r="O155" s="56" t="str">
        <f t="shared" si="11"/>
        <v/>
      </c>
      <c r="P155" s="9"/>
      <c r="Q155" s="9"/>
      <c r="R155" s="9"/>
      <c r="S155" s="8"/>
      <c r="T155" s="8"/>
      <c r="U155" s="8"/>
      <c r="V155" s="8"/>
      <c r="W155" s="9"/>
      <c r="X155" s="9"/>
      <c r="Y155" s="9"/>
      <c r="Z155" s="9"/>
      <c r="AA155" s="9"/>
      <c r="AB155" s="8"/>
      <c r="AC155" s="8"/>
      <c r="AD155" s="8"/>
      <c r="AE155" s="8"/>
      <c r="AF155" s="8"/>
      <c r="AG155" s="8"/>
      <c r="AH155" s="8"/>
      <c r="AI155" s="8"/>
      <c r="AJ155" s="14"/>
      <c r="AK155" s="21"/>
      <c r="AL155" s="7"/>
      <c r="AM155" s="7"/>
      <c r="AN155" s="10"/>
      <c r="AO155" s="10"/>
    </row>
    <row r="156" spans="2:41" ht="15.75" x14ac:dyDescent="0.25">
      <c r="B156" s="91" t="str">
        <f t="shared" si="12"/>
        <v/>
      </c>
      <c r="C156" s="33"/>
      <c r="D156" s="35"/>
      <c r="E156" s="28" t="str">
        <f>IFERROR(IF(OR(C156="",AND(C156&lt;&gt;"",D156="")),"",(VLOOKUP(C156,'APP BACKGROUND'!A:F,2,0))),"")</f>
        <v/>
      </c>
      <c r="F156" s="29" t="str">
        <f>IF(E156="","",(VLOOKUP(C156,'APP BACKGROUND'!A:F,5,0)))</f>
        <v/>
      </c>
      <c r="G156" s="27" t="str">
        <f>IF(E156="","",(VLOOKUP('Application Form'!C156,'APP BACKGROUND'!A:I,9,0)))</f>
        <v/>
      </c>
      <c r="H156" s="9"/>
      <c r="I156" s="9"/>
      <c r="J156" s="97" t="str">
        <f>IF(H156="","",(VLOOKUP(C156,'APP BACKGROUND'!A:M,13,0)))</f>
        <v/>
      </c>
      <c r="K156" s="98" t="str">
        <f t="shared" si="9"/>
        <v/>
      </c>
      <c r="L156" s="98" t="str">
        <f>IF(H156="","",(VLOOKUP(C156,'APP BACKGROUND'!A:K,11,0)))</f>
        <v/>
      </c>
      <c r="M156" s="55"/>
      <c r="N156" s="80" t="str">
        <f t="shared" si="10"/>
        <v/>
      </c>
      <c r="O156" s="56" t="str">
        <f t="shared" si="11"/>
        <v/>
      </c>
      <c r="P156" s="9"/>
      <c r="Q156" s="9"/>
      <c r="R156" s="9"/>
      <c r="S156" s="8"/>
      <c r="T156" s="8"/>
      <c r="U156" s="8"/>
      <c r="V156" s="8"/>
      <c r="W156" s="9"/>
      <c r="X156" s="9"/>
      <c r="Y156" s="9"/>
      <c r="Z156" s="9"/>
      <c r="AA156" s="9"/>
      <c r="AB156" s="8"/>
      <c r="AC156" s="8"/>
      <c r="AD156" s="8"/>
      <c r="AE156" s="8"/>
      <c r="AF156" s="8"/>
      <c r="AG156" s="8"/>
      <c r="AH156" s="8"/>
      <c r="AI156" s="8"/>
      <c r="AJ156" s="14"/>
      <c r="AK156" s="21"/>
      <c r="AL156" s="7"/>
      <c r="AM156" s="7"/>
      <c r="AN156" s="10"/>
      <c r="AO156" s="10"/>
    </row>
    <row r="157" spans="2:41" ht="15.75" x14ac:dyDescent="0.25">
      <c r="B157" s="91" t="str">
        <f t="shared" si="12"/>
        <v/>
      </c>
      <c r="C157" s="33"/>
      <c r="D157" s="35"/>
      <c r="E157" s="28" t="str">
        <f>IFERROR(IF(OR(C157="",AND(C157&lt;&gt;"",D157="")),"",(VLOOKUP(C157,'APP BACKGROUND'!A:F,2,0))),"")</f>
        <v/>
      </c>
      <c r="F157" s="29" t="str">
        <f>IF(E157="","",(VLOOKUP(C157,'APP BACKGROUND'!A:F,5,0)))</f>
        <v/>
      </c>
      <c r="G157" s="27" t="str">
        <f>IF(E157="","",(VLOOKUP('Application Form'!C157,'APP BACKGROUND'!A:I,9,0)))</f>
        <v/>
      </c>
      <c r="H157" s="9"/>
      <c r="I157" s="9"/>
      <c r="J157" s="97" t="str">
        <f>IF(H157="","",(VLOOKUP(C157,'APP BACKGROUND'!A:M,13,0)))</f>
        <v/>
      </c>
      <c r="K157" s="98" t="str">
        <f t="shared" si="9"/>
        <v/>
      </c>
      <c r="L157" s="98" t="str">
        <f>IF(H157="","",(VLOOKUP(C157,'APP BACKGROUND'!A:K,11,0)))</f>
        <v/>
      </c>
      <c r="M157" s="55"/>
      <c r="N157" s="80" t="str">
        <f t="shared" si="10"/>
        <v/>
      </c>
      <c r="O157" s="56" t="str">
        <f t="shared" si="11"/>
        <v/>
      </c>
      <c r="P157" s="9"/>
      <c r="Q157" s="9"/>
      <c r="R157" s="9"/>
      <c r="S157" s="8"/>
      <c r="T157" s="8"/>
      <c r="U157" s="8"/>
      <c r="V157" s="8"/>
      <c r="W157" s="9"/>
      <c r="X157" s="9"/>
      <c r="Y157" s="9"/>
      <c r="Z157" s="9"/>
      <c r="AA157" s="9"/>
      <c r="AB157" s="8"/>
      <c r="AC157" s="8"/>
      <c r="AD157" s="8"/>
      <c r="AE157" s="8"/>
      <c r="AF157" s="8"/>
      <c r="AG157" s="8"/>
      <c r="AH157" s="8"/>
      <c r="AI157" s="8"/>
      <c r="AJ157" s="14"/>
      <c r="AK157" s="21"/>
      <c r="AL157" s="7"/>
      <c r="AM157" s="7"/>
      <c r="AN157" s="10"/>
      <c r="AO157" s="10"/>
    </row>
    <row r="158" spans="2:41" ht="15.75" x14ac:dyDescent="0.25">
      <c r="B158" s="91" t="str">
        <f t="shared" si="12"/>
        <v/>
      </c>
      <c r="C158" s="33"/>
      <c r="D158" s="35"/>
      <c r="E158" s="28" t="str">
        <f>IFERROR(IF(OR(C158="",AND(C158&lt;&gt;"",D158="")),"",(VLOOKUP(C158,'APP BACKGROUND'!A:F,2,0))),"")</f>
        <v/>
      </c>
      <c r="F158" s="29" t="str">
        <f>IF(E158="","",(VLOOKUP(C158,'APP BACKGROUND'!A:F,5,0)))</f>
        <v/>
      </c>
      <c r="G158" s="27" t="str">
        <f>IF(E158="","",(VLOOKUP('Application Form'!C158,'APP BACKGROUND'!A:I,9,0)))</f>
        <v/>
      </c>
      <c r="H158" s="9"/>
      <c r="I158" s="9"/>
      <c r="J158" s="97" t="str">
        <f>IF(H158="","",(VLOOKUP(C158,'APP BACKGROUND'!A:M,13,0)))</f>
        <v/>
      </c>
      <c r="K158" s="98" t="str">
        <f t="shared" si="9"/>
        <v/>
      </c>
      <c r="L158" s="98" t="str">
        <f>IF(H158="","",(VLOOKUP(C158,'APP BACKGROUND'!A:K,11,0)))</f>
        <v/>
      </c>
      <c r="M158" s="55"/>
      <c r="N158" s="80" t="str">
        <f t="shared" si="10"/>
        <v/>
      </c>
      <c r="O158" s="56" t="str">
        <f t="shared" si="11"/>
        <v/>
      </c>
      <c r="P158" s="9"/>
      <c r="Q158" s="9"/>
      <c r="R158" s="9"/>
      <c r="S158" s="8"/>
      <c r="T158" s="8"/>
      <c r="U158" s="8"/>
      <c r="V158" s="8"/>
      <c r="W158" s="9"/>
      <c r="X158" s="9"/>
      <c r="Y158" s="9"/>
      <c r="Z158" s="9"/>
      <c r="AA158" s="9"/>
      <c r="AB158" s="8"/>
      <c r="AC158" s="8"/>
      <c r="AD158" s="8"/>
      <c r="AE158" s="8"/>
      <c r="AF158" s="8"/>
      <c r="AG158" s="8"/>
      <c r="AH158" s="8"/>
      <c r="AI158" s="8"/>
      <c r="AJ158" s="14"/>
      <c r="AK158" s="21"/>
      <c r="AL158" s="7"/>
      <c r="AM158" s="7"/>
      <c r="AN158" s="10"/>
      <c r="AO158" s="10"/>
    </row>
    <row r="159" spans="2:41" ht="15.75" x14ac:dyDescent="0.25">
      <c r="B159" s="91" t="str">
        <f t="shared" si="12"/>
        <v/>
      </c>
      <c r="C159" s="33"/>
      <c r="D159" s="35"/>
      <c r="E159" s="28" t="str">
        <f>IFERROR(IF(OR(C159="",AND(C159&lt;&gt;"",D159="")),"",(VLOOKUP(C159,'APP BACKGROUND'!A:F,2,0))),"")</f>
        <v/>
      </c>
      <c r="F159" s="29" t="str">
        <f>IF(E159="","",(VLOOKUP(C159,'APP BACKGROUND'!A:F,5,0)))</f>
        <v/>
      </c>
      <c r="G159" s="27" t="str">
        <f>IF(E159="","",(VLOOKUP('Application Form'!C159,'APP BACKGROUND'!A:I,9,0)))</f>
        <v/>
      </c>
      <c r="H159" s="9"/>
      <c r="I159" s="9"/>
      <c r="J159" s="97" t="str">
        <f>IF(H159="","",(VLOOKUP(C159,'APP BACKGROUND'!A:M,13,0)))</f>
        <v/>
      </c>
      <c r="K159" s="98" t="str">
        <f t="shared" si="9"/>
        <v/>
      </c>
      <c r="L159" s="98" t="str">
        <f>IF(H159="","",(VLOOKUP(C159,'APP BACKGROUND'!A:K,11,0)))</f>
        <v/>
      </c>
      <c r="M159" s="55"/>
      <c r="N159" s="80" t="str">
        <f t="shared" si="10"/>
        <v/>
      </c>
      <c r="O159" s="56" t="str">
        <f t="shared" si="11"/>
        <v/>
      </c>
      <c r="P159" s="9"/>
      <c r="Q159" s="9"/>
      <c r="R159" s="9"/>
      <c r="S159" s="8"/>
      <c r="T159" s="8"/>
      <c r="U159" s="8"/>
      <c r="V159" s="8"/>
      <c r="W159" s="9"/>
      <c r="X159" s="9"/>
      <c r="Y159" s="9"/>
      <c r="Z159" s="9"/>
      <c r="AA159" s="9"/>
      <c r="AB159" s="8"/>
      <c r="AC159" s="8"/>
      <c r="AD159" s="8"/>
      <c r="AE159" s="8"/>
      <c r="AF159" s="8"/>
      <c r="AG159" s="8"/>
      <c r="AH159" s="8"/>
      <c r="AI159" s="8"/>
      <c r="AJ159" s="14"/>
      <c r="AK159" s="21"/>
      <c r="AL159" s="7"/>
      <c r="AM159" s="7"/>
      <c r="AN159" s="10"/>
      <c r="AO159" s="10"/>
    </row>
    <row r="160" spans="2:41" ht="15.75" x14ac:dyDescent="0.25">
      <c r="B160" s="91" t="str">
        <f t="shared" si="12"/>
        <v/>
      </c>
      <c r="C160" s="33"/>
      <c r="D160" s="35"/>
      <c r="E160" s="28" t="str">
        <f>IFERROR(IF(OR(C160="",AND(C160&lt;&gt;"",D160="")),"",(VLOOKUP(C160,'APP BACKGROUND'!A:F,2,0))),"")</f>
        <v/>
      </c>
      <c r="F160" s="29" t="str">
        <f>IF(E160="","",(VLOOKUP(C160,'APP BACKGROUND'!A:F,5,0)))</f>
        <v/>
      </c>
      <c r="G160" s="27" t="str">
        <f>IF(E160="","",(VLOOKUP('Application Form'!C160,'APP BACKGROUND'!A:I,9,0)))</f>
        <v/>
      </c>
      <c r="H160" s="9"/>
      <c r="I160" s="9"/>
      <c r="J160" s="97" t="str">
        <f>IF(H160="","",(VLOOKUP(C160,'APP BACKGROUND'!A:M,13,0)))</f>
        <v/>
      </c>
      <c r="K160" s="98" t="str">
        <f t="shared" si="9"/>
        <v/>
      </c>
      <c r="L160" s="98" t="str">
        <f>IF(H160="","",(VLOOKUP(C160,'APP BACKGROUND'!A:K,11,0)))</f>
        <v/>
      </c>
      <c r="M160" s="55"/>
      <c r="N160" s="80" t="str">
        <f t="shared" si="10"/>
        <v/>
      </c>
      <c r="O160" s="56" t="str">
        <f t="shared" si="11"/>
        <v/>
      </c>
      <c r="P160" s="9"/>
      <c r="Q160" s="9"/>
      <c r="R160" s="9"/>
      <c r="S160" s="8"/>
      <c r="T160" s="8"/>
      <c r="U160" s="8"/>
      <c r="V160" s="8"/>
      <c r="W160" s="9"/>
      <c r="X160" s="9"/>
      <c r="Y160" s="9"/>
      <c r="Z160" s="9"/>
      <c r="AA160" s="9"/>
      <c r="AB160" s="8"/>
      <c r="AC160" s="8"/>
      <c r="AD160" s="8"/>
      <c r="AE160" s="8"/>
      <c r="AF160" s="8"/>
      <c r="AG160" s="8"/>
      <c r="AH160" s="8"/>
      <c r="AI160" s="8"/>
      <c r="AJ160" s="14"/>
      <c r="AK160" s="21"/>
      <c r="AL160" s="7"/>
      <c r="AM160" s="7"/>
      <c r="AN160" s="10"/>
      <c r="AO160" s="10"/>
    </row>
    <row r="161" spans="2:41" ht="15.75" x14ac:dyDescent="0.25">
      <c r="B161" s="91" t="str">
        <f t="shared" si="12"/>
        <v/>
      </c>
      <c r="C161" s="33"/>
      <c r="D161" s="35"/>
      <c r="E161" s="28" t="str">
        <f>IFERROR(IF(OR(C161="",AND(C161&lt;&gt;"",D161="")),"",(VLOOKUP(C161,'APP BACKGROUND'!A:F,2,0))),"")</f>
        <v/>
      </c>
      <c r="F161" s="29" t="str">
        <f>IF(E161="","",(VLOOKUP(C161,'APP BACKGROUND'!A:F,5,0)))</f>
        <v/>
      </c>
      <c r="G161" s="27" t="str">
        <f>IF(E161="","",(VLOOKUP('Application Form'!C161,'APP BACKGROUND'!A:I,9,0)))</f>
        <v/>
      </c>
      <c r="H161" s="9"/>
      <c r="I161" s="9"/>
      <c r="J161" s="97" t="str">
        <f>IF(H161="","",(VLOOKUP(C161,'APP BACKGROUND'!A:M,13,0)))</f>
        <v/>
      </c>
      <c r="K161" s="98" t="str">
        <f t="shared" si="9"/>
        <v/>
      </c>
      <c r="L161" s="98" t="str">
        <f>IF(H161="","",(VLOOKUP(C161,'APP BACKGROUND'!A:K,11,0)))</f>
        <v/>
      </c>
      <c r="M161" s="55"/>
      <c r="N161" s="80" t="str">
        <f t="shared" si="10"/>
        <v/>
      </c>
      <c r="O161" s="56" t="str">
        <f t="shared" si="11"/>
        <v/>
      </c>
      <c r="P161" s="9"/>
      <c r="Q161" s="9"/>
      <c r="R161" s="9"/>
      <c r="S161" s="8"/>
      <c r="T161" s="8"/>
      <c r="U161" s="8"/>
      <c r="V161" s="8"/>
      <c r="W161" s="9"/>
      <c r="X161" s="9"/>
      <c r="Y161" s="9"/>
      <c r="Z161" s="9"/>
      <c r="AA161" s="9"/>
      <c r="AB161" s="8"/>
      <c r="AC161" s="8"/>
      <c r="AD161" s="8"/>
      <c r="AE161" s="8"/>
      <c r="AF161" s="8"/>
      <c r="AG161" s="8"/>
      <c r="AH161" s="8"/>
      <c r="AI161" s="8"/>
      <c r="AJ161" s="14"/>
      <c r="AK161" s="21"/>
      <c r="AL161" s="7"/>
      <c r="AM161" s="7"/>
      <c r="AN161" s="10"/>
      <c r="AO161" s="10"/>
    </row>
    <row r="162" spans="2:41" ht="15.75" x14ac:dyDescent="0.25">
      <c r="B162" s="91" t="str">
        <f t="shared" si="12"/>
        <v/>
      </c>
      <c r="C162" s="33"/>
      <c r="D162" s="35"/>
      <c r="E162" s="28" t="str">
        <f>IFERROR(IF(OR(C162="",AND(C162&lt;&gt;"",D162="")),"",(VLOOKUP(C162,'APP BACKGROUND'!A:F,2,0))),"")</f>
        <v/>
      </c>
      <c r="F162" s="29" t="str">
        <f>IF(E162="","",(VLOOKUP(C162,'APP BACKGROUND'!A:F,5,0)))</f>
        <v/>
      </c>
      <c r="G162" s="27" t="str">
        <f>IF(E162="","",(VLOOKUP('Application Form'!C162,'APP BACKGROUND'!A:I,9,0)))</f>
        <v/>
      </c>
      <c r="H162" s="9"/>
      <c r="I162" s="9"/>
      <c r="J162" s="97" t="str">
        <f>IF(H162="","",(VLOOKUP(C162,'APP BACKGROUND'!A:M,13,0)))</f>
        <v/>
      </c>
      <c r="K162" s="98" t="str">
        <f t="shared" si="9"/>
        <v/>
      </c>
      <c r="L162" s="98" t="str">
        <f>IF(H162="","",(VLOOKUP(C162,'APP BACKGROUND'!A:K,11,0)))</f>
        <v/>
      </c>
      <c r="M162" s="55"/>
      <c r="N162" s="80" t="str">
        <f t="shared" si="10"/>
        <v/>
      </c>
      <c r="O162" s="56" t="str">
        <f t="shared" si="11"/>
        <v/>
      </c>
      <c r="P162" s="9"/>
      <c r="Q162" s="9"/>
      <c r="R162" s="9"/>
      <c r="S162" s="8"/>
      <c r="T162" s="8"/>
      <c r="U162" s="8"/>
      <c r="V162" s="8"/>
      <c r="W162" s="9"/>
      <c r="X162" s="9"/>
      <c r="Y162" s="9"/>
      <c r="Z162" s="9"/>
      <c r="AA162" s="9"/>
      <c r="AB162" s="8"/>
      <c r="AC162" s="8"/>
      <c r="AD162" s="8"/>
      <c r="AE162" s="8"/>
      <c r="AF162" s="8"/>
      <c r="AG162" s="8"/>
      <c r="AH162" s="8"/>
      <c r="AI162" s="8"/>
      <c r="AJ162" s="14"/>
      <c r="AK162" s="21"/>
      <c r="AL162" s="7"/>
      <c r="AM162" s="7"/>
      <c r="AN162" s="10"/>
      <c r="AO162" s="10"/>
    </row>
    <row r="163" spans="2:41" ht="15.75" x14ac:dyDescent="0.25">
      <c r="B163" s="91" t="str">
        <f t="shared" si="12"/>
        <v/>
      </c>
      <c r="C163" s="33"/>
      <c r="D163" s="35"/>
      <c r="E163" s="28" t="str">
        <f>IFERROR(IF(OR(C163="",AND(C163&lt;&gt;"",D163="")),"",(VLOOKUP(C163,'APP BACKGROUND'!A:F,2,0))),"")</f>
        <v/>
      </c>
      <c r="F163" s="29" t="str">
        <f>IF(E163="","",(VLOOKUP(C163,'APP BACKGROUND'!A:F,5,0)))</f>
        <v/>
      </c>
      <c r="G163" s="27" t="str">
        <f>IF(E163="","",(VLOOKUP('Application Form'!C163,'APP BACKGROUND'!A:I,9,0)))</f>
        <v/>
      </c>
      <c r="H163" s="9"/>
      <c r="I163" s="9"/>
      <c r="J163" s="97" t="str">
        <f>IF(H163="","",(VLOOKUP(C163,'APP BACKGROUND'!A:M,13,0)))</f>
        <v/>
      </c>
      <c r="K163" s="98" t="str">
        <f t="shared" si="9"/>
        <v/>
      </c>
      <c r="L163" s="98" t="str">
        <f>IF(H163="","",(VLOOKUP(C163,'APP BACKGROUND'!A:K,11,0)))</f>
        <v/>
      </c>
      <c r="M163" s="55"/>
      <c r="N163" s="80" t="str">
        <f t="shared" si="10"/>
        <v/>
      </c>
      <c r="O163" s="56" t="str">
        <f t="shared" si="11"/>
        <v/>
      </c>
      <c r="P163" s="9"/>
      <c r="Q163" s="9"/>
      <c r="R163" s="9"/>
      <c r="S163" s="8"/>
      <c r="T163" s="8"/>
      <c r="U163" s="8"/>
      <c r="V163" s="8"/>
      <c r="W163" s="9"/>
      <c r="X163" s="9"/>
      <c r="Y163" s="9"/>
      <c r="Z163" s="9"/>
      <c r="AA163" s="9"/>
      <c r="AB163" s="8"/>
      <c r="AC163" s="8"/>
      <c r="AD163" s="8"/>
      <c r="AE163" s="8"/>
      <c r="AF163" s="8"/>
      <c r="AG163" s="8"/>
      <c r="AH163" s="8"/>
      <c r="AI163" s="8"/>
      <c r="AJ163" s="14"/>
      <c r="AK163" s="21"/>
      <c r="AL163" s="7"/>
      <c r="AM163" s="7"/>
      <c r="AN163" s="10"/>
      <c r="AO163" s="10"/>
    </row>
    <row r="164" spans="2:41" ht="15.75" x14ac:dyDescent="0.25">
      <c r="B164" s="91" t="str">
        <f t="shared" si="12"/>
        <v/>
      </c>
      <c r="C164" s="33"/>
      <c r="D164" s="35"/>
      <c r="E164" s="28" t="str">
        <f>IFERROR(IF(OR(C164="",AND(C164&lt;&gt;"",D164="")),"",(VLOOKUP(C164,'APP BACKGROUND'!A:F,2,0))),"")</f>
        <v/>
      </c>
      <c r="F164" s="29" t="str">
        <f>IF(E164="","",(VLOOKUP(C164,'APP BACKGROUND'!A:F,5,0)))</f>
        <v/>
      </c>
      <c r="G164" s="27" t="str">
        <f>IF(E164="","",(VLOOKUP('Application Form'!C164,'APP BACKGROUND'!A:I,9,0)))</f>
        <v/>
      </c>
      <c r="H164" s="9"/>
      <c r="I164" s="9"/>
      <c r="J164" s="97" t="str">
        <f>IF(H164="","",(VLOOKUP(C164,'APP BACKGROUND'!A:M,13,0)))</f>
        <v/>
      </c>
      <c r="K164" s="98" t="str">
        <f t="shared" si="9"/>
        <v/>
      </c>
      <c r="L164" s="98" t="str">
        <f>IF(H164="","",(VLOOKUP(C164,'APP BACKGROUND'!A:K,11,0)))</f>
        <v/>
      </c>
      <c r="M164" s="55"/>
      <c r="N164" s="80" t="str">
        <f t="shared" si="10"/>
        <v/>
      </c>
      <c r="O164" s="56" t="str">
        <f t="shared" si="11"/>
        <v/>
      </c>
      <c r="P164" s="9"/>
      <c r="Q164" s="9"/>
      <c r="R164" s="9"/>
      <c r="S164" s="8"/>
      <c r="T164" s="8"/>
      <c r="U164" s="8"/>
      <c r="V164" s="8"/>
      <c r="W164" s="9"/>
      <c r="X164" s="9"/>
      <c r="Y164" s="9"/>
      <c r="Z164" s="9"/>
      <c r="AA164" s="9"/>
      <c r="AB164" s="8"/>
      <c r="AC164" s="8"/>
      <c r="AD164" s="8"/>
      <c r="AE164" s="8"/>
      <c r="AF164" s="8"/>
      <c r="AG164" s="8"/>
      <c r="AH164" s="8"/>
      <c r="AI164" s="8"/>
      <c r="AJ164" s="14"/>
      <c r="AK164" s="21"/>
      <c r="AL164" s="7"/>
      <c r="AM164" s="7"/>
      <c r="AN164" s="10"/>
      <c r="AO164" s="10"/>
    </row>
    <row r="165" spans="2:41" ht="15.75" x14ac:dyDescent="0.25">
      <c r="B165" s="91" t="str">
        <f t="shared" si="12"/>
        <v/>
      </c>
      <c r="C165" s="33"/>
      <c r="D165" s="35"/>
      <c r="E165" s="28" t="str">
        <f>IFERROR(IF(OR(C165="",AND(C165&lt;&gt;"",D165="")),"",(VLOOKUP(C165,'APP BACKGROUND'!A:F,2,0))),"")</f>
        <v/>
      </c>
      <c r="F165" s="29" t="str">
        <f>IF(E165="","",(VLOOKUP(C165,'APP BACKGROUND'!A:F,5,0)))</f>
        <v/>
      </c>
      <c r="G165" s="27" t="str">
        <f>IF(E165="","",(VLOOKUP('Application Form'!C165,'APP BACKGROUND'!A:I,9,0)))</f>
        <v/>
      </c>
      <c r="H165" s="9"/>
      <c r="I165" s="9"/>
      <c r="J165" s="97" t="str">
        <f>IF(H165="","",(VLOOKUP(C165,'APP BACKGROUND'!A:M,13,0)))</f>
        <v/>
      </c>
      <c r="K165" s="98" t="str">
        <f t="shared" si="9"/>
        <v/>
      </c>
      <c r="L165" s="98" t="str">
        <f>IF(H165="","",(VLOOKUP(C165,'APP BACKGROUND'!A:K,11,0)))</f>
        <v/>
      </c>
      <c r="M165" s="55"/>
      <c r="N165" s="80" t="str">
        <f t="shared" si="10"/>
        <v/>
      </c>
      <c r="O165" s="56" t="str">
        <f t="shared" si="11"/>
        <v/>
      </c>
      <c r="P165" s="9"/>
      <c r="Q165" s="9"/>
      <c r="R165" s="9"/>
      <c r="S165" s="8"/>
      <c r="T165" s="8"/>
      <c r="U165" s="8"/>
      <c r="V165" s="8"/>
      <c r="W165" s="9"/>
      <c r="X165" s="9"/>
      <c r="Y165" s="9"/>
      <c r="Z165" s="9"/>
      <c r="AA165" s="9"/>
      <c r="AB165" s="8"/>
      <c r="AC165" s="8"/>
      <c r="AD165" s="8"/>
      <c r="AE165" s="8"/>
      <c r="AF165" s="8"/>
      <c r="AG165" s="8"/>
      <c r="AH165" s="8"/>
      <c r="AI165" s="8"/>
      <c r="AJ165" s="14"/>
      <c r="AK165" s="21"/>
      <c r="AL165" s="7"/>
      <c r="AM165" s="7"/>
      <c r="AN165" s="10"/>
      <c r="AO165" s="10"/>
    </row>
    <row r="166" spans="2:41" ht="15.75" x14ac:dyDescent="0.25">
      <c r="B166" s="91" t="str">
        <f t="shared" si="12"/>
        <v/>
      </c>
      <c r="C166" s="33"/>
      <c r="D166" s="35"/>
      <c r="E166" s="28" t="str">
        <f>IFERROR(IF(OR(C166="",AND(C166&lt;&gt;"",D166="")),"",(VLOOKUP(C166,'APP BACKGROUND'!A:F,2,0))),"")</f>
        <v/>
      </c>
      <c r="F166" s="29" t="str">
        <f>IF(E166="","",(VLOOKUP(C166,'APP BACKGROUND'!A:F,5,0)))</f>
        <v/>
      </c>
      <c r="G166" s="27" t="str">
        <f>IF(E166="","",(VLOOKUP('Application Form'!C166,'APP BACKGROUND'!A:I,9,0)))</f>
        <v/>
      </c>
      <c r="H166" s="9"/>
      <c r="I166" s="9"/>
      <c r="J166" s="97" t="str">
        <f>IF(H166="","",(VLOOKUP(C166,'APP BACKGROUND'!A:M,13,0)))</f>
        <v/>
      </c>
      <c r="K166" s="98" t="str">
        <f t="shared" si="9"/>
        <v/>
      </c>
      <c r="L166" s="98" t="str">
        <f>IF(H166="","",(VLOOKUP(C166,'APP BACKGROUND'!A:K,11,0)))</f>
        <v/>
      </c>
      <c r="M166" s="55"/>
      <c r="N166" s="80" t="str">
        <f t="shared" si="10"/>
        <v/>
      </c>
      <c r="O166" s="56" t="str">
        <f t="shared" si="11"/>
        <v/>
      </c>
      <c r="P166" s="9"/>
      <c r="Q166" s="9"/>
      <c r="R166" s="9"/>
      <c r="S166" s="8"/>
      <c r="T166" s="8"/>
      <c r="U166" s="8"/>
      <c r="V166" s="8"/>
      <c r="W166" s="9"/>
      <c r="X166" s="9"/>
      <c r="Y166" s="9"/>
      <c r="Z166" s="9"/>
      <c r="AA166" s="9"/>
      <c r="AB166" s="8"/>
      <c r="AC166" s="8"/>
      <c r="AD166" s="8"/>
      <c r="AE166" s="8"/>
      <c r="AF166" s="8"/>
      <c r="AG166" s="8"/>
      <c r="AH166" s="8"/>
      <c r="AI166" s="8"/>
      <c r="AJ166" s="14"/>
      <c r="AK166" s="21"/>
      <c r="AL166" s="7"/>
      <c r="AM166" s="7"/>
      <c r="AN166" s="10"/>
      <c r="AO166" s="10"/>
    </row>
    <row r="167" spans="2:41" ht="15.75" x14ac:dyDescent="0.25">
      <c r="B167" s="91" t="str">
        <f t="shared" si="12"/>
        <v/>
      </c>
      <c r="C167" s="33"/>
      <c r="D167" s="35"/>
      <c r="E167" s="28" t="str">
        <f>IFERROR(IF(OR(C167="",AND(C167&lt;&gt;"",D167="")),"",(VLOOKUP(C167,'APP BACKGROUND'!A:F,2,0))),"")</f>
        <v/>
      </c>
      <c r="F167" s="29" t="str">
        <f>IF(E167="","",(VLOOKUP(C167,'APP BACKGROUND'!A:F,5,0)))</f>
        <v/>
      </c>
      <c r="G167" s="27" t="str">
        <f>IF(E167="","",(VLOOKUP('Application Form'!C167,'APP BACKGROUND'!A:I,9,0)))</f>
        <v/>
      </c>
      <c r="H167" s="9"/>
      <c r="I167" s="9"/>
      <c r="J167" s="97" t="str">
        <f>IF(H167="","",(VLOOKUP(C167,'APP BACKGROUND'!A:M,13,0)))</f>
        <v/>
      </c>
      <c r="K167" s="98" t="str">
        <f t="shared" si="9"/>
        <v/>
      </c>
      <c r="L167" s="98" t="str">
        <f>IF(H167="","",(VLOOKUP(C167,'APP BACKGROUND'!A:K,11,0)))</f>
        <v/>
      </c>
      <c r="M167" s="55"/>
      <c r="N167" s="80" t="str">
        <f t="shared" si="10"/>
        <v/>
      </c>
      <c r="O167" s="56" t="str">
        <f t="shared" si="11"/>
        <v/>
      </c>
      <c r="P167" s="9"/>
      <c r="Q167" s="9"/>
      <c r="R167" s="9"/>
      <c r="S167" s="8"/>
      <c r="T167" s="8"/>
      <c r="U167" s="8"/>
      <c r="V167" s="8"/>
      <c r="W167" s="9"/>
      <c r="X167" s="9"/>
      <c r="Y167" s="9"/>
      <c r="Z167" s="9"/>
      <c r="AA167" s="9"/>
      <c r="AB167" s="8"/>
      <c r="AC167" s="8"/>
      <c r="AD167" s="8"/>
      <c r="AE167" s="8"/>
      <c r="AF167" s="8"/>
      <c r="AG167" s="8"/>
      <c r="AH167" s="8"/>
      <c r="AI167" s="8"/>
      <c r="AJ167" s="14"/>
      <c r="AK167" s="21"/>
      <c r="AL167" s="7"/>
      <c r="AM167" s="7"/>
      <c r="AN167" s="10"/>
      <c r="AO167" s="10"/>
    </row>
    <row r="168" spans="2:41" ht="15.75" x14ac:dyDescent="0.25">
      <c r="B168" s="91" t="str">
        <f t="shared" si="12"/>
        <v/>
      </c>
      <c r="C168" s="33"/>
      <c r="D168" s="35"/>
      <c r="E168" s="28" t="str">
        <f>IFERROR(IF(OR(C168="",AND(C168&lt;&gt;"",D168="")),"",(VLOOKUP(C168,'APP BACKGROUND'!A:F,2,0))),"")</f>
        <v/>
      </c>
      <c r="F168" s="29" t="str">
        <f>IF(E168="","",(VLOOKUP(C168,'APP BACKGROUND'!A:F,5,0)))</f>
        <v/>
      </c>
      <c r="G168" s="27" t="str">
        <f>IF(E168="","",(VLOOKUP('Application Form'!C168,'APP BACKGROUND'!A:I,9,0)))</f>
        <v/>
      </c>
      <c r="H168" s="9"/>
      <c r="I168" s="9"/>
      <c r="J168" s="97" t="str">
        <f>IF(H168="","",(VLOOKUP(C168,'APP BACKGROUND'!A:M,13,0)))</f>
        <v/>
      </c>
      <c r="K168" s="98" t="str">
        <f t="shared" si="9"/>
        <v/>
      </c>
      <c r="L168" s="98" t="str">
        <f>IF(H168="","",(VLOOKUP(C168,'APP BACKGROUND'!A:K,11,0)))</f>
        <v/>
      </c>
      <c r="M168" s="55"/>
      <c r="N168" s="80" t="str">
        <f t="shared" si="10"/>
        <v/>
      </c>
      <c r="O168" s="56" t="str">
        <f t="shared" si="11"/>
        <v/>
      </c>
      <c r="P168" s="9"/>
      <c r="Q168" s="9"/>
      <c r="R168" s="9"/>
      <c r="S168" s="8"/>
      <c r="T168" s="8"/>
      <c r="U168" s="8"/>
      <c r="V168" s="8"/>
      <c r="W168" s="9"/>
      <c r="X168" s="9"/>
      <c r="Y168" s="9"/>
      <c r="Z168" s="9"/>
      <c r="AA168" s="9"/>
      <c r="AB168" s="8"/>
      <c r="AC168" s="8"/>
      <c r="AD168" s="8"/>
      <c r="AE168" s="8"/>
      <c r="AF168" s="8"/>
      <c r="AG168" s="8"/>
      <c r="AH168" s="8"/>
      <c r="AI168" s="8"/>
      <c r="AJ168" s="14"/>
      <c r="AK168" s="21"/>
      <c r="AL168" s="7"/>
      <c r="AM168" s="7"/>
      <c r="AN168" s="10"/>
      <c r="AO168" s="10"/>
    </row>
    <row r="169" spans="2:41" ht="15.75" x14ac:dyDescent="0.25">
      <c r="B169" s="91" t="str">
        <f t="shared" si="12"/>
        <v/>
      </c>
      <c r="C169" s="33"/>
      <c r="D169" s="35"/>
      <c r="E169" s="28" t="str">
        <f>IFERROR(IF(OR(C169="",AND(C169&lt;&gt;"",D169="")),"",(VLOOKUP(C169,'APP BACKGROUND'!A:F,2,0))),"")</f>
        <v/>
      </c>
      <c r="F169" s="29" t="str">
        <f>IF(E169="","",(VLOOKUP(C169,'APP BACKGROUND'!A:F,5,0)))</f>
        <v/>
      </c>
      <c r="G169" s="27" t="str">
        <f>IF(E169="","",(VLOOKUP('Application Form'!C169,'APP BACKGROUND'!A:I,9,0)))</f>
        <v/>
      </c>
      <c r="H169" s="9"/>
      <c r="I169" s="9"/>
      <c r="J169" s="97" t="str">
        <f>IF(H169="","",(VLOOKUP(C169,'APP BACKGROUND'!A:M,13,0)))</f>
        <v/>
      </c>
      <c r="K169" s="98" t="str">
        <f t="shared" si="9"/>
        <v/>
      </c>
      <c r="L169" s="98" t="str">
        <f>IF(H169="","",(VLOOKUP(C169,'APP BACKGROUND'!A:K,11,0)))</f>
        <v/>
      </c>
      <c r="M169" s="55"/>
      <c r="N169" s="80" t="str">
        <f t="shared" si="10"/>
        <v/>
      </c>
      <c r="O169" s="56" t="str">
        <f t="shared" si="11"/>
        <v/>
      </c>
      <c r="P169" s="9"/>
      <c r="Q169" s="9"/>
      <c r="R169" s="9"/>
      <c r="S169" s="8"/>
      <c r="T169" s="8"/>
      <c r="U169" s="8"/>
      <c r="V169" s="8"/>
      <c r="W169" s="9"/>
      <c r="X169" s="9"/>
      <c r="Y169" s="9"/>
      <c r="Z169" s="9"/>
      <c r="AA169" s="9"/>
      <c r="AB169" s="8"/>
      <c r="AC169" s="8"/>
      <c r="AD169" s="8"/>
      <c r="AE169" s="8"/>
      <c r="AF169" s="8"/>
      <c r="AG169" s="8"/>
      <c r="AH169" s="8"/>
      <c r="AI169" s="8"/>
      <c r="AJ169" s="14"/>
      <c r="AK169" s="21"/>
      <c r="AL169" s="7"/>
      <c r="AM169" s="7"/>
      <c r="AN169" s="10"/>
      <c r="AO169" s="10"/>
    </row>
    <row r="170" spans="2:41" ht="15.75" x14ac:dyDescent="0.25">
      <c r="B170" s="91" t="str">
        <f t="shared" si="12"/>
        <v/>
      </c>
      <c r="C170" s="33"/>
      <c r="D170" s="35"/>
      <c r="E170" s="28" t="str">
        <f>IFERROR(IF(OR(C170="",AND(C170&lt;&gt;"",D170="")),"",(VLOOKUP(C170,'APP BACKGROUND'!A:F,2,0))),"")</f>
        <v/>
      </c>
      <c r="F170" s="29" t="str">
        <f>IF(E170="","",(VLOOKUP(C170,'APP BACKGROUND'!A:F,5,0)))</f>
        <v/>
      </c>
      <c r="G170" s="27" t="str">
        <f>IF(E170="","",(VLOOKUP('Application Form'!C170,'APP BACKGROUND'!A:I,9,0)))</f>
        <v/>
      </c>
      <c r="H170" s="9"/>
      <c r="I170" s="9"/>
      <c r="J170" s="97" t="str">
        <f>IF(H170="","",(VLOOKUP(C170,'APP BACKGROUND'!A:M,13,0)))</f>
        <v/>
      </c>
      <c r="K170" s="98" t="str">
        <f t="shared" si="9"/>
        <v/>
      </c>
      <c r="L170" s="98" t="str">
        <f>IF(H170="","",(VLOOKUP(C170,'APP BACKGROUND'!A:K,11,0)))</f>
        <v/>
      </c>
      <c r="M170" s="55"/>
      <c r="N170" s="80" t="str">
        <f t="shared" si="10"/>
        <v/>
      </c>
      <c r="O170" s="56" t="str">
        <f t="shared" si="11"/>
        <v/>
      </c>
      <c r="P170" s="9"/>
      <c r="Q170" s="9"/>
      <c r="R170" s="9"/>
      <c r="S170" s="8"/>
      <c r="T170" s="8"/>
      <c r="U170" s="8"/>
      <c r="V170" s="8"/>
      <c r="W170" s="9"/>
      <c r="X170" s="9"/>
      <c r="Y170" s="9"/>
      <c r="Z170" s="9"/>
      <c r="AA170" s="9"/>
      <c r="AB170" s="8"/>
      <c r="AC170" s="8"/>
      <c r="AD170" s="8"/>
      <c r="AE170" s="8"/>
      <c r="AF170" s="8"/>
      <c r="AG170" s="8"/>
      <c r="AH170" s="8"/>
      <c r="AI170" s="8"/>
      <c r="AJ170" s="14"/>
      <c r="AK170" s="21"/>
      <c r="AL170" s="7"/>
      <c r="AM170" s="7"/>
      <c r="AN170" s="10"/>
      <c r="AO170" s="10"/>
    </row>
    <row r="171" spans="2:41" ht="15.75" x14ac:dyDescent="0.25">
      <c r="B171" s="91" t="str">
        <f t="shared" si="12"/>
        <v/>
      </c>
      <c r="C171" s="33"/>
      <c r="D171" s="35"/>
      <c r="E171" s="28" t="str">
        <f>IFERROR(IF(OR(C171="",AND(C171&lt;&gt;"",D171="")),"",(VLOOKUP(C171,'APP BACKGROUND'!A:F,2,0))),"")</f>
        <v/>
      </c>
      <c r="F171" s="29" t="str">
        <f>IF(E171="","",(VLOOKUP(C171,'APP BACKGROUND'!A:F,5,0)))</f>
        <v/>
      </c>
      <c r="G171" s="27" t="str">
        <f>IF(E171="","",(VLOOKUP('Application Form'!C171,'APP BACKGROUND'!A:I,9,0)))</f>
        <v/>
      </c>
      <c r="H171" s="9"/>
      <c r="I171" s="9"/>
      <c r="J171" s="97" t="str">
        <f>IF(H171="","",(VLOOKUP(C171,'APP BACKGROUND'!A:M,13,0)))</f>
        <v/>
      </c>
      <c r="K171" s="98" t="str">
        <f t="shared" si="9"/>
        <v/>
      </c>
      <c r="L171" s="98" t="str">
        <f>IF(H171="","",(VLOOKUP(C171,'APP BACKGROUND'!A:K,11,0)))</f>
        <v/>
      </c>
      <c r="M171" s="55"/>
      <c r="N171" s="80" t="str">
        <f t="shared" si="10"/>
        <v/>
      </c>
      <c r="O171" s="56" t="str">
        <f t="shared" si="11"/>
        <v/>
      </c>
      <c r="P171" s="9"/>
      <c r="Q171" s="9"/>
      <c r="R171" s="9"/>
      <c r="S171" s="8"/>
      <c r="T171" s="8"/>
      <c r="U171" s="8"/>
      <c r="V171" s="8"/>
      <c r="W171" s="9"/>
      <c r="X171" s="9"/>
      <c r="Y171" s="9"/>
      <c r="Z171" s="9"/>
      <c r="AA171" s="9"/>
      <c r="AB171" s="8"/>
      <c r="AC171" s="8"/>
      <c r="AD171" s="8"/>
      <c r="AE171" s="8"/>
      <c r="AF171" s="8"/>
      <c r="AG171" s="8"/>
      <c r="AH171" s="8"/>
      <c r="AI171" s="8"/>
      <c r="AJ171" s="14"/>
      <c r="AK171" s="21"/>
      <c r="AL171" s="7"/>
      <c r="AM171" s="7"/>
      <c r="AN171" s="10"/>
      <c r="AO171" s="10"/>
    </row>
    <row r="172" spans="2:41" ht="15.75" x14ac:dyDescent="0.25">
      <c r="B172" s="91" t="str">
        <f t="shared" si="12"/>
        <v/>
      </c>
      <c r="C172" s="33"/>
      <c r="D172" s="35"/>
      <c r="E172" s="28" t="str">
        <f>IFERROR(IF(OR(C172="",AND(C172&lt;&gt;"",D172="")),"",(VLOOKUP(C172,'APP BACKGROUND'!A:F,2,0))),"")</f>
        <v/>
      </c>
      <c r="F172" s="29" t="str">
        <f>IF(E172="","",(VLOOKUP(C172,'APP BACKGROUND'!A:F,5,0)))</f>
        <v/>
      </c>
      <c r="G172" s="27" t="str">
        <f>IF(E172="","",(VLOOKUP('Application Form'!C172,'APP BACKGROUND'!A:I,9,0)))</f>
        <v/>
      </c>
      <c r="H172" s="9"/>
      <c r="I172" s="9"/>
      <c r="J172" s="97" t="str">
        <f>IF(H172="","",(VLOOKUP(C172,'APP BACKGROUND'!A:M,13,0)))</f>
        <v/>
      </c>
      <c r="K172" s="98" t="str">
        <f t="shared" si="9"/>
        <v/>
      </c>
      <c r="L172" s="98" t="str">
        <f>IF(H172="","",(VLOOKUP(C172,'APP BACKGROUND'!A:K,11,0)))</f>
        <v/>
      </c>
      <c r="M172" s="55"/>
      <c r="N172" s="80" t="str">
        <f t="shared" si="10"/>
        <v/>
      </c>
      <c r="O172" s="56" t="str">
        <f t="shared" si="11"/>
        <v/>
      </c>
      <c r="P172" s="9"/>
      <c r="Q172" s="9"/>
      <c r="R172" s="9"/>
      <c r="S172" s="8"/>
      <c r="T172" s="8"/>
      <c r="U172" s="8"/>
      <c r="V172" s="8"/>
      <c r="W172" s="9"/>
      <c r="X172" s="9"/>
      <c r="Y172" s="9"/>
      <c r="Z172" s="9"/>
      <c r="AA172" s="9"/>
      <c r="AB172" s="8"/>
      <c r="AC172" s="8"/>
      <c r="AD172" s="8"/>
      <c r="AE172" s="8"/>
      <c r="AF172" s="8"/>
      <c r="AG172" s="8"/>
      <c r="AH172" s="8"/>
      <c r="AI172" s="8"/>
      <c r="AJ172" s="14"/>
      <c r="AK172" s="21"/>
      <c r="AL172" s="7"/>
      <c r="AM172" s="7"/>
      <c r="AN172" s="10"/>
      <c r="AO172" s="10"/>
    </row>
    <row r="173" spans="2:41" ht="15.75" x14ac:dyDescent="0.25">
      <c r="B173" s="91" t="str">
        <f t="shared" si="12"/>
        <v/>
      </c>
      <c r="C173" s="33"/>
      <c r="D173" s="35"/>
      <c r="E173" s="28" t="str">
        <f>IFERROR(IF(OR(C173="",AND(C173&lt;&gt;"",D173="")),"",(VLOOKUP(C173,'APP BACKGROUND'!A:F,2,0))),"")</f>
        <v/>
      </c>
      <c r="F173" s="29" t="str">
        <f>IF(E173="","",(VLOOKUP(C173,'APP BACKGROUND'!A:F,5,0)))</f>
        <v/>
      </c>
      <c r="G173" s="27" t="str">
        <f>IF(E173="","",(VLOOKUP('Application Form'!C173,'APP BACKGROUND'!A:I,9,0)))</f>
        <v/>
      </c>
      <c r="H173" s="9"/>
      <c r="I173" s="9"/>
      <c r="J173" s="97" t="str">
        <f>IF(H173="","",(VLOOKUP(C173,'APP BACKGROUND'!A:M,13,0)))</f>
        <v/>
      </c>
      <c r="K173" s="98" t="str">
        <f t="shared" si="9"/>
        <v/>
      </c>
      <c r="L173" s="98" t="str">
        <f>IF(H173="","",(VLOOKUP(C173,'APP BACKGROUND'!A:K,11,0)))</f>
        <v/>
      </c>
      <c r="M173" s="55"/>
      <c r="N173" s="80" t="str">
        <f t="shared" si="10"/>
        <v/>
      </c>
      <c r="O173" s="56" t="str">
        <f t="shared" si="11"/>
        <v/>
      </c>
      <c r="P173" s="9"/>
      <c r="Q173" s="9"/>
      <c r="R173" s="9"/>
      <c r="S173" s="8"/>
      <c r="T173" s="8"/>
      <c r="U173" s="8"/>
      <c r="V173" s="8"/>
      <c r="W173" s="9"/>
      <c r="X173" s="9"/>
      <c r="Y173" s="9"/>
      <c r="Z173" s="9"/>
      <c r="AA173" s="9"/>
      <c r="AB173" s="8"/>
      <c r="AC173" s="8"/>
      <c r="AD173" s="8"/>
      <c r="AE173" s="8"/>
      <c r="AF173" s="8"/>
      <c r="AG173" s="8"/>
      <c r="AH173" s="8"/>
      <c r="AI173" s="8"/>
      <c r="AJ173" s="14"/>
      <c r="AK173" s="21"/>
      <c r="AL173" s="7"/>
      <c r="AM173" s="7"/>
      <c r="AN173" s="10"/>
      <c r="AO173" s="10"/>
    </row>
    <row r="174" spans="2:41" ht="15.75" x14ac:dyDescent="0.25">
      <c r="B174" s="91" t="str">
        <f t="shared" si="12"/>
        <v/>
      </c>
      <c r="C174" s="33"/>
      <c r="D174" s="35"/>
      <c r="E174" s="28" t="str">
        <f>IFERROR(IF(OR(C174="",AND(C174&lt;&gt;"",D174="")),"",(VLOOKUP(C174,'APP BACKGROUND'!A:F,2,0))),"")</f>
        <v/>
      </c>
      <c r="F174" s="29" t="str">
        <f>IF(E174="","",(VLOOKUP(C174,'APP BACKGROUND'!A:F,5,0)))</f>
        <v/>
      </c>
      <c r="G174" s="27" t="str">
        <f>IF(E174="","",(VLOOKUP('Application Form'!C174,'APP BACKGROUND'!A:I,9,0)))</f>
        <v/>
      </c>
      <c r="H174" s="9"/>
      <c r="I174" s="9"/>
      <c r="J174" s="97" t="str">
        <f>IF(H174="","",(VLOOKUP(C174,'APP BACKGROUND'!A:M,13,0)))</f>
        <v/>
      </c>
      <c r="K174" s="98" t="str">
        <f t="shared" si="9"/>
        <v/>
      </c>
      <c r="L174" s="98" t="str">
        <f>IF(H174="","",(VLOOKUP(C174,'APP BACKGROUND'!A:K,11,0)))</f>
        <v/>
      </c>
      <c r="M174" s="55"/>
      <c r="N174" s="80" t="str">
        <f t="shared" si="10"/>
        <v/>
      </c>
      <c r="O174" s="56" t="str">
        <f t="shared" si="11"/>
        <v/>
      </c>
      <c r="P174" s="9"/>
      <c r="Q174" s="9"/>
      <c r="R174" s="9"/>
      <c r="S174" s="8"/>
      <c r="T174" s="8"/>
      <c r="U174" s="8"/>
      <c r="V174" s="8"/>
      <c r="W174" s="9"/>
      <c r="X174" s="9"/>
      <c r="Y174" s="9"/>
      <c r="Z174" s="9"/>
      <c r="AA174" s="9"/>
      <c r="AB174" s="8"/>
      <c r="AC174" s="8"/>
      <c r="AD174" s="8"/>
      <c r="AE174" s="8"/>
      <c r="AF174" s="8"/>
      <c r="AG174" s="8"/>
      <c r="AH174" s="8"/>
      <c r="AI174" s="8"/>
      <c r="AJ174" s="14"/>
      <c r="AK174" s="21"/>
      <c r="AL174" s="7"/>
      <c r="AM174" s="7"/>
      <c r="AN174" s="10"/>
      <c r="AO174" s="10"/>
    </row>
    <row r="175" spans="2:41" ht="15.75" x14ac:dyDescent="0.25">
      <c r="B175" s="91" t="str">
        <f t="shared" si="12"/>
        <v/>
      </c>
      <c r="C175" s="33"/>
      <c r="D175" s="35"/>
      <c r="E175" s="28" t="str">
        <f>IFERROR(IF(OR(C175="",AND(C175&lt;&gt;"",D175="")),"",(VLOOKUP(C175,'APP BACKGROUND'!A:F,2,0))),"")</f>
        <v/>
      </c>
      <c r="F175" s="29" t="str">
        <f>IF(E175="","",(VLOOKUP(C175,'APP BACKGROUND'!A:F,5,0)))</f>
        <v/>
      </c>
      <c r="G175" s="27" t="str">
        <f>IF(E175="","",(VLOOKUP('Application Form'!C175,'APP BACKGROUND'!A:I,9,0)))</f>
        <v/>
      </c>
      <c r="H175" s="9"/>
      <c r="I175" s="9"/>
      <c r="J175" s="97" t="str">
        <f>IF(H175="","",(VLOOKUP(C175,'APP BACKGROUND'!A:M,13,0)))</f>
        <v/>
      </c>
      <c r="K175" s="98" t="str">
        <f t="shared" si="9"/>
        <v/>
      </c>
      <c r="L175" s="98" t="str">
        <f>IF(H175="","",(VLOOKUP(C175,'APP BACKGROUND'!A:K,11,0)))</f>
        <v/>
      </c>
      <c r="M175" s="55"/>
      <c r="N175" s="80" t="str">
        <f t="shared" si="10"/>
        <v/>
      </c>
      <c r="O175" s="56" t="str">
        <f t="shared" si="11"/>
        <v/>
      </c>
      <c r="P175" s="9"/>
      <c r="Q175" s="9"/>
      <c r="R175" s="9"/>
      <c r="S175" s="8"/>
      <c r="T175" s="8"/>
      <c r="U175" s="8"/>
      <c r="V175" s="8"/>
      <c r="W175" s="9"/>
      <c r="X175" s="9"/>
      <c r="Y175" s="9"/>
      <c r="Z175" s="9"/>
      <c r="AA175" s="9"/>
      <c r="AB175" s="8"/>
      <c r="AC175" s="8"/>
      <c r="AD175" s="8"/>
      <c r="AE175" s="8"/>
      <c r="AF175" s="8"/>
      <c r="AG175" s="8"/>
      <c r="AH175" s="8"/>
      <c r="AI175" s="8"/>
      <c r="AJ175" s="14"/>
      <c r="AK175" s="21"/>
      <c r="AL175" s="7"/>
      <c r="AM175" s="7"/>
      <c r="AN175" s="10"/>
      <c r="AO175" s="10"/>
    </row>
    <row r="176" spans="2:41" ht="15.75" x14ac:dyDescent="0.25">
      <c r="B176" s="91" t="str">
        <f t="shared" si="12"/>
        <v/>
      </c>
      <c r="C176" s="33"/>
      <c r="D176" s="35"/>
      <c r="E176" s="28" t="str">
        <f>IFERROR(IF(OR(C176="",AND(C176&lt;&gt;"",D176="")),"",(VLOOKUP(C176,'APP BACKGROUND'!A:F,2,0))),"")</f>
        <v/>
      </c>
      <c r="F176" s="29" t="str">
        <f>IF(E176="","",(VLOOKUP(C176,'APP BACKGROUND'!A:F,5,0)))</f>
        <v/>
      </c>
      <c r="G176" s="27" t="str">
        <f>IF(E176="","",(VLOOKUP('Application Form'!C176,'APP BACKGROUND'!A:I,9,0)))</f>
        <v/>
      </c>
      <c r="H176" s="9"/>
      <c r="I176" s="9"/>
      <c r="J176" s="97" t="str">
        <f>IF(H176="","",(VLOOKUP(C176,'APP BACKGROUND'!A:M,13,0)))</f>
        <v/>
      </c>
      <c r="K176" s="98" t="str">
        <f t="shared" si="9"/>
        <v/>
      </c>
      <c r="L176" s="98" t="str">
        <f>IF(H176="","",(VLOOKUP(C176,'APP BACKGROUND'!A:K,11,0)))</f>
        <v/>
      </c>
      <c r="M176" s="55"/>
      <c r="N176" s="80" t="str">
        <f t="shared" si="10"/>
        <v/>
      </c>
      <c r="O176" s="56" t="str">
        <f t="shared" si="11"/>
        <v/>
      </c>
      <c r="P176" s="9"/>
      <c r="Q176" s="9"/>
      <c r="R176" s="9"/>
      <c r="S176" s="8"/>
      <c r="T176" s="8"/>
      <c r="U176" s="8"/>
      <c r="V176" s="8"/>
      <c r="W176" s="9"/>
      <c r="X176" s="9"/>
      <c r="Y176" s="9"/>
      <c r="Z176" s="9"/>
      <c r="AA176" s="9"/>
      <c r="AB176" s="8"/>
      <c r="AC176" s="8"/>
      <c r="AD176" s="8"/>
      <c r="AE176" s="8"/>
      <c r="AF176" s="8"/>
      <c r="AG176" s="8"/>
      <c r="AH176" s="8"/>
      <c r="AI176" s="8"/>
      <c r="AJ176" s="14"/>
      <c r="AK176" s="21"/>
      <c r="AL176" s="7"/>
      <c r="AM176" s="7"/>
      <c r="AN176" s="10"/>
      <c r="AO176" s="10"/>
    </row>
    <row r="177" spans="2:41" ht="15.75" x14ac:dyDescent="0.25">
      <c r="B177" s="91" t="str">
        <f t="shared" si="12"/>
        <v/>
      </c>
      <c r="C177" s="33"/>
      <c r="D177" s="35"/>
      <c r="E177" s="28" t="str">
        <f>IFERROR(IF(OR(C177="",AND(C177&lt;&gt;"",D177="")),"",(VLOOKUP(C177,'APP BACKGROUND'!A:F,2,0))),"")</f>
        <v/>
      </c>
      <c r="F177" s="29" t="str">
        <f>IF(E177="","",(VLOOKUP(C177,'APP BACKGROUND'!A:F,5,0)))</f>
        <v/>
      </c>
      <c r="G177" s="27" t="str">
        <f>IF(E177="","",(VLOOKUP('Application Form'!C177,'APP BACKGROUND'!A:I,9,0)))</f>
        <v/>
      </c>
      <c r="H177" s="9"/>
      <c r="I177" s="9"/>
      <c r="J177" s="97" t="str">
        <f>IF(H177="","",(VLOOKUP(C177,'APP BACKGROUND'!A:M,13,0)))</f>
        <v/>
      </c>
      <c r="K177" s="98" t="str">
        <f t="shared" si="9"/>
        <v/>
      </c>
      <c r="L177" s="98" t="str">
        <f>IF(H177="","",(VLOOKUP(C177,'APP BACKGROUND'!A:K,11,0)))</f>
        <v/>
      </c>
      <c r="M177" s="55"/>
      <c r="N177" s="80" t="str">
        <f t="shared" si="10"/>
        <v/>
      </c>
      <c r="O177" s="56" t="str">
        <f t="shared" si="11"/>
        <v/>
      </c>
      <c r="P177" s="9"/>
      <c r="Q177" s="9"/>
      <c r="R177" s="9"/>
      <c r="S177" s="8"/>
      <c r="T177" s="8"/>
      <c r="U177" s="8"/>
      <c r="V177" s="8"/>
      <c r="W177" s="9"/>
      <c r="X177" s="9"/>
      <c r="Y177" s="9"/>
      <c r="Z177" s="9"/>
      <c r="AA177" s="9"/>
      <c r="AB177" s="8"/>
      <c r="AC177" s="8"/>
      <c r="AD177" s="8"/>
      <c r="AE177" s="8"/>
      <c r="AF177" s="8"/>
      <c r="AG177" s="8"/>
      <c r="AH177" s="8"/>
      <c r="AI177" s="8"/>
      <c r="AJ177" s="14"/>
      <c r="AK177" s="21"/>
      <c r="AL177" s="7"/>
      <c r="AM177" s="7"/>
      <c r="AN177" s="10"/>
      <c r="AO177" s="10"/>
    </row>
    <row r="178" spans="2:41" ht="15.75" x14ac:dyDescent="0.25">
      <c r="B178" s="91" t="str">
        <f t="shared" si="12"/>
        <v/>
      </c>
      <c r="C178" s="33"/>
      <c r="D178" s="35"/>
      <c r="E178" s="28" t="str">
        <f>IFERROR(IF(OR(C178="",AND(C178&lt;&gt;"",D178="")),"",(VLOOKUP(C178,'APP BACKGROUND'!A:F,2,0))),"")</f>
        <v/>
      </c>
      <c r="F178" s="29" t="str">
        <f>IF(E178="","",(VLOOKUP(C178,'APP BACKGROUND'!A:F,5,0)))</f>
        <v/>
      </c>
      <c r="G178" s="27" t="str">
        <f>IF(E178="","",(VLOOKUP('Application Form'!C178,'APP BACKGROUND'!A:I,9,0)))</f>
        <v/>
      </c>
      <c r="H178" s="9"/>
      <c r="I178" s="9"/>
      <c r="J178" s="97" t="str">
        <f>IF(H178="","",(VLOOKUP(C178,'APP BACKGROUND'!A:M,13,0)))</f>
        <v/>
      </c>
      <c r="K178" s="98" t="str">
        <f t="shared" si="9"/>
        <v/>
      </c>
      <c r="L178" s="98" t="str">
        <f>IF(H178="","",(VLOOKUP(C178,'APP BACKGROUND'!A:K,11,0)))</f>
        <v/>
      </c>
      <c r="M178" s="55"/>
      <c r="N178" s="80" t="str">
        <f t="shared" si="10"/>
        <v/>
      </c>
      <c r="O178" s="56" t="str">
        <f t="shared" si="11"/>
        <v/>
      </c>
      <c r="P178" s="9"/>
      <c r="Q178" s="9"/>
      <c r="R178" s="9"/>
      <c r="S178" s="8"/>
      <c r="T178" s="8"/>
      <c r="U178" s="8"/>
      <c r="V178" s="8"/>
      <c r="W178" s="9"/>
      <c r="X178" s="9"/>
      <c r="Y178" s="9"/>
      <c r="Z178" s="9"/>
      <c r="AA178" s="9"/>
      <c r="AB178" s="8"/>
      <c r="AC178" s="8"/>
      <c r="AD178" s="8"/>
      <c r="AE178" s="8"/>
      <c r="AF178" s="8"/>
      <c r="AG178" s="8"/>
      <c r="AH178" s="8"/>
      <c r="AI178" s="8"/>
      <c r="AJ178" s="14"/>
      <c r="AK178" s="21"/>
      <c r="AL178" s="7"/>
      <c r="AM178" s="7"/>
      <c r="AN178" s="10"/>
      <c r="AO178" s="10"/>
    </row>
    <row r="179" spans="2:41" ht="15.75" x14ac:dyDescent="0.25">
      <c r="B179" s="91" t="str">
        <f t="shared" si="12"/>
        <v/>
      </c>
      <c r="C179" s="33"/>
      <c r="D179" s="35"/>
      <c r="E179" s="28" t="str">
        <f>IFERROR(IF(OR(C179="",AND(C179&lt;&gt;"",D179="")),"",(VLOOKUP(C179,'APP BACKGROUND'!A:F,2,0))),"")</f>
        <v/>
      </c>
      <c r="F179" s="29" t="str">
        <f>IF(E179="","",(VLOOKUP(C179,'APP BACKGROUND'!A:F,5,0)))</f>
        <v/>
      </c>
      <c r="G179" s="27" t="str">
        <f>IF(E179="","",(VLOOKUP('Application Form'!C179,'APP BACKGROUND'!A:I,9,0)))</f>
        <v/>
      </c>
      <c r="H179" s="9"/>
      <c r="I179" s="9"/>
      <c r="J179" s="97" t="str">
        <f>IF(H179="","",(VLOOKUP(C179,'APP BACKGROUND'!A:M,13,0)))</f>
        <v/>
      </c>
      <c r="K179" s="98" t="str">
        <f t="shared" si="9"/>
        <v/>
      </c>
      <c r="L179" s="98" t="str">
        <f>IF(H179="","",(VLOOKUP(C179,'APP BACKGROUND'!A:K,11,0)))</f>
        <v/>
      </c>
      <c r="M179" s="55"/>
      <c r="N179" s="80" t="str">
        <f t="shared" si="10"/>
        <v/>
      </c>
      <c r="O179" s="56" t="str">
        <f t="shared" si="11"/>
        <v/>
      </c>
      <c r="P179" s="9"/>
      <c r="Q179" s="9"/>
      <c r="R179" s="9"/>
      <c r="S179" s="8"/>
      <c r="T179" s="8"/>
      <c r="U179" s="8"/>
      <c r="V179" s="8"/>
      <c r="W179" s="9"/>
      <c r="X179" s="9"/>
      <c r="Y179" s="9"/>
      <c r="Z179" s="9"/>
      <c r="AA179" s="9"/>
      <c r="AB179" s="8"/>
      <c r="AC179" s="8"/>
      <c r="AD179" s="8"/>
      <c r="AE179" s="8"/>
      <c r="AF179" s="8"/>
      <c r="AG179" s="8"/>
      <c r="AH179" s="8"/>
      <c r="AI179" s="8"/>
      <c r="AJ179" s="14"/>
      <c r="AK179" s="21"/>
      <c r="AL179" s="7"/>
      <c r="AM179" s="7"/>
      <c r="AN179" s="10"/>
      <c r="AO179" s="10"/>
    </row>
    <row r="180" spans="2:41" ht="15.75" x14ac:dyDescent="0.25">
      <c r="B180" s="91" t="str">
        <f t="shared" si="12"/>
        <v/>
      </c>
      <c r="C180" s="33"/>
      <c r="D180" s="35"/>
      <c r="E180" s="28" t="str">
        <f>IFERROR(IF(OR(C180="",AND(C180&lt;&gt;"",D180="")),"",(VLOOKUP(C180,'APP BACKGROUND'!A:F,2,0))),"")</f>
        <v/>
      </c>
      <c r="F180" s="29" t="str">
        <f>IF(E180="","",(VLOOKUP(C180,'APP BACKGROUND'!A:F,5,0)))</f>
        <v/>
      </c>
      <c r="G180" s="27" t="str">
        <f>IF(E180="","",(VLOOKUP('Application Form'!C180,'APP BACKGROUND'!A:I,9,0)))</f>
        <v/>
      </c>
      <c r="H180" s="9"/>
      <c r="I180" s="9"/>
      <c r="J180" s="97" t="str">
        <f>IF(H180="","",(VLOOKUP(C180,'APP BACKGROUND'!A:M,13,0)))</f>
        <v/>
      </c>
      <c r="K180" s="98" t="str">
        <f t="shared" si="9"/>
        <v/>
      </c>
      <c r="L180" s="98" t="str">
        <f>IF(H180="","",(VLOOKUP(C180,'APP BACKGROUND'!A:K,11,0)))</f>
        <v/>
      </c>
      <c r="M180" s="55"/>
      <c r="N180" s="80" t="str">
        <f t="shared" si="10"/>
        <v/>
      </c>
      <c r="O180" s="56" t="str">
        <f t="shared" si="11"/>
        <v/>
      </c>
      <c r="P180" s="9"/>
      <c r="Q180" s="9"/>
      <c r="R180" s="9"/>
      <c r="S180" s="8"/>
      <c r="T180" s="8"/>
      <c r="U180" s="8"/>
      <c r="V180" s="8"/>
      <c r="W180" s="9"/>
      <c r="X180" s="9"/>
      <c r="Y180" s="9"/>
      <c r="Z180" s="9"/>
      <c r="AA180" s="9"/>
      <c r="AB180" s="8"/>
      <c r="AC180" s="8"/>
      <c r="AD180" s="8"/>
      <c r="AE180" s="8"/>
      <c r="AF180" s="8"/>
      <c r="AG180" s="8"/>
      <c r="AH180" s="8"/>
      <c r="AI180" s="8"/>
      <c r="AJ180" s="14"/>
      <c r="AK180" s="21"/>
      <c r="AL180" s="7"/>
      <c r="AM180" s="7"/>
      <c r="AN180" s="10"/>
      <c r="AO180" s="10"/>
    </row>
    <row r="181" spans="2:41" ht="15.75" x14ac:dyDescent="0.25">
      <c r="B181" s="91" t="str">
        <f t="shared" si="12"/>
        <v/>
      </c>
      <c r="C181" s="33"/>
      <c r="D181" s="35"/>
      <c r="E181" s="28" t="str">
        <f>IFERROR(IF(OR(C181="",AND(C181&lt;&gt;"",D181="")),"",(VLOOKUP(C181,'APP BACKGROUND'!A:F,2,0))),"")</f>
        <v/>
      </c>
      <c r="F181" s="29" t="str">
        <f>IF(E181="","",(VLOOKUP(C181,'APP BACKGROUND'!A:F,5,0)))</f>
        <v/>
      </c>
      <c r="G181" s="27" t="str">
        <f>IF(E181="","",(VLOOKUP('Application Form'!C181,'APP BACKGROUND'!A:I,9,0)))</f>
        <v/>
      </c>
      <c r="H181" s="9"/>
      <c r="I181" s="9"/>
      <c r="J181" s="97" t="str">
        <f>IF(H181="","",(VLOOKUP(C181,'APP BACKGROUND'!A:M,13,0)))</f>
        <v/>
      </c>
      <c r="K181" s="98" t="str">
        <f t="shared" si="9"/>
        <v/>
      </c>
      <c r="L181" s="98" t="str">
        <f>IF(H181="","",(VLOOKUP(C181,'APP BACKGROUND'!A:K,11,0)))</f>
        <v/>
      </c>
      <c r="M181" s="55"/>
      <c r="N181" s="80" t="str">
        <f t="shared" si="10"/>
        <v/>
      </c>
      <c r="O181" s="56" t="str">
        <f t="shared" si="11"/>
        <v/>
      </c>
      <c r="P181" s="9"/>
      <c r="Q181" s="9"/>
      <c r="R181" s="9"/>
      <c r="S181" s="8"/>
      <c r="T181" s="8"/>
      <c r="U181" s="8"/>
      <c r="V181" s="8"/>
      <c r="W181" s="9"/>
      <c r="X181" s="9"/>
      <c r="Y181" s="9"/>
      <c r="Z181" s="9"/>
      <c r="AA181" s="9"/>
      <c r="AB181" s="8"/>
      <c r="AC181" s="8"/>
      <c r="AD181" s="8"/>
      <c r="AE181" s="8"/>
      <c r="AF181" s="8"/>
      <c r="AG181" s="8"/>
      <c r="AH181" s="8"/>
      <c r="AI181" s="8"/>
      <c r="AJ181" s="14"/>
      <c r="AK181" s="21"/>
      <c r="AL181" s="7"/>
      <c r="AM181" s="7"/>
      <c r="AN181" s="10"/>
      <c r="AO181" s="10"/>
    </row>
    <row r="182" spans="2:41" ht="15.75" x14ac:dyDescent="0.25">
      <c r="B182" s="91" t="str">
        <f t="shared" si="12"/>
        <v/>
      </c>
      <c r="C182" s="33"/>
      <c r="D182" s="35"/>
      <c r="E182" s="28" t="str">
        <f>IFERROR(IF(OR(C182="",AND(C182&lt;&gt;"",D182="")),"",(VLOOKUP(C182,'APP BACKGROUND'!A:F,2,0))),"")</f>
        <v/>
      </c>
      <c r="F182" s="29" t="str">
        <f>IF(E182="","",(VLOOKUP(C182,'APP BACKGROUND'!A:F,5,0)))</f>
        <v/>
      </c>
      <c r="G182" s="27" t="str">
        <f>IF(E182="","",(VLOOKUP('Application Form'!C182,'APP BACKGROUND'!A:I,9,0)))</f>
        <v/>
      </c>
      <c r="H182" s="9"/>
      <c r="I182" s="9"/>
      <c r="J182" s="97" t="str">
        <f>IF(H182="","",(VLOOKUP(C182,'APP BACKGROUND'!A:M,13,0)))</f>
        <v/>
      </c>
      <c r="K182" s="98" t="str">
        <f t="shared" si="9"/>
        <v/>
      </c>
      <c r="L182" s="98" t="str">
        <f>IF(H182="","",(VLOOKUP(C182,'APP BACKGROUND'!A:K,11,0)))</f>
        <v/>
      </c>
      <c r="M182" s="55"/>
      <c r="N182" s="80" t="str">
        <f t="shared" si="10"/>
        <v/>
      </c>
      <c r="O182" s="56" t="str">
        <f t="shared" si="11"/>
        <v/>
      </c>
      <c r="P182" s="9"/>
      <c r="Q182" s="9"/>
      <c r="R182" s="9"/>
      <c r="S182" s="8"/>
      <c r="T182" s="8"/>
      <c r="U182" s="8"/>
      <c r="V182" s="8"/>
      <c r="W182" s="9"/>
      <c r="X182" s="9"/>
      <c r="Y182" s="9"/>
      <c r="Z182" s="9"/>
      <c r="AA182" s="9"/>
      <c r="AB182" s="8"/>
      <c r="AC182" s="8"/>
      <c r="AD182" s="8"/>
      <c r="AE182" s="8"/>
      <c r="AF182" s="8"/>
      <c r="AG182" s="8"/>
      <c r="AH182" s="8"/>
      <c r="AI182" s="8"/>
      <c r="AJ182" s="14"/>
      <c r="AK182" s="21"/>
      <c r="AL182" s="7"/>
      <c r="AM182" s="7"/>
      <c r="AN182" s="10"/>
      <c r="AO182" s="10"/>
    </row>
    <row r="183" spans="2:41" ht="15.75" x14ac:dyDescent="0.25">
      <c r="B183" s="91" t="str">
        <f t="shared" si="12"/>
        <v/>
      </c>
      <c r="C183" s="33"/>
      <c r="D183" s="35"/>
      <c r="E183" s="28" t="str">
        <f>IFERROR(IF(OR(C183="",AND(C183&lt;&gt;"",D183="")),"",(VLOOKUP(C183,'APP BACKGROUND'!A:F,2,0))),"")</f>
        <v/>
      </c>
      <c r="F183" s="29" t="str">
        <f>IF(E183="","",(VLOOKUP(C183,'APP BACKGROUND'!A:F,5,0)))</f>
        <v/>
      </c>
      <c r="G183" s="27" t="str">
        <f>IF(E183="","",(VLOOKUP('Application Form'!C183,'APP BACKGROUND'!A:I,9,0)))</f>
        <v/>
      </c>
      <c r="H183" s="9"/>
      <c r="I183" s="9"/>
      <c r="J183" s="97" t="str">
        <f>IF(H183="","",(VLOOKUP(C183,'APP BACKGROUND'!A:M,13,0)))</f>
        <v/>
      </c>
      <c r="K183" s="98" t="str">
        <f t="shared" si="9"/>
        <v/>
      </c>
      <c r="L183" s="98" t="str">
        <f>IF(H183="","",(VLOOKUP(C183,'APP BACKGROUND'!A:K,11,0)))</f>
        <v/>
      </c>
      <c r="M183" s="55"/>
      <c r="N183" s="80" t="str">
        <f t="shared" si="10"/>
        <v/>
      </c>
      <c r="O183" s="56" t="str">
        <f t="shared" si="11"/>
        <v/>
      </c>
      <c r="P183" s="9"/>
      <c r="Q183" s="9"/>
      <c r="R183" s="9"/>
      <c r="S183" s="8"/>
      <c r="T183" s="8"/>
      <c r="U183" s="8"/>
      <c r="V183" s="8"/>
      <c r="W183" s="9"/>
      <c r="X183" s="9"/>
      <c r="Y183" s="9"/>
      <c r="Z183" s="9"/>
      <c r="AA183" s="9"/>
      <c r="AB183" s="8"/>
      <c r="AC183" s="8"/>
      <c r="AD183" s="8"/>
      <c r="AE183" s="8"/>
      <c r="AF183" s="8"/>
      <c r="AG183" s="8"/>
      <c r="AH183" s="8"/>
      <c r="AI183" s="8"/>
      <c r="AJ183" s="14"/>
      <c r="AK183" s="21"/>
      <c r="AL183" s="7"/>
      <c r="AM183" s="7"/>
      <c r="AN183" s="10"/>
      <c r="AO183" s="10"/>
    </row>
    <row r="184" spans="2:41" ht="15.75" x14ac:dyDescent="0.25">
      <c r="B184" s="91" t="str">
        <f t="shared" si="12"/>
        <v/>
      </c>
      <c r="C184" s="33"/>
      <c r="D184" s="35"/>
      <c r="E184" s="28" t="str">
        <f>IFERROR(IF(OR(C184="",AND(C184&lt;&gt;"",D184="")),"",(VLOOKUP(C184,'APP BACKGROUND'!A:F,2,0))),"")</f>
        <v/>
      </c>
      <c r="F184" s="29" t="str">
        <f>IF(E184="","",(VLOOKUP(C184,'APP BACKGROUND'!A:F,5,0)))</f>
        <v/>
      </c>
      <c r="G184" s="27" t="str">
        <f>IF(E184="","",(VLOOKUP('Application Form'!C184,'APP BACKGROUND'!A:I,9,0)))</f>
        <v/>
      </c>
      <c r="H184" s="9"/>
      <c r="I184" s="9"/>
      <c r="J184" s="97" t="str">
        <f>IF(H184="","",(VLOOKUP(C184,'APP BACKGROUND'!A:M,13,0)))</f>
        <v/>
      </c>
      <c r="K184" s="98" t="str">
        <f t="shared" si="9"/>
        <v/>
      </c>
      <c r="L184" s="98" t="str">
        <f>IF(H184="","",(VLOOKUP(C184,'APP BACKGROUND'!A:K,11,0)))</f>
        <v/>
      </c>
      <c r="M184" s="55"/>
      <c r="N184" s="80" t="str">
        <f t="shared" si="10"/>
        <v/>
      </c>
      <c r="O184" s="56" t="str">
        <f t="shared" si="11"/>
        <v/>
      </c>
      <c r="P184" s="9"/>
      <c r="Q184" s="9"/>
      <c r="R184" s="9"/>
      <c r="S184" s="8"/>
      <c r="T184" s="8"/>
      <c r="U184" s="8"/>
      <c r="V184" s="8"/>
      <c r="W184" s="9"/>
      <c r="X184" s="9"/>
      <c r="Y184" s="9"/>
      <c r="Z184" s="9"/>
      <c r="AA184" s="9"/>
      <c r="AB184" s="8"/>
      <c r="AC184" s="8"/>
      <c r="AD184" s="8"/>
      <c r="AE184" s="8"/>
      <c r="AF184" s="8"/>
      <c r="AG184" s="8"/>
      <c r="AH184" s="8"/>
      <c r="AI184" s="8"/>
      <c r="AJ184" s="14"/>
      <c r="AK184" s="21"/>
      <c r="AL184" s="7"/>
      <c r="AM184" s="7"/>
      <c r="AN184" s="10"/>
      <c r="AO184" s="10"/>
    </row>
    <row r="185" spans="2:41" ht="15.75" x14ac:dyDescent="0.25">
      <c r="B185" s="91" t="str">
        <f t="shared" si="12"/>
        <v/>
      </c>
      <c r="C185" s="33"/>
      <c r="D185" s="35"/>
      <c r="E185" s="28" t="str">
        <f>IFERROR(IF(OR(C185="",AND(C185&lt;&gt;"",D185="")),"",(VLOOKUP(C185,'APP BACKGROUND'!A:F,2,0))),"")</f>
        <v/>
      </c>
      <c r="F185" s="29" t="str">
        <f>IF(E185="","",(VLOOKUP(C185,'APP BACKGROUND'!A:F,5,0)))</f>
        <v/>
      </c>
      <c r="G185" s="27" t="str">
        <f>IF(E185="","",(VLOOKUP('Application Form'!C185,'APP BACKGROUND'!A:I,9,0)))</f>
        <v/>
      </c>
      <c r="H185" s="9"/>
      <c r="I185" s="9"/>
      <c r="J185" s="97" t="str">
        <f>IF(H185="","",(VLOOKUP(C185,'APP BACKGROUND'!A:M,13,0)))</f>
        <v/>
      </c>
      <c r="K185" s="98" t="str">
        <f t="shared" si="9"/>
        <v/>
      </c>
      <c r="L185" s="98" t="str">
        <f>IF(H185="","",(VLOOKUP(C185,'APP BACKGROUND'!A:K,11,0)))</f>
        <v/>
      </c>
      <c r="M185" s="55"/>
      <c r="N185" s="80" t="str">
        <f t="shared" si="10"/>
        <v/>
      </c>
      <c r="O185" s="56" t="str">
        <f t="shared" si="11"/>
        <v/>
      </c>
      <c r="P185" s="9"/>
      <c r="Q185" s="9"/>
      <c r="R185" s="9"/>
      <c r="S185" s="8"/>
      <c r="T185" s="8"/>
      <c r="U185" s="8"/>
      <c r="V185" s="8"/>
      <c r="W185" s="9"/>
      <c r="X185" s="9"/>
      <c r="Y185" s="9"/>
      <c r="Z185" s="9"/>
      <c r="AA185" s="9"/>
      <c r="AB185" s="8"/>
      <c r="AC185" s="8"/>
      <c r="AD185" s="8"/>
      <c r="AE185" s="8"/>
      <c r="AF185" s="8"/>
      <c r="AG185" s="8"/>
      <c r="AH185" s="8"/>
      <c r="AI185" s="8"/>
      <c r="AJ185" s="14"/>
      <c r="AK185" s="21"/>
      <c r="AL185" s="7"/>
      <c r="AM185" s="7"/>
      <c r="AN185" s="10"/>
      <c r="AO185" s="10"/>
    </row>
    <row r="186" spans="2:41" ht="15.75" x14ac:dyDescent="0.25">
      <c r="B186" s="91" t="str">
        <f t="shared" si="12"/>
        <v/>
      </c>
      <c r="C186" s="33"/>
      <c r="D186" s="35"/>
      <c r="E186" s="28" t="str">
        <f>IFERROR(IF(OR(C186="",AND(C186&lt;&gt;"",D186="")),"",(VLOOKUP(C186,'APP BACKGROUND'!A:F,2,0))),"")</f>
        <v/>
      </c>
      <c r="F186" s="29" t="str">
        <f>IF(E186="","",(VLOOKUP(C186,'APP BACKGROUND'!A:F,5,0)))</f>
        <v/>
      </c>
      <c r="G186" s="27" t="str">
        <f>IF(E186="","",(VLOOKUP('Application Form'!C186,'APP BACKGROUND'!A:I,9,0)))</f>
        <v/>
      </c>
      <c r="H186" s="9"/>
      <c r="I186" s="9"/>
      <c r="J186" s="97" t="str">
        <f>IF(H186="","",(VLOOKUP(C186,'APP BACKGROUND'!A:M,13,0)))</f>
        <v/>
      </c>
      <c r="K186" s="98" t="str">
        <f t="shared" si="9"/>
        <v/>
      </c>
      <c r="L186" s="98" t="str">
        <f>IF(H186="","",(VLOOKUP(C186,'APP BACKGROUND'!A:K,11,0)))</f>
        <v/>
      </c>
      <c r="M186" s="55"/>
      <c r="N186" s="80" t="str">
        <f t="shared" si="10"/>
        <v/>
      </c>
      <c r="O186" s="56" t="str">
        <f t="shared" si="11"/>
        <v/>
      </c>
      <c r="P186" s="9"/>
      <c r="Q186" s="9"/>
      <c r="R186" s="9"/>
      <c r="S186" s="8"/>
      <c r="T186" s="8"/>
      <c r="U186" s="8"/>
      <c r="V186" s="8"/>
      <c r="W186" s="9"/>
      <c r="X186" s="9"/>
      <c r="Y186" s="9"/>
      <c r="Z186" s="9"/>
      <c r="AA186" s="9"/>
      <c r="AB186" s="8"/>
      <c r="AC186" s="8"/>
      <c r="AD186" s="8"/>
      <c r="AE186" s="8"/>
      <c r="AF186" s="8"/>
      <c r="AG186" s="8"/>
      <c r="AH186" s="8"/>
      <c r="AI186" s="8"/>
      <c r="AJ186" s="14"/>
      <c r="AK186" s="21"/>
      <c r="AL186" s="7"/>
      <c r="AM186" s="7"/>
      <c r="AN186" s="10"/>
      <c r="AO186" s="10"/>
    </row>
    <row r="187" spans="2:41" ht="15.75" x14ac:dyDescent="0.25">
      <c r="B187" s="91" t="str">
        <f t="shared" si="12"/>
        <v/>
      </c>
      <c r="C187" s="33"/>
      <c r="D187" s="35"/>
      <c r="E187" s="28" t="str">
        <f>IFERROR(IF(OR(C187="",AND(C187&lt;&gt;"",D187="")),"",(VLOOKUP(C187,'APP BACKGROUND'!A:F,2,0))),"")</f>
        <v/>
      </c>
      <c r="F187" s="29" t="str">
        <f>IF(E187="","",(VLOOKUP(C187,'APP BACKGROUND'!A:F,5,0)))</f>
        <v/>
      </c>
      <c r="G187" s="27" t="str">
        <f>IF(E187="","",(VLOOKUP('Application Form'!C187,'APP BACKGROUND'!A:I,9,0)))</f>
        <v/>
      </c>
      <c r="H187" s="9"/>
      <c r="I187" s="9"/>
      <c r="J187" s="97" t="str">
        <f>IF(H187="","",(VLOOKUP(C187,'APP BACKGROUND'!A:M,13,0)))</f>
        <v/>
      </c>
      <c r="K187" s="98" t="str">
        <f t="shared" si="9"/>
        <v/>
      </c>
      <c r="L187" s="98" t="str">
        <f>IF(H187="","",(VLOOKUP(C187,'APP BACKGROUND'!A:K,11,0)))</f>
        <v/>
      </c>
      <c r="M187" s="55"/>
      <c r="N187" s="80" t="str">
        <f t="shared" si="10"/>
        <v/>
      </c>
      <c r="O187" s="56" t="str">
        <f t="shared" si="11"/>
        <v/>
      </c>
      <c r="P187" s="9"/>
      <c r="Q187" s="9"/>
      <c r="R187" s="9"/>
      <c r="S187" s="8"/>
      <c r="T187" s="8"/>
      <c r="U187" s="8"/>
      <c r="V187" s="8"/>
      <c r="W187" s="9"/>
      <c r="X187" s="9"/>
      <c r="Y187" s="9"/>
      <c r="Z187" s="9"/>
      <c r="AA187" s="9"/>
      <c r="AB187" s="8"/>
      <c r="AC187" s="8"/>
      <c r="AD187" s="8"/>
      <c r="AE187" s="8"/>
      <c r="AF187" s="8"/>
      <c r="AG187" s="8"/>
      <c r="AH187" s="8"/>
      <c r="AI187" s="8"/>
      <c r="AJ187" s="14"/>
      <c r="AK187" s="21"/>
      <c r="AL187" s="7"/>
      <c r="AM187" s="7"/>
      <c r="AN187" s="10"/>
      <c r="AO187" s="10"/>
    </row>
    <row r="188" spans="2:41" ht="15.75" x14ac:dyDescent="0.25">
      <c r="B188" s="91" t="str">
        <f t="shared" si="12"/>
        <v/>
      </c>
      <c r="C188" s="33"/>
      <c r="D188" s="35"/>
      <c r="E188" s="28" t="str">
        <f>IFERROR(IF(OR(C188="",AND(C188&lt;&gt;"",D188="")),"",(VLOOKUP(C188,'APP BACKGROUND'!A:F,2,0))),"")</f>
        <v/>
      </c>
      <c r="F188" s="29" t="str">
        <f>IF(E188="","",(VLOOKUP(C188,'APP BACKGROUND'!A:F,5,0)))</f>
        <v/>
      </c>
      <c r="G188" s="27" t="str">
        <f>IF(E188="","",(VLOOKUP('Application Form'!C188,'APP BACKGROUND'!A:I,9,0)))</f>
        <v/>
      </c>
      <c r="H188" s="9"/>
      <c r="I188" s="9"/>
      <c r="J188" s="97" t="str">
        <f>IF(H188="","",(VLOOKUP(C188,'APP BACKGROUND'!A:M,13,0)))</f>
        <v/>
      </c>
      <c r="K188" s="98" t="str">
        <f t="shared" si="9"/>
        <v/>
      </c>
      <c r="L188" s="98" t="str">
        <f>IF(H188="","",(VLOOKUP(C188,'APP BACKGROUND'!A:K,11,0)))</f>
        <v/>
      </c>
      <c r="M188" s="55"/>
      <c r="N188" s="80" t="str">
        <f t="shared" si="10"/>
        <v/>
      </c>
      <c r="O188" s="56" t="str">
        <f t="shared" si="11"/>
        <v/>
      </c>
      <c r="P188" s="9"/>
      <c r="Q188" s="9"/>
      <c r="R188" s="9"/>
      <c r="S188" s="8"/>
      <c r="T188" s="8"/>
      <c r="U188" s="8"/>
      <c r="V188" s="8"/>
      <c r="W188" s="9"/>
      <c r="X188" s="9"/>
      <c r="Y188" s="9"/>
      <c r="Z188" s="9"/>
      <c r="AA188" s="9"/>
      <c r="AB188" s="8"/>
      <c r="AC188" s="8"/>
      <c r="AD188" s="8"/>
      <c r="AE188" s="8"/>
      <c r="AF188" s="8"/>
      <c r="AG188" s="8"/>
      <c r="AH188" s="8"/>
      <c r="AI188" s="8"/>
      <c r="AJ188" s="14"/>
      <c r="AK188" s="21"/>
      <c r="AL188" s="7"/>
      <c r="AM188" s="7"/>
      <c r="AN188" s="10"/>
      <c r="AO188" s="10"/>
    </row>
    <row r="189" spans="2:41" ht="15.75" x14ac:dyDescent="0.25">
      <c r="B189" s="91" t="str">
        <f t="shared" si="12"/>
        <v/>
      </c>
      <c r="C189" s="33"/>
      <c r="D189" s="35"/>
      <c r="E189" s="28" t="str">
        <f>IFERROR(IF(OR(C189="",AND(C189&lt;&gt;"",D189="")),"",(VLOOKUP(C189,'APP BACKGROUND'!A:F,2,0))),"")</f>
        <v/>
      </c>
      <c r="F189" s="29" t="str">
        <f>IF(E189="","",(VLOOKUP(C189,'APP BACKGROUND'!A:F,5,0)))</f>
        <v/>
      </c>
      <c r="G189" s="27" t="str">
        <f>IF(E189="","",(VLOOKUP('Application Form'!C189,'APP BACKGROUND'!A:I,9,0)))</f>
        <v/>
      </c>
      <c r="H189" s="9"/>
      <c r="I189" s="9"/>
      <c r="J189" s="97" t="str">
        <f>IF(H189="","",(VLOOKUP(C189,'APP BACKGROUND'!A:M,13,0)))</f>
        <v/>
      </c>
      <c r="K189" s="98" t="str">
        <f t="shared" si="9"/>
        <v/>
      </c>
      <c r="L189" s="98" t="str">
        <f>IF(H189="","",(VLOOKUP(C189,'APP BACKGROUND'!A:K,11,0)))</f>
        <v/>
      </c>
      <c r="M189" s="55"/>
      <c r="N189" s="80" t="str">
        <f t="shared" si="10"/>
        <v/>
      </c>
      <c r="O189" s="56" t="str">
        <f t="shared" si="11"/>
        <v/>
      </c>
      <c r="P189" s="9"/>
      <c r="Q189" s="9"/>
      <c r="R189" s="9"/>
      <c r="S189" s="8"/>
      <c r="T189" s="8"/>
      <c r="U189" s="8"/>
      <c r="V189" s="8"/>
      <c r="W189" s="9"/>
      <c r="X189" s="9"/>
      <c r="Y189" s="9"/>
      <c r="Z189" s="9"/>
      <c r="AA189" s="9"/>
      <c r="AB189" s="8"/>
      <c r="AC189" s="8"/>
      <c r="AD189" s="8"/>
      <c r="AE189" s="8"/>
      <c r="AF189" s="8"/>
      <c r="AG189" s="8"/>
      <c r="AH189" s="8"/>
      <c r="AI189" s="8"/>
      <c r="AJ189" s="14"/>
      <c r="AK189" s="21"/>
      <c r="AL189" s="7"/>
      <c r="AM189" s="7"/>
      <c r="AN189" s="10"/>
      <c r="AO189" s="10"/>
    </row>
    <row r="190" spans="2:41" ht="15.75" x14ac:dyDescent="0.25">
      <c r="B190" s="91" t="str">
        <f t="shared" si="12"/>
        <v/>
      </c>
      <c r="C190" s="33"/>
      <c r="D190" s="35"/>
      <c r="E190" s="28" t="str">
        <f>IFERROR(IF(OR(C190="",AND(C190&lt;&gt;"",D190="")),"",(VLOOKUP(C190,'APP BACKGROUND'!A:F,2,0))),"")</f>
        <v/>
      </c>
      <c r="F190" s="29" t="str">
        <f>IF(E190="","",(VLOOKUP(C190,'APP BACKGROUND'!A:F,5,0)))</f>
        <v/>
      </c>
      <c r="G190" s="27" t="str">
        <f>IF(E190="","",(VLOOKUP('Application Form'!C190,'APP BACKGROUND'!A:I,9,0)))</f>
        <v/>
      </c>
      <c r="H190" s="9"/>
      <c r="I190" s="9"/>
      <c r="J190" s="97" t="str">
        <f>IF(H190="","",(VLOOKUP(C190,'APP BACKGROUND'!A:M,13,0)))</f>
        <v/>
      </c>
      <c r="K190" s="98" t="str">
        <f t="shared" si="9"/>
        <v/>
      </c>
      <c r="L190" s="98" t="str">
        <f>IF(H190="","",(VLOOKUP(C190,'APP BACKGROUND'!A:K,11,0)))</f>
        <v/>
      </c>
      <c r="M190" s="55"/>
      <c r="N190" s="80" t="str">
        <f t="shared" si="10"/>
        <v/>
      </c>
      <c r="O190" s="56" t="str">
        <f t="shared" si="11"/>
        <v/>
      </c>
      <c r="P190" s="9"/>
      <c r="Q190" s="9"/>
      <c r="R190" s="9"/>
      <c r="S190" s="8"/>
      <c r="T190" s="8"/>
      <c r="U190" s="8"/>
      <c r="V190" s="8"/>
      <c r="W190" s="9"/>
      <c r="X190" s="9"/>
      <c r="Y190" s="9"/>
      <c r="Z190" s="9"/>
      <c r="AA190" s="9"/>
      <c r="AB190" s="8"/>
      <c r="AC190" s="8"/>
      <c r="AD190" s="8"/>
      <c r="AE190" s="8"/>
      <c r="AF190" s="8"/>
      <c r="AG190" s="8"/>
      <c r="AH190" s="8"/>
      <c r="AI190" s="8"/>
      <c r="AJ190" s="14"/>
      <c r="AK190" s="21"/>
      <c r="AL190" s="7"/>
      <c r="AM190" s="7"/>
      <c r="AN190" s="10"/>
      <c r="AO190" s="10"/>
    </row>
    <row r="191" spans="2:41" ht="15.75" x14ac:dyDescent="0.25">
      <c r="B191" s="91" t="str">
        <f t="shared" si="12"/>
        <v/>
      </c>
      <c r="C191" s="33"/>
      <c r="D191" s="35"/>
      <c r="E191" s="28" t="str">
        <f>IFERROR(IF(OR(C191="",AND(C191&lt;&gt;"",D191="")),"",(VLOOKUP(C191,'APP BACKGROUND'!A:F,2,0))),"")</f>
        <v/>
      </c>
      <c r="F191" s="29" t="str">
        <f>IF(E191="","",(VLOOKUP(C191,'APP BACKGROUND'!A:F,5,0)))</f>
        <v/>
      </c>
      <c r="G191" s="27" t="str">
        <f>IF(E191="","",(VLOOKUP('Application Form'!C191,'APP BACKGROUND'!A:I,9,0)))</f>
        <v/>
      </c>
      <c r="H191" s="9"/>
      <c r="I191" s="9"/>
      <c r="J191" s="97" t="str">
        <f>IF(H191="","",(VLOOKUP(C191,'APP BACKGROUND'!A:M,13,0)))</f>
        <v/>
      </c>
      <c r="K191" s="98" t="str">
        <f t="shared" si="9"/>
        <v/>
      </c>
      <c r="L191" s="98" t="str">
        <f>IF(H191="","",(VLOOKUP(C191,'APP BACKGROUND'!A:K,11,0)))</f>
        <v/>
      </c>
      <c r="M191" s="55"/>
      <c r="N191" s="80" t="str">
        <f t="shared" si="10"/>
        <v/>
      </c>
      <c r="O191" s="56" t="str">
        <f t="shared" si="11"/>
        <v/>
      </c>
      <c r="P191" s="9"/>
      <c r="Q191" s="9"/>
      <c r="R191" s="9"/>
      <c r="S191" s="8"/>
      <c r="T191" s="8"/>
      <c r="U191" s="8"/>
      <c r="V191" s="8"/>
      <c r="W191" s="9"/>
      <c r="X191" s="9"/>
      <c r="Y191" s="9"/>
      <c r="Z191" s="9"/>
      <c r="AA191" s="9"/>
      <c r="AB191" s="8"/>
      <c r="AC191" s="8"/>
      <c r="AD191" s="8"/>
      <c r="AE191" s="8"/>
      <c r="AF191" s="8"/>
      <c r="AG191" s="8"/>
      <c r="AH191" s="8"/>
      <c r="AI191" s="8"/>
      <c r="AJ191" s="14"/>
      <c r="AK191" s="21"/>
      <c r="AL191" s="7"/>
      <c r="AM191" s="7"/>
      <c r="AN191" s="10"/>
      <c r="AO191" s="10"/>
    </row>
    <row r="192" spans="2:41" ht="15.75" x14ac:dyDescent="0.25">
      <c r="B192" s="91" t="str">
        <f t="shared" si="12"/>
        <v/>
      </c>
      <c r="C192" s="33"/>
      <c r="D192" s="35"/>
      <c r="E192" s="28" t="str">
        <f>IFERROR(IF(OR(C192="",AND(C192&lt;&gt;"",D192="")),"",(VLOOKUP(C192,'APP BACKGROUND'!A:F,2,0))),"")</f>
        <v/>
      </c>
      <c r="F192" s="29" t="str">
        <f>IF(E192="","",(VLOOKUP(C192,'APP BACKGROUND'!A:F,5,0)))</f>
        <v/>
      </c>
      <c r="G192" s="27" t="str">
        <f>IF(E192="","",(VLOOKUP('Application Form'!C192,'APP BACKGROUND'!A:I,9,0)))</f>
        <v/>
      </c>
      <c r="H192" s="9"/>
      <c r="I192" s="9"/>
      <c r="J192" s="97" t="str">
        <f>IF(H192="","",(VLOOKUP(C192,'APP BACKGROUND'!A:M,13,0)))</f>
        <v/>
      </c>
      <c r="K192" s="98" t="str">
        <f t="shared" si="9"/>
        <v/>
      </c>
      <c r="L192" s="98" t="str">
        <f>IF(H192="","",(VLOOKUP(C192,'APP BACKGROUND'!A:K,11,0)))</f>
        <v/>
      </c>
      <c r="M192" s="55"/>
      <c r="N192" s="80" t="str">
        <f t="shared" si="10"/>
        <v/>
      </c>
      <c r="O192" s="56" t="str">
        <f t="shared" si="11"/>
        <v/>
      </c>
      <c r="P192" s="9"/>
      <c r="Q192" s="9"/>
      <c r="R192" s="9"/>
      <c r="S192" s="8"/>
      <c r="T192" s="8"/>
      <c r="U192" s="8"/>
      <c r="V192" s="8"/>
      <c r="W192" s="9"/>
      <c r="X192" s="9"/>
      <c r="Y192" s="9"/>
      <c r="Z192" s="9"/>
      <c r="AA192" s="9"/>
      <c r="AB192" s="8"/>
      <c r="AC192" s="8"/>
      <c r="AD192" s="8"/>
      <c r="AE192" s="8"/>
      <c r="AF192" s="8"/>
      <c r="AG192" s="8"/>
      <c r="AH192" s="8"/>
      <c r="AI192" s="8"/>
      <c r="AJ192" s="14"/>
      <c r="AK192" s="21"/>
      <c r="AL192" s="7"/>
      <c r="AM192" s="7"/>
      <c r="AN192" s="10"/>
      <c r="AO192" s="10"/>
    </row>
    <row r="193" spans="2:41" ht="15.75" x14ac:dyDescent="0.25">
      <c r="B193" s="91" t="str">
        <f t="shared" si="12"/>
        <v/>
      </c>
      <c r="C193" s="33"/>
      <c r="D193" s="35"/>
      <c r="E193" s="28" t="str">
        <f>IFERROR(IF(OR(C193="",AND(C193&lt;&gt;"",D193="")),"",(VLOOKUP(C193,'APP BACKGROUND'!A:F,2,0))),"")</f>
        <v/>
      </c>
      <c r="F193" s="29" t="str">
        <f>IF(E193="","",(VLOOKUP(C193,'APP BACKGROUND'!A:F,5,0)))</f>
        <v/>
      </c>
      <c r="G193" s="27" t="str">
        <f>IF(E193="","",(VLOOKUP('Application Form'!C193,'APP BACKGROUND'!A:I,9,0)))</f>
        <v/>
      </c>
      <c r="H193" s="9"/>
      <c r="I193" s="9"/>
      <c r="J193" s="97" t="str">
        <f>IF(H193="","",(VLOOKUP(C193,'APP BACKGROUND'!A:M,13,0)))</f>
        <v/>
      </c>
      <c r="K193" s="98" t="str">
        <f t="shared" si="9"/>
        <v/>
      </c>
      <c r="L193" s="98" t="str">
        <f>IF(H193="","",(VLOOKUP(C193,'APP BACKGROUND'!A:K,11,0)))</f>
        <v/>
      </c>
      <c r="M193" s="55"/>
      <c r="N193" s="80" t="str">
        <f t="shared" si="10"/>
        <v/>
      </c>
      <c r="O193" s="56" t="str">
        <f t="shared" si="11"/>
        <v/>
      </c>
      <c r="P193" s="9"/>
      <c r="Q193" s="9"/>
      <c r="R193" s="9"/>
      <c r="S193" s="8"/>
      <c r="T193" s="8"/>
      <c r="U193" s="8"/>
      <c r="V193" s="8"/>
      <c r="W193" s="9"/>
      <c r="X193" s="9"/>
      <c r="Y193" s="9"/>
      <c r="Z193" s="9"/>
      <c r="AA193" s="9"/>
      <c r="AB193" s="8"/>
      <c r="AC193" s="8"/>
      <c r="AD193" s="8"/>
      <c r="AE193" s="8"/>
      <c r="AF193" s="8"/>
      <c r="AG193" s="8"/>
      <c r="AH193" s="8"/>
      <c r="AI193" s="8"/>
      <c r="AJ193" s="14"/>
      <c r="AK193" s="21"/>
      <c r="AL193" s="7"/>
      <c r="AM193" s="7"/>
      <c r="AN193" s="10"/>
      <c r="AO193" s="10"/>
    </row>
    <row r="194" spans="2:41" ht="15.75" x14ac:dyDescent="0.25">
      <c r="B194" s="91" t="str">
        <f t="shared" si="12"/>
        <v/>
      </c>
      <c r="C194" s="33"/>
      <c r="D194" s="35"/>
      <c r="E194" s="28" t="str">
        <f>IFERROR(IF(OR(C194="",AND(C194&lt;&gt;"",D194="")),"",(VLOOKUP(C194,'APP BACKGROUND'!A:F,2,0))),"")</f>
        <v/>
      </c>
      <c r="F194" s="29" t="str">
        <f>IF(E194="","",(VLOOKUP(C194,'APP BACKGROUND'!A:F,5,0)))</f>
        <v/>
      </c>
      <c r="G194" s="27" t="str">
        <f>IF(E194="","",(VLOOKUP('Application Form'!C194,'APP BACKGROUND'!A:I,9,0)))</f>
        <v/>
      </c>
      <c r="H194" s="9"/>
      <c r="I194" s="9"/>
      <c r="J194" s="97" t="str">
        <f>IF(H194="","",(VLOOKUP(C194,'APP BACKGROUND'!A:M,13,0)))</f>
        <v/>
      </c>
      <c r="K194" s="98" t="str">
        <f t="shared" si="9"/>
        <v/>
      </c>
      <c r="L194" s="98" t="str">
        <f>IF(H194="","",(VLOOKUP(C194,'APP BACKGROUND'!A:K,11,0)))</f>
        <v/>
      </c>
      <c r="M194" s="55"/>
      <c r="N194" s="80" t="str">
        <f t="shared" si="10"/>
        <v/>
      </c>
      <c r="O194" s="56" t="str">
        <f t="shared" si="11"/>
        <v/>
      </c>
      <c r="P194" s="9"/>
      <c r="Q194" s="9"/>
      <c r="R194" s="9"/>
      <c r="S194" s="8"/>
      <c r="T194" s="8"/>
      <c r="U194" s="8"/>
      <c r="V194" s="8"/>
      <c r="W194" s="9"/>
      <c r="X194" s="9"/>
      <c r="Y194" s="9"/>
      <c r="Z194" s="9"/>
      <c r="AA194" s="9"/>
      <c r="AB194" s="8"/>
      <c r="AC194" s="8"/>
      <c r="AD194" s="8"/>
      <c r="AE194" s="8"/>
      <c r="AF194" s="8"/>
      <c r="AG194" s="8"/>
      <c r="AH194" s="8"/>
      <c r="AI194" s="8"/>
      <c r="AJ194" s="14"/>
      <c r="AK194" s="21"/>
      <c r="AL194" s="7"/>
      <c r="AM194" s="7"/>
      <c r="AN194" s="10"/>
      <c r="AO194" s="10"/>
    </row>
    <row r="195" spans="2:41" ht="15.75" x14ac:dyDescent="0.25">
      <c r="B195" s="91" t="str">
        <f t="shared" si="12"/>
        <v/>
      </c>
      <c r="C195" s="33"/>
      <c r="D195" s="35"/>
      <c r="E195" s="28" t="str">
        <f>IFERROR(IF(OR(C195="",AND(C195&lt;&gt;"",D195="")),"",(VLOOKUP(C195,'APP BACKGROUND'!A:F,2,0))),"")</f>
        <v/>
      </c>
      <c r="F195" s="29" t="str">
        <f>IF(E195="","",(VLOOKUP(C195,'APP BACKGROUND'!A:F,5,0)))</f>
        <v/>
      </c>
      <c r="G195" s="27" t="str">
        <f>IF(E195="","",(VLOOKUP('Application Form'!C195,'APP BACKGROUND'!A:I,9,0)))</f>
        <v/>
      </c>
      <c r="H195" s="9"/>
      <c r="I195" s="9"/>
      <c r="J195" s="97" t="str">
        <f>IF(H195="","",(VLOOKUP(C195,'APP BACKGROUND'!A:M,13,0)))</f>
        <v/>
      </c>
      <c r="K195" s="98" t="str">
        <f t="shared" si="9"/>
        <v/>
      </c>
      <c r="L195" s="98" t="str">
        <f>IF(H195="","",(VLOOKUP(C195,'APP BACKGROUND'!A:K,11,0)))</f>
        <v/>
      </c>
      <c r="M195" s="55"/>
      <c r="N195" s="80" t="str">
        <f t="shared" si="10"/>
        <v/>
      </c>
      <c r="O195" s="56" t="str">
        <f t="shared" si="11"/>
        <v/>
      </c>
      <c r="P195" s="9"/>
      <c r="Q195" s="9"/>
      <c r="R195" s="9"/>
      <c r="S195" s="8"/>
      <c r="T195" s="8"/>
      <c r="U195" s="8"/>
      <c r="V195" s="8"/>
      <c r="W195" s="9"/>
      <c r="X195" s="9"/>
      <c r="Y195" s="9"/>
      <c r="Z195" s="9"/>
      <c r="AA195" s="9"/>
      <c r="AB195" s="8"/>
      <c r="AC195" s="8"/>
      <c r="AD195" s="8"/>
      <c r="AE195" s="8"/>
      <c r="AF195" s="8"/>
      <c r="AG195" s="8"/>
      <c r="AH195" s="8"/>
      <c r="AI195" s="8"/>
      <c r="AJ195" s="14"/>
      <c r="AK195" s="21"/>
      <c r="AL195" s="7"/>
      <c r="AM195" s="7"/>
      <c r="AN195" s="10"/>
      <c r="AO195" s="10"/>
    </row>
    <row r="196" spans="2:41" ht="15.75" x14ac:dyDescent="0.25">
      <c r="B196" s="91" t="str">
        <f t="shared" si="12"/>
        <v/>
      </c>
      <c r="C196" s="33"/>
      <c r="D196" s="35"/>
      <c r="E196" s="28" t="str">
        <f>IFERROR(IF(OR(C196="",AND(C196&lt;&gt;"",D196="")),"",(VLOOKUP(C196,'APP BACKGROUND'!A:F,2,0))),"")</f>
        <v/>
      </c>
      <c r="F196" s="29" t="str">
        <f>IF(E196="","",(VLOOKUP(C196,'APP BACKGROUND'!A:F,5,0)))</f>
        <v/>
      </c>
      <c r="G196" s="27" t="str">
        <f>IF(E196="","",(VLOOKUP('Application Form'!C196,'APP BACKGROUND'!A:I,9,0)))</f>
        <v/>
      </c>
      <c r="H196" s="9"/>
      <c r="I196" s="9"/>
      <c r="J196" s="97" t="str">
        <f>IF(H196="","",(VLOOKUP(C196,'APP BACKGROUND'!A:M,13,0)))</f>
        <v/>
      </c>
      <c r="K196" s="98" t="str">
        <f t="shared" si="9"/>
        <v/>
      </c>
      <c r="L196" s="98" t="str">
        <f>IF(H196="","",(VLOOKUP(C196,'APP BACKGROUND'!A:K,11,0)))</f>
        <v/>
      </c>
      <c r="M196" s="55"/>
      <c r="N196" s="80" t="str">
        <f t="shared" si="10"/>
        <v/>
      </c>
      <c r="O196" s="56" t="str">
        <f t="shared" si="11"/>
        <v/>
      </c>
      <c r="P196" s="9"/>
      <c r="Q196" s="9"/>
      <c r="R196" s="9"/>
      <c r="S196" s="8"/>
      <c r="T196" s="8"/>
      <c r="U196" s="8"/>
      <c r="V196" s="8"/>
      <c r="W196" s="9"/>
      <c r="X196" s="9"/>
      <c r="Y196" s="9"/>
      <c r="Z196" s="9"/>
      <c r="AA196" s="9"/>
      <c r="AB196" s="8"/>
      <c r="AC196" s="8"/>
      <c r="AD196" s="8"/>
      <c r="AE196" s="8"/>
      <c r="AF196" s="8"/>
      <c r="AG196" s="8"/>
      <c r="AH196" s="8"/>
      <c r="AI196" s="8"/>
      <c r="AJ196" s="14"/>
      <c r="AK196" s="21"/>
      <c r="AL196" s="7"/>
      <c r="AM196" s="7"/>
      <c r="AN196" s="10"/>
      <c r="AO196" s="10"/>
    </row>
    <row r="197" spans="2:41" ht="15.75" x14ac:dyDescent="0.25">
      <c r="B197" s="91" t="str">
        <f t="shared" si="12"/>
        <v/>
      </c>
      <c r="C197" s="33"/>
      <c r="D197" s="35"/>
      <c r="E197" s="28" t="str">
        <f>IFERROR(IF(OR(C197="",AND(C197&lt;&gt;"",D197="")),"",(VLOOKUP(C197,'APP BACKGROUND'!A:F,2,0))),"")</f>
        <v/>
      </c>
      <c r="F197" s="29" t="str">
        <f>IF(E197="","",(VLOOKUP(C197,'APP BACKGROUND'!A:F,5,0)))</f>
        <v/>
      </c>
      <c r="G197" s="27" t="str">
        <f>IF(E197="","",(VLOOKUP('Application Form'!C197,'APP BACKGROUND'!A:I,9,0)))</f>
        <v/>
      </c>
      <c r="H197" s="9"/>
      <c r="I197" s="9"/>
      <c r="J197" s="97" t="str">
        <f>IF(H197="","",(VLOOKUP(C197,'APP BACKGROUND'!A:M,13,0)))</f>
        <v/>
      </c>
      <c r="K197" s="98" t="str">
        <f t="shared" si="9"/>
        <v/>
      </c>
      <c r="L197" s="98" t="str">
        <f>IF(H197="","",(VLOOKUP(C197,'APP BACKGROUND'!A:K,11,0)))</f>
        <v/>
      </c>
      <c r="M197" s="55"/>
      <c r="N197" s="80" t="str">
        <f t="shared" si="10"/>
        <v/>
      </c>
      <c r="O197" s="56" t="str">
        <f t="shared" si="11"/>
        <v/>
      </c>
      <c r="P197" s="9"/>
      <c r="Q197" s="9"/>
      <c r="R197" s="9"/>
      <c r="S197" s="8"/>
      <c r="T197" s="8"/>
      <c r="U197" s="8"/>
      <c r="V197" s="8"/>
      <c r="W197" s="9"/>
      <c r="X197" s="9"/>
      <c r="Y197" s="9"/>
      <c r="Z197" s="9"/>
      <c r="AA197" s="9"/>
      <c r="AB197" s="8"/>
      <c r="AC197" s="8"/>
      <c r="AD197" s="8"/>
      <c r="AE197" s="8"/>
      <c r="AF197" s="8"/>
      <c r="AG197" s="8"/>
      <c r="AH197" s="8"/>
      <c r="AI197" s="8"/>
      <c r="AJ197" s="14"/>
      <c r="AK197" s="21"/>
      <c r="AL197" s="7"/>
      <c r="AM197" s="7"/>
      <c r="AN197" s="10"/>
      <c r="AO197" s="10"/>
    </row>
    <row r="198" spans="2:41" ht="15.75" x14ac:dyDescent="0.25">
      <c r="B198" s="91" t="str">
        <f t="shared" si="12"/>
        <v/>
      </c>
      <c r="C198" s="33"/>
      <c r="D198" s="35"/>
      <c r="E198" s="28" t="str">
        <f>IFERROR(IF(OR(C198="",AND(C198&lt;&gt;"",D198="")),"",(VLOOKUP(C198,'APP BACKGROUND'!A:F,2,0))),"")</f>
        <v/>
      </c>
      <c r="F198" s="29" t="str">
        <f>IF(E198="","",(VLOOKUP(C198,'APP BACKGROUND'!A:F,5,0)))</f>
        <v/>
      </c>
      <c r="G198" s="27" t="str">
        <f>IF(E198="","",(VLOOKUP('Application Form'!C198,'APP BACKGROUND'!A:I,9,0)))</f>
        <v/>
      </c>
      <c r="H198" s="9"/>
      <c r="I198" s="9"/>
      <c r="J198" s="97" t="str">
        <f>IF(H198="","",(VLOOKUP(C198,'APP BACKGROUND'!A:M,13,0)))</f>
        <v/>
      </c>
      <c r="K198" s="98" t="str">
        <f t="shared" si="9"/>
        <v/>
      </c>
      <c r="L198" s="98" t="str">
        <f>IF(H198="","",(VLOOKUP(C198,'APP BACKGROUND'!A:K,11,0)))</f>
        <v/>
      </c>
      <c r="M198" s="55"/>
      <c r="N198" s="80" t="str">
        <f t="shared" si="10"/>
        <v/>
      </c>
      <c r="O198" s="56" t="str">
        <f t="shared" si="11"/>
        <v/>
      </c>
      <c r="P198" s="9"/>
      <c r="Q198" s="9"/>
      <c r="R198" s="9"/>
      <c r="S198" s="8"/>
      <c r="T198" s="8"/>
      <c r="U198" s="8"/>
      <c r="V198" s="8"/>
      <c r="W198" s="9"/>
      <c r="X198" s="9"/>
      <c r="Y198" s="9"/>
      <c r="Z198" s="9"/>
      <c r="AA198" s="9"/>
      <c r="AB198" s="8"/>
      <c r="AC198" s="8"/>
      <c r="AD198" s="8"/>
      <c r="AE198" s="8"/>
      <c r="AF198" s="8"/>
      <c r="AG198" s="8"/>
      <c r="AH198" s="8"/>
      <c r="AI198" s="8"/>
      <c r="AJ198" s="14"/>
      <c r="AK198" s="21"/>
      <c r="AL198" s="7"/>
      <c r="AM198" s="7"/>
      <c r="AN198" s="10"/>
      <c r="AO198" s="10"/>
    </row>
    <row r="199" spans="2:41" ht="15.75" x14ac:dyDescent="0.25">
      <c r="B199" s="91" t="str">
        <f t="shared" si="12"/>
        <v/>
      </c>
      <c r="C199" s="33"/>
      <c r="D199" s="35"/>
      <c r="E199" s="28" t="str">
        <f>IFERROR(IF(OR(C199="",AND(C199&lt;&gt;"",D199="")),"",(VLOOKUP(C199,'APP BACKGROUND'!A:F,2,0))),"")</f>
        <v/>
      </c>
      <c r="F199" s="29" t="str">
        <f>IF(E199="","",(VLOOKUP(C199,'APP BACKGROUND'!A:F,5,0)))</f>
        <v/>
      </c>
      <c r="G199" s="27" t="str">
        <f>IF(E199="","",(VLOOKUP('Application Form'!C199,'APP BACKGROUND'!A:I,9,0)))</f>
        <v/>
      </c>
      <c r="H199" s="9"/>
      <c r="I199" s="9"/>
      <c r="J199" s="97" t="str">
        <f>IF(H199="","",(VLOOKUP(C199,'APP BACKGROUND'!A:M,13,0)))</f>
        <v/>
      </c>
      <c r="K199" s="98" t="str">
        <f t="shared" si="9"/>
        <v/>
      </c>
      <c r="L199" s="98" t="str">
        <f>IF(H199="","",(VLOOKUP(C199,'APP BACKGROUND'!A:K,11,0)))</f>
        <v/>
      </c>
      <c r="M199" s="55"/>
      <c r="N199" s="80" t="str">
        <f t="shared" si="10"/>
        <v/>
      </c>
      <c r="O199" s="56" t="str">
        <f t="shared" si="11"/>
        <v/>
      </c>
      <c r="P199" s="9"/>
      <c r="Q199" s="9"/>
      <c r="R199" s="9"/>
      <c r="S199" s="8"/>
      <c r="T199" s="8"/>
      <c r="U199" s="8"/>
      <c r="V199" s="8"/>
      <c r="W199" s="9"/>
      <c r="X199" s="9"/>
      <c r="Y199" s="9"/>
      <c r="Z199" s="9"/>
      <c r="AA199" s="9"/>
      <c r="AB199" s="8"/>
      <c r="AC199" s="8"/>
      <c r="AD199" s="8"/>
      <c r="AE199" s="8"/>
      <c r="AF199" s="8"/>
      <c r="AG199" s="8"/>
      <c r="AH199" s="8"/>
      <c r="AI199" s="8"/>
      <c r="AJ199" s="14"/>
      <c r="AK199" s="21"/>
      <c r="AL199" s="7"/>
      <c r="AM199" s="7"/>
      <c r="AN199" s="10"/>
      <c r="AO199" s="10"/>
    </row>
    <row r="200" spans="2:41" ht="15.75" x14ac:dyDescent="0.25">
      <c r="B200" s="91" t="str">
        <f t="shared" si="12"/>
        <v/>
      </c>
      <c r="C200" s="33"/>
      <c r="D200" s="35"/>
      <c r="E200" s="28" t="str">
        <f>IFERROR(IF(OR(C200="",AND(C200&lt;&gt;"",D200="")),"",(VLOOKUP(C200,'APP BACKGROUND'!A:F,2,0))),"")</f>
        <v/>
      </c>
      <c r="F200" s="29" t="str">
        <f>IF(E200="","",(VLOOKUP(C200,'APP BACKGROUND'!A:F,5,0)))</f>
        <v/>
      </c>
      <c r="G200" s="27" t="str">
        <f>IF(E200="","",(VLOOKUP('Application Form'!C200,'APP BACKGROUND'!A:I,9,0)))</f>
        <v/>
      </c>
      <c r="H200" s="9"/>
      <c r="I200" s="9"/>
      <c r="J200" s="97" t="str">
        <f>IF(H200="","",(VLOOKUP(C200,'APP BACKGROUND'!A:M,13,0)))</f>
        <v/>
      </c>
      <c r="K200" s="98" t="str">
        <f t="shared" si="9"/>
        <v/>
      </c>
      <c r="L200" s="98" t="str">
        <f>IF(H200="","",(VLOOKUP(C200,'APP BACKGROUND'!A:K,11,0)))</f>
        <v/>
      </c>
      <c r="M200" s="55"/>
      <c r="N200" s="80" t="str">
        <f t="shared" si="10"/>
        <v/>
      </c>
      <c r="O200" s="56" t="str">
        <f t="shared" si="11"/>
        <v/>
      </c>
      <c r="P200" s="9"/>
      <c r="Q200" s="9"/>
      <c r="R200" s="9"/>
      <c r="S200" s="8"/>
      <c r="T200" s="8"/>
      <c r="U200" s="8"/>
      <c r="V200" s="8"/>
      <c r="W200" s="9"/>
      <c r="X200" s="9"/>
      <c r="Y200" s="9"/>
      <c r="Z200" s="9"/>
      <c r="AA200" s="9"/>
      <c r="AB200" s="8"/>
      <c r="AC200" s="8"/>
      <c r="AD200" s="8"/>
      <c r="AE200" s="8"/>
      <c r="AF200" s="8"/>
      <c r="AG200" s="8"/>
      <c r="AH200" s="8"/>
      <c r="AI200" s="8"/>
      <c r="AJ200" s="14"/>
      <c r="AK200" s="21"/>
      <c r="AL200" s="7"/>
      <c r="AM200" s="7"/>
      <c r="AN200" s="10"/>
      <c r="AO200" s="10"/>
    </row>
    <row r="201" spans="2:41" ht="15.75" x14ac:dyDescent="0.25">
      <c r="B201" s="91" t="str">
        <f t="shared" si="12"/>
        <v/>
      </c>
      <c r="C201" s="33"/>
      <c r="D201" s="35"/>
      <c r="E201" s="28" t="str">
        <f>IFERROR(IF(OR(C201="",AND(C201&lt;&gt;"",D201="")),"",(VLOOKUP(C201,'APP BACKGROUND'!A:F,2,0))),"")</f>
        <v/>
      </c>
      <c r="F201" s="29" t="str">
        <f>IF(E201="","",(VLOOKUP(C201,'APP BACKGROUND'!A:F,5,0)))</f>
        <v/>
      </c>
      <c r="G201" s="27" t="str">
        <f>IF(E201="","",(VLOOKUP('Application Form'!C201,'APP BACKGROUND'!A:I,9,0)))</f>
        <v/>
      </c>
      <c r="H201" s="9"/>
      <c r="I201" s="9"/>
      <c r="J201" s="97" t="str">
        <f>IF(H201="","",(VLOOKUP(C201,'APP BACKGROUND'!A:M,13,0)))</f>
        <v/>
      </c>
      <c r="K201" s="98" t="str">
        <f t="shared" si="9"/>
        <v/>
      </c>
      <c r="L201" s="98" t="str">
        <f>IF(H201="","",(VLOOKUP(C201,'APP BACKGROUND'!A:K,11,0)))</f>
        <v/>
      </c>
      <c r="M201" s="55"/>
      <c r="N201" s="80" t="str">
        <f t="shared" si="10"/>
        <v/>
      </c>
      <c r="O201" s="56" t="str">
        <f t="shared" si="11"/>
        <v/>
      </c>
      <c r="P201" s="9"/>
      <c r="Q201" s="9"/>
      <c r="R201" s="9"/>
      <c r="S201" s="8"/>
      <c r="T201" s="8"/>
      <c r="U201" s="8"/>
      <c r="V201" s="8"/>
      <c r="W201" s="9"/>
      <c r="X201" s="9"/>
      <c r="Y201" s="9"/>
      <c r="Z201" s="9"/>
      <c r="AA201" s="9"/>
      <c r="AB201" s="8"/>
      <c r="AC201" s="8"/>
      <c r="AD201" s="8"/>
      <c r="AE201" s="8"/>
      <c r="AF201" s="8"/>
      <c r="AG201" s="8"/>
      <c r="AH201" s="8"/>
      <c r="AI201" s="8"/>
      <c r="AJ201" s="14"/>
      <c r="AK201" s="21"/>
      <c r="AL201" s="7"/>
      <c r="AM201" s="7"/>
      <c r="AN201" s="10"/>
      <c r="AO201" s="10"/>
    </row>
    <row r="202" spans="2:41" ht="15.75" x14ac:dyDescent="0.25">
      <c r="B202" s="91" t="str">
        <f t="shared" si="12"/>
        <v/>
      </c>
      <c r="C202" s="33"/>
      <c r="D202" s="35"/>
      <c r="E202" s="28" t="str">
        <f>IFERROR(IF(OR(C202="",AND(C202&lt;&gt;"",D202="")),"",(VLOOKUP(C202,'APP BACKGROUND'!A:F,2,0))),"")</f>
        <v/>
      </c>
      <c r="F202" s="29" t="str">
        <f>IF(E202="","",(VLOOKUP(C202,'APP BACKGROUND'!A:F,5,0)))</f>
        <v/>
      </c>
      <c r="G202" s="27" t="str">
        <f>IF(E202="","",(VLOOKUP('Application Form'!C202,'APP BACKGROUND'!A:I,9,0)))</f>
        <v/>
      </c>
      <c r="H202" s="9"/>
      <c r="I202" s="9"/>
      <c r="J202" s="97" t="str">
        <f>IF(H202="","",(VLOOKUP(C202,'APP BACKGROUND'!A:M,13,0)))</f>
        <v/>
      </c>
      <c r="K202" s="98" t="str">
        <f t="shared" si="9"/>
        <v/>
      </c>
      <c r="L202" s="98" t="str">
        <f>IF(H202="","",(VLOOKUP(C202,'APP BACKGROUND'!A:K,11,0)))</f>
        <v/>
      </c>
      <c r="M202" s="55"/>
      <c r="N202" s="80" t="str">
        <f t="shared" si="10"/>
        <v/>
      </c>
      <c r="O202" s="56" t="str">
        <f t="shared" si="11"/>
        <v/>
      </c>
      <c r="P202" s="9"/>
      <c r="Q202" s="9"/>
      <c r="R202" s="9"/>
      <c r="S202" s="8"/>
      <c r="T202" s="8"/>
      <c r="U202" s="8"/>
      <c r="V202" s="8"/>
      <c r="W202" s="9"/>
      <c r="X202" s="9"/>
      <c r="Y202" s="9"/>
      <c r="Z202" s="9"/>
      <c r="AA202" s="9"/>
      <c r="AB202" s="8"/>
      <c r="AC202" s="8"/>
      <c r="AD202" s="8"/>
      <c r="AE202" s="8"/>
      <c r="AF202" s="8"/>
      <c r="AG202" s="8"/>
      <c r="AH202" s="8"/>
      <c r="AI202" s="8"/>
      <c r="AJ202" s="14"/>
      <c r="AK202" s="21"/>
      <c r="AL202" s="7"/>
      <c r="AM202" s="7"/>
      <c r="AN202" s="10"/>
      <c r="AO202" s="10"/>
    </row>
    <row r="203" spans="2:41" ht="15.75" x14ac:dyDescent="0.25">
      <c r="B203" s="91" t="str">
        <f t="shared" si="12"/>
        <v/>
      </c>
      <c r="C203" s="33"/>
      <c r="D203" s="35"/>
      <c r="E203" s="28" t="str">
        <f>IFERROR(IF(OR(C203="",AND(C203&lt;&gt;"",D203="")),"",(VLOOKUP(C203,'APP BACKGROUND'!A:F,2,0))),"")</f>
        <v/>
      </c>
      <c r="F203" s="29" t="str">
        <f>IF(E203="","",(VLOOKUP(C203,'APP BACKGROUND'!A:F,5,0)))</f>
        <v/>
      </c>
      <c r="G203" s="27" t="str">
        <f>IF(E203="","",(VLOOKUP('Application Form'!C203,'APP BACKGROUND'!A:I,9,0)))</f>
        <v/>
      </c>
      <c r="H203" s="9"/>
      <c r="I203" s="9"/>
      <c r="J203" s="97" t="str">
        <f>IF(H203="","",(VLOOKUP(C203,'APP BACKGROUND'!A:M,13,0)))</f>
        <v/>
      </c>
      <c r="K203" s="98" t="str">
        <f t="shared" si="9"/>
        <v/>
      </c>
      <c r="L203" s="98" t="str">
        <f>IF(H203="","",(VLOOKUP(C203,'APP BACKGROUND'!A:K,11,0)))</f>
        <v/>
      </c>
      <c r="M203" s="55"/>
      <c r="N203" s="80" t="str">
        <f t="shared" si="10"/>
        <v/>
      </c>
      <c r="O203" s="56" t="str">
        <f t="shared" si="11"/>
        <v/>
      </c>
      <c r="P203" s="9"/>
      <c r="Q203" s="9"/>
      <c r="R203" s="9"/>
      <c r="S203" s="8"/>
      <c r="T203" s="8"/>
      <c r="U203" s="8"/>
      <c r="V203" s="8"/>
      <c r="W203" s="9"/>
      <c r="X203" s="9"/>
      <c r="Y203" s="9"/>
      <c r="Z203" s="9"/>
      <c r="AA203" s="9"/>
      <c r="AB203" s="8"/>
      <c r="AC203" s="8"/>
      <c r="AD203" s="8"/>
      <c r="AE203" s="8"/>
      <c r="AF203" s="8"/>
      <c r="AG203" s="8"/>
      <c r="AH203" s="8"/>
      <c r="AI203" s="8"/>
      <c r="AJ203" s="14"/>
      <c r="AK203" s="21"/>
      <c r="AL203" s="7"/>
      <c r="AM203" s="7"/>
      <c r="AN203" s="10"/>
      <c r="AO203" s="10"/>
    </row>
    <row r="204" spans="2:41" ht="15.75" x14ac:dyDescent="0.25">
      <c r="B204" s="91" t="str">
        <f t="shared" si="12"/>
        <v/>
      </c>
      <c r="C204" s="33"/>
      <c r="D204" s="35"/>
      <c r="E204" s="28" t="str">
        <f>IFERROR(IF(OR(C204="",AND(C204&lt;&gt;"",D204="")),"",(VLOOKUP(C204,'APP BACKGROUND'!A:F,2,0))),"")</f>
        <v/>
      </c>
      <c r="F204" s="29" t="str">
        <f>IF(E204="","",(VLOOKUP(C204,'APP BACKGROUND'!A:F,5,0)))</f>
        <v/>
      </c>
      <c r="G204" s="27" t="str">
        <f>IF(E204="","",(VLOOKUP('Application Form'!C204,'APP BACKGROUND'!A:I,9,0)))</f>
        <v/>
      </c>
      <c r="H204" s="9"/>
      <c r="I204" s="9"/>
      <c r="J204" s="97" t="str">
        <f>IF(H204="","",(VLOOKUP(C204,'APP BACKGROUND'!A:M,13,0)))</f>
        <v/>
      </c>
      <c r="K204" s="98" t="str">
        <f t="shared" si="9"/>
        <v/>
      </c>
      <c r="L204" s="98" t="str">
        <f>IF(H204="","",(VLOOKUP(C204,'APP BACKGROUND'!A:K,11,0)))</f>
        <v/>
      </c>
      <c r="M204" s="55"/>
      <c r="N204" s="80" t="str">
        <f t="shared" si="10"/>
        <v/>
      </c>
      <c r="O204" s="56" t="str">
        <f t="shared" si="11"/>
        <v/>
      </c>
      <c r="P204" s="9"/>
      <c r="Q204" s="9"/>
      <c r="R204" s="9"/>
      <c r="S204" s="8"/>
      <c r="T204" s="8"/>
      <c r="U204" s="8"/>
      <c r="V204" s="8"/>
      <c r="W204" s="9"/>
      <c r="X204" s="9"/>
      <c r="Y204" s="9"/>
      <c r="Z204" s="9"/>
      <c r="AA204" s="9"/>
      <c r="AB204" s="8"/>
      <c r="AC204" s="8"/>
      <c r="AD204" s="8"/>
      <c r="AE204" s="8"/>
      <c r="AF204" s="8"/>
      <c r="AG204" s="8"/>
      <c r="AH204" s="8"/>
      <c r="AI204" s="8"/>
      <c r="AJ204" s="14"/>
      <c r="AK204" s="21"/>
      <c r="AL204" s="7"/>
      <c r="AM204" s="7"/>
      <c r="AN204" s="10"/>
      <c r="AO204" s="10"/>
    </row>
    <row r="205" spans="2:41" ht="15.75" x14ac:dyDescent="0.25">
      <c r="B205" s="91" t="str">
        <f t="shared" si="12"/>
        <v/>
      </c>
      <c r="C205" s="33"/>
      <c r="D205" s="35"/>
      <c r="E205" s="28" t="str">
        <f>IFERROR(IF(OR(C205="",AND(C205&lt;&gt;"",D205="")),"",(VLOOKUP(C205,'APP BACKGROUND'!A:F,2,0))),"")</f>
        <v/>
      </c>
      <c r="F205" s="29" t="str">
        <f>IF(E205="","",(VLOOKUP(C205,'APP BACKGROUND'!A:F,5,0)))</f>
        <v/>
      </c>
      <c r="G205" s="27" t="str">
        <f>IF(E205="","",(VLOOKUP('Application Form'!C205,'APP BACKGROUND'!A:I,9,0)))</f>
        <v/>
      </c>
      <c r="H205" s="9"/>
      <c r="I205" s="9"/>
      <c r="J205" s="97" t="str">
        <f>IF(H205="","",(VLOOKUP(C205,'APP BACKGROUND'!A:M,13,0)))</f>
        <v/>
      </c>
      <c r="K205" s="98" t="str">
        <f t="shared" si="9"/>
        <v/>
      </c>
      <c r="L205" s="98" t="str">
        <f>IF(H205="","",(VLOOKUP(C205,'APP BACKGROUND'!A:K,11,0)))</f>
        <v/>
      </c>
      <c r="M205" s="55"/>
      <c r="N205" s="80" t="str">
        <f t="shared" si="10"/>
        <v/>
      </c>
      <c r="O205" s="56" t="str">
        <f t="shared" si="11"/>
        <v/>
      </c>
      <c r="P205" s="9"/>
      <c r="Q205" s="9"/>
      <c r="R205" s="9"/>
      <c r="S205" s="8"/>
      <c r="T205" s="8"/>
      <c r="U205" s="8"/>
      <c r="V205" s="8"/>
      <c r="W205" s="9"/>
      <c r="X205" s="9"/>
      <c r="Y205" s="9"/>
      <c r="Z205" s="9"/>
      <c r="AA205" s="9"/>
      <c r="AB205" s="8"/>
      <c r="AC205" s="8"/>
      <c r="AD205" s="8"/>
      <c r="AE205" s="8"/>
      <c r="AF205" s="8"/>
      <c r="AG205" s="8"/>
      <c r="AH205" s="8"/>
      <c r="AI205" s="8"/>
      <c r="AJ205" s="14"/>
      <c r="AK205" s="21"/>
      <c r="AL205" s="7"/>
      <c r="AM205" s="7"/>
      <c r="AN205" s="10"/>
      <c r="AO205" s="10"/>
    </row>
    <row r="206" spans="2:41" ht="15.75" x14ac:dyDescent="0.25">
      <c r="B206" s="91" t="str">
        <f t="shared" si="12"/>
        <v/>
      </c>
      <c r="C206" s="33"/>
      <c r="D206" s="35"/>
      <c r="E206" s="28" t="str">
        <f>IFERROR(IF(OR(C206="",AND(C206&lt;&gt;"",D206="")),"",(VLOOKUP(C206,'APP BACKGROUND'!A:F,2,0))),"")</f>
        <v/>
      </c>
      <c r="F206" s="29" t="str">
        <f>IF(E206="","",(VLOOKUP(C206,'APP BACKGROUND'!A:F,5,0)))</f>
        <v/>
      </c>
      <c r="G206" s="27" t="str">
        <f>IF(E206="","",(VLOOKUP('Application Form'!C206,'APP BACKGROUND'!A:I,9,0)))</f>
        <v/>
      </c>
      <c r="H206" s="9"/>
      <c r="I206" s="9"/>
      <c r="J206" s="97" t="str">
        <f>IF(H206="","",(VLOOKUP(C206,'APP BACKGROUND'!A:M,13,0)))</f>
        <v/>
      </c>
      <c r="K206" s="98" t="str">
        <f t="shared" si="9"/>
        <v/>
      </c>
      <c r="L206" s="98" t="str">
        <f>IF(H206="","",(VLOOKUP(C206,'APP BACKGROUND'!A:K,11,0)))</f>
        <v/>
      </c>
      <c r="M206" s="55"/>
      <c r="N206" s="80" t="str">
        <f t="shared" si="10"/>
        <v/>
      </c>
      <c r="O206" s="56" t="str">
        <f t="shared" si="11"/>
        <v/>
      </c>
      <c r="P206" s="9"/>
      <c r="Q206" s="9"/>
      <c r="R206" s="9"/>
      <c r="S206" s="8"/>
      <c r="T206" s="8"/>
      <c r="U206" s="8"/>
      <c r="V206" s="8"/>
      <c r="W206" s="9"/>
      <c r="X206" s="9"/>
      <c r="Y206" s="9"/>
      <c r="Z206" s="9"/>
      <c r="AA206" s="9"/>
      <c r="AB206" s="8"/>
      <c r="AC206" s="8"/>
      <c r="AD206" s="8"/>
      <c r="AE206" s="8"/>
      <c r="AF206" s="8"/>
      <c r="AG206" s="8"/>
      <c r="AH206" s="8"/>
      <c r="AI206" s="8"/>
      <c r="AJ206" s="14"/>
      <c r="AK206" s="21"/>
      <c r="AL206" s="7"/>
      <c r="AM206" s="7"/>
      <c r="AN206" s="10"/>
      <c r="AO206" s="10"/>
    </row>
    <row r="207" spans="2:41" ht="15.75" x14ac:dyDescent="0.25">
      <c r="B207" s="91" t="str">
        <f t="shared" si="12"/>
        <v/>
      </c>
      <c r="C207" s="33"/>
      <c r="D207" s="35"/>
      <c r="E207" s="28" t="str">
        <f>IFERROR(IF(OR(C207="",AND(C207&lt;&gt;"",D207="")),"",(VLOOKUP(C207,'APP BACKGROUND'!A:F,2,0))),"")</f>
        <v/>
      </c>
      <c r="F207" s="29" t="str">
        <f>IF(E207="","",(VLOOKUP(C207,'APP BACKGROUND'!A:F,5,0)))</f>
        <v/>
      </c>
      <c r="G207" s="27" t="str">
        <f>IF(E207="","",(VLOOKUP('Application Form'!C207,'APP BACKGROUND'!A:I,9,0)))</f>
        <v/>
      </c>
      <c r="H207" s="9"/>
      <c r="I207" s="9"/>
      <c r="J207" s="97" t="str">
        <f>IF(H207="","",(VLOOKUP(C207,'APP BACKGROUND'!A:M,13,0)))</f>
        <v/>
      </c>
      <c r="K207" s="98" t="str">
        <f t="shared" si="9"/>
        <v/>
      </c>
      <c r="L207" s="98" t="str">
        <f>IF(H207="","",(VLOOKUP(C207,'APP BACKGROUND'!A:K,11,0)))</f>
        <v/>
      </c>
      <c r="M207" s="55"/>
      <c r="N207" s="80" t="str">
        <f t="shared" si="10"/>
        <v/>
      </c>
      <c r="O207" s="56" t="str">
        <f t="shared" si="11"/>
        <v/>
      </c>
      <c r="P207" s="9"/>
      <c r="Q207" s="9"/>
      <c r="R207" s="9"/>
      <c r="S207" s="8"/>
      <c r="T207" s="8"/>
      <c r="U207" s="8"/>
      <c r="V207" s="8"/>
      <c r="W207" s="9"/>
      <c r="X207" s="9"/>
      <c r="Y207" s="9"/>
      <c r="Z207" s="9"/>
      <c r="AA207" s="9"/>
      <c r="AB207" s="8"/>
      <c r="AC207" s="8"/>
      <c r="AD207" s="8"/>
      <c r="AE207" s="8"/>
      <c r="AF207" s="8"/>
      <c r="AG207" s="8"/>
      <c r="AH207" s="8"/>
      <c r="AI207" s="8"/>
      <c r="AJ207" s="14"/>
      <c r="AK207" s="21"/>
      <c r="AL207" s="7"/>
      <c r="AM207" s="7"/>
      <c r="AN207" s="10"/>
      <c r="AO207" s="10"/>
    </row>
    <row r="208" spans="2:41" ht="15.75" x14ac:dyDescent="0.25">
      <c r="B208" s="91" t="str">
        <f t="shared" si="12"/>
        <v/>
      </c>
      <c r="C208" s="33"/>
      <c r="D208" s="35"/>
      <c r="E208" s="28" t="str">
        <f>IFERROR(IF(OR(C208="",AND(C208&lt;&gt;"",D208="")),"",(VLOOKUP(C208,'APP BACKGROUND'!A:F,2,0))),"")</f>
        <v/>
      </c>
      <c r="F208" s="29" t="str">
        <f>IF(E208="","",(VLOOKUP(C208,'APP BACKGROUND'!A:F,5,0)))</f>
        <v/>
      </c>
      <c r="G208" s="27" t="str">
        <f>IF(E208="","",(VLOOKUP('Application Form'!C208,'APP BACKGROUND'!A:I,9,0)))</f>
        <v/>
      </c>
      <c r="H208" s="9"/>
      <c r="I208" s="9"/>
      <c r="J208" s="97" t="str">
        <f>IF(H208="","",(VLOOKUP(C208,'APP BACKGROUND'!A:M,13,0)))</f>
        <v/>
      </c>
      <c r="K208" s="98" t="str">
        <f t="shared" ref="K208:K271" si="13">IF(H208="","",G208*J208)</f>
        <v/>
      </c>
      <c r="L208" s="98" t="str">
        <f>IF(H208="","",(VLOOKUP(C208,'APP BACKGROUND'!A:K,11,0)))</f>
        <v/>
      </c>
      <c r="M208" s="55"/>
      <c r="N208" s="80" t="str">
        <f t="shared" ref="N208:N271" si="14">IF(H:H="","",M208/G208)</f>
        <v/>
      </c>
      <c r="O208" s="56" t="str">
        <f t="shared" ref="O208:O271" si="15">IF(H208="","",SUM(G208-M208))</f>
        <v/>
      </c>
      <c r="P208" s="9"/>
      <c r="Q208" s="9"/>
      <c r="R208" s="9"/>
      <c r="S208" s="8"/>
      <c r="T208" s="8"/>
      <c r="U208" s="8"/>
      <c r="V208" s="8"/>
      <c r="W208" s="9"/>
      <c r="X208" s="9"/>
      <c r="Y208" s="9"/>
      <c r="Z208" s="9"/>
      <c r="AA208" s="9"/>
      <c r="AB208" s="8"/>
      <c r="AC208" s="8"/>
      <c r="AD208" s="8"/>
      <c r="AE208" s="8"/>
      <c r="AF208" s="8"/>
      <c r="AG208" s="8"/>
      <c r="AH208" s="8"/>
      <c r="AI208" s="8"/>
      <c r="AJ208" s="14"/>
      <c r="AK208" s="21"/>
      <c r="AL208" s="7"/>
      <c r="AM208" s="7"/>
      <c r="AN208" s="10"/>
      <c r="AO208" s="10"/>
    </row>
    <row r="209" spans="2:41" ht="15.75" x14ac:dyDescent="0.25">
      <c r="B209" s="91" t="str">
        <f t="shared" ref="B209:B272" si="16">IF(D209="",IF(C209&lt;&gt;"","SELECT INVOICE",""),"")</f>
        <v/>
      </c>
      <c r="C209" s="33"/>
      <c r="D209" s="35"/>
      <c r="E209" s="28" t="str">
        <f>IFERROR(IF(OR(C209="",AND(C209&lt;&gt;"",D209="")),"",(VLOOKUP(C209,'APP BACKGROUND'!A:F,2,0))),"")</f>
        <v/>
      </c>
      <c r="F209" s="29" t="str">
        <f>IF(E209="","",(VLOOKUP(C209,'APP BACKGROUND'!A:F,5,0)))</f>
        <v/>
      </c>
      <c r="G209" s="27" t="str">
        <f>IF(E209="","",(VLOOKUP('Application Form'!C209,'APP BACKGROUND'!A:I,9,0)))</f>
        <v/>
      </c>
      <c r="H209" s="9"/>
      <c r="I209" s="9"/>
      <c r="J209" s="97" t="str">
        <f>IF(H209="","",(VLOOKUP(C209,'APP BACKGROUND'!A:M,13,0)))</f>
        <v/>
      </c>
      <c r="K209" s="98" t="str">
        <f t="shared" si="13"/>
        <v/>
      </c>
      <c r="L209" s="98" t="str">
        <f>IF(H209="","",(VLOOKUP(C209,'APP BACKGROUND'!A:K,11,0)))</f>
        <v/>
      </c>
      <c r="M209" s="55"/>
      <c r="N209" s="80" t="str">
        <f t="shared" si="14"/>
        <v/>
      </c>
      <c r="O209" s="56" t="str">
        <f t="shared" si="15"/>
        <v/>
      </c>
      <c r="P209" s="9"/>
      <c r="Q209" s="9"/>
      <c r="R209" s="9"/>
      <c r="S209" s="8"/>
      <c r="T209" s="8"/>
      <c r="U209" s="8"/>
      <c r="V209" s="8"/>
      <c r="W209" s="9"/>
      <c r="X209" s="9"/>
      <c r="Y209" s="9"/>
      <c r="Z209" s="9"/>
      <c r="AA209" s="9"/>
      <c r="AB209" s="8"/>
      <c r="AC209" s="8"/>
      <c r="AD209" s="8"/>
      <c r="AE209" s="8"/>
      <c r="AF209" s="8"/>
      <c r="AG209" s="8"/>
      <c r="AH209" s="8"/>
      <c r="AI209" s="8"/>
      <c r="AJ209" s="14"/>
      <c r="AK209" s="21"/>
      <c r="AL209" s="7"/>
      <c r="AM209" s="7"/>
      <c r="AN209" s="10"/>
      <c r="AO209" s="10"/>
    </row>
    <row r="210" spans="2:41" ht="15.75" x14ac:dyDescent="0.25">
      <c r="B210" s="91" t="str">
        <f t="shared" si="16"/>
        <v/>
      </c>
      <c r="C210" s="33"/>
      <c r="D210" s="35"/>
      <c r="E210" s="28" t="str">
        <f>IFERROR(IF(OR(C210="",AND(C210&lt;&gt;"",D210="")),"",(VLOOKUP(C210,'APP BACKGROUND'!A:F,2,0))),"")</f>
        <v/>
      </c>
      <c r="F210" s="29" t="str">
        <f>IF(E210="","",(VLOOKUP(C210,'APP BACKGROUND'!A:F,5,0)))</f>
        <v/>
      </c>
      <c r="G210" s="27" t="str">
        <f>IF(E210="","",(VLOOKUP('Application Form'!C210,'APP BACKGROUND'!A:I,9,0)))</f>
        <v/>
      </c>
      <c r="H210" s="9"/>
      <c r="I210" s="9"/>
      <c r="J210" s="97" t="str">
        <f>IF(H210="","",(VLOOKUP(C210,'APP BACKGROUND'!A:M,13,0)))</f>
        <v/>
      </c>
      <c r="K210" s="98" t="str">
        <f t="shared" si="13"/>
        <v/>
      </c>
      <c r="L210" s="98" t="str">
        <f>IF(H210="","",(VLOOKUP(C210,'APP BACKGROUND'!A:K,11,0)))</f>
        <v/>
      </c>
      <c r="M210" s="55"/>
      <c r="N210" s="80" t="str">
        <f t="shared" si="14"/>
        <v/>
      </c>
      <c r="O210" s="56" t="str">
        <f t="shared" si="15"/>
        <v/>
      </c>
      <c r="P210" s="9"/>
      <c r="Q210" s="9"/>
      <c r="R210" s="9"/>
      <c r="S210" s="8"/>
      <c r="T210" s="8"/>
      <c r="U210" s="8"/>
      <c r="V210" s="8"/>
      <c r="W210" s="9"/>
      <c r="X210" s="9"/>
      <c r="Y210" s="9"/>
      <c r="Z210" s="9"/>
      <c r="AA210" s="9"/>
      <c r="AB210" s="8"/>
      <c r="AC210" s="8"/>
      <c r="AD210" s="8"/>
      <c r="AE210" s="8"/>
      <c r="AF210" s="8"/>
      <c r="AG210" s="8"/>
      <c r="AH210" s="8"/>
      <c r="AI210" s="8"/>
      <c r="AJ210" s="14"/>
      <c r="AK210" s="21"/>
      <c r="AL210" s="7"/>
      <c r="AM210" s="7"/>
      <c r="AN210" s="10"/>
      <c r="AO210" s="10"/>
    </row>
    <row r="211" spans="2:41" ht="15.75" x14ac:dyDescent="0.25">
      <c r="B211" s="91" t="str">
        <f t="shared" si="16"/>
        <v/>
      </c>
      <c r="C211" s="33"/>
      <c r="D211" s="35"/>
      <c r="E211" s="28" t="str">
        <f>IFERROR(IF(OR(C211="",AND(C211&lt;&gt;"",D211="")),"",(VLOOKUP(C211,'APP BACKGROUND'!A:F,2,0))),"")</f>
        <v/>
      </c>
      <c r="F211" s="29" t="str">
        <f>IF(E211="","",(VLOOKUP(C211,'APP BACKGROUND'!A:F,5,0)))</f>
        <v/>
      </c>
      <c r="G211" s="27" t="str">
        <f>IF(E211="","",(VLOOKUP('Application Form'!C211,'APP BACKGROUND'!A:I,9,0)))</f>
        <v/>
      </c>
      <c r="H211" s="9"/>
      <c r="I211" s="9"/>
      <c r="J211" s="97" t="str">
        <f>IF(H211="","",(VLOOKUP(C211,'APP BACKGROUND'!A:M,13,0)))</f>
        <v/>
      </c>
      <c r="K211" s="98" t="str">
        <f t="shared" si="13"/>
        <v/>
      </c>
      <c r="L211" s="98" t="str">
        <f>IF(H211="","",(VLOOKUP(C211,'APP BACKGROUND'!A:K,11,0)))</f>
        <v/>
      </c>
      <c r="M211" s="55"/>
      <c r="N211" s="80" t="str">
        <f t="shared" si="14"/>
        <v/>
      </c>
      <c r="O211" s="56" t="str">
        <f t="shared" si="15"/>
        <v/>
      </c>
      <c r="P211" s="9"/>
      <c r="Q211" s="9"/>
      <c r="R211" s="9"/>
      <c r="S211" s="8"/>
      <c r="T211" s="8"/>
      <c r="U211" s="8"/>
      <c r="V211" s="8"/>
      <c r="W211" s="9"/>
      <c r="X211" s="9"/>
      <c r="Y211" s="9"/>
      <c r="Z211" s="9"/>
      <c r="AA211" s="9"/>
      <c r="AB211" s="8"/>
      <c r="AC211" s="8"/>
      <c r="AD211" s="8"/>
      <c r="AE211" s="8"/>
      <c r="AF211" s="8"/>
      <c r="AG211" s="8"/>
      <c r="AH211" s="8"/>
      <c r="AI211" s="8"/>
      <c r="AJ211" s="14"/>
      <c r="AK211" s="21"/>
      <c r="AL211" s="7"/>
      <c r="AM211" s="7"/>
      <c r="AN211" s="10"/>
      <c r="AO211" s="10"/>
    </row>
    <row r="212" spans="2:41" ht="15.75" x14ac:dyDescent="0.25">
      <c r="B212" s="91" t="str">
        <f t="shared" si="16"/>
        <v/>
      </c>
      <c r="C212" s="33"/>
      <c r="D212" s="35"/>
      <c r="E212" s="28" t="str">
        <f>IFERROR(IF(OR(C212="",AND(C212&lt;&gt;"",D212="")),"",(VLOOKUP(C212,'APP BACKGROUND'!A:F,2,0))),"")</f>
        <v/>
      </c>
      <c r="F212" s="29" t="str">
        <f>IF(E212="","",(VLOOKUP(C212,'APP BACKGROUND'!A:F,5,0)))</f>
        <v/>
      </c>
      <c r="G212" s="27" t="str">
        <f>IF(E212="","",(VLOOKUP('Application Form'!C212,'APP BACKGROUND'!A:I,9,0)))</f>
        <v/>
      </c>
      <c r="H212" s="9"/>
      <c r="I212" s="9"/>
      <c r="J212" s="97" t="str">
        <f>IF(H212="","",(VLOOKUP(C212,'APP BACKGROUND'!A:M,13,0)))</f>
        <v/>
      </c>
      <c r="K212" s="98" t="str">
        <f t="shared" si="13"/>
        <v/>
      </c>
      <c r="L212" s="98" t="str">
        <f>IF(H212="","",(VLOOKUP(C212,'APP BACKGROUND'!A:K,11,0)))</f>
        <v/>
      </c>
      <c r="M212" s="55"/>
      <c r="N212" s="80" t="str">
        <f t="shared" si="14"/>
        <v/>
      </c>
      <c r="O212" s="56" t="str">
        <f t="shared" si="15"/>
        <v/>
      </c>
      <c r="P212" s="9"/>
      <c r="Q212" s="9"/>
      <c r="R212" s="9"/>
      <c r="S212" s="8"/>
      <c r="T212" s="8"/>
      <c r="U212" s="8"/>
      <c r="V212" s="8"/>
      <c r="W212" s="9"/>
      <c r="X212" s="9"/>
      <c r="Y212" s="9"/>
      <c r="Z212" s="9"/>
      <c r="AA212" s="9"/>
      <c r="AB212" s="8"/>
      <c r="AC212" s="8"/>
      <c r="AD212" s="8"/>
      <c r="AE212" s="8"/>
      <c r="AF212" s="8"/>
      <c r="AG212" s="8"/>
      <c r="AH212" s="8"/>
      <c r="AI212" s="8"/>
      <c r="AJ212" s="14"/>
      <c r="AK212" s="21"/>
      <c r="AL212" s="7"/>
      <c r="AM212" s="7"/>
      <c r="AN212" s="10"/>
      <c r="AO212" s="10"/>
    </row>
    <row r="213" spans="2:41" ht="15.75" x14ac:dyDescent="0.25">
      <c r="B213" s="91" t="str">
        <f t="shared" si="16"/>
        <v/>
      </c>
      <c r="C213" s="33"/>
      <c r="D213" s="35"/>
      <c r="E213" s="28" t="str">
        <f>IFERROR(IF(OR(C213="",AND(C213&lt;&gt;"",D213="")),"",(VLOOKUP(C213,'APP BACKGROUND'!A:F,2,0))),"")</f>
        <v/>
      </c>
      <c r="F213" s="29" t="str">
        <f>IF(E213="","",(VLOOKUP(C213,'APP BACKGROUND'!A:F,5,0)))</f>
        <v/>
      </c>
      <c r="G213" s="27" t="str">
        <f>IF(E213="","",(VLOOKUP('Application Form'!C213,'APP BACKGROUND'!A:I,9,0)))</f>
        <v/>
      </c>
      <c r="H213" s="9"/>
      <c r="I213" s="9"/>
      <c r="J213" s="97" t="str">
        <f>IF(H213="","",(VLOOKUP(C213,'APP BACKGROUND'!A:M,13,0)))</f>
        <v/>
      </c>
      <c r="K213" s="98" t="str">
        <f t="shared" si="13"/>
        <v/>
      </c>
      <c r="L213" s="98" t="str">
        <f>IF(H213="","",(VLOOKUP(C213,'APP BACKGROUND'!A:K,11,0)))</f>
        <v/>
      </c>
      <c r="M213" s="55"/>
      <c r="N213" s="80" t="str">
        <f t="shared" si="14"/>
        <v/>
      </c>
      <c r="O213" s="56" t="str">
        <f t="shared" si="15"/>
        <v/>
      </c>
      <c r="P213" s="9"/>
      <c r="Q213" s="9"/>
      <c r="R213" s="9"/>
      <c r="S213" s="8"/>
      <c r="T213" s="8"/>
      <c r="U213" s="8"/>
      <c r="V213" s="8"/>
      <c r="W213" s="9"/>
      <c r="X213" s="9"/>
      <c r="Y213" s="9"/>
      <c r="Z213" s="9"/>
      <c r="AA213" s="9"/>
      <c r="AB213" s="8"/>
      <c r="AC213" s="8"/>
      <c r="AD213" s="8"/>
      <c r="AE213" s="8"/>
      <c r="AF213" s="8"/>
      <c r="AG213" s="8"/>
      <c r="AH213" s="8"/>
      <c r="AI213" s="8"/>
      <c r="AJ213" s="14"/>
      <c r="AK213" s="21"/>
      <c r="AL213" s="7"/>
      <c r="AM213" s="7"/>
      <c r="AN213" s="10"/>
      <c r="AO213" s="10"/>
    </row>
    <row r="214" spans="2:41" ht="15.75" x14ac:dyDescent="0.25">
      <c r="B214" s="91" t="str">
        <f t="shared" si="16"/>
        <v/>
      </c>
      <c r="C214" s="33"/>
      <c r="D214" s="35"/>
      <c r="E214" s="28" t="str">
        <f>IFERROR(IF(OR(C214="",AND(C214&lt;&gt;"",D214="")),"",(VLOOKUP(C214,'APP BACKGROUND'!A:F,2,0))),"")</f>
        <v/>
      </c>
      <c r="F214" s="29" t="str">
        <f>IF(E214="","",(VLOOKUP(C214,'APP BACKGROUND'!A:F,5,0)))</f>
        <v/>
      </c>
      <c r="G214" s="27" t="str">
        <f>IF(E214="","",(VLOOKUP('Application Form'!C214,'APP BACKGROUND'!A:I,9,0)))</f>
        <v/>
      </c>
      <c r="H214" s="9"/>
      <c r="I214" s="9"/>
      <c r="J214" s="97" t="str">
        <f>IF(H214="","",(VLOOKUP(C214,'APP BACKGROUND'!A:M,13,0)))</f>
        <v/>
      </c>
      <c r="K214" s="98" t="str">
        <f t="shared" si="13"/>
        <v/>
      </c>
      <c r="L214" s="98" t="str">
        <f>IF(H214="","",(VLOOKUP(C214,'APP BACKGROUND'!A:K,11,0)))</f>
        <v/>
      </c>
      <c r="M214" s="55"/>
      <c r="N214" s="80" t="str">
        <f t="shared" si="14"/>
        <v/>
      </c>
      <c r="O214" s="56" t="str">
        <f t="shared" si="15"/>
        <v/>
      </c>
      <c r="P214" s="9"/>
      <c r="Q214" s="9"/>
      <c r="R214" s="9"/>
      <c r="S214" s="8"/>
      <c r="T214" s="8"/>
      <c r="U214" s="8"/>
      <c r="V214" s="8"/>
      <c r="W214" s="9"/>
      <c r="X214" s="9"/>
      <c r="Y214" s="9"/>
      <c r="Z214" s="9"/>
      <c r="AA214" s="9"/>
      <c r="AB214" s="8"/>
      <c r="AC214" s="8"/>
      <c r="AD214" s="8"/>
      <c r="AE214" s="8"/>
      <c r="AF214" s="8"/>
      <c r="AG214" s="8"/>
      <c r="AH214" s="8"/>
      <c r="AI214" s="8"/>
      <c r="AJ214" s="14"/>
      <c r="AK214" s="21"/>
      <c r="AL214" s="7"/>
      <c r="AM214" s="7"/>
      <c r="AN214" s="10"/>
      <c r="AO214" s="10"/>
    </row>
    <row r="215" spans="2:41" ht="15.75" x14ac:dyDescent="0.25">
      <c r="B215" s="91" t="str">
        <f t="shared" si="16"/>
        <v/>
      </c>
      <c r="C215" s="33"/>
      <c r="D215" s="35"/>
      <c r="E215" s="28" t="str">
        <f>IFERROR(IF(OR(C215="",AND(C215&lt;&gt;"",D215="")),"",(VLOOKUP(C215,'APP BACKGROUND'!A:F,2,0))),"")</f>
        <v/>
      </c>
      <c r="F215" s="29" t="str">
        <f>IF(E215="","",(VLOOKUP(C215,'APP BACKGROUND'!A:F,5,0)))</f>
        <v/>
      </c>
      <c r="G215" s="27" t="str">
        <f>IF(E215="","",(VLOOKUP('Application Form'!C215,'APP BACKGROUND'!A:I,9,0)))</f>
        <v/>
      </c>
      <c r="H215" s="9"/>
      <c r="I215" s="9"/>
      <c r="J215" s="97" t="str">
        <f>IF(H215="","",(VLOOKUP(C215,'APP BACKGROUND'!A:M,13,0)))</f>
        <v/>
      </c>
      <c r="K215" s="98" t="str">
        <f t="shared" si="13"/>
        <v/>
      </c>
      <c r="L215" s="98" t="str">
        <f>IF(H215="","",(VLOOKUP(C215,'APP BACKGROUND'!A:K,11,0)))</f>
        <v/>
      </c>
      <c r="M215" s="55"/>
      <c r="N215" s="80" t="str">
        <f t="shared" si="14"/>
        <v/>
      </c>
      <c r="O215" s="56" t="str">
        <f t="shared" si="15"/>
        <v/>
      </c>
      <c r="P215" s="9"/>
      <c r="Q215" s="9"/>
      <c r="R215" s="9"/>
      <c r="S215" s="8"/>
      <c r="T215" s="8"/>
      <c r="U215" s="8"/>
      <c r="V215" s="8"/>
      <c r="W215" s="9"/>
      <c r="X215" s="9"/>
      <c r="Y215" s="9"/>
      <c r="Z215" s="9"/>
      <c r="AA215" s="9"/>
      <c r="AB215" s="8"/>
      <c r="AC215" s="8"/>
      <c r="AD215" s="8"/>
      <c r="AE215" s="8"/>
      <c r="AF215" s="8"/>
      <c r="AG215" s="8"/>
      <c r="AH215" s="8"/>
      <c r="AI215" s="8"/>
      <c r="AJ215" s="14"/>
      <c r="AK215" s="21"/>
      <c r="AL215" s="7"/>
      <c r="AM215" s="7"/>
      <c r="AN215" s="10"/>
      <c r="AO215" s="10"/>
    </row>
    <row r="216" spans="2:41" ht="15.75" x14ac:dyDescent="0.25">
      <c r="B216" s="91" t="str">
        <f t="shared" si="16"/>
        <v/>
      </c>
      <c r="C216" s="33"/>
      <c r="D216" s="35"/>
      <c r="E216" s="28" t="str">
        <f>IFERROR(IF(OR(C216="",AND(C216&lt;&gt;"",D216="")),"",(VLOOKUP(C216,'APP BACKGROUND'!A:F,2,0))),"")</f>
        <v/>
      </c>
      <c r="F216" s="29" t="str">
        <f>IF(E216="","",(VLOOKUP(C216,'APP BACKGROUND'!A:F,5,0)))</f>
        <v/>
      </c>
      <c r="G216" s="27" t="str">
        <f>IF(E216="","",(VLOOKUP('Application Form'!C216,'APP BACKGROUND'!A:I,9,0)))</f>
        <v/>
      </c>
      <c r="H216" s="9"/>
      <c r="I216" s="9"/>
      <c r="J216" s="97" t="str">
        <f>IF(H216="","",(VLOOKUP(C216,'APP BACKGROUND'!A:M,13,0)))</f>
        <v/>
      </c>
      <c r="K216" s="98" t="str">
        <f t="shared" si="13"/>
        <v/>
      </c>
      <c r="L216" s="98" t="str">
        <f>IF(H216="","",(VLOOKUP(C216,'APP BACKGROUND'!A:K,11,0)))</f>
        <v/>
      </c>
      <c r="M216" s="55"/>
      <c r="N216" s="80" t="str">
        <f t="shared" si="14"/>
        <v/>
      </c>
      <c r="O216" s="56" t="str">
        <f t="shared" si="15"/>
        <v/>
      </c>
      <c r="P216" s="9"/>
      <c r="Q216" s="9"/>
      <c r="R216" s="9"/>
      <c r="S216" s="8"/>
      <c r="T216" s="8"/>
      <c r="U216" s="8"/>
      <c r="V216" s="8"/>
      <c r="W216" s="9"/>
      <c r="X216" s="9"/>
      <c r="Y216" s="9"/>
      <c r="Z216" s="9"/>
      <c r="AA216" s="9"/>
      <c r="AB216" s="8"/>
      <c r="AC216" s="8"/>
      <c r="AD216" s="8"/>
      <c r="AE216" s="8"/>
      <c r="AF216" s="8"/>
      <c r="AG216" s="8"/>
      <c r="AH216" s="8"/>
      <c r="AI216" s="8"/>
      <c r="AJ216" s="14"/>
      <c r="AK216" s="21"/>
      <c r="AL216" s="7"/>
      <c r="AM216" s="7"/>
      <c r="AN216" s="10"/>
      <c r="AO216" s="10"/>
    </row>
    <row r="217" spans="2:41" ht="15.75" x14ac:dyDescent="0.25">
      <c r="B217" s="91" t="str">
        <f t="shared" si="16"/>
        <v/>
      </c>
      <c r="C217" s="33"/>
      <c r="D217" s="35"/>
      <c r="E217" s="28" t="str">
        <f>IFERROR(IF(OR(C217="",AND(C217&lt;&gt;"",D217="")),"",(VLOOKUP(C217,'APP BACKGROUND'!A:F,2,0))),"")</f>
        <v/>
      </c>
      <c r="F217" s="29" t="str">
        <f>IF(E217="","",(VLOOKUP(C217,'APP BACKGROUND'!A:F,5,0)))</f>
        <v/>
      </c>
      <c r="G217" s="27" t="str">
        <f>IF(E217="","",(VLOOKUP('Application Form'!C217,'APP BACKGROUND'!A:I,9,0)))</f>
        <v/>
      </c>
      <c r="H217" s="9"/>
      <c r="I217" s="9"/>
      <c r="J217" s="97" t="str">
        <f>IF(H217="","",(VLOOKUP(C217,'APP BACKGROUND'!A:M,13,0)))</f>
        <v/>
      </c>
      <c r="K217" s="98" t="str">
        <f t="shared" si="13"/>
        <v/>
      </c>
      <c r="L217" s="98" t="str">
        <f>IF(H217="","",(VLOOKUP(C217,'APP BACKGROUND'!A:K,11,0)))</f>
        <v/>
      </c>
      <c r="M217" s="55"/>
      <c r="N217" s="80" t="str">
        <f t="shared" si="14"/>
        <v/>
      </c>
      <c r="O217" s="56" t="str">
        <f t="shared" si="15"/>
        <v/>
      </c>
      <c r="P217" s="9"/>
      <c r="Q217" s="9"/>
      <c r="R217" s="9"/>
      <c r="S217" s="8"/>
      <c r="T217" s="8"/>
      <c r="U217" s="8"/>
      <c r="V217" s="8"/>
      <c r="W217" s="9"/>
      <c r="X217" s="9"/>
      <c r="Y217" s="9"/>
      <c r="Z217" s="9"/>
      <c r="AA217" s="9"/>
      <c r="AB217" s="8"/>
      <c r="AC217" s="8"/>
      <c r="AD217" s="8"/>
      <c r="AE217" s="8"/>
      <c r="AF217" s="8"/>
      <c r="AG217" s="8"/>
      <c r="AH217" s="8"/>
      <c r="AI217" s="8"/>
      <c r="AJ217" s="14"/>
      <c r="AK217" s="21"/>
      <c r="AL217" s="7"/>
      <c r="AM217" s="7"/>
      <c r="AN217" s="10"/>
      <c r="AO217" s="10"/>
    </row>
    <row r="218" spans="2:41" ht="15.75" x14ac:dyDescent="0.25">
      <c r="B218" s="91" t="str">
        <f t="shared" si="16"/>
        <v/>
      </c>
      <c r="C218" s="33"/>
      <c r="D218" s="35"/>
      <c r="E218" s="28" t="str">
        <f>IFERROR(IF(OR(C218="",AND(C218&lt;&gt;"",D218="")),"",(VLOOKUP(C218,'APP BACKGROUND'!A:F,2,0))),"")</f>
        <v/>
      </c>
      <c r="F218" s="29" t="str">
        <f>IF(E218="","",(VLOOKUP(C218,'APP BACKGROUND'!A:F,5,0)))</f>
        <v/>
      </c>
      <c r="G218" s="27" t="str">
        <f>IF(E218="","",(VLOOKUP('Application Form'!C218,'APP BACKGROUND'!A:I,9,0)))</f>
        <v/>
      </c>
      <c r="H218" s="9"/>
      <c r="I218" s="9"/>
      <c r="J218" s="97" t="str">
        <f>IF(H218="","",(VLOOKUP(C218,'APP BACKGROUND'!A:M,13,0)))</f>
        <v/>
      </c>
      <c r="K218" s="98" t="str">
        <f t="shared" si="13"/>
        <v/>
      </c>
      <c r="L218" s="98" t="str">
        <f>IF(H218="","",(VLOOKUP(C218,'APP BACKGROUND'!A:K,11,0)))</f>
        <v/>
      </c>
      <c r="M218" s="55"/>
      <c r="N218" s="80" t="str">
        <f t="shared" si="14"/>
        <v/>
      </c>
      <c r="O218" s="56" t="str">
        <f t="shared" si="15"/>
        <v/>
      </c>
      <c r="P218" s="9"/>
      <c r="Q218" s="9"/>
      <c r="R218" s="9"/>
      <c r="S218" s="8"/>
      <c r="T218" s="8"/>
      <c r="U218" s="8"/>
      <c r="V218" s="8"/>
      <c r="W218" s="9"/>
      <c r="X218" s="9"/>
      <c r="Y218" s="9"/>
      <c r="Z218" s="9"/>
      <c r="AA218" s="9"/>
      <c r="AB218" s="8"/>
      <c r="AC218" s="8"/>
      <c r="AD218" s="8"/>
      <c r="AE218" s="8"/>
      <c r="AF218" s="8"/>
      <c r="AG218" s="8"/>
      <c r="AH218" s="8"/>
      <c r="AI218" s="8"/>
      <c r="AJ218" s="14"/>
      <c r="AK218" s="21"/>
      <c r="AL218" s="7"/>
      <c r="AM218" s="7"/>
      <c r="AN218" s="10"/>
      <c r="AO218" s="10"/>
    </row>
    <row r="219" spans="2:41" ht="15.75" x14ac:dyDescent="0.25">
      <c r="B219" s="91" t="str">
        <f t="shared" si="16"/>
        <v/>
      </c>
      <c r="C219" s="33"/>
      <c r="D219" s="35"/>
      <c r="E219" s="28" t="str">
        <f>IFERROR(IF(OR(C219="",AND(C219&lt;&gt;"",D219="")),"",(VLOOKUP(C219,'APP BACKGROUND'!A:F,2,0))),"")</f>
        <v/>
      </c>
      <c r="F219" s="29" t="str">
        <f>IF(E219="","",(VLOOKUP(C219,'APP BACKGROUND'!A:F,5,0)))</f>
        <v/>
      </c>
      <c r="G219" s="27" t="str">
        <f>IF(E219="","",(VLOOKUP('Application Form'!C219,'APP BACKGROUND'!A:I,9,0)))</f>
        <v/>
      </c>
      <c r="H219" s="9"/>
      <c r="I219" s="9"/>
      <c r="J219" s="97" t="str">
        <f>IF(H219="","",(VLOOKUP(C219,'APP BACKGROUND'!A:M,13,0)))</f>
        <v/>
      </c>
      <c r="K219" s="98" t="str">
        <f t="shared" si="13"/>
        <v/>
      </c>
      <c r="L219" s="98" t="str">
        <f>IF(H219="","",(VLOOKUP(C219,'APP BACKGROUND'!A:K,11,0)))</f>
        <v/>
      </c>
      <c r="M219" s="55"/>
      <c r="N219" s="80" t="str">
        <f t="shared" si="14"/>
        <v/>
      </c>
      <c r="O219" s="56" t="str">
        <f t="shared" si="15"/>
        <v/>
      </c>
      <c r="P219" s="9"/>
      <c r="Q219" s="9"/>
      <c r="R219" s="9"/>
      <c r="S219" s="8"/>
      <c r="T219" s="8"/>
      <c r="U219" s="8"/>
      <c r="V219" s="8"/>
      <c r="W219" s="9"/>
      <c r="X219" s="9"/>
      <c r="Y219" s="9"/>
      <c r="Z219" s="9"/>
      <c r="AA219" s="9"/>
      <c r="AB219" s="8"/>
      <c r="AC219" s="8"/>
      <c r="AD219" s="8"/>
      <c r="AE219" s="8"/>
      <c r="AF219" s="8"/>
      <c r="AG219" s="8"/>
      <c r="AH219" s="8"/>
      <c r="AI219" s="8"/>
      <c r="AJ219" s="14"/>
      <c r="AK219" s="21"/>
      <c r="AL219" s="7"/>
      <c r="AM219" s="7"/>
      <c r="AN219" s="10"/>
      <c r="AO219" s="10"/>
    </row>
    <row r="220" spans="2:41" ht="15.75" x14ac:dyDescent="0.25">
      <c r="B220" s="91" t="str">
        <f t="shared" si="16"/>
        <v/>
      </c>
      <c r="C220" s="33"/>
      <c r="D220" s="35"/>
      <c r="E220" s="28" t="str">
        <f>IFERROR(IF(OR(C220="",AND(C220&lt;&gt;"",D220="")),"",(VLOOKUP(C220,'APP BACKGROUND'!A:F,2,0))),"")</f>
        <v/>
      </c>
      <c r="F220" s="29" t="str">
        <f>IF(E220="","",(VLOOKUP(C220,'APP BACKGROUND'!A:F,5,0)))</f>
        <v/>
      </c>
      <c r="G220" s="27" t="str">
        <f>IF(E220="","",(VLOOKUP('Application Form'!C220,'APP BACKGROUND'!A:I,9,0)))</f>
        <v/>
      </c>
      <c r="H220" s="9"/>
      <c r="I220" s="9"/>
      <c r="J220" s="97" t="str">
        <f>IF(H220="","",(VLOOKUP(C220,'APP BACKGROUND'!A:M,13,0)))</f>
        <v/>
      </c>
      <c r="K220" s="98" t="str">
        <f t="shared" si="13"/>
        <v/>
      </c>
      <c r="L220" s="98" t="str">
        <f>IF(H220="","",(VLOOKUP(C220,'APP BACKGROUND'!A:K,11,0)))</f>
        <v/>
      </c>
      <c r="M220" s="55"/>
      <c r="N220" s="80" t="str">
        <f t="shared" si="14"/>
        <v/>
      </c>
      <c r="O220" s="56" t="str">
        <f t="shared" si="15"/>
        <v/>
      </c>
      <c r="P220" s="9"/>
      <c r="Q220" s="9"/>
      <c r="R220" s="9"/>
      <c r="S220" s="8"/>
      <c r="T220" s="8"/>
      <c r="U220" s="8"/>
      <c r="V220" s="8"/>
      <c r="W220" s="9"/>
      <c r="X220" s="9"/>
      <c r="Y220" s="9"/>
      <c r="Z220" s="9"/>
      <c r="AA220" s="9"/>
      <c r="AB220" s="8"/>
      <c r="AC220" s="8"/>
      <c r="AD220" s="8"/>
      <c r="AE220" s="8"/>
      <c r="AF220" s="8"/>
      <c r="AG220" s="8"/>
      <c r="AH220" s="8"/>
      <c r="AI220" s="8"/>
      <c r="AJ220" s="14"/>
      <c r="AK220" s="21"/>
      <c r="AL220" s="7"/>
      <c r="AM220" s="7"/>
      <c r="AN220" s="10"/>
      <c r="AO220" s="10"/>
    </row>
    <row r="221" spans="2:41" ht="15.75" x14ac:dyDescent="0.25">
      <c r="B221" s="91" t="str">
        <f t="shared" si="16"/>
        <v/>
      </c>
      <c r="C221" s="33"/>
      <c r="D221" s="35"/>
      <c r="E221" s="28" t="str">
        <f>IFERROR(IF(OR(C221="",AND(C221&lt;&gt;"",D221="")),"",(VLOOKUP(C221,'APP BACKGROUND'!A:F,2,0))),"")</f>
        <v/>
      </c>
      <c r="F221" s="29" t="str">
        <f>IF(E221="","",(VLOOKUP(C221,'APP BACKGROUND'!A:F,5,0)))</f>
        <v/>
      </c>
      <c r="G221" s="27" t="str">
        <f>IF(E221="","",(VLOOKUP('Application Form'!C221,'APP BACKGROUND'!A:I,9,0)))</f>
        <v/>
      </c>
      <c r="H221" s="9"/>
      <c r="I221" s="9"/>
      <c r="J221" s="97" t="str">
        <f>IF(H221="","",(VLOOKUP(C221,'APP BACKGROUND'!A:M,13,0)))</f>
        <v/>
      </c>
      <c r="K221" s="98" t="str">
        <f t="shared" si="13"/>
        <v/>
      </c>
      <c r="L221" s="98" t="str">
        <f>IF(H221="","",(VLOOKUP(C221,'APP BACKGROUND'!A:K,11,0)))</f>
        <v/>
      </c>
      <c r="M221" s="55"/>
      <c r="N221" s="80" t="str">
        <f t="shared" si="14"/>
        <v/>
      </c>
      <c r="O221" s="56" t="str">
        <f t="shared" si="15"/>
        <v/>
      </c>
      <c r="P221" s="9"/>
      <c r="Q221" s="9"/>
      <c r="R221" s="9"/>
      <c r="S221" s="8"/>
      <c r="T221" s="8"/>
      <c r="U221" s="8"/>
      <c r="V221" s="8"/>
      <c r="W221" s="9"/>
      <c r="X221" s="9"/>
      <c r="Y221" s="9"/>
      <c r="Z221" s="9"/>
      <c r="AA221" s="9"/>
      <c r="AB221" s="8"/>
      <c r="AC221" s="8"/>
      <c r="AD221" s="8"/>
      <c r="AE221" s="8"/>
      <c r="AF221" s="8"/>
      <c r="AG221" s="8"/>
      <c r="AH221" s="8"/>
      <c r="AI221" s="8"/>
      <c r="AJ221" s="14"/>
      <c r="AK221" s="21"/>
      <c r="AL221" s="7"/>
      <c r="AM221" s="7"/>
      <c r="AN221" s="10"/>
      <c r="AO221" s="10"/>
    </row>
    <row r="222" spans="2:41" ht="15.75" x14ac:dyDescent="0.25">
      <c r="B222" s="91" t="str">
        <f t="shared" si="16"/>
        <v/>
      </c>
      <c r="C222" s="33"/>
      <c r="D222" s="35"/>
      <c r="E222" s="28" t="str">
        <f>IFERROR(IF(OR(C222="",AND(C222&lt;&gt;"",D222="")),"",(VLOOKUP(C222,'APP BACKGROUND'!A:F,2,0))),"")</f>
        <v/>
      </c>
      <c r="F222" s="29" t="str">
        <f>IF(E222="","",(VLOOKUP(C222,'APP BACKGROUND'!A:F,5,0)))</f>
        <v/>
      </c>
      <c r="G222" s="27" t="str">
        <f>IF(E222="","",(VLOOKUP('Application Form'!C222,'APP BACKGROUND'!A:I,9,0)))</f>
        <v/>
      </c>
      <c r="H222" s="9"/>
      <c r="I222" s="9"/>
      <c r="J222" s="97" t="str">
        <f>IF(H222="","",(VLOOKUP(C222,'APP BACKGROUND'!A:M,13,0)))</f>
        <v/>
      </c>
      <c r="K222" s="98" t="str">
        <f t="shared" si="13"/>
        <v/>
      </c>
      <c r="L222" s="98" t="str">
        <f>IF(H222="","",(VLOOKUP(C222,'APP BACKGROUND'!A:K,11,0)))</f>
        <v/>
      </c>
      <c r="M222" s="55"/>
      <c r="N222" s="80" t="str">
        <f t="shared" si="14"/>
        <v/>
      </c>
      <c r="O222" s="56" t="str">
        <f t="shared" si="15"/>
        <v/>
      </c>
      <c r="P222" s="9"/>
      <c r="Q222" s="9"/>
      <c r="R222" s="9"/>
      <c r="S222" s="8"/>
      <c r="T222" s="8"/>
      <c r="U222" s="8"/>
      <c r="V222" s="8"/>
      <c r="W222" s="9"/>
      <c r="X222" s="9"/>
      <c r="Y222" s="9"/>
      <c r="Z222" s="9"/>
      <c r="AA222" s="9"/>
      <c r="AB222" s="8"/>
      <c r="AC222" s="8"/>
      <c r="AD222" s="8"/>
      <c r="AE222" s="8"/>
      <c r="AF222" s="8"/>
      <c r="AG222" s="8"/>
      <c r="AH222" s="8"/>
      <c r="AI222" s="8"/>
      <c r="AJ222" s="14"/>
      <c r="AK222" s="21"/>
      <c r="AL222" s="7"/>
      <c r="AM222" s="7"/>
      <c r="AN222" s="10"/>
      <c r="AO222" s="10"/>
    </row>
    <row r="223" spans="2:41" ht="15.75" x14ac:dyDescent="0.25">
      <c r="B223" s="91" t="str">
        <f t="shared" si="16"/>
        <v/>
      </c>
      <c r="C223" s="33"/>
      <c r="D223" s="35"/>
      <c r="E223" s="28" t="str">
        <f>IFERROR(IF(OR(C223="",AND(C223&lt;&gt;"",D223="")),"",(VLOOKUP(C223,'APP BACKGROUND'!A:F,2,0))),"")</f>
        <v/>
      </c>
      <c r="F223" s="29" t="str">
        <f>IF(E223="","",(VLOOKUP(C223,'APP BACKGROUND'!A:F,5,0)))</f>
        <v/>
      </c>
      <c r="G223" s="27" t="str">
        <f>IF(E223="","",(VLOOKUP('Application Form'!C223,'APP BACKGROUND'!A:I,9,0)))</f>
        <v/>
      </c>
      <c r="H223" s="9"/>
      <c r="I223" s="9"/>
      <c r="J223" s="97" t="str">
        <f>IF(H223="","",(VLOOKUP(C223,'APP BACKGROUND'!A:M,13,0)))</f>
        <v/>
      </c>
      <c r="K223" s="98" t="str">
        <f t="shared" si="13"/>
        <v/>
      </c>
      <c r="L223" s="98" t="str">
        <f>IF(H223="","",(VLOOKUP(C223,'APP BACKGROUND'!A:K,11,0)))</f>
        <v/>
      </c>
      <c r="M223" s="55"/>
      <c r="N223" s="80" t="str">
        <f t="shared" si="14"/>
        <v/>
      </c>
      <c r="O223" s="56" t="str">
        <f t="shared" si="15"/>
        <v/>
      </c>
      <c r="P223" s="9"/>
      <c r="Q223" s="9"/>
      <c r="R223" s="9"/>
      <c r="S223" s="8"/>
      <c r="T223" s="8"/>
      <c r="U223" s="8"/>
      <c r="V223" s="8"/>
      <c r="W223" s="9"/>
      <c r="X223" s="9"/>
      <c r="Y223" s="9"/>
      <c r="Z223" s="9"/>
      <c r="AA223" s="9"/>
      <c r="AB223" s="8"/>
      <c r="AC223" s="8"/>
      <c r="AD223" s="8"/>
      <c r="AE223" s="8"/>
      <c r="AF223" s="8"/>
      <c r="AG223" s="8"/>
      <c r="AH223" s="8"/>
      <c r="AI223" s="8"/>
      <c r="AJ223" s="14"/>
      <c r="AK223" s="21"/>
      <c r="AL223" s="7"/>
      <c r="AM223" s="7"/>
      <c r="AN223" s="10"/>
      <c r="AO223" s="10"/>
    </row>
    <row r="224" spans="2:41" ht="15.75" x14ac:dyDescent="0.25">
      <c r="B224" s="91" t="str">
        <f t="shared" si="16"/>
        <v/>
      </c>
      <c r="C224" s="33"/>
      <c r="D224" s="35"/>
      <c r="E224" s="28" t="str">
        <f>IFERROR(IF(OR(C224="",AND(C224&lt;&gt;"",D224="")),"",(VLOOKUP(C224,'APP BACKGROUND'!A:F,2,0))),"")</f>
        <v/>
      </c>
      <c r="F224" s="29" t="str">
        <f>IF(E224="","",(VLOOKUP(C224,'APP BACKGROUND'!A:F,5,0)))</f>
        <v/>
      </c>
      <c r="G224" s="27" t="str">
        <f>IF(E224="","",(VLOOKUP('Application Form'!C224,'APP BACKGROUND'!A:I,9,0)))</f>
        <v/>
      </c>
      <c r="H224" s="9"/>
      <c r="I224" s="9"/>
      <c r="J224" s="97" t="str">
        <f>IF(H224="","",(VLOOKUP(C224,'APP BACKGROUND'!A:M,13,0)))</f>
        <v/>
      </c>
      <c r="K224" s="98" t="str">
        <f t="shared" si="13"/>
        <v/>
      </c>
      <c r="L224" s="98" t="str">
        <f>IF(H224="","",(VLOOKUP(C224,'APP BACKGROUND'!A:K,11,0)))</f>
        <v/>
      </c>
      <c r="M224" s="55"/>
      <c r="N224" s="80" t="str">
        <f t="shared" si="14"/>
        <v/>
      </c>
      <c r="O224" s="56" t="str">
        <f t="shared" si="15"/>
        <v/>
      </c>
      <c r="P224" s="9"/>
      <c r="Q224" s="9"/>
      <c r="R224" s="9"/>
      <c r="S224" s="8"/>
      <c r="T224" s="8"/>
      <c r="U224" s="8"/>
      <c r="V224" s="8"/>
      <c r="W224" s="9"/>
      <c r="X224" s="9"/>
      <c r="Y224" s="9"/>
      <c r="Z224" s="9"/>
      <c r="AA224" s="9"/>
      <c r="AB224" s="8"/>
      <c r="AC224" s="8"/>
      <c r="AD224" s="8"/>
      <c r="AE224" s="8"/>
      <c r="AF224" s="8"/>
      <c r="AG224" s="8"/>
      <c r="AH224" s="8"/>
      <c r="AI224" s="8"/>
    </row>
    <row r="225" spans="2:35" ht="15.75" x14ac:dyDescent="0.25">
      <c r="B225" s="91" t="str">
        <f t="shared" si="16"/>
        <v/>
      </c>
      <c r="C225" s="33"/>
      <c r="D225" s="35"/>
      <c r="E225" s="28" t="str">
        <f>IFERROR(IF(OR(C225="",AND(C225&lt;&gt;"",D225="")),"",(VLOOKUP(C225,'APP BACKGROUND'!A:F,2,0))),"")</f>
        <v/>
      </c>
      <c r="F225" s="29" t="str">
        <f>IF(E225="","",(VLOOKUP(C225,'APP BACKGROUND'!A:F,5,0)))</f>
        <v/>
      </c>
      <c r="G225" s="27" t="str">
        <f>IF(E225="","",(VLOOKUP('Application Form'!C225,'APP BACKGROUND'!A:I,9,0)))</f>
        <v/>
      </c>
      <c r="H225" s="9"/>
      <c r="I225" s="9"/>
      <c r="J225" s="97" t="str">
        <f>IF(H225="","",(VLOOKUP(C225,'APP BACKGROUND'!A:M,13,0)))</f>
        <v/>
      </c>
      <c r="K225" s="98" t="str">
        <f t="shared" si="13"/>
        <v/>
      </c>
      <c r="L225" s="98" t="str">
        <f>IF(H225="","",(VLOOKUP(C225,'APP BACKGROUND'!A:K,11,0)))</f>
        <v/>
      </c>
      <c r="M225" s="55"/>
      <c r="N225" s="80" t="str">
        <f t="shared" si="14"/>
        <v/>
      </c>
      <c r="O225" s="56" t="str">
        <f t="shared" si="15"/>
        <v/>
      </c>
      <c r="P225" s="9"/>
      <c r="Q225" s="9"/>
      <c r="R225" s="9"/>
      <c r="S225" s="8"/>
      <c r="T225" s="8"/>
      <c r="U225" s="8"/>
      <c r="V225" s="8"/>
      <c r="W225" s="9"/>
      <c r="X225" s="9"/>
      <c r="Y225" s="9"/>
      <c r="Z225" s="9"/>
      <c r="AA225" s="9"/>
      <c r="AB225" s="8"/>
      <c r="AC225" s="8"/>
      <c r="AD225" s="8"/>
      <c r="AE225" s="8"/>
      <c r="AF225" s="8"/>
      <c r="AG225" s="8"/>
      <c r="AH225" s="8"/>
      <c r="AI225" s="8"/>
    </row>
    <row r="226" spans="2:35" ht="15.75" x14ac:dyDescent="0.25">
      <c r="B226" s="91" t="str">
        <f t="shared" si="16"/>
        <v/>
      </c>
      <c r="C226" s="33"/>
      <c r="D226" s="35"/>
      <c r="E226" s="28" t="str">
        <f>IFERROR(IF(OR(C226="",AND(C226&lt;&gt;"",D226="")),"",(VLOOKUP(C226,'APP BACKGROUND'!A:F,2,0))),"")</f>
        <v/>
      </c>
      <c r="F226" s="29" t="str">
        <f>IF(E226="","",(VLOOKUP(C226,'APP BACKGROUND'!A:F,5,0)))</f>
        <v/>
      </c>
      <c r="G226" s="27" t="str">
        <f>IF(E226="","",(VLOOKUP('Application Form'!C226,'APP BACKGROUND'!A:I,9,0)))</f>
        <v/>
      </c>
      <c r="H226" s="9"/>
      <c r="I226" s="9"/>
      <c r="J226" s="97" t="str">
        <f>IF(H226="","",(VLOOKUP(C226,'APP BACKGROUND'!A:M,13,0)))</f>
        <v/>
      </c>
      <c r="K226" s="98" t="str">
        <f t="shared" si="13"/>
        <v/>
      </c>
      <c r="L226" s="98" t="str">
        <f>IF(H226="","",(VLOOKUP(C226,'APP BACKGROUND'!A:K,11,0)))</f>
        <v/>
      </c>
      <c r="M226" s="55"/>
      <c r="N226" s="80" t="str">
        <f t="shared" si="14"/>
        <v/>
      </c>
      <c r="O226" s="56" t="str">
        <f t="shared" si="15"/>
        <v/>
      </c>
      <c r="P226" s="9"/>
      <c r="Q226" s="9"/>
      <c r="R226" s="9"/>
      <c r="S226" s="8"/>
      <c r="T226" s="8"/>
      <c r="U226" s="8"/>
      <c r="V226" s="8"/>
      <c r="W226" s="9"/>
      <c r="X226" s="9"/>
      <c r="Y226" s="9"/>
      <c r="Z226" s="9"/>
      <c r="AA226" s="9"/>
      <c r="AB226" s="8"/>
      <c r="AC226" s="8"/>
      <c r="AD226" s="8"/>
      <c r="AE226" s="8"/>
      <c r="AF226" s="8"/>
      <c r="AG226" s="8"/>
      <c r="AH226" s="8"/>
      <c r="AI226" s="8"/>
    </row>
    <row r="227" spans="2:35" ht="15.75" x14ac:dyDescent="0.25">
      <c r="B227" s="91" t="str">
        <f t="shared" si="16"/>
        <v/>
      </c>
      <c r="C227" s="33"/>
      <c r="D227" s="35"/>
      <c r="E227" s="28" t="str">
        <f>IFERROR(IF(OR(C227="",AND(C227&lt;&gt;"",D227="")),"",(VLOOKUP(C227,'APP BACKGROUND'!A:F,2,0))),"")</f>
        <v/>
      </c>
      <c r="F227" s="29" t="str">
        <f>IF(E227="","",(VLOOKUP(C227,'APP BACKGROUND'!A:F,5,0)))</f>
        <v/>
      </c>
      <c r="G227" s="27" t="str">
        <f>IF(E227="","",(VLOOKUP('Application Form'!C227,'APP BACKGROUND'!A:I,9,0)))</f>
        <v/>
      </c>
      <c r="H227" s="9"/>
      <c r="I227" s="9"/>
      <c r="J227" s="97" t="str">
        <f>IF(H227="","",(VLOOKUP(C227,'APP BACKGROUND'!A:M,13,0)))</f>
        <v/>
      </c>
      <c r="K227" s="98" t="str">
        <f t="shared" si="13"/>
        <v/>
      </c>
      <c r="L227" s="98" t="str">
        <f>IF(H227="","",(VLOOKUP(C227,'APP BACKGROUND'!A:K,11,0)))</f>
        <v/>
      </c>
      <c r="M227" s="55"/>
      <c r="N227" s="80" t="str">
        <f t="shared" si="14"/>
        <v/>
      </c>
      <c r="O227" s="56" t="str">
        <f t="shared" si="15"/>
        <v/>
      </c>
      <c r="P227" s="9"/>
      <c r="Q227" s="9"/>
      <c r="R227" s="9"/>
      <c r="S227" s="8"/>
      <c r="T227" s="8"/>
      <c r="U227" s="8"/>
      <c r="V227" s="8"/>
      <c r="W227" s="9"/>
      <c r="X227" s="9"/>
      <c r="Y227" s="9"/>
      <c r="Z227" s="9"/>
      <c r="AA227" s="9"/>
      <c r="AB227" s="8"/>
      <c r="AC227" s="8"/>
      <c r="AD227" s="8"/>
      <c r="AE227" s="8"/>
      <c r="AF227" s="8"/>
      <c r="AG227" s="8"/>
      <c r="AH227" s="8"/>
      <c r="AI227" s="8"/>
    </row>
    <row r="228" spans="2:35" ht="15.75" x14ac:dyDescent="0.25">
      <c r="B228" s="91" t="str">
        <f t="shared" si="16"/>
        <v/>
      </c>
      <c r="C228" s="33"/>
      <c r="D228" s="35"/>
      <c r="E228" s="28" t="str">
        <f>IFERROR(IF(OR(C228="",AND(C228&lt;&gt;"",D228="")),"",(VLOOKUP(C228,'APP BACKGROUND'!A:F,2,0))),"")</f>
        <v/>
      </c>
      <c r="F228" s="29" t="str">
        <f>IF(E228="","",(VLOOKUP(C228,'APP BACKGROUND'!A:F,5,0)))</f>
        <v/>
      </c>
      <c r="G228" s="27" t="str">
        <f>IF(E228="","",(VLOOKUP('Application Form'!C228,'APP BACKGROUND'!A:I,9,0)))</f>
        <v/>
      </c>
      <c r="H228" s="9"/>
      <c r="I228" s="9"/>
      <c r="J228" s="97" t="str">
        <f>IF(H228="","",(VLOOKUP(C228,'APP BACKGROUND'!A:M,13,0)))</f>
        <v/>
      </c>
      <c r="K228" s="98" t="str">
        <f t="shared" si="13"/>
        <v/>
      </c>
      <c r="L228" s="98" t="str">
        <f>IF(H228="","",(VLOOKUP(C228,'APP BACKGROUND'!A:K,11,0)))</f>
        <v/>
      </c>
      <c r="M228" s="55"/>
      <c r="N228" s="80" t="str">
        <f t="shared" si="14"/>
        <v/>
      </c>
      <c r="O228" s="56" t="str">
        <f t="shared" si="15"/>
        <v/>
      </c>
      <c r="P228" s="9"/>
      <c r="Q228" s="9"/>
      <c r="R228" s="9"/>
      <c r="S228" s="8"/>
      <c r="T228" s="8"/>
      <c r="U228" s="8"/>
      <c r="V228" s="8"/>
      <c r="W228" s="9"/>
      <c r="X228" s="9"/>
      <c r="Y228" s="9"/>
      <c r="Z228" s="9"/>
      <c r="AA228" s="9"/>
      <c r="AB228" s="8"/>
      <c r="AC228" s="8"/>
      <c r="AD228" s="8"/>
      <c r="AE228" s="8"/>
      <c r="AF228" s="8"/>
      <c r="AG228" s="8"/>
      <c r="AH228" s="8"/>
      <c r="AI228" s="8"/>
    </row>
    <row r="229" spans="2:35" ht="15.75" x14ac:dyDescent="0.25">
      <c r="B229" s="91" t="str">
        <f t="shared" si="16"/>
        <v/>
      </c>
      <c r="C229" s="33"/>
      <c r="D229" s="35"/>
      <c r="E229" s="28" t="str">
        <f>IFERROR(IF(OR(C229="",AND(C229&lt;&gt;"",D229="")),"",(VLOOKUP(C229,'APP BACKGROUND'!A:F,2,0))),"")</f>
        <v/>
      </c>
      <c r="F229" s="29" t="str">
        <f>IF(E229="","",(VLOOKUP(C229,'APP BACKGROUND'!A:F,5,0)))</f>
        <v/>
      </c>
      <c r="G229" s="27" t="str">
        <f>IF(E229="","",(VLOOKUP('Application Form'!C229,'APP BACKGROUND'!A:I,9,0)))</f>
        <v/>
      </c>
      <c r="H229" s="9"/>
      <c r="I229" s="9"/>
      <c r="J229" s="97" t="str">
        <f>IF(H229="","",(VLOOKUP(C229,'APP BACKGROUND'!A:M,13,0)))</f>
        <v/>
      </c>
      <c r="K229" s="98" t="str">
        <f t="shared" si="13"/>
        <v/>
      </c>
      <c r="L229" s="98" t="str">
        <f>IF(H229="","",(VLOOKUP(C229,'APP BACKGROUND'!A:K,11,0)))</f>
        <v/>
      </c>
      <c r="M229" s="55"/>
      <c r="N229" s="80" t="str">
        <f t="shared" si="14"/>
        <v/>
      </c>
      <c r="O229" s="56" t="str">
        <f t="shared" si="15"/>
        <v/>
      </c>
      <c r="P229" s="9"/>
      <c r="Q229" s="9"/>
      <c r="R229" s="9"/>
      <c r="S229" s="8"/>
      <c r="T229" s="8"/>
      <c r="U229" s="8"/>
      <c r="V229" s="8"/>
      <c r="W229" s="9"/>
      <c r="X229" s="9"/>
      <c r="Y229" s="9"/>
      <c r="Z229" s="9"/>
      <c r="AA229" s="9"/>
      <c r="AB229" s="8"/>
      <c r="AC229" s="8"/>
      <c r="AD229" s="8"/>
      <c r="AE229" s="8"/>
      <c r="AF229" s="8"/>
      <c r="AG229" s="8"/>
      <c r="AH229" s="8"/>
      <c r="AI229" s="8"/>
    </row>
    <row r="230" spans="2:35" ht="15.75" x14ac:dyDescent="0.25">
      <c r="B230" s="91" t="str">
        <f t="shared" si="16"/>
        <v/>
      </c>
      <c r="C230" s="33"/>
      <c r="D230" s="35"/>
      <c r="E230" s="28" t="str">
        <f>IFERROR(IF(OR(C230="",AND(C230&lt;&gt;"",D230="")),"",(VLOOKUP(C230,'APP BACKGROUND'!A:F,2,0))),"")</f>
        <v/>
      </c>
      <c r="F230" s="29" t="str">
        <f>IF(E230="","",(VLOOKUP(C230,'APP BACKGROUND'!A:F,5,0)))</f>
        <v/>
      </c>
      <c r="G230" s="27" t="str">
        <f>IF(E230="","",(VLOOKUP('Application Form'!C230,'APP BACKGROUND'!A:I,9,0)))</f>
        <v/>
      </c>
      <c r="H230" s="9"/>
      <c r="I230" s="9"/>
      <c r="J230" s="97" t="str">
        <f>IF(H230="","",(VLOOKUP(C230,'APP BACKGROUND'!A:M,13,0)))</f>
        <v/>
      </c>
      <c r="K230" s="98" t="str">
        <f t="shared" si="13"/>
        <v/>
      </c>
      <c r="L230" s="98" t="str">
        <f>IF(H230="","",(VLOOKUP(C230,'APP BACKGROUND'!A:K,11,0)))</f>
        <v/>
      </c>
      <c r="M230" s="55"/>
      <c r="N230" s="80" t="str">
        <f t="shared" si="14"/>
        <v/>
      </c>
      <c r="O230" s="56" t="str">
        <f t="shared" si="15"/>
        <v/>
      </c>
      <c r="P230" s="9"/>
      <c r="Q230" s="9"/>
      <c r="R230" s="9"/>
      <c r="S230" s="8"/>
      <c r="T230" s="8"/>
      <c r="U230" s="8"/>
      <c r="V230" s="8"/>
      <c r="W230" s="9"/>
      <c r="X230" s="9"/>
      <c r="Y230" s="9"/>
      <c r="Z230" s="9"/>
      <c r="AA230" s="9"/>
      <c r="AB230" s="8"/>
      <c r="AC230" s="8"/>
      <c r="AD230" s="8"/>
      <c r="AE230" s="8"/>
      <c r="AF230" s="8"/>
      <c r="AG230" s="8"/>
      <c r="AH230" s="8"/>
      <c r="AI230" s="8"/>
    </row>
    <row r="231" spans="2:35" ht="15.75" x14ac:dyDescent="0.25">
      <c r="B231" s="91" t="str">
        <f t="shared" si="16"/>
        <v/>
      </c>
      <c r="C231" s="33"/>
      <c r="D231" s="35"/>
      <c r="E231" s="28" t="str">
        <f>IFERROR(IF(OR(C231="",AND(C231&lt;&gt;"",D231="")),"",(VLOOKUP(C231,'APP BACKGROUND'!A:F,2,0))),"")</f>
        <v/>
      </c>
      <c r="F231" s="29" t="str">
        <f>IF(E231="","",(VLOOKUP(C231,'APP BACKGROUND'!A:F,5,0)))</f>
        <v/>
      </c>
      <c r="G231" s="27" t="str">
        <f>IF(E231="","",(VLOOKUP('Application Form'!C231,'APP BACKGROUND'!A:I,9,0)))</f>
        <v/>
      </c>
      <c r="H231" s="9"/>
      <c r="I231" s="9"/>
      <c r="J231" s="97" t="str">
        <f>IF(H231="","",(VLOOKUP(C231,'APP BACKGROUND'!A:M,13,0)))</f>
        <v/>
      </c>
      <c r="K231" s="98" t="str">
        <f t="shared" si="13"/>
        <v/>
      </c>
      <c r="L231" s="98" t="str">
        <f>IF(H231="","",(VLOOKUP(C231,'APP BACKGROUND'!A:K,11,0)))</f>
        <v/>
      </c>
      <c r="M231" s="55"/>
      <c r="N231" s="80" t="str">
        <f t="shared" si="14"/>
        <v/>
      </c>
      <c r="O231" s="56" t="str">
        <f t="shared" si="15"/>
        <v/>
      </c>
      <c r="P231" s="9"/>
      <c r="Q231" s="9"/>
      <c r="R231" s="9"/>
      <c r="S231" s="8"/>
      <c r="T231" s="8"/>
      <c r="U231" s="8"/>
      <c r="V231" s="8"/>
      <c r="W231" s="9"/>
      <c r="X231" s="9"/>
      <c r="Y231" s="9"/>
      <c r="Z231" s="9"/>
      <c r="AA231" s="9"/>
      <c r="AB231" s="8"/>
      <c r="AC231" s="8"/>
      <c r="AD231" s="8"/>
      <c r="AE231" s="8"/>
      <c r="AF231" s="8"/>
      <c r="AG231" s="8"/>
      <c r="AH231" s="8"/>
      <c r="AI231" s="8"/>
    </row>
    <row r="232" spans="2:35" ht="15.75" x14ac:dyDescent="0.25">
      <c r="B232" s="91" t="str">
        <f t="shared" si="16"/>
        <v/>
      </c>
      <c r="C232" s="33"/>
      <c r="D232" s="35"/>
      <c r="E232" s="28" t="str">
        <f>IFERROR(IF(OR(C232="",AND(C232&lt;&gt;"",D232="")),"",(VLOOKUP(C232,'APP BACKGROUND'!A:F,2,0))),"")</f>
        <v/>
      </c>
      <c r="F232" s="29" t="str">
        <f>IF(E232="","",(VLOOKUP(C232,'APP BACKGROUND'!A:F,5,0)))</f>
        <v/>
      </c>
      <c r="G232" s="27" t="str">
        <f>IF(E232="","",(VLOOKUP('Application Form'!C232,'APP BACKGROUND'!A:I,9,0)))</f>
        <v/>
      </c>
      <c r="H232" s="9"/>
      <c r="I232" s="9"/>
      <c r="J232" s="97" t="str">
        <f>IF(H232="","",(VLOOKUP(C232,'APP BACKGROUND'!A:M,13,0)))</f>
        <v/>
      </c>
      <c r="K232" s="98" t="str">
        <f t="shared" si="13"/>
        <v/>
      </c>
      <c r="L232" s="98" t="str">
        <f>IF(H232="","",(VLOOKUP(C232,'APP BACKGROUND'!A:K,11,0)))</f>
        <v/>
      </c>
      <c r="M232" s="55"/>
      <c r="N232" s="80" t="str">
        <f t="shared" si="14"/>
        <v/>
      </c>
      <c r="O232" s="56" t="str">
        <f t="shared" si="15"/>
        <v/>
      </c>
      <c r="P232" s="9"/>
      <c r="Q232" s="9"/>
      <c r="R232" s="9"/>
      <c r="S232" s="8"/>
      <c r="T232" s="8"/>
      <c r="U232" s="8"/>
      <c r="V232" s="8"/>
      <c r="W232" s="9"/>
      <c r="X232" s="9"/>
      <c r="Y232" s="9"/>
      <c r="Z232" s="9"/>
      <c r="AA232" s="9"/>
      <c r="AB232" s="8"/>
      <c r="AC232" s="8"/>
      <c r="AD232" s="8"/>
      <c r="AE232" s="8"/>
      <c r="AF232" s="8"/>
      <c r="AG232" s="8"/>
      <c r="AH232" s="8"/>
      <c r="AI232" s="8"/>
    </row>
    <row r="233" spans="2:35" ht="15.75" x14ac:dyDescent="0.25">
      <c r="B233" s="91" t="str">
        <f t="shared" si="16"/>
        <v/>
      </c>
      <c r="C233" s="33"/>
      <c r="D233" s="35"/>
      <c r="E233" s="28" t="str">
        <f>IFERROR(IF(OR(C233="",AND(C233&lt;&gt;"",D233="")),"",(VLOOKUP(C233,'APP BACKGROUND'!A:F,2,0))),"")</f>
        <v/>
      </c>
      <c r="F233" s="29" t="str">
        <f>IF(E233="","",(VLOOKUP(C233,'APP BACKGROUND'!A:F,5,0)))</f>
        <v/>
      </c>
      <c r="G233" s="27" t="str">
        <f>IF(E233="","",(VLOOKUP('Application Form'!C233,'APP BACKGROUND'!A:I,9,0)))</f>
        <v/>
      </c>
      <c r="H233" s="9"/>
      <c r="I233" s="9"/>
      <c r="J233" s="97" t="str">
        <f>IF(H233="","",(VLOOKUP(C233,'APP BACKGROUND'!A:M,13,0)))</f>
        <v/>
      </c>
      <c r="K233" s="98" t="str">
        <f t="shared" si="13"/>
        <v/>
      </c>
      <c r="L233" s="98" t="str">
        <f>IF(H233="","",(VLOOKUP(C233,'APP BACKGROUND'!A:K,11,0)))</f>
        <v/>
      </c>
      <c r="M233" s="55"/>
      <c r="N233" s="80" t="str">
        <f t="shared" si="14"/>
        <v/>
      </c>
      <c r="O233" s="56" t="str">
        <f t="shared" si="15"/>
        <v/>
      </c>
      <c r="P233" s="9"/>
      <c r="Q233" s="9"/>
      <c r="R233" s="9"/>
      <c r="S233" s="8"/>
      <c r="T233" s="8"/>
      <c r="U233" s="8"/>
      <c r="V233" s="8"/>
      <c r="W233" s="9"/>
      <c r="X233" s="9"/>
      <c r="Y233" s="9"/>
      <c r="Z233" s="9"/>
      <c r="AA233" s="9"/>
      <c r="AB233" s="8"/>
      <c r="AC233" s="8"/>
      <c r="AD233" s="8"/>
      <c r="AE233" s="8"/>
      <c r="AF233" s="8"/>
      <c r="AG233" s="8"/>
      <c r="AH233" s="8"/>
      <c r="AI233" s="8"/>
    </row>
    <row r="234" spans="2:35" ht="15.75" x14ac:dyDescent="0.25">
      <c r="B234" s="91" t="str">
        <f t="shared" si="16"/>
        <v/>
      </c>
      <c r="C234" s="33"/>
      <c r="D234" s="35"/>
      <c r="E234" s="28" t="str">
        <f>IFERROR(IF(OR(C234="",AND(C234&lt;&gt;"",D234="")),"",(VLOOKUP(C234,'APP BACKGROUND'!A:F,2,0))),"")</f>
        <v/>
      </c>
      <c r="F234" s="29" t="str">
        <f>IF(E234="","",(VLOOKUP(C234,'APP BACKGROUND'!A:F,5,0)))</f>
        <v/>
      </c>
      <c r="G234" s="27" t="str">
        <f>IF(E234="","",(VLOOKUP('Application Form'!C234,'APP BACKGROUND'!A:I,9,0)))</f>
        <v/>
      </c>
      <c r="H234" s="9"/>
      <c r="I234" s="9"/>
      <c r="J234" s="97" t="str">
        <f>IF(H234="","",(VLOOKUP(C234,'APP BACKGROUND'!A:M,13,0)))</f>
        <v/>
      </c>
      <c r="K234" s="98" t="str">
        <f t="shared" si="13"/>
        <v/>
      </c>
      <c r="L234" s="98" t="str">
        <f>IF(H234="","",(VLOOKUP(C234,'APP BACKGROUND'!A:K,11,0)))</f>
        <v/>
      </c>
      <c r="M234" s="55"/>
      <c r="N234" s="80" t="str">
        <f t="shared" si="14"/>
        <v/>
      </c>
      <c r="O234" s="56" t="str">
        <f t="shared" si="15"/>
        <v/>
      </c>
      <c r="P234" s="9"/>
      <c r="Q234" s="9"/>
      <c r="R234" s="9"/>
      <c r="S234" s="8"/>
      <c r="T234" s="8"/>
      <c r="U234" s="8"/>
      <c r="V234" s="8"/>
      <c r="W234" s="9"/>
      <c r="X234" s="9"/>
      <c r="Y234" s="9"/>
      <c r="Z234" s="9"/>
      <c r="AA234" s="9"/>
      <c r="AB234" s="8"/>
      <c r="AC234" s="8"/>
      <c r="AD234" s="8"/>
      <c r="AE234" s="8"/>
      <c r="AF234" s="8"/>
      <c r="AG234" s="8"/>
      <c r="AH234" s="8"/>
      <c r="AI234" s="8"/>
    </row>
    <row r="235" spans="2:35" ht="15.75" x14ac:dyDescent="0.25">
      <c r="B235" s="91" t="str">
        <f t="shared" si="16"/>
        <v/>
      </c>
      <c r="C235" s="33"/>
      <c r="D235" s="35"/>
      <c r="E235" s="28" t="str">
        <f>IFERROR(IF(OR(C235="",AND(C235&lt;&gt;"",D235="")),"",(VLOOKUP(C235,'APP BACKGROUND'!A:F,2,0))),"")</f>
        <v/>
      </c>
      <c r="F235" s="29" t="str">
        <f>IF(E235="","",(VLOOKUP(C235,'APP BACKGROUND'!A:F,5,0)))</f>
        <v/>
      </c>
      <c r="G235" s="27" t="str">
        <f>IF(E235="","",(VLOOKUP('Application Form'!C235,'APP BACKGROUND'!A:I,9,0)))</f>
        <v/>
      </c>
      <c r="H235" s="9"/>
      <c r="I235" s="9"/>
      <c r="J235" s="97" t="str">
        <f>IF(H235="","",(VLOOKUP(C235,'APP BACKGROUND'!A:M,13,0)))</f>
        <v/>
      </c>
      <c r="K235" s="98" t="str">
        <f t="shared" si="13"/>
        <v/>
      </c>
      <c r="L235" s="98" t="str">
        <f>IF(H235="","",(VLOOKUP(C235,'APP BACKGROUND'!A:K,11,0)))</f>
        <v/>
      </c>
      <c r="M235" s="55"/>
      <c r="N235" s="80" t="str">
        <f t="shared" si="14"/>
        <v/>
      </c>
      <c r="O235" s="56" t="str">
        <f t="shared" si="15"/>
        <v/>
      </c>
      <c r="P235" s="9"/>
      <c r="Q235" s="9"/>
      <c r="R235" s="9"/>
      <c r="S235" s="8"/>
      <c r="T235" s="8"/>
      <c r="U235" s="8"/>
      <c r="V235" s="8"/>
      <c r="W235" s="9"/>
      <c r="X235" s="9"/>
      <c r="Y235" s="9"/>
      <c r="Z235" s="9"/>
      <c r="AA235" s="9"/>
      <c r="AB235" s="8"/>
      <c r="AC235" s="8"/>
      <c r="AD235" s="8"/>
      <c r="AE235" s="8"/>
      <c r="AF235" s="8"/>
      <c r="AG235" s="8"/>
      <c r="AH235" s="8"/>
      <c r="AI235" s="8"/>
    </row>
    <row r="236" spans="2:35" ht="15.75" x14ac:dyDescent="0.25">
      <c r="B236" s="91" t="str">
        <f t="shared" si="16"/>
        <v/>
      </c>
      <c r="C236" s="33"/>
      <c r="D236" s="35"/>
      <c r="E236" s="28" t="str">
        <f>IFERROR(IF(OR(C236="",AND(C236&lt;&gt;"",D236="")),"",(VLOOKUP(C236,'APP BACKGROUND'!A:F,2,0))),"")</f>
        <v/>
      </c>
      <c r="F236" s="29" t="str">
        <f>IF(E236="","",(VLOOKUP(C236,'APP BACKGROUND'!A:F,5,0)))</f>
        <v/>
      </c>
      <c r="G236" s="27" t="str">
        <f>IF(E236="","",(VLOOKUP('Application Form'!C236,'APP BACKGROUND'!A:I,9,0)))</f>
        <v/>
      </c>
      <c r="H236" s="9"/>
      <c r="I236" s="9"/>
      <c r="J236" s="97" t="str">
        <f>IF(H236="","",(VLOOKUP(C236,'APP BACKGROUND'!A:M,13,0)))</f>
        <v/>
      </c>
      <c r="K236" s="98" t="str">
        <f t="shared" si="13"/>
        <v/>
      </c>
      <c r="L236" s="98" t="str">
        <f>IF(H236="","",(VLOOKUP(C236,'APP BACKGROUND'!A:K,11,0)))</f>
        <v/>
      </c>
      <c r="M236" s="55"/>
      <c r="N236" s="80" t="str">
        <f t="shared" si="14"/>
        <v/>
      </c>
      <c r="O236" s="56" t="str">
        <f t="shared" si="15"/>
        <v/>
      </c>
      <c r="P236" s="9"/>
      <c r="Q236" s="9"/>
      <c r="R236" s="9"/>
      <c r="S236" s="8"/>
      <c r="T236" s="8"/>
      <c r="U236" s="8"/>
      <c r="V236" s="8"/>
      <c r="W236" s="9"/>
      <c r="X236" s="9"/>
      <c r="Y236" s="9"/>
      <c r="Z236" s="9"/>
      <c r="AA236" s="9"/>
      <c r="AB236" s="8"/>
      <c r="AC236" s="8"/>
      <c r="AD236" s="8"/>
      <c r="AE236" s="8"/>
      <c r="AF236" s="8"/>
      <c r="AG236" s="8"/>
      <c r="AH236" s="8"/>
      <c r="AI236" s="8"/>
    </row>
    <row r="237" spans="2:35" ht="15.75" x14ac:dyDescent="0.25">
      <c r="B237" s="91" t="str">
        <f t="shared" si="16"/>
        <v/>
      </c>
      <c r="C237" s="33"/>
      <c r="D237" s="35"/>
      <c r="E237" s="28" t="str">
        <f>IFERROR(IF(OR(C237="",AND(C237&lt;&gt;"",D237="")),"",(VLOOKUP(C237,'APP BACKGROUND'!A:F,2,0))),"")</f>
        <v/>
      </c>
      <c r="F237" s="29" t="str">
        <f>IF(E237="","",(VLOOKUP(C237,'APP BACKGROUND'!A:F,5,0)))</f>
        <v/>
      </c>
      <c r="G237" s="27" t="str">
        <f>IF(E237="","",(VLOOKUP('Application Form'!C237,'APP BACKGROUND'!A:I,9,0)))</f>
        <v/>
      </c>
      <c r="H237" s="9"/>
      <c r="I237" s="9"/>
      <c r="J237" s="97" t="str">
        <f>IF(H237="","",(VLOOKUP(C237,'APP BACKGROUND'!A:M,13,0)))</f>
        <v/>
      </c>
      <c r="K237" s="98" t="str">
        <f t="shared" si="13"/>
        <v/>
      </c>
      <c r="L237" s="98" t="str">
        <f>IF(H237="","",(VLOOKUP(C237,'APP BACKGROUND'!A:K,11,0)))</f>
        <v/>
      </c>
      <c r="M237" s="55"/>
      <c r="N237" s="80" t="str">
        <f t="shared" si="14"/>
        <v/>
      </c>
      <c r="O237" s="56" t="str">
        <f t="shared" si="15"/>
        <v/>
      </c>
      <c r="P237" s="9"/>
      <c r="Q237" s="9"/>
      <c r="R237" s="9"/>
      <c r="S237" s="8"/>
      <c r="T237" s="8"/>
      <c r="U237" s="8"/>
      <c r="V237" s="8"/>
      <c r="W237" s="9"/>
      <c r="X237" s="9"/>
      <c r="Y237" s="9"/>
      <c r="Z237" s="9"/>
      <c r="AA237" s="9"/>
      <c r="AB237" s="8"/>
      <c r="AC237" s="8"/>
      <c r="AD237" s="8"/>
      <c r="AE237" s="8"/>
      <c r="AF237" s="8"/>
      <c r="AG237" s="8"/>
      <c r="AH237" s="8"/>
      <c r="AI237" s="8"/>
    </row>
    <row r="238" spans="2:35" ht="15.75" x14ac:dyDescent="0.25">
      <c r="B238" s="91" t="str">
        <f t="shared" si="16"/>
        <v/>
      </c>
      <c r="C238" s="33"/>
      <c r="D238" s="35"/>
      <c r="E238" s="28" t="str">
        <f>IFERROR(IF(OR(C238="",AND(C238&lt;&gt;"",D238="")),"",(VLOOKUP(C238,'APP BACKGROUND'!A:F,2,0))),"")</f>
        <v/>
      </c>
      <c r="F238" s="29" t="str">
        <f>IF(E238="","",(VLOOKUP(C238,'APP BACKGROUND'!A:F,5,0)))</f>
        <v/>
      </c>
      <c r="G238" s="27" t="str">
        <f>IF(E238="","",(VLOOKUP('Application Form'!C238,'APP BACKGROUND'!A:I,9,0)))</f>
        <v/>
      </c>
      <c r="H238" s="9"/>
      <c r="I238" s="9"/>
      <c r="J238" s="97" t="str">
        <f>IF(H238="","",(VLOOKUP(C238,'APP BACKGROUND'!A:M,13,0)))</f>
        <v/>
      </c>
      <c r="K238" s="98" t="str">
        <f t="shared" si="13"/>
        <v/>
      </c>
      <c r="L238" s="98" t="str">
        <f>IF(H238="","",(VLOOKUP(C238,'APP BACKGROUND'!A:K,11,0)))</f>
        <v/>
      </c>
      <c r="M238" s="55"/>
      <c r="N238" s="80" t="str">
        <f t="shared" si="14"/>
        <v/>
      </c>
      <c r="O238" s="56" t="str">
        <f t="shared" si="15"/>
        <v/>
      </c>
      <c r="P238" s="9"/>
      <c r="Q238" s="9"/>
      <c r="R238" s="9"/>
      <c r="S238" s="8"/>
      <c r="T238" s="8"/>
      <c r="U238" s="8"/>
      <c r="V238" s="8"/>
      <c r="W238" s="9"/>
      <c r="X238" s="9"/>
      <c r="Y238" s="9"/>
      <c r="Z238" s="9"/>
      <c r="AA238" s="9"/>
      <c r="AB238" s="8"/>
      <c r="AC238" s="8"/>
      <c r="AD238" s="8"/>
      <c r="AE238" s="8"/>
      <c r="AF238" s="8"/>
      <c r="AG238" s="8"/>
      <c r="AH238" s="8"/>
      <c r="AI238" s="8"/>
    </row>
    <row r="239" spans="2:35" ht="15.75" x14ac:dyDescent="0.25">
      <c r="B239" s="91" t="str">
        <f t="shared" si="16"/>
        <v/>
      </c>
      <c r="C239" s="33"/>
      <c r="D239" s="35"/>
      <c r="E239" s="28" t="str">
        <f>IFERROR(IF(OR(C239="",AND(C239&lt;&gt;"",D239="")),"",(VLOOKUP(C239,'APP BACKGROUND'!A:F,2,0))),"")</f>
        <v/>
      </c>
      <c r="F239" s="29" t="str">
        <f>IF(E239="","",(VLOOKUP(C239,'APP BACKGROUND'!A:F,5,0)))</f>
        <v/>
      </c>
      <c r="G239" s="27" t="str">
        <f>IF(E239="","",(VLOOKUP('Application Form'!C239,'APP BACKGROUND'!A:I,9,0)))</f>
        <v/>
      </c>
      <c r="H239" s="9"/>
      <c r="I239" s="9"/>
      <c r="J239" s="97" t="str">
        <f>IF(H239="","",(VLOOKUP(C239,'APP BACKGROUND'!A:M,13,0)))</f>
        <v/>
      </c>
      <c r="K239" s="98" t="str">
        <f t="shared" si="13"/>
        <v/>
      </c>
      <c r="L239" s="98" t="str">
        <f>IF(H239="","",(VLOOKUP(C239,'APP BACKGROUND'!A:K,11,0)))</f>
        <v/>
      </c>
      <c r="M239" s="55"/>
      <c r="N239" s="80" t="str">
        <f t="shared" si="14"/>
        <v/>
      </c>
      <c r="O239" s="56" t="str">
        <f t="shared" si="15"/>
        <v/>
      </c>
      <c r="P239" s="9"/>
      <c r="Q239" s="9"/>
      <c r="R239" s="9"/>
      <c r="S239" s="8"/>
      <c r="T239" s="8"/>
      <c r="U239" s="8"/>
      <c r="V239" s="8"/>
      <c r="W239" s="9"/>
      <c r="X239" s="9"/>
      <c r="Y239" s="9"/>
      <c r="Z239" s="9"/>
      <c r="AA239" s="9"/>
      <c r="AB239" s="8"/>
      <c r="AC239" s="8"/>
      <c r="AD239" s="8"/>
      <c r="AE239" s="8"/>
      <c r="AF239" s="8"/>
      <c r="AG239" s="8"/>
      <c r="AH239" s="8"/>
      <c r="AI239" s="8"/>
    </row>
    <row r="240" spans="2:35" ht="15.75" x14ac:dyDescent="0.25">
      <c r="B240" s="91" t="str">
        <f t="shared" si="16"/>
        <v/>
      </c>
      <c r="C240" s="33"/>
      <c r="D240" s="35"/>
      <c r="E240" s="28" t="str">
        <f>IFERROR(IF(OR(C240="",AND(C240&lt;&gt;"",D240="")),"",(VLOOKUP(C240,'APP BACKGROUND'!A:F,2,0))),"")</f>
        <v/>
      </c>
      <c r="F240" s="29" t="str">
        <f>IF(E240="","",(VLOOKUP(C240,'APP BACKGROUND'!A:F,5,0)))</f>
        <v/>
      </c>
      <c r="G240" s="27" t="str">
        <f>IF(E240="","",(VLOOKUP('Application Form'!C240,'APP BACKGROUND'!A:I,9,0)))</f>
        <v/>
      </c>
      <c r="H240" s="9"/>
      <c r="I240" s="9"/>
      <c r="J240" s="97" t="str">
        <f>IF(H240="","",(VLOOKUP(C240,'APP BACKGROUND'!A:M,13,0)))</f>
        <v/>
      </c>
      <c r="K240" s="98" t="str">
        <f t="shared" si="13"/>
        <v/>
      </c>
      <c r="L240" s="98" t="str">
        <f>IF(H240="","",(VLOOKUP(C240,'APP BACKGROUND'!A:K,11,0)))</f>
        <v/>
      </c>
      <c r="M240" s="55"/>
      <c r="N240" s="80" t="str">
        <f t="shared" si="14"/>
        <v/>
      </c>
      <c r="O240" s="56" t="str">
        <f t="shared" si="15"/>
        <v/>
      </c>
      <c r="P240" s="9"/>
      <c r="Q240" s="9"/>
      <c r="R240" s="9"/>
      <c r="S240" s="8"/>
      <c r="T240" s="8"/>
      <c r="U240" s="8"/>
      <c r="V240" s="8"/>
      <c r="W240" s="9"/>
      <c r="X240" s="9"/>
      <c r="Y240" s="9"/>
      <c r="Z240" s="9"/>
      <c r="AA240" s="9"/>
      <c r="AB240" s="8"/>
      <c r="AC240" s="8"/>
      <c r="AD240" s="8"/>
      <c r="AE240" s="8"/>
      <c r="AF240" s="8"/>
      <c r="AG240" s="8"/>
      <c r="AH240" s="8"/>
      <c r="AI240" s="8"/>
    </row>
    <row r="241" spans="2:35" ht="15.75" x14ac:dyDescent="0.25">
      <c r="B241" s="91" t="str">
        <f t="shared" si="16"/>
        <v/>
      </c>
      <c r="C241" s="33"/>
      <c r="D241" s="35"/>
      <c r="E241" s="28" t="str">
        <f>IFERROR(IF(OR(C241="",AND(C241&lt;&gt;"",D241="")),"",(VLOOKUP(C241,'APP BACKGROUND'!A:F,2,0))),"")</f>
        <v/>
      </c>
      <c r="F241" s="29" t="str">
        <f>IF(E241="","",(VLOOKUP(C241,'APP BACKGROUND'!A:F,5,0)))</f>
        <v/>
      </c>
      <c r="G241" s="27" t="str">
        <f>IF(E241="","",(VLOOKUP('Application Form'!C241,'APP BACKGROUND'!A:I,9,0)))</f>
        <v/>
      </c>
      <c r="H241" s="9"/>
      <c r="I241" s="9"/>
      <c r="J241" s="97" t="str">
        <f>IF(H241="","",(VLOOKUP(C241,'APP BACKGROUND'!A:M,13,0)))</f>
        <v/>
      </c>
      <c r="K241" s="98" t="str">
        <f t="shared" si="13"/>
        <v/>
      </c>
      <c r="L241" s="98" t="str">
        <f>IF(H241="","",(VLOOKUP(C241,'APP BACKGROUND'!A:K,11,0)))</f>
        <v/>
      </c>
      <c r="M241" s="55"/>
      <c r="N241" s="80" t="str">
        <f t="shared" si="14"/>
        <v/>
      </c>
      <c r="O241" s="56" t="str">
        <f t="shared" si="15"/>
        <v/>
      </c>
      <c r="P241" s="9"/>
      <c r="Q241" s="9"/>
      <c r="R241" s="9"/>
      <c r="S241" s="8"/>
      <c r="T241" s="8"/>
      <c r="U241" s="8"/>
      <c r="V241" s="8"/>
      <c r="W241" s="9"/>
      <c r="X241" s="9"/>
      <c r="Y241" s="9"/>
      <c r="Z241" s="9"/>
      <c r="AA241" s="9"/>
      <c r="AB241" s="8"/>
      <c r="AC241" s="8"/>
      <c r="AD241" s="8"/>
      <c r="AE241" s="8"/>
      <c r="AF241" s="8"/>
      <c r="AG241" s="8"/>
      <c r="AH241" s="8"/>
      <c r="AI241" s="8"/>
    </row>
    <row r="242" spans="2:35" ht="15.75" x14ac:dyDescent="0.25">
      <c r="B242" s="91" t="str">
        <f t="shared" si="16"/>
        <v/>
      </c>
      <c r="C242" s="33"/>
      <c r="D242" s="35"/>
      <c r="E242" s="28" t="str">
        <f>IFERROR(IF(OR(C242="",AND(C242&lt;&gt;"",D242="")),"",(VLOOKUP(C242,'APP BACKGROUND'!A:F,2,0))),"")</f>
        <v/>
      </c>
      <c r="F242" s="29" t="str">
        <f>IF(E242="","",(VLOOKUP(C242,'APP BACKGROUND'!A:F,5,0)))</f>
        <v/>
      </c>
      <c r="G242" s="27" t="str">
        <f>IF(E242="","",(VLOOKUP('Application Form'!C242,'APP BACKGROUND'!A:I,9,0)))</f>
        <v/>
      </c>
      <c r="H242" s="9"/>
      <c r="I242" s="9"/>
      <c r="J242" s="97" t="str">
        <f>IF(H242="","",(VLOOKUP(C242,'APP BACKGROUND'!A:M,13,0)))</f>
        <v/>
      </c>
      <c r="K242" s="98" t="str">
        <f t="shared" si="13"/>
        <v/>
      </c>
      <c r="L242" s="98" t="str">
        <f>IF(H242="","",(VLOOKUP(C242,'APP BACKGROUND'!A:K,11,0)))</f>
        <v/>
      </c>
      <c r="M242" s="55"/>
      <c r="N242" s="80" t="str">
        <f t="shared" si="14"/>
        <v/>
      </c>
      <c r="O242" s="56" t="str">
        <f t="shared" si="15"/>
        <v/>
      </c>
      <c r="P242" s="9"/>
      <c r="Q242" s="9"/>
      <c r="R242" s="9"/>
      <c r="S242" s="8"/>
      <c r="T242" s="8"/>
      <c r="U242" s="8"/>
      <c r="V242" s="8"/>
      <c r="W242" s="9"/>
      <c r="X242" s="9"/>
      <c r="Y242" s="9"/>
      <c r="Z242" s="9"/>
      <c r="AA242" s="9"/>
      <c r="AB242" s="8"/>
      <c r="AC242" s="8"/>
      <c r="AD242" s="8"/>
      <c r="AE242" s="8"/>
      <c r="AF242" s="8"/>
      <c r="AG242" s="8"/>
      <c r="AH242" s="8"/>
      <c r="AI242" s="8"/>
    </row>
    <row r="243" spans="2:35" ht="15.75" x14ac:dyDescent="0.25">
      <c r="B243" s="91" t="str">
        <f t="shared" si="16"/>
        <v/>
      </c>
      <c r="C243" s="33"/>
      <c r="D243" s="35"/>
      <c r="E243" s="28" t="str">
        <f>IFERROR(IF(OR(C243="",AND(C243&lt;&gt;"",D243="")),"",(VLOOKUP(C243,'APP BACKGROUND'!A:F,2,0))),"")</f>
        <v/>
      </c>
      <c r="F243" s="29" t="str">
        <f>IF(E243="","",(VLOOKUP(C243,'APP BACKGROUND'!A:F,5,0)))</f>
        <v/>
      </c>
      <c r="G243" s="27" t="str">
        <f>IF(E243="","",(VLOOKUP('Application Form'!C243,'APP BACKGROUND'!A:I,9,0)))</f>
        <v/>
      </c>
      <c r="H243" s="9"/>
      <c r="I243" s="9"/>
      <c r="J243" s="97" t="str">
        <f>IF(H243="","",(VLOOKUP(C243,'APP BACKGROUND'!A:M,13,0)))</f>
        <v/>
      </c>
      <c r="K243" s="98" t="str">
        <f t="shared" si="13"/>
        <v/>
      </c>
      <c r="L243" s="98" t="str">
        <f>IF(H243="","",(VLOOKUP(C243,'APP BACKGROUND'!A:K,11,0)))</f>
        <v/>
      </c>
      <c r="M243" s="55"/>
      <c r="N243" s="80" t="str">
        <f t="shared" si="14"/>
        <v/>
      </c>
      <c r="O243" s="56" t="str">
        <f t="shared" si="15"/>
        <v/>
      </c>
      <c r="P243" s="9"/>
      <c r="Q243" s="9"/>
      <c r="R243" s="9"/>
      <c r="S243" s="8"/>
      <c r="T243" s="8"/>
      <c r="U243" s="8"/>
      <c r="V243" s="8"/>
      <c r="W243" s="9"/>
      <c r="X243" s="9"/>
      <c r="Y243" s="9"/>
      <c r="Z243" s="9"/>
      <c r="AA243" s="9"/>
      <c r="AB243" s="8"/>
      <c r="AC243" s="8"/>
      <c r="AD243" s="8"/>
      <c r="AE243" s="8"/>
      <c r="AF243" s="8"/>
      <c r="AG243" s="8"/>
      <c r="AH243" s="8"/>
      <c r="AI243" s="8"/>
    </row>
    <row r="244" spans="2:35" ht="15.75" x14ac:dyDescent="0.25">
      <c r="B244" s="91" t="str">
        <f t="shared" si="16"/>
        <v/>
      </c>
      <c r="C244" s="33"/>
      <c r="D244" s="35"/>
      <c r="E244" s="28" t="str">
        <f>IFERROR(IF(OR(C244="",AND(C244&lt;&gt;"",D244="")),"",(VLOOKUP(C244,'APP BACKGROUND'!A:F,2,0))),"")</f>
        <v/>
      </c>
      <c r="F244" s="29" t="str">
        <f>IF(E244="","",(VLOOKUP(C244,'APP BACKGROUND'!A:F,5,0)))</f>
        <v/>
      </c>
      <c r="G244" s="27" t="str">
        <f>IF(E244="","",(VLOOKUP('Application Form'!C244,'APP BACKGROUND'!A:I,9,0)))</f>
        <v/>
      </c>
      <c r="H244" s="9"/>
      <c r="I244" s="9"/>
      <c r="J244" s="97" t="str">
        <f>IF(H244="","",(VLOOKUP(C244,'APP BACKGROUND'!A:M,13,0)))</f>
        <v/>
      </c>
      <c r="K244" s="98" t="str">
        <f t="shared" si="13"/>
        <v/>
      </c>
      <c r="L244" s="98" t="str">
        <f>IF(H244="","",(VLOOKUP(C244,'APP BACKGROUND'!A:K,11,0)))</f>
        <v/>
      </c>
      <c r="M244" s="55"/>
      <c r="N244" s="80" t="str">
        <f t="shared" si="14"/>
        <v/>
      </c>
      <c r="O244" s="56" t="str">
        <f t="shared" si="15"/>
        <v/>
      </c>
      <c r="P244" s="9"/>
      <c r="Q244" s="9"/>
      <c r="R244" s="9"/>
      <c r="S244" s="8"/>
      <c r="T244" s="8"/>
      <c r="U244" s="8"/>
      <c r="V244" s="8"/>
      <c r="W244" s="9"/>
      <c r="X244" s="9"/>
      <c r="Y244" s="9"/>
      <c r="Z244" s="9"/>
      <c r="AA244" s="9"/>
      <c r="AB244" s="8"/>
      <c r="AC244" s="8"/>
      <c r="AD244" s="8"/>
      <c r="AE244" s="8"/>
      <c r="AF244" s="8"/>
      <c r="AG244" s="8"/>
      <c r="AH244" s="8"/>
      <c r="AI244" s="8"/>
    </row>
    <row r="245" spans="2:35" ht="15.75" x14ac:dyDescent="0.25">
      <c r="B245" s="91" t="str">
        <f t="shared" si="16"/>
        <v/>
      </c>
      <c r="C245" s="33"/>
      <c r="D245" s="35"/>
      <c r="E245" s="28" t="str">
        <f>IFERROR(IF(OR(C245="",AND(C245&lt;&gt;"",D245="")),"",(VLOOKUP(C245,'APP BACKGROUND'!A:F,2,0))),"")</f>
        <v/>
      </c>
      <c r="F245" s="29" t="str">
        <f>IF(E245="","",(VLOOKUP(C245,'APP BACKGROUND'!A:F,5,0)))</f>
        <v/>
      </c>
      <c r="G245" s="27" t="str">
        <f>IF(E245="","",(VLOOKUP('Application Form'!C245,'APP BACKGROUND'!A:I,9,0)))</f>
        <v/>
      </c>
      <c r="H245" s="9"/>
      <c r="I245" s="9"/>
      <c r="J245" s="97" t="str">
        <f>IF(H245="","",(VLOOKUP(C245,'APP BACKGROUND'!A:M,13,0)))</f>
        <v/>
      </c>
      <c r="K245" s="98" t="str">
        <f t="shared" si="13"/>
        <v/>
      </c>
      <c r="L245" s="98" t="str">
        <f>IF(H245="","",(VLOOKUP(C245,'APP BACKGROUND'!A:K,11,0)))</f>
        <v/>
      </c>
      <c r="M245" s="55"/>
      <c r="N245" s="80" t="str">
        <f t="shared" si="14"/>
        <v/>
      </c>
      <c r="O245" s="56" t="str">
        <f t="shared" si="15"/>
        <v/>
      </c>
      <c r="P245" s="9"/>
      <c r="Q245" s="9"/>
      <c r="R245" s="9"/>
      <c r="S245" s="8"/>
      <c r="T245" s="8"/>
      <c r="U245" s="8"/>
      <c r="V245" s="8"/>
      <c r="W245" s="9"/>
      <c r="X245" s="9"/>
      <c r="Y245" s="9"/>
      <c r="Z245" s="9"/>
      <c r="AA245" s="9"/>
      <c r="AB245" s="8"/>
      <c r="AC245" s="8"/>
      <c r="AD245" s="8"/>
      <c r="AE245" s="8"/>
      <c r="AF245" s="8"/>
      <c r="AG245" s="8"/>
      <c r="AH245" s="8"/>
      <c r="AI245" s="8"/>
    </row>
    <row r="246" spans="2:35" ht="15.75" x14ac:dyDescent="0.25">
      <c r="B246" s="91" t="str">
        <f t="shared" si="16"/>
        <v/>
      </c>
      <c r="C246" s="33"/>
      <c r="D246" s="35"/>
      <c r="E246" s="28" t="str">
        <f>IFERROR(IF(OR(C246="",AND(C246&lt;&gt;"",D246="")),"",(VLOOKUP(C246,'APP BACKGROUND'!A:F,2,0))),"")</f>
        <v/>
      </c>
      <c r="F246" s="29" t="str">
        <f>IF(E246="","",(VLOOKUP(C246,'APP BACKGROUND'!A:F,5,0)))</f>
        <v/>
      </c>
      <c r="G246" s="27" t="str">
        <f>IF(E246="","",(VLOOKUP('Application Form'!C246,'APP BACKGROUND'!A:I,9,0)))</f>
        <v/>
      </c>
      <c r="H246" s="9"/>
      <c r="I246" s="9"/>
      <c r="J246" s="97" t="str">
        <f>IF(H246="","",(VLOOKUP(C246,'APP BACKGROUND'!A:M,13,0)))</f>
        <v/>
      </c>
      <c r="K246" s="98" t="str">
        <f t="shared" si="13"/>
        <v/>
      </c>
      <c r="L246" s="98" t="str">
        <f>IF(H246="","",(VLOOKUP(C246,'APP BACKGROUND'!A:K,11,0)))</f>
        <v/>
      </c>
      <c r="M246" s="55"/>
      <c r="N246" s="80" t="str">
        <f t="shared" si="14"/>
        <v/>
      </c>
      <c r="O246" s="56" t="str">
        <f t="shared" si="15"/>
        <v/>
      </c>
      <c r="P246" s="9"/>
      <c r="Q246" s="9"/>
      <c r="R246" s="9"/>
      <c r="S246" s="8"/>
      <c r="T246" s="8"/>
      <c r="U246" s="8"/>
      <c r="V246" s="8"/>
      <c r="W246" s="9"/>
      <c r="X246" s="9"/>
      <c r="Y246" s="9"/>
      <c r="Z246" s="9"/>
      <c r="AA246" s="9"/>
      <c r="AB246" s="8"/>
      <c r="AC246" s="8"/>
      <c r="AD246" s="8"/>
      <c r="AE246" s="8"/>
      <c r="AF246" s="8"/>
      <c r="AG246" s="8"/>
      <c r="AH246" s="8"/>
      <c r="AI246" s="8"/>
    </row>
    <row r="247" spans="2:35" ht="15.75" x14ac:dyDescent="0.25">
      <c r="B247" s="91" t="str">
        <f t="shared" si="16"/>
        <v/>
      </c>
      <c r="C247" s="33"/>
      <c r="D247" s="35"/>
      <c r="E247" s="28" t="str">
        <f>IFERROR(IF(OR(C247="",AND(C247&lt;&gt;"",D247="")),"",(VLOOKUP(C247,'APP BACKGROUND'!A:F,2,0))),"")</f>
        <v/>
      </c>
      <c r="F247" s="29" t="str">
        <f>IF(E247="","",(VLOOKUP(C247,'APP BACKGROUND'!A:F,5,0)))</f>
        <v/>
      </c>
      <c r="G247" s="27" t="str">
        <f>IF(E247="","",(VLOOKUP('Application Form'!C247,'APP BACKGROUND'!A:I,9,0)))</f>
        <v/>
      </c>
      <c r="H247" s="9"/>
      <c r="I247" s="9"/>
      <c r="J247" s="97" t="str">
        <f>IF(H247="","",(VLOOKUP(C247,'APP BACKGROUND'!A:M,13,0)))</f>
        <v/>
      </c>
      <c r="K247" s="98" t="str">
        <f t="shared" si="13"/>
        <v/>
      </c>
      <c r="L247" s="98" t="str">
        <f>IF(H247="","",(VLOOKUP(C247,'APP BACKGROUND'!A:K,11,0)))</f>
        <v/>
      </c>
      <c r="M247" s="55"/>
      <c r="N247" s="80" t="str">
        <f t="shared" si="14"/>
        <v/>
      </c>
      <c r="O247" s="56" t="str">
        <f t="shared" si="15"/>
        <v/>
      </c>
      <c r="P247" s="9"/>
      <c r="Q247" s="9"/>
      <c r="R247" s="9"/>
      <c r="S247" s="8"/>
      <c r="T247" s="8"/>
      <c r="U247" s="8"/>
      <c r="V247" s="8"/>
      <c r="W247" s="9"/>
      <c r="X247" s="9"/>
      <c r="Y247" s="9"/>
      <c r="Z247" s="9"/>
      <c r="AA247" s="9"/>
      <c r="AB247" s="8"/>
      <c r="AC247" s="8"/>
      <c r="AD247" s="8"/>
      <c r="AE247" s="8"/>
      <c r="AF247" s="8"/>
      <c r="AG247" s="8"/>
      <c r="AH247" s="8"/>
      <c r="AI247" s="8"/>
    </row>
    <row r="248" spans="2:35" ht="15.75" x14ac:dyDescent="0.25">
      <c r="B248" s="91" t="str">
        <f t="shared" si="16"/>
        <v/>
      </c>
      <c r="C248" s="33"/>
      <c r="D248" s="35"/>
      <c r="E248" s="28" t="str">
        <f>IFERROR(IF(OR(C248="",AND(C248&lt;&gt;"",D248="")),"",(VLOOKUP(C248,'APP BACKGROUND'!A:F,2,0))),"")</f>
        <v/>
      </c>
      <c r="F248" s="29" t="str">
        <f>IF(E248="","",(VLOOKUP(C248,'APP BACKGROUND'!A:F,5,0)))</f>
        <v/>
      </c>
      <c r="G248" s="27" t="str">
        <f>IF(E248="","",(VLOOKUP('Application Form'!C248,'APP BACKGROUND'!A:I,9,0)))</f>
        <v/>
      </c>
      <c r="H248" s="9"/>
      <c r="I248" s="9"/>
      <c r="J248" s="97" t="str">
        <f>IF(H248="","",(VLOOKUP(C248,'APP BACKGROUND'!A:M,13,0)))</f>
        <v/>
      </c>
      <c r="K248" s="98" t="str">
        <f t="shared" si="13"/>
        <v/>
      </c>
      <c r="L248" s="98" t="str">
        <f>IF(H248="","",(VLOOKUP(C248,'APP BACKGROUND'!A:K,11,0)))</f>
        <v/>
      </c>
      <c r="M248" s="55"/>
      <c r="N248" s="80" t="str">
        <f t="shared" si="14"/>
        <v/>
      </c>
      <c r="O248" s="56" t="str">
        <f t="shared" si="15"/>
        <v/>
      </c>
      <c r="P248" s="9"/>
      <c r="Q248" s="9"/>
      <c r="R248" s="9"/>
      <c r="S248" s="8"/>
      <c r="T248" s="8"/>
      <c r="U248" s="8"/>
      <c r="V248" s="8"/>
      <c r="W248" s="9"/>
      <c r="X248" s="9"/>
      <c r="Y248" s="9"/>
      <c r="Z248" s="9"/>
      <c r="AA248" s="9"/>
      <c r="AB248" s="8"/>
      <c r="AC248" s="8"/>
      <c r="AD248" s="8"/>
      <c r="AE248" s="8"/>
      <c r="AF248" s="8"/>
      <c r="AG248" s="8"/>
      <c r="AH248" s="8"/>
      <c r="AI248" s="8"/>
    </row>
    <row r="249" spans="2:35" ht="15.75" x14ac:dyDescent="0.25">
      <c r="B249" s="91" t="str">
        <f t="shared" si="16"/>
        <v/>
      </c>
      <c r="C249" s="33"/>
      <c r="D249" s="35"/>
      <c r="E249" s="28" t="str">
        <f>IFERROR(IF(OR(C249="",AND(C249&lt;&gt;"",D249="")),"",(VLOOKUP(C249,'APP BACKGROUND'!A:F,2,0))),"")</f>
        <v/>
      </c>
      <c r="F249" s="29" t="str">
        <f>IF(E249="","",(VLOOKUP(C249,'APP BACKGROUND'!A:F,5,0)))</f>
        <v/>
      </c>
      <c r="G249" s="27" t="str">
        <f>IF(E249="","",(VLOOKUP('Application Form'!C249,'APP BACKGROUND'!A:I,9,0)))</f>
        <v/>
      </c>
      <c r="H249" s="9"/>
      <c r="I249" s="9"/>
      <c r="J249" s="97" t="str">
        <f>IF(H249="","",(VLOOKUP(C249,'APP BACKGROUND'!A:M,13,0)))</f>
        <v/>
      </c>
      <c r="K249" s="98" t="str">
        <f t="shared" si="13"/>
        <v/>
      </c>
      <c r="L249" s="98" t="str">
        <f>IF(H249="","",(VLOOKUP(C249,'APP BACKGROUND'!A:K,11,0)))</f>
        <v/>
      </c>
      <c r="M249" s="55"/>
      <c r="N249" s="80" t="str">
        <f t="shared" si="14"/>
        <v/>
      </c>
      <c r="O249" s="56" t="str">
        <f t="shared" si="15"/>
        <v/>
      </c>
      <c r="P249" s="9"/>
      <c r="Q249" s="9"/>
      <c r="R249" s="9"/>
      <c r="S249" s="8"/>
      <c r="T249" s="8"/>
      <c r="U249" s="8"/>
      <c r="V249" s="8"/>
      <c r="W249" s="9"/>
      <c r="X249" s="9"/>
      <c r="Y249" s="9"/>
      <c r="Z249" s="9"/>
      <c r="AA249" s="9"/>
      <c r="AB249" s="8"/>
      <c r="AC249" s="8"/>
      <c r="AD249" s="8"/>
      <c r="AE249" s="8"/>
      <c r="AF249" s="8"/>
      <c r="AG249" s="8"/>
      <c r="AH249" s="8"/>
      <c r="AI249" s="8"/>
    </row>
    <row r="250" spans="2:35" ht="15.75" x14ac:dyDescent="0.25">
      <c r="B250" s="91" t="str">
        <f t="shared" si="16"/>
        <v/>
      </c>
      <c r="C250" s="33"/>
      <c r="D250" s="35"/>
      <c r="E250" s="28" t="str">
        <f>IFERROR(IF(OR(C250="",AND(C250&lt;&gt;"",D250="")),"",(VLOOKUP(C250,'APP BACKGROUND'!A:F,2,0))),"")</f>
        <v/>
      </c>
      <c r="F250" s="29" t="str">
        <f>IF(E250="","",(VLOOKUP(C250,'APP BACKGROUND'!A:F,5,0)))</f>
        <v/>
      </c>
      <c r="G250" s="27" t="str">
        <f>IF(E250="","",(VLOOKUP('Application Form'!C250,'APP BACKGROUND'!A:I,9,0)))</f>
        <v/>
      </c>
      <c r="H250" s="9"/>
      <c r="I250" s="9"/>
      <c r="J250" s="97" t="str">
        <f>IF(H250="","",(VLOOKUP(C250,'APP BACKGROUND'!A:M,13,0)))</f>
        <v/>
      </c>
      <c r="K250" s="98" t="str">
        <f t="shared" si="13"/>
        <v/>
      </c>
      <c r="L250" s="98" t="str">
        <f>IF(H250="","",(VLOOKUP(C250,'APP BACKGROUND'!A:K,11,0)))</f>
        <v/>
      </c>
      <c r="M250" s="55"/>
      <c r="N250" s="80" t="str">
        <f t="shared" si="14"/>
        <v/>
      </c>
      <c r="O250" s="56" t="str">
        <f t="shared" si="15"/>
        <v/>
      </c>
      <c r="P250" s="9"/>
      <c r="Q250" s="9"/>
      <c r="R250" s="9"/>
      <c r="S250" s="8"/>
      <c r="T250" s="8"/>
      <c r="U250" s="8"/>
      <c r="V250" s="8"/>
      <c r="W250" s="9"/>
      <c r="X250" s="9"/>
      <c r="Y250" s="9"/>
      <c r="Z250" s="9"/>
      <c r="AA250" s="9"/>
      <c r="AB250" s="8"/>
      <c r="AC250" s="8"/>
      <c r="AD250" s="8"/>
      <c r="AE250" s="8"/>
      <c r="AF250" s="8"/>
      <c r="AG250" s="8"/>
      <c r="AH250" s="8"/>
      <c r="AI250" s="8"/>
    </row>
    <row r="251" spans="2:35" ht="15.75" x14ac:dyDescent="0.25">
      <c r="B251" s="91" t="str">
        <f t="shared" si="16"/>
        <v/>
      </c>
      <c r="C251" s="33"/>
      <c r="D251" s="35"/>
      <c r="E251" s="28" t="str">
        <f>IFERROR(IF(OR(C251="",AND(C251&lt;&gt;"",D251="")),"",(VLOOKUP(C251,'APP BACKGROUND'!A:F,2,0))),"")</f>
        <v/>
      </c>
      <c r="F251" s="29" t="str">
        <f>IF(E251="","",(VLOOKUP(C251,'APP BACKGROUND'!A:F,5,0)))</f>
        <v/>
      </c>
      <c r="G251" s="27" t="str">
        <f>IF(E251="","",(VLOOKUP('Application Form'!C251,'APP BACKGROUND'!A:I,9,0)))</f>
        <v/>
      </c>
      <c r="H251" s="9"/>
      <c r="I251" s="9"/>
      <c r="J251" s="97" t="str">
        <f>IF(H251="","",(VLOOKUP(C251,'APP BACKGROUND'!A:M,13,0)))</f>
        <v/>
      </c>
      <c r="K251" s="98" t="str">
        <f t="shared" si="13"/>
        <v/>
      </c>
      <c r="L251" s="98" t="str">
        <f>IF(H251="","",(VLOOKUP(C251,'APP BACKGROUND'!A:K,11,0)))</f>
        <v/>
      </c>
      <c r="M251" s="55"/>
      <c r="N251" s="80" t="str">
        <f t="shared" si="14"/>
        <v/>
      </c>
      <c r="O251" s="56" t="str">
        <f t="shared" si="15"/>
        <v/>
      </c>
      <c r="P251" s="9"/>
      <c r="Q251" s="9"/>
      <c r="R251" s="9"/>
      <c r="S251" s="8"/>
      <c r="T251" s="8"/>
      <c r="U251" s="8"/>
      <c r="V251" s="8"/>
      <c r="W251" s="9"/>
      <c r="X251" s="9"/>
      <c r="Y251" s="9"/>
      <c r="Z251" s="9"/>
      <c r="AA251" s="9"/>
      <c r="AB251" s="8"/>
      <c r="AC251" s="8"/>
      <c r="AD251" s="8"/>
      <c r="AE251" s="8"/>
      <c r="AF251" s="8"/>
      <c r="AG251" s="8"/>
      <c r="AH251" s="8"/>
      <c r="AI251" s="8"/>
    </row>
    <row r="252" spans="2:35" ht="15.75" x14ac:dyDescent="0.25">
      <c r="B252" s="91" t="str">
        <f t="shared" si="16"/>
        <v/>
      </c>
      <c r="C252" s="33"/>
      <c r="D252" s="35"/>
      <c r="E252" s="28" t="str">
        <f>IFERROR(IF(OR(C252="",AND(C252&lt;&gt;"",D252="")),"",(VLOOKUP(C252,'APP BACKGROUND'!A:F,2,0))),"")</f>
        <v/>
      </c>
      <c r="F252" s="29" t="str">
        <f>IF(E252="","",(VLOOKUP(C252,'APP BACKGROUND'!A:F,5,0)))</f>
        <v/>
      </c>
      <c r="G252" s="27" t="str">
        <f>IF(E252="","",(VLOOKUP('Application Form'!C252,'APP BACKGROUND'!A:I,9,0)))</f>
        <v/>
      </c>
      <c r="H252" s="9"/>
      <c r="I252" s="9"/>
      <c r="J252" s="97" t="str">
        <f>IF(H252="","",(VLOOKUP(C252,'APP BACKGROUND'!A:M,13,0)))</f>
        <v/>
      </c>
      <c r="K252" s="98" t="str">
        <f t="shared" si="13"/>
        <v/>
      </c>
      <c r="L252" s="98" t="str">
        <f>IF(H252="","",(VLOOKUP(C252,'APP BACKGROUND'!A:K,11,0)))</f>
        <v/>
      </c>
      <c r="M252" s="55"/>
      <c r="N252" s="80" t="str">
        <f t="shared" si="14"/>
        <v/>
      </c>
      <c r="O252" s="56" t="str">
        <f t="shared" si="15"/>
        <v/>
      </c>
      <c r="P252" s="9"/>
      <c r="Q252" s="9"/>
      <c r="R252" s="9"/>
      <c r="S252" s="8"/>
      <c r="T252" s="8"/>
      <c r="U252" s="8"/>
      <c r="V252" s="8"/>
      <c r="W252" s="9"/>
      <c r="X252" s="9"/>
      <c r="Y252" s="9"/>
      <c r="Z252" s="9"/>
      <c r="AA252" s="9"/>
      <c r="AB252" s="8"/>
      <c r="AC252" s="8"/>
      <c r="AD252" s="8"/>
      <c r="AE252" s="8"/>
      <c r="AF252" s="8"/>
      <c r="AG252" s="8"/>
      <c r="AH252" s="8"/>
      <c r="AI252" s="8"/>
    </row>
    <row r="253" spans="2:35" ht="15.75" x14ac:dyDescent="0.25">
      <c r="B253" s="91" t="str">
        <f t="shared" si="16"/>
        <v/>
      </c>
      <c r="C253" s="33"/>
      <c r="D253" s="35"/>
      <c r="E253" s="28" t="str">
        <f>IFERROR(IF(OR(C253="",AND(C253&lt;&gt;"",D253="")),"",(VLOOKUP(C253,'APP BACKGROUND'!A:F,2,0))),"")</f>
        <v/>
      </c>
      <c r="F253" s="29" t="str">
        <f>IF(E253="","",(VLOOKUP(C253,'APP BACKGROUND'!A:F,5,0)))</f>
        <v/>
      </c>
      <c r="G253" s="27" t="str">
        <f>IF(E253="","",(VLOOKUP('Application Form'!C253,'APP BACKGROUND'!A:I,9,0)))</f>
        <v/>
      </c>
      <c r="H253" s="9"/>
      <c r="I253" s="9"/>
      <c r="J253" s="97" t="str">
        <f>IF(H253="","",(VLOOKUP(C253,'APP BACKGROUND'!A:M,13,0)))</f>
        <v/>
      </c>
      <c r="K253" s="98" t="str">
        <f t="shared" si="13"/>
        <v/>
      </c>
      <c r="L253" s="98" t="str">
        <f>IF(H253="","",(VLOOKUP(C253,'APP BACKGROUND'!A:K,11,0)))</f>
        <v/>
      </c>
      <c r="M253" s="55"/>
      <c r="N253" s="80" t="str">
        <f t="shared" si="14"/>
        <v/>
      </c>
      <c r="O253" s="56" t="str">
        <f t="shared" si="15"/>
        <v/>
      </c>
      <c r="P253" s="9"/>
      <c r="Q253" s="9"/>
      <c r="R253" s="9"/>
      <c r="S253" s="8"/>
      <c r="T253" s="8"/>
      <c r="U253" s="8"/>
      <c r="V253" s="8"/>
      <c r="W253" s="9"/>
      <c r="X253" s="9"/>
      <c r="Y253" s="9"/>
      <c r="Z253" s="9"/>
      <c r="AA253" s="9"/>
      <c r="AB253" s="8"/>
      <c r="AC253" s="8"/>
      <c r="AD253" s="8"/>
      <c r="AE253" s="8"/>
      <c r="AF253" s="8"/>
      <c r="AG253" s="8"/>
      <c r="AH253" s="8"/>
      <c r="AI253" s="8"/>
    </row>
    <row r="254" spans="2:35" ht="15.75" x14ac:dyDescent="0.25">
      <c r="B254" s="91" t="str">
        <f t="shared" si="16"/>
        <v/>
      </c>
      <c r="C254" s="33"/>
      <c r="D254" s="35"/>
      <c r="E254" s="28" t="str">
        <f>IFERROR(IF(OR(C254="",AND(C254&lt;&gt;"",D254="")),"",(VLOOKUP(C254,'APP BACKGROUND'!A:F,2,0))),"")</f>
        <v/>
      </c>
      <c r="F254" s="29" t="str">
        <f>IF(E254="","",(VLOOKUP(C254,'APP BACKGROUND'!A:F,5,0)))</f>
        <v/>
      </c>
      <c r="G254" s="27" t="str">
        <f>IF(E254="","",(VLOOKUP('Application Form'!C254,'APP BACKGROUND'!A:I,9,0)))</f>
        <v/>
      </c>
      <c r="H254" s="9"/>
      <c r="I254" s="9"/>
      <c r="J254" s="97" t="str">
        <f>IF(H254="","",(VLOOKUP(C254,'APP BACKGROUND'!A:M,13,0)))</f>
        <v/>
      </c>
      <c r="K254" s="98" t="str">
        <f t="shared" si="13"/>
        <v/>
      </c>
      <c r="L254" s="98" t="str">
        <f>IF(H254="","",(VLOOKUP(C254,'APP BACKGROUND'!A:K,11,0)))</f>
        <v/>
      </c>
      <c r="M254" s="55"/>
      <c r="N254" s="80" t="str">
        <f t="shared" si="14"/>
        <v/>
      </c>
      <c r="O254" s="56" t="str">
        <f t="shared" si="15"/>
        <v/>
      </c>
      <c r="P254" s="9"/>
      <c r="Q254" s="9"/>
      <c r="R254" s="9"/>
      <c r="S254" s="8"/>
      <c r="T254" s="8"/>
      <c r="U254" s="8"/>
      <c r="V254" s="8"/>
      <c r="W254" s="9"/>
      <c r="X254" s="9"/>
      <c r="Y254" s="9"/>
      <c r="Z254" s="9"/>
      <c r="AA254" s="9"/>
      <c r="AB254" s="8"/>
      <c r="AC254" s="8"/>
      <c r="AD254" s="8"/>
      <c r="AE254" s="8"/>
      <c r="AF254" s="8"/>
      <c r="AG254" s="8"/>
      <c r="AH254" s="8"/>
      <c r="AI254" s="8"/>
    </row>
    <row r="255" spans="2:35" ht="15.75" x14ac:dyDescent="0.25">
      <c r="B255" s="91" t="str">
        <f t="shared" si="16"/>
        <v/>
      </c>
      <c r="C255" s="33"/>
      <c r="D255" s="35"/>
      <c r="E255" s="28" t="str">
        <f>IFERROR(IF(OR(C255="",AND(C255&lt;&gt;"",D255="")),"",(VLOOKUP(C255,'APP BACKGROUND'!A:F,2,0))),"")</f>
        <v/>
      </c>
      <c r="F255" s="29" t="str">
        <f>IF(E255="","",(VLOOKUP(C255,'APP BACKGROUND'!A:F,5,0)))</f>
        <v/>
      </c>
      <c r="G255" s="27" t="str">
        <f>IF(E255="","",(VLOOKUP('Application Form'!C255,'APP BACKGROUND'!A:I,9,0)))</f>
        <v/>
      </c>
      <c r="H255" s="9"/>
      <c r="I255" s="9"/>
      <c r="J255" s="97" t="str">
        <f>IF(H255="","",(VLOOKUP(C255,'APP BACKGROUND'!A:M,13,0)))</f>
        <v/>
      </c>
      <c r="K255" s="98" t="str">
        <f t="shared" si="13"/>
        <v/>
      </c>
      <c r="L255" s="98" t="str">
        <f>IF(H255="","",(VLOOKUP(C255,'APP BACKGROUND'!A:K,11,0)))</f>
        <v/>
      </c>
      <c r="M255" s="55"/>
      <c r="N255" s="80" t="str">
        <f t="shared" si="14"/>
        <v/>
      </c>
      <c r="O255" s="56" t="str">
        <f t="shared" si="15"/>
        <v/>
      </c>
      <c r="P255" s="9"/>
      <c r="Q255" s="9"/>
      <c r="R255" s="9"/>
      <c r="S255" s="8"/>
      <c r="T255" s="8"/>
      <c r="U255" s="8"/>
      <c r="V255" s="8"/>
      <c r="W255" s="9"/>
      <c r="X255" s="9"/>
      <c r="Y255" s="9"/>
      <c r="Z255" s="9"/>
      <c r="AA255" s="9"/>
      <c r="AB255" s="8"/>
      <c r="AC255" s="8"/>
      <c r="AD255" s="8"/>
      <c r="AE255" s="8"/>
      <c r="AF255" s="8"/>
      <c r="AG255" s="8"/>
      <c r="AH255" s="8"/>
      <c r="AI255" s="8"/>
    </row>
    <row r="256" spans="2:35" ht="15.75" x14ac:dyDescent="0.25">
      <c r="B256" s="91" t="str">
        <f t="shared" si="16"/>
        <v/>
      </c>
      <c r="C256" s="33"/>
      <c r="D256" s="35"/>
      <c r="E256" s="28" t="str">
        <f>IFERROR(IF(OR(C256="",AND(C256&lt;&gt;"",D256="")),"",(VLOOKUP(C256,'APP BACKGROUND'!A:F,2,0))),"")</f>
        <v/>
      </c>
      <c r="F256" s="29" t="str">
        <f>IF(E256="","",(VLOOKUP(C256,'APP BACKGROUND'!A:F,5,0)))</f>
        <v/>
      </c>
      <c r="G256" s="27" t="str">
        <f>IF(E256="","",(VLOOKUP('Application Form'!C256,'APP BACKGROUND'!A:I,9,0)))</f>
        <v/>
      </c>
      <c r="H256" s="9"/>
      <c r="I256" s="9"/>
      <c r="J256" s="97" t="str">
        <f>IF(H256="","",(VLOOKUP(C256,'APP BACKGROUND'!A:M,13,0)))</f>
        <v/>
      </c>
      <c r="K256" s="98" t="str">
        <f t="shared" si="13"/>
        <v/>
      </c>
      <c r="L256" s="98" t="str">
        <f>IF(H256="","",(VLOOKUP(C256,'APP BACKGROUND'!A:K,11,0)))</f>
        <v/>
      </c>
      <c r="M256" s="55"/>
      <c r="N256" s="80" t="str">
        <f t="shared" si="14"/>
        <v/>
      </c>
      <c r="O256" s="56" t="str">
        <f t="shared" si="15"/>
        <v/>
      </c>
      <c r="P256" s="9"/>
      <c r="Q256" s="9"/>
      <c r="R256" s="9"/>
      <c r="S256" s="8"/>
      <c r="T256" s="8"/>
      <c r="U256" s="8"/>
      <c r="V256" s="8"/>
      <c r="W256" s="9"/>
      <c r="X256" s="9"/>
      <c r="Y256" s="9"/>
      <c r="Z256" s="9"/>
      <c r="AA256" s="9"/>
      <c r="AB256" s="8"/>
      <c r="AC256" s="8"/>
      <c r="AD256" s="8"/>
      <c r="AE256" s="8"/>
      <c r="AF256" s="8"/>
      <c r="AG256" s="8"/>
      <c r="AH256" s="8"/>
      <c r="AI256" s="8"/>
    </row>
    <row r="257" spans="2:35" ht="15.75" x14ac:dyDescent="0.25">
      <c r="B257" s="91" t="str">
        <f t="shared" si="16"/>
        <v/>
      </c>
      <c r="C257" s="33"/>
      <c r="D257" s="35"/>
      <c r="E257" s="28" t="str">
        <f>IFERROR(IF(OR(C257="",AND(C257&lt;&gt;"",D257="")),"",(VLOOKUP(C257,'APP BACKGROUND'!A:F,2,0))),"")</f>
        <v/>
      </c>
      <c r="F257" s="29" t="str">
        <f>IF(E257="","",(VLOOKUP(C257,'APP BACKGROUND'!A:F,5,0)))</f>
        <v/>
      </c>
      <c r="G257" s="27" t="str">
        <f>IF(E257="","",(VLOOKUP('Application Form'!C257,'APP BACKGROUND'!A:I,9,0)))</f>
        <v/>
      </c>
      <c r="H257" s="9"/>
      <c r="I257" s="9"/>
      <c r="J257" s="97" t="str">
        <f>IF(H257="","",(VLOOKUP(C257,'APP BACKGROUND'!A:M,13,0)))</f>
        <v/>
      </c>
      <c r="K257" s="98" t="str">
        <f t="shared" si="13"/>
        <v/>
      </c>
      <c r="L257" s="98" t="str">
        <f>IF(H257="","",(VLOOKUP(C257,'APP BACKGROUND'!A:K,11,0)))</f>
        <v/>
      </c>
      <c r="M257" s="55"/>
      <c r="N257" s="80" t="str">
        <f t="shared" si="14"/>
        <v/>
      </c>
      <c r="O257" s="56" t="str">
        <f t="shared" si="15"/>
        <v/>
      </c>
      <c r="P257" s="9"/>
      <c r="Q257" s="9"/>
      <c r="R257" s="9"/>
      <c r="S257" s="8"/>
      <c r="T257" s="8"/>
      <c r="U257" s="8"/>
      <c r="V257" s="8"/>
      <c r="W257" s="9"/>
      <c r="X257" s="9"/>
      <c r="Y257" s="9"/>
      <c r="Z257" s="9"/>
      <c r="AA257" s="9"/>
      <c r="AB257" s="8"/>
      <c r="AC257" s="8"/>
      <c r="AD257" s="8"/>
      <c r="AE257" s="8"/>
      <c r="AF257" s="8"/>
      <c r="AG257" s="8"/>
      <c r="AH257" s="8"/>
      <c r="AI257" s="8"/>
    </row>
    <row r="258" spans="2:35" ht="15.75" x14ac:dyDescent="0.25">
      <c r="B258" s="91" t="str">
        <f t="shared" si="16"/>
        <v/>
      </c>
      <c r="C258" s="33"/>
      <c r="D258" s="35"/>
      <c r="E258" s="28" t="str">
        <f>IFERROR(IF(OR(C258="",AND(C258&lt;&gt;"",D258="")),"",(VLOOKUP(C258,'APP BACKGROUND'!A:F,2,0))),"")</f>
        <v/>
      </c>
      <c r="F258" s="29" t="str">
        <f>IF(E258="","",(VLOOKUP(C258,'APP BACKGROUND'!A:F,5,0)))</f>
        <v/>
      </c>
      <c r="G258" s="27" t="str">
        <f>IF(E258="","",(VLOOKUP('Application Form'!C258,'APP BACKGROUND'!A:I,9,0)))</f>
        <v/>
      </c>
      <c r="H258" s="9"/>
      <c r="I258" s="9"/>
      <c r="J258" s="97" t="str">
        <f>IF(H258="","",(VLOOKUP(C258,'APP BACKGROUND'!A:M,13,0)))</f>
        <v/>
      </c>
      <c r="K258" s="98" t="str">
        <f t="shared" si="13"/>
        <v/>
      </c>
      <c r="L258" s="98" t="str">
        <f>IF(H258="","",(VLOOKUP(C258,'APP BACKGROUND'!A:K,11,0)))</f>
        <v/>
      </c>
      <c r="M258" s="55"/>
      <c r="N258" s="80" t="str">
        <f t="shared" si="14"/>
        <v/>
      </c>
      <c r="O258" s="56" t="str">
        <f t="shared" si="15"/>
        <v/>
      </c>
      <c r="P258" s="9"/>
      <c r="Q258" s="9"/>
      <c r="R258" s="9"/>
      <c r="S258" s="8"/>
      <c r="T258" s="8"/>
      <c r="U258" s="8"/>
      <c r="V258" s="8"/>
      <c r="W258" s="9"/>
      <c r="X258" s="9"/>
      <c r="Y258" s="9"/>
      <c r="Z258" s="9"/>
      <c r="AA258" s="9"/>
      <c r="AB258" s="8"/>
      <c r="AC258" s="8"/>
      <c r="AD258" s="8"/>
      <c r="AE258" s="8"/>
      <c r="AF258" s="8"/>
      <c r="AG258" s="8"/>
      <c r="AH258" s="8"/>
      <c r="AI258" s="8"/>
    </row>
    <row r="259" spans="2:35" ht="15.75" x14ac:dyDescent="0.25">
      <c r="B259" s="91" t="str">
        <f t="shared" si="16"/>
        <v/>
      </c>
      <c r="C259" s="33"/>
      <c r="D259" s="35"/>
      <c r="E259" s="28" t="str">
        <f>IFERROR(IF(OR(C259="",AND(C259&lt;&gt;"",D259="")),"",(VLOOKUP(C259,'APP BACKGROUND'!A:F,2,0))),"")</f>
        <v/>
      </c>
      <c r="F259" s="29" t="str">
        <f>IF(E259="","",(VLOOKUP(C259,'APP BACKGROUND'!A:F,5,0)))</f>
        <v/>
      </c>
      <c r="G259" s="27" t="str">
        <f>IF(E259="","",(VLOOKUP('Application Form'!C259,'APP BACKGROUND'!A:I,9,0)))</f>
        <v/>
      </c>
      <c r="H259" s="9"/>
      <c r="I259" s="9"/>
      <c r="J259" s="97" t="str">
        <f>IF(H259="","",(VLOOKUP(C259,'APP BACKGROUND'!A:M,13,0)))</f>
        <v/>
      </c>
      <c r="K259" s="98" t="str">
        <f t="shared" si="13"/>
        <v/>
      </c>
      <c r="L259" s="98" t="str">
        <f>IF(H259="","",(VLOOKUP(C259,'APP BACKGROUND'!A:K,11,0)))</f>
        <v/>
      </c>
      <c r="M259" s="55"/>
      <c r="N259" s="80" t="str">
        <f t="shared" si="14"/>
        <v/>
      </c>
      <c r="O259" s="56" t="str">
        <f t="shared" si="15"/>
        <v/>
      </c>
      <c r="P259" s="9"/>
      <c r="Q259" s="9"/>
      <c r="R259" s="9"/>
      <c r="S259" s="8"/>
      <c r="T259" s="8"/>
      <c r="U259" s="8"/>
      <c r="V259" s="8"/>
      <c r="W259" s="9"/>
      <c r="X259" s="9"/>
      <c r="Y259" s="9"/>
      <c r="Z259" s="9"/>
      <c r="AA259" s="9"/>
      <c r="AB259" s="8"/>
      <c r="AC259" s="8"/>
      <c r="AD259" s="8"/>
      <c r="AE259" s="8"/>
      <c r="AF259" s="8"/>
      <c r="AG259" s="8"/>
      <c r="AH259" s="8"/>
      <c r="AI259" s="8"/>
    </row>
    <row r="260" spans="2:35" ht="15.75" x14ac:dyDescent="0.25">
      <c r="B260" s="91" t="str">
        <f t="shared" si="16"/>
        <v/>
      </c>
      <c r="C260" s="33"/>
      <c r="D260" s="35"/>
      <c r="E260" s="28" t="str">
        <f>IFERROR(IF(OR(C260="",AND(C260&lt;&gt;"",D260="")),"",(VLOOKUP(C260,'APP BACKGROUND'!A:F,2,0))),"")</f>
        <v/>
      </c>
      <c r="F260" s="29" t="str">
        <f>IF(E260="","",(VLOOKUP(C260,'APP BACKGROUND'!A:F,5,0)))</f>
        <v/>
      </c>
      <c r="G260" s="27" t="str">
        <f>IF(E260="","",(VLOOKUP('Application Form'!C260,'APP BACKGROUND'!A:I,9,0)))</f>
        <v/>
      </c>
      <c r="H260" s="9"/>
      <c r="I260" s="9"/>
      <c r="J260" s="97" t="str">
        <f>IF(H260="","",(VLOOKUP(C260,'APP BACKGROUND'!A:M,13,0)))</f>
        <v/>
      </c>
      <c r="K260" s="98" t="str">
        <f t="shared" si="13"/>
        <v/>
      </c>
      <c r="L260" s="98" t="str">
        <f>IF(H260="","",(VLOOKUP(C260,'APP BACKGROUND'!A:K,11,0)))</f>
        <v/>
      </c>
      <c r="M260" s="55"/>
      <c r="N260" s="80" t="str">
        <f t="shared" si="14"/>
        <v/>
      </c>
      <c r="O260" s="56" t="str">
        <f t="shared" si="15"/>
        <v/>
      </c>
      <c r="P260" s="9"/>
      <c r="Q260" s="9"/>
      <c r="R260" s="9"/>
      <c r="S260" s="8"/>
      <c r="T260" s="8"/>
      <c r="U260" s="8"/>
      <c r="V260" s="8"/>
      <c r="W260" s="9"/>
      <c r="X260" s="9"/>
      <c r="Y260" s="9"/>
      <c r="Z260" s="9"/>
      <c r="AA260" s="9"/>
      <c r="AB260" s="8"/>
      <c r="AC260" s="8"/>
      <c r="AD260" s="8"/>
      <c r="AE260" s="8"/>
      <c r="AF260" s="8"/>
      <c r="AG260" s="8"/>
      <c r="AH260" s="8"/>
      <c r="AI260" s="8"/>
    </row>
    <row r="261" spans="2:35" ht="15.75" x14ac:dyDescent="0.25">
      <c r="B261" s="91" t="str">
        <f t="shared" si="16"/>
        <v/>
      </c>
      <c r="C261" s="33"/>
      <c r="D261" s="35"/>
      <c r="E261" s="28" t="str">
        <f>IFERROR(IF(OR(C261="",AND(C261&lt;&gt;"",D261="")),"",(VLOOKUP(C261,'APP BACKGROUND'!A:F,2,0))),"")</f>
        <v/>
      </c>
      <c r="F261" s="29" t="str">
        <f>IF(E261="","",(VLOOKUP(C261,'APP BACKGROUND'!A:F,5,0)))</f>
        <v/>
      </c>
      <c r="G261" s="27" t="str">
        <f>IF(E261="","",(VLOOKUP('Application Form'!C261,'APP BACKGROUND'!A:I,9,0)))</f>
        <v/>
      </c>
      <c r="H261" s="9"/>
      <c r="I261" s="9"/>
      <c r="J261" s="97" t="str">
        <f>IF(H261="","",(VLOOKUP(C261,'APP BACKGROUND'!A:M,13,0)))</f>
        <v/>
      </c>
      <c r="K261" s="98" t="str">
        <f t="shared" si="13"/>
        <v/>
      </c>
      <c r="L261" s="98" t="str">
        <f>IF(H261="","",(VLOOKUP(C261,'APP BACKGROUND'!A:K,11,0)))</f>
        <v/>
      </c>
      <c r="M261" s="55"/>
      <c r="N261" s="80" t="str">
        <f t="shared" si="14"/>
        <v/>
      </c>
      <c r="O261" s="56" t="str">
        <f t="shared" si="15"/>
        <v/>
      </c>
      <c r="P261" s="9"/>
      <c r="Q261" s="9"/>
      <c r="R261" s="9"/>
      <c r="S261" s="8"/>
      <c r="T261" s="8"/>
      <c r="U261" s="8"/>
      <c r="V261" s="8"/>
      <c r="W261" s="9"/>
      <c r="X261" s="9"/>
      <c r="Y261" s="9"/>
      <c r="Z261" s="9"/>
      <c r="AA261" s="9"/>
      <c r="AB261" s="8"/>
      <c r="AC261" s="8"/>
      <c r="AD261" s="8"/>
      <c r="AE261" s="8"/>
      <c r="AF261" s="8"/>
      <c r="AG261" s="8"/>
      <c r="AH261" s="8"/>
      <c r="AI261" s="8"/>
    </row>
    <row r="262" spans="2:35" ht="15.75" x14ac:dyDescent="0.25">
      <c r="B262" s="91" t="str">
        <f t="shared" si="16"/>
        <v/>
      </c>
      <c r="C262" s="33"/>
      <c r="D262" s="35"/>
      <c r="E262" s="28" t="str">
        <f>IFERROR(IF(OR(C262="",AND(C262&lt;&gt;"",D262="")),"",(VLOOKUP(C262,'APP BACKGROUND'!A:F,2,0))),"")</f>
        <v/>
      </c>
      <c r="F262" s="29" t="str">
        <f>IF(E262="","",(VLOOKUP(C262,'APP BACKGROUND'!A:F,5,0)))</f>
        <v/>
      </c>
      <c r="G262" s="27" t="str">
        <f>IF(E262="","",(VLOOKUP('Application Form'!C262,'APP BACKGROUND'!A:I,9,0)))</f>
        <v/>
      </c>
      <c r="H262" s="9"/>
      <c r="I262" s="9"/>
      <c r="J262" s="97" t="str">
        <f>IF(H262="","",(VLOOKUP(C262,'APP BACKGROUND'!A:M,13,0)))</f>
        <v/>
      </c>
      <c r="K262" s="98" t="str">
        <f t="shared" si="13"/>
        <v/>
      </c>
      <c r="L262" s="98" t="str">
        <f>IF(H262="","",(VLOOKUP(C262,'APP BACKGROUND'!A:K,11,0)))</f>
        <v/>
      </c>
      <c r="M262" s="55"/>
      <c r="N262" s="80" t="str">
        <f t="shared" si="14"/>
        <v/>
      </c>
      <c r="O262" s="56" t="str">
        <f t="shared" si="15"/>
        <v/>
      </c>
      <c r="P262" s="9"/>
      <c r="Q262" s="9"/>
      <c r="R262" s="9"/>
      <c r="S262" s="8"/>
      <c r="T262" s="8"/>
      <c r="U262" s="8"/>
      <c r="V262" s="8"/>
      <c r="W262" s="9"/>
      <c r="X262" s="9"/>
      <c r="Y262" s="9"/>
      <c r="Z262" s="9"/>
      <c r="AA262" s="9"/>
      <c r="AB262" s="8"/>
      <c r="AC262" s="8"/>
      <c r="AD262" s="8"/>
      <c r="AE262" s="8"/>
      <c r="AF262" s="8"/>
      <c r="AG262" s="8"/>
      <c r="AH262" s="8"/>
      <c r="AI262" s="8"/>
    </row>
    <row r="263" spans="2:35" ht="15.75" x14ac:dyDescent="0.25">
      <c r="B263" s="91" t="str">
        <f t="shared" si="16"/>
        <v/>
      </c>
      <c r="C263" s="33"/>
      <c r="D263" s="35"/>
      <c r="E263" s="28" t="str">
        <f>IFERROR(IF(OR(C263="",AND(C263&lt;&gt;"",D263="")),"",(VLOOKUP(C263,'APP BACKGROUND'!A:F,2,0))),"")</f>
        <v/>
      </c>
      <c r="F263" s="29" t="str">
        <f>IF(E263="","",(VLOOKUP(C263,'APP BACKGROUND'!A:F,5,0)))</f>
        <v/>
      </c>
      <c r="G263" s="27" t="str">
        <f>IF(E263="","",(VLOOKUP('Application Form'!C263,'APP BACKGROUND'!A:I,9,0)))</f>
        <v/>
      </c>
      <c r="H263" s="9"/>
      <c r="I263" s="9"/>
      <c r="J263" s="97" t="str">
        <f>IF(H263="","",(VLOOKUP(C263,'APP BACKGROUND'!A:M,13,0)))</f>
        <v/>
      </c>
      <c r="K263" s="98" t="str">
        <f t="shared" si="13"/>
        <v/>
      </c>
      <c r="L263" s="98" t="str">
        <f>IF(H263="","",(VLOOKUP(C263,'APP BACKGROUND'!A:K,11,0)))</f>
        <v/>
      </c>
      <c r="M263" s="55"/>
      <c r="N263" s="80" t="str">
        <f t="shared" si="14"/>
        <v/>
      </c>
      <c r="O263" s="56" t="str">
        <f t="shared" si="15"/>
        <v/>
      </c>
      <c r="P263" s="9"/>
      <c r="Q263" s="9"/>
      <c r="R263" s="9"/>
      <c r="S263" s="8"/>
      <c r="T263" s="8"/>
      <c r="U263" s="8"/>
      <c r="V263" s="8"/>
      <c r="W263" s="9"/>
      <c r="X263" s="9"/>
      <c r="Y263" s="9"/>
      <c r="Z263" s="9"/>
      <c r="AA263" s="9"/>
      <c r="AB263" s="8"/>
      <c r="AC263" s="8"/>
      <c r="AD263" s="8"/>
      <c r="AE263" s="8"/>
      <c r="AF263" s="8"/>
      <c r="AG263" s="8"/>
      <c r="AH263" s="8"/>
      <c r="AI263" s="8"/>
    </row>
    <row r="264" spans="2:35" ht="15.75" x14ac:dyDescent="0.25">
      <c r="B264" s="91" t="str">
        <f t="shared" si="16"/>
        <v/>
      </c>
      <c r="C264" s="33"/>
      <c r="D264" s="35"/>
      <c r="E264" s="28" t="str">
        <f>IFERROR(IF(OR(C264="",AND(C264&lt;&gt;"",D264="")),"",(VLOOKUP(C264,'APP BACKGROUND'!A:F,2,0))),"")</f>
        <v/>
      </c>
      <c r="F264" s="29" t="str">
        <f>IF(E264="","",(VLOOKUP(C264,'APP BACKGROUND'!A:F,5,0)))</f>
        <v/>
      </c>
      <c r="G264" s="27" t="str">
        <f>IF(E264="","",(VLOOKUP('Application Form'!C264,'APP BACKGROUND'!A:I,9,0)))</f>
        <v/>
      </c>
      <c r="H264" s="9"/>
      <c r="I264" s="9"/>
      <c r="J264" s="97" t="str">
        <f>IF(H264="","",(VLOOKUP(C264,'APP BACKGROUND'!A:M,13,0)))</f>
        <v/>
      </c>
      <c r="K264" s="98" t="str">
        <f t="shared" si="13"/>
        <v/>
      </c>
      <c r="L264" s="98" t="str">
        <f>IF(H264="","",(VLOOKUP(C264,'APP BACKGROUND'!A:K,11,0)))</f>
        <v/>
      </c>
      <c r="M264" s="55"/>
      <c r="N264" s="80" t="str">
        <f t="shared" si="14"/>
        <v/>
      </c>
      <c r="O264" s="56" t="str">
        <f t="shared" si="15"/>
        <v/>
      </c>
      <c r="P264" s="9"/>
      <c r="Q264" s="9"/>
      <c r="R264" s="9"/>
      <c r="S264" s="8"/>
      <c r="T264" s="8"/>
      <c r="U264" s="8"/>
      <c r="V264" s="8"/>
      <c r="W264" s="9"/>
      <c r="X264" s="9"/>
      <c r="Y264" s="9"/>
      <c r="Z264" s="9"/>
      <c r="AA264" s="9"/>
      <c r="AB264" s="8"/>
      <c r="AC264" s="8"/>
      <c r="AD264" s="8"/>
      <c r="AE264" s="8"/>
      <c r="AF264" s="8"/>
      <c r="AG264" s="8"/>
      <c r="AH264" s="8"/>
      <c r="AI264" s="8"/>
    </row>
    <row r="265" spans="2:35" ht="15.75" x14ac:dyDescent="0.25">
      <c r="B265" s="91" t="str">
        <f t="shared" si="16"/>
        <v/>
      </c>
      <c r="C265" s="33"/>
      <c r="D265" s="35"/>
      <c r="E265" s="28" t="str">
        <f>IFERROR(IF(OR(C265="",AND(C265&lt;&gt;"",D265="")),"",(VLOOKUP(C265,'APP BACKGROUND'!A:F,2,0))),"")</f>
        <v/>
      </c>
      <c r="F265" s="29" t="str">
        <f>IF(E265="","",(VLOOKUP(C265,'APP BACKGROUND'!A:F,5,0)))</f>
        <v/>
      </c>
      <c r="G265" s="27" t="str">
        <f>IF(E265="","",(VLOOKUP('Application Form'!C265,'APP BACKGROUND'!A:I,9,0)))</f>
        <v/>
      </c>
      <c r="H265" s="9"/>
      <c r="I265" s="9"/>
      <c r="J265" s="97" t="str">
        <f>IF(H265="","",(VLOOKUP(C265,'APP BACKGROUND'!A:M,13,0)))</f>
        <v/>
      </c>
      <c r="K265" s="98" t="str">
        <f t="shared" si="13"/>
        <v/>
      </c>
      <c r="L265" s="98" t="str">
        <f>IF(H265="","",(VLOOKUP(C265,'APP BACKGROUND'!A:K,11,0)))</f>
        <v/>
      </c>
      <c r="M265" s="55"/>
      <c r="N265" s="80" t="str">
        <f t="shared" si="14"/>
        <v/>
      </c>
      <c r="O265" s="56" t="str">
        <f t="shared" si="15"/>
        <v/>
      </c>
      <c r="P265" s="9"/>
      <c r="Q265" s="9"/>
      <c r="R265" s="9"/>
      <c r="S265" s="8"/>
      <c r="T265" s="8"/>
      <c r="U265" s="8"/>
      <c r="V265" s="8"/>
      <c r="W265" s="9"/>
      <c r="X265" s="9"/>
      <c r="Y265" s="9"/>
      <c r="Z265" s="9"/>
      <c r="AA265" s="9"/>
      <c r="AB265" s="8"/>
      <c r="AC265" s="8"/>
      <c r="AD265" s="8"/>
      <c r="AE265" s="8"/>
      <c r="AF265" s="8"/>
      <c r="AG265" s="8"/>
      <c r="AH265" s="8"/>
      <c r="AI265" s="8"/>
    </row>
    <row r="266" spans="2:35" ht="15.75" x14ac:dyDescent="0.25">
      <c r="B266" s="91" t="str">
        <f t="shared" si="16"/>
        <v/>
      </c>
      <c r="C266" s="33"/>
      <c r="D266" s="35"/>
      <c r="E266" s="28" t="str">
        <f>IFERROR(IF(OR(C266="",AND(C266&lt;&gt;"",D266="")),"",(VLOOKUP(C266,'APP BACKGROUND'!A:F,2,0))),"")</f>
        <v/>
      </c>
      <c r="F266" s="29" t="str">
        <f>IF(E266="","",(VLOOKUP(C266,'APP BACKGROUND'!A:F,5,0)))</f>
        <v/>
      </c>
      <c r="G266" s="27" t="str">
        <f>IF(E266="","",(VLOOKUP('Application Form'!C266,'APP BACKGROUND'!A:I,9,0)))</f>
        <v/>
      </c>
      <c r="H266" s="9"/>
      <c r="I266" s="9"/>
      <c r="J266" s="97" t="str">
        <f>IF(H266="","",(VLOOKUP(C266,'APP BACKGROUND'!A:M,13,0)))</f>
        <v/>
      </c>
      <c r="K266" s="98" t="str">
        <f t="shared" si="13"/>
        <v/>
      </c>
      <c r="L266" s="98" t="str">
        <f>IF(H266="","",(VLOOKUP(C266,'APP BACKGROUND'!A:K,11,0)))</f>
        <v/>
      </c>
      <c r="M266" s="55"/>
      <c r="N266" s="80" t="str">
        <f t="shared" si="14"/>
        <v/>
      </c>
      <c r="O266" s="56" t="str">
        <f t="shared" si="15"/>
        <v/>
      </c>
      <c r="P266" s="9"/>
      <c r="Q266" s="9"/>
      <c r="R266" s="9"/>
      <c r="S266" s="8"/>
      <c r="T266" s="8"/>
      <c r="U266" s="8"/>
      <c r="V266" s="8"/>
      <c r="W266" s="9"/>
      <c r="X266" s="9"/>
      <c r="Y266" s="9"/>
      <c r="Z266" s="9"/>
      <c r="AA266" s="9"/>
      <c r="AB266" s="8"/>
      <c r="AC266" s="8"/>
      <c r="AD266" s="8"/>
      <c r="AE266" s="8"/>
      <c r="AF266" s="8"/>
      <c r="AG266" s="8"/>
      <c r="AH266" s="8"/>
      <c r="AI266" s="8"/>
    </row>
    <row r="267" spans="2:35" ht="15.75" x14ac:dyDescent="0.25">
      <c r="B267" s="91" t="str">
        <f t="shared" si="16"/>
        <v/>
      </c>
      <c r="C267" s="33"/>
      <c r="D267" s="35"/>
      <c r="E267" s="28" t="str">
        <f>IFERROR(IF(OR(C267="",AND(C267&lt;&gt;"",D267="")),"",(VLOOKUP(C267,'APP BACKGROUND'!A:F,2,0))),"")</f>
        <v/>
      </c>
      <c r="F267" s="29" t="str">
        <f>IF(E267="","",(VLOOKUP(C267,'APP BACKGROUND'!A:F,5,0)))</f>
        <v/>
      </c>
      <c r="G267" s="27" t="str">
        <f>IF(E267="","",(VLOOKUP('Application Form'!C267,'APP BACKGROUND'!A:I,9,0)))</f>
        <v/>
      </c>
      <c r="H267" s="9"/>
      <c r="I267" s="9"/>
      <c r="J267" s="97" t="str">
        <f>IF(H267="","",(VLOOKUP(C267,'APP BACKGROUND'!A:M,13,0)))</f>
        <v/>
      </c>
      <c r="K267" s="98" t="str">
        <f t="shared" si="13"/>
        <v/>
      </c>
      <c r="L267" s="98" t="str">
        <f>IF(H267="","",(VLOOKUP(C267,'APP BACKGROUND'!A:K,11,0)))</f>
        <v/>
      </c>
      <c r="M267" s="55"/>
      <c r="N267" s="80" t="str">
        <f t="shared" si="14"/>
        <v/>
      </c>
      <c r="O267" s="56" t="str">
        <f t="shared" si="15"/>
        <v/>
      </c>
      <c r="P267" s="9"/>
      <c r="Q267" s="9"/>
      <c r="R267" s="9"/>
      <c r="S267" s="8"/>
      <c r="T267" s="8"/>
      <c r="U267" s="8"/>
      <c r="V267" s="8"/>
      <c r="W267" s="9"/>
      <c r="X267" s="9"/>
      <c r="Y267" s="9"/>
      <c r="Z267" s="9"/>
      <c r="AA267" s="9"/>
      <c r="AB267" s="8"/>
      <c r="AC267" s="8"/>
      <c r="AD267" s="8"/>
      <c r="AE267" s="8"/>
      <c r="AF267" s="8"/>
      <c r="AG267" s="8"/>
      <c r="AH267" s="8"/>
      <c r="AI267" s="8"/>
    </row>
    <row r="268" spans="2:35" ht="15.75" x14ac:dyDescent="0.25">
      <c r="B268" s="91" t="str">
        <f t="shared" si="16"/>
        <v/>
      </c>
      <c r="C268" s="33"/>
      <c r="D268" s="35"/>
      <c r="E268" s="28" t="str">
        <f>IFERROR(IF(OR(C268="",AND(C268&lt;&gt;"",D268="")),"",(VLOOKUP(C268,'APP BACKGROUND'!A:F,2,0))),"")</f>
        <v/>
      </c>
      <c r="F268" s="29" t="str">
        <f>IF(E268="","",(VLOOKUP(C268,'APP BACKGROUND'!A:F,5,0)))</f>
        <v/>
      </c>
      <c r="G268" s="27" t="str">
        <f>IF(E268="","",(VLOOKUP('Application Form'!C268,'APP BACKGROUND'!A:I,9,0)))</f>
        <v/>
      </c>
      <c r="H268" s="9"/>
      <c r="I268" s="9"/>
      <c r="J268" s="97" t="str">
        <f>IF(H268="","",(VLOOKUP(C268,'APP BACKGROUND'!A:M,13,0)))</f>
        <v/>
      </c>
      <c r="K268" s="98" t="str">
        <f t="shared" si="13"/>
        <v/>
      </c>
      <c r="L268" s="98" t="str">
        <f>IF(H268="","",(VLOOKUP(C268,'APP BACKGROUND'!A:K,11,0)))</f>
        <v/>
      </c>
      <c r="M268" s="55"/>
      <c r="N268" s="80" t="str">
        <f t="shared" si="14"/>
        <v/>
      </c>
      <c r="O268" s="56" t="str">
        <f t="shared" si="15"/>
        <v/>
      </c>
      <c r="P268" s="9"/>
      <c r="Q268" s="9"/>
      <c r="R268" s="9"/>
      <c r="S268" s="8"/>
      <c r="T268" s="8"/>
      <c r="U268" s="8"/>
      <c r="V268" s="8"/>
      <c r="W268" s="9"/>
      <c r="X268" s="9"/>
      <c r="Y268" s="9"/>
      <c r="Z268" s="9"/>
      <c r="AA268" s="9"/>
      <c r="AB268" s="8"/>
      <c r="AC268" s="8"/>
      <c r="AD268" s="8"/>
      <c r="AE268" s="8"/>
      <c r="AF268" s="8"/>
      <c r="AG268" s="8"/>
      <c r="AH268" s="8"/>
      <c r="AI268" s="8"/>
    </row>
    <row r="269" spans="2:35" ht="15.75" x14ac:dyDescent="0.25">
      <c r="B269" s="91" t="str">
        <f t="shared" si="16"/>
        <v/>
      </c>
      <c r="C269" s="33"/>
      <c r="D269" s="35"/>
      <c r="E269" s="28" t="str">
        <f>IFERROR(IF(OR(C269="",AND(C269&lt;&gt;"",D269="")),"",(VLOOKUP(C269,'APP BACKGROUND'!A:F,2,0))),"")</f>
        <v/>
      </c>
      <c r="F269" s="29" t="str">
        <f>IF(E269="","",(VLOOKUP(C269,'APP BACKGROUND'!A:F,5,0)))</f>
        <v/>
      </c>
      <c r="G269" s="27" t="str">
        <f>IF(E269="","",(VLOOKUP('Application Form'!C269,'APP BACKGROUND'!A:I,9,0)))</f>
        <v/>
      </c>
      <c r="H269" s="9"/>
      <c r="I269" s="9"/>
      <c r="J269" s="97" t="str">
        <f>IF(H269="","",(VLOOKUP(C269,'APP BACKGROUND'!A:M,13,0)))</f>
        <v/>
      </c>
      <c r="K269" s="98" t="str">
        <f t="shared" si="13"/>
        <v/>
      </c>
      <c r="L269" s="98" t="str">
        <f>IF(H269="","",(VLOOKUP(C269,'APP BACKGROUND'!A:K,11,0)))</f>
        <v/>
      </c>
      <c r="M269" s="55"/>
      <c r="N269" s="80" t="str">
        <f t="shared" si="14"/>
        <v/>
      </c>
      <c r="O269" s="56" t="str">
        <f t="shared" si="15"/>
        <v/>
      </c>
      <c r="P269" s="9"/>
      <c r="Q269" s="9"/>
      <c r="R269" s="9"/>
      <c r="S269" s="8"/>
      <c r="T269" s="8"/>
      <c r="U269" s="8"/>
      <c r="V269" s="8"/>
      <c r="W269" s="9"/>
      <c r="X269" s="9"/>
      <c r="Y269" s="9"/>
      <c r="Z269" s="9"/>
      <c r="AA269" s="9"/>
      <c r="AB269" s="8"/>
      <c r="AC269" s="8"/>
      <c r="AD269" s="8"/>
      <c r="AE269" s="8"/>
      <c r="AF269" s="8"/>
      <c r="AG269" s="8"/>
      <c r="AH269" s="8"/>
      <c r="AI269" s="8"/>
    </row>
    <row r="270" spans="2:35" ht="15.75" x14ac:dyDescent="0.25">
      <c r="B270" s="91" t="str">
        <f t="shared" si="16"/>
        <v/>
      </c>
      <c r="C270" s="33"/>
      <c r="D270" s="35"/>
      <c r="E270" s="28" t="str">
        <f>IFERROR(IF(OR(C270="",AND(C270&lt;&gt;"",D270="")),"",(VLOOKUP(C270,'APP BACKGROUND'!A:F,2,0))),"")</f>
        <v/>
      </c>
      <c r="F270" s="29" t="str">
        <f>IF(E270="","",(VLOOKUP(C270,'APP BACKGROUND'!A:F,5,0)))</f>
        <v/>
      </c>
      <c r="G270" s="27" t="str">
        <f>IF(E270="","",(VLOOKUP('Application Form'!C270,'APP BACKGROUND'!A:I,9,0)))</f>
        <v/>
      </c>
      <c r="H270" s="9"/>
      <c r="I270" s="9"/>
      <c r="J270" s="97" t="str">
        <f>IF(H270="","",(VLOOKUP(C270,'APP BACKGROUND'!A:M,13,0)))</f>
        <v/>
      </c>
      <c r="K270" s="98" t="str">
        <f t="shared" si="13"/>
        <v/>
      </c>
      <c r="L270" s="98" t="str">
        <f>IF(H270="","",(VLOOKUP(C270,'APP BACKGROUND'!A:K,11,0)))</f>
        <v/>
      </c>
      <c r="M270" s="55"/>
      <c r="N270" s="80" t="str">
        <f t="shared" si="14"/>
        <v/>
      </c>
      <c r="O270" s="56" t="str">
        <f t="shared" si="15"/>
        <v/>
      </c>
      <c r="P270" s="9"/>
      <c r="Q270" s="9"/>
      <c r="R270" s="9"/>
      <c r="S270" s="8"/>
      <c r="T270" s="8"/>
      <c r="U270" s="8"/>
      <c r="V270" s="8"/>
      <c r="W270" s="9"/>
      <c r="X270" s="9"/>
      <c r="Y270" s="9"/>
      <c r="Z270" s="9"/>
      <c r="AA270" s="9"/>
      <c r="AB270" s="8"/>
      <c r="AC270" s="8"/>
      <c r="AD270" s="8"/>
      <c r="AE270" s="8"/>
      <c r="AF270" s="8"/>
      <c r="AG270" s="8"/>
      <c r="AH270" s="8"/>
      <c r="AI270" s="8"/>
    </row>
    <row r="271" spans="2:35" ht="15.75" x14ac:dyDescent="0.25">
      <c r="B271" s="91" t="str">
        <f t="shared" si="16"/>
        <v/>
      </c>
      <c r="C271" s="33"/>
      <c r="D271" s="35"/>
      <c r="E271" s="28" t="str">
        <f>IFERROR(IF(OR(C271="",AND(C271&lt;&gt;"",D271="")),"",(VLOOKUP(C271,'APP BACKGROUND'!A:F,2,0))),"")</f>
        <v/>
      </c>
      <c r="F271" s="29" t="str">
        <f>IF(E271="","",(VLOOKUP(C271,'APP BACKGROUND'!A:F,5,0)))</f>
        <v/>
      </c>
      <c r="G271" s="27" t="str">
        <f>IF(E271="","",(VLOOKUP('Application Form'!C271,'APP BACKGROUND'!A:I,9,0)))</f>
        <v/>
      </c>
      <c r="H271" s="9"/>
      <c r="I271" s="9"/>
      <c r="J271" s="97" t="str">
        <f>IF(H271="","",(VLOOKUP(C271,'APP BACKGROUND'!A:M,13,0)))</f>
        <v/>
      </c>
      <c r="K271" s="98" t="str">
        <f t="shared" si="13"/>
        <v/>
      </c>
      <c r="L271" s="98" t="str">
        <f>IF(H271="","",(VLOOKUP(C271,'APP BACKGROUND'!A:K,11,0)))</f>
        <v/>
      </c>
      <c r="M271" s="55"/>
      <c r="N271" s="80" t="str">
        <f t="shared" si="14"/>
        <v/>
      </c>
      <c r="O271" s="56" t="str">
        <f t="shared" si="15"/>
        <v/>
      </c>
      <c r="P271" s="9"/>
      <c r="Q271" s="9"/>
      <c r="R271" s="9"/>
      <c r="S271" s="8"/>
      <c r="T271" s="8"/>
      <c r="U271" s="8"/>
      <c r="V271" s="8"/>
      <c r="W271" s="9"/>
      <c r="X271" s="9"/>
      <c r="Y271" s="9"/>
      <c r="Z271" s="9"/>
      <c r="AA271" s="9"/>
      <c r="AB271" s="8"/>
      <c r="AC271" s="8"/>
      <c r="AD271" s="8"/>
      <c r="AE271" s="8"/>
      <c r="AF271" s="8"/>
      <c r="AG271" s="8"/>
      <c r="AH271" s="8"/>
      <c r="AI271" s="8"/>
    </row>
    <row r="272" spans="2:35" ht="15.75" x14ac:dyDescent="0.25">
      <c r="B272" s="91" t="str">
        <f t="shared" si="16"/>
        <v/>
      </c>
      <c r="C272" s="33"/>
      <c r="D272" s="35"/>
      <c r="E272" s="28" t="str">
        <f>IFERROR(IF(OR(C272="",AND(C272&lt;&gt;"",D272="")),"",(VLOOKUP(C272,'APP BACKGROUND'!A:F,2,0))),"")</f>
        <v/>
      </c>
      <c r="F272" s="29" t="str">
        <f>IF(E272="","",(VLOOKUP(C272,'APP BACKGROUND'!A:F,5,0)))</f>
        <v/>
      </c>
      <c r="G272" s="27" t="str">
        <f>IF(E272="","",(VLOOKUP('Application Form'!C272,'APP BACKGROUND'!A:I,9,0)))</f>
        <v/>
      </c>
      <c r="H272" s="9"/>
      <c r="I272" s="9"/>
      <c r="J272" s="97" t="str">
        <f>IF(H272="","",(VLOOKUP(C272,'APP BACKGROUND'!A:M,13,0)))</f>
        <v/>
      </c>
      <c r="K272" s="98" t="str">
        <f t="shared" ref="K272:K335" si="17">IF(H272="","",G272*J272)</f>
        <v/>
      </c>
      <c r="L272" s="98" t="str">
        <f>IF(H272="","",(VLOOKUP(C272,'APP BACKGROUND'!A:K,11,0)))</f>
        <v/>
      </c>
      <c r="M272" s="55"/>
      <c r="N272" s="80" t="str">
        <f t="shared" ref="N272:N335" si="18">IF(H:H="","",M272/G272)</f>
        <v/>
      </c>
      <c r="O272" s="56" t="str">
        <f t="shared" ref="O272:O335" si="19">IF(H272="","",SUM(G272-M272))</f>
        <v/>
      </c>
      <c r="P272" s="9"/>
      <c r="Q272" s="9"/>
      <c r="R272" s="9"/>
      <c r="S272" s="8"/>
      <c r="T272" s="8"/>
      <c r="U272" s="8"/>
      <c r="V272" s="8"/>
      <c r="W272" s="9"/>
      <c r="X272" s="9"/>
      <c r="Y272" s="9"/>
      <c r="Z272" s="9"/>
      <c r="AA272" s="9"/>
      <c r="AB272" s="8"/>
      <c r="AC272" s="8"/>
      <c r="AD272" s="8"/>
      <c r="AE272" s="8"/>
      <c r="AF272" s="8"/>
      <c r="AG272" s="8"/>
      <c r="AH272" s="8"/>
      <c r="AI272" s="8"/>
    </row>
    <row r="273" spans="2:35" ht="15.75" x14ac:dyDescent="0.25">
      <c r="B273" s="91" t="str">
        <f t="shared" ref="B273:B336" si="20">IF(D273="",IF(C273&lt;&gt;"","SELECT INVOICE",""),"")</f>
        <v/>
      </c>
      <c r="C273" s="33"/>
      <c r="D273" s="35"/>
      <c r="E273" s="28" t="str">
        <f>IFERROR(IF(OR(C273="",AND(C273&lt;&gt;"",D273="")),"",(VLOOKUP(C273,'APP BACKGROUND'!A:F,2,0))),"")</f>
        <v/>
      </c>
      <c r="F273" s="29" t="str">
        <f>IF(E273="","",(VLOOKUP(C273,'APP BACKGROUND'!A:F,5,0)))</f>
        <v/>
      </c>
      <c r="G273" s="27" t="str">
        <f>IF(E273="","",(VLOOKUP('Application Form'!C273,'APP BACKGROUND'!A:I,9,0)))</f>
        <v/>
      </c>
      <c r="H273" s="9"/>
      <c r="I273" s="9"/>
      <c r="J273" s="97" t="str">
        <f>IF(H273="","",(VLOOKUP(C273,'APP BACKGROUND'!A:M,13,0)))</f>
        <v/>
      </c>
      <c r="K273" s="98" t="str">
        <f t="shared" si="17"/>
        <v/>
      </c>
      <c r="L273" s="98" t="str">
        <f>IF(H273="","",(VLOOKUP(C273,'APP BACKGROUND'!A:K,11,0)))</f>
        <v/>
      </c>
      <c r="M273" s="55"/>
      <c r="N273" s="80" t="str">
        <f t="shared" si="18"/>
        <v/>
      </c>
      <c r="O273" s="56" t="str">
        <f t="shared" si="19"/>
        <v/>
      </c>
      <c r="P273" s="9"/>
      <c r="Q273" s="9"/>
      <c r="R273" s="9"/>
      <c r="S273" s="8"/>
      <c r="T273" s="8"/>
      <c r="U273" s="8"/>
      <c r="V273" s="8"/>
      <c r="W273" s="9"/>
      <c r="X273" s="9"/>
      <c r="Y273" s="9"/>
      <c r="Z273" s="9"/>
      <c r="AA273" s="9"/>
      <c r="AB273" s="8"/>
      <c r="AC273" s="8"/>
      <c r="AD273" s="8"/>
      <c r="AE273" s="8"/>
      <c r="AF273" s="8"/>
      <c r="AG273" s="8"/>
      <c r="AH273" s="8"/>
      <c r="AI273" s="8"/>
    </row>
    <row r="274" spans="2:35" ht="15.75" x14ac:dyDescent="0.25">
      <c r="B274" s="91" t="str">
        <f t="shared" si="20"/>
        <v/>
      </c>
      <c r="C274" s="33"/>
      <c r="D274" s="35"/>
      <c r="E274" s="28" t="str">
        <f>IFERROR(IF(OR(C274="",AND(C274&lt;&gt;"",D274="")),"",(VLOOKUP(C274,'APP BACKGROUND'!A:F,2,0))),"")</f>
        <v/>
      </c>
      <c r="F274" s="29" t="str">
        <f>IF(E274="","",(VLOOKUP(C274,'APP BACKGROUND'!A:F,5,0)))</f>
        <v/>
      </c>
      <c r="G274" s="27" t="str">
        <f>IF(E274="","",(VLOOKUP('Application Form'!C274,'APP BACKGROUND'!A:I,9,0)))</f>
        <v/>
      </c>
      <c r="H274" s="9"/>
      <c r="I274" s="9"/>
      <c r="J274" s="97" t="str">
        <f>IF(H274="","",(VLOOKUP(C274,'APP BACKGROUND'!A:M,13,0)))</f>
        <v/>
      </c>
      <c r="K274" s="98" t="str">
        <f t="shared" si="17"/>
        <v/>
      </c>
      <c r="L274" s="98" t="str">
        <f>IF(H274="","",(VLOOKUP(C274,'APP BACKGROUND'!A:K,11,0)))</f>
        <v/>
      </c>
      <c r="M274" s="55"/>
      <c r="N274" s="80" t="str">
        <f t="shared" si="18"/>
        <v/>
      </c>
      <c r="O274" s="56" t="str">
        <f t="shared" si="19"/>
        <v/>
      </c>
      <c r="P274" s="9"/>
      <c r="Q274" s="9"/>
      <c r="R274" s="9"/>
      <c r="S274" s="8"/>
      <c r="T274" s="8"/>
      <c r="U274" s="8"/>
      <c r="V274" s="8"/>
      <c r="W274" s="9"/>
      <c r="X274" s="9"/>
      <c r="Y274" s="9"/>
      <c r="Z274" s="9"/>
      <c r="AA274" s="9"/>
      <c r="AB274" s="8"/>
      <c r="AC274" s="8"/>
      <c r="AD274" s="8"/>
      <c r="AE274" s="8"/>
      <c r="AF274" s="8"/>
      <c r="AG274" s="8"/>
      <c r="AH274" s="8"/>
      <c r="AI274" s="8"/>
    </row>
    <row r="275" spans="2:35" ht="15.75" x14ac:dyDescent="0.25">
      <c r="B275" s="91" t="str">
        <f t="shared" si="20"/>
        <v/>
      </c>
      <c r="C275" s="33"/>
      <c r="D275" s="35"/>
      <c r="E275" s="28" t="str">
        <f>IFERROR(IF(OR(C275="",AND(C275&lt;&gt;"",D275="")),"",(VLOOKUP(C275,'APP BACKGROUND'!A:F,2,0))),"")</f>
        <v/>
      </c>
      <c r="F275" s="29" t="str">
        <f>IF(E275="","",(VLOOKUP(C275,'APP BACKGROUND'!A:F,5,0)))</f>
        <v/>
      </c>
      <c r="G275" s="27" t="str">
        <f>IF(E275="","",(VLOOKUP('Application Form'!C275,'APP BACKGROUND'!A:I,9,0)))</f>
        <v/>
      </c>
      <c r="H275" s="9"/>
      <c r="I275" s="9"/>
      <c r="J275" s="97" t="str">
        <f>IF(H275="","",(VLOOKUP(C275,'APP BACKGROUND'!A:M,13,0)))</f>
        <v/>
      </c>
      <c r="K275" s="98" t="str">
        <f t="shared" si="17"/>
        <v/>
      </c>
      <c r="L275" s="98" t="str">
        <f>IF(H275="","",(VLOOKUP(C275,'APP BACKGROUND'!A:K,11,0)))</f>
        <v/>
      </c>
      <c r="M275" s="55"/>
      <c r="N275" s="80" t="str">
        <f t="shared" si="18"/>
        <v/>
      </c>
      <c r="O275" s="56" t="str">
        <f t="shared" si="19"/>
        <v/>
      </c>
      <c r="P275" s="9"/>
      <c r="Q275" s="9"/>
      <c r="R275" s="9"/>
      <c r="S275" s="8"/>
      <c r="T275" s="8"/>
      <c r="U275" s="8"/>
      <c r="V275" s="8"/>
      <c r="W275" s="9"/>
      <c r="X275" s="9"/>
      <c r="Y275" s="9"/>
      <c r="Z275" s="9"/>
      <c r="AA275" s="9"/>
      <c r="AB275" s="8"/>
      <c r="AC275" s="8"/>
      <c r="AD275" s="8"/>
      <c r="AE275" s="8"/>
      <c r="AF275" s="8"/>
      <c r="AG275" s="8"/>
      <c r="AH275" s="8"/>
      <c r="AI275" s="8"/>
    </row>
    <row r="276" spans="2:35" ht="15.75" x14ac:dyDescent="0.25">
      <c r="B276" s="91" t="str">
        <f t="shared" si="20"/>
        <v/>
      </c>
      <c r="C276" s="33"/>
      <c r="D276" s="35"/>
      <c r="E276" s="28" t="str">
        <f>IFERROR(IF(OR(C276="",AND(C276&lt;&gt;"",D276="")),"",(VLOOKUP(C276,'APP BACKGROUND'!A:F,2,0))),"")</f>
        <v/>
      </c>
      <c r="F276" s="29" t="str">
        <f>IF(E276="","",(VLOOKUP(C276,'APP BACKGROUND'!A:F,5,0)))</f>
        <v/>
      </c>
      <c r="G276" s="27" t="str">
        <f>IF(E276="","",(VLOOKUP('Application Form'!C276,'APP BACKGROUND'!A:I,9,0)))</f>
        <v/>
      </c>
      <c r="H276" s="9"/>
      <c r="I276" s="9"/>
      <c r="J276" s="97" t="str">
        <f>IF(H276="","",(VLOOKUP(C276,'APP BACKGROUND'!A:M,13,0)))</f>
        <v/>
      </c>
      <c r="K276" s="98" t="str">
        <f t="shared" si="17"/>
        <v/>
      </c>
      <c r="L276" s="98" t="str">
        <f>IF(H276="","",(VLOOKUP(C276,'APP BACKGROUND'!A:K,11,0)))</f>
        <v/>
      </c>
      <c r="M276" s="55"/>
      <c r="N276" s="80" t="str">
        <f t="shared" si="18"/>
        <v/>
      </c>
      <c r="O276" s="56" t="str">
        <f t="shared" si="19"/>
        <v/>
      </c>
      <c r="P276" s="9"/>
      <c r="Q276" s="9"/>
      <c r="R276" s="9"/>
      <c r="S276" s="8"/>
      <c r="T276" s="8"/>
      <c r="U276" s="8"/>
      <c r="V276" s="8"/>
      <c r="W276" s="9"/>
      <c r="X276" s="9"/>
      <c r="Y276" s="9"/>
      <c r="Z276" s="9"/>
      <c r="AA276" s="9"/>
      <c r="AB276" s="8"/>
      <c r="AC276" s="8"/>
      <c r="AD276" s="8"/>
      <c r="AE276" s="8"/>
      <c r="AF276" s="8"/>
      <c r="AG276" s="8"/>
      <c r="AH276" s="8"/>
      <c r="AI276" s="8"/>
    </row>
    <row r="277" spans="2:35" ht="15.75" x14ac:dyDescent="0.25">
      <c r="B277" s="91" t="str">
        <f t="shared" si="20"/>
        <v/>
      </c>
      <c r="C277" s="33"/>
      <c r="D277" s="35"/>
      <c r="E277" s="28" t="str">
        <f>IFERROR(IF(OR(C277="",AND(C277&lt;&gt;"",D277="")),"",(VLOOKUP(C277,'APP BACKGROUND'!A:F,2,0))),"")</f>
        <v/>
      </c>
      <c r="F277" s="29" t="str">
        <f>IF(E277="","",(VLOOKUP(C277,'APP BACKGROUND'!A:F,5,0)))</f>
        <v/>
      </c>
      <c r="G277" s="27" t="str">
        <f>IF(E277="","",(VLOOKUP('Application Form'!C277,'APP BACKGROUND'!A:I,9,0)))</f>
        <v/>
      </c>
      <c r="H277" s="9"/>
      <c r="I277" s="9"/>
      <c r="J277" s="97" t="str">
        <f>IF(H277="","",(VLOOKUP(C277,'APP BACKGROUND'!A:M,13,0)))</f>
        <v/>
      </c>
      <c r="K277" s="98" t="str">
        <f t="shared" si="17"/>
        <v/>
      </c>
      <c r="L277" s="98" t="str">
        <f>IF(H277="","",(VLOOKUP(C277,'APP BACKGROUND'!A:K,11,0)))</f>
        <v/>
      </c>
      <c r="M277" s="55"/>
      <c r="N277" s="80" t="str">
        <f t="shared" si="18"/>
        <v/>
      </c>
      <c r="O277" s="56" t="str">
        <f t="shared" si="19"/>
        <v/>
      </c>
      <c r="P277" s="9"/>
      <c r="Q277" s="9"/>
      <c r="R277" s="9"/>
      <c r="S277" s="8"/>
      <c r="T277" s="8"/>
      <c r="U277" s="8"/>
      <c r="V277" s="8"/>
      <c r="W277" s="9"/>
      <c r="X277" s="9"/>
      <c r="Y277" s="9"/>
      <c r="Z277" s="9"/>
      <c r="AA277" s="9"/>
      <c r="AB277" s="8"/>
      <c r="AC277" s="8"/>
      <c r="AD277" s="8"/>
      <c r="AE277" s="8"/>
      <c r="AF277" s="8"/>
      <c r="AG277" s="8"/>
      <c r="AH277" s="8"/>
      <c r="AI277" s="8"/>
    </row>
    <row r="278" spans="2:35" ht="15.75" x14ac:dyDescent="0.25">
      <c r="B278" s="91" t="str">
        <f t="shared" si="20"/>
        <v/>
      </c>
      <c r="C278" s="33"/>
      <c r="D278" s="35"/>
      <c r="E278" s="28" t="str">
        <f>IFERROR(IF(OR(C278="",AND(C278&lt;&gt;"",D278="")),"",(VLOOKUP(C278,'APP BACKGROUND'!A:F,2,0))),"")</f>
        <v/>
      </c>
      <c r="F278" s="29" t="str">
        <f>IF(E278="","",(VLOOKUP(C278,'APP BACKGROUND'!A:F,5,0)))</f>
        <v/>
      </c>
      <c r="G278" s="27" t="str">
        <f>IF(E278="","",(VLOOKUP('Application Form'!C278,'APP BACKGROUND'!A:I,9,0)))</f>
        <v/>
      </c>
      <c r="H278" s="9"/>
      <c r="I278" s="9"/>
      <c r="J278" s="97" t="str">
        <f>IF(H278="","",(VLOOKUP(C278,'APP BACKGROUND'!A:M,13,0)))</f>
        <v/>
      </c>
      <c r="K278" s="98" t="str">
        <f t="shared" si="17"/>
        <v/>
      </c>
      <c r="L278" s="98" t="str">
        <f>IF(H278="","",(VLOOKUP(C278,'APP BACKGROUND'!A:K,11,0)))</f>
        <v/>
      </c>
      <c r="M278" s="55"/>
      <c r="N278" s="80" t="str">
        <f t="shared" si="18"/>
        <v/>
      </c>
      <c r="O278" s="56" t="str">
        <f t="shared" si="19"/>
        <v/>
      </c>
      <c r="P278" s="9"/>
      <c r="Q278" s="9"/>
      <c r="R278" s="9"/>
      <c r="S278" s="8"/>
      <c r="T278" s="8"/>
      <c r="U278" s="8"/>
      <c r="V278" s="8"/>
      <c r="W278" s="9"/>
      <c r="X278" s="9"/>
      <c r="Y278" s="9"/>
      <c r="Z278" s="9"/>
      <c r="AA278" s="9"/>
      <c r="AB278" s="8"/>
      <c r="AC278" s="8"/>
      <c r="AD278" s="8"/>
      <c r="AE278" s="8"/>
      <c r="AF278" s="8"/>
      <c r="AG278" s="8"/>
      <c r="AH278" s="8"/>
      <c r="AI278" s="8"/>
    </row>
    <row r="279" spans="2:35" ht="15.75" x14ac:dyDescent="0.25">
      <c r="B279" s="91" t="str">
        <f t="shared" si="20"/>
        <v/>
      </c>
      <c r="C279" s="33"/>
      <c r="D279" s="35"/>
      <c r="E279" s="28" t="str">
        <f>IFERROR(IF(OR(C279="",AND(C279&lt;&gt;"",D279="")),"",(VLOOKUP(C279,'APP BACKGROUND'!A:F,2,0))),"")</f>
        <v/>
      </c>
      <c r="F279" s="29" t="str">
        <f>IF(E279="","",(VLOOKUP(C279,'APP BACKGROUND'!A:F,5,0)))</f>
        <v/>
      </c>
      <c r="G279" s="27" t="str">
        <f>IF(E279="","",(VLOOKUP('Application Form'!C279,'APP BACKGROUND'!A:I,9,0)))</f>
        <v/>
      </c>
      <c r="H279" s="9"/>
      <c r="I279" s="9"/>
      <c r="J279" s="97" t="str">
        <f>IF(H279="","",(VLOOKUP(C279,'APP BACKGROUND'!A:M,13,0)))</f>
        <v/>
      </c>
      <c r="K279" s="98" t="str">
        <f t="shared" si="17"/>
        <v/>
      </c>
      <c r="L279" s="98" t="str">
        <f>IF(H279="","",(VLOOKUP(C279,'APP BACKGROUND'!A:K,11,0)))</f>
        <v/>
      </c>
      <c r="M279" s="55"/>
      <c r="N279" s="80" t="str">
        <f t="shared" si="18"/>
        <v/>
      </c>
      <c r="O279" s="56" t="str">
        <f t="shared" si="19"/>
        <v/>
      </c>
      <c r="P279" s="9"/>
      <c r="Q279" s="9"/>
      <c r="R279" s="9"/>
      <c r="S279" s="8"/>
      <c r="T279" s="8"/>
      <c r="U279" s="8"/>
      <c r="V279" s="8"/>
      <c r="W279" s="9"/>
      <c r="X279" s="9"/>
      <c r="Y279" s="9"/>
      <c r="Z279" s="9"/>
      <c r="AA279" s="9"/>
      <c r="AB279" s="8"/>
      <c r="AC279" s="8"/>
      <c r="AD279" s="8"/>
      <c r="AE279" s="8"/>
      <c r="AF279" s="8"/>
      <c r="AG279" s="8"/>
      <c r="AH279" s="8"/>
      <c r="AI279" s="8"/>
    </row>
    <row r="280" spans="2:35" ht="15.75" x14ac:dyDescent="0.25">
      <c r="B280" s="91" t="str">
        <f t="shared" si="20"/>
        <v/>
      </c>
      <c r="C280" s="33"/>
      <c r="D280" s="35"/>
      <c r="E280" s="28" t="str">
        <f>IFERROR(IF(OR(C280="",AND(C280&lt;&gt;"",D280="")),"",(VLOOKUP(C280,'APP BACKGROUND'!A:F,2,0))),"")</f>
        <v/>
      </c>
      <c r="F280" s="29" t="str">
        <f>IF(E280="","",(VLOOKUP(C280,'APP BACKGROUND'!A:F,5,0)))</f>
        <v/>
      </c>
      <c r="G280" s="27" t="str">
        <f>IF(E280="","",(VLOOKUP('Application Form'!C280,'APP BACKGROUND'!A:I,9,0)))</f>
        <v/>
      </c>
      <c r="H280" s="9"/>
      <c r="I280" s="9"/>
      <c r="J280" s="97" t="str">
        <f>IF(H280="","",(VLOOKUP(C280,'APP BACKGROUND'!A:M,13,0)))</f>
        <v/>
      </c>
      <c r="K280" s="98" t="str">
        <f t="shared" si="17"/>
        <v/>
      </c>
      <c r="L280" s="98" t="str">
        <f>IF(H280="","",(VLOOKUP(C280,'APP BACKGROUND'!A:K,11,0)))</f>
        <v/>
      </c>
      <c r="M280" s="55"/>
      <c r="N280" s="80" t="str">
        <f t="shared" si="18"/>
        <v/>
      </c>
      <c r="O280" s="56" t="str">
        <f t="shared" si="19"/>
        <v/>
      </c>
      <c r="P280" s="9"/>
      <c r="Q280" s="9"/>
      <c r="R280" s="9"/>
      <c r="S280" s="8"/>
      <c r="T280" s="8"/>
      <c r="U280" s="8"/>
      <c r="V280" s="8"/>
      <c r="W280" s="9"/>
      <c r="X280" s="9"/>
      <c r="Y280" s="9"/>
      <c r="Z280" s="9"/>
      <c r="AA280" s="9"/>
      <c r="AB280" s="8"/>
      <c r="AC280" s="8"/>
      <c r="AD280" s="8"/>
      <c r="AE280" s="8"/>
      <c r="AF280" s="8"/>
      <c r="AG280" s="8"/>
      <c r="AH280" s="8"/>
      <c r="AI280" s="8"/>
    </row>
    <row r="281" spans="2:35" ht="15.75" x14ac:dyDescent="0.25">
      <c r="B281" s="91" t="str">
        <f t="shared" si="20"/>
        <v/>
      </c>
      <c r="C281" s="33"/>
      <c r="D281" s="35"/>
      <c r="E281" s="28" t="str">
        <f>IFERROR(IF(OR(C281="",AND(C281&lt;&gt;"",D281="")),"",(VLOOKUP(C281,'APP BACKGROUND'!A:F,2,0))),"")</f>
        <v/>
      </c>
      <c r="F281" s="29" t="str">
        <f>IF(E281="","",(VLOOKUP(C281,'APP BACKGROUND'!A:F,5,0)))</f>
        <v/>
      </c>
      <c r="G281" s="27" t="str">
        <f>IF(E281="","",(VLOOKUP('Application Form'!C281,'APP BACKGROUND'!A:I,9,0)))</f>
        <v/>
      </c>
      <c r="H281" s="9"/>
      <c r="I281" s="9"/>
      <c r="J281" s="97" t="str">
        <f>IF(H281="","",(VLOOKUP(C281,'APP BACKGROUND'!A:M,13,0)))</f>
        <v/>
      </c>
      <c r="K281" s="98" t="str">
        <f t="shared" si="17"/>
        <v/>
      </c>
      <c r="L281" s="98" t="str">
        <f>IF(H281="","",(VLOOKUP(C281,'APP BACKGROUND'!A:K,11,0)))</f>
        <v/>
      </c>
      <c r="M281" s="55"/>
      <c r="N281" s="80" t="str">
        <f t="shared" si="18"/>
        <v/>
      </c>
      <c r="O281" s="56" t="str">
        <f t="shared" si="19"/>
        <v/>
      </c>
      <c r="P281" s="9"/>
      <c r="Q281" s="9"/>
      <c r="R281" s="9"/>
      <c r="S281" s="8"/>
      <c r="T281" s="8"/>
      <c r="U281" s="8"/>
      <c r="V281" s="8"/>
      <c r="W281" s="9"/>
      <c r="X281" s="9"/>
      <c r="Y281" s="9"/>
      <c r="Z281" s="9"/>
      <c r="AA281" s="9"/>
      <c r="AB281" s="8"/>
      <c r="AC281" s="8"/>
      <c r="AD281" s="8"/>
      <c r="AE281" s="8"/>
      <c r="AF281" s="8"/>
      <c r="AG281" s="8"/>
      <c r="AH281" s="8"/>
      <c r="AI281" s="8"/>
    </row>
    <row r="282" spans="2:35" ht="15.75" x14ac:dyDescent="0.25">
      <c r="B282" s="91" t="str">
        <f t="shared" si="20"/>
        <v/>
      </c>
      <c r="C282" s="33"/>
      <c r="D282" s="35"/>
      <c r="E282" s="28" t="str">
        <f>IFERROR(IF(OR(C282="",AND(C282&lt;&gt;"",D282="")),"",(VLOOKUP(C282,'APP BACKGROUND'!A:F,2,0))),"")</f>
        <v/>
      </c>
      <c r="F282" s="29" t="str">
        <f>IF(E282="","",(VLOOKUP(C282,'APP BACKGROUND'!A:F,5,0)))</f>
        <v/>
      </c>
      <c r="G282" s="27" t="str">
        <f>IF(E282="","",(VLOOKUP('Application Form'!C282,'APP BACKGROUND'!A:I,9,0)))</f>
        <v/>
      </c>
      <c r="H282" s="9"/>
      <c r="I282" s="9"/>
      <c r="J282" s="97" t="str">
        <f>IF(H282="","",(VLOOKUP(C282,'APP BACKGROUND'!A:M,13,0)))</f>
        <v/>
      </c>
      <c r="K282" s="98" t="str">
        <f t="shared" si="17"/>
        <v/>
      </c>
      <c r="L282" s="98" t="str">
        <f>IF(H282="","",(VLOOKUP(C282,'APP BACKGROUND'!A:K,11,0)))</f>
        <v/>
      </c>
      <c r="M282" s="55"/>
      <c r="N282" s="80" t="str">
        <f t="shared" si="18"/>
        <v/>
      </c>
      <c r="O282" s="56" t="str">
        <f t="shared" si="19"/>
        <v/>
      </c>
      <c r="P282" s="9"/>
      <c r="Q282" s="9"/>
      <c r="R282" s="9"/>
      <c r="S282" s="8"/>
      <c r="T282" s="8"/>
      <c r="U282" s="8"/>
      <c r="V282" s="8"/>
      <c r="W282" s="9"/>
      <c r="X282" s="9"/>
      <c r="Y282" s="9"/>
      <c r="Z282" s="9"/>
      <c r="AA282" s="9"/>
      <c r="AB282" s="8"/>
      <c r="AC282" s="8"/>
      <c r="AD282" s="8"/>
      <c r="AE282" s="8"/>
      <c r="AF282" s="8"/>
      <c r="AG282" s="8"/>
      <c r="AH282" s="8"/>
      <c r="AI282" s="8"/>
    </row>
    <row r="283" spans="2:35" ht="15.75" x14ac:dyDescent="0.25">
      <c r="B283" s="91" t="str">
        <f t="shared" si="20"/>
        <v/>
      </c>
      <c r="C283" s="33"/>
      <c r="D283" s="35"/>
      <c r="E283" s="28" t="str">
        <f>IFERROR(IF(OR(C283="",AND(C283&lt;&gt;"",D283="")),"",(VLOOKUP(C283,'APP BACKGROUND'!A:F,2,0))),"")</f>
        <v/>
      </c>
      <c r="F283" s="29" t="str">
        <f>IF(E283="","",(VLOOKUP(C283,'APP BACKGROUND'!A:F,5,0)))</f>
        <v/>
      </c>
      <c r="G283" s="27" t="str">
        <f>IF(E283="","",(VLOOKUP('Application Form'!C283,'APP BACKGROUND'!A:I,9,0)))</f>
        <v/>
      </c>
      <c r="H283" s="9"/>
      <c r="I283" s="9"/>
      <c r="J283" s="97" t="str">
        <f>IF(H283="","",(VLOOKUP(C283,'APP BACKGROUND'!A:M,13,0)))</f>
        <v/>
      </c>
      <c r="K283" s="98" t="str">
        <f t="shared" si="17"/>
        <v/>
      </c>
      <c r="L283" s="98" t="str">
        <f>IF(H283="","",(VLOOKUP(C283,'APP BACKGROUND'!A:K,11,0)))</f>
        <v/>
      </c>
      <c r="M283" s="55"/>
      <c r="N283" s="80" t="str">
        <f t="shared" si="18"/>
        <v/>
      </c>
      <c r="O283" s="56" t="str">
        <f t="shared" si="19"/>
        <v/>
      </c>
      <c r="P283" s="9"/>
      <c r="Q283" s="9"/>
      <c r="R283" s="9"/>
      <c r="S283" s="8"/>
      <c r="T283" s="8"/>
      <c r="U283" s="8"/>
      <c r="V283" s="8"/>
      <c r="W283" s="9"/>
      <c r="X283" s="9"/>
      <c r="Y283" s="9"/>
      <c r="Z283" s="9"/>
      <c r="AA283" s="9"/>
      <c r="AB283" s="8"/>
      <c r="AC283" s="8"/>
      <c r="AD283" s="8"/>
      <c r="AE283" s="8"/>
      <c r="AF283" s="8"/>
      <c r="AG283" s="8"/>
      <c r="AH283" s="8"/>
      <c r="AI283" s="8"/>
    </row>
    <row r="284" spans="2:35" ht="15.75" x14ac:dyDescent="0.25">
      <c r="B284" s="91" t="str">
        <f t="shared" si="20"/>
        <v/>
      </c>
      <c r="C284" s="33"/>
      <c r="D284" s="35"/>
      <c r="E284" s="28" t="str">
        <f>IFERROR(IF(OR(C284="",AND(C284&lt;&gt;"",D284="")),"",(VLOOKUP(C284,'APP BACKGROUND'!A:F,2,0))),"")</f>
        <v/>
      </c>
      <c r="F284" s="29" t="str">
        <f>IF(E284="","",(VLOOKUP(C284,'APP BACKGROUND'!A:F,5,0)))</f>
        <v/>
      </c>
      <c r="G284" s="27" t="str">
        <f>IF(E284="","",(VLOOKUP('Application Form'!C284,'APP BACKGROUND'!A:I,9,0)))</f>
        <v/>
      </c>
      <c r="H284" s="9"/>
      <c r="I284" s="9"/>
      <c r="J284" s="97" t="str">
        <f>IF(H284="","",(VLOOKUP(C284,'APP BACKGROUND'!A:M,13,0)))</f>
        <v/>
      </c>
      <c r="K284" s="98" t="str">
        <f t="shared" si="17"/>
        <v/>
      </c>
      <c r="L284" s="98" t="str">
        <f>IF(H284="","",(VLOOKUP(C284,'APP BACKGROUND'!A:K,11,0)))</f>
        <v/>
      </c>
      <c r="M284" s="55"/>
      <c r="N284" s="80" t="str">
        <f t="shared" si="18"/>
        <v/>
      </c>
      <c r="O284" s="56" t="str">
        <f t="shared" si="19"/>
        <v/>
      </c>
      <c r="P284" s="9"/>
      <c r="Q284" s="9"/>
      <c r="R284" s="9"/>
      <c r="S284" s="8"/>
      <c r="T284" s="8"/>
      <c r="U284" s="8"/>
      <c r="V284" s="8"/>
      <c r="W284" s="9"/>
      <c r="X284" s="9"/>
      <c r="Y284" s="9"/>
      <c r="Z284" s="9"/>
      <c r="AA284" s="9"/>
      <c r="AB284" s="8"/>
      <c r="AC284" s="8"/>
      <c r="AD284" s="8"/>
      <c r="AE284" s="8"/>
      <c r="AF284" s="8"/>
      <c r="AG284" s="8"/>
      <c r="AH284" s="8"/>
      <c r="AI284" s="8"/>
    </row>
    <row r="285" spans="2:35" ht="15.75" x14ac:dyDescent="0.25">
      <c r="B285" s="91" t="str">
        <f t="shared" si="20"/>
        <v/>
      </c>
      <c r="C285" s="33"/>
      <c r="D285" s="35"/>
      <c r="E285" s="28" t="str">
        <f>IFERROR(IF(OR(C285="",AND(C285&lt;&gt;"",D285="")),"",(VLOOKUP(C285,'APP BACKGROUND'!A:F,2,0))),"")</f>
        <v/>
      </c>
      <c r="F285" s="29" t="str">
        <f>IF(E285="","",(VLOOKUP(C285,'APP BACKGROUND'!A:F,5,0)))</f>
        <v/>
      </c>
      <c r="G285" s="27" t="str">
        <f>IF(E285="","",(VLOOKUP('Application Form'!C285,'APP BACKGROUND'!A:I,9,0)))</f>
        <v/>
      </c>
      <c r="H285" s="9"/>
      <c r="I285" s="9"/>
      <c r="J285" s="97" t="str">
        <f>IF(H285="","",(VLOOKUP(C285,'APP BACKGROUND'!A:M,13,0)))</f>
        <v/>
      </c>
      <c r="K285" s="98" t="str">
        <f t="shared" si="17"/>
        <v/>
      </c>
      <c r="L285" s="98" t="str">
        <f>IF(H285="","",(VLOOKUP(C285,'APP BACKGROUND'!A:K,11,0)))</f>
        <v/>
      </c>
      <c r="M285" s="55"/>
      <c r="N285" s="80" t="str">
        <f t="shared" si="18"/>
        <v/>
      </c>
      <c r="O285" s="56" t="str">
        <f t="shared" si="19"/>
        <v/>
      </c>
      <c r="P285" s="9"/>
      <c r="Q285" s="9"/>
      <c r="R285" s="9"/>
      <c r="S285" s="8"/>
      <c r="T285" s="8"/>
      <c r="U285" s="8"/>
      <c r="V285" s="8"/>
      <c r="W285" s="9"/>
      <c r="X285" s="9"/>
      <c r="Y285" s="9"/>
      <c r="Z285" s="9"/>
      <c r="AA285" s="9"/>
      <c r="AB285" s="8"/>
      <c r="AC285" s="8"/>
      <c r="AD285" s="8"/>
      <c r="AE285" s="8"/>
      <c r="AF285" s="8"/>
      <c r="AG285" s="8"/>
      <c r="AH285" s="8"/>
      <c r="AI285" s="8"/>
    </row>
    <row r="286" spans="2:35" ht="15.75" x14ac:dyDescent="0.25">
      <c r="B286" s="91" t="str">
        <f t="shared" si="20"/>
        <v/>
      </c>
      <c r="C286" s="33"/>
      <c r="D286" s="35"/>
      <c r="E286" s="28" t="str">
        <f>IFERROR(IF(OR(C286="",AND(C286&lt;&gt;"",D286="")),"",(VLOOKUP(C286,'APP BACKGROUND'!A:F,2,0))),"")</f>
        <v/>
      </c>
      <c r="F286" s="29" t="str">
        <f>IF(E286="","",(VLOOKUP(C286,'APP BACKGROUND'!A:F,5,0)))</f>
        <v/>
      </c>
      <c r="G286" s="27" t="str">
        <f>IF(E286="","",(VLOOKUP('Application Form'!C286,'APP BACKGROUND'!A:I,9,0)))</f>
        <v/>
      </c>
      <c r="H286" s="9"/>
      <c r="I286" s="9"/>
      <c r="J286" s="97" t="str">
        <f>IF(H286="","",(VLOOKUP(C286,'APP BACKGROUND'!A:M,13,0)))</f>
        <v/>
      </c>
      <c r="K286" s="98" t="str">
        <f t="shared" si="17"/>
        <v/>
      </c>
      <c r="L286" s="98" t="str">
        <f>IF(H286="","",(VLOOKUP(C286,'APP BACKGROUND'!A:K,11,0)))</f>
        <v/>
      </c>
      <c r="M286" s="55"/>
      <c r="N286" s="80" t="str">
        <f t="shared" si="18"/>
        <v/>
      </c>
      <c r="O286" s="56" t="str">
        <f t="shared" si="19"/>
        <v/>
      </c>
      <c r="P286" s="9"/>
      <c r="Q286" s="9"/>
      <c r="R286" s="9"/>
      <c r="S286" s="8"/>
      <c r="T286" s="8"/>
      <c r="U286" s="8"/>
      <c r="V286" s="8"/>
      <c r="W286" s="9"/>
      <c r="X286" s="9"/>
      <c r="Y286" s="9"/>
      <c r="Z286" s="9"/>
      <c r="AA286" s="9"/>
      <c r="AB286" s="8"/>
      <c r="AC286" s="8"/>
      <c r="AD286" s="8"/>
      <c r="AE286" s="8"/>
      <c r="AF286" s="8"/>
      <c r="AG286" s="8"/>
      <c r="AH286" s="8"/>
      <c r="AI286" s="8"/>
    </row>
    <row r="287" spans="2:35" ht="15.75" x14ac:dyDescent="0.25">
      <c r="B287" s="91" t="str">
        <f t="shared" si="20"/>
        <v/>
      </c>
      <c r="C287" s="33"/>
      <c r="D287" s="35"/>
      <c r="E287" s="28" t="str">
        <f>IFERROR(IF(OR(C287="",AND(C287&lt;&gt;"",D287="")),"",(VLOOKUP(C287,'APP BACKGROUND'!A:F,2,0))),"")</f>
        <v/>
      </c>
      <c r="F287" s="29" t="str">
        <f>IF(E287="","",(VLOOKUP(C287,'APP BACKGROUND'!A:F,5,0)))</f>
        <v/>
      </c>
      <c r="G287" s="27" t="str">
        <f>IF(E287="","",(VLOOKUP('Application Form'!C287,'APP BACKGROUND'!A:I,9,0)))</f>
        <v/>
      </c>
      <c r="H287" s="9"/>
      <c r="I287" s="9"/>
      <c r="J287" s="97" t="str">
        <f>IF(H287="","",(VLOOKUP(C287,'APP BACKGROUND'!A:M,13,0)))</f>
        <v/>
      </c>
      <c r="K287" s="98" t="str">
        <f t="shared" si="17"/>
        <v/>
      </c>
      <c r="L287" s="98" t="str">
        <f>IF(H287="","",(VLOOKUP(C287,'APP BACKGROUND'!A:K,11,0)))</f>
        <v/>
      </c>
      <c r="M287" s="55"/>
      <c r="N287" s="80" t="str">
        <f t="shared" si="18"/>
        <v/>
      </c>
      <c r="O287" s="56" t="str">
        <f t="shared" si="19"/>
        <v/>
      </c>
      <c r="P287" s="9"/>
      <c r="Q287" s="9"/>
      <c r="R287" s="9"/>
      <c r="S287" s="8"/>
      <c r="T287" s="8"/>
      <c r="U287" s="8"/>
      <c r="V287" s="8"/>
      <c r="W287" s="9"/>
      <c r="X287" s="9"/>
      <c r="Y287" s="9"/>
      <c r="Z287" s="9"/>
      <c r="AA287" s="9"/>
      <c r="AB287" s="8"/>
      <c r="AC287" s="8"/>
      <c r="AD287" s="8"/>
      <c r="AE287" s="8"/>
      <c r="AF287" s="8"/>
      <c r="AG287" s="8"/>
      <c r="AH287" s="8"/>
      <c r="AI287" s="8"/>
    </row>
    <row r="288" spans="2:35" ht="15.75" x14ac:dyDescent="0.25">
      <c r="B288" s="91" t="str">
        <f t="shared" si="20"/>
        <v/>
      </c>
      <c r="C288" s="33"/>
      <c r="D288" s="35"/>
      <c r="E288" s="28" t="str">
        <f>IFERROR(IF(OR(C288="",AND(C288&lt;&gt;"",D288="")),"",(VLOOKUP(C288,'APP BACKGROUND'!A:F,2,0))),"")</f>
        <v/>
      </c>
      <c r="F288" s="29" t="str">
        <f>IF(E288="","",(VLOOKUP(C288,'APP BACKGROUND'!A:F,5,0)))</f>
        <v/>
      </c>
      <c r="G288" s="27" t="str">
        <f>IF(E288="","",(VLOOKUP('Application Form'!C288,'APP BACKGROUND'!A:I,9,0)))</f>
        <v/>
      </c>
      <c r="H288" s="9"/>
      <c r="I288" s="9"/>
      <c r="J288" s="97" t="str">
        <f>IF(H288="","",(VLOOKUP(C288,'APP BACKGROUND'!A:M,13,0)))</f>
        <v/>
      </c>
      <c r="K288" s="98" t="str">
        <f t="shared" si="17"/>
        <v/>
      </c>
      <c r="L288" s="98" t="str">
        <f>IF(H288="","",(VLOOKUP(C288,'APP BACKGROUND'!A:K,11,0)))</f>
        <v/>
      </c>
      <c r="M288" s="55"/>
      <c r="N288" s="80" t="str">
        <f t="shared" si="18"/>
        <v/>
      </c>
      <c r="O288" s="56" t="str">
        <f t="shared" si="19"/>
        <v/>
      </c>
      <c r="P288" s="9"/>
      <c r="Q288" s="9"/>
      <c r="R288" s="9"/>
      <c r="S288" s="8"/>
      <c r="T288" s="8"/>
      <c r="U288" s="8"/>
      <c r="V288" s="8"/>
      <c r="W288" s="9"/>
      <c r="X288" s="9"/>
      <c r="Y288" s="9"/>
      <c r="Z288" s="9"/>
      <c r="AA288" s="9"/>
      <c r="AB288" s="8"/>
      <c r="AC288" s="8"/>
      <c r="AD288" s="8"/>
      <c r="AE288" s="8"/>
      <c r="AF288" s="8"/>
      <c r="AG288" s="8"/>
      <c r="AH288" s="8"/>
      <c r="AI288" s="8"/>
    </row>
    <row r="289" spans="2:35" ht="15.75" x14ac:dyDescent="0.25">
      <c r="B289" s="91" t="str">
        <f t="shared" si="20"/>
        <v/>
      </c>
      <c r="C289" s="33"/>
      <c r="D289" s="35"/>
      <c r="E289" s="28" t="str">
        <f>IFERROR(IF(OR(C289="",AND(C289&lt;&gt;"",D289="")),"",(VLOOKUP(C289,'APP BACKGROUND'!A:F,2,0))),"")</f>
        <v/>
      </c>
      <c r="F289" s="29" t="str">
        <f>IF(E289="","",(VLOOKUP(C289,'APP BACKGROUND'!A:F,5,0)))</f>
        <v/>
      </c>
      <c r="G289" s="27" t="str">
        <f>IF(E289="","",(VLOOKUP('Application Form'!C289,'APP BACKGROUND'!A:I,9,0)))</f>
        <v/>
      </c>
      <c r="H289" s="9"/>
      <c r="I289" s="9"/>
      <c r="J289" s="97" t="str">
        <f>IF(H289="","",(VLOOKUP(C289,'APP BACKGROUND'!A:M,13,0)))</f>
        <v/>
      </c>
      <c r="K289" s="98" t="str">
        <f t="shared" si="17"/>
        <v/>
      </c>
      <c r="L289" s="98" t="str">
        <f>IF(H289="","",(VLOOKUP(C289,'APP BACKGROUND'!A:K,11,0)))</f>
        <v/>
      </c>
      <c r="M289" s="55"/>
      <c r="N289" s="80" t="str">
        <f t="shared" si="18"/>
        <v/>
      </c>
      <c r="O289" s="56" t="str">
        <f t="shared" si="19"/>
        <v/>
      </c>
      <c r="P289" s="9"/>
      <c r="Q289" s="9"/>
      <c r="R289" s="9"/>
      <c r="S289" s="8"/>
      <c r="T289" s="8"/>
      <c r="U289" s="8"/>
      <c r="V289" s="8"/>
      <c r="W289" s="9"/>
      <c r="X289" s="9"/>
      <c r="Y289" s="9"/>
      <c r="Z289" s="9"/>
      <c r="AA289" s="9"/>
      <c r="AB289" s="8"/>
      <c r="AC289" s="8"/>
      <c r="AD289" s="8"/>
      <c r="AE289" s="8"/>
      <c r="AF289" s="8"/>
      <c r="AG289" s="8"/>
      <c r="AH289" s="8"/>
      <c r="AI289" s="8"/>
    </row>
    <row r="290" spans="2:35" ht="15.75" x14ac:dyDescent="0.25">
      <c r="B290" s="91" t="str">
        <f t="shared" si="20"/>
        <v/>
      </c>
      <c r="C290" s="33"/>
      <c r="D290" s="35"/>
      <c r="E290" s="28" t="str">
        <f>IFERROR(IF(OR(C290="",AND(C290&lt;&gt;"",D290="")),"",(VLOOKUP(C290,'APP BACKGROUND'!A:F,2,0))),"")</f>
        <v/>
      </c>
      <c r="F290" s="29" t="str">
        <f>IF(E290="","",(VLOOKUP(C290,'APP BACKGROUND'!A:F,5,0)))</f>
        <v/>
      </c>
      <c r="G290" s="27" t="str">
        <f>IF(E290="","",(VLOOKUP('Application Form'!C290,'APP BACKGROUND'!A:I,9,0)))</f>
        <v/>
      </c>
      <c r="H290" s="9"/>
      <c r="I290" s="9"/>
      <c r="J290" s="97" t="str">
        <f>IF(H290="","",(VLOOKUP(C290,'APP BACKGROUND'!A:M,13,0)))</f>
        <v/>
      </c>
      <c r="K290" s="98" t="str">
        <f t="shared" si="17"/>
        <v/>
      </c>
      <c r="L290" s="98" t="str">
        <f>IF(H290="","",(VLOOKUP(C290,'APP BACKGROUND'!A:K,11,0)))</f>
        <v/>
      </c>
      <c r="M290" s="55"/>
      <c r="N290" s="80" t="str">
        <f t="shared" si="18"/>
        <v/>
      </c>
      <c r="O290" s="56" t="str">
        <f t="shared" si="19"/>
        <v/>
      </c>
      <c r="P290" s="9"/>
      <c r="Q290" s="9"/>
      <c r="R290" s="9"/>
      <c r="S290" s="8"/>
      <c r="T290" s="8"/>
      <c r="U290" s="8"/>
      <c r="V290" s="8"/>
      <c r="W290" s="9"/>
      <c r="X290" s="9"/>
      <c r="Y290" s="9"/>
      <c r="Z290" s="9"/>
      <c r="AA290" s="9"/>
      <c r="AB290" s="8"/>
      <c r="AC290" s="8"/>
      <c r="AD290" s="8"/>
      <c r="AE290" s="8"/>
      <c r="AF290" s="8"/>
      <c r="AG290" s="8"/>
      <c r="AH290" s="8"/>
      <c r="AI290" s="8"/>
    </row>
    <row r="291" spans="2:35" ht="15.75" x14ac:dyDescent="0.25">
      <c r="B291" s="91" t="str">
        <f t="shared" si="20"/>
        <v/>
      </c>
      <c r="C291" s="33"/>
      <c r="D291" s="35"/>
      <c r="E291" s="28" t="str">
        <f>IFERROR(IF(OR(C291="",AND(C291&lt;&gt;"",D291="")),"",(VLOOKUP(C291,'APP BACKGROUND'!A:F,2,0))),"")</f>
        <v/>
      </c>
      <c r="F291" s="29" t="str">
        <f>IF(E291="","",(VLOOKUP(C291,'APP BACKGROUND'!A:F,5,0)))</f>
        <v/>
      </c>
      <c r="G291" s="27" t="str">
        <f>IF(E291="","",(VLOOKUP('Application Form'!C291,'APP BACKGROUND'!A:I,9,0)))</f>
        <v/>
      </c>
      <c r="H291" s="9"/>
      <c r="I291" s="9"/>
      <c r="J291" s="97" t="str">
        <f>IF(H291="","",(VLOOKUP(C291,'APP BACKGROUND'!A:M,13,0)))</f>
        <v/>
      </c>
      <c r="K291" s="98" t="str">
        <f t="shared" si="17"/>
        <v/>
      </c>
      <c r="L291" s="98" t="str">
        <f>IF(H291="","",(VLOOKUP(C291,'APP BACKGROUND'!A:K,11,0)))</f>
        <v/>
      </c>
      <c r="M291" s="55"/>
      <c r="N291" s="80" t="str">
        <f t="shared" si="18"/>
        <v/>
      </c>
      <c r="O291" s="56" t="str">
        <f t="shared" si="19"/>
        <v/>
      </c>
      <c r="P291" s="9"/>
      <c r="Q291" s="9"/>
      <c r="R291" s="9"/>
      <c r="S291" s="8"/>
      <c r="T291" s="8"/>
      <c r="U291" s="8"/>
      <c r="V291" s="8"/>
      <c r="W291" s="9"/>
      <c r="X291" s="9"/>
      <c r="Y291" s="9"/>
      <c r="Z291" s="9"/>
      <c r="AA291" s="9"/>
      <c r="AB291" s="8"/>
      <c r="AC291" s="8"/>
      <c r="AD291" s="8"/>
      <c r="AE291" s="8"/>
      <c r="AF291" s="8"/>
      <c r="AG291" s="8"/>
      <c r="AH291" s="8"/>
      <c r="AI291" s="8"/>
    </row>
    <row r="292" spans="2:35" ht="15.75" x14ac:dyDescent="0.25">
      <c r="B292" s="91" t="str">
        <f t="shared" si="20"/>
        <v/>
      </c>
      <c r="C292" s="33"/>
      <c r="D292" s="35"/>
      <c r="E292" s="28" t="str">
        <f>IFERROR(IF(OR(C292="",AND(C292&lt;&gt;"",D292="")),"",(VLOOKUP(C292,'APP BACKGROUND'!A:F,2,0))),"")</f>
        <v/>
      </c>
      <c r="F292" s="29" t="str">
        <f>IF(E292="","",(VLOOKUP(C292,'APP BACKGROUND'!A:F,5,0)))</f>
        <v/>
      </c>
      <c r="G292" s="27" t="str">
        <f>IF(E292="","",(VLOOKUP('Application Form'!C292,'APP BACKGROUND'!A:I,9,0)))</f>
        <v/>
      </c>
      <c r="H292" s="9"/>
      <c r="I292" s="9"/>
      <c r="J292" s="97" t="str">
        <f>IF(H292="","",(VLOOKUP(C292,'APP BACKGROUND'!A:M,13,0)))</f>
        <v/>
      </c>
      <c r="K292" s="98" t="str">
        <f t="shared" si="17"/>
        <v/>
      </c>
      <c r="L292" s="98" t="str">
        <f>IF(H292="","",(VLOOKUP(C292,'APP BACKGROUND'!A:K,11,0)))</f>
        <v/>
      </c>
      <c r="M292" s="55"/>
      <c r="N292" s="80" t="str">
        <f t="shared" si="18"/>
        <v/>
      </c>
      <c r="O292" s="56" t="str">
        <f t="shared" si="19"/>
        <v/>
      </c>
      <c r="P292" s="9"/>
      <c r="Q292" s="9"/>
      <c r="R292" s="9"/>
      <c r="S292" s="8"/>
      <c r="T292" s="8"/>
      <c r="U292" s="8"/>
      <c r="V292" s="8"/>
      <c r="W292" s="9"/>
      <c r="X292" s="9"/>
      <c r="Y292" s="9"/>
      <c r="Z292" s="9"/>
      <c r="AA292" s="9"/>
      <c r="AB292" s="8"/>
      <c r="AC292" s="8"/>
      <c r="AD292" s="8"/>
      <c r="AE292" s="8"/>
      <c r="AF292" s="8"/>
      <c r="AG292" s="8"/>
      <c r="AH292" s="8"/>
      <c r="AI292" s="8"/>
    </row>
    <row r="293" spans="2:35" ht="15.75" x14ac:dyDescent="0.25">
      <c r="B293" s="91" t="str">
        <f t="shared" si="20"/>
        <v/>
      </c>
      <c r="C293" s="33"/>
      <c r="D293" s="35"/>
      <c r="E293" s="28" t="str">
        <f>IFERROR(IF(OR(C293="",AND(C293&lt;&gt;"",D293="")),"",(VLOOKUP(C293,'APP BACKGROUND'!A:F,2,0))),"")</f>
        <v/>
      </c>
      <c r="F293" s="29" t="str">
        <f>IF(E293="","",(VLOOKUP(C293,'APP BACKGROUND'!A:F,5,0)))</f>
        <v/>
      </c>
      <c r="G293" s="27" t="str">
        <f>IF(E293="","",(VLOOKUP('Application Form'!C293,'APP BACKGROUND'!A:I,9,0)))</f>
        <v/>
      </c>
      <c r="H293" s="9"/>
      <c r="I293" s="9"/>
      <c r="J293" s="97" t="str">
        <f>IF(H293="","",(VLOOKUP(C293,'APP BACKGROUND'!A:M,13,0)))</f>
        <v/>
      </c>
      <c r="K293" s="98" t="str">
        <f t="shared" si="17"/>
        <v/>
      </c>
      <c r="L293" s="98" t="str">
        <f>IF(H293="","",(VLOOKUP(C293,'APP BACKGROUND'!A:K,11,0)))</f>
        <v/>
      </c>
      <c r="M293" s="55"/>
      <c r="N293" s="80" t="str">
        <f t="shared" si="18"/>
        <v/>
      </c>
      <c r="O293" s="56" t="str">
        <f t="shared" si="19"/>
        <v/>
      </c>
      <c r="P293" s="9"/>
      <c r="Q293" s="9"/>
      <c r="R293" s="9"/>
      <c r="S293" s="8"/>
      <c r="T293" s="8"/>
      <c r="U293" s="8"/>
      <c r="V293" s="8"/>
      <c r="W293" s="9"/>
      <c r="X293" s="9"/>
      <c r="Y293" s="9"/>
      <c r="Z293" s="9"/>
      <c r="AA293" s="9"/>
      <c r="AB293" s="8"/>
      <c r="AC293" s="8"/>
      <c r="AD293" s="8"/>
      <c r="AE293" s="8"/>
      <c r="AF293" s="8"/>
      <c r="AG293" s="8"/>
      <c r="AH293" s="8"/>
      <c r="AI293" s="8"/>
    </row>
    <row r="294" spans="2:35" ht="15.75" x14ac:dyDescent="0.25">
      <c r="B294" s="91" t="str">
        <f t="shared" si="20"/>
        <v/>
      </c>
      <c r="C294" s="33"/>
      <c r="D294" s="35"/>
      <c r="E294" s="28" t="str">
        <f>IFERROR(IF(OR(C294="",AND(C294&lt;&gt;"",D294="")),"",(VLOOKUP(C294,'APP BACKGROUND'!A:F,2,0))),"")</f>
        <v/>
      </c>
      <c r="F294" s="29" t="str">
        <f>IF(E294="","",(VLOOKUP(C294,'APP BACKGROUND'!A:F,5,0)))</f>
        <v/>
      </c>
      <c r="G294" s="27" t="str">
        <f>IF(E294="","",(VLOOKUP('Application Form'!C294,'APP BACKGROUND'!A:I,9,0)))</f>
        <v/>
      </c>
      <c r="H294" s="9"/>
      <c r="I294" s="9"/>
      <c r="J294" s="97" t="str">
        <f>IF(H294="","",(VLOOKUP(C294,'APP BACKGROUND'!A:M,13,0)))</f>
        <v/>
      </c>
      <c r="K294" s="98" t="str">
        <f t="shared" si="17"/>
        <v/>
      </c>
      <c r="L294" s="98" t="str">
        <f>IF(H294="","",(VLOOKUP(C294,'APP BACKGROUND'!A:K,11,0)))</f>
        <v/>
      </c>
      <c r="M294" s="55"/>
      <c r="N294" s="80" t="str">
        <f t="shared" si="18"/>
        <v/>
      </c>
      <c r="O294" s="56" t="str">
        <f t="shared" si="19"/>
        <v/>
      </c>
      <c r="P294" s="9"/>
      <c r="Q294" s="9"/>
      <c r="R294" s="9"/>
      <c r="S294" s="8"/>
      <c r="T294" s="8"/>
      <c r="U294" s="8"/>
      <c r="V294" s="8"/>
      <c r="W294" s="9"/>
      <c r="X294" s="9"/>
      <c r="Y294" s="9"/>
      <c r="Z294" s="9"/>
      <c r="AA294" s="9"/>
      <c r="AB294" s="8"/>
      <c r="AC294" s="8"/>
      <c r="AD294" s="8"/>
      <c r="AE294" s="8"/>
      <c r="AF294" s="8"/>
      <c r="AG294" s="8"/>
      <c r="AH294" s="8"/>
      <c r="AI294" s="8"/>
    </row>
    <row r="295" spans="2:35" ht="15.75" x14ac:dyDescent="0.25">
      <c r="B295" s="91" t="str">
        <f t="shared" si="20"/>
        <v/>
      </c>
      <c r="C295" s="33"/>
      <c r="D295" s="35"/>
      <c r="E295" s="28" t="str">
        <f>IFERROR(IF(OR(C295="",AND(C295&lt;&gt;"",D295="")),"",(VLOOKUP(C295,'APP BACKGROUND'!A:F,2,0))),"")</f>
        <v/>
      </c>
      <c r="F295" s="29" t="str">
        <f>IF(E295="","",(VLOOKUP(C295,'APP BACKGROUND'!A:F,5,0)))</f>
        <v/>
      </c>
      <c r="G295" s="27" t="str">
        <f>IF(E295="","",(VLOOKUP('Application Form'!C295,'APP BACKGROUND'!A:I,9,0)))</f>
        <v/>
      </c>
      <c r="H295" s="9"/>
      <c r="I295" s="9"/>
      <c r="J295" s="97" t="str">
        <f>IF(H295="","",(VLOOKUP(C295,'APP BACKGROUND'!A:M,13,0)))</f>
        <v/>
      </c>
      <c r="K295" s="98" t="str">
        <f t="shared" si="17"/>
        <v/>
      </c>
      <c r="L295" s="98" t="str">
        <f>IF(H295="","",(VLOOKUP(C295,'APP BACKGROUND'!A:K,11,0)))</f>
        <v/>
      </c>
      <c r="M295" s="55"/>
      <c r="N295" s="80" t="str">
        <f t="shared" si="18"/>
        <v/>
      </c>
      <c r="O295" s="56" t="str">
        <f t="shared" si="19"/>
        <v/>
      </c>
      <c r="P295" s="9"/>
      <c r="Q295" s="9"/>
      <c r="R295" s="9"/>
      <c r="S295" s="8"/>
      <c r="T295" s="8"/>
      <c r="U295" s="8"/>
      <c r="V295" s="8"/>
      <c r="W295" s="9"/>
      <c r="X295" s="9"/>
      <c r="Y295" s="9"/>
      <c r="Z295" s="9"/>
      <c r="AA295" s="9"/>
      <c r="AB295" s="8"/>
      <c r="AC295" s="8"/>
      <c r="AD295" s="8"/>
      <c r="AE295" s="8"/>
      <c r="AF295" s="8"/>
      <c r="AG295" s="8"/>
      <c r="AH295" s="8"/>
      <c r="AI295" s="8"/>
    </row>
    <row r="296" spans="2:35" ht="15.75" x14ac:dyDescent="0.25">
      <c r="B296" s="91" t="str">
        <f t="shared" si="20"/>
        <v/>
      </c>
      <c r="C296" s="33"/>
      <c r="D296" s="35"/>
      <c r="E296" s="28" t="str">
        <f>IFERROR(IF(OR(C296="",AND(C296&lt;&gt;"",D296="")),"",(VLOOKUP(C296,'APP BACKGROUND'!A:F,2,0))),"")</f>
        <v/>
      </c>
      <c r="F296" s="29" t="str">
        <f>IF(E296="","",(VLOOKUP(C296,'APP BACKGROUND'!A:F,5,0)))</f>
        <v/>
      </c>
      <c r="G296" s="27" t="str">
        <f>IF(E296="","",(VLOOKUP('Application Form'!C296,'APP BACKGROUND'!A:I,9,0)))</f>
        <v/>
      </c>
      <c r="H296" s="9"/>
      <c r="I296" s="9"/>
      <c r="J296" s="97" t="str">
        <f>IF(H296="","",(VLOOKUP(C296,'APP BACKGROUND'!A:M,13,0)))</f>
        <v/>
      </c>
      <c r="K296" s="98" t="str">
        <f t="shared" si="17"/>
        <v/>
      </c>
      <c r="L296" s="98" t="str">
        <f>IF(H296="","",(VLOOKUP(C296,'APP BACKGROUND'!A:K,11,0)))</f>
        <v/>
      </c>
      <c r="M296" s="55"/>
      <c r="N296" s="80" t="str">
        <f t="shared" si="18"/>
        <v/>
      </c>
      <c r="O296" s="56" t="str">
        <f t="shared" si="19"/>
        <v/>
      </c>
      <c r="P296" s="9"/>
      <c r="Q296" s="9"/>
      <c r="R296" s="9"/>
      <c r="S296" s="8"/>
      <c r="T296" s="8"/>
      <c r="U296" s="8"/>
      <c r="V296" s="8"/>
      <c r="W296" s="9"/>
      <c r="X296" s="9"/>
      <c r="Y296" s="9"/>
      <c r="Z296" s="9"/>
      <c r="AA296" s="9"/>
      <c r="AB296" s="8"/>
      <c r="AC296" s="8"/>
      <c r="AD296" s="8"/>
      <c r="AE296" s="8"/>
      <c r="AF296" s="8"/>
      <c r="AG296" s="8"/>
      <c r="AH296" s="8"/>
      <c r="AI296" s="8"/>
    </row>
    <row r="297" spans="2:35" ht="15.75" x14ac:dyDescent="0.25">
      <c r="B297" s="91" t="str">
        <f t="shared" si="20"/>
        <v/>
      </c>
      <c r="C297" s="33"/>
      <c r="D297" s="35"/>
      <c r="E297" s="28" t="str">
        <f>IFERROR(IF(OR(C297="",AND(C297&lt;&gt;"",D297="")),"",(VLOOKUP(C297,'APP BACKGROUND'!A:F,2,0))),"")</f>
        <v/>
      </c>
      <c r="F297" s="29" t="str">
        <f>IF(E297="","",(VLOOKUP(C297,'APP BACKGROUND'!A:F,5,0)))</f>
        <v/>
      </c>
      <c r="G297" s="27" t="str">
        <f>IF(E297="","",(VLOOKUP('Application Form'!C297,'APP BACKGROUND'!A:I,9,0)))</f>
        <v/>
      </c>
      <c r="H297" s="9"/>
      <c r="I297" s="9"/>
      <c r="J297" s="97" t="str">
        <f>IF(H297="","",(VLOOKUP(C297,'APP BACKGROUND'!A:M,13,0)))</f>
        <v/>
      </c>
      <c r="K297" s="98" t="str">
        <f t="shared" si="17"/>
        <v/>
      </c>
      <c r="L297" s="98" t="str">
        <f>IF(H297="","",(VLOOKUP(C297,'APP BACKGROUND'!A:K,11,0)))</f>
        <v/>
      </c>
      <c r="M297" s="55"/>
      <c r="N297" s="80" t="str">
        <f t="shared" si="18"/>
        <v/>
      </c>
      <c r="O297" s="56" t="str">
        <f t="shared" si="19"/>
        <v/>
      </c>
      <c r="P297" s="9"/>
      <c r="Q297" s="9"/>
      <c r="R297" s="9"/>
      <c r="S297" s="8"/>
      <c r="T297" s="8"/>
      <c r="U297" s="8"/>
      <c r="V297" s="8"/>
      <c r="W297" s="9"/>
      <c r="X297" s="9"/>
      <c r="Y297" s="9"/>
      <c r="Z297" s="9"/>
      <c r="AA297" s="9"/>
      <c r="AB297" s="8"/>
      <c r="AC297" s="8"/>
      <c r="AD297" s="8"/>
      <c r="AE297" s="8"/>
      <c r="AF297" s="8"/>
      <c r="AG297" s="8"/>
      <c r="AH297" s="8"/>
      <c r="AI297" s="8"/>
    </row>
    <row r="298" spans="2:35" ht="15.75" x14ac:dyDescent="0.25">
      <c r="B298" s="91" t="str">
        <f t="shared" si="20"/>
        <v/>
      </c>
      <c r="C298" s="33"/>
      <c r="D298" s="35"/>
      <c r="E298" s="28" t="str">
        <f>IFERROR(IF(OR(C298="",AND(C298&lt;&gt;"",D298="")),"",(VLOOKUP(C298,'APP BACKGROUND'!A:F,2,0))),"")</f>
        <v/>
      </c>
      <c r="F298" s="29" t="str">
        <f>IF(E298="","",(VLOOKUP(C298,'APP BACKGROUND'!A:F,5,0)))</f>
        <v/>
      </c>
      <c r="G298" s="27" t="str">
        <f>IF(E298="","",(VLOOKUP('Application Form'!C298,'APP BACKGROUND'!A:I,9,0)))</f>
        <v/>
      </c>
      <c r="H298" s="9"/>
      <c r="I298" s="9"/>
      <c r="J298" s="97" t="str">
        <f>IF(H298="","",(VLOOKUP(C298,'APP BACKGROUND'!A:M,13,0)))</f>
        <v/>
      </c>
      <c r="K298" s="98" t="str">
        <f t="shared" si="17"/>
        <v/>
      </c>
      <c r="L298" s="98" t="str">
        <f>IF(H298="","",(VLOOKUP(C298,'APP BACKGROUND'!A:K,11,0)))</f>
        <v/>
      </c>
      <c r="M298" s="55"/>
      <c r="N298" s="80" t="str">
        <f t="shared" si="18"/>
        <v/>
      </c>
      <c r="O298" s="56" t="str">
        <f t="shared" si="19"/>
        <v/>
      </c>
      <c r="P298" s="9"/>
      <c r="Q298" s="9"/>
      <c r="R298" s="9"/>
      <c r="S298" s="8"/>
      <c r="T298" s="8"/>
      <c r="U298" s="8"/>
      <c r="V298" s="8"/>
      <c r="W298" s="9"/>
      <c r="X298" s="9"/>
      <c r="Y298" s="9"/>
      <c r="Z298" s="9"/>
      <c r="AA298" s="9"/>
      <c r="AB298" s="8"/>
      <c r="AC298" s="8"/>
      <c r="AD298" s="8"/>
      <c r="AE298" s="8"/>
      <c r="AF298" s="8"/>
      <c r="AG298" s="8"/>
      <c r="AH298" s="8"/>
      <c r="AI298" s="8"/>
    </row>
    <row r="299" spans="2:35" ht="15.75" x14ac:dyDescent="0.25">
      <c r="B299" s="91" t="str">
        <f t="shared" si="20"/>
        <v/>
      </c>
      <c r="C299" s="33"/>
      <c r="D299" s="35"/>
      <c r="E299" s="28" t="str">
        <f>IFERROR(IF(OR(C299="",AND(C299&lt;&gt;"",D299="")),"",(VLOOKUP(C299,'APP BACKGROUND'!A:F,2,0))),"")</f>
        <v/>
      </c>
      <c r="F299" s="29" t="str">
        <f>IF(E299="","",(VLOOKUP(C299,'APP BACKGROUND'!A:F,5,0)))</f>
        <v/>
      </c>
      <c r="G299" s="27" t="str">
        <f>IF(E299="","",(VLOOKUP('Application Form'!C299,'APP BACKGROUND'!A:I,9,0)))</f>
        <v/>
      </c>
      <c r="H299" s="9"/>
      <c r="I299" s="9"/>
      <c r="J299" s="97" t="str">
        <f>IF(H299="","",(VLOOKUP(C299,'APP BACKGROUND'!A:M,13,0)))</f>
        <v/>
      </c>
      <c r="K299" s="98" t="str">
        <f t="shared" si="17"/>
        <v/>
      </c>
      <c r="L299" s="98" t="str">
        <f>IF(H299="","",(VLOOKUP(C299,'APP BACKGROUND'!A:K,11,0)))</f>
        <v/>
      </c>
      <c r="M299" s="55"/>
      <c r="N299" s="80" t="str">
        <f t="shared" si="18"/>
        <v/>
      </c>
      <c r="O299" s="56" t="str">
        <f t="shared" si="19"/>
        <v/>
      </c>
      <c r="P299" s="9"/>
      <c r="Q299" s="9"/>
      <c r="R299" s="9"/>
      <c r="S299" s="8"/>
      <c r="T299" s="8"/>
      <c r="U299" s="8"/>
      <c r="V299" s="8"/>
      <c r="W299" s="9"/>
      <c r="X299" s="9"/>
      <c r="Y299" s="9"/>
      <c r="Z299" s="9"/>
      <c r="AA299" s="9"/>
      <c r="AB299" s="8"/>
      <c r="AC299" s="8"/>
      <c r="AD299" s="8"/>
      <c r="AE299" s="8"/>
      <c r="AF299" s="8"/>
      <c r="AG299" s="8"/>
      <c r="AH299" s="8"/>
      <c r="AI299" s="8"/>
    </row>
    <row r="300" spans="2:35" ht="15.75" x14ac:dyDescent="0.25">
      <c r="B300" s="91" t="str">
        <f t="shared" si="20"/>
        <v/>
      </c>
      <c r="C300" s="33"/>
      <c r="D300" s="35"/>
      <c r="E300" s="28" t="str">
        <f>IFERROR(IF(OR(C300="",AND(C300&lt;&gt;"",D300="")),"",(VLOOKUP(C300,'APP BACKGROUND'!A:F,2,0))),"")</f>
        <v/>
      </c>
      <c r="F300" s="29" t="str">
        <f>IF(E300="","",(VLOOKUP(C300,'APP BACKGROUND'!A:F,5,0)))</f>
        <v/>
      </c>
      <c r="G300" s="27" t="str">
        <f>IF(E300="","",(VLOOKUP('Application Form'!C300,'APP BACKGROUND'!A:I,9,0)))</f>
        <v/>
      </c>
      <c r="H300" s="9"/>
      <c r="I300" s="9"/>
      <c r="J300" s="97" t="str">
        <f>IF(H300="","",(VLOOKUP(C300,'APP BACKGROUND'!A:M,13,0)))</f>
        <v/>
      </c>
      <c r="K300" s="98" t="str">
        <f t="shared" si="17"/>
        <v/>
      </c>
      <c r="L300" s="98" t="str">
        <f>IF(H300="","",(VLOOKUP(C300,'APP BACKGROUND'!A:K,11,0)))</f>
        <v/>
      </c>
      <c r="M300" s="55"/>
      <c r="N300" s="80" t="str">
        <f t="shared" si="18"/>
        <v/>
      </c>
      <c r="O300" s="56" t="str">
        <f t="shared" si="19"/>
        <v/>
      </c>
      <c r="P300" s="9"/>
      <c r="Q300" s="9"/>
      <c r="R300" s="9"/>
      <c r="S300" s="8"/>
      <c r="T300" s="8"/>
      <c r="U300" s="8"/>
      <c r="V300" s="8"/>
      <c r="W300" s="9"/>
      <c r="X300" s="9"/>
      <c r="Y300" s="9"/>
      <c r="Z300" s="9"/>
      <c r="AA300" s="9"/>
      <c r="AB300" s="8"/>
      <c r="AC300" s="8"/>
      <c r="AD300" s="8"/>
      <c r="AE300" s="8"/>
      <c r="AF300" s="8"/>
      <c r="AG300" s="8"/>
      <c r="AH300" s="8"/>
      <c r="AI300" s="8"/>
    </row>
    <row r="301" spans="2:35" ht="15.75" x14ac:dyDescent="0.25">
      <c r="B301" s="91" t="str">
        <f t="shared" si="20"/>
        <v/>
      </c>
      <c r="C301" s="33"/>
      <c r="D301" s="35"/>
      <c r="E301" s="28" t="str">
        <f>IFERROR(IF(OR(C301="",AND(C301&lt;&gt;"",D301="")),"",(VLOOKUP(C301,'APP BACKGROUND'!A:F,2,0))),"")</f>
        <v/>
      </c>
      <c r="F301" s="29" t="str">
        <f>IF(E301="","",(VLOOKUP(C301,'APP BACKGROUND'!A:F,5,0)))</f>
        <v/>
      </c>
      <c r="G301" s="27" t="str">
        <f>IF(E301="","",(VLOOKUP('Application Form'!C301,'APP BACKGROUND'!A:I,9,0)))</f>
        <v/>
      </c>
      <c r="H301" s="9"/>
      <c r="I301" s="9"/>
      <c r="J301" s="97" t="str">
        <f>IF(H301="","",(VLOOKUP(C301,'APP BACKGROUND'!A:M,13,0)))</f>
        <v/>
      </c>
      <c r="K301" s="98" t="str">
        <f t="shared" si="17"/>
        <v/>
      </c>
      <c r="L301" s="98" t="str">
        <f>IF(H301="","",(VLOOKUP(C301,'APP BACKGROUND'!A:K,11,0)))</f>
        <v/>
      </c>
      <c r="M301" s="55"/>
      <c r="N301" s="80" t="str">
        <f t="shared" si="18"/>
        <v/>
      </c>
      <c r="O301" s="56" t="str">
        <f t="shared" si="19"/>
        <v/>
      </c>
      <c r="P301" s="9"/>
      <c r="Q301" s="9"/>
      <c r="R301" s="9"/>
      <c r="S301" s="8"/>
      <c r="T301" s="8"/>
      <c r="U301" s="8"/>
      <c r="V301" s="8"/>
      <c r="W301" s="9"/>
      <c r="X301" s="9"/>
      <c r="Y301" s="9"/>
      <c r="Z301" s="9"/>
      <c r="AA301" s="9"/>
      <c r="AB301" s="8"/>
      <c r="AC301" s="8"/>
      <c r="AD301" s="8"/>
      <c r="AE301" s="8"/>
      <c r="AF301" s="8"/>
      <c r="AG301" s="8"/>
      <c r="AH301" s="8"/>
      <c r="AI301" s="8"/>
    </row>
    <row r="302" spans="2:35" ht="15.75" x14ac:dyDescent="0.25">
      <c r="B302" s="91" t="str">
        <f t="shared" si="20"/>
        <v/>
      </c>
      <c r="C302" s="33"/>
      <c r="D302" s="35"/>
      <c r="E302" s="28" t="str">
        <f>IFERROR(IF(OR(C302="",AND(C302&lt;&gt;"",D302="")),"",(VLOOKUP(C302,'APP BACKGROUND'!A:F,2,0))),"")</f>
        <v/>
      </c>
      <c r="F302" s="29" t="str">
        <f>IF(E302="","",(VLOOKUP(C302,'APP BACKGROUND'!A:F,5,0)))</f>
        <v/>
      </c>
      <c r="G302" s="27" t="str">
        <f>IF(E302="","",(VLOOKUP('Application Form'!C302,'APP BACKGROUND'!A:I,9,0)))</f>
        <v/>
      </c>
      <c r="H302" s="9"/>
      <c r="I302" s="9"/>
      <c r="J302" s="97" t="str">
        <f>IF(H302="","",(VLOOKUP(C302,'APP BACKGROUND'!A:M,13,0)))</f>
        <v/>
      </c>
      <c r="K302" s="98" t="str">
        <f t="shared" si="17"/>
        <v/>
      </c>
      <c r="L302" s="98" t="str">
        <f>IF(H302="","",(VLOOKUP(C302,'APP BACKGROUND'!A:K,11,0)))</f>
        <v/>
      </c>
      <c r="M302" s="55"/>
      <c r="N302" s="80" t="str">
        <f t="shared" si="18"/>
        <v/>
      </c>
      <c r="O302" s="56" t="str">
        <f t="shared" si="19"/>
        <v/>
      </c>
      <c r="P302" s="9"/>
      <c r="Q302" s="9"/>
      <c r="R302" s="9"/>
      <c r="S302" s="8"/>
      <c r="T302" s="8"/>
      <c r="U302" s="8"/>
      <c r="V302" s="8"/>
      <c r="W302" s="9"/>
      <c r="X302" s="9"/>
      <c r="Y302" s="9"/>
      <c r="Z302" s="9"/>
      <c r="AA302" s="9"/>
      <c r="AB302" s="8"/>
      <c r="AC302" s="8"/>
      <c r="AD302" s="8"/>
      <c r="AE302" s="8"/>
      <c r="AF302" s="8"/>
      <c r="AG302" s="8"/>
      <c r="AH302" s="8"/>
      <c r="AI302" s="8"/>
    </row>
    <row r="303" spans="2:35" ht="15.75" x14ac:dyDescent="0.25">
      <c r="B303" s="91" t="str">
        <f t="shared" si="20"/>
        <v/>
      </c>
      <c r="C303" s="33"/>
      <c r="D303" s="35"/>
      <c r="E303" s="28" t="str">
        <f>IFERROR(IF(OR(C303="",AND(C303&lt;&gt;"",D303="")),"",(VLOOKUP(C303,'APP BACKGROUND'!A:F,2,0))),"")</f>
        <v/>
      </c>
      <c r="F303" s="29" t="str">
        <f>IF(E303="","",(VLOOKUP(C303,'APP BACKGROUND'!A:F,5,0)))</f>
        <v/>
      </c>
      <c r="G303" s="27" t="str">
        <f>IF(E303="","",(VLOOKUP('Application Form'!C303,'APP BACKGROUND'!A:I,9,0)))</f>
        <v/>
      </c>
      <c r="H303" s="9"/>
      <c r="I303" s="9"/>
      <c r="J303" s="97" t="str">
        <f>IF(H303="","",(VLOOKUP(C303,'APP BACKGROUND'!A:M,13,0)))</f>
        <v/>
      </c>
      <c r="K303" s="98" t="str">
        <f t="shared" si="17"/>
        <v/>
      </c>
      <c r="L303" s="98" t="str">
        <f>IF(H303="","",(VLOOKUP(C303,'APP BACKGROUND'!A:K,11,0)))</f>
        <v/>
      </c>
      <c r="M303" s="55"/>
      <c r="N303" s="80" t="str">
        <f t="shared" si="18"/>
        <v/>
      </c>
      <c r="O303" s="56" t="str">
        <f t="shared" si="19"/>
        <v/>
      </c>
      <c r="P303" s="9"/>
      <c r="Q303" s="9"/>
      <c r="R303" s="9"/>
      <c r="S303" s="8"/>
      <c r="T303" s="8"/>
      <c r="U303" s="8"/>
      <c r="V303" s="8"/>
      <c r="W303" s="9"/>
      <c r="X303" s="9"/>
      <c r="Y303" s="9"/>
      <c r="Z303" s="9"/>
      <c r="AA303" s="9"/>
      <c r="AB303" s="8"/>
      <c r="AC303" s="8"/>
      <c r="AD303" s="8"/>
      <c r="AE303" s="8"/>
      <c r="AF303" s="8"/>
      <c r="AG303" s="8"/>
      <c r="AH303" s="8"/>
      <c r="AI303" s="8"/>
    </row>
    <row r="304" spans="2:35" ht="15.75" x14ac:dyDescent="0.25">
      <c r="B304" s="91" t="str">
        <f t="shared" si="20"/>
        <v/>
      </c>
      <c r="C304" s="33"/>
      <c r="D304" s="35"/>
      <c r="E304" s="28" t="str">
        <f>IFERROR(IF(OR(C304="",AND(C304&lt;&gt;"",D304="")),"",(VLOOKUP(C304,'APP BACKGROUND'!A:F,2,0))),"")</f>
        <v/>
      </c>
      <c r="F304" s="29" t="str">
        <f>IF(E304="","",(VLOOKUP(C304,'APP BACKGROUND'!A:F,5,0)))</f>
        <v/>
      </c>
      <c r="G304" s="27" t="str">
        <f>IF(E304="","",(VLOOKUP('Application Form'!C304,'APP BACKGROUND'!A:I,9,0)))</f>
        <v/>
      </c>
      <c r="H304" s="9"/>
      <c r="I304" s="9"/>
      <c r="J304" s="97" t="str">
        <f>IF(H304="","",(VLOOKUP(C304,'APP BACKGROUND'!A:M,13,0)))</f>
        <v/>
      </c>
      <c r="K304" s="98" t="str">
        <f t="shared" si="17"/>
        <v/>
      </c>
      <c r="L304" s="98" t="str">
        <f>IF(H304="","",(VLOOKUP(C304,'APP BACKGROUND'!A:K,11,0)))</f>
        <v/>
      </c>
      <c r="M304" s="55"/>
      <c r="N304" s="80" t="str">
        <f t="shared" si="18"/>
        <v/>
      </c>
      <c r="O304" s="56" t="str">
        <f t="shared" si="19"/>
        <v/>
      </c>
      <c r="P304" s="9"/>
      <c r="Q304" s="9"/>
      <c r="R304" s="9"/>
      <c r="S304" s="8"/>
      <c r="T304" s="8"/>
      <c r="U304" s="8"/>
      <c r="V304" s="8"/>
      <c r="W304" s="9"/>
      <c r="X304" s="9"/>
      <c r="Y304" s="9"/>
      <c r="Z304" s="9"/>
      <c r="AA304" s="9"/>
      <c r="AB304" s="8"/>
      <c r="AC304" s="8"/>
      <c r="AD304" s="8"/>
      <c r="AE304" s="8"/>
      <c r="AF304" s="8"/>
      <c r="AG304" s="8"/>
      <c r="AH304" s="8"/>
      <c r="AI304" s="8"/>
    </row>
    <row r="305" spans="2:35" ht="15.75" x14ac:dyDescent="0.25">
      <c r="B305" s="91" t="str">
        <f t="shared" si="20"/>
        <v/>
      </c>
      <c r="C305" s="33"/>
      <c r="D305" s="35"/>
      <c r="E305" s="28" t="str">
        <f>IFERROR(IF(OR(C305="",AND(C305&lt;&gt;"",D305="")),"",(VLOOKUP(C305,'APP BACKGROUND'!A:F,2,0))),"")</f>
        <v/>
      </c>
      <c r="F305" s="29" t="str">
        <f>IF(E305="","",(VLOOKUP(C305,'APP BACKGROUND'!A:F,5,0)))</f>
        <v/>
      </c>
      <c r="G305" s="27" t="str">
        <f>IF(E305="","",(VLOOKUP('Application Form'!C305,'APP BACKGROUND'!A:I,9,0)))</f>
        <v/>
      </c>
      <c r="H305" s="9"/>
      <c r="I305" s="9"/>
      <c r="J305" s="97" t="str">
        <f>IF(H305="","",(VLOOKUP(C305,'APP BACKGROUND'!A:M,13,0)))</f>
        <v/>
      </c>
      <c r="K305" s="98" t="str">
        <f t="shared" si="17"/>
        <v/>
      </c>
      <c r="L305" s="98" t="str">
        <f>IF(H305="","",(VLOOKUP(C305,'APP BACKGROUND'!A:K,11,0)))</f>
        <v/>
      </c>
      <c r="M305" s="55"/>
      <c r="N305" s="80" t="str">
        <f t="shared" si="18"/>
        <v/>
      </c>
      <c r="O305" s="56" t="str">
        <f t="shared" si="19"/>
        <v/>
      </c>
      <c r="P305" s="9"/>
      <c r="Q305" s="9"/>
      <c r="R305" s="9"/>
      <c r="S305" s="8"/>
      <c r="T305" s="8"/>
      <c r="U305" s="8"/>
      <c r="V305" s="8"/>
      <c r="W305" s="9"/>
      <c r="X305" s="9"/>
      <c r="Y305" s="9"/>
      <c r="Z305" s="9"/>
      <c r="AA305" s="9"/>
      <c r="AB305" s="8"/>
      <c r="AC305" s="8"/>
      <c r="AD305" s="8"/>
      <c r="AE305" s="8"/>
      <c r="AF305" s="8"/>
      <c r="AG305" s="8"/>
      <c r="AH305" s="8"/>
      <c r="AI305" s="8"/>
    </row>
    <row r="306" spans="2:35" ht="15.75" x14ac:dyDescent="0.25">
      <c r="B306" s="91" t="str">
        <f t="shared" si="20"/>
        <v/>
      </c>
      <c r="C306" s="33"/>
      <c r="D306" s="35"/>
      <c r="E306" s="28" t="str">
        <f>IFERROR(IF(OR(C306="",AND(C306&lt;&gt;"",D306="")),"",(VLOOKUP(C306,'APP BACKGROUND'!A:F,2,0))),"")</f>
        <v/>
      </c>
      <c r="F306" s="29" t="str">
        <f>IF(E306="","",(VLOOKUP(C306,'APP BACKGROUND'!A:F,5,0)))</f>
        <v/>
      </c>
      <c r="G306" s="27" t="str">
        <f>IF(E306="","",(VLOOKUP('Application Form'!C306,'APP BACKGROUND'!A:I,9,0)))</f>
        <v/>
      </c>
      <c r="H306" s="9"/>
      <c r="I306" s="9"/>
      <c r="J306" s="97" t="str">
        <f>IF(H306="","",(VLOOKUP(C306,'APP BACKGROUND'!A:M,13,0)))</f>
        <v/>
      </c>
      <c r="K306" s="98" t="str">
        <f t="shared" si="17"/>
        <v/>
      </c>
      <c r="L306" s="98" t="str">
        <f>IF(H306="","",(VLOOKUP(C306,'APP BACKGROUND'!A:K,11,0)))</f>
        <v/>
      </c>
      <c r="M306" s="55"/>
      <c r="N306" s="80" t="str">
        <f t="shared" si="18"/>
        <v/>
      </c>
      <c r="O306" s="56" t="str">
        <f t="shared" si="19"/>
        <v/>
      </c>
      <c r="P306" s="9"/>
      <c r="Q306" s="9"/>
      <c r="R306" s="9"/>
      <c r="S306" s="8"/>
      <c r="T306" s="8"/>
      <c r="U306" s="8"/>
      <c r="V306" s="8"/>
      <c r="W306" s="9"/>
      <c r="X306" s="9"/>
      <c r="Y306" s="9"/>
      <c r="Z306" s="9"/>
      <c r="AA306" s="9"/>
      <c r="AB306" s="8"/>
      <c r="AC306" s="8"/>
      <c r="AD306" s="8"/>
      <c r="AE306" s="8"/>
      <c r="AF306" s="8"/>
      <c r="AG306" s="8"/>
      <c r="AH306" s="8"/>
      <c r="AI306" s="8"/>
    </row>
    <row r="307" spans="2:35" ht="15.75" x14ac:dyDescent="0.25">
      <c r="B307" s="91" t="str">
        <f t="shared" si="20"/>
        <v/>
      </c>
      <c r="C307" s="33"/>
      <c r="D307" s="35"/>
      <c r="E307" s="28" t="str">
        <f>IFERROR(IF(OR(C307="",AND(C307&lt;&gt;"",D307="")),"",(VLOOKUP(C307,'APP BACKGROUND'!A:F,2,0))),"")</f>
        <v/>
      </c>
      <c r="F307" s="29" t="str">
        <f>IF(E307="","",(VLOOKUP(C307,'APP BACKGROUND'!A:F,5,0)))</f>
        <v/>
      </c>
      <c r="G307" s="27" t="str">
        <f>IF(E307="","",(VLOOKUP('Application Form'!C307,'APP BACKGROUND'!A:I,9,0)))</f>
        <v/>
      </c>
      <c r="H307" s="9"/>
      <c r="I307" s="9"/>
      <c r="J307" s="97" t="str">
        <f>IF(H307="","",(VLOOKUP(C307,'APP BACKGROUND'!A:M,13,0)))</f>
        <v/>
      </c>
      <c r="K307" s="98" t="str">
        <f t="shared" si="17"/>
        <v/>
      </c>
      <c r="L307" s="98" t="str">
        <f>IF(H307="","",(VLOOKUP(C307,'APP BACKGROUND'!A:K,11,0)))</f>
        <v/>
      </c>
      <c r="M307" s="55"/>
      <c r="N307" s="80" t="str">
        <f t="shared" si="18"/>
        <v/>
      </c>
      <c r="O307" s="56" t="str">
        <f t="shared" si="19"/>
        <v/>
      </c>
      <c r="P307" s="9"/>
      <c r="Q307" s="9"/>
      <c r="R307" s="9"/>
      <c r="S307" s="8"/>
      <c r="T307" s="8"/>
      <c r="U307" s="8"/>
      <c r="V307" s="8"/>
      <c r="W307" s="9"/>
      <c r="X307" s="9"/>
      <c r="Y307" s="9"/>
      <c r="Z307" s="9"/>
      <c r="AA307" s="9"/>
      <c r="AB307" s="8"/>
      <c r="AC307" s="8"/>
      <c r="AD307" s="8"/>
      <c r="AE307" s="8"/>
      <c r="AF307" s="8"/>
      <c r="AG307" s="8"/>
      <c r="AH307" s="8"/>
      <c r="AI307" s="8"/>
    </row>
    <row r="308" spans="2:35" ht="15.75" x14ac:dyDescent="0.25">
      <c r="B308" s="91" t="str">
        <f t="shared" si="20"/>
        <v/>
      </c>
      <c r="C308" s="33"/>
      <c r="D308" s="35"/>
      <c r="E308" s="28" t="str">
        <f>IFERROR(IF(OR(C308="",AND(C308&lt;&gt;"",D308="")),"",(VLOOKUP(C308,'APP BACKGROUND'!A:F,2,0))),"")</f>
        <v/>
      </c>
      <c r="F308" s="29" t="str">
        <f>IF(E308="","",(VLOOKUP(C308,'APP BACKGROUND'!A:F,5,0)))</f>
        <v/>
      </c>
      <c r="G308" s="27" t="str">
        <f>IF(E308="","",(VLOOKUP('Application Form'!C308,'APP BACKGROUND'!A:I,9,0)))</f>
        <v/>
      </c>
      <c r="H308" s="9"/>
      <c r="I308" s="9"/>
      <c r="J308" s="97" t="str">
        <f>IF(H308="","",(VLOOKUP(C308,'APP BACKGROUND'!A:M,13,0)))</f>
        <v/>
      </c>
      <c r="K308" s="98" t="str">
        <f t="shared" si="17"/>
        <v/>
      </c>
      <c r="L308" s="98" t="str">
        <f>IF(H308="","",(VLOOKUP(C308,'APP BACKGROUND'!A:K,11,0)))</f>
        <v/>
      </c>
      <c r="M308" s="55"/>
      <c r="N308" s="80" t="str">
        <f t="shared" si="18"/>
        <v/>
      </c>
      <c r="O308" s="56" t="str">
        <f t="shared" si="19"/>
        <v/>
      </c>
      <c r="P308" s="9"/>
      <c r="Q308" s="9"/>
      <c r="R308" s="9"/>
      <c r="S308" s="8"/>
      <c r="T308" s="8"/>
      <c r="U308" s="8"/>
      <c r="V308" s="8"/>
      <c r="W308" s="9"/>
      <c r="X308" s="9"/>
      <c r="Y308" s="9"/>
      <c r="Z308" s="9"/>
      <c r="AA308" s="9"/>
      <c r="AB308" s="8"/>
      <c r="AC308" s="8"/>
      <c r="AD308" s="8"/>
      <c r="AE308" s="8"/>
      <c r="AF308" s="8"/>
      <c r="AG308" s="8"/>
      <c r="AH308" s="8"/>
      <c r="AI308" s="8"/>
    </row>
    <row r="309" spans="2:35" ht="15.75" x14ac:dyDescent="0.25">
      <c r="B309" s="91" t="str">
        <f t="shared" si="20"/>
        <v/>
      </c>
      <c r="C309" s="33"/>
      <c r="D309" s="35"/>
      <c r="E309" s="28" t="str">
        <f>IFERROR(IF(OR(C309="",AND(C309&lt;&gt;"",D309="")),"",(VLOOKUP(C309,'APP BACKGROUND'!A:F,2,0))),"")</f>
        <v/>
      </c>
      <c r="F309" s="29" t="str">
        <f>IF(E309="","",(VLOOKUP(C309,'APP BACKGROUND'!A:F,5,0)))</f>
        <v/>
      </c>
      <c r="G309" s="27" t="str">
        <f>IF(E309="","",(VLOOKUP('Application Form'!C309,'APP BACKGROUND'!A:I,9,0)))</f>
        <v/>
      </c>
      <c r="H309" s="9"/>
      <c r="I309" s="9"/>
      <c r="J309" s="97" t="str">
        <f>IF(H309="","",(VLOOKUP(C309,'APP BACKGROUND'!A:M,13,0)))</f>
        <v/>
      </c>
      <c r="K309" s="98" t="str">
        <f t="shared" si="17"/>
        <v/>
      </c>
      <c r="L309" s="98" t="str">
        <f>IF(H309="","",(VLOOKUP(C309,'APP BACKGROUND'!A:K,11,0)))</f>
        <v/>
      </c>
      <c r="M309" s="55"/>
      <c r="N309" s="80" t="str">
        <f t="shared" si="18"/>
        <v/>
      </c>
      <c r="O309" s="56" t="str">
        <f t="shared" si="19"/>
        <v/>
      </c>
      <c r="P309" s="9"/>
      <c r="Q309" s="9"/>
      <c r="R309" s="9"/>
      <c r="S309" s="8"/>
      <c r="T309" s="8"/>
      <c r="U309" s="8"/>
      <c r="V309" s="8"/>
      <c r="W309" s="9"/>
      <c r="X309" s="9"/>
      <c r="Y309" s="9"/>
      <c r="Z309" s="9"/>
      <c r="AA309" s="9"/>
      <c r="AB309" s="8"/>
      <c r="AC309" s="8"/>
      <c r="AD309" s="8"/>
      <c r="AE309" s="8"/>
      <c r="AF309" s="8"/>
      <c r="AG309" s="8"/>
      <c r="AH309" s="8"/>
      <c r="AI309" s="8"/>
    </row>
    <row r="310" spans="2:35" ht="15.75" x14ac:dyDescent="0.25">
      <c r="B310" s="91" t="str">
        <f t="shared" si="20"/>
        <v/>
      </c>
      <c r="C310" s="33"/>
      <c r="D310" s="35"/>
      <c r="E310" s="28" t="str">
        <f>IFERROR(IF(OR(C310="",AND(C310&lt;&gt;"",D310="")),"",(VLOOKUP(C310,'APP BACKGROUND'!A:F,2,0))),"")</f>
        <v/>
      </c>
      <c r="F310" s="29" t="str">
        <f>IF(E310="","",(VLOOKUP(C310,'APP BACKGROUND'!A:F,5,0)))</f>
        <v/>
      </c>
      <c r="G310" s="27" t="str">
        <f>IF(E310="","",(VLOOKUP('Application Form'!C310,'APP BACKGROUND'!A:I,9,0)))</f>
        <v/>
      </c>
      <c r="H310" s="9"/>
      <c r="I310" s="9"/>
      <c r="J310" s="97" t="str">
        <f>IF(H310="","",(VLOOKUP(C310,'APP BACKGROUND'!A:M,13,0)))</f>
        <v/>
      </c>
      <c r="K310" s="98" t="str">
        <f t="shared" si="17"/>
        <v/>
      </c>
      <c r="L310" s="98" t="str">
        <f>IF(H310="","",(VLOOKUP(C310,'APP BACKGROUND'!A:K,11,0)))</f>
        <v/>
      </c>
      <c r="M310" s="55"/>
      <c r="N310" s="80" t="str">
        <f t="shared" si="18"/>
        <v/>
      </c>
      <c r="O310" s="56" t="str">
        <f t="shared" si="19"/>
        <v/>
      </c>
      <c r="P310" s="9"/>
      <c r="Q310" s="9"/>
      <c r="R310" s="9"/>
      <c r="S310" s="8"/>
      <c r="T310" s="8"/>
      <c r="U310" s="8"/>
      <c r="V310" s="8"/>
      <c r="W310" s="9"/>
      <c r="X310" s="9"/>
      <c r="Y310" s="9"/>
      <c r="Z310" s="9"/>
      <c r="AA310" s="9"/>
      <c r="AB310" s="8"/>
      <c r="AC310" s="8"/>
      <c r="AD310" s="8"/>
      <c r="AE310" s="8"/>
      <c r="AF310" s="8"/>
      <c r="AG310" s="8"/>
      <c r="AH310" s="8"/>
      <c r="AI310" s="8"/>
    </row>
    <row r="311" spans="2:35" ht="15.75" x14ac:dyDescent="0.25">
      <c r="B311" s="91" t="str">
        <f t="shared" si="20"/>
        <v/>
      </c>
      <c r="C311" s="33"/>
      <c r="D311" s="35"/>
      <c r="E311" s="28" t="str">
        <f>IFERROR(IF(OR(C311="",AND(C311&lt;&gt;"",D311="")),"",(VLOOKUP(C311,'APP BACKGROUND'!A:F,2,0))),"")</f>
        <v/>
      </c>
      <c r="F311" s="29" t="str">
        <f>IF(E311="","",(VLOOKUP(C311,'APP BACKGROUND'!A:F,5,0)))</f>
        <v/>
      </c>
      <c r="G311" s="27" t="str">
        <f>IF(E311="","",(VLOOKUP('Application Form'!C311,'APP BACKGROUND'!A:I,9,0)))</f>
        <v/>
      </c>
      <c r="H311" s="9"/>
      <c r="I311" s="9"/>
      <c r="J311" s="97" t="str">
        <f>IF(H311="","",(VLOOKUP(C311,'APP BACKGROUND'!A:M,13,0)))</f>
        <v/>
      </c>
      <c r="K311" s="98" t="str">
        <f t="shared" si="17"/>
        <v/>
      </c>
      <c r="L311" s="98" t="str">
        <f>IF(H311="","",(VLOOKUP(C311,'APP BACKGROUND'!A:K,11,0)))</f>
        <v/>
      </c>
      <c r="M311" s="55"/>
      <c r="N311" s="80" t="str">
        <f t="shared" si="18"/>
        <v/>
      </c>
      <c r="O311" s="56" t="str">
        <f t="shared" si="19"/>
        <v/>
      </c>
      <c r="P311" s="9"/>
      <c r="Q311" s="9"/>
      <c r="R311" s="9"/>
      <c r="S311" s="8"/>
      <c r="T311" s="8"/>
      <c r="U311" s="8"/>
      <c r="V311" s="8"/>
      <c r="W311" s="9"/>
      <c r="X311" s="9"/>
      <c r="Y311" s="9"/>
      <c r="Z311" s="9"/>
      <c r="AA311" s="9"/>
      <c r="AB311" s="8"/>
      <c r="AC311" s="8"/>
      <c r="AD311" s="8"/>
      <c r="AE311" s="8"/>
      <c r="AF311" s="8"/>
      <c r="AG311" s="8"/>
      <c r="AH311" s="8"/>
      <c r="AI311" s="8"/>
    </row>
    <row r="312" spans="2:35" ht="15.75" x14ac:dyDescent="0.25">
      <c r="B312" s="91" t="str">
        <f t="shared" si="20"/>
        <v/>
      </c>
      <c r="C312" s="33"/>
      <c r="D312" s="35"/>
      <c r="E312" s="28" t="str">
        <f>IFERROR(IF(OR(C312="",AND(C312&lt;&gt;"",D312="")),"",(VLOOKUP(C312,'APP BACKGROUND'!A:F,2,0))),"")</f>
        <v/>
      </c>
      <c r="F312" s="29" t="str">
        <f>IF(E312="","",(VLOOKUP(C312,'APP BACKGROUND'!A:F,5,0)))</f>
        <v/>
      </c>
      <c r="G312" s="27" t="str">
        <f>IF(E312="","",(VLOOKUP('Application Form'!C312,'APP BACKGROUND'!A:I,9,0)))</f>
        <v/>
      </c>
      <c r="H312" s="9"/>
      <c r="I312" s="9"/>
      <c r="J312" s="97" t="str">
        <f>IF(H312="","",(VLOOKUP(C312,'APP BACKGROUND'!A:M,13,0)))</f>
        <v/>
      </c>
      <c r="K312" s="98" t="str">
        <f t="shared" si="17"/>
        <v/>
      </c>
      <c r="L312" s="98" t="str">
        <f>IF(H312="","",(VLOOKUP(C312,'APP BACKGROUND'!A:K,11,0)))</f>
        <v/>
      </c>
      <c r="M312" s="55"/>
      <c r="N312" s="80" t="str">
        <f t="shared" si="18"/>
        <v/>
      </c>
      <c r="O312" s="56" t="str">
        <f t="shared" si="19"/>
        <v/>
      </c>
      <c r="P312" s="9"/>
      <c r="Q312" s="9"/>
      <c r="R312" s="9"/>
      <c r="S312" s="8"/>
      <c r="T312" s="8"/>
      <c r="U312" s="8"/>
      <c r="V312" s="8"/>
      <c r="W312" s="9"/>
      <c r="X312" s="9"/>
      <c r="Y312" s="9"/>
      <c r="Z312" s="9"/>
      <c r="AA312" s="9"/>
      <c r="AB312" s="8"/>
      <c r="AC312" s="8"/>
      <c r="AD312" s="8"/>
      <c r="AE312" s="8"/>
      <c r="AF312" s="8"/>
      <c r="AG312" s="8"/>
      <c r="AH312" s="8"/>
      <c r="AI312" s="8"/>
    </row>
    <row r="313" spans="2:35" ht="15.75" x14ac:dyDescent="0.25">
      <c r="B313" s="91" t="str">
        <f t="shared" si="20"/>
        <v/>
      </c>
      <c r="C313" s="33"/>
      <c r="D313" s="35"/>
      <c r="E313" s="28" t="str">
        <f>IFERROR(IF(OR(C313="",AND(C313&lt;&gt;"",D313="")),"",(VLOOKUP(C313,'APP BACKGROUND'!A:F,2,0))),"")</f>
        <v/>
      </c>
      <c r="F313" s="29" t="str">
        <f>IF(E313="","",(VLOOKUP(C313,'APP BACKGROUND'!A:F,5,0)))</f>
        <v/>
      </c>
      <c r="G313" s="27" t="str">
        <f>IF(E313="","",(VLOOKUP('Application Form'!C313,'APP BACKGROUND'!A:I,9,0)))</f>
        <v/>
      </c>
      <c r="H313" s="9"/>
      <c r="I313" s="9"/>
      <c r="J313" s="97" t="str">
        <f>IF(H313="","",(VLOOKUP(C313,'APP BACKGROUND'!A:M,13,0)))</f>
        <v/>
      </c>
      <c r="K313" s="98" t="str">
        <f t="shared" si="17"/>
        <v/>
      </c>
      <c r="L313" s="98" t="str">
        <f>IF(H313="","",(VLOOKUP(C313,'APP BACKGROUND'!A:K,11,0)))</f>
        <v/>
      </c>
      <c r="M313" s="55"/>
      <c r="N313" s="80" t="str">
        <f t="shared" si="18"/>
        <v/>
      </c>
      <c r="O313" s="56" t="str">
        <f t="shared" si="19"/>
        <v/>
      </c>
      <c r="P313" s="9"/>
      <c r="Q313" s="9"/>
      <c r="R313" s="9"/>
      <c r="S313" s="8"/>
      <c r="T313" s="8"/>
      <c r="U313" s="8"/>
      <c r="V313" s="8"/>
      <c r="W313" s="9"/>
      <c r="X313" s="9"/>
      <c r="Y313" s="9"/>
      <c r="Z313" s="9"/>
      <c r="AA313" s="9"/>
      <c r="AB313" s="8"/>
      <c r="AC313" s="8"/>
      <c r="AD313" s="8"/>
      <c r="AE313" s="8"/>
      <c r="AF313" s="8"/>
      <c r="AG313" s="8"/>
      <c r="AH313" s="8"/>
      <c r="AI313" s="8"/>
    </row>
    <row r="314" spans="2:35" ht="15.75" x14ac:dyDescent="0.25">
      <c r="B314" s="91" t="str">
        <f t="shared" si="20"/>
        <v/>
      </c>
      <c r="C314" s="33"/>
      <c r="D314" s="35"/>
      <c r="E314" s="28" t="str">
        <f>IFERROR(IF(OR(C314="",AND(C314&lt;&gt;"",D314="")),"",(VLOOKUP(C314,'APP BACKGROUND'!A:F,2,0))),"")</f>
        <v/>
      </c>
      <c r="F314" s="29" t="str">
        <f>IF(E314="","",(VLOOKUP(C314,'APP BACKGROUND'!A:F,5,0)))</f>
        <v/>
      </c>
      <c r="G314" s="27" t="str">
        <f>IF(E314="","",(VLOOKUP('Application Form'!C314,'APP BACKGROUND'!A:I,9,0)))</f>
        <v/>
      </c>
      <c r="H314" s="9"/>
      <c r="I314" s="9"/>
      <c r="J314" s="97" t="str">
        <f>IF(H314="","",(VLOOKUP(C314,'APP BACKGROUND'!A:M,13,0)))</f>
        <v/>
      </c>
      <c r="K314" s="98" t="str">
        <f t="shared" si="17"/>
        <v/>
      </c>
      <c r="L314" s="98" t="str">
        <f>IF(H314="","",(VLOOKUP(C314,'APP BACKGROUND'!A:K,11,0)))</f>
        <v/>
      </c>
      <c r="M314" s="55"/>
      <c r="N314" s="80" t="str">
        <f t="shared" si="18"/>
        <v/>
      </c>
      <c r="O314" s="56" t="str">
        <f t="shared" si="19"/>
        <v/>
      </c>
      <c r="P314" s="9"/>
      <c r="Q314" s="9"/>
      <c r="R314" s="9"/>
      <c r="S314" s="8"/>
      <c r="T314" s="8"/>
      <c r="U314" s="8"/>
      <c r="V314" s="8"/>
      <c r="W314" s="9"/>
      <c r="X314" s="9"/>
      <c r="Y314" s="9"/>
      <c r="Z314" s="9"/>
      <c r="AA314" s="9"/>
      <c r="AB314" s="8"/>
      <c r="AC314" s="8"/>
      <c r="AD314" s="8"/>
      <c r="AE314" s="8"/>
      <c r="AF314" s="8"/>
      <c r="AG314" s="8"/>
      <c r="AH314" s="8"/>
      <c r="AI314" s="8"/>
    </row>
    <row r="315" spans="2:35" ht="15.75" x14ac:dyDescent="0.25">
      <c r="B315" s="91" t="str">
        <f t="shared" si="20"/>
        <v/>
      </c>
      <c r="C315" s="33"/>
      <c r="D315" s="35"/>
      <c r="E315" s="28" t="str">
        <f>IFERROR(IF(OR(C315="",AND(C315&lt;&gt;"",D315="")),"",(VLOOKUP(C315,'APP BACKGROUND'!A:F,2,0))),"")</f>
        <v/>
      </c>
      <c r="F315" s="29" t="str">
        <f>IF(E315="","",(VLOOKUP(C315,'APP BACKGROUND'!A:F,5,0)))</f>
        <v/>
      </c>
      <c r="G315" s="27" t="str">
        <f>IF(E315="","",(VLOOKUP('Application Form'!C315,'APP BACKGROUND'!A:I,9,0)))</f>
        <v/>
      </c>
      <c r="H315" s="9"/>
      <c r="I315" s="9"/>
      <c r="J315" s="97" t="str">
        <f>IF(H315="","",(VLOOKUP(C315,'APP BACKGROUND'!A:M,13,0)))</f>
        <v/>
      </c>
      <c r="K315" s="98" t="str">
        <f t="shared" si="17"/>
        <v/>
      </c>
      <c r="L315" s="98" t="str">
        <f>IF(H315="","",(VLOOKUP(C315,'APP BACKGROUND'!A:K,11,0)))</f>
        <v/>
      </c>
      <c r="M315" s="55"/>
      <c r="N315" s="80" t="str">
        <f t="shared" si="18"/>
        <v/>
      </c>
      <c r="O315" s="56" t="str">
        <f t="shared" si="19"/>
        <v/>
      </c>
      <c r="P315" s="9"/>
      <c r="Q315" s="9"/>
      <c r="R315" s="9"/>
      <c r="S315" s="8"/>
      <c r="T315" s="8"/>
      <c r="U315" s="8"/>
      <c r="V315" s="8"/>
      <c r="W315" s="9"/>
      <c r="X315" s="9"/>
      <c r="Y315" s="9"/>
      <c r="Z315" s="9"/>
      <c r="AA315" s="9"/>
      <c r="AB315" s="8"/>
      <c r="AC315" s="8"/>
      <c r="AD315" s="8"/>
      <c r="AE315" s="8"/>
      <c r="AF315" s="8"/>
      <c r="AG315" s="8"/>
      <c r="AH315" s="8"/>
      <c r="AI315" s="8"/>
    </row>
    <row r="316" spans="2:35" ht="15.75" x14ac:dyDescent="0.25">
      <c r="B316" s="91" t="str">
        <f t="shared" si="20"/>
        <v/>
      </c>
      <c r="C316" s="33"/>
      <c r="D316" s="35"/>
      <c r="E316" s="28" t="str">
        <f>IFERROR(IF(OR(C316="",AND(C316&lt;&gt;"",D316="")),"",(VLOOKUP(C316,'APP BACKGROUND'!A:F,2,0))),"")</f>
        <v/>
      </c>
      <c r="F316" s="29" t="str">
        <f>IF(E316="","",(VLOOKUP(C316,'APP BACKGROUND'!A:F,5,0)))</f>
        <v/>
      </c>
      <c r="G316" s="27" t="str">
        <f>IF(E316="","",(VLOOKUP('Application Form'!C316,'APP BACKGROUND'!A:I,9,0)))</f>
        <v/>
      </c>
      <c r="H316" s="9"/>
      <c r="I316" s="9"/>
      <c r="J316" s="97" t="str">
        <f>IF(H316="","",(VLOOKUP(C316,'APP BACKGROUND'!A:M,13,0)))</f>
        <v/>
      </c>
      <c r="K316" s="98" t="str">
        <f t="shared" si="17"/>
        <v/>
      </c>
      <c r="L316" s="98" t="str">
        <f>IF(H316="","",(VLOOKUP(C316,'APP BACKGROUND'!A:K,11,0)))</f>
        <v/>
      </c>
      <c r="M316" s="55"/>
      <c r="N316" s="80" t="str">
        <f t="shared" si="18"/>
        <v/>
      </c>
      <c r="O316" s="56" t="str">
        <f t="shared" si="19"/>
        <v/>
      </c>
      <c r="P316" s="9"/>
      <c r="Q316" s="9"/>
      <c r="R316" s="9"/>
      <c r="S316" s="8"/>
      <c r="T316" s="8"/>
      <c r="U316" s="8"/>
      <c r="V316" s="8"/>
      <c r="W316" s="9"/>
      <c r="X316" s="9"/>
      <c r="Y316" s="9"/>
      <c r="Z316" s="9"/>
      <c r="AA316" s="9"/>
      <c r="AB316" s="8"/>
      <c r="AC316" s="8"/>
      <c r="AD316" s="8"/>
      <c r="AE316" s="8"/>
      <c r="AF316" s="8"/>
      <c r="AG316" s="8"/>
      <c r="AH316" s="8"/>
      <c r="AI316" s="8"/>
    </row>
    <row r="317" spans="2:35" ht="15.75" x14ac:dyDescent="0.25">
      <c r="B317" s="91" t="str">
        <f t="shared" si="20"/>
        <v/>
      </c>
      <c r="C317" s="33"/>
      <c r="D317" s="35"/>
      <c r="E317" s="28" t="str">
        <f>IFERROR(IF(OR(C317="",AND(C317&lt;&gt;"",D317="")),"",(VLOOKUP(C317,'APP BACKGROUND'!A:F,2,0))),"")</f>
        <v/>
      </c>
      <c r="F317" s="29" t="str">
        <f>IF(E317="","",(VLOOKUP(C317,'APP BACKGROUND'!A:F,5,0)))</f>
        <v/>
      </c>
      <c r="G317" s="27" t="str">
        <f>IF(E317="","",(VLOOKUP('Application Form'!C317,'APP BACKGROUND'!A:I,9,0)))</f>
        <v/>
      </c>
      <c r="H317" s="9"/>
      <c r="I317" s="9"/>
      <c r="J317" s="97" t="str">
        <f>IF(H317="","",(VLOOKUP(C317,'APP BACKGROUND'!A:M,13,0)))</f>
        <v/>
      </c>
      <c r="K317" s="98" t="str">
        <f t="shared" si="17"/>
        <v/>
      </c>
      <c r="L317" s="98" t="str">
        <f>IF(H317="","",(VLOOKUP(C317,'APP BACKGROUND'!A:K,11,0)))</f>
        <v/>
      </c>
      <c r="M317" s="55"/>
      <c r="N317" s="80" t="str">
        <f t="shared" si="18"/>
        <v/>
      </c>
      <c r="O317" s="56" t="str">
        <f t="shared" si="19"/>
        <v/>
      </c>
      <c r="P317" s="9"/>
      <c r="Q317" s="9"/>
      <c r="R317" s="9"/>
      <c r="S317" s="8"/>
      <c r="T317" s="8"/>
      <c r="U317" s="8"/>
      <c r="V317" s="8"/>
      <c r="W317" s="9"/>
      <c r="X317" s="9"/>
      <c r="Y317" s="9"/>
      <c r="Z317" s="9"/>
      <c r="AA317" s="9"/>
      <c r="AB317" s="8"/>
      <c r="AC317" s="8"/>
      <c r="AD317" s="8"/>
      <c r="AE317" s="8"/>
      <c r="AF317" s="8"/>
      <c r="AG317" s="8"/>
      <c r="AH317" s="8"/>
      <c r="AI317" s="8"/>
    </row>
    <row r="318" spans="2:35" ht="15.75" x14ac:dyDescent="0.25">
      <c r="B318" s="91" t="str">
        <f t="shared" si="20"/>
        <v/>
      </c>
      <c r="C318" s="33"/>
      <c r="D318" s="35"/>
      <c r="E318" s="28" t="str">
        <f>IFERROR(IF(OR(C318="",AND(C318&lt;&gt;"",D318="")),"",(VLOOKUP(C318,'APP BACKGROUND'!A:F,2,0))),"")</f>
        <v/>
      </c>
      <c r="F318" s="29" t="str">
        <f>IF(E318="","",(VLOOKUP(C318,'APP BACKGROUND'!A:F,5,0)))</f>
        <v/>
      </c>
      <c r="G318" s="27" t="str">
        <f>IF(E318="","",(VLOOKUP('Application Form'!C318,'APP BACKGROUND'!A:I,9,0)))</f>
        <v/>
      </c>
      <c r="H318" s="9"/>
      <c r="I318" s="9"/>
      <c r="J318" s="97" t="str">
        <f>IF(H318="","",(VLOOKUP(C318,'APP BACKGROUND'!A:M,13,0)))</f>
        <v/>
      </c>
      <c r="K318" s="98" t="str">
        <f t="shared" si="17"/>
        <v/>
      </c>
      <c r="L318" s="98" t="str">
        <f>IF(H318="","",(VLOOKUP(C318,'APP BACKGROUND'!A:K,11,0)))</f>
        <v/>
      </c>
      <c r="M318" s="55"/>
      <c r="N318" s="80" t="str">
        <f t="shared" si="18"/>
        <v/>
      </c>
      <c r="O318" s="56" t="str">
        <f t="shared" si="19"/>
        <v/>
      </c>
      <c r="P318" s="9"/>
      <c r="Q318" s="9"/>
      <c r="R318" s="9"/>
      <c r="S318" s="8"/>
      <c r="T318" s="8"/>
      <c r="U318" s="8"/>
      <c r="V318" s="8"/>
      <c r="W318" s="9"/>
      <c r="X318" s="9"/>
      <c r="Y318" s="9"/>
      <c r="Z318" s="9"/>
      <c r="AA318" s="9"/>
      <c r="AB318" s="8"/>
      <c r="AC318" s="8"/>
      <c r="AD318" s="8"/>
      <c r="AE318" s="8"/>
      <c r="AF318" s="8"/>
      <c r="AG318" s="8"/>
      <c r="AH318" s="8"/>
      <c r="AI318" s="8"/>
    </row>
    <row r="319" spans="2:35" ht="15.75" x14ac:dyDescent="0.25">
      <c r="B319" s="91" t="str">
        <f t="shared" si="20"/>
        <v/>
      </c>
      <c r="C319" s="33"/>
      <c r="D319" s="35"/>
      <c r="E319" s="28" t="str">
        <f>IFERROR(IF(OR(C319="",AND(C319&lt;&gt;"",D319="")),"",(VLOOKUP(C319,'APP BACKGROUND'!A:F,2,0))),"")</f>
        <v/>
      </c>
      <c r="F319" s="29" t="str">
        <f>IF(E319="","",(VLOOKUP(C319,'APP BACKGROUND'!A:F,5,0)))</f>
        <v/>
      </c>
      <c r="G319" s="27" t="str">
        <f>IF(E319="","",(VLOOKUP('Application Form'!C319,'APP BACKGROUND'!A:I,9,0)))</f>
        <v/>
      </c>
      <c r="H319" s="9"/>
      <c r="I319" s="9"/>
      <c r="J319" s="97" t="str">
        <f>IF(H319="","",(VLOOKUP(C319,'APP BACKGROUND'!A:M,13,0)))</f>
        <v/>
      </c>
      <c r="K319" s="98" t="str">
        <f t="shared" si="17"/>
        <v/>
      </c>
      <c r="L319" s="98" t="str">
        <f>IF(H319="","",(VLOOKUP(C319,'APP BACKGROUND'!A:K,11,0)))</f>
        <v/>
      </c>
      <c r="M319" s="55"/>
      <c r="N319" s="80" t="str">
        <f t="shared" si="18"/>
        <v/>
      </c>
      <c r="O319" s="56" t="str">
        <f t="shared" si="19"/>
        <v/>
      </c>
      <c r="P319" s="9"/>
      <c r="Q319" s="9"/>
      <c r="R319" s="9"/>
      <c r="S319" s="8"/>
      <c r="T319" s="8"/>
      <c r="U319" s="8"/>
      <c r="V319" s="8"/>
      <c r="W319" s="9"/>
      <c r="X319" s="9"/>
      <c r="Y319" s="9"/>
      <c r="Z319" s="9"/>
      <c r="AA319" s="9"/>
      <c r="AB319" s="8"/>
      <c r="AC319" s="8"/>
      <c r="AD319" s="8"/>
      <c r="AE319" s="8"/>
      <c r="AF319" s="8"/>
      <c r="AG319" s="8"/>
      <c r="AH319" s="8"/>
      <c r="AI319" s="8"/>
    </row>
    <row r="320" spans="2:35" ht="15.75" x14ac:dyDescent="0.25">
      <c r="B320" s="91" t="str">
        <f t="shared" si="20"/>
        <v/>
      </c>
      <c r="C320" s="33"/>
      <c r="D320" s="35"/>
      <c r="E320" s="28" t="str">
        <f>IFERROR(IF(OR(C320="",AND(C320&lt;&gt;"",D320="")),"",(VLOOKUP(C320,'APP BACKGROUND'!A:F,2,0))),"")</f>
        <v/>
      </c>
      <c r="F320" s="29" t="str">
        <f>IF(E320="","",(VLOOKUP(C320,'APP BACKGROUND'!A:F,5,0)))</f>
        <v/>
      </c>
      <c r="G320" s="27" t="str">
        <f>IF(E320="","",(VLOOKUP('Application Form'!C320,'APP BACKGROUND'!A:I,9,0)))</f>
        <v/>
      </c>
      <c r="H320" s="9"/>
      <c r="I320" s="9"/>
      <c r="J320" s="97" t="str">
        <f>IF(H320="","",(VLOOKUP(C320,'APP BACKGROUND'!A:M,13,0)))</f>
        <v/>
      </c>
      <c r="K320" s="98" t="str">
        <f t="shared" si="17"/>
        <v/>
      </c>
      <c r="L320" s="98" t="str">
        <f>IF(H320="","",(VLOOKUP(C320,'APP BACKGROUND'!A:K,11,0)))</f>
        <v/>
      </c>
      <c r="M320" s="55"/>
      <c r="N320" s="80" t="str">
        <f t="shared" si="18"/>
        <v/>
      </c>
      <c r="O320" s="56" t="str">
        <f t="shared" si="19"/>
        <v/>
      </c>
      <c r="P320" s="9"/>
      <c r="Q320" s="9"/>
      <c r="R320" s="9"/>
      <c r="S320" s="8"/>
      <c r="T320" s="8"/>
      <c r="U320" s="8"/>
      <c r="V320" s="8"/>
      <c r="W320" s="9"/>
      <c r="X320" s="9"/>
      <c r="Y320" s="9"/>
      <c r="Z320" s="9"/>
      <c r="AA320" s="9"/>
      <c r="AB320" s="8"/>
      <c r="AC320" s="8"/>
      <c r="AD320" s="8"/>
      <c r="AE320" s="8"/>
      <c r="AF320" s="8"/>
      <c r="AG320" s="8"/>
      <c r="AH320" s="8"/>
      <c r="AI320" s="8"/>
    </row>
    <row r="321" spans="2:35" ht="15.75" x14ac:dyDescent="0.25">
      <c r="B321" s="91" t="str">
        <f t="shared" si="20"/>
        <v/>
      </c>
      <c r="C321" s="33"/>
      <c r="D321" s="35"/>
      <c r="E321" s="28" t="str">
        <f>IFERROR(IF(OR(C321="",AND(C321&lt;&gt;"",D321="")),"",(VLOOKUP(C321,'APP BACKGROUND'!A:F,2,0))),"")</f>
        <v/>
      </c>
      <c r="F321" s="29" t="str">
        <f>IF(E321="","",(VLOOKUP(C321,'APP BACKGROUND'!A:F,5,0)))</f>
        <v/>
      </c>
      <c r="G321" s="27" t="str">
        <f>IF(E321="","",(VLOOKUP('Application Form'!C321,'APP BACKGROUND'!A:I,9,0)))</f>
        <v/>
      </c>
      <c r="H321" s="9"/>
      <c r="I321" s="9"/>
      <c r="J321" s="97" t="str">
        <f>IF(H321="","",(VLOOKUP(C321,'APP BACKGROUND'!A:M,13,0)))</f>
        <v/>
      </c>
      <c r="K321" s="98" t="str">
        <f t="shared" si="17"/>
        <v/>
      </c>
      <c r="L321" s="98" t="str">
        <f>IF(H321="","",(VLOOKUP(C321,'APP BACKGROUND'!A:K,11,0)))</f>
        <v/>
      </c>
      <c r="M321" s="55"/>
      <c r="N321" s="80" t="str">
        <f t="shared" si="18"/>
        <v/>
      </c>
      <c r="O321" s="56" t="str">
        <f t="shared" si="19"/>
        <v/>
      </c>
      <c r="P321" s="9"/>
      <c r="Q321" s="9"/>
      <c r="R321" s="9"/>
      <c r="S321" s="8"/>
      <c r="T321" s="8"/>
      <c r="U321" s="8"/>
      <c r="V321" s="8"/>
      <c r="W321" s="9"/>
      <c r="X321" s="9"/>
      <c r="Y321" s="9"/>
      <c r="Z321" s="9"/>
      <c r="AA321" s="9"/>
      <c r="AB321" s="8"/>
      <c r="AC321" s="8"/>
      <c r="AD321" s="8"/>
      <c r="AE321" s="8"/>
      <c r="AF321" s="8"/>
      <c r="AG321" s="8"/>
      <c r="AH321" s="8"/>
      <c r="AI321" s="8"/>
    </row>
    <row r="322" spans="2:35" ht="15.75" x14ac:dyDescent="0.25">
      <c r="B322" s="91" t="str">
        <f t="shared" si="20"/>
        <v/>
      </c>
      <c r="C322" s="33"/>
      <c r="D322" s="35"/>
      <c r="E322" s="28" t="str">
        <f>IFERROR(IF(OR(C322="",AND(C322&lt;&gt;"",D322="")),"",(VLOOKUP(C322,'APP BACKGROUND'!A:F,2,0))),"")</f>
        <v/>
      </c>
      <c r="F322" s="29" t="str">
        <f>IF(E322="","",(VLOOKUP(C322,'APP BACKGROUND'!A:F,5,0)))</f>
        <v/>
      </c>
      <c r="G322" s="27" t="str">
        <f>IF(E322="","",(VLOOKUP('Application Form'!C322,'APP BACKGROUND'!A:I,9,0)))</f>
        <v/>
      </c>
      <c r="H322" s="9"/>
      <c r="I322" s="9"/>
      <c r="J322" s="97" t="str">
        <f>IF(H322="","",(VLOOKUP(C322,'APP BACKGROUND'!A:M,13,0)))</f>
        <v/>
      </c>
      <c r="K322" s="98" t="str">
        <f t="shared" si="17"/>
        <v/>
      </c>
      <c r="L322" s="98" t="str">
        <f>IF(H322="","",(VLOOKUP(C322,'APP BACKGROUND'!A:K,11,0)))</f>
        <v/>
      </c>
      <c r="M322" s="55"/>
      <c r="N322" s="80" t="str">
        <f t="shared" si="18"/>
        <v/>
      </c>
      <c r="O322" s="56" t="str">
        <f t="shared" si="19"/>
        <v/>
      </c>
      <c r="P322" s="9"/>
      <c r="Q322" s="9"/>
      <c r="R322" s="9"/>
      <c r="S322" s="8"/>
      <c r="T322" s="8"/>
      <c r="U322" s="8"/>
      <c r="V322" s="8"/>
      <c r="W322" s="9"/>
      <c r="X322" s="9"/>
      <c r="Y322" s="9"/>
      <c r="Z322" s="9"/>
      <c r="AA322" s="9"/>
      <c r="AB322" s="8"/>
      <c r="AC322" s="8"/>
      <c r="AD322" s="8"/>
      <c r="AE322" s="8"/>
      <c r="AF322" s="8"/>
      <c r="AG322" s="8"/>
      <c r="AH322" s="8"/>
      <c r="AI322" s="8"/>
    </row>
    <row r="323" spans="2:35" ht="15.75" x14ac:dyDescent="0.25">
      <c r="B323" s="91" t="str">
        <f t="shared" si="20"/>
        <v/>
      </c>
      <c r="C323" s="33"/>
      <c r="D323" s="35"/>
      <c r="E323" s="28" t="str">
        <f>IFERROR(IF(OR(C323="",AND(C323&lt;&gt;"",D323="")),"",(VLOOKUP(C323,'APP BACKGROUND'!A:F,2,0))),"")</f>
        <v/>
      </c>
      <c r="F323" s="29" t="str">
        <f>IF(E323="","",(VLOOKUP(C323,'APP BACKGROUND'!A:F,5,0)))</f>
        <v/>
      </c>
      <c r="G323" s="27" t="str">
        <f>IF(E323="","",(VLOOKUP('Application Form'!C323,'APP BACKGROUND'!A:I,9,0)))</f>
        <v/>
      </c>
      <c r="H323" s="9"/>
      <c r="I323" s="9"/>
      <c r="J323" s="97" t="str">
        <f>IF(H323="","",(VLOOKUP(C323,'APP BACKGROUND'!A:M,13,0)))</f>
        <v/>
      </c>
      <c r="K323" s="98" t="str">
        <f t="shared" si="17"/>
        <v/>
      </c>
      <c r="L323" s="98" t="str">
        <f>IF(H323="","",(VLOOKUP(C323,'APP BACKGROUND'!A:K,11,0)))</f>
        <v/>
      </c>
      <c r="M323" s="55"/>
      <c r="N323" s="80" t="str">
        <f t="shared" si="18"/>
        <v/>
      </c>
      <c r="O323" s="56" t="str">
        <f t="shared" si="19"/>
        <v/>
      </c>
      <c r="P323" s="9"/>
      <c r="Q323" s="9"/>
      <c r="R323" s="9"/>
      <c r="S323" s="8"/>
      <c r="T323" s="8"/>
      <c r="U323" s="8"/>
      <c r="V323" s="8"/>
      <c r="W323" s="9"/>
      <c r="X323" s="9"/>
      <c r="Y323" s="9"/>
      <c r="Z323" s="9"/>
      <c r="AA323" s="9"/>
      <c r="AB323" s="8"/>
      <c r="AC323" s="8"/>
      <c r="AD323" s="8"/>
      <c r="AE323" s="8"/>
      <c r="AF323" s="8"/>
      <c r="AG323" s="8"/>
      <c r="AH323" s="8"/>
      <c r="AI323" s="8"/>
    </row>
    <row r="324" spans="2:35" ht="15.75" x14ac:dyDescent="0.25">
      <c r="B324" s="91" t="str">
        <f t="shared" si="20"/>
        <v/>
      </c>
      <c r="C324" s="33"/>
      <c r="D324" s="35"/>
      <c r="E324" s="28" t="str">
        <f>IFERROR(IF(OR(C324="",AND(C324&lt;&gt;"",D324="")),"",(VLOOKUP(C324,'APP BACKGROUND'!A:F,2,0))),"")</f>
        <v/>
      </c>
      <c r="F324" s="29" t="str">
        <f>IF(E324="","",(VLOOKUP(C324,'APP BACKGROUND'!A:F,5,0)))</f>
        <v/>
      </c>
      <c r="G324" s="27" t="str">
        <f>IF(E324="","",(VLOOKUP('Application Form'!C324,'APP BACKGROUND'!A:I,9,0)))</f>
        <v/>
      </c>
      <c r="H324" s="9"/>
      <c r="I324" s="9"/>
      <c r="J324" s="97" t="str">
        <f>IF(H324="","",(VLOOKUP(C324,'APP BACKGROUND'!A:M,13,0)))</f>
        <v/>
      </c>
      <c r="K324" s="98" t="str">
        <f t="shared" si="17"/>
        <v/>
      </c>
      <c r="L324" s="98" t="str">
        <f>IF(H324="","",(VLOOKUP(C324,'APP BACKGROUND'!A:K,11,0)))</f>
        <v/>
      </c>
      <c r="M324" s="55"/>
      <c r="N324" s="80" t="str">
        <f t="shared" si="18"/>
        <v/>
      </c>
      <c r="O324" s="56" t="str">
        <f t="shared" si="19"/>
        <v/>
      </c>
      <c r="P324" s="9"/>
      <c r="Q324" s="9"/>
      <c r="R324" s="9"/>
      <c r="S324" s="8"/>
      <c r="T324" s="8"/>
      <c r="U324" s="8"/>
      <c r="V324" s="8"/>
      <c r="W324" s="9"/>
      <c r="X324" s="9"/>
      <c r="Y324" s="9"/>
      <c r="Z324" s="9"/>
      <c r="AA324" s="9"/>
      <c r="AB324" s="8"/>
      <c r="AC324" s="8"/>
      <c r="AD324" s="8"/>
      <c r="AE324" s="8"/>
      <c r="AF324" s="8"/>
      <c r="AG324" s="8"/>
      <c r="AH324" s="8"/>
      <c r="AI324" s="8"/>
    </row>
    <row r="325" spans="2:35" ht="15.75" x14ac:dyDescent="0.25">
      <c r="B325" s="91" t="str">
        <f t="shared" si="20"/>
        <v/>
      </c>
      <c r="C325" s="33"/>
      <c r="D325" s="35"/>
      <c r="E325" s="28" t="str">
        <f>IFERROR(IF(OR(C325="",AND(C325&lt;&gt;"",D325="")),"",(VLOOKUP(C325,'APP BACKGROUND'!A:F,2,0))),"")</f>
        <v/>
      </c>
      <c r="F325" s="29" t="str">
        <f>IF(E325="","",(VLOOKUP(C325,'APP BACKGROUND'!A:F,5,0)))</f>
        <v/>
      </c>
      <c r="G325" s="27" t="str">
        <f>IF(E325="","",(VLOOKUP('Application Form'!C325,'APP BACKGROUND'!A:I,9,0)))</f>
        <v/>
      </c>
      <c r="H325" s="9"/>
      <c r="I325" s="9"/>
      <c r="J325" s="97" t="str">
        <f>IF(H325="","",(VLOOKUP(C325,'APP BACKGROUND'!A:M,13,0)))</f>
        <v/>
      </c>
      <c r="K325" s="98" t="str">
        <f t="shared" si="17"/>
        <v/>
      </c>
      <c r="L325" s="98" t="str">
        <f>IF(H325="","",(VLOOKUP(C325,'APP BACKGROUND'!A:K,11,0)))</f>
        <v/>
      </c>
      <c r="M325" s="55"/>
      <c r="N325" s="80" t="str">
        <f t="shared" si="18"/>
        <v/>
      </c>
      <c r="O325" s="56" t="str">
        <f t="shared" si="19"/>
        <v/>
      </c>
      <c r="P325" s="9"/>
      <c r="Q325" s="9"/>
      <c r="R325" s="9"/>
      <c r="S325" s="8"/>
      <c r="T325" s="8"/>
      <c r="U325" s="8"/>
      <c r="V325" s="8"/>
      <c r="W325" s="9"/>
      <c r="X325" s="9"/>
      <c r="Y325" s="9"/>
      <c r="Z325" s="9"/>
      <c r="AA325" s="9"/>
      <c r="AB325" s="8"/>
      <c r="AC325" s="8"/>
      <c r="AD325" s="8"/>
      <c r="AE325" s="8"/>
      <c r="AF325" s="8"/>
      <c r="AG325" s="8"/>
      <c r="AH325" s="8"/>
      <c r="AI325" s="8"/>
    </row>
    <row r="326" spans="2:35" ht="15.75" x14ac:dyDescent="0.25">
      <c r="B326" s="91" t="str">
        <f t="shared" si="20"/>
        <v/>
      </c>
      <c r="C326" s="33"/>
      <c r="D326" s="35"/>
      <c r="E326" s="28" t="str">
        <f>IFERROR(IF(OR(C326="",AND(C326&lt;&gt;"",D326="")),"",(VLOOKUP(C326,'APP BACKGROUND'!A:F,2,0))),"")</f>
        <v/>
      </c>
      <c r="F326" s="29" t="str">
        <f>IF(E326="","",(VLOOKUP(C326,'APP BACKGROUND'!A:F,5,0)))</f>
        <v/>
      </c>
      <c r="G326" s="27" t="str">
        <f>IF(E326="","",(VLOOKUP('Application Form'!C326,'APP BACKGROUND'!A:I,9,0)))</f>
        <v/>
      </c>
      <c r="H326" s="9"/>
      <c r="I326" s="9"/>
      <c r="J326" s="97" t="str">
        <f>IF(H326="","",(VLOOKUP(C326,'APP BACKGROUND'!A:M,13,0)))</f>
        <v/>
      </c>
      <c r="K326" s="98" t="str">
        <f t="shared" si="17"/>
        <v/>
      </c>
      <c r="L326" s="98" t="str">
        <f>IF(H326="","",(VLOOKUP(C326,'APP BACKGROUND'!A:K,11,0)))</f>
        <v/>
      </c>
      <c r="M326" s="55"/>
      <c r="N326" s="80" t="str">
        <f t="shared" si="18"/>
        <v/>
      </c>
      <c r="O326" s="56" t="str">
        <f t="shared" si="19"/>
        <v/>
      </c>
      <c r="P326" s="9"/>
      <c r="Q326" s="9"/>
      <c r="R326" s="9"/>
      <c r="S326" s="8"/>
      <c r="T326" s="8"/>
      <c r="U326" s="8"/>
      <c r="V326" s="8"/>
      <c r="W326" s="9"/>
      <c r="X326" s="9"/>
      <c r="Y326" s="9"/>
      <c r="Z326" s="9"/>
      <c r="AA326" s="9"/>
      <c r="AB326" s="8"/>
      <c r="AC326" s="8"/>
      <c r="AD326" s="8"/>
      <c r="AE326" s="8"/>
      <c r="AF326" s="8"/>
      <c r="AG326" s="8"/>
      <c r="AH326" s="8"/>
      <c r="AI326" s="8"/>
    </row>
    <row r="327" spans="2:35" ht="15.75" x14ac:dyDescent="0.25">
      <c r="B327" s="91" t="str">
        <f t="shared" si="20"/>
        <v/>
      </c>
      <c r="C327" s="33"/>
      <c r="D327" s="35"/>
      <c r="E327" s="28" t="str">
        <f>IFERROR(IF(OR(C327="",AND(C327&lt;&gt;"",D327="")),"",(VLOOKUP(C327,'APP BACKGROUND'!A:F,2,0))),"")</f>
        <v/>
      </c>
      <c r="F327" s="29" t="str">
        <f>IF(E327="","",(VLOOKUP(C327,'APP BACKGROUND'!A:F,5,0)))</f>
        <v/>
      </c>
      <c r="G327" s="27" t="str">
        <f>IF(E327="","",(VLOOKUP('Application Form'!C327,'APP BACKGROUND'!A:I,9,0)))</f>
        <v/>
      </c>
      <c r="H327" s="9"/>
      <c r="I327" s="9"/>
      <c r="J327" s="97" t="str">
        <f>IF(H327="","",(VLOOKUP(C327,'APP BACKGROUND'!A:M,13,0)))</f>
        <v/>
      </c>
      <c r="K327" s="98" t="str">
        <f t="shared" si="17"/>
        <v/>
      </c>
      <c r="L327" s="98" t="str">
        <f>IF(H327="","",(VLOOKUP(C327,'APP BACKGROUND'!A:K,11,0)))</f>
        <v/>
      </c>
      <c r="M327" s="55"/>
      <c r="N327" s="80" t="str">
        <f t="shared" si="18"/>
        <v/>
      </c>
      <c r="O327" s="56" t="str">
        <f t="shared" si="19"/>
        <v/>
      </c>
      <c r="P327" s="9"/>
      <c r="Q327" s="9"/>
      <c r="R327" s="9"/>
      <c r="S327" s="8"/>
      <c r="T327" s="8"/>
      <c r="U327" s="8"/>
      <c r="V327" s="8"/>
      <c r="W327" s="9"/>
      <c r="X327" s="9"/>
      <c r="Y327" s="9"/>
      <c r="Z327" s="9"/>
      <c r="AA327" s="9"/>
      <c r="AB327" s="8"/>
      <c r="AC327" s="8"/>
      <c r="AD327" s="8"/>
      <c r="AE327" s="8"/>
      <c r="AF327" s="8"/>
      <c r="AG327" s="8"/>
      <c r="AH327" s="8"/>
      <c r="AI327" s="8"/>
    </row>
    <row r="328" spans="2:35" ht="15.75" x14ac:dyDescent="0.25">
      <c r="B328" s="91" t="str">
        <f t="shared" si="20"/>
        <v/>
      </c>
      <c r="C328" s="33"/>
      <c r="D328" s="35"/>
      <c r="E328" s="28" t="str">
        <f>IFERROR(IF(OR(C328="",AND(C328&lt;&gt;"",D328="")),"",(VLOOKUP(C328,'APP BACKGROUND'!A:F,2,0))),"")</f>
        <v/>
      </c>
      <c r="F328" s="29" t="str">
        <f>IF(E328="","",(VLOOKUP(C328,'APP BACKGROUND'!A:F,5,0)))</f>
        <v/>
      </c>
      <c r="G328" s="27" t="str">
        <f>IF(E328="","",(VLOOKUP('Application Form'!C328,'APP BACKGROUND'!A:I,9,0)))</f>
        <v/>
      </c>
      <c r="H328" s="9"/>
      <c r="I328" s="9"/>
      <c r="J328" s="97" t="str">
        <f>IF(H328="","",(VLOOKUP(C328,'APP BACKGROUND'!A:M,13,0)))</f>
        <v/>
      </c>
      <c r="K328" s="98" t="str">
        <f t="shared" si="17"/>
        <v/>
      </c>
      <c r="L328" s="98" t="str">
        <f>IF(H328="","",(VLOOKUP(C328,'APP BACKGROUND'!A:K,11,0)))</f>
        <v/>
      </c>
      <c r="M328" s="55"/>
      <c r="N328" s="80" t="str">
        <f t="shared" si="18"/>
        <v/>
      </c>
      <c r="O328" s="56" t="str">
        <f t="shared" si="19"/>
        <v/>
      </c>
      <c r="P328" s="9"/>
      <c r="Q328" s="9"/>
      <c r="R328" s="9"/>
      <c r="S328" s="8"/>
      <c r="T328" s="8"/>
      <c r="U328" s="8"/>
      <c r="V328" s="8"/>
      <c r="W328" s="9"/>
      <c r="X328" s="9"/>
      <c r="Y328" s="9"/>
      <c r="Z328" s="9"/>
      <c r="AA328" s="9"/>
      <c r="AB328" s="8"/>
      <c r="AC328" s="8"/>
      <c r="AD328" s="8"/>
      <c r="AE328" s="8"/>
      <c r="AF328" s="8"/>
      <c r="AG328" s="8"/>
      <c r="AH328" s="8"/>
      <c r="AI328" s="8"/>
    </row>
    <row r="329" spans="2:35" ht="15.75" x14ac:dyDescent="0.25">
      <c r="B329" s="91" t="str">
        <f t="shared" si="20"/>
        <v/>
      </c>
      <c r="C329" s="33"/>
      <c r="D329" s="35"/>
      <c r="E329" s="28" t="str">
        <f>IFERROR(IF(OR(C329="",AND(C329&lt;&gt;"",D329="")),"",(VLOOKUP(C329,'APP BACKGROUND'!A:F,2,0))),"")</f>
        <v/>
      </c>
      <c r="F329" s="29" t="str">
        <f>IF(E329="","",(VLOOKUP(C329,'APP BACKGROUND'!A:F,5,0)))</f>
        <v/>
      </c>
      <c r="G329" s="27" t="str">
        <f>IF(E329="","",(VLOOKUP('Application Form'!C329,'APP BACKGROUND'!A:I,9,0)))</f>
        <v/>
      </c>
      <c r="H329" s="9"/>
      <c r="I329" s="9"/>
      <c r="J329" s="97" t="str">
        <f>IF(H329="","",(VLOOKUP(C329,'APP BACKGROUND'!A:M,13,0)))</f>
        <v/>
      </c>
      <c r="K329" s="98" t="str">
        <f t="shared" si="17"/>
        <v/>
      </c>
      <c r="L329" s="98" t="str">
        <f>IF(H329="","",(VLOOKUP(C329,'APP BACKGROUND'!A:K,11,0)))</f>
        <v/>
      </c>
      <c r="M329" s="55"/>
      <c r="N329" s="80" t="str">
        <f t="shared" si="18"/>
        <v/>
      </c>
      <c r="O329" s="56" t="str">
        <f t="shared" si="19"/>
        <v/>
      </c>
      <c r="P329" s="9"/>
      <c r="Q329" s="9"/>
      <c r="R329" s="9"/>
      <c r="S329" s="8"/>
      <c r="T329" s="8"/>
      <c r="U329" s="8"/>
      <c r="V329" s="8"/>
      <c r="W329" s="9"/>
      <c r="X329" s="9"/>
      <c r="Y329" s="9"/>
      <c r="Z329" s="9"/>
      <c r="AA329" s="9"/>
      <c r="AB329" s="8"/>
      <c r="AC329" s="8"/>
      <c r="AD329" s="8"/>
      <c r="AE329" s="8"/>
      <c r="AF329" s="8"/>
      <c r="AG329" s="8"/>
      <c r="AH329" s="8"/>
      <c r="AI329" s="8"/>
    </row>
    <row r="330" spans="2:35" ht="15.75" x14ac:dyDescent="0.25">
      <c r="B330" s="91" t="str">
        <f t="shared" si="20"/>
        <v/>
      </c>
      <c r="C330" s="33"/>
      <c r="D330" s="35"/>
      <c r="E330" s="28" t="str">
        <f>IFERROR(IF(OR(C330="",AND(C330&lt;&gt;"",D330="")),"",(VLOOKUP(C330,'APP BACKGROUND'!A:F,2,0))),"")</f>
        <v/>
      </c>
      <c r="F330" s="29" t="str">
        <f>IF(E330="","",(VLOOKUP(C330,'APP BACKGROUND'!A:F,5,0)))</f>
        <v/>
      </c>
      <c r="G330" s="27" t="str">
        <f>IF(E330="","",(VLOOKUP('Application Form'!C330,'APP BACKGROUND'!A:I,9,0)))</f>
        <v/>
      </c>
      <c r="H330" s="9"/>
      <c r="I330" s="9"/>
      <c r="J330" s="97" t="str">
        <f>IF(H330="","",(VLOOKUP(C330,'APP BACKGROUND'!A:M,13,0)))</f>
        <v/>
      </c>
      <c r="K330" s="98" t="str">
        <f t="shared" si="17"/>
        <v/>
      </c>
      <c r="L330" s="98" t="str">
        <f>IF(H330="","",(VLOOKUP(C330,'APP BACKGROUND'!A:K,11,0)))</f>
        <v/>
      </c>
      <c r="M330" s="55"/>
      <c r="N330" s="80" t="str">
        <f t="shared" si="18"/>
        <v/>
      </c>
      <c r="O330" s="56" t="str">
        <f t="shared" si="19"/>
        <v/>
      </c>
      <c r="P330" s="9"/>
      <c r="Q330" s="9"/>
      <c r="R330" s="9"/>
      <c r="S330" s="8"/>
      <c r="T330" s="8"/>
      <c r="U330" s="8"/>
      <c r="V330" s="8"/>
      <c r="W330" s="9"/>
      <c r="X330" s="9"/>
      <c r="Y330" s="9"/>
      <c r="Z330" s="9"/>
      <c r="AA330" s="9"/>
      <c r="AB330" s="8"/>
      <c r="AC330" s="8"/>
      <c r="AD330" s="8"/>
      <c r="AE330" s="8"/>
      <c r="AF330" s="8"/>
      <c r="AG330" s="8"/>
      <c r="AH330" s="8"/>
      <c r="AI330" s="8"/>
    </row>
    <row r="331" spans="2:35" ht="15.75" x14ac:dyDescent="0.25">
      <c r="B331" s="91" t="str">
        <f t="shared" si="20"/>
        <v/>
      </c>
      <c r="C331" s="33"/>
      <c r="D331" s="35"/>
      <c r="E331" s="28" t="str">
        <f>IFERROR(IF(OR(C331="",AND(C331&lt;&gt;"",D331="")),"",(VLOOKUP(C331,'APP BACKGROUND'!A:F,2,0))),"")</f>
        <v/>
      </c>
      <c r="F331" s="29" t="str">
        <f>IF(E331="","",(VLOOKUP(C331,'APP BACKGROUND'!A:F,5,0)))</f>
        <v/>
      </c>
      <c r="G331" s="27" t="str">
        <f>IF(E331="","",(VLOOKUP('Application Form'!C331,'APP BACKGROUND'!A:I,9,0)))</f>
        <v/>
      </c>
      <c r="H331" s="9"/>
      <c r="I331" s="9"/>
      <c r="J331" s="97" t="str">
        <f>IF(H331="","",(VLOOKUP(C331,'APP BACKGROUND'!A:M,13,0)))</f>
        <v/>
      </c>
      <c r="K331" s="98" t="str">
        <f t="shared" si="17"/>
        <v/>
      </c>
      <c r="L331" s="98" t="str">
        <f>IF(H331="","",(VLOOKUP(C331,'APP BACKGROUND'!A:K,11,0)))</f>
        <v/>
      </c>
      <c r="M331" s="55"/>
      <c r="N331" s="80" t="str">
        <f t="shared" si="18"/>
        <v/>
      </c>
      <c r="O331" s="56" t="str">
        <f t="shared" si="19"/>
        <v/>
      </c>
      <c r="P331" s="9"/>
      <c r="Q331" s="9"/>
      <c r="R331" s="9"/>
      <c r="S331" s="8"/>
      <c r="T331" s="8"/>
      <c r="U331" s="8"/>
      <c r="V331" s="8"/>
      <c r="W331" s="9"/>
      <c r="X331" s="9"/>
      <c r="Y331" s="9"/>
      <c r="Z331" s="9"/>
      <c r="AA331" s="9"/>
      <c r="AB331" s="8"/>
      <c r="AC331" s="8"/>
      <c r="AD331" s="8"/>
      <c r="AE331" s="8"/>
      <c r="AF331" s="8"/>
      <c r="AG331" s="8"/>
      <c r="AH331" s="8"/>
      <c r="AI331" s="8"/>
    </row>
    <row r="332" spans="2:35" ht="15.75" x14ac:dyDescent="0.25">
      <c r="B332" s="91" t="str">
        <f t="shared" si="20"/>
        <v/>
      </c>
      <c r="C332" s="33"/>
      <c r="D332" s="35"/>
      <c r="E332" s="28" t="str">
        <f>IFERROR(IF(OR(C332="",AND(C332&lt;&gt;"",D332="")),"",(VLOOKUP(C332,'APP BACKGROUND'!A:F,2,0))),"")</f>
        <v/>
      </c>
      <c r="F332" s="29" t="str">
        <f>IF(E332="","",(VLOOKUP(C332,'APP BACKGROUND'!A:F,5,0)))</f>
        <v/>
      </c>
      <c r="G332" s="27" t="str">
        <f>IF(E332="","",(VLOOKUP('Application Form'!C332,'APP BACKGROUND'!A:I,9,0)))</f>
        <v/>
      </c>
      <c r="H332" s="9"/>
      <c r="I332" s="9"/>
      <c r="J332" s="97" t="str">
        <f>IF(H332="","",(VLOOKUP(C332,'APP BACKGROUND'!A:M,13,0)))</f>
        <v/>
      </c>
      <c r="K332" s="98" t="str">
        <f t="shared" si="17"/>
        <v/>
      </c>
      <c r="L332" s="98" t="str">
        <f>IF(H332="","",(VLOOKUP(C332,'APP BACKGROUND'!A:K,11,0)))</f>
        <v/>
      </c>
      <c r="M332" s="55"/>
      <c r="N332" s="80" t="str">
        <f t="shared" si="18"/>
        <v/>
      </c>
      <c r="O332" s="56" t="str">
        <f t="shared" si="19"/>
        <v/>
      </c>
      <c r="P332" s="9"/>
      <c r="Q332" s="9"/>
      <c r="R332" s="9"/>
      <c r="S332" s="8"/>
      <c r="T332" s="8"/>
      <c r="U332" s="8"/>
      <c r="V332" s="8"/>
      <c r="W332" s="9"/>
      <c r="X332" s="9"/>
      <c r="Y332" s="9"/>
      <c r="Z332" s="9"/>
      <c r="AA332" s="9"/>
      <c r="AB332" s="8"/>
      <c r="AC332" s="8"/>
      <c r="AD332" s="8"/>
      <c r="AE332" s="8"/>
      <c r="AF332" s="8"/>
      <c r="AG332" s="8"/>
      <c r="AH332" s="8"/>
      <c r="AI332" s="8"/>
    </row>
    <row r="333" spans="2:35" ht="15.75" x14ac:dyDescent="0.25">
      <c r="B333" s="91" t="str">
        <f t="shared" si="20"/>
        <v/>
      </c>
      <c r="C333" s="33"/>
      <c r="D333" s="35"/>
      <c r="E333" s="28" t="str">
        <f>IFERROR(IF(OR(C333="",AND(C333&lt;&gt;"",D333="")),"",(VLOOKUP(C333,'APP BACKGROUND'!A:F,2,0))),"")</f>
        <v/>
      </c>
      <c r="F333" s="29" t="str">
        <f>IF(E333="","",(VLOOKUP(C333,'APP BACKGROUND'!A:F,5,0)))</f>
        <v/>
      </c>
      <c r="G333" s="27" t="str">
        <f>IF(E333="","",(VLOOKUP('Application Form'!C333,'APP BACKGROUND'!A:I,9,0)))</f>
        <v/>
      </c>
      <c r="H333" s="9"/>
      <c r="I333" s="9"/>
      <c r="J333" s="97" t="str">
        <f>IF(H333="","",(VLOOKUP(C333,'APP BACKGROUND'!A:M,13,0)))</f>
        <v/>
      </c>
      <c r="K333" s="98" t="str">
        <f t="shared" si="17"/>
        <v/>
      </c>
      <c r="L333" s="98" t="str">
        <f>IF(H333="","",(VLOOKUP(C333,'APP BACKGROUND'!A:K,11,0)))</f>
        <v/>
      </c>
      <c r="M333" s="55"/>
      <c r="N333" s="80" t="str">
        <f t="shared" si="18"/>
        <v/>
      </c>
      <c r="O333" s="56" t="str">
        <f t="shared" si="19"/>
        <v/>
      </c>
      <c r="P333" s="9"/>
      <c r="Q333" s="9"/>
      <c r="R333" s="9"/>
      <c r="S333" s="8"/>
      <c r="T333" s="8"/>
      <c r="U333" s="8"/>
      <c r="V333" s="8"/>
      <c r="W333" s="9"/>
      <c r="X333" s="9"/>
      <c r="Y333" s="9"/>
      <c r="Z333" s="9"/>
      <c r="AA333" s="9"/>
      <c r="AB333" s="8"/>
      <c r="AC333" s="8"/>
      <c r="AD333" s="8"/>
      <c r="AE333" s="8"/>
      <c r="AF333" s="8"/>
      <c r="AG333" s="8"/>
      <c r="AH333" s="8"/>
      <c r="AI333" s="8"/>
    </row>
    <row r="334" spans="2:35" ht="15.75" x14ac:dyDescent="0.25">
      <c r="B334" s="91" t="str">
        <f t="shared" si="20"/>
        <v/>
      </c>
      <c r="C334" s="33"/>
      <c r="D334" s="35"/>
      <c r="E334" s="28" t="str">
        <f>IFERROR(IF(OR(C334="",AND(C334&lt;&gt;"",D334="")),"",(VLOOKUP(C334,'APP BACKGROUND'!A:F,2,0))),"")</f>
        <v/>
      </c>
      <c r="F334" s="29" t="str">
        <f>IF(E334="","",(VLOOKUP(C334,'APP BACKGROUND'!A:F,5,0)))</f>
        <v/>
      </c>
      <c r="G334" s="27" t="str">
        <f>IF(E334="","",(VLOOKUP('Application Form'!C334,'APP BACKGROUND'!A:I,9,0)))</f>
        <v/>
      </c>
      <c r="H334" s="9"/>
      <c r="I334" s="9"/>
      <c r="J334" s="97" t="str">
        <f>IF(H334="","",(VLOOKUP(C334,'APP BACKGROUND'!A:M,13,0)))</f>
        <v/>
      </c>
      <c r="K334" s="98" t="str">
        <f t="shared" si="17"/>
        <v/>
      </c>
      <c r="L334" s="98" t="str">
        <f>IF(H334="","",(VLOOKUP(C334,'APP BACKGROUND'!A:K,11,0)))</f>
        <v/>
      </c>
      <c r="M334" s="55"/>
      <c r="N334" s="80" t="str">
        <f t="shared" si="18"/>
        <v/>
      </c>
      <c r="O334" s="56" t="str">
        <f t="shared" si="19"/>
        <v/>
      </c>
      <c r="P334" s="9"/>
      <c r="Q334" s="9"/>
      <c r="R334" s="9"/>
      <c r="S334" s="8"/>
      <c r="T334" s="8"/>
      <c r="U334" s="8"/>
      <c r="V334" s="8"/>
      <c r="W334" s="9"/>
      <c r="X334" s="9"/>
      <c r="Y334" s="9"/>
      <c r="Z334" s="9"/>
      <c r="AA334" s="9"/>
      <c r="AB334" s="8"/>
      <c r="AC334" s="8"/>
      <c r="AD334" s="8"/>
      <c r="AE334" s="8"/>
      <c r="AF334" s="8"/>
      <c r="AG334" s="8"/>
      <c r="AH334" s="8"/>
      <c r="AI334" s="8"/>
    </row>
    <row r="335" spans="2:35" ht="15.75" x14ac:dyDescent="0.25">
      <c r="B335" s="91" t="str">
        <f t="shared" si="20"/>
        <v/>
      </c>
      <c r="C335" s="33"/>
      <c r="D335" s="35"/>
      <c r="E335" s="28" t="str">
        <f>IFERROR(IF(OR(C335="",AND(C335&lt;&gt;"",D335="")),"",(VLOOKUP(C335,'APP BACKGROUND'!A:F,2,0))),"")</f>
        <v/>
      </c>
      <c r="F335" s="29" t="str">
        <f>IF(E335="","",(VLOOKUP(C335,'APP BACKGROUND'!A:F,5,0)))</f>
        <v/>
      </c>
      <c r="G335" s="27" t="str">
        <f>IF(E335="","",(VLOOKUP('Application Form'!C335,'APP BACKGROUND'!A:I,9,0)))</f>
        <v/>
      </c>
      <c r="H335" s="9"/>
      <c r="I335" s="9"/>
      <c r="J335" s="97" t="str">
        <f>IF(H335="","",(VLOOKUP(C335,'APP BACKGROUND'!A:M,13,0)))</f>
        <v/>
      </c>
      <c r="K335" s="98" t="str">
        <f t="shared" si="17"/>
        <v/>
      </c>
      <c r="L335" s="98" t="str">
        <f>IF(H335="","",(VLOOKUP(C335,'APP BACKGROUND'!A:K,11,0)))</f>
        <v/>
      </c>
      <c r="M335" s="55"/>
      <c r="N335" s="80" t="str">
        <f t="shared" si="18"/>
        <v/>
      </c>
      <c r="O335" s="56" t="str">
        <f t="shared" si="19"/>
        <v/>
      </c>
      <c r="P335" s="9"/>
      <c r="Q335" s="9"/>
      <c r="R335" s="9"/>
      <c r="S335" s="8"/>
      <c r="T335" s="8"/>
      <c r="U335" s="8"/>
      <c r="V335" s="8"/>
      <c r="W335" s="9"/>
      <c r="X335" s="9"/>
      <c r="Y335" s="9"/>
      <c r="Z335" s="9"/>
      <c r="AA335" s="9"/>
      <c r="AB335" s="8"/>
      <c r="AC335" s="8"/>
      <c r="AD335" s="8"/>
      <c r="AE335" s="8"/>
      <c r="AF335" s="8"/>
      <c r="AG335" s="8"/>
      <c r="AH335" s="8"/>
      <c r="AI335" s="8"/>
    </row>
    <row r="336" spans="2:35" ht="15.75" x14ac:dyDescent="0.25">
      <c r="B336" s="91" t="str">
        <f t="shared" si="20"/>
        <v/>
      </c>
      <c r="C336" s="33"/>
      <c r="D336" s="35"/>
      <c r="E336" s="28" t="str">
        <f>IFERROR(IF(OR(C336="",AND(C336&lt;&gt;"",D336="")),"",(VLOOKUP(C336,'APP BACKGROUND'!A:F,2,0))),"")</f>
        <v/>
      </c>
      <c r="F336" s="29" t="str">
        <f>IF(E336="","",(VLOOKUP(C336,'APP BACKGROUND'!A:F,5,0)))</f>
        <v/>
      </c>
      <c r="G336" s="27" t="str">
        <f>IF(E336="","",(VLOOKUP('Application Form'!C336,'APP BACKGROUND'!A:I,9,0)))</f>
        <v/>
      </c>
      <c r="H336" s="9"/>
      <c r="I336" s="9"/>
      <c r="J336" s="97" t="str">
        <f>IF(H336="","",(VLOOKUP(C336,'APP BACKGROUND'!A:M,13,0)))</f>
        <v/>
      </c>
      <c r="K336" s="98" t="str">
        <f t="shared" ref="K336:K373" si="21">IF(H336="","",G336*J336)</f>
        <v/>
      </c>
      <c r="L336" s="98" t="str">
        <f>IF(H336="","",(VLOOKUP(C336,'APP BACKGROUND'!A:K,11,0)))</f>
        <v/>
      </c>
      <c r="M336" s="55"/>
      <c r="N336" s="80" t="str">
        <f t="shared" ref="N336:N373" si="22">IF(H:H="","",M336/G336)</f>
        <v/>
      </c>
      <c r="O336" s="56" t="str">
        <f t="shared" ref="O336:O373" si="23">IF(H336="","",SUM(G336-M336))</f>
        <v/>
      </c>
      <c r="P336" s="9"/>
      <c r="Q336" s="9"/>
      <c r="R336" s="9"/>
      <c r="S336" s="8"/>
      <c r="T336" s="8"/>
      <c r="U336" s="8"/>
      <c r="V336" s="8"/>
      <c r="W336" s="9"/>
      <c r="X336" s="9"/>
      <c r="Y336" s="9"/>
      <c r="Z336" s="9"/>
      <c r="AA336" s="9"/>
      <c r="AB336" s="8"/>
      <c r="AC336" s="8"/>
      <c r="AD336" s="8"/>
      <c r="AE336" s="8"/>
      <c r="AF336" s="8"/>
      <c r="AG336" s="8"/>
      <c r="AH336" s="8"/>
      <c r="AI336" s="8"/>
    </row>
    <row r="337" spans="2:35" ht="15.75" x14ac:dyDescent="0.25">
      <c r="B337" s="91" t="str">
        <f t="shared" ref="B337:B373" si="24">IF(D337="",IF(C337&lt;&gt;"","SELECT INVOICE",""),"")</f>
        <v/>
      </c>
      <c r="C337" s="33"/>
      <c r="D337" s="35"/>
      <c r="E337" s="28" t="str">
        <f>IFERROR(IF(OR(C337="",AND(C337&lt;&gt;"",D337="")),"",(VLOOKUP(C337,'APP BACKGROUND'!A:F,2,0))),"")</f>
        <v/>
      </c>
      <c r="F337" s="29" t="str">
        <f>IF(E337="","",(VLOOKUP(C337,'APP BACKGROUND'!A:F,5,0)))</f>
        <v/>
      </c>
      <c r="G337" s="27" t="str">
        <f>IF(E337="","",(VLOOKUP('Application Form'!C337,'APP BACKGROUND'!A:I,9,0)))</f>
        <v/>
      </c>
      <c r="H337" s="9"/>
      <c r="I337" s="9"/>
      <c r="J337" s="97" t="str">
        <f>IF(H337="","",(VLOOKUP(C337,'APP BACKGROUND'!A:M,13,0)))</f>
        <v/>
      </c>
      <c r="K337" s="98" t="str">
        <f t="shared" si="21"/>
        <v/>
      </c>
      <c r="L337" s="98" t="str">
        <f>IF(H337="","",(VLOOKUP(C337,'APP BACKGROUND'!A:K,11,0)))</f>
        <v/>
      </c>
      <c r="M337" s="55"/>
      <c r="N337" s="80" t="str">
        <f t="shared" si="22"/>
        <v/>
      </c>
      <c r="O337" s="56" t="str">
        <f t="shared" si="23"/>
        <v/>
      </c>
      <c r="P337" s="9"/>
      <c r="Q337" s="9"/>
      <c r="R337" s="9"/>
      <c r="S337" s="8"/>
      <c r="T337" s="8"/>
      <c r="U337" s="8"/>
      <c r="V337" s="8"/>
      <c r="W337" s="9"/>
      <c r="X337" s="9"/>
      <c r="Y337" s="9"/>
      <c r="Z337" s="9"/>
      <c r="AA337" s="9"/>
      <c r="AB337" s="8"/>
      <c r="AC337" s="8"/>
      <c r="AD337" s="8"/>
      <c r="AE337" s="8"/>
      <c r="AF337" s="8"/>
      <c r="AG337" s="8"/>
      <c r="AH337" s="8"/>
      <c r="AI337" s="8"/>
    </row>
    <row r="338" spans="2:35" ht="15.75" x14ac:dyDescent="0.25">
      <c r="B338" s="91" t="str">
        <f t="shared" si="24"/>
        <v/>
      </c>
      <c r="C338" s="33"/>
      <c r="D338" s="35"/>
      <c r="E338" s="28" t="str">
        <f>IFERROR(IF(OR(C338="",AND(C338&lt;&gt;"",D338="")),"",(VLOOKUP(C338,'APP BACKGROUND'!A:F,2,0))),"")</f>
        <v/>
      </c>
      <c r="F338" s="29" t="str">
        <f>IF(E338="","",(VLOOKUP(C338,'APP BACKGROUND'!A:F,5,0)))</f>
        <v/>
      </c>
      <c r="G338" s="27" t="str">
        <f>IF(E338="","",(VLOOKUP('Application Form'!C338,'APP BACKGROUND'!A:I,9,0)))</f>
        <v/>
      </c>
      <c r="H338" s="9"/>
      <c r="I338" s="9"/>
      <c r="J338" s="97" t="str">
        <f>IF(H338="","",(VLOOKUP(C338,'APP BACKGROUND'!A:M,13,0)))</f>
        <v/>
      </c>
      <c r="K338" s="98" t="str">
        <f t="shared" si="21"/>
        <v/>
      </c>
      <c r="L338" s="98" t="str">
        <f>IF(H338="","",(VLOOKUP(C338,'APP BACKGROUND'!A:K,11,0)))</f>
        <v/>
      </c>
      <c r="M338" s="55"/>
      <c r="N338" s="80" t="str">
        <f t="shared" si="22"/>
        <v/>
      </c>
      <c r="O338" s="56" t="str">
        <f t="shared" si="23"/>
        <v/>
      </c>
      <c r="P338" s="9"/>
      <c r="Q338" s="9"/>
      <c r="R338" s="9"/>
      <c r="S338" s="8"/>
      <c r="T338" s="8"/>
      <c r="U338" s="8"/>
      <c r="V338" s="8"/>
      <c r="W338" s="9"/>
      <c r="X338" s="9"/>
      <c r="Y338" s="9"/>
      <c r="Z338" s="9"/>
      <c r="AA338" s="9"/>
      <c r="AB338" s="8"/>
      <c r="AC338" s="8"/>
      <c r="AD338" s="8"/>
      <c r="AE338" s="8"/>
      <c r="AF338" s="8"/>
      <c r="AG338" s="8"/>
      <c r="AH338" s="8"/>
      <c r="AI338" s="8"/>
    </row>
    <row r="339" spans="2:35" ht="15.75" x14ac:dyDescent="0.25">
      <c r="B339" s="91" t="str">
        <f t="shared" si="24"/>
        <v/>
      </c>
      <c r="C339" s="33"/>
      <c r="D339" s="35"/>
      <c r="E339" s="28" t="str">
        <f>IFERROR(IF(OR(C339="",AND(C339&lt;&gt;"",D339="")),"",(VLOOKUP(C339,'APP BACKGROUND'!A:F,2,0))),"")</f>
        <v/>
      </c>
      <c r="F339" s="29" t="str">
        <f>IF(E339="","",(VLOOKUP(C339,'APP BACKGROUND'!A:F,5,0)))</f>
        <v/>
      </c>
      <c r="G339" s="27" t="str">
        <f>IF(E339="","",(VLOOKUP('Application Form'!C339,'APP BACKGROUND'!A:I,9,0)))</f>
        <v/>
      </c>
      <c r="H339" s="9"/>
      <c r="I339" s="9"/>
      <c r="J339" s="97" t="str">
        <f>IF(H339="","",(VLOOKUP(C339,'APP BACKGROUND'!A:M,13,0)))</f>
        <v/>
      </c>
      <c r="K339" s="98" t="str">
        <f t="shared" si="21"/>
        <v/>
      </c>
      <c r="L339" s="98" t="str">
        <f>IF(H339="","",(VLOOKUP(C339,'APP BACKGROUND'!A:K,11,0)))</f>
        <v/>
      </c>
      <c r="M339" s="55"/>
      <c r="N339" s="80" t="str">
        <f t="shared" si="22"/>
        <v/>
      </c>
      <c r="O339" s="56" t="str">
        <f t="shared" si="23"/>
        <v/>
      </c>
      <c r="P339" s="9"/>
      <c r="Q339" s="9"/>
      <c r="R339" s="9"/>
      <c r="S339" s="8"/>
      <c r="T339" s="8"/>
      <c r="U339" s="8"/>
      <c r="V339" s="8"/>
      <c r="W339" s="9"/>
      <c r="X339" s="9"/>
      <c r="Y339" s="9"/>
      <c r="Z339" s="9"/>
      <c r="AA339" s="9"/>
      <c r="AB339" s="8"/>
      <c r="AC339" s="8"/>
      <c r="AD339" s="8"/>
      <c r="AE339" s="8"/>
      <c r="AF339" s="8"/>
      <c r="AG339" s="8"/>
      <c r="AH339" s="8"/>
      <c r="AI339" s="8"/>
    </row>
    <row r="340" spans="2:35" ht="15.75" x14ac:dyDescent="0.25">
      <c r="B340" s="91" t="str">
        <f t="shared" si="24"/>
        <v/>
      </c>
      <c r="C340" s="33"/>
      <c r="D340" s="35"/>
      <c r="E340" s="28" t="str">
        <f>IFERROR(IF(OR(C340="",AND(C340&lt;&gt;"",D340="")),"",(VLOOKUP(C340,'APP BACKGROUND'!A:F,2,0))),"")</f>
        <v/>
      </c>
      <c r="F340" s="29" t="str">
        <f>IF(E340="","",(VLOOKUP(C340,'APP BACKGROUND'!A:F,5,0)))</f>
        <v/>
      </c>
      <c r="G340" s="27" t="str">
        <f>IF(E340="","",(VLOOKUP('Application Form'!C340,'APP BACKGROUND'!A:I,9,0)))</f>
        <v/>
      </c>
      <c r="H340" s="9"/>
      <c r="I340" s="9"/>
      <c r="J340" s="97" t="str">
        <f>IF(H340="","",(VLOOKUP(C340,'APP BACKGROUND'!A:M,13,0)))</f>
        <v/>
      </c>
      <c r="K340" s="98" t="str">
        <f t="shared" si="21"/>
        <v/>
      </c>
      <c r="L340" s="98" t="str">
        <f>IF(H340="","",(VLOOKUP(C340,'APP BACKGROUND'!A:K,11,0)))</f>
        <v/>
      </c>
      <c r="M340" s="55"/>
      <c r="N340" s="80" t="str">
        <f t="shared" si="22"/>
        <v/>
      </c>
      <c r="O340" s="56" t="str">
        <f t="shared" si="23"/>
        <v/>
      </c>
      <c r="P340" s="9"/>
      <c r="Q340" s="9"/>
      <c r="R340" s="9"/>
      <c r="S340" s="8"/>
      <c r="T340" s="8"/>
      <c r="U340" s="8"/>
      <c r="V340" s="8"/>
      <c r="W340" s="9"/>
      <c r="X340" s="9"/>
      <c r="Y340" s="9"/>
      <c r="Z340" s="9"/>
      <c r="AA340" s="9"/>
      <c r="AB340" s="8"/>
      <c r="AC340" s="8"/>
      <c r="AD340" s="8"/>
      <c r="AE340" s="8"/>
      <c r="AF340" s="8"/>
      <c r="AG340" s="8"/>
      <c r="AH340" s="8"/>
      <c r="AI340" s="8"/>
    </row>
    <row r="341" spans="2:35" ht="15.75" x14ac:dyDescent="0.25">
      <c r="B341" s="91" t="str">
        <f t="shared" si="24"/>
        <v/>
      </c>
      <c r="C341" s="33"/>
      <c r="D341" s="35"/>
      <c r="E341" s="28" t="str">
        <f>IFERROR(IF(OR(C341="",AND(C341&lt;&gt;"",D341="")),"",(VLOOKUP(C341,'APP BACKGROUND'!A:F,2,0))),"")</f>
        <v/>
      </c>
      <c r="F341" s="29" t="str">
        <f>IF(E341="","",(VLOOKUP(C341,'APP BACKGROUND'!A:F,5,0)))</f>
        <v/>
      </c>
      <c r="G341" s="27" t="str">
        <f>IF(E341="","",(VLOOKUP('Application Form'!C341,'APP BACKGROUND'!A:I,9,0)))</f>
        <v/>
      </c>
      <c r="H341" s="9"/>
      <c r="I341" s="9"/>
      <c r="J341" s="97" t="str">
        <f>IF(H341="","",(VLOOKUP(C341,'APP BACKGROUND'!A:M,13,0)))</f>
        <v/>
      </c>
      <c r="K341" s="98" t="str">
        <f t="shared" si="21"/>
        <v/>
      </c>
      <c r="L341" s="98" t="str">
        <f>IF(H341="","",(VLOOKUP(C341,'APP BACKGROUND'!A:K,11,0)))</f>
        <v/>
      </c>
      <c r="M341" s="55"/>
      <c r="N341" s="80" t="str">
        <f t="shared" si="22"/>
        <v/>
      </c>
      <c r="O341" s="56" t="str">
        <f t="shared" si="23"/>
        <v/>
      </c>
      <c r="P341" s="9"/>
      <c r="Q341" s="9"/>
      <c r="R341" s="9"/>
      <c r="S341" s="8"/>
      <c r="T341" s="8"/>
      <c r="U341" s="8"/>
      <c r="V341" s="8"/>
      <c r="W341" s="9"/>
      <c r="X341" s="9"/>
      <c r="Y341" s="9"/>
      <c r="Z341" s="9"/>
      <c r="AA341" s="9"/>
      <c r="AB341" s="8"/>
      <c r="AC341" s="8"/>
      <c r="AD341" s="8"/>
      <c r="AE341" s="8"/>
      <c r="AF341" s="8"/>
      <c r="AG341" s="8"/>
      <c r="AH341" s="8"/>
      <c r="AI341" s="8"/>
    </row>
    <row r="342" spans="2:35" ht="15.75" x14ac:dyDescent="0.25">
      <c r="B342" s="91" t="str">
        <f t="shared" si="24"/>
        <v/>
      </c>
      <c r="C342" s="33"/>
      <c r="D342" s="35"/>
      <c r="E342" s="28" t="str">
        <f>IFERROR(IF(OR(C342="",AND(C342&lt;&gt;"",D342="")),"",(VLOOKUP(C342,'APP BACKGROUND'!A:F,2,0))),"")</f>
        <v/>
      </c>
      <c r="F342" s="29" t="str">
        <f>IF(E342="","",(VLOOKUP(C342,'APP BACKGROUND'!A:F,5,0)))</f>
        <v/>
      </c>
      <c r="G342" s="27" t="str">
        <f>IF(E342="","",(VLOOKUP('Application Form'!C342,'APP BACKGROUND'!A:I,9,0)))</f>
        <v/>
      </c>
      <c r="H342" s="9"/>
      <c r="I342" s="9"/>
      <c r="J342" s="97" t="str">
        <f>IF(H342="","",(VLOOKUP(C342,'APP BACKGROUND'!A:M,13,0)))</f>
        <v/>
      </c>
      <c r="K342" s="98" t="str">
        <f t="shared" si="21"/>
        <v/>
      </c>
      <c r="L342" s="98" t="str">
        <f>IF(H342="","",(VLOOKUP(C342,'APP BACKGROUND'!A:K,11,0)))</f>
        <v/>
      </c>
      <c r="M342" s="55"/>
      <c r="N342" s="80" t="str">
        <f t="shared" si="22"/>
        <v/>
      </c>
      <c r="O342" s="56" t="str">
        <f t="shared" si="23"/>
        <v/>
      </c>
      <c r="P342" s="9"/>
      <c r="Q342" s="9"/>
      <c r="R342" s="9"/>
      <c r="S342" s="8"/>
      <c r="T342" s="8"/>
      <c r="U342" s="8"/>
      <c r="V342" s="8"/>
      <c r="W342" s="9"/>
      <c r="X342" s="9"/>
      <c r="Y342" s="9"/>
      <c r="Z342" s="9"/>
      <c r="AA342" s="9"/>
      <c r="AB342" s="8"/>
      <c r="AC342" s="8"/>
      <c r="AD342" s="8"/>
      <c r="AE342" s="8"/>
      <c r="AF342" s="8"/>
      <c r="AG342" s="8"/>
      <c r="AH342" s="8"/>
      <c r="AI342" s="8"/>
    </row>
    <row r="343" spans="2:35" ht="15.75" x14ac:dyDescent="0.25">
      <c r="B343" s="91" t="str">
        <f t="shared" si="24"/>
        <v/>
      </c>
      <c r="C343" s="33"/>
      <c r="D343" s="35"/>
      <c r="E343" s="28" t="str">
        <f>IFERROR(IF(OR(C343="",AND(C343&lt;&gt;"",D343="")),"",(VLOOKUP(C343,'APP BACKGROUND'!A:F,2,0))),"")</f>
        <v/>
      </c>
      <c r="F343" s="29" t="str">
        <f>IF(E343="","",(VLOOKUP(C343,'APP BACKGROUND'!A:F,5,0)))</f>
        <v/>
      </c>
      <c r="G343" s="27" t="str">
        <f>IF(E343="","",(VLOOKUP('Application Form'!C343,'APP BACKGROUND'!A:I,9,0)))</f>
        <v/>
      </c>
      <c r="H343" s="9"/>
      <c r="I343" s="9"/>
      <c r="J343" s="97" t="str">
        <f>IF(H343="","",(VLOOKUP(C343,'APP BACKGROUND'!A:M,13,0)))</f>
        <v/>
      </c>
      <c r="K343" s="98" t="str">
        <f t="shared" si="21"/>
        <v/>
      </c>
      <c r="L343" s="98" t="str">
        <f>IF(H343="","",(VLOOKUP(C343,'APP BACKGROUND'!A:K,11,0)))</f>
        <v/>
      </c>
      <c r="M343" s="55"/>
      <c r="N343" s="80" t="str">
        <f t="shared" si="22"/>
        <v/>
      </c>
      <c r="O343" s="56" t="str">
        <f t="shared" si="23"/>
        <v/>
      </c>
      <c r="P343" s="9"/>
      <c r="Q343" s="9"/>
      <c r="R343" s="9"/>
      <c r="S343" s="8"/>
      <c r="T343" s="8"/>
      <c r="U343" s="8"/>
      <c r="V343" s="8"/>
      <c r="W343" s="9"/>
      <c r="X343" s="9"/>
      <c r="Y343" s="9"/>
      <c r="Z343" s="9"/>
      <c r="AA343" s="9"/>
      <c r="AB343" s="8"/>
      <c r="AC343" s="8"/>
      <c r="AD343" s="8"/>
      <c r="AE343" s="8"/>
      <c r="AF343" s="8"/>
      <c r="AG343" s="8"/>
      <c r="AH343" s="8"/>
      <c r="AI343" s="8"/>
    </row>
    <row r="344" spans="2:35" ht="15.75" x14ac:dyDescent="0.25">
      <c r="B344" s="91" t="str">
        <f t="shared" si="24"/>
        <v/>
      </c>
      <c r="C344" s="33"/>
      <c r="D344" s="35"/>
      <c r="E344" s="28" t="str">
        <f>IFERROR(IF(OR(C344="",AND(C344&lt;&gt;"",D344="")),"",(VLOOKUP(C344,'APP BACKGROUND'!A:F,2,0))),"")</f>
        <v/>
      </c>
      <c r="F344" s="29" t="str">
        <f>IF(E344="","",(VLOOKUP(C344,'APP BACKGROUND'!A:F,5,0)))</f>
        <v/>
      </c>
      <c r="G344" s="27" t="str">
        <f>IF(E344="","",(VLOOKUP('Application Form'!C344,'APP BACKGROUND'!A:I,9,0)))</f>
        <v/>
      </c>
      <c r="H344" s="9"/>
      <c r="I344" s="9"/>
      <c r="J344" s="97" t="str">
        <f>IF(H344="","",(VLOOKUP(C344,'APP BACKGROUND'!A:M,13,0)))</f>
        <v/>
      </c>
      <c r="K344" s="98" t="str">
        <f t="shared" si="21"/>
        <v/>
      </c>
      <c r="L344" s="98" t="str">
        <f>IF(H344="","",(VLOOKUP(C344,'APP BACKGROUND'!A:K,11,0)))</f>
        <v/>
      </c>
      <c r="M344" s="55"/>
      <c r="N344" s="80" t="str">
        <f t="shared" si="22"/>
        <v/>
      </c>
      <c r="O344" s="56" t="str">
        <f t="shared" si="23"/>
        <v/>
      </c>
      <c r="P344" s="9"/>
      <c r="Q344" s="9"/>
      <c r="R344" s="9"/>
      <c r="S344" s="8"/>
      <c r="T344" s="8"/>
      <c r="U344" s="8"/>
      <c r="V344" s="8"/>
      <c r="W344" s="9"/>
      <c r="X344" s="9"/>
      <c r="Y344" s="9"/>
      <c r="Z344" s="9"/>
      <c r="AA344" s="9"/>
      <c r="AB344" s="8"/>
      <c r="AC344" s="8"/>
      <c r="AD344" s="8"/>
      <c r="AE344" s="8"/>
      <c r="AF344" s="8"/>
      <c r="AG344" s="8"/>
      <c r="AH344" s="8"/>
      <c r="AI344" s="8"/>
    </row>
    <row r="345" spans="2:35" ht="15.75" x14ac:dyDescent="0.25">
      <c r="B345" s="91" t="str">
        <f t="shared" si="24"/>
        <v/>
      </c>
      <c r="C345" s="33"/>
      <c r="D345" s="35"/>
      <c r="E345" s="28" t="str">
        <f>IFERROR(IF(OR(C345="",AND(C345&lt;&gt;"",D345="")),"",(VLOOKUP(C345,'APP BACKGROUND'!A:F,2,0))),"")</f>
        <v/>
      </c>
      <c r="F345" s="29" t="str">
        <f>IF(E345="","",(VLOOKUP(C345,'APP BACKGROUND'!A:F,5,0)))</f>
        <v/>
      </c>
      <c r="G345" s="27" t="str">
        <f>IF(E345="","",(VLOOKUP('Application Form'!C345,'APP BACKGROUND'!A:I,9,0)))</f>
        <v/>
      </c>
      <c r="H345" s="9"/>
      <c r="I345" s="9"/>
      <c r="J345" s="97" t="str">
        <f>IF(H345="","",(VLOOKUP(C345,'APP BACKGROUND'!A:M,13,0)))</f>
        <v/>
      </c>
      <c r="K345" s="98" t="str">
        <f t="shared" si="21"/>
        <v/>
      </c>
      <c r="L345" s="98" t="str">
        <f>IF(H345="","",(VLOOKUP(C345,'APP BACKGROUND'!A:K,11,0)))</f>
        <v/>
      </c>
      <c r="M345" s="55"/>
      <c r="N345" s="80" t="str">
        <f t="shared" si="22"/>
        <v/>
      </c>
      <c r="O345" s="56" t="str">
        <f t="shared" si="23"/>
        <v/>
      </c>
      <c r="P345" s="9"/>
      <c r="Q345" s="9"/>
      <c r="R345" s="9"/>
      <c r="S345" s="8"/>
      <c r="T345" s="8"/>
      <c r="U345" s="8"/>
      <c r="V345" s="8"/>
      <c r="W345" s="9"/>
      <c r="X345" s="9"/>
      <c r="Y345" s="9"/>
      <c r="Z345" s="9"/>
      <c r="AA345" s="9"/>
      <c r="AB345" s="8"/>
      <c r="AC345" s="8"/>
      <c r="AD345" s="8"/>
      <c r="AE345" s="8"/>
      <c r="AF345" s="8"/>
      <c r="AG345" s="8"/>
      <c r="AH345" s="8"/>
      <c r="AI345" s="8"/>
    </row>
    <row r="346" spans="2:35" ht="15.75" x14ac:dyDescent="0.25">
      <c r="B346" s="91" t="str">
        <f t="shared" si="24"/>
        <v/>
      </c>
      <c r="C346" s="33"/>
      <c r="D346" s="35"/>
      <c r="E346" s="28" t="str">
        <f>IFERROR(IF(OR(C346="",AND(C346&lt;&gt;"",D346="")),"",(VLOOKUP(C346,'APP BACKGROUND'!A:F,2,0))),"")</f>
        <v/>
      </c>
      <c r="F346" s="29" t="str">
        <f>IF(E346="","",(VLOOKUP(C346,'APP BACKGROUND'!A:F,5,0)))</f>
        <v/>
      </c>
      <c r="G346" s="27" t="str">
        <f>IF(E346="","",(VLOOKUP('Application Form'!C346,'APP BACKGROUND'!A:I,9,0)))</f>
        <v/>
      </c>
      <c r="H346" s="9"/>
      <c r="I346" s="9"/>
      <c r="J346" s="97" t="str">
        <f>IF(H346="","",(VLOOKUP(C346,'APP BACKGROUND'!A:M,13,0)))</f>
        <v/>
      </c>
      <c r="K346" s="98" t="str">
        <f t="shared" si="21"/>
        <v/>
      </c>
      <c r="L346" s="98" t="str">
        <f>IF(H346="","",(VLOOKUP(C346,'APP BACKGROUND'!A:K,11,0)))</f>
        <v/>
      </c>
      <c r="M346" s="55"/>
      <c r="N346" s="80" t="str">
        <f t="shared" si="22"/>
        <v/>
      </c>
      <c r="O346" s="56" t="str">
        <f t="shared" si="23"/>
        <v/>
      </c>
      <c r="P346" s="9"/>
      <c r="Q346" s="9"/>
      <c r="R346" s="9"/>
      <c r="S346" s="8"/>
      <c r="T346" s="8"/>
      <c r="U346" s="8"/>
      <c r="V346" s="8"/>
      <c r="W346" s="9"/>
      <c r="X346" s="9"/>
      <c r="Y346" s="9"/>
      <c r="Z346" s="9"/>
      <c r="AA346" s="9"/>
      <c r="AB346" s="8"/>
      <c r="AC346" s="8"/>
      <c r="AD346" s="8"/>
      <c r="AE346" s="8"/>
      <c r="AF346" s="8"/>
      <c r="AG346" s="8"/>
      <c r="AH346" s="8"/>
      <c r="AI346" s="8"/>
    </row>
    <row r="347" spans="2:35" ht="15.75" x14ac:dyDescent="0.25">
      <c r="B347" s="91" t="str">
        <f t="shared" si="24"/>
        <v/>
      </c>
      <c r="C347" s="33"/>
      <c r="D347" s="35"/>
      <c r="E347" s="28" t="str">
        <f>IFERROR(IF(OR(C347="",AND(C347&lt;&gt;"",D347="")),"",(VLOOKUP(C347,'APP BACKGROUND'!A:F,2,0))),"")</f>
        <v/>
      </c>
      <c r="F347" s="29" t="str">
        <f>IF(E347="","",(VLOOKUP(C347,'APP BACKGROUND'!A:F,5,0)))</f>
        <v/>
      </c>
      <c r="G347" s="27" t="str">
        <f>IF(E347="","",(VLOOKUP('Application Form'!C347,'APP BACKGROUND'!A:I,9,0)))</f>
        <v/>
      </c>
      <c r="H347" s="9"/>
      <c r="I347" s="9"/>
      <c r="J347" s="97" t="str">
        <f>IF(H347="","",(VLOOKUP(C347,'APP BACKGROUND'!A:M,13,0)))</f>
        <v/>
      </c>
      <c r="K347" s="98" t="str">
        <f t="shared" si="21"/>
        <v/>
      </c>
      <c r="L347" s="98" t="str">
        <f>IF(H347="","",(VLOOKUP(C347,'APP BACKGROUND'!A:K,11,0)))</f>
        <v/>
      </c>
      <c r="M347" s="55"/>
      <c r="N347" s="80" t="str">
        <f t="shared" si="22"/>
        <v/>
      </c>
      <c r="O347" s="56" t="str">
        <f t="shared" si="23"/>
        <v/>
      </c>
      <c r="P347" s="9"/>
      <c r="Q347" s="9"/>
      <c r="R347" s="9"/>
      <c r="S347" s="8"/>
      <c r="T347" s="8"/>
      <c r="U347" s="8"/>
      <c r="V347" s="8"/>
      <c r="W347" s="9"/>
      <c r="X347" s="9"/>
      <c r="Y347" s="9"/>
      <c r="Z347" s="9"/>
      <c r="AA347" s="9"/>
      <c r="AB347" s="8"/>
      <c r="AC347" s="8"/>
      <c r="AD347" s="8"/>
      <c r="AE347" s="8"/>
      <c r="AF347" s="8"/>
      <c r="AG347" s="8"/>
      <c r="AH347" s="8"/>
      <c r="AI347" s="8"/>
    </row>
    <row r="348" spans="2:35" ht="15.75" x14ac:dyDescent="0.25">
      <c r="B348" s="91" t="str">
        <f t="shared" si="24"/>
        <v/>
      </c>
      <c r="C348" s="33"/>
      <c r="D348" s="35"/>
      <c r="E348" s="28" t="str">
        <f>IFERROR(IF(OR(C348="",AND(C348&lt;&gt;"",D348="")),"",(VLOOKUP(C348,'APP BACKGROUND'!A:F,2,0))),"")</f>
        <v/>
      </c>
      <c r="F348" s="29" t="str">
        <f>IF(E348="","",(VLOOKUP(C348,'APP BACKGROUND'!A:F,5,0)))</f>
        <v/>
      </c>
      <c r="G348" s="27" t="str">
        <f>IF(E348="","",(VLOOKUP('Application Form'!C348,'APP BACKGROUND'!A:I,9,0)))</f>
        <v/>
      </c>
      <c r="H348" s="9"/>
      <c r="I348" s="9"/>
      <c r="J348" s="97" t="str">
        <f>IF(H348="","",(VLOOKUP(C348,'APP BACKGROUND'!A:M,13,0)))</f>
        <v/>
      </c>
      <c r="K348" s="98" t="str">
        <f t="shared" si="21"/>
        <v/>
      </c>
      <c r="L348" s="98" t="str">
        <f>IF(H348="","",(VLOOKUP(C348,'APP BACKGROUND'!A:K,11,0)))</f>
        <v/>
      </c>
      <c r="M348" s="55"/>
      <c r="N348" s="80" t="str">
        <f t="shared" si="22"/>
        <v/>
      </c>
      <c r="O348" s="56" t="str">
        <f t="shared" si="23"/>
        <v/>
      </c>
      <c r="P348" s="9"/>
      <c r="Q348" s="9"/>
      <c r="R348" s="9"/>
      <c r="S348" s="8"/>
      <c r="T348" s="8"/>
      <c r="U348" s="8"/>
      <c r="V348" s="8"/>
      <c r="W348" s="9"/>
      <c r="X348" s="9"/>
      <c r="Y348" s="9"/>
      <c r="Z348" s="9"/>
      <c r="AA348" s="9"/>
      <c r="AB348" s="8"/>
      <c r="AC348" s="8"/>
      <c r="AD348" s="8"/>
      <c r="AE348" s="8"/>
      <c r="AF348" s="8"/>
      <c r="AG348" s="8"/>
      <c r="AH348" s="8"/>
      <c r="AI348" s="8"/>
    </row>
    <row r="349" spans="2:35" ht="15.75" x14ac:dyDescent="0.25">
      <c r="B349" s="91" t="str">
        <f t="shared" si="24"/>
        <v/>
      </c>
      <c r="C349" s="33"/>
      <c r="D349" s="35"/>
      <c r="E349" s="28" t="str">
        <f>IFERROR(IF(OR(C349="",AND(C349&lt;&gt;"",D349="")),"",(VLOOKUP(C349,'APP BACKGROUND'!A:F,2,0))),"")</f>
        <v/>
      </c>
      <c r="F349" s="29" t="str">
        <f>IF(E349="","",(VLOOKUP(C349,'APP BACKGROUND'!A:F,5,0)))</f>
        <v/>
      </c>
      <c r="G349" s="27" t="str">
        <f>IF(E349="","",(VLOOKUP('Application Form'!C349,'APP BACKGROUND'!A:I,9,0)))</f>
        <v/>
      </c>
      <c r="H349" s="9"/>
      <c r="I349" s="9"/>
      <c r="J349" s="97" t="str">
        <f>IF(H349="","",(VLOOKUP(C349,'APP BACKGROUND'!A:M,13,0)))</f>
        <v/>
      </c>
      <c r="K349" s="98" t="str">
        <f t="shared" si="21"/>
        <v/>
      </c>
      <c r="L349" s="98" t="str">
        <f>IF(H349="","",(VLOOKUP(C349,'APP BACKGROUND'!A:K,11,0)))</f>
        <v/>
      </c>
      <c r="M349" s="55"/>
      <c r="N349" s="80" t="str">
        <f t="shared" si="22"/>
        <v/>
      </c>
      <c r="O349" s="56" t="str">
        <f t="shared" si="23"/>
        <v/>
      </c>
      <c r="P349" s="9"/>
      <c r="Q349" s="9"/>
      <c r="R349" s="9"/>
      <c r="S349" s="8"/>
      <c r="T349" s="8"/>
      <c r="U349" s="8"/>
      <c r="V349" s="8"/>
      <c r="W349" s="9"/>
      <c r="X349" s="9"/>
      <c r="Y349" s="9"/>
      <c r="Z349" s="9"/>
      <c r="AA349" s="9"/>
      <c r="AB349" s="8"/>
      <c r="AC349" s="8"/>
      <c r="AD349" s="8"/>
      <c r="AE349" s="8"/>
      <c r="AF349" s="8"/>
      <c r="AG349" s="8"/>
      <c r="AH349" s="8"/>
      <c r="AI349" s="8"/>
    </row>
    <row r="350" spans="2:35" ht="15.75" x14ac:dyDescent="0.25">
      <c r="B350" s="91" t="str">
        <f t="shared" si="24"/>
        <v/>
      </c>
      <c r="C350" s="33"/>
      <c r="D350" s="35"/>
      <c r="E350" s="28" t="str">
        <f>IFERROR(IF(OR(C350="",AND(C350&lt;&gt;"",D350="")),"",(VLOOKUP(C350,'APP BACKGROUND'!A:F,2,0))),"")</f>
        <v/>
      </c>
      <c r="F350" s="29" t="str">
        <f>IF(E350="","",(VLOOKUP(C350,'APP BACKGROUND'!A:F,5,0)))</f>
        <v/>
      </c>
      <c r="G350" s="27" t="str">
        <f>IF(E350="","",(VLOOKUP('Application Form'!C350,'APP BACKGROUND'!A:I,9,0)))</f>
        <v/>
      </c>
      <c r="H350" s="9"/>
      <c r="I350" s="9"/>
      <c r="J350" s="97" t="str">
        <f>IF(H350="","",(VLOOKUP(C350,'APP BACKGROUND'!A:M,13,0)))</f>
        <v/>
      </c>
      <c r="K350" s="98" t="str">
        <f t="shared" si="21"/>
        <v/>
      </c>
      <c r="L350" s="98" t="str">
        <f>IF(H350="","",(VLOOKUP(C350,'APP BACKGROUND'!A:K,11,0)))</f>
        <v/>
      </c>
      <c r="M350" s="55"/>
      <c r="N350" s="80" t="str">
        <f t="shared" si="22"/>
        <v/>
      </c>
      <c r="O350" s="56" t="str">
        <f t="shared" si="23"/>
        <v/>
      </c>
      <c r="P350" s="9"/>
      <c r="Q350" s="9"/>
      <c r="R350" s="9"/>
      <c r="S350" s="8"/>
      <c r="T350" s="8"/>
      <c r="U350" s="8"/>
      <c r="V350" s="8"/>
      <c r="W350" s="9"/>
      <c r="X350" s="9"/>
      <c r="Y350" s="9"/>
      <c r="Z350" s="9"/>
      <c r="AA350" s="9"/>
      <c r="AB350" s="8"/>
      <c r="AC350" s="8"/>
      <c r="AD350" s="8"/>
      <c r="AE350" s="8"/>
      <c r="AF350" s="8"/>
      <c r="AG350" s="8"/>
      <c r="AH350" s="8"/>
      <c r="AI350" s="8"/>
    </row>
    <row r="351" spans="2:35" ht="15.75" x14ac:dyDescent="0.25">
      <c r="B351" s="91" t="str">
        <f t="shared" si="24"/>
        <v/>
      </c>
      <c r="C351" s="33"/>
      <c r="D351" s="35"/>
      <c r="E351" s="28" t="str">
        <f>IFERROR(IF(OR(C351="",AND(C351&lt;&gt;"",D351="")),"",(VLOOKUP(C351,'APP BACKGROUND'!A:F,2,0))),"")</f>
        <v/>
      </c>
      <c r="F351" s="29" t="str">
        <f>IF(E351="","",(VLOOKUP(C351,'APP BACKGROUND'!A:F,5,0)))</f>
        <v/>
      </c>
      <c r="G351" s="27" t="str">
        <f>IF(E351="","",(VLOOKUP('Application Form'!C351,'APP BACKGROUND'!A:I,9,0)))</f>
        <v/>
      </c>
      <c r="H351" s="9"/>
      <c r="I351" s="9"/>
      <c r="J351" s="97" t="str">
        <f>IF(H351="","",(VLOOKUP(C351,'APP BACKGROUND'!A:M,13,0)))</f>
        <v/>
      </c>
      <c r="K351" s="98" t="str">
        <f t="shared" si="21"/>
        <v/>
      </c>
      <c r="L351" s="98" t="str">
        <f>IF(H351="","",(VLOOKUP(C351,'APP BACKGROUND'!A:K,11,0)))</f>
        <v/>
      </c>
      <c r="M351" s="55"/>
      <c r="N351" s="80" t="str">
        <f t="shared" si="22"/>
        <v/>
      </c>
      <c r="O351" s="56" t="str">
        <f t="shared" si="23"/>
        <v/>
      </c>
      <c r="P351" s="9"/>
      <c r="Q351" s="9"/>
      <c r="R351" s="9"/>
      <c r="S351" s="8"/>
      <c r="T351" s="8"/>
      <c r="U351" s="8"/>
      <c r="V351" s="8"/>
      <c r="W351" s="9"/>
      <c r="X351" s="9"/>
      <c r="Y351" s="9"/>
      <c r="Z351" s="9"/>
      <c r="AA351" s="9"/>
      <c r="AB351" s="8"/>
      <c r="AC351" s="8"/>
      <c r="AD351" s="8"/>
      <c r="AE351" s="8"/>
      <c r="AF351" s="8"/>
      <c r="AG351" s="8"/>
      <c r="AH351" s="8"/>
      <c r="AI351" s="8"/>
    </row>
    <row r="352" spans="2:35" ht="15.75" x14ac:dyDescent="0.25">
      <c r="B352" s="91" t="str">
        <f t="shared" si="24"/>
        <v/>
      </c>
      <c r="C352" s="33"/>
      <c r="D352" s="35"/>
      <c r="E352" s="28" t="str">
        <f>IFERROR(IF(OR(C352="",AND(C352&lt;&gt;"",D352="")),"",(VLOOKUP(C352,'APP BACKGROUND'!A:F,2,0))),"")</f>
        <v/>
      </c>
      <c r="F352" s="29" t="str">
        <f>IF(E352="","",(VLOOKUP(C352,'APP BACKGROUND'!A:F,5,0)))</f>
        <v/>
      </c>
      <c r="G352" s="27" t="str">
        <f>IF(E352="","",(VLOOKUP('Application Form'!C352,'APP BACKGROUND'!A:I,9,0)))</f>
        <v/>
      </c>
      <c r="H352" s="9"/>
      <c r="I352" s="9"/>
      <c r="J352" s="97" t="str">
        <f>IF(H352="","",(VLOOKUP(C352,'APP BACKGROUND'!A:M,13,0)))</f>
        <v/>
      </c>
      <c r="K352" s="98" t="str">
        <f t="shared" si="21"/>
        <v/>
      </c>
      <c r="L352" s="98" t="str">
        <f>IF(H352="","",(VLOOKUP(C352,'APP BACKGROUND'!A:K,11,0)))</f>
        <v/>
      </c>
      <c r="M352" s="55"/>
      <c r="N352" s="80" t="str">
        <f t="shared" si="22"/>
        <v/>
      </c>
      <c r="O352" s="56" t="str">
        <f t="shared" si="23"/>
        <v/>
      </c>
      <c r="P352" s="9"/>
      <c r="Q352" s="9"/>
      <c r="R352" s="9"/>
      <c r="S352" s="8"/>
      <c r="T352" s="8"/>
      <c r="U352" s="8"/>
      <c r="V352" s="8"/>
      <c r="W352" s="9"/>
      <c r="X352" s="9"/>
      <c r="Y352" s="9"/>
      <c r="Z352" s="9"/>
      <c r="AA352" s="9"/>
      <c r="AB352" s="8"/>
      <c r="AC352" s="8"/>
      <c r="AD352" s="8"/>
      <c r="AE352" s="8"/>
      <c r="AF352" s="8"/>
      <c r="AG352" s="8"/>
      <c r="AH352" s="8"/>
      <c r="AI352" s="8"/>
    </row>
    <row r="353" spans="2:35" ht="15.75" x14ac:dyDescent="0.25">
      <c r="B353" s="91" t="str">
        <f t="shared" si="24"/>
        <v/>
      </c>
      <c r="C353" s="33"/>
      <c r="D353" s="35"/>
      <c r="E353" s="28" t="str">
        <f>IFERROR(IF(OR(C353="",AND(C353&lt;&gt;"",D353="")),"",(VLOOKUP(C353,'APP BACKGROUND'!A:F,2,0))),"")</f>
        <v/>
      </c>
      <c r="F353" s="29" t="str">
        <f>IF(E353="","",(VLOOKUP(C353,'APP BACKGROUND'!A:F,5,0)))</f>
        <v/>
      </c>
      <c r="G353" s="27" t="str">
        <f>IF(E353="","",(VLOOKUP('Application Form'!C353,'APP BACKGROUND'!A:I,9,0)))</f>
        <v/>
      </c>
      <c r="H353" s="9"/>
      <c r="I353" s="9"/>
      <c r="J353" s="97" t="str">
        <f>IF(H353="","",(VLOOKUP(C353,'APP BACKGROUND'!A:M,13,0)))</f>
        <v/>
      </c>
      <c r="K353" s="98" t="str">
        <f t="shared" si="21"/>
        <v/>
      </c>
      <c r="L353" s="98" t="str">
        <f>IF(H353="","",(VLOOKUP(C353,'APP BACKGROUND'!A:K,11,0)))</f>
        <v/>
      </c>
      <c r="M353" s="55"/>
      <c r="N353" s="80" t="str">
        <f t="shared" si="22"/>
        <v/>
      </c>
      <c r="O353" s="56" t="str">
        <f t="shared" si="23"/>
        <v/>
      </c>
      <c r="P353" s="9"/>
      <c r="Q353" s="9"/>
      <c r="R353" s="9"/>
      <c r="S353" s="8"/>
      <c r="T353" s="8"/>
      <c r="U353" s="8"/>
      <c r="V353" s="8"/>
      <c r="W353" s="9"/>
      <c r="X353" s="9"/>
      <c r="Y353" s="9"/>
      <c r="Z353" s="9"/>
      <c r="AA353" s="9"/>
      <c r="AB353" s="8"/>
      <c r="AC353" s="8"/>
      <c r="AD353" s="8"/>
      <c r="AE353" s="8"/>
      <c r="AF353" s="8"/>
      <c r="AG353" s="8"/>
      <c r="AH353" s="8"/>
      <c r="AI353" s="8"/>
    </row>
    <row r="354" spans="2:35" ht="15.75" x14ac:dyDescent="0.25">
      <c r="B354" s="91" t="str">
        <f t="shared" si="24"/>
        <v/>
      </c>
      <c r="C354" s="33"/>
      <c r="D354" s="35"/>
      <c r="E354" s="28" t="str">
        <f>IFERROR(IF(OR(C354="",AND(C354&lt;&gt;"",D354="")),"",(VLOOKUP(C354,'APP BACKGROUND'!A:F,2,0))),"")</f>
        <v/>
      </c>
      <c r="F354" s="29" t="str">
        <f>IF(E354="","",(VLOOKUP(C354,'APP BACKGROUND'!A:F,5,0)))</f>
        <v/>
      </c>
      <c r="G354" s="27" t="str">
        <f>IF(E354="","",(VLOOKUP('Application Form'!C354,'APP BACKGROUND'!A:I,9,0)))</f>
        <v/>
      </c>
      <c r="H354" s="9"/>
      <c r="I354" s="9"/>
      <c r="J354" s="97" t="str">
        <f>IF(H354="","",(VLOOKUP(C354,'APP BACKGROUND'!A:M,13,0)))</f>
        <v/>
      </c>
      <c r="K354" s="98" t="str">
        <f t="shared" si="21"/>
        <v/>
      </c>
      <c r="L354" s="98" t="str">
        <f>IF(H354="","",(VLOOKUP(C354,'APP BACKGROUND'!A:K,11,0)))</f>
        <v/>
      </c>
      <c r="M354" s="55"/>
      <c r="N354" s="80" t="str">
        <f t="shared" si="22"/>
        <v/>
      </c>
      <c r="O354" s="56" t="str">
        <f t="shared" si="23"/>
        <v/>
      </c>
      <c r="P354" s="9"/>
      <c r="Q354" s="9"/>
      <c r="R354" s="9"/>
      <c r="S354" s="8"/>
      <c r="T354" s="8"/>
      <c r="U354" s="8"/>
      <c r="V354" s="8"/>
      <c r="W354" s="9"/>
      <c r="X354" s="9"/>
      <c r="Y354" s="9"/>
      <c r="Z354" s="9"/>
      <c r="AA354" s="9"/>
      <c r="AB354" s="8"/>
      <c r="AC354" s="8"/>
      <c r="AD354" s="8"/>
      <c r="AE354" s="8"/>
      <c r="AF354" s="8"/>
      <c r="AG354" s="8"/>
      <c r="AH354" s="8"/>
      <c r="AI354" s="8"/>
    </row>
    <row r="355" spans="2:35" ht="15.75" x14ac:dyDescent="0.25">
      <c r="B355" s="91" t="str">
        <f t="shared" si="24"/>
        <v/>
      </c>
      <c r="C355" s="33"/>
      <c r="D355" s="35"/>
      <c r="E355" s="28" t="str">
        <f>IFERROR(IF(OR(C355="",AND(C355&lt;&gt;"",D355="")),"",(VLOOKUP(C355,'APP BACKGROUND'!A:F,2,0))),"")</f>
        <v/>
      </c>
      <c r="F355" s="29" t="str">
        <f>IF(E355="","",(VLOOKUP(C355,'APP BACKGROUND'!A:F,5,0)))</f>
        <v/>
      </c>
      <c r="G355" s="27" t="str">
        <f>IF(E355="","",(VLOOKUP('Application Form'!C355,'APP BACKGROUND'!A:I,9,0)))</f>
        <v/>
      </c>
      <c r="H355" s="9"/>
      <c r="I355" s="9"/>
      <c r="J355" s="97" t="str">
        <f>IF(H355="","",(VLOOKUP(C355,'APP BACKGROUND'!A:M,13,0)))</f>
        <v/>
      </c>
      <c r="K355" s="98" t="str">
        <f t="shared" si="21"/>
        <v/>
      </c>
      <c r="L355" s="98" t="str">
        <f>IF(H355="","",(VLOOKUP(C355,'APP BACKGROUND'!A:K,11,0)))</f>
        <v/>
      </c>
      <c r="M355" s="55"/>
      <c r="N355" s="80" t="str">
        <f t="shared" si="22"/>
        <v/>
      </c>
      <c r="O355" s="56" t="str">
        <f t="shared" si="23"/>
        <v/>
      </c>
      <c r="P355" s="9"/>
      <c r="Q355" s="9"/>
      <c r="R355" s="9"/>
      <c r="S355" s="8"/>
      <c r="T355" s="8"/>
      <c r="U355" s="8"/>
      <c r="V355" s="8"/>
      <c r="W355" s="9"/>
      <c r="X355" s="9"/>
      <c r="Y355" s="9"/>
      <c r="Z355" s="9"/>
      <c r="AA355" s="9"/>
      <c r="AB355" s="8"/>
      <c r="AC355" s="8"/>
      <c r="AD355" s="8"/>
      <c r="AE355" s="8"/>
      <c r="AF355" s="8"/>
      <c r="AG355" s="8"/>
      <c r="AH355" s="8"/>
      <c r="AI355" s="8"/>
    </row>
    <row r="356" spans="2:35" ht="15.75" x14ac:dyDescent="0.25">
      <c r="B356" s="91" t="str">
        <f t="shared" si="24"/>
        <v/>
      </c>
      <c r="C356" s="33"/>
      <c r="D356" s="35"/>
      <c r="E356" s="28" t="str">
        <f>IFERROR(IF(OR(C356="",AND(C356&lt;&gt;"",D356="")),"",(VLOOKUP(C356,'APP BACKGROUND'!A:F,2,0))),"")</f>
        <v/>
      </c>
      <c r="F356" s="29" t="str">
        <f>IF(E356="","",(VLOOKUP(C356,'APP BACKGROUND'!A:F,5,0)))</f>
        <v/>
      </c>
      <c r="G356" s="27" t="str">
        <f>IF(E356="","",(VLOOKUP('Application Form'!C356,'APP BACKGROUND'!A:I,9,0)))</f>
        <v/>
      </c>
      <c r="H356" s="9"/>
      <c r="I356" s="9"/>
      <c r="J356" s="97" t="str">
        <f>IF(H356="","",(VLOOKUP(C356,'APP BACKGROUND'!A:M,13,0)))</f>
        <v/>
      </c>
      <c r="K356" s="98" t="str">
        <f t="shared" si="21"/>
        <v/>
      </c>
      <c r="L356" s="98" t="str">
        <f>IF(H356="","",(VLOOKUP(C356,'APP BACKGROUND'!A:K,11,0)))</f>
        <v/>
      </c>
      <c r="M356" s="55"/>
      <c r="N356" s="80" t="str">
        <f t="shared" si="22"/>
        <v/>
      </c>
      <c r="O356" s="56" t="str">
        <f t="shared" si="23"/>
        <v/>
      </c>
      <c r="P356" s="9"/>
      <c r="Q356" s="9"/>
      <c r="R356" s="9"/>
      <c r="S356" s="8"/>
      <c r="T356" s="8"/>
      <c r="U356" s="8"/>
      <c r="V356" s="8"/>
      <c r="W356" s="9"/>
      <c r="X356" s="9"/>
      <c r="Y356" s="9"/>
      <c r="Z356" s="9"/>
      <c r="AA356" s="9"/>
      <c r="AB356" s="8"/>
      <c r="AC356" s="8"/>
      <c r="AD356" s="8"/>
      <c r="AE356" s="8"/>
      <c r="AF356" s="8"/>
      <c r="AG356" s="8"/>
      <c r="AH356" s="8"/>
      <c r="AI356" s="8"/>
    </row>
    <row r="357" spans="2:35" ht="15.75" x14ac:dyDescent="0.25">
      <c r="B357" s="91" t="str">
        <f t="shared" si="24"/>
        <v/>
      </c>
      <c r="C357" s="33"/>
      <c r="D357" s="35"/>
      <c r="E357" s="28" t="str">
        <f>IFERROR(IF(OR(C357="",AND(C357&lt;&gt;"",D357="")),"",(VLOOKUP(C357,'APP BACKGROUND'!A:F,2,0))),"")</f>
        <v/>
      </c>
      <c r="F357" s="29" t="str">
        <f>IF(E357="","",(VLOOKUP(C357,'APP BACKGROUND'!A:F,5,0)))</f>
        <v/>
      </c>
      <c r="G357" s="27" t="str">
        <f>IF(E357="","",(VLOOKUP('Application Form'!C357,'APP BACKGROUND'!A:I,9,0)))</f>
        <v/>
      </c>
      <c r="H357" s="9"/>
      <c r="I357" s="9"/>
      <c r="J357" s="97" t="str">
        <f>IF(H357="","",(VLOOKUP(C357,'APP BACKGROUND'!A:M,13,0)))</f>
        <v/>
      </c>
      <c r="K357" s="98" t="str">
        <f t="shared" si="21"/>
        <v/>
      </c>
      <c r="L357" s="98" t="str">
        <f>IF(H357="","",(VLOOKUP(C357,'APP BACKGROUND'!A:K,11,0)))</f>
        <v/>
      </c>
      <c r="M357" s="55"/>
      <c r="N357" s="80" t="str">
        <f t="shared" si="22"/>
        <v/>
      </c>
      <c r="O357" s="56" t="str">
        <f t="shared" si="23"/>
        <v/>
      </c>
      <c r="P357" s="9"/>
      <c r="Q357" s="9"/>
      <c r="R357" s="9"/>
      <c r="S357" s="8"/>
      <c r="T357" s="8"/>
      <c r="U357" s="8"/>
      <c r="V357" s="8"/>
      <c r="W357" s="9"/>
      <c r="X357" s="9"/>
      <c r="Y357" s="9"/>
      <c r="Z357" s="9"/>
      <c r="AA357" s="9"/>
      <c r="AB357" s="8"/>
      <c r="AC357" s="8"/>
      <c r="AD357" s="8"/>
      <c r="AE357" s="8"/>
      <c r="AF357" s="8"/>
      <c r="AG357" s="8"/>
      <c r="AH357" s="8"/>
      <c r="AI357" s="8"/>
    </row>
    <row r="358" spans="2:35" ht="15.75" x14ac:dyDescent="0.25">
      <c r="B358" s="91" t="str">
        <f t="shared" si="24"/>
        <v/>
      </c>
      <c r="C358" s="33"/>
      <c r="D358" s="35"/>
      <c r="E358" s="28" t="str">
        <f>IFERROR(IF(OR(C358="",AND(C358&lt;&gt;"",D358="")),"",(VLOOKUP(C358,'APP BACKGROUND'!A:F,2,0))),"")</f>
        <v/>
      </c>
      <c r="F358" s="29" t="str">
        <f>IF(E358="","",(VLOOKUP(C358,'APP BACKGROUND'!A:F,5,0)))</f>
        <v/>
      </c>
      <c r="G358" s="27" t="str">
        <f>IF(E358="","",(VLOOKUP('Application Form'!C358,'APP BACKGROUND'!A:I,9,0)))</f>
        <v/>
      </c>
      <c r="H358" s="9"/>
      <c r="I358" s="9"/>
      <c r="J358" s="97" t="str">
        <f>IF(H358="","",(VLOOKUP(C358,'APP BACKGROUND'!A:M,13,0)))</f>
        <v/>
      </c>
      <c r="K358" s="98" t="str">
        <f t="shared" si="21"/>
        <v/>
      </c>
      <c r="L358" s="98" t="str">
        <f>IF(H358="","",(VLOOKUP(C358,'APP BACKGROUND'!A:K,11,0)))</f>
        <v/>
      </c>
      <c r="M358" s="55"/>
      <c r="N358" s="80" t="str">
        <f t="shared" si="22"/>
        <v/>
      </c>
      <c r="O358" s="56" t="str">
        <f t="shared" si="23"/>
        <v/>
      </c>
      <c r="P358" s="9"/>
      <c r="Q358" s="9"/>
      <c r="R358" s="9"/>
      <c r="S358" s="8"/>
      <c r="T358" s="8"/>
      <c r="U358" s="8"/>
      <c r="V358" s="8"/>
      <c r="W358" s="9"/>
      <c r="X358" s="9"/>
      <c r="Y358" s="9"/>
      <c r="Z358" s="9"/>
      <c r="AA358" s="9"/>
      <c r="AB358" s="8"/>
      <c r="AC358" s="8"/>
      <c r="AD358" s="8"/>
      <c r="AE358" s="8"/>
      <c r="AF358" s="8"/>
      <c r="AG358" s="8"/>
      <c r="AH358" s="8"/>
      <c r="AI358" s="8"/>
    </row>
    <row r="359" spans="2:35" ht="15.75" x14ac:dyDescent="0.25">
      <c r="B359" s="91" t="str">
        <f t="shared" si="24"/>
        <v/>
      </c>
      <c r="C359" s="33"/>
      <c r="D359" s="35"/>
      <c r="E359" s="28" t="str">
        <f>IFERROR(IF(OR(C359="",AND(C359&lt;&gt;"",D359="")),"",(VLOOKUP(C359,'APP BACKGROUND'!A:F,2,0))),"")</f>
        <v/>
      </c>
      <c r="F359" s="29" t="str">
        <f>IF(E359="","",(VLOOKUP(C359,'APP BACKGROUND'!A:F,5,0)))</f>
        <v/>
      </c>
      <c r="G359" s="27" t="str">
        <f>IF(E359="","",(VLOOKUP('Application Form'!C359,'APP BACKGROUND'!A:I,9,0)))</f>
        <v/>
      </c>
      <c r="H359" s="9"/>
      <c r="I359" s="9"/>
      <c r="J359" s="97" t="str">
        <f>IF(H359="","",(VLOOKUP(C359,'APP BACKGROUND'!A:M,13,0)))</f>
        <v/>
      </c>
      <c r="K359" s="98" t="str">
        <f t="shared" si="21"/>
        <v/>
      </c>
      <c r="L359" s="98" t="str">
        <f>IF(H359="","",(VLOOKUP(C359,'APP BACKGROUND'!A:K,11,0)))</f>
        <v/>
      </c>
      <c r="M359" s="55"/>
      <c r="N359" s="80" t="str">
        <f t="shared" si="22"/>
        <v/>
      </c>
      <c r="O359" s="56" t="str">
        <f t="shared" si="23"/>
        <v/>
      </c>
      <c r="P359" s="9"/>
      <c r="Q359" s="9"/>
      <c r="R359" s="9"/>
      <c r="S359" s="8"/>
      <c r="T359" s="8"/>
      <c r="U359" s="8"/>
      <c r="V359" s="8"/>
      <c r="W359" s="9"/>
      <c r="X359" s="9"/>
      <c r="Y359" s="9"/>
      <c r="Z359" s="9"/>
      <c r="AA359" s="9"/>
      <c r="AB359" s="8"/>
      <c r="AC359" s="8"/>
      <c r="AD359" s="8"/>
      <c r="AE359" s="8"/>
      <c r="AF359" s="8"/>
      <c r="AG359" s="8"/>
      <c r="AH359" s="8"/>
      <c r="AI359" s="8"/>
    </row>
    <row r="360" spans="2:35" ht="15.75" x14ac:dyDescent="0.25">
      <c r="B360" s="91" t="str">
        <f t="shared" si="24"/>
        <v/>
      </c>
      <c r="C360" s="33"/>
      <c r="D360" s="35"/>
      <c r="E360" s="28" t="str">
        <f>IFERROR(IF(OR(C360="",AND(C360&lt;&gt;"",D360="")),"",(VLOOKUP(C360,'APP BACKGROUND'!A:F,2,0))),"")</f>
        <v/>
      </c>
      <c r="F360" s="29" t="str">
        <f>IF(E360="","",(VLOOKUP(C360,'APP BACKGROUND'!A:F,5,0)))</f>
        <v/>
      </c>
      <c r="G360" s="27" t="str">
        <f>IF(E360="","",(VLOOKUP('Application Form'!C360,'APP BACKGROUND'!A:I,9,0)))</f>
        <v/>
      </c>
      <c r="H360" s="9"/>
      <c r="I360" s="9"/>
      <c r="J360" s="97" t="str">
        <f>IF(H360="","",(VLOOKUP(C360,'APP BACKGROUND'!A:M,13,0)))</f>
        <v/>
      </c>
      <c r="K360" s="98" t="str">
        <f t="shared" si="21"/>
        <v/>
      </c>
      <c r="L360" s="98" t="str">
        <f>IF(H360="","",(VLOOKUP(C360,'APP BACKGROUND'!A:K,11,0)))</f>
        <v/>
      </c>
      <c r="M360" s="55"/>
      <c r="N360" s="80" t="str">
        <f t="shared" si="22"/>
        <v/>
      </c>
      <c r="O360" s="56" t="str">
        <f t="shared" si="23"/>
        <v/>
      </c>
      <c r="P360" s="9"/>
      <c r="Q360" s="9"/>
      <c r="R360" s="9"/>
      <c r="S360" s="8"/>
      <c r="T360" s="8"/>
      <c r="U360" s="8"/>
      <c r="V360" s="8"/>
      <c r="W360" s="9"/>
      <c r="X360" s="9"/>
      <c r="Y360" s="9"/>
      <c r="Z360" s="9"/>
      <c r="AA360" s="9"/>
      <c r="AB360" s="8"/>
      <c r="AC360" s="8"/>
      <c r="AD360" s="8"/>
      <c r="AE360" s="8"/>
      <c r="AF360" s="8"/>
      <c r="AG360" s="8"/>
      <c r="AH360" s="8"/>
      <c r="AI360" s="8"/>
    </row>
    <row r="361" spans="2:35" ht="15.75" x14ac:dyDescent="0.25">
      <c r="B361" s="91" t="str">
        <f t="shared" si="24"/>
        <v/>
      </c>
      <c r="C361" s="33"/>
      <c r="D361" s="35"/>
      <c r="E361" s="28" t="str">
        <f>IFERROR(IF(OR(C361="",AND(C361&lt;&gt;"",D361="")),"",(VLOOKUP(C361,'APP BACKGROUND'!A:F,2,0))),"")</f>
        <v/>
      </c>
      <c r="F361" s="29" t="str">
        <f>IF(E361="","",(VLOOKUP(C361,'APP BACKGROUND'!A:F,5,0)))</f>
        <v/>
      </c>
      <c r="G361" s="27" t="str">
        <f>IF(E361="","",(VLOOKUP('Application Form'!C361,'APP BACKGROUND'!A:I,9,0)))</f>
        <v/>
      </c>
      <c r="H361" s="9"/>
      <c r="I361" s="9"/>
      <c r="J361" s="97" t="str">
        <f>IF(H361="","",(VLOOKUP(C361,'APP BACKGROUND'!A:M,13,0)))</f>
        <v/>
      </c>
      <c r="K361" s="98" t="str">
        <f t="shared" si="21"/>
        <v/>
      </c>
      <c r="L361" s="98" t="str">
        <f>IF(H361="","",(VLOOKUP(C361,'APP BACKGROUND'!A:K,11,0)))</f>
        <v/>
      </c>
      <c r="M361" s="55"/>
      <c r="N361" s="80" t="str">
        <f t="shared" si="22"/>
        <v/>
      </c>
      <c r="O361" s="56" t="str">
        <f t="shared" si="23"/>
        <v/>
      </c>
      <c r="P361" s="9"/>
      <c r="Q361" s="9"/>
      <c r="R361" s="9"/>
      <c r="S361" s="8"/>
      <c r="T361" s="8"/>
      <c r="U361" s="8"/>
      <c r="V361" s="8"/>
      <c r="W361" s="9"/>
      <c r="X361" s="9"/>
      <c r="Y361" s="9"/>
      <c r="Z361" s="9"/>
      <c r="AA361" s="9"/>
      <c r="AB361" s="8"/>
      <c r="AC361" s="8"/>
      <c r="AD361" s="8"/>
      <c r="AE361" s="8"/>
      <c r="AF361" s="8"/>
      <c r="AG361" s="8"/>
      <c r="AH361" s="8"/>
      <c r="AI361" s="8"/>
    </row>
    <row r="362" spans="2:35" ht="15.75" x14ac:dyDescent="0.25">
      <c r="B362" s="91" t="str">
        <f t="shared" si="24"/>
        <v/>
      </c>
      <c r="C362" s="33"/>
      <c r="D362" s="35"/>
      <c r="E362" s="28" t="str">
        <f>IFERROR(IF(OR(C362="",AND(C362&lt;&gt;"",D362="")),"",(VLOOKUP(C362,'APP BACKGROUND'!A:F,2,0))),"")</f>
        <v/>
      </c>
      <c r="F362" s="29" t="str">
        <f>IF(E362="","",(VLOOKUP(C362,'APP BACKGROUND'!A:F,5,0)))</f>
        <v/>
      </c>
      <c r="G362" s="27" t="str">
        <f>IF(E362="","",(VLOOKUP('Application Form'!C362,'APP BACKGROUND'!A:I,9,0)))</f>
        <v/>
      </c>
      <c r="H362" s="9"/>
      <c r="I362" s="9"/>
      <c r="J362" s="97" t="str">
        <f>IF(H362="","",(VLOOKUP(C362,'APP BACKGROUND'!A:M,13,0)))</f>
        <v/>
      </c>
      <c r="K362" s="98" t="str">
        <f t="shared" si="21"/>
        <v/>
      </c>
      <c r="L362" s="98" t="str">
        <f>IF(H362="","",(VLOOKUP(C362,'APP BACKGROUND'!A:K,11,0)))</f>
        <v/>
      </c>
      <c r="M362" s="55"/>
      <c r="N362" s="80" t="str">
        <f t="shared" si="22"/>
        <v/>
      </c>
      <c r="O362" s="56" t="str">
        <f t="shared" si="23"/>
        <v/>
      </c>
      <c r="P362" s="9"/>
      <c r="Q362" s="9"/>
      <c r="R362" s="9"/>
      <c r="S362" s="8"/>
      <c r="T362" s="8"/>
      <c r="U362" s="8"/>
      <c r="V362" s="8"/>
      <c r="W362" s="9"/>
      <c r="X362" s="9"/>
      <c r="Y362" s="9"/>
      <c r="Z362" s="9"/>
      <c r="AA362" s="9"/>
      <c r="AB362" s="8"/>
      <c r="AC362" s="8"/>
      <c r="AD362" s="8"/>
      <c r="AE362" s="8"/>
      <c r="AF362" s="8"/>
      <c r="AG362" s="8"/>
      <c r="AH362" s="8"/>
      <c r="AI362" s="8"/>
    </row>
    <row r="363" spans="2:35" ht="15.75" x14ac:dyDescent="0.25">
      <c r="B363" s="91" t="str">
        <f t="shared" si="24"/>
        <v/>
      </c>
      <c r="C363" s="33"/>
      <c r="D363" s="35"/>
      <c r="E363" s="28" t="str">
        <f>IFERROR(IF(OR(C363="",AND(C363&lt;&gt;"",D363="")),"",(VLOOKUP(C363,'APP BACKGROUND'!A:F,2,0))),"")</f>
        <v/>
      </c>
      <c r="F363" s="29" t="str">
        <f>IF(E363="","",(VLOOKUP(C363,'APP BACKGROUND'!A:F,5,0)))</f>
        <v/>
      </c>
      <c r="G363" s="27" t="str">
        <f>IF(E363="","",(VLOOKUP('Application Form'!C363,'APP BACKGROUND'!A:I,9,0)))</f>
        <v/>
      </c>
      <c r="H363" s="9"/>
      <c r="I363" s="9"/>
      <c r="J363" s="97" t="str">
        <f>IF(H363="","",(VLOOKUP(C363,'APP BACKGROUND'!A:M,13,0)))</f>
        <v/>
      </c>
      <c r="K363" s="98" t="str">
        <f t="shared" si="21"/>
        <v/>
      </c>
      <c r="L363" s="98" t="str">
        <f>IF(H363="","",(VLOOKUP(C363,'APP BACKGROUND'!A:K,11,0)))</f>
        <v/>
      </c>
      <c r="M363" s="55"/>
      <c r="N363" s="80" t="str">
        <f t="shared" si="22"/>
        <v/>
      </c>
      <c r="O363" s="56" t="str">
        <f t="shared" si="23"/>
        <v/>
      </c>
      <c r="P363" s="9"/>
      <c r="Q363" s="9"/>
      <c r="R363" s="9"/>
      <c r="S363" s="8"/>
      <c r="T363" s="8"/>
      <c r="U363" s="8"/>
      <c r="V363" s="8"/>
      <c r="W363" s="9"/>
      <c r="X363" s="9"/>
      <c r="Y363" s="9"/>
      <c r="Z363" s="9"/>
      <c r="AA363" s="9"/>
      <c r="AB363" s="8"/>
      <c r="AC363" s="8"/>
      <c r="AD363" s="8"/>
      <c r="AE363" s="8"/>
      <c r="AF363" s="8"/>
      <c r="AG363" s="8"/>
      <c r="AH363" s="8"/>
      <c r="AI363" s="8"/>
    </row>
    <row r="364" spans="2:35" ht="15.75" x14ac:dyDescent="0.25">
      <c r="B364" s="91" t="str">
        <f t="shared" si="24"/>
        <v/>
      </c>
      <c r="C364" s="33"/>
      <c r="D364" s="35"/>
      <c r="E364" s="28" t="str">
        <f>IFERROR(IF(OR(C364="",AND(C364&lt;&gt;"",D364="")),"",(VLOOKUP(C364,'APP BACKGROUND'!A:F,2,0))),"")</f>
        <v/>
      </c>
      <c r="F364" s="29" t="str">
        <f>IF(E364="","",(VLOOKUP(C364,'APP BACKGROUND'!A:F,5,0)))</f>
        <v/>
      </c>
      <c r="G364" s="27" t="str">
        <f>IF(E364="","",(VLOOKUP('Application Form'!C364,'APP BACKGROUND'!A:I,9,0)))</f>
        <v/>
      </c>
      <c r="H364" s="9"/>
      <c r="I364" s="9"/>
      <c r="J364" s="97" t="str">
        <f>IF(H364="","",(VLOOKUP(C364,'APP BACKGROUND'!A:M,13,0)))</f>
        <v/>
      </c>
      <c r="K364" s="98" t="str">
        <f t="shared" si="21"/>
        <v/>
      </c>
      <c r="L364" s="98" t="str">
        <f>IF(H364="","",(VLOOKUP(C364,'APP BACKGROUND'!A:K,11,0)))</f>
        <v/>
      </c>
      <c r="M364" s="55"/>
      <c r="N364" s="80" t="str">
        <f t="shared" si="22"/>
        <v/>
      </c>
      <c r="O364" s="56" t="str">
        <f t="shared" si="23"/>
        <v/>
      </c>
      <c r="P364" s="9"/>
      <c r="Q364" s="9"/>
      <c r="R364" s="9"/>
      <c r="S364" s="8"/>
      <c r="T364" s="8"/>
      <c r="U364" s="8"/>
      <c r="V364" s="8"/>
      <c r="W364" s="9"/>
      <c r="X364" s="9"/>
      <c r="Y364" s="9"/>
      <c r="Z364" s="9"/>
      <c r="AA364" s="9"/>
      <c r="AB364" s="8"/>
      <c r="AC364" s="8"/>
      <c r="AD364" s="8"/>
      <c r="AE364" s="8"/>
      <c r="AF364" s="8"/>
      <c r="AG364" s="8"/>
      <c r="AH364" s="8"/>
      <c r="AI364" s="8"/>
    </row>
    <row r="365" spans="2:35" ht="15.75" x14ac:dyDescent="0.25">
      <c r="B365" s="91" t="str">
        <f t="shared" si="24"/>
        <v/>
      </c>
      <c r="C365" s="33"/>
      <c r="D365" s="35"/>
      <c r="E365" s="28" t="str">
        <f>IFERROR(IF(OR(C365="",AND(C365&lt;&gt;"",D365="")),"",(VLOOKUP(C365,'APP BACKGROUND'!A:F,2,0))),"")</f>
        <v/>
      </c>
      <c r="F365" s="29" t="str">
        <f>IF(E365="","",(VLOOKUP(C365,'APP BACKGROUND'!A:F,5,0)))</f>
        <v/>
      </c>
      <c r="G365" s="27" t="str">
        <f>IF(E365="","",(VLOOKUP('Application Form'!C365,'APP BACKGROUND'!A:I,9,0)))</f>
        <v/>
      </c>
      <c r="H365" s="9"/>
      <c r="I365" s="9"/>
      <c r="J365" s="97" t="str">
        <f>IF(H365="","",(VLOOKUP(C365,'APP BACKGROUND'!A:M,13,0)))</f>
        <v/>
      </c>
      <c r="K365" s="98" t="str">
        <f t="shared" si="21"/>
        <v/>
      </c>
      <c r="L365" s="98" t="str">
        <f>IF(H365="","",(VLOOKUP(C365,'APP BACKGROUND'!A:K,11,0)))</f>
        <v/>
      </c>
      <c r="M365" s="55"/>
      <c r="N365" s="80" t="str">
        <f t="shared" si="22"/>
        <v/>
      </c>
      <c r="O365" s="56" t="str">
        <f t="shared" si="23"/>
        <v/>
      </c>
      <c r="P365" s="9"/>
      <c r="Q365" s="9"/>
      <c r="R365" s="9"/>
      <c r="S365" s="8"/>
      <c r="T365" s="8"/>
      <c r="U365" s="8"/>
      <c r="V365" s="8"/>
      <c r="W365" s="9"/>
      <c r="X365" s="9"/>
      <c r="Y365" s="9"/>
      <c r="Z365" s="9"/>
      <c r="AA365" s="9"/>
      <c r="AB365" s="8"/>
      <c r="AC365" s="8"/>
      <c r="AD365" s="8"/>
      <c r="AE365" s="8"/>
      <c r="AF365" s="8"/>
      <c r="AG365" s="8"/>
      <c r="AH365" s="8"/>
      <c r="AI365" s="8"/>
    </row>
    <row r="366" spans="2:35" ht="15.75" x14ac:dyDescent="0.25">
      <c r="B366" s="91" t="str">
        <f t="shared" si="24"/>
        <v/>
      </c>
      <c r="C366" s="33"/>
      <c r="D366" s="35"/>
      <c r="E366" s="28" t="str">
        <f>IFERROR(IF(OR(C366="",AND(C366&lt;&gt;"",D366="")),"",(VLOOKUP(C366,'APP BACKGROUND'!A:F,2,0))),"")</f>
        <v/>
      </c>
      <c r="F366" s="29" t="str">
        <f>IF(E366="","",(VLOOKUP(C366,'APP BACKGROUND'!A:F,5,0)))</f>
        <v/>
      </c>
      <c r="G366" s="27" t="str">
        <f>IF(E366="","",(VLOOKUP('Application Form'!C366,'APP BACKGROUND'!A:I,9,0)))</f>
        <v/>
      </c>
      <c r="H366" s="9"/>
      <c r="I366" s="9"/>
      <c r="J366" s="97" t="str">
        <f>IF(H366="","",(VLOOKUP(C366,'APP BACKGROUND'!A:M,13,0)))</f>
        <v/>
      </c>
      <c r="K366" s="98" t="str">
        <f t="shared" si="21"/>
        <v/>
      </c>
      <c r="L366" s="98" t="str">
        <f>IF(H366="","",(VLOOKUP(C366,'APP BACKGROUND'!A:K,11,0)))</f>
        <v/>
      </c>
      <c r="M366" s="55"/>
      <c r="N366" s="80" t="str">
        <f t="shared" si="22"/>
        <v/>
      </c>
      <c r="O366" s="56" t="str">
        <f t="shared" si="23"/>
        <v/>
      </c>
      <c r="P366" s="9"/>
      <c r="Q366" s="9"/>
      <c r="R366" s="9"/>
      <c r="S366" s="8"/>
      <c r="T366" s="8"/>
      <c r="U366" s="8"/>
      <c r="V366" s="8"/>
      <c r="W366" s="9"/>
      <c r="X366" s="9"/>
      <c r="Y366" s="9"/>
      <c r="Z366" s="9"/>
      <c r="AA366" s="9"/>
      <c r="AB366" s="8"/>
      <c r="AC366" s="8"/>
      <c r="AD366" s="8"/>
      <c r="AE366" s="8"/>
      <c r="AF366" s="8"/>
      <c r="AG366" s="8"/>
      <c r="AH366" s="8"/>
      <c r="AI366" s="8"/>
    </row>
    <row r="367" spans="2:35" ht="15.75" x14ac:dyDescent="0.25">
      <c r="B367" s="91" t="str">
        <f t="shared" si="24"/>
        <v/>
      </c>
      <c r="C367" s="33"/>
      <c r="D367" s="35"/>
      <c r="E367" s="28" t="str">
        <f>IFERROR(IF(OR(C367="",AND(C367&lt;&gt;"",D367="")),"",(VLOOKUP(C367,'APP BACKGROUND'!A:F,2,0))),"")</f>
        <v/>
      </c>
      <c r="F367" s="29" t="str">
        <f>IF(E367="","",(VLOOKUP(C367,'APP BACKGROUND'!A:F,5,0)))</f>
        <v/>
      </c>
      <c r="G367" s="27" t="str">
        <f>IF(E367="","",(VLOOKUP('Application Form'!C367,'APP BACKGROUND'!A:I,9,0)))</f>
        <v/>
      </c>
      <c r="H367" s="9"/>
      <c r="I367" s="9"/>
      <c r="J367" s="97" t="str">
        <f>IF(H367="","",(VLOOKUP(C367,'APP BACKGROUND'!A:M,13,0)))</f>
        <v/>
      </c>
      <c r="K367" s="98" t="str">
        <f t="shared" si="21"/>
        <v/>
      </c>
      <c r="L367" s="98" t="str">
        <f>IF(H367="","",(VLOOKUP(C367,'APP BACKGROUND'!A:K,11,0)))</f>
        <v/>
      </c>
      <c r="M367" s="55"/>
      <c r="N367" s="80" t="str">
        <f t="shared" si="22"/>
        <v/>
      </c>
      <c r="O367" s="56" t="str">
        <f t="shared" si="23"/>
        <v/>
      </c>
      <c r="P367" s="9"/>
      <c r="Q367" s="9"/>
      <c r="R367" s="9"/>
      <c r="S367" s="8"/>
      <c r="T367" s="8"/>
      <c r="U367" s="8"/>
      <c r="V367" s="8"/>
      <c r="W367" s="9"/>
      <c r="X367" s="9"/>
      <c r="Y367" s="9"/>
      <c r="Z367" s="9"/>
      <c r="AA367" s="9"/>
      <c r="AB367" s="8"/>
      <c r="AC367" s="8"/>
      <c r="AD367" s="8"/>
      <c r="AE367" s="8"/>
      <c r="AF367" s="8"/>
      <c r="AG367" s="8"/>
      <c r="AH367" s="8"/>
      <c r="AI367" s="8"/>
    </row>
    <row r="368" spans="2:35" ht="15.75" x14ac:dyDescent="0.25">
      <c r="B368" s="91" t="str">
        <f t="shared" si="24"/>
        <v/>
      </c>
      <c r="C368" s="33"/>
      <c r="D368" s="35"/>
      <c r="E368" s="28" t="str">
        <f>IFERROR(IF(OR(C368="",AND(C368&lt;&gt;"",D368="")),"",(VLOOKUP(C368,'APP BACKGROUND'!A:F,2,0))),"")</f>
        <v/>
      </c>
      <c r="F368" s="29" t="str">
        <f>IF(E368="","",(VLOOKUP(C368,'APP BACKGROUND'!A:F,5,0)))</f>
        <v/>
      </c>
      <c r="G368" s="27" t="str">
        <f>IF(E368="","",(VLOOKUP('Application Form'!C368,'APP BACKGROUND'!A:I,9,0)))</f>
        <v/>
      </c>
      <c r="H368" s="9"/>
      <c r="I368" s="9"/>
      <c r="J368" s="97" t="str">
        <f>IF(H368="","",(VLOOKUP(C368,'APP BACKGROUND'!A:M,13,0)))</f>
        <v/>
      </c>
      <c r="K368" s="98" t="str">
        <f t="shared" si="21"/>
        <v/>
      </c>
      <c r="L368" s="98" t="str">
        <f>IF(H368="","",(VLOOKUP(C368,'APP BACKGROUND'!A:K,11,0)))</f>
        <v/>
      </c>
      <c r="M368" s="55"/>
      <c r="N368" s="80" t="str">
        <f t="shared" si="22"/>
        <v/>
      </c>
      <c r="O368" s="56" t="str">
        <f t="shared" si="23"/>
        <v/>
      </c>
      <c r="P368" s="9"/>
      <c r="Q368" s="9"/>
      <c r="R368" s="9"/>
      <c r="S368" s="8"/>
      <c r="T368" s="8"/>
      <c r="U368" s="8"/>
      <c r="V368" s="8"/>
      <c r="W368" s="9"/>
      <c r="X368" s="9"/>
      <c r="Y368" s="9"/>
      <c r="Z368" s="9"/>
      <c r="AA368" s="9"/>
      <c r="AB368" s="8"/>
      <c r="AC368" s="8"/>
      <c r="AD368" s="8"/>
      <c r="AE368" s="8"/>
      <c r="AF368" s="8"/>
      <c r="AG368" s="8"/>
      <c r="AH368" s="8"/>
      <c r="AI368" s="8"/>
    </row>
    <row r="369" spans="2:35" ht="15.75" x14ac:dyDescent="0.25">
      <c r="B369" s="91" t="str">
        <f t="shared" si="24"/>
        <v/>
      </c>
      <c r="C369" s="33"/>
      <c r="D369" s="35"/>
      <c r="E369" s="28" t="str">
        <f>IFERROR(IF(OR(C369="",AND(C369&lt;&gt;"",D369="")),"",(VLOOKUP(C369,'APP BACKGROUND'!A:F,2,0))),"")</f>
        <v/>
      </c>
      <c r="F369" s="29" t="str">
        <f>IF(E369="","",(VLOOKUP(C369,'APP BACKGROUND'!A:F,5,0)))</f>
        <v/>
      </c>
      <c r="G369" s="27" t="str">
        <f>IF(E369="","",(VLOOKUP('Application Form'!C369,'APP BACKGROUND'!A:I,9,0)))</f>
        <v/>
      </c>
      <c r="H369" s="9"/>
      <c r="I369" s="9"/>
      <c r="J369" s="97" t="str">
        <f>IF(H369="","",(VLOOKUP(C369,'APP BACKGROUND'!A:M,13,0)))</f>
        <v/>
      </c>
      <c r="K369" s="98" t="str">
        <f t="shared" si="21"/>
        <v/>
      </c>
      <c r="L369" s="98" t="str">
        <f>IF(H369="","",(VLOOKUP(C369,'APP BACKGROUND'!A:K,11,0)))</f>
        <v/>
      </c>
      <c r="M369" s="55"/>
      <c r="N369" s="80" t="str">
        <f t="shared" si="22"/>
        <v/>
      </c>
      <c r="O369" s="56" t="str">
        <f t="shared" si="23"/>
        <v/>
      </c>
      <c r="P369" s="9"/>
      <c r="Q369" s="9"/>
      <c r="R369" s="9"/>
      <c r="S369" s="8"/>
      <c r="T369" s="8"/>
      <c r="U369" s="8"/>
      <c r="V369" s="8"/>
      <c r="W369" s="9"/>
      <c r="X369" s="9"/>
      <c r="Y369" s="9"/>
      <c r="Z369" s="9"/>
      <c r="AA369" s="9"/>
      <c r="AB369" s="8"/>
      <c r="AC369" s="8"/>
      <c r="AD369" s="8"/>
      <c r="AE369" s="8"/>
      <c r="AF369" s="8"/>
      <c r="AG369" s="8"/>
      <c r="AH369" s="8"/>
      <c r="AI369" s="8"/>
    </row>
    <row r="370" spans="2:35" ht="15.75" x14ac:dyDescent="0.25">
      <c r="B370" s="91" t="str">
        <f t="shared" si="24"/>
        <v/>
      </c>
      <c r="C370" s="33"/>
      <c r="D370" s="35"/>
      <c r="E370" s="28" t="str">
        <f>IFERROR(IF(OR(C370="",AND(C370&lt;&gt;"",D370="")),"",(VLOOKUP(C370,'APP BACKGROUND'!A:F,2,0))),"")</f>
        <v/>
      </c>
      <c r="F370" s="29" t="str">
        <f>IF(E370="","",(VLOOKUP(C370,'APP BACKGROUND'!A:F,5,0)))</f>
        <v/>
      </c>
      <c r="G370" s="27" t="str">
        <f>IF(E370="","",(VLOOKUP('Application Form'!C370,'APP BACKGROUND'!A:I,9,0)))</f>
        <v/>
      </c>
      <c r="H370" s="9"/>
      <c r="I370" s="9"/>
      <c r="J370" s="97" t="str">
        <f>IF(H370="","",(VLOOKUP(C370,'APP BACKGROUND'!A:M,13,0)))</f>
        <v/>
      </c>
      <c r="K370" s="98" t="str">
        <f t="shared" si="21"/>
        <v/>
      </c>
      <c r="L370" s="98" t="str">
        <f>IF(H370="","",(VLOOKUP(C370,'APP BACKGROUND'!A:K,11,0)))</f>
        <v/>
      </c>
      <c r="M370" s="55"/>
      <c r="N370" s="80" t="str">
        <f t="shared" si="22"/>
        <v/>
      </c>
      <c r="O370" s="56" t="str">
        <f t="shared" si="23"/>
        <v/>
      </c>
      <c r="P370" s="9"/>
      <c r="Q370" s="9"/>
      <c r="R370" s="9"/>
      <c r="S370" s="8"/>
      <c r="T370" s="8"/>
      <c r="U370" s="8"/>
      <c r="V370" s="8"/>
      <c r="W370" s="9"/>
      <c r="X370" s="9"/>
      <c r="Y370" s="9"/>
      <c r="Z370" s="9"/>
      <c r="AA370" s="9"/>
      <c r="AB370" s="8"/>
      <c r="AC370" s="8"/>
      <c r="AD370" s="8"/>
      <c r="AE370" s="8"/>
      <c r="AF370" s="8"/>
      <c r="AG370" s="8"/>
      <c r="AH370" s="8"/>
      <c r="AI370" s="8"/>
    </row>
    <row r="371" spans="2:35" ht="15.75" x14ac:dyDescent="0.25">
      <c r="B371" s="91" t="str">
        <f t="shared" si="24"/>
        <v/>
      </c>
      <c r="C371" s="33"/>
      <c r="D371" s="35"/>
      <c r="E371" s="28" t="str">
        <f>IFERROR(IF(OR(C371="",AND(C371&lt;&gt;"",D371="")),"",(VLOOKUP(C371,'APP BACKGROUND'!A:F,2,0))),"")</f>
        <v/>
      </c>
      <c r="F371" s="29" t="str">
        <f>IF(E371="","",(VLOOKUP(C371,'APP BACKGROUND'!A:F,5,0)))</f>
        <v/>
      </c>
      <c r="G371" s="27" t="str">
        <f>IF(E371="","",(VLOOKUP('Application Form'!C371,'APP BACKGROUND'!A:I,9,0)))</f>
        <v/>
      </c>
      <c r="H371" s="9"/>
      <c r="I371" s="9"/>
      <c r="J371" s="97" t="str">
        <f>IF(H371="","",(VLOOKUP(C371,'APP BACKGROUND'!A:M,13,0)))</f>
        <v/>
      </c>
      <c r="K371" s="98" t="str">
        <f t="shared" si="21"/>
        <v/>
      </c>
      <c r="L371" s="98" t="str">
        <f>IF(H371="","",(VLOOKUP(C371,'APP BACKGROUND'!A:K,11,0)))</f>
        <v/>
      </c>
      <c r="M371" s="55"/>
      <c r="N371" s="80" t="str">
        <f t="shared" si="22"/>
        <v/>
      </c>
      <c r="O371" s="56" t="str">
        <f t="shared" si="23"/>
        <v/>
      </c>
      <c r="P371" s="9"/>
      <c r="Q371" s="9"/>
      <c r="R371" s="9"/>
      <c r="S371" s="8"/>
      <c r="T371" s="8"/>
      <c r="U371" s="8"/>
      <c r="V371" s="8"/>
      <c r="W371" s="9"/>
      <c r="X371" s="9"/>
      <c r="Y371" s="9"/>
      <c r="Z371" s="9"/>
      <c r="AA371" s="9"/>
      <c r="AB371" s="8"/>
      <c r="AC371" s="8"/>
      <c r="AD371" s="8"/>
      <c r="AE371" s="8"/>
      <c r="AF371" s="8"/>
      <c r="AG371" s="8"/>
      <c r="AH371" s="8"/>
      <c r="AI371" s="8"/>
    </row>
    <row r="372" spans="2:35" ht="15.75" x14ac:dyDescent="0.25">
      <c r="B372" s="91" t="str">
        <f t="shared" si="24"/>
        <v/>
      </c>
      <c r="C372" s="33"/>
      <c r="D372" s="35"/>
      <c r="E372" s="28" t="str">
        <f>IFERROR(IF(OR(C372="",AND(C372&lt;&gt;"",D372="")),"",(VLOOKUP(C372,'APP BACKGROUND'!A:F,2,0))),"")</f>
        <v/>
      </c>
      <c r="F372" s="29" t="str">
        <f>IF(E372="","",(VLOOKUP(C372,'APP BACKGROUND'!A:F,5,0)))</f>
        <v/>
      </c>
      <c r="G372" s="27" t="str">
        <f>IF(E372="","",(VLOOKUP('Application Form'!C372,'APP BACKGROUND'!A:I,9,0)))</f>
        <v/>
      </c>
      <c r="H372" s="9"/>
      <c r="I372" s="9"/>
      <c r="J372" s="97" t="str">
        <f>IF(H372="","",(VLOOKUP(C372,'APP BACKGROUND'!A:M,13,0)))</f>
        <v/>
      </c>
      <c r="K372" s="98" t="str">
        <f t="shared" si="21"/>
        <v/>
      </c>
      <c r="L372" s="98" t="str">
        <f>IF(H372="","",(VLOOKUP(C372,'APP BACKGROUND'!A:K,11,0)))</f>
        <v/>
      </c>
      <c r="M372" s="55"/>
      <c r="N372" s="80" t="str">
        <f t="shared" si="22"/>
        <v/>
      </c>
      <c r="O372" s="56" t="str">
        <f t="shared" si="23"/>
        <v/>
      </c>
      <c r="P372" s="9"/>
      <c r="Q372" s="9"/>
      <c r="R372" s="9"/>
      <c r="S372" s="8"/>
      <c r="T372" s="8"/>
      <c r="U372" s="8"/>
      <c r="V372" s="8"/>
      <c r="W372" s="9"/>
      <c r="X372" s="9"/>
      <c r="Y372" s="9"/>
      <c r="Z372" s="9"/>
      <c r="AA372" s="9"/>
      <c r="AB372" s="8"/>
      <c r="AC372" s="8"/>
      <c r="AD372" s="8"/>
      <c r="AE372" s="8"/>
      <c r="AF372" s="8"/>
      <c r="AG372" s="8"/>
      <c r="AH372" s="8"/>
      <c r="AI372" s="8"/>
    </row>
    <row r="373" spans="2:35" ht="15.75" x14ac:dyDescent="0.25">
      <c r="B373" s="91" t="str">
        <f t="shared" si="24"/>
        <v/>
      </c>
      <c r="C373" s="33"/>
      <c r="D373" s="35"/>
      <c r="E373" s="28" t="str">
        <f>IFERROR(IF(OR(C373="",AND(C373&lt;&gt;"",D373="")),"",(VLOOKUP(C373,'APP BACKGROUND'!A:F,2,0))),"")</f>
        <v/>
      </c>
      <c r="F373" s="29" t="str">
        <f>IF(E373="","",(VLOOKUP(C373,'APP BACKGROUND'!A:F,5,0)))</f>
        <v/>
      </c>
      <c r="G373" s="27" t="str">
        <f>IF(E373="","",(VLOOKUP('Application Form'!C373,'APP BACKGROUND'!A:I,9,0)))</f>
        <v/>
      </c>
      <c r="H373" s="9"/>
      <c r="I373" s="9"/>
      <c r="J373" s="97" t="str">
        <f>IF(H373="","",(VLOOKUP(C373,'APP BACKGROUND'!A:M,13,0)))</f>
        <v/>
      </c>
      <c r="K373" s="98" t="str">
        <f t="shared" si="21"/>
        <v/>
      </c>
      <c r="L373" s="98" t="str">
        <f>IF(H373="","",(VLOOKUP(C373,'APP BACKGROUND'!A:K,11,0)))</f>
        <v/>
      </c>
      <c r="M373" s="55"/>
      <c r="N373" s="80" t="str">
        <f t="shared" si="22"/>
        <v/>
      </c>
      <c r="O373" s="56" t="str">
        <f t="shared" si="23"/>
        <v/>
      </c>
      <c r="P373" s="9"/>
      <c r="Q373" s="9"/>
      <c r="R373" s="9"/>
      <c r="S373" s="8"/>
      <c r="T373" s="8"/>
      <c r="U373" s="8"/>
      <c r="V373" s="8"/>
      <c r="W373" s="9"/>
      <c r="X373" s="9"/>
      <c r="Y373" s="9"/>
      <c r="Z373" s="9"/>
      <c r="AA373" s="9"/>
      <c r="AB373" s="8"/>
      <c r="AC373" s="8"/>
      <c r="AD373" s="8"/>
      <c r="AE373" s="8"/>
      <c r="AF373" s="8"/>
      <c r="AG373" s="8"/>
      <c r="AH373" s="8"/>
      <c r="AI373" s="8"/>
    </row>
    <row r="374" spans="2:35" x14ac:dyDescent="0.2">
      <c r="P374" s="9"/>
      <c r="T374" s="8"/>
    </row>
    <row r="375" spans="2:35" x14ac:dyDescent="0.2">
      <c r="P375" s="9"/>
      <c r="T375" s="8"/>
    </row>
    <row r="376" spans="2:35" x14ac:dyDescent="0.2">
      <c r="T376" s="8"/>
    </row>
    <row r="377" spans="2:35" x14ac:dyDescent="0.2">
      <c r="T377" s="8"/>
    </row>
    <row r="378" spans="2:35" x14ac:dyDescent="0.2">
      <c r="T378" s="8"/>
    </row>
    <row r="379" spans="2:35" x14ac:dyDescent="0.2">
      <c r="T379" s="8"/>
    </row>
    <row r="380" spans="2:35" x14ac:dyDescent="0.2">
      <c r="T380" s="8"/>
    </row>
    <row r="381" spans="2:35" x14ac:dyDescent="0.2">
      <c r="T381" s="8"/>
    </row>
    <row r="382" spans="2:35" x14ac:dyDescent="0.2">
      <c r="T382" s="8"/>
    </row>
    <row r="383" spans="2:35" x14ac:dyDescent="0.2">
      <c r="T383" s="8"/>
    </row>
    <row r="384" spans="2:35" x14ac:dyDescent="0.2">
      <c r="T384" s="8"/>
    </row>
    <row r="385" spans="20:20" x14ac:dyDescent="0.2">
      <c r="T385" s="8"/>
    </row>
    <row r="386" spans="20:20" x14ac:dyDescent="0.2">
      <c r="T386" s="8"/>
    </row>
    <row r="387" spans="20:20" x14ac:dyDescent="0.2">
      <c r="T387" s="8"/>
    </row>
    <row r="388" spans="20:20" x14ac:dyDescent="0.2">
      <c r="T388" s="8"/>
    </row>
    <row r="389" spans="20:20" x14ac:dyDescent="0.2">
      <c r="T389" s="8"/>
    </row>
    <row r="390" spans="20:20" x14ac:dyDescent="0.2">
      <c r="T390" s="8"/>
    </row>
    <row r="391" spans="20:20" x14ac:dyDescent="0.2">
      <c r="T391" s="8"/>
    </row>
    <row r="392" spans="20:20" x14ac:dyDescent="0.2">
      <c r="T392" s="8"/>
    </row>
    <row r="393" spans="20:20" x14ac:dyDescent="0.2">
      <c r="T393" s="8"/>
    </row>
    <row r="394" spans="20:20" x14ac:dyDescent="0.2">
      <c r="T394" s="8"/>
    </row>
    <row r="395" spans="20:20" x14ac:dyDescent="0.2">
      <c r="T395" s="8"/>
    </row>
    <row r="396" spans="20:20" x14ac:dyDescent="0.2">
      <c r="T396" s="8"/>
    </row>
    <row r="397" spans="20:20" x14ac:dyDescent="0.2">
      <c r="T397" s="8"/>
    </row>
    <row r="398" spans="20:20" x14ac:dyDescent="0.2">
      <c r="T398" s="8"/>
    </row>
    <row r="399" spans="20:20" x14ac:dyDescent="0.2">
      <c r="T399" s="8"/>
    </row>
    <row r="400" spans="20:20" x14ac:dyDescent="0.2">
      <c r="T400" s="8"/>
    </row>
    <row r="401" spans="20:20" x14ac:dyDescent="0.2">
      <c r="T401" s="8"/>
    </row>
    <row r="402" spans="20:20" x14ac:dyDescent="0.2">
      <c r="T402" s="8"/>
    </row>
    <row r="403" spans="20:20" x14ac:dyDescent="0.2">
      <c r="T403" s="8"/>
    </row>
    <row r="404" spans="20:20" x14ac:dyDescent="0.2">
      <c r="T404" s="8"/>
    </row>
    <row r="405" spans="20:20" x14ac:dyDescent="0.2">
      <c r="T405" s="8"/>
    </row>
    <row r="406" spans="20:20" x14ac:dyDescent="0.2">
      <c r="T406" s="8"/>
    </row>
    <row r="407" spans="20:20" x14ac:dyDescent="0.2">
      <c r="T407" s="8"/>
    </row>
    <row r="408" spans="20:20" x14ac:dyDescent="0.2">
      <c r="T408" s="8"/>
    </row>
    <row r="409" spans="20:20" x14ac:dyDescent="0.2">
      <c r="T409" s="8"/>
    </row>
    <row r="410" spans="20:20" x14ac:dyDescent="0.2">
      <c r="T410" s="8"/>
    </row>
  </sheetData>
  <sheetProtection selectLockedCells="1"/>
  <dataConsolidate/>
  <mergeCells count="11">
    <mergeCell ref="H7:R7"/>
    <mergeCell ref="H8:R8"/>
    <mergeCell ref="AD14:AE14"/>
    <mergeCell ref="AF14:AI14"/>
    <mergeCell ref="W14:X14"/>
    <mergeCell ref="Y14:AC14"/>
    <mergeCell ref="B15:C15"/>
    <mergeCell ref="A14:G14"/>
    <mergeCell ref="H14:O14"/>
    <mergeCell ref="U14:V14"/>
    <mergeCell ref="P14:T14"/>
  </mergeCells>
  <phoneticPr fontId="20" type="noConversion"/>
  <conditionalFormatting sqref="A16:A375">
    <cfRule type="containsText" dxfId="41" priority="97" operator="containsText" text="REVISION">
      <formula>NOT(ISERROR(SEARCH("REVISION",A16)))</formula>
    </cfRule>
    <cfRule type="containsText" dxfId="40" priority="96" operator="containsText" text="ADDITION">
      <formula>NOT(ISERROR(SEARCH("ADDITION",A16)))</formula>
    </cfRule>
    <cfRule type="containsText" dxfId="39" priority="95" operator="containsText" text="REMOVAL">
      <formula>NOT(ISERROR(SEARCH("REMOVAL",A16)))</formula>
    </cfRule>
  </conditionalFormatting>
  <conditionalFormatting sqref="B16:B373">
    <cfRule type="notContainsBlanks" dxfId="38" priority="441">
      <formula>LEN(TRIM(B16))&gt;0</formula>
    </cfRule>
  </conditionalFormatting>
  <conditionalFormatting sqref="G16:G373 C16:E373">
    <cfRule type="expression" dxfId="37" priority="419">
      <formula>AND(A16="ADDITION",B16="")</formula>
    </cfRule>
    <cfRule type="expression" dxfId="36" priority="94">
      <formula>AND(A16="ADDITION",E16="")</formula>
    </cfRule>
  </conditionalFormatting>
  <conditionalFormatting sqref="D16:D373">
    <cfRule type="expression" dxfId="35" priority="347">
      <formula>IF(D16,"")</formula>
    </cfRule>
  </conditionalFormatting>
  <conditionalFormatting sqref="E16:E373">
    <cfRule type="expression" dxfId="34" priority="7">
      <formula>AND(C16="NEW",E16="")</formula>
    </cfRule>
  </conditionalFormatting>
  <conditionalFormatting sqref="F16:F373">
    <cfRule type="expression" dxfId="33" priority="5">
      <formula>AND(C16="NEW",F16="")</formula>
    </cfRule>
  </conditionalFormatting>
  <conditionalFormatting sqref="G16:G373">
    <cfRule type="expression" dxfId="32" priority="4">
      <formula>AND(C16="NEW",G16="")</formula>
    </cfRule>
  </conditionalFormatting>
  <conditionalFormatting sqref="I16:I99212">
    <cfRule type="expression" dxfId="31" priority="417">
      <formula>AND(H16="Flash_Sale",I16="")</formula>
    </cfRule>
    <cfRule type="expression" dxfId="30" priority="66">
      <formula>AND(H16="Black_Friday",I16="")</formula>
    </cfRule>
  </conditionalFormatting>
  <conditionalFormatting sqref="I16:I1048576">
    <cfRule type="expression" dxfId="29" priority="416">
      <formula>AND(H16="Hot_Buy",I16="")</formula>
    </cfRule>
  </conditionalFormatting>
  <conditionalFormatting sqref="K16:K373">
    <cfRule type="expression" dxfId="28" priority="451">
      <formula>AND(#REF!&lt;&gt;"",M16&lt;K16)</formula>
    </cfRule>
  </conditionalFormatting>
  <conditionalFormatting sqref="L16:L373">
    <cfRule type="expression" dxfId="27" priority="455">
      <formula>AND(H16&lt;&gt;"",O16&lt;L16)</formula>
    </cfRule>
  </conditionalFormatting>
  <conditionalFormatting sqref="M16:M373">
    <cfRule type="expression" dxfId="26" priority="458">
      <formula>AND(H16&lt;&gt;"",N16&lt;J16)</formula>
    </cfRule>
    <cfRule type="expression" dxfId="25" priority="456">
      <formula>AND(H16&lt;&gt;"",M16&lt;K16)</formula>
    </cfRule>
    <cfRule type="expression" dxfId="24" priority="457">
      <formula>AND(H16&lt;&gt;"",M16="")</formula>
    </cfRule>
  </conditionalFormatting>
  <conditionalFormatting sqref="O16:O7111">
    <cfRule type="cellIs" dxfId="23" priority="87" operator="lessThan">
      <formula>L16</formula>
    </cfRule>
  </conditionalFormatting>
  <conditionalFormatting sqref="P12">
    <cfRule type="cellIs" dxfId="22" priority="108" operator="equal">
      <formula>"""PDF,DIMENSIONS &amp; HOLD. PWR REQUIRED W/ EMAIL"""</formula>
    </cfRule>
  </conditionalFormatting>
  <conditionalFormatting sqref="P16:P375">
    <cfRule type="cellIs" dxfId="21" priority="107" operator="equal">
      <formula>"""Footprint"""</formula>
    </cfRule>
  </conditionalFormatting>
  <conditionalFormatting sqref="Q16:Q373">
    <cfRule type="expression" dxfId="20" priority="8">
      <formula>AND(P16&lt;&gt;"",Q16="")</formula>
    </cfRule>
  </conditionalFormatting>
  <conditionalFormatting sqref="S16:T9212">
    <cfRule type="expression" dxfId="19" priority="52">
      <formula>AND(Q16="Custom Store List",S16="")</formula>
    </cfRule>
  </conditionalFormatting>
  <conditionalFormatting sqref="T16:T373">
    <cfRule type="expression" dxfId="18" priority="40">
      <formula>AND(P16="Build_Your_Own_Ad_Hoc",T16="")</formula>
    </cfRule>
    <cfRule type="expression" dxfId="17" priority="37">
      <formula>AND(P16="Footprint",T16="")</formula>
    </cfRule>
  </conditionalFormatting>
  <conditionalFormatting sqref="U16:U9212">
    <cfRule type="expression" dxfId="16" priority="450">
      <formula>AND(R16="Custom Store List",U16="")</formula>
    </cfRule>
  </conditionalFormatting>
  <conditionalFormatting sqref="V16:V373">
    <cfRule type="expression" dxfId="15" priority="44">
      <formula>AND(U16&lt;&gt;"",V16="")</formula>
    </cfRule>
  </conditionalFormatting>
  <conditionalFormatting sqref="X16:X373">
    <cfRule type="expression" dxfId="14" priority="15">
      <formula>AND(W16&lt;&gt;"",X16="")</formula>
    </cfRule>
  </conditionalFormatting>
  <conditionalFormatting sqref="AC16:AC365">
    <cfRule type="expression" dxfId="13" priority="2">
      <formula>AND(AB16="Liquor Mart Flyer",AC16="")</formula>
    </cfRule>
  </conditionalFormatting>
  <conditionalFormatting sqref="AG16:AG373">
    <cfRule type="expression" dxfId="12" priority="26">
      <formula>AND(AF16&lt;&gt;"",AG16="")</formula>
    </cfRule>
  </conditionalFormatting>
  <conditionalFormatting sqref="AH16:AH99212">
    <cfRule type="expression" dxfId="11" priority="72">
      <formula>AND(AF16="Rep-Applied - Liquor",AH16="")</formula>
    </cfRule>
    <cfRule type="expression" dxfId="10" priority="34">
      <formula>AND(AF16="FOC Packaging - Plant-Applied",AH16="")</formula>
    </cfRule>
    <cfRule type="expression" dxfId="9" priority="25">
      <formula>AF16="Near Pack (FOR PRODUCT SPOTLIGHT/FOOTPRINT/BYOAH)"</formula>
    </cfRule>
    <cfRule type="expression" dxfId="8" priority="24">
      <formula>AF16="Rep-Applied - Non-Liquor"</formula>
    </cfRule>
    <cfRule type="expression" dxfId="7" priority="23">
      <formula>AF16="FOC Packaging - Rep-Applied"</formula>
    </cfRule>
    <cfRule type="expression" dxfId="6" priority="74">
      <formula>AND(AF16="Plant-Applied",AH16="")</formula>
    </cfRule>
  </conditionalFormatting>
  <conditionalFormatting sqref="AI16:AI373">
    <cfRule type="expression" dxfId="5" priority="33">
      <formula>AND(AF16="FOC Packaging - Plant-Applied",AI16="")</formula>
    </cfRule>
    <cfRule type="expression" dxfId="4" priority="22">
      <formula>AF16="Near Pack (FOR PRODUCT SPOTLIGHT/FOOTPRINT/BYOAH)"</formula>
    </cfRule>
    <cfRule type="expression" dxfId="3" priority="21">
      <formula>AF16="Rep-Applied - Non-Liquor"</formula>
    </cfRule>
    <cfRule type="expression" dxfId="2" priority="20">
      <formula>AF16="FOC Packaging - Rep-Applied"</formula>
    </cfRule>
    <cfRule type="expression" dxfId="1" priority="73">
      <formula>AND(AF16="Plant-Applied",AI16="")</formula>
    </cfRule>
    <cfRule type="expression" dxfId="0" priority="71">
      <formula>AND(AF16="Rep-Applied - Liquor",AI16="")</formula>
    </cfRule>
  </conditionalFormatting>
  <dataValidations xWindow="939" yWindow="511" count="15">
    <dataValidation type="list" allowBlank="1" showInputMessage="1" showErrorMessage="1" sqref="AL125:AL223 AF16:AF373" xr:uid="{2184048C-B5C9-4267-988E-573C0A12592A}">
      <formula1>Value_Add</formula1>
    </dataValidation>
    <dataValidation type="list" allowBlank="1" showErrorMessage="1" errorTitle="STOP " promptTitle="Don't Forget!" sqref="D16:D373" xr:uid="{F94DA2DF-0635-4878-BAA1-39917AD4C8D3}">
      <formula1>"Agent, Supplier"</formula1>
    </dataValidation>
    <dataValidation type="list" allowBlank="1" showInputMessage="1" showErrorMessage="1" sqref="W16:W373" xr:uid="{3054E3A5-45F5-4FA2-B561-269AD3A7C04C}">
      <formula1>Contest_Mechanism</formula1>
    </dataValidation>
    <dataValidation type="list" allowBlank="1" showInputMessage="1" showErrorMessage="1" sqref="Y16:Y373" xr:uid="{2CB39ABE-C4DB-4716-B956-39997CD1FF4C}">
      <formula1>Shopping_Cart_Ad</formula1>
    </dataValidation>
    <dataValidation type="list" allowBlank="1" showInputMessage="1" showErrorMessage="1" sqref="Z16:Z373" xr:uid="{FF5F44C6-FB46-4FDE-9182-F7F30715E4B1}">
      <formula1>In_Store_Audio_Ad</formula1>
    </dataValidation>
    <dataValidation type="list" allowBlank="1" showInputMessage="1" showErrorMessage="1" sqref="AC366:AC373 AB16:AB373" xr:uid="{FD5BC561-927B-4AE3-ADE2-F4CC1116E29A}">
      <formula1>Liquor_Mart_Flyer</formula1>
    </dataValidation>
    <dataValidation type="list" allowBlank="1" showInputMessage="1" showErrorMessage="1" error="You are not authorized to apply for this SKU number." sqref="C16:C373" xr:uid="{E93D0E4A-5CC2-40B1-BECD-3591382ECA03}">
      <formula1>INDIRECT($E$7)</formula1>
    </dataValidation>
    <dataValidation type="list" allowBlank="1" showInputMessage="1" showErrorMessage="1" sqref="E7" xr:uid="{7797CBFC-D83B-4EBF-BB0D-1AEBA0BF72D7}">
      <formula1>Partners</formula1>
    </dataValidation>
    <dataValidation type="list" allowBlank="1" showErrorMessage="1" sqref="H16:H373" xr:uid="{1058457B-6AAB-45B7-968C-68582CC590E4}">
      <formula1>LTO_HOT_BUY</formula1>
    </dataValidation>
    <dataValidation type="list" allowBlank="1" showInputMessage="1" showErrorMessage="1" sqref="I16:I373 Q16:Q373 V16:V373" xr:uid="{AC234582-D25D-4756-A3EB-40936C8FE954}">
      <formula1>INDIRECT(H16)</formula1>
    </dataValidation>
    <dataValidation type="list" allowBlank="1" showInputMessage="1" showErrorMessage="1" sqref="A16:A1048576" xr:uid="{2C766731-7682-4DD3-9857-6899566E99C2}">
      <formula1>"ADDITION, REVISION, REMOVAL"</formula1>
    </dataValidation>
    <dataValidation type="list" allowBlank="1" showInputMessage="1" showErrorMessage="1" sqref="P16:P375" xr:uid="{6ECF00D7-0F78-440C-9233-B43A36AF80F7}">
      <formula1>INDIRECT($G$7)</formula1>
    </dataValidation>
    <dataValidation type="list" allowBlank="1" showInputMessage="1" showErrorMessage="1" sqref="H16:H373" xr:uid="{7945A95C-4A24-4F56-9BA2-2438E2287F70}">
      <formula1>INDIRECT($G$8)</formula1>
    </dataValidation>
    <dataValidation type="list" allowBlank="1" showInputMessage="1" showErrorMessage="1" sqref="U16:U373" xr:uid="{C95A79D7-7149-4569-ADFE-F4ED0C7BA2A1}">
      <formula1>INDIRECT($G$5)</formula1>
    </dataValidation>
    <dataValidation type="list" allowBlank="1" showInputMessage="1" showErrorMessage="1" sqref="T16:T410" xr:uid="{F6C58FBF-2A90-4277-9D93-AFD46440F214}">
      <formula1>"YES - EMAIL, NO - TBD"</formula1>
    </dataValidation>
  </dataValidations>
  <hyperlinks>
    <hyperlink ref="H8" r:id="rId1" xr:uid="{8736FC32-23B0-4AEB-95BC-7B0A40CD2023}"/>
  </hyperlinks>
  <pageMargins left="0.25" right="0.25" top="0.25" bottom="0.75" header="0" footer="0"/>
  <pageSetup scale="13" fitToHeight="0" orientation="landscape" r:id="rId2"/>
  <drawing r:id="rId3"/>
  <extLst>
    <ext xmlns:x14="http://schemas.microsoft.com/office/spreadsheetml/2009/9/main" uri="{CCE6A557-97BC-4b89-ADB6-D9C93CAAB3DF}">
      <x14:dataValidations xmlns:xm="http://schemas.microsoft.com/office/excel/2006/main" xWindow="939" yWindow="511" count="8">
        <x14:dataValidation type="list" allowBlank="1" showInputMessage="1" showErrorMessage="1" xr:uid="{1FF002C2-10C9-4B73-9FE0-2C9192AA0A96}">
          <x14:formula1>
            <xm:f>'Data Validation'!$A$11:$A$12</xm:f>
          </x14:formula1>
          <xm:sqref>E5</xm:sqref>
        </x14:dataValidation>
        <x14:dataValidation type="list" allowBlank="1" showErrorMessage="1" promptTitle="Save &amp; Get" prompt="Complete AIR MILES 'AT SHELF' &amp; LTO in full. Minimums must be met for consideration. " xr:uid="{3C8C9B08-3A57-4545-8F68-94DBC044270B}">
          <x14:formula1>
            <xm:f>'Data Validation'!$A$25:$A$27</xm:f>
          </x14:formula1>
          <xm:sqref>I16:I373</xm:sqref>
        </x14:dataValidation>
        <x14:dataValidation type="list" allowBlank="1" showInputMessage="1" showErrorMessage="1" xr:uid="{185C0EC8-AFC6-450E-AB70-A43637BED871}">
          <x14:formula1>
            <xm:f>'Data Validation'!$A$37</xm:f>
          </x14:formula1>
          <xm:sqref>AD16:AD373</xm:sqref>
        </x14:dataValidation>
        <x14:dataValidation type="list" allowBlank="1" showInputMessage="1" showErrorMessage="1" xr:uid="{17426188-0319-4284-A055-BB32B6C1A326}">
          <x14:formula1>
            <xm:f>'Data Validation'!$B$37</xm:f>
          </x14:formula1>
          <xm:sqref>AE16:AE373</xm:sqref>
        </x14:dataValidation>
        <x14:dataValidation type="list" allowBlank="1" showInputMessage="1" showErrorMessage="1" xr:uid="{2D7544C9-374E-496B-8631-622105CC03CB}">
          <x14:formula1>
            <xm:f>'Data Validation'!$E$16:$E$23</xm:f>
          </x14:formula1>
          <xm:sqref>R16:R373</xm:sqref>
        </x14:dataValidation>
        <x14:dataValidation type="list" allowBlank="1" showInputMessage="1" showErrorMessage="1" xr:uid="{827C0D4F-C825-4123-AE08-A2F390E92E7A}">
          <x14:formula1>
            <xm:f>'Data Validation'!$C$26:$C$29</xm:f>
          </x14:formula1>
          <xm:sqref>AJ16:AJ223</xm:sqref>
        </x14:dataValidation>
        <x14:dataValidation type="list" allowBlank="1" showInputMessage="1" showErrorMessage="1" xr:uid="{E1F645E5-D67C-414E-96C4-52F6B647C37C}">
          <x14:formula1>
            <xm:f>'Data Validation'!$D$26:$D$28</xm:f>
          </x14:formula1>
          <xm:sqref>AA16:AA373</xm:sqref>
        </x14:dataValidation>
        <x14:dataValidation type="list" allowBlank="1" showInputMessage="1" showErrorMessage="1" xr:uid="{BEC10564-A439-40BA-962D-9558AD794115}">
          <x14:formula1>
            <xm:f>'Data Validation'!$E$26:$E$30</xm:f>
          </x14:formula1>
          <xm:sqref>AL16:AL124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9"/>
  <sheetViews>
    <sheetView zoomScale="70" zoomScaleNormal="70" workbookViewId="0">
      <selection activeCell="B12" sqref="B12"/>
    </sheetView>
  </sheetViews>
  <sheetFormatPr defaultColWidth="8.85546875" defaultRowHeight="15" x14ac:dyDescent="0.25"/>
  <cols>
    <col min="1" max="1" width="30" customWidth="1"/>
    <col min="2" max="2" width="49.5703125" bestFit="1" customWidth="1"/>
    <col min="3" max="3" width="42.42578125" customWidth="1"/>
    <col min="4" max="4" width="38.7109375" customWidth="1"/>
    <col min="5" max="5" width="39.42578125" bestFit="1" customWidth="1"/>
    <col min="6" max="6" width="41.7109375" bestFit="1" customWidth="1"/>
    <col min="7" max="7" width="36.140625" bestFit="1" customWidth="1"/>
    <col min="8" max="8" width="33.5703125" bestFit="1" customWidth="1"/>
    <col min="9" max="9" width="21.140625" customWidth="1"/>
    <col min="10" max="10" width="24.42578125" bestFit="1" customWidth="1"/>
    <col min="11" max="11" width="24.42578125" customWidth="1"/>
    <col min="12" max="12" width="26.7109375" customWidth="1"/>
    <col min="13" max="13" width="34" bestFit="1" customWidth="1"/>
    <col min="14" max="14" width="45.85546875" bestFit="1" customWidth="1"/>
    <col min="15" max="15" width="22.7109375" bestFit="1" customWidth="1"/>
    <col min="16" max="16" width="28.28515625" bestFit="1" customWidth="1"/>
    <col min="17" max="17" width="28.42578125" bestFit="1" customWidth="1"/>
    <col min="18" max="18" width="16.85546875" customWidth="1"/>
    <col min="19" max="19" width="15.28515625" bestFit="1" customWidth="1"/>
    <col min="20" max="20" width="10" bestFit="1" customWidth="1"/>
  </cols>
  <sheetData>
    <row r="1" spans="1:17" x14ac:dyDescent="0.25">
      <c r="A1" s="86" t="s">
        <v>6985</v>
      </c>
      <c r="B1" s="86" t="s">
        <v>6986</v>
      </c>
      <c r="C1" s="86"/>
      <c r="D1" s="112"/>
      <c r="E1" s="112"/>
    </row>
    <row r="2" spans="1:17" x14ac:dyDescent="0.25">
      <c r="A2" t="s">
        <v>6987</v>
      </c>
      <c r="B2" s="1" t="s">
        <v>6988</v>
      </c>
      <c r="C2" s="1" t="s">
        <v>6989</v>
      </c>
      <c r="D2" s="1"/>
      <c r="E2" s="1"/>
      <c r="G2" s="172"/>
    </row>
    <row r="3" spans="1:17" x14ac:dyDescent="0.25">
      <c r="A3" t="s">
        <v>6990</v>
      </c>
      <c r="B3" t="s">
        <v>6991</v>
      </c>
      <c r="C3" t="s">
        <v>6991</v>
      </c>
      <c r="D3" s="172"/>
      <c r="E3" s="172"/>
    </row>
    <row r="4" spans="1:17" x14ac:dyDescent="0.25">
      <c r="A4" t="s">
        <v>6992</v>
      </c>
      <c r="B4" t="s">
        <v>6993</v>
      </c>
      <c r="C4" t="s">
        <v>6993</v>
      </c>
      <c r="D4" s="172"/>
      <c r="E4" s="172"/>
    </row>
    <row r="5" spans="1:17" x14ac:dyDescent="0.25">
      <c r="A5" t="s">
        <v>6994</v>
      </c>
      <c r="B5" t="s">
        <v>6982</v>
      </c>
      <c r="C5" t="s">
        <v>6982</v>
      </c>
      <c r="D5" s="172"/>
      <c r="E5" s="172"/>
    </row>
    <row r="6" spans="1:17" x14ac:dyDescent="0.25">
      <c r="A6" t="s">
        <v>6995</v>
      </c>
      <c r="B6" t="s">
        <v>6996</v>
      </c>
      <c r="C6" t="s">
        <v>6996</v>
      </c>
      <c r="D6" s="172"/>
      <c r="F6" s="172"/>
    </row>
    <row r="7" spans="1:17" x14ac:dyDescent="0.25">
      <c r="A7" t="s">
        <v>6997</v>
      </c>
      <c r="B7" t="s">
        <v>6998</v>
      </c>
      <c r="C7" t="s">
        <v>6998</v>
      </c>
      <c r="D7" s="172"/>
      <c r="F7" s="172"/>
    </row>
    <row r="8" spans="1:17" x14ac:dyDescent="0.25">
      <c r="A8" t="s">
        <v>6999</v>
      </c>
      <c r="B8" t="s">
        <v>7000</v>
      </c>
      <c r="C8" t="s">
        <v>7000</v>
      </c>
      <c r="D8" s="172"/>
      <c r="F8" s="172"/>
    </row>
    <row r="9" spans="1:17" x14ac:dyDescent="0.25">
      <c r="A9" t="s">
        <v>7001</v>
      </c>
      <c r="B9" t="s">
        <v>7002</v>
      </c>
      <c r="D9" s="172"/>
    </row>
    <row r="10" spans="1:17" x14ac:dyDescent="0.25">
      <c r="A10" t="s">
        <v>7003</v>
      </c>
      <c r="C10" s="172"/>
      <c r="E10" s="172"/>
    </row>
    <row r="11" spans="1:17" x14ac:dyDescent="0.25">
      <c r="A11" t="s">
        <v>6935</v>
      </c>
      <c r="E11" s="172"/>
    </row>
    <row r="12" spans="1:17" x14ac:dyDescent="0.25">
      <c r="A12" t="s">
        <v>7004</v>
      </c>
      <c r="C12" s="172"/>
      <c r="E12" s="172"/>
    </row>
    <row r="14" spans="1:17" x14ac:dyDescent="0.25">
      <c r="G14" s="1"/>
    </row>
    <row r="15" spans="1:17" x14ac:dyDescent="0.25">
      <c r="A15" s="1" t="s">
        <v>6993</v>
      </c>
      <c r="B15" s="1" t="s">
        <v>6982</v>
      </c>
      <c r="C15" s="1" t="s">
        <v>6996</v>
      </c>
      <c r="D15" s="1" t="s">
        <v>6991</v>
      </c>
      <c r="E15" s="1" t="s">
        <v>7005</v>
      </c>
      <c r="F15" s="1" t="s">
        <v>7000</v>
      </c>
      <c r="G15" s="1"/>
      <c r="M15" s="1"/>
      <c r="O15" s="1"/>
      <c r="Q15" s="1"/>
    </row>
    <row r="16" spans="1:17" x14ac:dyDescent="0.25">
      <c r="A16" t="s">
        <v>7006</v>
      </c>
      <c r="B16" t="s">
        <v>7007</v>
      </c>
      <c r="C16" t="s">
        <v>7008</v>
      </c>
      <c r="D16" t="s">
        <v>7007</v>
      </c>
      <c r="E16" s="156">
        <v>1</v>
      </c>
      <c r="F16" t="s">
        <v>7009</v>
      </c>
    </row>
    <row r="17" spans="1:11" x14ac:dyDescent="0.25">
      <c r="A17" t="s">
        <v>7010</v>
      </c>
      <c r="B17" t="s">
        <v>7010</v>
      </c>
      <c r="C17" t="s">
        <v>6983</v>
      </c>
      <c r="D17" t="s">
        <v>7010</v>
      </c>
      <c r="E17" s="156">
        <v>2</v>
      </c>
    </row>
    <row r="18" spans="1:11" x14ac:dyDescent="0.25">
      <c r="B18" t="s">
        <v>7008</v>
      </c>
      <c r="D18" t="s">
        <v>7008</v>
      </c>
      <c r="E18" s="156">
        <v>3</v>
      </c>
      <c r="F18" s="1" t="s">
        <v>7002</v>
      </c>
      <c r="G18" s="1"/>
    </row>
    <row r="19" spans="1:11" x14ac:dyDescent="0.25">
      <c r="B19" t="s">
        <v>6983</v>
      </c>
      <c r="C19" s="1" t="s">
        <v>7011</v>
      </c>
      <c r="D19" t="s">
        <v>6983</v>
      </c>
      <c r="E19" s="156">
        <v>4</v>
      </c>
      <c r="F19" t="s">
        <v>7012</v>
      </c>
      <c r="K19" s="1"/>
    </row>
    <row r="20" spans="1:11" x14ac:dyDescent="0.25">
      <c r="C20" t="s">
        <v>6983</v>
      </c>
      <c r="D20" t="s">
        <v>7013</v>
      </c>
      <c r="E20" s="156">
        <v>5</v>
      </c>
    </row>
    <row r="21" spans="1:11" x14ac:dyDescent="0.25">
      <c r="E21" s="156">
        <v>6</v>
      </c>
    </row>
    <row r="22" spans="1:11" x14ac:dyDescent="0.25">
      <c r="B22" s="1"/>
      <c r="E22" s="156">
        <v>7</v>
      </c>
    </row>
    <row r="23" spans="1:11" x14ac:dyDescent="0.25">
      <c r="E23" s="156">
        <v>8</v>
      </c>
    </row>
    <row r="24" spans="1:11" x14ac:dyDescent="0.25">
      <c r="D24" s="1"/>
      <c r="F24" s="1"/>
      <c r="G24" s="1"/>
    </row>
    <row r="25" spans="1:11" x14ac:dyDescent="0.25">
      <c r="A25" s="1" t="s">
        <v>7014</v>
      </c>
      <c r="B25" s="1" t="s">
        <v>7015</v>
      </c>
      <c r="C25" s="1" t="s">
        <v>7016</v>
      </c>
      <c r="D25" s="1" t="s">
        <v>7017</v>
      </c>
      <c r="E25" s="1" t="s">
        <v>7018</v>
      </c>
      <c r="F25" s="1"/>
      <c r="G25" s="1"/>
    </row>
    <row r="26" spans="1:11" x14ac:dyDescent="0.25">
      <c r="A26" t="s">
        <v>7019</v>
      </c>
      <c r="B26" t="s">
        <v>7020</v>
      </c>
      <c r="C26" t="s">
        <v>7021</v>
      </c>
      <c r="D26" t="s">
        <v>7022</v>
      </c>
      <c r="E26" t="s">
        <v>6984</v>
      </c>
    </row>
    <row r="27" spans="1:11" x14ac:dyDescent="0.25">
      <c r="A27" t="s">
        <v>7015</v>
      </c>
      <c r="B27" t="s">
        <v>7023</v>
      </c>
      <c r="C27" t="s">
        <v>7024</v>
      </c>
      <c r="D27" t="s">
        <v>7025</v>
      </c>
      <c r="E27" t="s">
        <v>7026</v>
      </c>
    </row>
    <row r="28" spans="1:11" x14ac:dyDescent="0.25">
      <c r="B28" t="s">
        <v>7027</v>
      </c>
      <c r="C28" t="s">
        <v>7028</v>
      </c>
      <c r="D28" t="s">
        <v>7029</v>
      </c>
      <c r="E28" t="s">
        <v>7030</v>
      </c>
    </row>
    <row r="29" spans="1:11" x14ac:dyDescent="0.25">
      <c r="C29" t="s">
        <v>38</v>
      </c>
      <c r="E29" t="s">
        <v>7031</v>
      </c>
    </row>
    <row r="30" spans="1:11" x14ac:dyDescent="0.25">
      <c r="A30" s="1"/>
      <c r="C30" s="155"/>
      <c r="D30" s="1"/>
      <c r="E30" t="s">
        <v>7032</v>
      </c>
    </row>
    <row r="31" spans="1:11" x14ac:dyDescent="0.25">
      <c r="C31" s="1"/>
      <c r="E31" t="s">
        <v>7033</v>
      </c>
    </row>
    <row r="36" spans="1:9" x14ac:dyDescent="0.25">
      <c r="A36" s="1" t="s">
        <v>6976</v>
      </c>
      <c r="B36" s="1" t="s">
        <v>6977</v>
      </c>
      <c r="C36" s="1" t="s">
        <v>7034</v>
      </c>
      <c r="D36" s="1" t="s">
        <v>7035</v>
      </c>
      <c r="E36" s="1" t="s">
        <v>7036</v>
      </c>
      <c r="I36" s="1"/>
    </row>
    <row r="37" spans="1:9" x14ac:dyDescent="0.25">
      <c r="A37" t="s">
        <v>6976</v>
      </c>
      <c r="B37" t="s">
        <v>6977</v>
      </c>
      <c r="C37" t="s">
        <v>7037</v>
      </c>
      <c r="D37" t="s">
        <v>7037</v>
      </c>
      <c r="E37" t="s">
        <v>7038</v>
      </c>
    </row>
    <row r="47" spans="1:9" x14ac:dyDescent="0.25">
      <c r="C47" s="1"/>
    </row>
    <row r="48" spans="1:9" x14ac:dyDescent="0.25">
      <c r="B48" s="87"/>
    </row>
    <row r="49" spans="2:2" x14ac:dyDescent="0.25">
      <c r="B49" s="87"/>
    </row>
    <row r="50" spans="2:2" x14ac:dyDescent="0.25">
      <c r="B50" s="87"/>
    </row>
    <row r="51" spans="2:2" x14ac:dyDescent="0.25">
      <c r="B51" s="87"/>
    </row>
    <row r="52" spans="2:2" x14ac:dyDescent="0.25">
      <c r="B52" s="87"/>
    </row>
    <row r="53" spans="2:2" x14ac:dyDescent="0.25">
      <c r="B53" s="87"/>
    </row>
    <row r="54" spans="2:2" x14ac:dyDescent="0.25">
      <c r="B54" s="87"/>
    </row>
    <row r="55" spans="2:2" x14ac:dyDescent="0.25">
      <c r="B55" s="87"/>
    </row>
    <row r="56" spans="2:2" x14ac:dyDescent="0.25">
      <c r="B56" s="87"/>
    </row>
    <row r="57" spans="2:2" x14ac:dyDescent="0.25">
      <c r="B57" s="87"/>
    </row>
    <row r="58" spans="2:2" x14ac:dyDescent="0.25">
      <c r="B58" s="87"/>
    </row>
    <row r="59" spans="2:2" x14ac:dyDescent="0.25">
      <c r="B59" s="87"/>
    </row>
  </sheetData>
  <phoneticPr fontId="20"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48B7C-B8C8-4D35-875E-4FACC2F8F944}">
  <dimension ref="A1:GT396"/>
  <sheetViews>
    <sheetView topLeftCell="FG1" workbookViewId="0">
      <selection activeCell="FL1" sqref="FL1:FL8"/>
    </sheetView>
  </sheetViews>
  <sheetFormatPr defaultRowHeight="15" x14ac:dyDescent="0.25"/>
  <cols>
    <col min="1" max="1" width="20" bestFit="1" customWidth="1"/>
    <col min="2" max="2" width="25.140625" bestFit="1" customWidth="1"/>
    <col min="3" max="3" width="27.7109375" bestFit="1" customWidth="1"/>
    <col min="4" max="4" width="24.28515625" bestFit="1" customWidth="1"/>
    <col min="5" max="5" width="19.42578125" bestFit="1" customWidth="1"/>
    <col min="6" max="6" width="13.5703125" bestFit="1" customWidth="1"/>
    <col min="7" max="7" width="16" bestFit="1" customWidth="1"/>
    <col min="8" max="8" width="21.5703125" bestFit="1" customWidth="1"/>
    <col min="9" max="9" width="23.5703125" bestFit="1" customWidth="1"/>
    <col min="10" max="10" width="32.7109375" bestFit="1" customWidth="1"/>
    <col min="11" max="11" width="23.5703125" bestFit="1" customWidth="1"/>
    <col min="12" max="12" width="12" bestFit="1" customWidth="1"/>
    <col min="13" max="13" width="22" bestFit="1" customWidth="1"/>
    <col min="14" max="14" width="22.42578125" bestFit="1" customWidth="1"/>
    <col min="15" max="15" width="24" bestFit="1" customWidth="1"/>
    <col min="16" max="16" width="14.7109375" bestFit="1" customWidth="1"/>
    <col min="17" max="17" width="38" bestFit="1" customWidth="1"/>
    <col min="18" max="18" width="21.5703125" bestFit="1" customWidth="1"/>
    <col min="19" max="19" width="15.42578125" bestFit="1" customWidth="1"/>
    <col min="20" max="20" width="34.7109375" bestFit="1" customWidth="1"/>
    <col min="21" max="22" width="32.28515625" bestFit="1" customWidth="1"/>
    <col min="23" max="23" width="20.140625" bestFit="1" customWidth="1"/>
    <col min="24" max="24" width="16.7109375" bestFit="1" customWidth="1"/>
    <col min="25" max="25" width="25.140625" bestFit="1" customWidth="1"/>
    <col min="26" max="26" width="30.140625" bestFit="1" customWidth="1"/>
    <col min="27" max="27" width="18.140625" bestFit="1" customWidth="1"/>
    <col min="28" max="28" width="30.28515625" bestFit="1" customWidth="1"/>
    <col min="29" max="29" width="35" bestFit="1" customWidth="1"/>
    <col min="30" max="30" width="27" bestFit="1" customWidth="1"/>
    <col min="31" max="31" width="23.140625" bestFit="1" customWidth="1"/>
    <col min="32" max="32" width="27.5703125" bestFit="1" customWidth="1"/>
    <col min="33" max="33" width="15.42578125" bestFit="1" customWidth="1"/>
    <col min="34" max="34" width="19.7109375" bestFit="1" customWidth="1"/>
    <col min="35" max="35" width="29.140625" bestFit="1" customWidth="1"/>
    <col min="36" max="36" width="31" bestFit="1" customWidth="1"/>
    <col min="37" max="37" width="18.5703125" bestFit="1" customWidth="1"/>
    <col min="38" max="38" width="32.42578125" bestFit="1" customWidth="1"/>
    <col min="39" max="39" width="41.28515625" bestFit="1" customWidth="1"/>
    <col min="40" max="40" width="39.140625" bestFit="1" customWidth="1"/>
    <col min="41" max="41" width="21.140625" bestFit="1" customWidth="1"/>
    <col min="42" max="42" width="15.85546875" bestFit="1" customWidth="1"/>
    <col min="43" max="43" width="26.28515625" bestFit="1" customWidth="1"/>
    <col min="44" max="44" width="23.7109375" bestFit="1" customWidth="1"/>
    <col min="45" max="45" width="20.85546875" bestFit="1" customWidth="1"/>
    <col min="46" max="46" width="28.28515625" bestFit="1" customWidth="1"/>
    <col min="47" max="47" width="30.28515625" bestFit="1" customWidth="1"/>
    <col min="48" max="48" width="37" bestFit="1" customWidth="1"/>
    <col min="49" max="49" width="20.85546875" bestFit="1" customWidth="1"/>
    <col min="50" max="50" width="27" bestFit="1" customWidth="1"/>
    <col min="51" max="51" width="41.42578125" bestFit="1" customWidth="1"/>
    <col min="52" max="52" width="15.5703125" bestFit="1" customWidth="1"/>
    <col min="53" max="53" width="22.5703125" bestFit="1" customWidth="1"/>
    <col min="54" max="54" width="31" bestFit="1" customWidth="1"/>
    <col min="55" max="55" width="34.5703125" bestFit="1" customWidth="1"/>
    <col min="56" max="56" width="20.5703125" bestFit="1" customWidth="1"/>
    <col min="57" max="57" width="32.5703125" bestFit="1" customWidth="1"/>
    <col min="58" max="58" width="15.7109375" bestFit="1" customWidth="1"/>
    <col min="59" max="59" width="17.42578125" bestFit="1" customWidth="1"/>
    <col min="60" max="60" width="17.5703125" bestFit="1" customWidth="1"/>
    <col min="61" max="61" width="27" bestFit="1" customWidth="1"/>
    <col min="62" max="62" width="38.5703125" bestFit="1" customWidth="1"/>
    <col min="63" max="63" width="28.140625" bestFit="1" customWidth="1"/>
    <col min="64" max="64" width="25" bestFit="1" customWidth="1"/>
    <col min="65" max="65" width="28.28515625" bestFit="1" customWidth="1"/>
    <col min="66" max="66" width="35.5703125" bestFit="1" customWidth="1"/>
    <col min="67" max="67" width="20.5703125" bestFit="1" customWidth="1"/>
    <col min="68" max="68" width="35.7109375" bestFit="1" customWidth="1"/>
    <col min="69" max="69" width="13.28515625" bestFit="1" customWidth="1"/>
    <col min="70" max="70" width="17.5703125" bestFit="1" customWidth="1"/>
    <col min="71" max="71" width="25.85546875" bestFit="1" customWidth="1"/>
    <col min="72" max="72" width="21.42578125" bestFit="1" customWidth="1"/>
    <col min="73" max="73" width="34.7109375" bestFit="1" customWidth="1"/>
    <col min="74" max="74" width="19.85546875" bestFit="1" customWidth="1"/>
    <col min="75" max="75" width="24" bestFit="1" customWidth="1"/>
    <col min="76" max="76" width="32.5703125" bestFit="1" customWidth="1"/>
    <col min="77" max="77" width="16" bestFit="1" customWidth="1"/>
    <col min="78" max="78" width="23.85546875" bestFit="1" customWidth="1"/>
    <col min="79" max="79" width="25.85546875" bestFit="1" customWidth="1"/>
    <col min="80" max="80" width="31.85546875" bestFit="1" customWidth="1"/>
    <col min="81" max="81" width="22.85546875" bestFit="1" customWidth="1"/>
    <col min="82" max="82" width="24.42578125" bestFit="1" customWidth="1"/>
    <col min="83" max="83" width="34.5703125" bestFit="1" customWidth="1"/>
    <col min="84" max="84" width="17.5703125" bestFit="1" customWidth="1"/>
    <col min="85" max="85" width="19" bestFit="1" customWidth="1"/>
    <col min="86" max="86" width="19.7109375" bestFit="1" customWidth="1"/>
    <col min="87" max="87" width="37.7109375" bestFit="1" customWidth="1"/>
    <col min="88" max="88" width="15.85546875" bestFit="1" customWidth="1"/>
    <col min="89" max="89" width="24.140625" bestFit="1" customWidth="1"/>
    <col min="90" max="90" width="39.7109375" bestFit="1" customWidth="1"/>
    <col min="91" max="91" width="32.85546875" bestFit="1" customWidth="1"/>
    <col min="92" max="92" width="34.7109375" bestFit="1" customWidth="1"/>
    <col min="93" max="93" width="34.42578125" bestFit="1" customWidth="1"/>
    <col min="94" max="94" width="29.140625" bestFit="1" customWidth="1"/>
    <col min="95" max="95" width="29.85546875" bestFit="1" customWidth="1"/>
    <col min="96" max="96" width="26.42578125" bestFit="1" customWidth="1"/>
    <col min="97" max="97" width="24.7109375" bestFit="1" customWidth="1"/>
    <col min="98" max="98" width="11" bestFit="1" customWidth="1"/>
    <col min="99" max="99" width="24.28515625" bestFit="1" customWidth="1"/>
    <col min="100" max="100" width="19.7109375" bestFit="1" customWidth="1"/>
    <col min="101" max="101" width="30.140625" bestFit="1" customWidth="1"/>
    <col min="102" max="102" width="23.5703125" bestFit="1" customWidth="1"/>
    <col min="103" max="103" width="26.28515625" bestFit="1" customWidth="1"/>
    <col min="104" max="104" width="20.5703125" bestFit="1" customWidth="1"/>
    <col min="105" max="105" width="35" bestFit="1" customWidth="1"/>
    <col min="106" max="106" width="39.42578125" bestFit="1" customWidth="1"/>
    <col min="107" max="107" width="19" bestFit="1" customWidth="1"/>
    <col min="108" max="108" width="37.7109375" bestFit="1" customWidth="1"/>
    <col min="109" max="109" width="42.28515625" bestFit="1" customWidth="1"/>
    <col min="110" max="110" width="23.140625" bestFit="1" customWidth="1"/>
    <col min="111" max="111" width="15.5703125" bestFit="1" customWidth="1"/>
    <col min="112" max="112" width="15" bestFit="1" customWidth="1"/>
    <col min="113" max="113" width="25.7109375" bestFit="1" customWidth="1"/>
    <col min="114" max="114" width="46.28515625" bestFit="1" customWidth="1"/>
    <col min="115" max="115" width="28.42578125" bestFit="1" customWidth="1"/>
    <col min="116" max="116" width="26" bestFit="1" customWidth="1"/>
    <col min="117" max="117" width="23.140625" bestFit="1" customWidth="1"/>
    <col min="118" max="118" width="22.7109375" bestFit="1" customWidth="1"/>
    <col min="119" max="119" width="24" bestFit="1" customWidth="1"/>
    <col min="120" max="120" width="31.42578125" bestFit="1" customWidth="1"/>
    <col min="121" max="121" width="19.7109375" bestFit="1" customWidth="1"/>
    <col min="122" max="122" width="31.7109375" bestFit="1" customWidth="1"/>
    <col min="123" max="123" width="30.140625" bestFit="1" customWidth="1"/>
    <col min="124" max="124" width="24.140625" bestFit="1" customWidth="1"/>
    <col min="125" max="125" width="18.28515625" bestFit="1" customWidth="1"/>
    <col min="126" max="126" width="22.7109375" bestFit="1" customWidth="1"/>
    <col min="127" max="127" width="15.5703125" bestFit="1" customWidth="1"/>
    <col min="128" max="128" width="22.42578125" bestFit="1" customWidth="1"/>
    <col min="129" max="129" width="20.28515625" bestFit="1" customWidth="1"/>
    <col min="130" max="130" width="26.5703125" bestFit="1" customWidth="1"/>
    <col min="131" max="131" width="39" bestFit="1" customWidth="1"/>
    <col min="132" max="132" width="27" bestFit="1" customWidth="1"/>
    <col min="133" max="133" width="15.28515625" bestFit="1" customWidth="1"/>
    <col min="134" max="134" width="25.5703125" bestFit="1" customWidth="1"/>
    <col min="135" max="135" width="25" bestFit="1" customWidth="1"/>
    <col min="136" max="136" width="29" bestFit="1" customWidth="1"/>
    <col min="137" max="137" width="12" bestFit="1" customWidth="1"/>
    <col min="138" max="138" width="33.140625" bestFit="1" customWidth="1"/>
    <col min="139" max="139" width="30.85546875" bestFit="1" customWidth="1"/>
    <col min="140" max="140" width="32.28515625" bestFit="1" customWidth="1"/>
    <col min="141" max="141" width="29.85546875" bestFit="1" customWidth="1"/>
    <col min="142" max="142" width="35" bestFit="1" customWidth="1"/>
    <col min="143" max="143" width="15.42578125" bestFit="1" customWidth="1"/>
    <col min="144" max="144" width="28.85546875" bestFit="1" customWidth="1"/>
    <col min="145" max="145" width="31.5703125" bestFit="1" customWidth="1"/>
    <col min="146" max="146" width="23" bestFit="1" customWidth="1"/>
    <col min="147" max="147" width="31" bestFit="1" customWidth="1"/>
    <col min="148" max="148" width="26.28515625" bestFit="1" customWidth="1"/>
    <col min="149" max="149" width="25.85546875" bestFit="1" customWidth="1"/>
    <col min="150" max="150" width="21" bestFit="1" customWidth="1"/>
    <col min="151" max="151" width="23.140625" bestFit="1" customWidth="1"/>
    <col min="152" max="152" width="20.85546875" bestFit="1" customWidth="1"/>
    <col min="153" max="153" width="17" bestFit="1" customWidth="1"/>
    <col min="154" max="154" width="29.7109375" bestFit="1" customWidth="1"/>
    <col min="155" max="155" width="24.42578125" bestFit="1" customWidth="1"/>
    <col min="156" max="156" width="36.7109375" bestFit="1" customWidth="1"/>
    <col min="157" max="157" width="43.7109375" bestFit="1" customWidth="1"/>
    <col min="158" max="158" width="26" bestFit="1" customWidth="1"/>
    <col min="159" max="159" width="20.28515625" bestFit="1" customWidth="1"/>
    <col min="160" max="160" width="26.85546875" bestFit="1" customWidth="1"/>
    <col min="161" max="161" width="24.42578125" bestFit="1" customWidth="1"/>
    <col min="162" max="162" width="31.7109375" bestFit="1" customWidth="1"/>
    <col min="163" max="163" width="31" bestFit="1" customWidth="1"/>
    <col min="164" max="164" width="34.85546875" bestFit="1" customWidth="1"/>
    <col min="165" max="165" width="23.85546875" bestFit="1" customWidth="1"/>
    <col min="166" max="166" width="34.5703125" bestFit="1" customWidth="1"/>
    <col min="167" max="167" width="26.5703125" bestFit="1" customWidth="1"/>
    <col min="168" max="168" width="26.5703125" customWidth="1"/>
    <col min="169" max="169" width="20.42578125" bestFit="1" customWidth="1"/>
    <col min="170" max="170" width="34" bestFit="1" customWidth="1"/>
    <col min="171" max="171" width="19.85546875" bestFit="1" customWidth="1"/>
    <col min="172" max="172" width="36.42578125" bestFit="1" customWidth="1"/>
    <col min="173" max="173" width="35" bestFit="1" customWidth="1"/>
    <col min="174" max="174" width="25.140625" bestFit="1" customWidth="1"/>
    <col min="175" max="175" width="28" bestFit="1" customWidth="1"/>
    <col min="176" max="176" width="20.28515625" bestFit="1" customWidth="1"/>
    <col min="177" max="177" width="24.7109375" bestFit="1" customWidth="1"/>
    <col min="178" max="178" width="30.7109375" bestFit="1" customWidth="1"/>
    <col min="179" max="179" width="16" bestFit="1" customWidth="1"/>
    <col min="180" max="180" width="17" bestFit="1" customWidth="1"/>
    <col min="181" max="181" width="37" bestFit="1" customWidth="1"/>
    <col min="182" max="182" width="17.85546875" bestFit="1" customWidth="1"/>
    <col min="183" max="183" width="21.140625" bestFit="1" customWidth="1"/>
    <col min="184" max="184" width="24.5703125" bestFit="1" customWidth="1"/>
    <col min="185" max="185" width="24.28515625" bestFit="1" customWidth="1"/>
    <col min="186" max="186" width="25.28515625" bestFit="1" customWidth="1"/>
    <col min="187" max="187" width="15.5703125" bestFit="1" customWidth="1"/>
    <col min="188" max="188" width="13.28515625" bestFit="1" customWidth="1"/>
    <col min="189" max="189" width="14.140625" bestFit="1" customWidth="1"/>
    <col min="190" max="190" width="12" bestFit="1" customWidth="1"/>
    <col min="191" max="191" width="26.7109375" bestFit="1" customWidth="1"/>
    <col min="192" max="192" width="32.42578125" bestFit="1" customWidth="1"/>
    <col min="193" max="193" width="23.28515625" bestFit="1" customWidth="1"/>
    <col min="194" max="194" width="39" bestFit="1" customWidth="1"/>
    <col min="195" max="195" width="24.7109375" bestFit="1" customWidth="1"/>
    <col min="196" max="196" width="33" bestFit="1" customWidth="1"/>
    <col min="197" max="197" width="31.42578125" bestFit="1" customWidth="1"/>
    <col min="198" max="198" width="19.7109375" bestFit="1" customWidth="1"/>
    <col min="199" max="199" width="20.5703125" bestFit="1" customWidth="1"/>
    <col min="200" max="200" width="21.5703125" bestFit="1" customWidth="1"/>
    <col min="201" max="201" width="16.85546875" bestFit="1" customWidth="1"/>
    <col min="202" max="202" width="6.140625" bestFit="1" customWidth="1"/>
  </cols>
  <sheetData>
    <row r="1" spans="1:202" x14ac:dyDescent="0.25">
      <c r="A1" t="s">
        <v>7039</v>
      </c>
      <c r="B1" t="s">
        <v>7040</v>
      </c>
      <c r="C1" t="s">
        <v>7041</v>
      </c>
      <c r="D1" t="s">
        <v>7042</v>
      </c>
      <c r="E1" t="s">
        <v>7043</v>
      </c>
      <c r="F1" t="s">
        <v>7044</v>
      </c>
      <c r="G1" t="s">
        <v>7045</v>
      </c>
      <c r="H1" t="s">
        <v>7046</v>
      </c>
      <c r="I1" t="s">
        <v>7047</v>
      </c>
      <c r="J1" t="s">
        <v>7048</v>
      </c>
      <c r="K1" t="s">
        <v>7049</v>
      </c>
      <c r="L1" t="s">
        <v>7050</v>
      </c>
      <c r="M1" t="s">
        <v>7051</v>
      </c>
      <c r="N1" t="s">
        <v>7052</v>
      </c>
      <c r="O1" t="s">
        <v>7053</v>
      </c>
      <c r="P1" t="s">
        <v>7054</v>
      </c>
      <c r="Q1" t="s">
        <v>7055</v>
      </c>
      <c r="R1" t="s">
        <v>7056</v>
      </c>
      <c r="S1" t="s">
        <v>7057</v>
      </c>
      <c r="T1" t="s">
        <v>7058</v>
      </c>
      <c r="U1" t="s">
        <v>7059</v>
      </c>
      <c r="V1" t="s">
        <v>7060</v>
      </c>
      <c r="W1" t="s">
        <v>7061</v>
      </c>
      <c r="X1" t="s">
        <v>7062</v>
      </c>
      <c r="Y1" t="s">
        <v>7063</v>
      </c>
      <c r="Z1" t="s">
        <v>7064</v>
      </c>
      <c r="AA1" t="s">
        <v>7065</v>
      </c>
      <c r="AB1" t="s">
        <v>6937</v>
      </c>
      <c r="AC1" t="s">
        <v>7066</v>
      </c>
      <c r="AD1" t="s">
        <v>7067</v>
      </c>
      <c r="AE1" t="s">
        <v>7068</v>
      </c>
      <c r="AF1" t="s">
        <v>7069</v>
      </c>
      <c r="AG1" t="s">
        <v>7070</v>
      </c>
      <c r="AH1" t="s">
        <v>7071</v>
      </c>
      <c r="AI1" t="s">
        <v>7072</v>
      </c>
      <c r="AJ1" t="s">
        <v>7073</v>
      </c>
      <c r="AK1" t="s">
        <v>7074</v>
      </c>
      <c r="AL1" t="s">
        <v>7075</v>
      </c>
      <c r="AM1" t="s">
        <v>7076</v>
      </c>
      <c r="AN1" t="s">
        <v>7077</v>
      </c>
      <c r="AO1" t="s">
        <v>7078</v>
      </c>
      <c r="AP1" t="s">
        <v>7079</v>
      </c>
      <c r="AQ1" t="s">
        <v>7080</v>
      </c>
      <c r="AR1" t="s">
        <v>7081</v>
      </c>
      <c r="AS1" t="s">
        <v>7082</v>
      </c>
      <c r="AT1" t="s">
        <v>7083</v>
      </c>
      <c r="AU1" t="s">
        <v>7084</v>
      </c>
      <c r="AV1" t="s">
        <v>7085</v>
      </c>
      <c r="AW1" t="s">
        <v>7086</v>
      </c>
      <c r="AX1" t="s">
        <v>7087</v>
      </c>
      <c r="AY1" t="s">
        <v>7088</v>
      </c>
      <c r="AZ1" t="s">
        <v>7089</v>
      </c>
      <c r="BA1" t="s">
        <v>7090</v>
      </c>
      <c r="BB1" t="s">
        <v>7091</v>
      </c>
      <c r="BC1" t="s">
        <v>7092</v>
      </c>
      <c r="BD1" t="s">
        <v>7093</v>
      </c>
      <c r="BE1" t="s">
        <v>7094</v>
      </c>
      <c r="BF1" t="s">
        <v>7095</v>
      </c>
      <c r="BG1" t="s">
        <v>7096</v>
      </c>
      <c r="BH1" t="s">
        <v>7097</v>
      </c>
      <c r="BI1" t="s">
        <v>7098</v>
      </c>
      <c r="BJ1" t="s">
        <v>7099</v>
      </c>
      <c r="BK1" t="s">
        <v>7100</v>
      </c>
      <c r="BL1" t="s">
        <v>7101</v>
      </c>
      <c r="BM1" t="s">
        <v>7102</v>
      </c>
      <c r="BN1" t="s">
        <v>7103</v>
      </c>
      <c r="BO1" t="s">
        <v>7104</v>
      </c>
      <c r="BP1" t="s">
        <v>7105</v>
      </c>
      <c r="BQ1" t="s">
        <v>7106</v>
      </c>
      <c r="BR1" t="s">
        <v>7107</v>
      </c>
      <c r="BS1" t="s">
        <v>7108</v>
      </c>
      <c r="BT1" t="s">
        <v>7109</v>
      </c>
      <c r="BU1" t="s">
        <v>7110</v>
      </c>
      <c r="BV1" t="s">
        <v>7111</v>
      </c>
      <c r="BW1" t="s">
        <v>7112</v>
      </c>
      <c r="BX1" t="s">
        <v>7113</v>
      </c>
      <c r="BY1" t="s">
        <v>7114</v>
      </c>
      <c r="BZ1" t="s">
        <v>7115</v>
      </c>
      <c r="CA1" t="s">
        <v>7116</v>
      </c>
      <c r="CB1" t="s">
        <v>7117</v>
      </c>
      <c r="CC1" t="s">
        <v>7118</v>
      </c>
      <c r="CD1" t="s">
        <v>7119</v>
      </c>
      <c r="CE1" t="s">
        <v>7120</v>
      </c>
      <c r="CF1" t="s">
        <v>7121</v>
      </c>
      <c r="CG1" t="s">
        <v>7122</v>
      </c>
      <c r="CH1" t="s">
        <v>7123</v>
      </c>
      <c r="CI1" t="s">
        <v>7124</v>
      </c>
      <c r="CJ1" t="s">
        <v>7125</v>
      </c>
      <c r="CK1" t="s">
        <v>7126</v>
      </c>
      <c r="CL1" t="s">
        <v>7127</v>
      </c>
      <c r="CM1" t="s">
        <v>7128</v>
      </c>
      <c r="CN1" t="s">
        <v>7129</v>
      </c>
      <c r="CO1" t="s">
        <v>7130</v>
      </c>
      <c r="CP1" t="s">
        <v>7131</v>
      </c>
      <c r="CQ1" t="s">
        <v>7132</v>
      </c>
      <c r="CR1" t="s">
        <v>7133</v>
      </c>
      <c r="CS1" t="s">
        <v>7134</v>
      </c>
      <c r="CT1" t="s">
        <v>7135</v>
      </c>
      <c r="CU1" t="s">
        <v>7136</v>
      </c>
      <c r="CV1" t="s">
        <v>7137</v>
      </c>
      <c r="CW1" t="s">
        <v>7138</v>
      </c>
      <c r="CX1" t="s">
        <v>7139</v>
      </c>
      <c r="CY1" t="s">
        <v>7140</v>
      </c>
      <c r="CZ1" t="s">
        <v>7141</v>
      </c>
      <c r="DA1" t="s">
        <v>7142</v>
      </c>
      <c r="DB1" t="s">
        <v>7143</v>
      </c>
      <c r="DC1" t="s">
        <v>7144</v>
      </c>
      <c r="DD1" t="s">
        <v>7145</v>
      </c>
      <c r="DE1" t="s">
        <v>7146</v>
      </c>
      <c r="DF1" t="s">
        <v>7147</v>
      </c>
      <c r="DG1" t="s">
        <v>7148</v>
      </c>
      <c r="DH1" t="s">
        <v>7149</v>
      </c>
      <c r="DI1" t="s">
        <v>7150</v>
      </c>
      <c r="DJ1" t="s">
        <v>7151</v>
      </c>
      <c r="DK1" t="s">
        <v>7152</v>
      </c>
      <c r="DL1" t="s">
        <v>7153</v>
      </c>
      <c r="DM1" t="s">
        <v>7154</v>
      </c>
      <c r="DN1" t="s">
        <v>7155</v>
      </c>
      <c r="DO1" t="s">
        <v>7156</v>
      </c>
      <c r="DP1" t="s">
        <v>7157</v>
      </c>
      <c r="DQ1" t="s">
        <v>7158</v>
      </c>
      <c r="DR1" t="s">
        <v>7159</v>
      </c>
      <c r="DS1" t="s">
        <v>7160</v>
      </c>
      <c r="DT1" t="s">
        <v>7161</v>
      </c>
      <c r="DU1" t="s">
        <v>7162</v>
      </c>
      <c r="DV1" t="s">
        <v>7163</v>
      </c>
      <c r="DW1" t="s">
        <v>7164</v>
      </c>
      <c r="DX1" t="s">
        <v>7165</v>
      </c>
      <c r="DY1" t="s">
        <v>7166</v>
      </c>
      <c r="DZ1" t="s">
        <v>7167</v>
      </c>
      <c r="EA1" t="s">
        <v>7168</v>
      </c>
      <c r="EB1" t="s">
        <v>7169</v>
      </c>
      <c r="EC1" t="s">
        <v>7170</v>
      </c>
      <c r="ED1" t="s">
        <v>7171</v>
      </c>
      <c r="EE1" t="s">
        <v>7172</v>
      </c>
      <c r="EF1" t="s">
        <v>7173</v>
      </c>
      <c r="EG1" t="s">
        <v>7174</v>
      </c>
      <c r="EH1" t="s">
        <v>7175</v>
      </c>
      <c r="EI1" t="s">
        <v>7176</v>
      </c>
      <c r="EJ1" t="s">
        <v>7177</v>
      </c>
      <c r="EK1" t="s">
        <v>7178</v>
      </c>
      <c r="EL1" t="s">
        <v>7179</v>
      </c>
      <c r="EM1" t="s">
        <v>7180</v>
      </c>
      <c r="EN1" t="s">
        <v>7181</v>
      </c>
      <c r="EO1" t="s">
        <v>7182</v>
      </c>
      <c r="EP1" t="s">
        <v>7183</v>
      </c>
      <c r="EQ1" t="s">
        <v>7184</v>
      </c>
      <c r="ER1" t="s">
        <v>7185</v>
      </c>
      <c r="ES1" t="s">
        <v>7186</v>
      </c>
      <c r="ET1" t="s">
        <v>7187</v>
      </c>
      <c r="EU1" t="s">
        <v>7188</v>
      </c>
      <c r="EV1" t="s">
        <v>7189</v>
      </c>
      <c r="EW1" t="s">
        <v>7190</v>
      </c>
      <c r="EX1" t="s">
        <v>7191</v>
      </c>
      <c r="EY1" t="s">
        <v>7192</v>
      </c>
      <c r="EZ1" t="s">
        <v>7193</v>
      </c>
      <c r="FA1" t="s">
        <v>7194</v>
      </c>
      <c r="FB1" t="s">
        <v>7195</v>
      </c>
      <c r="FC1" t="s">
        <v>7196</v>
      </c>
      <c r="FD1" t="s">
        <v>7197</v>
      </c>
      <c r="FE1" t="s">
        <v>7198</v>
      </c>
      <c r="FF1" t="s">
        <v>7199</v>
      </c>
      <c r="FG1" t="s">
        <v>7200</v>
      </c>
      <c r="FH1" t="s">
        <v>7201</v>
      </c>
      <c r="FI1" t="s">
        <v>7202</v>
      </c>
      <c r="FJ1" t="s">
        <v>7203</v>
      </c>
      <c r="FK1" t="s">
        <v>7204</v>
      </c>
      <c r="FL1" t="s">
        <v>7252</v>
      </c>
      <c r="FM1" t="s">
        <v>7205</v>
      </c>
      <c r="FN1" t="s">
        <v>7206</v>
      </c>
      <c r="FO1" t="s">
        <v>7207</v>
      </c>
      <c r="FP1" t="s">
        <v>7208</v>
      </c>
      <c r="FQ1" t="s">
        <v>7209</v>
      </c>
      <c r="FR1" t="s">
        <v>7210</v>
      </c>
      <c r="FS1" t="s">
        <v>7211</v>
      </c>
      <c r="FT1" t="s">
        <v>7212</v>
      </c>
      <c r="FU1" t="s">
        <v>7213</v>
      </c>
      <c r="FV1" t="s">
        <v>7214</v>
      </c>
      <c r="FW1" t="s">
        <v>7215</v>
      </c>
      <c r="FX1" t="s">
        <v>7216</v>
      </c>
      <c r="FY1" t="s">
        <v>7217</v>
      </c>
      <c r="FZ1" t="s">
        <v>7218</v>
      </c>
      <c r="GA1" t="s">
        <v>7219</v>
      </c>
      <c r="GB1" t="s">
        <v>7220</v>
      </c>
      <c r="GC1" t="s">
        <v>7221</v>
      </c>
      <c r="GD1" t="s">
        <v>7222</v>
      </c>
      <c r="GE1" t="s">
        <v>7223</v>
      </c>
      <c r="GF1" t="s">
        <v>7224</v>
      </c>
      <c r="GG1" t="s">
        <v>7225</v>
      </c>
      <c r="GH1" t="s">
        <v>7226</v>
      </c>
      <c r="GI1" t="s">
        <v>7227</v>
      </c>
      <c r="GJ1" t="s">
        <v>7228</v>
      </c>
      <c r="GK1" t="s">
        <v>7229</v>
      </c>
      <c r="GL1" t="s">
        <v>7230</v>
      </c>
      <c r="GM1" t="s">
        <v>7231</v>
      </c>
      <c r="GN1" t="s">
        <v>7232</v>
      </c>
      <c r="GO1" t="s">
        <v>7233</v>
      </c>
      <c r="GP1" t="s">
        <v>7234</v>
      </c>
      <c r="GQ1" t="s">
        <v>7235</v>
      </c>
      <c r="GR1" t="s">
        <v>7236</v>
      </c>
      <c r="GS1" t="s">
        <v>7237</v>
      </c>
      <c r="GT1" t="s">
        <v>7238</v>
      </c>
    </row>
    <row r="3" spans="1:202" x14ac:dyDescent="0.25">
      <c r="A3" s="84" t="s">
        <v>7239</v>
      </c>
      <c r="B3" s="84" t="s">
        <v>7239</v>
      </c>
      <c r="C3" s="84" t="s">
        <v>7239</v>
      </c>
      <c r="D3" s="84" t="s">
        <v>7239</v>
      </c>
      <c r="E3" s="84" t="s">
        <v>7239</v>
      </c>
      <c r="F3" s="84" t="s">
        <v>7239</v>
      </c>
      <c r="G3" s="84" t="s">
        <v>7239</v>
      </c>
      <c r="H3" s="84" t="s">
        <v>7239</v>
      </c>
      <c r="I3" s="84" t="s">
        <v>7239</v>
      </c>
      <c r="J3" s="84" t="s">
        <v>7239</v>
      </c>
      <c r="K3" s="84" t="s">
        <v>7239</v>
      </c>
      <c r="L3" s="84" t="s">
        <v>7239</v>
      </c>
      <c r="M3" s="84" t="s">
        <v>7239</v>
      </c>
      <c r="N3" s="84" t="s">
        <v>7239</v>
      </c>
      <c r="O3" s="84" t="s">
        <v>7239</v>
      </c>
      <c r="P3" s="84" t="s">
        <v>7239</v>
      </c>
      <c r="Q3" s="84" t="s">
        <v>7239</v>
      </c>
      <c r="R3" s="84" t="s">
        <v>7239</v>
      </c>
      <c r="S3" s="84" t="s">
        <v>7239</v>
      </c>
      <c r="T3" s="84" t="s">
        <v>7239</v>
      </c>
      <c r="U3" s="84" t="s">
        <v>7239</v>
      </c>
      <c r="V3" s="84" t="s">
        <v>7239</v>
      </c>
      <c r="W3" s="84" t="s">
        <v>7239</v>
      </c>
      <c r="X3" s="84" t="s">
        <v>7239</v>
      </c>
      <c r="Y3" s="84" t="s">
        <v>7239</v>
      </c>
      <c r="Z3" s="84" t="s">
        <v>7239</v>
      </c>
      <c r="AA3" s="84" t="s">
        <v>7239</v>
      </c>
      <c r="AB3" s="84" t="s">
        <v>7239</v>
      </c>
      <c r="AC3" s="84" t="s">
        <v>7239</v>
      </c>
      <c r="AD3" s="84" t="s">
        <v>7239</v>
      </c>
      <c r="AE3" s="84" t="s">
        <v>7239</v>
      </c>
      <c r="AF3" s="84" t="s">
        <v>7239</v>
      </c>
      <c r="AG3" s="84" t="s">
        <v>7239</v>
      </c>
      <c r="AH3" s="84" t="s">
        <v>7239</v>
      </c>
      <c r="AI3" s="84" t="s">
        <v>7239</v>
      </c>
      <c r="AJ3" s="84" t="s">
        <v>7239</v>
      </c>
      <c r="AK3" s="84" t="s">
        <v>7239</v>
      </c>
      <c r="AL3" s="84" t="s">
        <v>7239</v>
      </c>
      <c r="AM3" s="84" t="s">
        <v>7239</v>
      </c>
      <c r="AN3" s="84" t="s">
        <v>7239</v>
      </c>
      <c r="AO3" s="84" t="s">
        <v>7239</v>
      </c>
      <c r="AP3" s="84" t="s">
        <v>7239</v>
      </c>
      <c r="AQ3" s="84" t="s">
        <v>7239</v>
      </c>
      <c r="AR3" s="84" t="s">
        <v>7239</v>
      </c>
      <c r="AS3" s="84" t="s">
        <v>7239</v>
      </c>
      <c r="AT3" s="84" t="s">
        <v>7239</v>
      </c>
      <c r="AU3" s="84" t="s">
        <v>7239</v>
      </c>
      <c r="AV3" s="84" t="s">
        <v>7239</v>
      </c>
      <c r="AW3" s="84" t="s">
        <v>7239</v>
      </c>
      <c r="AX3" s="84" t="s">
        <v>7239</v>
      </c>
      <c r="AY3" s="84" t="s">
        <v>7239</v>
      </c>
      <c r="AZ3" s="84" t="s">
        <v>7239</v>
      </c>
      <c r="BA3" s="84" t="s">
        <v>7239</v>
      </c>
      <c r="BB3" s="84" t="s">
        <v>7239</v>
      </c>
      <c r="BC3" s="84" t="s">
        <v>7239</v>
      </c>
      <c r="BD3" s="84" t="s">
        <v>7239</v>
      </c>
      <c r="BE3" s="84" t="s">
        <v>7239</v>
      </c>
      <c r="BF3" s="84" t="s">
        <v>7239</v>
      </c>
      <c r="BG3" s="84" t="s">
        <v>7239</v>
      </c>
      <c r="BH3" s="84" t="s">
        <v>7239</v>
      </c>
      <c r="BI3" s="84" t="s">
        <v>7239</v>
      </c>
      <c r="BJ3" s="84" t="s">
        <v>7239</v>
      </c>
      <c r="BK3" s="84" t="s">
        <v>7239</v>
      </c>
      <c r="BL3" s="84" t="s">
        <v>7239</v>
      </c>
      <c r="BM3" s="84" t="s">
        <v>7239</v>
      </c>
      <c r="BN3" s="84" t="s">
        <v>7239</v>
      </c>
      <c r="BO3" s="84" t="s">
        <v>7239</v>
      </c>
      <c r="BP3" s="84" t="s">
        <v>7239</v>
      </c>
      <c r="BQ3" s="84" t="s">
        <v>7239</v>
      </c>
      <c r="BR3" s="84" t="s">
        <v>7239</v>
      </c>
      <c r="BS3" s="84" t="s">
        <v>7239</v>
      </c>
      <c r="BT3" s="84" t="s">
        <v>7239</v>
      </c>
      <c r="BU3" s="84" t="s">
        <v>7239</v>
      </c>
      <c r="BV3" s="84" t="s">
        <v>7239</v>
      </c>
      <c r="BW3" s="84" t="s">
        <v>7239</v>
      </c>
      <c r="BX3" s="84" t="s">
        <v>7239</v>
      </c>
      <c r="BY3" s="84" t="s">
        <v>7239</v>
      </c>
      <c r="BZ3" s="84" t="s">
        <v>7239</v>
      </c>
      <c r="CA3" s="84" t="s">
        <v>7239</v>
      </c>
      <c r="CB3" s="84" t="s">
        <v>7239</v>
      </c>
      <c r="CC3" s="84" t="s">
        <v>7239</v>
      </c>
      <c r="CD3" s="84" t="s">
        <v>7239</v>
      </c>
      <c r="CE3" s="84" t="s">
        <v>7239</v>
      </c>
      <c r="CF3" s="84" t="s">
        <v>7239</v>
      </c>
      <c r="CG3" s="84" t="s">
        <v>7239</v>
      </c>
      <c r="CH3" s="84" t="s">
        <v>7239</v>
      </c>
      <c r="CI3" s="84" t="s">
        <v>7239</v>
      </c>
      <c r="CJ3" s="84" t="s">
        <v>7239</v>
      </c>
      <c r="CK3" s="84" t="s">
        <v>7239</v>
      </c>
      <c r="CL3" s="84" t="s">
        <v>7239</v>
      </c>
      <c r="CM3" s="84" t="s">
        <v>7239</v>
      </c>
      <c r="CN3" s="84" t="s">
        <v>7239</v>
      </c>
      <c r="CO3" s="84" t="s">
        <v>7239</v>
      </c>
      <c r="CP3" s="84" t="s">
        <v>7239</v>
      </c>
      <c r="CQ3" s="84" t="s">
        <v>7239</v>
      </c>
      <c r="CR3" s="84" t="s">
        <v>7239</v>
      </c>
      <c r="CS3" s="84" t="s">
        <v>7239</v>
      </c>
      <c r="CT3" s="84" t="s">
        <v>7239</v>
      </c>
      <c r="CU3" s="84" t="s">
        <v>7239</v>
      </c>
      <c r="CV3" s="84" t="s">
        <v>7239</v>
      </c>
      <c r="CW3" s="84" t="s">
        <v>7239</v>
      </c>
      <c r="CX3" s="84" t="s">
        <v>7239</v>
      </c>
      <c r="CY3" s="84" t="s">
        <v>7239</v>
      </c>
      <c r="CZ3" s="84" t="s">
        <v>7239</v>
      </c>
      <c r="DA3" s="84" t="s">
        <v>7239</v>
      </c>
      <c r="DB3" s="84" t="s">
        <v>7239</v>
      </c>
      <c r="DC3" s="84" t="s">
        <v>7239</v>
      </c>
      <c r="DD3" s="84" t="s">
        <v>7239</v>
      </c>
      <c r="DE3" s="84" t="s">
        <v>7239</v>
      </c>
      <c r="DF3" s="84" t="s">
        <v>7239</v>
      </c>
      <c r="DG3" s="84" t="s">
        <v>7239</v>
      </c>
      <c r="DH3" s="84" t="s">
        <v>7239</v>
      </c>
      <c r="DI3" s="84" t="s">
        <v>7239</v>
      </c>
      <c r="DJ3" s="84" t="s">
        <v>7239</v>
      </c>
      <c r="DK3" s="84" t="s">
        <v>7239</v>
      </c>
      <c r="DL3" s="84" t="s">
        <v>7239</v>
      </c>
      <c r="DM3" s="84" t="s">
        <v>7239</v>
      </c>
      <c r="DN3" s="84" t="s">
        <v>7239</v>
      </c>
      <c r="DO3" s="84" t="s">
        <v>7239</v>
      </c>
      <c r="DP3" s="84" t="s">
        <v>7239</v>
      </c>
      <c r="DQ3" s="84" t="s">
        <v>7239</v>
      </c>
      <c r="DR3" s="84" t="s">
        <v>7239</v>
      </c>
      <c r="DS3" s="84" t="s">
        <v>7239</v>
      </c>
      <c r="DT3" s="84" t="s">
        <v>7239</v>
      </c>
      <c r="DU3" s="84" t="s">
        <v>7239</v>
      </c>
      <c r="DV3" s="84" t="s">
        <v>7239</v>
      </c>
      <c r="DW3" s="84" t="s">
        <v>7239</v>
      </c>
      <c r="DX3" s="84" t="s">
        <v>7239</v>
      </c>
      <c r="DY3" s="84" t="s">
        <v>7239</v>
      </c>
      <c r="DZ3" s="84" t="s">
        <v>7239</v>
      </c>
      <c r="EA3" s="84" t="s">
        <v>7239</v>
      </c>
      <c r="EB3" s="84" t="s">
        <v>7239</v>
      </c>
      <c r="EC3" s="84" t="s">
        <v>7239</v>
      </c>
      <c r="ED3" s="84" t="s">
        <v>7239</v>
      </c>
      <c r="EE3" s="84" t="s">
        <v>7239</v>
      </c>
      <c r="EF3" s="84" t="s">
        <v>7239</v>
      </c>
      <c r="EG3" s="84" t="s">
        <v>7239</v>
      </c>
      <c r="EH3" s="84" t="s">
        <v>7239</v>
      </c>
      <c r="EI3" s="84" t="s">
        <v>7239</v>
      </c>
      <c r="EJ3" s="84" t="s">
        <v>7239</v>
      </c>
      <c r="EK3" s="84" t="s">
        <v>7239</v>
      </c>
      <c r="EL3" s="84" t="s">
        <v>7239</v>
      </c>
      <c r="EM3" s="84" t="s">
        <v>7239</v>
      </c>
      <c r="EN3" s="84" t="s">
        <v>7239</v>
      </c>
      <c r="EO3" s="84" t="s">
        <v>7239</v>
      </c>
      <c r="EP3" s="84" t="s">
        <v>7239</v>
      </c>
      <c r="EQ3" s="84" t="s">
        <v>7239</v>
      </c>
      <c r="ER3" s="84" t="s">
        <v>7239</v>
      </c>
      <c r="ES3" s="84" t="s">
        <v>7239</v>
      </c>
      <c r="ET3" s="84" t="s">
        <v>7239</v>
      </c>
      <c r="EU3" s="84" t="s">
        <v>7239</v>
      </c>
      <c r="EV3" s="84" t="s">
        <v>7239</v>
      </c>
      <c r="EW3" s="84" t="s">
        <v>7239</v>
      </c>
      <c r="EX3" s="84" t="s">
        <v>7239</v>
      </c>
      <c r="EY3" s="84" t="s">
        <v>7239</v>
      </c>
      <c r="EZ3" s="84" t="s">
        <v>7239</v>
      </c>
      <c r="FA3" s="84" t="s">
        <v>7239</v>
      </c>
      <c r="FB3" s="84" t="s">
        <v>7239</v>
      </c>
      <c r="FC3" s="84" t="s">
        <v>7239</v>
      </c>
      <c r="FD3" s="84" t="s">
        <v>7239</v>
      </c>
      <c r="FE3" s="84" t="s">
        <v>7239</v>
      </c>
      <c r="FF3" s="84" t="s">
        <v>7239</v>
      </c>
      <c r="FG3" s="84" t="s">
        <v>7239</v>
      </c>
      <c r="FH3" s="84" t="s">
        <v>7239</v>
      </c>
      <c r="FI3" s="84" t="s">
        <v>7239</v>
      </c>
      <c r="FJ3" s="84" t="s">
        <v>7239</v>
      </c>
      <c r="FK3" s="84" t="s">
        <v>7239</v>
      </c>
      <c r="FL3" s="84" t="s">
        <v>7239</v>
      </c>
      <c r="FM3" s="84" t="s">
        <v>7239</v>
      </c>
      <c r="FN3" s="84" t="s">
        <v>7239</v>
      </c>
      <c r="FO3" s="84" t="s">
        <v>7239</v>
      </c>
      <c r="FP3" s="84" t="s">
        <v>7239</v>
      </c>
      <c r="FQ3" s="84" t="s">
        <v>7239</v>
      </c>
      <c r="FR3" s="84" t="s">
        <v>7239</v>
      </c>
      <c r="FS3" s="84" t="s">
        <v>7239</v>
      </c>
      <c r="FT3" s="84" t="s">
        <v>7239</v>
      </c>
      <c r="FU3" s="84" t="s">
        <v>7239</v>
      </c>
      <c r="FV3" s="84" t="s">
        <v>7239</v>
      </c>
      <c r="FW3" s="84" t="s">
        <v>7239</v>
      </c>
      <c r="FX3" s="84" t="s">
        <v>7239</v>
      </c>
      <c r="FY3" s="84" t="s">
        <v>7239</v>
      </c>
      <c r="FZ3" s="84" t="s">
        <v>7239</v>
      </c>
      <c r="GA3" s="84" t="s">
        <v>7239</v>
      </c>
      <c r="GB3" s="84" t="s">
        <v>7239</v>
      </c>
      <c r="GC3" s="84" t="s">
        <v>7239</v>
      </c>
      <c r="GD3" s="84" t="s">
        <v>7239</v>
      </c>
      <c r="GE3" s="84" t="s">
        <v>7239</v>
      </c>
      <c r="GF3" s="84" t="s">
        <v>7239</v>
      </c>
      <c r="GG3" s="84" t="s">
        <v>7239</v>
      </c>
      <c r="GH3" s="84" t="s">
        <v>7239</v>
      </c>
      <c r="GI3" s="84" t="s">
        <v>7239</v>
      </c>
      <c r="GJ3" s="84" t="s">
        <v>7239</v>
      </c>
      <c r="GK3" s="84" t="s">
        <v>7239</v>
      </c>
      <c r="GL3" s="84" t="s">
        <v>7239</v>
      </c>
      <c r="GM3" s="84" t="s">
        <v>7239</v>
      </c>
      <c r="GN3" s="84" t="s">
        <v>7239</v>
      </c>
      <c r="GO3" s="84" t="s">
        <v>7239</v>
      </c>
      <c r="GP3" s="84" t="s">
        <v>7239</v>
      </c>
      <c r="GQ3" s="84" t="s">
        <v>7239</v>
      </c>
      <c r="GR3" s="84" t="s">
        <v>7239</v>
      </c>
      <c r="GS3" s="84" t="s">
        <v>7239</v>
      </c>
      <c r="GT3" s="84" t="s">
        <v>7239</v>
      </c>
    </row>
    <row r="4" spans="1:202" x14ac:dyDescent="0.25">
      <c r="A4">
        <v>69150</v>
      </c>
      <c r="B4">
        <v>22808</v>
      </c>
      <c r="C4">
        <v>46209</v>
      </c>
      <c r="D4">
        <v>70548</v>
      </c>
      <c r="E4">
        <v>35215</v>
      </c>
      <c r="F4">
        <v>171</v>
      </c>
      <c r="G4">
        <v>59144</v>
      </c>
      <c r="H4">
        <v>7130</v>
      </c>
      <c r="I4">
        <v>3517</v>
      </c>
      <c r="J4">
        <v>729</v>
      </c>
      <c r="K4">
        <v>91</v>
      </c>
      <c r="L4">
        <v>1246</v>
      </c>
      <c r="M4">
        <v>47815</v>
      </c>
      <c r="N4">
        <v>64566</v>
      </c>
      <c r="O4">
        <v>128</v>
      </c>
      <c r="P4">
        <v>2176</v>
      </c>
      <c r="Q4">
        <v>921</v>
      </c>
      <c r="R4">
        <v>117</v>
      </c>
      <c r="S4">
        <v>47320</v>
      </c>
      <c r="T4">
        <v>25678</v>
      </c>
      <c r="U4">
        <v>71884</v>
      </c>
      <c r="V4">
        <v>23768</v>
      </c>
      <c r="W4">
        <v>1868</v>
      </c>
      <c r="X4">
        <v>69945</v>
      </c>
      <c r="Y4">
        <v>65413</v>
      </c>
      <c r="Z4">
        <v>55331</v>
      </c>
      <c r="AA4">
        <v>7710</v>
      </c>
      <c r="AB4">
        <v>52920</v>
      </c>
      <c r="AC4">
        <v>69869</v>
      </c>
      <c r="AD4">
        <v>73709</v>
      </c>
      <c r="AE4">
        <v>37499</v>
      </c>
      <c r="AF4">
        <v>74582</v>
      </c>
      <c r="AG4">
        <v>8835</v>
      </c>
      <c r="AH4">
        <v>71812</v>
      </c>
      <c r="AI4">
        <v>56612</v>
      </c>
      <c r="AJ4">
        <v>63316</v>
      </c>
      <c r="AK4">
        <v>56582</v>
      </c>
      <c r="AL4">
        <v>32879</v>
      </c>
      <c r="AM4">
        <v>8849</v>
      </c>
      <c r="AN4">
        <v>13338</v>
      </c>
      <c r="AO4">
        <v>5472</v>
      </c>
      <c r="AP4">
        <v>27531</v>
      </c>
      <c r="AQ4">
        <v>948216</v>
      </c>
      <c r="AR4">
        <v>22131</v>
      </c>
      <c r="AS4">
        <v>12839</v>
      </c>
      <c r="AT4">
        <v>34718</v>
      </c>
      <c r="AU4">
        <v>8000408</v>
      </c>
      <c r="AV4">
        <v>30846</v>
      </c>
      <c r="AW4">
        <v>166</v>
      </c>
      <c r="AX4">
        <v>37333</v>
      </c>
      <c r="AY4">
        <v>16037</v>
      </c>
      <c r="AZ4">
        <v>47042</v>
      </c>
      <c r="BA4">
        <v>66086</v>
      </c>
      <c r="BB4">
        <v>356</v>
      </c>
      <c r="BC4">
        <v>72294</v>
      </c>
      <c r="BD4">
        <v>74034</v>
      </c>
      <c r="BE4">
        <v>75009</v>
      </c>
      <c r="BF4">
        <v>15945</v>
      </c>
      <c r="BG4">
        <v>296764</v>
      </c>
      <c r="BH4">
        <v>208413</v>
      </c>
      <c r="BI4">
        <v>42139</v>
      </c>
      <c r="BJ4">
        <v>40527</v>
      </c>
      <c r="BK4">
        <v>30489</v>
      </c>
      <c r="BL4">
        <v>2015</v>
      </c>
      <c r="BM4">
        <v>5210</v>
      </c>
      <c r="BN4">
        <v>27670</v>
      </c>
      <c r="BO4">
        <v>67</v>
      </c>
      <c r="BP4">
        <v>5679</v>
      </c>
      <c r="BQ4">
        <v>69856</v>
      </c>
      <c r="BR4">
        <v>67166</v>
      </c>
      <c r="BS4">
        <v>724354</v>
      </c>
      <c r="BT4">
        <v>74994</v>
      </c>
      <c r="BU4">
        <v>37881</v>
      </c>
      <c r="BV4">
        <v>28756</v>
      </c>
      <c r="BW4">
        <v>37565</v>
      </c>
      <c r="BX4">
        <v>65764</v>
      </c>
      <c r="BY4">
        <v>45034</v>
      </c>
      <c r="BZ4">
        <v>66777</v>
      </c>
      <c r="CA4">
        <v>15333</v>
      </c>
      <c r="CB4">
        <v>5862</v>
      </c>
      <c r="CC4">
        <v>1784</v>
      </c>
      <c r="CD4">
        <v>32037</v>
      </c>
      <c r="CE4">
        <v>29546</v>
      </c>
      <c r="CF4">
        <v>68067</v>
      </c>
      <c r="CG4">
        <v>43855</v>
      </c>
      <c r="CH4">
        <v>74356</v>
      </c>
      <c r="CI4">
        <v>39470</v>
      </c>
      <c r="CJ4">
        <v>31694</v>
      </c>
      <c r="CK4">
        <v>44806</v>
      </c>
      <c r="CL4">
        <v>18857</v>
      </c>
      <c r="CM4">
        <v>9041</v>
      </c>
      <c r="CN4">
        <v>881610</v>
      </c>
      <c r="CO4">
        <v>26675</v>
      </c>
      <c r="CP4">
        <v>61470</v>
      </c>
      <c r="CQ4">
        <v>14451</v>
      </c>
      <c r="CR4">
        <v>67712</v>
      </c>
      <c r="CS4">
        <v>3108</v>
      </c>
      <c r="CT4">
        <v>53609</v>
      </c>
      <c r="CU4">
        <v>42562</v>
      </c>
      <c r="CV4">
        <v>72874</v>
      </c>
      <c r="CW4">
        <v>41566</v>
      </c>
      <c r="CX4">
        <v>1563</v>
      </c>
      <c r="CY4">
        <v>27669</v>
      </c>
      <c r="CZ4">
        <v>32014</v>
      </c>
      <c r="DA4">
        <v>1463</v>
      </c>
      <c r="DB4">
        <v>18869</v>
      </c>
      <c r="DC4">
        <v>6978</v>
      </c>
      <c r="DD4">
        <v>26170</v>
      </c>
      <c r="DE4">
        <v>17399</v>
      </c>
      <c r="DF4">
        <v>42227</v>
      </c>
      <c r="DG4">
        <v>51414</v>
      </c>
      <c r="DH4">
        <v>57163</v>
      </c>
      <c r="DI4">
        <v>73750</v>
      </c>
      <c r="DJ4">
        <v>71946</v>
      </c>
      <c r="DK4">
        <v>234583</v>
      </c>
      <c r="DL4">
        <v>68100</v>
      </c>
      <c r="DM4">
        <v>28835</v>
      </c>
      <c r="DN4">
        <v>15899</v>
      </c>
      <c r="DO4">
        <v>2721</v>
      </c>
      <c r="DP4">
        <v>14979</v>
      </c>
      <c r="DQ4">
        <v>18</v>
      </c>
      <c r="DR4">
        <v>70883</v>
      </c>
      <c r="DS4">
        <v>39103</v>
      </c>
      <c r="DT4">
        <v>44329</v>
      </c>
      <c r="DU4">
        <v>45813</v>
      </c>
      <c r="DV4">
        <v>24920</v>
      </c>
      <c r="DW4">
        <v>67397</v>
      </c>
      <c r="DX4">
        <v>48792</v>
      </c>
      <c r="DY4">
        <v>70780</v>
      </c>
      <c r="DZ4">
        <v>70629</v>
      </c>
      <c r="EA4">
        <v>31313</v>
      </c>
      <c r="EB4">
        <v>36697</v>
      </c>
      <c r="EC4">
        <v>26365</v>
      </c>
      <c r="ED4">
        <v>40000</v>
      </c>
      <c r="EE4">
        <v>2159</v>
      </c>
      <c r="EF4">
        <v>52753</v>
      </c>
      <c r="EG4">
        <v>29561</v>
      </c>
      <c r="EH4">
        <v>21430</v>
      </c>
      <c r="EI4">
        <v>1184</v>
      </c>
      <c r="EJ4">
        <v>83</v>
      </c>
      <c r="EK4">
        <v>18303</v>
      </c>
      <c r="EL4">
        <v>3854</v>
      </c>
      <c r="EM4">
        <v>28766</v>
      </c>
      <c r="EN4">
        <v>9786</v>
      </c>
      <c r="EO4">
        <v>293787</v>
      </c>
      <c r="EP4">
        <v>34993</v>
      </c>
      <c r="EQ4">
        <v>1145</v>
      </c>
      <c r="ER4">
        <v>40229</v>
      </c>
      <c r="ES4">
        <v>17500</v>
      </c>
      <c r="ET4">
        <v>8118</v>
      </c>
      <c r="EU4">
        <v>1615</v>
      </c>
      <c r="EV4">
        <v>5942</v>
      </c>
      <c r="EW4">
        <v>71730</v>
      </c>
      <c r="EX4">
        <v>50316</v>
      </c>
      <c r="EY4">
        <v>2333</v>
      </c>
      <c r="EZ4">
        <v>7340</v>
      </c>
      <c r="FA4">
        <v>22568</v>
      </c>
      <c r="FB4">
        <v>18329</v>
      </c>
      <c r="FC4">
        <v>59858</v>
      </c>
      <c r="FD4">
        <v>125665</v>
      </c>
      <c r="FE4">
        <v>16766</v>
      </c>
      <c r="FF4">
        <v>14631</v>
      </c>
      <c r="FG4">
        <v>73959</v>
      </c>
      <c r="FH4">
        <v>66792</v>
      </c>
      <c r="FI4">
        <v>29525</v>
      </c>
      <c r="FJ4">
        <v>4101</v>
      </c>
      <c r="FK4">
        <v>9277</v>
      </c>
      <c r="FL4">
        <v>23132</v>
      </c>
      <c r="FM4">
        <v>5877</v>
      </c>
      <c r="FN4">
        <v>74964</v>
      </c>
      <c r="FO4">
        <v>57633</v>
      </c>
      <c r="FP4">
        <v>42</v>
      </c>
      <c r="FQ4">
        <v>43257</v>
      </c>
      <c r="FR4">
        <v>9621</v>
      </c>
      <c r="FS4">
        <v>20120</v>
      </c>
      <c r="FT4">
        <v>72676</v>
      </c>
      <c r="FU4">
        <v>1359</v>
      </c>
      <c r="FV4">
        <v>785712</v>
      </c>
      <c r="FW4">
        <v>22858</v>
      </c>
      <c r="FX4">
        <v>69532</v>
      </c>
      <c r="FY4">
        <v>52953</v>
      </c>
      <c r="FZ4">
        <v>21409</v>
      </c>
      <c r="GA4">
        <v>56918</v>
      </c>
      <c r="GB4">
        <v>30597</v>
      </c>
      <c r="GC4">
        <v>66830</v>
      </c>
      <c r="GD4">
        <v>1895</v>
      </c>
      <c r="GE4">
        <v>59987</v>
      </c>
      <c r="GF4">
        <v>7063</v>
      </c>
      <c r="GG4">
        <v>66378</v>
      </c>
      <c r="GH4">
        <v>398608</v>
      </c>
      <c r="GI4">
        <v>27467</v>
      </c>
      <c r="GJ4">
        <v>476</v>
      </c>
      <c r="GK4">
        <v>33077</v>
      </c>
      <c r="GL4">
        <v>707179</v>
      </c>
      <c r="GM4">
        <v>73405</v>
      </c>
      <c r="GN4">
        <v>8289</v>
      </c>
      <c r="GO4">
        <v>604</v>
      </c>
      <c r="GP4">
        <v>6404</v>
      </c>
      <c r="GQ4">
        <v>45102</v>
      </c>
      <c r="GR4">
        <v>19986</v>
      </c>
      <c r="GS4">
        <v>25847</v>
      </c>
      <c r="GT4">
        <v>53785</v>
      </c>
    </row>
    <row r="5" spans="1:202" x14ac:dyDescent="0.25">
      <c r="A5">
        <v>128775</v>
      </c>
      <c r="B5">
        <v>22925</v>
      </c>
      <c r="D5">
        <v>723321</v>
      </c>
      <c r="E5">
        <v>35216</v>
      </c>
      <c r="G5">
        <v>59483</v>
      </c>
      <c r="H5">
        <v>7131</v>
      </c>
      <c r="I5">
        <v>4849</v>
      </c>
      <c r="J5">
        <v>981</v>
      </c>
      <c r="K5">
        <v>667</v>
      </c>
      <c r="L5">
        <v>1619</v>
      </c>
      <c r="M5">
        <v>54482</v>
      </c>
      <c r="O5">
        <v>808</v>
      </c>
      <c r="P5">
        <v>8700</v>
      </c>
      <c r="Q5">
        <v>1953</v>
      </c>
      <c r="R5">
        <v>596</v>
      </c>
      <c r="S5">
        <v>50788</v>
      </c>
      <c r="T5">
        <v>25681</v>
      </c>
      <c r="U5">
        <v>71887</v>
      </c>
      <c r="V5">
        <v>32208</v>
      </c>
      <c r="W5">
        <v>1906</v>
      </c>
      <c r="Y5">
        <v>65415</v>
      </c>
      <c r="Z5">
        <v>55377</v>
      </c>
      <c r="AA5">
        <v>7713</v>
      </c>
      <c r="AB5">
        <v>53070</v>
      </c>
      <c r="AC5">
        <v>69871</v>
      </c>
      <c r="AE5">
        <v>37827</v>
      </c>
      <c r="AF5">
        <v>74585</v>
      </c>
      <c r="AG5">
        <v>9771</v>
      </c>
      <c r="AH5">
        <v>71848</v>
      </c>
      <c r="AI5">
        <v>74666</v>
      </c>
      <c r="AJ5">
        <v>63317</v>
      </c>
      <c r="AK5">
        <v>56585</v>
      </c>
      <c r="AL5">
        <v>32880</v>
      </c>
      <c r="AM5">
        <v>9709</v>
      </c>
      <c r="AN5">
        <v>22562</v>
      </c>
      <c r="AO5">
        <v>5473</v>
      </c>
      <c r="AP5">
        <v>27593</v>
      </c>
      <c r="AR5">
        <v>22404</v>
      </c>
      <c r="AS5">
        <v>21998</v>
      </c>
      <c r="AT5">
        <v>35550</v>
      </c>
      <c r="AW5">
        <v>943</v>
      </c>
      <c r="AY5">
        <v>16039</v>
      </c>
      <c r="BB5">
        <v>519</v>
      </c>
      <c r="BC5">
        <v>74469</v>
      </c>
      <c r="BD5">
        <v>74040</v>
      </c>
      <c r="BE5">
        <v>75010</v>
      </c>
      <c r="BF5">
        <v>20804</v>
      </c>
      <c r="BI5">
        <v>53862</v>
      </c>
      <c r="BJ5">
        <v>42062</v>
      </c>
      <c r="BK5">
        <v>30495</v>
      </c>
      <c r="BL5">
        <v>4204</v>
      </c>
      <c r="BM5">
        <v>9125</v>
      </c>
      <c r="BN5">
        <v>28221</v>
      </c>
      <c r="BO5">
        <v>240</v>
      </c>
      <c r="BP5">
        <v>9544</v>
      </c>
      <c r="BR5">
        <v>948349</v>
      </c>
      <c r="BU5">
        <v>40137</v>
      </c>
      <c r="BV5">
        <v>58308</v>
      </c>
      <c r="BW5">
        <v>37566</v>
      </c>
      <c r="BX5">
        <v>74399</v>
      </c>
      <c r="BY5">
        <v>45039</v>
      </c>
      <c r="BZ5">
        <v>66778</v>
      </c>
      <c r="CA5">
        <v>15334</v>
      </c>
      <c r="CB5">
        <v>7293</v>
      </c>
      <c r="CC5">
        <v>1925</v>
      </c>
      <c r="CD5">
        <v>62517</v>
      </c>
      <c r="CE5">
        <v>32829</v>
      </c>
      <c r="CF5">
        <v>69393</v>
      </c>
      <c r="CG5">
        <v>44504</v>
      </c>
      <c r="CI5">
        <v>39742</v>
      </c>
      <c r="CJ5">
        <v>32746</v>
      </c>
      <c r="CK5">
        <v>62180</v>
      </c>
      <c r="CL5">
        <v>28223</v>
      </c>
      <c r="CM5">
        <v>11739</v>
      </c>
      <c r="CO5">
        <v>30083</v>
      </c>
      <c r="CP5">
        <v>61495</v>
      </c>
      <c r="CQ5">
        <v>495648</v>
      </c>
      <c r="CR5">
        <v>68297</v>
      </c>
      <c r="CS5">
        <v>5231</v>
      </c>
      <c r="CT5">
        <v>53612</v>
      </c>
      <c r="CV5">
        <v>72989</v>
      </c>
      <c r="CW5">
        <v>41826</v>
      </c>
      <c r="CX5">
        <v>3265</v>
      </c>
      <c r="CY5">
        <v>28917</v>
      </c>
      <c r="CZ5">
        <v>35540</v>
      </c>
      <c r="DA5">
        <v>1922</v>
      </c>
      <c r="DB5">
        <v>19607</v>
      </c>
      <c r="DC5">
        <v>8630</v>
      </c>
      <c r="DD5">
        <v>26177</v>
      </c>
      <c r="DE5">
        <v>71316</v>
      </c>
      <c r="DF5">
        <v>43257</v>
      </c>
      <c r="DH5">
        <v>57505</v>
      </c>
      <c r="DI5">
        <v>845087</v>
      </c>
      <c r="DK5">
        <v>286377</v>
      </c>
      <c r="DM5">
        <v>60561</v>
      </c>
      <c r="DN5">
        <v>36112</v>
      </c>
      <c r="DO5">
        <v>3320</v>
      </c>
      <c r="DP5">
        <v>17475</v>
      </c>
      <c r="DQ5">
        <v>9550</v>
      </c>
      <c r="DR5">
        <v>70886</v>
      </c>
      <c r="DS5">
        <v>723759</v>
      </c>
      <c r="DT5">
        <v>45409</v>
      </c>
      <c r="DU5">
        <v>46363</v>
      </c>
      <c r="DV5">
        <v>25164</v>
      </c>
      <c r="DX5">
        <v>54257</v>
      </c>
      <c r="EA5">
        <v>31379</v>
      </c>
      <c r="EB5">
        <v>60606</v>
      </c>
      <c r="EC5">
        <v>26367</v>
      </c>
      <c r="ED5">
        <v>41848</v>
      </c>
      <c r="EE5">
        <v>3710</v>
      </c>
      <c r="EF5">
        <v>52756</v>
      </c>
      <c r="EG5">
        <v>30876</v>
      </c>
      <c r="EI5">
        <v>1867</v>
      </c>
      <c r="EJ5">
        <v>257</v>
      </c>
      <c r="EK5">
        <v>18306</v>
      </c>
      <c r="EL5">
        <v>3855</v>
      </c>
      <c r="EN5">
        <v>12140</v>
      </c>
      <c r="EP5">
        <v>34995</v>
      </c>
      <c r="EQ5">
        <v>1147</v>
      </c>
      <c r="ER5">
        <v>41995</v>
      </c>
      <c r="ES5">
        <v>20801</v>
      </c>
      <c r="ET5">
        <v>12377</v>
      </c>
      <c r="EU5">
        <v>12240</v>
      </c>
      <c r="EW5">
        <v>71782</v>
      </c>
      <c r="EX5">
        <v>50317</v>
      </c>
      <c r="EY5">
        <v>10188</v>
      </c>
      <c r="EZ5">
        <v>7779</v>
      </c>
      <c r="FA5">
        <v>23505</v>
      </c>
      <c r="FB5">
        <v>44618</v>
      </c>
      <c r="FC5">
        <v>60232</v>
      </c>
      <c r="FE5">
        <v>19096</v>
      </c>
      <c r="FI5">
        <v>29526</v>
      </c>
      <c r="FJ5">
        <v>6502</v>
      </c>
      <c r="FK5">
        <v>31488</v>
      </c>
      <c r="FL5">
        <v>29972</v>
      </c>
      <c r="FM5">
        <v>173310</v>
      </c>
      <c r="FN5">
        <v>74985</v>
      </c>
      <c r="FO5">
        <v>60203</v>
      </c>
      <c r="FP5">
        <v>463</v>
      </c>
      <c r="FQ5">
        <v>43258</v>
      </c>
      <c r="FS5">
        <v>20704</v>
      </c>
      <c r="FT5">
        <v>72721</v>
      </c>
      <c r="FU5">
        <v>7456</v>
      </c>
      <c r="FV5">
        <v>840204</v>
      </c>
      <c r="FW5">
        <v>22861</v>
      </c>
      <c r="FX5">
        <v>69533</v>
      </c>
      <c r="FY5">
        <v>58449</v>
      </c>
      <c r="FZ5">
        <v>21410</v>
      </c>
      <c r="GB5">
        <v>30600</v>
      </c>
      <c r="GC5">
        <v>66839</v>
      </c>
      <c r="GD5">
        <v>9519</v>
      </c>
      <c r="GE5">
        <v>59990</v>
      </c>
      <c r="GF5">
        <v>8438</v>
      </c>
      <c r="GG5">
        <v>72324</v>
      </c>
      <c r="GH5">
        <v>398641</v>
      </c>
      <c r="GI5">
        <v>27610</v>
      </c>
      <c r="GJ5">
        <v>1168</v>
      </c>
      <c r="GK5">
        <v>33118</v>
      </c>
      <c r="GM5">
        <v>73672</v>
      </c>
      <c r="GN5">
        <v>9784</v>
      </c>
      <c r="GO5">
        <v>3307</v>
      </c>
      <c r="GQ5">
        <v>45105</v>
      </c>
      <c r="GR5">
        <v>62083</v>
      </c>
      <c r="GS5">
        <v>45307</v>
      </c>
    </row>
    <row r="6" spans="1:202" x14ac:dyDescent="0.25">
      <c r="B6">
        <v>24411</v>
      </c>
      <c r="D6">
        <v>790007</v>
      </c>
      <c r="E6">
        <v>35217</v>
      </c>
      <c r="G6">
        <v>65478</v>
      </c>
      <c r="H6">
        <v>16364</v>
      </c>
      <c r="I6">
        <v>7775</v>
      </c>
      <c r="J6">
        <v>3271</v>
      </c>
      <c r="K6">
        <v>668</v>
      </c>
      <c r="L6">
        <v>3679</v>
      </c>
      <c r="M6">
        <v>58603</v>
      </c>
      <c r="O6">
        <v>809</v>
      </c>
      <c r="P6">
        <v>17170</v>
      </c>
      <c r="Q6">
        <v>4622</v>
      </c>
      <c r="R6">
        <v>1206</v>
      </c>
      <c r="S6">
        <v>59633</v>
      </c>
      <c r="T6">
        <v>25696</v>
      </c>
      <c r="U6">
        <v>71890</v>
      </c>
      <c r="V6">
        <v>32832</v>
      </c>
      <c r="W6">
        <v>16099</v>
      </c>
      <c r="Y6">
        <v>65416</v>
      </c>
      <c r="Z6">
        <v>57613</v>
      </c>
      <c r="AA6">
        <v>8036</v>
      </c>
      <c r="AB6">
        <v>53071</v>
      </c>
      <c r="AC6">
        <v>70127</v>
      </c>
      <c r="AE6">
        <v>38148</v>
      </c>
      <c r="AF6">
        <v>74637</v>
      </c>
      <c r="AG6">
        <v>11656</v>
      </c>
      <c r="AJ6">
        <v>63318</v>
      </c>
      <c r="AK6">
        <v>56587</v>
      </c>
      <c r="AL6">
        <v>32882</v>
      </c>
      <c r="AM6">
        <v>11095</v>
      </c>
      <c r="AN6">
        <v>34099</v>
      </c>
      <c r="AO6">
        <v>8566</v>
      </c>
      <c r="AP6">
        <v>27603</v>
      </c>
      <c r="AR6">
        <v>23818</v>
      </c>
      <c r="AS6">
        <v>28508</v>
      </c>
      <c r="AT6">
        <v>40497</v>
      </c>
      <c r="AW6">
        <v>1662</v>
      </c>
      <c r="AY6">
        <v>17964</v>
      </c>
      <c r="BB6">
        <v>570</v>
      </c>
      <c r="BC6">
        <v>74935</v>
      </c>
      <c r="BD6">
        <v>74044</v>
      </c>
      <c r="BE6">
        <v>75011</v>
      </c>
      <c r="BF6">
        <v>21743</v>
      </c>
      <c r="BI6">
        <v>53925</v>
      </c>
      <c r="BJ6">
        <v>43626</v>
      </c>
      <c r="BK6">
        <v>32048</v>
      </c>
      <c r="BL6">
        <v>5246</v>
      </c>
      <c r="BM6">
        <v>9374</v>
      </c>
      <c r="BN6">
        <v>30688</v>
      </c>
      <c r="BO6">
        <v>810</v>
      </c>
      <c r="BP6">
        <v>22310</v>
      </c>
      <c r="BR6">
        <v>948471</v>
      </c>
      <c r="BU6">
        <v>40564</v>
      </c>
      <c r="BV6">
        <v>58410</v>
      </c>
      <c r="BW6">
        <v>37568</v>
      </c>
      <c r="BY6">
        <v>45044</v>
      </c>
      <c r="BZ6">
        <v>71286</v>
      </c>
      <c r="CA6">
        <v>19725</v>
      </c>
      <c r="CB6">
        <v>9935</v>
      </c>
      <c r="CC6">
        <v>2263</v>
      </c>
      <c r="CD6">
        <v>62518</v>
      </c>
      <c r="CE6">
        <v>33845</v>
      </c>
      <c r="CF6">
        <v>69398</v>
      </c>
      <c r="CG6">
        <v>46288</v>
      </c>
      <c r="CI6">
        <v>39743</v>
      </c>
      <c r="CJ6">
        <v>39738</v>
      </c>
      <c r="CK6">
        <v>63017</v>
      </c>
      <c r="CL6">
        <v>28922</v>
      </c>
      <c r="CM6">
        <v>12152</v>
      </c>
      <c r="CO6">
        <v>30128</v>
      </c>
      <c r="CP6">
        <v>63594</v>
      </c>
      <c r="CS6">
        <v>5660</v>
      </c>
      <c r="CT6">
        <v>53614</v>
      </c>
      <c r="CW6">
        <v>42136</v>
      </c>
      <c r="CX6">
        <v>6424</v>
      </c>
      <c r="CY6">
        <v>29467</v>
      </c>
      <c r="CZ6">
        <v>38073</v>
      </c>
      <c r="DA6">
        <v>3836</v>
      </c>
      <c r="DB6">
        <v>20481</v>
      </c>
      <c r="DC6">
        <v>12326</v>
      </c>
      <c r="DD6">
        <v>26355</v>
      </c>
      <c r="DF6">
        <v>43258</v>
      </c>
      <c r="DH6">
        <v>57934</v>
      </c>
      <c r="DI6">
        <v>887436</v>
      </c>
      <c r="DM6">
        <v>60562</v>
      </c>
      <c r="DO6">
        <v>4211</v>
      </c>
      <c r="DP6">
        <v>20221</v>
      </c>
      <c r="DQ6">
        <v>10116</v>
      </c>
      <c r="DR6">
        <v>74616</v>
      </c>
      <c r="DT6">
        <v>49048</v>
      </c>
      <c r="DU6">
        <v>46366</v>
      </c>
      <c r="DV6">
        <v>29294</v>
      </c>
      <c r="DX6">
        <v>54258</v>
      </c>
      <c r="EA6">
        <v>31779</v>
      </c>
      <c r="EB6">
        <v>71422</v>
      </c>
      <c r="EC6">
        <v>26368</v>
      </c>
      <c r="ED6">
        <v>43569</v>
      </c>
      <c r="EE6">
        <v>4796</v>
      </c>
      <c r="EF6">
        <v>52777</v>
      </c>
      <c r="EG6">
        <v>30887</v>
      </c>
      <c r="EI6">
        <v>2304</v>
      </c>
      <c r="EJ6">
        <v>828</v>
      </c>
      <c r="EK6">
        <v>35228</v>
      </c>
      <c r="EL6">
        <v>10547</v>
      </c>
      <c r="EN6">
        <v>12142</v>
      </c>
      <c r="EP6">
        <v>34999</v>
      </c>
      <c r="EQ6">
        <v>4184</v>
      </c>
      <c r="ER6">
        <v>41997</v>
      </c>
      <c r="ET6">
        <v>13272</v>
      </c>
      <c r="EU6">
        <v>12343</v>
      </c>
      <c r="EW6">
        <v>71789</v>
      </c>
      <c r="EX6">
        <v>50355</v>
      </c>
      <c r="EY6">
        <v>12796</v>
      </c>
      <c r="EZ6">
        <v>7783</v>
      </c>
      <c r="FA6">
        <v>24589</v>
      </c>
      <c r="FB6">
        <v>57198</v>
      </c>
      <c r="FC6">
        <v>60233</v>
      </c>
      <c r="FE6">
        <v>19865</v>
      </c>
      <c r="FI6">
        <v>29527</v>
      </c>
      <c r="FJ6">
        <v>7539</v>
      </c>
      <c r="FK6">
        <v>38465</v>
      </c>
      <c r="FL6">
        <v>49581</v>
      </c>
      <c r="FO6">
        <v>366930</v>
      </c>
      <c r="FP6">
        <v>615</v>
      </c>
      <c r="FQ6">
        <v>43259</v>
      </c>
      <c r="FS6">
        <v>23773</v>
      </c>
      <c r="FT6">
        <v>73853</v>
      </c>
      <c r="FU6">
        <v>8158</v>
      </c>
      <c r="FW6">
        <v>24114</v>
      </c>
      <c r="FX6">
        <v>69534</v>
      </c>
      <c r="FY6">
        <v>62488</v>
      </c>
      <c r="FZ6">
        <v>21411</v>
      </c>
      <c r="GB6">
        <v>30682</v>
      </c>
      <c r="GC6">
        <v>66868</v>
      </c>
      <c r="GD6">
        <v>9520</v>
      </c>
      <c r="GF6">
        <v>19637</v>
      </c>
      <c r="GH6">
        <v>398721</v>
      </c>
      <c r="GJ6">
        <v>2534</v>
      </c>
      <c r="GK6">
        <v>37438</v>
      </c>
      <c r="GN6">
        <v>14413</v>
      </c>
      <c r="GO6">
        <v>6830</v>
      </c>
      <c r="GQ6">
        <v>50674</v>
      </c>
    </row>
    <row r="7" spans="1:202" x14ac:dyDescent="0.25">
      <c r="B7">
        <v>24960</v>
      </c>
      <c r="E7">
        <v>56748</v>
      </c>
      <c r="G7">
        <v>68204</v>
      </c>
      <c r="H7">
        <v>18167</v>
      </c>
      <c r="I7">
        <v>10550</v>
      </c>
      <c r="J7">
        <v>5841</v>
      </c>
      <c r="K7">
        <v>669</v>
      </c>
      <c r="L7">
        <v>3781</v>
      </c>
      <c r="M7">
        <v>59547</v>
      </c>
      <c r="O7">
        <v>2121</v>
      </c>
      <c r="P7">
        <v>17171</v>
      </c>
      <c r="Q7">
        <v>6237</v>
      </c>
      <c r="R7">
        <v>2252</v>
      </c>
      <c r="T7">
        <v>26183</v>
      </c>
      <c r="U7">
        <v>71891</v>
      </c>
      <c r="V7">
        <v>32836</v>
      </c>
      <c r="W7">
        <v>17281</v>
      </c>
      <c r="Y7">
        <v>65417</v>
      </c>
      <c r="Z7">
        <v>58459</v>
      </c>
      <c r="AA7">
        <v>9952</v>
      </c>
      <c r="AB7">
        <v>53093</v>
      </c>
      <c r="AC7">
        <v>70592</v>
      </c>
      <c r="AE7">
        <v>42042</v>
      </c>
      <c r="AG7">
        <v>15216</v>
      </c>
      <c r="AJ7">
        <v>63320</v>
      </c>
      <c r="AK7">
        <v>56719</v>
      </c>
      <c r="AL7">
        <v>33816</v>
      </c>
      <c r="AM7">
        <v>11750</v>
      </c>
      <c r="AN7">
        <v>37020</v>
      </c>
      <c r="AO7">
        <v>15299</v>
      </c>
      <c r="AR7">
        <v>27654</v>
      </c>
      <c r="AS7">
        <v>30936</v>
      </c>
      <c r="AT7">
        <v>40506</v>
      </c>
      <c r="AW7">
        <v>2527</v>
      </c>
      <c r="AY7">
        <v>31715</v>
      </c>
      <c r="BB7">
        <v>893</v>
      </c>
      <c r="BF7">
        <v>28688</v>
      </c>
      <c r="BI7">
        <v>54056</v>
      </c>
      <c r="BJ7">
        <v>45149</v>
      </c>
      <c r="BK7">
        <v>35829</v>
      </c>
      <c r="BL7">
        <v>5348</v>
      </c>
      <c r="BM7">
        <v>11584</v>
      </c>
      <c r="BN7">
        <v>31504</v>
      </c>
      <c r="BO7">
        <v>935</v>
      </c>
      <c r="BP7">
        <v>42864</v>
      </c>
      <c r="BR7">
        <v>948472</v>
      </c>
      <c r="BV7">
        <v>58423</v>
      </c>
      <c r="BW7">
        <v>37569</v>
      </c>
      <c r="BY7">
        <v>72434</v>
      </c>
      <c r="BZ7">
        <v>72913</v>
      </c>
      <c r="CA7">
        <v>19743</v>
      </c>
      <c r="CB7">
        <v>13500</v>
      </c>
      <c r="CC7">
        <v>6947</v>
      </c>
      <c r="CD7">
        <v>62519</v>
      </c>
      <c r="CE7">
        <v>42077</v>
      </c>
      <c r="CG7">
        <v>47843</v>
      </c>
      <c r="CI7">
        <v>39836</v>
      </c>
      <c r="CJ7">
        <v>52676</v>
      </c>
      <c r="CK7">
        <v>67004</v>
      </c>
      <c r="CL7">
        <v>50236</v>
      </c>
      <c r="CM7">
        <v>13748</v>
      </c>
      <c r="CO7">
        <v>30162</v>
      </c>
      <c r="CP7">
        <v>63812</v>
      </c>
      <c r="CS7">
        <v>5939</v>
      </c>
      <c r="CT7">
        <v>53615</v>
      </c>
      <c r="CW7">
        <v>42862</v>
      </c>
      <c r="CX7">
        <v>8115</v>
      </c>
      <c r="CY7">
        <v>29905</v>
      </c>
      <c r="CZ7">
        <v>40734</v>
      </c>
      <c r="DA7">
        <v>5133</v>
      </c>
      <c r="DB7">
        <v>21679</v>
      </c>
      <c r="DC7">
        <v>12327</v>
      </c>
      <c r="DD7">
        <v>30305</v>
      </c>
      <c r="DF7">
        <v>43259</v>
      </c>
      <c r="DM7">
        <v>60707</v>
      </c>
      <c r="DO7">
        <v>4674</v>
      </c>
      <c r="DP7">
        <v>20294</v>
      </c>
      <c r="DQ7">
        <v>12013</v>
      </c>
      <c r="DR7">
        <v>100101</v>
      </c>
      <c r="DT7">
        <v>52322</v>
      </c>
      <c r="DU7">
        <v>49328</v>
      </c>
      <c r="DV7">
        <v>29327</v>
      </c>
      <c r="DX7">
        <v>54260</v>
      </c>
      <c r="EA7">
        <v>32443</v>
      </c>
      <c r="EB7">
        <v>742542</v>
      </c>
      <c r="EC7">
        <v>28274</v>
      </c>
      <c r="ED7">
        <v>45635</v>
      </c>
      <c r="EE7">
        <v>5793</v>
      </c>
      <c r="EF7">
        <v>52779</v>
      </c>
      <c r="EG7">
        <v>33858</v>
      </c>
      <c r="EI7">
        <v>2482</v>
      </c>
      <c r="EJ7">
        <v>1370</v>
      </c>
      <c r="EL7">
        <v>10564</v>
      </c>
      <c r="EN7">
        <v>12143</v>
      </c>
      <c r="EP7">
        <v>40199</v>
      </c>
      <c r="EQ7">
        <v>8841</v>
      </c>
      <c r="ER7">
        <v>58907</v>
      </c>
      <c r="ET7">
        <v>24090</v>
      </c>
      <c r="EU7">
        <v>30879</v>
      </c>
      <c r="EX7">
        <v>54296</v>
      </c>
      <c r="EY7">
        <v>12798</v>
      </c>
      <c r="EZ7">
        <v>8939</v>
      </c>
      <c r="FA7">
        <v>25250</v>
      </c>
      <c r="FB7">
        <v>57206</v>
      </c>
      <c r="FC7">
        <v>696757</v>
      </c>
      <c r="FE7">
        <v>20897</v>
      </c>
      <c r="FI7">
        <v>29575</v>
      </c>
      <c r="FJ7">
        <v>8803</v>
      </c>
      <c r="FK7">
        <v>38467</v>
      </c>
      <c r="FL7">
        <v>50939</v>
      </c>
      <c r="FO7">
        <v>366948</v>
      </c>
      <c r="FP7">
        <v>984</v>
      </c>
      <c r="FQ7">
        <v>43260</v>
      </c>
      <c r="FS7">
        <v>25230</v>
      </c>
      <c r="FT7">
        <v>73856</v>
      </c>
      <c r="FU7">
        <v>8332</v>
      </c>
      <c r="FW7">
        <v>24903</v>
      </c>
      <c r="FX7">
        <v>69541</v>
      </c>
      <c r="FY7">
        <v>62938</v>
      </c>
      <c r="FZ7">
        <v>21413</v>
      </c>
      <c r="GB7">
        <v>30694</v>
      </c>
      <c r="GC7">
        <v>66870</v>
      </c>
      <c r="GD7">
        <v>14385</v>
      </c>
      <c r="GF7">
        <v>50111</v>
      </c>
      <c r="GJ7">
        <v>3224</v>
      </c>
      <c r="GK7">
        <v>41125</v>
      </c>
      <c r="GN7">
        <v>14415</v>
      </c>
      <c r="GO7">
        <v>7246</v>
      </c>
      <c r="GQ7">
        <v>53670</v>
      </c>
    </row>
    <row r="8" spans="1:202" x14ac:dyDescent="0.25">
      <c r="B8">
        <v>25880</v>
      </c>
      <c r="G8">
        <v>68211</v>
      </c>
      <c r="H8">
        <v>20174</v>
      </c>
      <c r="I8">
        <v>10648</v>
      </c>
      <c r="J8">
        <v>6262</v>
      </c>
      <c r="K8">
        <v>675</v>
      </c>
      <c r="L8">
        <v>6487</v>
      </c>
      <c r="M8">
        <v>67850</v>
      </c>
      <c r="O8">
        <v>3131</v>
      </c>
      <c r="P8">
        <v>27999</v>
      </c>
      <c r="Q8">
        <v>6238</v>
      </c>
      <c r="R8">
        <v>2808</v>
      </c>
      <c r="T8">
        <v>26184</v>
      </c>
      <c r="U8">
        <v>71892</v>
      </c>
      <c r="V8">
        <v>41753</v>
      </c>
      <c r="W8">
        <v>24691</v>
      </c>
      <c r="Y8">
        <v>65418</v>
      </c>
      <c r="Z8">
        <v>60640</v>
      </c>
      <c r="AA8">
        <v>12670</v>
      </c>
      <c r="AB8">
        <v>53095</v>
      </c>
      <c r="AC8">
        <v>71016</v>
      </c>
      <c r="AE8">
        <v>42925</v>
      </c>
      <c r="AG8">
        <v>18922</v>
      </c>
      <c r="AJ8">
        <v>67214</v>
      </c>
      <c r="AK8">
        <v>56720</v>
      </c>
      <c r="AL8">
        <v>36958</v>
      </c>
      <c r="AM8">
        <v>12660</v>
      </c>
      <c r="AN8">
        <v>43281</v>
      </c>
      <c r="AO8">
        <v>19013</v>
      </c>
      <c r="AR8">
        <v>28258</v>
      </c>
      <c r="AS8">
        <v>32552</v>
      </c>
      <c r="AT8">
        <v>42540</v>
      </c>
      <c r="AW8">
        <v>3416</v>
      </c>
      <c r="AY8">
        <v>31818</v>
      </c>
      <c r="BB8">
        <v>992</v>
      </c>
      <c r="BF8">
        <v>30680</v>
      </c>
      <c r="BI8">
        <v>58152</v>
      </c>
      <c r="BJ8">
        <v>45480</v>
      </c>
      <c r="BK8">
        <v>35832</v>
      </c>
      <c r="BL8">
        <v>5349</v>
      </c>
      <c r="BM8">
        <v>11585</v>
      </c>
      <c r="BN8">
        <v>31687</v>
      </c>
      <c r="BO8">
        <v>1040</v>
      </c>
      <c r="BV8">
        <v>58488</v>
      </c>
      <c r="BW8">
        <v>37570</v>
      </c>
      <c r="BY8">
        <v>546366</v>
      </c>
      <c r="BZ8">
        <v>75000</v>
      </c>
      <c r="CA8">
        <v>21043</v>
      </c>
      <c r="CB8">
        <v>15110</v>
      </c>
      <c r="CC8">
        <v>8546</v>
      </c>
      <c r="CD8">
        <v>62521</v>
      </c>
      <c r="CE8">
        <v>45155</v>
      </c>
      <c r="CG8">
        <v>48194</v>
      </c>
      <c r="CI8">
        <v>40208</v>
      </c>
      <c r="CJ8">
        <v>54172</v>
      </c>
      <c r="CM8">
        <v>13850</v>
      </c>
      <c r="CO8">
        <v>37141</v>
      </c>
      <c r="CP8">
        <v>65790</v>
      </c>
      <c r="CS8">
        <v>8734</v>
      </c>
      <c r="CT8">
        <v>55430</v>
      </c>
      <c r="CW8">
        <v>43993</v>
      </c>
      <c r="CX8">
        <v>11272</v>
      </c>
      <c r="CY8">
        <v>30585</v>
      </c>
      <c r="DA8">
        <v>5354</v>
      </c>
      <c r="DB8">
        <v>22273</v>
      </c>
      <c r="DC8">
        <v>62153</v>
      </c>
      <c r="DD8">
        <v>31535</v>
      </c>
      <c r="DF8">
        <v>43260</v>
      </c>
      <c r="DM8">
        <v>61929</v>
      </c>
      <c r="DO8">
        <v>4782</v>
      </c>
      <c r="DP8">
        <v>21002</v>
      </c>
      <c r="DQ8">
        <v>12050</v>
      </c>
      <c r="DR8">
        <v>111980</v>
      </c>
      <c r="DT8">
        <v>59426</v>
      </c>
      <c r="DU8">
        <v>50765</v>
      </c>
      <c r="DV8">
        <v>31523</v>
      </c>
      <c r="DX8">
        <v>54267</v>
      </c>
      <c r="EA8">
        <v>32502</v>
      </c>
      <c r="EC8">
        <v>29337</v>
      </c>
      <c r="ED8">
        <v>46987</v>
      </c>
      <c r="EE8">
        <v>7962</v>
      </c>
      <c r="EF8">
        <v>52787</v>
      </c>
      <c r="EG8">
        <v>34738</v>
      </c>
      <c r="EI8">
        <v>3229</v>
      </c>
      <c r="EJ8">
        <v>1415</v>
      </c>
      <c r="EL8">
        <v>11113</v>
      </c>
      <c r="EN8">
        <v>12368</v>
      </c>
      <c r="EP8">
        <v>47188</v>
      </c>
      <c r="EQ8">
        <v>9849</v>
      </c>
      <c r="ET8">
        <v>41131</v>
      </c>
      <c r="EU8">
        <v>43379</v>
      </c>
      <c r="EX8">
        <v>58876</v>
      </c>
      <c r="EY8">
        <v>16753</v>
      </c>
      <c r="EZ8">
        <v>20868</v>
      </c>
      <c r="FA8">
        <v>26793</v>
      </c>
      <c r="FB8">
        <v>59016</v>
      </c>
      <c r="FE8">
        <v>21220</v>
      </c>
      <c r="FI8">
        <v>31311</v>
      </c>
      <c r="FJ8">
        <v>8888</v>
      </c>
      <c r="FK8">
        <v>40834</v>
      </c>
      <c r="FL8">
        <v>64100</v>
      </c>
      <c r="FP8">
        <v>1503</v>
      </c>
      <c r="FQ8">
        <v>46525</v>
      </c>
      <c r="FS8">
        <v>26048</v>
      </c>
      <c r="FU8">
        <v>8336</v>
      </c>
      <c r="FW8">
        <v>24910</v>
      </c>
      <c r="FY8">
        <v>65563</v>
      </c>
      <c r="FZ8">
        <v>21572</v>
      </c>
      <c r="GB8">
        <v>30863</v>
      </c>
      <c r="GC8">
        <v>66871</v>
      </c>
      <c r="GD8">
        <v>15214</v>
      </c>
      <c r="GF8">
        <v>50142</v>
      </c>
      <c r="GJ8">
        <v>6697</v>
      </c>
      <c r="GK8">
        <v>44023</v>
      </c>
      <c r="GN8">
        <v>17819</v>
      </c>
      <c r="GO8">
        <v>7247</v>
      </c>
      <c r="GQ8">
        <v>56443</v>
      </c>
    </row>
    <row r="9" spans="1:202" x14ac:dyDescent="0.25">
      <c r="B9">
        <v>25886</v>
      </c>
      <c r="G9">
        <v>68847</v>
      </c>
      <c r="H9">
        <v>22422</v>
      </c>
      <c r="I9">
        <v>11931</v>
      </c>
      <c r="J9">
        <v>8738</v>
      </c>
      <c r="K9">
        <v>1123</v>
      </c>
      <c r="L9">
        <v>7907</v>
      </c>
      <c r="M9">
        <v>70551</v>
      </c>
      <c r="O9">
        <v>3173</v>
      </c>
      <c r="P9">
        <v>35584</v>
      </c>
      <c r="Q9">
        <v>6263</v>
      </c>
      <c r="R9">
        <v>3451</v>
      </c>
      <c r="T9">
        <v>28469</v>
      </c>
      <c r="V9">
        <v>42070</v>
      </c>
      <c r="W9">
        <v>30152</v>
      </c>
      <c r="Y9">
        <v>65419</v>
      </c>
      <c r="AA9">
        <v>12838</v>
      </c>
      <c r="AB9">
        <v>53097</v>
      </c>
      <c r="AE9">
        <v>44472</v>
      </c>
      <c r="AJ9">
        <v>72091</v>
      </c>
      <c r="AK9">
        <v>56723</v>
      </c>
      <c r="AL9">
        <v>37586</v>
      </c>
      <c r="AM9">
        <v>13237</v>
      </c>
      <c r="AN9">
        <v>45730</v>
      </c>
      <c r="AO9">
        <v>30192</v>
      </c>
      <c r="AR9">
        <v>29187</v>
      </c>
      <c r="AS9">
        <v>32955</v>
      </c>
      <c r="AT9">
        <v>46549</v>
      </c>
      <c r="AW9">
        <v>4187</v>
      </c>
      <c r="AY9">
        <v>33537</v>
      </c>
      <c r="BB9">
        <v>1222</v>
      </c>
      <c r="BF9">
        <v>43289</v>
      </c>
      <c r="BI9">
        <v>58510</v>
      </c>
      <c r="BJ9">
        <v>52338</v>
      </c>
      <c r="BK9">
        <v>35834</v>
      </c>
      <c r="BL9">
        <v>7571</v>
      </c>
      <c r="BM9">
        <v>12912</v>
      </c>
      <c r="BN9">
        <v>34382</v>
      </c>
      <c r="BO9">
        <v>1099</v>
      </c>
      <c r="BV9">
        <v>65507</v>
      </c>
      <c r="BW9">
        <v>37571</v>
      </c>
      <c r="BY9">
        <v>764425</v>
      </c>
      <c r="CA9">
        <v>21941</v>
      </c>
      <c r="CB9">
        <v>15697</v>
      </c>
      <c r="CC9">
        <v>8775</v>
      </c>
      <c r="CD9">
        <v>62522</v>
      </c>
      <c r="CE9">
        <v>46178</v>
      </c>
      <c r="CG9">
        <v>48725</v>
      </c>
      <c r="CI9">
        <v>40307</v>
      </c>
      <c r="CJ9">
        <v>72314</v>
      </c>
      <c r="CM9">
        <v>15764</v>
      </c>
      <c r="CO9">
        <v>39703</v>
      </c>
      <c r="CP9">
        <v>68024</v>
      </c>
      <c r="CS9">
        <v>15094</v>
      </c>
      <c r="CT9">
        <v>55436</v>
      </c>
      <c r="CW9">
        <v>45341</v>
      </c>
      <c r="CX9">
        <v>13023</v>
      </c>
      <c r="CY9">
        <v>31821</v>
      </c>
      <c r="DA9">
        <v>7428</v>
      </c>
      <c r="DB9">
        <v>22832</v>
      </c>
      <c r="DD9">
        <v>32013</v>
      </c>
      <c r="DF9">
        <v>44819</v>
      </c>
      <c r="DO9">
        <v>5682</v>
      </c>
      <c r="DP9">
        <v>21968</v>
      </c>
      <c r="DQ9">
        <v>12323</v>
      </c>
      <c r="DR9">
        <v>112443</v>
      </c>
      <c r="DT9">
        <v>60149</v>
      </c>
      <c r="DU9">
        <v>50987</v>
      </c>
      <c r="DV9">
        <v>32894</v>
      </c>
      <c r="DX9">
        <v>54319</v>
      </c>
      <c r="EA9">
        <v>32851</v>
      </c>
      <c r="EC9">
        <v>32014</v>
      </c>
      <c r="ED9">
        <v>48789</v>
      </c>
      <c r="EE9">
        <v>9898</v>
      </c>
      <c r="EF9">
        <v>52789</v>
      </c>
      <c r="EG9">
        <v>48402</v>
      </c>
      <c r="EI9">
        <v>3558</v>
      </c>
      <c r="EJ9">
        <v>1416</v>
      </c>
      <c r="EL9">
        <v>11433</v>
      </c>
      <c r="EN9">
        <v>14421</v>
      </c>
      <c r="EP9">
        <v>68309</v>
      </c>
      <c r="EQ9">
        <v>17097</v>
      </c>
      <c r="ET9">
        <v>70938</v>
      </c>
      <c r="EU9">
        <v>57378</v>
      </c>
      <c r="EX9">
        <v>58880</v>
      </c>
      <c r="EY9">
        <v>17723</v>
      </c>
      <c r="EZ9">
        <v>24593</v>
      </c>
      <c r="FA9">
        <v>29790</v>
      </c>
      <c r="FB9">
        <v>59077</v>
      </c>
      <c r="FE9">
        <v>21359</v>
      </c>
      <c r="FI9">
        <v>31906</v>
      </c>
      <c r="FJ9">
        <v>9501</v>
      </c>
      <c r="FK9">
        <v>42790</v>
      </c>
      <c r="FP9">
        <v>2485</v>
      </c>
      <c r="FQ9">
        <v>46545</v>
      </c>
      <c r="FS9">
        <v>26101</v>
      </c>
      <c r="FU9">
        <v>9711</v>
      </c>
      <c r="FW9">
        <v>28582</v>
      </c>
      <c r="FY9">
        <v>65566</v>
      </c>
      <c r="FZ9">
        <v>23995</v>
      </c>
      <c r="GB9">
        <v>30867</v>
      </c>
      <c r="GC9">
        <v>66872</v>
      </c>
      <c r="GD9">
        <v>17092</v>
      </c>
      <c r="GF9">
        <v>50149</v>
      </c>
      <c r="GJ9">
        <v>6703</v>
      </c>
      <c r="GK9">
        <v>44024</v>
      </c>
      <c r="GN9">
        <v>18649</v>
      </c>
      <c r="GO9">
        <v>8673</v>
      </c>
      <c r="GQ9">
        <v>56818</v>
      </c>
    </row>
    <row r="10" spans="1:202" x14ac:dyDescent="0.25">
      <c r="B10">
        <v>26239</v>
      </c>
      <c r="G10">
        <v>72335</v>
      </c>
      <c r="H10">
        <v>22424</v>
      </c>
      <c r="I10">
        <v>12729</v>
      </c>
      <c r="J10">
        <v>10986</v>
      </c>
      <c r="K10">
        <v>2303</v>
      </c>
      <c r="L10">
        <v>9405</v>
      </c>
      <c r="M10">
        <v>70594</v>
      </c>
      <c r="O10">
        <v>3429</v>
      </c>
      <c r="P10">
        <v>49875</v>
      </c>
      <c r="Q10">
        <v>6710</v>
      </c>
      <c r="R10">
        <v>3713</v>
      </c>
      <c r="T10">
        <v>31861</v>
      </c>
      <c r="V10">
        <v>42071</v>
      </c>
      <c r="W10">
        <v>44843</v>
      </c>
      <c r="Y10">
        <v>65420</v>
      </c>
      <c r="AA10">
        <v>14741</v>
      </c>
      <c r="AB10">
        <v>53098</v>
      </c>
      <c r="AE10">
        <v>45040</v>
      </c>
      <c r="AK10">
        <v>56726</v>
      </c>
      <c r="AL10">
        <v>37587</v>
      </c>
      <c r="AM10">
        <v>13238</v>
      </c>
      <c r="AN10">
        <v>46110</v>
      </c>
      <c r="AO10">
        <v>43604</v>
      </c>
      <c r="AR10">
        <v>30212</v>
      </c>
      <c r="AS10">
        <v>35422</v>
      </c>
      <c r="AT10">
        <v>441063</v>
      </c>
      <c r="AW10">
        <v>4866</v>
      </c>
      <c r="AY10">
        <v>37581</v>
      </c>
      <c r="BB10">
        <v>1292</v>
      </c>
      <c r="BF10">
        <v>59346</v>
      </c>
      <c r="BI10">
        <v>65753</v>
      </c>
      <c r="BJ10">
        <v>58574</v>
      </c>
      <c r="BK10">
        <v>39107</v>
      </c>
      <c r="BL10">
        <v>8157</v>
      </c>
      <c r="BM10">
        <v>13300</v>
      </c>
      <c r="BN10">
        <v>34384</v>
      </c>
      <c r="BO10">
        <v>1487</v>
      </c>
      <c r="BV10">
        <v>67768</v>
      </c>
      <c r="BY10">
        <v>773568</v>
      </c>
      <c r="CA10">
        <v>21942</v>
      </c>
      <c r="CB10">
        <v>17908</v>
      </c>
      <c r="CC10">
        <v>9505</v>
      </c>
      <c r="CD10">
        <v>62523</v>
      </c>
      <c r="CE10">
        <v>66787</v>
      </c>
      <c r="CG10">
        <v>52315</v>
      </c>
      <c r="CI10">
        <v>41991</v>
      </c>
      <c r="CM10">
        <v>16212</v>
      </c>
      <c r="CO10">
        <v>41602</v>
      </c>
      <c r="CP10">
        <v>68025</v>
      </c>
      <c r="CS10">
        <v>15976</v>
      </c>
      <c r="CT10">
        <v>55445</v>
      </c>
      <c r="CW10">
        <v>47268</v>
      </c>
      <c r="CX10">
        <v>17132</v>
      </c>
      <c r="CY10">
        <v>32440</v>
      </c>
      <c r="DA10">
        <v>8388</v>
      </c>
      <c r="DB10">
        <v>28666</v>
      </c>
      <c r="DD10">
        <v>32896</v>
      </c>
      <c r="DF10">
        <v>45052</v>
      </c>
      <c r="DO10">
        <v>6729</v>
      </c>
      <c r="DP10">
        <v>23231</v>
      </c>
      <c r="DQ10">
        <v>12578</v>
      </c>
      <c r="DT10">
        <v>62041</v>
      </c>
      <c r="DU10">
        <v>50991</v>
      </c>
      <c r="DV10">
        <v>32895</v>
      </c>
      <c r="DX10">
        <v>54321</v>
      </c>
      <c r="EA10">
        <v>33225</v>
      </c>
      <c r="EC10">
        <v>34132</v>
      </c>
      <c r="ED10">
        <v>54835</v>
      </c>
      <c r="EE10">
        <v>9899</v>
      </c>
      <c r="EF10">
        <v>52804</v>
      </c>
      <c r="EG10">
        <v>48429</v>
      </c>
      <c r="EI10">
        <v>4749</v>
      </c>
      <c r="EJ10">
        <v>2253</v>
      </c>
      <c r="EL10">
        <v>12238</v>
      </c>
      <c r="EN10">
        <v>14910</v>
      </c>
      <c r="EP10">
        <v>71461</v>
      </c>
      <c r="EQ10">
        <v>17564</v>
      </c>
      <c r="EU10">
        <v>69387</v>
      </c>
      <c r="EX10">
        <v>59283</v>
      </c>
      <c r="EY10">
        <v>17874</v>
      </c>
      <c r="EZ10">
        <v>24684</v>
      </c>
      <c r="FA10">
        <v>31268</v>
      </c>
      <c r="FB10">
        <v>59078</v>
      </c>
      <c r="FE10">
        <v>22145</v>
      </c>
      <c r="FI10">
        <v>33194</v>
      </c>
      <c r="FJ10">
        <v>10249</v>
      </c>
      <c r="FK10">
        <v>44007</v>
      </c>
      <c r="FP10">
        <v>3012</v>
      </c>
      <c r="FQ10">
        <v>46546</v>
      </c>
      <c r="FS10">
        <v>26331</v>
      </c>
      <c r="FU10">
        <v>11310</v>
      </c>
      <c r="FW10">
        <v>28583</v>
      </c>
      <c r="FY10">
        <v>65726</v>
      </c>
      <c r="FZ10">
        <v>25278</v>
      </c>
      <c r="GB10">
        <v>30873</v>
      </c>
      <c r="GC10">
        <v>69791</v>
      </c>
      <c r="GD10">
        <v>22938</v>
      </c>
      <c r="GF10">
        <v>68121</v>
      </c>
      <c r="GJ10">
        <v>6854</v>
      </c>
      <c r="GK10">
        <v>44853</v>
      </c>
      <c r="GN10">
        <v>21871</v>
      </c>
      <c r="GO10">
        <v>11429</v>
      </c>
      <c r="GQ10">
        <v>58794</v>
      </c>
    </row>
    <row r="11" spans="1:202" x14ac:dyDescent="0.25">
      <c r="B11">
        <v>28401</v>
      </c>
      <c r="G11">
        <v>73895</v>
      </c>
      <c r="H11">
        <v>25131</v>
      </c>
      <c r="I11">
        <v>13350</v>
      </c>
      <c r="J11">
        <v>11159</v>
      </c>
      <c r="K11">
        <v>2387</v>
      </c>
      <c r="L11">
        <v>10624</v>
      </c>
      <c r="M11">
        <v>71669</v>
      </c>
      <c r="O11">
        <v>3657</v>
      </c>
      <c r="P11">
        <v>49876</v>
      </c>
      <c r="Q11">
        <v>9610</v>
      </c>
      <c r="R11">
        <v>4102</v>
      </c>
      <c r="T11">
        <v>33738</v>
      </c>
      <c r="V11">
        <v>42073</v>
      </c>
      <c r="W11">
        <v>46709</v>
      </c>
      <c r="Y11">
        <v>65422</v>
      </c>
      <c r="AA11">
        <v>17090</v>
      </c>
      <c r="AB11">
        <v>53116</v>
      </c>
      <c r="AE11">
        <v>45042</v>
      </c>
      <c r="AK11">
        <v>56730</v>
      </c>
      <c r="AL11">
        <v>37588</v>
      </c>
      <c r="AM11">
        <v>41150</v>
      </c>
      <c r="AN11">
        <v>46183</v>
      </c>
      <c r="AO11">
        <v>43662</v>
      </c>
      <c r="AR11">
        <v>36832</v>
      </c>
      <c r="AS11">
        <v>36602</v>
      </c>
      <c r="AT11">
        <v>479634</v>
      </c>
      <c r="AW11">
        <v>6095</v>
      </c>
      <c r="AY11">
        <v>41966</v>
      </c>
      <c r="BB11">
        <v>1610</v>
      </c>
      <c r="BF11">
        <v>66811</v>
      </c>
      <c r="BI11">
        <v>66151</v>
      </c>
      <c r="BJ11">
        <v>64191</v>
      </c>
      <c r="BK11">
        <v>39111</v>
      </c>
      <c r="BL11">
        <v>9888</v>
      </c>
      <c r="BM11">
        <v>13302</v>
      </c>
      <c r="BN11">
        <v>34385</v>
      </c>
      <c r="BO11">
        <v>1565</v>
      </c>
      <c r="BV11">
        <v>67931</v>
      </c>
      <c r="CA11">
        <v>22683</v>
      </c>
      <c r="CB11">
        <v>28818</v>
      </c>
      <c r="CC11">
        <v>9506</v>
      </c>
      <c r="CD11">
        <v>62524</v>
      </c>
      <c r="CG11">
        <v>52785</v>
      </c>
      <c r="CI11">
        <v>43368</v>
      </c>
      <c r="CM11">
        <v>17021</v>
      </c>
      <c r="CO11">
        <v>42366</v>
      </c>
      <c r="CP11">
        <v>68026</v>
      </c>
      <c r="CS11">
        <v>18098</v>
      </c>
      <c r="CT11">
        <v>55446</v>
      </c>
      <c r="CW11">
        <v>52340</v>
      </c>
      <c r="CX11">
        <v>17753</v>
      </c>
      <c r="CY11">
        <v>34903</v>
      </c>
      <c r="DA11">
        <v>9209</v>
      </c>
      <c r="DB11">
        <v>28668</v>
      </c>
      <c r="DD11">
        <v>33794</v>
      </c>
      <c r="DF11">
        <v>45073</v>
      </c>
      <c r="DO11">
        <v>6730</v>
      </c>
      <c r="DP11">
        <v>24404</v>
      </c>
      <c r="DQ11">
        <v>12816</v>
      </c>
      <c r="DT11">
        <v>70288</v>
      </c>
      <c r="DU11">
        <v>50998</v>
      </c>
      <c r="DV11">
        <v>34032</v>
      </c>
      <c r="DX11">
        <v>54325</v>
      </c>
      <c r="EA11">
        <v>33227</v>
      </c>
      <c r="EC11">
        <v>35540</v>
      </c>
      <c r="ED11">
        <v>59699</v>
      </c>
      <c r="EE11">
        <v>12772</v>
      </c>
      <c r="EF11">
        <v>65072</v>
      </c>
      <c r="EG11">
        <v>59472</v>
      </c>
      <c r="EI11">
        <v>5363</v>
      </c>
      <c r="EJ11">
        <v>2279</v>
      </c>
      <c r="EL11">
        <v>12878</v>
      </c>
      <c r="EN11">
        <v>15803</v>
      </c>
      <c r="EQ11">
        <v>18785</v>
      </c>
      <c r="EX11">
        <v>60242</v>
      </c>
      <c r="EY11">
        <v>19044</v>
      </c>
      <c r="EZ11">
        <v>26739</v>
      </c>
      <c r="FA11">
        <v>32002</v>
      </c>
      <c r="FB11">
        <v>59429</v>
      </c>
      <c r="FE11">
        <v>24641</v>
      </c>
      <c r="FI11">
        <v>33422</v>
      </c>
      <c r="FJ11">
        <v>10322</v>
      </c>
      <c r="FK11">
        <v>44718</v>
      </c>
      <c r="FP11">
        <v>4465</v>
      </c>
      <c r="FQ11">
        <v>46547</v>
      </c>
      <c r="FS11">
        <v>26438</v>
      </c>
      <c r="FU11">
        <v>11311</v>
      </c>
      <c r="FW11">
        <v>32915</v>
      </c>
      <c r="FY11">
        <v>68453</v>
      </c>
      <c r="FZ11">
        <v>26659</v>
      </c>
      <c r="GB11">
        <v>30875</v>
      </c>
      <c r="GC11">
        <v>69949</v>
      </c>
      <c r="GD11">
        <v>24702</v>
      </c>
      <c r="GF11">
        <v>68125</v>
      </c>
      <c r="GJ11">
        <v>9431</v>
      </c>
      <c r="GK11">
        <v>46905</v>
      </c>
      <c r="GN11">
        <v>27996</v>
      </c>
      <c r="GO11">
        <v>11434</v>
      </c>
      <c r="GQ11">
        <v>58799</v>
      </c>
    </row>
    <row r="12" spans="1:202" x14ac:dyDescent="0.25">
      <c r="B12">
        <v>29030</v>
      </c>
      <c r="H12">
        <v>25133</v>
      </c>
      <c r="I12">
        <v>15966</v>
      </c>
      <c r="J12">
        <v>13358</v>
      </c>
      <c r="K12">
        <v>2389</v>
      </c>
      <c r="L12">
        <v>11860</v>
      </c>
      <c r="O12">
        <v>3757</v>
      </c>
      <c r="P12">
        <v>49877</v>
      </c>
      <c r="Q12">
        <v>9818</v>
      </c>
      <c r="R12">
        <v>4113</v>
      </c>
      <c r="T12">
        <v>36507</v>
      </c>
      <c r="V12">
        <v>42314</v>
      </c>
      <c r="W12">
        <v>47272</v>
      </c>
      <c r="Y12">
        <v>65423</v>
      </c>
      <c r="AA12">
        <v>17091</v>
      </c>
      <c r="AB12">
        <v>53117</v>
      </c>
      <c r="AE12">
        <v>47023</v>
      </c>
      <c r="AK12">
        <v>58816</v>
      </c>
      <c r="AL12">
        <v>37589</v>
      </c>
      <c r="AM12">
        <v>42542</v>
      </c>
      <c r="AN12">
        <v>46252</v>
      </c>
      <c r="AO12">
        <v>43680</v>
      </c>
      <c r="AR12">
        <v>39408</v>
      </c>
      <c r="AS12">
        <v>39019</v>
      </c>
      <c r="AT12">
        <v>479667</v>
      </c>
      <c r="AW12">
        <v>8284</v>
      </c>
      <c r="AY12">
        <v>57771</v>
      </c>
      <c r="BB12">
        <v>2063</v>
      </c>
      <c r="BF12">
        <v>70228</v>
      </c>
      <c r="BI12">
        <v>68353</v>
      </c>
      <c r="BJ12">
        <v>64928</v>
      </c>
      <c r="BK12">
        <v>39112</v>
      </c>
      <c r="BL12">
        <v>12016</v>
      </c>
      <c r="BM12">
        <v>14731</v>
      </c>
      <c r="BN12">
        <v>36811</v>
      </c>
      <c r="BO12">
        <v>1566</v>
      </c>
      <c r="BV12">
        <v>68459</v>
      </c>
      <c r="CA12">
        <v>24835</v>
      </c>
      <c r="CB12">
        <v>29801</v>
      </c>
      <c r="CC12">
        <v>9902</v>
      </c>
      <c r="CD12">
        <v>63299</v>
      </c>
      <c r="CG12">
        <v>58263</v>
      </c>
      <c r="CI12">
        <v>47324</v>
      </c>
      <c r="CM12">
        <v>20418</v>
      </c>
      <c r="CO12">
        <v>42575</v>
      </c>
      <c r="CP12">
        <v>69495</v>
      </c>
      <c r="CS12">
        <v>19701</v>
      </c>
      <c r="CT12">
        <v>63199</v>
      </c>
      <c r="CW12">
        <v>57364</v>
      </c>
      <c r="CX12">
        <v>19643</v>
      </c>
      <c r="CY12">
        <v>34976</v>
      </c>
      <c r="DA12">
        <v>10569</v>
      </c>
      <c r="DB12">
        <v>28669</v>
      </c>
      <c r="DD12">
        <v>38094</v>
      </c>
      <c r="DF12">
        <v>45074</v>
      </c>
      <c r="DO12">
        <v>6988</v>
      </c>
      <c r="DP12">
        <v>25673</v>
      </c>
      <c r="DQ12">
        <v>13970</v>
      </c>
      <c r="DT12">
        <v>72200</v>
      </c>
      <c r="DU12">
        <v>51023</v>
      </c>
      <c r="DV12">
        <v>34922</v>
      </c>
      <c r="DX12">
        <v>54328</v>
      </c>
      <c r="EA12">
        <v>33228</v>
      </c>
      <c r="EC12">
        <v>37539</v>
      </c>
      <c r="ED12">
        <v>60691</v>
      </c>
      <c r="EE12">
        <v>12802</v>
      </c>
      <c r="EF12">
        <v>65498</v>
      </c>
      <c r="EG12">
        <v>61202</v>
      </c>
      <c r="EI12">
        <v>6231</v>
      </c>
      <c r="EJ12">
        <v>2391</v>
      </c>
      <c r="EL12">
        <v>12958</v>
      </c>
      <c r="EN12">
        <v>16689</v>
      </c>
      <c r="EQ12">
        <v>19601</v>
      </c>
      <c r="EX12">
        <v>60243</v>
      </c>
      <c r="EY12">
        <v>20330</v>
      </c>
      <c r="EZ12">
        <v>28868</v>
      </c>
      <c r="FA12">
        <v>36359</v>
      </c>
      <c r="FB12">
        <v>63090</v>
      </c>
      <c r="FE12">
        <v>29476</v>
      </c>
      <c r="FI12">
        <v>33424</v>
      </c>
      <c r="FJ12">
        <v>12952</v>
      </c>
      <c r="FK12">
        <v>46975</v>
      </c>
      <c r="FP12">
        <v>5404</v>
      </c>
      <c r="FQ12">
        <v>73127</v>
      </c>
      <c r="FS12">
        <v>28636</v>
      </c>
      <c r="FU12">
        <v>12053</v>
      </c>
      <c r="FW12">
        <v>37207</v>
      </c>
      <c r="FY12">
        <v>68799</v>
      </c>
      <c r="FZ12">
        <v>29244</v>
      </c>
      <c r="GB12">
        <v>31637</v>
      </c>
      <c r="GC12">
        <v>74298</v>
      </c>
      <c r="GD12">
        <v>32040</v>
      </c>
      <c r="GF12">
        <v>73312</v>
      </c>
      <c r="GJ12">
        <v>10949</v>
      </c>
      <c r="GK12">
        <v>48199</v>
      </c>
      <c r="GN12">
        <v>30933</v>
      </c>
      <c r="GO12">
        <v>12083</v>
      </c>
      <c r="GQ12">
        <v>59697</v>
      </c>
    </row>
    <row r="13" spans="1:202" x14ac:dyDescent="0.25">
      <c r="B13">
        <v>29139</v>
      </c>
      <c r="H13">
        <v>29032</v>
      </c>
      <c r="I13">
        <v>15967</v>
      </c>
      <c r="J13">
        <v>13703</v>
      </c>
      <c r="K13">
        <v>3848</v>
      </c>
      <c r="L13">
        <v>11901</v>
      </c>
      <c r="O13">
        <v>4382</v>
      </c>
      <c r="P13">
        <v>50270</v>
      </c>
      <c r="Q13">
        <v>11178</v>
      </c>
      <c r="R13">
        <v>4344</v>
      </c>
      <c r="T13">
        <v>36509</v>
      </c>
      <c r="V13">
        <v>56311</v>
      </c>
      <c r="W13">
        <v>47276</v>
      </c>
      <c r="Y13">
        <v>65424</v>
      </c>
      <c r="AA13">
        <v>17093</v>
      </c>
      <c r="AB13">
        <v>53119</v>
      </c>
      <c r="AE13">
        <v>58832</v>
      </c>
      <c r="AK13">
        <v>60255</v>
      </c>
      <c r="AL13">
        <v>41039</v>
      </c>
      <c r="AM13">
        <v>47852</v>
      </c>
      <c r="AN13">
        <v>50386</v>
      </c>
      <c r="AO13">
        <v>43683</v>
      </c>
      <c r="AR13">
        <v>39414</v>
      </c>
      <c r="AS13">
        <v>40099</v>
      </c>
      <c r="AT13">
        <v>499293</v>
      </c>
      <c r="AW13">
        <v>9394</v>
      </c>
      <c r="AY13">
        <v>58617</v>
      </c>
      <c r="BB13">
        <v>2089</v>
      </c>
      <c r="BF13">
        <v>71492</v>
      </c>
      <c r="BI13">
        <v>68367</v>
      </c>
      <c r="BJ13">
        <v>66715</v>
      </c>
      <c r="BK13">
        <v>39796</v>
      </c>
      <c r="BL13">
        <v>12018</v>
      </c>
      <c r="BM13">
        <v>14842</v>
      </c>
      <c r="BN13">
        <v>54353</v>
      </c>
      <c r="BO13">
        <v>1567</v>
      </c>
      <c r="BV13">
        <v>69164</v>
      </c>
      <c r="CA13">
        <v>24836</v>
      </c>
      <c r="CB13">
        <v>29979</v>
      </c>
      <c r="CC13">
        <v>11425</v>
      </c>
      <c r="CD13">
        <v>63506</v>
      </c>
      <c r="CG13">
        <v>58266</v>
      </c>
      <c r="CI13">
        <v>47329</v>
      </c>
      <c r="CM13">
        <v>20450</v>
      </c>
      <c r="CO13">
        <v>44765</v>
      </c>
      <c r="CP13">
        <v>73315</v>
      </c>
      <c r="CS13">
        <v>35520</v>
      </c>
      <c r="CT13">
        <v>65782</v>
      </c>
      <c r="CW13">
        <v>62323</v>
      </c>
      <c r="CX13">
        <v>22740</v>
      </c>
      <c r="CY13">
        <v>35536</v>
      </c>
      <c r="DA13">
        <v>10570</v>
      </c>
      <c r="DB13">
        <v>31217</v>
      </c>
      <c r="DD13">
        <v>39347</v>
      </c>
      <c r="DF13">
        <v>45813</v>
      </c>
      <c r="DO13">
        <v>7531</v>
      </c>
      <c r="DP13">
        <v>25674</v>
      </c>
      <c r="DQ13">
        <v>14711</v>
      </c>
      <c r="DT13">
        <v>72313</v>
      </c>
      <c r="DU13">
        <v>52258</v>
      </c>
      <c r="DV13">
        <v>35223</v>
      </c>
      <c r="DX13">
        <v>54357</v>
      </c>
      <c r="EA13">
        <v>33235</v>
      </c>
      <c r="EC13">
        <v>38073</v>
      </c>
      <c r="ED13">
        <v>62657</v>
      </c>
      <c r="EE13">
        <v>12806</v>
      </c>
      <c r="EF13">
        <v>68126</v>
      </c>
      <c r="EG13">
        <v>62021</v>
      </c>
      <c r="EI13">
        <v>7033</v>
      </c>
      <c r="EJ13">
        <v>3077</v>
      </c>
      <c r="EL13">
        <v>13760</v>
      </c>
      <c r="EN13">
        <v>17950</v>
      </c>
      <c r="EQ13">
        <v>19604</v>
      </c>
      <c r="EX13">
        <v>61737</v>
      </c>
      <c r="EY13">
        <v>22378</v>
      </c>
      <c r="EZ13">
        <v>29198</v>
      </c>
      <c r="FA13">
        <v>36379</v>
      </c>
      <c r="FB13">
        <v>592329</v>
      </c>
      <c r="FE13">
        <v>29694</v>
      </c>
      <c r="FI13">
        <v>34178</v>
      </c>
      <c r="FJ13">
        <v>12960</v>
      </c>
      <c r="FK13">
        <v>47998</v>
      </c>
      <c r="FP13">
        <v>5910</v>
      </c>
      <c r="FS13">
        <v>30141</v>
      </c>
      <c r="FU13">
        <v>12055</v>
      </c>
      <c r="FW13">
        <v>41294</v>
      </c>
      <c r="FY13">
        <v>71918</v>
      </c>
      <c r="FZ13">
        <v>29685</v>
      </c>
      <c r="GB13">
        <v>31802</v>
      </c>
      <c r="GD13">
        <v>36951</v>
      </c>
      <c r="GF13">
        <v>74422</v>
      </c>
      <c r="GJ13">
        <v>13780</v>
      </c>
      <c r="GK13">
        <v>49319</v>
      </c>
      <c r="GN13">
        <v>31381</v>
      </c>
      <c r="GO13">
        <v>12598</v>
      </c>
      <c r="GQ13">
        <v>59827</v>
      </c>
    </row>
    <row r="14" spans="1:202" x14ac:dyDescent="0.25">
      <c r="B14">
        <v>29512</v>
      </c>
      <c r="H14">
        <v>33030</v>
      </c>
      <c r="I14">
        <v>16061</v>
      </c>
      <c r="J14">
        <v>15095</v>
      </c>
      <c r="K14">
        <v>5579</v>
      </c>
      <c r="L14">
        <v>12151</v>
      </c>
      <c r="O14">
        <v>4733</v>
      </c>
      <c r="P14">
        <v>54927</v>
      </c>
      <c r="Q14">
        <v>11727</v>
      </c>
      <c r="R14">
        <v>7150</v>
      </c>
      <c r="T14">
        <v>40101</v>
      </c>
      <c r="V14">
        <v>62165</v>
      </c>
      <c r="W14">
        <v>54020</v>
      </c>
      <c r="Y14">
        <v>65426</v>
      </c>
      <c r="AA14">
        <v>17413</v>
      </c>
      <c r="AB14">
        <v>53121</v>
      </c>
      <c r="AE14">
        <v>59315</v>
      </c>
      <c r="AK14">
        <v>62264</v>
      </c>
      <c r="AL14">
        <v>53092</v>
      </c>
      <c r="AM14">
        <v>56691</v>
      </c>
      <c r="AN14">
        <v>52189</v>
      </c>
      <c r="AO14">
        <v>43684</v>
      </c>
      <c r="AR14">
        <v>42480</v>
      </c>
      <c r="AS14">
        <v>40494</v>
      </c>
      <c r="AT14">
        <v>518274</v>
      </c>
      <c r="AW14">
        <v>10455</v>
      </c>
      <c r="AY14">
        <v>60196</v>
      </c>
      <c r="BB14">
        <v>2980</v>
      </c>
      <c r="BF14">
        <v>71549</v>
      </c>
      <c r="BI14">
        <v>68779</v>
      </c>
      <c r="BJ14">
        <v>69031</v>
      </c>
      <c r="BK14">
        <v>46181</v>
      </c>
      <c r="BL14">
        <v>12291</v>
      </c>
      <c r="BM14">
        <v>15100</v>
      </c>
      <c r="BN14">
        <v>56085</v>
      </c>
      <c r="BO14">
        <v>1931</v>
      </c>
      <c r="BV14">
        <v>71683</v>
      </c>
      <c r="CA14">
        <v>25057</v>
      </c>
      <c r="CB14">
        <v>31682</v>
      </c>
      <c r="CC14">
        <v>11591</v>
      </c>
      <c r="CD14">
        <v>64176</v>
      </c>
      <c r="CG14">
        <v>58694</v>
      </c>
      <c r="CI14">
        <v>47340</v>
      </c>
      <c r="CM14">
        <v>20451</v>
      </c>
      <c r="CO14">
        <v>46295</v>
      </c>
      <c r="CS14">
        <v>39361</v>
      </c>
      <c r="CT14">
        <v>65783</v>
      </c>
      <c r="CW14">
        <v>65409</v>
      </c>
      <c r="CX14">
        <v>24106</v>
      </c>
      <c r="CY14">
        <v>35537</v>
      </c>
      <c r="DA14">
        <v>10953</v>
      </c>
      <c r="DB14">
        <v>34971</v>
      </c>
      <c r="DD14">
        <v>41715</v>
      </c>
      <c r="DF14">
        <v>46198</v>
      </c>
      <c r="DO14">
        <v>9118</v>
      </c>
      <c r="DP14">
        <v>32052</v>
      </c>
      <c r="DQ14">
        <v>15485</v>
      </c>
      <c r="DT14">
        <v>72319</v>
      </c>
      <c r="DU14">
        <v>55932</v>
      </c>
      <c r="DV14">
        <v>35224</v>
      </c>
      <c r="DX14">
        <v>54616</v>
      </c>
      <c r="EA14">
        <v>33236</v>
      </c>
      <c r="EC14">
        <v>38149</v>
      </c>
      <c r="ED14">
        <v>62905</v>
      </c>
      <c r="EE14">
        <v>22203</v>
      </c>
      <c r="EF14">
        <v>68133</v>
      </c>
      <c r="EG14">
        <v>64417</v>
      </c>
      <c r="EI14">
        <v>7537</v>
      </c>
      <c r="EJ14">
        <v>3738</v>
      </c>
      <c r="EL14">
        <v>14555</v>
      </c>
      <c r="EN14">
        <v>18003</v>
      </c>
      <c r="EQ14">
        <v>21156</v>
      </c>
      <c r="EX14">
        <v>68092</v>
      </c>
      <c r="EY14">
        <v>22860</v>
      </c>
      <c r="EZ14">
        <v>29826</v>
      </c>
      <c r="FA14">
        <v>45493</v>
      </c>
      <c r="FB14">
        <v>744271</v>
      </c>
      <c r="FE14">
        <v>33602</v>
      </c>
      <c r="FI14">
        <v>34606</v>
      </c>
      <c r="FJ14">
        <v>14815</v>
      </c>
      <c r="FK14">
        <v>48000</v>
      </c>
      <c r="FP14">
        <v>6890</v>
      </c>
      <c r="FS14">
        <v>30648</v>
      </c>
      <c r="FU14">
        <v>12241</v>
      </c>
      <c r="FW14">
        <v>41296</v>
      </c>
      <c r="FY14">
        <v>73947</v>
      </c>
      <c r="FZ14">
        <v>30000</v>
      </c>
      <c r="GB14">
        <v>31806</v>
      </c>
      <c r="GD14">
        <v>42572</v>
      </c>
      <c r="GF14">
        <v>74488</v>
      </c>
      <c r="GJ14">
        <v>14147</v>
      </c>
      <c r="GK14">
        <v>49345</v>
      </c>
      <c r="GN14">
        <v>32272</v>
      </c>
      <c r="GO14">
        <v>12628</v>
      </c>
      <c r="GQ14">
        <v>59828</v>
      </c>
    </row>
    <row r="15" spans="1:202" x14ac:dyDescent="0.25">
      <c r="B15">
        <v>30001</v>
      </c>
      <c r="H15">
        <v>35346</v>
      </c>
      <c r="I15">
        <v>16227</v>
      </c>
      <c r="J15">
        <v>15951</v>
      </c>
      <c r="K15">
        <v>7047</v>
      </c>
      <c r="L15">
        <v>18961</v>
      </c>
      <c r="O15">
        <v>5025</v>
      </c>
      <c r="P15">
        <v>55010</v>
      </c>
      <c r="Q15">
        <v>14158</v>
      </c>
      <c r="R15">
        <v>8302</v>
      </c>
      <c r="T15">
        <v>40292</v>
      </c>
      <c r="V15">
        <v>67632</v>
      </c>
      <c r="W15">
        <v>60219</v>
      </c>
      <c r="Y15">
        <v>65427</v>
      </c>
      <c r="AA15">
        <v>20149</v>
      </c>
      <c r="AB15">
        <v>55938</v>
      </c>
      <c r="AE15">
        <v>59790</v>
      </c>
      <c r="AK15">
        <v>62792</v>
      </c>
      <c r="AL15">
        <v>54285</v>
      </c>
      <c r="AM15">
        <v>62334</v>
      </c>
      <c r="AN15">
        <v>52194</v>
      </c>
      <c r="AO15">
        <v>43686</v>
      </c>
      <c r="AR15">
        <v>45633</v>
      </c>
      <c r="AS15">
        <v>41198</v>
      </c>
      <c r="AT15">
        <v>719400</v>
      </c>
      <c r="AW15">
        <v>10794</v>
      </c>
      <c r="AY15">
        <v>63354</v>
      </c>
      <c r="BB15">
        <v>3688</v>
      </c>
      <c r="BI15">
        <v>69882</v>
      </c>
      <c r="BJ15">
        <v>70788</v>
      </c>
      <c r="BK15">
        <v>46186</v>
      </c>
      <c r="BL15">
        <v>12363</v>
      </c>
      <c r="BM15">
        <v>16381</v>
      </c>
      <c r="BN15">
        <v>57447</v>
      </c>
      <c r="BO15">
        <v>1952</v>
      </c>
      <c r="BV15">
        <v>74236</v>
      </c>
      <c r="CA15">
        <v>28266</v>
      </c>
      <c r="CB15">
        <v>33828</v>
      </c>
      <c r="CC15">
        <v>11834</v>
      </c>
      <c r="CD15">
        <v>64386</v>
      </c>
      <c r="CG15">
        <v>61256</v>
      </c>
      <c r="CI15">
        <v>47593</v>
      </c>
      <c r="CM15">
        <v>20929</v>
      </c>
      <c r="CO15">
        <v>46299</v>
      </c>
      <c r="CS15">
        <v>43858</v>
      </c>
      <c r="CW15">
        <v>65428</v>
      </c>
      <c r="CX15">
        <v>28246</v>
      </c>
      <c r="CY15">
        <v>37077</v>
      </c>
      <c r="DA15">
        <v>11065</v>
      </c>
      <c r="DB15">
        <v>34979</v>
      </c>
      <c r="DD15">
        <v>44333</v>
      </c>
      <c r="DF15">
        <v>46354</v>
      </c>
      <c r="DO15">
        <v>9412</v>
      </c>
      <c r="DP15">
        <v>33457</v>
      </c>
      <c r="DQ15">
        <v>17992</v>
      </c>
      <c r="DU15">
        <v>56638</v>
      </c>
      <c r="DV15">
        <v>35625</v>
      </c>
      <c r="DX15">
        <v>55182</v>
      </c>
      <c r="EA15">
        <v>33242</v>
      </c>
      <c r="EC15">
        <v>39738</v>
      </c>
      <c r="ED15">
        <v>65448</v>
      </c>
      <c r="EE15">
        <v>22804</v>
      </c>
      <c r="EF15">
        <v>69012</v>
      </c>
      <c r="EG15">
        <v>64418</v>
      </c>
      <c r="EI15">
        <v>7842</v>
      </c>
      <c r="EJ15">
        <v>3832</v>
      </c>
      <c r="EL15">
        <v>14556</v>
      </c>
      <c r="EN15">
        <v>18676</v>
      </c>
      <c r="EQ15">
        <v>22561</v>
      </c>
      <c r="EX15">
        <v>71876</v>
      </c>
      <c r="EY15">
        <v>22862</v>
      </c>
      <c r="EZ15">
        <v>29827</v>
      </c>
      <c r="FA15">
        <v>52646</v>
      </c>
      <c r="FB15">
        <v>756776</v>
      </c>
      <c r="FE15">
        <v>34022</v>
      </c>
      <c r="FI15">
        <v>34946</v>
      </c>
      <c r="FJ15">
        <v>15009</v>
      </c>
      <c r="FK15">
        <v>48946</v>
      </c>
      <c r="FP15">
        <v>7352</v>
      </c>
      <c r="FS15">
        <v>30740</v>
      </c>
      <c r="FU15">
        <v>12898</v>
      </c>
      <c r="FW15">
        <v>41297</v>
      </c>
      <c r="FY15">
        <v>851667</v>
      </c>
      <c r="FZ15">
        <v>31615</v>
      </c>
      <c r="GB15">
        <v>33701</v>
      </c>
      <c r="GD15">
        <v>43266</v>
      </c>
      <c r="GF15">
        <v>730718</v>
      </c>
      <c r="GJ15">
        <v>17233</v>
      </c>
      <c r="GK15">
        <v>49365</v>
      </c>
      <c r="GN15">
        <v>43439</v>
      </c>
      <c r="GO15">
        <v>13342</v>
      </c>
      <c r="GQ15">
        <v>59829</v>
      </c>
    </row>
    <row r="16" spans="1:202" x14ac:dyDescent="0.25">
      <c r="B16">
        <v>40821</v>
      </c>
      <c r="H16">
        <v>37666</v>
      </c>
      <c r="I16">
        <v>16456</v>
      </c>
      <c r="J16">
        <v>16245</v>
      </c>
      <c r="K16">
        <v>7470</v>
      </c>
      <c r="L16">
        <v>19618</v>
      </c>
      <c r="O16">
        <v>5885</v>
      </c>
      <c r="P16">
        <v>59957</v>
      </c>
      <c r="Q16">
        <v>17437</v>
      </c>
      <c r="R16">
        <v>9675</v>
      </c>
      <c r="T16">
        <v>40678</v>
      </c>
      <c r="V16">
        <v>71684</v>
      </c>
      <c r="W16">
        <v>60455</v>
      </c>
      <c r="Y16">
        <v>70876</v>
      </c>
      <c r="AA16">
        <v>27287</v>
      </c>
      <c r="AB16">
        <v>55992</v>
      </c>
      <c r="AE16">
        <v>66672</v>
      </c>
      <c r="AK16">
        <v>62797</v>
      </c>
      <c r="AL16">
        <v>55845</v>
      </c>
      <c r="AM16">
        <v>63198</v>
      </c>
      <c r="AN16">
        <v>52661</v>
      </c>
      <c r="AO16">
        <v>43687</v>
      </c>
      <c r="AR16">
        <v>45983</v>
      </c>
      <c r="AS16">
        <v>45008</v>
      </c>
      <c r="AT16">
        <v>735398</v>
      </c>
      <c r="AW16">
        <v>11190</v>
      </c>
      <c r="AY16">
        <v>63763</v>
      </c>
      <c r="BB16">
        <v>4390</v>
      </c>
      <c r="BI16">
        <v>70209</v>
      </c>
      <c r="BJ16">
        <v>74287</v>
      </c>
      <c r="BK16">
        <v>47089</v>
      </c>
      <c r="BL16">
        <v>13557</v>
      </c>
      <c r="BM16">
        <v>16573</v>
      </c>
      <c r="BN16">
        <v>57500</v>
      </c>
      <c r="BO16">
        <v>2196</v>
      </c>
      <c r="BV16">
        <v>74349</v>
      </c>
      <c r="CA16">
        <v>28267</v>
      </c>
      <c r="CB16">
        <v>37501</v>
      </c>
      <c r="CC16">
        <v>11835</v>
      </c>
      <c r="CD16">
        <v>65628</v>
      </c>
      <c r="CG16">
        <v>62031</v>
      </c>
      <c r="CI16">
        <v>47595</v>
      </c>
      <c r="CM16">
        <v>24782</v>
      </c>
      <c r="CO16">
        <v>51262</v>
      </c>
      <c r="CS16">
        <v>44628</v>
      </c>
      <c r="CX16">
        <v>29320</v>
      </c>
      <c r="CY16">
        <v>37301</v>
      </c>
      <c r="DA16">
        <v>11521</v>
      </c>
      <c r="DB16">
        <v>38669</v>
      </c>
      <c r="DD16">
        <v>44436</v>
      </c>
      <c r="DF16">
        <v>46363</v>
      </c>
      <c r="DO16">
        <v>9663</v>
      </c>
      <c r="DP16">
        <v>34117</v>
      </c>
      <c r="DQ16">
        <v>17993</v>
      </c>
      <c r="DU16">
        <v>58560</v>
      </c>
      <c r="DV16">
        <v>35626</v>
      </c>
      <c r="DX16">
        <v>55184</v>
      </c>
      <c r="EA16">
        <v>33262</v>
      </c>
      <c r="EC16">
        <v>40000</v>
      </c>
      <c r="ED16">
        <v>67387</v>
      </c>
      <c r="EE16">
        <v>45995</v>
      </c>
      <c r="EG16">
        <v>64786</v>
      </c>
      <c r="EI16">
        <v>8159</v>
      </c>
      <c r="EJ16">
        <v>3947</v>
      </c>
      <c r="EL16">
        <v>14674</v>
      </c>
      <c r="EN16">
        <v>20622</v>
      </c>
      <c r="EQ16">
        <v>27975</v>
      </c>
      <c r="EX16">
        <v>74332</v>
      </c>
      <c r="EY16">
        <v>26693</v>
      </c>
      <c r="EZ16">
        <v>29828</v>
      </c>
      <c r="FA16">
        <v>53281</v>
      </c>
      <c r="FB16">
        <v>763946</v>
      </c>
      <c r="FE16">
        <v>34219</v>
      </c>
      <c r="FI16">
        <v>34961</v>
      </c>
      <c r="FJ16">
        <v>16116</v>
      </c>
      <c r="FK16">
        <v>48955</v>
      </c>
      <c r="FP16">
        <v>7579</v>
      </c>
      <c r="FS16">
        <v>31576</v>
      </c>
      <c r="FU16">
        <v>13212</v>
      </c>
      <c r="FW16">
        <v>43886</v>
      </c>
      <c r="FZ16">
        <v>40527</v>
      </c>
      <c r="GB16">
        <v>35059</v>
      </c>
      <c r="GD16">
        <v>43721</v>
      </c>
      <c r="GJ16">
        <v>17416</v>
      </c>
      <c r="GK16">
        <v>49381</v>
      </c>
      <c r="GN16">
        <v>43636</v>
      </c>
      <c r="GO16">
        <v>13482</v>
      </c>
      <c r="GQ16">
        <v>60535</v>
      </c>
    </row>
    <row r="17" spans="2:199" x14ac:dyDescent="0.25">
      <c r="B17">
        <v>44331</v>
      </c>
      <c r="H17">
        <v>38070</v>
      </c>
      <c r="I17">
        <v>17342</v>
      </c>
      <c r="J17">
        <v>18118</v>
      </c>
      <c r="K17">
        <v>7691</v>
      </c>
      <c r="L17">
        <v>19649</v>
      </c>
      <c r="O17">
        <v>6681</v>
      </c>
      <c r="P17">
        <v>61504</v>
      </c>
      <c r="Q17">
        <v>23420</v>
      </c>
      <c r="R17">
        <v>10381</v>
      </c>
      <c r="T17">
        <v>40871</v>
      </c>
      <c r="W17">
        <v>63859</v>
      </c>
      <c r="Y17">
        <v>70890</v>
      </c>
      <c r="AA17">
        <v>28892</v>
      </c>
      <c r="AB17">
        <v>56022</v>
      </c>
      <c r="AE17">
        <v>66966</v>
      </c>
      <c r="AK17">
        <v>62799</v>
      </c>
      <c r="AL17">
        <v>59756</v>
      </c>
      <c r="AM17">
        <v>64393</v>
      </c>
      <c r="AN17">
        <v>53161</v>
      </c>
      <c r="AO17">
        <v>44358</v>
      </c>
      <c r="AR17">
        <v>46176</v>
      </c>
      <c r="AS17">
        <v>45009</v>
      </c>
      <c r="AT17">
        <v>735400</v>
      </c>
      <c r="AW17">
        <v>11377</v>
      </c>
      <c r="AY17">
        <v>66325</v>
      </c>
      <c r="BB17">
        <v>5041</v>
      </c>
      <c r="BI17">
        <v>72190</v>
      </c>
      <c r="BK17">
        <v>50695</v>
      </c>
      <c r="BL17">
        <v>13771</v>
      </c>
      <c r="BM17">
        <v>16869</v>
      </c>
      <c r="BN17">
        <v>62414</v>
      </c>
      <c r="BO17">
        <v>2360</v>
      </c>
      <c r="BV17">
        <v>74357</v>
      </c>
      <c r="CA17">
        <v>29265</v>
      </c>
      <c r="CB17">
        <v>38771</v>
      </c>
      <c r="CC17">
        <v>12171</v>
      </c>
      <c r="CD17">
        <v>65633</v>
      </c>
      <c r="CG17">
        <v>66113</v>
      </c>
      <c r="CI17">
        <v>47662</v>
      </c>
      <c r="CM17">
        <v>26856</v>
      </c>
      <c r="CS17">
        <v>54112</v>
      </c>
      <c r="CX17">
        <v>29321</v>
      </c>
      <c r="CY17">
        <v>37352</v>
      </c>
      <c r="DA17">
        <v>11582</v>
      </c>
      <c r="DB17">
        <v>40138</v>
      </c>
      <c r="DD17">
        <v>46146</v>
      </c>
      <c r="DF17">
        <v>46366</v>
      </c>
      <c r="DO17">
        <v>9922</v>
      </c>
      <c r="DP17">
        <v>35760</v>
      </c>
      <c r="DQ17">
        <v>18582</v>
      </c>
      <c r="DU17">
        <v>58569</v>
      </c>
      <c r="DV17">
        <v>36390</v>
      </c>
      <c r="DX17">
        <v>56168</v>
      </c>
      <c r="EA17">
        <v>33275</v>
      </c>
      <c r="EC17">
        <v>40229</v>
      </c>
      <c r="EE17">
        <v>45999</v>
      </c>
      <c r="EG17">
        <v>66541</v>
      </c>
      <c r="EI17">
        <v>8199</v>
      </c>
      <c r="EJ17">
        <v>4176</v>
      </c>
      <c r="EL17">
        <v>15322</v>
      </c>
      <c r="EN17">
        <v>22425</v>
      </c>
      <c r="EQ17">
        <v>28013</v>
      </c>
      <c r="EY17">
        <v>28291</v>
      </c>
      <c r="EZ17">
        <v>29829</v>
      </c>
      <c r="FA17">
        <v>59825</v>
      </c>
      <c r="FE17">
        <v>37002</v>
      </c>
      <c r="FI17">
        <v>35575</v>
      </c>
      <c r="FJ17">
        <v>16194</v>
      </c>
      <c r="FK17">
        <v>49667</v>
      </c>
      <c r="FP17">
        <v>7941</v>
      </c>
      <c r="FS17">
        <v>32006</v>
      </c>
      <c r="FU17">
        <v>13285</v>
      </c>
      <c r="FW17">
        <v>50009</v>
      </c>
      <c r="FZ17">
        <v>40651</v>
      </c>
      <c r="GB17">
        <v>38349</v>
      </c>
      <c r="GD17">
        <v>49287</v>
      </c>
      <c r="GJ17">
        <v>17815</v>
      </c>
      <c r="GK17">
        <v>49396</v>
      </c>
      <c r="GN17">
        <v>43776</v>
      </c>
      <c r="GO17">
        <v>13485</v>
      </c>
      <c r="GQ17">
        <v>61913</v>
      </c>
    </row>
    <row r="18" spans="2:199" x14ac:dyDescent="0.25">
      <c r="B18">
        <v>46823</v>
      </c>
      <c r="H18">
        <v>38107</v>
      </c>
      <c r="I18">
        <v>18142</v>
      </c>
      <c r="J18">
        <v>18921</v>
      </c>
      <c r="K18">
        <v>7694</v>
      </c>
      <c r="L18">
        <v>19879</v>
      </c>
      <c r="O18">
        <v>7009</v>
      </c>
      <c r="P18">
        <v>61507</v>
      </c>
      <c r="Q18">
        <v>23784</v>
      </c>
      <c r="R18">
        <v>10740</v>
      </c>
      <c r="T18">
        <v>40956</v>
      </c>
      <c r="W18">
        <v>66874</v>
      </c>
      <c r="Y18">
        <v>71671</v>
      </c>
      <c r="AA18">
        <v>28894</v>
      </c>
      <c r="AB18">
        <v>56026</v>
      </c>
      <c r="AE18">
        <v>66969</v>
      </c>
      <c r="AK18">
        <v>62804</v>
      </c>
      <c r="AL18">
        <v>59771</v>
      </c>
      <c r="AM18">
        <v>64394</v>
      </c>
      <c r="AN18">
        <v>53164</v>
      </c>
      <c r="AO18">
        <v>44494</v>
      </c>
      <c r="AR18">
        <v>46261</v>
      </c>
      <c r="AS18">
        <v>46191</v>
      </c>
      <c r="AT18">
        <v>755204</v>
      </c>
      <c r="AW18">
        <v>11378</v>
      </c>
      <c r="AY18">
        <v>67019</v>
      </c>
      <c r="BB18">
        <v>5215</v>
      </c>
      <c r="BI18">
        <v>72307</v>
      </c>
      <c r="BK18">
        <v>53651</v>
      </c>
      <c r="BL18">
        <v>13904</v>
      </c>
      <c r="BM18">
        <v>22668</v>
      </c>
      <c r="BN18">
        <v>63021</v>
      </c>
      <c r="BO18">
        <v>2691</v>
      </c>
      <c r="CA18">
        <v>29692</v>
      </c>
      <c r="CB18">
        <v>40293</v>
      </c>
      <c r="CC18">
        <v>12195</v>
      </c>
      <c r="CD18">
        <v>67357</v>
      </c>
      <c r="CG18">
        <v>66388</v>
      </c>
      <c r="CI18">
        <v>51750</v>
      </c>
      <c r="CM18">
        <v>33684</v>
      </c>
      <c r="CS18">
        <v>54127</v>
      </c>
      <c r="CX18">
        <v>29325</v>
      </c>
      <c r="CY18">
        <v>37634</v>
      </c>
      <c r="DA18">
        <v>11583</v>
      </c>
      <c r="DB18">
        <v>42304</v>
      </c>
      <c r="DD18">
        <v>46754</v>
      </c>
      <c r="DF18">
        <v>46525</v>
      </c>
      <c r="DO18">
        <v>11261</v>
      </c>
      <c r="DP18">
        <v>37671</v>
      </c>
      <c r="DQ18">
        <v>18583</v>
      </c>
      <c r="DU18">
        <v>58570</v>
      </c>
      <c r="DV18">
        <v>36838</v>
      </c>
      <c r="DX18">
        <v>56170</v>
      </c>
      <c r="EA18">
        <v>33288</v>
      </c>
      <c r="EC18">
        <v>40364</v>
      </c>
      <c r="EE18">
        <v>46946</v>
      </c>
      <c r="EG18">
        <v>66789</v>
      </c>
      <c r="EI18">
        <v>8733</v>
      </c>
      <c r="EJ18">
        <v>4740</v>
      </c>
      <c r="EL18">
        <v>15760</v>
      </c>
      <c r="EN18">
        <v>27657</v>
      </c>
      <c r="EQ18">
        <v>30723</v>
      </c>
      <c r="EY18">
        <v>33775</v>
      </c>
      <c r="EZ18">
        <v>29897</v>
      </c>
      <c r="FA18">
        <v>64284</v>
      </c>
      <c r="FE18">
        <v>37488</v>
      </c>
      <c r="FI18">
        <v>35579</v>
      </c>
      <c r="FJ18">
        <v>17118</v>
      </c>
      <c r="FK18">
        <v>51311</v>
      </c>
      <c r="FP18">
        <v>10321</v>
      </c>
      <c r="FS18">
        <v>33008</v>
      </c>
      <c r="FU18">
        <v>13289</v>
      </c>
      <c r="FW18">
        <v>53146</v>
      </c>
      <c r="FZ18">
        <v>42062</v>
      </c>
      <c r="GB18">
        <v>40794</v>
      </c>
      <c r="GD18">
        <v>52975</v>
      </c>
      <c r="GJ18">
        <v>17961</v>
      </c>
      <c r="GK18">
        <v>49422</v>
      </c>
      <c r="GN18">
        <v>44655</v>
      </c>
      <c r="GO18">
        <v>13534</v>
      </c>
      <c r="GQ18">
        <v>63882</v>
      </c>
    </row>
    <row r="19" spans="2:199" x14ac:dyDescent="0.25">
      <c r="B19">
        <v>52489</v>
      </c>
      <c r="H19">
        <v>40745</v>
      </c>
      <c r="I19">
        <v>18559</v>
      </c>
      <c r="J19">
        <v>19272</v>
      </c>
      <c r="K19">
        <v>9964</v>
      </c>
      <c r="L19">
        <v>22155</v>
      </c>
      <c r="O19">
        <v>10889</v>
      </c>
      <c r="P19">
        <v>64153</v>
      </c>
      <c r="Q19">
        <v>24673</v>
      </c>
      <c r="R19">
        <v>10984</v>
      </c>
      <c r="T19">
        <v>45767</v>
      </c>
      <c r="W19">
        <v>66905</v>
      </c>
      <c r="Y19">
        <v>72318</v>
      </c>
      <c r="AA19">
        <v>37615</v>
      </c>
      <c r="AB19">
        <v>56046</v>
      </c>
      <c r="AE19">
        <v>67798</v>
      </c>
      <c r="AK19">
        <v>65490</v>
      </c>
      <c r="AL19">
        <v>62007</v>
      </c>
      <c r="AM19">
        <v>65997</v>
      </c>
      <c r="AN19">
        <v>53204</v>
      </c>
      <c r="AO19">
        <v>47826</v>
      </c>
      <c r="AR19">
        <v>47187</v>
      </c>
      <c r="AS19">
        <v>46192</v>
      </c>
      <c r="AT19">
        <v>876201</v>
      </c>
      <c r="AW19">
        <v>12040</v>
      </c>
      <c r="AY19">
        <v>68454</v>
      </c>
      <c r="BB19">
        <v>6340</v>
      </c>
      <c r="BI19">
        <v>72315</v>
      </c>
      <c r="BK19">
        <v>53652</v>
      </c>
      <c r="BL19">
        <v>14708</v>
      </c>
      <c r="BM19">
        <v>25787</v>
      </c>
      <c r="BN19">
        <v>63032</v>
      </c>
      <c r="BO19">
        <v>3110</v>
      </c>
      <c r="CA19">
        <v>32262</v>
      </c>
      <c r="CB19">
        <v>40952</v>
      </c>
      <c r="CC19">
        <v>12919</v>
      </c>
      <c r="CD19">
        <v>68222</v>
      </c>
      <c r="CG19">
        <v>68422</v>
      </c>
      <c r="CI19">
        <v>53320</v>
      </c>
      <c r="CM19">
        <v>35693</v>
      </c>
      <c r="CS19">
        <v>55256</v>
      </c>
      <c r="CX19">
        <v>33894</v>
      </c>
      <c r="CY19">
        <v>39049</v>
      </c>
      <c r="DA19">
        <v>11988</v>
      </c>
      <c r="DB19">
        <v>44667</v>
      </c>
      <c r="DD19">
        <v>50922</v>
      </c>
      <c r="DF19">
        <v>46545</v>
      </c>
      <c r="DO19">
        <v>11410</v>
      </c>
      <c r="DP19">
        <v>37725</v>
      </c>
      <c r="DQ19">
        <v>18584</v>
      </c>
      <c r="DU19">
        <v>58752</v>
      </c>
      <c r="DV19">
        <v>37256</v>
      </c>
      <c r="DX19">
        <v>56472</v>
      </c>
      <c r="EA19">
        <v>33372</v>
      </c>
      <c r="EC19">
        <v>40645</v>
      </c>
      <c r="EE19">
        <v>48200</v>
      </c>
      <c r="EG19">
        <v>67184</v>
      </c>
      <c r="EI19">
        <v>8966</v>
      </c>
      <c r="EJ19">
        <v>5144</v>
      </c>
      <c r="EL19">
        <v>17418</v>
      </c>
      <c r="EN19">
        <v>30013</v>
      </c>
      <c r="EQ19">
        <v>38677</v>
      </c>
      <c r="EY19">
        <v>38238</v>
      </c>
      <c r="EZ19">
        <v>34915</v>
      </c>
      <c r="FA19">
        <v>64301</v>
      </c>
      <c r="FE19">
        <v>43725</v>
      </c>
      <c r="FI19">
        <v>36371</v>
      </c>
      <c r="FJ19">
        <v>17157</v>
      </c>
      <c r="FK19">
        <v>51780</v>
      </c>
      <c r="FP19">
        <v>12066</v>
      </c>
      <c r="FS19">
        <v>33759</v>
      </c>
      <c r="FU19">
        <v>14597</v>
      </c>
      <c r="FW19">
        <v>56348</v>
      </c>
      <c r="FZ19">
        <v>42672</v>
      </c>
      <c r="GB19">
        <v>44447</v>
      </c>
      <c r="GD19">
        <v>53149</v>
      </c>
      <c r="GJ19">
        <v>18307</v>
      </c>
      <c r="GK19">
        <v>49449</v>
      </c>
      <c r="GN19">
        <v>46487</v>
      </c>
      <c r="GO19">
        <v>14143</v>
      </c>
      <c r="GQ19">
        <v>64257</v>
      </c>
    </row>
    <row r="20" spans="2:199" x14ac:dyDescent="0.25">
      <c r="B20">
        <v>54542</v>
      </c>
      <c r="H20">
        <v>42986</v>
      </c>
      <c r="I20">
        <v>20004</v>
      </c>
      <c r="J20">
        <v>19380</v>
      </c>
      <c r="K20">
        <v>13448</v>
      </c>
      <c r="L20">
        <v>22169</v>
      </c>
      <c r="O20">
        <v>12349</v>
      </c>
      <c r="P20">
        <v>388900</v>
      </c>
      <c r="Q20">
        <v>26757</v>
      </c>
      <c r="R20">
        <v>11130</v>
      </c>
      <c r="T20">
        <v>46550</v>
      </c>
      <c r="W20">
        <v>67118</v>
      </c>
      <c r="AA20">
        <v>37619</v>
      </c>
      <c r="AB20">
        <v>56319</v>
      </c>
      <c r="AE20">
        <v>69505</v>
      </c>
      <c r="AK20">
        <v>65899</v>
      </c>
      <c r="AL20">
        <v>62403</v>
      </c>
      <c r="AM20">
        <v>69187</v>
      </c>
      <c r="AN20">
        <v>63341</v>
      </c>
      <c r="AO20">
        <v>53055</v>
      </c>
      <c r="AR20">
        <v>56165</v>
      </c>
      <c r="AS20">
        <v>47825</v>
      </c>
      <c r="AW20">
        <v>14569</v>
      </c>
      <c r="AY20">
        <v>69384</v>
      </c>
      <c r="BB20">
        <v>6932</v>
      </c>
      <c r="BI20">
        <v>73151</v>
      </c>
      <c r="BK20">
        <v>53657</v>
      </c>
      <c r="BL20">
        <v>15262</v>
      </c>
      <c r="BM20">
        <v>32177</v>
      </c>
      <c r="BN20">
        <v>65009</v>
      </c>
      <c r="BO20">
        <v>3467</v>
      </c>
      <c r="CA20">
        <v>32263</v>
      </c>
      <c r="CB20">
        <v>43624</v>
      </c>
      <c r="CC20">
        <v>15014</v>
      </c>
      <c r="CD20">
        <v>68224</v>
      </c>
      <c r="CG20">
        <v>74873</v>
      </c>
      <c r="CI20">
        <v>53327</v>
      </c>
      <c r="CM20">
        <v>35695</v>
      </c>
      <c r="CS20">
        <v>60873</v>
      </c>
      <c r="CX20">
        <v>35851</v>
      </c>
      <c r="CY20">
        <v>39724</v>
      </c>
      <c r="DA20">
        <v>13346</v>
      </c>
      <c r="DB20">
        <v>44936</v>
      </c>
      <c r="DD20">
        <v>50923</v>
      </c>
      <c r="DF20">
        <v>46546</v>
      </c>
      <c r="DO20">
        <v>12286</v>
      </c>
      <c r="DP20">
        <v>39612</v>
      </c>
      <c r="DQ20">
        <v>18669</v>
      </c>
      <c r="DU20">
        <v>63286</v>
      </c>
      <c r="DV20">
        <v>38500</v>
      </c>
      <c r="DX20">
        <v>58424</v>
      </c>
      <c r="EA20">
        <v>33377</v>
      </c>
      <c r="EC20">
        <v>40734</v>
      </c>
      <c r="EE20">
        <v>53091</v>
      </c>
      <c r="EG20">
        <v>67188</v>
      </c>
      <c r="EI20">
        <v>9844</v>
      </c>
      <c r="EJ20">
        <v>5322</v>
      </c>
      <c r="EL20">
        <v>22117</v>
      </c>
      <c r="EN20">
        <v>30014</v>
      </c>
      <c r="EQ20">
        <v>39976</v>
      </c>
      <c r="EY20">
        <v>39031</v>
      </c>
      <c r="EZ20">
        <v>34918</v>
      </c>
      <c r="FA20">
        <v>65729</v>
      </c>
      <c r="FE20">
        <v>43806</v>
      </c>
      <c r="FI20">
        <v>36804</v>
      </c>
      <c r="FJ20">
        <v>17189</v>
      </c>
      <c r="FK20">
        <v>52247</v>
      </c>
      <c r="FP20">
        <v>12164</v>
      </c>
      <c r="FS20">
        <v>33773</v>
      </c>
      <c r="FU20">
        <v>14802</v>
      </c>
      <c r="FW20">
        <v>60254</v>
      </c>
      <c r="FZ20">
        <v>42853</v>
      </c>
      <c r="GB20">
        <v>44451</v>
      </c>
      <c r="GD20">
        <v>54026</v>
      </c>
      <c r="GJ20">
        <v>18310</v>
      </c>
      <c r="GK20">
        <v>67411</v>
      </c>
      <c r="GN20">
        <v>48995</v>
      </c>
      <c r="GO20">
        <v>14783</v>
      </c>
      <c r="GQ20">
        <v>64262</v>
      </c>
    </row>
    <row r="21" spans="2:199" x14ac:dyDescent="0.25">
      <c r="B21">
        <v>62470</v>
      </c>
      <c r="H21">
        <v>44433</v>
      </c>
      <c r="I21">
        <v>20006</v>
      </c>
      <c r="J21">
        <v>19404</v>
      </c>
      <c r="K21">
        <v>14142</v>
      </c>
      <c r="L21">
        <v>22499</v>
      </c>
      <c r="O21">
        <v>12988</v>
      </c>
      <c r="P21">
        <v>407205</v>
      </c>
      <c r="Q21">
        <v>26758</v>
      </c>
      <c r="R21">
        <v>11137</v>
      </c>
      <c r="T21">
        <v>47161</v>
      </c>
      <c r="W21">
        <v>68084</v>
      </c>
      <c r="AA21">
        <v>39371</v>
      </c>
      <c r="AB21">
        <v>57737</v>
      </c>
      <c r="AE21">
        <v>70036</v>
      </c>
      <c r="AK21">
        <v>67382</v>
      </c>
      <c r="AL21">
        <v>62668</v>
      </c>
      <c r="AM21">
        <v>72491</v>
      </c>
      <c r="AN21">
        <v>65425</v>
      </c>
      <c r="AO21">
        <v>53139</v>
      </c>
      <c r="AR21">
        <v>62385</v>
      </c>
      <c r="AS21">
        <v>47944</v>
      </c>
      <c r="AW21">
        <v>14977</v>
      </c>
      <c r="AY21">
        <v>70146</v>
      </c>
      <c r="BB21">
        <v>7617</v>
      </c>
      <c r="BI21">
        <v>73153</v>
      </c>
      <c r="BK21">
        <v>54759</v>
      </c>
      <c r="BL21">
        <v>16370</v>
      </c>
      <c r="BM21">
        <v>37758</v>
      </c>
      <c r="BN21">
        <v>67534</v>
      </c>
      <c r="BO21">
        <v>3841</v>
      </c>
      <c r="CA21">
        <v>32434</v>
      </c>
      <c r="CB21">
        <v>43625</v>
      </c>
      <c r="CC21">
        <v>15015</v>
      </c>
      <c r="CD21">
        <v>68226</v>
      </c>
      <c r="CI21">
        <v>53939</v>
      </c>
      <c r="CM21">
        <v>40335</v>
      </c>
      <c r="CS21">
        <v>66775</v>
      </c>
      <c r="CX21">
        <v>38710</v>
      </c>
      <c r="CY21">
        <v>40631</v>
      </c>
      <c r="DA21">
        <v>13347</v>
      </c>
      <c r="DB21">
        <v>44942</v>
      </c>
      <c r="DD21">
        <v>51661</v>
      </c>
      <c r="DF21">
        <v>46547</v>
      </c>
      <c r="DO21">
        <v>12356</v>
      </c>
      <c r="DP21">
        <v>49745</v>
      </c>
      <c r="DQ21">
        <v>18762</v>
      </c>
      <c r="DU21">
        <v>63290</v>
      </c>
      <c r="DV21">
        <v>39184</v>
      </c>
      <c r="DX21">
        <v>58425</v>
      </c>
      <c r="EA21">
        <v>33381</v>
      </c>
      <c r="EC21">
        <v>41566</v>
      </c>
      <c r="EE21">
        <v>62933</v>
      </c>
      <c r="EG21">
        <v>69095</v>
      </c>
      <c r="EI21">
        <v>10088</v>
      </c>
      <c r="EJ21">
        <v>5403</v>
      </c>
      <c r="EL21">
        <v>23205</v>
      </c>
      <c r="EN21">
        <v>36163</v>
      </c>
      <c r="EQ21">
        <v>48396</v>
      </c>
      <c r="EY21">
        <v>39126</v>
      </c>
      <c r="EZ21">
        <v>35631</v>
      </c>
      <c r="FE21">
        <v>44315</v>
      </c>
      <c r="FI21">
        <v>37834</v>
      </c>
      <c r="FJ21">
        <v>18511</v>
      </c>
      <c r="FK21">
        <v>52249</v>
      </c>
      <c r="FP21">
        <v>12165</v>
      </c>
      <c r="FS21">
        <v>34980</v>
      </c>
      <c r="FU21">
        <v>16865</v>
      </c>
      <c r="FW21">
        <v>60968</v>
      </c>
      <c r="FZ21">
        <v>43626</v>
      </c>
      <c r="GB21">
        <v>44452</v>
      </c>
      <c r="GD21">
        <v>58138</v>
      </c>
      <c r="GJ21">
        <v>19063</v>
      </c>
      <c r="GK21">
        <v>67461</v>
      </c>
      <c r="GN21">
        <v>51979</v>
      </c>
      <c r="GO21">
        <v>16877</v>
      </c>
      <c r="GQ21">
        <v>64269</v>
      </c>
    </row>
    <row r="22" spans="2:199" x14ac:dyDescent="0.25">
      <c r="B22">
        <v>62473</v>
      </c>
      <c r="H22">
        <v>45237</v>
      </c>
      <c r="I22">
        <v>20866</v>
      </c>
      <c r="J22">
        <v>19405</v>
      </c>
      <c r="K22">
        <v>14461</v>
      </c>
      <c r="L22">
        <v>22500</v>
      </c>
      <c r="O22">
        <v>12992</v>
      </c>
      <c r="P22">
        <v>572313</v>
      </c>
      <c r="Q22">
        <v>28739</v>
      </c>
      <c r="R22">
        <v>11139</v>
      </c>
      <c r="T22">
        <v>52751</v>
      </c>
      <c r="W22">
        <v>68147</v>
      </c>
      <c r="AA22">
        <v>39373</v>
      </c>
      <c r="AB22">
        <v>57740</v>
      </c>
      <c r="AE22">
        <v>75084</v>
      </c>
      <c r="AK22">
        <v>67696</v>
      </c>
      <c r="AL22">
        <v>64930</v>
      </c>
      <c r="AM22">
        <v>72492</v>
      </c>
      <c r="AN22">
        <v>65429</v>
      </c>
      <c r="AO22">
        <v>53691</v>
      </c>
      <c r="AR22">
        <v>64726</v>
      </c>
      <c r="AS22">
        <v>47952</v>
      </c>
      <c r="AW22">
        <v>15405</v>
      </c>
      <c r="AY22">
        <v>70189</v>
      </c>
      <c r="BB22">
        <v>8458</v>
      </c>
      <c r="BI22">
        <v>73236</v>
      </c>
      <c r="BK22">
        <v>55933</v>
      </c>
      <c r="BL22">
        <v>16765</v>
      </c>
      <c r="BM22">
        <v>44757</v>
      </c>
      <c r="BN22">
        <v>68091</v>
      </c>
      <c r="BO22">
        <v>3842</v>
      </c>
      <c r="CA22">
        <v>32736</v>
      </c>
      <c r="CB22">
        <v>44311</v>
      </c>
      <c r="CC22">
        <v>15331</v>
      </c>
      <c r="CD22">
        <v>69343</v>
      </c>
      <c r="CI22">
        <v>54252</v>
      </c>
      <c r="CM22">
        <v>53610</v>
      </c>
      <c r="CS22">
        <v>67112</v>
      </c>
      <c r="CX22">
        <v>39311</v>
      </c>
      <c r="CY22">
        <v>41111</v>
      </c>
      <c r="DA22">
        <v>14387</v>
      </c>
      <c r="DB22">
        <v>48818</v>
      </c>
      <c r="DD22">
        <v>54289</v>
      </c>
      <c r="DF22">
        <v>47541</v>
      </c>
      <c r="DO22">
        <v>12525</v>
      </c>
      <c r="DP22">
        <v>55978</v>
      </c>
      <c r="DQ22">
        <v>19216</v>
      </c>
      <c r="DU22">
        <v>64414</v>
      </c>
      <c r="DV22">
        <v>39916</v>
      </c>
      <c r="DX22">
        <v>58486</v>
      </c>
      <c r="EA22">
        <v>33382</v>
      </c>
      <c r="EC22">
        <v>41826</v>
      </c>
      <c r="EE22">
        <v>67847</v>
      </c>
      <c r="EG22">
        <v>72656</v>
      </c>
      <c r="EI22">
        <v>10512</v>
      </c>
      <c r="EJ22">
        <v>5435</v>
      </c>
      <c r="EL22">
        <v>25256</v>
      </c>
      <c r="EN22">
        <v>37776</v>
      </c>
      <c r="EQ22">
        <v>49451</v>
      </c>
      <c r="EY22">
        <v>39342</v>
      </c>
      <c r="EZ22">
        <v>37521</v>
      </c>
      <c r="FE22">
        <v>53504</v>
      </c>
      <c r="FI22">
        <v>37876</v>
      </c>
      <c r="FJ22">
        <v>19870</v>
      </c>
      <c r="FK22">
        <v>52250</v>
      </c>
      <c r="FP22">
        <v>12175</v>
      </c>
      <c r="FS22">
        <v>35590</v>
      </c>
      <c r="FU22">
        <v>17018</v>
      </c>
      <c r="FW22">
        <v>62525</v>
      </c>
      <c r="FZ22">
        <v>43816</v>
      </c>
      <c r="GB22">
        <v>45240</v>
      </c>
      <c r="GD22">
        <v>60338</v>
      </c>
      <c r="GJ22">
        <v>19612</v>
      </c>
      <c r="GK22">
        <v>67463</v>
      </c>
      <c r="GN22">
        <v>52236</v>
      </c>
      <c r="GO22">
        <v>17913</v>
      </c>
      <c r="GQ22">
        <v>64853</v>
      </c>
    </row>
    <row r="23" spans="2:199" x14ac:dyDescent="0.25">
      <c r="B23">
        <v>64852</v>
      </c>
      <c r="H23">
        <v>49207</v>
      </c>
      <c r="I23">
        <v>21146</v>
      </c>
      <c r="J23">
        <v>19777</v>
      </c>
      <c r="K23">
        <v>15271</v>
      </c>
      <c r="L23">
        <v>22594</v>
      </c>
      <c r="O23">
        <v>13590</v>
      </c>
      <c r="Q23">
        <v>29329</v>
      </c>
      <c r="R23">
        <v>12052</v>
      </c>
      <c r="T23">
        <v>52781</v>
      </c>
      <c r="W23">
        <v>68301</v>
      </c>
      <c r="AA23">
        <v>39996</v>
      </c>
      <c r="AB23">
        <v>57741</v>
      </c>
      <c r="AK23">
        <v>67697</v>
      </c>
      <c r="AL23">
        <v>68290</v>
      </c>
      <c r="AM23">
        <v>452615</v>
      </c>
      <c r="AN23">
        <v>65439</v>
      </c>
      <c r="AO23">
        <v>53730</v>
      </c>
      <c r="AR23">
        <v>64731</v>
      </c>
      <c r="AS23">
        <v>47975</v>
      </c>
      <c r="AW23">
        <v>16557</v>
      </c>
      <c r="AY23">
        <v>72305</v>
      </c>
      <c r="BB23">
        <v>9271</v>
      </c>
      <c r="BK23">
        <v>58037</v>
      </c>
      <c r="BL23">
        <v>17327</v>
      </c>
      <c r="BM23">
        <v>44779</v>
      </c>
      <c r="BN23">
        <v>70719</v>
      </c>
      <c r="BO23">
        <v>4085</v>
      </c>
      <c r="CA23">
        <v>32738</v>
      </c>
      <c r="CB23">
        <v>45002</v>
      </c>
      <c r="CC23">
        <v>16839</v>
      </c>
      <c r="CD23">
        <v>69830</v>
      </c>
      <c r="CI23">
        <v>54253</v>
      </c>
      <c r="CM23">
        <v>56601</v>
      </c>
      <c r="CS23">
        <v>69509</v>
      </c>
      <c r="CX23">
        <v>40185</v>
      </c>
      <c r="CY23">
        <v>42856</v>
      </c>
      <c r="DA23">
        <v>14960</v>
      </c>
      <c r="DB23">
        <v>49170</v>
      </c>
      <c r="DD23">
        <v>54318</v>
      </c>
      <c r="DF23">
        <v>47548</v>
      </c>
      <c r="DO23">
        <v>12764</v>
      </c>
      <c r="DP23">
        <v>60447</v>
      </c>
      <c r="DQ23">
        <v>19820</v>
      </c>
      <c r="DU23">
        <v>68298</v>
      </c>
      <c r="DV23">
        <v>39988</v>
      </c>
      <c r="DX23">
        <v>60251</v>
      </c>
      <c r="EA23">
        <v>33384</v>
      </c>
      <c r="EC23">
        <v>41848</v>
      </c>
      <c r="EE23">
        <v>68176</v>
      </c>
      <c r="EI23">
        <v>10966</v>
      </c>
      <c r="EJ23">
        <v>5568</v>
      </c>
      <c r="EL23">
        <v>28454</v>
      </c>
      <c r="EN23">
        <v>39563</v>
      </c>
      <c r="EQ23">
        <v>50655</v>
      </c>
      <c r="EY23">
        <v>43681</v>
      </c>
      <c r="EZ23">
        <v>39355</v>
      </c>
      <c r="FE23">
        <v>55206</v>
      </c>
      <c r="FI23">
        <v>43723</v>
      </c>
      <c r="FJ23">
        <v>20109</v>
      </c>
      <c r="FK23">
        <v>52251</v>
      </c>
      <c r="FP23">
        <v>13034</v>
      </c>
      <c r="FS23">
        <v>37071</v>
      </c>
      <c r="FU23">
        <v>18405</v>
      </c>
      <c r="FW23">
        <v>63448</v>
      </c>
      <c r="FZ23">
        <v>44329</v>
      </c>
      <c r="GB23">
        <v>47351</v>
      </c>
      <c r="GD23">
        <v>63149</v>
      </c>
      <c r="GJ23">
        <v>20610</v>
      </c>
      <c r="GK23">
        <v>67465</v>
      </c>
      <c r="GN23">
        <v>54117</v>
      </c>
      <c r="GO23">
        <v>18153</v>
      </c>
      <c r="GQ23">
        <v>64941</v>
      </c>
    </row>
    <row r="24" spans="2:199" x14ac:dyDescent="0.25">
      <c r="B24">
        <v>64857</v>
      </c>
      <c r="H24">
        <v>50862</v>
      </c>
      <c r="I24">
        <v>21591</v>
      </c>
      <c r="J24">
        <v>19867</v>
      </c>
      <c r="K24">
        <v>15759</v>
      </c>
      <c r="L24">
        <v>22597</v>
      </c>
      <c r="O24">
        <v>13591</v>
      </c>
      <c r="Q24">
        <v>31345</v>
      </c>
      <c r="R24">
        <v>12141</v>
      </c>
      <c r="T24">
        <v>53156</v>
      </c>
      <c r="W24">
        <v>69686</v>
      </c>
      <c r="AA24">
        <v>65742</v>
      </c>
      <c r="AB24">
        <v>57745</v>
      </c>
      <c r="AK24">
        <v>68887</v>
      </c>
      <c r="AL24">
        <v>71781</v>
      </c>
      <c r="AM24">
        <v>460378</v>
      </c>
      <c r="AN24">
        <v>70615</v>
      </c>
      <c r="AO24">
        <v>55581</v>
      </c>
      <c r="AR24">
        <v>65503</v>
      </c>
      <c r="AS24">
        <v>48178</v>
      </c>
      <c r="AW24">
        <v>16674</v>
      </c>
      <c r="AY24">
        <v>73100</v>
      </c>
      <c r="BB24">
        <v>9522</v>
      </c>
      <c r="BK24">
        <v>59519</v>
      </c>
      <c r="BL24">
        <v>17725</v>
      </c>
      <c r="BM24">
        <v>44944</v>
      </c>
      <c r="BN24">
        <v>72079</v>
      </c>
      <c r="BO24">
        <v>4486</v>
      </c>
      <c r="CA24">
        <v>33409</v>
      </c>
      <c r="CB24">
        <v>46771</v>
      </c>
      <c r="CC24">
        <v>16842</v>
      </c>
      <c r="CD24">
        <v>70287</v>
      </c>
      <c r="CI24">
        <v>54254</v>
      </c>
      <c r="CM24">
        <v>61897</v>
      </c>
      <c r="CS24">
        <v>69676</v>
      </c>
      <c r="CX24">
        <v>46223</v>
      </c>
      <c r="CY24">
        <v>43727</v>
      </c>
      <c r="DA24">
        <v>17305</v>
      </c>
      <c r="DB24">
        <v>49908</v>
      </c>
      <c r="DD24">
        <v>54491</v>
      </c>
      <c r="DF24">
        <v>47557</v>
      </c>
      <c r="DO24">
        <v>12957</v>
      </c>
      <c r="DP24">
        <v>68186</v>
      </c>
      <c r="DQ24">
        <v>19945</v>
      </c>
      <c r="DU24">
        <v>68343</v>
      </c>
      <c r="DV24">
        <v>40082</v>
      </c>
      <c r="DX24">
        <v>60697</v>
      </c>
      <c r="EA24">
        <v>33385</v>
      </c>
      <c r="EC24">
        <v>41995</v>
      </c>
      <c r="EE24">
        <v>68177</v>
      </c>
      <c r="EI24">
        <v>11053</v>
      </c>
      <c r="EJ24">
        <v>6704</v>
      </c>
      <c r="EL24">
        <v>28471</v>
      </c>
      <c r="EN24">
        <v>39812</v>
      </c>
      <c r="EQ24">
        <v>50699</v>
      </c>
      <c r="EY24">
        <v>43698</v>
      </c>
      <c r="EZ24">
        <v>39780</v>
      </c>
      <c r="FE24">
        <v>57048</v>
      </c>
      <c r="FI24">
        <v>44208</v>
      </c>
      <c r="FJ24">
        <v>20279</v>
      </c>
      <c r="FK24">
        <v>53023</v>
      </c>
      <c r="FP24">
        <v>15403</v>
      </c>
      <c r="FS24">
        <v>38889</v>
      </c>
      <c r="FU24">
        <v>18828</v>
      </c>
      <c r="FW24">
        <v>63457</v>
      </c>
      <c r="FZ24">
        <v>44908</v>
      </c>
      <c r="GB24">
        <v>47401</v>
      </c>
      <c r="GD24">
        <v>63745</v>
      </c>
      <c r="GJ24">
        <v>20631</v>
      </c>
      <c r="GK24">
        <v>67468</v>
      </c>
      <c r="GN24">
        <v>54120</v>
      </c>
      <c r="GO24">
        <v>18380</v>
      </c>
      <c r="GQ24">
        <v>66804</v>
      </c>
    </row>
    <row r="25" spans="2:199" x14ac:dyDescent="0.25">
      <c r="B25">
        <v>65154</v>
      </c>
      <c r="H25">
        <v>52482</v>
      </c>
      <c r="I25">
        <v>23860</v>
      </c>
      <c r="J25">
        <v>20881</v>
      </c>
      <c r="K25">
        <v>16223</v>
      </c>
      <c r="L25">
        <v>24616</v>
      </c>
      <c r="O25">
        <v>13820</v>
      </c>
      <c r="Q25">
        <v>35156</v>
      </c>
      <c r="R25">
        <v>12294</v>
      </c>
      <c r="T25">
        <v>53439</v>
      </c>
      <c r="W25">
        <v>69693</v>
      </c>
      <c r="AA25">
        <v>66107</v>
      </c>
      <c r="AB25">
        <v>57781</v>
      </c>
      <c r="AK25">
        <v>68888</v>
      </c>
      <c r="AL25">
        <v>74624</v>
      </c>
      <c r="AM25">
        <v>529156</v>
      </c>
      <c r="AN25">
        <v>70625</v>
      </c>
      <c r="AO25">
        <v>55834</v>
      </c>
      <c r="AR25">
        <v>65823</v>
      </c>
      <c r="AS25">
        <v>53170</v>
      </c>
      <c r="AW25">
        <v>17372</v>
      </c>
      <c r="AY25">
        <v>73104</v>
      </c>
      <c r="BB25">
        <v>10139</v>
      </c>
      <c r="BK25">
        <v>59870</v>
      </c>
      <c r="BL25">
        <v>19367</v>
      </c>
      <c r="BM25">
        <v>45256</v>
      </c>
      <c r="BN25">
        <v>72265</v>
      </c>
      <c r="BO25">
        <v>5114</v>
      </c>
      <c r="CA25">
        <v>33411</v>
      </c>
      <c r="CB25">
        <v>49721</v>
      </c>
      <c r="CC25">
        <v>17108</v>
      </c>
      <c r="CD25">
        <v>73961</v>
      </c>
      <c r="CI25">
        <v>55453</v>
      </c>
      <c r="CM25">
        <v>63762</v>
      </c>
      <c r="CS25">
        <v>69761</v>
      </c>
      <c r="CX25">
        <v>46227</v>
      </c>
      <c r="CY25">
        <v>45639</v>
      </c>
      <c r="DA25">
        <v>17329</v>
      </c>
      <c r="DB25">
        <v>50107</v>
      </c>
      <c r="DD25">
        <v>54777</v>
      </c>
      <c r="DF25">
        <v>47667</v>
      </c>
      <c r="DO25">
        <v>14060</v>
      </c>
      <c r="DP25">
        <v>69920</v>
      </c>
      <c r="DQ25">
        <v>19947</v>
      </c>
      <c r="DU25">
        <v>68345</v>
      </c>
      <c r="DV25">
        <v>42894</v>
      </c>
      <c r="DX25">
        <v>60952</v>
      </c>
      <c r="EA25">
        <v>33388</v>
      </c>
      <c r="EC25">
        <v>41997</v>
      </c>
      <c r="EE25">
        <v>69902</v>
      </c>
      <c r="EI25">
        <v>12011</v>
      </c>
      <c r="EJ25">
        <v>6958</v>
      </c>
      <c r="EL25">
        <v>32202</v>
      </c>
      <c r="EN25">
        <v>40930</v>
      </c>
      <c r="EQ25">
        <v>50743</v>
      </c>
      <c r="EY25">
        <v>44271</v>
      </c>
      <c r="EZ25">
        <v>48153</v>
      </c>
      <c r="FE25">
        <v>57302</v>
      </c>
      <c r="FI25">
        <v>46197</v>
      </c>
      <c r="FJ25">
        <v>20887</v>
      </c>
      <c r="FK25">
        <v>53783</v>
      </c>
      <c r="FP25">
        <v>16306</v>
      </c>
      <c r="FS25">
        <v>39934</v>
      </c>
      <c r="FU25">
        <v>22067</v>
      </c>
      <c r="FW25">
        <v>63462</v>
      </c>
      <c r="FZ25">
        <v>45149</v>
      </c>
      <c r="GB25">
        <v>51536</v>
      </c>
      <c r="GD25">
        <v>64135</v>
      </c>
      <c r="GJ25">
        <v>21198</v>
      </c>
      <c r="GK25">
        <v>67475</v>
      </c>
      <c r="GN25">
        <v>55526</v>
      </c>
      <c r="GO25">
        <v>19560</v>
      </c>
      <c r="GQ25">
        <v>66807</v>
      </c>
    </row>
    <row r="26" spans="2:199" x14ac:dyDescent="0.25">
      <c r="B26">
        <v>70689</v>
      </c>
      <c r="H26">
        <v>52486</v>
      </c>
      <c r="I26">
        <v>25313</v>
      </c>
      <c r="J26">
        <v>20978</v>
      </c>
      <c r="K26">
        <v>16224</v>
      </c>
      <c r="L26">
        <v>24645</v>
      </c>
      <c r="O26">
        <v>14238</v>
      </c>
      <c r="Q26">
        <v>38163</v>
      </c>
      <c r="R26">
        <v>12335</v>
      </c>
      <c r="T26">
        <v>53751</v>
      </c>
      <c r="W26">
        <v>69717</v>
      </c>
      <c r="AA26">
        <v>66744</v>
      </c>
      <c r="AB26">
        <v>57782</v>
      </c>
      <c r="AK26">
        <v>70694</v>
      </c>
      <c r="AL26">
        <v>74640</v>
      </c>
      <c r="AM26">
        <v>890657</v>
      </c>
      <c r="AN26">
        <v>72900</v>
      </c>
      <c r="AO26">
        <v>57468</v>
      </c>
      <c r="AR26">
        <v>66214</v>
      </c>
      <c r="AS26">
        <v>53798</v>
      </c>
      <c r="AW26">
        <v>19447</v>
      </c>
      <c r="AY26">
        <v>73109</v>
      </c>
      <c r="BB26">
        <v>10157</v>
      </c>
      <c r="BK26">
        <v>60826</v>
      </c>
      <c r="BL26">
        <v>20104</v>
      </c>
      <c r="BM26">
        <v>54247</v>
      </c>
      <c r="BN26">
        <v>72270</v>
      </c>
      <c r="BO26">
        <v>5261</v>
      </c>
      <c r="CA26">
        <v>33418</v>
      </c>
      <c r="CB26">
        <v>50261</v>
      </c>
      <c r="CC26">
        <v>17110</v>
      </c>
      <c r="CD26">
        <v>74285</v>
      </c>
      <c r="CI26">
        <v>61198</v>
      </c>
      <c r="CM26">
        <v>63764</v>
      </c>
      <c r="CS26">
        <v>72139</v>
      </c>
      <c r="CX26">
        <v>48238</v>
      </c>
      <c r="CY26">
        <v>45777</v>
      </c>
      <c r="DA26">
        <v>17330</v>
      </c>
      <c r="DB26">
        <v>50123</v>
      </c>
      <c r="DD26">
        <v>54778</v>
      </c>
      <c r="DF26">
        <v>48674</v>
      </c>
      <c r="DO26">
        <v>14288</v>
      </c>
      <c r="DP26">
        <v>70281</v>
      </c>
      <c r="DQ26">
        <v>20403</v>
      </c>
      <c r="DU26">
        <v>68351</v>
      </c>
      <c r="DV26">
        <v>43380</v>
      </c>
      <c r="DX26">
        <v>61424</v>
      </c>
      <c r="EA26">
        <v>33390</v>
      </c>
      <c r="EC26">
        <v>42102</v>
      </c>
      <c r="EE26">
        <v>73302</v>
      </c>
      <c r="EI26">
        <v>12012</v>
      </c>
      <c r="EJ26">
        <v>7187</v>
      </c>
      <c r="EL26">
        <v>34197</v>
      </c>
      <c r="EN26">
        <v>43764</v>
      </c>
      <c r="EQ26">
        <v>53104</v>
      </c>
      <c r="EY26">
        <v>46763</v>
      </c>
      <c r="EZ26">
        <v>48499</v>
      </c>
      <c r="FE26">
        <v>61825</v>
      </c>
      <c r="FI26">
        <v>47249</v>
      </c>
      <c r="FJ26">
        <v>21167</v>
      </c>
      <c r="FK26">
        <v>54219</v>
      </c>
      <c r="FP26">
        <v>16675</v>
      </c>
      <c r="FS26">
        <v>40880</v>
      </c>
      <c r="FU26">
        <v>22889</v>
      </c>
      <c r="FW26">
        <v>63539</v>
      </c>
      <c r="FZ26">
        <v>45409</v>
      </c>
      <c r="GB26">
        <v>51555</v>
      </c>
      <c r="GD26">
        <v>66049</v>
      </c>
      <c r="GJ26">
        <v>21969</v>
      </c>
      <c r="GK26">
        <v>67477</v>
      </c>
      <c r="GN26">
        <v>55529</v>
      </c>
      <c r="GO26">
        <v>19609</v>
      </c>
      <c r="GQ26">
        <v>66813</v>
      </c>
    </row>
    <row r="27" spans="2:199" x14ac:dyDescent="0.25">
      <c r="B27">
        <v>70714</v>
      </c>
      <c r="H27">
        <v>52496</v>
      </c>
      <c r="I27">
        <v>26570</v>
      </c>
      <c r="J27">
        <v>22121</v>
      </c>
      <c r="K27">
        <v>16225</v>
      </c>
      <c r="L27">
        <v>24700</v>
      </c>
      <c r="O27">
        <v>15218</v>
      </c>
      <c r="Q27">
        <v>43320</v>
      </c>
      <c r="R27">
        <v>12417</v>
      </c>
      <c r="T27">
        <v>55699</v>
      </c>
      <c r="W27">
        <v>69950</v>
      </c>
      <c r="AA27">
        <v>70278</v>
      </c>
      <c r="AB27">
        <v>57784</v>
      </c>
      <c r="AK27">
        <v>70944</v>
      </c>
      <c r="AN27">
        <v>75027</v>
      </c>
      <c r="AO27">
        <v>57841</v>
      </c>
      <c r="AR27">
        <v>66221</v>
      </c>
      <c r="AS27">
        <v>57694</v>
      </c>
      <c r="AW27">
        <v>19570</v>
      </c>
      <c r="AY27">
        <v>73219</v>
      </c>
      <c r="BB27">
        <v>10869</v>
      </c>
      <c r="BK27">
        <v>62172</v>
      </c>
      <c r="BL27">
        <v>20189</v>
      </c>
      <c r="BM27">
        <v>54322</v>
      </c>
      <c r="BN27">
        <v>73117</v>
      </c>
      <c r="BO27">
        <v>5959</v>
      </c>
      <c r="CA27">
        <v>33440</v>
      </c>
      <c r="CB27">
        <v>56734</v>
      </c>
      <c r="CC27">
        <v>18224</v>
      </c>
      <c r="CI27">
        <v>61206</v>
      </c>
      <c r="CM27">
        <v>63765</v>
      </c>
      <c r="CS27">
        <v>72177</v>
      </c>
      <c r="CX27">
        <v>53241</v>
      </c>
      <c r="CY27">
        <v>47910</v>
      </c>
      <c r="DA27">
        <v>17545</v>
      </c>
      <c r="DB27">
        <v>53476</v>
      </c>
      <c r="DD27">
        <v>56246</v>
      </c>
      <c r="DF27">
        <v>49328</v>
      </c>
      <c r="DO27">
        <v>14316</v>
      </c>
      <c r="DP27">
        <v>70716</v>
      </c>
      <c r="DQ27">
        <v>20406</v>
      </c>
      <c r="DU27">
        <v>68636</v>
      </c>
      <c r="DV27">
        <v>43381</v>
      </c>
      <c r="DX27">
        <v>61428</v>
      </c>
      <c r="EA27">
        <v>33392</v>
      </c>
      <c r="EC27">
        <v>42136</v>
      </c>
      <c r="EE27">
        <v>74257</v>
      </c>
      <c r="EI27">
        <v>12385</v>
      </c>
      <c r="EJ27">
        <v>8008</v>
      </c>
      <c r="EL27">
        <v>43550</v>
      </c>
      <c r="EN27">
        <v>44966</v>
      </c>
      <c r="EQ27">
        <v>55239</v>
      </c>
      <c r="EY27">
        <v>47189</v>
      </c>
      <c r="EZ27">
        <v>49905</v>
      </c>
      <c r="FE27">
        <v>62999</v>
      </c>
      <c r="FI27">
        <v>47262</v>
      </c>
      <c r="FJ27">
        <v>23440</v>
      </c>
      <c r="FK27">
        <v>55935</v>
      </c>
      <c r="FP27">
        <v>17104</v>
      </c>
      <c r="FS27">
        <v>42350</v>
      </c>
      <c r="FU27">
        <v>22993</v>
      </c>
      <c r="FW27">
        <v>64534</v>
      </c>
      <c r="FZ27">
        <v>45480</v>
      </c>
      <c r="GB27">
        <v>52556</v>
      </c>
      <c r="GD27">
        <v>66170</v>
      </c>
      <c r="GJ27">
        <v>22736</v>
      </c>
      <c r="GK27">
        <v>67480</v>
      </c>
      <c r="GN27">
        <v>55531</v>
      </c>
      <c r="GO27">
        <v>19613</v>
      </c>
      <c r="GQ27">
        <v>66815</v>
      </c>
    </row>
    <row r="28" spans="2:199" x14ac:dyDescent="0.25">
      <c r="B28">
        <v>70913</v>
      </c>
      <c r="H28">
        <v>52500</v>
      </c>
      <c r="I28">
        <v>28361</v>
      </c>
      <c r="J28">
        <v>22244</v>
      </c>
      <c r="K28">
        <v>16229</v>
      </c>
      <c r="L28">
        <v>24718</v>
      </c>
      <c r="O28">
        <v>15251</v>
      </c>
      <c r="Q28">
        <v>43702</v>
      </c>
      <c r="R28">
        <v>12549</v>
      </c>
      <c r="T28">
        <v>57445</v>
      </c>
      <c r="W28">
        <v>69975</v>
      </c>
      <c r="AA28">
        <v>70279</v>
      </c>
      <c r="AB28">
        <v>62806</v>
      </c>
      <c r="AK28">
        <v>72755</v>
      </c>
      <c r="AN28">
        <v>75029</v>
      </c>
      <c r="AO28">
        <v>58805</v>
      </c>
      <c r="AR28">
        <v>66332</v>
      </c>
      <c r="AS28">
        <v>59830</v>
      </c>
      <c r="AW28">
        <v>20319</v>
      </c>
      <c r="AY28">
        <v>73501</v>
      </c>
      <c r="BB28">
        <v>10962</v>
      </c>
      <c r="BK28">
        <v>65217</v>
      </c>
      <c r="BL28">
        <v>22122</v>
      </c>
      <c r="BM28">
        <v>54333</v>
      </c>
      <c r="BO28">
        <v>7110</v>
      </c>
      <c r="CA28">
        <v>33506</v>
      </c>
      <c r="CB28">
        <v>57036</v>
      </c>
      <c r="CC28">
        <v>18860</v>
      </c>
      <c r="CI28">
        <v>61207</v>
      </c>
      <c r="CM28">
        <v>64204</v>
      </c>
      <c r="CS28">
        <v>73429</v>
      </c>
      <c r="CX28">
        <v>54036</v>
      </c>
      <c r="CY28">
        <v>47927</v>
      </c>
      <c r="DA28">
        <v>17546</v>
      </c>
      <c r="DB28">
        <v>57297</v>
      </c>
      <c r="DD28">
        <v>56254</v>
      </c>
      <c r="DF28">
        <v>50086</v>
      </c>
      <c r="DO28">
        <v>15401</v>
      </c>
      <c r="DP28">
        <v>71622</v>
      </c>
      <c r="DQ28">
        <v>21041</v>
      </c>
      <c r="DU28">
        <v>68809</v>
      </c>
      <c r="DV28">
        <v>44326</v>
      </c>
      <c r="DX28">
        <v>61431</v>
      </c>
      <c r="EA28">
        <v>34025</v>
      </c>
      <c r="EC28">
        <v>42314</v>
      </c>
      <c r="EE28">
        <v>74376</v>
      </c>
      <c r="EI28">
        <v>12674</v>
      </c>
      <c r="EJ28">
        <v>8365</v>
      </c>
      <c r="EL28">
        <v>43558</v>
      </c>
      <c r="EN28">
        <v>46803</v>
      </c>
      <c r="EQ28">
        <v>59804</v>
      </c>
      <c r="EY28">
        <v>57671</v>
      </c>
      <c r="EZ28">
        <v>50264</v>
      </c>
      <c r="FE28">
        <v>63015</v>
      </c>
      <c r="FI28">
        <v>47266</v>
      </c>
      <c r="FJ28">
        <v>23441</v>
      </c>
      <c r="FK28">
        <v>56688</v>
      </c>
      <c r="FP28">
        <v>17174</v>
      </c>
      <c r="FS28">
        <v>44871</v>
      </c>
      <c r="FU28">
        <v>25275</v>
      </c>
      <c r="FW28">
        <v>65611</v>
      </c>
      <c r="FZ28">
        <v>46592</v>
      </c>
      <c r="GB28">
        <v>54149</v>
      </c>
      <c r="GD28">
        <v>68289</v>
      </c>
      <c r="GJ28">
        <v>26522</v>
      </c>
      <c r="GK28">
        <v>67481</v>
      </c>
      <c r="GN28">
        <v>57716</v>
      </c>
      <c r="GO28">
        <v>20127</v>
      </c>
      <c r="GQ28">
        <v>67383</v>
      </c>
    </row>
    <row r="29" spans="2:199" x14ac:dyDescent="0.25">
      <c r="B29">
        <v>70998</v>
      </c>
      <c r="H29">
        <v>52510</v>
      </c>
      <c r="I29">
        <v>28489</v>
      </c>
      <c r="J29">
        <v>23095</v>
      </c>
      <c r="K29">
        <v>16502</v>
      </c>
      <c r="L29">
        <v>25706</v>
      </c>
      <c r="O29">
        <v>15252</v>
      </c>
      <c r="Q29">
        <v>47646</v>
      </c>
      <c r="R29">
        <v>12810</v>
      </c>
      <c r="T29">
        <v>58413</v>
      </c>
      <c r="W29">
        <v>69976</v>
      </c>
      <c r="AB29">
        <v>62807</v>
      </c>
      <c r="AK29">
        <v>72758</v>
      </c>
      <c r="AN29">
        <v>133295</v>
      </c>
      <c r="AO29">
        <v>59014</v>
      </c>
      <c r="AR29">
        <v>66515</v>
      </c>
      <c r="AS29">
        <v>62005</v>
      </c>
      <c r="AW29">
        <v>20693</v>
      </c>
      <c r="AY29">
        <v>73721</v>
      </c>
      <c r="BB29">
        <v>10963</v>
      </c>
      <c r="BK29">
        <v>67098</v>
      </c>
      <c r="BL29">
        <v>23242</v>
      </c>
      <c r="BM29">
        <v>60423</v>
      </c>
      <c r="BO29">
        <v>7477</v>
      </c>
      <c r="CA29">
        <v>33511</v>
      </c>
      <c r="CB29">
        <v>58580</v>
      </c>
      <c r="CC29">
        <v>19014</v>
      </c>
      <c r="CI29">
        <v>62221</v>
      </c>
      <c r="CM29">
        <v>64931</v>
      </c>
      <c r="CS29">
        <v>74673</v>
      </c>
      <c r="CX29">
        <v>58222</v>
      </c>
      <c r="CY29">
        <v>50116</v>
      </c>
      <c r="DA29">
        <v>18172</v>
      </c>
      <c r="DB29">
        <v>57520</v>
      </c>
      <c r="DD29">
        <v>56278</v>
      </c>
      <c r="DF29">
        <v>50765</v>
      </c>
      <c r="DO29">
        <v>15451</v>
      </c>
      <c r="DP29">
        <v>72269</v>
      </c>
      <c r="DQ29">
        <v>21080</v>
      </c>
      <c r="DU29">
        <v>69064</v>
      </c>
      <c r="DV29">
        <v>44845</v>
      </c>
      <c r="DX29">
        <v>62641</v>
      </c>
      <c r="EA29">
        <v>34113</v>
      </c>
      <c r="EC29">
        <v>42862</v>
      </c>
      <c r="EE29">
        <v>121749</v>
      </c>
      <c r="EI29">
        <v>12969</v>
      </c>
      <c r="EJ29">
        <v>8366</v>
      </c>
      <c r="EL29">
        <v>51003</v>
      </c>
      <c r="EN29">
        <v>49006</v>
      </c>
      <c r="EQ29">
        <v>63168</v>
      </c>
      <c r="EY29">
        <v>60689</v>
      </c>
      <c r="EZ29">
        <v>51032</v>
      </c>
      <c r="FE29">
        <v>63110</v>
      </c>
      <c r="FI29">
        <v>47688</v>
      </c>
      <c r="FJ29">
        <v>23958</v>
      </c>
      <c r="FK29">
        <v>58188</v>
      </c>
      <c r="FP29">
        <v>17393</v>
      </c>
      <c r="FS29">
        <v>44874</v>
      </c>
      <c r="FU29">
        <v>26462</v>
      </c>
      <c r="FW29">
        <v>65687</v>
      </c>
      <c r="FZ29">
        <v>48340</v>
      </c>
      <c r="GB29">
        <v>54304</v>
      </c>
      <c r="GD29">
        <v>70170</v>
      </c>
      <c r="GJ29">
        <v>26626</v>
      </c>
      <c r="GK29">
        <v>67482</v>
      </c>
      <c r="GN29">
        <v>58507</v>
      </c>
      <c r="GO29">
        <v>20187</v>
      </c>
      <c r="GQ29">
        <v>73674</v>
      </c>
    </row>
    <row r="30" spans="2:199" x14ac:dyDescent="0.25">
      <c r="B30">
        <v>72603</v>
      </c>
      <c r="H30">
        <v>52511</v>
      </c>
      <c r="I30">
        <v>31227</v>
      </c>
      <c r="J30">
        <v>23273</v>
      </c>
      <c r="K30">
        <v>17027</v>
      </c>
      <c r="L30">
        <v>26863</v>
      </c>
      <c r="O30">
        <v>15726</v>
      </c>
      <c r="Q30">
        <v>47648</v>
      </c>
      <c r="R30">
        <v>13009</v>
      </c>
      <c r="T30">
        <v>58596</v>
      </c>
      <c r="W30">
        <v>70227</v>
      </c>
      <c r="AB30">
        <v>62808</v>
      </c>
      <c r="AN30">
        <v>140461</v>
      </c>
      <c r="AO30">
        <v>60281</v>
      </c>
      <c r="AR30">
        <v>66518</v>
      </c>
      <c r="AS30">
        <v>62020</v>
      </c>
      <c r="AW30">
        <v>21859</v>
      </c>
      <c r="AY30">
        <v>74615</v>
      </c>
      <c r="BB30">
        <v>10964</v>
      </c>
      <c r="BK30">
        <v>70769</v>
      </c>
      <c r="BL30">
        <v>29545</v>
      </c>
      <c r="BM30">
        <v>62099</v>
      </c>
      <c r="BO30">
        <v>7880</v>
      </c>
      <c r="CA30">
        <v>37304</v>
      </c>
      <c r="CB30">
        <v>58604</v>
      </c>
      <c r="CC30">
        <v>19070</v>
      </c>
      <c r="CI30">
        <v>62226</v>
      </c>
      <c r="CM30">
        <v>72902</v>
      </c>
      <c r="CS30">
        <v>74680</v>
      </c>
      <c r="CX30">
        <v>59343</v>
      </c>
      <c r="CY30">
        <v>50274</v>
      </c>
      <c r="DA30">
        <v>18173</v>
      </c>
      <c r="DB30">
        <v>57521</v>
      </c>
      <c r="DD30">
        <v>57285</v>
      </c>
      <c r="DF30">
        <v>50926</v>
      </c>
      <c r="DO30">
        <v>16095</v>
      </c>
      <c r="DP30">
        <v>468181</v>
      </c>
      <c r="DQ30">
        <v>21505</v>
      </c>
      <c r="DU30">
        <v>69067</v>
      </c>
      <c r="DV30">
        <v>44868</v>
      </c>
      <c r="DX30">
        <v>62937</v>
      </c>
      <c r="EA30">
        <v>34114</v>
      </c>
      <c r="EC30">
        <v>43243</v>
      </c>
      <c r="EE30">
        <v>149047</v>
      </c>
      <c r="EI30">
        <v>13217</v>
      </c>
      <c r="EJ30">
        <v>8768</v>
      </c>
      <c r="EL30">
        <v>51982</v>
      </c>
      <c r="EN30">
        <v>50072</v>
      </c>
      <c r="EQ30">
        <v>64535</v>
      </c>
      <c r="EY30">
        <v>62591</v>
      </c>
      <c r="EZ30">
        <v>51537</v>
      </c>
      <c r="FE30">
        <v>64218</v>
      </c>
      <c r="FI30">
        <v>50874</v>
      </c>
      <c r="FJ30">
        <v>25489</v>
      </c>
      <c r="FK30">
        <v>58788</v>
      </c>
      <c r="FP30">
        <v>18641</v>
      </c>
      <c r="FS30">
        <v>45134</v>
      </c>
      <c r="FU30">
        <v>27659</v>
      </c>
      <c r="FW30">
        <v>65692</v>
      </c>
      <c r="FZ30">
        <v>48966</v>
      </c>
      <c r="GB30">
        <v>55043</v>
      </c>
      <c r="GD30">
        <v>73517</v>
      </c>
      <c r="GJ30">
        <v>26698</v>
      </c>
      <c r="GK30">
        <v>67483</v>
      </c>
      <c r="GN30">
        <v>60079</v>
      </c>
      <c r="GO30">
        <v>20604</v>
      </c>
      <c r="GQ30">
        <v>73705</v>
      </c>
    </row>
    <row r="31" spans="2:199" x14ac:dyDescent="0.25">
      <c r="B31">
        <v>74184</v>
      </c>
      <c r="H31">
        <v>52512</v>
      </c>
      <c r="I31">
        <v>31228</v>
      </c>
      <c r="J31">
        <v>23274</v>
      </c>
      <c r="K31">
        <v>17493</v>
      </c>
      <c r="L31">
        <v>28504</v>
      </c>
      <c r="O31">
        <v>15727</v>
      </c>
      <c r="Q31">
        <v>48408</v>
      </c>
      <c r="R31">
        <v>13061</v>
      </c>
      <c r="T31">
        <v>59417</v>
      </c>
      <c r="W31">
        <v>70269</v>
      </c>
      <c r="AB31">
        <v>62831</v>
      </c>
      <c r="AN31">
        <v>366690</v>
      </c>
      <c r="AO31">
        <v>60448</v>
      </c>
      <c r="AR31">
        <v>66612</v>
      </c>
      <c r="AS31">
        <v>62030</v>
      </c>
      <c r="AW31">
        <v>23366</v>
      </c>
      <c r="AY31">
        <v>74969</v>
      </c>
      <c r="BB31">
        <v>10965</v>
      </c>
      <c r="BK31">
        <v>70949</v>
      </c>
      <c r="BL31">
        <v>29625</v>
      </c>
      <c r="BM31">
        <v>63075</v>
      </c>
      <c r="BO31">
        <v>8892</v>
      </c>
      <c r="CA31">
        <v>40235</v>
      </c>
      <c r="CB31">
        <v>59035</v>
      </c>
      <c r="CC31">
        <v>20148</v>
      </c>
      <c r="CI31">
        <v>62530</v>
      </c>
      <c r="CM31">
        <v>913244</v>
      </c>
      <c r="CS31">
        <v>119529</v>
      </c>
      <c r="CX31">
        <v>59890</v>
      </c>
      <c r="CY31">
        <v>50286</v>
      </c>
      <c r="DA31">
        <v>18419</v>
      </c>
      <c r="DB31">
        <v>58427</v>
      </c>
      <c r="DD31">
        <v>57438</v>
      </c>
      <c r="DF31">
        <v>50965</v>
      </c>
      <c r="DO31">
        <v>16761</v>
      </c>
      <c r="DP31">
        <v>714842</v>
      </c>
      <c r="DQ31">
        <v>24367</v>
      </c>
      <c r="DU31">
        <v>71104</v>
      </c>
      <c r="DV31">
        <v>45213</v>
      </c>
      <c r="DX31">
        <v>63111</v>
      </c>
      <c r="EA31">
        <v>34116</v>
      </c>
      <c r="EC31">
        <v>43244</v>
      </c>
      <c r="EE31">
        <v>164111</v>
      </c>
      <c r="EI31">
        <v>13783</v>
      </c>
      <c r="EJ31">
        <v>8944</v>
      </c>
      <c r="EL31">
        <v>55530</v>
      </c>
      <c r="EN31">
        <v>52567</v>
      </c>
      <c r="EQ31">
        <v>68028</v>
      </c>
      <c r="EY31">
        <v>63767</v>
      </c>
      <c r="EZ31">
        <v>52614</v>
      </c>
      <c r="FE31">
        <v>64877</v>
      </c>
      <c r="FI31">
        <v>54824</v>
      </c>
      <c r="FJ31">
        <v>28536</v>
      </c>
      <c r="FK31">
        <v>58818</v>
      </c>
      <c r="FP31">
        <v>19500</v>
      </c>
      <c r="FS31">
        <v>45135</v>
      </c>
      <c r="FU31">
        <v>27716</v>
      </c>
      <c r="FW31">
        <v>67350</v>
      </c>
      <c r="FZ31">
        <v>49048</v>
      </c>
      <c r="GB31">
        <v>55846</v>
      </c>
      <c r="GD31">
        <v>113249</v>
      </c>
      <c r="GJ31">
        <v>28647</v>
      </c>
      <c r="GK31">
        <v>67489</v>
      </c>
      <c r="GN31">
        <v>60106</v>
      </c>
      <c r="GO31">
        <v>20656</v>
      </c>
      <c r="GQ31">
        <v>73706</v>
      </c>
    </row>
    <row r="32" spans="2:199" x14ac:dyDescent="0.25">
      <c r="B32">
        <v>74214</v>
      </c>
      <c r="H32">
        <v>52520</v>
      </c>
      <c r="I32">
        <v>31229</v>
      </c>
      <c r="J32">
        <v>28312</v>
      </c>
      <c r="K32">
        <v>18802</v>
      </c>
      <c r="L32">
        <v>28687</v>
      </c>
      <c r="O32">
        <v>15901</v>
      </c>
      <c r="Q32">
        <v>52809</v>
      </c>
      <c r="R32">
        <v>13428</v>
      </c>
      <c r="T32">
        <v>60721</v>
      </c>
      <c r="W32">
        <v>70270</v>
      </c>
      <c r="AB32">
        <v>65516</v>
      </c>
      <c r="AN32">
        <v>812589</v>
      </c>
      <c r="AO32">
        <v>60450</v>
      </c>
      <c r="AR32">
        <v>68594</v>
      </c>
      <c r="AS32">
        <v>493759</v>
      </c>
      <c r="AW32">
        <v>24708</v>
      </c>
      <c r="AY32">
        <v>121368</v>
      </c>
      <c r="BB32">
        <v>10967</v>
      </c>
      <c r="BK32">
        <v>71102</v>
      </c>
      <c r="BL32">
        <v>30746</v>
      </c>
      <c r="BM32">
        <v>63077</v>
      </c>
      <c r="BO32">
        <v>9043</v>
      </c>
      <c r="CA32">
        <v>41215</v>
      </c>
      <c r="CB32">
        <v>63617</v>
      </c>
      <c r="CC32">
        <v>21177</v>
      </c>
      <c r="CI32">
        <v>62638</v>
      </c>
      <c r="CS32">
        <v>164582</v>
      </c>
      <c r="CX32">
        <v>64314</v>
      </c>
      <c r="CY32">
        <v>50442</v>
      </c>
      <c r="DA32">
        <v>18617</v>
      </c>
      <c r="DB32">
        <v>60116</v>
      </c>
      <c r="DD32">
        <v>60293</v>
      </c>
      <c r="DF32">
        <v>50972</v>
      </c>
      <c r="DO32">
        <v>17452</v>
      </c>
      <c r="DP32">
        <v>741637</v>
      </c>
      <c r="DQ32">
        <v>24368</v>
      </c>
      <c r="DU32">
        <v>71220</v>
      </c>
      <c r="DV32">
        <v>48118</v>
      </c>
      <c r="DX32">
        <v>63112</v>
      </c>
      <c r="EA32">
        <v>34299</v>
      </c>
      <c r="EC32">
        <v>43569</v>
      </c>
      <c r="EE32">
        <v>271585</v>
      </c>
      <c r="EI32">
        <v>14752</v>
      </c>
      <c r="EJ32">
        <v>9682</v>
      </c>
      <c r="EL32">
        <v>55781</v>
      </c>
      <c r="EN32">
        <v>52577</v>
      </c>
      <c r="EQ32">
        <v>68844</v>
      </c>
      <c r="EY32">
        <v>64101</v>
      </c>
      <c r="EZ32">
        <v>55807</v>
      </c>
      <c r="FE32">
        <v>65111</v>
      </c>
      <c r="FI32">
        <v>55484</v>
      </c>
      <c r="FJ32">
        <v>29689</v>
      </c>
      <c r="FK32">
        <v>59377</v>
      </c>
      <c r="FP32">
        <v>21008</v>
      </c>
      <c r="FS32">
        <v>45139</v>
      </c>
      <c r="FU32">
        <v>28937</v>
      </c>
      <c r="FW32">
        <v>68537</v>
      </c>
      <c r="FZ32">
        <v>51964</v>
      </c>
      <c r="GB32">
        <v>56909</v>
      </c>
      <c r="GD32">
        <v>427849</v>
      </c>
      <c r="GJ32">
        <v>28648</v>
      </c>
      <c r="GK32">
        <v>67589</v>
      </c>
      <c r="GN32">
        <v>60108</v>
      </c>
      <c r="GO32">
        <v>22096</v>
      </c>
      <c r="GQ32">
        <v>73708</v>
      </c>
    </row>
    <row r="33" spans="2:199" x14ac:dyDescent="0.25">
      <c r="B33">
        <v>74446</v>
      </c>
      <c r="H33">
        <v>52531</v>
      </c>
      <c r="I33">
        <v>31242</v>
      </c>
      <c r="J33">
        <v>31410</v>
      </c>
      <c r="K33">
        <v>18803</v>
      </c>
      <c r="L33">
        <v>33065</v>
      </c>
      <c r="O33">
        <v>16690</v>
      </c>
      <c r="Q33">
        <v>61630</v>
      </c>
      <c r="R33">
        <v>15588</v>
      </c>
      <c r="T33">
        <v>60724</v>
      </c>
      <c r="W33">
        <v>70474</v>
      </c>
      <c r="AB33">
        <v>65519</v>
      </c>
      <c r="AN33">
        <v>812640</v>
      </c>
      <c r="AO33">
        <v>61083</v>
      </c>
      <c r="AR33">
        <v>72761</v>
      </c>
      <c r="AW33">
        <v>25711</v>
      </c>
      <c r="AY33">
        <v>414292</v>
      </c>
      <c r="BB33">
        <v>10968</v>
      </c>
      <c r="BK33">
        <v>71206</v>
      </c>
      <c r="BL33">
        <v>31315</v>
      </c>
      <c r="BM33">
        <v>63720</v>
      </c>
      <c r="BO33">
        <v>9279</v>
      </c>
      <c r="CA33">
        <v>41217</v>
      </c>
      <c r="CB33">
        <v>64083</v>
      </c>
      <c r="CC33">
        <v>21381</v>
      </c>
      <c r="CI33">
        <v>63285</v>
      </c>
      <c r="CS33">
        <v>218644</v>
      </c>
      <c r="CX33">
        <v>66860</v>
      </c>
      <c r="CY33">
        <v>51518</v>
      </c>
      <c r="DA33">
        <v>18656</v>
      </c>
      <c r="DB33">
        <v>60119</v>
      </c>
      <c r="DD33">
        <v>60878</v>
      </c>
      <c r="DF33">
        <v>50987</v>
      </c>
      <c r="DO33">
        <v>17978</v>
      </c>
      <c r="DP33">
        <v>768423</v>
      </c>
      <c r="DQ33">
        <v>24369</v>
      </c>
      <c r="DU33">
        <v>71225</v>
      </c>
      <c r="DV33">
        <v>48571</v>
      </c>
      <c r="DX33">
        <v>65221</v>
      </c>
      <c r="EA33">
        <v>34807</v>
      </c>
      <c r="EC33">
        <v>43855</v>
      </c>
      <c r="EE33">
        <v>540252</v>
      </c>
      <c r="EI33">
        <v>14912</v>
      </c>
      <c r="EJ33">
        <v>9683</v>
      </c>
      <c r="EL33">
        <v>58939</v>
      </c>
      <c r="EN33">
        <v>54106</v>
      </c>
      <c r="EQ33">
        <v>70756</v>
      </c>
      <c r="EY33">
        <v>65200</v>
      </c>
      <c r="EZ33">
        <v>56290</v>
      </c>
      <c r="FE33">
        <v>65839</v>
      </c>
      <c r="FI33">
        <v>55607</v>
      </c>
      <c r="FJ33">
        <v>29693</v>
      </c>
      <c r="FK33">
        <v>61212</v>
      </c>
      <c r="FP33">
        <v>21800</v>
      </c>
      <c r="FS33">
        <v>45142</v>
      </c>
      <c r="FU33">
        <v>28938</v>
      </c>
      <c r="FW33">
        <v>69740</v>
      </c>
      <c r="FZ33">
        <v>51990</v>
      </c>
      <c r="GB33">
        <v>56910</v>
      </c>
      <c r="GD33">
        <v>427856</v>
      </c>
      <c r="GJ33">
        <v>28649</v>
      </c>
      <c r="GK33">
        <v>67590</v>
      </c>
      <c r="GN33">
        <v>62090</v>
      </c>
      <c r="GO33">
        <v>23451</v>
      </c>
      <c r="GQ33">
        <v>73710</v>
      </c>
    </row>
    <row r="34" spans="2:199" x14ac:dyDescent="0.25">
      <c r="B34">
        <v>74451</v>
      </c>
      <c r="H34">
        <v>52532</v>
      </c>
      <c r="I34">
        <v>31247</v>
      </c>
      <c r="J34">
        <v>31474</v>
      </c>
      <c r="K34">
        <v>18805</v>
      </c>
      <c r="L34">
        <v>34030</v>
      </c>
      <c r="O34">
        <v>16888</v>
      </c>
      <c r="Q34">
        <v>66790</v>
      </c>
      <c r="R34">
        <v>15748</v>
      </c>
      <c r="T34">
        <v>60728</v>
      </c>
      <c r="W34">
        <v>77693</v>
      </c>
      <c r="AB34">
        <v>69195</v>
      </c>
      <c r="AN34">
        <v>893479</v>
      </c>
      <c r="AO34">
        <v>61281</v>
      </c>
      <c r="AR34">
        <v>72805</v>
      </c>
      <c r="AW34">
        <v>26832</v>
      </c>
      <c r="AY34">
        <v>736892</v>
      </c>
      <c r="BB34">
        <v>11702</v>
      </c>
      <c r="BK34">
        <v>72426</v>
      </c>
      <c r="BL34">
        <v>34512</v>
      </c>
      <c r="BM34">
        <v>63739</v>
      </c>
      <c r="BO34">
        <v>9502</v>
      </c>
      <c r="CA34">
        <v>41218</v>
      </c>
      <c r="CB34">
        <v>65639</v>
      </c>
      <c r="CC34">
        <v>21865</v>
      </c>
      <c r="CI34">
        <v>63388</v>
      </c>
      <c r="CS34">
        <v>275586</v>
      </c>
      <c r="CX34">
        <v>67414</v>
      </c>
      <c r="CY34">
        <v>51784</v>
      </c>
      <c r="DA34">
        <v>18903</v>
      </c>
      <c r="DB34">
        <v>60122</v>
      </c>
      <c r="DD34">
        <v>60938</v>
      </c>
      <c r="DF34">
        <v>50991</v>
      </c>
      <c r="DO34">
        <v>18084</v>
      </c>
      <c r="DP34">
        <v>815819</v>
      </c>
      <c r="DQ34">
        <v>24370</v>
      </c>
      <c r="DU34">
        <v>71227</v>
      </c>
      <c r="DV34">
        <v>48574</v>
      </c>
      <c r="DX34">
        <v>65751</v>
      </c>
      <c r="EA34">
        <v>34809</v>
      </c>
      <c r="EC34">
        <v>43993</v>
      </c>
      <c r="EI34">
        <v>15956</v>
      </c>
      <c r="EJ34">
        <v>9939</v>
      </c>
      <c r="EL34">
        <v>59320</v>
      </c>
      <c r="EN34">
        <v>57570</v>
      </c>
      <c r="EQ34">
        <v>72300</v>
      </c>
      <c r="EY34">
        <v>65295</v>
      </c>
      <c r="EZ34">
        <v>57674</v>
      </c>
      <c r="FE34">
        <v>66402</v>
      </c>
      <c r="FI34">
        <v>56679</v>
      </c>
      <c r="FJ34">
        <v>29695</v>
      </c>
      <c r="FK34">
        <v>61351</v>
      </c>
      <c r="FP34">
        <v>22558</v>
      </c>
      <c r="FS34">
        <v>45144</v>
      </c>
      <c r="FU34">
        <v>29373</v>
      </c>
      <c r="FW34">
        <v>69751</v>
      </c>
      <c r="FZ34">
        <v>52322</v>
      </c>
      <c r="GB34">
        <v>57405</v>
      </c>
      <c r="GD34">
        <v>478727</v>
      </c>
      <c r="GJ34">
        <v>33706</v>
      </c>
      <c r="GK34">
        <v>67592</v>
      </c>
      <c r="GN34">
        <v>62550</v>
      </c>
      <c r="GO34">
        <v>24834</v>
      </c>
      <c r="GQ34">
        <v>73711</v>
      </c>
    </row>
    <row r="35" spans="2:199" x14ac:dyDescent="0.25">
      <c r="B35">
        <v>820380</v>
      </c>
      <c r="H35">
        <v>53637</v>
      </c>
      <c r="I35">
        <v>35868</v>
      </c>
      <c r="J35">
        <v>31823</v>
      </c>
      <c r="K35">
        <v>18806</v>
      </c>
      <c r="L35">
        <v>34772</v>
      </c>
      <c r="O35">
        <v>17213</v>
      </c>
      <c r="Q35">
        <v>68161</v>
      </c>
      <c r="R35">
        <v>15794</v>
      </c>
      <c r="T35">
        <v>60779</v>
      </c>
      <c r="W35">
        <v>583062</v>
      </c>
      <c r="AB35">
        <v>69320</v>
      </c>
      <c r="AN35">
        <v>893560</v>
      </c>
      <c r="AO35">
        <v>62184</v>
      </c>
      <c r="AW35">
        <v>26889</v>
      </c>
      <c r="AY35">
        <v>740369</v>
      </c>
      <c r="BB35">
        <v>11715</v>
      </c>
      <c r="BK35">
        <v>72427</v>
      </c>
      <c r="BL35">
        <v>39894</v>
      </c>
      <c r="BM35">
        <v>63768</v>
      </c>
      <c r="BO35">
        <v>9503</v>
      </c>
      <c r="CA35">
        <v>42040</v>
      </c>
      <c r="CB35">
        <v>68118</v>
      </c>
      <c r="CC35">
        <v>22315</v>
      </c>
      <c r="CI35">
        <v>63392</v>
      </c>
      <c r="CS35">
        <v>312801</v>
      </c>
      <c r="CX35">
        <v>67857</v>
      </c>
      <c r="CY35">
        <v>52088</v>
      </c>
      <c r="DA35">
        <v>19828</v>
      </c>
      <c r="DB35">
        <v>62877</v>
      </c>
      <c r="DD35">
        <v>61191</v>
      </c>
      <c r="DF35">
        <v>50998</v>
      </c>
      <c r="DO35">
        <v>19632</v>
      </c>
      <c r="DP35">
        <v>815820</v>
      </c>
      <c r="DQ35">
        <v>24372</v>
      </c>
      <c r="DU35">
        <v>73491</v>
      </c>
      <c r="DV35">
        <v>48689</v>
      </c>
      <c r="DX35">
        <v>65771</v>
      </c>
      <c r="EA35">
        <v>39995</v>
      </c>
      <c r="EC35">
        <v>44504</v>
      </c>
      <c r="EI35">
        <v>16290</v>
      </c>
      <c r="EJ35">
        <v>10173</v>
      </c>
      <c r="EL35">
        <v>60094</v>
      </c>
      <c r="EN35">
        <v>61374</v>
      </c>
      <c r="EQ35">
        <v>73079</v>
      </c>
      <c r="EY35">
        <v>65377</v>
      </c>
      <c r="EZ35">
        <v>57676</v>
      </c>
      <c r="FE35">
        <v>68308</v>
      </c>
      <c r="FI35">
        <v>57377</v>
      </c>
      <c r="FJ35">
        <v>30225</v>
      </c>
      <c r="FK35">
        <v>61721</v>
      </c>
      <c r="FP35">
        <v>22735</v>
      </c>
      <c r="FS35">
        <v>45337</v>
      </c>
      <c r="FU35">
        <v>29375</v>
      </c>
      <c r="FW35">
        <v>69875</v>
      </c>
      <c r="FZ35">
        <v>52338</v>
      </c>
      <c r="GB35">
        <v>58637</v>
      </c>
      <c r="GJ35">
        <v>35204</v>
      </c>
      <c r="GK35">
        <v>67594</v>
      </c>
      <c r="GN35">
        <v>62579</v>
      </c>
      <c r="GO35">
        <v>25184</v>
      </c>
      <c r="GQ35">
        <v>73722</v>
      </c>
    </row>
    <row r="36" spans="2:199" x14ac:dyDescent="0.25">
      <c r="H36">
        <v>56396</v>
      </c>
      <c r="I36">
        <v>35870</v>
      </c>
      <c r="J36">
        <v>33318</v>
      </c>
      <c r="K36">
        <v>18807</v>
      </c>
      <c r="L36">
        <v>38593</v>
      </c>
      <c r="O36">
        <v>17214</v>
      </c>
      <c r="Q36">
        <v>68377</v>
      </c>
      <c r="R36">
        <v>17947</v>
      </c>
      <c r="T36">
        <v>61332</v>
      </c>
      <c r="W36">
        <v>887976</v>
      </c>
      <c r="AB36">
        <v>69324</v>
      </c>
      <c r="AN36">
        <v>893834</v>
      </c>
      <c r="AO36">
        <v>62974</v>
      </c>
      <c r="AW36">
        <v>27428</v>
      </c>
      <c r="AY36">
        <v>765188</v>
      </c>
      <c r="BB36">
        <v>11716</v>
      </c>
      <c r="BL36">
        <v>39895</v>
      </c>
      <c r="BM36">
        <v>64134</v>
      </c>
      <c r="BO36">
        <v>9504</v>
      </c>
      <c r="CA36">
        <v>42332</v>
      </c>
      <c r="CB36">
        <v>68385</v>
      </c>
      <c r="CC36">
        <v>23891</v>
      </c>
      <c r="CI36">
        <v>63400</v>
      </c>
      <c r="CS36">
        <v>322586</v>
      </c>
      <c r="CX36">
        <v>69003</v>
      </c>
      <c r="CY36">
        <v>52478</v>
      </c>
      <c r="DA36">
        <v>20629</v>
      </c>
      <c r="DB36">
        <v>63279</v>
      </c>
      <c r="DD36">
        <v>63416</v>
      </c>
      <c r="DF36">
        <v>51023</v>
      </c>
      <c r="DO36">
        <v>21809</v>
      </c>
      <c r="DP36">
        <v>815821</v>
      </c>
      <c r="DQ36">
        <v>25961</v>
      </c>
      <c r="DV36">
        <v>48691</v>
      </c>
      <c r="DX36">
        <v>65773</v>
      </c>
      <c r="EA36">
        <v>41220</v>
      </c>
      <c r="EC36">
        <v>44924</v>
      </c>
      <c r="EI36">
        <v>16292</v>
      </c>
      <c r="EJ36">
        <v>10506</v>
      </c>
      <c r="EL36">
        <v>60236</v>
      </c>
      <c r="EN36">
        <v>63196</v>
      </c>
      <c r="EQ36">
        <v>74106</v>
      </c>
      <c r="EY36">
        <v>67204</v>
      </c>
      <c r="EZ36">
        <v>57938</v>
      </c>
      <c r="FE36">
        <v>68310</v>
      </c>
      <c r="FI36">
        <v>57379</v>
      </c>
      <c r="FJ36">
        <v>31696</v>
      </c>
      <c r="FK36">
        <v>62247</v>
      </c>
      <c r="FP36">
        <v>22924</v>
      </c>
      <c r="FS36">
        <v>45773</v>
      </c>
      <c r="FU36">
        <v>30452</v>
      </c>
      <c r="FW36">
        <v>70490</v>
      </c>
      <c r="FZ36">
        <v>53168</v>
      </c>
      <c r="GB36">
        <v>59452</v>
      </c>
      <c r="GJ36">
        <v>37086</v>
      </c>
      <c r="GK36">
        <v>67595</v>
      </c>
      <c r="GN36">
        <v>62590</v>
      </c>
      <c r="GO36">
        <v>25417</v>
      </c>
      <c r="GQ36">
        <v>73723</v>
      </c>
    </row>
    <row r="37" spans="2:199" x14ac:dyDescent="0.25">
      <c r="H37">
        <v>56510</v>
      </c>
      <c r="I37">
        <v>35918</v>
      </c>
      <c r="J37">
        <v>33320</v>
      </c>
      <c r="K37">
        <v>18808</v>
      </c>
      <c r="L37">
        <v>39865</v>
      </c>
      <c r="O37">
        <v>17215</v>
      </c>
      <c r="Q37">
        <v>71231</v>
      </c>
      <c r="R37">
        <v>17948</v>
      </c>
      <c r="T37">
        <v>64483</v>
      </c>
      <c r="AB37">
        <v>69389</v>
      </c>
      <c r="AO37">
        <v>63093</v>
      </c>
      <c r="AW37">
        <v>27455</v>
      </c>
      <c r="AY37">
        <v>765190</v>
      </c>
      <c r="BB37">
        <v>11717</v>
      </c>
      <c r="BL37">
        <v>43343</v>
      </c>
      <c r="BM37">
        <v>66013</v>
      </c>
      <c r="BO37">
        <v>10801</v>
      </c>
      <c r="CA37">
        <v>42333</v>
      </c>
      <c r="CB37">
        <v>69462</v>
      </c>
      <c r="CC37">
        <v>26459</v>
      </c>
      <c r="CI37">
        <v>64840</v>
      </c>
      <c r="CS37">
        <v>487132</v>
      </c>
      <c r="CX37">
        <v>69662</v>
      </c>
      <c r="CY37">
        <v>52931</v>
      </c>
      <c r="DA37">
        <v>20921</v>
      </c>
      <c r="DB37">
        <v>63431</v>
      </c>
      <c r="DD37">
        <v>64478</v>
      </c>
      <c r="DF37">
        <v>51304</v>
      </c>
      <c r="DO37">
        <v>21882</v>
      </c>
      <c r="DP37">
        <v>815823</v>
      </c>
      <c r="DQ37">
        <v>26081</v>
      </c>
      <c r="DV37">
        <v>49779</v>
      </c>
      <c r="DX37">
        <v>66391</v>
      </c>
      <c r="EA37">
        <v>46790</v>
      </c>
      <c r="EC37">
        <v>45341</v>
      </c>
      <c r="EI37">
        <v>16942</v>
      </c>
      <c r="EJ37">
        <v>10825</v>
      </c>
      <c r="EL37">
        <v>62008</v>
      </c>
      <c r="EN37">
        <v>64404</v>
      </c>
      <c r="EQ37">
        <v>74276</v>
      </c>
      <c r="EY37">
        <v>68670</v>
      </c>
      <c r="EZ37">
        <v>57939</v>
      </c>
      <c r="FE37">
        <v>69826</v>
      </c>
      <c r="FI37">
        <v>57796</v>
      </c>
      <c r="FJ37">
        <v>32279</v>
      </c>
      <c r="FK37">
        <v>62253</v>
      </c>
      <c r="FP37">
        <v>23295</v>
      </c>
      <c r="FS37">
        <v>45929</v>
      </c>
      <c r="FU37">
        <v>30568</v>
      </c>
      <c r="FW37">
        <v>70494</v>
      </c>
      <c r="FZ37">
        <v>53177</v>
      </c>
      <c r="GB37">
        <v>60306</v>
      </c>
      <c r="GJ37">
        <v>40521</v>
      </c>
      <c r="GK37">
        <v>68938</v>
      </c>
      <c r="GN37">
        <v>63079</v>
      </c>
      <c r="GO37">
        <v>25805</v>
      </c>
      <c r="GQ37">
        <v>73725</v>
      </c>
    </row>
    <row r="38" spans="2:199" x14ac:dyDescent="0.25">
      <c r="H38">
        <v>56707</v>
      </c>
      <c r="I38">
        <v>35920</v>
      </c>
      <c r="J38">
        <v>34721</v>
      </c>
      <c r="K38">
        <v>23809</v>
      </c>
      <c r="L38">
        <v>40226</v>
      </c>
      <c r="O38">
        <v>17218</v>
      </c>
      <c r="Q38">
        <v>71416</v>
      </c>
      <c r="R38">
        <v>17949</v>
      </c>
      <c r="T38">
        <v>64590</v>
      </c>
      <c r="AB38">
        <v>69688</v>
      </c>
      <c r="AO38">
        <v>63095</v>
      </c>
      <c r="AW38">
        <v>28286</v>
      </c>
      <c r="AY38">
        <v>768570</v>
      </c>
      <c r="BB38">
        <v>13036</v>
      </c>
      <c r="BL38">
        <v>44493</v>
      </c>
      <c r="BM38">
        <v>69857</v>
      </c>
      <c r="BO38">
        <v>11094</v>
      </c>
      <c r="CA38">
        <v>42341</v>
      </c>
      <c r="CB38">
        <v>70463</v>
      </c>
      <c r="CC38">
        <v>28190</v>
      </c>
      <c r="CI38">
        <v>64841</v>
      </c>
      <c r="CS38">
        <v>603530</v>
      </c>
      <c r="CX38">
        <v>79046</v>
      </c>
      <c r="CY38">
        <v>53021</v>
      </c>
      <c r="DA38">
        <v>21210</v>
      </c>
      <c r="DB38">
        <v>63463</v>
      </c>
      <c r="DD38">
        <v>64989</v>
      </c>
      <c r="DF38">
        <v>51307</v>
      </c>
      <c r="DO38">
        <v>23433</v>
      </c>
      <c r="DQ38">
        <v>26137</v>
      </c>
      <c r="DV38">
        <v>50568</v>
      </c>
      <c r="DX38">
        <v>69070</v>
      </c>
      <c r="EA38">
        <v>48256</v>
      </c>
      <c r="EC38">
        <v>45635</v>
      </c>
      <c r="EI38">
        <v>17280</v>
      </c>
      <c r="EJ38">
        <v>11055</v>
      </c>
      <c r="EL38">
        <v>63073</v>
      </c>
      <c r="EN38">
        <v>64422</v>
      </c>
      <c r="EQ38">
        <v>145169</v>
      </c>
      <c r="EY38">
        <v>68990</v>
      </c>
      <c r="EZ38">
        <v>57944</v>
      </c>
      <c r="FE38">
        <v>70142</v>
      </c>
      <c r="FI38">
        <v>57797</v>
      </c>
      <c r="FJ38">
        <v>34416</v>
      </c>
      <c r="FK38">
        <v>64609</v>
      </c>
      <c r="FP38">
        <v>23637</v>
      </c>
      <c r="FS38">
        <v>46033</v>
      </c>
      <c r="FU38">
        <v>32776</v>
      </c>
      <c r="FW38">
        <v>71331</v>
      </c>
      <c r="FZ38">
        <v>53494</v>
      </c>
      <c r="GB38">
        <v>60696</v>
      </c>
      <c r="GJ38">
        <v>40568</v>
      </c>
      <c r="GK38">
        <v>68940</v>
      </c>
      <c r="GN38">
        <v>64341</v>
      </c>
      <c r="GO38">
        <v>25896</v>
      </c>
      <c r="GQ38">
        <v>73727</v>
      </c>
    </row>
    <row r="39" spans="2:199" x14ac:dyDescent="0.25">
      <c r="H39">
        <v>56709</v>
      </c>
      <c r="I39">
        <v>41967</v>
      </c>
      <c r="J39">
        <v>35352</v>
      </c>
      <c r="K39">
        <v>24483</v>
      </c>
      <c r="L39">
        <v>42797</v>
      </c>
      <c r="O39">
        <v>17219</v>
      </c>
      <c r="Q39">
        <v>71419</v>
      </c>
      <c r="R39">
        <v>18181</v>
      </c>
      <c r="T39">
        <v>66663</v>
      </c>
      <c r="AB39">
        <v>69691</v>
      </c>
      <c r="AO39">
        <v>64152</v>
      </c>
      <c r="AW39">
        <v>28683</v>
      </c>
      <c r="AY39">
        <v>834846</v>
      </c>
      <c r="BB39">
        <v>13264</v>
      </c>
      <c r="BL39">
        <v>44495</v>
      </c>
      <c r="BM39">
        <v>69877</v>
      </c>
      <c r="BO39">
        <v>11313</v>
      </c>
      <c r="CA39">
        <v>42342</v>
      </c>
      <c r="CB39">
        <v>70812</v>
      </c>
      <c r="CC39">
        <v>30919</v>
      </c>
      <c r="CI39">
        <v>64842</v>
      </c>
      <c r="CS39">
        <v>807115</v>
      </c>
      <c r="CX39">
        <v>127027</v>
      </c>
      <c r="CY39">
        <v>53127</v>
      </c>
      <c r="DA39">
        <v>21296</v>
      </c>
      <c r="DB39">
        <v>64041</v>
      </c>
      <c r="DD39">
        <v>65283</v>
      </c>
      <c r="DF39">
        <v>51309</v>
      </c>
      <c r="DO39">
        <v>23434</v>
      </c>
      <c r="DQ39">
        <v>26194</v>
      </c>
      <c r="DV39">
        <v>50571</v>
      </c>
      <c r="DX39">
        <v>69371</v>
      </c>
      <c r="EA39">
        <v>55976</v>
      </c>
      <c r="EC39">
        <v>46288</v>
      </c>
      <c r="EI39">
        <v>18953</v>
      </c>
      <c r="EJ39">
        <v>11244</v>
      </c>
      <c r="EL39">
        <v>63099</v>
      </c>
      <c r="EN39">
        <v>66810</v>
      </c>
      <c r="EQ39">
        <v>172403</v>
      </c>
      <c r="EY39">
        <v>69660</v>
      </c>
      <c r="EZ39">
        <v>58606</v>
      </c>
      <c r="FE39">
        <v>70579</v>
      </c>
      <c r="FI39">
        <v>57799</v>
      </c>
      <c r="FJ39">
        <v>34432</v>
      </c>
      <c r="FK39">
        <v>64992</v>
      </c>
      <c r="FP39">
        <v>24302</v>
      </c>
      <c r="FS39">
        <v>47356</v>
      </c>
      <c r="FU39">
        <v>33261</v>
      </c>
      <c r="FW39">
        <v>72309</v>
      </c>
      <c r="FZ39">
        <v>55853</v>
      </c>
      <c r="GB39">
        <v>60923</v>
      </c>
      <c r="GJ39">
        <v>40856</v>
      </c>
      <c r="GK39">
        <v>68945</v>
      </c>
      <c r="GN39">
        <v>66014</v>
      </c>
      <c r="GO39">
        <v>26364</v>
      </c>
      <c r="GQ39">
        <v>73731</v>
      </c>
    </row>
    <row r="40" spans="2:199" x14ac:dyDescent="0.25">
      <c r="H40">
        <v>56736</v>
      </c>
      <c r="I40">
        <v>41970</v>
      </c>
      <c r="J40">
        <v>35635</v>
      </c>
      <c r="K40">
        <v>25793</v>
      </c>
      <c r="L40">
        <v>43631</v>
      </c>
      <c r="O40">
        <v>17220</v>
      </c>
      <c r="Q40">
        <v>71564</v>
      </c>
      <c r="R40">
        <v>18744</v>
      </c>
      <c r="T40">
        <v>66706</v>
      </c>
      <c r="AB40">
        <v>69695</v>
      </c>
      <c r="AO40">
        <v>64625</v>
      </c>
      <c r="AW40">
        <v>29034</v>
      </c>
      <c r="BB40">
        <v>13790</v>
      </c>
      <c r="BL40">
        <v>44719</v>
      </c>
      <c r="BM40">
        <v>69892</v>
      </c>
      <c r="BO40">
        <v>11319</v>
      </c>
      <c r="CA40">
        <v>42344</v>
      </c>
      <c r="CB40">
        <v>70827</v>
      </c>
      <c r="CC40">
        <v>33233</v>
      </c>
      <c r="CI40">
        <v>64845</v>
      </c>
      <c r="CS40">
        <v>870949</v>
      </c>
      <c r="CX40">
        <v>153882</v>
      </c>
      <c r="CY40">
        <v>53429</v>
      </c>
      <c r="DA40">
        <v>22792</v>
      </c>
      <c r="DB40">
        <v>65285</v>
      </c>
      <c r="DD40">
        <v>65754</v>
      </c>
      <c r="DF40">
        <v>52630</v>
      </c>
      <c r="DO40">
        <v>23438</v>
      </c>
      <c r="DQ40">
        <v>29330</v>
      </c>
      <c r="DV40">
        <v>52375</v>
      </c>
      <c r="DX40">
        <v>70893</v>
      </c>
      <c r="EA40">
        <v>56687</v>
      </c>
      <c r="EC40">
        <v>46574</v>
      </c>
      <c r="EI40">
        <v>20362</v>
      </c>
      <c r="EJ40">
        <v>11418</v>
      </c>
      <c r="EL40">
        <v>63450</v>
      </c>
      <c r="EN40">
        <v>69193</v>
      </c>
      <c r="EQ40">
        <v>230367</v>
      </c>
      <c r="EY40">
        <v>69711</v>
      </c>
      <c r="EZ40">
        <v>59160</v>
      </c>
      <c r="FE40">
        <v>70715</v>
      </c>
      <c r="FI40">
        <v>57999</v>
      </c>
      <c r="FJ40">
        <v>34552</v>
      </c>
      <c r="FK40">
        <v>65533</v>
      </c>
      <c r="FP40">
        <v>24431</v>
      </c>
      <c r="FS40">
        <v>47588</v>
      </c>
      <c r="FU40">
        <v>34448</v>
      </c>
      <c r="FW40">
        <v>73673</v>
      </c>
      <c r="FZ40">
        <v>56082</v>
      </c>
      <c r="GB40">
        <v>63451</v>
      </c>
      <c r="GJ40">
        <v>41104</v>
      </c>
      <c r="GK40">
        <v>69769</v>
      </c>
      <c r="GN40">
        <v>66609</v>
      </c>
      <c r="GO40">
        <v>27649</v>
      </c>
      <c r="GQ40">
        <v>73733</v>
      </c>
    </row>
    <row r="41" spans="2:199" x14ac:dyDescent="0.25">
      <c r="H41">
        <v>56743</v>
      </c>
      <c r="I41">
        <v>41971</v>
      </c>
      <c r="J41">
        <v>35784</v>
      </c>
      <c r="K41">
        <v>26446</v>
      </c>
      <c r="L41">
        <v>43875</v>
      </c>
      <c r="O41">
        <v>17485</v>
      </c>
      <c r="Q41">
        <v>74537</v>
      </c>
      <c r="R41">
        <v>19960</v>
      </c>
      <c r="T41">
        <v>67215</v>
      </c>
      <c r="AB41">
        <v>70459</v>
      </c>
      <c r="AO41">
        <v>65281</v>
      </c>
      <c r="AW41">
        <v>29574</v>
      </c>
      <c r="BB41">
        <v>13791</v>
      </c>
      <c r="BL41">
        <v>44906</v>
      </c>
      <c r="BM41">
        <v>69893</v>
      </c>
      <c r="BO41">
        <v>11323</v>
      </c>
      <c r="CA41">
        <v>42381</v>
      </c>
      <c r="CB41">
        <v>70828</v>
      </c>
      <c r="CC41">
        <v>33464</v>
      </c>
      <c r="CI41">
        <v>64846</v>
      </c>
      <c r="CS41">
        <v>985812</v>
      </c>
      <c r="CX41">
        <v>171488</v>
      </c>
      <c r="CY41">
        <v>53598</v>
      </c>
      <c r="DA41">
        <v>22831</v>
      </c>
      <c r="DB41">
        <v>67064</v>
      </c>
      <c r="DD41">
        <v>65755</v>
      </c>
      <c r="DF41">
        <v>52631</v>
      </c>
      <c r="DO41">
        <v>23439</v>
      </c>
      <c r="DQ41">
        <v>29930</v>
      </c>
      <c r="DV41">
        <v>53623</v>
      </c>
      <c r="DX41">
        <v>71433</v>
      </c>
      <c r="EA41">
        <v>57689</v>
      </c>
      <c r="EC41">
        <v>46987</v>
      </c>
      <c r="EI41">
        <v>20484</v>
      </c>
      <c r="EJ41">
        <v>11469</v>
      </c>
      <c r="EL41">
        <v>65226</v>
      </c>
      <c r="EN41">
        <v>69296</v>
      </c>
      <c r="EQ41">
        <v>258699</v>
      </c>
      <c r="EY41">
        <v>69755</v>
      </c>
      <c r="EZ41">
        <v>61606</v>
      </c>
      <c r="FE41">
        <v>71823</v>
      </c>
      <c r="FI41">
        <v>59184</v>
      </c>
      <c r="FJ41">
        <v>34561</v>
      </c>
      <c r="FK41">
        <v>65540</v>
      </c>
      <c r="FP41">
        <v>25569</v>
      </c>
      <c r="FS41">
        <v>50943</v>
      </c>
      <c r="FU41">
        <v>36883</v>
      </c>
      <c r="FW41">
        <v>74580</v>
      </c>
      <c r="FZ41">
        <v>58954</v>
      </c>
      <c r="GB41">
        <v>63452</v>
      </c>
      <c r="GJ41">
        <v>44145</v>
      </c>
      <c r="GK41">
        <v>71393</v>
      </c>
      <c r="GN41">
        <v>67095</v>
      </c>
      <c r="GO41">
        <v>29614</v>
      </c>
    </row>
    <row r="42" spans="2:199" x14ac:dyDescent="0.25">
      <c r="H42">
        <v>56948</v>
      </c>
      <c r="I42">
        <v>41972</v>
      </c>
      <c r="J42">
        <v>36142</v>
      </c>
      <c r="K42">
        <v>28111</v>
      </c>
      <c r="L42">
        <v>43951</v>
      </c>
      <c r="O42">
        <v>17522</v>
      </c>
      <c r="Q42">
        <v>102439</v>
      </c>
      <c r="R42">
        <v>20367</v>
      </c>
      <c r="T42">
        <v>67218</v>
      </c>
      <c r="AO42">
        <v>66281</v>
      </c>
      <c r="AW42">
        <v>29815</v>
      </c>
      <c r="BB42">
        <v>13888</v>
      </c>
      <c r="BL42">
        <v>50857</v>
      </c>
      <c r="BM42">
        <v>69894</v>
      </c>
      <c r="BO42">
        <v>11328</v>
      </c>
      <c r="CA42">
        <v>42438</v>
      </c>
      <c r="CB42">
        <v>70869</v>
      </c>
      <c r="CC42">
        <v>34318</v>
      </c>
      <c r="CI42">
        <v>64856</v>
      </c>
      <c r="CX42">
        <v>175430</v>
      </c>
      <c r="CY42">
        <v>54269</v>
      </c>
      <c r="DA42">
        <v>23068</v>
      </c>
      <c r="DB42">
        <v>74307</v>
      </c>
      <c r="DD42">
        <v>67660</v>
      </c>
      <c r="DF42">
        <v>52633</v>
      </c>
      <c r="DO42">
        <v>24851</v>
      </c>
      <c r="DQ42">
        <v>29931</v>
      </c>
      <c r="DV42">
        <v>55084</v>
      </c>
      <c r="DX42">
        <v>72599</v>
      </c>
      <c r="EA42">
        <v>58508</v>
      </c>
      <c r="EC42">
        <v>47268</v>
      </c>
      <c r="EI42">
        <v>22989</v>
      </c>
      <c r="EJ42">
        <v>11500</v>
      </c>
      <c r="EL42">
        <v>65500</v>
      </c>
      <c r="EN42">
        <v>69297</v>
      </c>
      <c r="EQ42">
        <v>298117</v>
      </c>
      <c r="EY42">
        <v>70576</v>
      </c>
      <c r="EZ42">
        <v>61607</v>
      </c>
      <c r="FE42">
        <v>72296</v>
      </c>
      <c r="FI42">
        <v>59188</v>
      </c>
      <c r="FJ42">
        <v>34722</v>
      </c>
      <c r="FK42">
        <v>65760</v>
      </c>
      <c r="FP42">
        <v>26134</v>
      </c>
      <c r="FS42">
        <v>51014</v>
      </c>
      <c r="FU42">
        <v>36884</v>
      </c>
      <c r="FW42">
        <v>340346</v>
      </c>
      <c r="FZ42">
        <v>59426</v>
      </c>
      <c r="GB42">
        <v>63454</v>
      </c>
      <c r="GJ42">
        <v>44595</v>
      </c>
      <c r="GK42">
        <v>71396</v>
      </c>
      <c r="GN42">
        <v>68113</v>
      </c>
      <c r="GO42">
        <v>31380</v>
      </c>
    </row>
    <row r="43" spans="2:199" x14ac:dyDescent="0.25">
      <c r="H43">
        <v>56971</v>
      </c>
      <c r="I43">
        <v>41973</v>
      </c>
      <c r="J43">
        <v>37155</v>
      </c>
      <c r="K43">
        <v>28112</v>
      </c>
      <c r="L43">
        <v>43958</v>
      </c>
      <c r="O43">
        <v>18060</v>
      </c>
      <c r="Q43">
        <v>155051</v>
      </c>
      <c r="R43">
        <v>20749</v>
      </c>
      <c r="T43">
        <v>68089</v>
      </c>
      <c r="AO43">
        <v>68015</v>
      </c>
      <c r="AW43">
        <v>30353</v>
      </c>
      <c r="BB43">
        <v>14156</v>
      </c>
      <c r="BL43">
        <v>51876</v>
      </c>
      <c r="BM43">
        <v>96065</v>
      </c>
      <c r="BO43">
        <v>12179</v>
      </c>
      <c r="CA43">
        <v>42449</v>
      </c>
      <c r="CB43">
        <v>70871</v>
      </c>
      <c r="CC43">
        <v>35570</v>
      </c>
      <c r="CI43">
        <v>64932</v>
      </c>
      <c r="CX43">
        <v>288670</v>
      </c>
      <c r="CY43">
        <v>54270</v>
      </c>
      <c r="DA43">
        <v>24923</v>
      </c>
      <c r="DD43">
        <v>67946</v>
      </c>
      <c r="DF43">
        <v>52638</v>
      </c>
      <c r="DO43">
        <v>25047</v>
      </c>
      <c r="DQ43">
        <v>30251</v>
      </c>
      <c r="DV43">
        <v>55860</v>
      </c>
      <c r="DX43">
        <v>72639</v>
      </c>
      <c r="EA43">
        <v>59356</v>
      </c>
      <c r="EC43">
        <v>47843</v>
      </c>
      <c r="EI43">
        <v>23626</v>
      </c>
      <c r="EJ43">
        <v>11502</v>
      </c>
      <c r="EL43">
        <v>65502</v>
      </c>
      <c r="EN43">
        <v>69298</v>
      </c>
      <c r="EQ43">
        <v>299404</v>
      </c>
      <c r="EY43">
        <v>70943</v>
      </c>
      <c r="EZ43">
        <v>62387</v>
      </c>
      <c r="FE43">
        <v>74062</v>
      </c>
      <c r="FI43">
        <v>59189</v>
      </c>
      <c r="FJ43">
        <v>34723</v>
      </c>
      <c r="FK43">
        <v>65761</v>
      </c>
      <c r="FP43">
        <v>26439</v>
      </c>
      <c r="FS43">
        <v>51186</v>
      </c>
      <c r="FU43">
        <v>36885</v>
      </c>
      <c r="FW43">
        <v>536508</v>
      </c>
      <c r="FZ43">
        <v>59640</v>
      </c>
      <c r="GB43">
        <v>64714</v>
      </c>
      <c r="GJ43">
        <v>45226</v>
      </c>
      <c r="GK43">
        <v>71425</v>
      </c>
      <c r="GN43">
        <v>68823</v>
      </c>
      <c r="GO43">
        <v>31419</v>
      </c>
    </row>
    <row r="44" spans="2:199" x14ac:dyDescent="0.25">
      <c r="H44">
        <v>57076</v>
      </c>
      <c r="I44">
        <v>41983</v>
      </c>
      <c r="J44">
        <v>37528</v>
      </c>
      <c r="K44">
        <v>29627</v>
      </c>
      <c r="L44">
        <v>43959</v>
      </c>
      <c r="O44">
        <v>18097</v>
      </c>
      <c r="Q44">
        <v>157586</v>
      </c>
      <c r="R44">
        <v>22301</v>
      </c>
      <c r="T44">
        <v>68095</v>
      </c>
      <c r="AO44">
        <v>69697</v>
      </c>
      <c r="AW44">
        <v>32957</v>
      </c>
      <c r="BB44">
        <v>14244</v>
      </c>
      <c r="BL44">
        <v>53852</v>
      </c>
      <c r="BM44">
        <v>99218</v>
      </c>
      <c r="BO44">
        <v>12180</v>
      </c>
      <c r="CA44">
        <v>43851</v>
      </c>
      <c r="CB44">
        <v>71816</v>
      </c>
      <c r="CC44">
        <v>36322</v>
      </c>
      <c r="CI44">
        <v>64933</v>
      </c>
      <c r="CX44">
        <v>301507</v>
      </c>
      <c r="CY44">
        <v>54274</v>
      </c>
      <c r="DA44">
        <v>25562</v>
      </c>
      <c r="DD44">
        <v>68271</v>
      </c>
      <c r="DF44">
        <v>52639</v>
      </c>
      <c r="DO44">
        <v>26324</v>
      </c>
      <c r="DQ44">
        <v>30253</v>
      </c>
      <c r="DV44">
        <v>58301</v>
      </c>
      <c r="DX44">
        <v>72640</v>
      </c>
      <c r="EA44">
        <v>59695</v>
      </c>
      <c r="EC44">
        <v>47844</v>
      </c>
      <c r="EI44">
        <v>24248</v>
      </c>
      <c r="EJ44">
        <v>11777</v>
      </c>
      <c r="EL44">
        <v>67613</v>
      </c>
      <c r="EN44">
        <v>69299</v>
      </c>
      <c r="EQ44">
        <v>384529</v>
      </c>
      <c r="EY44">
        <v>70947</v>
      </c>
      <c r="EZ44">
        <v>62391</v>
      </c>
      <c r="FE44">
        <v>74232</v>
      </c>
      <c r="FI44">
        <v>59902</v>
      </c>
      <c r="FJ44">
        <v>36097</v>
      </c>
      <c r="FK44">
        <v>65795</v>
      </c>
      <c r="FP44">
        <v>26812</v>
      </c>
      <c r="FS44">
        <v>51193</v>
      </c>
      <c r="FU44">
        <v>36886</v>
      </c>
      <c r="FW44">
        <v>842740</v>
      </c>
      <c r="FZ44">
        <v>59657</v>
      </c>
      <c r="GB44">
        <v>64716</v>
      </c>
      <c r="GJ44">
        <v>45330</v>
      </c>
      <c r="GK44">
        <v>71426</v>
      </c>
      <c r="GN44">
        <v>69666</v>
      </c>
      <c r="GO44">
        <v>32897</v>
      </c>
    </row>
    <row r="45" spans="2:199" x14ac:dyDescent="0.25">
      <c r="H45">
        <v>57383</v>
      </c>
      <c r="I45">
        <v>41985</v>
      </c>
      <c r="J45">
        <v>37843</v>
      </c>
      <c r="K45">
        <v>29647</v>
      </c>
      <c r="L45">
        <v>48922</v>
      </c>
      <c r="O45">
        <v>18326</v>
      </c>
      <c r="Q45">
        <v>257170</v>
      </c>
      <c r="R45">
        <v>23899</v>
      </c>
      <c r="T45">
        <v>68361</v>
      </c>
      <c r="AO45">
        <v>70693</v>
      </c>
      <c r="AW45">
        <v>32960</v>
      </c>
      <c r="BB45">
        <v>14407</v>
      </c>
      <c r="BL45">
        <v>58607</v>
      </c>
      <c r="BM45">
        <v>223552</v>
      </c>
      <c r="BO45">
        <v>12181</v>
      </c>
      <c r="CA45">
        <v>44608</v>
      </c>
      <c r="CB45">
        <v>71827</v>
      </c>
      <c r="CC45">
        <v>39045</v>
      </c>
      <c r="CI45">
        <v>64934</v>
      </c>
      <c r="CX45">
        <v>341875</v>
      </c>
      <c r="CY45">
        <v>54275</v>
      </c>
      <c r="DA45">
        <v>25697</v>
      </c>
      <c r="DD45">
        <v>68295</v>
      </c>
      <c r="DF45">
        <v>52640</v>
      </c>
      <c r="DO45">
        <v>27517</v>
      </c>
      <c r="DQ45">
        <v>31548</v>
      </c>
      <c r="DV45">
        <v>58453</v>
      </c>
      <c r="DX45">
        <v>72682</v>
      </c>
      <c r="EA45">
        <v>59758</v>
      </c>
      <c r="EC45">
        <v>48194</v>
      </c>
      <c r="EI45">
        <v>25476</v>
      </c>
      <c r="EJ45">
        <v>12184</v>
      </c>
      <c r="EL45">
        <v>68706</v>
      </c>
      <c r="EN45">
        <v>69300</v>
      </c>
      <c r="EQ45">
        <v>444190</v>
      </c>
      <c r="EY45">
        <v>71519</v>
      </c>
      <c r="EZ45">
        <v>63012</v>
      </c>
      <c r="FE45">
        <v>207431</v>
      </c>
      <c r="FI45">
        <v>60152</v>
      </c>
      <c r="FJ45">
        <v>36148</v>
      </c>
      <c r="FK45">
        <v>65941</v>
      </c>
      <c r="FP45">
        <v>27235</v>
      </c>
      <c r="FS45">
        <v>51510</v>
      </c>
      <c r="FU45">
        <v>36966</v>
      </c>
      <c r="FZ45">
        <v>59660</v>
      </c>
      <c r="GB45">
        <v>64717</v>
      </c>
      <c r="GJ45">
        <v>45342</v>
      </c>
      <c r="GK45">
        <v>71428</v>
      </c>
      <c r="GN45">
        <v>69824</v>
      </c>
      <c r="GO45">
        <v>33072</v>
      </c>
    </row>
    <row r="46" spans="2:199" x14ac:dyDescent="0.25">
      <c r="H46">
        <v>62186</v>
      </c>
      <c r="I46">
        <v>41988</v>
      </c>
      <c r="J46">
        <v>43323</v>
      </c>
      <c r="K46">
        <v>31884</v>
      </c>
      <c r="L46">
        <v>49303</v>
      </c>
      <c r="O46">
        <v>19370</v>
      </c>
      <c r="Q46">
        <v>285585</v>
      </c>
      <c r="R46">
        <v>23906</v>
      </c>
      <c r="T46">
        <v>68836</v>
      </c>
      <c r="AO46">
        <v>70696</v>
      </c>
      <c r="AW46">
        <v>33819</v>
      </c>
      <c r="BB46">
        <v>14564</v>
      </c>
      <c r="BL46">
        <v>58817</v>
      </c>
      <c r="BM46">
        <v>318667</v>
      </c>
      <c r="BO46">
        <v>12182</v>
      </c>
      <c r="CA46">
        <v>44697</v>
      </c>
      <c r="CB46">
        <v>72301</v>
      </c>
      <c r="CC46">
        <v>40546</v>
      </c>
      <c r="CI46">
        <v>65026</v>
      </c>
      <c r="CX46">
        <v>414680</v>
      </c>
      <c r="CY46">
        <v>54278</v>
      </c>
      <c r="DA46">
        <v>25751</v>
      </c>
      <c r="DD46">
        <v>69142</v>
      </c>
      <c r="DF46">
        <v>52932</v>
      </c>
      <c r="DO46">
        <v>27594</v>
      </c>
      <c r="DQ46">
        <v>31838</v>
      </c>
      <c r="DV46">
        <v>60211</v>
      </c>
      <c r="DX46">
        <v>72896</v>
      </c>
      <c r="EA46">
        <v>60150</v>
      </c>
      <c r="EC46">
        <v>48725</v>
      </c>
      <c r="EI46">
        <v>26083</v>
      </c>
      <c r="EJ46">
        <v>12252</v>
      </c>
      <c r="EL46">
        <v>68848</v>
      </c>
      <c r="EN46">
        <v>69934</v>
      </c>
      <c r="EQ46">
        <v>550327</v>
      </c>
      <c r="EY46">
        <v>71546</v>
      </c>
      <c r="EZ46">
        <v>65535</v>
      </c>
      <c r="FE46">
        <v>224501</v>
      </c>
      <c r="FI46">
        <v>60456</v>
      </c>
      <c r="FJ46">
        <v>36485</v>
      </c>
      <c r="FK46">
        <v>66394</v>
      </c>
      <c r="FP46">
        <v>28618</v>
      </c>
      <c r="FS46">
        <v>52343</v>
      </c>
      <c r="FU46">
        <v>36968</v>
      </c>
      <c r="FZ46">
        <v>59988</v>
      </c>
      <c r="GB46">
        <v>64854</v>
      </c>
      <c r="GJ46">
        <v>49730</v>
      </c>
      <c r="GK46">
        <v>71430</v>
      </c>
      <c r="GN46">
        <v>69891</v>
      </c>
      <c r="GO46">
        <v>33078</v>
      </c>
    </row>
    <row r="47" spans="2:199" x14ac:dyDescent="0.25">
      <c r="H47">
        <v>62788</v>
      </c>
      <c r="I47">
        <v>42010</v>
      </c>
      <c r="J47">
        <v>43713</v>
      </c>
      <c r="K47">
        <v>34215</v>
      </c>
      <c r="L47">
        <v>49687</v>
      </c>
      <c r="O47">
        <v>19393</v>
      </c>
      <c r="Q47">
        <v>317057</v>
      </c>
      <c r="R47">
        <v>23913</v>
      </c>
      <c r="T47">
        <v>69344</v>
      </c>
      <c r="AO47">
        <v>70697</v>
      </c>
      <c r="AW47">
        <v>34044</v>
      </c>
      <c r="BB47">
        <v>14999</v>
      </c>
      <c r="BL47">
        <v>58868</v>
      </c>
      <c r="BM47">
        <v>359257</v>
      </c>
      <c r="BO47">
        <v>12183</v>
      </c>
      <c r="CA47">
        <v>44745</v>
      </c>
      <c r="CC47">
        <v>40911</v>
      </c>
      <c r="CI47">
        <v>65027</v>
      </c>
      <c r="CX47">
        <v>469924</v>
      </c>
      <c r="CY47">
        <v>54281</v>
      </c>
      <c r="DA47">
        <v>25960</v>
      </c>
      <c r="DD47">
        <v>70672</v>
      </c>
      <c r="DF47">
        <v>55861</v>
      </c>
      <c r="DO47">
        <v>27926</v>
      </c>
      <c r="DQ47">
        <v>32868</v>
      </c>
      <c r="DV47">
        <v>60777</v>
      </c>
      <c r="DX47">
        <v>72899</v>
      </c>
      <c r="EA47">
        <v>60154</v>
      </c>
      <c r="EC47">
        <v>48789</v>
      </c>
      <c r="EI47">
        <v>26328</v>
      </c>
      <c r="EJ47">
        <v>12418</v>
      </c>
      <c r="EL47">
        <v>69392</v>
      </c>
      <c r="EN47">
        <v>73129</v>
      </c>
      <c r="EQ47">
        <v>722757</v>
      </c>
      <c r="EY47">
        <v>73612</v>
      </c>
      <c r="EZ47">
        <v>65574</v>
      </c>
      <c r="FE47">
        <v>546127</v>
      </c>
      <c r="FI47">
        <v>61034</v>
      </c>
      <c r="FJ47">
        <v>36822</v>
      </c>
      <c r="FK47">
        <v>66726</v>
      </c>
      <c r="FP47">
        <v>28628</v>
      </c>
      <c r="FS47">
        <v>52346</v>
      </c>
      <c r="FU47">
        <v>43248</v>
      </c>
      <c r="FZ47">
        <v>60149</v>
      </c>
      <c r="GB47">
        <v>65286</v>
      </c>
      <c r="GJ47">
        <v>50025</v>
      </c>
      <c r="GK47">
        <v>71431</v>
      </c>
      <c r="GN47">
        <v>71483</v>
      </c>
      <c r="GO47">
        <v>33401</v>
      </c>
    </row>
    <row r="48" spans="2:199" x14ac:dyDescent="0.25">
      <c r="H48">
        <v>63101</v>
      </c>
      <c r="I48">
        <v>42022</v>
      </c>
      <c r="J48">
        <v>43880</v>
      </c>
      <c r="K48">
        <v>35295</v>
      </c>
      <c r="L48">
        <v>49690</v>
      </c>
      <c r="O48">
        <v>19792</v>
      </c>
      <c r="Q48">
        <v>341602</v>
      </c>
      <c r="R48">
        <v>24223</v>
      </c>
      <c r="T48">
        <v>69692</v>
      </c>
      <c r="AO48">
        <v>70699</v>
      </c>
      <c r="AW48">
        <v>34073</v>
      </c>
      <c r="BB48">
        <v>15164</v>
      </c>
      <c r="BL48">
        <v>60331</v>
      </c>
      <c r="BM48">
        <v>396234</v>
      </c>
      <c r="BO48">
        <v>12185</v>
      </c>
      <c r="CA48">
        <v>45498</v>
      </c>
      <c r="CC48">
        <v>42663</v>
      </c>
      <c r="CI48">
        <v>65030</v>
      </c>
      <c r="CX48">
        <v>490284</v>
      </c>
      <c r="CY48">
        <v>55797</v>
      </c>
      <c r="DA48">
        <v>29066</v>
      </c>
      <c r="DD48">
        <v>70918</v>
      </c>
      <c r="DF48">
        <v>55864</v>
      </c>
      <c r="DO48">
        <v>28859</v>
      </c>
      <c r="DQ48">
        <v>32872</v>
      </c>
      <c r="DV48">
        <v>62284</v>
      </c>
      <c r="EA48">
        <v>60198</v>
      </c>
      <c r="EC48">
        <v>50444</v>
      </c>
      <c r="EI48">
        <v>26530</v>
      </c>
      <c r="EJ48">
        <v>12616</v>
      </c>
      <c r="EL48">
        <v>70991</v>
      </c>
      <c r="EN48">
        <v>73159</v>
      </c>
      <c r="EQ48">
        <v>741407</v>
      </c>
      <c r="EY48">
        <v>73617</v>
      </c>
      <c r="EZ48">
        <v>65575</v>
      </c>
      <c r="FE48">
        <v>606269</v>
      </c>
      <c r="FI48">
        <v>61826</v>
      </c>
      <c r="FJ48">
        <v>37543</v>
      </c>
      <c r="FK48">
        <v>66743</v>
      </c>
      <c r="FP48">
        <v>29617</v>
      </c>
      <c r="FS48">
        <v>52378</v>
      </c>
      <c r="FU48">
        <v>43965</v>
      </c>
      <c r="FZ48">
        <v>60252</v>
      </c>
      <c r="GB48">
        <v>65299</v>
      </c>
      <c r="GJ48">
        <v>55265</v>
      </c>
      <c r="GK48">
        <v>74923</v>
      </c>
      <c r="GN48">
        <v>72195</v>
      </c>
      <c r="GO48">
        <v>33428</v>
      </c>
    </row>
    <row r="49" spans="8:197" x14ac:dyDescent="0.25">
      <c r="H49">
        <v>63103</v>
      </c>
      <c r="I49">
        <v>42024</v>
      </c>
      <c r="J49">
        <v>44751</v>
      </c>
      <c r="K49">
        <v>35553</v>
      </c>
      <c r="L49">
        <v>50220</v>
      </c>
      <c r="O49">
        <v>19887</v>
      </c>
      <c r="Q49">
        <v>376848</v>
      </c>
      <c r="R49">
        <v>25102</v>
      </c>
      <c r="T49">
        <v>69849</v>
      </c>
      <c r="AO49">
        <v>70700</v>
      </c>
      <c r="AW49">
        <v>34520</v>
      </c>
      <c r="BB49">
        <v>15198</v>
      </c>
      <c r="BL49">
        <v>60335</v>
      </c>
      <c r="BM49">
        <v>467944</v>
      </c>
      <c r="BO49">
        <v>12324</v>
      </c>
      <c r="CA49">
        <v>45637</v>
      </c>
      <c r="CC49">
        <v>44872</v>
      </c>
      <c r="CI49">
        <v>65239</v>
      </c>
      <c r="CX49">
        <v>494393</v>
      </c>
      <c r="CY49">
        <v>58183</v>
      </c>
      <c r="DA49">
        <v>29069</v>
      </c>
      <c r="DD49">
        <v>70922</v>
      </c>
      <c r="DF49">
        <v>55932</v>
      </c>
      <c r="DO49">
        <v>30816</v>
      </c>
      <c r="DQ49">
        <v>32873</v>
      </c>
      <c r="DV49">
        <v>65241</v>
      </c>
      <c r="EA49">
        <v>60214</v>
      </c>
      <c r="EC49">
        <v>51430</v>
      </c>
      <c r="EI49">
        <v>30390</v>
      </c>
      <c r="EJ49">
        <v>12935</v>
      </c>
      <c r="EL49">
        <v>71682</v>
      </c>
      <c r="EN49">
        <v>73161</v>
      </c>
      <c r="EQ49">
        <v>761030</v>
      </c>
      <c r="EY49">
        <v>74272</v>
      </c>
      <c r="EZ49">
        <v>65647</v>
      </c>
      <c r="FE49">
        <v>606285</v>
      </c>
      <c r="FI49">
        <v>62010</v>
      </c>
      <c r="FJ49">
        <v>38533</v>
      </c>
      <c r="FK49">
        <v>66745</v>
      </c>
      <c r="FP49">
        <v>33869</v>
      </c>
      <c r="FS49">
        <v>52379</v>
      </c>
      <c r="FU49">
        <v>44715</v>
      </c>
      <c r="FZ49">
        <v>62041</v>
      </c>
      <c r="GB49">
        <v>67221</v>
      </c>
      <c r="GJ49">
        <v>57614</v>
      </c>
      <c r="GK49">
        <v>74924</v>
      </c>
      <c r="GN49">
        <v>73524</v>
      </c>
      <c r="GO49">
        <v>33458</v>
      </c>
    </row>
    <row r="50" spans="8:197" x14ac:dyDescent="0.25">
      <c r="H50">
        <v>63104</v>
      </c>
      <c r="I50">
        <v>42025</v>
      </c>
      <c r="J50">
        <v>44780</v>
      </c>
      <c r="K50">
        <v>35828</v>
      </c>
      <c r="L50">
        <v>50239</v>
      </c>
      <c r="O50">
        <v>19893</v>
      </c>
      <c r="Q50">
        <v>376855</v>
      </c>
      <c r="R50">
        <v>26727</v>
      </c>
      <c r="T50">
        <v>69851</v>
      </c>
      <c r="AO50">
        <v>70739</v>
      </c>
      <c r="AW50">
        <v>35830</v>
      </c>
      <c r="BB50">
        <v>15244</v>
      </c>
      <c r="BL50">
        <v>61288</v>
      </c>
      <c r="BM50">
        <v>467951</v>
      </c>
      <c r="BO50">
        <v>12357</v>
      </c>
      <c r="CA50">
        <v>45638</v>
      </c>
      <c r="CC50">
        <v>53839</v>
      </c>
      <c r="CI50">
        <v>65892</v>
      </c>
      <c r="CX50">
        <v>540021</v>
      </c>
      <c r="CY50">
        <v>58186</v>
      </c>
      <c r="DA50">
        <v>29332</v>
      </c>
      <c r="DD50">
        <v>70925</v>
      </c>
      <c r="DF50">
        <v>56077</v>
      </c>
      <c r="DO50">
        <v>31777</v>
      </c>
      <c r="DQ50">
        <v>33444</v>
      </c>
      <c r="DV50">
        <v>65430</v>
      </c>
      <c r="EA50">
        <v>60546</v>
      </c>
      <c r="EC50">
        <v>52315</v>
      </c>
      <c r="EI50">
        <v>31112</v>
      </c>
      <c r="EJ50">
        <v>12953</v>
      </c>
      <c r="EL50">
        <v>72504</v>
      </c>
      <c r="EN50">
        <v>73182</v>
      </c>
      <c r="EQ50">
        <v>766362</v>
      </c>
      <c r="EY50">
        <v>74273</v>
      </c>
      <c r="EZ50">
        <v>65654</v>
      </c>
      <c r="FE50">
        <v>681403</v>
      </c>
      <c r="FI50">
        <v>62015</v>
      </c>
      <c r="FJ50">
        <v>38541</v>
      </c>
      <c r="FK50">
        <v>66973</v>
      </c>
      <c r="FP50">
        <v>34235</v>
      </c>
      <c r="FS50">
        <v>52392</v>
      </c>
      <c r="FU50">
        <v>47184</v>
      </c>
      <c r="FZ50">
        <v>62505</v>
      </c>
      <c r="GB50">
        <v>68023</v>
      </c>
      <c r="GJ50">
        <v>58170</v>
      </c>
      <c r="GK50">
        <v>74925</v>
      </c>
      <c r="GN50">
        <v>73618</v>
      </c>
      <c r="GO50">
        <v>33460</v>
      </c>
    </row>
    <row r="51" spans="8:197" x14ac:dyDescent="0.25">
      <c r="H51">
        <v>63105</v>
      </c>
      <c r="I51">
        <v>42026</v>
      </c>
      <c r="J51">
        <v>45227</v>
      </c>
      <c r="K51">
        <v>35854</v>
      </c>
      <c r="L51">
        <v>53971</v>
      </c>
      <c r="O51">
        <v>19896</v>
      </c>
      <c r="Q51">
        <v>392845</v>
      </c>
      <c r="R51">
        <v>27632</v>
      </c>
      <c r="T51">
        <v>70492</v>
      </c>
      <c r="AO51">
        <v>70740</v>
      </c>
      <c r="AW51">
        <v>35835</v>
      </c>
      <c r="BB51">
        <v>15508</v>
      </c>
      <c r="BL51">
        <v>62929</v>
      </c>
      <c r="BM51">
        <v>467969</v>
      </c>
      <c r="BO51">
        <v>12358</v>
      </c>
      <c r="CA51">
        <v>45968</v>
      </c>
      <c r="CC51">
        <v>58722</v>
      </c>
      <c r="CI51">
        <v>66551</v>
      </c>
      <c r="CX51">
        <v>566844</v>
      </c>
      <c r="CY51">
        <v>58487</v>
      </c>
      <c r="DA51">
        <v>29740</v>
      </c>
      <c r="DD51">
        <v>70926</v>
      </c>
      <c r="DF51">
        <v>56079</v>
      </c>
      <c r="DO51">
        <v>31796</v>
      </c>
      <c r="DQ51">
        <v>33594</v>
      </c>
      <c r="DV51">
        <v>65445</v>
      </c>
      <c r="EA51">
        <v>60628</v>
      </c>
      <c r="EC51">
        <v>52340</v>
      </c>
      <c r="EI51">
        <v>31540</v>
      </c>
      <c r="EJ51">
        <v>13060</v>
      </c>
      <c r="EL51">
        <v>72724</v>
      </c>
      <c r="EN51">
        <v>73195</v>
      </c>
      <c r="EQ51">
        <v>767743</v>
      </c>
      <c r="EY51">
        <v>95711</v>
      </c>
      <c r="EZ51">
        <v>65776</v>
      </c>
      <c r="FE51">
        <v>681411</v>
      </c>
      <c r="FI51">
        <v>62462</v>
      </c>
      <c r="FJ51">
        <v>39071</v>
      </c>
      <c r="FK51">
        <v>66987</v>
      </c>
      <c r="FP51">
        <v>34238</v>
      </c>
      <c r="FS51">
        <v>52394</v>
      </c>
      <c r="FU51">
        <v>49200</v>
      </c>
      <c r="FZ51">
        <v>62509</v>
      </c>
      <c r="GB51">
        <v>68134</v>
      </c>
      <c r="GJ51">
        <v>58203</v>
      </c>
      <c r="GK51">
        <v>74926</v>
      </c>
      <c r="GN51">
        <v>73670</v>
      </c>
      <c r="GO51">
        <v>34263</v>
      </c>
    </row>
    <row r="52" spans="8:197" x14ac:dyDescent="0.25">
      <c r="H52">
        <v>63206</v>
      </c>
      <c r="I52">
        <v>42029</v>
      </c>
      <c r="J52">
        <v>45261</v>
      </c>
      <c r="K52">
        <v>37657</v>
      </c>
      <c r="L52">
        <v>56333</v>
      </c>
      <c r="O52">
        <v>20348</v>
      </c>
      <c r="Q52">
        <v>533026</v>
      </c>
      <c r="R52">
        <v>30542</v>
      </c>
      <c r="T52">
        <v>71355</v>
      </c>
      <c r="AO52">
        <v>70750</v>
      </c>
      <c r="AW52">
        <v>35875</v>
      </c>
      <c r="BB52">
        <v>15693</v>
      </c>
      <c r="BL52">
        <v>62930</v>
      </c>
      <c r="BM52">
        <v>506725</v>
      </c>
      <c r="BO52">
        <v>12534</v>
      </c>
      <c r="CA52">
        <v>46643</v>
      </c>
      <c r="CC52">
        <v>60520</v>
      </c>
      <c r="CI52">
        <v>67069</v>
      </c>
      <c r="CX52">
        <v>569434</v>
      </c>
      <c r="CY52">
        <v>58581</v>
      </c>
      <c r="DA52">
        <v>30284</v>
      </c>
      <c r="DD52">
        <v>71411</v>
      </c>
      <c r="DF52">
        <v>56638</v>
      </c>
      <c r="DO52">
        <v>33023</v>
      </c>
      <c r="DQ52">
        <v>33597</v>
      </c>
      <c r="DV52">
        <v>66119</v>
      </c>
      <c r="EA52">
        <v>60865</v>
      </c>
      <c r="EC52">
        <v>52785</v>
      </c>
      <c r="EI52">
        <v>41136</v>
      </c>
      <c r="EJ52">
        <v>13082</v>
      </c>
      <c r="EL52">
        <v>73332</v>
      </c>
      <c r="EN52">
        <v>111419</v>
      </c>
      <c r="EQ52">
        <v>870568</v>
      </c>
      <c r="EY52">
        <v>105002</v>
      </c>
      <c r="EZ52">
        <v>65778</v>
      </c>
      <c r="FE52">
        <v>740723</v>
      </c>
      <c r="FI52">
        <v>62528</v>
      </c>
      <c r="FJ52">
        <v>39167</v>
      </c>
      <c r="FK52">
        <v>66988</v>
      </c>
      <c r="FP52">
        <v>34637</v>
      </c>
      <c r="FS52">
        <v>52397</v>
      </c>
      <c r="FU52">
        <v>52909</v>
      </c>
      <c r="FZ52">
        <v>62640</v>
      </c>
      <c r="GB52">
        <v>68840</v>
      </c>
      <c r="GJ52">
        <v>58509</v>
      </c>
      <c r="GK52">
        <v>74927</v>
      </c>
      <c r="GN52">
        <v>74122</v>
      </c>
      <c r="GO52">
        <v>34617</v>
      </c>
    </row>
    <row r="53" spans="8:197" x14ac:dyDescent="0.25">
      <c r="H53">
        <v>63209</v>
      </c>
      <c r="I53">
        <v>42031</v>
      </c>
      <c r="J53">
        <v>47003</v>
      </c>
      <c r="K53">
        <v>37917</v>
      </c>
      <c r="L53">
        <v>57632</v>
      </c>
      <c r="O53">
        <v>21417</v>
      </c>
      <c r="Q53">
        <v>541003</v>
      </c>
      <c r="R53">
        <v>31460</v>
      </c>
      <c r="T53">
        <v>71385</v>
      </c>
      <c r="AO53">
        <v>71326</v>
      </c>
      <c r="AW53">
        <v>37744</v>
      </c>
      <c r="BB53">
        <v>15982</v>
      </c>
      <c r="BL53">
        <v>62931</v>
      </c>
      <c r="BM53">
        <v>615104</v>
      </c>
      <c r="BO53">
        <v>12872</v>
      </c>
      <c r="CA53">
        <v>46644</v>
      </c>
      <c r="CC53">
        <v>65593</v>
      </c>
      <c r="CI53">
        <v>67076</v>
      </c>
      <c r="CX53">
        <v>721783</v>
      </c>
      <c r="CY53">
        <v>58916</v>
      </c>
      <c r="DA53">
        <v>30575</v>
      </c>
      <c r="DD53">
        <v>71417</v>
      </c>
      <c r="DF53">
        <v>58560</v>
      </c>
      <c r="DO53">
        <v>33027</v>
      </c>
      <c r="DQ53">
        <v>33720</v>
      </c>
      <c r="DV53">
        <v>66834</v>
      </c>
      <c r="EA53">
        <v>60867</v>
      </c>
      <c r="EC53">
        <v>54172</v>
      </c>
      <c r="EI53">
        <v>42793</v>
      </c>
      <c r="EJ53">
        <v>13565</v>
      </c>
      <c r="EL53">
        <v>73439</v>
      </c>
      <c r="EN53">
        <v>131870</v>
      </c>
      <c r="EQ53">
        <v>896237</v>
      </c>
      <c r="EY53">
        <v>223669</v>
      </c>
      <c r="EZ53">
        <v>68116</v>
      </c>
      <c r="FE53">
        <v>742971</v>
      </c>
      <c r="FI53">
        <v>63485</v>
      </c>
      <c r="FJ53">
        <v>39168</v>
      </c>
      <c r="FK53">
        <v>69311</v>
      </c>
      <c r="FP53">
        <v>35911</v>
      </c>
      <c r="FS53">
        <v>52402</v>
      </c>
      <c r="FU53">
        <v>56968</v>
      </c>
      <c r="FZ53">
        <v>63472</v>
      </c>
      <c r="GB53">
        <v>68959</v>
      </c>
      <c r="GJ53">
        <v>58727</v>
      </c>
      <c r="GN53">
        <v>74499</v>
      </c>
      <c r="GO53">
        <v>34618</v>
      </c>
    </row>
    <row r="54" spans="8:197" x14ac:dyDescent="0.25">
      <c r="H54">
        <v>63274</v>
      </c>
      <c r="I54">
        <v>44691</v>
      </c>
      <c r="J54">
        <v>48519</v>
      </c>
      <c r="K54">
        <v>37974</v>
      </c>
      <c r="L54">
        <v>58032</v>
      </c>
      <c r="O54">
        <v>21421</v>
      </c>
      <c r="Q54">
        <v>564674</v>
      </c>
      <c r="R54">
        <v>33068</v>
      </c>
      <c r="T54">
        <v>71778</v>
      </c>
      <c r="AO54">
        <v>71332</v>
      </c>
      <c r="AW54">
        <v>40196</v>
      </c>
      <c r="BB54">
        <v>16117</v>
      </c>
      <c r="BL54">
        <v>62932</v>
      </c>
      <c r="BM54">
        <v>716890</v>
      </c>
      <c r="BO54">
        <v>13365</v>
      </c>
      <c r="CA54">
        <v>47751</v>
      </c>
      <c r="CC54">
        <v>69229</v>
      </c>
      <c r="CI54">
        <v>67088</v>
      </c>
      <c r="CX54">
        <v>745967</v>
      </c>
      <c r="CY54">
        <v>58918</v>
      </c>
      <c r="DA54">
        <v>31676</v>
      </c>
      <c r="DD54">
        <v>72601</v>
      </c>
      <c r="DF54">
        <v>58569</v>
      </c>
      <c r="DO54">
        <v>33028</v>
      </c>
      <c r="DQ54">
        <v>34062</v>
      </c>
      <c r="DV54">
        <v>67576</v>
      </c>
      <c r="EA54">
        <v>60970</v>
      </c>
      <c r="EC54">
        <v>54835</v>
      </c>
      <c r="EI54">
        <v>44056</v>
      </c>
      <c r="EJ54">
        <v>13583</v>
      </c>
      <c r="EL54">
        <v>73440</v>
      </c>
      <c r="EN54">
        <v>451153</v>
      </c>
      <c r="EY54">
        <v>235663</v>
      </c>
      <c r="EZ54">
        <v>69758</v>
      </c>
      <c r="FE54">
        <v>800565</v>
      </c>
      <c r="FI54">
        <v>63818</v>
      </c>
      <c r="FJ54">
        <v>39305</v>
      </c>
      <c r="FK54">
        <v>69529</v>
      </c>
      <c r="FP54">
        <v>36079</v>
      </c>
      <c r="FS54">
        <v>52405</v>
      </c>
      <c r="FU54">
        <v>61411</v>
      </c>
      <c r="FZ54">
        <v>64121</v>
      </c>
      <c r="GB54">
        <v>69171</v>
      </c>
      <c r="GJ54">
        <v>59497</v>
      </c>
      <c r="GN54">
        <v>74579</v>
      </c>
      <c r="GO54">
        <v>35235</v>
      </c>
    </row>
    <row r="55" spans="8:197" x14ac:dyDescent="0.25">
      <c r="H55">
        <v>63619</v>
      </c>
      <c r="I55">
        <v>48541</v>
      </c>
      <c r="J55">
        <v>50218</v>
      </c>
      <c r="K55">
        <v>38110</v>
      </c>
      <c r="L55">
        <v>59859</v>
      </c>
      <c r="O55">
        <v>21896</v>
      </c>
      <c r="Q55">
        <v>566836</v>
      </c>
      <c r="R55">
        <v>34020</v>
      </c>
      <c r="T55">
        <v>72308</v>
      </c>
      <c r="AO55">
        <v>71336</v>
      </c>
      <c r="AW55">
        <v>40496</v>
      </c>
      <c r="BB55">
        <v>16394</v>
      </c>
      <c r="BL55">
        <v>63942</v>
      </c>
      <c r="BM55">
        <v>734472</v>
      </c>
      <c r="BO55">
        <v>13758</v>
      </c>
      <c r="CA55">
        <v>47836</v>
      </c>
      <c r="CC55">
        <v>73379</v>
      </c>
      <c r="CI55">
        <v>68209</v>
      </c>
      <c r="CX55">
        <v>803361</v>
      </c>
      <c r="CY55">
        <v>59909</v>
      </c>
      <c r="DA55">
        <v>33463</v>
      </c>
      <c r="DD55">
        <v>72602</v>
      </c>
      <c r="DF55">
        <v>58570</v>
      </c>
      <c r="DO55">
        <v>33029</v>
      </c>
      <c r="DQ55">
        <v>34726</v>
      </c>
      <c r="DV55">
        <v>67588</v>
      </c>
      <c r="EA55">
        <v>60973</v>
      </c>
      <c r="EC55">
        <v>55856</v>
      </c>
      <c r="EI55">
        <v>45145</v>
      </c>
      <c r="EJ55">
        <v>13874</v>
      </c>
      <c r="EL55">
        <v>73669</v>
      </c>
      <c r="EN55">
        <v>451161</v>
      </c>
      <c r="EY55">
        <v>235986</v>
      </c>
      <c r="EZ55">
        <v>69762</v>
      </c>
      <c r="FI55">
        <v>64203</v>
      </c>
      <c r="FJ55">
        <v>39564</v>
      </c>
      <c r="FK55">
        <v>69668</v>
      </c>
      <c r="FP55">
        <v>36758</v>
      </c>
      <c r="FS55">
        <v>52406</v>
      </c>
      <c r="FU55">
        <v>63402</v>
      </c>
      <c r="FZ55">
        <v>64191</v>
      </c>
      <c r="GB55">
        <v>70558</v>
      </c>
      <c r="GJ55">
        <v>59852</v>
      </c>
      <c r="GN55">
        <v>509018</v>
      </c>
      <c r="GO55">
        <v>35370</v>
      </c>
    </row>
    <row r="56" spans="8:197" x14ac:dyDescent="0.25">
      <c r="H56">
        <v>63742</v>
      </c>
      <c r="I56">
        <v>49640</v>
      </c>
      <c r="J56">
        <v>50656</v>
      </c>
      <c r="K56">
        <v>38923</v>
      </c>
      <c r="L56">
        <v>60534</v>
      </c>
      <c r="O56">
        <v>22847</v>
      </c>
      <c r="Q56">
        <v>713110</v>
      </c>
      <c r="R56">
        <v>38527</v>
      </c>
      <c r="T56">
        <v>72731</v>
      </c>
      <c r="AO56">
        <v>71625</v>
      </c>
      <c r="AW56">
        <v>40519</v>
      </c>
      <c r="BB56">
        <v>16545</v>
      </c>
      <c r="BL56">
        <v>65454</v>
      </c>
      <c r="BM56">
        <v>734878</v>
      </c>
      <c r="BO56">
        <v>13759</v>
      </c>
      <c r="CA56">
        <v>48919</v>
      </c>
      <c r="CC56">
        <v>108704</v>
      </c>
      <c r="CI56">
        <v>69165</v>
      </c>
      <c r="CX56">
        <v>858408</v>
      </c>
      <c r="CY56">
        <v>60228</v>
      </c>
      <c r="DA56">
        <v>33851</v>
      </c>
      <c r="DF56">
        <v>58752</v>
      </c>
      <c r="DO56">
        <v>34445</v>
      </c>
      <c r="DQ56">
        <v>34919</v>
      </c>
      <c r="DV56">
        <v>70493</v>
      </c>
      <c r="EA56">
        <v>61353</v>
      </c>
      <c r="EC56">
        <v>56582</v>
      </c>
      <c r="EI56">
        <v>47895</v>
      </c>
      <c r="EJ56">
        <v>13877</v>
      </c>
      <c r="EL56">
        <v>73724</v>
      </c>
      <c r="EN56">
        <v>709279</v>
      </c>
      <c r="EY56">
        <v>262337</v>
      </c>
      <c r="EZ56">
        <v>69764</v>
      </c>
      <c r="FI56">
        <v>64207</v>
      </c>
      <c r="FJ56">
        <v>39649</v>
      </c>
      <c r="FK56">
        <v>69672</v>
      </c>
      <c r="FP56">
        <v>37331</v>
      </c>
      <c r="FS56">
        <v>52485</v>
      </c>
      <c r="FU56">
        <v>70144</v>
      </c>
      <c r="FZ56">
        <v>64719</v>
      </c>
      <c r="GB56">
        <v>70563</v>
      </c>
      <c r="GJ56">
        <v>61211</v>
      </c>
      <c r="GN56">
        <v>537597</v>
      </c>
      <c r="GO56">
        <v>35371</v>
      </c>
    </row>
    <row r="57" spans="8:197" x14ac:dyDescent="0.25">
      <c r="H57">
        <v>63743</v>
      </c>
      <c r="I57">
        <v>49644</v>
      </c>
      <c r="J57">
        <v>50814</v>
      </c>
      <c r="K57">
        <v>39129</v>
      </c>
      <c r="L57">
        <v>60579</v>
      </c>
      <c r="O57">
        <v>23049</v>
      </c>
      <c r="Q57">
        <v>764068</v>
      </c>
      <c r="R57">
        <v>41113</v>
      </c>
      <c r="T57">
        <v>73032</v>
      </c>
      <c r="AO57">
        <v>72495</v>
      </c>
      <c r="AW57">
        <v>40828</v>
      </c>
      <c r="BB57">
        <v>16759</v>
      </c>
      <c r="BL57">
        <v>65621</v>
      </c>
      <c r="BM57">
        <v>744269</v>
      </c>
      <c r="BO57">
        <v>13789</v>
      </c>
      <c r="CA57">
        <v>48953</v>
      </c>
      <c r="CC57">
        <v>123133</v>
      </c>
      <c r="CI57">
        <v>69611</v>
      </c>
      <c r="CX57">
        <v>867077</v>
      </c>
      <c r="CY57">
        <v>60240</v>
      </c>
      <c r="DA57">
        <v>33980</v>
      </c>
      <c r="DF57">
        <v>58899</v>
      </c>
      <c r="DO57">
        <v>34513</v>
      </c>
      <c r="DQ57">
        <v>34938</v>
      </c>
      <c r="DV57">
        <v>70633</v>
      </c>
      <c r="EA57">
        <v>61470</v>
      </c>
      <c r="EC57">
        <v>56585</v>
      </c>
      <c r="EI57">
        <v>52050</v>
      </c>
      <c r="EJ57">
        <v>14169</v>
      </c>
      <c r="EL57">
        <v>74306</v>
      </c>
      <c r="EN57">
        <v>732124</v>
      </c>
      <c r="EY57">
        <v>270363</v>
      </c>
      <c r="EZ57">
        <v>70874</v>
      </c>
      <c r="FI57">
        <v>64209</v>
      </c>
      <c r="FJ57">
        <v>40622</v>
      </c>
      <c r="FK57">
        <v>69756</v>
      </c>
      <c r="FP57">
        <v>37644</v>
      </c>
      <c r="FS57">
        <v>52499</v>
      </c>
      <c r="FU57">
        <v>72312</v>
      </c>
      <c r="FZ57">
        <v>65528</v>
      </c>
      <c r="GB57">
        <v>70566</v>
      </c>
      <c r="GJ57">
        <v>61449</v>
      </c>
      <c r="GN57">
        <v>764706</v>
      </c>
      <c r="GO57">
        <v>35572</v>
      </c>
    </row>
    <row r="58" spans="8:197" x14ac:dyDescent="0.25">
      <c r="H58">
        <v>64689</v>
      </c>
      <c r="I58">
        <v>49648</v>
      </c>
      <c r="J58">
        <v>52554</v>
      </c>
      <c r="K58">
        <v>39942</v>
      </c>
      <c r="L58">
        <v>60611</v>
      </c>
      <c r="O58">
        <v>23050</v>
      </c>
      <c r="Q58">
        <v>768113</v>
      </c>
      <c r="R58">
        <v>41197</v>
      </c>
      <c r="T58">
        <v>74872</v>
      </c>
      <c r="AO58">
        <v>73255</v>
      </c>
      <c r="AW58">
        <v>40829</v>
      </c>
      <c r="BB58">
        <v>18490</v>
      </c>
      <c r="BL58">
        <v>67001</v>
      </c>
      <c r="BM58">
        <v>747556</v>
      </c>
      <c r="BO58">
        <v>13872</v>
      </c>
      <c r="CA58">
        <v>49937</v>
      </c>
      <c r="CC58">
        <v>177808</v>
      </c>
      <c r="CI58">
        <v>69895</v>
      </c>
      <c r="CX58">
        <v>956896</v>
      </c>
      <c r="CY58">
        <v>61430</v>
      </c>
      <c r="DA58">
        <v>34273</v>
      </c>
      <c r="DF58">
        <v>59358</v>
      </c>
      <c r="DO58">
        <v>34942</v>
      </c>
      <c r="DQ58">
        <v>35478</v>
      </c>
      <c r="DV58">
        <v>70709</v>
      </c>
      <c r="EA58">
        <v>61495</v>
      </c>
      <c r="EC58">
        <v>56587</v>
      </c>
      <c r="EI58">
        <v>55281</v>
      </c>
      <c r="EJ58">
        <v>14170</v>
      </c>
      <c r="EL58">
        <v>74308</v>
      </c>
      <c r="EN58">
        <v>732126</v>
      </c>
      <c r="EY58">
        <v>439166</v>
      </c>
      <c r="EZ58">
        <v>70875</v>
      </c>
      <c r="FI58">
        <v>64720</v>
      </c>
      <c r="FJ58">
        <v>41095</v>
      </c>
      <c r="FK58">
        <v>70265</v>
      </c>
      <c r="FP58">
        <v>37683</v>
      </c>
      <c r="FS58">
        <v>52504</v>
      </c>
      <c r="FU58">
        <v>156042</v>
      </c>
      <c r="FZ58">
        <v>66553</v>
      </c>
      <c r="GB58">
        <v>70671</v>
      </c>
      <c r="GJ58">
        <v>61511</v>
      </c>
      <c r="GN58">
        <v>776695</v>
      </c>
      <c r="GO58">
        <v>36108</v>
      </c>
    </row>
    <row r="59" spans="8:197" x14ac:dyDescent="0.25">
      <c r="H59">
        <v>69194</v>
      </c>
      <c r="I59">
        <v>49649</v>
      </c>
      <c r="J59">
        <v>52818</v>
      </c>
      <c r="K59">
        <v>40488</v>
      </c>
      <c r="L59">
        <v>60629</v>
      </c>
      <c r="O59">
        <v>23149</v>
      </c>
      <c r="R59">
        <v>42813</v>
      </c>
      <c r="AO59">
        <v>73256</v>
      </c>
      <c r="AW59">
        <v>41726</v>
      </c>
      <c r="BB59">
        <v>18590</v>
      </c>
      <c r="BL59">
        <v>68418</v>
      </c>
      <c r="BM59">
        <v>760593</v>
      </c>
      <c r="BO59">
        <v>14865</v>
      </c>
      <c r="CA59">
        <v>51383</v>
      </c>
      <c r="CC59">
        <v>195651</v>
      </c>
      <c r="CI59">
        <v>72292</v>
      </c>
      <c r="CY59">
        <v>61916</v>
      </c>
      <c r="DA59">
        <v>34275</v>
      </c>
      <c r="DF59">
        <v>59421</v>
      </c>
      <c r="DO59">
        <v>34959</v>
      </c>
      <c r="DQ59">
        <v>35482</v>
      </c>
      <c r="DV59">
        <v>71099</v>
      </c>
      <c r="EA59">
        <v>61660</v>
      </c>
      <c r="EC59">
        <v>56719</v>
      </c>
      <c r="EI59">
        <v>61408</v>
      </c>
      <c r="EJ59">
        <v>14171</v>
      </c>
      <c r="EL59">
        <v>74309</v>
      </c>
      <c r="EN59">
        <v>748811</v>
      </c>
      <c r="EY59">
        <v>580993</v>
      </c>
      <c r="EZ59">
        <v>72163</v>
      </c>
      <c r="FI59">
        <v>65410</v>
      </c>
      <c r="FJ59">
        <v>41100</v>
      </c>
      <c r="FK59">
        <v>70545</v>
      </c>
      <c r="FP59">
        <v>37733</v>
      </c>
      <c r="FS59">
        <v>52505</v>
      </c>
      <c r="FU59">
        <v>167791</v>
      </c>
      <c r="FZ59">
        <v>66558</v>
      </c>
      <c r="GB59">
        <v>70678</v>
      </c>
      <c r="GJ59">
        <v>62042</v>
      </c>
      <c r="GO59">
        <v>36339</v>
      </c>
    </row>
    <row r="60" spans="8:197" x14ac:dyDescent="0.25">
      <c r="H60">
        <v>69201</v>
      </c>
      <c r="I60">
        <v>49654</v>
      </c>
      <c r="J60">
        <v>53165</v>
      </c>
      <c r="K60">
        <v>41305</v>
      </c>
      <c r="L60">
        <v>62555</v>
      </c>
      <c r="O60">
        <v>23575</v>
      </c>
      <c r="R60">
        <v>42914</v>
      </c>
      <c r="AO60">
        <v>73259</v>
      </c>
      <c r="AW60">
        <v>41727</v>
      </c>
      <c r="BB60">
        <v>18644</v>
      </c>
      <c r="BL60">
        <v>68845</v>
      </c>
      <c r="BM60">
        <v>775155</v>
      </c>
      <c r="BO60">
        <v>14868</v>
      </c>
      <c r="CA60">
        <v>52722</v>
      </c>
      <c r="CC60">
        <v>277954</v>
      </c>
      <c r="CI60">
        <v>72306</v>
      </c>
      <c r="CY60">
        <v>62741</v>
      </c>
      <c r="DA60">
        <v>34281</v>
      </c>
      <c r="DF60">
        <v>59596</v>
      </c>
      <c r="DO60">
        <v>34962</v>
      </c>
      <c r="DQ60">
        <v>35614</v>
      </c>
      <c r="DV60">
        <v>71404</v>
      </c>
      <c r="EA60">
        <v>62409</v>
      </c>
      <c r="EC60">
        <v>56720</v>
      </c>
      <c r="EI60">
        <v>62858</v>
      </c>
      <c r="EJ60">
        <v>14172</v>
      </c>
      <c r="EL60">
        <v>236992</v>
      </c>
      <c r="EN60">
        <v>755777</v>
      </c>
      <c r="EY60">
        <v>585562</v>
      </c>
      <c r="EZ60">
        <v>72175</v>
      </c>
      <c r="FI60">
        <v>65524</v>
      </c>
      <c r="FJ60">
        <v>42245</v>
      </c>
      <c r="FK60">
        <v>70549</v>
      </c>
      <c r="FP60">
        <v>39641</v>
      </c>
      <c r="FS60">
        <v>52721</v>
      </c>
      <c r="FU60">
        <v>180588</v>
      </c>
      <c r="FZ60">
        <v>66560</v>
      </c>
      <c r="GB60">
        <v>70997</v>
      </c>
      <c r="GJ60">
        <v>63446</v>
      </c>
      <c r="GO60">
        <v>36340</v>
      </c>
    </row>
    <row r="61" spans="8:197" x14ac:dyDescent="0.25">
      <c r="H61">
        <v>69203</v>
      </c>
      <c r="I61">
        <v>49655</v>
      </c>
      <c r="J61">
        <v>53265</v>
      </c>
      <c r="K61">
        <v>42367</v>
      </c>
      <c r="L61">
        <v>62642</v>
      </c>
      <c r="O61">
        <v>24573</v>
      </c>
      <c r="R61">
        <v>45898</v>
      </c>
      <c r="AO61">
        <v>73406</v>
      </c>
      <c r="AW61">
        <v>42327</v>
      </c>
      <c r="BB61">
        <v>18917</v>
      </c>
      <c r="BL61">
        <v>71329</v>
      </c>
      <c r="BM61">
        <v>775808</v>
      </c>
      <c r="BO61">
        <v>15136</v>
      </c>
      <c r="CA61">
        <v>53499</v>
      </c>
      <c r="CC61">
        <v>326223</v>
      </c>
      <c r="CI61">
        <v>73209</v>
      </c>
      <c r="CY61">
        <v>62750</v>
      </c>
      <c r="DA61">
        <v>34287</v>
      </c>
      <c r="DF61">
        <v>59737</v>
      </c>
      <c r="DO61">
        <v>34966</v>
      </c>
      <c r="DQ61">
        <v>36330</v>
      </c>
      <c r="DV61">
        <v>71405</v>
      </c>
      <c r="EA61">
        <v>62453</v>
      </c>
      <c r="EC61">
        <v>56723</v>
      </c>
      <c r="EI61">
        <v>68433</v>
      </c>
      <c r="EJ61">
        <v>14310</v>
      </c>
      <c r="EL61">
        <v>447904</v>
      </c>
      <c r="EN61">
        <v>808887</v>
      </c>
      <c r="EY61">
        <v>603837</v>
      </c>
      <c r="EZ61">
        <v>72178</v>
      </c>
      <c r="FI61">
        <v>66229</v>
      </c>
      <c r="FJ61">
        <v>42865</v>
      </c>
      <c r="FK61">
        <v>71503</v>
      </c>
      <c r="FP61">
        <v>39979</v>
      </c>
      <c r="FS61">
        <v>52957</v>
      </c>
      <c r="FU61">
        <v>195818</v>
      </c>
      <c r="FZ61">
        <v>66715</v>
      </c>
      <c r="GB61">
        <v>74204</v>
      </c>
      <c r="GJ61">
        <v>63510</v>
      </c>
      <c r="GO61">
        <v>36431</v>
      </c>
    </row>
    <row r="62" spans="8:197" x14ac:dyDescent="0.25">
      <c r="H62">
        <v>69204</v>
      </c>
      <c r="I62">
        <v>49686</v>
      </c>
      <c r="J62">
        <v>57565</v>
      </c>
      <c r="K62">
        <v>42371</v>
      </c>
      <c r="L62">
        <v>63161</v>
      </c>
      <c r="O62">
        <v>24574</v>
      </c>
      <c r="R62">
        <v>48138</v>
      </c>
      <c r="AO62">
        <v>73422</v>
      </c>
      <c r="AW62">
        <v>43703</v>
      </c>
      <c r="BB62">
        <v>19727</v>
      </c>
      <c r="BL62">
        <v>73076</v>
      </c>
      <c r="BM62">
        <v>775809</v>
      </c>
      <c r="BO62">
        <v>15141</v>
      </c>
      <c r="CA62">
        <v>53500</v>
      </c>
      <c r="CC62">
        <v>410310</v>
      </c>
      <c r="CY62">
        <v>63420</v>
      </c>
      <c r="DA62">
        <v>35523</v>
      </c>
      <c r="DF62">
        <v>59738</v>
      </c>
      <c r="DO62">
        <v>34982</v>
      </c>
      <c r="DQ62">
        <v>37349</v>
      </c>
      <c r="DV62">
        <v>71406</v>
      </c>
      <c r="EA62">
        <v>63383</v>
      </c>
      <c r="EC62">
        <v>56726</v>
      </c>
      <c r="EI62">
        <v>69898</v>
      </c>
      <c r="EJ62">
        <v>14473</v>
      </c>
      <c r="EL62">
        <v>478065</v>
      </c>
      <c r="EY62">
        <v>631291</v>
      </c>
      <c r="EZ62">
        <v>72194</v>
      </c>
      <c r="FI62">
        <v>67970</v>
      </c>
      <c r="FJ62">
        <v>43083</v>
      </c>
      <c r="FK62">
        <v>72272</v>
      </c>
      <c r="FP62">
        <v>41624</v>
      </c>
      <c r="FS62">
        <v>54585</v>
      </c>
      <c r="FU62">
        <v>214817</v>
      </c>
      <c r="FZ62">
        <v>68120</v>
      </c>
      <c r="GB62">
        <v>74930</v>
      </c>
      <c r="GJ62">
        <v>63642</v>
      </c>
      <c r="GO62">
        <v>38164</v>
      </c>
    </row>
    <row r="63" spans="8:197" x14ac:dyDescent="0.25">
      <c r="H63">
        <v>69207</v>
      </c>
      <c r="I63">
        <v>49705</v>
      </c>
      <c r="J63">
        <v>58766</v>
      </c>
      <c r="K63">
        <v>44753</v>
      </c>
      <c r="L63">
        <v>63729</v>
      </c>
      <c r="O63">
        <v>24731</v>
      </c>
      <c r="R63">
        <v>48943</v>
      </c>
      <c r="AO63">
        <v>74248</v>
      </c>
      <c r="AW63">
        <v>44675</v>
      </c>
      <c r="BB63">
        <v>20347</v>
      </c>
      <c r="BL63">
        <v>73141</v>
      </c>
      <c r="BM63">
        <v>776470</v>
      </c>
      <c r="BO63">
        <v>15147</v>
      </c>
      <c r="CA63">
        <v>53502</v>
      </c>
      <c r="CC63">
        <v>410415</v>
      </c>
      <c r="CY63">
        <v>63870</v>
      </c>
      <c r="DA63">
        <v>37003</v>
      </c>
      <c r="DF63">
        <v>60536</v>
      </c>
      <c r="DO63">
        <v>35871</v>
      </c>
      <c r="DQ63">
        <v>37432</v>
      </c>
      <c r="DV63">
        <v>71482</v>
      </c>
      <c r="EA63">
        <v>63594</v>
      </c>
      <c r="EC63">
        <v>56730</v>
      </c>
      <c r="EI63">
        <v>70290</v>
      </c>
      <c r="EJ63">
        <v>14474</v>
      </c>
      <c r="EY63">
        <v>663187</v>
      </c>
      <c r="EZ63">
        <v>74279</v>
      </c>
      <c r="FI63">
        <v>68227</v>
      </c>
      <c r="FJ63">
        <v>43252</v>
      </c>
      <c r="FK63">
        <v>72278</v>
      </c>
      <c r="FP63">
        <v>41829</v>
      </c>
      <c r="FS63">
        <v>55337</v>
      </c>
      <c r="FU63">
        <v>259721</v>
      </c>
      <c r="FZ63">
        <v>69367</v>
      </c>
      <c r="GJ63">
        <v>63643</v>
      </c>
      <c r="GO63">
        <v>38165</v>
      </c>
    </row>
    <row r="64" spans="8:197" x14ac:dyDescent="0.25">
      <c r="H64">
        <v>69212</v>
      </c>
      <c r="I64">
        <v>49708</v>
      </c>
      <c r="J64">
        <v>59357</v>
      </c>
      <c r="K64">
        <v>44929</v>
      </c>
      <c r="L64">
        <v>63850</v>
      </c>
      <c r="O64">
        <v>24946</v>
      </c>
      <c r="R64">
        <v>49111</v>
      </c>
      <c r="AO64">
        <v>268011</v>
      </c>
      <c r="AW64">
        <v>46273</v>
      </c>
      <c r="BB64">
        <v>20619</v>
      </c>
      <c r="BL64">
        <v>268391</v>
      </c>
      <c r="BM64">
        <v>786825</v>
      </c>
      <c r="BO64">
        <v>16002</v>
      </c>
      <c r="CA64">
        <v>53503</v>
      </c>
      <c r="CC64">
        <v>524082</v>
      </c>
      <c r="CY64">
        <v>63879</v>
      </c>
      <c r="DA64">
        <v>37074</v>
      </c>
      <c r="DF64">
        <v>60538</v>
      </c>
      <c r="DO64">
        <v>36787</v>
      </c>
      <c r="DQ64">
        <v>37542</v>
      </c>
      <c r="DV64">
        <v>71510</v>
      </c>
      <c r="EA64">
        <v>63812</v>
      </c>
      <c r="EC64">
        <v>57364</v>
      </c>
      <c r="EI64">
        <v>70295</v>
      </c>
      <c r="EJ64">
        <v>14540</v>
      </c>
      <c r="EY64">
        <v>715032</v>
      </c>
      <c r="EZ64">
        <v>74474</v>
      </c>
      <c r="FI64">
        <v>68233</v>
      </c>
      <c r="FJ64">
        <v>43877</v>
      </c>
      <c r="FK64">
        <v>72327</v>
      </c>
      <c r="FP64">
        <v>42488</v>
      </c>
      <c r="FS64">
        <v>57395</v>
      </c>
      <c r="FU64">
        <v>280982</v>
      </c>
      <c r="FZ64">
        <v>69595</v>
      </c>
      <c r="GJ64">
        <v>63650</v>
      </c>
      <c r="GO64">
        <v>38774</v>
      </c>
    </row>
    <row r="65" spans="8:197" x14ac:dyDescent="0.25">
      <c r="H65">
        <v>69301</v>
      </c>
      <c r="I65">
        <v>49709</v>
      </c>
      <c r="J65">
        <v>59365</v>
      </c>
      <c r="K65">
        <v>46089</v>
      </c>
      <c r="L65">
        <v>64820</v>
      </c>
      <c r="O65">
        <v>25205</v>
      </c>
      <c r="R65">
        <v>50224</v>
      </c>
      <c r="AO65">
        <v>394536</v>
      </c>
      <c r="AW65">
        <v>46283</v>
      </c>
      <c r="BB65">
        <v>20722</v>
      </c>
      <c r="BL65">
        <v>270926</v>
      </c>
      <c r="BM65">
        <v>788039</v>
      </c>
      <c r="BO65">
        <v>16115</v>
      </c>
      <c r="CA65">
        <v>55241</v>
      </c>
      <c r="CC65">
        <v>524090</v>
      </c>
      <c r="CY65">
        <v>64208</v>
      </c>
      <c r="DA65">
        <v>37078</v>
      </c>
      <c r="DF65">
        <v>60539</v>
      </c>
      <c r="DO65">
        <v>36879</v>
      </c>
      <c r="DQ65">
        <v>37635</v>
      </c>
      <c r="DV65">
        <v>72393</v>
      </c>
      <c r="EA65">
        <v>64190</v>
      </c>
      <c r="EC65">
        <v>58266</v>
      </c>
      <c r="EI65">
        <v>70299</v>
      </c>
      <c r="EJ65">
        <v>14565</v>
      </c>
      <c r="EY65">
        <v>724260</v>
      </c>
      <c r="EZ65">
        <v>710707</v>
      </c>
      <c r="FI65">
        <v>68862</v>
      </c>
      <c r="FJ65">
        <v>44313</v>
      </c>
      <c r="FK65">
        <v>72339</v>
      </c>
      <c r="FP65">
        <v>46315</v>
      </c>
      <c r="FS65">
        <v>57427</v>
      </c>
      <c r="FU65">
        <v>337402</v>
      </c>
      <c r="FZ65">
        <v>70288</v>
      </c>
      <c r="GJ65">
        <v>64372</v>
      </c>
      <c r="GO65">
        <v>39064</v>
      </c>
    </row>
    <row r="66" spans="8:197" x14ac:dyDescent="0.25">
      <c r="H66">
        <v>69308</v>
      </c>
      <c r="I66">
        <v>49710</v>
      </c>
      <c r="J66">
        <v>59632</v>
      </c>
      <c r="K66">
        <v>46092</v>
      </c>
      <c r="L66">
        <v>64828</v>
      </c>
      <c r="O66">
        <v>25208</v>
      </c>
      <c r="R66">
        <v>50276</v>
      </c>
      <c r="AO66">
        <v>468173</v>
      </c>
      <c r="AW66">
        <v>47543</v>
      </c>
      <c r="BB66">
        <v>20723</v>
      </c>
      <c r="BL66">
        <v>308312</v>
      </c>
      <c r="BM66">
        <v>883140</v>
      </c>
      <c r="BO66">
        <v>16124</v>
      </c>
      <c r="CA66">
        <v>55278</v>
      </c>
      <c r="CC66">
        <v>524108</v>
      </c>
      <c r="CY66">
        <v>64448</v>
      </c>
      <c r="DA66">
        <v>37079</v>
      </c>
      <c r="DF66">
        <v>60542</v>
      </c>
      <c r="DO66">
        <v>36963</v>
      </c>
      <c r="DQ66">
        <v>37636</v>
      </c>
      <c r="DV66">
        <v>72681</v>
      </c>
      <c r="EA66">
        <v>64718</v>
      </c>
      <c r="EC66">
        <v>58574</v>
      </c>
      <c r="EI66">
        <v>70649</v>
      </c>
      <c r="EJ66">
        <v>14653</v>
      </c>
      <c r="EY66">
        <v>857227</v>
      </c>
      <c r="EZ66">
        <v>722573</v>
      </c>
      <c r="FI66">
        <v>68880</v>
      </c>
      <c r="FJ66">
        <v>45396</v>
      </c>
      <c r="FK66">
        <v>72341</v>
      </c>
      <c r="FP66">
        <v>47251</v>
      </c>
      <c r="FS66">
        <v>57503</v>
      </c>
      <c r="FU66">
        <v>340075</v>
      </c>
      <c r="FZ66">
        <v>72092</v>
      </c>
      <c r="GJ66">
        <v>64374</v>
      </c>
      <c r="GO66">
        <v>39187</v>
      </c>
    </row>
    <row r="67" spans="8:197" x14ac:dyDescent="0.25">
      <c r="H67">
        <v>69312</v>
      </c>
      <c r="I67">
        <v>49719</v>
      </c>
      <c r="J67">
        <v>63515</v>
      </c>
      <c r="K67">
        <v>46096</v>
      </c>
      <c r="L67">
        <v>65568</v>
      </c>
      <c r="O67">
        <v>25550</v>
      </c>
      <c r="R67">
        <v>51033</v>
      </c>
      <c r="AO67">
        <v>563601</v>
      </c>
      <c r="AW67">
        <v>48139</v>
      </c>
      <c r="BB67">
        <v>20960</v>
      </c>
      <c r="BL67">
        <v>316570</v>
      </c>
      <c r="BM67">
        <v>883504</v>
      </c>
      <c r="BO67">
        <v>16125</v>
      </c>
      <c r="CA67">
        <v>56158</v>
      </c>
      <c r="CC67">
        <v>550715</v>
      </c>
      <c r="CY67">
        <v>64451</v>
      </c>
      <c r="DA67">
        <v>37114</v>
      </c>
      <c r="DF67">
        <v>61053</v>
      </c>
      <c r="DO67">
        <v>37651</v>
      </c>
      <c r="DQ67">
        <v>37637</v>
      </c>
      <c r="DV67">
        <v>73703</v>
      </c>
      <c r="EA67">
        <v>65744</v>
      </c>
      <c r="EC67">
        <v>58694</v>
      </c>
      <c r="EI67">
        <v>70652</v>
      </c>
      <c r="EJ67">
        <v>15490</v>
      </c>
      <c r="EY67">
        <v>886846</v>
      </c>
      <c r="EZ67">
        <v>732510</v>
      </c>
      <c r="FI67">
        <v>68889</v>
      </c>
      <c r="FJ67">
        <v>47346</v>
      </c>
      <c r="FK67">
        <v>72345</v>
      </c>
      <c r="FP67">
        <v>47309</v>
      </c>
      <c r="FS67">
        <v>57506</v>
      </c>
      <c r="FU67">
        <v>349498</v>
      </c>
      <c r="FZ67">
        <v>72200</v>
      </c>
      <c r="GJ67">
        <v>64785</v>
      </c>
      <c r="GO67">
        <v>39239</v>
      </c>
    </row>
    <row r="68" spans="8:197" x14ac:dyDescent="0.25">
      <c r="H68">
        <v>69345</v>
      </c>
      <c r="I68">
        <v>49725</v>
      </c>
      <c r="J68">
        <v>63738</v>
      </c>
      <c r="K68">
        <v>46097</v>
      </c>
      <c r="L68">
        <v>65862</v>
      </c>
      <c r="O68">
        <v>25631</v>
      </c>
      <c r="R68">
        <v>52915</v>
      </c>
      <c r="AO68">
        <v>591230</v>
      </c>
      <c r="AW68">
        <v>48141</v>
      </c>
      <c r="BB68">
        <v>21097</v>
      </c>
      <c r="BL68">
        <v>326728</v>
      </c>
      <c r="BM68">
        <v>924134</v>
      </c>
      <c r="BO68">
        <v>16356</v>
      </c>
      <c r="CA68">
        <v>56159</v>
      </c>
      <c r="CC68">
        <v>619775</v>
      </c>
      <c r="CY68">
        <v>64611</v>
      </c>
      <c r="DA68">
        <v>37115</v>
      </c>
      <c r="DF68">
        <v>61912</v>
      </c>
      <c r="DO68">
        <v>37754</v>
      </c>
      <c r="DQ68">
        <v>38723</v>
      </c>
      <c r="EA68">
        <v>65790</v>
      </c>
      <c r="EC68">
        <v>58816</v>
      </c>
      <c r="EI68">
        <v>70657</v>
      </c>
      <c r="EJ68">
        <v>15939</v>
      </c>
      <c r="FI68">
        <v>69001</v>
      </c>
      <c r="FJ68">
        <v>48100</v>
      </c>
      <c r="FK68">
        <v>72360</v>
      </c>
      <c r="FP68">
        <v>47737</v>
      </c>
      <c r="FS68">
        <v>57509</v>
      </c>
      <c r="FU68">
        <v>358341</v>
      </c>
      <c r="FZ68">
        <v>72313</v>
      </c>
      <c r="GJ68">
        <v>64788</v>
      </c>
      <c r="GO68">
        <v>39255</v>
      </c>
    </row>
    <row r="69" spans="8:197" x14ac:dyDescent="0.25">
      <c r="H69">
        <v>69347</v>
      </c>
      <c r="I69">
        <v>49731</v>
      </c>
      <c r="J69">
        <v>65444</v>
      </c>
      <c r="K69">
        <v>46312</v>
      </c>
      <c r="L69">
        <v>66008</v>
      </c>
      <c r="O69">
        <v>25757</v>
      </c>
      <c r="R69">
        <v>53546</v>
      </c>
      <c r="AO69">
        <v>699389</v>
      </c>
      <c r="AW69">
        <v>52444</v>
      </c>
      <c r="BB69">
        <v>21229</v>
      </c>
      <c r="BL69">
        <v>377770</v>
      </c>
      <c r="BO69">
        <v>16791</v>
      </c>
      <c r="CA69">
        <v>56160</v>
      </c>
      <c r="CC69">
        <v>741000</v>
      </c>
      <c r="CY69">
        <v>64809</v>
      </c>
      <c r="DA69">
        <v>38114</v>
      </c>
      <c r="DF69">
        <v>62312</v>
      </c>
      <c r="DO69">
        <v>38308</v>
      </c>
      <c r="DQ69">
        <v>38729</v>
      </c>
      <c r="EA69">
        <v>65827</v>
      </c>
      <c r="EC69">
        <v>58835</v>
      </c>
      <c r="EI69">
        <v>71746</v>
      </c>
      <c r="EJ69">
        <v>16102</v>
      </c>
      <c r="FI69">
        <v>69084</v>
      </c>
      <c r="FJ69">
        <v>48785</v>
      </c>
      <c r="FK69">
        <v>72817</v>
      </c>
      <c r="FP69">
        <v>48989</v>
      </c>
      <c r="FS69">
        <v>57511</v>
      </c>
      <c r="FU69">
        <v>368555</v>
      </c>
      <c r="FZ69">
        <v>72319</v>
      </c>
      <c r="GJ69">
        <v>64790</v>
      </c>
      <c r="GO69">
        <v>39348</v>
      </c>
    </row>
    <row r="70" spans="8:197" x14ac:dyDescent="0.25">
      <c r="H70">
        <v>69810</v>
      </c>
      <c r="I70">
        <v>49771</v>
      </c>
      <c r="J70">
        <v>65449</v>
      </c>
      <c r="K70">
        <v>46336</v>
      </c>
      <c r="L70">
        <v>66024</v>
      </c>
      <c r="O70">
        <v>25994</v>
      </c>
      <c r="R70">
        <v>53835</v>
      </c>
      <c r="AO70">
        <v>812873</v>
      </c>
      <c r="AW70">
        <v>54109</v>
      </c>
      <c r="BB70">
        <v>21303</v>
      </c>
      <c r="BL70">
        <v>391854</v>
      </c>
      <c r="BO70">
        <v>16988</v>
      </c>
      <c r="CA70">
        <v>56296</v>
      </c>
      <c r="CC70">
        <v>745991</v>
      </c>
      <c r="CY70">
        <v>64851</v>
      </c>
      <c r="DA70">
        <v>38115</v>
      </c>
      <c r="DF70">
        <v>63286</v>
      </c>
      <c r="DO70">
        <v>38437</v>
      </c>
      <c r="DQ70">
        <v>40404</v>
      </c>
      <c r="EA70">
        <v>66234</v>
      </c>
      <c r="EC70">
        <v>58907</v>
      </c>
      <c r="EI70">
        <v>71855</v>
      </c>
      <c r="EJ70">
        <v>16205</v>
      </c>
      <c r="FI70">
        <v>69383</v>
      </c>
      <c r="FJ70">
        <v>48990</v>
      </c>
      <c r="FK70">
        <v>72918</v>
      </c>
      <c r="FP70">
        <v>49052</v>
      </c>
      <c r="FS70">
        <v>57512</v>
      </c>
      <c r="FU70">
        <v>455022</v>
      </c>
      <c r="FZ70">
        <v>73308</v>
      </c>
      <c r="GJ70">
        <v>64791</v>
      </c>
      <c r="GO70">
        <v>39358</v>
      </c>
    </row>
    <row r="71" spans="8:197" x14ac:dyDescent="0.25">
      <c r="H71">
        <v>69811</v>
      </c>
      <c r="I71">
        <v>49772</v>
      </c>
      <c r="J71">
        <v>66417</v>
      </c>
      <c r="K71">
        <v>46351</v>
      </c>
      <c r="L71">
        <v>66045</v>
      </c>
      <c r="O71">
        <v>27544</v>
      </c>
      <c r="R71">
        <v>56015</v>
      </c>
      <c r="AO71">
        <v>887395</v>
      </c>
      <c r="AW71">
        <v>54130</v>
      </c>
      <c r="BB71">
        <v>21357</v>
      </c>
      <c r="BL71">
        <v>395897</v>
      </c>
      <c r="BO71">
        <v>16991</v>
      </c>
      <c r="CA71">
        <v>58030</v>
      </c>
      <c r="CY71">
        <v>65288</v>
      </c>
      <c r="DA71">
        <v>39660</v>
      </c>
      <c r="DF71">
        <v>63290</v>
      </c>
      <c r="DO71">
        <v>39033</v>
      </c>
      <c r="DQ71">
        <v>42037</v>
      </c>
      <c r="EA71">
        <v>66835</v>
      </c>
      <c r="EC71">
        <v>59372</v>
      </c>
      <c r="EI71">
        <v>73523</v>
      </c>
      <c r="EJ71">
        <v>16769</v>
      </c>
      <c r="FI71">
        <v>70612</v>
      </c>
      <c r="FJ71">
        <v>49327</v>
      </c>
      <c r="FK71">
        <v>73004</v>
      </c>
      <c r="FP71">
        <v>49053</v>
      </c>
      <c r="FS71">
        <v>57513</v>
      </c>
      <c r="FU71">
        <v>507319</v>
      </c>
      <c r="FZ71">
        <v>74287</v>
      </c>
      <c r="GJ71">
        <v>65228</v>
      </c>
      <c r="GO71">
        <v>39359</v>
      </c>
    </row>
    <row r="72" spans="8:197" x14ac:dyDescent="0.25">
      <c r="H72">
        <v>69813</v>
      </c>
      <c r="I72">
        <v>50372</v>
      </c>
      <c r="J72">
        <v>66782</v>
      </c>
      <c r="K72">
        <v>46358</v>
      </c>
      <c r="L72">
        <v>66109</v>
      </c>
      <c r="O72">
        <v>27598</v>
      </c>
      <c r="R72">
        <v>57767</v>
      </c>
      <c r="AO72">
        <v>887397</v>
      </c>
      <c r="AW72">
        <v>54133</v>
      </c>
      <c r="BB72">
        <v>21361</v>
      </c>
      <c r="BL72">
        <v>409758</v>
      </c>
      <c r="BO72">
        <v>17860</v>
      </c>
      <c r="CA72">
        <v>58073</v>
      </c>
      <c r="CY72">
        <v>65452</v>
      </c>
      <c r="DA72">
        <v>40529</v>
      </c>
      <c r="DF72">
        <v>64368</v>
      </c>
      <c r="DO72">
        <v>39604</v>
      </c>
      <c r="DQ72">
        <v>42041</v>
      </c>
      <c r="EA72">
        <v>67217</v>
      </c>
      <c r="EC72">
        <v>59699</v>
      </c>
      <c r="EI72">
        <v>111526</v>
      </c>
      <c r="EJ72">
        <v>16840</v>
      </c>
      <c r="FI72">
        <v>71038</v>
      </c>
      <c r="FJ72">
        <v>49741</v>
      </c>
      <c r="FK72">
        <v>73145</v>
      </c>
      <c r="FP72">
        <v>49495</v>
      </c>
      <c r="FS72">
        <v>57514</v>
      </c>
      <c r="FU72">
        <v>534263</v>
      </c>
      <c r="FZ72">
        <v>74891</v>
      </c>
      <c r="GJ72">
        <v>65300</v>
      </c>
      <c r="GO72">
        <v>39360</v>
      </c>
    </row>
    <row r="73" spans="8:197" x14ac:dyDescent="0.25">
      <c r="H73">
        <v>69814</v>
      </c>
      <c r="I73">
        <v>50404</v>
      </c>
      <c r="J73">
        <v>67309</v>
      </c>
      <c r="K73">
        <v>46607</v>
      </c>
      <c r="L73">
        <v>67037</v>
      </c>
      <c r="O73">
        <v>28137</v>
      </c>
      <c r="R73">
        <v>57894</v>
      </c>
      <c r="AW73">
        <v>55434</v>
      </c>
      <c r="BB73">
        <v>21379</v>
      </c>
      <c r="BL73">
        <v>430546</v>
      </c>
      <c r="BO73">
        <v>17919</v>
      </c>
      <c r="CA73">
        <v>58201</v>
      </c>
      <c r="CY73">
        <v>65541</v>
      </c>
      <c r="DA73">
        <v>42502</v>
      </c>
      <c r="DF73">
        <v>64369</v>
      </c>
      <c r="DO73">
        <v>39618</v>
      </c>
      <c r="DQ73">
        <v>42871</v>
      </c>
      <c r="EA73">
        <v>67313</v>
      </c>
      <c r="EC73">
        <v>60255</v>
      </c>
      <c r="EI73">
        <v>144493</v>
      </c>
      <c r="EJ73">
        <v>17098</v>
      </c>
      <c r="FI73">
        <v>71043</v>
      </c>
      <c r="FJ73">
        <v>51893</v>
      </c>
      <c r="FK73">
        <v>73306</v>
      </c>
      <c r="FP73">
        <v>49834</v>
      </c>
      <c r="FS73">
        <v>57704</v>
      </c>
      <c r="FU73">
        <v>566174</v>
      </c>
      <c r="GJ73">
        <v>65798</v>
      </c>
      <c r="GO73">
        <v>39362</v>
      </c>
    </row>
    <row r="74" spans="8:197" x14ac:dyDescent="0.25">
      <c r="H74">
        <v>70108</v>
      </c>
      <c r="I74">
        <v>50405</v>
      </c>
      <c r="J74">
        <v>67310</v>
      </c>
      <c r="K74">
        <v>46772</v>
      </c>
      <c r="L74">
        <v>67044</v>
      </c>
      <c r="O74">
        <v>30710</v>
      </c>
      <c r="R74">
        <v>58668</v>
      </c>
      <c r="AW74">
        <v>56591</v>
      </c>
      <c r="BB74">
        <v>21414</v>
      </c>
      <c r="BL74">
        <v>430561</v>
      </c>
      <c r="BO74">
        <v>17965</v>
      </c>
      <c r="CA74">
        <v>58641</v>
      </c>
      <c r="CY74">
        <v>65544</v>
      </c>
      <c r="DA74">
        <v>42503</v>
      </c>
      <c r="DF74">
        <v>64470</v>
      </c>
      <c r="DO74">
        <v>40351</v>
      </c>
      <c r="DQ74">
        <v>42886</v>
      </c>
      <c r="EA74">
        <v>68024</v>
      </c>
      <c r="EC74">
        <v>60691</v>
      </c>
      <c r="EI74">
        <v>189217</v>
      </c>
      <c r="EJ74">
        <v>17278</v>
      </c>
      <c r="FI74">
        <v>71070</v>
      </c>
      <c r="FJ74">
        <v>52442</v>
      </c>
      <c r="FK74">
        <v>74288</v>
      </c>
      <c r="FP74">
        <v>50042</v>
      </c>
      <c r="FS74">
        <v>57803</v>
      </c>
      <c r="FU74">
        <v>624478</v>
      </c>
      <c r="GJ74">
        <v>65800</v>
      </c>
      <c r="GO74">
        <v>39609</v>
      </c>
    </row>
    <row r="75" spans="8:197" x14ac:dyDescent="0.25">
      <c r="H75">
        <v>70663</v>
      </c>
      <c r="I75">
        <v>50433</v>
      </c>
      <c r="J75">
        <v>67979</v>
      </c>
      <c r="K75">
        <v>47072</v>
      </c>
      <c r="L75">
        <v>68175</v>
      </c>
      <c r="O75">
        <v>31343</v>
      </c>
      <c r="R75">
        <v>60366</v>
      </c>
      <c r="AW75">
        <v>56828</v>
      </c>
      <c r="BB75">
        <v>21539</v>
      </c>
      <c r="BL75">
        <v>504241</v>
      </c>
      <c r="BO75">
        <v>18023</v>
      </c>
      <c r="CA75">
        <v>58910</v>
      </c>
      <c r="CY75">
        <v>65587</v>
      </c>
      <c r="DA75">
        <v>42546</v>
      </c>
      <c r="DF75">
        <v>64474</v>
      </c>
      <c r="DO75">
        <v>41183</v>
      </c>
      <c r="DQ75">
        <v>43205</v>
      </c>
      <c r="EA75">
        <v>68025</v>
      </c>
      <c r="EC75">
        <v>61235</v>
      </c>
      <c r="EI75">
        <v>200741</v>
      </c>
      <c r="EJ75">
        <v>17279</v>
      </c>
      <c r="FI75">
        <v>71741</v>
      </c>
      <c r="FJ75">
        <v>52555</v>
      </c>
      <c r="FK75">
        <v>74465</v>
      </c>
      <c r="FP75">
        <v>51516</v>
      </c>
      <c r="FS75">
        <v>57804</v>
      </c>
      <c r="FU75">
        <v>723874</v>
      </c>
      <c r="GJ75">
        <v>66400</v>
      </c>
      <c r="GO75">
        <v>40244</v>
      </c>
    </row>
    <row r="76" spans="8:197" x14ac:dyDescent="0.25">
      <c r="I76">
        <v>53900</v>
      </c>
      <c r="J76">
        <v>69694</v>
      </c>
      <c r="K76">
        <v>47074</v>
      </c>
      <c r="L76">
        <v>69765</v>
      </c>
      <c r="O76">
        <v>31347</v>
      </c>
      <c r="R76">
        <v>61869</v>
      </c>
      <c r="AW76">
        <v>57815</v>
      </c>
      <c r="BB76">
        <v>21701</v>
      </c>
      <c r="BL76">
        <v>585760</v>
      </c>
      <c r="BO76">
        <v>19000</v>
      </c>
      <c r="CA76">
        <v>58912</v>
      </c>
      <c r="CY76">
        <v>66292</v>
      </c>
      <c r="DA76">
        <v>42547</v>
      </c>
      <c r="DF76">
        <v>64480</v>
      </c>
      <c r="DO76">
        <v>41194</v>
      </c>
      <c r="DQ76">
        <v>43269</v>
      </c>
      <c r="EA76">
        <v>68026</v>
      </c>
      <c r="EC76">
        <v>61256</v>
      </c>
      <c r="EI76">
        <v>214809</v>
      </c>
      <c r="EJ76">
        <v>17354</v>
      </c>
      <c r="FI76">
        <v>73102</v>
      </c>
      <c r="FJ76">
        <v>53333</v>
      </c>
      <c r="FK76">
        <v>74468</v>
      </c>
      <c r="FP76">
        <v>52749</v>
      </c>
      <c r="FS76">
        <v>57805</v>
      </c>
      <c r="FU76">
        <v>737215</v>
      </c>
      <c r="GJ76">
        <v>66990</v>
      </c>
      <c r="GO76">
        <v>40378</v>
      </c>
    </row>
    <row r="77" spans="8:197" x14ac:dyDescent="0.25">
      <c r="I77">
        <v>54101</v>
      </c>
      <c r="J77">
        <v>69767</v>
      </c>
      <c r="K77">
        <v>50283</v>
      </c>
      <c r="L77">
        <v>70122</v>
      </c>
      <c r="O77">
        <v>31352</v>
      </c>
      <c r="R77">
        <v>61930</v>
      </c>
      <c r="AW77">
        <v>60181</v>
      </c>
      <c r="BB77">
        <v>22300</v>
      </c>
      <c r="BL77">
        <v>598128</v>
      </c>
      <c r="BO77">
        <v>19110</v>
      </c>
      <c r="CA77">
        <v>58914</v>
      </c>
      <c r="CY77">
        <v>66572</v>
      </c>
      <c r="DA77">
        <v>42568</v>
      </c>
      <c r="DF77">
        <v>65482</v>
      </c>
      <c r="DO77">
        <v>43265</v>
      </c>
      <c r="DQ77">
        <v>43270</v>
      </c>
      <c r="EA77">
        <v>68269</v>
      </c>
      <c r="EC77">
        <v>62031</v>
      </c>
      <c r="EI77">
        <v>215038</v>
      </c>
      <c r="EJ77">
        <v>17395</v>
      </c>
      <c r="FI77">
        <v>73769</v>
      </c>
      <c r="FJ77">
        <v>54063</v>
      </c>
      <c r="FK77">
        <v>74880</v>
      </c>
      <c r="FP77">
        <v>53082</v>
      </c>
      <c r="FS77">
        <v>57807</v>
      </c>
      <c r="FU77">
        <v>848705</v>
      </c>
      <c r="GJ77">
        <v>66994</v>
      </c>
      <c r="GO77">
        <v>40593</v>
      </c>
    </row>
    <row r="78" spans="8:197" x14ac:dyDescent="0.25">
      <c r="I78">
        <v>54717</v>
      </c>
      <c r="J78">
        <v>70125</v>
      </c>
      <c r="K78">
        <v>50289</v>
      </c>
      <c r="L78">
        <v>70274</v>
      </c>
      <c r="O78">
        <v>32080</v>
      </c>
      <c r="R78">
        <v>63284</v>
      </c>
      <c r="AW78">
        <v>60239</v>
      </c>
      <c r="BB78">
        <v>22580</v>
      </c>
      <c r="BL78">
        <v>639625</v>
      </c>
      <c r="BO78">
        <v>19455</v>
      </c>
      <c r="CA78">
        <v>59630</v>
      </c>
      <c r="CY78">
        <v>67127</v>
      </c>
      <c r="DA78">
        <v>43020</v>
      </c>
      <c r="DF78">
        <v>66399</v>
      </c>
      <c r="DO78">
        <v>43472</v>
      </c>
      <c r="DQ78">
        <v>43272</v>
      </c>
      <c r="EA78">
        <v>68479</v>
      </c>
      <c r="EC78">
        <v>62264</v>
      </c>
      <c r="EI78">
        <v>247056</v>
      </c>
      <c r="EJ78">
        <v>17572</v>
      </c>
      <c r="FI78">
        <v>74440</v>
      </c>
      <c r="FJ78">
        <v>56103</v>
      </c>
      <c r="FK78">
        <v>74881</v>
      </c>
      <c r="FP78">
        <v>53238</v>
      </c>
      <c r="FS78">
        <v>58012</v>
      </c>
      <c r="GJ78">
        <v>67375</v>
      </c>
      <c r="GO78">
        <v>41994</v>
      </c>
    </row>
    <row r="79" spans="8:197" x14ac:dyDescent="0.25">
      <c r="I79">
        <v>54725</v>
      </c>
      <c r="J79">
        <v>71462</v>
      </c>
      <c r="K79">
        <v>52910</v>
      </c>
      <c r="L79">
        <v>70435</v>
      </c>
      <c r="O79">
        <v>34964</v>
      </c>
      <c r="R79">
        <v>63370</v>
      </c>
      <c r="AW79">
        <v>60548</v>
      </c>
      <c r="BB79">
        <v>22609</v>
      </c>
      <c r="BL79">
        <v>639658</v>
      </c>
      <c r="BO79">
        <v>19938</v>
      </c>
      <c r="CA79">
        <v>59807</v>
      </c>
      <c r="CY79">
        <v>67132</v>
      </c>
      <c r="DA79">
        <v>43021</v>
      </c>
      <c r="DF79">
        <v>66416</v>
      </c>
      <c r="DO79">
        <v>44223</v>
      </c>
      <c r="DQ79">
        <v>43273</v>
      </c>
      <c r="EA79">
        <v>68502</v>
      </c>
      <c r="EC79">
        <v>62273</v>
      </c>
      <c r="EI79">
        <v>252312</v>
      </c>
      <c r="EJ79">
        <v>17756</v>
      </c>
      <c r="FI79">
        <v>74571</v>
      </c>
      <c r="FJ79">
        <v>56271</v>
      </c>
      <c r="FK79">
        <v>486779</v>
      </c>
      <c r="FP79">
        <v>53466</v>
      </c>
      <c r="FS79">
        <v>58024</v>
      </c>
      <c r="GJ79">
        <v>67398</v>
      </c>
      <c r="GO79">
        <v>42475</v>
      </c>
    </row>
    <row r="80" spans="8:197" x14ac:dyDescent="0.25">
      <c r="I80">
        <v>54728</v>
      </c>
      <c r="J80">
        <v>73694</v>
      </c>
      <c r="K80">
        <v>54001</v>
      </c>
      <c r="L80">
        <v>70473</v>
      </c>
      <c r="O80">
        <v>34978</v>
      </c>
      <c r="R80">
        <v>68045</v>
      </c>
      <c r="AW80">
        <v>60569</v>
      </c>
      <c r="BB80">
        <v>22739</v>
      </c>
      <c r="BL80">
        <v>713434</v>
      </c>
      <c r="BO80">
        <v>20039</v>
      </c>
      <c r="CA80">
        <v>59809</v>
      </c>
      <c r="CY80">
        <v>67858</v>
      </c>
      <c r="DA80">
        <v>43299</v>
      </c>
      <c r="DF80">
        <v>67872</v>
      </c>
      <c r="DO80">
        <v>44756</v>
      </c>
      <c r="DQ80">
        <v>43274</v>
      </c>
      <c r="EA80">
        <v>69495</v>
      </c>
      <c r="EC80">
        <v>62323</v>
      </c>
      <c r="EI80">
        <v>253302</v>
      </c>
      <c r="EJ80">
        <v>17761</v>
      </c>
      <c r="FI80">
        <v>74751</v>
      </c>
      <c r="FJ80">
        <v>56272</v>
      </c>
      <c r="FK80">
        <v>558999</v>
      </c>
      <c r="FP80">
        <v>53834</v>
      </c>
      <c r="FS80">
        <v>58028</v>
      </c>
      <c r="GJ80">
        <v>67410</v>
      </c>
      <c r="GO80">
        <v>43165</v>
      </c>
    </row>
    <row r="81" spans="9:197" x14ac:dyDescent="0.25">
      <c r="I81">
        <v>54744</v>
      </c>
      <c r="J81">
        <v>74363</v>
      </c>
      <c r="K81">
        <v>55767</v>
      </c>
      <c r="L81">
        <v>70491</v>
      </c>
      <c r="O81">
        <v>35299</v>
      </c>
      <c r="R81">
        <v>68155</v>
      </c>
      <c r="AW81">
        <v>60765</v>
      </c>
      <c r="BB81">
        <v>23187</v>
      </c>
      <c r="BL81">
        <v>715714</v>
      </c>
      <c r="BO81">
        <v>20044</v>
      </c>
      <c r="CA81">
        <v>59868</v>
      </c>
      <c r="CY81">
        <v>67860</v>
      </c>
      <c r="DA81">
        <v>43316</v>
      </c>
      <c r="DF81">
        <v>67875</v>
      </c>
      <c r="DO81">
        <v>45036</v>
      </c>
      <c r="DQ81">
        <v>43532</v>
      </c>
      <c r="EA81">
        <v>70552</v>
      </c>
      <c r="EC81">
        <v>62657</v>
      </c>
      <c r="EI81">
        <v>329714</v>
      </c>
      <c r="EJ81">
        <v>17790</v>
      </c>
      <c r="FI81">
        <v>74753</v>
      </c>
      <c r="FJ81">
        <v>56274</v>
      </c>
      <c r="FP81">
        <v>54213</v>
      </c>
      <c r="FS81">
        <v>58087</v>
      </c>
      <c r="GJ81">
        <v>67452</v>
      </c>
      <c r="GO81">
        <v>43204</v>
      </c>
    </row>
    <row r="82" spans="9:197" x14ac:dyDescent="0.25">
      <c r="I82">
        <v>54747</v>
      </c>
      <c r="J82">
        <v>74381</v>
      </c>
      <c r="K82">
        <v>55768</v>
      </c>
      <c r="L82">
        <v>70859</v>
      </c>
      <c r="O82">
        <v>35309</v>
      </c>
      <c r="R82">
        <v>69951</v>
      </c>
      <c r="AW82">
        <v>61122</v>
      </c>
      <c r="BB82">
        <v>23706</v>
      </c>
      <c r="BL82">
        <v>897801</v>
      </c>
      <c r="BO82">
        <v>20539</v>
      </c>
      <c r="CA82">
        <v>61458</v>
      </c>
      <c r="CY82">
        <v>68560</v>
      </c>
      <c r="DA82">
        <v>43326</v>
      </c>
      <c r="DF82">
        <v>67882</v>
      </c>
      <c r="DO82">
        <v>45399</v>
      </c>
      <c r="DQ82">
        <v>43592</v>
      </c>
      <c r="EA82">
        <v>71769</v>
      </c>
      <c r="EC82">
        <v>62792</v>
      </c>
      <c r="EI82">
        <v>338418</v>
      </c>
      <c r="EJ82">
        <v>17791</v>
      </c>
      <c r="FJ82">
        <v>56322</v>
      </c>
      <c r="FP82">
        <v>56829</v>
      </c>
      <c r="FS82">
        <v>58088</v>
      </c>
      <c r="GJ82">
        <v>69088</v>
      </c>
      <c r="GO82">
        <v>43264</v>
      </c>
    </row>
    <row r="83" spans="9:197" x14ac:dyDescent="0.25">
      <c r="I83">
        <v>54748</v>
      </c>
      <c r="J83">
        <v>103887</v>
      </c>
      <c r="K83">
        <v>55769</v>
      </c>
      <c r="L83">
        <v>70861</v>
      </c>
      <c r="O83">
        <v>35342</v>
      </c>
      <c r="R83">
        <v>70073</v>
      </c>
      <c r="AW83">
        <v>61995</v>
      </c>
      <c r="BB83">
        <v>23802</v>
      </c>
      <c r="BO83">
        <v>21225</v>
      </c>
      <c r="CA83">
        <v>61468</v>
      </c>
      <c r="CY83">
        <v>68561</v>
      </c>
      <c r="DA83">
        <v>43327</v>
      </c>
      <c r="DF83">
        <v>68266</v>
      </c>
      <c r="DO83">
        <v>47070</v>
      </c>
      <c r="DQ83">
        <v>44316</v>
      </c>
      <c r="EA83">
        <v>72287</v>
      </c>
      <c r="EC83">
        <v>62797</v>
      </c>
      <c r="EI83">
        <v>340380</v>
      </c>
      <c r="EJ83">
        <v>17922</v>
      </c>
      <c r="FJ83">
        <v>56356</v>
      </c>
      <c r="FP83">
        <v>60278</v>
      </c>
      <c r="FS83">
        <v>58195</v>
      </c>
      <c r="GJ83">
        <v>69215</v>
      </c>
      <c r="GO83">
        <v>43575</v>
      </c>
    </row>
    <row r="84" spans="9:197" x14ac:dyDescent="0.25">
      <c r="I84">
        <v>54749</v>
      </c>
      <c r="J84">
        <v>110114</v>
      </c>
      <c r="K84">
        <v>55952</v>
      </c>
      <c r="L84">
        <v>72484</v>
      </c>
      <c r="O84">
        <v>35353</v>
      </c>
      <c r="R84">
        <v>70236</v>
      </c>
      <c r="AW84">
        <v>62645</v>
      </c>
      <c r="BB84">
        <v>23897</v>
      </c>
      <c r="BO84">
        <v>21380</v>
      </c>
      <c r="CA84">
        <v>61469</v>
      </c>
      <c r="CY84">
        <v>68958</v>
      </c>
      <c r="DA84">
        <v>43531</v>
      </c>
      <c r="DF84">
        <v>68298</v>
      </c>
      <c r="DO84">
        <v>47080</v>
      </c>
      <c r="DQ84">
        <v>44318</v>
      </c>
      <c r="EA84">
        <v>72395</v>
      </c>
      <c r="EC84">
        <v>62799</v>
      </c>
      <c r="EI84">
        <v>340398</v>
      </c>
      <c r="EJ84">
        <v>17963</v>
      </c>
      <c r="FJ84">
        <v>56375</v>
      </c>
      <c r="FP84">
        <v>60381</v>
      </c>
      <c r="FS84">
        <v>58575</v>
      </c>
      <c r="GJ84">
        <v>69218</v>
      </c>
      <c r="GO84">
        <v>43674</v>
      </c>
    </row>
    <row r="85" spans="9:197" x14ac:dyDescent="0.25">
      <c r="I85">
        <v>54750</v>
      </c>
      <c r="J85">
        <v>130153</v>
      </c>
      <c r="K85">
        <v>55960</v>
      </c>
      <c r="L85">
        <v>73290</v>
      </c>
      <c r="O85">
        <v>35826</v>
      </c>
      <c r="R85">
        <v>70245</v>
      </c>
      <c r="AW85">
        <v>63094</v>
      </c>
      <c r="BB85">
        <v>24558</v>
      </c>
      <c r="BO85">
        <v>22420</v>
      </c>
      <c r="CA85">
        <v>64084</v>
      </c>
      <c r="CY85">
        <v>69314</v>
      </c>
      <c r="DA85">
        <v>43609</v>
      </c>
      <c r="DF85">
        <v>68343</v>
      </c>
      <c r="DO85">
        <v>47152</v>
      </c>
      <c r="DQ85">
        <v>44319</v>
      </c>
      <c r="EA85">
        <v>72396</v>
      </c>
      <c r="EC85">
        <v>62804</v>
      </c>
      <c r="EI85">
        <v>342246</v>
      </c>
      <c r="EJ85">
        <v>18123</v>
      </c>
      <c r="FJ85">
        <v>57798</v>
      </c>
      <c r="FP85">
        <v>61000</v>
      </c>
      <c r="FS85">
        <v>58723</v>
      </c>
      <c r="GJ85">
        <v>69685</v>
      </c>
      <c r="GO85">
        <v>44754</v>
      </c>
    </row>
    <row r="86" spans="9:197" x14ac:dyDescent="0.25">
      <c r="I86">
        <v>54751</v>
      </c>
      <c r="J86">
        <v>192518</v>
      </c>
      <c r="K86">
        <v>55994</v>
      </c>
      <c r="L86">
        <v>73296</v>
      </c>
      <c r="O86">
        <v>36781</v>
      </c>
      <c r="R86">
        <v>71424</v>
      </c>
      <c r="AW86">
        <v>63153</v>
      </c>
      <c r="BB86">
        <v>24783</v>
      </c>
      <c r="BO86">
        <v>22421</v>
      </c>
      <c r="CA86">
        <v>64090</v>
      </c>
      <c r="CY86">
        <v>69771</v>
      </c>
      <c r="DA86">
        <v>43612</v>
      </c>
      <c r="DF86">
        <v>68345</v>
      </c>
      <c r="DO86">
        <v>47185</v>
      </c>
      <c r="DQ86">
        <v>45442</v>
      </c>
      <c r="EA86">
        <v>72736</v>
      </c>
      <c r="EC86">
        <v>62905</v>
      </c>
      <c r="EI86">
        <v>346106</v>
      </c>
      <c r="EJ86">
        <v>18144</v>
      </c>
      <c r="FJ86">
        <v>57816</v>
      </c>
      <c r="FP86">
        <v>61026</v>
      </c>
      <c r="FS86">
        <v>58730</v>
      </c>
      <c r="GJ86">
        <v>69710</v>
      </c>
      <c r="GO86">
        <v>45203</v>
      </c>
    </row>
    <row r="87" spans="9:197" x14ac:dyDescent="0.25">
      <c r="I87">
        <v>54753</v>
      </c>
      <c r="J87">
        <v>300673</v>
      </c>
      <c r="K87">
        <v>55997</v>
      </c>
      <c r="L87">
        <v>73298</v>
      </c>
      <c r="O87">
        <v>36782</v>
      </c>
      <c r="R87">
        <v>71676</v>
      </c>
      <c r="AW87">
        <v>63771</v>
      </c>
      <c r="BB87">
        <v>24785</v>
      </c>
      <c r="BO87">
        <v>22640</v>
      </c>
      <c r="CA87">
        <v>64095</v>
      </c>
      <c r="CY87">
        <v>70585</v>
      </c>
      <c r="DA87">
        <v>43803</v>
      </c>
      <c r="DF87">
        <v>68351</v>
      </c>
      <c r="DO87">
        <v>47204</v>
      </c>
      <c r="DQ87">
        <v>45446</v>
      </c>
      <c r="EA87">
        <v>73315</v>
      </c>
      <c r="EC87">
        <v>64216</v>
      </c>
      <c r="EI87">
        <v>367672</v>
      </c>
      <c r="EJ87">
        <v>18337</v>
      </c>
      <c r="FJ87">
        <v>58695</v>
      </c>
      <c r="FP87">
        <v>61704</v>
      </c>
      <c r="FS87">
        <v>58731</v>
      </c>
      <c r="GJ87">
        <v>69734</v>
      </c>
      <c r="GO87">
        <v>45251</v>
      </c>
    </row>
    <row r="88" spans="9:197" x14ac:dyDescent="0.25">
      <c r="I88">
        <v>54755</v>
      </c>
      <c r="J88">
        <v>337675</v>
      </c>
      <c r="K88">
        <v>56613</v>
      </c>
      <c r="L88">
        <v>73871</v>
      </c>
      <c r="O88">
        <v>37768</v>
      </c>
      <c r="R88">
        <v>71678</v>
      </c>
      <c r="AW88">
        <v>64803</v>
      </c>
      <c r="BB88">
        <v>24890</v>
      </c>
      <c r="BO88">
        <v>23300</v>
      </c>
      <c r="CA88">
        <v>65203</v>
      </c>
      <c r="CY88">
        <v>70610</v>
      </c>
      <c r="DA88">
        <v>43977</v>
      </c>
      <c r="DF88">
        <v>68636</v>
      </c>
      <c r="DO88">
        <v>48421</v>
      </c>
      <c r="DQ88">
        <v>45631</v>
      </c>
      <c r="EA88">
        <v>73897</v>
      </c>
      <c r="EC88">
        <v>64928</v>
      </c>
      <c r="EI88">
        <v>387316</v>
      </c>
      <c r="EJ88">
        <v>18541</v>
      </c>
      <c r="FJ88">
        <v>58942</v>
      </c>
      <c r="FP88">
        <v>61706</v>
      </c>
      <c r="FS88">
        <v>58746</v>
      </c>
      <c r="GJ88">
        <v>69735</v>
      </c>
      <c r="GO88">
        <v>46079</v>
      </c>
    </row>
    <row r="89" spans="9:197" x14ac:dyDescent="0.25">
      <c r="I89">
        <v>54757</v>
      </c>
      <c r="J89">
        <v>340810</v>
      </c>
      <c r="K89">
        <v>56614</v>
      </c>
      <c r="L89">
        <v>73953</v>
      </c>
      <c r="O89">
        <v>39885</v>
      </c>
      <c r="R89">
        <v>72009</v>
      </c>
      <c r="AW89">
        <v>65461</v>
      </c>
      <c r="BB89">
        <v>25327</v>
      </c>
      <c r="BO89">
        <v>23499</v>
      </c>
      <c r="CA89">
        <v>65204</v>
      </c>
      <c r="CY89">
        <v>70845</v>
      </c>
      <c r="DA89">
        <v>44192</v>
      </c>
      <c r="DF89">
        <v>68809</v>
      </c>
      <c r="DO89">
        <v>48950</v>
      </c>
      <c r="DQ89">
        <v>46686</v>
      </c>
      <c r="EA89">
        <v>73899</v>
      </c>
      <c r="EC89">
        <v>65409</v>
      </c>
      <c r="EI89">
        <v>413062</v>
      </c>
      <c r="EJ89">
        <v>18546</v>
      </c>
      <c r="FJ89">
        <v>58953</v>
      </c>
      <c r="FP89">
        <v>63361</v>
      </c>
      <c r="FS89">
        <v>59085</v>
      </c>
      <c r="GJ89">
        <v>69736</v>
      </c>
      <c r="GO89">
        <v>47014</v>
      </c>
    </row>
    <row r="90" spans="9:197" x14ac:dyDescent="0.25">
      <c r="I90">
        <v>54760</v>
      </c>
      <c r="J90">
        <v>360552</v>
      </c>
      <c r="K90">
        <v>57637</v>
      </c>
      <c r="L90">
        <v>74874</v>
      </c>
      <c r="O90">
        <v>39970</v>
      </c>
      <c r="R90">
        <v>74134</v>
      </c>
      <c r="AW90">
        <v>65514</v>
      </c>
      <c r="BB90">
        <v>26527</v>
      </c>
      <c r="BO90">
        <v>23889</v>
      </c>
      <c r="CA90">
        <v>65205</v>
      </c>
      <c r="CY90">
        <v>70847</v>
      </c>
      <c r="DA90">
        <v>45479</v>
      </c>
      <c r="DF90">
        <v>69064</v>
      </c>
      <c r="DO90">
        <v>49193</v>
      </c>
      <c r="DQ90">
        <v>46687</v>
      </c>
      <c r="EA90">
        <v>73901</v>
      </c>
      <c r="EC90">
        <v>65428</v>
      </c>
      <c r="EI90">
        <v>413070</v>
      </c>
      <c r="EJ90">
        <v>18664</v>
      </c>
      <c r="FJ90">
        <v>58983</v>
      </c>
      <c r="FP90">
        <v>63458</v>
      </c>
      <c r="FS90">
        <v>59090</v>
      </c>
      <c r="GJ90">
        <v>69737</v>
      </c>
      <c r="GO90">
        <v>47647</v>
      </c>
    </row>
    <row r="91" spans="9:197" x14ac:dyDescent="0.25">
      <c r="I91">
        <v>54761</v>
      </c>
      <c r="J91">
        <v>365551</v>
      </c>
      <c r="K91">
        <v>57752</v>
      </c>
      <c r="L91">
        <v>74876</v>
      </c>
      <c r="O91">
        <v>40256</v>
      </c>
      <c r="R91">
        <v>74284</v>
      </c>
      <c r="AW91">
        <v>65520</v>
      </c>
      <c r="BB91">
        <v>28107</v>
      </c>
      <c r="BO91">
        <v>23898</v>
      </c>
      <c r="CA91">
        <v>65208</v>
      </c>
      <c r="CY91">
        <v>70848</v>
      </c>
      <c r="DA91">
        <v>46080</v>
      </c>
      <c r="DF91">
        <v>69067</v>
      </c>
      <c r="DO91">
        <v>49243</v>
      </c>
      <c r="DQ91">
        <v>46689</v>
      </c>
      <c r="EA91">
        <v>73902</v>
      </c>
      <c r="EC91">
        <v>65448</v>
      </c>
      <c r="EI91">
        <v>469114</v>
      </c>
      <c r="EJ91">
        <v>18834</v>
      </c>
      <c r="FJ91">
        <v>59619</v>
      </c>
      <c r="FP91">
        <v>63467</v>
      </c>
      <c r="FS91">
        <v>59360</v>
      </c>
      <c r="GJ91">
        <v>69781</v>
      </c>
      <c r="GO91">
        <v>49656</v>
      </c>
    </row>
    <row r="92" spans="9:197" x14ac:dyDescent="0.25">
      <c r="I92">
        <v>54762</v>
      </c>
      <c r="J92">
        <v>369058</v>
      </c>
      <c r="K92">
        <v>57794</v>
      </c>
      <c r="L92">
        <v>74966</v>
      </c>
      <c r="O92">
        <v>40846</v>
      </c>
      <c r="R92">
        <v>74335</v>
      </c>
      <c r="AW92">
        <v>67334</v>
      </c>
      <c r="BB92">
        <v>29442</v>
      </c>
      <c r="BO92">
        <v>23909</v>
      </c>
      <c r="CA92">
        <v>65209</v>
      </c>
      <c r="CY92">
        <v>70852</v>
      </c>
      <c r="DA92">
        <v>47866</v>
      </c>
      <c r="DF92">
        <v>73127</v>
      </c>
      <c r="DO92">
        <v>49250</v>
      </c>
      <c r="DQ92">
        <v>46705</v>
      </c>
      <c r="EC92">
        <v>65490</v>
      </c>
      <c r="EI92">
        <v>488122</v>
      </c>
      <c r="EJ92">
        <v>19026</v>
      </c>
      <c r="FJ92">
        <v>60377</v>
      </c>
      <c r="FP92">
        <v>63470</v>
      </c>
      <c r="FS92">
        <v>59634</v>
      </c>
      <c r="GJ92">
        <v>70126</v>
      </c>
      <c r="GO92">
        <v>49829</v>
      </c>
    </row>
    <row r="93" spans="9:197" x14ac:dyDescent="0.25">
      <c r="I93">
        <v>54764</v>
      </c>
      <c r="J93">
        <v>438119</v>
      </c>
      <c r="K93">
        <v>58351</v>
      </c>
      <c r="L93">
        <v>74971</v>
      </c>
      <c r="O93">
        <v>42326</v>
      </c>
      <c r="R93">
        <v>84202</v>
      </c>
      <c r="AW93">
        <v>68114</v>
      </c>
      <c r="BB93">
        <v>30012</v>
      </c>
      <c r="BO93">
        <v>23910</v>
      </c>
      <c r="CA93">
        <v>65212</v>
      </c>
      <c r="CY93">
        <v>71763</v>
      </c>
      <c r="DA93">
        <v>47867</v>
      </c>
      <c r="DF93">
        <v>73491</v>
      </c>
      <c r="DO93">
        <v>49346</v>
      </c>
      <c r="DQ93">
        <v>46721</v>
      </c>
      <c r="EC93">
        <v>65899</v>
      </c>
      <c r="EI93">
        <v>605923</v>
      </c>
      <c r="EJ93">
        <v>19592</v>
      </c>
      <c r="FJ93">
        <v>61611</v>
      </c>
      <c r="FP93">
        <v>63471</v>
      </c>
      <c r="FS93">
        <v>60195</v>
      </c>
      <c r="GJ93">
        <v>70609</v>
      </c>
      <c r="GO93">
        <v>50258</v>
      </c>
    </row>
    <row r="94" spans="9:197" x14ac:dyDescent="0.25">
      <c r="I94">
        <v>54766</v>
      </c>
      <c r="J94">
        <v>567537</v>
      </c>
      <c r="K94">
        <v>58352</v>
      </c>
      <c r="L94">
        <v>74980</v>
      </c>
      <c r="O94">
        <v>42330</v>
      </c>
      <c r="R94">
        <v>85811</v>
      </c>
      <c r="AW94">
        <v>68115</v>
      </c>
      <c r="BB94">
        <v>30207</v>
      </c>
      <c r="BO94">
        <v>23911</v>
      </c>
      <c r="CA94">
        <v>65213</v>
      </c>
      <c r="CY94">
        <v>72428</v>
      </c>
      <c r="DA94">
        <v>48281</v>
      </c>
      <c r="DO94">
        <v>49578</v>
      </c>
      <c r="DQ94">
        <v>46760</v>
      </c>
      <c r="EC94">
        <v>66113</v>
      </c>
      <c r="EI94">
        <v>637504</v>
      </c>
      <c r="EJ94">
        <v>19616</v>
      </c>
      <c r="FJ94">
        <v>61717</v>
      </c>
      <c r="FP94">
        <v>64385</v>
      </c>
      <c r="FS94">
        <v>60238</v>
      </c>
      <c r="GJ94">
        <v>72498</v>
      </c>
      <c r="GO94">
        <v>50260</v>
      </c>
    </row>
    <row r="95" spans="9:197" x14ac:dyDescent="0.25">
      <c r="I95">
        <v>54768</v>
      </c>
      <c r="J95">
        <v>580977</v>
      </c>
      <c r="K95">
        <v>58355</v>
      </c>
      <c r="L95">
        <v>86124</v>
      </c>
      <c r="O95">
        <v>43815</v>
      </c>
      <c r="R95">
        <v>112433</v>
      </c>
      <c r="AW95">
        <v>68341</v>
      </c>
      <c r="BB95">
        <v>30210</v>
      </c>
      <c r="BO95">
        <v>23912</v>
      </c>
      <c r="CA95">
        <v>65547</v>
      </c>
      <c r="CY95">
        <v>72430</v>
      </c>
      <c r="DA95">
        <v>48284</v>
      </c>
      <c r="DO95">
        <v>51734</v>
      </c>
      <c r="DQ95">
        <v>47331</v>
      </c>
      <c r="EC95">
        <v>66388</v>
      </c>
      <c r="EI95">
        <v>802108</v>
      </c>
      <c r="EJ95">
        <v>19788</v>
      </c>
      <c r="FJ95">
        <v>61875</v>
      </c>
      <c r="FP95">
        <v>66121</v>
      </c>
      <c r="FS95">
        <v>60312</v>
      </c>
      <c r="GJ95">
        <v>72597</v>
      </c>
      <c r="GO95">
        <v>50508</v>
      </c>
    </row>
    <row r="96" spans="9:197" x14ac:dyDescent="0.25">
      <c r="I96">
        <v>60813</v>
      </c>
      <c r="J96">
        <v>710681</v>
      </c>
      <c r="K96">
        <v>58356</v>
      </c>
      <c r="L96">
        <v>295287</v>
      </c>
      <c r="O96">
        <v>44654</v>
      </c>
      <c r="R96">
        <v>113241</v>
      </c>
      <c r="AW96">
        <v>70014</v>
      </c>
      <c r="BB96">
        <v>32148</v>
      </c>
      <c r="BO96">
        <v>24601</v>
      </c>
      <c r="CA96">
        <v>65834</v>
      </c>
      <c r="CY96">
        <v>72440</v>
      </c>
      <c r="DA96">
        <v>48286</v>
      </c>
      <c r="DO96">
        <v>52308</v>
      </c>
      <c r="DQ96">
        <v>48661</v>
      </c>
      <c r="EC96">
        <v>67382</v>
      </c>
      <c r="EI96">
        <v>852921</v>
      </c>
      <c r="EJ96">
        <v>20214</v>
      </c>
      <c r="FJ96">
        <v>61883</v>
      </c>
      <c r="FP96">
        <v>66128</v>
      </c>
      <c r="FS96">
        <v>60526</v>
      </c>
      <c r="GJ96">
        <v>73540</v>
      </c>
      <c r="GO96">
        <v>50978</v>
      </c>
    </row>
    <row r="97" spans="9:197" x14ac:dyDescent="0.25">
      <c r="I97">
        <v>60930</v>
      </c>
      <c r="J97">
        <v>722810</v>
      </c>
      <c r="K97">
        <v>59955</v>
      </c>
      <c r="L97">
        <v>351643</v>
      </c>
      <c r="O97">
        <v>44686</v>
      </c>
      <c r="R97">
        <v>146098</v>
      </c>
      <c r="AW97">
        <v>72803</v>
      </c>
      <c r="BB97">
        <v>33928</v>
      </c>
      <c r="BO97">
        <v>25069</v>
      </c>
      <c r="CA97">
        <v>66000</v>
      </c>
      <c r="CY97">
        <v>72674</v>
      </c>
      <c r="DA97">
        <v>48514</v>
      </c>
      <c r="DO97">
        <v>52605</v>
      </c>
      <c r="DQ97">
        <v>48663</v>
      </c>
      <c r="EC97">
        <v>67387</v>
      </c>
      <c r="EI97">
        <v>887083</v>
      </c>
      <c r="EJ97">
        <v>20379</v>
      </c>
      <c r="FJ97">
        <v>61905</v>
      </c>
      <c r="FP97">
        <v>66129</v>
      </c>
      <c r="FS97">
        <v>60531</v>
      </c>
      <c r="GJ97">
        <v>73691</v>
      </c>
      <c r="GO97">
        <v>51027</v>
      </c>
    </row>
    <row r="98" spans="9:197" x14ac:dyDescent="0.25">
      <c r="I98">
        <v>60931</v>
      </c>
      <c r="J98">
        <v>730190</v>
      </c>
      <c r="K98">
        <v>60035</v>
      </c>
      <c r="L98">
        <v>374769</v>
      </c>
      <c r="O98">
        <v>44760</v>
      </c>
      <c r="R98">
        <v>153379</v>
      </c>
      <c r="AW98">
        <v>73304</v>
      </c>
      <c r="BB98">
        <v>34139</v>
      </c>
      <c r="BO98">
        <v>25126</v>
      </c>
      <c r="CA98">
        <v>66004</v>
      </c>
      <c r="CY98">
        <v>73229</v>
      </c>
      <c r="DA98">
        <v>48679</v>
      </c>
      <c r="DO98">
        <v>52680</v>
      </c>
      <c r="DQ98">
        <v>48666</v>
      </c>
      <c r="EC98">
        <v>67696</v>
      </c>
      <c r="EJ98">
        <v>20380</v>
      </c>
      <c r="FJ98">
        <v>62071</v>
      </c>
      <c r="FP98">
        <v>66132</v>
      </c>
      <c r="FS98">
        <v>60870</v>
      </c>
      <c r="GJ98">
        <v>74423</v>
      </c>
      <c r="GO98">
        <v>51528</v>
      </c>
    </row>
    <row r="99" spans="9:197" x14ac:dyDescent="0.25">
      <c r="I99">
        <v>60932</v>
      </c>
      <c r="J99">
        <v>758118</v>
      </c>
      <c r="K99">
        <v>60179</v>
      </c>
      <c r="L99">
        <v>497206</v>
      </c>
      <c r="O99">
        <v>44761</v>
      </c>
      <c r="R99">
        <v>179283</v>
      </c>
      <c r="AW99">
        <v>73702</v>
      </c>
      <c r="BB99">
        <v>34140</v>
      </c>
      <c r="BO99">
        <v>25127</v>
      </c>
      <c r="CA99">
        <v>66007</v>
      </c>
      <c r="CY99">
        <v>73232</v>
      </c>
      <c r="DA99">
        <v>48781</v>
      </c>
      <c r="DO99">
        <v>53088</v>
      </c>
      <c r="DQ99">
        <v>48668</v>
      </c>
      <c r="EC99">
        <v>67697</v>
      </c>
      <c r="EJ99">
        <v>21001</v>
      </c>
      <c r="FJ99">
        <v>62626</v>
      </c>
      <c r="FP99">
        <v>66387</v>
      </c>
      <c r="FS99">
        <v>61057</v>
      </c>
      <c r="GJ99">
        <v>74771</v>
      </c>
      <c r="GO99">
        <v>51531</v>
      </c>
    </row>
    <row r="100" spans="9:197" x14ac:dyDescent="0.25">
      <c r="I100">
        <v>60934</v>
      </c>
      <c r="J100">
        <v>807610</v>
      </c>
      <c r="K100">
        <v>60199</v>
      </c>
      <c r="L100">
        <v>499061</v>
      </c>
      <c r="O100">
        <v>45400</v>
      </c>
      <c r="R100">
        <v>200295</v>
      </c>
      <c r="AW100">
        <v>73742</v>
      </c>
      <c r="BB100">
        <v>34393</v>
      </c>
      <c r="BO100">
        <v>25139</v>
      </c>
      <c r="CA100">
        <v>68273</v>
      </c>
      <c r="CY100">
        <v>73235</v>
      </c>
      <c r="DA100">
        <v>49079</v>
      </c>
      <c r="DO100">
        <v>53163</v>
      </c>
      <c r="DQ100">
        <v>48669</v>
      </c>
      <c r="EC100">
        <v>68422</v>
      </c>
      <c r="EJ100">
        <v>21023</v>
      </c>
      <c r="FJ100">
        <v>62869</v>
      </c>
      <c r="FP100">
        <v>66593</v>
      </c>
      <c r="FS100">
        <v>61510</v>
      </c>
      <c r="GJ100">
        <v>74934</v>
      </c>
      <c r="GO100">
        <v>51533</v>
      </c>
    </row>
    <row r="101" spans="9:197" x14ac:dyDescent="0.25">
      <c r="I101">
        <v>60935</v>
      </c>
      <c r="J101">
        <v>842252</v>
      </c>
      <c r="K101">
        <v>60545</v>
      </c>
      <c r="L101">
        <v>714884</v>
      </c>
      <c r="O101">
        <v>45454</v>
      </c>
      <c r="R101">
        <v>271338</v>
      </c>
      <c r="AW101">
        <v>121160</v>
      </c>
      <c r="BB101">
        <v>34908</v>
      </c>
      <c r="BO101">
        <v>26281</v>
      </c>
      <c r="CA101">
        <v>69158</v>
      </c>
      <c r="CY101">
        <v>73237</v>
      </c>
      <c r="DA101">
        <v>49202</v>
      </c>
      <c r="DO101">
        <v>53876</v>
      </c>
      <c r="DQ101">
        <v>48672</v>
      </c>
      <c r="EC101">
        <v>68887</v>
      </c>
      <c r="EJ101">
        <v>21330</v>
      </c>
      <c r="FJ101">
        <v>63287</v>
      </c>
      <c r="FP101">
        <v>67630</v>
      </c>
      <c r="FS101">
        <v>61603</v>
      </c>
      <c r="GJ101">
        <v>103861</v>
      </c>
      <c r="GO101">
        <v>51596</v>
      </c>
    </row>
    <row r="102" spans="9:197" x14ac:dyDescent="0.25">
      <c r="I102">
        <v>60936</v>
      </c>
      <c r="J102">
        <v>845909</v>
      </c>
      <c r="K102">
        <v>60882</v>
      </c>
      <c r="L102">
        <v>801209</v>
      </c>
      <c r="O102">
        <v>45943</v>
      </c>
      <c r="R102">
        <v>316844</v>
      </c>
      <c r="AW102">
        <v>144899</v>
      </c>
      <c r="BB102">
        <v>37160</v>
      </c>
      <c r="BO102">
        <v>26792</v>
      </c>
      <c r="CA102">
        <v>69230</v>
      </c>
      <c r="CY102">
        <v>73954</v>
      </c>
      <c r="DA102">
        <v>53467</v>
      </c>
      <c r="DO102">
        <v>54024</v>
      </c>
      <c r="DQ102">
        <v>49162</v>
      </c>
      <c r="EC102">
        <v>68888</v>
      </c>
      <c r="EJ102">
        <v>21332</v>
      </c>
      <c r="FJ102">
        <v>63292</v>
      </c>
      <c r="FP102">
        <v>68160</v>
      </c>
      <c r="FS102">
        <v>61604</v>
      </c>
      <c r="GJ102">
        <v>130187</v>
      </c>
      <c r="GO102">
        <v>52545</v>
      </c>
    </row>
    <row r="103" spans="9:197" x14ac:dyDescent="0.25">
      <c r="I103">
        <v>60939</v>
      </c>
      <c r="J103">
        <v>864913</v>
      </c>
      <c r="K103">
        <v>61566</v>
      </c>
      <c r="L103">
        <v>867341</v>
      </c>
      <c r="O103">
        <v>46727</v>
      </c>
      <c r="R103">
        <v>357087</v>
      </c>
      <c r="AW103">
        <v>160077</v>
      </c>
      <c r="BB103">
        <v>37163</v>
      </c>
      <c r="BO103">
        <v>27781</v>
      </c>
      <c r="CA103">
        <v>69232</v>
      </c>
      <c r="CY103">
        <v>74097</v>
      </c>
      <c r="DA103">
        <v>54218</v>
      </c>
      <c r="DO103">
        <v>55408</v>
      </c>
      <c r="DQ103">
        <v>49372</v>
      </c>
      <c r="EC103">
        <v>69031</v>
      </c>
      <c r="EJ103">
        <v>21338</v>
      </c>
      <c r="FJ103">
        <v>63344</v>
      </c>
      <c r="FP103">
        <v>68199</v>
      </c>
      <c r="FS103">
        <v>61651</v>
      </c>
      <c r="GJ103">
        <v>138479</v>
      </c>
      <c r="GO103">
        <v>53054</v>
      </c>
    </row>
    <row r="104" spans="9:197" x14ac:dyDescent="0.25">
      <c r="I104">
        <v>60940</v>
      </c>
      <c r="J104">
        <v>870337</v>
      </c>
      <c r="K104">
        <v>61627</v>
      </c>
      <c r="L104">
        <v>889584</v>
      </c>
      <c r="O104">
        <v>49912</v>
      </c>
      <c r="R104">
        <v>398552</v>
      </c>
      <c r="AW104">
        <v>201459</v>
      </c>
      <c r="BB104">
        <v>37268</v>
      </c>
      <c r="BO104">
        <v>28588</v>
      </c>
      <c r="CA104">
        <v>69429</v>
      </c>
      <c r="CY104">
        <v>74103</v>
      </c>
      <c r="DA104">
        <v>54494</v>
      </c>
      <c r="DO104">
        <v>56101</v>
      </c>
      <c r="DQ104">
        <v>49724</v>
      </c>
      <c r="EC104">
        <v>70439</v>
      </c>
      <c r="EJ104">
        <v>21752</v>
      </c>
      <c r="FJ104">
        <v>63360</v>
      </c>
      <c r="FP104">
        <v>68698</v>
      </c>
      <c r="FS104">
        <v>61654</v>
      </c>
      <c r="GJ104">
        <v>182501</v>
      </c>
      <c r="GO104">
        <v>53075</v>
      </c>
    </row>
    <row r="105" spans="9:197" x14ac:dyDescent="0.25">
      <c r="I105">
        <v>60941</v>
      </c>
      <c r="K105">
        <v>62176</v>
      </c>
      <c r="L105">
        <v>889766</v>
      </c>
      <c r="O105">
        <v>50200</v>
      </c>
      <c r="R105">
        <v>459131</v>
      </c>
      <c r="AW105">
        <v>228646</v>
      </c>
      <c r="BB105">
        <v>38157</v>
      </c>
      <c r="BO105">
        <v>28600</v>
      </c>
      <c r="CA105">
        <v>69431</v>
      </c>
      <c r="CY105">
        <v>74557</v>
      </c>
      <c r="DA105">
        <v>55828</v>
      </c>
      <c r="DO105">
        <v>56445</v>
      </c>
      <c r="DQ105">
        <v>49732</v>
      </c>
      <c r="EC105">
        <v>70788</v>
      </c>
      <c r="EJ105">
        <v>21900</v>
      </c>
      <c r="FJ105">
        <v>63523</v>
      </c>
      <c r="FP105">
        <v>69316</v>
      </c>
      <c r="FS105">
        <v>61659</v>
      </c>
      <c r="GJ105">
        <v>187724</v>
      </c>
      <c r="GO105">
        <v>53232</v>
      </c>
    </row>
    <row r="106" spans="9:197" x14ac:dyDescent="0.25">
      <c r="I106">
        <v>60942</v>
      </c>
      <c r="K106">
        <v>62179</v>
      </c>
      <c r="O106">
        <v>50244</v>
      </c>
      <c r="R106">
        <v>488544</v>
      </c>
      <c r="AW106">
        <v>263640</v>
      </c>
      <c r="BB106">
        <v>40570</v>
      </c>
      <c r="BO106">
        <v>28704</v>
      </c>
      <c r="CA106">
        <v>69779</v>
      </c>
      <c r="CY106">
        <v>74558</v>
      </c>
      <c r="DA106">
        <v>56423</v>
      </c>
      <c r="DO106">
        <v>56453</v>
      </c>
      <c r="DQ106">
        <v>49973</v>
      </c>
      <c r="EC106">
        <v>72288</v>
      </c>
      <c r="EJ106">
        <v>21903</v>
      </c>
      <c r="FJ106">
        <v>63600</v>
      </c>
      <c r="FP106">
        <v>69386</v>
      </c>
      <c r="FS106">
        <v>62017</v>
      </c>
      <c r="GJ106">
        <v>200782</v>
      </c>
      <c r="GO106">
        <v>53633</v>
      </c>
    </row>
    <row r="107" spans="9:197" x14ac:dyDescent="0.25">
      <c r="I107">
        <v>60943</v>
      </c>
      <c r="K107">
        <v>62188</v>
      </c>
      <c r="O107">
        <v>50247</v>
      </c>
      <c r="R107">
        <v>492520</v>
      </c>
      <c r="AW107">
        <v>271445</v>
      </c>
      <c r="BB107">
        <v>40577</v>
      </c>
      <c r="BO107">
        <v>28916</v>
      </c>
      <c r="CA107">
        <v>69780</v>
      </c>
      <c r="CY107">
        <v>74559</v>
      </c>
      <c r="DA107">
        <v>56788</v>
      </c>
      <c r="DO107">
        <v>56633</v>
      </c>
      <c r="DQ107">
        <v>49980</v>
      </c>
      <c r="EC107">
        <v>72755</v>
      </c>
      <c r="EJ107">
        <v>22658</v>
      </c>
      <c r="FJ107">
        <v>63626</v>
      </c>
      <c r="FP107">
        <v>69574</v>
      </c>
      <c r="FS107">
        <v>62428</v>
      </c>
      <c r="GJ107">
        <v>216770</v>
      </c>
      <c r="GO107">
        <v>53978</v>
      </c>
    </row>
    <row r="108" spans="9:197" x14ac:dyDescent="0.25">
      <c r="I108">
        <v>60944</v>
      </c>
      <c r="K108">
        <v>62190</v>
      </c>
      <c r="O108">
        <v>51795</v>
      </c>
      <c r="R108">
        <v>517896</v>
      </c>
      <c r="AW108">
        <v>275925</v>
      </c>
      <c r="BB108">
        <v>40606</v>
      </c>
      <c r="BO108">
        <v>29142</v>
      </c>
      <c r="CA108">
        <v>70686</v>
      </c>
      <c r="CY108">
        <v>74560</v>
      </c>
      <c r="DA108">
        <v>56913</v>
      </c>
      <c r="DO108">
        <v>56806</v>
      </c>
      <c r="DQ108">
        <v>50071</v>
      </c>
      <c r="EC108">
        <v>72758</v>
      </c>
      <c r="EJ108">
        <v>22675</v>
      </c>
      <c r="FJ108">
        <v>63948</v>
      </c>
      <c r="FP108">
        <v>69901</v>
      </c>
      <c r="FS108">
        <v>62429</v>
      </c>
      <c r="GJ108">
        <v>242669</v>
      </c>
      <c r="GO108">
        <v>53991</v>
      </c>
    </row>
    <row r="109" spans="9:197" x14ac:dyDescent="0.25">
      <c r="I109">
        <v>60946</v>
      </c>
      <c r="K109">
        <v>62410</v>
      </c>
      <c r="O109">
        <v>52452</v>
      </c>
      <c r="R109">
        <v>517904</v>
      </c>
      <c r="AW109">
        <v>280461</v>
      </c>
      <c r="BB109">
        <v>40641</v>
      </c>
      <c r="BO109">
        <v>29377</v>
      </c>
      <c r="CA109">
        <v>70687</v>
      </c>
      <c r="CY109">
        <v>74936</v>
      </c>
      <c r="DA109">
        <v>57331</v>
      </c>
      <c r="DO109">
        <v>57071</v>
      </c>
      <c r="DQ109">
        <v>50933</v>
      </c>
      <c r="EC109">
        <v>74167</v>
      </c>
      <c r="EJ109">
        <v>22751</v>
      </c>
      <c r="FJ109">
        <v>64192</v>
      </c>
      <c r="FP109">
        <v>69924</v>
      </c>
      <c r="FS109">
        <v>62661</v>
      </c>
      <c r="GJ109">
        <v>305987</v>
      </c>
      <c r="GO109">
        <v>55464</v>
      </c>
    </row>
    <row r="110" spans="9:197" x14ac:dyDescent="0.25">
      <c r="I110">
        <v>60947</v>
      </c>
      <c r="K110">
        <v>62415</v>
      </c>
      <c r="O110">
        <v>52819</v>
      </c>
      <c r="R110">
        <v>567859</v>
      </c>
      <c r="AW110">
        <v>298505</v>
      </c>
      <c r="BB110">
        <v>41601</v>
      </c>
      <c r="BO110">
        <v>29688</v>
      </c>
      <c r="CA110">
        <v>70688</v>
      </c>
      <c r="DA110">
        <v>57437</v>
      </c>
      <c r="DO110">
        <v>58813</v>
      </c>
      <c r="DQ110">
        <v>53248</v>
      </c>
      <c r="EC110">
        <v>74169</v>
      </c>
      <c r="EJ110">
        <v>23945</v>
      </c>
      <c r="FJ110">
        <v>64215</v>
      </c>
      <c r="FP110">
        <v>70588</v>
      </c>
      <c r="FS110">
        <v>64380</v>
      </c>
      <c r="GJ110">
        <v>352021</v>
      </c>
      <c r="GO110">
        <v>55707</v>
      </c>
    </row>
    <row r="111" spans="9:197" x14ac:dyDescent="0.25">
      <c r="I111">
        <v>60948</v>
      </c>
      <c r="K111">
        <v>63031</v>
      </c>
      <c r="O111">
        <v>52840</v>
      </c>
      <c r="R111">
        <v>574152</v>
      </c>
      <c r="AW111">
        <v>304469</v>
      </c>
      <c r="BB111">
        <v>42489</v>
      </c>
      <c r="BO111">
        <v>30024</v>
      </c>
      <c r="CA111">
        <v>71526</v>
      </c>
      <c r="DA111">
        <v>57635</v>
      </c>
      <c r="DO111">
        <v>58815</v>
      </c>
      <c r="DQ111">
        <v>53619</v>
      </c>
      <c r="EC111">
        <v>74738</v>
      </c>
      <c r="EJ111">
        <v>24172</v>
      </c>
      <c r="FJ111">
        <v>64801</v>
      </c>
      <c r="FP111">
        <v>71862</v>
      </c>
      <c r="FS111">
        <v>64471</v>
      </c>
      <c r="GJ111">
        <v>358671</v>
      </c>
      <c r="GO111">
        <v>55742</v>
      </c>
    </row>
    <row r="112" spans="9:197" x14ac:dyDescent="0.25">
      <c r="I112">
        <v>60949</v>
      </c>
      <c r="K112">
        <v>63038</v>
      </c>
      <c r="O112">
        <v>53688</v>
      </c>
      <c r="R112">
        <v>582973</v>
      </c>
      <c r="AW112">
        <v>331496</v>
      </c>
      <c r="BB112">
        <v>42590</v>
      </c>
      <c r="BO112">
        <v>30453</v>
      </c>
      <c r="CA112">
        <v>71545</v>
      </c>
      <c r="DA112">
        <v>57636</v>
      </c>
      <c r="DO112">
        <v>58924</v>
      </c>
      <c r="DQ112">
        <v>53778</v>
      </c>
      <c r="EC112">
        <v>74873</v>
      </c>
      <c r="EJ112">
        <v>24561</v>
      </c>
      <c r="FJ112">
        <v>64802</v>
      </c>
      <c r="FP112">
        <v>74333</v>
      </c>
      <c r="FS112">
        <v>64473</v>
      </c>
      <c r="GJ112">
        <v>459255</v>
      </c>
      <c r="GO112">
        <v>56482</v>
      </c>
    </row>
    <row r="113" spans="9:197" x14ac:dyDescent="0.25">
      <c r="I113">
        <v>60951</v>
      </c>
      <c r="K113">
        <v>64962</v>
      </c>
      <c r="O113">
        <v>54250</v>
      </c>
      <c r="R113">
        <v>637058</v>
      </c>
      <c r="AW113">
        <v>339358</v>
      </c>
      <c r="BB113">
        <v>42604</v>
      </c>
      <c r="BO113">
        <v>32425</v>
      </c>
      <c r="CA113">
        <v>73441</v>
      </c>
      <c r="DA113">
        <v>57850</v>
      </c>
      <c r="DO113">
        <v>59050</v>
      </c>
      <c r="DQ113">
        <v>55532</v>
      </c>
      <c r="EJ113">
        <v>24563</v>
      </c>
      <c r="FJ113">
        <v>65527</v>
      </c>
      <c r="FP113">
        <v>74628</v>
      </c>
      <c r="FS113">
        <v>64476</v>
      </c>
      <c r="GJ113">
        <v>478776</v>
      </c>
      <c r="GO113">
        <v>56486</v>
      </c>
    </row>
    <row r="114" spans="9:197" x14ac:dyDescent="0.25">
      <c r="I114">
        <v>60953</v>
      </c>
      <c r="K114">
        <v>65069</v>
      </c>
      <c r="O114">
        <v>55437</v>
      </c>
      <c r="R114">
        <v>710311</v>
      </c>
      <c r="AW114">
        <v>363457</v>
      </c>
      <c r="BB114">
        <v>43108</v>
      </c>
      <c r="BO114">
        <v>32632</v>
      </c>
      <c r="CA114">
        <v>73444</v>
      </c>
      <c r="DA114">
        <v>58884</v>
      </c>
      <c r="DO114">
        <v>59312</v>
      </c>
      <c r="DQ114">
        <v>55917</v>
      </c>
      <c r="EJ114">
        <v>24671</v>
      </c>
      <c r="FJ114">
        <v>65917</v>
      </c>
      <c r="FP114">
        <v>74996</v>
      </c>
      <c r="FS114">
        <v>64641</v>
      </c>
      <c r="GJ114">
        <v>776817</v>
      </c>
      <c r="GO114">
        <v>57436</v>
      </c>
    </row>
    <row r="115" spans="9:197" x14ac:dyDescent="0.25">
      <c r="I115">
        <v>60956</v>
      </c>
      <c r="K115">
        <v>65207</v>
      </c>
      <c r="O115">
        <v>59324</v>
      </c>
      <c r="R115">
        <v>720842</v>
      </c>
      <c r="AW115">
        <v>387209</v>
      </c>
      <c r="BB115">
        <v>43207</v>
      </c>
      <c r="BO115">
        <v>33343</v>
      </c>
      <c r="CA115">
        <v>73550</v>
      </c>
      <c r="DA115">
        <v>58897</v>
      </c>
      <c r="DO115">
        <v>59404</v>
      </c>
      <c r="DQ115">
        <v>55918</v>
      </c>
      <c r="EJ115">
        <v>24886</v>
      </c>
      <c r="FJ115">
        <v>66776</v>
      </c>
      <c r="FP115">
        <v>126466</v>
      </c>
      <c r="FS115">
        <v>64644</v>
      </c>
      <c r="GJ115">
        <v>812233</v>
      </c>
      <c r="GO115">
        <v>57440</v>
      </c>
    </row>
    <row r="116" spans="9:197" x14ac:dyDescent="0.25">
      <c r="I116">
        <v>61459</v>
      </c>
      <c r="K116">
        <v>65215</v>
      </c>
      <c r="O116">
        <v>60798</v>
      </c>
      <c r="R116">
        <v>772285</v>
      </c>
      <c r="AW116">
        <v>389056</v>
      </c>
      <c r="BB116">
        <v>43227</v>
      </c>
      <c r="BO116">
        <v>34124</v>
      </c>
      <c r="CA116">
        <v>73556</v>
      </c>
      <c r="DA116">
        <v>60367</v>
      </c>
      <c r="DO116">
        <v>59841</v>
      </c>
      <c r="DQ116">
        <v>55919</v>
      </c>
      <c r="EJ116">
        <v>25116</v>
      </c>
      <c r="FJ116">
        <v>66803</v>
      </c>
      <c r="FP116">
        <v>135210</v>
      </c>
      <c r="FS116">
        <v>64645</v>
      </c>
      <c r="GJ116">
        <v>842737</v>
      </c>
      <c r="GO116">
        <v>57470</v>
      </c>
    </row>
    <row r="117" spans="9:197" x14ac:dyDescent="0.25">
      <c r="I117">
        <v>63010</v>
      </c>
      <c r="K117">
        <v>65497</v>
      </c>
      <c r="O117">
        <v>62177</v>
      </c>
      <c r="R117">
        <v>772475</v>
      </c>
      <c r="AW117">
        <v>437772</v>
      </c>
      <c r="BB117">
        <v>43850</v>
      </c>
      <c r="BO117">
        <v>34182</v>
      </c>
      <c r="CA117">
        <v>73605</v>
      </c>
      <c r="DA117">
        <v>60369</v>
      </c>
      <c r="DO117">
        <v>59842</v>
      </c>
      <c r="DQ117">
        <v>55921</v>
      </c>
      <c r="EJ117">
        <v>25249</v>
      </c>
      <c r="FJ117">
        <v>66826</v>
      </c>
      <c r="FP117">
        <v>143040</v>
      </c>
      <c r="FS117">
        <v>64646</v>
      </c>
      <c r="GJ117">
        <v>897892</v>
      </c>
      <c r="GO117">
        <v>57499</v>
      </c>
    </row>
    <row r="118" spans="9:197" x14ac:dyDescent="0.25">
      <c r="I118">
        <v>64428</v>
      </c>
      <c r="K118">
        <v>65517</v>
      </c>
      <c r="O118">
        <v>63644</v>
      </c>
      <c r="R118">
        <v>802843</v>
      </c>
      <c r="AW118">
        <v>453084</v>
      </c>
      <c r="BB118">
        <v>44022</v>
      </c>
      <c r="BO118">
        <v>34192</v>
      </c>
      <c r="CA118">
        <v>74418</v>
      </c>
      <c r="DA118">
        <v>61236</v>
      </c>
      <c r="DO118">
        <v>59844</v>
      </c>
      <c r="DQ118">
        <v>56521</v>
      </c>
      <c r="EJ118">
        <v>25311</v>
      </c>
      <c r="FJ118">
        <v>67016</v>
      </c>
      <c r="FP118">
        <v>204560</v>
      </c>
      <c r="FS118">
        <v>64843</v>
      </c>
      <c r="GO118">
        <v>57699</v>
      </c>
    </row>
    <row r="119" spans="9:197" x14ac:dyDescent="0.25">
      <c r="I119">
        <v>64629</v>
      </c>
      <c r="K119">
        <v>65605</v>
      </c>
      <c r="O119">
        <v>63647</v>
      </c>
      <c r="R119">
        <v>802934</v>
      </c>
      <c r="AW119">
        <v>459107</v>
      </c>
      <c r="BB119">
        <v>44259</v>
      </c>
      <c r="BO119">
        <v>35312</v>
      </c>
      <c r="CA119">
        <v>74426</v>
      </c>
      <c r="DA119">
        <v>61263</v>
      </c>
      <c r="DO119">
        <v>59846</v>
      </c>
      <c r="DQ119">
        <v>56541</v>
      </c>
      <c r="EJ119">
        <v>25487</v>
      </c>
      <c r="FJ119">
        <v>67232</v>
      </c>
      <c r="FP119">
        <v>288563</v>
      </c>
      <c r="FS119">
        <v>64844</v>
      </c>
      <c r="GO119">
        <v>57785</v>
      </c>
    </row>
    <row r="120" spans="9:197" x14ac:dyDescent="0.25">
      <c r="I120">
        <v>65576</v>
      </c>
      <c r="K120">
        <v>65612</v>
      </c>
      <c r="O120">
        <v>65302</v>
      </c>
      <c r="R120">
        <v>829473</v>
      </c>
      <c r="AW120">
        <v>495291</v>
      </c>
      <c r="BB120">
        <v>45266</v>
      </c>
      <c r="BO120">
        <v>35562</v>
      </c>
      <c r="CA120">
        <v>74642</v>
      </c>
      <c r="DA120">
        <v>61661</v>
      </c>
      <c r="DO120">
        <v>59848</v>
      </c>
      <c r="DQ120">
        <v>56639</v>
      </c>
      <c r="EJ120">
        <v>25508</v>
      </c>
      <c r="FJ120">
        <v>67373</v>
      </c>
      <c r="FP120">
        <v>341065</v>
      </c>
      <c r="FS120">
        <v>65074</v>
      </c>
      <c r="GO120">
        <v>57840</v>
      </c>
    </row>
    <row r="121" spans="9:197" x14ac:dyDescent="0.25">
      <c r="I121">
        <v>66025</v>
      </c>
      <c r="K121">
        <v>65616</v>
      </c>
      <c r="O121">
        <v>65305</v>
      </c>
      <c r="R121">
        <v>869768</v>
      </c>
      <c r="AW121">
        <v>509695</v>
      </c>
      <c r="BB121">
        <v>47199</v>
      </c>
      <c r="BO121">
        <v>36080</v>
      </c>
      <c r="CA121">
        <v>74644</v>
      </c>
      <c r="DA121">
        <v>61671</v>
      </c>
      <c r="DO121">
        <v>59849</v>
      </c>
      <c r="DQ121">
        <v>56640</v>
      </c>
      <c r="EJ121">
        <v>25744</v>
      </c>
      <c r="FJ121">
        <v>67721</v>
      </c>
      <c r="FP121">
        <v>342071</v>
      </c>
      <c r="FS121">
        <v>65107</v>
      </c>
      <c r="GO121">
        <v>57909</v>
      </c>
    </row>
    <row r="122" spans="9:197" x14ac:dyDescent="0.25">
      <c r="I122">
        <v>66386</v>
      </c>
      <c r="K122">
        <v>65617</v>
      </c>
      <c r="O122">
        <v>65309</v>
      </c>
      <c r="R122">
        <v>873927</v>
      </c>
      <c r="AW122">
        <v>557256</v>
      </c>
      <c r="BB122">
        <v>48341</v>
      </c>
      <c r="BO122">
        <v>37397</v>
      </c>
      <c r="CA122">
        <v>74645</v>
      </c>
      <c r="DA122">
        <v>62687</v>
      </c>
      <c r="DO122">
        <v>59851</v>
      </c>
      <c r="DQ122">
        <v>56647</v>
      </c>
      <c r="EJ122">
        <v>25775</v>
      </c>
      <c r="FJ122">
        <v>68119</v>
      </c>
      <c r="FP122">
        <v>342089</v>
      </c>
      <c r="FS122">
        <v>65269</v>
      </c>
      <c r="GO122">
        <v>57941</v>
      </c>
    </row>
    <row r="123" spans="9:197" x14ac:dyDescent="0.25">
      <c r="I123">
        <v>66392</v>
      </c>
      <c r="K123">
        <v>65775</v>
      </c>
      <c r="O123">
        <v>65559</v>
      </c>
      <c r="R123">
        <v>887968</v>
      </c>
      <c r="AW123">
        <v>560474</v>
      </c>
      <c r="BB123">
        <v>49232</v>
      </c>
      <c r="BO123">
        <v>37595</v>
      </c>
      <c r="DA123">
        <v>63014</v>
      </c>
      <c r="DO123">
        <v>59856</v>
      </c>
      <c r="DQ123">
        <v>56664</v>
      </c>
      <c r="EJ123">
        <v>26277</v>
      </c>
      <c r="FJ123">
        <v>68307</v>
      </c>
      <c r="FP123">
        <v>350397</v>
      </c>
      <c r="FS123">
        <v>65270</v>
      </c>
      <c r="GO123">
        <v>58200</v>
      </c>
    </row>
    <row r="124" spans="9:197" x14ac:dyDescent="0.25">
      <c r="I124">
        <v>67640</v>
      </c>
      <c r="K124">
        <v>66629</v>
      </c>
      <c r="O124">
        <v>65560</v>
      </c>
      <c r="R124">
        <v>893032</v>
      </c>
      <c r="AW124">
        <v>563338</v>
      </c>
      <c r="BB124">
        <v>50019</v>
      </c>
      <c r="BO124">
        <v>38138</v>
      </c>
      <c r="DA124">
        <v>63016</v>
      </c>
      <c r="DO124">
        <v>59857</v>
      </c>
      <c r="DQ124">
        <v>56665</v>
      </c>
      <c r="EJ124">
        <v>27252</v>
      </c>
      <c r="FJ124">
        <v>68352</v>
      </c>
      <c r="FP124">
        <v>436436</v>
      </c>
      <c r="FS124">
        <v>65272</v>
      </c>
      <c r="GO124">
        <v>58293</v>
      </c>
    </row>
    <row r="125" spans="9:197" x14ac:dyDescent="0.25">
      <c r="I125">
        <v>67853</v>
      </c>
      <c r="K125">
        <v>66637</v>
      </c>
      <c r="O125">
        <v>65579</v>
      </c>
      <c r="AW125">
        <v>582023</v>
      </c>
      <c r="BB125">
        <v>50494</v>
      </c>
      <c r="BO125">
        <v>38382</v>
      </c>
      <c r="DA125">
        <v>63018</v>
      </c>
      <c r="DO125">
        <v>59888</v>
      </c>
      <c r="DQ125">
        <v>56684</v>
      </c>
      <c r="EJ125">
        <v>27774</v>
      </c>
      <c r="FJ125">
        <v>68843</v>
      </c>
      <c r="FP125">
        <v>447920</v>
      </c>
      <c r="FS125">
        <v>65274</v>
      </c>
      <c r="GO125">
        <v>58294</v>
      </c>
    </row>
    <row r="126" spans="9:197" x14ac:dyDescent="0.25">
      <c r="I126">
        <v>68666</v>
      </c>
      <c r="K126">
        <v>67260</v>
      </c>
      <c r="O126">
        <v>65583</v>
      </c>
      <c r="AW126">
        <v>632919</v>
      </c>
      <c r="BB126">
        <v>51766</v>
      </c>
      <c r="BO126">
        <v>38505</v>
      </c>
      <c r="DA126">
        <v>63044</v>
      </c>
      <c r="DO126">
        <v>59891</v>
      </c>
      <c r="DQ126">
        <v>56735</v>
      </c>
      <c r="EJ126">
        <v>28747</v>
      </c>
      <c r="FJ126">
        <v>69117</v>
      </c>
      <c r="FP126">
        <v>454462</v>
      </c>
      <c r="FS126">
        <v>65276</v>
      </c>
      <c r="GO126">
        <v>58557</v>
      </c>
    </row>
    <row r="127" spans="9:197" x14ac:dyDescent="0.25">
      <c r="I127">
        <v>68782</v>
      </c>
      <c r="K127">
        <v>68085</v>
      </c>
      <c r="O127">
        <v>65586</v>
      </c>
      <c r="AW127">
        <v>655613</v>
      </c>
      <c r="BB127">
        <v>52659</v>
      </c>
      <c r="BO127">
        <v>39566</v>
      </c>
      <c r="DA127">
        <v>63108</v>
      </c>
      <c r="DO127">
        <v>60113</v>
      </c>
      <c r="DQ127">
        <v>56986</v>
      </c>
      <c r="EJ127">
        <v>29004</v>
      </c>
      <c r="FJ127">
        <v>69170</v>
      </c>
      <c r="FP127">
        <v>500231</v>
      </c>
      <c r="FS127">
        <v>65277</v>
      </c>
      <c r="GO127">
        <v>58762</v>
      </c>
    </row>
    <row r="128" spans="9:197" x14ac:dyDescent="0.25">
      <c r="I128">
        <v>69845</v>
      </c>
      <c r="K128">
        <v>68131</v>
      </c>
      <c r="O128">
        <v>65591</v>
      </c>
      <c r="AW128">
        <v>733615</v>
      </c>
      <c r="BB128">
        <v>52988</v>
      </c>
      <c r="BO128">
        <v>39596</v>
      </c>
      <c r="DA128">
        <v>63120</v>
      </c>
      <c r="DO128">
        <v>60217</v>
      </c>
      <c r="DQ128">
        <v>57393</v>
      </c>
      <c r="EJ128">
        <v>29420</v>
      </c>
      <c r="FJ128">
        <v>69175</v>
      </c>
      <c r="FP128">
        <v>503649</v>
      </c>
      <c r="FS128">
        <v>65279</v>
      </c>
      <c r="GO128">
        <v>59066</v>
      </c>
    </row>
    <row r="129" spans="9:197" x14ac:dyDescent="0.25">
      <c r="I129">
        <v>70080</v>
      </c>
      <c r="K129">
        <v>68132</v>
      </c>
      <c r="O129">
        <v>65592</v>
      </c>
      <c r="AW129">
        <v>736714</v>
      </c>
      <c r="BB129">
        <v>53140</v>
      </c>
      <c r="BO129">
        <v>39707</v>
      </c>
      <c r="DA129">
        <v>63122</v>
      </c>
      <c r="DO129">
        <v>60308</v>
      </c>
      <c r="DQ129">
        <v>57507</v>
      </c>
      <c r="EJ129">
        <v>30540</v>
      </c>
      <c r="FJ129">
        <v>69178</v>
      </c>
      <c r="FP129">
        <v>714113</v>
      </c>
      <c r="FS129">
        <v>65282</v>
      </c>
      <c r="GO129">
        <v>59741</v>
      </c>
    </row>
    <row r="130" spans="9:197" x14ac:dyDescent="0.25">
      <c r="I130">
        <v>70372</v>
      </c>
      <c r="K130">
        <v>68846</v>
      </c>
      <c r="O130">
        <v>66967</v>
      </c>
      <c r="AW130">
        <v>740342</v>
      </c>
      <c r="BB130">
        <v>53669</v>
      </c>
      <c r="BO130">
        <v>39711</v>
      </c>
      <c r="DA130">
        <v>63126</v>
      </c>
      <c r="DO130">
        <v>60310</v>
      </c>
      <c r="DQ130">
        <v>57510</v>
      </c>
      <c r="EJ130">
        <v>30661</v>
      </c>
      <c r="FJ130">
        <v>69179</v>
      </c>
      <c r="FP130">
        <v>865008</v>
      </c>
      <c r="FS130">
        <v>65318</v>
      </c>
      <c r="GO130">
        <v>59920</v>
      </c>
    </row>
    <row r="131" spans="9:197" x14ac:dyDescent="0.25">
      <c r="I131">
        <v>70376</v>
      </c>
      <c r="K131">
        <v>69633</v>
      </c>
      <c r="O131">
        <v>66968</v>
      </c>
      <c r="AW131">
        <v>746961</v>
      </c>
      <c r="BB131">
        <v>54841</v>
      </c>
      <c r="BO131">
        <v>40091</v>
      </c>
      <c r="DA131">
        <v>63128</v>
      </c>
      <c r="DO131">
        <v>61851</v>
      </c>
      <c r="DQ131">
        <v>57536</v>
      </c>
      <c r="EJ131">
        <v>31283</v>
      </c>
      <c r="FJ131">
        <v>69191</v>
      </c>
      <c r="FP131">
        <v>892380</v>
      </c>
      <c r="FS131">
        <v>65321</v>
      </c>
      <c r="GO131">
        <v>60089</v>
      </c>
    </row>
    <row r="132" spans="9:197" x14ac:dyDescent="0.25">
      <c r="I132">
        <v>70377</v>
      </c>
      <c r="K132">
        <v>69738</v>
      </c>
      <c r="O132">
        <v>69641</v>
      </c>
      <c r="AW132">
        <v>755637</v>
      </c>
      <c r="BB132">
        <v>56084</v>
      </c>
      <c r="BO132">
        <v>40113</v>
      </c>
      <c r="DA132">
        <v>63132</v>
      </c>
      <c r="DO132">
        <v>61856</v>
      </c>
      <c r="DQ132">
        <v>57611</v>
      </c>
      <c r="EJ132">
        <v>31485</v>
      </c>
      <c r="FJ132">
        <v>69202</v>
      </c>
      <c r="FP132">
        <v>893750</v>
      </c>
      <c r="FS132">
        <v>65324</v>
      </c>
      <c r="GO132">
        <v>60247</v>
      </c>
    </row>
    <row r="133" spans="9:197" x14ac:dyDescent="0.25">
      <c r="I133">
        <v>70378</v>
      </c>
      <c r="K133">
        <v>69763</v>
      </c>
      <c r="O133">
        <v>70017</v>
      </c>
      <c r="AW133">
        <v>807273</v>
      </c>
      <c r="BB133">
        <v>56440</v>
      </c>
      <c r="BO133">
        <v>40637</v>
      </c>
      <c r="DA133">
        <v>63141</v>
      </c>
      <c r="DO133">
        <v>61908</v>
      </c>
      <c r="DQ133">
        <v>57612</v>
      </c>
      <c r="EJ133">
        <v>31768</v>
      </c>
      <c r="FJ133">
        <v>69205</v>
      </c>
      <c r="FP133">
        <v>893842</v>
      </c>
      <c r="FS133">
        <v>65333</v>
      </c>
      <c r="GO133">
        <v>60303</v>
      </c>
    </row>
    <row r="134" spans="9:197" x14ac:dyDescent="0.25">
      <c r="I134">
        <v>70380</v>
      </c>
      <c r="K134">
        <v>70085</v>
      </c>
      <c r="O134">
        <v>70901</v>
      </c>
      <c r="BB134">
        <v>56446</v>
      </c>
      <c r="BO134">
        <v>41532</v>
      </c>
      <c r="DA134">
        <v>63143</v>
      </c>
      <c r="DO134">
        <v>62054</v>
      </c>
      <c r="DQ134">
        <v>57709</v>
      </c>
      <c r="EJ134">
        <v>31864</v>
      </c>
      <c r="FJ134">
        <v>69399</v>
      </c>
      <c r="FP134">
        <v>897603</v>
      </c>
      <c r="FS134">
        <v>65339</v>
      </c>
      <c r="GO134">
        <v>60358</v>
      </c>
    </row>
    <row r="135" spans="9:197" x14ac:dyDescent="0.25">
      <c r="I135">
        <v>70381</v>
      </c>
      <c r="K135">
        <v>70446</v>
      </c>
      <c r="O135">
        <v>71505</v>
      </c>
      <c r="BB135">
        <v>56622</v>
      </c>
      <c r="BO135">
        <v>41599</v>
      </c>
      <c r="DA135">
        <v>63152</v>
      </c>
      <c r="DO135">
        <v>63180</v>
      </c>
      <c r="DQ135">
        <v>58387</v>
      </c>
      <c r="EJ135">
        <v>31915</v>
      </c>
      <c r="FJ135">
        <v>69421</v>
      </c>
      <c r="FP135">
        <v>898411</v>
      </c>
      <c r="FS135">
        <v>65346</v>
      </c>
      <c r="GO135">
        <v>60371</v>
      </c>
    </row>
    <row r="136" spans="9:197" x14ac:dyDescent="0.25">
      <c r="I136">
        <v>70383</v>
      </c>
      <c r="K136">
        <v>70479</v>
      </c>
      <c r="O136">
        <v>72925</v>
      </c>
      <c r="BB136">
        <v>56789</v>
      </c>
      <c r="BO136">
        <v>41920</v>
      </c>
      <c r="DA136">
        <v>63159</v>
      </c>
      <c r="DO136">
        <v>63327</v>
      </c>
      <c r="DQ136">
        <v>58390</v>
      </c>
      <c r="EJ136">
        <v>31930</v>
      </c>
      <c r="FJ136">
        <v>70591</v>
      </c>
      <c r="FS136">
        <v>65347</v>
      </c>
      <c r="GO136">
        <v>60378</v>
      </c>
    </row>
    <row r="137" spans="9:197" x14ac:dyDescent="0.25">
      <c r="I137">
        <v>70386</v>
      </c>
      <c r="K137">
        <v>70572</v>
      </c>
      <c r="O137">
        <v>73401</v>
      </c>
      <c r="BB137">
        <v>56884</v>
      </c>
      <c r="BO137">
        <v>42169</v>
      </c>
      <c r="DA137">
        <v>63160</v>
      </c>
      <c r="DO137">
        <v>63434</v>
      </c>
      <c r="DQ137">
        <v>59796</v>
      </c>
      <c r="EJ137">
        <v>32933</v>
      </c>
      <c r="FJ137">
        <v>70690</v>
      </c>
      <c r="FS137">
        <v>65458</v>
      </c>
      <c r="GO137">
        <v>60646</v>
      </c>
    </row>
    <row r="138" spans="9:197" x14ac:dyDescent="0.25">
      <c r="I138">
        <v>70387</v>
      </c>
      <c r="K138">
        <v>70573</v>
      </c>
      <c r="O138">
        <v>73514</v>
      </c>
      <c r="BB138">
        <v>57110</v>
      </c>
      <c r="BO138">
        <v>43292</v>
      </c>
      <c r="DA138">
        <v>63162</v>
      </c>
      <c r="DO138">
        <v>63435</v>
      </c>
      <c r="DQ138">
        <v>61849</v>
      </c>
      <c r="EJ138">
        <v>33398</v>
      </c>
      <c r="FJ138">
        <v>71021</v>
      </c>
      <c r="FS138">
        <v>65462</v>
      </c>
      <c r="GO138">
        <v>61266</v>
      </c>
    </row>
    <row r="139" spans="9:197" x14ac:dyDescent="0.25">
      <c r="I139">
        <v>70388</v>
      </c>
      <c r="K139">
        <v>70575</v>
      </c>
      <c r="O139">
        <v>100594</v>
      </c>
      <c r="BB139">
        <v>57541</v>
      </c>
      <c r="BO139">
        <v>43334</v>
      </c>
      <c r="DA139">
        <v>63163</v>
      </c>
      <c r="DO139">
        <v>64349</v>
      </c>
      <c r="DQ139">
        <v>61871</v>
      </c>
      <c r="EJ139">
        <v>34243</v>
      </c>
      <c r="FJ139">
        <v>71410</v>
      </c>
      <c r="FS139">
        <v>65513</v>
      </c>
      <c r="GO139">
        <v>61269</v>
      </c>
    </row>
    <row r="140" spans="9:197" x14ac:dyDescent="0.25">
      <c r="I140">
        <v>70389</v>
      </c>
      <c r="K140">
        <v>70578</v>
      </c>
      <c r="O140">
        <v>101717</v>
      </c>
      <c r="BB140">
        <v>57608</v>
      </c>
      <c r="BO140">
        <v>44516</v>
      </c>
      <c r="DA140">
        <v>63164</v>
      </c>
      <c r="DO140">
        <v>64750</v>
      </c>
      <c r="DQ140">
        <v>61874</v>
      </c>
      <c r="EJ140">
        <v>34245</v>
      </c>
      <c r="FJ140">
        <v>71418</v>
      </c>
      <c r="FS140">
        <v>65539</v>
      </c>
      <c r="GO140">
        <v>61270</v>
      </c>
    </row>
    <row r="141" spans="9:197" x14ac:dyDescent="0.25">
      <c r="I141">
        <v>70393</v>
      </c>
      <c r="K141">
        <v>70880</v>
      </c>
      <c r="O141">
        <v>128843</v>
      </c>
      <c r="BB141">
        <v>57777</v>
      </c>
      <c r="BO141">
        <v>45032</v>
      </c>
      <c r="DA141">
        <v>63165</v>
      </c>
      <c r="DO141">
        <v>65523</v>
      </c>
      <c r="DQ141">
        <v>61876</v>
      </c>
      <c r="EJ141">
        <v>34450</v>
      </c>
      <c r="FJ141">
        <v>71421</v>
      </c>
      <c r="FS141">
        <v>65546</v>
      </c>
      <c r="GO141">
        <v>61354</v>
      </c>
    </row>
    <row r="142" spans="9:197" x14ac:dyDescent="0.25">
      <c r="I142">
        <v>70397</v>
      </c>
      <c r="K142">
        <v>71986</v>
      </c>
      <c r="O142">
        <v>142893</v>
      </c>
      <c r="BB142">
        <v>57779</v>
      </c>
      <c r="BO142">
        <v>45447</v>
      </c>
      <c r="DA142">
        <v>63166</v>
      </c>
      <c r="DO142">
        <v>65526</v>
      </c>
      <c r="DQ142">
        <v>62239</v>
      </c>
      <c r="EJ142">
        <v>34710</v>
      </c>
      <c r="FJ142">
        <v>71459</v>
      </c>
      <c r="FS142">
        <v>65665</v>
      </c>
      <c r="GO142">
        <v>62399</v>
      </c>
    </row>
    <row r="143" spans="9:197" x14ac:dyDescent="0.25">
      <c r="I143">
        <v>70399</v>
      </c>
      <c r="K143">
        <v>72317</v>
      </c>
      <c r="O143">
        <v>142992</v>
      </c>
      <c r="BB143">
        <v>57893</v>
      </c>
      <c r="BO143">
        <v>47278</v>
      </c>
      <c r="DA143">
        <v>63176</v>
      </c>
      <c r="DO143">
        <v>65603</v>
      </c>
      <c r="DQ143">
        <v>62245</v>
      </c>
      <c r="EJ143">
        <v>34711</v>
      </c>
      <c r="FJ143">
        <v>71478</v>
      </c>
      <c r="FS143">
        <v>65668</v>
      </c>
      <c r="GO143">
        <v>62401</v>
      </c>
    </row>
    <row r="144" spans="9:197" x14ac:dyDescent="0.25">
      <c r="I144">
        <v>70403</v>
      </c>
      <c r="K144">
        <v>72409</v>
      </c>
      <c r="O144">
        <v>190884</v>
      </c>
      <c r="BB144">
        <v>60568</v>
      </c>
      <c r="BO144">
        <v>48565</v>
      </c>
      <c r="DA144">
        <v>63185</v>
      </c>
      <c r="DO144">
        <v>66237</v>
      </c>
      <c r="DQ144">
        <v>62526</v>
      </c>
      <c r="EJ144">
        <v>34774</v>
      </c>
      <c r="FJ144">
        <v>71496</v>
      </c>
      <c r="FS144">
        <v>65854</v>
      </c>
      <c r="GO144">
        <v>62561</v>
      </c>
    </row>
    <row r="145" spans="9:197" x14ac:dyDescent="0.25">
      <c r="I145">
        <v>70405</v>
      </c>
      <c r="K145">
        <v>72598</v>
      </c>
      <c r="O145">
        <v>192153</v>
      </c>
      <c r="BB145">
        <v>61438</v>
      </c>
      <c r="BO145">
        <v>48713</v>
      </c>
      <c r="DA145">
        <v>63187</v>
      </c>
      <c r="DO145">
        <v>66259</v>
      </c>
      <c r="DQ145">
        <v>62527</v>
      </c>
      <c r="EJ145">
        <v>35388</v>
      </c>
      <c r="FJ145">
        <v>71722</v>
      </c>
      <c r="FS145">
        <v>65858</v>
      </c>
      <c r="GO145">
        <v>62814</v>
      </c>
    </row>
    <row r="146" spans="9:197" x14ac:dyDescent="0.25">
      <c r="I146">
        <v>70407</v>
      </c>
      <c r="K146">
        <v>73105</v>
      </c>
      <c r="O146">
        <v>207852</v>
      </c>
      <c r="BB146">
        <v>61564</v>
      </c>
      <c r="BO146">
        <v>49386</v>
      </c>
      <c r="DA146">
        <v>63188</v>
      </c>
      <c r="DO146">
        <v>66263</v>
      </c>
      <c r="DQ146">
        <v>62677</v>
      </c>
      <c r="EJ146">
        <v>35494</v>
      </c>
      <c r="FJ146">
        <v>71952</v>
      </c>
      <c r="FS146">
        <v>65909</v>
      </c>
      <c r="GO146">
        <v>62815</v>
      </c>
    </row>
    <row r="147" spans="9:197" x14ac:dyDescent="0.25">
      <c r="I147">
        <v>70408</v>
      </c>
      <c r="K147">
        <v>73147</v>
      </c>
      <c r="O147">
        <v>207860</v>
      </c>
      <c r="BB147">
        <v>62615</v>
      </c>
      <c r="BO147">
        <v>49521</v>
      </c>
      <c r="DA147">
        <v>63190</v>
      </c>
      <c r="DO147">
        <v>66264</v>
      </c>
      <c r="DQ147">
        <v>62682</v>
      </c>
      <c r="EJ147">
        <v>35576</v>
      </c>
      <c r="FJ147">
        <v>72137</v>
      </c>
      <c r="FS147">
        <v>65929</v>
      </c>
      <c r="GO147">
        <v>62817</v>
      </c>
    </row>
    <row r="148" spans="9:197" x14ac:dyDescent="0.25">
      <c r="I148">
        <v>70409</v>
      </c>
      <c r="K148">
        <v>73427</v>
      </c>
      <c r="O148">
        <v>241919</v>
      </c>
      <c r="BB148">
        <v>62813</v>
      </c>
      <c r="BO148">
        <v>49523</v>
      </c>
      <c r="DA148">
        <v>63201</v>
      </c>
      <c r="DO148">
        <v>66582</v>
      </c>
      <c r="DQ148">
        <v>62986</v>
      </c>
      <c r="EJ148">
        <v>35822</v>
      </c>
      <c r="FJ148">
        <v>72138</v>
      </c>
      <c r="FS148">
        <v>66114</v>
      </c>
      <c r="GO148">
        <v>63019</v>
      </c>
    </row>
    <row r="149" spans="9:197" x14ac:dyDescent="0.25">
      <c r="I149">
        <v>70410</v>
      </c>
      <c r="K149">
        <v>73638</v>
      </c>
      <c r="O149">
        <v>248153</v>
      </c>
      <c r="BB149">
        <v>62826</v>
      </c>
      <c r="BO149">
        <v>49837</v>
      </c>
      <c r="DA149">
        <v>63214</v>
      </c>
      <c r="DO149">
        <v>66589</v>
      </c>
      <c r="DQ149">
        <v>62995</v>
      </c>
      <c r="EJ149">
        <v>35884</v>
      </c>
      <c r="FJ149">
        <v>72140</v>
      </c>
      <c r="FS149">
        <v>66115</v>
      </c>
      <c r="GO149">
        <v>63091</v>
      </c>
    </row>
    <row r="150" spans="9:197" x14ac:dyDescent="0.25">
      <c r="I150">
        <v>70412</v>
      </c>
      <c r="K150">
        <v>73695</v>
      </c>
      <c r="O150">
        <v>261099</v>
      </c>
      <c r="BB150">
        <v>62949</v>
      </c>
      <c r="BO150">
        <v>50616</v>
      </c>
      <c r="DA150">
        <v>63218</v>
      </c>
      <c r="DO150">
        <v>66592</v>
      </c>
      <c r="DQ150">
        <v>62997</v>
      </c>
      <c r="EJ150">
        <v>36338</v>
      </c>
      <c r="FJ150">
        <v>72293</v>
      </c>
      <c r="FS150">
        <v>66116</v>
      </c>
      <c r="GO150">
        <v>63092</v>
      </c>
    </row>
    <row r="151" spans="9:197" x14ac:dyDescent="0.25">
      <c r="I151">
        <v>70413</v>
      </c>
      <c r="K151">
        <v>73921</v>
      </c>
      <c r="O151">
        <v>278416</v>
      </c>
      <c r="BB151">
        <v>63156</v>
      </c>
      <c r="BO151">
        <v>53496</v>
      </c>
      <c r="DA151">
        <v>63276</v>
      </c>
      <c r="DO151">
        <v>66596</v>
      </c>
      <c r="DQ151">
        <v>63275</v>
      </c>
      <c r="EJ151">
        <v>36474</v>
      </c>
      <c r="FJ151">
        <v>72889</v>
      </c>
      <c r="FS151">
        <v>66117</v>
      </c>
      <c r="GO151">
        <v>63107</v>
      </c>
    </row>
    <row r="152" spans="9:197" x14ac:dyDescent="0.25">
      <c r="I152">
        <v>70414</v>
      </c>
      <c r="K152">
        <v>73948</v>
      </c>
      <c r="O152">
        <v>284893</v>
      </c>
      <c r="BB152">
        <v>63212</v>
      </c>
      <c r="BO152">
        <v>54593</v>
      </c>
      <c r="DA152">
        <v>63281</v>
      </c>
      <c r="DO152">
        <v>66600</v>
      </c>
      <c r="DQ152">
        <v>63378</v>
      </c>
      <c r="EJ152">
        <v>36805</v>
      </c>
      <c r="FJ152">
        <v>73111</v>
      </c>
      <c r="FS152">
        <v>66118</v>
      </c>
      <c r="GO152">
        <v>63460</v>
      </c>
    </row>
    <row r="153" spans="9:197" x14ac:dyDescent="0.25">
      <c r="I153">
        <v>70415</v>
      </c>
      <c r="K153">
        <v>74274</v>
      </c>
      <c r="O153">
        <v>286187</v>
      </c>
      <c r="BB153">
        <v>63273</v>
      </c>
      <c r="BO153">
        <v>55116</v>
      </c>
      <c r="DA153">
        <v>63282</v>
      </c>
      <c r="DO153">
        <v>66601</v>
      </c>
      <c r="DQ153">
        <v>64468</v>
      </c>
      <c r="EJ153">
        <v>37157</v>
      </c>
      <c r="FJ153">
        <v>73218</v>
      </c>
      <c r="FS153">
        <v>66120</v>
      </c>
      <c r="GO153">
        <v>64749</v>
      </c>
    </row>
    <row r="154" spans="9:197" x14ac:dyDescent="0.25">
      <c r="I154">
        <v>70416</v>
      </c>
      <c r="K154">
        <v>74495</v>
      </c>
      <c r="O154">
        <v>307371</v>
      </c>
      <c r="BB154">
        <v>63753</v>
      </c>
      <c r="BO154">
        <v>56930</v>
      </c>
      <c r="DA154">
        <v>63283</v>
      </c>
      <c r="DO154">
        <v>66615</v>
      </c>
      <c r="DQ154">
        <v>64469</v>
      </c>
      <c r="EJ154">
        <v>37343</v>
      </c>
      <c r="FJ154">
        <v>73301</v>
      </c>
      <c r="FS154">
        <v>66311</v>
      </c>
      <c r="GO154">
        <v>65049</v>
      </c>
    </row>
    <row r="155" spans="9:197" x14ac:dyDescent="0.25">
      <c r="I155">
        <v>70417</v>
      </c>
      <c r="K155">
        <v>74521</v>
      </c>
      <c r="O155">
        <v>314906</v>
      </c>
      <c r="BB155">
        <v>64165</v>
      </c>
      <c r="BO155">
        <v>56932</v>
      </c>
      <c r="DA155">
        <v>63376</v>
      </c>
      <c r="DO155">
        <v>67034</v>
      </c>
      <c r="DQ155">
        <v>64732</v>
      </c>
      <c r="EJ155">
        <v>37540</v>
      </c>
      <c r="FJ155">
        <v>73738</v>
      </c>
      <c r="FS155">
        <v>66577</v>
      </c>
      <c r="GO155">
        <v>65499</v>
      </c>
    </row>
    <row r="156" spans="9:197" x14ac:dyDescent="0.25">
      <c r="I156">
        <v>70418</v>
      </c>
      <c r="K156">
        <v>74538</v>
      </c>
      <c r="O156">
        <v>323444</v>
      </c>
      <c r="BB156">
        <v>66831</v>
      </c>
      <c r="BO156">
        <v>56938</v>
      </c>
      <c r="DA156">
        <v>63459</v>
      </c>
      <c r="DO156">
        <v>67329</v>
      </c>
      <c r="DQ156">
        <v>66580</v>
      </c>
      <c r="EJ156">
        <v>37775</v>
      </c>
      <c r="FJ156">
        <v>74095</v>
      </c>
      <c r="FS156">
        <v>66723</v>
      </c>
      <c r="GO156">
        <v>65506</v>
      </c>
    </row>
    <row r="157" spans="9:197" x14ac:dyDescent="0.25">
      <c r="I157">
        <v>70420</v>
      </c>
      <c r="K157">
        <v>74539</v>
      </c>
      <c r="O157">
        <v>328518</v>
      </c>
      <c r="BB157">
        <v>66833</v>
      </c>
      <c r="BO157">
        <v>57519</v>
      </c>
      <c r="DA157">
        <v>63612</v>
      </c>
      <c r="DO157">
        <v>67332</v>
      </c>
      <c r="DQ157">
        <v>67554</v>
      </c>
      <c r="EJ157">
        <v>38327</v>
      </c>
      <c r="FJ157">
        <v>74291</v>
      </c>
      <c r="FS157">
        <v>67100</v>
      </c>
      <c r="GO157">
        <v>65581</v>
      </c>
    </row>
    <row r="158" spans="9:197" x14ac:dyDescent="0.25">
      <c r="I158">
        <v>70426</v>
      </c>
      <c r="K158">
        <v>74639</v>
      </c>
      <c r="O158">
        <v>328534</v>
      </c>
      <c r="BB158">
        <v>66971</v>
      </c>
      <c r="BO158">
        <v>57739</v>
      </c>
      <c r="DA158">
        <v>63614</v>
      </c>
      <c r="DO158">
        <v>68632</v>
      </c>
      <c r="DQ158">
        <v>67855</v>
      </c>
      <c r="EJ158">
        <v>38405</v>
      </c>
      <c r="FJ158">
        <v>74352</v>
      </c>
      <c r="FS158">
        <v>67274</v>
      </c>
      <c r="GO158">
        <v>65584</v>
      </c>
    </row>
    <row r="159" spans="9:197" x14ac:dyDescent="0.25">
      <c r="I159">
        <v>70456</v>
      </c>
      <c r="K159">
        <v>74653</v>
      </c>
      <c r="O159">
        <v>337238</v>
      </c>
      <c r="BB159">
        <v>67355</v>
      </c>
      <c r="BO159">
        <v>57765</v>
      </c>
      <c r="DA159">
        <v>63616</v>
      </c>
      <c r="DO159">
        <v>68668</v>
      </c>
      <c r="DQ159">
        <v>67969</v>
      </c>
      <c r="EJ159">
        <v>38407</v>
      </c>
      <c r="FJ159">
        <v>74457</v>
      </c>
      <c r="FS159">
        <v>67402</v>
      </c>
      <c r="GO159">
        <v>65585</v>
      </c>
    </row>
    <row r="160" spans="9:197" x14ac:dyDescent="0.25">
      <c r="I160">
        <v>70636</v>
      </c>
      <c r="K160">
        <v>74657</v>
      </c>
      <c r="O160">
        <v>340364</v>
      </c>
      <c r="BB160">
        <v>67391</v>
      </c>
      <c r="BO160">
        <v>57791</v>
      </c>
      <c r="DA160">
        <v>63752</v>
      </c>
      <c r="DO160">
        <v>68863</v>
      </c>
      <c r="DQ160">
        <v>68780</v>
      </c>
      <c r="EJ160">
        <v>38408</v>
      </c>
      <c r="FJ160">
        <v>74587</v>
      </c>
      <c r="FS160">
        <v>67473</v>
      </c>
      <c r="GO160">
        <v>65594</v>
      </c>
    </row>
    <row r="161" spans="9:197" x14ac:dyDescent="0.25">
      <c r="I161">
        <v>70698</v>
      </c>
      <c r="K161">
        <v>74770</v>
      </c>
      <c r="O161">
        <v>342428</v>
      </c>
      <c r="BB161">
        <v>68129</v>
      </c>
      <c r="BO161">
        <v>58782</v>
      </c>
      <c r="DA161">
        <v>63756</v>
      </c>
      <c r="DO161">
        <v>69004</v>
      </c>
      <c r="DQ161">
        <v>68812</v>
      </c>
      <c r="EJ161">
        <v>38786</v>
      </c>
      <c r="FJ161">
        <v>74679</v>
      </c>
      <c r="FS161">
        <v>67486</v>
      </c>
      <c r="GO161">
        <v>65600</v>
      </c>
    </row>
    <row r="162" spans="9:197" x14ac:dyDescent="0.25">
      <c r="I162">
        <v>71556</v>
      </c>
      <c r="K162">
        <v>74899</v>
      </c>
      <c r="O162">
        <v>344119</v>
      </c>
      <c r="BB162">
        <v>69098</v>
      </c>
      <c r="BO162">
        <v>58808</v>
      </c>
      <c r="DA162">
        <v>63866</v>
      </c>
      <c r="DO162">
        <v>69155</v>
      </c>
      <c r="DQ162">
        <v>68935</v>
      </c>
      <c r="EJ162">
        <v>39323</v>
      </c>
      <c r="FJ162">
        <v>108357</v>
      </c>
      <c r="FS162">
        <v>67494</v>
      </c>
      <c r="GO162">
        <v>66770</v>
      </c>
    </row>
    <row r="163" spans="9:197" x14ac:dyDescent="0.25">
      <c r="I163">
        <v>71585</v>
      </c>
      <c r="K163">
        <v>78493</v>
      </c>
      <c r="O163">
        <v>358028</v>
      </c>
      <c r="BB163">
        <v>69322</v>
      </c>
      <c r="BO163">
        <v>59562</v>
      </c>
      <c r="DA163">
        <v>63886</v>
      </c>
      <c r="DO163">
        <v>69234</v>
      </c>
      <c r="DQ163">
        <v>68973</v>
      </c>
      <c r="EJ163">
        <v>39741</v>
      </c>
      <c r="FJ163">
        <v>110221</v>
      </c>
      <c r="FS163">
        <v>67532</v>
      </c>
      <c r="GO163">
        <v>67190</v>
      </c>
    </row>
    <row r="164" spans="9:197" x14ac:dyDescent="0.25">
      <c r="I164">
        <v>72580</v>
      </c>
      <c r="K164">
        <v>80788</v>
      </c>
      <c r="O164">
        <v>383711</v>
      </c>
      <c r="BB164">
        <v>69323</v>
      </c>
      <c r="BO164">
        <v>59572</v>
      </c>
      <c r="DA164">
        <v>63913</v>
      </c>
      <c r="DO164">
        <v>69237</v>
      </c>
      <c r="DQ164">
        <v>68976</v>
      </c>
      <c r="EJ164">
        <v>40187</v>
      </c>
      <c r="FJ164">
        <v>116038</v>
      </c>
      <c r="FS164">
        <v>67544</v>
      </c>
      <c r="GO164">
        <v>67449</v>
      </c>
    </row>
    <row r="165" spans="9:197" x14ac:dyDescent="0.25">
      <c r="I165">
        <v>73220</v>
      </c>
      <c r="K165">
        <v>105385</v>
      </c>
      <c r="O165">
        <v>395129</v>
      </c>
      <c r="BB165">
        <v>69550</v>
      </c>
      <c r="BO165">
        <v>60698</v>
      </c>
      <c r="DA165">
        <v>63914</v>
      </c>
      <c r="DO165">
        <v>69242</v>
      </c>
      <c r="DQ165">
        <v>69161</v>
      </c>
      <c r="EJ165">
        <v>40324</v>
      </c>
      <c r="FJ165">
        <v>290403</v>
      </c>
      <c r="FS165">
        <v>67639</v>
      </c>
      <c r="GO165">
        <v>67609</v>
      </c>
    </row>
    <row r="166" spans="9:197" x14ac:dyDescent="0.25">
      <c r="I166">
        <v>73716</v>
      </c>
      <c r="K166">
        <v>106179</v>
      </c>
      <c r="O166">
        <v>399410</v>
      </c>
      <c r="BB166">
        <v>70268</v>
      </c>
      <c r="BO166">
        <v>60729</v>
      </c>
      <c r="DA166">
        <v>63916</v>
      </c>
      <c r="DO166">
        <v>69253</v>
      </c>
      <c r="DQ166">
        <v>69233</v>
      </c>
      <c r="EJ166">
        <v>40515</v>
      </c>
      <c r="FJ166">
        <v>309088</v>
      </c>
      <c r="FS166">
        <v>67643</v>
      </c>
      <c r="GO166">
        <v>67948</v>
      </c>
    </row>
    <row r="167" spans="9:197" x14ac:dyDescent="0.25">
      <c r="I167">
        <v>73730</v>
      </c>
      <c r="K167">
        <v>106765</v>
      </c>
      <c r="O167">
        <v>427088</v>
      </c>
      <c r="BB167">
        <v>70275</v>
      </c>
      <c r="BO167">
        <v>63311</v>
      </c>
      <c r="DA167">
        <v>64039</v>
      </c>
      <c r="DO167">
        <v>69260</v>
      </c>
      <c r="DQ167">
        <v>69235</v>
      </c>
      <c r="EJ167">
        <v>40528</v>
      </c>
      <c r="FJ167">
        <v>322537</v>
      </c>
      <c r="FS167">
        <v>67645</v>
      </c>
      <c r="GO167">
        <v>67952</v>
      </c>
    </row>
    <row r="168" spans="9:197" x14ac:dyDescent="0.25">
      <c r="I168">
        <v>73749</v>
      </c>
      <c r="K168">
        <v>107070</v>
      </c>
      <c r="O168">
        <v>430827</v>
      </c>
      <c r="BB168">
        <v>72136</v>
      </c>
      <c r="BO168">
        <v>63319</v>
      </c>
      <c r="DA168">
        <v>64106</v>
      </c>
      <c r="DO168">
        <v>69265</v>
      </c>
      <c r="DQ168">
        <v>69240</v>
      </c>
      <c r="EJ168">
        <v>40873</v>
      </c>
      <c r="FJ168">
        <v>337030</v>
      </c>
      <c r="FS168">
        <v>67647</v>
      </c>
      <c r="GO168">
        <v>68241</v>
      </c>
    </row>
    <row r="169" spans="9:197" x14ac:dyDescent="0.25">
      <c r="I169">
        <v>74264</v>
      </c>
      <c r="K169">
        <v>108295</v>
      </c>
      <c r="O169">
        <v>430835</v>
      </c>
      <c r="BB169">
        <v>72271</v>
      </c>
      <c r="BO169">
        <v>63321</v>
      </c>
      <c r="DA169">
        <v>64219</v>
      </c>
      <c r="DO169">
        <v>69267</v>
      </c>
      <c r="DQ169">
        <v>69244</v>
      </c>
      <c r="EJ169">
        <v>43245</v>
      </c>
      <c r="FJ169">
        <v>364877</v>
      </c>
      <c r="FS169">
        <v>67648</v>
      </c>
      <c r="GO169">
        <v>68243</v>
      </c>
    </row>
    <row r="170" spans="9:197" x14ac:dyDescent="0.25">
      <c r="I170">
        <v>568576</v>
      </c>
      <c r="K170">
        <v>108688</v>
      </c>
      <c r="O170">
        <v>462606</v>
      </c>
      <c r="BB170">
        <v>72760</v>
      </c>
      <c r="BO170">
        <v>63438</v>
      </c>
      <c r="DA170">
        <v>64230</v>
      </c>
      <c r="DO170">
        <v>69903</v>
      </c>
      <c r="DQ170">
        <v>69248</v>
      </c>
      <c r="EJ170">
        <v>43246</v>
      </c>
      <c r="FJ170">
        <v>557108</v>
      </c>
      <c r="FS170">
        <v>67651</v>
      </c>
      <c r="GO170">
        <v>68340</v>
      </c>
    </row>
    <row r="171" spans="9:197" x14ac:dyDescent="0.25">
      <c r="I171">
        <v>675207</v>
      </c>
      <c r="K171">
        <v>164368</v>
      </c>
      <c r="O171">
        <v>465849</v>
      </c>
      <c r="BB171">
        <v>73382</v>
      </c>
      <c r="BO171">
        <v>63442</v>
      </c>
      <c r="DA171">
        <v>64376</v>
      </c>
      <c r="DO171">
        <v>69910</v>
      </c>
      <c r="DQ171">
        <v>69255</v>
      </c>
      <c r="EJ171">
        <v>43594</v>
      </c>
      <c r="FJ171">
        <v>583468</v>
      </c>
      <c r="FS171">
        <v>67959</v>
      </c>
      <c r="GO171">
        <v>69213</v>
      </c>
    </row>
    <row r="172" spans="9:197" x14ac:dyDescent="0.25">
      <c r="I172">
        <v>775066</v>
      </c>
      <c r="K172">
        <v>164616</v>
      </c>
      <c r="O172">
        <v>465856</v>
      </c>
      <c r="BB172">
        <v>74297</v>
      </c>
      <c r="BO172">
        <v>63444</v>
      </c>
      <c r="DA172">
        <v>64453</v>
      </c>
      <c r="DO172">
        <v>69915</v>
      </c>
      <c r="DQ172">
        <v>69917</v>
      </c>
      <c r="EJ172">
        <v>44737</v>
      </c>
      <c r="FJ172">
        <v>623678</v>
      </c>
      <c r="FS172">
        <v>68000</v>
      </c>
      <c r="GO172">
        <v>69216</v>
      </c>
    </row>
    <row r="173" spans="9:197" x14ac:dyDescent="0.25">
      <c r="I173">
        <v>790255</v>
      </c>
      <c r="K173">
        <v>188292</v>
      </c>
      <c r="O173">
        <v>492314</v>
      </c>
      <c r="BB173">
        <v>74483</v>
      </c>
      <c r="BO173">
        <v>64268</v>
      </c>
      <c r="DA173">
        <v>65352</v>
      </c>
      <c r="DO173">
        <v>69946</v>
      </c>
      <c r="DQ173">
        <v>69919</v>
      </c>
      <c r="EJ173">
        <v>45288</v>
      </c>
      <c r="FJ173">
        <v>790265</v>
      </c>
      <c r="FS173">
        <v>68248</v>
      </c>
      <c r="GO173">
        <v>69219</v>
      </c>
    </row>
    <row r="174" spans="9:197" x14ac:dyDescent="0.25">
      <c r="K174">
        <v>199927</v>
      </c>
      <c r="O174">
        <v>543876</v>
      </c>
      <c r="BB174">
        <v>74623</v>
      </c>
      <c r="BO174">
        <v>66343</v>
      </c>
      <c r="DA174">
        <v>65643</v>
      </c>
      <c r="DO174">
        <v>70119</v>
      </c>
      <c r="DQ174">
        <v>71088</v>
      </c>
      <c r="EJ174">
        <v>47075</v>
      </c>
      <c r="FJ174">
        <v>799950</v>
      </c>
      <c r="FS174">
        <v>68250</v>
      </c>
      <c r="GO174">
        <v>69551</v>
      </c>
    </row>
    <row r="175" spans="9:197" x14ac:dyDescent="0.25">
      <c r="K175">
        <v>221804</v>
      </c>
      <c r="O175">
        <v>543884</v>
      </c>
      <c r="BB175">
        <v>74697</v>
      </c>
      <c r="BO175">
        <v>66406</v>
      </c>
      <c r="DA175">
        <v>66917</v>
      </c>
      <c r="DO175">
        <v>70811</v>
      </c>
      <c r="DQ175">
        <v>71126</v>
      </c>
      <c r="EJ175">
        <v>47664</v>
      </c>
      <c r="FJ175">
        <v>814573</v>
      </c>
      <c r="FS175">
        <v>68262</v>
      </c>
      <c r="GO175">
        <v>69608</v>
      </c>
    </row>
    <row r="176" spans="9:197" x14ac:dyDescent="0.25">
      <c r="K176">
        <v>244087</v>
      </c>
      <c r="O176">
        <v>551085</v>
      </c>
      <c r="BB176">
        <v>87015</v>
      </c>
      <c r="BO176">
        <v>66718</v>
      </c>
      <c r="DA176">
        <v>68068</v>
      </c>
      <c r="DO176">
        <v>70815</v>
      </c>
      <c r="DQ176">
        <v>71183</v>
      </c>
      <c r="EJ176">
        <v>48251</v>
      </c>
      <c r="FS176">
        <v>68272</v>
      </c>
      <c r="GO176">
        <v>70041</v>
      </c>
    </row>
    <row r="177" spans="11:197" x14ac:dyDescent="0.25">
      <c r="K177">
        <v>251835</v>
      </c>
      <c r="O177">
        <v>558452</v>
      </c>
      <c r="BB177">
        <v>93401</v>
      </c>
      <c r="BO177">
        <v>67700</v>
      </c>
      <c r="DA177">
        <v>68217</v>
      </c>
      <c r="DO177">
        <v>70849</v>
      </c>
      <c r="DQ177">
        <v>73101</v>
      </c>
      <c r="EJ177">
        <v>48354</v>
      </c>
      <c r="FS177">
        <v>68277</v>
      </c>
      <c r="GO177">
        <v>70074</v>
      </c>
    </row>
    <row r="178" spans="11:197" x14ac:dyDescent="0.25">
      <c r="K178">
        <v>303800</v>
      </c>
      <c r="O178">
        <v>559302</v>
      </c>
      <c r="BB178">
        <v>106377</v>
      </c>
      <c r="BO178">
        <v>68942</v>
      </c>
      <c r="DA178">
        <v>68259</v>
      </c>
      <c r="DO178">
        <v>70862</v>
      </c>
      <c r="DQ178">
        <v>74360</v>
      </c>
      <c r="EJ178">
        <v>48493</v>
      </c>
      <c r="FS178">
        <v>68280</v>
      </c>
      <c r="GO178">
        <v>70242</v>
      </c>
    </row>
    <row r="179" spans="11:197" x14ac:dyDescent="0.25">
      <c r="K179">
        <v>321588</v>
      </c>
      <c r="O179">
        <v>562892</v>
      </c>
      <c r="BB179">
        <v>110056</v>
      </c>
      <c r="BO179">
        <v>69008</v>
      </c>
      <c r="DA179">
        <v>68791</v>
      </c>
      <c r="DO179">
        <v>70864</v>
      </c>
      <c r="DQ179">
        <v>74364</v>
      </c>
      <c r="EJ179">
        <v>48495</v>
      </c>
      <c r="FS179">
        <v>68281</v>
      </c>
      <c r="GO179">
        <v>70553</v>
      </c>
    </row>
    <row r="180" spans="11:197" x14ac:dyDescent="0.25">
      <c r="K180">
        <v>321604</v>
      </c>
      <c r="O180">
        <v>578641</v>
      </c>
      <c r="BB180">
        <v>110486</v>
      </c>
      <c r="BO180">
        <v>69009</v>
      </c>
      <c r="DA180">
        <v>69159</v>
      </c>
      <c r="DO180">
        <v>70867</v>
      </c>
      <c r="DQ180">
        <v>156174</v>
      </c>
      <c r="EJ180">
        <v>48538</v>
      </c>
      <c r="FS180">
        <v>68282</v>
      </c>
      <c r="GO180">
        <v>70557</v>
      </c>
    </row>
    <row r="181" spans="11:197" x14ac:dyDescent="0.25">
      <c r="K181">
        <v>321646</v>
      </c>
      <c r="O181">
        <v>589101</v>
      </c>
      <c r="BB181">
        <v>112672</v>
      </c>
      <c r="BO181">
        <v>69459</v>
      </c>
      <c r="DA181">
        <v>69160</v>
      </c>
      <c r="DO181">
        <v>70982</v>
      </c>
      <c r="DQ181">
        <v>304931</v>
      </c>
      <c r="EJ181">
        <v>49161</v>
      </c>
      <c r="FS181">
        <v>68417</v>
      </c>
      <c r="GO181">
        <v>71019</v>
      </c>
    </row>
    <row r="182" spans="11:197" x14ac:dyDescent="0.25">
      <c r="K182">
        <v>343111</v>
      </c>
      <c r="O182">
        <v>614354</v>
      </c>
      <c r="BB182">
        <v>135566</v>
      </c>
      <c r="BO182">
        <v>69583</v>
      </c>
      <c r="DA182">
        <v>69315</v>
      </c>
      <c r="DO182">
        <v>71408</v>
      </c>
      <c r="DQ182">
        <v>337949</v>
      </c>
      <c r="EJ182">
        <v>49350</v>
      </c>
      <c r="FS182">
        <v>68419</v>
      </c>
      <c r="GO182">
        <v>71234</v>
      </c>
    </row>
    <row r="183" spans="11:197" x14ac:dyDescent="0.25">
      <c r="K183">
        <v>361022</v>
      </c>
      <c r="O183">
        <v>803569</v>
      </c>
      <c r="BB183">
        <v>147929</v>
      </c>
      <c r="BO183">
        <v>69584</v>
      </c>
      <c r="DA183">
        <v>69732</v>
      </c>
      <c r="DO183">
        <v>71500</v>
      </c>
      <c r="DQ183">
        <v>415661</v>
      </c>
      <c r="EJ183">
        <v>49484</v>
      </c>
      <c r="FS183">
        <v>68810</v>
      </c>
      <c r="GO183">
        <v>71739</v>
      </c>
    </row>
    <row r="184" spans="11:197" x14ac:dyDescent="0.25">
      <c r="K184">
        <v>361105</v>
      </c>
      <c r="O184">
        <v>893214</v>
      </c>
      <c r="BB184">
        <v>183251</v>
      </c>
      <c r="BO184">
        <v>69605</v>
      </c>
      <c r="DA184">
        <v>69733</v>
      </c>
      <c r="DO184">
        <v>72016</v>
      </c>
      <c r="DQ184">
        <v>523720</v>
      </c>
      <c r="EJ184">
        <v>49726</v>
      </c>
      <c r="FS184">
        <v>68811</v>
      </c>
      <c r="GO184">
        <v>71740</v>
      </c>
    </row>
    <row r="185" spans="11:197" x14ac:dyDescent="0.25">
      <c r="K185">
        <v>385443</v>
      </c>
      <c r="O185">
        <v>893305</v>
      </c>
      <c r="BB185">
        <v>189415</v>
      </c>
      <c r="BO185">
        <v>69647</v>
      </c>
      <c r="DA185">
        <v>69743</v>
      </c>
      <c r="DO185">
        <v>72045</v>
      </c>
      <c r="DQ185">
        <v>531392</v>
      </c>
      <c r="EJ185">
        <v>50440</v>
      </c>
      <c r="FS185">
        <v>68821</v>
      </c>
      <c r="GO185">
        <v>72244</v>
      </c>
    </row>
    <row r="186" spans="11:197" x14ac:dyDescent="0.25">
      <c r="K186">
        <v>426528</v>
      </c>
      <c r="O186">
        <v>981837</v>
      </c>
      <c r="BB186">
        <v>206474</v>
      </c>
      <c r="BO186">
        <v>69652</v>
      </c>
      <c r="DA186">
        <v>69745</v>
      </c>
      <c r="DO186">
        <v>72160</v>
      </c>
      <c r="DQ186">
        <v>552554</v>
      </c>
      <c r="EJ186">
        <v>50447</v>
      </c>
      <c r="FS186">
        <v>68822</v>
      </c>
      <c r="GO186">
        <v>72260</v>
      </c>
    </row>
    <row r="187" spans="11:197" x14ac:dyDescent="0.25">
      <c r="K187">
        <v>436352</v>
      </c>
      <c r="O187">
        <v>981845</v>
      </c>
      <c r="BB187">
        <v>209205</v>
      </c>
      <c r="BO187">
        <v>70627</v>
      </c>
      <c r="DA187">
        <v>69750</v>
      </c>
      <c r="DO187">
        <v>72165</v>
      </c>
      <c r="DQ187">
        <v>681155</v>
      </c>
      <c r="EJ187">
        <v>50891</v>
      </c>
      <c r="FS187">
        <v>68834</v>
      </c>
      <c r="GO187">
        <v>73140</v>
      </c>
    </row>
    <row r="188" spans="11:197" x14ac:dyDescent="0.25">
      <c r="K188">
        <v>436360</v>
      </c>
      <c r="O188">
        <v>983932</v>
      </c>
      <c r="BB188">
        <v>230987</v>
      </c>
      <c r="BO188">
        <v>70635</v>
      </c>
      <c r="DA188">
        <v>69778</v>
      </c>
      <c r="DO188">
        <v>72295</v>
      </c>
      <c r="DQ188">
        <v>693093</v>
      </c>
      <c r="EJ188">
        <v>50894</v>
      </c>
      <c r="FS188">
        <v>68835</v>
      </c>
      <c r="GO188">
        <v>74343</v>
      </c>
    </row>
    <row r="189" spans="11:197" x14ac:dyDescent="0.25">
      <c r="K189">
        <v>501114</v>
      </c>
      <c r="O189">
        <v>983957</v>
      </c>
      <c r="BB189">
        <v>257238</v>
      </c>
      <c r="BO189">
        <v>70639</v>
      </c>
      <c r="DA189">
        <v>69853</v>
      </c>
      <c r="DO189">
        <v>72302</v>
      </c>
      <c r="DQ189">
        <v>694554</v>
      </c>
      <c r="EJ189">
        <v>51405</v>
      </c>
      <c r="FS189">
        <v>68895</v>
      </c>
      <c r="GO189">
        <v>74345</v>
      </c>
    </row>
    <row r="190" spans="11:197" x14ac:dyDescent="0.25">
      <c r="K190">
        <v>508135</v>
      </c>
      <c r="O190">
        <v>983965</v>
      </c>
      <c r="BB190">
        <v>265199</v>
      </c>
      <c r="BO190">
        <v>70717</v>
      </c>
      <c r="DA190">
        <v>69854</v>
      </c>
      <c r="DO190">
        <v>74127</v>
      </c>
      <c r="DQ190">
        <v>695106</v>
      </c>
      <c r="EJ190">
        <v>51781</v>
      </c>
      <c r="FS190">
        <v>68896</v>
      </c>
      <c r="GO190">
        <v>74444</v>
      </c>
    </row>
    <row r="191" spans="11:197" x14ac:dyDescent="0.25">
      <c r="K191">
        <v>530675</v>
      </c>
      <c r="O191">
        <v>986927</v>
      </c>
      <c r="BB191">
        <v>293043</v>
      </c>
      <c r="BO191">
        <v>70752</v>
      </c>
      <c r="DA191">
        <v>69907</v>
      </c>
      <c r="DO191">
        <v>74202</v>
      </c>
      <c r="DQ191">
        <v>697888</v>
      </c>
      <c r="EJ191">
        <v>52604</v>
      </c>
      <c r="FS191">
        <v>68897</v>
      </c>
      <c r="GO191">
        <v>74445</v>
      </c>
    </row>
    <row r="192" spans="11:197" x14ac:dyDescent="0.25">
      <c r="K192">
        <v>530683</v>
      </c>
      <c r="O192">
        <v>986935</v>
      </c>
      <c r="BB192">
        <v>308056</v>
      </c>
      <c r="BO192">
        <v>72094</v>
      </c>
      <c r="DA192">
        <v>69911</v>
      </c>
      <c r="DO192">
        <v>74636</v>
      </c>
      <c r="DQ192">
        <v>698100</v>
      </c>
      <c r="EJ192">
        <v>52874</v>
      </c>
      <c r="FS192">
        <v>68937</v>
      </c>
      <c r="GO192">
        <v>74545</v>
      </c>
    </row>
    <row r="193" spans="11:197" x14ac:dyDescent="0.25">
      <c r="K193">
        <v>530717</v>
      </c>
      <c r="O193">
        <v>988265</v>
      </c>
      <c r="BB193">
        <v>323972</v>
      </c>
      <c r="BO193">
        <v>72099</v>
      </c>
      <c r="DA193">
        <v>69913</v>
      </c>
      <c r="DO193">
        <v>76521</v>
      </c>
      <c r="DQ193">
        <v>702754</v>
      </c>
      <c r="EJ193">
        <v>52883</v>
      </c>
      <c r="FS193">
        <v>68943</v>
      </c>
      <c r="GO193">
        <v>74563</v>
      </c>
    </row>
    <row r="194" spans="11:197" x14ac:dyDescent="0.25">
      <c r="K194">
        <v>530725</v>
      </c>
      <c r="O194">
        <v>988266</v>
      </c>
      <c r="BB194">
        <v>325852</v>
      </c>
      <c r="BO194">
        <v>73123</v>
      </c>
      <c r="DA194">
        <v>70107</v>
      </c>
      <c r="DO194">
        <v>82636</v>
      </c>
      <c r="DQ194">
        <v>900134</v>
      </c>
      <c r="EJ194">
        <v>53606</v>
      </c>
      <c r="FS194">
        <v>68947</v>
      </c>
      <c r="GO194">
        <v>75003</v>
      </c>
    </row>
    <row r="195" spans="11:197" x14ac:dyDescent="0.25">
      <c r="K195">
        <v>541193</v>
      </c>
      <c r="O195">
        <v>989665</v>
      </c>
      <c r="BB195">
        <v>342154</v>
      </c>
      <c r="BO195">
        <v>74393</v>
      </c>
      <c r="DA195">
        <v>70266</v>
      </c>
      <c r="DO195">
        <v>93823</v>
      </c>
      <c r="DQ195">
        <v>900621</v>
      </c>
      <c r="EJ195">
        <v>53608</v>
      </c>
      <c r="FS195">
        <v>68948</v>
      </c>
      <c r="GO195">
        <v>75004</v>
      </c>
    </row>
    <row r="196" spans="11:197" x14ac:dyDescent="0.25">
      <c r="K196">
        <v>576751</v>
      </c>
      <c r="O196">
        <v>989921</v>
      </c>
      <c r="BB196">
        <v>436550</v>
      </c>
      <c r="BO196">
        <v>87379</v>
      </c>
      <c r="DA196">
        <v>70271</v>
      </c>
      <c r="DO196">
        <v>119628</v>
      </c>
      <c r="DQ196">
        <v>900779</v>
      </c>
      <c r="EJ196">
        <v>53677</v>
      </c>
      <c r="FS196">
        <v>69422</v>
      </c>
      <c r="GO196">
        <v>75005</v>
      </c>
    </row>
    <row r="197" spans="11:197" x14ac:dyDescent="0.25">
      <c r="K197">
        <v>587907</v>
      </c>
      <c r="BB197">
        <v>436584</v>
      </c>
      <c r="BO197">
        <v>96263</v>
      </c>
      <c r="DA197">
        <v>70272</v>
      </c>
      <c r="DO197">
        <v>122689</v>
      </c>
      <c r="DQ197">
        <v>903393</v>
      </c>
      <c r="EJ197">
        <v>54002</v>
      </c>
      <c r="FS197">
        <v>69928</v>
      </c>
      <c r="GO197">
        <v>75006</v>
      </c>
    </row>
    <row r="198" spans="11:197" x14ac:dyDescent="0.25">
      <c r="K198">
        <v>590844</v>
      </c>
      <c r="BB198">
        <v>436642</v>
      </c>
      <c r="BO198">
        <v>111021</v>
      </c>
      <c r="DA198">
        <v>70273</v>
      </c>
      <c r="DO198">
        <v>142117</v>
      </c>
      <c r="DQ198">
        <v>905844</v>
      </c>
      <c r="EJ198">
        <v>54047</v>
      </c>
      <c r="FS198">
        <v>69947</v>
      </c>
      <c r="GO198">
        <v>75007</v>
      </c>
    </row>
    <row r="199" spans="11:197" x14ac:dyDescent="0.25">
      <c r="K199">
        <v>617670</v>
      </c>
      <c r="BB199">
        <v>436675</v>
      </c>
      <c r="BO199">
        <v>114694</v>
      </c>
      <c r="DA199">
        <v>70276</v>
      </c>
      <c r="DO199">
        <v>145367</v>
      </c>
      <c r="DQ199">
        <v>906560</v>
      </c>
      <c r="EJ199">
        <v>54051</v>
      </c>
      <c r="FS199">
        <v>69948</v>
      </c>
      <c r="GO199">
        <v>135939</v>
      </c>
    </row>
    <row r="200" spans="11:197" x14ac:dyDescent="0.25">
      <c r="K200">
        <v>617688</v>
      </c>
      <c r="BB200">
        <v>477836</v>
      </c>
      <c r="BO200">
        <v>133439</v>
      </c>
      <c r="DA200">
        <v>70282</v>
      </c>
      <c r="DO200">
        <v>161711</v>
      </c>
      <c r="DQ200">
        <v>906586</v>
      </c>
      <c r="EJ200">
        <v>54058</v>
      </c>
      <c r="FS200">
        <v>70039</v>
      </c>
      <c r="GO200">
        <v>136010</v>
      </c>
    </row>
    <row r="201" spans="11:197" x14ac:dyDescent="0.25">
      <c r="K201">
        <v>617696</v>
      </c>
      <c r="BB201">
        <v>477844</v>
      </c>
      <c r="BO201">
        <v>144600</v>
      </c>
      <c r="DA201">
        <v>70449</v>
      </c>
      <c r="DO201">
        <v>171074</v>
      </c>
      <c r="DQ201">
        <v>906644</v>
      </c>
      <c r="EJ201">
        <v>54125</v>
      </c>
      <c r="FS201">
        <v>70060</v>
      </c>
      <c r="GO201">
        <v>145417</v>
      </c>
    </row>
    <row r="202" spans="11:197" x14ac:dyDescent="0.25">
      <c r="K202">
        <v>634873</v>
      </c>
      <c r="BB202">
        <v>477885</v>
      </c>
      <c r="BO202">
        <v>183582</v>
      </c>
      <c r="DA202">
        <v>70452</v>
      </c>
      <c r="DO202">
        <v>181388</v>
      </c>
      <c r="DQ202">
        <v>912253</v>
      </c>
      <c r="EJ202">
        <v>56102</v>
      </c>
      <c r="FS202">
        <v>70105</v>
      </c>
      <c r="GO202">
        <v>145441</v>
      </c>
    </row>
    <row r="203" spans="11:197" x14ac:dyDescent="0.25">
      <c r="K203">
        <v>708073</v>
      </c>
      <c r="BB203">
        <v>477893</v>
      </c>
      <c r="BO203">
        <v>193490</v>
      </c>
      <c r="DA203">
        <v>70454</v>
      </c>
      <c r="DO203">
        <v>182964</v>
      </c>
      <c r="DQ203">
        <v>923318</v>
      </c>
      <c r="EJ203">
        <v>56104</v>
      </c>
      <c r="FS203">
        <v>70118</v>
      </c>
      <c r="GO203">
        <v>163253</v>
      </c>
    </row>
    <row r="204" spans="11:197" x14ac:dyDescent="0.25">
      <c r="K204">
        <v>789982</v>
      </c>
      <c r="BB204">
        <v>582205</v>
      </c>
      <c r="BO204">
        <v>207126</v>
      </c>
      <c r="DA204">
        <v>70455</v>
      </c>
      <c r="DO204">
        <v>191239</v>
      </c>
      <c r="DQ204">
        <v>927236</v>
      </c>
      <c r="EJ204">
        <v>56105</v>
      </c>
      <c r="FS204">
        <v>70995</v>
      </c>
      <c r="GO204">
        <v>352948</v>
      </c>
    </row>
    <row r="205" spans="11:197" x14ac:dyDescent="0.25">
      <c r="K205">
        <v>892315</v>
      </c>
      <c r="BB205">
        <v>631226</v>
      </c>
      <c r="BO205">
        <v>238097</v>
      </c>
      <c r="DA205">
        <v>70577</v>
      </c>
      <c r="DO205">
        <v>201251</v>
      </c>
      <c r="DQ205">
        <v>929620</v>
      </c>
      <c r="EJ205">
        <v>56106</v>
      </c>
      <c r="FS205">
        <v>70996</v>
      </c>
      <c r="GO205">
        <v>414946</v>
      </c>
    </row>
    <row r="206" spans="11:197" x14ac:dyDescent="0.25">
      <c r="K206">
        <v>892851</v>
      </c>
      <c r="BB206">
        <v>631390</v>
      </c>
      <c r="BO206">
        <v>243824</v>
      </c>
      <c r="DA206">
        <v>70626</v>
      </c>
      <c r="DO206">
        <v>215483</v>
      </c>
      <c r="DQ206">
        <v>929653</v>
      </c>
      <c r="EJ206">
        <v>56109</v>
      </c>
      <c r="FS206">
        <v>71721</v>
      </c>
      <c r="GO206">
        <v>433714</v>
      </c>
    </row>
    <row r="207" spans="11:197" x14ac:dyDescent="0.25">
      <c r="K207">
        <v>892943</v>
      </c>
      <c r="BB207">
        <v>631457</v>
      </c>
      <c r="BO207">
        <v>249680</v>
      </c>
      <c r="DA207">
        <v>70661</v>
      </c>
      <c r="DO207">
        <v>215525</v>
      </c>
      <c r="DQ207">
        <v>929661</v>
      </c>
      <c r="EJ207">
        <v>56552</v>
      </c>
      <c r="FS207">
        <v>71743</v>
      </c>
      <c r="GO207">
        <v>650390</v>
      </c>
    </row>
    <row r="208" spans="11:197" x14ac:dyDescent="0.25">
      <c r="K208">
        <v>893289</v>
      </c>
      <c r="BB208">
        <v>637322</v>
      </c>
      <c r="BO208">
        <v>271965</v>
      </c>
      <c r="DA208">
        <v>70684</v>
      </c>
      <c r="DO208">
        <v>215590</v>
      </c>
      <c r="DQ208">
        <v>929687</v>
      </c>
      <c r="EJ208">
        <v>56953</v>
      </c>
      <c r="FS208">
        <v>71744</v>
      </c>
      <c r="GO208">
        <v>676395</v>
      </c>
    </row>
    <row r="209" spans="11:197" x14ac:dyDescent="0.25">
      <c r="K209">
        <v>893487</v>
      </c>
      <c r="BB209">
        <v>656579</v>
      </c>
      <c r="BO209">
        <v>282277</v>
      </c>
      <c r="DA209">
        <v>70685</v>
      </c>
      <c r="DO209">
        <v>220459</v>
      </c>
      <c r="EJ209">
        <v>57056</v>
      </c>
      <c r="FS209">
        <v>71750</v>
      </c>
      <c r="GO209">
        <v>676551</v>
      </c>
    </row>
    <row r="210" spans="11:197" x14ac:dyDescent="0.25">
      <c r="K210">
        <v>893578</v>
      </c>
      <c r="BB210">
        <v>778115</v>
      </c>
      <c r="BO210">
        <v>321208</v>
      </c>
      <c r="DA210">
        <v>70691</v>
      </c>
      <c r="DO210">
        <v>226860</v>
      </c>
      <c r="EJ210">
        <v>57240</v>
      </c>
      <c r="FS210">
        <v>71756</v>
      </c>
      <c r="GO210">
        <v>681767</v>
      </c>
    </row>
    <row r="211" spans="11:197" x14ac:dyDescent="0.25">
      <c r="K211">
        <v>893669</v>
      </c>
      <c r="BB211">
        <v>778150</v>
      </c>
      <c r="BO211">
        <v>328625</v>
      </c>
      <c r="DA211">
        <v>70692</v>
      </c>
      <c r="DO211">
        <v>251876</v>
      </c>
      <c r="EJ211">
        <v>57241</v>
      </c>
      <c r="FS211">
        <v>71765</v>
      </c>
      <c r="GO211">
        <v>783706</v>
      </c>
    </row>
    <row r="212" spans="11:197" x14ac:dyDescent="0.25">
      <c r="K212">
        <v>894204</v>
      </c>
      <c r="BB212">
        <v>894725</v>
      </c>
      <c r="BO212">
        <v>343863</v>
      </c>
      <c r="DA212">
        <v>70753</v>
      </c>
      <c r="DO212">
        <v>251884</v>
      </c>
      <c r="EJ212">
        <v>57294</v>
      </c>
      <c r="FS212">
        <v>71793</v>
      </c>
      <c r="GO212">
        <v>783707</v>
      </c>
    </row>
    <row r="213" spans="11:197" x14ac:dyDescent="0.25">
      <c r="K213">
        <v>894295</v>
      </c>
      <c r="BB213">
        <v>898601</v>
      </c>
      <c r="BO213">
        <v>344580</v>
      </c>
      <c r="DA213">
        <v>71469</v>
      </c>
      <c r="DO213">
        <v>271353</v>
      </c>
      <c r="EJ213">
        <v>57634</v>
      </c>
      <c r="FS213">
        <v>71828</v>
      </c>
      <c r="GO213">
        <v>803304</v>
      </c>
    </row>
    <row r="214" spans="11:197" x14ac:dyDescent="0.25">
      <c r="K214">
        <v>894386</v>
      </c>
      <c r="BB214">
        <v>898791</v>
      </c>
      <c r="BO214">
        <v>347278</v>
      </c>
      <c r="DA214">
        <v>72299</v>
      </c>
      <c r="DO214">
        <v>285544</v>
      </c>
      <c r="EJ214">
        <v>57662</v>
      </c>
      <c r="FS214">
        <v>71832</v>
      </c>
      <c r="GO214">
        <v>803395</v>
      </c>
    </row>
    <row r="215" spans="11:197" x14ac:dyDescent="0.25">
      <c r="K215">
        <v>895177</v>
      </c>
      <c r="BB215">
        <v>937227</v>
      </c>
      <c r="BO215">
        <v>348623</v>
      </c>
      <c r="DA215">
        <v>73126</v>
      </c>
      <c r="DO215">
        <v>286807</v>
      </c>
      <c r="EJ215">
        <v>58404</v>
      </c>
      <c r="FS215">
        <v>71863</v>
      </c>
      <c r="GO215">
        <v>832592</v>
      </c>
    </row>
    <row r="216" spans="11:197" x14ac:dyDescent="0.25">
      <c r="K216">
        <v>896845</v>
      </c>
      <c r="BO216">
        <v>348896</v>
      </c>
      <c r="DA216">
        <v>73139</v>
      </c>
      <c r="DO216">
        <v>302349</v>
      </c>
      <c r="EJ216">
        <v>58646</v>
      </c>
      <c r="FS216">
        <v>71973</v>
      </c>
      <c r="GO216">
        <v>863472</v>
      </c>
    </row>
    <row r="217" spans="11:197" x14ac:dyDescent="0.25">
      <c r="K217">
        <v>898833</v>
      </c>
      <c r="BO217">
        <v>351734</v>
      </c>
      <c r="DA217">
        <v>186510</v>
      </c>
      <c r="DO217">
        <v>311795</v>
      </c>
      <c r="EJ217">
        <v>58648</v>
      </c>
      <c r="FS217">
        <v>72429</v>
      </c>
      <c r="GO217">
        <v>911404</v>
      </c>
    </row>
    <row r="218" spans="11:197" x14ac:dyDescent="0.25">
      <c r="K218">
        <v>898924</v>
      </c>
      <c r="BO218">
        <v>384255</v>
      </c>
      <c r="DA218">
        <v>262626</v>
      </c>
      <c r="DO218">
        <v>314575</v>
      </c>
      <c r="EJ218">
        <v>58663</v>
      </c>
      <c r="FS218">
        <v>72451</v>
      </c>
      <c r="GO218">
        <v>911412</v>
      </c>
    </row>
    <row r="219" spans="11:197" x14ac:dyDescent="0.25">
      <c r="K219">
        <v>899013</v>
      </c>
      <c r="BO219">
        <v>385120</v>
      </c>
      <c r="DA219">
        <v>381947</v>
      </c>
      <c r="DO219">
        <v>348342</v>
      </c>
      <c r="EJ219">
        <v>59307</v>
      </c>
      <c r="FS219">
        <v>72463</v>
      </c>
    </row>
    <row r="220" spans="11:197" x14ac:dyDescent="0.25">
      <c r="K220">
        <v>899104</v>
      </c>
      <c r="BO220">
        <v>393678</v>
      </c>
      <c r="DA220">
        <v>397984</v>
      </c>
      <c r="DO220">
        <v>352583</v>
      </c>
      <c r="EJ220">
        <v>59371</v>
      </c>
      <c r="FS220">
        <v>72465</v>
      </c>
    </row>
    <row r="221" spans="11:197" x14ac:dyDescent="0.25">
      <c r="K221">
        <v>899195</v>
      </c>
      <c r="BO221">
        <v>395202</v>
      </c>
      <c r="DA221">
        <v>452854</v>
      </c>
      <c r="DO221">
        <v>378638</v>
      </c>
      <c r="EJ221">
        <v>59375</v>
      </c>
      <c r="FS221">
        <v>72606</v>
      </c>
    </row>
    <row r="222" spans="11:197" x14ac:dyDescent="0.25">
      <c r="K222">
        <v>899286</v>
      </c>
      <c r="BO222">
        <v>453645</v>
      </c>
      <c r="DA222">
        <v>487223</v>
      </c>
      <c r="DO222">
        <v>394890</v>
      </c>
      <c r="EJ222">
        <v>60180</v>
      </c>
      <c r="FS222">
        <v>72609</v>
      </c>
    </row>
    <row r="223" spans="11:197" x14ac:dyDescent="0.25">
      <c r="K223">
        <v>899377</v>
      </c>
      <c r="BO223">
        <v>456095</v>
      </c>
      <c r="DA223">
        <v>487256</v>
      </c>
      <c r="DO223">
        <v>409367</v>
      </c>
      <c r="EJ223">
        <v>61011</v>
      </c>
      <c r="FS223">
        <v>72610</v>
      </c>
    </row>
    <row r="224" spans="11:197" x14ac:dyDescent="0.25">
      <c r="K224">
        <v>899468</v>
      </c>
      <c r="BO224">
        <v>458703</v>
      </c>
      <c r="DA224">
        <v>515643</v>
      </c>
      <c r="DO224">
        <v>421644</v>
      </c>
      <c r="EJ224">
        <v>61038</v>
      </c>
      <c r="FS224">
        <v>72613</v>
      </c>
    </row>
    <row r="225" spans="11:175" x14ac:dyDescent="0.25">
      <c r="K225">
        <v>899559</v>
      </c>
      <c r="BO225">
        <v>500496</v>
      </c>
      <c r="DA225">
        <v>550764</v>
      </c>
      <c r="DO225">
        <v>441428</v>
      </c>
      <c r="EJ225">
        <v>61210</v>
      </c>
      <c r="FS225">
        <v>72615</v>
      </c>
    </row>
    <row r="226" spans="11:175" x14ac:dyDescent="0.25">
      <c r="K226">
        <v>899641</v>
      </c>
      <c r="BO226">
        <v>500504</v>
      </c>
      <c r="DA226">
        <v>615674</v>
      </c>
      <c r="DO226">
        <v>458679</v>
      </c>
      <c r="EJ226">
        <v>61433</v>
      </c>
      <c r="FS226">
        <v>72623</v>
      </c>
    </row>
    <row r="227" spans="11:175" x14ac:dyDescent="0.25">
      <c r="K227">
        <v>899732</v>
      </c>
      <c r="BO227">
        <v>500512</v>
      </c>
      <c r="DA227">
        <v>617720</v>
      </c>
      <c r="DO227">
        <v>501791</v>
      </c>
      <c r="EJ227">
        <v>62067</v>
      </c>
      <c r="FS227">
        <v>72695</v>
      </c>
    </row>
    <row r="228" spans="11:175" x14ac:dyDescent="0.25">
      <c r="K228">
        <v>899823</v>
      </c>
      <c r="BO228">
        <v>500546</v>
      </c>
      <c r="DA228">
        <v>668947</v>
      </c>
      <c r="DO228">
        <v>506691</v>
      </c>
      <c r="EJ228">
        <v>62069</v>
      </c>
      <c r="FS228">
        <v>72709</v>
      </c>
    </row>
    <row r="229" spans="11:175" x14ac:dyDescent="0.25">
      <c r="K229">
        <v>982082</v>
      </c>
      <c r="BO229">
        <v>503060</v>
      </c>
      <c r="DA229">
        <v>682930</v>
      </c>
      <c r="DO229">
        <v>538637</v>
      </c>
      <c r="EJ229">
        <v>62267</v>
      </c>
      <c r="FS229">
        <v>72754</v>
      </c>
    </row>
    <row r="230" spans="11:175" x14ac:dyDescent="0.25">
      <c r="BO230">
        <v>503078</v>
      </c>
      <c r="DA230">
        <v>683847</v>
      </c>
      <c r="DO230">
        <v>545004</v>
      </c>
      <c r="EJ230">
        <v>62520</v>
      </c>
      <c r="FS230">
        <v>72904</v>
      </c>
    </row>
    <row r="231" spans="11:175" x14ac:dyDescent="0.25">
      <c r="BO231">
        <v>505453</v>
      </c>
      <c r="DA231">
        <v>687251</v>
      </c>
      <c r="DO231">
        <v>545772</v>
      </c>
      <c r="EJ231">
        <v>63312</v>
      </c>
      <c r="FS231">
        <v>72907</v>
      </c>
    </row>
    <row r="232" spans="11:175" x14ac:dyDescent="0.25">
      <c r="BO232">
        <v>529826</v>
      </c>
      <c r="DA232">
        <v>694257</v>
      </c>
      <c r="DO232">
        <v>558825</v>
      </c>
      <c r="EJ232">
        <v>63357</v>
      </c>
      <c r="FS232">
        <v>73018</v>
      </c>
    </row>
    <row r="233" spans="11:175" x14ac:dyDescent="0.25">
      <c r="BO233">
        <v>554469</v>
      </c>
      <c r="DA233">
        <v>694323</v>
      </c>
      <c r="DO233">
        <v>598102</v>
      </c>
      <c r="EJ233">
        <v>63358</v>
      </c>
      <c r="FS233">
        <v>73027</v>
      </c>
    </row>
    <row r="234" spans="11:175" x14ac:dyDescent="0.25">
      <c r="BO234">
        <v>566182</v>
      </c>
      <c r="DA234">
        <v>694588</v>
      </c>
      <c r="DO234">
        <v>601484</v>
      </c>
      <c r="EJ234">
        <v>63387</v>
      </c>
      <c r="FS234">
        <v>73108</v>
      </c>
    </row>
    <row r="235" spans="11:175" x14ac:dyDescent="0.25">
      <c r="BO235">
        <v>600163</v>
      </c>
      <c r="DA235">
        <v>736339</v>
      </c>
      <c r="DO235">
        <v>643866</v>
      </c>
      <c r="EJ235">
        <v>63394</v>
      </c>
      <c r="FS235">
        <v>73114</v>
      </c>
    </row>
    <row r="236" spans="11:175" x14ac:dyDescent="0.25">
      <c r="BO236">
        <v>609925</v>
      </c>
      <c r="DA236">
        <v>739125</v>
      </c>
      <c r="DO236">
        <v>710323</v>
      </c>
      <c r="EJ236">
        <v>63456</v>
      </c>
      <c r="FS236">
        <v>73383</v>
      </c>
    </row>
    <row r="237" spans="11:175" x14ac:dyDescent="0.25">
      <c r="BO237">
        <v>625756</v>
      </c>
      <c r="DA237">
        <v>739162</v>
      </c>
      <c r="DO237">
        <v>710324</v>
      </c>
      <c r="EJ237">
        <v>63563</v>
      </c>
      <c r="FS237">
        <v>73481</v>
      </c>
    </row>
    <row r="238" spans="11:175" x14ac:dyDescent="0.25">
      <c r="BO238">
        <v>630467</v>
      </c>
      <c r="DA238">
        <v>757715</v>
      </c>
      <c r="DO238">
        <v>736561</v>
      </c>
      <c r="EJ238">
        <v>63587</v>
      </c>
      <c r="FS238">
        <v>74271</v>
      </c>
    </row>
    <row r="239" spans="11:175" x14ac:dyDescent="0.25">
      <c r="BO239">
        <v>643585</v>
      </c>
      <c r="DA239">
        <v>767062</v>
      </c>
      <c r="DO239">
        <v>779001</v>
      </c>
      <c r="EJ239">
        <v>63611</v>
      </c>
      <c r="FS239">
        <v>74575</v>
      </c>
    </row>
    <row r="240" spans="11:175" x14ac:dyDescent="0.25">
      <c r="BO240">
        <v>697236</v>
      </c>
      <c r="DA240">
        <v>767065</v>
      </c>
      <c r="DO240">
        <v>846766</v>
      </c>
      <c r="EJ240">
        <v>63615</v>
      </c>
      <c r="FS240">
        <v>74577</v>
      </c>
    </row>
    <row r="241" spans="67:175" x14ac:dyDescent="0.25">
      <c r="BO241">
        <v>710649</v>
      </c>
      <c r="DA241">
        <v>900035</v>
      </c>
      <c r="EJ241">
        <v>63649</v>
      </c>
      <c r="FS241">
        <v>74631</v>
      </c>
    </row>
    <row r="242" spans="67:175" x14ac:dyDescent="0.25">
      <c r="BO242">
        <v>712160</v>
      </c>
      <c r="DA242">
        <v>900100</v>
      </c>
      <c r="EJ242">
        <v>64155</v>
      </c>
      <c r="FS242">
        <v>74634</v>
      </c>
    </row>
    <row r="243" spans="67:175" x14ac:dyDescent="0.25">
      <c r="BO243">
        <v>714199</v>
      </c>
      <c r="DA243">
        <v>900159</v>
      </c>
      <c r="EJ243">
        <v>64436</v>
      </c>
      <c r="FS243">
        <v>75002</v>
      </c>
    </row>
    <row r="244" spans="67:175" x14ac:dyDescent="0.25">
      <c r="BO244">
        <v>721344</v>
      </c>
      <c r="DA244">
        <v>900308</v>
      </c>
      <c r="EJ244">
        <v>64446</v>
      </c>
      <c r="FS244">
        <v>755213</v>
      </c>
    </row>
    <row r="245" spans="67:175" x14ac:dyDescent="0.25">
      <c r="BO245">
        <v>730907</v>
      </c>
      <c r="DA245">
        <v>900480</v>
      </c>
      <c r="EJ245">
        <v>64505</v>
      </c>
      <c r="FS245">
        <v>822947</v>
      </c>
    </row>
    <row r="246" spans="67:175" x14ac:dyDescent="0.25">
      <c r="BO246">
        <v>730909</v>
      </c>
      <c r="DA246">
        <v>902619</v>
      </c>
      <c r="EJ246">
        <v>64545</v>
      </c>
    </row>
    <row r="247" spans="67:175" x14ac:dyDescent="0.25">
      <c r="BO247">
        <v>802496</v>
      </c>
      <c r="DA247">
        <v>902627</v>
      </c>
      <c r="EJ247">
        <v>64556</v>
      </c>
    </row>
    <row r="248" spans="67:175" x14ac:dyDescent="0.25">
      <c r="BO248">
        <v>802751</v>
      </c>
      <c r="DA248">
        <v>902635</v>
      </c>
      <c r="EJ248">
        <v>64630</v>
      </c>
    </row>
    <row r="249" spans="67:175" x14ac:dyDescent="0.25">
      <c r="BO249">
        <v>871996</v>
      </c>
      <c r="DA249">
        <v>903187</v>
      </c>
      <c r="EJ249">
        <v>64632</v>
      </c>
    </row>
    <row r="250" spans="67:175" x14ac:dyDescent="0.25">
      <c r="DA250">
        <v>904334</v>
      </c>
      <c r="EJ250">
        <v>65392</v>
      </c>
    </row>
    <row r="251" spans="67:175" x14ac:dyDescent="0.25">
      <c r="DA251">
        <v>906313</v>
      </c>
      <c r="EJ251">
        <v>65395</v>
      </c>
    </row>
    <row r="252" spans="67:175" x14ac:dyDescent="0.25">
      <c r="DA252">
        <v>906339</v>
      </c>
      <c r="EJ252">
        <v>65432</v>
      </c>
    </row>
    <row r="253" spans="67:175" x14ac:dyDescent="0.25">
      <c r="DA253">
        <v>906354</v>
      </c>
      <c r="EJ253">
        <v>65577</v>
      </c>
    </row>
    <row r="254" spans="67:175" x14ac:dyDescent="0.25">
      <c r="DA254">
        <v>908616</v>
      </c>
      <c r="EJ254">
        <v>65604</v>
      </c>
    </row>
    <row r="255" spans="67:175" x14ac:dyDescent="0.25">
      <c r="DA255">
        <v>908624</v>
      </c>
      <c r="EJ255">
        <v>65789</v>
      </c>
    </row>
    <row r="256" spans="67:175" x14ac:dyDescent="0.25">
      <c r="DA256">
        <v>909523</v>
      </c>
      <c r="EJ256">
        <v>65817</v>
      </c>
    </row>
    <row r="257" spans="105:140" x14ac:dyDescent="0.25">
      <c r="DA257">
        <v>913541</v>
      </c>
      <c r="EJ257">
        <v>65829</v>
      </c>
    </row>
    <row r="258" spans="105:140" x14ac:dyDescent="0.25">
      <c r="DA258">
        <v>919373</v>
      </c>
      <c r="EJ258">
        <v>66044</v>
      </c>
    </row>
    <row r="259" spans="105:140" x14ac:dyDescent="0.25">
      <c r="DA259">
        <v>925222</v>
      </c>
      <c r="EJ259">
        <v>66207</v>
      </c>
    </row>
    <row r="260" spans="105:140" x14ac:dyDescent="0.25">
      <c r="DA260">
        <v>928721</v>
      </c>
      <c r="EJ260">
        <v>66272</v>
      </c>
    </row>
    <row r="261" spans="105:140" x14ac:dyDescent="0.25">
      <c r="DA261">
        <v>935155</v>
      </c>
      <c r="EJ261">
        <v>66464</v>
      </c>
    </row>
    <row r="262" spans="105:140" x14ac:dyDescent="0.25">
      <c r="DA262">
        <v>945543</v>
      </c>
      <c r="EJ262">
        <v>66856</v>
      </c>
    </row>
    <row r="263" spans="105:140" x14ac:dyDescent="0.25">
      <c r="EJ263">
        <v>67010</v>
      </c>
    </row>
    <row r="264" spans="105:140" x14ac:dyDescent="0.25">
      <c r="EJ264">
        <v>67065</v>
      </c>
    </row>
    <row r="265" spans="105:140" x14ac:dyDescent="0.25">
      <c r="EJ265">
        <v>67068</v>
      </c>
    </row>
    <row r="266" spans="105:140" x14ac:dyDescent="0.25">
      <c r="EJ266">
        <v>67072</v>
      </c>
    </row>
    <row r="267" spans="105:140" x14ac:dyDescent="0.25">
      <c r="EJ267">
        <v>67511</v>
      </c>
    </row>
    <row r="268" spans="105:140" x14ac:dyDescent="0.25">
      <c r="EJ268">
        <v>68379</v>
      </c>
    </row>
    <row r="269" spans="105:140" x14ac:dyDescent="0.25">
      <c r="EJ269">
        <v>68421</v>
      </c>
    </row>
    <row r="270" spans="105:140" x14ac:dyDescent="0.25">
      <c r="EJ270">
        <v>68778</v>
      </c>
    </row>
    <row r="271" spans="105:140" x14ac:dyDescent="0.25">
      <c r="EJ271">
        <v>68781</v>
      </c>
    </row>
    <row r="272" spans="105:140" x14ac:dyDescent="0.25">
      <c r="EJ272">
        <v>68952</v>
      </c>
    </row>
    <row r="273" spans="140:140" x14ac:dyDescent="0.25">
      <c r="EJ273">
        <v>69310</v>
      </c>
    </row>
    <row r="274" spans="140:140" x14ac:dyDescent="0.25">
      <c r="EJ274">
        <v>69313</v>
      </c>
    </row>
    <row r="275" spans="140:140" x14ac:dyDescent="0.25">
      <c r="EJ275">
        <v>69318</v>
      </c>
    </row>
    <row r="276" spans="140:140" x14ac:dyDescent="0.25">
      <c r="EJ276">
        <v>69570</v>
      </c>
    </row>
    <row r="277" spans="140:140" x14ac:dyDescent="0.25">
      <c r="EJ277">
        <v>69571</v>
      </c>
    </row>
    <row r="278" spans="140:140" x14ac:dyDescent="0.25">
      <c r="EJ278">
        <v>69572</v>
      </c>
    </row>
    <row r="279" spans="140:140" x14ac:dyDescent="0.25">
      <c r="EJ279">
        <v>69639</v>
      </c>
    </row>
    <row r="280" spans="140:140" x14ac:dyDescent="0.25">
      <c r="EJ280">
        <v>69700</v>
      </c>
    </row>
    <row r="281" spans="140:140" x14ac:dyDescent="0.25">
      <c r="EJ281">
        <v>69741</v>
      </c>
    </row>
    <row r="282" spans="140:140" x14ac:dyDescent="0.25">
      <c r="EJ282">
        <v>69744</v>
      </c>
    </row>
    <row r="283" spans="140:140" x14ac:dyDescent="0.25">
      <c r="EJ283">
        <v>70115</v>
      </c>
    </row>
    <row r="284" spans="140:140" x14ac:dyDescent="0.25">
      <c r="EJ284">
        <v>70138</v>
      </c>
    </row>
    <row r="285" spans="140:140" x14ac:dyDescent="0.25">
      <c r="EJ285">
        <v>70489</v>
      </c>
    </row>
    <row r="286" spans="140:140" x14ac:dyDescent="0.25">
      <c r="EJ286">
        <v>70496</v>
      </c>
    </row>
    <row r="287" spans="140:140" x14ac:dyDescent="0.25">
      <c r="EJ287">
        <v>70720</v>
      </c>
    </row>
    <row r="288" spans="140:140" x14ac:dyDescent="0.25">
      <c r="EJ288">
        <v>70839</v>
      </c>
    </row>
    <row r="289" spans="140:140" x14ac:dyDescent="0.25">
      <c r="EJ289">
        <v>70855</v>
      </c>
    </row>
    <row r="290" spans="140:140" x14ac:dyDescent="0.25">
      <c r="EJ290">
        <v>70856</v>
      </c>
    </row>
    <row r="291" spans="140:140" x14ac:dyDescent="0.25">
      <c r="EJ291">
        <v>70868</v>
      </c>
    </row>
    <row r="292" spans="140:140" x14ac:dyDescent="0.25">
      <c r="EJ292">
        <v>70873</v>
      </c>
    </row>
    <row r="293" spans="140:140" x14ac:dyDescent="0.25">
      <c r="EJ293">
        <v>70958</v>
      </c>
    </row>
    <row r="294" spans="140:140" x14ac:dyDescent="0.25">
      <c r="EJ294">
        <v>71017</v>
      </c>
    </row>
    <row r="295" spans="140:140" x14ac:dyDescent="0.25">
      <c r="EJ295">
        <v>71327</v>
      </c>
    </row>
    <row r="296" spans="140:140" x14ac:dyDescent="0.25">
      <c r="EJ296">
        <v>71420</v>
      </c>
    </row>
    <row r="297" spans="140:140" x14ac:dyDescent="0.25">
      <c r="EJ297">
        <v>71479</v>
      </c>
    </row>
    <row r="298" spans="140:140" x14ac:dyDescent="0.25">
      <c r="EJ298">
        <v>71685</v>
      </c>
    </row>
    <row r="299" spans="140:140" x14ac:dyDescent="0.25">
      <c r="EJ299">
        <v>71689</v>
      </c>
    </row>
    <row r="300" spans="140:140" x14ac:dyDescent="0.25">
      <c r="EJ300">
        <v>72628</v>
      </c>
    </row>
    <row r="301" spans="140:140" x14ac:dyDescent="0.25">
      <c r="EJ301">
        <v>72696</v>
      </c>
    </row>
    <row r="302" spans="140:140" x14ac:dyDescent="0.25">
      <c r="EJ302">
        <v>72895</v>
      </c>
    </row>
    <row r="303" spans="140:140" x14ac:dyDescent="0.25">
      <c r="EJ303">
        <v>72898</v>
      </c>
    </row>
    <row r="304" spans="140:140" x14ac:dyDescent="0.25">
      <c r="EJ304">
        <v>73030</v>
      </c>
    </row>
    <row r="305" spans="140:140" x14ac:dyDescent="0.25">
      <c r="EJ305">
        <v>73128</v>
      </c>
    </row>
    <row r="306" spans="140:140" x14ac:dyDescent="0.25">
      <c r="EJ306">
        <v>73307</v>
      </c>
    </row>
    <row r="307" spans="140:140" x14ac:dyDescent="0.25">
      <c r="EJ307">
        <v>73331</v>
      </c>
    </row>
    <row r="308" spans="140:140" x14ac:dyDescent="0.25">
      <c r="EJ308">
        <v>73344</v>
      </c>
    </row>
    <row r="309" spans="140:140" x14ac:dyDescent="0.25">
      <c r="EJ309">
        <v>73345</v>
      </c>
    </row>
    <row r="310" spans="140:140" x14ac:dyDescent="0.25">
      <c r="EJ310">
        <v>73346</v>
      </c>
    </row>
    <row r="311" spans="140:140" x14ac:dyDescent="0.25">
      <c r="EJ311">
        <v>73492</v>
      </c>
    </row>
    <row r="312" spans="140:140" x14ac:dyDescent="0.25">
      <c r="EJ312">
        <v>73512</v>
      </c>
    </row>
    <row r="313" spans="140:140" x14ac:dyDescent="0.25">
      <c r="EJ313">
        <v>73736</v>
      </c>
    </row>
    <row r="314" spans="140:140" x14ac:dyDescent="0.25">
      <c r="EJ314">
        <v>73778</v>
      </c>
    </row>
    <row r="315" spans="140:140" x14ac:dyDescent="0.25">
      <c r="EJ315">
        <v>73789</v>
      </c>
    </row>
    <row r="316" spans="140:140" x14ac:dyDescent="0.25">
      <c r="EJ316">
        <v>73952</v>
      </c>
    </row>
    <row r="317" spans="140:140" x14ac:dyDescent="0.25">
      <c r="EJ317">
        <v>74116</v>
      </c>
    </row>
    <row r="318" spans="140:140" x14ac:dyDescent="0.25">
      <c r="EJ318">
        <v>74133</v>
      </c>
    </row>
    <row r="319" spans="140:140" x14ac:dyDescent="0.25">
      <c r="EJ319">
        <v>74140</v>
      </c>
    </row>
    <row r="320" spans="140:140" x14ac:dyDescent="0.25">
      <c r="EJ320">
        <v>74231</v>
      </c>
    </row>
    <row r="321" spans="140:140" x14ac:dyDescent="0.25">
      <c r="EJ321">
        <v>74237</v>
      </c>
    </row>
    <row r="322" spans="140:140" x14ac:dyDescent="0.25">
      <c r="EJ322">
        <v>74261</v>
      </c>
    </row>
    <row r="323" spans="140:140" x14ac:dyDescent="0.25">
      <c r="EJ323">
        <v>74263</v>
      </c>
    </row>
    <row r="324" spans="140:140" x14ac:dyDescent="0.25">
      <c r="EJ324">
        <v>74304</v>
      </c>
    </row>
    <row r="325" spans="140:140" x14ac:dyDescent="0.25">
      <c r="EJ325">
        <v>74367</v>
      </c>
    </row>
    <row r="326" spans="140:140" x14ac:dyDescent="0.25">
      <c r="EJ326">
        <v>74375</v>
      </c>
    </row>
    <row r="327" spans="140:140" x14ac:dyDescent="0.25">
      <c r="EJ327">
        <v>74493</v>
      </c>
    </row>
    <row r="328" spans="140:140" x14ac:dyDescent="0.25">
      <c r="EJ328">
        <v>74561</v>
      </c>
    </row>
    <row r="329" spans="140:140" x14ac:dyDescent="0.25">
      <c r="EJ329">
        <v>74562</v>
      </c>
    </row>
    <row r="330" spans="140:140" x14ac:dyDescent="0.25">
      <c r="EJ330">
        <v>74625</v>
      </c>
    </row>
    <row r="331" spans="140:140" x14ac:dyDescent="0.25">
      <c r="EJ331">
        <v>74671</v>
      </c>
    </row>
    <row r="332" spans="140:140" x14ac:dyDescent="0.25">
      <c r="EJ332">
        <v>74676</v>
      </c>
    </row>
    <row r="333" spans="140:140" x14ac:dyDescent="0.25">
      <c r="EJ333">
        <v>105601</v>
      </c>
    </row>
    <row r="334" spans="140:140" x14ac:dyDescent="0.25">
      <c r="EJ334">
        <v>106450</v>
      </c>
    </row>
    <row r="335" spans="140:140" x14ac:dyDescent="0.25">
      <c r="EJ335">
        <v>107052</v>
      </c>
    </row>
    <row r="336" spans="140:140" x14ac:dyDescent="0.25">
      <c r="EJ336">
        <v>107276</v>
      </c>
    </row>
    <row r="337" spans="140:140" x14ac:dyDescent="0.25">
      <c r="EJ337">
        <v>123042</v>
      </c>
    </row>
    <row r="338" spans="140:140" x14ac:dyDescent="0.25">
      <c r="EJ338">
        <v>146811</v>
      </c>
    </row>
    <row r="339" spans="140:140" x14ac:dyDescent="0.25">
      <c r="EJ339">
        <v>188193</v>
      </c>
    </row>
    <row r="340" spans="140:140" x14ac:dyDescent="0.25">
      <c r="EJ340">
        <v>191593</v>
      </c>
    </row>
    <row r="341" spans="140:140" x14ac:dyDescent="0.25">
      <c r="EJ341">
        <v>200261</v>
      </c>
    </row>
    <row r="342" spans="140:140" x14ac:dyDescent="0.25">
      <c r="EJ342">
        <v>219048</v>
      </c>
    </row>
    <row r="343" spans="140:140" x14ac:dyDescent="0.25">
      <c r="EJ343">
        <v>223495</v>
      </c>
    </row>
    <row r="344" spans="140:140" x14ac:dyDescent="0.25">
      <c r="EJ344">
        <v>229112</v>
      </c>
    </row>
    <row r="345" spans="140:140" x14ac:dyDescent="0.25">
      <c r="EJ345">
        <v>229542</v>
      </c>
    </row>
    <row r="346" spans="140:140" x14ac:dyDescent="0.25">
      <c r="EJ346">
        <v>231571</v>
      </c>
    </row>
    <row r="347" spans="140:140" x14ac:dyDescent="0.25">
      <c r="EJ347">
        <v>232793</v>
      </c>
    </row>
    <row r="348" spans="140:140" x14ac:dyDescent="0.25">
      <c r="EJ348">
        <v>255810</v>
      </c>
    </row>
    <row r="349" spans="140:140" x14ac:dyDescent="0.25">
      <c r="EJ349">
        <v>257105</v>
      </c>
    </row>
    <row r="350" spans="140:140" x14ac:dyDescent="0.25">
      <c r="EJ350">
        <v>262717</v>
      </c>
    </row>
    <row r="351" spans="140:140" x14ac:dyDescent="0.25">
      <c r="EJ351">
        <v>264986</v>
      </c>
    </row>
    <row r="352" spans="140:140" x14ac:dyDescent="0.25">
      <c r="EJ352">
        <v>284133</v>
      </c>
    </row>
    <row r="353" spans="140:140" x14ac:dyDescent="0.25">
      <c r="EJ353">
        <v>287805</v>
      </c>
    </row>
    <row r="354" spans="140:140" x14ac:dyDescent="0.25">
      <c r="EJ354">
        <v>288944</v>
      </c>
    </row>
    <row r="355" spans="140:140" x14ac:dyDescent="0.25">
      <c r="EJ355">
        <v>293068</v>
      </c>
    </row>
    <row r="356" spans="140:140" x14ac:dyDescent="0.25">
      <c r="EJ356">
        <v>303644</v>
      </c>
    </row>
    <row r="357" spans="140:140" x14ac:dyDescent="0.25">
      <c r="EJ357">
        <v>328559</v>
      </c>
    </row>
    <row r="358" spans="140:140" x14ac:dyDescent="0.25">
      <c r="EJ358">
        <v>328567</v>
      </c>
    </row>
    <row r="359" spans="140:140" x14ac:dyDescent="0.25">
      <c r="EJ359">
        <v>336503</v>
      </c>
    </row>
    <row r="360" spans="140:140" x14ac:dyDescent="0.25">
      <c r="EJ360">
        <v>338343</v>
      </c>
    </row>
    <row r="361" spans="140:140" x14ac:dyDescent="0.25">
      <c r="EJ361">
        <v>343145</v>
      </c>
    </row>
    <row r="362" spans="140:140" x14ac:dyDescent="0.25">
      <c r="EJ362">
        <v>343327</v>
      </c>
    </row>
    <row r="363" spans="140:140" x14ac:dyDescent="0.25">
      <c r="EJ363">
        <v>343335</v>
      </c>
    </row>
    <row r="364" spans="140:140" x14ac:dyDescent="0.25">
      <c r="EJ364">
        <v>344606</v>
      </c>
    </row>
    <row r="365" spans="140:140" x14ac:dyDescent="0.25">
      <c r="EJ365">
        <v>345173</v>
      </c>
    </row>
    <row r="366" spans="140:140" x14ac:dyDescent="0.25">
      <c r="EJ366">
        <v>347286</v>
      </c>
    </row>
    <row r="367" spans="140:140" x14ac:dyDescent="0.25">
      <c r="EJ367">
        <v>361626</v>
      </c>
    </row>
    <row r="368" spans="140:140" x14ac:dyDescent="0.25">
      <c r="EJ368">
        <v>363622</v>
      </c>
    </row>
    <row r="369" spans="140:140" x14ac:dyDescent="0.25">
      <c r="EJ369">
        <v>374686</v>
      </c>
    </row>
    <row r="370" spans="140:140" x14ac:dyDescent="0.25">
      <c r="EJ370">
        <v>408864</v>
      </c>
    </row>
    <row r="371" spans="140:140" x14ac:dyDescent="0.25">
      <c r="EJ371">
        <v>436133</v>
      </c>
    </row>
    <row r="372" spans="140:140" x14ac:dyDescent="0.25">
      <c r="EJ372">
        <v>437467</v>
      </c>
    </row>
    <row r="373" spans="140:140" x14ac:dyDescent="0.25">
      <c r="EJ373">
        <v>442392</v>
      </c>
    </row>
    <row r="374" spans="140:140" x14ac:dyDescent="0.25">
      <c r="EJ374">
        <v>447540</v>
      </c>
    </row>
    <row r="375" spans="140:140" x14ac:dyDescent="0.25">
      <c r="EJ375">
        <v>447730</v>
      </c>
    </row>
    <row r="376" spans="140:140" x14ac:dyDescent="0.25">
      <c r="EJ376">
        <v>447953</v>
      </c>
    </row>
    <row r="377" spans="140:140" x14ac:dyDescent="0.25">
      <c r="EJ377">
        <v>447961</v>
      </c>
    </row>
    <row r="378" spans="140:140" x14ac:dyDescent="0.25">
      <c r="EJ378">
        <v>481838</v>
      </c>
    </row>
    <row r="379" spans="140:140" x14ac:dyDescent="0.25">
      <c r="EJ379">
        <v>501080</v>
      </c>
    </row>
    <row r="380" spans="140:140" x14ac:dyDescent="0.25">
      <c r="EJ380">
        <v>535393</v>
      </c>
    </row>
    <row r="381" spans="140:140" x14ac:dyDescent="0.25">
      <c r="EJ381">
        <v>545319</v>
      </c>
    </row>
    <row r="382" spans="140:140" x14ac:dyDescent="0.25">
      <c r="EJ382">
        <v>572875</v>
      </c>
    </row>
    <row r="383" spans="140:140" x14ac:dyDescent="0.25">
      <c r="EJ383">
        <v>611400</v>
      </c>
    </row>
    <row r="384" spans="140:140" x14ac:dyDescent="0.25">
      <c r="EJ384">
        <v>622571</v>
      </c>
    </row>
    <row r="385" spans="140:140" x14ac:dyDescent="0.25">
      <c r="EJ385">
        <v>624544</v>
      </c>
    </row>
    <row r="386" spans="140:140" x14ac:dyDescent="0.25">
      <c r="EJ386">
        <v>627802</v>
      </c>
    </row>
    <row r="387" spans="140:140" x14ac:dyDescent="0.25">
      <c r="EJ387">
        <v>630913</v>
      </c>
    </row>
    <row r="388" spans="140:140" x14ac:dyDescent="0.25">
      <c r="EJ388">
        <v>711733</v>
      </c>
    </row>
    <row r="389" spans="140:140" x14ac:dyDescent="0.25">
      <c r="EJ389">
        <v>721449</v>
      </c>
    </row>
    <row r="390" spans="140:140" x14ac:dyDescent="0.25">
      <c r="EJ390">
        <v>725770</v>
      </c>
    </row>
    <row r="391" spans="140:140" x14ac:dyDescent="0.25">
      <c r="EJ391">
        <v>725788</v>
      </c>
    </row>
    <row r="392" spans="140:140" x14ac:dyDescent="0.25">
      <c r="EJ392">
        <v>737070</v>
      </c>
    </row>
    <row r="393" spans="140:140" x14ac:dyDescent="0.25">
      <c r="EJ393">
        <v>800755</v>
      </c>
    </row>
    <row r="394" spans="140:140" x14ac:dyDescent="0.25">
      <c r="EJ394">
        <v>822296</v>
      </c>
    </row>
    <row r="395" spans="140:140" x14ac:dyDescent="0.25">
      <c r="EJ395">
        <v>881466</v>
      </c>
    </row>
    <row r="396" spans="140:140" x14ac:dyDescent="0.25">
      <c r="EJ396">
        <v>887349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F9BCB-65A0-4F61-BC25-FB8F9F8E1350}">
  <dimension ref="A1:M10238"/>
  <sheetViews>
    <sheetView zoomScale="70" zoomScaleNormal="70" workbookViewId="0">
      <selection activeCell="J1" sqref="A1:J1048576"/>
    </sheetView>
  </sheetViews>
  <sheetFormatPr defaultColWidth="9.140625" defaultRowHeight="15" x14ac:dyDescent="0.25"/>
  <cols>
    <col min="1" max="1" width="8.7109375" style="169" customWidth="1"/>
    <col min="2" max="2" width="33.140625" style="170" customWidth="1"/>
    <col min="3" max="3" width="7.7109375" style="170" customWidth="1"/>
    <col min="4" max="4" width="5.85546875" style="170" customWidth="1"/>
    <col min="5" max="5" width="9.140625" style="170" customWidth="1"/>
    <col min="6" max="6" width="7.28515625" style="170" customWidth="1"/>
    <col min="7" max="7" width="8.42578125" style="171" customWidth="1"/>
    <col min="8" max="8" width="40.140625" style="170" customWidth="1"/>
    <col min="9" max="9" width="14" style="171"/>
    <col min="10" max="10" width="14" style="169"/>
    <col min="11" max="11" width="19.42578125" style="154" customWidth="1"/>
    <col min="12" max="13" width="9.140625" style="154"/>
    <col min="14" max="16384" width="9.140625" style="83"/>
  </cols>
  <sheetData>
    <row r="1" spans="1:13" s="82" customFormat="1" ht="45" x14ac:dyDescent="0.25">
      <c r="A1" s="168" t="s">
        <v>0</v>
      </c>
      <c r="B1" s="168" t="s">
        <v>1</v>
      </c>
      <c r="C1" s="168" t="s">
        <v>2</v>
      </c>
      <c r="D1" s="168" t="s">
        <v>3</v>
      </c>
      <c r="E1" s="168" t="s">
        <v>4</v>
      </c>
      <c r="F1" s="168" t="s">
        <v>5</v>
      </c>
      <c r="G1" s="168" t="s">
        <v>6</v>
      </c>
      <c r="H1" s="168" t="s">
        <v>7</v>
      </c>
      <c r="I1" s="168" t="s">
        <v>8</v>
      </c>
      <c r="J1" s="168" t="s">
        <v>9</v>
      </c>
      <c r="K1" s="153" t="s">
        <v>6960</v>
      </c>
      <c r="L1" s="153" t="s">
        <v>7240</v>
      </c>
      <c r="M1" s="153" t="s">
        <v>7241</v>
      </c>
    </row>
    <row r="2" spans="1:13" x14ac:dyDescent="0.25">
      <c r="A2" s="169">
        <v>18</v>
      </c>
      <c r="B2" s="170" t="s">
        <v>10</v>
      </c>
      <c r="C2" s="170" t="s">
        <v>11</v>
      </c>
      <c r="D2" s="170" t="s">
        <v>12</v>
      </c>
      <c r="E2" s="170">
        <v>330</v>
      </c>
      <c r="F2" s="170">
        <v>24</v>
      </c>
      <c r="G2" s="171">
        <v>5</v>
      </c>
      <c r="H2" s="170" t="s">
        <v>13</v>
      </c>
      <c r="I2" s="171">
        <v>3.29</v>
      </c>
      <c r="J2" s="169">
        <v>1</v>
      </c>
      <c r="K2" s="154" cm="1">
        <f t="array" ref="K2">ROUND(
IF(C2="Beer",
SUM(LOOKUP(2,1/(SRP!$B$8:$B$10&lt;=E2)/(SRP!$C$8:$C$10&gt;=E2),SRP!$D$8:$D$10)*(G2/100)*(E2/1000)),
IF(C2="Spirits",
SUM(LOOKUP(2,1/(SRP!$B$2:$B$7&lt;=E2)/(SRP!$C$2:$C$7&gt;=E2),SRP!$D$2:$D$7)*(G2/100)*(E2/1000)),
IF(AND(C2="Wine",D2="Fortified Wines"),
SUM(LOOKUP(2,1/(SRP!$B$26:$B$29&lt;=E2)/(SRP!$C$26:$C$29&gt;=E2),SRP!$D$26:$D$29)*(G2/100)*(E2/1000)),
IF(C2="Wine",
SUM(LOOKUP(2,1/(SRP!$B$21:$B$25&lt;=E2)/(SRP!$C$21:$C$25&gt;=E2),SRP!$D$21:$D$25)*(G2/100)*(E2/1000)),
IF(AND(C2="Ready to Drink",D2="RTD-One Pour Cocktail&gt;7%&lt;=14.5"),
SUM(LOOKUP(2,1/(SRP!$B$16:$B$20&lt;=E2)/(SRP!$C$16:$C$20&gt;=E2),SRP!$D$16:$D$20)*(G2/100)*(E2/1000)),
IF(C2="Ready to Drink",
SUM(LOOKUP(2,1/(SRP!$B$11:$B$15&lt;=E2)/(SRP!$C$11:$C$15&gt;=E2),SRP!$D$11:$D$15)*(G2/100)*(E2/1000)),
0)))))),2)</f>
        <v>1.29</v>
      </c>
      <c r="L2" s="173" t="str">
        <f>(_xlfn.CONCAT(C2,E2))</f>
        <v>Beer330</v>
      </c>
      <c r="M2" s="154">
        <f>VLOOKUP(L2,'Slope %'!C:D,2,0)</f>
        <v>0.12</v>
      </c>
    </row>
    <row r="3" spans="1:13" x14ac:dyDescent="0.25">
      <c r="A3" s="169">
        <v>18</v>
      </c>
      <c r="B3" s="170" t="s">
        <v>10</v>
      </c>
      <c r="C3" s="170" t="s">
        <v>11</v>
      </c>
      <c r="D3" s="170" t="s">
        <v>12</v>
      </c>
      <c r="E3" s="170">
        <v>330</v>
      </c>
      <c r="F3" s="170">
        <v>24</v>
      </c>
      <c r="G3" s="171">
        <v>5</v>
      </c>
      <c r="H3" s="170" t="s">
        <v>13</v>
      </c>
      <c r="I3" s="171">
        <v>3.29</v>
      </c>
      <c r="J3" s="169">
        <v>1</v>
      </c>
      <c r="K3" s="154" cm="1">
        <f t="array" ref="K3">ROUND(
IF(C3="Beer",
SUM(LOOKUP(2,1/(SRP!$B$8:$B$10&lt;=E3)/(SRP!$C$8:$C$10&gt;=E3),SRP!$D$8:$D$10)*(G3/100)*(E3/1000)),
IF(C3="Spirits",
SUM(LOOKUP(2,1/(SRP!$B$2:$B$7&lt;=E3)/(SRP!$C$2:$C$7&gt;=E3),SRP!$D$2:$D$7)*(G3/100)*(E3/1000)),
IF(AND(C3="Wine",D3="Fortified Wines"),
SUM(LOOKUP(2,1/(SRP!$B$26:$B$29&lt;=E3)/(SRP!$C$26:$C$29&gt;=E3),SRP!$D$26:$D$29)*(G3/100)*(E3/1000)),
IF(C3="Wine",
SUM(LOOKUP(2,1/(SRP!$B$21:$B$25&lt;=E3)/(SRP!$C$21:$C$25&gt;=E3),SRP!$D$21:$D$25)*(G3/100)*(E3/1000)),
IF(AND(C3="Ready to Drink",D3="RTD-One Pour Cocktail&gt;7%&lt;=14.5"),
SUM(LOOKUP(2,1/(SRP!$B$16:$B$20&lt;=E3)/(SRP!$C$16:$C$20&gt;=E3),SRP!$D$16:$D$20)*(G3/100)*(E3/1000)),
IF(C3="Ready to Drink",
SUM(LOOKUP(2,1/(SRP!$B$11:$B$15&lt;=E3)/(SRP!$C$11:$C$15&gt;=E3),SRP!$D$11:$D$15)*(G3/100)*(E3/1000)),
0)))))),2)</f>
        <v>1.29</v>
      </c>
      <c r="L3" s="173" t="str">
        <f t="shared" ref="L3:L66" si="0">(_xlfn.CONCAT(C3,E3))</f>
        <v>Beer330</v>
      </c>
      <c r="M3" s="154">
        <f>VLOOKUP(L3,'Slope %'!C:D,2,0)</f>
        <v>0.12</v>
      </c>
    </row>
    <row r="4" spans="1:13" x14ac:dyDescent="0.25">
      <c r="A4" s="169">
        <v>42</v>
      </c>
      <c r="B4" s="170" t="s">
        <v>14</v>
      </c>
      <c r="C4" s="170" t="s">
        <v>15</v>
      </c>
      <c r="D4" s="170" t="s">
        <v>16</v>
      </c>
      <c r="E4" s="170">
        <v>750</v>
      </c>
      <c r="F4" s="170">
        <v>12</v>
      </c>
      <c r="G4" s="171">
        <v>40</v>
      </c>
      <c r="H4" s="170" t="s">
        <v>17</v>
      </c>
      <c r="I4" s="171">
        <v>26.79</v>
      </c>
      <c r="J4" s="169">
        <v>1</v>
      </c>
      <c r="K4" s="154" cm="1">
        <f t="array" ref="K4">ROUND(
IF(C4="Beer",
SUM(LOOKUP(2,1/(SRP!$B$8:$B$10&lt;=E4)/(SRP!$C$8:$C$10&gt;=E4),SRP!$D$8:$D$10)*(G4/100)*(E4/1000)),
IF(C4="Spirits",
SUM(LOOKUP(2,1/(SRP!$B$2:$B$7&lt;=E4)/(SRP!$C$2:$C$7&gt;=E4),SRP!$D$2:$D$7)*(G4/100)*(E4/1000)),
IF(AND(C4="Wine",D4="Fortified Wines"),
SUM(LOOKUP(2,1/(SRP!$B$26:$B$29&lt;=E4)/(SRP!$C$26:$C$29&gt;=E4),SRP!$D$26:$D$29)*(G4/100)*(E4/1000)),
IF(C4="Wine",
SUM(LOOKUP(2,1/(SRP!$B$21:$B$25&lt;=E4)/(SRP!$C$21:$C$25&gt;=E4),SRP!$D$21:$D$25)*(G4/100)*(E4/1000)),
IF(AND(C4="Ready to Drink",D4="RTD-One Pour Cocktail&gt;7%&lt;=14.5"),
SUM(LOOKUP(2,1/(SRP!$B$16:$B$20&lt;=E4)/(SRP!$C$16:$C$20&gt;=E4),SRP!$D$16:$D$20)*(G4/100)*(E4/1000)),
IF(C4="Ready to Drink",
SUM(LOOKUP(2,1/(SRP!$B$11:$B$15&lt;=E4)/(SRP!$C$11:$C$15&gt;=E4),SRP!$D$11:$D$15)*(G4/100)*(E4/1000)),
0)))))),2)</f>
        <v>23.42</v>
      </c>
      <c r="L4" s="173" t="str">
        <f t="shared" si="0"/>
        <v>Spirits750</v>
      </c>
      <c r="M4" s="154">
        <f>VLOOKUP(L4,'Slope %'!C:D,2,0)</f>
        <v>7.0000000000000007E-2</v>
      </c>
    </row>
    <row r="5" spans="1:13" x14ac:dyDescent="0.25">
      <c r="A5" s="169">
        <v>67</v>
      </c>
      <c r="B5" s="170" t="s">
        <v>18</v>
      </c>
      <c r="C5" s="170" t="s">
        <v>15</v>
      </c>
      <c r="D5" s="170" t="s">
        <v>19</v>
      </c>
      <c r="E5" s="170">
        <v>750</v>
      </c>
      <c r="F5" s="170">
        <v>12</v>
      </c>
      <c r="G5" s="171">
        <v>40</v>
      </c>
      <c r="H5" s="170" t="s">
        <v>20</v>
      </c>
      <c r="I5" s="171">
        <v>28.49</v>
      </c>
      <c r="J5" s="169">
        <v>1</v>
      </c>
      <c r="K5" s="154" cm="1">
        <f t="array" ref="K5">ROUND(
IF(C5="Beer",
SUM(LOOKUP(2,1/(SRP!$B$8:$B$10&lt;=E5)/(SRP!$C$8:$C$10&gt;=E5),SRP!$D$8:$D$10)*(G5/100)*(E5/1000)),
IF(C5="Spirits",
SUM(LOOKUP(2,1/(SRP!$B$2:$B$7&lt;=E5)/(SRP!$C$2:$C$7&gt;=E5),SRP!$D$2:$D$7)*(G5/100)*(E5/1000)),
IF(AND(C5="Wine",D5="Fortified Wines"),
SUM(LOOKUP(2,1/(SRP!$B$26:$B$29&lt;=E5)/(SRP!$C$26:$C$29&gt;=E5),SRP!$D$26:$D$29)*(G5/100)*(E5/1000)),
IF(C5="Wine",
SUM(LOOKUP(2,1/(SRP!$B$21:$B$25&lt;=E5)/(SRP!$C$21:$C$25&gt;=E5),SRP!$D$21:$D$25)*(G5/100)*(E5/1000)),
IF(AND(C5="Ready to Drink",D5="RTD-One Pour Cocktail&gt;7%&lt;=14.5"),
SUM(LOOKUP(2,1/(SRP!$B$16:$B$20&lt;=E5)/(SRP!$C$16:$C$20&gt;=E5),SRP!$D$16:$D$20)*(G5/100)*(E5/1000)),
IF(C5="Ready to Drink",
SUM(LOOKUP(2,1/(SRP!$B$11:$B$15&lt;=E5)/(SRP!$C$11:$C$15&gt;=E5),SRP!$D$11:$D$15)*(G5/100)*(E5/1000)),
0)))))),2)</f>
        <v>23.42</v>
      </c>
      <c r="L5" s="173" t="str">
        <f t="shared" si="0"/>
        <v>Spirits750</v>
      </c>
      <c r="M5" s="154">
        <f>VLOOKUP(L5,'Slope %'!C:D,2,0)</f>
        <v>7.0000000000000007E-2</v>
      </c>
    </row>
    <row r="6" spans="1:13" x14ac:dyDescent="0.25">
      <c r="A6" s="169">
        <v>83</v>
      </c>
      <c r="B6" s="170" t="s">
        <v>21</v>
      </c>
      <c r="C6" s="170" t="s">
        <v>15</v>
      </c>
      <c r="D6" s="170" t="s">
        <v>16</v>
      </c>
      <c r="E6" s="170">
        <v>750</v>
      </c>
      <c r="F6" s="170">
        <v>12</v>
      </c>
      <c r="G6" s="171">
        <v>40</v>
      </c>
      <c r="H6" s="170" t="s">
        <v>22</v>
      </c>
      <c r="I6" s="171">
        <v>23.99</v>
      </c>
      <c r="J6" s="169">
        <v>1</v>
      </c>
      <c r="K6" s="154" cm="1">
        <f t="array" ref="K6">ROUND(
IF(C6="Beer",
SUM(LOOKUP(2,1/(SRP!$B$8:$B$10&lt;=E6)/(SRP!$C$8:$C$10&gt;=E6),SRP!$D$8:$D$10)*(G6/100)*(E6/1000)),
IF(C6="Spirits",
SUM(LOOKUP(2,1/(SRP!$B$2:$B$7&lt;=E6)/(SRP!$C$2:$C$7&gt;=E6),SRP!$D$2:$D$7)*(G6/100)*(E6/1000)),
IF(AND(C6="Wine",D6="Fortified Wines"),
SUM(LOOKUP(2,1/(SRP!$B$26:$B$29&lt;=E6)/(SRP!$C$26:$C$29&gt;=E6),SRP!$D$26:$D$29)*(G6/100)*(E6/1000)),
IF(C6="Wine",
SUM(LOOKUP(2,1/(SRP!$B$21:$B$25&lt;=E6)/(SRP!$C$21:$C$25&gt;=E6),SRP!$D$21:$D$25)*(G6/100)*(E6/1000)),
IF(AND(C6="Ready to Drink",D6="RTD-One Pour Cocktail&gt;7%&lt;=14.5"),
SUM(LOOKUP(2,1/(SRP!$B$16:$B$20&lt;=E6)/(SRP!$C$16:$C$20&gt;=E6),SRP!$D$16:$D$20)*(G6/100)*(E6/1000)),
IF(C6="Ready to Drink",
SUM(LOOKUP(2,1/(SRP!$B$11:$B$15&lt;=E6)/(SRP!$C$11:$C$15&gt;=E6),SRP!$D$11:$D$15)*(G6/100)*(E6/1000)),
0)))))),2)</f>
        <v>23.42</v>
      </c>
      <c r="L6" s="173" t="str">
        <f t="shared" si="0"/>
        <v>Spirits750</v>
      </c>
      <c r="M6" s="154">
        <f>VLOOKUP(L6,'Slope %'!C:D,2,0)</f>
        <v>7.0000000000000007E-2</v>
      </c>
    </row>
    <row r="7" spans="1:13" x14ac:dyDescent="0.25">
      <c r="A7" s="169">
        <v>91</v>
      </c>
      <c r="B7" s="170" t="s">
        <v>23</v>
      </c>
      <c r="C7" s="170" t="s">
        <v>24</v>
      </c>
      <c r="D7" s="170" t="s">
        <v>25</v>
      </c>
      <c r="E7" s="170">
        <v>750</v>
      </c>
      <c r="F7" s="170">
        <v>12</v>
      </c>
      <c r="G7" s="171">
        <v>7</v>
      </c>
      <c r="H7" s="170" t="s">
        <v>26</v>
      </c>
      <c r="I7" s="171">
        <v>10.99</v>
      </c>
      <c r="J7" s="169">
        <v>1</v>
      </c>
      <c r="K7" s="154" cm="1">
        <f t="array" ref="K7">ROUND(
IF(C7="Beer",
SUM(LOOKUP(2,1/(SRP!$B$8:$B$10&lt;=E7)/(SRP!$C$8:$C$10&gt;=E7),SRP!$D$8:$D$10)*(G7/100)*(E7/1000)),
IF(C7="Spirits",
SUM(LOOKUP(2,1/(SRP!$B$2:$B$7&lt;=E7)/(SRP!$C$2:$C$7&gt;=E7),SRP!$D$2:$D$7)*(G7/100)*(E7/1000)),
IF(AND(C7="Wine",D7="Fortified Wines"),
SUM(LOOKUP(2,1/(SRP!$B$26:$B$29&lt;=E7)/(SRP!$C$26:$C$29&gt;=E7),SRP!$D$26:$D$29)*(G7/100)*(E7/1000)),
IF(C7="Wine",
SUM(LOOKUP(2,1/(SRP!$B$21:$B$25&lt;=E7)/(SRP!$C$21:$C$25&gt;=E7),SRP!$D$21:$D$25)*(G7/100)*(E7/1000)),
IF(AND(C7="Ready to Drink",D7="RTD-One Pour Cocktail&gt;7%&lt;=14.5"),
SUM(LOOKUP(2,1/(SRP!$B$16:$B$20&lt;=E7)/(SRP!$C$16:$C$20&gt;=E7),SRP!$D$16:$D$20)*(G7/100)*(E7/1000)),
IF(C7="Ready to Drink",
SUM(LOOKUP(2,1/(SRP!$B$11:$B$15&lt;=E7)/(SRP!$C$11:$C$15&gt;=E7),SRP!$D$11:$D$15)*(G7/100)*(E7/1000)),
0)))))),2)</f>
        <v>4.0999999999999996</v>
      </c>
      <c r="L7" s="173" t="str">
        <f t="shared" si="0"/>
        <v>Wine750</v>
      </c>
      <c r="M7" s="154">
        <f>VLOOKUP(L7,'Slope %'!C:D,2,0)</f>
        <v>0.1</v>
      </c>
    </row>
    <row r="8" spans="1:13" x14ac:dyDescent="0.25">
      <c r="A8" s="169">
        <v>117</v>
      </c>
      <c r="B8" s="170" t="s">
        <v>27</v>
      </c>
      <c r="C8" s="170" t="s">
        <v>15</v>
      </c>
      <c r="D8" s="170" t="s">
        <v>28</v>
      </c>
      <c r="E8" s="170">
        <v>750</v>
      </c>
      <c r="F8" s="170">
        <v>12</v>
      </c>
      <c r="G8" s="171">
        <v>40</v>
      </c>
      <c r="H8" s="170" t="s">
        <v>29</v>
      </c>
      <c r="I8" s="171">
        <v>27.99</v>
      </c>
      <c r="J8" s="169">
        <v>1</v>
      </c>
      <c r="K8" s="154" cm="1">
        <f t="array" ref="K8">ROUND(
IF(C8="Beer",
SUM(LOOKUP(2,1/(SRP!$B$8:$B$10&lt;=E8)/(SRP!$C$8:$C$10&gt;=E8),SRP!$D$8:$D$10)*(G8/100)*(E8/1000)),
IF(C8="Spirits",
SUM(LOOKUP(2,1/(SRP!$B$2:$B$7&lt;=E8)/(SRP!$C$2:$C$7&gt;=E8),SRP!$D$2:$D$7)*(G8/100)*(E8/1000)),
IF(AND(C8="Wine",D8="Fortified Wines"),
SUM(LOOKUP(2,1/(SRP!$B$26:$B$29&lt;=E8)/(SRP!$C$26:$C$29&gt;=E8),SRP!$D$26:$D$29)*(G8/100)*(E8/1000)),
IF(C8="Wine",
SUM(LOOKUP(2,1/(SRP!$B$21:$B$25&lt;=E8)/(SRP!$C$21:$C$25&gt;=E8),SRP!$D$21:$D$25)*(G8/100)*(E8/1000)),
IF(AND(C8="Ready to Drink",D8="RTD-One Pour Cocktail&gt;7%&lt;=14.5"),
SUM(LOOKUP(2,1/(SRP!$B$16:$B$20&lt;=E8)/(SRP!$C$16:$C$20&gt;=E8),SRP!$D$16:$D$20)*(G8/100)*(E8/1000)),
IF(C8="Ready to Drink",
SUM(LOOKUP(2,1/(SRP!$B$11:$B$15&lt;=E8)/(SRP!$C$11:$C$15&gt;=E8),SRP!$D$11:$D$15)*(G8/100)*(E8/1000)),
0)))))),2)</f>
        <v>23.42</v>
      </c>
      <c r="L8" s="173" t="str">
        <f t="shared" si="0"/>
        <v>Spirits750</v>
      </c>
      <c r="M8" s="154">
        <f>VLOOKUP(L8,'Slope %'!C:D,2,0)</f>
        <v>7.0000000000000007E-2</v>
      </c>
    </row>
    <row r="9" spans="1:13" x14ac:dyDescent="0.25">
      <c r="A9" s="169">
        <v>128</v>
      </c>
      <c r="B9" s="170" t="s">
        <v>30</v>
      </c>
      <c r="C9" s="170" t="s">
        <v>24</v>
      </c>
      <c r="D9" s="170" t="s">
        <v>31</v>
      </c>
      <c r="E9" s="170">
        <v>750</v>
      </c>
      <c r="F9" s="170">
        <v>12</v>
      </c>
      <c r="G9" s="171">
        <v>13.5</v>
      </c>
      <c r="H9" s="170" t="s">
        <v>32</v>
      </c>
      <c r="I9" s="171">
        <v>15.99</v>
      </c>
      <c r="J9" s="169">
        <v>1</v>
      </c>
      <c r="K9" s="154" cm="1">
        <f t="array" ref="K9">ROUND(
IF(C9="Beer",
SUM(LOOKUP(2,1/(SRP!$B$8:$B$10&lt;=E9)/(SRP!$C$8:$C$10&gt;=E9),SRP!$D$8:$D$10)*(G9/100)*(E9/1000)),
IF(C9="Spirits",
SUM(LOOKUP(2,1/(SRP!$B$2:$B$7&lt;=E9)/(SRP!$C$2:$C$7&gt;=E9),SRP!$D$2:$D$7)*(G9/100)*(E9/1000)),
IF(AND(C9="Wine",D9="Fortified Wines"),
SUM(LOOKUP(2,1/(SRP!$B$26:$B$29&lt;=E9)/(SRP!$C$26:$C$29&gt;=E9),SRP!$D$26:$D$29)*(G9/100)*(E9/1000)),
IF(C9="Wine",
SUM(LOOKUP(2,1/(SRP!$B$21:$B$25&lt;=E9)/(SRP!$C$21:$C$25&gt;=E9),SRP!$D$21:$D$25)*(G9/100)*(E9/1000)),
IF(AND(C9="Ready to Drink",D9="RTD-One Pour Cocktail&gt;7%&lt;=14.5"),
SUM(LOOKUP(2,1/(SRP!$B$16:$B$20&lt;=E9)/(SRP!$C$16:$C$20&gt;=E9),SRP!$D$16:$D$20)*(G9/100)*(E9/1000)),
IF(C9="Ready to Drink",
SUM(LOOKUP(2,1/(SRP!$B$11:$B$15&lt;=E9)/(SRP!$C$11:$C$15&gt;=E9),SRP!$D$11:$D$15)*(G9/100)*(E9/1000)),
0)))))),2)</f>
        <v>7.9</v>
      </c>
      <c r="L9" s="173" t="str">
        <f t="shared" si="0"/>
        <v>Wine750</v>
      </c>
      <c r="M9" s="154">
        <f>VLOOKUP(L9,'Slope %'!C:D,2,0)</f>
        <v>0.1</v>
      </c>
    </row>
    <row r="10" spans="1:13" x14ac:dyDescent="0.25">
      <c r="A10" s="169">
        <v>166</v>
      </c>
      <c r="B10" s="170" t="s">
        <v>33</v>
      </c>
      <c r="C10" s="170" t="s">
        <v>24</v>
      </c>
      <c r="D10" s="170" t="s">
        <v>34</v>
      </c>
      <c r="E10" s="170">
        <v>750</v>
      </c>
      <c r="F10" s="170">
        <v>12</v>
      </c>
      <c r="G10" s="171">
        <v>11</v>
      </c>
      <c r="H10" s="170" t="s">
        <v>35</v>
      </c>
      <c r="I10" s="171">
        <v>12.99</v>
      </c>
      <c r="J10" s="169">
        <v>1</v>
      </c>
      <c r="K10" s="154" cm="1">
        <f t="array" ref="K10">ROUND(
IF(C10="Beer",
SUM(LOOKUP(2,1/(SRP!$B$8:$B$10&lt;=E10)/(SRP!$C$8:$C$10&gt;=E10),SRP!$D$8:$D$10)*(G10/100)*(E10/1000)),
IF(C10="Spirits",
SUM(LOOKUP(2,1/(SRP!$B$2:$B$7&lt;=E10)/(SRP!$C$2:$C$7&gt;=E10),SRP!$D$2:$D$7)*(G10/100)*(E10/1000)),
IF(AND(C10="Wine",D10="Fortified Wines"),
SUM(LOOKUP(2,1/(SRP!$B$26:$B$29&lt;=E10)/(SRP!$C$26:$C$29&gt;=E10),SRP!$D$26:$D$29)*(G10/100)*(E10/1000)),
IF(C10="Wine",
SUM(LOOKUP(2,1/(SRP!$B$21:$B$25&lt;=E10)/(SRP!$C$21:$C$25&gt;=E10),SRP!$D$21:$D$25)*(G10/100)*(E10/1000)),
IF(AND(C10="Ready to Drink",D10="RTD-One Pour Cocktail&gt;7%&lt;=14.5"),
SUM(LOOKUP(2,1/(SRP!$B$16:$B$20&lt;=E10)/(SRP!$C$16:$C$20&gt;=E10),SRP!$D$16:$D$20)*(G10/100)*(E10/1000)),
IF(C10="Ready to Drink",
SUM(LOOKUP(2,1/(SRP!$B$11:$B$15&lt;=E10)/(SRP!$C$11:$C$15&gt;=E10),SRP!$D$11:$D$15)*(G10/100)*(E10/1000)),
0)))))),2)</f>
        <v>6.44</v>
      </c>
      <c r="L10" s="173" t="str">
        <f t="shared" si="0"/>
        <v>Wine750</v>
      </c>
      <c r="M10" s="154">
        <f>VLOOKUP(L10,'Slope %'!C:D,2,0)</f>
        <v>0.1</v>
      </c>
    </row>
    <row r="11" spans="1:13" x14ac:dyDescent="0.25">
      <c r="A11" s="169">
        <v>171</v>
      </c>
      <c r="B11" s="170" t="s">
        <v>36</v>
      </c>
      <c r="C11" s="170" t="s">
        <v>37</v>
      </c>
      <c r="D11" s="170" t="s">
        <v>38</v>
      </c>
      <c r="E11" s="170">
        <v>0</v>
      </c>
      <c r="F11" s="170">
        <v>300</v>
      </c>
      <c r="H11" s="170" t="s">
        <v>39</v>
      </c>
      <c r="I11" s="171">
        <v>0</v>
      </c>
      <c r="K11" s="154" cm="1">
        <f t="array" ref="K11">ROUND(
IF(C11="Beer",
SUM(LOOKUP(2,1/(SRP!$B$8:$B$10&lt;=E11)/(SRP!$C$8:$C$10&gt;=E11),SRP!$D$8:$D$10)*(G11/100)*(E11/1000)),
IF(C11="Spirits",
SUM(LOOKUP(2,1/(SRP!$B$2:$B$7&lt;=E11)/(SRP!$C$2:$C$7&gt;=E11),SRP!$D$2:$D$7)*(G11/100)*(E11/1000)),
IF(AND(C11="Wine",D11="Fortified Wines"),
SUM(LOOKUP(2,1/(SRP!$B$26:$B$29&lt;=E11)/(SRP!$C$26:$C$29&gt;=E11),SRP!$D$26:$D$29)*(G11/100)*(E11/1000)),
IF(C11="Wine",
SUM(LOOKUP(2,1/(SRP!$B$21:$B$25&lt;=E11)/(SRP!$C$21:$C$25&gt;=E11),SRP!$D$21:$D$25)*(G11/100)*(E11/1000)),
IF(AND(C11="Ready to Drink",D11="RTD-One Pour Cocktail&gt;7%&lt;=14.5"),
SUM(LOOKUP(2,1/(SRP!$B$16:$B$20&lt;=E11)/(SRP!$C$16:$C$20&gt;=E11),SRP!$D$16:$D$20)*(G11/100)*(E11/1000)),
IF(C11="Ready to Drink",
SUM(LOOKUP(2,1/(SRP!$B$11:$B$15&lt;=E11)/(SRP!$C$11:$C$15&gt;=E11),SRP!$D$11:$D$15)*(G11/100)*(E11/1000)),
0)))))),2)</f>
        <v>0</v>
      </c>
      <c r="L11" s="173" t="str">
        <f t="shared" si="0"/>
        <v>Non Liquor Merchandise0</v>
      </c>
      <c r="M11" s="154" t="e">
        <f>VLOOKUP(L11,'Slope %'!C:D,2,0)</f>
        <v>#N/A</v>
      </c>
    </row>
    <row r="12" spans="1:13" x14ac:dyDescent="0.25">
      <c r="A12" s="169">
        <v>240</v>
      </c>
      <c r="B12" s="170" t="s">
        <v>40</v>
      </c>
      <c r="C12" s="170" t="s">
        <v>15</v>
      </c>
      <c r="D12" s="170" t="s">
        <v>19</v>
      </c>
      <c r="E12" s="170">
        <v>375</v>
      </c>
      <c r="F12" s="170">
        <v>24</v>
      </c>
      <c r="G12" s="171">
        <v>40</v>
      </c>
      <c r="H12" s="170" t="s">
        <v>20</v>
      </c>
      <c r="I12" s="171">
        <v>16.989999999999998</v>
      </c>
      <c r="J12" s="169">
        <v>1</v>
      </c>
      <c r="K12" s="154" cm="1">
        <f t="array" ref="K12">ROUND(
IF(C12="Beer",
SUM(LOOKUP(2,1/(SRP!$B$8:$B$10&lt;=E12)/(SRP!$C$8:$C$10&gt;=E12),SRP!$D$8:$D$10)*(G12/100)*(E12/1000)),
IF(C12="Spirits",
SUM(LOOKUP(2,1/(SRP!$B$2:$B$7&lt;=E12)/(SRP!$C$2:$C$7&gt;=E12),SRP!$D$2:$D$7)*(G12/100)*(E12/1000)),
IF(AND(C12="Wine",D12="Fortified Wines"),
SUM(LOOKUP(2,1/(SRP!$B$26:$B$29&lt;=E12)/(SRP!$C$26:$C$29&gt;=E12),SRP!$D$26:$D$29)*(G12/100)*(E12/1000)),
IF(C12="Wine",
SUM(LOOKUP(2,1/(SRP!$B$21:$B$25&lt;=E12)/(SRP!$C$21:$C$25&gt;=E12),SRP!$D$21:$D$25)*(G12/100)*(E12/1000)),
IF(AND(C12="Ready to Drink",D12="RTD-One Pour Cocktail&gt;7%&lt;=14.5"),
SUM(LOOKUP(2,1/(SRP!$B$16:$B$20&lt;=E12)/(SRP!$C$16:$C$20&gt;=E12),SRP!$D$16:$D$20)*(G12/100)*(E12/1000)),
IF(C12="Ready to Drink",
SUM(LOOKUP(2,1/(SRP!$B$11:$B$15&lt;=E12)/(SRP!$C$11:$C$15&gt;=E12),SRP!$D$11:$D$15)*(G12/100)*(E12/1000)),
0)))))),2)</f>
        <v>13.3</v>
      </c>
      <c r="L12" s="173" t="str">
        <f t="shared" si="0"/>
        <v>Spirits375</v>
      </c>
      <c r="M12" s="154">
        <f>VLOOKUP(L12,'Slope %'!C:D,2,0)</f>
        <v>0.1</v>
      </c>
    </row>
    <row r="13" spans="1:13" x14ac:dyDescent="0.25">
      <c r="A13" s="169">
        <v>257</v>
      </c>
      <c r="B13" s="170" t="s">
        <v>21</v>
      </c>
      <c r="C13" s="170" t="s">
        <v>15</v>
      </c>
      <c r="D13" s="170" t="s">
        <v>16</v>
      </c>
      <c r="E13" s="170">
        <v>1140</v>
      </c>
      <c r="F13" s="170">
        <v>12</v>
      </c>
      <c r="G13" s="171">
        <v>40</v>
      </c>
      <c r="H13" s="170" t="s">
        <v>22</v>
      </c>
      <c r="I13" s="171">
        <v>35.6</v>
      </c>
      <c r="J13" s="169">
        <v>1</v>
      </c>
      <c r="K13" s="154" cm="1">
        <f t="array" ref="K13">ROUND(
IF(C13="Beer",
SUM(LOOKUP(2,1/(SRP!$B$8:$B$10&lt;=E13)/(SRP!$C$8:$C$10&gt;=E13),SRP!$D$8:$D$10)*(G13/100)*(E13/1000)),
IF(C13="Spirits",
SUM(LOOKUP(2,1/(SRP!$B$2:$B$7&lt;=E13)/(SRP!$C$2:$C$7&gt;=E13),SRP!$D$2:$D$7)*(G13/100)*(E13/1000)),
IF(AND(C13="Wine",D13="Fortified Wines"),
SUM(LOOKUP(2,1/(SRP!$B$26:$B$29&lt;=E13)/(SRP!$C$26:$C$29&gt;=E13),SRP!$D$26:$D$29)*(G13/100)*(E13/1000)),
IF(C13="Wine",
SUM(LOOKUP(2,1/(SRP!$B$21:$B$25&lt;=E13)/(SRP!$C$21:$C$25&gt;=E13),SRP!$D$21:$D$25)*(G13/100)*(E13/1000)),
IF(AND(C13="Ready to Drink",D13="RTD-One Pour Cocktail&gt;7%&lt;=14.5"),
SUM(LOOKUP(2,1/(SRP!$B$16:$B$20&lt;=E13)/(SRP!$C$16:$C$20&gt;=E13),SRP!$D$16:$D$20)*(G13/100)*(E13/1000)),
IF(C13="Ready to Drink",
SUM(LOOKUP(2,1/(SRP!$B$11:$B$15&lt;=E13)/(SRP!$C$11:$C$15&gt;=E13),SRP!$D$11:$D$15)*(G13/100)*(E13/1000)),
0)))))),2)</f>
        <v>35.6</v>
      </c>
      <c r="L13" s="173" t="str">
        <f t="shared" si="0"/>
        <v>Spirits1140</v>
      </c>
      <c r="M13" s="154">
        <f>VLOOKUP(L13,'Slope %'!C:D,2,0)</f>
        <v>0.05</v>
      </c>
    </row>
    <row r="14" spans="1:13" x14ac:dyDescent="0.25">
      <c r="A14" s="169">
        <v>356</v>
      </c>
      <c r="B14" s="170" t="s">
        <v>41</v>
      </c>
      <c r="C14" s="170" t="s">
        <v>24</v>
      </c>
      <c r="D14" s="170" t="s">
        <v>42</v>
      </c>
      <c r="E14" s="170">
        <v>750</v>
      </c>
      <c r="F14" s="170">
        <v>12</v>
      </c>
      <c r="G14" s="171">
        <v>14.8</v>
      </c>
      <c r="H14" s="170" t="s">
        <v>43</v>
      </c>
      <c r="I14" s="171">
        <v>21.29</v>
      </c>
      <c r="J14" s="169">
        <v>1</v>
      </c>
      <c r="K14" s="154" cm="1">
        <f t="array" ref="K14">ROUND(
IF(C14="Beer",
SUM(LOOKUP(2,1/(SRP!$B$8:$B$10&lt;=E14)/(SRP!$C$8:$C$10&gt;=E14),SRP!$D$8:$D$10)*(G14/100)*(E14/1000)),
IF(C14="Spirits",
SUM(LOOKUP(2,1/(SRP!$B$2:$B$7&lt;=E14)/(SRP!$C$2:$C$7&gt;=E14),SRP!$D$2:$D$7)*(G14/100)*(E14/1000)),
IF(AND(C14="Wine",D14="Fortified Wines"),
SUM(LOOKUP(2,1/(SRP!$B$26:$B$29&lt;=E14)/(SRP!$C$26:$C$29&gt;=E14),SRP!$D$26:$D$29)*(G14/100)*(E14/1000)),
IF(C14="Wine",
SUM(LOOKUP(2,1/(SRP!$B$21:$B$25&lt;=E14)/(SRP!$C$21:$C$25&gt;=E14),SRP!$D$21:$D$25)*(G14/100)*(E14/1000)),
IF(AND(C14="Ready to Drink",D14="RTD-One Pour Cocktail&gt;7%&lt;=14.5"),
SUM(LOOKUP(2,1/(SRP!$B$16:$B$20&lt;=E14)/(SRP!$C$16:$C$20&gt;=E14),SRP!$D$16:$D$20)*(G14/100)*(E14/1000)),
IF(C14="Ready to Drink",
SUM(LOOKUP(2,1/(SRP!$B$11:$B$15&lt;=E14)/(SRP!$C$11:$C$15&gt;=E14),SRP!$D$11:$D$15)*(G14/100)*(E14/1000)),
0)))))),2)</f>
        <v>8.67</v>
      </c>
      <c r="L14" s="173" t="str">
        <f t="shared" si="0"/>
        <v>Wine750</v>
      </c>
      <c r="M14" s="154">
        <f>VLOOKUP(L14,'Slope %'!C:D,2,0)</f>
        <v>0.1</v>
      </c>
    </row>
    <row r="15" spans="1:13" x14ac:dyDescent="0.25">
      <c r="A15" s="169">
        <v>463</v>
      </c>
      <c r="B15" s="170" t="s">
        <v>44</v>
      </c>
      <c r="C15" s="170" t="s">
        <v>15</v>
      </c>
      <c r="D15" s="170" t="s">
        <v>16</v>
      </c>
      <c r="E15" s="170">
        <v>375</v>
      </c>
      <c r="F15" s="170">
        <v>24</v>
      </c>
      <c r="G15" s="171">
        <v>40</v>
      </c>
      <c r="H15" s="170" t="s">
        <v>17</v>
      </c>
      <c r="I15" s="171">
        <v>14.49</v>
      </c>
      <c r="J15" s="169">
        <v>1</v>
      </c>
      <c r="K15" s="154" cm="1">
        <f t="array" ref="K15">ROUND(
IF(C15="Beer",
SUM(LOOKUP(2,1/(SRP!$B$8:$B$10&lt;=E15)/(SRP!$C$8:$C$10&gt;=E15),SRP!$D$8:$D$10)*(G15/100)*(E15/1000)),
IF(C15="Spirits",
SUM(LOOKUP(2,1/(SRP!$B$2:$B$7&lt;=E15)/(SRP!$C$2:$C$7&gt;=E15),SRP!$D$2:$D$7)*(G15/100)*(E15/1000)),
IF(AND(C15="Wine",D15="Fortified Wines"),
SUM(LOOKUP(2,1/(SRP!$B$26:$B$29&lt;=E15)/(SRP!$C$26:$C$29&gt;=E15),SRP!$D$26:$D$29)*(G15/100)*(E15/1000)),
IF(C15="Wine",
SUM(LOOKUP(2,1/(SRP!$B$21:$B$25&lt;=E15)/(SRP!$C$21:$C$25&gt;=E15),SRP!$D$21:$D$25)*(G15/100)*(E15/1000)),
IF(AND(C15="Ready to Drink",D15="RTD-One Pour Cocktail&gt;7%&lt;=14.5"),
SUM(LOOKUP(2,1/(SRP!$B$16:$B$20&lt;=E15)/(SRP!$C$16:$C$20&gt;=E15),SRP!$D$16:$D$20)*(G15/100)*(E15/1000)),
IF(C15="Ready to Drink",
SUM(LOOKUP(2,1/(SRP!$B$11:$B$15&lt;=E15)/(SRP!$C$11:$C$15&gt;=E15),SRP!$D$11:$D$15)*(G15/100)*(E15/1000)),
0)))))),2)</f>
        <v>13.3</v>
      </c>
      <c r="L15" s="173" t="str">
        <f t="shared" si="0"/>
        <v>Spirits375</v>
      </c>
      <c r="M15" s="154">
        <f>VLOOKUP(L15,'Slope %'!C:D,2,0)</f>
        <v>0.1</v>
      </c>
    </row>
    <row r="16" spans="1:13" x14ac:dyDescent="0.25">
      <c r="A16" s="169">
        <v>476</v>
      </c>
      <c r="B16" s="170" t="s">
        <v>45</v>
      </c>
      <c r="C16" s="170" t="s">
        <v>24</v>
      </c>
      <c r="D16" s="170" t="s">
        <v>46</v>
      </c>
      <c r="E16" s="170">
        <v>750</v>
      </c>
      <c r="F16" s="170">
        <v>6</v>
      </c>
      <c r="G16" s="171">
        <v>11</v>
      </c>
      <c r="H16" s="170" t="s">
        <v>47</v>
      </c>
      <c r="I16" s="171">
        <v>19.989999999999998</v>
      </c>
      <c r="J16" s="169">
        <v>1</v>
      </c>
      <c r="K16" s="154" cm="1">
        <f t="array" ref="K16">ROUND(
IF(C16="Beer",
SUM(LOOKUP(2,1/(SRP!$B$8:$B$10&lt;=E16)/(SRP!$C$8:$C$10&gt;=E16),SRP!$D$8:$D$10)*(G16/100)*(E16/1000)),
IF(C16="Spirits",
SUM(LOOKUP(2,1/(SRP!$B$2:$B$7&lt;=E16)/(SRP!$C$2:$C$7&gt;=E16),SRP!$D$2:$D$7)*(G16/100)*(E16/1000)),
IF(AND(C16="Wine",D16="Fortified Wines"),
SUM(LOOKUP(2,1/(SRP!$B$26:$B$29&lt;=E16)/(SRP!$C$26:$C$29&gt;=E16),SRP!$D$26:$D$29)*(G16/100)*(E16/1000)),
IF(C16="Wine",
SUM(LOOKUP(2,1/(SRP!$B$21:$B$25&lt;=E16)/(SRP!$C$21:$C$25&gt;=E16),SRP!$D$21:$D$25)*(G16/100)*(E16/1000)),
IF(AND(C16="Ready to Drink",D16="RTD-One Pour Cocktail&gt;7%&lt;=14.5"),
SUM(LOOKUP(2,1/(SRP!$B$16:$B$20&lt;=E16)/(SRP!$C$16:$C$20&gt;=E16),SRP!$D$16:$D$20)*(G16/100)*(E16/1000)),
IF(C16="Ready to Drink",
SUM(LOOKUP(2,1/(SRP!$B$11:$B$15&lt;=E16)/(SRP!$C$11:$C$15&gt;=E16),SRP!$D$11:$D$15)*(G16/100)*(E16/1000)),
0)))))),2)</f>
        <v>6.44</v>
      </c>
      <c r="L16" s="173" t="str">
        <f t="shared" si="0"/>
        <v>Wine750</v>
      </c>
      <c r="M16" s="154">
        <f>VLOOKUP(L16,'Slope %'!C:D,2,0)</f>
        <v>0.1</v>
      </c>
    </row>
    <row r="17" spans="1:13" x14ac:dyDescent="0.25">
      <c r="A17" s="169">
        <v>519</v>
      </c>
      <c r="B17" s="170" t="s">
        <v>48</v>
      </c>
      <c r="C17" s="170" t="s">
        <v>15</v>
      </c>
      <c r="D17" s="170" t="s">
        <v>49</v>
      </c>
      <c r="E17" s="170">
        <v>750</v>
      </c>
      <c r="F17" s="170">
        <v>12</v>
      </c>
      <c r="G17" s="171">
        <v>21</v>
      </c>
      <c r="H17" s="170" t="s">
        <v>43</v>
      </c>
      <c r="I17" s="171">
        <v>29.69</v>
      </c>
      <c r="J17" s="169">
        <v>1</v>
      </c>
      <c r="K17" s="154" cm="1">
        <f t="array" ref="K17">ROUND(
IF(C17="Beer",
SUM(LOOKUP(2,1/(SRP!$B$8:$B$10&lt;=E17)/(SRP!$C$8:$C$10&gt;=E17),SRP!$D$8:$D$10)*(G17/100)*(E17/1000)),
IF(C17="Spirits",
SUM(LOOKUP(2,1/(SRP!$B$2:$B$7&lt;=E17)/(SRP!$C$2:$C$7&gt;=E17),SRP!$D$2:$D$7)*(G17/100)*(E17/1000)),
IF(AND(C17="Wine",D17="Fortified Wines"),
SUM(LOOKUP(2,1/(SRP!$B$26:$B$29&lt;=E17)/(SRP!$C$26:$C$29&gt;=E17),SRP!$D$26:$D$29)*(G17/100)*(E17/1000)),
IF(C17="Wine",
SUM(LOOKUP(2,1/(SRP!$B$21:$B$25&lt;=E17)/(SRP!$C$21:$C$25&gt;=E17),SRP!$D$21:$D$25)*(G17/100)*(E17/1000)),
IF(AND(C17="Ready to Drink",D17="RTD-One Pour Cocktail&gt;7%&lt;=14.5"),
SUM(LOOKUP(2,1/(SRP!$B$16:$B$20&lt;=E17)/(SRP!$C$16:$C$20&gt;=E17),SRP!$D$16:$D$20)*(G17/100)*(E17/1000)),
IF(C17="Ready to Drink",
SUM(LOOKUP(2,1/(SRP!$B$11:$B$15&lt;=E17)/(SRP!$C$11:$C$15&gt;=E17),SRP!$D$11:$D$15)*(G17/100)*(E17/1000)),
0)))))),2)</f>
        <v>12.3</v>
      </c>
      <c r="L17" s="173" t="str">
        <f t="shared" si="0"/>
        <v>Spirits750</v>
      </c>
      <c r="M17" s="154">
        <f>VLOOKUP(L17,'Slope %'!C:D,2,0)</f>
        <v>7.0000000000000007E-2</v>
      </c>
    </row>
    <row r="18" spans="1:13" x14ac:dyDescent="0.25">
      <c r="A18" s="169">
        <v>570</v>
      </c>
      <c r="B18" s="170" t="s">
        <v>50</v>
      </c>
      <c r="C18" s="170" t="s">
        <v>15</v>
      </c>
      <c r="D18" s="170" t="s">
        <v>51</v>
      </c>
      <c r="E18" s="170">
        <v>750</v>
      </c>
      <c r="F18" s="170">
        <v>12</v>
      </c>
      <c r="G18" s="171">
        <v>40</v>
      </c>
      <c r="H18" s="170" t="s">
        <v>43</v>
      </c>
      <c r="I18" s="171">
        <v>29.99</v>
      </c>
      <c r="J18" s="169">
        <v>1</v>
      </c>
      <c r="K18" s="154" cm="1">
        <f t="array" ref="K18">ROUND(
IF(C18="Beer",
SUM(LOOKUP(2,1/(SRP!$B$8:$B$10&lt;=E18)/(SRP!$C$8:$C$10&gt;=E18),SRP!$D$8:$D$10)*(G18/100)*(E18/1000)),
IF(C18="Spirits",
SUM(LOOKUP(2,1/(SRP!$B$2:$B$7&lt;=E18)/(SRP!$C$2:$C$7&gt;=E18),SRP!$D$2:$D$7)*(G18/100)*(E18/1000)),
IF(AND(C18="Wine",D18="Fortified Wines"),
SUM(LOOKUP(2,1/(SRP!$B$26:$B$29&lt;=E18)/(SRP!$C$26:$C$29&gt;=E18),SRP!$D$26:$D$29)*(G18/100)*(E18/1000)),
IF(C18="Wine",
SUM(LOOKUP(2,1/(SRP!$B$21:$B$25&lt;=E18)/(SRP!$C$21:$C$25&gt;=E18),SRP!$D$21:$D$25)*(G18/100)*(E18/1000)),
IF(AND(C18="Ready to Drink",D18="RTD-One Pour Cocktail&gt;7%&lt;=14.5"),
SUM(LOOKUP(2,1/(SRP!$B$16:$B$20&lt;=E18)/(SRP!$C$16:$C$20&gt;=E18),SRP!$D$16:$D$20)*(G18/100)*(E18/1000)),
IF(C18="Ready to Drink",
SUM(LOOKUP(2,1/(SRP!$B$11:$B$15&lt;=E18)/(SRP!$C$11:$C$15&gt;=E18),SRP!$D$11:$D$15)*(G18/100)*(E18/1000)),
0)))))),2)</f>
        <v>23.42</v>
      </c>
      <c r="L18" s="173" t="str">
        <f t="shared" si="0"/>
        <v>Spirits750</v>
      </c>
      <c r="M18" s="154">
        <f>VLOOKUP(L18,'Slope %'!C:D,2,0)</f>
        <v>7.0000000000000007E-2</v>
      </c>
    </row>
    <row r="19" spans="1:13" x14ac:dyDescent="0.25">
      <c r="A19" s="169">
        <v>596</v>
      </c>
      <c r="B19" s="170" t="s">
        <v>52</v>
      </c>
      <c r="C19" s="170" t="s">
        <v>15</v>
      </c>
      <c r="D19" s="170" t="s">
        <v>28</v>
      </c>
      <c r="E19" s="170">
        <v>375</v>
      </c>
      <c r="F19" s="170">
        <v>24</v>
      </c>
      <c r="G19" s="171">
        <v>40</v>
      </c>
      <c r="H19" s="170" t="s">
        <v>29</v>
      </c>
      <c r="I19" s="171">
        <v>15.99</v>
      </c>
      <c r="J19" s="169">
        <v>1</v>
      </c>
      <c r="K19" s="154" cm="1">
        <f t="array" ref="K19">ROUND(
IF(C19="Beer",
SUM(LOOKUP(2,1/(SRP!$B$8:$B$10&lt;=E19)/(SRP!$C$8:$C$10&gt;=E19),SRP!$D$8:$D$10)*(G19/100)*(E19/1000)),
IF(C19="Spirits",
SUM(LOOKUP(2,1/(SRP!$B$2:$B$7&lt;=E19)/(SRP!$C$2:$C$7&gt;=E19),SRP!$D$2:$D$7)*(G19/100)*(E19/1000)),
IF(AND(C19="Wine",D19="Fortified Wines"),
SUM(LOOKUP(2,1/(SRP!$B$26:$B$29&lt;=E19)/(SRP!$C$26:$C$29&gt;=E19),SRP!$D$26:$D$29)*(G19/100)*(E19/1000)),
IF(C19="Wine",
SUM(LOOKUP(2,1/(SRP!$B$21:$B$25&lt;=E19)/(SRP!$C$21:$C$25&gt;=E19),SRP!$D$21:$D$25)*(G19/100)*(E19/1000)),
IF(AND(C19="Ready to Drink",D19="RTD-One Pour Cocktail&gt;7%&lt;=14.5"),
SUM(LOOKUP(2,1/(SRP!$B$16:$B$20&lt;=E19)/(SRP!$C$16:$C$20&gt;=E19),SRP!$D$16:$D$20)*(G19/100)*(E19/1000)),
IF(C19="Ready to Drink",
SUM(LOOKUP(2,1/(SRP!$B$11:$B$15&lt;=E19)/(SRP!$C$11:$C$15&gt;=E19),SRP!$D$11:$D$15)*(G19/100)*(E19/1000)),
0)))))),2)</f>
        <v>13.3</v>
      </c>
      <c r="L19" s="173" t="str">
        <f t="shared" si="0"/>
        <v>Spirits375</v>
      </c>
      <c r="M19" s="154">
        <f>VLOOKUP(L19,'Slope %'!C:D,2,0)</f>
        <v>0.1</v>
      </c>
    </row>
    <row r="20" spans="1:13" x14ac:dyDescent="0.25">
      <c r="A20" s="169">
        <v>604</v>
      </c>
      <c r="B20" s="170" t="s">
        <v>53</v>
      </c>
      <c r="C20" s="170" t="s">
        <v>24</v>
      </c>
      <c r="D20" s="170" t="s">
        <v>25</v>
      </c>
      <c r="E20" s="170">
        <v>750</v>
      </c>
      <c r="F20" s="170">
        <v>12</v>
      </c>
      <c r="G20" s="171">
        <v>8</v>
      </c>
      <c r="H20" s="170" t="s">
        <v>54</v>
      </c>
      <c r="I20" s="171">
        <v>12.99</v>
      </c>
      <c r="J20" s="169">
        <v>1</v>
      </c>
      <c r="K20" s="154" cm="1">
        <f t="array" ref="K20">ROUND(
IF(C20="Beer",
SUM(LOOKUP(2,1/(SRP!$B$8:$B$10&lt;=E20)/(SRP!$C$8:$C$10&gt;=E20),SRP!$D$8:$D$10)*(G20/100)*(E20/1000)),
IF(C20="Spirits",
SUM(LOOKUP(2,1/(SRP!$B$2:$B$7&lt;=E20)/(SRP!$C$2:$C$7&gt;=E20),SRP!$D$2:$D$7)*(G20/100)*(E20/1000)),
IF(AND(C20="Wine",D20="Fortified Wines"),
SUM(LOOKUP(2,1/(SRP!$B$26:$B$29&lt;=E20)/(SRP!$C$26:$C$29&gt;=E20),SRP!$D$26:$D$29)*(G20/100)*(E20/1000)),
IF(C20="Wine",
SUM(LOOKUP(2,1/(SRP!$B$21:$B$25&lt;=E20)/(SRP!$C$21:$C$25&gt;=E20),SRP!$D$21:$D$25)*(G20/100)*(E20/1000)),
IF(AND(C20="Ready to Drink",D20="RTD-One Pour Cocktail&gt;7%&lt;=14.5"),
SUM(LOOKUP(2,1/(SRP!$B$16:$B$20&lt;=E20)/(SRP!$C$16:$C$20&gt;=E20),SRP!$D$16:$D$20)*(G20/100)*(E20/1000)),
IF(C20="Ready to Drink",
SUM(LOOKUP(2,1/(SRP!$B$11:$B$15&lt;=E20)/(SRP!$C$11:$C$15&gt;=E20),SRP!$D$11:$D$15)*(G20/100)*(E20/1000)),
0)))))),2)</f>
        <v>4.68</v>
      </c>
      <c r="L20" s="173" t="str">
        <f t="shared" si="0"/>
        <v>Wine750</v>
      </c>
      <c r="M20" s="154">
        <f>VLOOKUP(L20,'Slope %'!C:D,2,0)</f>
        <v>0.1</v>
      </c>
    </row>
    <row r="21" spans="1:13" x14ac:dyDescent="0.25">
      <c r="A21" s="169">
        <v>615</v>
      </c>
      <c r="B21" s="170" t="s">
        <v>55</v>
      </c>
      <c r="C21" s="170" t="s">
        <v>15</v>
      </c>
      <c r="D21" s="170" t="s">
        <v>56</v>
      </c>
      <c r="E21" s="170">
        <v>750</v>
      </c>
      <c r="F21" s="170">
        <v>6</v>
      </c>
      <c r="G21" s="171">
        <v>40</v>
      </c>
      <c r="H21" s="170" t="s">
        <v>17</v>
      </c>
      <c r="I21" s="171">
        <v>69.989999999999995</v>
      </c>
      <c r="J21" s="169">
        <v>1</v>
      </c>
      <c r="K21" s="154" cm="1">
        <f t="array" ref="K21">ROUND(
IF(C21="Beer",
SUM(LOOKUP(2,1/(SRP!$B$8:$B$10&lt;=E21)/(SRP!$C$8:$C$10&gt;=E21),SRP!$D$8:$D$10)*(G21/100)*(E21/1000)),
IF(C21="Spirits",
SUM(LOOKUP(2,1/(SRP!$B$2:$B$7&lt;=E21)/(SRP!$C$2:$C$7&gt;=E21),SRP!$D$2:$D$7)*(G21/100)*(E21/1000)),
IF(AND(C21="Wine",D21="Fortified Wines"),
SUM(LOOKUP(2,1/(SRP!$B$26:$B$29&lt;=E21)/(SRP!$C$26:$C$29&gt;=E21),SRP!$D$26:$D$29)*(G21/100)*(E21/1000)),
IF(C21="Wine",
SUM(LOOKUP(2,1/(SRP!$B$21:$B$25&lt;=E21)/(SRP!$C$21:$C$25&gt;=E21),SRP!$D$21:$D$25)*(G21/100)*(E21/1000)),
IF(AND(C21="Ready to Drink",D21="RTD-One Pour Cocktail&gt;7%&lt;=14.5"),
SUM(LOOKUP(2,1/(SRP!$B$16:$B$20&lt;=E21)/(SRP!$C$16:$C$20&gt;=E21),SRP!$D$16:$D$20)*(G21/100)*(E21/1000)),
IF(C21="Ready to Drink",
SUM(LOOKUP(2,1/(SRP!$B$11:$B$15&lt;=E21)/(SRP!$C$11:$C$15&gt;=E21),SRP!$D$11:$D$15)*(G21/100)*(E21/1000)),
0)))))),2)</f>
        <v>23.42</v>
      </c>
      <c r="L21" s="173" t="str">
        <f t="shared" si="0"/>
        <v>Spirits750</v>
      </c>
      <c r="M21" s="154">
        <f>VLOOKUP(L21,'Slope %'!C:D,2,0)</f>
        <v>7.0000000000000007E-2</v>
      </c>
    </row>
    <row r="22" spans="1:13" x14ac:dyDescent="0.25">
      <c r="A22" s="169">
        <v>667</v>
      </c>
      <c r="B22" s="170" t="s">
        <v>57</v>
      </c>
      <c r="C22" s="170" t="s">
        <v>24</v>
      </c>
      <c r="D22" s="170" t="s">
        <v>58</v>
      </c>
      <c r="E22" s="170">
        <v>750</v>
      </c>
      <c r="F22" s="170">
        <v>12</v>
      </c>
      <c r="G22" s="171">
        <v>12</v>
      </c>
      <c r="H22" s="170" t="s">
        <v>26</v>
      </c>
      <c r="I22" s="171">
        <v>10.99</v>
      </c>
      <c r="J22" s="169">
        <v>1</v>
      </c>
      <c r="K22" s="154" cm="1">
        <f t="array" ref="K22">ROUND(
IF(C22="Beer",
SUM(LOOKUP(2,1/(SRP!$B$8:$B$10&lt;=E22)/(SRP!$C$8:$C$10&gt;=E22),SRP!$D$8:$D$10)*(G22/100)*(E22/1000)),
IF(C22="Spirits",
SUM(LOOKUP(2,1/(SRP!$B$2:$B$7&lt;=E22)/(SRP!$C$2:$C$7&gt;=E22),SRP!$D$2:$D$7)*(G22/100)*(E22/1000)),
IF(AND(C22="Wine",D22="Fortified Wines"),
SUM(LOOKUP(2,1/(SRP!$B$26:$B$29&lt;=E22)/(SRP!$C$26:$C$29&gt;=E22),SRP!$D$26:$D$29)*(G22/100)*(E22/1000)),
IF(C22="Wine",
SUM(LOOKUP(2,1/(SRP!$B$21:$B$25&lt;=E22)/(SRP!$C$21:$C$25&gt;=E22),SRP!$D$21:$D$25)*(G22/100)*(E22/1000)),
IF(AND(C22="Ready to Drink",D22="RTD-One Pour Cocktail&gt;7%&lt;=14.5"),
SUM(LOOKUP(2,1/(SRP!$B$16:$B$20&lt;=E22)/(SRP!$C$16:$C$20&gt;=E22),SRP!$D$16:$D$20)*(G22/100)*(E22/1000)),
IF(C22="Ready to Drink",
SUM(LOOKUP(2,1/(SRP!$B$11:$B$15&lt;=E22)/(SRP!$C$11:$C$15&gt;=E22),SRP!$D$11:$D$15)*(G22/100)*(E22/1000)),
0)))))),2)</f>
        <v>7.03</v>
      </c>
      <c r="L22" s="173" t="str">
        <f t="shared" si="0"/>
        <v>Wine750</v>
      </c>
      <c r="M22" s="154">
        <f>VLOOKUP(L22,'Slope %'!C:D,2,0)</f>
        <v>0.1</v>
      </c>
    </row>
    <row r="23" spans="1:13" x14ac:dyDescent="0.25">
      <c r="A23" s="169">
        <v>668</v>
      </c>
      <c r="B23" s="170" t="s">
        <v>59</v>
      </c>
      <c r="C23" s="170" t="s">
        <v>24</v>
      </c>
      <c r="D23" s="170" t="s">
        <v>60</v>
      </c>
      <c r="E23" s="170">
        <v>4000</v>
      </c>
      <c r="F23" s="170">
        <v>4</v>
      </c>
      <c r="G23" s="171">
        <v>12</v>
      </c>
      <c r="H23" s="170" t="s">
        <v>26</v>
      </c>
      <c r="I23" s="171">
        <v>41.99</v>
      </c>
      <c r="J23" s="169">
        <v>1</v>
      </c>
      <c r="K23" s="154" cm="1">
        <f t="array" ref="K23">ROUND(
IF(C23="Beer",
SUM(LOOKUP(2,1/(SRP!$B$8:$B$10&lt;=E23)/(SRP!$C$8:$C$10&gt;=E23),SRP!$D$8:$D$10)*(G23/100)*(E23/1000)),
IF(C23="Spirits",
SUM(LOOKUP(2,1/(SRP!$B$2:$B$7&lt;=E23)/(SRP!$C$2:$C$7&gt;=E23),SRP!$D$2:$D$7)*(G23/100)*(E23/1000)),
IF(AND(C23="Wine",D23="Fortified Wines"),
SUM(LOOKUP(2,1/(SRP!$B$26:$B$29&lt;=E23)/(SRP!$C$26:$C$29&gt;=E23),SRP!$D$26:$D$29)*(G23/100)*(E23/1000)),
IF(C23="Wine",
SUM(LOOKUP(2,1/(SRP!$B$21:$B$25&lt;=E23)/(SRP!$C$21:$C$25&gt;=E23),SRP!$D$21:$D$25)*(G23/100)*(E23/1000)),
IF(AND(C23="Ready to Drink",D23="RTD-One Pour Cocktail&gt;7%&lt;=14.5"),
SUM(LOOKUP(2,1/(SRP!$B$16:$B$20&lt;=E23)/(SRP!$C$16:$C$20&gt;=E23),SRP!$D$16:$D$20)*(G23/100)*(E23/1000)),
IF(C23="Ready to Drink",
SUM(LOOKUP(2,1/(SRP!$B$11:$B$15&lt;=E23)/(SRP!$C$11:$C$15&gt;=E23),SRP!$D$11:$D$15)*(G23/100)*(E23/1000)),
0)))))),2)</f>
        <v>31.2</v>
      </c>
      <c r="L23" s="173" t="str">
        <f t="shared" si="0"/>
        <v>Wine4000</v>
      </c>
      <c r="M23" s="154">
        <f>VLOOKUP(L23,'Slope %'!C:D,2,0)</f>
        <v>0.05</v>
      </c>
    </row>
    <row r="24" spans="1:13" x14ac:dyDescent="0.25">
      <c r="A24" s="169">
        <v>669</v>
      </c>
      <c r="B24" s="170" t="s">
        <v>61</v>
      </c>
      <c r="C24" s="170" t="s">
        <v>24</v>
      </c>
      <c r="D24" s="170" t="s">
        <v>60</v>
      </c>
      <c r="E24" s="170">
        <v>4000</v>
      </c>
      <c r="F24" s="170">
        <v>4</v>
      </c>
      <c r="G24" s="171">
        <v>11.5</v>
      </c>
      <c r="H24" s="170" t="s">
        <v>26</v>
      </c>
      <c r="I24" s="171">
        <v>41.99</v>
      </c>
      <c r="J24" s="169">
        <v>1</v>
      </c>
      <c r="K24" s="154" cm="1">
        <f t="array" ref="K24">ROUND(
IF(C24="Beer",
SUM(LOOKUP(2,1/(SRP!$B$8:$B$10&lt;=E24)/(SRP!$C$8:$C$10&gt;=E24),SRP!$D$8:$D$10)*(G24/100)*(E24/1000)),
IF(C24="Spirits",
SUM(LOOKUP(2,1/(SRP!$B$2:$B$7&lt;=E24)/(SRP!$C$2:$C$7&gt;=E24),SRP!$D$2:$D$7)*(G24/100)*(E24/1000)),
IF(AND(C24="Wine",D24="Fortified Wines"),
SUM(LOOKUP(2,1/(SRP!$B$26:$B$29&lt;=E24)/(SRP!$C$26:$C$29&gt;=E24),SRP!$D$26:$D$29)*(G24/100)*(E24/1000)),
IF(C24="Wine",
SUM(LOOKUP(2,1/(SRP!$B$21:$B$25&lt;=E24)/(SRP!$C$21:$C$25&gt;=E24),SRP!$D$21:$D$25)*(G24/100)*(E24/1000)),
IF(AND(C24="Ready to Drink",D24="RTD-One Pour Cocktail&gt;7%&lt;=14.5"),
SUM(LOOKUP(2,1/(SRP!$B$16:$B$20&lt;=E24)/(SRP!$C$16:$C$20&gt;=E24),SRP!$D$16:$D$20)*(G24/100)*(E24/1000)),
IF(C24="Ready to Drink",
SUM(LOOKUP(2,1/(SRP!$B$11:$B$15&lt;=E24)/(SRP!$C$11:$C$15&gt;=E24),SRP!$D$11:$D$15)*(G24/100)*(E24/1000)),
0)))))),2)</f>
        <v>29.9</v>
      </c>
      <c r="L24" s="173" t="str">
        <f t="shared" si="0"/>
        <v>Wine4000</v>
      </c>
      <c r="M24" s="154">
        <f>VLOOKUP(L24,'Slope %'!C:D,2,0)</f>
        <v>0.05</v>
      </c>
    </row>
    <row r="25" spans="1:13" x14ac:dyDescent="0.25">
      <c r="A25" s="169">
        <v>675</v>
      </c>
      <c r="B25" s="170" t="s">
        <v>62</v>
      </c>
      <c r="C25" s="170" t="s">
        <v>24</v>
      </c>
      <c r="D25" s="170" t="s">
        <v>58</v>
      </c>
      <c r="E25" s="170">
        <v>4000</v>
      </c>
      <c r="F25" s="170">
        <v>4</v>
      </c>
      <c r="G25" s="171">
        <v>12.5</v>
      </c>
      <c r="H25" s="170" t="s">
        <v>26</v>
      </c>
      <c r="I25" s="171">
        <v>45.99</v>
      </c>
      <c r="J25" s="169">
        <v>1</v>
      </c>
      <c r="K25" s="154" cm="1">
        <f t="array" ref="K25">ROUND(
IF(C25="Beer",
SUM(LOOKUP(2,1/(SRP!$B$8:$B$10&lt;=E25)/(SRP!$C$8:$C$10&gt;=E25),SRP!$D$8:$D$10)*(G25/100)*(E25/1000)),
IF(C25="Spirits",
SUM(LOOKUP(2,1/(SRP!$B$2:$B$7&lt;=E25)/(SRP!$C$2:$C$7&gt;=E25),SRP!$D$2:$D$7)*(G25/100)*(E25/1000)),
IF(AND(C25="Wine",D25="Fortified Wines"),
SUM(LOOKUP(2,1/(SRP!$B$26:$B$29&lt;=E25)/(SRP!$C$26:$C$29&gt;=E25),SRP!$D$26:$D$29)*(G25/100)*(E25/1000)),
IF(C25="Wine",
SUM(LOOKUP(2,1/(SRP!$B$21:$B$25&lt;=E25)/(SRP!$C$21:$C$25&gt;=E25),SRP!$D$21:$D$25)*(G25/100)*(E25/1000)),
IF(AND(C25="Ready to Drink",D25="RTD-One Pour Cocktail&gt;7%&lt;=14.5"),
SUM(LOOKUP(2,1/(SRP!$B$16:$B$20&lt;=E25)/(SRP!$C$16:$C$20&gt;=E25),SRP!$D$16:$D$20)*(G25/100)*(E25/1000)),
IF(C25="Ready to Drink",
SUM(LOOKUP(2,1/(SRP!$B$11:$B$15&lt;=E25)/(SRP!$C$11:$C$15&gt;=E25),SRP!$D$11:$D$15)*(G25/100)*(E25/1000)),
0)))))),2)</f>
        <v>32.51</v>
      </c>
      <c r="L25" s="173" t="str">
        <f t="shared" si="0"/>
        <v>Wine4000</v>
      </c>
      <c r="M25" s="154">
        <f>VLOOKUP(L25,'Slope %'!C:D,2,0)</f>
        <v>0.05</v>
      </c>
    </row>
    <row r="26" spans="1:13" x14ac:dyDescent="0.25">
      <c r="A26" s="169">
        <v>729</v>
      </c>
      <c r="B26" s="170" t="s">
        <v>63</v>
      </c>
      <c r="C26" s="170" t="s">
        <v>24</v>
      </c>
      <c r="D26" s="170" t="s">
        <v>60</v>
      </c>
      <c r="E26" s="170">
        <v>750</v>
      </c>
      <c r="F26" s="170">
        <v>12</v>
      </c>
      <c r="G26" s="171">
        <v>9.5</v>
      </c>
      <c r="H26" s="170" t="s">
        <v>64</v>
      </c>
      <c r="I26" s="171">
        <v>14.29</v>
      </c>
      <c r="J26" s="169">
        <v>1</v>
      </c>
      <c r="K26" s="154" cm="1">
        <f t="array" ref="K26">ROUND(
IF(C26="Beer",
SUM(LOOKUP(2,1/(SRP!$B$8:$B$10&lt;=E26)/(SRP!$C$8:$C$10&gt;=E26),SRP!$D$8:$D$10)*(G26/100)*(E26/1000)),
IF(C26="Spirits",
SUM(LOOKUP(2,1/(SRP!$B$2:$B$7&lt;=E26)/(SRP!$C$2:$C$7&gt;=E26),SRP!$D$2:$D$7)*(G26/100)*(E26/1000)),
IF(AND(C26="Wine",D26="Fortified Wines"),
SUM(LOOKUP(2,1/(SRP!$B$26:$B$29&lt;=E26)/(SRP!$C$26:$C$29&gt;=E26),SRP!$D$26:$D$29)*(G26/100)*(E26/1000)),
IF(C26="Wine",
SUM(LOOKUP(2,1/(SRP!$B$21:$B$25&lt;=E26)/(SRP!$C$21:$C$25&gt;=E26),SRP!$D$21:$D$25)*(G26/100)*(E26/1000)),
IF(AND(C26="Ready to Drink",D26="RTD-One Pour Cocktail&gt;7%&lt;=14.5"),
SUM(LOOKUP(2,1/(SRP!$B$16:$B$20&lt;=E26)/(SRP!$C$16:$C$20&gt;=E26),SRP!$D$16:$D$20)*(G26/100)*(E26/1000)),
IF(C26="Ready to Drink",
SUM(LOOKUP(2,1/(SRP!$B$11:$B$15&lt;=E26)/(SRP!$C$11:$C$15&gt;=E26),SRP!$D$11:$D$15)*(G26/100)*(E26/1000)),
0)))))),2)</f>
        <v>5.56</v>
      </c>
      <c r="L26" s="173" t="str">
        <f t="shared" si="0"/>
        <v>Wine750</v>
      </c>
      <c r="M26" s="154">
        <f>VLOOKUP(L26,'Slope %'!C:D,2,0)</f>
        <v>0.1</v>
      </c>
    </row>
    <row r="27" spans="1:13" x14ac:dyDescent="0.25">
      <c r="A27" s="169">
        <v>808</v>
      </c>
      <c r="B27" s="170" t="s">
        <v>65</v>
      </c>
      <c r="C27" s="170" t="s">
        <v>24</v>
      </c>
      <c r="D27" s="170" t="s">
        <v>66</v>
      </c>
      <c r="E27" s="170">
        <v>1500</v>
      </c>
      <c r="F27" s="170">
        <v>6</v>
      </c>
      <c r="G27" s="171">
        <v>12.5</v>
      </c>
      <c r="H27" s="170" t="s">
        <v>32</v>
      </c>
      <c r="I27" s="171">
        <v>14.83</v>
      </c>
      <c r="J27" s="169">
        <v>1</v>
      </c>
      <c r="K27" s="154" cm="1">
        <f t="array" ref="K27">ROUND(
IF(C27="Beer",
SUM(LOOKUP(2,1/(SRP!$B$8:$B$10&lt;=E27)/(SRP!$C$8:$C$10&gt;=E27),SRP!$D$8:$D$10)*(G27/100)*(E27/1000)),
IF(C27="Spirits",
SUM(LOOKUP(2,1/(SRP!$B$2:$B$7&lt;=E27)/(SRP!$C$2:$C$7&gt;=E27),SRP!$D$2:$D$7)*(G27/100)*(E27/1000)),
IF(AND(C27="Wine",D27="Fortified Wines"),
SUM(LOOKUP(2,1/(SRP!$B$26:$B$29&lt;=E27)/(SRP!$C$26:$C$29&gt;=E27),SRP!$D$26:$D$29)*(G27/100)*(E27/1000)),
IF(C27="Wine",
SUM(LOOKUP(2,1/(SRP!$B$21:$B$25&lt;=E27)/(SRP!$C$21:$C$25&gt;=E27),SRP!$D$21:$D$25)*(G27/100)*(E27/1000)),
IF(AND(C27="Ready to Drink",D27="RTD-One Pour Cocktail&gt;7%&lt;=14.5"),
SUM(LOOKUP(2,1/(SRP!$B$16:$B$20&lt;=E27)/(SRP!$C$16:$C$20&gt;=E27),SRP!$D$16:$D$20)*(G27/100)*(E27/1000)),
IF(C27="Ready to Drink",
SUM(LOOKUP(2,1/(SRP!$B$11:$B$15&lt;=E27)/(SRP!$C$11:$C$15&gt;=E27),SRP!$D$11:$D$15)*(G27/100)*(E27/1000)),
0)))))),2)</f>
        <v>14.64</v>
      </c>
      <c r="L27" s="173" t="str">
        <f t="shared" si="0"/>
        <v>Wine1500</v>
      </c>
      <c r="M27" s="154">
        <f>VLOOKUP(L27,'Slope %'!C:D,2,0)</f>
        <v>7.0000000000000007E-2</v>
      </c>
    </row>
    <row r="28" spans="1:13" x14ac:dyDescent="0.25">
      <c r="A28" s="169">
        <v>809</v>
      </c>
      <c r="B28" s="170" t="s">
        <v>67</v>
      </c>
      <c r="C28" s="170" t="s">
        <v>24</v>
      </c>
      <c r="D28" s="170" t="s">
        <v>68</v>
      </c>
      <c r="E28" s="170">
        <v>1500</v>
      </c>
      <c r="F28" s="170">
        <v>6</v>
      </c>
      <c r="G28" s="171">
        <v>11.5</v>
      </c>
      <c r="H28" s="170" t="s">
        <v>32</v>
      </c>
      <c r="I28" s="171">
        <v>15.08</v>
      </c>
      <c r="J28" s="169">
        <v>1</v>
      </c>
      <c r="K28" s="154" cm="1">
        <f t="array" ref="K28">ROUND(
IF(C28="Beer",
SUM(LOOKUP(2,1/(SRP!$B$8:$B$10&lt;=E28)/(SRP!$C$8:$C$10&gt;=E28),SRP!$D$8:$D$10)*(G28/100)*(E28/1000)),
IF(C28="Spirits",
SUM(LOOKUP(2,1/(SRP!$B$2:$B$7&lt;=E28)/(SRP!$C$2:$C$7&gt;=E28),SRP!$D$2:$D$7)*(G28/100)*(E28/1000)),
IF(AND(C28="Wine",D28="Fortified Wines"),
SUM(LOOKUP(2,1/(SRP!$B$26:$B$29&lt;=E28)/(SRP!$C$26:$C$29&gt;=E28),SRP!$D$26:$D$29)*(G28/100)*(E28/1000)),
IF(C28="Wine",
SUM(LOOKUP(2,1/(SRP!$B$21:$B$25&lt;=E28)/(SRP!$C$21:$C$25&gt;=E28),SRP!$D$21:$D$25)*(G28/100)*(E28/1000)),
IF(AND(C28="Ready to Drink",D28="RTD-One Pour Cocktail&gt;7%&lt;=14.5"),
SUM(LOOKUP(2,1/(SRP!$B$16:$B$20&lt;=E28)/(SRP!$C$16:$C$20&gt;=E28),SRP!$D$16:$D$20)*(G28/100)*(E28/1000)),
IF(C28="Ready to Drink",
SUM(LOOKUP(2,1/(SRP!$B$11:$B$15&lt;=E28)/(SRP!$C$11:$C$15&gt;=E28),SRP!$D$11:$D$15)*(G28/100)*(E28/1000)),
0)))))),2)</f>
        <v>13.47</v>
      </c>
      <c r="L28" s="173" t="str">
        <f t="shared" si="0"/>
        <v>Wine1500</v>
      </c>
      <c r="M28" s="154">
        <f>VLOOKUP(L28,'Slope %'!C:D,2,0)</f>
        <v>7.0000000000000007E-2</v>
      </c>
    </row>
    <row r="29" spans="1:13" x14ac:dyDescent="0.25">
      <c r="A29" s="169">
        <v>810</v>
      </c>
      <c r="B29" s="170" t="s">
        <v>69</v>
      </c>
      <c r="C29" s="170" t="s">
        <v>15</v>
      </c>
      <c r="D29" s="170" t="s">
        <v>16</v>
      </c>
      <c r="E29" s="170">
        <v>1750</v>
      </c>
      <c r="F29" s="170">
        <v>6</v>
      </c>
      <c r="G29" s="171">
        <v>40</v>
      </c>
      <c r="H29" s="170" t="s">
        <v>20</v>
      </c>
      <c r="I29" s="171">
        <v>57.47</v>
      </c>
      <c r="J29" s="169">
        <v>1</v>
      </c>
      <c r="K29" s="154" cm="1">
        <f t="array" ref="K29">ROUND(
IF(C29="Beer",
SUM(LOOKUP(2,1/(SRP!$B$8:$B$10&lt;=E29)/(SRP!$C$8:$C$10&gt;=E29),SRP!$D$8:$D$10)*(G29/100)*(E29/1000)),
IF(C29="Spirits",
SUM(LOOKUP(2,1/(SRP!$B$2:$B$7&lt;=E29)/(SRP!$C$2:$C$7&gt;=E29),SRP!$D$2:$D$7)*(G29/100)*(E29/1000)),
IF(AND(C29="Wine",D29="Fortified Wines"),
SUM(LOOKUP(2,1/(SRP!$B$26:$B$29&lt;=E29)/(SRP!$C$26:$C$29&gt;=E29),SRP!$D$26:$D$29)*(G29/100)*(E29/1000)),
IF(C29="Wine",
SUM(LOOKUP(2,1/(SRP!$B$21:$B$25&lt;=E29)/(SRP!$C$21:$C$25&gt;=E29),SRP!$D$21:$D$25)*(G29/100)*(E29/1000)),
IF(AND(C29="Ready to Drink",D29="RTD-One Pour Cocktail&gt;7%&lt;=14.5"),
SUM(LOOKUP(2,1/(SRP!$B$16:$B$20&lt;=E29)/(SRP!$C$16:$C$20&gt;=E29),SRP!$D$16:$D$20)*(G29/100)*(E29/1000)),
IF(C29="Ready to Drink",
SUM(LOOKUP(2,1/(SRP!$B$11:$B$15&lt;=E29)/(SRP!$C$11:$C$15&gt;=E29),SRP!$D$11:$D$15)*(G29/100)*(E29/1000)),
0)))))),2)</f>
        <v>54.65</v>
      </c>
      <c r="L29" s="173" t="str">
        <f t="shared" si="0"/>
        <v>Spirits1750</v>
      </c>
      <c r="M29" s="154">
        <f>VLOOKUP(L29,'Slope %'!C:D,2,0)</f>
        <v>0.03</v>
      </c>
    </row>
    <row r="30" spans="1:13" x14ac:dyDescent="0.25">
      <c r="A30" s="169">
        <v>828</v>
      </c>
      <c r="B30" s="170" t="s">
        <v>70</v>
      </c>
      <c r="C30" s="170" t="s">
        <v>24</v>
      </c>
      <c r="D30" s="170" t="s">
        <v>34</v>
      </c>
      <c r="E30" s="170">
        <v>750</v>
      </c>
      <c r="F30" s="170">
        <v>12</v>
      </c>
      <c r="G30" s="171">
        <v>12.5</v>
      </c>
      <c r="H30" s="170" t="s">
        <v>22</v>
      </c>
      <c r="I30" s="171">
        <v>17.989999999999998</v>
      </c>
      <c r="J30" s="169">
        <v>1</v>
      </c>
      <c r="K30" s="154" cm="1">
        <f t="array" ref="K30">ROUND(
IF(C30="Beer",
SUM(LOOKUP(2,1/(SRP!$B$8:$B$10&lt;=E30)/(SRP!$C$8:$C$10&gt;=E30),SRP!$D$8:$D$10)*(G30/100)*(E30/1000)),
IF(C30="Spirits",
SUM(LOOKUP(2,1/(SRP!$B$2:$B$7&lt;=E30)/(SRP!$C$2:$C$7&gt;=E30),SRP!$D$2:$D$7)*(G30/100)*(E30/1000)),
IF(AND(C30="Wine",D30="Fortified Wines"),
SUM(LOOKUP(2,1/(SRP!$B$26:$B$29&lt;=E30)/(SRP!$C$26:$C$29&gt;=E30),SRP!$D$26:$D$29)*(G30/100)*(E30/1000)),
IF(C30="Wine",
SUM(LOOKUP(2,1/(SRP!$B$21:$B$25&lt;=E30)/(SRP!$C$21:$C$25&gt;=E30),SRP!$D$21:$D$25)*(G30/100)*(E30/1000)),
IF(AND(C30="Ready to Drink",D30="RTD-One Pour Cocktail&gt;7%&lt;=14.5"),
SUM(LOOKUP(2,1/(SRP!$B$16:$B$20&lt;=E30)/(SRP!$C$16:$C$20&gt;=E30),SRP!$D$16:$D$20)*(G30/100)*(E30/1000)),
IF(C30="Ready to Drink",
SUM(LOOKUP(2,1/(SRP!$B$11:$B$15&lt;=E30)/(SRP!$C$11:$C$15&gt;=E30),SRP!$D$11:$D$15)*(G30/100)*(E30/1000)),
0)))))),2)</f>
        <v>7.32</v>
      </c>
      <c r="L30" s="173" t="str">
        <f t="shared" si="0"/>
        <v>Wine750</v>
      </c>
      <c r="M30" s="154">
        <f>VLOOKUP(L30,'Slope %'!C:D,2,0)</f>
        <v>0.1</v>
      </c>
    </row>
    <row r="31" spans="1:13" x14ac:dyDescent="0.25">
      <c r="A31" s="169">
        <v>893</v>
      </c>
      <c r="B31" s="170" t="s">
        <v>71</v>
      </c>
      <c r="C31" s="170" t="s">
        <v>15</v>
      </c>
      <c r="D31" s="170" t="s">
        <v>16</v>
      </c>
      <c r="E31" s="170">
        <v>750</v>
      </c>
      <c r="F31" s="170">
        <v>12</v>
      </c>
      <c r="G31" s="171">
        <v>40</v>
      </c>
      <c r="H31" s="170" t="s">
        <v>43</v>
      </c>
      <c r="I31" s="171">
        <v>31.99</v>
      </c>
      <c r="J31" s="169">
        <v>1</v>
      </c>
      <c r="K31" s="154" cm="1">
        <f t="array" ref="K31">ROUND(
IF(C31="Beer",
SUM(LOOKUP(2,1/(SRP!$B$8:$B$10&lt;=E31)/(SRP!$C$8:$C$10&gt;=E31),SRP!$D$8:$D$10)*(G31/100)*(E31/1000)),
IF(C31="Spirits",
SUM(LOOKUP(2,1/(SRP!$B$2:$B$7&lt;=E31)/(SRP!$C$2:$C$7&gt;=E31),SRP!$D$2:$D$7)*(G31/100)*(E31/1000)),
IF(AND(C31="Wine",D31="Fortified Wines"),
SUM(LOOKUP(2,1/(SRP!$B$26:$B$29&lt;=E31)/(SRP!$C$26:$C$29&gt;=E31),SRP!$D$26:$D$29)*(G31/100)*(E31/1000)),
IF(C31="Wine",
SUM(LOOKUP(2,1/(SRP!$B$21:$B$25&lt;=E31)/(SRP!$C$21:$C$25&gt;=E31),SRP!$D$21:$D$25)*(G31/100)*(E31/1000)),
IF(AND(C31="Ready to Drink",D31="RTD-One Pour Cocktail&gt;7%&lt;=14.5"),
SUM(LOOKUP(2,1/(SRP!$B$16:$B$20&lt;=E31)/(SRP!$C$16:$C$20&gt;=E31),SRP!$D$16:$D$20)*(G31/100)*(E31/1000)),
IF(C31="Ready to Drink",
SUM(LOOKUP(2,1/(SRP!$B$11:$B$15&lt;=E31)/(SRP!$C$11:$C$15&gt;=E31),SRP!$D$11:$D$15)*(G31/100)*(E31/1000)),
0)))))),2)</f>
        <v>23.42</v>
      </c>
      <c r="L31" s="173" t="str">
        <f t="shared" si="0"/>
        <v>Spirits750</v>
      </c>
      <c r="M31" s="154">
        <f>VLOOKUP(L31,'Slope %'!C:D,2,0)</f>
        <v>7.0000000000000007E-2</v>
      </c>
    </row>
    <row r="32" spans="1:13" x14ac:dyDescent="0.25">
      <c r="A32" s="169">
        <v>921</v>
      </c>
      <c r="B32" s="170" t="s">
        <v>72</v>
      </c>
      <c r="C32" s="170" t="s">
        <v>24</v>
      </c>
      <c r="D32" s="170" t="s">
        <v>34</v>
      </c>
      <c r="E32" s="170">
        <v>750</v>
      </c>
      <c r="F32" s="170">
        <v>12</v>
      </c>
      <c r="G32" s="171">
        <v>12.5</v>
      </c>
      <c r="H32" s="170" t="s">
        <v>73</v>
      </c>
      <c r="I32" s="171">
        <v>17.989999999999998</v>
      </c>
      <c r="J32" s="169">
        <v>1</v>
      </c>
      <c r="K32" s="154" cm="1">
        <f t="array" ref="K32">ROUND(
IF(C32="Beer",
SUM(LOOKUP(2,1/(SRP!$B$8:$B$10&lt;=E32)/(SRP!$C$8:$C$10&gt;=E32),SRP!$D$8:$D$10)*(G32/100)*(E32/1000)),
IF(C32="Spirits",
SUM(LOOKUP(2,1/(SRP!$B$2:$B$7&lt;=E32)/(SRP!$C$2:$C$7&gt;=E32),SRP!$D$2:$D$7)*(G32/100)*(E32/1000)),
IF(AND(C32="Wine",D32="Fortified Wines"),
SUM(LOOKUP(2,1/(SRP!$B$26:$B$29&lt;=E32)/(SRP!$C$26:$C$29&gt;=E32),SRP!$D$26:$D$29)*(G32/100)*(E32/1000)),
IF(C32="Wine",
SUM(LOOKUP(2,1/(SRP!$B$21:$B$25&lt;=E32)/(SRP!$C$21:$C$25&gt;=E32),SRP!$D$21:$D$25)*(G32/100)*(E32/1000)),
IF(AND(C32="Ready to Drink",D32="RTD-One Pour Cocktail&gt;7%&lt;=14.5"),
SUM(LOOKUP(2,1/(SRP!$B$16:$B$20&lt;=E32)/(SRP!$C$16:$C$20&gt;=E32),SRP!$D$16:$D$20)*(G32/100)*(E32/1000)),
IF(C32="Ready to Drink",
SUM(LOOKUP(2,1/(SRP!$B$11:$B$15&lt;=E32)/(SRP!$C$11:$C$15&gt;=E32),SRP!$D$11:$D$15)*(G32/100)*(E32/1000)),
0)))))),2)</f>
        <v>7.32</v>
      </c>
      <c r="L32" s="173" t="str">
        <f t="shared" si="0"/>
        <v>Wine750</v>
      </c>
      <c r="M32" s="154">
        <f>VLOOKUP(L32,'Slope %'!C:D,2,0)</f>
        <v>0.1</v>
      </c>
    </row>
    <row r="33" spans="1:13" x14ac:dyDescent="0.25">
      <c r="A33" s="169">
        <v>935</v>
      </c>
      <c r="B33" s="170" t="s">
        <v>74</v>
      </c>
      <c r="C33" s="170" t="s">
        <v>15</v>
      </c>
      <c r="D33" s="170" t="s">
        <v>28</v>
      </c>
      <c r="E33" s="170">
        <v>750</v>
      </c>
      <c r="F33" s="170">
        <v>12</v>
      </c>
      <c r="G33" s="171">
        <v>40</v>
      </c>
      <c r="H33" s="170" t="s">
        <v>20</v>
      </c>
      <c r="I33" s="171">
        <v>27.49</v>
      </c>
      <c r="J33" s="169">
        <v>1</v>
      </c>
      <c r="K33" s="154" cm="1">
        <f t="array" ref="K33">ROUND(
IF(C33="Beer",
SUM(LOOKUP(2,1/(SRP!$B$8:$B$10&lt;=E33)/(SRP!$C$8:$C$10&gt;=E33),SRP!$D$8:$D$10)*(G33/100)*(E33/1000)),
IF(C33="Spirits",
SUM(LOOKUP(2,1/(SRP!$B$2:$B$7&lt;=E33)/(SRP!$C$2:$C$7&gt;=E33),SRP!$D$2:$D$7)*(G33/100)*(E33/1000)),
IF(AND(C33="Wine",D33="Fortified Wines"),
SUM(LOOKUP(2,1/(SRP!$B$26:$B$29&lt;=E33)/(SRP!$C$26:$C$29&gt;=E33),SRP!$D$26:$D$29)*(G33/100)*(E33/1000)),
IF(C33="Wine",
SUM(LOOKUP(2,1/(SRP!$B$21:$B$25&lt;=E33)/(SRP!$C$21:$C$25&gt;=E33),SRP!$D$21:$D$25)*(G33/100)*(E33/1000)),
IF(AND(C33="Ready to Drink",D33="RTD-One Pour Cocktail&gt;7%&lt;=14.5"),
SUM(LOOKUP(2,1/(SRP!$B$16:$B$20&lt;=E33)/(SRP!$C$16:$C$20&gt;=E33),SRP!$D$16:$D$20)*(G33/100)*(E33/1000)),
IF(C33="Ready to Drink",
SUM(LOOKUP(2,1/(SRP!$B$11:$B$15&lt;=E33)/(SRP!$C$11:$C$15&gt;=E33),SRP!$D$11:$D$15)*(G33/100)*(E33/1000)),
0)))))),2)</f>
        <v>23.42</v>
      </c>
      <c r="L33" s="173" t="str">
        <f t="shared" si="0"/>
        <v>Spirits750</v>
      </c>
      <c r="M33" s="154">
        <f>VLOOKUP(L33,'Slope %'!C:D,2,0)</f>
        <v>7.0000000000000007E-2</v>
      </c>
    </row>
    <row r="34" spans="1:13" x14ac:dyDescent="0.25">
      <c r="A34" s="169">
        <v>943</v>
      </c>
      <c r="B34" s="170" t="s">
        <v>75</v>
      </c>
      <c r="C34" s="170" t="s">
        <v>24</v>
      </c>
      <c r="D34" s="170" t="s">
        <v>34</v>
      </c>
      <c r="E34" s="170">
        <v>750</v>
      </c>
      <c r="F34" s="170">
        <v>12</v>
      </c>
      <c r="G34" s="171">
        <v>13.5</v>
      </c>
      <c r="H34" s="170" t="s">
        <v>35</v>
      </c>
      <c r="I34" s="171">
        <v>19.989999999999998</v>
      </c>
      <c r="J34" s="169">
        <v>1</v>
      </c>
      <c r="K34" s="154" cm="1">
        <f t="array" ref="K34">ROUND(
IF(C34="Beer",
SUM(LOOKUP(2,1/(SRP!$B$8:$B$10&lt;=E34)/(SRP!$C$8:$C$10&gt;=E34),SRP!$D$8:$D$10)*(G34/100)*(E34/1000)),
IF(C34="Spirits",
SUM(LOOKUP(2,1/(SRP!$B$2:$B$7&lt;=E34)/(SRP!$C$2:$C$7&gt;=E34),SRP!$D$2:$D$7)*(G34/100)*(E34/1000)),
IF(AND(C34="Wine",D34="Fortified Wines"),
SUM(LOOKUP(2,1/(SRP!$B$26:$B$29&lt;=E34)/(SRP!$C$26:$C$29&gt;=E34),SRP!$D$26:$D$29)*(G34/100)*(E34/1000)),
IF(C34="Wine",
SUM(LOOKUP(2,1/(SRP!$B$21:$B$25&lt;=E34)/(SRP!$C$21:$C$25&gt;=E34),SRP!$D$21:$D$25)*(G34/100)*(E34/1000)),
IF(AND(C34="Ready to Drink",D34="RTD-One Pour Cocktail&gt;7%&lt;=14.5"),
SUM(LOOKUP(2,1/(SRP!$B$16:$B$20&lt;=E34)/(SRP!$C$16:$C$20&gt;=E34),SRP!$D$16:$D$20)*(G34/100)*(E34/1000)),
IF(C34="Ready to Drink",
SUM(LOOKUP(2,1/(SRP!$B$11:$B$15&lt;=E34)/(SRP!$C$11:$C$15&gt;=E34),SRP!$D$11:$D$15)*(G34/100)*(E34/1000)),
0)))))),2)</f>
        <v>7.9</v>
      </c>
      <c r="L34" s="173" t="str">
        <f t="shared" si="0"/>
        <v>Wine750</v>
      </c>
      <c r="M34" s="154">
        <f>VLOOKUP(L34,'Slope %'!C:D,2,0)</f>
        <v>0.1</v>
      </c>
    </row>
    <row r="35" spans="1:13" x14ac:dyDescent="0.25">
      <c r="A35" s="169">
        <v>981</v>
      </c>
      <c r="B35" s="170" t="s">
        <v>76</v>
      </c>
      <c r="C35" s="170" t="s">
        <v>24</v>
      </c>
      <c r="D35" s="170" t="s">
        <v>68</v>
      </c>
      <c r="E35" s="170">
        <v>750</v>
      </c>
      <c r="F35" s="170">
        <v>12</v>
      </c>
      <c r="G35" s="171">
        <v>14</v>
      </c>
      <c r="H35" s="170" t="s">
        <v>64</v>
      </c>
      <c r="I35" s="171">
        <v>19.989999999999998</v>
      </c>
      <c r="J35" s="169">
        <v>1</v>
      </c>
      <c r="K35" s="154" cm="1">
        <f t="array" ref="K35">ROUND(
IF(C35="Beer",
SUM(LOOKUP(2,1/(SRP!$B$8:$B$10&lt;=E35)/(SRP!$C$8:$C$10&gt;=E35),SRP!$D$8:$D$10)*(G35/100)*(E35/1000)),
IF(C35="Spirits",
SUM(LOOKUP(2,1/(SRP!$B$2:$B$7&lt;=E35)/(SRP!$C$2:$C$7&gt;=E35),SRP!$D$2:$D$7)*(G35/100)*(E35/1000)),
IF(AND(C35="Wine",D35="Fortified Wines"),
SUM(LOOKUP(2,1/(SRP!$B$26:$B$29&lt;=E35)/(SRP!$C$26:$C$29&gt;=E35),SRP!$D$26:$D$29)*(G35/100)*(E35/1000)),
IF(C35="Wine",
SUM(LOOKUP(2,1/(SRP!$B$21:$B$25&lt;=E35)/(SRP!$C$21:$C$25&gt;=E35),SRP!$D$21:$D$25)*(G35/100)*(E35/1000)),
IF(AND(C35="Ready to Drink",D35="RTD-One Pour Cocktail&gt;7%&lt;=14.5"),
SUM(LOOKUP(2,1/(SRP!$B$16:$B$20&lt;=E35)/(SRP!$C$16:$C$20&gt;=E35),SRP!$D$16:$D$20)*(G35/100)*(E35/1000)),
IF(C35="Ready to Drink",
SUM(LOOKUP(2,1/(SRP!$B$11:$B$15&lt;=E35)/(SRP!$C$11:$C$15&gt;=E35),SRP!$D$11:$D$15)*(G35/100)*(E35/1000)),
0)))))),2)</f>
        <v>8.1999999999999993</v>
      </c>
      <c r="L35" s="173" t="str">
        <f t="shared" si="0"/>
        <v>Wine750</v>
      </c>
      <c r="M35" s="154">
        <f>VLOOKUP(L35,'Slope %'!C:D,2,0)</f>
        <v>0.1</v>
      </c>
    </row>
    <row r="36" spans="1:13" x14ac:dyDescent="0.25">
      <c r="A36" s="169">
        <v>984</v>
      </c>
      <c r="B36" s="170" t="s">
        <v>77</v>
      </c>
      <c r="C36" s="170" t="s">
        <v>15</v>
      </c>
      <c r="D36" s="170" t="s">
        <v>78</v>
      </c>
      <c r="E36" s="170">
        <v>750</v>
      </c>
      <c r="F36" s="170">
        <v>12</v>
      </c>
      <c r="G36" s="171">
        <v>40</v>
      </c>
      <c r="H36" s="170" t="s">
        <v>17</v>
      </c>
      <c r="I36" s="171">
        <v>26.29</v>
      </c>
      <c r="J36" s="169">
        <v>1</v>
      </c>
      <c r="K36" s="154" cm="1">
        <f t="array" ref="K36">ROUND(
IF(C36="Beer",
SUM(LOOKUP(2,1/(SRP!$B$8:$B$10&lt;=E36)/(SRP!$C$8:$C$10&gt;=E36),SRP!$D$8:$D$10)*(G36/100)*(E36/1000)),
IF(C36="Spirits",
SUM(LOOKUP(2,1/(SRP!$B$2:$B$7&lt;=E36)/(SRP!$C$2:$C$7&gt;=E36),SRP!$D$2:$D$7)*(G36/100)*(E36/1000)),
IF(AND(C36="Wine",D36="Fortified Wines"),
SUM(LOOKUP(2,1/(SRP!$B$26:$B$29&lt;=E36)/(SRP!$C$26:$C$29&gt;=E36),SRP!$D$26:$D$29)*(G36/100)*(E36/1000)),
IF(C36="Wine",
SUM(LOOKUP(2,1/(SRP!$B$21:$B$25&lt;=E36)/(SRP!$C$21:$C$25&gt;=E36),SRP!$D$21:$D$25)*(G36/100)*(E36/1000)),
IF(AND(C36="Ready to Drink",D36="RTD-One Pour Cocktail&gt;7%&lt;=14.5"),
SUM(LOOKUP(2,1/(SRP!$B$16:$B$20&lt;=E36)/(SRP!$C$16:$C$20&gt;=E36),SRP!$D$16:$D$20)*(G36/100)*(E36/1000)),
IF(C36="Ready to Drink",
SUM(LOOKUP(2,1/(SRP!$B$11:$B$15&lt;=E36)/(SRP!$C$11:$C$15&gt;=E36),SRP!$D$11:$D$15)*(G36/100)*(E36/1000)),
0)))))),2)</f>
        <v>23.42</v>
      </c>
      <c r="L36" s="173" t="str">
        <f t="shared" si="0"/>
        <v>Spirits750</v>
      </c>
      <c r="M36" s="154">
        <f>VLOOKUP(L36,'Slope %'!C:D,2,0)</f>
        <v>7.0000000000000007E-2</v>
      </c>
    </row>
    <row r="37" spans="1:13" x14ac:dyDescent="0.25">
      <c r="A37" s="169">
        <v>992</v>
      </c>
      <c r="B37" s="170" t="s">
        <v>79</v>
      </c>
      <c r="C37" s="170" t="s">
        <v>15</v>
      </c>
      <c r="D37" s="170" t="s">
        <v>16</v>
      </c>
      <c r="E37" s="170">
        <v>1140</v>
      </c>
      <c r="F37" s="170">
        <v>12</v>
      </c>
      <c r="G37" s="171">
        <v>40</v>
      </c>
      <c r="H37" s="170" t="s">
        <v>43</v>
      </c>
      <c r="I37" s="171">
        <v>40.99</v>
      </c>
      <c r="J37" s="169">
        <v>1</v>
      </c>
      <c r="K37" s="154" cm="1">
        <f t="array" ref="K37">ROUND(
IF(C37="Beer",
SUM(LOOKUP(2,1/(SRP!$B$8:$B$10&lt;=E37)/(SRP!$C$8:$C$10&gt;=E37),SRP!$D$8:$D$10)*(G37/100)*(E37/1000)),
IF(C37="Spirits",
SUM(LOOKUP(2,1/(SRP!$B$2:$B$7&lt;=E37)/(SRP!$C$2:$C$7&gt;=E37),SRP!$D$2:$D$7)*(G37/100)*(E37/1000)),
IF(AND(C37="Wine",D37="Fortified Wines"),
SUM(LOOKUP(2,1/(SRP!$B$26:$B$29&lt;=E37)/(SRP!$C$26:$C$29&gt;=E37),SRP!$D$26:$D$29)*(G37/100)*(E37/1000)),
IF(C37="Wine",
SUM(LOOKUP(2,1/(SRP!$B$21:$B$25&lt;=E37)/(SRP!$C$21:$C$25&gt;=E37),SRP!$D$21:$D$25)*(G37/100)*(E37/1000)),
IF(AND(C37="Ready to Drink",D37="RTD-One Pour Cocktail&gt;7%&lt;=14.5"),
SUM(LOOKUP(2,1/(SRP!$B$16:$B$20&lt;=E37)/(SRP!$C$16:$C$20&gt;=E37),SRP!$D$16:$D$20)*(G37/100)*(E37/1000)),
IF(C37="Ready to Drink",
SUM(LOOKUP(2,1/(SRP!$B$11:$B$15&lt;=E37)/(SRP!$C$11:$C$15&gt;=E37),SRP!$D$11:$D$15)*(G37/100)*(E37/1000)),
0)))))),2)</f>
        <v>35.6</v>
      </c>
      <c r="L37" s="173" t="str">
        <f t="shared" si="0"/>
        <v>Spirits1140</v>
      </c>
      <c r="M37" s="154">
        <f>VLOOKUP(L37,'Slope %'!C:D,2,0)</f>
        <v>0.05</v>
      </c>
    </row>
    <row r="38" spans="1:13" x14ac:dyDescent="0.25">
      <c r="A38" s="169">
        <v>1040</v>
      </c>
      <c r="B38" s="170" t="s">
        <v>80</v>
      </c>
      <c r="C38" s="170" t="s">
        <v>15</v>
      </c>
      <c r="D38" s="170" t="s">
        <v>51</v>
      </c>
      <c r="E38" s="170">
        <v>750</v>
      </c>
      <c r="F38" s="170">
        <v>12</v>
      </c>
      <c r="G38" s="171">
        <v>40</v>
      </c>
      <c r="H38" s="170" t="s">
        <v>20</v>
      </c>
      <c r="I38" s="171">
        <v>28.99</v>
      </c>
      <c r="J38" s="169">
        <v>1</v>
      </c>
      <c r="K38" s="154" cm="1">
        <f t="array" ref="K38">ROUND(
IF(C38="Beer",
SUM(LOOKUP(2,1/(SRP!$B$8:$B$10&lt;=E38)/(SRP!$C$8:$C$10&gt;=E38),SRP!$D$8:$D$10)*(G38/100)*(E38/1000)),
IF(C38="Spirits",
SUM(LOOKUP(2,1/(SRP!$B$2:$B$7&lt;=E38)/(SRP!$C$2:$C$7&gt;=E38),SRP!$D$2:$D$7)*(G38/100)*(E38/1000)),
IF(AND(C38="Wine",D38="Fortified Wines"),
SUM(LOOKUP(2,1/(SRP!$B$26:$B$29&lt;=E38)/(SRP!$C$26:$C$29&gt;=E38),SRP!$D$26:$D$29)*(G38/100)*(E38/1000)),
IF(C38="Wine",
SUM(LOOKUP(2,1/(SRP!$B$21:$B$25&lt;=E38)/(SRP!$C$21:$C$25&gt;=E38),SRP!$D$21:$D$25)*(G38/100)*(E38/1000)),
IF(AND(C38="Ready to Drink",D38="RTD-One Pour Cocktail&gt;7%&lt;=14.5"),
SUM(LOOKUP(2,1/(SRP!$B$16:$B$20&lt;=E38)/(SRP!$C$16:$C$20&gt;=E38),SRP!$D$16:$D$20)*(G38/100)*(E38/1000)),
IF(C38="Ready to Drink",
SUM(LOOKUP(2,1/(SRP!$B$11:$B$15&lt;=E38)/(SRP!$C$11:$C$15&gt;=E38),SRP!$D$11:$D$15)*(G38/100)*(E38/1000)),
0)))))),2)</f>
        <v>23.42</v>
      </c>
      <c r="L38" s="173" t="str">
        <f t="shared" si="0"/>
        <v>Spirits750</v>
      </c>
      <c r="M38" s="154">
        <f>VLOOKUP(L38,'Slope %'!C:D,2,0)</f>
        <v>7.0000000000000007E-2</v>
      </c>
    </row>
    <row r="39" spans="1:13" x14ac:dyDescent="0.25">
      <c r="A39" s="169">
        <v>1099</v>
      </c>
      <c r="B39" s="170" t="s">
        <v>81</v>
      </c>
      <c r="C39" s="170" t="s">
        <v>15</v>
      </c>
      <c r="D39" s="170" t="s">
        <v>82</v>
      </c>
      <c r="E39" s="170">
        <v>750</v>
      </c>
      <c r="F39" s="170">
        <v>12</v>
      </c>
      <c r="G39" s="171">
        <v>40</v>
      </c>
      <c r="H39" s="170" t="s">
        <v>20</v>
      </c>
      <c r="I39" s="171">
        <v>33.99</v>
      </c>
      <c r="J39" s="169">
        <v>1</v>
      </c>
      <c r="K39" s="154" cm="1">
        <f t="array" ref="K39">ROUND(
IF(C39="Beer",
SUM(LOOKUP(2,1/(SRP!$B$8:$B$10&lt;=E39)/(SRP!$C$8:$C$10&gt;=E39),SRP!$D$8:$D$10)*(G39/100)*(E39/1000)),
IF(C39="Spirits",
SUM(LOOKUP(2,1/(SRP!$B$2:$B$7&lt;=E39)/(SRP!$C$2:$C$7&gt;=E39),SRP!$D$2:$D$7)*(G39/100)*(E39/1000)),
IF(AND(C39="Wine",D39="Fortified Wines"),
SUM(LOOKUP(2,1/(SRP!$B$26:$B$29&lt;=E39)/(SRP!$C$26:$C$29&gt;=E39),SRP!$D$26:$D$29)*(G39/100)*(E39/1000)),
IF(C39="Wine",
SUM(LOOKUP(2,1/(SRP!$B$21:$B$25&lt;=E39)/(SRP!$C$21:$C$25&gt;=E39),SRP!$D$21:$D$25)*(G39/100)*(E39/1000)),
IF(AND(C39="Ready to Drink",D39="RTD-One Pour Cocktail&gt;7%&lt;=14.5"),
SUM(LOOKUP(2,1/(SRP!$B$16:$B$20&lt;=E39)/(SRP!$C$16:$C$20&gt;=E39),SRP!$D$16:$D$20)*(G39/100)*(E39/1000)),
IF(C39="Ready to Drink",
SUM(LOOKUP(2,1/(SRP!$B$11:$B$15&lt;=E39)/(SRP!$C$11:$C$15&gt;=E39),SRP!$D$11:$D$15)*(G39/100)*(E39/1000)),
0)))))),2)</f>
        <v>23.42</v>
      </c>
      <c r="L39" s="173" t="str">
        <f t="shared" si="0"/>
        <v>Spirits750</v>
      </c>
      <c r="M39" s="154">
        <f>VLOOKUP(L39,'Slope %'!C:D,2,0)</f>
        <v>7.0000000000000007E-2</v>
      </c>
    </row>
    <row r="40" spans="1:13" x14ac:dyDescent="0.25">
      <c r="A40" s="169">
        <v>1123</v>
      </c>
      <c r="B40" s="170" t="s">
        <v>83</v>
      </c>
      <c r="C40" s="170" t="s">
        <v>24</v>
      </c>
      <c r="D40" s="170" t="s">
        <v>25</v>
      </c>
      <c r="E40" s="170">
        <v>1500</v>
      </c>
      <c r="F40" s="170">
        <v>6</v>
      </c>
      <c r="G40" s="171">
        <v>7</v>
      </c>
      <c r="H40" s="170" t="s">
        <v>26</v>
      </c>
      <c r="I40" s="171">
        <v>19.989999999999998</v>
      </c>
      <c r="J40" s="169">
        <v>1</v>
      </c>
      <c r="K40" s="154" cm="1">
        <f t="array" ref="K40">ROUND(
IF(C40="Beer",
SUM(LOOKUP(2,1/(SRP!$B$8:$B$10&lt;=E40)/(SRP!$C$8:$C$10&gt;=E40),SRP!$D$8:$D$10)*(G40/100)*(E40/1000)),
IF(C40="Spirits",
SUM(LOOKUP(2,1/(SRP!$B$2:$B$7&lt;=E40)/(SRP!$C$2:$C$7&gt;=E40),SRP!$D$2:$D$7)*(G40/100)*(E40/1000)),
IF(AND(C40="Wine",D40="Fortified Wines"),
SUM(LOOKUP(2,1/(SRP!$B$26:$B$29&lt;=E40)/(SRP!$C$26:$C$29&gt;=E40),SRP!$D$26:$D$29)*(G40/100)*(E40/1000)),
IF(C40="Wine",
SUM(LOOKUP(2,1/(SRP!$B$21:$B$25&lt;=E40)/(SRP!$C$21:$C$25&gt;=E40),SRP!$D$21:$D$25)*(G40/100)*(E40/1000)),
IF(AND(C40="Ready to Drink",D40="RTD-One Pour Cocktail&gt;7%&lt;=14.5"),
SUM(LOOKUP(2,1/(SRP!$B$16:$B$20&lt;=E40)/(SRP!$C$16:$C$20&gt;=E40),SRP!$D$16:$D$20)*(G40/100)*(E40/1000)),
IF(C40="Ready to Drink",
SUM(LOOKUP(2,1/(SRP!$B$11:$B$15&lt;=E40)/(SRP!$C$11:$C$15&gt;=E40),SRP!$D$11:$D$15)*(G40/100)*(E40/1000)),
0)))))),2)</f>
        <v>8.1999999999999993</v>
      </c>
      <c r="L40" s="173" t="str">
        <f t="shared" si="0"/>
        <v>Wine1500</v>
      </c>
      <c r="M40" s="154">
        <f>VLOOKUP(L40,'Slope %'!C:D,2,0)</f>
        <v>7.0000000000000007E-2</v>
      </c>
    </row>
    <row r="41" spans="1:13" x14ac:dyDescent="0.25">
      <c r="A41" s="169">
        <v>1145</v>
      </c>
      <c r="B41" s="170" t="s">
        <v>84</v>
      </c>
      <c r="C41" s="170" t="s">
        <v>24</v>
      </c>
      <c r="D41" s="170" t="s">
        <v>85</v>
      </c>
      <c r="E41" s="170">
        <v>750</v>
      </c>
      <c r="F41" s="170">
        <v>12</v>
      </c>
      <c r="G41" s="171">
        <v>13.5</v>
      </c>
      <c r="H41" s="170" t="s">
        <v>86</v>
      </c>
      <c r="I41" s="171">
        <v>17.989999999999998</v>
      </c>
      <c r="J41" s="169">
        <v>1</v>
      </c>
      <c r="K41" s="154" cm="1">
        <f t="array" ref="K41">ROUND(
IF(C41="Beer",
SUM(LOOKUP(2,1/(SRP!$B$8:$B$10&lt;=E41)/(SRP!$C$8:$C$10&gt;=E41),SRP!$D$8:$D$10)*(G41/100)*(E41/1000)),
IF(C41="Spirits",
SUM(LOOKUP(2,1/(SRP!$B$2:$B$7&lt;=E41)/(SRP!$C$2:$C$7&gt;=E41),SRP!$D$2:$D$7)*(G41/100)*(E41/1000)),
IF(AND(C41="Wine",D41="Fortified Wines"),
SUM(LOOKUP(2,1/(SRP!$B$26:$B$29&lt;=E41)/(SRP!$C$26:$C$29&gt;=E41),SRP!$D$26:$D$29)*(G41/100)*(E41/1000)),
IF(C41="Wine",
SUM(LOOKUP(2,1/(SRP!$B$21:$B$25&lt;=E41)/(SRP!$C$21:$C$25&gt;=E41),SRP!$D$21:$D$25)*(G41/100)*(E41/1000)),
IF(AND(C41="Ready to Drink",D41="RTD-One Pour Cocktail&gt;7%&lt;=14.5"),
SUM(LOOKUP(2,1/(SRP!$B$16:$B$20&lt;=E41)/(SRP!$C$16:$C$20&gt;=E41),SRP!$D$16:$D$20)*(G41/100)*(E41/1000)),
IF(C41="Ready to Drink",
SUM(LOOKUP(2,1/(SRP!$B$11:$B$15&lt;=E41)/(SRP!$C$11:$C$15&gt;=E41),SRP!$D$11:$D$15)*(G41/100)*(E41/1000)),
0)))))),2)</f>
        <v>7.9</v>
      </c>
      <c r="L41" s="173" t="str">
        <f t="shared" si="0"/>
        <v>Wine750</v>
      </c>
      <c r="M41" s="154">
        <f>VLOOKUP(L41,'Slope %'!C:D,2,0)</f>
        <v>0.1</v>
      </c>
    </row>
    <row r="42" spans="1:13" x14ac:dyDescent="0.25">
      <c r="A42" s="169">
        <v>1147</v>
      </c>
      <c r="B42" s="170" t="s">
        <v>87</v>
      </c>
      <c r="C42" s="170" t="s">
        <v>24</v>
      </c>
      <c r="D42" s="170" t="s">
        <v>58</v>
      </c>
      <c r="E42" s="170">
        <v>750</v>
      </c>
      <c r="F42" s="170">
        <v>12</v>
      </c>
      <c r="G42" s="171">
        <v>11.5</v>
      </c>
      <c r="H42" s="170" t="s">
        <v>86</v>
      </c>
      <c r="I42" s="171">
        <v>17.989999999999998</v>
      </c>
      <c r="J42" s="169">
        <v>1</v>
      </c>
      <c r="K42" s="154" cm="1">
        <f t="array" ref="K42">ROUND(
IF(C42="Beer",
SUM(LOOKUP(2,1/(SRP!$B$8:$B$10&lt;=E42)/(SRP!$C$8:$C$10&gt;=E42),SRP!$D$8:$D$10)*(G42/100)*(E42/1000)),
IF(C42="Spirits",
SUM(LOOKUP(2,1/(SRP!$B$2:$B$7&lt;=E42)/(SRP!$C$2:$C$7&gt;=E42),SRP!$D$2:$D$7)*(G42/100)*(E42/1000)),
IF(AND(C42="Wine",D42="Fortified Wines"),
SUM(LOOKUP(2,1/(SRP!$B$26:$B$29&lt;=E42)/(SRP!$C$26:$C$29&gt;=E42),SRP!$D$26:$D$29)*(G42/100)*(E42/1000)),
IF(C42="Wine",
SUM(LOOKUP(2,1/(SRP!$B$21:$B$25&lt;=E42)/(SRP!$C$21:$C$25&gt;=E42),SRP!$D$21:$D$25)*(G42/100)*(E42/1000)),
IF(AND(C42="Ready to Drink",D42="RTD-One Pour Cocktail&gt;7%&lt;=14.5"),
SUM(LOOKUP(2,1/(SRP!$B$16:$B$20&lt;=E42)/(SRP!$C$16:$C$20&gt;=E42),SRP!$D$16:$D$20)*(G42/100)*(E42/1000)),
IF(C42="Ready to Drink",
SUM(LOOKUP(2,1/(SRP!$B$11:$B$15&lt;=E42)/(SRP!$C$11:$C$15&gt;=E42),SRP!$D$11:$D$15)*(G42/100)*(E42/1000)),
0)))))),2)</f>
        <v>6.73</v>
      </c>
      <c r="L42" s="173" t="str">
        <f t="shared" si="0"/>
        <v>Wine750</v>
      </c>
      <c r="M42" s="154">
        <f>VLOOKUP(L42,'Slope %'!C:D,2,0)</f>
        <v>0.1</v>
      </c>
    </row>
    <row r="43" spans="1:13" x14ac:dyDescent="0.25">
      <c r="A43" s="169">
        <v>1168</v>
      </c>
      <c r="B43" s="170" t="s">
        <v>88</v>
      </c>
      <c r="C43" s="170" t="s">
        <v>24</v>
      </c>
      <c r="D43" s="170" t="s">
        <v>66</v>
      </c>
      <c r="E43" s="170">
        <v>750</v>
      </c>
      <c r="F43" s="170">
        <v>12</v>
      </c>
      <c r="G43" s="171">
        <v>13</v>
      </c>
      <c r="H43" s="170" t="s">
        <v>47</v>
      </c>
      <c r="I43" s="171">
        <v>50.99</v>
      </c>
      <c r="J43" s="169">
        <v>1</v>
      </c>
      <c r="K43" s="154" cm="1">
        <f t="array" ref="K43">ROUND(
IF(C43="Beer",
SUM(LOOKUP(2,1/(SRP!$B$8:$B$10&lt;=E43)/(SRP!$C$8:$C$10&gt;=E43),SRP!$D$8:$D$10)*(G43/100)*(E43/1000)),
IF(C43="Spirits",
SUM(LOOKUP(2,1/(SRP!$B$2:$B$7&lt;=E43)/(SRP!$C$2:$C$7&gt;=E43),SRP!$D$2:$D$7)*(G43/100)*(E43/1000)),
IF(AND(C43="Wine",D43="Fortified Wines"),
SUM(LOOKUP(2,1/(SRP!$B$26:$B$29&lt;=E43)/(SRP!$C$26:$C$29&gt;=E43),SRP!$D$26:$D$29)*(G43/100)*(E43/1000)),
IF(C43="Wine",
SUM(LOOKUP(2,1/(SRP!$B$21:$B$25&lt;=E43)/(SRP!$C$21:$C$25&gt;=E43),SRP!$D$21:$D$25)*(G43/100)*(E43/1000)),
IF(AND(C43="Ready to Drink",D43="RTD-One Pour Cocktail&gt;7%&lt;=14.5"),
SUM(LOOKUP(2,1/(SRP!$B$16:$B$20&lt;=E43)/(SRP!$C$16:$C$20&gt;=E43),SRP!$D$16:$D$20)*(G43/100)*(E43/1000)),
IF(C43="Ready to Drink",
SUM(LOOKUP(2,1/(SRP!$B$11:$B$15&lt;=E43)/(SRP!$C$11:$C$15&gt;=E43),SRP!$D$11:$D$15)*(G43/100)*(E43/1000)),
0)))))),2)</f>
        <v>7.61</v>
      </c>
      <c r="L43" s="173" t="str">
        <f t="shared" si="0"/>
        <v>Wine750</v>
      </c>
      <c r="M43" s="154">
        <f>VLOOKUP(L43,'Slope %'!C:D,2,0)</f>
        <v>0.1</v>
      </c>
    </row>
    <row r="44" spans="1:13" x14ac:dyDescent="0.25">
      <c r="A44" s="169">
        <v>1184</v>
      </c>
      <c r="B44" s="170" t="s">
        <v>89</v>
      </c>
      <c r="C44" s="170" t="s">
        <v>15</v>
      </c>
      <c r="D44" s="170" t="s">
        <v>90</v>
      </c>
      <c r="E44" s="170">
        <v>750</v>
      </c>
      <c r="F44" s="170">
        <v>3</v>
      </c>
      <c r="G44" s="171">
        <v>40</v>
      </c>
      <c r="H44" s="170" t="s">
        <v>91</v>
      </c>
      <c r="I44" s="171">
        <v>459.99</v>
      </c>
      <c r="J44" s="169">
        <v>1</v>
      </c>
      <c r="K44" s="154" cm="1">
        <f t="array" ref="K44">ROUND(
IF(C44="Beer",
SUM(LOOKUP(2,1/(SRP!$B$8:$B$10&lt;=E44)/(SRP!$C$8:$C$10&gt;=E44),SRP!$D$8:$D$10)*(G44/100)*(E44/1000)),
IF(C44="Spirits",
SUM(LOOKUP(2,1/(SRP!$B$2:$B$7&lt;=E44)/(SRP!$C$2:$C$7&gt;=E44),SRP!$D$2:$D$7)*(G44/100)*(E44/1000)),
IF(AND(C44="Wine",D44="Fortified Wines"),
SUM(LOOKUP(2,1/(SRP!$B$26:$B$29&lt;=E44)/(SRP!$C$26:$C$29&gt;=E44),SRP!$D$26:$D$29)*(G44/100)*(E44/1000)),
IF(C44="Wine",
SUM(LOOKUP(2,1/(SRP!$B$21:$B$25&lt;=E44)/(SRP!$C$21:$C$25&gt;=E44),SRP!$D$21:$D$25)*(G44/100)*(E44/1000)),
IF(AND(C44="Ready to Drink",D44="RTD-One Pour Cocktail&gt;7%&lt;=14.5"),
SUM(LOOKUP(2,1/(SRP!$B$16:$B$20&lt;=E44)/(SRP!$C$16:$C$20&gt;=E44),SRP!$D$16:$D$20)*(G44/100)*(E44/1000)),
IF(C44="Ready to Drink",
SUM(LOOKUP(2,1/(SRP!$B$11:$B$15&lt;=E44)/(SRP!$C$11:$C$15&gt;=E44),SRP!$D$11:$D$15)*(G44/100)*(E44/1000)),
0)))))),2)</f>
        <v>23.42</v>
      </c>
      <c r="L44" s="173" t="str">
        <f t="shared" si="0"/>
        <v>Spirits750</v>
      </c>
      <c r="M44" s="154">
        <f>VLOOKUP(L44,'Slope %'!C:D,2,0)</f>
        <v>7.0000000000000007E-2</v>
      </c>
    </row>
    <row r="45" spans="1:13" x14ac:dyDescent="0.25">
      <c r="A45" s="169">
        <v>1206</v>
      </c>
      <c r="B45" s="170" t="s">
        <v>92</v>
      </c>
      <c r="C45" s="170" t="s">
        <v>15</v>
      </c>
      <c r="D45" s="170" t="s">
        <v>93</v>
      </c>
      <c r="E45" s="170">
        <v>750</v>
      </c>
      <c r="F45" s="170">
        <v>12</v>
      </c>
      <c r="G45" s="171">
        <v>40</v>
      </c>
      <c r="H45" s="170" t="s">
        <v>29</v>
      </c>
      <c r="I45" s="171">
        <v>27.99</v>
      </c>
      <c r="J45" s="169">
        <v>1</v>
      </c>
      <c r="K45" s="154" cm="1">
        <f t="array" ref="K45">ROUND(
IF(C45="Beer",
SUM(LOOKUP(2,1/(SRP!$B$8:$B$10&lt;=E45)/(SRP!$C$8:$C$10&gt;=E45),SRP!$D$8:$D$10)*(G45/100)*(E45/1000)),
IF(C45="Spirits",
SUM(LOOKUP(2,1/(SRP!$B$2:$B$7&lt;=E45)/(SRP!$C$2:$C$7&gt;=E45),SRP!$D$2:$D$7)*(G45/100)*(E45/1000)),
IF(AND(C45="Wine",D45="Fortified Wines"),
SUM(LOOKUP(2,1/(SRP!$B$26:$B$29&lt;=E45)/(SRP!$C$26:$C$29&gt;=E45),SRP!$D$26:$D$29)*(G45/100)*(E45/1000)),
IF(C45="Wine",
SUM(LOOKUP(2,1/(SRP!$B$21:$B$25&lt;=E45)/(SRP!$C$21:$C$25&gt;=E45),SRP!$D$21:$D$25)*(G45/100)*(E45/1000)),
IF(AND(C45="Ready to Drink",D45="RTD-One Pour Cocktail&gt;7%&lt;=14.5"),
SUM(LOOKUP(2,1/(SRP!$B$16:$B$20&lt;=E45)/(SRP!$C$16:$C$20&gt;=E45),SRP!$D$16:$D$20)*(G45/100)*(E45/1000)),
IF(C45="Ready to Drink",
SUM(LOOKUP(2,1/(SRP!$B$11:$B$15&lt;=E45)/(SRP!$C$11:$C$15&gt;=E45),SRP!$D$11:$D$15)*(G45/100)*(E45/1000)),
0)))))),2)</f>
        <v>23.42</v>
      </c>
      <c r="L45" s="173" t="str">
        <f t="shared" si="0"/>
        <v>Spirits750</v>
      </c>
      <c r="M45" s="154">
        <f>VLOOKUP(L45,'Slope %'!C:D,2,0)</f>
        <v>7.0000000000000007E-2</v>
      </c>
    </row>
    <row r="46" spans="1:13" x14ac:dyDescent="0.25">
      <c r="A46" s="169">
        <v>1222</v>
      </c>
      <c r="B46" s="170" t="s">
        <v>94</v>
      </c>
      <c r="C46" s="170" t="s">
        <v>15</v>
      </c>
      <c r="D46" s="170" t="s">
        <v>16</v>
      </c>
      <c r="E46" s="170">
        <v>750</v>
      </c>
      <c r="F46" s="170">
        <v>12</v>
      </c>
      <c r="G46" s="171">
        <v>40</v>
      </c>
      <c r="H46" s="170" t="s">
        <v>43</v>
      </c>
      <c r="I46" s="171">
        <v>26.79</v>
      </c>
      <c r="J46" s="169">
        <v>1</v>
      </c>
      <c r="K46" s="154" cm="1">
        <f t="array" ref="K46">ROUND(
IF(C46="Beer",
SUM(LOOKUP(2,1/(SRP!$B$8:$B$10&lt;=E46)/(SRP!$C$8:$C$10&gt;=E46),SRP!$D$8:$D$10)*(G46/100)*(E46/1000)),
IF(C46="Spirits",
SUM(LOOKUP(2,1/(SRP!$B$2:$B$7&lt;=E46)/(SRP!$C$2:$C$7&gt;=E46),SRP!$D$2:$D$7)*(G46/100)*(E46/1000)),
IF(AND(C46="Wine",D46="Fortified Wines"),
SUM(LOOKUP(2,1/(SRP!$B$26:$B$29&lt;=E46)/(SRP!$C$26:$C$29&gt;=E46),SRP!$D$26:$D$29)*(G46/100)*(E46/1000)),
IF(C46="Wine",
SUM(LOOKUP(2,1/(SRP!$B$21:$B$25&lt;=E46)/(SRP!$C$21:$C$25&gt;=E46),SRP!$D$21:$D$25)*(G46/100)*(E46/1000)),
IF(AND(C46="Ready to Drink",D46="RTD-One Pour Cocktail&gt;7%&lt;=14.5"),
SUM(LOOKUP(2,1/(SRP!$B$16:$B$20&lt;=E46)/(SRP!$C$16:$C$20&gt;=E46),SRP!$D$16:$D$20)*(G46/100)*(E46/1000)),
IF(C46="Ready to Drink",
SUM(LOOKUP(2,1/(SRP!$B$11:$B$15&lt;=E46)/(SRP!$C$11:$C$15&gt;=E46),SRP!$D$11:$D$15)*(G46/100)*(E46/1000)),
0)))))),2)</f>
        <v>23.42</v>
      </c>
      <c r="L46" s="173" t="str">
        <f t="shared" si="0"/>
        <v>Spirits750</v>
      </c>
      <c r="M46" s="154">
        <f>VLOOKUP(L46,'Slope %'!C:D,2,0)</f>
        <v>7.0000000000000007E-2</v>
      </c>
    </row>
    <row r="47" spans="1:13" x14ac:dyDescent="0.25">
      <c r="A47" s="169">
        <v>1246</v>
      </c>
      <c r="B47" s="170" t="s">
        <v>95</v>
      </c>
      <c r="C47" s="170" t="s">
        <v>15</v>
      </c>
      <c r="D47" s="170" t="s">
        <v>93</v>
      </c>
      <c r="E47" s="170">
        <v>750</v>
      </c>
      <c r="F47" s="170">
        <v>12</v>
      </c>
      <c r="G47" s="171">
        <v>40</v>
      </c>
      <c r="H47" s="170" t="s">
        <v>96</v>
      </c>
      <c r="I47" s="171">
        <v>34.950000000000003</v>
      </c>
      <c r="J47" s="169">
        <v>1</v>
      </c>
      <c r="K47" s="154" cm="1">
        <f t="array" ref="K47">ROUND(
IF(C47="Beer",
SUM(LOOKUP(2,1/(SRP!$B$8:$B$10&lt;=E47)/(SRP!$C$8:$C$10&gt;=E47),SRP!$D$8:$D$10)*(G47/100)*(E47/1000)),
IF(C47="Spirits",
SUM(LOOKUP(2,1/(SRP!$B$2:$B$7&lt;=E47)/(SRP!$C$2:$C$7&gt;=E47),SRP!$D$2:$D$7)*(G47/100)*(E47/1000)),
IF(AND(C47="Wine",D47="Fortified Wines"),
SUM(LOOKUP(2,1/(SRP!$B$26:$B$29&lt;=E47)/(SRP!$C$26:$C$29&gt;=E47),SRP!$D$26:$D$29)*(G47/100)*(E47/1000)),
IF(C47="Wine",
SUM(LOOKUP(2,1/(SRP!$B$21:$B$25&lt;=E47)/(SRP!$C$21:$C$25&gt;=E47),SRP!$D$21:$D$25)*(G47/100)*(E47/1000)),
IF(AND(C47="Ready to Drink",D47="RTD-One Pour Cocktail&gt;7%&lt;=14.5"),
SUM(LOOKUP(2,1/(SRP!$B$16:$B$20&lt;=E47)/(SRP!$C$16:$C$20&gt;=E47),SRP!$D$16:$D$20)*(G47/100)*(E47/1000)),
IF(C47="Ready to Drink",
SUM(LOOKUP(2,1/(SRP!$B$11:$B$15&lt;=E47)/(SRP!$C$11:$C$15&gt;=E47),SRP!$D$11:$D$15)*(G47/100)*(E47/1000)),
0)))))),2)</f>
        <v>23.42</v>
      </c>
      <c r="L47" s="173" t="str">
        <f t="shared" si="0"/>
        <v>Spirits750</v>
      </c>
      <c r="M47" s="154">
        <f>VLOOKUP(L47,'Slope %'!C:D,2,0)</f>
        <v>7.0000000000000007E-2</v>
      </c>
    </row>
    <row r="48" spans="1:13" x14ac:dyDescent="0.25">
      <c r="A48" s="169">
        <v>1292</v>
      </c>
      <c r="B48" s="170" t="s">
        <v>97</v>
      </c>
      <c r="C48" s="170" t="s">
        <v>15</v>
      </c>
      <c r="D48" s="170" t="s">
        <v>90</v>
      </c>
      <c r="E48" s="170">
        <v>750</v>
      </c>
      <c r="F48" s="170">
        <v>6</v>
      </c>
      <c r="G48" s="171">
        <v>40</v>
      </c>
      <c r="H48" s="170" t="s">
        <v>43</v>
      </c>
      <c r="I48" s="171">
        <v>123.49</v>
      </c>
      <c r="J48" s="169">
        <v>1</v>
      </c>
      <c r="K48" s="154" cm="1">
        <f t="array" ref="K48">ROUND(
IF(C48="Beer",
SUM(LOOKUP(2,1/(SRP!$B$8:$B$10&lt;=E48)/(SRP!$C$8:$C$10&gt;=E48),SRP!$D$8:$D$10)*(G48/100)*(E48/1000)),
IF(C48="Spirits",
SUM(LOOKUP(2,1/(SRP!$B$2:$B$7&lt;=E48)/(SRP!$C$2:$C$7&gt;=E48),SRP!$D$2:$D$7)*(G48/100)*(E48/1000)),
IF(AND(C48="Wine",D48="Fortified Wines"),
SUM(LOOKUP(2,1/(SRP!$B$26:$B$29&lt;=E48)/(SRP!$C$26:$C$29&gt;=E48),SRP!$D$26:$D$29)*(G48/100)*(E48/1000)),
IF(C48="Wine",
SUM(LOOKUP(2,1/(SRP!$B$21:$B$25&lt;=E48)/(SRP!$C$21:$C$25&gt;=E48),SRP!$D$21:$D$25)*(G48/100)*(E48/1000)),
IF(AND(C48="Ready to Drink",D48="RTD-One Pour Cocktail&gt;7%&lt;=14.5"),
SUM(LOOKUP(2,1/(SRP!$B$16:$B$20&lt;=E48)/(SRP!$C$16:$C$20&gt;=E48),SRP!$D$16:$D$20)*(G48/100)*(E48/1000)),
IF(C48="Ready to Drink",
SUM(LOOKUP(2,1/(SRP!$B$11:$B$15&lt;=E48)/(SRP!$C$11:$C$15&gt;=E48),SRP!$D$11:$D$15)*(G48/100)*(E48/1000)),
0)))))),2)</f>
        <v>23.42</v>
      </c>
      <c r="L48" s="173" t="str">
        <f t="shared" si="0"/>
        <v>Spirits750</v>
      </c>
      <c r="M48" s="154">
        <f>VLOOKUP(L48,'Slope %'!C:D,2,0)</f>
        <v>7.0000000000000007E-2</v>
      </c>
    </row>
    <row r="49" spans="1:13" x14ac:dyDescent="0.25">
      <c r="A49" s="169">
        <v>1359</v>
      </c>
      <c r="B49" s="170" t="s">
        <v>98</v>
      </c>
      <c r="C49" s="170" t="s">
        <v>24</v>
      </c>
      <c r="D49" s="170" t="s">
        <v>99</v>
      </c>
      <c r="E49" s="170">
        <v>500</v>
      </c>
      <c r="F49" s="170">
        <v>12</v>
      </c>
      <c r="G49" s="171">
        <v>20</v>
      </c>
      <c r="H49" s="170" t="s">
        <v>100</v>
      </c>
      <c r="I49" s="171">
        <v>46.99</v>
      </c>
      <c r="J49" s="169">
        <v>1</v>
      </c>
      <c r="K49" s="154" cm="1">
        <f t="array" ref="K49">ROUND(
IF(C49="Beer",
SUM(LOOKUP(2,1/(SRP!$B$8:$B$10&lt;=E49)/(SRP!$C$8:$C$10&gt;=E49),SRP!$D$8:$D$10)*(G49/100)*(E49/1000)),
IF(C49="Spirits",
SUM(LOOKUP(2,1/(SRP!$B$2:$B$7&lt;=E49)/(SRP!$C$2:$C$7&gt;=E49),SRP!$D$2:$D$7)*(G49/100)*(E49/1000)),
IF(AND(C49="Wine",D49="Fortified Wines"),
SUM(LOOKUP(2,1/(SRP!$B$26:$B$29&lt;=E49)/(SRP!$C$26:$C$29&gt;=E49),SRP!$D$26:$D$29)*(G49/100)*(E49/1000)),
IF(C49="Wine",
SUM(LOOKUP(2,1/(SRP!$B$21:$B$25&lt;=E49)/(SRP!$C$21:$C$25&gt;=E49),SRP!$D$21:$D$25)*(G49/100)*(E49/1000)),
IF(AND(C49="Ready to Drink",D49="RTD-One Pour Cocktail&gt;7%&lt;=14.5"),
SUM(LOOKUP(2,1/(SRP!$B$16:$B$20&lt;=E49)/(SRP!$C$16:$C$20&gt;=E49),SRP!$D$16:$D$20)*(G49/100)*(E49/1000)),
IF(C49="Ready to Drink",
SUM(LOOKUP(2,1/(SRP!$B$11:$B$15&lt;=E49)/(SRP!$C$11:$C$15&gt;=E49),SRP!$D$11:$D$15)*(G49/100)*(E49/1000)),
0)))))),2)</f>
        <v>8.27</v>
      </c>
      <c r="L49" s="173" t="str">
        <f t="shared" si="0"/>
        <v>Wine500</v>
      </c>
      <c r="M49" s="154">
        <f>VLOOKUP(L49,'Slope %'!C:D,2,0)</f>
        <v>0.1</v>
      </c>
    </row>
    <row r="50" spans="1:13" x14ac:dyDescent="0.25">
      <c r="A50" s="169">
        <v>1370</v>
      </c>
      <c r="B50" s="170" t="s">
        <v>101</v>
      </c>
      <c r="C50" s="170" t="s">
        <v>15</v>
      </c>
      <c r="D50" s="170" t="s">
        <v>16</v>
      </c>
      <c r="E50" s="170">
        <v>375</v>
      </c>
      <c r="F50" s="170">
        <v>24</v>
      </c>
      <c r="G50" s="171">
        <v>40</v>
      </c>
      <c r="H50" s="170" t="s">
        <v>22</v>
      </c>
      <c r="I50" s="171">
        <v>13.99</v>
      </c>
      <c r="J50" s="169">
        <v>1</v>
      </c>
      <c r="K50" s="154" cm="1">
        <f t="array" ref="K50">ROUND(
IF(C50="Beer",
SUM(LOOKUP(2,1/(SRP!$B$8:$B$10&lt;=E50)/(SRP!$C$8:$C$10&gt;=E50),SRP!$D$8:$D$10)*(G50/100)*(E50/1000)),
IF(C50="Spirits",
SUM(LOOKUP(2,1/(SRP!$B$2:$B$7&lt;=E50)/(SRP!$C$2:$C$7&gt;=E50),SRP!$D$2:$D$7)*(G50/100)*(E50/1000)),
IF(AND(C50="Wine",D50="Fortified Wines"),
SUM(LOOKUP(2,1/(SRP!$B$26:$B$29&lt;=E50)/(SRP!$C$26:$C$29&gt;=E50),SRP!$D$26:$D$29)*(G50/100)*(E50/1000)),
IF(C50="Wine",
SUM(LOOKUP(2,1/(SRP!$B$21:$B$25&lt;=E50)/(SRP!$C$21:$C$25&gt;=E50),SRP!$D$21:$D$25)*(G50/100)*(E50/1000)),
IF(AND(C50="Ready to Drink",D50="RTD-One Pour Cocktail&gt;7%&lt;=14.5"),
SUM(LOOKUP(2,1/(SRP!$B$16:$B$20&lt;=E50)/(SRP!$C$16:$C$20&gt;=E50),SRP!$D$16:$D$20)*(G50/100)*(E50/1000)),
IF(C50="Ready to Drink",
SUM(LOOKUP(2,1/(SRP!$B$11:$B$15&lt;=E50)/(SRP!$C$11:$C$15&gt;=E50),SRP!$D$11:$D$15)*(G50/100)*(E50/1000)),
0)))))),2)</f>
        <v>13.3</v>
      </c>
      <c r="L50" s="173" t="str">
        <f t="shared" si="0"/>
        <v>Spirits375</v>
      </c>
      <c r="M50" s="154">
        <f>VLOOKUP(L50,'Slope %'!C:D,2,0)</f>
        <v>0.1</v>
      </c>
    </row>
    <row r="51" spans="1:13" x14ac:dyDescent="0.25">
      <c r="A51" s="169">
        <v>1415</v>
      </c>
      <c r="B51" s="170" t="s">
        <v>102</v>
      </c>
      <c r="C51" s="170" t="s">
        <v>24</v>
      </c>
      <c r="D51" s="170" t="s">
        <v>85</v>
      </c>
      <c r="E51" s="170">
        <v>750</v>
      </c>
      <c r="F51" s="170">
        <v>12</v>
      </c>
      <c r="G51" s="171">
        <v>13.5</v>
      </c>
      <c r="H51" s="170" t="s">
        <v>22</v>
      </c>
      <c r="I51" s="171">
        <v>14.99</v>
      </c>
      <c r="J51" s="169">
        <v>1</v>
      </c>
      <c r="K51" s="154" cm="1">
        <f t="array" ref="K51">ROUND(
IF(C51="Beer",
SUM(LOOKUP(2,1/(SRP!$B$8:$B$10&lt;=E51)/(SRP!$C$8:$C$10&gt;=E51),SRP!$D$8:$D$10)*(G51/100)*(E51/1000)),
IF(C51="Spirits",
SUM(LOOKUP(2,1/(SRP!$B$2:$B$7&lt;=E51)/(SRP!$C$2:$C$7&gt;=E51),SRP!$D$2:$D$7)*(G51/100)*(E51/1000)),
IF(AND(C51="Wine",D51="Fortified Wines"),
SUM(LOOKUP(2,1/(SRP!$B$26:$B$29&lt;=E51)/(SRP!$C$26:$C$29&gt;=E51),SRP!$D$26:$D$29)*(G51/100)*(E51/1000)),
IF(C51="Wine",
SUM(LOOKUP(2,1/(SRP!$B$21:$B$25&lt;=E51)/(SRP!$C$21:$C$25&gt;=E51),SRP!$D$21:$D$25)*(G51/100)*(E51/1000)),
IF(AND(C51="Ready to Drink",D51="RTD-One Pour Cocktail&gt;7%&lt;=14.5"),
SUM(LOOKUP(2,1/(SRP!$B$16:$B$20&lt;=E51)/(SRP!$C$16:$C$20&gt;=E51),SRP!$D$16:$D$20)*(G51/100)*(E51/1000)),
IF(C51="Ready to Drink",
SUM(LOOKUP(2,1/(SRP!$B$11:$B$15&lt;=E51)/(SRP!$C$11:$C$15&gt;=E51),SRP!$D$11:$D$15)*(G51/100)*(E51/1000)),
0)))))),2)</f>
        <v>7.9</v>
      </c>
      <c r="L51" s="173" t="str">
        <f t="shared" si="0"/>
        <v>Wine750</v>
      </c>
      <c r="M51" s="154">
        <f>VLOOKUP(L51,'Slope %'!C:D,2,0)</f>
        <v>0.1</v>
      </c>
    </row>
    <row r="52" spans="1:13" x14ac:dyDescent="0.25">
      <c r="A52" s="169">
        <v>1416</v>
      </c>
      <c r="B52" s="170" t="s">
        <v>103</v>
      </c>
      <c r="C52" s="170" t="s">
        <v>24</v>
      </c>
      <c r="D52" s="170" t="s">
        <v>68</v>
      </c>
      <c r="E52" s="170">
        <v>750</v>
      </c>
      <c r="F52" s="170">
        <v>12</v>
      </c>
      <c r="G52" s="171">
        <v>13.5</v>
      </c>
      <c r="H52" s="170" t="s">
        <v>22</v>
      </c>
      <c r="I52" s="171">
        <v>14.99</v>
      </c>
      <c r="J52" s="169">
        <v>1</v>
      </c>
      <c r="K52" s="154" cm="1">
        <f t="array" ref="K52">ROUND(
IF(C52="Beer",
SUM(LOOKUP(2,1/(SRP!$B$8:$B$10&lt;=E52)/(SRP!$C$8:$C$10&gt;=E52),SRP!$D$8:$D$10)*(G52/100)*(E52/1000)),
IF(C52="Spirits",
SUM(LOOKUP(2,1/(SRP!$B$2:$B$7&lt;=E52)/(SRP!$C$2:$C$7&gt;=E52),SRP!$D$2:$D$7)*(G52/100)*(E52/1000)),
IF(AND(C52="Wine",D52="Fortified Wines"),
SUM(LOOKUP(2,1/(SRP!$B$26:$B$29&lt;=E52)/(SRP!$C$26:$C$29&gt;=E52),SRP!$D$26:$D$29)*(G52/100)*(E52/1000)),
IF(C52="Wine",
SUM(LOOKUP(2,1/(SRP!$B$21:$B$25&lt;=E52)/(SRP!$C$21:$C$25&gt;=E52),SRP!$D$21:$D$25)*(G52/100)*(E52/1000)),
IF(AND(C52="Ready to Drink",D52="RTD-One Pour Cocktail&gt;7%&lt;=14.5"),
SUM(LOOKUP(2,1/(SRP!$B$16:$B$20&lt;=E52)/(SRP!$C$16:$C$20&gt;=E52),SRP!$D$16:$D$20)*(G52/100)*(E52/1000)),
IF(C52="Ready to Drink",
SUM(LOOKUP(2,1/(SRP!$B$11:$B$15&lt;=E52)/(SRP!$C$11:$C$15&gt;=E52),SRP!$D$11:$D$15)*(G52/100)*(E52/1000)),
0)))))),2)</f>
        <v>7.9</v>
      </c>
      <c r="L52" s="173" t="str">
        <f t="shared" si="0"/>
        <v>Wine750</v>
      </c>
      <c r="M52" s="154">
        <f>VLOOKUP(L52,'Slope %'!C:D,2,0)</f>
        <v>0.1</v>
      </c>
    </row>
    <row r="53" spans="1:13" x14ac:dyDescent="0.25">
      <c r="A53" s="169">
        <v>1463</v>
      </c>
      <c r="B53" s="170" t="s">
        <v>104</v>
      </c>
      <c r="C53" s="170" t="s">
        <v>11</v>
      </c>
      <c r="D53" s="170" t="s">
        <v>12</v>
      </c>
      <c r="E53" s="170">
        <v>207</v>
      </c>
      <c r="F53" s="170">
        <v>24</v>
      </c>
      <c r="G53" s="171">
        <v>4.5999999999999996</v>
      </c>
      <c r="H53" s="170" t="s">
        <v>105</v>
      </c>
      <c r="I53" s="171">
        <v>1.39</v>
      </c>
      <c r="J53" s="169">
        <v>1</v>
      </c>
      <c r="K53" s="154" cm="1">
        <f t="array" ref="K53">ROUND(
IF(C53="Beer",
SUM(LOOKUP(2,1/(SRP!$B$8:$B$10&lt;=E53)/(SRP!$C$8:$C$10&gt;=E53),SRP!$D$8:$D$10)*(G53/100)*(E53/1000)),
IF(C53="Spirits",
SUM(LOOKUP(2,1/(SRP!$B$2:$B$7&lt;=E53)/(SRP!$C$2:$C$7&gt;=E53),SRP!$D$2:$D$7)*(G53/100)*(E53/1000)),
IF(AND(C53="Wine",D53="Fortified Wines"),
SUM(LOOKUP(2,1/(SRP!$B$26:$B$29&lt;=E53)/(SRP!$C$26:$C$29&gt;=E53),SRP!$D$26:$D$29)*(G53/100)*(E53/1000)),
IF(C53="Wine",
SUM(LOOKUP(2,1/(SRP!$B$21:$B$25&lt;=E53)/(SRP!$C$21:$C$25&gt;=E53),SRP!$D$21:$D$25)*(G53/100)*(E53/1000)),
IF(AND(C53="Ready to Drink",D53="RTD-One Pour Cocktail&gt;7%&lt;=14.5"),
SUM(LOOKUP(2,1/(SRP!$B$16:$B$20&lt;=E53)/(SRP!$C$16:$C$20&gt;=E53),SRP!$D$16:$D$20)*(G53/100)*(E53/1000)),
IF(C53="Ready to Drink",
SUM(LOOKUP(2,1/(SRP!$B$11:$B$15&lt;=E53)/(SRP!$C$11:$C$15&gt;=E53),SRP!$D$11:$D$15)*(G53/100)*(E53/1000)),
0)))))),2)</f>
        <v>0.74</v>
      </c>
      <c r="L53" s="173" t="str">
        <f t="shared" si="0"/>
        <v>Beer207</v>
      </c>
      <c r="M53" s="154">
        <f>VLOOKUP(L53,'Slope %'!C:D,2,0)</f>
        <v>0.12</v>
      </c>
    </row>
    <row r="54" spans="1:13" x14ac:dyDescent="0.25">
      <c r="A54" s="169">
        <v>1463</v>
      </c>
      <c r="B54" s="170" t="s">
        <v>104</v>
      </c>
      <c r="C54" s="170" t="s">
        <v>11</v>
      </c>
      <c r="D54" s="170" t="s">
        <v>12</v>
      </c>
      <c r="E54" s="170">
        <v>207</v>
      </c>
      <c r="F54" s="170">
        <v>24</v>
      </c>
      <c r="G54" s="171">
        <v>4.5999999999999996</v>
      </c>
      <c r="H54" s="170" t="s">
        <v>105</v>
      </c>
      <c r="I54" s="171">
        <v>1.39</v>
      </c>
      <c r="J54" s="169">
        <v>1</v>
      </c>
      <c r="K54" s="154" cm="1">
        <f t="array" ref="K54">ROUND(
IF(C54="Beer",
SUM(LOOKUP(2,1/(SRP!$B$8:$B$10&lt;=E54)/(SRP!$C$8:$C$10&gt;=E54),SRP!$D$8:$D$10)*(G54/100)*(E54/1000)),
IF(C54="Spirits",
SUM(LOOKUP(2,1/(SRP!$B$2:$B$7&lt;=E54)/(SRP!$C$2:$C$7&gt;=E54),SRP!$D$2:$D$7)*(G54/100)*(E54/1000)),
IF(AND(C54="Wine",D54="Fortified Wines"),
SUM(LOOKUP(2,1/(SRP!$B$26:$B$29&lt;=E54)/(SRP!$C$26:$C$29&gt;=E54),SRP!$D$26:$D$29)*(G54/100)*(E54/1000)),
IF(C54="Wine",
SUM(LOOKUP(2,1/(SRP!$B$21:$B$25&lt;=E54)/(SRP!$C$21:$C$25&gt;=E54),SRP!$D$21:$D$25)*(G54/100)*(E54/1000)),
IF(AND(C54="Ready to Drink",D54="RTD-One Pour Cocktail&gt;7%&lt;=14.5"),
SUM(LOOKUP(2,1/(SRP!$B$16:$B$20&lt;=E54)/(SRP!$C$16:$C$20&gt;=E54),SRP!$D$16:$D$20)*(G54/100)*(E54/1000)),
IF(C54="Ready to Drink",
SUM(LOOKUP(2,1/(SRP!$B$11:$B$15&lt;=E54)/(SRP!$C$11:$C$15&gt;=E54),SRP!$D$11:$D$15)*(G54/100)*(E54/1000)),
0)))))),2)</f>
        <v>0.74</v>
      </c>
      <c r="L54" s="173" t="str">
        <f t="shared" si="0"/>
        <v>Beer207</v>
      </c>
      <c r="M54" s="154">
        <f>VLOOKUP(L54,'Slope %'!C:D,2,0)</f>
        <v>0.12</v>
      </c>
    </row>
    <row r="55" spans="1:13" x14ac:dyDescent="0.25">
      <c r="A55" s="169">
        <v>1487</v>
      </c>
      <c r="B55" s="170" t="s">
        <v>106</v>
      </c>
      <c r="C55" s="170" t="s">
        <v>15</v>
      </c>
      <c r="D55" s="170" t="s">
        <v>16</v>
      </c>
      <c r="E55" s="170">
        <v>750</v>
      </c>
      <c r="F55" s="170">
        <v>12</v>
      </c>
      <c r="G55" s="171">
        <v>40</v>
      </c>
      <c r="H55" s="170" t="s">
        <v>20</v>
      </c>
      <c r="I55" s="171">
        <v>32.99</v>
      </c>
      <c r="J55" s="169">
        <v>1</v>
      </c>
      <c r="K55" s="154" cm="1">
        <f t="array" ref="K55">ROUND(
IF(C55="Beer",
SUM(LOOKUP(2,1/(SRP!$B$8:$B$10&lt;=E55)/(SRP!$C$8:$C$10&gt;=E55),SRP!$D$8:$D$10)*(G55/100)*(E55/1000)),
IF(C55="Spirits",
SUM(LOOKUP(2,1/(SRP!$B$2:$B$7&lt;=E55)/(SRP!$C$2:$C$7&gt;=E55),SRP!$D$2:$D$7)*(G55/100)*(E55/1000)),
IF(AND(C55="Wine",D55="Fortified Wines"),
SUM(LOOKUP(2,1/(SRP!$B$26:$B$29&lt;=E55)/(SRP!$C$26:$C$29&gt;=E55),SRP!$D$26:$D$29)*(G55/100)*(E55/1000)),
IF(C55="Wine",
SUM(LOOKUP(2,1/(SRP!$B$21:$B$25&lt;=E55)/(SRP!$C$21:$C$25&gt;=E55),SRP!$D$21:$D$25)*(G55/100)*(E55/1000)),
IF(AND(C55="Ready to Drink",D55="RTD-One Pour Cocktail&gt;7%&lt;=14.5"),
SUM(LOOKUP(2,1/(SRP!$B$16:$B$20&lt;=E55)/(SRP!$C$16:$C$20&gt;=E55),SRP!$D$16:$D$20)*(G55/100)*(E55/1000)),
IF(C55="Ready to Drink",
SUM(LOOKUP(2,1/(SRP!$B$11:$B$15&lt;=E55)/(SRP!$C$11:$C$15&gt;=E55),SRP!$D$11:$D$15)*(G55/100)*(E55/1000)),
0)))))),2)</f>
        <v>23.42</v>
      </c>
      <c r="L55" s="173" t="str">
        <f t="shared" si="0"/>
        <v>Spirits750</v>
      </c>
      <c r="M55" s="154">
        <f>VLOOKUP(L55,'Slope %'!C:D,2,0)</f>
        <v>7.0000000000000007E-2</v>
      </c>
    </row>
    <row r="56" spans="1:13" x14ac:dyDescent="0.25">
      <c r="A56" s="169">
        <v>1503</v>
      </c>
      <c r="B56" s="170" t="s">
        <v>107</v>
      </c>
      <c r="C56" s="170" t="s">
        <v>15</v>
      </c>
      <c r="D56" s="170" t="s">
        <v>19</v>
      </c>
      <c r="E56" s="170">
        <v>375</v>
      </c>
      <c r="F56" s="170">
        <v>24</v>
      </c>
      <c r="G56" s="171">
        <v>40</v>
      </c>
      <c r="H56" s="170" t="s">
        <v>17</v>
      </c>
      <c r="I56" s="171">
        <v>13.99</v>
      </c>
      <c r="J56" s="169">
        <v>1</v>
      </c>
      <c r="K56" s="154" cm="1">
        <f t="array" ref="K56">ROUND(
IF(C56="Beer",
SUM(LOOKUP(2,1/(SRP!$B$8:$B$10&lt;=E56)/(SRP!$C$8:$C$10&gt;=E56),SRP!$D$8:$D$10)*(G56/100)*(E56/1000)),
IF(C56="Spirits",
SUM(LOOKUP(2,1/(SRP!$B$2:$B$7&lt;=E56)/(SRP!$C$2:$C$7&gt;=E56),SRP!$D$2:$D$7)*(G56/100)*(E56/1000)),
IF(AND(C56="Wine",D56="Fortified Wines"),
SUM(LOOKUP(2,1/(SRP!$B$26:$B$29&lt;=E56)/(SRP!$C$26:$C$29&gt;=E56),SRP!$D$26:$D$29)*(G56/100)*(E56/1000)),
IF(C56="Wine",
SUM(LOOKUP(2,1/(SRP!$B$21:$B$25&lt;=E56)/(SRP!$C$21:$C$25&gt;=E56),SRP!$D$21:$D$25)*(G56/100)*(E56/1000)),
IF(AND(C56="Ready to Drink",D56="RTD-One Pour Cocktail&gt;7%&lt;=14.5"),
SUM(LOOKUP(2,1/(SRP!$B$16:$B$20&lt;=E56)/(SRP!$C$16:$C$20&gt;=E56),SRP!$D$16:$D$20)*(G56/100)*(E56/1000)),
IF(C56="Ready to Drink",
SUM(LOOKUP(2,1/(SRP!$B$11:$B$15&lt;=E56)/(SRP!$C$11:$C$15&gt;=E56),SRP!$D$11:$D$15)*(G56/100)*(E56/1000)),
0)))))),2)</f>
        <v>13.3</v>
      </c>
      <c r="L56" s="173" t="str">
        <f t="shared" si="0"/>
        <v>Spirits375</v>
      </c>
      <c r="M56" s="154">
        <f>VLOOKUP(L56,'Slope %'!C:D,2,0)</f>
        <v>0.1</v>
      </c>
    </row>
    <row r="57" spans="1:13" x14ac:dyDescent="0.25">
      <c r="A57" s="169">
        <v>1563</v>
      </c>
      <c r="B57" s="170" t="s">
        <v>108</v>
      </c>
      <c r="C57" s="170" t="s">
        <v>24</v>
      </c>
      <c r="D57" s="170" t="s">
        <v>109</v>
      </c>
      <c r="E57" s="170">
        <v>750</v>
      </c>
      <c r="F57" s="170">
        <v>12</v>
      </c>
      <c r="G57" s="171">
        <v>8</v>
      </c>
      <c r="H57" s="170" t="s">
        <v>110</v>
      </c>
      <c r="I57" s="171">
        <v>19.989999999999998</v>
      </c>
      <c r="J57" s="169">
        <v>1</v>
      </c>
      <c r="K57" s="154" cm="1">
        <f t="array" ref="K57">ROUND(
IF(C57="Beer",
SUM(LOOKUP(2,1/(SRP!$B$8:$B$10&lt;=E57)/(SRP!$C$8:$C$10&gt;=E57),SRP!$D$8:$D$10)*(G57/100)*(E57/1000)),
IF(C57="Spirits",
SUM(LOOKUP(2,1/(SRP!$B$2:$B$7&lt;=E57)/(SRP!$C$2:$C$7&gt;=E57),SRP!$D$2:$D$7)*(G57/100)*(E57/1000)),
IF(AND(C57="Wine",D57="Fortified Wines"),
SUM(LOOKUP(2,1/(SRP!$B$26:$B$29&lt;=E57)/(SRP!$C$26:$C$29&gt;=E57),SRP!$D$26:$D$29)*(G57/100)*(E57/1000)),
IF(C57="Wine",
SUM(LOOKUP(2,1/(SRP!$B$21:$B$25&lt;=E57)/(SRP!$C$21:$C$25&gt;=E57),SRP!$D$21:$D$25)*(G57/100)*(E57/1000)),
IF(AND(C57="Ready to Drink",D57="RTD-One Pour Cocktail&gt;7%&lt;=14.5"),
SUM(LOOKUP(2,1/(SRP!$B$16:$B$20&lt;=E57)/(SRP!$C$16:$C$20&gt;=E57),SRP!$D$16:$D$20)*(G57/100)*(E57/1000)),
IF(C57="Ready to Drink",
SUM(LOOKUP(2,1/(SRP!$B$11:$B$15&lt;=E57)/(SRP!$C$11:$C$15&gt;=E57),SRP!$D$11:$D$15)*(G57/100)*(E57/1000)),
0)))))),2)</f>
        <v>4.68</v>
      </c>
      <c r="L57" s="173" t="str">
        <f t="shared" si="0"/>
        <v>Wine750</v>
      </c>
      <c r="M57" s="154">
        <f>VLOOKUP(L57,'Slope %'!C:D,2,0)</f>
        <v>0.1</v>
      </c>
    </row>
    <row r="58" spans="1:13" x14ac:dyDescent="0.25">
      <c r="A58" s="169">
        <v>1565</v>
      </c>
      <c r="B58" s="170" t="s">
        <v>111</v>
      </c>
      <c r="C58" s="170" t="s">
        <v>15</v>
      </c>
      <c r="D58" s="170" t="s">
        <v>82</v>
      </c>
      <c r="E58" s="170">
        <v>750</v>
      </c>
      <c r="F58" s="170">
        <v>6</v>
      </c>
      <c r="G58" s="171">
        <v>43</v>
      </c>
      <c r="H58" s="170" t="s">
        <v>20</v>
      </c>
      <c r="I58" s="171">
        <v>109.99</v>
      </c>
      <c r="J58" s="169">
        <v>1</v>
      </c>
      <c r="K58" s="154" cm="1">
        <f t="array" ref="K58">ROUND(
IF(C58="Beer",
SUM(LOOKUP(2,1/(SRP!$B$8:$B$10&lt;=E58)/(SRP!$C$8:$C$10&gt;=E58),SRP!$D$8:$D$10)*(G58/100)*(E58/1000)),
IF(C58="Spirits",
SUM(LOOKUP(2,1/(SRP!$B$2:$B$7&lt;=E58)/(SRP!$C$2:$C$7&gt;=E58),SRP!$D$2:$D$7)*(G58/100)*(E58/1000)),
IF(AND(C58="Wine",D58="Fortified Wines"),
SUM(LOOKUP(2,1/(SRP!$B$26:$B$29&lt;=E58)/(SRP!$C$26:$C$29&gt;=E58),SRP!$D$26:$D$29)*(G58/100)*(E58/1000)),
IF(C58="Wine",
SUM(LOOKUP(2,1/(SRP!$B$21:$B$25&lt;=E58)/(SRP!$C$21:$C$25&gt;=E58),SRP!$D$21:$D$25)*(G58/100)*(E58/1000)),
IF(AND(C58="Ready to Drink",D58="RTD-One Pour Cocktail&gt;7%&lt;=14.5"),
SUM(LOOKUP(2,1/(SRP!$B$16:$B$20&lt;=E58)/(SRP!$C$16:$C$20&gt;=E58),SRP!$D$16:$D$20)*(G58/100)*(E58/1000)),
IF(C58="Ready to Drink",
SUM(LOOKUP(2,1/(SRP!$B$11:$B$15&lt;=E58)/(SRP!$C$11:$C$15&gt;=E58),SRP!$D$11:$D$15)*(G58/100)*(E58/1000)),
0)))))),2)</f>
        <v>25.18</v>
      </c>
      <c r="L58" s="173" t="str">
        <f t="shared" si="0"/>
        <v>Spirits750</v>
      </c>
      <c r="M58" s="154">
        <f>VLOOKUP(L58,'Slope %'!C:D,2,0)</f>
        <v>7.0000000000000007E-2</v>
      </c>
    </row>
    <row r="59" spans="1:13" x14ac:dyDescent="0.25">
      <c r="A59" s="169">
        <v>1566</v>
      </c>
      <c r="B59" s="170" t="s">
        <v>112</v>
      </c>
      <c r="C59" s="170" t="s">
        <v>15</v>
      </c>
      <c r="D59" s="170" t="s">
        <v>113</v>
      </c>
      <c r="E59" s="170">
        <v>750</v>
      </c>
      <c r="F59" s="170">
        <v>6</v>
      </c>
      <c r="G59" s="171">
        <v>46</v>
      </c>
      <c r="H59" s="170" t="s">
        <v>20</v>
      </c>
      <c r="I59" s="171">
        <v>109.99</v>
      </c>
      <c r="J59" s="169">
        <v>1</v>
      </c>
      <c r="K59" s="154" cm="1">
        <f t="array" ref="K59">ROUND(
IF(C59="Beer",
SUM(LOOKUP(2,1/(SRP!$B$8:$B$10&lt;=E59)/(SRP!$C$8:$C$10&gt;=E59),SRP!$D$8:$D$10)*(G59/100)*(E59/1000)),
IF(C59="Spirits",
SUM(LOOKUP(2,1/(SRP!$B$2:$B$7&lt;=E59)/(SRP!$C$2:$C$7&gt;=E59),SRP!$D$2:$D$7)*(G59/100)*(E59/1000)),
IF(AND(C59="Wine",D59="Fortified Wines"),
SUM(LOOKUP(2,1/(SRP!$B$26:$B$29&lt;=E59)/(SRP!$C$26:$C$29&gt;=E59),SRP!$D$26:$D$29)*(G59/100)*(E59/1000)),
IF(C59="Wine",
SUM(LOOKUP(2,1/(SRP!$B$21:$B$25&lt;=E59)/(SRP!$C$21:$C$25&gt;=E59),SRP!$D$21:$D$25)*(G59/100)*(E59/1000)),
IF(AND(C59="Ready to Drink",D59="RTD-One Pour Cocktail&gt;7%&lt;=14.5"),
SUM(LOOKUP(2,1/(SRP!$B$16:$B$20&lt;=E59)/(SRP!$C$16:$C$20&gt;=E59),SRP!$D$16:$D$20)*(G59/100)*(E59/1000)),
IF(C59="Ready to Drink",
SUM(LOOKUP(2,1/(SRP!$B$11:$B$15&lt;=E59)/(SRP!$C$11:$C$15&gt;=E59),SRP!$D$11:$D$15)*(G59/100)*(E59/1000)),
0)))))),2)</f>
        <v>26.93</v>
      </c>
      <c r="L59" s="173" t="str">
        <f t="shared" si="0"/>
        <v>Spirits750</v>
      </c>
      <c r="M59" s="154">
        <f>VLOOKUP(L59,'Slope %'!C:D,2,0)</f>
        <v>7.0000000000000007E-2</v>
      </c>
    </row>
    <row r="60" spans="1:13" x14ac:dyDescent="0.25">
      <c r="A60" s="169">
        <v>1567</v>
      </c>
      <c r="B60" s="170" t="s">
        <v>114</v>
      </c>
      <c r="C60" s="170" t="s">
        <v>15</v>
      </c>
      <c r="D60" s="170" t="s">
        <v>56</v>
      </c>
      <c r="E60" s="170">
        <v>750</v>
      </c>
      <c r="F60" s="170">
        <v>6</v>
      </c>
      <c r="G60" s="171">
        <v>43</v>
      </c>
      <c r="H60" s="170" t="s">
        <v>20</v>
      </c>
      <c r="I60" s="171">
        <v>114.99</v>
      </c>
      <c r="J60" s="169">
        <v>1</v>
      </c>
      <c r="K60" s="154" cm="1">
        <f t="array" ref="K60">ROUND(
IF(C60="Beer",
SUM(LOOKUP(2,1/(SRP!$B$8:$B$10&lt;=E60)/(SRP!$C$8:$C$10&gt;=E60),SRP!$D$8:$D$10)*(G60/100)*(E60/1000)),
IF(C60="Spirits",
SUM(LOOKUP(2,1/(SRP!$B$2:$B$7&lt;=E60)/(SRP!$C$2:$C$7&gt;=E60),SRP!$D$2:$D$7)*(G60/100)*(E60/1000)),
IF(AND(C60="Wine",D60="Fortified Wines"),
SUM(LOOKUP(2,1/(SRP!$B$26:$B$29&lt;=E60)/(SRP!$C$26:$C$29&gt;=E60),SRP!$D$26:$D$29)*(G60/100)*(E60/1000)),
IF(C60="Wine",
SUM(LOOKUP(2,1/(SRP!$B$21:$B$25&lt;=E60)/(SRP!$C$21:$C$25&gt;=E60),SRP!$D$21:$D$25)*(G60/100)*(E60/1000)),
IF(AND(C60="Ready to Drink",D60="RTD-One Pour Cocktail&gt;7%&lt;=14.5"),
SUM(LOOKUP(2,1/(SRP!$B$16:$B$20&lt;=E60)/(SRP!$C$16:$C$20&gt;=E60),SRP!$D$16:$D$20)*(G60/100)*(E60/1000)),
IF(C60="Ready to Drink",
SUM(LOOKUP(2,1/(SRP!$B$11:$B$15&lt;=E60)/(SRP!$C$11:$C$15&gt;=E60),SRP!$D$11:$D$15)*(G60/100)*(E60/1000)),
0)))))),2)</f>
        <v>25.18</v>
      </c>
      <c r="L60" s="173" t="str">
        <f t="shared" si="0"/>
        <v>Spirits750</v>
      </c>
      <c r="M60" s="154">
        <f>VLOOKUP(L60,'Slope %'!C:D,2,0)</f>
        <v>7.0000000000000007E-2</v>
      </c>
    </row>
    <row r="61" spans="1:13" x14ac:dyDescent="0.25">
      <c r="A61" s="169">
        <v>1610</v>
      </c>
      <c r="B61" s="170" t="s">
        <v>115</v>
      </c>
      <c r="C61" s="170" t="s">
        <v>15</v>
      </c>
      <c r="D61" s="170" t="s">
        <v>82</v>
      </c>
      <c r="E61" s="170">
        <v>750</v>
      </c>
      <c r="F61" s="170">
        <v>12</v>
      </c>
      <c r="G61" s="171">
        <v>40</v>
      </c>
      <c r="H61" s="170" t="s">
        <v>43</v>
      </c>
      <c r="I61" s="171">
        <v>33.29</v>
      </c>
      <c r="J61" s="169">
        <v>1</v>
      </c>
      <c r="K61" s="154" cm="1">
        <f t="array" ref="K61">ROUND(
IF(C61="Beer",
SUM(LOOKUP(2,1/(SRP!$B$8:$B$10&lt;=E61)/(SRP!$C$8:$C$10&gt;=E61),SRP!$D$8:$D$10)*(G61/100)*(E61/1000)),
IF(C61="Spirits",
SUM(LOOKUP(2,1/(SRP!$B$2:$B$7&lt;=E61)/(SRP!$C$2:$C$7&gt;=E61),SRP!$D$2:$D$7)*(G61/100)*(E61/1000)),
IF(AND(C61="Wine",D61="Fortified Wines"),
SUM(LOOKUP(2,1/(SRP!$B$26:$B$29&lt;=E61)/(SRP!$C$26:$C$29&gt;=E61),SRP!$D$26:$D$29)*(G61/100)*(E61/1000)),
IF(C61="Wine",
SUM(LOOKUP(2,1/(SRP!$B$21:$B$25&lt;=E61)/(SRP!$C$21:$C$25&gt;=E61),SRP!$D$21:$D$25)*(G61/100)*(E61/1000)),
IF(AND(C61="Ready to Drink",D61="RTD-One Pour Cocktail&gt;7%&lt;=14.5"),
SUM(LOOKUP(2,1/(SRP!$B$16:$B$20&lt;=E61)/(SRP!$C$16:$C$20&gt;=E61),SRP!$D$16:$D$20)*(G61/100)*(E61/1000)),
IF(C61="Ready to Drink",
SUM(LOOKUP(2,1/(SRP!$B$11:$B$15&lt;=E61)/(SRP!$C$11:$C$15&gt;=E61),SRP!$D$11:$D$15)*(G61/100)*(E61/1000)),
0)))))),2)</f>
        <v>23.42</v>
      </c>
      <c r="L61" s="173" t="str">
        <f t="shared" si="0"/>
        <v>Spirits750</v>
      </c>
      <c r="M61" s="154">
        <f>VLOOKUP(L61,'Slope %'!C:D,2,0)</f>
        <v>7.0000000000000007E-2</v>
      </c>
    </row>
    <row r="62" spans="1:13" x14ac:dyDescent="0.25">
      <c r="A62" s="169">
        <v>1615</v>
      </c>
      <c r="B62" s="170" t="s">
        <v>116</v>
      </c>
      <c r="C62" s="170" t="s">
        <v>24</v>
      </c>
      <c r="D62" s="170" t="s">
        <v>117</v>
      </c>
      <c r="E62" s="170">
        <v>750</v>
      </c>
      <c r="F62" s="170">
        <v>12</v>
      </c>
      <c r="G62" s="171">
        <v>13.5</v>
      </c>
      <c r="H62" s="170" t="s">
        <v>118</v>
      </c>
      <c r="I62" s="171">
        <v>37.81</v>
      </c>
      <c r="J62" s="169">
        <v>1</v>
      </c>
      <c r="K62" s="154" cm="1">
        <f t="array" ref="K62">ROUND(
IF(C62="Beer",
SUM(LOOKUP(2,1/(SRP!$B$8:$B$10&lt;=E62)/(SRP!$C$8:$C$10&gt;=E62),SRP!$D$8:$D$10)*(G62/100)*(E62/1000)),
IF(C62="Spirits",
SUM(LOOKUP(2,1/(SRP!$B$2:$B$7&lt;=E62)/(SRP!$C$2:$C$7&gt;=E62),SRP!$D$2:$D$7)*(G62/100)*(E62/1000)),
IF(AND(C62="Wine",D62="Fortified Wines"),
SUM(LOOKUP(2,1/(SRP!$B$26:$B$29&lt;=E62)/(SRP!$C$26:$C$29&gt;=E62),SRP!$D$26:$D$29)*(G62/100)*(E62/1000)),
IF(C62="Wine",
SUM(LOOKUP(2,1/(SRP!$B$21:$B$25&lt;=E62)/(SRP!$C$21:$C$25&gt;=E62),SRP!$D$21:$D$25)*(G62/100)*(E62/1000)),
IF(AND(C62="Ready to Drink",D62="RTD-One Pour Cocktail&gt;7%&lt;=14.5"),
SUM(LOOKUP(2,1/(SRP!$B$16:$B$20&lt;=E62)/(SRP!$C$16:$C$20&gt;=E62),SRP!$D$16:$D$20)*(G62/100)*(E62/1000)),
IF(C62="Ready to Drink",
SUM(LOOKUP(2,1/(SRP!$B$11:$B$15&lt;=E62)/(SRP!$C$11:$C$15&gt;=E62),SRP!$D$11:$D$15)*(G62/100)*(E62/1000)),
0)))))),2)</f>
        <v>7.9</v>
      </c>
      <c r="L62" s="173" t="str">
        <f t="shared" si="0"/>
        <v>Wine750</v>
      </c>
      <c r="M62" s="154">
        <f>VLOOKUP(L62,'Slope %'!C:D,2,0)</f>
        <v>0.1</v>
      </c>
    </row>
    <row r="63" spans="1:13" x14ac:dyDescent="0.25">
      <c r="A63" s="169">
        <v>1619</v>
      </c>
      <c r="B63" s="170" t="s">
        <v>119</v>
      </c>
      <c r="C63" s="170" t="s">
        <v>24</v>
      </c>
      <c r="D63" s="170" t="s">
        <v>58</v>
      </c>
      <c r="E63" s="170">
        <v>750</v>
      </c>
      <c r="F63" s="170">
        <v>12</v>
      </c>
      <c r="G63" s="171">
        <v>13.5</v>
      </c>
      <c r="H63" s="170" t="s">
        <v>96</v>
      </c>
      <c r="I63" s="171">
        <v>17.989999999999998</v>
      </c>
      <c r="J63" s="169">
        <v>1</v>
      </c>
      <c r="K63" s="154" cm="1">
        <f t="array" ref="K63">ROUND(
IF(C63="Beer",
SUM(LOOKUP(2,1/(SRP!$B$8:$B$10&lt;=E63)/(SRP!$C$8:$C$10&gt;=E63),SRP!$D$8:$D$10)*(G63/100)*(E63/1000)),
IF(C63="Spirits",
SUM(LOOKUP(2,1/(SRP!$B$2:$B$7&lt;=E63)/(SRP!$C$2:$C$7&gt;=E63),SRP!$D$2:$D$7)*(G63/100)*(E63/1000)),
IF(AND(C63="Wine",D63="Fortified Wines"),
SUM(LOOKUP(2,1/(SRP!$B$26:$B$29&lt;=E63)/(SRP!$C$26:$C$29&gt;=E63),SRP!$D$26:$D$29)*(G63/100)*(E63/1000)),
IF(C63="Wine",
SUM(LOOKUP(2,1/(SRP!$B$21:$B$25&lt;=E63)/(SRP!$C$21:$C$25&gt;=E63),SRP!$D$21:$D$25)*(G63/100)*(E63/1000)),
IF(AND(C63="Ready to Drink",D63="RTD-One Pour Cocktail&gt;7%&lt;=14.5"),
SUM(LOOKUP(2,1/(SRP!$B$16:$B$20&lt;=E63)/(SRP!$C$16:$C$20&gt;=E63),SRP!$D$16:$D$20)*(G63/100)*(E63/1000)),
IF(C63="Ready to Drink",
SUM(LOOKUP(2,1/(SRP!$B$11:$B$15&lt;=E63)/(SRP!$C$11:$C$15&gt;=E63),SRP!$D$11:$D$15)*(G63/100)*(E63/1000)),
0)))))),2)</f>
        <v>7.9</v>
      </c>
      <c r="L63" s="173" t="str">
        <f t="shared" si="0"/>
        <v>Wine750</v>
      </c>
      <c r="M63" s="154">
        <f>VLOOKUP(L63,'Slope %'!C:D,2,0)</f>
        <v>0.1</v>
      </c>
    </row>
    <row r="64" spans="1:13" x14ac:dyDescent="0.25">
      <c r="A64" s="169">
        <v>1662</v>
      </c>
      <c r="B64" s="170" t="s">
        <v>120</v>
      </c>
      <c r="C64" s="170" t="s">
        <v>24</v>
      </c>
      <c r="D64" s="170" t="s">
        <v>58</v>
      </c>
      <c r="E64" s="170">
        <v>750</v>
      </c>
      <c r="F64" s="170">
        <v>12</v>
      </c>
      <c r="G64" s="171">
        <v>12.5</v>
      </c>
      <c r="H64" s="170" t="s">
        <v>35</v>
      </c>
      <c r="I64" s="171">
        <v>14.99</v>
      </c>
      <c r="J64" s="169">
        <v>1</v>
      </c>
      <c r="K64" s="154" cm="1">
        <f t="array" ref="K64">ROUND(
IF(C64="Beer",
SUM(LOOKUP(2,1/(SRP!$B$8:$B$10&lt;=E64)/(SRP!$C$8:$C$10&gt;=E64),SRP!$D$8:$D$10)*(G64/100)*(E64/1000)),
IF(C64="Spirits",
SUM(LOOKUP(2,1/(SRP!$B$2:$B$7&lt;=E64)/(SRP!$C$2:$C$7&gt;=E64),SRP!$D$2:$D$7)*(G64/100)*(E64/1000)),
IF(AND(C64="Wine",D64="Fortified Wines"),
SUM(LOOKUP(2,1/(SRP!$B$26:$B$29&lt;=E64)/(SRP!$C$26:$C$29&gt;=E64),SRP!$D$26:$D$29)*(G64/100)*(E64/1000)),
IF(C64="Wine",
SUM(LOOKUP(2,1/(SRP!$B$21:$B$25&lt;=E64)/(SRP!$C$21:$C$25&gt;=E64),SRP!$D$21:$D$25)*(G64/100)*(E64/1000)),
IF(AND(C64="Ready to Drink",D64="RTD-One Pour Cocktail&gt;7%&lt;=14.5"),
SUM(LOOKUP(2,1/(SRP!$B$16:$B$20&lt;=E64)/(SRP!$C$16:$C$20&gt;=E64),SRP!$D$16:$D$20)*(G64/100)*(E64/1000)),
IF(C64="Ready to Drink",
SUM(LOOKUP(2,1/(SRP!$B$11:$B$15&lt;=E64)/(SRP!$C$11:$C$15&gt;=E64),SRP!$D$11:$D$15)*(G64/100)*(E64/1000)),
0)))))),2)</f>
        <v>7.32</v>
      </c>
      <c r="L64" s="173" t="str">
        <f t="shared" si="0"/>
        <v>Wine750</v>
      </c>
      <c r="M64" s="154">
        <f>VLOOKUP(L64,'Slope %'!C:D,2,0)</f>
        <v>0.1</v>
      </c>
    </row>
    <row r="65" spans="1:13" x14ac:dyDescent="0.25">
      <c r="A65" s="169">
        <v>1784</v>
      </c>
      <c r="B65" s="170" t="s">
        <v>121</v>
      </c>
      <c r="C65" s="170" t="s">
        <v>15</v>
      </c>
      <c r="D65" s="170" t="s">
        <v>122</v>
      </c>
      <c r="E65" s="170">
        <v>750</v>
      </c>
      <c r="F65" s="170">
        <v>12</v>
      </c>
      <c r="G65" s="171">
        <v>40</v>
      </c>
      <c r="H65" s="170" t="s">
        <v>123</v>
      </c>
      <c r="I65" s="171">
        <v>53.49</v>
      </c>
      <c r="J65" s="169">
        <v>1</v>
      </c>
      <c r="K65" s="154" cm="1">
        <f t="array" ref="K65">ROUND(
IF(C65="Beer",
SUM(LOOKUP(2,1/(SRP!$B$8:$B$10&lt;=E65)/(SRP!$C$8:$C$10&gt;=E65),SRP!$D$8:$D$10)*(G65/100)*(E65/1000)),
IF(C65="Spirits",
SUM(LOOKUP(2,1/(SRP!$B$2:$B$7&lt;=E65)/(SRP!$C$2:$C$7&gt;=E65),SRP!$D$2:$D$7)*(G65/100)*(E65/1000)),
IF(AND(C65="Wine",D65="Fortified Wines"),
SUM(LOOKUP(2,1/(SRP!$B$26:$B$29&lt;=E65)/(SRP!$C$26:$C$29&gt;=E65),SRP!$D$26:$D$29)*(G65/100)*(E65/1000)),
IF(C65="Wine",
SUM(LOOKUP(2,1/(SRP!$B$21:$B$25&lt;=E65)/(SRP!$C$21:$C$25&gt;=E65),SRP!$D$21:$D$25)*(G65/100)*(E65/1000)),
IF(AND(C65="Ready to Drink",D65="RTD-One Pour Cocktail&gt;7%&lt;=14.5"),
SUM(LOOKUP(2,1/(SRP!$B$16:$B$20&lt;=E65)/(SRP!$C$16:$C$20&gt;=E65),SRP!$D$16:$D$20)*(G65/100)*(E65/1000)),
IF(C65="Ready to Drink",
SUM(LOOKUP(2,1/(SRP!$B$11:$B$15&lt;=E65)/(SRP!$C$11:$C$15&gt;=E65),SRP!$D$11:$D$15)*(G65/100)*(E65/1000)),
0)))))),2)</f>
        <v>23.42</v>
      </c>
      <c r="L65" s="173" t="str">
        <f t="shared" si="0"/>
        <v>Spirits750</v>
      </c>
      <c r="M65" s="154">
        <f>VLOOKUP(L65,'Slope %'!C:D,2,0)</f>
        <v>7.0000000000000007E-2</v>
      </c>
    </row>
    <row r="66" spans="1:13" x14ac:dyDescent="0.25">
      <c r="A66" s="169">
        <v>1867</v>
      </c>
      <c r="B66" s="170" t="s">
        <v>124</v>
      </c>
      <c r="C66" s="170" t="s">
        <v>15</v>
      </c>
      <c r="D66" s="170" t="s">
        <v>125</v>
      </c>
      <c r="E66" s="170">
        <v>750</v>
      </c>
      <c r="F66" s="170">
        <v>12</v>
      </c>
      <c r="G66" s="171">
        <v>40</v>
      </c>
      <c r="H66" s="170" t="s">
        <v>91</v>
      </c>
      <c r="I66" s="171">
        <v>52.99</v>
      </c>
      <c r="J66" s="169">
        <v>1</v>
      </c>
      <c r="K66" s="154" cm="1">
        <f t="array" ref="K66">ROUND(
IF(C66="Beer",
SUM(LOOKUP(2,1/(SRP!$B$8:$B$10&lt;=E66)/(SRP!$C$8:$C$10&gt;=E66),SRP!$D$8:$D$10)*(G66/100)*(E66/1000)),
IF(C66="Spirits",
SUM(LOOKUP(2,1/(SRP!$B$2:$B$7&lt;=E66)/(SRP!$C$2:$C$7&gt;=E66),SRP!$D$2:$D$7)*(G66/100)*(E66/1000)),
IF(AND(C66="Wine",D66="Fortified Wines"),
SUM(LOOKUP(2,1/(SRP!$B$26:$B$29&lt;=E66)/(SRP!$C$26:$C$29&gt;=E66),SRP!$D$26:$D$29)*(G66/100)*(E66/1000)),
IF(C66="Wine",
SUM(LOOKUP(2,1/(SRP!$B$21:$B$25&lt;=E66)/(SRP!$C$21:$C$25&gt;=E66),SRP!$D$21:$D$25)*(G66/100)*(E66/1000)),
IF(AND(C66="Ready to Drink",D66="RTD-One Pour Cocktail&gt;7%&lt;=14.5"),
SUM(LOOKUP(2,1/(SRP!$B$16:$B$20&lt;=E66)/(SRP!$C$16:$C$20&gt;=E66),SRP!$D$16:$D$20)*(G66/100)*(E66/1000)),
IF(C66="Ready to Drink",
SUM(LOOKUP(2,1/(SRP!$B$11:$B$15&lt;=E66)/(SRP!$C$11:$C$15&gt;=E66),SRP!$D$11:$D$15)*(G66/100)*(E66/1000)),
0)))))),2)</f>
        <v>23.42</v>
      </c>
      <c r="L66" s="173" t="str">
        <f t="shared" si="0"/>
        <v>Spirits750</v>
      </c>
      <c r="M66" s="154">
        <f>VLOOKUP(L66,'Slope %'!C:D,2,0)</f>
        <v>7.0000000000000007E-2</v>
      </c>
    </row>
    <row r="67" spans="1:13" x14ac:dyDescent="0.25">
      <c r="A67" s="169">
        <v>1868</v>
      </c>
      <c r="B67" s="170" t="s">
        <v>126</v>
      </c>
      <c r="C67" s="170" t="s">
        <v>24</v>
      </c>
      <c r="D67" s="170" t="s">
        <v>127</v>
      </c>
      <c r="E67" s="170">
        <v>750</v>
      </c>
      <c r="F67" s="170">
        <v>12</v>
      </c>
      <c r="G67" s="171">
        <v>14.5</v>
      </c>
      <c r="H67" s="170" t="s">
        <v>128</v>
      </c>
      <c r="I67" s="171">
        <v>21.99</v>
      </c>
      <c r="J67" s="169">
        <v>1</v>
      </c>
      <c r="K67" s="154" cm="1">
        <f t="array" ref="K67">ROUND(
IF(C67="Beer",
SUM(LOOKUP(2,1/(SRP!$B$8:$B$10&lt;=E67)/(SRP!$C$8:$C$10&gt;=E67),SRP!$D$8:$D$10)*(G67/100)*(E67/1000)),
IF(C67="Spirits",
SUM(LOOKUP(2,1/(SRP!$B$2:$B$7&lt;=E67)/(SRP!$C$2:$C$7&gt;=E67),SRP!$D$2:$D$7)*(G67/100)*(E67/1000)),
IF(AND(C67="Wine",D67="Fortified Wines"),
SUM(LOOKUP(2,1/(SRP!$B$26:$B$29&lt;=E67)/(SRP!$C$26:$C$29&gt;=E67),SRP!$D$26:$D$29)*(G67/100)*(E67/1000)),
IF(C67="Wine",
SUM(LOOKUP(2,1/(SRP!$B$21:$B$25&lt;=E67)/(SRP!$C$21:$C$25&gt;=E67),SRP!$D$21:$D$25)*(G67/100)*(E67/1000)),
IF(AND(C67="Ready to Drink",D67="RTD-One Pour Cocktail&gt;7%&lt;=14.5"),
SUM(LOOKUP(2,1/(SRP!$B$16:$B$20&lt;=E67)/(SRP!$C$16:$C$20&gt;=E67),SRP!$D$16:$D$20)*(G67/100)*(E67/1000)),
IF(C67="Ready to Drink",
SUM(LOOKUP(2,1/(SRP!$B$11:$B$15&lt;=E67)/(SRP!$C$11:$C$15&gt;=E67),SRP!$D$11:$D$15)*(G67/100)*(E67/1000)),
0)))))),2)</f>
        <v>8.49</v>
      </c>
      <c r="L67" s="173" t="str">
        <f t="shared" ref="L67:L130" si="1">(_xlfn.CONCAT(C67,E67))</f>
        <v>Wine750</v>
      </c>
      <c r="M67" s="154">
        <f>VLOOKUP(L67,'Slope %'!C:D,2,0)</f>
        <v>0.1</v>
      </c>
    </row>
    <row r="68" spans="1:13" x14ac:dyDescent="0.25">
      <c r="A68" s="169">
        <v>1895</v>
      </c>
      <c r="B68" s="170" t="s">
        <v>129</v>
      </c>
      <c r="C68" s="170" t="s">
        <v>24</v>
      </c>
      <c r="D68" s="170" t="s">
        <v>58</v>
      </c>
      <c r="E68" s="170">
        <v>750</v>
      </c>
      <c r="F68" s="170">
        <v>12</v>
      </c>
      <c r="G68" s="171">
        <v>13</v>
      </c>
      <c r="H68" s="170" t="s">
        <v>130</v>
      </c>
      <c r="I68" s="171">
        <v>22.99</v>
      </c>
      <c r="J68" s="169">
        <v>1</v>
      </c>
      <c r="K68" s="154" cm="1">
        <f t="array" ref="K68">ROUND(
IF(C68="Beer",
SUM(LOOKUP(2,1/(SRP!$B$8:$B$10&lt;=E68)/(SRP!$C$8:$C$10&gt;=E68),SRP!$D$8:$D$10)*(G68/100)*(E68/1000)),
IF(C68="Spirits",
SUM(LOOKUP(2,1/(SRP!$B$2:$B$7&lt;=E68)/(SRP!$C$2:$C$7&gt;=E68),SRP!$D$2:$D$7)*(G68/100)*(E68/1000)),
IF(AND(C68="Wine",D68="Fortified Wines"),
SUM(LOOKUP(2,1/(SRP!$B$26:$B$29&lt;=E68)/(SRP!$C$26:$C$29&gt;=E68),SRP!$D$26:$D$29)*(G68/100)*(E68/1000)),
IF(C68="Wine",
SUM(LOOKUP(2,1/(SRP!$B$21:$B$25&lt;=E68)/(SRP!$C$21:$C$25&gt;=E68),SRP!$D$21:$D$25)*(G68/100)*(E68/1000)),
IF(AND(C68="Ready to Drink",D68="RTD-One Pour Cocktail&gt;7%&lt;=14.5"),
SUM(LOOKUP(2,1/(SRP!$B$16:$B$20&lt;=E68)/(SRP!$C$16:$C$20&gt;=E68),SRP!$D$16:$D$20)*(G68/100)*(E68/1000)),
IF(C68="Ready to Drink",
SUM(LOOKUP(2,1/(SRP!$B$11:$B$15&lt;=E68)/(SRP!$C$11:$C$15&gt;=E68),SRP!$D$11:$D$15)*(G68/100)*(E68/1000)),
0)))))),2)</f>
        <v>7.61</v>
      </c>
      <c r="L68" s="173" t="str">
        <f t="shared" si="1"/>
        <v>Wine750</v>
      </c>
      <c r="M68" s="154">
        <f>VLOOKUP(L68,'Slope %'!C:D,2,0)</f>
        <v>0.1</v>
      </c>
    </row>
    <row r="69" spans="1:13" x14ac:dyDescent="0.25">
      <c r="A69" s="169">
        <v>1906</v>
      </c>
      <c r="B69" s="170" t="s">
        <v>131</v>
      </c>
      <c r="C69" s="170" t="s">
        <v>24</v>
      </c>
      <c r="D69" s="170" t="s">
        <v>25</v>
      </c>
      <c r="E69" s="170">
        <v>750</v>
      </c>
      <c r="F69" s="170">
        <v>12</v>
      </c>
      <c r="G69" s="171">
        <v>11</v>
      </c>
      <c r="H69" s="170" t="s">
        <v>128</v>
      </c>
      <c r="I69" s="171">
        <v>25.44</v>
      </c>
      <c r="J69" s="169">
        <v>1</v>
      </c>
      <c r="K69" s="154" cm="1">
        <f t="array" ref="K69">ROUND(
IF(C69="Beer",
SUM(LOOKUP(2,1/(SRP!$B$8:$B$10&lt;=E69)/(SRP!$C$8:$C$10&gt;=E69),SRP!$D$8:$D$10)*(G69/100)*(E69/1000)),
IF(C69="Spirits",
SUM(LOOKUP(2,1/(SRP!$B$2:$B$7&lt;=E69)/(SRP!$C$2:$C$7&gt;=E69),SRP!$D$2:$D$7)*(G69/100)*(E69/1000)),
IF(AND(C69="Wine",D69="Fortified Wines"),
SUM(LOOKUP(2,1/(SRP!$B$26:$B$29&lt;=E69)/(SRP!$C$26:$C$29&gt;=E69),SRP!$D$26:$D$29)*(G69/100)*(E69/1000)),
IF(C69="Wine",
SUM(LOOKUP(2,1/(SRP!$B$21:$B$25&lt;=E69)/(SRP!$C$21:$C$25&gt;=E69),SRP!$D$21:$D$25)*(G69/100)*(E69/1000)),
IF(AND(C69="Ready to Drink",D69="RTD-One Pour Cocktail&gt;7%&lt;=14.5"),
SUM(LOOKUP(2,1/(SRP!$B$16:$B$20&lt;=E69)/(SRP!$C$16:$C$20&gt;=E69),SRP!$D$16:$D$20)*(G69/100)*(E69/1000)),
IF(C69="Ready to Drink",
SUM(LOOKUP(2,1/(SRP!$B$11:$B$15&lt;=E69)/(SRP!$C$11:$C$15&gt;=E69),SRP!$D$11:$D$15)*(G69/100)*(E69/1000)),
0)))))),2)</f>
        <v>6.44</v>
      </c>
      <c r="L69" s="173" t="str">
        <f t="shared" si="1"/>
        <v>Wine750</v>
      </c>
      <c r="M69" s="154">
        <f>VLOOKUP(L69,'Slope %'!C:D,2,0)</f>
        <v>0.1</v>
      </c>
    </row>
    <row r="70" spans="1:13" x14ac:dyDescent="0.25">
      <c r="A70" s="169">
        <v>1922</v>
      </c>
      <c r="B70" s="170" t="s">
        <v>132</v>
      </c>
      <c r="C70" s="170" t="s">
        <v>11</v>
      </c>
      <c r="D70" s="170" t="s">
        <v>12</v>
      </c>
      <c r="E70" s="170">
        <v>6390</v>
      </c>
      <c r="F70" s="170">
        <v>1</v>
      </c>
      <c r="G70" s="171">
        <v>5</v>
      </c>
      <c r="H70" s="170" t="s">
        <v>105</v>
      </c>
      <c r="I70" s="171">
        <v>40.49</v>
      </c>
      <c r="J70" s="169">
        <v>18</v>
      </c>
      <c r="K70" s="154" cm="1">
        <f t="array" ref="K70">ROUND(
IF(C70="Beer",
SUM(LOOKUP(2,1/(SRP!$B$8:$B$10&lt;=E70)/(SRP!$C$8:$C$10&gt;=E70),SRP!$D$8:$D$10)*(G70/100)*(E70/1000)),
IF(C70="Spirits",
SUM(LOOKUP(2,1/(SRP!$B$2:$B$7&lt;=E70)/(SRP!$C$2:$C$7&gt;=E70),SRP!$D$2:$D$7)*(G70/100)*(E70/1000)),
IF(AND(C70="Wine",D70="Fortified Wines"),
SUM(LOOKUP(2,1/(SRP!$B$26:$B$29&lt;=E70)/(SRP!$C$26:$C$29&gt;=E70),SRP!$D$26:$D$29)*(G70/100)*(E70/1000)),
IF(C70="Wine",
SUM(LOOKUP(2,1/(SRP!$B$21:$B$25&lt;=E70)/(SRP!$C$21:$C$25&gt;=E70),SRP!$D$21:$D$25)*(G70/100)*(E70/1000)),
IF(AND(C70="Ready to Drink",D70="RTD-One Pour Cocktail&gt;7%&lt;=14.5"),
SUM(LOOKUP(2,1/(SRP!$B$16:$B$20&lt;=E70)/(SRP!$C$16:$C$20&gt;=E70),SRP!$D$16:$D$20)*(G70/100)*(E70/1000)),
IF(C70="Ready to Drink",
SUM(LOOKUP(2,1/(SRP!$B$11:$B$15&lt;=E70)/(SRP!$C$11:$C$15&gt;=E70),SRP!$D$11:$D$15)*(G70/100)*(E70/1000)),
0)))))),2)</f>
        <v>24.94</v>
      </c>
      <c r="L70" s="173" t="str">
        <f t="shared" si="1"/>
        <v>Beer6390</v>
      </c>
      <c r="M70" s="154">
        <f>VLOOKUP(L70,'Slope %'!C:D,2,0)</f>
        <v>0.05</v>
      </c>
    </row>
    <row r="71" spans="1:13" x14ac:dyDescent="0.25">
      <c r="A71" s="169">
        <v>1922</v>
      </c>
      <c r="B71" s="170" t="s">
        <v>132</v>
      </c>
      <c r="C71" s="170" t="s">
        <v>11</v>
      </c>
      <c r="D71" s="170" t="s">
        <v>12</v>
      </c>
      <c r="E71" s="170">
        <v>6390</v>
      </c>
      <c r="F71" s="170">
        <v>1</v>
      </c>
      <c r="G71" s="171">
        <v>5</v>
      </c>
      <c r="H71" s="170" t="s">
        <v>105</v>
      </c>
      <c r="I71" s="171">
        <v>40.49</v>
      </c>
      <c r="J71" s="169">
        <v>18</v>
      </c>
      <c r="K71" s="154" cm="1">
        <f t="array" ref="K71">ROUND(
IF(C71="Beer",
SUM(LOOKUP(2,1/(SRP!$B$8:$B$10&lt;=E71)/(SRP!$C$8:$C$10&gt;=E71),SRP!$D$8:$D$10)*(G71/100)*(E71/1000)),
IF(C71="Spirits",
SUM(LOOKUP(2,1/(SRP!$B$2:$B$7&lt;=E71)/(SRP!$C$2:$C$7&gt;=E71),SRP!$D$2:$D$7)*(G71/100)*(E71/1000)),
IF(AND(C71="Wine",D71="Fortified Wines"),
SUM(LOOKUP(2,1/(SRP!$B$26:$B$29&lt;=E71)/(SRP!$C$26:$C$29&gt;=E71),SRP!$D$26:$D$29)*(G71/100)*(E71/1000)),
IF(C71="Wine",
SUM(LOOKUP(2,1/(SRP!$B$21:$B$25&lt;=E71)/(SRP!$C$21:$C$25&gt;=E71),SRP!$D$21:$D$25)*(G71/100)*(E71/1000)),
IF(AND(C71="Ready to Drink",D71="RTD-One Pour Cocktail&gt;7%&lt;=14.5"),
SUM(LOOKUP(2,1/(SRP!$B$16:$B$20&lt;=E71)/(SRP!$C$16:$C$20&gt;=E71),SRP!$D$16:$D$20)*(G71/100)*(E71/1000)),
IF(C71="Ready to Drink",
SUM(LOOKUP(2,1/(SRP!$B$11:$B$15&lt;=E71)/(SRP!$C$11:$C$15&gt;=E71),SRP!$D$11:$D$15)*(G71/100)*(E71/1000)),
0)))))),2)</f>
        <v>24.94</v>
      </c>
      <c r="L71" s="173" t="str">
        <f t="shared" si="1"/>
        <v>Beer6390</v>
      </c>
      <c r="M71" s="154">
        <f>VLOOKUP(L71,'Slope %'!C:D,2,0)</f>
        <v>0.05</v>
      </c>
    </row>
    <row r="72" spans="1:13" x14ac:dyDescent="0.25">
      <c r="A72" s="169">
        <v>1925</v>
      </c>
      <c r="B72" s="170" t="s">
        <v>133</v>
      </c>
      <c r="C72" s="170" t="s">
        <v>15</v>
      </c>
      <c r="D72" s="170" t="s">
        <v>134</v>
      </c>
      <c r="E72" s="170">
        <v>750</v>
      </c>
      <c r="F72" s="170">
        <v>12</v>
      </c>
      <c r="G72" s="171">
        <v>40</v>
      </c>
      <c r="H72" s="170" t="s">
        <v>123</v>
      </c>
      <c r="I72" s="171">
        <v>70.069999999999993</v>
      </c>
      <c r="J72" s="169">
        <v>1</v>
      </c>
      <c r="K72" s="154" cm="1">
        <f t="array" ref="K72">ROUND(
IF(C72="Beer",
SUM(LOOKUP(2,1/(SRP!$B$8:$B$10&lt;=E72)/(SRP!$C$8:$C$10&gt;=E72),SRP!$D$8:$D$10)*(G72/100)*(E72/1000)),
IF(C72="Spirits",
SUM(LOOKUP(2,1/(SRP!$B$2:$B$7&lt;=E72)/(SRP!$C$2:$C$7&gt;=E72),SRP!$D$2:$D$7)*(G72/100)*(E72/1000)),
IF(AND(C72="Wine",D72="Fortified Wines"),
SUM(LOOKUP(2,1/(SRP!$B$26:$B$29&lt;=E72)/(SRP!$C$26:$C$29&gt;=E72),SRP!$D$26:$D$29)*(G72/100)*(E72/1000)),
IF(C72="Wine",
SUM(LOOKUP(2,1/(SRP!$B$21:$B$25&lt;=E72)/(SRP!$C$21:$C$25&gt;=E72),SRP!$D$21:$D$25)*(G72/100)*(E72/1000)),
IF(AND(C72="Ready to Drink",D72="RTD-One Pour Cocktail&gt;7%&lt;=14.5"),
SUM(LOOKUP(2,1/(SRP!$B$16:$B$20&lt;=E72)/(SRP!$C$16:$C$20&gt;=E72),SRP!$D$16:$D$20)*(G72/100)*(E72/1000)),
IF(C72="Ready to Drink",
SUM(LOOKUP(2,1/(SRP!$B$11:$B$15&lt;=E72)/(SRP!$C$11:$C$15&gt;=E72),SRP!$D$11:$D$15)*(G72/100)*(E72/1000)),
0)))))),2)</f>
        <v>23.42</v>
      </c>
      <c r="L72" s="173" t="str">
        <f t="shared" si="1"/>
        <v>Spirits750</v>
      </c>
      <c r="M72" s="154">
        <f>VLOOKUP(L72,'Slope %'!C:D,2,0)</f>
        <v>7.0000000000000007E-2</v>
      </c>
    </row>
    <row r="73" spans="1:13" x14ac:dyDescent="0.25">
      <c r="A73" s="169">
        <v>1931</v>
      </c>
      <c r="B73" s="170" t="s">
        <v>135</v>
      </c>
      <c r="C73" s="170" t="s">
        <v>15</v>
      </c>
      <c r="D73" s="170" t="s">
        <v>16</v>
      </c>
      <c r="E73" s="170">
        <v>375</v>
      </c>
      <c r="F73" s="170">
        <v>24</v>
      </c>
      <c r="G73" s="171">
        <v>40</v>
      </c>
      <c r="H73" s="170" t="s">
        <v>20</v>
      </c>
      <c r="I73" s="171">
        <v>14.28</v>
      </c>
      <c r="J73" s="169">
        <v>1</v>
      </c>
      <c r="K73" s="154" cm="1">
        <f t="array" ref="K73">ROUND(
IF(C73="Beer",
SUM(LOOKUP(2,1/(SRP!$B$8:$B$10&lt;=E73)/(SRP!$C$8:$C$10&gt;=E73),SRP!$D$8:$D$10)*(G73/100)*(E73/1000)),
IF(C73="Spirits",
SUM(LOOKUP(2,1/(SRP!$B$2:$B$7&lt;=E73)/(SRP!$C$2:$C$7&gt;=E73),SRP!$D$2:$D$7)*(G73/100)*(E73/1000)),
IF(AND(C73="Wine",D73="Fortified Wines"),
SUM(LOOKUP(2,1/(SRP!$B$26:$B$29&lt;=E73)/(SRP!$C$26:$C$29&gt;=E73),SRP!$D$26:$D$29)*(G73/100)*(E73/1000)),
IF(C73="Wine",
SUM(LOOKUP(2,1/(SRP!$B$21:$B$25&lt;=E73)/(SRP!$C$21:$C$25&gt;=E73),SRP!$D$21:$D$25)*(G73/100)*(E73/1000)),
IF(AND(C73="Ready to Drink",D73="RTD-One Pour Cocktail&gt;7%&lt;=14.5"),
SUM(LOOKUP(2,1/(SRP!$B$16:$B$20&lt;=E73)/(SRP!$C$16:$C$20&gt;=E73),SRP!$D$16:$D$20)*(G73/100)*(E73/1000)),
IF(C73="Ready to Drink",
SUM(LOOKUP(2,1/(SRP!$B$11:$B$15&lt;=E73)/(SRP!$C$11:$C$15&gt;=E73),SRP!$D$11:$D$15)*(G73/100)*(E73/1000)),
0)))))),2)</f>
        <v>13.3</v>
      </c>
      <c r="L73" s="173" t="str">
        <f t="shared" si="1"/>
        <v>Spirits375</v>
      </c>
      <c r="M73" s="154">
        <f>VLOOKUP(L73,'Slope %'!C:D,2,0)</f>
        <v>0.1</v>
      </c>
    </row>
    <row r="74" spans="1:13" x14ac:dyDescent="0.25">
      <c r="A74" s="169">
        <v>1952</v>
      </c>
      <c r="B74" s="170" t="s">
        <v>136</v>
      </c>
      <c r="C74" s="170" t="s">
        <v>15</v>
      </c>
      <c r="D74" s="170" t="s">
        <v>137</v>
      </c>
      <c r="E74" s="170">
        <v>750</v>
      </c>
      <c r="F74" s="170">
        <v>12</v>
      </c>
      <c r="G74" s="171">
        <v>40</v>
      </c>
      <c r="H74" s="170" t="s">
        <v>20</v>
      </c>
      <c r="I74" s="171">
        <v>39.99</v>
      </c>
      <c r="J74" s="169">
        <v>1</v>
      </c>
      <c r="K74" s="154" cm="1">
        <f t="array" ref="K74">ROUND(
IF(C74="Beer",
SUM(LOOKUP(2,1/(SRP!$B$8:$B$10&lt;=E74)/(SRP!$C$8:$C$10&gt;=E74),SRP!$D$8:$D$10)*(G74/100)*(E74/1000)),
IF(C74="Spirits",
SUM(LOOKUP(2,1/(SRP!$B$2:$B$7&lt;=E74)/(SRP!$C$2:$C$7&gt;=E74),SRP!$D$2:$D$7)*(G74/100)*(E74/1000)),
IF(AND(C74="Wine",D74="Fortified Wines"),
SUM(LOOKUP(2,1/(SRP!$B$26:$B$29&lt;=E74)/(SRP!$C$26:$C$29&gt;=E74),SRP!$D$26:$D$29)*(G74/100)*(E74/1000)),
IF(C74="Wine",
SUM(LOOKUP(2,1/(SRP!$B$21:$B$25&lt;=E74)/(SRP!$C$21:$C$25&gt;=E74),SRP!$D$21:$D$25)*(G74/100)*(E74/1000)),
IF(AND(C74="Ready to Drink",D74="RTD-One Pour Cocktail&gt;7%&lt;=14.5"),
SUM(LOOKUP(2,1/(SRP!$B$16:$B$20&lt;=E74)/(SRP!$C$16:$C$20&gt;=E74),SRP!$D$16:$D$20)*(G74/100)*(E74/1000)),
IF(C74="Ready to Drink",
SUM(LOOKUP(2,1/(SRP!$B$11:$B$15&lt;=E74)/(SRP!$C$11:$C$15&gt;=E74),SRP!$D$11:$D$15)*(G74/100)*(E74/1000)),
0)))))),2)</f>
        <v>23.42</v>
      </c>
      <c r="L74" s="173" t="str">
        <f t="shared" si="1"/>
        <v>Spirits750</v>
      </c>
      <c r="M74" s="154">
        <f>VLOOKUP(L74,'Slope %'!C:D,2,0)</f>
        <v>7.0000000000000007E-2</v>
      </c>
    </row>
    <row r="75" spans="1:13" x14ac:dyDescent="0.25">
      <c r="A75" s="169">
        <v>1953</v>
      </c>
      <c r="B75" s="170" t="s">
        <v>138</v>
      </c>
      <c r="C75" s="170" t="s">
        <v>24</v>
      </c>
      <c r="D75" s="170" t="s">
        <v>34</v>
      </c>
      <c r="E75" s="170">
        <v>750</v>
      </c>
      <c r="F75" s="170">
        <v>12</v>
      </c>
      <c r="G75" s="171">
        <v>14.5</v>
      </c>
      <c r="H75" s="170" t="s">
        <v>73</v>
      </c>
      <c r="I75" s="171">
        <v>32.99</v>
      </c>
      <c r="J75" s="169">
        <v>1</v>
      </c>
      <c r="K75" s="154" cm="1">
        <f t="array" ref="K75">ROUND(
IF(C75="Beer",
SUM(LOOKUP(2,1/(SRP!$B$8:$B$10&lt;=E75)/(SRP!$C$8:$C$10&gt;=E75),SRP!$D$8:$D$10)*(G75/100)*(E75/1000)),
IF(C75="Spirits",
SUM(LOOKUP(2,1/(SRP!$B$2:$B$7&lt;=E75)/(SRP!$C$2:$C$7&gt;=E75),SRP!$D$2:$D$7)*(G75/100)*(E75/1000)),
IF(AND(C75="Wine",D75="Fortified Wines"),
SUM(LOOKUP(2,1/(SRP!$B$26:$B$29&lt;=E75)/(SRP!$C$26:$C$29&gt;=E75),SRP!$D$26:$D$29)*(G75/100)*(E75/1000)),
IF(C75="Wine",
SUM(LOOKUP(2,1/(SRP!$B$21:$B$25&lt;=E75)/(SRP!$C$21:$C$25&gt;=E75),SRP!$D$21:$D$25)*(G75/100)*(E75/1000)),
IF(AND(C75="Ready to Drink",D75="RTD-One Pour Cocktail&gt;7%&lt;=14.5"),
SUM(LOOKUP(2,1/(SRP!$B$16:$B$20&lt;=E75)/(SRP!$C$16:$C$20&gt;=E75),SRP!$D$16:$D$20)*(G75/100)*(E75/1000)),
IF(C75="Ready to Drink",
SUM(LOOKUP(2,1/(SRP!$B$11:$B$15&lt;=E75)/(SRP!$C$11:$C$15&gt;=E75),SRP!$D$11:$D$15)*(G75/100)*(E75/1000)),
0)))))),2)</f>
        <v>8.49</v>
      </c>
      <c r="L75" s="173" t="str">
        <f t="shared" si="1"/>
        <v>Wine750</v>
      </c>
      <c r="M75" s="154">
        <f>VLOOKUP(L75,'Slope %'!C:D,2,0)</f>
        <v>0.1</v>
      </c>
    </row>
    <row r="76" spans="1:13" x14ac:dyDescent="0.25">
      <c r="A76" s="169">
        <v>2015</v>
      </c>
      <c r="B76" s="170" t="s">
        <v>139</v>
      </c>
      <c r="C76" s="170" t="s">
        <v>15</v>
      </c>
      <c r="D76" s="170" t="s">
        <v>140</v>
      </c>
      <c r="E76" s="170">
        <v>120</v>
      </c>
      <c r="F76" s="170">
        <v>18</v>
      </c>
      <c r="G76" s="171">
        <v>20</v>
      </c>
      <c r="H76" s="170" t="s">
        <v>141</v>
      </c>
      <c r="I76" s="171">
        <v>11.99</v>
      </c>
      <c r="J76" s="169">
        <v>4</v>
      </c>
      <c r="K76" s="154" cm="1">
        <f t="array" ref="K76">ROUND(
IF(C76="Beer",
SUM(LOOKUP(2,1/(SRP!$B$8:$B$10&lt;=E76)/(SRP!$C$8:$C$10&gt;=E76),SRP!$D$8:$D$10)*(G76/100)*(E76/1000)),
IF(C76="Spirits",
SUM(LOOKUP(2,1/(SRP!$B$2:$B$7&lt;=E76)/(SRP!$C$2:$C$7&gt;=E76),SRP!$D$2:$D$7)*(G76/100)*(E76/1000)),
IF(AND(C76="Wine",D76="Fortified Wines"),
SUM(LOOKUP(2,1/(SRP!$B$26:$B$29&lt;=E76)/(SRP!$C$26:$C$29&gt;=E76),SRP!$D$26:$D$29)*(G76/100)*(E76/1000)),
IF(C76="Wine",
SUM(LOOKUP(2,1/(SRP!$B$21:$B$25&lt;=E76)/(SRP!$C$21:$C$25&gt;=E76),SRP!$D$21:$D$25)*(G76/100)*(E76/1000)),
IF(AND(C76="Ready to Drink",D76="RTD-One Pour Cocktail&gt;7%&lt;=14.5"),
SUM(LOOKUP(2,1/(SRP!$B$16:$B$20&lt;=E76)/(SRP!$C$16:$C$20&gt;=E76),SRP!$D$16:$D$20)*(G76/100)*(E76/1000)),
IF(C76="Ready to Drink",
SUM(LOOKUP(2,1/(SRP!$B$11:$B$15&lt;=E76)/(SRP!$C$11:$C$15&gt;=E76),SRP!$D$11:$D$15)*(G76/100)*(E76/1000)),
0)))))),2)</f>
        <v>2.5499999999999998</v>
      </c>
      <c r="L76" s="173" t="str">
        <f t="shared" si="1"/>
        <v>Spirits120</v>
      </c>
      <c r="M76" s="154">
        <f>VLOOKUP(L76,'Slope %'!C:D,2,0)</f>
        <v>0.1</v>
      </c>
    </row>
    <row r="77" spans="1:13" x14ac:dyDescent="0.25">
      <c r="A77" s="169">
        <v>2063</v>
      </c>
      <c r="B77" s="170" t="s">
        <v>142</v>
      </c>
      <c r="C77" s="170" t="s">
        <v>15</v>
      </c>
      <c r="D77" s="170" t="s">
        <v>143</v>
      </c>
      <c r="E77" s="170">
        <v>750</v>
      </c>
      <c r="F77" s="170">
        <v>12</v>
      </c>
      <c r="G77" s="171">
        <v>40</v>
      </c>
      <c r="H77" s="170" t="s">
        <v>43</v>
      </c>
      <c r="I77" s="171">
        <v>29.49</v>
      </c>
      <c r="J77" s="169">
        <v>1</v>
      </c>
      <c r="K77" s="154" cm="1">
        <f t="array" ref="K77">ROUND(
IF(C77="Beer",
SUM(LOOKUP(2,1/(SRP!$B$8:$B$10&lt;=E77)/(SRP!$C$8:$C$10&gt;=E77),SRP!$D$8:$D$10)*(G77/100)*(E77/1000)),
IF(C77="Spirits",
SUM(LOOKUP(2,1/(SRP!$B$2:$B$7&lt;=E77)/(SRP!$C$2:$C$7&gt;=E77),SRP!$D$2:$D$7)*(G77/100)*(E77/1000)),
IF(AND(C77="Wine",D77="Fortified Wines"),
SUM(LOOKUP(2,1/(SRP!$B$26:$B$29&lt;=E77)/(SRP!$C$26:$C$29&gt;=E77),SRP!$D$26:$D$29)*(G77/100)*(E77/1000)),
IF(C77="Wine",
SUM(LOOKUP(2,1/(SRP!$B$21:$B$25&lt;=E77)/(SRP!$C$21:$C$25&gt;=E77),SRP!$D$21:$D$25)*(G77/100)*(E77/1000)),
IF(AND(C77="Ready to Drink",D77="RTD-One Pour Cocktail&gt;7%&lt;=14.5"),
SUM(LOOKUP(2,1/(SRP!$B$16:$B$20&lt;=E77)/(SRP!$C$16:$C$20&gt;=E77),SRP!$D$16:$D$20)*(G77/100)*(E77/1000)),
IF(C77="Ready to Drink",
SUM(LOOKUP(2,1/(SRP!$B$11:$B$15&lt;=E77)/(SRP!$C$11:$C$15&gt;=E77),SRP!$D$11:$D$15)*(G77/100)*(E77/1000)),
0)))))),2)</f>
        <v>23.42</v>
      </c>
      <c r="L77" s="173" t="str">
        <f t="shared" si="1"/>
        <v>Spirits750</v>
      </c>
      <c r="M77" s="154">
        <f>VLOOKUP(L77,'Slope %'!C:D,2,0)</f>
        <v>7.0000000000000007E-2</v>
      </c>
    </row>
    <row r="78" spans="1:13" x14ac:dyDescent="0.25">
      <c r="A78" s="169">
        <v>2089</v>
      </c>
      <c r="B78" s="170" t="s">
        <v>144</v>
      </c>
      <c r="C78" s="170" t="s">
        <v>15</v>
      </c>
      <c r="D78" s="170" t="s">
        <v>93</v>
      </c>
      <c r="E78" s="170">
        <v>750</v>
      </c>
      <c r="F78" s="170">
        <v>12</v>
      </c>
      <c r="G78" s="171">
        <v>40</v>
      </c>
      <c r="H78" s="170" t="s">
        <v>43</v>
      </c>
      <c r="I78" s="171">
        <v>28.49</v>
      </c>
      <c r="J78" s="169">
        <v>1</v>
      </c>
      <c r="K78" s="154" cm="1">
        <f t="array" ref="K78">ROUND(
IF(C78="Beer",
SUM(LOOKUP(2,1/(SRP!$B$8:$B$10&lt;=E78)/(SRP!$C$8:$C$10&gt;=E78),SRP!$D$8:$D$10)*(G78/100)*(E78/1000)),
IF(C78="Spirits",
SUM(LOOKUP(2,1/(SRP!$B$2:$B$7&lt;=E78)/(SRP!$C$2:$C$7&gt;=E78),SRP!$D$2:$D$7)*(G78/100)*(E78/1000)),
IF(AND(C78="Wine",D78="Fortified Wines"),
SUM(LOOKUP(2,1/(SRP!$B$26:$B$29&lt;=E78)/(SRP!$C$26:$C$29&gt;=E78),SRP!$D$26:$D$29)*(G78/100)*(E78/1000)),
IF(C78="Wine",
SUM(LOOKUP(2,1/(SRP!$B$21:$B$25&lt;=E78)/(SRP!$C$21:$C$25&gt;=E78),SRP!$D$21:$D$25)*(G78/100)*(E78/1000)),
IF(AND(C78="Ready to Drink",D78="RTD-One Pour Cocktail&gt;7%&lt;=14.5"),
SUM(LOOKUP(2,1/(SRP!$B$16:$B$20&lt;=E78)/(SRP!$C$16:$C$20&gt;=E78),SRP!$D$16:$D$20)*(G78/100)*(E78/1000)),
IF(C78="Ready to Drink",
SUM(LOOKUP(2,1/(SRP!$B$11:$B$15&lt;=E78)/(SRP!$C$11:$C$15&gt;=E78),SRP!$D$11:$D$15)*(G78/100)*(E78/1000)),
0)))))),2)</f>
        <v>23.42</v>
      </c>
      <c r="L78" s="173" t="str">
        <f t="shared" si="1"/>
        <v>Spirits750</v>
      </c>
      <c r="M78" s="154">
        <f>VLOOKUP(L78,'Slope %'!C:D,2,0)</f>
        <v>7.0000000000000007E-2</v>
      </c>
    </row>
    <row r="79" spans="1:13" x14ac:dyDescent="0.25">
      <c r="A79" s="169">
        <v>2121</v>
      </c>
      <c r="B79" s="170" t="s">
        <v>145</v>
      </c>
      <c r="C79" s="170" t="s">
        <v>24</v>
      </c>
      <c r="D79" s="170" t="s">
        <v>146</v>
      </c>
      <c r="E79" s="170">
        <v>750</v>
      </c>
      <c r="F79" s="170">
        <v>12</v>
      </c>
      <c r="G79" s="171">
        <v>20</v>
      </c>
      <c r="H79" s="170" t="s">
        <v>32</v>
      </c>
      <c r="I79" s="171">
        <v>11.99</v>
      </c>
      <c r="J79" s="169">
        <v>1</v>
      </c>
      <c r="K79" s="154" cm="1">
        <f t="array" ref="K79">ROUND(
IF(C79="Beer",
SUM(LOOKUP(2,1/(SRP!$B$8:$B$10&lt;=E79)/(SRP!$C$8:$C$10&gt;=E79),SRP!$D$8:$D$10)*(G79/100)*(E79/1000)),
IF(C79="Spirits",
SUM(LOOKUP(2,1/(SRP!$B$2:$B$7&lt;=E79)/(SRP!$C$2:$C$7&gt;=E79),SRP!$D$2:$D$7)*(G79/100)*(E79/1000)),
IF(AND(C79="Wine",D79="Fortified Wines"),
SUM(LOOKUP(2,1/(SRP!$B$26:$B$29&lt;=E79)/(SRP!$C$26:$C$29&gt;=E79),SRP!$D$26:$D$29)*(G79/100)*(E79/1000)),
IF(C79="Wine",
SUM(LOOKUP(2,1/(SRP!$B$21:$B$25&lt;=E79)/(SRP!$C$21:$C$25&gt;=E79),SRP!$D$21:$D$25)*(G79/100)*(E79/1000)),
IF(AND(C79="Ready to Drink",D79="RTD-One Pour Cocktail&gt;7%&lt;=14.5"),
SUM(LOOKUP(2,1/(SRP!$B$16:$B$20&lt;=E79)/(SRP!$C$16:$C$20&gt;=E79),SRP!$D$16:$D$20)*(G79/100)*(E79/1000)),
IF(C79="Ready to Drink",
SUM(LOOKUP(2,1/(SRP!$B$11:$B$15&lt;=E79)/(SRP!$C$11:$C$15&gt;=E79),SRP!$D$11:$D$15)*(G79/100)*(E79/1000)),
0)))))),2)</f>
        <v>11.71</v>
      </c>
      <c r="L79" s="173" t="str">
        <f t="shared" si="1"/>
        <v>Wine750</v>
      </c>
      <c r="M79" s="154">
        <f>VLOOKUP(L79,'Slope %'!C:D,2,0)</f>
        <v>0.1</v>
      </c>
    </row>
    <row r="80" spans="1:13" x14ac:dyDescent="0.25">
      <c r="A80" s="169">
        <v>2159</v>
      </c>
      <c r="B80" s="170" t="s">
        <v>147</v>
      </c>
      <c r="C80" s="170" t="s">
        <v>24</v>
      </c>
      <c r="D80" s="170" t="s">
        <v>148</v>
      </c>
      <c r="E80" s="170">
        <v>750</v>
      </c>
      <c r="F80" s="170">
        <v>12</v>
      </c>
      <c r="G80" s="171">
        <v>14</v>
      </c>
      <c r="H80" s="170" t="s">
        <v>149</v>
      </c>
      <c r="I80" s="171">
        <v>22.99</v>
      </c>
      <c r="J80" s="169">
        <v>1</v>
      </c>
      <c r="K80" s="154" cm="1">
        <f t="array" ref="K80">ROUND(
IF(C80="Beer",
SUM(LOOKUP(2,1/(SRP!$B$8:$B$10&lt;=E80)/(SRP!$C$8:$C$10&gt;=E80),SRP!$D$8:$D$10)*(G80/100)*(E80/1000)),
IF(C80="Spirits",
SUM(LOOKUP(2,1/(SRP!$B$2:$B$7&lt;=E80)/(SRP!$C$2:$C$7&gt;=E80),SRP!$D$2:$D$7)*(G80/100)*(E80/1000)),
IF(AND(C80="Wine",D80="Fortified Wines"),
SUM(LOOKUP(2,1/(SRP!$B$26:$B$29&lt;=E80)/(SRP!$C$26:$C$29&gt;=E80),SRP!$D$26:$D$29)*(G80/100)*(E80/1000)),
IF(C80="Wine",
SUM(LOOKUP(2,1/(SRP!$B$21:$B$25&lt;=E80)/(SRP!$C$21:$C$25&gt;=E80),SRP!$D$21:$D$25)*(G80/100)*(E80/1000)),
IF(AND(C80="Ready to Drink",D80="RTD-One Pour Cocktail&gt;7%&lt;=14.5"),
SUM(LOOKUP(2,1/(SRP!$B$16:$B$20&lt;=E80)/(SRP!$C$16:$C$20&gt;=E80),SRP!$D$16:$D$20)*(G80/100)*(E80/1000)),
IF(C80="Ready to Drink",
SUM(LOOKUP(2,1/(SRP!$B$11:$B$15&lt;=E80)/(SRP!$C$11:$C$15&gt;=E80),SRP!$D$11:$D$15)*(G80/100)*(E80/1000)),
0)))))),2)</f>
        <v>8.1999999999999993</v>
      </c>
      <c r="L80" s="173" t="str">
        <f t="shared" si="1"/>
        <v>Wine750</v>
      </c>
      <c r="M80" s="154">
        <f>VLOOKUP(L80,'Slope %'!C:D,2,0)</f>
        <v>0.1</v>
      </c>
    </row>
    <row r="81" spans="1:13" x14ac:dyDescent="0.25">
      <c r="A81" s="169">
        <v>2176</v>
      </c>
      <c r="B81" s="170" t="s">
        <v>150</v>
      </c>
      <c r="C81" s="170" t="s">
        <v>11</v>
      </c>
      <c r="D81" s="170" t="s">
        <v>12</v>
      </c>
      <c r="E81" s="170">
        <v>500</v>
      </c>
      <c r="F81" s="170">
        <v>24</v>
      </c>
      <c r="G81" s="171">
        <v>4.4000000000000004</v>
      </c>
      <c r="H81" s="170" t="s">
        <v>151</v>
      </c>
      <c r="I81" s="171">
        <v>4.1500000000000004</v>
      </c>
      <c r="J81" s="169">
        <v>1</v>
      </c>
      <c r="K81" s="154" cm="1">
        <f t="array" ref="K81">ROUND(
IF(C81="Beer",
SUM(LOOKUP(2,1/(SRP!$B$8:$B$10&lt;=E81)/(SRP!$C$8:$C$10&gt;=E81),SRP!$D$8:$D$10)*(G81/100)*(E81/1000)),
IF(C81="Spirits",
SUM(LOOKUP(2,1/(SRP!$B$2:$B$7&lt;=E81)/(SRP!$C$2:$C$7&gt;=E81),SRP!$D$2:$D$7)*(G81/100)*(E81/1000)),
IF(AND(C81="Wine",D81="Fortified Wines"),
SUM(LOOKUP(2,1/(SRP!$B$26:$B$29&lt;=E81)/(SRP!$C$26:$C$29&gt;=E81),SRP!$D$26:$D$29)*(G81/100)*(E81/1000)),
IF(C81="Wine",
SUM(LOOKUP(2,1/(SRP!$B$21:$B$25&lt;=E81)/(SRP!$C$21:$C$25&gt;=E81),SRP!$D$21:$D$25)*(G81/100)*(E81/1000)),
IF(AND(C81="Ready to Drink",D81="RTD-One Pour Cocktail&gt;7%&lt;=14.5"),
SUM(LOOKUP(2,1/(SRP!$B$16:$B$20&lt;=E81)/(SRP!$C$16:$C$20&gt;=E81),SRP!$D$16:$D$20)*(G81/100)*(E81/1000)),
IF(C81="Ready to Drink",
SUM(LOOKUP(2,1/(SRP!$B$11:$B$15&lt;=E81)/(SRP!$C$11:$C$15&gt;=E81),SRP!$D$11:$D$15)*(G81/100)*(E81/1000)),
0)))))),2)</f>
        <v>1.72</v>
      </c>
      <c r="L81" s="173" t="str">
        <f t="shared" si="1"/>
        <v>Beer500</v>
      </c>
      <c r="M81" s="154">
        <f>VLOOKUP(L81,'Slope %'!C:D,2,0)</f>
        <v>0.12</v>
      </c>
    </row>
    <row r="82" spans="1:13" x14ac:dyDescent="0.25">
      <c r="A82" s="169">
        <v>2176</v>
      </c>
      <c r="B82" s="170" t="s">
        <v>150</v>
      </c>
      <c r="C82" s="170" t="s">
        <v>11</v>
      </c>
      <c r="D82" s="170" t="s">
        <v>12</v>
      </c>
      <c r="E82" s="170">
        <v>500</v>
      </c>
      <c r="F82" s="170">
        <v>24</v>
      </c>
      <c r="G82" s="171">
        <v>4.4000000000000004</v>
      </c>
      <c r="H82" s="170" t="s">
        <v>151</v>
      </c>
      <c r="I82" s="171">
        <v>4.1500000000000004</v>
      </c>
      <c r="J82" s="169">
        <v>1</v>
      </c>
      <c r="K82" s="154" cm="1">
        <f t="array" ref="K82">ROUND(
IF(C82="Beer",
SUM(LOOKUP(2,1/(SRP!$B$8:$B$10&lt;=E82)/(SRP!$C$8:$C$10&gt;=E82),SRP!$D$8:$D$10)*(G82/100)*(E82/1000)),
IF(C82="Spirits",
SUM(LOOKUP(2,1/(SRP!$B$2:$B$7&lt;=E82)/(SRP!$C$2:$C$7&gt;=E82),SRP!$D$2:$D$7)*(G82/100)*(E82/1000)),
IF(AND(C82="Wine",D82="Fortified Wines"),
SUM(LOOKUP(2,1/(SRP!$B$26:$B$29&lt;=E82)/(SRP!$C$26:$C$29&gt;=E82),SRP!$D$26:$D$29)*(G82/100)*(E82/1000)),
IF(C82="Wine",
SUM(LOOKUP(2,1/(SRP!$B$21:$B$25&lt;=E82)/(SRP!$C$21:$C$25&gt;=E82),SRP!$D$21:$D$25)*(G82/100)*(E82/1000)),
IF(AND(C82="Ready to Drink",D82="RTD-One Pour Cocktail&gt;7%&lt;=14.5"),
SUM(LOOKUP(2,1/(SRP!$B$16:$B$20&lt;=E82)/(SRP!$C$16:$C$20&gt;=E82),SRP!$D$16:$D$20)*(G82/100)*(E82/1000)),
IF(C82="Ready to Drink",
SUM(LOOKUP(2,1/(SRP!$B$11:$B$15&lt;=E82)/(SRP!$C$11:$C$15&gt;=E82),SRP!$D$11:$D$15)*(G82/100)*(E82/1000)),
0)))))),2)</f>
        <v>1.72</v>
      </c>
      <c r="L82" s="173" t="str">
        <f t="shared" si="1"/>
        <v>Beer500</v>
      </c>
      <c r="M82" s="154">
        <f>VLOOKUP(L82,'Slope %'!C:D,2,0)</f>
        <v>0.12</v>
      </c>
    </row>
    <row r="83" spans="1:13" x14ac:dyDescent="0.25">
      <c r="A83" s="169">
        <v>2196</v>
      </c>
      <c r="B83" s="170" t="s">
        <v>152</v>
      </c>
      <c r="C83" s="170" t="s">
        <v>15</v>
      </c>
      <c r="D83" s="170" t="s">
        <v>143</v>
      </c>
      <c r="E83" s="170">
        <v>750</v>
      </c>
      <c r="F83" s="170">
        <v>12</v>
      </c>
      <c r="G83" s="171">
        <v>40</v>
      </c>
      <c r="H83" s="170" t="s">
        <v>20</v>
      </c>
      <c r="I83" s="171">
        <v>27.49</v>
      </c>
      <c r="J83" s="169">
        <v>1</v>
      </c>
      <c r="K83" s="154" cm="1">
        <f t="array" ref="K83">ROUND(
IF(C83="Beer",
SUM(LOOKUP(2,1/(SRP!$B$8:$B$10&lt;=E83)/(SRP!$C$8:$C$10&gt;=E83),SRP!$D$8:$D$10)*(G83/100)*(E83/1000)),
IF(C83="Spirits",
SUM(LOOKUP(2,1/(SRP!$B$2:$B$7&lt;=E83)/(SRP!$C$2:$C$7&gt;=E83),SRP!$D$2:$D$7)*(G83/100)*(E83/1000)),
IF(AND(C83="Wine",D83="Fortified Wines"),
SUM(LOOKUP(2,1/(SRP!$B$26:$B$29&lt;=E83)/(SRP!$C$26:$C$29&gt;=E83),SRP!$D$26:$D$29)*(G83/100)*(E83/1000)),
IF(C83="Wine",
SUM(LOOKUP(2,1/(SRP!$B$21:$B$25&lt;=E83)/(SRP!$C$21:$C$25&gt;=E83),SRP!$D$21:$D$25)*(G83/100)*(E83/1000)),
IF(AND(C83="Ready to Drink",D83="RTD-One Pour Cocktail&gt;7%&lt;=14.5"),
SUM(LOOKUP(2,1/(SRP!$B$16:$B$20&lt;=E83)/(SRP!$C$16:$C$20&gt;=E83),SRP!$D$16:$D$20)*(G83/100)*(E83/1000)),
IF(C83="Ready to Drink",
SUM(LOOKUP(2,1/(SRP!$B$11:$B$15&lt;=E83)/(SRP!$C$11:$C$15&gt;=E83),SRP!$D$11:$D$15)*(G83/100)*(E83/1000)),
0)))))),2)</f>
        <v>23.42</v>
      </c>
      <c r="L83" s="173" t="str">
        <f t="shared" si="1"/>
        <v>Spirits750</v>
      </c>
      <c r="M83" s="154">
        <f>VLOOKUP(L83,'Slope %'!C:D,2,0)</f>
        <v>7.0000000000000007E-2</v>
      </c>
    </row>
    <row r="84" spans="1:13" x14ac:dyDescent="0.25">
      <c r="A84" s="169">
        <v>2252</v>
      </c>
      <c r="B84" s="170" t="s">
        <v>153</v>
      </c>
      <c r="C84" s="170" t="s">
        <v>15</v>
      </c>
      <c r="D84" s="170" t="s">
        <v>154</v>
      </c>
      <c r="E84" s="170">
        <v>750</v>
      </c>
      <c r="F84" s="170">
        <v>12</v>
      </c>
      <c r="G84" s="171">
        <v>17</v>
      </c>
      <c r="H84" s="170" t="s">
        <v>29</v>
      </c>
      <c r="I84" s="171">
        <v>26.18</v>
      </c>
      <c r="J84" s="169">
        <v>1</v>
      </c>
      <c r="K84" s="154" cm="1">
        <f t="array" ref="K84">ROUND(
IF(C84="Beer",
SUM(LOOKUP(2,1/(SRP!$B$8:$B$10&lt;=E84)/(SRP!$C$8:$C$10&gt;=E84),SRP!$D$8:$D$10)*(G84/100)*(E84/1000)),
IF(C84="Spirits",
SUM(LOOKUP(2,1/(SRP!$B$2:$B$7&lt;=E84)/(SRP!$C$2:$C$7&gt;=E84),SRP!$D$2:$D$7)*(G84/100)*(E84/1000)),
IF(AND(C84="Wine",D84="Fortified Wines"),
SUM(LOOKUP(2,1/(SRP!$B$26:$B$29&lt;=E84)/(SRP!$C$26:$C$29&gt;=E84),SRP!$D$26:$D$29)*(G84/100)*(E84/1000)),
IF(C84="Wine",
SUM(LOOKUP(2,1/(SRP!$B$21:$B$25&lt;=E84)/(SRP!$C$21:$C$25&gt;=E84),SRP!$D$21:$D$25)*(G84/100)*(E84/1000)),
IF(AND(C84="Ready to Drink",D84="RTD-One Pour Cocktail&gt;7%&lt;=14.5"),
SUM(LOOKUP(2,1/(SRP!$B$16:$B$20&lt;=E84)/(SRP!$C$16:$C$20&gt;=E84),SRP!$D$16:$D$20)*(G84/100)*(E84/1000)),
IF(C84="Ready to Drink",
SUM(LOOKUP(2,1/(SRP!$B$11:$B$15&lt;=E84)/(SRP!$C$11:$C$15&gt;=E84),SRP!$D$11:$D$15)*(G84/100)*(E84/1000)),
0)))))),2)</f>
        <v>9.9499999999999993</v>
      </c>
      <c r="L84" s="173" t="str">
        <f t="shared" si="1"/>
        <v>Spirits750</v>
      </c>
      <c r="M84" s="154">
        <f>VLOOKUP(L84,'Slope %'!C:D,2,0)</f>
        <v>7.0000000000000007E-2</v>
      </c>
    </row>
    <row r="85" spans="1:13" x14ac:dyDescent="0.25">
      <c r="A85" s="169">
        <v>2253</v>
      </c>
      <c r="B85" s="170" t="s">
        <v>155</v>
      </c>
      <c r="C85" s="170" t="s">
        <v>15</v>
      </c>
      <c r="D85" s="170" t="s">
        <v>156</v>
      </c>
      <c r="E85" s="170">
        <v>750</v>
      </c>
      <c r="F85" s="170">
        <v>12</v>
      </c>
      <c r="G85" s="171">
        <v>28</v>
      </c>
      <c r="H85" s="170" t="s">
        <v>22</v>
      </c>
      <c r="I85" s="171">
        <v>35.99</v>
      </c>
      <c r="J85" s="169">
        <v>1</v>
      </c>
      <c r="K85" s="154" cm="1">
        <f t="array" ref="K85">ROUND(
IF(C85="Beer",
SUM(LOOKUP(2,1/(SRP!$B$8:$B$10&lt;=E85)/(SRP!$C$8:$C$10&gt;=E85),SRP!$D$8:$D$10)*(G85/100)*(E85/1000)),
IF(C85="Spirits",
SUM(LOOKUP(2,1/(SRP!$B$2:$B$7&lt;=E85)/(SRP!$C$2:$C$7&gt;=E85),SRP!$D$2:$D$7)*(G85/100)*(E85/1000)),
IF(AND(C85="Wine",D85="Fortified Wines"),
SUM(LOOKUP(2,1/(SRP!$B$26:$B$29&lt;=E85)/(SRP!$C$26:$C$29&gt;=E85),SRP!$D$26:$D$29)*(G85/100)*(E85/1000)),
IF(C85="Wine",
SUM(LOOKUP(2,1/(SRP!$B$21:$B$25&lt;=E85)/(SRP!$C$21:$C$25&gt;=E85),SRP!$D$21:$D$25)*(G85/100)*(E85/1000)),
IF(AND(C85="Ready to Drink",D85="RTD-One Pour Cocktail&gt;7%&lt;=14.5"),
SUM(LOOKUP(2,1/(SRP!$B$16:$B$20&lt;=E85)/(SRP!$C$16:$C$20&gt;=E85),SRP!$D$16:$D$20)*(G85/100)*(E85/1000)),
IF(C85="Ready to Drink",
SUM(LOOKUP(2,1/(SRP!$B$11:$B$15&lt;=E85)/(SRP!$C$11:$C$15&gt;=E85),SRP!$D$11:$D$15)*(G85/100)*(E85/1000)),
0)))))),2)</f>
        <v>16.39</v>
      </c>
      <c r="L85" s="173" t="str">
        <f t="shared" si="1"/>
        <v>Spirits750</v>
      </c>
      <c r="M85" s="154">
        <f>VLOOKUP(L85,'Slope %'!C:D,2,0)</f>
        <v>7.0000000000000007E-2</v>
      </c>
    </row>
    <row r="86" spans="1:13" x14ac:dyDescent="0.25">
      <c r="A86" s="169">
        <v>2263</v>
      </c>
      <c r="B86" s="170" t="s">
        <v>157</v>
      </c>
      <c r="C86" s="170" t="s">
        <v>15</v>
      </c>
      <c r="D86" s="170" t="s">
        <v>93</v>
      </c>
      <c r="E86" s="170">
        <v>1750</v>
      </c>
      <c r="F86" s="170">
        <v>6</v>
      </c>
      <c r="G86" s="171">
        <v>40</v>
      </c>
      <c r="H86" s="170" t="s">
        <v>123</v>
      </c>
      <c r="I86" s="171">
        <v>58.99</v>
      </c>
      <c r="J86" s="169">
        <v>1</v>
      </c>
      <c r="K86" s="154" cm="1">
        <f t="array" ref="K86">ROUND(
IF(C86="Beer",
SUM(LOOKUP(2,1/(SRP!$B$8:$B$10&lt;=E86)/(SRP!$C$8:$C$10&gt;=E86),SRP!$D$8:$D$10)*(G86/100)*(E86/1000)),
IF(C86="Spirits",
SUM(LOOKUP(2,1/(SRP!$B$2:$B$7&lt;=E86)/(SRP!$C$2:$C$7&gt;=E86),SRP!$D$2:$D$7)*(G86/100)*(E86/1000)),
IF(AND(C86="Wine",D86="Fortified Wines"),
SUM(LOOKUP(2,1/(SRP!$B$26:$B$29&lt;=E86)/(SRP!$C$26:$C$29&gt;=E86),SRP!$D$26:$D$29)*(G86/100)*(E86/1000)),
IF(C86="Wine",
SUM(LOOKUP(2,1/(SRP!$B$21:$B$25&lt;=E86)/(SRP!$C$21:$C$25&gt;=E86),SRP!$D$21:$D$25)*(G86/100)*(E86/1000)),
IF(AND(C86="Ready to Drink",D86="RTD-One Pour Cocktail&gt;7%&lt;=14.5"),
SUM(LOOKUP(2,1/(SRP!$B$16:$B$20&lt;=E86)/(SRP!$C$16:$C$20&gt;=E86),SRP!$D$16:$D$20)*(G86/100)*(E86/1000)),
IF(C86="Ready to Drink",
SUM(LOOKUP(2,1/(SRP!$B$11:$B$15&lt;=E86)/(SRP!$C$11:$C$15&gt;=E86),SRP!$D$11:$D$15)*(G86/100)*(E86/1000)),
0)))))),2)</f>
        <v>54.65</v>
      </c>
      <c r="L86" s="173" t="str">
        <f t="shared" si="1"/>
        <v>Spirits1750</v>
      </c>
      <c r="M86" s="154">
        <f>VLOOKUP(L86,'Slope %'!C:D,2,0)</f>
        <v>0.03</v>
      </c>
    </row>
    <row r="87" spans="1:13" x14ac:dyDescent="0.25">
      <c r="A87" s="169">
        <v>2279</v>
      </c>
      <c r="B87" s="170" t="s">
        <v>158</v>
      </c>
      <c r="C87" s="170" t="s">
        <v>15</v>
      </c>
      <c r="D87" s="170" t="s">
        <v>16</v>
      </c>
      <c r="E87" s="170">
        <v>750</v>
      </c>
      <c r="F87" s="170">
        <v>12</v>
      </c>
      <c r="G87" s="171">
        <v>40</v>
      </c>
      <c r="H87" s="170" t="s">
        <v>22</v>
      </c>
      <c r="I87" s="171">
        <v>23.42</v>
      </c>
      <c r="J87" s="169">
        <v>1</v>
      </c>
      <c r="K87" s="154" cm="1">
        <f t="array" ref="K87">ROUND(
IF(C87="Beer",
SUM(LOOKUP(2,1/(SRP!$B$8:$B$10&lt;=E87)/(SRP!$C$8:$C$10&gt;=E87),SRP!$D$8:$D$10)*(G87/100)*(E87/1000)),
IF(C87="Spirits",
SUM(LOOKUP(2,1/(SRP!$B$2:$B$7&lt;=E87)/(SRP!$C$2:$C$7&gt;=E87),SRP!$D$2:$D$7)*(G87/100)*(E87/1000)),
IF(AND(C87="Wine",D87="Fortified Wines"),
SUM(LOOKUP(2,1/(SRP!$B$26:$B$29&lt;=E87)/(SRP!$C$26:$C$29&gt;=E87),SRP!$D$26:$D$29)*(G87/100)*(E87/1000)),
IF(C87="Wine",
SUM(LOOKUP(2,1/(SRP!$B$21:$B$25&lt;=E87)/(SRP!$C$21:$C$25&gt;=E87),SRP!$D$21:$D$25)*(G87/100)*(E87/1000)),
IF(AND(C87="Ready to Drink",D87="RTD-One Pour Cocktail&gt;7%&lt;=14.5"),
SUM(LOOKUP(2,1/(SRP!$B$16:$B$20&lt;=E87)/(SRP!$C$16:$C$20&gt;=E87),SRP!$D$16:$D$20)*(G87/100)*(E87/1000)),
IF(C87="Ready to Drink",
SUM(LOOKUP(2,1/(SRP!$B$11:$B$15&lt;=E87)/(SRP!$C$11:$C$15&gt;=E87),SRP!$D$11:$D$15)*(G87/100)*(E87/1000)),
0)))))),2)</f>
        <v>23.42</v>
      </c>
      <c r="L87" s="173" t="str">
        <f t="shared" si="1"/>
        <v>Spirits750</v>
      </c>
      <c r="M87" s="154">
        <f>VLOOKUP(L87,'Slope %'!C:D,2,0)</f>
        <v>7.0000000000000007E-2</v>
      </c>
    </row>
    <row r="88" spans="1:13" x14ac:dyDescent="0.25">
      <c r="A88" s="169">
        <v>2303</v>
      </c>
      <c r="B88" s="170" t="s">
        <v>159</v>
      </c>
      <c r="C88" s="170" t="s">
        <v>24</v>
      </c>
      <c r="D88" s="170" t="s">
        <v>34</v>
      </c>
      <c r="E88" s="170">
        <v>2000</v>
      </c>
      <c r="F88" s="170">
        <v>6</v>
      </c>
      <c r="G88" s="171">
        <v>14</v>
      </c>
      <c r="H88" s="170" t="s">
        <v>26</v>
      </c>
      <c r="I88" s="171">
        <v>21.99</v>
      </c>
      <c r="J88" s="169">
        <v>1</v>
      </c>
      <c r="K88" s="154" cm="1">
        <f t="array" ref="K88">ROUND(
IF(C88="Beer",
SUM(LOOKUP(2,1/(SRP!$B$8:$B$10&lt;=E88)/(SRP!$C$8:$C$10&gt;=E88),SRP!$D$8:$D$10)*(G88/100)*(E88/1000)),
IF(C88="Spirits",
SUM(LOOKUP(2,1/(SRP!$B$2:$B$7&lt;=E88)/(SRP!$C$2:$C$7&gt;=E88),SRP!$D$2:$D$7)*(G88/100)*(E88/1000)),
IF(AND(C88="Wine",D88="Fortified Wines"),
SUM(LOOKUP(2,1/(SRP!$B$26:$B$29&lt;=E88)/(SRP!$C$26:$C$29&gt;=E88),SRP!$D$26:$D$29)*(G88/100)*(E88/1000)),
IF(C88="Wine",
SUM(LOOKUP(2,1/(SRP!$B$21:$B$25&lt;=E88)/(SRP!$C$21:$C$25&gt;=E88),SRP!$D$21:$D$25)*(G88/100)*(E88/1000)),
IF(AND(C88="Ready to Drink",D88="RTD-One Pour Cocktail&gt;7%&lt;=14.5"),
SUM(LOOKUP(2,1/(SRP!$B$16:$B$20&lt;=E88)/(SRP!$C$16:$C$20&gt;=E88),SRP!$D$16:$D$20)*(G88/100)*(E88/1000)),
IF(C88="Ready to Drink",
SUM(LOOKUP(2,1/(SRP!$B$11:$B$15&lt;=E88)/(SRP!$C$11:$C$15&gt;=E88),SRP!$D$11:$D$15)*(G88/100)*(E88/1000)),
0)))))),2)</f>
        <v>21.86</v>
      </c>
      <c r="L88" s="173" t="str">
        <f t="shared" si="1"/>
        <v>Wine2000</v>
      </c>
      <c r="M88" s="154">
        <f>VLOOKUP(L88,'Slope %'!C:D,2,0)</f>
        <v>7.0000000000000007E-2</v>
      </c>
    </row>
    <row r="89" spans="1:13" x14ac:dyDescent="0.25">
      <c r="A89" s="169">
        <v>2304</v>
      </c>
      <c r="B89" s="170" t="s">
        <v>160</v>
      </c>
      <c r="C89" s="170" t="s">
        <v>15</v>
      </c>
      <c r="D89" s="170" t="s">
        <v>16</v>
      </c>
      <c r="E89" s="170">
        <v>1140</v>
      </c>
      <c r="F89" s="170">
        <v>8</v>
      </c>
      <c r="G89" s="171">
        <v>40</v>
      </c>
      <c r="H89" s="170" t="s">
        <v>91</v>
      </c>
      <c r="I89" s="171">
        <v>44.49</v>
      </c>
      <c r="J89" s="169">
        <v>1</v>
      </c>
      <c r="K89" s="154" cm="1">
        <f t="array" ref="K89">ROUND(
IF(C89="Beer",
SUM(LOOKUP(2,1/(SRP!$B$8:$B$10&lt;=E89)/(SRP!$C$8:$C$10&gt;=E89),SRP!$D$8:$D$10)*(G89/100)*(E89/1000)),
IF(C89="Spirits",
SUM(LOOKUP(2,1/(SRP!$B$2:$B$7&lt;=E89)/(SRP!$C$2:$C$7&gt;=E89),SRP!$D$2:$D$7)*(G89/100)*(E89/1000)),
IF(AND(C89="Wine",D89="Fortified Wines"),
SUM(LOOKUP(2,1/(SRP!$B$26:$B$29&lt;=E89)/(SRP!$C$26:$C$29&gt;=E89),SRP!$D$26:$D$29)*(G89/100)*(E89/1000)),
IF(C89="Wine",
SUM(LOOKUP(2,1/(SRP!$B$21:$B$25&lt;=E89)/(SRP!$C$21:$C$25&gt;=E89),SRP!$D$21:$D$25)*(G89/100)*(E89/1000)),
IF(AND(C89="Ready to Drink",D89="RTD-One Pour Cocktail&gt;7%&lt;=14.5"),
SUM(LOOKUP(2,1/(SRP!$B$16:$B$20&lt;=E89)/(SRP!$C$16:$C$20&gt;=E89),SRP!$D$16:$D$20)*(G89/100)*(E89/1000)),
IF(C89="Ready to Drink",
SUM(LOOKUP(2,1/(SRP!$B$11:$B$15&lt;=E89)/(SRP!$C$11:$C$15&gt;=E89),SRP!$D$11:$D$15)*(G89/100)*(E89/1000)),
0)))))),2)</f>
        <v>35.6</v>
      </c>
      <c r="L89" s="173" t="str">
        <f t="shared" si="1"/>
        <v>Spirits1140</v>
      </c>
      <c r="M89" s="154">
        <f>VLOOKUP(L89,'Slope %'!C:D,2,0)</f>
        <v>0.05</v>
      </c>
    </row>
    <row r="90" spans="1:13" x14ac:dyDescent="0.25">
      <c r="A90" s="169">
        <v>2333</v>
      </c>
      <c r="B90" s="170" t="s">
        <v>161</v>
      </c>
      <c r="C90" s="170" t="s">
        <v>24</v>
      </c>
      <c r="D90" s="170" t="s">
        <v>162</v>
      </c>
      <c r="E90" s="170">
        <v>750</v>
      </c>
      <c r="F90" s="170">
        <v>6</v>
      </c>
      <c r="G90" s="171">
        <v>12</v>
      </c>
      <c r="H90" s="170" t="s">
        <v>163</v>
      </c>
      <c r="I90" s="171">
        <v>99.99</v>
      </c>
      <c r="J90" s="169">
        <v>1</v>
      </c>
      <c r="K90" s="154" cm="1">
        <f t="array" ref="K90">ROUND(
IF(C90="Beer",
SUM(LOOKUP(2,1/(SRP!$B$8:$B$10&lt;=E90)/(SRP!$C$8:$C$10&gt;=E90),SRP!$D$8:$D$10)*(G90/100)*(E90/1000)),
IF(C90="Spirits",
SUM(LOOKUP(2,1/(SRP!$B$2:$B$7&lt;=E90)/(SRP!$C$2:$C$7&gt;=E90),SRP!$D$2:$D$7)*(G90/100)*(E90/1000)),
IF(AND(C90="Wine",D90="Fortified Wines"),
SUM(LOOKUP(2,1/(SRP!$B$26:$B$29&lt;=E90)/(SRP!$C$26:$C$29&gt;=E90),SRP!$D$26:$D$29)*(G90/100)*(E90/1000)),
IF(C90="Wine",
SUM(LOOKUP(2,1/(SRP!$B$21:$B$25&lt;=E90)/(SRP!$C$21:$C$25&gt;=E90),SRP!$D$21:$D$25)*(G90/100)*(E90/1000)),
IF(AND(C90="Ready to Drink",D90="RTD-One Pour Cocktail&gt;7%&lt;=14.5"),
SUM(LOOKUP(2,1/(SRP!$B$16:$B$20&lt;=E90)/(SRP!$C$16:$C$20&gt;=E90),SRP!$D$16:$D$20)*(G90/100)*(E90/1000)),
IF(C90="Ready to Drink",
SUM(LOOKUP(2,1/(SRP!$B$11:$B$15&lt;=E90)/(SRP!$C$11:$C$15&gt;=E90),SRP!$D$11:$D$15)*(G90/100)*(E90/1000)),
0)))))),2)</f>
        <v>7.03</v>
      </c>
      <c r="L90" s="173" t="str">
        <f t="shared" si="1"/>
        <v>Wine750</v>
      </c>
      <c r="M90" s="154">
        <f>VLOOKUP(L90,'Slope %'!C:D,2,0)</f>
        <v>0.1</v>
      </c>
    </row>
    <row r="91" spans="1:13" x14ac:dyDescent="0.25">
      <c r="A91" s="169">
        <v>2360</v>
      </c>
      <c r="B91" s="170" t="s">
        <v>164</v>
      </c>
      <c r="C91" s="170" t="s">
        <v>15</v>
      </c>
      <c r="D91" s="170" t="s">
        <v>82</v>
      </c>
      <c r="E91" s="170">
        <v>750</v>
      </c>
      <c r="F91" s="170">
        <v>12</v>
      </c>
      <c r="G91" s="171">
        <v>40</v>
      </c>
      <c r="H91" s="170" t="s">
        <v>20</v>
      </c>
      <c r="I91" s="171">
        <v>30.99</v>
      </c>
      <c r="J91" s="169">
        <v>1</v>
      </c>
      <c r="K91" s="154" cm="1">
        <f t="array" ref="K91">ROUND(
IF(C91="Beer",
SUM(LOOKUP(2,1/(SRP!$B$8:$B$10&lt;=E91)/(SRP!$C$8:$C$10&gt;=E91),SRP!$D$8:$D$10)*(G91/100)*(E91/1000)),
IF(C91="Spirits",
SUM(LOOKUP(2,1/(SRP!$B$2:$B$7&lt;=E91)/(SRP!$C$2:$C$7&gt;=E91),SRP!$D$2:$D$7)*(G91/100)*(E91/1000)),
IF(AND(C91="Wine",D91="Fortified Wines"),
SUM(LOOKUP(2,1/(SRP!$B$26:$B$29&lt;=E91)/(SRP!$C$26:$C$29&gt;=E91),SRP!$D$26:$D$29)*(G91/100)*(E91/1000)),
IF(C91="Wine",
SUM(LOOKUP(2,1/(SRP!$B$21:$B$25&lt;=E91)/(SRP!$C$21:$C$25&gt;=E91),SRP!$D$21:$D$25)*(G91/100)*(E91/1000)),
IF(AND(C91="Ready to Drink",D91="RTD-One Pour Cocktail&gt;7%&lt;=14.5"),
SUM(LOOKUP(2,1/(SRP!$B$16:$B$20&lt;=E91)/(SRP!$C$16:$C$20&gt;=E91),SRP!$D$16:$D$20)*(G91/100)*(E91/1000)),
IF(C91="Ready to Drink",
SUM(LOOKUP(2,1/(SRP!$B$11:$B$15&lt;=E91)/(SRP!$C$11:$C$15&gt;=E91),SRP!$D$11:$D$15)*(G91/100)*(E91/1000)),
0)))))),2)</f>
        <v>23.42</v>
      </c>
      <c r="L91" s="173" t="str">
        <f t="shared" si="1"/>
        <v>Spirits750</v>
      </c>
      <c r="M91" s="154">
        <f>VLOOKUP(L91,'Slope %'!C:D,2,0)</f>
        <v>7.0000000000000007E-2</v>
      </c>
    </row>
    <row r="92" spans="1:13" x14ac:dyDescent="0.25">
      <c r="A92" s="169">
        <v>2387</v>
      </c>
      <c r="B92" s="170" t="s">
        <v>165</v>
      </c>
      <c r="C92" s="170" t="s">
        <v>24</v>
      </c>
      <c r="D92" s="170" t="s">
        <v>166</v>
      </c>
      <c r="E92" s="170">
        <v>750</v>
      </c>
      <c r="F92" s="170">
        <v>12</v>
      </c>
      <c r="G92" s="171">
        <v>12</v>
      </c>
      <c r="H92" s="170" t="s">
        <v>26</v>
      </c>
      <c r="I92" s="171">
        <v>10.99</v>
      </c>
      <c r="J92" s="169">
        <v>1</v>
      </c>
      <c r="K92" s="154" cm="1">
        <f t="array" ref="K92">ROUND(
IF(C92="Beer",
SUM(LOOKUP(2,1/(SRP!$B$8:$B$10&lt;=E92)/(SRP!$C$8:$C$10&gt;=E92),SRP!$D$8:$D$10)*(G92/100)*(E92/1000)),
IF(C92="Spirits",
SUM(LOOKUP(2,1/(SRP!$B$2:$B$7&lt;=E92)/(SRP!$C$2:$C$7&gt;=E92),SRP!$D$2:$D$7)*(G92/100)*(E92/1000)),
IF(AND(C92="Wine",D92="Fortified Wines"),
SUM(LOOKUP(2,1/(SRP!$B$26:$B$29&lt;=E92)/(SRP!$C$26:$C$29&gt;=E92),SRP!$D$26:$D$29)*(G92/100)*(E92/1000)),
IF(C92="Wine",
SUM(LOOKUP(2,1/(SRP!$B$21:$B$25&lt;=E92)/(SRP!$C$21:$C$25&gt;=E92),SRP!$D$21:$D$25)*(G92/100)*(E92/1000)),
IF(AND(C92="Ready to Drink",D92="RTD-One Pour Cocktail&gt;7%&lt;=14.5"),
SUM(LOOKUP(2,1/(SRP!$B$16:$B$20&lt;=E92)/(SRP!$C$16:$C$20&gt;=E92),SRP!$D$16:$D$20)*(G92/100)*(E92/1000)),
IF(C92="Ready to Drink",
SUM(LOOKUP(2,1/(SRP!$B$11:$B$15&lt;=E92)/(SRP!$C$11:$C$15&gt;=E92),SRP!$D$11:$D$15)*(G92/100)*(E92/1000)),
0)))))),2)</f>
        <v>7.03</v>
      </c>
      <c r="L92" s="173" t="str">
        <f t="shared" si="1"/>
        <v>Wine750</v>
      </c>
      <c r="M92" s="154">
        <f>VLOOKUP(L92,'Slope %'!C:D,2,0)</f>
        <v>0.1</v>
      </c>
    </row>
    <row r="93" spans="1:13" x14ac:dyDescent="0.25">
      <c r="A93" s="169">
        <v>2389</v>
      </c>
      <c r="B93" s="170" t="s">
        <v>167</v>
      </c>
      <c r="C93" s="170" t="s">
        <v>24</v>
      </c>
      <c r="D93" s="170" t="s">
        <v>127</v>
      </c>
      <c r="E93" s="170">
        <v>750</v>
      </c>
      <c r="F93" s="170">
        <v>12</v>
      </c>
      <c r="G93" s="171">
        <v>13</v>
      </c>
      <c r="H93" s="170" t="s">
        <v>26</v>
      </c>
      <c r="I93" s="171">
        <v>10.99</v>
      </c>
      <c r="J93" s="169">
        <v>1</v>
      </c>
      <c r="K93" s="154" cm="1">
        <f t="array" ref="K93">ROUND(
IF(C93="Beer",
SUM(LOOKUP(2,1/(SRP!$B$8:$B$10&lt;=E93)/(SRP!$C$8:$C$10&gt;=E93),SRP!$D$8:$D$10)*(G93/100)*(E93/1000)),
IF(C93="Spirits",
SUM(LOOKUP(2,1/(SRP!$B$2:$B$7&lt;=E93)/(SRP!$C$2:$C$7&gt;=E93),SRP!$D$2:$D$7)*(G93/100)*(E93/1000)),
IF(AND(C93="Wine",D93="Fortified Wines"),
SUM(LOOKUP(2,1/(SRP!$B$26:$B$29&lt;=E93)/(SRP!$C$26:$C$29&gt;=E93),SRP!$D$26:$D$29)*(G93/100)*(E93/1000)),
IF(C93="Wine",
SUM(LOOKUP(2,1/(SRP!$B$21:$B$25&lt;=E93)/(SRP!$C$21:$C$25&gt;=E93),SRP!$D$21:$D$25)*(G93/100)*(E93/1000)),
IF(AND(C93="Ready to Drink",D93="RTD-One Pour Cocktail&gt;7%&lt;=14.5"),
SUM(LOOKUP(2,1/(SRP!$B$16:$B$20&lt;=E93)/(SRP!$C$16:$C$20&gt;=E93),SRP!$D$16:$D$20)*(G93/100)*(E93/1000)),
IF(C93="Ready to Drink",
SUM(LOOKUP(2,1/(SRP!$B$11:$B$15&lt;=E93)/(SRP!$C$11:$C$15&gt;=E93),SRP!$D$11:$D$15)*(G93/100)*(E93/1000)),
0)))))),2)</f>
        <v>7.61</v>
      </c>
      <c r="L93" s="173" t="str">
        <f t="shared" si="1"/>
        <v>Wine750</v>
      </c>
      <c r="M93" s="154">
        <f>VLOOKUP(L93,'Slope %'!C:D,2,0)</f>
        <v>0.1</v>
      </c>
    </row>
    <row r="94" spans="1:13" x14ac:dyDescent="0.25">
      <c r="A94" s="169">
        <v>2391</v>
      </c>
      <c r="B94" s="170" t="s">
        <v>168</v>
      </c>
      <c r="C94" s="170" t="s">
        <v>15</v>
      </c>
      <c r="D94" s="170" t="s">
        <v>169</v>
      </c>
      <c r="E94" s="170">
        <v>750</v>
      </c>
      <c r="F94" s="170">
        <v>12</v>
      </c>
      <c r="G94" s="171">
        <v>21</v>
      </c>
      <c r="H94" s="170" t="s">
        <v>22</v>
      </c>
      <c r="I94" s="171">
        <v>23.42</v>
      </c>
      <c r="J94" s="169">
        <v>1</v>
      </c>
      <c r="K94" s="154" cm="1">
        <f t="array" ref="K94">ROUND(
IF(C94="Beer",
SUM(LOOKUP(2,1/(SRP!$B$8:$B$10&lt;=E94)/(SRP!$C$8:$C$10&gt;=E94),SRP!$D$8:$D$10)*(G94/100)*(E94/1000)),
IF(C94="Spirits",
SUM(LOOKUP(2,1/(SRP!$B$2:$B$7&lt;=E94)/(SRP!$C$2:$C$7&gt;=E94),SRP!$D$2:$D$7)*(G94/100)*(E94/1000)),
IF(AND(C94="Wine",D94="Fortified Wines"),
SUM(LOOKUP(2,1/(SRP!$B$26:$B$29&lt;=E94)/(SRP!$C$26:$C$29&gt;=E94),SRP!$D$26:$D$29)*(G94/100)*(E94/1000)),
IF(C94="Wine",
SUM(LOOKUP(2,1/(SRP!$B$21:$B$25&lt;=E94)/(SRP!$C$21:$C$25&gt;=E94),SRP!$D$21:$D$25)*(G94/100)*(E94/1000)),
IF(AND(C94="Ready to Drink",D94="RTD-One Pour Cocktail&gt;7%&lt;=14.5"),
SUM(LOOKUP(2,1/(SRP!$B$16:$B$20&lt;=E94)/(SRP!$C$16:$C$20&gt;=E94),SRP!$D$16:$D$20)*(G94/100)*(E94/1000)),
IF(C94="Ready to Drink",
SUM(LOOKUP(2,1/(SRP!$B$11:$B$15&lt;=E94)/(SRP!$C$11:$C$15&gt;=E94),SRP!$D$11:$D$15)*(G94/100)*(E94/1000)),
0)))))),2)</f>
        <v>12.3</v>
      </c>
      <c r="L94" s="173" t="str">
        <f t="shared" si="1"/>
        <v>Spirits750</v>
      </c>
      <c r="M94" s="154">
        <f>VLOOKUP(L94,'Slope %'!C:D,2,0)</f>
        <v>7.0000000000000007E-2</v>
      </c>
    </row>
    <row r="95" spans="1:13" x14ac:dyDescent="0.25">
      <c r="A95" s="169">
        <v>2482</v>
      </c>
      <c r="B95" s="170" t="s">
        <v>170</v>
      </c>
      <c r="C95" s="170" t="s">
        <v>15</v>
      </c>
      <c r="D95" s="170" t="s">
        <v>143</v>
      </c>
      <c r="E95" s="170">
        <v>750</v>
      </c>
      <c r="F95" s="170">
        <v>6</v>
      </c>
      <c r="G95" s="171">
        <v>40</v>
      </c>
      <c r="H95" s="170" t="s">
        <v>91</v>
      </c>
      <c r="I95" s="171">
        <v>98.99</v>
      </c>
      <c r="J95" s="169">
        <v>1</v>
      </c>
      <c r="K95" s="154" cm="1">
        <f t="array" ref="K95">ROUND(
IF(C95="Beer",
SUM(LOOKUP(2,1/(SRP!$B$8:$B$10&lt;=E95)/(SRP!$C$8:$C$10&gt;=E95),SRP!$D$8:$D$10)*(G95/100)*(E95/1000)),
IF(C95="Spirits",
SUM(LOOKUP(2,1/(SRP!$B$2:$B$7&lt;=E95)/(SRP!$C$2:$C$7&gt;=E95),SRP!$D$2:$D$7)*(G95/100)*(E95/1000)),
IF(AND(C95="Wine",D95="Fortified Wines"),
SUM(LOOKUP(2,1/(SRP!$B$26:$B$29&lt;=E95)/(SRP!$C$26:$C$29&gt;=E95),SRP!$D$26:$D$29)*(G95/100)*(E95/1000)),
IF(C95="Wine",
SUM(LOOKUP(2,1/(SRP!$B$21:$B$25&lt;=E95)/(SRP!$C$21:$C$25&gt;=E95),SRP!$D$21:$D$25)*(G95/100)*(E95/1000)),
IF(AND(C95="Ready to Drink",D95="RTD-One Pour Cocktail&gt;7%&lt;=14.5"),
SUM(LOOKUP(2,1/(SRP!$B$16:$B$20&lt;=E95)/(SRP!$C$16:$C$20&gt;=E95),SRP!$D$16:$D$20)*(G95/100)*(E95/1000)),
IF(C95="Ready to Drink",
SUM(LOOKUP(2,1/(SRP!$B$11:$B$15&lt;=E95)/(SRP!$C$11:$C$15&gt;=E95),SRP!$D$11:$D$15)*(G95/100)*(E95/1000)),
0)))))),2)</f>
        <v>23.42</v>
      </c>
      <c r="L95" s="173" t="str">
        <f t="shared" si="1"/>
        <v>Spirits750</v>
      </c>
      <c r="M95" s="154">
        <f>VLOOKUP(L95,'Slope %'!C:D,2,0)</f>
        <v>7.0000000000000007E-2</v>
      </c>
    </row>
    <row r="96" spans="1:13" x14ac:dyDescent="0.25">
      <c r="A96" s="169">
        <v>2485</v>
      </c>
      <c r="B96" s="170" t="s">
        <v>171</v>
      </c>
      <c r="C96" s="170" t="s">
        <v>15</v>
      </c>
      <c r="D96" s="170" t="s">
        <v>172</v>
      </c>
      <c r="E96" s="170">
        <v>750</v>
      </c>
      <c r="F96" s="170">
        <v>12</v>
      </c>
      <c r="G96" s="171">
        <v>40</v>
      </c>
      <c r="H96" s="170" t="s">
        <v>17</v>
      </c>
      <c r="I96" s="171">
        <v>33.49</v>
      </c>
      <c r="J96" s="169">
        <v>1</v>
      </c>
      <c r="K96" s="154" cm="1">
        <f t="array" ref="K96">ROUND(
IF(C96="Beer",
SUM(LOOKUP(2,1/(SRP!$B$8:$B$10&lt;=E96)/(SRP!$C$8:$C$10&gt;=E96),SRP!$D$8:$D$10)*(G96/100)*(E96/1000)),
IF(C96="Spirits",
SUM(LOOKUP(2,1/(SRP!$B$2:$B$7&lt;=E96)/(SRP!$C$2:$C$7&gt;=E96),SRP!$D$2:$D$7)*(G96/100)*(E96/1000)),
IF(AND(C96="Wine",D96="Fortified Wines"),
SUM(LOOKUP(2,1/(SRP!$B$26:$B$29&lt;=E96)/(SRP!$C$26:$C$29&gt;=E96),SRP!$D$26:$D$29)*(G96/100)*(E96/1000)),
IF(C96="Wine",
SUM(LOOKUP(2,1/(SRP!$B$21:$B$25&lt;=E96)/(SRP!$C$21:$C$25&gt;=E96),SRP!$D$21:$D$25)*(G96/100)*(E96/1000)),
IF(AND(C96="Ready to Drink",D96="RTD-One Pour Cocktail&gt;7%&lt;=14.5"),
SUM(LOOKUP(2,1/(SRP!$B$16:$B$20&lt;=E96)/(SRP!$C$16:$C$20&gt;=E96),SRP!$D$16:$D$20)*(G96/100)*(E96/1000)),
IF(C96="Ready to Drink",
SUM(LOOKUP(2,1/(SRP!$B$11:$B$15&lt;=E96)/(SRP!$C$11:$C$15&gt;=E96),SRP!$D$11:$D$15)*(G96/100)*(E96/1000)),
0)))))),2)</f>
        <v>23.42</v>
      </c>
      <c r="L96" s="173" t="str">
        <f t="shared" si="1"/>
        <v>Spirits750</v>
      </c>
      <c r="M96" s="154">
        <f>VLOOKUP(L96,'Slope %'!C:D,2,0)</f>
        <v>7.0000000000000007E-2</v>
      </c>
    </row>
    <row r="97" spans="1:13" x14ac:dyDescent="0.25">
      <c r="A97" s="169">
        <v>2527</v>
      </c>
      <c r="B97" s="170" t="s">
        <v>173</v>
      </c>
      <c r="C97" s="170" t="s">
        <v>24</v>
      </c>
      <c r="D97" s="170" t="s">
        <v>34</v>
      </c>
      <c r="E97" s="170">
        <v>750</v>
      </c>
      <c r="F97" s="170">
        <v>12</v>
      </c>
      <c r="G97" s="171">
        <v>12</v>
      </c>
      <c r="H97" s="170" t="s">
        <v>35</v>
      </c>
      <c r="I97" s="171">
        <v>18.989999999999998</v>
      </c>
      <c r="J97" s="169">
        <v>1</v>
      </c>
      <c r="K97" s="154" cm="1">
        <f t="array" ref="K97">ROUND(
IF(C97="Beer",
SUM(LOOKUP(2,1/(SRP!$B$8:$B$10&lt;=E97)/(SRP!$C$8:$C$10&gt;=E97),SRP!$D$8:$D$10)*(G97/100)*(E97/1000)),
IF(C97="Spirits",
SUM(LOOKUP(2,1/(SRP!$B$2:$B$7&lt;=E97)/(SRP!$C$2:$C$7&gt;=E97),SRP!$D$2:$D$7)*(G97/100)*(E97/1000)),
IF(AND(C97="Wine",D97="Fortified Wines"),
SUM(LOOKUP(2,1/(SRP!$B$26:$B$29&lt;=E97)/(SRP!$C$26:$C$29&gt;=E97),SRP!$D$26:$D$29)*(G97/100)*(E97/1000)),
IF(C97="Wine",
SUM(LOOKUP(2,1/(SRP!$B$21:$B$25&lt;=E97)/(SRP!$C$21:$C$25&gt;=E97),SRP!$D$21:$D$25)*(G97/100)*(E97/1000)),
IF(AND(C97="Ready to Drink",D97="RTD-One Pour Cocktail&gt;7%&lt;=14.5"),
SUM(LOOKUP(2,1/(SRP!$B$16:$B$20&lt;=E97)/(SRP!$C$16:$C$20&gt;=E97),SRP!$D$16:$D$20)*(G97/100)*(E97/1000)),
IF(C97="Ready to Drink",
SUM(LOOKUP(2,1/(SRP!$B$11:$B$15&lt;=E97)/(SRP!$C$11:$C$15&gt;=E97),SRP!$D$11:$D$15)*(G97/100)*(E97/1000)),
0)))))),2)</f>
        <v>7.03</v>
      </c>
      <c r="L97" s="173" t="str">
        <f t="shared" si="1"/>
        <v>Wine750</v>
      </c>
      <c r="M97" s="154">
        <f>VLOOKUP(L97,'Slope %'!C:D,2,0)</f>
        <v>0.1</v>
      </c>
    </row>
    <row r="98" spans="1:13" x14ac:dyDescent="0.25">
      <c r="A98" s="169">
        <v>2534</v>
      </c>
      <c r="B98" s="170" t="s">
        <v>174</v>
      </c>
      <c r="C98" s="170" t="s">
        <v>24</v>
      </c>
      <c r="D98" s="170" t="s">
        <v>34</v>
      </c>
      <c r="E98" s="170">
        <v>750</v>
      </c>
      <c r="F98" s="170">
        <v>6</v>
      </c>
      <c r="G98" s="171">
        <v>14.5</v>
      </c>
      <c r="H98" s="170" t="s">
        <v>47</v>
      </c>
      <c r="I98" s="171">
        <v>48.99</v>
      </c>
      <c r="J98" s="169">
        <v>1</v>
      </c>
      <c r="K98" s="154" cm="1">
        <f t="array" ref="K98">ROUND(
IF(C98="Beer",
SUM(LOOKUP(2,1/(SRP!$B$8:$B$10&lt;=E98)/(SRP!$C$8:$C$10&gt;=E98),SRP!$D$8:$D$10)*(G98/100)*(E98/1000)),
IF(C98="Spirits",
SUM(LOOKUP(2,1/(SRP!$B$2:$B$7&lt;=E98)/(SRP!$C$2:$C$7&gt;=E98),SRP!$D$2:$D$7)*(G98/100)*(E98/1000)),
IF(AND(C98="Wine",D98="Fortified Wines"),
SUM(LOOKUP(2,1/(SRP!$B$26:$B$29&lt;=E98)/(SRP!$C$26:$C$29&gt;=E98),SRP!$D$26:$D$29)*(G98/100)*(E98/1000)),
IF(C98="Wine",
SUM(LOOKUP(2,1/(SRP!$B$21:$B$25&lt;=E98)/(SRP!$C$21:$C$25&gt;=E98),SRP!$D$21:$D$25)*(G98/100)*(E98/1000)),
IF(AND(C98="Ready to Drink",D98="RTD-One Pour Cocktail&gt;7%&lt;=14.5"),
SUM(LOOKUP(2,1/(SRP!$B$16:$B$20&lt;=E98)/(SRP!$C$16:$C$20&gt;=E98),SRP!$D$16:$D$20)*(G98/100)*(E98/1000)),
IF(C98="Ready to Drink",
SUM(LOOKUP(2,1/(SRP!$B$11:$B$15&lt;=E98)/(SRP!$C$11:$C$15&gt;=E98),SRP!$D$11:$D$15)*(G98/100)*(E98/1000)),
0)))))),2)</f>
        <v>8.49</v>
      </c>
      <c r="L98" s="173" t="str">
        <f t="shared" si="1"/>
        <v>Wine750</v>
      </c>
      <c r="M98" s="154">
        <f>VLOOKUP(L98,'Slope %'!C:D,2,0)</f>
        <v>0.1</v>
      </c>
    </row>
    <row r="99" spans="1:13" x14ac:dyDescent="0.25">
      <c r="A99" s="169">
        <v>2691</v>
      </c>
      <c r="B99" s="170" t="s">
        <v>175</v>
      </c>
      <c r="C99" s="170" t="s">
        <v>15</v>
      </c>
      <c r="D99" s="170" t="s">
        <v>51</v>
      </c>
      <c r="E99" s="170">
        <v>750</v>
      </c>
      <c r="F99" s="170">
        <v>12</v>
      </c>
      <c r="G99" s="171">
        <v>40</v>
      </c>
      <c r="H99" s="170" t="s">
        <v>20</v>
      </c>
      <c r="I99" s="171">
        <v>30.49</v>
      </c>
      <c r="J99" s="169">
        <v>1</v>
      </c>
      <c r="K99" s="154" cm="1">
        <f t="array" ref="K99">ROUND(
IF(C99="Beer",
SUM(LOOKUP(2,1/(SRP!$B$8:$B$10&lt;=E99)/(SRP!$C$8:$C$10&gt;=E99),SRP!$D$8:$D$10)*(G99/100)*(E99/1000)),
IF(C99="Spirits",
SUM(LOOKUP(2,1/(SRP!$B$2:$B$7&lt;=E99)/(SRP!$C$2:$C$7&gt;=E99),SRP!$D$2:$D$7)*(G99/100)*(E99/1000)),
IF(AND(C99="Wine",D99="Fortified Wines"),
SUM(LOOKUP(2,1/(SRP!$B$26:$B$29&lt;=E99)/(SRP!$C$26:$C$29&gt;=E99),SRP!$D$26:$D$29)*(G99/100)*(E99/1000)),
IF(C99="Wine",
SUM(LOOKUP(2,1/(SRP!$B$21:$B$25&lt;=E99)/(SRP!$C$21:$C$25&gt;=E99),SRP!$D$21:$D$25)*(G99/100)*(E99/1000)),
IF(AND(C99="Ready to Drink",D99="RTD-One Pour Cocktail&gt;7%&lt;=14.5"),
SUM(LOOKUP(2,1/(SRP!$B$16:$B$20&lt;=E99)/(SRP!$C$16:$C$20&gt;=E99),SRP!$D$16:$D$20)*(G99/100)*(E99/1000)),
IF(C99="Ready to Drink",
SUM(LOOKUP(2,1/(SRP!$B$11:$B$15&lt;=E99)/(SRP!$C$11:$C$15&gt;=E99),SRP!$D$11:$D$15)*(G99/100)*(E99/1000)),
0)))))),2)</f>
        <v>23.42</v>
      </c>
      <c r="L99" s="173" t="str">
        <f t="shared" si="1"/>
        <v>Spirits750</v>
      </c>
      <c r="M99" s="154">
        <f>VLOOKUP(L99,'Slope %'!C:D,2,0)</f>
        <v>7.0000000000000007E-2</v>
      </c>
    </row>
    <row r="100" spans="1:13" x14ac:dyDescent="0.25">
      <c r="A100" s="169">
        <v>2721</v>
      </c>
      <c r="B100" s="170" t="s">
        <v>176</v>
      </c>
      <c r="C100" s="170" t="s">
        <v>24</v>
      </c>
      <c r="D100" s="170" t="s">
        <v>127</v>
      </c>
      <c r="E100" s="170">
        <v>750</v>
      </c>
      <c r="F100" s="170">
        <v>12</v>
      </c>
      <c r="G100" s="171">
        <v>14.5</v>
      </c>
      <c r="H100" s="170" t="s">
        <v>177</v>
      </c>
      <c r="I100" s="171">
        <v>42.99</v>
      </c>
      <c r="J100" s="169">
        <v>1</v>
      </c>
      <c r="K100" s="154" cm="1">
        <f t="array" ref="K100">ROUND(
IF(C100="Beer",
SUM(LOOKUP(2,1/(SRP!$B$8:$B$10&lt;=E100)/(SRP!$C$8:$C$10&gt;=E100),SRP!$D$8:$D$10)*(G100/100)*(E100/1000)),
IF(C100="Spirits",
SUM(LOOKUP(2,1/(SRP!$B$2:$B$7&lt;=E100)/(SRP!$C$2:$C$7&gt;=E100),SRP!$D$2:$D$7)*(G100/100)*(E100/1000)),
IF(AND(C100="Wine",D100="Fortified Wines"),
SUM(LOOKUP(2,1/(SRP!$B$26:$B$29&lt;=E100)/(SRP!$C$26:$C$29&gt;=E100),SRP!$D$26:$D$29)*(G100/100)*(E100/1000)),
IF(C100="Wine",
SUM(LOOKUP(2,1/(SRP!$B$21:$B$25&lt;=E100)/(SRP!$C$21:$C$25&gt;=E100),SRP!$D$21:$D$25)*(G100/100)*(E100/1000)),
IF(AND(C100="Ready to Drink",D100="RTD-One Pour Cocktail&gt;7%&lt;=14.5"),
SUM(LOOKUP(2,1/(SRP!$B$16:$B$20&lt;=E100)/(SRP!$C$16:$C$20&gt;=E100),SRP!$D$16:$D$20)*(G100/100)*(E100/1000)),
IF(C100="Ready to Drink",
SUM(LOOKUP(2,1/(SRP!$B$11:$B$15&lt;=E100)/(SRP!$C$11:$C$15&gt;=E100),SRP!$D$11:$D$15)*(G100/100)*(E100/1000)),
0)))))),2)</f>
        <v>8.49</v>
      </c>
      <c r="L100" s="173" t="str">
        <f t="shared" si="1"/>
        <v>Wine750</v>
      </c>
      <c r="M100" s="154">
        <f>VLOOKUP(L100,'Slope %'!C:D,2,0)</f>
        <v>0.1</v>
      </c>
    </row>
    <row r="101" spans="1:13" x14ac:dyDescent="0.25">
      <c r="A101" s="169">
        <v>2808</v>
      </c>
      <c r="B101" s="170" t="s">
        <v>178</v>
      </c>
      <c r="C101" s="170" t="s">
        <v>15</v>
      </c>
      <c r="D101" s="170" t="s">
        <v>93</v>
      </c>
      <c r="E101" s="170">
        <v>375</v>
      </c>
      <c r="F101" s="170">
        <v>24</v>
      </c>
      <c r="G101" s="171">
        <v>40</v>
      </c>
      <c r="H101" s="170" t="s">
        <v>29</v>
      </c>
      <c r="I101" s="171">
        <v>15.99</v>
      </c>
      <c r="J101" s="169">
        <v>1</v>
      </c>
      <c r="K101" s="154" cm="1">
        <f t="array" ref="K101">ROUND(
IF(C101="Beer",
SUM(LOOKUP(2,1/(SRP!$B$8:$B$10&lt;=E101)/(SRP!$C$8:$C$10&gt;=E101),SRP!$D$8:$D$10)*(G101/100)*(E101/1000)),
IF(C101="Spirits",
SUM(LOOKUP(2,1/(SRP!$B$2:$B$7&lt;=E101)/(SRP!$C$2:$C$7&gt;=E101),SRP!$D$2:$D$7)*(G101/100)*(E101/1000)),
IF(AND(C101="Wine",D101="Fortified Wines"),
SUM(LOOKUP(2,1/(SRP!$B$26:$B$29&lt;=E101)/(SRP!$C$26:$C$29&gt;=E101),SRP!$D$26:$D$29)*(G101/100)*(E101/1000)),
IF(C101="Wine",
SUM(LOOKUP(2,1/(SRP!$B$21:$B$25&lt;=E101)/(SRP!$C$21:$C$25&gt;=E101),SRP!$D$21:$D$25)*(G101/100)*(E101/1000)),
IF(AND(C101="Ready to Drink",D101="RTD-One Pour Cocktail&gt;7%&lt;=14.5"),
SUM(LOOKUP(2,1/(SRP!$B$16:$B$20&lt;=E101)/(SRP!$C$16:$C$20&gt;=E101),SRP!$D$16:$D$20)*(G101/100)*(E101/1000)),
IF(C101="Ready to Drink",
SUM(LOOKUP(2,1/(SRP!$B$11:$B$15&lt;=E101)/(SRP!$C$11:$C$15&gt;=E101),SRP!$D$11:$D$15)*(G101/100)*(E101/1000)),
0)))))),2)</f>
        <v>13.3</v>
      </c>
      <c r="L101" s="173" t="str">
        <f t="shared" si="1"/>
        <v>Spirits375</v>
      </c>
      <c r="M101" s="154">
        <f>VLOOKUP(L101,'Slope %'!C:D,2,0)</f>
        <v>0.1</v>
      </c>
    </row>
    <row r="102" spans="1:13" x14ac:dyDescent="0.25">
      <c r="A102" s="169">
        <v>2980</v>
      </c>
      <c r="B102" s="170" t="s">
        <v>179</v>
      </c>
      <c r="C102" s="170" t="s">
        <v>24</v>
      </c>
      <c r="D102" s="170" t="s">
        <v>34</v>
      </c>
      <c r="E102" s="170">
        <v>750</v>
      </c>
      <c r="F102" s="170">
        <v>12</v>
      </c>
      <c r="G102" s="171">
        <v>13.5</v>
      </c>
      <c r="H102" s="170" t="s">
        <v>43</v>
      </c>
      <c r="I102" s="171">
        <v>26.49</v>
      </c>
      <c r="J102" s="169">
        <v>1</v>
      </c>
      <c r="K102" s="154" cm="1">
        <f t="array" ref="K102">ROUND(
IF(C102="Beer",
SUM(LOOKUP(2,1/(SRP!$B$8:$B$10&lt;=E102)/(SRP!$C$8:$C$10&gt;=E102),SRP!$D$8:$D$10)*(G102/100)*(E102/1000)),
IF(C102="Spirits",
SUM(LOOKUP(2,1/(SRP!$B$2:$B$7&lt;=E102)/(SRP!$C$2:$C$7&gt;=E102),SRP!$D$2:$D$7)*(G102/100)*(E102/1000)),
IF(AND(C102="Wine",D102="Fortified Wines"),
SUM(LOOKUP(2,1/(SRP!$B$26:$B$29&lt;=E102)/(SRP!$C$26:$C$29&gt;=E102),SRP!$D$26:$D$29)*(G102/100)*(E102/1000)),
IF(C102="Wine",
SUM(LOOKUP(2,1/(SRP!$B$21:$B$25&lt;=E102)/(SRP!$C$21:$C$25&gt;=E102),SRP!$D$21:$D$25)*(G102/100)*(E102/1000)),
IF(AND(C102="Ready to Drink",D102="RTD-One Pour Cocktail&gt;7%&lt;=14.5"),
SUM(LOOKUP(2,1/(SRP!$B$16:$B$20&lt;=E102)/(SRP!$C$16:$C$20&gt;=E102),SRP!$D$16:$D$20)*(G102/100)*(E102/1000)),
IF(C102="Ready to Drink",
SUM(LOOKUP(2,1/(SRP!$B$11:$B$15&lt;=E102)/(SRP!$C$11:$C$15&gt;=E102),SRP!$D$11:$D$15)*(G102/100)*(E102/1000)),
0)))))),2)</f>
        <v>7.9</v>
      </c>
      <c r="L102" s="173" t="str">
        <f t="shared" si="1"/>
        <v>Wine750</v>
      </c>
      <c r="M102" s="154">
        <f>VLOOKUP(L102,'Slope %'!C:D,2,0)</f>
        <v>0.1</v>
      </c>
    </row>
    <row r="103" spans="1:13" x14ac:dyDescent="0.25">
      <c r="A103" s="169">
        <v>3012</v>
      </c>
      <c r="B103" s="170" t="s">
        <v>107</v>
      </c>
      <c r="C103" s="170" t="s">
        <v>15</v>
      </c>
      <c r="D103" s="170" t="s">
        <v>19</v>
      </c>
      <c r="E103" s="170">
        <v>1140</v>
      </c>
      <c r="F103" s="170">
        <v>12</v>
      </c>
      <c r="G103" s="171">
        <v>40</v>
      </c>
      <c r="H103" s="170" t="s">
        <v>17</v>
      </c>
      <c r="I103" s="171">
        <v>37.49</v>
      </c>
      <c r="J103" s="169">
        <v>1</v>
      </c>
      <c r="K103" s="154" cm="1">
        <f t="array" ref="K103">ROUND(
IF(C103="Beer",
SUM(LOOKUP(2,1/(SRP!$B$8:$B$10&lt;=E103)/(SRP!$C$8:$C$10&gt;=E103),SRP!$D$8:$D$10)*(G103/100)*(E103/1000)),
IF(C103="Spirits",
SUM(LOOKUP(2,1/(SRP!$B$2:$B$7&lt;=E103)/(SRP!$C$2:$C$7&gt;=E103),SRP!$D$2:$D$7)*(G103/100)*(E103/1000)),
IF(AND(C103="Wine",D103="Fortified Wines"),
SUM(LOOKUP(2,1/(SRP!$B$26:$B$29&lt;=E103)/(SRP!$C$26:$C$29&gt;=E103),SRP!$D$26:$D$29)*(G103/100)*(E103/1000)),
IF(C103="Wine",
SUM(LOOKUP(2,1/(SRP!$B$21:$B$25&lt;=E103)/(SRP!$C$21:$C$25&gt;=E103),SRP!$D$21:$D$25)*(G103/100)*(E103/1000)),
IF(AND(C103="Ready to Drink",D103="RTD-One Pour Cocktail&gt;7%&lt;=14.5"),
SUM(LOOKUP(2,1/(SRP!$B$16:$B$20&lt;=E103)/(SRP!$C$16:$C$20&gt;=E103),SRP!$D$16:$D$20)*(G103/100)*(E103/1000)),
IF(C103="Ready to Drink",
SUM(LOOKUP(2,1/(SRP!$B$11:$B$15&lt;=E103)/(SRP!$C$11:$C$15&gt;=E103),SRP!$D$11:$D$15)*(G103/100)*(E103/1000)),
0)))))),2)</f>
        <v>35.6</v>
      </c>
      <c r="L103" s="173" t="str">
        <f t="shared" si="1"/>
        <v>Spirits1140</v>
      </c>
      <c r="M103" s="154">
        <f>VLOOKUP(L103,'Slope %'!C:D,2,0)</f>
        <v>0.05</v>
      </c>
    </row>
    <row r="104" spans="1:13" x14ac:dyDescent="0.25">
      <c r="A104" s="169">
        <v>3077</v>
      </c>
      <c r="B104" s="170" t="s">
        <v>180</v>
      </c>
      <c r="C104" s="170" t="s">
        <v>24</v>
      </c>
      <c r="D104" s="170" t="s">
        <v>166</v>
      </c>
      <c r="E104" s="170">
        <v>1500</v>
      </c>
      <c r="F104" s="170">
        <v>6</v>
      </c>
      <c r="G104" s="171">
        <v>12</v>
      </c>
      <c r="H104" s="170" t="s">
        <v>22</v>
      </c>
      <c r="I104" s="171">
        <v>27.99</v>
      </c>
      <c r="J104" s="169">
        <v>1</v>
      </c>
      <c r="K104" s="154" cm="1">
        <f t="array" ref="K104">ROUND(
IF(C104="Beer",
SUM(LOOKUP(2,1/(SRP!$B$8:$B$10&lt;=E104)/(SRP!$C$8:$C$10&gt;=E104),SRP!$D$8:$D$10)*(G104/100)*(E104/1000)),
IF(C104="Spirits",
SUM(LOOKUP(2,1/(SRP!$B$2:$B$7&lt;=E104)/(SRP!$C$2:$C$7&gt;=E104),SRP!$D$2:$D$7)*(G104/100)*(E104/1000)),
IF(AND(C104="Wine",D104="Fortified Wines"),
SUM(LOOKUP(2,1/(SRP!$B$26:$B$29&lt;=E104)/(SRP!$C$26:$C$29&gt;=E104),SRP!$D$26:$D$29)*(G104/100)*(E104/1000)),
IF(C104="Wine",
SUM(LOOKUP(2,1/(SRP!$B$21:$B$25&lt;=E104)/(SRP!$C$21:$C$25&gt;=E104),SRP!$D$21:$D$25)*(G104/100)*(E104/1000)),
IF(AND(C104="Ready to Drink",D104="RTD-One Pour Cocktail&gt;7%&lt;=14.5"),
SUM(LOOKUP(2,1/(SRP!$B$16:$B$20&lt;=E104)/(SRP!$C$16:$C$20&gt;=E104),SRP!$D$16:$D$20)*(G104/100)*(E104/1000)),
IF(C104="Ready to Drink",
SUM(LOOKUP(2,1/(SRP!$B$11:$B$15&lt;=E104)/(SRP!$C$11:$C$15&gt;=E104),SRP!$D$11:$D$15)*(G104/100)*(E104/1000)),
0)))))),2)</f>
        <v>14.05</v>
      </c>
      <c r="L104" s="173" t="str">
        <f t="shared" si="1"/>
        <v>Wine1500</v>
      </c>
      <c r="M104" s="154">
        <f>VLOOKUP(L104,'Slope %'!C:D,2,0)</f>
        <v>7.0000000000000007E-2</v>
      </c>
    </row>
    <row r="105" spans="1:13" x14ac:dyDescent="0.25">
      <c r="A105" s="169">
        <v>3108</v>
      </c>
      <c r="B105" s="170" t="s">
        <v>181</v>
      </c>
      <c r="C105" s="170" t="s">
        <v>24</v>
      </c>
      <c r="D105" s="170" t="s">
        <v>34</v>
      </c>
      <c r="E105" s="170">
        <v>750</v>
      </c>
      <c r="F105" s="170">
        <v>6</v>
      </c>
      <c r="G105" s="171">
        <v>14</v>
      </c>
      <c r="H105" s="170" t="s">
        <v>182</v>
      </c>
      <c r="I105" s="171">
        <v>64.989999999999995</v>
      </c>
      <c r="J105" s="169">
        <v>1</v>
      </c>
      <c r="K105" s="154" cm="1">
        <f t="array" ref="K105">ROUND(
IF(C105="Beer",
SUM(LOOKUP(2,1/(SRP!$B$8:$B$10&lt;=E105)/(SRP!$C$8:$C$10&gt;=E105),SRP!$D$8:$D$10)*(G105/100)*(E105/1000)),
IF(C105="Spirits",
SUM(LOOKUP(2,1/(SRP!$B$2:$B$7&lt;=E105)/(SRP!$C$2:$C$7&gt;=E105),SRP!$D$2:$D$7)*(G105/100)*(E105/1000)),
IF(AND(C105="Wine",D105="Fortified Wines"),
SUM(LOOKUP(2,1/(SRP!$B$26:$B$29&lt;=E105)/(SRP!$C$26:$C$29&gt;=E105),SRP!$D$26:$D$29)*(G105/100)*(E105/1000)),
IF(C105="Wine",
SUM(LOOKUP(2,1/(SRP!$B$21:$B$25&lt;=E105)/(SRP!$C$21:$C$25&gt;=E105),SRP!$D$21:$D$25)*(G105/100)*(E105/1000)),
IF(AND(C105="Ready to Drink",D105="RTD-One Pour Cocktail&gt;7%&lt;=14.5"),
SUM(LOOKUP(2,1/(SRP!$B$16:$B$20&lt;=E105)/(SRP!$C$16:$C$20&gt;=E105),SRP!$D$16:$D$20)*(G105/100)*(E105/1000)),
IF(C105="Ready to Drink",
SUM(LOOKUP(2,1/(SRP!$B$11:$B$15&lt;=E105)/(SRP!$C$11:$C$15&gt;=E105),SRP!$D$11:$D$15)*(G105/100)*(E105/1000)),
0)))))),2)</f>
        <v>8.1999999999999993</v>
      </c>
      <c r="L105" s="173" t="str">
        <f t="shared" si="1"/>
        <v>Wine750</v>
      </c>
      <c r="M105" s="154">
        <f>VLOOKUP(L105,'Slope %'!C:D,2,0)</f>
        <v>0.1</v>
      </c>
    </row>
    <row r="106" spans="1:13" x14ac:dyDescent="0.25">
      <c r="A106" s="169">
        <v>3110</v>
      </c>
      <c r="B106" s="170" t="s">
        <v>183</v>
      </c>
      <c r="C106" s="170" t="s">
        <v>15</v>
      </c>
      <c r="D106" s="170" t="s">
        <v>137</v>
      </c>
      <c r="E106" s="170">
        <v>750</v>
      </c>
      <c r="F106" s="170">
        <v>12</v>
      </c>
      <c r="G106" s="171">
        <v>35</v>
      </c>
      <c r="H106" s="170" t="s">
        <v>20</v>
      </c>
      <c r="I106" s="171">
        <v>29.99</v>
      </c>
      <c r="J106" s="169">
        <v>1</v>
      </c>
      <c r="K106" s="154" cm="1">
        <f t="array" ref="K106">ROUND(
IF(C106="Beer",
SUM(LOOKUP(2,1/(SRP!$B$8:$B$10&lt;=E106)/(SRP!$C$8:$C$10&gt;=E106),SRP!$D$8:$D$10)*(G106/100)*(E106/1000)),
IF(C106="Spirits",
SUM(LOOKUP(2,1/(SRP!$B$2:$B$7&lt;=E106)/(SRP!$C$2:$C$7&gt;=E106),SRP!$D$2:$D$7)*(G106/100)*(E106/1000)),
IF(AND(C106="Wine",D106="Fortified Wines"),
SUM(LOOKUP(2,1/(SRP!$B$26:$B$29&lt;=E106)/(SRP!$C$26:$C$29&gt;=E106),SRP!$D$26:$D$29)*(G106/100)*(E106/1000)),
IF(C106="Wine",
SUM(LOOKUP(2,1/(SRP!$B$21:$B$25&lt;=E106)/(SRP!$C$21:$C$25&gt;=E106),SRP!$D$21:$D$25)*(G106/100)*(E106/1000)),
IF(AND(C106="Ready to Drink",D106="RTD-One Pour Cocktail&gt;7%&lt;=14.5"),
SUM(LOOKUP(2,1/(SRP!$B$16:$B$20&lt;=E106)/(SRP!$C$16:$C$20&gt;=E106),SRP!$D$16:$D$20)*(G106/100)*(E106/1000)),
IF(C106="Ready to Drink",
SUM(LOOKUP(2,1/(SRP!$B$11:$B$15&lt;=E106)/(SRP!$C$11:$C$15&gt;=E106),SRP!$D$11:$D$15)*(G106/100)*(E106/1000)),
0)))))),2)</f>
        <v>20.49</v>
      </c>
      <c r="L106" s="173" t="str">
        <f t="shared" si="1"/>
        <v>Spirits750</v>
      </c>
      <c r="M106" s="154">
        <f>VLOOKUP(L106,'Slope %'!C:D,2,0)</f>
        <v>7.0000000000000007E-2</v>
      </c>
    </row>
    <row r="107" spans="1:13" x14ac:dyDescent="0.25">
      <c r="A107" s="169">
        <v>3131</v>
      </c>
      <c r="B107" s="170" t="s">
        <v>184</v>
      </c>
      <c r="C107" s="170" t="s">
        <v>24</v>
      </c>
      <c r="D107" s="170" t="s">
        <v>185</v>
      </c>
      <c r="E107" s="170">
        <v>750</v>
      </c>
      <c r="F107" s="170">
        <v>12</v>
      </c>
      <c r="G107" s="171">
        <v>14.5</v>
      </c>
      <c r="H107" s="170" t="s">
        <v>32</v>
      </c>
      <c r="I107" s="171">
        <v>13.99</v>
      </c>
      <c r="J107" s="169">
        <v>1</v>
      </c>
      <c r="K107" s="154" cm="1">
        <f t="array" ref="K107">ROUND(
IF(C107="Beer",
SUM(LOOKUP(2,1/(SRP!$B$8:$B$10&lt;=E107)/(SRP!$C$8:$C$10&gt;=E107),SRP!$D$8:$D$10)*(G107/100)*(E107/1000)),
IF(C107="Spirits",
SUM(LOOKUP(2,1/(SRP!$B$2:$B$7&lt;=E107)/(SRP!$C$2:$C$7&gt;=E107),SRP!$D$2:$D$7)*(G107/100)*(E107/1000)),
IF(AND(C107="Wine",D107="Fortified Wines"),
SUM(LOOKUP(2,1/(SRP!$B$26:$B$29&lt;=E107)/(SRP!$C$26:$C$29&gt;=E107),SRP!$D$26:$D$29)*(G107/100)*(E107/1000)),
IF(C107="Wine",
SUM(LOOKUP(2,1/(SRP!$B$21:$B$25&lt;=E107)/(SRP!$C$21:$C$25&gt;=E107),SRP!$D$21:$D$25)*(G107/100)*(E107/1000)),
IF(AND(C107="Ready to Drink",D107="RTD-One Pour Cocktail&gt;7%&lt;=14.5"),
SUM(LOOKUP(2,1/(SRP!$B$16:$B$20&lt;=E107)/(SRP!$C$16:$C$20&gt;=E107),SRP!$D$16:$D$20)*(G107/100)*(E107/1000)),
IF(C107="Ready to Drink",
SUM(LOOKUP(2,1/(SRP!$B$11:$B$15&lt;=E107)/(SRP!$C$11:$C$15&gt;=E107),SRP!$D$11:$D$15)*(G107/100)*(E107/1000)),
0)))))),2)</f>
        <v>8.49</v>
      </c>
      <c r="L107" s="173" t="str">
        <f t="shared" si="1"/>
        <v>Wine750</v>
      </c>
      <c r="M107" s="154">
        <f>VLOOKUP(L107,'Slope %'!C:D,2,0)</f>
        <v>0.1</v>
      </c>
    </row>
    <row r="108" spans="1:13" x14ac:dyDescent="0.25">
      <c r="A108" s="169">
        <v>3173</v>
      </c>
      <c r="B108" s="170" t="s">
        <v>186</v>
      </c>
      <c r="C108" s="170" t="s">
        <v>24</v>
      </c>
      <c r="D108" s="170" t="s">
        <v>68</v>
      </c>
      <c r="E108" s="170">
        <v>750</v>
      </c>
      <c r="F108" s="170">
        <v>12</v>
      </c>
      <c r="G108" s="171">
        <v>14</v>
      </c>
      <c r="H108" s="170" t="s">
        <v>32</v>
      </c>
      <c r="I108" s="171">
        <v>14.99</v>
      </c>
      <c r="J108" s="169">
        <v>1</v>
      </c>
      <c r="K108" s="154" cm="1">
        <f t="array" ref="K108">ROUND(
IF(C108="Beer",
SUM(LOOKUP(2,1/(SRP!$B$8:$B$10&lt;=E108)/(SRP!$C$8:$C$10&gt;=E108),SRP!$D$8:$D$10)*(G108/100)*(E108/1000)),
IF(C108="Spirits",
SUM(LOOKUP(2,1/(SRP!$B$2:$B$7&lt;=E108)/(SRP!$C$2:$C$7&gt;=E108),SRP!$D$2:$D$7)*(G108/100)*(E108/1000)),
IF(AND(C108="Wine",D108="Fortified Wines"),
SUM(LOOKUP(2,1/(SRP!$B$26:$B$29&lt;=E108)/(SRP!$C$26:$C$29&gt;=E108),SRP!$D$26:$D$29)*(G108/100)*(E108/1000)),
IF(C108="Wine",
SUM(LOOKUP(2,1/(SRP!$B$21:$B$25&lt;=E108)/(SRP!$C$21:$C$25&gt;=E108),SRP!$D$21:$D$25)*(G108/100)*(E108/1000)),
IF(AND(C108="Ready to Drink",D108="RTD-One Pour Cocktail&gt;7%&lt;=14.5"),
SUM(LOOKUP(2,1/(SRP!$B$16:$B$20&lt;=E108)/(SRP!$C$16:$C$20&gt;=E108),SRP!$D$16:$D$20)*(G108/100)*(E108/1000)),
IF(C108="Ready to Drink",
SUM(LOOKUP(2,1/(SRP!$B$11:$B$15&lt;=E108)/(SRP!$C$11:$C$15&gt;=E108),SRP!$D$11:$D$15)*(G108/100)*(E108/1000)),
0)))))),2)</f>
        <v>8.1999999999999993</v>
      </c>
      <c r="L108" s="173" t="str">
        <f t="shared" si="1"/>
        <v>Wine750</v>
      </c>
      <c r="M108" s="154">
        <f>VLOOKUP(L108,'Slope %'!C:D,2,0)</f>
        <v>0.1</v>
      </c>
    </row>
    <row r="109" spans="1:13" x14ac:dyDescent="0.25">
      <c r="A109" s="169">
        <v>3224</v>
      </c>
      <c r="B109" s="170" t="s">
        <v>187</v>
      </c>
      <c r="C109" s="170" t="s">
        <v>24</v>
      </c>
      <c r="D109" s="170" t="s">
        <v>42</v>
      </c>
      <c r="E109" s="170">
        <v>750</v>
      </c>
      <c r="F109" s="170">
        <v>12</v>
      </c>
      <c r="G109" s="171">
        <v>22.9</v>
      </c>
      <c r="H109" s="170" t="s">
        <v>47</v>
      </c>
      <c r="I109" s="171">
        <v>23.79</v>
      </c>
      <c r="J109" s="169">
        <v>1</v>
      </c>
      <c r="K109" s="154" cm="1">
        <f t="array" ref="K109">ROUND(
IF(C109="Beer",
SUM(LOOKUP(2,1/(SRP!$B$8:$B$10&lt;=E109)/(SRP!$C$8:$C$10&gt;=E109),SRP!$D$8:$D$10)*(G109/100)*(E109/1000)),
IF(C109="Spirits",
SUM(LOOKUP(2,1/(SRP!$B$2:$B$7&lt;=E109)/(SRP!$C$2:$C$7&gt;=E109),SRP!$D$2:$D$7)*(G109/100)*(E109/1000)),
IF(AND(C109="Wine",D109="Fortified Wines"),
SUM(LOOKUP(2,1/(SRP!$B$26:$B$29&lt;=E109)/(SRP!$C$26:$C$29&gt;=E109),SRP!$D$26:$D$29)*(G109/100)*(E109/1000)),
IF(C109="Wine",
SUM(LOOKUP(2,1/(SRP!$B$21:$B$25&lt;=E109)/(SRP!$C$21:$C$25&gt;=E109),SRP!$D$21:$D$25)*(G109/100)*(E109/1000)),
IF(AND(C109="Ready to Drink",D109="RTD-One Pour Cocktail&gt;7%&lt;=14.5"),
SUM(LOOKUP(2,1/(SRP!$B$16:$B$20&lt;=E109)/(SRP!$C$16:$C$20&gt;=E109),SRP!$D$16:$D$20)*(G109/100)*(E109/1000)),
IF(C109="Ready to Drink",
SUM(LOOKUP(2,1/(SRP!$B$11:$B$15&lt;=E109)/(SRP!$C$11:$C$15&gt;=E109),SRP!$D$11:$D$15)*(G109/100)*(E109/1000)),
0)))))),2)</f>
        <v>13.41</v>
      </c>
      <c r="L109" s="173" t="str">
        <f t="shared" si="1"/>
        <v>Wine750</v>
      </c>
      <c r="M109" s="154">
        <f>VLOOKUP(L109,'Slope %'!C:D,2,0)</f>
        <v>0.1</v>
      </c>
    </row>
    <row r="110" spans="1:13" x14ac:dyDescent="0.25">
      <c r="A110" s="169">
        <v>3229</v>
      </c>
      <c r="B110" s="170" t="s">
        <v>188</v>
      </c>
      <c r="C110" s="170" t="s">
        <v>24</v>
      </c>
      <c r="D110" s="170" t="s">
        <v>66</v>
      </c>
      <c r="E110" s="170">
        <v>750</v>
      </c>
      <c r="F110" s="170">
        <v>12</v>
      </c>
      <c r="G110" s="171">
        <v>12.5</v>
      </c>
      <c r="H110" s="170" t="s">
        <v>91</v>
      </c>
      <c r="I110" s="171">
        <v>13.99</v>
      </c>
      <c r="J110" s="169">
        <v>1</v>
      </c>
      <c r="K110" s="154" cm="1">
        <f t="array" ref="K110">ROUND(
IF(C110="Beer",
SUM(LOOKUP(2,1/(SRP!$B$8:$B$10&lt;=E110)/(SRP!$C$8:$C$10&gt;=E110),SRP!$D$8:$D$10)*(G110/100)*(E110/1000)),
IF(C110="Spirits",
SUM(LOOKUP(2,1/(SRP!$B$2:$B$7&lt;=E110)/(SRP!$C$2:$C$7&gt;=E110),SRP!$D$2:$D$7)*(G110/100)*(E110/1000)),
IF(AND(C110="Wine",D110="Fortified Wines"),
SUM(LOOKUP(2,1/(SRP!$B$26:$B$29&lt;=E110)/(SRP!$C$26:$C$29&gt;=E110),SRP!$D$26:$D$29)*(G110/100)*(E110/1000)),
IF(C110="Wine",
SUM(LOOKUP(2,1/(SRP!$B$21:$B$25&lt;=E110)/(SRP!$C$21:$C$25&gt;=E110),SRP!$D$21:$D$25)*(G110/100)*(E110/1000)),
IF(AND(C110="Ready to Drink",D110="RTD-One Pour Cocktail&gt;7%&lt;=14.5"),
SUM(LOOKUP(2,1/(SRP!$B$16:$B$20&lt;=E110)/(SRP!$C$16:$C$20&gt;=E110),SRP!$D$16:$D$20)*(G110/100)*(E110/1000)),
IF(C110="Ready to Drink",
SUM(LOOKUP(2,1/(SRP!$B$11:$B$15&lt;=E110)/(SRP!$C$11:$C$15&gt;=E110),SRP!$D$11:$D$15)*(G110/100)*(E110/1000)),
0)))))),2)</f>
        <v>7.32</v>
      </c>
      <c r="L110" s="173" t="str">
        <f t="shared" si="1"/>
        <v>Wine750</v>
      </c>
      <c r="M110" s="154">
        <f>VLOOKUP(L110,'Slope %'!C:D,2,0)</f>
        <v>0.1</v>
      </c>
    </row>
    <row r="111" spans="1:13" x14ac:dyDescent="0.25">
      <c r="A111" s="169">
        <v>3265</v>
      </c>
      <c r="B111" s="170" t="s">
        <v>189</v>
      </c>
      <c r="C111" s="170" t="s">
        <v>24</v>
      </c>
      <c r="D111" s="170" t="s">
        <v>109</v>
      </c>
      <c r="E111" s="170">
        <v>500</v>
      </c>
      <c r="F111" s="170">
        <v>12</v>
      </c>
      <c r="G111" s="171">
        <v>10</v>
      </c>
      <c r="H111" s="170" t="s">
        <v>110</v>
      </c>
      <c r="I111" s="171">
        <v>18.989999999999998</v>
      </c>
      <c r="J111" s="169">
        <v>1</v>
      </c>
      <c r="K111" s="154" cm="1">
        <f t="array" ref="K111">ROUND(
IF(C111="Beer",
SUM(LOOKUP(2,1/(SRP!$B$8:$B$10&lt;=E111)/(SRP!$C$8:$C$10&gt;=E111),SRP!$D$8:$D$10)*(G111/100)*(E111/1000)),
IF(C111="Spirits",
SUM(LOOKUP(2,1/(SRP!$B$2:$B$7&lt;=E111)/(SRP!$C$2:$C$7&gt;=E111),SRP!$D$2:$D$7)*(G111/100)*(E111/1000)),
IF(AND(C111="Wine",D111="Fortified Wines"),
SUM(LOOKUP(2,1/(SRP!$B$26:$B$29&lt;=E111)/(SRP!$C$26:$C$29&gt;=E111),SRP!$D$26:$D$29)*(G111/100)*(E111/1000)),
IF(C111="Wine",
SUM(LOOKUP(2,1/(SRP!$B$21:$B$25&lt;=E111)/(SRP!$C$21:$C$25&gt;=E111),SRP!$D$21:$D$25)*(G111/100)*(E111/1000)),
IF(AND(C111="Ready to Drink",D111="RTD-One Pour Cocktail&gt;7%&lt;=14.5"),
SUM(LOOKUP(2,1/(SRP!$B$16:$B$20&lt;=E111)/(SRP!$C$16:$C$20&gt;=E111),SRP!$D$16:$D$20)*(G111/100)*(E111/1000)),
IF(C111="Ready to Drink",
SUM(LOOKUP(2,1/(SRP!$B$11:$B$15&lt;=E111)/(SRP!$C$11:$C$15&gt;=E111),SRP!$D$11:$D$15)*(G111/100)*(E111/1000)),
0)))))),2)</f>
        <v>4.1399999999999997</v>
      </c>
      <c r="L111" s="173" t="str">
        <f t="shared" si="1"/>
        <v>Wine500</v>
      </c>
      <c r="M111" s="154">
        <f>VLOOKUP(L111,'Slope %'!C:D,2,0)</f>
        <v>0.1</v>
      </c>
    </row>
    <row r="112" spans="1:13" x14ac:dyDescent="0.25">
      <c r="A112" s="169">
        <v>3271</v>
      </c>
      <c r="B112" s="170" t="s">
        <v>190</v>
      </c>
      <c r="C112" s="170" t="s">
        <v>24</v>
      </c>
      <c r="D112" s="170" t="s">
        <v>191</v>
      </c>
      <c r="E112" s="170">
        <v>750</v>
      </c>
      <c r="F112" s="170">
        <v>12</v>
      </c>
      <c r="G112" s="171">
        <v>13.5</v>
      </c>
      <c r="H112" s="170" t="s">
        <v>64</v>
      </c>
      <c r="I112" s="171">
        <v>16.989999999999998</v>
      </c>
      <c r="J112" s="169">
        <v>1</v>
      </c>
      <c r="K112" s="154" cm="1">
        <f t="array" ref="K112">ROUND(
IF(C112="Beer",
SUM(LOOKUP(2,1/(SRP!$B$8:$B$10&lt;=E112)/(SRP!$C$8:$C$10&gt;=E112),SRP!$D$8:$D$10)*(G112/100)*(E112/1000)),
IF(C112="Spirits",
SUM(LOOKUP(2,1/(SRP!$B$2:$B$7&lt;=E112)/(SRP!$C$2:$C$7&gt;=E112),SRP!$D$2:$D$7)*(G112/100)*(E112/1000)),
IF(AND(C112="Wine",D112="Fortified Wines"),
SUM(LOOKUP(2,1/(SRP!$B$26:$B$29&lt;=E112)/(SRP!$C$26:$C$29&gt;=E112),SRP!$D$26:$D$29)*(G112/100)*(E112/1000)),
IF(C112="Wine",
SUM(LOOKUP(2,1/(SRP!$B$21:$B$25&lt;=E112)/(SRP!$C$21:$C$25&gt;=E112),SRP!$D$21:$D$25)*(G112/100)*(E112/1000)),
IF(AND(C112="Ready to Drink",D112="RTD-One Pour Cocktail&gt;7%&lt;=14.5"),
SUM(LOOKUP(2,1/(SRP!$B$16:$B$20&lt;=E112)/(SRP!$C$16:$C$20&gt;=E112),SRP!$D$16:$D$20)*(G112/100)*(E112/1000)),
IF(C112="Ready to Drink",
SUM(LOOKUP(2,1/(SRP!$B$11:$B$15&lt;=E112)/(SRP!$C$11:$C$15&gt;=E112),SRP!$D$11:$D$15)*(G112/100)*(E112/1000)),
0)))))),2)</f>
        <v>7.9</v>
      </c>
      <c r="L112" s="173" t="str">
        <f t="shared" si="1"/>
        <v>Wine750</v>
      </c>
      <c r="M112" s="154">
        <f>VLOOKUP(L112,'Slope %'!C:D,2,0)</f>
        <v>0.1</v>
      </c>
    </row>
    <row r="113" spans="1:13" x14ac:dyDescent="0.25">
      <c r="A113" s="169">
        <v>3307</v>
      </c>
      <c r="B113" s="170" t="s">
        <v>192</v>
      </c>
      <c r="C113" s="170" t="s">
        <v>11</v>
      </c>
      <c r="D113" s="170" t="s">
        <v>12</v>
      </c>
      <c r="E113" s="170">
        <v>473</v>
      </c>
      <c r="F113" s="170">
        <v>24</v>
      </c>
      <c r="G113" s="171">
        <v>5</v>
      </c>
      <c r="H113" s="170" t="s">
        <v>54</v>
      </c>
      <c r="I113" s="171">
        <v>3.69</v>
      </c>
      <c r="J113" s="169">
        <v>1</v>
      </c>
      <c r="K113" s="154" cm="1">
        <f t="array" ref="K113">ROUND(
IF(C113="Beer",
SUM(LOOKUP(2,1/(SRP!$B$8:$B$10&lt;=E113)/(SRP!$C$8:$C$10&gt;=E113),SRP!$D$8:$D$10)*(G113/100)*(E113/1000)),
IF(C113="Spirits",
SUM(LOOKUP(2,1/(SRP!$B$2:$B$7&lt;=E113)/(SRP!$C$2:$C$7&gt;=E113),SRP!$D$2:$D$7)*(G113/100)*(E113/1000)),
IF(AND(C113="Wine",D113="Fortified Wines"),
SUM(LOOKUP(2,1/(SRP!$B$26:$B$29&lt;=E113)/(SRP!$C$26:$C$29&gt;=E113),SRP!$D$26:$D$29)*(G113/100)*(E113/1000)),
IF(C113="Wine",
SUM(LOOKUP(2,1/(SRP!$B$21:$B$25&lt;=E113)/(SRP!$C$21:$C$25&gt;=E113),SRP!$D$21:$D$25)*(G113/100)*(E113/1000)),
IF(AND(C113="Ready to Drink",D113="RTD-One Pour Cocktail&gt;7%&lt;=14.5"),
SUM(LOOKUP(2,1/(SRP!$B$16:$B$20&lt;=E113)/(SRP!$C$16:$C$20&gt;=E113),SRP!$D$16:$D$20)*(G113/100)*(E113/1000)),
IF(C113="Ready to Drink",
SUM(LOOKUP(2,1/(SRP!$B$11:$B$15&lt;=E113)/(SRP!$C$11:$C$15&gt;=E113),SRP!$D$11:$D$15)*(G113/100)*(E113/1000)),
0)))))),2)</f>
        <v>1.85</v>
      </c>
      <c r="L113" s="173" t="str">
        <f t="shared" si="1"/>
        <v>Beer473</v>
      </c>
      <c r="M113" s="154">
        <f>VLOOKUP(L113,'Slope %'!C:D,2,0)</f>
        <v>0.12</v>
      </c>
    </row>
    <row r="114" spans="1:13" x14ac:dyDescent="0.25">
      <c r="A114" s="169">
        <v>3307</v>
      </c>
      <c r="B114" s="170" t="s">
        <v>192</v>
      </c>
      <c r="C114" s="170" t="s">
        <v>11</v>
      </c>
      <c r="D114" s="170" t="s">
        <v>12</v>
      </c>
      <c r="E114" s="170">
        <v>473</v>
      </c>
      <c r="F114" s="170">
        <v>24</v>
      </c>
      <c r="G114" s="171">
        <v>5</v>
      </c>
      <c r="H114" s="170" t="s">
        <v>54</v>
      </c>
      <c r="I114" s="171">
        <v>3.69</v>
      </c>
      <c r="J114" s="169">
        <v>1</v>
      </c>
      <c r="K114" s="154" cm="1">
        <f t="array" ref="K114">ROUND(
IF(C114="Beer",
SUM(LOOKUP(2,1/(SRP!$B$8:$B$10&lt;=E114)/(SRP!$C$8:$C$10&gt;=E114),SRP!$D$8:$D$10)*(G114/100)*(E114/1000)),
IF(C114="Spirits",
SUM(LOOKUP(2,1/(SRP!$B$2:$B$7&lt;=E114)/(SRP!$C$2:$C$7&gt;=E114),SRP!$D$2:$D$7)*(G114/100)*(E114/1000)),
IF(AND(C114="Wine",D114="Fortified Wines"),
SUM(LOOKUP(2,1/(SRP!$B$26:$B$29&lt;=E114)/(SRP!$C$26:$C$29&gt;=E114),SRP!$D$26:$D$29)*(G114/100)*(E114/1000)),
IF(C114="Wine",
SUM(LOOKUP(2,1/(SRP!$B$21:$B$25&lt;=E114)/(SRP!$C$21:$C$25&gt;=E114),SRP!$D$21:$D$25)*(G114/100)*(E114/1000)),
IF(AND(C114="Ready to Drink",D114="RTD-One Pour Cocktail&gt;7%&lt;=14.5"),
SUM(LOOKUP(2,1/(SRP!$B$16:$B$20&lt;=E114)/(SRP!$C$16:$C$20&gt;=E114),SRP!$D$16:$D$20)*(G114/100)*(E114/1000)),
IF(C114="Ready to Drink",
SUM(LOOKUP(2,1/(SRP!$B$11:$B$15&lt;=E114)/(SRP!$C$11:$C$15&gt;=E114),SRP!$D$11:$D$15)*(G114/100)*(E114/1000)),
0)))))),2)</f>
        <v>1.85</v>
      </c>
      <c r="L114" s="173" t="str">
        <f t="shared" si="1"/>
        <v>Beer473</v>
      </c>
      <c r="M114" s="154">
        <f>VLOOKUP(L114,'Slope %'!C:D,2,0)</f>
        <v>0.12</v>
      </c>
    </row>
    <row r="115" spans="1:13" x14ac:dyDescent="0.25">
      <c r="A115" s="169">
        <v>3320</v>
      </c>
      <c r="B115" s="170" t="s">
        <v>193</v>
      </c>
      <c r="C115" s="170" t="s">
        <v>24</v>
      </c>
      <c r="D115" s="170" t="s">
        <v>194</v>
      </c>
      <c r="E115" s="170">
        <v>750</v>
      </c>
      <c r="F115" s="170">
        <v>12</v>
      </c>
      <c r="G115" s="171">
        <v>15.1</v>
      </c>
      <c r="H115" s="170" t="s">
        <v>177</v>
      </c>
      <c r="I115" s="171">
        <v>60.99</v>
      </c>
      <c r="J115" s="169">
        <v>1</v>
      </c>
      <c r="K115" s="154" cm="1">
        <f t="array" ref="K115">ROUND(
IF(C115="Beer",
SUM(LOOKUP(2,1/(SRP!$B$8:$B$10&lt;=E115)/(SRP!$C$8:$C$10&gt;=E115),SRP!$D$8:$D$10)*(G115/100)*(E115/1000)),
IF(C115="Spirits",
SUM(LOOKUP(2,1/(SRP!$B$2:$B$7&lt;=E115)/(SRP!$C$2:$C$7&gt;=E115),SRP!$D$2:$D$7)*(G115/100)*(E115/1000)),
IF(AND(C115="Wine",D115="Fortified Wines"),
SUM(LOOKUP(2,1/(SRP!$B$26:$B$29&lt;=E115)/(SRP!$C$26:$C$29&gt;=E115),SRP!$D$26:$D$29)*(G115/100)*(E115/1000)),
IF(C115="Wine",
SUM(LOOKUP(2,1/(SRP!$B$21:$B$25&lt;=E115)/(SRP!$C$21:$C$25&gt;=E115),SRP!$D$21:$D$25)*(G115/100)*(E115/1000)),
IF(AND(C115="Ready to Drink",D115="RTD-One Pour Cocktail&gt;7%&lt;=14.5"),
SUM(LOOKUP(2,1/(SRP!$B$16:$B$20&lt;=E115)/(SRP!$C$16:$C$20&gt;=E115),SRP!$D$16:$D$20)*(G115/100)*(E115/1000)),
IF(C115="Ready to Drink",
SUM(LOOKUP(2,1/(SRP!$B$11:$B$15&lt;=E115)/(SRP!$C$11:$C$15&gt;=E115),SRP!$D$11:$D$15)*(G115/100)*(E115/1000)),
0)))))),2)</f>
        <v>8.84</v>
      </c>
      <c r="L115" s="173" t="str">
        <f t="shared" si="1"/>
        <v>Wine750</v>
      </c>
      <c r="M115" s="154">
        <f>VLOOKUP(L115,'Slope %'!C:D,2,0)</f>
        <v>0.1</v>
      </c>
    </row>
    <row r="116" spans="1:13" x14ac:dyDescent="0.25">
      <c r="A116" s="169">
        <v>3416</v>
      </c>
      <c r="B116" s="170" t="s">
        <v>195</v>
      </c>
      <c r="C116" s="170" t="s">
        <v>24</v>
      </c>
      <c r="D116" s="170" t="s">
        <v>34</v>
      </c>
      <c r="E116" s="170">
        <v>750</v>
      </c>
      <c r="F116" s="170">
        <v>12</v>
      </c>
      <c r="G116" s="171">
        <v>9</v>
      </c>
      <c r="H116" s="170" t="s">
        <v>35</v>
      </c>
      <c r="I116" s="171">
        <v>13.99</v>
      </c>
      <c r="J116" s="169">
        <v>1</v>
      </c>
      <c r="K116" s="154" cm="1">
        <f t="array" ref="K116">ROUND(
IF(C116="Beer",
SUM(LOOKUP(2,1/(SRP!$B$8:$B$10&lt;=E116)/(SRP!$C$8:$C$10&gt;=E116),SRP!$D$8:$D$10)*(G116/100)*(E116/1000)),
IF(C116="Spirits",
SUM(LOOKUP(2,1/(SRP!$B$2:$B$7&lt;=E116)/(SRP!$C$2:$C$7&gt;=E116),SRP!$D$2:$D$7)*(G116/100)*(E116/1000)),
IF(AND(C116="Wine",D116="Fortified Wines"),
SUM(LOOKUP(2,1/(SRP!$B$26:$B$29&lt;=E116)/(SRP!$C$26:$C$29&gt;=E116),SRP!$D$26:$D$29)*(G116/100)*(E116/1000)),
IF(C116="Wine",
SUM(LOOKUP(2,1/(SRP!$B$21:$B$25&lt;=E116)/(SRP!$C$21:$C$25&gt;=E116),SRP!$D$21:$D$25)*(G116/100)*(E116/1000)),
IF(AND(C116="Ready to Drink",D116="RTD-One Pour Cocktail&gt;7%&lt;=14.5"),
SUM(LOOKUP(2,1/(SRP!$B$16:$B$20&lt;=E116)/(SRP!$C$16:$C$20&gt;=E116),SRP!$D$16:$D$20)*(G116/100)*(E116/1000)),
IF(C116="Ready to Drink",
SUM(LOOKUP(2,1/(SRP!$B$11:$B$15&lt;=E116)/(SRP!$C$11:$C$15&gt;=E116),SRP!$D$11:$D$15)*(G116/100)*(E116/1000)),
0)))))),2)</f>
        <v>5.27</v>
      </c>
      <c r="L116" s="173" t="str">
        <f t="shared" si="1"/>
        <v>Wine750</v>
      </c>
      <c r="M116" s="154">
        <f>VLOOKUP(L116,'Slope %'!C:D,2,0)</f>
        <v>0.1</v>
      </c>
    </row>
    <row r="117" spans="1:13" x14ac:dyDescent="0.25">
      <c r="A117" s="169">
        <v>3429</v>
      </c>
      <c r="B117" s="170" t="s">
        <v>196</v>
      </c>
      <c r="C117" s="170" t="s">
        <v>24</v>
      </c>
      <c r="D117" s="170" t="s">
        <v>68</v>
      </c>
      <c r="E117" s="170">
        <v>3000</v>
      </c>
      <c r="F117" s="170">
        <v>4</v>
      </c>
      <c r="G117" s="171">
        <v>12</v>
      </c>
      <c r="H117" s="170" t="s">
        <v>32</v>
      </c>
      <c r="I117" s="171">
        <v>39.99</v>
      </c>
      <c r="J117" s="169">
        <v>1</v>
      </c>
      <c r="K117" s="154" cm="1">
        <f t="array" ref="K117">ROUND(
IF(C117="Beer",
SUM(LOOKUP(2,1/(SRP!$B$8:$B$10&lt;=E117)/(SRP!$C$8:$C$10&gt;=E117),SRP!$D$8:$D$10)*(G117/100)*(E117/1000)),
IF(C117="Spirits",
SUM(LOOKUP(2,1/(SRP!$B$2:$B$7&lt;=E117)/(SRP!$C$2:$C$7&gt;=E117),SRP!$D$2:$D$7)*(G117/100)*(E117/1000)),
IF(AND(C117="Wine",D117="Fortified Wines"),
SUM(LOOKUP(2,1/(SRP!$B$26:$B$29&lt;=E117)/(SRP!$C$26:$C$29&gt;=E117),SRP!$D$26:$D$29)*(G117/100)*(E117/1000)),
IF(C117="Wine",
SUM(LOOKUP(2,1/(SRP!$B$21:$B$25&lt;=E117)/(SRP!$C$21:$C$25&gt;=E117),SRP!$D$21:$D$25)*(G117/100)*(E117/1000)),
IF(AND(C117="Ready to Drink",D117="RTD-One Pour Cocktail&gt;7%&lt;=14.5"),
SUM(LOOKUP(2,1/(SRP!$B$16:$B$20&lt;=E117)/(SRP!$C$16:$C$20&gt;=E117),SRP!$D$16:$D$20)*(G117/100)*(E117/1000)),
IF(C117="Ready to Drink",
SUM(LOOKUP(2,1/(SRP!$B$11:$B$15&lt;=E117)/(SRP!$C$11:$C$15&gt;=E117),SRP!$D$11:$D$15)*(G117/100)*(E117/1000)),
0)))))),2)</f>
        <v>28.11</v>
      </c>
      <c r="L117" s="173" t="str">
        <f t="shared" si="1"/>
        <v>Wine3000</v>
      </c>
      <c r="M117" s="154">
        <f>VLOOKUP(L117,'Slope %'!C:D,2,0)</f>
        <v>0.05</v>
      </c>
    </row>
    <row r="118" spans="1:13" x14ac:dyDescent="0.25">
      <c r="A118" s="169">
        <v>3451</v>
      </c>
      <c r="B118" s="170" t="s">
        <v>197</v>
      </c>
      <c r="C118" s="170" t="s">
        <v>15</v>
      </c>
      <c r="D118" s="170" t="s">
        <v>198</v>
      </c>
      <c r="E118" s="170">
        <v>750</v>
      </c>
      <c r="F118" s="170">
        <v>12</v>
      </c>
      <c r="G118" s="171">
        <v>35</v>
      </c>
      <c r="H118" s="170" t="s">
        <v>29</v>
      </c>
      <c r="I118" s="171">
        <v>23.66</v>
      </c>
      <c r="J118" s="169">
        <v>1</v>
      </c>
      <c r="K118" s="154" cm="1">
        <f t="array" ref="K118">ROUND(
IF(C118="Beer",
SUM(LOOKUP(2,1/(SRP!$B$8:$B$10&lt;=E118)/(SRP!$C$8:$C$10&gt;=E118),SRP!$D$8:$D$10)*(G118/100)*(E118/1000)),
IF(C118="Spirits",
SUM(LOOKUP(2,1/(SRP!$B$2:$B$7&lt;=E118)/(SRP!$C$2:$C$7&gt;=E118),SRP!$D$2:$D$7)*(G118/100)*(E118/1000)),
IF(AND(C118="Wine",D118="Fortified Wines"),
SUM(LOOKUP(2,1/(SRP!$B$26:$B$29&lt;=E118)/(SRP!$C$26:$C$29&gt;=E118),SRP!$D$26:$D$29)*(G118/100)*(E118/1000)),
IF(C118="Wine",
SUM(LOOKUP(2,1/(SRP!$B$21:$B$25&lt;=E118)/(SRP!$C$21:$C$25&gt;=E118),SRP!$D$21:$D$25)*(G118/100)*(E118/1000)),
IF(AND(C118="Ready to Drink",D118="RTD-One Pour Cocktail&gt;7%&lt;=14.5"),
SUM(LOOKUP(2,1/(SRP!$B$16:$B$20&lt;=E118)/(SRP!$C$16:$C$20&gt;=E118),SRP!$D$16:$D$20)*(G118/100)*(E118/1000)),
IF(C118="Ready to Drink",
SUM(LOOKUP(2,1/(SRP!$B$11:$B$15&lt;=E118)/(SRP!$C$11:$C$15&gt;=E118),SRP!$D$11:$D$15)*(G118/100)*(E118/1000)),
0)))))),2)</f>
        <v>20.49</v>
      </c>
      <c r="L118" s="173" t="str">
        <f t="shared" si="1"/>
        <v>Spirits750</v>
      </c>
      <c r="M118" s="154">
        <f>VLOOKUP(L118,'Slope %'!C:D,2,0)</f>
        <v>7.0000000000000007E-2</v>
      </c>
    </row>
    <row r="119" spans="1:13" x14ac:dyDescent="0.25">
      <c r="A119" s="169">
        <v>3467</v>
      </c>
      <c r="B119" s="170" t="s">
        <v>81</v>
      </c>
      <c r="C119" s="170" t="s">
        <v>15</v>
      </c>
      <c r="D119" s="170" t="s">
        <v>82</v>
      </c>
      <c r="E119" s="170">
        <v>375</v>
      </c>
      <c r="F119" s="170">
        <v>24</v>
      </c>
      <c r="G119" s="171">
        <v>40</v>
      </c>
      <c r="H119" s="170" t="s">
        <v>20</v>
      </c>
      <c r="I119" s="171">
        <v>19.989999999999998</v>
      </c>
      <c r="J119" s="169">
        <v>1</v>
      </c>
      <c r="K119" s="154" cm="1">
        <f t="array" ref="K119">ROUND(
IF(C119="Beer",
SUM(LOOKUP(2,1/(SRP!$B$8:$B$10&lt;=E119)/(SRP!$C$8:$C$10&gt;=E119),SRP!$D$8:$D$10)*(G119/100)*(E119/1000)),
IF(C119="Spirits",
SUM(LOOKUP(2,1/(SRP!$B$2:$B$7&lt;=E119)/(SRP!$C$2:$C$7&gt;=E119),SRP!$D$2:$D$7)*(G119/100)*(E119/1000)),
IF(AND(C119="Wine",D119="Fortified Wines"),
SUM(LOOKUP(2,1/(SRP!$B$26:$B$29&lt;=E119)/(SRP!$C$26:$C$29&gt;=E119),SRP!$D$26:$D$29)*(G119/100)*(E119/1000)),
IF(C119="Wine",
SUM(LOOKUP(2,1/(SRP!$B$21:$B$25&lt;=E119)/(SRP!$C$21:$C$25&gt;=E119),SRP!$D$21:$D$25)*(G119/100)*(E119/1000)),
IF(AND(C119="Ready to Drink",D119="RTD-One Pour Cocktail&gt;7%&lt;=14.5"),
SUM(LOOKUP(2,1/(SRP!$B$16:$B$20&lt;=E119)/(SRP!$C$16:$C$20&gt;=E119),SRP!$D$16:$D$20)*(G119/100)*(E119/1000)),
IF(C119="Ready to Drink",
SUM(LOOKUP(2,1/(SRP!$B$11:$B$15&lt;=E119)/(SRP!$C$11:$C$15&gt;=E119),SRP!$D$11:$D$15)*(G119/100)*(E119/1000)),
0)))))),2)</f>
        <v>13.3</v>
      </c>
      <c r="L119" s="173" t="str">
        <f t="shared" si="1"/>
        <v>Spirits375</v>
      </c>
      <c r="M119" s="154">
        <f>VLOOKUP(L119,'Slope %'!C:D,2,0)</f>
        <v>0.1</v>
      </c>
    </row>
    <row r="120" spans="1:13" x14ac:dyDescent="0.25">
      <c r="A120" s="169">
        <v>3517</v>
      </c>
      <c r="B120" s="170" t="s">
        <v>199</v>
      </c>
      <c r="C120" s="170" t="s">
        <v>24</v>
      </c>
      <c r="D120" s="170" t="s">
        <v>34</v>
      </c>
      <c r="E120" s="170">
        <v>750</v>
      </c>
      <c r="F120" s="170">
        <v>12</v>
      </c>
      <c r="G120" s="171">
        <v>15.5</v>
      </c>
      <c r="H120" s="170" t="s">
        <v>200</v>
      </c>
      <c r="I120" s="171">
        <v>29.99</v>
      </c>
      <c r="J120" s="169">
        <v>1</v>
      </c>
      <c r="K120" s="154" cm="1">
        <f t="array" ref="K120">ROUND(
IF(C120="Beer",
SUM(LOOKUP(2,1/(SRP!$B$8:$B$10&lt;=E120)/(SRP!$C$8:$C$10&gt;=E120),SRP!$D$8:$D$10)*(G120/100)*(E120/1000)),
IF(C120="Spirits",
SUM(LOOKUP(2,1/(SRP!$B$2:$B$7&lt;=E120)/(SRP!$C$2:$C$7&gt;=E120),SRP!$D$2:$D$7)*(G120/100)*(E120/1000)),
IF(AND(C120="Wine",D120="Fortified Wines"),
SUM(LOOKUP(2,1/(SRP!$B$26:$B$29&lt;=E120)/(SRP!$C$26:$C$29&gt;=E120),SRP!$D$26:$D$29)*(G120/100)*(E120/1000)),
IF(C120="Wine",
SUM(LOOKUP(2,1/(SRP!$B$21:$B$25&lt;=E120)/(SRP!$C$21:$C$25&gt;=E120),SRP!$D$21:$D$25)*(G120/100)*(E120/1000)),
IF(AND(C120="Ready to Drink",D120="RTD-One Pour Cocktail&gt;7%&lt;=14.5"),
SUM(LOOKUP(2,1/(SRP!$B$16:$B$20&lt;=E120)/(SRP!$C$16:$C$20&gt;=E120),SRP!$D$16:$D$20)*(G120/100)*(E120/1000)),
IF(C120="Ready to Drink",
SUM(LOOKUP(2,1/(SRP!$B$11:$B$15&lt;=E120)/(SRP!$C$11:$C$15&gt;=E120),SRP!$D$11:$D$15)*(G120/100)*(E120/1000)),
0)))))),2)</f>
        <v>9.08</v>
      </c>
      <c r="L120" s="173" t="str">
        <f t="shared" si="1"/>
        <v>Wine750</v>
      </c>
      <c r="M120" s="154">
        <f>VLOOKUP(L120,'Slope %'!C:D,2,0)</f>
        <v>0.1</v>
      </c>
    </row>
    <row r="121" spans="1:13" x14ac:dyDescent="0.25">
      <c r="A121" s="169">
        <v>3558</v>
      </c>
      <c r="B121" s="170" t="s">
        <v>201</v>
      </c>
      <c r="C121" s="170" t="s">
        <v>15</v>
      </c>
      <c r="D121" s="170" t="s">
        <v>16</v>
      </c>
      <c r="E121" s="170">
        <v>750</v>
      </c>
      <c r="F121" s="170">
        <v>12</v>
      </c>
      <c r="G121" s="171">
        <v>40</v>
      </c>
      <c r="H121" s="170" t="s">
        <v>91</v>
      </c>
      <c r="I121" s="171">
        <v>37.49</v>
      </c>
      <c r="J121" s="169">
        <v>1</v>
      </c>
      <c r="K121" s="154" cm="1">
        <f t="array" ref="K121">ROUND(
IF(C121="Beer",
SUM(LOOKUP(2,1/(SRP!$B$8:$B$10&lt;=E121)/(SRP!$C$8:$C$10&gt;=E121),SRP!$D$8:$D$10)*(G121/100)*(E121/1000)),
IF(C121="Spirits",
SUM(LOOKUP(2,1/(SRP!$B$2:$B$7&lt;=E121)/(SRP!$C$2:$C$7&gt;=E121),SRP!$D$2:$D$7)*(G121/100)*(E121/1000)),
IF(AND(C121="Wine",D121="Fortified Wines"),
SUM(LOOKUP(2,1/(SRP!$B$26:$B$29&lt;=E121)/(SRP!$C$26:$C$29&gt;=E121),SRP!$D$26:$D$29)*(G121/100)*(E121/1000)),
IF(C121="Wine",
SUM(LOOKUP(2,1/(SRP!$B$21:$B$25&lt;=E121)/(SRP!$C$21:$C$25&gt;=E121),SRP!$D$21:$D$25)*(G121/100)*(E121/1000)),
IF(AND(C121="Ready to Drink",D121="RTD-One Pour Cocktail&gt;7%&lt;=14.5"),
SUM(LOOKUP(2,1/(SRP!$B$16:$B$20&lt;=E121)/(SRP!$C$16:$C$20&gt;=E121),SRP!$D$16:$D$20)*(G121/100)*(E121/1000)),
IF(C121="Ready to Drink",
SUM(LOOKUP(2,1/(SRP!$B$11:$B$15&lt;=E121)/(SRP!$C$11:$C$15&gt;=E121),SRP!$D$11:$D$15)*(G121/100)*(E121/1000)),
0)))))),2)</f>
        <v>23.42</v>
      </c>
      <c r="L121" s="173" t="str">
        <f t="shared" si="1"/>
        <v>Spirits750</v>
      </c>
      <c r="M121" s="154">
        <f>VLOOKUP(L121,'Slope %'!C:D,2,0)</f>
        <v>7.0000000000000007E-2</v>
      </c>
    </row>
    <row r="122" spans="1:13" x14ac:dyDescent="0.25">
      <c r="A122" s="169">
        <v>3657</v>
      </c>
      <c r="B122" s="170" t="s">
        <v>202</v>
      </c>
      <c r="C122" s="170" t="s">
        <v>24</v>
      </c>
      <c r="D122" s="170" t="s">
        <v>146</v>
      </c>
      <c r="E122" s="170">
        <v>750</v>
      </c>
      <c r="F122" s="170">
        <v>12</v>
      </c>
      <c r="G122" s="171">
        <v>20</v>
      </c>
      <c r="H122" s="170" t="s">
        <v>32</v>
      </c>
      <c r="I122" s="171">
        <v>11.71</v>
      </c>
      <c r="J122" s="169">
        <v>1</v>
      </c>
      <c r="K122" s="154" cm="1">
        <f t="array" ref="K122">ROUND(
IF(C122="Beer",
SUM(LOOKUP(2,1/(SRP!$B$8:$B$10&lt;=E122)/(SRP!$C$8:$C$10&gt;=E122),SRP!$D$8:$D$10)*(G122/100)*(E122/1000)),
IF(C122="Spirits",
SUM(LOOKUP(2,1/(SRP!$B$2:$B$7&lt;=E122)/(SRP!$C$2:$C$7&gt;=E122),SRP!$D$2:$D$7)*(G122/100)*(E122/1000)),
IF(AND(C122="Wine",D122="Fortified Wines"),
SUM(LOOKUP(2,1/(SRP!$B$26:$B$29&lt;=E122)/(SRP!$C$26:$C$29&gt;=E122),SRP!$D$26:$D$29)*(G122/100)*(E122/1000)),
IF(C122="Wine",
SUM(LOOKUP(2,1/(SRP!$B$21:$B$25&lt;=E122)/(SRP!$C$21:$C$25&gt;=E122),SRP!$D$21:$D$25)*(G122/100)*(E122/1000)),
IF(AND(C122="Ready to Drink",D122="RTD-One Pour Cocktail&gt;7%&lt;=14.5"),
SUM(LOOKUP(2,1/(SRP!$B$16:$B$20&lt;=E122)/(SRP!$C$16:$C$20&gt;=E122),SRP!$D$16:$D$20)*(G122/100)*(E122/1000)),
IF(C122="Ready to Drink",
SUM(LOOKUP(2,1/(SRP!$B$11:$B$15&lt;=E122)/(SRP!$C$11:$C$15&gt;=E122),SRP!$D$11:$D$15)*(G122/100)*(E122/1000)),
0)))))),2)</f>
        <v>11.71</v>
      </c>
      <c r="L122" s="173" t="str">
        <f t="shared" si="1"/>
        <v>Wine750</v>
      </c>
      <c r="M122" s="154">
        <f>VLOOKUP(L122,'Slope %'!C:D,2,0)</f>
        <v>0.1</v>
      </c>
    </row>
    <row r="123" spans="1:13" x14ac:dyDescent="0.25">
      <c r="A123" s="169">
        <v>3679</v>
      </c>
      <c r="B123" s="170" t="s">
        <v>203</v>
      </c>
      <c r="C123" s="170" t="s">
        <v>24</v>
      </c>
      <c r="D123" s="170" t="s">
        <v>127</v>
      </c>
      <c r="E123" s="170">
        <v>2000</v>
      </c>
      <c r="F123" s="170">
        <v>6</v>
      </c>
      <c r="G123" s="171">
        <v>13.5</v>
      </c>
      <c r="H123" s="170" t="s">
        <v>96</v>
      </c>
      <c r="I123" s="171">
        <v>24.99</v>
      </c>
      <c r="J123" s="169">
        <v>1</v>
      </c>
      <c r="K123" s="154" cm="1">
        <f t="array" ref="K123">ROUND(
IF(C123="Beer",
SUM(LOOKUP(2,1/(SRP!$B$8:$B$10&lt;=E123)/(SRP!$C$8:$C$10&gt;=E123),SRP!$D$8:$D$10)*(G123/100)*(E123/1000)),
IF(C123="Spirits",
SUM(LOOKUP(2,1/(SRP!$B$2:$B$7&lt;=E123)/(SRP!$C$2:$C$7&gt;=E123),SRP!$D$2:$D$7)*(G123/100)*(E123/1000)),
IF(AND(C123="Wine",D123="Fortified Wines"),
SUM(LOOKUP(2,1/(SRP!$B$26:$B$29&lt;=E123)/(SRP!$C$26:$C$29&gt;=E123),SRP!$D$26:$D$29)*(G123/100)*(E123/1000)),
IF(C123="Wine",
SUM(LOOKUP(2,1/(SRP!$B$21:$B$25&lt;=E123)/(SRP!$C$21:$C$25&gt;=E123),SRP!$D$21:$D$25)*(G123/100)*(E123/1000)),
IF(AND(C123="Ready to Drink",D123="RTD-One Pour Cocktail&gt;7%&lt;=14.5"),
SUM(LOOKUP(2,1/(SRP!$B$16:$B$20&lt;=E123)/(SRP!$C$16:$C$20&gt;=E123),SRP!$D$16:$D$20)*(G123/100)*(E123/1000)),
IF(C123="Ready to Drink",
SUM(LOOKUP(2,1/(SRP!$B$11:$B$15&lt;=E123)/(SRP!$C$11:$C$15&gt;=E123),SRP!$D$11:$D$15)*(G123/100)*(E123/1000)),
0)))))),2)</f>
        <v>21.08</v>
      </c>
      <c r="L123" s="173" t="str">
        <f t="shared" si="1"/>
        <v>Wine2000</v>
      </c>
      <c r="M123" s="154">
        <f>VLOOKUP(L123,'Slope %'!C:D,2,0)</f>
        <v>7.0000000000000007E-2</v>
      </c>
    </row>
    <row r="124" spans="1:13" x14ac:dyDescent="0.25">
      <c r="A124" s="169">
        <v>3688</v>
      </c>
      <c r="B124" s="170" t="s">
        <v>204</v>
      </c>
      <c r="C124" s="170" t="s">
        <v>15</v>
      </c>
      <c r="D124" s="170" t="s">
        <v>90</v>
      </c>
      <c r="E124" s="170">
        <v>750</v>
      </c>
      <c r="F124" s="170">
        <v>3</v>
      </c>
      <c r="G124" s="171">
        <v>43</v>
      </c>
      <c r="H124" s="170" t="s">
        <v>43</v>
      </c>
      <c r="I124" s="171">
        <v>409.99</v>
      </c>
      <c r="J124" s="169">
        <v>1</v>
      </c>
      <c r="K124" s="154" cm="1">
        <f t="array" ref="K124">ROUND(
IF(C124="Beer",
SUM(LOOKUP(2,1/(SRP!$B$8:$B$10&lt;=E124)/(SRP!$C$8:$C$10&gt;=E124),SRP!$D$8:$D$10)*(G124/100)*(E124/1000)),
IF(C124="Spirits",
SUM(LOOKUP(2,1/(SRP!$B$2:$B$7&lt;=E124)/(SRP!$C$2:$C$7&gt;=E124),SRP!$D$2:$D$7)*(G124/100)*(E124/1000)),
IF(AND(C124="Wine",D124="Fortified Wines"),
SUM(LOOKUP(2,1/(SRP!$B$26:$B$29&lt;=E124)/(SRP!$C$26:$C$29&gt;=E124),SRP!$D$26:$D$29)*(G124/100)*(E124/1000)),
IF(C124="Wine",
SUM(LOOKUP(2,1/(SRP!$B$21:$B$25&lt;=E124)/(SRP!$C$21:$C$25&gt;=E124),SRP!$D$21:$D$25)*(G124/100)*(E124/1000)),
IF(AND(C124="Ready to Drink",D124="RTD-One Pour Cocktail&gt;7%&lt;=14.5"),
SUM(LOOKUP(2,1/(SRP!$B$16:$B$20&lt;=E124)/(SRP!$C$16:$C$20&gt;=E124),SRP!$D$16:$D$20)*(G124/100)*(E124/1000)),
IF(C124="Ready to Drink",
SUM(LOOKUP(2,1/(SRP!$B$11:$B$15&lt;=E124)/(SRP!$C$11:$C$15&gt;=E124),SRP!$D$11:$D$15)*(G124/100)*(E124/1000)),
0)))))),2)</f>
        <v>25.18</v>
      </c>
      <c r="L124" s="173" t="str">
        <f t="shared" si="1"/>
        <v>Spirits750</v>
      </c>
      <c r="M124" s="154">
        <f>VLOOKUP(L124,'Slope %'!C:D,2,0)</f>
        <v>7.0000000000000007E-2</v>
      </c>
    </row>
    <row r="125" spans="1:13" x14ac:dyDescent="0.25">
      <c r="A125" s="169">
        <v>3710</v>
      </c>
      <c r="B125" s="170" t="s">
        <v>205</v>
      </c>
      <c r="C125" s="170" t="s">
        <v>24</v>
      </c>
      <c r="D125" s="170" t="s">
        <v>68</v>
      </c>
      <c r="E125" s="170">
        <v>750</v>
      </c>
      <c r="F125" s="170">
        <v>12</v>
      </c>
      <c r="G125" s="171">
        <v>14</v>
      </c>
      <c r="H125" s="170" t="s">
        <v>149</v>
      </c>
      <c r="I125" s="171">
        <v>18.989999999999998</v>
      </c>
      <c r="J125" s="169">
        <v>1</v>
      </c>
      <c r="K125" s="154" cm="1">
        <f t="array" ref="K125">ROUND(
IF(C125="Beer",
SUM(LOOKUP(2,1/(SRP!$B$8:$B$10&lt;=E125)/(SRP!$C$8:$C$10&gt;=E125),SRP!$D$8:$D$10)*(G125/100)*(E125/1000)),
IF(C125="Spirits",
SUM(LOOKUP(2,1/(SRP!$B$2:$B$7&lt;=E125)/(SRP!$C$2:$C$7&gt;=E125),SRP!$D$2:$D$7)*(G125/100)*(E125/1000)),
IF(AND(C125="Wine",D125="Fortified Wines"),
SUM(LOOKUP(2,1/(SRP!$B$26:$B$29&lt;=E125)/(SRP!$C$26:$C$29&gt;=E125),SRP!$D$26:$D$29)*(G125/100)*(E125/1000)),
IF(C125="Wine",
SUM(LOOKUP(2,1/(SRP!$B$21:$B$25&lt;=E125)/(SRP!$C$21:$C$25&gt;=E125),SRP!$D$21:$D$25)*(G125/100)*(E125/1000)),
IF(AND(C125="Ready to Drink",D125="RTD-One Pour Cocktail&gt;7%&lt;=14.5"),
SUM(LOOKUP(2,1/(SRP!$B$16:$B$20&lt;=E125)/(SRP!$C$16:$C$20&gt;=E125),SRP!$D$16:$D$20)*(G125/100)*(E125/1000)),
IF(C125="Ready to Drink",
SUM(LOOKUP(2,1/(SRP!$B$11:$B$15&lt;=E125)/(SRP!$C$11:$C$15&gt;=E125),SRP!$D$11:$D$15)*(G125/100)*(E125/1000)),
0)))))),2)</f>
        <v>8.1999999999999993</v>
      </c>
      <c r="L125" s="173" t="str">
        <f t="shared" si="1"/>
        <v>Wine750</v>
      </c>
      <c r="M125" s="154">
        <f>VLOOKUP(L125,'Slope %'!C:D,2,0)</f>
        <v>0.1</v>
      </c>
    </row>
    <row r="126" spans="1:13" x14ac:dyDescent="0.25">
      <c r="A126" s="169">
        <v>3713</v>
      </c>
      <c r="B126" s="170" t="s">
        <v>206</v>
      </c>
      <c r="C126" s="170" t="s">
        <v>15</v>
      </c>
      <c r="D126" s="170" t="s">
        <v>198</v>
      </c>
      <c r="E126" s="170">
        <v>750</v>
      </c>
      <c r="F126" s="170">
        <v>12</v>
      </c>
      <c r="G126" s="171">
        <v>35</v>
      </c>
      <c r="H126" s="170" t="s">
        <v>29</v>
      </c>
      <c r="I126" s="171">
        <v>23.51</v>
      </c>
      <c r="J126" s="169">
        <v>1</v>
      </c>
      <c r="K126" s="154" cm="1">
        <f t="array" ref="K126">ROUND(
IF(C126="Beer",
SUM(LOOKUP(2,1/(SRP!$B$8:$B$10&lt;=E126)/(SRP!$C$8:$C$10&gt;=E126),SRP!$D$8:$D$10)*(G126/100)*(E126/1000)),
IF(C126="Spirits",
SUM(LOOKUP(2,1/(SRP!$B$2:$B$7&lt;=E126)/(SRP!$C$2:$C$7&gt;=E126),SRP!$D$2:$D$7)*(G126/100)*(E126/1000)),
IF(AND(C126="Wine",D126="Fortified Wines"),
SUM(LOOKUP(2,1/(SRP!$B$26:$B$29&lt;=E126)/(SRP!$C$26:$C$29&gt;=E126),SRP!$D$26:$D$29)*(G126/100)*(E126/1000)),
IF(C126="Wine",
SUM(LOOKUP(2,1/(SRP!$B$21:$B$25&lt;=E126)/(SRP!$C$21:$C$25&gt;=E126),SRP!$D$21:$D$25)*(G126/100)*(E126/1000)),
IF(AND(C126="Ready to Drink",D126="RTD-One Pour Cocktail&gt;7%&lt;=14.5"),
SUM(LOOKUP(2,1/(SRP!$B$16:$B$20&lt;=E126)/(SRP!$C$16:$C$20&gt;=E126),SRP!$D$16:$D$20)*(G126/100)*(E126/1000)),
IF(C126="Ready to Drink",
SUM(LOOKUP(2,1/(SRP!$B$11:$B$15&lt;=E126)/(SRP!$C$11:$C$15&gt;=E126),SRP!$D$11:$D$15)*(G126/100)*(E126/1000)),
0)))))),2)</f>
        <v>20.49</v>
      </c>
      <c r="L126" s="173" t="str">
        <f t="shared" si="1"/>
        <v>Spirits750</v>
      </c>
      <c r="M126" s="154">
        <f>VLOOKUP(L126,'Slope %'!C:D,2,0)</f>
        <v>7.0000000000000007E-2</v>
      </c>
    </row>
    <row r="127" spans="1:13" x14ac:dyDescent="0.25">
      <c r="A127" s="169">
        <v>3738</v>
      </c>
      <c r="B127" s="170" t="s">
        <v>155</v>
      </c>
      <c r="C127" s="170" t="s">
        <v>15</v>
      </c>
      <c r="D127" s="170" t="s">
        <v>156</v>
      </c>
      <c r="E127" s="170">
        <v>1140</v>
      </c>
      <c r="F127" s="170">
        <v>6</v>
      </c>
      <c r="G127" s="171">
        <v>28</v>
      </c>
      <c r="H127" s="170" t="s">
        <v>22</v>
      </c>
      <c r="I127" s="171">
        <v>48.99</v>
      </c>
      <c r="J127" s="169">
        <v>1</v>
      </c>
      <c r="K127" s="154" cm="1">
        <f t="array" ref="K127">ROUND(
IF(C127="Beer",
SUM(LOOKUP(2,1/(SRP!$B$8:$B$10&lt;=E127)/(SRP!$C$8:$C$10&gt;=E127),SRP!$D$8:$D$10)*(G127/100)*(E127/1000)),
IF(C127="Spirits",
SUM(LOOKUP(2,1/(SRP!$B$2:$B$7&lt;=E127)/(SRP!$C$2:$C$7&gt;=E127),SRP!$D$2:$D$7)*(G127/100)*(E127/1000)),
IF(AND(C127="Wine",D127="Fortified Wines"),
SUM(LOOKUP(2,1/(SRP!$B$26:$B$29&lt;=E127)/(SRP!$C$26:$C$29&gt;=E127),SRP!$D$26:$D$29)*(G127/100)*(E127/1000)),
IF(C127="Wine",
SUM(LOOKUP(2,1/(SRP!$B$21:$B$25&lt;=E127)/(SRP!$C$21:$C$25&gt;=E127),SRP!$D$21:$D$25)*(G127/100)*(E127/1000)),
IF(AND(C127="Ready to Drink",D127="RTD-One Pour Cocktail&gt;7%&lt;=14.5"),
SUM(LOOKUP(2,1/(SRP!$B$16:$B$20&lt;=E127)/(SRP!$C$16:$C$20&gt;=E127),SRP!$D$16:$D$20)*(G127/100)*(E127/1000)),
IF(C127="Ready to Drink",
SUM(LOOKUP(2,1/(SRP!$B$11:$B$15&lt;=E127)/(SRP!$C$11:$C$15&gt;=E127),SRP!$D$11:$D$15)*(G127/100)*(E127/1000)),
0)))))),2)</f>
        <v>24.92</v>
      </c>
      <c r="L127" s="173" t="str">
        <f t="shared" si="1"/>
        <v>Spirits1140</v>
      </c>
      <c r="M127" s="154">
        <f>VLOOKUP(L127,'Slope %'!C:D,2,0)</f>
        <v>0.05</v>
      </c>
    </row>
    <row r="128" spans="1:13" x14ac:dyDescent="0.25">
      <c r="A128" s="169">
        <v>3757</v>
      </c>
      <c r="B128" s="170" t="s">
        <v>207</v>
      </c>
      <c r="C128" s="170" t="s">
        <v>24</v>
      </c>
      <c r="D128" s="170" t="s">
        <v>25</v>
      </c>
      <c r="E128" s="170">
        <v>750</v>
      </c>
      <c r="F128" s="170">
        <v>6</v>
      </c>
      <c r="G128" s="171">
        <v>12</v>
      </c>
      <c r="H128" s="170" t="s">
        <v>32</v>
      </c>
      <c r="I128" s="171">
        <v>27.99</v>
      </c>
      <c r="J128" s="169">
        <v>1</v>
      </c>
      <c r="K128" s="154" cm="1">
        <f t="array" ref="K128">ROUND(
IF(C128="Beer",
SUM(LOOKUP(2,1/(SRP!$B$8:$B$10&lt;=E128)/(SRP!$C$8:$C$10&gt;=E128),SRP!$D$8:$D$10)*(G128/100)*(E128/1000)),
IF(C128="Spirits",
SUM(LOOKUP(2,1/(SRP!$B$2:$B$7&lt;=E128)/(SRP!$C$2:$C$7&gt;=E128),SRP!$D$2:$D$7)*(G128/100)*(E128/1000)),
IF(AND(C128="Wine",D128="Fortified Wines"),
SUM(LOOKUP(2,1/(SRP!$B$26:$B$29&lt;=E128)/(SRP!$C$26:$C$29&gt;=E128),SRP!$D$26:$D$29)*(G128/100)*(E128/1000)),
IF(C128="Wine",
SUM(LOOKUP(2,1/(SRP!$B$21:$B$25&lt;=E128)/(SRP!$C$21:$C$25&gt;=E128),SRP!$D$21:$D$25)*(G128/100)*(E128/1000)),
IF(AND(C128="Ready to Drink",D128="RTD-One Pour Cocktail&gt;7%&lt;=14.5"),
SUM(LOOKUP(2,1/(SRP!$B$16:$B$20&lt;=E128)/(SRP!$C$16:$C$20&gt;=E128),SRP!$D$16:$D$20)*(G128/100)*(E128/1000)),
IF(C128="Ready to Drink",
SUM(LOOKUP(2,1/(SRP!$B$11:$B$15&lt;=E128)/(SRP!$C$11:$C$15&gt;=E128),SRP!$D$11:$D$15)*(G128/100)*(E128/1000)),
0)))))),2)</f>
        <v>7.03</v>
      </c>
      <c r="L128" s="173" t="str">
        <f t="shared" si="1"/>
        <v>Wine750</v>
      </c>
      <c r="M128" s="154">
        <f>VLOOKUP(L128,'Slope %'!C:D,2,0)</f>
        <v>0.1</v>
      </c>
    </row>
    <row r="129" spans="1:13" x14ac:dyDescent="0.25">
      <c r="A129" s="169">
        <v>3781</v>
      </c>
      <c r="B129" s="170" t="s">
        <v>208</v>
      </c>
      <c r="C129" s="170" t="s">
        <v>24</v>
      </c>
      <c r="D129" s="170" t="s">
        <v>68</v>
      </c>
      <c r="E129" s="170">
        <v>2000</v>
      </c>
      <c r="F129" s="170">
        <v>6</v>
      </c>
      <c r="G129" s="171">
        <v>13.5</v>
      </c>
      <c r="H129" s="170" t="s">
        <v>96</v>
      </c>
      <c r="I129" s="171">
        <v>24.99</v>
      </c>
      <c r="J129" s="169">
        <v>1</v>
      </c>
      <c r="K129" s="154" cm="1">
        <f t="array" ref="K129">ROUND(
IF(C129="Beer",
SUM(LOOKUP(2,1/(SRP!$B$8:$B$10&lt;=E129)/(SRP!$C$8:$C$10&gt;=E129),SRP!$D$8:$D$10)*(G129/100)*(E129/1000)),
IF(C129="Spirits",
SUM(LOOKUP(2,1/(SRP!$B$2:$B$7&lt;=E129)/(SRP!$C$2:$C$7&gt;=E129),SRP!$D$2:$D$7)*(G129/100)*(E129/1000)),
IF(AND(C129="Wine",D129="Fortified Wines"),
SUM(LOOKUP(2,1/(SRP!$B$26:$B$29&lt;=E129)/(SRP!$C$26:$C$29&gt;=E129),SRP!$D$26:$D$29)*(G129/100)*(E129/1000)),
IF(C129="Wine",
SUM(LOOKUP(2,1/(SRP!$B$21:$B$25&lt;=E129)/(SRP!$C$21:$C$25&gt;=E129),SRP!$D$21:$D$25)*(G129/100)*(E129/1000)),
IF(AND(C129="Ready to Drink",D129="RTD-One Pour Cocktail&gt;7%&lt;=14.5"),
SUM(LOOKUP(2,1/(SRP!$B$16:$B$20&lt;=E129)/(SRP!$C$16:$C$20&gt;=E129),SRP!$D$16:$D$20)*(G129/100)*(E129/1000)),
IF(C129="Ready to Drink",
SUM(LOOKUP(2,1/(SRP!$B$11:$B$15&lt;=E129)/(SRP!$C$11:$C$15&gt;=E129),SRP!$D$11:$D$15)*(G129/100)*(E129/1000)),
0)))))),2)</f>
        <v>21.08</v>
      </c>
      <c r="L129" s="173" t="str">
        <f t="shared" si="1"/>
        <v>Wine2000</v>
      </c>
      <c r="M129" s="154">
        <f>VLOOKUP(L129,'Slope %'!C:D,2,0)</f>
        <v>7.0000000000000007E-2</v>
      </c>
    </row>
    <row r="130" spans="1:13" x14ac:dyDescent="0.25">
      <c r="A130" s="169">
        <v>3832</v>
      </c>
      <c r="B130" s="170" t="s">
        <v>209</v>
      </c>
      <c r="C130" s="170" t="s">
        <v>15</v>
      </c>
      <c r="D130" s="170" t="s">
        <v>140</v>
      </c>
      <c r="E130" s="170">
        <v>750</v>
      </c>
      <c r="F130" s="170">
        <v>12</v>
      </c>
      <c r="G130" s="171">
        <v>24</v>
      </c>
      <c r="H130" s="170" t="s">
        <v>22</v>
      </c>
      <c r="I130" s="171">
        <v>20.75</v>
      </c>
      <c r="J130" s="169">
        <v>1</v>
      </c>
      <c r="K130" s="154" cm="1">
        <f t="array" ref="K130">ROUND(
IF(C130="Beer",
SUM(LOOKUP(2,1/(SRP!$B$8:$B$10&lt;=E130)/(SRP!$C$8:$C$10&gt;=E130),SRP!$D$8:$D$10)*(G130/100)*(E130/1000)),
IF(C130="Spirits",
SUM(LOOKUP(2,1/(SRP!$B$2:$B$7&lt;=E130)/(SRP!$C$2:$C$7&gt;=E130),SRP!$D$2:$D$7)*(G130/100)*(E130/1000)),
IF(AND(C130="Wine",D130="Fortified Wines"),
SUM(LOOKUP(2,1/(SRP!$B$26:$B$29&lt;=E130)/(SRP!$C$26:$C$29&gt;=E130),SRP!$D$26:$D$29)*(G130/100)*(E130/1000)),
IF(C130="Wine",
SUM(LOOKUP(2,1/(SRP!$B$21:$B$25&lt;=E130)/(SRP!$C$21:$C$25&gt;=E130),SRP!$D$21:$D$25)*(G130/100)*(E130/1000)),
IF(AND(C130="Ready to Drink",D130="RTD-One Pour Cocktail&gt;7%&lt;=14.5"),
SUM(LOOKUP(2,1/(SRP!$B$16:$B$20&lt;=E130)/(SRP!$C$16:$C$20&gt;=E130),SRP!$D$16:$D$20)*(G130/100)*(E130/1000)),
IF(C130="Ready to Drink",
SUM(LOOKUP(2,1/(SRP!$B$11:$B$15&lt;=E130)/(SRP!$C$11:$C$15&gt;=E130),SRP!$D$11:$D$15)*(G130/100)*(E130/1000)),
0)))))),2)</f>
        <v>14.05</v>
      </c>
      <c r="L130" s="173" t="str">
        <f t="shared" si="1"/>
        <v>Spirits750</v>
      </c>
      <c r="M130" s="154">
        <f>VLOOKUP(L130,'Slope %'!C:D,2,0)</f>
        <v>7.0000000000000007E-2</v>
      </c>
    </row>
    <row r="131" spans="1:13" x14ac:dyDescent="0.25">
      <c r="A131" s="169">
        <v>3836</v>
      </c>
      <c r="B131" s="170" t="s">
        <v>210</v>
      </c>
      <c r="C131" s="170" t="s">
        <v>11</v>
      </c>
      <c r="D131" s="170" t="s">
        <v>211</v>
      </c>
      <c r="E131" s="170">
        <v>8520</v>
      </c>
      <c r="F131" s="170">
        <v>1</v>
      </c>
      <c r="G131" s="171">
        <v>4</v>
      </c>
      <c r="H131" s="170" t="s">
        <v>105</v>
      </c>
      <c r="I131" s="171">
        <v>52.99</v>
      </c>
      <c r="J131" s="169">
        <v>24</v>
      </c>
      <c r="K131" s="154" cm="1">
        <f t="array" ref="K131">ROUND(
IF(C131="Beer",
SUM(LOOKUP(2,1/(SRP!$B$8:$B$10&lt;=E131)/(SRP!$C$8:$C$10&gt;=E131),SRP!$D$8:$D$10)*(G131/100)*(E131/1000)),
IF(C131="Spirits",
SUM(LOOKUP(2,1/(SRP!$B$2:$B$7&lt;=E131)/(SRP!$C$2:$C$7&gt;=E131),SRP!$D$2:$D$7)*(G131/100)*(E131/1000)),
IF(AND(C131="Wine",D131="Fortified Wines"),
SUM(LOOKUP(2,1/(SRP!$B$26:$B$29&lt;=E131)/(SRP!$C$26:$C$29&gt;=E131),SRP!$D$26:$D$29)*(G131/100)*(E131/1000)),
IF(C131="Wine",
SUM(LOOKUP(2,1/(SRP!$B$21:$B$25&lt;=E131)/(SRP!$C$21:$C$25&gt;=E131),SRP!$D$21:$D$25)*(G131/100)*(E131/1000)),
IF(AND(C131="Ready to Drink",D131="RTD-One Pour Cocktail&gt;7%&lt;=14.5"),
SUM(LOOKUP(2,1/(SRP!$B$16:$B$20&lt;=E131)/(SRP!$C$16:$C$20&gt;=E131),SRP!$D$16:$D$20)*(G131/100)*(E131/1000)),
IF(C131="Ready to Drink",
SUM(LOOKUP(2,1/(SRP!$B$11:$B$15&lt;=E131)/(SRP!$C$11:$C$15&gt;=E131),SRP!$D$11:$D$15)*(G131/100)*(E131/1000)),
0)))))),2)</f>
        <v>26.61</v>
      </c>
      <c r="L131" s="173" t="str">
        <f t="shared" ref="L131:L194" si="2">(_xlfn.CONCAT(C131,E131))</f>
        <v>Beer8520</v>
      </c>
      <c r="M131" s="154">
        <f>VLOOKUP(L131,'Slope %'!C:D,2,0)</f>
        <v>0.05</v>
      </c>
    </row>
    <row r="132" spans="1:13" x14ac:dyDescent="0.25">
      <c r="A132" s="169">
        <v>3836</v>
      </c>
      <c r="B132" s="170" t="s">
        <v>210</v>
      </c>
      <c r="C132" s="170" t="s">
        <v>11</v>
      </c>
      <c r="D132" s="170" t="s">
        <v>211</v>
      </c>
      <c r="E132" s="170">
        <v>8520</v>
      </c>
      <c r="F132" s="170">
        <v>1</v>
      </c>
      <c r="G132" s="171">
        <v>4</v>
      </c>
      <c r="H132" s="170" t="s">
        <v>105</v>
      </c>
      <c r="I132" s="171">
        <v>52.99</v>
      </c>
      <c r="J132" s="169">
        <v>24</v>
      </c>
      <c r="K132" s="154" cm="1">
        <f t="array" ref="K132">ROUND(
IF(C132="Beer",
SUM(LOOKUP(2,1/(SRP!$B$8:$B$10&lt;=E132)/(SRP!$C$8:$C$10&gt;=E132),SRP!$D$8:$D$10)*(G132/100)*(E132/1000)),
IF(C132="Spirits",
SUM(LOOKUP(2,1/(SRP!$B$2:$B$7&lt;=E132)/(SRP!$C$2:$C$7&gt;=E132),SRP!$D$2:$D$7)*(G132/100)*(E132/1000)),
IF(AND(C132="Wine",D132="Fortified Wines"),
SUM(LOOKUP(2,1/(SRP!$B$26:$B$29&lt;=E132)/(SRP!$C$26:$C$29&gt;=E132),SRP!$D$26:$D$29)*(G132/100)*(E132/1000)),
IF(C132="Wine",
SUM(LOOKUP(2,1/(SRP!$B$21:$B$25&lt;=E132)/(SRP!$C$21:$C$25&gt;=E132),SRP!$D$21:$D$25)*(G132/100)*(E132/1000)),
IF(AND(C132="Ready to Drink",D132="RTD-One Pour Cocktail&gt;7%&lt;=14.5"),
SUM(LOOKUP(2,1/(SRP!$B$16:$B$20&lt;=E132)/(SRP!$C$16:$C$20&gt;=E132),SRP!$D$16:$D$20)*(G132/100)*(E132/1000)),
IF(C132="Ready to Drink",
SUM(LOOKUP(2,1/(SRP!$B$11:$B$15&lt;=E132)/(SRP!$C$11:$C$15&gt;=E132),SRP!$D$11:$D$15)*(G132/100)*(E132/1000)),
0)))))),2)</f>
        <v>26.61</v>
      </c>
      <c r="L132" s="173" t="str">
        <f t="shared" si="2"/>
        <v>Beer8520</v>
      </c>
      <c r="M132" s="154">
        <f>VLOOKUP(L132,'Slope %'!C:D,2,0)</f>
        <v>0.05</v>
      </c>
    </row>
    <row r="133" spans="1:13" x14ac:dyDescent="0.25">
      <c r="A133" s="169">
        <v>3841</v>
      </c>
      <c r="B133" s="170" t="s">
        <v>212</v>
      </c>
      <c r="C133" s="170" t="s">
        <v>15</v>
      </c>
      <c r="D133" s="170" t="s">
        <v>213</v>
      </c>
      <c r="E133" s="170">
        <v>750</v>
      </c>
      <c r="F133" s="170">
        <v>6</v>
      </c>
      <c r="G133" s="171">
        <v>40</v>
      </c>
      <c r="H133" s="170" t="s">
        <v>20</v>
      </c>
      <c r="I133" s="171">
        <v>99.99</v>
      </c>
      <c r="J133" s="169">
        <v>1</v>
      </c>
      <c r="K133" s="154" cm="1">
        <f t="array" ref="K133">ROUND(
IF(C133="Beer",
SUM(LOOKUP(2,1/(SRP!$B$8:$B$10&lt;=E133)/(SRP!$C$8:$C$10&gt;=E133),SRP!$D$8:$D$10)*(G133/100)*(E133/1000)),
IF(C133="Spirits",
SUM(LOOKUP(2,1/(SRP!$B$2:$B$7&lt;=E133)/(SRP!$C$2:$C$7&gt;=E133),SRP!$D$2:$D$7)*(G133/100)*(E133/1000)),
IF(AND(C133="Wine",D133="Fortified Wines"),
SUM(LOOKUP(2,1/(SRP!$B$26:$B$29&lt;=E133)/(SRP!$C$26:$C$29&gt;=E133),SRP!$D$26:$D$29)*(G133/100)*(E133/1000)),
IF(C133="Wine",
SUM(LOOKUP(2,1/(SRP!$B$21:$B$25&lt;=E133)/(SRP!$C$21:$C$25&gt;=E133),SRP!$D$21:$D$25)*(G133/100)*(E133/1000)),
IF(AND(C133="Ready to Drink",D133="RTD-One Pour Cocktail&gt;7%&lt;=14.5"),
SUM(LOOKUP(2,1/(SRP!$B$16:$B$20&lt;=E133)/(SRP!$C$16:$C$20&gt;=E133),SRP!$D$16:$D$20)*(G133/100)*(E133/1000)),
IF(C133="Ready to Drink",
SUM(LOOKUP(2,1/(SRP!$B$11:$B$15&lt;=E133)/(SRP!$C$11:$C$15&gt;=E133),SRP!$D$11:$D$15)*(G133/100)*(E133/1000)),
0)))))),2)</f>
        <v>23.42</v>
      </c>
      <c r="L133" s="173" t="str">
        <f t="shared" si="2"/>
        <v>Spirits750</v>
      </c>
      <c r="M133" s="154">
        <f>VLOOKUP(L133,'Slope %'!C:D,2,0)</f>
        <v>7.0000000000000007E-2</v>
      </c>
    </row>
    <row r="134" spans="1:13" x14ac:dyDescent="0.25">
      <c r="A134" s="169">
        <v>3842</v>
      </c>
      <c r="B134" s="170" t="s">
        <v>214</v>
      </c>
      <c r="C134" s="170" t="s">
        <v>15</v>
      </c>
      <c r="D134" s="170" t="s">
        <v>215</v>
      </c>
      <c r="E134" s="170">
        <v>750</v>
      </c>
      <c r="F134" s="170">
        <v>6</v>
      </c>
      <c r="G134" s="171">
        <v>40</v>
      </c>
      <c r="H134" s="170" t="s">
        <v>20</v>
      </c>
      <c r="I134" s="171">
        <v>299.99</v>
      </c>
      <c r="J134" s="169">
        <v>1</v>
      </c>
      <c r="K134" s="154" cm="1">
        <f t="array" ref="K134">ROUND(
IF(C134="Beer",
SUM(LOOKUP(2,1/(SRP!$B$8:$B$10&lt;=E134)/(SRP!$C$8:$C$10&gt;=E134),SRP!$D$8:$D$10)*(G134/100)*(E134/1000)),
IF(C134="Spirits",
SUM(LOOKUP(2,1/(SRP!$B$2:$B$7&lt;=E134)/(SRP!$C$2:$C$7&gt;=E134),SRP!$D$2:$D$7)*(G134/100)*(E134/1000)),
IF(AND(C134="Wine",D134="Fortified Wines"),
SUM(LOOKUP(2,1/(SRP!$B$26:$B$29&lt;=E134)/(SRP!$C$26:$C$29&gt;=E134),SRP!$D$26:$D$29)*(G134/100)*(E134/1000)),
IF(C134="Wine",
SUM(LOOKUP(2,1/(SRP!$B$21:$B$25&lt;=E134)/(SRP!$C$21:$C$25&gt;=E134),SRP!$D$21:$D$25)*(G134/100)*(E134/1000)),
IF(AND(C134="Ready to Drink",D134="RTD-One Pour Cocktail&gt;7%&lt;=14.5"),
SUM(LOOKUP(2,1/(SRP!$B$16:$B$20&lt;=E134)/(SRP!$C$16:$C$20&gt;=E134),SRP!$D$16:$D$20)*(G134/100)*(E134/1000)),
IF(C134="Ready to Drink",
SUM(LOOKUP(2,1/(SRP!$B$11:$B$15&lt;=E134)/(SRP!$C$11:$C$15&gt;=E134),SRP!$D$11:$D$15)*(G134/100)*(E134/1000)),
0)))))),2)</f>
        <v>23.42</v>
      </c>
      <c r="L134" s="173" t="str">
        <f t="shared" si="2"/>
        <v>Spirits750</v>
      </c>
      <c r="M134" s="154">
        <f>VLOOKUP(L134,'Slope %'!C:D,2,0)</f>
        <v>7.0000000000000007E-2</v>
      </c>
    </row>
    <row r="135" spans="1:13" x14ac:dyDescent="0.25">
      <c r="A135" s="169">
        <v>3848</v>
      </c>
      <c r="B135" s="170" t="s">
        <v>216</v>
      </c>
      <c r="C135" s="170" t="s">
        <v>24</v>
      </c>
      <c r="D135" s="170" t="s">
        <v>60</v>
      </c>
      <c r="E135" s="170">
        <v>2000</v>
      </c>
      <c r="F135" s="170">
        <v>6</v>
      </c>
      <c r="G135" s="171">
        <v>12.5</v>
      </c>
      <c r="H135" s="170" t="s">
        <v>26</v>
      </c>
      <c r="I135" s="171">
        <v>21.99</v>
      </c>
      <c r="J135" s="169">
        <v>1</v>
      </c>
      <c r="K135" s="154" cm="1">
        <f t="array" ref="K135">ROUND(
IF(C135="Beer",
SUM(LOOKUP(2,1/(SRP!$B$8:$B$10&lt;=E135)/(SRP!$C$8:$C$10&gt;=E135),SRP!$D$8:$D$10)*(G135/100)*(E135/1000)),
IF(C135="Spirits",
SUM(LOOKUP(2,1/(SRP!$B$2:$B$7&lt;=E135)/(SRP!$C$2:$C$7&gt;=E135),SRP!$D$2:$D$7)*(G135/100)*(E135/1000)),
IF(AND(C135="Wine",D135="Fortified Wines"),
SUM(LOOKUP(2,1/(SRP!$B$26:$B$29&lt;=E135)/(SRP!$C$26:$C$29&gt;=E135),SRP!$D$26:$D$29)*(G135/100)*(E135/1000)),
IF(C135="Wine",
SUM(LOOKUP(2,1/(SRP!$B$21:$B$25&lt;=E135)/(SRP!$C$21:$C$25&gt;=E135),SRP!$D$21:$D$25)*(G135/100)*(E135/1000)),
IF(AND(C135="Ready to Drink",D135="RTD-One Pour Cocktail&gt;7%&lt;=14.5"),
SUM(LOOKUP(2,1/(SRP!$B$16:$B$20&lt;=E135)/(SRP!$C$16:$C$20&gt;=E135),SRP!$D$16:$D$20)*(G135/100)*(E135/1000)),
IF(C135="Ready to Drink",
SUM(LOOKUP(2,1/(SRP!$B$11:$B$15&lt;=E135)/(SRP!$C$11:$C$15&gt;=E135),SRP!$D$11:$D$15)*(G135/100)*(E135/1000)),
0)))))),2)</f>
        <v>19.52</v>
      </c>
      <c r="L135" s="173" t="str">
        <f t="shared" si="2"/>
        <v>Wine2000</v>
      </c>
      <c r="M135" s="154">
        <f>VLOOKUP(L135,'Slope %'!C:D,2,0)</f>
        <v>7.0000000000000007E-2</v>
      </c>
    </row>
    <row r="136" spans="1:13" x14ac:dyDescent="0.25">
      <c r="A136" s="169">
        <v>3854</v>
      </c>
      <c r="B136" s="170" t="s">
        <v>217</v>
      </c>
      <c r="C136" s="170" t="s">
        <v>24</v>
      </c>
      <c r="D136" s="170" t="s">
        <v>58</v>
      </c>
      <c r="E136" s="170">
        <v>750</v>
      </c>
      <c r="F136" s="170">
        <v>12</v>
      </c>
      <c r="G136" s="171">
        <v>12</v>
      </c>
      <c r="H136" s="170" t="s">
        <v>218</v>
      </c>
      <c r="I136" s="171">
        <v>19.989999999999998</v>
      </c>
      <c r="J136" s="169">
        <v>1</v>
      </c>
      <c r="K136" s="154" cm="1">
        <f t="array" ref="K136">ROUND(
IF(C136="Beer",
SUM(LOOKUP(2,1/(SRP!$B$8:$B$10&lt;=E136)/(SRP!$C$8:$C$10&gt;=E136),SRP!$D$8:$D$10)*(G136/100)*(E136/1000)),
IF(C136="Spirits",
SUM(LOOKUP(2,1/(SRP!$B$2:$B$7&lt;=E136)/(SRP!$C$2:$C$7&gt;=E136),SRP!$D$2:$D$7)*(G136/100)*(E136/1000)),
IF(AND(C136="Wine",D136="Fortified Wines"),
SUM(LOOKUP(2,1/(SRP!$B$26:$B$29&lt;=E136)/(SRP!$C$26:$C$29&gt;=E136),SRP!$D$26:$D$29)*(G136/100)*(E136/1000)),
IF(C136="Wine",
SUM(LOOKUP(2,1/(SRP!$B$21:$B$25&lt;=E136)/(SRP!$C$21:$C$25&gt;=E136),SRP!$D$21:$D$25)*(G136/100)*(E136/1000)),
IF(AND(C136="Ready to Drink",D136="RTD-One Pour Cocktail&gt;7%&lt;=14.5"),
SUM(LOOKUP(2,1/(SRP!$B$16:$B$20&lt;=E136)/(SRP!$C$16:$C$20&gt;=E136),SRP!$D$16:$D$20)*(G136/100)*(E136/1000)),
IF(C136="Ready to Drink",
SUM(LOOKUP(2,1/(SRP!$B$11:$B$15&lt;=E136)/(SRP!$C$11:$C$15&gt;=E136),SRP!$D$11:$D$15)*(G136/100)*(E136/1000)),
0)))))),2)</f>
        <v>7.03</v>
      </c>
      <c r="L136" s="173" t="str">
        <f t="shared" si="2"/>
        <v>Wine750</v>
      </c>
      <c r="M136" s="154">
        <f>VLOOKUP(L136,'Slope %'!C:D,2,0)</f>
        <v>0.1</v>
      </c>
    </row>
    <row r="137" spans="1:13" x14ac:dyDescent="0.25">
      <c r="A137" s="169">
        <v>3855</v>
      </c>
      <c r="B137" s="170" t="s">
        <v>219</v>
      </c>
      <c r="C137" s="170" t="s">
        <v>24</v>
      </c>
      <c r="D137" s="170" t="s">
        <v>194</v>
      </c>
      <c r="E137" s="170">
        <v>750</v>
      </c>
      <c r="F137" s="170">
        <v>12</v>
      </c>
      <c r="G137" s="171">
        <v>12</v>
      </c>
      <c r="H137" s="170" t="s">
        <v>218</v>
      </c>
      <c r="I137" s="171">
        <v>19.989999999999998</v>
      </c>
      <c r="J137" s="169">
        <v>1</v>
      </c>
      <c r="K137" s="154" cm="1">
        <f t="array" ref="K137">ROUND(
IF(C137="Beer",
SUM(LOOKUP(2,1/(SRP!$B$8:$B$10&lt;=E137)/(SRP!$C$8:$C$10&gt;=E137),SRP!$D$8:$D$10)*(G137/100)*(E137/1000)),
IF(C137="Spirits",
SUM(LOOKUP(2,1/(SRP!$B$2:$B$7&lt;=E137)/(SRP!$C$2:$C$7&gt;=E137),SRP!$D$2:$D$7)*(G137/100)*(E137/1000)),
IF(AND(C137="Wine",D137="Fortified Wines"),
SUM(LOOKUP(2,1/(SRP!$B$26:$B$29&lt;=E137)/(SRP!$C$26:$C$29&gt;=E137),SRP!$D$26:$D$29)*(G137/100)*(E137/1000)),
IF(C137="Wine",
SUM(LOOKUP(2,1/(SRP!$B$21:$B$25&lt;=E137)/(SRP!$C$21:$C$25&gt;=E137),SRP!$D$21:$D$25)*(G137/100)*(E137/1000)),
IF(AND(C137="Ready to Drink",D137="RTD-One Pour Cocktail&gt;7%&lt;=14.5"),
SUM(LOOKUP(2,1/(SRP!$B$16:$B$20&lt;=E137)/(SRP!$C$16:$C$20&gt;=E137),SRP!$D$16:$D$20)*(G137/100)*(E137/1000)),
IF(C137="Ready to Drink",
SUM(LOOKUP(2,1/(SRP!$B$11:$B$15&lt;=E137)/(SRP!$C$11:$C$15&gt;=E137),SRP!$D$11:$D$15)*(G137/100)*(E137/1000)),
0)))))),2)</f>
        <v>7.03</v>
      </c>
      <c r="L137" s="173" t="str">
        <f t="shared" si="2"/>
        <v>Wine750</v>
      </c>
      <c r="M137" s="154">
        <f>VLOOKUP(L137,'Slope %'!C:D,2,0)</f>
        <v>0.1</v>
      </c>
    </row>
    <row r="138" spans="1:13" x14ac:dyDescent="0.25">
      <c r="A138" s="169">
        <v>3947</v>
      </c>
      <c r="B138" s="170" t="s">
        <v>158</v>
      </c>
      <c r="C138" s="170" t="s">
        <v>15</v>
      </c>
      <c r="D138" s="170" t="s">
        <v>16</v>
      </c>
      <c r="E138" s="170">
        <v>1140</v>
      </c>
      <c r="F138" s="170">
        <v>12</v>
      </c>
      <c r="G138" s="171">
        <v>40</v>
      </c>
      <c r="H138" s="170" t="s">
        <v>22</v>
      </c>
      <c r="I138" s="171">
        <v>35.6</v>
      </c>
      <c r="J138" s="169">
        <v>1</v>
      </c>
      <c r="K138" s="154" cm="1">
        <f t="array" ref="K138">ROUND(
IF(C138="Beer",
SUM(LOOKUP(2,1/(SRP!$B$8:$B$10&lt;=E138)/(SRP!$C$8:$C$10&gt;=E138),SRP!$D$8:$D$10)*(G138/100)*(E138/1000)),
IF(C138="Spirits",
SUM(LOOKUP(2,1/(SRP!$B$2:$B$7&lt;=E138)/(SRP!$C$2:$C$7&gt;=E138),SRP!$D$2:$D$7)*(G138/100)*(E138/1000)),
IF(AND(C138="Wine",D138="Fortified Wines"),
SUM(LOOKUP(2,1/(SRP!$B$26:$B$29&lt;=E138)/(SRP!$C$26:$C$29&gt;=E138),SRP!$D$26:$D$29)*(G138/100)*(E138/1000)),
IF(C138="Wine",
SUM(LOOKUP(2,1/(SRP!$B$21:$B$25&lt;=E138)/(SRP!$C$21:$C$25&gt;=E138),SRP!$D$21:$D$25)*(G138/100)*(E138/1000)),
IF(AND(C138="Ready to Drink",D138="RTD-One Pour Cocktail&gt;7%&lt;=14.5"),
SUM(LOOKUP(2,1/(SRP!$B$16:$B$20&lt;=E138)/(SRP!$C$16:$C$20&gt;=E138),SRP!$D$16:$D$20)*(G138/100)*(E138/1000)),
IF(C138="Ready to Drink",
SUM(LOOKUP(2,1/(SRP!$B$11:$B$15&lt;=E138)/(SRP!$C$11:$C$15&gt;=E138),SRP!$D$11:$D$15)*(G138/100)*(E138/1000)),
0)))))),2)</f>
        <v>35.6</v>
      </c>
      <c r="L138" s="173" t="str">
        <f t="shared" si="2"/>
        <v>Spirits1140</v>
      </c>
      <c r="M138" s="154">
        <f>VLOOKUP(L138,'Slope %'!C:D,2,0)</f>
        <v>0.05</v>
      </c>
    </row>
    <row r="139" spans="1:13" x14ac:dyDescent="0.25">
      <c r="A139" s="169">
        <v>4085</v>
      </c>
      <c r="B139" s="170" t="s">
        <v>220</v>
      </c>
      <c r="C139" s="170" t="s">
        <v>15</v>
      </c>
      <c r="D139" s="170" t="s">
        <v>154</v>
      </c>
      <c r="E139" s="170">
        <v>1140</v>
      </c>
      <c r="F139" s="170">
        <v>6</v>
      </c>
      <c r="G139" s="171">
        <v>17</v>
      </c>
      <c r="H139" s="170" t="s">
        <v>20</v>
      </c>
      <c r="I139" s="171">
        <v>46.99</v>
      </c>
      <c r="J139" s="169">
        <v>1</v>
      </c>
      <c r="K139" s="154" cm="1">
        <f t="array" ref="K139">ROUND(
IF(C139="Beer",
SUM(LOOKUP(2,1/(SRP!$B$8:$B$10&lt;=E139)/(SRP!$C$8:$C$10&gt;=E139),SRP!$D$8:$D$10)*(G139/100)*(E139/1000)),
IF(C139="Spirits",
SUM(LOOKUP(2,1/(SRP!$B$2:$B$7&lt;=E139)/(SRP!$C$2:$C$7&gt;=E139),SRP!$D$2:$D$7)*(G139/100)*(E139/1000)),
IF(AND(C139="Wine",D139="Fortified Wines"),
SUM(LOOKUP(2,1/(SRP!$B$26:$B$29&lt;=E139)/(SRP!$C$26:$C$29&gt;=E139),SRP!$D$26:$D$29)*(G139/100)*(E139/1000)),
IF(C139="Wine",
SUM(LOOKUP(2,1/(SRP!$B$21:$B$25&lt;=E139)/(SRP!$C$21:$C$25&gt;=E139),SRP!$D$21:$D$25)*(G139/100)*(E139/1000)),
IF(AND(C139="Ready to Drink",D139="RTD-One Pour Cocktail&gt;7%&lt;=14.5"),
SUM(LOOKUP(2,1/(SRP!$B$16:$B$20&lt;=E139)/(SRP!$C$16:$C$20&gt;=E139),SRP!$D$16:$D$20)*(G139/100)*(E139/1000)),
IF(C139="Ready to Drink",
SUM(LOOKUP(2,1/(SRP!$B$11:$B$15&lt;=E139)/(SRP!$C$11:$C$15&gt;=E139),SRP!$D$11:$D$15)*(G139/100)*(E139/1000)),
0)))))),2)</f>
        <v>15.13</v>
      </c>
      <c r="L139" s="173" t="str">
        <f t="shared" si="2"/>
        <v>Spirits1140</v>
      </c>
      <c r="M139" s="154">
        <f>VLOOKUP(L139,'Slope %'!C:D,2,0)</f>
        <v>0.05</v>
      </c>
    </row>
    <row r="140" spans="1:13" x14ac:dyDescent="0.25">
      <c r="A140" s="169">
        <v>4101</v>
      </c>
      <c r="B140" s="170" t="s">
        <v>221</v>
      </c>
      <c r="C140" s="170" t="s">
        <v>15</v>
      </c>
      <c r="D140" s="170" t="s">
        <v>134</v>
      </c>
      <c r="E140" s="170">
        <v>750</v>
      </c>
      <c r="F140" s="170">
        <v>12</v>
      </c>
      <c r="G140" s="171">
        <v>40</v>
      </c>
      <c r="H140" s="170" t="s">
        <v>222</v>
      </c>
      <c r="I140" s="171">
        <v>112.99</v>
      </c>
      <c r="J140" s="169">
        <v>1</v>
      </c>
      <c r="K140" s="154" cm="1">
        <f t="array" ref="K140">ROUND(
IF(C140="Beer",
SUM(LOOKUP(2,1/(SRP!$B$8:$B$10&lt;=E140)/(SRP!$C$8:$C$10&gt;=E140),SRP!$D$8:$D$10)*(G140/100)*(E140/1000)),
IF(C140="Spirits",
SUM(LOOKUP(2,1/(SRP!$B$2:$B$7&lt;=E140)/(SRP!$C$2:$C$7&gt;=E140),SRP!$D$2:$D$7)*(G140/100)*(E140/1000)),
IF(AND(C140="Wine",D140="Fortified Wines"),
SUM(LOOKUP(2,1/(SRP!$B$26:$B$29&lt;=E140)/(SRP!$C$26:$C$29&gt;=E140),SRP!$D$26:$D$29)*(G140/100)*(E140/1000)),
IF(C140="Wine",
SUM(LOOKUP(2,1/(SRP!$B$21:$B$25&lt;=E140)/(SRP!$C$21:$C$25&gt;=E140),SRP!$D$21:$D$25)*(G140/100)*(E140/1000)),
IF(AND(C140="Ready to Drink",D140="RTD-One Pour Cocktail&gt;7%&lt;=14.5"),
SUM(LOOKUP(2,1/(SRP!$B$16:$B$20&lt;=E140)/(SRP!$C$16:$C$20&gt;=E140),SRP!$D$16:$D$20)*(G140/100)*(E140/1000)),
IF(C140="Ready to Drink",
SUM(LOOKUP(2,1/(SRP!$B$11:$B$15&lt;=E140)/(SRP!$C$11:$C$15&gt;=E140),SRP!$D$11:$D$15)*(G140/100)*(E140/1000)),
0)))))),2)</f>
        <v>23.42</v>
      </c>
      <c r="L140" s="173" t="str">
        <f t="shared" si="2"/>
        <v>Spirits750</v>
      </c>
      <c r="M140" s="154">
        <f>VLOOKUP(L140,'Slope %'!C:D,2,0)</f>
        <v>7.0000000000000007E-2</v>
      </c>
    </row>
    <row r="141" spans="1:13" x14ac:dyDescent="0.25">
      <c r="A141" s="169">
        <v>4102</v>
      </c>
      <c r="B141" s="170" t="s">
        <v>223</v>
      </c>
      <c r="C141" s="170" t="s">
        <v>15</v>
      </c>
      <c r="D141" s="170" t="s">
        <v>215</v>
      </c>
      <c r="E141" s="170">
        <v>750</v>
      </c>
      <c r="F141" s="170">
        <v>6</v>
      </c>
      <c r="G141" s="171">
        <v>40</v>
      </c>
      <c r="H141" s="170" t="s">
        <v>29</v>
      </c>
      <c r="I141" s="171">
        <v>99.99</v>
      </c>
      <c r="J141" s="169">
        <v>1</v>
      </c>
      <c r="K141" s="154" cm="1">
        <f t="array" ref="K141">ROUND(
IF(C141="Beer",
SUM(LOOKUP(2,1/(SRP!$B$8:$B$10&lt;=E141)/(SRP!$C$8:$C$10&gt;=E141),SRP!$D$8:$D$10)*(G141/100)*(E141/1000)),
IF(C141="Spirits",
SUM(LOOKUP(2,1/(SRP!$B$2:$B$7&lt;=E141)/(SRP!$C$2:$C$7&gt;=E141),SRP!$D$2:$D$7)*(G141/100)*(E141/1000)),
IF(AND(C141="Wine",D141="Fortified Wines"),
SUM(LOOKUP(2,1/(SRP!$B$26:$B$29&lt;=E141)/(SRP!$C$26:$C$29&gt;=E141),SRP!$D$26:$D$29)*(G141/100)*(E141/1000)),
IF(C141="Wine",
SUM(LOOKUP(2,1/(SRP!$B$21:$B$25&lt;=E141)/(SRP!$C$21:$C$25&gt;=E141),SRP!$D$21:$D$25)*(G141/100)*(E141/1000)),
IF(AND(C141="Ready to Drink",D141="RTD-One Pour Cocktail&gt;7%&lt;=14.5"),
SUM(LOOKUP(2,1/(SRP!$B$16:$B$20&lt;=E141)/(SRP!$C$16:$C$20&gt;=E141),SRP!$D$16:$D$20)*(G141/100)*(E141/1000)),
IF(C141="Ready to Drink",
SUM(LOOKUP(2,1/(SRP!$B$11:$B$15&lt;=E141)/(SRP!$C$11:$C$15&gt;=E141),SRP!$D$11:$D$15)*(G141/100)*(E141/1000)),
0)))))),2)</f>
        <v>23.42</v>
      </c>
      <c r="L141" s="173" t="str">
        <f t="shared" si="2"/>
        <v>Spirits750</v>
      </c>
      <c r="M141" s="154">
        <f>VLOOKUP(L141,'Slope %'!C:D,2,0)</f>
        <v>7.0000000000000007E-2</v>
      </c>
    </row>
    <row r="142" spans="1:13" x14ac:dyDescent="0.25">
      <c r="A142" s="169">
        <v>4113</v>
      </c>
      <c r="B142" s="170" t="s">
        <v>224</v>
      </c>
      <c r="C142" s="170" t="s">
        <v>15</v>
      </c>
      <c r="D142" s="170" t="s">
        <v>225</v>
      </c>
      <c r="E142" s="170">
        <v>750</v>
      </c>
      <c r="F142" s="170">
        <v>6</v>
      </c>
      <c r="G142" s="171">
        <v>40</v>
      </c>
      <c r="H142" s="170" t="s">
        <v>29</v>
      </c>
      <c r="I142" s="171">
        <v>89.99</v>
      </c>
      <c r="J142" s="169">
        <v>1</v>
      </c>
      <c r="K142" s="154" cm="1">
        <f t="array" ref="K142">ROUND(
IF(C142="Beer",
SUM(LOOKUP(2,1/(SRP!$B$8:$B$10&lt;=E142)/(SRP!$C$8:$C$10&gt;=E142),SRP!$D$8:$D$10)*(G142/100)*(E142/1000)),
IF(C142="Spirits",
SUM(LOOKUP(2,1/(SRP!$B$2:$B$7&lt;=E142)/(SRP!$C$2:$C$7&gt;=E142),SRP!$D$2:$D$7)*(G142/100)*(E142/1000)),
IF(AND(C142="Wine",D142="Fortified Wines"),
SUM(LOOKUP(2,1/(SRP!$B$26:$B$29&lt;=E142)/(SRP!$C$26:$C$29&gt;=E142),SRP!$D$26:$D$29)*(G142/100)*(E142/1000)),
IF(C142="Wine",
SUM(LOOKUP(2,1/(SRP!$B$21:$B$25&lt;=E142)/(SRP!$C$21:$C$25&gt;=E142),SRP!$D$21:$D$25)*(G142/100)*(E142/1000)),
IF(AND(C142="Ready to Drink",D142="RTD-One Pour Cocktail&gt;7%&lt;=14.5"),
SUM(LOOKUP(2,1/(SRP!$B$16:$B$20&lt;=E142)/(SRP!$C$16:$C$20&gt;=E142),SRP!$D$16:$D$20)*(G142/100)*(E142/1000)),
IF(C142="Ready to Drink",
SUM(LOOKUP(2,1/(SRP!$B$11:$B$15&lt;=E142)/(SRP!$C$11:$C$15&gt;=E142),SRP!$D$11:$D$15)*(G142/100)*(E142/1000)),
0)))))),2)</f>
        <v>23.42</v>
      </c>
      <c r="L142" s="173" t="str">
        <f t="shared" si="2"/>
        <v>Spirits750</v>
      </c>
      <c r="M142" s="154">
        <f>VLOOKUP(L142,'Slope %'!C:D,2,0)</f>
        <v>7.0000000000000007E-2</v>
      </c>
    </row>
    <row r="143" spans="1:13" x14ac:dyDescent="0.25">
      <c r="A143" s="169">
        <v>4176</v>
      </c>
      <c r="B143" s="170" t="s">
        <v>226</v>
      </c>
      <c r="C143" s="170" t="s">
        <v>15</v>
      </c>
      <c r="D143" s="170" t="s">
        <v>227</v>
      </c>
      <c r="E143" s="170">
        <v>750</v>
      </c>
      <c r="F143" s="170">
        <v>12</v>
      </c>
      <c r="G143" s="171">
        <v>40</v>
      </c>
      <c r="H143" s="170" t="s">
        <v>22</v>
      </c>
      <c r="I143" s="171">
        <v>28.99</v>
      </c>
      <c r="J143" s="169">
        <v>1</v>
      </c>
      <c r="K143" s="154" cm="1">
        <f t="array" ref="K143">ROUND(
IF(C143="Beer",
SUM(LOOKUP(2,1/(SRP!$B$8:$B$10&lt;=E143)/(SRP!$C$8:$C$10&gt;=E143),SRP!$D$8:$D$10)*(G143/100)*(E143/1000)),
IF(C143="Spirits",
SUM(LOOKUP(2,1/(SRP!$B$2:$B$7&lt;=E143)/(SRP!$C$2:$C$7&gt;=E143),SRP!$D$2:$D$7)*(G143/100)*(E143/1000)),
IF(AND(C143="Wine",D143="Fortified Wines"),
SUM(LOOKUP(2,1/(SRP!$B$26:$B$29&lt;=E143)/(SRP!$C$26:$C$29&gt;=E143),SRP!$D$26:$D$29)*(G143/100)*(E143/1000)),
IF(C143="Wine",
SUM(LOOKUP(2,1/(SRP!$B$21:$B$25&lt;=E143)/(SRP!$C$21:$C$25&gt;=E143),SRP!$D$21:$D$25)*(G143/100)*(E143/1000)),
IF(AND(C143="Ready to Drink",D143="RTD-One Pour Cocktail&gt;7%&lt;=14.5"),
SUM(LOOKUP(2,1/(SRP!$B$16:$B$20&lt;=E143)/(SRP!$C$16:$C$20&gt;=E143),SRP!$D$16:$D$20)*(G143/100)*(E143/1000)),
IF(C143="Ready to Drink",
SUM(LOOKUP(2,1/(SRP!$B$11:$B$15&lt;=E143)/(SRP!$C$11:$C$15&gt;=E143),SRP!$D$11:$D$15)*(G143/100)*(E143/1000)),
0)))))),2)</f>
        <v>23.42</v>
      </c>
      <c r="L143" s="173" t="str">
        <f t="shared" si="2"/>
        <v>Spirits750</v>
      </c>
      <c r="M143" s="154">
        <f>VLOOKUP(L143,'Slope %'!C:D,2,0)</f>
        <v>7.0000000000000007E-2</v>
      </c>
    </row>
    <row r="144" spans="1:13" x14ac:dyDescent="0.25">
      <c r="A144" s="169">
        <v>4184</v>
      </c>
      <c r="B144" s="170" t="s">
        <v>228</v>
      </c>
      <c r="C144" s="170" t="s">
        <v>24</v>
      </c>
      <c r="D144" s="170" t="s">
        <v>68</v>
      </c>
      <c r="E144" s="170">
        <v>750</v>
      </c>
      <c r="F144" s="170">
        <v>12</v>
      </c>
      <c r="G144" s="171">
        <v>13.5</v>
      </c>
      <c r="H144" s="170" t="s">
        <v>86</v>
      </c>
      <c r="I144" s="171">
        <v>17.989999999999998</v>
      </c>
      <c r="J144" s="169">
        <v>1</v>
      </c>
      <c r="K144" s="154" cm="1">
        <f t="array" ref="K144">ROUND(
IF(C144="Beer",
SUM(LOOKUP(2,1/(SRP!$B$8:$B$10&lt;=E144)/(SRP!$C$8:$C$10&gt;=E144),SRP!$D$8:$D$10)*(G144/100)*(E144/1000)),
IF(C144="Spirits",
SUM(LOOKUP(2,1/(SRP!$B$2:$B$7&lt;=E144)/(SRP!$C$2:$C$7&gt;=E144),SRP!$D$2:$D$7)*(G144/100)*(E144/1000)),
IF(AND(C144="Wine",D144="Fortified Wines"),
SUM(LOOKUP(2,1/(SRP!$B$26:$B$29&lt;=E144)/(SRP!$C$26:$C$29&gt;=E144),SRP!$D$26:$D$29)*(G144/100)*(E144/1000)),
IF(C144="Wine",
SUM(LOOKUP(2,1/(SRP!$B$21:$B$25&lt;=E144)/(SRP!$C$21:$C$25&gt;=E144),SRP!$D$21:$D$25)*(G144/100)*(E144/1000)),
IF(AND(C144="Ready to Drink",D144="RTD-One Pour Cocktail&gt;7%&lt;=14.5"),
SUM(LOOKUP(2,1/(SRP!$B$16:$B$20&lt;=E144)/(SRP!$C$16:$C$20&gt;=E144),SRP!$D$16:$D$20)*(G144/100)*(E144/1000)),
IF(C144="Ready to Drink",
SUM(LOOKUP(2,1/(SRP!$B$11:$B$15&lt;=E144)/(SRP!$C$11:$C$15&gt;=E144),SRP!$D$11:$D$15)*(G144/100)*(E144/1000)),
0)))))),2)</f>
        <v>7.9</v>
      </c>
      <c r="L144" s="173" t="str">
        <f t="shared" si="2"/>
        <v>Wine750</v>
      </c>
      <c r="M144" s="154">
        <f>VLOOKUP(L144,'Slope %'!C:D,2,0)</f>
        <v>0.1</v>
      </c>
    </row>
    <row r="145" spans="1:13" x14ac:dyDescent="0.25">
      <c r="A145" s="169">
        <v>4187</v>
      </c>
      <c r="B145" s="170" t="s">
        <v>229</v>
      </c>
      <c r="C145" s="170" t="s">
        <v>24</v>
      </c>
      <c r="D145" s="170" t="s">
        <v>230</v>
      </c>
      <c r="E145" s="170">
        <v>750</v>
      </c>
      <c r="F145" s="170">
        <v>12</v>
      </c>
      <c r="G145" s="171">
        <v>12.5</v>
      </c>
      <c r="H145" s="170" t="s">
        <v>35</v>
      </c>
      <c r="I145" s="171">
        <v>17.989999999999998</v>
      </c>
      <c r="J145" s="169">
        <v>1</v>
      </c>
      <c r="K145" s="154" cm="1">
        <f t="array" ref="K145">ROUND(
IF(C145="Beer",
SUM(LOOKUP(2,1/(SRP!$B$8:$B$10&lt;=E145)/(SRP!$C$8:$C$10&gt;=E145),SRP!$D$8:$D$10)*(G145/100)*(E145/1000)),
IF(C145="Spirits",
SUM(LOOKUP(2,1/(SRP!$B$2:$B$7&lt;=E145)/(SRP!$C$2:$C$7&gt;=E145),SRP!$D$2:$D$7)*(G145/100)*(E145/1000)),
IF(AND(C145="Wine",D145="Fortified Wines"),
SUM(LOOKUP(2,1/(SRP!$B$26:$B$29&lt;=E145)/(SRP!$C$26:$C$29&gt;=E145),SRP!$D$26:$D$29)*(G145/100)*(E145/1000)),
IF(C145="Wine",
SUM(LOOKUP(2,1/(SRP!$B$21:$B$25&lt;=E145)/(SRP!$C$21:$C$25&gt;=E145),SRP!$D$21:$D$25)*(G145/100)*(E145/1000)),
IF(AND(C145="Ready to Drink",D145="RTD-One Pour Cocktail&gt;7%&lt;=14.5"),
SUM(LOOKUP(2,1/(SRP!$B$16:$B$20&lt;=E145)/(SRP!$C$16:$C$20&gt;=E145),SRP!$D$16:$D$20)*(G145/100)*(E145/1000)),
IF(C145="Ready to Drink",
SUM(LOOKUP(2,1/(SRP!$B$11:$B$15&lt;=E145)/(SRP!$C$11:$C$15&gt;=E145),SRP!$D$11:$D$15)*(G145/100)*(E145/1000)),
0)))))),2)</f>
        <v>7.32</v>
      </c>
      <c r="L145" s="173" t="str">
        <f t="shared" si="2"/>
        <v>Wine750</v>
      </c>
      <c r="M145" s="154">
        <f>VLOOKUP(L145,'Slope %'!C:D,2,0)</f>
        <v>0.1</v>
      </c>
    </row>
    <row r="146" spans="1:13" x14ac:dyDescent="0.25">
      <c r="A146" s="169">
        <v>4204</v>
      </c>
      <c r="B146" s="170" t="s">
        <v>231</v>
      </c>
      <c r="C146" s="170" t="s">
        <v>24</v>
      </c>
      <c r="D146" s="170" t="s">
        <v>60</v>
      </c>
      <c r="E146" s="170">
        <v>750</v>
      </c>
      <c r="F146" s="170">
        <v>12</v>
      </c>
      <c r="G146" s="171">
        <v>10.5</v>
      </c>
      <c r="H146" s="170" t="s">
        <v>141</v>
      </c>
      <c r="I146" s="171">
        <v>15.49</v>
      </c>
      <c r="J146" s="169">
        <v>1</v>
      </c>
      <c r="K146" s="154" cm="1">
        <f t="array" ref="K146">ROUND(
IF(C146="Beer",
SUM(LOOKUP(2,1/(SRP!$B$8:$B$10&lt;=E146)/(SRP!$C$8:$C$10&gt;=E146),SRP!$D$8:$D$10)*(G146/100)*(E146/1000)),
IF(C146="Spirits",
SUM(LOOKUP(2,1/(SRP!$B$2:$B$7&lt;=E146)/(SRP!$C$2:$C$7&gt;=E146),SRP!$D$2:$D$7)*(G146/100)*(E146/1000)),
IF(AND(C146="Wine",D146="Fortified Wines"),
SUM(LOOKUP(2,1/(SRP!$B$26:$B$29&lt;=E146)/(SRP!$C$26:$C$29&gt;=E146),SRP!$D$26:$D$29)*(G146/100)*(E146/1000)),
IF(C146="Wine",
SUM(LOOKUP(2,1/(SRP!$B$21:$B$25&lt;=E146)/(SRP!$C$21:$C$25&gt;=E146),SRP!$D$21:$D$25)*(G146/100)*(E146/1000)),
IF(AND(C146="Ready to Drink",D146="RTD-One Pour Cocktail&gt;7%&lt;=14.5"),
SUM(LOOKUP(2,1/(SRP!$B$16:$B$20&lt;=E146)/(SRP!$C$16:$C$20&gt;=E146),SRP!$D$16:$D$20)*(G146/100)*(E146/1000)),
IF(C146="Ready to Drink",
SUM(LOOKUP(2,1/(SRP!$B$11:$B$15&lt;=E146)/(SRP!$C$11:$C$15&gt;=E146),SRP!$D$11:$D$15)*(G146/100)*(E146/1000)),
0)))))),2)</f>
        <v>6.15</v>
      </c>
      <c r="L146" s="173" t="str">
        <f t="shared" si="2"/>
        <v>Wine750</v>
      </c>
      <c r="M146" s="154">
        <f>VLOOKUP(L146,'Slope %'!C:D,2,0)</f>
        <v>0.1</v>
      </c>
    </row>
    <row r="147" spans="1:13" x14ac:dyDescent="0.25">
      <c r="A147" s="169">
        <v>4211</v>
      </c>
      <c r="B147" s="170" t="s">
        <v>232</v>
      </c>
      <c r="C147" s="170" t="s">
        <v>24</v>
      </c>
      <c r="D147" s="170" t="s">
        <v>194</v>
      </c>
      <c r="E147" s="170">
        <v>750</v>
      </c>
      <c r="F147" s="170">
        <v>12</v>
      </c>
      <c r="G147" s="171">
        <v>14.4</v>
      </c>
      <c r="H147" s="170" t="s">
        <v>177</v>
      </c>
      <c r="I147" s="171">
        <v>21.99</v>
      </c>
      <c r="J147" s="169">
        <v>1</v>
      </c>
      <c r="K147" s="154" cm="1">
        <f t="array" ref="K147">ROUND(
IF(C147="Beer",
SUM(LOOKUP(2,1/(SRP!$B$8:$B$10&lt;=E147)/(SRP!$C$8:$C$10&gt;=E147),SRP!$D$8:$D$10)*(G147/100)*(E147/1000)),
IF(C147="Spirits",
SUM(LOOKUP(2,1/(SRP!$B$2:$B$7&lt;=E147)/(SRP!$C$2:$C$7&gt;=E147),SRP!$D$2:$D$7)*(G147/100)*(E147/1000)),
IF(AND(C147="Wine",D147="Fortified Wines"),
SUM(LOOKUP(2,1/(SRP!$B$26:$B$29&lt;=E147)/(SRP!$C$26:$C$29&gt;=E147),SRP!$D$26:$D$29)*(G147/100)*(E147/1000)),
IF(C147="Wine",
SUM(LOOKUP(2,1/(SRP!$B$21:$B$25&lt;=E147)/(SRP!$C$21:$C$25&gt;=E147),SRP!$D$21:$D$25)*(G147/100)*(E147/1000)),
IF(AND(C147="Ready to Drink",D147="RTD-One Pour Cocktail&gt;7%&lt;=14.5"),
SUM(LOOKUP(2,1/(SRP!$B$16:$B$20&lt;=E147)/(SRP!$C$16:$C$20&gt;=E147),SRP!$D$16:$D$20)*(G147/100)*(E147/1000)),
IF(C147="Ready to Drink",
SUM(LOOKUP(2,1/(SRP!$B$11:$B$15&lt;=E147)/(SRP!$C$11:$C$15&gt;=E147),SRP!$D$11:$D$15)*(G147/100)*(E147/1000)),
0)))))),2)</f>
        <v>8.43</v>
      </c>
      <c r="L147" s="173" t="str">
        <f t="shared" si="2"/>
        <v>Wine750</v>
      </c>
      <c r="M147" s="154">
        <f>VLOOKUP(L147,'Slope %'!C:D,2,0)</f>
        <v>0.1</v>
      </c>
    </row>
    <row r="148" spans="1:13" x14ac:dyDescent="0.25">
      <c r="A148" s="169">
        <v>4344</v>
      </c>
      <c r="B148" s="170" t="s">
        <v>233</v>
      </c>
      <c r="C148" s="170" t="s">
        <v>15</v>
      </c>
      <c r="D148" s="170" t="s">
        <v>19</v>
      </c>
      <c r="E148" s="170">
        <v>1750</v>
      </c>
      <c r="F148" s="170">
        <v>6</v>
      </c>
      <c r="G148" s="171">
        <v>40</v>
      </c>
      <c r="H148" s="170" t="s">
        <v>29</v>
      </c>
      <c r="I148" s="171">
        <v>99.99</v>
      </c>
      <c r="J148" s="169">
        <v>1</v>
      </c>
      <c r="K148" s="154" cm="1">
        <f t="array" ref="K148">ROUND(
IF(C148="Beer",
SUM(LOOKUP(2,1/(SRP!$B$8:$B$10&lt;=E148)/(SRP!$C$8:$C$10&gt;=E148),SRP!$D$8:$D$10)*(G148/100)*(E148/1000)),
IF(C148="Spirits",
SUM(LOOKUP(2,1/(SRP!$B$2:$B$7&lt;=E148)/(SRP!$C$2:$C$7&gt;=E148),SRP!$D$2:$D$7)*(G148/100)*(E148/1000)),
IF(AND(C148="Wine",D148="Fortified Wines"),
SUM(LOOKUP(2,1/(SRP!$B$26:$B$29&lt;=E148)/(SRP!$C$26:$C$29&gt;=E148),SRP!$D$26:$D$29)*(G148/100)*(E148/1000)),
IF(C148="Wine",
SUM(LOOKUP(2,1/(SRP!$B$21:$B$25&lt;=E148)/(SRP!$C$21:$C$25&gt;=E148),SRP!$D$21:$D$25)*(G148/100)*(E148/1000)),
IF(AND(C148="Ready to Drink",D148="RTD-One Pour Cocktail&gt;7%&lt;=14.5"),
SUM(LOOKUP(2,1/(SRP!$B$16:$B$20&lt;=E148)/(SRP!$C$16:$C$20&gt;=E148),SRP!$D$16:$D$20)*(G148/100)*(E148/1000)),
IF(C148="Ready to Drink",
SUM(LOOKUP(2,1/(SRP!$B$11:$B$15&lt;=E148)/(SRP!$C$11:$C$15&gt;=E148),SRP!$D$11:$D$15)*(G148/100)*(E148/1000)),
0)))))),2)</f>
        <v>54.65</v>
      </c>
      <c r="L148" s="173" t="str">
        <f t="shared" si="2"/>
        <v>Spirits1750</v>
      </c>
      <c r="M148" s="154">
        <f>VLOOKUP(L148,'Slope %'!C:D,2,0)</f>
        <v>0.03</v>
      </c>
    </row>
    <row r="149" spans="1:13" x14ac:dyDescent="0.25">
      <c r="A149" s="169">
        <v>4382</v>
      </c>
      <c r="B149" s="170" t="s">
        <v>234</v>
      </c>
      <c r="C149" s="170" t="s">
        <v>24</v>
      </c>
      <c r="D149" s="170" t="s">
        <v>235</v>
      </c>
      <c r="E149" s="170">
        <v>750</v>
      </c>
      <c r="F149" s="170">
        <v>12</v>
      </c>
      <c r="G149" s="171">
        <v>20</v>
      </c>
      <c r="H149" s="170" t="s">
        <v>32</v>
      </c>
      <c r="I149" s="171">
        <v>11.99</v>
      </c>
      <c r="J149" s="169">
        <v>1</v>
      </c>
      <c r="K149" s="154" cm="1">
        <f t="array" ref="K149">ROUND(
IF(C149="Beer",
SUM(LOOKUP(2,1/(SRP!$B$8:$B$10&lt;=E149)/(SRP!$C$8:$C$10&gt;=E149),SRP!$D$8:$D$10)*(G149/100)*(E149/1000)),
IF(C149="Spirits",
SUM(LOOKUP(2,1/(SRP!$B$2:$B$7&lt;=E149)/(SRP!$C$2:$C$7&gt;=E149),SRP!$D$2:$D$7)*(G149/100)*(E149/1000)),
IF(AND(C149="Wine",D149="Fortified Wines"),
SUM(LOOKUP(2,1/(SRP!$B$26:$B$29&lt;=E149)/(SRP!$C$26:$C$29&gt;=E149),SRP!$D$26:$D$29)*(G149/100)*(E149/1000)),
IF(C149="Wine",
SUM(LOOKUP(2,1/(SRP!$B$21:$B$25&lt;=E149)/(SRP!$C$21:$C$25&gt;=E149),SRP!$D$21:$D$25)*(G149/100)*(E149/1000)),
IF(AND(C149="Ready to Drink",D149="RTD-One Pour Cocktail&gt;7%&lt;=14.5"),
SUM(LOOKUP(2,1/(SRP!$B$16:$B$20&lt;=E149)/(SRP!$C$16:$C$20&gt;=E149),SRP!$D$16:$D$20)*(G149/100)*(E149/1000)),
IF(C149="Ready to Drink",
SUM(LOOKUP(2,1/(SRP!$B$11:$B$15&lt;=E149)/(SRP!$C$11:$C$15&gt;=E149),SRP!$D$11:$D$15)*(G149/100)*(E149/1000)),
0)))))),2)</f>
        <v>11.71</v>
      </c>
      <c r="L149" s="173" t="str">
        <f t="shared" si="2"/>
        <v>Wine750</v>
      </c>
      <c r="M149" s="154">
        <f>VLOOKUP(L149,'Slope %'!C:D,2,0)</f>
        <v>0.1</v>
      </c>
    </row>
    <row r="150" spans="1:13" x14ac:dyDescent="0.25">
      <c r="A150" s="169">
        <v>4390</v>
      </c>
      <c r="B150" s="170" t="s">
        <v>236</v>
      </c>
      <c r="C150" s="170" t="s">
        <v>15</v>
      </c>
      <c r="D150" s="170" t="s">
        <v>93</v>
      </c>
      <c r="E150" s="170">
        <v>1140</v>
      </c>
      <c r="F150" s="170">
        <v>12</v>
      </c>
      <c r="G150" s="171">
        <v>40</v>
      </c>
      <c r="H150" s="170" t="s">
        <v>43</v>
      </c>
      <c r="I150" s="171">
        <v>40.39</v>
      </c>
      <c r="J150" s="169">
        <v>1</v>
      </c>
      <c r="K150" s="154" cm="1">
        <f t="array" ref="K150">ROUND(
IF(C150="Beer",
SUM(LOOKUP(2,1/(SRP!$B$8:$B$10&lt;=E150)/(SRP!$C$8:$C$10&gt;=E150),SRP!$D$8:$D$10)*(G150/100)*(E150/1000)),
IF(C150="Spirits",
SUM(LOOKUP(2,1/(SRP!$B$2:$B$7&lt;=E150)/(SRP!$C$2:$C$7&gt;=E150),SRP!$D$2:$D$7)*(G150/100)*(E150/1000)),
IF(AND(C150="Wine",D150="Fortified Wines"),
SUM(LOOKUP(2,1/(SRP!$B$26:$B$29&lt;=E150)/(SRP!$C$26:$C$29&gt;=E150),SRP!$D$26:$D$29)*(G150/100)*(E150/1000)),
IF(C150="Wine",
SUM(LOOKUP(2,1/(SRP!$B$21:$B$25&lt;=E150)/(SRP!$C$21:$C$25&gt;=E150),SRP!$D$21:$D$25)*(G150/100)*(E150/1000)),
IF(AND(C150="Ready to Drink",D150="RTD-One Pour Cocktail&gt;7%&lt;=14.5"),
SUM(LOOKUP(2,1/(SRP!$B$16:$B$20&lt;=E150)/(SRP!$C$16:$C$20&gt;=E150),SRP!$D$16:$D$20)*(G150/100)*(E150/1000)),
IF(C150="Ready to Drink",
SUM(LOOKUP(2,1/(SRP!$B$11:$B$15&lt;=E150)/(SRP!$C$11:$C$15&gt;=E150),SRP!$D$11:$D$15)*(G150/100)*(E150/1000)),
0)))))),2)</f>
        <v>35.6</v>
      </c>
      <c r="L150" s="173" t="str">
        <f t="shared" si="2"/>
        <v>Spirits1140</v>
      </c>
      <c r="M150" s="154">
        <f>VLOOKUP(L150,'Slope %'!C:D,2,0)</f>
        <v>0.05</v>
      </c>
    </row>
    <row r="151" spans="1:13" x14ac:dyDescent="0.25">
      <c r="A151" s="169">
        <v>4465</v>
      </c>
      <c r="B151" s="170" t="s">
        <v>237</v>
      </c>
      <c r="C151" s="170" t="s">
        <v>15</v>
      </c>
      <c r="D151" s="170" t="s">
        <v>82</v>
      </c>
      <c r="E151" s="170">
        <v>750</v>
      </c>
      <c r="F151" s="170">
        <v>12</v>
      </c>
      <c r="G151" s="171">
        <v>40</v>
      </c>
      <c r="H151" s="170" t="s">
        <v>17</v>
      </c>
      <c r="I151" s="171">
        <v>29.99</v>
      </c>
      <c r="J151" s="169">
        <v>1</v>
      </c>
      <c r="K151" s="154" cm="1">
        <f t="array" ref="K151">ROUND(
IF(C151="Beer",
SUM(LOOKUP(2,1/(SRP!$B$8:$B$10&lt;=E151)/(SRP!$C$8:$C$10&gt;=E151),SRP!$D$8:$D$10)*(G151/100)*(E151/1000)),
IF(C151="Spirits",
SUM(LOOKUP(2,1/(SRP!$B$2:$B$7&lt;=E151)/(SRP!$C$2:$C$7&gt;=E151),SRP!$D$2:$D$7)*(G151/100)*(E151/1000)),
IF(AND(C151="Wine",D151="Fortified Wines"),
SUM(LOOKUP(2,1/(SRP!$B$26:$B$29&lt;=E151)/(SRP!$C$26:$C$29&gt;=E151),SRP!$D$26:$D$29)*(G151/100)*(E151/1000)),
IF(C151="Wine",
SUM(LOOKUP(2,1/(SRP!$B$21:$B$25&lt;=E151)/(SRP!$C$21:$C$25&gt;=E151),SRP!$D$21:$D$25)*(G151/100)*(E151/1000)),
IF(AND(C151="Ready to Drink",D151="RTD-One Pour Cocktail&gt;7%&lt;=14.5"),
SUM(LOOKUP(2,1/(SRP!$B$16:$B$20&lt;=E151)/(SRP!$C$16:$C$20&gt;=E151),SRP!$D$16:$D$20)*(G151/100)*(E151/1000)),
IF(C151="Ready to Drink",
SUM(LOOKUP(2,1/(SRP!$B$11:$B$15&lt;=E151)/(SRP!$C$11:$C$15&gt;=E151),SRP!$D$11:$D$15)*(G151/100)*(E151/1000)),
0)))))),2)</f>
        <v>23.42</v>
      </c>
      <c r="L151" s="173" t="str">
        <f t="shared" si="2"/>
        <v>Spirits750</v>
      </c>
      <c r="M151" s="154">
        <f>VLOOKUP(L151,'Slope %'!C:D,2,0)</f>
        <v>7.0000000000000007E-2</v>
      </c>
    </row>
    <row r="152" spans="1:13" x14ac:dyDescent="0.25">
      <c r="A152" s="169">
        <v>4486</v>
      </c>
      <c r="B152" s="170" t="s">
        <v>238</v>
      </c>
      <c r="C152" s="170" t="s">
        <v>15</v>
      </c>
      <c r="D152" s="170" t="s">
        <v>239</v>
      </c>
      <c r="E152" s="170">
        <v>50</v>
      </c>
      <c r="F152" s="170">
        <v>120</v>
      </c>
      <c r="G152" s="171">
        <v>40</v>
      </c>
      <c r="H152" s="170" t="s">
        <v>20</v>
      </c>
      <c r="I152" s="171">
        <v>4.99</v>
      </c>
      <c r="J152" s="169">
        <v>1</v>
      </c>
      <c r="K152" s="154" cm="1">
        <f t="array" ref="K152">ROUND(
IF(C152="Beer",
SUM(LOOKUP(2,1/(SRP!$B$8:$B$10&lt;=E152)/(SRP!$C$8:$C$10&gt;=E152),SRP!$D$8:$D$10)*(G152/100)*(E152/1000)),
IF(C152="Spirits",
SUM(LOOKUP(2,1/(SRP!$B$2:$B$7&lt;=E152)/(SRP!$C$2:$C$7&gt;=E152),SRP!$D$2:$D$7)*(G152/100)*(E152/1000)),
IF(AND(C152="Wine",D152="Fortified Wines"),
SUM(LOOKUP(2,1/(SRP!$B$26:$B$29&lt;=E152)/(SRP!$C$26:$C$29&gt;=E152),SRP!$D$26:$D$29)*(G152/100)*(E152/1000)),
IF(C152="Wine",
SUM(LOOKUP(2,1/(SRP!$B$21:$B$25&lt;=E152)/(SRP!$C$21:$C$25&gt;=E152),SRP!$D$21:$D$25)*(G152/100)*(E152/1000)),
IF(AND(C152="Ready to Drink",D152="RTD-One Pour Cocktail&gt;7%&lt;=14.5"),
SUM(LOOKUP(2,1/(SRP!$B$16:$B$20&lt;=E152)/(SRP!$C$16:$C$20&gt;=E152),SRP!$D$16:$D$20)*(G152/100)*(E152/1000)),
IF(C152="Ready to Drink",
SUM(LOOKUP(2,1/(SRP!$B$11:$B$15&lt;=E152)/(SRP!$C$11:$C$15&gt;=E152),SRP!$D$11:$D$15)*(G152/100)*(E152/1000)),
0)))))),2)</f>
        <v>2.69</v>
      </c>
      <c r="L152" s="173" t="str">
        <f t="shared" si="2"/>
        <v>Spirits50</v>
      </c>
      <c r="M152" s="154">
        <f>VLOOKUP(L152,'Slope %'!C:D,2,0)</f>
        <v>0.1</v>
      </c>
    </row>
    <row r="153" spans="1:13" x14ac:dyDescent="0.25">
      <c r="A153" s="169">
        <v>4622</v>
      </c>
      <c r="B153" s="170" t="s">
        <v>240</v>
      </c>
      <c r="C153" s="170" t="s">
        <v>15</v>
      </c>
      <c r="D153" s="170" t="s">
        <v>143</v>
      </c>
      <c r="E153" s="170">
        <v>750</v>
      </c>
      <c r="F153" s="170">
        <v>12</v>
      </c>
      <c r="G153" s="171">
        <v>40</v>
      </c>
      <c r="H153" s="170" t="s">
        <v>73</v>
      </c>
      <c r="I153" s="171">
        <v>29.99</v>
      </c>
      <c r="J153" s="169">
        <v>1</v>
      </c>
      <c r="K153" s="154" cm="1">
        <f t="array" ref="K153">ROUND(
IF(C153="Beer",
SUM(LOOKUP(2,1/(SRP!$B$8:$B$10&lt;=E153)/(SRP!$C$8:$C$10&gt;=E153),SRP!$D$8:$D$10)*(G153/100)*(E153/1000)),
IF(C153="Spirits",
SUM(LOOKUP(2,1/(SRP!$B$2:$B$7&lt;=E153)/(SRP!$C$2:$C$7&gt;=E153),SRP!$D$2:$D$7)*(G153/100)*(E153/1000)),
IF(AND(C153="Wine",D153="Fortified Wines"),
SUM(LOOKUP(2,1/(SRP!$B$26:$B$29&lt;=E153)/(SRP!$C$26:$C$29&gt;=E153),SRP!$D$26:$D$29)*(G153/100)*(E153/1000)),
IF(C153="Wine",
SUM(LOOKUP(2,1/(SRP!$B$21:$B$25&lt;=E153)/(SRP!$C$21:$C$25&gt;=E153),SRP!$D$21:$D$25)*(G153/100)*(E153/1000)),
IF(AND(C153="Ready to Drink",D153="RTD-One Pour Cocktail&gt;7%&lt;=14.5"),
SUM(LOOKUP(2,1/(SRP!$B$16:$B$20&lt;=E153)/(SRP!$C$16:$C$20&gt;=E153),SRP!$D$16:$D$20)*(G153/100)*(E153/1000)),
IF(C153="Ready to Drink",
SUM(LOOKUP(2,1/(SRP!$B$11:$B$15&lt;=E153)/(SRP!$C$11:$C$15&gt;=E153),SRP!$D$11:$D$15)*(G153/100)*(E153/1000)),
0)))))),2)</f>
        <v>23.42</v>
      </c>
      <c r="L153" s="173" t="str">
        <f t="shared" si="2"/>
        <v>Spirits750</v>
      </c>
      <c r="M153" s="154">
        <f>VLOOKUP(L153,'Slope %'!C:D,2,0)</f>
        <v>7.0000000000000007E-2</v>
      </c>
    </row>
    <row r="154" spans="1:13" x14ac:dyDescent="0.25">
      <c r="A154" s="169">
        <v>4674</v>
      </c>
      <c r="B154" s="170" t="s">
        <v>241</v>
      </c>
      <c r="C154" s="170" t="s">
        <v>24</v>
      </c>
      <c r="D154" s="170" t="s">
        <v>230</v>
      </c>
      <c r="E154" s="170">
        <v>750</v>
      </c>
      <c r="F154" s="170">
        <v>12</v>
      </c>
      <c r="G154" s="171">
        <v>13.5</v>
      </c>
      <c r="H154" s="170" t="s">
        <v>177</v>
      </c>
      <c r="I154" s="171">
        <v>31.49</v>
      </c>
      <c r="J154" s="169">
        <v>1</v>
      </c>
      <c r="K154" s="154" cm="1">
        <f t="array" ref="K154">ROUND(
IF(C154="Beer",
SUM(LOOKUP(2,1/(SRP!$B$8:$B$10&lt;=E154)/(SRP!$C$8:$C$10&gt;=E154),SRP!$D$8:$D$10)*(G154/100)*(E154/1000)),
IF(C154="Spirits",
SUM(LOOKUP(2,1/(SRP!$B$2:$B$7&lt;=E154)/(SRP!$C$2:$C$7&gt;=E154),SRP!$D$2:$D$7)*(G154/100)*(E154/1000)),
IF(AND(C154="Wine",D154="Fortified Wines"),
SUM(LOOKUP(2,1/(SRP!$B$26:$B$29&lt;=E154)/(SRP!$C$26:$C$29&gt;=E154),SRP!$D$26:$D$29)*(G154/100)*(E154/1000)),
IF(C154="Wine",
SUM(LOOKUP(2,1/(SRP!$B$21:$B$25&lt;=E154)/(SRP!$C$21:$C$25&gt;=E154),SRP!$D$21:$D$25)*(G154/100)*(E154/1000)),
IF(AND(C154="Ready to Drink",D154="RTD-One Pour Cocktail&gt;7%&lt;=14.5"),
SUM(LOOKUP(2,1/(SRP!$B$16:$B$20&lt;=E154)/(SRP!$C$16:$C$20&gt;=E154),SRP!$D$16:$D$20)*(G154/100)*(E154/1000)),
IF(C154="Ready to Drink",
SUM(LOOKUP(2,1/(SRP!$B$11:$B$15&lt;=E154)/(SRP!$C$11:$C$15&gt;=E154),SRP!$D$11:$D$15)*(G154/100)*(E154/1000)),
0)))))),2)</f>
        <v>7.9</v>
      </c>
      <c r="L154" s="173" t="str">
        <f t="shared" si="2"/>
        <v>Wine750</v>
      </c>
      <c r="M154" s="154">
        <f>VLOOKUP(L154,'Slope %'!C:D,2,0)</f>
        <v>0.1</v>
      </c>
    </row>
    <row r="155" spans="1:13" x14ac:dyDescent="0.25">
      <c r="A155" s="169">
        <v>4733</v>
      </c>
      <c r="B155" s="170" t="s">
        <v>242</v>
      </c>
      <c r="C155" s="170" t="s">
        <v>24</v>
      </c>
      <c r="D155" s="170" t="s">
        <v>66</v>
      </c>
      <c r="E155" s="170">
        <v>750</v>
      </c>
      <c r="F155" s="170">
        <v>6</v>
      </c>
      <c r="G155" s="171">
        <v>13.5</v>
      </c>
      <c r="H155" s="170" t="s">
        <v>32</v>
      </c>
      <c r="I155" s="171">
        <v>79.989999999999995</v>
      </c>
      <c r="J155" s="169">
        <v>1</v>
      </c>
      <c r="K155" s="154" cm="1">
        <f t="array" ref="K155">ROUND(
IF(C155="Beer",
SUM(LOOKUP(2,1/(SRP!$B$8:$B$10&lt;=E155)/(SRP!$C$8:$C$10&gt;=E155),SRP!$D$8:$D$10)*(G155/100)*(E155/1000)),
IF(C155="Spirits",
SUM(LOOKUP(2,1/(SRP!$B$2:$B$7&lt;=E155)/(SRP!$C$2:$C$7&gt;=E155),SRP!$D$2:$D$7)*(G155/100)*(E155/1000)),
IF(AND(C155="Wine",D155="Fortified Wines"),
SUM(LOOKUP(2,1/(SRP!$B$26:$B$29&lt;=E155)/(SRP!$C$26:$C$29&gt;=E155),SRP!$D$26:$D$29)*(G155/100)*(E155/1000)),
IF(C155="Wine",
SUM(LOOKUP(2,1/(SRP!$B$21:$B$25&lt;=E155)/(SRP!$C$21:$C$25&gt;=E155),SRP!$D$21:$D$25)*(G155/100)*(E155/1000)),
IF(AND(C155="Ready to Drink",D155="RTD-One Pour Cocktail&gt;7%&lt;=14.5"),
SUM(LOOKUP(2,1/(SRP!$B$16:$B$20&lt;=E155)/(SRP!$C$16:$C$20&gt;=E155),SRP!$D$16:$D$20)*(G155/100)*(E155/1000)),
IF(C155="Ready to Drink",
SUM(LOOKUP(2,1/(SRP!$B$11:$B$15&lt;=E155)/(SRP!$C$11:$C$15&gt;=E155),SRP!$D$11:$D$15)*(G155/100)*(E155/1000)),
0)))))),2)</f>
        <v>7.9</v>
      </c>
      <c r="L155" s="173" t="str">
        <f t="shared" si="2"/>
        <v>Wine750</v>
      </c>
      <c r="M155" s="154">
        <f>VLOOKUP(L155,'Slope %'!C:D,2,0)</f>
        <v>0.1</v>
      </c>
    </row>
    <row r="156" spans="1:13" x14ac:dyDescent="0.25">
      <c r="A156" s="169">
        <v>4740</v>
      </c>
      <c r="B156" s="170" t="s">
        <v>243</v>
      </c>
      <c r="C156" s="170" t="s">
        <v>24</v>
      </c>
      <c r="D156" s="170" t="s">
        <v>25</v>
      </c>
      <c r="E156" s="170">
        <v>750</v>
      </c>
      <c r="F156" s="170">
        <v>12</v>
      </c>
      <c r="G156" s="171">
        <v>11.5</v>
      </c>
      <c r="H156" s="170" t="s">
        <v>22</v>
      </c>
      <c r="I156" s="171">
        <v>16.989999999999998</v>
      </c>
      <c r="J156" s="169">
        <v>1</v>
      </c>
      <c r="K156" s="154" cm="1">
        <f t="array" ref="K156">ROUND(
IF(C156="Beer",
SUM(LOOKUP(2,1/(SRP!$B$8:$B$10&lt;=E156)/(SRP!$C$8:$C$10&gt;=E156),SRP!$D$8:$D$10)*(G156/100)*(E156/1000)),
IF(C156="Spirits",
SUM(LOOKUP(2,1/(SRP!$B$2:$B$7&lt;=E156)/(SRP!$C$2:$C$7&gt;=E156),SRP!$D$2:$D$7)*(G156/100)*(E156/1000)),
IF(AND(C156="Wine",D156="Fortified Wines"),
SUM(LOOKUP(2,1/(SRP!$B$26:$B$29&lt;=E156)/(SRP!$C$26:$C$29&gt;=E156),SRP!$D$26:$D$29)*(G156/100)*(E156/1000)),
IF(C156="Wine",
SUM(LOOKUP(2,1/(SRP!$B$21:$B$25&lt;=E156)/(SRP!$C$21:$C$25&gt;=E156),SRP!$D$21:$D$25)*(G156/100)*(E156/1000)),
IF(AND(C156="Ready to Drink",D156="RTD-One Pour Cocktail&gt;7%&lt;=14.5"),
SUM(LOOKUP(2,1/(SRP!$B$16:$B$20&lt;=E156)/(SRP!$C$16:$C$20&gt;=E156),SRP!$D$16:$D$20)*(G156/100)*(E156/1000)),
IF(C156="Ready to Drink",
SUM(LOOKUP(2,1/(SRP!$B$11:$B$15&lt;=E156)/(SRP!$C$11:$C$15&gt;=E156),SRP!$D$11:$D$15)*(G156/100)*(E156/1000)),
0)))))),2)</f>
        <v>6.73</v>
      </c>
      <c r="L156" s="173" t="str">
        <f t="shared" si="2"/>
        <v>Wine750</v>
      </c>
      <c r="M156" s="154">
        <f>VLOOKUP(L156,'Slope %'!C:D,2,0)</f>
        <v>0.1</v>
      </c>
    </row>
    <row r="157" spans="1:13" x14ac:dyDescent="0.25">
      <c r="A157" s="169">
        <v>4749</v>
      </c>
      <c r="B157" s="170" t="s">
        <v>244</v>
      </c>
      <c r="C157" s="170" t="s">
        <v>15</v>
      </c>
      <c r="D157" s="170" t="s">
        <v>125</v>
      </c>
      <c r="E157" s="170">
        <v>1140</v>
      </c>
      <c r="F157" s="170">
        <v>6</v>
      </c>
      <c r="G157" s="171">
        <v>35</v>
      </c>
      <c r="H157" s="170" t="s">
        <v>91</v>
      </c>
      <c r="I157" s="171">
        <v>49.99</v>
      </c>
      <c r="J157" s="169">
        <v>1</v>
      </c>
      <c r="K157" s="154" cm="1">
        <f t="array" ref="K157">ROUND(
IF(C157="Beer",
SUM(LOOKUP(2,1/(SRP!$B$8:$B$10&lt;=E157)/(SRP!$C$8:$C$10&gt;=E157),SRP!$D$8:$D$10)*(G157/100)*(E157/1000)),
IF(C157="Spirits",
SUM(LOOKUP(2,1/(SRP!$B$2:$B$7&lt;=E157)/(SRP!$C$2:$C$7&gt;=E157),SRP!$D$2:$D$7)*(G157/100)*(E157/1000)),
IF(AND(C157="Wine",D157="Fortified Wines"),
SUM(LOOKUP(2,1/(SRP!$B$26:$B$29&lt;=E157)/(SRP!$C$26:$C$29&gt;=E157),SRP!$D$26:$D$29)*(G157/100)*(E157/1000)),
IF(C157="Wine",
SUM(LOOKUP(2,1/(SRP!$B$21:$B$25&lt;=E157)/(SRP!$C$21:$C$25&gt;=E157),SRP!$D$21:$D$25)*(G157/100)*(E157/1000)),
IF(AND(C157="Ready to Drink",D157="RTD-One Pour Cocktail&gt;7%&lt;=14.5"),
SUM(LOOKUP(2,1/(SRP!$B$16:$B$20&lt;=E157)/(SRP!$C$16:$C$20&gt;=E157),SRP!$D$16:$D$20)*(G157/100)*(E157/1000)),
IF(C157="Ready to Drink",
SUM(LOOKUP(2,1/(SRP!$B$11:$B$15&lt;=E157)/(SRP!$C$11:$C$15&gt;=E157),SRP!$D$11:$D$15)*(G157/100)*(E157/1000)),
0)))))),2)</f>
        <v>31.15</v>
      </c>
      <c r="L157" s="173" t="str">
        <f t="shared" si="2"/>
        <v>Spirits1140</v>
      </c>
      <c r="M157" s="154">
        <f>VLOOKUP(L157,'Slope %'!C:D,2,0)</f>
        <v>0.05</v>
      </c>
    </row>
    <row r="158" spans="1:13" x14ac:dyDescent="0.25">
      <c r="A158" s="169">
        <v>4782</v>
      </c>
      <c r="B158" s="170" t="s">
        <v>245</v>
      </c>
      <c r="C158" s="170" t="s">
        <v>24</v>
      </c>
      <c r="D158" s="170" t="s">
        <v>66</v>
      </c>
      <c r="E158" s="170">
        <v>750</v>
      </c>
      <c r="F158" s="170">
        <v>12</v>
      </c>
      <c r="G158" s="171">
        <v>13</v>
      </c>
      <c r="H158" s="170" t="s">
        <v>177</v>
      </c>
      <c r="I158" s="171">
        <v>39.99</v>
      </c>
      <c r="J158" s="169">
        <v>1</v>
      </c>
      <c r="K158" s="154" cm="1">
        <f t="array" ref="K158">ROUND(
IF(C158="Beer",
SUM(LOOKUP(2,1/(SRP!$B$8:$B$10&lt;=E158)/(SRP!$C$8:$C$10&gt;=E158),SRP!$D$8:$D$10)*(G158/100)*(E158/1000)),
IF(C158="Spirits",
SUM(LOOKUP(2,1/(SRP!$B$2:$B$7&lt;=E158)/(SRP!$C$2:$C$7&gt;=E158),SRP!$D$2:$D$7)*(G158/100)*(E158/1000)),
IF(AND(C158="Wine",D158="Fortified Wines"),
SUM(LOOKUP(2,1/(SRP!$B$26:$B$29&lt;=E158)/(SRP!$C$26:$C$29&gt;=E158),SRP!$D$26:$D$29)*(G158/100)*(E158/1000)),
IF(C158="Wine",
SUM(LOOKUP(2,1/(SRP!$B$21:$B$25&lt;=E158)/(SRP!$C$21:$C$25&gt;=E158),SRP!$D$21:$D$25)*(G158/100)*(E158/1000)),
IF(AND(C158="Ready to Drink",D158="RTD-One Pour Cocktail&gt;7%&lt;=14.5"),
SUM(LOOKUP(2,1/(SRP!$B$16:$B$20&lt;=E158)/(SRP!$C$16:$C$20&gt;=E158),SRP!$D$16:$D$20)*(G158/100)*(E158/1000)),
IF(C158="Ready to Drink",
SUM(LOOKUP(2,1/(SRP!$B$11:$B$15&lt;=E158)/(SRP!$C$11:$C$15&gt;=E158),SRP!$D$11:$D$15)*(G158/100)*(E158/1000)),
0)))))),2)</f>
        <v>7.61</v>
      </c>
      <c r="L158" s="173" t="str">
        <f t="shared" si="2"/>
        <v>Wine750</v>
      </c>
      <c r="M158" s="154">
        <f>VLOOKUP(L158,'Slope %'!C:D,2,0)</f>
        <v>0.1</v>
      </c>
    </row>
    <row r="159" spans="1:13" x14ac:dyDescent="0.25">
      <c r="A159" s="169">
        <v>4796</v>
      </c>
      <c r="B159" s="170" t="s">
        <v>246</v>
      </c>
      <c r="C159" s="170" t="s">
        <v>15</v>
      </c>
      <c r="D159" s="170" t="s">
        <v>90</v>
      </c>
      <c r="E159" s="170">
        <v>700</v>
      </c>
      <c r="F159" s="170">
        <v>6</v>
      </c>
      <c r="G159" s="171">
        <v>43</v>
      </c>
      <c r="H159" s="170" t="s">
        <v>149</v>
      </c>
      <c r="I159" s="171">
        <v>83.99</v>
      </c>
      <c r="J159" s="169">
        <v>1</v>
      </c>
      <c r="K159" s="154" cm="1">
        <f t="array" ref="K159">ROUND(
IF(C159="Beer",
SUM(LOOKUP(2,1/(SRP!$B$8:$B$10&lt;=E159)/(SRP!$C$8:$C$10&gt;=E159),SRP!$D$8:$D$10)*(G159/100)*(E159/1000)),
IF(C159="Spirits",
SUM(LOOKUP(2,1/(SRP!$B$2:$B$7&lt;=E159)/(SRP!$C$2:$C$7&gt;=E159),SRP!$D$2:$D$7)*(G159/100)*(E159/1000)),
IF(AND(C159="Wine",D159="Fortified Wines"),
SUM(LOOKUP(2,1/(SRP!$B$26:$B$29&lt;=E159)/(SRP!$C$26:$C$29&gt;=E159),SRP!$D$26:$D$29)*(G159/100)*(E159/1000)),
IF(C159="Wine",
SUM(LOOKUP(2,1/(SRP!$B$21:$B$25&lt;=E159)/(SRP!$C$21:$C$25&gt;=E159),SRP!$D$21:$D$25)*(G159/100)*(E159/1000)),
IF(AND(C159="Ready to Drink",D159="RTD-One Pour Cocktail&gt;7%&lt;=14.5"),
SUM(LOOKUP(2,1/(SRP!$B$16:$B$20&lt;=E159)/(SRP!$C$16:$C$20&gt;=E159),SRP!$D$16:$D$20)*(G159/100)*(E159/1000)),
IF(C159="Ready to Drink",
SUM(LOOKUP(2,1/(SRP!$B$11:$B$15&lt;=E159)/(SRP!$C$11:$C$15&gt;=E159),SRP!$D$11:$D$15)*(G159/100)*(E159/1000)),
0)))))),2)</f>
        <v>23.5</v>
      </c>
      <c r="L159" s="173" t="str">
        <f t="shared" si="2"/>
        <v>Spirits700</v>
      </c>
      <c r="M159" s="154">
        <f>VLOOKUP(L159,'Slope %'!C:D,2,0)</f>
        <v>7.0000000000000007E-2</v>
      </c>
    </row>
    <row r="160" spans="1:13" x14ac:dyDescent="0.25">
      <c r="A160" s="169">
        <v>4849</v>
      </c>
      <c r="B160" s="170" t="s">
        <v>247</v>
      </c>
      <c r="C160" s="170" t="s">
        <v>24</v>
      </c>
      <c r="D160" s="170" t="s">
        <v>248</v>
      </c>
      <c r="E160" s="170">
        <v>750</v>
      </c>
      <c r="F160" s="170">
        <v>6</v>
      </c>
      <c r="G160" s="171">
        <v>14</v>
      </c>
      <c r="H160" s="170" t="s">
        <v>200</v>
      </c>
      <c r="I160" s="171">
        <v>26.99</v>
      </c>
      <c r="J160" s="169">
        <v>1</v>
      </c>
      <c r="K160" s="154" cm="1">
        <f t="array" ref="K160">ROUND(
IF(C160="Beer",
SUM(LOOKUP(2,1/(SRP!$B$8:$B$10&lt;=E160)/(SRP!$C$8:$C$10&gt;=E160),SRP!$D$8:$D$10)*(G160/100)*(E160/1000)),
IF(C160="Spirits",
SUM(LOOKUP(2,1/(SRP!$B$2:$B$7&lt;=E160)/(SRP!$C$2:$C$7&gt;=E160),SRP!$D$2:$D$7)*(G160/100)*(E160/1000)),
IF(AND(C160="Wine",D160="Fortified Wines"),
SUM(LOOKUP(2,1/(SRP!$B$26:$B$29&lt;=E160)/(SRP!$C$26:$C$29&gt;=E160),SRP!$D$26:$D$29)*(G160/100)*(E160/1000)),
IF(C160="Wine",
SUM(LOOKUP(2,1/(SRP!$B$21:$B$25&lt;=E160)/(SRP!$C$21:$C$25&gt;=E160),SRP!$D$21:$D$25)*(G160/100)*(E160/1000)),
IF(AND(C160="Ready to Drink",D160="RTD-One Pour Cocktail&gt;7%&lt;=14.5"),
SUM(LOOKUP(2,1/(SRP!$B$16:$B$20&lt;=E160)/(SRP!$C$16:$C$20&gt;=E160),SRP!$D$16:$D$20)*(G160/100)*(E160/1000)),
IF(C160="Ready to Drink",
SUM(LOOKUP(2,1/(SRP!$B$11:$B$15&lt;=E160)/(SRP!$C$11:$C$15&gt;=E160),SRP!$D$11:$D$15)*(G160/100)*(E160/1000)),
0)))))),2)</f>
        <v>8.1999999999999993</v>
      </c>
      <c r="L160" s="173" t="str">
        <f t="shared" si="2"/>
        <v>Wine750</v>
      </c>
      <c r="M160" s="154">
        <f>VLOOKUP(L160,'Slope %'!C:D,2,0)</f>
        <v>0.1</v>
      </c>
    </row>
    <row r="161" spans="1:13" x14ac:dyDescent="0.25">
      <c r="A161" s="169">
        <v>4866</v>
      </c>
      <c r="B161" s="170" t="s">
        <v>249</v>
      </c>
      <c r="C161" s="170" t="s">
        <v>24</v>
      </c>
      <c r="D161" s="170" t="s">
        <v>99</v>
      </c>
      <c r="E161" s="170">
        <v>750</v>
      </c>
      <c r="F161" s="170">
        <v>6</v>
      </c>
      <c r="G161" s="171">
        <v>20</v>
      </c>
      <c r="H161" s="170" t="s">
        <v>35</v>
      </c>
      <c r="I161" s="171">
        <v>44.99</v>
      </c>
      <c r="J161" s="169">
        <v>1</v>
      </c>
      <c r="K161" s="154" cm="1">
        <f t="array" ref="K161">ROUND(
IF(C161="Beer",
SUM(LOOKUP(2,1/(SRP!$B$8:$B$10&lt;=E161)/(SRP!$C$8:$C$10&gt;=E161),SRP!$D$8:$D$10)*(G161/100)*(E161/1000)),
IF(C161="Spirits",
SUM(LOOKUP(2,1/(SRP!$B$2:$B$7&lt;=E161)/(SRP!$C$2:$C$7&gt;=E161),SRP!$D$2:$D$7)*(G161/100)*(E161/1000)),
IF(AND(C161="Wine",D161="Fortified Wines"),
SUM(LOOKUP(2,1/(SRP!$B$26:$B$29&lt;=E161)/(SRP!$C$26:$C$29&gt;=E161),SRP!$D$26:$D$29)*(G161/100)*(E161/1000)),
IF(C161="Wine",
SUM(LOOKUP(2,1/(SRP!$B$21:$B$25&lt;=E161)/(SRP!$C$21:$C$25&gt;=E161),SRP!$D$21:$D$25)*(G161/100)*(E161/1000)),
IF(AND(C161="Ready to Drink",D161="RTD-One Pour Cocktail&gt;7%&lt;=14.5"),
SUM(LOOKUP(2,1/(SRP!$B$16:$B$20&lt;=E161)/(SRP!$C$16:$C$20&gt;=E161),SRP!$D$16:$D$20)*(G161/100)*(E161/1000)),
IF(C161="Ready to Drink",
SUM(LOOKUP(2,1/(SRP!$B$11:$B$15&lt;=E161)/(SRP!$C$11:$C$15&gt;=E161),SRP!$D$11:$D$15)*(G161/100)*(E161/1000)),
0)))))),2)</f>
        <v>11.71</v>
      </c>
      <c r="L161" s="173" t="str">
        <f t="shared" si="2"/>
        <v>Wine750</v>
      </c>
      <c r="M161" s="154">
        <f>VLOOKUP(L161,'Slope %'!C:D,2,0)</f>
        <v>0.1</v>
      </c>
    </row>
    <row r="162" spans="1:13" x14ac:dyDescent="0.25">
      <c r="A162" s="169">
        <v>5025</v>
      </c>
      <c r="B162" s="170" t="s">
        <v>250</v>
      </c>
      <c r="C162" s="170" t="s">
        <v>24</v>
      </c>
      <c r="D162" s="170" t="s">
        <v>146</v>
      </c>
      <c r="E162" s="170">
        <v>750</v>
      </c>
      <c r="F162" s="170">
        <v>12</v>
      </c>
      <c r="G162" s="171">
        <v>20</v>
      </c>
      <c r="H162" s="170" t="s">
        <v>32</v>
      </c>
      <c r="I162" s="171">
        <v>11.71</v>
      </c>
      <c r="J162" s="169">
        <v>1</v>
      </c>
      <c r="K162" s="154" cm="1">
        <f t="array" ref="K162">ROUND(
IF(C162="Beer",
SUM(LOOKUP(2,1/(SRP!$B$8:$B$10&lt;=E162)/(SRP!$C$8:$C$10&gt;=E162),SRP!$D$8:$D$10)*(G162/100)*(E162/1000)),
IF(C162="Spirits",
SUM(LOOKUP(2,1/(SRP!$B$2:$B$7&lt;=E162)/(SRP!$C$2:$C$7&gt;=E162),SRP!$D$2:$D$7)*(G162/100)*(E162/1000)),
IF(AND(C162="Wine",D162="Fortified Wines"),
SUM(LOOKUP(2,1/(SRP!$B$26:$B$29&lt;=E162)/(SRP!$C$26:$C$29&gt;=E162),SRP!$D$26:$D$29)*(G162/100)*(E162/1000)),
IF(C162="Wine",
SUM(LOOKUP(2,1/(SRP!$B$21:$B$25&lt;=E162)/(SRP!$C$21:$C$25&gt;=E162),SRP!$D$21:$D$25)*(G162/100)*(E162/1000)),
IF(AND(C162="Ready to Drink",D162="RTD-One Pour Cocktail&gt;7%&lt;=14.5"),
SUM(LOOKUP(2,1/(SRP!$B$16:$B$20&lt;=E162)/(SRP!$C$16:$C$20&gt;=E162),SRP!$D$16:$D$20)*(G162/100)*(E162/1000)),
IF(C162="Ready to Drink",
SUM(LOOKUP(2,1/(SRP!$B$11:$B$15&lt;=E162)/(SRP!$C$11:$C$15&gt;=E162),SRP!$D$11:$D$15)*(G162/100)*(E162/1000)),
0)))))),2)</f>
        <v>11.71</v>
      </c>
      <c r="L162" s="173" t="str">
        <f t="shared" si="2"/>
        <v>Wine750</v>
      </c>
      <c r="M162" s="154">
        <f>VLOOKUP(L162,'Slope %'!C:D,2,0)</f>
        <v>0.1</v>
      </c>
    </row>
    <row r="163" spans="1:13" x14ac:dyDescent="0.25">
      <c r="A163" s="169">
        <v>5041</v>
      </c>
      <c r="B163" s="170" t="s">
        <v>115</v>
      </c>
      <c r="C163" s="170" t="s">
        <v>15</v>
      </c>
      <c r="D163" s="170" t="s">
        <v>82</v>
      </c>
      <c r="E163" s="170">
        <v>375</v>
      </c>
      <c r="F163" s="170">
        <v>24</v>
      </c>
      <c r="G163" s="171">
        <v>40</v>
      </c>
      <c r="H163" s="170" t="s">
        <v>43</v>
      </c>
      <c r="I163" s="171">
        <v>18.989999999999998</v>
      </c>
      <c r="J163" s="169">
        <v>1</v>
      </c>
      <c r="K163" s="154" cm="1">
        <f t="array" ref="K163">ROUND(
IF(C163="Beer",
SUM(LOOKUP(2,1/(SRP!$B$8:$B$10&lt;=E163)/(SRP!$C$8:$C$10&gt;=E163),SRP!$D$8:$D$10)*(G163/100)*(E163/1000)),
IF(C163="Spirits",
SUM(LOOKUP(2,1/(SRP!$B$2:$B$7&lt;=E163)/(SRP!$C$2:$C$7&gt;=E163),SRP!$D$2:$D$7)*(G163/100)*(E163/1000)),
IF(AND(C163="Wine",D163="Fortified Wines"),
SUM(LOOKUP(2,1/(SRP!$B$26:$B$29&lt;=E163)/(SRP!$C$26:$C$29&gt;=E163),SRP!$D$26:$D$29)*(G163/100)*(E163/1000)),
IF(C163="Wine",
SUM(LOOKUP(2,1/(SRP!$B$21:$B$25&lt;=E163)/(SRP!$C$21:$C$25&gt;=E163),SRP!$D$21:$D$25)*(G163/100)*(E163/1000)),
IF(AND(C163="Ready to Drink",D163="RTD-One Pour Cocktail&gt;7%&lt;=14.5"),
SUM(LOOKUP(2,1/(SRP!$B$16:$B$20&lt;=E163)/(SRP!$C$16:$C$20&gt;=E163),SRP!$D$16:$D$20)*(G163/100)*(E163/1000)),
IF(C163="Ready to Drink",
SUM(LOOKUP(2,1/(SRP!$B$11:$B$15&lt;=E163)/(SRP!$C$11:$C$15&gt;=E163),SRP!$D$11:$D$15)*(G163/100)*(E163/1000)),
0)))))),2)</f>
        <v>13.3</v>
      </c>
      <c r="L163" s="173" t="str">
        <f t="shared" si="2"/>
        <v>Spirits375</v>
      </c>
      <c r="M163" s="154">
        <f>VLOOKUP(L163,'Slope %'!C:D,2,0)</f>
        <v>0.1</v>
      </c>
    </row>
    <row r="164" spans="1:13" x14ac:dyDescent="0.25">
      <c r="A164" s="169">
        <v>5114</v>
      </c>
      <c r="B164" s="170" t="s">
        <v>251</v>
      </c>
      <c r="C164" s="170" t="s">
        <v>15</v>
      </c>
      <c r="D164" s="170" t="s">
        <v>252</v>
      </c>
      <c r="E164" s="170">
        <v>750</v>
      </c>
      <c r="F164" s="170">
        <v>12</v>
      </c>
      <c r="G164" s="171">
        <v>35</v>
      </c>
      <c r="H164" s="170" t="s">
        <v>20</v>
      </c>
      <c r="I164" s="171">
        <v>29.49</v>
      </c>
      <c r="J164" s="169">
        <v>1</v>
      </c>
      <c r="K164" s="154" cm="1">
        <f t="array" ref="K164">ROUND(
IF(C164="Beer",
SUM(LOOKUP(2,1/(SRP!$B$8:$B$10&lt;=E164)/(SRP!$C$8:$C$10&gt;=E164),SRP!$D$8:$D$10)*(G164/100)*(E164/1000)),
IF(C164="Spirits",
SUM(LOOKUP(2,1/(SRP!$B$2:$B$7&lt;=E164)/(SRP!$C$2:$C$7&gt;=E164),SRP!$D$2:$D$7)*(G164/100)*(E164/1000)),
IF(AND(C164="Wine",D164="Fortified Wines"),
SUM(LOOKUP(2,1/(SRP!$B$26:$B$29&lt;=E164)/(SRP!$C$26:$C$29&gt;=E164),SRP!$D$26:$D$29)*(G164/100)*(E164/1000)),
IF(C164="Wine",
SUM(LOOKUP(2,1/(SRP!$B$21:$B$25&lt;=E164)/(SRP!$C$21:$C$25&gt;=E164),SRP!$D$21:$D$25)*(G164/100)*(E164/1000)),
IF(AND(C164="Ready to Drink",D164="RTD-One Pour Cocktail&gt;7%&lt;=14.5"),
SUM(LOOKUP(2,1/(SRP!$B$16:$B$20&lt;=E164)/(SRP!$C$16:$C$20&gt;=E164),SRP!$D$16:$D$20)*(G164/100)*(E164/1000)),
IF(C164="Ready to Drink",
SUM(LOOKUP(2,1/(SRP!$B$11:$B$15&lt;=E164)/(SRP!$C$11:$C$15&gt;=E164),SRP!$D$11:$D$15)*(G164/100)*(E164/1000)),
0)))))),2)</f>
        <v>20.49</v>
      </c>
      <c r="L164" s="173" t="str">
        <f t="shared" si="2"/>
        <v>Spirits750</v>
      </c>
      <c r="M164" s="154">
        <f>VLOOKUP(L164,'Slope %'!C:D,2,0)</f>
        <v>7.0000000000000007E-2</v>
      </c>
    </row>
    <row r="165" spans="1:13" x14ac:dyDescent="0.25">
      <c r="A165" s="169">
        <v>5133</v>
      </c>
      <c r="B165" s="170" t="s">
        <v>253</v>
      </c>
      <c r="C165" s="170" t="s">
        <v>11</v>
      </c>
      <c r="D165" s="170" t="s">
        <v>12</v>
      </c>
      <c r="E165" s="170">
        <v>5325</v>
      </c>
      <c r="F165" s="170">
        <v>1</v>
      </c>
      <c r="G165" s="171">
        <v>4.7</v>
      </c>
      <c r="H165" s="170" t="s">
        <v>105</v>
      </c>
      <c r="I165" s="171">
        <v>30.49</v>
      </c>
      <c r="J165" s="169">
        <v>15</v>
      </c>
      <c r="K165" s="154" cm="1">
        <f t="array" ref="K165">ROUND(
IF(C165="Beer",
SUM(LOOKUP(2,1/(SRP!$B$8:$B$10&lt;=E165)/(SRP!$C$8:$C$10&gt;=E165),SRP!$D$8:$D$10)*(G165/100)*(E165/1000)),
IF(C165="Spirits",
SUM(LOOKUP(2,1/(SRP!$B$2:$B$7&lt;=E165)/(SRP!$C$2:$C$7&gt;=E165),SRP!$D$2:$D$7)*(G165/100)*(E165/1000)),
IF(AND(C165="Wine",D165="Fortified Wines"),
SUM(LOOKUP(2,1/(SRP!$B$26:$B$29&lt;=E165)/(SRP!$C$26:$C$29&gt;=E165),SRP!$D$26:$D$29)*(G165/100)*(E165/1000)),
IF(C165="Wine",
SUM(LOOKUP(2,1/(SRP!$B$21:$B$25&lt;=E165)/(SRP!$C$21:$C$25&gt;=E165),SRP!$D$21:$D$25)*(G165/100)*(E165/1000)),
IF(AND(C165="Ready to Drink",D165="RTD-One Pour Cocktail&gt;7%&lt;=14.5"),
SUM(LOOKUP(2,1/(SRP!$B$16:$B$20&lt;=E165)/(SRP!$C$16:$C$20&gt;=E165),SRP!$D$16:$D$20)*(G165/100)*(E165/1000)),
IF(C165="Ready to Drink",
SUM(LOOKUP(2,1/(SRP!$B$11:$B$15&lt;=E165)/(SRP!$C$11:$C$15&gt;=E165),SRP!$D$11:$D$15)*(G165/100)*(E165/1000)),
0)))))),2)</f>
        <v>19.54</v>
      </c>
      <c r="L165" s="173" t="str">
        <f t="shared" si="2"/>
        <v>Beer5325</v>
      </c>
      <c r="M165" s="154">
        <f>VLOOKUP(L165,'Slope %'!C:D,2,0)</f>
        <v>0.05</v>
      </c>
    </row>
    <row r="166" spans="1:13" x14ac:dyDescent="0.25">
      <c r="A166" s="169">
        <v>5133</v>
      </c>
      <c r="B166" s="170" t="s">
        <v>253</v>
      </c>
      <c r="C166" s="170" t="s">
        <v>11</v>
      </c>
      <c r="D166" s="170" t="s">
        <v>12</v>
      </c>
      <c r="E166" s="170">
        <v>5325</v>
      </c>
      <c r="F166" s="170">
        <v>1</v>
      </c>
      <c r="G166" s="171">
        <v>4.7</v>
      </c>
      <c r="H166" s="170" t="s">
        <v>105</v>
      </c>
      <c r="I166" s="171">
        <v>30.49</v>
      </c>
      <c r="J166" s="169">
        <v>15</v>
      </c>
      <c r="K166" s="154" cm="1">
        <f t="array" ref="K166">ROUND(
IF(C166="Beer",
SUM(LOOKUP(2,1/(SRP!$B$8:$B$10&lt;=E166)/(SRP!$C$8:$C$10&gt;=E166),SRP!$D$8:$D$10)*(G166/100)*(E166/1000)),
IF(C166="Spirits",
SUM(LOOKUP(2,1/(SRP!$B$2:$B$7&lt;=E166)/(SRP!$C$2:$C$7&gt;=E166),SRP!$D$2:$D$7)*(G166/100)*(E166/1000)),
IF(AND(C166="Wine",D166="Fortified Wines"),
SUM(LOOKUP(2,1/(SRP!$B$26:$B$29&lt;=E166)/(SRP!$C$26:$C$29&gt;=E166),SRP!$D$26:$D$29)*(G166/100)*(E166/1000)),
IF(C166="Wine",
SUM(LOOKUP(2,1/(SRP!$B$21:$B$25&lt;=E166)/(SRP!$C$21:$C$25&gt;=E166),SRP!$D$21:$D$25)*(G166/100)*(E166/1000)),
IF(AND(C166="Ready to Drink",D166="RTD-One Pour Cocktail&gt;7%&lt;=14.5"),
SUM(LOOKUP(2,1/(SRP!$B$16:$B$20&lt;=E166)/(SRP!$C$16:$C$20&gt;=E166),SRP!$D$16:$D$20)*(G166/100)*(E166/1000)),
IF(C166="Ready to Drink",
SUM(LOOKUP(2,1/(SRP!$B$11:$B$15&lt;=E166)/(SRP!$C$11:$C$15&gt;=E166),SRP!$D$11:$D$15)*(G166/100)*(E166/1000)),
0)))))),2)</f>
        <v>19.54</v>
      </c>
      <c r="L166" s="173" t="str">
        <f t="shared" si="2"/>
        <v>Beer5325</v>
      </c>
      <c r="M166" s="154">
        <f>VLOOKUP(L166,'Slope %'!C:D,2,0)</f>
        <v>0.05</v>
      </c>
    </row>
    <row r="167" spans="1:13" x14ac:dyDescent="0.25">
      <c r="A167" s="169">
        <v>5144</v>
      </c>
      <c r="B167" s="170" t="s">
        <v>254</v>
      </c>
      <c r="C167" s="170" t="s">
        <v>24</v>
      </c>
      <c r="D167" s="170" t="s">
        <v>34</v>
      </c>
      <c r="E167" s="170">
        <v>750</v>
      </c>
      <c r="F167" s="170">
        <v>12</v>
      </c>
      <c r="G167" s="171">
        <v>13.5</v>
      </c>
      <c r="H167" s="170" t="s">
        <v>22</v>
      </c>
      <c r="I167" s="171">
        <v>12.99</v>
      </c>
      <c r="J167" s="169">
        <v>1</v>
      </c>
      <c r="K167" s="154" cm="1">
        <f t="array" ref="K167">ROUND(
IF(C167="Beer",
SUM(LOOKUP(2,1/(SRP!$B$8:$B$10&lt;=E167)/(SRP!$C$8:$C$10&gt;=E167),SRP!$D$8:$D$10)*(G167/100)*(E167/1000)),
IF(C167="Spirits",
SUM(LOOKUP(2,1/(SRP!$B$2:$B$7&lt;=E167)/(SRP!$C$2:$C$7&gt;=E167),SRP!$D$2:$D$7)*(G167/100)*(E167/1000)),
IF(AND(C167="Wine",D167="Fortified Wines"),
SUM(LOOKUP(2,1/(SRP!$B$26:$B$29&lt;=E167)/(SRP!$C$26:$C$29&gt;=E167),SRP!$D$26:$D$29)*(G167/100)*(E167/1000)),
IF(C167="Wine",
SUM(LOOKUP(2,1/(SRP!$B$21:$B$25&lt;=E167)/(SRP!$C$21:$C$25&gt;=E167),SRP!$D$21:$D$25)*(G167/100)*(E167/1000)),
IF(AND(C167="Ready to Drink",D167="RTD-One Pour Cocktail&gt;7%&lt;=14.5"),
SUM(LOOKUP(2,1/(SRP!$B$16:$B$20&lt;=E167)/(SRP!$C$16:$C$20&gt;=E167),SRP!$D$16:$D$20)*(G167/100)*(E167/1000)),
IF(C167="Ready to Drink",
SUM(LOOKUP(2,1/(SRP!$B$11:$B$15&lt;=E167)/(SRP!$C$11:$C$15&gt;=E167),SRP!$D$11:$D$15)*(G167/100)*(E167/1000)),
0)))))),2)</f>
        <v>7.9</v>
      </c>
      <c r="L167" s="173" t="str">
        <f t="shared" si="2"/>
        <v>Wine750</v>
      </c>
      <c r="M167" s="154">
        <f>VLOOKUP(L167,'Slope %'!C:D,2,0)</f>
        <v>0.1</v>
      </c>
    </row>
    <row r="168" spans="1:13" x14ac:dyDescent="0.25">
      <c r="A168" s="169">
        <v>5210</v>
      </c>
      <c r="B168" s="170" t="s">
        <v>255</v>
      </c>
      <c r="C168" s="170" t="s">
        <v>24</v>
      </c>
      <c r="D168" s="170" t="s">
        <v>68</v>
      </c>
      <c r="E168" s="170">
        <v>750</v>
      </c>
      <c r="F168" s="170">
        <v>12</v>
      </c>
      <c r="G168" s="171">
        <v>14.5</v>
      </c>
      <c r="H168" s="170" t="s">
        <v>256</v>
      </c>
      <c r="I168" s="171">
        <v>22.99</v>
      </c>
      <c r="J168" s="169">
        <v>1</v>
      </c>
      <c r="K168" s="154" cm="1">
        <f t="array" ref="K168">ROUND(
IF(C168="Beer",
SUM(LOOKUP(2,1/(SRP!$B$8:$B$10&lt;=E168)/(SRP!$C$8:$C$10&gt;=E168),SRP!$D$8:$D$10)*(G168/100)*(E168/1000)),
IF(C168="Spirits",
SUM(LOOKUP(2,1/(SRP!$B$2:$B$7&lt;=E168)/(SRP!$C$2:$C$7&gt;=E168),SRP!$D$2:$D$7)*(G168/100)*(E168/1000)),
IF(AND(C168="Wine",D168="Fortified Wines"),
SUM(LOOKUP(2,1/(SRP!$B$26:$B$29&lt;=E168)/(SRP!$C$26:$C$29&gt;=E168),SRP!$D$26:$D$29)*(G168/100)*(E168/1000)),
IF(C168="Wine",
SUM(LOOKUP(2,1/(SRP!$B$21:$B$25&lt;=E168)/(SRP!$C$21:$C$25&gt;=E168),SRP!$D$21:$D$25)*(G168/100)*(E168/1000)),
IF(AND(C168="Ready to Drink",D168="RTD-One Pour Cocktail&gt;7%&lt;=14.5"),
SUM(LOOKUP(2,1/(SRP!$B$16:$B$20&lt;=E168)/(SRP!$C$16:$C$20&gt;=E168),SRP!$D$16:$D$20)*(G168/100)*(E168/1000)),
IF(C168="Ready to Drink",
SUM(LOOKUP(2,1/(SRP!$B$11:$B$15&lt;=E168)/(SRP!$C$11:$C$15&gt;=E168),SRP!$D$11:$D$15)*(G168/100)*(E168/1000)),
0)))))),2)</f>
        <v>8.49</v>
      </c>
      <c r="L168" s="173" t="str">
        <f t="shared" si="2"/>
        <v>Wine750</v>
      </c>
      <c r="M168" s="154">
        <f>VLOOKUP(L168,'Slope %'!C:D,2,0)</f>
        <v>0.1</v>
      </c>
    </row>
    <row r="169" spans="1:13" x14ac:dyDescent="0.25">
      <c r="A169" s="169">
        <v>5215</v>
      </c>
      <c r="B169" s="170" t="s">
        <v>257</v>
      </c>
      <c r="C169" s="170" t="s">
        <v>15</v>
      </c>
      <c r="D169" s="170" t="s">
        <v>122</v>
      </c>
      <c r="E169" s="170">
        <v>750</v>
      </c>
      <c r="F169" s="170">
        <v>12</v>
      </c>
      <c r="G169" s="171">
        <v>35</v>
      </c>
      <c r="H169" s="170" t="s">
        <v>43</v>
      </c>
      <c r="I169" s="171">
        <v>32.99</v>
      </c>
      <c r="J169" s="169">
        <v>1</v>
      </c>
      <c r="K169" s="154" cm="1">
        <f t="array" ref="K169">ROUND(
IF(C169="Beer",
SUM(LOOKUP(2,1/(SRP!$B$8:$B$10&lt;=E169)/(SRP!$C$8:$C$10&gt;=E169),SRP!$D$8:$D$10)*(G169/100)*(E169/1000)),
IF(C169="Spirits",
SUM(LOOKUP(2,1/(SRP!$B$2:$B$7&lt;=E169)/(SRP!$C$2:$C$7&gt;=E169),SRP!$D$2:$D$7)*(G169/100)*(E169/1000)),
IF(AND(C169="Wine",D169="Fortified Wines"),
SUM(LOOKUP(2,1/(SRP!$B$26:$B$29&lt;=E169)/(SRP!$C$26:$C$29&gt;=E169),SRP!$D$26:$D$29)*(G169/100)*(E169/1000)),
IF(C169="Wine",
SUM(LOOKUP(2,1/(SRP!$B$21:$B$25&lt;=E169)/(SRP!$C$21:$C$25&gt;=E169),SRP!$D$21:$D$25)*(G169/100)*(E169/1000)),
IF(AND(C169="Ready to Drink",D169="RTD-One Pour Cocktail&gt;7%&lt;=14.5"),
SUM(LOOKUP(2,1/(SRP!$B$16:$B$20&lt;=E169)/(SRP!$C$16:$C$20&gt;=E169),SRP!$D$16:$D$20)*(G169/100)*(E169/1000)),
IF(C169="Ready to Drink",
SUM(LOOKUP(2,1/(SRP!$B$11:$B$15&lt;=E169)/(SRP!$C$11:$C$15&gt;=E169),SRP!$D$11:$D$15)*(G169/100)*(E169/1000)),
0)))))),2)</f>
        <v>20.49</v>
      </c>
      <c r="L169" s="173" t="str">
        <f t="shared" si="2"/>
        <v>Spirits750</v>
      </c>
      <c r="M169" s="154">
        <f>VLOOKUP(L169,'Slope %'!C:D,2,0)</f>
        <v>7.0000000000000007E-2</v>
      </c>
    </row>
    <row r="170" spans="1:13" x14ac:dyDescent="0.25">
      <c r="A170" s="169">
        <v>5231</v>
      </c>
      <c r="B170" s="170" t="s">
        <v>258</v>
      </c>
      <c r="C170" s="170" t="s">
        <v>24</v>
      </c>
      <c r="D170" s="170" t="s">
        <v>194</v>
      </c>
      <c r="E170" s="170">
        <v>750</v>
      </c>
      <c r="F170" s="170">
        <v>12</v>
      </c>
      <c r="G170" s="171">
        <v>13.5</v>
      </c>
      <c r="H170" s="170" t="s">
        <v>182</v>
      </c>
      <c r="I170" s="171">
        <v>19.989999999999998</v>
      </c>
      <c r="J170" s="169">
        <v>1</v>
      </c>
      <c r="K170" s="154" cm="1">
        <f t="array" ref="K170">ROUND(
IF(C170="Beer",
SUM(LOOKUP(2,1/(SRP!$B$8:$B$10&lt;=E170)/(SRP!$C$8:$C$10&gt;=E170),SRP!$D$8:$D$10)*(G170/100)*(E170/1000)),
IF(C170="Spirits",
SUM(LOOKUP(2,1/(SRP!$B$2:$B$7&lt;=E170)/(SRP!$C$2:$C$7&gt;=E170),SRP!$D$2:$D$7)*(G170/100)*(E170/1000)),
IF(AND(C170="Wine",D170="Fortified Wines"),
SUM(LOOKUP(2,1/(SRP!$B$26:$B$29&lt;=E170)/(SRP!$C$26:$C$29&gt;=E170),SRP!$D$26:$D$29)*(G170/100)*(E170/1000)),
IF(C170="Wine",
SUM(LOOKUP(2,1/(SRP!$B$21:$B$25&lt;=E170)/(SRP!$C$21:$C$25&gt;=E170),SRP!$D$21:$D$25)*(G170/100)*(E170/1000)),
IF(AND(C170="Ready to Drink",D170="RTD-One Pour Cocktail&gt;7%&lt;=14.5"),
SUM(LOOKUP(2,1/(SRP!$B$16:$B$20&lt;=E170)/(SRP!$C$16:$C$20&gt;=E170),SRP!$D$16:$D$20)*(G170/100)*(E170/1000)),
IF(C170="Ready to Drink",
SUM(LOOKUP(2,1/(SRP!$B$11:$B$15&lt;=E170)/(SRP!$C$11:$C$15&gt;=E170),SRP!$D$11:$D$15)*(G170/100)*(E170/1000)),
0)))))),2)</f>
        <v>7.9</v>
      </c>
      <c r="L170" s="173" t="str">
        <f t="shared" si="2"/>
        <v>Wine750</v>
      </c>
      <c r="M170" s="154">
        <f>VLOOKUP(L170,'Slope %'!C:D,2,0)</f>
        <v>0.1</v>
      </c>
    </row>
    <row r="171" spans="1:13" x14ac:dyDescent="0.25">
      <c r="A171" s="169">
        <v>5246</v>
      </c>
      <c r="B171" s="170" t="s">
        <v>259</v>
      </c>
      <c r="C171" s="170" t="s">
        <v>15</v>
      </c>
      <c r="D171" s="170" t="s">
        <v>140</v>
      </c>
      <c r="E171" s="170">
        <v>120</v>
      </c>
      <c r="F171" s="170">
        <v>18</v>
      </c>
      <c r="G171" s="171">
        <v>20</v>
      </c>
      <c r="H171" s="170" t="s">
        <v>141</v>
      </c>
      <c r="I171" s="171">
        <v>11.99</v>
      </c>
      <c r="J171" s="169">
        <v>4</v>
      </c>
      <c r="K171" s="154" cm="1">
        <f t="array" ref="K171">ROUND(
IF(C171="Beer",
SUM(LOOKUP(2,1/(SRP!$B$8:$B$10&lt;=E171)/(SRP!$C$8:$C$10&gt;=E171),SRP!$D$8:$D$10)*(G171/100)*(E171/1000)),
IF(C171="Spirits",
SUM(LOOKUP(2,1/(SRP!$B$2:$B$7&lt;=E171)/(SRP!$C$2:$C$7&gt;=E171),SRP!$D$2:$D$7)*(G171/100)*(E171/1000)),
IF(AND(C171="Wine",D171="Fortified Wines"),
SUM(LOOKUP(2,1/(SRP!$B$26:$B$29&lt;=E171)/(SRP!$C$26:$C$29&gt;=E171),SRP!$D$26:$D$29)*(G171/100)*(E171/1000)),
IF(C171="Wine",
SUM(LOOKUP(2,1/(SRP!$B$21:$B$25&lt;=E171)/(SRP!$C$21:$C$25&gt;=E171),SRP!$D$21:$D$25)*(G171/100)*(E171/1000)),
IF(AND(C171="Ready to Drink",D171="RTD-One Pour Cocktail&gt;7%&lt;=14.5"),
SUM(LOOKUP(2,1/(SRP!$B$16:$B$20&lt;=E171)/(SRP!$C$16:$C$20&gt;=E171),SRP!$D$16:$D$20)*(G171/100)*(E171/1000)),
IF(C171="Ready to Drink",
SUM(LOOKUP(2,1/(SRP!$B$11:$B$15&lt;=E171)/(SRP!$C$11:$C$15&gt;=E171),SRP!$D$11:$D$15)*(G171/100)*(E171/1000)),
0)))))),2)</f>
        <v>2.5499999999999998</v>
      </c>
      <c r="L171" s="173" t="str">
        <f t="shared" si="2"/>
        <v>Spirits120</v>
      </c>
      <c r="M171" s="154">
        <f>VLOOKUP(L171,'Slope %'!C:D,2,0)</f>
        <v>0.1</v>
      </c>
    </row>
    <row r="172" spans="1:13" x14ac:dyDescent="0.25">
      <c r="A172" s="169">
        <v>5261</v>
      </c>
      <c r="B172" s="170" t="s">
        <v>260</v>
      </c>
      <c r="C172" s="170" t="s">
        <v>15</v>
      </c>
      <c r="D172" s="170" t="s">
        <v>143</v>
      </c>
      <c r="E172" s="170">
        <v>750</v>
      </c>
      <c r="F172" s="170">
        <v>6</v>
      </c>
      <c r="G172" s="171">
        <v>40</v>
      </c>
      <c r="H172" s="170" t="s">
        <v>20</v>
      </c>
      <c r="I172" s="171">
        <v>91.29</v>
      </c>
      <c r="J172" s="169">
        <v>1</v>
      </c>
      <c r="K172" s="154" cm="1">
        <f t="array" ref="K172">ROUND(
IF(C172="Beer",
SUM(LOOKUP(2,1/(SRP!$B$8:$B$10&lt;=E172)/(SRP!$C$8:$C$10&gt;=E172),SRP!$D$8:$D$10)*(G172/100)*(E172/1000)),
IF(C172="Spirits",
SUM(LOOKUP(2,1/(SRP!$B$2:$B$7&lt;=E172)/(SRP!$C$2:$C$7&gt;=E172),SRP!$D$2:$D$7)*(G172/100)*(E172/1000)),
IF(AND(C172="Wine",D172="Fortified Wines"),
SUM(LOOKUP(2,1/(SRP!$B$26:$B$29&lt;=E172)/(SRP!$C$26:$C$29&gt;=E172),SRP!$D$26:$D$29)*(G172/100)*(E172/1000)),
IF(C172="Wine",
SUM(LOOKUP(2,1/(SRP!$B$21:$B$25&lt;=E172)/(SRP!$C$21:$C$25&gt;=E172),SRP!$D$21:$D$25)*(G172/100)*(E172/1000)),
IF(AND(C172="Ready to Drink",D172="RTD-One Pour Cocktail&gt;7%&lt;=14.5"),
SUM(LOOKUP(2,1/(SRP!$B$16:$B$20&lt;=E172)/(SRP!$C$16:$C$20&gt;=E172),SRP!$D$16:$D$20)*(G172/100)*(E172/1000)),
IF(C172="Ready to Drink",
SUM(LOOKUP(2,1/(SRP!$B$11:$B$15&lt;=E172)/(SRP!$C$11:$C$15&gt;=E172),SRP!$D$11:$D$15)*(G172/100)*(E172/1000)),
0)))))),2)</f>
        <v>23.42</v>
      </c>
      <c r="L172" s="173" t="str">
        <f t="shared" si="2"/>
        <v>Spirits750</v>
      </c>
      <c r="M172" s="154">
        <f>VLOOKUP(L172,'Slope %'!C:D,2,0)</f>
        <v>7.0000000000000007E-2</v>
      </c>
    </row>
    <row r="173" spans="1:13" x14ac:dyDescent="0.25">
      <c r="A173" s="169">
        <v>5322</v>
      </c>
      <c r="B173" s="170" t="s">
        <v>261</v>
      </c>
      <c r="C173" s="170" t="s">
        <v>24</v>
      </c>
      <c r="D173" s="170" t="s">
        <v>34</v>
      </c>
      <c r="E173" s="170">
        <v>750</v>
      </c>
      <c r="F173" s="170">
        <v>12</v>
      </c>
      <c r="G173" s="171">
        <v>9.5</v>
      </c>
      <c r="H173" s="170" t="s">
        <v>22</v>
      </c>
      <c r="I173" s="171">
        <v>14.49</v>
      </c>
      <c r="J173" s="169">
        <v>1</v>
      </c>
      <c r="K173" s="154" cm="1">
        <f t="array" ref="K173">ROUND(
IF(C173="Beer",
SUM(LOOKUP(2,1/(SRP!$B$8:$B$10&lt;=E173)/(SRP!$C$8:$C$10&gt;=E173),SRP!$D$8:$D$10)*(G173/100)*(E173/1000)),
IF(C173="Spirits",
SUM(LOOKUP(2,1/(SRP!$B$2:$B$7&lt;=E173)/(SRP!$C$2:$C$7&gt;=E173),SRP!$D$2:$D$7)*(G173/100)*(E173/1000)),
IF(AND(C173="Wine",D173="Fortified Wines"),
SUM(LOOKUP(2,1/(SRP!$B$26:$B$29&lt;=E173)/(SRP!$C$26:$C$29&gt;=E173),SRP!$D$26:$D$29)*(G173/100)*(E173/1000)),
IF(C173="Wine",
SUM(LOOKUP(2,1/(SRP!$B$21:$B$25&lt;=E173)/(SRP!$C$21:$C$25&gt;=E173),SRP!$D$21:$D$25)*(G173/100)*(E173/1000)),
IF(AND(C173="Ready to Drink",D173="RTD-One Pour Cocktail&gt;7%&lt;=14.5"),
SUM(LOOKUP(2,1/(SRP!$B$16:$B$20&lt;=E173)/(SRP!$C$16:$C$20&gt;=E173),SRP!$D$16:$D$20)*(G173/100)*(E173/1000)),
IF(C173="Ready to Drink",
SUM(LOOKUP(2,1/(SRP!$B$11:$B$15&lt;=E173)/(SRP!$C$11:$C$15&gt;=E173),SRP!$D$11:$D$15)*(G173/100)*(E173/1000)),
0)))))),2)</f>
        <v>5.56</v>
      </c>
      <c r="L173" s="173" t="str">
        <f t="shared" si="2"/>
        <v>Wine750</v>
      </c>
      <c r="M173" s="154">
        <f>VLOOKUP(L173,'Slope %'!C:D,2,0)</f>
        <v>0.1</v>
      </c>
    </row>
    <row r="174" spans="1:13" x14ac:dyDescent="0.25">
      <c r="A174" s="169">
        <v>5348</v>
      </c>
      <c r="B174" s="170" t="s">
        <v>262</v>
      </c>
      <c r="C174" s="170" t="s">
        <v>263</v>
      </c>
      <c r="D174" s="170" t="s">
        <v>264</v>
      </c>
      <c r="E174" s="170">
        <v>270</v>
      </c>
      <c r="F174" s="170">
        <v>24</v>
      </c>
      <c r="G174" s="171">
        <v>5</v>
      </c>
      <c r="H174" s="170" t="s">
        <v>141</v>
      </c>
      <c r="I174" s="171">
        <v>4.49</v>
      </c>
      <c r="J174" s="169">
        <v>1</v>
      </c>
      <c r="K174" s="154" cm="1">
        <f t="array" ref="K174">ROUND(
IF(C174="Beer",
SUM(LOOKUP(2,1/(SRP!$B$8:$B$10&lt;=E174)/(SRP!$C$8:$C$10&gt;=E174),SRP!$D$8:$D$10)*(G174/100)*(E174/1000)),
IF(C174="Spirits",
SUM(LOOKUP(2,1/(SRP!$B$2:$B$7&lt;=E174)/(SRP!$C$2:$C$7&gt;=E174),SRP!$D$2:$D$7)*(G174/100)*(E174/1000)),
IF(AND(C174="Wine",D174="Fortified Wines"),
SUM(LOOKUP(2,1/(SRP!$B$26:$B$29&lt;=E174)/(SRP!$C$26:$C$29&gt;=E174),SRP!$D$26:$D$29)*(G174/100)*(E174/1000)),
IF(C174="Wine",
SUM(LOOKUP(2,1/(SRP!$B$21:$B$25&lt;=E174)/(SRP!$C$21:$C$25&gt;=E174),SRP!$D$21:$D$25)*(G174/100)*(E174/1000)),
IF(AND(C174="Ready to Drink",D174="RTD-One Pour Cocktail&gt;7%&lt;=14.5"),
SUM(LOOKUP(2,1/(SRP!$B$16:$B$20&lt;=E174)/(SRP!$C$16:$C$20&gt;=E174),SRP!$D$16:$D$20)*(G174/100)*(E174/1000)),
IF(C174="Ready to Drink",
SUM(LOOKUP(2,1/(SRP!$B$11:$B$15&lt;=E174)/(SRP!$C$11:$C$15&gt;=E174),SRP!$D$11:$D$15)*(G174/100)*(E174/1000)),
0)))))),2)</f>
        <v>1.2</v>
      </c>
      <c r="L174" s="173" t="str">
        <f t="shared" si="2"/>
        <v>Ready to Drink270</v>
      </c>
      <c r="M174" s="154">
        <f>VLOOKUP(L174,'Slope %'!C:D,2,0)</f>
        <v>0.12</v>
      </c>
    </row>
    <row r="175" spans="1:13" x14ac:dyDescent="0.25">
      <c r="A175" s="169">
        <v>5349</v>
      </c>
      <c r="B175" s="170" t="s">
        <v>265</v>
      </c>
      <c r="C175" s="170" t="s">
        <v>263</v>
      </c>
      <c r="D175" s="170" t="s">
        <v>264</v>
      </c>
      <c r="E175" s="170">
        <v>270</v>
      </c>
      <c r="F175" s="170">
        <v>24</v>
      </c>
      <c r="G175" s="171">
        <v>5</v>
      </c>
      <c r="H175" s="170" t="s">
        <v>141</v>
      </c>
      <c r="I175" s="171">
        <v>4.49</v>
      </c>
      <c r="J175" s="169">
        <v>1</v>
      </c>
      <c r="K175" s="154" cm="1">
        <f t="array" ref="K175">ROUND(
IF(C175="Beer",
SUM(LOOKUP(2,1/(SRP!$B$8:$B$10&lt;=E175)/(SRP!$C$8:$C$10&gt;=E175),SRP!$D$8:$D$10)*(G175/100)*(E175/1000)),
IF(C175="Spirits",
SUM(LOOKUP(2,1/(SRP!$B$2:$B$7&lt;=E175)/(SRP!$C$2:$C$7&gt;=E175),SRP!$D$2:$D$7)*(G175/100)*(E175/1000)),
IF(AND(C175="Wine",D175="Fortified Wines"),
SUM(LOOKUP(2,1/(SRP!$B$26:$B$29&lt;=E175)/(SRP!$C$26:$C$29&gt;=E175),SRP!$D$26:$D$29)*(G175/100)*(E175/1000)),
IF(C175="Wine",
SUM(LOOKUP(2,1/(SRP!$B$21:$B$25&lt;=E175)/(SRP!$C$21:$C$25&gt;=E175),SRP!$D$21:$D$25)*(G175/100)*(E175/1000)),
IF(AND(C175="Ready to Drink",D175="RTD-One Pour Cocktail&gt;7%&lt;=14.5"),
SUM(LOOKUP(2,1/(SRP!$B$16:$B$20&lt;=E175)/(SRP!$C$16:$C$20&gt;=E175),SRP!$D$16:$D$20)*(G175/100)*(E175/1000)),
IF(C175="Ready to Drink",
SUM(LOOKUP(2,1/(SRP!$B$11:$B$15&lt;=E175)/(SRP!$C$11:$C$15&gt;=E175),SRP!$D$11:$D$15)*(G175/100)*(E175/1000)),
0)))))),2)</f>
        <v>1.2</v>
      </c>
      <c r="L175" s="173" t="str">
        <f t="shared" si="2"/>
        <v>Ready to Drink270</v>
      </c>
      <c r="M175" s="154">
        <f>VLOOKUP(L175,'Slope %'!C:D,2,0)</f>
        <v>0.12</v>
      </c>
    </row>
    <row r="176" spans="1:13" x14ac:dyDescent="0.25">
      <c r="A176" s="169">
        <v>5354</v>
      </c>
      <c r="B176" s="170" t="s">
        <v>266</v>
      </c>
      <c r="C176" s="170" t="s">
        <v>11</v>
      </c>
      <c r="D176" s="170" t="s">
        <v>267</v>
      </c>
      <c r="E176" s="170">
        <v>5325</v>
      </c>
      <c r="F176" s="170">
        <v>1</v>
      </c>
      <c r="G176" s="171">
        <v>5</v>
      </c>
      <c r="H176" s="170" t="s">
        <v>105</v>
      </c>
      <c r="I176" s="171">
        <v>36.29</v>
      </c>
      <c r="J176" s="169">
        <v>15</v>
      </c>
      <c r="K176" s="154" cm="1">
        <f t="array" ref="K176">ROUND(
IF(C176="Beer",
SUM(LOOKUP(2,1/(SRP!$B$8:$B$10&lt;=E176)/(SRP!$C$8:$C$10&gt;=E176),SRP!$D$8:$D$10)*(G176/100)*(E176/1000)),
IF(C176="Spirits",
SUM(LOOKUP(2,1/(SRP!$B$2:$B$7&lt;=E176)/(SRP!$C$2:$C$7&gt;=E176),SRP!$D$2:$D$7)*(G176/100)*(E176/1000)),
IF(AND(C176="Wine",D176="Fortified Wines"),
SUM(LOOKUP(2,1/(SRP!$B$26:$B$29&lt;=E176)/(SRP!$C$26:$C$29&gt;=E176),SRP!$D$26:$D$29)*(G176/100)*(E176/1000)),
IF(C176="Wine",
SUM(LOOKUP(2,1/(SRP!$B$21:$B$25&lt;=E176)/(SRP!$C$21:$C$25&gt;=E176),SRP!$D$21:$D$25)*(G176/100)*(E176/1000)),
IF(AND(C176="Ready to Drink",D176="RTD-One Pour Cocktail&gt;7%&lt;=14.5"),
SUM(LOOKUP(2,1/(SRP!$B$16:$B$20&lt;=E176)/(SRP!$C$16:$C$20&gt;=E176),SRP!$D$16:$D$20)*(G176/100)*(E176/1000)),
IF(C176="Ready to Drink",
SUM(LOOKUP(2,1/(SRP!$B$11:$B$15&lt;=E176)/(SRP!$C$11:$C$15&gt;=E176),SRP!$D$11:$D$15)*(G176/100)*(E176/1000)),
0)))))),2)</f>
        <v>20.79</v>
      </c>
      <c r="L176" s="173" t="str">
        <f t="shared" si="2"/>
        <v>Beer5325</v>
      </c>
      <c r="M176" s="154">
        <f>VLOOKUP(L176,'Slope %'!C:D,2,0)</f>
        <v>0.05</v>
      </c>
    </row>
    <row r="177" spans="1:13" x14ac:dyDescent="0.25">
      <c r="A177" s="169">
        <v>5354</v>
      </c>
      <c r="B177" s="170" t="s">
        <v>266</v>
      </c>
      <c r="C177" s="170" t="s">
        <v>11</v>
      </c>
      <c r="D177" s="170" t="s">
        <v>267</v>
      </c>
      <c r="E177" s="170">
        <v>5325</v>
      </c>
      <c r="F177" s="170">
        <v>1</v>
      </c>
      <c r="G177" s="171">
        <v>5</v>
      </c>
      <c r="H177" s="170" t="s">
        <v>105</v>
      </c>
      <c r="I177" s="171">
        <v>36.29</v>
      </c>
      <c r="J177" s="169">
        <v>15</v>
      </c>
      <c r="K177" s="154" cm="1">
        <f t="array" ref="K177">ROUND(
IF(C177="Beer",
SUM(LOOKUP(2,1/(SRP!$B$8:$B$10&lt;=E177)/(SRP!$C$8:$C$10&gt;=E177),SRP!$D$8:$D$10)*(G177/100)*(E177/1000)),
IF(C177="Spirits",
SUM(LOOKUP(2,1/(SRP!$B$2:$B$7&lt;=E177)/(SRP!$C$2:$C$7&gt;=E177),SRP!$D$2:$D$7)*(G177/100)*(E177/1000)),
IF(AND(C177="Wine",D177="Fortified Wines"),
SUM(LOOKUP(2,1/(SRP!$B$26:$B$29&lt;=E177)/(SRP!$C$26:$C$29&gt;=E177),SRP!$D$26:$D$29)*(G177/100)*(E177/1000)),
IF(C177="Wine",
SUM(LOOKUP(2,1/(SRP!$B$21:$B$25&lt;=E177)/(SRP!$C$21:$C$25&gt;=E177),SRP!$D$21:$D$25)*(G177/100)*(E177/1000)),
IF(AND(C177="Ready to Drink",D177="RTD-One Pour Cocktail&gt;7%&lt;=14.5"),
SUM(LOOKUP(2,1/(SRP!$B$16:$B$20&lt;=E177)/(SRP!$C$16:$C$20&gt;=E177),SRP!$D$16:$D$20)*(G177/100)*(E177/1000)),
IF(C177="Ready to Drink",
SUM(LOOKUP(2,1/(SRP!$B$11:$B$15&lt;=E177)/(SRP!$C$11:$C$15&gt;=E177),SRP!$D$11:$D$15)*(G177/100)*(E177/1000)),
0)))))),2)</f>
        <v>20.79</v>
      </c>
      <c r="L177" s="173" t="str">
        <f t="shared" si="2"/>
        <v>Beer5325</v>
      </c>
      <c r="M177" s="154">
        <f>VLOOKUP(L177,'Slope %'!C:D,2,0)</f>
        <v>0.05</v>
      </c>
    </row>
    <row r="178" spans="1:13" x14ac:dyDescent="0.25">
      <c r="A178" s="169">
        <v>5363</v>
      </c>
      <c r="B178" s="170" t="s">
        <v>268</v>
      </c>
      <c r="C178" s="170" t="s">
        <v>15</v>
      </c>
      <c r="D178" s="170" t="s">
        <v>19</v>
      </c>
      <c r="E178" s="170">
        <v>750</v>
      </c>
      <c r="F178" s="170">
        <v>12</v>
      </c>
      <c r="G178" s="171">
        <v>40</v>
      </c>
      <c r="H178" s="170" t="s">
        <v>91</v>
      </c>
      <c r="I178" s="171">
        <v>29.99</v>
      </c>
      <c r="J178" s="169">
        <v>1</v>
      </c>
      <c r="K178" s="154" cm="1">
        <f t="array" ref="K178">ROUND(
IF(C178="Beer",
SUM(LOOKUP(2,1/(SRP!$B$8:$B$10&lt;=E178)/(SRP!$C$8:$C$10&gt;=E178),SRP!$D$8:$D$10)*(G178/100)*(E178/1000)),
IF(C178="Spirits",
SUM(LOOKUP(2,1/(SRP!$B$2:$B$7&lt;=E178)/(SRP!$C$2:$C$7&gt;=E178),SRP!$D$2:$D$7)*(G178/100)*(E178/1000)),
IF(AND(C178="Wine",D178="Fortified Wines"),
SUM(LOOKUP(2,1/(SRP!$B$26:$B$29&lt;=E178)/(SRP!$C$26:$C$29&gt;=E178),SRP!$D$26:$D$29)*(G178/100)*(E178/1000)),
IF(C178="Wine",
SUM(LOOKUP(2,1/(SRP!$B$21:$B$25&lt;=E178)/(SRP!$C$21:$C$25&gt;=E178),SRP!$D$21:$D$25)*(G178/100)*(E178/1000)),
IF(AND(C178="Ready to Drink",D178="RTD-One Pour Cocktail&gt;7%&lt;=14.5"),
SUM(LOOKUP(2,1/(SRP!$B$16:$B$20&lt;=E178)/(SRP!$C$16:$C$20&gt;=E178),SRP!$D$16:$D$20)*(G178/100)*(E178/1000)),
IF(C178="Ready to Drink",
SUM(LOOKUP(2,1/(SRP!$B$11:$B$15&lt;=E178)/(SRP!$C$11:$C$15&gt;=E178),SRP!$D$11:$D$15)*(G178/100)*(E178/1000)),
0)))))),2)</f>
        <v>23.42</v>
      </c>
      <c r="L178" s="173" t="str">
        <f t="shared" si="2"/>
        <v>Spirits750</v>
      </c>
      <c r="M178" s="154">
        <f>VLOOKUP(L178,'Slope %'!C:D,2,0)</f>
        <v>7.0000000000000007E-2</v>
      </c>
    </row>
    <row r="179" spans="1:13" x14ac:dyDescent="0.25">
      <c r="A179" s="169">
        <v>5403</v>
      </c>
      <c r="B179" s="170" t="s">
        <v>269</v>
      </c>
      <c r="C179" s="170" t="s">
        <v>15</v>
      </c>
      <c r="D179" s="170" t="s">
        <v>227</v>
      </c>
      <c r="E179" s="170">
        <v>750</v>
      </c>
      <c r="F179" s="170">
        <v>6</v>
      </c>
      <c r="G179" s="171">
        <v>40</v>
      </c>
      <c r="H179" s="170" t="s">
        <v>22</v>
      </c>
      <c r="I179" s="171">
        <v>181.99</v>
      </c>
      <c r="J179" s="169">
        <v>1</v>
      </c>
      <c r="K179" s="154" cm="1">
        <f t="array" ref="K179">ROUND(
IF(C179="Beer",
SUM(LOOKUP(2,1/(SRP!$B$8:$B$10&lt;=E179)/(SRP!$C$8:$C$10&gt;=E179),SRP!$D$8:$D$10)*(G179/100)*(E179/1000)),
IF(C179="Spirits",
SUM(LOOKUP(2,1/(SRP!$B$2:$B$7&lt;=E179)/(SRP!$C$2:$C$7&gt;=E179),SRP!$D$2:$D$7)*(G179/100)*(E179/1000)),
IF(AND(C179="Wine",D179="Fortified Wines"),
SUM(LOOKUP(2,1/(SRP!$B$26:$B$29&lt;=E179)/(SRP!$C$26:$C$29&gt;=E179),SRP!$D$26:$D$29)*(G179/100)*(E179/1000)),
IF(C179="Wine",
SUM(LOOKUP(2,1/(SRP!$B$21:$B$25&lt;=E179)/(SRP!$C$21:$C$25&gt;=E179),SRP!$D$21:$D$25)*(G179/100)*(E179/1000)),
IF(AND(C179="Ready to Drink",D179="RTD-One Pour Cocktail&gt;7%&lt;=14.5"),
SUM(LOOKUP(2,1/(SRP!$B$16:$B$20&lt;=E179)/(SRP!$C$16:$C$20&gt;=E179),SRP!$D$16:$D$20)*(G179/100)*(E179/1000)),
IF(C179="Ready to Drink",
SUM(LOOKUP(2,1/(SRP!$B$11:$B$15&lt;=E179)/(SRP!$C$11:$C$15&gt;=E179),SRP!$D$11:$D$15)*(G179/100)*(E179/1000)),
0)))))),2)</f>
        <v>23.42</v>
      </c>
      <c r="L179" s="173" t="str">
        <f t="shared" si="2"/>
        <v>Spirits750</v>
      </c>
      <c r="M179" s="154">
        <f>VLOOKUP(L179,'Slope %'!C:D,2,0)</f>
        <v>7.0000000000000007E-2</v>
      </c>
    </row>
    <row r="180" spans="1:13" x14ac:dyDescent="0.25">
      <c r="A180" s="169">
        <v>5404</v>
      </c>
      <c r="B180" s="170" t="s">
        <v>270</v>
      </c>
      <c r="C180" s="170" t="s">
        <v>15</v>
      </c>
      <c r="D180" s="170" t="s">
        <v>271</v>
      </c>
      <c r="E180" s="170">
        <v>750</v>
      </c>
      <c r="F180" s="170">
        <v>6</v>
      </c>
      <c r="G180" s="171">
        <v>43</v>
      </c>
      <c r="H180" s="170" t="s">
        <v>17</v>
      </c>
      <c r="I180" s="171">
        <v>69.989999999999995</v>
      </c>
      <c r="J180" s="169">
        <v>1</v>
      </c>
      <c r="K180" s="154" cm="1">
        <f t="array" ref="K180">ROUND(
IF(C180="Beer",
SUM(LOOKUP(2,1/(SRP!$B$8:$B$10&lt;=E180)/(SRP!$C$8:$C$10&gt;=E180),SRP!$D$8:$D$10)*(G180/100)*(E180/1000)),
IF(C180="Spirits",
SUM(LOOKUP(2,1/(SRP!$B$2:$B$7&lt;=E180)/(SRP!$C$2:$C$7&gt;=E180),SRP!$D$2:$D$7)*(G180/100)*(E180/1000)),
IF(AND(C180="Wine",D180="Fortified Wines"),
SUM(LOOKUP(2,1/(SRP!$B$26:$B$29&lt;=E180)/(SRP!$C$26:$C$29&gt;=E180),SRP!$D$26:$D$29)*(G180/100)*(E180/1000)),
IF(C180="Wine",
SUM(LOOKUP(2,1/(SRP!$B$21:$B$25&lt;=E180)/(SRP!$C$21:$C$25&gt;=E180),SRP!$D$21:$D$25)*(G180/100)*(E180/1000)),
IF(AND(C180="Ready to Drink",D180="RTD-One Pour Cocktail&gt;7%&lt;=14.5"),
SUM(LOOKUP(2,1/(SRP!$B$16:$B$20&lt;=E180)/(SRP!$C$16:$C$20&gt;=E180),SRP!$D$16:$D$20)*(G180/100)*(E180/1000)),
IF(C180="Ready to Drink",
SUM(LOOKUP(2,1/(SRP!$B$11:$B$15&lt;=E180)/(SRP!$C$11:$C$15&gt;=E180),SRP!$D$11:$D$15)*(G180/100)*(E180/1000)),
0)))))),2)</f>
        <v>25.18</v>
      </c>
      <c r="L180" s="173" t="str">
        <f t="shared" si="2"/>
        <v>Spirits750</v>
      </c>
      <c r="M180" s="154">
        <f>VLOOKUP(L180,'Slope %'!C:D,2,0)</f>
        <v>7.0000000000000007E-2</v>
      </c>
    </row>
    <row r="181" spans="1:13" x14ac:dyDescent="0.25">
      <c r="A181" s="169">
        <v>5435</v>
      </c>
      <c r="B181" s="170" t="s">
        <v>272</v>
      </c>
      <c r="C181" s="170" t="s">
        <v>24</v>
      </c>
      <c r="D181" s="170" t="s">
        <v>34</v>
      </c>
      <c r="E181" s="170">
        <v>750</v>
      </c>
      <c r="F181" s="170">
        <v>6</v>
      </c>
      <c r="G181" s="171">
        <v>14.5</v>
      </c>
      <c r="H181" s="170" t="s">
        <v>22</v>
      </c>
      <c r="I181" s="171">
        <v>55.99</v>
      </c>
      <c r="J181" s="169">
        <v>1</v>
      </c>
      <c r="K181" s="154" cm="1">
        <f t="array" ref="K181">ROUND(
IF(C181="Beer",
SUM(LOOKUP(2,1/(SRP!$B$8:$B$10&lt;=E181)/(SRP!$C$8:$C$10&gt;=E181),SRP!$D$8:$D$10)*(G181/100)*(E181/1000)),
IF(C181="Spirits",
SUM(LOOKUP(2,1/(SRP!$B$2:$B$7&lt;=E181)/(SRP!$C$2:$C$7&gt;=E181),SRP!$D$2:$D$7)*(G181/100)*(E181/1000)),
IF(AND(C181="Wine",D181="Fortified Wines"),
SUM(LOOKUP(2,1/(SRP!$B$26:$B$29&lt;=E181)/(SRP!$C$26:$C$29&gt;=E181),SRP!$D$26:$D$29)*(G181/100)*(E181/1000)),
IF(C181="Wine",
SUM(LOOKUP(2,1/(SRP!$B$21:$B$25&lt;=E181)/(SRP!$C$21:$C$25&gt;=E181),SRP!$D$21:$D$25)*(G181/100)*(E181/1000)),
IF(AND(C181="Ready to Drink",D181="RTD-One Pour Cocktail&gt;7%&lt;=14.5"),
SUM(LOOKUP(2,1/(SRP!$B$16:$B$20&lt;=E181)/(SRP!$C$16:$C$20&gt;=E181),SRP!$D$16:$D$20)*(G181/100)*(E181/1000)),
IF(C181="Ready to Drink",
SUM(LOOKUP(2,1/(SRP!$B$11:$B$15&lt;=E181)/(SRP!$C$11:$C$15&gt;=E181),SRP!$D$11:$D$15)*(G181/100)*(E181/1000)),
0)))))),2)</f>
        <v>8.49</v>
      </c>
      <c r="L181" s="173" t="str">
        <f t="shared" si="2"/>
        <v>Wine750</v>
      </c>
      <c r="M181" s="154">
        <f>VLOOKUP(L181,'Slope %'!C:D,2,0)</f>
        <v>0.1</v>
      </c>
    </row>
    <row r="182" spans="1:13" x14ac:dyDescent="0.25">
      <c r="A182" s="169">
        <v>5472</v>
      </c>
      <c r="B182" s="170" t="s">
        <v>273</v>
      </c>
      <c r="C182" s="170" t="s">
        <v>24</v>
      </c>
      <c r="D182" s="170" t="s">
        <v>38</v>
      </c>
      <c r="E182" s="170">
        <v>720</v>
      </c>
      <c r="F182" s="170">
        <v>12</v>
      </c>
      <c r="G182" s="171">
        <v>15</v>
      </c>
      <c r="H182" s="170" t="s">
        <v>274</v>
      </c>
      <c r="I182" s="171">
        <v>11.99</v>
      </c>
      <c r="J182" s="169">
        <v>1</v>
      </c>
      <c r="K182" s="154" cm="1">
        <f t="array" ref="K182">ROUND(
IF(C182="Beer",
SUM(LOOKUP(2,1/(SRP!$B$8:$B$10&lt;=E182)/(SRP!$C$8:$C$10&gt;=E182),SRP!$D$8:$D$10)*(G182/100)*(E182/1000)),
IF(C182="Spirits",
SUM(LOOKUP(2,1/(SRP!$B$2:$B$7&lt;=E182)/(SRP!$C$2:$C$7&gt;=E182),SRP!$D$2:$D$7)*(G182/100)*(E182/1000)),
IF(AND(C182="Wine",D182="Fortified Wines"),
SUM(LOOKUP(2,1/(SRP!$B$26:$B$29&lt;=E182)/(SRP!$C$26:$C$29&gt;=E182),SRP!$D$26:$D$29)*(G182/100)*(E182/1000)),
IF(C182="Wine",
SUM(LOOKUP(2,1/(SRP!$B$21:$B$25&lt;=E182)/(SRP!$C$21:$C$25&gt;=E182),SRP!$D$21:$D$25)*(G182/100)*(E182/1000)),
IF(AND(C182="Ready to Drink",D182="RTD-One Pour Cocktail&gt;7%&lt;=14.5"),
SUM(LOOKUP(2,1/(SRP!$B$16:$B$20&lt;=E182)/(SRP!$C$16:$C$20&gt;=E182),SRP!$D$16:$D$20)*(G182/100)*(E182/1000)),
IF(C182="Ready to Drink",
SUM(LOOKUP(2,1/(SRP!$B$11:$B$15&lt;=E182)/(SRP!$C$11:$C$15&gt;=E182),SRP!$D$11:$D$15)*(G182/100)*(E182/1000)),
0)))))),2)</f>
        <v>8.43</v>
      </c>
      <c r="L182" s="173" t="str">
        <f t="shared" si="2"/>
        <v>Wine720</v>
      </c>
      <c r="M182" s="154">
        <f>VLOOKUP(L182,'Slope %'!C:D,2,0)</f>
        <v>0.1</v>
      </c>
    </row>
    <row r="183" spans="1:13" x14ac:dyDescent="0.25">
      <c r="A183" s="169">
        <v>5473</v>
      </c>
      <c r="B183" s="170" t="s">
        <v>275</v>
      </c>
      <c r="C183" s="170" t="s">
        <v>24</v>
      </c>
      <c r="D183" s="170" t="s">
        <v>38</v>
      </c>
      <c r="E183" s="170">
        <v>300</v>
      </c>
      <c r="F183" s="170">
        <v>12</v>
      </c>
      <c r="G183" s="171">
        <v>12.5</v>
      </c>
      <c r="H183" s="170" t="s">
        <v>274</v>
      </c>
      <c r="I183" s="171">
        <v>10.59</v>
      </c>
      <c r="J183" s="169">
        <v>1</v>
      </c>
      <c r="K183" s="154" cm="1">
        <f t="array" ref="K183">ROUND(
IF(C183="Beer",
SUM(LOOKUP(2,1/(SRP!$B$8:$B$10&lt;=E183)/(SRP!$C$8:$C$10&gt;=E183),SRP!$D$8:$D$10)*(G183/100)*(E183/1000)),
IF(C183="Spirits",
SUM(LOOKUP(2,1/(SRP!$B$2:$B$7&lt;=E183)/(SRP!$C$2:$C$7&gt;=E183),SRP!$D$2:$D$7)*(G183/100)*(E183/1000)),
IF(AND(C183="Wine",D183="Fortified Wines"),
SUM(LOOKUP(2,1/(SRP!$B$26:$B$29&lt;=E183)/(SRP!$C$26:$C$29&gt;=E183),SRP!$D$26:$D$29)*(G183/100)*(E183/1000)),
IF(C183="Wine",
SUM(LOOKUP(2,1/(SRP!$B$21:$B$25&lt;=E183)/(SRP!$C$21:$C$25&gt;=E183),SRP!$D$21:$D$25)*(G183/100)*(E183/1000)),
IF(AND(C183="Ready to Drink",D183="RTD-One Pour Cocktail&gt;7%&lt;=14.5"),
SUM(LOOKUP(2,1/(SRP!$B$16:$B$20&lt;=E183)/(SRP!$C$16:$C$20&gt;=E183),SRP!$D$16:$D$20)*(G183/100)*(E183/1000)),
IF(C183="Ready to Drink",
SUM(LOOKUP(2,1/(SRP!$B$11:$B$15&lt;=E183)/(SRP!$C$11:$C$15&gt;=E183),SRP!$D$11:$D$15)*(G183/100)*(E183/1000)),
0)))))),2)</f>
        <v>4.21</v>
      </c>
      <c r="L183" s="173" t="str">
        <f t="shared" si="2"/>
        <v>Wine300</v>
      </c>
      <c r="M183" s="154">
        <f>VLOOKUP(L183,'Slope %'!C:D,2,0)</f>
        <v>0.12</v>
      </c>
    </row>
    <row r="184" spans="1:13" x14ac:dyDescent="0.25">
      <c r="A184" s="169">
        <v>5568</v>
      </c>
      <c r="B184" s="170" t="s">
        <v>276</v>
      </c>
      <c r="C184" s="170" t="s">
        <v>24</v>
      </c>
      <c r="D184" s="170" t="s">
        <v>127</v>
      </c>
      <c r="E184" s="170">
        <v>1500</v>
      </c>
      <c r="F184" s="170">
        <v>6</v>
      </c>
      <c r="G184" s="171">
        <v>13.5</v>
      </c>
      <c r="H184" s="170" t="s">
        <v>22</v>
      </c>
      <c r="I184" s="171">
        <v>25.99</v>
      </c>
      <c r="J184" s="169">
        <v>1</v>
      </c>
      <c r="K184" s="154" cm="1">
        <f t="array" ref="K184">ROUND(
IF(C184="Beer",
SUM(LOOKUP(2,1/(SRP!$B$8:$B$10&lt;=E184)/(SRP!$C$8:$C$10&gt;=E184),SRP!$D$8:$D$10)*(G184/100)*(E184/1000)),
IF(C184="Spirits",
SUM(LOOKUP(2,1/(SRP!$B$2:$B$7&lt;=E184)/(SRP!$C$2:$C$7&gt;=E184),SRP!$D$2:$D$7)*(G184/100)*(E184/1000)),
IF(AND(C184="Wine",D184="Fortified Wines"),
SUM(LOOKUP(2,1/(SRP!$B$26:$B$29&lt;=E184)/(SRP!$C$26:$C$29&gt;=E184),SRP!$D$26:$D$29)*(G184/100)*(E184/1000)),
IF(C184="Wine",
SUM(LOOKUP(2,1/(SRP!$B$21:$B$25&lt;=E184)/(SRP!$C$21:$C$25&gt;=E184),SRP!$D$21:$D$25)*(G184/100)*(E184/1000)),
IF(AND(C184="Ready to Drink",D184="RTD-One Pour Cocktail&gt;7%&lt;=14.5"),
SUM(LOOKUP(2,1/(SRP!$B$16:$B$20&lt;=E184)/(SRP!$C$16:$C$20&gt;=E184),SRP!$D$16:$D$20)*(G184/100)*(E184/1000)),
IF(C184="Ready to Drink",
SUM(LOOKUP(2,1/(SRP!$B$11:$B$15&lt;=E184)/(SRP!$C$11:$C$15&gt;=E184),SRP!$D$11:$D$15)*(G184/100)*(E184/1000)),
0)))))),2)</f>
        <v>15.81</v>
      </c>
      <c r="L184" s="173" t="str">
        <f t="shared" si="2"/>
        <v>Wine1500</v>
      </c>
      <c r="M184" s="154">
        <f>VLOOKUP(L184,'Slope %'!C:D,2,0)</f>
        <v>7.0000000000000007E-2</v>
      </c>
    </row>
    <row r="185" spans="1:13" x14ac:dyDescent="0.25">
      <c r="A185" s="169">
        <v>5579</v>
      </c>
      <c r="B185" s="170" t="s">
        <v>277</v>
      </c>
      <c r="C185" s="170" t="s">
        <v>24</v>
      </c>
      <c r="D185" s="170" t="s">
        <v>146</v>
      </c>
      <c r="E185" s="170">
        <v>750</v>
      </c>
      <c r="F185" s="170">
        <v>12</v>
      </c>
      <c r="G185" s="171">
        <v>18</v>
      </c>
      <c r="H185" s="170" t="s">
        <v>26</v>
      </c>
      <c r="I185" s="171">
        <v>11.49</v>
      </c>
      <c r="J185" s="169">
        <v>1</v>
      </c>
      <c r="K185" s="154" cm="1">
        <f t="array" ref="K185">ROUND(
IF(C185="Beer",
SUM(LOOKUP(2,1/(SRP!$B$8:$B$10&lt;=E185)/(SRP!$C$8:$C$10&gt;=E185),SRP!$D$8:$D$10)*(G185/100)*(E185/1000)),
IF(C185="Spirits",
SUM(LOOKUP(2,1/(SRP!$B$2:$B$7&lt;=E185)/(SRP!$C$2:$C$7&gt;=E185),SRP!$D$2:$D$7)*(G185/100)*(E185/1000)),
IF(AND(C185="Wine",D185="Fortified Wines"),
SUM(LOOKUP(2,1/(SRP!$B$26:$B$29&lt;=E185)/(SRP!$C$26:$C$29&gt;=E185),SRP!$D$26:$D$29)*(G185/100)*(E185/1000)),
IF(C185="Wine",
SUM(LOOKUP(2,1/(SRP!$B$21:$B$25&lt;=E185)/(SRP!$C$21:$C$25&gt;=E185),SRP!$D$21:$D$25)*(G185/100)*(E185/1000)),
IF(AND(C185="Ready to Drink",D185="RTD-One Pour Cocktail&gt;7%&lt;=14.5"),
SUM(LOOKUP(2,1/(SRP!$B$16:$B$20&lt;=E185)/(SRP!$C$16:$C$20&gt;=E185),SRP!$D$16:$D$20)*(G185/100)*(E185/1000)),
IF(C185="Ready to Drink",
SUM(LOOKUP(2,1/(SRP!$B$11:$B$15&lt;=E185)/(SRP!$C$11:$C$15&gt;=E185),SRP!$D$11:$D$15)*(G185/100)*(E185/1000)),
0)))))),2)</f>
        <v>10.54</v>
      </c>
      <c r="L185" s="173" t="str">
        <f t="shared" si="2"/>
        <v>Wine750</v>
      </c>
      <c r="M185" s="154">
        <f>VLOOKUP(L185,'Slope %'!C:D,2,0)</f>
        <v>0.1</v>
      </c>
    </row>
    <row r="186" spans="1:13" x14ac:dyDescent="0.25">
      <c r="A186" s="169">
        <v>5660</v>
      </c>
      <c r="B186" s="170" t="s">
        <v>278</v>
      </c>
      <c r="C186" s="170" t="s">
        <v>24</v>
      </c>
      <c r="D186" s="170" t="s">
        <v>66</v>
      </c>
      <c r="E186" s="170">
        <v>750</v>
      </c>
      <c r="F186" s="170">
        <v>12</v>
      </c>
      <c r="G186" s="171">
        <v>13.5</v>
      </c>
      <c r="H186" s="170" t="s">
        <v>182</v>
      </c>
      <c r="I186" s="171">
        <v>24.99</v>
      </c>
      <c r="J186" s="169">
        <v>1</v>
      </c>
      <c r="K186" s="154" cm="1">
        <f t="array" ref="K186">ROUND(
IF(C186="Beer",
SUM(LOOKUP(2,1/(SRP!$B$8:$B$10&lt;=E186)/(SRP!$C$8:$C$10&gt;=E186),SRP!$D$8:$D$10)*(G186/100)*(E186/1000)),
IF(C186="Spirits",
SUM(LOOKUP(2,1/(SRP!$B$2:$B$7&lt;=E186)/(SRP!$C$2:$C$7&gt;=E186),SRP!$D$2:$D$7)*(G186/100)*(E186/1000)),
IF(AND(C186="Wine",D186="Fortified Wines"),
SUM(LOOKUP(2,1/(SRP!$B$26:$B$29&lt;=E186)/(SRP!$C$26:$C$29&gt;=E186),SRP!$D$26:$D$29)*(G186/100)*(E186/1000)),
IF(C186="Wine",
SUM(LOOKUP(2,1/(SRP!$B$21:$B$25&lt;=E186)/(SRP!$C$21:$C$25&gt;=E186),SRP!$D$21:$D$25)*(G186/100)*(E186/1000)),
IF(AND(C186="Ready to Drink",D186="RTD-One Pour Cocktail&gt;7%&lt;=14.5"),
SUM(LOOKUP(2,1/(SRP!$B$16:$B$20&lt;=E186)/(SRP!$C$16:$C$20&gt;=E186),SRP!$D$16:$D$20)*(G186/100)*(E186/1000)),
IF(C186="Ready to Drink",
SUM(LOOKUP(2,1/(SRP!$B$11:$B$15&lt;=E186)/(SRP!$C$11:$C$15&gt;=E186),SRP!$D$11:$D$15)*(G186/100)*(E186/1000)),
0)))))),2)</f>
        <v>7.9</v>
      </c>
      <c r="L186" s="173" t="str">
        <f t="shared" si="2"/>
        <v>Wine750</v>
      </c>
      <c r="M186" s="154">
        <f>VLOOKUP(L186,'Slope %'!C:D,2,0)</f>
        <v>0.1</v>
      </c>
    </row>
    <row r="187" spans="1:13" x14ac:dyDescent="0.25">
      <c r="A187" s="169">
        <v>5679</v>
      </c>
      <c r="B187" s="170" t="s">
        <v>279</v>
      </c>
      <c r="C187" s="170" t="s">
        <v>24</v>
      </c>
      <c r="D187" s="170" t="s">
        <v>194</v>
      </c>
      <c r="E187" s="170">
        <v>750</v>
      </c>
      <c r="F187" s="170">
        <v>12</v>
      </c>
      <c r="G187" s="171">
        <v>13</v>
      </c>
      <c r="H187" s="170" t="s">
        <v>280</v>
      </c>
      <c r="I187" s="171">
        <v>77.55</v>
      </c>
      <c r="J187" s="169">
        <v>1</v>
      </c>
      <c r="K187" s="154" cm="1">
        <f t="array" ref="K187">ROUND(
IF(C187="Beer",
SUM(LOOKUP(2,1/(SRP!$B$8:$B$10&lt;=E187)/(SRP!$C$8:$C$10&gt;=E187),SRP!$D$8:$D$10)*(G187/100)*(E187/1000)),
IF(C187="Spirits",
SUM(LOOKUP(2,1/(SRP!$B$2:$B$7&lt;=E187)/(SRP!$C$2:$C$7&gt;=E187),SRP!$D$2:$D$7)*(G187/100)*(E187/1000)),
IF(AND(C187="Wine",D187="Fortified Wines"),
SUM(LOOKUP(2,1/(SRP!$B$26:$B$29&lt;=E187)/(SRP!$C$26:$C$29&gt;=E187),SRP!$D$26:$D$29)*(G187/100)*(E187/1000)),
IF(C187="Wine",
SUM(LOOKUP(2,1/(SRP!$B$21:$B$25&lt;=E187)/(SRP!$C$21:$C$25&gt;=E187),SRP!$D$21:$D$25)*(G187/100)*(E187/1000)),
IF(AND(C187="Ready to Drink",D187="RTD-One Pour Cocktail&gt;7%&lt;=14.5"),
SUM(LOOKUP(2,1/(SRP!$B$16:$B$20&lt;=E187)/(SRP!$C$16:$C$20&gt;=E187),SRP!$D$16:$D$20)*(G187/100)*(E187/1000)),
IF(C187="Ready to Drink",
SUM(LOOKUP(2,1/(SRP!$B$11:$B$15&lt;=E187)/(SRP!$C$11:$C$15&gt;=E187),SRP!$D$11:$D$15)*(G187/100)*(E187/1000)),
0)))))),2)</f>
        <v>7.61</v>
      </c>
      <c r="L187" s="173" t="str">
        <f t="shared" si="2"/>
        <v>Wine750</v>
      </c>
      <c r="M187" s="154">
        <f>VLOOKUP(L187,'Slope %'!C:D,2,0)</f>
        <v>0.1</v>
      </c>
    </row>
    <row r="188" spans="1:13" x14ac:dyDescent="0.25">
      <c r="A188" s="169">
        <v>5682</v>
      </c>
      <c r="B188" s="170" t="s">
        <v>281</v>
      </c>
      <c r="C188" s="170" t="s">
        <v>24</v>
      </c>
      <c r="D188" s="170" t="s">
        <v>166</v>
      </c>
      <c r="E188" s="170">
        <v>750</v>
      </c>
      <c r="F188" s="170">
        <v>12</v>
      </c>
      <c r="G188" s="171">
        <v>13</v>
      </c>
      <c r="H188" s="170" t="s">
        <v>177</v>
      </c>
      <c r="I188" s="171">
        <v>25.99</v>
      </c>
      <c r="J188" s="169">
        <v>1</v>
      </c>
      <c r="K188" s="154" cm="1">
        <f t="array" ref="K188">ROUND(
IF(C188="Beer",
SUM(LOOKUP(2,1/(SRP!$B$8:$B$10&lt;=E188)/(SRP!$C$8:$C$10&gt;=E188),SRP!$D$8:$D$10)*(G188/100)*(E188/1000)),
IF(C188="Spirits",
SUM(LOOKUP(2,1/(SRP!$B$2:$B$7&lt;=E188)/(SRP!$C$2:$C$7&gt;=E188),SRP!$D$2:$D$7)*(G188/100)*(E188/1000)),
IF(AND(C188="Wine",D188="Fortified Wines"),
SUM(LOOKUP(2,1/(SRP!$B$26:$B$29&lt;=E188)/(SRP!$C$26:$C$29&gt;=E188),SRP!$D$26:$D$29)*(G188/100)*(E188/1000)),
IF(C188="Wine",
SUM(LOOKUP(2,1/(SRP!$B$21:$B$25&lt;=E188)/(SRP!$C$21:$C$25&gt;=E188),SRP!$D$21:$D$25)*(G188/100)*(E188/1000)),
IF(AND(C188="Ready to Drink",D188="RTD-One Pour Cocktail&gt;7%&lt;=14.5"),
SUM(LOOKUP(2,1/(SRP!$B$16:$B$20&lt;=E188)/(SRP!$C$16:$C$20&gt;=E188),SRP!$D$16:$D$20)*(G188/100)*(E188/1000)),
IF(C188="Ready to Drink",
SUM(LOOKUP(2,1/(SRP!$B$11:$B$15&lt;=E188)/(SRP!$C$11:$C$15&gt;=E188),SRP!$D$11:$D$15)*(G188/100)*(E188/1000)),
0)))))),2)</f>
        <v>7.61</v>
      </c>
      <c r="L188" s="173" t="str">
        <f t="shared" si="2"/>
        <v>Wine750</v>
      </c>
      <c r="M188" s="154">
        <f>VLOOKUP(L188,'Slope %'!C:D,2,0)</f>
        <v>0.1</v>
      </c>
    </row>
    <row r="189" spans="1:13" x14ac:dyDescent="0.25">
      <c r="A189" s="169">
        <v>5793</v>
      </c>
      <c r="B189" s="170" t="s">
        <v>282</v>
      </c>
      <c r="C189" s="170" t="s">
        <v>24</v>
      </c>
      <c r="D189" s="170" t="s">
        <v>31</v>
      </c>
      <c r="E189" s="170">
        <v>750</v>
      </c>
      <c r="F189" s="170">
        <v>12</v>
      </c>
      <c r="G189" s="171">
        <v>14.5</v>
      </c>
      <c r="H189" s="170" t="s">
        <v>149</v>
      </c>
      <c r="I189" s="171">
        <v>18.989999999999998</v>
      </c>
      <c r="J189" s="169">
        <v>1</v>
      </c>
      <c r="K189" s="154" cm="1">
        <f t="array" ref="K189">ROUND(
IF(C189="Beer",
SUM(LOOKUP(2,1/(SRP!$B$8:$B$10&lt;=E189)/(SRP!$C$8:$C$10&gt;=E189),SRP!$D$8:$D$10)*(G189/100)*(E189/1000)),
IF(C189="Spirits",
SUM(LOOKUP(2,1/(SRP!$B$2:$B$7&lt;=E189)/(SRP!$C$2:$C$7&gt;=E189),SRP!$D$2:$D$7)*(G189/100)*(E189/1000)),
IF(AND(C189="Wine",D189="Fortified Wines"),
SUM(LOOKUP(2,1/(SRP!$B$26:$B$29&lt;=E189)/(SRP!$C$26:$C$29&gt;=E189),SRP!$D$26:$D$29)*(G189/100)*(E189/1000)),
IF(C189="Wine",
SUM(LOOKUP(2,1/(SRP!$B$21:$B$25&lt;=E189)/(SRP!$C$21:$C$25&gt;=E189),SRP!$D$21:$D$25)*(G189/100)*(E189/1000)),
IF(AND(C189="Ready to Drink",D189="RTD-One Pour Cocktail&gt;7%&lt;=14.5"),
SUM(LOOKUP(2,1/(SRP!$B$16:$B$20&lt;=E189)/(SRP!$C$16:$C$20&gt;=E189),SRP!$D$16:$D$20)*(G189/100)*(E189/1000)),
IF(C189="Ready to Drink",
SUM(LOOKUP(2,1/(SRP!$B$11:$B$15&lt;=E189)/(SRP!$C$11:$C$15&gt;=E189),SRP!$D$11:$D$15)*(G189/100)*(E189/1000)),
0)))))),2)</f>
        <v>8.49</v>
      </c>
      <c r="L189" s="173" t="str">
        <f t="shared" si="2"/>
        <v>Wine750</v>
      </c>
      <c r="M189" s="154">
        <f>VLOOKUP(L189,'Slope %'!C:D,2,0)</f>
        <v>0.1</v>
      </c>
    </row>
    <row r="190" spans="1:13" x14ac:dyDescent="0.25">
      <c r="A190" s="169">
        <v>5841</v>
      </c>
      <c r="B190" s="170" t="s">
        <v>283</v>
      </c>
      <c r="C190" s="170" t="s">
        <v>24</v>
      </c>
      <c r="D190" s="170" t="s">
        <v>194</v>
      </c>
      <c r="E190" s="170">
        <v>1500</v>
      </c>
      <c r="F190" s="170">
        <v>6</v>
      </c>
      <c r="G190" s="171">
        <v>14.7</v>
      </c>
      <c r="H190" s="170" t="s">
        <v>64</v>
      </c>
      <c r="I190" s="171">
        <v>84.99</v>
      </c>
      <c r="J190" s="169">
        <v>1</v>
      </c>
      <c r="K190" s="154" cm="1">
        <f t="array" ref="K190">ROUND(
IF(C190="Beer",
SUM(LOOKUP(2,1/(SRP!$B$8:$B$10&lt;=E190)/(SRP!$C$8:$C$10&gt;=E190),SRP!$D$8:$D$10)*(G190/100)*(E190/1000)),
IF(C190="Spirits",
SUM(LOOKUP(2,1/(SRP!$B$2:$B$7&lt;=E190)/(SRP!$C$2:$C$7&gt;=E190),SRP!$D$2:$D$7)*(G190/100)*(E190/1000)),
IF(AND(C190="Wine",D190="Fortified Wines"),
SUM(LOOKUP(2,1/(SRP!$B$26:$B$29&lt;=E190)/(SRP!$C$26:$C$29&gt;=E190),SRP!$D$26:$D$29)*(G190/100)*(E190/1000)),
IF(C190="Wine",
SUM(LOOKUP(2,1/(SRP!$B$21:$B$25&lt;=E190)/(SRP!$C$21:$C$25&gt;=E190),SRP!$D$21:$D$25)*(G190/100)*(E190/1000)),
IF(AND(C190="Ready to Drink",D190="RTD-One Pour Cocktail&gt;7%&lt;=14.5"),
SUM(LOOKUP(2,1/(SRP!$B$16:$B$20&lt;=E190)/(SRP!$C$16:$C$20&gt;=E190),SRP!$D$16:$D$20)*(G190/100)*(E190/1000)),
IF(C190="Ready to Drink",
SUM(LOOKUP(2,1/(SRP!$B$11:$B$15&lt;=E190)/(SRP!$C$11:$C$15&gt;=E190),SRP!$D$11:$D$15)*(G190/100)*(E190/1000)),
0)))))),2)</f>
        <v>17.21</v>
      </c>
      <c r="L190" s="173" t="str">
        <f t="shared" si="2"/>
        <v>Wine1500</v>
      </c>
      <c r="M190" s="154">
        <f>VLOOKUP(L190,'Slope %'!C:D,2,0)</f>
        <v>7.0000000000000007E-2</v>
      </c>
    </row>
    <row r="191" spans="1:13" x14ac:dyDescent="0.25">
      <c r="A191" s="169">
        <v>5862</v>
      </c>
      <c r="B191" s="170" t="s">
        <v>284</v>
      </c>
      <c r="C191" s="170" t="s">
        <v>11</v>
      </c>
      <c r="D191" s="170" t="s">
        <v>267</v>
      </c>
      <c r="E191" s="170">
        <v>473</v>
      </c>
      <c r="F191" s="170">
        <v>24</v>
      </c>
      <c r="G191" s="171">
        <v>5</v>
      </c>
      <c r="H191" s="170" t="s">
        <v>285</v>
      </c>
      <c r="I191" s="171">
        <v>4.29</v>
      </c>
      <c r="J191" s="169">
        <v>1</v>
      </c>
      <c r="K191" s="154" cm="1">
        <f t="array" ref="K191">ROUND(
IF(C191="Beer",
SUM(LOOKUP(2,1/(SRP!$B$8:$B$10&lt;=E191)/(SRP!$C$8:$C$10&gt;=E191),SRP!$D$8:$D$10)*(G191/100)*(E191/1000)),
IF(C191="Spirits",
SUM(LOOKUP(2,1/(SRP!$B$2:$B$7&lt;=E191)/(SRP!$C$2:$C$7&gt;=E191),SRP!$D$2:$D$7)*(G191/100)*(E191/1000)),
IF(AND(C191="Wine",D191="Fortified Wines"),
SUM(LOOKUP(2,1/(SRP!$B$26:$B$29&lt;=E191)/(SRP!$C$26:$C$29&gt;=E191),SRP!$D$26:$D$29)*(G191/100)*(E191/1000)),
IF(C191="Wine",
SUM(LOOKUP(2,1/(SRP!$B$21:$B$25&lt;=E191)/(SRP!$C$21:$C$25&gt;=E191),SRP!$D$21:$D$25)*(G191/100)*(E191/1000)),
IF(AND(C191="Ready to Drink",D191="RTD-One Pour Cocktail&gt;7%&lt;=14.5"),
SUM(LOOKUP(2,1/(SRP!$B$16:$B$20&lt;=E191)/(SRP!$C$16:$C$20&gt;=E191),SRP!$D$16:$D$20)*(G191/100)*(E191/1000)),
IF(C191="Ready to Drink",
SUM(LOOKUP(2,1/(SRP!$B$11:$B$15&lt;=E191)/(SRP!$C$11:$C$15&gt;=E191),SRP!$D$11:$D$15)*(G191/100)*(E191/1000)),
0)))))),2)</f>
        <v>1.85</v>
      </c>
      <c r="L191" s="173" t="str">
        <f t="shared" si="2"/>
        <v>Beer473</v>
      </c>
      <c r="M191" s="154">
        <f>VLOOKUP(L191,'Slope %'!C:D,2,0)</f>
        <v>0.12</v>
      </c>
    </row>
    <row r="192" spans="1:13" x14ac:dyDescent="0.25">
      <c r="A192" s="169">
        <v>5862</v>
      </c>
      <c r="B192" s="170" t="s">
        <v>284</v>
      </c>
      <c r="C192" s="170" t="s">
        <v>11</v>
      </c>
      <c r="D192" s="170" t="s">
        <v>267</v>
      </c>
      <c r="E192" s="170">
        <v>473</v>
      </c>
      <c r="F192" s="170">
        <v>24</v>
      </c>
      <c r="G192" s="171">
        <v>5</v>
      </c>
      <c r="H192" s="170" t="s">
        <v>285</v>
      </c>
      <c r="I192" s="171">
        <v>4.29</v>
      </c>
      <c r="J192" s="169">
        <v>1</v>
      </c>
      <c r="K192" s="154" cm="1">
        <f t="array" ref="K192">ROUND(
IF(C192="Beer",
SUM(LOOKUP(2,1/(SRP!$B$8:$B$10&lt;=E192)/(SRP!$C$8:$C$10&gt;=E192),SRP!$D$8:$D$10)*(G192/100)*(E192/1000)),
IF(C192="Spirits",
SUM(LOOKUP(2,1/(SRP!$B$2:$B$7&lt;=E192)/(SRP!$C$2:$C$7&gt;=E192),SRP!$D$2:$D$7)*(G192/100)*(E192/1000)),
IF(AND(C192="Wine",D192="Fortified Wines"),
SUM(LOOKUP(2,1/(SRP!$B$26:$B$29&lt;=E192)/(SRP!$C$26:$C$29&gt;=E192),SRP!$D$26:$D$29)*(G192/100)*(E192/1000)),
IF(C192="Wine",
SUM(LOOKUP(2,1/(SRP!$B$21:$B$25&lt;=E192)/(SRP!$C$21:$C$25&gt;=E192),SRP!$D$21:$D$25)*(G192/100)*(E192/1000)),
IF(AND(C192="Ready to Drink",D192="RTD-One Pour Cocktail&gt;7%&lt;=14.5"),
SUM(LOOKUP(2,1/(SRP!$B$16:$B$20&lt;=E192)/(SRP!$C$16:$C$20&gt;=E192),SRP!$D$16:$D$20)*(G192/100)*(E192/1000)),
IF(C192="Ready to Drink",
SUM(LOOKUP(2,1/(SRP!$B$11:$B$15&lt;=E192)/(SRP!$C$11:$C$15&gt;=E192),SRP!$D$11:$D$15)*(G192/100)*(E192/1000)),
0)))))),2)</f>
        <v>1.85</v>
      </c>
      <c r="L192" s="173" t="str">
        <f t="shared" si="2"/>
        <v>Beer473</v>
      </c>
      <c r="M192" s="154">
        <f>VLOOKUP(L192,'Slope %'!C:D,2,0)</f>
        <v>0.12</v>
      </c>
    </row>
    <row r="193" spans="1:13" x14ac:dyDescent="0.25">
      <c r="A193" s="169">
        <v>5877</v>
      </c>
      <c r="B193" s="170" t="s">
        <v>286</v>
      </c>
      <c r="C193" s="170" t="s">
        <v>24</v>
      </c>
      <c r="D193" s="170" t="s">
        <v>185</v>
      </c>
      <c r="E193" s="170">
        <v>750</v>
      </c>
      <c r="F193" s="170">
        <v>12</v>
      </c>
      <c r="G193" s="171">
        <v>15.4</v>
      </c>
      <c r="H193" s="170" t="s">
        <v>287</v>
      </c>
      <c r="I193" s="171">
        <v>30.89</v>
      </c>
      <c r="J193" s="169">
        <v>1</v>
      </c>
      <c r="K193" s="154" cm="1">
        <f t="array" ref="K193">ROUND(
IF(C193="Beer",
SUM(LOOKUP(2,1/(SRP!$B$8:$B$10&lt;=E193)/(SRP!$C$8:$C$10&gt;=E193),SRP!$D$8:$D$10)*(G193/100)*(E193/1000)),
IF(C193="Spirits",
SUM(LOOKUP(2,1/(SRP!$B$2:$B$7&lt;=E193)/(SRP!$C$2:$C$7&gt;=E193),SRP!$D$2:$D$7)*(G193/100)*(E193/1000)),
IF(AND(C193="Wine",D193="Fortified Wines"),
SUM(LOOKUP(2,1/(SRP!$B$26:$B$29&lt;=E193)/(SRP!$C$26:$C$29&gt;=E193),SRP!$D$26:$D$29)*(G193/100)*(E193/1000)),
IF(C193="Wine",
SUM(LOOKUP(2,1/(SRP!$B$21:$B$25&lt;=E193)/(SRP!$C$21:$C$25&gt;=E193),SRP!$D$21:$D$25)*(G193/100)*(E193/1000)),
IF(AND(C193="Ready to Drink",D193="RTD-One Pour Cocktail&gt;7%&lt;=14.5"),
SUM(LOOKUP(2,1/(SRP!$B$16:$B$20&lt;=E193)/(SRP!$C$16:$C$20&gt;=E193),SRP!$D$16:$D$20)*(G193/100)*(E193/1000)),
IF(C193="Ready to Drink",
SUM(LOOKUP(2,1/(SRP!$B$11:$B$15&lt;=E193)/(SRP!$C$11:$C$15&gt;=E193),SRP!$D$11:$D$15)*(G193/100)*(E193/1000)),
0)))))),2)</f>
        <v>9.02</v>
      </c>
      <c r="L193" s="173" t="str">
        <f t="shared" si="2"/>
        <v>Wine750</v>
      </c>
      <c r="M193" s="154">
        <f>VLOOKUP(L193,'Slope %'!C:D,2,0)</f>
        <v>0.1</v>
      </c>
    </row>
    <row r="194" spans="1:13" x14ac:dyDescent="0.25">
      <c r="A194" s="169">
        <v>5885</v>
      </c>
      <c r="B194" s="170" t="s">
        <v>288</v>
      </c>
      <c r="C194" s="170" t="s">
        <v>24</v>
      </c>
      <c r="D194" s="170" t="s">
        <v>68</v>
      </c>
      <c r="E194" s="170">
        <v>1500</v>
      </c>
      <c r="F194" s="170">
        <v>6</v>
      </c>
      <c r="G194" s="171">
        <v>13.5</v>
      </c>
      <c r="H194" s="170" t="s">
        <v>32</v>
      </c>
      <c r="I194" s="171">
        <v>26.99</v>
      </c>
      <c r="J194" s="169">
        <v>1</v>
      </c>
      <c r="K194" s="154" cm="1">
        <f t="array" ref="K194">ROUND(
IF(C194="Beer",
SUM(LOOKUP(2,1/(SRP!$B$8:$B$10&lt;=E194)/(SRP!$C$8:$C$10&gt;=E194),SRP!$D$8:$D$10)*(G194/100)*(E194/1000)),
IF(C194="Spirits",
SUM(LOOKUP(2,1/(SRP!$B$2:$B$7&lt;=E194)/(SRP!$C$2:$C$7&gt;=E194),SRP!$D$2:$D$7)*(G194/100)*(E194/1000)),
IF(AND(C194="Wine",D194="Fortified Wines"),
SUM(LOOKUP(2,1/(SRP!$B$26:$B$29&lt;=E194)/(SRP!$C$26:$C$29&gt;=E194),SRP!$D$26:$D$29)*(G194/100)*(E194/1000)),
IF(C194="Wine",
SUM(LOOKUP(2,1/(SRP!$B$21:$B$25&lt;=E194)/(SRP!$C$21:$C$25&gt;=E194),SRP!$D$21:$D$25)*(G194/100)*(E194/1000)),
IF(AND(C194="Ready to Drink",D194="RTD-One Pour Cocktail&gt;7%&lt;=14.5"),
SUM(LOOKUP(2,1/(SRP!$B$16:$B$20&lt;=E194)/(SRP!$C$16:$C$20&gt;=E194),SRP!$D$16:$D$20)*(G194/100)*(E194/1000)),
IF(C194="Ready to Drink",
SUM(LOOKUP(2,1/(SRP!$B$11:$B$15&lt;=E194)/(SRP!$C$11:$C$15&gt;=E194),SRP!$D$11:$D$15)*(G194/100)*(E194/1000)),
0)))))),2)</f>
        <v>15.81</v>
      </c>
      <c r="L194" s="173" t="str">
        <f t="shared" si="2"/>
        <v>Wine1500</v>
      </c>
      <c r="M194" s="154">
        <f>VLOOKUP(L194,'Slope %'!C:D,2,0)</f>
        <v>7.0000000000000007E-2</v>
      </c>
    </row>
    <row r="195" spans="1:13" x14ac:dyDescent="0.25">
      <c r="A195" s="169">
        <v>5910</v>
      </c>
      <c r="B195" s="170" t="s">
        <v>289</v>
      </c>
      <c r="C195" s="170" t="s">
        <v>15</v>
      </c>
      <c r="D195" s="170" t="s">
        <v>19</v>
      </c>
      <c r="E195" s="170">
        <v>750</v>
      </c>
      <c r="F195" s="170">
        <v>12</v>
      </c>
      <c r="G195" s="171">
        <v>40</v>
      </c>
      <c r="H195" s="170" t="s">
        <v>17</v>
      </c>
      <c r="I195" s="171">
        <v>24.64</v>
      </c>
      <c r="J195" s="169">
        <v>1</v>
      </c>
      <c r="K195" s="154" cm="1">
        <f t="array" ref="K195">ROUND(
IF(C195="Beer",
SUM(LOOKUP(2,1/(SRP!$B$8:$B$10&lt;=E195)/(SRP!$C$8:$C$10&gt;=E195),SRP!$D$8:$D$10)*(G195/100)*(E195/1000)),
IF(C195="Spirits",
SUM(LOOKUP(2,1/(SRP!$B$2:$B$7&lt;=E195)/(SRP!$C$2:$C$7&gt;=E195),SRP!$D$2:$D$7)*(G195/100)*(E195/1000)),
IF(AND(C195="Wine",D195="Fortified Wines"),
SUM(LOOKUP(2,1/(SRP!$B$26:$B$29&lt;=E195)/(SRP!$C$26:$C$29&gt;=E195),SRP!$D$26:$D$29)*(G195/100)*(E195/1000)),
IF(C195="Wine",
SUM(LOOKUP(2,1/(SRP!$B$21:$B$25&lt;=E195)/(SRP!$C$21:$C$25&gt;=E195),SRP!$D$21:$D$25)*(G195/100)*(E195/1000)),
IF(AND(C195="Ready to Drink",D195="RTD-One Pour Cocktail&gt;7%&lt;=14.5"),
SUM(LOOKUP(2,1/(SRP!$B$16:$B$20&lt;=E195)/(SRP!$C$16:$C$20&gt;=E195),SRP!$D$16:$D$20)*(G195/100)*(E195/1000)),
IF(C195="Ready to Drink",
SUM(LOOKUP(2,1/(SRP!$B$11:$B$15&lt;=E195)/(SRP!$C$11:$C$15&gt;=E195),SRP!$D$11:$D$15)*(G195/100)*(E195/1000)),
0)))))),2)</f>
        <v>23.42</v>
      </c>
      <c r="L195" s="173" t="str">
        <f t="shared" ref="L195:L258" si="3">(_xlfn.CONCAT(C195,E195))</f>
        <v>Spirits750</v>
      </c>
      <c r="M195" s="154">
        <f>VLOOKUP(L195,'Slope %'!C:D,2,0)</f>
        <v>7.0000000000000007E-2</v>
      </c>
    </row>
    <row r="196" spans="1:13" x14ac:dyDescent="0.25">
      <c r="A196" s="169">
        <v>5939</v>
      </c>
      <c r="B196" s="170" t="s">
        <v>290</v>
      </c>
      <c r="C196" s="170" t="s">
        <v>15</v>
      </c>
      <c r="D196" s="170" t="s">
        <v>134</v>
      </c>
      <c r="E196" s="170">
        <v>750</v>
      </c>
      <c r="F196" s="170">
        <v>12</v>
      </c>
      <c r="G196" s="171">
        <v>40</v>
      </c>
      <c r="H196" s="170" t="s">
        <v>182</v>
      </c>
      <c r="I196" s="171">
        <v>64.989999999999995</v>
      </c>
      <c r="J196" s="169">
        <v>1</v>
      </c>
      <c r="K196" s="154" cm="1">
        <f t="array" ref="K196">ROUND(
IF(C196="Beer",
SUM(LOOKUP(2,1/(SRP!$B$8:$B$10&lt;=E196)/(SRP!$C$8:$C$10&gt;=E196),SRP!$D$8:$D$10)*(G196/100)*(E196/1000)),
IF(C196="Spirits",
SUM(LOOKUP(2,1/(SRP!$B$2:$B$7&lt;=E196)/(SRP!$C$2:$C$7&gt;=E196),SRP!$D$2:$D$7)*(G196/100)*(E196/1000)),
IF(AND(C196="Wine",D196="Fortified Wines"),
SUM(LOOKUP(2,1/(SRP!$B$26:$B$29&lt;=E196)/(SRP!$C$26:$C$29&gt;=E196),SRP!$D$26:$D$29)*(G196/100)*(E196/1000)),
IF(C196="Wine",
SUM(LOOKUP(2,1/(SRP!$B$21:$B$25&lt;=E196)/(SRP!$C$21:$C$25&gt;=E196),SRP!$D$21:$D$25)*(G196/100)*(E196/1000)),
IF(AND(C196="Ready to Drink",D196="RTD-One Pour Cocktail&gt;7%&lt;=14.5"),
SUM(LOOKUP(2,1/(SRP!$B$16:$B$20&lt;=E196)/(SRP!$C$16:$C$20&gt;=E196),SRP!$D$16:$D$20)*(G196/100)*(E196/1000)),
IF(C196="Ready to Drink",
SUM(LOOKUP(2,1/(SRP!$B$11:$B$15&lt;=E196)/(SRP!$C$11:$C$15&gt;=E196),SRP!$D$11:$D$15)*(G196/100)*(E196/1000)),
0)))))),2)</f>
        <v>23.42</v>
      </c>
      <c r="L196" s="173" t="str">
        <f t="shared" si="3"/>
        <v>Spirits750</v>
      </c>
      <c r="M196" s="154">
        <f>VLOOKUP(L196,'Slope %'!C:D,2,0)</f>
        <v>7.0000000000000007E-2</v>
      </c>
    </row>
    <row r="197" spans="1:13" x14ac:dyDescent="0.25">
      <c r="A197" s="169">
        <v>5942</v>
      </c>
      <c r="B197" s="170" t="s">
        <v>291</v>
      </c>
      <c r="C197" s="170" t="s">
        <v>15</v>
      </c>
      <c r="D197" s="170" t="s">
        <v>134</v>
      </c>
      <c r="E197" s="170">
        <v>750</v>
      </c>
      <c r="F197" s="170">
        <v>6</v>
      </c>
      <c r="G197" s="171">
        <v>30</v>
      </c>
      <c r="H197" s="170" t="s">
        <v>292</v>
      </c>
      <c r="I197" s="171">
        <v>49.99</v>
      </c>
      <c r="J197" s="169">
        <v>1</v>
      </c>
      <c r="K197" s="154" cm="1">
        <f t="array" ref="K197">ROUND(
IF(C197="Beer",
SUM(LOOKUP(2,1/(SRP!$B$8:$B$10&lt;=E197)/(SRP!$C$8:$C$10&gt;=E197),SRP!$D$8:$D$10)*(G197/100)*(E197/1000)),
IF(C197="Spirits",
SUM(LOOKUP(2,1/(SRP!$B$2:$B$7&lt;=E197)/(SRP!$C$2:$C$7&gt;=E197),SRP!$D$2:$D$7)*(G197/100)*(E197/1000)),
IF(AND(C197="Wine",D197="Fortified Wines"),
SUM(LOOKUP(2,1/(SRP!$B$26:$B$29&lt;=E197)/(SRP!$C$26:$C$29&gt;=E197),SRP!$D$26:$D$29)*(G197/100)*(E197/1000)),
IF(C197="Wine",
SUM(LOOKUP(2,1/(SRP!$B$21:$B$25&lt;=E197)/(SRP!$C$21:$C$25&gt;=E197),SRP!$D$21:$D$25)*(G197/100)*(E197/1000)),
IF(AND(C197="Ready to Drink",D197="RTD-One Pour Cocktail&gt;7%&lt;=14.5"),
SUM(LOOKUP(2,1/(SRP!$B$16:$B$20&lt;=E197)/(SRP!$C$16:$C$20&gt;=E197),SRP!$D$16:$D$20)*(G197/100)*(E197/1000)),
IF(C197="Ready to Drink",
SUM(LOOKUP(2,1/(SRP!$B$11:$B$15&lt;=E197)/(SRP!$C$11:$C$15&gt;=E197),SRP!$D$11:$D$15)*(G197/100)*(E197/1000)),
0)))))),2)</f>
        <v>17.57</v>
      </c>
      <c r="L197" s="173" t="str">
        <f t="shared" si="3"/>
        <v>Spirits750</v>
      </c>
      <c r="M197" s="154">
        <f>VLOOKUP(L197,'Slope %'!C:D,2,0)</f>
        <v>7.0000000000000007E-2</v>
      </c>
    </row>
    <row r="198" spans="1:13" x14ac:dyDescent="0.25">
      <c r="A198" s="169">
        <v>5959</v>
      </c>
      <c r="B198" s="170" t="s">
        <v>220</v>
      </c>
      <c r="C198" s="170" t="s">
        <v>15</v>
      </c>
      <c r="D198" s="170" t="s">
        <v>154</v>
      </c>
      <c r="E198" s="170">
        <v>750</v>
      </c>
      <c r="F198" s="170">
        <v>12</v>
      </c>
      <c r="G198" s="171">
        <v>17</v>
      </c>
      <c r="H198" s="170" t="s">
        <v>20</v>
      </c>
      <c r="I198" s="171">
        <v>35.99</v>
      </c>
      <c r="J198" s="169">
        <v>1</v>
      </c>
      <c r="K198" s="154" cm="1">
        <f t="array" ref="K198">ROUND(
IF(C198="Beer",
SUM(LOOKUP(2,1/(SRP!$B$8:$B$10&lt;=E198)/(SRP!$C$8:$C$10&gt;=E198),SRP!$D$8:$D$10)*(G198/100)*(E198/1000)),
IF(C198="Spirits",
SUM(LOOKUP(2,1/(SRP!$B$2:$B$7&lt;=E198)/(SRP!$C$2:$C$7&gt;=E198),SRP!$D$2:$D$7)*(G198/100)*(E198/1000)),
IF(AND(C198="Wine",D198="Fortified Wines"),
SUM(LOOKUP(2,1/(SRP!$B$26:$B$29&lt;=E198)/(SRP!$C$26:$C$29&gt;=E198),SRP!$D$26:$D$29)*(G198/100)*(E198/1000)),
IF(C198="Wine",
SUM(LOOKUP(2,1/(SRP!$B$21:$B$25&lt;=E198)/(SRP!$C$21:$C$25&gt;=E198),SRP!$D$21:$D$25)*(G198/100)*(E198/1000)),
IF(AND(C198="Ready to Drink",D198="RTD-One Pour Cocktail&gt;7%&lt;=14.5"),
SUM(LOOKUP(2,1/(SRP!$B$16:$B$20&lt;=E198)/(SRP!$C$16:$C$20&gt;=E198),SRP!$D$16:$D$20)*(G198/100)*(E198/1000)),
IF(C198="Ready to Drink",
SUM(LOOKUP(2,1/(SRP!$B$11:$B$15&lt;=E198)/(SRP!$C$11:$C$15&gt;=E198),SRP!$D$11:$D$15)*(G198/100)*(E198/1000)),
0)))))),2)</f>
        <v>9.9499999999999993</v>
      </c>
      <c r="L198" s="173" t="str">
        <f t="shared" si="3"/>
        <v>Spirits750</v>
      </c>
      <c r="M198" s="154">
        <f>VLOOKUP(L198,'Slope %'!C:D,2,0)</f>
        <v>7.0000000000000007E-2</v>
      </c>
    </row>
    <row r="199" spans="1:13" x14ac:dyDescent="0.25">
      <c r="A199" s="169">
        <v>6095</v>
      </c>
      <c r="B199" s="170" t="s">
        <v>293</v>
      </c>
      <c r="C199" s="170" t="s">
        <v>24</v>
      </c>
      <c r="D199" s="170" t="s">
        <v>191</v>
      </c>
      <c r="E199" s="170">
        <v>750</v>
      </c>
      <c r="F199" s="170">
        <v>12</v>
      </c>
      <c r="G199" s="171">
        <v>14</v>
      </c>
      <c r="H199" s="170" t="s">
        <v>35</v>
      </c>
      <c r="I199" s="171">
        <v>25.99</v>
      </c>
      <c r="J199" s="169">
        <v>1</v>
      </c>
      <c r="K199" s="154" cm="1">
        <f t="array" ref="K199">ROUND(
IF(C199="Beer",
SUM(LOOKUP(2,1/(SRP!$B$8:$B$10&lt;=E199)/(SRP!$C$8:$C$10&gt;=E199),SRP!$D$8:$D$10)*(G199/100)*(E199/1000)),
IF(C199="Spirits",
SUM(LOOKUP(2,1/(SRP!$B$2:$B$7&lt;=E199)/(SRP!$C$2:$C$7&gt;=E199),SRP!$D$2:$D$7)*(G199/100)*(E199/1000)),
IF(AND(C199="Wine",D199="Fortified Wines"),
SUM(LOOKUP(2,1/(SRP!$B$26:$B$29&lt;=E199)/(SRP!$C$26:$C$29&gt;=E199),SRP!$D$26:$D$29)*(G199/100)*(E199/1000)),
IF(C199="Wine",
SUM(LOOKUP(2,1/(SRP!$B$21:$B$25&lt;=E199)/(SRP!$C$21:$C$25&gt;=E199),SRP!$D$21:$D$25)*(G199/100)*(E199/1000)),
IF(AND(C199="Ready to Drink",D199="RTD-One Pour Cocktail&gt;7%&lt;=14.5"),
SUM(LOOKUP(2,1/(SRP!$B$16:$B$20&lt;=E199)/(SRP!$C$16:$C$20&gt;=E199),SRP!$D$16:$D$20)*(G199/100)*(E199/1000)),
IF(C199="Ready to Drink",
SUM(LOOKUP(2,1/(SRP!$B$11:$B$15&lt;=E199)/(SRP!$C$11:$C$15&gt;=E199),SRP!$D$11:$D$15)*(G199/100)*(E199/1000)),
0)))))),2)</f>
        <v>8.1999999999999993</v>
      </c>
      <c r="L199" s="173" t="str">
        <f t="shared" si="3"/>
        <v>Wine750</v>
      </c>
      <c r="M199" s="154">
        <f>VLOOKUP(L199,'Slope %'!C:D,2,0)</f>
        <v>0.1</v>
      </c>
    </row>
    <row r="200" spans="1:13" x14ac:dyDescent="0.25">
      <c r="A200" s="169">
        <v>6231</v>
      </c>
      <c r="B200" s="170" t="s">
        <v>294</v>
      </c>
      <c r="C200" s="170" t="s">
        <v>15</v>
      </c>
      <c r="D200" s="170" t="s">
        <v>90</v>
      </c>
      <c r="E200" s="170">
        <v>750</v>
      </c>
      <c r="F200" s="170">
        <v>6</v>
      </c>
      <c r="G200" s="171">
        <v>40</v>
      </c>
      <c r="H200" s="170" t="s">
        <v>91</v>
      </c>
      <c r="I200" s="171">
        <v>119.99</v>
      </c>
      <c r="J200" s="169">
        <v>1</v>
      </c>
      <c r="K200" s="154" cm="1">
        <f t="array" ref="K200">ROUND(
IF(C200="Beer",
SUM(LOOKUP(2,1/(SRP!$B$8:$B$10&lt;=E200)/(SRP!$C$8:$C$10&gt;=E200),SRP!$D$8:$D$10)*(G200/100)*(E200/1000)),
IF(C200="Spirits",
SUM(LOOKUP(2,1/(SRP!$B$2:$B$7&lt;=E200)/(SRP!$C$2:$C$7&gt;=E200),SRP!$D$2:$D$7)*(G200/100)*(E200/1000)),
IF(AND(C200="Wine",D200="Fortified Wines"),
SUM(LOOKUP(2,1/(SRP!$B$26:$B$29&lt;=E200)/(SRP!$C$26:$C$29&gt;=E200),SRP!$D$26:$D$29)*(G200/100)*(E200/1000)),
IF(C200="Wine",
SUM(LOOKUP(2,1/(SRP!$B$21:$B$25&lt;=E200)/(SRP!$C$21:$C$25&gt;=E200),SRP!$D$21:$D$25)*(G200/100)*(E200/1000)),
IF(AND(C200="Ready to Drink",D200="RTD-One Pour Cocktail&gt;7%&lt;=14.5"),
SUM(LOOKUP(2,1/(SRP!$B$16:$B$20&lt;=E200)/(SRP!$C$16:$C$20&gt;=E200),SRP!$D$16:$D$20)*(G200/100)*(E200/1000)),
IF(C200="Ready to Drink",
SUM(LOOKUP(2,1/(SRP!$B$11:$B$15&lt;=E200)/(SRP!$C$11:$C$15&gt;=E200),SRP!$D$11:$D$15)*(G200/100)*(E200/1000)),
0)))))),2)</f>
        <v>23.42</v>
      </c>
      <c r="L200" s="173" t="str">
        <f t="shared" si="3"/>
        <v>Spirits750</v>
      </c>
      <c r="M200" s="154">
        <f>VLOOKUP(L200,'Slope %'!C:D,2,0)</f>
        <v>7.0000000000000007E-2</v>
      </c>
    </row>
    <row r="201" spans="1:13" x14ac:dyDescent="0.25">
      <c r="A201" s="169">
        <v>6237</v>
      </c>
      <c r="B201" s="170" t="s">
        <v>295</v>
      </c>
      <c r="C201" s="170" t="s">
        <v>24</v>
      </c>
      <c r="D201" s="170" t="s">
        <v>34</v>
      </c>
      <c r="E201" s="170">
        <v>3000</v>
      </c>
      <c r="F201" s="170">
        <v>4</v>
      </c>
      <c r="G201" s="171">
        <v>12</v>
      </c>
      <c r="H201" s="170" t="s">
        <v>73</v>
      </c>
      <c r="I201" s="171">
        <v>28.11</v>
      </c>
      <c r="J201" s="169">
        <v>1</v>
      </c>
      <c r="K201" s="154" cm="1">
        <f t="array" ref="K201">ROUND(
IF(C201="Beer",
SUM(LOOKUP(2,1/(SRP!$B$8:$B$10&lt;=E201)/(SRP!$C$8:$C$10&gt;=E201),SRP!$D$8:$D$10)*(G201/100)*(E201/1000)),
IF(C201="Spirits",
SUM(LOOKUP(2,1/(SRP!$B$2:$B$7&lt;=E201)/(SRP!$C$2:$C$7&gt;=E201),SRP!$D$2:$D$7)*(G201/100)*(E201/1000)),
IF(AND(C201="Wine",D201="Fortified Wines"),
SUM(LOOKUP(2,1/(SRP!$B$26:$B$29&lt;=E201)/(SRP!$C$26:$C$29&gt;=E201),SRP!$D$26:$D$29)*(G201/100)*(E201/1000)),
IF(C201="Wine",
SUM(LOOKUP(2,1/(SRP!$B$21:$B$25&lt;=E201)/(SRP!$C$21:$C$25&gt;=E201),SRP!$D$21:$D$25)*(G201/100)*(E201/1000)),
IF(AND(C201="Ready to Drink",D201="RTD-One Pour Cocktail&gt;7%&lt;=14.5"),
SUM(LOOKUP(2,1/(SRP!$B$16:$B$20&lt;=E201)/(SRP!$C$16:$C$20&gt;=E201),SRP!$D$16:$D$20)*(G201/100)*(E201/1000)),
IF(C201="Ready to Drink",
SUM(LOOKUP(2,1/(SRP!$B$11:$B$15&lt;=E201)/(SRP!$C$11:$C$15&gt;=E201),SRP!$D$11:$D$15)*(G201/100)*(E201/1000)),
0)))))),2)</f>
        <v>28.11</v>
      </c>
      <c r="L201" s="173" t="str">
        <f t="shared" si="3"/>
        <v>Wine3000</v>
      </c>
      <c r="M201" s="154">
        <f>VLOOKUP(L201,'Slope %'!C:D,2,0)</f>
        <v>0.05</v>
      </c>
    </row>
    <row r="202" spans="1:13" x14ac:dyDescent="0.25">
      <c r="A202" s="169">
        <v>6238</v>
      </c>
      <c r="B202" s="170" t="s">
        <v>296</v>
      </c>
      <c r="C202" s="170" t="s">
        <v>24</v>
      </c>
      <c r="D202" s="170" t="s">
        <v>66</v>
      </c>
      <c r="E202" s="170">
        <v>3000</v>
      </c>
      <c r="F202" s="170">
        <v>4</v>
      </c>
      <c r="G202" s="171">
        <v>12.5</v>
      </c>
      <c r="H202" s="170" t="s">
        <v>73</v>
      </c>
      <c r="I202" s="171">
        <v>29.28</v>
      </c>
      <c r="J202" s="169">
        <v>1</v>
      </c>
      <c r="K202" s="154" cm="1">
        <f t="array" ref="K202">ROUND(
IF(C202="Beer",
SUM(LOOKUP(2,1/(SRP!$B$8:$B$10&lt;=E202)/(SRP!$C$8:$C$10&gt;=E202),SRP!$D$8:$D$10)*(G202/100)*(E202/1000)),
IF(C202="Spirits",
SUM(LOOKUP(2,1/(SRP!$B$2:$B$7&lt;=E202)/(SRP!$C$2:$C$7&gt;=E202),SRP!$D$2:$D$7)*(G202/100)*(E202/1000)),
IF(AND(C202="Wine",D202="Fortified Wines"),
SUM(LOOKUP(2,1/(SRP!$B$26:$B$29&lt;=E202)/(SRP!$C$26:$C$29&gt;=E202),SRP!$D$26:$D$29)*(G202/100)*(E202/1000)),
IF(C202="Wine",
SUM(LOOKUP(2,1/(SRP!$B$21:$B$25&lt;=E202)/(SRP!$C$21:$C$25&gt;=E202),SRP!$D$21:$D$25)*(G202/100)*(E202/1000)),
IF(AND(C202="Ready to Drink",D202="RTD-One Pour Cocktail&gt;7%&lt;=14.5"),
SUM(LOOKUP(2,1/(SRP!$B$16:$B$20&lt;=E202)/(SRP!$C$16:$C$20&gt;=E202),SRP!$D$16:$D$20)*(G202/100)*(E202/1000)),
IF(C202="Ready to Drink",
SUM(LOOKUP(2,1/(SRP!$B$11:$B$15&lt;=E202)/(SRP!$C$11:$C$15&gt;=E202),SRP!$D$11:$D$15)*(G202/100)*(E202/1000)),
0)))))),2)</f>
        <v>29.28</v>
      </c>
      <c r="L202" s="173" t="str">
        <f t="shared" si="3"/>
        <v>Wine3000</v>
      </c>
      <c r="M202" s="154">
        <f>VLOOKUP(L202,'Slope %'!C:D,2,0)</f>
        <v>0.05</v>
      </c>
    </row>
    <row r="203" spans="1:13" x14ac:dyDescent="0.25">
      <c r="A203" s="169">
        <v>6262</v>
      </c>
      <c r="B203" s="170" t="s">
        <v>297</v>
      </c>
      <c r="C203" s="170" t="s">
        <v>24</v>
      </c>
      <c r="D203" s="170" t="s">
        <v>298</v>
      </c>
      <c r="E203" s="170">
        <v>750</v>
      </c>
      <c r="F203" s="170">
        <v>12</v>
      </c>
      <c r="G203" s="171">
        <v>11.5</v>
      </c>
      <c r="H203" s="170" t="s">
        <v>64</v>
      </c>
      <c r="I203" s="171">
        <v>16.989999999999998</v>
      </c>
      <c r="J203" s="169">
        <v>1</v>
      </c>
      <c r="K203" s="154" cm="1">
        <f t="array" ref="K203">ROUND(
IF(C203="Beer",
SUM(LOOKUP(2,1/(SRP!$B$8:$B$10&lt;=E203)/(SRP!$C$8:$C$10&gt;=E203),SRP!$D$8:$D$10)*(G203/100)*(E203/1000)),
IF(C203="Spirits",
SUM(LOOKUP(2,1/(SRP!$B$2:$B$7&lt;=E203)/(SRP!$C$2:$C$7&gt;=E203),SRP!$D$2:$D$7)*(G203/100)*(E203/1000)),
IF(AND(C203="Wine",D203="Fortified Wines"),
SUM(LOOKUP(2,1/(SRP!$B$26:$B$29&lt;=E203)/(SRP!$C$26:$C$29&gt;=E203),SRP!$D$26:$D$29)*(G203/100)*(E203/1000)),
IF(C203="Wine",
SUM(LOOKUP(2,1/(SRP!$B$21:$B$25&lt;=E203)/(SRP!$C$21:$C$25&gt;=E203),SRP!$D$21:$D$25)*(G203/100)*(E203/1000)),
IF(AND(C203="Ready to Drink",D203="RTD-One Pour Cocktail&gt;7%&lt;=14.5"),
SUM(LOOKUP(2,1/(SRP!$B$16:$B$20&lt;=E203)/(SRP!$C$16:$C$20&gt;=E203),SRP!$D$16:$D$20)*(G203/100)*(E203/1000)),
IF(C203="Ready to Drink",
SUM(LOOKUP(2,1/(SRP!$B$11:$B$15&lt;=E203)/(SRP!$C$11:$C$15&gt;=E203),SRP!$D$11:$D$15)*(G203/100)*(E203/1000)),
0)))))),2)</f>
        <v>6.73</v>
      </c>
      <c r="L203" s="173" t="str">
        <f t="shared" si="3"/>
        <v>Wine750</v>
      </c>
      <c r="M203" s="154">
        <f>VLOOKUP(L203,'Slope %'!C:D,2,0)</f>
        <v>0.1</v>
      </c>
    </row>
    <row r="204" spans="1:13" x14ac:dyDescent="0.25">
      <c r="A204" s="169">
        <v>6263</v>
      </c>
      <c r="B204" s="170" t="s">
        <v>299</v>
      </c>
      <c r="C204" s="170" t="s">
        <v>24</v>
      </c>
      <c r="D204" s="170" t="s">
        <v>34</v>
      </c>
      <c r="E204" s="170">
        <v>3000</v>
      </c>
      <c r="F204" s="170">
        <v>1</v>
      </c>
      <c r="G204" s="171">
        <v>13</v>
      </c>
      <c r="H204" s="170" t="s">
        <v>73</v>
      </c>
      <c r="I204" s="171">
        <v>159.99</v>
      </c>
      <c r="J204" s="169">
        <v>1</v>
      </c>
      <c r="K204" s="154" cm="1">
        <f t="array" ref="K204">ROUND(
IF(C204="Beer",
SUM(LOOKUP(2,1/(SRP!$B$8:$B$10&lt;=E204)/(SRP!$C$8:$C$10&gt;=E204),SRP!$D$8:$D$10)*(G204/100)*(E204/1000)),
IF(C204="Spirits",
SUM(LOOKUP(2,1/(SRP!$B$2:$B$7&lt;=E204)/(SRP!$C$2:$C$7&gt;=E204),SRP!$D$2:$D$7)*(G204/100)*(E204/1000)),
IF(AND(C204="Wine",D204="Fortified Wines"),
SUM(LOOKUP(2,1/(SRP!$B$26:$B$29&lt;=E204)/(SRP!$C$26:$C$29&gt;=E204),SRP!$D$26:$D$29)*(G204/100)*(E204/1000)),
IF(C204="Wine",
SUM(LOOKUP(2,1/(SRP!$B$21:$B$25&lt;=E204)/(SRP!$C$21:$C$25&gt;=E204),SRP!$D$21:$D$25)*(G204/100)*(E204/1000)),
IF(AND(C204="Ready to Drink",D204="RTD-One Pour Cocktail&gt;7%&lt;=14.5"),
SUM(LOOKUP(2,1/(SRP!$B$16:$B$20&lt;=E204)/(SRP!$C$16:$C$20&gt;=E204),SRP!$D$16:$D$20)*(G204/100)*(E204/1000)),
IF(C204="Ready to Drink",
SUM(LOOKUP(2,1/(SRP!$B$11:$B$15&lt;=E204)/(SRP!$C$11:$C$15&gt;=E204),SRP!$D$11:$D$15)*(G204/100)*(E204/1000)),
0)))))),2)</f>
        <v>30.45</v>
      </c>
      <c r="L204" s="173" t="str">
        <f t="shared" si="3"/>
        <v>Wine3000</v>
      </c>
      <c r="M204" s="154">
        <f>VLOOKUP(L204,'Slope %'!C:D,2,0)</f>
        <v>0.05</v>
      </c>
    </row>
    <row r="205" spans="1:13" x14ac:dyDescent="0.25">
      <c r="A205" s="169">
        <v>6340</v>
      </c>
      <c r="B205" s="170" t="s">
        <v>300</v>
      </c>
      <c r="C205" s="170" t="s">
        <v>15</v>
      </c>
      <c r="D205" s="170" t="s">
        <v>301</v>
      </c>
      <c r="E205" s="170">
        <v>750</v>
      </c>
      <c r="F205" s="170">
        <v>12</v>
      </c>
      <c r="G205" s="171">
        <v>21</v>
      </c>
      <c r="H205" s="170" t="s">
        <v>43</v>
      </c>
      <c r="I205" s="171">
        <v>34.29</v>
      </c>
      <c r="J205" s="169">
        <v>1</v>
      </c>
      <c r="K205" s="154" cm="1">
        <f t="array" ref="K205">ROUND(
IF(C205="Beer",
SUM(LOOKUP(2,1/(SRP!$B$8:$B$10&lt;=E205)/(SRP!$C$8:$C$10&gt;=E205),SRP!$D$8:$D$10)*(G205/100)*(E205/1000)),
IF(C205="Spirits",
SUM(LOOKUP(2,1/(SRP!$B$2:$B$7&lt;=E205)/(SRP!$C$2:$C$7&gt;=E205),SRP!$D$2:$D$7)*(G205/100)*(E205/1000)),
IF(AND(C205="Wine",D205="Fortified Wines"),
SUM(LOOKUP(2,1/(SRP!$B$26:$B$29&lt;=E205)/(SRP!$C$26:$C$29&gt;=E205),SRP!$D$26:$D$29)*(G205/100)*(E205/1000)),
IF(C205="Wine",
SUM(LOOKUP(2,1/(SRP!$B$21:$B$25&lt;=E205)/(SRP!$C$21:$C$25&gt;=E205),SRP!$D$21:$D$25)*(G205/100)*(E205/1000)),
IF(AND(C205="Ready to Drink",D205="RTD-One Pour Cocktail&gt;7%&lt;=14.5"),
SUM(LOOKUP(2,1/(SRP!$B$16:$B$20&lt;=E205)/(SRP!$C$16:$C$20&gt;=E205),SRP!$D$16:$D$20)*(G205/100)*(E205/1000)),
IF(C205="Ready to Drink",
SUM(LOOKUP(2,1/(SRP!$B$11:$B$15&lt;=E205)/(SRP!$C$11:$C$15&gt;=E205),SRP!$D$11:$D$15)*(G205/100)*(E205/1000)),
0)))))),2)</f>
        <v>12.3</v>
      </c>
      <c r="L205" s="173" t="str">
        <f t="shared" si="3"/>
        <v>Spirits750</v>
      </c>
      <c r="M205" s="154">
        <f>VLOOKUP(L205,'Slope %'!C:D,2,0)</f>
        <v>7.0000000000000007E-2</v>
      </c>
    </row>
    <row r="206" spans="1:13" x14ac:dyDescent="0.25">
      <c r="A206" s="169">
        <v>6404</v>
      </c>
      <c r="B206" s="170" t="s">
        <v>302</v>
      </c>
      <c r="C206" s="170" t="s">
        <v>11</v>
      </c>
      <c r="D206" s="170" t="s">
        <v>303</v>
      </c>
      <c r="E206" s="170">
        <v>330</v>
      </c>
      <c r="F206" s="170">
        <v>24</v>
      </c>
      <c r="G206" s="171">
        <v>11.3</v>
      </c>
      <c r="H206" s="170" t="s">
        <v>304</v>
      </c>
      <c r="I206" s="171">
        <v>7.01</v>
      </c>
      <c r="J206" s="169">
        <v>1</v>
      </c>
      <c r="K206" s="154" cm="1">
        <f t="array" ref="K206">ROUND(
IF(C206="Beer",
SUM(LOOKUP(2,1/(SRP!$B$8:$B$10&lt;=E206)/(SRP!$C$8:$C$10&gt;=E206),SRP!$D$8:$D$10)*(G206/100)*(E206/1000)),
IF(C206="Spirits",
SUM(LOOKUP(2,1/(SRP!$B$2:$B$7&lt;=E206)/(SRP!$C$2:$C$7&gt;=E206),SRP!$D$2:$D$7)*(G206/100)*(E206/1000)),
IF(AND(C206="Wine",D206="Fortified Wines"),
SUM(LOOKUP(2,1/(SRP!$B$26:$B$29&lt;=E206)/(SRP!$C$26:$C$29&gt;=E206),SRP!$D$26:$D$29)*(G206/100)*(E206/1000)),
IF(C206="Wine",
SUM(LOOKUP(2,1/(SRP!$B$21:$B$25&lt;=E206)/(SRP!$C$21:$C$25&gt;=E206),SRP!$D$21:$D$25)*(G206/100)*(E206/1000)),
IF(AND(C206="Ready to Drink",D206="RTD-One Pour Cocktail&gt;7%&lt;=14.5"),
SUM(LOOKUP(2,1/(SRP!$B$16:$B$20&lt;=E206)/(SRP!$C$16:$C$20&gt;=E206),SRP!$D$16:$D$20)*(G206/100)*(E206/1000)),
IF(C206="Ready to Drink",
SUM(LOOKUP(2,1/(SRP!$B$11:$B$15&lt;=E206)/(SRP!$C$11:$C$15&gt;=E206),SRP!$D$11:$D$15)*(G206/100)*(E206/1000)),
0)))))),2)</f>
        <v>2.91</v>
      </c>
      <c r="L206" s="173" t="str">
        <f t="shared" si="3"/>
        <v>Beer330</v>
      </c>
      <c r="M206" s="154">
        <f>VLOOKUP(L206,'Slope %'!C:D,2,0)</f>
        <v>0.12</v>
      </c>
    </row>
    <row r="207" spans="1:13" x14ac:dyDescent="0.25">
      <c r="A207" s="169">
        <v>6424</v>
      </c>
      <c r="B207" s="170" t="s">
        <v>305</v>
      </c>
      <c r="C207" s="170" t="s">
        <v>24</v>
      </c>
      <c r="D207" s="170" t="s">
        <v>68</v>
      </c>
      <c r="E207" s="170">
        <v>750</v>
      </c>
      <c r="F207" s="170">
        <v>12</v>
      </c>
      <c r="G207" s="171">
        <v>15</v>
      </c>
      <c r="H207" s="170" t="s">
        <v>110</v>
      </c>
      <c r="I207" s="171">
        <v>26.99</v>
      </c>
      <c r="J207" s="169">
        <v>1</v>
      </c>
      <c r="K207" s="154" cm="1">
        <f t="array" ref="K207">ROUND(
IF(C207="Beer",
SUM(LOOKUP(2,1/(SRP!$B$8:$B$10&lt;=E207)/(SRP!$C$8:$C$10&gt;=E207),SRP!$D$8:$D$10)*(G207/100)*(E207/1000)),
IF(C207="Spirits",
SUM(LOOKUP(2,1/(SRP!$B$2:$B$7&lt;=E207)/(SRP!$C$2:$C$7&gt;=E207),SRP!$D$2:$D$7)*(G207/100)*(E207/1000)),
IF(AND(C207="Wine",D207="Fortified Wines"),
SUM(LOOKUP(2,1/(SRP!$B$26:$B$29&lt;=E207)/(SRP!$C$26:$C$29&gt;=E207),SRP!$D$26:$D$29)*(G207/100)*(E207/1000)),
IF(C207="Wine",
SUM(LOOKUP(2,1/(SRP!$B$21:$B$25&lt;=E207)/(SRP!$C$21:$C$25&gt;=E207),SRP!$D$21:$D$25)*(G207/100)*(E207/1000)),
IF(AND(C207="Ready to Drink",D207="RTD-One Pour Cocktail&gt;7%&lt;=14.5"),
SUM(LOOKUP(2,1/(SRP!$B$16:$B$20&lt;=E207)/(SRP!$C$16:$C$20&gt;=E207),SRP!$D$16:$D$20)*(G207/100)*(E207/1000)),
IF(C207="Ready to Drink",
SUM(LOOKUP(2,1/(SRP!$B$11:$B$15&lt;=E207)/(SRP!$C$11:$C$15&gt;=E207),SRP!$D$11:$D$15)*(G207/100)*(E207/1000)),
0)))))),2)</f>
        <v>8.7799999999999994</v>
      </c>
      <c r="L207" s="173" t="str">
        <f t="shared" si="3"/>
        <v>Wine750</v>
      </c>
      <c r="M207" s="154">
        <f>VLOOKUP(L207,'Slope %'!C:D,2,0)</f>
        <v>0.1</v>
      </c>
    </row>
    <row r="208" spans="1:13" x14ac:dyDescent="0.25">
      <c r="A208" s="169">
        <v>6487</v>
      </c>
      <c r="B208" s="170" t="s">
        <v>306</v>
      </c>
      <c r="C208" s="170" t="s">
        <v>24</v>
      </c>
      <c r="D208" s="170" t="s">
        <v>68</v>
      </c>
      <c r="E208" s="170">
        <v>750</v>
      </c>
      <c r="F208" s="170">
        <v>12</v>
      </c>
      <c r="G208" s="171">
        <v>14.5</v>
      </c>
      <c r="H208" s="170" t="s">
        <v>96</v>
      </c>
      <c r="I208" s="171">
        <v>22.99</v>
      </c>
      <c r="J208" s="169">
        <v>1</v>
      </c>
      <c r="K208" s="154" cm="1">
        <f t="array" ref="K208">ROUND(
IF(C208="Beer",
SUM(LOOKUP(2,1/(SRP!$B$8:$B$10&lt;=E208)/(SRP!$C$8:$C$10&gt;=E208),SRP!$D$8:$D$10)*(G208/100)*(E208/1000)),
IF(C208="Spirits",
SUM(LOOKUP(2,1/(SRP!$B$2:$B$7&lt;=E208)/(SRP!$C$2:$C$7&gt;=E208),SRP!$D$2:$D$7)*(G208/100)*(E208/1000)),
IF(AND(C208="Wine",D208="Fortified Wines"),
SUM(LOOKUP(2,1/(SRP!$B$26:$B$29&lt;=E208)/(SRP!$C$26:$C$29&gt;=E208),SRP!$D$26:$D$29)*(G208/100)*(E208/1000)),
IF(C208="Wine",
SUM(LOOKUP(2,1/(SRP!$B$21:$B$25&lt;=E208)/(SRP!$C$21:$C$25&gt;=E208),SRP!$D$21:$D$25)*(G208/100)*(E208/1000)),
IF(AND(C208="Ready to Drink",D208="RTD-One Pour Cocktail&gt;7%&lt;=14.5"),
SUM(LOOKUP(2,1/(SRP!$B$16:$B$20&lt;=E208)/(SRP!$C$16:$C$20&gt;=E208),SRP!$D$16:$D$20)*(G208/100)*(E208/1000)),
IF(C208="Ready to Drink",
SUM(LOOKUP(2,1/(SRP!$B$11:$B$15&lt;=E208)/(SRP!$C$11:$C$15&gt;=E208),SRP!$D$11:$D$15)*(G208/100)*(E208/1000)),
0)))))),2)</f>
        <v>8.49</v>
      </c>
      <c r="L208" s="173" t="str">
        <f t="shared" si="3"/>
        <v>Wine750</v>
      </c>
      <c r="M208" s="154">
        <f>VLOOKUP(L208,'Slope %'!C:D,2,0)</f>
        <v>0.1</v>
      </c>
    </row>
    <row r="209" spans="1:13" x14ac:dyDescent="0.25">
      <c r="A209" s="169">
        <v>6502</v>
      </c>
      <c r="B209" s="170" t="s">
        <v>307</v>
      </c>
      <c r="C209" s="170" t="s">
        <v>15</v>
      </c>
      <c r="D209" s="170" t="s">
        <v>122</v>
      </c>
      <c r="E209" s="170">
        <v>750</v>
      </c>
      <c r="F209" s="170">
        <v>12</v>
      </c>
      <c r="G209" s="171">
        <v>40</v>
      </c>
      <c r="H209" s="170" t="s">
        <v>222</v>
      </c>
      <c r="I209" s="171">
        <v>45.99</v>
      </c>
      <c r="J209" s="169">
        <v>1</v>
      </c>
      <c r="K209" s="154" cm="1">
        <f t="array" ref="K209">ROUND(
IF(C209="Beer",
SUM(LOOKUP(2,1/(SRP!$B$8:$B$10&lt;=E209)/(SRP!$C$8:$C$10&gt;=E209),SRP!$D$8:$D$10)*(G209/100)*(E209/1000)),
IF(C209="Spirits",
SUM(LOOKUP(2,1/(SRP!$B$2:$B$7&lt;=E209)/(SRP!$C$2:$C$7&gt;=E209),SRP!$D$2:$D$7)*(G209/100)*(E209/1000)),
IF(AND(C209="Wine",D209="Fortified Wines"),
SUM(LOOKUP(2,1/(SRP!$B$26:$B$29&lt;=E209)/(SRP!$C$26:$C$29&gt;=E209),SRP!$D$26:$D$29)*(G209/100)*(E209/1000)),
IF(C209="Wine",
SUM(LOOKUP(2,1/(SRP!$B$21:$B$25&lt;=E209)/(SRP!$C$21:$C$25&gt;=E209),SRP!$D$21:$D$25)*(G209/100)*(E209/1000)),
IF(AND(C209="Ready to Drink",D209="RTD-One Pour Cocktail&gt;7%&lt;=14.5"),
SUM(LOOKUP(2,1/(SRP!$B$16:$B$20&lt;=E209)/(SRP!$C$16:$C$20&gt;=E209),SRP!$D$16:$D$20)*(G209/100)*(E209/1000)),
IF(C209="Ready to Drink",
SUM(LOOKUP(2,1/(SRP!$B$11:$B$15&lt;=E209)/(SRP!$C$11:$C$15&gt;=E209),SRP!$D$11:$D$15)*(G209/100)*(E209/1000)),
0)))))),2)</f>
        <v>23.42</v>
      </c>
      <c r="L209" s="173" t="str">
        <f t="shared" si="3"/>
        <v>Spirits750</v>
      </c>
      <c r="M209" s="154">
        <f>VLOOKUP(L209,'Slope %'!C:D,2,0)</f>
        <v>7.0000000000000007E-2</v>
      </c>
    </row>
    <row r="210" spans="1:13" x14ac:dyDescent="0.25">
      <c r="A210" s="169">
        <v>6681</v>
      </c>
      <c r="B210" s="170" t="s">
        <v>308</v>
      </c>
      <c r="C210" s="170" t="s">
        <v>24</v>
      </c>
      <c r="D210" s="170" t="s">
        <v>68</v>
      </c>
      <c r="E210" s="170">
        <v>750</v>
      </c>
      <c r="F210" s="170">
        <v>12</v>
      </c>
      <c r="G210" s="171">
        <v>14.1</v>
      </c>
      <c r="H210" s="170" t="s">
        <v>32</v>
      </c>
      <c r="I210" s="171">
        <v>20.99</v>
      </c>
      <c r="J210" s="169">
        <v>1</v>
      </c>
      <c r="K210" s="154" cm="1">
        <f t="array" ref="K210">ROUND(
IF(C210="Beer",
SUM(LOOKUP(2,1/(SRP!$B$8:$B$10&lt;=E210)/(SRP!$C$8:$C$10&gt;=E210),SRP!$D$8:$D$10)*(G210/100)*(E210/1000)),
IF(C210="Spirits",
SUM(LOOKUP(2,1/(SRP!$B$2:$B$7&lt;=E210)/(SRP!$C$2:$C$7&gt;=E210),SRP!$D$2:$D$7)*(G210/100)*(E210/1000)),
IF(AND(C210="Wine",D210="Fortified Wines"),
SUM(LOOKUP(2,1/(SRP!$B$26:$B$29&lt;=E210)/(SRP!$C$26:$C$29&gt;=E210),SRP!$D$26:$D$29)*(G210/100)*(E210/1000)),
IF(C210="Wine",
SUM(LOOKUP(2,1/(SRP!$B$21:$B$25&lt;=E210)/(SRP!$C$21:$C$25&gt;=E210),SRP!$D$21:$D$25)*(G210/100)*(E210/1000)),
IF(AND(C210="Ready to Drink",D210="RTD-One Pour Cocktail&gt;7%&lt;=14.5"),
SUM(LOOKUP(2,1/(SRP!$B$16:$B$20&lt;=E210)/(SRP!$C$16:$C$20&gt;=E210),SRP!$D$16:$D$20)*(G210/100)*(E210/1000)),
IF(C210="Ready to Drink",
SUM(LOOKUP(2,1/(SRP!$B$11:$B$15&lt;=E210)/(SRP!$C$11:$C$15&gt;=E210),SRP!$D$11:$D$15)*(G210/100)*(E210/1000)),
0)))))),2)</f>
        <v>8.26</v>
      </c>
      <c r="L210" s="173" t="str">
        <f t="shared" si="3"/>
        <v>Wine750</v>
      </c>
      <c r="M210" s="154">
        <f>VLOOKUP(L210,'Slope %'!C:D,2,0)</f>
        <v>0.1</v>
      </c>
    </row>
    <row r="211" spans="1:13" x14ac:dyDescent="0.25">
      <c r="A211" s="169">
        <v>6697</v>
      </c>
      <c r="B211" s="170" t="s">
        <v>309</v>
      </c>
      <c r="C211" s="170" t="s">
        <v>24</v>
      </c>
      <c r="D211" s="170" t="s">
        <v>310</v>
      </c>
      <c r="E211" s="170">
        <v>750</v>
      </c>
      <c r="F211" s="170">
        <v>12</v>
      </c>
      <c r="G211" s="171">
        <v>13</v>
      </c>
      <c r="H211" s="170" t="s">
        <v>47</v>
      </c>
      <c r="I211" s="171">
        <v>16.489999999999998</v>
      </c>
      <c r="J211" s="169">
        <v>1</v>
      </c>
      <c r="K211" s="154" cm="1">
        <f t="array" ref="K211">ROUND(
IF(C211="Beer",
SUM(LOOKUP(2,1/(SRP!$B$8:$B$10&lt;=E211)/(SRP!$C$8:$C$10&gt;=E211),SRP!$D$8:$D$10)*(G211/100)*(E211/1000)),
IF(C211="Spirits",
SUM(LOOKUP(2,1/(SRP!$B$2:$B$7&lt;=E211)/(SRP!$C$2:$C$7&gt;=E211),SRP!$D$2:$D$7)*(G211/100)*(E211/1000)),
IF(AND(C211="Wine",D211="Fortified Wines"),
SUM(LOOKUP(2,1/(SRP!$B$26:$B$29&lt;=E211)/(SRP!$C$26:$C$29&gt;=E211),SRP!$D$26:$D$29)*(G211/100)*(E211/1000)),
IF(C211="Wine",
SUM(LOOKUP(2,1/(SRP!$B$21:$B$25&lt;=E211)/(SRP!$C$21:$C$25&gt;=E211),SRP!$D$21:$D$25)*(G211/100)*(E211/1000)),
IF(AND(C211="Ready to Drink",D211="RTD-One Pour Cocktail&gt;7%&lt;=14.5"),
SUM(LOOKUP(2,1/(SRP!$B$16:$B$20&lt;=E211)/(SRP!$C$16:$C$20&gt;=E211),SRP!$D$16:$D$20)*(G211/100)*(E211/1000)),
IF(C211="Ready to Drink",
SUM(LOOKUP(2,1/(SRP!$B$11:$B$15&lt;=E211)/(SRP!$C$11:$C$15&gt;=E211),SRP!$D$11:$D$15)*(G211/100)*(E211/1000)),
0)))))),2)</f>
        <v>7.61</v>
      </c>
      <c r="L211" s="173" t="str">
        <f t="shared" si="3"/>
        <v>Wine750</v>
      </c>
      <c r="M211" s="154">
        <f>VLOOKUP(L211,'Slope %'!C:D,2,0)</f>
        <v>0.1</v>
      </c>
    </row>
    <row r="212" spans="1:13" x14ac:dyDescent="0.25">
      <c r="A212" s="169">
        <v>6703</v>
      </c>
      <c r="B212" s="170" t="s">
        <v>311</v>
      </c>
      <c r="C212" s="170" t="s">
        <v>24</v>
      </c>
      <c r="D212" s="170" t="s">
        <v>191</v>
      </c>
      <c r="E212" s="170">
        <v>750</v>
      </c>
      <c r="F212" s="170">
        <v>12</v>
      </c>
      <c r="G212" s="171">
        <v>13.5</v>
      </c>
      <c r="H212" s="170" t="s">
        <v>47</v>
      </c>
      <c r="I212" s="171">
        <v>16.489999999999998</v>
      </c>
      <c r="J212" s="169">
        <v>1</v>
      </c>
      <c r="K212" s="154" cm="1">
        <f t="array" ref="K212">ROUND(
IF(C212="Beer",
SUM(LOOKUP(2,1/(SRP!$B$8:$B$10&lt;=E212)/(SRP!$C$8:$C$10&gt;=E212),SRP!$D$8:$D$10)*(G212/100)*(E212/1000)),
IF(C212="Spirits",
SUM(LOOKUP(2,1/(SRP!$B$2:$B$7&lt;=E212)/(SRP!$C$2:$C$7&gt;=E212),SRP!$D$2:$D$7)*(G212/100)*(E212/1000)),
IF(AND(C212="Wine",D212="Fortified Wines"),
SUM(LOOKUP(2,1/(SRP!$B$26:$B$29&lt;=E212)/(SRP!$C$26:$C$29&gt;=E212),SRP!$D$26:$D$29)*(G212/100)*(E212/1000)),
IF(C212="Wine",
SUM(LOOKUP(2,1/(SRP!$B$21:$B$25&lt;=E212)/(SRP!$C$21:$C$25&gt;=E212),SRP!$D$21:$D$25)*(G212/100)*(E212/1000)),
IF(AND(C212="Ready to Drink",D212="RTD-One Pour Cocktail&gt;7%&lt;=14.5"),
SUM(LOOKUP(2,1/(SRP!$B$16:$B$20&lt;=E212)/(SRP!$C$16:$C$20&gt;=E212),SRP!$D$16:$D$20)*(G212/100)*(E212/1000)),
IF(C212="Ready to Drink",
SUM(LOOKUP(2,1/(SRP!$B$11:$B$15&lt;=E212)/(SRP!$C$11:$C$15&gt;=E212),SRP!$D$11:$D$15)*(G212/100)*(E212/1000)),
0)))))),2)</f>
        <v>7.9</v>
      </c>
      <c r="L212" s="173" t="str">
        <f t="shared" si="3"/>
        <v>Wine750</v>
      </c>
      <c r="M212" s="154">
        <f>VLOOKUP(L212,'Slope %'!C:D,2,0)</f>
        <v>0.1</v>
      </c>
    </row>
    <row r="213" spans="1:13" x14ac:dyDescent="0.25">
      <c r="A213" s="169">
        <v>6704</v>
      </c>
      <c r="B213" s="170" t="s">
        <v>312</v>
      </c>
      <c r="C213" s="170" t="s">
        <v>24</v>
      </c>
      <c r="D213" s="170" t="s">
        <v>31</v>
      </c>
      <c r="E213" s="170">
        <v>750</v>
      </c>
      <c r="F213" s="170">
        <v>12</v>
      </c>
      <c r="G213" s="171">
        <v>13.5</v>
      </c>
      <c r="H213" s="170" t="s">
        <v>22</v>
      </c>
      <c r="I213" s="171">
        <v>16.989999999999998</v>
      </c>
      <c r="J213" s="169">
        <v>1</v>
      </c>
      <c r="K213" s="154" cm="1">
        <f t="array" ref="K213">ROUND(
IF(C213="Beer",
SUM(LOOKUP(2,1/(SRP!$B$8:$B$10&lt;=E213)/(SRP!$C$8:$C$10&gt;=E213),SRP!$D$8:$D$10)*(G213/100)*(E213/1000)),
IF(C213="Spirits",
SUM(LOOKUP(2,1/(SRP!$B$2:$B$7&lt;=E213)/(SRP!$C$2:$C$7&gt;=E213),SRP!$D$2:$D$7)*(G213/100)*(E213/1000)),
IF(AND(C213="Wine",D213="Fortified Wines"),
SUM(LOOKUP(2,1/(SRP!$B$26:$B$29&lt;=E213)/(SRP!$C$26:$C$29&gt;=E213),SRP!$D$26:$D$29)*(G213/100)*(E213/1000)),
IF(C213="Wine",
SUM(LOOKUP(2,1/(SRP!$B$21:$B$25&lt;=E213)/(SRP!$C$21:$C$25&gt;=E213),SRP!$D$21:$D$25)*(G213/100)*(E213/1000)),
IF(AND(C213="Ready to Drink",D213="RTD-One Pour Cocktail&gt;7%&lt;=14.5"),
SUM(LOOKUP(2,1/(SRP!$B$16:$B$20&lt;=E213)/(SRP!$C$16:$C$20&gt;=E213),SRP!$D$16:$D$20)*(G213/100)*(E213/1000)),
IF(C213="Ready to Drink",
SUM(LOOKUP(2,1/(SRP!$B$11:$B$15&lt;=E213)/(SRP!$C$11:$C$15&gt;=E213),SRP!$D$11:$D$15)*(G213/100)*(E213/1000)),
0)))))),2)</f>
        <v>7.9</v>
      </c>
      <c r="L213" s="173" t="str">
        <f t="shared" si="3"/>
        <v>Wine750</v>
      </c>
      <c r="M213" s="154">
        <f>VLOOKUP(L213,'Slope %'!C:D,2,0)</f>
        <v>0.1</v>
      </c>
    </row>
    <row r="214" spans="1:13" x14ac:dyDescent="0.25">
      <c r="A214" s="169">
        <v>6710</v>
      </c>
      <c r="B214" s="170" t="s">
        <v>313</v>
      </c>
      <c r="C214" s="170" t="s">
        <v>24</v>
      </c>
      <c r="D214" s="170" t="s">
        <v>66</v>
      </c>
      <c r="E214" s="170">
        <v>750</v>
      </c>
      <c r="F214" s="170">
        <v>12</v>
      </c>
      <c r="G214" s="171">
        <v>13</v>
      </c>
      <c r="H214" s="170" t="s">
        <v>73</v>
      </c>
      <c r="I214" s="171">
        <v>17.989999999999998</v>
      </c>
      <c r="J214" s="169">
        <v>1</v>
      </c>
      <c r="K214" s="154" cm="1">
        <f t="array" ref="K214">ROUND(
IF(C214="Beer",
SUM(LOOKUP(2,1/(SRP!$B$8:$B$10&lt;=E214)/(SRP!$C$8:$C$10&gt;=E214),SRP!$D$8:$D$10)*(G214/100)*(E214/1000)),
IF(C214="Spirits",
SUM(LOOKUP(2,1/(SRP!$B$2:$B$7&lt;=E214)/(SRP!$C$2:$C$7&gt;=E214),SRP!$D$2:$D$7)*(G214/100)*(E214/1000)),
IF(AND(C214="Wine",D214="Fortified Wines"),
SUM(LOOKUP(2,1/(SRP!$B$26:$B$29&lt;=E214)/(SRP!$C$26:$C$29&gt;=E214),SRP!$D$26:$D$29)*(G214/100)*(E214/1000)),
IF(C214="Wine",
SUM(LOOKUP(2,1/(SRP!$B$21:$B$25&lt;=E214)/(SRP!$C$21:$C$25&gt;=E214),SRP!$D$21:$D$25)*(G214/100)*(E214/1000)),
IF(AND(C214="Ready to Drink",D214="RTD-One Pour Cocktail&gt;7%&lt;=14.5"),
SUM(LOOKUP(2,1/(SRP!$B$16:$B$20&lt;=E214)/(SRP!$C$16:$C$20&gt;=E214),SRP!$D$16:$D$20)*(G214/100)*(E214/1000)),
IF(C214="Ready to Drink",
SUM(LOOKUP(2,1/(SRP!$B$11:$B$15&lt;=E214)/(SRP!$C$11:$C$15&gt;=E214),SRP!$D$11:$D$15)*(G214/100)*(E214/1000)),
0)))))),2)</f>
        <v>7.61</v>
      </c>
      <c r="L214" s="173" t="str">
        <f t="shared" si="3"/>
        <v>Wine750</v>
      </c>
      <c r="M214" s="154">
        <f>VLOOKUP(L214,'Slope %'!C:D,2,0)</f>
        <v>0.1</v>
      </c>
    </row>
    <row r="215" spans="1:13" x14ac:dyDescent="0.25">
      <c r="A215" s="169">
        <v>6729</v>
      </c>
      <c r="B215" s="170" t="s">
        <v>314</v>
      </c>
      <c r="C215" s="170" t="s">
        <v>24</v>
      </c>
      <c r="D215" s="170" t="s">
        <v>191</v>
      </c>
      <c r="E215" s="170">
        <v>750</v>
      </c>
      <c r="F215" s="170">
        <v>12</v>
      </c>
      <c r="G215" s="171">
        <v>14</v>
      </c>
      <c r="H215" s="170" t="s">
        <v>177</v>
      </c>
      <c r="I215" s="171">
        <v>15.99</v>
      </c>
      <c r="J215" s="169">
        <v>1</v>
      </c>
      <c r="K215" s="154" cm="1">
        <f t="array" ref="K215">ROUND(
IF(C215="Beer",
SUM(LOOKUP(2,1/(SRP!$B$8:$B$10&lt;=E215)/(SRP!$C$8:$C$10&gt;=E215),SRP!$D$8:$D$10)*(G215/100)*(E215/1000)),
IF(C215="Spirits",
SUM(LOOKUP(2,1/(SRP!$B$2:$B$7&lt;=E215)/(SRP!$C$2:$C$7&gt;=E215),SRP!$D$2:$D$7)*(G215/100)*(E215/1000)),
IF(AND(C215="Wine",D215="Fortified Wines"),
SUM(LOOKUP(2,1/(SRP!$B$26:$B$29&lt;=E215)/(SRP!$C$26:$C$29&gt;=E215),SRP!$D$26:$D$29)*(G215/100)*(E215/1000)),
IF(C215="Wine",
SUM(LOOKUP(2,1/(SRP!$B$21:$B$25&lt;=E215)/(SRP!$C$21:$C$25&gt;=E215),SRP!$D$21:$D$25)*(G215/100)*(E215/1000)),
IF(AND(C215="Ready to Drink",D215="RTD-One Pour Cocktail&gt;7%&lt;=14.5"),
SUM(LOOKUP(2,1/(SRP!$B$16:$B$20&lt;=E215)/(SRP!$C$16:$C$20&gt;=E215),SRP!$D$16:$D$20)*(G215/100)*(E215/1000)),
IF(C215="Ready to Drink",
SUM(LOOKUP(2,1/(SRP!$B$11:$B$15&lt;=E215)/(SRP!$C$11:$C$15&gt;=E215),SRP!$D$11:$D$15)*(G215/100)*(E215/1000)),
0)))))),2)</f>
        <v>8.1999999999999993</v>
      </c>
      <c r="L215" s="173" t="str">
        <f t="shared" si="3"/>
        <v>Wine750</v>
      </c>
      <c r="M215" s="154">
        <f>VLOOKUP(L215,'Slope %'!C:D,2,0)</f>
        <v>0.1</v>
      </c>
    </row>
    <row r="216" spans="1:13" x14ac:dyDescent="0.25">
      <c r="A216" s="169">
        <v>6730</v>
      </c>
      <c r="B216" s="170" t="s">
        <v>315</v>
      </c>
      <c r="C216" s="170" t="s">
        <v>24</v>
      </c>
      <c r="D216" s="170" t="s">
        <v>166</v>
      </c>
      <c r="E216" s="170">
        <v>750</v>
      </c>
      <c r="F216" s="170">
        <v>12</v>
      </c>
      <c r="G216" s="171">
        <v>13</v>
      </c>
      <c r="H216" s="170" t="s">
        <v>177</v>
      </c>
      <c r="I216" s="171">
        <v>15.99</v>
      </c>
      <c r="J216" s="169">
        <v>1</v>
      </c>
      <c r="K216" s="154" cm="1">
        <f t="array" ref="K216">ROUND(
IF(C216="Beer",
SUM(LOOKUP(2,1/(SRP!$B$8:$B$10&lt;=E216)/(SRP!$C$8:$C$10&gt;=E216),SRP!$D$8:$D$10)*(G216/100)*(E216/1000)),
IF(C216="Spirits",
SUM(LOOKUP(2,1/(SRP!$B$2:$B$7&lt;=E216)/(SRP!$C$2:$C$7&gt;=E216),SRP!$D$2:$D$7)*(G216/100)*(E216/1000)),
IF(AND(C216="Wine",D216="Fortified Wines"),
SUM(LOOKUP(2,1/(SRP!$B$26:$B$29&lt;=E216)/(SRP!$C$26:$C$29&gt;=E216),SRP!$D$26:$D$29)*(G216/100)*(E216/1000)),
IF(C216="Wine",
SUM(LOOKUP(2,1/(SRP!$B$21:$B$25&lt;=E216)/(SRP!$C$21:$C$25&gt;=E216),SRP!$D$21:$D$25)*(G216/100)*(E216/1000)),
IF(AND(C216="Ready to Drink",D216="RTD-One Pour Cocktail&gt;7%&lt;=14.5"),
SUM(LOOKUP(2,1/(SRP!$B$16:$B$20&lt;=E216)/(SRP!$C$16:$C$20&gt;=E216),SRP!$D$16:$D$20)*(G216/100)*(E216/1000)),
IF(C216="Ready to Drink",
SUM(LOOKUP(2,1/(SRP!$B$11:$B$15&lt;=E216)/(SRP!$C$11:$C$15&gt;=E216),SRP!$D$11:$D$15)*(G216/100)*(E216/1000)),
0)))))),2)</f>
        <v>7.61</v>
      </c>
      <c r="L216" s="173" t="str">
        <f t="shared" si="3"/>
        <v>Wine750</v>
      </c>
      <c r="M216" s="154">
        <f>VLOOKUP(L216,'Slope %'!C:D,2,0)</f>
        <v>0.1</v>
      </c>
    </row>
    <row r="217" spans="1:13" x14ac:dyDescent="0.25">
      <c r="A217" s="169">
        <v>6830</v>
      </c>
      <c r="B217" s="170" t="s">
        <v>316</v>
      </c>
      <c r="C217" s="170" t="s">
        <v>24</v>
      </c>
      <c r="D217" s="170" t="s">
        <v>34</v>
      </c>
      <c r="E217" s="170">
        <v>750</v>
      </c>
      <c r="F217" s="170">
        <v>12</v>
      </c>
      <c r="G217" s="171">
        <v>13.5</v>
      </c>
      <c r="H217" s="170" t="s">
        <v>54</v>
      </c>
      <c r="I217" s="171">
        <v>17.989999999999998</v>
      </c>
      <c r="J217" s="169">
        <v>1</v>
      </c>
      <c r="K217" s="154" cm="1">
        <f t="array" ref="K217">ROUND(
IF(C217="Beer",
SUM(LOOKUP(2,1/(SRP!$B$8:$B$10&lt;=E217)/(SRP!$C$8:$C$10&gt;=E217),SRP!$D$8:$D$10)*(G217/100)*(E217/1000)),
IF(C217="Spirits",
SUM(LOOKUP(2,1/(SRP!$B$2:$B$7&lt;=E217)/(SRP!$C$2:$C$7&gt;=E217),SRP!$D$2:$D$7)*(G217/100)*(E217/1000)),
IF(AND(C217="Wine",D217="Fortified Wines"),
SUM(LOOKUP(2,1/(SRP!$B$26:$B$29&lt;=E217)/(SRP!$C$26:$C$29&gt;=E217),SRP!$D$26:$D$29)*(G217/100)*(E217/1000)),
IF(C217="Wine",
SUM(LOOKUP(2,1/(SRP!$B$21:$B$25&lt;=E217)/(SRP!$C$21:$C$25&gt;=E217),SRP!$D$21:$D$25)*(G217/100)*(E217/1000)),
IF(AND(C217="Ready to Drink",D217="RTD-One Pour Cocktail&gt;7%&lt;=14.5"),
SUM(LOOKUP(2,1/(SRP!$B$16:$B$20&lt;=E217)/(SRP!$C$16:$C$20&gt;=E217),SRP!$D$16:$D$20)*(G217/100)*(E217/1000)),
IF(C217="Ready to Drink",
SUM(LOOKUP(2,1/(SRP!$B$11:$B$15&lt;=E217)/(SRP!$C$11:$C$15&gt;=E217),SRP!$D$11:$D$15)*(G217/100)*(E217/1000)),
0)))))),2)</f>
        <v>7.9</v>
      </c>
      <c r="L217" s="173" t="str">
        <f t="shared" si="3"/>
        <v>Wine750</v>
      </c>
      <c r="M217" s="154">
        <f>VLOOKUP(L217,'Slope %'!C:D,2,0)</f>
        <v>0.1</v>
      </c>
    </row>
    <row r="218" spans="1:13" x14ac:dyDescent="0.25">
      <c r="A218" s="169">
        <v>6854</v>
      </c>
      <c r="B218" s="170" t="s">
        <v>317</v>
      </c>
      <c r="C218" s="170" t="s">
        <v>24</v>
      </c>
      <c r="D218" s="170" t="s">
        <v>68</v>
      </c>
      <c r="E218" s="170">
        <v>750</v>
      </c>
      <c r="F218" s="170">
        <v>12</v>
      </c>
      <c r="G218" s="171">
        <v>13.5</v>
      </c>
      <c r="H218" s="170" t="s">
        <v>47</v>
      </c>
      <c r="I218" s="171">
        <v>12.99</v>
      </c>
      <c r="J218" s="169">
        <v>1</v>
      </c>
      <c r="K218" s="154" cm="1">
        <f t="array" ref="K218">ROUND(
IF(C218="Beer",
SUM(LOOKUP(2,1/(SRP!$B$8:$B$10&lt;=E218)/(SRP!$C$8:$C$10&gt;=E218),SRP!$D$8:$D$10)*(G218/100)*(E218/1000)),
IF(C218="Spirits",
SUM(LOOKUP(2,1/(SRP!$B$2:$B$7&lt;=E218)/(SRP!$C$2:$C$7&gt;=E218),SRP!$D$2:$D$7)*(G218/100)*(E218/1000)),
IF(AND(C218="Wine",D218="Fortified Wines"),
SUM(LOOKUP(2,1/(SRP!$B$26:$B$29&lt;=E218)/(SRP!$C$26:$C$29&gt;=E218),SRP!$D$26:$D$29)*(G218/100)*(E218/1000)),
IF(C218="Wine",
SUM(LOOKUP(2,1/(SRP!$B$21:$B$25&lt;=E218)/(SRP!$C$21:$C$25&gt;=E218),SRP!$D$21:$D$25)*(G218/100)*(E218/1000)),
IF(AND(C218="Ready to Drink",D218="RTD-One Pour Cocktail&gt;7%&lt;=14.5"),
SUM(LOOKUP(2,1/(SRP!$B$16:$B$20&lt;=E218)/(SRP!$C$16:$C$20&gt;=E218),SRP!$D$16:$D$20)*(G218/100)*(E218/1000)),
IF(C218="Ready to Drink",
SUM(LOOKUP(2,1/(SRP!$B$11:$B$15&lt;=E218)/(SRP!$C$11:$C$15&gt;=E218),SRP!$D$11:$D$15)*(G218/100)*(E218/1000)),
0)))))),2)</f>
        <v>7.9</v>
      </c>
      <c r="L218" s="173" t="str">
        <f t="shared" si="3"/>
        <v>Wine750</v>
      </c>
      <c r="M218" s="154">
        <f>VLOOKUP(L218,'Slope %'!C:D,2,0)</f>
        <v>0.1</v>
      </c>
    </row>
    <row r="219" spans="1:13" x14ac:dyDescent="0.25">
      <c r="A219" s="169">
        <v>6890</v>
      </c>
      <c r="B219" s="170" t="s">
        <v>318</v>
      </c>
      <c r="C219" s="170" t="s">
        <v>15</v>
      </c>
      <c r="D219" s="170" t="s">
        <v>56</v>
      </c>
      <c r="E219" s="170">
        <v>750</v>
      </c>
      <c r="F219" s="170">
        <v>6</v>
      </c>
      <c r="G219" s="171">
        <v>48</v>
      </c>
      <c r="H219" s="170" t="s">
        <v>17</v>
      </c>
      <c r="I219" s="171">
        <v>89.99</v>
      </c>
      <c r="J219" s="169">
        <v>1</v>
      </c>
      <c r="K219" s="154" cm="1">
        <f t="array" ref="K219">ROUND(
IF(C219="Beer",
SUM(LOOKUP(2,1/(SRP!$B$8:$B$10&lt;=E219)/(SRP!$C$8:$C$10&gt;=E219),SRP!$D$8:$D$10)*(G219/100)*(E219/1000)),
IF(C219="Spirits",
SUM(LOOKUP(2,1/(SRP!$B$2:$B$7&lt;=E219)/(SRP!$C$2:$C$7&gt;=E219),SRP!$D$2:$D$7)*(G219/100)*(E219/1000)),
IF(AND(C219="Wine",D219="Fortified Wines"),
SUM(LOOKUP(2,1/(SRP!$B$26:$B$29&lt;=E219)/(SRP!$C$26:$C$29&gt;=E219),SRP!$D$26:$D$29)*(G219/100)*(E219/1000)),
IF(C219="Wine",
SUM(LOOKUP(2,1/(SRP!$B$21:$B$25&lt;=E219)/(SRP!$C$21:$C$25&gt;=E219),SRP!$D$21:$D$25)*(G219/100)*(E219/1000)),
IF(AND(C219="Ready to Drink",D219="RTD-One Pour Cocktail&gt;7%&lt;=14.5"),
SUM(LOOKUP(2,1/(SRP!$B$16:$B$20&lt;=E219)/(SRP!$C$16:$C$20&gt;=E219),SRP!$D$16:$D$20)*(G219/100)*(E219/1000)),
IF(C219="Ready to Drink",
SUM(LOOKUP(2,1/(SRP!$B$11:$B$15&lt;=E219)/(SRP!$C$11:$C$15&gt;=E219),SRP!$D$11:$D$15)*(G219/100)*(E219/1000)),
0)))))),2)</f>
        <v>28.11</v>
      </c>
      <c r="L219" s="173" t="str">
        <f t="shared" si="3"/>
        <v>Spirits750</v>
      </c>
      <c r="M219" s="154">
        <f>VLOOKUP(L219,'Slope %'!C:D,2,0)</f>
        <v>7.0000000000000007E-2</v>
      </c>
    </row>
    <row r="220" spans="1:13" x14ac:dyDescent="0.25">
      <c r="A220" s="169">
        <v>6932</v>
      </c>
      <c r="B220" s="170" t="s">
        <v>319</v>
      </c>
      <c r="C220" s="170" t="s">
        <v>15</v>
      </c>
      <c r="D220" s="170" t="s">
        <v>28</v>
      </c>
      <c r="E220" s="170">
        <v>1140</v>
      </c>
      <c r="F220" s="170">
        <v>12</v>
      </c>
      <c r="G220" s="171">
        <v>40</v>
      </c>
      <c r="H220" s="170" t="s">
        <v>43</v>
      </c>
      <c r="I220" s="171">
        <v>39.29</v>
      </c>
      <c r="J220" s="169">
        <v>1</v>
      </c>
      <c r="K220" s="154" cm="1">
        <f t="array" ref="K220">ROUND(
IF(C220="Beer",
SUM(LOOKUP(2,1/(SRP!$B$8:$B$10&lt;=E220)/(SRP!$C$8:$C$10&gt;=E220),SRP!$D$8:$D$10)*(G220/100)*(E220/1000)),
IF(C220="Spirits",
SUM(LOOKUP(2,1/(SRP!$B$2:$B$7&lt;=E220)/(SRP!$C$2:$C$7&gt;=E220),SRP!$D$2:$D$7)*(G220/100)*(E220/1000)),
IF(AND(C220="Wine",D220="Fortified Wines"),
SUM(LOOKUP(2,1/(SRP!$B$26:$B$29&lt;=E220)/(SRP!$C$26:$C$29&gt;=E220),SRP!$D$26:$D$29)*(G220/100)*(E220/1000)),
IF(C220="Wine",
SUM(LOOKUP(2,1/(SRP!$B$21:$B$25&lt;=E220)/(SRP!$C$21:$C$25&gt;=E220),SRP!$D$21:$D$25)*(G220/100)*(E220/1000)),
IF(AND(C220="Ready to Drink",D220="RTD-One Pour Cocktail&gt;7%&lt;=14.5"),
SUM(LOOKUP(2,1/(SRP!$B$16:$B$20&lt;=E220)/(SRP!$C$16:$C$20&gt;=E220),SRP!$D$16:$D$20)*(G220/100)*(E220/1000)),
IF(C220="Ready to Drink",
SUM(LOOKUP(2,1/(SRP!$B$11:$B$15&lt;=E220)/(SRP!$C$11:$C$15&gt;=E220),SRP!$D$11:$D$15)*(G220/100)*(E220/1000)),
0)))))),2)</f>
        <v>35.6</v>
      </c>
      <c r="L220" s="173" t="str">
        <f t="shared" si="3"/>
        <v>Spirits1140</v>
      </c>
      <c r="M220" s="154">
        <f>VLOOKUP(L220,'Slope %'!C:D,2,0)</f>
        <v>0.05</v>
      </c>
    </row>
    <row r="221" spans="1:13" x14ac:dyDescent="0.25">
      <c r="A221" s="169">
        <v>6947</v>
      </c>
      <c r="B221" s="170" t="s">
        <v>320</v>
      </c>
      <c r="C221" s="170" t="s">
        <v>15</v>
      </c>
      <c r="D221" s="170" t="s">
        <v>16</v>
      </c>
      <c r="E221" s="170">
        <v>375</v>
      </c>
      <c r="F221" s="170">
        <v>24</v>
      </c>
      <c r="G221" s="171">
        <v>40</v>
      </c>
      <c r="H221" s="170" t="s">
        <v>123</v>
      </c>
      <c r="I221" s="171">
        <v>16.39</v>
      </c>
      <c r="J221" s="169">
        <v>1</v>
      </c>
      <c r="K221" s="154" cm="1">
        <f t="array" ref="K221">ROUND(
IF(C221="Beer",
SUM(LOOKUP(2,1/(SRP!$B$8:$B$10&lt;=E221)/(SRP!$C$8:$C$10&gt;=E221),SRP!$D$8:$D$10)*(G221/100)*(E221/1000)),
IF(C221="Spirits",
SUM(LOOKUP(2,1/(SRP!$B$2:$B$7&lt;=E221)/(SRP!$C$2:$C$7&gt;=E221),SRP!$D$2:$D$7)*(G221/100)*(E221/1000)),
IF(AND(C221="Wine",D221="Fortified Wines"),
SUM(LOOKUP(2,1/(SRP!$B$26:$B$29&lt;=E221)/(SRP!$C$26:$C$29&gt;=E221),SRP!$D$26:$D$29)*(G221/100)*(E221/1000)),
IF(C221="Wine",
SUM(LOOKUP(2,1/(SRP!$B$21:$B$25&lt;=E221)/(SRP!$C$21:$C$25&gt;=E221),SRP!$D$21:$D$25)*(G221/100)*(E221/1000)),
IF(AND(C221="Ready to Drink",D221="RTD-One Pour Cocktail&gt;7%&lt;=14.5"),
SUM(LOOKUP(2,1/(SRP!$B$16:$B$20&lt;=E221)/(SRP!$C$16:$C$20&gt;=E221),SRP!$D$16:$D$20)*(G221/100)*(E221/1000)),
IF(C221="Ready to Drink",
SUM(LOOKUP(2,1/(SRP!$B$11:$B$15&lt;=E221)/(SRP!$C$11:$C$15&gt;=E221),SRP!$D$11:$D$15)*(G221/100)*(E221/1000)),
0)))))),2)</f>
        <v>13.3</v>
      </c>
      <c r="L221" s="173" t="str">
        <f t="shared" si="3"/>
        <v>Spirits375</v>
      </c>
      <c r="M221" s="154">
        <f>VLOOKUP(L221,'Slope %'!C:D,2,0)</f>
        <v>0.1</v>
      </c>
    </row>
    <row r="222" spans="1:13" x14ac:dyDescent="0.25">
      <c r="A222" s="169">
        <v>6958</v>
      </c>
      <c r="B222" s="170" t="s">
        <v>321</v>
      </c>
      <c r="C222" s="170" t="s">
        <v>24</v>
      </c>
      <c r="D222" s="170" t="s">
        <v>194</v>
      </c>
      <c r="E222" s="170">
        <v>750</v>
      </c>
      <c r="F222" s="170">
        <v>12</v>
      </c>
      <c r="G222" s="171">
        <v>13.5</v>
      </c>
      <c r="H222" s="170" t="s">
        <v>22</v>
      </c>
      <c r="I222" s="171">
        <v>19.989999999999998</v>
      </c>
      <c r="J222" s="169">
        <v>1</v>
      </c>
      <c r="K222" s="154" cm="1">
        <f t="array" ref="K222">ROUND(
IF(C222="Beer",
SUM(LOOKUP(2,1/(SRP!$B$8:$B$10&lt;=E222)/(SRP!$C$8:$C$10&gt;=E222),SRP!$D$8:$D$10)*(G222/100)*(E222/1000)),
IF(C222="Spirits",
SUM(LOOKUP(2,1/(SRP!$B$2:$B$7&lt;=E222)/(SRP!$C$2:$C$7&gt;=E222),SRP!$D$2:$D$7)*(G222/100)*(E222/1000)),
IF(AND(C222="Wine",D222="Fortified Wines"),
SUM(LOOKUP(2,1/(SRP!$B$26:$B$29&lt;=E222)/(SRP!$C$26:$C$29&gt;=E222),SRP!$D$26:$D$29)*(G222/100)*(E222/1000)),
IF(C222="Wine",
SUM(LOOKUP(2,1/(SRP!$B$21:$B$25&lt;=E222)/(SRP!$C$21:$C$25&gt;=E222),SRP!$D$21:$D$25)*(G222/100)*(E222/1000)),
IF(AND(C222="Ready to Drink",D222="RTD-One Pour Cocktail&gt;7%&lt;=14.5"),
SUM(LOOKUP(2,1/(SRP!$B$16:$B$20&lt;=E222)/(SRP!$C$16:$C$20&gt;=E222),SRP!$D$16:$D$20)*(G222/100)*(E222/1000)),
IF(C222="Ready to Drink",
SUM(LOOKUP(2,1/(SRP!$B$11:$B$15&lt;=E222)/(SRP!$C$11:$C$15&gt;=E222),SRP!$D$11:$D$15)*(G222/100)*(E222/1000)),
0)))))),2)</f>
        <v>7.9</v>
      </c>
      <c r="L222" s="173" t="str">
        <f t="shared" si="3"/>
        <v>Wine750</v>
      </c>
      <c r="M222" s="154">
        <f>VLOOKUP(L222,'Slope %'!C:D,2,0)</f>
        <v>0.1</v>
      </c>
    </row>
    <row r="223" spans="1:13" x14ac:dyDescent="0.25">
      <c r="A223" s="169">
        <v>6978</v>
      </c>
      <c r="B223" s="170" t="s">
        <v>322</v>
      </c>
      <c r="C223" s="170" t="s">
        <v>24</v>
      </c>
      <c r="D223" s="170" t="s">
        <v>60</v>
      </c>
      <c r="E223" s="170">
        <v>750</v>
      </c>
      <c r="F223" s="170">
        <v>6</v>
      </c>
      <c r="G223" s="171">
        <v>14</v>
      </c>
      <c r="H223" s="170" t="s">
        <v>323</v>
      </c>
      <c r="I223" s="171">
        <v>20.399999999999999</v>
      </c>
      <c r="J223" s="169">
        <v>1</v>
      </c>
      <c r="K223" s="154" cm="1">
        <f t="array" ref="K223">ROUND(
IF(C223="Beer",
SUM(LOOKUP(2,1/(SRP!$B$8:$B$10&lt;=E223)/(SRP!$C$8:$C$10&gt;=E223),SRP!$D$8:$D$10)*(G223/100)*(E223/1000)),
IF(C223="Spirits",
SUM(LOOKUP(2,1/(SRP!$B$2:$B$7&lt;=E223)/(SRP!$C$2:$C$7&gt;=E223),SRP!$D$2:$D$7)*(G223/100)*(E223/1000)),
IF(AND(C223="Wine",D223="Fortified Wines"),
SUM(LOOKUP(2,1/(SRP!$B$26:$B$29&lt;=E223)/(SRP!$C$26:$C$29&gt;=E223),SRP!$D$26:$D$29)*(G223/100)*(E223/1000)),
IF(C223="Wine",
SUM(LOOKUP(2,1/(SRP!$B$21:$B$25&lt;=E223)/(SRP!$C$21:$C$25&gt;=E223),SRP!$D$21:$D$25)*(G223/100)*(E223/1000)),
IF(AND(C223="Ready to Drink",D223="RTD-One Pour Cocktail&gt;7%&lt;=14.5"),
SUM(LOOKUP(2,1/(SRP!$B$16:$B$20&lt;=E223)/(SRP!$C$16:$C$20&gt;=E223),SRP!$D$16:$D$20)*(G223/100)*(E223/1000)),
IF(C223="Ready to Drink",
SUM(LOOKUP(2,1/(SRP!$B$11:$B$15&lt;=E223)/(SRP!$C$11:$C$15&gt;=E223),SRP!$D$11:$D$15)*(G223/100)*(E223/1000)),
0)))))),2)</f>
        <v>8.1999999999999993</v>
      </c>
      <c r="L223" s="173" t="str">
        <f t="shared" si="3"/>
        <v>Wine750</v>
      </c>
      <c r="M223" s="154">
        <f>VLOOKUP(L223,'Slope %'!C:D,2,0)</f>
        <v>0.1</v>
      </c>
    </row>
    <row r="224" spans="1:13" x14ac:dyDescent="0.25">
      <c r="A224" s="169">
        <v>6988</v>
      </c>
      <c r="B224" s="170" t="s">
        <v>324</v>
      </c>
      <c r="C224" s="170" t="s">
        <v>24</v>
      </c>
      <c r="D224" s="170" t="s">
        <v>85</v>
      </c>
      <c r="E224" s="170">
        <v>750</v>
      </c>
      <c r="F224" s="170">
        <v>12</v>
      </c>
      <c r="G224" s="171">
        <v>14.1</v>
      </c>
      <c r="H224" s="170" t="s">
        <v>177</v>
      </c>
      <c r="I224" s="171">
        <v>39.99</v>
      </c>
      <c r="J224" s="169">
        <v>1</v>
      </c>
      <c r="K224" s="154" cm="1">
        <f t="array" ref="K224">ROUND(
IF(C224="Beer",
SUM(LOOKUP(2,1/(SRP!$B$8:$B$10&lt;=E224)/(SRP!$C$8:$C$10&gt;=E224),SRP!$D$8:$D$10)*(G224/100)*(E224/1000)),
IF(C224="Spirits",
SUM(LOOKUP(2,1/(SRP!$B$2:$B$7&lt;=E224)/(SRP!$C$2:$C$7&gt;=E224),SRP!$D$2:$D$7)*(G224/100)*(E224/1000)),
IF(AND(C224="Wine",D224="Fortified Wines"),
SUM(LOOKUP(2,1/(SRP!$B$26:$B$29&lt;=E224)/(SRP!$C$26:$C$29&gt;=E224),SRP!$D$26:$D$29)*(G224/100)*(E224/1000)),
IF(C224="Wine",
SUM(LOOKUP(2,1/(SRP!$B$21:$B$25&lt;=E224)/(SRP!$C$21:$C$25&gt;=E224),SRP!$D$21:$D$25)*(G224/100)*(E224/1000)),
IF(AND(C224="Ready to Drink",D224="RTD-One Pour Cocktail&gt;7%&lt;=14.5"),
SUM(LOOKUP(2,1/(SRP!$B$16:$B$20&lt;=E224)/(SRP!$C$16:$C$20&gt;=E224),SRP!$D$16:$D$20)*(G224/100)*(E224/1000)),
IF(C224="Ready to Drink",
SUM(LOOKUP(2,1/(SRP!$B$11:$B$15&lt;=E224)/(SRP!$C$11:$C$15&gt;=E224),SRP!$D$11:$D$15)*(G224/100)*(E224/1000)),
0)))))),2)</f>
        <v>8.26</v>
      </c>
      <c r="L224" s="173" t="str">
        <f t="shared" si="3"/>
        <v>Wine750</v>
      </c>
      <c r="M224" s="154">
        <f>VLOOKUP(L224,'Slope %'!C:D,2,0)</f>
        <v>0.1</v>
      </c>
    </row>
    <row r="225" spans="1:13" x14ac:dyDescent="0.25">
      <c r="A225" s="169">
        <v>7009</v>
      </c>
      <c r="B225" s="170" t="s">
        <v>325</v>
      </c>
      <c r="C225" s="170" t="s">
        <v>24</v>
      </c>
      <c r="D225" s="170" t="s">
        <v>191</v>
      </c>
      <c r="E225" s="170">
        <v>750</v>
      </c>
      <c r="F225" s="170">
        <v>12</v>
      </c>
      <c r="G225" s="171">
        <v>13</v>
      </c>
      <c r="H225" s="170" t="s">
        <v>32</v>
      </c>
      <c r="I225" s="171">
        <v>14.99</v>
      </c>
      <c r="J225" s="169">
        <v>1</v>
      </c>
      <c r="K225" s="154" cm="1">
        <f t="array" ref="K225">ROUND(
IF(C225="Beer",
SUM(LOOKUP(2,1/(SRP!$B$8:$B$10&lt;=E225)/(SRP!$C$8:$C$10&gt;=E225),SRP!$D$8:$D$10)*(G225/100)*(E225/1000)),
IF(C225="Spirits",
SUM(LOOKUP(2,1/(SRP!$B$2:$B$7&lt;=E225)/(SRP!$C$2:$C$7&gt;=E225),SRP!$D$2:$D$7)*(G225/100)*(E225/1000)),
IF(AND(C225="Wine",D225="Fortified Wines"),
SUM(LOOKUP(2,1/(SRP!$B$26:$B$29&lt;=E225)/(SRP!$C$26:$C$29&gt;=E225),SRP!$D$26:$D$29)*(G225/100)*(E225/1000)),
IF(C225="Wine",
SUM(LOOKUP(2,1/(SRP!$B$21:$B$25&lt;=E225)/(SRP!$C$21:$C$25&gt;=E225),SRP!$D$21:$D$25)*(G225/100)*(E225/1000)),
IF(AND(C225="Ready to Drink",D225="RTD-One Pour Cocktail&gt;7%&lt;=14.5"),
SUM(LOOKUP(2,1/(SRP!$B$16:$B$20&lt;=E225)/(SRP!$C$16:$C$20&gt;=E225),SRP!$D$16:$D$20)*(G225/100)*(E225/1000)),
IF(C225="Ready to Drink",
SUM(LOOKUP(2,1/(SRP!$B$11:$B$15&lt;=E225)/(SRP!$C$11:$C$15&gt;=E225),SRP!$D$11:$D$15)*(G225/100)*(E225/1000)),
0)))))),2)</f>
        <v>7.61</v>
      </c>
      <c r="L225" s="173" t="str">
        <f t="shared" si="3"/>
        <v>Wine750</v>
      </c>
      <c r="M225" s="154">
        <f>VLOOKUP(L225,'Slope %'!C:D,2,0)</f>
        <v>0.1</v>
      </c>
    </row>
    <row r="226" spans="1:13" x14ac:dyDescent="0.25">
      <c r="A226" s="169">
        <v>7033</v>
      </c>
      <c r="B226" s="170" t="s">
        <v>326</v>
      </c>
      <c r="C226" s="170" t="s">
        <v>15</v>
      </c>
      <c r="D226" s="170" t="s">
        <v>82</v>
      </c>
      <c r="E226" s="170">
        <v>1140</v>
      </c>
      <c r="F226" s="170">
        <v>6</v>
      </c>
      <c r="G226" s="171">
        <v>40</v>
      </c>
      <c r="H226" s="170" t="s">
        <v>91</v>
      </c>
      <c r="I226" s="171">
        <v>45.99</v>
      </c>
      <c r="J226" s="169">
        <v>1</v>
      </c>
      <c r="K226" s="154" cm="1">
        <f t="array" ref="K226">ROUND(
IF(C226="Beer",
SUM(LOOKUP(2,1/(SRP!$B$8:$B$10&lt;=E226)/(SRP!$C$8:$C$10&gt;=E226),SRP!$D$8:$D$10)*(G226/100)*(E226/1000)),
IF(C226="Spirits",
SUM(LOOKUP(2,1/(SRP!$B$2:$B$7&lt;=E226)/(SRP!$C$2:$C$7&gt;=E226),SRP!$D$2:$D$7)*(G226/100)*(E226/1000)),
IF(AND(C226="Wine",D226="Fortified Wines"),
SUM(LOOKUP(2,1/(SRP!$B$26:$B$29&lt;=E226)/(SRP!$C$26:$C$29&gt;=E226),SRP!$D$26:$D$29)*(G226/100)*(E226/1000)),
IF(C226="Wine",
SUM(LOOKUP(2,1/(SRP!$B$21:$B$25&lt;=E226)/(SRP!$C$21:$C$25&gt;=E226),SRP!$D$21:$D$25)*(G226/100)*(E226/1000)),
IF(AND(C226="Ready to Drink",D226="RTD-One Pour Cocktail&gt;7%&lt;=14.5"),
SUM(LOOKUP(2,1/(SRP!$B$16:$B$20&lt;=E226)/(SRP!$C$16:$C$20&gt;=E226),SRP!$D$16:$D$20)*(G226/100)*(E226/1000)),
IF(C226="Ready to Drink",
SUM(LOOKUP(2,1/(SRP!$B$11:$B$15&lt;=E226)/(SRP!$C$11:$C$15&gt;=E226),SRP!$D$11:$D$15)*(G226/100)*(E226/1000)),
0)))))),2)</f>
        <v>35.6</v>
      </c>
      <c r="L226" s="173" t="str">
        <f t="shared" si="3"/>
        <v>Spirits1140</v>
      </c>
      <c r="M226" s="154">
        <f>VLOOKUP(L226,'Slope %'!C:D,2,0)</f>
        <v>0.05</v>
      </c>
    </row>
    <row r="227" spans="1:13" x14ac:dyDescent="0.25">
      <c r="A227" s="169">
        <v>7047</v>
      </c>
      <c r="B227" s="170" t="s">
        <v>327</v>
      </c>
      <c r="C227" s="170" t="s">
        <v>24</v>
      </c>
      <c r="D227" s="170" t="s">
        <v>25</v>
      </c>
      <c r="E227" s="170">
        <v>1500</v>
      </c>
      <c r="F227" s="170">
        <v>6</v>
      </c>
      <c r="G227" s="171">
        <v>7</v>
      </c>
      <c r="H227" s="170" t="s">
        <v>26</v>
      </c>
      <c r="I227" s="171">
        <v>19.989999999999998</v>
      </c>
      <c r="J227" s="169">
        <v>1</v>
      </c>
      <c r="K227" s="154" cm="1">
        <f t="array" ref="K227">ROUND(
IF(C227="Beer",
SUM(LOOKUP(2,1/(SRP!$B$8:$B$10&lt;=E227)/(SRP!$C$8:$C$10&gt;=E227),SRP!$D$8:$D$10)*(G227/100)*(E227/1000)),
IF(C227="Spirits",
SUM(LOOKUP(2,1/(SRP!$B$2:$B$7&lt;=E227)/(SRP!$C$2:$C$7&gt;=E227),SRP!$D$2:$D$7)*(G227/100)*(E227/1000)),
IF(AND(C227="Wine",D227="Fortified Wines"),
SUM(LOOKUP(2,1/(SRP!$B$26:$B$29&lt;=E227)/(SRP!$C$26:$C$29&gt;=E227),SRP!$D$26:$D$29)*(G227/100)*(E227/1000)),
IF(C227="Wine",
SUM(LOOKUP(2,1/(SRP!$B$21:$B$25&lt;=E227)/(SRP!$C$21:$C$25&gt;=E227),SRP!$D$21:$D$25)*(G227/100)*(E227/1000)),
IF(AND(C227="Ready to Drink",D227="RTD-One Pour Cocktail&gt;7%&lt;=14.5"),
SUM(LOOKUP(2,1/(SRP!$B$16:$B$20&lt;=E227)/(SRP!$C$16:$C$20&gt;=E227),SRP!$D$16:$D$20)*(G227/100)*(E227/1000)),
IF(C227="Ready to Drink",
SUM(LOOKUP(2,1/(SRP!$B$11:$B$15&lt;=E227)/(SRP!$C$11:$C$15&gt;=E227),SRP!$D$11:$D$15)*(G227/100)*(E227/1000)),
0)))))),2)</f>
        <v>8.1999999999999993</v>
      </c>
      <c r="L227" s="173" t="str">
        <f t="shared" si="3"/>
        <v>Wine1500</v>
      </c>
      <c r="M227" s="154">
        <f>VLOOKUP(L227,'Slope %'!C:D,2,0)</f>
        <v>7.0000000000000007E-2</v>
      </c>
    </row>
    <row r="228" spans="1:13" x14ac:dyDescent="0.25">
      <c r="A228" s="169">
        <v>7063</v>
      </c>
      <c r="B228" s="170" t="s">
        <v>328</v>
      </c>
      <c r="C228" s="170" t="s">
        <v>24</v>
      </c>
      <c r="D228" s="170" t="s">
        <v>191</v>
      </c>
      <c r="E228" s="170">
        <v>750</v>
      </c>
      <c r="F228" s="170">
        <v>12</v>
      </c>
      <c r="G228" s="171">
        <v>13</v>
      </c>
      <c r="H228" s="170" t="s">
        <v>329</v>
      </c>
      <c r="I228" s="171">
        <v>14.99</v>
      </c>
      <c r="J228" s="169">
        <v>1</v>
      </c>
      <c r="K228" s="154" cm="1">
        <f t="array" ref="K228">ROUND(
IF(C228="Beer",
SUM(LOOKUP(2,1/(SRP!$B$8:$B$10&lt;=E228)/(SRP!$C$8:$C$10&gt;=E228),SRP!$D$8:$D$10)*(G228/100)*(E228/1000)),
IF(C228="Spirits",
SUM(LOOKUP(2,1/(SRP!$B$2:$B$7&lt;=E228)/(SRP!$C$2:$C$7&gt;=E228),SRP!$D$2:$D$7)*(G228/100)*(E228/1000)),
IF(AND(C228="Wine",D228="Fortified Wines"),
SUM(LOOKUP(2,1/(SRP!$B$26:$B$29&lt;=E228)/(SRP!$C$26:$C$29&gt;=E228),SRP!$D$26:$D$29)*(G228/100)*(E228/1000)),
IF(C228="Wine",
SUM(LOOKUP(2,1/(SRP!$B$21:$B$25&lt;=E228)/(SRP!$C$21:$C$25&gt;=E228),SRP!$D$21:$D$25)*(G228/100)*(E228/1000)),
IF(AND(C228="Ready to Drink",D228="RTD-One Pour Cocktail&gt;7%&lt;=14.5"),
SUM(LOOKUP(2,1/(SRP!$B$16:$B$20&lt;=E228)/(SRP!$C$16:$C$20&gt;=E228),SRP!$D$16:$D$20)*(G228/100)*(E228/1000)),
IF(C228="Ready to Drink",
SUM(LOOKUP(2,1/(SRP!$B$11:$B$15&lt;=E228)/(SRP!$C$11:$C$15&gt;=E228),SRP!$D$11:$D$15)*(G228/100)*(E228/1000)),
0)))))),2)</f>
        <v>7.61</v>
      </c>
      <c r="L228" s="173" t="str">
        <f t="shared" si="3"/>
        <v>Wine750</v>
      </c>
      <c r="M228" s="154">
        <f>VLOOKUP(L228,'Slope %'!C:D,2,0)</f>
        <v>0.1</v>
      </c>
    </row>
    <row r="229" spans="1:13" x14ac:dyDescent="0.25">
      <c r="A229" s="169">
        <v>7110</v>
      </c>
      <c r="B229" s="170" t="s">
        <v>330</v>
      </c>
      <c r="C229" s="170" t="s">
        <v>15</v>
      </c>
      <c r="D229" s="170" t="s">
        <v>252</v>
      </c>
      <c r="E229" s="170">
        <v>750</v>
      </c>
      <c r="F229" s="170">
        <v>12</v>
      </c>
      <c r="G229" s="171">
        <v>35</v>
      </c>
      <c r="H229" s="170" t="s">
        <v>20</v>
      </c>
      <c r="I229" s="171">
        <v>29.49</v>
      </c>
      <c r="J229" s="169">
        <v>1</v>
      </c>
      <c r="K229" s="154" cm="1">
        <f t="array" ref="K229">ROUND(
IF(C229="Beer",
SUM(LOOKUP(2,1/(SRP!$B$8:$B$10&lt;=E229)/(SRP!$C$8:$C$10&gt;=E229),SRP!$D$8:$D$10)*(G229/100)*(E229/1000)),
IF(C229="Spirits",
SUM(LOOKUP(2,1/(SRP!$B$2:$B$7&lt;=E229)/(SRP!$C$2:$C$7&gt;=E229),SRP!$D$2:$D$7)*(G229/100)*(E229/1000)),
IF(AND(C229="Wine",D229="Fortified Wines"),
SUM(LOOKUP(2,1/(SRP!$B$26:$B$29&lt;=E229)/(SRP!$C$26:$C$29&gt;=E229),SRP!$D$26:$D$29)*(G229/100)*(E229/1000)),
IF(C229="Wine",
SUM(LOOKUP(2,1/(SRP!$B$21:$B$25&lt;=E229)/(SRP!$C$21:$C$25&gt;=E229),SRP!$D$21:$D$25)*(G229/100)*(E229/1000)),
IF(AND(C229="Ready to Drink",D229="RTD-One Pour Cocktail&gt;7%&lt;=14.5"),
SUM(LOOKUP(2,1/(SRP!$B$16:$B$20&lt;=E229)/(SRP!$C$16:$C$20&gt;=E229),SRP!$D$16:$D$20)*(G229/100)*(E229/1000)),
IF(C229="Ready to Drink",
SUM(LOOKUP(2,1/(SRP!$B$11:$B$15&lt;=E229)/(SRP!$C$11:$C$15&gt;=E229),SRP!$D$11:$D$15)*(G229/100)*(E229/1000)),
0)))))),2)</f>
        <v>20.49</v>
      </c>
      <c r="L229" s="173" t="str">
        <f t="shared" si="3"/>
        <v>Spirits750</v>
      </c>
      <c r="M229" s="154">
        <f>VLOOKUP(L229,'Slope %'!C:D,2,0)</f>
        <v>7.0000000000000007E-2</v>
      </c>
    </row>
    <row r="230" spans="1:13" x14ac:dyDescent="0.25">
      <c r="A230" s="169">
        <v>7130</v>
      </c>
      <c r="B230" s="170" t="s">
        <v>331</v>
      </c>
      <c r="C230" s="170" t="s">
        <v>263</v>
      </c>
      <c r="D230" s="170" t="s">
        <v>332</v>
      </c>
      <c r="E230" s="170">
        <v>2046</v>
      </c>
      <c r="F230" s="170">
        <v>4</v>
      </c>
      <c r="G230" s="171">
        <v>5.5</v>
      </c>
      <c r="H230" s="170" t="s">
        <v>333</v>
      </c>
      <c r="I230" s="171">
        <v>18.690000000000001</v>
      </c>
      <c r="J230" s="169">
        <v>6</v>
      </c>
      <c r="K230" s="154" cm="1">
        <f t="array" ref="K230">ROUND(
IF(C230="Beer",
SUM(LOOKUP(2,1/(SRP!$B$8:$B$10&lt;=E230)/(SRP!$C$8:$C$10&gt;=E230),SRP!$D$8:$D$10)*(G230/100)*(E230/1000)),
IF(C230="Spirits",
SUM(LOOKUP(2,1/(SRP!$B$2:$B$7&lt;=E230)/(SRP!$C$2:$C$7&gt;=E230),SRP!$D$2:$D$7)*(G230/100)*(E230/1000)),
IF(AND(C230="Wine",D230="Fortified Wines"),
SUM(LOOKUP(2,1/(SRP!$B$26:$B$29&lt;=E230)/(SRP!$C$26:$C$29&gt;=E230),SRP!$D$26:$D$29)*(G230/100)*(E230/1000)),
IF(C230="Wine",
SUM(LOOKUP(2,1/(SRP!$B$21:$B$25&lt;=E230)/(SRP!$C$21:$C$25&gt;=E230),SRP!$D$21:$D$25)*(G230/100)*(E230/1000)),
IF(AND(C230="Ready to Drink",D230="RTD-One Pour Cocktail&gt;7%&lt;=14.5"),
SUM(LOOKUP(2,1/(SRP!$B$16:$B$20&lt;=E230)/(SRP!$C$16:$C$20&gt;=E230),SRP!$D$16:$D$20)*(G230/100)*(E230/1000)),
IF(C230="Ready to Drink",
SUM(LOOKUP(2,1/(SRP!$B$11:$B$15&lt;=E230)/(SRP!$C$11:$C$15&gt;=E230),SRP!$D$11:$D$15)*(G230/100)*(E230/1000)),
0)))))),2)</f>
        <v>8.7899999999999991</v>
      </c>
      <c r="L230" s="173" t="str">
        <f t="shared" si="3"/>
        <v>Ready to Drink2046</v>
      </c>
      <c r="M230" s="154">
        <f>VLOOKUP(L230,'Slope %'!C:D,2,0)</f>
        <v>0.1</v>
      </c>
    </row>
    <row r="231" spans="1:13" x14ac:dyDescent="0.25">
      <c r="A231" s="169">
        <v>7131</v>
      </c>
      <c r="B231" s="170" t="s">
        <v>334</v>
      </c>
      <c r="C231" s="170" t="s">
        <v>263</v>
      </c>
      <c r="D231" s="170" t="s">
        <v>332</v>
      </c>
      <c r="E231" s="170">
        <v>2046</v>
      </c>
      <c r="F231" s="170">
        <v>4</v>
      </c>
      <c r="G231" s="171">
        <v>5.5</v>
      </c>
      <c r="H231" s="170" t="s">
        <v>333</v>
      </c>
      <c r="I231" s="171">
        <v>18.690000000000001</v>
      </c>
      <c r="J231" s="169">
        <v>6</v>
      </c>
      <c r="K231" s="154" cm="1">
        <f t="array" ref="K231">ROUND(
IF(C231="Beer",
SUM(LOOKUP(2,1/(SRP!$B$8:$B$10&lt;=E231)/(SRP!$C$8:$C$10&gt;=E231),SRP!$D$8:$D$10)*(G231/100)*(E231/1000)),
IF(C231="Spirits",
SUM(LOOKUP(2,1/(SRP!$B$2:$B$7&lt;=E231)/(SRP!$C$2:$C$7&gt;=E231),SRP!$D$2:$D$7)*(G231/100)*(E231/1000)),
IF(AND(C231="Wine",D231="Fortified Wines"),
SUM(LOOKUP(2,1/(SRP!$B$26:$B$29&lt;=E231)/(SRP!$C$26:$C$29&gt;=E231),SRP!$D$26:$D$29)*(G231/100)*(E231/1000)),
IF(C231="Wine",
SUM(LOOKUP(2,1/(SRP!$B$21:$B$25&lt;=E231)/(SRP!$C$21:$C$25&gt;=E231),SRP!$D$21:$D$25)*(G231/100)*(E231/1000)),
IF(AND(C231="Ready to Drink",D231="RTD-One Pour Cocktail&gt;7%&lt;=14.5"),
SUM(LOOKUP(2,1/(SRP!$B$16:$B$20&lt;=E231)/(SRP!$C$16:$C$20&gt;=E231),SRP!$D$16:$D$20)*(G231/100)*(E231/1000)),
IF(C231="Ready to Drink",
SUM(LOOKUP(2,1/(SRP!$B$11:$B$15&lt;=E231)/(SRP!$C$11:$C$15&gt;=E231),SRP!$D$11:$D$15)*(G231/100)*(E231/1000)),
0)))))),2)</f>
        <v>8.7899999999999991</v>
      </c>
      <c r="L231" s="173" t="str">
        <f t="shared" si="3"/>
        <v>Ready to Drink2046</v>
      </c>
      <c r="M231" s="154">
        <f>VLOOKUP(L231,'Slope %'!C:D,2,0)</f>
        <v>0.1</v>
      </c>
    </row>
    <row r="232" spans="1:13" x14ac:dyDescent="0.25">
      <c r="A232" s="169">
        <v>7150</v>
      </c>
      <c r="B232" s="170" t="s">
        <v>335</v>
      </c>
      <c r="C232" s="170" t="s">
        <v>15</v>
      </c>
      <c r="D232" s="170" t="s">
        <v>336</v>
      </c>
      <c r="E232" s="170">
        <v>750</v>
      </c>
      <c r="F232" s="170">
        <v>6</v>
      </c>
      <c r="G232" s="171">
        <v>35</v>
      </c>
      <c r="H232" s="170" t="s">
        <v>29</v>
      </c>
      <c r="I232" s="171">
        <v>85.99</v>
      </c>
      <c r="J232" s="169">
        <v>1</v>
      </c>
      <c r="K232" s="154" cm="1">
        <f t="array" ref="K232">ROUND(
IF(C232="Beer",
SUM(LOOKUP(2,1/(SRP!$B$8:$B$10&lt;=E232)/(SRP!$C$8:$C$10&gt;=E232),SRP!$D$8:$D$10)*(G232/100)*(E232/1000)),
IF(C232="Spirits",
SUM(LOOKUP(2,1/(SRP!$B$2:$B$7&lt;=E232)/(SRP!$C$2:$C$7&gt;=E232),SRP!$D$2:$D$7)*(G232/100)*(E232/1000)),
IF(AND(C232="Wine",D232="Fortified Wines"),
SUM(LOOKUP(2,1/(SRP!$B$26:$B$29&lt;=E232)/(SRP!$C$26:$C$29&gt;=E232),SRP!$D$26:$D$29)*(G232/100)*(E232/1000)),
IF(C232="Wine",
SUM(LOOKUP(2,1/(SRP!$B$21:$B$25&lt;=E232)/(SRP!$C$21:$C$25&gt;=E232),SRP!$D$21:$D$25)*(G232/100)*(E232/1000)),
IF(AND(C232="Ready to Drink",D232="RTD-One Pour Cocktail&gt;7%&lt;=14.5"),
SUM(LOOKUP(2,1/(SRP!$B$16:$B$20&lt;=E232)/(SRP!$C$16:$C$20&gt;=E232),SRP!$D$16:$D$20)*(G232/100)*(E232/1000)),
IF(C232="Ready to Drink",
SUM(LOOKUP(2,1/(SRP!$B$11:$B$15&lt;=E232)/(SRP!$C$11:$C$15&gt;=E232),SRP!$D$11:$D$15)*(G232/100)*(E232/1000)),
0)))))),2)</f>
        <v>20.49</v>
      </c>
      <c r="L232" s="173" t="str">
        <f t="shared" si="3"/>
        <v>Spirits750</v>
      </c>
      <c r="M232" s="154">
        <f>VLOOKUP(L232,'Slope %'!C:D,2,0)</f>
        <v>7.0000000000000007E-2</v>
      </c>
    </row>
    <row r="233" spans="1:13" x14ac:dyDescent="0.25">
      <c r="A233" s="169">
        <v>7187</v>
      </c>
      <c r="B233" s="170" t="s">
        <v>337</v>
      </c>
      <c r="C233" s="170" t="s">
        <v>24</v>
      </c>
      <c r="D233" s="170" t="s">
        <v>34</v>
      </c>
      <c r="E233" s="170">
        <v>750</v>
      </c>
      <c r="F233" s="170">
        <v>12</v>
      </c>
      <c r="G233" s="171">
        <v>14</v>
      </c>
      <c r="H233" s="170" t="s">
        <v>22</v>
      </c>
      <c r="I233" s="171">
        <v>17.989999999999998</v>
      </c>
      <c r="J233" s="169">
        <v>1</v>
      </c>
      <c r="K233" s="154" cm="1">
        <f t="array" ref="K233">ROUND(
IF(C233="Beer",
SUM(LOOKUP(2,1/(SRP!$B$8:$B$10&lt;=E233)/(SRP!$C$8:$C$10&gt;=E233),SRP!$D$8:$D$10)*(G233/100)*(E233/1000)),
IF(C233="Spirits",
SUM(LOOKUP(2,1/(SRP!$B$2:$B$7&lt;=E233)/(SRP!$C$2:$C$7&gt;=E233),SRP!$D$2:$D$7)*(G233/100)*(E233/1000)),
IF(AND(C233="Wine",D233="Fortified Wines"),
SUM(LOOKUP(2,1/(SRP!$B$26:$B$29&lt;=E233)/(SRP!$C$26:$C$29&gt;=E233),SRP!$D$26:$D$29)*(G233/100)*(E233/1000)),
IF(C233="Wine",
SUM(LOOKUP(2,1/(SRP!$B$21:$B$25&lt;=E233)/(SRP!$C$21:$C$25&gt;=E233),SRP!$D$21:$D$25)*(G233/100)*(E233/1000)),
IF(AND(C233="Ready to Drink",D233="RTD-One Pour Cocktail&gt;7%&lt;=14.5"),
SUM(LOOKUP(2,1/(SRP!$B$16:$B$20&lt;=E233)/(SRP!$C$16:$C$20&gt;=E233),SRP!$D$16:$D$20)*(G233/100)*(E233/1000)),
IF(C233="Ready to Drink",
SUM(LOOKUP(2,1/(SRP!$B$11:$B$15&lt;=E233)/(SRP!$C$11:$C$15&gt;=E233),SRP!$D$11:$D$15)*(G233/100)*(E233/1000)),
0)))))),2)</f>
        <v>8.1999999999999993</v>
      </c>
      <c r="L233" s="173" t="str">
        <f t="shared" si="3"/>
        <v>Wine750</v>
      </c>
      <c r="M233" s="154">
        <f>VLOOKUP(L233,'Slope %'!C:D,2,0)</f>
        <v>0.1</v>
      </c>
    </row>
    <row r="234" spans="1:13" x14ac:dyDescent="0.25">
      <c r="A234" s="169">
        <v>7246</v>
      </c>
      <c r="B234" s="170" t="s">
        <v>338</v>
      </c>
      <c r="C234" s="170" t="s">
        <v>11</v>
      </c>
      <c r="D234" s="170" t="s">
        <v>12</v>
      </c>
      <c r="E234" s="170">
        <v>5325</v>
      </c>
      <c r="F234" s="170">
        <v>1</v>
      </c>
      <c r="G234" s="171">
        <v>5</v>
      </c>
      <c r="H234" s="170" t="s">
        <v>54</v>
      </c>
      <c r="I234" s="171">
        <v>32.79</v>
      </c>
      <c r="J234" s="169">
        <v>15</v>
      </c>
      <c r="K234" s="154" cm="1">
        <f t="array" ref="K234">ROUND(
IF(C234="Beer",
SUM(LOOKUP(2,1/(SRP!$B$8:$B$10&lt;=E234)/(SRP!$C$8:$C$10&gt;=E234),SRP!$D$8:$D$10)*(G234/100)*(E234/1000)),
IF(C234="Spirits",
SUM(LOOKUP(2,1/(SRP!$B$2:$B$7&lt;=E234)/(SRP!$C$2:$C$7&gt;=E234),SRP!$D$2:$D$7)*(G234/100)*(E234/1000)),
IF(AND(C234="Wine",D234="Fortified Wines"),
SUM(LOOKUP(2,1/(SRP!$B$26:$B$29&lt;=E234)/(SRP!$C$26:$C$29&gt;=E234),SRP!$D$26:$D$29)*(G234/100)*(E234/1000)),
IF(C234="Wine",
SUM(LOOKUP(2,1/(SRP!$B$21:$B$25&lt;=E234)/(SRP!$C$21:$C$25&gt;=E234),SRP!$D$21:$D$25)*(G234/100)*(E234/1000)),
IF(AND(C234="Ready to Drink",D234="RTD-One Pour Cocktail&gt;7%&lt;=14.5"),
SUM(LOOKUP(2,1/(SRP!$B$16:$B$20&lt;=E234)/(SRP!$C$16:$C$20&gt;=E234),SRP!$D$16:$D$20)*(G234/100)*(E234/1000)),
IF(C234="Ready to Drink",
SUM(LOOKUP(2,1/(SRP!$B$11:$B$15&lt;=E234)/(SRP!$C$11:$C$15&gt;=E234),SRP!$D$11:$D$15)*(G234/100)*(E234/1000)),
0)))))),2)</f>
        <v>20.79</v>
      </c>
      <c r="L234" s="173" t="str">
        <f t="shared" si="3"/>
        <v>Beer5325</v>
      </c>
      <c r="M234" s="154">
        <f>VLOOKUP(L234,'Slope %'!C:D,2,0)</f>
        <v>0.05</v>
      </c>
    </row>
    <row r="235" spans="1:13" x14ac:dyDescent="0.25">
      <c r="A235" s="169">
        <v>7246</v>
      </c>
      <c r="B235" s="170" t="s">
        <v>338</v>
      </c>
      <c r="C235" s="170" t="s">
        <v>11</v>
      </c>
      <c r="D235" s="170" t="s">
        <v>12</v>
      </c>
      <c r="E235" s="170">
        <v>5325</v>
      </c>
      <c r="F235" s="170">
        <v>1</v>
      </c>
      <c r="G235" s="171">
        <v>5</v>
      </c>
      <c r="H235" s="170" t="s">
        <v>54</v>
      </c>
      <c r="I235" s="171">
        <v>32.79</v>
      </c>
      <c r="J235" s="169">
        <v>15</v>
      </c>
      <c r="K235" s="154" cm="1">
        <f t="array" ref="K235">ROUND(
IF(C235="Beer",
SUM(LOOKUP(2,1/(SRP!$B$8:$B$10&lt;=E235)/(SRP!$C$8:$C$10&gt;=E235),SRP!$D$8:$D$10)*(G235/100)*(E235/1000)),
IF(C235="Spirits",
SUM(LOOKUP(2,1/(SRP!$B$2:$B$7&lt;=E235)/(SRP!$C$2:$C$7&gt;=E235),SRP!$D$2:$D$7)*(G235/100)*(E235/1000)),
IF(AND(C235="Wine",D235="Fortified Wines"),
SUM(LOOKUP(2,1/(SRP!$B$26:$B$29&lt;=E235)/(SRP!$C$26:$C$29&gt;=E235),SRP!$D$26:$D$29)*(G235/100)*(E235/1000)),
IF(C235="Wine",
SUM(LOOKUP(2,1/(SRP!$B$21:$B$25&lt;=E235)/(SRP!$C$21:$C$25&gt;=E235),SRP!$D$21:$D$25)*(G235/100)*(E235/1000)),
IF(AND(C235="Ready to Drink",D235="RTD-One Pour Cocktail&gt;7%&lt;=14.5"),
SUM(LOOKUP(2,1/(SRP!$B$16:$B$20&lt;=E235)/(SRP!$C$16:$C$20&gt;=E235),SRP!$D$16:$D$20)*(G235/100)*(E235/1000)),
IF(C235="Ready to Drink",
SUM(LOOKUP(2,1/(SRP!$B$11:$B$15&lt;=E235)/(SRP!$C$11:$C$15&gt;=E235),SRP!$D$11:$D$15)*(G235/100)*(E235/1000)),
0)))))),2)</f>
        <v>20.79</v>
      </c>
      <c r="L235" s="173" t="str">
        <f t="shared" si="3"/>
        <v>Beer5325</v>
      </c>
      <c r="M235" s="154">
        <f>VLOOKUP(L235,'Slope %'!C:D,2,0)</f>
        <v>0.05</v>
      </c>
    </row>
    <row r="236" spans="1:13" x14ac:dyDescent="0.25">
      <c r="A236" s="169">
        <v>7247</v>
      </c>
      <c r="B236" s="170" t="s">
        <v>339</v>
      </c>
      <c r="C236" s="170" t="s">
        <v>11</v>
      </c>
      <c r="D236" s="170" t="s">
        <v>211</v>
      </c>
      <c r="E236" s="170">
        <v>5325</v>
      </c>
      <c r="F236" s="170">
        <v>1</v>
      </c>
      <c r="G236" s="171">
        <v>4</v>
      </c>
      <c r="H236" s="170" t="s">
        <v>54</v>
      </c>
      <c r="I236" s="171">
        <v>29.99</v>
      </c>
      <c r="J236" s="169">
        <v>15</v>
      </c>
      <c r="K236" s="154" cm="1">
        <f t="array" ref="K236">ROUND(
IF(C236="Beer",
SUM(LOOKUP(2,1/(SRP!$B$8:$B$10&lt;=E236)/(SRP!$C$8:$C$10&gt;=E236),SRP!$D$8:$D$10)*(G236/100)*(E236/1000)),
IF(C236="Spirits",
SUM(LOOKUP(2,1/(SRP!$B$2:$B$7&lt;=E236)/(SRP!$C$2:$C$7&gt;=E236),SRP!$D$2:$D$7)*(G236/100)*(E236/1000)),
IF(AND(C236="Wine",D236="Fortified Wines"),
SUM(LOOKUP(2,1/(SRP!$B$26:$B$29&lt;=E236)/(SRP!$C$26:$C$29&gt;=E236),SRP!$D$26:$D$29)*(G236/100)*(E236/1000)),
IF(C236="Wine",
SUM(LOOKUP(2,1/(SRP!$B$21:$B$25&lt;=E236)/(SRP!$C$21:$C$25&gt;=E236),SRP!$D$21:$D$25)*(G236/100)*(E236/1000)),
IF(AND(C236="Ready to Drink",D236="RTD-One Pour Cocktail&gt;7%&lt;=14.5"),
SUM(LOOKUP(2,1/(SRP!$B$16:$B$20&lt;=E236)/(SRP!$C$16:$C$20&gt;=E236),SRP!$D$16:$D$20)*(G236/100)*(E236/1000)),
IF(C236="Ready to Drink",
SUM(LOOKUP(2,1/(SRP!$B$11:$B$15&lt;=E236)/(SRP!$C$11:$C$15&gt;=E236),SRP!$D$11:$D$15)*(G236/100)*(E236/1000)),
0)))))),2)</f>
        <v>16.63</v>
      </c>
      <c r="L236" s="173" t="str">
        <f t="shared" si="3"/>
        <v>Beer5325</v>
      </c>
      <c r="M236" s="154">
        <f>VLOOKUP(L236,'Slope %'!C:D,2,0)</f>
        <v>0.05</v>
      </c>
    </row>
    <row r="237" spans="1:13" x14ac:dyDescent="0.25">
      <c r="A237" s="169">
        <v>7247</v>
      </c>
      <c r="B237" s="170" t="s">
        <v>339</v>
      </c>
      <c r="C237" s="170" t="s">
        <v>11</v>
      </c>
      <c r="D237" s="170" t="s">
        <v>211</v>
      </c>
      <c r="E237" s="170">
        <v>5325</v>
      </c>
      <c r="F237" s="170">
        <v>1</v>
      </c>
      <c r="G237" s="171">
        <v>4</v>
      </c>
      <c r="H237" s="170" t="s">
        <v>54</v>
      </c>
      <c r="I237" s="171">
        <v>29.99</v>
      </c>
      <c r="J237" s="169">
        <v>15</v>
      </c>
      <c r="K237" s="154" cm="1">
        <f t="array" ref="K237">ROUND(
IF(C237="Beer",
SUM(LOOKUP(2,1/(SRP!$B$8:$B$10&lt;=E237)/(SRP!$C$8:$C$10&gt;=E237),SRP!$D$8:$D$10)*(G237/100)*(E237/1000)),
IF(C237="Spirits",
SUM(LOOKUP(2,1/(SRP!$B$2:$B$7&lt;=E237)/(SRP!$C$2:$C$7&gt;=E237),SRP!$D$2:$D$7)*(G237/100)*(E237/1000)),
IF(AND(C237="Wine",D237="Fortified Wines"),
SUM(LOOKUP(2,1/(SRP!$B$26:$B$29&lt;=E237)/(SRP!$C$26:$C$29&gt;=E237),SRP!$D$26:$D$29)*(G237/100)*(E237/1000)),
IF(C237="Wine",
SUM(LOOKUP(2,1/(SRP!$B$21:$B$25&lt;=E237)/(SRP!$C$21:$C$25&gt;=E237),SRP!$D$21:$D$25)*(G237/100)*(E237/1000)),
IF(AND(C237="Ready to Drink",D237="RTD-One Pour Cocktail&gt;7%&lt;=14.5"),
SUM(LOOKUP(2,1/(SRP!$B$16:$B$20&lt;=E237)/(SRP!$C$16:$C$20&gt;=E237),SRP!$D$16:$D$20)*(G237/100)*(E237/1000)),
IF(C237="Ready to Drink",
SUM(LOOKUP(2,1/(SRP!$B$11:$B$15&lt;=E237)/(SRP!$C$11:$C$15&gt;=E237),SRP!$D$11:$D$15)*(G237/100)*(E237/1000)),
0)))))),2)</f>
        <v>16.63</v>
      </c>
      <c r="L237" s="173" t="str">
        <f t="shared" si="3"/>
        <v>Beer5325</v>
      </c>
      <c r="M237" s="154">
        <f>VLOOKUP(L237,'Slope %'!C:D,2,0)</f>
        <v>0.05</v>
      </c>
    </row>
    <row r="238" spans="1:13" x14ac:dyDescent="0.25">
      <c r="A238" s="169">
        <v>7293</v>
      </c>
      <c r="B238" s="170" t="s">
        <v>340</v>
      </c>
      <c r="C238" s="170" t="s">
        <v>11</v>
      </c>
      <c r="D238" s="170" t="s">
        <v>267</v>
      </c>
      <c r="E238" s="170">
        <v>473</v>
      </c>
      <c r="F238" s="170">
        <v>24</v>
      </c>
      <c r="G238" s="171">
        <v>5</v>
      </c>
      <c r="H238" s="170" t="s">
        <v>285</v>
      </c>
      <c r="I238" s="171">
        <v>4.6900000000000004</v>
      </c>
      <c r="J238" s="169">
        <v>1</v>
      </c>
      <c r="K238" s="154" cm="1">
        <f t="array" ref="K238">ROUND(
IF(C238="Beer",
SUM(LOOKUP(2,1/(SRP!$B$8:$B$10&lt;=E238)/(SRP!$C$8:$C$10&gt;=E238),SRP!$D$8:$D$10)*(G238/100)*(E238/1000)),
IF(C238="Spirits",
SUM(LOOKUP(2,1/(SRP!$B$2:$B$7&lt;=E238)/(SRP!$C$2:$C$7&gt;=E238),SRP!$D$2:$D$7)*(G238/100)*(E238/1000)),
IF(AND(C238="Wine",D238="Fortified Wines"),
SUM(LOOKUP(2,1/(SRP!$B$26:$B$29&lt;=E238)/(SRP!$C$26:$C$29&gt;=E238),SRP!$D$26:$D$29)*(G238/100)*(E238/1000)),
IF(C238="Wine",
SUM(LOOKUP(2,1/(SRP!$B$21:$B$25&lt;=E238)/(SRP!$C$21:$C$25&gt;=E238),SRP!$D$21:$D$25)*(G238/100)*(E238/1000)),
IF(AND(C238="Ready to Drink",D238="RTD-One Pour Cocktail&gt;7%&lt;=14.5"),
SUM(LOOKUP(2,1/(SRP!$B$16:$B$20&lt;=E238)/(SRP!$C$16:$C$20&gt;=E238),SRP!$D$16:$D$20)*(G238/100)*(E238/1000)),
IF(C238="Ready to Drink",
SUM(LOOKUP(2,1/(SRP!$B$11:$B$15&lt;=E238)/(SRP!$C$11:$C$15&gt;=E238),SRP!$D$11:$D$15)*(G238/100)*(E238/1000)),
0)))))),2)</f>
        <v>1.85</v>
      </c>
      <c r="L238" s="173" t="str">
        <f t="shared" si="3"/>
        <v>Beer473</v>
      </c>
      <c r="M238" s="154">
        <f>VLOOKUP(L238,'Slope %'!C:D,2,0)</f>
        <v>0.12</v>
      </c>
    </row>
    <row r="239" spans="1:13" x14ac:dyDescent="0.25">
      <c r="A239" s="169">
        <v>7293</v>
      </c>
      <c r="B239" s="170" t="s">
        <v>340</v>
      </c>
      <c r="C239" s="170" t="s">
        <v>11</v>
      </c>
      <c r="D239" s="170" t="s">
        <v>267</v>
      </c>
      <c r="E239" s="170">
        <v>473</v>
      </c>
      <c r="F239" s="170">
        <v>24</v>
      </c>
      <c r="G239" s="171">
        <v>5</v>
      </c>
      <c r="H239" s="170" t="s">
        <v>285</v>
      </c>
      <c r="I239" s="171">
        <v>4.6900000000000004</v>
      </c>
      <c r="J239" s="169">
        <v>1</v>
      </c>
      <c r="K239" s="154" cm="1">
        <f t="array" ref="K239">ROUND(
IF(C239="Beer",
SUM(LOOKUP(2,1/(SRP!$B$8:$B$10&lt;=E239)/(SRP!$C$8:$C$10&gt;=E239),SRP!$D$8:$D$10)*(G239/100)*(E239/1000)),
IF(C239="Spirits",
SUM(LOOKUP(2,1/(SRP!$B$2:$B$7&lt;=E239)/(SRP!$C$2:$C$7&gt;=E239),SRP!$D$2:$D$7)*(G239/100)*(E239/1000)),
IF(AND(C239="Wine",D239="Fortified Wines"),
SUM(LOOKUP(2,1/(SRP!$B$26:$B$29&lt;=E239)/(SRP!$C$26:$C$29&gt;=E239),SRP!$D$26:$D$29)*(G239/100)*(E239/1000)),
IF(C239="Wine",
SUM(LOOKUP(2,1/(SRP!$B$21:$B$25&lt;=E239)/(SRP!$C$21:$C$25&gt;=E239),SRP!$D$21:$D$25)*(G239/100)*(E239/1000)),
IF(AND(C239="Ready to Drink",D239="RTD-One Pour Cocktail&gt;7%&lt;=14.5"),
SUM(LOOKUP(2,1/(SRP!$B$16:$B$20&lt;=E239)/(SRP!$C$16:$C$20&gt;=E239),SRP!$D$16:$D$20)*(G239/100)*(E239/1000)),
IF(C239="Ready to Drink",
SUM(LOOKUP(2,1/(SRP!$B$11:$B$15&lt;=E239)/(SRP!$C$11:$C$15&gt;=E239),SRP!$D$11:$D$15)*(G239/100)*(E239/1000)),
0)))))),2)</f>
        <v>1.85</v>
      </c>
      <c r="L239" s="173" t="str">
        <f t="shared" si="3"/>
        <v>Beer473</v>
      </c>
      <c r="M239" s="154">
        <f>VLOOKUP(L239,'Slope %'!C:D,2,0)</f>
        <v>0.12</v>
      </c>
    </row>
    <row r="240" spans="1:13" x14ac:dyDescent="0.25">
      <c r="A240" s="169">
        <v>7340</v>
      </c>
      <c r="B240" s="170" t="s">
        <v>341</v>
      </c>
      <c r="C240" s="170" t="s">
        <v>11</v>
      </c>
      <c r="D240" s="170" t="s">
        <v>267</v>
      </c>
      <c r="E240" s="170">
        <v>4260</v>
      </c>
      <c r="F240" s="170">
        <v>1</v>
      </c>
      <c r="G240" s="171">
        <v>5</v>
      </c>
      <c r="H240" s="170" t="s">
        <v>342</v>
      </c>
      <c r="I240" s="171">
        <v>28.79</v>
      </c>
      <c r="J240" s="169">
        <v>12</v>
      </c>
      <c r="K240" s="154" cm="1">
        <f t="array" ref="K240">ROUND(
IF(C240="Beer",
SUM(LOOKUP(2,1/(SRP!$B$8:$B$10&lt;=E240)/(SRP!$C$8:$C$10&gt;=E240),SRP!$D$8:$D$10)*(G240/100)*(E240/1000)),
IF(C240="Spirits",
SUM(LOOKUP(2,1/(SRP!$B$2:$B$7&lt;=E240)/(SRP!$C$2:$C$7&gt;=E240),SRP!$D$2:$D$7)*(G240/100)*(E240/1000)),
IF(AND(C240="Wine",D240="Fortified Wines"),
SUM(LOOKUP(2,1/(SRP!$B$26:$B$29&lt;=E240)/(SRP!$C$26:$C$29&gt;=E240),SRP!$D$26:$D$29)*(G240/100)*(E240/1000)),
IF(C240="Wine",
SUM(LOOKUP(2,1/(SRP!$B$21:$B$25&lt;=E240)/(SRP!$C$21:$C$25&gt;=E240),SRP!$D$21:$D$25)*(G240/100)*(E240/1000)),
IF(AND(C240="Ready to Drink",D240="RTD-One Pour Cocktail&gt;7%&lt;=14.5"),
SUM(LOOKUP(2,1/(SRP!$B$16:$B$20&lt;=E240)/(SRP!$C$16:$C$20&gt;=E240),SRP!$D$16:$D$20)*(G240/100)*(E240/1000)),
IF(C240="Ready to Drink",
SUM(LOOKUP(2,1/(SRP!$B$11:$B$15&lt;=E240)/(SRP!$C$11:$C$15&gt;=E240),SRP!$D$11:$D$15)*(G240/100)*(E240/1000)),
0)))))),2)</f>
        <v>16.63</v>
      </c>
      <c r="L240" s="173" t="str">
        <f t="shared" si="3"/>
        <v>Beer4260</v>
      </c>
      <c r="M240" s="154">
        <f>VLOOKUP(L240,'Slope %'!C:D,2,0)</f>
        <v>7.0000000000000007E-2</v>
      </c>
    </row>
    <row r="241" spans="1:13" x14ac:dyDescent="0.25">
      <c r="A241" s="169">
        <v>7340</v>
      </c>
      <c r="B241" s="170" t="s">
        <v>341</v>
      </c>
      <c r="C241" s="170" t="s">
        <v>11</v>
      </c>
      <c r="D241" s="170" t="s">
        <v>267</v>
      </c>
      <c r="E241" s="170">
        <v>4260</v>
      </c>
      <c r="F241" s="170">
        <v>1</v>
      </c>
      <c r="G241" s="171">
        <v>5</v>
      </c>
      <c r="H241" s="170" t="s">
        <v>342</v>
      </c>
      <c r="I241" s="171">
        <v>28.79</v>
      </c>
      <c r="J241" s="169">
        <v>12</v>
      </c>
      <c r="K241" s="154" cm="1">
        <f t="array" ref="K241">ROUND(
IF(C241="Beer",
SUM(LOOKUP(2,1/(SRP!$B$8:$B$10&lt;=E241)/(SRP!$C$8:$C$10&gt;=E241),SRP!$D$8:$D$10)*(G241/100)*(E241/1000)),
IF(C241="Spirits",
SUM(LOOKUP(2,1/(SRP!$B$2:$B$7&lt;=E241)/(SRP!$C$2:$C$7&gt;=E241),SRP!$D$2:$D$7)*(G241/100)*(E241/1000)),
IF(AND(C241="Wine",D241="Fortified Wines"),
SUM(LOOKUP(2,1/(SRP!$B$26:$B$29&lt;=E241)/(SRP!$C$26:$C$29&gt;=E241),SRP!$D$26:$D$29)*(G241/100)*(E241/1000)),
IF(C241="Wine",
SUM(LOOKUP(2,1/(SRP!$B$21:$B$25&lt;=E241)/(SRP!$C$21:$C$25&gt;=E241),SRP!$D$21:$D$25)*(G241/100)*(E241/1000)),
IF(AND(C241="Ready to Drink",D241="RTD-One Pour Cocktail&gt;7%&lt;=14.5"),
SUM(LOOKUP(2,1/(SRP!$B$16:$B$20&lt;=E241)/(SRP!$C$16:$C$20&gt;=E241),SRP!$D$16:$D$20)*(G241/100)*(E241/1000)),
IF(C241="Ready to Drink",
SUM(LOOKUP(2,1/(SRP!$B$11:$B$15&lt;=E241)/(SRP!$C$11:$C$15&gt;=E241),SRP!$D$11:$D$15)*(G241/100)*(E241/1000)),
0)))))),2)</f>
        <v>16.63</v>
      </c>
      <c r="L241" s="173" t="str">
        <f t="shared" si="3"/>
        <v>Beer4260</v>
      </c>
      <c r="M241" s="154">
        <f>VLOOKUP(L241,'Slope %'!C:D,2,0)</f>
        <v>7.0000000000000007E-2</v>
      </c>
    </row>
    <row r="242" spans="1:13" x14ac:dyDescent="0.25">
      <c r="A242" s="169">
        <v>7352</v>
      </c>
      <c r="B242" s="170" t="s">
        <v>343</v>
      </c>
      <c r="C242" s="170" t="s">
        <v>15</v>
      </c>
      <c r="D242" s="170" t="s">
        <v>56</v>
      </c>
      <c r="E242" s="170">
        <v>750</v>
      </c>
      <c r="F242" s="170">
        <v>6</v>
      </c>
      <c r="G242" s="171">
        <v>43</v>
      </c>
      <c r="H242" s="170" t="s">
        <v>17</v>
      </c>
      <c r="I242" s="171">
        <v>184.99</v>
      </c>
      <c r="J242" s="169">
        <v>1</v>
      </c>
      <c r="K242" s="154" cm="1">
        <f t="array" ref="K242">ROUND(
IF(C242="Beer",
SUM(LOOKUP(2,1/(SRP!$B$8:$B$10&lt;=E242)/(SRP!$C$8:$C$10&gt;=E242),SRP!$D$8:$D$10)*(G242/100)*(E242/1000)),
IF(C242="Spirits",
SUM(LOOKUP(2,1/(SRP!$B$2:$B$7&lt;=E242)/(SRP!$C$2:$C$7&gt;=E242),SRP!$D$2:$D$7)*(G242/100)*(E242/1000)),
IF(AND(C242="Wine",D242="Fortified Wines"),
SUM(LOOKUP(2,1/(SRP!$B$26:$B$29&lt;=E242)/(SRP!$C$26:$C$29&gt;=E242),SRP!$D$26:$D$29)*(G242/100)*(E242/1000)),
IF(C242="Wine",
SUM(LOOKUP(2,1/(SRP!$B$21:$B$25&lt;=E242)/(SRP!$C$21:$C$25&gt;=E242),SRP!$D$21:$D$25)*(G242/100)*(E242/1000)),
IF(AND(C242="Ready to Drink",D242="RTD-One Pour Cocktail&gt;7%&lt;=14.5"),
SUM(LOOKUP(2,1/(SRP!$B$16:$B$20&lt;=E242)/(SRP!$C$16:$C$20&gt;=E242),SRP!$D$16:$D$20)*(G242/100)*(E242/1000)),
IF(C242="Ready to Drink",
SUM(LOOKUP(2,1/(SRP!$B$11:$B$15&lt;=E242)/(SRP!$C$11:$C$15&gt;=E242),SRP!$D$11:$D$15)*(G242/100)*(E242/1000)),
0)))))),2)</f>
        <v>25.18</v>
      </c>
      <c r="L242" s="173" t="str">
        <f t="shared" si="3"/>
        <v>Spirits750</v>
      </c>
      <c r="M242" s="154">
        <f>VLOOKUP(L242,'Slope %'!C:D,2,0)</f>
        <v>7.0000000000000007E-2</v>
      </c>
    </row>
    <row r="243" spans="1:13" x14ac:dyDescent="0.25">
      <c r="A243" s="169">
        <v>7428</v>
      </c>
      <c r="B243" s="170" t="s">
        <v>344</v>
      </c>
      <c r="C243" s="170" t="s">
        <v>11</v>
      </c>
      <c r="D243" s="170" t="s">
        <v>12</v>
      </c>
      <c r="E243" s="170">
        <v>7920</v>
      </c>
      <c r="F243" s="170">
        <v>1</v>
      </c>
      <c r="G243" s="171">
        <v>4.5999999999999996</v>
      </c>
      <c r="H243" s="170" t="s">
        <v>105</v>
      </c>
      <c r="I243" s="171">
        <v>59.99</v>
      </c>
      <c r="J243" s="169">
        <v>24</v>
      </c>
      <c r="K243" s="154" cm="1">
        <f t="array" ref="K243">ROUND(
IF(C243="Beer",
SUM(LOOKUP(2,1/(SRP!$B$8:$B$10&lt;=E243)/(SRP!$C$8:$C$10&gt;=E243),SRP!$D$8:$D$10)*(G243/100)*(E243/1000)),
IF(C243="Spirits",
SUM(LOOKUP(2,1/(SRP!$B$2:$B$7&lt;=E243)/(SRP!$C$2:$C$7&gt;=E243),SRP!$D$2:$D$7)*(G243/100)*(E243/1000)),
IF(AND(C243="Wine",D243="Fortified Wines"),
SUM(LOOKUP(2,1/(SRP!$B$26:$B$29&lt;=E243)/(SRP!$C$26:$C$29&gt;=E243),SRP!$D$26:$D$29)*(G243/100)*(E243/1000)),
IF(C243="Wine",
SUM(LOOKUP(2,1/(SRP!$B$21:$B$25&lt;=E243)/(SRP!$C$21:$C$25&gt;=E243),SRP!$D$21:$D$25)*(G243/100)*(E243/1000)),
IF(AND(C243="Ready to Drink",D243="RTD-One Pour Cocktail&gt;7%&lt;=14.5"),
SUM(LOOKUP(2,1/(SRP!$B$16:$B$20&lt;=E243)/(SRP!$C$16:$C$20&gt;=E243),SRP!$D$16:$D$20)*(G243/100)*(E243/1000)),
IF(C243="Ready to Drink",
SUM(LOOKUP(2,1/(SRP!$B$11:$B$15&lt;=E243)/(SRP!$C$11:$C$15&gt;=E243),SRP!$D$11:$D$15)*(G243/100)*(E243/1000)),
0)))))),2)</f>
        <v>28.44</v>
      </c>
      <c r="L243" s="173" t="str">
        <f t="shared" si="3"/>
        <v>Beer7920</v>
      </c>
      <c r="M243" s="154">
        <f>VLOOKUP(L243,'Slope %'!C:D,2,0)</f>
        <v>0.05</v>
      </c>
    </row>
    <row r="244" spans="1:13" x14ac:dyDescent="0.25">
      <c r="A244" s="169">
        <v>7428</v>
      </c>
      <c r="B244" s="170" t="s">
        <v>344</v>
      </c>
      <c r="C244" s="170" t="s">
        <v>11</v>
      </c>
      <c r="D244" s="170" t="s">
        <v>12</v>
      </c>
      <c r="E244" s="170">
        <v>7920</v>
      </c>
      <c r="F244" s="170">
        <v>1</v>
      </c>
      <c r="G244" s="171">
        <v>4.5999999999999996</v>
      </c>
      <c r="H244" s="170" t="s">
        <v>105</v>
      </c>
      <c r="I244" s="171">
        <v>59.99</v>
      </c>
      <c r="J244" s="169">
        <v>24</v>
      </c>
      <c r="K244" s="154" cm="1">
        <f t="array" ref="K244">ROUND(
IF(C244="Beer",
SUM(LOOKUP(2,1/(SRP!$B$8:$B$10&lt;=E244)/(SRP!$C$8:$C$10&gt;=E244),SRP!$D$8:$D$10)*(G244/100)*(E244/1000)),
IF(C244="Spirits",
SUM(LOOKUP(2,1/(SRP!$B$2:$B$7&lt;=E244)/(SRP!$C$2:$C$7&gt;=E244),SRP!$D$2:$D$7)*(G244/100)*(E244/1000)),
IF(AND(C244="Wine",D244="Fortified Wines"),
SUM(LOOKUP(2,1/(SRP!$B$26:$B$29&lt;=E244)/(SRP!$C$26:$C$29&gt;=E244),SRP!$D$26:$D$29)*(G244/100)*(E244/1000)),
IF(C244="Wine",
SUM(LOOKUP(2,1/(SRP!$B$21:$B$25&lt;=E244)/(SRP!$C$21:$C$25&gt;=E244),SRP!$D$21:$D$25)*(G244/100)*(E244/1000)),
IF(AND(C244="Ready to Drink",D244="RTD-One Pour Cocktail&gt;7%&lt;=14.5"),
SUM(LOOKUP(2,1/(SRP!$B$16:$B$20&lt;=E244)/(SRP!$C$16:$C$20&gt;=E244),SRP!$D$16:$D$20)*(G244/100)*(E244/1000)),
IF(C244="Ready to Drink",
SUM(LOOKUP(2,1/(SRP!$B$11:$B$15&lt;=E244)/(SRP!$C$11:$C$15&gt;=E244),SRP!$D$11:$D$15)*(G244/100)*(E244/1000)),
0)))))),2)</f>
        <v>28.44</v>
      </c>
      <c r="L244" s="173" t="str">
        <f t="shared" si="3"/>
        <v>Beer7920</v>
      </c>
      <c r="M244" s="154">
        <f>VLOOKUP(L244,'Slope %'!C:D,2,0)</f>
        <v>0.05</v>
      </c>
    </row>
    <row r="245" spans="1:13" x14ac:dyDescent="0.25">
      <c r="A245" s="169">
        <v>7456</v>
      </c>
      <c r="B245" s="170" t="s">
        <v>345</v>
      </c>
      <c r="C245" s="170" t="s">
        <v>24</v>
      </c>
      <c r="D245" s="170" t="s">
        <v>68</v>
      </c>
      <c r="E245" s="170">
        <v>750</v>
      </c>
      <c r="F245" s="170">
        <v>12</v>
      </c>
      <c r="G245" s="171">
        <v>14</v>
      </c>
      <c r="H245" s="170" t="s">
        <v>100</v>
      </c>
      <c r="I245" s="171">
        <v>19.989999999999998</v>
      </c>
      <c r="J245" s="169">
        <v>1</v>
      </c>
      <c r="K245" s="154" cm="1">
        <f t="array" ref="K245">ROUND(
IF(C245="Beer",
SUM(LOOKUP(2,1/(SRP!$B$8:$B$10&lt;=E245)/(SRP!$C$8:$C$10&gt;=E245),SRP!$D$8:$D$10)*(G245/100)*(E245/1000)),
IF(C245="Spirits",
SUM(LOOKUP(2,1/(SRP!$B$2:$B$7&lt;=E245)/(SRP!$C$2:$C$7&gt;=E245),SRP!$D$2:$D$7)*(G245/100)*(E245/1000)),
IF(AND(C245="Wine",D245="Fortified Wines"),
SUM(LOOKUP(2,1/(SRP!$B$26:$B$29&lt;=E245)/(SRP!$C$26:$C$29&gt;=E245),SRP!$D$26:$D$29)*(G245/100)*(E245/1000)),
IF(C245="Wine",
SUM(LOOKUP(2,1/(SRP!$B$21:$B$25&lt;=E245)/(SRP!$C$21:$C$25&gt;=E245),SRP!$D$21:$D$25)*(G245/100)*(E245/1000)),
IF(AND(C245="Ready to Drink",D245="RTD-One Pour Cocktail&gt;7%&lt;=14.5"),
SUM(LOOKUP(2,1/(SRP!$B$16:$B$20&lt;=E245)/(SRP!$C$16:$C$20&gt;=E245),SRP!$D$16:$D$20)*(G245/100)*(E245/1000)),
IF(C245="Ready to Drink",
SUM(LOOKUP(2,1/(SRP!$B$11:$B$15&lt;=E245)/(SRP!$C$11:$C$15&gt;=E245),SRP!$D$11:$D$15)*(G245/100)*(E245/1000)),
0)))))),2)</f>
        <v>8.1999999999999993</v>
      </c>
      <c r="L245" s="173" t="str">
        <f t="shared" si="3"/>
        <v>Wine750</v>
      </c>
      <c r="M245" s="154">
        <f>VLOOKUP(L245,'Slope %'!C:D,2,0)</f>
        <v>0.1</v>
      </c>
    </row>
    <row r="246" spans="1:13" x14ac:dyDescent="0.25">
      <c r="A246" s="169">
        <v>7470</v>
      </c>
      <c r="B246" s="170" t="s">
        <v>346</v>
      </c>
      <c r="C246" s="170" t="s">
        <v>24</v>
      </c>
      <c r="D246" s="170" t="s">
        <v>127</v>
      </c>
      <c r="E246" s="170">
        <v>750</v>
      </c>
      <c r="F246" s="170">
        <v>12</v>
      </c>
      <c r="G246" s="171">
        <v>13</v>
      </c>
      <c r="H246" s="170" t="s">
        <v>26</v>
      </c>
      <c r="I246" s="171">
        <v>11.99</v>
      </c>
      <c r="J246" s="169">
        <v>1</v>
      </c>
      <c r="K246" s="154" cm="1">
        <f t="array" ref="K246">ROUND(
IF(C246="Beer",
SUM(LOOKUP(2,1/(SRP!$B$8:$B$10&lt;=E246)/(SRP!$C$8:$C$10&gt;=E246),SRP!$D$8:$D$10)*(G246/100)*(E246/1000)),
IF(C246="Spirits",
SUM(LOOKUP(2,1/(SRP!$B$2:$B$7&lt;=E246)/(SRP!$C$2:$C$7&gt;=E246),SRP!$D$2:$D$7)*(G246/100)*(E246/1000)),
IF(AND(C246="Wine",D246="Fortified Wines"),
SUM(LOOKUP(2,1/(SRP!$B$26:$B$29&lt;=E246)/(SRP!$C$26:$C$29&gt;=E246),SRP!$D$26:$D$29)*(G246/100)*(E246/1000)),
IF(C246="Wine",
SUM(LOOKUP(2,1/(SRP!$B$21:$B$25&lt;=E246)/(SRP!$C$21:$C$25&gt;=E246),SRP!$D$21:$D$25)*(G246/100)*(E246/1000)),
IF(AND(C246="Ready to Drink",D246="RTD-One Pour Cocktail&gt;7%&lt;=14.5"),
SUM(LOOKUP(2,1/(SRP!$B$16:$B$20&lt;=E246)/(SRP!$C$16:$C$20&gt;=E246),SRP!$D$16:$D$20)*(G246/100)*(E246/1000)),
IF(C246="Ready to Drink",
SUM(LOOKUP(2,1/(SRP!$B$11:$B$15&lt;=E246)/(SRP!$C$11:$C$15&gt;=E246),SRP!$D$11:$D$15)*(G246/100)*(E246/1000)),
0)))))),2)</f>
        <v>7.61</v>
      </c>
      <c r="L246" s="173" t="str">
        <f t="shared" si="3"/>
        <v>Wine750</v>
      </c>
      <c r="M246" s="154">
        <f>VLOOKUP(L246,'Slope %'!C:D,2,0)</f>
        <v>0.1</v>
      </c>
    </row>
    <row r="247" spans="1:13" x14ac:dyDescent="0.25">
      <c r="A247" s="169">
        <v>7477</v>
      </c>
      <c r="B247" s="170" t="s">
        <v>347</v>
      </c>
      <c r="C247" s="170" t="s">
        <v>15</v>
      </c>
      <c r="D247" s="170" t="s">
        <v>154</v>
      </c>
      <c r="E247" s="170">
        <v>750</v>
      </c>
      <c r="F247" s="170">
        <v>6</v>
      </c>
      <c r="G247" s="171">
        <v>17</v>
      </c>
      <c r="H247" s="170" t="s">
        <v>20</v>
      </c>
      <c r="I247" s="171">
        <v>38.49</v>
      </c>
      <c r="J247" s="169">
        <v>1</v>
      </c>
      <c r="K247" s="154" cm="1">
        <f t="array" ref="K247">ROUND(
IF(C247="Beer",
SUM(LOOKUP(2,1/(SRP!$B$8:$B$10&lt;=E247)/(SRP!$C$8:$C$10&gt;=E247),SRP!$D$8:$D$10)*(G247/100)*(E247/1000)),
IF(C247="Spirits",
SUM(LOOKUP(2,1/(SRP!$B$2:$B$7&lt;=E247)/(SRP!$C$2:$C$7&gt;=E247),SRP!$D$2:$D$7)*(G247/100)*(E247/1000)),
IF(AND(C247="Wine",D247="Fortified Wines"),
SUM(LOOKUP(2,1/(SRP!$B$26:$B$29&lt;=E247)/(SRP!$C$26:$C$29&gt;=E247),SRP!$D$26:$D$29)*(G247/100)*(E247/1000)),
IF(C247="Wine",
SUM(LOOKUP(2,1/(SRP!$B$21:$B$25&lt;=E247)/(SRP!$C$21:$C$25&gt;=E247),SRP!$D$21:$D$25)*(G247/100)*(E247/1000)),
IF(AND(C247="Ready to Drink",D247="RTD-One Pour Cocktail&gt;7%&lt;=14.5"),
SUM(LOOKUP(2,1/(SRP!$B$16:$B$20&lt;=E247)/(SRP!$C$16:$C$20&gt;=E247),SRP!$D$16:$D$20)*(G247/100)*(E247/1000)),
IF(C247="Ready to Drink",
SUM(LOOKUP(2,1/(SRP!$B$11:$B$15&lt;=E247)/(SRP!$C$11:$C$15&gt;=E247),SRP!$D$11:$D$15)*(G247/100)*(E247/1000)),
0)))))),2)</f>
        <v>9.9499999999999993</v>
      </c>
      <c r="L247" s="173" t="str">
        <f t="shared" si="3"/>
        <v>Spirits750</v>
      </c>
      <c r="M247" s="154">
        <f>VLOOKUP(L247,'Slope %'!C:D,2,0)</f>
        <v>7.0000000000000007E-2</v>
      </c>
    </row>
    <row r="248" spans="1:13" x14ac:dyDescent="0.25">
      <c r="A248" s="169">
        <v>7531</v>
      </c>
      <c r="B248" s="170" t="s">
        <v>348</v>
      </c>
      <c r="C248" s="170" t="s">
        <v>24</v>
      </c>
      <c r="D248" s="170" t="s">
        <v>34</v>
      </c>
      <c r="E248" s="170">
        <v>750</v>
      </c>
      <c r="F248" s="170">
        <v>12</v>
      </c>
      <c r="G248" s="171">
        <v>14</v>
      </c>
      <c r="H248" s="170" t="s">
        <v>177</v>
      </c>
      <c r="I248" s="171">
        <v>44.99</v>
      </c>
      <c r="J248" s="169">
        <v>1</v>
      </c>
      <c r="K248" s="154" cm="1">
        <f t="array" ref="K248">ROUND(
IF(C248="Beer",
SUM(LOOKUP(2,1/(SRP!$B$8:$B$10&lt;=E248)/(SRP!$C$8:$C$10&gt;=E248),SRP!$D$8:$D$10)*(G248/100)*(E248/1000)),
IF(C248="Spirits",
SUM(LOOKUP(2,1/(SRP!$B$2:$B$7&lt;=E248)/(SRP!$C$2:$C$7&gt;=E248),SRP!$D$2:$D$7)*(G248/100)*(E248/1000)),
IF(AND(C248="Wine",D248="Fortified Wines"),
SUM(LOOKUP(2,1/(SRP!$B$26:$B$29&lt;=E248)/(SRP!$C$26:$C$29&gt;=E248),SRP!$D$26:$D$29)*(G248/100)*(E248/1000)),
IF(C248="Wine",
SUM(LOOKUP(2,1/(SRP!$B$21:$B$25&lt;=E248)/(SRP!$C$21:$C$25&gt;=E248),SRP!$D$21:$D$25)*(G248/100)*(E248/1000)),
IF(AND(C248="Ready to Drink",D248="RTD-One Pour Cocktail&gt;7%&lt;=14.5"),
SUM(LOOKUP(2,1/(SRP!$B$16:$B$20&lt;=E248)/(SRP!$C$16:$C$20&gt;=E248),SRP!$D$16:$D$20)*(G248/100)*(E248/1000)),
IF(C248="Ready to Drink",
SUM(LOOKUP(2,1/(SRP!$B$11:$B$15&lt;=E248)/(SRP!$C$11:$C$15&gt;=E248),SRP!$D$11:$D$15)*(G248/100)*(E248/1000)),
0)))))),2)</f>
        <v>8.1999999999999993</v>
      </c>
      <c r="L248" s="173" t="str">
        <f t="shared" si="3"/>
        <v>Wine750</v>
      </c>
      <c r="M248" s="154">
        <f>VLOOKUP(L248,'Slope %'!C:D,2,0)</f>
        <v>0.1</v>
      </c>
    </row>
    <row r="249" spans="1:13" x14ac:dyDescent="0.25">
      <c r="A249" s="169">
        <v>7537</v>
      </c>
      <c r="B249" s="170" t="s">
        <v>349</v>
      </c>
      <c r="C249" s="170" t="s">
        <v>24</v>
      </c>
      <c r="D249" s="170" t="s">
        <v>166</v>
      </c>
      <c r="E249" s="170">
        <v>750</v>
      </c>
      <c r="F249" s="170">
        <v>12</v>
      </c>
      <c r="G249" s="171">
        <v>13</v>
      </c>
      <c r="H249" s="170" t="s">
        <v>91</v>
      </c>
      <c r="I249" s="171">
        <v>15.99</v>
      </c>
      <c r="J249" s="169">
        <v>1</v>
      </c>
      <c r="K249" s="154" cm="1">
        <f t="array" ref="K249">ROUND(
IF(C249="Beer",
SUM(LOOKUP(2,1/(SRP!$B$8:$B$10&lt;=E249)/(SRP!$C$8:$C$10&gt;=E249),SRP!$D$8:$D$10)*(G249/100)*(E249/1000)),
IF(C249="Spirits",
SUM(LOOKUP(2,1/(SRP!$B$2:$B$7&lt;=E249)/(SRP!$C$2:$C$7&gt;=E249),SRP!$D$2:$D$7)*(G249/100)*(E249/1000)),
IF(AND(C249="Wine",D249="Fortified Wines"),
SUM(LOOKUP(2,1/(SRP!$B$26:$B$29&lt;=E249)/(SRP!$C$26:$C$29&gt;=E249),SRP!$D$26:$D$29)*(G249/100)*(E249/1000)),
IF(C249="Wine",
SUM(LOOKUP(2,1/(SRP!$B$21:$B$25&lt;=E249)/(SRP!$C$21:$C$25&gt;=E249),SRP!$D$21:$D$25)*(G249/100)*(E249/1000)),
IF(AND(C249="Ready to Drink",D249="RTD-One Pour Cocktail&gt;7%&lt;=14.5"),
SUM(LOOKUP(2,1/(SRP!$B$16:$B$20&lt;=E249)/(SRP!$C$16:$C$20&gt;=E249),SRP!$D$16:$D$20)*(G249/100)*(E249/1000)),
IF(C249="Ready to Drink",
SUM(LOOKUP(2,1/(SRP!$B$11:$B$15&lt;=E249)/(SRP!$C$11:$C$15&gt;=E249),SRP!$D$11:$D$15)*(G249/100)*(E249/1000)),
0)))))),2)</f>
        <v>7.61</v>
      </c>
      <c r="L249" s="173" t="str">
        <f t="shared" si="3"/>
        <v>Wine750</v>
      </c>
      <c r="M249" s="154">
        <f>VLOOKUP(L249,'Slope %'!C:D,2,0)</f>
        <v>0.1</v>
      </c>
    </row>
    <row r="250" spans="1:13" x14ac:dyDescent="0.25">
      <c r="A250" s="169">
        <v>7539</v>
      </c>
      <c r="B250" s="170" t="s">
        <v>350</v>
      </c>
      <c r="C250" s="170" t="s">
        <v>15</v>
      </c>
      <c r="D250" s="170" t="s">
        <v>140</v>
      </c>
      <c r="E250" s="170">
        <v>750</v>
      </c>
      <c r="F250" s="170">
        <v>6</v>
      </c>
      <c r="G250" s="171">
        <v>28</v>
      </c>
      <c r="H250" s="170" t="s">
        <v>222</v>
      </c>
      <c r="I250" s="171">
        <v>49.99</v>
      </c>
      <c r="J250" s="169">
        <v>1</v>
      </c>
      <c r="K250" s="154" cm="1">
        <f t="array" ref="K250">ROUND(
IF(C250="Beer",
SUM(LOOKUP(2,1/(SRP!$B$8:$B$10&lt;=E250)/(SRP!$C$8:$C$10&gt;=E250),SRP!$D$8:$D$10)*(G250/100)*(E250/1000)),
IF(C250="Spirits",
SUM(LOOKUP(2,1/(SRP!$B$2:$B$7&lt;=E250)/(SRP!$C$2:$C$7&gt;=E250),SRP!$D$2:$D$7)*(G250/100)*(E250/1000)),
IF(AND(C250="Wine",D250="Fortified Wines"),
SUM(LOOKUP(2,1/(SRP!$B$26:$B$29&lt;=E250)/(SRP!$C$26:$C$29&gt;=E250),SRP!$D$26:$D$29)*(G250/100)*(E250/1000)),
IF(C250="Wine",
SUM(LOOKUP(2,1/(SRP!$B$21:$B$25&lt;=E250)/(SRP!$C$21:$C$25&gt;=E250),SRP!$D$21:$D$25)*(G250/100)*(E250/1000)),
IF(AND(C250="Ready to Drink",D250="RTD-One Pour Cocktail&gt;7%&lt;=14.5"),
SUM(LOOKUP(2,1/(SRP!$B$16:$B$20&lt;=E250)/(SRP!$C$16:$C$20&gt;=E250),SRP!$D$16:$D$20)*(G250/100)*(E250/1000)),
IF(C250="Ready to Drink",
SUM(LOOKUP(2,1/(SRP!$B$11:$B$15&lt;=E250)/(SRP!$C$11:$C$15&gt;=E250),SRP!$D$11:$D$15)*(G250/100)*(E250/1000)),
0)))))),2)</f>
        <v>16.39</v>
      </c>
      <c r="L250" s="173" t="str">
        <f t="shared" si="3"/>
        <v>Spirits750</v>
      </c>
      <c r="M250" s="154">
        <f>VLOOKUP(L250,'Slope %'!C:D,2,0)</f>
        <v>7.0000000000000007E-2</v>
      </c>
    </row>
    <row r="251" spans="1:13" x14ac:dyDescent="0.25">
      <c r="A251" s="169">
        <v>7571</v>
      </c>
      <c r="B251" s="170" t="s">
        <v>351</v>
      </c>
      <c r="C251" s="170" t="s">
        <v>24</v>
      </c>
      <c r="D251" s="170" t="s">
        <v>60</v>
      </c>
      <c r="E251" s="170">
        <v>750</v>
      </c>
      <c r="F251" s="170">
        <v>12</v>
      </c>
      <c r="G251" s="171">
        <v>10.5</v>
      </c>
      <c r="H251" s="170" t="s">
        <v>141</v>
      </c>
      <c r="I251" s="171">
        <v>14.99</v>
      </c>
      <c r="J251" s="169">
        <v>1</v>
      </c>
      <c r="K251" s="154" cm="1">
        <f t="array" ref="K251">ROUND(
IF(C251="Beer",
SUM(LOOKUP(2,1/(SRP!$B$8:$B$10&lt;=E251)/(SRP!$C$8:$C$10&gt;=E251),SRP!$D$8:$D$10)*(G251/100)*(E251/1000)),
IF(C251="Spirits",
SUM(LOOKUP(2,1/(SRP!$B$2:$B$7&lt;=E251)/(SRP!$C$2:$C$7&gt;=E251),SRP!$D$2:$D$7)*(G251/100)*(E251/1000)),
IF(AND(C251="Wine",D251="Fortified Wines"),
SUM(LOOKUP(2,1/(SRP!$B$26:$B$29&lt;=E251)/(SRP!$C$26:$C$29&gt;=E251),SRP!$D$26:$D$29)*(G251/100)*(E251/1000)),
IF(C251="Wine",
SUM(LOOKUP(2,1/(SRP!$B$21:$B$25&lt;=E251)/(SRP!$C$21:$C$25&gt;=E251),SRP!$D$21:$D$25)*(G251/100)*(E251/1000)),
IF(AND(C251="Ready to Drink",D251="RTD-One Pour Cocktail&gt;7%&lt;=14.5"),
SUM(LOOKUP(2,1/(SRP!$B$16:$B$20&lt;=E251)/(SRP!$C$16:$C$20&gt;=E251),SRP!$D$16:$D$20)*(G251/100)*(E251/1000)),
IF(C251="Ready to Drink",
SUM(LOOKUP(2,1/(SRP!$B$11:$B$15&lt;=E251)/(SRP!$C$11:$C$15&gt;=E251),SRP!$D$11:$D$15)*(G251/100)*(E251/1000)),
0)))))),2)</f>
        <v>6.15</v>
      </c>
      <c r="L251" s="173" t="str">
        <f t="shared" si="3"/>
        <v>Wine750</v>
      </c>
      <c r="M251" s="154">
        <f>VLOOKUP(L251,'Slope %'!C:D,2,0)</f>
        <v>0.1</v>
      </c>
    </row>
    <row r="252" spans="1:13" x14ac:dyDescent="0.25">
      <c r="A252" s="169">
        <v>7579</v>
      </c>
      <c r="B252" s="170" t="s">
        <v>352</v>
      </c>
      <c r="C252" s="170" t="s">
        <v>15</v>
      </c>
      <c r="D252" s="170" t="s">
        <v>56</v>
      </c>
      <c r="E252" s="170">
        <v>750</v>
      </c>
      <c r="F252" s="170">
        <v>12</v>
      </c>
      <c r="G252" s="171">
        <v>40</v>
      </c>
      <c r="H252" s="170" t="s">
        <v>17</v>
      </c>
      <c r="I252" s="171">
        <v>44.99</v>
      </c>
      <c r="J252" s="169">
        <v>1</v>
      </c>
      <c r="K252" s="154" cm="1">
        <f t="array" ref="K252">ROUND(
IF(C252="Beer",
SUM(LOOKUP(2,1/(SRP!$B$8:$B$10&lt;=E252)/(SRP!$C$8:$C$10&gt;=E252),SRP!$D$8:$D$10)*(G252/100)*(E252/1000)),
IF(C252="Spirits",
SUM(LOOKUP(2,1/(SRP!$B$2:$B$7&lt;=E252)/(SRP!$C$2:$C$7&gt;=E252),SRP!$D$2:$D$7)*(G252/100)*(E252/1000)),
IF(AND(C252="Wine",D252="Fortified Wines"),
SUM(LOOKUP(2,1/(SRP!$B$26:$B$29&lt;=E252)/(SRP!$C$26:$C$29&gt;=E252),SRP!$D$26:$D$29)*(G252/100)*(E252/1000)),
IF(C252="Wine",
SUM(LOOKUP(2,1/(SRP!$B$21:$B$25&lt;=E252)/(SRP!$C$21:$C$25&gt;=E252),SRP!$D$21:$D$25)*(G252/100)*(E252/1000)),
IF(AND(C252="Ready to Drink",D252="RTD-One Pour Cocktail&gt;7%&lt;=14.5"),
SUM(LOOKUP(2,1/(SRP!$B$16:$B$20&lt;=E252)/(SRP!$C$16:$C$20&gt;=E252),SRP!$D$16:$D$20)*(G252/100)*(E252/1000)),
IF(C252="Ready to Drink",
SUM(LOOKUP(2,1/(SRP!$B$11:$B$15&lt;=E252)/(SRP!$C$11:$C$15&gt;=E252),SRP!$D$11:$D$15)*(G252/100)*(E252/1000)),
0)))))),2)</f>
        <v>23.42</v>
      </c>
      <c r="L252" s="173" t="str">
        <f t="shared" si="3"/>
        <v>Spirits750</v>
      </c>
      <c r="M252" s="154">
        <f>VLOOKUP(L252,'Slope %'!C:D,2,0)</f>
        <v>7.0000000000000007E-2</v>
      </c>
    </row>
    <row r="253" spans="1:13" x14ac:dyDescent="0.25">
      <c r="A253" s="169">
        <v>7617</v>
      </c>
      <c r="B253" s="170" t="s">
        <v>353</v>
      </c>
      <c r="C253" s="170" t="s">
        <v>15</v>
      </c>
      <c r="D253" s="170" t="s">
        <v>82</v>
      </c>
      <c r="E253" s="170">
        <v>750</v>
      </c>
      <c r="F253" s="170">
        <v>12</v>
      </c>
      <c r="G253" s="171">
        <v>40</v>
      </c>
      <c r="H253" s="170" t="s">
        <v>43</v>
      </c>
      <c r="I253" s="171">
        <v>64.989999999999995</v>
      </c>
      <c r="J253" s="169">
        <v>1</v>
      </c>
      <c r="K253" s="154" cm="1">
        <f t="array" ref="K253">ROUND(
IF(C253="Beer",
SUM(LOOKUP(2,1/(SRP!$B$8:$B$10&lt;=E253)/(SRP!$C$8:$C$10&gt;=E253),SRP!$D$8:$D$10)*(G253/100)*(E253/1000)),
IF(C253="Spirits",
SUM(LOOKUP(2,1/(SRP!$B$2:$B$7&lt;=E253)/(SRP!$C$2:$C$7&gt;=E253),SRP!$D$2:$D$7)*(G253/100)*(E253/1000)),
IF(AND(C253="Wine",D253="Fortified Wines"),
SUM(LOOKUP(2,1/(SRP!$B$26:$B$29&lt;=E253)/(SRP!$C$26:$C$29&gt;=E253),SRP!$D$26:$D$29)*(G253/100)*(E253/1000)),
IF(C253="Wine",
SUM(LOOKUP(2,1/(SRP!$B$21:$B$25&lt;=E253)/(SRP!$C$21:$C$25&gt;=E253),SRP!$D$21:$D$25)*(G253/100)*(E253/1000)),
IF(AND(C253="Ready to Drink",D253="RTD-One Pour Cocktail&gt;7%&lt;=14.5"),
SUM(LOOKUP(2,1/(SRP!$B$16:$B$20&lt;=E253)/(SRP!$C$16:$C$20&gt;=E253),SRP!$D$16:$D$20)*(G253/100)*(E253/1000)),
IF(C253="Ready to Drink",
SUM(LOOKUP(2,1/(SRP!$B$11:$B$15&lt;=E253)/(SRP!$C$11:$C$15&gt;=E253),SRP!$D$11:$D$15)*(G253/100)*(E253/1000)),
0)))))),2)</f>
        <v>23.42</v>
      </c>
      <c r="L253" s="173" t="str">
        <f t="shared" si="3"/>
        <v>Spirits750</v>
      </c>
      <c r="M253" s="154">
        <f>VLOOKUP(L253,'Slope %'!C:D,2,0)</f>
        <v>7.0000000000000007E-2</v>
      </c>
    </row>
    <row r="254" spans="1:13" x14ac:dyDescent="0.25">
      <c r="A254" s="169">
        <v>7691</v>
      </c>
      <c r="B254" s="170" t="s">
        <v>354</v>
      </c>
      <c r="C254" s="170" t="s">
        <v>24</v>
      </c>
      <c r="D254" s="170" t="s">
        <v>66</v>
      </c>
      <c r="E254" s="170">
        <v>750</v>
      </c>
      <c r="F254" s="170">
        <v>12</v>
      </c>
      <c r="G254" s="171">
        <v>13</v>
      </c>
      <c r="H254" s="170" t="s">
        <v>26</v>
      </c>
      <c r="I254" s="171">
        <v>19.989999999999998</v>
      </c>
      <c r="J254" s="169">
        <v>1</v>
      </c>
      <c r="K254" s="154" cm="1">
        <f t="array" ref="K254">ROUND(
IF(C254="Beer",
SUM(LOOKUP(2,1/(SRP!$B$8:$B$10&lt;=E254)/(SRP!$C$8:$C$10&gt;=E254),SRP!$D$8:$D$10)*(G254/100)*(E254/1000)),
IF(C254="Spirits",
SUM(LOOKUP(2,1/(SRP!$B$2:$B$7&lt;=E254)/(SRP!$C$2:$C$7&gt;=E254),SRP!$D$2:$D$7)*(G254/100)*(E254/1000)),
IF(AND(C254="Wine",D254="Fortified Wines"),
SUM(LOOKUP(2,1/(SRP!$B$26:$B$29&lt;=E254)/(SRP!$C$26:$C$29&gt;=E254),SRP!$D$26:$D$29)*(G254/100)*(E254/1000)),
IF(C254="Wine",
SUM(LOOKUP(2,1/(SRP!$B$21:$B$25&lt;=E254)/(SRP!$C$21:$C$25&gt;=E254),SRP!$D$21:$D$25)*(G254/100)*(E254/1000)),
IF(AND(C254="Ready to Drink",D254="RTD-One Pour Cocktail&gt;7%&lt;=14.5"),
SUM(LOOKUP(2,1/(SRP!$B$16:$B$20&lt;=E254)/(SRP!$C$16:$C$20&gt;=E254),SRP!$D$16:$D$20)*(G254/100)*(E254/1000)),
IF(C254="Ready to Drink",
SUM(LOOKUP(2,1/(SRP!$B$11:$B$15&lt;=E254)/(SRP!$C$11:$C$15&gt;=E254),SRP!$D$11:$D$15)*(G254/100)*(E254/1000)),
0)))))),2)</f>
        <v>7.61</v>
      </c>
      <c r="L254" s="173" t="str">
        <f t="shared" si="3"/>
        <v>Wine750</v>
      </c>
      <c r="M254" s="154">
        <f>VLOOKUP(L254,'Slope %'!C:D,2,0)</f>
        <v>0.1</v>
      </c>
    </row>
    <row r="255" spans="1:13" x14ac:dyDescent="0.25">
      <c r="A255" s="169">
        <v>7694</v>
      </c>
      <c r="B255" s="170" t="s">
        <v>355</v>
      </c>
      <c r="C255" s="170" t="s">
        <v>24</v>
      </c>
      <c r="D255" s="170" t="s">
        <v>34</v>
      </c>
      <c r="E255" s="170">
        <v>750</v>
      </c>
      <c r="F255" s="170">
        <v>12</v>
      </c>
      <c r="G255" s="171">
        <v>13</v>
      </c>
      <c r="H255" s="170" t="s">
        <v>26</v>
      </c>
      <c r="I255" s="171">
        <v>19.989999999999998</v>
      </c>
      <c r="J255" s="169">
        <v>1</v>
      </c>
      <c r="K255" s="154" cm="1">
        <f t="array" ref="K255">ROUND(
IF(C255="Beer",
SUM(LOOKUP(2,1/(SRP!$B$8:$B$10&lt;=E255)/(SRP!$C$8:$C$10&gt;=E255),SRP!$D$8:$D$10)*(G255/100)*(E255/1000)),
IF(C255="Spirits",
SUM(LOOKUP(2,1/(SRP!$B$2:$B$7&lt;=E255)/(SRP!$C$2:$C$7&gt;=E255),SRP!$D$2:$D$7)*(G255/100)*(E255/1000)),
IF(AND(C255="Wine",D255="Fortified Wines"),
SUM(LOOKUP(2,1/(SRP!$B$26:$B$29&lt;=E255)/(SRP!$C$26:$C$29&gt;=E255),SRP!$D$26:$D$29)*(G255/100)*(E255/1000)),
IF(C255="Wine",
SUM(LOOKUP(2,1/(SRP!$B$21:$B$25&lt;=E255)/(SRP!$C$21:$C$25&gt;=E255),SRP!$D$21:$D$25)*(G255/100)*(E255/1000)),
IF(AND(C255="Ready to Drink",D255="RTD-One Pour Cocktail&gt;7%&lt;=14.5"),
SUM(LOOKUP(2,1/(SRP!$B$16:$B$20&lt;=E255)/(SRP!$C$16:$C$20&gt;=E255),SRP!$D$16:$D$20)*(G255/100)*(E255/1000)),
IF(C255="Ready to Drink",
SUM(LOOKUP(2,1/(SRP!$B$11:$B$15&lt;=E255)/(SRP!$C$11:$C$15&gt;=E255),SRP!$D$11:$D$15)*(G255/100)*(E255/1000)),
0)))))),2)</f>
        <v>7.61</v>
      </c>
      <c r="L255" s="173" t="str">
        <f t="shared" si="3"/>
        <v>Wine750</v>
      </c>
      <c r="M255" s="154">
        <f>VLOOKUP(L255,'Slope %'!C:D,2,0)</f>
        <v>0.1</v>
      </c>
    </row>
    <row r="256" spans="1:13" x14ac:dyDescent="0.25">
      <c r="A256" s="169">
        <v>7710</v>
      </c>
      <c r="B256" s="170" t="s">
        <v>356</v>
      </c>
      <c r="C256" s="170" t="s">
        <v>24</v>
      </c>
      <c r="D256" s="170" t="s">
        <v>68</v>
      </c>
      <c r="E256" s="170">
        <v>750</v>
      </c>
      <c r="F256" s="170">
        <v>12</v>
      </c>
      <c r="G256" s="171">
        <v>13</v>
      </c>
      <c r="H256" s="170" t="s">
        <v>357</v>
      </c>
      <c r="I256" s="171">
        <v>13.99</v>
      </c>
      <c r="J256" s="169">
        <v>1</v>
      </c>
      <c r="K256" s="154" cm="1">
        <f t="array" ref="K256">ROUND(
IF(C256="Beer",
SUM(LOOKUP(2,1/(SRP!$B$8:$B$10&lt;=E256)/(SRP!$C$8:$C$10&gt;=E256),SRP!$D$8:$D$10)*(G256/100)*(E256/1000)),
IF(C256="Spirits",
SUM(LOOKUP(2,1/(SRP!$B$2:$B$7&lt;=E256)/(SRP!$C$2:$C$7&gt;=E256),SRP!$D$2:$D$7)*(G256/100)*(E256/1000)),
IF(AND(C256="Wine",D256="Fortified Wines"),
SUM(LOOKUP(2,1/(SRP!$B$26:$B$29&lt;=E256)/(SRP!$C$26:$C$29&gt;=E256),SRP!$D$26:$D$29)*(G256/100)*(E256/1000)),
IF(C256="Wine",
SUM(LOOKUP(2,1/(SRP!$B$21:$B$25&lt;=E256)/(SRP!$C$21:$C$25&gt;=E256),SRP!$D$21:$D$25)*(G256/100)*(E256/1000)),
IF(AND(C256="Ready to Drink",D256="RTD-One Pour Cocktail&gt;7%&lt;=14.5"),
SUM(LOOKUP(2,1/(SRP!$B$16:$B$20&lt;=E256)/(SRP!$C$16:$C$20&gt;=E256),SRP!$D$16:$D$20)*(G256/100)*(E256/1000)),
IF(C256="Ready to Drink",
SUM(LOOKUP(2,1/(SRP!$B$11:$B$15&lt;=E256)/(SRP!$C$11:$C$15&gt;=E256),SRP!$D$11:$D$15)*(G256/100)*(E256/1000)),
0)))))),2)</f>
        <v>7.61</v>
      </c>
      <c r="L256" s="173" t="str">
        <f t="shared" si="3"/>
        <v>Wine750</v>
      </c>
      <c r="M256" s="154">
        <f>VLOOKUP(L256,'Slope %'!C:D,2,0)</f>
        <v>0.1</v>
      </c>
    </row>
    <row r="257" spans="1:13" x14ac:dyDescent="0.25">
      <c r="A257" s="169">
        <v>7713</v>
      </c>
      <c r="B257" s="170" t="s">
        <v>358</v>
      </c>
      <c r="C257" s="170" t="s">
        <v>24</v>
      </c>
      <c r="D257" s="170" t="s">
        <v>58</v>
      </c>
      <c r="E257" s="170">
        <v>750</v>
      </c>
      <c r="F257" s="170">
        <v>12</v>
      </c>
      <c r="G257" s="171">
        <v>13</v>
      </c>
      <c r="H257" s="170" t="s">
        <v>357</v>
      </c>
      <c r="I257" s="171">
        <v>13.99</v>
      </c>
      <c r="J257" s="169">
        <v>1</v>
      </c>
      <c r="K257" s="154" cm="1">
        <f t="array" ref="K257">ROUND(
IF(C257="Beer",
SUM(LOOKUP(2,1/(SRP!$B$8:$B$10&lt;=E257)/(SRP!$C$8:$C$10&gt;=E257),SRP!$D$8:$D$10)*(G257/100)*(E257/1000)),
IF(C257="Spirits",
SUM(LOOKUP(2,1/(SRP!$B$2:$B$7&lt;=E257)/(SRP!$C$2:$C$7&gt;=E257),SRP!$D$2:$D$7)*(G257/100)*(E257/1000)),
IF(AND(C257="Wine",D257="Fortified Wines"),
SUM(LOOKUP(2,1/(SRP!$B$26:$B$29&lt;=E257)/(SRP!$C$26:$C$29&gt;=E257),SRP!$D$26:$D$29)*(G257/100)*(E257/1000)),
IF(C257="Wine",
SUM(LOOKUP(2,1/(SRP!$B$21:$B$25&lt;=E257)/(SRP!$C$21:$C$25&gt;=E257),SRP!$D$21:$D$25)*(G257/100)*(E257/1000)),
IF(AND(C257="Ready to Drink",D257="RTD-One Pour Cocktail&gt;7%&lt;=14.5"),
SUM(LOOKUP(2,1/(SRP!$B$16:$B$20&lt;=E257)/(SRP!$C$16:$C$20&gt;=E257),SRP!$D$16:$D$20)*(G257/100)*(E257/1000)),
IF(C257="Ready to Drink",
SUM(LOOKUP(2,1/(SRP!$B$11:$B$15&lt;=E257)/(SRP!$C$11:$C$15&gt;=E257),SRP!$D$11:$D$15)*(G257/100)*(E257/1000)),
0)))))),2)</f>
        <v>7.61</v>
      </c>
      <c r="L257" s="173" t="str">
        <f t="shared" si="3"/>
        <v>Wine750</v>
      </c>
      <c r="M257" s="154">
        <f>VLOOKUP(L257,'Slope %'!C:D,2,0)</f>
        <v>0.1</v>
      </c>
    </row>
    <row r="258" spans="1:13" x14ac:dyDescent="0.25">
      <c r="A258" s="169">
        <v>7775</v>
      </c>
      <c r="B258" s="170" t="s">
        <v>359</v>
      </c>
      <c r="C258" s="170" t="s">
        <v>24</v>
      </c>
      <c r="D258" s="170" t="s">
        <v>34</v>
      </c>
      <c r="E258" s="170">
        <v>750</v>
      </c>
      <c r="F258" s="170">
        <v>12</v>
      </c>
      <c r="G258" s="171">
        <v>13</v>
      </c>
      <c r="H258" s="170" t="s">
        <v>200</v>
      </c>
      <c r="I258" s="171">
        <v>12.99</v>
      </c>
      <c r="J258" s="169">
        <v>1</v>
      </c>
      <c r="K258" s="154" cm="1">
        <f t="array" ref="K258">ROUND(
IF(C258="Beer",
SUM(LOOKUP(2,1/(SRP!$B$8:$B$10&lt;=E258)/(SRP!$C$8:$C$10&gt;=E258),SRP!$D$8:$D$10)*(G258/100)*(E258/1000)),
IF(C258="Spirits",
SUM(LOOKUP(2,1/(SRP!$B$2:$B$7&lt;=E258)/(SRP!$C$2:$C$7&gt;=E258),SRP!$D$2:$D$7)*(G258/100)*(E258/1000)),
IF(AND(C258="Wine",D258="Fortified Wines"),
SUM(LOOKUP(2,1/(SRP!$B$26:$B$29&lt;=E258)/(SRP!$C$26:$C$29&gt;=E258),SRP!$D$26:$D$29)*(G258/100)*(E258/1000)),
IF(C258="Wine",
SUM(LOOKUP(2,1/(SRP!$B$21:$B$25&lt;=E258)/(SRP!$C$21:$C$25&gt;=E258),SRP!$D$21:$D$25)*(G258/100)*(E258/1000)),
IF(AND(C258="Ready to Drink",D258="RTD-One Pour Cocktail&gt;7%&lt;=14.5"),
SUM(LOOKUP(2,1/(SRP!$B$16:$B$20&lt;=E258)/(SRP!$C$16:$C$20&gt;=E258),SRP!$D$16:$D$20)*(G258/100)*(E258/1000)),
IF(C258="Ready to Drink",
SUM(LOOKUP(2,1/(SRP!$B$11:$B$15&lt;=E258)/(SRP!$C$11:$C$15&gt;=E258),SRP!$D$11:$D$15)*(G258/100)*(E258/1000)),
0)))))),2)</f>
        <v>7.61</v>
      </c>
      <c r="L258" s="173" t="str">
        <f t="shared" si="3"/>
        <v>Wine750</v>
      </c>
      <c r="M258" s="154">
        <f>VLOOKUP(L258,'Slope %'!C:D,2,0)</f>
        <v>0.1</v>
      </c>
    </row>
    <row r="259" spans="1:13" x14ac:dyDescent="0.25">
      <c r="A259" s="169">
        <v>7779</v>
      </c>
      <c r="B259" s="170" t="s">
        <v>360</v>
      </c>
      <c r="C259" s="170" t="s">
        <v>24</v>
      </c>
      <c r="D259" s="170" t="s">
        <v>34</v>
      </c>
      <c r="E259" s="170">
        <v>750</v>
      </c>
      <c r="F259" s="170">
        <v>12</v>
      </c>
      <c r="G259" s="171">
        <v>13</v>
      </c>
      <c r="H259" s="170" t="s">
        <v>342</v>
      </c>
      <c r="I259" s="171">
        <v>1195</v>
      </c>
      <c r="J259" s="169">
        <v>1</v>
      </c>
      <c r="K259" s="154" cm="1">
        <f t="array" ref="K259">ROUND(
IF(C259="Beer",
SUM(LOOKUP(2,1/(SRP!$B$8:$B$10&lt;=E259)/(SRP!$C$8:$C$10&gt;=E259),SRP!$D$8:$D$10)*(G259/100)*(E259/1000)),
IF(C259="Spirits",
SUM(LOOKUP(2,1/(SRP!$B$2:$B$7&lt;=E259)/(SRP!$C$2:$C$7&gt;=E259),SRP!$D$2:$D$7)*(G259/100)*(E259/1000)),
IF(AND(C259="Wine",D259="Fortified Wines"),
SUM(LOOKUP(2,1/(SRP!$B$26:$B$29&lt;=E259)/(SRP!$C$26:$C$29&gt;=E259),SRP!$D$26:$D$29)*(G259/100)*(E259/1000)),
IF(C259="Wine",
SUM(LOOKUP(2,1/(SRP!$B$21:$B$25&lt;=E259)/(SRP!$C$21:$C$25&gt;=E259),SRP!$D$21:$D$25)*(G259/100)*(E259/1000)),
IF(AND(C259="Ready to Drink",D259="RTD-One Pour Cocktail&gt;7%&lt;=14.5"),
SUM(LOOKUP(2,1/(SRP!$B$16:$B$20&lt;=E259)/(SRP!$C$16:$C$20&gt;=E259),SRP!$D$16:$D$20)*(G259/100)*(E259/1000)),
IF(C259="Ready to Drink",
SUM(LOOKUP(2,1/(SRP!$B$11:$B$15&lt;=E259)/(SRP!$C$11:$C$15&gt;=E259),SRP!$D$11:$D$15)*(G259/100)*(E259/1000)),
0)))))),2)</f>
        <v>7.61</v>
      </c>
      <c r="L259" s="173" t="str">
        <f t="shared" ref="L259:L322" si="4">(_xlfn.CONCAT(C259,E259))</f>
        <v>Wine750</v>
      </c>
      <c r="M259" s="154">
        <f>VLOOKUP(L259,'Slope %'!C:D,2,0)</f>
        <v>0.1</v>
      </c>
    </row>
    <row r="260" spans="1:13" x14ac:dyDescent="0.25">
      <c r="A260" s="169">
        <v>7783</v>
      </c>
      <c r="B260" s="170" t="s">
        <v>361</v>
      </c>
      <c r="C260" s="170" t="s">
        <v>24</v>
      </c>
      <c r="D260" s="170" t="s">
        <v>34</v>
      </c>
      <c r="E260" s="170">
        <v>750</v>
      </c>
      <c r="F260" s="170">
        <v>12</v>
      </c>
      <c r="G260" s="171">
        <v>13</v>
      </c>
      <c r="H260" s="170" t="s">
        <v>342</v>
      </c>
      <c r="I260" s="171">
        <v>995</v>
      </c>
      <c r="J260" s="169">
        <v>1</v>
      </c>
      <c r="K260" s="154" cm="1">
        <f t="array" ref="K260">ROUND(
IF(C260="Beer",
SUM(LOOKUP(2,1/(SRP!$B$8:$B$10&lt;=E260)/(SRP!$C$8:$C$10&gt;=E260),SRP!$D$8:$D$10)*(G260/100)*(E260/1000)),
IF(C260="Spirits",
SUM(LOOKUP(2,1/(SRP!$B$2:$B$7&lt;=E260)/(SRP!$C$2:$C$7&gt;=E260),SRP!$D$2:$D$7)*(G260/100)*(E260/1000)),
IF(AND(C260="Wine",D260="Fortified Wines"),
SUM(LOOKUP(2,1/(SRP!$B$26:$B$29&lt;=E260)/(SRP!$C$26:$C$29&gt;=E260),SRP!$D$26:$D$29)*(G260/100)*(E260/1000)),
IF(C260="Wine",
SUM(LOOKUP(2,1/(SRP!$B$21:$B$25&lt;=E260)/(SRP!$C$21:$C$25&gt;=E260),SRP!$D$21:$D$25)*(G260/100)*(E260/1000)),
IF(AND(C260="Ready to Drink",D260="RTD-One Pour Cocktail&gt;7%&lt;=14.5"),
SUM(LOOKUP(2,1/(SRP!$B$16:$B$20&lt;=E260)/(SRP!$C$16:$C$20&gt;=E260),SRP!$D$16:$D$20)*(G260/100)*(E260/1000)),
IF(C260="Ready to Drink",
SUM(LOOKUP(2,1/(SRP!$B$11:$B$15&lt;=E260)/(SRP!$C$11:$C$15&gt;=E260),SRP!$D$11:$D$15)*(G260/100)*(E260/1000)),
0)))))),2)</f>
        <v>7.61</v>
      </c>
      <c r="L260" s="173" t="str">
        <f t="shared" si="4"/>
        <v>Wine750</v>
      </c>
      <c r="M260" s="154">
        <f>VLOOKUP(L260,'Slope %'!C:D,2,0)</f>
        <v>0.1</v>
      </c>
    </row>
    <row r="261" spans="1:13" x14ac:dyDescent="0.25">
      <c r="A261" s="169">
        <v>7842</v>
      </c>
      <c r="B261" s="170" t="s">
        <v>362</v>
      </c>
      <c r="C261" s="170" t="s">
        <v>11</v>
      </c>
      <c r="D261" s="170" t="s">
        <v>303</v>
      </c>
      <c r="E261" s="170">
        <v>330</v>
      </c>
      <c r="F261" s="170">
        <v>24</v>
      </c>
      <c r="G261" s="171">
        <v>6.8</v>
      </c>
      <c r="H261" s="170" t="s">
        <v>91</v>
      </c>
      <c r="I261" s="171">
        <v>3.99</v>
      </c>
      <c r="J261" s="169">
        <v>1</v>
      </c>
      <c r="K261" s="154" cm="1">
        <f t="array" ref="K261">ROUND(
IF(C261="Beer",
SUM(LOOKUP(2,1/(SRP!$B$8:$B$10&lt;=E261)/(SRP!$C$8:$C$10&gt;=E261),SRP!$D$8:$D$10)*(G261/100)*(E261/1000)),
IF(C261="Spirits",
SUM(LOOKUP(2,1/(SRP!$B$2:$B$7&lt;=E261)/(SRP!$C$2:$C$7&gt;=E261),SRP!$D$2:$D$7)*(G261/100)*(E261/1000)),
IF(AND(C261="Wine",D261="Fortified Wines"),
SUM(LOOKUP(2,1/(SRP!$B$26:$B$29&lt;=E261)/(SRP!$C$26:$C$29&gt;=E261),SRP!$D$26:$D$29)*(G261/100)*(E261/1000)),
IF(C261="Wine",
SUM(LOOKUP(2,1/(SRP!$B$21:$B$25&lt;=E261)/(SRP!$C$21:$C$25&gt;=E261),SRP!$D$21:$D$25)*(G261/100)*(E261/1000)),
IF(AND(C261="Ready to Drink",D261="RTD-One Pour Cocktail&gt;7%&lt;=14.5"),
SUM(LOOKUP(2,1/(SRP!$B$16:$B$20&lt;=E261)/(SRP!$C$16:$C$20&gt;=E261),SRP!$D$16:$D$20)*(G261/100)*(E261/1000)),
IF(C261="Ready to Drink",
SUM(LOOKUP(2,1/(SRP!$B$11:$B$15&lt;=E261)/(SRP!$C$11:$C$15&gt;=E261),SRP!$D$11:$D$15)*(G261/100)*(E261/1000)),
0)))))),2)</f>
        <v>1.75</v>
      </c>
      <c r="L261" s="173" t="str">
        <f t="shared" si="4"/>
        <v>Beer330</v>
      </c>
      <c r="M261" s="154">
        <f>VLOOKUP(L261,'Slope %'!C:D,2,0)</f>
        <v>0.12</v>
      </c>
    </row>
    <row r="262" spans="1:13" x14ac:dyDescent="0.25">
      <c r="A262" s="169">
        <v>7880</v>
      </c>
      <c r="B262" s="170" t="s">
        <v>363</v>
      </c>
      <c r="C262" s="170" t="s">
        <v>15</v>
      </c>
      <c r="D262" s="170" t="s">
        <v>82</v>
      </c>
      <c r="E262" s="170">
        <v>750</v>
      </c>
      <c r="F262" s="170">
        <v>12</v>
      </c>
      <c r="G262" s="171">
        <v>40</v>
      </c>
      <c r="H262" s="170" t="s">
        <v>20</v>
      </c>
      <c r="I262" s="171">
        <v>65.989999999999995</v>
      </c>
      <c r="J262" s="169">
        <v>1</v>
      </c>
      <c r="K262" s="154" cm="1">
        <f t="array" ref="K262">ROUND(
IF(C262="Beer",
SUM(LOOKUP(2,1/(SRP!$B$8:$B$10&lt;=E262)/(SRP!$C$8:$C$10&gt;=E262),SRP!$D$8:$D$10)*(G262/100)*(E262/1000)),
IF(C262="Spirits",
SUM(LOOKUP(2,1/(SRP!$B$2:$B$7&lt;=E262)/(SRP!$C$2:$C$7&gt;=E262),SRP!$D$2:$D$7)*(G262/100)*(E262/1000)),
IF(AND(C262="Wine",D262="Fortified Wines"),
SUM(LOOKUP(2,1/(SRP!$B$26:$B$29&lt;=E262)/(SRP!$C$26:$C$29&gt;=E262),SRP!$D$26:$D$29)*(G262/100)*(E262/1000)),
IF(C262="Wine",
SUM(LOOKUP(2,1/(SRP!$B$21:$B$25&lt;=E262)/(SRP!$C$21:$C$25&gt;=E262),SRP!$D$21:$D$25)*(G262/100)*(E262/1000)),
IF(AND(C262="Ready to Drink",D262="RTD-One Pour Cocktail&gt;7%&lt;=14.5"),
SUM(LOOKUP(2,1/(SRP!$B$16:$B$20&lt;=E262)/(SRP!$C$16:$C$20&gt;=E262),SRP!$D$16:$D$20)*(G262/100)*(E262/1000)),
IF(C262="Ready to Drink",
SUM(LOOKUP(2,1/(SRP!$B$11:$B$15&lt;=E262)/(SRP!$C$11:$C$15&gt;=E262),SRP!$D$11:$D$15)*(G262/100)*(E262/1000)),
0)))))),2)</f>
        <v>23.42</v>
      </c>
      <c r="L262" s="173" t="str">
        <f t="shared" si="4"/>
        <v>Spirits750</v>
      </c>
      <c r="M262" s="154">
        <f>VLOOKUP(L262,'Slope %'!C:D,2,0)</f>
        <v>7.0000000000000007E-2</v>
      </c>
    </row>
    <row r="263" spans="1:13" x14ac:dyDescent="0.25">
      <c r="A263" s="169">
        <v>7907</v>
      </c>
      <c r="B263" s="170" t="s">
        <v>364</v>
      </c>
      <c r="C263" s="170" t="s">
        <v>24</v>
      </c>
      <c r="D263" s="170" t="s">
        <v>68</v>
      </c>
      <c r="E263" s="170">
        <v>750</v>
      </c>
      <c r="F263" s="170">
        <v>12</v>
      </c>
      <c r="G263" s="171">
        <v>14.5</v>
      </c>
      <c r="H263" s="170" t="s">
        <v>96</v>
      </c>
      <c r="I263" s="171">
        <v>17.989999999999998</v>
      </c>
      <c r="J263" s="169">
        <v>1</v>
      </c>
      <c r="K263" s="154" cm="1">
        <f t="array" ref="K263">ROUND(
IF(C263="Beer",
SUM(LOOKUP(2,1/(SRP!$B$8:$B$10&lt;=E263)/(SRP!$C$8:$C$10&gt;=E263),SRP!$D$8:$D$10)*(G263/100)*(E263/1000)),
IF(C263="Spirits",
SUM(LOOKUP(2,1/(SRP!$B$2:$B$7&lt;=E263)/(SRP!$C$2:$C$7&gt;=E263),SRP!$D$2:$D$7)*(G263/100)*(E263/1000)),
IF(AND(C263="Wine",D263="Fortified Wines"),
SUM(LOOKUP(2,1/(SRP!$B$26:$B$29&lt;=E263)/(SRP!$C$26:$C$29&gt;=E263),SRP!$D$26:$D$29)*(G263/100)*(E263/1000)),
IF(C263="Wine",
SUM(LOOKUP(2,1/(SRP!$B$21:$B$25&lt;=E263)/(SRP!$C$21:$C$25&gt;=E263),SRP!$D$21:$D$25)*(G263/100)*(E263/1000)),
IF(AND(C263="Ready to Drink",D263="RTD-One Pour Cocktail&gt;7%&lt;=14.5"),
SUM(LOOKUP(2,1/(SRP!$B$16:$B$20&lt;=E263)/(SRP!$C$16:$C$20&gt;=E263),SRP!$D$16:$D$20)*(G263/100)*(E263/1000)),
IF(C263="Ready to Drink",
SUM(LOOKUP(2,1/(SRP!$B$11:$B$15&lt;=E263)/(SRP!$C$11:$C$15&gt;=E263),SRP!$D$11:$D$15)*(G263/100)*(E263/1000)),
0)))))),2)</f>
        <v>8.49</v>
      </c>
      <c r="L263" s="173" t="str">
        <f t="shared" si="4"/>
        <v>Wine750</v>
      </c>
      <c r="M263" s="154">
        <f>VLOOKUP(L263,'Slope %'!C:D,2,0)</f>
        <v>0.1</v>
      </c>
    </row>
    <row r="264" spans="1:13" x14ac:dyDescent="0.25">
      <c r="A264" s="169">
        <v>7941</v>
      </c>
      <c r="B264" s="170" t="s">
        <v>365</v>
      </c>
      <c r="C264" s="170" t="s">
        <v>15</v>
      </c>
      <c r="D264" s="170" t="s">
        <v>271</v>
      </c>
      <c r="E264" s="170">
        <v>750</v>
      </c>
      <c r="F264" s="170">
        <v>6</v>
      </c>
      <c r="G264" s="171">
        <v>40</v>
      </c>
      <c r="H264" s="170" t="s">
        <v>17</v>
      </c>
      <c r="I264" s="171">
        <v>59.99</v>
      </c>
      <c r="J264" s="169">
        <v>1</v>
      </c>
      <c r="K264" s="154" cm="1">
        <f t="array" ref="K264">ROUND(
IF(C264="Beer",
SUM(LOOKUP(2,1/(SRP!$B$8:$B$10&lt;=E264)/(SRP!$C$8:$C$10&gt;=E264),SRP!$D$8:$D$10)*(G264/100)*(E264/1000)),
IF(C264="Spirits",
SUM(LOOKUP(2,1/(SRP!$B$2:$B$7&lt;=E264)/(SRP!$C$2:$C$7&gt;=E264),SRP!$D$2:$D$7)*(G264/100)*(E264/1000)),
IF(AND(C264="Wine",D264="Fortified Wines"),
SUM(LOOKUP(2,1/(SRP!$B$26:$B$29&lt;=E264)/(SRP!$C$26:$C$29&gt;=E264),SRP!$D$26:$D$29)*(G264/100)*(E264/1000)),
IF(C264="Wine",
SUM(LOOKUP(2,1/(SRP!$B$21:$B$25&lt;=E264)/(SRP!$C$21:$C$25&gt;=E264),SRP!$D$21:$D$25)*(G264/100)*(E264/1000)),
IF(AND(C264="Ready to Drink",D264="RTD-One Pour Cocktail&gt;7%&lt;=14.5"),
SUM(LOOKUP(2,1/(SRP!$B$16:$B$20&lt;=E264)/(SRP!$C$16:$C$20&gt;=E264),SRP!$D$16:$D$20)*(G264/100)*(E264/1000)),
IF(C264="Ready to Drink",
SUM(LOOKUP(2,1/(SRP!$B$11:$B$15&lt;=E264)/(SRP!$C$11:$C$15&gt;=E264),SRP!$D$11:$D$15)*(G264/100)*(E264/1000)),
0)))))),2)</f>
        <v>23.42</v>
      </c>
      <c r="L264" s="173" t="str">
        <f t="shared" si="4"/>
        <v>Spirits750</v>
      </c>
      <c r="M264" s="154">
        <f>VLOOKUP(L264,'Slope %'!C:D,2,0)</f>
        <v>7.0000000000000007E-2</v>
      </c>
    </row>
    <row r="265" spans="1:13" x14ac:dyDescent="0.25">
      <c r="A265" s="169">
        <v>7962</v>
      </c>
      <c r="B265" s="170" t="s">
        <v>366</v>
      </c>
      <c r="C265" s="170" t="s">
        <v>24</v>
      </c>
      <c r="D265" s="170" t="s">
        <v>34</v>
      </c>
      <c r="E265" s="170">
        <v>750</v>
      </c>
      <c r="F265" s="170">
        <v>6</v>
      </c>
      <c r="G265" s="171">
        <v>14.5</v>
      </c>
      <c r="H265" s="170" t="s">
        <v>149</v>
      </c>
      <c r="I265" s="171">
        <v>27.99</v>
      </c>
      <c r="J265" s="169">
        <v>1</v>
      </c>
      <c r="K265" s="154" cm="1">
        <f t="array" ref="K265">ROUND(
IF(C265="Beer",
SUM(LOOKUP(2,1/(SRP!$B$8:$B$10&lt;=E265)/(SRP!$C$8:$C$10&gt;=E265),SRP!$D$8:$D$10)*(G265/100)*(E265/1000)),
IF(C265="Spirits",
SUM(LOOKUP(2,1/(SRP!$B$2:$B$7&lt;=E265)/(SRP!$C$2:$C$7&gt;=E265),SRP!$D$2:$D$7)*(G265/100)*(E265/1000)),
IF(AND(C265="Wine",D265="Fortified Wines"),
SUM(LOOKUP(2,1/(SRP!$B$26:$B$29&lt;=E265)/(SRP!$C$26:$C$29&gt;=E265),SRP!$D$26:$D$29)*(G265/100)*(E265/1000)),
IF(C265="Wine",
SUM(LOOKUP(2,1/(SRP!$B$21:$B$25&lt;=E265)/(SRP!$C$21:$C$25&gt;=E265),SRP!$D$21:$D$25)*(G265/100)*(E265/1000)),
IF(AND(C265="Ready to Drink",D265="RTD-One Pour Cocktail&gt;7%&lt;=14.5"),
SUM(LOOKUP(2,1/(SRP!$B$16:$B$20&lt;=E265)/(SRP!$C$16:$C$20&gt;=E265),SRP!$D$16:$D$20)*(G265/100)*(E265/1000)),
IF(C265="Ready to Drink",
SUM(LOOKUP(2,1/(SRP!$B$11:$B$15&lt;=E265)/(SRP!$C$11:$C$15&gt;=E265),SRP!$D$11:$D$15)*(G265/100)*(E265/1000)),
0)))))),2)</f>
        <v>8.49</v>
      </c>
      <c r="L265" s="173" t="str">
        <f t="shared" si="4"/>
        <v>Wine750</v>
      </c>
      <c r="M265" s="154">
        <f>VLOOKUP(L265,'Slope %'!C:D,2,0)</f>
        <v>0.1</v>
      </c>
    </row>
    <row r="266" spans="1:13" x14ac:dyDescent="0.25">
      <c r="A266" s="169">
        <v>8008</v>
      </c>
      <c r="B266" s="170" t="s">
        <v>367</v>
      </c>
      <c r="C266" s="170" t="s">
        <v>24</v>
      </c>
      <c r="D266" s="170" t="s">
        <v>162</v>
      </c>
      <c r="E266" s="170">
        <v>750</v>
      </c>
      <c r="F266" s="170">
        <v>6</v>
      </c>
      <c r="G266" s="171">
        <v>12</v>
      </c>
      <c r="H266" s="170" t="s">
        <v>22</v>
      </c>
      <c r="I266" s="171">
        <v>79.989999999999995</v>
      </c>
      <c r="J266" s="169">
        <v>1</v>
      </c>
      <c r="K266" s="154" cm="1">
        <f t="array" ref="K266">ROUND(
IF(C266="Beer",
SUM(LOOKUP(2,1/(SRP!$B$8:$B$10&lt;=E266)/(SRP!$C$8:$C$10&gt;=E266),SRP!$D$8:$D$10)*(G266/100)*(E266/1000)),
IF(C266="Spirits",
SUM(LOOKUP(2,1/(SRP!$B$2:$B$7&lt;=E266)/(SRP!$C$2:$C$7&gt;=E266),SRP!$D$2:$D$7)*(G266/100)*(E266/1000)),
IF(AND(C266="Wine",D266="Fortified Wines"),
SUM(LOOKUP(2,1/(SRP!$B$26:$B$29&lt;=E266)/(SRP!$C$26:$C$29&gt;=E266),SRP!$D$26:$D$29)*(G266/100)*(E266/1000)),
IF(C266="Wine",
SUM(LOOKUP(2,1/(SRP!$B$21:$B$25&lt;=E266)/(SRP!$C$21:$C$25&gt;=E266),SRP!$D$21:$D$25)*(G266/100)*(E266/1000)),
IF(AND(C266="Ready to Drink",D266="RTD-One Pour Cocktail&gt;7%&lt;=14.5"),
SUM(LOOKUP(2,1/(SRP!$B$16:$B$20&lt;=E266)/(SRP!$C$16:$C$20&gt;=E266),SRP!$D$16:$D$20)*(G266/100)*(E266/1000)),
IF(C266="Ready to Drink",
SUM(LOOKUP(2,1/(SRP!$B$11:$B$15&lt;=E266)/(SRP!$C$11:$C$15&gt;=E266),SRP!$D$11:$D$15)*(G266/100)*(E266/1000)),
0)))))),2)</f>
        <v>7.03</v>
      </c>
      <c r="L266" s="173" t="str">
        <f t="shared" si="4"/>
        <v>Wine750</v>
      </c>
      <c r="M266" s="154">
        <f>VLOOKUP(L266,'Slope %'!C:D,2,0)</f>
        <v>0.1</v>
      </c>
    </row>
    <row r="267" spans="1:13" x14ac:dyDescent="0.25">
      <c r="A267" s="169">
        <v>8036</v>
      </c>
      <c r="B267" s="170" t="s">
        <v>368</v>
      </c>
      <c r="C267" s="170" t="s">
        <v>24</v>
      </c>
      <c r="D267" s="170" t="s">
        <v>127</v>
      </c>
      <c r="E267" s="170">
        <v>750</v>
      </c>
      <c r="F267" s="170">
        <v>12</v>
      </c>
      <c r="G267" s="171">
        <v>14.7</v>
      </c>
      <c r="H267" s="170" t="s">
        <v>357</v>
      </c>
      <c r="I267" s="171">
        <v>35.99</v>
      </c>
      <c r="J267" s="169">
        <v>1</v>
      </c>
      <c r="K267" s="154" cm="1">
        <f t="array" ref="K267">ROUND(
IF(C267="Beer",
SUM(LOOKUP(2,1/(SRP!$B$8:$B$10&lt;=E267)/(SRP!$C$8:$C$10&gt;=E267),SRP!$D$8:$D$10)*(G267/100)*(E267/1000)),
IF(C267="Spirits",
SUM(LOOKUP(2,1/(SRP!$B$2:$B$7&lt;=E267)/(SRP!$C$2:$C$7&gt;=E267),SRP!$D$2:$D$7)*(G267/100)*(E267/1000)),
IF(AND(C267="Wine",D267="Fortified Wines"),
SUM(LOOKUP(2,1/(SRP!$B$26:$B$29&lt;=E267)/(SRP!$C$26:$C$29&gt;=E267),SRP!$D$26:$D$29)*(G267/100)*(E267/1000)),
IF(C267="Wine",
SUM(LOOKUP(2,1/(SRP!$B$21:$B$25&lt;=E267)/(SRP!$C$21:$C$25&gt;=E267),SRP!$D$21:$D$25)*(G267/100)*(E267/1000)),
IF(AND(C267="Ready to Drink",D267="RTD-One Pour Cocktail&gt;7%&lt;=14.5"),
SUM(LOOKUP(2,1/(SRP!$B$16:$B$20&lt;=E267)/(SRP!$C$16:$C$20&gt;=E267),SRP!$D$16:$D$20)*(G267/100)*(E267/1000)),
IF(C267="Ready to Drink",
SUM(LOOKUP(2,1/(SRP!$B$11:$B$15&lt;=E267)/(SRP!$C$11:$C$15&gt;=E267),SRP!$D$11:$D$15)*(G267/100)*(E267/1000)),
0)))))),2)</f>
        <v>8.61</v>
      </c>
      <c r="L267" s="173" t="str">
        <f t="shared" si="4"/>
        <v>Wine750</v>
      </c>
      <c r="M267" s="154">
        <f>VLOOKUP(L267,'Slope %'!C:D,2,0)</f>
        <v>0.1</v>
      </c>
    </row>
    <row r="268" spans="1:13" x14ac:dyDescent="0.25">
      <c r="A268" s="169">
        <v>8115</v>
      </c>
      <c r="B268" s="170" t="s">
        <v>369</v>
      </c>
      <c r="C268" s="170" t="s">
        <v>24</v>
      </c>
      <c r="D268" s="170" t="s">
        <v>31</v>
      </c>
      <c r="E268" s="170">
        <v>750</v>
      </c>
      <c r="F268" s="170">
        <v>12</v>
      </c>
      <c r="G268" s="171">
        <v>14</v>
      </c>
      <c r="H268" s="170" t="s">
        <v>110</v>
      </c>
      <c r="I268" s="171">
        <v>19.989999999999998</v>
      </c>
      <c r="J268" s="169">
        <v>1</v>
      </c>
      <c r="K268" s="154" cm="1">
        <f t="array" ref="K268">ROUND(
IF(C268="Beer",
SUM(LOOKUP(2,1/(SRP!$B$8:$B$10&lt;=E268)/(SRP!$C$8:$C$10&gt;=E268),SRP!$D$8:$D$10)*(G268/100)*(E268/1000)),
IF(C268="Spirits",
SUM(LOOKUP(2,1/(SRP!$B$2:$B$7&lt;=E268)/(SRP!$C$2:$C$7&gt;=E268),SRP!$D$2:$D$7)*(G268/100)*(E268/1000)),
IF(AND(C268="Wine",D268="Fortified Wines"),
SUM(LOOKUP(2,1/(SRP!$B$26:$B$29&lt;=E268)/(SRP!$C$26:$C$29&gt;=E268),SRP!$D$26:$D$29)*(G268/100)*(E268/1000)),
IF(C268="Wine",
SUM(LOOKUP(2,1/(SRP!$B$21:$B$25&lt;=E268)/(SRP!$C$21:$C$25&gt;=E268),SRP!$D$21:$D$25)*(G268/100)*(E268/1000)),
IF(AND(C268="Ready to Drink",D268="RTD-One Pour Cocktail&gt;7%&lt;=14.5"),
SUM(LOOKUP(2,1/(SRP!$B$16:$B$20&lt;=E268)/(SRP!$C$16:$C$20&gt;=E268),SRP!$D$16:$D$20)*(G268/100)*(E268/1000)),
IF(C268="Ready to Drink",
SUM(LOOKUP(2,1/(SRP!$B$11:$B$15&lt;=E268)/(SRP!$C$11:$C$15&gt;=E268),SRP!$D$11:$D$15)*(G268/100)*(E268/1000)),
0)))))),2)</f>
        <v>8.1999999999999993</v>
      </c>
      <c r="L268" s="173" t="str">
        <f t="shared" si="4"/>
        <v>Wine750</v>
      </c>
      <c r="M268" s="154">
        <f>VLOOKUP(L268,'Slope %'!C:D,2,0)</f>
        <v>0.1</v>
      </c>
    </row>
    <row r="269" spans="1:13" x14ac:dyDescent="0.25">
      <c r="A269" s="169">
        <v>8118</v>
      </c>
      <c r="B269" s="170" t="s">
        <v>370</v>
      </c>
      <c r="C269" s="170" t="s">
        <v>24</v>
      </c>
      <c r="D269" s="170" t="s">
        <v>42</v>
      </c>
      <c r="E269" s="170">
        <v>750</v>
      </c>
      <c r="F269" s="170">
        <v>12</v>
      </c>
      <c r="G269" s="171">
        <v>10</v>
      </c>
      <c r="H269" s="170" t="s">
        <v>371</v>
      </c>
      <c r="I269" s="171">
        <v>16.5</v>
      </c>
      <c r="J269" s="169">
        <v>1</v>
      </c>
      <c r="K269" s="154" cm="1">
        <f t="array" ref="K269">ROUND(
IF(C269="Beer",
SUM(LOOKUP(2,1/(SRP!$B$8:$B$10&lt;=E269)/(SRP!$C$8:$C$10&gt;=E269),SRP!$D$8:$D$10)*(G269/100)*(E269/1000)),
IF(C269="Spirits",
SUM(LOOKUP(2,1/(SRP!$B$2:$B$7&lt;=E269)/(SRP!$C$2:$C$7&gt;=E269),SRP!$D$2:$D$7)*(G269/100)*(E269/1000)),
IF(AND(C269="Wine",D269="Fortified Wines"),
SUM(LOOKUP(2,1/(SRP!$B$26:$B$29&lt;=E269)/(SRP!$C$26:$C$29&gt;=E269),SRP!$D$26:$D$29)*(G269/100)*(E269/1000)),
IF(C269="Wine",
SUM(LOOKUP(2,1/(SRP!$B$21:$B$25&lt;=E269)/(SRP!$C$21:$C$25&gt;=E269),SRP!$D$21:$D$25)*(G269/100)*(E269/1000)),
IF(AND(C269="Ready to Drink",D269="RTD-One Pour Cocktail&gt;7%&lt;=14.5"),
SUM(LOOKUP(2,1/(SRP!$B$16:$B$20&lt;=E269)/(SRP!$C$16:$C$20&gt;=E269),SRP!$D$16:$D$20)*(G269/100)*(E269/1000)),
IF(C269="Ready to Drink",
SUM(LOOKUP(2,1/(SRP!$B$11:$B$15&lt;=E269)/(SRP!$C$11:$C$15&gt;=E269),SRP!$D$11:$D$15)*(G269/100)*(E269/1000)),
0)))))),2)</f>
        <v>5.86</v>
      </c>
      <c r="L269" s="173" t="str">
        <f t="shared" si="4"/>
        <v>Wine750</v>
      </c>
      <c r="M269" s="154">
        <f>VLOOKUP(L269,'Slope %'!C:D,2,0)</f>
        <v>0.1</v>
      </c>
    </row>
    <row r="270" spans="1:13" x14ac:dyDescent="0.25">
      <c r="A270" s="169">
        <v>8157</v>
      </c>
      <c r="B270" s="170" t="s">
        <v>372</v>
      </c>
      <c r="C270" s="170" t="s">
        <v>15</v>
      </c>
      <c r="D270" s="170" t="s">
        <v>140</v>
      </c>
      <c r="E270" s="170">
        <v>120</v>
      </c>
      <c r="F270" s="170">
        <v>18</v>
      </c>
      <c r="G270" s="171">
        <v>20</v>
      </c>
      <c r="H270" s="170" t="s">
        <v>141</v>
      </c>
      <c r="I270" s="171">
        <v>11.99</v>
      </c>
      <c r="J270" s="169">
        <v>4</v>
      </c>
      <c r="K270" s="154" cm="1">
        <f t="array" ref="K270">ROUND(
IF(C270="Beer",
SUM(LOOKUP(2,1/(SRP!$B$8:$B$10&lt;=E270)/(SRP!$C$8:$C$10&gt;=E270),SRP!$D$8:$D$10)*(G270/100)*(E270/1000)),
IF(C270="Spirits",
SUM(LOOKUP(2,1/(SRP!$B$2:$B$7&lt;=E270)/(SRP!$C$2:$C$7&gt;=E270),SRP!$D$2:$D$7)*(G270/100)*(E270/1000)),
IF(AND(C270="Wine",D270="Fortified Wines"),
SUM(LOOKUP(2,1/(SRP!$B$26:$B$29&lt;=E270)/(SRP!$C$26:$C$29&gt;=E270),SRP!$D$26:$D$29)*(G270/100)*(E270/1000)),
IF(C270="Wine",
SUM(LOOKUP(2,1/(SRP!$B$21:$B$25&lt;=E270)/(SRP!$C$21:$C$25&gt;=E270),SRP!$D$21:$D$25)*(G270/100)*(E270/1000)),
IF(AND(C270="Ready to Drink",D270="RTD-One Pour Cocktail&gt;7%&lt;=14.5"),
SUM(LOOKUP(2,1/(SRP!$B$16:$B$20&lt;=E270)/(SRP!$C$16:$C$20&gt;=E270),SRP!$D$16:$D$20)*(G270/100)*(E270/1000)),
IF(C270="Ready to Drink",
SUM(LOOKUP(2,1/(SRP!$B$11:$B$15&lt;=E270)/(SRP!$C$11:$C$15&gt;=E270),SRP!$D$11:$D$15)*(G270/100)*(E270/1000)),
0)))))),2)</f>
        <v>2.5499999999999998</v>
      </c>
      <c r="L270" s="173" t="str">
        <f t="shared" si="4"/>
        <v>Spirits120</v>
      </c>
      <c r="M270" s="154">
        <f>VLOOKUP(L270,'Slope %'!C:D,2,0)</f>
        <v>0.1</v>
      </c>
    </row>
    <row r="271" spans="1:13" x14ac:dyDescent="0.25">
      <c r="A271" s="169">
        <v>8158</v>
      </c>
      <c r="B271" s="170" t="s">
        <v>373</v>
      </c>
      <c r="C271" s="170" t="s">
        <v>24</v>
      </c>
      <c r="D271" s="170" t="s">
        <v>68</v>
      </c>
      <c r="E271" s="170">
        <v>750</v>
      </c>
      <c r="F271" s="170">
        <v>12</v>
      </c>
      <c r="G271" s="171">
        <v>13.5</v>
      </c>
      <c r="H271" s="170" t="s">
        <v>100</v>
      </c>
      <c r="I271" s="171">
        <v>8.99</v>
      </c>
      <c r="J271" s="169">
        <v>1</v>
      </c>
      <c r="K271" s="154" cm="1">
        <f t="array" ref="K271">ROUND(
IF(C271="Beer",
SUM(LOOKUP(2,1/(SRP!$B$8:$B$10&lt;=E271)/(SRP!$C$8:$C$10&gt;=E271),SRP!$D$8:$D$10)*(G271/100)*(E271/1000)),
IF(C271="Spirits",
SUM(LOOKUP(2,1/(SRP!$B$2:$B$7&lt;=E271)/(SRP!$C$2:$C$7&gt;=E271),SRP!$D$2:$D$7)*(G271/100)*(E271/1000)),
IF(AND(C271="Wine",D271="Fortified Wines"),
SUM(LOOKUP(2,1/(SRP!$B$26:$B$29&lt;=E271)/(SRP!$C$26:$C$29&gt;=E271),SRP!$D$26:$D$29)*(G271/100)*(E271/1000)),
IF(C271="Wine",
SUM(LOOKUP(2,1/(SRP!$B$21:$B$25&lt;=E271)/(SRP!$C$21:$C$25&gt;=E271),SRP!$D$21:$D$25)*(G271/100)*(E271/1000)),
IF(AND(C271="Ready to Drink",D271="RTD-One Pour Cocktail&gt;7%&lt;=14.5"),
SUM(LOOKUP(2,1/(SRP!$B$16:$B$20&lt;=E271)/(SRP!$C$16:$C$20&gt;=E271),SRP!$D$16:$D$20)*(G271/100)*(E271/1000)),
IF(C271="Ready to Drink",
SUM(LOOKUP(2,1/(SRP!$B$11:$B$15&lt;=E271)/(SRP!$C$11:$C$15&gt;=E271),SRP!$D$11:$D$15)*(G271/100)*(E271/1000)),
0)))))),2)</f>
        <v>7.9</v>
      </c>
      <c r="L271" s="173" t="str">
        <f t="shared" si="4"/>
        <v>Wine750</v>
      </c>
      <c r="M271" s="154">
        <f>VLOOKUP(L271,'Slope %'!C:D,2,0)</f>
        <v>0.1</v>
      </c>
    </row>
    <row r="272" spans="1:13" x14ac:dyDescent="0.25">
      <c r="A272" s="169">
        <v>8159</v>
      </c>
      <c r="B272" s="170" t="s">
        <v>374</v>
      </c>
      <c r="C272" s="170" t="s">
        <v>15</v>
      </c>
      <c r="D272" s="170" t="s">
        <v>19</v>
      </c>
      <c r="E272" s="170">
        <v>750</v>
      </c>
      <c r="F272" s="170">
        <v>12</v>
      </c>
      <c r="G272" s="171">
        <v>40</v>
      </c>
      <c r="H272" s="170" t="s">
        <v>91</v>
      </c>
      <c r="I272" s="171">
        <v>36.99</v>
      </c>
      <c r="J272" s="169">
        <v>1</v>
      </c>
      <c r="K272" s="154" cm="1">
        <f t="array" ref="K272">ROUND(
IF(C272="Beer",
SUM(LOOKUP(2,1/(SRP!$B$8:$B$10&lt;=E272)/(SRP!$C$8:$C$10&gt;=E272),SRP!$D$8:$D$10)*(G272/100)*(E272/1000)),
IF(C272="Spirits",
SUM(LOOKUP(2,1/(SRP!$B$2:$B$7&lt;=E272)/(SRP!$C$2:$C$7&gt;=E272),SRP!$D$2:$D$7)*(G272/100)*(E272/1000)),
IF(AND(C272="Wine",D272="Fortified Wines"),
SUM(LOOKUP(2,1/(SRP!$B$26:$B$29&lt;=E272)/(SRP!$C$26:$C$29&gt;=E272),SRP!$D$26:$D$29)*(G272/100)*(E272/1000)),
IF(C272="Wine",
SUM(LOOKUP(2,1/(SRP!$B$21:$B$25&lt;=E272)/(SRP!$C$21:$C$25&gt;=E272),SRP!$D$21:$D$25)*(G272/100)*(E272/1000)),
IF(AND(C272="Ready to Drink",D272="RTD-One Pour Cocktail&gt;7%&lt;=14.5"),
SUM(LOOKUP(2,1/(SRP!$B$16:$B$20&lt;=E272)/(SRP!$C$16:$C$20&gt;=E272),SRP!$D$16:$D$20)*(G272/100)*(E272/1000)),
IF(C272="Ready to Drink",
SUM(LOOKUP(2,1/(SRP!$B$11:$B$15&lt;=E272)/(SRP!$C$11:$C$15&gt;=E272),SRP!$D$11:$D$15)*(G272/100)*(E272/1000)),
0)))))),2)</f>
        <v>23.42</v>
      </c>
      <c r="L272" s="173" t="str">
        <f t="shared" si="4"/>
        <v>Spirits750</v>
      </c>
      <c r="M272" s="154">
        <f>VLOOKUP(L272,'Slope %'!C:D,2,0)</f>
        <v>7.0000000000000007E-2</v>
      </c>
    </row>
    <row r="273" spans="1:13" x14ac:dyDescent="0.25">
      <c r="A273" s="169">
        <v>8199</v>
      </c>
      <c r="B273" s="170" t="s">
        <v>375</v>
      </c>
      <c r="C273" s="170" t="s">
        <v>15</v>
      </c>
      <c r="D273" s="170" t="s">
        <v>137</v>
      </c>
      <c r="E273" s="170">
        <v>750</v>
      </c>
      <c r="F273" s="170">
        <v>12</v>
      </c>
      <c r="G273" s="171">
        <v>46</v>
      </c>
      <c r="H273" s="170" t="s">
        <v>91</v>
      </c>
      <c r="I273" s="171">
        <v>31.99</v>
      </c>
      <c r="J273" s="169">
        <v>1</v>
      </c>
      <c r="K273" s="154" cm="1">
        <f t="array" ref="K273">ROUND(
IF(C273="Beer",
SUM(LOOKUP(2,1/(SRP!$B$8:$B$10&lt;=E273)/(SRP!$C$8:$C$10&gt;=E273),SRP!$D$8:$D$10)*(G273/100)*(E273/1000)),
IF(C273="Spirits",
SUM(LOOKUP(2,1/(SRP!$B$2:$B$7&lt;=E273)/(SRP!$C$2:$C$7&gt;=E273),SRP!$D$2:$D$7)*(G273/100)*(E273/1000)),
IF(AND(C273="Wine",D273="Fortified Wines"),
SUM(LOOKUP(2,1/(SRP!$B$26:$B$29&lt;=E273)/(SRP!$C$26:$C$29&gt;=E273),SRP!$D$26:$D$29)*(G273/100)*(E273/1000)),
IF(C273="Wine",
SUM(LOOKUP(2,1/(SRP!$B$21:$B$25&lt;=E273)/(SRP!$C$21:$C$25&gt;=E273),SRP!$D$21:$D$25)*(G273/100)*(E273/1000)),
IF(AND(C273="Ready to Drink",D273="RTD-One Pour Cocktail&gt;7%&lt;=14.5"),
SUM(LOOKUP(2,1/(SRP!$B$16:$B$20&lt;=E273)/(SRP!$C$16:$C$20&gt;=E273),SRP!$D$16:$D$20)*(G273/100)*(E273/1000)),
IF(C273="Ready to Drink",
SUM(LOOKUP(2,1/(SRP!$B$11:$B$15&lt;=E273)/(SRP!$C$11:$C$15&gt;=E273),SRP!$D$11:$D$15)*(G273/100)*(E273/1000)),
0)))))),2)</f>
        <v>26.93</v>
      </c>
      <c r="L273" s="173" t="str">
        <f t="shared" si="4"/>
        <v>Spirits750</v>
      </c>
      <c r="M273" s="154">
        <f>VLOOKUP(L273,'Slope %'!C:D,2,0)</f>
        <v>7.0000000000000007E-2</v>
      </c>
    </row>
    <row r="274" spans="1:13" x14ac:dyDescent="0.25">
      <c r="A274" s="169">
        <v>8284</v>
      </c>
      <c r="B274" s="170" t="s">
        <v>376</v>
      </c>
      <c r="C274" s="170" t="s">
        <v>15</v>
      </c>
      <c r="D274" s="170" t="s">
        <v>134</v>
      </c>
      <c r="E274" s="170">
        <v>750</v>
      </c>
      <c r="F274" s="170">
        <v>12</v>
      </c>
      <c r="G274" s="171">
        <v>40</v>
      </c>
      <c r="H274" s="170" t="s">
        <v>35</v>
      </c>
      <c r="I274" s="171">
        <v>77.989999999999995</v>
      </c>
      <c r="J274" s="169">
        <v>1</v>
      </c>
      <c r="K274" s="154" cm="1">
        <f t="array" ref="K274">ROUND(
IF(C274="Beer",
SUM(LOOKUP(2,1/(SRP!$B$8:$B$10&lt;=E274)/(SRP!$C$8:$C$10&gt;=E274),SRP!$D$8:$D$10)*(G274/100)*(E274/1000)),
IF(C274="Spirits",
SUM(LOOKUP(2,1/(SRP!$B$2:$B$7&lt;=E274)/(SRP!$C$2:$C$7&gt;=E274),SRP!$D$2:$D$7)*(G274/100)*(E274/1000)),
IF(AND(C274="Wine",D274="Fortified Wines"),
SUM(LOOKUP(2,1/(SRP!$B$26:$B$29&lt;=E274)/(SRP!$C$26:$C$29&gt;=E274),SRP!$D$26:$D$29)*(G274/100)*(E274/1000)),
IF(C274="Wine",
SUM(LOOKUP(2,1/(SRP!$B$21:$B$25&lt;=E274)/(SRP!$C$21:$C$25&gt;=E274),SRP!$D$21:$D$25)*(G274/100)*(E274/1000)),
IF(AND(C274="Ready to Drink",D274="RTD-One Pour Cocktail&gt;7%&lt;=14.5"),
SUM(LOOKUP(2,1/(SRP!$B$16:$B$20&lt;=E274)/(SRP!$C$16:$C$20&gt;=E274),SRP!$D$16:$D$20)*(G274/100)*(E274/1000)),
IF(C274="Ready to Drink",
SUM(LOOKUP(2,1/(SRP!$B$11:$B$15&lt;=E274)/(SRP!$C$11:$C$15&gt;=E274),SRP!$D$11:$D$15)*(G274/100)*(E274/1000)),
0)))))),2)</f>
        <v>23.42</v>
      </c>
      <c r="L274" s="173" t="str">
        <f t="shared" si="4"/>
        <v>Spirits750</v>
      </c>
      <c r="M274" s="154">
        <f>VLOOKUP(L274,'Slope %'!C:D,2,0)</f>
        <v>7.0000000000000007E-2</v>
      </c>
    </row>
    <row r="275" spans="1:13" x14ac:dyDescent="0.25">
      <c r="A275" s="169">
        <v>8289</v>
      </c>
      <c r="B275" s="170" t="s">
        <v>377</v>
      </c>
      <c r="C275" s="170" t="s">
        <v>24</v>
      </c>
      <c r="D275" s="170" t="s">
        <v>34</v>
      </c>
      <c r="E275" s="170">
        <v>750</v>
      </c>
      <c r="F275" s="170">
        <v>6</v>
      </c>
      <c r="G275" s="171">
        <v>13.5</v>
      </c>
      <c r="H275" s="170" t="s">
        <v>378</v>
      </c>
      <c r="I275" s="171">
        <v>32.99</v>
      </c>
      <c r="J275" s="169">
        <v>1</v>
      </c>
      <c r="K275" s="154" cm="1">
        <f t="array" ref="K275">ROUND(
IF(C275="Beer",
SUM(LOOKUP(2,1/(SRP!$B$8:$B$10&lt;=E275)/(SRP!$C$8:$C$10&gt;=E275),SRP!$D$8:$D$10)*(G275/100)*(E275/1000)),
IF(C275="Spirits",
SUM(LOOKUP(2,1/(SRP!$B$2:$B$7&lt;=E275)/(SRP!$C$2:$C$7&gt;=E275),SRP!$D$2:$D$7)*(G275/100)*(E275/1000)),
IF(AND(C275="Wine",D275="Fortified Wines"),
SUM(LOOKUP(2,1/(SRP!$B$26:$B$29&lt;=E275)/(SRP!$C$26:$C$29&gt;=E275),SRP!$D$26:$D$29)*(G275/100)*(E275/1000)),
IF(C275="Wine",
SUM(LOOKUP(2,1/(SRP!$B$21:$B$25&lt;=E275)/(SRP!$C$21:$C$25&gt;=E275),SRP!$D$21:$D$25)*(G275/100)*(E275/1000)),
IF(AND(C275="Ready to Drink",D275="RTD-One Pour Cocktail&gt;7%&lt;=14.5"),
SUM(LOOKUP(2,1/(SRP!$B$16:$B$20&lt;=E275)/(SRP!$C$16:$C$20&gt;=E275),SRP!$D$16:$D$20)*(G275/100)*(E275/1000)),
IF(C275="Ready to Drink",
SUM(LOOKUP(2,1/(SRP!$B$11:$B$15&lt;=E275)/(SRP!$C$11:$C$15&gt;=E275),SRP!$D$11:$D$15)*(G275/100)*(E275/1000)),
0)))))),2)</f>
        <v>7.9</v>
      </c>
      <c r="L275" s="173" t="str">
        <f t="shared" si="4"/>
        <v>Wine750</v>
      </c>
      <c r="M275" s="154">
        <f>VLOOKUP(L275,'Slope %'!C:D,2,0)</f>
        <v>0.1</v>
      </c>
    </row>
    <row r="276" spans="1:13" x14ac:dyDescent="0.25">
      <c r="A276" s="169">
        <v>8302</v>
      </c>
      <c r="B276" s="170" t="s">
        <v>379</v>
      </c>
      <c r="C276" s="170" t="s">
        <v>15</v>
      </c>
      <c r="D276" s="170" t="s">
        <v>252</v>
      </c>
      <c r="E276" s="170">
        <v>750</v>
      </c>
      <c r="F276" s="170">
        <v>6</v>
      </c>
      <c r="G276" s="171">
        <v>40</v>
      </c>
      <c r="H276" s="170" t="s">
        <v>29</v>
      </c>
      <c r="I276" s="171">
        <v>49.99</v>
      </c>
      <c r="J276" s="169">
        <v>1</v>
      </c>
      <c r="K276" s="154" cm="1">
        <f t="array" ref="K276">ROUND(
IF(C276="Beer",
SUM(LOOKUP(2,1/(SRP!$B$8:$B$10&lt;=E276)/(SRP!$C$8:$C$10&gt;=E276),SRP!$D$8:$D$10)*(G276/100)*(E276/1000)),
IF(C276="Spirits",
SUM(LOOKUP(2,1/(SRP!$B$2:$B$7&lt;=E276)/(SRP!$C$2:$C$7&gt;=E276),SRP!$D$2:$D$7)*(G276/100)*(E276/1000)),
IF(AND(C276="Wine",D276="Fortified Wines"),
SUM(LOOKUP(2,1/(SRP!$B$26:$B$29&lt;=E276)/(SRP!$C$26:$C$29&gt;=E276),SRP!$D$26:$D$29)*(G276/100)*(E276/1000)),
IF(C276="Wine",
SUM(LOOKUP(2,1/(SRP!$B$21:$B$25&lt;=E276)/(SRP!$C$21:$C$25&gt;=E276),SRP!$D$21:$D$25)*(G276/100)*(E276/1000)),
IF(AND(C276="Ready to Drink",D276="RTD-One Pour Cocktail&gt;7%&lt;=14.5"),
SUM(LOOKUP(2,1/(SRP!$B$16:$B$20&lt;=E276)/(SRP!$C$16:$C$20&gt;=E276),SRP!$D$16:$D$20)*(G276/100)*(E276/1000)),
IF(C276="Ready to Drink",
SUM(LOOKUP(2,1/(SRP!$B$11:$B$15&lt;=E276)/(SRP!$C$11:$C$15&gt;=E276),SRP!$D$11:$D$15)*(G276/100)*(E276/1000)),
0)))))),2)</f>
        <v>23.42</v>
      </c>
      <c r="L276" s="173" t="str">
        <f t="shared" si="4"/>
        <v>Spirits750</v>
      </c>
      <c r="M276" s="154">
        <f>VLOOKUP(L276,'Slope %'!C:D,2,0)</f>
        <v>7.0000000000000007E-2</v>
      </c>
    </row>
    <row r="277" spans="1:13" x14ac:dyDescent="0.25">
      <c r="A277" s="169">
        <v>8332</v>
      </c>
      <c r="B277" s="170" t="s">
        <v>380</v>
      </c>
      <c r="C277" s="170" t="s">
        <v>24</v>
      </c>
      <c r="D277" s="170" t="s">
        <v>191</v>
      </c>
      <c r="E277" s="170">
        <v>750</v>
      </c>
      <c r="F277" s="170">
        <v>12</v>
      </c>
      <c r="G277" s="171">
        <v>13.5</v>
      </c>
      <c r="H277" s="170" t="s">
        <v>100</v>
      </c>
      <c r="I277" s="171">
        <v>18.989999999999998</v>
      </c>
      <c r="J277" s="169">
        <v>1</v>
      </c>
      <c r="K277" s="154" cm="1">
        <f t="array" ref="K277">ROUND(
IF(C277="Beer",
SUM(LOOKUP(2,1/(SRP!$B$8:$B$10&lt;=E277)/(SRP!$C$8:$C$10&gt;=E277),SRP!$D$8:$D$10)*(G277/100)*(E277/1000)),
IF(C277="Spirits",
SUM(LOOKUP(2,1/(SRP!$B$2:$B$7&lt;=E277)/(SRP!$C$2:$C$7&gt;=E277),SRP!$D$2:$D$7)*(G277/100)*(E277/1000)),
IF(AND(C277="Wine",D277="Fortified Wines"),
SUM(LOOKUP(2,1/(SRP!$B$26:$B$29&lt;=E277)/(SRP!$C$26:$C$29&gt;=E277),SRP!$D$26:$D$29)*(G277/100)*(E277/1000)),
IF(C277="Wine",
SUM(LOOKUP(2,1/(SRP!$B$21:$B$25&lt;=E277)/(SRP!$C$21:$C$25&gt;=E277),SRP!$D$21:$D$25)*(G277/100)*(E277/1000)),
IF(AND(C277="Ready to Drink",D277="RTD-One Pour Cocktail&gt;7%&lt;=14.5"),
SUM(LOOKUP(2,1/(SRP!$B$16:$B$20&lt;=E277)/(SRP!$C$16:$C$20&gt;=E277),SRP!$D$16:$D$20)*(G277/100)*(E277/1000)),
IF(C277="Ready to Drink",
SUM(LOOKUP(2,1/(SRP!$B$11:$B$15&lt;=E277)/(SRP!$C$11:$C$15&gt;=E277),SRP!$D$11:$D$15)*(G277/100)*(E277/1000)),
0)))))),2)</f>
        <v>7.9</v>
      </c>
      <c r="L277" s="173" t="str">
        <f t="shared" si="4"/>
        <v>Wine750</v>
      </c>
      <c r="M277" s="154">
        <f>VLOOKUP(L277,'Slope %'!C:D,2,0)</f>
        <v>0.1</v>
      </c>
    </row>
    <row r="278" spans="1:13" x14ac:dyDescent="0.25">
      <c r="A278" s="169">
        <v>8336</v>
      </c>
      <c r="B278" s="170" t="s">
        <v>381</v>
      </c>
      <c r="C278" s="170" t="s">
        <v>24</v>
      </c>
      <c r="D278" s="170" t="s">
        <v>382</v>
      </c>
      <c r="E278" s="170">
        <v>750</v>
      </c>
      <c r="F278" s="170">
        <v>12</v>
      </c>
      <c r="G278" s="171">
        <v>14.5</v>
      </c>
      <c r="H278" s="170" t="s">
        <v>100</v>
      </c>
      <c r="I278" s="171">
        <v>25.99</v>
      </c>
      <c r="J278" s="169">
        <v>1</v>
      </c>
      <c r="K278" s="154" cm="1">
        <f t="array" ref="K278">ROUND(
IF(C278="Beer",
SUM(LOOKUP(2,1/(SRP!$B$8:$B$10&lt;=E278)/(SRP!$C$8:$C$10&gt;=E278),SRP!$D$8:$D$10)*(G278/100)*(E278/1000)),
IF(C278="Spirits",
SUM(LOOKUP(2,1/(SRP!$B$2:$B$7&lt;=E278)/(SRP!$C$2:$C$7&gt;=E278),SRP!$D$2:$D$7)*(G278/100)*(E278/1000)),
IF(AND(C278="Wine",D278="Fortified Wines"),
SUM(LOOKUP(2,1/(SRP!$B$26:$B$29&lt;=E278)/(SRP!$C$26:$C$29&gt;=E278),SRP!$D$26:$D$29)*(G278/100)*(E278/1000)),
IF(C278="Wine",
SUM(LOOKUP(2,1/(SRP!$B$21:$B$25&lt;=E278)/(SRP!$C$21:$C$25&gt;=E278),SRP!$D$21:$D$25)*(G278/100)*(E278/1000)),
IF(AND(C278="Ready to Drink",D278="RTD-One Pour Cocktail&gt;7%&lt;=14.5"),
SUM(LOOKUP(2,1/(SRP!$B$16:$B$20&lt;=E278)/(SRP!$C$16:$C$20&gt;=E278),SRP!$D$16:$D$20)*(G278/100)*(E278/1000)),
IF(C278="Ready to Drink",
SUM(LOOKUP(2,1/(SRP!$B$11:$B$15&lt;=E278)/(SRP!$C$11:$C$15&gt;=E278),SRP!$D$11:$D$15)*(G278/100)*(E278/1000)),
0)))))),2)</f>
        <v>8.49</v>
      </c>
      <c r="L278" s="173" t="str">
        <f t="shared" si="4"/>
        <v>Wine750</v>
      </c>
      <c r="M278" s="154">
        <f>VLOOKUP(L278,'Slope %'!C:D,2,0)</f>
        <v>0.1</v>
      </c>
    </row>
    <row r="279" spans="1:13" x14ac:dyDescent="0.25">
      <c r="A279" s="169">
        <v>8365</v>
      </c>
      <c r="B279" s="170" t="s">
        <v>383</v>
      </c>
      <c r="C279" s="170" t="s">
        <v>24</v>
      </c>
      <c r="D279" s="170" t="s">
        <v>166</v>
      </c>
      <c r="E279" s="170">
        <v>750</v>
      </c>
      <c r="F279" s="170">
        <v>12</v>
      </c>
      <c r="G279" s="171">
        <v>11.5</v>
      </c>
      <c r="H279" s="170" t="s">
        <v>22</v>
      </c>
      <c r="I279" s="171">
        <v>14.99</v>
      </c>
      <c r="J279" s="169">
        <v>1</v>
      </c>
      <c r="K279" s="154" cm="1">
        <f t="array" ref="K279">ROUND(
IF(C279="Beer",
SUM(LOOKUP(2,1/(SRP!$B$8:$B$10&lt;=E279)/(SRP!$C$8:$C$10&gt;=E279),SRP!$D$8:$D$10)*(G279/100)*(E279/1000)),
IF(C279="Spirits",
SUM(LOOKUP(2,1/(SRP!$B$2:$B$7&lt;=E279)/(SRP!$C$2:$C$7&gt;=E279),SRP!$D$2:$D$7)*(G279/100)*(E279/1000)),
IF(AND(C279="Wine",D279="Fortified Wines"),
SUM(LOOKUP(2,1/(SRP!$B$26:$B$29&lt;=E279)/(SRP!$C$26:$C$29&gt;=E279),SRP!$D$26:$D$29)*(G279/100)*(E279/1000)),
IF(C279="Wine",
SUM(LOOKUP(2,1/(SRP!$B$21:$B$25&lt;=E279)/(SRP!$C$21:$C$25&gt;=E279),SRP!$D$21:$D$25)*(G279/100)*(E279/1000)),
IF(AND(C279="Ready to Drink",D279="RTD-One Pour Cocktail&gt;7%&lt;=14.5"),
SUM(LOOKUP(2,1/(SRP!$B$16:$B$20&lt;=E279)/(SRP!$C$16:$C$20&gt;=E279),SRP!$D$16:$D$20)*(G279/100)*(E279/1000)),
IF(C279="Ready to Drink",
SUM(LOOKUP(2,1/(SRP!$B$11:$B$15&lt;=E279)/(SRP!$C$11:$C$15&gt;=E279),SRP!$D$11:$D$15)*(G279/100)*(E279/1000)),
0)))))),2)</f>
        <v>6.73</v>
      </c>
      <c r="L279" s="173" t="str">
        <f t="shared" si="4"/>
        <v>Wine750</v>
      </c>
      <c r="M279" s="154">
        <f>VLOOKUP(L279,'Slope %'!C:D,2,0)</f>
        <v>0.1</v>
      </c>
    </row>
    <row r="280" spans="1:13" x14ac:dyDescent="0.25">
      <c r="A280" s="169">
        <v>8366</v>
      </c>
      <c r="B280" s="170" t="s">
        <v>384</v>
      </c>
      <c r="C280" s="170" t="s">
        <v>24</v>
      </c>
      <c r="D280" s="170" t="s">
        <v>25</v>
      </c>
      <c r="E280" s="170">
        <v>750</v>
      </c>
      <c r="F280" s="170">
        <v>12</v>
      </c>
      <c r="G280" s="171">
        <v>11.5</v>
      </c>
      <c r="H280" s="170" t="s">
        <v>22</v>
      </c>
      <c r="I280" s="171">
        <v>16.989999999999998</v>
      </c>
      <c r="J280" s="169">
        <v>1</v>
      </c>
      <c r="K280" s="154" cm="1">
        <f t="array" ref="K280">ROUND(
IF(C280="Beer",
SUM(LOOKUP(2,1/(SRP!$B$8:$B$10&lt;=E280)/(SRP!$C$8:$C$10&gt;=E280),SRP!$D$8:$D$10)*(G280/100)*(E280/1000)),
IF(C280="Spirits",
SUM(LOOKUP(2,1/(SRP!$B$2:$B$7&lt;=E280)/(SRP!$C$2:$C$7&gt;=E280),SRP!$D$2:$D$7)*(G280/100)*(E280/1000)),
IF(AND(C280="Wine",D280="Fortified Wines"),
SUM(LOOKUP(2,1/(SRP!$B$26:$B$29&lt;=E280)/(SRP!$C$26:$C$29&gt;=E280),SRP!$D$26:$D$29)*(G280/100)*(E280/1000)),
IF(C280="Wine",
SUM(LOOKUP(2,1/(SRP!$B$21:$B$25&lt;=E280)/(SRP!$C$21:$C$25&gt;=E280),SRP!$D$21:$D$25)*(G280/100)*(E280/1000)),
IF(AND(C280="Ready to Drink",D280="RTD-One Pour Cocktail&gt;7%&lt;=14.5"),
SUM(LOOKUP(2,1/(SRP!$B$16:$B$20&lt;=E280)/(SRP!$C$16:$C$20&gt;=E280),SRP!$D$16:$D$20)*(G280/100)*(E280/1000)),
IF(C280="Ready to Drink",
SUM(LOOKUP(2,1/(SRP!$B$11:$B$15&lt;=E280)/(SRP!$C$11:$C$15&gt;=E280),SRP!$D$11:$D$15)*(G280/100)*(E280/1000)),
0)))))),2)</f>
        <v>6.73</v>
      </c>
      <c r="L280" s="173" t="str">
        <f t="shared" si="4"/>
        <v>Wine750</v>
      </c>
      <c r="M280" s="154">
        <f>VLOOKUP(L280,'Slope %'!C:D,2,0)</f>
        <v>0.1</v>
      </c>
    </row>
    <row r="281" spans="1:13" x14ac:dyDescent="0.25">
      <c r="A281" s="169">
        <v>8388</v>
      </c>
      <c r="B281" s="170" t="s">
        <v>385</v>
      </c>
      <c r="C281" s="170" t="s">
        <v>11</v>
      </c>
      <c r="D281" s="170" t="s">
        <v>12</v>
      </c>
      <c r="E281" s="170">
        <v>500</v>
      </c>
      <c r="F281" s="170">
        <v>24</v>
      </c>
      <c r="G281" s="171">
        <v>5</v>
      </c>
      <c r="H281" s="170" t="s">
        <v>105</v>
      </c>
      <c r="I281" s="171">
        <v>4.29</v>
      </c>
      <c r="J281" s="169">
        <v>1</v>
      </c>
      <c r="K281" s="154" cm="1">
        <f t="array" ref="K281">ROUND(
IF(C281="Beer",
SUM(LOOKUP(2,1/(SRP!$B$8:$B$10&lt;=E281)/(SRP!$C$8:$C$10&gt;=E281),SRP!$D$8:$D$10)*(G281/100)*(E281/1000)),
IF(C281="Spirits",
SUM(LOOKUP(2,1/(SRP!$B$2:$B$7&lt;=E281)/(SRP!$C$2:$C$7&gt;=E281),SRP!$D$2:$D$7)*(G281/100)*(E281/1000)),
IF(AND(C281="Wine",D281="Fortified Wines"),
SUM(LOOKUP(2,1/(SRP!$B$26:$B$29&lt;=E281)/(SRP!$C$26:$C$29&gt;=E281),SRP!$D$26:$D$29)*(G281/100)*(E281/1000)),
IF(C281="Wine",
SUM(LOOKUP(2,1/(SRP!$B$21:$B$25&lt;=E281)/(SRP!$C$21:$C$25&gt;=E281),SRP!$D$21:$D$25)*(G281/100)*(E281/1000)),
IF(AND(C281="Ready to Drink",D281="RTD-One Pour Cocktail&gt;7%&lt;=14.5"),
SUM(LOOKUP(2,1/(SRP!$B$16:$B$20&lt;=E281)/(SRP!$C$16:$C$20&gt;=E281),SRP!$D$16:$D$20)*(G281/100)*(E281/1000)),
IF(C281="Ready to Drink",
SUM(LOOKUP(2,1/(SRP!$B$11:$B$15&lt;=E281)/(SRP!$C$11:$C$15&gt;=E281),SRP!$D$11:$D$15)*(G281/100)*(E281/1000)),
0)))))),2)</f>
        <v>1.95</v>
      </c>
      <c r="L281" s="173" t="str">
        <f t="shared" si="4"/>
        <v>Beer500</v>
      </c>
      <c r="M281" s="154">
        <f>VLOOKUP(L281,'Slope %'!C:D,2,0)</f>
        <v>0.12</v>
      </c>
    </row>
    <row r="282" spans="1:13" x14ac:dyDescent="0.25">
      <c r="A282" s="169">
        <v>8388</v>
      </c>
      <c r="B282" s="170" t="s">
        <v>385</v>
      </c>
      <c r="C282" s="170" t="s">
        <v>11</v>
      </c>
      <c r="D282" s="170" t="s">
        <v>12</v>
      </c>
      <c r="E282" s="170">
        <v>500</v>
      </c>
      <c r="F282" s="170">
        <v>24</v>
      </c>
      <c r="G282" s="171">
        <v>5</v>
      </c>
      <c r="H282" s="170" t="s">
        <v>105</v>
      </c>
      <c r="I282" s="171">
        <v>4.29</v>
      </c>
      <c r="J282" s="169">
        <v>1</v>
      </c>
      <c r="K282" s="154" cm="1">
        <f t="array" ref="K282">ROUND(
IF(C282="Beer",
SUM(LOOKUP(2,1/(SRP!$B$8:$B$10&lt;=E282)/(SRP!$C$8:$C$10&gt;=E282),SRP!$D$8:$D$10)*(G282/100)*(E282/1000)),
IF(C282="Spirits",
SUM(LOOKUP(2,1/(SRP!$B$2:$B$7&lt;=E282)/(SRP!$C$2:$C$7&gt;=E282),SRP!$D$2:$D$7)*(G282/100)*(E282/1000)),
IF(AND(C282="Wine",D282="Fortified Wines"),
SUM(LOOKUP(2,1/(SRP!$B$26:$B$29&lt;=E282)/(SRP!$C$26:$C$29&gt;=E282),SRP!$D$26:$D$29)*(G282/100)*(E282/1000)),
IF(C282="Wine",
SUM(LOOKUP(2,1/(SRP!$B$21:$B$25&lt;=E282)/(SRP!$C$21:$C$25&gt;=E282),SRP!$D$21:$D$25)*(G282/100)*(E282/1000)),
IF(AND(C282="Ready to Drink",D282="RTD-One Pour Cocktail&gt;7%&lt;=14.5"),
SUM(LOOKUP(2,1/(SRP!$B$16:$B$20&lt;=E282)/(SRP!$C$16:$C$20&gt;=E282),SRP!$D$16:$D$20)*(G282/100)*(E282/1000)),
IF(C282="Ready to Drink",
SUM(LOOKUP(2,1/(SRP!$B$11:$B$15&lt;=E282)/(SRP!$C$11:$C$15&gt;=E282),SRP!$D$11:$D$15)*(G282/100)*(E282/1000)),
0)))))),2)</f>
        <v>1.95</v>
      </c>
      <c r="L282" s="173" t="str">
        <f t="shared" si="4"/>
        <v>Beer500</v>
      </c>
      <c r="M282" s="154">
        <f>VLOOKUP(L282,'Slope %'!C:D,2,0)</f>
        <v>0.12</v>
      </c>
    </row>
    <row r="283" spans="1:13" x14ac:dyDescent="0.25">
      <c r="A283" s="169">
        <v>8438</v>
      </c>
      <c r="B283" s="170" t="s">
        <v>386</v>
      </c>
      <c r="C283" s="170" t="s">
        <v>24</v>
      </c>
      <c r="D283" s="170" t="s">
        <v>191</v>
      </c>
      <c r="E283" s="170">
        <v>750</v>
      </c>
      <c r="F283" s="170">
        <v>12</v>
      </c>
      <c r="G283" s="171">
        <v>13.5</v>
      </c>
      <c r="H283" s="170" t="s">
        <v>329</v>
      </c>
      <c r="I283" s="171">
        <v>18.989999999999998</v>
      </c>
      <c r="J283" s="169">
        <v>1</v>
      </c>
      <c r="K283" s="154" cm="1">
        <f t="array" ref="K283">ROUND(
IF(C283="Beer",
SUM(LOOKUP(2,1/(SRP!$B$8:$B$10&lt;=E283)/(SRP!$C$8:$C$10&gt;=E283),SRP!$D$8:$D$10)*(G283/100)*(E283/1000)),
IF(C283="Spirits",
SUM(LOOKUP(2,1/(SRP!$B$2:$B$7&lt;=E283)/(SRP!$C$2:$C$7&gt;=E283),SRP!$D$2:$D$7)*(G283/100)*(E283/1000)),
IF(AND(C283="Wine",D283="Fortified Wines"),
SUM(LOOKUP(2,1/(SRP!$B$26:$B$29&lt;=E283)/(SRP!$C$26:$C$29&gt;=E283),SRP!$D$26:$D$29)*(G283/100)*(E283/1000)),
IF(C283="Wine",
SUM(LOOKUP(2,1/(SRP!$B$21:$B$25&lt;=E283)/(SRP!$C$21:$C$25&gt;=E283),SRP!$D$21:$D$25)*(G283/100)*(E283/1000)),
IF(AND(C283="Ready to Drink",D283="RTD-One Pour Cocktail&gt;7%&lt;=14.5"),
SUM(LOOKUP(2,1/(SRP!$B$16:$B$20&lt;=E283)/(SRP!$C$16:$C$20&gt;=E283),SRP!$D$16:$D$20)*(G283/100)*(E283/1000)),
IF(C283="Ready to Drink",
SUM(LOOKUP(2,1/(SRP!$B$11:$B$15&lt;=E283)/(SRP!$C$11:$C$15&gt;=E283),SRP!$D$11:$D$15)*(G283/100)*(E283/1000)),
0)))))),2)</f>
        <v>7.9</v>
      </c>
      <c r="L283" s="173" t="str">
        <f t="shared" si="4"/>
        <v>Wine750</v>
      </c>
      <c r="M283" s="154">
        <f>VLOOKUP(L283,'Slope %'!C:D,2,0)</f>
        <v>0.1</v>
      </c>
    </row>
    <row r="284" spans="1:13" x14ac:dyDescent="0.25">
      <c r="A284" s="169">
        <v>8458</v>
      </c>
      <c r="B284" s="170" t="s">
        <v>387</v>
      </c>
      <c r="C284" s="170" t="s">
        <v>15</v>
      </c>
      <c r="D284" s="170" t="s">
        <v>143</v>
      </c>
      <c r="E284" s="170">
        <v>1140</v>
      </c>
      <c r="F284" s="170">
        <v>12</v>
      </c>
      <c r="G284" s="171">
        <v>40</v>
      </c>
      <c r="H284" s="170" t="s">
        <v>43</v>
      </c>
      <c r="I284" s="171">
        <v>39.99</v>
      </c>
      <c r="J284" s="169">
        <v>1</v>
      </c>
      <c r="K284" s="154" cm="1">
        <f t="array" ref="K284">ROUND(
IF(C284="Beer",
SUM(LOOKUP(2,1/(SRP!$B$8:$B$10&lt;=E284)/(SRP!$C$8:$C$10&gt;=E284),SRP!$D$8:$D$10)*(G284/100)*(E284/1000)),
IF(C284="Spirits",
SUM(LOOKUP(2,1/(SRP!$B$2:$B$7&lt;=E284)/(SRP!$C$2:$C$7&gt;=E284),SRP!$D$2:$D$7)*(G284/100)*(E284/1000)),
IF(AND(C284="Wine",D284="Fortified Wines"),
SUM(LOOKUP(2,1/(SRP!$B$26:$B$29&lt;=E284)/(SRP!$C$26:$C$29&gt;=E284),SRP!$D$26:$D$29)*(G284/100)*(E284/1000)),
IF(C284="Wine",
SUM(LOOKUP(2,1/(SRP!$B$21:$B$25&lt;=E284)/(SRP!$C$21:$C$25&gt;=E284),SRP!$D$21:$D$25)*(G284/100)*(E284/1000)),
IF(AND(C284="Ready to Drink",D284="RTD-One Pour Cocktail&gt;7%&lt;=14.5"),
SUM(LOOKUP(2,1/(SRP!$B$16:$B$20&lt;=E284)/(SRP!$C$16:$C$20&gt;=E284),SRP!$D$16:$D$20)*(G284/100)*(E284/1000)),
IF(C284="Ready to Drink",
SUM(LOOKUP(2,1/(SRP!$B$11:$B$15&lt;=E284)/(SRP!$C$11:$C$15&gt;=E284),SRP!$D$11:$D$15)*(G284/100)*(E284/1000)),
0)))))),2)</f>
        <v>35.6</v>
      </c>
      <c r="L284" s="173" t="str">
        <f t="shared" si="4"/>
        <v>Spirits1140</v>
      </c>
      <c r="M284" s="154">
        <f>VLOOKUP(L284,'Slope %'!C:D,2,0)</f>
        <v>0.05</v>
      </c>
    </row>
    <row r="285" spans="1:13" x14ac:dyDescent="0.25">
      <c r="A285" s="169">
        <v>8546</v>
      </c>
      <c r="B285" s="170" t="s">
        <v>388</v>
      </c>
      <c r="C285" s="170" t="s">
        <v>15</v>
      </c>
      <c r="D285" s="170" t="s">
        <v>389</v>
      </c>
      <c r="E285" s="170">
        <v>750</v>
      </c>
      <c r="F285" s="170">
        <v>12</v>
      </c>
      <c r="G285" s="171">
        <v>20</v>
      </c>
      <c r="H285" s="170" t="s">
        <v>123</v>
      </c>
      <c r="I285" s="171">
        <v>30.44</v>
      </c>
      <c r="J285" s="169">
        <v>1</v>
      </c>
      <c r="K285" s="154" cm="1">
        <f t="array" ref="K285">ROUND(
IF(C285="Beer",
SUM(LOOKUP(2,1/(SRP!$B$8:$B$10&lt;=E285)/(SRP!$C$8:$C$10&gt;=E285),SRP!$D$8:$D$10)*(G285/100)*(E285/1000)),
IF(C285="Spirits",
SUM(LOOKUP(2,1/(SRP!$B$2:$B$7&lt;=E285)/(SRP!$C$2:$C$7&gt;=E285),SRP!$D$2:$D$7)*(G285/100)*(E285/1000)),
IF(AND(C285="Wine",D285="Fortified Wines"),
SUM(LOOKUP(2,1/(SRP!$B$26:$B$29&lt;=E285)/(SRP!$C$26:$C$29&gt;=E285),SRP!$D$26:$D$29)*(G285/100)*(E285/1000)),
IF(C285="Wine",
SUM(LOOKUP(2,1/(SRP!$B$21:$B$25&lt;=E285)/(SRP!$C$21:$C$25&gt;=E285),SRP!$D$21:$D$25)*(G285/100)*(E285/1000)),
IF(AND(C285="Ready to Drink",D285="RTD-One Pour Cocktail&gt;7%&lt;=14.5"),
SUM(LOOKUP(2,1/(SRP!$B$16:$B$20&lt;=E285)/(SRP!$C$16:$C$20&gt;=E285),SRP!$D$16:$D$20)*(G285/100)*(E285/1000)),
IF(C285="Ready to Drink",
SUM(LOOKUP(2,1/(SRP!$B$11:$B$15&lt;=E285)/(SRP!$C$11:$C$15&gt;=E285),SRP!$D$11:$D$15)*(G285/100)*(E285/1000)),
0)))))),2)</f>
        <v>11.71</v>
      </c>
      <c r="L285" s="173" t="str">
        <f t="shared" si="4"/>
        <v>Spirits750</v>
      </c>
      <c r="M285" s="154">
        <f>VLOOKUP(L285,'Slope %'!C:D,2,0)</f>
        <v>7.0000000000000007E-2</v>
      </c>
    </row>
    <row r="286" spans="1:13" x14ac:dyDescent="0.25">
      <c r="A286" s="169">
        <v>8566</v>
      </c>
      <c r="B286" s="170" t="s">
        <v>390</v>
      </c>
      <c r="C286" s="170" t="s">
        <v>24</v>
      </c>
      <c r="D286" s="170" t="s">
        <v>38</v>
      </c>
      <c r="E286" s="170">
        <v>300</v>
      </c>
      <c r="F286" s="170">
        <v>12</v>
      </c>
      <c r="G286" s="171">
        <v>14.5</v>
      </c>
      <c r="H286" s="170" t="s">
        <v>274</v>
      </c>
      <c r="I286" s="171">
        <v>11.59</v>
      </c>
      <c r="J286" s="169">
        <v>1</v>
      </c>
      <c r="K286" s="154" cm="1">
        <f t="array" ref="K286">ROUND(
IF(C286="Beer",
SUM(LOOKUP(2,1/(SRP!$B$8:$B$10&lt;=E286)/(SRP!$C$8:$C$10&gt;=E286),SRP!$D$8:$D$10)*(G286/100)*(E286/1000)),
IF(C286="Spirits",
SUM(LOOKUP(2,1/(SRP!$B$2:$B$7&lt;=E286)/(SRP!$C$2:$C$7&gt;=E286),SRP!$D$2:$D$7)*(G286/100)*(E286/1000)),
IF(AND(C286="Wine",D286="Fortified Wines"),
SUM(LOOKUP(2,1/(SRP!$B$26:$B$29&lt;=E286)/(SRP!$C$26:$C$29&gt;=E286),SRP!$D$26:$D$29)*(G286/100)*(E286/1000)),
IF(C286="Wine",
SUM(LOOKUP(2,1/(SRP!$B$21:$B$25&lt;=E286)/(SRP!$C$21:$C$25&gt;=E286),SRP!$D$21:$D$25)*(G286/100)*(E286/1000)),
IF(AND(C286="Ready to Drink",D286="RTD-One Pour Cocktail&gt;7%&lt;=14.5"),
SUM(LOOKUP(2,1/(SRP!$B$16:$B$20&lt;=E286)/(SRP!$C$16:$C$20&gt;=E286),SRP!$D$16:$D$20)*(G286/100)*(E286/1000)),
IF(C286="Ready to Drink",
SUM(LOOKUP(2,1/(SRP!$B$11:$B$15&lt;=E286)/(SRP!$C$11:$C$15&gt;=E286),SRP!$D$11:$D$15)*(G286/100)*(E286/1000)),
0)))))),2)</f>
        <v>4.88</v>
      </c>
      <c r="L286" s="173" t="str">
        <f t="shared" si="4"/>
        <v>Wine300</v>
      </c>
      <c r="M286" s="154">
        <f>VLOOKUP(L286,'Slope %'!C:D,2,0)</f>
        <v>0.12</v>
      </c>
    </row>
    <row r="287" spans="1:13" x14ac:dyDescent="0.25">
      <c r="A287" s="169">
        <v>8630</v>
      </c>
      <c r="B287" s="170" t="s">
        <v>391</v>
      </c>
      <c r="C287" s="170" t="s">
        <v>24</v>
      </c>
      <c r="D287" s="170" t="s">
        <v>25</v>
      </c>
      <c r="E287" s="170">
        <v>200</v>
      </c>
      <c r="F287" s="170">
        <v>24</v>
      </c>
      <c r="G287" s="171">
        <v>10.5</v>
      </c>
      <c r="H287" s="170" t="s">
        <v>323</v>
      </c>
      <c r="I287" s="171">
        <v>2.99</v>
      </c>
      <c r="J287" s="169">
        <v>1</v>
      </c>
      <c r="K287" s="154" cm="1">
        <f t="array" ref="K287">ROUND(
IF(C287="Beer",
SUM(LOOKUP(2,1/(SRP!$B$8:$B$10&lt;=E287)/(SRP!$C$8:$C$10&gt;=E287),SRP!$D$8:$D$10)*(G287/100)*(E287/1000)),
IF(C287="Spirits",
SUM(LOOKUP(2,1/(SRP!$B$2:$B$7&lt;=E287)/(SRP!$C$2:$C$7&gt;=E287),SRP!$D$2:$D$7)*(G287/100)*(E287/1000)),
IF(AND(C287="Wine",D287="Fortified Wines"),
SUM(LOOKUP(2,1/(SRP!$B$26:$B$29&lt;=E287)/(SRP!$C$26:$C$29&gt;=E287),SRP!$D$26:$D$29)*(G287/100)*(E287/1000)),
IF(C287="Wine",
SUM(LOOKUP(2,1/(SRP!$B$21:$B$25&lt;=E287)/(SRP!$C$21:$C$25&gt;=E287),SRP!$D$21:$D$25)*(G287/100)*(E287/1000)),
IF(AND(C287="Ready to Drink",D287="RTD-One Pour Cocktail&gt;7%&lt;=14.5"),
SUM(LOOKUP(2,1/(SRP!$B$16:$B$20&lt;=E287)/(SRP!$C$16:$C$20&gt;=E287),SRP!$D$16:$D$20)*(G287/100)*(E287/1000)),
IF(C287="Ready to Drink",
SUM(LOOKUP(2,1/(SRP!$B$11:$B$15&lt;=E287)/(SRP!$C$11:$C$15&gt;=E287),SRP!$D$11:$D$15)*(G287/100)*(E287/1000)),
0)))))),2)</f>
        <v>2.36</v>
      </c>
      <c r="L287" s="173" t="str">
        <f t="shared" si="4"/>
        <v>Wine200</v>
      </c>
      <c r="M287" s="154">
        <f>VLOOKUP(L287,'Slope %'!C:D,2,0)</f>
        <v>0.12</v>
      </c>
    </row>
    <row r="288" spans="1:13" x14ac:dyDescent="0.25">
      <c r="A288" s="169">
        <v>8673</v>
      </c>
      <c r="B288" s="170" t="s">
        <v>392</v>
      </c>
      <c r="C288" s="170" t="s">
        <v>24</v>
      </c>
      <c r="D288" s="170" t="s">
        <v>34</v>
      </c>
      <c r="E288" s="170">
        <v>750</v>
      </c>
      <c r="F288" s="170">
        <v>12</v>
      </c>
      <c r="G288" s="171">
        <v>13</v>
      </c>
      <c r="H288" s="170" t="s">
        <v>54</v>
      </c>
      <c r="I288" s="171">
        <v>31.99</v>
      </c>
      <c r="J288" s="169">
        <v>1</v>
      </c>
      <c r="K288" s="154" cm="1">
        <f t="array" ref="K288">ROUND(
IF(C288="Beer",
SUM(LOOKUP(2,1/(SRP!$B$8:$B$10&lt;=E288)/(SRP!$C$8:$C$10&gt;=E288),SRP!$D$8:$D$10)*(G288/100)*(E288/1000)),
IF(C288="Spirits",
SUM(LOOKUP(2,1/(SRP!$B$2:$B$7&lt;=E288)/(SRP!$C$2:$C$7&gt;=E288),SRP!$D$2:$D$7)*(G288/100)*(E288/1000)),
IF(AND(C288="Wine",D288="Fortified Wines"),
SUM(LOOKUP(2,1/(SRP!$B$26:$B$29&lt;=E288)/(SRP!$C$26:$C$29&gt;=E288),SRP!$D$26:$D$29)*(G288/100)*(E288/1000)),
IF(C288="Wine",
SUM(LOOKUP(2,1/(SRP!$B$21:$B$25&lt;=E288)/(SRP!$C$21:$C$25&gt;=E288),SRP!$D$21:$D$25)*(G288/100)*(E288/1000)),
IF(AND(C288="Ready to Drink",D288="RTD-One Pour Cocktail&gt;7%&lt;=14.5"),
SUM(LOOKUP(2,1/(SRP!$B$16:$B$20&lt;=E288)/(SRP!$C$16:$C$20&gt;=E288),SRP!$D$16:$D$20)*(G288/100)*(E288/1000)),
IF(C288="Ready to Drink",
SUM(LOOKUP(2,1/(SRP!$B$11:$B$15&lt;=E288)/(SRP!$C$11:$C$15&gt;=E288),SRP!$D$11:$D$15)*(G288/100)*(E288/1000)),
0)))))),2)</f>
        <v>7.61</v>
      </c>
      <c r="L288" s="173" t="str">
        <f t="shared" si="4"/>
        <v>Wine750</v>
      </c>
      <c r="M288" s="154">
        <f>VLOOKUP(L288,'Slope %'!C:D,2,0)</f>
        <v>0.1</v>
      </c>
    </row>
    <row r="289" spans="1:13" x14ac:dyDescent="0.25">
      <c r="A289" s="169">
        <v>8700</v>
      </c>
      <c r="B289" s="170" t="s">
        <v>393</v>
      </c>
      <c r="C289" s="170" t="s">
        <v>11</v>
      </c>
      <c r="D289" s="170" t="s">
        <v>12</v>
      </c>
      <c r="E289" s="170">
        <v>330</v>
      </c>
      <c r="F289" s="170">
        <v>24</v>
      </c>
      <c r="G289" s="171">
        <v>5.2</v>
      </c>
      <c r="H289" s="170" t="s">
        <v>151</v>
      </c>
      <c r="I289" s="171">
        <v>2.85</v>
      </c>
      <c r="J289" s="169">
        <v>1</v>
      </c>
      <c r="K289" s="154" cm="1">
        <f t="array" ref="K289">ROUND(
IF(C289="Beer",
SUM(LOOKUP(2,1/(SRP!$B$8:$B$10&lt;=E289)/(SRP!$C$8:$C$10&gt;=E289),SRP!$D$8:$D$10)*(G289/100)*(E289/1000)),
IF(C289="Spirits",
SUM(LOOKUP(2,1/(SRP!$B$2:$B$7&lt;=E289)/(SRP!$C$2:$C$7&gt;=E289),SRP!$D$2:$D$7)*(G289/100)*(E289/1000)),
IF(AND(C289="Wine",D289="Fortified Wines"),
SUM(LOOKUP(2,1/(SRP!$B$26:$B$29&lt;=E289)/(SRP!$C$26:$C$29&gt;=E289),SRP!$D$26:$D$29)*(G289/100)*(E289/1000)),
IF(C289="Wine",
SUM(LOOKUP(2,1/(SRP!$B$21:$B$25&lt;=E289)/(SRP!$C$21:$C$25&gt;=E289),SRP!$D$21:$D$25)*(G289/100)*(E289/1000)),
IF(AND(C289="Ready to Drink",D289="RTD-One Pour Cocktail&gt;7%&lt;=14.5"),
SUM(LOOKUP(2,1/(SRP!$B$16:$B$20&lt;=E289)/(SRP!$C$16:$C$20&gt;=E289),SRP!$D$16:$D$20)*(G289/100)*(E289/1000)),
IF(C289="Ready to Drink",
SUM(LOOKUP(2,1/(SRP!$B$11:$B$15&lt;=E289)/(SRP!$C$11:$C$15&gt;=E289),SRP!$D$11:$D$15)*(G289/100)*(E289/1000)),
0)))))),2)</f>
        <v>1.34</v>
      </c>
      <c r="L289" s="173" t="str">
        <f t="shared" si="4"/>
        <v>Beer330</v>
      </c>
      <c r="M289" s="154">
        <f>VLOOKUP(L289,'Slope %'!C:D,2,0)</f>
        <v>0.12</v>
      </c>
    </row>
    <row r="290" spans="1:13" x14ac:dyDescent="0.25">
      <c r="A290" s="169">
        <v>8700</v>
      </c>
      <c r="B290" s="170" t="s">
        <v>393</v>
      </c>
      <c r="C290" s="170" t="s">
        <v>11</v>
      </c>
      <c r="D290" s="170" t="s">
        <v>12</v>
      </c>
      <c r="E290" s="170">
        <v>330</v>
      </c>
      <c r="F290" s="170">
        <v>24</v>
      </c>
      <c r="G290" s="171">
        <v>5.2</v>
      </c>
      <c r="H290" s="170" t="s">
        <v>151</v>
      </c>
      <c r="I290" s="171">
        <v>2.85</v>
      </c>
      <c r="J290" s="169">
        <v>1</v>
      </c>
      <c r="K290" s="154" cm="1">
        <f t="array" ref="K290">ROUND(
IF(C290="Beer",
SUM(LOOKUP(2,1/(SRP!$B$8:$B$10&lt;=E290)/(SRP!$C$8:$C$10&gt;=E290),SRP!$D$8:$D$10)*(G290/100)*(E290/1000)),
IF(C290="Spirits",
SUM(LOOKUP(2,1/(SRP!$B$2:$B$7&lt;=E290)/(SRP!$C$2:$C$7&gt;=E290),SRP!$D$2:$D$7)*(G290/100)*(E290/1000)),
IF(AND(C290="Wine",D290="Fortified Wines"),
SUM(LOOKUP(2,1/(SRP!$B$26:$B$29&lt;=E290)/(SRP!$C$26:$C$29&gt;=E290),SRP!$D$26:$D$29)*(G290/100)*(E290/1000)),
IF(C290="Wine",
SUM(LOOKUP(2,1/(SRP!$B$21:$B$25&lt;=E290)/(SRP!$C$21:$C$25&gt;=E290),SRP!$D$21:$D$25)*(G290/100)*(E290/1000)),
IF(AND(C290="Ready to Drink",D290="RTD-One Pour Cocktail&gt;7%&lt;=14.5"),
SUM(LOOKUP(2,1/(SRP!$B$16:$B$20&lt;=E290)/(SRP!$C$16:$C$20&gt;=E290),SRP!$D$16:$D$20)*(G290/100)*(E290/1000)),
IF(C290="Ready to Drink",
SUM(LOOKUP(2,1/(SRP!$B$11:$B$15&lt;=E290)/(SRP!$C$11:$C$15&gt;=E290),SRP!$D$11:$D$15)*(G290/100)*(E290/1000)),
0)))))),2)</f>
        <v>1.34</v>
      </c>
      <c r="L290" s="173" t="str">
        <f t="shared" si="4"/>
        <v>Beer330</v>
      </c>
      <c r="M290" s="154">
        <f>VLOOKUP(L290,'Slope %'!C:D,2,0)</f>
        <v>0.12</v>
      </c>
    </row>
    <row r="291" spans="1:13" x14ac:dyDescent="0.25">
      <c r="A291" s="169">
        <v>8733</v>
      </c>
      <c r="B291" s="170" t="s">
        <v>201</v>
      </c>
      <c r="C291" s="170" t="s">
        <v>15</v>
      </c>
      <c r="D291" s="170" t="s">
        <v>16</v>
      </c>
      <c r="E291" s="170">
        <v>375</v>
      </c>
      <c r="F291" s="170">
        <v>12</v>
      </c>
      <c r="G291" s="171">
        <v>40</v>
      </c>
      <c r="H291" s="170" t="s">
        <v>91</v>
      </c>
      <c r="I291" s="171">
        <v>19.989999999999998</v>
      </c>
      <c r="J291" s="169">
        <v>1</v>
      </c>
      <c r="K291" s="154" cm="1">
        <f t="array" ref="K291">ROUND(
IF(C291="Beer",
SUM(LOOKUP(2,1/(SRP!$B$8:$B$10&lt;=E291)/(SRP!$C$8:$C$10&gt;=E291),SRP!$D$8:$D$10)*(G291/100)*(E291/1000)),
IF(C291="Spirits",
SUM(LOOKUP(2,1/(SRP!$B$2:$B$7&lt;=E291)/(SRP!$C$2:$C$7&gt;=E291),SRP!$D$2:$D$7)*(G291/100)*(E291/1000)),
IF(AND(C291="Wine",D291="Fortified Wines"),
SUM(LOOKUP(2,1/(SRP!$B$26:$B$29&lt;=E291)/(SRP!$C$26:$C$29&gt;=E291),SRP!$D$26:$D$29)*(G291/100)*(E291/1000)),
IF(C291="Wine",
SUM(LOOKUP(2,1/(SRP!$B$21:$B$25&lt;=E291)/(SRP!$C$21:$C$25&gt;=E291),SRP!$D$21:$D$25)*(G291/100)*(E291/1000)),
IF(AND(C291="Ready to Drink",D291="RTD-One Pour Cocktail&gt;7%&lt;=14.5"),
SUM(LOOKUP(2,1/(SRP!$B$16:$B$20&lt;=E291)/(SRP!$C$16:$C$20&gt;=E291),SRP!$D$16:$D$20)*(G291/100)*(E291/1000)),
IF(C291="Ready to Drink",
SUM(LOOKUP(2,1/(SRP!$B$11:$B$15&lt;=E291)/(SRP!$C$11:$C$15&gt;=E291),SRP!$D$11:$D$15)*(G291/100)*(E291/1000)),
0)))))),2)</f>
        <v>13.3</v>
      </c>
      <c r="L291" s="173" t="str">
        <f t="shared" si="4"/>
        <v>Spirits375</v>
      </c>
      <c r="M291" s="154">
        <f>VLOOKUP(L291,'Slope %'!C:D,2,0)</f>
        <v>0.1</v>
      </c>
    </row>
    <row r="292" spans="1:13" x14ac:dyDescent="0.25">
      <c r="A292" s="169">
        <v>8734</v>
      </c>
      <c r="B292" s="170" t="s">
        <v>394</v>
      </c>
      <c r="C292" s="170" t="s">
        <v>24</v>
      </c>
      <c r="D292" s="170" t="s">
        <v>117</v>
      </c>
      <c r="E292" s="170">
        <v>750</v>
      </c>
      <c r="F292" s="170">
        <v>6</v>
      </c>
      <c r="G292" s="171">
        <v>13.5</v>
      </c>
      <c r="H292" s="170" t="s">
        <v>182</v>
      </c>
      <c r="I292" s="171">
        <v>42.64</v>
      </c>
      <c r="J292" s="169">
        <v>1</v>
      </c>
      <c r="K292" s="154" cm="1">
        <f t="array" ref="K292">ROUND(
IF(C292="Beer",
SUM(LOOKUP(2,1/(SRP!$B$8:$B$10&lt;=E292)/(SRP!$C$8:$C$10&gt;=E292),SRP!$D$8:$D$10)*(G292/100)*(E292/1000)),
IF(C292="Spirits",
SUM(LOOKUP(2,1/(SRP!$B$2:$B$7&lt;=E292)/(SRP!$C$2:$C$7&gt;=E292),SRP!$D$2:$D$7)*(G292/100)*(E292/1000)),
IF(AND(C292="Wine",D292="Fortified Wines"),
SUM(LOOKUP(2,1/(SRP!$B$26:$B$29&lt;=E292)/(SRP!$C$26:$C$29&gt;=E292),SRP!$D$26:$D$29)*(G292/100)*(E292/1000)),
IF(C292="Wine",
SUM(LOOKUP(2,1/(SRP!$B$21:$B$25&lt;=E292)/(SRP!$C$21:$C$25&gt;=E292),SRP!$D$21:$D$25)*(G292/100)*(E292/1000)),
IF(AND(C292="Ready to Drink",D292="RTD-One Pour Cocktail&gt;7%&lt;=14.5"),
SUM(LOOKUP(2,1/(SRP!$B$16:$B$20&lt;=E292)/(SRP!$C$16:$C$20&gt;=E292),SRP!$D$16:$D$20)*(G292/100)*(E292/1000)),
IF(C292="Ready to Drink",
SUM(LOOKUP(2,1/(SRP!$B$11:$B$15&lt;=E292)/(SRP!$C$11:$C$15&gt;=E292),SRP!$D$11:$D$15)*(G292/100)*(E292/1000)),
0)))))),2)</f>
        <v>7.9</v>
      </c>
      <c r="L292" s="173" t="str">
        <f t="shared" si="4"/>
        <v>Wine750</v>
      </c>
      <c r="M292" s="154">
        <f>VLOOKUP(L292,'Slope %'!C:D,2,0)</f>
        <v>0.1</v>
      </c>
    </row>
    <row r="293" spans="1:13" x14ac:dyDescent="0.25">
      <c r="A293" s="169">
        <v>8738</v>
      </c>
      <c r="B293" s="170" t="s">
        <v>395</v>
      </c>
      <c r="C293" s="170" t="s">
        <v>24</v>
      </c>
      <c r="D293" s="170" t="s">
        <v>68</v>
      </c>
      <c r="E293" s="170">
        <v>750</v>
      </c>
      <c r="F293" s="170">
        <v>12</v>
      </c>
      <c r="G293" s="171">
        <v>14.5</v>
      </c>
      <c r="H293" s="170" t="s">
        <v>64</v>
      </c>
      <c r="I293" s="171">
        <v>22.99</v>
      </c>
      <c r="J293" s="169">
        <v>1</v>
      </c>
      <c r="K293" s="154" cm="1">
        <f t="array" ref="K293">ROUND(
IF(C293="Beer",
SUM(LOOKUP(2,1/(SRP!$B$8:$B$10&lt;=E293)/(SRP!$C$8:$C$10&gt;=E293),SRP!$D$8:$D$10)*(G293/100)*(E293/1000)),
IF(C293="Spirits",
SUM(LOOKUP(2,1/(SRP!$B$2:$B$7&lt;=E293)/(SRP!$C$2:$C$7&gt;=E293),SRP!$D$2:$D$7)*(G293/100)*(E293/1000)),
IF(AND(C293="Wine",D293="Fortified Wines"),
SUM(LOOKUP(2,1/(SRP!$B$26:$B$29&lt;=E293)/(SRP!$C$26:$C$29&gt;=E293),SRP!$D$26:$D$29)*(G293/100)*(E293/1000)),
IF(C293="Wine",
SUM(LOOKUP(2,1/(SRP!$B$21:$B$25&lt;=E293)/(SRP!$C$21:$C$25&gt;=E293),SRP!$D$21:$D$25)*(G293/100)*(E293/1000)),
IF(AND(C293="Ready to Drink",D293="RTD-One Pour Cocktail&gt;7%&lt;=14.5"),
SUM(LOOKUP(2,1/(SRP!$B$16:$B$20&lt;=E293)/(SRP!$C$16:$C$20&gt;=E293),SRP!$D$16:$D$20)*(G293/100)*(E293/1000)),
IF(C293="Ready to Drink",
SUM(LOOKUP(2,1/(SRP!$B$11:$B$15&lt;=E293)/(SRP!$C$11:$C$15&gt;=E293),SRP!$D$11:$D$15)*(G293/100)*(E293/1000)),
0)))))),2)</f>
        <v>8.49</v>
      </c>
      <c r="L293" s="173" t="str">
        <f t="shared" si="4"/>
        <v>Wine750</v>
      </c>
      <c r="M293" s="154">
        <f>VLOOKUP(L293,'Slope %'!C:D,2,0)</f>
        <v>0.1</v>
      </c>
    </row>
    <row r="294" spans="1:13" x14ac:dyDescent="0.25">
      <c r="A294" s="169">
        <v>8768</v>
      </c>
      <c r="B294" s="170" t="s">
        <v>396</v>
      </c>
      <c r="C294" s="170" t="s">
        <v>24</v>
      </c>
      <c r="D294" s="170" t="s">
        <v>68</v>
      </c>
      <c r="E294" s="170">
        <v>750</v>
      </c>
      <c r="F294" s="170">
        <v>12</v>
      </c>
      <c r="G294" s="171">
        <v>14.5</v>
      </c>
      <c r="H294" s="170" t="s">
        <v>22</v>
      </c>
      <c r="I294" s="171">
        <v>80.989999999999995</v>
      </c>
      <c r="J294" s="169">
        <v>1</v>
      </c>
      <c r="K294" s="154" cm="1">
        <f t="array" ref="K294">ROUND(
IF(C294="Beer",
SUM(LOOKUP(2,1/(SRP!$B$8:$B$10&lt;=E294)/(SRP!$C$8:$C$10&gt;=E294),SRP!$D$8:$D$10)*(G294/100)*(E294/1000)),
IF(C294="Spirits",
SUM(LOOKUP(2,1/(SRP!$B$2:$B$7&lt;=E294)/(SRP!$C$2:$C$7&gt;=E294),SRP!$D$2:$D$7)*(G294/100)*(E294/1000)),
IF(AND(C294="Wine",D294="Fortified Wines"),
SUM(LOOKUP(2,1/(SRP!$B$26:$B$29&lt;=E294)/(SRP!$C$26:$C$29&gt;=E294),SRP!$D$26:$D$29)*(G294/100)*(E294/1000)),
IF(C294="Wine",
SUM(LOOKUP(2,1/(SRP!$B$21:$B$25&lt;=E294)/(SRP!$C$21:$C$25&gt;=E294),SRP!$D$21:$D$25)*(G294/100)*(E294/1000)),
IF(AND(C294="Ready to Drink",D294="RTD-One Pour Cocktail&gt;7%&lt;=14.5"),
SUM(LOOKUP(2,1/(SRP!$B$16:$B$20&lt;=E294)/(SRP!$C$16:$C$20&gt;=E294),SRP!$D$16:$D$20)*(G294/100)*(E294/1000)),
IF(C294="Ready to Drink",
SUM(LOOKUP(2,1/(SRP!$B$11:$B$15&lt;=E294)/(SRP!$C$11:$C$15&gt;=E294),SRP!$D$11:$D$15)*(G294/100)*(E294/1000)),
0)))))),2)</f>
        <v>8.49</v>
      </c>
      <c r="L294" s="173" t="str">
        <f t="shared" si="4"/>
        <v>Wine750</v>
      </c>
      <c r="M294" s="154">
        <f>VLOOKUP(L294,'Slope %'!C:D,2,0)</f>
        <v>0.1</v>
      </c>
    </row>
    <row r="295" spans="1:13" x14ac:dyDescent="0.25">
      <c r="A295" s="169">
        <v>8775</v>
      </c>
      <c r="B295" s="170" t="s">
        <v>320</v>
      </c>
      <c r="C295" s="170" t="s">
        <v>15</v>
      </c>
      <c r="D295" s="170" t="s">
        <v>16</v>
      </c>
      <c r="E295" s="170">
        <v>1750</v>
      </c>
      <c r="F295" s="170">
        <v>6</v>
      </c>
      <c r="G295" s="171">
        <v>40</v>
      </c>
      <c r="H295" s="170" t="s">
        <v>123</v>
      </c>
      <c r="I295" s="171">
        <v>63.39</v>
      </c>
      <c r="J295" s="169">
        <v>1</v>
      </c>
      <c r="K295" s="154" cm="1">
        <f t="array" ref="K295">ROUND(
IF(C295="Beer",
SUM(LOOKUP(2,1/(SRP!$B$8:$B$10&lt;=E295)/(SRP!$C$8:$C$10&gt;=E295),SRP!$D$8:$D$10)*(G295/100)*(E295/1000)),
IF(C295="Spirits",
SUM(LOOKUP(2,1/(SRP!$B$2:$B$7&lt;=E295)/(SRP!$C$2:$C$7&gt;=E295),SRP!$D$2:$D$7)*(G295/100)*(E295/1000)),
IF(AND(C295="Wine",D295="Fortified Wines"),
SUM(LOOKUP(2,1/(SRP!$B$26:$B$29&lt;=E295)/(SRP!$C$26:$C$29&gt;=E295),SRP!$D$26:$D$29)*(G295/100)*(E295/1000)),
IF(C295="Wine",
SUM(LOOKUP(2,1/(SRP!$B$21:$B$25&lt;=E295)/(SRP!$C$21:$C$25&gt;=E295),SRP!$D$21:$D$25)*(G295/100)*(E295/1000)),
IF(AND(C295="Ready to Drink",D295="RTD-One Pour Cocktail&gt;7%&lt;=14.5"),
SUM(LOOKUP(2,1/(SRP!$B$16:$B$20&lt;=E295)/(SRP!$C$16:$C$20&gt;=E295),SRP!$D$16:$D$20)*(G295/100)*(E295/1000)),
IF(C295="Ready to Drink",
SUM(LOOKUP(2,1/(SRP!$B$11:$B$15&lt;=E295)/(SRP!$C$11:$C$15&gt;=E295),SRP!$D$11:$D$15)*(G295/100)*(E295/1000)),
0)))))),2)</f>
        <v>54.65</v>
      </c>
      <c r="L295" s="173" t="str">
        <f t="shared" si="4"/>
        <v>Spirits1750</v>
      </c>
      <c r="M295" s="154">
        <f>VLOOKUP(L295,'Slope %'!C:D,2,0)</f>
        <v>0.03</v>
      </c>
    </row>
    <row r="296" spans="1:13" x14ac:dyDescent="0.25">
      <c r="A296" s="169">
        <v>8803</v>
      </c>
      <c r="B296" s="170" t="s">
        <v>397</v>
      </c>
      <c r="C296" s="170" t="s">
        <v>15</v>
      </c>
      <c r="D296" s="170" t="s">
        <v>113</v>
      </c>
      <c r="E296" s="170">
        <v>750</v>
      </c>
      <c r="F296" s="170">
        <v>6</v>
      </c>
      <c r="G296" s="171">
        <v>43</v>
      </c>
      <c r="H296" s="170" t="s">
        <v>222</v>
      </c>
      <c r="I296" s="171">
        <v>90.99</v>
      </c>
      <c r="J296" s="169">
        <v>1</v>
      </c>
      <c r="K296" s="154" cm="1">
        <f t="array" ref="K296">ROUND(
IF(C296="Beer",
SUM(LOOKUP(2,1/(SRP!$B$8:$B$10&lt;=E296)/(SRP!$C$8:$C$10&gt;=E296),SRP!$D$8:$D$10)*(G296/100)*(E296/1000)),
IF(C296="Spirits",
SUM(LOOKUP(2,1/(SRP!$B$2:$B$7&lt;=E296)/(SRP!$C$2:$C$7&gt;=E296),SRP!$D$2:$D$7)*(G296/100)*(E296/1000)),
IF(AND(C296="Wine",D296="Fortified Wines"),
SUM(LOOKUP(2,1/(SRP!$B$26:$B$29&lt;=E296)/(SRP!$C$26:$C$29&gt;=E296),SRP!$D$26:$D$29)*(G296/100)*(E296/1000)),
IF(C296="Wine",
SUM(LOOKUP(2,1/(SRP!$B$21:$B$25&lt;=E296)/(SRP!$C$21:$C$25&gt;=E296),SRP!$D$21:$D$25)*(G296/100)*(E296/1000)),
IF(AND(C296="Ready to Drink",D296="RTD-One Pour Cocktail&gt;7%&lt;=14.5"),
SUM(LOOKUP(2,1/(SRP!$B$16:$B$20&lt;=E296)/(SRP!$C$16:$C$20&gt;=E296),SRP!$D$16:$D$20)*(G296/100)*(E296/1000)),
IF(C296="Ready to Drink",
SUM(LOOKUP(2,1/(SRP!$B$11:$B$15&lt;=E296)/(SRP!$C$11:$C$15&gt;=E296),SRP!$D$11:$D$15)*(G296/100)*(E296/1000)),
0)))))),2)</f>
        <v>25.18</v>
      </c>
      <c r="L296" s="173" t="str">
        <f t="shared" si="4"/>
        <v>Spirits750</v>
      </c>
      <c r="M296" s="154">
        <f>VLOOKUP(L296,'Slope %'!C:D,2,0)</f>
        <v>7.0000000000000007E-2</v>
      </c>
    </row>
    <row r="297" spans="1:13" x14ac:dyDescent="0.25">
      <c r="A297" s="169">
        <v>8835</v>
      </c>
      <c r="B297" s="170" t="s">
        <v>398</v>
      </c>
      <c r="C297" s="170" t="s">
        <v>24</v>
      </c>
      <c r="D297" s="170" t="s">
        <v>34</v>
      </c>
      <c r="E297" s="170">
        <v>750</v>
      </c>
      <c r="F297" s="170">
        <v>6</v>
      </c>
      <c r="G297" s="171">
        <v>15</v>
      </c>
      <c r="H297" s="170" t="s">
        <v>399</v>
      </c>
      <c r="I297" s="171">
        <v>28.99</v>
      </c>
      <c r="J297" s="169">
        <v>1</v>
      </c>
      <c r="K297" s="154" cm="1">
        <f t="array" ref="K297">ROUND(
IF(C297="Beer",
SUM(LOOKUP(2,1/(SRP!$B$8:$B$10&lt;=E297)/(SRP!$C$8:$C$10&gt;=E297),SRP!$D$8:$D$10)*(G297/100)*(E297/1000)),
IF(C297="Spirits",
SUM(LOOKUP(2,1/(SRP!$B$2:$B$7&lt;=E297)/(SRP!$C$2:$C$7&gt;=E297),SRP!$D$2:$D$7)*(G297/100)*(E297/1000)),
IF(AND(C297="Wine",D297="Fortified Wines"),
SUM(LOOKUP(2,1/(SRP!$B$26:$B$29&lt;=E297)/(SRP!$C$26:$C$29&gt;=E297),SRP!$D$26:$D$29)*(G297/100)*(E297/1000)),
IF(C297="Wine",
SUM(LOOKUP(2,1/(SRP!$B$21:$B$25&lt;=E297)/(SRP!$C$21:$C$25&gt;=E297),SRP!$D$21:$D$25)*(G297/100)*(E297/1000)),
IF(AND(C297="Ready to Drink",D297="RTD-One Pour Cocktail&gt;7%&lt;=14.5"),
SUM(LOOKUP(2,1/(SRP!$B$16:$B$20&lt;=E297)/(SRP!$C$16:$C$20&gt;=E297),SRP!$D$16:$D$20)*(G297/100)*(E297/1000)),
IF(C297="Ready to Drink",
SUM(LOOKUP(2,1/(SRP!$B$11:$B$15&lt;=E297)/(SRP!$C$11:$C$15&gt;=E297),SRP!$D$11:$D$15)*(G297/100)*(E297/1000)),
0)))))),2)</f>
        <v>8.7799999999999994</v>
      </c>
      <c r="L297" s="173" t="str">
        <f t="shared" si="4"/>
        <v>Wine750</v>
      </c>
      <c r="M297" s="154">
        <f>VLOOKUP(L297,'Slope %'!C:D,2,0)</f>
        <v>0.1</v>
      </c>
    </row>
    <row r="298" spans="1:13" x14ac:dyDescent="0.25">
      <c r="A298" s="169">
        <v>8841</v>
      </c>
      <c r="B298" s="170" t="s">
        <v>400</v>
      </c>
      <c r="C298" s="170" t="s">
        <v>15</v>
      </c>
      <c r="D298" s="170" t="s">
        <v>19</v>
      </c>
      <c r="E298" s="170">
        <v>750</v>
      </c>
      <c r="F298" s="170">
        <v>6</v>
      </c>
      <c r="G298" s="171">
        <v>40</v>
      </c>
      <c r="H298" s="170" t="s">
        <v>86</v>
      </c>
      <c r="I298" s="171">
        <v>48.99</v>
      </c>
      <c r="J298" s="169">
        <v>1</v>
      </c>
      <c r="K298" s="154" cm="1">
        <f t="array" ref="K298">ROUND(
IF(C298="Beer",
SUM(LOOKUP(2,1/(SRP!$B$8:$B$10&lt;=E298)/(SRP!$C$8:$C$10&gt;=E298),SRP!$D$8:$D$10)*(G298/100)*(E298/1000)),
IF(C298="Spirits",
SUM(LOOKUP(2,1/(SRP!$B$2:$B$7&lt;=E298)/(SRP!$C$2:$C$7&gt;=E298),SRP!$D$2:$D$7)*(G298/100)*(E298/1000)),
IF(AND(C298="Wine",D298="Fortified Wines"),
SUM(LOOKUP(2,1/(SRP!$B$26:$B$29&lt;=E298)/(SRP!$C$26:$C$29&gt;=E298),SRP!$D$26:$D$29)*(G298/100)*(E298/1000)),
IF(C298="Wine",
SUM(LOOKUP(2,1/(SRP!$B$21:$B$25&lt;=E298)/(SRP!$C$21:$C$25&gt;=E298),SRP!$D$21:$D$25)*(G298/100)*(E298/1000)),
IF(AND(C298="Ready to Drink",D298="RTD-One Pour Cocktail&gt;7%&lt;=14.5"),
SUM(LOOKUP(2,1/(SRP!$B$16:$B$20&lt;=E298)/(SRP!$C$16:$C$20&gt;=E298),SRP!$D$16:$D$20)*(G298/100)*(E298/1000)),
IF(C298="Ready to Drink",
SUM(LOOKUP(2,1/(SRP!$B$11:$B$15&lt;=E298)/(SRP!$C$11:$C$15&gt;=E298),SRP!$D$11:$D$15)*(G298/100)*(E298/1000)),
0)))))),2)</f>
        <v>23.42</v>
      </c>
      <c r="L298" s="173" t="str">
        <f t="shared" si="4"/>
        <v>Spirits750</v>
      </c>
      <c r="M298" s="154">
        <f>VLOOKUP(L298,'Slope %'!C:D,2,0)</f>
        <v>7.0000000000000007E-2</v>
      </c>
    </row>
    <row r="299" spans="1:13" x14ac:dyDescent="0.25">
      <c r="A299" s="169">
        <v>8849</v>
      </c>
      <c r="B299" s="170" t="s">
        <v>401</v>
      </c>
      <c r="C299" s="170" t="s">
        <v>15</v>
      </c>
      <c r="D299" s="170" t="s">
        <v>213</v>
      </c>
      <c r="E299" s="170">
        <v>750</v>
      </c>
      <c r="F299" s="170">
        <v>12</v>
      </c>
      <c r="G299" s="171">
        <v>40</v>
      </c>
      <c r="H299" s="170" t="s">
        <v>402</v>
      </c>
      <c r="I299" s="171">
        <v>42.99</v>
      </c>
      <c r="J299" s="169">
        <v>1</v>
      </c>
      <c r="K299" s="154" cm="1">
        <f t="array" ref="K299">ROUND(
IF(C299="Beer",
SUM(LOOKUP(2,1/(SRP!$B$8:$B$10&lt;=E299)/(SRP!$C$8:$C$10&gt;=E299),SRP!$D$8:$D$10)*(G299/100)*(E299/1000)),
IF(C299="Spirits",
SUM(LOOKUP(2,1/(SRP!$B$2:$B$7&lt;=E299)/(SRP!$C$2:$C$7&gt;=E299),SRP!$D$2:$D$7)*(G299/100)*(E299/1000)),
IF(AND(C299="Wine",D299="Fortified Wines"),
SUM(LOOKUP(2,1/(SRP!$B$26:$B$29&lt;=E299)/(SRP!$C$26:$C$29&gt;=E299),SRP!$D$26:$D$29)*(G299/100)*(E299/1000)),
IF(C299="Wine",
SUM(LOOKUP(2,1/(SRP!$B$21:$B$25&lt;=E299)/(SRP!$C$21:$C$25&gt;=E299),SRP!$D$21:$D$25)*(G299/100)*(E299/1000)),
IF(AND(C299="Ready to Drink",D299="RTD-One Pour Cocktail&gt;7%&lt;=14.5"),
SUM(LOOKUP(2,1/(SRP!$B$16:$B$20&lt;=E299)/(SRP!$C$16:$C$20&gt;=E299),SRP!$D$16:$D$20)*(G299/100)*(E299/1000)),
IF(C299="Ready to Drink",
SUM(LOOKUP(2,1/(SRP!$B$11:$B$15&lt;=E299)/(SRP!$C$11:$C$15&gt;=E299),SRP!$D$11:$D$15)*(G299/100)*(E299/1000)),
0)))))),2)</f>
        <v>23.42</v>
      </c>
      <c r="L299" s="173" t="str">
        <f t="shared" si="4"/>
        <v>Spirits750</v>
      </c>
      <c r="M299" s="154">
        <f>VLOOKUP(L299,'Slope %'!C:D,2,0)</f>
        <v>7.0000000000000007E-2</v>
      </c>
    </row>
    <row r="300" spans="1:13" x14ac:dyDescent="0.25">
      <c r="A300" s="169">
        <v>8888</v>
      </c>
      <c r="B300" s="170" t="s">
        <v>403</v>
      </c>
      <c r="C300" s="170" t="s">
        <v>15</v>
      </c>
      <c r="D300" s="170" t="s">
        <v>227</v>
      </c>
      <c r="E300" s="170">
        <v>750</v>
      </c>
      <c r="F300" s="170">
        <v>12</v>
      </c>
      <c r="G300" s="171">
        <v>40</v>
      </c>
      <c r="H300" s="170" t="s">
        <v>222</v>
      </c>
      <c r="I300" s="171">
        <v>31.49</v>
      </c>
      <c r="J300" s="169">
        <v>1</v>
      </c>
      <c r="K300" s="154" cm="1">
        <f t="array" ref="K300">ROUND(
IF(C300="Beer",
SUM(LOOKUP(2,1/(SRP!$B$8:$B$10&lt;=E300)/(SRP!$C$8:$C$10&gt;=E300),SRP!$D$8:$D$10)*(G300/100)*(E300/1000)),
IF(C300="Spirits",
SUM(LOOKUP(2,1/(SRP!$B$2:$B$7&lt;=E300)/(SRP!$C$2:$C$7&gt;=E300),SRP!$D$2:$D$7)*(G300/100)*(E300/1000)),
IF(AND(C300="Wine",D300="Fortified Wines"),
SUM(LOOKUP(2,1/(SRP!$B$26:$B$29&lt;=E300)/(SRP!$C$26:$C$29&gt;=E300),SRP!$D$26:$D$29)*(G300/100)*(E300/1000)),
IF(C300="Wine",
SUM(LOOKUP(2,1/(SRP!$B$21:$B$25&lt;=E300)/(SRP!$C$21:$C$25&gt;=E300),SRP!$D$21:$D$25)*(G300/100)*(E300/1000)),
IF(AND(C300="Ready to Drink",D300="RTD-One Pour Cocktail&gt;7%&lt;=14.5"),
SUM(LOOKUP(2,1/(SRP!$B$16:$B$20&lt;=E300)/(SRP!$C$16:$C$20&gt;=E300),SRP!$D$16:$D$20)*(G300/100)*(E300/1000)),
IF(C300="Ready to Drink",
SUM(LOOKUP(2,1/(SRP!$B$11:$B$15&lt;=E300)/(SRP!$C$11:$C$15&gt;=E300),SRP!$D$11:$D$15)*(G300/100)*(E300/1000)),
0)))))),2)</f>
        <v>23.42</v>
      </c>
      <c r="L300" s="173" t="str">
        <f t="shared" si="4"/>
        <v>Spirits750</v>
      </c>
      <c r="M300" s="154">
        <f>VLOOKUP(L300,'Slope %'!C:D,2,0)</f>
        <v>7.0000000000000007E-2</v>
      </c>
    </row>
    <row r="301" spans="1:13" x14ac:dyDescent="0.25">
      <c r="A301" s="169">
        <v>8892</v>
      </c>
      <c r="B301" s="170" t="s">
        <v>404</v>
      </c>
      <c r="C301" s="170" t="s">
        <v>263</v>
      </c>
      <c r="D301" s="170" t="s">
        <v>264</v>
      </c>
      <c r="E301" s="170">
        <v>1000</v>
      </c>
      <c r="F301" s="170">
        <v>12</v>
      </c>
      <c r="G301" s="171">
        <v>5</v>
      </c>
      <c r="H301" s="170" t="s">
        <v>20</v>
      </c>
      <c r="I301" s="171">
        <v>10.99</v>
      </c>
      <c r="J301" s="169">
        <v>1</v>
      </c>
      <c r="K301" s="154" cm="1">
        <f t="array" ref="K301">ROUND(
IF(C301="Beer",
SUM(LOOKUP(2,1/(SRP!$B$8:$B$10&lt;=E301)/(SRP!$C$8:$C$10&gt;=E301),SRP!$D$8:$D$10)*(G301/100)*(E301/1000)),
IF(C301="Spirits",
SUM(LOOKUP(2,1/(SRP!$B$2:$B$7&lt;=E301)/(SRP!$C$2:$C$7&gt;=E301),SRP!$D$2:$D$7)*(G301/100)*(E301/1000)),
IF(AND(C301="Wine",D301="Fortified Wines"),
SUM(LOOKUP(2,1/(SRP!$B$26:$B$29&lt;=E301)/(SRP!$C$26:$C$29&gt;=E301),SRP!$D$26:$D$29)*(G301/100)*(E301/1000)),
IF(C301="Wine",
SUM(LOOKUP(2,1/(SRP!$B$21:$B$25&lt;=E301)/(SRP!$C$21:$C$25&gt;=E301),SRP!$D$21:$D$25)*(G301/100)*(E301/1000)),
IF(AND(C301="Ready to Drink",D301="RTD-One Pour Cocktail&gt;7%&lt;=14.5"),
SUM(LOOKUP(2,1/(SRP!$B$16:$B$20&lt;=E301)/(SRP!$C$16:$C$20&gt;=E301),SRP!$D$16:$D$20)*(G301/100)*(E301/1000)),
IF(C301="Ready to Drink",
SUM(LOOKUP(2,1/(SRP!$B$11:$B$15&lt;=E301)/(SRP!$C$11:$C$15&gt;=E301),SRP!$D$11:$D$15)*(G301/100)*(E301/1000)),
0)))))),2)</f>
        <v>3.9</v>
      </c>
      <c r="L301" s="173" t="str">
        <f t="shared" si="4"/>
        <v>Ready to Drink1000</v>
      </c>
      <c r="M301" s="154">
        <f>VLOOKUP(L301,'Slope %'!C:D,2,0)</f>
        <v>0.12</v>
      </c>
    </row>
    <row r="302" spans="1:13" x14ac:dyDescent="0.25">
      <c r="A302" s="169">
        <v>8939</v>
      </c>
      <c r="B302" s="170" t="s">
        <v>405</v>
      </c>
      <c r="C302" s="170" t="s">
        <v>11</v>
      </c>
      <c r="D302" s="170" t="s">
        <v>12</v>
      </c>
      <c r="E302" s="170">
        <v>330</v>
      </c>
      <c r="F302" s="170">
        <v>24</v>
      </c>
      <c r="G302" s="171">
        <v>4.5</v>
      </c>
      <c r="H302" s="170" t="s">
        <v>342</v>
      </c>
      <c r="I302" s="171">
        <v>3.25</v>
      </c>
      <c r="J302" s="169">
        <v>1</v>
      </c>
      <c r="K302" s="154" cm="1">
        <f t="array" ref="K302">ROUND(
IF(C302="Beer",
SUM(LOOKUP(2,1/(SRP!$B$8:$B$10&lt;=E302)/(SRP!$C$8:$C$10&gt;=E302),SRP!$D$8:$D$10)*(G302/100)*(E302/1000)),
IF(C302="Spirits",
SUM(LOOKUP(2,1/(SRP!$B$2:$B$7&lt;=E302)/(SRP!$C$2:$C$7&gt;=E302),SRP!$D$2:$D$7)*(G302/100)*(E302/1000)),
IF(AND(C302="Wine",D302="Fortified Wines"),
SUM(LOOKUP(2,1/(SRP!$B$26:$B$29&lt;=E302)/(SRP!$C$26:$C$29&gt;=E302),SRP!$D$26:$D$29)*(G302/100)*(E302/1000)),
IF(C302="Wine",
SUM(LOOKUP(2,1/(SRP!$B$21:$B$25&lt;=E302)/(SRP!$C$21:$C$25&gt;=E302),SRP!$D$21:$D$25)*(G302/100)*(E302/1000)),
IF(AND(C302="Ready to Drink",D302="RTD-One Pour Cocktail&gt;7%&lt;=14.5"),
SUM(LOOKUP(2,1/(SRP!$B$16:$B$20&lt;=E302)/(SRP!$C$16:$C$20&gt;=E302),SRP!$D$16:$D$20)*(G302/100)*(E302/1000)),
IF(C302="Ready to Drink",
SUM(LOOKUP(2,1/(SRP!$B$11:$B$15&lt;=E302)/(SRP!$C$11:$C$15&gt;=E302),SRP!$D$11:$D$15)*(G302/100)*(E302/1000)),
0)))))),2)</f>
        <v>1.1599999999999999</v>
      </c>
      <c r="L302" s="173" t="str">
        <f t="shared" si="4"/>
        <v>Beer330</v>
      </c>
      <c r="M302" s="154">
        <f>VLOOKUP(L302,'Slope %'!C:D,2,0)</f>
        <v>0.12</v>
      </c>
    </row>
    <row r="303" spans="1:13" x14ac:dyDescent="0.25">
      <c r="A303" s="169">
        <v>8939</v>
      </c>
      <c r="B303" s="170" t="s">
        <v>405</v>
      </c>
      <c r="C303" s="170" t="s">
        <v>11</v>
      </c>
      <c r="D303" s="170" t="s">
        <v>12</v>
      </c>
      <c r="E303" s="170">
        <v>330</v>
      </c>
      <c r="F303" s="170">
        <v>24</v>
      </c>
      <c r="G303" s="171">
        <v>4.5</v>
      </c>
      <c r="H303" s="170" t="s">
        <v>342</v>
      </c>
      <c r="I303" s="171">
        <v>3.25</v>
      </c>
      <c r="J303" s="169">
        <v>1</v>
      </c>
      <c r="K303" s="154" cm="1">
        <f t="array" ref="K303">ROUND(
IF(C303="Beer",
SUM(LOOKUP(2,1/(SRP!$B$8:$B$10&lt;=E303)/(SRP!$C$8:$C$10&gt;=E303),SRP!$D$8:$D$10)*(G303/100)*(E303/1000)),
IF(C303="Spirits",
SUM(LOOKUP(2,1/(SRP!$B$2:$B$7&lt;=E303)/(SRP!$C$2:$C$7&gt;=E303),SRP!$D$2:$D$7)*(G303/100)*(E303/1000)),
IF(AND(C303="Wine",D303="Fortified Wines"),
SUM(LOOKUP(2,1/(SRP!$B$26:$B$29&lt;=E303)/(SRP!$C$26:$C$29&gt;=E303),SRP!$D$26:$D$29)*(G303/100)*(E303/1000)),
IF(C303="Wine",
SUM(LOOKUP(2,1/(SRP!$B$21:$B$25&lt;=E303)/(SRP!$C$21:$C$25&gt;=E303),SRP!$D$21:$D$25)*(G303/100)*(E303/1000)),
IF(AND(C303="Ready to Drink",D303="RTD-One Pour Cocktail&gt;7%&lt;=14.5"),
SUM(LOOKUP(2,1/(SRP!$B$16:$B$20&lt;=E303)/(SRP!$C$16:$C$20&gt;=E303),SRP!$D$16:$D$20)*(G303/100)*(E303/1000)),
IF(C303="Ready to Drink",
SUM(LOOKUP(2,1/(SRP!$B$11:$B$15&lt;=E303)/(SRP!$C$11:$C$15&gt;=E303),SRP!$D$11:$D$15)*(G303/100)*(E303/1000)),
0)))))),2)</f>
        <v>1.1599999999999999</v>
      </c>
      <c r="L303" s="173" t="str">
        <f t="shared" si="4"/>
        <v>Beer330</v>
      </c>
      <c r="M303" s="154">
        <f>VLOOKUP(L303,'Slope %'!C:D,2,0)</f>
        <v>0.12</v>
      </c>
    </row>
    <row r="304" spans="1:13" x14ac:dyDescent="0.25">
      <c r="A304" s="169">
        <v>8944</v>
      </c>
      <c r="B304" s="170" t="s">
        <v>406</v>
      </c>
      <c r="C304" s="170" t="s">
        <v>24</v>
      </c>
      <c r="D304" s="170" t="s">
        <v>31</v>
      </c>
      <c r="E304" s="170">
        <v>750</v>
      </c>
      <c r="F304" s="170">
        <v>12</v>
      </c>
      <c r="G304" s="171">
        <v>13.5</v>
      </c>
      <c r="H304" s="170" t="s">
        <v>22</v>
      </c>
      <c r="I304" s="171">
        <v>21.99</v>
      </c>
      <c r="J304" s="169">
        <v>1</v>
      </c>
      <c r="K304" s="154" cm="1">
        <f t="array" ref="K304">ROUND(
IF(C304="Beer",
SUM(LOOKUP(2,1/(SRP!$B$8:$B$10&lt;=E304)/(SRP!$C$8:$C$10&gt;=E304),SRP!$D$8:$D$10)*(G304/100)*(E304/1000)),
IF(C304="Spirits",
SUM(LOOKUP(2,1/(SRP!$B$2:$B$7&lt;=E304)/(SRP!$C$2:$C$7&gt;=E304),SRP!$D$2:$D$7)*(G304/100)*(E304/1000)),
IF(AND(C304="Wine",D304="Fortified Wines"),
SUM(LOOKUP(2,1/(SRP!$B$26:$B$29&lt;=E304)/(SRP!$C$26:$C$29&gt;=E304),SRP!$D$26:$D$29)*(G304/100)*(E304/1000)),
IF(C304="Wine",
SUM(LOOKUP(2,1/(SRP!$B$21:$B$25&lt;=E304)/(SRP!$C$21:$C$25&gt;=E304),SRP!$D$21:$D$25)*(G304/100)*(E304/1000)),
IF(AND(C304="Ready to Drink",D304="RTD-One Pour Cocktail&gt;7%&lt;=14.5"),
SUM(LOOKUP(2,1/(SRP!$B$16:$B$20&lt;=E304)/(SRP!$C$16:$C$20&gt;=E304),SRP!$D$16:$D$20)*(G304/100)*(E304/1000)),
IF(C304="Ready to Drink",
SUM(LOOKUP(2,1/(SRP!$B$11:$B$15&lt;=E304)/(SRP!$C$11:$C$15&gt;=E304),SRP!$D$11:$D$15)*(G304/100)*(E304/1000)),
0)))))),2)</f>
        <v>7.9</v>
      </c>
      <c r="L304" s="173" t="str">
        <f t="shared" si="4"/>
        <v>Wine750</v>
      </c>
      <c r="M304" s="154">
        <f>VLOOKUP(L304,'Slope %'!C:D,2,0)</f>
        <v>0.1</v>
      </c>
    </row>
    <row r="305" spans="1:13" x14ac:dyDescent="0.25">
      <c r="A305" s="169">
        <v>8966</v>
      </c>
      <c r="B305" s="170" t="s">
        <v>407</v>
      </c>
      <c r="C305" s="170" t="s">
        <v>24</v>
      </c>
      <c r="D305" s="170" t="s">
        <v>34</v>
      </c>
      <c r="E305" s="170">
        <v>750</v>
      </c>
      <c r="F305" s="170">
        <v>12</v>
      </c>
      <c r="G305" s="171">
        <v>14.5</v>
      </c>
      <c r="H305" s="170" t="s">
        <v>91</v>
      </c>
      <c r="I305" s="171">
        <v>31.99</v>
      </c>
      <c r="J305" s="169">
        <v>1</v>
      </c>
      <c r="K305" s="154" cm="1">
        <f t="array" ref="K305">ROUND(
IF(C305="Beer",
SUM(LOOKUP(2,1/(SRP!$B$8:$B$10&lt;=E305)/(SRP!$C$8:$C$10&gt;=E305),SRP!$D$8:$D$10)*(G305/100)*(E305/1000)),
IF(C305="Spirits",
SUM(LOOKUP(2,1/(SRP!$B$2:$B$7&lt;=E305)/(SRP!$C$2:$C$7&gt;=E305),SRP!$D$2:$D$7)*(G305/100)*(E305/1000)),
IF(AND(C305="Wine",D305="Fortified Wines"),
SUM(LOOKUP(2,1/(SRP!$B$26:$B$29&lt;=E305)/(SRP!$C$26:$C$29&gt;=E305),SRP!$D$26:$D$29)*(G305/100)*(E305/1000)),
IF(C305="Wine",
SUM(LOOKUP(2,1/(SRP!$B$21:$B$25&lt;=E305)/(SRP!$C$21:$C$25&gt;=E305),SRP!$D$21:$D$25)*(G305/100)*(E305/1000)),
IF(AND(C305="Ready to Drink",D305="RTD-One Pour Cocktail&gt;7%&lt;=14.5"),
SUM(LOOKUP(2,1/(SRP!$B$16:$B$20&lt;=E305)/(SRP!$C$16:$C$20&gt;=E305),SRP!$D$16:$D$20)*(G305/100)*(E305/1000)),
IF(C305="Ready to Drink",
SUM(LOOKUP(2,1/(SRP!$B$11:$B$15&lt;=E305)/(SRP!$C$11:$C$15&gt;=E305),SRP!$D$11:$D$15)*(G305/100)*(E305/1000)),
0)))))),2)</f>
        <v>8.49</v>
      </c>
      <c r="L305" s="173" t="str">
        <f t="shared" si="4"/>
        <v>Wine750</v>
      </c>
      <c r="M305" s="154">
        <f>VLOOKUP(L305,'Slope %'!C:D,2,0)</f>
        <v>0.1</v>
      </c>
    </row>
    <row r="306" spans="1:13" x14ac:dyDescent="0.25">
      <c r="A306" s="169">
        <v>9041</v>
      </c>
      <c r="B306" s="170" t="s">
        <v>408</v>
      </c>
      <c r="C306" s="170" t="s">
        <v>11</v>
      </c>
      <c r="D306" s="170" t="s">
        <v>303</v>
      </c>
      <c r="E306" s="170">
        <v>4260</v>
      </c>
      <c r="F306" s="170">
        <v>1</v>
      </c>
      <c r="G306" s="171">
        <v>6.3</v>
      </c>
      <c r="H306" s="170" t="s">
        <v>409</v>
      </c>
      <c r="I306" s="171">
        <v>21.39</v>
      </c>
      <c r="J306" s="169">
        <v>12</v>
      </c>
      <c r="K306" s="154" cm="1">
        <f t="array" ref="K306">ROUND(
IF(C306="Beer",
SUM(LOOKUP(2,1/(SRP!$B$8:$B$10&lt;=E306)/(SRP!$C$8:$C$10&gt;=E306),SRP!$D$8:$D$10)*(G306/100)*(E306/1000)),
IF(C306="Spirits",
SUM(LOOKUP(2,1/(SRP!$B$2:$B$7&lt;=E306)/(SRP!$C$2:$C$7&gt;=E306),SRP!$D$2:$D$7)*(G306/100)*(E306/1000)),
IF(AND(C306="Wine",D306="Fortified Wines"),
SUM(LOOKUP(2,1/(SRP!$B$26:$B$29&lt;=E306)/(SRP!$C$26:$C$29&gt;=E306),SRP!$D$26:$D$29)*(G306/100)*(E306/1000)),
IF(C306="Wine",
SUM(LOOKUP(2,1/(SRP!$B$21:$B$25&lt;=E306)/(SRP!$C$21:$C$25&gt;=E306),SRP!$D$21:$D$25)*(G306/100)*(E306/1000)),
IF(AND(C306="Ready to Drink",D306="RTD-One Pour Cocktail&gt;7%&lt;=14.5"),
SUM(LOOKUP(2,1/(SRP!$B$16:$B$20&lt;=E306)/(SRP!$C$16:$C$20&gt;=E306),SRP!$D$16:$D$20)*(G306/100)*(E306/1000)),
IF(C306="Ready to Drink",
SUM(LOOKUP(2,1/(SRP!$B$11:$B$15&lt;=E306)/(SRP!$C$11:$C$15&gt;=E306),SRP!$D$11:$D$15)*(G306/100)*(E306/1000)),
0)))))),2)</f>
        <v>20.95</v>
      </c>
      <c r="L306" s="173" t="str">
        <f t="shared" si="4"/>
        <v>Beer4260</v>
      </c>
      <c r="M306" s="154">
        <f>VLOOKUP(L306,'Slope %'!C:D,2,0)</f>
        <v>7.0000000000000007E-2</v>
      </c>
    </row>
    <row r="307" spans="1:13" x14ac:dyDescent="0.25">
      <c r="A307" s="169">
        <v>9041</v>
      </c>
      <c r="B307" s="170" t="s">
        <v>408</v>
      </c>
      <c r="C307" s="170" t="s">
        <v>11</v>
      </c>
      <c r="D307" s="170" t="s">
        <v>303</v>
      </c>
      <c r="E307" s="170">
        <v>4260</v>
      </c>
      <c r="F307" s="170">
        <v>1</v>
      </c>
      <c r="G307" s="171">
        <v>6.3</v>
      </c>
      <c r="H307" s="170" t="s">
        <v>409</v>
      </c>
      <c r="I307" s="171">
        <v>21.39</v>
      </c>
      <c r="J307" s="169">
        <v>12</v>
      </c>
      <c r="K307" s="154" cm="1">
        <f t="array" ref="K307">ROUND(
IF(C307="Beer",
SUM(LOOKUP(2,1/(SRP!$B$8:$B$10&lt;=E307)/(SRP!$C$8:$C$10&gt;=E307),SRP!$D$8:$D$10)*(G307/100)*(E307/1000)),
IF(C307="Spirits",
SUM(LOOKUP(2,1/(SRP!$B$2:$B$7&lt;=E307)/(SRP!$C$2:$C$7&gt;=E307),SRP!$D$2:$D$7)*(G307/100)*(E307/1000)),
IF(AND(C307="Wine",D307="Fortified Wines"),
SUM(LOOKUP(2,1/(SRP!$B$26:$B$29&lt;=E307)/(SRP!$C$26:$C$29&gt;=E307),SRP!$D$26:$D$29)*(G307/100)*(E307/1000)),
IF(C307="Wine",
SUM(LOOKUP(2,1/(SRP!$B$21:$B$25&lt;=E307)/(SRP!$C$21:$C$25&gt;=E307),SRP!$D$21:$D$25)*(G307/100)*(E307/1000)),
IF(AND(C307="Ready to Drink",D307="RTD-One Pour Cocktail&gt;7%&lt;=14.5"),
SUM(LOOKUP(2,1/(SRP!$B$16:$B$20&lt;=E307)/(SRP!$C$16:$C$20&gt;=E307),SRP!$D$16:$D$20)*(G307/100)*(E307/1000)),
IF(C307="Ready to Drink",
SUM(LOOKUP(2,1/(SRP!$B$11:$B$15&lt;=E307)/(SRP!$C$11:$C$15&gt;=E307),SRP!$D$11:$D$15)*(G307/100)*(E307/1000)),
0)))))),2)</f>
        <v>20.95</v>
      </c>
      <c r="L307" s="173" t="str">
        <f t="shared" si="4"/>
        <v>Beer4260</v>
      </c>
      <c r="M307" s="154">
        <f>VLOOKUP(L307,'Slope %'!C:D,2,0)</f>
        <v>7.0000000000000007E-2</v>
      </c>
    </row>
    <row r="308" spans="1:13" x14ac:dyDescent="0.25">
      <c r="A308" s="169">
        <v>9043</v>
      </c>
      <c r="B308" s="170" t="s">
        <v>106</v>
      </c>
      <c r="C308" s="170" t="s">
        <v>15</v>
      </c>
      <c r="D308" s="170" t="s">
        <v>16</v>
      </c>
      <c r="E308" s="170">
        <v>375</v>
      </c>
      <c r="F308" s="170">
        <v>24</v>
      </c>
      <c r="G308" s="171">
        <v>40</v>
      </c>
      <c r="H308" s="170" t="s">
        <v>20</v>
      </c>
      <c r="I308" s="171">
        <v>18.489999999999998</v>
      </c>
      <c r="J308" s="169">
        <v>1</v>
      </c>
      <c r="K308" s="154" cm="1">
        <f t="array" ref="K308">ROUND(
IF(C308="Beer",
SUM(LOOKUP(2,1/(SRP!$B$8:$B$10&lt;=E308)/(SRP!$C$8:$C$10&gt;=E308),SRP!$D$8:$D$10)*(G308/100)*(E308/1000)),
IF(C308="Spirits",
SUM(LOOKUP(2,1/(SRP!$B$2:$B$7&lt;=E308)/(SRP!$C$2:$C$7&gt;=E308),SRP!$D$2:$D$7)*(G308/100)*(E308/1000)),
IF(AND(C308="Wine",D308="Fortified Wines"),
SUM(LOOKUP(2,1/(SRP!$B$26:$B$29&lt;=E308)/(SRP!$C$26:$C$29&gt;=E308),SRP!$D$26:$D$29)*(G308/100)*(E308/1000)),
IF(C308="Wine",
SUM(LOOKUP(2,1/(SRP!$B$21:$B$25&lt;=E308)/(SRP!$C$21:$C$25&gt;=E308),SRP!$D$21:$D$25)*(G308/100)*(E308/1000)),
IF(AND(C308="Ready to Drink",D308="RTD-One Pour Cocktail&gt;7%&lt;=14.5"),
SUM(LOOKUP(2,1/(SRP!$B$16:$B$20&lt;=E308)/(SRP!$C$16:$C$20&gt;=E308),SRP!$D$16:$D$20)*(G308/100)*(E308/1000)),
IF(C308="Ready to Drink",
SUM(LOOKUP(2,1/(SRP!$B$11:$B$15&lt;=E308)/(SRP!$C$11:$C$15&gt;=E308),SRP!$D$11:$D$15)*(G308/100)*(E308/1000)),
0)))))),2)</f>
        <v>13.3</v>
      </c>
      <c r="L308" s="173" t="str">
        <f t="shared" si="4"/>
        <v>Spirits375</v>
      </c>
      <c r="M308" s="154">
        <f>VLOOKUP(L308,'Slope %'!C:D,2,0)</f>
        <v>0.1</v>
      </c>
    </row>
    <row r="309" spans="1:13" x14ac:dyDescent="0.25">
      <c r="A309" s="169">
        <v>9118</v>
      </c>
      <c r="B309" s="170" t="s">
        <v>410</v>
      </c>
      <c r="C309" s="170" t="s">
        <v>24</v>
      </c>
      <c r="D309" s="170" t="s">
        <v>25</v>
      </c>
      <c r="E309" s="170">
        <v>600</v>
      </c>
      <c r="F309" s="170">
        <v>8</v>
      </c>
      <c r="G309" s="171">
        <v>11.5</v>
      </c>
      <c r="H309" s="170" t="s">
        <v>177</v>
      </c>
      <c r="I309" s="171">
        <v>15.99</v>
      </c>
      <c r="J309" s="169">
        <v>3</v>
      </c>
      <c r="K309" s="154" cm="1">
        <f t="array" ref="K309">ROUND(
IF(C309="Beer",
SUM(LOOKUP(2,1/(SRP!$B$8:$B$10&lt;=E309)/(SRP!$C$8:$C$10&gt;=E309),SRP!$D$8:$D$10)*(G309/100)*(E309/1000)),
IF(C309="Spirits",
SUM(LOOKUP(2,1/(SRP!$B$2:$B$7&lt;=E309)/(SRP!$C$2:$C$7&gt;=E309),SRP!$D$2:$D$7)*(G309/100)*(E309/1000)),
IF(AND(C309="Wine",D309="Fortified Wines"),
SUM(LOOKUP(2,1/(SRP!$B$26:$B$29&lt;=E309)/(SRP!$C$26:$C$29&gt;=E309),SRP!$D$26:$D$29)*(G309/100)*(E309/1000)),
IF(C309="Wine",
SUM(LOOKUP(2,1/(SRP!$B$21:$B$25&lt;=E309)/(SRP!$C$21:$C$25&gt;=E309),SRP!$D$21:$D$25)*(G309/100)*(E309/1000)),
IF(AND(C309="Ready to Drink",D309="RTD-One Pour Cocktail&gt;7%&lt;=14.5"),
SUM(LOOKUP(2,1/(SRP!$B$16:$B$20&lt;=E309)/(SRP!$C$16:$C$20&gt;=E309),SRP!$D$16:$D$20)*(G309/100)*(E309/1000)),
IF(C309="Ready to Drink",
SUM(LOOKUP(2,1/(SRP!$B$11:$B$15&lt;=E309)/(SRP!$C$11:$C$15&gt;=E309),SRP!$D$11:$D$15)*(G309/100)*(E309/1000)),
0)))))),2)</f>
        <v>5.71</v>
      </c>
      <c r="L309" s="173" t="str">
        <f t="shared" si="4"/>
        <v>Wine600</v>
      </c>
      <c r="M309" s="154">
        <f>VLOOKUP(L309,'Slope %'!C:D,2,0)</f>
        <v>0.1</v>
      </c>
    </row>
    <row r="310" spans="1:13" x14ac:dyDescent="0.25">
      <c r="A310" s="169">
        <v>9125</v>
      </c>
      <c r="B310" s="170" t="s">
        <v>411</v>
      </c>
      <c r="C310" s="170" t="s">
        <v>24</v>
      </c>
      <c r="D310" s="170" t="s">
        <v>194</v>
      </c>
      <c r="E310" s="170">
        <v>750</v>
      </c>
      <c r="F310" s="170">
        <v>12</v>
      </c>
      <c r="G310" s="171">
        <v>14.5</v>
      </c>
      <c r="H310" s="170" t="s">
        <v>256</v>
      </c>
      <c r="I310" s="171">
        <v>19.989999999999998</v>
      </c>
      <c r="J310" s="169">
        <v>1</v>
      </c>
      <c r="K310" s="154" cm="1">
        <f t="array" ref="K310">ROUND(
IF(C310="Beer",
SUM(LOOKUP(2,1/(SRP!$B$8:$B$10&lt;=E310)/(SRP!$C$8:$C$10&gt;=E310),SRP!$D$8:$D$10)*(G310/100)*(E310/1000)),
IF(C310="Spirits",
SUM(LOOKUP(2,1/(SRP!$B$2:$B$7&lt;=E310)/(SRP!$C$2:$C$7&gt;=E310),SRP!$D$2:$D$7)*(G310/100)*(E310/1000)),
IF(AND(C310="Wine",D310="Fortified Wines"),
SUM(LOOKUP(2,1/(SRP!$B$26:$B$29&lt;=E310)/(SRP!$C$26:$C$29&gt;=E310),SRP!$D$26:$D$29)*(G310/100)*(E310/1000)),
IF(C310="Wine",
SUM(LOOKUP(2,1/(SRP!$B$21:$B$25&lt;=E310)/(SRP!$C$21:$C$25&gt;=E310),SRP!$D$21:$D$25)*(G310/100)*(E310/1000)),
IF(AND(C310="Ready to Drink",D310="RTD-One Pour Cocktail&gt;7%&lt;=14.5"),
SUM(LOOKUP(2,1/(SRP!$B$16:$B$20&lt;=E310)/(SRP!$C$16:$C$20&gt;=E310),SRP!$D$16:$D$20)*(G310/100)*(E310/1000)),
IF(C310="Ready to Drink",
SUM(LOOKUP(2,1/(SRP!$B$11:$B$15&lt;=E310)/(SRP!$C$11:$C$15&gt;=E310),SRP!$D$11:$D$15)*(G310/100)*(E310/1000)),
0)))))),2)</f>
        <v>8.49</v>
      </c>
      <c r="L310" s="173" t="str">
        <f t="shared" si="4"/>
        <v>Wine750</v>
      </c>
      <c r="M310" s="154">
        <f>VLOOKUP(L310,'Slope %'!C:D,2,0)</f>
        <v>0.1</v>
      </c>
    </row>
    <row r="311" spans="1:13" x14ac:dyDescent="0.25">
      <c r="A311" s="169">
        <v>9209</v>
      </c>
      <c r="B311" s="170" t="s">
        <v>412</v>
      </c>
      <c r="C311" s="170" t="s">
        <v>11</v>
      </c>
      <c r="D311" s="170" t="s">
        <v>12</v>
      </c>
      <c r="E311" s="170">
        <v>330</v>
      </c>
      <c r="F311" s="170">
        <v>24</v>
      </c>
      <c r="G311" s="171">
        <v>5</v>
      </c>
      <c r="H311" s="170" t="s">
        <v>105</v>
      </c>
      <c r="I311" s="171">
        <v>3.05</v>
      </c>
      <c r="J311" s="169">
        <v>1</v>
      </c>
      <c r="K311" s="154" cm="1">
        <f t="array" ref="K311">ROUND(
IF(C311="Beer",
SUM(LOOKUP(2,1/(SRP!$B$8:$B$10&lt;=E311)/(SRP!$C$8:$C$10&gt;=E311),SRP!$D$8:$D$10)*(G311/100)*(E311/1000)),
IF(C311="Spirits",
SUM(LOOKUP(2,1/(SRP!$B$2:$B$7&lt;=E311)/(SRP!$C$2:$C$7&gt;=E311),SRP!$D$2:$D$7)*(G311/100)*(E311/1000)),
IF(AND(C311="Wine",D311="Fortified Wines"),
SUM(LOOKUP(2,1/(SRP!$B$26:$B$29&lt;=E311)/(SRP!$C$26:$C$29&gt;=E311),SRP!$D$26:$D$29)*(G311/100)*(E311/1000)),
IF(C311="Wine",
SUM(LOOKUP(2,1/(SRP!$B$21:$B$25&lt;=E311)/(SRP!$C$21:$C$25&gt;=E311),SRP!$D$21:$D$25)*(G311/100)*(E311/1000)),
IF(AND(C311="Ready to Drink",D311="RTD-One Pour Cocktail&gt;7%&lt;=14.5"),
SUM(LOOKUP(2,1/(SRP!$B$16:$B$20&lt;=E311)/(SRP!$C$16:$C$20&gt;=E311),SRP!$D$16:$D$20)*(G311/100)*(E311/1000)),
IF(C311="Ready to Drink",
SUM(LOOKUP(2,1/(SRP!$B$11:$B$15&lt;=E311)/(SRP!$C$11:$C$15&gt;=E311),SRP!$D$11:$D$15)*(G311/100)*(E311/1000)),
0)))))),2)</f>
        <v>1.29</v>
      </c>
      <c r="L311" s="173" t="str">
        <f t="shared" si="4"/>
        <v>Beer330</v>
      </c>
      <c r="M311" s="154">
        <f>VLOOKUP(L311,'Slope %'!C:D,2,0)</f>
        <v>0.12</v>
      </c>
    </row>
    <row r="312" spans="1:13" x14ac:dyDescent="0.25">
      <c r="A312" s="169">
        <v>9209</v>
      </c>
      <c r="B312" s="170" t="s">
        <v>412</v>
      </c>
      <c r="C312" s="170" t="s">
        <v>11</v>
      </c>
      <c r="D312" s="170" t="s">
        <v>12</v>
      </c>
      <c r="E312" s="170">
        <v>330</v>
      </c>
      <c r="F312" s="170">
        <v>24</v>
      </c>
      <c r="G312" s="171">
        <v>5</v>
      </c>
      <c r="H312" s="170" t="s">
        <v>105</v>
      </c>
      <c r="I312" s="171">
        <v>3.05</v>
      </c>
      <c r="J312" s="169">
        <v>1</v>
      </c>
      <c r="K312" s="154" cm="1">
        <f t="array" ref="K312">ROUND(
IF(C312="Beer",
SUM(LOOKUP(2,1/(SRP!$B$8:$B$10&lt;=E312)/(SRP!$C$8:$C$10&gt;=E312),SRP!$D$8:$D$10)*(G312/100)*(E312/1000)),
IF(C312="Spirits",
SUM(LOOKUP(2,1/(SRP!$B$2:$B$7&lt;=E312)/(SRP!$C$2:$C$7&gt;=E312),SRP!$D$2:$D$7)*(G312/100)*(E312/1000)),
IF(AND(C312="Wine",D312="Fortified Wines"),
SUM(LOOKUP(2,1/(SRP!$B$26:$B$29&lt;=E312)/(SRP!$C$26:$C$29&gt;=E312),SRP!$D$26:$D$29)*(G312/100)*(E312/1000)),
IF(C312="Wine",
SUM(LOOKUP(2,1/(SRP!$B$21:$B$25&lt;=E312)/(SRP!$C$21:$C$25&gt;=E312),SRP!$D$21:$D$25)*(G312/100)*(E312/1000)),
IF(AND(C312="Ready to Drink",D312="RTD-One Pour Cocktail&gt;7%&lt;=14.5"),
SUM(LOOKUP(2,1/(SRP!$B$16:$B$20&lt;=E312)/(SRP!$C$16:$C$20&gt;=E312),SRP!$D$16:$D$20)*(G312/100)*(E312/1000)),
IF(C312="Ready to Drink",
SUM(LOOKUP(2,1/(SRP!$B$11:$B$15&lt;=E312)/(SRP!$C$11:$C$15&gt;=E312),SRP!$D$11:$D$15)*(G312/100)*(E312/1000)),
0)))))),2)</f>
        <v>1.29</v>
      </c>
      <c r="L312" s="173" t="str">
        <f t="shared" si="4"/>
        <v>Beer330</v>
      </c>
      <c r="M312" s="154">
        <f>VLOOKUP(L312,'Slope %'!C:D,2,0)</f>
        <v>0.12</v>
      </c>
    </row>
    <row r="313" spans="1:13" x14ac:dyDescent="0.25">
      <c r="A313" s="169">
        <v>9271</v>
      </c>
      <c r="B313" s="170" t="s">
        <v>413</v>
      </c>
      <c r="C313" s="170" t="s">
        <v>24</v>
      </c>
      <c r="D313" s="170" t="s">
        <v>166</v>
      </c>
      <c r="E313" s="170">
        <v>750</v>
      </c>
      <c r="F313" s="170">
        <v>12</v>
      </c>
      <c r="G313" s="171">
        <v>12</v>
      </c>
      <c r="H313" s="170" t="s">
        <v>43</v>
      </c>
      <c r="I313" s="171">
        <v>15.99</v>
      </c>
      <c r="J313" s="169">
        <v>1</v>
      </c>
      <c r="K313" s="154" cm="1">
        <f t="array" ref="K313">ROUND(
IF(C313="Beer",
SUM(LOOKUP(2,1/(SRP!$B$8:$B$10&lt;=E313)/(SRP!$C$8:$C$10&gt;=E313),SRP!$D$8:$D$10)*(G313/100)*(E313/1000)),
IF(C313="Spirits",
SUM(LOOKUP(2,1/(SRP!$B$2:$B$7&lt;=E313)/(SRP!$C$2:$C$7&gt;=E313),SRP!$D$2:$D$7)*(G313/100)*(E313/1000)),
IF(AND(C313="Wine",D313="Fortified Wines"),
SUM(LOOKUP(2,1/(SRP!$B$26:$B$29&lt;=E313)/(SRP!$C$26:$C$29&gt;=E313),SRP!$D$26:$D$29)*(G313/100)*(E313/1000)),
IF(C313="Wine",
SUM(LOOKUP(2,1/(SRP!$B$21:$B$25&lt;=E313)/(SRP!$C$21:$C$25&gt;=E313),SRP!$D$21:$D$25)*(G313/100)*(E313/1000)),
IF(AND(C313="Ready to Drink",D313="RTD-One Pour Cocktail&gt;7%&lt;=14.5"),
SUM(LOOKUP(2,1/(SRP!$B$16:$B$20&lt;=E313)/(SRP!$C$16:$C$20&gt;=E313),SRP!$D$16:$D$20)*(G313/100)*(E313/1000)),
IF(C313="Ready to Drink",
SUM(LOOKUP(2,1/(SRP!$B$11:$B$15&lt;=E313)/(SRP!$C$11:$C$15&gt;=E313),SRP!$D$11:$D$15)*(G313/100)*(E313/1000)),
0)))))),2)</f>
        <v>7.03</v>
      </c>
      <c r="L313" s="173" t="str">
        <f t="shared" si="4"/>
        <v>Wine750</v>
      </c>
      <c r="M313" s="154">
        <f>VLOOKUP(L313,'Slope %'!C:D,2,0)</f>
        <v>0.1</v>
      </c>
    </row>
    <row r="314" spans="1:13" x14ac:dyDescent="0.25">
      <c r="A314" s="169">
        <v>9277</v>
      </c>
      <c r="B314" s="170" t="s">
        <v>414</v>
      </c>
      <c r="C314" s="170" t="s">
        <v>24</v>
      </c>
      <c r="D314" s="170" t="s">
        <v>146</v>
      </c>
      <c r="E314" s="170">
        <v>750</v>
      </c>
      <c r="F314" s="170">
        <v>12</v>
      </c>
      <c r="G314" s="171">
        <v>20</v>
      </c>
      <c r="H314" s="170" t="s">
        <v>415</v>
      </c>
      <c r="I314" s="171">
        <v>11.71</v>
      </c>
      <c r="J314" s="169">
        <v>1</v>
      </c>
      <c r="K314" s="154" cm="1">
        <f t="array" ref="K314">ROUND(
IF(C314="Beer",
SUM(LOOKUP(2,1/(SRP!$B$8:$B$10&lt;=E314)/(SRP!$C$8:$C$10&gt;=E314),SRP!$D$8:$D$10)*(G314/100)*(E314/1000)),
IF(C314="Spirits",
SUM(LOOKUP(2,1/(SRP!$B$2:$B$7&lt;=E314)/(SRP!$C$2:$C$7&gt;=E314),SRP!$D$2:$D$7)*(G314/100)*(E314/1000)),
IF(AND(C314="Wine",D314="Fortified Wines"),
SUM(LOOKUP(2,1/(SRP!$B$26:$B$29&lt;=E314)/(SRP!$C$26:$C$29&gt;=E314),SRP!$D$26:$D$29)*(G314/100)*(E314/1000)),
IF(C314="Wine",
SUM(LOOKUP(2,1/(SRP!$B$21:$B$25&lt;=E314)/(SRP!$C$21:$C$25&gt;=E314),SRP!$D$21:$D$25)*(G314/100)*(E314/1000)),
IF(AND(C314="Ready to Drink",D314="RTD-One Pour Cocktail&gt;7%&lt;=14.5"),
SUM(LOOKUP(2,1/(SRP!$B$16:$B$20&lt;=E314)/(SRP!$C$16:$C$20&gt;=E314),SRP!$D$16:$D$20)*(G314/100)*(E314/1000)),
IF(C314="Ready to Drink",
SUM(LOOKUP(2,1/(SRP!$B$11:$B$15&lt;=E314)/(SRP!$C$11:$C$15&gt;=E314),SRP!$D$11:$D$15)*(G314/100)*(E314/1000)),
0)))))),2)</f>
        <v>11.71</v>
      </c>
      <c r="L314" s="173" t="str">
        <f t="shared" si="4"/>
        <v>Wine750</v>
      </c>
      <c r="M314" s="154">
        <f>VLOOKUP(L314,'Slope %'!C:D,2,0)</f>
        <v>0.1</v>
      </c>
    </row>
    <row r="315" spans="1:13" x14ac:dyDescent="0.25">
      <c r="A315" s="169">
        <v>9279</v>
      </c>
      <c r="B315" s="170" t="s">
        <v>416</v>
      </c>
      <c r="C315" s="170" t="s">
        <v>15</v>
      </c>
      <c r="D315" s="170" t="s">
        <v>137</v>
      </c>
      <c r="E315" s="170">
        <v>750</v>
      </c>
      <c r="F315" s="170">
        <v>12</v>
      </c>
      <c r="G315" s="171">
        <v>50</v>
      </c>
      <c r="H315" s="170" t="s">
        <v>20</v>
      </c>
      <c r="I315" s="171">
        <v>30.99</v>
      </c>
      <c r="J315" s="169">
        <v>1</v>
      </c>
      <c r="K315" s="154" cm="1">
        <f t="array" ref="K315">ROUND(
IF(C315="Beer",
SUM(LOOKUP(2,1/(SRP!$B$8:$B$10&lt;=E315)/(SRP!$C$8:$C$10&gt;=E315),SRP!$D$8:$D$10)*(G315/100)*(E315/1000)),
IF(C315="Spirits",
SUM(LOOKUP(2,1/(SRP!$B$2:$B$7&lt;=E315)/(SRP!$C$2:$C$7&gt;=E315),SRP!$D$2:$D$7)*(G315/100)*(E315/1000)),
IF(AND(C315="Wine",D315="Fortified Wines"),
SUM(LOOKUP(2,1/(SRP!$B$26:$B$29&lt;=E315)/(SRP!$C$26:$C$29&gt;=E315),SRP!$D$26:$D$29)*(G315/100)*(E315/1000)),
IF(C315="Wine",
SUM(LOOKUP(2,1/(SRP!$B$21:$B$25&lt;=E315)/(SRP!$C$21:$C$25&gt;=E315),SRP!$D$21:$D$25)*(G315/100)*(E315/1000)),
IF(AND(C315="Ready to Drink",D315="RTD-One Pour Cocktail&gt;7%&lt;=14.5"),
SUM(LOOKUP(2,1/(SRP!$B$16:$B$20&lt;=E315)/(SRP!$C$16:$C$20&gt;=E315),SRP!$D$16:$D$20)*(G315/100)*(E315/1000)),
IF(C315="Ready to Drink",
SUM(LOOKUP(2,1/(SRP!$B$11:$B$15&lt;=E315)/(SRP!$C$11:$C$15&gt;=E315),SRP!$D$11:$D$15)*(G315/100)*(E315/1000)),
0)))))),2)</f>
        <v>29.28</v>
      </c>
      <c r="L315" s="173" t="str">
        <f t="shared" si="4"/>
        <v>Spirits750</v>
      </c>
      <c r="M315" s="154">
        <f>VLOOKUP(L315,'Slope %'!C:D,2,0)</f>
        <v>7.0000000000000007E-2</v>
      </c>
    </row>
    <row r="316" spans="1:13" x14ac:dyDescent="0.25">
      <c r="A316" s="169">
        <v>9374</v>
      </c>
      <c r="B316" s="170" t="s">
        <v>417</v>
      </c>
      <c r="C316" s="170" t="s">
        <v>24</v>
      </c>
      <c r="D316" s="170" t="s">
        <v>68</v>
      </c>
      <c r="E316" s="170">
        <v>750</v>
      </c>
      <c r="F316" s="170">
        <v>12</v>
      </c>
      <c r="G316" s="171">
        <v>14.5</v>
      </c>
      <c r="H316" s="170" t="s">
        <v>256</v>
      </c>
      <c r="I316" s="171">
        <v>17.989999999999998</v>
      </c>
      <c r="J316" s="169">
        <v>1</v>
      </c>
      <c r="K316" s="154" cm="1">
        <f t="array" ref="K316">ROUND(
IF(C316="Beer",
SUM(LOOKUP(2,1/(SRP!$B$8:$B$10&lt;=E316)/(SRP!$C$8:$C$10&gt;=E316),SRP!$D$8:$D$10)*(G316/100)*(E316/1000)),
IF(C316="Spirits",
SUM(LOOKUP(2,1/(SRP!$B$2:$B$7&lt;=E316)/(SRP!$C$2:$C$7&gt;=E316),SRP!$D$2:$D$7)*(G316/100)*(E316/1000)),
IF(AND(C316="Wine",D316="Fortified Wines"),
SUM(LOOKUP(2,1/(SRP!$B$26:$B$29&lt;=E316)/(SRP!$C$26:$C$29&gt;=E316),SRP!$D$26:$D$29)*(G316/100)*(E316/1000)),
IF(C316="Wine",
SUM(LOOKUP(2,1/(SRP!$B$21:$B$25&lt;=E316)/(SRP!$C$21:$C$25&gt;=E316),SRP!$D$21:$D$25)*(G316/100)*(E316/1000)),
IF(AND(C316="Ready to Drink",D316="RTD-One Pour Cocktail&gt;7%&lt;=14.5"),
SUM(LOOKUP(2,1/(SRP!$B$16:$B$20&lt;=E316)/(SRP!$C$16:$C$20&gt;=E316),SRP!$D$16:$D$20)*(G316/100)*(E316/1000)),
IF(C316="Ready to Drink",
SUM(LOOKUP(2,1/(SRP!$B$11:$B$15&lt;=E316)/(SRP!$C$11:$C$15&gt;=E316),SRP!$D$11:$D$15)*(G316/100)*(E316/1000)),
0)))))),2)</f>
        <v>8.49</v>
      </c>
      <c r="L316" s="173" t="str">
        <f t="shared" si="4"/>
        <v>Wine750</v>
      </c>
      <c r="M316" s="154">
        <f>VLOOKUP(L316,'Slope %'!C:D,2,0)</f>
        <v>0.1</v>
      </c>
    </row>
    <row r="317" spans="1:13" x14ac:dyDescent="0.25">
      <c r="A317" s="169">
        <v>9394</v>
      </c>
      <c r="B317" s="170" t="s">
        <v>418</v>
      </c>
      <c r="C317" s="170" t="s">
        <v>24</v>
      </c>
      <c r="D317" s="170" t="s">
        <v>60</v>
      </c>
      <c r="E317" s="170">
        <v>750</v>
      </c>
      <c r="F317" s="170">
        <v>12</v>
      </c>
      <c r="G317" s="171">
        <v>9.5</v>
      </c>
      <c r="H317" s="170" t="s">
        <v>35</v>
      </c>
      <c r="I317" s="171">
        <v>13.99</v>
      </c>
      <c r="J317" s="169">
        <v>1</v>
      </c>
      <c r="K317" s="154" cm="1">
        <f t="array" ref="K317">ROUND(
IF(C317="Beer",
SUM(LOOKUP(2,1/(SRP!$B$8:$B$10&lt;=E317)/(SRP!$C$8:$C$10&gt;=E317),SRP!$D$8:$D$10)*(G317/100)*(E317/1000)),
IF(C317="Spirits",
SUM(LOOKUP(2,1/(SRP!$B$2:$B$7&lt;=E317)/(SRP!$C$2:$C$7&gt;=E317),SRP!$D$2:$D$7)*(G317/100)*(E317/1000)),
IF(AND(C317="Wine",D317="Fortified Wines"),
SUM(LOOKUP(2,1/(SRP!$B$26:$B$29&lt;=E317)/(SRP!$C$26:$C$29&gt;=E317),SRP!$D$26:$D$29)*(G317/100)*(E317/1000)),
IF(C317="Wine",
SUM(LOOKUP(2,1/(SRP!$B$21:$B$25&lt;=E317)/(SRP!$C$21:$C$25&gt;=E317),SRP!$D$21:$D$25)*(G317/100)*(E317/1000)),
IF(AND(C317="Ready to Drink",D317="RTD-One Pour Cocktail&gt;7%&lt;=14.5"),
SUM(LOOKUP(2,1/(SRP!$B$16:$B$20&lt;=E317)/(SRP!$C$16:$C$20&gt;=E317),SRP!$D$16:$D$20)*(G317/100)*(E317/1000)),
IF(C317="Ready to Drink",
SUM(LOOKUP(2,1/(SRP!$B$11:$B$15&lt;=E317)/(SRP!$C$11:$C$15&gt;=E317),SRP!$D$11:$D$15)*(G317/100)*(E317/1000)),
0)))))),2)</f>
        <v>5.56</v>
      </c>
      <c r="L317" s="173" t="str">
        <f t="shared" si="4"/>
        <v>Wine750</v>
      </c>
      <c r="M317" s="154">
        <f>VLOOKUP(L317,'Slope %'!C:D,2,0)</f>
        <v>0.1</v>
      </c>
    </row>
    <row r="318" spans="1:13" x14ac:dyDescent="0.25">
      <c r="A318" s="169">
        <v>9405</v>
      </c>
      <c r="B318" s="170" t="s">
        <v>419</v>
      </c>
      <c r="C318" s="170" t="s">
        <v>24</v>
      </c>
      <c r="D318" s="170" t="s">
        <v>166</v>
      </c>
      <c r="E318" s="170">
        <v>2000</v>
      </c>
      <c r="F318" s="170">
        <v>6</v>
      </c>
      <c r="G318" s="171">
        <v>11.5</v>
      </c>
      <c r="H318" s="170" t="s">
        <v>96</v>
      </c>
      <c r="I318" s="171">
        <v>24.99</v>
      </c>
      <c r="J318" s="169">
        <v>1</v>
      </c>
      <c r="K318" s="154" cm="1">
        <f t="array" ref="K318">ROUND(
IF(C318="Beer",
SUM(LOOKUP(2,1/(SRP!$B$8:$B$10&lt;=E318)/(SRP!$C$8:$C$10&gt;=E318),SRP!$D$8:$D$10)*(G318/100)*(E318/1000)),
IF(C318="Spirits",
SUM(LOOKUP(2,1/(SRP!$B$2:$B$7&lt;=E318)/(SRP!$C$2:$C$7&gt;=E318),SRP!$D$2:$D$7)*(G318/100)*(E318/1000)),
IF(AND(C318="Wine",D318="Fortified Wines"),
SUM(LOOKUP(2,1/(SRP!$B$26:$B$29&lt;=E318)/(SRP!$C$26:$C$29&gt;=E318),SRP!$D$26:$D$29)*(G318/100)*(E318/1000)),
IF(C318="Wine",
SUM(LOOKUP(2,1/(SRP!$B$21:$B$25&lt;=E318)/(SRP!$C$21:$C$25&gt;=E318),SRP!$D$21:$D$25)*(G318/100)*(E318/1000)),
IF(AND(C318="Ready to Drink",D318="RTD-One Pour Cocktail&gt;7%&lt;=14.5"),
SUM(LOOKUP(2,1/(SRP!$B$16:$B$20&lt;=E318)/(SRP!$C$16:$C$20&gt;=E318),SRP!$D$16:$D$20)*(G318/100)*(E318/1000)),
IF(C318="Ready to Drink",
SUM(LOOKUP(2,1/(SRP!$B$11:$B$15&lt;=E318)/(SRP!$C$11:$C$15&gt;=E318),SRP!$D$11:$D$15)*(G318/100)*(E318/1000)),
0)))))),2)</f>
        <v>17.96</v>
      </c>
      <c r="L318" s="173" t="str">
        <f t="shared" si="4"/>
        <v>Wine2000</v>
      </c>
      <c r="M318" s="154">
        <f>VLOOKUP(L318,'Slope %'!C:D,2,0)</f>
        <v>7.0000000000000007E-2</v>
      </c>
    </row>
    <row r="319" spans="1:13" x14ac:dyDescent="0.25">
      <c r="A319" s="169">
        <v>9412</v>
      </c>
      <c r="B319" s="170" t="s">
        <v>420</v>
      </c>
      <c r="C319" s="170" t="s">
        <v>24</v>
      </c>
      <c r="D319" s="170" t="s">
        <v>99</v>
      </c>
      <c r="E319" s="170">
        <v>750</v>
      </c>
      <c r="F319" s="170">
        <v>6</v>
      </c>
      <c r="G319" s="171">
        <v>20</v>
      </c>
      <c r="H319" s="170" t="s">
        <v>177</v>
      </c>
      <c r="I319" s="171">
        <v>42.99</v>
      </c>
      <c r="J319" s="169">
        <v>1</v>
      </c>
      <c r="K319" s="154" cm="1">
        <f t="array" ref="K319">ROUND(
IF(C319="Beer",
SUM(LOOKUP(2,1/(SRP!$B$8:$B$10&lt;=E319)/(SRP!$C$8:$C$10&gt;=E319),SRP!$D$8:$D$10)*(G319/100)*(E319/1000)),
IF(C319="Spirits",
SUM(LOOKUP(2,1/(SRP!$B$2:$B$7&lt;=E319)/(SRP!$C$2:$C$7&gt;=E319),SRP!$D$2:$D$7)*(G319/100)*(E319/1000)),
IF(AND(C319="Wine",D319="Fortified Wines"),
SUM(LOOKUP(2,1/(SRP!$B$26:$B$29&lt;=E319)/(SRP!$C$26:$C$29&gt;=E319),SRP!$D$26:$D$29)*(G319/100)*(E319/1000)),
IF(C319="Wine",
SUM(LOOKUP(2,1/(SRP!$B$21:$B$25&lt;=E319)/(SRP!$C$21:$C$25&gt;=E319),SRP!$D$21:$D$25)*(G319/100)*(E319/1000)),
IF(AND(C319="Ready to Drink",D319="RTD-One Pour Cocktail&gt;7%&lt;=14.5"),
SUM(LOOKUP(2,1/(SRP!$B$16:$B$20&lt;=E319)/(SRP!$C$16:$C$20&gt;=E319),SRP!$D$16:$D$20)*(G319/100)*(E319/1000)),
IF(C319="Ready to Drink",
SUM(LOOKUP(2,1/(SRP!$B$11:$B$15&lt;=E319)/(SRP!$C$11:$C$15&gt;=E319),SRP!$D$11:$D$15)*(G319/100)*(E319/1000)),
0)))))),2)</f>
        <v>11.71</v>
      </c>
      <c r="L319" s="173" t="str">
        <f t="shared" si="4"/>
        <v>Wine750</v>
      </c>
      <c r="M319" s="154">
        <f>VLOOKUP(L319,'Slope %'!C:D,2,0)</f>
        <v>0.1</v>
      </c>
    </row>
    <row r="320" spans="1:13" x14ac:dyDescent="0.25">
      <c r="A320" s="169">
        <v>9431</v>
      </c>
      <c r="B320" s="170" t="s">
        <v>421</v>
      </c>
      <c r="C320" s="170" t="s">
        <v>24</v>
      </c>
      <c r="D320" s="170" t="s">
        <v>422</v>
      </c>
      <c r="E320" s="170">
        <v>750</v>
      </c>
      <c r="F320" s="170">
        <v>12</v>
      </c>
      <c r="G320" s="171">
        <v>12.5</v>
      </c>
      <c r="H320" s="170" t="s">
        <v>47</v>
      </c>
      <c r="I320" s="171">
        <v>19.989999999999998</v>
      </c>
      <c r="J320" s="169">
        <v>1</v>
      </c>
      <c r="K320" s="154" cm="1">
        <f t="array" ref="K320">ROUND(
IF(C320="Beer",
SUM(LOOKUP(2,1/(SRP!$B$8:$B$10&lt;=E320)/(SRP!$C$8:$C$10&gt;=E320),SRP!$D$8:$D$10)*(G320/100)*(E320/1000)),
IF(C320="Spirits",
SUM(LOOKUP(2,1/(SRP!$B$2:$B$7&lt;=E320)/(SRP!$C$2:$C$7&gt;=E320),SRP!$D$2:$D$7)*(G320/100)*(E320/1000)),
IF(AND(C320="Wine",D320="Fortified Wines"),
SUM(LOOKUP(2,1/(SRP!$B$26:$B$29&lt;=E320)/(SRP!$C$26:$C$29&gt;=E320),SRP!$D$26:$D$29)*(G320/100)*(E320/1000)),
IF(C320="Wine",
SUM(LOOKUP(2,1/(SRP!$B$21:$B$25&lt;=E320)/(SRP!$C$21:$C$25&gt;=E320),SRP!$D$21:$D$25)*(G320/100)*(E320/1000)),
IF(AND(C320="Ready to Drink",D320="RTD-One Pour Cocktail&gt;7%&lt;=14.5"),
SUM(LOOKUP(2,1/(SRP!$B$16:$B$20&lt;=E320)/(SRP!$C$16:$C$20&gt;=E320),SRP!$D$16:$D$20)*(G320/100)*(E320/1000)),
IF(C320="Ready to Drink",
SUM(LOOKUP(2,1/(SRP!$B$11:$B$15&lt;=E320)/(SRP!$C$11:$C$15&gt;=E320),SRP!$D$11:$D$15)*(G320/100)*(E320/1000)),
0)))))),2)</f>
        <v>7.32</v>
      </c>
      <c r="L320" s="173" t="str">
        <f t="shared" si="4"/>
        <v>Wine750</v>
      </c>
      <c r="M320" s="154">
        <f>VLOOKUP(L320,'Slope %'!C:D,2,0)</f>
        <v>0.1</v>
      </c>
    </row>
    <row r="321" spans="1:13" x14ac:dyDescent="0.25">
      <c r="A321" s="169">
        <v>9501</v>
      </c>
      <c r="B321" s="170" t="s">
        <v>423</v>
      </c>
      <c r="C321" s="170" t="s">
        <v>15</v>
      </c>
      <c r="D321" s="170" t="s">
        <v>122</v>
      </c>
      <c r="E321" s="170">
        <v>750</v>
      </c>
      <c r="F321" s="170">
        <v>12</v>
      </c>
      <c r="G321" s="171">
        <v>40</v>
      </c>
      <c r="H321" s="170" t="s">
        <v>222</v>
      </c>
      <c r="I321" s="171">
        <v>33.729999999999997</v>
      </c>
      <c r="J321" s="169">
        <v>1</v>
      </c>
      <c r="K321" s="154" cm="1">
        <f t="array" ref="K321">ROUND(
IF(C321="Beer",
SUM(LOOKUP(2,1/(SRP!$B$8:$B$10&lt;=E321)/(SRP!$C$8:$C$10&gt;=E321),SRP!$D$8:$D$10)*(G321/100)*(E321/1000)),
IF(C321="Spirits",
SUM(LOOKUP(2,1/(SRP!$B$2:$B$7&lt;=E321)/(SRP!$C$2:$C$7&gt;=E321),SRP!$D$2:$D$7)*(G321/100)*(E321/1000)),
IF(AND(C321="Wine",D321="Fortified Wines"),
SUM(LOOKUP(2,1/(SRP!$B$26:$B$29&lt;=E321)/(SRP!$C$26:$C$29&gt;=E321),SRP!$D$26:$D$29)*(G321/100)*(E321/1000)),
IF(C321="Wine",
SUM(LOOKUP(2,1/(SRP!$B$21:$B$25&lt;=E321)/(SRP!$C$21:$C$25&gt;=E321),SRP!$D$21:$D$25)*(G321/100)*(E321/1000)),
IF(AND(C321="Ready to Drink",D321="RTD-One Pour Cocktail&gt;7%&lt;=14.5"),
SUM(LOOKUP(2,1/(SRP!$B$16:$B$20&lt;=E321)/(SRP!$C$16:$C$20&gt;=E321),SRP!$D$16:$D$20)*(G321/100)*(E321/1000)),
IF(C321="Ready to Drink",
SUM(LOOKUP(2,1/(SRP!$B$11:$B$15&lt;=E321)/(SRP!$C$11:$C$15&gt;=E321),SRP!$D$11:$D$15)*(G321/100)*(E321/1000)),
0)))))),2)</f>
        <v>23.42</v>
      </c>
      <c r="L321" s="173" t="str">
        <f t="shared" si="4"/>
        <v>Spirits750</v>
      </c>
      <c r="M321" s="154">
        <f>VLOOKUP(L321,'Slope %'!C:D,2,0)</f>
        <v>7.0000000000000007E-2</v>
      </c>
    </row>
    <row r="322" spans="1:13" x14ac:dyDescent="0.25">
      <c r="A322" s="169">
        <v>9502</v>
      </c>
      <c r="B322" s="170" t="s">
        <v>424</v>
      </c>
      <c r="C322" s="170" t="s">
        <v>15</v>
      </c>
      <c r="D322" s="170" t="s">
        <v>154</v>
      </c>
      <c r="E322" s="170">
        <v>750</v>
      </c>
      <c r="F322" s="170">
        <v>12</v>
      </c>
      <c r="G322" s="171">
        <v>17</v>
      </c>
      <c r="H322" s="170" t="s">
        <v>20</v>
      </c>
      <c r="I322" s="171">
        <v>31.52</v>
      </c>
      <c r="J322" s="169">
        <v>1</v>
      </c>
      <c r="K322" s="154" cm="1">
        <f t="array" ref="K322">ROUND(
IF(C322="Beer",
SUM(LOOKUP(2,1/(SRP!$B$8:$B$10&lt;=E322)/(SRP!$C$8:$C$10&gt;=E322),SRP!$D$8:$D$10)*(G322/100)*(E322/1000)),
IF(C322="Spirits",
SUM(LOOKUP(2,1/(SRP!$B$2:$B$7&lt;=E322)/(SRP!$C$2:$C$7&gt;=E322),SRP!$D$2:$D$7)*(G322/100)*(E322/1000)),
IF(AND(C322="Wine",D322="Fortified Wines"),
SUM(LOOKUP(2,1/(SRP!$B$26:$B$29&lt;=E322)/(SRP!$C$26:$C$29&gt;=E322),SRP!$D$26:$D$29)*(G322/100)*(E322/1000)),
IF(C322="Wine",
SUM(LOOKUP(2,1/(SRP!$B$21:$B$25&lt;=E322)/(SRP!$C$21:$C$25&gt;=E322),SRP!$D$21:$D$25)*(G322/100)*(E322/1000)),
IF(AND(C322="Ready to Drink",D322="RTD-One Pour Cocktail&gt;7%&lt;=14.5"),
SUM(LOOKUP(2,1/(SRP!$B$16:$B$20&lt;=E322)/(SRP!$C$16:$C$20&gt;=E322),SRP!$D$16:$D$20)*(G322/100)*(E322/1000)),
IF(C322="Ready to Drink",
SUM(LOOKUP(2,1/(SRP!$B$11:$B$15&lt;=E322)/(SRP!$C$11:$C$15&gt;=E322),SRP!$D$11:$D$15)*(G322/100)*(E322/1000)),
0)))))),2)</f>
        <v>9.9499999999999993</v>
      </c>
      <c r="L322" s="173" t="str">
        <f t="shared" si="4"/>
        <v>Spirits750</v>
      </c>
      <c r="M322" s="154">
        <f>VLOOKUP(L322,'Slope %'!C:D,2,0)</f>
        <v>7.0000000000000007E-2</v>
      </c>
    </row>
    <row r="323" spans="1:13" x14ac:dyDescent="0.25">
      <c r="A323" s="169">
        <v>9503</v>
      </c>
      <c r="B323" s="170" t="s">
        <v>425</v>
      </c>
      <c r="C323" s="170" t="s">
        <v>15</v>
      </c>
      <c r="D323" s="170" t="s">
        <v>154</v>
      </c>
      <c r="E323" s="170">
        <v>750</v>
      </c>
      <c r="F323" s="170">
        <v>12</v>
      </c>
      <c r="G323" s="171">
        <v>17</v>
      </c>
      <c r="H323" s="170" t="s">
        <v>20</v>
      </c>
      <c r="I323" s="171">
        <v>31.52</v>
      </c>
      <c r="J323" s="169">
        <v>1</v>
      </c>
      <c r="K323" s="154" cm="1">
        <f t="array" ref="K323">ROUND(
IF(C323="Beer",
SUM(LOOKUP(2,1/(SRP!$B$8:$B$10&lt;=E323)/(SRP!$C$8:$C$10&gt;=E323),SRP!$D$8:$D$10)*(G323/100)*(E323/1000)),
IF(C323="Spirits",
SUM(LOOKUP(2,1/(SRP!$B$2:$B$7&lt;=E323)/(SRP!$C$2:$C$7&gt;=E323),SRP!$D$2:$D$7)*(G323/100)*(E323/1000)),
IF(AND(C323="Wine",D323="Fortified Wines"),
SUM(LOOKUP(2,1/(SRP!$B$26:$B$29&lt;=E323)/(SRP!$C$26:$C$29&gt;=E323),SRP!$D$26:$D$29)*(G323/100)*(E323/1000)),
IF(C323="Wine",
SUM(LOOKUP(2,1/(SRP!$B$21:$B$25&lt;=E323)/(SRP!$C$21:$C$25&gt;=E323),SRP!$D$21:$D$25)*(G323/100)*(E323/1000)),
IF(AND(C323="Ready to Drink",D323="RTD-One Pour Cocktail&gt;7%&lt;=14.5"),
SUM(LOOKUP(2,1/(SRP!$B$16:$B$20&lt;=E323)/(SRP!$C$16:$C$20&gt;=E323),SRP!$D$16:$D$20)*(G323/100)*(E323/1000)),
IF(C323="Ready to Drink",
SUM(LOOKUP(2,1/(SRP!$B$11:$B$15&lt;=E323)/(SRP!$C$11:$C$15&gt;=E323),SRP!$D$11:$D$15)*(G323/100)*(E323/1000)),
0)))))),2)</f>
        <v>9.9499999999999993</v>
      </c>
      <c r="L323" s="173" t="str">
        <f t="shared" ref="L323:L386" si="5">(_xlfn.CONCAT(C323,E323))</f>
        <v>Spirits750</v>
      </c>
      <c r="M323" s="154">
        <f>VLOOKUP(L323,'Slope %'!C:D,2,0)</f>
        <v>7.0000000000000007E-2</v>
      </c>
    </row>
    <row r="324" spans="1:13" x14ac:dyDescent="0.25">
      <c r="A324" s="169">
        <v>9504</v>
      </c>
      <c r="B324" s="170" t="s">
        <v>426</v>
      </c>
      <c r="C324" s="170" t="s">
        <v>15</v>
      </c>
      <c r="D324" s="170" t="s">
        <v>154</v>
      </c>
      <c r="E324" s="170">
        <v>750</v>
      </c>
      <c r="F324" s="170">
        <v>12</v>
      </c>
      <c r="G324" s="171">
        <v>17</v>
      </c>
      <c r="H324" s="170" t="s">
        <v>20</v>
      </c>
      <c r="I324" s="171">
        <v>31.52</v>
      </c>
      <c r="J324" s="169">
        <v>1</v>
      </c>
      <c r="K324" s="154" cm="1">
        <f t="array" ref="K324">ROUND(
IF(C324="Beer",
SUM(LOOKUP(2,1/(SRP!$B$8:$B$10&lt;=E324)/(SRP!$C$8:$C$10&gt;=E324),SRP!$D$8:$D$10)*(G324/100)*(E324/1000)),
IF(C324="Spirits",
SUM(LOOKUP(2,1/(SRP!$B$2:$B$7&lt;=E324)/(SRP!$C$2:$C$7&gt;=E324),SRP!$D$2:$D$7)*(G324/100)*(E324/1000)),
IF(AND(C324="Wine",D324="Fortified Wines"),
SUM(LOOKUP(2,1/(SRP!$B$26:$B$29&lt;=E324)/(SRP!$C$26:$C$29&gt;=E324),SRP!$D$26:$D$29)*(G324/100)*(E324/1000)),
IF(C324="Wine",
SUM(LOOKUP(2,1/(SRP!$B$21:$B$25&lt;=E324)/(SRP!$C$21:$C$25&gt;=E324),SRP!$D$21:$D$25)*(G324/100)*(E324/1000)),
IF(AND(C324="Ready to Drink",D324="RTD-One Pour Cocktail&gt;7%&lt;=14.5"),
SUM(LOOKUP(2,1/(SRP!$B$16:$B$20&lt;=E324)/(SRP!$C$16:$C$20&gt;=E324),SRP!$D$16:$D$20)*(G324/100)*(E324/1000)),
IF(C324="Ready to Drink",
SUM(LOOKUP(2,1/(SRP!$B$11:$B$15&lt;=E324)/(SRP!$C$11:$C$15&gt;=E324),SRP!$D$11:$D$15)*(G324/100)*(E324/1000)),
0)))))),2)</f>
        <v>9.9499999999999993</v>
      </c>
      <c r="L324" s="173" t="str">
        <f t="shared" si="5"/>
        <v>Spirits750</v>
      </c>
      <c r="M324" s="154">
        <f>VLOOKUP(L324,'Slope %'!C:D,2,0)</f>
        <v>7.0000000000000007E-2</v>
      </c>
    </row>
    <row r="325" spans="1:13" x14ac:dyDescent="0.25">
      <c r="A325" s="169">
        <v>9505</v>
      </c>
      <c r="B325" s="170" t="s">
        <v>427</v>
      </c>
      <c r="C325" s="170" t="s">
        <v>15</v>
      </c>
      <c r="D325" s="170" t="s">
        <v>93</v>
      </c>
      <c r="E325" s="170">
        <v>1140</v>
      </c>
      <c r="F325" s="170">
        <v>12</v>
      </c>
      <c r="G325" s="171">
        <v>40</v>
      </c>
      <c r="H325" s="170" t="s">
        <v>123</v>
      </c>
      <c r="I325" s="171">
        <v>36.01</v>
      </c>
      <c r="J325" s="169">
        <v>1</v>
      </c>
      <c r="K325" s="154" cm="1">
        <f t="array" ref="K325">ROUND(
IF(C325="Beer",
SUM(LOOKUP(2,1/(SRP!$B$8:$B$10&lt;=E325)/(SRP!$C$8:$C$10&gt;=E325),SRP!$D$8:$D$10)*(G325/100)*(E325/1000)),
IF(C325="Spirits",
SUM(LOOKUP(2,1/(SRP!$B$2:$B$7&lt;=E325)/(SRP!$C$2:$C$7&gt;=E325),SRP!$D$2:$D$7)*(G325/100)*(E325/1000)),
IF(AND(C325="Wine",D325="Fortified Wines"),
SUM(LOOKUP(2,1/(SRP!$B$26:$B$29&lt;=E325)/(SRP!$C$26:$C$29&gt;=E325),SRP!$D$26:$D$29)*(G325/100)*(E325/1000)),
IF(C325="Wine",
SUM(LOOKUP(2,1/(SRP!$B$21:$B$25&lt;=E325)/(SRP!$C$21:$C$25&gt;=E325),SRP!$D$21:$D$25)*(G325/100)*(E325/1000)),
IF(AND(C325="Ready to Drink",D325="RTD-One Pour Cocktail&gt;7%&lt;=14.5"),
SUM(LOOKUP(2,1/(SRP!$B$16:$B$20&lt;=E325)/(SRP!$C$16:$C$20&gt;=E325),SRP!$D$16:$D$20)*(G325/100)*(E325/1000)),
IF(C325="Ready to Drink",
SUM(LOOKUP(2,1/(SRP!$B$11:$B$15&lt;=E325)/(SRP!$C$11:$C$15&gt;=E325),SRP!$D$11:$D$15)*(G325/100)*(E325/1000)),
0)))))),2)</f>
        <v>35.6</v>
      </c>
      <c r="L325" s="173" t="str">
        <f t="shared" si="5"/>
        <v>Spirits1140</v>
      </c>
      <c r="M325" s="154">
        <f>VLOOKUP(L325,'Slope %'!C:D,2,0)</f>
        <v>0.05</v>
      </c>
    </row>
    <row r="326" spans="1:13" x14ac:dyDescent="0.25">
      <c r="A326" s="169">
        <v>9506</v>
      </c>
      <c r="B326" s="170" t="s">
        <v>428</v>
      </c>
      <c r="C326" s="170" t="s">
        <v>15</v>
      </c>
      <c r="D326" s="170" t="s">
        <v>93</v>
      </c>
      <c r="E326" s="170">
        <v>750</v>
      </c>
      <c r="F326" s="170">
        <v>12</v>
      </c>
      <c r="G326" s="171">
        <v>40</v>
      </c>
      <c r="H326" s="170" t="s">
        <v>123</v>
      </c>
      <c r="I326" s="171">
        <v>28.99</v>
      </c>
      <c r="J326" s="169">
        <v>1</v>
      </c>
      <c r="K326" s="154" cm="1">
        <f t="array" ref="K326">ROUND(
IF(C326="Beer",
SUM(LOOKUP(2,1/(SRP!$B$8:$B$10&lt;=E326)/(SRP!$C$8:$C$10&gt;=E326),SRP!$D$8:$D$10)*(G326/100)*(E326/1000)),
IF(C326="Spirits",
SUM(LOOKUP(2,1/(SRP!$B$2:$B$7&lt;=E326)/(SRP!$C$2:$C$7&gt;=E326),SRP!$D$2:$D$7)*(G326/100)*(E326/1000)),
IF(AND(C326="Wine",D326="Fortified Wines"),
SUM(LOOKUP(2,1/(SRP!$B$26:$B$29&lt;=E326)/(SRP!$C$26:$C$29&gt;=E326),SRP!$D$26:$D$29)*(G326/100)*(E326/1000)),
IF(C326="Wine",
SUM(LOOKUP(2,1/(SRP!$B$21:$B$25&lt;=E326)/(SRP!$C$21:$C$25&gt;=E326),SRP!$D$21:$D$25)*(G326/100)*(E326/1000)),
IF(AND(C326="Ready to Drink",D326="RTD-One Pour Cocktail&gt;7%&lt;=14.5"),
SUM(LOOKUP(2,1/(SRP!$B$16:$B$20&lt;=E326)/(SRP!$C$16:$C$20&gt;=E326),SRP!$D$16:$D$20)*(G326/100)*(E326/1000)),
IF(C326="Ready to Drink",
SUM(LOOKUP(2,1/(SRP!$B$11:$B$15&lt;=E326)/(SRP!$C$11:$C$15&gt;=E326),SRP!$D$11:$D$15)*(G326/100)*(E326/1000)),
0)))))),2)</f>
        <v>23.42</v>
      </c>
      <c r="L326" s="173" t="str">
        <f t="shared" si="5"/>
        <v>Spirits750</v>
      </c>
      <c r="M326" s="154">
        <f>VLOOKUP(L326,'Slope %'!C:D,2,0)</f>
        <v>7.0000000000000007E-2</v>
      </c>
    </row>
    <row r="327" spans="1:13" x14ac:dyDescent="0.25">
      <c r="A327" s="169">
        <v>9519</v>
      </c>
      <c r="B327" s="170" t="s">
        <v>429</v>
      </c>
      <c r="C327" s="170" t="s">
        <v>24</v>
      </c>
      <c r="D327" s="170" t="s">
        <v>191</v>
      </c>
      <c r="E327" s="170">
        <v>750</v>
      </c>
      <c r="F327" s="170">
        <v>12</v>
      </c>
      <c r="G327" s="171">
        <v>13</v>
      </c>
      <c r="H327" s="170" t="s">
        <v>130</v>
      </c>
      <c r="I327" s="171">
        <v>22.99</v>
      </c>
      <c r="J327" s="169">
        <v>1</v>
      </c>
      <c r="K327" s="154" cm="1">
        <f t="array" ref="K327">ROUND(
IF(C327="Beer",
SUM(LOOKUP(2,1/(SRP!$B$8:$B$10&lt;=E327)/(SRP!$C$8:$C$10&gt;=E327),SRP!$D$8:$D$10)*(G327/100)*(E327/1000)),
IF(C327="Spirits",
SUM(LOOKUP(2,1/(SRP!$B$2:$B$7&lt;=E327)/(SRP!$C$2:$C$7&gt;=E327),SRP!$D$2:$D$7)*(G327/100)*(E327/1000)),
IF(AND(C327="Wine",D327="Fortified Wines"),
SUM(LOOKUP(2,1/(SRP!$B$26:$B$29&lt;=E327)/(SRP!$C$26:$C$29&gt;=E327),SRP!$D$26:$D$29)*(G327/100)*(E327/1000)),
IF(C327="Wine",
SUM(LOOKUP(2,1/(SRP!$B$21:$B$25&lt;=E327)/(SRP!$C$21:$C$25&gt;=E327),SRP!$D$21:$D$25)*(G327/100)*(E327/1000)),
IF(AND(C327="Ready to Drink",D327="RTD-One Pour Cocktail&gt;7%&lt;=14.5"),
SUM(LOOKUP(2,1/(SRP!$B$16:$B$20&lt;=E327)/(SRP!$C$16:$C$20&gt;=E327),SRP!$D$16:$D$20)*(G327/100)*(E327/1000)),
IF(C327="Ready to Drink",
SUM(LOOKUP(2,1/(SRP!$B$11:$B$15&lt;=E327)/(SRP!$C$11:$C$15&gt;=E327),SRP!$D$11:$D$15)*(G327/100)*(E327/1000)),
0)))))),2)</f>
        <v>7.61</v>
      </c>
      <c r="L327" s="173" t="str">
        <f t="shared" si="5"/>
        <v>Wine750</v>
      </c>
      <c r="M327" s="154">
        <f>VLOOKUP(L327,'Slope %'!C:D,2,0)</f>
        <v>0.1</v>
      </c>
    </row>
    <row r="328" spans="1:13" x14ac:dyDescent="0.25">
      <c r="A328" s="169">
        <v>9520</v>
      </c>
      <c r="B328" s="170" t="s">
        <v>430</v>
      </c>
      <c r="C328" s="170" t="s">
        <v>24</v>
      </c>
      <c r="D328" s="170" t="s">
        <v>38</v>
      </c>
      <c r="E328" s="170">
        <v>750</v>
      </c>
      <c r="F328" s="170">
        <v>12</v>
      </c>
      <c r="G328" s="171">
        <v>13.5</v>
      </c>
      <c r="H328" s="170" t="s">
        <v>130</v>
      </c>
      <c r="I328" s="171">
        <v>22.99</v>
      </c>
      <c r="J328" s="169">
        <v>1</v>
      </c>
      <c r="K328" s="154" cm="1">
        <f t="array" ref="K328">ROUND(
IF(C328="Beer",
SUM(LOOKUP(2,1/(SRP!$B$8:$B$10&lt;=E328)/(SRP!$C$8:$C$10&gt;=E328),SRP!$D$8:$D$10)*(G328/100)*(E328/1000)),
IF(C328="Spirits",
SUM(LOOKUP(2,1/(SRP!$B$2:$B$7&lt;=E328)/(SRP!$C$2:$C$7&gt;=E328),SRP!$D$2:$D$7)*(G328/100)*(E328/1000)),
IF(AND(C328="Wine",D328="Fortified Wines"),
SUM(LOOKUP(2,1/(SRP!$B$26:$B$29&lt;=E328)/(SRP!$C$26:$C$29&gt;=E328),SRP!$D$26:$D$29)*(G328/100)*(E328/1000)),
IF(C328="Wine",
SUM(LOOKUP(2,1/(SRP!$B$21:$B$25&lt;=E328)/(SRP!$C$21:$C$25&gt;=E328),SRP!$D$21:$D$25)*(G328/100)*(E328/1000)),
IF(AND(C328="Ready to Drink",D328="RTD-One Pour Cocktail&gt;7%&lt;=14.5"),
SUM(LOOKUP(2,1/(SRP!$B$16:$B$20&lt;=E328)/(SRP!$C$16:$C$20&gt;=E328),SRP!$D$16:$D$20)*(G328/100)*(E328/1000)),
IF(C328="Ready to Drink",
SUM(LOOKUP(2,1/(SRP!$B$11:$B$15&lt;=E328)/(SRP!$C$11:$C$15&gt;=E328),SRP!$D$11:$D$15)*(G328/100)*(E328/1000)),
0)))))),2)</f>
        <v>7.9</v>
      </c>
      <c r="L328" s="173" t="str">
        <f t="shared" si="5"/>
        <v>Wine750</v>
      </c>
      <c r="M328" s="154">
        <f>VLOOKUP(L328,'Slope %'!C:D,2,0)</f>
        <v>0.1</v>
      </c>
    </row>
    <row r="329" spans="1:13" x14ac:dyDescent="0.25">
      <c r="A329" s="169">
        <v>9522</v>
      </c>
      <c r="B329" s="170" t="s">
        <v>71</v>
      </c>
      <c r="C329" s="170" t="s">
        <v>15</v>
      </c>
      <c r="D329" s="170" t="s">
        <v>16</v>
      </c>
      <c r="E329" s="170">
        <v>375</v>
      </c>
      <c r="F329" s="170">
        <v>24</v>
      </c>
      <c r="G329" s="171">
        <v>40</v>
      </c>
      <c r="H329" s="170" t="s">
        <v>43</v>
      </c>
      <c r="I329" s="171">
        <v>17.489999999999998</v>
      </c>
      <c r="J329" s="169">
        <v>1</v>
      </c>
      <c r="K329" s="154" cm="1">
        <f t="array" ref="K329">ROUND(
IF(C329="Beer",
SUM(LOOKUP(2,1/(SRP!$B$8:$B$10&lt;=E329)/(SRP!$C$8:$C$10&gt;=E329),SRP!$D$8:$D$10)*(G329/100)*(E329/1000)),
IF(C329="Spirits",
SUM(LOOKUP(2,1/(SRP!$B$2:$B$7&lt;=E329)/(SRP!$C$2:$C$7&gt;=E329),SRP!$D$2:$D$7)*(G329/100)*(E329/1000)),
IF(AND(C329="Wine",D329="Fortified Wines"),
SUM(LOOKUP(2,1/(SRP!$B$26:$B$29&lt;=E329)/(SRP!$C$26:$C$29&gt;=E329),SRP!$D$26:$D$29)*(G329/100)*(E329/1000)),
IF(C329="Wine",
SUM(LOOKUP(2,1/(SRP!$B$21:$B$25&lt;=E329)/(SRP!$C$21:$C$25&gt;=E329),SRP!$D$21:$D$25)*(G329/100)*(E329/1000)),
IF(AND(C329="Ready to Drink",D329="RTD-One Pour Cocktail&gt;7%&lt;=14.5"),
SUM(LOOKUP(2,1/(SRP!$B$16:$B$20&lt;=E329)/(SRP!$C$16:$C$20&gt;=E329),SRP!$D$16:$D$20)*(G329/100)*(E329/1000)),
IF(C329="Ready to Drink",
SUM(LOOKUP(2,1/(SRP!$B$11:$B$15&lt;=E329)/(SRP!$C$11:$C$15&gt;=E329),SRP!$D$11:$D$15)*(G329/100)*(E329/1000)),
0)))))),2)</f>
        <v>13.3</v>
      </c>
      <c r="L329" s="173" t="str">
        <f t="shared" si="5"/>
        <v>Spirits375</v>
      </c>
      <c r="M329" s="154">
        <f>VLOOKUP(L329,'Slope %'!C:D,2,0)</f>
        <v>0.1</v>
      </c>
    </row>
    <row r="330" spans="1:13" x14ac:dyDescent="0.25">
      <c r="A330" s="169">
        <v>9544</v>
      </c>
      <c r="B330" s="170" t="s">
        <v>431</v>
      </c>
      <c r="C330" s="170" t="s">
        <v>24</v>
      </c>
      <c r="D330" s="170" t="s">
        <v>109</v>
      </c>
      <c r="E330" s="170">
        <v>375</v>
      </c>
      <c r="F330" s="170">
        <v>12</v>
      </c>
      <c r="G330" s="171">
        <v>8.5</v>
      </c>
      <c r="H330" s="170" t="s">
        <v>280</v>
      </c>
      <c r="I330" s="171">
        <v>93.76</v>
      </c>
      <c r="J330" s="169">
        <v>1</v>
      </c>
      <c r="K330" s="154" cm="1">
        <f t="array" ref="K330">ROUND(
IF(C330="Beer",
SUM(LOOKUP(2,1/(SRP!$B$8:$B$10&lt;=E330)/(SRP!$C$8:$C$10&gt;=E330),SRP!$D$8:$D$10)*(G330/100)*(E330/1000)),
IF(C330="Spirits",
SUM(LOOKUP(2,1/(SRP!$B$2:$B$7&lt;=E330)/(SRP!$C$2:$C$7&gt;=E330),SRP!$D$2:$D$7)*(G330/100)*(E330/1000)),
IF(AND(C330="Wine",D330="Fortified Wines"),
SUM(LOOKUP(2,1/(SRP!$B$26:$B$29&lt;=E330)/(SRP!$C$26:$C$29&gt;=E330),SRP!$D$26:$D$29)*(G330/100)*(E330/1000)),
IF(C330="Wine",
SUM(LOOKUP(2,1/(SRP!$B$21:$B$25&lt;=E330)/(SRP!$C$21:$C$25&gt;=E330),SRP!$D$21:$D$25)*(G330/100)*(E330/1000)),
IF(AND(C330="Ready to Drink",D330="RTD-One Pour Cocktail&gt;7%&lt;=14.5"),
SUM(LOOKUP(2,1/(SRP!$B$16:$B$20&lt;=E330)/(SRP!$C$16:$C$20&gt;=E330),SRP!$D$16:$D$20)*(G330/100)*(E330/1000)),
IF(C330="Ready to Drink",
SUM(LOOKUP(2,1/(SRP!$B$11:$B$15&lt;=E330)/(SRP!$C$11:$C$15&gt;=E330),SRP!$D$11:$D$15)*(G330/100)*(E330/1000)),
0)))))),2)</f>
        <v>2.64</v>
      </c>
      <c r="L330" s="173" t="str">
        <f t="shared" si="5"/>
        <v>Wine375</v>
      </c>
      <c r="M330" s="154">
        <f>VLOOKUP(L330,'Slope %'!C:D,2,0)</f>
        <v>0.12</v>
      </c>
    </row>
    <row r="331" spans="1:13" x14ac:dyDescent="0.25">
      <c r="A331" s="169">
        <v>9550</v>
      </c>
      <c r="B331" s="170" t="s">
        <v>432</v>
      </c>
      <c r="C331" s="170" t="s">
        <v>11</v>
      </c>
      <c r="D331" s="170" t="s">
        <v>12</v>
      </c>
      <c r="E331" s="170">
        <v>710</v>
      </c>
      <c r="F331" s="170">
        <v>12</v>
      </c>
      <c r="G331" s="171">
        <v>5.5</v>
      </c>
      <c r="H331" s="170" t="s">
        <v>13</v>
      </c>
      <c r="I331" s="171">
        <v>4.09</v>
      </c>
      <c r="J331" s="169">
        <v>1</v>
      </c>
      <c r="K331" s="154" cm="1">
        <f t="array" ref="K331">ROUND(
IF(C331="Beer",
SUM(LOOKUP(2,1/(SRP!$B$8:$B$10&lt;=E331)/(SRP!$C$8:$C$10&gt;=E331),SRP!$D$8:$D$10)*(G331/100)*(E331/1000)),
IF(C331="Spirits",
SUM(LOOKUP(2,1/(SRP!$B$2:$B$7&lt;=E331)/(SRP!$C$2:$C$7&gt;=E331),SRP!$D$2:$D$7)*(G331/100)*(E331/1000)),
IF(AND(C331="Wine",D331="Fortified Wines"),
SUM(LOOKUP(2,1/(SRP!$B$26:$B$29&lt;=E331)/(SRP!$C$26:$C$29&gt;=E331),SRP!$D$26:$D$29)*(G331/100)*(E331/1000)),
IF(C331="Wine",
SUM(LOOKUP(2,1/(SRP!$B$21:$B$25&lt;=E331)/(SRP!$C$21:$C$25&gt;=E331),SRP!$D$21:$D$25)*(G331/100)*(E331/1000)),
IF(AND(C331="Ready to Drink",D331="RTD-One Pour Cocktail&gt;7%&lt;=14.5"),
SUM(LOOKUP(2,1/(SRP!$B$16:$B$20&lt;=E331)/(SRP!$C$16:$C$20&gt;=E331),SRP!$D$16:$D$20)*(G331/100)*(E331/1000)),
IF(C331="Ready to Drink",
SUM(LOOKUP(2,1/(SRP!$B$11:$B$15&lt;=E331)/(SRP!$C$11:$C$15&gt;=E331),SRP!$D$11:$D$15)*(G331/100)*(E331/1000)),
0)))))),2)</f>
        <v>3.05</v>
      </c>
      <c r="L331" s="173" t="str">
        <f t="shared" si="5"/>
        <v>Beer710</v>
      </c>
      <c r="M331" s="154">
        <f>VLOOKUP(L331,'Slope %'!C:D,2,0)</f>
        <v>0.12</v>
      </c>
    </row>
    <row r="332" spans="1:13" x14ac:dyDescent="0.25">
      <c r="A332" s="169">
        <v>9550</v>
      </c>
      <c r="B332" s="170" t="s">
        <v>432</v>
      </c>
      <c r="C332" s="170" t="s">
        <v>11</v>
      </c>
      <c r="D332" s="170" t="s">
        <v>12</v>
      </c>
      <c r="E332" s="170">
        <v>710</v>
      </c>
      <c r="F332" s="170">
        <v>12</v>
      </c>
      <c r="G332" s="171">
        <v>5.5</v>
      </c>
      <c r="H332" s="170" t="s">
        <v>13</v>
      </c>
      <c r="I332" s="171">
        <v>4.09</v>
      </c>
      <c r="J332" s="169">
        <v>1</v>
      </c>
      <c r="K332" s="154" cm="1">
        <f t="array" ref="K332">ROUND(
IF(C332="Beer",
SUM(LOOKUP(2,1/(SRP!$B$8:$B$10&lt;=E332)/(SRP!$C$8:$C$10&gt;=E332),SRP!$D$8:$D$10)*(G332/100)*(E332/1000)),
IF(C332="Spirits",
SUM(LOOKUP(2,1/(SRP!$B$2:$B$7&lt;=E332)/(SRP!$C$2:$C$7&gt;=E332),SRP!$D$2:$D$7)*(G332/100)*(E332/1000)),
IF(AND(C332="Wine",D332="Fortified Wines"),
SUM(LOOKUP(2,1/(SRP!$B$26:$B$29&lt;=E332)/(SRP!$C$26:$C$29&gt;=E332),SRP!$D$26:$D$29)*(G332/100)*(E332/1000)),
IF(C332="Wine",
SUM(LOOKUP(2,1/(SRP!$B$21:$B$25&lt;=E332)/(SRP!$C$21:$C$25&gt;=E332),SRP!$D$21:$D$25)*(G332/100)*(E332/1000)),
IF(AND(C332="Ready to Drink",D332="RTD-One Pour Cocktail&gt;7%&lt;=14.5"),
SUM(LOOKUP(2,1/(SRP!$B$16:$B$20&lt;=E332)/(SRP!$C$16:$C$20&gt;=E332),SRP!$D$16:$D$20)*(G332/100)*(E332/1000)),
IF(C332="Ready to Drink",
SUM(LOOKUP(2,1/(SRP!$B$11:$B$15&lt;=E332)/(SRP!$C$11:$C$15&gt;=E332),SRP!$D$11:$D$15)*(G332/100)*(E332/1000)),
0)))))),2)</f>
        <v>3.05</v>
      </c>
      <c r="L332" s="173" t="str">
        <f t="shared" si="5"/>
        <v>Beer710</v>
      </c>
      <c r="M332" s="154">
        <f>VLOOKUP(L332,'Slope %'!C:D,2,0)</f>
        <v>0.12</v>
      </c>
    </row>
    <row r="333" spans="1:13" x14ac:dyDescent="0.25">
      <c r="A333" s="169">
        <v>9610</v>
      </c>
      <c r="B333" s="170" t="s">
        <v>433</v>
      </c>
      <c r="C333" s="170" t="s">
        <v>24</v>
      </c>
      <c r="D333" s="170" t="s">
        <v>166</v>
      </c>
      <c r="E333" s="170">
        <v>750</v>
      </c>
      <c r="F333" s="170">
        <v>6</v>
      </c>
      <c r="G333" s="171">
        <v>12.5</v>
      </c>
      <c r="H333" s="170" t="s">
        <v>73</v>
      </c>
      <c r="I333" s="171">
        <v>31.99</v>
      </c>
      <c r="J333" s="169">
        <v>1</v>
      </c>
      <c r="K333" s="154" cm="1">
        <f t="array" ref="K333">ROUND(
IF(C333="Beer",
SUM(LOOKUP(2,1/(SRP!$B$8:$B$10&lt;=E333)/(SRP!$C$8:$C$10&gt;=E333),SRP!$D$8:$D$10)*(G333/100)*(E333/1000)),
IF(C333="Spirits",
SUM(LOOKUP(2,1/(SRP!$B$2:$B$7&lt;=E333)/(SRP!$C$2:$C$7&gt;=E333),SRP!$D$2:$D$7)*(G333/100)*(E333/1000)),
IF(AND(C333="Wine",D333="Fortified Wines"),
SUM(LOOKUP(2,1/(SRP!$B$26:$B$29&lt;=E333)/(SRP!$C$26:$C$29&gt;=E333),SRP!$D$26:$D$29)*(G333/100)*(E333/1000)),
IF(C333="Wine",
SUM(LOOKUP(2,1/(SRP!$B$21:$B$25&lt;=E333)/(SRP!$C$21:$C$25&gt;=E333),SRP!$D$21:$D$25)*(G333/100)*(E333/1000)),
IF(AND(C333="Ready to Drink",D333="RTD-One Pour Cocktail&gt;7%&lt;=14.5"),
SUM(LOOKUP(2,1/(SRP!$B$16:$B$20&lt;=E333)/(SRP!$C$16:$C$20&gt;=E333),SRP!$D$16:$D$20)*(G333/100)*(E333/1000)),
IF(C333="Ready to Drink",
SUM(LOOKUP(2,1/(SRP!$B$11:$B$15&lt;=E333)/(SRP!$C$11:$C$15&gt;=E333),SRP!$D$11:$D$15)*(G333/100)*(E333/1000)),
0)))))),2)</f>
        <v>7.32</v>
      </c>
      <c r="L333" s="173" t="str">
        <f t="shared" si="5"/>
        <v>Wine750</v>
      </c>
      <c r="M333" s="154">
        <f>VLOOKUP(L333,'Slope %'!C:D,2,0)</f>
        <v>0.1</v>
      </c>
    </row>
    <row r="334" spans="1:13" x14ac:dyDescent="0.25">
      <c r="A334" s="169">
        <v>9621</v>
      </c>
      <c r="B334" s="170" t="s">
        <v>434</v>
      </c>
      <c r="C334" s="170" t="s">
        <v>24</v>
      </c>
      <c r="D334" s="170" t="s">
        <v>109</v>
      </c>
      <c r="E334" s="170">
        <v>750</v>
      </c>
      <c r="F334" s="170">
        <v>12</v>
      </c>
      <c r="G334" s="171">
        <v>13.1</v>
      </c>
      <c r="H334" s="170" t="s">
        <v>435</v>
      </c>
      <c r="I334" s="171">
        <v>38.270000000000003</v>
      </c>
      <c r="J334" s="169">
        <v>1</v>
      </c>
      <c r="K334" s="154" cm="1">
        <f t="array" ref="K334">ROUND(
IF(C334="Beer",
SUM(LOOKUP(2,1/(SRP!$B$8:$B$10&lt;=E334)/(SRP!$C$8:$C$10&gt;=E334),SRP!$D$8:$D$10)*(G334/100)*(E334/1000)),
IF(C334="Spirits",
SUM(LOOKUP(2,1/(SRP!$B$2:$B$7&lt;=E334)/(SRP!$C$2:$C$7&gt;=E334),SRP!$D$2:$D$7)*(G334/100)*(E334/1000)),
IF(AND(C334="Wine",D334="Fortified Wines"),
SUM(LOOKUP(2,1/(SRP!$B$26:$B$29&lt;=E334)/(SRP!$C$26:$C$29&gt;=E334),SRP!$D$26:$D$29)*(G334/100)*(E334/1000)),
IF(C334="Wine",
SUM(LOOKUP(2,1/(SRP!$B$21:$B$25&lt;=E334)/(SRP!$C$21:$C$25&gt;=E334),SRP!$D$21:$D$25)*(G334/100)*(E334/1000)),
IF(AND(C334="Ready to Drink",D334="RTD-One Pour Cocktail&gt;7%&lt;=14.5"),
SUM(LOOKUP(2,1/(SRP!$B$16:$B$20&lt;=E334)/(SRP!$C$16:$C$20&gt;=E334),SRP!$D$16:$D$20)*(G334/100)*(E334/1000)),
IF(C334="Ready to Drink",
SUM(LOOKUP(2,1/(SRP!$B$11:$B$15&lt;=E334)/(SRP!$C$11:$C$15&gt;=E334),SRP!$D$11:$D$15)*(G334/100)*(E334/1000)),
0)))))),2)</f>
        <v>7.67</v>
      </c>
      <c r="L334" s="173" t="str">
        <f t="shared" si="5"/>
        <v>Wine750</v>
      </c>
      <c r="M334" s="154">
        <f>VLOOKUP(L334,'Slope %'!C:D,2,0)</f>
        <v>0.1</v>
      </c>
    </row>
    <row r="335" spans="1:13" x14ac:dyDescent="0.25">
      <c r="A335" s="169">
        <v>9663</v>
      </c>
      <c r="B335" s="170" t="s">
        <v>436</v>
      </c>
      <c r="C335" s="170" t="s">
        <v>24</v>
      </c>
      <c r="D335" s="170" t="s">
        <v>25</v>
      </c>
      <c r="E335" s="170">
        <v>750</v>
      </c>
      <c r="F335" s="170">
        <v>12</v>
      </c>
      <c r="G335" s="171">
        <v>12</v>
      </c>
      <c r="H335" s="170" t="s">
        <v>177</v>
      </c>
      <c r="I335" s="171">
        <v>17.989999999999998</v>
      </c>
      <c r="J335" s="169">
        <v>1</v>
      </c>
      <c r="K335" s="154" cm="1">
        <f t="array" ref="K335">ROUND(
IF(C335="Beer",
SUM(LOOKUP(2,1/(SRP!$B$8:$B$10&lt;=E335)/(SRP!$C$8:$C$10&gt;=E335),SRP!$D$8:$D$10)*(G335/100)*(E335/1000)),
IF(C335="Spirits",
SUM(LOOKUP(2,1/(SRP!$B$2:$B$7&lt;=E335)/(SRP!$C$2:$C$7&gt;=E335),SRP!$D$2:$D$7)*(G335/100)*(E335/1000)),
IF(AND(C335="Wine",D335="Fortified Wines"),
SUM(LOOKUP(2,1/(SRP!$B$26:$B$29&lt;=E335)/(SRP!$C$26:$C$29&gt;=E335),SRP!$D$26:$D$29)*(G335/100)*(E335/1000)),
IF(C335="Wine",
SUM(LOOKUP(2,1/(SRP!$B$21:$B$25&lt;=E335)/(SRP!$C$21:$C$25&gt;=E335),SRP!$D$21:$D$25)*(G335/100)*(E335/1000)),
IF(AND(C335="Ready to Drink",D335="RTD-One Pour Cocktail&gt;7%&lt;=14.5"),
SUM(LOOKUP(2,1/(SRP!$B$16:$B$20&lt;=E335)/(SRP!$C$16:$C$20&gt;=E335),SRP!$D$16:$D$20)*(G335/100)*(E335/1000)),
IF(C335="Ready to Drink",
SUM(LOOKUP(2,1/(SRP!$B$11:$B$15&lt;=E335)/(SRP!$C$11:$C$15&gt;=E335),SRP!$D$11:$D$15)*(G335/100)*(E335/1000)),
0)))))),2)</f>
        <v>7.03</v>
      </c>
      <c r="L335" s="173" t="str">
        <f t="shared" si="5"/>
        <v>Wine750</v>
      </c>
      <c r="M335" s="154">
        <f>VLOOKUP(L335,'Slope %'!C:D,2,0)</f>
        <v>0.1</v>
      </c>
    </row>
    <row r="336" spans="1:13" x14ac:dyDescent="0.25">
      <c r="A336" s="169">
        <v>9675</v>
      </c>
      <c r="B336" s="170" t="s">
        <v>437</v>
      </c>
      <c r="C336" s="170" t="s">
        <v>15</v>
      </c>
      <c r="D336" s="170" t="s">
        <v>213</v>
      </c>
      <c r="E336" s="170">
        <v>750</v>
      </c>
      <c r="F336" s="170">
        <v>12</v>
      </c>
      <c r="G336" s="171">
        <v>40</v>
      </c>
      <c r="H336" s="170" t="s">
        <v>29</v>
      </c>
      <c r="I336" s="171">
        <v>41.99</v>
      </c>
      <c r="J336" s="169">
        <v>1</v>
      </c>
      <c r="K336" s="154" cm="1">
        <f t="array" ref="K336">ROUND(
IF(C336="Beer",
SUM(LOOKUP(2,1/(SRP!$B$8:$B$10&lt;=E336)/(SRP!$C$8:$C$10&gt;=E336),SRP!$D$8:$D$10)*(G336/100)*(E336/1000)),
IF(C336="Spirits",
SUM(LOOKUP(2,1/(SRP!$B$2:$B$7&lt;=E336)/(SRP!$C$2:$C$7&gt;=E336),SRP!$D$2:$D$7)*(G336/100)*(E336/1000)),
IF(AND(C336="Wine",D336="Fortified Wines"),
SUM(LOOKUP(2,1/(SRP!$B$26:$B$29&lt;=E336)/(SRP!$C$26:$C$29&gt;=E336),SRP!$D$26:$D$29)*(G336/100)*(E336/1000)),
IF(C336="Wine",
SUM(LOOKUP(2,1/(SRP!$B$21:$B$25&lt;=E336)/(SRP!$C$21:$C$25&gt;=E336),SRP!$D$21:$D$25)*(G336/100)*(E336/1000)),
IF(AND(C336="Ready to Drink",D336="RTD-One Pour Cocktail&gt;7%&lt;=14.5"),
SUM(LOOKUP(2,1/(SRP!$B$16:$B$20&lt;=E336)/(SRP!$C$16:$C$20&gt;=E336),SRP!$D$16:$D$20)*(G336/100)*(E336/1000)),
IF(C336="Ready to Drink",
SUM(LOOKUP(2,1/(SRP!$B$11:$B$15&lt;=E336)/(SRP!$C$11:$C$15&gt;=E336),SRP!$D$11:$D$15)*(G336/100)*(E336/1000)),
0)))))),2)</f>
        <v>23.42</v>
      </c>
      <c r="L336" s="173" t="str">
        <f t="shared" si="5"/>
        <v>Spirits750</v>
      </c>
      <c r="M336" s="154">
        <f>VLOOKUP(L336,'Slope %'!C:D,2,0)</f>
        <v>7.0000000000000007E-2</v>
      </c>
    </row>
    <row r="337" spans="1:13" x14ac:dyDescent="0.25">
      <c r="A337" s="169">
        <v>9682</v>
      </c>
      <c r="B337" s="170" t="s">
        <v>438</v>
      </c>
      <c r="C337" s="170" t="s">
        <v>24</v>
      </c>
      <c r="D337" s="170" t="s">
        <v>34</v>
      </c>
      <c r="E337" s="170">
        <v>3000</v>
      </c>
      <c r="F337" s="170">
        <v>1</v>
      </c>
      <c r="G337" s="171">
        <v>13</v>
      </c>
      <c r="H337" s="170" t="s">
        <v>22</v>
      </c>
      <c r="I337" s="171">
        <v>109.99</v>
      </c>
      <c r="J337" s="169">
        <v>1</v>
      </c>
      <c r="K337" s="154" cm="1">
        <f t="array" ref="K337">ROUND(
IF(C337="Beer",
SUM(LOOKUP(2,1/(SRP!$B$8:$B$10&lt;=E337)/(SRP!$C$8:$C$10&gt;=E337),SRP!$D$8:$D$10)*(G337/100)*(E337/1000)),
IF(C337="Spirits",
SUM(LOOKUP(2,1/(SRP!$B$2:$B$7&lt;=E337)/(SRP!$C$2:$C$7&gt;=E337),SRP!$D$2:$D$7)*(G337/100)*(E337/1000)),
IF(AND(C337="Wine",D337="Fortified Wines"),
SUM(LOOKUP(2,1/(SRP!$B$26:$B$29&lt;=E337)/(SRP!$C$26:$C$29&gt;=E337),SRP!$D$26:$D$29)*(G337/100)*(E337/1000)),
IF(C337="Wine",
SUM(LOOKUP(2,1/(SRP!$B$21:$B$25&lt;=E337)/(SRP!$C$21:$C$25&gt;=E337),SRP!$D$21:$D$25)*(G337/100)*(E337/1000)),
IF(AND(C337="Ready to Drink",D337="RTD-One Pour Cocktail&gt;7%&lt;=14.5"),
SUM(LOOKUP(2,1/(SRP!$B$16:$B$20&lt;=E337)/(SRP!$C$16:$C$20&gt;=E337),SRP!$D$16:$D$20)*(G337/100)*(E337/1000)),
IF(C337="Ready to Drink",
SUM(LOOKUP(2,1/(SRP!$B$11:$B$15&lt;=E337)/(SRP!$C$11:$C$15&gt;=E337),SRP!$D$11:$D$15)*(G337/100)*(E337/1000)),
0)))))),2)</f>
        <v>30.45</v>
      </c>
      <c r="L337" s="173" t="str">
        <f t="shared" si="5"/>
        <v>Wine3000</v>
      </c>
      <c r="M337" s="154">
        <f>VLOOKUP(L337,'Slope %'!C:D,2,0)</f>
        <v>0.05</v>
      </c>
    </row>
    <row r="338" spans="1:13" x14ac:dyDescent="0.25">
      <c r="A338" s="169">
        <v>9683</v>
      </c>
      <c r="B338" s="170" t="s">
        <v>439</v>
      </c>
      <c r="C338" s="170" t="s">
        <v>24</v>
      </c>
      <c r="D338" s="170" t="s">
        <v>230</v>
      </c>
      <c r="E338" s="170">
        <v>3000</v>
      </c>
      <c r="F338" s="170">
        <v>1</v>
      </c>
      <c r="G338" s="171">
        <v>13</v>
      </c>
      <c r="H338" s="170" t="s">
        <v>22</v>
      </c>
      <c r="I338" s="171">
        <v>109.99</v>
      </c>
      <c r="J338" s="169">
        <v>1</v>
      </c>
      <c r="K338" s="154" cm="1">
        <f t="array" ref="K338">ROUND(
IF(C338="Beer",
SUM(LOOKUP(2,1/(SRP!$B$8:$B$10&lt;=E338)/(SRP!$C$8:$C$10&gt;=E338),SRP!$D$8:$D$10)*(G338/100)*(E338/1000)),
IF(C338="Spirits",
SUM(LOOKUP(2,1/(SRP!$B$2:$B$7&lt;=E338)/(SRP!$C$2:$C$7&gt;=E338),SRP!$D$2:$D$7)*(G338/100)*(E338/1000)),
IF(AND(C338="Wine",D338="Fortified Wines"),
SUM(LOOKUP(2,1/(SRP!$B$26:$B$29&lt;=E338)/(SRP!$C$26:$C$29&gt;=E338),SRP!$D$26:$D$29)*(G338/100)*(E338/1000)),
IF(C338="Wine",
SUM(LOOKUP(2,1/(SRP!$B$21:$B$25&lt;=E338)/(SRP!$C$21:$C$25&gt;=E338),SRP!$D$21:$D$25)*(G338/100)*(E338/1000)),
IF(AND(C338="Ready to Drink",D338="RTD-One Pour Cocktail&gt;7%&lt;=14.5"),
SUM(LOOKUP(2,1/(SRP!$B$16:$B$20&lt;=E338)/(SRP!$C$16:$C$20&gt;=E338),SRP!$D$16:$D$20)*(G338/100)*(E338/1000)),
IF(C338="Ready to Drink",
SUM(LOOKUP(2,1/(SRP!$B$11:$B$15&lt;=E338)/(SRP!$C$11:$C$15&gt;=E338),SRP!$D$11:$D$15)*(G338/100)*(E338/1000)),
0)))))),2)</f>
        <v>30.45</v>
      </c>
      <c r="L338" s="173" t="str">
        <f t="shared" si="5"/>
        <v>Wine3000</v>
      </c>
      <c r="M338" s="154">
        <f>VLOOKUP(L338,'Slope %'!C:D,2,0)</f>
        <v>0.05</v>
      </c>
    </row>
    <row r="339" spans="1:13" x14ac:dyDescent="0.25">
      <c r="A339" s="169">
        <v>9709</v>
      </c>
      <c r="B339" s="170" t="s">
        <v>440</v>
      </c>
      <c r="C339" s="170" t="s">
        <v>15</v>
      </c>
      <c r="D339" s="170" t="s">
        <v>441</v>
      </c>
      <c r="E339" s="170">
        <v>375</v>
      </c>
      <c r="F339" s="170">
        <v>12</v>
      </c>
      <c r="G339" s="171">
        <v>16.5</v>
      </c>
      <c r="H339" s="170" t="s">
        <v>402</v>
      </c>
      <c r="I339" s="171">
        <v>25.49</v>
      </c>
      <c r="J339" s="169">
        <v>1</v>
      </c>
      <c r="K339" s="154" cm="1">
        <f t="array" ref="K339">ROUND(
IF(C339="Beer",
SUM(LOOKUP(2,1/(SRP!$B$8:$B$10&lt;=E339)/(SRP!$C$8:$C$10&gt;=E339),SRP!$D$8:$D$10)*(G339/100)*(E339/1000)),
IF(C339="Spirits",
SUM(LOOKUP(2,1/(SRP!$B$2:$B$7&lt;=E339)/(SRP!$C$2:$C$7&gt;=E339),SRP!$D$2:$D$7)*(G339/100)*(E339/1000)),
IF(AND(C339="Wine",D339="Fortified Wines"),
SUM(LOOKUP(2,1/(SRP!$B$26:$B$29&lt;=E339)/(SRP!$C$26:$C$29&gt;=E339),SRP!$D$26:$D$29)*(G339/100)*(E339/1000)),
IF(C339="Wine",
SUM(LOOKUP(2,1/(SRP!$B$21:$B$25&lt;=E339)/(SRP!$C$21:$C$25&gt;=E339),SRP!$D$21:$D$25)*(G339/100)*(E339/1000)),
IF(AND(C339="Ready to Drink",D339="RTD-One Pour Cocktail&gt;7%&lt;=14.5"),
SUM(LOOKUP(2,1/(SRP!$B$16:$B$20&lt;=E339)/(SRP!$C$16:$C$20&gt;=E339),SRP!$D$16:$D$20)*(G339/100)*(E339/1000)),
IF(C339="Ready to Drink",
SUM(LOOKUP(2,1/(SRP!$B$11:$B$15&lt;=E339)/(SRP!$C$11:$C$15&gt;=E339),SRP!$D$11:$D$15)*(G339/100)*(E339/1000)),
0)))))),2)</f>
        <v>5.49</v>
      </c>
      <c r="L339" s="173" t="str">
        <f t="shared" si="5"/>
        <v>Spirits375</v>
      </c>
      <c r="M339" s="154">
        <f>VLOOKUP(L339,'Slope %'!C:D,2,0)</f>
        <v>0.1</v>
      </c>
    </row>
    <row r="340" spans="1:13" x14ac:dyDescent="0.25">
      <c r="A340" s="169">
        <v>9711</v>
      </c>
      <c r="B340" s="170" t="s">
        <v>442</v>
      </c>
      <c r="C340" s="170" t="s">
        <v>24</v>
      </c>
      <c r="D340" s="170" t="s">
        <v>298</v>
      </c>
      <c r="E340" s="170">
        <v>750</v>
      </c>
      <c r="F340" s="170">
        <v>6</v>
      </c>
      <c r="G340" s="171">
        <v>11.5</v>
      </c>
      <c r="H340" s="170" t="s">
        <v>100</v>
      </c>
      <c r="I340" s="171">
        <v>23.7</v>
      </c>
      <c r="J340" s="169">
        <v>1</v>
      </c>
      <c r="K340" s="154" cm="1">
        <f t="array" ref="K340">ROUND(
IF(C340="Beer",
SUM(LOOKUP(2,1/(SRP!$B$8:$B$10&lt;=E340)/(SRP!$C$8:$C$10&gt;=E340),SRP!$D$8:$D$10)*(G340/100)*(E340/1000)),
IF(C340="Spirits",
SUM(LOOKUP(2,1/(SRP!$B$2:$B$7&lt;=E340)/(SRP!$C$2:$C$7&gt;=E340),SRP!$D$2:$D$7)*(G340/100)*(E340/1000)),
IF(AND(C340="Wine",D340="Fortified Wines"),
SUM(LOOKUP(2,1/(SRP!$B$26:$B$29&lt;=E340)/(SRP!$C$26:$C$29&gt;=E340),SRP!$D$26:$D$29)*(G340/100)*(E340/1000)),
IF(C340="Wine",
SUM(LOOKUP(2,1/(SRP!$B$21:$B$25&lt;=E340)/(SRP!$C$21:$C$25&gt;=E340),SRP!$D$21:$D$25)*(G340/100)*(E340/1000)),
IF(AND(C340="Ready to Drink",D340="RTD-One Pour Cocktail&gt;7%&lt;=14.5"),
SUM(LOOKUP(2,1/(SRP!$B$16:$B$20&lt;=E340)/(SRP!$C$16:$C$20&gt;=E340),SRP!$D$16:$D$20)*(G340/100)*(E340/1000)),
IF(C340="Ready to Drink",
SUM(LOOKUP(2,1/(SRP!$B$11:$B$15&lt;=E340)/(SRP!$C$11:$C$15&gt;=E340),SRP!$D$11:$D$15)*(G340/100)*(E340/1000)),
0)))))),2)</f>
        <v>6.73</v>
      </c>
      <c r="L340" s="173" t="str">
        <f t="shared" si="5"/>
        <v>Wine750</v>
      </c>
      <c r="M340" s="154">
        <f>VLOOKUP(L340,'Slope %'!C:D,2,0)</f>
        <v>0.1</v>
      </c>
    </row>
    <row r="341" spans="1:13" x14ac:dyDescent="0.25">
      <c r="A341" s="169">
        <v>9771</v>
      </c>
      <c r="B341" s="170" t="s">
        <v>443</v>
      </c>
      <c r="C341" s="170" t="s">
        <v>24</v>
      </c>
      <c r="D341" s="170" t="s">
        <v>68</v>
      </c>
      <c r="E341" s="170">
        <v>750</v>
      </c>
      <c r="F341" s="170">
        <v>12</v>
      </c>
      <c r="G341" s="171">
        <v>14.5</v>
      </c>
      <c r="H341" s="170" t="s">
        <v>399</v>
      </c>
      <c r="I341" s="171">
        <v>39.42</v>
      </c>
      <c r="J341" s="169">
        <v>1</v>
      </c>
      <c r="K341" s="154" cm="1">
        <f t="array" ref="K341">ROUND(
IF(C341="Beer",
SUM(LOOKUP(2,1/(SRP!$B$8:$B$10&lt;=E341)/(SRP!$C$8:$C$10&gt;=E341),SRP!$D$8:$D$10)*(G341/100)*(E341/1000)),
IF(C341="Spirits",
SUM(LOOKUP(2,1/(SRP!$B$2:$B$7&lt;=E341)/(SRP!$C$2:$C$7&gt;=E341),SRP!$D$2:$D$7)*(G341/100)*(E341/1000)),
IF(AND(C341="Wine",D341="Fortified Wines"),
SUM(LOOKUP(2,1/(SRP!$B$26:$B$29&lt;=E341)/(SRP!$C$26:$C$29&gt;=E341),SRP!$D$26:$D$29)*(G341/100)*(E341/1000)),
IF(C341="Wine",
SUM(LOOKUP(2,1/(SRP!$B$21:$B$25&lt;=E341)/(SRP!$C$21:$C$25&gt;=E341),SRP!$D$21:$D$25)*(G341/100)*(E341/1000)),
IF(AND(C341="Ready to Drink",D341="RTD-One Pour Cocktail&gt;7%&lt;=14.5"),
SUM(LOOKUP(2,1/(SRP!$B$16:$B$20&lt;=E341)/(SRP!$C$16:$C$20&gt;=E341),SRP!$D$16:$D$20)*(G341/100)*(E341/1000)),
IF(C341="Ready to Drink",
SUM(LOOKUP(2,1/(SRP!$B$11:$B$15&lt;=E341)/(SRP!$C$11:$C$15&gt;=E341),SRP!$D$11:$D$15)*(G341/100)*(E341/1000)),
0)))))),2)</f>
        <v>8.49</v>
      </c>
      <c r="L341" s="173" t="str">
        <f t="shared" si="5"/>
        <v>Wine750</v>
      </c>
      <c r="M341" s="154">
        <f>VLOOKUP(L341,'Slope %'!C:D,2,0)</f>
        <v>0.1</v>
      </c>
    </row>
    <row r="342" spans="1:13" x14ac:dyDescent="0.25">
      <c r="A342" s="169">
        <v>9784</v>
      </c>
      <c r="B342" s="170" t="s">
        <v>444</v>
      </c>
      <c r="C342" s="170" t="s">
        <v>15</v>
      </c>
      <c r="D342" s="170" t="s">
        <v>93</v>
      </c>
      <c r="E342" s="170">
        <v>750</v>
      </c>
      <c r="F342" s="170">
        <v>6</v>
      </c>
      <c r="G342" s="171">
        <v>40</v>
      </c>
      <c r="H342" s="170" t="s">
        <v>378</v>
      </c>
      <c r="I342" s="171">
        <v>75.989999999999995</v>
      </c>
      <c r="J342" s="169">
        <v>1</v>
      </c>
      <c r="K342" s="154" cm="1">
        <f t="array" ref="K342">ROUND(
IF(C342="Beer",
SUM(LOOKUP(2,1/(SRP!$B$8:$B$10&lt;=E342)/(SRP!$C$8:$C$10&gt;=E342),SRP!$D$8:$D$10)*(G342/100)*(E342/1000)),
IF(C342="Spirits",
SUM(LOOKUP(2,1/(SRP!$B$2:$B$7&lt;=E342)/(SRP!$C$2:$C$7&gt;=E342),SRP!$D$2:$D$7)*(G342/100)*(E342/1000)),
IF(AND(C342="Wine",D342="Fortified Wines"),
SUM(LOOKUP(2,1/(SRP!$B$26:$B$29&lt;=E342)/(SRP!$C$26:$C$29&gt;=E342),SRP!$D$26:$D$29)*(G342/100)*(E342/1000)),
IF(C342="Wine",
SUM(LOOKUP(2,1/(SRP!$B$21:$B$25&lt;=E342)/(SRP!$C$21:$C$25&gt;=E342),SRP!$D$21:$D$25)*(G342/100)*(E342/1000)),
IF(AND(C342="Ready to Drink",D342="RTD-One Pour Cocktail&gt;7%&lt;=14.5"),
SUM(LOOKUP(2,1/(SRP!$B$16:$B$20&lt;=E342)/(SRP!$C$16:$C$20&gt;=E342),SRP!$D$16:$D$20)*(G342/100)*(E342/1000)),
IF(C342="Ready to Drink",
SUM(LOOKUP(2,1/(SRP!$B$11:$B$15&lt;=E342)/(SRP!$C$11:$C$15&gt;=E342),SRP!$D$11:$D$15)*(G342/100)*(E342/1000)),
0)))))),2)</f>
        <v>23.42</v>
      </c>
      <c r="L342" s="173" t="str">
        <f t="shared" si="5"/>
        <v>Spirits750</v>
      </c>
      <c r="M342" s="154">
        <f>VLOOKUP(L342,'Slope %'!C:D,2,0)</f>
        <v>7.0000000000000007E-2</v>
      </c>
    </row>
    <row r="343" spans="1:13" x14ac:dyDescent="0.25">
      <c r="A343" s="169">
        <v>9786</v>
      </c>
      <c r="B343" s="170" t="s">
        <v>445</v>
      </c>
      <c r="C343" s="170" t="s">
        <v>15</v>
      </c>
      <c r="D343" s="170" t="s">
        <v>172</v>
      </c>
      <c r="E343" s="170">
        <v>750</v>
      </c>
      <c r="F343" s="170">
        <v>12</v>
      </c>
      <c r="G343" s="171">
        <v>40</v>
      </c>
      <c r="H343" s="170" t="s">
        <v>446</v>
      </c>
      <c r="I343" s="171">
        <v>37.49</v>
      </c>
      <c r="J343" s="169">
        <v>1</v>
      </c>
      <c r="K343" s="154" cm="1">
        <f t="array" ref="K343">ROUND(
IF(C343="Beer",
SUM(LOOKUP(2,1/(SRP!$B$8:$B$10&lt;=E343)/(SRP!$C$8:$C$10&gt;=E343),SRP!$D$8:$D$10)*(G343/100)*(E343/1000)),
IF(C343="Spirits",
SUM(LOOKUP(2,1/(SRP!$B$2:$B$7&lt;=E343)/(SRP!$C$2:$C$7&gt;=E343),SRP!$D$2:$D$7)*(G343/100)*(E343/1000)),
IF(AND(C343="Wine",D343="Fortified Wines"),
SUM(LOOKUP(2,1/(SRP!$B$26:$B$29&lt;=E343)/(SRP!$C$26:$C$29&gt;=E343),SRP!$D$26:$D$29)*(G343/100)*(E343/1000)),
IF(C343="Wine",
SUM(LOOKUP(2,1/(SRP!$B$21:$B$25&lt;=E343)/(SRP!$C$21:$C$25&gt;=E343),SRP!$D$21:$D$25)*(G343/100)*(E343/1000)),
IF(AND(C343="Ready to Drink",D343="RTD-One Pour Cocktail&gt;7%&lt;=14.5"),
SUM(LOOKUP(2,1/(SRP!$B$16:$B$20&lt;=E343)/(SRP!$C$16:$C$20&gt;=E343),SRP!$D$16:$D$20)*(G343/100)*(E343/1000)),
IF(C343="Ready to Drink",
SUM(LOOKUP(2,1/(SRP!$B$11:$B$15&lt;=E343)/(SRP!$C$11:$C$15&gt;=E343),SRP!$D$11:$D$15)*(G343/100)*(E343/1000)),
0)))))),2)</f>
        <v>23.42</v>
      </c>
      <c r="L343" s="173" t="str">
        <f t="shared" si="5"/>
        <v>Spirits750</v>
      </c>
      <c r="M343" s="154">
        <f>VLOOKUP(L343,'Slope %'!C:D,2,0)</f>
        <v>7.0000000000000007E-2</v>
      </c>
    </row>
    <row r="344" spans="1:13" x14ac:dyDescent="0.25">
      <c r="A344" s="169">
        <v>9818</v>
      </c>
      <c r="B344" s="170" t="s">
        <v>447</v>
      </c>
      <c r="C344" s="170" t="s">
        <v>24</v>
      </c>
      <c r="D344" s="170" t="s">
        <v>58</v>
      </c>
      <c r="E344" s="170">
        <v>750</v>
      </c>
      <c r="F344" s="170">
        <v>12</v>
      </c>
      <c r="G344" s="171">
        <v>12</v>
      </c>
      <c r="H344" s="170" t="s">
        <v>73</v>
      </c>
      <c r="I344" s="171">
        <v>17.989999999999998</v>
      </c>
      <c r="J344" s="169">
        <v>1</v>
      </c>
      <c r="K344" s="154" cm="1">
        <f t="array" ref="K344">ROUND(
IF(C344="Beer",
SUM(LOOKUP(2,1/(SRP!$B$8:$B$10&lt;=E344)/(SRP!$C$8:$C$10&gt;=E344),SRP!$D$8:$D$10)*(G344/100)*(E344/1000)),
IF(C344="Spirits",
SUM(LOOKUP(2,1/(SRP!$B$2:$B$7&lt;=E344)/(SRP!$C$2:$C$7&gt;=E344),SRP!$D$2:$D$7)*(G344/100)*(E344/1000)),
IF(AND(C344="Wine",D344="Fortified Wines"),
SUM(LOOKUP(2,1/(SRP!$B$26:$B$29&lt;=E344)/(SRP!$C$26:$C$29&gt;=E344),SRP!$D$26:$D$29)*(G344/100)*(E344/1000)),
IF(C344="Wine",
SUM(LOOKUP(2,1/(SRP!$B$21:$B$25&lt;=E344)/(SRP!$C$21:$C$25&gt;=E344),SRP!$D$21:$D$25)*(G344/100)*(E344/1000)),
IF(AND(C344="Ready to Drink",D344="RTD-One Pour Cocktail&gt;7%&lt;=14.5"),
SUM(LOOKUP(2,1/(SRP!$B$16:$B$20&lt;=E344)/(SRP!$C$16:$C$20&gt;=E344),SRP!$D$16:$D$20)*(G344/100)*(E344/1000)),
IF(C344="Ready to Drink",
SUM(LOOKUP(2,1/(SRP!$B$11:$B$15&lt;=E344)/(SRP!$C$11:$C$15&gt;=E344),SRP!$D$11:$D$15)*(G344/100)*(E344/1000)),
0)))))),2)</f>
        <v>7.03</v>
      </c>
      <c r="L344" s="173" t="str">
        <f t="shared" si="5"/>
        <v>Wine750</v>
      </c>
      <c r="M344" s="154">
        <f>VLOOKUP(L344,'Slope %'!C:D,2,0)</f>
        <v>0.1</v>
      </c>
    </row>
    <row r="345" spans="1:13" x14ac:dyDescent="0.25">
      <c r="A345" s="169">
        <v>9844</v>
      </c>
      <c r="B345" s="170" t="s">
        <v>448</v>
      </c>
      <c r="C345" s="170" t="s">
        <v>15</v>
      </c>
      <c r="D345" s="170" t="s">
        <v>90</v>
      </c>
      <c r="E345" s="170">
        <v>750</v>
      </c>
      <c r="F345" s="170">
        <v>3</v>
      </c>
      <c r="G345" s="171">
        <v>40</v>
      </c>
      <c r="H345" s="170" t="s">
        <v>91</v>
      </c>
      <c r="I345" s="171">
        <v>549.99</v>
      </c>
      <c r="J345" s="169">
        <v>1</v>
      </c>
      <c r="K345" s="154" cm="1">
        <f t="array" ref="K345">ROUND(
IF(C345="Beer",
SUM(LOOKUP(2,1/(SRP!$B$8:$B$10&lt;=E345)/(SRP!$C$8:$C$10&gt;=E345),SRP!$D$8:$D$10)*(G345/100)*(E345/1000)),
IF(C345="Spirits",
SUM(LOOKUP(2,1/(SRP!$B$2:$B$7&lt;=E345)/(SRP!$C$2:$C$7&gt;=E345),SRP!$D$2:$D$7)*(G345/100)*(E345/1000)),
IF(AND(C345="Wine",D345="Fortified Wines"),
SUM(LOOKUP(2,1/(SRP!$B$26:$B$29&lt;=E345)/(SRP!$C$26:$C$29&gt;=E345),SRP!$D$26:$D$29)*(G345/100)*(E345/1000)),
IF(C345="Wine",
SUM(LOOKUP(2,1/(SRP!$B$21:$B$25&lt;=E345)/(SRP!$C$21:$C$25&gt;=E345),SRP!$D$21:$D$25)*(G345/100)*(E345/1000)),
IF(AND(C345="Ready to Drink",D345="RTD-One Pour Cocktail&gt;7%&lt;=14.5"),
SUM(LOOKUP(2,1/(SRP!$B$16:$B$20&lt;=E345)/(SRP!$C$16:$C$20&gt;=E345),SRP!$D$16:$D$20)*(G345/100)*(E345/1000)),
IF(C345="Ready to Drink",
SUM(LOOKUP(2,1/(SRP!$B$11:$B$15&lt;=E345)/(SRP!$C$11:$C$15&gt;=E345),SRP!$D$11:$D$15)*(G345/100)*(E345/1000)),
0)))))),2)</f>
        <v>23.42</v>
      </c>
      <c r="L345" s="173" t="str">
        <f t="shared" si="5"/>
        <v>Spirits750</v>
      </c>
      <c r="M345" s="154">
        <f>VLOOKUP(L345,'Slope %'!C:D,2,0)</f>
        <v>7.0000000000000007E-2</v>
      </c>
    </row>
    <row r="346" spans="1:13" x14ac:dyDescent="0.25">
      <c r="A346" s="169">
        <v>9849</v>
      </c>
      <c r="B346" s="170" t="s">
        <v>449</v>
      </c>
      <c r="C346" s="170" t="s">
        <v>24</v>
      </c>
      <c r="D346" s="170" t="s">
        <v>166</v>
      </c>
      <c r="E346" s="170">
        <v>750</v>
      </c>
      <c r="F346" s="170">
        <v>12</v>
      </c>
      <c r="G346" s="171">
        <v>12</v>
      </c>
      <c r="H346" s="170" t="s">
        <v>86</v>
      </c>
      <c r="I346" s="171">
        <v>14.99</v>
      </c>
      <c r="J346" s="169">
        <v>1</v>
      </c>
      <c r="K346" s="154" cm="1">
        <f t="array" ref="K346">ROUND(
IF(C346="Beer",
SUM(LOOKUP(2,1/(SRP!$B$8:$B$10&lt;=E346)/(SRP!$C$8:$C$10&gt;=E346),SRP!$D$8:$D$10)*(G346/100)*(E346/1000)),
IF(C346="Spirits",
SUM(LOOKUP(2,1/(SRP!$B$2:$B$7&lt;=E346)/(SRP!$C$2:$C$7&gt;=E346),SRP!$D$2:$D$7)*(G346/100)*(E346/1000)),
IF(AND(C346="Wine",D346="Fortified Wines"),
SUM(LOOKUP(2,1/(SRP!$B$26:$B$29&lt;=E346)/(SRP!$C$26:$C$29&gt;=E346),SRP!$D$26:$D$29)*(G346/100)*(E346/1000)),
IF(C346="Wine",
SUM(LOOKUP(2,1/(SRP!$B$21:$B$25&lt;=E346)/(SRP!$C$21:$C$25&gt;=E346),SRP!$D$21:$D$25)*(G346/100)*(E346/1000)),
IF(AND(C346="Ready to Drink",D346="RTD-One Pour Cocktail&gt;7%&lt;=14.5"),
SUM(LOOKUP(2,1/(SRP!$B$16:$B$20&lt;=E346)/(SRP!$C$16:$C$20&gt;=E346),SRP!$D$16:$D$20)*(G346/100)*(E346/1000)),
IF(C346="Ready to Drink",
SUM(LOOKUP(2,1/(SRP!$B$11:$B$15&lt;=E346)/(SRP!$C$11:$C$15&gt;=E346),SRP!$D$11:$D$15)*(G346/100)*(E346/1000)),
0)))))),2)</f>
        <v>7.03</v>
      </c>
      <c r="L346" s="173" t="str">
        <f t="shared" si="5"/>
        <v>Wine750</v>
      </c>
      <c r="M346" s="154">
        <f>VLOOKUP(L346,'Slope %'!C:D,2,0)</f>
        <v>0.1</v>
      </c>
    </row>
    <row r="347" spans="1:13" x14ac:dyDescent="0.25">
      <c r="A347" s="169">
        <v>9888</v>
      </c>
      <c r="B347" s="170" t="s">
        <v>450</v>
      </c>
      <c r="C347" s="170" t="s">
        <v>24</v>
      </c>
      <c r="D347" s="170" t="s">
        <v>109</v>
      </c>
      <c r="E347" s="170">
        <v>1500</v>
      </c>
      <c r="F347" s="170">
        <v>6</v>
      </c>
      <c r="G347" s="171">
        <v>9</v>
      </c>
      <c r="H347" s="170" t="s">
        <v>141</v>
      </c>
      <c r="I347" s="171">
        <v>28.99</v>
      </c>
      <c r="J347" s="169">
        <v>1</v>
      </c>
      <c r="K347" s="154" cm="1">
        <f t="array" ref="K347">ROUND(
IF(C347="Beer",
SUM(LOOKUP(2,1/(SRP!$B$8:$B$10&lt;=E347)/(SRP!$C$8:$C$10&gt;=E347),SRP!$D$8:$D$10)*(G347/100)*(E347/1000)),
IF(C347="Spirits",
SUM(LOOKUP(2,1/(SRP!$B$2:$B$7&lt;=E347)/(SRP!$C$2:$C$7&gt;=E347),SRP!$D$2:$D$7)*(G347/100)*(E347/1000)),
IF(AND(C347="Wine",D347="Fortified Wines"),
SUM(LOOKUP(2,1/(SRP!$B$26:$B$29&lt;=E347)/(SRP!$C$26:$C$29&gt;=E347),SRP!$D$26:$D$29)*(G347/100)*(E347/1000)),
IF(C347="Wine",
SUM(LOOKUP(2,1/(SRP!$B$21:$B$25&lt;=E347)/(SRP!$C$21:$C$25&gt;=E347),SRP!$D$21:$D$25)*(G347/100)*(E347/1000)),
IF(AND(C347="Ready to Drink",D347="RTD-One Pour Cocktail&gt;7%&lt;=14.5"),
SUM(LOOKUP(2,1/(SRP!$B$16:$B$20&lt;=E347)/(SRP!$C$16:$C$20&gt;=E347),SRP!$D$16:$D$20)*(G347/100)*(E347/1000)),
IF(C347="Ready to Drink",
SUM(LOOKUP(2,1/(SRP!$B$11:$B$15&lt;=E347)/(SRP!$C$11:$C$15&gt;=E347),SRP!$D$11:$D$15)*(G347/100)*(E347/1000)),
0)))))),2)</f>
        <v>10.54</v>
      </c>
      <c r="L347" s="173" t="str">
        <f t="shared" si="5"/>
        <v>Wine1500</v>
      </c>
      <c r="M347" s="154">
        <f>VLOOKUP(L347,'Slope %'!C:D,2,0)</f>
        <v>7.0000000000000007E-2</v>
      </c>
    </row>
    <row r="348" spans="1:13" x14ac:dyDescent="0.25">
      <c r="A348" s="169">
        <v>9898</v>
      </c>
      <c r="B348" s="170" t="s">
        <v>451</v>
      </c>
      <c r="C348" s="170" t="s">
        <v>24</v>
      </c>
      <c r="D348" s="170" t="s">
        <v>191</v>
      </c>
      <c r="E348" s="170">
        <v>750</v>
      </c>
      <c r="F348" s="170">
        <v>12</v>
      </c>
      <c r="G348" s="171">
        <v>13.5</v>
      </c>
      <c r="H348" s="170" t="s">
        <v>149</v>
      </c>
      <c r="I348" s="171">
        <v>24.95</v>
      </c>
      <c r="J348" s="169">
        <v>1</v>
      </c>
      <c r="K348" s="154" cm="1">
        <f t="array" ref="K348">ROUND(
IF(C348="Beer",
SUM(LOOKUP(2,1/(SRP!$B$8:$B$10&lt;=E348)/(SRP!$C$8:$C$10&gt;=E348),SRP!$D$8:$D$10)*(G348/100)*(E348/1000)),
IF(C348="Spirits",
SUM(LOOKUP(2,1/(SRP!$B$2:$B$7&lt;=E348)/(SRP!$C$2:$C$7&gt;=E348),SRP!$D$2:$D$7)*(G348/100)*(E348/1000)),
IF(AND(C348="Wine",D348="Fortified Wines"),
SUM(LOOKUP(2,1/(SRP!$B$26:$B$29&lt;=E348)/(SRP!$C$26:$C$29&gt;=E348),SRP!$D$26:$D$29)*(G348/100)*(E348/1000)),
IF(C348="Wine",
SUM(LOOKUP(2,1/(SRP!$B$21:$B$25&lt;=E348)/(SRP!$C$21:$C$25&gt;=E348),SRP!$D$21:$D$25)*(G348/100)*(E348/1000)),
IF(AND(C348="Ready to Drink",D348="RTD-One Pour Cocktail&gt;7%&lt;=14.5"),
SUM(LOOKUP(2,1/(SRP!$B$16:$B$20&lt;=E348)/(SRP!$C$16:$C$20&gt;=E348),SRP!$D$16:$D$20)*(G348/100)*(E348/1000)),
IF(C348="Ready to Drink",
SUM(LOOKUP(2,1/(SRP!$B$11:$B$15&lt;=E348)/(SRP!$C$11:$C$15&gt;=E348),SRP!$D$11:$D$15)*(G348/100)*(E348/1000)),
0)))))),2)</f>
        <v>7.9</v>
      </c>
      <c r="L348" s="173" t="str">
        <f t="shared" si="5"/>
        <v>Wine750</v>
      </c>
      <c r="M348" s="154">
        <f>VLOOKUP(L348,'Slope %'!C:D,2,0)</f>
        <v>0.1</v>
      </c>
    </row>
    <row r="349" spans="1:13" x14ac:dyDescent="0.25">
      <c r="A349" s="169">
        <v>9899</v>
      </c>
      <c r="B349" s="170" t="s">
        <v>452</v>
      </c>
      <c r="C349" s="170" t="s">
        <v>24</v>
      </c>
      <c r="D349" s="170" t="s">
        <v>68</v>
      </c>
      <c r="E349" s="170">
        <v>750</v>
      </c>
      <c r="F349" s="170">
        <v>12</v>
      </c>
      <c r="G349" s="171">
        <v>14.2</v>
      </c>
      <c r="H349" s="170" t="s">
        <v>149</v>
      </c>
      <c r="I349" s="171">
        <v>24.95</v>
      </c>
      <c r="J349" s="169">
        <v>1</v>
      </c>
      <c r="K349" s="154" cm="1">
        <f t="array" ref="K349">ROUND(
IF(C349="Beer",
SUM(LOOKUP(2,1/(SRP!$B$8:$B$10&lt;=E349)/(SRP!$C$8:$C$10&gt;=E349),SRP!$D$8:$D$10)*(G349/100)*(E349/1000)),
IF(C349="Spirits",
SUM(LOOKUP(2,1/(SRP!$B$2:$B$7&lt;=E349)/(SRP!$C$2:$C$7&gt;=E349),SRP!$D$2:$D$7)*(G349/100)*(E349/1000)),
IF(AND(C349="Wine",D349="Fortified Wines"),
SUM(LOOKUP(2,1/(SRP!$B$26:$B$29&lt;=E349)/(SRP!$C$26:$C$29&gt;=E349),SRP!$D$26:$D$29)*(G349/100)*(E349/1000)),
IF(C349="Wine",
SUM(LOOKUP(2,1/(SRP!$B$21:$B$25&lt;=E349)/(SRP!$C$21:$C$25&gt;=E349),SRP!$D$21:$D$25)*(G349/100)*(E349/1000)),
IF(AND(C349="Ready to Drink",D349="RTD-One Pour Cocktail&gt;7%&lt;=14.5"),
SUM(LOOKUP(2,1/(SRP!$B$16:$B$20&lt;=E349)/(SRP!$C$16:$C$20&gt;=E349),SRP!$D$16:$D$20)*(G349/100)*(E349/1000)),
IF(C349="Ready to Drink",
SUM(LOOKUP(2,1/(SRP!$B$11:$B$15&lt;=E349)/(SRP!$C$11:$C$15&gt;=E349),SRP!$D$11:$D$15)*(G349/100)*(E349/1000)),
0)))))),2)</f>
        <v>8.31</v>
      </c>
      <c r="L349" s="173" t="str">
        <f t="shared" si="5"/>
        <v>Wine750</v>
      </c>
      <c r="M349" s="154">
        <f>VLOOKUP(L349,'Slope %'!C:D,2,0)</f>
        <v>0.1</v>
      </c>
    </row>
    <row r="350" spans="1:13" x14ac:dyDescent="0.25">
      <c r="A350" s="169">
        <v>9902</v>
      </c>
      <c r="B350" s="170" t="s">
        <v>453</v>
      </c>
      <c r="C350" s="170" t="s">
        <v>15</v>
      </c>
      <c r="D350" s="170" t="s">
        <v>134</v>
      </c>
      <c r="E350" s="170">
        <v>750</v>
      </c>
      <c r="F350" s="170">
        <v>12</v>
      </c>
      <c r="G350" s="171">
        <v>40</v>
      </c>
      <c r="H350" s="170" t="s">
        <v>123</v>
      </c>
      <c r="I350" s="171">
        <v>115.07</v>
      </c>
      <c r="J350" s="169">
        <v>1</v>
      </c>
      <c r="K350" s="154" cm="1">
        <f t="array" ref="K350">ROUND(
IF(C350="Beer",
SUM(LOOKUP(2,1/(SRP!$B$8:$B$10&lt;=E350)/(SRP!$C$8:$C$10&gt;=E350),SRP!$D$8:$D$10)*(G350/100)*(E350/1000)),
IF(C350="Spirits",
SUM(LOOKUP(2,1/(SRP!$B$2:$B$7&lt;=E350)/(SRP!$C$2:$C$7&gt;=E350),SRP!$D$2:$D$7)*(G350/100)*(E350/1000)),
IF(AND(C350="Wine",D350="Fortified Wines"),
SUM(LOOKUP(2,1/(SRP!$B$26:$B$29&lt;=E350)/(SRP!$C$26:$C$29&gt;=E350),SRP!$D$26:$D$29)*(G350/100)*(E350/1000)),
IF(C350="Wine",
SUM(LOOKUP(2,1/(SRP!$B$21:$B$25&lt;=E350)/(SRP!$C$21:$C$25&gt;=E350),SRP!$D$21:$D$25)*(G350/100)*(E350/1000)),
IF(AND(C350="Ready to Drink",D350="RTD-One Pour Cocktail&gt;7%&lt;=14.5"),
SUM(LOOKUP(2,1/(SRP!$B$16:$B$20&lt;=E350)/(SRP!$C$16:$C$20&gt;=E350),SRP!$D$16:$D$20)*(G350/100)*(E350/1000)),
IF(C350="Ready to Drink",
SUM(LOOKUP(2,1/(SRP!$B$11:$B$15&lt;=E350)/(SRP!$C$11:$C$15&gt;=E350),SRP!$D$11:$D$15)*(G350/100)*(E350/1000)),
0)))))),2)</f>
        <v>23.42</v>
      </c>
      <c r="L350" s="173" t="str">
        <f t="shared" si="5"/>
        <v>Spirits750</v>
      </c>
      <c r="M350" s="154">
        <f>VLOOKUP(L350,'Slope %'!C:D,2,0)</f>
        <v>7.0000000000000007E-2</v>
      </c>
    </row>
    <row r="351" spans="1:13" x14ac:dyDescent="0.25">
      <c r="A351" s="169">
        <v>9922</v>
      </c>
      <c r="B351" s="170" t="s">
        <v>454</v>
      </c>
      <c r="C351" s="170" t="s">
        <v>24</v>
      </c>
      <c r="D351" s="170" t="s">
        <v>166</v>
      </c>
      <c r="E351" s="170">
        <v>750</v>
      </c>
      <c r="F351" s="170">
        <v>12</v>
      </c>
      <c r="G351" s="171">
        <v>12</v>
      </c>
      <c r="H351" s="170" t="s">
        <v>177</v>
      </c>
      <c r="I351" s="171">
        <v>20.99</v>
      </c>
      <c r="J351" s="169">
        <v>1</v>
      </c>
      <c r="K351" s="154" cm="1">
        <f t="array" ref="K351">ROUND(
IF(C351="Beer",
SUM(LOOKUP(2,1/(SRP!$B$8:$B$10&lt;=E351)/(SRP!$C$8:$C$10&gt;=E351),SRP!$D$8:$D$10)*(G351/100)*(E351/1000)),
IF(C351="Spirits",
SUM(LOOKUP(2,1/(SRP!$B$2:$B$7&lt;=E351)/(SRP!$C$2:$C$7&gt;=E351),SRP!$D$2:$D$7)*(G351/100)*(E351/1000)),
IF(AND(C351="Wine",D351="Fortified Wines"),
SUM(LOOKUP(2,1/(SRP!$B$26:$B$29&lt;=E351)/(SRP!$C$26:$C$29&gt;=E351),SRP!$D$26:$D$29)*(G351/100)*(E351/1000)),
IF(C351="Wine",
SUM(LOOKUP(2,1/(SRP!$B$21:$B$25&lt;=E351)/(SRP!$C$21:$C$25&gt;=E351),SRP!$D$21:$D$25)*(G351/100)*(E351/1000)),
IF(AND(C351="Ready to Drink",D351="RTD-One Pour Cocktail&gt;7%&lt;=14.5"),
SUM(LOOKUP(2,1/(SRP!$B$16:$B$20&lt;=E351)/(SRP!$C$16:$C$20&gt;=E351),SRP!$D$16:$D$20)*(G351/100)*(E351/1000)),
IF(C351="Ready to Drink",
SUM(LOOKUP(2,1/(SRP!$B$11:$B$15&lt;=E351)/(SRP!$C$11:$C$15&gt;=E351),SRP!$D$11:$D$15)*(G351/100)*(E351/1000)),
0)))))),2)</f>
        <v>7.03</v>
      </c>
      <c r="L351" s="173" t="str">
        <f t="shared" si="5"/>
        <v>Wine750</v>
      </c>
      <c r="M351" s="154">
        <f>VLOOKUP(L351,'Slope %'!C:D,2,0)</f>
        <v>0.1</v>
      </c>
    </row>
    <row r="352" spans="1:13" x14ac:dyDescent="0.25">
      <c r="A352" s="169">
        <v>9935</v>
      </c>
      <c r="B352" s="170" t="s">
        <v>455</v>
      </c>
      <c r="C352" s="170" t="s">
        <v>11</v>
      </c>
      <c r="D352" s="170" t="s">
        <v>12</v>
      </c>
      <c r="E352" s="170">
        <v>4092</v>
      </c>
      <c r="F352" s="170">
        <v>1</v>
      </c>
      <c r="G352" s="171">
        <v>5</v>
      </c>
      <c r="H352" s="170" t="s">
        <v>285</v>
      </c>
      <c r="I352" s="171">
        <v>22.39</v>
      </c>
      <c r="J352" s="169">
        <v>12</v>
      </c>
      <c r="K352" s="154" cm="1">
        <f t="array" ref="K352">ROUND(
IF(C352="Beer",
SUM(LOOKUP(2,1/(SRP!$B$8:$B$10&lt;=E352)/(SRP!$C$8:$C$10&gt;=E352),SRP!$D$8:$D$10)*(G352/100)*(E352/1000)),
IF(C352="Spirits",
SUM(LOOKUP(2,1/(SRP!$B$2:$B$7&lt;=E352)/(SRP!$C$2:$C$7&gt;=E352),SRP!$D$2:$D$7)*(G352/100)*(E352/1000)),
IF(AND(C352="Wine",D352="Fortified Wines"),
SUM(LOOKUP(2,1/(SRP!$B$26:$B$29&lt;=E352)/(SRP!$C$26:$C$29&gt;=E352),SRP!$D$26:$D$29)*(G352/100)*(E352/1000)),
IF(C352="Wine",
SUM(LOOKUP(2,1/(SRP!$B$21:$B$25&lt;=E352)/(SRP!$C$21:$C$25&gt;=E352),SRP!$D$21:$D$25)*(G352/100)*(E352/1000)),
IF(AND(C352="Ready to Drink",D352="RTD-One Pour Cocktail&gt;7%&lt;=14.5"),
SUM(LOOKUP(2,1/(SRP!$B$16:$B$20&lt;=E352)/(SRP!$C$16:$C$20&gt;=E352),SRP!$D$16:$D$20)*(G352/100)*(E352/1000)),
IF(C352="Ready to Drink",
SUM(LOOKUP(2,1/(SRP!$B$11:$B$15&lt;=E352)/(SRP!$C$11:$C$15&gt;=E352),SRP!$D$11:$D$15)*(G352/100)*(E352/1000)),
0)))))),2)</f>
        <v>15.97</v>
      </c>
      <c r="L352" s="173" t="str">
        <f t="shared" si="5"/>
        <v>Beer4092</v>
      </c>
      <c r="M352" s="154">
        <f>VLOOKUP(L352,'Slope %'!C:D,2,0)</f>
        <v>7.0000000000000007E-2</v>
      </c>
    </row>
    <row r="353" spans="1:13" x14ac:dyDescent="0.25">
      <c r="A353" s="169">
        <v>9939</v>
      </c>
      <c r="B353" s="170" t="s">
        <v>438</v>
      </c>
      <c r="C353" s="170" t="s">
        <v>24</v>
      </c>
      <c r="D353" s="170" t="s">
        <v>34</v>
      </c>
      <c r="E353" s="170">
        <v>750</v>
      </c>
      <c r="F353" s="170">
        <v>12</v>
      </c>
      <c r="G353" s="171">
        <v>13</v>
      </c>
      <c r="H353" s="170" t="s">
        <v>22</v>
      </c>
      <c r="I353" s="171">
        <v>26.99</v>
      </c>
      <c r="J353" s="169">
        <v>1</v>
      </c>
      <c r="K353" s="154" cm="1">
        <f t="array" ref="K353">ROUND(
IF(C353="Beer",
SUM(LOOKUP(2,1/(SRP!$B$8:$B$10&lt;=E353)/(SRP!$C$8:$C$10&gt;=E353),SRP!$D$8:$D$10)*(G353/100)*(E353/1000)),
IF(C353="Spirits",
SUM(LOOKUP(2,1/(SRP!$B$2:$B$7&lt;=E353)/(SRP!$C$2:$C$7&gt;=E353),SRP!$D$2:$D$7)*(G353/100)*(E353/1000)),
IF(AND(C353="Wine",D353="Fortified Wines"),
SUM(LOOKUP(2,1/(SRP!$B$26:$B$29&lt;=E353)/(SRP!$C$26:$C$29&gt;=E353),SRP!$D$26:$D$29)*(G353/100)*(E353/1000)),
IF(C353="Wine",
SUM(LOOKUP(2,1/(SRP!$B$21:$B$25&lt;=E353)/(SRP!$C$21:$C$25&gt;=E353),SRP!$D$21:$D$25)*(G353/100)*(E353/1000)),
IF(AND(C353="Ready to Drink",D353="RTD-One Pour Cocktail&gt;7%&lt;=14.5"),
SUM(LOOKUP(2,1/(SRP!$B$16:$B$20&lt;=E353)/(SRP!$C$16:$C$20&gt;=E353),SRP!$D$16:$D$20)*(G353/100)*(E353/1000)),
IF(C353="Ready to Drink",
SUM(LOOKUP(2,1/(SRP!$B$11:$B$15&lt;=E353)/(SRP!$C$11:$C$15&gt;=E353),SRP!$D$11:$D$15)*(G353/100)*(E353/1000)),
0)))))),2)</f>
        <v>7.61</v>
      </c>
      <c r="L353" s="173" t="str">
        <f t="shared" si="5"/>
        <v>Wine750</v>
      </c>
      <c r="M353" s="154">
        <f>VLOOKUP(L353,'Slope %'!C:D,2,0)</f>
        <v>0.1</v>
      </c>
    </row>
    <row r="354" spans="1:13" x14ac:dyDescent="0.25">
      <c r="A354" s="169">
        <v>9952</v>
      </c>
      <c r="B354" s="170" t="s">
        <v>456</v>
      </c>
      <c r="C354" s="170" t="s">
        <v>24</v>
      </c>
      <c r="D354" s="170" t="s">
        <v>191</v>
      </c>
      <c r="E354" s="170">
        <v>750</v>
      </c>
      <c r="F354" s="170">
        <v>12</v>
      </c>
      <c r="G354" s="171">
        <v>13.5</v>
      </c>
      <c r="H354" s="170" t="s">
        <v>357</v>
      </c>
      <c r="I354" s="171">
        <v>21.99</v>
      </c>
      <c r="J354" s="169">
        <v>1</v>
      </c>
      <c r="K354" s="154" cm="1">
        <f t="array" ref="K354">ROUND(
IF(C354="Beer",
SUM(LOOKUP(2,1/(SRP!$B$8:$B$10&lt;=E354)/(SRP!$C$8:$C$10&gt;=E354),SRP!$D$8:$D$10)*(G354/100)*(E354/1000)),
IF(C354="Spirits",
SUM(LOOKUP(2,1/(SRP!$B$2:$B$7&lt;=E354)/(SRP!$C$2:$C$7&gt;=E354),SRP!$D$2:$D$7)*(G354/100)*(E354/1000)),
IF(AND(C354="Wine",D354="Fortified Wines"),
SUM(LOOKUP(2,1/(SRP!$B$26:$B$29&lt;=E354)/(SRP!$C$26:$C$29&gt;=E354),SRP!$D$26:$D$29)*(G354/100)*(E354/1000)),
IF(C354="Wine",
SUM(LOOKUP(2,1/(SRP!$B$21:$B$25&lt;=E354)/(SRP!$C$21:$C$25&gt;=E354),SRP!$D$21:$D$25)*(G354/100)*(E354/1000)),
IF(AND(C354="Ready to Drink",D354="RTD-One Pour Cocktail&gt;7%&lt;=14.5"),
SUM(LOOKUP(2,1/(SRP!$B$16:$B$20&lt;=E354)/(SRP!$C$16:$C$20&gt;=E354),SRP!$D$16:$D$20)*(G354/100)*(E354/1000)),
IF(C354="Ready to Drink",
SUM(LOOKUP(2,1/(SRP!$B$11:$B$15&lt;=E354)/(SRP!$C$11:$C$15&gt;=E354),SRP!$D$11:$D$15)*(G354/100)*(E354/1000)),
0)))))),2)</f>
        <v>7.9</v>
      </c>
      <c r="L354" s="173" t="str">
        <f t="shared" si="5"/>
        <v>Wine750</v>
      </c>
      <c r="M354" s="154">
        <f>VLOOKUP(L354,'Slope %'!C:D,2,0)</f>
        <v>0.1</v>
      </c>
    </row>
    <row r="355" spans="1:13" x14ac:dyDescent="0.25">
      <c r="A355" s="169">
        <v>9964</v>
      </c>
      <c r="B355" s="170" t="s">
        <v>457</v>
      </c>
      <c r="C355" s="170" t="s">
        <v>24</v>
      </c>
      <c r="D355" s="170" t="s">
        <v>34</v>
      </c>
      <c r="E355" s="170">
        <v>750</v>
      </c>
      <c r="F355" s="170">
        <v>12</v>
      </c>
      <c r="G355" s="171">
        <v>13.1</v>
      </c>
      <c r="H355" s="170" t="s">
        <v>26</v>
      </c>
      <c r="I355" s="171">
        <v>29.99</v>
      </c>
      <c r="J355" s="169">
        <v>1</v>
      </c>
      <c r="K355" s="154" cm="1">
        <f t="array" ref="K355">ROUND(
IF(C355="Beer",
SUM(LOOKUP(2,1/(SRP!$B$8:$B$10&lt;=E355)/(SRP!$C$8:$C$10&gt;=E355),SRP!$D$8:$D$10)*(G355/100)*(E355/1000)),
IF(C355="Spirits",
SUM(LOOKUP(2,1/(SRP!$B$2:$B$7&lt;=E355)/(SRP!$C$2:$C$7&gt;=E355),SRP!$D$2:$D$7)*(G355/100)*(E355/1000)),
IF(AND(C355="Wine",D355="Fortified Wines"),
SUM(LOOKUP(2,1/(SRP!$B$26:$B$29&lt;=E355)/(SRP!$C$26:$C$29&gt;=E355),SRP!$D$26:$D$29)*(G355/100)*(E355/1000)),
IF(C355="Wine",
SUM(LOOKUP(2,1/(SRP!$B$21:$B$25&lt;=E355)/(SRP!$C$21:$C$25&gt;=E355),SRP!$D$21:$D$25)*(G355/100)*(E355/1000)),
IF(AND(C355="Ready to Drink",D355="RTD-One Pour Cocktail&gt;7%&lt;=14.5"),
SUM(LOOKUP(2,1/(SRP!$B$16:$B$20&lt;=E355)/(SRP!$C$16:$C$20&gt;=E355),SRP!$D$16:$D$20)*(G355/100)*(E355/1000)),
IF(C355="Ready to Drink",
SUM(LOOKUP(2,1/(SRP!$B$11:$B$15&lt;=E355)/(SRP!$C$11:$C$15&gt;=E355),SRP!$D$11:$D$15)*(G355/100)*(E355/1000)),
0)))))),2)</f>
        <v>7.67</v>
      </c>
      <c r="L355" s="173" t="str">
        <f t="shared" si="5"/>
        <v>Wine750</v>
      </c>
      <c r="M355" s="154">
        <f>VLOOKUP(L355,'Slope %'!C:D,2,0)</f>
        <v>0.1</v>
      </c>
    </row>
    <row r="356" spans="1:13" x14ac:dyDescent="0.25">
      <c r="A356" s="169">
        <v>10088</v>
      </c>
      <c r="B356" s="170" t="s">
        <v>458</v>
      </c>
      <c r="C356" s="170" t="s">
        <v>15</v>
      </c>
      <c r="D356" s="170" t="s">
        <v>82</v>
      </c>
      <c r="E356" s="170">
        <v>750</v>
      </c>
      <c r="F356" s="170">
        <v>12</v>
      </c>
      <c r="G356" s="171">
        <v>40</v>
      </c>
      <c r="H356" s="170" t="s">
        <v>91</v>
      </c>
      <c r="I356" s="171">
        <v>33.99</v>
      </c>
      <c r="J356" s="169">
        <v>1</v>
      </c>
      <c r="K356" s="154" cm="1">
        <f t="array" ref="K356">ROUND(
IF(C356="Beer",
SUM(LOOKUP(2,1/(SRP!$B$8:$B$10&lt;=E356)/(SRP!$C$8:$C$10&gt;=E356),SRP!$D$8:$D$10)*(G356/100)*(E356/1000)),
IF(C356="Spirits",
SUM(LOOKUP(2,1/(SRP!$B$2:$B$7&lt;=E356)/(SRP!$C$2:$C$7&gt;=E356),SRP!$D$2:$D$7)*(G356/100)*(E356/1000)),
IF(AND(C356="Wine",D356="Fortified Wines"),
SUM(LOOKUP(2,1/(SRP!$B$26:$B$29&lt;=E356)/(SRP!$C$26:$C$29&gt;=E356),SRP!$D$26:$D$29)*(G356/100)*(E356/1000)),
IF(C356="Wine",
SUM(LOOKUP(2,1/(SRP!$B$21:$B$25&lt;=E356)/(SRP!$C$21:$C$25&gt;=E356),SRP!$D$21:$D$25)*(G356/100)*(E356/1000)),
IF(AND(C356="Ready to Drink",D356="RTD-One Pour Cocktail&gt;7%&lt;=14.5"),
SUM(LOOKUP(2,1/(SRP!$B$16:$B$20&lt;=E356)/(SRP!$C$16:$C$20&gt;=E356),SRP!$D$16:$D$20)*(G356/100)*(E356/1000)),
IF(C356="Ready to Drink",
SUM(LOOKUP(2,1/(SRP!$B$11:$B$15&lt;=E356)/(SRP!$C$11:$C$15&gt;=E356),SRP!$D$11:$D$15)*(G356/100)*(E356/1000)),
0)))))),2)</f>
        <v>23.42</v>
      </c>
      <c r="L356" s="173" t="str">
        <f t="shared" si="5"/>
        <v>Spirits750</v>
      </c>
      <c r="M356" s="154">
        <f>VLOOKUP(L356,'Slope %'!C:D,2,0)</f>
        <v>7.0000000000000007E-2</v>
      </c>
    </row>
    <row r="357" spans="1:13" x14ac:dyDescent="0.25">
      <c r="A357" s="169">
        <v>10116</v>
      </c>
      <c r="B357" s="170" t="s">
        <v>459</v>
      </c>
      <c r="C357" s="170" t="s">
        <v>11</v>
      </c>
      <c r="D357" s="170" t="s">
        <v>211</v>
      </c>
      <c r="E357" s="170">
        <v>5325</v>
      </c>
      <c r="F357" s="170">
        <v>1</v>
      </c>
      <c r="G357" s="171">
        <v>4</v>
      </c>
      <c r="H357" s="170" t="s">
        <v>13</v>
      </c>
      <c r="I357" s="171">
        <v>30.49</v>
      </c>
      <c r="J357" s="169">
        <v>15</v>
      </c>
      <c r="K357" s="154" cm="1">
        <f t="array" ref="K357">ROUND(
IF(C357="Beer",
SUM(LOOKUP(2,1/(SRP!$B$8:$B$10&lt;=E357)/(SRP!$C$8:$C$10&gt;=E357),SRP!$D$8:$D$10)*(G357/100)*(E357/1000)),
IF(C357="Spirits",
SUM(LOOKUP(2,1/(SRP!$B$2:$B$7&lt;=E357)/(SRP!$C$2:$C$7&gt;=E357),SRP!$D$2:$D$7)*(G357/100)*(E357/1000)),
IF(AND(C357="Wine",D357="Fortified Wines"),
SUM(LOOKUP(2,1/(SRP!$B$26:$B$29&lt;=E357)/(SRP!$C$26:$C$29&gt;=E357),SRP!$D$26:$D$29)*(G357/100)*(E357/1000)),
IF(C357="Wine",
SUM(LOOKUP(2,1/(SRP!$B$21:$B$25&lt;=E357)/(SRP!$C$21:$C$25&gt;=E357),SRP!$D$21:$D$25)*(G357/100)*(E357/1000)),
IF(AND(C357="Ready to Drink",D357="RTD-One Pour Cocktail&gt;7%&lt;=14.5"),
SUM(LOOKUP(2,1/(SRP!$B$16:$B$20&lt;=E357)/(SRP!$C$16:$C$20&gt;=E357),SRP!$D$16:$D$20)*(G357/100)*(E357/1000)),
IF(C357="Ready to Drink",
SUM(LOOKUP(2,1/(SRP!$B$11:$B$15&lt;=E357)/(SRP!$C$11:$C$15&gt;=E357),SRP!$D$11:$D$15)*(G357/100)*(E357/1000)),
0)))))),2)</f>
        <v>16.63</v>
      </c>
      <c r="L357" s="173" t="str">
        <f t="shared" si="5"/>
        <v>Beer5325</v>
      </c>
      <c r="M357" s="154">
        <f>VLOOKUP(L357,'Slope %'!C:D,2,0)</f>
        <v>0.05</v>
      </c>
    </row>
    <row r="358" spans="1:13" x14ac:dyDescent="0.25">
      <c r="A358" s="169">
        <v>10116</v>
      </c>
      <c r="B358" s="170" t="s">
        <v>459</v>
      </c>
      <c r="C358" s="170" t="s">
        <v>11</v>
      </c>
      <c r="D358" s="170" t="s">
        <v>211</v>
      </c>
      <c r="E358" s="170">
        <v>5325</v>
      </c>
      <c r="F358" s="170">
        <v>1</v>
      </c>
      <c r="G358" s="171">
        <v>4</v>
      </c>
      <c r="H358" s="170" t="s">
        <v>13</v>
      </c>
      <c r="I358" s="171">
        <v>30.49</v>
      </c>
      <c r="J358" s="169">
        <v>15</v>
      </c>
      <c r="K358" s="154" cm="1">
        <f t="array" ref="K358">ROUND(
IF(C358="Beer",
SUM(LOOKUP(2,1/(SRP!$B$8:$B$10&lt;=E358)/(SRP!$C$8:$C$10&gt;=E358),SRP!$D$8:$D$10)*(G358/100)*(E358/1000)),
IF(C358="Spirits",
SUM(LOOKUP(2,1/(SRP!$B$2:$B$7&lt;=E358)/(SRP!$C$2:$C$7&gt;=E358),SRP!$D$2:$D$7)*(G358/100)*(E358/1000)),
IF(AND(C358="Wine",D358="Fortified Wines"),
SUM(LOOKUP(2,1/(SRP!$B$26:$B$29&lt;=E358)/(SRP!$C$26:$C$29&gt;=E358),SRP!$D$26:$D$29)*(G358/100)*(E358/1000)),
IF(C358="Wine",
SUM(LOOKUP(2,1/(SRP!$B$21:$B$25&lt;=E358)/(SRP!$C$21:$C$25&gt;=E358),SRP!$D$21:$D$25)*(G358/100)*(E358/1000)),
IF(AND(C358="Ready to Drink",D358="RTD-One Pour Cocktail&gt;7%&lt;=14.5"),
SUM(LOOKUP(2,1/(SRP!$B$16:$B$20&lt;=E358)/(SRP!$C$16:$C$20&gt;=E358),SRP!$D$16:$D$20)*(G358/100)*(E358/1000)),
IF(C358="Ready to Drink",
SUM(LOOKUP(2,1/(SRP!$B$11:$B$15&lt;=E358)/(SRP!$C$11:$C$15&gt;=E358),SRP!$D$11:$D$15)*(G358/100)*(E358/1000)),
0)))))),2)</f>
        <v>16.63</v>
      </c>
      <c r="L358" s="173" t="str">
        <f t="shared" si="5"/>
        <v>Beer5325</v>
      </c>
      <c r="M358" s="154">
        <f>VLOOKUP(L358,'Slope %'!C:D,2,0)</f>
        <v>0.05</v>
      </c>
    </row>
    <row r="359" spans="1:13" x14ac:dyDescent="0.25">
      <c r="A359" s="169">
        <v>10139</v>
      </c>
      <c r="B359" s="170" t="s">
        <v>460</v>
      </c>
      <c r="C359" s="170" t="s">
        <v>15</v>
      </c>
      <c r="D359" s="170" t="s">
        <v>49</v>
      </c>
      <c r="E359" s="170">
        <v>750</v>
      </c>
      <c r="F359" s="170">
        <v>12</v>
      </c>
      <c r="G359" s="171">
        <v>21</v>
      </c>
      <c r="H359" s="170" t="s">
        <v>43</v>
      </c>
      <c r="I359" s="171">
        <v>22.86</v>
      </c>
      <c r="J359" s="169">
        <v>1</v>
      </c>
      <c r="K359" s="154" cm="1">
        <f t="array" ref="K359">ROUND(
IF(C359="Beer",
SUM(LOOKUP(2,1/(SRP!$B$8:$B$10&lt;=E359)/(SRP!$C$8:$C$10&gt;=E359),SRP!$D$8:$D$10)*(G359/100)*(E359/1000)),
IF(C359="Spirits",
SUM(LOOKUP(2,1/(SRP!$B$2:$B$7&lt;=E359)/(SRP!$C$2:$C$7&gt;=E359),SRP!$D$2:$D$7)*(G359/100)*(E359/1000)),
IF(AND(C359="Wine",D359="Fortified Wines"),
SUM(LOOKUP(2,1/(SRP!$B$26:$B$29&lt;=E359)/(SRP!$C$26:$C$29&gt;=E359),SRP!$D$26:$D$29)*(G359/100)*(E359/1000)),
IF(C359="Wine",
SUM(LOOKUP(2,1/(SRP!$B$21:$B$25&lt;=E359)/(SRP!$C$21:$C$25&gt;=E359),SRP!$D$21:$D$25)*(G359/100)*(E359/1000)),
IF(AND(C359="Ready to Drink",D359="RTD-One Pour Cocktail&gt;7%&lt;=14.5"),
SUM(LOOKUP(2,1/(SRP!$B$16:$B$20&lt;=E359)/(SRP!$C$16:$C$20&gt;=E359),SRP!$D$16:$D$20)*(G359/100)*(E359/1000)),
IF(C359="Ready to Drink",
SUM(LOOKUP(2,1/(SRP!$B$11:$B$15&lt;=E359)/(SRP!$C$11:$C$15&gt;=E359),SRP!$D$11:$D$15)*(G359/100)*(E359/1000)),
0)))))),2)</f>
        <v>12.3</v>
      </c>
      <c r="L359" s="173" t="str">
        <f t="shared" si="5"/>
        <v>Spirits750</v>
      </c>
      <c r="M359" s="154">
        <f>VLOOKUP(L359,'Slope %'!C:D,2,0)</f>
        <v>7.0000000000000007E-2</v>
      </c>
    </row>
    <row r="360" spans="1:13" x14ac:dyDescent="0.25">
      <c r="A360" s="169">
        <v>10157</v>
      </c>
      <c r="B360" s="170" t="s">
        <v>461</v>
      </c>
      <c r="C360" s="170" t="s">
        <v>15</v>
      </c>
      <c r="D360" s="170" t="s">
        <v>462</v>
      </c>
      <c r="E360" s="170">
        <v>750</v>
      </c>
      <c r="F360" s="170">
        <v>12</v>
      </c>
      <c r="G360" s="171">
        <v>40</v>
      </c>
      <c r="H360" s="170" t="s">
        <v>43</v>
      </c>
      <c r="I360" s="171">
        <v>43.49</v>
      </c>
      <c r="J360" s="169">
        <v>1</v>
      </c>
      <c r="K360" s="154" cm="1">
        <f t="array" ref="K360">ROUND(
IF(C360="Beer",
SUM(LOOKUP(2,1/(SRP!$B$8:$B$10&lt;=E360)/(SRP!$C$8:$C$10&gt;=E360),SRP!$D$8:$D$10)*(G360/100)*(E360/1000)),
IF(C360="Spirits",
SUM(LOOKUP(2,1/(SRP!$B$2:$B$7&lt;=E360)/(SRP!$C$2:$C$7&gt;=E360),SRP!$D$2:$D$7)*(G360/100)*(E360/1000)),
IF(AND(C360="Wine",D360="Fortified Wines"),
SUM(LOOKUP(2,1/(SRP!$B$26:$B$29&lt;=E360)/(SRP!$C$26:$C$29&gt;=E360),SRP!$D$26:$D$29)*(G360/100)*(E360/1000)),
IF(C360="Wine",
SUM(LOOKUP(2,1/(SRP!$B$21:$B$25&lt;=E360)/(SRP!$C$21:$C$25&gt;=E360),SRP!$D$21:$D$25)*(G360/100)*(E360/1000)),
IF(AND(C360="Ready to Drink",D360="RTD-One Pour Cocktail&gt;7%&lt;=14.5"),
SUM(LOOKUP(2,1/(SRP!$B$16:$B$20&lt;=E360)/(SRP!$C$16:$C$20&gt;=E360),SRP!$D$16:$D$20)*(G360/100)*(E360/1000)),
IF(C360="Ready to Drink",
SUM(LOOKUP(2,1/(SRP!$B$11:$B$15&lt;=E360)/(SRP!$C$11:$C$15&gt;=E360),SRP!$D$11:$D$15)*(G360/100)*(E360/1000)),
0)))))),2)</f>
        <v>23.42</v>
      </c>
      <c r="L360" s="173" t="str">
        <f t="shared" si="5"/>
        <v>Spirits750</v>
      </c>
      <c r="M360" s="154">
        <f>VLOOKUP(L360,'Slope %'!C:D,2,0)</f>
        <v>7.0000000000000007E-2</v>
      </c>
    </row>
    <row r="361" spans="1:13" x14ac:dyDescent="0.25">
      <c r="A361" s="169">
        <v>10173</v>
      </c>
      <c r="B361" s="170" t="s">
        <v>21</v>
      </c>
      <c r="C361" s="170" t="s">
        <v>15</v>
      </c>
      <c r="D361" s="170" t="s">
        <v>16</v>
      </c>
      <c r="E361" s="170">
        <v>375</v>
      </c>
      <c r="F361" s="170">
        <v>24</v>
      </c>
      <c r="G361" s="171">
        <v>40</v>
      </c>
      <c r="H361" s="170" t="s">
        <v>22</v>
      </c>
      <c r="I361" s="171">
        <v>13.3</v>
      </c>
      <c r="J361" s="169">
        <v>1</v>
      </c>
      <c r="K361" s="154" cm="1">
        <f t="array" ref="K361">ROUND(
IF(C361="Beer",
SUM(LOOKUP(2,1/(SRP!$B$8:$B$10&lt;=E361)/(SRP!$C$8:$C$10&gt;=E361),SRP!$D$8:$D$10)*(G361/100)*(E361/1000)),
IF(C361="Spirits",
SUM(LOOKUP(2,1/(SRP!$B$2:$B$7&lt;=E361)/(SRP!$C$2:$C$7&gt;=E361),SRP!$D$2:$D$7)*(G361/100)*(E361/1000)),
IF(AND(C361="Wine",D361="Fortified Wines"),
SUM(LOOKUP(2,1/(SRP!$B$26:$B$29&lt;=E361)/(SRP!$C$26:$C$29&gt;=E361),SRP!$D$26:$D$29)*(G361/100)*(E361/1000)),
IF(C361="Wine",
SUM(LOOKUP(2,1/(SRP!$B$21:$B$25&lt;=E361)/(SRP!$C$21:$C$25&gt;=E361),SRP!$D$21:$D$25)*(G361/100)*(E361/1000)),
IF(AND(C361="Ready to Drink",D361="RTD-One Pour Cocktail&gt;7%&lt;=14.5"),
SUM(LOOKUP(2,1/(SRP!$B$16:$B$20&lt;=E361)/(SRP!$C$16:$C$20&gt;=E361),SRP!$D$16:$D$20)*(G361/100)*(E361/1000)),
IF(C361="Ready to Drink",
SUM(LOOKUP(2,1/(SRP!$B$11:$B$15&lt;=E361)/(SRP!$C$11:$C$15&gt;=E361),SRP!$D$11:$D$15)*(G361/100)*(E361/1000)),
0)))))),2)</f>
        <v>13.3</v>
      </c>
      <c r="L361" s="173" t="str">
        <f t="shared" si="5"/>
        <v>Spirits375</v>
      </c>
      <c r="M361" s="154">
        <f>VLOOKUP(L361,'Slope %'!C:D,2,0)</f>
        <v>0.1</v>
      </c>
    </row>
    <row r="362" spans="1:13" x14ac:dyDescent="0.25">
      <c r="A362" s="169">
        <v>10188</v>
      </c>
      <c r="B362" s="170" t="s">
        <v>463</v>
      </c>
      <c r="C362" s="170" t="s">
        <v>24</v>
      </c>
      <c r="D362" s="170" t="s">
        <v>46</v>
      </c>
      <c r="E362" s="170">
        <v>750</v>
      </c>
      <c r="F362" s="170">
        <v>12</v>
      </c>
      <c r="G362" s="171">
        <v>11</v>
      </c>
      <c r="H362" s="170" t="s">
        <v>163</v>
      </c>
      <c r="I362" s="171">
        <v>19.87</v>
      </c>
      <c r="J362" s="169">
        <v>1</v>
      </c>
      <c r="K362" s="154" cm="1">
        <f t="array" ref="K362">ROUND(
IF(C362="Beer",
SUM(LOOKUP(2,1/(SRP!$B$8:$B$10&lt;=E362)/(SRP!$C$8:$C$10&gt;=E362),SRP!$D$8:$D$10)*(G362/100)*(E362/1000)),
IF(C362="Spirits",
SUM(LOOKUP(2,1/(SRP!$B$2:$B$7&lt;=E362)/(SRP!$C$2:$C$7&gt;=E362),SRP!$D$2:$D$7)*(G362/100)*(E362/1000)),
IF(AND(C362="Wine",D362="Fortified Wines"),
SUM(LOOKUP(2,1/(SRP!$B$26:$B$29&lt;=E362)/(SRP!$C$26:$C$29&gt;=E362),SRP!$D$26:$D$29)*(G362/100)*(E362/1000)),
IF(C362="Wine",
SUM(LOOKUP(2,1/(SRP!$B$21:$B$25&lt;=E362)/(SRP!$C$21:$C$25&gt;=E362),SRP!$D$21:$D$25)*(G362/100)*(E362/1000)),
IF(AND(C362="Ready to Drink",D362="RTD-One Pour Cocktail&gt;7%&lt;=14.5"),
SUM(LOOKUP(2,1/(SRP!$B$16:$B$20&lt;=E362)/(SRP!$C$16:$C$20&gt;=E362),SRP!$D$16:$D$20)*(G362/100)*(E362/1000)),
IF(C362="Ready to Drink",
SUM(LOOKUP(2,1/(SRP!$B$11:$B$15&lt;=E362)/(SRP!$C$11:$C$15&gt;=E362),SRP!$D$11:$D$15)*(G362/100)*(E362/1000)),
0)))))),2)</f>
        <v>6.44</v>
      </c>
      <c r="L362" s="173" t="str">
        <f t="shared" si="5"/>
        <v>Wine750</v>
      </c>
      <c r="M362" s="154">
        <f>VLOOKUP(L362,'Slope %'!C:D,2,0)</f>
        <v>0.1</v>
      </c>
    </row>
    <row r="363" spans="1:13" x14ac:dyDescent="0.25">
      <c r="A363" s="169">
        <v>10249</v>
      </c>
      <c r="B363" s="170" t="s">
        <v>464</v>
      </c>
      <c r="C363" s="170" t="s">
        <v>11</v>
      </c>
      <c r="D363" s="170" t="s">
        <v>12</v>
      </c>
      <c r="E363" s="170">
        <v>500</v>
      </c>
      <c r="F363" s="170">
        <v>24</v>
      </c>
      <c r="G363" s="171">
        <v>5</v>
      </c>
      <c r="H363" s="170" t="s">
        <v>222</v>
      </c>
      <c r="I363" s="171">
        <v>3.59</v>
      </c>
      <c r="J363" s="169">
        <v>1</v>
      </c>
      <c r="K363" s="154" cm="1">
        <f t="array" ref="K363">ROUND(
IF(C363="Beer",
SUM(LOOKUP(2,1/(SRP!$B$8:$B$10&lt;=E363)/(SRP!$C$8:$C$10&gt;=E363),SRP!$D$8:$D$10)*(G363/100)*(E363/1000)),
IF(C363="Spirits",
SUM(LOOKUP(2,1/(SRP!$B$2:$B$7&lt;=E363)/(SRP!$C$2:$C$7&gt;=E363),SRP!$D$2:$D$7)*(G363/100)*(E363/1000)),
IF(AND(C363="Wine",D363="Fortified Wines"),
SUM(LOOKUP(2,1/(SRP!$B$26:$B$29&lt;=E363)/(SRP!$C$26:$C$29&gt;=E363),SRP!$D$26:$D$29)*(G363/100)*(E363/1000)),
IF(C363="Wine",
SUM(LOOKUP(2,1/(SRP!$B$21:$B$25&lt;=E363)/(SRP!$C$21:$C$25&gt;=E363),SRP!$D$21:$D$25)*(G363/100)*(E363/1000)),
IF(AND(C363="Ready to Drink",D363="RTD-One Pour Cocktail&gt;7%&lt;=14.5"),
SUM(LOOKUP(2,1/(SRP!$B$16:$B$20&lt;=E363)/(SRP!$C$16:$C$20&gt;=E363),SRP!$D$16:$D$20)*(G363/100)*(E363/1000)),
IF(C363="Ready to Drink",
SUM(LOOKUP(2,1/(SRP!$B$11:$B$15&lt;=E363)/(SRP!$C$11:$C$15&gt;=E363),SRP!$D$11:$D$15)*(G363/100)*(E363/1000)),
0)))))),2)</f>
        <v>1.95</v>
      </c>
      <c r="L363" s="173" t="str">
        <f t="shared" si="5"/>
        <v>Beer500</v>
      </c>
      <c r="M363" s="154">
        <f>VLOOKUP(L363,'Slope %'!C:D,2,0)</f>
        <v>0.12</v>
      </c>
    </row>
    <row r="364" spans="1:13" x14ac:dyDescent="0.25">
      <c r="A364" s="169">
        <v>10321</v>
      </c>
      <c r="B364" s="170" t="s">
        <v>465</v>
      </c>
      <c r="C364" s="170" t="s">
        <v>15</v>
      </c>
      <c r="D364" s="170" t="s">
        <v>113</v>
      </c>
      <c r="E364" s="170">
        <v>750</v>
      </c>
      <c r="F364" s="170">
        <v>6</v>
      </c>
      <c r="G364" s="171">
        <v>48</v>
      </c>
      <c r="H364" s="170" t="s">
        <v>17</v>
      </c>
      <c r="I364" s="171">
        <v>64.989999999999995</v>
      </c>
      <c r="J364" s="169">
        <v>1</v>
      </c>
      <c r="K364" s="154" cm="1">
        <f t="array" ref="K364">ROUND(
IF(C364="Beer",
SUM(LOOKUP(2,1/(SRP!$B$8:$B$10&lt;=E364)/(SRP!$C$8:$C$10&gt;=E364),SRP!$D$8:$D$10)*(G364/100)*(E364/1000)),
IF(C364="Spirits",
SUM(LOOKUP(2,1/(SRP!$B$2:$B$7&lt;=E364)/(SRP!$C$2:$C$7&gt;=E364),SRP!$D$2:$D$7)*(G364/100)*(E364/1000)),
IF(AND(C364="Wine",D364="Fortified Wines"),
SUM(LOOKUP(2,1/(SRP!$B$26:$B$29&lt;=E364)/(SRP!$C$26:$C$29&gt;=E364),SRP!$D$26:$D$29)*(G364/100)*(E364/1000)),
IF(C364="Wine",
SUM(LOOKUP(2,1/(SRP!$B$21:$B$25&lt;=E364)/(SRP!$C$21:$C$25&gt;=E364),SRP!$D$21:$D$25)*(G364/100)*(E364/1000)),
IF(AND(C364="Ready to Drink",D364="RTD-One Pour Cocktail&gt;7%&lt;=14.5"),
SUM(LOOKUP(2,1/(SRP!$B$16:$B$20&lt;=E364)/(SRP!$C$16:$C$20&gt;=E364),SRP!$D$16:$D$20)*(G364/100)*(E364/1000)),
IF(C364="Ready to Drink",
SUM(LOOKUP(2,1/(SRP!$B$11:$B$15&lt;=E364)/(SRP!$C$11:$C$15&gt;=E364),SRP!$D$11:$D$15)*(G364/100)*(E364/1000)),
0)))))),2)</f>
        <v>28.11</v>
      </c>
      <c r="L364" s="173" t="str">
        <f t="shared" si="5"/>
        <v>Spirits750</v>
      </c>
      <c r="M364" s="154">
        <f>VLOOKUP(L364,'Slope %'!C:D,2,0)</f>
        <v>7.0000000000000007E-2</v>
      </c>
    </row>
    <row r="365" spans="1:13" x14ac:dyDescent="0.25">
      <c r="A365" s="169">
        <v>10322</v>
      </c>
      <c r="B365" s="170" t="s">
        <v>307</v>
      </c>
      <c r="C365" s="170" t="s">
        <v>15</v>
      </c>
      <c r="D365" s="170" t="s">
        <v>122</v>
      </c>
      <c r="E365" s="170">
        <v>375</v>
      </c>
      <c r="F365" s="170">
        <v>12</v>
      </c>
      <c r="G365" s="171">
        <v>40</v>
      </c>
      <c r="H365" s="170" t="s">
        <v>222</v>
      </c>
      <c r="I365" s="171">
        <v>24.99</v>
      </c>
      <c r="J365" s="169">
        <v>1</v>
      </c>
      <c r="K365" s="154" cm="1">
        <f t="array" ref="K365">ROUND(
IF(C365="Beer",
SUM(LOOKUP(2,1/(SRP!$B$8:$B$10&lt;=E365)/(SRP!$C$8:$C$10&gt;=E365),SRP!$D$8:$D$10)*(G365/100)*(E365/1000)),
IF(C365="Spirits",
SUM(LOOKUP(2,1/(SRP!$B$2:$B$7&lt;=E365)/(SRP!$C$2:$C$7&gt;=E365),SRP!$D$2:$D$7)*(G365/100)*(E365/1000)),
IF(AND(C365="Wine",D365="Fortified Wines"),
SUM(LOOKUP(2,1/(SRP!$B$26:$B$29&lt;=E365)/(SRP!$C$26:$C$29&gt;=E365),SRP!$D$26:$D$29)*(G365/100)*(E365/1000)),
IF(C365="Wine",
SUM(LOOKUP(2,1/(SRP!$B$21:$B$25&lt;=E365)/(SRP!$C$21:$C$25&gt;=E365),SRP!$D$21:$D$25)*(G365/100)*(E365/1000)),
IF(AND(C365="Ready to Drink",D365="RTD-One Pour Cocktail&gt;7%&lt;=14.5"),
SUM(LOOKUP(2,1/(SRP!$B$16:$B$20&lt;=E365)/(SRP!$C$16:$C$20&gt;=E365),SRP!$D$16:$D$20)*(G365/100)*(E365/1000)),
IF(C365="Ready to Drink",
SUM(LOOKUP(2,1/(SRP!$B$11:$B$15&lt;=E365)/(SRP!$C$11:$C$15&gt;=E365),SRP!$D$11:$D$15)*(G365/100)*(E365/1000)),
0)))))),2)</f>
        <v>13.3</v>
      </c>
      <c r="L365" s="173" t="str">
        <f t="shared" si="5"/>
        <v>Spirits375</v>
      </c>
      <c r="M365" s="154">
        <f>VLOOKUP(L365,'Slope %'!C:D,2,0)</f>
        <v>0.1</v>
      </c>
    </row>
    <row r="366" spans="1:13" x14ac:dyDescent="0.25">
      <c r="A366" s="169">
        <v>10381</v>
      </c>
      <c r="B366" s="170" t="s">
        <v>466</v>
      </c>
      <c r="C366" s="170" t="s">
        <v>15</v>
      </c>
      <c r="D366" s="170" t="s">
        <v>19</v>
      </c>
      <c r="E366" s="170">
        <v>750</v>
      </c>
      <c r="F366" s="170">
        <v>12</v>
      </c>
      <c r="G366" s="171">
        <v>40</v>
      </c>
      <c r="H366" s="170" t="s">
        <v>29</v>
      </c>
      <c r="I366" s="171">
        <v>48.31</v>
      </c>
      <c r="J366" s="169">
        <v>1</v>
      </c>
      <c r="K366" s="154" cm="1">
        <f t="array" ref="K366">ROUND(
IF(C366="Beer",
SUM(LOOKUP(2,1/(SRP!$B$8:$B$10&lt;=E366)/(SRP!$C$8:$C$10&gt;=E366),SRP!$D$8:$D$10)*(G366/100)*(E366/1000)),
IF(C366="Spirits",
SUM(LOOKUP(2,1/(SRP!$B$2:$B$7&lt;=E366)/(SRP!$C$2:$C$7&gt;=E366),SRP!$D$2:$D$7)*(G366/100)*(E366/1000)),
IF(AND(C366="Wine",D366="Fortified Wines"),
SUM(LOOKUP(2,1/(SRP!$B$26:$B$29&lt;=E366)/(SRP!$C$26:$C$29&gt;=E366),SRP!$D$26:$D$29)*(G366/100)*(E366/1000)),
IF(C366="Wine",
SUM(LOOKUP(2,1/(SRP!$B$21:$B$25&lt;=E366)/(SRP!$C$21:$C$25&gt;=E366),SRP!$D$21:$D$25)*(G366/100)*(E366/1000)),
IF(AND(C366="Ready to Drink",D366="RTD-One Pour Cocktail&gt;7%&lt;=14.5"),
SUM(LOOKUP(2,1/(SRP!$B$16:$B$20&lt;=E366)/(SRP!$C$16:$C$20&gt;=E366),SRP!$D$16:$D$20)*(G366/100)*(E366/1000)),
IF(C366="Ready to Drink",
SUM(LOOKUP(2,1/(SRP!$B$11:$B$15&lt;=E366)/(SRP!$C$11:$C$15&gt;=E366),SRP!$D$11:$D$15)*(G366/100)*(E366/1000)),
0)))))),2)</f>
        <v>23.42</v>
      </c>
      <c r="L366" s="173" t="str">
        <f t="shared" si="5"/>
        <v>Spirits750</v>
      </c>
      <c r="M366" s="154">
        <f>VLOOKUP(L366,'Slope %'!C:D,2,0)</f>
        <v>7.0000000000000007E-2</v>
      </c>
    </row>
    <row r="367" spans="1:13" x14ac:dyDescent="0.25">
      <c r="A367" s="169">
        <v>10455</v>
      </c>
      <c r="B367" s="170" t="s">
        <v>467</v>
      </c>
      <c r="C367" s="170" t="s">
        <v>15</v>
      </c>
      <c r="D367" s="170" t="s">
        <v>16</v>
      </c>
      <c r="E367" s="170">
        <v>750</v>
      </c>
      <c r="F367" s="170">
        <v>6</v>
      </c>
      <c r="G367" s="171">
        <v>40</v>
      </c>
      <c r="H367" s="170" t="s">
        <v>35</v>
      </c>
      <c r="I367" s="171">
        <v>37.99</v>
      </c>
      <c r="J367" s="169">
        <v>1</v>
      </c>
      <c r="K367" s="154" cm="1">
        <f t="array" ref="K367">ROUND(
IF(C367="Beer",
SUM(LOOKUP(2,1/(SRP!$B$8:$B$10&lt;=E367)/(SRP!$C$8:$C$10&gt;=E367),SRP!$D$8:$D$10)*(G367/100)*(E367/1000)),
IF(C367="Spirits",
SUM(LOOKUP(2,1/(SRP!$B$2:$B$7&lt;=E367)/(SRP!$C$2:$C$7&gt;=E367),SRP!$D$2:$D$7)*(G367/100)*(E367/1000)),
IF(AND(C367="Wine",D367="Fortified Wines"),
SUM(LOOKUP(2,1/(SRP!$B$26:$B$29&lt;=E367)/(SRP!$C$26:$C$29&gt;=E367),SRP!$D$26:$D$29)*(G367/100)*(E367/1000)),
IF(C367="Wine",
SUM(LOOKUP(2,1/(SRP!$B$21:$B$25&lt;=E367)/(SRP!$C$21:$C$25&gt;=E367),SRP!$D$21:$D$25)*(G367/100)*(E367/1000)),
IF(AND(C367="Ready to Drink",D367="RTD-One Pour Cocktail&gt;7%&lt;=14.5"),
SUM(LOOKUP(2,1/(SRP!$B$16:$B$20&lt;=E367)/(SRP!$C$16:$C$20&gt;=E367),SRP!$D$16:$D$20)*(G367/100)*(E367/1000)),
IF(C367="Ready to Drink",
SUM(LOOKUP(2,1/(SRP!$B$11:$B$15&lt;=E367)/(SRP!$C$11:$C$15&gt;=E367),SRP!$D$11:$D$15)*(G367/100)*(E367/1000)),
0)))))),2)</f>
        <v>23.42</v>
      </c>
      <c r="L367" s="173" t="str">
        <f t="shared" si="5"/>
        <v>Spirits750</v>
      </c>
      <c r="M367" s="154">
        <f>VLOOKUP(L367,'Slope %'!C:D,2,0)</f>
        <v>7.0000000000000007E-2</v>
      </c>
    </row>
    <row r="368" spans="1:13" x14ac:dyDescent="0.25">
      <c r="A368" s="169">
        <v>10506</v>
      </c>
      <c r="B368" s="170" t="s">
        <v>468</v>
      </c>
      <c r="C368" s="170" t="s">
        <v>24</v>
      </c>
      <c r="D368" s="170" t="s">
        <v>34</v>
      </c>
      <c r="E368" s="170">
        <v>750</v>
      </c>
      <c r="F368" s="170">
        <v>12</v>
      </c>
      <c r="G368" s="171">
        <v>13</v>
      </c>
      <c r="H368" s="170" t="s">
        <v>22</v>
      </c>
      <c r="I368" s="171">
        <v>13.99</v>
      </c>
      <c r="J368" s="169">
        <v>1</v>
      </c>
      <c r="K368" s="154" cm="1">
        <f t="array" ref="K368">ROUND(
IF(C368="Beer",
SUM(LOOKUP(2,1/(SRP!$B$8:$B$10&lt;=E368)/(SRP!$C$8:$C$10&gt;=E368),SRP!$D$8:$D$10)*(G368/100)*(E368/1000)),
IF(C368="Spirits",
SUM(LOOKUP(2,1/(SRP!$B$2:$B$7&lt;=E368)/(SRP!$C$2:$C$7&gt;=E368),SRP!$D$2:$D$7)*(G368/100)*(E368/1000)),
IF(AND(C368="Wine",D368="Fortified Wines"),
SUM(LOOKUP(2,1/(SRP!$B$26:$B$29&lt;=E368)/(SRP!$C$26:$C$29&gt;=E368),SRP!$D$26:$D$29)*(G368/100)*(E368/1000)),
IF(C368="Wine",
SUM(LOOKUP(2,1/(SRP!$B$21:$B$25&lt;=E368)/(SRP!$C$21:$C$25&gt;=E368),SRP!$D$21:$D$25)*(G368/100)*(E368/1000)),
IF(AND(C368="Ready to Drink",D368="RTD-One Pour Cocktail&gt;7%&lt;=14.5"),
SUM(LOOKUP(2,1/(SRP!$B$16:$B$20&lt;=E368)/(SRP!$C$16:$C$20&gt;=E368),SRP!$D$16:$D$20)*(G368/100)*(E368/1000)),
IF(C368="Ready to Drink",
SUM(LOOKUP(2,1/(SRP!$B$11:$B$15&lt;=E368)/(SRP!$C$11:$C$15&gt;=E368),SRP!$D$11:$D$15)*(G368/100)*(E368/1000)),
0)))))),2)</f>
        <v>7.61</v>
      </c>
      <c r="L368" s="173" t="str">
        <f t="shared" si="5"/>
        <v>Wine750</v>
      </c>
      <c r="M368" s="154">
        <f>VLOOKUP(L368,'Slope %'!C:D,2,0)</f>
        <v>0.1</v>
      </c>
    </row>
    <row r="369" spans="1:13" x14ac:dyDescent="0.25">
      <c r="A369" s="169">
        <v>10512</v>
      </c>
      <c r="B369" s="170" t="s">
        <v>469</v>
      </c>
      <c r="C369" s="170" t="s">
        <v>15</v>
      </c>
      <c r="D369" s="170" t="s">
        <v>227</v>
      </c>
      <c r="E369" s="170">
        <v>750</v>
      </c>
      <c r="F369" s="170">
        <v>12</v>
      </c>
      <c r="G369" s="171">
        <v>40</v>
      </c>
      <c r="H369" s="170" t="s">
        <v>91</v>
      </c>
      <c r="I369" s="171">
        <v>29.99</v>
      </c>
      <c r="J369" s="169">
        <v>1</v>
      </c>
      <c r="K369" s="154" cm="1">
        <f t="array" ref="K369">ROUND(
IF(C369="Beer",
SUM(LOOKUP(2,1/(SRP!$B$8:$B$10&lt;=E369)/(SRP!$C$8:$C$10&gt;=E369),SRP!$D$8:$D$10)*(G369/100)*(E369/1000)),
IF(C369="Spirits",
SUM(LOOKUP(2,1/(SRP!$B$2:$B$7&lt;=E369)/(SRP!$C$2:$C$7&gt;=E369),SRP!$D$2:$D$7)*(G369/100)*(E369/1000)),
IF(AND(C369="Wine",D369="Fortified Wines"),
SUM(LOOKUP(2,1/(SRP!$B$26:$B$29&lt;=E369)/(SRP!$C$26:$C$29&gt;=E369),SRP!$D$26:$D$29)*(G369/100)*(E369/1000)),
IF(C369="Wine",
SUM(LOOKUP(2,1/(SRP!$B$21:$B$25&lt;=E369)/(SRP!$C$21:$C$25&gt;=E369),SRP!$D$21:$D$25)*(G369/100)*(E369/1000)),
IF(AND(C369="Ready to Drink",D369="RTD-One Pour Cocktail&gt;7%&lt;=14.5"),
SUM(LOOKUP(2,1/(SRP!$B$16:$B$20&lt;=E369)/(SRP!$C$16:$C$20&gt;=E369),SRP!$D$16:$D$20)*(G369/100)*(E369/1000)),
IF(C369="Ready to Drink",
SUM(LOOKUP(2,1/(SRP!$B$11:$B$15&lt;=E369)/(SRP!$C$11:$C$15&gt;=E369),SRP!$D$11:$D$15)*(G369/100)*(E369/1000)),
0)))))),2)</f>
        <v>23.42</v>
      </c>
      <c r="L369" s="173" t="str">
        <f t="shared" si="5"/>
        <v>Spirits750</v>
      </c>
      <c r="M369" s="154">
        <f>VLOOKUP(L369,'Slope %'!C:D,2,0)</f>
        <v>7.0000000000000007E-2</v>
      </c>
    </row>
    <row r="370" spans="1:13" x14ac:dyDescent="0.25">
      <c r="A370" s="169">
        <v>10547</v>
      </c>
      <c r="B370" s="170" t="s">
        <v>470</v>
      </c>
      <c r="C370" s="170" t="s">
        <v>24</v>
      </c>
      <c r="D370" s="170" t="s">
        <v>109</v>
      </c>
      <c r="E370" s="170">
        <v>750</v>
      </c>
      <c r="F370" s="170">
        <v>12</v>
      </c>
      <c r="G370" s="171">
        <v>9.5</v>
      </c>
      <c r="H370" s="170" t="s">
        <v>218</v>
      </c>
      <c r="I370" s="171">
        <v>16.989999999999998</v>
      </c>
      <c r="J370" s="169">
        <v>1</v>
      </c>
      <c r="K370" s="154" cm="1">
        <f t="array" ref="K370">ROUND(
IF(C370="Beer",
SUM(LOOKUP(2,1/(SRP!$B$8:$B$10&lt;=E370)/(SRP!$C$8:$C$10&gt;=E370),SRP!$D$8:$D$10)*(G370/100)*(E370/1000)),
IF(C370="Spirits",
SUM(LOOKUP(2,1/(SRP!$B$2:$B$7&lt;=E370)/(SRP!$C$2:$C$7&gt;=E370),SRP!$D$2:$D$7)*(G370/100)*(E370/1000)),
IF(AND(C370="Wine",D370="Fortified Wines"),
SUM(LOOKUP(2,1/(SRP!$B$26:$B$29&lt;=E370)/(SRP!$C$26:$C$29&gt;=E370),SRP!$D$26:$D$29)*(G370/100)*(E370/1000)),
IF(C370="Wine",
SUM(LOOKUP(2,1/(SRP!$B$21:$B$25&lt;=E370)/(SRP!$C$21:$C$25&gt;=E370),SRP!$D$21:$D$25)*(G370/100)*(E370/1000)),
IF(AND(C370="Ready to Drink",D370="RTD-One Pour Cocktail&gt;7%&lt;=14.5"),
SUM(LOOKUP(2,1/(SRP!$B$16:$B$20&lt;=E370)/(SRP!$C$16:$C$20&gt;=E370),SRP!$D$16:$D$20)*(G370/100)*(E370/1000)),
IF(C370="Ready to Drink",
SUM(LOOKUP(2,1/(SRP!$B$11:$B$15&lt;=E370)/(SRP!$C$11:$C$15&gt;=E370),SRP!$D$11:$D$15)*(G370/100)*(E370/1000)),
0)))))),2)</f>
        <v>5.56</v>
      </c>
      <c r="L370" s="173" t="str">
        <f t="shared" si="5"/>
        <v>Wine750</v>
      </c>
      <c r="M370" s="154">
        <f>VLOOKUP(L370,'Slope %'!C:D,2,0)</f>
        <v>0.1</v>
      </c>
    </row>
    <row r="371" spans="1:13" x14ac:dyDescent="0.25">
      <c r="A371" s="169">
        <v>10550</v>
      </c>
      <c r="B371" s="170" t="s">
        <v>471</v>
      </c>
      <c r="C371" s="170" t="s">
        <v>24</v>
      </c>
      <c r="D371" s="170" t="s">
        <v>117</v>
      </c>
      <c r="E371" s="170">
        <v>750</v>
      </c>
      <c r="F371" s="170">
        <v>6</v>
      </c>
      <c r="G371" s="171">
        <v>14</v>
      </c>
      <c r="H371" s="170" t="s">
        <v>200</v>
      </c>
      <c r="I371" s="171">
        <v>67.989999999999995</v>
      </c>
      <c r="J371" s="169">
        <v>1</v>
      </c>
      <c r="K371" s="154" cm="1">
        <f t="array" ref="K371">ROUND(
IF(C371="Beer",
SUM(LOOKUP(2,1/(SRP!$B$8:$B$10&lt;=E371)/(SRP!$C$8:$C$10&gt;=E371),SRP!$D$8:$D$10)*(G371/100)*(E371/1000)),
IF(C371="Spirits",
SUM(LOOKUP(2,1/(SRP!$B$2:$B$7&lt;=E371)/(SRP!$C$2:$C$7&gt;=E371),SRP!$D$2:$D$7)*(G371/100)*(E371/1000)),
IF(AND(C371="Wine",D371="Fortified Wines"),
SUM(LOOKUP(2,1/(SRP!$B$26:$B$29&lt;=E371)/(SRP!$C$26:$C$29&gt;=E371),SRP!$D$26:$D$29)*(G371/100)*(E371/1000)),
IF(C371="Wine",
SUM(LOOKUP(2,1/(SRP!$B$21:$B$25&lt;=E371)/(SRP!$C$21:$C$25&gt;=E371),SRP!$D$21:$D$25)*(G371/100)*(E371/1000)),
IF(AND(C371="Ready to Drink",D371="RTD-One Pour Cocktail&gt;7%&lt;=14.5"),
SUM(LOOKUP(2,1/(SRP!$B$16:$B$20&lt;=E371)/(SRP!$C$16:$C$20&gt;=E371),SRP!$D$16:$D$20)*(G371/100)*(E371/1000)),
IF(C371="Ready to Drink",
SUM(LOOKUP(2,1/(SRP!$B$11:$B$15&lt;=E371)/(SRP!$C$11:$C$15&gt;=E371),SRP!$D$11:$D$15)*(G371/100)*(E371/1000)),
0)))))),2)</f>
        <v>8.1999999999999993</v>
      </c>
      <c r="L371" s="173" t="str">
        <f t="shared" si="5"/>
        <v>Wine750</v>
      </c>
      <c r="M371" s="154">
        <f>VLOOKUP(L371,'Slope %'!C:D,2,0)</f>
        <v>0.1</v>
      </c>
    </row>
    <row r="372" spans="1:13" x14ac:dyDescent="0.25">
      <c r="A372" s="169">
        <v>10564</v>
      </c>
      <c r="B372" s="170" t="s">
        <v>472</v>
      </c>
      <c r="C372" s="170" t="s">
        <v>24</v>
      </c>
      <c r="D372" s="170" t="s">
        <v>191</v>
      </c>
      <c r="E372" s="170">
        <v>750</v>
      </c>
      <c r="F372" s="170">
        <v>12</v>
      </c>
      <c r="G372" s="171">
        <v>13</v>
      </c>
      <c r="H372" s="170" t="s">
        <v>218</v>
      </c>
      <c r="I372" s="171">
        <v>14.99</v>
      </c>
      <c r="J372" s="169">
        <v>1</v>
      </c>
      <c r="K372" s="154" cm="1">
        <f t="array" ref="K372">ROUND(
IF(C372="Beer",
SUM(LOOKUP(2,1/(SRP!$B$8:$B$10&lt;=E372)/(SRP!$C$8:$C$10&gt;=E372),SRP!$D$8:$D$10)*(G372/100)*(E372/1000)),
IF(C372="Spirits",
SUM(LOOKUP(2,1/(SRP!$B$2:$B$7&lt;=E372)/(SRP!$C$2:$C$7&gt;=E372),SRP!$D$2:$D$7)*(G372/100)*(E372/1000)),
IF(AND(C372="Wine",D372="Fortified Wines"),
SUM(LOOKUP(2,1/(SRP!$B$26:$B$29&lt;=E372)/(SRP!$C$26:$C$29&gt;=E372),SRP!$D$26:$D$29)*(G372/100)*(E372/1000)),
IF(C372="Wine",
SUM(LOOKUP(2,1/(SRP!$B$21:$B$25&lt;=E372)/(SRP!$C$21:$C$25&gt;=E372),SRP!$D$21:$D$25)*(G372/100)*(E372/1000)),
IF(AND(C372="Ready to Drink",D372="RTD-One Pour Cocktail&gt;7%&lt;=14.5"),
SUM(LOOKUP(2,1/(SRP!$B$16:$B$20&lt;=E372)/(SRP!$C$16:$C$20&gt;=E372),SRP!$D$16:$D$20)*(G372/100)*(E372/1000)),
IF(C372="Ready to Drink",
SUM(LOOKUP(2,1/(SRP!$B$11:$B$15&lt;=E372)/(SRP!$C$11:$C$15&gt;=E372),SRP!$D$11:$D$15)*(G372/100)*(E372/1000)),
0)))))),2)</f>
        <v>7.61</v>
      </c>
      <c r="L372" s="173" t="str">
        <f t="shared" si="5"/>
        <v>Wine750</v>
      </c>
      <c r="M372" s="154">
        <f>VLOOKUP(L372,'Slope %'!C:D,2,0)</f>
        <v>0.1</v>
      </c>
    </row>
    <row r="373" spans="1:13" x14ac:dyDescent="0.25">
      <c r="A373" s="169">
        <v>10569</v>
      </c>
      <c r="B373" s="170" t="s">
        <v>473</v>
      </c>
      <c r="C373" s="170" t="s">
        <v>11</v>
      </c>
      <c r="D373" s="170" t="s">
        <v>474</v>
      </c>
      <c r="E373" s="170">
        <v>4260</v>
      </c>
      <c r="F373" s="170">
        <v>1</v>
      </c>
      <c r="G373" s="171">
        <v>4</v>
      </c>
      <c r="H373" s="170" t="s">
        <v>105</v>
      </c>
      <c r="I373" s="171">
        <v>28.69</v>
      </c>
      <c r="J373" s="169">
        <v>12</v>
      </c>
      <c r="K373" s="154" cm="1">
        <f t="array" ref="K373">ROUND(
IF(C373="Beer",
SUM(LOOKUP(2,1/(SRP!$B$8:$B$10&lt;=E373)/(SRP!$C$8:$C$10&gt;=E373),SRP!$D$8:$D$10)*(G373/100)*(E373/1000)),
IF(C373="Spirits",
SUM(LOOKUP(2,1/(SRP!$B$2:$B$7&lt;=E373)/(SRP!$C$2:$C$7&gt;=E373),SRP!$D$2:$D$7)*(G373/100)*(E373/1000)),
IF(AND(C373="Wine",D373="Fortified Wines"),
SUM(LOOKUP(2,1/(SRP!$B$26:$B$29&lt;=E373)/(SRP!$C$26:$C$29&gt;=E373),SRP!$D$26:$D$29)*(G373/100)*(E373/1000)),
IF(C373="Wine",
SUM(LOOKUP(2,1/(SRP!$B$21:$B$25&lt;=E373)/(SRP!$C$21:$C$25&gt;=E373),SRP!$D$21:$D$25)*(G373/100)*(E373/1000)),
IF(AND(C373="Ready to Drink",D373="RTD-One Pour Cocktail&gt;7%&lt;=14.5"),
SUM(LOOKUP(2,1/(SRP!$B$16:$B$20&lt;=E373)/(SRP!$C$16:$C$20&gt;=E373),SRP!$D$16:$D$20)*(G373/100)*(E373/1000)),
IF(C373="Ready to Drink",
SUM(LOOKUP(2,1/(SRP!$B$11:$B$15&lt;=E373)/(SRP!$C$11:$C$15&gt;=E373),SRP!$D$11:$D$15)*(G373/100)*(E373/1000)),
0)))))),2)</f>
        <v>13.3</v>
      </c>
      <c r="L373" s="173" t="str">
        <f t="shared" si="5"/>
        <v>Beer4260</v>
      </c>
      <c r="M373" s="154">
        <f>VLOOKUP(L373,'Slope %'!C:D,2,0)</f>
        <v>7.0000000000000007E-2</v>
      </c>
    </row>
    <row r="374" spans="1:13" x14ac:dyDescent="0.25">
      <c r="A374" s="169">
        <v>10569</v>
      </c>
      <c r="B374" s="170" t="s">
        <v>473</v>
      </c>
      <c r="C374" s="170" t="s">
        <v>11</v>
      </c>
      <c r="D374" s="170" t="s">
        <v>474</v>
      </c>
      <c r="E374" s="170">
        <v>4260</v>
      </c>
      <c r="F374" s="170">
        <v>1</v>
      </c>
      <c r="G374" s="171">
        <v>4</v>
      </c>
      <c r="H374" s="170" t="s">
        <v>105</v>
      </c>
      <c r="I374" s="171">
        <v>28.69</v>
      </c>
      <c r="J374" s="169">
        <v>12</v>
      </c>
      <c r="K374" s="154" cm="1">
        <f t="array" ref="K374">ROUND(
IF(C374="Beer",
SUM(LOOKUP(2,1/(SRP!$B$8:$B$10&lt;=E374)/(SRP!$C$8:$C$10&gt;=E374),SRP!$D$8:$D$10)*(G374/100)*(E374/1000)),
IF(C374="Spirits",
SUM(LOOKUP(2,1/(SRP!$B$2:$B$7&lt;=E374)/(SRP!$C$2:$C$7&gt;=E374),SRP!$D$2:$D$7)*(G374/100)*(E374/1000)),
IF(AND(C374="Wine",D374="Fortified Wines"),
SUM(LOOKUP(2,1/(SRP!$B$26:$B$29&lt;=E374)/(SRP!$C$26:$C$29&gt;=E374),SRP!$D$26:$D$29)*(G374/100)*(E374/1000)),
IF(C374="Wine",
SUM(LOOKUP(2,1/(SRP!$B$21:$B$25&lt;=E374)/(SRP!$C$21:$C$25&gt;=E374),SRP!$D$21:$D$25)*(G374/100)*(E374/1000)),
IF(AND(C374="Ready to Drink",D374="RTD-One Pour Cocktail&gt;7%&lt;=14.5"),
SUM(LOOKUP(2,1/(SRP!$B$16:$B$20&lt;=E374)/(SRP!$C$16:$C$20&gt;=E374),SRP!$D$16:$D$20)*(G374/100)*(E374/1000)),
IF(C374="Ready to Drink",
SUM(LOOKUP(2,1/(SRP!$B$11:$B$15&lt;=E374)/(SRP!$C$11:$C$15&gt;=E374),SRP!$D$11:$D$15)*(G374/100)*(E374/1000)),
0)))))),2)</f>
        <v>13.3</v>
      </c>
      <c r="L374" s="173" t="str">
        <f t="shared" si="5"/>
        <v>Beer4260</v>
      </c>
      <c r="M374" s="154">
        <f>VLOOKUP(L374,'Slope %'!C:D,2,0)</f>
        <v>7.0000000000000007E-2</v>
      </c>
    </row>
    <row r="375" spans="1:13" x14ac:dyDescent="0.25">
      <c r="A375" s="169">
        <v>10570</v>
      </c>
      <c r="B375" s="170" t="s">
        <v>475</v>
      </c>
      <c r="C375" s="170" t="s">
        <v>11</v>
      </c>
      <c r="D375" s="170" t="s">
        <v>211</v>
      </c>
      <c r="E375" s="170">
        <v>10650</v>
      </c>
      <c r="F375" s="170">
        <v>1</v>
      </c>
      <c r="G375" s="171">
        <v>4</v>
      </c>
      <c r="H375" s="170" t="s">
        <v>105</v>
      </c>
      <c r="I375" s="171">
        <v>64.489999999999995</v>
      </c>
      <c r="J375" s="169">
        <v>30</v>
      </c>
      <c r="K375" s="154" cm="1">
        <f t="array" ref="K375">ROUND(
IF(C375="Beer",
SUM(LOOKUP(2,1/(SRP!$B$8:$B$10&lt;=E375)/(SRP!$C$8:$C$10&gt;=E375),SRP!$D$8:$D$10)*(G375/100)*(E375/1000)),
IF(C375="Spirits",
SUM(LOOKUP(2,1/(SRP!$B$2:$B$7&lt;=E375)/(SRP!$C$2:$C$7&gt;=E375),SRP!$D$2:$D$7)*(G375/100)*(E375/1000)),
IF(AND(C375="Wine",D375="Fortified Wines"),
SUM(LOOKUP(2,1/(SRP!$B$26:$B$29&lt;=E375)/(SRP!$C$26:$C$29&gt;=E375),SRP!$D$26:$D$29)*(G375/100)*(E375/1000)),
IF(C375="Wine",
SUM(LOOKUP(2,1/(SRP!$B$21:$B$25&lt;=E375)/(SRP!$C$21:$C$25&gt;=E375),SRP!$D$21:$D$25)*(G375/100)*(E375/1000)),
IF(AND(C375="Ready to Drink",D375="RTD-One Pour Cocktail&gt;7%&lt;=14.5"),
SUM(LOOKUP(2,1/(SRP!$B$16:$B$20&lt;=E375)/(SRP!$C$16:$C$20&gt;=E375),SRP!$D$16:$D$20)*(G375/100)*(E375/1000)),
IF(C375="Ready to Drink",
SUM(LOOKUP(2,1/(SRP!$B$11:$B$15&lt;=E375)/(SRP!$C$11:$C$15&gt;=E375),SRP!$D$11:$D$15)*(G375/100)*(E375/1000)),
0)))))),2)</f>
        <v>29.96</v>
      </c>
      <c r="L375" s="173" t="str">
        <f t="shared" si="5"/>
        <v>Beer10650</v>
      </c>
      <c r="M375" s="154">
        <f>VLOOKUP(L375,'Slope %'!C:D,2,0)</f>
        <v>0.05</v>
      </c>
    </row>
    <row r="376" spans="1:13" x14ac:dyDescent="0.25">
      <c r="A376" s="169">
        <v>10570</v>
      </c>
      <c r="B376" s="170" t="s">
        <v>475</v>
      </c>
      <c r="C376" s="170" t="s">
        <v>11</v>
      </c>
      <c r="D376" s="170" t="s">
        <v>211</v>
      </c>
      <c r="E376" s="170">
        <v>10650</v>
      </c>
      <c r="F376" s="170">
        <v>1</v>
      </c>
      <c r="G376" s="171">
        <v>4</v>
      </c>
      <c r="H376" s="170" t="s">
        <v>105</v>
      </c>
      <c r="I376" s="171">
        <v>64.489999999999995</v>
      </c>
      <c r="J376" s="169">
        <v>30</v>
      </c>
      <c r="K376" s="154" cm="1">
        <f t="array" ref="K376">ROUND(
IF(C376="Beer",
SUM(LOOKUP(2,1/(SRP!$B$8:$B$10&lt;=E376)/(SRP!$C$8:$C$10&gt;=E376),SRP!$D$8:$D$10)*(G376/100)*(E376/1000)),
IF(C376="Spirits",
SUM(LOOKUP(2,1/(SRP!$B$2:$B$7&lt;=E376)/(SRP!$C$2:$C$7&gt;=E376),SRP!$D$2:$D$7)*(G376/100)*(E376/1000)),
IF(AND(C376="Wine",D376="Fortified Wines"),
SUM(LOOKUP(2,1/(SRP!$B$26:$B$29&lt;=E376)/(SRP!$C$26:$C$29&gt;=E376),SRP!$D$26:$D$29)*(G376/100)*(E376/1000)),
IF(C376="Wine",
SUM(LOOKUP(2,1/(SRP!$B$21:$B$25&lt;=E376)/(SRP!$C$21:$C$25&gt;=E376),SRP!$D$21:$D$25)*(G376/100)*(E376/1000)),
IF(AND(C376="Ready to Drink",D376="RTD-One Pour Cocktail&gt;7%&lt;=14.5"),
SUM(LOOKUP(2,1/(SRP!$B$16:$B$20&lt;=E376)/(SRP!$C$16:$C$20&gt;=E376),SRP!$D$16:$D$20)*(G376/100)*(E376/1000)),
IF(C376="Ready to Drink",
SUM(LOOKUP(2,1/(SRP!$B$11:$B$15&lt;=E376)/(SRP!$C$11:$C$15&gt;=E376),SRP!$D$11:$D$15)*(G376/100)*(E376/1000)),
0)))))),2)</f>
        <v>29.96</v>
      </c>
      <c r="L376" s="173" t="str">
        <f t="shared" si="5"/>
        <v>Beer10650</v>
      </c>
      <c r="M376" s="154">
        <f>VLOOKUP(L376,'Slope %'!C:D,2,0)</f>
        <v>0.05</v>
      </c>
    </row>
    <row r="377" spans="1:13" x14ac:dyDescent="0.25">
      <c r="A377" s="169">
        <v>10624</v>
      </c>
      <c r="B377" s="170" t="s">
        <v>476</v>
      </c>
      <c r="C377" s="170" t="s">
        <v>24</v>
      </c>
      <c r="D377" s="170" t="s">
        <v>166</v>
      </c>
      <c r="E377" s="170">
        <v>750</v>
      </c>
      <c r="F377" s="170">
        <v>12</v>
      </c>
      <c r="G377" s="171">
        <v>12</v>
      </c>
      <c r="H377" s="170" t="s">
        <v>96</v>
      </c>
      <c r="I377" s="171">
        <v>12.99</v>
      </c>
      <c r="J377" s="169">
        <v>1</v>
      </c>
      <c r="K377" s="154" cm="1">
        <f t="array" ref="K377">ROUND(
IF(C377="Beer",
SUM(LOOKUP(2,1/(SRP!$B$8:$B$10&lt;=E377)/(SRP!$C$8:$C$10&gt;=E377),SRP!$D$8:$D$10)*(G377/100)*(E377/1000)),
IF(C377="Spirits",
SUM(LOOKUP(2,1/(SRP!$B$2:$B$7&lt;=E377)/(SRP!$C$2:$C$7&gt;=E377),SRP!$D$2:$D$7)*(G377/100)*(E377/1000)),
IF(AND(C377="Wine",D377="Fortified Wines"),
SUM(LOOKUP(2,1/(SRP!$B$26:$B$29&lt;=E377)/(SRP!$C$26:$C$29&gt;=E377),SRP!$D$26:$D$29)*(G377/100)*(E377/1000)),
IF(C377="Wine",
SUM(LOOKUP(2,1/(SRP!$B$21:$B$25&lt;=E377)/(SRP!$C$21:$C$25&gt;=E377),SRP!$D$21:$D$25)*(G377/100)*(E377/1000)),
IF(AND(C377="Ready to Drink",D377="RTD-One Pour Cocktail&gt;7%&lt;=14.5"),
SUM(LOOKUP(2,1/(SRP!$B$16:$B$20&lt;=E377)/(SRP!$C$16:$C$20&gt;=E377),SRP!$D$16:$D$20)*(G377/100)*(E377/1000)),
IF(C377="Ready to Drink",
SUM(LOOKUP(2,1/(SRP!$B$11:$B$15&lt;=E377)/(SRP!$C$11:$C$15&gt;=E377),SRP!$D$11:$D$15)*(G377/100)*(E377/1000)),
0)))))),2)</f>
        <v>7.03</v>
      </c>
      <c r="L377" s="173" t="str">
        <f t="shared" si="5"/>
        <v>Wine750</v>
      </c>
      <c r="M377" s="154">
        <f>VLOOKUP(L377,'Slope %'!C:D,2,0)</f>
        <v>0.1</v>
      </c>
    </row>
    <row r="378" spans="1:13" x14ac:dyDescent="0.25">
      <c r="A378" s="169">
        <v>10648</v>
      </c>
      <c r="B378" s="170" t="s">
        <v>477</v>
      </c>
      <c r="C378" s="170" t="s">
        <v>24</v>
      </c>
      <c r="D378" s="170" t="s">
        <v>34</v>
      </c>
      <c r="E378" s="170">
        <v>750</v>
      </c>
      <c r="F378" s="170">
        <v>12</v>
      </c>
      <c r="G378" s="171">
        <v>14.5</v>
      </c>
      <c r="H378" s="170" t="s">
        <v>200</v>
      </c>
      <c r="I378" s="171">
        <v>39.99</v>
      </c>
      <c r="J378" s="169">
        <v>1</v>
      </c>
      <c r="K378" s="154" cm="1">
        <f t="array" ref="K378">ROUND(
IF(C378="Beer",
SUM(LOOKUP(2,1/(SRP!$B$8:$B$10&lt;=E378)/(SRP!$C$8:$C$10&gt;=E378),SRP!$D$8:$D$10)*(G378/100)*(E378/1000)),
IF(C378="Spirits",
SUM(LOOKUP(2,1/(SRP!$B$2:$B$7&lt;=E378)/(SRP!$C$2:$C$7&gt;=E378),SRP!$D$2:$D$7)*(G378/100)*(E378/1000)),
IF(AND(C378="Wine",D378="Fortified Wines"),
SUM(LOOKUP(2,1/(SRP!$B$26:$B$29&lt;=E378)/(SRP!$C$26:$C$29&gt;=E378),SRP!$D$26:$D$29)*(G378/100)*(E378/1000)),
IF(C378="Wine",
SUM(LOOKUP(2,1/(SRP!$B$21:$B$25&lt;=E378)/(SRP!$C$21:$C$25&gt;=E378),SRP!$D$21:$D$25)*(G378/100)*(E378/1000)),
IF(AND(C378="Ready to Drink",D378="RTD-One Pour Cocktail&gt;7%&lt;=14.5"),
SUM(LOOKUP(2,1/(SRP!$B$16:$B$20&lt;=E378)/(SRP!$C$16:$C$20&gt;=E378),SRP!$D$16:$D$20)*(G378/100)*(E378/1000)),
IF(C378="Ready to Drink",
SUM(LOOKUP(2,1/(SRP!$B$11:$B$15&lt;=E378)/(SRP!$C$11:$C$15&gt;=E378),SRP!$D$11:$D$15)*(G378/100)*(E378/1000)),
0)))))),2)</f>
        <v>8.49</v>
      </c>
      <c r="L378" s="173" t="str">
        <f t="shared" si="5"/>
        <v>Wine750</v>
      </c>
      <c r="M378" s="154">
        <f>VLOOKUP(L378,'Slope %'!C:D,2,0)</f>
        <v>0.1</v>
      </c>
    </row>
    <row r="379" spans="1:13" x14ac:dyDescent="0.25">
      <c r="A379" s="169">
        <v>10740</v>
      </c>
      <c r="B379" s="170" t="s">
        <v>478</v>
      </c>
      <c r="C379" s="170" t="s">
        <v>15</v>
      </c>
      <c r="D379" s="170" t="s">
        <v>198</v>
      </c>
      <c r="E379" s="170">
        <v>750</v>
      </c>
      <c r="F379" s="170">
        <v>12</v>
      </c>
      <c r="G379" s="171">
        <v>35</v>
      </c>
      <c r="H379" s="170" t="s">
        <v>29</v>
      </c>
      <c r="I379" s="171">
        <v>23.66</v>
      </c>
      <c r="J379" s="169">
        <v>1</v>
      </c>
      <c r="K379" s="154" cm="1">
        <f t="array" ref="K379">ROUND(
IF(C379="Beer",
SUM(LOOKUP(2,1/(SRP!$B$8:$B$10&lt;=E379)/(SRP!$C$8:$C$10&gt;=E379),SRP!$D$8:$D$10)*(G379/100)*(E379/1000)),
IF(C379="Spirits",
SUM(LOOKUP(2,1/(SRP!$B$2:$B$7&lt;=E379)/(SRP!$C$2:$C$7&gt;=E379),SRP!$D$2:$D$7)*(G379/100)*(E379/1000)),
IF(AND(C379="Wine",D379="Fortified Wines"),
SUM(LOOKUP(2,1/(SRP!$B$26:$B$29&lt;=E379)/(SRP!$C$26:$C$29&gt;=E379),SRP!$D$26:$D$29)*(G379/100)*(E379/1000)),
IF(C379="Wine",
SUM(LOOKUP(2,1/(SRP!$B$21:$B$25&lt;=E379)/(SRP!$C$21:$C$25&gt;=E379),SRP!$D$21:$D$25)*(G379/100)*(E379/1000)),
IF(AND(C379="Ready to Drink",D379="RTD-One Pour Cocktail&gt;7%&lt;=14.5"),
SUM(LOOKUP(2,1/(SRP!$B$16:$B$20&lt;=E379)/(SRP!$C$16:$C$20&gt;=E379),SRP!$D$16:$D$20)*(G379/100)*(E379/1000)),
IF(C379="Ready to Drink",
SUM(LOOKUP(2,1/(SRP!$B$11:$B$15&lt;=E379)/(SRP!$C$11:$C$15&gt;=E379),SRP!$D$11:$D$15)*(G379/100)*(E379/1000)),
0)))))),2)</f>
        <v>20.49</v>
      </c>
      <c r="L379" s="173" t="str">
        <f t="shared" si="5"/>
        <v>Spirits750</v>
      </c>
      <c r="M379" s="154">
        <f>VLOOKUP(L379,'Slope %'!C:D,2,0)</f>
        <v>7.0000000000000007E-2</v>
      </c>
    </row>
    <row r="380" spans="1:13" x14ac:dyDescent="0.25">
      <c r="A380" s="169">
        <v>10794</v>
      </c>
      <c r="B380" s="170" t="s">
        <v>479</v>
      </c>
      <c r="C380" s="170" t="s">
        <v>24</v>
      </c>
      <c r="D380" s="170" t="s">
        <v>162</v>
      </c>
      <c r="E380" s="170">
        <v>750</v>
      </c>
      <c r="F380" s="170">
        <v>6</v>
      </c>
      <c r="G380" s="171">
        <v>12</v>
      </c>
      <c r="H380" s="170" t="s">
        <v>35</v>
      </c>
      <c r="I380" s="171">
        <v>108.99</v>
      </c>
      <c r="J380" s="169">
        <v>1</v>
      </c>
      <c r="K380" s="154" cm="1">
        <f t="array" ref="K380">ROUND(
IF(C380="Beer",
SUM(LOOKUP(2,1/(SRP!$B$8:$B$10&lt;=E380)/(SRP!$C$8:$C$10&gt;=E380),SRP!$D$8:$D$10)*(G380/100)*(E380/1000)),
IF(C380="Spirits",
SUM(LOOKUP(2,1/(SRP!$B$2:$B$7&lt;=E380)/(SRP!$C$2:$C$7&gt;=E380),SRP!$D$2:$D$7)*(G380/100)*(E380/1000)),
IF(AND(C380="Wine",D380="Fortified Wines"),
SUM(LOOKUP(2,1/(SRP!$B$26:$B$29&lt;=E380)/(SRP!$C$26:$C$29&gt;=E380),SRP!$D$26:$D$29)*(G380/100)*(E380/1000)),
IF(C380="Wine",
SUM(LOOKUP(2,1/(SRP!$B$21:$B$25&lt;=E380)/(SRP!$C$21:$C$25&gt;=E380),SRP!$D$21:$D$25)*(G380/100)*(E380/1000)),
IF(AND(C380="Ready to Drink",D380="RTD-One Pour Cocktail&gt;7%&lt;=14.5"),
SUM(LOOKUP(2,1/(SRP!$B$16:$B$20&lt;=E380)/(SRP!$C$16:$C$20&gt;=E380),SRP!$D$16:$D$20)*(G380/100)*(E380/1000)),
IF(C380="Ready to Drink",
SUM(LOOKUP(2,1/(SRP!$B$11:$B$15&lt;=E380)/(SRP!$C$11:$C$15&gt;=E380),SRP!$D$11:$D$15)*(G380/100)*(E380/1000)),
0)))))),2)</f>
        <v>7.03</v>
      </c>
      <c r="L380" s="173" t="str">
        <f t="shared" si="5"/>
        <v>Wine750</v>
      </c>
      <c r="M380" s="154">
        <f>VLOOKUP(L380,'Slope %'!C:D,2,0)</f>
        <v>0.1</v>
      </c>
    </row>
    <row r="381" spans="1:13" x14ac:dyDescent="0.25">
      <c r="A381" s="169">
        <v>10801</v>
      </c>
      <c r="B381" s="170" t="s">
        <v>40</v>
      </c>
      <c r="C381" s="170" t="s">
        <v>15</v>
      </c>
      <c r="D381" s="170" t="s">
        <v>19</v>
      </c>
      <c r="E381" s="170">
        <v>750</v>
      </c>
      <c r="F381" s="170">
        <v>12</v>
      </c>
      <c r="G381" s="171">
        <v>40</v>
      </c>
      <c r="H381" s="170" t="s">
        <v>20</v>
      </c>
      <c r="I381" s="171">
        <v>28.29</v>
      </c>
      <c r="J381" s="169">
        <v>1</v>
      </c>
      <c r="K381" s="154" cm="1">
        <f t="array" ref="K381">ROUND(
IF(C381="Beer",
SUM(LOOKUP(2,1/(SRP!$B$8:$B$10&lt;=E381)/(SRP!$C$8:$C$10&gt;=E381),SRP!$D$8:$D$10)*(G381/100)*(E381/1000)),
IF(C381="Spirits",
SUM(LOOKUP(2,1/(SRP!$B$2:$B$7&lt;=E381)/(SRP!$C$2:$C$7&gt;=E381),SRP!$D$2:$D$7)*(G381/100)*(E381/1000)),
IF(AND(C381="Wine",D381="Fortified Wines"),
SUM(LOOKUP(2,1/(SRP!$B$26:$B$29&lt;=E381)/(SRP!$C$26:$C$29&gt;=E381),SRP!$D$26:$D$29)*(G381/100)*(E381/1000)),
IF(C381="Wine",
SUM(LOOKUP(2,1/(SRP!$B$21:$B$25&lt;=E381)/(SRP!$C$21:$C$25&gt;=E381),SRP!$D$21:$D$25)*(G381/100)*(E381/1000)),
IF(AND(C381="Ready to Drink",D381="RTD-One Pour Cocktail&gt;7%&lt;=14.5"),
SUM(LOOKUP(2,1/(SRP!$B$16:$B$20&lt;=E381)/(SRP!$C$16:$C$20&gt;=E381),SRP!$D$16:$D$20)*(G381/100)*(E381/1000)),
IF(C381="Ready to Drink",
SUM(LOOKUP(2,1/(SRP!$B$11:$B$15&lt;=E381)/(SRP!$C$11:$C$15&gt;=E381),SRP!$D$11:$D$15)*(G381/100)*(E381/1000)),
0)))))),2)</f>
        <v>23.42</v>
      </c>
      <c r="L381" s="173" t="str">
        <f t="shared" si="5"/>
        <v>Spirits750</v>
      </c>
      <c r="M381" s="154">
        <f>VLOOKUP(L381,'Slope %'!C:D,2,0)</f>
        <v>7.0000000000000007E-2</v>
      </c>
    </row>
    <row r="382" spans="1:13" x14ac:dyDescent="0.25">
      <c r="A382" s="169">
        <v>10825</v>
      </c>
      <c r="B382" s="170" t="s">
        <v>480</v>
      </c>
      <c r="C382" s="170" t="s">
        <v>15</v>
      </c>
      <c r="D382" s="170" t="s">
        <v>16</v>
      </c>
      <c r="E382" s="170">
        <v>1140</v>
      </c>
      <c r="F382" s="170">
        <v>9</v>
      </c>
      <c r="G382" s="171">
        <v>40</v>
      </c>
      <c r="H382" s="170" t="s">
        <v>22</v>
      </c>
      <c r="I382" s="171">
        <v>37.49</v>
      </c>
      <c r="J382" s="169">
        <v>1</v>
      </c>
      <c r="K382" s="154" cm="1">
        <f t="array" ref="K382">ROUND(
IF(C382="Beer",
SUM(LOOKUP(2,1/(SRP!$B$8:$B$10&lt;=E382)/(SRP!$C$8:$C$10&gt;=E382),SRP!$D$8:$D$10)*(G382/100)*(E382/1000)),
IF(C382="Spirits",
SUM(LOOKUP(2,1/(SRP!$B$2:$B$7&lt;=E382)/(SRP!$C$2:$C$7&gt;=E382),SRP!$D$2:$D$7)*(G382/100)*(E382/1000)),
IF(AND(C382="Wine",D382="Fortified Wines"),
SUM(LOOKUP(2,1/(SRP!$B$26:$B$29&lt;=E382)/(SRP!$C$26:$C$29&gt;=E382),SRP!$D$26:$D$29)*(G382/100)*(E382/1000)),
IF(C382="Wine",
SUM(LOOKUP(2,1/(SRP!$B$21:$B$25&lt;=E382)/(SRP!$C$21:$C$25&gt;=E382),SRP!$D$21:$D$25)*(G382/100)*(E382/1000)),
IF(AND(C382="Ready to Drink",D382="RTD-One Pour Cocktail&gt;7%&lt;=14.5"),
SUM(LOOKUP(2,1/(SRP!$B$16:$B$20&lt;=E382)/(SRP!$C$16:$C$20&gt;=E382),SRP!$D$16:$D$20)*(G382/100)*(E382/1000)),
IF(C382="Ready to Drink",
SUM(LOOKUP(2,1/(SRP!$B$11:$B$15&lt;=E382)/(SRP!$C$11:$C$15&gt;=E382),SRP!$D$11:$D$15)*(G382/100)*(E382/1000)),
0)))))),2)</f>
        <v>35.6</v>
      </c>
      <c r="L382" s="173" t="str">
        <f t="shared" si="5"/>
        <v>Spirits1140</v>
      </c>
      <c r="M382" s="154">
        <f>VLOOKUP(L382,'Slope %'!C:D,2,0)</f>
        <v>0.05</v>
      </c>
    </row>
    <row r="383" spans="1:13" x14ac:dyDescent="0.25">
      <c r="A383" s="169">
        <v>10869</v>
      </c>
      <c r="B383" s="170" t="s">
        <v>481</v>
      </c>
      <c r="C383" s="170" t="s">
        <v>15</v>
      </c>
      <c r="D383" s="170" t="s">
        <v>19</v>
      </c>
      <c r="E383" s="170">
        <v>1140</v>
      </c>
      <c r="F383" s="170">
        <v>6</v>
      </c>
      <c r="G383" s="171">
        <v>40</v>
      </c>
      <c r="H383" s="170" t="s">
        <v>43</v>
      </c>
      <c r="I383" s="171">
        <v>40.99</v>
      </c>
      <c r="J383" s="169">
        <v>1</v>
      </c>
      <c r="K383" s="154" cm="1">
        <f t="array" ref="K383">ROUND(
IF(C383="Beer",
SUM(LOOKUP(2,1/(SRP!$B$8:$B$10&lt;=E383)/(SRP!$C$8:$C$10&gt;=E383),SRP!$D$8:$D$10)*(G383/100)*(E383/1000)),
IF(C383="Spirits",
SUM(LOOKUP(2,1/(SRP!$B$2:$B$7&lt;=E383)/(SRP!$C$2:$C$7&gt;=E383),SRP!$D$2:$D$7)*(G383/100)*(E383/1000)),
IF(AND(C383="Wine",D383="Fortified Wines"),
SUM(LOOKUP(2,1/(SRP!$B$26:$B$29&lt;=E383)/(SRP!$C$26:$C$29&gt;=E383),SRP!$D$26:$D$29)*(G383/100)*(E383/1000)),
IF(C383="Wine",
SUM(LOOKUP(2,1/(SRP!$B$21:$B$25&lt;=E383)/(SRP!$C$21:$C$25&gt;=E383),SRP!$D$21:$D$25)*(G383/100)*(E383/1000)),
IF(AND(C383="Ready to Drink",D383="RTD-One Pour Cocktail&gt;7%&lt;=14.5"),
SUM(LOOKUP(2,1/(SRP!$B$16:$B$20&lt;=E383)/(SRP!$C$16:$C$20&gt;=E383),SRP!$D$16:$D$20)*(G383/100)*(E383/1000)),
IF(C383="Ready to Drink",
SUM(LOOKUP(2,1/(SRP!$B$11:$B$15&lt;=E383)/(SRP!$C$11:$C$15&gt;=E383),SRP!$D$11:$D$15)*(G383/100)*(E383/1000)),
0)))))),2)</f>
        <v>35.6</v>
      </c>
      <c r="L383" s="173" t="str">
        <f t="shared" si="5"/>
        <v>Spirits1140</v>
      </c>
      <c r="M383" s="154">
        <f>VLOOKUP(L383,'Slope %'!C:D,2,0)</f>
        <v>0.05</v>
      </c>
    </row>
    <row r="384" spans="1:13" x14ac:dyDescent="0.25">
      <c r="A384" s="169">
        <v>10889</v>
      </c>
      <c r="B384" s="170" t="s">
        <v>482</v>
      </c>
      <c r="C384" s="170" t="s">
        <v>24</v>
      </c>
      <c r="D384" s="170" t="s">
        <v>34</v>
      </c>
      <c r="E384" s="170">
        <v>750</v>
      </c>
      <c r="F384" s="170">
        <v>12</v>
      </c>
      <c r="G384" s="171">
        <v>13</v>
      </c>
      <c r="H384" s="170" t="s">
        <v>32</v>
      </c>
      <c r="I384" s="171">
        <v>842.6</v>
      </c>
      <c r="J384" s="169">
        <v>1</v>
      </c>
      <c r="K384" s="154" cm="1">
        <f t="array" ref="K384">ROUND(
IF(C384="Beer",
SUM(LOOKUP(2,1/(SRP!$B$8:$B$10&lt;=E384)/(SRP!$C$8:$C$10&gt;=E384),SRP!$D$8:$D$10)*(G384/100)*(E384/1000)),
IF(C384="Spirits",
SUM(LOOKUP(2,1/(SRP!$B$2:$B$7&lt;=E384)/(SRP!$C$2:$C$7&gt;=E384),SRP!$D$2:$D$7)*(G384/100)*(E384/1000)),
IF(AND(C384="Wine",D384="Fortified Wines"),
SUM(LOOKUP(2,1/(SRP!$B$26:$B$29&lt;=E384)/(SRP!$C$26:$C$29&gt;=E384),SRP!$D$26:$D$29)*(G384/100)*(E384/1000)),
IF(C384="Wine",
SUM(LOOKUP(2,1/(SRP!$B$21:$B$25&lt;=E384)/(SRP!$C$21:$C$25&gt;=E384),SRP!$D$21:$D$25)*(G384/100)*(E384/1000)),
IF(AND(C384="Ready to Drink",D384="RTD-One Pour Cocktail&gt;7%&lt;=14.5"),
SUM(LOOKUP(2,1/(SRP!$B$16:$B$20&lt;=E384)/(SRP!$C$16:$C$20&gt;=E384),SRP!$D$16:$D$20)*(G384/100)*(E384/1000)),
IF(C384="Ready to Drink",
SUM(LOOKUP(2,1/(SRP!$B$11:$B$15&lt;=E384)/(SRP!$C$11:$C$15&gt;=E384),SRP!$D$11:$D$15)*(G384/100)*(E384/1000)),
0)))))),2)</f>
        <v>7.61</v>
      </c>
      <c r="L384" s="173" t="str">
        <f t="shared" si="5"/>
        <v>Wine750</v>
      </c>
      <c r="M384" s="154">
        <f>VLOOKUP(L384,'Slope %'!C:D,2,0)</f>
        <v>0.1</v>
      </c>
    </row>
    <row r="385" spans="1:13" x14ac:dyDescent="0.25">
      <c r="A385" s="169">
        <v>10949</v>
      </c>
      <c r="B385" s="170" t="s">
        <v>483</v>
      </c>
      <c r="C385" s="170" t="s">
        <v>24</v>
      </c>
      <c r="D385" s="170" t="s">
        <v>484</v>
      </c>
      <c r="E385" s="170">
        <v>1000</v>
      </c>
      <c r="F385" s="170">
        <v>6</v>
      </c>
      <c r="G385" s="171">
        <v>15</v>
      </c>
      <c r="H385" s="170" t="s">
        <v>47</v>
      </c>
      <c r="I385" s="171">
        <v>16.489999999999998</v>
      </c>
      <c r="J385" s="169">
        <v>1</v>
      </c>
      <c r="K385" s="154" cm="1">
        <f t="array" ref="K385">ROUND(
IF(C385="Beer",
SUM(LOOKUP(2,1/(SRP!$B$8:$B$10&lt;=E385)/(SRP!$C$8:$C$10&gt;=E385),SRP!$D$8:$D$10)*(G385/100)*(E385/1000)),
IF(C385="Spirits",
SUM(LOOKUP(2,1/(SRP!$B$2:$B$7&lt;=E385)/(SRP!$C$2:$C$7&gt;=E385),SRP!$D$2:$D$7)*(G385/100)*(E385/1000)),
IF(AND(C385="Wine",D385="Fortified Wines"),
SUM(LOOKUP(2,1/(SRP!$B$26:$B$29&lt;=E385)/(SRP!$C$26:$C$29&gt;=E385),SRP!$D$26:$D$29)*(G385/100)*(E385/1000)),
IF(C385="Wine",
SUM(LOOKUP(2,1/(SRP!$B$21:$B$25&lt;=E385)/(SRP!$C$21:$C$25&gt;=E385),SRP!$D$21:$D$25)*(G385/100)*(E385/1000)),
IF(AND(C385="Ready to Drink",D385="RTD-One Pour Cocktail&gt;7%&lt;=14.5"),
SUM(LOOKUP(2,1/(SRP!$B$16:$B$20&lt;=E385)/(SRP!$C$16:$C$20&gt;=E385),SRP!$D$16:$D$20)*(G385/100)*(E385/1000)),
IF(C385="Ready to Drink",
SUM(LOOKUP(2,1/(SRP!$B$11:$B$15&lt;=E385)/(SRP!$C$11:$C$15&gt;=E385),SRP!$D$11:$D$15)*(G385/100)*(E385/1000)),
0)))))),2)</f>
        <v>11.71</v>
      </c>
      <c r="L385" s="173" t="str">
        <f t="shared" si="5"/>
        <v>Wine1000</v>
      </c>
      <c r="M385" s="154">
        <f>VLOOKUP(L385,'Slope %'!C:D,2,0)</f>
        <v>7.0000000000000007E-2</v>
      </c>
    </row>
    <row r="386" spans="1:13" x14ac:dyDescent="0.25">
      <c r="A386" s="169">
        <v>10953</v>
      </c>
      <c r="B386" s="170" t="s">
        <v>485</v>
      </c>
      <c r="C386" s="170" t="s">
        <v>11</v>
      </c>
      <c r="D386" s="170" t="s">
        <v>211</v>
      </c>
      <c r="E386" s="170">
        <v>5325</v>
      </c>
      <c r="F386" s="170">
        <v>1</v>
      </c>
      <c r="G386" s="171">
        <v>4</v>
      </c>
      <c r="H386" s="170" t="s">
        <v>105</v>
      </c>
      <c r="I386" s="171">
        <v>30.49</v>
      </c>
      <c r="J386" s="169">
        <v>15</v>
      </c>
      <c r="K386" s="154" cm="1">
        <f t="array" ref="K386">ROUND(
IF(C386="Beer",
SUM(LOOKUP(2,1/(SRP!$B$8:$B$10&lt;=E386)/(SRP!$C$8:$C$10&gt;=E386),SRP!$D$8:$D$10)*(G386/100)*(E386/1000)),
IF(C386="Spirits",
SUM(LOOKUP(2,1/(SRP!$B$2:$B$7&lt;=E386)/(SRP!$C$2:$C$7&gt;=E386),SRP!$D$2:$D$7)*(G386/100)*(E386/1000)),
IF(AND(C386="Wine",D386="Fortified Wines"),
SUM(LOOKUP(2,1/(SRP!$B$26:$B$29&lt;=E386)/(SRP!$C$26:$C$29&gt;=E386),SRP!$D$26:$D$29)*(G386/100)*(E386/1000)),
IF(C386="Wine",
SUM(LOOKUP(2,1/(SRP!$B$21:$B$25&lt;=E386)/(SRP!$C$21:$C$25&gt;=E386),SRP!$D$21:$D$25)*(G386/100)*(E386/1000)),
IF(AND(C386="Ready to Drink",D386="RTD-One Pour Cocktail&gt;7%&lt;=14.5"),
SUM(LOOKUP(2,1/(SRP!$B$16:$B$20&lt;=E386)/(SRP!$C$16:$C$20&gt;=E386),SRP!$D$16:$D$20)*(G386/100)*(E386/1000)),
IF(C386="Ready to Drink",
SUM(LOOKUP(2,1/(SRP!$B$11:$B$15&lt;=E386)/(SRP!$C$11:$C$15&gt;=E386),SRP!$D$11:$D$15)*(G386/100)*(E386/1000)),
0)))))),2)</f>
        <v>16.63</v>
      </c>
      <c r="L386" s="173" t="str">
        <f t="shared" si="5"/>
        <v>Beer5325</v>
      </c>
      <c r="M386" s="154">
        <f>VLOOKUP(L386,'Slope %'!C:D,2,0)</f>
        <v>0.05</v>
      </c>
    </row>
    <row r="387" spans="1:13" x14ac:dyDescent="0.25">
      <c r="A387" s="169">
        <v>10953</v>
      </c>
      <c r="B387" s="170" t="s">
        <v>485</v>
      </c>
      <c r="C387" s="170" t="s">
        <v>11</v>
      </c>
      <c r="D387" s="170" t="s">
        <v>211</v>
      </c>
      <c r="E387" s="170">
        <v>5325</v>
      </c>
      <c r="F387" s="170">
        <v>1</v>
      </c>
      <c r="G387" s="171">
        <v>4</v>
      </c>
      <c r="H387" s="170" t="s">
        <v>105</v>
      </c>
      <c r="I387" s="171">
        <v>30.49</v>
      </c>
      <c r="J387" s="169">
        <v>15</v>
      </c>
      <c r="K387" s="154" cm="1">
        <f t="array" ref="K387">ROUND(
IF(C387="Beer",
SUM(LOOKUP(2,1/(SRP!$B$8:$B$10&lt;=E387)/(SRP!$C$8:$C$10&gt;=E387),SRP!$D$8:$D$10)*(G387/100)*(E387/1000)),
IF(C387="Spirits",
SUM(LOOKUP(2,1/(SRP!$B$2:$B$7&lt;=E387)/(SRP!$C$2:$C$7&gt;=E387),SRP!$D$2:$D$7)*(G387/100)*(E387/1000)),
IF(AND(C387="Wine",D387="Fortified Wines"),
SUM(LOOKUP(2,1/(SRP!$B$26:$B$29&lt;=E387)/(SRP!$C$26:$C$29&gt;=E387),SRP!$D$26:$D$29)*(G387/100)*(E387/1000)),
IF(C387="Wine",
SUM(LOOKUP(2,1/(SRP!$B$21:$B$25&lt;=E387)/(SRP!$C$21:$C$25&gt;=E387),SRP!$D$21:$D$25)*(G387/100)*(E387/1000)),
IF(AND(C387="Ready to Drink",D387="RTD-One Pour Cocktail&gt;7%&lt;=14.5"),
SUM(LOOKUP(2,1/(SRP!$B$16:$B$20&lt;=E387)/(SRP!$C$16:$C$20&gt;=E387),SRP!$D$16:$D$20)*(G387/100)*(E387/1000)),
IF(C387="Ready to Drink",
SUM(LOOKUP(2,1/(SRP!$B$11:$B$15&lt;=E387)/(SRP!$C$11:$C$15&gt;=E387),SRP!$D$11:$D$15)*(G387/100)*(E387/1000)),
0)))))),2)</f>
        <v>16.63</v>
      </c>
      <c r="L387" s="173" t="str">
        <f t="shared" ref="L387:L450" si="6">(_xlfn.CONCAT(C387,E387))</f>
        <v>Beer5325</v>
      </c>
      <c r="M387" s="154">
        <f>VLOOKUP(L387,'Slope %'!C:D,2,0)</f>
        <v>0.05</v>
      </c>
    </row>
    <row r="388" spans="1:13" x14ac:dyDescent="0.25">
      <c r="A388" s="169">
        <v>10962</v>
      </c>
      <c r="B388" s="170" t="s">
        <v>115</v>
      </c>
      <c r="C388" s="170" t="s">
        <v>15</v>
      </c>
      <c r="D388" s="170" t="s">
        <v>82</v>
      </c>
      <c r="E388" s="170">
        <v>1140</v>
      </c>
      <c r="F388" s="170">
        <v>6</v>
      </c>
      <c r="G388" s="171">
        <v>40</v>
      </c>
      <c r="H388" s="170" t="s">
        <v>43</v>
      </c>
      <c r="I388" s="171">
        <v>45.99</v>
      </c>
      <c r="J388" s="169">
        <v>1</v>
      </c>
      <c r="K388" s="154" cm="1">
        <f t="array" ref="K388">ROUND(
IF(C388="Beer",
SUM(LOOKUP(2,1/(SRP!$B$8:$B$10&lt;=E388)/(SRP!$C$8:$C$10&gt;=E388),SRP!$D$8:$D$10)*(G388/100)*(E388/1000)),
IF(C388="Spirits",
SUM(LOOKUP(2,1/(SRP!$B$2:$B$7&lt;=E388)/(SRP!$C$2:$C$7&gt;=E388),SRP!$D$2:$D$7)*(G388/100)*(E388/1000)),
IF(AND(C388="Wine",D388="Fortified Wines"),
SUM(LOOKUP(2,1/(SRP!$B$26:$B$29&lt;=E388)/(SRP!$C$26:$C$29&gt;=E388),SRP!$D$26:$D$29)*(G388/100)*(E388/1000)),
IF(C388="Wine",
SUM(LOOKUP(2,1/(SRP!$B$21:$B$25&lt;=E388)/(SRP!$C$21:$C$25&gt;=E388),SRP!$D$21:$D$25)*(G388/100)*(E388/1000)),
IF(AND(C388="Ready to Drink",D388="RTD-One Pour Cocktail&gt;7%&lt;=14.5"),
SUM(LOOKUP(2,1/(SRP!$B$16:$B$20&lt;=E388)/(SRP!$C$16:$C$20&gt;=E388),SRP!$D$16:$D$20)*(G388/100)*(E388/1000)),
IF(C388="Ready to Drink",
SUM(LOOKUP(2,1/(SRP!$B$11:$B$15&lt;=E388)/(SRP!$C$11:$C$15&gt;=E388),SRP!$D$11:$D$15)*(G388/100)*(E388/1000)),
0)))))),2)</f>
        <v>35.6</v>
      </c>
      <c r="L388" s="173" t="str">
        <f t="shared" si="6"/>
        <v>Spirits1140</v>
      </c>
      <c r="M388" s="154">
        <f>VLOOKUP(L388,'Slope %'!C:D,2,0)</f>
        <v>0.05</v>
      </c>
    </row>
    <row r="389" spans="1:13" x14ac:dyDescent="0.25">
      <c r="A389" s="169">
        <v>10963</v>
      </c>
      <c r="B389" s="170" t="s">
        <v>50</v>
      </c>
      <c r="C389" s="170" t="s">
        <v>15</v>
      </c>
      <c r="D389" s="170" t="s">
        <v>51</v>
      </c>
      <c r="E389" s="170">
        <v>1140</v>
      </c>
      <c r="F389" s="170">
        <v>6</v>
      </c>
      <c r="G389" s="171">
        <v>40</v>
      </c>
      <c r="H389" s="170" t="s">
        <v>43</v>
      </c>
      <c r="I389" s="171">
        <v>42.99</v>
      </c>
      <c r="J389" s="169">
        <v>1</v>
      </c>
      <c r="K389" s="154" cm="1">
        <f t="array" ref="K389">ROUND(
IF(C389="Beer",
SUM(LOOKUP(2,1/(SRP!$B$8:$B$10&lt;=E389)/(SRP!$C$8:$C$10&gt;=E389),SRP!$D$8:$D$10)*(G389/100)*(E389/1000)),
IF(C389="Spirits",
SUM(LOOKUP(2,1/(SRP!$B$2:$B$7&lt;=E389)/(SRP!$C$2:$C$7&gt;=E389),SRP!$D$2:$D$7)*(G389/100)*(E389/1000)),
IF(AND(C389="Wine",D389="Fortified Wines"),
SUM(LOOKUP(2,1/(SRP!$B$26:$B$29&lt;=E389)/(SRP!$C$26:$C$29&gt;=E389),SRP!$D$26:$D$29)*(G389/100)*(E389/1000)),
IF(C389="Wine",
SUM(LOOKUP(2,1/(SRP!$B$21:$B$25&lt;=E389)/(SRP!$C$21:$C$25&gt;=E389),SRP!$D$21:$D$25)*(G389/100)*(E389/1000)),
IF(AND(C389="Ready to Drink",D389="RTD-One Pour Cocktail&gt;7%&lt;=14.5"),
SUM(LOOKUP(2,1/(SRP!$B$16:$B$20&lt;=E389)/(SRP!$C$16:$C$20&gt;=E389),SRP!$D$16:$D$20)*(G389/100)*(E389/1000)),
IF(C389="Ready to Drink",
SUM(LOOKUP(2,1/(SRP!$B$11:$B$15&lt;=E389)/(SRP!$C$11:$C$15&gt;=E389),SRP!$D$11:$D$15)*(G389/100)*(E389/1000)),
0)))))),2)</f>
        <v>35.6</v>
      </c>
      <c r="L389" s="173" t="str">
        <f t="shared" si="6"/>
        <v>Spirits1140</v>
      </c>
      <c r="M389" s="154">
        <f>VLOOKUP(L389,'Slope %'!C:D,2,0)</f>
        <v>0.05</v>
      </c>
    </row>
    <row r="390" spans="1:13" x14ac:dyDescent="0.25">
      <c r="A390" s="169">
        <v>10964</v>
      </c>
      <c r="B390" s="170" t="s">
        <v>353</v>
      </c>
      <c r="C390" s="170" t="s">
        <v>15</v>
      </c>
      <c r="D390" s="170" t="s">
        <v>82</v>
      </c>
      <c r="E390" s="170">
        <v>1140</v>
      </c>
      <c r="F390" s="170">
        <v>6</v>
      </c>
      <c r="G390" s="171">
        <v>40</v>
      </c>
      <c r="H390" s="170" t="s">
        <v>43</v>
      </c>
      <c r="I390" s="171">
        <v>86.99</v>
      </c>
      <c r="J390" s="169">
        <v>1</v>
      </c>
      <c r="K390" s="154" cm="1">
        <f t="array" ref="K390">ROUND(
IF(C390="Beer",
SUM(LOOKUP(2,1/(SRP!$B$8:$B$10&lt;=E390)/(SRP!$C$8:$C$10&gt;=E390),SRP!$D$8:$D$10)*(G390/100)*(E390/1000)),
IF(C390="Spirits",
SUM(LOOKUP(2,1/(SRP!$B$2:$B$7&lt;=E390)/(SRP!$C$2:$C$7&gt;=E390),SRP!$D$2:$D$7)*(G390/100)*(E390/1000)),
IF(AND(C390="Wine",D390="Fortified Wines"),
SUM(LOOKUP(2,1/(SRP!$B$26:$B$29&lt;=E390)/(SRP!$C$26:$C$29&gt;=E390),SRP!$D$26:$D$29)*(G390/100)*(E390/1000)),
IF(C390="Wine",
SUM(LOOKUP(2,1/(SRP!$B$21:$B$25&lt;=E390)/(SRP!$C$21:$C$25&gt;=E390),SRP!$D$21:$D$25)*(G390/100)*(E390/1000)),
IF(AND(C390="Ready to Drink",D390="RTD-One Pour Cocktail&gt;7%&lt;=14.5"),
SUM(LOOKUP(2,1/(SRP!$B$16:$B$20&lt;=E390)/(SRP!$C$16:$C$20&gt;=E390),SRP!$D$16:$D$20)*(G390/100)*(E390/1000)),
IF(C390="Ready to Drink",
SUM(LOOKUP(2,1/(SRP!$B$11:$B$15&lt;=E390)/(SRP!$C$11:$C$15&gt;=E390),SRP!$D$11:$D$15)*(G390/100)*(E390/1000)),
0)))))),2)</f>
        <v>35.6</v>
      </c>
      <c r="L390" s="173" t="str">
        <f t="shared" si="6"/>
        <v>Spirits1140</v>
      </c>
      <c r="M390" s="154">
        <f>VLOOKUP(L390,'Slope %'!C:D,2,0)</f>
        <v>0.05</v>
      </c>
    </row>
    <row r="391" spans="1:13" x14ac:dyDescent="0.25">
      <c r="A391" s="169">
        <v>10965</v>
      </c>
      <c r="B391" s="170" t="s">
        <v>486</v>
      </c>
      <c r="C391" s="170" t="s">
        <v>15</v>
      </c>
      <c r="D391" s="170" t="s">
        <v>90</v>
      </c>
      <c r="E391" s="170">
        <v>1140</v>
      </c>
      <c r="F391" s="170">
        <v>6</v>
      </c>
      <c r="G391" s="171">
        <v>40</v>
      </c>
      <c r="H391" s="170" t="s">
        <v>43</v>
      </c>
      <c r="I391" s="171">
        <v>122.99</v>
      </c>
      <c r="J391" s="169">
        <v>1</v>
      </c>
      <c r="K391" s="154" cm="1">
        <f t="array" ref="K391">ROUND(
IF(C391="Beer",
SUM(LOOKUP(2,1/(SRP!$B$8:$B$10&lt;=E391)/(SRP!$C$8:$C$10&gt;=E391),SRP!$D$8:$D$10)*(G391/100)*(E391/1000)),
IF(C391="Spirits",
SUM(LOOKUP(2,1/(SRP!$B$2:$B$7&lt;=E391)/(SRP!$C$2:$C$7&gt;=E391),SRP!$D$2:$D$7)*(G391/100)*(E391/1000)),
IF(AND(C391="Wine",D391="Fortified Wines"),
SUM(LOOKUP(2,1/(SRP!$B$26:$B$29&lt;=E391)/(SRP!$C$26:$C$29&gt;=E391),SRP!$D$26:$D$29)*(G391/100)*(E391/1000)),
IF(C391="Wine",
SUM(LOOKUP(2,1/(SRP!$B$21:$B$25&lt;=E391)/(SRP!$C$21:$C$25&gt;=E391),SRP!$D$21:$D$25)*(G391/100)*(E391/1000)),
IF(AND(C391="Ready to Drink",D391="RTD-One Pour Cocktail&gt;7%&lt;=14.5"),
SUM(LOOKUP(2,1/(SRP!$B$16:$B$20&lt;=E391)/(SRP!$C$16:$C$20&gt;=E391),SRP!$D$16:$D$20)*(G391/100)*(E391/1000)),
IF(C391="Ready to Drink",
SUM(LOOKUP(2,1/(SRP!$B$11:$B$15&lt;=E391)/(SRP!$C$11:$C$15&gt;=E391),SRP!$D$11:$D$15)*(G391/100)*(E391/1000)),
0)))))),2)</f>
        <v>35.6</v>
      </c>
      <c r="L391" s="173" t="str">
        <f t="shared" si="6"/>
        <v>Spirits1140</v>
      </c>
      <c r="M391" s="154">
        <f>VLOOKUP(L391,'Slope %'!C:D,2,0)</f>
        <v>0.05</v>
      </c>
    </row>
    <row r="392" spans="1:13" x14ac:dyDescent="0.25">
      <c r="A392" s="169">
        <v>10966</v>
      </c>
      <c r="B392" s="170" t="s">
        <v>268</v>
      </c>
      <c r="C392" s="170" t="s">
        <v>15</v>
      </c>
      <c r="D392" s="170" t="s">
        <v>19</v>
      </c>
      <c r="E392" s="170">
        <v>1140</v>
      </c>
      <c r="F392" s="170">
        <v>6</v>
      </c>
      <c r="G392" s="171">
        <v>40</v>
      </c>
      <c r="H392" s="170" t="s">
        <v>91</v>
      </c>
      <c r="I392" s="171">
        <v>39.99</v>
      </c>
      <c r="J392" s="169">
        <v>1</v>
      </c>
      <c r="K392" s="154" cm="1">
        <f t="array" ref="K392">ROUND(
IF(C392="Beer",
SUM(LOOKUP(2,1/(SRP!$B$8:$B$10&lt;=E392)/(SRP!$C$8:$C$10&gt;=E392),SRP!$D$8:$D$10)*(G392/100)*(E392/1000)),
IF(C392="Spirits",
SUM(LOOKUP(2,1/(SRP!$B$2:$B$7&lt;=E392)/(SRP!$C$2:$C$7&gt;=E392),SRP!$D$2:$D$7)*(G392/100)*(E392/1000)),
IF(AND(C392="Wine",D392="Fortified Wines"),
SUM(LOOKUP(2,1/(SRP!$B$26:$B$29&lt;=E392)/(SRP!$C$26:$C$29&gt;=E392),SRP!$D$26:$D$29)*(G392/100)*(E392/1000)),
IF(C392="Wine",
SUM(LOOKUP(2,1/(SRP!$B$21:$B$25&lt;=E392)/(SRP!$C$21:$C$25&gt;=E392),SRP!$D$21:$D$25)*(G392/100)*(E392/1000)),
IF(AND(C392="Ready to Drink",D392="RTD-One Pour Cocktail&gt;7%&lt;=14.5"),
SUM(LOOKUP(2,1/(SRP!$B$16:$B$20&lt;=E392)/(SRP!$C$16:$C$20&gt;=E392),SRP!$D$16:$D$20)*(G392/100)*(E392/1000)),
IF(C392="Ready to Drink",
SUM(LOOKUP(2,1/(SRP!$B$11:$B$15&lt;=E392)/(SRP!$C$11:$C$15&gt;=E392),SRP!$D$11:$D$15)*(G392/100)*(E392/1000)),
0)))))),2)</f>
        <v>35.6</v>
      </c>
      <c r="L392" s="173" t="str">
        <f t="shared" si="6"/>
        <v>Spirits1140</v>
      </c>
      <c r="M392" s="154">
        <f>VLOOKUP(L392,'Slope %'!C:D,2,0)</f>
        <v>0.05</v>
      </c>
    </row>
    <row r="393" spans="1:13" x14ac:dyDescent="0.25">
      <c r="A393" s="169">
        <v>10967</v>
      </c>
      <c r="B393" s="170" t="s">
        <v>487</v>
      </c>
      <c r="C393" s="170" t="s">
        <v>15</v>
      </c>
      <c r="D393" s="170" t="s">
        <v>16</v>
      </c>
      <c r="E393" s="170">
        <v>750</v>
      </c>
      <c r="F393" s="170">
        <v>6</v>
      </c>
      <c r="G393" s="171">
        <v>40</v>
      </c>
      <c r="H393" s="170" t="s">
        <v>43</v>
      </c>
      <c r="I393" s="171">
        <v>95.99</v>
      </c>
      <c r="J393" s="169">
        <v>1</v>
      </c>
      <c r="K393" s="154" cm="1">
        <f t="array" ref="K393">ROUND(
IF(C393="Beer",
SUM(LOOKUP(2,1/(SRP!$B$8:$B$10&lt;=E393)/(SRP!$C$8:$C$10&gt;=E393),SRP!$D$8:$D$10)*(G393/100)*(E393/1000)),
IF(C393="Spirits",
SUM(LOOKUP(2,1/(SRP!$B$2:$B$7&lt;=E393)/(SRP!$C$2:$C$7&gt;=E393),SRP!$D$2:$D$7)*(G393/100)*(E393/1000)),
IF(AND(C393="Wine",D393="Fortified Wines"),
SUM(LOOKUP(2,1/(SRP!$B$26:$B$29&lt;=E393)/(SRP!$C$26:$C$29&gt;=E393),SRP!$D$26:$D$29)*(G393/100)*(E393/1000)),
IF(C393="Wine",
SUM(LOOKUP(2,1/(SRP!$B$21:$B$25&lt;=E393)/(SRP!$C$21:$C$25&gt;=E393),SRP!$D$21:$D$25)*(G393/100)*(E393/1000)),
IF(AND(C393="Ready to Drink",D393="RTD-One Pour Cocktail&gt;7%&lt;=14.5"),
SUM(LOOKUP(2,1/(SRP!$B$16:$B$20&lt;=E393)/(SRP!$C$16:$C$20&gt;=E393),SRP!$D$16:$D$20)*(G393/100)*(E393/1000)),
IF(C393="Ready to Drink",
SUM(LOOKUP(2,1/(SRP!$B$11:$B$15&lt;=E393)/(SRP!$C$11:$C$15&gt;=E393),SRP!$D$11:$D$15)*(G393/100)*(E393/1000)),
0)))))),2)</f>
        <v>23.42</v>
      </c>
      <c r="L393" s="173" t="str">
        <f t="shared" si="6"/>
        <v>Spirits750</v>
      </c>
      <c r="M393" s="154">
        <f>VLOOKUP(L393,'Slope %'!C:D,2,0)</f>
        <v>7.0000000000000007E-2</v>
      </c>
    </row>
    <row r="394" spans="1:13" x14ac:dyDescent="0.25">
      <c r="A394" s="169">
        <v>10968</v>
      </c>
      <c r="B394" s="170" t="s">
        <v>461</v>
      </c>
      <c r="C394" s="170" t="s">
        <v>15</v>
      </c>
      <c r="D394" s="170" t="s">
        <v>462</v>
      </c>
      <c r="E394" s="170">
        <v>1140</v>
      </c>
      <c r="F394" s="170">
        <v>6</v>
      </c>
      <c r="G394" s="171">
        <v>40</v>
      </c>
      <c r="H394" s="170" t="s">
        <v>43</v>
      </c>
      <c r="I394" s="171">
        <v>58.49</v>
      </c>
      <c r="J394" s="169">
        <v>1</v>
      </c>
      <c r="K394" s="154" cm="1">
        <f t="array" ref="K394">ROUND(
IF(C394="Beer",
SUM(LOOKUP(2,1/(SRP!$B$8:$B$10&lt;=E394)/(SRP!$C$8:$C$10&gt;=E394),SRP!$D$8:$D$10)*(G394/100)*(E394/1000)),
IF(C394="Spirits",
SUM(LOOKUP(2,1/(SRP!$B$2:$B$7&lt;=E394)/(SRP!$C$2:$C$7&gt;=E394),SRP!$D$2:$D$7)*(G394/100)*(E394/1000)),
IF(AND(C394="Wine",D394="Fortified Wines"),
SUM(LOOKUP(2,1/(SRP!$B$26:$B$29&lt;=E394)/(SRP!$C$26:$C$29&gt;=E394),SRP!$D$26:$D$29)*(G394/100)*(E394/1000)),
IF(C394="Wine",
SUM(LOOKUP(2,1/(SRP!$B$21:$B$25&lt;=E394)/(SRP!$C$21:$C$25&gt;=E394),SRP!$D$21:$D$25)*(G394/100)*(E394/1000)),
IF(AND(C394="Ready to Drink",D394="RTD-One Pour Cocktail&gt;7%&lt;=14.5"),
SUM(LOOKUP(2,1/(SRP!$B$16:$B$20&lt;=E394)/(SRP!$C$16:$C$20&gt;=E394),SRP!$D$16:$D$20)*(G394/100)*(E394/1000)),
IF(C394="Ready to Drink",
SUM(LOOKUP(2,1/(SRP!$B$11:$B$15&lt;=E394)/(SRP!$C$11:$C$15&gt;=E394),SRP!$D$11:$D$15)*(G394/100)*(E394/1000)),
0)))))),2)</f>
        <v>35.6</v>
      </c>
      <c r="L394" s="173" t="str">
        <f t="shared" si="6"/>
        <v>Spirits1140</v>
      </c>
      <c r="M394" s="154">
        <f>VLOOKUP(L394,'Slope %'!C:D,2,0)</f>
        <v>0.05</v>
      </c>
    </row>
    <row r="395" spans="1:13" x14ac:dyDescent="0.25">
      <c r="A395" s="169">
        <v>10984</v>
      </c>
      <c r="B395" s="170" t="s">
        <v>52</v>
      </c>
      <c r="C395" s="170" t="s">
        <v>15</v>
      </c>
      <c r="D395" s="170" t="s">
        <v>28</v>
      </c>
      <c r="E395" s="170">
        <v>750</v>
      </c>
      <c r="F395" s="170">
        <v>12</v>
      </c>
      <c r="G395" s="171">
        <v>40</v>
      </c>
      <c r="H395" s="170" t="s">
        <v>29</v>
      </c>
      <c r="I395" s="171">
        <v>27.99</v>
      </c>
      <c r="J395" s="169">
        <v>1</v>
      </c>
      <c r="K395" s="154" cm="1">
        <f t="array" ref="K395">ROUND(
IF(C395="Beer",
SUM(LOOKUP(2,1/(SRP!$B$8:$B$10&lt;=E395)/(SRP!$C$8:$C$10&gt;=E395),SRP!$D$8:$D$10)*(G395/100)*(E395/1000)),
IF(C395="Spirits",
SUM(LOOKUP(2,1/(SRP!$B$2:$B$7&lt;=E395)/(SRP!$C$2:$C$7&gt;=E395),SRP!$D$2:$D$7)*(G395/100)*(E395/1000)),
IF(AND(C395="Wine",D395="Fortified Wines"),
SUM(LOOKUP(2,1/(SRP!$B$26:$B$29&lt;=E395)/(SRP!$C$26:$C$29&gt;=E395),SRP!$D$26:$D$29)*(G395/100)*(E395/1000)),
IF(C395="Wine",
SUM(LOOKUP(2,1/(SRP!$B$21:$B$25&lt;=E395)/(SRP!$C$21:$C$25&gt;=E395),SRP!$D$21:$D$25)*(G395/100)*(E395/1000)),
IF(AND(C395="Ready to Drink",D395="RTD-One Pour Cocktail&gt;7%&lt;=14.5"),
SUM(LOOKUP(2,1/(SRP!$B$16:$B$20&lt;=E395)/(SRP!$C$16:$C$20&gt;=E395),SRP!$D$16:$D$20)*(G395/100)*(E395/1000)),
IF(C395="Ready to Drink",
SUM(LOOKUP(2,1/(SRP!$B$11:$B$15&lt;=E395)/(SRP!$C$11:$C$15&gt;=E395),SRP!$D$11:$D$15)*(G395/100)*(E395/1000)),
0)))))),2)</f>
        <v>23.42</v>
      </c>
      <c r="L395" s="173" t="str">
        <f t="shared" si="6"/>
        <v>Spirits750</v>
      </c>
      <c r="M395" s="154">
        <f>VLOOKUP(L395,'Slope %'!C:D,2,0)</f>
        <v>7.0000000000000007E-2</v>
      </c>
    </row>
    <row r="396" spans="1:13" x14ac:dyDescent="0.25">
      <c r="A396" s="169">
        <v>10986</v>
      </c>
      <c r="B396" s="170" t="s">
        <v>488</v>
      </c>
      <c r="C396" s="170" t="s">
        <v>24</v>
      </c>
      <c r="D396" s="170" t="s">
        <v>34</v>
      </c>
      <c r="E396" s="170">
        <v>750</v>
      </c>
      <c r="F396" s="170">
        <v>12</v>
      </c>
      <c r="G396" s="171">
        <v>13</v>
      </c>
      <c r="H396" s="170" t="s">
        <v>64</v>
      </c>
      <c r="I396" s="171">
        <v>14.99</v>
      </c>
      <c r="J396" s="169">
        <v>1</v>
      </c>
      <c r="K396" s="154" cm="1">
        <f t="array" ref="K396">ROUND(
IF(C396="Beer",
SUM(LOOKUP(2,1/(SRP!$B$8:$B$10&lt;=E396)/(SRP!$C$8:$C$10&gt;=E396),SRP!$D$8:$D$10)*(G396/100)*(E396/1000)),
IF(C396="Spirits",
SUM(LOOKUP(2,1/(SRP!$B$2:$B$7&lt;=E396)/(SRP!$C$2:$C$7&gt;=E396),SRP!$D$2:$D$7)*(G396/100)*(E396/1000)),
IF(AND(C396="Wine",D396="Fortified Wines"),
SUM(LOOKUP(2,1/(SRP!$B$26:$B$29&lt;=E396)/(SRP!$C$26:$C$29&gt;=E396),SRP!$D$26:$D$29)*(G396/100)*(E396/1000)),
IF(C396="Wine",
SUM(LOOKUP(2,1/(SRP!$B$21:$B$25&lt;=E396)/(SRP!$C$21:$C$25&gt;=E396),SRP!$D$21:$D$25)*(G396/100)*(E396/1000)),
IF(AND(C396="Ready to Drink",D396="RTD-One Pour Cocktail&gt;7%&lt;=14.5"),
SUM(LOOKUP(2,1/(SRP!$B$16:$B$20&lt;=E396)/(SRP!$C$16:$C$20&gt;=E396),SRP!$D$16:$D$20)*(G396/100)*(E396/1000)),
IF(C396="Ready to Drink",
SUM(LOOKUP(2,1/(SRP!$B$11:$B$15&lt;=E396)/(SRP!$C$11:$C$15&gt;=E396),SRP!$D$11:$D$15)*(G396/100)*(E396/1000)),
0)))))),2)</f>
        <v>7.61</v>
      </c>
      <c r="L396" s="173" t="str">
        <f t="shared" si="6"/>
        <v>Wine750</v>
      </c>
      <c r="M396" s="154">
        <f>VLOOKUP(L396,'Slope %'!C:D,2,0)</f>
        <v>0.1</v>
      </c>
    </row>
    <row r="397" spans="1:13" x14ac:dyDescent="0.25">
      <c r="A397" s="169">
        <v>11053</v>
      </c>
      <c r="B397" s="170" t="s">
        <v>489</v>
      </c>
      <c r="C397" s="170" t="s">
        <v>15</v>
      </c>
      <c r="D397" s="170" t="s">
        <v>82</v>
      </c>
      <c r="E397" s="170">
        <v>1140</v>
      </c>
      <c r="F397" s="170">
        <v>6</v>
      </c>
      <c r="G397" s="171">
        <v>40</v>
      </c>
      <c r="H397" s="170" t="s">
        <v>91</v>
      </c>
      <c r="I397" s="171">
        <v>41.99</v>
      </c>
      <c r="J397" s="169">
        <v>1</v>
      </c>
      <c r="K397" s="154" cm="1">
        <f t="array" ref="K397">ROUND(
IF(C397="Beer",
SUM(LOOKUP(2,1/(SRP!$B$8:$B$10&lt;=E397)/(SRP!$C$8:$C$10&gt;=E397),SRP!$D$8:$D$10)*(G397/100)*(E397/1000)),
IF(C397="Spirits",
SUM(LOOKUP(2,1/(SRP!$B$2:$B$7&lt;=E397)/(SRP!$C$2:$C$7&gt;=E397),SRP!$D$2:$D$7)*(G397/100)*(E397/1000)),
IF(AND(C397="Wine",D397="Fortified Wines"),
SUM(LOOKUP(2,1/(SRP!$B$26:$B$29&lt;=E397)/(SRP!$C$26:$C$29&gt;=E397),SRP!$D$26:$D$29)*(G397/100)*(E397/1000)),
IF(C397="Wine",
SUM(LOOKUP(2,1/(SRP!$B$21:$B$25&lt;=E397)/(SRP!$C$21:$C$25&gt;=E397),SRP!$D$21:$D$25)*(G397/100)*(E397/1000)),
IF(AND(C397="Ready to Drink",D397="RTD-One Pour Cocktail&gt;7%&lt;=14.5"),
SUM(LOOKUP(2,1/(SRP!$B$16:$B$20&lt;=E397)/(SRP!$C$16:$C$20&gt;=E397),SRP!$D$16:$D$20)*(G397/100)*(E397/1000)),
IF(C397="Ready to Drink",
SUM(LOOKUP(2,1/(SRP!$B$11:$B$15&lt;=E397)/(SRP!$C$11:$C$15&gt;=E397),SRP!$D$11:$D$15)*(G397/100)*(E397/1000)),
0)))))),2)</f>
        <v>35.6</v>
      </c>
      <c r="L397" s="173" t="str">
        <f t="shared" si="6"/>
        <v>Spirits1140</v>
      </c>
      <c r="M397" s="154">
        <f>VLOOKUP(L397,'Slope %'!C:D,2,0)</f>
        <v>0.05</v>
      </c>
    </row>
    <row r="398" spans="1:13" x14ac:dyDescent="0.25">
      <c r="A398" s="169">
        <v>11055</v>
      </c>
      <c r="B398" s="170" t="s">
        <v>490</v>
      </c>
      <c r="C398" s="170" t="s">
        <v>24</v>
      </c>
      <c r="D398" s="170" t="s">
        <v>191</v>
      </c>
      <c r="E398" s="170">
        <v>750</v>
      </c>
      <c r="F398" s="170">
        <v>12</v>
      </c>
      <c r="G398" s="171">
        <v>13.8</v>
      </c>
      <c r="H398" s="170" t="s">
        <v>22</v>
      </c>
      <c r="I398" s="171">
        <v>23.99</v>
      </c>
      <c r="J398" s="169">
        <v>1</v>
      </c>
      <c r="K398" s="154" cm="1">
        <f t="array" ref="K398">ROUND(
IF(C398="Beer",
SUM(LOOKUP(2,1/(SRP!$B$8:$B$10&lt;=E398)/(SRP!$C$8:$C$10&gt;=E398),SRP!$D$8:$D$10)*(G398/100)*(E398/1000)),
IF(C398="Spirits",
SUM(LOOKUP(2,1/(SRP!$B$2:$B$7&lt;=E398)/(SRP!$C$2:$C$7&gt;=E398),SRP!$D$2:$D$7)*(G398/100)*(E398/1000)),
IF(AND(C398="Wine",D398="Fortified Wines"),
SUM(LOOKUP(2,1/(SRP!$B$26:$B$29&lt;=E398)/(SRP!$C$26:$C$29&gt;=E398),SRP!$D$26:$D$29)*(G398/100)*(E398/1000)),
IF(C398="Wine",
SUM(LOOKUP(2,1/(SRP!$B$21:$B$25&lt;=E398)/(SRP!$C$21:$C$25&gt;=E398),SRP!$D$21:$D$25)*(G398/100)*(E398/1000)),
IF(AND(C398="Ready to Drink",D398="RTD-One Pour Cocktail&gt;7%&lt;=14.5"),
SUM(LOOKUP(2,1/(SRP!$B$16:$B$20&lt;=E398)/(SRP!$C$16:$C$20&gt;=E398),SRP!$D$16:$D$20)*(G398/100)*(E398/1000)),
IF(C398="Ready to Drink",
SUM(LOOKUP(2,1/(SRP!$B$11:$B$15&lt;=E398)/(SRP!$C$11:$C$15&gt;=E398),SRP!$D$11:$D$15)*(G398/100)*(E398/1000)),
0)))))),2)</f>
        <v>8.08</v>
      </c>
      <c r="L398" s="173" t="str">
        <f t="shared" si="6"/>
        <v>Wine750</v>
      </c>
      <c r="M398" s="154">
        <f>VLOOKUP(L398,'Slope %'!C:D,2,0)</f>
        <v>0.1</v>
      </c>
    </row>
    <row r="399" spans="1:13" x14ac:dyDescent="0.25">
      <c r="A399" s="169">
        <v>11065</v>
      </c>
      <c r="B399" s="170" t="s">
        <v>491</v>
      </c>
      <c r="C399" s="170" t="s">
        <v>11</v>
      </c>
      <c r="D399" s="170" t="s">
        <v>12</v>
      </c>
      <c r="E399" s="170">
        <v>355</v>
      </c>
      <c r="F399" s="170">
        <v>24</v>
      </c>
      <c r="G399" s="171">
        <v>5.3</v>
      </c>
      <c r="H399" s="170" t="s">
        <v>105</v>
      </c>
      <c r="I399" s="171">
        <v>3.39</v>
      </c>
      <c r="J399" s="169">
        <v>1</v>
      </c>
      <c r="K399" s="154" cm="1">
        <f t="array" ref="K399">ROUND(
IF(C399="Beer",
SUM(LOOKUP(2,1/(SRP!$B$8:$B$10&lt;=E399)/(SRP!$C$8:$C$10&gt;=E399),SRP!$D$8:$D$10)*(G399/100)*(E399/1000)),
IF(C399="Spirits",
SUM(LOOKUP(2,1/(SRP!$B$2:$B$7&lt;=E399)/(SRP!$C$2:$C$7&gt;=E399),SRP!$D$2:$D$7)*(G399/100)*(E399/1000)),
IF(AND(C399="Wine",D399="Fortified Wines"),
SUM(LOOKUP(2,1/(SRP!$B$26:$B$29&lt;=E399)/(SRP!$C$26:$C$29&gt;=E399),SRP!$D$26:$D$29)*(G399/100)*(E399/1000)),
IF(C399="Wine",
SUM(LOOKUP(2,1/(SRP!$B$21:$B$25&lt;=E399)/(SRP!$C$21:$C$25&gt;=E399),SRP!$D$21:$D$25)*(G399/100)*(E399/1000)),
IF(AND(C399="Ready to Drink",D399="RTD-One Pour Cocktail&gt;7%&lt;=14.5"),
SUM(LOOKUP(2,1/(SRP!$B$16:$B$20&lt;=E399)/(SRP!$C$16:$C$20&gt;=E399),SRP!$D$16:$D$20)*(G399/100)*(E399/1000)),
IF(C399="Ready to Drink",
SUM(LOOKUP(2,1/(SRP!$B$11:$B$15&lt;=E399)/(SRP!$C$11:$C$15&gt;=E399),SRP!$D$11:$D$15)*(G399/100)*(E399/1000)),
0)))))),2)</f>
        <v>1.47</v>
      </c>
      <c r="L399" s="173" t="str">
        <f t="shared" si="6"/>
        <v>Beer355</v>
      </c>
      <c r="M399" s="154">
        <f>VLOOKUP(L399,'Slope %'!C:D,2,0)</f>
        <v>0.12</v>
      </c>
    </row>
    <row r="400" spans="1:13" x14ac:dyDescent="0.25">
      <c r="A400" s="169">
        <v>11065</v>
      </c>
      <c r="B400" s="170" t="s">
        <v>491</v>
      </c>
      <c r="C400" s="170" t="s">
        <v>11</v>
      </c>
      <c r="D400" s="170" t="s">
        <v>12</v>
      </c>
      <c r="E400" s="170">
        <v>355</v>
      </c>
      <c r="F400" s="170">
        <v>24</v>
      </c>
      <c r="G400" s="171">
        <v>5.3</v>
      </c>
      <c r="H400" s="170" t="s">
        <v>105</v>
      </c>
      <c r="I400" s="171">
        <v>3.39</v>
      </c>
      <c r="J400" s="169">
        <v>1</v>
      </c>
      <c r="K400" s="154" cm="1">
        <f t="array" ref="K400">ROUND(
IF(C400="Beer",
SUM(LOOKUP(2,1/(SRP!$B$8:$B$10&lt;=E400)/(SRP!$C$8:$C$10&gt;=E400),SRP!$D$8:$D$10)*(G400/100)*(E400/1000)),
IF(C400="Spirits",
SUM(LOOKUP(2,1/(SRP!$B$2:$B$7&lt;=E400)/(SRP!$C$2:$C$7&gt;=E400),SRP!$D$2:$D$7)*(G400/100)*(E400/1000)),
IF(AND(C400="Wine",D400="Fortified Wines"),
SUM(LOOKUP(2,1/(SRP!$B$26:$B$29&lt;=E400)/(SRP!$C$26:$C$29&gt;=E400),SRP!$D$26:$D$29)*(G400/100)*(E400/1000)),
IF(C400="Wine",
SUM(LOOKUP(2,1/(SRP!$B$21:$B$25&lt;=E400)/(SRP!$C$21:$C$25&gt;=E400),SRP!$D$21:$D$25)*(G400/100)*(E400/1000)),
IF(AND(C400="Ready to Drink",D400="RTD-One Pour Cocktail&gt;7%&lt;=14.5"),
SUM(LOOKUP(2,1/(SRP!$B$16:$B$20&lt;=E400)/(SRP!$C$16:$C$20&gt;=E400),SRP!$D$16:$D$20)*(G400/100)*(E400/1000)),
IF(C400="Ready to Drink",
SUM(LOOKUP(2,1/(SRP!$B$11:$B$15&lt;=E400)/(SRP!$C$11:$C$15&gt;=E400),SRP!$D$11:$D$15)*(G400/100)*(E400/1000)),
0)))))),2)</f>
        <v>1.47</v>
      </c>
      <c r="L400" s="173" t="str">
        <f t="shared" si="6"/>
        <v>Beer355</v>
      </c>
      <c r="M400" s="154">
        <f>VLOOKUP(L400,'Slope %'!C:D,2,0)</f>
        <v>0.12</v>
      </c>
    </row>
    <row r="401" spans="1:13" x14ac:dyDescent="0.25">
      <c r="A401" s="169">
        <v>11094</v>
      </c>
      <c r="B401" s="170" t="s">
        <v>492</v>
      </c>
      <c r="C401" s="170" t="s">
        <v>15</v>
      </c>
      <c r="D401" s="170" t="s">
        <v>16</v>
      </c>
      <c r="E401" s="170">
        <v>750</v>
      </c>
      <c r="F401" s="170">
        <v>12</v>
      </c>
      <c r="G401" s="171">
        <v>45</v>
      </c>
      <c r="H401" s="170" t="s">
        <v>20</v>
      </c>
      <c r="I401" s="171">
        <v>36.99</v>
      </c>
      <c r="J401" s="169">
        <v>1</v>
      </c>
      <c r="K401" s="154" cm="1">
        <f t="array" ref="K401">ROUND(
IF(C401="Beer",
SUM(LOOKUP(2,1/(SRP!$B$8:$B$10&lt;=E401)/(SRP!$C$8:$C$10&gt;=E401),SRP!$D$8:$D$10)*(G401/100)*(E401/1000)),
IF(C401="Spirits",
SUM(LOOKUP(2,1/(SRP!$B$2:$B$7&lt;=E401)/(SRP!$C$2:$C$7&gt;=E401),SRP!$D$2:$D$7)*(G401/100)*(E401/1000)),
IF(AND(C401="Wine",D401="Fortified Wines"),
SUM(LOOKUP(2,1/(SRP!$B$26:$B$29&lt;=E401)/(SRP!$C$26:$C$29&gt;=E401),SRP!$D$26:$D$29)*(G401/100)*(E401/1000)),
IF(C401="Wine",
SUM(LOOKUP(2,1/(SRP!$B$21:$B$25&lt;=E401)/(SRP!$C$21:$C$25&gt;=E401),SRP!$D$21:$D$25)*(G401/100)*(E401/1000)),
IF(AND(C401="Ready to Drink",D401="RTD-One Pour Cocktail&gt;7%&lt;=14.5"),
SUM(LOOKUP(2,1/(SRP!$B$16:$B$20&lt;=E401)/(SRP!$C$16:$C$20&gt;=E401),SRP!$D$16:$D$20)*(G401/100)*(E401/1000)),
IF(C401="Ready to Drink",
SUM(LOOKUP(2,1/(SRP!$B$11:$B$15&lt;=E401)/(SRP!$C$11:$C$15&gt;=E401),SRP!$D$11:$D$15)*(G401/100)*(E401/1000)),
0)))))),2)</f>
        <v>26.35</v>
      </c>
      <c r="L401" s="173" t="str">
        <f t="shared" si="6"/>
        <v>Spirits750</v>
      </c>
      <c r="M401" s="154">
        <f>VLOOKUP(L401,'Slope %'!C:D,2,0)</f>
        <v>7.0000000000000007E-2</v>
      </c>
    </row>
    <row r="402" spans="1:13" x14ac:dyDescent="0.25">
      <c r="A402" s="169">
        <v>11095</v>
      </c>
      <c r="B402" s="170" t="s">
        <v>493</v>
      </c>
      <c r="C402" s="170" t="s">
        <v>15</v>
      </c>
      <c r="D402" s="170" t="s">
        <v>93</v>
      </c>
      <c r="E402" s="170">
        <v>750</v>
      </c>
      <c r="F402" s="170">
        <v>6</v>
      </c>
      <c r="G402" s="171">
        <v>40</v>
      </c>
      <c r="H402" s="170" t="s">
        <v>402</v>
      </c>
      <c r="I402" s="171">
        <v>66.989999999999995</v>
      </c>
      <c r="J402" s="169">
        <v>1</v>
      </c>
      <c r="K402" s="154" cm="1">
        <f t="array" ref="K402">ROUND(
IF(C402="Beer",
SUM(LOOKUP(2,1/(SRP!$B$8:$B$10&lt;=E402)/(SRP!$C$8:$C$10&gt;=E402),SRP!$D$8:$D$10)*(G402/100)*(E402/1000)),
IF(C402="Spirits",
SUM(LOOKUP(2,1/(SRP!$B$2:$B$7&lt;=E402)/(SRP!$C$2:$C$7&gt;=E402),SRP!$D$2:$D$7)*(G402/100)*(E402/1000)),
IF(AND(C402="Wine",D402="Fortified Wines"),
SUM(LOOKUP(2,1/(SRP!$B$26:$B$29&lt;=E402)/(SRP!$C$26:$C$29&gt;=E402),SRP!$D$26:$D$29)*(G402/100)*(E402/1000)),
IF(C402="Wine",
SUM(LOOKUP(2,1/(SRP!$B$21:$B$25&lt;=E402)/(SRP!$C$21:$C$25&gt;=E402),SRP!$D$21:$D$25)*(G402/100)*(E402/1000)),
IF(AND(C402="Ready to Drink",D402="RTD-One Pour Cocktail&gt;7%&lt;=14.5"),
SUM(LOOKUP(2,1/(SRP!$B$16:$B$20&lt;=E402)/(SRP!$C$16:$C$20&gt;=E402),SRP!$D$16:$D$20)*(G402/100)*(E402/1000)),
IF(C402="Ready to Drink",
SUM(LOOKUP(2,1/(SRP!$B$11:$B$15&lt;=E402)/(SRP!$C$11:$C$15&gt;=E402),SRP!$D$11:$D$15)*(G402/100)*(E402/1000)),
0)))))),2)</f>
        <v>23.42</v>
      </c>
      <c r="L402" s="173" t="str">
        <f t="shared" si="6"/>
        <v>Spirits750</v>
      </c>
      <c r="M402" s="154">
        <f>VLOOKUP(L402,'Slope %'!C:D,2,0)</f>
        <v>7.0000000000000007E-2</v>
      </c>
    </row>
    <row r="403" spans="1:13" x14ac:dyDescent="0.25">
      <c r="A403" s="169">
        <v>11113</v>
      </c>
      <c r="B403" s="170" t="s">
        <v>494</v>
      </c>
      <c r="C403" s="170" t="s">
        <v>24</v>
      </c>
      <c r="D403" s="170" t="s">
        <v>109</v>
      </c>
      <c r="E403" s="170">
        <v>750</v>
      </c>
      <c r="F403" s="170">
        <v>12</v>
      </c>
      <c r="G403" s="171">
        <v>9.5</v>
      </c>
      <c r="H403" s="170" t="s">
        <v>218</v>
      </c>
      <c r="I403" s="171">
        <v>13.99</v>
      </c>
      <c r="J403" s="169">
        <v>1</v>
      </c>
      <c r="K403" s="154" cm="1">
        <f t="array" ref="K403">ROUND(
IF(C403="Beer",
SUM(LOOKUP(2,1/(SRP!$B$8:$B$10&lt;=E403)/(SRP!$C$8:$C$10&gt;=E403),SRP!$D$8:$D$10)*(G403/100)*(E403/1000)),
IF(C403="Spirits",
SUM(LOOKUP(2,1/(SRP!$B$2:$B$7&lt;=E403)/(SRP!$C$2:$C$7&gt;=E403),SRP!$D$2:$D$7)*(G403/100)*(E403/1000)),
IF(AND(C403="Wine",D403="Fortified Wines"),
SUM(LOOKUP(2,1/(SRP!$B$26:$B$29&lt;=E403)/(SRP!$C$26:$C$29&gt;=E403),SRP!$D$26:$D$29)*(G403/100)*(E403/1000)),
IF(C403="Wine",
SUM(LOOKUP(2,1/(SRP!$B$21:$B$25&lt;=E403)/(SRP!$C$21:$C$25&gt;=E403),SRP!$D$21:$D$25)*(G403/100)*(E403/1000)),
IF(AND(C403="Ready to Drink",D403="RTD-One Pour Cocktail&gt;7%&lt;=14.5"),
SUM(LOOKUP(2,1/(SRP!$B$16:$B$20&lt;=E403)/(SRP!$C$16:$C$20&gt;=E403),SRP!$D$16:$D$20)*(G403/100)*(E403/1000)),
IF(C403="Ready to Drink",
SUM(LOOKUP(2,1/(SRP!$B$11:$B$15&lt;=E403)/(SRP!$C$11:$C$15&gt;=E403),SRP!$D$11:$D$15)*(G403/100)*(E403/1000)),
0)))))),2)</f>
        <v>5.56</v>
      </c>
      <c r="L403" s="173" t="str">
        <f t="shared" si="6"/>
        <v>Wine750</v>
      </c>
      <c r="M403" s="154">
        <f>VLOOKUP(L403,'Slope %'!C:D,2,0)</f>
        <v>0.1</v>
      </c>
    </row>
    <row r="404" spans="1:13" x14ac:dyDescent="0.25">
      <c r="A404" s="169">
        <v>11130</v>
      </c>
      <c r="B404" s="170" t="s">
        <v>495</v>
      </c>
      <c r="C404" s="170" t="s">
        <v>15</v>
      </c>
      <c r="D404" s="170" t="s">
        <v>82</v>
      </c>
      <c r="E404" s="170">
        <v>750</v>
      </c>
      <c r="F404" s="170">
        <v>12</v>
      </c>
      <c r="G404" s="171">
        <v>40</v>
      </c>
      <c r="H404" s="170" t="s">
        <v>29</v>
      </c>
      <c r="I404" s="171">
        <v>31.99</v>
      </c>
      <c r="J404" s="169">
        <v>1</v>
      </c>
      <c r="K404" s="154" cm="1">
        <f t="array" ref="K404">ROUND(
IF(C404="Beer",
SUM(LOOKUP(2,1/(SRP!$B$8:$B$10&lt;=E404)/(SRP!$C$8:$C$10&gt;=E404),SRP!$D$8:$D$10)*(G404/100)*(E404/1000)),
IF(C404="Spirits",
SUM(LOOKUP(2,1/(SRP!$B$2:$B$7&lt;=E404)/(SRP!$C$2:$C$7&gt;=E404),SRP!$D$2:$D$7)*(G404/100)*(E404/1000)),
IF(AND(C404="Wine",D404="Fortified Wines"),
SUM(LOOKUP(2,1/(SRP!$B$26:$B$29&lt;=E404)/(SRP!$C$26:$C$29&gt;=E404),SRP!$D$26:$D$29)*(G404/100)*(E404/1000)),
IF(C404="Wine",
SUM(LOOKUP(2,1/(SRP!$B$21:$B$25&lt;=E404)/(SRP!$C$21:$C$25&gt;=E404),SRP!$D$21:$D$25)*(G404/100)*(E404/1000)),
IF(AND(C404="Ready to Drink",D404="RTD-One Pour Cocktail&gt;7%&lt;=14.5"),
SUM(LOOKUP(2,1/(SRP!$B$16:$B$20&lt;=E404)/(SRP!$C$16:$C$20&gt;=E404),SRP!$D$16:$D$20)*(G404/100)*(E404/1000)),
IF(C404="Ready to Drink",
SUM(LOOKUP(2,1/(SRP!$B$11:$B$15&lt;=E404)/(SRP!$C$11:$C$15&gt;=E404),SRP!$D$11:$D$15)*(G404/100)*(E404/1000)),
0)))))),2)</f>
        <v>23.42</v>
      </c>
      <c r="L404" s="173" t="str">
        <f t="shared" si="6"/>
        <v>Spirits750</v>
      </c>
      <c r="M404" s="154">
        <f>VLOOKUP(L404,'Slope %'!C:D,2,0)</f>
        <v>7.0000000000000007E-2</v>
      </c>
    </row>
    <row r="405" spans="1:13" x14ac:dyDescent="0.25">
      <c r="A405" s="169">
        <v>11137</v>
      </c>
      <c r="B405" s="170" t="s">
        <v>496</v>
      </c>
      <c r="C405" s="170" t="s">
        <v>24</v>
      </c>
      <c r="D405" s="170" t="s">
        <v>484</v>
      </c>
      <c r="E405" s="170">
        <v>1000</v>
      </c>
      <c r="F405" s="170">
        <v>6</v>
      </c>
      <c r="G405" s="171">
        <v>15</v>
      </c>
      <c r="H405" s="170" t="s">
        <v>29</v>
      </c>
      <c r="I405" s="171">
        <v>16.489999999999998</v>
      </c>
      <c r="J405" s="169">
        <v>1</v>
      </c>
      <c r="K405" s="154" cm="1">
        <f t="array" ref="K405">ROUND(
IF(C405="Beer",
SUM(LOOKUP(2,1/(SRP!$B$8:$B$10&lt;=E405)/(SRP!$C$8:$C$10&gt;=E405),SRP!$D$8:$D$10)*(G405/100)*(E405/1000)),
IF(C405="Spirits",
SUM(LOOKUP(2,1/(SRP!$B$2:$B$7&lt;=E405)/(SRP!$C$2:$C$7&gt;=E405),SRP!$D$2:$D$7)*(G405/100)*(E405/1000)),
IF(AND(C405="Wine",D405="Fortified Wines"),
SUM(LOOKUP(2,1/(SRP!$B$26:$B$29&lt;=E405)/(SRP!$C$26:$C$29&gt;=E405),SRP!$D$26:$D$29)*(G405/100)*(E405/1000)),
IF(C405="Wine",
SUM(LOOKUP(2,1/(SRP!$B$21:$B$25&lt;=E405)/(SRP!$C$21:$C$25&gt;=E405),SRP!$D$21:$D$25)*(G405/100)*(E405/1000)),
IF(AND(C405="Ready to Drink",D405="RTD-One Pour Cocktail&gt;7%&lt;=14.5"),
SUM(LOOKUP(2,1/(SRP!$B$16:$B$20&lt;=E405)/(SRP!$C$16:$C$20&gt;=E405),SRP!$D$16:$D$20)*(G405/100)*(E405/1000)),
IF(C405="Ready to Drink",
SUM(LOOKUP(2,1/(SRP!$B$11:$B$15&lt;=E405)/(SRP!$C$11:$C$15&gt;=E405),SRP!$D$11:$D$15)*(G405/100)*(E405/1000)),
0)))))),2)</f>
        <v>11.71</v>
      </c>
      <c r="L405" s="173" t="str">
        <f t="shared" si="6"/>
        <v>Wine1000</v>
      </c>
      <c r="M405" s="154">
        <f>VLOOKUP(L405,'Slope %'!C:D,2,0)</f>
        <v>7.0000000000000007E-2</v>
      </c>
    </row>
    <row r="406" spans="1:13" x14ac:dyDescent="0.25">
      <c r="A406" s="169">
        <v>11139</v>
      </c>
      <c r="B406" s="170" t="s">
        <v>496</v>
      </c>
      <c r="C406" s="170" t="s">
        <v>24</v>
      </c>
      <c r="D406" s="170" t="s">
        <v>484</v>
      </c>
      <c r="E406" s="170">
        <v>500</v>
      </c>
      <c r="F406" s="170">
        <v>12</v>
      </c>
      <c r="G406" s="171">
        <v>15</v>
      </c>
      <c r="H406" s="170" t="s">
        <v>29</v>
      </c>
      <c r="I406" s="171">
        <v>8.99</v>
      </c>
      <c r="J406" s="169">
        <v>1</v>
      </c>
      <c r="K406" s="154" cm="1">
        <f t="array" ref="K406">ROUND(
IF(C406="Beer",
SUM(LOOKUP(2,1/(SRP!$B$8:$B$10&lt;=E406)/(SRP!$C$8:$C$10&gt;=E406),SRP!$D$8:$D$10)*(G406/100)*(E406/1000)),
IF(C406="Spirits",
SUM(LOOKUP(2,1/(SRP!$B$2:$B$7&lt;=E406)/(SRP!$C$2:$C$7&gt;=E406),SRP!$D$2:$D$7)*(G406/100)*(E406/1000)),
IF(AND(C406="Wine",D406="Fortified Wines"),
SUM(LOOKUP(2,1/(SRP!$B$26:$B$29&lt;=E406)/(SRP!$C$26:$C$29&gt;=E406),SRP!$D$26:$D$29)*(G406/100)*(E406/1000)),
IF(C406="Wine",
SUM(LOOKUP(2,1/(SRP!$B$21:$B$25&lt;=E406)/(SRP!$C$21:$C$25&gt;=E406),SRP!$D$21:$D$25)*(G406/100)*(E406/1000)),
IF(AND(C406="Ready to Drink",D406="RTD-One Pour Cocktail&gt;7%&lt;=14.5"),
SUM(LOOKUP(2,1/(SRP!$B$16:$B$20&lt;=E406)/(SRP!$C$16:$C$20&gt;=E406),SRP!$D$16:$D$20)*(G406/100)*(E406/1000)),
IF(C406="Ready to Drink",
SUM(LOOKUP(2,1/(SRP!$B$11:$B$15&lt;=E406)/(SRP!$C$11:$C$15&gt;=E406),SRP!$D$11:$D$15)*(G406/100)*(E406/1000)),
0)))))),2)</f>
        <v>6.21</v>
      </c>
      <c r="L406" s="173" t="str">
        <f t="shared" si="6"/>
        <v>Wine500</v>
      </c>
      <c r="M406" s="154">
        <f>VLOOKUP(L406,'Slope %'!C:D,2,0)</f>
        <v>0.1</v>
      </c>
    </row>
    <row r="407" spans="1:13" x14ac:dyDescent="0.25">
      <c r="A407" s="169">
        <v>11159</v>
      </c>
      <c r="B407" s="170" t="s">
        <v>497</v>
      </c>
      <c r="C407" s="170" t="s">
        <v>24</v>
      </c>
      <c r="D407" s="170" t="s">
        <v>191</v>
      </c>
      <c r="E407" s="170">
        <v>750</v>
      </c>
      <c r="F407" s="170">
        <v>12</v>
      </c>
      <c r="G407" s="171">
        <v>14</v>
      </c>
      <c r="H407" s="170" t="s">
        <v>64</v>
      </c>
      <c r="I407" s="171">
        <v>19.989999999999998</v>
      </c>
      <c r="J407" s="169">
        <v>1</v>
      </c>
      <c r="K407" s="154" cm="1">
        <f t="array" ref="K407">ROUND(
IF(C407="Beer",
SUM(LOOKUP(2,1/(SRP!$B$8:$B$10&lt;=E407)/(SRP!$C$8:$C$10&gt;=E407),SRP!$D$8:$D$10)*(G407/100)*(E407/1000)),
IF(C407="Spirits",
SUM(LOOKUP(2,1/(SRP!$B$2:$B$7&lt;=E407)/(SRP!$C$2:$C$7&gt;=E407),SRP!$D$2:$D$7)*(G407/100)*(E407/1000)),
IF(AND(C407="Wine",D407="Fortified Wines"),
SUM(LOOKUP(2,1/(SRP!$B$26:$B$29&lt;=E407)/(SRP!$C$26:$C$29&gt;=E407),SRP!$D$26:$D$29)*(G407/100)*(E407/1000)),
IF(C407="Wine",
SUM(LOOKUP(2,1/(SRP!$B$21:$B$25&lt;=E407)/(SRP!$C$21:$C$25&gt;=E407),SRP!$D$21:$D$25)*(G407/100)*(E407/1000)),
IF(AND(C407="Ready to Drink",D407="RTD-One Pour Cocktail&gt;7%&lt;=14.5"),
SUM(LOOKUP(2,1/(SRP!$B$16:$B$20&lt;=E407)/(SRP!$C$16:$C$20&gt;=E407),SRP!$D$16:$D$20)*(G407/100)*(E407/1000)),
IF(C407="Ready to Drink",
SUM(LOOKUP(2,1/(SRP!$B$11:$B$15&lt;=E407)/(SRP!$C$11:$C$15&gt;=E407),SRP!$D$11:$D$15)*(G407/100)*(E407/1000)),
0)))))),2)</f>
        <v>8.1999999999999993</v>
      </c>
      <c r="L407" s="173" t="str">
        <f t="shared" si="6"/>
        <v>Wine750</v>
      </c>
      <c r="M407" s="154">
        <f>VLOOKUP(L407,'Slope %'!C:D,2,0)</f>
        <v>0.1</v>
      </c>
    </row>
    <row r="408" spans="1:13" x14ac:dyDescent="0.25">
      <c r="A408" s="169">
        <v>11178</v>
      </c>
      <c r="B408" s="170" t="s">
        <v>498</v>
      </c>
      <c r="C408" s="170" t="s">
        <v>24</v>
      </c>
      <c r="D408" s="170" t="s">
        <v>194</v>
      </c>
      <c r="E408" s="170">
        <v>750</v>
      </c>
      <c r="F408" s="170">
        <v>12</v>
      </c>
      <c r="G408" s="171">
        <v>14</v>
      </c>
      <c r="H408" s="170" t="s">
        <v>73</v>
      </c>
      <c r="I408" s="171">
        <v>17.989999999999998</v>
      </c>
      <c r="J408" s="169">
        <v>1</v>
      </c>
      <c r="K408" s="154" cm="1">
        <f t="array" ref="K408">ROUND(
IF(C408="Beer",
SUM(LOOKUP(2,1/(SRP!$B$8:$B$10&lt;=E408)/(SRP!$C$8:$C$10&gt;=E408),SRP!$D$8:$D$10)*(G408/100)*(E408/1000)),
IF(C408="Spirits",
SUM(LOOKUP(2,1/(SRP!$B$2:$B$7&lt;=E408)/(SRP!$C$2:$C$7&gt;=E408),SRP!$D$2:$D$7)*(G408/100)*(E408/1000)),
IF(AND(C408="Wine",D408="Fortified Wines"),
SUM(LOOKUP(2,1/(SRP!$B$26:$B$29&lt;=E408)/(SRP!$C$26:$C$29&gt;=E408),SRP!$D$26:$D$29)*(G408/100)*(E408/1000)),
IF(C408="Wine",
SUM(LOOKUP(2,1/(SRP!$B$21:$B$25&lt;=E408)/(SRP!$C$21:$C$25&gt;=E408),SRP!$D$21:$D$25)*(G408/100)*(E408/1000)),
IF(AND(C408="Ready to Drink",D408="RTD-One Pour Cocktail&gt;7%&lt;=14.5"),
SUM(LOOKUP(2,1/(SRP!$B$16:$B$20&lt;=E408)/(SRP!$C$16:$C$20&gt;=E408),SRP!$D$16:$D$20)*(G408/100)*(E408/1000)),
IF(C408="Ready to Drink",
SUM(LOOKUP(2,1/(SRP!$B$11:$B$15&lt;=E408)/(SRP!$C$11:$C$15&gt;=E408),SRP!$D$11:$D$15)*(G408/100)*(E408/1000)),
0)))))),2)</f>
        <v>8.1999999999999993</v>
      </c>
      <c r="L408" s="173" t="str">
        <f t="shared" si="6"/>
        <v>Wine750</v>
      </c>
      <c r="M408" s="154">
        <f>VLOOKUP(L408,'Slope %'!C:D,2,0)</f>
        <v>0.1</v>
      </c>
    </row>
    <row r="409" spans="1:13" x14ac:dyDescent="0.25">
      <c r="A409" s="169">
        <v>11190</v>
      </c>
      <c r="B409" s="170" t="s">
        <v>499</v>
      </c>
      <c r="C409" s="170" t="s">
        <v>24</v>
      </c>
      <c r="D409" s="170" t="s">
        <v>68</v>
      </c>
      <c r="E409" s="170">
        <v>750</v>
      </c>
      <c r="F409" s="170">
        <v>12</v>
      </c>
      <c r="G409" s="171">
        <v>13.8</v>
      </c>
      <c r="H409" s="170" t="s">
        <v>35</v>
      </c>
      <c r="I409" s="171">
        <v>25.99</v>
      </c>
      <c r="J409" s="169">
        <v>1</v>
      </c>
      <c r="K409" s="154" cm="1">
        <f t="array" ref="K409">ROUND(
IF(C409="Beer",
SUM(LOOKUP(2,1/(SRP!$B$8:$B$10&lt;=E409)/(SRP!$C$8:$C$10&gt;=E409),SRP!$D$8:$D$10)*(G409/100)*(E409/1000)),
IF(C409="Spirits",
SUM(LOOKUP(2,1/(SRP!$B$2:$B$7&lt;=E409)/(SRP!$C$2:$C$7&gt;=E409),SRP!$D$2:$D$7)*(G409/100)*(E409/1000)),
IF(AND(C409="Wine",D409="Fortified Wines"),
SUM(LOOKUP(2,1/(SRP!$B$26:$B$29&lt;=E409)/(SRP!$C$26:$C$29&gt;=E409),SRP!$D$26:$D$29)*(G409/100)*(E409/1000)),
IF(C409="Wine",
SUM(LOOKUP(2,1/(SRP!$B$21:$B$25&lt;=E409)/(SRP!$C$21:$C$25&gt;=E409),SRP!$D$21:$D$25)*(G409/100)*(E409/1000)),
IF(AND(C409="Ready to Drink",D409="RTD-One Pour Cocktail&gt;7%&lt;=14.5"),
SUM(LOOKUP(2,1/(SRP!$B$16:$B$20&lt;=E409)/(SRP!$C$16:$C$20&gt;=E409),SRP!$D$16:$D$20)*(G409/100)*(E409/1000)),
IF(C409="Ready to Drink",
SUM(LOOKUP(2,1/(SRP!$B$11:$B$15&lt;=E409)/(SRP!$C$11:$C$15&gt;=E409),SRP!$D$11:$D$15)*(G409/100)*(E409/1000)),
0)))))),2)</f>
        <v>8.08</v>
      </c>
      <c r="L409" s="173" t="str">
        <f t="shared" si="6"/>
        <v>Wine750</v>
      </c>
      <c r="M409" s="154">
        <f>VLOOKUP(L409,'Slope %'!C:D,2,0)</f>
        <v>0.1</v>
      </c>
    </row>
    <row r="410" spans="1:13" x14ac:dyDescent="0.25">
      <c r="A410" s="169">
        <v>11244</v>
      </c>
      <c r="B410" s="170" t="s">
        <v>500</v>
      </c>
      <c r="C410" s="170" t="s">
        <v>24</v>
      </c>
      <c r="D410" s="170" t="s">
        <v>230</v>
      </c>
      <c r="E410" s="170">
        <v>750</v>
      </c>
      <c r="F410" s="170">
        <v>12</v>
      </c>
      <c r="G410" s="171">
        <v>13.5</v>
      </c>
      <c r="H410" s="170" t="s">
        <v>22</v>
      </c>
      <c r="I410" s="171">
        <v>23.99</v>
      </c>
      <c r="J410" s="169">
        <v>1</v>
      </c>
      <c r="K410" s="154" cm="1">
        <f t="array" ref="K410">ROUND(
IF(C410="Beer",
SUM(LOOKUP(2,1/(SRP!$B$8:$B$10&lt;=E410)/(SRP!$C$8:$C$10&gt;=E410),SRP!$D$8:$D$10)*(G410/100)*(E410/1000)),
IF(C410="Spirits",
SUM(LOOKUP(2,1/(SRP!$B$2:$B$7&lt;=E410)/(SRP!$C$2:$C$7&gt;=E410),SRP!$D$2:$D$7)*(G410/100)*(E410/1000)),
IF(AND(C410="Wine",D410="Fortified Wines"),
SUM(LOOKUP(2,1/(SRP!$B$26:$B$29&lt;=E410)/(SRP!$C$26:$C$29&gt;=E410),SRP!$D$26:$D$29)*(G410/100)*(E410/1000)),
IF(C410="Wine",
SUM(LOOKUP(2,1/(SRP!$B$21:$B$25&lt;=E410)/(SRP!$C$21:$C$25&gt;=E410),SRP!$D$21:$D$25)*(G410/100)*(E410/1000)),
IF(AND(C410="Ready to Drink",D410="RTD-One Pour Cocktail&gt;7%&lt;=14.5"),
SUM(LOOKUP(2,1/(SRP!$B$16:$B$20&lt;=E410)/(SRP!$C$16:$C$20&gt;=E410),SRP!$D$16:$D$20)*(G410/100)*(E410/1000)),
IF(C410="Ready to Drink",
SUM(LOOKUP(2,1/(SRP!$B$11:$B$15&lt;=E410)/(SRP!$C$11:$C$15&gt;=E410),SRP!$D$11:$D$15)*(G410/100)*(E410/1000)),
0)))))),2)</f>
        <v>7.9</v>
      </c>
      <c r="L410" s="173" t="str">
        <f t="shared" si="6"/>
        <v>Wine750</v>
      </c>
      <c r="M410" s="154">
        <f>VLOOKUP(L410,'Slope %'!C:D,2,0)</f>
        <v>0.1</v>
      </c>
    </row>
    <row r="411" spans="1:13" x14ac:dyDescent="0.25">
      <c r="A411" s="169">
        <v>11261</v>
      </c>
      <c r="B411" s="170" t="s">
        <v>501</v>
      </c>
      <c r="C411" s="170" t="s">
        <v>24</v>
      </c>
      <c r="D411" s="170" t="s">
        <v>34</v>
      </c>
      <c r="E411" s="170">
        <v>750</v>
      </c>
      <c r="F411" s="170">
        <v>12</v>
      </c>
      <c r="G411" s="171">
        <v>14.5</v>
      </c>
      <c r="H411" s="170" t="s">
        <v>177</v>
      </c>
      <c r="I411" s="171">
        <v>44.99</v>
      </c>
      <c r="J411" s="169">
        <v>1</v>
      </c>
      <c r="K411" s="154" cm="1">
        <f t="array" ref="K411">ROUND(
IF(C411="Beer",
SUM(LOOKUP(2,1/(SRP!$B$8:$B$10&lt;=E411)/(SRP!$C$8:$C$10&gt;=E411),SRP!$D$8:$D$10)*(G411/100)*(E411/1000)),
IF(C411="Spirits",
SUM(LOOKUP(2,1/(SRP!$B$2:$B$7&lt;=E411)/(SRP!$C$2:$C$7&gt;=E411),SRP!$D$2:$D$7)*(G411/100)*(E411/1000)),
IF(AND(C411="Wine",D411="Fortified Wines"),
SUM(LOOKUP(2,1/(SRP!$B$26:$B$29&lt;=E411)/(SRP!$C$26:$C$29&gt;=E411),SRP!$D$26:$D$29)*(G411/100)*(E411/1000)),
IF(C411="Wine",
SUM(LOOKUP(2,1/(SRP!$B$21:$B$25&lt;=E411)/(SRP!$C$21:$C$25&gt;=E411),SRP!$D$21:$D$25)*(G411/100)*(E411/1000)),
IF(AND(C411="Ready to Drink",D411="RTD-One Pour Cocktail&gt;7%&lt;=14.5"),
SUM(LOOKUP(2,1/(SRP!$B$16:$B$20&lt;=E411)/(SRP!$C$16:$C$20&gt;=E411),SRP!$D$16:$D$20)*(G411/100)*(E411/1000)),
IF(C411="Ready to Drink",
SUM(LOOKUP(2,1/(SRP!$B$11:$B$15&lt;=E411)/(SRP!$C$11:$C$15&gt;=E411),SRP!$D$11:$D$15)*(G411/100)*(E411/1000)),
0)))))),2)</f>
        <v>8.49</v>
      </c>
      <c r="L411" s="173" t="str">
        <f t="shared" si="6"/>
        <v>Wine750</v>
      </c>
      <c r="M411" s="154">
        <f>VLOOKUP(L411,'Slope %'!C:D,2,0)</f>
        <v>0.1</v>
      </c>
    </row>
    <row r="412" spans="1:13" x14ac:dyDescent="0.25">
      <c r="A412" s="169">
        <v>11272</v>
      </c>
      <c r="B412" s="170" t="s">
        <v>502</v>
      </c>
      <c r="C412" s="170" t="s">
        <v>24</v>
      </c>
      <c r="D412" s="170" t="s">
        <v>191</v>
      </c>
      <c r="E412" s="170">
        <v>750</v>
      </c>
      <c r="F412" s="170">
        <v>12</v>
      </c>
      <c r="G412" s="171">
        <v>13.9</v>
      </c>
      <c r="H412" s="170" t="s">
        <v>110</v>
      </c>
      <c r="I412" s="171">
        <v>22.99</v>
      </c>
      <c r="J412" s="169">
        <v>1</v>
      </c>
      <c r="K412" s="154" cm="1">
        <f t="array" ref="K412">ROUND(
IF(C412="Beer",
SUM(LOOKUP(2,1/(SRP!$B$8:$B$10&lt;=E412)/(SRP!$C$8:$C$10&gt;=E412),SRP!$D$8:$D$10)*(G412/100)*(E412/1000)),
IF(C412="Spirits",
SUM(LOOKUP(2,1/(SRP!$B$2:$B$7&lt;=E412)/(SRP!$C$2:$C$7&gt;=E412),SRP!$D$2:$D$7)*(G412/100)*(E412/1000)),
IF(AND(C412="Wine",D412="Fortified Wines"),
SUM(LOOKUP(2,1/(SRP!$B$26:$B$29&lt;=E412)/(SRP!$C$26:$C$29&gt;=E412),SRP!$D$26:$D$29)*(G412/100)*(E412/1000)),
IF(C412="Wine",
SUM(LOOKUP(2,1/(SRP!$B$21:$B$25&lt;=E412)/(SRP!$C$21:$C$25&gt;=E412),SRP!$D$21:$D$25)*(G412/100)*(E412/1000)),
IF(AND(C412="Ready to Drink",D412="RTD-One Pour Cocktail&gt;7%&lt;=14.5"),
SUM(LOOKUP(2,1/(SRP!$B$16:$B$20&lt;=E412)/(SRP!$C$16:$C$20&gt;=E412),SRP!$D$16:$D$20)*(G412/100)*(E412/1000)),
IF(C412="Ready to Drink",
SUM(LOOKUP(2,1/(SRP!$B$11:$B$15&lt;=E412)/(SRP!$C$11:$C$15&gt;=E412),SRP!$D$11:$D$15)*(G412/100)*(E412/1000)),
0)))))),2)</f>
        <v>8.14</v>
      </c>
      <c r="L412" s="173" t="str">
        <f t="shared" si="6"/>
        <v>Wine750</v>
      </c>
      <c r="M412" s="154">
        <f>VLOOKUP(L412,'Slope %'!C:D,2,0)</f>
        <v>0.1</v>
      </c>
    </row>
    <row r="413" spans="1:13" x14ac:dyDescent="0.25">
      <c r="A413" s="169">
        <v>11310</v>
      </c>
      <c r="B413" s="170" t="s">
        <v>503</v>
      </c>
      <c r="C413" s="170" t="s">
        <v>24</v>
      </c>
      <c r="D413" s="170" t="s">
        <v>504</v>
      </c>
      <c r="E413" s="170">
        <v>750</v>
      </c>
      <c r="F413" s="170">
        <v>12</v>
      </c>
      <c r="G413" s="171">
        <v>6.5</v>
      </c>
      <c r="H413" s="170" t="s">
        <v>100</v>
      </c>
      <c r="I413" s="171">
        <v>11.99</v>
      </c>
      <c r="J413" s="169">
        <v>1</v>
      </c>
      <c r="K413" s="154" cm="1">
        <f t="array" ref="K413">ROUND(
IF(C413="Beer",
SUM(LOOKUP(2,1/(SRP!$B$8:$B$10&lt;=E413)/(SRP!$C$8:$C$10&gt;=E413),SRP!$D$8:$D$10)*(G413/100)*(E413/1000)),
IF(C413="Spirits",
SUM(LOOKUP(2,1/(SRP!$B$2:$B$7&lt;=E413)/(SRP!$C$2:$C$7&gt;=E413),SRP!$D$2:$D$7)*(G413/100)*(E413/1000)),
IF(AND(C413="Wine",D413="Fortified Wines"),
SUM(LOOKUP(2,1/(SRP!$B$26:$B$29&lt;=E413)/(SRP!$C$26:$C$29&gt;=E413),SRP!$D$26:$D$29)*(G413/100)*(E413/1000)),
IF(C413="Wine",
SUM(LOOKUP(2,1/(SRP!$B$21:$B$25&lt;=E413)/(SRP!$C$21:$C$25&gt;=E413),SRP!$D$21:$D$25)*(G413/100)*(E413/1000)),
IF(AND(C413="Ready to Drink",D413="RTD-One Pour Cocktail&gt;7%&lt;=14.5"),
SUM(LOOKUP(2,1/(SRP!$B$16:$B$20&lt;=E413)/(SRP!$C$16:$C$20&gt;=E413),SRP!$D$16:$D$20)*(G413/100)*(E413/1000)),
IF(C413="Ready to Drink",
SUM(LOOKUP(2,1/(SRP!$B$11:$B$15&lt;=E413)/(SRP!$C$11:$C$15&gt;=E413),SRP!$D$11:$D$15)*(G413/100)*(E413/1000)),
0)))))),2)</f>
        <v>3.81</v>
      </c>
      <c r="L413" s="173" t="str">
        <f t="shared" si="6"/>
        <v>Wine750</v>
      </c>
      <c r="M413" s="154">
        <f>VLOOKUP(L413,'Slope %'!C:D,2,0)</f>
        <v>0.1</v>
      </c>
    </row>
    <row r="414" spans="1:13" x14ac:dyDescent="0.25">
      <c r="A414" s="169">
        <v>11311</v>
      </c>
      <c r="B414" s="170" t="s">
        <v>505</v>
      </c>
      <c r="C414" s="170" t="s">
        <v>24</v>
      </c>
      <c r="D414" s="170" t="s">
        <v>504</v>
      </c>
      <c r="E414" s="170">
        <v>750</v>
      </c>
      <c r="F414" s="170">
        <v>12</v>
      </c>
      <c r="G414" s="171">
        <v>6.5</v>
      </c>
      <c r="H414" s="170" t="s">
        <v>100</v>
      </c>
      <c r="I414" s="171">
        <v>11.99</v>
      </c>
      <c r="J414" s="169">
        <v>1</v>
      </c>
      <c r="K414" s="154" cm="1">
        <f t="array" ref="K414">ROUND(
IF(C414="Beer",
SUM(LOOKUP(2,1/(SRP!$B$8:$B$10&lt;=E414)/(SRP!$C$8:$C$10&gt;=E414),SRP!$D$8:$D$10)*(G414/100)*(E414/1000)),
IF(C414="Spirits",
SUM(LOOKUP(2,1/(SRP!$B$2:$B$7&lt;=E414)/(SRP!$C$2:$C$7&gt;=E414),SRP!$D$2:$D$7)*(G414/100)*(E414/1000)),
IF(AND(C414="Wine",D414="Fortified Wines"),
SUM(LOOKUP(2,1/(SRP!$B$26:$B$29&lt;=E414)/(SRP!$C$26:$C$29&gt;=E414),SRP!$D$26:$D$29)*(G414/100)*(E414/1000)),
IF(C414="Wine",
SUM(LOOKUP(2,1/(SRP!$B$21:$B$25&lt;=E414)/(SRP!$C$21:$C$25&gt;=E414),SRP!$D$21:$D$25)*(G414/100)*(E414/1000)),
IF(AND(C414="Ready to Drink",D414="RTD-One Pour Cocktail&gt;7%&lt;=14.5"),
SUM(LOOKUP(2,1/(SRP!$B$16:$B$20&lt;=E414)/(SRP!$C$16:$C$20&gt;=E414),SRP!$D$16:$D$20)*(G414/100)*(E414/1000)),
IF(C414="Ready to Drink",
SUM(LOOKUP(2,1/(SRP!$B$11:$B$15&lt;=E414)/(SRP!$C$11:$C$15&gt;=E414),SRP!$D$11:$D$15)*(G414/100)*(E414/1000)),
0)))))),2)</f>
        <v>3.81</v>
      </c>
      <c r="L414" s="173" t="str">
        <f t="shared" si="6"/>
        <v>Wine750</v>
      </c>
      <c r="M414" s="154">
        <f>VLOOKUP(L414,'Slope %'!C:D,2,0)</f>
        <v>0.1</v>
      </c>
    </row>
    <row r="415" spans="1:13" x14ac:dyDescent="0.25">
      <c r="A415" s="169">
        <v>11313</v>
      </c>
      <c r="B415" s="170" t="s">
        <v>164</v>
      </c>
      <c r="C415" s="170" t="s">
        <v>15</v>
      </c>
      <c r="D415" s="170" t="s">
        <v>82</v>
      </c>
      <c r="E415" s="170">
        <v>1140</v>
      </c>
      <c r="F415" s="170">
        <v>6</v>
      </c>
      <c r="G415" s="171">
        <v>40</v>
      </c>
      <c r="H415" s="170" t="s">
        <v>20</v>
      </c>
      <c r="I415" s="171">
        <v>42.99</v>
      </c>
      <c r="J415" s="169">
        <v>1</v>
      </c>
      <c r="K415" s="154" cm="1">
        <f t="array" ref="K415">ROUND(
IF(C415="Beer",
SUM(LOOKUP(2,1/(SRP!$B$8:$B$10&lt;=E415)/(SRP!$C$8:$C$10&gt;=E415),SRP!$D$8:$D$10)*(G415/100)*(E415/1000)),
IF(C415="Spirits",
SUM(LOOKUP(2,1/(SRP!$B$2:$B$7&lt;=E415)/(SRP!$C$2:$C$7&gt;=E415),SRP!$D$2:$D$7)*(G415/100)*(E415/1000)),
IF(AND(C415="Wine",D415="Fortified Wines"),
SUM(LOOKUP(2,1/(SRP!$B$26:$B$29&lt;=E415)/(SRP!$C$26:$C$29&gt;=E415),SRP!$D$26:$D$29)*(G415/100)*(E415/1000)),
IF(C415="Wine",
SUM(LOOKUP(2,1/(SRP!$B$21:$B$25&lt;=E415)/(SRP!$C$21:$C$25&gt;=E415),SRP!$D$21:$D$25)*(G415/100)*(E415/1000)),
IF(AND(C415="Ready to Drink",D415="RTD-One Pour Cocktail&gt;7%&lt;=14.5"),
SUM(LOOKUP(2,1/(SRP!$B$16:$B$20&lt;=E415)/(SRP!$C$16:$C$20&gt;=E415),SRP!$D$16:$D$20)*(G415/100)*(E415/1000)),
IF(C415="Ready to Drink",
SUM(LOOKUP(2,1/(SRP!$B$11:$B$15&lt;=E415)/(SRP!$C$11:$C$15&gt;=E415),SRP!$D$11:$D$15)*(G415/100)*(E415/1000)),
0)))))),2)</f>
        <v>35.6</v>
      </c>
      <c r="L415" s="173" t="str">
        <f t="shared" si="6"/>
        <v>Spirits1140</v>
      </c>
      <c r="M415" s="154">
        <f>VLOOKUP(L415,'Slope %'!C:D,2,0)</f>
        <v>0.05</v>
      </c>
    </row>
    <row r="416" spans="1:13" x14ac:dyDescent="0.25">
      <c r="A416" s="169">
        <v>11319</v>
      </c>
      <c r="B416" s="170" t="s">
        <v>363</v>
      </c>
      <c r="C416" s="170" t="s">
        <v>15</v>
      </c>
      <c r="D416" s="170" t="s">
        <v>82</v>
      </c>
      <c r="E416" s="170">
        <v>1140</v>
      </c>
      <c r="F416" s="170">
        <v>6</v>
      </c>
      <c r="G416" s="171">
        <v>40</v>
      </c>
      <c r="H416" s="170" t="s">
        <v>20</v>
      </c>
      <c r="I416" s="171">
        <v>87.99</v>
      </c>
      <c r="J416" s="169">
        <v>1</v>
      </c>
      <c r="K416" s="154" cm="1">
        <f t="array" ref="K416">ROUND(
IF(C416="Beer",
SUM(LOOKUP(2,1/(SRP!$B$8:$B$10&lt;=E416)/(SRP!$C$8:$C$10&gt;=E416),SRP!$D$8:$D$10)*(G416/100)*(E416/1000)),
IF(C416="Spirits",
SUM(LOOKUP(2,1/(SRP!$B$2:$B$7&lt;=E416)/(SRP!$C$2:$C$7&gt;=E416),SRP!$D$2:$D$7)*(G416/100)*(E416/1000)),
IF(AND(C416="Wine",D416="Fortified Wines"),
SUM(LOOKUP(2,1/(SRP!$B$26:$B$29&lt;=E416)/(SRP!$C$26:$C$29&gt;=E416),SRP!$D$26:$D$29)*(G416/100)*(E416/1000)),
IF(C416="Wine",
SUM(LOOKUP(2,1/(SRP!$B$21:$B$25&lt;=E416)/(SRP!$C$21:$C$25&gt;=E416),SRP!$D$21:$D$25)*(G416/100)*(E416/1000)),
IF(AND(C416="Ready to Drink",D416="RTD-One Pour Cocktail&gt;7%&lt;=14.5"),
SUM(LOOKUP(2,1/(SRP!$B$16:$B$20&lt;=E416)/(SRP!$C$16:$C$20&gt;=E416),SRP!$D$16:$D$20)*(G416/100)*(E416/1000)),
IF(C416="Ready to Drink",
SUM(LOOKUP(2,1/(SRP!$B$11:$B$15&lt;=E416)/(SRP!$C$11:$C$15&gt;=E416),SRP!$D$11:$D$15)*(G416/100)*(E416/1000)),
0)))))),2)</f>
        <v>35.6</v>
      </c>
      <c r="L416" s="173" t="str">
        <f t="shared" si="6"/>
        <v>Spirits1140</v>
      </c>
      <c r="M416" s="154">
        <f>VLOOKUP(L416,'Slope %'!C:D,2,0)</f>
        <v>0.05</v>
      </c>
    </row>
    <row r="417" spans="1:13" x14ac:dyDescent="0.25">
      <c r="A417" s="169">
        <v>11323</v>
      </c>
      <c r="B417" s="170" t="s">
        <v>81</v>
      </c>
      <c r="C417" s="170" t="s">
        <v>15</v>
      </c>
      <c r="D417" s="170" t="s">
        <v>82</v>
      </c>
      <c r="E417" s="170">
        <v>1140</v>
      </c>
      <c r="F417" s="170">
        <v>6</v>
      </c>
      <c r="G417" s="171">
        <v>40</v>
      </c>
      <c r="H417" s="170" t="s">
        <v>20</v>
      </c>
      <c r="I417" s="171">
        <v>46.99</v>
      </c>
      <c r="J417" s="169">
        <v>1</v>
      </c>
      <c r="K417" s="154" cm="1">
        <f t="array" ref="K417">ROUND(
IF(C417="Beer",
SUM(LOOKUP(2,1/(SRP!$B$8:$B$10&lt;=E417)/(SRP!$C$8:$C$10&gt;=E417),SRP!$D$8:$D$10)*(G417/100)*(E417/1000)),
IF(C417="Spirits",
SUM(LOOKUP(2,1/(SRP!$B$2:$B$7&lt;=E417)/(SRP!$C$2:$C$7&gt;=E417),SRP!$D$2:$D$7)*(G417/100)*(E417/1000)),
IF(AND(C417="Wine",D417="Fortified Wines"),
SUM(LOOKUP(2,1/(SRP!$B$26:$B$29&lt;=E417)/(SRP!$C$26:$C$29&gt;=E417),SRP!$D$26:$D$29)*(G417/100)*(E417/1000)),
IF(C417="Wine",
SUM(LOOKUP(2,1/(SRP!$B$21:$B$25&lt;=E417)/(SRP!$C$21:$C$25&gt;=E417),SRP!$D$21:$D$25)*(G417/100)*(E417/1000)),
IF(AND(C417="Ready to Drink",D417="RTD-One Pour Cocktail&gt;7%&lt;=14.5"),
SUM(LOOKUP(2,1/(SRP!$B$16:$B$20&lt;=E417)/(SRP!$C$16:$C$20&gt;=E417),SRP!$D$16:$D$20)*(G417/100)*(E417/1000)),
IF(C417="Ready to Drink",
SUM(LOOKUP(2,1/(SRP!$B$11:$B$15&lt;=E417)/(SRP!$C$11:$C$15&gt;=E417),SRP!$D$11:$D$15)*(G417/100)*(E417/1000)),
0)))))),2)</f>
        <v>35.6</v>
      </c>
      <c r="L417" s="173" t="str">
        <f t="shared" si="6"/>
        <v>Spirits1140</v>
      </c>
      <c r="M417" s="154">
        <f>VLOOKUP(L417,'Slope %'!C:D,2,0)</f>
        <v>0.05</v>
      </c>
    </row>
    <row r="418" spans="1:13" x14ac:dyDescent="0.25">
      <c r="A418" s="169">
        <v>11328</v>
      </c>
      <c r="B418" s="170" t="s">
        <v>175</v>
      </c>
      <c r="C418" s="170" t="s">
        <v>15</v>
      </c>
      <c r="D418" s="170" t="s">
        <v>51</v>
      </c>
      <c r="E418" s="170">
        <v>1140</v>
      </c>
      <c r="F418" s="170">
        <v>6</v>
      </c>
      <c r="G418" s="171">
        <v>40</v>
      </c>
      <c r="H418" s="170" t="s">
        <v>20</v>
      </c>
      <c r="I418" s="171">
        <v>43.99</v>
      </c>
      <c r="J418" s="169">
        <v>1</v>
      </c>
      <c r="K418" s="154" cm="1">
        <f t="array" ref="K418">ROUND(
IF(C418="Beer",
SUM(LOOKUP(2,1/(SRP!$B$8:$B$10&lt;=E418)/(SRP!$C$8:$C$10&gt;=E418),SRP!$D$8:$D$10)*(G418/100)*(E418/1000)),
IF(C418="Spirits",
SUM(LOOKUP(2,1/(SRP!$B$2:$B$7&lt;=E418)/(SRP!$C$2:$C$7&gt;=E418),SRP!$D$2:$D$7)*(G418/100)*(E418/1000)),
IF(AND(C418="Wine",D418="Fortified Wines"),
SUM(LOOKUP(2,1/(SRP!$B$26:$B$29&lt;=E418)/(SRP!$C$26:$C$29&gt;=E418),SRP!$D$26:$D$29)*(G418/100)*(E418/1000)),
IF(C418="Wine",
SUM(LOOKUP(2,1/(SRP!$B$21:$B$25&lt;=E418)/(SRP!$C$21:$C$25&gt;=E418),SRP!$D$21:$D$25)*(G418/100)*(E418/1000)),
IF(AND(C418="Ready to Drink",D418="RTD-One Pour Cocktail&gt;7%&lt;=14.5"),
SUM(LOOKUP(2,1/(SRP!$B$16:$B$20&lt;=E418)/(SRP!$C$16:$C$20&gt;=E418),SRP!$D$16:$D$20)*(G418/100)*(E418/1000)),
IF(C418="Ready to Drink",
SUM(LOOKUP(2,1/(SRP!$B$11:$B$15&lt;=E418)/(SRP!$C$11:$C$15&gt;=E418),SRP!$D$11:$D$15)*(G418/100)*(E418/1000)),
0)))))),2)</f>
        <v>35.6</v>
      </c>
      <c r="L418" s="173" t="str">
        <f t="shared" si="6"/>
        <v>Spirits1140</v>
      </c>
      <c r="M418" s="154">
        <f>VLOOKUP(L418,'Slope %'!C:D,2,0)</f>
        <v>0.05</v>
      </c>
    </row>
    <row r="419" spans="1:13" x14ac:dyDescent="0.25">
      <c r="A419" s="169">
        <v>11377</v>
      </c>
      <c r="B419" s="170" t="s">
        <v>376</v>
      </c>
      <c r="C419" s="170" t="s">
        <v>15</v>
      </c>
      <c r="D419" s="170" t="s">
        <v>134</v>
      </c>
      <c r="E419" s="170">
        <v>375</v>
      </c>
      <c r="F419" s="170">
        <v>12</v>
      </c>
      <c r="G419" s="171">
        <v>40</v>
      </c>
      <c r="H419" s="170" t="s">
        <v>35</v>
      </c>
      <c r="I419" s="171">
        <v>42.99</v>
      </c>
      <c r="J419" s="169">
        <v>1</v>
      </c>
      <c r="K419" s="154" cm="1">
        <f t="array" ref="K419">ROUND(
IF(C419="Beer",
SUM(LOOKUP(2,1/(SRP!$B$8:$B$10&lt;=E419)/(SRP!$C$8:$C$10&gt;=E419),SRP!$D$8:$D$10)*(G419/100)*(E419/1000)),
IF(C419="Spirits",
SUM(LOOKUP(2,1/(SRP!$B$2:$B$7&lt;=E419)/(SRP!$C$2:$C$7&gt;=E419),SRP!$D$2:$D$7)*(G419/100)*(E419/1000)),
IF(AND(C419="Wine",D419="Fortified Wines"),
SUM(LOOKUP(2,1/(SRP!$B$26:$B$29&lt;=E419)/(SRP!$C$26:$C$29&gt;=E419),SRP!$D$26:$D$29)*(G419/100)*(E419/1000)),
IF(C419="Wine",
SUM(LOOKUP(2,1/(SRP!$B$21:$B$25&lt;=E419)/(SRP!$C$21:$C$25&gt;=E419),SRP!$D$21:$D$25)*(G419/100)*(E419/1000)),
IF(AND(C419="Ready to Drink",D419="RTD-One Pour Cocktail&gt;7%&lt;=14.5"),
SUM(LOOKUP(2,1/(SRP!$B$16:$B$20&lt;=E419)/(SRP!$C$16:$C$20&gt;=E419),SRP!$D$16:$D$20)*(G419/100)*(E419/1000)),
IF(C419="Ready to Drink",
SUM(LOOKUP(2,1/(SRP!$B$11:$B$15&lt;=E419)/(SRP!$C$11:$C$15&gt;=E419),SRP!$D$11:$D$15)*(G419/100)*(E419/1000)),
0)))))),2)</f>
        <v>13.3</v>
      </c>
      <c r="L419" s="173" t="str">
        <f t="shared" si="6"/>
        <v>Spirits375</v>
      </c>
      <c r="M419" s="154">
        <f>VLOOKUP(L419,'Slope %'!C:D,2,0)</f>
        <v>0.1</v>
      </c>
    </row>
    <row r="420" spans="1:13" x14ac:dyDescent="0.25">
      <c r="A420" s="169">
        <v>11378</v>
      </c>
      <c r="B420" s="170" t="s">
        <v>506</v>
      </c>
      <c r="C420" s="170" t="s">
        <v>15</v>
      </c>
      <c r="D420" s="170" t="s">
        <v>134</v>
      </c>
      <c r="E420" s="170">
        <v>750</v>
      </c>
      <c r="F420" s="170">
        <v>6</v>
      </c>
      <c r="G420" s="171">
        <v>40</v>
      </c>
      <c r="H420" s="170" t="s">
        <v>35</v>
      </c>
      <c r="I420" s="171">
        <v>419.99</v>
      </c>
      <c r="J420" s="169">
        <v>1</v>
      </c>
      <c r="K420" s="154" cm="1">
        <f t="array" ref="K420">ROUND(
IF(C420="Beer",
SUM(LOOKUP(2,1/(SRP!$B$8:$B$10&lt;=E420)/(SRP!$C$8:$C$10&gt;=E420),SRP!$D$8:$D$10)*(G420/100)*(E420/1000)),
IF(C420="Spirits",
SUM(LOOKUP(2,1/(SRP!$B$2:$B$7&lt;=E420)/(SRP!$C$2:$C$7&gt;=E420),SRP!$D$2:$D$7)*(G420/100)*(E420/1000)),
IF(AND(C420="Wine",D420="Fortified Wines"),
SUM(LOOKUP(2,1/(SRP!$B$26:$B$29&lt;=E420)/(SRP!$C$26:$C$29&gt;=E420),SRP!$D$26:$D$29)*(G420/100)*(E420/1000)),
IF(C420="Wine",
SUM(LOOKUP(2,1/(SRP!$B$21:$B$25&lt;=E420)/(SRP!$C$21:$C$25&gt;=E420),SRP!$D$21:$D$25)*(G420/100)*(E420/1000)),
IF(AND(C420="Ready to Drink",D420="RTD-One Pour Cocktail&gt;7%&lt;=14.5"),
SUM(LOOKUP(2,1/(SRP!$B$16:$B$20&lt;=E420)/(SRP!$C$16:$C$20&gt;=E420),SRP!$D$16:$D$20)*(G420/100)*(E420/1000)),
IF(C420="Ready to Drink",
SUM(LOOKUP(2,1/(SRP!$B$11:$B$15&lt;=E420)/(SRP!$C$11:$C$15&gt;=E420),SRP!$D$11:$D$15)*(G420/100)*(E420/1000)),
0)))))),2)</f>
        <v>23.42</v>
      </c>
      <c r="L420" s="173" t="str">
        <f t="shared" si="6"/>
        <v>Spirits750</v>
      </c>
      <c r="M420" s="154">
        <f>VLOOKUP(L420,'Slope %'!C:D,2,0)</f>
        <v>7.0000000000000007E-2</v>
      </c>
    </row>
    <row r="421" spans="1:13" x14ac:dyDescent="0.25">
      <c r="A421" s="169">
        <v>11410</v>
      </c>
      <c r="B421" s="170" t="s">
        <v>507</v>
      </c>
      <c r="C421" s="170" t="s">
        <v>24</v>
      </c>
      <c r="D421" s="170" t="s">
        <v>298</v>
      </c>
      <c r="E421" s="170">
        <v>750</v>
      </c>
      <c r="F421" s="170">
        <v>6</v>
      </c>
      <c r="G421" s="171">
        <v>12</v>
      </c>
      <c r="H421" s="170" t="s">
        <v>177</v>
      </c>
      <c r="I421" s="171">
        <v>19.989999999999998</v>
      </c>
      <c r="J421" s="169">
        <v>1</v>
      </c>
      <c r="K421" s="154" cm="1">
        <f t="array" ref="K421">ROUND(
IF(C421="Beer",
SUM(LOOKUP(2,1/(SRP!$B$8:$B$10&lt;=E421)/(SRP!$C$8:$C$10&gt;=E421),SRP!$D$8:$D$10)*(G421/100)*(E421/1000)),
IF(C421="Spirits",
SUM(LOOKUP(2,1/(SRP!$B$2:$B$7&lt;=E421)/(SRP!$C$2:$C$7&gt;=E421),SRP!$D$2:$D$7)*(G421/100)*(E421/1000)),
IF(AND(C421="Wine",D421="Fortified Wines"),
SUM(LOOKUP(2,1/(SRP!$B$26:$B$29&lt;=E421)/(SRP!$C$26:$C$29&gt;=E421),SRP!$D$26:$D$29)*(G421/100)*(E421/1000)),
IF(C421="Wine",
SUM(LOOKUP(2,1/(SRP!$B$21:$B$25&lt;=E421)/(SRP!$C$21:$C$25&gt;=E421),SRP!$D$21:$D$25)*(G421/100)*(E421/1000)),
IF(AND(C421="Ready to Drink",D421="RTD-One Pour Cocktail&gt;7%&lt;=14.5"),
SUM(LOOKUP(2,1/(SRP!$B$16:$B$20&lt;=E421)/(SRP!$C$16:$C$20&gt;=E421),SRP!$D$16:$D$20)*(G421/100)*(E421/1000)),
IF(C421="Ready to Drink",
SUM(LOOKUP(2,1/(SRP!$B$11:$B$15&lt;=E421)/(SRP!$C$11:$C$15&gt;=E421),SRP!$D$11:$D$15)*(G421/100)*(E421/1000)),
0)))))),2)</f>
        <v>7.03</v>
      </c>
      <c r="L421" s="173" t="str">
        <f t="shared" si="6"/>
        <v>Wine750</v>
      </c>
      <c r="M421" s="154">
        <f>VLOOKUP(L421,'Slope %'!C:D,2,0)</f>
        <v>0.1</v>
      </c>
    </row>
    <row r="422" spans="1:13" x14ac:dyDescent="0.25">
      <c r="A422" s="169">
        <v>11418</v>
      </c>
      <c r="B422" s="170" t="s">
        <v>508</v>
      </c>
      <c r="C422" s="170" t="s">
        <v>24</v>
      </c>
      <c r="D422" s="170" t="s">
        <v>68</v>
      </c>
      <c r="E422" s="170">
        <v>750</v>
      </c>
      <c r="F422" s="170">
        <v>12</v>
      </c>
      <c r="G422" s="171">
        <v>14.5</v>
      </c>
      <c r="H422" s="170" t="s">
        <v>22</v>
      </c>
      <c r="I422" s="171">
        <v>39.99</v>
      </c>
      <c r="J422" s="169">
        <v>1</v>
      </c>
      <c r="K422" s="154" cm="1">
        <f t="array" ref="K422">ROUND(
IF(C422="Beer",
SUM(LOOKUP(2,1/(SRP!$B$8:$B$10&lt;=E422)/(SRP!$C$8:$C$10&gt;=E422),SRP!$D$8:$D$10)*(G422/100)*(E422/1000)),
IF(C422="Spirits",
SUM(LOOKUP(2,1/(SRP!$B$2:$B$7&lt;=E422)/(SRP!$C$2:$C$7&gt;=E422),SRP!$D$2:$D$7)*(G422/100)*(E422/1000)),
IF(AND(C422="Wine",D422="Fortified Wines"),
SUM(LOOKUP(2,1/(SRP!$B$26:$B$29&lt;=E422)/(SRP!$C$26:$C$29&gt;=E422),SRP!$D$26:$D$29)*(G422/100)*(E422/1000)),
IF(C422="Wine",
SUM(LOOKUP(2,1/(SRP!$B$21:$B$25&lt;=E422)/(SRP!$C$21:$C$25&gt;=E422),SRP!$D$21:$D$25)*(G422/100)*(E422/1000)),
IF(AND(C422="Ready to Drink",D422="RTD-One Pour Cocktail&gt;7%&lt;=14.5"),
SUM(LOOKUP(2,1/(SRP!$B$16:$B$20&lt;=E422)/(SRP!$C$16:$C$20&gt;=E422),SRP!$D$16:$D$20)*(G422/100)*(E422/1000)),
IF(C422="Ready to Drink",
SUM(LOOKUP(2,1/(SRP!$B$11:$B$15&lt;=E422)/(SRP!$C$11:$C$15&gt;=E422),SRP!$D$11:$D$15)*(G422/100)*(E422/1000)),
0)))))),2)</f>
        <v>8.49</v>
      </c>
      <c r="L422" s="173" t="str">
        <f t="shared" si="6"/>
        <v>Wine750</v>
      </c>
      <c r="M422" s="154">
        <f>VLOOKUP(L422,'Slope %'!C:D,2,0)</f>
        <v>0.1</v>
      </c>
    </row>
    <row r="423" spans="1:13" x14ac:dyDescent="0.25">
      <c r="A423" s="169">
        <v>11425</v>
      </c>
      <c r="B423" s="170" t="s">
        <v>428</v>
      </c>
      <c r="C423" s="170" t="s">
        <v>15</v>
      </c>
      <c r="D423" s="170" t="s">
        <v>93</v>
      </c>
      <c r="E423" s="170">
        <v>1140</v>
      </c>
      <c r="F423" s="170">
        <v>6</v>
      </c>
      <c r="G423" s="171">
        <v>40</v>
      </c>
      <c r="H423" s="170" t="s">
        <v>123</v>
      </c>
      <c r="I423" s="171">
        <v>41.99</v>
      </c>
      <c r="J423" s="169">
        <v>1</v>
      </c>
      <c r="K423" s="154" cm="1">
        <f t="array" ref="K423">ROUND(
IF(C423="Beer",
SUM(LOOKUP(2,1/(SRP!$B$8:$B$10&lt;=E423)/(SRP!$C$8:$C$10&gt;=E423),SRP!$D$8:$D$10)*(G423/100)*(E423/1000)),
IF(C423="Spirits",
SUM(LOOKUP(2,1/(SRP!$B$2:$B$7&lt;=E423)/(SRP!$C$2:$C$7&gt;=E423),SRP!$D$2:$D$7)*(G423/100)*(E423/1000)),
IF(AND(C423="Wine",D423="Fortified Wines"),
SUM(LOOKUP(2,1/(SRP!$B$26:$B$29&lt;=E423)/(SRP!$C$26:$C$29&gt;=E423),SRP!$D$26:$D$29)*(G423/100)*(E423/1000)),
IF(C423="Wine",
SUM(LOOKUP(2,1/(SRP!$B$21:$B$25&lt;=E423)/(SRP!$C$21:$C$25&gt;=E423),SRP!$D$21:$D$25)*(G423/100)*(E423/1000)),
IF(AND(C423="Ready to Drink",D423="RTD-One Pour Cocktail&gt;7%&lt;=14.5"),
SUM(LOOKUP(2,1/(SRP!$B$16:$B$20&lt;=E423)/(SRP!$C$16:$C$20&gt;=E423),SRP!$D$16:$D$20)*(G423/100)*(E423/1000)),
IF(C423="Ready to Drink",
SUM(LOOKUP(2,1/(SRP!$B$11:$B$15&lt;=E423)/(SRP!$C$11:$C$15&gt;=E423),SRP!$D$11:$D$15)*(G423/100)*(E423/1000)),
0)))))),2)</f>
        <v>35.6</v>
      </c>
      <c r="L423" s="173" t="str">
        <f t="shared" si="6"/>
        <v>Spirits1140</v>
      </c>
      <c r="M423" s="154">
        <f>VLOOKUP(L423,'Slope %'!C:D,2,0)</f>
        <v>0.05</v>
      </c>
    </row>
    <row r="424" spans="1:13" x14ac:dyDescent="0.25">
      <c r="A424" s="169">
        <v>11429</v>
      </c>
      <c r="B424" s="170" t="s">
        <v>509</v>
      </c>
      <c r="C424" s="170" t="s">
        <v>15</v>
      </c>
      <c r="D424" s="170" t="s">
        <v>510</v>
      </c>
      <c r="E424" s="170">
        <v>750</v>
      </c>
      <c r="F424" s="170">
        <v>6</v>
      </c>
      <c r="G424" s="171">
        <v>43</v>
      </c>
      <c r="H424" s="170" t="s">
        <v>54</v>
      </c>
      <c r="I424" s="171">
        <v>69.989999999999995</v>
      </c>
      <c r="J424" s="169">
        <v>1</v>
      </c>
      <c r="K424" s="154" cm="1">
        <f t="array" ref="K424">ROUND(
IF(C424="Beer",
SUM(LOOKUP(2,1/(SRP!$B$8:$B$10&lt;=E424)/(SRP!$C$8:$C$10&gt;=E424),SRP!$D$8:$D$10)*(G424/100)*(E424/1000)),
IF(C424="Spirits",
SUM(LOOKUP(2,1/(SRP!$B$2:$B$7&lt;=E424)/(SRP!$C$2:$C$7&gt;=E424),SRP!$D$2:$D$7)*(G424/100)*(E424/1000)),
IF(AND(C424="Wine",D424="Fortified Wines"),
SUM(LOOKUP(2,1/(SRP!$B$26:$B$29&lt;=E424)/(SRP!$C$26:$C$29&gt;=E424),SRP!$D$26:$D$29)*(G424/100)*(E424/1000)),
IF(C424="Wine",
SUM(LOOKUP(2,1/(SRP!$B$21:$B$25&lt;=E424)/(SRP!$C$21:$C$25&gt;=E424),SRP!$D$21:$D$25)*(G424/100)*(E424/1000)),
IF(AND(C424="Ready to Drink",D424="RTD-One Pour Cocktail&gt;7%&lt;=14.5"),
SUM(LOOKUP(2,1/(SRP!$B$16:$B$20&lt;=E424)/(SRP!$C$16:$C$20&gt;=E424),SRP!$D$16:$D$20)*(G424/100)*(E424/1000)),
IF(C424="Ready to Drink",
SUM(LOOKUP(2,1/(SRP!$B$11:$B$15&lt;=E424)/(SRP!$C$11:$C$15&gt;=E424),SRP!$D$11:$D$15)*(G424/100)*(E424/1000)),
0)))))),2)</f>
        <v>25.18</v>
      </c>
      <c r="L424" s="173" t="str">
        <f t="shared" si="6"/>
        <v>Spirits750</v>
      </c>
      <c r="M424" s="154">
        <f>VLOOKUP(L424,'Slope %'!C:D,2,0)</f>
        <v>7.0000000000000007E-2</v>
      </c>
    </row>
    <row r="425" spans="1:13" x14ac:dyDescent="0.25">
      <c r="A425" s="169">
        <v>11433</v>
      </c>
      <c r="B425" s="170" t="s">
        <v>511</v>
      </c>
      <c r="C425" s="170" t="s">
        <v>24</v>
      </c>
      <c r="D425" s="170" t="s">
        <v>194</v>
      </c>
      <c r="E425" s="170">
        <v>750</v>
      </c>
      <c r="F425" s="170">
        <v>12</v>
      </c>
      <c r="G425" s="171">
        <v>12.5</v>
      </c>
      <c r="H425" s="170" t="s">
        <v>218</v>
      </c>
      <c r="I425" s="171">
        <v>19.989999999999998</v>
      </c>
      <c r="J425" s="169">
        <v>1</v>
      </c>
      <c r="K425" s="154" cm="1">
        <f t="array" ref="K425">ROUND(
IF(C425="Beer",
SUM(LOOKUP(2,1/(SRP!$B$8:$B$10&lt;=E425)/(SRP!$C$8:$C$10&gt;=E425),SRP!$D$8:$D$10)*(G425/100)*(E425/1000)),
IF(C425="Spirits",
SUM(LOOKUP(2,1/(SRP!$B$2:$B$7&lt;=E425)/(SRP!$C$2:$C$7&gt;=E425),SRP!$D$2:$D$7)*(G425/100)*(E425/1000)),
IF(AND(C425="Wine",D425="Fortified Wines"),
SUM(LOOKUP(2,1/(SRP!$B$26:$B$29&lt;=E425)/(SRP!$C$26:$C$29&gt;=E425),SRP!$D$26:$D$29)*(G425/100)*(E425/1000)),
IF(C425="Wine",
SUM(LOOKUP(2,1/(SRP!$B$21:$B$25&lt;=E425)/(SRP!$C$21:$C$25&gt;=E425),SRP!$D$21:$D$25)*(G425/100)*(E425/1000)),
IF(AND(C425="Ready to Drink",D425="RTD-One Pour Cocktail&gt;7%&lt;=14.5"),
SUM(LOOKUP(2,1/(SRP!$B$16:$B$20&lt;=E425)/(SRP!$C$16:$C$20&gt;=E425),SRP!$D$16:$D$20)*(G425/100)*(E425/1000)),
IF(C425="Ready to Drink",
SUM(LOOKUP(2,1/(SRP!$B$11:$B$15&lt;=E425)/(SRP!$C$11:$C$15&gt;=E425),SRP!$D$11:$D$15)*(G425/100)*(E425/1000)),
0)))))),2)</f>
        <v>7.32</v>
      </c>
      <c r="L425" s="173" t="str">
        <f t="shared" si="6"/>
        <v>Wine750</v>
      </c>
      <c r="M425" s="154">
        <f>VLOOKUP(L425,'Slope %'!C:D,2,0)</f>
        <v>0.1</v>
      </c>
    </row>
    <row r="426" spans="1:13" x14ac:dyDescent="0.25">
      <c r="A426" s="169">
        <v>11434</v>
      </c>
      <c r="B426" s="170" t="s">
        <v>512</v>
      </c>
      <c r="C426" s="170" t="s">
        <v>15</v>
      </c>
      <c r="D426" s="170" t="s">
        <v>154</v>
      </c>
      <c r="E426" s="170">
        <v>700</v>
      </c>
      <c r="F426" s="170">
        <v>6</v>
      </c>
      <c r="G426" s="171">
        <v>17</v>
      </c>
      <c r="H426" s="170" t="s">
        <v>54</v>
      </c>
      <c r="I426" s="171">
        <v>39.99</v>
      </c>
      <c r="J426" s="169">
        <v>1</v>
      </c>
      <c r="K426" s="154" cm="1">
        <f t="array" ref="K426">ROUND(
IF(C426="Beer",
SUM(LOOKUP(2,1/(SRP!$B$8:$B$10&lt;=E426)/(SRP!$C$8:$C$10&gt;=E426),SRP!$D$8:$D$10)*(G426/100)*(E426/1000)),
IF(C426="Spirits",
SUM(LOOKUP(2,1/(SRP!$B$2:$B$7&lt;=E426)/(SRP!$C$2:$C$7&gt;=E426),SRP!$D$2:$D$7)*(G426/100)*(E426/1000)),
IF(AND(C426="Wine",D426="Fortified Wines"),
SUM(LOOKUP(2,1/(SRP!$B$26:$B$29&lt;=E426)/(SRP!$C$26:$C$29&gt;=E426),SRP!$D$26:$D$29)*(G426/100)*(E426/1000)),
IF(C426="Wine",
SUM(LOOKUP(2,1/(SRP!$B$21:$B$25&lt;=E426)/(SRP!$C$21:$C$25&gt;=E426),SRP!$D$21:$D$25)*(G426/100)*(E426/1000)),
IF(AND(C426="Ready to Drink",D426="RTD-One Pour Cocktail&gt;7%&lt;=14.5"),
SUM(LOOKUP(2,1/(SRP!$B$16:$B$20&lt;=E426)/(SRP!$C$16:$C$20&gt;=E426),SRP!$D$16:$D$20)*(G426/100)*(E426/1000)),
IF(C426="Ready to Drink",
SUM(LOOKUP(2,1/(SRP!$B$11:$B$15&lt;=E426)/(SRP!$C$11:$C$15&gt;=E426),SRP!$D$11:$D$15)*(G426/100)*(E426/1000)),
0)))))),2)</f>
        <v>9.2899999999999991</v>
      </c>
      <c r="L426" s="173" t="str">
        <f t="shared" si="6"/>
        <v>Spirits700</v>
      </c>
      <c r="M426" s="154">
        <f>VLOOKUP(L426,'Slope %'!C:D,2,0)</f>
        <v>7.0000000000000007E-2</v>
      </c>
    </row>
    <row r="427" spans="1:13" x14ac:dyDescent="0.25">
      <c r="A427" s="169">
        <v>11469</v>
      </c>
      <c r="B427" s="170" t="s">
        <v>226</v>
      </c>
      <c r="C427" s="170" t="s">
        <v>15</v>
      </c>
      <c r="D427" s="170" t="s">
        <v>227</v>
      </c>
      <c r="E427" s="170">
        <v>1140</v>
      </c>
      <c r="F427" s="170">
        <v>8</v>
      </c>
      <c r="G427" s="171">
        <v>40</v>
      </c>
      <c r="H427" s="170" t="s">
        <v>22</v>
      </c>
      <c r="I427" s="171">
        <v>38.99</v>
      </c>
      <c r="J427" s="169">
        <v>1</v>
      </c>
      <c r="K427" s="154" cm="1">
        <f t="array" ref="K427">ROUND(
IF(C427="Beer",
SUM(LOOKUP(2,1/(SRP!$B$8:$B$10&lt;=E427)/(SRP!$C$8:$C$10&gt;=E427),SRP!$D$8:$D$10)*(G427/100)*(E427/1000)),
IF(C427="Spirits",
SUM(LOOKUP(2,1/(SRP!$B$2:$B$7&lt;=E427)/(SRP!$C$2:$C$7&gt;=E427),SRP!$D$2:$D$7)*(G427/100)*(E427/1000)),
IF(AND(C427="Wine",D427="Fortified Wines"),
SUM(LOOKUP(2,1/(SRP!$B$26:$B$29&lt;=E427)/(SRP!$C$26:$C$29&gt;=E427),SRP!$D$26:$D$29)*(G427/100)*(E427/1000)),
IF(C427="Wine",
SUM(LOOKUP(2,1/(SRP!$B$21:$B$25&lt;=E427)/(SRP!$C$21:$C$25&gt;=E427),SRP!$D$21:$D$25)*(G427/100)*(E427/1000)),
IF(AND(C427="Ready to Drink",D427="RTD-One Pour Cocktail&gt;7%&lt;=14.5"),
SUM(LOOKUP(2,1/(SRP!$B$16:$B$20&lt;=E427)/(SRP!$C$16:$C$20&gt;=E427),SRP!$D$16:$D$20)*(G427/100)*(E427/1000)),
IF(C427="Ready to Drink",
SUM(LOOKUP(2,1/(SRP!$B$11:$B$15&lt;=E427)/(SRP!$C$11:$C$15&gt;=E427),SRP!$D$11:$D$15)*(G427/100)*(E427/1000)),
0)))))),2)</f>
        <v>35.6</v>
      </c>
      <c r="L427" s="173" t="str">
        <f t="shared" si="6"/>
        <v>Spirits1140</v>
      </c>
      <c r="M427" s="154">
        <f>VLOOKUP(L427,'Slope %'!C:D,2,0)</f>
        <v>0.05</v>
      </c>
    </row>
    <row r="428" spans="1:13" x14ac:dyDescent="0.25">
      <c r="A428" s="169">
        <v>11500</v>
      </c>
      <c r="B428" s="170" t="s">
        <v>513</v>
      </c>
      <c r="C428" s="170" t="s">
        <v>24</v>
      </c>
      <c r="D428" s="170" t="s">
        <v>34</v>
      </c>
      <c r="E428" s="170">
        <v>750</v>
      </c>
      <c r="F428" s="170">
        <v>12</v>
      </c>
      <c r="G428" s="171">
        <v>13.5</v>
      </c>
      <c r="H428" s="170" t="s">
        <v>22</v>
      </c>
      <c r="I428" s="171">
        <v>14.99</v>
      </c>
      <c r="J428" s="169">
        <v>1</v>
      </c>
      <c r="K428" s="154" cm="1">
        <f t="array" ref="K428">ROUND(
IF(C428="Beer",
SUM(LOOKUP(2,1/(SRP!$B$8:$B$10&lt;=E428)/(SRP!$C$8:$C$10&gt;=E428),SRP!$D$8:$D$10)*(G428/100)*(E428/1000)),
IF(C428="Spirits",
SUM(LOOKUP(2,1/(SRP!$B$2:$B$7&lt;=E428)/(SRP!$C$2:$C$7&gt;=E428),SRP!$D$2:$D$7)*(G428/100)*(E428/1000)),
IF(AND(C428="Wine",D428="Fortified Wines"),
SUM(LOOKUP(2,1/(SRP!$B$26:$B$29&lt;=E428)/(SRP!$C$26:$C$29&gt;=E428),SRP!$D$26:$D$29)*(G428/100)*(E428/1000)),
IF(C428="Wine",
SUM(LOOKUP(2,1/(SRP!$B$21:$B$25&lt;=E428)/(SRP!$C$21:$C$25&gt;=E428),SRP!$D$21:$D$25)*(G428/100)*(E428/1000)),
IF(AND(C428="Ready to Drink",D428="RTD-One Pour Cocktail&gt;7%&lt;=14.5"),
SUM(LOOKUP(2,1/(SRP!$B$16:$B$20&lt;=E428)/(SRP!$C$16:$C$20&gt;=E428),SRP!$D$16:$D$20)*(G428/100)*(E428/1000)),
IF(C428="Ready to Drink",
SUM(LOOKUP(2,1/(SRP!$B$11:$B$15&lt;=E428)/(SRP!$C$11:$C$15&gt;=E428),SRP!$D$11:$D$15)*(G428/100)*(E428/1000)),
0)))))),2)</f>
        <v>7.9</v>
      </c>
      <c r="L428" s="173" t="str">
        <f t="shared" si="6"/>
        <v>Wine750</v>
      </c>
      <c r="M428" s="154">
        <f>VLOOKUP(L428,'Slope %'!C:D,2,0)</f>
        <v>0.1</v>
      </c>
    </row>
    <row r="429" spans="1:13" x14ac:dyDescent="0.25">
      <c r="A429" s="169">
        <v>11502</v>
      </c>
      <c r="B429" s="170" t="s">
        <v>514</v>
      </c>
      <c r="C429" s="170" t="s">
        <v>24</v>
      </c>
      <c r="D429" s="170" t="s">
        <v>68</v>
      </c>
      <c r="E429" s="170">
        <v>750</v>
      </c>
      <c r="F429" s="170">
        <v>12</v>
      </c>
      <c r="G429" s="171">
        <v>14.5</v>
      </c>
      <c r="H429" s="170" t="s">
        <v>22</v>
      </c>
      <c r="I429" s="171">
        <v>23.99</v>
      </c>
      <c r="J429" s="169">
        <v>1</v>
      </c>
      <c r="K429" s="154" cm="1">
        <f t="array" ref="K429">ROUND(
IF(C429="Beer",
SUM(LOOKUP(2,1/(SRP!$B$8:$B$10&lt;=E429)/(SRP!$C$8:$C$10&gt;=E429),SRP!$D$8:$D$10)*(G429/100)*(E429/1000)),
IF(C429="Spirits",
SUM(LOOKUP(2,1/(SRP!$B$2:$B$7&lt;=E429)/(SRP!$C$2:$C$7&gt;=E429),SRP!$D$2:$D$7)*(G429/100)*(E429/1000)),
IF(AND(C429="Wine",D429="Fortified Wines"),
SUM(LOOKUP(2,1/(SRP!$B$26:$B$29&lt;=E429)/(SRP!$C$26:$C$29&gt;=E429),SRP!$D$26:$D$29)*(G429/100)*(E429/1000)),
IF(C429="Wine",
SUM(LOOKUP(2,1/(SRP!$B$21:$B$25&lt;=E429)/(SRP!$C$21:$C$25&gt;=E429),SRP!$D$21:$D$25)*(G429/100)*(E429/1000)),
IF(AND(C429="Ready to Drink",D429="RTD-One Pour Cocktail&gt;7%&lt;=14.5"),
SUM(LOOKUP(2,1/(SRP!$B$16:$B$20&lt;=E429)/(SRP!$C$16:$C$20&gt;=E429),SRP!$D$16:$D$20)*(G429/100)*(E429/1000)),
IF(C429="Ready to Drink",
SUM(LOOKUP(2,1/(SRP!$B$11:$B$15&lt;=E429)/(SRP!$C$11:$C$15&gt;=E429),SRP!$D$11:$D$15)*(G429/100)*(E429/1000)),
0)))))),2)</f>
        <v>8.49</v>
      </c>
      <c r="L429" s="173" t="str">
        <f t="shared" si="6"/>
        <v>Wine750</v>
      </c>
      <c r="M429" s="154">
        <f>VLOOKUP(L429,'Slope %'!C:D,2,0)</f>
        <v>0.1</v>
      </c>
    </row>
    <row r="430" spans="1:13" x14ac:dyDescent="0.25">
      <c r="A430" s="169">
        <v>11521</v>
      </c>
      <c r="B430" s="170" t="s">
        <v>515</v>
      </c>
      <c r="C430" s="170" t="s">
        <v>11</v>
      </c>
      <c r="D430" s="170" t="s">
        <v>12</v>
      </c>
      <c r="E430" s="170">
        <v>2840</v>
      </c>
      <c r="F430" s="170">
        <v>3</v>
      </c>
      <c r="G430" s="171">
        <v>5</v>
      </c>
      <c r="H430" s="170" t="s">
        <v>105</v>
      </c>
      <c r="I430" s="171">
        <v>18.489999999999998</v>
      </c>
      <c r="J430" s="169">
        <v>8</v>
      </c>
      <c r="K430" s="154" cm="1">
        <f t="array" ref="K430">ROUND(
IF(C430="Beer",
SUM(LOOKUP(2,1/(SRP!$B$8:$B$10&lt;=E430)/(SRP!$C$8:$C$10&gt;=E430),SRP!$D$8:$D$10)*(G430/100)*(E430/1000)),
IF(C430="Spirits",
SUM(LOOKUP(2,1/(SRP!$B$2:$B$7&lt;=E430)/(SRP!$C$2:$C$7&gt;=E430),SRP!$D$2:$D$7)*(G430/100)*(E430/1000)),
IF(AND(C430="Wine",D430="Fortified Wines"),
SUM(LOOKUP(2,1/(SRP!$B$26:$B$29&lt;=E430)/(SRP!$C$26:$C$29&gt;=E430),SRP!$D$26:$D$29)*(G430/100)*(E430/1000)),
IF(C430="Wine",
SUM(LOOKUP(2,1/(SRP!$B$21:$B$25&lt;=E430)/(SRP!$C$21:$C$25&gt;=E430),SRP!$D$21:$D$25)*(G430/100)*(E430/1000)),
IF(AND(C430="Ready to Drink",D430="RTD-One Pour Cocktail&gt;7%&lt;=14.5"),
SUM(LOOKUP(2,1/(SRP!$B$16:$B$20&lt;=E430)/(SRP!$C$16:$C$20&gt;=E430),SRP!$D$16:$D$20)*(G430/100)*(E430/1000)),
IF(C430="Ready to Drink",
SUM(LOOKUP(2,1/(SRP!$B$11:$B$15&lt;=E430)/(SRP!$C$11:$C$15&gt;=E430),SRP!$D$11:$D$15)*(G430/100)*(E430/1000)),
0)))))),2)</f>
        <v>11.09</v>
      </c>
      <c r="L430" s="173" t="str">
        <f t="shared" si="6"/>
        <v>Beer2840</v>
      </c>
      <c r="M430" s="154">
        <f>VLOOKUP(L430,'Slope %'!C:D,2,0)</f>
        <v>0.1</v>
      </c>
    </row>
    <row r="431" spans="1:13" x14ac:dyDescent="0.25">
      <c r="A431" s="169">
        <v>11521</v>
      </c>
      <c r="B431" s="170" t="s">
        <v>515</v>
      </c>
      <c r="C431" s="170" t="s">
        <v>11</v>
      </c>
      <c r="D431" s="170" t="s">
        <v>12</v>
      </c>
      <c r="E431" s="170">
        <v>2840</v>
      </c>
      <c r="F431" s="170">
        <v>3</v>
      </c>
      <c r="G431" s="171">
        <v>5</v>
      </c>
      <c r="H431" s="170" t="s">
        <v>105</v>
      </c>
      <c r="I431" s="171">
        <v>18.489999999999998</v>
      </c>
      <c r="J431" s="169">
        <v>8</v>
      </c>
      <c r="K431" s="154" cm="1">
        <f t="array" ref="K431">ROUND(
IF(C431="Beer",
SUM(LOOKUP(2,1/(SRP!$B$8:$B$10&lt;=E431)/(SRP!$C$8:$C$10&gt;=E431),SRP!$D$8:$D$10)*(G431/100)*(E431/1000)),
IF(C431="Spirits",
SUM(LOOKUP(2,1/(SRP!$B$2:$B$7&lt;=E431)/(SRP!$C$2:$C$7&gt;=E431),SRP!$D$2:$D$7)*(G431/100)*(E431/1000)),
IF(AND(C431="Wine",D431="Fortified Wines"),
SUM(LOOKUP(2,1/(SRP!$B$26:$B$29&lt;=E431)/(SRP!$C$26:$C$29&gt;=E431),SRP!$D$26:$D$29)*(G431/100)*(E431/1000)),
IF(C431="Wine",
SUM(LOOKUP(2,1/(SRP!$B$21:$B$25&lt;=E431)/(SRP!$C$21:$C$25&gt;=E431),SRP!$D$21:$D$25)*(G431/100)*(E431/1000)),
IF(AND(C431="Ready to Drink",D431="RTD-One Pour Cocktail&gt;7%&lt;=14.5"),
SUM(LOOKUP(2,1/(SRP!$B$16:$B$20&lt;=E431)/(SRP!$C$16:$C$20&gt;=E431),SRP!$D$16:$D$20)*(G431/100)*(E431/1000)),
IF(C431="Ready to Drink",
SUM(LOOKUP(2,1/(SRP!$B$11:$B$15&lt;=E431)/(SRP!$C$11:$C$15&gt;=E431),SRP!$D$11:$D$15)*(G431/100)*(E431/1000)),
0)))))),2)</f>
        <v>11.09</v>
      </c>
      <c r="L431" s="173" t="str">
        <f t="shared" si="6"/>
        <v>Beer2840</v>
      </c>
      <c r="M431" s="154">
        <f>VLOOKUP(L431,'Slope %'!C:D,2,0)</f>
        <v>0.1</v>
      </c>
    </row>
    <row r="432" spans="1:13" x14ac:dyDescent="0.25">
      <c r="A432" s="169">
        <v>11582</v>
      </c>
      <c r="B432" s="170" t="s">
        <v>516</v>
      </c>
      <c r="C432" s="170" t="s">
        <v>11</v>
      </c>
      <c r="D432" s="170" t="s">
        <v>12</v>
      </c>
      <c r="E432" s="170">
        <v>2840</v>
      </c>
      <c r="F432" s="170">
        <v>3</v>
      </c>
      <c r="G432" s="171">
        <v>5</v>
      </c>
      <c r="H432" s="170" t="s">
        <v>105</v>
      </c>
      <c r="I432" s="171">
        <v>16.989999999999998</v>
      </c>
      <c r="J432" s="169">
        <v>8</v>
      </c>
      <c r="K432" s="154" cm="1">
        <f t="array" ref="K432">ROUND(
IF(C432="Beer",
SUM(LOOKUP(2,1/(SRP!$B$8:$B$10&lt;=E432)/(SRP!$C$8:$C$10&gt;=E432),SRP!$D$8:$D$10)*(G432/100)*(E432/1000)),
IF(C432="Spirits",
SUM(LOOKUP(2,1/(SRP!$B$2:$B$7&lt;=E432)/(SRP!$C$2:$C$7&gt;=E432),SRP!$D$2:$D$7)*(G432/100)*(E432/1000)),
IF(AND(C432="Wine",D432="Fortified Wines"),
SUM(LOOKUP(2,1/(SRP!$B$26:$B$29&lt;=E432)/(SRP!$C$26:$C$29&gt;=E432),SRP!$D$26:$D$29)*(G432/100)*(E432/1000)),
IF(C432="Wine",
SUM(LOOKUP(2,1/(SRP!$B$21:$B$25&lt;=E432)/(SRP!$C$21:$C$25&gt;=E432),SRP!$D$21:$D$25)*(G432/100)*(E432/1000)),
IF(AND(C432="Ready to Drink",D432="RTD-One Pour Cocktail&gt;7%&lt;=14.5"),
SUM(LOOKUP(2,1/(SRP!$B$16:$B$20&lt;=E432)/(SRP!$C$16:$C$20&gt;=E432),SRP!$D$16:$D$20)*(G432/100)*(E432/1000)),
IF(C432="Ready to Drink",
SUM(LOOKUP(2,1/(SRP!$B$11:$B$15&lt;=E432)/(SRP!$C$11:$C$15&gt;=E432),SRP!$D$11:$D$15)*(G432/100)*(E432/1000)),
0)))))),2)</f>
        <v>11.09</v>
      </c>
      <c r="L432" s="173" t="str">
        <f t="shared" si="6"/>
        <v>Beer2840</v>
      </c>
      <c r="M432" s="154">
        <f>VLOOKUP(L432,'Slope %'!C:D,2,0)</f>
        <v>0.1</v>
      </c>
    </row>
    <row r="433" spans="1:13" x14ac:dyDescent="0.25">
      <c r="A433" s="169">
        <v>11582</v>
      </c>
      <c r="B433" s="170" t="s">
        <v>516</v>
      </c>
      <c r="C433" s="170" t="s">
        <v>11</v>
      </c>
      <c r="D433" s="170" t="s">
        <v>12</v>
      </c>
      <c r="E433" s="170">
        <v>2840</v>
      </c>
      <c r="F433" s="170">
        <v>3</v>
      </c>
      <c r="G433" s="171">
        <v>5</v>
      </c>
      <c r="H433" s="170" t="s">
        <v>105</v>
      </c>
      <c r="I433" s="171">
        <v>16.989999999999998</v>
      </c>
      <c r="J433" s="169">
        <v>8</v>
      </c>
      <c r="K433" s="154" cm="1">
        <f t="array" ref="K433">ROUND(
IF(C433="Beer",
SUM(LOOKUP(2,1/(SRP!$B$8:$B$10&lt;=E433)/(SRP!$C$8:$C$10&gt;=E433),SRP!$D$8:$D$10)*(G433/100)*(E433/1000)),
IF(C433="Spirits",
SUM(LOOKUP(2,1/(SRP!$B$2:$B$7&lt;=E433)/(SRP!$C$2:$C$7&gt;=E433),SRP!$D$2:$D$7)*(G433/100)*(E433/1000)),
IF(AND(C433="Wine",D433="Fortified Wines"),
SUM(LOOKUP(2,1/(SRP!$B$26:$B$29&lt;=E433)/(SRP!$C$26:$C$29&gt;=E433),SRP!$D$26:$D$29)*(G433/100)*(E433/1000)),
IF(C433="Wine",
SUM(LOOKUP(2,1/(SRP!$B$21:$B$25&lt;=E433)/(SRP!$C$21:$C$25&gt;=E433),SRP!$D$21:$D$25)*(G433/100)*(E433/1000)),
IF(AND(C433="Ready to Drink",D433="RTD-One Pour Cocktail&gt;7%&lt;=14.5"),
SUM(LOOKUP(2,1/(SRP!$B$16:$B$20&lt;=E433)/(SRP!$C$16:$C$20&gt;=E433),SRP!$D$16:$D$20)*(G433/100)*(E433/1000)),
IF(C433="Ready to Drink",
SUM(LOOKUP(2,1/(SRP!$B$11:$B$15&lt;=E433)/(SRP!$C$11:$C$15&gt;=E433),SRP!$D$11:$D$15)*(G433/100)*(E433/1000)),
0)))))),2)</f>
        <v>11.09</v>
      </c>
      <c r="L433" s="173" t="str">
        <f t="shared" si="6"/>
        <v>Beer2840</v>
      </c>
      <c r="M433" s="154">
        <f>VLOOKUP(L433,'Slope %'!C:D,2,0)</f>
        <v>0.1</v>
      </c>
    </row>
    <row r="434" spans="1:13" x14ac:dyDescent="0.25">
      <c r="A434" s="169">
        <v>11583</v>
      </c>
      <c r="B434" s="170" t="s">
        <v>517</v>
      </c>
      <c r="C434" s="170" t="s">
        <v>11</v>
      </c>
      <c r="D434" s="170" t="s">
        <v>211</v>
      </c>
      <c r="E434" s="170">
        <v>2840</v>
      </c>
      <c r="F434" s="170">
        <v>3</v>
      </c>
      <c r="G434" s="171">
        <v>4</v>
      </c>
      <c r="H434" s="170" t="s">
        <v>105</v>
      </c>
      <c r="I434" s="171">
        <v>18.489999999999998</v>
      </c>
      <c r="J434" s="169">
        <v>8</v>
      </c>
      <c r="K434" s="154" cm="1">
        <f t="array" ref="K434">ROUND(
IF(C434="Beer",
SUM(LOOKUP(2,1/(SRP!$B$8:$B$10&lt;=E434)/(SRP!$C$8:$C$10&gt;=E434),SRP!$D$8:$D$10)*(G434/100)*(E434/1000)),
IF(C434="Spirits",
SUM(LOOKUP(2,1/(SRP!$B$2:$B$7&lt;=E434)/(SRP!$C$2:$C$7&gt;=E434),SRP!$D$2:$D$7)*(G434/100)*(E434/1000)),
IF(AND(C434="Wine",D434="Fortified Wines"),
SUM(LOOKUP(2,1/(SRP!$B$26:$B$29&lt;=E434)/(SRP!$C$26:$C$29&gt;=E434),SRP!$D$26:$D$29)*(G434/100)*(E434/1000)),
IF(C434="Wine",
SUM(LOOKUP(2,1/(SRP!$B$21:$B$25&lt;=E434)/(SRP!$C$21:$C$25&gt;=E434),SRP!$D$21:$D$25)*(G434/100)*(E434/1000)),
IF(AND(C434="Ready to Drink",D434="RTD-One Pour Cocktail&gt;7%&lt;=14.5"),
SUM(LOOKUP(2,1/(SRP!$B$16:$B$20&lt;=E434)/(SRP!$C$16:$C$20&gt;=E434),SRP!$D$16:$D$20)*(G434/100)*(E434/1000)),
IF(C434="Ready to Drink",
SUM(LOOKUP(2,1/(SRP!$B$11:$B$15&lt;=E434)/(SRP!$C$11:$C$15&gt;=E434),SRP!$D$11:$D$15)*(G434/100)*(E434/1000)),
0)))))),2)</f>
        <v>8.8699999999999992</v>
      </c>
      <c r="L434" s="173" t="str">
        <f t="shared" si="6"/>
        <v>Beer2840</v>
      </c>
      <c r="M434" s="154">
        <f>VLOOKUP(L434,'Slope %'!C:D,2,0)</f>
        <v>0.1</v>
      </c>
    </row>
    <row r="435" spans="1:13" x14ac:dyDescent="0.25">
      <c r="A435" s="169">
        <v>11583</v>
      </c>
      <c r="B435" s="170" t="s">
        <v>517</v>
      </c>
      <c r="C435" s="170" t="s">
        <v>11</v>
      </c>
      <c r="D435" s="170" t="s">
        <v>211</v>
      </c>
      <c r="E435" s="170">
        <v>2840</v>
      </c>
      <c r="F435" s="170">
        <v>3</v>
      </c>
      <c r="G435" s="171">
        <v>4</v>
      </c>
      <c r="H435" s="170" t="s">
        <v>105</v>
      </c>
      <c r="I435" s="171">
        <v>18.489999999999998</v>
      </c>
      <c r="J435" s="169">
        <v>8</v>
      </c>
      <c r="K435" s="154" cm="1">
        <f t="array" ref="K435">ROUND(
IF(C435="Beer",
SUM(LOOKUP(2,1/(SRP!$B$8:$B$10&lt;=E435)/(SRP!$C$8:$C$10&gt;=E435),SRP!$D$8:$D$10)*(G435/100)*(E435/1000)),
IF(C435="Spirits",
SUM(LOOKUP(2,1/(SRP!$B$2:$B$7&lt;=E435)/(SRP!$C$2:$C$7&gt;=E435),SRP!$D$2:$D$7)*(G435/100)*(E435/1000)),
IF(AND(C435="Wine",D435="Fortified Wines"),
SUM(LOOKUP(2,1/(SRP!$B$26:$B$29&lt;=E435)/(SRP!$C$26:$C$29&gt;=E435),SRP!$D$26:$D$29)*(G435/100)*(E435/1000)),
IF(C435="Wine",
SUM(LOOKUP(2,1/(SRP!$B$21:$B$25&lt;=E435)/(SRP!$C$21:$C$25&gt;=E435),SRP!$D$21:$D$25)*(G435/100)*(E435/1000)),
IF(AND(C435="Ready to Drink",D435="RTD-One Pour Cocktail&gt;7%&lt;=14.5"),
SUM(LOOKUP(2,1/(SRP!$B$16:$B$20&lt;=E435)/(SRP!$C$16:$C$20&gt;=E435),SRP!$D$16:$D$20)*(G435/100)*(E435/1000)),
IF(C435="Ready to Drink",
SUM(LOOKUP(2,1/(SRP!$B$11:$B$15&lt;=E435)/(SRP!$C$11:$C$15&gt;=E435),SRP!$D$11:$D$15)*(G435/100)*(E435/1000)),
0)))))),2)</f>
        <v>8.8699999999999992</v>
      </c>
      <c r="L435" s="173" t="str">
        <f t="shared" si="6"/>
        <v>Beer2840</v>
      </c>
      <c r="M435" s="154">
        <f>VLOOKUP(L435,'Slope %'!C:D,2,0)</f>
        <v>0.1</v>
      </c>
    </row>
    <row r="436" spans="1:13" x14ac:dyDescent="0.25">
      <c r="A436" s="169">
        <v>11584</v>
      </c>
      <c r="B436" s="170" t="s">
        <v>518</v>
      </c>
      <c r="C436" s="170" t="s">
        <v>24</v>
      </c>
      <c r="D436" s="170" t="s">
        <v>68</v>
      </c>
      <c r="E436" s="170">
        <v>750</v>
      </c>
      <c r="F436" s="170">
        <v>12</v>
      </c>
      <c r="G436" s="171">
        <v>13.5</v>
      </c>
      <c r="H436" s="170" t="s">
        <v>256</v>
      </c>
      <c r="I436" s="171">
        <v>26.99</v>
      </c>
      <c r="J436" s="169">
        <v>1</v>
      </c>
      <c r="K436" s="154" cm="1">
        <f t="array" ref="K436">ROUND(
IF(C436="Beer",
SUM(LOOKUP(2,1/(SRP!$B$8:$B$10&lt;=E436)/(SRP!$C$8:$C$10&gt;=E436),SRP!$D$8:$D$10)*(G436/100)*(E436/1000)),
IF(C436="Spirits",
SUM(LOOKUP(2,1/(SRP!$B$2:$B$7&lt;=E436)/(SRP!$C$2:$C$7&gt;=E436),SRP!$D$2:$D$7)*(G436/100)*(E436/1000)),
IF(AND(C436="Wine",D436="Fortified Wines"),
SUM(LOOKUP(2,1/(SRP!$B$26:$B$29&lt;=E436)/(SRP!$C$26:$C$29&gt;=E436),SRP!$D$26:$D$29)*(G436/100)*(E436/1000)),
IF(C436="Wine",
SUM(LOOKUP(2,1/(SRP!$B$21:$B$25&lt;=E436)/(SRP!$C$21:$C$25&gt;=E436),SRP!$D$21:$D$25)*(G436/100)*(E436/1000)),
IF(AND(C436="Ready to Drink",D436="RTD-One Pour Cocktail&gt;7%&lt;=14.5"),
SUM(LOOKUP(2,1/(SRP!$B$16:$B$20&lt;=E436)/(SRP!$C$16:$C$20&gt;=E436),SRP!$D$16:$D$20)*(G436/100)*(E436/1000)),
IF(C436="Ready to Drink",
SUM(LOOKUP(2,1/(SRP!$B$11:$B$15&lt;=E436)/(SRP!$C$11:$C$15&gt;=E436),SRP!$D$11:$D$15)*(G436/100)*(E436/1000)),
0)))))),2)</f>
        <v>7.9</v>
      </c>
      <c r="L436" s="173" t="str">
        <f t="shared" si="6"/>
        <v>Wine750</v>
      </c>
      <c r="M436" s="154">
        <f>VLOOKUP(L436,'Slope %'!C:D,2,0)</f>
        <v>0.1</v>
      </c>
    </row>
    <row r="437" spans="1:13" x14ac:dyDescent="0.25">
      <c r="A437" s="169">
        <v>11585</v>
      </c>
      <c r="B437" s="170" t="s">
        <v>519</v>
      </c>
      <c r="C437" s="170" t="s">
        <v>24</v>
      </c>
      <c r="D437" s="170" t="s">
        <v>68</v>
      </c>
      <c r="E437" s="170">
        <v>750</v>
      </c>
      <c r="F437" s="170">
        <v>12</v>
      </c>
      <c r="G437" s="171">
        <v>15.1</v>
      </c>
      <c r="H437" s="170" t="s">
        <v>256</v>
      </c>
      <c r="I437" s="171">
        <v>49.99</v>
      </c>
      <c r="J437" s="169">
        <v>1</v>
      </c>
      <c r="K437" s="154" cm="1">
        <f t="array" ref="K437">ROUND(
IF(C437="Beer",
SUM(LOOKUP(2,1/(SRP!$B$8:$B$10&lt;=E437)/(SRP!$C$8:$C$10&gt;=E437),SRP!$D$8:$D$10)*(G437/100)*(E437/1000)),
IF(C437="Spirits",
SUM(LOOKUP(2,1/(SRP!$B$2:$B$7&lt;=E437)/(SRP!$C$2:$C$7&gt;=E437),SRP!$D$2:$D$7)*(G437/100)*(E437/1000)),
IF(AND(C437="Wine",D437="Fortified Wines"),
SUM(LOOKUP(2,1/(SRP!$B$26:$B$29&lt;=E437)/(SRP!$C$26:$C$29&gt;=E437),SRP!$D$26:$D$29)*(G437/100)*(E437/1000)),
IF(C437="Wine",
SUM(LOOKUP(2,1/(SRP!$B$21:$B$25&lt;=E437)/(SRP!$C$21:$C$25&gt;=E437),SRP!$D$21:$D$25)*(G437/100)*(E437/1000)),
IF(AND(C437="Ready to Drink",D437="RTD-One Pour Cocktail&gt;7%&lt;=14.5"),
SUM(LOOKUP(2,1/(SRP!$B$16:$B$20&lt;=E437)/(SRP!$C$16:$C$20&gt;=E437),SRP!$D$16:$D$20)*(G437/100)*(E437/1000)),
IF(C437="Ready to Drink",
SUM(LOOKUP(2,1/(SRP!$B$11:$B$15&lt;=E437)/(SRP!$C$11:$C$15&gt;=E437),SRP!$D$11:$D$15)*(G437/100)*(E437/1000)),
0)))))),2)</f>
        <v>8.84</v>
      </c>
      <c r="L437" s="173" t="str">
        <f t="shared" si="6"/>
        <v>Wine750</v>
      </c>
      <c r="M437" s="154">
        <f>VLOOKUP(L437,'Slope %'!C:D,2,0)</f>
        <v>0.1</v>
      </c>
    </row>
    <row r="438" spans="1:13" x14ac:dyDescent="0.25">
      <c r="A438" s="169">
        <v>11591</v>
      </c>
      <c r="B438" s="170" t="s">
        <v>427</v>
      </c>
      <c r="C438" s="170" t="s">
        <v>15</v>
      </c>
      <c r="D438" s="170" t="s">
        <v>93</v>
      </c>
      <c r="E438" s="170">
        <v>1140</v>
      </c>
      <c r="F438" s="170">
        <v>6</v>
      </c>
      <c r="G438" s="171">
        <v>40</v>
      </c>
      <c r="H438" s="170" t="s">
        <v>123</v>
      </c>
      <c r="I438" s="171">
        <v>37.299999999999997</v>
      </c>
      <c r="J438" s="169">
        <v>1</v>
      </c>
      <c r="K438" s="154" cm="1">
        <f t="array" ref="K438">ROUND(
IF(C438="Beer",
SUM(LOOKUP(2,1/(SRP!$B$8:$B$10&lt;=E438)/(SRP!$C$8:$C$10&gt;=E438),SRP!$D$8:$D$10)*(G438/100)*(E438/1000)),
IF(C438="Spirits",
SUM(LOOKUP(2,1/(SRP!$B$2:$B$7&lt;=E438)/(SRP!$C$2:$C$7&gt;=E438),SRP!$D$2:$D$7)*(G438/100)*(E438/1000)),
IF(AND(C438="Wine",D438="Fortified Wines"),
SUM(LOOKUP(2,1/(SRP!$B$26:$B$29&lt;=E438)/(SRP!$C$26:$C$29&gt;=E438),SRP!$D$26:$D$29)*(G438/100)*(E438/1000)),
IF(C438="Wine",
SUM(LOOKUP(2,1/(SRP!$B$21:$B$25&lt;=E438)/(SRP!$C$21:$C$25&gt;=E438),SRP!$D$21:$D$25)*(G438/100)*(E438/1000)),
IF(AND(C438="Ready to Drink",D438="RTD-One Pour Cocktail&gt;7%&lt;=14.5"),
SUM(LOOKUP(2,1/(SRP!$B$16:$B$20&lt;=E438)/(SRP!$C$16:$C$20&gt;=E438),SRP!$D$16:$D$20)*(G438/100)*(E438/1000)),
IF(C438="Ready to Drink",
SUM(LOOKUP(2,1/(SRP!$B$11:$B$15&lt;=E438)/(SRP!$C$11:$C$15&gt;=E438),SRP!$D$11:$D$15)*(G438/100)*(E438/1000)),
0)))))),2)</f>
        <v>35.6</v>
      </c>
      <c r="L438" s="173" t="str">
        <f t="shared" si="6"/>
        <v>Spirits1140</v>
      </c>
      <c r="M438" s="154">
        <f>VLOOKUP(L438,'Slope %'!C:D,2,0)</f>
        <v>0.05</v>
      </c>
    </row>
    <row r="439" spans="1:13" x14ac:dyDescent="0.25">
      <c r="A439" s="169">
        <v>11656</v>
      </c>
      <c r="B439" s="170" t="s">
        <v>520</v>
      </c>
      <c r="C439" s="170" t="s">
        <v>24</v>
      </c>
      <c r="D439" s="170" t="s">
        <v>68</v>
      </c>
      <c r="E439" s="170">
        <v>750</v>
      </c>
      <c r="F439" s="170">
        <v>6</v>
      </c>
      <c r="G439" s="171">
        <v>15</v>
      </c>
      <c r="H439" s="170" t="s">
        <v>399</v>
      </c>
      <c r="I439" s="171">
        <v>24.51</v>
      </c>
      <c r="J439" s="169">
        <v>1</v>
      </c>
      <c r="K439" s="154" cm="1">
        <f t="array" ref="K439">ROUND(
IF(C439="Beer",
SUM(LOOKUP(2,1/(SRP!$B$8:$B$10&lt;=E439)/(SRP!$C$8:$C$10&gt;=E439),SRP!$D$8:$D$10)*(G439/100)*(E439/1000)),
IF(C439="Spirits",
SUM(LOOKUP(2,1/(SRP!$B$2:$B$7&lt;=E439)/(SRP!$C$2:$C$7&gt;=E439),SRP!$D$2:$D$7)*(G439/100)*(E439/1000)),
IF(AND(C439="Wine",D439="Fortified Wines"),
SUM(LOOKUP(2,1/(SRP!$B$26:$B$29&lt;=E439)/(SRP!$C$26:$C$29&gt;=E439),SRP!$D$26:$D$29)*(G439/100)*(E439/1000)),
IF(C439="Wine",
SUM(LOOKUP(2,1/(SRP!$B$21:$B$25&lt;=E439)/(SRP!$C$21:$C$25&gt;=E439),SRP!$D$21:$D$25)*(G439/100)*(E439/1000)),
IF(AND(C439="Ready to Drink",D439="RTD-One Pour Cocktail&gt;7%&lt;=14.5"),
SUM(LOOKUP(2,1/(SRP!$B$16:$B$20&lt;=E439)/(SRP!$C$16:$C$20&gt;=E439),SRP!$D$16:$D$20)*(G439/100)*(E439/1000)),
IF(C439="Ready to Drink",
SUM(LOOKUP(2,1/(SRP!$B$11:$B$15&lt;=E439)/(SRP!$C$11:$C$15&gt;=E439),SRP!$D$11:$D$15)*(G439/100)*(E439/1000)),
0)))))),2)</f>
        <v>8.7799999999999994</v>
      </c>
      <c r="L439" s="173" t="str">
        <f t="shared" si="6"/>
        <v>Wine750</v>
      </c>
      <c r="M439" s="154">
        <f>VLOOKUP(L439,'Slope %'!C:D,2,0)</f>
        <v>0.1</v>
      </c>
    </row>
    <row r="440" spans="1:13" x14ac:dyDescent="0.25">
      <c r="A440" s="169">
        <v>11702</v>
      </c>
      <c r="B440" s="170" t="s">
        <v>521</v>
      </c>
      <c r="C440" s="170" t="s">
        <v>15</v>
      </c>
      <c r="D440" s="170" t="s">
        <v>49</v>
      </c>
      <c r="E440" s="170">
        <v>1140</v>
      </c>
      <c r="F440" s="170">
        <v>8</v>
      </c>
      <c r="G440" s="171">
        <v>21</v>
      </c>
      <c r="H440" s="170" t="s">
        <v>43</v>
      </c>
      <c r="I440" s="171">
        <v>41.69</v>
      </c>
      <c r="J440" s="169">
        <v>1</v>
      </c>
      <c r="K440" s="154" cm="1">
        <f t="array" ref="K440">ROUND(
IF(C440="Beer",
SUM(LOOKUP(2,1/(SRP!$B$8:$B$10&lt;=E440)/(SRP!$C$8:$C$10&gt;=E440),SRP!$D$8:$D$10)*(G440/100)*(E440/1000)),
IF(C440="Spirits",
SUM(LOOKUP(2,1/(SRP!$B$2:$B$7&lt;=E440)/(SRP!$C$2:$C$7&gt;=E440),SRP!$D$2:$D$7)*(G440/100)*(E440/1000)),
IF(AND(C440="Wine",D440="Fortified Wines"),
SUM(LOOKUP(2,1/(SRP!$B$26:$B$29&lt;=E440)/(SRP!$C$26:$C$29&gt;=E440),SRP!$D$26:$D$29)*(G440/100)*(E440/1000)),
IF(C440="Wine",
SUM(LOOKUP(2,1/(SRP!$B$21:$B$25&lt;=E440)/(SRP!$C$21:$C$25&gt;=E440),SRP!$D$21:$D$25)*(G440/100)*(E440/1000)),
IF(AND(C440="Ready to Drink",D440="RTD-One Pour Cocktail&gt;7%&lt;=14.5"),
SUM(LOOKUP(2,1/(SRP!$B$16:$B$20&lt;=E440)/(SRP!$C$16:$C$20&gt;=E440),SRP!$D$16:$D$20)*(G440/100)*(E440/1000)),
IF(C440="Ready to Drink",
SUM(LOOKUP(2,1/(SRP!$B$11:$B$15&lt;=E440)/(SRP!$C$11:$C$15&gt;=E440),SRP!$D$11:$D$15)*(G440/100)*(E440/1000)),
0)))))),2)</f>
        <v>18.690000000000001</v>
      </c>
      <c r="L440" s="173" t="str">
        <f t="shared" si="6"/>
        <v>Spirits1140</v>
      </c>
      <c r="M440" s="154">
        <f>VLOOKUP(L440,'Slope %'!C:D,2,0)</f>
        <v>0.05</v>
      </c>
    </row>
    <row r="441" spans="1:13" x14ac:dyDescent="0.25">
      <c r="A441" s="169">
        <v>11715</v>
      </c>
      <c r="B441" s="170" t="s">
        <v>522</v>
      </c>
      <c r="C441" s="170" t="s">
        <v>15</v>
      </c>
      <c r="D441" s="170" t="s">
        <v>19</v>
      </c>
      <c r="E441" s="170">
        <v>1140</v>
      </c>
      <c r="F441" s="170">
        <v>9</v>
      </c>
      <c r="G441" s="171">
        <v>40</v>
      </c>
      <c r="H441" s="170" t="s">
        <v>43</v>
      </c>
      <c r="I441" s="171">
        <v>38.29</v>
      </c>
      <c r="J441" s="169">
        <v>1</v>
      </c>
      <c r="K441" s="154" cm="1">
        <f t="array" ref="K441">ROUND(
IF(C441="Beer",
SUM(LOOKUP(2,1/(SRP!$B$8:$B$10&lt;=E441)/(SRP!$C$8:$C$10&gt;=E441),SRP!$D$8:$D$10)*(G441/100)*(E441/1000)),
IF(C441="Spirits",
SUM(LOOKUP(2,1/(SRP!$B$2:$B$7&lt;=E441)/(SRP!$C$2:$C$7&gt;=E441),SRP!$D$2:$D$7)*(G441/100)*(E441/1000)),
IF(AND(C441="Wine",D441="Fortified Wines"),
SUM(LOOKUP(2,1/(SRP!$B$26:$B$29&lt;=E441)/(SRP!$C$26:$C$29&gt;=E441),SRP!$D$26:$D$29)*(G441/100)*(E441/1000)),
IF(C441="Wine",
SUM(LOOKUP(2,1/(SRP!$B$21:$B$25&lt;=E441)/(SRP!$C$21:$C$25&gt;=E441),SRP!$D$21:$D$25)*(G441/100)*(E441/1000)),
IF(AND(C441="Ready to Drink",D441="RTD-One Pour Cocktail&gt;7%&lt;=14.5"),
SUM(LOOKUP(2,1/(SRP!$B$16:$B$20&lt;=E441)/(SRP!$C$16:$C$20&gt;=E441),SRP!$D$16:$D$20)*(G441/100)*(E441/1000)),
IF(C441="Ready to Drink",
SUM(LOOKUP(2,1/(SRP!$B$11:$B$15&lt;=E441)/(SRP!$C$11:$C$15&gt;=E441),SRP!$D$11:$D$15)*(G441/100)*(E441/1000)),
0)))))),2)</f>
        <v>35.6</v>
      </c>
      <c r="L441" s="173" t="str">
        <f t="shared" si="6"/>
        <v>Spirits1140</v>
      </c>
      <c r="M441" s="154">
        <f>VLOOKUP(L441,'Slope %'!C:D,2,0)</f>
        <v>0.05</v>
      </c>
    </row>
    <row r="442" spans="1:13" x14ac:dyDescent="0.25">
      <c r="A442" s="169">
        <v>11716</v>
      </c>
      <c r="B442" s="170" t="s">
        <v>71</v>
      </c>
      <c r="C442" s="170" t="s">
        <v>15</v>
      </c>
      <c r="D442" s="170" t="s">
        <v>16</v>
      </c>
      <c r="E442" s="170">
        <v>1140</v>
      </c>
      <c r="F442" s="170">
        <v>8</v>
      </c>
      <c r="G442" s="171">
        <v>40</v>
      </c>
      <c r="H442" s="170" t="s">
        <v>43</v>
      </c>
      <c r="I442" s="171">
        <v>42.49</v>
      </c>
      <c r="J442" s="169">
        <v>1</v>
      </c>
      <c r="K442" s="154" cm="1">
        <f t="array" ref="K442">ROUND(
IF(C442="Beer",
SUM(LOOKUP(2,1/(SRP!$B$8:$B$10&lt;=E442)/(SRP!$C$8:$C$10&gt;=E442),SRP!$D$8:$D$10)*(G442/100)*(E442/1000)),
IF(C442="Spirits",
SUM(LOOKUP(2,1/(SRP!$B$2:$B$7&lt;=E442)/(SRP!$C$2:$C$7&gt;=E442),SRP!$D$2:$D$7)*(G442/100)*(E442/1000)),
IF(AND(C442="Wine",D442="Fortified Wines"),
SUM(LOOKUP(2,1/(SRP!$B$26:$B$29&lt;=E442)/(SRP!$C$26:$C$29&gt;=E442),SRP!$D$26:$D$29)*(G442/100)*(E442/1000)),
IF(C442="Wine",
SUM(LOOKUP(2,1/(SRP!$B$21:$B$25&lt;=E442)/(SRP!$C$21:$C$25&gt;=E442),SRP!$D$21:$D$25)*(G442/100)*(E442/1000)),
IF(AND(C442="Ready to Drink",D442="RTD-One Pour Cocktail&gt;7%&lt;=14.5"),
SUM(LOOKUP(2,1/(SRP!$B$16:$B$20&lt;=E442)/(SRP!$C$16:$C$20&gt;=E442),SRP!$D$16:$D$20)*(G442/100)*(E442/1000)),
IF(C442="Ready to Drink",
SUM(LOOKUP(2,1/(SRP!$B$11:$B$15&lt;=E442)/(SRP!$C$11:$C$15&gt;=E442),SRP!$D$11:$D$15)*(G442/100)*(E442/1000)),
0)))))),2)</f>
        <v>35.6</v>
      </c>
      <c r="L442" s="173" t="str">
        <f t="shared" si="6"/>
        <v>Spirits1140</v>
      </c>
      <c r="M442" s="154">
        <f>VLOOKUP(L442,'Slope %'!C:D,2,0)</f>
        <v>0.05</v>
      </c>
    </row>
    <row r="443" spans="1:13" x14ac:dyDescent="0.25">
      <c r="A443" s="169">
        <v>11717</v>
      </c>
      <c r="B443" s="170" t="s">
        <v>94</v>
      </c>
      <c r="C443" s="170" t="s">
        <v>15</v>
      </c>
      <c r="D443" s="170" t="s">
        <v>16</v>
      </c>
      <c r="E443" s="170">
        <v>1140</v>
      </c>
      <c r="F443" s="170">
        <v>8</v>
      </c>
      <c r="G443" s="171">
        <v>40</v>
      </c>
      <c r="H443" s="170" t="s">
        <v>43</v>
      </c>
      <c r="I443" s="171">
        <v>38.49</v>
      </c>
      <c r="J443" s="169">
        <v>1</v>
      </c>
      <c r="K443" s="154" cm="1">
        <f t="array" ref="K443">ROUND(
IF(C443="Beer",
SUM(LOOKUP(2,1/(SRP!$B$8:$B$10&lt;=E443)/(SRP!$C$8:$C$10&gt;=E443),SRP!$D$8:$D$10)*(G443/100)*(E443/1000)),
IF(C443="Spirits",
SUM(LOOKUP(2,1/(SRP!$B$2:$B$7&lt;=E443)/(SRP!$C$2:$C$7&gt;=E443),SRP!$D$2:$D$7)*(G443/100)*(E443/1000)),
IF(AND(C443="Wine",D443="Fortified Wines"),
SUM(LOOKUP(2,1/(SRP!$B$26:$B$29&lt;=E443)/(SRP!$C$26:$C$29&gt;=E443),SRP!$D$26:$D$29)*(G443/100)*(E443/1000)),
IF(C443="Wine",
SUM(LOOKUP(2,1/(SRP!$B$21:$B$25&lt;=E443)/(SRP!$C$21:$C$25&gt;=E443),SRP!$D$21:$D$25)*(G443/100)*(E443/1000)),
IF(AND(C443="Ready to Drink",D443="RTD-One Pour Cocktail&gt;7%&lt;=14.5"),
SUM(LOOKUP(2,1/(SRP!$B$16:$B$20&lt;=E443)/(SRP!$C$16:$C$20&gt;=E443),SRP!$D$16:$D$20)*(G443/100)*(E443/1000)),
IF(C443="Ready to Drink",
SUM(LOOKUP(2,1/(SRP!$B$11:$B$15&lt;=E443)/(SRP!$C$11:$C$15&gt;=E443),SRP!$D$11:$D$15)*(G443/100)*(E443/1000)),
0)))))),2)</f>
        <v>35.6</v>
      </c>
      <c r="L443" s="173" t="str">
        <f t="shared" si="6"/>
        <v>Spirits1140</v>
      </c>
      <c r="M443" s="154">
        <f>VLOOKUP(L443,'Slope %'!C:D,2,0)</f>
        <v>0.05</v>
      </c>
    </row>
    <row r="444" spans="1:13" x14ac:dyDescent="0.25">
      <c r="A444" s="169">
        <v>11727</v>
      </c>
      <c r="B444" s="170" t="s">
        <v>523</v>
      </c>
      <c r="C444" s="170" t="s">
        <v>24</v>
      </c>
      <c r="D444" s="170" t="s">
        <v>31</v>
      </c>
      <c r="E444" s="170">
        <v>750</v>
      </c>
      <c r="F444" s="170">
        <v>12</v>
      </c>
      <c r="G444" s="171">
        <v>13</v>
      </c>
      <c r="H444" s="170" t="s">
        <v>73</v>
      </c>
      <c r="I444" s="171">
        <v>12.99</v>
      </c>
      <c r="J444" s="169">
        <v>1</v>
      </c>
      <c r="K444" s="154" cm="1">
        <f t="array" ref="K444">ROUND(
IF(C444="Beer",
SUM(LOOKUP(2,1/(SRP!$B$8:$B$10&lt;=E444)/(SRP!$C$8:$C$10&gt;=E444),SRP!$D$8:$D$10)*(G444/100)*(E444/1000)),
IF(C444="Spirits",
SUM(LOOKUP(2,1/(SRP!$B$2:$B$7&lt;=E444)/(SRP!$C$2:$C$7&gt;=E444),SRP!$D$2:$D$7)*(G444/100)*(E444/1000)),
IF(AND(C444="Wine",D444="Fortified Wines"),
SUM(LOOKUP(2,1/(SRP!$B$26:$B$29&lt;=E444)/(SRP!$C$26:$C$29&gt;=E444),SRP!$D$26:$D$29)*(G444/100)*(E444/1000)),
IF(C444="Wine",
SUM(LOOKUP(2,1/(SRP!$B$21:$B$25&lt;=E444)/(SRP!$C$21:$C$25&gt;=E444),SRP!$D$21:$D$25)*(G444/100)*(E444/1000)),
IF(AND(C444="Ready to Drink",D444="RTD-One Pour Cocktail&gt;7%&lt;=14.5"),
SUM(LOOKUP(2,1/(SRP!$B$16:$B$20&lt;=E444)/(SRP!$C$16:$C$20&gt;=E444),SRP!$D$16:$D$20)*(G444/100)*(E444/1000)),
IF(C444="Ready to Drink",
SUM(LOOKUP(2,1/(SRP!$B$11:$B$15&lt;=E444)/(SRP!$C$11:$C$15&gt;=E444),SRP!$D$11:$D$15)*(G444/100)*(E444/1000)),
0)))))),2)</f>
        <v>7.61</v>
      </c>
      <c r="L444" s="173" t="str">
        <f t="shared" si="6"/>
        <v>Wine750</v>
      </c>
      <c r="M444" s="154">
        <f>VLOOKUP(L444,'Slope %'!C:D,2,0)</f>
        <v>0.1</v>
      </c>
    </row>
    <row r="445" spans="1:13" x14ac:dyDescent="0.25">
      <c r="A445" s="169">
        <v>11739</v>
      </c>
      <c r="B445" s="170" t="s">
        <v>524</v>
      </c>
      <c r="C445" s="170" t="s">
        <v>11</v>
      </c>
      <c r="D445" s="170" t="s">
        <v>267</v>
      </c>
      <c r="E445" s="170">
        <v>1892</v>
      </c>
      <c r="F445" s="170">
        <v>6</v>
      </c>
      <c r="G445" s="171">
        <v>5</v>
      </c>
      <c r="H445" s="170" t="s">
        <v>409</v>
      </c>
      <c r="I445" s="171">
        <v>13.79</v>
      </c>
      <c r="J445" s="169">
        <v>4</v>
      </c>
      <c r="K445" s="154" cm="1">
        <f t="array" ref="K445">ROUND(
IF(C445="Beer",
SUM(LOOKUP(2,1/(SRP!$B$8:$B$10&lt;=E445)/(SRP!$C$8:$C$10&gt;=E445),SRP!$D$8:$D$10)*(G445/100)*(E445/1000)),
IF(C445="Spirits",
SUM(LOOKUP(2,1/(SRP!$B$2:$B$7&lt;=E445)/(SRP!$C$2:$C$7&gt;=E445),SRP!$D$2:$D$7)*(G445/100)*(E445/1000)),
IF(AND(C445="Wine",D445="Fortified Wines"),
SUM(LOOKUP(2,1/(SRP!$B$26:$B$29&lt;=E445)/(SRP!$C$26:$C$29&gt;=E445),SRP!$D$26:$D$29)*(G445/100)*(E445/1000)),
IF(C445="Wine",
SUM(LOOKUP(2,1/(SRP!$B$21:$B$25&lt;=E445)/(SRP!$C$21:$C$25&gt;=E445),SRP!$D$21:$D$25)*(G445/100)*(E445/1000)),
IF(AND(C445="Ready to Drink",D445="RTD-One Pour Cocktail&gt;7%&lt;=14.5"),
SUM(LOOKUP(2,1/(SRP!$B$16:$B$20&lt;=E445)/(SRP!$C$16:$C$20&gt;=E445),SRP!$D$16:$D$20)*(G445/100)*(E445/1000)),
IF(C445="Ready to Drink",
SUM(LOOKUP(2,1/(SRP!$B$11:$B$15&lt;=E445)/(SRP!$C$11:$C$15&gt;=E445),SRP!$D$11:$D$15)*(G445/100)*(E445/1000)),
0)))))),2)</f>
        <v>7.39</v>
      </c>
      <c r="L445" s="173" t="str">
        <f t="shared" si="6"/>
        <v>Beer1892</v>
      </c>
      <c r="M445" s="154">
        <f>VLOOKUP(L445,'Slope %'!C:D,2,0)</f>
        <v>0.1</v>
      </c>
    </row>
    <row r="446" spans="1:13" x14ac:dyDescent="0.25">
      <c r="A446" s="169">
        <v>11739</v>
      </c>
      <c r="B446" s="170" t="s">
        <v>524</v>
      </c>
      <c r="C446" s="170" t="s">
        <v>11</v>
      </c>
      <c r="D446" s="170" t="s">
        <v>267</v>
      </c>
      <c r="E446" s="170">
        <v>1892</v>
      </c>
      <c r="F446" s="170">
        <v>6</v>
      </c>
      <c r="G446" s="171">
        <v>5</v>
      </c>
      <c r="H446" s="170" t="s">
        <v>409</v>
      </c>
      <c r="I446" s="171">
        <v>13.79</v>
      </c>
      <c r="J446" s="169">
        <v>4</v>
      </c>
      <c r="K446" s="154" cm="1">
        <f t="array" ref="K446">ROUND(
IF(C446="Beer",
SUM(LOOKUP(2,1/(SRP!$B$8:$B$10&lt;=E446)/(SRP!$C$8:$C$10&gt;=E446),SRP!$D$8:$D$10)*(G446/100)*(E446/1000)),
IF(C446="Spirits",
SUM(LOOKUP(2,1/(SRP!$B$2:$B$7&lt;=E446)/(SRP!$C$2:$C$7&gt;=E446),SRP!$D$2:$D$7)*(G446/100)*(E446/1000)),
IF(AND(C446="Wine",D446="Fortified Wines"),
SUM(LOOKUP(2,1/(SRP!$B$26:$B$29&lt;=E446)/(SRP!$C$26:$C$29&gt;=E446),SRP!$D$26:$D$29)*(G446/100)*(E446/1000)),
IF(C446="Wine",
SUM(LOOKUP(2,1/(SRP!$B$21:$B$25&lt;=E446)/(SRP!$C$21:$C$25&gt;=E446),SRP!$D$21:$D$25)*(G446/100)*(E446/1000)),
IF(AND(C446="Ready to Drink",D446="RTD-One Pour Cocktail&gt;7%&lt;=14.5"),
SUM(LOOKUP(2,1/(SRP!$B$16:$B$20&lt;=E446)/(SRP!$C$16:$C$20&gt;=E446),SRP!$D$16:$D$20)*(G446/100)*(E446/1000)),
IF(C446="Ready to Drink",
SUM(LOOKUP(2,1/(SRP!$B$11:$B$15&lt;=E446)/(SRP!$C$11:$C$15&gt;=E446),SRP!$D$11:$D$15)*(G446/100)*(E446/1000)),
0)))))),2)</f>
        <v>7.39</v>
      </c>
      <c r="L446" s="173" t="str">
        <f t="shared" si="6"/>
        <v>Beer1892</v>
      </c>
      <c r="M446" s="154">
        <f>VLOOKUP(L446,'Slope %'!C:D,2,0)</f>
        <v>0.1</v>
      </c>
    </row>
    <row r="447" spans="1:13" x14ac:dyDescent="0.25">
      <c r="A447" s="169">
        <v>11750</v>
      </c>
      <c r="B447" s="170" t="s">
        <v>525</v>
      </c>
      <c r="C447" s="170" t="s">
        <v>263</v>
      </c>
      <c r="D447" s="170" t="s">
        <v>332</v>
      </c>
      <c r="E447" s="170">
        <v>1420</v>
      </c>
      <c r="F447" s="170">
        <v>6</v>
      </c>
      <c r="G447" s="171">
        <v>5</v>
      </c>
      <c r="H447" s="170" t="s">
        <v>402</v>
      </c>
      <c r="I447" s="171">
        <v>13.49</v>
      </c>
      <c r="J447" s="169">
        <v>4</v>
      </c>
      <c r="K447" s="154" cm="1">
        <f t="array" ref="K447">ROUND(
IF(C447="Beer",
SUM(LOOKUP(2,1/(SRP!$B$8:$B$10&lt;=E447)/(SRP!$C$8:$C$10&gt;=E447),SRP!$D$8:$D$10)*(G447/100)*(E447/1000)),
IF(C447="Spirits",
SUM(LOOKUP(2,1/(SRP!$B$2:$B$7&lt;=E447)/(SRP!$C$2:$C$7&gt;=E447),SRP!$D$2:$D$7)*(G447/100)*(E447/1000)),
IF(AND(C447="Wine",D447="Fortified Wines"),
SUM(LOOKUP(2,1/(SRP!$B$26:$B$29&lt;=E447)/(SRP!$C$26:$C$29&gt;=E447),SRP!$D$26:$D$29)*(G447/100)*(E447/1000)),
IF(C447="Wine",
SUM(LOOKUP(2,1/(SRP!$B$21:$B$25&lt;=E447)/(SRP!$C$21:$C$25&gt;=E447),SRP!$D$21:$D$25)*(G447/100)*(E447/1000)),
IF(AND(C447="Ready to Drink",D447="RTD-One Pour Cocktail&gt;7%&lt;=14.5"),
SUM(LOOKUP(2,1/(SRP!$B$16:$B$20&lt;=E447)/(SRP!$C$16:$C$20&gt;=E447),SRP!$D$16:$D$20)*(G447/100)*(E447/1000)),
IF(C447="Ready to Drink",
SUM(LOOKUP(2,1/(SRP!$B$11:$B$15&lt;=E447)/(SRP!$C$11:$C$15&gt;=E447),SRP!$D$11:$D$15)*(G447/100)*(E447/1000)),
0)))))),2)</f>
        <v>5.54</v>
      </c>
      <c r="L447" s="173" t="str">
        <f t="shared" si="6"/>
        <v>Ready to Drink1420</v>
      </c>
      <c r="M447" s="154">
        <f>VLOOKUP(L447,'Slope %'!C:D,2,0)</f>
        <v>0.12</v>
      </c>
    </row>
    <row r="448" spans="1:13" x14ac:dyDescent="0.25">
      <c r="A448" s="169">
        <v>11777</v>
      </c>
      <c r="B448" s="170" t="s">
        <v>526</v>
      </c>
      <c r="C448" s="170" t="s">
        <v>24</v>
      </c>
      <c r="D448" s="170" t="s">
        <v>58</v>
      </c>
      <c r="E448" s="170">
        <v>750</v>
      </c>
      <c r="F448" s="170">
        <v>12</v>
      </c>
      <c r="G448" s="171">
        <v>13</v>
      </c>
      <c r="H448" s="170" t="s">
        <v>22</v>
      </c>
      <c r="I448" s="171">
        <v>22.99</v>
      </c>
      <c r="J448" s="169">
        <v>1</v>
      </c>
      <c r="K448" s="154" cm="1">
        <f t="array" ref="K448">ROUND(
IF(C448="Beer",
SUM(LOOKUP(2,1/(SRP!$B$8:$B$10&lt;=E448)/(SRP!$C$8:$C$10&gt;=E448),SRP!$D$8:$D$10)*(G448/100)*(E448/1000)),
IF(C448="Spirits",
SUM(LOOKUP(2,1/(SRP!$B$2:$B$7&lt;=E448)/(SRP!$C$2:$C$7&gt;=E448),SRP!$D$2:$D$7)*(G448/100)*(E448/1000)),
IF(AND(C448="Wine",D448="Fortified Wines"),
SUM(LOOKUP(2,1/(SRP!$B$26:$B$29&lt;=E448)/(SRP!$C$26:$C$29&gt;=E448),SRP!$D$26:$D$29)*(G448/100)*(E448/1000)),
IF(C448="Wine",
SUM(LOOKUP(2,1/(SRP!$B$21:$B$25&lt;=E448)/(SRP!$C$21:$C$25&gt;=E448),SRP!$D$21:$D$25)*(G448/100)*(E448/1000)),
IF(AND(C448="Ready to Drink",D448="RTD-One Pour Cocktail&gt;7%&lt;=14.5"),
SUM(LOOKUP(2,1/(SRP!$B$16:$B$20&lt;=E448)/(SRP!$C$16:$C$20&gt;=E448),SRP!$D$16:$D$20)*(G448/100)*(E448/1000)),
IF(C448="Ready to Drink",
SUM(LOOKUP(2,1/(SRP!$B$11:$B$15&lt;=E448)/(SRP!$C$11:$C$15&gt;=E448),SRP!$D$11:$D$15)*(G448/100)*(E448/1000)),
0)))))),2)</f>
        <v>7.61</v>
      </c>
      <c r="L448" s="173" t="str">
        <f t="shared" si="6"/>
        <v>Wine750</v>
      </c>
      <c r="M448" s="154">
        <f>VLOOKUP(L448,'Slope %'!C:D,2,0)</f>
        <v>0.1</v>
      </c>
    </row>
    <row r="449" spans="1:13" x14ac:dyDescent="0.25">
      <c r="A449" s="169">
        <v>11834</v>
      </c>
      <c r="B449" s="170" t="s">
        <v>527</v>
      </c>
      <c r="C449" s="170" t="s">
        <v>15</v>
      </c>
      <c r="D449" s="170" t="s">
        <v>16</v>
      </c>
      <c r="E449" s="170">
        <v>750</v>
      </c>
      <c r="F449" s="170">
        <v>12</v>
      </c>
      <c r="G449" s="171">
        <v>40</v>
      </c>
      <c r="H449" s="170" t="s">
        <v>123</v>
      </c>
      <c r="I449" s="171">
        <v>29.39</v>
      </c>
      <c r="J449" s="169">
        <v>1</v>
      </c>
      <c r="K449" s="154" cm="1">
        <f t="array" ref="K449">ROUND(
IF(C449="Beer",
SUM(LOOKUP(2,1/(SRP!$B$8:$B$10&lt;=E449)/(SRP!$C$8:$C$10&gt;=E449),SRP!$D$8:$D$10)*(G449/100)*(E449/1000)),
IF(C449="Spirits",
SUM(LOOKUP(2,1/(SRP!$B$2:$B$7&lt;=E449)/(SRP!$C$2:$C$7&gt;=E449),SRP!$D$2:$D$7)*(G449/100)*(E449/1000)),
IF(AND(C449="Wine",D449="Fortified Wines"),
SUM(LOOKUP(2,1/(SRP!$B$26:$B$29&lt;=E449)/(SRP!$C$26:$C$29&gt;=E449),SRP!$D$26:$D$29)*(G449/100)*(E449/1000)),
IF(C449="Wine",
SUM(LOOKUP(2,1/(SRP!$B$21:$B$25&lt;=E449)/(SRP!$C$21:$C$25&gt;=E449),SRP!$D$21:$D$25)*(G449/100)*(E449/1000)),
IF(AND(C449="Ready to Drink",D449="RTD-One Pour Cocktail&gt;7%&lt;=14.5"),
SUM(LOOKUP(2,1/(SRP!$B$16:$B$20&lt;=E449)/(SRP!$C$16:$C$20&gt;=E449),SRP!$D$16:$D$20)*(G449/100)*(E449/1000)),
IF(C449="Ready to Drink",
SUM(LOOKUP(2,1/(SRP!$B$11:$B$15&lt;=E449)/(SRP!$C$11:$C$15&gt;=E449),SRP!$D$11:$D$15)*(G449/100)*(E449/1000)),
0)))))),2)</f>
        <v>23.42</v>
      </c>
      <c r="L449" s="173" t="str">
        <f t="shared" si="6"/>
        <v>Spirits750</v>
      </c>
      <c r="M449" s="154">
        <f>VLOOKUP(L449,'Slope %'!C:D,2,0)</f>
        <v>7.0000000000000007E-2</v>
      </c>
    </row>
    <row r="450" spans="1:13" x14ac:dyDescent="0.25">
      <c r="A450" s="169">
        <v>11835</v>
      </c>
      <c r="B450" s="170" t="s">
        <v>528</v>
      </c>
      <c r="C450" s="170" t="s">
        <v>15</v>
      </c>
      <c r="D450" s="170" t="s">
        <v>16</v>
      </c>
      <c r="E450" s="170">
        <v>1140</v>
      </c>
      <c r="F450" s="170">
        <v>8</v>
      </c>
      <c r="G450" s="171">
        <v>40</v>
      </c>
      <c r="H450" s="170" t="s">
        <v>123</v>
      </c>
      <c r="I450" s="171">
        <v>41.89</v>
      </c>
      <c r="J450" s="169">
        <v>1</v>
      </c>
      <c r="K450" s="154" cm="1">
        <f t="array" ref="K450">ROUND(
IF(C450="Beer",
SUM(LOOKUP(2,1/(SRP!$B$8:$B$10&lt;=E450)/(SRP!$C$8:$C$10&gt;=E450),SRP!$D$8:$D$10)*(G450/100)*(E450/1000)),
IF(C450="Spirits",
SUM(LOOKUP(2,1/(SRP!$B$2:$B$7&lt;=E450)/(SRP!$C$2:$C$7&gt;=E450),SRP!$D$2:$D$7)*(G450/100)*(E450/1000)),
IF(AND(C450="Wine",D450="Fortified Wines"),
SUM(LOOKUP(2,1/(SRP!$B$26:$B$29&lt;=E450)/(SRP!$C$26:$C$29&gt;=E450),SRP!$D$26:$D$29)*(G450/100)*(E450/1000)),
IF(C450="Wine",
SUM(LOOKUP(2,1/(SRP!$B$21:$B$25&lt;=E450)/(SRP!$C$21:$C$25&gt;=E450),SRP!$D$21:$D$25)*(G450/100)*(E450/1000)),
IF(AND(C450="Ready to Drink",D450="RTD-One Pour Cocktail&gt;7%&lt;=14.5"),
SUM(LOOKUP(2,1/(SRP!$B$16:$B$20&lt;=E450)/(SRP!$C$16:$C$20&gt;=E450),SRP!$D$16:$D$20)*(G450/100)*(E450/1000)),
IF(C450="Ready to Drink",
SUM(LOOKUP(2,1/(SRP!$B$11:$B$15&lt;=E450)/(SRP!$C$11:$C$15&gt;=E450),SRP!$D$11:$D$15)*(G450/100)*(E450/1000)),
0)))))),2)</f>
        <v>35.6</v>
      </c>
      <c r="L450" s="173" t="str">
        <f t="shared" si="6"/>
        <v>Spirits1140</v>
      </c>
      <c r="M450" s="154">
        <f>VLOOKUP(L450,'Slope %'!C:D,2,0)</f>
        <v>0.05</v>
      </c>
    </row>
    <row r="451" spans="1:13" x14ac:dyDescent="0.25">
      <c r="A451" s="169">
        <v>11860</v>
      </c>
      <c r="B451" s="170" t="s">
        <v>529</v>
      </c>
      <c r="C451" s="170" t="s">
        <v>11</v>
      </c>
      <c r="D451" s="170" t="s">
        <v>474</v>
      </c>
      <c r="E451" s="170">
        <v>355</v>
      </c>
      <c r="F451" s="170">
        <v>24</v>
      </c>
      <c r="G451" s="171">
        <v>4.4000000000000004</v>
      </c>
      <c r="H451" s="170" t="s">
        <v>96</v>
      </c>
      <c r="I451" s="171">
        <v>4.5199999999999996</v>
      </c>
      <c r="J451" s="169">
        <v>1</v>
      </c>
      <c r="K451" s="154" cm="1">
        <f t="array" ref="K451">ROUND(
IF(C451="Beer",
SUM(LOOKUP(2,1/(SRP!$B$8:$B$10&lt;=E451)/(SRP!$C$8:$C$10&gt;=E451),SRP!$D$8:$D$10)*(G451/100)*(E451/1000)),
IF(C451="Spirits",
SUM(LOOKUP(2,1/(SRP!$B$2:$B$7&lt;=E451)/(SRP!$C$2:$C$7&gt;=E451),SRP!$D$2:$D$7)*(G451/100)*(E451/1000)),
IF(AND(C451="Wine",D451="Fortified Wines"),
SUM(LOOKUP(2,1/(SRP!$B$26:$B$29&lt;=E451)/(SRP!$C$26:$C$29&gt;=E451),SRP!$D$26:$D$29)*(G451/100)*(E451/1000)),
IF(C451="Wine",
SUM(LOOKUP(2,1/(SRP!$B$21:$B$25&lt;=E451)/(SRP!$C$21:$C$25&gt;=E451),SRP!$D$21:$D$25)*(G451/100)*(E451/1000)),
IF(AND(C451="Ready to Drink",D451="RTD-One Pour Cocktail&gt;7%&lt;=14.5"),
SUM(LOOKUP(2,1/(SRP!$B$16:$B$20&lt;=E451)/(SRP!$C$16:$C$20&gt;=E451),SRP!$D$16:$D$20)*(G451/100)*(E451/1000)),
IF(C451="Ready to Drink",
SUM(LOOKUP(2,1/(SRP!$B$11:$B$15&lt;=E451)/(SRP!$C$11:$C$15&gt;=E451),SRP!$D$11:$D$15)*(G451/100)*(E451/1000)),
0)))))),2)</f>
        <v>1.22</v>
      </c>
      <c r="L451" s="173" t="str">
        <f t="shared" ref="L451:L514" si="7">(_xlfn.CONCAT(C451,E451))</f>
        <v>Beer355</v>
      </c>
      <c r="M451" s="154">
        <f>VLOOKUP(L451,'Slope %'!C:D,2,0)</f>
        <v>0.12</v>
      </c>
    </row>
    <row r="452" spans="1:13" x14ac:dyDescent="0.25">
      <c r="A452" s="169">
        <v>11901</v>
      </c>
      <c r="B452" s="170" t="s">
        <v>530</v>
      </c>
      <c r="C452" s="170" t="s">
        <v>24</v>
      </c>
      <c r="D452" s="170" t="s">
        <v>25</v>
      </c>
      <c r="E452" s="170">
        <v>750</v>
      </c>
      <c r="F452" s="170">
        <v>12</v>
      </c>
      <c r="G452" s="171">
        <v>11</v>
      </c>
      <c r="H452" s="170" t="s">
        <v>96</v>
      </c>
      <c r="I452" s="171">
        <v>12.99</v>
      </c>
      <c r="J452" s="169">
        <v>1</v>
      </c>
      <c r="K452" s="154" cm="1">
        <f t="array" ref="K452">ROUND(
IF(C452="Beer",
SUM(LOOKUP(2,1/(SRP!$B$8:$B$10&lt;=E452)/(SRP!$C$8:$C$10&gt;=E452),SRP!$D$8:$D$10)*(G452/100)*(E452/1000)),
IF(C452="Spirits",
SUM(LOOKUP(2,1/(SRP!$B$2:$B$7&lt;=E452)/(SRP!$C$2:$C$7&gt;=E452),SRP!$D$2:$D$7)*(G452/100)*(E452/1000)),
IF(AND(C452="Wine",D452="Fortified Wines"),
SUM(LOOKUP(2,1/(SRP!$B$26:$B$29&lt;=E452)/(SRP!$C$26:$C$29&gt;=E452),SRP!$D$26:$D$29)*(G452/100)*(E452/1000)),
IF(C452="Wine",
SUM(LOOKUP(2,1/(SRP!$B$21:$B$25&lt;=E452)/(SRP!$C$21:$C$25&gt;=E452),SRP!$D$21:$D$25)*(G452/100)*(E452/1000)),
IF(AND(C452="Ready to Drink",D452="RTD-One Pour Cocktail&gt;7%&lt;=14.5"),
SUM(LOOKUP(2,1/(SRP!$B$16:$B$20&lt;=E452)/(SRP!$C$16:$C$20&gt;=E452),SRP!$D$16:$D$20)*(G452/100)*(E452/1000)),
IF(C452="Ready to Drink",
SUM(LOOKUP(2,1/(SRP!$B$11:$B$15&lt;=E452)/(SRP!$C$11:$C$15&gt;=E452),SRP!$D$11:$D$15)*(G452/100)*(E452/1000)),
0)))))),2)</f>
        <v>6.44</v>
      </c>
      <c r="L452" s="173" t="str">
        <f t="shared" si="7"/>
        <v>Wine750</v>
      </c>
      <c r="M452" s="154">
        <f>VLOOKUP(L452,'Slope %'!C:D,2,0)</f>
        <v>0.1</v>
      </c>
    </row>
    <row r="453" spans="1:13" x14ac:dyDescent="0.25">
      <c r="A453" s="169">
        <v>11931</v>
      </c>
      <c r="B453" s="170" t="s">
        <v>531</v>
      </c>
      <c r="C453" s="170" t="s">
        <v>24</v>
      </c>
      <c r="D453" s="170" t="s">
        <v>117</v>
      </c>
      <c r="E453" s="170">
        <v>750</v>
      </c>
      <c r="F453" s="170">
        <v>12</v>
      </c>
      <c r="G453" s="171">
        <v>14</v>
      </c>
      <c r="H453" s="170" t="s">
        <v>200</v>
      </c>
      <c r="I453" s="171">
        <v>64.989999999999995</v>
      </c>
      <c r="J453" s="169">
        <v>1</v>
      </c>
      <c r="K453" s="154" cm="1">
        <f t="array" ref="K453">ROUND(
IF(C453="Beer",
SUM(LOOKUP(2,1/(SRP!$B$8:$B$10&lt;=E453)/(SRP!$C$8:$C$10&gt;=E453),SRP!$D$8:$D$10)*(G453/100)*(E453/1000)),
IF(C453="Spirits",
SUM(LOOKUP(2,1/(SRP!$B$2:$B$7&lt;=E453)/(SRP!$C$2:$C$7&gt;=E453),SRP!$D$2:$D$7)*(G453/100)*(E453/1000)),
IF(AND(C453="Wine",D453="Fortified Wines"),
SUM(LOOKUP(2,1/(SRP!$B$26:$B$29&lt;=E453)/(SRP!$C$26:$C$29&gt;=E453),SRP!$D$26:$D$29)*(G453/100)*(E453/1000)),
IF(C453="Wine",
SUM(LOOKUP(2,1/(SRP!$B$21:$B$25&lt;=E453)/(SRP!$C$21:$C$25&gt;=E453),SRP!$D$21:$D$25)*(G453/100)*(E453/1000)),
IF(AND(C453="Ready to Drink",D453="RTD-One Pour Cocktail&gt;7%&lt;=14.5"),
SUM(LOOKUP(2,1/(SRP!$B$16:$B$20&lt;=E453)/(SRP!$C$16:$C$20&gt;=E453),SRP!$D$16:$D$20)*(G453/100)*(E453/1000)),
IF(C453="Ready to Drink",
SUM(LOOKUP(2,1/(SRP!$B$11:$B$15&lt;=E453)/(SRP!$C$11:$C$15&gt;=E453),SRP!$D$11:$D$15)*(G453/100)*(E453/1000)),
0)))))),2)</f>
        <v>8.1999999999999993</v>
      </c>
      <c r="L453" s="173" t="str">
        <f t="shared" si="7"/>
        <v>Wine750</v>
      </c>
      <c r="M453" s="154">
        <f>VLOOKUP(L453,'Slope %'!C:D,2,0)</f>
        <v>0.1</v>
      </c>
    </row>
    <row r="454" spans="1:13" x14ac:dyDescent="0.25">
      <c r="A454" s="169">
        <v>11988</v>
      </c>
      <c r="B454" s="170" t="s">
        <v>532</v>
      </c>
      <c r="C454" s="170" t="s">
        <v>11</v>
      </c>
      <c r="D454" s="170" t="s">
        <v>12</v>
      </c>
      <c r="E454" s="170">
        <v>473</v>
      </c>
      <c r="F454" s="170">
        <v>24</v>
      </c>
      <c r="G454" s="171">
        <v>4.5999999999999996</v>
      </c>
      <c r="H454" s="170" t="s">
        <v>105</v>
      </c>
      <c r="I454" s="171">
        <v>4.29</v>
      </c>
      <c r="J454" s="169">
        <v>1</v>
      </c>
      <c r="K454" s="154" cm="1">
        <f t="array" ref="K454">ROUND(
IF(C454="Beer",
SUM(LOOKUP(2,1/(SRP!$B$8:$B$10&lt;=E454)/(SRP!$C$8:$C$10&gt;=E454),SRP!$D$8:$D$10)*(G454/100)*(E454/1000)),
IF(C454="Spirits",
SUM(LOOKUP(2,1/(SRP!$B$2:$B$7&lt;=E454)/(SRP!$C$2:$C$7&gt;=E454),SRP!$D$2:$D$7)*(G454/100)*(E454/1000)),
IF(AND(C454="Wine",D454="Fortified Wines"),
SUM(LOOKUP(2,1/(SRP!$B$26:$B$29&lt;=E454)/(SRP!$C$26:$C$29&gt;=E454),SRP!$D$26:$D$29)*(G454/100)*(E454/1000)),
IF(C454="Wine",
SUM(LOOKUP(2,1/(SRP!$B$21:$B$25&lt;=E454)/(SRP!$C$21:$C$25&gt;=E454),SRP!$D$21:$D$25)*(G454/100)*(E454/1000)),
IF(AND(C454="Ready to Drink",D454="RTD-One Pour Cocktail&gt;7%&lt;=14.5"),
SUM(LOOKUP(2,1/(SRP!$B$16:$B$20&lt;=E454)/(SRP!$C$16:$C$20&gt;=E454),SRP!$D$16:$D$20)*(G454/100)*(E454/1000)),
IF(C454="Ready to Drink",
SUM(LOOKUP(2,1/(SRP!$B$11:$B$15&lt;=E454)/(SRP!$C$11:$C$15&gt;=E454),SRP!$D$11:$D$15)*(G454/100)*(E454/1000)),
0)))))),2)</f>
        <v>1.7</v>
      </c>
      <c r="L454" s="173" t="str">
        <f t="shared" si="7"/>
        <v>Beer473</v>
      </c>
      <c r="M454" s="154">
        <f>VLOOKUP(L454,'Slope %'!C:D,2,0)</f>
        <v>0.12</v>
      </c>
    </row>
    <row r="455" spans="1:13" x14ac:dyDescent="0.25">
      <c r="A455" s="169">
        <v>11988</v>
      </c>
      <c r="B455" s="170" t="s">
        <v>532</v>
      </c>
      <c r="C455" s="170" t="s">
        <v>11</v>
      </c>
      <c r="D455" s="170" t="s">
        <v>12</v>
      </c>
      <c r="E455" s="170">
        <v>473</v>
      </c>
      <c r="F455" s="170">
        <v>24</v>
      </c>
      <c r="G455" s="171">
        <v>4.5999999999999996</v>
      </c>
      <c r="H455" s="170" t="s">
        <v>105</v>
      </c>
      <c r="I455" s="171">
        <v>4.29</v>
      </c>
      <c r="J455" s="169">
        <v>1</v>
      </c>
      <c r="K455" s="154" cm="1">
        <f t="array" ref="K455">ROUND(
IF(C455="Beer",
SUM(LOOKUP(2,1/(SRP!$B$8:$B$10&lt;=E455)/(SRP!$C$8:$C$10&gt;=E455),SRP!$D$8:$D$10)*(G455/100)*(E455/1000)),
IF(C455="Spirits",
SUM(LOOKUP(2,1/(SRP!$B$2:$B$7&lt;=E455)/(SRP!$C$2:$C$7&gt;=E455),SRP!$D$2:$D$7)*(G455/100)*(E455/1000)),
IF(AND(C455="Wine",D455="Fortified Wines"),
SUM(LOOKUP(2,1/(SRP!$B$26:$B$29&lt;=E455)/(SRP!$C$26:$C$29&gt;=E455),SRP!$D$26:$D$29)*(G455/100)*(E455/1000)),
IF(C455="Wine",
SUM(LOOKUP(2,1/(SRP!$B$21:$B$25&lt;=E455)/(SRP!$C$21:$C$25&gt;=E455),SRP!$D$21:$D$25)*(G455/100)*(E455/1000)),
IF(AND(C455="Ready to Drink",D455="RTD-One Pour Cocktail&gt;7%&lt;=14.5"),
SUM(LOOKUP(2,1/(SRP!$B$16:$B$20&lt;=E455)/(SRP!$C$16:$C$20&gt;=E455),SRP!$D$16:$D$20)*(G455/100)*(E455/1000)),
IF(C455="Ready to Drink",
SUM(LOOKUP(2,1/(SRP!$B$11:$B$15&lt;=E455)/(SRP!$C$11:$C$15&gt;=E455),SRP!$D$11:$D$15)*(G455/100)*(E455/1000)),
0)))))),2)</f>
        <v>1.7</v>
      </c>
      <c r="L455" s="173" t="str">
        <f t="shared" si="7"/>
        <v>Beer473</v>
      </c>
      <c r="M455" s="154">
        <f>VLOOKUP(L455,'Slope %'!C:D,2,0)</f>
        <v>0.12</v>
      </c>
    </row>
    <row r="456" spans="1:13" x14ac:dyDescent="0.25">
      <c r="A456" s="169">
        <v>12011</v>
      </c>
      <c r="B456" s="170" t="s">
        <v>533</v>
      </c>
      <c r="C456" s="170" t="s">
        <v>15</v>
      </c>
      <c r="D456" s="170" t="s">
        <v>16</v>
      </c>
      <c r="E456" s="170">
        <v>1140</v>
      </c>
      <c r="F456" s="170">
        <v>8</v>
      </c>
      <c r="G456" s="171">
        <v>40</v>
      </c>
      <c r="H456" s="170" t="s">
        <v>91</v>
      </c>
      <c r="I456" s="171">
        <v>41.99</v>
      </c>
      <c r="J456" s="169">
        <v>1</v>
      </c>
      <c r="K456" s="154" cm="1">
        <f t="array" ref="K456">ROUND(
IF(C456="Beer",
SUM(LOOKUP(2,1/(SRP!$B$8:$B$10&lt;=E456)/(SRP!$C$8:$C$10&gt;=E456),SRP!$D$8:$D$10)*(G456/100)*(E456/1000)),
IF(C456="Spirits",
SUM(LOOKUP(2,1/(SRP!$B$2:$B$7&lt;=E456)/(SRP!$C$2:$C$7&gt;=E456),SRP!$D$2:$D$7)*(G456/100)*(E456/1000)),
IF(AND(C456="Wine",D456="Fortified Wines"),
SUM(LOOKUP(2,1/(SRP!$B$26:$B$29&lt;=E456)/(SRP!$C$26:$C$29&gt;=E456),SRP!$D$26:$D$29)*(G456/100)*(E456/1000)),
IF(C456="Wine",
SUM(LOOKUP(2,1/(SRP!$B$21:$B$25&lt;=E456)/(SRP!$C$21:$C$25&gt;=E456),SRP!$D$21:$D$25)*(G456/100)*(E456/1000)),
IF(AND(C456="Ready to Drink",D456="RTD-One Pour Cocktail&gt;7%&lt;=14.5"),
SUM(LOOKUP(2,1/(SRP!$B$16:$B$20&lt;=E456)/(SRP!$C$16:$C$20&gt;=E456),SRP!$D$16:$D$20)*(G456/100)*(E456/1000)),
IF(C456="Ready to Drink",
SUM(LOOKUP(2,1/(SRP!$B$11:$B$15&lt;=E456)/(SRP!$C$11:$C$15&gt;=E456),SRP!$D$11:$D$15)*(G456/100)*(E456/1000)),
0)))))),2)</f>
        <v>35.6</v>
      </c>
      <c r="L456" s="173" t="str">
        <f t="shared" si="7"/>
        <v>Spirits1140</v>
      </c>
      <c r="M456" s="154">
        <f>VLOOKUP(L456,'Slope %'!C:D,2,0)</f>
        <v>0.05</v>
      </c>
    </row>
    <row r="457" spans="1:13" x14ac:dyDescent="0.25">
      <c r="A457" s="169">
        <v>12012</v>
      </c>
      <c r="B457" s="170" t="s">
        <v>201</v>
      </c>
      <c r="C457" s="170" t="s">
        <v>15</v>
      </c>
      <c r="D457" s="170" t="s">
        <v>16</v>
      </c>
      <c r="E457" s="170">
        <v>1140</v>
      </c>
      <c r="F457" s="170">
        <v>8</v>
      </c>
      <c r="G457" s="171">
        <v>40</v>
      </c>
      <c r="H457" s="170" t="s">
        <v>91</v>
      </c>
      <c r="I457" s="171">
        <v>49.99</v>
      </c>
      <c r="J457" s="169">
        <v>1</v>
      </c>
      <c r="K457" s="154" cm="1">
        <f t="array" ref="K457">ROUND(
IF(C457="Beer",
SUM(LOOKUP(2,1/(SRP!$B$8:$B$10&lt;=E457)/(SRP!$C$8:$C$10&gt;=E457),SRP!$D$8:$D$10)*(G457/100)*(E457/1000)),
IF(C457="Spirits",
SUM(LOOKUP(2,1/(SRP!$B$2:$B$7&lt;=E457)/(SRP!$C$2:$C$7&gt;=E457),SRP!$D$2:$D$7)*(G457/100)*(E457/1000)),
IF(AND(C457="Wine",D457="Fortified Wines"),
SUM(LOOKUP(2,1/(SRP!$B$26:$B$29&lt;=E457)/(SRP!$C$26:$C$29&gt;=E457),SRP!$D$26:$D$29)*(G457/100)*(E457/1000)),
IF(C457="Wine",
SUM(LOOKUP(2,1/(SRP!$B$21:$B$25&lt;=E457)/(SRP!$C$21:$C$25&gt;=E457),SRP!$D$21:$D$25)*(G457/100)*(E457/1000)),
IF(AND(C457="Ready to Drink",D457="RTD-One Pour Cocktail&gt;7%&lt;=14.5"),
SUM(LOOKUP(2,1/(SRP!$B$16:$B$20&lt;=E457)/(SRP!$C$16:$C$20&gt;=E457),SRP!$D$16:$D$20)*(G457/100)*(E457/1000)),
IF(C457="Ready to Drink",
SUM(LOOKUP(2,1/(SRP!$B$11:$B$15&lt;=E457)/(SRP!$C$11:$C$15&gt;=E457),SRP!$D$11:$D$15)*(G457/100)*(E457/1000)),
0)))))),2)</f>
        <v>35.6</v>
      </c>
      <c r="L457" s="173" t="str">
        <f t="shared" si="7"/>
        <v>Spirits1140</v>
      </c>
      <c r="M457" s="154">
        <f>VLOOKUP(L457,'Slope %'!C:D,2,0)</f>
        <v>0.05</v>
      </c>
    </row>
    <row r="458" spans="1:13" x14ac:dyDescent="0.25">
      <c r="A458" s="169">
        <v>12013</v>
      </c>
      <c r="B458" s="170" t="s">
        <v>534</v>
      </c>
      <c r="C458" s="170" t="s">
        <v>11</v>
      </c>
      <c r="D458" s="170" t="s">
        <v>12</v>
      </c>
      <c r="E458" s="170">
        <v>8520</v>
      </c>
      <c r="F458" s="170">
        <v>1</v>
      </c>
      <c r="G458" s="171">
        <v>4.5</v>
      </c>
      <c r="H458" s="170" t="s">
        <v>13</v>
      </c>
      <c r="I458" s="171">
        <v>59.99</v>
      </c>
      <c r="J458" s="169">
        <v>24</v>
      </c>
      <c r="K458" s="154" cm="1">
        <f t="array" ref="K458">ROUND(
IF(C458="Beer",
SUM(LOOKUP(2,1/(SRP!$B$8:$B$10&lt;=E458)/(SRP!$C$8:$C$10&gt;=E458),SRP!$D$8:$D$10)*(G458/100)*(E458/1000)),
IF(C458="Spirits",
SUM(LOOKUP(2,1/(SRP!$B$2:$B$7&lt;=E458)/(SRP!$C$2:$C$7&gt;=E458),SRP!$D$2:$D$7)*(G458/100)*(E458/1000)),
IF(AND(C458="Wine",D458="Fortified Wines"),
SUM(LOOKUP(2,1/(SRP!$B$26:$B$29&lt;=E458)/(SRP!$C$26:$C$29&gt;=E458),SRP!$D$26:$D$29)*(G458/100)*(E458/1000)),
IF(C458="Wine",
SUM(LOOKUP(2,1/(SRP!$B$21:$B$25&lt;=E458)/(SRP!$C$21:$C$25&gt;=E458),SRP!$D$21:$D$25)*(G458/100)*(E458/1000)),
IF(AND(C458="Ready to Drink",D458="RTD-One Pour Cocktail&gt;7%&lt;=14.5"),
SUM(LOOKUP(2,1/(SRP!$B$16:$B$20&lt;=E458)/(SRP!$C$16:$C$20&gt;=E458),SRP!$D$16:$D$20)*(G458/100)*(E458/1000)),
IF(C458="Ready to Drink",
SUM(LOOKUP(2,1/(SRP!$B$11:$B$15&lt;=E458)/(SRP!$C$11:$C$15&gt;=E458),SRP!$D$11:$D$15)*(G458/100)*(E458/1000)),
0)))))),2)</f>
        <v>29.93</v>
      </c>
      <c r="L458" s="173" t="str">
        <f t="shared" si="7"/>
        <v>Beer8520</v>
      </c>
      <c r="M458" s="154">
        <f>VLOOKUP(L458,'Slope %'!C:D,2,0)</f>
        <v>0.05</v>
      </c>
    </row>
    <row r="459" spans="1:13" x14ac:dyDescent="0.25">
      <c r="A459" s="169">
        <v>12013</v>
      </c>
      <c r="B459" s="170" t="s">
        <v>534</v>
      </c>
      <c r="C459" s="170" t="s">
        <v>11</v>
      </c>
      <c r="D459" s="170" t="s">
        <v>12</v>
      </c>
      <c r="E459" s="170">
        <v>8520</v>
      </c>
      <c r="F459" s="170">
        <v>1</v>
      </c>
      <c r="G459" s="171">
        <v>4.5</v>
      </c>
      <c r="H459" s="170" t="s">
        <v>13</v>
      </c>
      <c r="I459" s="171">
        <v>59.99</v>
      </c>
      <c r="J459" s="169">
        <v>24</v>
      </c>
      <c r="K459" s="154" cm="1">
        <f t="array" ref="K459">ROUND(
IF(C459="Beer",
SUM(LOOKUP(2,1/(SRP!$B$8:$B$10&lt;=E459)/(SRP!$C$8:$C$10&gt;=E459),SRP!$D$8:$D$10)*(G459/100)*(E459/1000)),
IF(C459="Spirits",
SUM(LOOKUP(2,1/(SRP!$B$2:$B$7&lt;=E459)/(SRP!$C$2:$C$7&gt;=E459),SRP!$D$2:$D$7)*(G459/100)*(E459/1000)),
IF(AND(C459="Wine",D459="Fortified Wines"),
SUM(LOOKUP(2,1/(SRP!$B$26:$B$29&lt;=E459)/(SRP!$C$26:$C$29&gt;=E459),SRP!$D$26:$D$29)*(G459/100)*(E459/1000)),
IF(C459="Wine",
SUM(LOOKUP(2,1/(SRP!$B$21:$B$25&lt;=E459)/(SRP!$C$21:$C$25&gt;=E459),SRP!$D$21:$D$25)*(G459/100)*(E459/1000)),
IF(AND(C459="Ready to Drink",D459="RTD-One Pour Cocktail&gt;7%&lt;=14.5"),
SUM(LOOKUP(2,1/(SRP!$B$16:$B$20&lt;=E459)/(SRP!$C$16:$C$20&gt;=E459),SRP!$D$16:$D$20)*(G459/100)*(E459/1000)),
IF(C459="Ready to Drink",
SUM(LOOKUP(2,1/(SRP!$B$11:$B$15&lt;=E459)/(SRP!$C$11:$C$15&gt;=E459),SRP!$D$11:$D$15)*(G459/100)*(E459/1000)),
0)))))),2)</f>
        <v>29.93</v>
      </c>
      <c r="L459" s="173" t="str">
        <f t="shared" si="7"/>
        <v>Beer8520</v>
      </c>
      <c r="M459" s="154">
        <f>VLOOKUP(L459,'Slope %'!C:D,2,0)</f>
        <v>0.05</v>
      </c>
    </row>
    <row r="460" spans="1:13" x14ac:dyDescent="0.25">
      <c r="A460" s="169">
        <v>12016</v>
      </c>
      <c r="B460" s="170" t="s">
        <v>535</v>
      </c>
      <c r="C460" s="170" t="s">
        <v>24</v>
      </c>
      <c r="D460" s="170" t="s">
        <v>34</v>
      </c>
      <c r="E460" s="170">
        <v>750</v>
      </c>
      <c r="F460" s="170">
        <v>12</v>
      </c>
      <c r="G460" s="171">
        <v>12</v>
      </c>
      <c r="H460" s="170" t="s">
        <v>141</v>
      </c>
      <c r="I460" s="171">
        <v>14.99</v>
      </c>
      <c r="J460" s="169">
        <v>1</v>
      </c>
      <c r="K460" s="154" cm="1">
        <f t="array" ref="K460">ROUND(
IF(C460="Beer",
SUM(LOOKUP(2,1/(SRP!$B$8:$B$10&lt;=E460)/(SRP!$C$8:$C$10&gt;=E460),SRP!$D$8:$D$10)*(G460/100)*(E460/1000)),
IF(C460="Spirits",
SUM(LOOKUP(2,1/(SRP!$B$2:$B$7&lt;=E460)/(SRP!$C$2:$C$7&gt;=E460),SRP!$D$2:$D$7)*(G460/100)*(E460/1000)),
IF(AND(C460="Wine",D460="Fortified Wines"),
SUM(LOOKUP(2,1/(SRP!$B$26:$B$29&lt;=E460)/(SRP!$C$26:$C$29&gt;=E460),SRP!$D$26:$D$29)*(G460/100)*(E460/1000)),
IF(C460="Wine",
SUM(LOOKUP(2,1/(SRP!$B$21:$B$25&lt;=E460)/(SRP!$C$21:$C$25&gt;=E460),SRP!$D$21:$D$25)*(G460/100)*(E460/1000)),
IF(AND(C460="Ready to Drink",D460="RTD-One Pour Cocktail&gt;7%&lt;=14.5"),
SUM(LOOKUP(2,1/(SRP!$B$16:$B$20&lt;=E460)/(SRP!$C$16:$C$20&gt;=E460),SRP!$D$16:$D$20)*(G460/100)*(E460/1000)),
IF(C460="Ready to Drink",
SUM(LOOKUP(2,1/(SRP!$B$11:$B$15&lt;=E460)/(SRP!$C$11:$C$15&gt;=E460),SRP!$D$11:$D$15)*(G460/100)*(E460/1000)),
0)))))),2)</f>
        <v>7.03</v>
      </c>
      <c r="L460" s="173" t="str">
        <f t="shared" si="7"/>
        <v>Wine750</v>
      </c>
      <c r="M460" s="154">
        <f>VLOOKUP(L460,'Slope %'!C:D,2,0)</f>
        <v>0.1</v>
      </c>
    </row>
    <row r="461" spans="1:13" x14ac:dyDescent="0.25">
      <c r="A461" s="169">
        <v>12018</v>
      </c>
      <c r="B461" s="170" t="s">
        <v>536</v>
      </c>
      <c r="C461" s="170" t="s">
        <v>24</v>
      </c>
      <c r="D461" s="170" t="s">
        <v>34</v>
      </c>
      <c r="E461" s="170">
        <v>750</v>
      </c>
      <c r="F461" s="170">
        <v>12</v>
      </c>
      <c r="G461" s="171">
        <v>13</v>
      </c>
      <c r="H461" s="170" t="s">
        <v>141</v>
      </c>
      <c r="I461" s="171">
        <v>14.99</v>
      </c>
      <c r="J461" s="169">
        <v>1</v>
      </c>
      <c r="K461" s="154" cm="1">
        <f t="array" ref="K461">ROUND(
IF(C461="Beer",
SUM(LOOKUP(2,1/(SRP!$B$8:$B$10&lt;=E461)/(SRP!$C$8:$C$10&gt;=E461),SRP!$D$8:$D$10)*(G461/100)*(E461/1000)),
IF(C461="Spirits",
SUM(LOOKUP(2,1/(SRP!$B$2:$B$7&lt;=E461)/(SRP!$C$2:$C$7&gt;=E461),SRP!$D$2:$D$7)*(G461/100)*(E461/1000)),
IF(AND(C461="Wine",D461="Fortified Wines"),
SUM(LOOKUP(2,1/(SRP!$B$26:$B$29&lt;=E461)/(SRP!$C$26:$C$29&gt;=E461),SRP!$D$26:$D$29)*(G461/100)*(E461/1000)),
IF(C461="Wine",
SUM(LOOKUP(2,1/(SRP!$B$21:$B$25&lt;=E461)/(SRP!$C$21:$C$25&gt;=E461),SRP!$D$21:$D$25)*(G461/100)*(E461/1000)),
IF(AND(C461="Ready to Drink",D461="RTD-One Pour Cocktail&gt;7%&lt;=14.5"),
SUM(LOOKUP(2,1/(SRP!$B$16:$B$20&lt;=E461)/(SRP!$C$16:$C$20&gt;=E461),SRP!$D$16:$D$20)*(G461/100)*(E461/1000)),
IF(C461="Ready to Drink",
SUM(LOOKUP(2,1/(SRP!$B$11:$B$15&lt;=E461)/(SRP!$C$11:$C$15&gt;=E461),SRP!$D$11:$D$15)*(G461/100)*(E461/1000)),
0)))))),2)</f>
        <v>7.61</v>
      </c>
      <c r="L461" s="173" t="str">
        <f t="shared" si="7"/>
        <v>Wine750</v>
      </c>
      <c r="M461" s="154">
        <f>VLOOKUP(L461,'Slope %'!C:D,2,0)</f>
        <v>0.1</v>
      </c>
    </row>
    <row r="462" spans="1:13" x14ac:dyDescent="0.25">
      <c r="A462" s="169">
        <v>12040</v>
      </c>
      <c r="B462" s="170" t="s">
        <v>537</v>
      </c>
      <c r="C462" s="170" t="s">
        <v>24</v>
      </c>
      <c r="D462" s="170" t="s">
        <v>162</v>
      </c>
      <c r="E462" s="170">
        <v>1500</v>
      </c>
      <c r="F462" s="170">
        <v>3</v>
      </c>
      <c r="G462" s="171">
        <v>12</v>
      </c>
      <c r="H462" s="170" t="s">
        <v>35</v>
      </c>
      <c r="I462" s="171">
        <v>209.99</v>
      </c>
      <c r="J462" s="169">
        <v>1</v>
      </c>
      <c r="K462" s="154" cm="1">
        <f t="array" ref="K462">ROUND(
IF(C462="Beer",
SUM(LOOKUP(2,1/(SRP!$B$8:$B$10&lt;=E462)/(SRP!$C$8:$C$10&gt;=E462),SRP!$D$8:$D$10)*(G462/100)*(E462/1000)),
IF(C462="Spirits",
SUM(LOOKUP(2,1/(SRP!$B$2:$B$7&lt;=E462)/(SRP!$C$2:$C$7&gt;=E462),SRP!$D$2:$D$7)*(G462/100)*(E462/1000)),
IF(AND(C462="Wine",D462="Fortified Wines"),
SUM(LOOKUP(2,1/(SRP!$B$26:$B$29&lt;=E462)/(SRP!$C$26:$C$29&gt;=E462),SRP!$D$26:$D$29)*(G462/100)*(E462/1000)),
IF(C462="Wine",
SUM(LOOKUP(2,1/(SRP!$B$21:$B$25&lt;=E462)/(SRP!$C$21:$C$25&gt;=E462),SRP!$D$21:$D$25)*(G462/100)*(E462/1000)),
IF(AND(C462="Ready to Drink",D462="RTD-One Pour Cocktail&gt;7%&lt;=14.5"),
SUM(LOOKUP(2,1/(SRP!$B$16:$B$20&lt;=E462)/(SRP!$C$16:$C$20&gt;=E462),SRP!$D$16:$D$20)*(G462/100)*(E462/1000)),
IF(C462="Ready to Drink",
SUM(LOOKUP(2,1/(SRP!$B$11:$B$15&lt;=E462)/(SRP!$C$11:$C$15&gt;=E462),SRP!$D$11:$D$15)*(G462/100)*(E462/1000)),
0)))))),2)</f>
        <v>14.05</v>
      </c>
      <c r="L462" s="173" t="str">
        <f t="shared" si="7"/>
        <v>Wine1500</v>
      </c>
      <c r="M462" s="154">
        <f>VLOOKUP(L462,'Slope %'!C:D,2,0)</f>
        <v>7.0000000000000007E-2</v>
      </c>
    </row>
    <row r="463" spans="1:13" x14ac:dyDescent="0.25">
      <c r="A463" s="169">
        <v>12050</v>
      </c>
      <c r="B463" s="170" t="s">
        <v>538</v>
      </c>
      <c r="C463" s="170" t="s">
        <v>11</v>
      </c>
      <c r="D463" s="170" t="s">
        <v>12</v>
      </c>
      <c r="E463" s="170">
        <v>650</v>
      </c>
      <c r="F463" s="170">
        <v>12</v>
      </c>
      <c r="G463" s="171">
        <v>5</v>
      </c>
      <c r="H463" s="170" t="s">
        <v>13</v>
      </c>
      <c r="I463" s="171">
        <v>4.99</v>
      </c>
      <c r="J463" s="169">
        <v>1</v>
      </c>
      <c r="K463" s="154" cm="1">
        <f t="array" ref="K463">ROUND(
IF(C463="Beer",
SUM(LOOKUP(2,1/(SRP!$B$8:$B$10&lt;=E463)/(SRP!$C$8:$C$10&gt;=E463),SRP!$D$8:$D$10)*(G463/100)*(E463/1000)),
IF(C463="Spirits",
SUM(LOOKUP(2,1/(SRP!$B$2:$B$7&lt;=E463)/(SRP!$C$2:$C$7&gt;=E463),SRP!$D$2:$D$7)*(G463/100)*(E463/1000)),
IF(AND(C463="Wine",D463="Fortified Wines"),
SUM(LOOKUP(2,1/(SRP!$B$26:$B$29&lt;=E463)/(SRP!$C$26:$C$29&gt;=E463),SRP!$D$26:$D$29)*(G463/100)*(E463/1000)),
IF(C463="Wine",
SUM(LOOKUP(2,1/(SRP!$B$21:$B$25&lt;=E463)/(SRP!$C$21:$C$25&gt;=E463),SRP!$D$21:$D$25)*(G463/100)*(E463/1000)),
IF(AND(C463="Ready to Drink",D463="RTD-One Pour Cocktail&gt;7%&lt;=14.5"),
SUM(LOOKUP(2,1/(SRP!$B$16:$B$20&lt;=E463)/(SRP!$C$16:$C$20&gt;=E463),SRP!$D$16:$D$20)*(G463/100)*(E463/1000)),
IF(C463="Ready to Drink",
SUM(LOOKUP(2,1/(SRP!$B$11:$B$15&lt;=E463)/(SRP!$C$11:$C$15&gt;=E463),SRP!$D$11:$D$15)*(G463/100)*(E463/1000)),
0)))))),2)</f>
        <v>2.54</v>
      </c>
      <c r="L463" s="173" t="str">
        <f t="shared" si="7"/>
        <v>Beer650</v>
      </c>
      <c r="M463" s="154">
        <f>VLOOKUP(L463,'Slope %'!C:D,2,0)</f>
        <v>0.12</v>
      </c>
    </row>
    <row r="464" spans="1:13" x14ac:dyDescent="0.25">
      <c r="A464" s="169">
        <v>12050</v>
      </c>
      <c r="B464" s="170" t="s">
        <v>538</v>
      </c>
      <c r="C464" s="170" t="s">
        <v>11</v>
      </c>
      <c r="D464" s="170" t="s">
        <v>12</v>
      </c>
      <c r="E464" s="170">
        <v>650</v>
      </c>
      <c r="F464" s="170">
        <v>12</v>
      </c>
      <c r="G464" s="171">
        <v>5</v>
      </c>
      <c r="H464" s="170" t="s">
        <v>13</v>
      </c>
      <c r="I464" s="171">
        <v>4.99</v>
      </c>
      <c r="J464" s="169">
        <v>1</v>
      </c>
      <c r="K464" s="154" cm="1">
        <f t="array" ref="K464">ROUND(
IF(C464="Beer",
SUM(LOOKUP(2,1/(SRP!$B$8:$B$10&lt;=E464)/(SRP!$C$8:$C$10&gt;=E464),SRP!$D$8:$D$10)*(G464/100)*(E464/1000)),
IF(C464="Spirits",
SUM(LOOKUP(2,1/(SRP!$B$2:$B$7&lt;=E464)/(SRP!$C$2:$C$7&gt;=E464),SRP!$D$2:$D$7)*(G464/100)*(E464/1000)),
IF(AND(C464="Wine",D464="Fortified Wines"),
SUM(LOOKUP(2,1/(SRP!$B$26:$B$29&lt;=E464)/(SRP!$C$26:$C$29&gt;=E464),SRP!$D$26:$D$29)*(G464/100)*(E464/1000)),
IF(C464="Wine",
SUM(LOOKUP(2,1/(SRP!$B$21:$B$25&lt;=E464)/(SRP!$C$21:$C$25&gt;=E464),SRP!$D$21:$D$25)*(G464/100)*(E464/1000)),
IF(AND(C464="Ready to Drink",D464="RTD-One Pour Cocktail&gt;7%&lt;=14.5"),
SUM(LOOKUP(2,1/(SRP!$B$16:$B$20&lt;=E464)/(SRP!$C$16:$C$20&gt;=E464),SRP!$D$16:$D$20)*(G464/100)*(E464/1000)),
IF(C464="Ready to Drink",
SUM(LOOKUP(2,1/(SRP!$B$11:$B$15&lt;=E464)/(SRP!$C$11:$C$15&gt;=E464),SRP!$D$11:$D$15)*(G464/100)*(E464/1000)),
0)))))),2)</f>
        <v>2.54</v>
      </c>
      <c r="L464" s="173" t="str">
        <f t="shared" si="7"/>
        <v>Beer650</v>
      </c>
      <c r="M464" s="154">
        <f>VLOOKUP(L464,'Slope %'!C:D,2,0)</f>
        <v>0.12</v>
      </c>
    </row>
    <row r="465" spans="1:13" x14ac:dyDescent="0.25">
      <c r="A465" s="169">
        <v>12052</v>
      </c>
      <c r="B465" s="170" t="s">
        <v>539</v>
      </c>
      <c r="C465" s="170" t="s">
        <v>15</v>
      </c>
      <c r="D465" s="170" t="s">
        <v>125</v>
      </c>
      <c r="E465" s="170">
        <v>750</v>
      </c>
      <c r="F465" s="170">
        <v>6</v>
      </c>
      <c r="G465" s="171">
        <v>20</v>
      </c>
      <c r="H465" s="170" t="s">
        <v>29</v>
      </c>
      <c r="I465" s="171">
        <v>51.99</v>
      </c>
      <c r="J465" s="169">
        <v>1</v>
      </c>
      <c r="K465" s="154" cm="1">
        <f t="array" ref="K465">ROUND(
IF(C465="Beer",
SUM(LOOKUP(2,1/(SRP!$B$8:$B$10&lt;=E465)/(SRP!$C$8:$C$10&gt;=E465),SRP!$D$8:$D$10)*(G465/100)*(E465/1000)),
IF(C465="Spirits",
SUM(LOOKUP(2,1/(SRP!$B$2:$B$7&lt;=E465)/(SRP!$C$2:$C$7&gt;=E465),SRP!$D$2:$D$7)*(G465/100)*(E465/1000)),
IF(AND(C465="Wine",D465="Fortified Wines"),
SUM(LOOKUP(2,1/(SRP!$B$26:$B$29&lt;=E465)/(SRP!$C$26:$C$29&gt;=E465),SRP!$D$26:$D$29)*(G465/100)*(E465/1000)),
IF(C465="Wine",
SUM(LOOKUP(2,1/(SRP!$B$21:$B$25&lt;=E465)/(SRP!$C$21:$C$25&gt;=E465),SRP!$D$21:$D$25)*(G465/100)*(E465/1000)),
IF(AND(C465="Ready to Drink",D465="RTD-One Pour Cocktail&gt;7%&lt;=14.5"),
SUM(LOOKUP(2,1/(SRP!$B$16:$B$20&lt;=E465)/(SRP!$C$16:$C$20&gt;=E465),SRP!$D$16:$D$20)*(G465/100)*(E465/1000)),
IF(C465="Ready to Drink",
SUM(LOOKUP(2,1/(SRP!$B$11:$B$15&lt;=E465)/(SRP!$C$11:$C$15&gt;=E465),SRP!$D$11:$D$15)*(G465/100)*(E465/1000)),
0)))))),2)</f>
        <v>11.71</v>
      </c>
      <c r="L465" s="173" t="str">
        <f t="shared" si="7"/>
        <v>Spirits750</v>
      </c>
      <c r="M465" s="154">
        <f>VLOOKUP(L465,'Slope %'!C:D,2,0)</f>
        <v>7.0000000000000007E-2</v>
      </c>
    </row>
    <row r="466" spans="1:13" x14ac:dyDescent="0.25">
      <c r="A466" s="169">
        <v>12053</v>
      </c>
      <c r="B466" s="170" t="s">
        <v>540</v>
      </c>
      <c r="C466" s="170" t="s">
        <v>24</v>
      </c>
      <c r="D466" s="170" t="s">
        <v>298</v>
      </c>
      <c r="E466" s="170">
        <v>750</v>
      </c>
      <c r="F466" s="170">
        <v>6</v>
      </c>
      <c r="G466" s="171">
        <v>11.5</v>
      </c>
      <c r="H466" s="170" t="s">
        <v>100</v>
      </c>
      <c r="I466" s="171">
        <v>17.989999999999998</v>
      </c>
      <c r="J466" s="169">
        <v>1</v>
      </c>
      <c r="K466" s="154" cm="1">
        <f t="array" ref="K466">ROUND(
IF(C466="Beer",
SUM(LOOKUP(2,1/(SRP!$B$8:$B$10&lt;=E466)/(SRP!$C$8:$C$10&gt;=E466),SRP!$D$8:$D$10)*(G466/100)*(E466/1000)),
IF(C466="Spirits",
SUM(LOOKUP(2,1/(SRP!$B$2:$B$7&lt;=E466)/(SRP!$C$2:$C$7&gt;=E466),SRP!$D$2:$D$7)*(G466/100)*(E466/1000)),
IF(AND(C466="Wine",D466="Fortified Wines"),
SUM(LOOKUP(2,1/(SRP!$B$26:$B$29&lt;=E466)/(SRP!$C$26:$C$29&gt;=E466),SRP!$D$26:$D$29)*(G466/100)*(E466/1000)),
IF(C466="Wine",
SUM(LOOKUP(2,1/(SRP!$B$21:$B$25&lt;=E466)/(SRP!$C$21:$C$25&gt;=E466),SRP!$D$21:$D$25)*(G466/100)*(E466/1000)),
IF(AND(C466="Ready to Drink",D466="RTD-One Pour Cocktail&gt;7%&lt;=14.5"),
SUM(LOOKUP(2,1/(SRP!$B$16:$B$20&lt;=E466)/(SRP!$C$16:$C$20&gt;=E466),SRP!$D$16:$D$20)*(G466/100)*(E466/1000)),
IF(C466="Ready to Drink",
SUM(LOOKUP(2,1/(SRP!$B$11:$B$15&lt;=E466)/(SRP!$C$11:$C$15&gt;=E466),SRP!$D$11:$D$15)*(G466/100)*(E466/1000)),
0)))))),2)</f>
        <v>6.73</v>
      </c>
      <c r="L466" s="173" t="str">
        <f t="shared" si="7"/>
        <v>Wine750</v>
      </c>
      <c r="M466" s="154">
        <f>VLOOKUP(L466,'Slope %'!C:D,2,0)</f>
        <v>0.1</v>
      </c>
    </row>
    <row r="467" spans="1:13" x14ac:dyDescent="0.25">
      <c r="A467" s="169">
        <v>12055</v>
      </c>
      <c r="B467" s="170" t="s">
        <v>541</v>
      </c>
      <c r="C467" s="170" t="s">
        <v>24</v>
      </c>
      <c r="D467" s="170" t="s">
        <v>298</v>
      </c>
      <c r="E467" s="170">
        <v>750</v>
      </c>
      <c r="F467" s="170">
        <v>6</v>
      </c>
      <c r="G467" s="171">
        <v>11.5</v>
      </c>
      <c r="H467" s="170" t="s">
        <v>100</v>
      </c>
      <c r="I467" s="171">
        <v>16.989999999999998</v>
      </c>
      <c r="J467" s="169">
        <v>1</v>
      </c>
      <c r="K467" s="154" cm="1">
        <f t="array" ref="K467">ROUND(
IF(C467="Beer",
SUM(LOOKUP(2,1/(SRP!$B$8:$B$10&lt;=E467)/(SRP!$C$8:$C$10&gt;=E467),SRP!$D$8:$D$10)*(G467/100)*(E467/1000)),
IF(C467="Spirits",
SUM(LOOKUP(2,1/(SRP!$B$2:$B$7&lt;=E467)/(SRP!$C$2:$C$7&gt;=E467),SRP!$D$2:$D$7)*(G467/100)*(E467/1000)),
IF(AND(C467="Wine",D467="Fortified Wines"),
SUM(LOOKUP(2,1/(SRP!$B$26:$B$29&lt;=E467)/(SRP!$C$26:$C$29&gt;=E467),SRP!$D$26:$D$29)*(G467/100)*(E467/1000)),
IF(C467="Wine",
SUM(LOOKUP(2,1/(SRP!$B$21:$B$25&lt;=E467)/(SRP!$C$21:$C$25&gt;=E467),SRP!$D$21:$D$25)*(G467/100)*(E467/1000)),
IF(AND(C467="Ready to Drink",D467="RTD-One Pour Cocktail&gt;7%&lt;=14.5"),
SUM(LOOKUP(2,1/(SRP!$B$16:$B$20&lt;=E467)/(SRP!$C$16:$C$20&gt;=E467),SRP!$D$16:$D$20)*(G467/100)*(E467/1000)),
IF(C467="Ready to Drink",
SUM(LOOKUP(2,1/(SRP!$B$11:$B$15&lt;=E467)/(SRP!$C$11:$C$15&gt;=E467),SRP!$D$11:$D$15)*(G467/100)*(E467/1000)),
0)))))),2)</f>
        <v>6.73</v>
      </c>
      <c r="L467" s="173" t="str">
        <f t="shared" si="7"/>
        <v>Wine750</v>
      </c>
      <c r="M467" s="154">
        <f>VLOOKUP(L467,'Slope %'!C:D,2,0)</f>
        <v>0.1</v>
      </c>
    </row>
    <row r="468" spans="1:13" x14ac:dyDescent="0.25">
      <c r="A468" s="169">
        <v>12066</v>
      </c>
      <c r="B468" s="170" t="s">
        <v>542</v>
      </c>
      <c r="C468" s="170" t="s">
        <v>15</v>
      </c>
      <c r="D468" s="170" t="s">
        <v>172</v>
      </c>
      <c r="E468" s="170">
        <v>1140</v>
      </c>
      <c r="F468" s="170">
        <v>9</v>
      </c>
      <c r="G468" s="171">
        <v>40</v>
      </c>
      <c r="H468" s="170" t="s">
        <v>17</v>
      </c>
      <c r="I468" s="171">
        <v>46.99</v>
      </c>
      <c r="J468" s="169">
        <v>1</v>
      </c>
      <c r="K468" s="154" cm="1">
        <f t="array" ref="K468">ROUND(
IF(C468="Beer",
SUM(LOOKUP(2,1/(SRP!$B$8:$B$10&lt;=E468)/(SRP!$C$8:$C$10&gt;=E468),SRP!$D$8:$D$10)*(G468/100)*(E468/1000)),
IF(C468="Spirits",
SUM(LOOKUP(2,1/(SRP!$B$2:$B$7&lt;=E468)/(SRP!$C$2:$C$7&gt;=E468),SRP!$D$2:$D$7)*(G468/100)*(E468/1000)),
IF(AND(C468="Wine",D468="Fortified Wines"),
SUM(LOOKUP(2,1/(SRP!$B$26:$B$29&lt;=E468)/(SRP!$C$26:$C$29&gt;=E468),SRP!$D$26:$D$29)*(G468/100)*(E468/1000)),
IF(C468="Wine",
SUM(LOOKUP(2,1/(SRP!$B$21:$B$25&lt;=E468)/(SRP!$C$21:$C$25&gt;=E468),SRP!$D$21:$D$25)*(G468/100)*(E468/1000)),
IF(AND(C468="Ready to Drink",D468="RTD-One Pour Cocktail&gt;7%&lt;=14.5"),
SUM(LOOKUP(2,1/(SRP!$B$16:$B$20&lt;=E468)/(SRP!$C$16:$C$20&gt;=E468),SRP!$D$16:$D$20)*(G468/100)*(E468/1000)),
IF(C468="Ready to Drink",
SUM(LOOKUP(2,1/(SRP!$B$11:$B$15&lt;=E468)/(SRP!$C$11:$C$15&gt;=E468),SRP!$D$11:$D$15)*(G468/100)*(E468/1000)),
0)))))),2)</f>
        <v>35.6</v>
      </c>
      <c r="L468" s="173" t="str">
        <f t="shared" si="7"/>
        <v>Spirits1140</v>
      </c>
      <c r="M468" s="154">
        <f>VLOOKUP(L468,'Slope %'!C:D,2,0)</f>
        <v>0.05</v>
      </c>
    </row>
    <row r="469" spans="1:13" x14ac:dyDescent="0.25">
      <c r="A469" s="169">
        <v>12083</v>
      </c>
      <c r="B469" s="170" t="s">
        <v>543</v>
      </c>
      <c r="C469" s="170" t="s">
        <v>11</v>
      </c>
      <c r="D469" s="170" t="s">
        <v>12</v>
      </c>
      <c r="E469" s="170">
        <v>330</v>
      </c>
      <c r="F469" s="170">
        <v>24</v>
      </c>
      <c r="G469" s="171">
        <v>5</v>
      </c>
      <c r="H469" s="170" t="s">
        <v>54</v>
      </c>
      <c r="I469" s="171">
        <v>3.09</v>
      </c>
      <c r="J469" s="169">
        <v>1</v>
      </c>
      <c r="K469" s="154" cm="1">
        <f t="array" ref="K469">ROUND(
IF(C469="Beer",
SUM(LOOKUP(2,1/(SRP!$B$8:$B$10&lt;=E469)/(SRP!$C$8:$C$10&gt;=E469),SRP!$D$8:$D$10)*(G469/100)*(E469/1000)),
IF(C469="Spirits",
SUM(LOOKUP(2,1/(SRP!$B$2:$B$7&lt;=E469)/(SRP!$C$2:$C$7&gt;=E469),SRP!$D$2:$D$7)*(G469/100)*(E469/1000)),
IF(AND(C469="Wine",D469="Fortified Wines"),
SUM(LOOKUP(2,1/(SRP!$B$26:$B$29&lt;=E469)/(SRP!$C$26:$C$29&gt;=E469),SRP!$D$26:$D$29)*(G469/100)*(E469/1000)),
IF(C469="Wine",
SUM(LOOKUP(2,1/(SRP!$B$21:$B$25&lt;=E469)/(SRP!$C$21:$C$25&gt;=E469),SRP!$D$21:$D$25)*(G469/100)*(E469/1000)),
IF(AND(C469="Ready to Drink",D469="RTD-One Pour Cocktail&gt;7%&lt;=14.5"),
SUM(LOOKUP(2,1/(SRP!$B$16:$B$20&lt;=E469)/(SRP!$C$16:$C$20&gt;=E469),SRP!$D$16:$D$20)*(G469/100)*(E469/1000)),
IF(C469="Ready to Drink",
SUM(LOOKUP(2,1/(SRP!$B$11:$B$15&lt;=E469)/(SRP!$C$11:$C$15&gt;=E469),SRP!$D$11:$D$15)*(G469/100)*(E469/1000)),
0)))))),2)</f>
        <v>1.29</v>
      </c>
      <c r="L469" s="173" t="str">
        <f t="shared" si="7"/>
        <v>Beer330</v>
      </c>
      <c r="M469" s="154">
        <f>VLOOKUP(L469,'Slope %'!C:D,2,0)</f>
        <v>0.12</v>
      </c>
    </row>
    <row r="470" spans="1:13" x14ac:dyDescent="0.25">
      <c r="A470" s="169">
        <v>12083</v>
      </c>
      <c r="B470" s="170" t="s">
        <v>543</v>
      </c>
      <c r="C470" s="170" t="s">
        <v>11</v>
      </c>
      <c r="D470" s="170" t="s">
        <v>12</v>
      </c>
      <c r="E470" s="170">
        <v>330</v>
      </c>
      <c r="F470" s="170">
        <v>24</v>
      </c>
      <c r="G470" s="171">
        <v>5</v>
      </c>
      <c r="H470" s="170" t="s">
        <v>54</v>
      </c>
      <c r="I470" s="171">
        <v>3.09</v>
      </c>
      <c r="J470" s="169">
        <v>1</v>
      </c>
      <c r="K470" s="154" cm="1">
        <f t="array" ref="K470">ROUND(
IF(C470="Beer",
SUM(LOOKUP(2,1/(SRP!$B$8:$B$10&lt;=E470)/(SRP!$C$8:$C$10&gt;=E470),SRP!$D$8:$D$10)*(G470/100)*(E470/1000)),
IF(C470="Spirits",
SUM(LOOKUP(2,1/(SRP!$B$2:$B$7&lt;=E470)/(SRP!$C$2:$C$7&gt;=E470),SRP!$D$2:$D$7)*(G470/100)*(E470/1000)),
IF(AND(C470="Wine",D470="Fortified Wines"),
SUM(LOOKUP(2,1/(SRP!$B$26:$B$29&lt;=E470)/(SRP!$C$26:$C$29&gt;=E470),SRP!$D$26:$D$29)*(G470/100)*(E470/1000)),
IF(C470="Wine",
SUM(LOOKUP(2,1/(SRP!$B$21:$B$25&lt;=E470)/(SRP!$C$21:$C$25&gt;=E470),SRP!$D$21:$D$25)*(G470/100)*(E470/1000)),
IF(AND(C470="Ready to Drink",D470="RTD-One Pour Cocktail&gt;7%&lt;=14.5"),
SUM(LOOKUP(2,1/(SRP!$B$16:$B$20&lt;=E470)/(SRP!$C$16:$C$20&gt;=E470),SRP!$D$16:$D$20)*(G470/100)*(E470/1000)),
IF(C470="Ready to Drink",
SUM(LOOKUP(2,1/(SRP!$B$11:$B$15&lt;=E470)/(SRP!$C$11:$C$15&gt;=E470),SRP!$D$11:$D$15)*(G470/100)*(E470/1000)),
0)))))),2)</f>
        <v>1.29</v>
      </c>
      <c r="L470" s="173" t="str">
        <f t="shared" si="7"/>
        <v>Beer330</v>
      </c>
      <c r="M470" s="154">
        <f>VLOOKUP(L470,'Slope %'!C:D,2,0)</f>
        <v>0.12</v>
      </c>
    </row>
    <row r="471" spans="1:13" x14ac:dyDescent="0.25">
      <c r="A471" s="169">
        <v>12140</v>
      </c>
      <c r="B471" s="170" t="s">
        <v>544</v>
      </c>
      <c r="C471" s="170" t="s">
        <v>15</v>
      </c>
      <c r="D471" s="170" t="s">
        <v>215</v>
      </c>
      <c r="E471" s="170">
        <v>750</v>
      </c>
      <c r="F471" s="170">
        <v>6</v>
      </c>
      <c r="G471" s="171">
        <v>40</v>
      </c>
      <c r="H471" s="170" t="s">
        <v>446</v>
      </c>
      <c r="I471" s="171">
        <v>53.49</v>
      </c>
      <c r="J471" s="169">
        <v>1</v>
      </c>
      <c r="K471" s="154" cm="1">
        <f t="array" ref="K471">ROUND(
IF(C471="Beer",
SUM(LOOKUP(2,1/(SRP!$B$8:$B$10&lt;=E471)/(SRP!$C$8:$C$10&gt;=E471),SRP!$D$8:$D$10)*(G471/100)*(E471/1000)),
IF(C471="Spirits",
SUM(LOOKUP(2,1/(SRP!$B$2:$B$7&lt;=E471)/(SRP!$C$2:$C$7&gt;=E471),SRP!$D$2:$D$7)*(G471/100)*(E471/1000)),
IF(AND(C471="Wine",D471="Fortified Wines"),
SUM(LOOKUP(2,1/(SRP!$B$26:$B$29&lt;=E471)/(SRP!$C$26:$C$29&gt;=E471),SRP!$D$26:$D$29)*(G471/100)*(E471/1000)),
IF(C471="Wine",
SUM(LOOKUP(2,1/(SRP!$B$21:$B$25&lt;=E471)/(SRP!$C$21:$C$25&gt;=E471),SRP!$D$21:$D$25)*(G471/100)*(E471/1000)),
IF(AND(C471="Ready to Drink",D471="RTD-One Pour Cocktail&gt;7%&lt;=14.5"),
SUM(LOOKUP(2,1/(SRP!$B$16:$B$20&lt;=E471)/(SRP!$C$16:$C$20&gt;=E471),SRP!$D$16:$D$20)*(G471/100)*(E471/1000)),
IF(C471="Ready to Drink",
SUM(LOOKUP(2,1/(SRP!$B$11:$B$15&lt;=E471)/(SRP!$C$11:$C$15&gt;=E471),SRP!$D$11:$D$15)*(G471/100)*(E471/1000)),
0)))))),2)</f>
        <v>23.42</v>
      </c>
      <c r="L471" s="173" t="str">
        <f t="shared" si="7"/>
        <v>Spirits750</v>
      </c>
      <c r="M471" s="154">
        <f>VLOOKUP(L471,'Slope %'!C:D,2,0)</f>
        <v>7.0000000000000007E-2</v>
      </c>
    </row>
    <row r="472" spans="1:13" x14ac:dyDescent="0.25">
      <c r="A472" s="169">
        <v>12141</v>
      </c>
      <c r="B472" s="170" t="s">
        <v>545</v>
      </c>
      <c r="C472" s="170" t="s">
        <v>15</v>
      </c>
      <c r="D472" s="170" t="s">
        <v>113</v>
      </c>
      <c r="E472" s="170">
        <v>750</v>
      </c>
      <c r="F472" s="170">
        <v>6</v>
      </c>
      <c r="G472" s="171">
        <v>40</v>
      </c>
      <c r="H472" s="170" t="s">
        <v>29</v>
      </c>
      <c r="I472" s="171">
        <v>79.989999999999995</v>
      </c>
      <c r="J472" s="169">
        <v>1</v>
      </c>
      <c r="K472" s="154" cm="1">
        <f t="array" ref="K472">ROUND(
IF(C472="Beer",
SUM(LOOKUP(2,1/(SRP!$B$8:$B$10&lt;=E472)/(SRP!$C$8:$C$10&gt;=E472),SRP!$D$8:$D$10)*(G472/100)*(E472/1000)),
IF(C472="Spirits",
SUM(LOOKUP(2,1/(SRP!$B$2:$B$7&lt;=E472)/(SRP!$C$2:$C$7&gt;=E472),SRP!$D$2:$D$7)*(G472/100)*(E472/1000)),
IF(AND(C472="Wine",D472="Fortified Wines"),
SUM(LOOKUP(2,1/(SRP!$B$26:$B$29&lt;=E472)/(SRP!$C$26:$C$29&gt;=E472),SRP!$D$26:$D$29)*(G472/100)*(E472/1000)),
IF(C472="Wine",
SUM(LOOKUP(2,1/(SRP!$B$21:$B$25&lt;=E472)/(SRP!$C$21:$C$25&gt;=E472),SRP!$D$21:$D$25)*(G472/100)*(E472/1000)),
IF(AND(C472="Ready to Drink",D472="RTD-One Pour Cocktail&gt;7%&lt;=14.5"),
SUM(LOOKUP(2,1/(SRP!$B$16:$B$20&lt;=E472)/(SRP!$C$16:$C$20&gt;=E472),SRP!$D$16:$D$20)*(G472/100)*(E472/1000)),
IF(C472="Ready to Drink",
SUM(LOOKUP(2,1/(SRP!$B$11:$B$15&lt;=E472)/(SRP!$C$11:$C$15&gt;=E472),SRP!$D$11:$D$15)*(G472/100)*(E472/1000)),
0)))))),2)</f>
        <v>23.42</v>
      </c>
      <c r="L472" s="173" t="str">
        <f t="shared" si="7"/>
        <v>Spirits750</v>
      </c>
      <c r="M472" s="154">
        <f>VLOOKUP(L472,'Slope %'!C:D,2,0)</f>
        <v>7.0000000000000007E-2</v>
      </c>
    </row>
    <row r="473" spans="1:13" x14ac:dyDescent="0.25">
      <c r="A473" s="169">
        <v>12142</v>
      </c>
      <c r="B473" s="170" t="s">
        <v>546</v>
      </c>
      <c r="C473" s="170" t="s">
        <v>15</v>
      </c>
      <c r="D473" s="170" t="s">
        <v>547</v>
      </c>
      <c r="E473" s="170">
        <v>750</v>
      </c>
      <c r="F473" s="170">
        <v>3</v>
      </c>
      <c r="G473" s="171">
        <v>40</v>
      </c>
      <c r="H473" s="170" t="s">
        <v>446</v>
      </c>
      <c r="I473" s="171">
        <v>180.99</v>
      </c>
      <c r="J473" s="169">
        <v>1</v>
      </c>
      <c r="K473" s="154" cm="1">
        <f t="array" ref="K473">ROUND(
IF(C473="Beer",
SUM(LOOKUP(2,1/(SRP!$B$8:$B$10&lt;=E473)/(SRP!$C$8:$C$10&gt;=E473),SRP!$D$8:$D$10)*(G473/100)*(E473/1000)),
IF(C473="Spirits",
SUM(LOOKUP(2,1/(SRP!$B$2:$B$7&lt;=E473)/(SRP!$C$2:$C$7&gt;=E473),SRP!$D$2:$D$7)*(G473/100)*(E473/1000)),
IF(AND(C473="Wine",D473="Fortified Wines"),
SUM(LOOKUP(2,1/(SRP!$B$26:$B$29&lt;=E473)/(SRP!$C$26:$C$29&gt;=E473),SRP!$D$26:$D$29)*(G473/100)*(E473/1000)),
IF(C473="Wine",
SUM(LOOKUP(2,1/(SRP!$B$21:$B$25&lt;=E473)/(SRP!$C$21:$C$25&gt;=E473),SRP!$D$21:$D$25)*(G473/100)*(E473/1000)),
IF(AND(C473="Ready to Drink",D473="RTD-One Pour Cocktail&gt;7%&lt;=14.5"),
SUM(LOOKUP(2,1/(SRP!$B$16:$B$20&lt;=E473)/(SRP!$C$16:$C$20&gt;=E473),SRP!$D$16:$D$20)*(G473/100)*(E473/1000)),
IF(C473="Ready to Drink",
SUM(LOOKUP(2,1/(SRP!$B$11:$B$15&lt;=E473)/(SRP!$C$11:$C$15&gt;=E473),SRP!$D$11:$D$15)*(G473/100)*(E473/1000)),
0)))))),2)</f>
        <v>23.42</v>
      </c>
      <c r="L473" s="173" t="str">
        <f t="shared" si="7"/>
        <v>Spirits750</v>
      </c>
      <c r="M473" s="154">
        <f>VLOOKUP(L473,'Slope %'!C:D,2,0)</f>
        <v>7.0000000000000007E-2</v>
      </c>
    </row>
    <row r="474" spans="1:13" x14ac:dyDescent="0.25">
      <c r="A474" s="169">
        <v>12143</v>
      </c>
      <c r="B474" s="170" t="s">
        <v>548</v>
      </c>
      <c r="C474" s="170" t="s">
        <v>15</v>
      </c>
      <c r="D474" s="170" t="s">
        <v>213</v>
      </c>
      <c r="E474" s="170">
        <v>750</v>
      </c>
      <c r="F474" s="170">
        <v>12</v>
      </c>
      <c r="G474" s="171">
        <v>40</v>
      </c>
      <c r="H474" s="170" t="s">
        <v>446</v>
      </c>
      <c r="I474" s="171">
        <v>40.49</v>
      </c>
      <c r="J474" s="169">
        <v>1</v>
      </c>
      <c r="K474" s="154" cm="1">
        <f t="array" ref="K474">ROUND(
IF(C474="Beer",
SUM(LOOKUP(2,1/(SRP!$B$8:$B$10&lt;=E474)/(SRP!$C$8:$C$10&gt;=E474),SRP!$D$8:$D$10)*(G474/100)*(E474/1000)),
IF(C474="Spirits",
SUM(LOOKUP(2,1/(SRP!$B$2:$B$7&lt;=E474)/(SRP!$C$2:$C$7&gt;=E474),SRP!$D$2:$D$7)*(G474/100)*(E474/1000)),
IF(AND(C474="Wine",D474="Fortified Wines"),
SUM(LOOKUP(2,1/(SRP!$B$26:$B$29&lt;=E474)/(SRP!$C$26:$C$29&gt;=E474),SRP!$D$26:$D$29)*(G474/100)*(E474/1000)),
IF(C474="Wine",
SUM(LOOKUP(2,1/(SRP!$B$21:$B$25&lt;=E474)/(SRP!$C$21:$C$25&gt;=E474),SRP!$D$21:$D$25)*(G474/100)*(E474/1000)),
IF(AND(C474="Ready to Drink",D474="RTD-One Pour Cocktail&gt;7%&lt;=14.5"),
SUM(LOOKUP(2,1/(SRP!$B$16:$B$20&lt;=E474)/(SRP!$C$16:$C$20&gt;=E474),SRP!$D$16:$D$20)*(G474/100)*(E474/1000)),
IF(C474="Ready to Drink",
SUM(LOOKUP(2,1/(SRP!$B$11:$B$15&lt;=E474)/(SRP!$C$11:$C$15&gt;=E474),SRP!$D$11:$D$15)*(G474/100)*(E474/1000)),
0)))))),2)</f>
        <v>23.42</v>
      </c>
      <c r="L474" s="173" t="str">
        <f t="shared" si="7"/>
        <v>Spirits750</v>
      </c>
      <c r="M474" s="154">
        <f>VLOOKUP(L474,'Slope %'!C:D,2,0)</f>
        <v>7.0000000000000007E-2</v>
      </c>
    </row>
    <row r="475" spans="1:13" x14ac:dyDescent="0.25">
      <c r="A475" s="169">
        <v>12151</v>
      </c>
      <c r="B475" s="170" t="s">
        <v>549</v>
      </c>
      <c r="C475" s="170" t="s">
        <v>24</v>
      </c>
      <c r="D475" s="170" t="s">
        <v>25</v>
      </c>
      <c r="E475" s="170">
        <v>750</v>
      </c>
      <c r="F475" s="170">
        <v>12</v>
      </c>
      <c r="G475" s="171">
        <v>8</v>
      </c>
      <c r="H475" s="170" t="s">
        <v>96</v>
      </c>
      <c r="I475" s="171">
        <v>15.99</v>
      </c>
      <c r="J475" s="169">
        <v>1</v>
      </c>
      <c r="K475" s="154" cm="1">
        <f t="array" ref="K475">ROUND(
IF(C475="Beer",
SUM(LOOKUP(2,1/(SRP!$B$8:$B$10&lt;=E475)/(SRP!$C$8:$C$10&gt;=E475),SRP!$D$8:$D$10)*(G475/100)*(E475/1000)),
IF(C475="Spirits",
SUM(LOOKUP(2,1/(SRP!$B$2:$B$7&lt;=E475)/(SRP!$C$2:$C$7&gt;=E475),SRP!$D$2:$D$7)*(G475/100)*(E475/1000)),
IF(AND(C475="Wine",D475="Fortified Wines"),
SUM(LOOKUP(2,1/(SRP!$B$26:$B$29&lt;=E475)/(SRP!$C$26:$C$29&gt;=E475),SRP!$D$26:$D$29)*(G475/100)*(E475/1000)),
IF(C475="Wine",
SUM(LOOKUP(2,1/(SRP!$B$21:$B$25&lt;=E475)/(SRP!$C$21:$C$25&gt;=E475),SRP!$D$21:$D$25)*(G475/100)*(E475/1000)),
IF(AND(C475="Ready to Drink",D475="RTD-One Pour Cocktail&gt;7%&lt;=14.5"),
SUM(LOOKUP(2,1/(SRP!$B$16:$B$20&lt;=E475)/(SRP!$C$16:$C$20&gt;=E475),SRP!$D$16:$D$20)*(G475/100)*(E475/1000)),
IF(C475="Ready to Drink",
SUM(LOOKUP(2,1/(SRP!$B$11:$B$15&lt;=E475)/(SRP!$C$11:$C$15&gt;=E475),SRP!$D$11:$D$15)*(G475/100)*(E475/1000)),
0)))))),2)</f>
        <v>4.68</v>
      </c>
      <c r="L475" s="173" t="str">
        <f t="shared" si="7"/>
        <v>Wine750</v>
      </c>
      <c r="M475" s="154">
        <f>VLOOKUP(L475,'Slope %'!C:D,2,0)</f>
        <v>0.1</v>
      </c>
    </row>
    <row r="476" spans="1:13" x14ac:dyDescent="0.25">
      <c r="A476" s="169">
        <v>12152</v>
      </c>
      <c r="B476" s="170" t="s">
        <v>550</v>
      </c>
      <c r="C476" s="170" t="s">
        <v>11</v>
      </c>
      <c r="D476" s="170" t="s">
        <v>12</v>
      </c>
      <c r="E476" s="170">
        <v>5325</v>
      </c>
      <c r="F476" s="170">
        <v>1</v>
      </c>
      <c r="G476" s="171">
        <v>5</v>
      </c>
      <c r="H476" s="170" t="s">
        <v>409</v>
      </c>
      <c r="I476" s="171">
        <v>27.99</v>
      </c>
      <c r="J476" s="169">
        <v>15</v>
      </c>
      <c r="K476" s="154" cm="1">
        <f t="array" ref="K476">ROUND(
IF(C476="Beer",
SUM(LOOKUP(2,1/(SRP!$B$8:$B$10&lt;=E476)/(SRP!$C$8:$C$10&gt;=E476),SRP!$D$8:$D$10)*(G476/100)*(E476/1000)),
IF(C476="Spirits",
SUM(LOOKUP(2,1/(SRP!$B$2:$B$7&lt;=E476)/(SRP!$C$2:$C$7&gt;=E476),SRP!$D$2:$D$7)*(G476/100)*(E476/1000)),
IF(AND(C476="Wine",D476="Fortified Wines"),
SUM(LOOKUP(2,1/(SRP!$B$26:$B$29&lt;=E476)/(SRP!$C$26:$C$29&gt;=E476),SRP!$D$26:$D$29)*(G476/100)*(E476/1000)),
IF(C476="Wine",
SUM(LOOKUP(2,1/(SRP!$B$21:$B$25&lt;=E476)/(SRP!$C$21:$C$25&gt;=E476),SRP!$D$21:$D$25)*(G476/100)*(E476/1000)),
IF(AND(C476="Ready to Drink",D476="RTD-One Pour Cocktail&gt;7%&lt;=14.5"),
SUM(LOOKUP(2,1/(SRP!$B$16:$B$20&lt;=E476)/(SRP!$C$16:$C$20&gt;=E476),SRP!$D$16:$D$20)*(G476/100)*(E476/1000)),
IF(C476="Ready to Drink",
SUM(LOOKUP(2,1/(SRP!$B$11:$B$15&lt;=E476)/(SRP!$C$11:$C$15&gt;=E476),SRP!$D$11:$D$15)*(G476/100)*(E476/1000)),
0)))))),2)</f>
        <v>20.79</v>
      </c>
      <c r="L476" s="173" t="str">
        <f t="shared" si="7"/>
        <v>Beer5325</v>
      </c>
      <c r="M476" s="154">
        <f>VLOOKUP(L476,'Slope %'!C:D,2,0)</f>
        <v>0.05</v>
      </c>
    </row>
    <row r="477" spans="1:13" x14ac:dyDescent="0.25">
      <c r="A477" s="169">
        <v>12152</v>
      </c>
      <c r="B477" s="170" t="s">
        <v>550</v>
      </c>
      <c r="C477" s="170" t="s">
        <v>11</v>
      </c>
      <c r="D477" s="170" t="s">
        <v>12</v>
      </c>
      <c r="E477" s="170">
        <v>5325</v>
      </c>
      <c r="F477" s="170">
        <v>1</v>
      </c>
      <c r="G477" s="171">
        <v>5</v>
      </c>
      <c r="H477" s="170" t="s">
        <v>409</v>
      </c>
      <c r="I477" s="171">
        <v>27.99</v>
      </c>
      <c r="J477" s="169">
        <v>15</v>
      </c>
      <c r="K477" s="154" cm="1">
        <f t="array" ref="K477">ROUND(
IF(C477="Beer",
SUM(LOOKUP(2,1/(SRP!$B$8:$B$10&lt;=E477)/(SRP!$C$8:$C$10&gt;=E477),SRP!$D$8:$D$10)*(G477/100)*(E477/1000)),
IF(C477="Spirits",
SUM(LOOKUP(2,1/(SRP!$B$2:$B$7&lt;=E477)/(SRP!$C$2:$C$7&gt;=E477),SRP!$D$2:$D$7)*(G477/100)*(E477/1000)),
IF(AND(C477="Wine",D477="Fortified Wines"),
SUM(LOOKUP(2,1/(SRP!$B$26:$B$29&lt;=E477)/(SRP!$C$26:$C$29&gt;=E477),SRP!$D$26:$D$29)*(G477/100)*(E477/1000)),
IF(C477="Wine",
SUM(LOOKUP(2,1/(SRP!$B$21:$B$25&lt;=E477)/(SRP!$C$21:$C$25&gt;=E477),SRP!$D$21:$D$25)*(G477/100)*(E477/1000)),
IF(AND(C477="Ready to Drink",D477="RTD-One Pour Cocktail&gt;7%&lt;=14.5"),
SUM(LOOKUP(2,1/(SRP!$B$16:$B$20&lt;=E477)/(SRP!$C$16:$C$20&gt;=E477),SRP!$D$16:$D$20)*(G477/100)*(E477/1000)),
IF(C477="Ready to Drink",
SUM(LOOKUP(2,1/(SRP!$B$11:$B$15&lt;=E477)/(SRP!$C$11:$C$15&gt;=E477),SRP!$D$11:$D$15)*(G477/100)*(E477/1000)),
0)))))),2)</f>
        <v>20.79</v>
      </c>
      <c r="L477" s="173" t="str">
        <f t="shared" si="7"/>
        <v>Beer5325</v>
      </c>
      <c r="M477" s="154">
        <f>VLOOKUP(L477,'Slope %'!C:D,2,0)</f>
        <v>0.05</v>
      </c>
    </row>
    <row r="478" spans="1:13" x14ac:dyDescent="0.25">
      <c r="A478" s="169">
        <v>12164</v>
      </c>
      <c r="B478" s="170" t="s">
        <v>14</v>
      </c>
      <c r="C478" s="170" t="s">
        <v>15</v>
      </c>
      <c r="D478" s="170" t="s">
        <v>16</v>
      </c>
      <c r="E478" s="170">
        <v>1140</v>
      </c>
      <c r="F478" s="170">
        <v>8</v>
      </c>
      <c r="G478" s="171">
        <v>40</v>
      </c>
      <c r="H478" s="170" t="s">
        <v>17</v>
      </c>
      <c r="I478" s="171">
        <v>39.49</v>
      </c>
      <c r="J478" s="169">
        <v>1</v>
      </c>
      <c r="K478" s="154" cm="1">
        <f t="array" ref="K478">ROUND(
IF(C478="Beer",
SUM(LOOKUP(2,1/(SRP!$B$8:$B$10&lt;=E478)/(SRP!$C$8:$C$10&gt;=E478),SRP!$D$8:$D$10)*(G478/100)*(E478/1000)),
IF(C478="Spirits",
SUM(LOOKUP(2,1/(SRP!$B$2:$B$7&lt;=E478)/(SRP!$C$2:$C$7&gt;=E478),SRP!$D$2:$D$7)*(G478/100)*(E478/1000)),
IF(AND(C478="Wine",D478="Fortified Wines"),
SUM(LOOKUP(2,1/(SRP!$B$26:$B$29&lt;=E478)/(SRP!$C$26:$C$29&gt;=E478),SRP!$D$26:$D$29)*(G478/100)*(E478/1000)),
IF(C478="Wine",
SUM(LOOKUP(2,1/(SRP!$B$21:$B$25&lt;=E478)/(SRP!$C$21:$C$25&gt;=E478),SRP!$D$21:$D$25)*(G478/100)*(E478/1000)),
IF(AND(C478="Ready to Drink",D478="RTD-One Pour Cocktail&gt;7%&lt;=14.5"),
SUM(LOOKUP(2,1/(SRP!$B$16:$B$20&lt;=E478)/(SRP!$C$16:$C$20&gt;=E478),SRP!$D$16:$D$20)*(G478/100)*(E478/1000)),
IF(C478="Ready to Drink",
SUM(LOOKUP(2,1/(SRP!$B$11:$B$15&lt;=E478)/(SRP!$C$11:$C$15&gt;=E478),SRP!$D$11:$D$15)*(G478/100)*(E478/1000)),
0)))))),2)</f>
        <v>35.6</v>
      </c>
      <c r="L478" s="173" t="str">
        <f t="shared" si="7"/>
        <v>Spirits1140</v>
      </c>
      <c r="M478" s="154">
        <f>VLOOKUP(L478,'Slope %'!C:D,2,0)</f>
        <v>0.05</v>
      </c>
    </row>
    <row r="479" spans="1:13" x14ac:dyDescent="0.25">
      <c r="A479" s="169">
        <v>12165</v>
      </c>
      <c r="B479" s="170" t="s">
        <v>551</v>
      </c>
      <c r="C479" s="170" t="s">
        <v>15</v>
      </c>
      <c r="D479" s="170" t="s">
        <v>19</v>
      </c>
      <c r="E479" s="170">
        <v>1140</v>
      </c>
      <c r="F479" s="170">
        <v>8</v>
      </c>
      <c r="G479" s="171">
        <v>40</v>
      </c>
      <c r="H479" s="170" t="s">
        <v>17</v>
      </c>
      <c r="I479" s="171">
        <v>38.29</v>
      </c>
      <c r="J479" s="169">
        <v>1</v>
      </c>
      <c r="K479" s="154" cm="1">
        <f t="array" ref="K479">ROUND(
IF(C479="Beer",
SUM(LOOKUP(2,1/(SRP!$B$8:$B$10&lt;=E479)/(SRP!$C$8:$C$10&gt;=E479),SRP!$D$8:$D$10)*(G479/100)*(E479/1000)),
IF(C479="Spirits",
SUM(LOOKUP(2,1/(SRP!$B$2:$B$7&lt;=E479)/(SRP!$C$2:$C$7&gt;=E479),SRP!$D$2:$D$7)*(G479/100)*(E479/1000)),
IF(AND(C479="Wine",D479="Fortified Wines"),
SUM(LOOKUP(2,1/(SRP!$B$26:$B$29&lt;=E479)/(SRP!$C$26:$C$29&gt;=E479),SRP!$D$26:$D$29)*(G479/100)*(E479/1000)),
IF(C479="Wine",
SUM(LOOKUP(2,1/(SRP!$B$21:$B$25&lt;=E479)/(SRP!$C$21:$C$25&gt;=E479),SRP!$D$21:$D$25)*(G479/100)*(E479/1000)),
IF(AND(C479="Ready to Drink",D479="RTD-One Pour Cocktail&gt;7%&lt;=14.5"),
SUM(LOOKUP(2,1/(SRP!$B$16:$B$20&lt;=E479)/(SRP!$C$16:$C$20&gt;=E479),SRP!$D$16:$D$20)*(G479/100)*(E479/1000)),
IF(C479="Ready to Drink",
SUM(LOOKUP(2,1/(SRP!$B$11:$B$15&lt;=E479)/(SRP!$C$11:$C$15&gt;=E479),SRP!$D$11:$D$15)*(G479/100)*(E479/1000)),
0)))))),2)</f>
        <v>35.6</v>
      </c>
      <c r="L479" s="173" t="str">
        <f t="shared" si="7"/>
        <v>Spirits1140</v>
      </c>
      <c r="M479" s="154">
        <f>VLOOKUP(L479,'Slope %'!C:D,2,0)</f>
        <v>0.05</v>
      </c>
    </row>
    <row r="480" spans="1:13" x14ac:dyDescent="0.25">
      <c r="A480" s="169">
        <v>12171</v>
      </c>
      <c r="B480" s="170" t="s">
        <v>552</v>
      </c>
      <c r="C480" s="170" t="s">
        <v>15</v>
      </c>
      <c r="D480" s="170" t="s">
        <v>134</v>
      </c>
      <c r="E480" s="170">
        <v>750</v>
      </c>
      <c r="F480" s="170">
        <v>6</v>
      </c>
      <c r="G480" s="171">
        <v>40</v>
      </c>
      <c r="H480" s="170" t="s">
        <v>123</v>
      </c>
      <c r="I480" s="171">
        <v>314</v>
      </c>
      <c r="J480" s="169">
        <v>1</v>
      </c>
      <c r="K480" s="154" cm="1">
        <f t="array" ref="K480">ROUND(
IF(C480="Beer",
SUM(LOOKUP(2,1/(SRP!$B$8:$B$10&lt;=E480)/(SRP!$C$8:$C$10&gt;=E480),SRP!$D$8:$D$10)*(G480/100)*(E480/1000)),
IF(C480="Spirits",
SUM(LOOKUP(2,1/(SRP!$B$2:$B$7&lt;=E480)/(SRP!$C$2:$C$7&gt;=E480),SRP!$D$2:$D$7)*(G480/100)*(E480/1000)),
IF(AND(C480="Wine",D480="Fortified Wines"),
SUM(LOOKUP(2,1/(SRP!$B$26:$B$29&lt;=E480)/(SRP!$C$26:$C$29&gt;=E480),SRP!$D$26:$D$29)*(G480/100)*(E480/1000)),
IF(C480="Wine",
SUM(LOOKUP(2,1/(SRP!$B$21:$B$25&lt;=E480)/(SRP!$C$21:$C$25&gt;=E480),SRP!$D$21:$D$25)*(G480/100)*(E480/1000)),
IF(AND(C480="Ready to Drink",D480="RTD-One Pour Cocktail&gt;7%&lt;=14.5"),
SUM(LOOKUP(2,1/(SRP!$B$16:$B$20&lt;=E480)/(SRP!$C$16:$C$20&gt;=E480),SRP!$D$16:$D$20)*(G480/100)*(E480/1000)),
IF(C480="Ready to Drink",
SUM(LOOKUP(2,1/(SRP!$B$11:$B$15&lt;=E480)/(SRP!$C$11:$C$15&gt;=E480),SRP!$D$11:$D$15)*(G480/100)*(E480/1000)),
0)))))),2)</f>
        <v>23.42</v>
      </c>
      <c r="L480" s="173" t="str">
        <f t="shared" si="7"/>
        <v>Spirits750</v>
      </c>
      <c r="M480" s="154">
        <f>VLOOKUP(L480,'Slope %'!C:D,2,0)</f>
        <v>7.0000000000000007E-2</v>
      </c>
    </row>
    <row r="481" spans="1:13" x14ac:dyDescent="0.25">
      <c r="A481" s="169">
        <v>12175</v>
      </c>
      <c r="B481" s="170" t="s">
        <v>77</v>
      </c>
      <c r="C481" s="170" t="s">
        <v>15</v>
      </c>
      <c r="D481" s="170" t="s">
        <v>78</v>
      </c>
      <c r="E481" s="170">
        <v>1140</v>
      </c>
      <c r="F481" s="170">
        <v>8</v>
      </c>
      <c r="G481" s="171">
        <v>40</v>
      </c>
      <c r="H481" s="170" t="s">
        <v>17</v>
      </c>
      <c r="I481" s="171">
        <v>38.49</v>
      </c>
      <c r="J481" s="169">
        <v>1</v>
      </c>
      <c r="K481" s="154" cm="1">
        <f t="array" ref="K481">ROUND(
IF(C481="Beer",
SUM(LOOKUP(2,1/(SRP!$B$8:$B$10&lt;=E481)/(SRP!$C$8:$C$10&gt;=E481),SRP!$D$8:$D$10)*(G481/100)*(E481/1000)),
IF(C481="Spirits",
SUM(LOOKUP(2,1/(SRP!$B$2:$B$7&lt;=E481)/(SRP!$C$2:$C$7&gt;=E481),SRP!$D$2:$D$7)*(G481/100)*(E481/1000)),
IF(AND(C481="Wine",D481="Fortified Wines"),
SUM(LOOKUP(2,1/(SRP!$B$26:$B$29&lt;=E481)/(SRP!$C$26:$C$29&gt;=E481),SRP!$D$26:$D$29)*(G481/100)*(E481/1000)),
IF(C481="Wine",
SUM(LOOKUP(2,1/(SRP!$B$21:$B$25&lt;=E481)/(SRP!$C$21:$C$25&gt;=E481),SRP!$D$21:$D$25)*(G481/100)*(E481/1000)),
IF(AND(C481="Ready to Drink",D481="RTD-One Pour Cocktail&gt;7%&lt;=14.5"),
SUM(LOOKUP(2,1/(SRP!$B$16:$B$20&lt;=E481)/(SRP!$C$16:$C$20&gt;=E481),SRP!$D$16:$D$20)*(G481/100)*(E481/1000)),
IF(C481="Ready to Drink",
SUM(LOOKUP(2,1/(SRP!$B$11:$B$15&lt;=E481)/(SRP!$C$11:$C$15&gt;=E481),SRP!$D$11:$D$15)*(G481/100)*(E481/1000)),
0)))))),2)</f>
        <v>35.6</v>
      </c>
      <c r="L481" s="173" t="str">
        <f t="shared" si="7"/>
        <v>Spirits1140</v>
      </c>
      <c r="M481" s="154">
        <f>VLOOKUP(L481,'Slope %'!C:D,2,0)</f>
        <v>0.05</v>
      </c>
    </row>
    <row r="482" spans="1:13" x14ac:dyDescent="0.25">
      <c r="A482" s="169">
        <v>12179</v>
      </c>
      <c r="B482" s="170" t="s">
        <v>152</v>
      </c>
      <c r="C482" s="170" t="s">
        <v>15</v>
      </c>
      <c r="D482" s="170" t="s">
        <v>143</v>
      </c>
      <c r="E482" s="170">
        <v>1140</v>
      </c>
      <c r="F482" s="170">
        <v>8</v>
      </c>
      <c r="G482" s="171">
        <v>40</v>
      </c>
      <c r="H482" s="170" t="s">
        <v>20</v>
      </c>
      <c r="I482" s="171">
        <v>38.99</v>
      </c>
      <c r="J482" s="169">
        <v>1</v>
      </c>
      <c r="K482" s="154" cm="1">
        <f t="array" ref="K482">ROUND(
IF(C482="Beer",
SUM(LOOKUP(2,1/(SRP!$B$8:$B$10&lt;=E482)/(SRP!$C$8:$C$10&gt;=E482),SRP!$D$8:$D$10)*(G482/100)*(E482/1000)),
IF(C482="Spirits",
SUM(LOOKUP(2,1/(SRP!$B$2:$B$7&lt;=E482)/(SRP!$C$2:$C$7&gt;=E482),SRP!$D$2:$D$7)*(G482/100)*(E482/1000)),
IF(AND(C482="Wine",D482="Fortified Wines"),
SUM(LOOKUP(2,1/(SRP!$B$26:$B$29&lt;=E482)/(SRP!$C$26:$C$29&gt;=E482),SRP!$D$26:$D$29)*(G482/100)*(E482/1000)),
IF(C482="Wine",
SUM(LOOKUP(2,1/(SRP!$B$21:$B$25&lt;=E482)/(SRP!$C$21:$C$25&gt;=E482),SRP!$D$21:$D$25)*(G482/100)*(E482/1000)),
IF(AND(C482="Ready to Drink",D482="RTD-One Pour Cocktail&gt;7%&lt;=14.5"),
SUM(LOOKUP(2,1/(SRP!$B$16:$B$20&lt;=E482)/(SRP!$C$16:$C$20&gt;=E482),SRP!$D$16:$D$20)*(G482/100)*(E482/1000)),
IF(C482="Ready to Drink",
SUM(LOOKUP(2,1/(SRP!$B$11:$B$15&lt;=E482)/(SRP!$C$11:$C$15&gt;=E482),SRP!$D$11:$D$15)*(G482/100)*(E482/1000)),
0)))))),2)</f>
        <v>35.6</v>
      </c>
      <c r="L482" s="173" t="str">
        <f t="shared" si="7"/>
        <v>Spirits1140</v>
      </c>
      <c r="M482" s="154">
        <f>VLOOKUP(L482,'Slope %'!C:D,2,0)</f>
        <v>0.05</v>
      </c>
    </row>
    <row r="483" spans="1:13" x14ac:dyDescent="0.25">
      <c r="A483" s="169">
        <v>12180</v>
      </c>
      <c r="B483" s="170" t="s">
        <v>553</v>
      </c>
      <c r="C483" s="170" t="s">
        <v>15</v>
      </c>
      <c r="D483" s="170" t="s">
        <v>137</v>
      </c>
      <c r="E483" s="170">
        <v>1140</v>
      </c>
      <c r="F483" s="170">
        <v>8</v>
      </c>
      <c r="G483" s="171">
        <v>35</v>
      </c>
      <c r="H483" s="170" t="s">
        <v>20</v>
      </c>
      <c r="I483" s="171">
        <v>42.99</v>
      </c>
      <c r="J483" s="169">
        <v>1</v>
      </c>
      <c r="K483" s="154" cm="1">
        <f t="array" ref="K483">ROUND(
IF(C483="Beer",
SUM(LOOKUP(2,1/(SRP!$B$8:$B$10&lt;=E483)/(SRP!$C$8:$C$10&gt;=E483),SRP!$D$8:$D$10)*(G483/100)*(E483/1000)),
IF(C483="Spirits",
SUM(LOOKUP(2,1/(SRP!$B$2:$B$7&lt;=E483)/(SRP!$C$2:$C$7&gt;=E483),SRP!$D$2:$D$7)*(G483/100)*(E483/1000)),
IF(AND(C483="Wine",D483="Fortified Wines"),
SUM(LOOKUP(2,1/(SRP!$B$26:$B$29&lt;=E483)/(SRP!$C$26:$C$29&gt;=E483),SRP!$D$26:$D$29)*(G483/100)*(E483/1000)),
IF(C483="Wine",
SUM(LOOKUP(2,1/(SRP!$B$21:$B$25&lt;=E483)/(SRP!$C$21:$C$25&gt;=E483),SRP!$D$21:$D$25)*(G483/100)*(E483/1000)),
IF(AND(C483="Ready to Drink",D483="RTD-One Pour Cocktail&gt;7%&lt;=14.5"),
SUM(LOOKUP(2,1/(SRP!$B$16:$B$20&lt;=E483)/(SRP!$C$16:$C$20&gt;=E483),SRP!$D$16:$D$20)*(G483/100)*(E483/1000)),
IF(C483="Ready to Drink",
SUM(LOOKUP(2,1/(SRP!$B$11:$B$15&lt;=E483)/(SRP!$C$11:$C$15&gt;=E483),SRP!$D$11:$D$15)*(G483/100)*(E483/1000)),
0)))))),2)</f>
        <v>31.15</v>
      </c>
      <c r="L483" s="173" t="str">
        <f t="shared" si="7"/>
        <v>Spirits1140</v>
      </c>
      <c r="M483" s="154">
        <f>VLOOKUP(L483,'Slope %'!C:D,2,0)</f>
        <v>0.05</v>
      </c>
    </row>
    <row r="484" spans="1:13" x14ac:dyDescent="0.25">
      <c r="A484" s="169">
        <v>12181</v>
      </c>
      <c r="B484" s="170" t="s">
        <v>74</v>
      </c>
      <c r="C484" s="170" t="s">
        <v>15</v>
      </c>
      <c r="D484" s="170" t="s">
        <v>28</v>
      </c>
      <c r="E484" s="170">
        <v>1140</v>
      </c>
      <c r="F484" s="170">
        <v>8</v>
      </c>
      <c r="G484" s="171">
        <v>40</v>
      </c>
      <c r="H484" s="170" t="s">
        <v>20</v>
      </c>
      <c r="I484" s="171">
        <v>38.99</v>
      </c>
      <c r="J484" s="169">
        <v>1</v>
      </c>
      <c r="K484" s="154" cm="1">
        <f t="array" ref="K484">ROUND(
IF(C484="Beer",
SUM(LOOKUP(2,1/(SRP!$B$8:$B$10&lt;=E484)/(SRP!$C$8:$C$10&gt;=E484),SRP!$D$8:$D$10)*(G484/100)*(E484/1000)),
IF(C484="Spirits",
SUM(LOOKUP(2,1/(SRP!$B$2:$B$7&lt;=E484)/(SRP!$C$2:$C$7&gt;=E484),SRP!$D$2:$D$7)*(G484/100)*(E484/1000)),
IF(AND(C484="Wine",D484="Fortified Wines"),
SUM(LOOKUP(2,1/(SRP!$B$26:$B$29&lt;=E484)/(SRP!$C$26:$C$29&gt;=E484),SRP!$D$26:$D$29)*(G484/100)*(E484/1000)),
IF(C484="Wine",
SUM(LOOKUP(2,1/(SRP!$B$21:$B$25&lt;=E484)/(SRP!$C$21:$C$25&gt;=E484),SRP!$D$21:$D$25)*(G484/100)*(E484/1000)),
IF(AND(C484="Ready to Drink",D484="RTD-One Pour Cocktail&gt;7%&lt;=14.5"),
SUM(LOOKUP(2,1/(SRP!$B$16:$B$20&lt;=E484)/(SRP!$C$16:$C$20&gt;=E484),SRP!$D$16:$D$20)*(G484/100)*(E484/1000)),
IF(C484="Ready to Drink",
SUM(LOOKUP(2,1/(SRP!$B$11:$B$15&lt;=E484)/(SRP!$C$11:$C$15&gt;=E484),SRP!$D$11:$D$15)*(G484/100)*(E484/1000)),
0)))))),2)</f>
        <v>35.6</v>
      </c>
      <c r="L484" s="173" t="str">
        <f t="shared" si="7"/>
        <v>Spirits1140</v>
      </c>
      <c r="M484" s="154">
        <f>VLOOKUP(L484,'Slope %'!C:D,2,0)</f>
        <v>0.05</v>
      </c>
    </row>
    <row r="485" spans="1:13" x14ac:dyDescent="0.25">
      <c r="A485" s="169">
        <v>12182</v>
      </c>
      <c r="B485" s="170" t="s">
        <v>106</v>
      </c>
      <c r="C485" s="170" t="s">
        <v>15</v>
      </c>
      <c r="D485" s="170" t="s">
        <v>16</v>
      </c>
      <c r="E485" s="170">
        <v>1140</v>
      </c>
      <c r="F485" s="170">
        <v>9</v>
      </c>
      <c r="G485" s="171">
        <v>40</v>
      </c>
      <c r="H485" s="170" t="s">
        <v>20</v>
      </c>
      <c r="I485" s="171">
        <v>43.99</v>
      </c>
      <c r="J485" s="169">
        <v>1</v>
      </c>
      <c r="K485" s="154" cm="1">
        <f t="array" ref="K485">ROUND(
IF(C485="Beer",
SUM(LOOKUP(2,1/(SRP!$B$8:$B$10&lt;=E485)/(SRP!$C$8:$C$10&gt;=E485),SRP!$D$8:$D$10)*(G485/100)*(E485/1000)),
IF(C485="Spirits",
SUM(LOOKUP(2,1/(SRP!$B$2:$B$7&lt;=E485)/(SRP!$C$2:$C$7&gt;=E485),SRP!$D$2:$D$7)*(G485/100)*(E485/1000)),
IF(AND(C485="Wine",D485="Fortified Wines"),
SUM(LOOKUP(2,1/(SRP!$B$26:$B$29&lt;=E485)/(SRP!$C$26:$C$29&gt;=E485),SRP!$D$26:$D$29)*(G485/100)*(E485/1000)),
IF(C485="Wine",
SUM(LOOKUP(2,1/(SRP!$B$21:$B$25&lt;=E485)/(SRP!$C$21:$C$25&gt;=E485),SRP!$D$21:$D$25)*(G485/100)*(E485/1000)),
IF(AND(C485="Ready to Drink",D485="RTD-One Pour Cocktail&gt;7%&lt;=14.5"),
SUM(LOOKUP(2,1/(SRP!$B$16:$B$20&lt;=E485)/(SRP!$C$16:$C$20&gt;=E485),SRP!$D$16:$D$20)*(G485/100)*(E485/1000)),
IF(C485="Ready to Drink",
SUM(LOOKUP(2,1/(SRP!$B$11:$B$15&lt;=E485)/(SRP!$C$11:$C$15&gt;=E485),SRP!$D$11:$D$15)*(G485/100)*(E485/1000)),
0)))))),2)</f>
        <v>35.6</v>
      </c>
      <c r="L485" s="173" t="str">
        <f t="shared" si="7"/>
        <v>Spirits1140</v>
      </c>
      <c r="M485" s="154">
        <f>VLOOKUP(L485,'Slope %'!C:D,2,0)</f>
        <v>0.05</v>
      </c>
    </row>
    <row r="486" spans="1:13" x14ac:dyDescent="0.25">
      <c r="A486" s="169">
        <v>12183</v>
      </c>
      <c r="B486" s="170" t="s">
        <v>80</v>
      </c>
      <c r="C486" s="170" t="s">
        <v>15</v>
      </c>
      <c r="D486" s="170" t="s">
        <v>51</v>
      </c>
      <c r="E486" s="170">
        <v>1140</v>
      </c>
      <c r="F486" s="170">
        <v>9</v>
      </c>
      <c r="G486" s="171">
        <v>40</v>
      </c>
      <c r="H486" s="170" t="s">
        <v>20</v>
      </c>
      <c r="I486" s="171">
        <v>40.99</v>
      </c>
      <c r="J486" s="169">
        <v>1</v>
      </c>
      <c r="K486" s="154" cm="1">
        <f t="array" ref="K486">ROUND(
IF(C486="Beer",
SUM(LOOKUP(2,1/(SRP!$B$8:$B$10&lt;=E486)/(SRP!$C$8:$C$10&gt;=E486),SRP!$D$8:$D$10)*(G486/100)*(E486/1000)),
IF(C486="Spirits",
SUM(LOOKUP(2,1/(SRP!$B$2:$B$7&lt;=E486)/(SRP!$C$2:$C$7&gt;=E486),SRP!$D$2:$D$7)*(G486/100)*(E486/1000)),
IF(AND(C486="Wine",D486="Fortified Wines"),
SUM(LOOKUP(2,1/(SRP!$B$26:$B$29&lt;=E486)/(SRP!$C$26:$C$29&gt;=E486),SRP!$D$26:$D$29)*(G486/100)*(E486/1000)),
IF(C486="Wine",
SUM(LOOKUP(2,1/(SRP!$B$21:$B$25&lt;=E486)/(SRP!$C$21:$C$25&gt;=E486),SRP!$D$21:$D$25)*(G486/100)*(E486/1000)),
IF(AND(C486="Ready to Drink",D486="RTD-One Pour Cocktail&gt;7%&lt;=14.5"),
SUM(LOOKUP(2,1/(SRP!$B$16:$B$20&lt;=E486)/(SRP!$C$16:$C$20&gt;=E486),SRP!$D$16:$D$20)*(G486/100)*(E486/1000)),
IF(C486="Ready to Drink",
SUM(LOOKUP(2,1/(SRP!$B$11:$B$15&lt;=E486)/(SRP!$C$11:$C$15&gt;=E486),SRP!$D$11:$D$15)*(G486/100)*(E486/1000)),
0)))))),2)</f>
        <v>35.6</v>
      </c>
      <c r="L486" s="173" t="str">
        <f t="shared" si="7"/>
        <v>Spirits1140</v>
      </c>
      <c r="M486" s="154">
        <f>VLOOKUP(L486,'Slope %'!C:D,2,0)</f>
        <v>0.05</v>
      </c>
    </row>
    <row r="487" spans="1:13" x14ac:dyDescent="0.25">
      <c r="A487" s="169">
        <v>12184</v>
      </c>
      <c r="B487" s="170" t="s">
        <v>554</v>
      </c>
      <c r="C487" s="170" t="s">
        <v>15</v>
      </c>
      <c r="D487" s="170" t="s">
        <v>16</v>
      </c>
      <c r="E487" s="170">
        <v>1140</v>
      </c>
      <c r="F487" s="170">
        <v>8</v>
      </c>
      <c r="G487" s="171">
        <v>40</v>
      </c>
      <c r="H487" s="170" t="s">
        <v>22</v>
      </c>
      <c r="I487" s="171">
        <v>37.99</v>
      </c>
      <c r="J487" s="169">
        <v>1</v>
      </c>
      <c r="K487" s="154" cm="1">
        <f t="array" ref="K487">ROUND(
IF(C487="Beer",
SUM(LOOKUP(2,1/(SRP!$B$8:$B$10&lt;=E487)/(SRP!$C$8:$C$10&gt;=E487),SRP!$D$8:$D$10)*(G487/100)*(E487/1000)),
IF(C487="Spirits",
SUM(LOOKUP(2,1/(SRP!$B$2:$B$7&lt;=E487)/(SRP!$C$2:$C$7&gt;=E487),SRP!$D$2:$D$7)*(G487/100)*(E487/1000)),
IF(AND(C487="Wine",D487="Fortified Wines"),
SUM(LOOKUP(2,1/(SRP!$B$26:$B$29&lt;=E487)/(SRP!$C$26:$C$29&gt;=E487),SRP!$D$26:$D$29)*(G487/100)*(E487/1000)),
IF(C487="Wine",
SUM(LOOKUP(2,1/(SRP!$B$21:$B$25&lt;=E487)/(SRP!$C$21:$C$25&gt;=E487),SRP!$D$21:$D$25)*(G487/100)*(E487/1000)),
IF(AND(C487="Ready to Drink",D487="RTD-One Pour Cocktail&gt;7%&lt;=14.5"),
SUM(LOOKUP(2,1/(SRP!$B$16:$B$20&lt;=E487)/(SRP!$C$16:$C$20&gt;=E487),SRP!$D$16:$D$20)*(G487/100)*(E487/1000)),
IF(C487="Ready to Drink",
SUM(LOOKUP(2,1/(SRP!$B$11:$B$15&lt;=E487)/(SRP!$C$11:$C$15&gt;=E487),SRP!$D$11:$D$15)*(G487/100)*(E487/1000)),
0)))))),2)</f>
        <v>35.6</v>
      </c>
      <c r="L487" s="173" t="str">
        <f t="shared" si="7"/>
        <v>Spirits1140</v>
      </c>
      <c r="M487" s="154">
        <f>VLOOKUP(L487,'Slope %'!C:D,2,0)</f>
        <v>0.05</v>
      </c>
    </row>
    <row r="488" spans="1:13" x14ac:dyDescent="0.25">
      <c r="A488" s="169">
        <v>12185</v>
      </c>
      <c r="B488" s="170" t="s">
        <v>18</v>
      </c>
      <c r="C488" s="170" t="s">
        <v>15</v>
      </c>
      <c r="D488" s="170" t="s">
        <v>19</v>
      </c>
      <c r="E488" s="170">
        <v>1140</v>
      </c>
      <c r="F488" s="170">
        <v>8</v>
      </c>
      <c r="G488" s="171">
        <v>40</v>
      </c>
      <c r="H488" s="170" t="s">
        <v>20</v>
      </c>
      <c r="I488" s="171">
        <v>38.99</v>
      </c>
      <c r="J488" s="169">
        <v>1</v>
      </c>
      <c r="K488" s="154" cm="1">
        <f t="array" ref="K488">ROUND(
IF(C488="Beer",
SUM(LOOKUP(2,1/(SRP!$B$8:$B$10&lt;=E488)/(SRP!$C$8:$C$10&gt;=E488),SRP!$D$8:$D$10)*(G488/100)*(E488/1000)),
IF(C488="Spirits",
SUM(LOOKUP(2,1/(SRP!$B$2:$B$7&lt;=E488)/(SRP!$C$2:$C$7&gt;=E488),SRP!$D$2:$D$7)*(G488/100)*(E488/1000)),
IF(AND(C488="Wine",D488="Fortified Wines"),
SUM(LOOKUP(2,1/(SRP!$B$26:$B$29&lt;=E488)/(SRP!$C$26:$C$29&gt;=E488),SRP!$D$26:$D$29)*(G488/100)*(E488/1000)),
IF(C488="Wine",
SUM(LOOKUP(2,1/(SRP!$B$21:$B$25&lt;=E488)/(SRP!$C$21:$C$25&gt;=E488),SRP!$D$21:$D$25)*(G488/100)*(E488/1000)),
IF(AND(C488="Ready to Drink",D488="RTD-One Pour Cocktail&gt;7%&lt;=14.5"),
SUM(LOOKUP(2,1/(SRP!$B$16:$B$20&lt;=E488)/(SRP!$C$16:$C$20&gt;=E488),SRP!$D$16:$D$20)*(G488/100)*(E488/1000)),
IF(C488="Ready to Drink",
SUM(LOOKUP(2,1/(SRP!$B$11:$B$15&lt;=E488)/(SRP!$C$11:$C$15&gt;=E488),SRP!$D$11:$D$15)*(G488/100)*(E488/1000)),
0)))))),2)</f>
        <v>35.6</v>
      </c>
      <c r="L488" s="173" t="str">
        <f t="shared" si="7"/>
        <v>Spirits1140</v>
      </c>
      <c r="M488" s="154">
        <f>VLOOKUP(L488,'Slope %'!C:D,2,0)</f>
        <v>0.05</v>
      </c>
    </row>
    <row r="489" spans="1:13" x14ac:dyDescent="0.25">
      <c r="A489" s="169">
        <v>12195</v>
      </c>
      <c r="B489" s="170" t="s">
        <v>121</v>
      </c>
      <c r="C489" s="170" t="s">
        <v>15</v>
      </c>
      <c r="D489" s="170" t="s">
        <v>122</v>
      </c>
      <c r="E489" s="170">
        <v>375</v>
      </c>
      <c r="F489" s="170">
        <v>12</v>
      </c>
      <c r="G489" s="171">
        <v>40</v>
      </c>
      <c r="H489" s="170" t="s">
        <v>123</v>
      </c>
      <c r="I489" s="171">
        <v>28.49</v>
      </c>
      <c r="J489" s="169">
        <v>1</v>
      </c>
      <c r="K489" s="154" cm="1">
        <f t="array" ref="K489">ROUND(
IF(C489="Beer",
SUM(LOOKUP(2,1/(SRP!$B$8:$B$10&lt;=E489)/(SRP!$C$8:$C$10&gt;=E489),SRP!$D$8:$D$10)*(G489/100)*(E489/1000)),
IF(C489="Spirits",
SUM(LOOKUP(2,1/(SRP!$B$2:$B$7&lt;=E489)/(SRP!$C$2:$C$7&gt;=E489),SRP!$D$2:$D$7)*(G489/100)*(E489/1000)),
IF(AND(C489="Wine",D489="Fortified Wines"),
SUM(LOOKUP(2,1/(SRP!$B$26:$B$29&lt;=E489)/(SRP!$C$26:$C$29&gt;=E489),SRP!$D$26:$D$29)*(G489/100)*(E489/1000)),
IF(C489="Wine",
SUM(LOOKUP(2,1/(SRP!$B$21:$B$25&lt;=E489)/(SRP!$C$21:$C$25&gt;=E489),SRP!$D$21:$D$25)*(G489/100)*(E489/1000)),
IF(AND(C489="Ready to Drink",D489="RTD-One Pour Cocktail&gt;7%&lt;=14.5"),
SUM(LOOKUP(2,1/(SRP!$B$16:$B$20&lt;=E489)/(SRP!$C$16:$C$20&gt;=E489),SRP!$D$16:$D$20)*(G489/100)*(E489/1000)),
IF(C489="Ready to Drink",
SUM(LOOKUP(2,1/(SRP!$B$11:$B$15&lt;=E489)/(SRP!$C$11:$C$15&gt;=E489),SRP!$D$11:$D$15)*(G489/100)*(E489/1000)),
0)))))),2)</f>
        <v>13.3</v>
      </c>
      <c r="L489" s="173" t="str">
        <f t="shared" si="7"/>
        <v>Spirits375</v>
      </c>
      <c r="M489" s="154">
        <f>VLOOKUP(L489,'Slope %'!C:D,2,0)</f>
        <v>0.1</v>
      </c>
    </row>
    <row r="490" spans="1:13" x14ac:dyDescent="0.25">
      <c r="A490" s="169">
        <v>12238</v>
      </c>
      <c r="B490" s="170" t="s">
        <v>555</v>
      </c>
      <c r="C490" s="170" t="s">
        <v>15</v>
      </c>
      <c r="D490" s="170" t="s">
        <v>301</v>
      </c>
      <c r="E490" s="170">
        <v>750</v>
      </c>
      <c r="F490" s="170">
        <v>6</v>
      </c>
      <c r="G490" s="171">
        <v>30</v>
      </c>
      <c r="H490" s="170" t="s">
        <v>218</v>
      </c>
      <c r="I490" s="171">
        <v>29.99</v>
      </c>
      <c r="J490" s="169">
        <v>1</v>
      </c>
      <c r="K490" s="154" cm="1">
        <f t="array" ref="K490">ROUND(
IF(C490="Beer",
SUM(LOOKUP(2,1/(SRP!$B$8:$B$10&lt;=E490)/(SRP!$C$8:$C$10&gt;=E490),SRP!$D$8:$D$10)*(G490/100)*(E490/1000)),
IF(C490="Spirits",
SUM(LOOKUP(2,1/(SRP!$B$2:$B$7&lt;=E490)/(SRP!$C$2:$C$7&gt;=E490),SRP!$D$2:$D$7)*(G490/100)*(E490/1000)),
IF(AND(C490="Wine",D490="Fortified Wines"),
SUM(LOOKUP(2,1/(SRP!$B$26:$B$29&lt;=E490)/(SRP!$C$26:$C$29&gt;=E490),SRP!$D$26:$D$29)*(G490/100)*(E490/1000)),
IF(C490="Wine",
SUM(LOOKUP(2,1/(SRP!$B$21:$B$25&lt;=E490)/(SRP!$C$21:$C$25&gt;=E490),SRP!$D$21:$D$25)*(G490/100)*(E490/1000)),
IF(AND(C490="Ready to Drink",D490="RTD-One Pour Cocktail&gt;7%&lt;=14.5"),
SUM(LOOKUP(2,1/(SRP!$B$16:$B$20&lt;=E490)/(SRP!$C$16:$C$20&gt;=E490),SRP!$D$16:$D$20)*(G490/100)*(E490/1000)),
IF(C490="Ready to Drink",
SUM(LOOKUP(2,1/(SRP!$B$11:$B$15&lt;=E490)/(SRP!$C$11:$C$15&gt;=E490),SRP!$D$11:$D$15)*(G490/100)*(E490/1000)),
0)))))),2)</f>
        <v>17.57</v>
      </c>
      <c r="L490" s="173" t="str">
        <f t="shared" si="7"/>
        <v>Spirits750</v>
      </c>
      <c r="M490" s="154">
        <f>VLOOKUP(L490,'Slope %'!C:D,2,0)</f>
        <v>7.0000000000000007E-2</v>
      </c>
    </row>
    <row r="491" spans="1:13" x14ac:dyDescent="0.25">
      <c r="A491" s="169">
        <v>12240</v>
      </c>
      <c r="B491" s="170" t="s">
        <v>556</v>
      </c>
      <c r="C491" s="170" t="s">
        <v>15</v>
      </c>
      <c r="D491" s="170" t="s">
        <v>93</v>
      </c>
      <c r="E491" s="170">
        <v>750</v>
      </c>
      <c r="F491" s="170">
        <v>12</v>
      </c>
      <c r="G491" s="171">
        <v>40</v>
      </c>
      <c r="H491" s="170" t="s">
        <v>118</v>
      </c>
      <c r="I491" s="171">
        <v>36.950000000000003</v>
      </c>
      <c r="J491" s="169">
        <v>1</v>
      </c>
      <c r="K491" s="154" cm="1">
        <f t="array" ref="K491">ROUND(
IF(C491="Beer",
SUM(LOOKUP(2,1/(SRP!$B$8:$B$10&lt;=E491)/(SRP!$C$8:$C$10&gt;=E491),SRP!$D$8:$D$10)*(G491/100)*(E491/1000)),
IF(C491="Spirits",
SUM(LOOKUP(2,1/(SRP!$B$2:$B$7&lt;=E491)/(SRP!$C$2:$C$7&gt;=E491),SRP!$D$2:$D$7)*(G491/100)*(E491/1000)),
IF(AND(C491="Wine",D491="Fortified Wines"),
SUM(LOOKUP(2,1/(SRP!$B$26:$B$29&lt;=E491)/(SRP!$C$26:$C$29&gt;=E491),SRP!$D$26:$D$29)*(G491/100)*(E491/1000)),
IF(C491="Wine",
SUM(LOOKUP(2,1/(SRP!$B$21:$B$25&lt;=E491)/(SRP!$C$21:$C$25&gt;=E491),SRP!$D$21:$D$25)*(G491/100)*(E491/1000)),
IF(AND(C491="Ready to Drink",D491="RTD-One Pour Cocktail&gt;7%&lt;=14.5"),
SUM(LOOKUP(2,1/(SRP!$B$16:$B$20&lt;=E491)/(SRP!$C$16:$C$20&gt;=E491),SRP!$D$16:$D$20)*(G491/100)*(E491/1000)),
IF(C491="Ready to Drink",
SUM(LOOKUP(2,1/(SRP!$B$11:$B$15&lt;=E491)/(SRP!$C$11:$C$15&gt;=E491),SRP!$D$11:$D$15)*(G491/100)*(E491/1000)),
0)))))),2)</f>
        <v>23.42</v>
      </c>
      <c r="L491" s="173" t="str">
        <f t="shared" si="7"/>
        <v>Spirits750</v>
      </c>
      <c r="M491" s="154">
        <f>VLOOKUP(L491,'Slope %'!C:D,2,0)</f>
        <v>7.0000000000000007E-2</v>
      </c>
    </row>
    <row r="492" spans="1:13" x14ac:dyDescent="0.25">
      <c r="A492" s="169">
        <v>12241</v>
      </c>
      <c r="B492" s="170" t="s">
        <v>557</v>
      </c>
      <c r="C492" s="170" t="s">
        <v>24</v>
      </c>
      <c r="D492" s="170" t="s">
        <v>34</v>
      </c>
      <c r="E492" s="170">
        <v>750</v>
      </c>
      <c r="F492" s="170">
        <v>12</v>
      </c>
      <c r="G492" s="171">
        <v>13</v>
      </c>
      <c r="H492" s="170" t="s">
        <v>100</v>
      </c>
      <c r="I492" s="171">
        <v>16.989999999999998</v>
      </c>
      <c r="J492" s="169">
        <v>1</v>
      </c>
      <c r="K492" s="154" cm="1">
        <f t="array" ref="K492">ROUND(
IF(C492="Beer",
SUM(LOOKUP(2,1/(SRP!$B$8:$B$10&lt;=E492)/(SRP!$C$8:$C$10&gt;=E492),SRP!$D$8:$D$10)*(G492/100)*(E492/1000)),
IF(C492="Spirits",
SUM(LOOKUP(2,1/(SRP!$B$2:$B$7&lt;=E492)/(SRP!$C$2:$C$7&gt;=E492),SRP!$D$2:$D$7)*(G492/100)*(E492/1000)),
IF(AND(C492="Wine",D492="Fortified Wines"),
SUM(LOOKUP(2,1/(SRP!$B$26:$B$29&lt;=E492)/(SRP!$C$26:$C$29&gt;=E492),SRP!$D$26:$D$29)*(G492/100)*(E492/1000)),
IF(C492="Wine",
SUM(LOOKUP(2,1/(SRP!$B$21:$B$25&lt;=E492)/(SRP!$C$21:$C$25&gt;=E492),SRP!$D$21:$D$25)*(G492/100)*(E492/1000)),
IF(AND(C492="Ready to Drink",D492="RTD-One Pour Cocktail&gt;7%&lt;=14.5"),
SUM(LOOKUP(2,1/(SRP!$B$16:$B$20&lt;=E492)/(SRP!$C$16:$C$20&gt;=E492),SRP!$D$16:$D$20)*(G492/100)*(E492/1000)),
IF(C492="Ready to Drink",
SUM(LOOKUP(2,1/(SRP!$B$11:$B$15&lt;=E492)/(SRP!$C$11:$C$15&gt;=E492),SRP!$D$11:$D$15)*(G492/100)*(E492/1000)),
0)))))),2)</f>
        <v>7.61</v>
      </c>
      <c r="L492" s="173" t="str">
        <f t="shared" si="7"/>
        <v>Wine750</v>
      </c>
      <c r="M492" s="154">
        <f>VLOOKUP(L492,'Slope %'!C:D,2,0)</f>
        <v>0.1</v>
      </c>
    </row>
    <row r="493" spans="1:13" x14ac:dyDescent="0.25">
      <c r="A493" s="169">
        <v>12252</v>
      </c>
      <c r="B493" s="170" t="s">
        <v>558</v>
      </c>
      <c r="C493" s="170" t="s">
        <v>24</v>
      </c>
      <c r="D493" s="170" t="s">
        <v>25</v>
      </c>
      <c r="E493" s="170">
        <v>750</v>
      </c>
      <c r="F493" s="170">
        <v>12</v>
      </c>
      <c r="G493" s="171">
        <v>12</v>
      </c>
      <c r="H493" s="170" t="s">
        <v>22</v>
      </c>
      <c r="I493" s="171">
        <v>29.99</v>
      </c>
      <c r="J493" s="169">
        <v>1</v>
      </c>
      <c r="K493" s="154" cm="1">
        <f t="array" ref="K493">ROUND(
IF(C493="Beer",
SUM(LOOKUP(2,1/(SRP!$B$8:$B$10&lt;=E493)/(SRP!$C$8:$C$10&gt;=E493),SRP!$D$8:$D$10)*(G493/100)*(E493/1000)),
IF(C493="Spirits",
SUM(LOOKUP(2,1/(SRP!$B$2:$B$7&lt;=E493)/(SRP!$C$2:$C$7&gt;=E493),SRP!$D$2:$D$7)*(G493/100)*(E493/1000)),
IF(AND(C493="Wine",D493="Fortified Wines"),
SUM(LOOKUP(2,1/(SRP!$B$26:$B$29&lt;=E493)/(SRP!$C$26:$C$29&gt;=E493),SRP!$D$26:$D$29)*(G493/100)*(E493/1000)),
IF(C493="Wine",
SUM(LOOKUP(2,1/(SRP!$B$21:$B$25&lt;=E493)/(SRP!$C$21:$C$25&gt;=E493),SRP!$D$21:$D$25)*(G493/100)*(E493/1000)),
IF(AND(C493="Ready to Drink",D493="RTD-One Pour Cocktail&gt;7%&lt;=14.5"),
SUM(LOOKUP(2,1/(SRP!$B$16:$B$20&lt;=E493)/(SRP!$C$16:$C$20&gt;=E493),SRP!$D$16:$D$20)*(G493/100)*(E493/1000)),
IF(C493="Ready to Drink",
SUM(LOOKUP(2,1/(SRP!$B$11:$B$15&lt;=E493)/(SRP!$C$11:$C$15&gt;=E493),SRP!$D$11:$D$15)*(G493/100)*(E493/1000)),
0)))))),2)</f>
        <v>7.03</v>
      </c>
      <c r="L493" s="173" t="str">
        <f t="shared" si="7"/>
        <v>Wine750</v>
      </c>
      <c r="M493" s="154">
        <f>VLOOKUP(L493,'Slope %'!C:D,2,0)</f>
        <v>0.1</v>
      </c>
    </row>
    <row r="494" spans="1:13" x14ac:dyDescent="0.25">
      <c r="A494" s="169">
        <v>12286</v>
      </c>
      <c r="B494" s="170" t="s">
        <v>559</v>
      </c>
      <c r="C494" s="170" t="s">
        <v>24</v>
      </c>
      <c r="D494" s="170" t="s">
        <v>34</v>
      </c>
      <c r="E494" s="170">
        <v>750</v>
      </c>
      <c r="F494" s="170">
        <v>12</v>
      </c>
      <c r="G494" s="171">
        <v>14.5</v>
      </c>
      <c r="H494" s="170" t="s">
        <v>177</v>
      </c>
      <c r="I494" s="171">
        <v>55.99</v>
      </c>
      <c r="J494" s="169">
        <v>1</v>
      </c>
      <c r="K494" s="154" cm="1">
        <f t="array" ref="K494">ROUND(
IF(C494="Beer",
SUM(LOOKUP(2,1/(SRP!$B$8:$B$10&lt;=E494)/(SRP!$C$8:$C$10&gt;=E494),SRP!$D$8:$D$10)*(G494/100)*(E494/1000)),
IF(C494="Spirits",
SUM(LOOKUP(2,1/(SRP!$B$2:$B$7&lt;=E494)/(SRP!$C$2:$C$7&gt;=E494),SRP!$D$2:$D$7)*(G494/100)*(E494/1000)),
IF(AND(C494="Wine",D494="Fortified Wines"),
SUM(LOOKUP(2,1/(SRP!$B$26:$B$29&lt;=E494)/(SRP!$C$26:$C$29&gt;=E494),SRP!$D$26:$D$29)*(G494/100)*(E494/1000)),
IF(C494="Wine",
SUM(LOOKUP(2,1/(SRP!$B$21:$B$25&lt;=E494)/(SRP!$C$21:$C$25&gt;=E494),SRP!$D$21:$D$25)*(G494/100)*(E494/1000)),
IF(AND(C494="Ready to Drink",D494="RTD-One Pour Cocktail&gt;7%&lt;=14.5"),
SUM(LOOKUP(2,1/(SRP!$B$16:$B$20&lt;=E494)/(SRP!$C$16:$C$20&gt;=E494),SRP!$D$16:$D$20)*(G494/100)*(E494/1000)),
IF(C494="Ready to Drink",
SUM(LOOKUP(2,1/(SRP!$B$11:$B$15&lt;=E494)/(SRP!$C$11:$C$15&gt;=E494),SRP!$D$11:$D$15)*(G494/100)*(E494/1000)),
0)))))),2)</f>
        <v>8.49</v>
      </c>
      <c r="L494" s="173" t="str">
        <f t="shared" si="7"/>
        <v>Wine750</v>
      </c>
      <c r="M494" s="154">
        <f>VLOOKUP(L494,'Slope %'!C:D,2,0)</f>
        <v>0.1</v>
      </c>
    </row>
    <row r="495" spans="1:13" x14ac:dyDescent="0.25">
      <c r="A495" s="169">
        <v>12291</v>
      </c>
      <c r="B495" s="170" t="s">
        <v>560</v>
      </c>
      <c r="C495" s="170" t="s">
        <v>24</v>
      </c>
      <c r="D495" s="170" t="s">
        <v>25</v>
      </c>
      <c r="E495" s="170">
        <v>750</v>
      </c>
      <c r="F495" s="170">
        <v>6</v>
      </c>
      <c r="G495" s="171">
        <v>12</v>
      </c>
      <c r="H495" s="170" t="s">
        <v>141</v>
      </c>
      <c r="I495" s="171">
        <v>24.59</v>
      </c>
      <c r="J495" s="169">
        <v>1</v>
      </c>
      <c r="K495" s="154" cm="1">
        <f t="array" ref="K495">ROUND(
IF(C495="Beer",
SUM(LOOKUP(2,1/(SRP!$B$8:$B$10&lt;=E495)/(SRP!$C$8:$C$10&gt;=E495),SRP!$D$8:$D$10)*(G495/100)*(E495/1000)),
IF(C495="Spirits",
SUM(LOOKUP(2,1/(SRP!$B$2:$B$7&lt;=E495)/(SRP!$C$2:$C$7&gt;=E495),SRP!$D$2:$D$7)*(G495/100)*(E495/1000)),
IF(AND(C495="Wine",D495="Fortified Wines"),
SUM(LOOKUP(2,1/(SRP!$B$26:$B$29&lt;=E495)/(SRP!$C$26:$C$29&gt;=E495),SRP!$D$26:$D$29)*(G495/100)*(E495/1000)),
IF(C495="Wine",
SUM(LOOKUP(2,1/(SRP!$B$21:$B$25&lt;=E495)/(SRP!$C$21:$C$25&gt;=E495),SRP!$D$21:$D$25)*(G495/100)*(E495/1000)),
IF(AND(C495="Ready to Drink",D495="RTD-One Pour Cocktail&gt;7%&lt;=14.5"),
SUM(LOOKUP(2,1/(SRP!$B$16:$B$20&lt;=E495)/(SRP!$C$16:$C$20&gt;=E495),SRP!$D$16:$D$20)*(G495/100)*(E495/1000)),
IF(C495="Ready to Drink",
SUM(LOOKUP(2,1/(SRP!$B$11:$B$15&lt;=E495)/(SRP!$C$11:$C$15&gt;=E495),SRP!$D$11:$D$15)*(G495/100)*(E495/1000)),
0)))))),2)</f>
        <v>7.03</v>
      </c>
      <c r="L495" s="173" t="str">
        <f t="shared" si="7"/>
        <v>Wine750</v>
      </c>
      <c r="M495" s="154">
        <f>VLOOKUP(L495,'Slope %'!C:D,2,0)</f>
        <v>0.1</v>
      </c>
    </row>
    <row r="496" spans="1:13" x14ac:dyDescent="0.25">
      <c r="A496" s="169">
        <v>12294</v>
      </c>
      <c r="B496" s="170" t="s">
        <v>561</v>
      </c>
      <c r="C496" s="170" t="s">
        <v>24</v>
      </c>
      <c r="D496" s="170" t="s">
        <v>484</v>
      </c>
      <c r="E496" s="170">
        <v>1000</v>
      </c>
      <c r="F496" s="170">
        <v>6</v>
      </c>
      <c r="G496" s="171">
        <v>18</v>
      </c>
      <c r="H496" s="170" t="s">
        <v>29</v>
      </c>
      <c r="I496" s="171">
        <v>16.489999999999998</v>
      </c>
      <c r="J496" s="169">
        <v>1</v>
      </c>
      <c r="K496" s="154" cm="1">
        <f t="array" ref="K496">ROUND(
IF(C496="Beer",
SUM(LOOKUP(2,1/(SRP!$B$8:$B$10&lt;=E496)/(SRP!$C$8:$C$10&gt;=E496),SRP!$D$8:$D$10)*(G496/100)*(E496/1000)),
IF(C496="Spirits",
SUM(LOOKUP(2,1/(SRP!$B$2:$B$7&lt;=E496)/(SRP!$C$2:$C$7&gt;=E496),SRP!$D$2:$D$7)*(G496/100)*(E496/1000)),
IF(AND(C496="Wine",D496="Fortified Wines"),
SUM(LOOKUP(2,1/(SRP!$B$26:$B$29&lt;=E496)/(SRP!$C$26:$C$29&gt;=E496),SRP!$D$26:$D$29)*(G496/100)*(E496/1000)),
IF(C496="Wine",
SUM(LOOKUP(2,1/(SRP!$B$21:$B$25&lt;=E496)/(SRP!$C$21:$C$25&gt;=E496),SRP!$D$21:$D$25)*(G496/100)*(E496/1000)),
IF(AND(C496="Ready to Drink",D496="RTD-One Pour Cocktail&gt;7%&lt;=14.5"),
SUM(LOOKUP(2,1/(SRP!$B$16:$B$20&lt;=E496)/(SRP!$C$16:$C$20&gt;=E496),SRP!$D$16:$D$20)*(G496/100)*(E496/1000)),
IF(C496="Ready to Drink",
SUM(LOOKUP(2,1/(SRP!$B$11:$B$15&lt;=E496)/(SRP!$C$11:$C$15&gt;=E496),SRP!$D$11:$D$15)*(G496/100)*(E496/1000)),
0)))))),2)</f>
        <v>14.05</v>
      </c>
      <c r="L496" s="173" t="str">
        <f t="shared" si="7"/>
        <v>Wine1000</v>
      </c>
      <c r="M496" s="154">
        <f>VLOOKUP(L496,'Slope %'!C:D,2,0)</f>
        <v>7.0000000000000007E-2</v>
      </c>
    </row>
    <row r="497" spans="1:13" x14ac:dyDescent="0.25">
      <c r="A497" s="169">
        <v>12323</v>
      </c>
      <c r="B497" s="170" t="s">
        <v>562</v>
      </c>
      <c r="C497" s="170" t="s">
        <v>11</v>
      </c>
      <c r="D497" s="170" t="s">
        <v>12</v>
      </c>
      <c r="E497" s="170">
        <v>473</v>
      </c>
      <c r="F497" s="170">
        <v>24</v>
      </c>
      <c r="G497" s="171">
        <v>4.7</v>
      </c>
      <c r="H497" s="170" t="s">
        <v>13</v>
      </c>
      <c r="I497" s="171">
        <v>3.99</v>
      </c>
      <c r="J497" s="169">
        <v>1</v>
      </c>
      <c r="K497" s="154" cm="1">
        <f t="array" ref="K497">ROUND(
IF(C497="Beer",
SUM(LOOKUP(2,1/(SRP!$B$8:$B$10&lt;=E497)/(SRP!$C$8:$C$10&gt;=E497),SRP!$D$8:$D$10)*(G497/100)*(E497/1000)),
IF(C497="Spirits",
SUM(LOOKUP(2,1/(SRP!$B$2:$B$7&lt;=E497)/(SRP!$C$2:$C$7&gt;=E497),SRP!$D$2:$D$7)*(G497/100)*(E497/1000)),
IF(AND(C497="Wine",D497="Fortified Wines"),
SUM(LOOKUP(2,1/(SRP!$B$26:$B$29&lt;=E497)/(SRP!$C$26:$C$29&gt;=E497),SRP!$D$26:$D$29)*(G497/100)*(E497/1000)),
IF(C497="Wine",
SUM(LOOKUP(2,1/(SRP!$B$21:$B$25&lt;=E497)/(SRP!$C$21:$C$25&gt;=E497),SRP!$D$21:$D$25)*(G497/100)*(E497/1000)),
IF(AND(C497="Ready to Drink",D497="RTD-One Pour Cocktail&gt;7%&lt;=14.5"),
SUM(LOOKUP(2,1/(SRP!$B$16:$B$20&lt;=E497)/(SRP!$C$16:$C$20&gt;=E497),SRP!$D$16:$D$20)*(G497/100)*(E497/1000)),
IF(C497="Ready to Drink",
SUM(LOOKUP(2,1/(SRP!$B$11:$B$15&lt;=E497)/(SRP!$C$11:$C$15&gt;=E497),SRP!$D$11:$D$15)*(G497/100)*(E497/1000)),
0)))))),2)</f>
        <v>1.74</v>
      </c>
      <c r="L497" s="173" t="str">
        <f t="shared" si="7"/>
        <v>Beer473</v>
      </c>
      <c r="M497" s="154">
        <f>VLOOKUP(L497,'Slope %'!C:D,2,0)</f>
        <v>0.12</v>
      </c>
    </row>
    <row r="498" spans="1:13" x14ac:dyDescent="0.25">
      <c r="A498" s="169">
        <v>12323</v>
      </c>
      <c r="B498" s="170" t="s">
        <v>562</v>
      </c>
      <c r="C498" s="170" t="s">
        <v>11</v>
      </c>
      <c r="D498" s="170" t="s">
        <v>12</v>
      </c>
      <c r="E498" s="170">
        <v>473</v>
      </c>
      <c r="F498" s="170">
        <v>24</v>
      </c>
      <c r="G498" s="171">
        <v>4.7</v>
      </c>
      <c r="H498" s="170" t="s">
        <v>13</v>
      </c>
      <c r="I498" s="171">
        <v>3.99</v>
      </c>
      <c r="J498" s="169">
        <v>1</v>
      </c>
      <c r="K498" s="154" cm="1">
        <f t="array" ref="K498">ROUND(
IF(C498="Beer",
SUM(LOOKUP(2,1/(SRP!$B$8:$B$10&lt;=E498)/(SRP!$C$8:$C$10&gt;=E498),SRP!$D$8:$D$10)*(G498/100)*(E498/1000)),
IF(C498="Spirits",
SUM(LOOKUP(2,1/(SRP!$B$2:$B$7&lt;=E498)/(SRP!$C$2:$C$7&gt;=E498),SRP!$D$2:$D$7)*(G498/100)*(E498/1000)),
IF(AND(C498="Wine",D498="Fortified Wines"),
SUM(LOOKUP(2,1/(SRP!$B$26:$B$29&lt;=E498)/(SRP!$C$26:$C$29&gt;=E498),SRP!$D$26:$D$29)*(G498/100)*(E498/1000)),
IF(C498="Wine",
SUM(LOOKUP(2,1/(SRP!$B$21:$B$25&lt;=E498)/(SRP!$C$21:$C$25&gt;=E498),SRP!$D$21:$D$25)*(G498/100)*(E498/1000)),
IF(AND(C498="Ready to Drink",D498="RTD-One Pour Cocktail&gt;7%&lt;=14.5"),
SUM(LOOKUP(2,1/(SRP!$B$16:$B$20&lt;=E498)/(SRP!$C$16:$C$20&gt;=E498),SRP!$D$16:$D$20)*(G498/100)*(E498/1000)),
IF(C498="Ready to Drink",
SUM(LOOKUP(2,1/(SRP!$B$11:$B$15&lt;=E498)/(SRP!$C$11:$C$15&gt;=E498),SRP!$D$11:$D$15)*(G498/100)*(E498/1000)),
0)))))),2)</f>
        <v>1.74</v>
      </c>
      <c r="L498" s="173" t="str">
        <f t="shared" si="7"/>
        <v>Beer473</v>
      </c>
      <c r="M498" s="154">
        <f>VLOOKUP(L498,'Slope %'!C:D,2,0)</f>
        <v>0.12</v>
      </c>
    </row>
    <row r="499" spans="1:13" x14ac:dyDescent="0.25">
      <c r="A499" s="169">
        <v>12324</v>
      </c>
      <c r="B499" s="170" t="s">
        <v>563</v>
      </c>
      <c r="C499" s="170" t="s">
        <v>15</v>
      </c>
      <c r="D499" s="170" t="s">
        <v>82</v>
      </c>
      <c r="E499" s="170">
        <v>750</v>
      </c>
      <c r="F499" s="170">
        <v>6</v>
      </c>
      <c r="G499" s="171">
        <v>40</v>
      </c>
      <c r="H499" s="170" t="s">
        <v>20</v>
      </c>
      <c r="I499" s="171">
        <v>359.99</v>
      </c>
      <c r="J499" s="169">
        <v>1</v>
      </c>
      <c r="K499" s="154" cm="1">
        <f t="array" ref="K499">ROUND(
IF(C499="Beer",
SUM(LOOKUP(2,1/(SRP!$B$8:$B$10&lt;=E499)/(SRP!$C$8:$C$10&gt;=E499),SRP!$D$8:$D$10)*(G499/100)*(E499/1000)),
IF(C499="Spirits",
SUM(LOOKUP(2,1/(SRP!$B$2:$B$7&lt;=E499)/(SRP!$C$2:$C$7&gt;=E499),SRP!$D$2:$D$7)*(G499/100)*(E499/1000)),
IF(AND(C499="Wine",D499="Fortified Wines"),
SUM(LOOKUP(2,1/(SRP!$B$26:$B$29&lt;=E499)/(SRP!$C$26:$C$29&gt;=E499),SRP!$D$26:$D$29)*(G499/100)*(E499/1000)),
IF(C499="Wine",
SUM(LOOKUP(2,1/(SRP!$B$21:$B$25&lt;=E499)/(SRP!$C$21:$C$25&gt;=E499),SRP!$D$21:$D$25)*(G499/100)*(E499/1000)),
IF(AND(C499="Ready to Drink",D499="RTD-One Pour Cocktail&gt;7%&lt;=14.5"),
SUM(LOOKUP(2,1/(SRP!$B$16:$B$20&lt;=E499)/(SRP!$C$16:$C$20&gt;=E499),SRP!$D$16:$D$20)*(G499/100)*(E499/1000)),
IF(C499="Ready to Drink",
SUM(LOOKUP(2,1/(SRP!$B$11:$B$15&lt;=E499)/(SRP!$C$11:$C$15&gt;=E499),SRP!$D$11:$D$15)*(G499/100)*(E499/1000)),
0)))))),2)</f>
        <v>23.42</v>
      </c>
      <c r="L499" s="173" t="str">
        <f t="shared" si="7"/>
        <v>Spirits750</v>
      </c>
      <c r="M499" s="154">
        <f>VLOOKUP(L499,'Slope %'!C:D,2,0)</f>
        <v>7.0000000000000007E-2</v>
      </c>
    </row>
    <row r="500" spans="1:13" x14ac:dyDescent="0.25">
      <c r="A500" s="169">
        <v>12326</v>
      </c>
      <c r="B500" s="170" t="s">
        <v>564</v>
      </c>
      <c r="C500" s="170" t="s">
        <v>24</v>
      </c>
      <c r="D500" s="170" t="s">
        <v>230</v>
      </c>
      <c r="E500" s="170">
        <v>1000</v>
      </c>
      <c r="F500" s="170">
        <v>12</v>
      </c>
      <c r="G500" s="171">
        <v>13</v>
      </c>
      <c r="H500" s="170" t="s">
        <v>323</v>
      </c>
      <c r="I500" s="171">
        <v>12.99</v>
      </c>
      <c r="J500" s="169">
        <v>1</v>
      </c>
      <c r="K500" s="154" cm="1">
        <f t="array" ref="K500">ROUND(
IF(C500="Beer",
SUM(LOOKUP(2,1/(SRP!$B$8:$B$10&lt;=E500)/(SRP!$C$8:$C$10&gt;=E500),SRP!$D$8:$D$10)*(G500/100)*(E500/1000)),
IF(C500="Spirits",
SUM(LOOKUP(2,1/(SRP!$B$2:$B$7&lt;=E500)/(SRP!$C$2:$C$7&gt;=E500),SRP!$D$2:$D$7)*(G500/100)*(E500/1000)),
IF(AND(C500="Wine",D500="Fortified Wines"),
SUM(LOOKUP(2,1/(SRP!$B$26:$B$29&lt;=E500)/(SRP!$C$26:$C$29&gt;=E500),SRP!$D$26:$D$29)*(G500/100)*(E500/1000)),
IF(C500="Wine",
SUM(LOOKUP(2,1/(SRP!$B$21:$B$25&lt;=E500)/(SRP!$C$21:$C$25&gt;=E500),SRP!$D$21:$D$25)*(G500/100)*(E500/1000)),
IF(AND(C500="Ready to Drink",D500="RTD-One Pour Cocktail&gt;7%&lt;=14.5"),
SUM(LOOKUP(2,1/(SRP!$B$16:$B$20&lt;=E500)/(SRP!$C$16:$C$20&gt;=E500),SRP!$D$16:$D$20)*(G500/100)*(E500/1000)),
IF(C500="Ready to Drink",
SUM(LOOKUP(2,1/(SRP!$B$11:$B$15&lt;=E500)/(SRP!$C$11:$C$15&gt;=E500),SRP!$D$11:$D$15)*(G500/100)*(E500/1000)),
0)))))),2)</f>
        <v>10.15</v>
      </c>
      <c r="L500" s="173" t="str">
        <f t="shared" si="7"/>
        <v>Wine1000</v>
      </c>
      <c r="M500" s="154">
        <f>VLOOKUP(L500,'Slope %'!C:D,2,0)</f>
        <v>7.0000000000000007E-2</v>
      </c>
    </row>
    <row r="501" spans="1:13" x14ac:dyDescent="0.25">
      <c r="A501" s="169">
        <v>12327</v>
      </c>
      <c r="B501" s="170" t="s">
        <v>565</v>
      </c>
      <c r="C501" s="170" t="s">
        <v>24</v>
      </c>
      <c r="D501" s="170" t="s">
        <v>66</v>
      </c>
      <c r="E501" s="170">
        <v>1000</v>
      </c>
      <c r="F501" s="170">
        <v>12</v>
      </c>
      <c r="G501" s="171">
        <v>12</v>
      </c>
      <c r="H501" s="170" t="s">
        <v>323</v>
      </c>
      <c r="I501" s="171">
        <v>12.99</v>
      </c>
      <c r="J501" s="169">
        <v>1</v>
      </c>
      <c r="K501" s="154" cm="1">
        <f t="array" ref="K501">ROUND(
IF(C501="Beer",
SUM(LOOKUP(2,1/(SRP!$B$8:$B$10&lt;=E501)/(SRP!$C$8:$C$10&gt;=E501),SRP!$D$8:$D$10)*(G501/100)*(E501/1000)),
IF(C501="Spirits",
SUM(LOOKUP(2,1/(SRP!$B$2:$B$7&lt;=E501)/(SRP!$C$2:$C$7&gt;=E501),SRP!$D$2:$D$7)*(G501/100)*(E501/1000)),
IF(AND(C501="Wine",D501="Fortified Wines"),
SUM(LOOKUP(2,1/(SRP!$B$26:$B$29&lt;=E501)/(SRP!$C$26:$C$29&gt;=E501),SRP!$D$26:$D$29)*(G501/100)*(E501/1000)),
IF(C501="Wine",
SUM(LOOKUP(2,1/(SRP!$B$21:$B$25&lt;=E501)/(SRP!$C$21:$C$25&gt;=E501),SRP!$D$21:$D$25)*(G501/100)*(E501/1000)),
IF(AND(C501="Ready to Drink",D501="RTD-One Pour Cocktail&gt;7%&lt;=14.5"),
SUM(LOOKUP(2,1/(SRP!$B$16:$B$20&lt;=E501)/(SRP!$C$16:$C$20&gt;=E501),SRP!$D$16:$D$20)*(G501/100)*(E501/1000)),
IF(C501="Ready to Drink",
SUM(LOOKUP(2,1/(SRP!$B$11:$B$15&lt;=E501)/(SRP!$C$11:$C$15&gt;=E501),SRP!$D$11:$D$15)*(G501/100)*(E501/1000)),
0)))))),2)</f>
        <v>9.3699999999999992</v>
      </c>
      <c r="L501" s="173" t="str">
        <f t="shared" si="7"/>
        <v>Wine1000</v>
      </c>
      <c r="M501" s="154">
        <f>VLOOKUP(L501,'Slope %'!C:D,2,0)</f>
        <v>7.0000000000000007E-2</v>
      </c>
    </row>
    <row r="502" spans="1:13" x14ac:dyDescent="0.25">
      <c r="A502" s="169">
        <v>12335</v>
      </c>
      <c r="B502" s="170" t="s">
        <v>566</v>
      </c>
      <c r="C502" s="170" t="s">
        <v>15</v>
      </c>
      <c r="D502" s="170" t="s">
        <v>51</v>
      </c>
      <c r="E502" s="170">
        <v>1140</v>
      </c>
      <c r="F502" s="170">
        <v>6</v>
      </c>
      <c r="G502" s="171">
        <v>40</v>
      </c>
      <c r="H502" s="170" t="s">
        <v>29</v>
      </c>
      <c r="I502" s="171">
        <v>43.99</v>
      </c>
      <c r="J502" s="169">
        <v>1</v>
      </c>
      <c r="K502" s="154" cm="1">
        <f t="array" ref="K502">ROUND(
IF(C502="Beer",
SUM(LOOKUP(2,1/(SRP!$B$8:$B$10&lt;=E502)/(SRP!$C$8:$C$10&gt;=E502),SRP!$D$8:$D$10)*(G502/100)*(E502/1000)),
IF(C502="Spirits",
SUM(LOOKUP(2,1/(SRP!$B$2:$B$7&lt;=E502)/(SRP!$C$2:$C$7&gt;=E502),SRP!$D$2:$D$7)*(G502/100)*(E502/1000)),
IF(AND(C502="Wine",D502="Fortified Wines"),
SUM(LOOKUP(2,1/(SRP!$B$26:$B$29&lt;=E502)/(SRP!$C$26:$C$29&gt;=E502),SRP!$D$26:$D$29)*(G502/100)*(E502/1000)),
IF(C502="Wine",
SUM(LOOKUP(2,1/(SRP!$B$21:$B$25&lt;=E502)/(SRP!$C$21:$C$25&gt;=E502),SRP!$D$21:$D$25)*(G502/100)*(E502/1000)),
IF(AND(C502="Ready to Drink",D502="RTD-One Pour Cocktail&gt;7%&lt;=14.5"),
SUM(LOOKUP(2,1/(SRP!$B$16:$B$20&lt;=E502)/(SRP!$C$16:$C$20&gt;=E502),SRP!$D$16:$D$20)*(G502/100)*(E502/1000)),
IF(C502="Ready to Drink",
SUM(LOOKUP(2,1/(SRP!$B$11:$B$15&lt;=E502)/(SRP!$C$11:$C$15&gt;=E502),SRP!$D$11:$D$15)*(G502/100)*(E502/1000)),
0)))))),2)</f>
        <v>35.6</v>
      </c>
      <c r="L502" s="173" t="str">
        <f t="shared" si="7"/>
        <v>Spirits1140</v>
      </c>
      <c r="M502" s="154">
        <f>VLOOKUP(L502,'Slope %'!C:D,2,0)</f>
        <v>0.05</v>
      </c>
    </row>
    <row r="503" spans="1:13" x14ac:dyDescent="0.25">
      <c r="A503" s="169">
        <v>12343</v>
      </c>
      <c r="B503" s="170" t="s">
        <v>567</v>
      </c>
      <c r="C503" s="170" t="s">
        <v>11</v>
      </c>
      <c r="D503" s="170" t="s">
        <v>303</v>
      </c>
      <c r="E503" s="170">
        <v>750</v>
      </c>
      <c r="F503" s="170">
        <v>12</v>
      </c>
      <c r="G503" s="171">
        <v>8.5</v>
      </c>
      <c r="H503" s="170" t="s">
        <v>118</v>
      </c>
      <c r="I503" s="171">
        <v>7.83</v>
      </c>
      <c r="J503" s="169">
        <v>1</v>
      </c>
      <c r="K503" s="154" cm="1">
        <f t="array" ref="K503">ROUND(
IF(C503="Beer",
SUM(LOOKUP(2,1/(SRP!$B$8:$B$10&lt;=E503)/(SRP!$C$8:$C$10&gt;=E503),SRP!$D$8:$D$10)*(G503/100)*(E503/1000)),
IF(C503="Spirits",
SUM(LOOKUP(2,1/(SRP!$B$2:$B$7&lt;=E503)/(SRP!$C$2:$C$7&gt;=E503),SRP!$D$2:$D$7)*(G503/100)*(E503/1000)),
IF(AND(C503="Wine",D503="Fortified Wines"),
SUM(LOOKUP(2,1/(SRP!$B$26:$B$29&lt;=E503)/(SRP!$C$26:$C$29&gt;=E503),SRP!$D$26:$D$29)*(G503/100)*(E503/1000)),
IF(C503="Wine",
SUM(LOOKUP(2,1/(SRP!$B$21:$B$25&lt;=E503)/(SRP!$C$21:$C$25&gt;=E503),SRP!$D$21:$D$25)*(G503/100)*(E503/1000)),
IF(AND(C503="Ready to Drink",D503="RTD-One Pour Cocktail&gt;7%&lt;=14.5"),
SUM(LOOKUP(2,1/(SRP!$B$16:$B$20&lt;=E503)/(SRP!$C$16:$C$20&gt;=E503),SRP!$D$16:$D$20)*(G503/100)*(E503/1000)),
IF(C503="Ready to Drink",
SUM(LOOKUP(2,1/(SRP!$B$11:$B$15&lt;=E503)/(SRP!$C$11:$C$15&gt;=E503),SRP!$D$11:$D$15)*(G503/100)*(E503/1000)),
0)))))),2)</f>
        <v>4.9800000000000004</v>
      </c>
      <c r="L503" s="173" t="str">
        <f t="shared" si="7"/>
        <v>Beer750</v>
      </c>
      <c r="M503" s="154">
        <f>VLOOKUP(L503,'Slope %'!C:D,2,0)</f>
        <v>0.12</v>
      </c>
    </row>
    <row r="504" spans="1:13" x14ac:dyDescent="0.25">
      <c r="A504" s="169">
        <v>12349</v>
      </c>
      <c r="B504" s="170" t="s">
        <v>568</v>
      </c>
      <c r="C504" s="170" t="s">
        <v>24</v>
      </c>
      <c r="D504" s="170" t="s">
        <v>166</v>
      </c>
      <c r="E504" s="170">
        <v>4000</v>
      </c>
      <c r="F504" s="170">
        <v>4</v>
      </c>
      <c r="G504" s="171">
        <v>12</v>
      </c>
      <c r="H504" s="170" t="s">
        <v>32</v>
      </c>
      <c r="I504" s="171">
        <v>45.99</v>
      </c>
      <c r="J504" s="169">
        <v>1</v>
      </c>
      <c r="K504" s="154" cm="1">
        <f t="array" ref="K504">ROUND(
IF(C504="Beer",
SUM(LOOKUP(2,1/(SRP!$B$8:$B$10&lt;=E504)/(SRP!$C$8:$C$10&gt;=E504),SRP!$D$8:$D$10)*(G504/100)*(E504/1000)),
IF(C504="Spirits",
SUM(LOOKUP(2,1/(SRP!$B$2:$B$7&lt;=E504)/(SRP!$C$2:$C$7&gt;=E504),SRP!$D$2:$D$7)*(G504/100)*(E504/1000)),
IF(AND(C504="Wine",D504="Fortified Wines"),
SUM(LOOKUP(2,1/(SRP!$B$26:$B$29&lt;=E504)/(SRP!$C$26:$C$29&gt;=E504),SRP!$D$26:$D$29)*(G504/100)*(E504/1000)),
IF(C504="Wine",
SUM(LOOKUP(2,1/(SRP!$B$21:$B$25&lt;=E504)/(SRP!$C$21:$C$25&gt;=E504),SRP!$D$21:$D$25)*(G504/100)*(E504/1000)),
IF(AND(C504="Ready to Drink",D504="RTD-One Pour Cocktail&gt;7%&lt;=14.5"),
SUM(LOOKUP(2,1/(SRP!$B$16:$B$20&lt;=E504)/(SRP!$C$16:$C$20&gt;=E504),SRP!$D$16:$D$20)*(G504/100)*(E504/1000)),
IF(C504="Ready to Drink",
SUM(LOOKUP(2,1/(SRP!$B$11:$B$15&lt;=E504)/(SRP!$C$11:$C$15&gt;=E504),SRP!$D$11:$D$15)*(G504/100)*(E504/1000)),
0)))))),2)</f>
        <v>31.2</v>
      </c>
      <c r="L504" s="173" t="str">
        <f t="shared" si="7"/>
        <v>Wine4000</v>
      </c>
      <c r="M504" s="154">
        <f>VLOOKUP(L504,'Slope %'!C:D,2,0)</f>
        <v>0.05</v>
      </c>
    </row>
    <row r="505" spans="1:13" x14ac:dyDescent="0.25">
      <c r="A505" s="169">
        <v>12356</v>
      </c>
      <c r="B505" s="170" t="s">
        <v>569</v>
      </c>
      <c r="C505" s="170" t="s">
        <v>24</v>
      </c>
      <c r="D505" s="170" t="s">
        <v>85</v>
      </c>
      <c r="E505" s="170">
        <v>750</v>
      </c>
      <c r="F505" s="170">
        <v>12</v>
      </c>
      <c r="G505" s="171">
        <v>14.5</v>
      </c>
      <c r="H505" s="170" t="s">
        <v>177</v>
      </c>
      <c r="I505" s="171">
        <v>32.99</v>
      </c>
      <c r="J505" s="169">
        <v>1</v>
      </c>
      <c r="K505" s="154" cm="1">
        <f t="array" ref="K505">ROUND(
IF(C505="Beer",
SUM(LOOKUP(2,1/(SRP!$B$8:$B$10&lt;=E505)/(SRP!$C$8:$C$10&gt;=E505),SRP!$D$8:$D$10)*(G505/100)*(E505/1000)),
IF(C505="Spirits",
SUM(LOOKUP(2,1/(SRP!$B$2:$B$7&lt;=E505)/(SRP!$C$2:$C$7&gt;=E505),SRP!$D$2:$D$7)*(G505/100)*(E505/1000)),
IF(AND(C505="Wine",D505="Fortified Wines"),
SUM(LOOKUP(2,1/(SRP!$B$26:$B$29&lt;=E505)/(SRP!$C$26:$C$29&gt;=E505),SRP!$D$26:$D$29)*(G505/100)*(E505/1000)),
IF(C505="Wine",
SUM(LOOKUP(2,1/(SRP!$B$21:$B$25&lt;=E505)/(SRP!$C$21:$C$25&gt;=E505),SRP!$D$21:$D$25)*(G505/100)*(E505/1000)),
IF(AND(C505="Ready to Drink",D505="RTD-One Pour Cocktail&gt;7%&lt;=14.5"),
SUM(LOOKUP(2,1/(SRP!$B$16:$B$20&lt;=E505)/(SRP!$C$16:$C$20&gt;=E505),SRP!$D$16:$D$20)*(G505/100)*(E505/1000)),
IF(C505="Ready to Drink",
SUM(LOOKUP(2,1/(SRP!$B$11:$B$15&lt;=E505)/(SRP!$C$11:$C$15&gt;=E505),SRP!$D$11:$D$15)*(G505/100)*(E505/1000)),
0)))))),2)</f>
        <v>8.49</v>
      </c>
      <c r="L505" s="173" t="str">
        <f t="shared" si="7"/>
        <v>Wine750</v>
      </c>
      <c r="M505" s="154">
        <f>VLOOKUP(L505,'Slope %'!C:D,2,0)</f>
        <v>0.1</v>
      </c>
    </row>
    <row r="506" spans="1:13" x14ac:dyDescent="0.25">
      <c r="A506" s="169">
        <v>12357</v>
      </c>
      <c r="B506" s="170" t="s">
        <v>570</v>
      </c>
      <c r="C506" s="170" t="s">
        <v>11</v>
      </c>
      <c r="D506" s="170" t="s">
        <v>12</v>
      </c>
      <c r="E506" s="170">
        <v>500</v>
      </c>
      <c r="F506" s="170">
        <v>24</v>
      </c>
      <c r="G506" s="171">
        <v>5</v>
      </c>
      <c r="H506" s="170" t="s">
        <v>20</v>
      </c>
      <c r="I506" s="171">
        <v>4.49</v>
      </c>
      <c r="J506" s="169">
        <v>1</v>
      </c>
      <c r="K506" s="154" cm="1">
        <f t="array" ref="K506">ROUND(
IF(C506="Beer",
SUM(LOOKUP(2,1/(SRP!$B$8:$B$10&lt;=E506)/(SRP!$C$8:$C$10&gt;=E506),SRP!$D$8:$D$10)*(G506/100)*(E506/1000)),
IF(C506="Spirits",
SUM(LOOKUP(2,1/(SRP!$B$2:$B$7&lt;=E506)/(SRP!$C$2:$C$7&gt;=E506),SRP!$D$2:$D$7)*(G506/100)*(E506/1000)),
IF(AND(C506="Wine",D506="Fortified Wines"),
SUM(LOOKUP(2,1/(SRP!$B$26:$B$29&lt;=E506)/(SRP!$C$26:$C$29&gt;=E506),SRP!$D$26:$D$29)*(G506/100)*(E506/1000)),
IF(C506="Wine",
SUM(LOOKUP(2,1/(SRP!$B$21:$B$25&lt;=E506)/(SRP!$C$21:$C$25&gt;=E506),SRP!$D$21:$D$25)*(G506/100)*(E506/1000)),
IF(AND(C506="Ready to Drink",D506="RTD-One Pour Cocktail&gt;7%&lt;=14.5"),
SUM(LOOKUP(2,1/(SRP!$B$16:$B$20&lt;=E506)/(SRP!$C$16:$C$20&gt;=E506),SRP!$D$16:$D$20)*(G506/100)*(E506/1000)),
IF(C506="Ready to Drink",
SUM(LOOKUP(2,1/(SRP!$B$11:$B$15&lt;=E506)/(SRP!$C$11:$C$15&gt;=E506),SRP!$D$11:$D$15)*(G506/100)*(E506/1000)),
0)))))),2)</f>
        <v>1.95</v>
      </c>
      <c r="L506" s="173" t="str">
        <f t="shared" si="7"/>
        <v>Beer500</v>
      </c>
      <c r="M506" s="154">
        <f>VLOOKUP(L506,'Slope %'!C:D,2,0)</f>
        <v>0.12</v>
      </c>
    </row>
    <row r="507" spans="1:13" x14ac:dyDescent="0.25">
      <c r="A507" s="169">
        <v>12357</v>
      </c>
      <c r="B507" s="170" t="s">
        <v>570</v>
      </c>
      <c r="C507" s="170" t="s">
        <v>11</v>
      </c>
      <c r="D507" s="170" t="s">
        <v>12</v>
      </c>
      <c r="E507" s="170">
        <v>500</v>
      </c>
      <c r="F507" s="170">
        <v>24</v>
      </c>
      <c r="G507" s="171">
        <v>5</v>
      </c>
      <c r="H507" s="170" t="s">
        <v>20</v>
      </c>
      <c r="I507" s="171">
        <v>4.49</v>
      </c>
      <c r="J507" s="169">
        <v>1</v>
      </c>
      <c r="K507" s="154" cm="1">
        <f t="array" ref="K507">ROUND(
IF(C507="Beer",
SUM(LOOKUP(2,1/(SRP!$B$8:$B$10&lt;=E507)/(SRP!$C$8:$C$10&gt;=E507),SRP!$D$8:$D$10)*(G507/100)*(E507/1000)),
IF(C507="Spirits",
SUM(LOOKUP(2,1/(SRP!$B$2:$B$7&lt;=E507)/(SRP!$C$2:$C$7&gt;=E507),SRP!$D$2:$D$7)*(G507/100)*(E507/1000)),
IF(AND(C507="Wine",D507="Fortified Wines"),
SUM(LOOKUP(2,1/(SRP!$B$26:$B$29&lt;=E507)/(SRP!$C$26:$C$29&gt;=E507),SRP!$D$26:$D$29)*(G507/100)*(E507/1000)),
IF(C507="Wine",
SUM(LOOKUP(2,1/(SRP!$B$21:$B$25&lt;=E507)/(SRP!$C$21:$C$25&gt;=E507),SRP!$D$21:$D$25)*(G507/100)*(E507/1000)),
IF(AND(C507="Ready to Drink",D507="RTD-One Pour Cocktail&gt;7%&lt;=14.5"),
SUM(LOOKUP(2,1/(SRP!$B$16:$B$20&lt;=E507)/(SRP!$C$16:$C$20&gt;=E507),SRP!$D$16:$D$20)*(G507/100)*(E507/1000)),
IF(C507="Ready to Drink",
SUM(LOOKUP(2,1/(SRP!$B$11:$B$15&lt;=E507)/(SRP!$C$11:$C$15&gt;=E507),SRP!$D$11:$D$15)*(G507/100)*(E507/1000)),
0)))))),2)</f>
        <v>1.95</v>
      </c>
      <c r="L507" s="173" t="str">
        <f t="shared" si="7"/>
        <v>Beer500</v>
      </c>
      <c r="M507" s="154">
        <f>VLOOKUP(L507,'Slope %'!C:D,2,0)</f>
        <v>0.12</v>
      </c>
    </row>
    <row r="508" spans="1:13" x14ac:dyDescent="0.25">
      <c r="A508" s="169">
        <v>12358</v>
      </c>
      <c r="B508" s="170" t="s">
        <v>571</v>
      </c>
      <c r="C508" s="170" t="s">
        <v>11</v>
      </c>
      <c r="D508" s="170" t="s">
        <v>267</v>
      </c>
      <c r="E508" s="170">
        <v>500</v>
      </c>
      <c r="F508" s="170">
        <v>24</v>
      </c>
      <c r="G508" s="171">
        <v>4.5</v>
      </c>
      <c r="H508" s="170" t="s">
        <v>20</v>
      </c>
      <c r="I508" s="171">
        <v>4.49</v>
      </c>
      <c r="J508" s="169">
        <v>1</v>
      </c>
      <c r="K508" s="154" cm="1">
        <f t="array" ref="K508">ROUND(
IF(C508="Beer",
SUM(LOOKUP(2,1/(SRP!$B$8:$B$10&lt;=E508)/(SRP!$C$8:$C$10&gt;=E508),SRP!$D$8:$D$10)*(G508/100)*(E508/1000)),
IF(C508="Spirits",
SUM(LOOKUP(2,1/(SRP!$B$2:$B$7&lt;=E508)/(SRP!$C$2:$C$7&gt;=E508),SRP!$D$2:$D$7)*(G508/100)*(E508/1000)),
IF(AND(C508="Wine",D508="Fortified Wines"),
SUM(LOOKUP(2,1/(SRP!$B$26:$B$29&lt;=E508)/(SRP!$C$26:$C$29&gt;=E508),SRP!$D$26:$D$29)*(G508/100)*(E508/1000)),
IF(C508="Wine",
SUM(LOOKUP(2,1/(SRP!$B$21:$B$25&lt;=E508)/(SRP!$C$21:$C$25&gt;=E508),SRP!$D$21:$D$25)*(G508/100)*(E508/1000)),
IF(AND(C508="Ready to Drink",D508="RTD-One Pour Cocktail&gt;7%&lt;=14.5"),
SUM(LOOKUP(2,1/(SRP!$B$16:$B$20&lt;=E508)/(SRP!$C$16:$C$20&gt;=E508),SRP!$D$16:$D$20)*(G508/100)*(E508/1000)),
IF(C508="Ready to Drink",
SUM(LOOKUP(2,1/(SRP!$B$11:$B$15&lt;=E508)/(SRP!$C$11:$C$15&gt;=E508),SRP!$D$11:$D$15)*(G508/100)*(E508/1000)),
0)))))),2)</f>
        <v>1.76</v>
      </c>
      <c r="L508" s="173" t="str">
        <f t="shared" si="7"/>
        <v>Beer500</v>
      </c>
      <c r="M508" s="154">
        <f>VLOOKUP(L508,'Slope %'!C:D,2,0)</f>
        <v>0.12</v>
      </c>
    </row>
    <row r="509" spans="1:13" x14ac:dyDescent="0.25">
      <c r="A509" s="169">
        <v>12358</v>
      </c>
      <c r="B509" s="170" t="s">
        <v>571</v>
      </c>
      <c r="C509" s="170" t="s">
        <v>11</v>
      </c>
      <c r="D509" s="170" t="s">
        <v>267</v>
      </c>
      <c r="E509" s="170">
        <v>500</v>
      </c>
      <c r="F509" s="170">
        <v>24</v>
      </c>
      <c r="G509" s="171">
        <v>4.5</v>
      </c>
      <c r="H509" s="170" t="s">
        <v>20</v>
      </c>
      <c r="I509" s="171">
        <v>4.49</v>
      </c>
      <c r="J509" s="169">
        <v>1</v>
      </c>
      <c r="K509" s="154" cm="1">
        <f t="array" ref="K509">ROUND(
IF(C509="Beer",
SUM(LOOKUP(2,1/(SRP!$B$8:$B$10&lt;=E509)/(SRP!$C$8:$C$10&gt;=E509),SRP!$D$8:$D$10)*(G509/100)*(E509/1000)),
IF(C509="Spirits",
SUM(LOOKUP(2,1/(SRP!$B$2:$B$7&lt;=E509)/(SRP!$C$2:$C$7&gt;=E509),SRP!$D$2:$D$7)*(G509/100)*(E509/1000)),
IF(AND(C509="Wine",D509="Fortified Wines"),
SUM(LOOKUP(2,1/(SRP!$B$26:$B$29&lt;=E509)/(SRP!$C$26:$C$29&gt;=E509),SRP!$D$26:$D$29)*(G509/100)*(E509/1000)),
IF(C509="Wine",
SUM(LOOKUP(2,1/(SRP!$B$21:$B$25&lt;=E509)/(SRP!$C$21:$C$25&gt;=E509),SRP!$D$21:$D$25)*(G509/100)*(E509/1000)),
IF(AND(C509="Ready to Drink",D509="RTD-One Pour Cocktail&gt;7%&lt;=14.5"),
SUM(LOOKUP(2,1/(SRP!$B$16:$B$20&lt;=E509)/(SRP!$C$16:$C$20&gt;=E509),SRP!$D$16:$D$20)*(G509/100)*(E509/1000)),
IF(C509="Ready to Drink",
SUM(LOOKUP(2,1/(SRP!$B$11:$B$15&lt;=E509)/(SRP!$C$11:$C$15&gt;=E509),SRP!$D$11:$D$15)*(G509/100)*(E509/1000)),
0)))))),2)</f>
        <v>1.76</v>
      </c>
      <c r="L509" s="173" t="str">
        <f t="shared" si="7"/>
        <v>Beer500</v>
      </c>
      <c r="M509" s="154">
        <f>VLOOKUP(L509,'Slope %'!C:D,2,0)</f>
        <v>0.12</v>
      </c>
    </row>
    <row r="510" spans="1:13" x14ac:dyDescent="0.25">
      <c r="A510" s="169">
        <v>12363</v>
      </c>
      <c r="B510" s="170" t="s">
        <v>572</v>
      </c>
      <c r="C510" s="170" t="s">
        <v>15</v>
      </c>
      <c r="D510" s="170" t="s">
        <v>93</v>
      </c>
      <c r="E510" s="170">
        <v>750</v>
      </c>
      <c r="F510" s="170">
        <v>6</v>
      </c>
      <c r="G510" s="171">
        <v>40</v>
      </c>
      <c r="H510" s="170" t="s">
        <v>141</v>
      </c>
      <c r="I510" s="171">
        <v>47.99</v>
      </c>
      <c r="J510" s="169">
        <v>1</v>
      </c>
      <c r="K510" s="154" cm="1">
        <f t="array" ref="K510">ROUND(
IF(C510="Beer",
SUM(LOOKUP(2,1/(SRP!$B$8:$B$10&lt;=E510)/(SRP!$C$8:$C$10&gt;=E510),SRP!$D$8:$D$10)*(G510/100)*(E510/1000)),
IF(C510="Spirits",
SUM(LOOKUP(2,1/(SRP!$B$2:$B$7&lt;=E510)/(SRP!$C$2:$C$7&gt;=E510),SRP!$D$2:$D$7)*(G510/100)*(E510/1000)),
IF(AND(C510="Wine",D510="Fortified Wines"),
SUM(LOOKUP(2,1/(SRP!$B$26:$B$29&lt;=E510)/(SRP!$C$26:$C$29&gt;=E510),SRP!$D$26:$D$29)*(G510/100)*(E510/1000)),
IF(C510="Wine",
SUM(LOOKUP(2,1/(SRP!$B$21:$B$25&lt;=E510)/(SRP!$C$21:$C$25&gt;=E510),SRP!$D$21:$D$25)*(G510/100)*(E510/1000)),
IF(AND(C510="Ready to Drink",D510="RTD-One Pour Cocktail&gt;7%&lt;=14.5"),
SUM(LOOKUP(2,1/(SRP!$B$16:$B$20&lt;=E510)/(SRP!$C$16:$C$20&gt;=E510),SRP!$D$16:$D$20)*(G510/100)*(E510/1000)),
IF(C510="Ready to Drink",
SUM(LOOKUP(2,1/(SRP!$B$11:$B$15&lt;=E510)/(SRP!$C$11:$C$15&gt;=E510),SRP!$D$11:$D$15)*(G510/100)*(E510/1000)),
0)))))),2)</f>
        <v>23.42</v>
      </c>
      <c r="L510" s="173" t="str">
        <f t="shared" si="7"/>
        <v>Spirits750</v>
      </c>
      <c r="M510" s="154">
        <f>VLOOKUP(L510,'Slope %'!C:D,2,0)</f>
        <v>7.0000000000000007E-2</v>
      </c>
    </row>
    <row r="511" spans="1:13" x14ac:dyDescent="0.25">
      <c r="A511" s="169">
        <v>12368</v>
      </c>
      <c r="B511" s="170" t="s">
        <v>573</v>
      </c>
      <c r="C511" s="170" t="s">
        <v>15</v>
      </c>
      <c r="D511" s="170" t="s">
        <v>172</v>
      </c>
      <c r="E511" s="170">
        <v>1140</v>
      </c>
      <c r="F511" s="170">
        <v>6</v>
      </c>
      <c r="G511" s="171">
        <v>40</v>
      </c>
      <c r="H511" s="170" t="s">
        <v>446</v>
      </c>
      <c r="I511" s="171">
        <v>52.49</v>
      </c>
      <c r="J511" s="169">
        <v>1</v>
      </c>
      <c r="K511" s="154" cm="1">
        <f t="array" ref="K511">ROUND(
IF(C511="Beer",
SUM(LOOKUP(2,1/(SRP!$B$8:$B$10&lt;=E511)/(SRP!$C$8:$C$10&gt;=E511),SRP!$D$8:$D$10)*(G511/100)*(E511/1000)),
IF(C511="Spirits",
SUM(LOOKUP(2,1/(SRP!$B$2:$B$7&lt;=E511)/(SRP!$C$2:$C$7&gt;=E511),SRP!$D$2:$D$7)*(G511/100)*(E511/1000)),
IF(AND(C511="Wine",D511="Fortified Wines"),
SUM(LOOKUP(2,1/(SRP!$B$26:$B$29&lt;=E511)/(SRP!$C$26:$C$29&gt;=E511),SRP!$D$26:$D$29)*(G511/100)*(E511/1000)),
IF(C511="Wine",
SUM(LOOKUP(2,1/(SRP!$B$21:$B$25&lt;=E511)/(SRP!$C$21:$C$25&gt;=E511),SRP!$D$21:$D$25)*(G511/100)*(E511/1000)),
IF(AND(C511="Ready to Drink",D511="RTD-One Pour Cocktail&gt;7%&lt;=14.5"),
SUM(LOOKUP(2,1/(SRP!$B$16:$B$20&lt;=E511)/(SRP!$C$16:$C$20&gt;=E511),SRP!$D$16:$D$20)*(G511/100)*(E511/1000)),
IF(C511="Ready to Drink",
SUM(LOOKUP(2,1/(SRP!$B$11:$B$15&lt;=E511)/(SRP!$C$11:$C$15&gt;=E511),SRP!$D$11:$D$15)*(G511/100)*(E511/1000)),
0)))))),2)</f>
        <v>35.6</v>
      </c>
      <c r="L511" s="173" t="str">
        <f t="shared" si="7"/>
        <v>Spirits1140</v>
      </c>
      <c r="M511" s="154">
        <f>VLOOKUP(L511,'Slope %'!C:D,2,0)</f>
        <v>0.05</v>
      </c>
    </row>
    <row r="512" spans="1:13" x14ac:dyDescent="0.25">
      <c r="A512" s="169">
        <v>12377</v>
      </c>
      <c r="B512" s="170" t="s">
        <v>574</v>
      </c>
      <c r="C512" s="170" t="s">
        <v>24</v>
      </c>
      <c r="D512" s="170" t="s">
        <v>575</v>
      </c>
      <c r="E512" s="170">
        <v>750</v>
      </c>
      <c r="F512" s="170">
        <v>12</v>
      </c>
      <c r="G512" s="171">
        <v>9</v>
      </c>
      <c r="H512" s="170" t="s">
        <v>371</v>
      </c>
      <c r="I512" s="171">
        <v>16.5</v>
      </c>
      <c r="J512" s="169">
        <v>1</v>
      </c>
      <c r="K512" s="154" cm="1">
        <f t="array" ref="K512">ROUND(
IF(C512="Beer",
SUM(LOOKUP(2,1/(SRP!$B$8:$B$10&lt;=E512)/(SRP!$C$8:$C$10&gt;=E512),SRP!$D$8:$D$10)*(G512/100)*(E512/1000)),
IF(C512="Spirits",
SUM(LOOKUP(2,1/(SRP!$B$2:$B$7&lt;=E512)/(SRP!$C$2:$C$7&gt;=E512),SRP!$D$2:$D$7)*(G512/100)*(E512/1000)),
IF(AND(C512="Wine",D512="Fortified Wines"),
SUM(LOOKUP(2,1/(SRP!$B$26:$B$29&lt;=E512)/(SRP!$C$26:$C$29&gt;=E512),SRP!$D$26:$D$29)*(G512/100)*(E512/1000)),
IF(C512="Wine",
SUM(LOOKUP(2,1/(SRP!$B$21:$B$25&lt;=E512)/(SRP!$C$21:$C$25&gt;=E512),SRP!$D$21:$D$25)*(G512/100)*(E512/1000)),
IF(AND(C512="Ready to Drink",D512="RTD-One Pour Cocktail&gt;7%&lt;=14.5"),
SUM(LOOKUP(2,1/(SRP!$B$16:$B$20&lt;=E512)/(SRP!$C$16:$C$20&gt;=E512),SRP!$D$16:$D$20)*(G512/100)*(E512/1000)),
IF(C512="Ready to Drink",
SUM(LOOKUP(2,1/(SRP!$B$11:$B$15&lt;=E512)/(SRP!$C$11:$C$15&gt;=E512),SRP!$D$11:$D$15)*(G512/100)*(E512/1000)),
0)))))),2)</f>
        <v>5.27</v>
      </c>
      <c r="L512" s="173" t="str">
        <f t="shared" si="7"/>
        <v>Wine750</v>
      </c>
      <c r="M512" s="154">
        <f>VLOOKUP(L512,'Slope %'!C:D,2,0)</f>
        <v>0.1</v>
      </c>
    </row>
    <row r="513" spans="1:13" x14ac:dyDescent="0.25">
      <c r="A513" s="169">
        <v>12385</v>
      </c>
      <c r="B513" s="170" t="s">
        <v>576</v>
      </c>
      <c r="C513" s="170" t="s">
        <v>15</v>
      </c>
      <c r="D513" s="170" t="s">
        <v>90</v>
      </c>
      <c r="E513" s="170">
        <v>750</v>
      </c>
      <c r="F513" s="170">
        <v>12</v>
      </c>
      <c r="G513" s="171">
        <v>40</v>
      </c>
      <c r="H513" s="170" t="s">
        <v>91</v>
      </c>
      <c r="I513" s="171">
        <v>81.99</v>
      </c>
      <c r="J513" s="169">
        <v>1</v>
      </c>
      <c r="K513" s="154" cm="1">
        <f t="array" ref="K513">ROUND(
IF(C513="Beer",
SUM(LOOKUP(2,1/(SRP!$B$8:$B$10&lt;=E513)/(SRP!$C$8:$C$10&gt;=E513),SRP!$D$8:$D$10)*(G513/100)*(E513/1000)),
IF(C513="Spirits",
SUM(LOOKUP(2,1/(SRP!$B$2:$B$7&lt;=E513)/(SRP!$C$2:$C$7&gt;=E513),SRP!$D$2:$D$7)*(G513/100)*(E513/1000)),
IF(AND(C513="Wine",D513="Fortified Wines"),
SUM(LOOKUP(2,1/(SRP!$B$26:$B$29&lt;=E513)/(SRP!$C$26:$C$29&gt;=E513),SRP!$D$26:$D$29)*(G513/100)*(E513/1000)),
IF(C513="Wine",
SUM(LOOKUP(2,1/(SRP!$B$21:$B$25&lt;=E513)/(SRP!$C$21:$C$25&gt;=E513),SRP!$D$21:$D$25)*(G513/100)*(E513/1000)),
IF(AND(C513="Ready to Drink",D513="RTD-One Pour Cocktail&gt;7%&lt;=14.5"),
SUM(LOOKUP(2,1/(SRP!$B$16:$B$20&lt;=E513)/(SRP!$C$16:$C$20&gt;=E513),SRP!$D$16:$D$20)*(G513/100)*(E513/1000)),
IF(C513="Ready to Drink",
SUM(LOOKUP(2,1/(SRP!$B$11:$B$15&lt;=E513)/(SRP!$C$11:$C$15&gt;=E513),SRP!$D$11:$D$15)*(G513/100)*(E513/1000)),
0)))))),2)</f>
        <v>23.42</v>
      </c>
      <c r="L513" s="173" t="str">
        <f t="shared" si="7"/>
        <v>Spirits750</v>
      </c>
      <c r="M513" s="154">
        <f>VLOOKUP(L513,'Slope %'!C:D,2,0)</f>
        <v>7.0000000000000007E-2</v>
      </c>
    </row>
    <row r="514" spans="1:13" x14ac:dyDescent="0.25">
      <c r="A514" s="169">
        <v>12417</v>
      </c>
      <c r="B514" s="170" t="s">
        <v>577</v>
      </c>
      <c r="C514" s="170" t="s">
        <v>24</v>
      </c>
      <c r="D514" s="170" t="s">
        <v>484</v>
      </c>
      <c r="E514" s="170">
        <v>1000</v>
      </c>
      <c r="F514" s="170">
        <v>6</v>
      </c>
      <c r="G514" s="171">
        <v>15</v>
      </c>
      <c r="H514" s="170" t="s">
        <v>29</v>
      </c>
      <c r="I514" s="171">
        <v>16.489999999999998</v>
      </c>
      <c r="J514" s="169">
        <v>1</v>
      </c>
      <c r="K514" s="154" cm="1">
        <f t="array" ref="K514">ROUND(
IF(C514="Beer",
SUM(LOOKUP(2,1/(SRP!$B$8:$B$10&lt;=E514)/(SRP!$C$8:$C$10&gt;=E514),SRP!$D$8:$D$10)*(G514/100)*(E514/1000)),
IF(C514="Spirits",
SUM(LOOKUP(2,1/(SRP!$B$2:$B$7&lt;=E514)/(SRP!$C$2:$C$7&gt;=E514),SRP!$D$2:$D$7)*(G514/100)*(E514/1000)),
IF(AND(C514="Wine",D514="Fortified Wines"),
SUM(LOOKUP(2,1/(SRP!$B$26:$B$29&lt;=E514)/(SRP!$C$26:$C$29&gt;=E514),SRP!$D$26:$D$29)*(G514/100)*(E514/1000)),
IF(C514="Wine",
SUM(LOOKUP(2,1/(SRP!$B$21:$B$25&lt;=E514)/(SRP!$C$21:$C$25&gt;=E514),SRP!$D$21:$D$25)*(G514/100)*(E514/1000)),
IF(AND(C514="Ready to Drink",D514="RTD-One Pour Cocktail&gt;7%&lt;=14.5"),
SUM(LOOKUP(2,1/(SRP!$B$16:$B$20&lt;=E514)/(SRP!$C$16:$C$20&gt;=E514),SRP!$D$16:$D$20)*(G514/100)*(E514/1000)),
IF(C514="Ready to Drink",
SUM(LOOKUP(2,1/(SRP!$B$11:$B$15&lt;=E514)/(SRP!$C$11:$C$15&gt;=E514),SRP!$D$11:$D$15)*(G514/100)*(E514/1000)),
0)))))),2)</f>
        <v>11.71</v>
      </c>
      <c r="L514" s="173" t="str">
        <f t="shared" si="7"/>
        <v>Wine1000</v>
      </c>
      <c r="M514" s="154">
        <f>VLOOKUP(L514,'Slope %'!C:D,2,0)</f>
        <v>7.0000000000000007E-2</v>
      </c>
    </row>
    <row r="515" spans="1:13" x14ac:dyDescent="0.25">
      <c r="A515" s="169">
        <v>12418</v>
      </c>
      <c r="B515" s="170" t="s">
        <v>578</v>
      </c>
      <c r="C515" s="170" t="s">
        <v>24</v>
      </c>
      <c r="D515" s="170" t="s">
        <v>68</v>
      </c>
      <c r="E515" s="170">
        <v>750</v>
      </c>
      <c r="F515" s="170">
        <v>6</v>
      </c>
      <c r="G515" s="171">
        <v>14.7</v>
      </c>
      <c r="H515" s="170" t="s">
        <v>22</v>
      </c>
      <c r="I515" s="171">
        <v>96.99</v>
      </c>
      <c r="J515" s="169">
        <v>1</v>
      </c>
      <c r="K515" s="154" cm="1">
        <f t="array" ref="K515">ROUND(
IF(C515="Beer",
SUM(LOOKUP(2,1/(SRP!$B$8:$B$10&lt;=E515)/(SRP!$C$8:$C$10&gt;=E515),SRP!$D$8:$D$10)*(G515/100)*(E515/1000)),
IF(C515="Spirits",
SUM(LOOKUP(2,1/(SRP!$B$2:$B$7&lt;=E515)/(SRP!$C$2:$C$7&gt;=E515),SRP!$D$2:$D$7)*(G515/100)*(E515/1000)),
IF(AND(C515="Wine",D515="Fortified Wines"),
SUM(LOOKUP(2,1/(SRP!$B$26:$B$29&lt;=E515)/(SRP!$C$26:$C$29&gt;=E515),SRP!$D$26:$D$29)*(G515/100)*(E515/1000)),
IF(C515="Wine",
SUM(LOOKUP(2,1/(SRP!$B$21:$B$25&lt;=E515)/(SRP!$C$21:$C$25&gt;=E515),SRP!$D$21:$D$25)*(G515/100)*(E515/1000)),
IF(AND(C515="Ready to Drink",D515="RTD-One Pour Cocktail&gt;7%&lt;=14.5"),
SUM(LOOKUP(2,1/(SRP!$B$16:$B$20&lt;=E515)/(SRP!$C$16:$C$20&gt;=E515),SRP!$D$16:$D$20)*(G515/100)*(E515/1000)),
IF(C515="Ready to Drink",
SUM(LOOKUP(2,1/(SRP!$B$11:$B$15&lt;=E515)/(SRP!$C$11:$C$15&gt;=E515),SRP!$D$11:$D$15)*(G515/100)*(E515/1000)),
0)))))),2)</f>
        <v>8.61</v>
      </c>
      <c r="L515" s="173" t="str">
        <f t="shared" ref="L515:L578" si="8">(_xlfn.CONCAT(C515,E515))</f>
        <v>Wine750</v>
      </c>
      <c r="M515" s="154">
        <f>VLOOKUP(L515,'Slope %'!C:D,2,0)</f>
        <v>0.1</v>
      </c>
    </row>
    <row r="516" spans="1:13" x14ac:dyDescent="0.25">
      <c r="A516" s="169">
        <v>12525</v>
      </c>
      <c r="B516" s="170" t="s">
        <v>579</v>
      </c>
      <c r="C516" s="170" t="s">
        <v>24</v>
      </c>
      <c r="D516" s="170" t="s">
        <v>34</v>
      </c>
      <c r="E516" s="170">
        <v>750</v>
      </c>
      <c r="F516" s="170">
        <v>12</v>
      </c>
      <c r="G516" s="171">
        <v>14.5</v>
      </c>
      <c r="H516" s="170" t="s">
        <v>177</v>
      </c>
      <c r="I516" s="171">
        <v>42.99</v>
      </c>
      <c r="J516" s="169">
        <v>1</v>
      </c>
      <c r="K516" s="154" cm="1">
        <f t="array" ref="K516">ROUND(
IF(C516="Beer",
SUM(LOOKUP(2,1/(SRP!$B$8:$B$10&lt;=E516)/(SRP!$C$8:$C$10&gt;=E516),SRP!$D$8:$D$10)*(G516/100)*(E516/1000)),
IF(C516="Spirits",
SUM(LOOKUP(2,1/(SRP!$B$2:$B$7&lt;=E516)/(SRP!$C$2:$C$7&gt;=E516),SRP!$D$2:$D$7)*(G516/100)*(E516/1000)),
IF(AND(C516="Wine",D516="Fortified Wines"),
SUM(LOOKUP(2,1/(SRP!$B$26:$B$29&lt;=E516)/(SRP!$C$26:$C$29&gt;=E516),SRP!$D$26:$D$29)*(G516/100)*(E516/1000)),
IF(C516="Wine",
SUM(LOOKUP(2,1/(SRP!$B$21:$B$25&lt;=E516)/(SRP!$C$21:$C$25&gt;=E516),SRP!$D$21:$D$25)*(G516/100)*(E516/1000)),
IF(AND(C516="Ready to Drink",D516="RTD-One Pour Cocktail&gt;7%&lt;=14.5"),
SUM(LOOKUP(2,1/(SRP!$B$16:$B$20&lt;=E516)/(SRP!$C$16:$C$20&gt;=E516),SRP!$D$16:$D$20)*(G516/100)*(E516/1000)),
IF(C516="Ready to Drink",
SUM(LOOKUP(2,1/(SRP!$B$11:$B$15&lt;=E516)/(SRP!$C$11:$C$15&gt;=E516),SRP!$D$11:$D$15)*(G516/100)*(E516/1000)),
0)))))),2)</f>
        <v>8.49</v>
      </c>
      <c r="L516" s="173" t="str">
        <f t="shared" si="8"/>
        <v>Wine750</v>
      </c>
      <c r="M516" s="154">
        <f>VLOOKUP(L516,'Slope %'!C:D,2,0)</f>
        <v>0.1</v>
      </c>
    </row>
    <row r="517" spans="1:13" x14ac:dyDescent="0.25">
      <c r="A517" s="169">
        <v>12534</v>
      </c>
      <c r="B517" s="170" t="s">
        <v>580</v>
      </c>
      <c r="C517" s="170" t="s">
        <v>15</v>
      </c>
      <c r="D517" s="170" t="s">
        <v>143</v>
      </c>
      <c r="E517" s="170">
        <v>750</v>
      </c>
      <c r="F517" s="170">
        <v>12</v>
      </c>
      <c r="G517" s="171">
        <v>40</v>
      </c>
      <c r="H517" s="170" t="s">
        <v>20</v>
      </c>
      <c r="I517" s="171">
        <v>27.99</v>
      </c>
      <c r="J517" s="169">
        <v>1</v>
      </c>
      <c r="K517" s="154" cm="1">
        <f t="array" ref="K517">ROUND(
IF(C517="Beer",
SUM(LOOKUP(2,1/(SRP!$B$8:$B$10&lt;=E517)/(SRP!$C$8:$C$10&gt;=E517),SRP!$D$8:$D$10)*(G517/100)*(E517/1000)),
IF(C517="Spirits",
SUM(LOOKUP(2,1/(SRP!$B$2:$B$7&lt;=E517)/(SRP!$C$2:$C$7&gt;=E517),SRP!$D$2:$D$7)*(G517/100)*(E517/1000)),
IF(AND(C517="Wine",D517="Fortified Wines"),
SUM(LOOKUP(2,1/(SRP!$B$26:$B$29&lt;=E517)/(SRP!$C$26:$C$29&gt;=E517),SRP!$D$26:$D$29)*(G517/100)*(E517/1000)),
IF(C517="Wine",
SUM(LOOKUP(2,1/(SRP!$B$21:$B$25&lt;=E517)/(SRP!$C$21:$C$25&gt;=E517),SRP!$D$21:$D$25)*(G517/100)*(E517/1000)),
IF(AND(C517="Ready to Drink",D517="RTD-One Pour Cocktail&gt;7%&lt;=14.5"),
SUM(LOOKUP(2,1/(SRP!$B$16:$B$20&lt;=E517)/(SRP!$C$16:$C$20&gt;=E517),SRP!$D$16:$D$20)*(G517/100)*(E517/1000)),
IF(C517="Ready to Drink",
SUM(LOOKUP(2,1/(SRP!$B$11:$B$15&lt;=E517)/(SRP!$C$11:$C$15&gt;=E517),SRP!$D$11:$D$15)*(G517/100)*(E517/1000)),
0)))))),2)</f>
        <v>23.42</v>
      </c>
      <c r="L517" s="173" t="str">
        <f t="shared" si="8"/>
        <v>Spirits750</v>
      </c>
      <c r="M517" s="154">
        <f>VLOOKUP(L517,'Slope %'!C:D,2,0)</f>
        <v>7.0000000000000007E-2</v>
      </c>
    </row>
    <row r="518" spans="1:13" x14ac:dyDescent="0.25">
      <c r="A518" s="169">
        <v>12549</v>
      </c>
      <c r="B518" s="170" t="s">
        <v>581</v>
      </c>
      <c r="C518" s="170" t="s">
        <v>24</v>
      </c>
      <c r="D518" s="170" t="s">
        <v>25</v>
      </c>
      <c r="E518" s="170">
        <v>750</v>
      </c>
      <c r="F518" s="170">
        <v>6</v>
      </c>
      <c r="G518" s="171">
        <v>7</v>
      </c>
      <c r="H518" s="170" t="s">
        <v>29</v>
      </c>
      <c r="I518" s="171">
        <v>16.989999999999998</v>
      </c>
      <c r="J518" s="169">
        <v>1</v>
      </c>
      <c r="K518" s="154" cm="1">
        <f t="array" ref="K518">ROUND(
IF(C518="Beer",
SUM(LOOKUP(2,1/(SRP!$B$8:$B$10&lt;=E518)/(SRP!$C$8:$C$10&gt;=E518),SRP!$D$8:$D$10)*(G518/100)*(E518/1000)),
IF(C518="Spirits",
SUM(LOOKUP(2,1/(SRP!$B$2:$B$7&lt;=E518)/(SRP!$C$2:$C$7&gt;=E518),SRP!$D$2:$D$7)*(G518/100)*(E518/1000)),
IF(AND(C518="Wine",D518="Fortified Wines"),
SUM(LOOKUP(2,1/(SRP!$B$26:$B$29&lt;=E518)/(SRP!$C$26:$C$29&gt;=E518),SRP!$D$26:$D$29)*(G518/100)*(E518/1000)),
IF(C518="Wine",
SUM(LOOKUP(2,1/(SRP!$B$21:$B$25&lt;=E518)/(SRP!$C$21:$C$25&gt;=E518),SRP!$D$21:$D$25)*(G518/100)*(E518/1000)),
IF(AND(C518="Ready to Drink",D518="RTD-One Pour Cocktail&gt;7%&lt;=14.5"),
SUM(LOOKUP(2,1/(SRP!$B$16:$B$20&lt;=E518)/(SRP!$C$16:$C$20&gt;=E518),SRP!$D$16:$D$20)*(G518/100)*(E518/1000)),
IF(C518="Ready to Drink",
SUM(LOOKUP(2,1/(SRP!$B$11:$B$15&lt;=E518)/(SRP!$C$11:$C$15&gt;=E518),SRP!$D$11:$D$15)*(G518/100)*(E518/1000)),
0)))))),2)</f>
        <v>4.0999999999999996</v>
      </c>
      <c r="L518" s="173" t="str">
        <f t="shared" si="8"/>
        <v>Wine750</v>
      </c>
      <c r="M518" s="154">
        <f>VLOOKUP(L518,'Slope %'!C:D,2,0)</f>
        <v>0.1</v>
      </c>
    </row>
    <row r="519" spans="1:13" x14ac:dyDescent="0.25">
      <c r="A519" s="169">
        <v>12578</v>
      </c>
      <c r="B519" s="170" t="s">
        <v>582</v>
      </c>
      <c r="C519" s="170" t="s">
        <v>11</v>
      </c>
      <c r="D519" s="170" t="s">
        <v>12</v>
      </c>
      <c r="E519" s="170">
        <v>5325</v>
      </c>
      <c r="F519" s="170">
        <v>1</v>
      </c>
      <c r="G519" s="171">
        <v>4.7</v>
      </c>
      <c r="H519" s="170" t="s">
        <v>13</v>
      </c>
      <c r="I519" s="171">
        <v>36.29</v>
      </c>
      <c r="J519" s="169">
        <v>15</v>
      </c>
      <c r="K519" s="154" cm="1">
        <f t="array" ref="K519">ROUND(
IF(C519="Beer",
SUM(LOOKUP(2,1/(SRP!$B$8:$B$10&lt;=E519)/(SRP!$C$8:$C$10&gt;=E519),SRP!$D$8:$D$10)*(G519/100)*(E519/1000)),
IF(C519="Spirits",
SUM(LOOKUP(2,1/(SRP!$B$2:$B$7&lt;=E519)/(SRP!$C$2:$C$7&gt;=E519),SRP!$D$2:$D$7)*(G519/100)*(E519/1000)),
IF(AND(C519="Wine",D519="Fortified Wines"),
SUM(LOOKUP(2,1/(SRP!$B$26:$B$29&lt;=E519)/(SRP!$C$26:$C$29&gt;=E519),SRP!$D$26:$D$29)*(G519/100)*(E519/1000)),
IF(C519="Wine",
SUM(LOOKUP(2,1/(SRP!$B$21:$B$25&lt;=E519)/(SRP!$C$21:$C$25&gt;=E519),SRP!$D$21:$D$25)*(G519/100)*(E519/1000)),
IF(AND(C519="Ready to Drink",D519="RTD-One Pour Cocktail&gt;7%&lt;=14.5"),
SUM(LOOKUP(2,1/(SRP!$B$16:$B$20&lt;=E519)/(SRP!$C$16:$C$20&gt;=E519),SRP!$D$16:$D$20)*(G519/100)*(E519/1000)),
IF(C519="Ready to Drink",
SUM(LOOKUP(2,1/(SRP!$B$11:$B$15&lt;=E519)/(SRP!$C$11:$C$15&gt;=E519),SRP!$D$11:$D$15)*(G519/100)*(E519/1000)),
0)))))),2)</f>
        <v>19.54</v>
      </c>
      <c r="L519" s="173" t="str">
        <f t="shared" si="8"/>
        <v>Beer5325</v>
      </c>
      <c r="M519" s="154">
        <f>VLOOKUP(L519,'Slope %'!C:D,2,0)</f>
        <v>0.05</v>
      </c>
    </row>
    <row r="520" spans="1:13" x14ac:dyDescent="0.25">
      <c r="A520" s="169">
        <v>12578</v>
      </c>
      <c r="B520" s="170" t="s">
        <v>582</v>
      </c>
      <c r="C520" s="170" t="s">
        <v>11</v>
      </c>
      <c r="D520" s="170" t="s">
        <v>12</v>
      </c>
      <c r="E520" s="170">
        <v>5325</v>
      </c>
      <c r="F520" s="170">
        <v>1</v>
      </c>
      <c r="G520" s="171">
        <v>4.7</v>
      </c>
      <c r="H520" s="170" t="s">
        <v>13</v>
      </c>
      <c r="I520" s="171">
        <v>36.29</v>
      </c>
      <c r="J520" s="169">
        <v>15</v>
      </c>
      <c r="K520" s="154" cm="1">
        <f t="array" ref="K520">ROUND(
IF(C520="Beer",
SUM(LOOKUP(2,1/(SRP!$B$8:$B$10&lt;=E520)/(SRP!$C$8:$C$10&gt;=E520),SRP!$D$8:$D$10)*(G520/100)*(E520/1000)),
IF(C520="Spirits",
SUM(LOOKUP(2,1/(SRP!$B$2:$B$7&lt;=E520)/(SRP!$C$2:$C$7&gt;=E520),SRP!$D$2:$D$7)*(G520/100)*(E520/1000)),
IF(AND(C520="Wine",D520="Fortified Wines"),
SUM(LOOKUP(2,1/(SRP!$B$26:$B$29&lt;=E520)/(SRP!$C$26:$C$29&gt;=E520),SRP!$D$26:$D$29)*(G520/100)*(E520/1000)),
IF(C520="Wine",
SUM(LOOKUP(2,1/(SRP!$B$21:$B$25&lt;=E520)/(SRP!$C$21:$C$25&gt;=E520),SRP!$D$21:$D$25)*(G520/100)*(E520/1000)),
IF(AND(C520="Ready to Drink",D520="RTD-One Pour Cocktail&gt;7%&lt;=14.5"),
SUM(LOOKUP(2,1/(SRP!$B$16:$B$20&lt;=E520)/(SRP!$C$16:$C$20&gt;=E520),SRP!$D$16:$D$20)*(G520/100)*(E520/1000)),
IF(C520="Ready to Drink",
SUM(LOOKUP(2,1/(SRP!$B$11:$B$15&lt;=E520)/(SRP!$C$11:$C$15&gt;=E520),SRP!$D$11:$D$15)*(G520/100)*(E520/1000)),
0)))))),2)</f>
        <v>19.54</v>
      </c>
      <c r="L520" s="173" t="str">
        <f t="shared" si="8"/>
        <v>Beer5325</v>
      </c>
      <c r="M520" s="154">
        <f>VLOOKUP(L520,'Slope %'!C:D,2,0)</f>
        <v>0.05</v>
      </c>
    </row>
    <row r="521" spans="1:13" x14ac:dyDescent="0.25">
      <c r="A521" s="169">
        <v>12598</v>
      </c>
      <c r="B521" s="170" t="s">
        <v>583</v>
      </c>
      <c r="C521" s="170" t="s">
        <v>11</v>
      </c>
      <c r="D521" s="170" t="s">
        <v>267</v>
      </c>
      <c r="E521" s="170">
        <v>330</v>
      </c>
      <c r="F521" s="170">
        <v>24</v>
      </c>
      <c r="G521" s="171">
        <v>5</v>
      </c>
      <c r="H521" s="170" t="s">
        <v>54</v>
      </c>
      <c r="I521" s="171">
        <v>3.09</v>
      </c>
      <c r="J521" s="169">
        <v>1</v>
      </c>
      <c r="K521" s="154" cm="1">
        <f t="array" ref="K521">ROUND(
IF(C521="Beer",
SUM(LOOKUP(2,1/(SRP!$B$8:$B$10&lt;=E521)/(SRP!$C$8:$C$10&gt;=E521),SRP!$D$8:$D$10)*(G521/100)*(E521/1000)),
IF(C521="Spirits",
SUM(LOOKUP(2,1/(SRP!$B$2:$B$7&lt;=E521)/(SRP!$C$2:$C$7&gt;=E521),SRP!$D$2:$D$7)*(G521/100)*(E521/1000)),
IF(AND(C521="Wine",D521="Fortified Wines"),
SUM(LOOKUP(2,1/(SRP!$B$26:$B$29&lt;=E521)/(SRP!$C$26:$C$29&gt;=E521),SRP!$D$26:$D$29)*(G521/100)*(E521/1000)),
IF(C521="Wine",
SUM(LOOKUP(2,1/(SRP!$B$21:$B$25&lt;=E521)/(SRP!$C$21:$C$25&gt;=E521),SRP!$D$21:$D$25)*(G521/100)*(E521/1000)),
IF(AND(C521="Ready to Drink",D521="RTD-One Pour Cocktail&gt;7%&lt;=14.5"),
SUM(LOOKUP(2,1/(SRP!$B$16:$B$20&lt;=E521)/(SRP!$C$16:$C$20&gt;=E521),SRP!$D$16:$D$20)*(G521/100)*(E521/1000)),
IF(C521="Ready to Drink",
SUM(LOOKUP(2,1/(SRP!$B$11:$B$15&lt;=E521)/(SRP!$C$11:$C$15&gt;=E521),SRP!$D$11:$D$15)*(G521/100)*(E521/1000)),
0)))))),2)</f>
        <v>1.29</v>
      </c>
      <c r="L521" s="173" t="str">
        <f t="shared" si="8"/>
        <v>Beer330</v>
      </c>
      <c r="M521" s="154">
        <f>VLOOKUP(L521,'Slope %'!C:D,2,0)</f>
        <v>0.12</v>
      </c>
    </row>
    <row r="522" spans="1:13" x14ac:dyDescent="0.25">
      <c r="A522" s="169">
        <v>12598</v>
      </c>
      <c r="B522" s="170" t="s">
        <v>583</v>
      </c>
      <c r="C522" s="170" t="s">
        <v>11</v>
      </c>
      <c r="D522" s="170" t="s">
        <v>267</v>
      </c>
      <c r="E522" s="170">
        <v>330</v>
      </c>
      <c r="F522" s="170">
        <v>24</v>
      </c>
      <c r="G522" s="171">
        <v>5</v>
      </c>
      <c r="H522" s="170" t="s">
        <v>54</v>
      </c>
      <c r="I522" s="171">
        <v>3.09</v>
      </c>
      <c r="J522" s="169">
        <v>1</v>
      </c>
      <c r="K522" s="154" cm="1">
        <f t="array" ref="K522">ROUND(
IF(C522="Beer",
SUM(LOOKUP(2,1/(SRP!$B$8:$B$10&lt;=E522)/(SRP!$C$8:$C$10&gt;=E522),SRP!$D$8:$D$10)*(G522/100)*(E522/1000)),
IF(C522="Spirits",
SUM(LOOKUP(2,1/(SRP!$B$2:$B$7&lt;=E522)/(SRP!$C$2:$C$7&gt;=E522),SRP!$D$2:$D$7)*(G522/100)*(E522/1000)),
IF(AND(C522="Wine",D522="Fortified Wines"),
SUM(LOOKUP(2,1/(SRP!$B$26:$B$29&lt;=E522)/(SRP!$C$26:$C$29&gt;=E522),SRP!$D$26:$D$29)*(G522/100)*(E522/1000)),
IF(C522="Wine",
SUM(LOOKUP(2,1/(SRP!$B$21:$B$25&lt;=E522)/(SRP!$C$21:$C$25&gt;=E522),SRP!$D$21:$D$25)*(G522/100)*(E522/1000)),
IF(AND(C522="Ready to Drink",D522="RTD-One Pour Cocktail&gt;7%&lt;=14.5"),
SUM(LOOKUP(2,1/(SRP!$B$16:$B$20&lt;=E522)/(SRP!$C$16:$C$20&gt;=E522),SRP!$D$16:$D$20)*(G522/100)*(E522/1000)),
IF(C522="Ready to Drink",
SUM(LOOKUP(2,1/(SRP!$B$11:$B$15&lt;=E522)/(SRP!$C$11:$C$15&gt;=E522),SRP!$D$11:$D$15)*(G522/100)*(E522/1000)),
0)))))),2)</f>
        <v>1.29</v>
      </c>
      <c r="L522" s="173" t="str">
        <f t="shared" si="8"/>
        <v>Beer330</v>
      </c>
      <c r="M522" s="154">
        <f>VLOOKUP(L522,'Slope %'!C:D,2,0)</f>
        <v>0.12</v>
      </c>
    </row>
    <row r="523" spans="1:13" x14ac:dyDescent="0.25">
      <c r="A523" s="169">
        <v>12616</v>
      </c>
      <c r="B523" s="170" t="s">
        <v>584</v>
      </c>
      <c r="C523" s="170" t="s">
        <v>24</v>
      </c>
      <c r="D523" s="170" t="s">
        <v>34</v>
      </c>
      <c r="E523" s="170">
        <v>750</v>
      </c>
      <c r="F523" s="170">
        <v>12</v>
      </c>
      <c r="G523" s="171">
        <v>12</v>
      </c>
      <c r="H523" s="170" t="s">
        <v>22</v>
      </c>
      <c r="I523" s="171">
        <v>13.99</v>
      </c>
      <c r="J523" s="169">
        <v>1</v>
      </c>
      <c r="K523" s="154" cm="1">
        <f t="array" ref="K523">ROUND(
IF(C523="Beer",
SUM(LOOKUP(2,1/(SRP!$B$8:$B$10&lt;=E523)/(SRP!$C$8:$C$10&gt;=E523),SRP!$D$8:$D$10)*(G523/100)*(E523/1000)),
IF(C523="Spirits",
SUM(LOOKUP(2,1/(SRP!$B$2:$B$7&lt;=E523)/(SRP!$C$2:$C$7&gt;=E523),SRP!$D$2:$D$7)*(G523/100)*(E523/1000)),
IF(AND(C523="Wine",D523="Fortified Wines"),
SUM(LOOKUP(2,1/(SRP!$B$26:$B$29&lt;=E523)/(SRP!$C$26:$C$29&gt;=E523),SRP!$D$26:$D$29)*(G523/100)*(E523/1000)),
IF(C523="Wine",
SUM(LOOKUP(2,1/(SRP!$B$21:$B$25&lt;=E523)/(SRP!$C$21:$C$25&gt;=E523),SRP!$D$21:$D$25)*(G523/100)*(E523/1000)),
IF(AND(C523="Ready to Drink",D523="RTD-One Pour Cocktail&gt;7%&lt;=14.5"),
SUM(LOOKUP(2,1/(SRP!$B$16:$B$20&lt;=E523)/(SRP!$C$16:$C$20&gt;=E523),SRP!$D$16:$D$20)*(G523/100)*(E523/1000)),
IF(C523="Ready to Drink",
SUM(LOOKUP(2,1/(SRP!$B$11:$B$15&lt;=E523)/(SRP!$C$11:$C$15&gt;=E523),SRP!$D$11:$D$15)*(G523/100)*(E523/1000)),
0)))))),2)</f>
        <v>7.03</v>
      </c>
      <c r="L523" s="173" t="str">
        <f t="shared" si="8"/>
        <v>Wine750</v>
      </c>
      <c r="M523" s="154">
        <f>VLOOKUP(L523,'Slope %'!C:D,2,0)</f>
        <v>0.1</v>
      </c>
    </row>
    <row r="524" spans="1:13" x14ac:dyDescent="0.25">
      <c r="A524" s="169">
        <v>12628</v>
      </c>
      <c r="B524" s="170" t="s">
        <v>585</v>
      </c>
      <c r="C524" s="170" t="s">
        <v>263</v>
      </c>
      <c r="D524" s="170" t="s">
        <v>264</v>
      </c>
      <c r="E524" s="170">
        <v>473</v>
      </c>
      <c r="F524" s="170">
        <v>24</v>
      </c>
      <c r="G524" s="171">
        <v>5</v>
      </c>
      <c r="H524" s="170" t="s">
        <v>54</v>
      </c>
      <c r="I524" s="171">
        <v>3.99</v>
      </c>
      <c r="J524" s="169">
        <v>1</v>
      </c>
      <c r="K524" s="154" cm="1">
        <f t="array" ref="K524">ROUND(
IF(C524="Beer",
SUM(LOOKUP(2,1/(SRP!$B$8:$B$10&lt;=E524)/(SRP!$C$8:$C$10&gt;=E524),SRP!$D$8:$D$10)*(G524/100)*(E524/1000)),
IF(C524="Spirits",
SUM(LOOKUP(2,1/(SRP!$B$2:$B$7&lt;=E524)/(SRP!$C$2:$C$7&gt;=E524),SRP!$D$2:$D$7)*(G524/100)*(E524/1000)),
IF(AND(C524="Wine",D524="Fortified Wines"),
SUM(LOOKUP(2,1/(SRP!$B$26:$B$29&lt;=E524)/(SRP!$C$26:$C$29&gt;=E524),SRP!$D$26:$D$29)*(G524/100)*(E524/1000)),
IF(C524="Wine",
SUM(LOOKUP(2,1/(SRP!$B$21:$B$25&lt;=E524)/(SRP!$C$21:$C$25&gt;=E524),SRP!$D$21:$D$25)*(G524/100)*(E524/1000)),
IF(AND(C524="Ready to Drink",D524="RTD-One Pour Cocktail&gt;7%&lt;=14.5"),
SUM(LOOKUP(2,1/(SRP!$B$16:$B$20&lt;=E524)/(SRP!$C$16:$C$20&gt;=E524),SRP!$D$16:$D$20)*(G524/100)*(E524/1000)),
IF(C524="Ready to Drink",
SUM(LOOKUP(2,1/(SRP!$B$11:$B$15&lt;=E524)/(SRP!$C$11:$C$15&gt;=E524),SRP!$D$11:$D$15)*(G524/100)*(E524/1000)),
0)))))),2)</f>
        <v>1.96</v>
      </c>
      <c r="L524" s="173" t="str">
        <f t="shared" si="8"/>
        <v>Ready to Drink473</v>
      </c>
      <c r="M524" s="154">
        <f>VLOOKUP(L524,'Slope %'!C:D,2,0)</f>
        <v>0.12</v>
      </c>
    </row>
    <row r="525" spans="1:13" x14ac:dyDescent="0.25">
      <c r="A525" s="169">
        <v>12628</v>
      </c>
      <c r="B525" s="170" t="s">
        <v>585</v>
      </c>
      <c r="C525" s="170" t="s">
        <v>263</v>
      </c>
      <c r="D525" s="170" t="s">
        <v>264</v>
      </c>
      <c r="E525" s="170">
        <v>473</v>
      </c>
      <c r="F525" s="170">
        <v>24</v>
      </c>
      <c r="G525" s="171">
        <v>5</v>
      </c>
      <c r="H525" s="170" t="s">
        <v>54</v>
      </c>
      <c r="I525" s="171">
        <v>3.99</v>
      </c>
      <c r="J525" s="169">
        <v>1</v>
      </c>
      <c r="K525" s="154" cm="1">
        <f t="array" ref="K525">ROUND(
IF(C525="Beer",
SUM(LOOKUP(2,1/(SRP!$B$8:$B$10&lt;=E525)/(SRP!$C$8:$C$10&gt;=E525),SRP!$D$8:$D$10)*(G525/100)*(E525/1000)),
IF(C525="Spirits",
SUM(LOOKUP(2,1/(SRP!$B$2:$B$7&lt;=E525)/(SRP!$C$2:$C$7&gt;=E525),SRP!$D$2:$D$7)*(G525/100)*(E525/1000)),
IF(AND(C525="Wine",D525="Fortified Wines"),
SUM(LOOKUP(2,1/(SRP!$B$26:$B$29&lt;=E525)/(SRP!$C$26:$C$29&gt;=E525),SRP!$D$26:$D$29)*(G525/100)*(E525/1000)),
IF(C525="Wine",
SUM(LOOKUP(2,1/(SRP!$B$21:$B$25&lt;=E525)/(SRP!$C$21:$C$25&gt;=E525),SRP!$D$21:$D$25)*(G525/100)*(E525/1000)),
IF(AND(C525="Ready to Drink",D525="RTD-One Pour Cocktail&gt;7%&lt;=14.5"),
SUM(LOOKUP(2,1/(SRP!$B$16:$B$20&lt;=E525)/(SRP!$C$16:$C$20&gt;=E525),SRP!$D$16:$D$20)*(G525/100)*(E525/1000)),
IF(C525="Ready to Drink",
SUM(LOOKUP(2,1/(SRP!$B$11:$B$15&lt;=E525)/(SRP!$C$11:$C$15&gt;=E525),SRP!$D$11:$D$15)*(G525/100)*(E525/1000)),
0)))))),2)</f>
        <v>1.96</v>
      </c>
      <c r="L525" s="173" t="str">
        <f t="shared" si="8"/>
        <v>Ready to Drink473</v>
      </c>
      <c r="M525" s="154">
        <f>VLOOKUP(L525,'Slope %'!C:D,2,0)</f>
        <v>0.12</v>
      </c>
    </row>
    <row r="526" spans="1:13" x14ac:dyDescent="0.25">
      <c r="A526" s="169">
        <v>12660</v>
      </c>
      <c r="B526" s="170" t="s">
        <v>586</v>
      </c>
      <c r="C526" s="170" t="s">
        <v>15</v>
      </c>
      <c r="D526" s="170" t="s">
        <v>19</v>
      </c>
      <c r="E526" s="170">
        <v>750</v>
      </c>
      <c r="F526" s="170">
        <v>12</v>
      </c>
      <c r="G526" s="171">
        <v>40</v>
      </c>
      <c r="H526" s="170" t="s">
        <v>402</v>
      </c>
      <c r="I526" s="171">
        <v>26.29</v>
      </c>
      <c r="J526" s="169">
        <v>1</v>
      </c>
      <c r="K526" s="154" cm="1">
        <f t="array" ref="K526">ROUND(
IF(C526="Beer",
SUM(LOOKUP(2,1/(SRP!$B$8:$B$10&lt;=E526)/(SRP!$C$8:$C$10&gt;=E526),SRP!$D$8:$D$10)*(G526/100)*(E526/1000)),
IF(C526="Spirits",
SUM(LOOKUP(2,1/(SRP!$B$2:$B$7&lt;=E526)/(SRP!$C$2:$C$7&gt;=E526),SRP!$D$2:$D$7)*(G526/100)*(E526/1000)),
IF(AND(C526="Wine",D526="Fortified Wines"),
SUM(LOOKUP(2,1/(SRP!$B$26:$B$29&lt;=E526)/(SRP!$C$26:$C$29&gt;=E526),SRP!$D$26:$D$29)*(G526/100)*(E526/1000)),
IF(C526="Wine",
SUM(LOOKUP(2,1/(SRP!$B$21:$B$25&lt;=E526)/(SRP!$C$21:$C$25&gt;=E526),SRP!$D$21:$D$25)*(G526/100)*(E526/1000)),
IF(AND(C526="Ready to Drink",D526="RTD-One Pour Cocktail&gt;7%&lt;=14.5"),
SUM(LOOKUP(2,1/(SRP!$B$16:$B$20&lt;=E526)/(SRP!$C$16:$C$20&gt;=E526),SRP!$D$16:$D$20)*(G526/100)*(E526/1000)),
IF(C526="Ready to Drink",
SUM(LOOKUP(2,1/(SRP!$B$11:$B$15&lt;=E526)/(SRP!$C$11:$C$15&gt;=E526),SRP!$D$11:$D$15)*(G526/100)*(E526/1000)),
0)))))),2)</f>
        <v>23.42</v>
      </c>
      <c r="L526" s="173" t="str">
        <f t="shared" si="8"/>
        <v>Spirits750</v>
      </c>
      <c r="M526" s="154">
        <f>VLOOKUP(L526,'Slope %'!C:D,2,0)</f>
        <v>7.0000000000000007E-2</v>
      </c>
    </row>
    <row r="527" spans="1:13" x14ac:dyDescent="0.25">
      <c r="A527" s="169">
        <v>12670</v>
      </c>
      <c r="B527" s="170" t="s">
        <v>587</v>
      </c>
      <c r="C527" s="170" t="s">
        <v>24</v>
      </c>
      <c r="D527" s="170" t="s">
        <v>68</v>
      </c>
      <c r="E527" s="170">
        <v>750</v>
      </c>
      <c r="F527" s="170">
        <v>12</v>
      </c>
      <c r="G527" s="171">
        <v>13</v>
      </c>
      <c r="H527" s="170" t="s">
        <v>357</v>
      </c>
      <c r="I527" s="171">
        <v>21.99</v>
      </c>
      <c r="J527" s="169">
        <v>1</v>
      </c>
      <c r="K527" s="154" cm="1">
        <f t="array" ref="K527">ROUND(
IF(C527="Beer",
SUM(LOOKUP(2,1/(SRP!$B$8:$B$10&lt;=E527)/(SRP!$C$8:$C$10&gt;=E527),SRP!$D$8:$D$10)*(G527/100)*(E527/1000)),
IF(C527="Spirits",
SUM(LOOKUP(2,1/(SRP!$B$2:$B$7&lt;=E527)/(SRP!$C$2:$C$7&gt;=E527),SRP!$D$2:$D$7)*(G527/100)*(E527/1000)),
IF(AND(C527="Wine",D527="Fortified Wines"),
SUM(LOOKUP(2,1/(SRP!$B$26:$B$29&lt;=E527)/(SRP!$C$26:$C$29&gt;=E527),SRP!$D$26:$D$29)*(G527/100)*(E527/1000)),
IF(C527="Wine",
SUM(LOOKUP(2,1/(SRP!$B$21:$B$25&lt;=E527)/(SRP!$C$21:$C$25&gt;=E527),SRP!$D$21:$D$25)*(G527/100)*(E527/1000)),
IF(AND(C527="Ready to Drink",D527="RTD-One Pour Cocktail&gt;7%&lt;=14.5"),
SUM(LOOKUP(2,1/(SRP!$B$16:$B$20&lt;=E527)/(SRP!$C$16:$C$20&gt;=E527),SRP!$D$16:$D$20)*(G527/100)*(E527/1000)),
IF(C527="Ready to Drink",
SUM(LOOKUP(2,1/(SRP!$B$11:$B$15&lt;=E527)/(SRP!$C$11:$C$15&gt;=E527),SRP!$D$11:$D$15)*(G527/100)*(E527/1000)),
0)))))),2)</f>
        <v>7.61</v>
      </c>
      <c r="L527" s="173" t="str">
        <f t="shared" si="8"/>
        <v>Wine750</v>
      </c>
      <c r="M527" s="154">
        <f>VLOOKUP(L527,'Slope %'!C:D,2,0)</f>
        <v>0.1</v>
      </c>
    </row>
    <row r="528" spans="1:13" x14ac:dyDescent="0.25">
      <c r="A528" s="169">
        <v>12674</v>
      </c>
      <c r="B528" s="170" t="s">
        <v>588</v>
      </c>
      <c r="C528" s="170" t="s">
        <v>24</v>
      </c>
      <c r="D528" s="170" t="s">
        <v>191</v>
      </c>
      <c r="E528" s="170">
        <v>750</v>
      </c>
      <c r="F528" s="170">
        <v>12</v>
      </c>
      <c r="G528" s="171">
        <v>13</v>
      </c>
      <c r="H528" s="170" t="s">
        <v>91</v>
      </c>
      <c r="I528" s="171">
        <v>16.489999999999998</v>
      </c>
      <c r="J528" s="169">
        <v>1</v>
      </c>
      <c r="K528" s="154" cm="1">
        <f t="array" ref="K528">ROUND(
IF(C528="Beer",
SUM(LOOKUP(2,1/(SRP!$B$8:$B$10&lt;=E528)/(SRP!$C$8:$C$10&gt;=E528),SRP!$D$8:$D$10)*(G528/100)*(E528/1000)),
IF(C528="Spirits",
SUM(LOOKUP(2,1/(SRP!$B$2:$B$7&lt;=E528)/(SRP!$C$2:$C$7&gt;=E528),SRP!$D$2:$D$7)*(G528/100)*(E528/1000)),
IF(AND(C528="Wine",D528="Fortified Wines"),
SUM(LOOKUP(2,1/(SRP!$B$26:$B$29&lt;=E528)/(SRP!$C$26:$C$29&gt;=E528),SRP!$D$26:$D$29)*(G528/100)*(E528/1000)),
IF(C528="Wine",
SUM(LOOKUP(2,1/(SRP!$B$21:$B$25&lt;=E528)/(SRP!$C$21:$C$25&gt;=E528),SRP!$D$21:$D$25)*(G528/100)*(E528/1000)),
IF(AND(C528="Ready to Drink",D528="RTD-One Pour Cocktail&gt;7%&lt;=14.5"),
SUM(LOOKUP(2,1/(SRP!$B$16:$B$20&lt;=E528)/(SRP!$C$16:$C$20&gt;=E528),SRP!$D$16:$D$20)*(G528/100)*(E528/1000)),
IF(C528="Ready to Drink",
SUM(LOOKUP(2,1/(SRP!$B$11:$B$15&lt;=E528)/(SRP!$C$11:$C$15&gt;=E528),SRP!$D$11:$D$15)*(G528/100)*(E528/1000)),
0)))))),2)</f>
        <v>7.61</v>
      </c>
      <c r="L528" s="173" t="str">
        <f t="shared" si="8"/>
        <v>Wine750</v>
      </c>
      <c r="M528" s="154">
        <f>VLOOKUP(L528,'Slope %'!C:D,2,0)</f>
        <v>0.1</v>
      </c>
    </row>
    <row r="529" spans="1:13" x14ac:dyDescent="0.25">
      <c r="A529" s="169">
        <v>12729</v>
      </c>
      <c r="B529" s="170" t="s">
        <v>589</v>
      </c>
      <c r="C529" s="170" t="s">
        <v>24</v>
      </c>
      <c r="D529" s="170" t="s">
        <v>148</v>
      </c>
      <c r="E529" s="170">
        <v>750</v>
      </c>
      <c r="F529" s="170">
        <v>12</v>
      </c>
      <c r="G529" s="171">
        <v>15</v>
      </c>
      <c r="H529" s="170" t="s">
        <v>200</v>
      </c>
      <c r="I529" s="171">
        <v>29.99</v>
      </c>
      <c r="J529" s="169">
        <v>1</v>
      </c>
      <c r="K529" s="154" cm="1">
        <f t="array" ref="K529">ROUND(
IF(C529="Beer",
SUM(LOOKUP(2,1/(SRP!$B$8:$B$10&lt;=E529)/(SRP!$C$8:$C$10&gt;=E529),SRP!$D$8:$D$10)*(G529/100)*(E529/1000)),
IF(C529="Spirits",
SUM(LOOKUP(2,1/(SRP!$B$2:$B$7&lt;=E529)/(SRP!$C$2:$C$7&gt;=E529),SRP!$D$2:$D$7)*(G529/100)*(E529/1000)),
IF(AND(C529="Wine",D529="Fortified Wines"),
SUM(LOOKUP(2,1/(SRP!$B$26:$B$29&lt;=E529)/(SRP!$C$26:$C$29&gt;=E529),SRP!$D$26:$D$29)*(G529/100)*(E529/1000)),
IF(C529="Wine",
SUM(LOOKUP(2,1/(SRP!$B$21:$B$25&lt;=E529)/(SRP!$C$21:$C$25&gt;=E529),SRP!$D$21:$D$25)*(G529/100)*(E529/1000)),
IF(AND(C529="Ready to Drink",D529="RTD-One Pour Cocktail&gt;7%&lt;=14.5"),
SUM(LOOKUP(2,1/(SRP!$B$16:$B$20&lt;=E529)/(SRP!$C$16:$C$20&gt;=E529),SRP!$D$16:$D$20)*(G529/100)*(E529/1000)),
IF(C529="Ready to Drink",
SUM(LOOKUP(2,1/(SRP!$B$11:$B$15&lt;=E529)/(SRP!$C$11:$C$15&gt;=E529),SRP!$D$11:$D$15)*(G529/100)*(E529/1000)),
0)))))),2)</f>
        <v>8.7799999999999994</v>
      </c>
      <c r="L529" s="173" t="str">
        <f t="shared" si="8"/>
        <v>Wine750</v>
      </c>
      <c r="M529" s="154">
        <f>VLOOKUP(L529,'Slope %'!C:D,2,0)</f>
        <v>0.1</v>
      </c>
    </row>
    <row r="530" spans="1:13" x14ac:dyDescent="0.25">
      <c r="A530" s="169">
        <v>12764</v>
      </c>
      <c r="B530" s="170" t="s">
        <v>590</v>
      </c>
      <c r="C530" s="170" t="s">
        <v>24</v>
      </c>
      <c r="D530" s="170" t="s">
        <v>60</v>
      </c>
      <c r="E530" s="170">
        <v>750</v>
      </c>
      <c r="F530" s="170">
        <v>6</v>
      </c>
      <c r="G530" s="171">
        <v>14.5</v>
      </c>
      <c r="H530" s="170" t="s">
        <v>177</v>
      </c>
      <c r="I530" s="171">
        <v>32.99</v>
      </c>
      <c r="J530" s="169">
        <v>1</v>
      </c>
      <c r="K530" s="154" cm="1">
        <f t="array" ref="K530">ROUND(
IF(C530="Beer",
SUM(LOOKUP(2,1/(SRP!$B$8:$B$10&lt;=E530)/(SRP!$C$8:$C$10&gt;=E530),SRP!$D$8:$D$10)*(G530/100)*(E530/1000)),
IF(C530="Spirits",
SUM(LOOKUP(2,1/(SRP!$B$2:$B$7&lt;=E530)/(SRP!$C$2:$C$7&gt;=E530),SRP!$D$2:$D$7)*(G530/100)*(E530/1000)),
IF(AND(C530="Wine",D530="Fortified Wines"),
SUM(LOOKUP(2,1/(SRP!$B$26:$B$29&lt;=E530)/(SRP!$C$26:$C$29&gt;=E530),SRP!$D$26:$D$29)*(G530/100)*(E530/1000)),
IF(C530="Wine",
SUM(LOOKUP(2,1/(SRP!$B$21:$B$25&lt;=E530)/(SRP!$C$21:$C$25&gt;=E530),SRP!$D$21:$D$25)*(G530/100)*(E530/1000)),
IF(AND(C530="Ready to Drink",D530="RTD-One Pour Cocktail&gt;7%&lt;=14.5"),
SUM(LOOKUP(2,1/(SRP!$B$16:$B$20&lt;=E530)/(SRP!$C$16:$C$20&gt;=E530),SRP!$D$16:$D$20)*(G530/100)*(E530/1000)),
IF(C530="Ready to Drink",
SUM(LOOKUP(2,1/(SRP!$B$11:$B$15&lt;=E530)/(SRP!$C$11:$C$15&gt;=E530),SRP!$D$11:$D$15)*(G530/100)*(E530/1000)),
0)))))),2)</f>
        <v>8.49</v>
      </c>
      <c r="L530" s="173" t="str">
        <f t="shared" si="8"/>
        <v>Wine750</v>
      </c>
      <c r="M530" s="154">
        <f>VLOOKUP(L530,'Slope %'!C:D,2,0)</f>
        <v>0.1</v>
      </c>
    </row>
    <row r="531" spans="1:13" x14ac:dyDescent="0.25">
      <c r="A531" s="169">
        <v>12772</v>
      </c>
      <c r="B531" s="170" t="s">
        <v>591</v>
      </c>
      <c r="C531" s="170" t="s">
        <v>24</v>
      </c>
      <c r="D531" s="170" t="s">
        <v>99</v>
      </c>
      <c r="E531" s="170">
        <v>750</v>
      </c>
      <c r="F531" s="170">
        <v>12</v>
      </c>
      <c r="G531" s="171">
        <v>20</v>
      </c>
      <c r="H531" s="170" t="s">
        <v>149</v>
      </c>
      <c r="I531" s="171">
        <v>17.989999999999998</v>
      </c>
      <c r="J531" s="169">
        <v>1</v>
      </c>
      <c r="K531" s="154" cm="1">
        <f t="array" ref="K531">ROUND(
IF(C531="Beer",
SUM(LOOKUP(2,1/(SRP!$B$8:$B$10&lt;=E531)/(SRP!$C$8:$C$10&gt;=E531),SRP!$D$8:$D$10)*(G531/100)*(E531/1000)),
IF(C531="Spirits",
SUM(LOOKUP(2,1/(SRP!$B$2:$B$7&lt;=E531)/(SRP!$C$2:$C$7&gt;=E531),SRP!$D$2:$D$7)*(G531/100)*(E531/1000)),
IF(AND(C531="Wine",D531="Fortified Wines"),
SUM(LOOKUP(2,1/(SRP!$B$26:$B$29&lt;=E531)/(SRP!$C$26:$C$29&gt;=E531),SRP!$D$26:$D$29)*(G531/100)*(E531/1000)),
IF(C531="Wine",
SUM(LOOKUP(2,1/(SRP!$B$21:$B$25&lt;=E531)/(SRP!$C$21:$C$25&gt;=E531),SRP!$D$21:$D$25)*(G531/100)*(E531/1000)),
IF(AND(C531="Ready to Drink",D531="RTD-One Pour Cocktail&gt;7%&lt;=14.5"),
SUM(LOOKUP(2,1/(SRP!$B$16:$B$20&lt;=E531)/(SRP!$C$16:$C$20&gt;=E531),SRP!$D$16:$D$20)*(G531/100)*(E531/1000)),
IF(C531="Ready to Drink",
SUM(LOOKUP(2,1/(SRP!$B$11:$B$15&lt;=E531)/(SRP!$C$11:$C$15&gt;=E531),SRP!$D$11:$D$15)*(G531/100)*(E531/1000)),
0)))))),2)</f>
        <v>11.71</v>
      </c>
      <c r="L531" s="173" t="str">
        <f t="shared" si="8"/>
        <v>Wine750</v>
      </c>
      <c r="M531" s="154">
        <f>VLOOKUP(L531,'Slope %'!C:D,2,0)</f>
        <v>0.1</v>
      </c>
    </row>
    <row r="532" spans="1:13" x14ac:dyDescent="0.25">
      <c r="A532" s="169">
        <v>12796</v>
      </c>
      <c r="B532" s="170" t="s">
        <v>592</v>
      </c>
      <c r="C532" s="170" t="s">
        <v>24</v>
      </c>
      <c r="D532" s="170" t="s">
        <v>34</v>
      </c>
      <c r="E532" s="170">
        <v>750</v>
      </c>
      <c r="F532" s="170">
        <v>6</v>
      </c>
      <c r="G532" s="171">
        <v>16.5</v>
      </c>
      <c r="H532" s="170" t="s">
        <v>163</v>
      </c>
      <c r="I532" s="171">
        <v>64.989999999999995</v>
      </c>
      <c r="J532" s="169">
        <v>1</v>
      </c>
      <c r="K532" s="154" cm="1">
        <f t="array" ref="K532">ROUND(
IF(C532="Beer",
SUM(LOOKUP(2,1/(SRP!$B$8:$B$10&lt;=E532)/(SRP!$C$8:$C$10&gt;=E532),SRP!$D$8:$D$10)*(G532/100)*(E532/1000)),
IF(C532="Spirits",
SUM(LOOKUP(2,1/(SRP!$B$2:$B$7&lt;=E532)/(SRP!$C$2:$C$7&gt;=E532),SRP!$D$2:$D$7)*(G532/100)*(E532/1000)),
IF(AND(C532="Wine",D532="Fortified Wines"),
SUM(LOOKUP(2,1/(SRP!$B$26:$B$29&lt;=E532)/(SRP!$C$26:$C$29&gt;=E532),SRP!$D$26:$D$29)*(G532/100)*(E532/1000)),
IF(C532="Wine",
SUM(LOOKUP(2,1/(SRP!$B$21:$B$25&lt;=E532)/(SRP!$C$21:$C$25&gt;=E532),SRP!$D$21:$D$25)*(G532/100)*(E532/1000)),
IF(AND(C532="Ready to Drink",D532="RTD-One Pour Cocktail&gt;7%&lt;=14.5"),
SUM(LOOKUP(2,1/(SRP!$B$16:$B$20&lt;=E532)/(SRP!$C$16:$C$20&gt;=E532),SRP!$D$16:$D$20)*(G532/100)*(E532/1000)),
IF(C532="Ready to Drink",
SUM(LOOKUP(2,1/(SRP!$B$11:$B$15&lt;=E532)/(SRP!$C$11:$C$15&gt;=E532),SRP!$D$11:$D$15)*(G532/100)*(E532/1000)),
0)))))),2)</f>
        <v>9.66</v>
      </c>
      <c r="L532" s="173" t="str">
        <f t="shared" si="8"/>
        <v>Wine750</v>
      </c>
      <c r="M532" s="154">
        <f>VLOOKUP(L532,'Slope %'!C:D,2,0)</f>
        <v>0.1</v>
      </c>
    </row>
    <row r="533" spans="1:13" x14ac:dyDescent="0.25">
      <c r="A533" s="169">
        <v>12798</v>
      </c>
      <c r="B533" s="170" t="s">
        <v>593</v>
      </c>
      <c r="C533" s="170" t="s">
        <v>24</v>
      </c>
      <c r="D533" s="170" t="s">
        <v>34</v>
      </c>
      <c r="E533" s="170">
        <v>750</v>
      </c>
      <c r="F533" s="170">
        <v>6</v>
      </c>
      <c r="G533" s="171">
        <v>14</v>
      </c>
      <c r="H533" s="170" t="s">
        <v>163</v>
      </c>
      <c r="I533" s="171">
        <v>29.99</v>
      </c>
      <c r="J533" s="169">
        <v>1</v>
      </c>
      <c r="K533" s="154" cm="1">
        <f t="array" ref="K533">ROUND(
IF(C533="Beer",
SUM(LOOKUP(2,1/(SRP!$B$8:$B$10&lt;=E533)/(SRP!$C$8:$C$10&gt;=E533),SRP!$D$8:$D$10)*(G533/100)*(E533/1000)),
IF(C533="Spirits",
SUM(LOOKUP(2,1/(SRP!$B$2:$B$7&lt;=E533)/(SRP!$C$2:$C$7&gt;=E533),SRP!$D$2:$D$7)*(G533/100)*(E533/1000)),
IF(AND(C533="Wine",D533="Fortified Wines"),
SUM(LOOKUP(2,1/(SRP!$B$26:$B$29&lt;=E533)/(SRP!$C$26:$C$29&gt;=E533),SRP!$D$26:$D$29)*(G533/100)*(E533/1000)),
IF(C533="Wine",
SUM(LOOKUP(2,1/(SRP!$B$21:$B$25&lt;=E533)/(SRP!$C$21:$C$25&gt;=E533),SRP!$D$21:$D$25)*(G533/100)*(E533/1000)),
IF(AND(C533="Ready to Drink",D533="RTD-One Pour Cocktail&gt;7%&lt;=14.5"),
SUM(LOOKUP(2,1/(SRP!$B$16:$B$20&lt;=E533)/(SRP!$C$16:$C$20&gt;=E533),SRP!$D$16:$D$20)*(G533/100)*(E533/1000)),
IF(C533="Ready to Drink",
SUM(LOOKUP(2,1/(SRP!$B$11:$B$15&lt;=E533)/(SRP!$C$11:$C$15&gt;=E533),SRP!$D$11:$D$15)*(G533/100)*(E533/1000)),
0)))))),2)</f>
        <v>8.1999999999999993</v>
      </c>
      <c r="L533" s="173" t="str">
        <f t="shared" si="8"/>
        <v>Wine750</v>
      </c>
      <c r="M533" s="154">
        <f>VLOOKUP(L533,'Slope %'!C:D,2,0)</f>
        <v>0.1</v>
      </c>
    </row>
    <row r="534" spans="1:13" x14ac:dyDescent="0.25">
      <c r="A534" s="169">
        <v>12802</v>
      </c>
      <c r="B534" s="170" t="s">
        <v>594</v>
      </c>
      <c r="C534" s="170" t="s">
        <v>24</v>
      </c>
      <c r="D534" s="170" t="s">
        <v>99</v>
      </c>
      <c r="E534" s="170">
        <v>750</v>
      </c>
      <c r="F534" s="170">
        <v>12</v>
      </c>
      <c r="G534" s="171">
        <v>20.5</v>
      </c>
      <c r="H534" s="170" t="s">
        <v>149</v>
      </c>
      <c r="I534" s="171">
        <v>140.18</v>
      </c>
      <c r="J534" s="169">
        <v>1</v>
      </c>
      <c r="K534" s="154" cm="1">
        <f t="array" ref="K534">ROUND(
IF(C534="Beer",
SUM(LOOKUP(2,1/(SRP!$B$8:$B$10&lt;=E534)/(SRP!$C$8:$C$10&gt;=E534),SRP!$D$8:$D$10)*(G534/100)*(E534/1000)),
IF(C534="Spirits",
SUM(LOOKUP(2,1/(SRP!$B$2:$B$7&lt;=E534)/(SRP!$C$2:$C$7&gt;=E534),SRP!$D$2:$D$7)*(G534/100)*(E534/1000)),
IF(AND(C534="Wine",D534="Fortified Wines"),
SUM(LOOKUP(2,1/(SRP!$B$26:$B$29&lt;=E534)/(SRP!$C$26:$C$29&gt;=E534),SRP!$D$26:$D$29)*(G534/100)*(E534/1000)),
IF(C534="Wine",
SUM(LOOKUP(2,1/(SRP!$B$21:$B$25&lt;=E534)/(SRP!$C$21:$C$25&gt;=E534),SRP!$D$21:$D$25)*(G534/100)*(E534/1000)),
IF(AND(C534="Ready to Drink",D534="RTD-One Pour Cocktail&gt;7%&lt;=14.5"),
SUM(LOOKUP(2,1/(SRP!$B$16:$B$20&lt;=E534)/(SRP!$C$16:$C$20&gt;=E534),SRP!$D$16:$D$20)*(G534/100)*(E534/1000)),
IF(C534="Ready to Drink",
SUM(LOOKUP(2,1/(SRP!$B$11:$B$15&lt;=E534)/(SRP!$C$11:$C$15&gt;=E534),SRP!$D$11:$D$15)*(G534/100)*(E534/1000)),
0)))))),2)</f>
        <v>12</v>
      </c>
      <c r="L534" s="173" t="str">
        <f t="shared" si="8"/>
        <v>Wine750</v>
      </c>
      <c r="M534" s="154">
        <f>VLOOKUP(L534,'Slope %'!C:D,2,0)</f>
        <v>0.1</v>
      </c>
    </row>
    <row r="535" spans="1:13" x14ac:dyDescent="0.25">
      <c r="A535" s="169">
        <v>12806</v>
      </c>
      <c r="B535" s="170" t="s">
        <v>595</v>
      </c>
      <c r="C535" s="170" t="s">
        <v>24</v>
      </c>
      <c r="D535" s="170" t="s">
        <v>99</v>
      </c>
      <c r="E535" s="170">
        <v>750</v>
      </c>
      <c r="F535" s="170">
        <v>12</v>
      </c>
      <c r="G535" s="171">
        <v>20.5</v>
      </c>
      <c r="H535" s="170" t="s">
        <v>149</v>
      </c>
      <c r="I535" s="171">
        <v>140.18</v>
      </c>
      <c r="J535" s="169">
        <v>1</v>
      </c>
      <c r="K535" s="154" cm="1">
        <f t="array" ref="K535">ROUND(
IF(C535="Beer",
SUM(LOOKUP(2,1/(SRP!$B$8:$B$10&lt;=E535)/(SRP!$C$8:$C$10&gt;=E535),SRP!$D$8:$D$10)*(G535/100)*(E535/1000)),
IF(C535="Spirits",
SUM(LOOKUP(2,1/(SRP!$B$2:$B$7&lt;=E535)/(SRP!$C$2:$C$7&gt;=E535),SRP!$D$2:$D$7)*(G535/100)*(E535/1000)),
IF(AND(C535="Wine",D535="Fortified Wines"),
SUM(LOOKUP(2,1/(SRP!$B$26:$B$29&lt;=E535)/(SRP!$C$26:$C$29&gt;=E535),SRP!$D$26:$D$29)*(G535/100)*(E535/1000)),
IF(C535="Wine",
SUM(LOOKUP(2,1/(SRP!$B$21:$B$25&lt;=E535)/(SRP!$C$21:$C$25&gt;=E535),SRP!$D$21:$D$25)*(G535/100)*(E535/1000)),
IF(AND(C535="Ready to Drink",D535="RTD-One Pour Cocktail&gt;7%&lt;=14.5"),
SUM(LOOKUP(2,1/(SRP!$B$16:$B$20&lt;=E535)/(SRP!$C$16:$C$20&gt;=E535),SRP!$D$16:$D$20)*(G535/100)*(E535/1000)),
IF(C535="Ready to Drink",
SUM(LOOKUP(2,1/(SRP!$B$11:$B$15&lt;=E535)/(SRP!$C$11:$C$15&gt;=E535),SRP!$D$11:$D$15)*(G535/100)*(E535/1000)),
0)))))),2)</f>
        <v>12</v>
      </c>
      <c r="L535" s="173" t="str">
        <f t="shared" si="8"/>
        <v>Wine750</v>
      </c>
      <c r="M535" s="154">
        <f>VLOOKUP(L535,'Slope %'!C:D,2,0)</f>
        <v>0.1</v>
      </c>
    </row>
    <row r="536" spans="1:13" x14ac:dyDescent="0.25">
      <c r="A536" s="169">
        <v>12810</v>
      </c>
      <c r="B536" s="170" t="s">
        <v>561</v>
      </c>
      <c r="C536" s="170" t="s">
        <v>24</v>
      </c>
      <c r="D536" s="170" t="s">
        <v>484</v>
      </c>
      <c r="E536" s="170">
        <v>500</v>
      </c>
      <c r="F536" s="170">
        <v>12</v>
      </c>
      <c r="G536" s="171">
        <v>18</v>
      </c>
      <c r="H536" s="170" t="s">
        <v>29</v>
      </c>
      <c r="I536" s="171">
        <v>8.99</v>
      </c>
      <c r="J536" s="169">
        <v>1</v>
      </c>
      <c r="K536" s="154" cm="1">
        <f t="array" ref="K536">ROUND(
IF(C536="Beer",
SUM(LOOKUP(2,1/(SRP!$B$8:$B$10&lt;=E536)/(SRP!$C$8:$C$10&gt;=E536),SRP!$D$8:$D$10)*(G536/100)*(E536/1000)),
IF(C536="Spirits",
SUM(LOOKUP(2,1/(SRP!$B$2:$B$7&lt;=E536)/(SRP!$C$2:$C$7&gt;=E536),SRP!$D$2:$D$7)*(G536/100)*(E536/1000)),
IF(AND(C536="Wine",D536="Fortified Wines"),
SUM(LOOKUP(2,1/(SRP!$B$26:$B$29&lt;=E536)/(SRP!$C$26:$C$29&gt;=E536),SRP!$D$26:$D$29)*(G536/100)*(E536/1000)),
IF(C536="Wine",
SUM(LOOKUP(2,1/(SRP!$B$21:$B$25&lt;=E536)/(SRP!$C$21:$C$25&gt;=E536),SRP!$D$21:$D$25)*(G536/100)*(E536/1000)),
IF(AND(C536="Ready to Drink",D536="RTD-One Pour Cocktail&gt;7%&lt;=14.5"),
SUM(LOOKUP(2,1/(SRP!$B$16:$B$20&lt;=E536)/(SRP!$C$16:$C$20&gt;=E536),SRP!$D$16:$D$20)*(G536/100)*(E536/1000)),
IF(C536="Ready to Drink",
SUM(LOOKUP(2,1/(SRP!$B$11:$B$15&lt;=E536)/(SRP!$C$11:$C$15&gt;=E536),SRP!$D$11:$D$15)*(G536/100)*(E536/1000)),
0)))))),2)</f>
        <v>7.45</v>
      </c>
      <c r="L536" s="173" t="str">
        <f t="shared" si="8"/>
        <v>Wine500</v>
      </c>
      <c r="M536" s="154">
        <f>VLOOKUP(L536,'Slope %'!C:D,2,0)</f>
        <v>0.1</v>
      </c>
    </row>
    <row r="537" spans="1:13" x14ac:dyDescent="0.25">
      <c r="A537" s="169">
        <v>12816</v>
      </c>
      <c r="B537" s="170" t="s">
        <v>596</v>
      </c>
      <c r="C537" s="170" t="s">
        <v>11</v>
      </c>
      <c r="D537" s="170" t="s">
        <v>211</v>
      </c>
      <c r="E537" s="170">
        <v>5115</v>
      </c>
      <c r="F537" s="170">
        <v>1</v>
      </c>
      <c r="G537" s="171">
        <v>4</v>
      </c>
      <c r="H537" s="170" t="s">
        <v>13</v>
      </c>
      <c r="I537" s="171">
        <v>33.99</v>
      </c>
      <c r="J537" s="169">
        <v>15</v>
      </c>
      <c r="K537" s="154" cm="1">
        <f t="array" ref="K537">ROUND(
IF(C537="Beer",
SUM(LOOKUP(2,1/(SRP!$B$8:$B$10&lt;=E537)/(SRP!$C$8:$C$10&gt;=E537),SRP!$D$8:$D$10)*(G537/100)*(E537/1000)),
IF(C537="Spirits",
SUM(LOOKUP(2,1/(SRP!$B$2:$B$7&lt;=E537)/(SRP!$C$2:$C$7&gt;=E537),SRP!$D$2:$D$7)*(G537/100)*(E537/1000)),
IF(AND(C537="Wine",D537="Fortified Wines"),
SUM(LOOKUP(2,1/(SRP!$B$26:$B$29&lt;=E537)/(SRP!$C$26:$C$29&gt;=E537),SRP!$D$26:$D$29)*(G537/100)*(E537/1000)),
IF(C537="Wine",
SUM(LOOKUP(2,1/(SRP!$B$21:$B$25&lt;=E537)/(SRP!$C$21:$C$25&gt;=E537),SRP!$D$21:$D$25)*(G537/100)*(E537/1000)),
IF(AND(C537="Ready to Drink",D537="RTD-One Pour Cocktail&gt;7%&lt;=14.5"),
SUM(LOOKUP(2,1/(SRP!$B$16:$B$20&lt;=E537)/(SRP!$C$16:$C$20&gt;=E537),SRP!$D$16:$D$20)*(G537/100)*(E537/1000)),
IF(C537="Ready to Drink",
SUM(LOOKUP(2,1/(SRP!$B$11:$B$15&lt;=E537)/(SRP!$C$11:$C$15&gt;=E537),SRP!$D$11:$D$15)*(G537/100)*(E537/1000)),
0)))))),2)</f>
        <v>15.97</v>
      </c>
      <c r="L537" s="173" t="str">
        <f t="shared" si="8"/>
        <v>Beer5115</v>
      </c>
      <c r="M537" s="154">
        <f>VLOOKUP(L537,'Slope %'!C:D,2,0)</f>
        <v>0.05</v>
      </c>
    </row>
    <row r="538" spans="1:13" x14ac:dyDescent="0.25">
      <c r="A538" s="169">
        <v>12816</v>
      </c>
      <c r="B538" s="170" t="s">
        <v>596</v>
      </c>
      <c r="C538" s="170" t="s">
        <v>11</v>
      </c>
      <c r="D538" s="170" t="s">
        <v>211</v>
      </c>
      <c r="E538" s="170">
        <v>5115</v>
      </c>
      <c r="F538" s="170">
        <v>1</v>
      </c>
      <c r="G538" s="171">
        <v>4</v>
      </c>
      <c r="H538" s="170" t="s">
        <v>13</v>
      </c>
      <c r="I538" s="171">
        <v>33.99</v>
      </c>
      <c r="J538" s="169">
        <v>15</v>
      </c>
      <c r="K538" s="154" cm="1">
        <f t="array" ref="K538">ROUND(
IF(C538="Beer",
SUM(LOOKUP(2,1/(SRP!$B$8:$B$10&lt;=E538)/(SRP!$C$8:$C$10&gt;=E538),SRP!$D$8:$D$10)*(G538/100)*(E538/1000)),
IF(C538="Spirits",
SUM(LOOKUP(2,1/(SRP!$B$2:$B$7&lt;=E538)/(SRP!$C$2:$C$7&gt;=E538),SRP!$D$2:$D$7)*(G538/100)*(E538/1000)),
IF(AND(C538="Wine",D538="Fortified Wines"),
SUM(LOOKUP(2,1/(SRP!$B$26:$B$29&lt;=E538)/(SRP!$C$26:$C$29&gt;=E538),SRP!$D$26:$D$29)*(G538/100)*(E538/1000)),
IF(C538="Wine",
SUM(LOOKUP(2,1/(SRP!$B$21:$B$25&lt;=E538)/(SRP!$C$21:$C$25&gt;=E538),SRP!$D$21:$D$25)*(G538/100)*(E538/1000)),
IF(AND(C538="Ready to Drink",D538="RTD-One Pour Cocktail&gt;7%&lt;=14.5"),
SUM(LOOKUP(2,1/(SRP!$B$16:$B$20&lt;=E538)/(SRP!$C$16:$C$20&gt;=E538),SRP!$D$16:$D$20)*(G538/100)*(E538/1000)),
IF(C538="Ready to Drink",
SUM(LOOKUP(2,1/(SRP!$B$11:$B$15&lt;=E538)/(SRP!$C$11:$C$15&gt;=E538),SRP!$D$11:$D$15)*(G538/100)*(E538/1000)),
0)))))),2)</f>
        <v>15.97</v>
      </c>
      <c r="L538" s="173" t="str">
        <f t="shared" si="8"/>
        <v>Beer5115</v>
      </c>
      <c r="M538" s="154">
        <f>VLOOKUP(L538,'Slope %'!C:D,2,0)</f>
        <v>0.05</v>
      </c>
    </row>
    <row r="539" spans="1:13" x14ac:dyDescent="0.25">
      <c r="A539" s="169">
        <v>12838</v>
      </c>
      <c r="B539" s="170" t="s">
        <v>597</v>
      </c>
      <c r="C539" s="170" t="s">
        <v>24</v>
      </c>
      <c r="D539" s="170" t="s">
        <v>598</v>
      </c>
      <c r="E539" s="170">
        <v>750</v>
      </c>
      <c r="F539" s="170">
        <v>12</v>
      </c>
      <c r="G539" s="171">
        <v>6</v>
      </c>
      <c r="H539" s="170" t="s">
        <v>357</v>
      </c>
      <c r="I539" s="171">
        <v>19.989999999999998</v>
      </c>
      <c r="J539" s="169">
        <v>1</v>
      </c>
      <c r="K539" s="154" cm="1">
        <f t="array" ref="K539">ROUND(
IF(C539="Beer",
SUM(LOOKUP(2,1/(SRP!$B$8:$B$10&lt;=E539)/(SRP!$C$8:$C$10&gt;=E539),SRP!$D$8:$D$10)*(G539/100)*(E539/1000)),
IF(C539="Spirits",
SUM(LOOKUP(2,1/(SRP!$B$2:$B$7&lt;=E539)/(SRP!$C$2:$C$7&gt;=E539),SRP!$D$2:$D$7)*(G539/100)*(E539/1000)),
IF(AND(C539="Wine",D539="Fortified Wines"),
SUM(LOOKUP(2,1/(SRP!$B$26:$B$29&lt;=E539)/(SRP!$C$26:$C$29&gt;=E539),SRP!$D$26:$D$29)*(G539/100)*(E539/1000)),
IF(C539="Wine",
SUM(LOOKUP(2,1/(SRP!$B$21:$B$25&lt;=E539)/(SRP!$C$21:$C$25&gt;=E539),SRP!$D$21:$D$25)*(G539/100)*(E539/1000)),
IF(AND(C539="Ready to Drink",D539="RTD-One Pour Cocktail&gt;7%&lt;=14.5"),
SUM(LOOKUP(2,1/(SRP!$B$16:$B$20&lt;=E539)/(SRP!$C$16:$C$20&gt;=E539),SRP!$D$16:$D$20)*(G539/100)*(E539/1000)),
IF(C539="Ready to Drink",
SUM(LOOKUP(2,1/(SRP!$B$11:$B$15&lt;=E539)/(SRP!$C$11:$C$15&gt;=E539),SRP!$D$11:$D$15)*(G539/100)*(E539/1000)),
0)))))),2)</f>
        <v>3.51</v>
      </c>
      <c r="L539" s="173" t="str">
        <f t="shared" si="8"/>
        <v>Wine750</v>
      </c>
      <c r="M539" s="154">
        <f>VLOOKUP(L539,'Slope %'!C:D,2,0)</f>
        <v>0.1</v>
      </c>
    </row>
    <row r="540" spans="1:13" x14ac:dyDescent="0.25">
      <c r="A540" s="169">
        <v>12839</v>
      </c>
      <c r="B540" s="170" t="s">
        <v>599</v>
      </c>
      <c r="C540" s="170" t="s">
        <v>24</v>
      </c>
      <c r="D540" s="170" t="s">
        <v>66</v>
      </c>
      <c r="E540" s="170">
        <v>750</v>
      </c>
      <c r="F540" s="170">
        <v>12</v>
      </c>
      <c r="G540" s="171">
        <v>14.3</v>
      </c>
      <c r="H540" s="170" t="s">
        <v>600</v>
      </c>
      <c r="I540" s="171">
        <v>16.989999999999998</v>
      </c>
      <c r="J540" s="169">
        <v>1</v>
      </c>
      <c r="K540" s="154" cm="1">
        <f t="array" ref="K540">ROUND(
IF(C540="Beer",
SUM(LOOKUP(2,1/(SRP!$B$8:$B$10&lt;=E540)/(SRP!$C$8:$C$10&gt;=E540),SRP!$D$8:$D$10)*(G540/100)*(E540/1000)),
IF(C540="Spirits",
SUM(LOOKUP(2,1/(SRP!$B$2:$B$7&lt;=E540)/(SRP!$C$2:$C$7&gt;=E540),SRP!$D$2:$D$7)*(G540/100)*(E540/1000)),
IF(AND(C540="Wine",D540="Fortified Wines"),
SUM(LOOKUP(2,1/(SRP!$B$26:$B$29&lt;=E540)/(SRP!$C$26:$C$29&gt;=E540),SRP!$D$26:$D$29)*(G540/100)*(E540/1000)),
IF(C540="Wine",
SUM(LOOKUP(2,1/(SRP!$B$21:$B$25&lt;=E540)/(SRP!$C$21:$C$25&gt;=E540),SRP!$D$21:$D$25)*(G540/100)*(E540/1000)),
IF(AND(C540="Ready to Drink",D540="RTD-One Pour Cocktail&gt;7%&lt;=14.5"),
SUM(LOOKUP(2,1/(SRP!$B$16:$B$20&lt;=E540)/(SRP!$C$16:$C$20&gt;=E540),SRP!$D$16:$D$20)*(G540/100)*(E540/1000)),
IF(C540="Ready to Drink",
SUM(LOOKUP(2,1/(SRP!$B$11:$B$15&lt;=E540)/(SRP!$C$11:$C$15&gt;=E540),SRP!$D$11:$D$15)*(G540/100)*(E540/1000)),
0)))))),2)</f>
        <v>8.3699999999999992</v>
      </c>
      <c r="L540" s="173" t="str">
        <f t="shared" si="8"/>
        <v>Wine750</v>
      </c>
      <c r="M540" s="154">
        <f>VLOOKUP(L540,'Slope %'!C:D,2,0)</f>
        <v>0.1</v>
      </c>
    </row>
    <row r="541" spans="1:13" x14ac:dyDescent="0.25">
      <c r="A541" s="169">
        <v>12872</v>
      </c>
      <c r="B541" s="170" t="s">
        <v>601</v>
      </c>
      <c r="C541" s="170" t="s">
        <v>15</v>
      </c>
      <c r="D541" s="170" t="s">
        <v>93</v>
      </c>
      <c r="E541" s="170">
        <v>750</v>
      </c>
      <c r="F541" s="170">
        <v>12</v>
      </c>
      <c r="G541" s="171">
        <v>40</v>
      </c>
      <c r="H541" s="170" t="s">
        <v>20</v>
      </c>
      <c r="I541" s="171">
        <v>27.49</v>
      </c>
      <c r="J541" s="169">
        <v>1</v>
      </c>
      <c r="K541" s="154" cm="1">
        <f t="array" ref="K541">ROUND(
IF(C541="Beer",
SUM(LOOKUP(2,1/(SRP!$B$8:$B$10&lt;=E541)/(SRP!$C$8:$C$10&gt;=E541),SRP!$D$8:$D$10)*(G541/100)*(E541/1000)),
IF(C541="Spirits",
SUM(LOOKUP(2,1/(SRP!$B$2:$B$7&lt;=E541)/(SRP!$C$2:$C$7&gt;=E541),SRP!$D$2:$D$7)*(G541/100)*(E541/1000)),
IF(AND(C541="Wine",D541="Fortified Wines"),
SUM(LOOKUP(2,1/(SRP!$B$26:$B$29&lt;=E541)/(SRP!$C$26:$C$29&gt;=E541),SRP!$D$26:$D$29)*(G541/100)*(E541/1000)),
IF(C541="Wine",
SUM(LOOKUP(2,1/(SRP!$B$21:$B$25&lt;=E541)/(SRP!$C$21:$C$25&gt;=E541),SRP!$D$21:$D$25)*(G541/100)*(E541/1000)),
IF(AND(C541="Ready to Drink",D541="RTD-One Pour Cocktail&gt;7%&lt;=14.5"),
SUM(LOOKUP(2,1/(SRP!$B$16:$B$20&lt;=E541)/(SRP!$C$16:$C$20&gt;=E541),SRP!$D$16:$D$20)*(G541/100)*(E541/1000)),
IF(C541="Ready to Drink",
SUM(LOOKUP(2,1/(SRP!$B$11:$B$15&lt;=E541)/(SRP!$C$11:$C$15&gt;=E541),SRP!$D$11:$D$15)*(G541/100)*(E541/1000)),
0)))))),2)</f>
        <v>23.42</v>
      </c>
      <c r="L541" s="173" t="str">
        <f t="shared" si="8"/>
        <v>Spirits750</v>
      </c>
      <c r="M541" s="154">
        <f>VLOOKUP(L541,'Slope %'!C:D,2,0)</f>
        <v>7.0000000000000007E-2</v>
      </c>
    </row>
    <row r="542" spans="1:13" x14ac:dyDescent="0.25">
      <c r="A542" s="169">
        <v>12878</v>
      </c>
      <c r="B542" s="170" t="s">
        <v>602</v>
      </c>
      <c r="C542" s="170" t="s">
        <v>24</v>
      </c>
      <c r="D542" s="170" t="s">
        <v>603</v>
      </c>
      <c r="E542" s="170">
        <v>750</v>
      </c>
      <c r="F542" s="170">
        <v>12</v>
      </c>
      <c r="G542" s="171">
        <v>14</v>
      </c>
      <c r="H542" s="170" t="s">
        <v>218</v>
      </c>
      <c r="I542" s="171">
        <v>14.99</v>
      </c>
      <c r="J542" s="169">
        <v>1</v>
      </c>
      <c r="K542" s="154" cm="1">
        <f t="array" ref="K542">ROUND(
IF(C542="Beer",
SUM(LOOKUP(2,1/(SRP!$B$8:$B$10&lt;=E542)/(SRP!$C$8:$C$10&gt;=E542),SRP!$D$8:$D$10)*(G542/100)*(E542/1000)),
IF(C542="Spirits",
SUM(LOOKUP(2,1/(SRP!$B$2:$B$7&lt;=E542)/(SRP!$C$2:$C$7&gt;=E542),SRP!$D$2:$D$7)*(G542/100)*(E542/1000)),
IF(AND(C542="Wine",D542="Fortified Wines"),
SUM(LOOKUP(2,1/(SRP!$B$26:$B$29&lt;=E542)/(SRP!$C$26:$C$29&gt;=E542),SRP!$D$26:$D$29)*(G542/100)*(E542/1000)),
IF(C542="Wine",
SUM(LOOKUP(2,1/(SRP!$B$21:$B$25&lt;=E542)/(SRP!$C$21:$C$25&gt;=E542),SRP!$D$21:$D$25)*(G542/100)*(E542/1000)),
IF(AND(C542="Ready to Drink",D542="RTD-One Pour Cocktail&gt;7%&lt;=14.5"),
SUM(LOOKUP(2,1/(SRP!$B$16:$B$20&lt;=E542)/(SRP!$C$16:$C$20&gt;=E542),SRP!$D$16:$D$20)*(G542/100)*(E542/1000)),
IF(C542="Ready to Drink",
SUM(LOOKUP(2,1/(SRP!$B$11:$B$15&lt;=E542)/(SRP!$C$11:$C$15&gt;=E542),SRP!$D$11:$D$15)*(G542/100)*(E542/1000)),
0)))))),2)</f>
        <v>8.1999999999999993</v>
      </c>
      <c r="L542" s="173" t="str">
        <f t="shared" si="8"/>
        <v>Wine750</v>
      </c>
      <c r="M542" s="154">
        <f>VLOOKUP(L542,'Slope %'!C:D,2,0)</f>
        <v>0.1</v>
      </c>
    </row>
    <row r="543" spans="1:13" x14ac:dyDescent="0.25">
      <c r="A543" s="169">
        <v>12898</v>
      </c>
      <c r="B543" s="170" t="s">
        <v>604</v>
      </c>
      <c r="C543" s="170" t="s">
        <v>24</v>
      </c>
      <c r="D543" s="170" t="s">
        <v>598</v>
      </c>
      <c r="E543" s="170">
        <v>750</v>
      </c>
      <c r="F543" s="170">
        <v>12</v>
      </c>
      <c r="G543" s="171">
        <v>6</v>
      </c>
      <c r="H543" s="170" t="s">
        <v>100</v>
      </c>
      <c r="I543" s="171">
        <v>14.49</v>
      </c>
      <c r="J543" s="169">
        <v>1</v>
      </c>
      <c r="K543" s="154" cm="1">
        <f t="array" ref="K543">ROUND(
IF(C543="Beer",
SUM(LOOKUP(2,1/(SRP!$B$8:$B$10&lt;=E543)/(SRP!$C$8:$C$10&gt;=E543),SRP!$D$8:$D$10)*(G543/100)*(E543/1000)),
IF(C543="Spirits",
SUM(LOOKUP(2,1/(SRP!$B$2:$B$7&lt;=E543)/(SRP!$C$2:$C$7&gt;=E543),SRP!$D$2:$D$7)*(G543/100)*(E543/1000)),
IF(AND(C543="Wine",D543="Fortified Wines"),
SUM(LOOKUP(2,1/(SRP!$B$26:$B$29&lt;=E543)/(SRP!$C$26:$C$29&gt;=E543),SRP!$D$26:$D$29)*(G543/100)*(E543/1000)),
IF(C543="Wine",
SUM(LOOKUP(2,1/(SRP!$B$21:$B$25&lt;=E543)/(SRP!$C$21:$C$25&gt;=E543),SRP!$D$21:$D$25)*(G543/100)*(E543/1000)),
IF(AND(C543="Ready to Drink",D543="RTD-One Pour Cocktail&gt;7%&lt;=14.5"),
SUM(LOOKUP(2,1/(SRP!$B$16:$B$20&lt;=E543)/(SRP!$C$16:$C$20&gt;=E543),SRP!$D$16:$D$20)*(G543/100)*(E543/1000)),
IF(C543="Ready to Drink",
SUM(LOOKUP(2,1/(SRP!$B$11:$B$15&lt;=E543)/(SRP!$C$11:$C$15&gt;=E543),SRP!$D$11:$D$15)*(G543/100)*(E543/1000)),
0)))))),2)</f>
        <v>3.51</v>
      </c>
      <c r="L543" s="173" t="str">
        <f t="shared" si="8"/>
        <v>Wine750</v>
      </c>
      <c r="M543" s="154">
        <f>VLOOKUP(L543,'Slope %'!C:D,2,0)</f>
        <v>0.1</v>
      </c>
    </row>
    <row r="544" spans="1:13" x14ac:dyDescent="0.25">
      <c r="A544" s="169">
        <v>12912</v>
      </c>
      <c r="B544" s="170" t="s">
        <v>605</v>
      </c>
      <c r="C544" s="170" t="s">
        <v>24</v>
      </c>
      <c r="D544" s="170" t="s">
        <v>34</v>
      </c>
      <c r="E544" s="170">
        <v>750</v>
      </c>
      <c r="F544" s="170">
        <v>12</v>
      </c>
      <c r="G544" s="171">
        <v>13.5</v>
      </c>
      <c r="H544" s="170" t="s">
        <v>256</v>
      </c>
      <c r="I544" s="171">
        <v>15.99</v>
      </c>
      <c r="J544" s="169">
        <v>1</v>
      </c>
      <c r="K544" s="154" cm="1">
        <f t="array" ref="K544">ROUND(
IF(C544="Beer",
SUM(LOOKUP(2,1/(SRP!$B$8:$B$10&lt;=E544)/(SRP!$C$8:$C$10&gt;=E544),SRP!$D$8:$D$10)*(G544/100)*(E544/1000)),
IF(C544="Spirits",
SUM(LOOKUP(2,1/(SRP!$B$2:$B$7&lt;=E544)/(SRP!$C$2:$C$7&gt;=E544),SRP!$D$2:$D$7)*(G544/100)*(E544/1000)),
IF(AND(C544="Wine",D544="Fortified Wines"),
SUM(LOOKUP(2,1/(SRP!$B$26:$B$29&lt;=E544)/(SRP!$C$26:$C$29&gt;=E544),SRP!$D$26:$D$29)*(G544/100)*(E544/1000)),
IF(C544="Wine",
SUM(LOOKUP(2,1/(SRP!$B$21:$B$25&lt;=E544)/(SRP!$C$21:$C$25&gt;=E544),SRP!$D$21:$D$25)*(G544/100)*(E544/1000)),
IF(AND(C544="Ready to Drink",D544="RTD-One Pour Cocktail&gt;7%&lt;=14.5"),
SUM(LOOKUP(2,1/(SRP!$B$16:$B$20&lt;=E544)/(SRP!$C$16:$C$20&gt;=E544),SRP!$D$16:$D$20)*(G544/100)*(E544/1000)),
IF(C544="Ready to Drink",
SUM(LOOKUP(2,1/(SRP!$B$11:$B$15&lt;=E544)/(SRP!$C$11:$C$15&gt;=E544),SRP!$D$11:$D$15)*(G544/100)*(E544/1000)),
0)))))),2)</f>
        <v>7.9</v>
      </c>
      <c r="L544" s="173" t="str">
        <f t="shared" si="8"/>
        <v>Wine750</v>
      </c>
      <c r="M544" s="154">
        <f>VLOOKUP(L544,'Slope %'!C:D,2,0)</f>
        <v>0.1</v>
      </c>
    </row>
    <row r="545" spans="1:13" x14ac:dyDescent="0.25">
      <c r="A545" s="169">
        <v>12919</v>
      </c>
      <c r="B545" s="170" t="s">
        <v>121</v>
      </c>
      <c r="C545" s="170" t="s">
        <v>15</v>
      </c>
      <c r="D545" s="170" t="s">
        <v>122</v>
      </c>
      <c r="E545" s="170">
        <v>1140</v>
      </c>
      <c r="F545" s="170">
        <v>6</v>
      </c>
      <c r="G545" s="171">
        <v>40</v>
      </c>
      <c r="H545" s="170" t="s">
        <v>123</v>
      </c>
      <c r="I545" s="171">
        <v>73.489999999999995</v>
      </c>
      <c r="J545" s="169">
        <v>1</v>
      </c>
      <c r="K545" s="154" cm="1">
        <f t="array" ref="K545">ROUND(
IF(C545="Beer",
SUM(LOOKUP(2,1/(SRP!$B$8:$B$10&lt;=E545)/(SRP!$C$8:$C$10&gt;=E545),SRP!$D$8:$D$10)*(G545/100)*(E545/1000)),
IF(C545="Spirits",
SUM(LOOKUP(2,1/(SRP!$B$2:$B$7&lt;=E545)/(SRP!$C$2:$C$7&gt;=E545),SRP!$D$2:$D$7)*(G545/100)*(E545/1000)),
IF(AND(C545="Wine",D545="Fortified Wines"),
SUM(LOOKUP(2,1/(SRP!$B$26:$B$29&lt;=E545)/(SRP!$C$26:$C$29&gt;=E545),SRP!$D$26:$D$29)*(G545/100)*(E545/1000)),
IF(C545="Wine",
SUM(LOOKUP(2,1/(SRP!$B$21:$B$25&lt;=E545)/(SRP!$C$21:$C$25&gt;=E545),SRP!$D$21:$D$25)*(G545/100)*(E545/1000)),
IF(AND(C545="Ready to Drink",D545="RTD-One Pour Cocktail&gt;7%&lt;=14.5"),
SUM(LOOKUP(2,1/(SRP!$B$16:$B$20&lt;=E545)/(SRP!$C$16:$C$20&gt;=E545),SRP!$D$16:$D$20)*(G545/100)*(E545/1000)),
IF(C545="Ready to Drink",
SUM(LOOKUP(2,1/(SRP!$B$11:$B$15&lt;=E545)/(SRP!$C$11:$C$15&gt;=E545),SRP!$D$11:$D$15)*(G545/100)*(E545/1000)),
0)))))),2)</f>
        <v>35.6</v>
      </c>
      <c r="L545" s="173" t="str">
        <f t="shared" si="8"/>
        <v>Spirits1140</v>
      </c>
      <c r="M545" s="154">
        <f>VLOOKUP(L545,'Slope %'!C:D,2,0)</f>
        <v>0.05</v>
      </c>
    </row>
    <row r="546" spans="1:13" x14ac:dyDescent="0.25">
      <c r="A546" s="169">
        <v>12935</v>
      </c>
      <c r="B546" s="170" t="s">
        <v>606</v>
      </c>
      <c r="C546" s="170" t="s">
        <v>24</v>
      </c>
      <c r="D546" s="170" t="s">
        <v>68</v>
      </c>
      <c r="E546" s="170">
        <v>750</v>
      </c>
      <c r="F546" s="170">
        <v>12</v>
      </c>
      <c r="G546" s="171">
        <v>14.5</v>
      </c>
      <c r="H546" s="170" t="s">
        <v>22</v>
      </c>
      <c r="I546" s="171">
        <v>18.989999999999998</v>
      </c>
      <c r="J546" s="169">
        <v>1</v>
      </c>
      <c r="K546" s="154" cm="1">
        <f t="array" ref="K546">ROUND(
IF(C546="Beer",
SUM(LOOKUP(2,1/(SRP!$B$8:$B$10&lt;=E546)/(SRP!$C$8:$C$10&gt;=E546),SRP!$D$8:$D$10)*(G546/100)*(E546/1000)),
IF(C546="Spirits",
SUM(LOOKUP(2,1/(SRP!$B$2:$B$7&lt;=E546)/(SRP!$C$2:$C$7&gt;=E546),SRP!$D$2:$D$7)*(G546/100)*(E546/1000)),
IF(AND(C546="Wine",D546="Fortified Wines"),
SUM(LOOKUP(2,1/(SRP!$B$26:$B$29&lt;=E546)/(SRP!$C$26:$C$29&gt;=E546),SRP!$D$26:$D$29)*(G546/100)*(E546/1000)),
IF(C546="Wine",
SUM(LOOKUP(2,1/(SRP!$B$21:$B$25&lt;=E546)/(SRP!$C$21:$C$25&gt;=E546),SRP!$D$21:$D$25)*(G546/100)*(E546/1000)),
IF(AND(C546="Ready to Drink",D546="RTD-One Pour Cocktail&gt;7%&lt;=14.5"),
SUM(LOOKUP(2,1/(SRP!$B$16:$B$20&lt;=E546)/(SRP!$C$16:$C$20&gt;=E546),SRP!$D$16:$D$20)*(G546/100)*(E546/1000)),
IF(C546="Ready to Drink",
SUM(LOOKUP(2,1/(SRP!$B$11:$B$15&lt;=E546)/(SRP!$C$11:$C$15&gt;=E546),SRP!$D$11:$D$15)*(G546/100)*(E546/1000)),
0)))))),2)</f>
        <v>8.49</v>
      </c>
      <c r="L546" s="173" t="str">
        <f t="shared" si="8"/>
        <v>Wine750</v>
      </c>
      <c r="M546" s="154">
        <f>VLOOKUP(L546,'Slope %'!C:D,2,0)</f>
        <v>0.1</v>
      </c>
    </row>
    <row r="547" spans="1:13" x14ac:dyDescent="0.25">
      <c r="A547" s="169">
        <v>12952</v>
      </c>
      <c r="B547" s="170" t="s">
        <v>607</v>
      </c>
      <c r="C547" s="170" t="s">
        <v>24</v>
      </c>
      <c r="D547" s="170" t="s">
        <v>504</v>
      </c>
      <c r="E547" s="170">
        <v>750</v>
      </c>
      <c r="F547" s="170">
        <v>12</v>
      </c>
      <c r="G547" s="171">
        <v>12.5</v>
      </c>
      <c r="H547" s="170" t="s">
        <v>222</v>
      </c>
      <c r="I547" s="171">
        <v>25.59</v>
      </c>
      <c r="J547" s="169">
        <v>1</v>
      </c>
      <c r="K547" s="154" cm="1">
        <f t="array" ref="K547">ROUND(
IF(C547="Beer",
SUM(LOOKUP(2,1/(SRP!$B$8:$B$10&lt;=E547)/(SRP!$C$8:$C$10&gt;=E547),SRP!$D$8:$D$10)*(G547/100)*(E547/1000)),
IF(C547="Spirits",
SUM(LOOKUP(2,1/(SRP!$B$2:$B$7&lt;=E547)/(SRP!$C$2:$C$7&gt;=E547),SRP!$D$2:$D$7)*(G547/100)*(E547/1000)),
IF(AND(C547="Wine",D547="Fortified Wines"),
SUM(LOOKUP(2,1/(SRP!$B$26:$B$29&lt;=E547)/(SRP!$C$26:$C$29&gt;=E547),SRP!$D$26:$D$29)*(G547/100)*(E547/1000)),
IF(C547="Wine",
SUM(LOOKUP(2,1/(SRP!$B$21:$B$25&lt;=E547)/(SRP!$C$21:$C$25&gt;=E547),SRP!$D$21:$D$25)*(G547/100)*(E547/1000)),
IF(AND(C547="Ready to Drink",D547="RTD-One Pour Cocktail&gt;7%&lt;=14.5"),
SUM(LOOKUP(2,1/(SRP!$B$16:$B$20&lt;=E547)/(SRP!$C$16:$C$20&gt;=E547),SRP!$D$16:$D$20)*(G547/100)*(E547/1000)),
IF(C547="Ready to Drink",
SUM(LOOKUP(2,1/(SRP!$B$11:$B$15&lt;=E547)/(SRP!$C$11:$C$15&gt;=E547),SRP!$D$11:$D$15)*(G547/100)*(E547/1000)),
0)))))),2)</f>
        <v>7.32</v>
      </c>
      <c r="L547" s="173" t="str">
        <f t="shared" si="8"/>
        <v>Wine750</v>
      </c>
      <c r="M547" s="154">
        <f>VLOOKUP(L547,'Slope %'!C:D,2,0)</f>
        <v>0.1</v>
      </c>
    </row>
    <row r="548" spans="1:13" x14ac:dyDescent="0.25">
      <c r="A548" s="169">
        <v>12953</v>
      </c>
      <c r="B548" s="170" t="s">
        <v>608</v>
      </c>
      <c r="C548" s="170" t="s">
        <v>15</v>
      </c>
      <c r="D548" s="170" t="s">
        <v>301</v>
      </c>
      <c r="E548" s="170">
        <v>1140</v>
      </c>
      <c r="F548" s="170">
        <v>6</v>
      </c>
      <c r="G548" s="171">
        <v>35</v>
      </c>
      <c r="H548" s="170" t="s">
        <v>22</v>
      </c>
      <c r="I548" s="171">
        <v>35.99</v>
      </c>
      <c r="J548" s="169">
        <v>1</v>
      </c>
      <c r="K548" s="154" cm="1">
        <f t="array" ref="K548">ROUND(
IF(C548="Beer",
SUM(LOOKUP(2,1/(SRP!$B$8:$B$10&lt;=E548)/(SRP!$C$8:$C$10&gt;=E548),SRP!$D$8:$D$10)*(G548/100)*(E548/1000)),
IF(C548="Spirits",
SUM(LOOKUP(2,1/(SRP!$B$2:$B$7&lt;=E548)/(SRP!$C$2:$C$7&gt;=E548),SRP!$D$2:$D$7)*(G548/100)*(E548/1000)),
IF(AND(C548="Wine",D548="Fortified Wines"),
SUM(LOOKUP(2,1/(SRP!$B$26:$B$29&lt;=E548)/(SRP!$C$26:$C$29&gt;=E548),SRP!$D$26:$D$29)*(G548/100)*(E548/1000)),
IF(C548="Wine",
SUM(LOOKUP(2,1/(SRP!$B$21:$B$25&lt;=E548)/(SRP!$C$21:$C$25&gt;=E548),SRP!$D$21:$D$25)*(G548/100)*(E548/1000)),
IF(AND(C548="Ready to Drink",D548="RTD-One Pour Cocktail&gt;7%&lt;=14.5"),
SUM(LOOKUP(2,1/(SRP!$B$16:$B$20&lt;=E548)/(SRP!$C$16:$C$20&gt;=E548),SRP!$D$16:$D$20)*(G548/100)*(E548/1000)),
IF(C548="Ready to Drink",
SUM(LOOKUP(2,1/(SRP!$B$11:$B$15&lt;=E548)/(SRP!$C$11:$C$15&gt;=E548),SRP!$D$11:$D$15)*(G548/100)*(E548/1000)),
0)))))),2)</f>
        <v>31.15</v>
      </c>
      <c r="L548" s="173" t="str">
        <f t="shared" si="8"/>
        <v>Spirits1140</v>
      </c>
      <c r="M548" s="154">
        <f>VLOOKUP(L548,'Slope %'!C:D,2,0)</f>
        <v>0.05</v>
      </c>
    </row>
    <row r="549" spans="1:13" x14ac:dyDescent="0.25">
      <c r="A549" s="169">
        <v>12957</v>
      </c>
      <c r="B549" s="170" t="s">
        <v>609</v>
      </c>
      <c r="C549" s="170" t="s">
        <v>24</v>
      </c>
      <c r="D549" s="170" t="s">
        <v>109</v>
      </c>
      <c r="E549" s="170">
        <v>375</v>
      </c>
      <c r="F549" s="170">
        <v>6</v>
      </c>
      <c r="G549" s="171">
        <v>8.5</v>
      </c>
      <c r="H549" s="170" t="s">
        <v>177</v>
      </c>
      <c r="I549" s="171">
        <v>61.99</v>
      </c>
      <c r="J549" s="169">
        <v>1</v>
      </c>
      <c r="K549" s="154" cm="1">
        <f t="array" ref="K549">ROUND(
IF(C549="Beer",
SUM(LOOKUP(2,1/(SRP!$B$8:$B$10&lt;=E549)/(SRP!$C$8:$C$10&gt;=E549),SRP!$D$8:$D$10)*(G549/100)*(E549/1000)),
IF(C549="Spirits",
SUM(LOOKUP(2,1/(SRP!$B$2:$B$7&lt;=E549)/(SRP!$C$2:$C$7&gt;=E549),SRP!$D$2:$D$7)*(G549/100)*(E549/1000)),
IF(AND(C549="Wine",D549="Fortified Wines"),
SUM(LOOKUP(2,1/(SRP!$B$26:$B$29&lt;=E549)/(SRP!$C$26:$C$29&gt;=E549),SRP!$D$26:$D$29)*(G549/100)*(E549/1000)),
IF(C549="Wine",
SUM(LOOKUP(2,1/(SRP!$B$21:$B$25&lt;=E549)/(SRP!$C$21:$C$25&gt;=E549),SRP!$D$21:$D$25)*(G549/100)*(E549/1000)),
IF(AND(C549="Ready to Drink",D549="RTD-One Pour Cocktail&gt;7%&lt;=14.5"),
SUM(LOOKUP(2,1/(SRP!$B$16:$B$20&lt;=E549)/(SRP!$C$16:$C$20&gt;=E549),SRP!$D$16:$D$20)*(G549/100)*(E549/1000)),
IF(C549="Ready to Drink",
SUM(LOOKUP(2,1/(SRP!$B$11:$B$15&lt;=E549)/(SRP!$C$11:$C$15&gt;=E549),SRP!$D$11:$D$15)*(G549/100)*(E549/1000)),
0)))))),2)</f>
        <v>2.64</v>
      </c>
      <c r="L549" s="173" t="str">
        <f t="shared" si="8"/>
        <v>Wine375</v>
      </c>
      <c r="M549" s="154">
        <f>VLOOKUP(L549,'Slope %'!C:D,2,0)</f>
        <v>0.12</v>
      </c>
    </row>
    <row r="550" spans="1:13" x14ac:dyDescent="0.25">
      <c r="A550" s="169">
        <v>12958</v>
      </c>
      <c r="B550" s="170" t="s">
        <v>610</v>
      </c>
      <c r="C550" s="170" t="s">
        <v>24</v>
      </c>
      <c r="D550" s="170" t="s">
        <v>611</v>
      </c>
      <c r="E550" s="170">
        <v>750</v>
      </c>
      <c r="F550" s="170">
        <v>12</v>
      </c>
      <c r="G550" s="171">
        <v>11.5</v>
      </c>
      <c r="H550" s="170" t="s">
        <v>218</v>
      </c>
      <c r="I550" s="171">
        <v>23.99</v>
      </c>
      <c r="J550" s="169">
        <v>1</v>
      </c>
      <c r="K550" s="154" cm="1">
        <f t="array" ref="K550">ROUND(
IF(C550="Beer",
SUM(LOOKUP(2,1/(SRP!$B$8:$B$10&lt;=E550)/(SRP!$C$8:$C$10&gt;=E550),SRP!$D$8:$D$10)*(G550/100)*(E550/1000)),
IF(C550="Spirits",
SUM(LOOKUP(2,1/(SRP!$B$2:$B$7&lt;=E550)/(SRP!$C$2:$C$7&gt;=E550),SRP!$D$2:$D$7)*(G550/100)*(E550/1000)),
IF(AND(C550="Wine",D550="Fortified Wines"),
SUM(LOOKUP(2,1/(SRP!$B$26:$B$29&lt;=E550)/(SRP!$C$26:$C$29&gt;=E550),SRP!$D$26:$D$29)*(G550/100)*(E550/1000)),
IF(C550="Wine",
SUM(LOOKUP(2,1/(SRP!$B$21:$B$25&lt;=E550)/(SRP!$C$21:$C$25&gt;=E550),SRP!$D$21:$D$25)*(G550/100)*(E550/1000)),
IF(AND(C550="Ready to Drink",D550="RTD-One Pour Cocktail&gt;7%&lt;=14.5"),
SUM(LOOKUP(2,1/(SRP!$B$16:$B$20&lt;=E550)/(SRP!$C$16:$C$20&gt;=E550),SRP!$D$16:$D$20)*(G550/100)*(E550/1000)),
IF(C550="Ready to Drink",
SUM(LOOKUP(2,1/(SRP!$B$11:$B$15&lt;=E550)/(SRP!$C$11:$C$15&gt;=E550),SRP!$D$11:$D$15)*(G550/100)*(E550/1000)),
0)))))),2)</f>
        <v>6.73</v>
      </c>
      <c r="L550" s="173" t="str">
        <f t="shared" si="8"/>
        <v>Wine750</v>
      </c>
      <c r="M550" s="154">
        <f>VLOOKUP(L550,'Slope %'!C:D,2,0)</f>
        <v>0.1</v>
      </c>
    </row>
    <row r="551" spans="1:13" x14ac:dyDescent="0.25">
      <c r="A551" s="169">
        <v>12960</v>
      </c>
      <c r="B551" s="170" t="s">
        <v>612</v>
      </c>
      <c r="C551" s="170" t="s">
        <v>24</v>
      </c>
      <c r="D551" s="170" t="s">
        <v>60</v>
      </c>
      <c r="E551" s="170">
        <v>750</v>
      </c>
      <c r="F551" s="170">
        <v>12</v>
      </c>
      <c r="G551" s="171">
        <v>12</v>
      </c>
      <c r="H551" s="170" t="s">
        <v>222</v>
      </c>
      <c r="I551" s="171">
        <v>17.02</v>
      </c>
      <c r="J551" s="169">
        <v>1</v>
      </c>
      <c r="K551" s="154" cm="1">
        <f t="array" ref="K551">ROUND(
IF(C551="Beer",
SUM(LOOKUP(2,1/(SRP!$B$8:$B$10&lt;=E551)/(SRP!$C$8:$C$10&gt;=E551),SRP!$D$8:$D$10)*(G551/100)*(E551/1000)),
IF(C551="Spirits",
SUM(LOOKUP(2,1/(SRP!$B$2:$B$7&lt;=E551)/(SRP!$C$2:$C$7&gt;=E551),SRP!$D$2:$D$7)*(G551/100)*(E551/1000)),
IF(AND(C551="Wine",D551="Fortified Wines"),
SUM(LOOKUP(2,1/(SRP!$B$26:$B$29&lt;=E551)/(SRP!$C$26:$C$29&gt;=E551),SRP!$D$26:$D$29)*(G551/100)*(E551/1000)),
IF(C551="Wine",
SUM(LOOKUP(2,1/(SRP!$B$21:$B$25&lt;=E551)/(SRP!$C$21:$C$25&gt;=E551),SRP!$D$21:$D$25)*(G551/100)*(E551/1000)),
IF(AND(C551="Ready to Drink",D551="RTD-One Pour Cocktail&gt;7%&lt;=14.5"),
SUM(LOOKUP(2,1/(SRP!$B$16:$B$20&lt;=E551)/(SRP!$C$16:$C$20&gt;=E551),SRP!$D$16:$D$20)*(G551/100)*(E551/1000)),
IF(C551="Ready to Drink",
SUM(LOOKUP(2,1/(SRP!$B$11:$B$15&lt;=E551)/(SRP!$C$11:$C$15&gt;=E551),SRP!$D$11:$D$15)*(G551/100)*(E551/1000)),
0)))))),2)</f>
        <v>7.03</v>
      </c>
      <c r="L551" s="173" t="str">
        <f t="shared" si="8"/>
        <v>Wine750</v>
      </c>
      <c r="M551" s="154">
        <f>VLOOKUP(L551,'Slope %'!C:D,2,0)</f>
        <v>0.1</v>
      </c>
    </row>
    <row r="552" spans="1:13" x14ac:dyDescent="0.25">
      <c r="A552" s="169">
        <v>12969</v>
      </c>
      <c r="B552" s="170" t="s">
        <v>613</v>
      </c>
      <c r="C552" s="170" t="s">
        <v>24</v>
      </c>
      <c r="D552" s="170" t="s">
        <v>34</v>
      </c>
      <c r="E552" s="170">
        <v>750</v>
      </c>
      <c r="F552" s="170">
        <v>12</v>
      </c>
      <c r="G552" s="171">
        <v>14.5</v>
      </c>
      <c r="H552" s="170" t="s">
        <v>91</v>
      </c>
      <c r="I552" s="171">
        <v>17.989999999999998</v>
      </c>
      <c r="J552" s="169">
        <v>1</v>
      </c>
      <c r="K552" s="154" cm="1">
        <f t="array" ref="K552">ROUND(
IF(C552="Beer",
SUM(LOOKUP(2,1/(SRP!$B$8:$B$10&lt;=E552)/(SRP!$C$8:$C$10&gt;=E552),SRP!$D$8:$D$10)*(G552/100)*(E552/1000)),
IF(C552="Spirits",
SUM(LOOKUP(2,1/(SRP!$B$2:$B$7&lt;=E552)/(SRP!$C$2:$C$7&gt;=E552),SRP!$D$2:$D$7)*(G552/100)*(E552/1000)),
IF(AND(C552="Wine",D552="Fortified Wines"),
SUM(LOOKUP(2,1/(SRP!$B$26:$B$29&lt;=E552)/(SRP!$C$26:$C$29&gt;=E552),SRP!$D$26:$D$29)*(G552/100)*(E552/1000)),
IF(C552="Wine",
SUM(LOOKUP(2,1/(SRP!$B$21:$B$25&lt;=E552)/(SRP!$C$21:$C$25&gt;=E552),SRP!$D$21:$D$25)*(G552/100)*(E552/1000)),
IF(AND(C552="Ready to Drink",D552="RTD-One Pour Cocktail&gt;7%&lt;=14.5"),
SUM(LOOKUP(2,1/(SRP!$B$16:$B$20&lt;=E552)/(SRP!$C$16:$C$20&gt;=E552),SRP!$D$16:$D$20)*(G552/100)*(E552/1000)),
IF(C552="Ready to Drink",
SUM(LOOKUP(2,1/(SRP!$B$11:$B$15&lt;=E552)/(SRP!$C$11:$C$15&gt;=E552),SRP!$D$11:$D$15)*(G552/100)*(E552/1000)),
0)))))),2)</f>
        <v>8.49</v>
      </c>
      <c r="L552" s="173" t="str">
        <f t="shared" si="8"/>
        <v>Wine750</v>
      </c>
      <c r="M552" s="154">
        <f>VLOOKUP(L552,'Slope %'!C:D,2,0)</f>
        <v>0.1</v>
      </c>
    </row>
    <row r="553" spans="1:13" x14ac:dyDescent="0.25">
      <c r="A553" s="169">
        <v>12988</v>
      </c>
      <c r="B553" s="170" t="s">
        <v>614</v>
      </c>
      <c r="C553" s="170" t="s">
        <v>24</v>
      </c>
      <c r="D553" s="170" t="s">
        <v>85</v>
      </c>
      <c r="E553" s="170">
        <v>4000</v>
      </c>
      <c r="F553" s="170">
        <v>4</v>
      </c>
      <c r="G553" s="171">
        <v>12.5</v>
      </c>
      <c r="H553" s="170" t="s">
        <v>32</v>
      </c>
      <c r="I553" s="171">
        <v>45.99</v>
      </c>
      <c r="J553" s="169">
        <v>1</v>
      </c>
      <c r="K553" s="154" cm="1">
        <f t="array" ref="K553">ROUND(
IF(C553="Beer",
SUM(LOOKUP(2,1/(SRP!$B$8:$B$10&lt;=E553)/(SRP!$C$8:$C$10&gt;=E553),SRP!$D$8:$D$10)*(G553/100)*(E553/1000)),
IF(C553="Spirits",
SUM(LOOKUP(2,1/(SRP!$B$2:$B$7&lt;=E553)/(SRP!$C$2:$C$7&gt;=E553),SRP!$D$2:$D$7)*(G553/100)*(E553/1000)),
IF(AND(C553="Wine",D553="Fortified Wines"),
SUM(LOOKUP(2,1/(SRP!$B$26:$B$29&lt;=E553)/(SRP!$C$26:$C$29&gt;=E553),SRP!$D$26:$D$29)*(G553/100)*(E553/1000)),
IF(C553="Wine",
SUM(LOOKUP(2,1/(SRP!$B$21:$B$25&lt;=E553)/(SRP!$C$21:$C$25&gt;=E553),SRP!$D$21:$D$25)*(G553/100)*(E553/1000)),
IF(AND(C553="Ready to Drink",D553="RTD-One Pour Cocktail&gt;7%&lt;=14.5"),
SUM(LOOKUP(2,1/(SRP!$B$16:$B$20&lt;=E553)/(SRP!$C$16:$C$20&gt;=E553),SRP!$D$16:$D$20)*(G553/100)*(E553/1000)),
IF(C553="Ready to Drink",
SUM(LOOKUP(2,1/(SRP!$B$11:$B$15&lt;=E553)/(SRP!$C$11:$C$15&gt;=E553),SRP!$D$11:$D$15)*(G553/100)*(E553/1000)),
0)))))),2)</f>
        <v>32.51</v>
      </c>
      <c r="L553" s="173" t="str">
        <f t="shared" si="8"/>
        <v>Wine4000</v>
      </c>
      <c r="M553" s="154">
        <f>VLOOKUP(L553,'Slope %'!C:D,2,0)</f>
        <v>0.05</v>
      </c>
    </row>
    <row r="554" spans="1:13" x14ac:dyDescent="0.25">
      <c r="A554" s="169">
        <v>12992</v>
      </c>
      <c r="B554" s="170" t="s">
        <v>615</v>
      </c>
      <c r="C554" s="170" t="s">
        <v>24</v>
      </c>
      <c r="D554" s="170" t="s">
        <v>58</v>
      </c>
      <c r="E554" s="170">
        <v>4000</v>
      </c>
      <c r="F554" s="170">
        <v>4</v>
      </c>
      <c r="G554" s="171">
        <v>12.5</v>
      </c>
      <c r="H554" s="170" t="s">
        <v>32</v>
      </c>
      <c r="I554" s="171">
        <v>45.99</v>
      </c>
      <c r="J554" s="169">
        <v>1</v>
      </c>
      <c r="K554" s="154" cm="1">
        <f t="array" ref="K554">ROUND(
IF(C554="Beer",
SUM(LOOKUP(2,1/(SRP!$B$8:$B$10&lt;=E554)/(SRP!$C$8:$C$10&gt;=E554),SRP!$D$8:$D$10)*(G554/100)*(E554/1000)),
IF(C554="Spirits",
SUM(LOOKUP(2,1/(SRP!$B$2:$B$7&lt;=E554)/(SRP!$C$2:$C$7&gt;=E554),SRP!$D$2:$D$7)*(G554/100)*(E554/1000)),
IF(AND(C554="Wine",D554="Fortified Wines"),
SUM(LOOKUP(2,1/(SRP!$B$26:$B$29&lt;=E554)/(SRP!$C$26:$C$29&gt;=E554),SRP!$D$26:$D$29)*(G554/100)*(E554/1000)),
IF(C554="Wine",
SUM(LOOKUP(2,1/(SRP!$B$21:$B$25&lt;=E554)/(SRP!$C$21:$C$25&gt;=E554),SRP!$D$21:$D$25)*(G554/100)*(E554/1000)),
IF(AND(C554="Ready to Drink",D554="RTD-One Pour Cocktail&gt;7%&lt;=14.5"),
SUM(LOOKUP(2,1/(SRP!$B$16:$B$20&lt;=E554)/(SRP!$C$16:$C$20&gt;=E554),SRP!$D$16:$D$20)*(G554/100)*(E554/1000)),
IF(C554="Ready to Drink",
SUM(LOOKUP(2,1/(SRP!$B$11:$B$15&lt;=E554)/(SRP!$C$11:$C$15&gt;=E554),SRP!$D$11:$D$15)*(G554/100)*(E554/1000)),
0)))))),2)</f>
        <v>32.51</v>
      </c>
      <c r="L554" s="173" t="str">
        <f t="shared" si="8"/>
        <v>Wine4000</v>
      </c>
      <c r="M554" s="154">
        <f>VLOOKUP(L554,'Slope %'!C:D,2,0)</f>
        <v>0.05</v>
      </c>
    </row>
    <row r="555" spans="1:13" x14ac:dyDescent="0.25">
      <c r="A555" s="169">
        <v>13009</v>
      </c>
      <c r="B555" s="170" t="s">
        <v>224</v>
      </c>
      <c r="C555" s="170" t="s">
        <v>15</v>
      </c>
      <c r="D555" s="170" t="s">
        <v>225</v>
      </c>
      <c r="E555" s="170">
        <v>50</v>
      </c>
      <c r="F555" s="170">
        <v>60</v>
      </c>
      <c r="G555" s="171">
        <v>40</v>
      </c>
      <c r="H555" s="170" t="s">
        <v>29</v>
      </c>
      <c r="I555" s="171">
        <v>9.99</v>
      </c>
      <c r="J555" s="169">
        <v>1</v>
      </c>
      <c r="K555" s="154" cm="1">
        <f t="array" ref="K555">ROUND(
IF(C555="Beer",
SUM(LOOKUP(2,1/(SRP!$B$8:$B$10&lt;=E555)/(SRP!$C$8:$C$10&gt;=E555),SRP!$D$8:$D$10)*(G555/100)*(E555/1000)),
IF(C555="Spirits",
SUM(LOOKUP(2,1/(SRP!$B$2:$B$7&lt;=E555)/(SRP!$C$2:$C$7&gt;=E555),SRP!$D$2:$D$7)*(G555/100)*(E555/1000)),
IF(AND(C555="Wine",D555="Fortified Wines"),
SUM(LOOKUP(2,1/(SRP!$B$26:$B$29&lt;=E555)/(SRP!$C$26:$C$29&gt;=E555),SRP!$D$26:$D$29)*(G555/100)*(E555/1000)),
IF(C555="Wine",
SUM(LOOKUP(2,1/(SRP!$B$21:$B$25&lt;=E555)/(SRP!$C$21:$C$25&gt;=E555),SRP!$D$21:$D$25)*(G555/100)*(E555/1000)),
IF(AND(C555="Ready to Drink",D555="RTD-One Pour Cocktail&gt;7%&lt;=14.5"),
SUM(LOOKUP(2,1/(SRP!$B$16:$B$20&lt;=E555)/(SRP!$C$16:$C$20&gt;=E555),SRP!$D$16:$D$20)*(G555/100)*(E555/1000)),
IF(C555="Ready to Drink",
SUM(LOOKUP(2,1/(SRP!$B$11:$B$15&lt;=E555)/(SRP!$C$11:$C$15&gt;=E555),SRP!$D$11:$D$15)*(G555/100)*(E555/1000)),
0)))))),2)</f>
        <v>2.69</v>
      </c>
      <c r="L555" s="173" t="str">
        <f t="shared" si="8"/>
        <v>Spirits50</v>
      </c>
      <c r="M555" s="154">
        <f>VLOOKUP(L555,'Slope %'!C:D,2,0)</f>
        <v>0.1</v>
      </c>
    </row>
    <row r="556" spans="1:13" x14ac:dyDescent="0.25">
      <c r="A556" s="169">
        <v>13023</v>
      </c>
      <c r="B556" s="170" t="s">
        <v>616</v>
      </c>
      <c r="C556" s="170" t="s">
        <v>24</v>
      </c>
      <c r="D556" s="170" t="s">
        <v>60</v>
      </c>
      <c r="E556" s="170">
        <v>750</v>
      </c>
      <c r="F556" s="170">
        <v>12</v>
      </c>
      <c r="G556" s="171">
        <v>14</v>
      </c>
      <c r="H556" s="170" t="s">
        <v>110</v>
      </c>
      <c r="I556" s="171">
        <v>19.989999999999998</v>
      </c>
      <c r="J556" s="169">
        <v>1</v>
      </c>
      <c r="K556" s="154" cm="1">
        <f t="array" ref="K556">ROUND(
IF(C556="Beer",
SUM(LOOKUP(2,1/(SRP!$B$8:$B$10&lt;=E556)/(SRP!$C$8:$C$10&gt;=E556),SRP!$D$8:$D$10)*(G556/100)*(E556/1000)),
IF(C556="Spirits",
SUM(LOOKUP(2,1/(SRP!$B$2:$B$7&lt;=E556)/(SRP!$C$2:$C$7&gt;=E556),SRP!$D$2:$D$7)*(G556/100)*(E556/1000)),
IF(AND(C556="Wine",D556="Fortified Wines"),
SUM(LOOKUP(2,1/(SRP!$B$26:$B$29&lt;=E556)/(SRP!$C$26:$C$29&gt;=E556),SRP!$D$26:$D$29)*(G556/100)*(E556/1000)),
IF(C556="Wine",
SUM(LOOKUP(2,1/(SRP!$B$21:$B$25&lt;=E556)/(SRP!$C$21:$C$25&gt;=E556),SRP!$D$21:$D$25)*(G556/100)*(E556/1000)),
IF(AND(C556="Ready to Drink",D556="RTD-One Pour Cocktail&gt;7%&lt;=14.5"),
SUM(LOOKUP(2,1/(SRP!$B$16:$B$20&lt;=E556)/(SRP!$C$16:$C$20&gt;=E556),SRP!$D$16:$D$20)*(G556/100)*(E556/1000)),
IF(C556="Ready to Drink",
SUM(LOOKUP(2,1/(SRP!$B$11:$B$15&lt;=E556)/(SRP!$C$11:$C$15&gt;=E556),SRP!$D$11:$D$15)*(G556/100)*(E556/1000)),
0)))))),2)</f>
        <v>8.1999999999999993</v>
      </c>
      <c r="L556" s="173" t="str">
        <f t="shared" si="8"/>
        <v>Wine750</v>
      </c>
      <c r="M556" s="154">
        <f>VLOOKUP(L556,'Slope %'!C:D,2,0)</f>
        <v>0.1</v>
      </c>
    </row>
    <row r="557" spans="1:13" x14ac:dyDescent="0.25">
      <c r="A557" s="169">
        <v>13034</v>
      </c>
      <c r="B557" s="170" t="s">
        <v>617</v>
      </c>
      <c r="C557" s="170" t="s">
        <v>15</v>
      </c>
      <c r="D557" s="170" t="s">
        <v>113</v>
      </c>
      <c r="E557" s="170">
        <v>750</v>
      </c>
      <c r="F557" s="170">
        <v>12</v>
      </c>
      <c r="G557" s="171">
        <v>40</v>
      </c>
      <c r="H557" s="170" t="s">
        <v>17</v>
      </c>
      <c r="I557" s="171">
        <v>44.99</v>
      </c>
      <c r="J557" s="169">
        <v>1</v>
      </c>
      <c r="K557" s="154" cm="1">
        <f t="array" ref="K557">ROUND(
IF(C557="Beer",
SUM(LOOKUP(2,1/(SRP!$B$8:$B$10&lt;=E557)/(SRP!$C$8:$C$10&gt;=E557),SRP!$D$8:$D$10)*(G557/100)*(E557/1000)),
IF(C557="Spirits",
SUM(LOOKUP(2,1/(SRP!$B$2:$B$7&lt;=E557)/(SRP!$C$2:$C$7&gt;=E557),SRP!$D$2:$D$7)*(G557/100)*(E557/1000)),
IF(AND(C557="Wine",D557="Fortified Wines"),
SUM(LOOKUP(2,1/(SRP!$B$26:$B$29&lt;=E557)/(SRP!$C$26:$C$29&gt;=E557),SRP!$D$26:$D$29)*(G557/100)*(E557/1000)),
IF(C557="Wine",
SUM(LOOKUP(2,1/(SRP!$B$21:$B$25&lt;=E557)/(SRP!$C$21:$C$25&gt;=E557),SRP!$D$21:$D$25)*(G557/100)*(E557/1000)),
IF(AND(C557="Ready to Drink",D557="RTD-One Pour Cocktail&gt;7%&lt;=14.5"),
SUM(LOOKUP(2,1/(SRP!$B$16:$B$20&lt;=E557)/(SRP!$C$16:$C$20&gt;=E557),SRP!$D$16:$D$20)*(G557/100)*(E557/1000)),
IF(C557="Ready to Drink",
SUM(LOOKUP(2,1/(SRP!$B$11:$B$15&lt;=E557)/(SRP!$C$11:$C$15&gt;=E557),SRP!$D$11:$D$15)*(G557/100)*(E557/1000)),
0)))))),2)</f>
        <v>23.42</v>
      </c>
      <c r="L557" s="173" t="str">
        <f t="shared" si="8"/>
        <v>Spirits750</v>
      </c>
      <c r="M557" s="154">
        <f>VLOOKUP(L557,'Slope %'!C:D,2,0)</f>
        <v>7.0000000000000007E-2</v>
      </c>
    </row>
    <row r="558" spans="1:13" x14ac:dyDescent="0.25">
      <c r="A558" s="169">
        <v>13036</v>
      </c>
      <c r="B558" s="170" t="s">
        <v>618</v>
      </c>
      <c r="C558" s="170" t="s">
        <v>15</v>
      </c>
      <c r="D558" s="170" t="s">
        <v>154</v>
      </c>
      <c r="E558" s="170">
        <v>750</v>
      </c>
      <c r="F558" s="170">
        <v>12</v>
      </c>
      <c r="G558" s="171">
        <v>15</v>
      </c>
      <c r="H558" s="170" t="s">
        <v>43</v>
      </c>
      <c r="I558" s="171">
        <v>35.99</v>
      </c>
      <c r="J558" s="169">
        <v>1</v>
      </c>
      <c r="K558" s="154" cm="1">
        <f t="array" ref="K558">ROUND(
IF(C558="Beer",
SUM(LOOKUP(2,1/(SRP!$B$8:$B$10&lt;=E558)/(SRP!$C$8:$C$10&gt;=E558),SRP!$D$8:$D$10)*(G558/100)*(E558/1000)),
IF(C558="Spirits",
SUM(LOOKUP(2,1/(SRP!$B$2:$B$7&lt;=E558)/(SRP!$C$2:$C$7&gt;=E558),SRP!$D$2:$D$7)*(G558/100)*(E558/1000)),
IF(AND(C558="Wine",D558="Fortified Wines"),
SUM(LOOKUP(2,1/(SRP!$B$26:$B$29&lt;=E558)/(SRP!$C$26:$C$29&gt;=E558),SRP!$D$26:$D$29)*(G558/100)*(E558/1000)),
IF(C558="Wine",
SUM(LOOKUP(2,1/(SRP!$B$21:$B$25&lt;=E558)/(SRP!$C$21:$C$25&gt;=E558),SRP!$D$21:$D$25)*(G558/100)*(E558/1000)),
IF(AND(C558="Ready to Drink",D558="RTD-One Pour Cocktail&gt;7%&lt;=14.5"),
SUM(LOOKUP(2,1/(SRP!$B$16:$B$20&lt;=E558)/(SRP!$C$16:$C$20&gt;=E558),SRP!$D$16:$D$20)*(G558/100)*(E558/1000)),
IF(C558="Ready to Drink",
SUM(LOOKUP(2,1/(SRP!$B$11:$B$15&lt;=E558)/(SRP!$C$11:$C$15&gt;=E558),SRP!$D$11:$D$15)*(G558/100)*(E558/1000)),
0)))))),2)</f>
        <v>8.7799999999999994</v>
      </c>
      <c r="L558" s="173" t="str">
        <f t="shared" si="8"/>
        <v>Spirits750</v>
      </c>
      <c r="M558" s="154">
        <f>VLOOKUP(L558,'Slope %'!C:D,2,0)</f>
        <v>7.0000000000000007E-2</v>
      </c>
    </row>
    <row r="559" spans="1:13" x14ac:dyDescent="0.25">
      <c r="A559" s="169">
        <v>13060</v>
      </c>
      <c r="B559" s="170" t="s">
        <v>619</v>
      </c>
      <c r="C559" s="170" t="s">
        <v>15</v>
      </c>
      <c r="D559" s="170" t="s">
        <v>16</v>
      </c>
      <c r="E559" s="170">
        <v>750</v>
      </c>
      <c r="F559" s="170">
        <v>6</v>
      </c>
      <c r="G559" s="171">
        <v>45</v>
      </c>
      <c r="H559" s="170" t="s">
        <v>22</v>
      </c>
      <c r="I559" s="171">
        <v>39.99</v>
      </c>
      <c r="J559" s="169">
        <v>1</v>
      </c>
      <c r="K559" s="154" cm="1">
        <f t="array" ref="K559">ROUND(
IF(C559="Beer",
SUM(LOOKUP(2,1/(SRP!$B$8:$B$10&lt;=E559)/(SRP!$C$8:$C$10&gt;=E559),SRP!$D$8:$D$10)*(G559/100)*(E559/1000)),
IF(C559="Spirits",
SUM(LOOKUP(2,1/(SRP!$B$2:$B$7&lt;=E559)/(SRP!$C$2:$C$7&gt;=E559),SRP!$D$2:$D$7)*(G559/100)*(E559/1000)),
IF(AND(C559="Wine",D559="Fortified Wines"),
SUM(LOOKUP(2,1/(SRP!$B$26:$B$29&lt;=E559)/(SRP!$C$26:$C$29&gt;=E559),SRP!$D$26:$D$29)*(G559/100)*(E559/1000)),
IF(C559="Wine",
SUM(LOOKUP(2,1/(SRP!$B$21:$B$25&lt;=E559)/(SRP!$C$21:$C$25&gt;=E559),SRP!$D$21:$D$25)*(G559/100)*(E559/1000)),
IF(AND(C559="Ready to Drink",D559="RTD-One Pour Cocktail&gt;7%&lt;=14.5"),
SUM(LOOKUP(2,1/(SRP!$B$16:$B$20&lt;=E559)/(SRP!$C$16:$C$20&gt;=E559),SRP!$D$16:$D$20)*(G559/100)*(E559/1000)),
IF(C559="Ready to Drink",
SUM(LOOKUP(2,1/(SRP!$B$11:$B$15&lt;=E559)/(SRP!$C$11:$C$15&gt;=E559),SRP!$D$11:$D$15)*(G559/100)*(E559/1000)),
0)))))),2)</f>
        <v>26.35</v>
      </c>
      <c r="L559" s="173" t="str">
        <f t="shared" si="8"/>
        <v>Spirits750</v>
      </c>
      <c r="M559" s="154">
        <f>VLOOKUP(L559,'Slope %'!C:D,2,0)</f>
        <v>7.0000000000000007E-2</v>
      </c>
    </row>
    <row r="560" spans="1:13" x14ac:dyDescent="0.25">
      <c r="A560" s="169">
        <v>13061</v>
      </c>
      <c r="B560" s="170" t="s">
        <v>620</v>
      </c>
      <c r="C560" s="170" t="s">
        <v>15</v>
      </c>
      <c r="D560" s="170" t="s">
        <v>213</v>
      </c>
      <c r="E560" s="170">
        <v>750</v>
      </c>
      <c r="F560" s="170">
        <v>6</v>
      </c>
      <c r="G560" s="171">
        <v>40</v>
      </c>
      <c r="H560" s="170" t="s">
        <v>29</v>
      </c>
      <c r="I560" s="171">
        <v>94.99</v>
      </c>
      <c r="J560" s="169">
        <v>1</v>
      </c>
      <c r="K560" s="154" cm="1">
        <f t="array" ref="K560">ROUND(
IF(C560="Beer",
SUM(LOOKUP(2,1/(SRP!$B$8:$B$10&lt;=E560)/(SRP!$C$8:$C$10&gt;=E560),SRP!$D$8:$D$10)*(G560/100)*(E560/1000)),
IF(C560="Spirits",
SUM(LOOKUP(2,1/(SRP!$B$2:$B$7&lt;=E560)/(SRP!$C$2:$C$7&gt;=E560),SRP!$D$2:$D$7)*(G560/100)*(E560/1000)),
IF(AND(C560="Wine",D560="Fortified Wines"),
SUM(LOOKUP(2,1/(SRP!$B$26:$B$29&lt;=E560)/(SRP!$C$26:$C$29&gt;=E560),SRP!$D$26:$D$29)*(G560/100)*(E560/1000)),
IF(C560="Wine",
SUM(LOOKUP(2,1/(SRP!$B$21:$B$25&lt;=E560)/(SRP!$C$21:$C$25&gt;=E560),SRP!$D$21:$D$25)*(G560/100)*(E560/1000)),
IF(AND(C560="Ready to Drink",D560="RTD-One Pour Cocktail&gt;7%&lt;=14.5"),
SUM(LOOKUP(2,1/(SRP!$B$16:$B$20&lt;=E560)/(SRP!$C$16:$C$20&gt;=E560),SRP!$D$16:$D$20)*(G560/100)*(E560/1000)),
IF(C560="Ready to Drink",
SUM(LOOKUP(2,1/(SRP!$B$11:$B$15&lt;=E560)/(SRP!$C$11:$C$15&gt;=E560),SRP!$D$11:$D$15)*(G560/100)*(E560/1000)),
0)))))),2)</f>
        <v>23.42</v>
      </c>
      <c r="L560" s="173" t="str">
        <f t="shared" si="8"/>
        <v>Spirits750</v>
      </c>
      <c r="M560" s="154">
        <f>VLOOKUP(L560,'Slope %'!C:D,2,0)</f>
        <v>7.0000000000000007E-2</v>
      </c>
    </row>
    <row r="561" spans="1:13" x14ac:dyDescent="0.25">
      <c r="A561" s="169">
        <v>13082</v>
      </c>
      <c r="B561" s="170" t="s">
        <v>621</v>
      </c>
      <c r="C561" s="170" t="s">
        <v>24</v>
      </c>
      <c r="D561" s="170" t="s">
        <v>68</v>
      </c>
      <c r="E561" s="170">
        <v>750</v>
      </c>
      <c r="F561" s="170">
        <v>12</v>
      </c>
      <c r="G561" s="171">
        <v>14</v>
      </c>
      <c r="H561" s="170" t="s">
        <v>22</v>
      </c>
      <c r="I561" s="171">
        <v>22.99</v>
      </c>
      <c r="J561" s="169">
        <v>1</v>
      </c>
      <c r="K561" s="154" cm="1">
        <f t="array" ref="K561">ROUND(
IF(C561="Beer",
SUM(LOOKUP(2,1/(SRP!$B$8:$B$10&lt;=E561)/(SRP!$C$8:$C$10&gt;=E561),SRP!$D$8:$D$10)*(G561/100)*(E561/1000)),
IF(C561="Spirits",
SUM(LOOKUP(2,1/(SRP!$B$2:$B$7&lt;=E561)/(SRP!$C$2:$C$7&gt;=E561),SRP!$D$2:$D$7)*(G561/100)*(E561/1000)),
IF(AND(C561="Wine",D561="Fortified Wines"),
SUM(LOOKUP(2,1/(SRP!$B$26:$B$29&lt;=E561)/(SRP!$C$26:$C$29&gt;=E561),SRP!$D$26:$D$29)*(G561/100)*(E561/1000)),
IF(C561="Wine",
SUM(LOOKUP(2,1/(SRP!$B$21:$B$25&lt;=E561)/(SRP!$C$21:$C$25&gt;=E561),SRP!$D$21:$D$25)*(G561/100)*(E561/1000)),
IF(AND(C561="Ready to Drink",D561="RTD-One Pour Cocktail&gt;7%&lt;=14.5"),
SUM(LOOKUP(2,1/(SRP!$B$16:$B$20&lt;=E561)/(SRP!$C$16:$C$20&gt;=E561),SRP!$D$16:$D$20)*(G561/100)*(E561/1000)),
IF(C561="Ready to Drink",
SUM(LOOKUP(2,1/(SRP!$B$11:$B$15&lt;=E561)/(SRP!$C$11:$C$15&gt;=E561),SRP!$D$11:$D$15)*(G561/100)*(E561/1000)),
0)))))),2)</f>
        <v>8.1999999999999993</v>
      </c>
      <c r="L561" s="173" t="str">
        <f t="shared" si="8"/>
        <v>Wine750</v>
      </c>
      <c r="M561" s="154">
        <f>VLOOKUP(L561,'Slope %'!C:D,2,0)</f>
        <v>0.1</v>
      </c>
    </row>
    <row r="562" spans="1:13" x14ac:dyDescent="0.25">
      <c r="A562" s="169">
        <v>13212</v>
      </c>
      <c r="B562" s="170" t="s">
        <v>622</v>
      </c>
      <c r="C562" s="170" t="s">
        <v>24</v>
      </c>
      <c r="D562" s="170" t="s">
        <v>166</v>
      </c>
      <c r="E562" s="170">
        <v>750</v>
      </c>
      <c r="F562" s="170">
        <v>12</v>
      </c>
      <c r="G562" s="171">
        <v>12.5</v>
      </c>
      <c r="H562" s="170" t="s">
        <v>100</v>
      </c>
      <c r="I562" s="171">
        <v>15.99</v>
      </c>
      <c r="J562" s="169">
        <v>1</v>
      </c>
      <c r="K562" s="154" cm="1">
        <f t="array" ref="K562">ROUND(
IF(C562="Beer",
SUM(LOOKUP(2,1/(SRP!$B$8:$B$10&lt;=E562)/(SRP!$C$8:$C$10&gt;=E562),SRP!$D$8:$D$10)*(G562/100)*(E562/1000)),
IF(C562="Spirits",
SUM(LOOKUP(2,1/(SRP!$B$2:$B$7&lt;=E562)/(SRP!$C$2:$C$7&gt;=E562),SRP!$D$2:$D$7)*(G562/100)*(E562/1000)),
IF(AND(C562="Wine",D562="Fortified Wines"),
SUM(LOOKUP(2,1/(SRP!$B$26:$B$29&lt;=E562)/(SRP!$C$26:$C$29&gt;=E562),SRP!$D$26:$D$29)*(G562/100)*(E562/1000)),
IF(C562="Wine",
SUM(LOOKUP(2,1/(SRP!$B$21:$B$25&lt;=E562)/(SRP!$C$21:$C$25&gt;=E562),SRP!$D$21:$D$25)*(G562/100)*(E562/1000)),
IF(AND(C562="Ready to Drink",D562="RTD-One Pour Cocktail&gt;7%&lt;=14.5"),
SUM(LOOKUP(2,1/(SRP!$B$16:$B$20&lt;=E562)/(SRP!$C$16:$C$20&gt;=E562),SRP!$D$16:$D$20)*(G562/100)*(E562/1000)),
IF(C562="Ready to Drink",
SUM(LOOKUP(2,1/(SRP!$B$11:$B$15&lt;=E562)/(SRP!$C$11:$C$15&gt;=E562),SRP!$D$11:$D$15)*(G562/100)*(E562/1000)),
0)))))),2)</f>
        <v>7.32</v>
      </c>
      <c r="L562" s="173" t="str">
        <f t="shared" si="8"/>
        <v>Wine750</v>
      </c>
      <c r="M562" s="154">
        <f>VLOOKUP(L562,'Slope %'!C:D,2,0)</f>
        <v>0.1</v>
      </c>
    </row>
    <row r="563" spans="1:13" x14ac:dyDescent="0.25">
      <c r="A563" s="169">
        <v>13217</v>
      </c>
      <c r="B563" s="170" t="s">
        <v>623</v>
      </c>
      <c r="C563" s="170" t="s">
        <v>24</v>
      </c>
      <c r="D563" s="170" t="s">
        <v>166</v>
      </c>
      <c r="E563" s="170">
        <v>750</v>
      </c>
      <c r="F563" s="170">
        <v>12</v>
      </c>
      <c r="G563" s="171">
        <v>12.5</v>
      </c>
      <c r="H563" s="170" t="s">
        <v>91</v>
      </c>
      <c r="I563" s="171">
        <v>13.99</v>
      </c>
      <c r="J563" s="169">
        <v>1</v>
      </c>
      <c r="K563" s="154" cm="1">
        <f t="array" ref="K563">ROUND(
IF(C563="Beer",
SUM(LOOKUP(2,1/(SRP!$B$8:$B$10&lt;=E563)/(SRP!$C$8:$C$10&gt;=E563),SRP!$D$8:$D$10)*(G563/100)*(E563/1000)),
IF(C563="Spirits",
SUM(LOOKUP(2,1/(SRP!$B$2:$B$7&lt;=E563)/(SRP!$C$2:$C$7&gt;=E563),SRP!$D$2:$D$7)*(G563/100)*(E563/1000)),
IF(AND(C563="Wine",D563="Fortified Wines"),
SUM(LOOKUP(2,1/(SRP!$B$26:$B$29&lt;=E563)/(SRP!$C$26:$C$29&gt;=E563),SRP!$D$26:$D$29)*(G563/100)*(E563/1000)),
IF(C563="Wine",
SUM(LOOKUP(2,1/(SRP!$B$21:$B$25&lt;=E563)/(SRP!$C$21:$C$25&gt;=E563),SRP!$D$21:$D$25)*(G563/100)*(E563/1000)),
IF(AND(C563="Ready to Drink",D563="RTD-One Pour Cocktail&gt;7%&lt;=14.5"),
SUM(LOOKUP(2,1/(SRP!$B$16:$B$20&lt;=E563)/(SRP!$C$16:$C$20&gt;=E563),SRP!$D$16:$D$20)*(G563/100)*(E563/1000)),
IF(C563="Ready to Drink",
SUM(LOOKUP(2,1/(SRP!$B$11:$B$15&lt;=E563)/(SRP!$C$11:$C$15&gt;=E563),SRP!$D$11:$D$15)*(G563/100)*(E563/1000)),
0)))))),2)</f>
        <v>7.32</v>
      </c>
      <c r="L563" s="173" t="str">
        <f t="shared" si="8"/>
        <v>Wine750</v>
      </c>
      <c r="M563" s="154">
        <f>VLOOKUP(L563,'Slope %'!C:D,2,0)</f>
        <v>0.1</v>
      </c>
    </row>
    <row r="564" spans="1:13" x14ac:dyDescent="0.25">
      <c r="A564" s="169">
        <v>13237</v>
      </c>
      <c r="B564" s="170" t="s">
        <v>624</v>
      </c>
      <c r="C564" s="170" t="s">
        <v>15</v>
      </c>
      <c r="D564" s="170" t="s">
        <v>225</v>
      </c>
      <c r="E564" s="170">
        <v>750</v>
      </c>
      <c r="F564" s="170">
        <v>12</v>
      </c>
      <c r="G564" s="171">
        <v>40</v>
      </c>
      <c r="H564" s="170" t="s">
        <v>402</v>
      </c>
      <c r="I564" s="171">
        <v>32.99</v>
      </c>
      <c r="J564" s="169">
        <v>1</v>
      </c>
      <c r="K564" s="154" cm="1">
        <f t="array" ref="K564">ROUND(
IF(C564="Beer",
SUM(LOOKUP(2,1/(SRP!$B$8:$B$10&lt;=E564)/(SRP!$C$8:$C$10&gt;=E564),SRP!$D$8:$D$10)*(G564/100)*(E564/1000)),
IF(C564="Spirits",
SUM(LOOKUP(2,1/(SRP!$B$2:$B$7&lt;=E564)/(SRP!$C$2:$C$7&gt;=E564),SRP!$D$2:$D$7)*(G564/100)*(E564/1000)),
IF(AND(C564="Wine",D564="Fortified Wines"),
SUM(LOOKUP(2,1/(SRP!$B$26:$B$29&lt;=E564)/(SRP!$C$26:$C$29&gt;=E564),SRP!$D$26:$D$29)*(G564/100)*(E564/1000)),
IF(C564="Wine",
SUM(LOOKUP(2,1/(SRP!$B$21:$B$25&lt;=E564)/(SRP!$C$21:$C$25&gt;=E564),SRP!$D$21:$D$25)*(G564/100)*(E564/1000)),
IF(AND(C564="Ready to Drink",D564="RTD-One Pour Cocktail&gt;7%&lt;=14.5"),
SUM(LOOKUP(2,1/(SRP!$B$16:$B$20&lt;=E564)/(SRP!$C$16:$C$20&gt;=E564),SRP!$D$16:$D$20)*(G564/100)*(E564/1000)),
IF(C564="Ready to Drink",
SUM(LOOKUP(2,1/(SRP!$B$11:$B$15&lt;=E564)/(SRP!$C$11:$C$15&gt;=E564),SRP!$D$11:$D$15)*(G564/100)*(E564/1000)),
0)))))),2)</f>
        <v>23.42</v>
      </c>
      <c r="L564" s="173" t="str">
        <f t="shared" si="8"/>
        <v>Spirits750</v>
      </c>
      <c r="M564" s="154">
        <f>VLOOKUP(L564,'Slope %'!C:D,2,0)</f>
        <v>7.0000000000000007E-2</v>
      </c>
    </row>
    <row r="565" spans="1:13" x14ac:dyDescent="0.25">
      <c r="A565" s="169">
        <v>13238</v>
      </c>
      <c r="B565" s="170" t="s">
        <v>625</v>
      </c>
      <c r="C565" s="170" t="s">
        <v>15</v>
      </c>
      <c r="D565" s="170" t="s">
        <v>626</v>
      </c>
      <c r="E565" s="170">
        <v>750</v>
      </c>
      <c r="F565" s="170">
        <v>12</v>
      </c>
      <c r="G565" s="171">
        <v>40</v>
      </c>
      <c r="H565" s="170" t="s">
        <v>402</v>
      </c>
      <c r="I565" s="171">
        <v>32.99</v>
      </c>
      <c r="J565" s="169">
        <v>1</v>
      </c>
      <c r="K565" s="154" cm="1">
        <f t="array" ref="K565">ROUND(
IF(C565="Beer",
SUM(LOOKUP(2,1/(SRP!$B$8:$B$10&lt;=E565)/(SRP!$C$8:$C$10&gt;=E565),SRP!$D$8:$D$10)*(G565/100)*(E565/1000)),
IF(C565="Spirits",
SUM(LOOKUP(2,1/(SRP!$B$2:$B$7&lt;=E565)/(SRP!$C$2:$C$7&gt;=E565),SRP!$D$2:$D$7)*(G565/100)*(E565/1000)),
IF(AND(C565="Wine",D565="Fortified Wines"),
SUM(LOOKUP(2,1/(SRP!$B$26:$B$29&lt;=E565)/(SRP!$C$26:$C$29&gt;=E565),SRP!$D$26:$D$29)*(G565/100)*(E565/1000)),
IF(C565="Wine",
SUM(LOOKUP(2,1/(SRP!$B$21:$B$25&lt;=E565)/(SRP!$C$21:$C$25&gt;=E565),SRP!$D$21:$D$25)*(G565/100)*(E565/1000)),
IF(AND(C565="Ready to Drink",D565="RTD-One Pour Cocktail&gt;7%&lt;=14.5"),
SUM(LOOKUP(2,1/(SRP!$B$16:$B$20&lt;=E565)/(SRP!$C$16:$C$20&gt;=E565),SRP!$D$16:$D$20)*(G565/100)*(E565/1000)),
IF(C565="Ready to Drink",
SUM(LOOKUP(2,1/(SRP!$B$11:$B$15&lt;=E565)/(SRP!$C$11:$C$15&gt;=E565),SRP!$D$11:$D$15)*(G565/100)*(E565/1000)),
0)))))),2)</f>
        <v>23.42</v>
      </c>
      <c r="L565" s="173" t="str">
        <f t="shared" si="8"/>
        <v>Spirits750</v>
      </c>
      <c r="M565" s="154">
        <f>VLOOKUP(L565,'Slope %'!C:D,2,0)</f>
        <v>7.0000000000000007E-2</v>
      </c>
    </row>
    <row r="566" spans="1:13" x14ac:dyDescent="0.25">
      <c r="A566" s="169">
        <v>13264</v>
      </c>
      <c r="B566" s="170" t="s">
        <v>627</v>
      </c>
      <c r="C566" s="170" t="s">
        <v>24</v>
      </c>
      <c r="D566" s="170" t="s">
        <v>598</v>
      </c>
      <c r="E566" s="170">
        <v>750</v>
      </c>
      <c r="F566" s="170">
        <v>12</v>
      </c>
      <c r="G566" s="171">
        <v>7.6</v>
      </c>
      <c r="H566" s="170" t="s">
        <v>43</v>
      </c>
      <c r="I566" s="171">
        <v>15.99</v>
      </c>
      <c r="J566" s="169">
        <v>1</v>
      </c>
      <c r="K566" s="154" cm="1">
        <f t="array" ref="K566">ROUND(
IF(C566="Beer",
SUM(LOOKUP(2,1/(SRP!$B$8:$B$10&lt;=E566)/(SRP!$C$8:$C$10&gt;=E566),SRP!$D$8:$D$10)*(G566/100)*(E566/1000)),
IF(C566="Spirits",
SUM(LOOKUP(2,1/(SRP!$B$2:$B$7&lt;=E566)/(SRP!$C$2:$C$7&gt;=E566),SRP!$D$2:$D$7)*(G566/100)*(E566/1000)),
IF(AND(C566="Wine",D566="Fortified Wines"),
SUM(LOOKUP(2,1/(SRP!$B$26:$B$29&lt;=E566)/(SRP!$C$26:$C$29&gt;=E566),SRP!$D$26:$D$29)*(G566/100)*(E566/1000)),
IF(C566="Wine",
SUM(LOOKUP(2,1/(SRP!$B$21:$B$25&lt;=E566)/(SRP!$C$21:$C$25&gt;=E566),SRP!$D$21:$D$25)*(G566/100)*(E566/1000)),
IF(AND(C566="Ready to Drink",D566="RTD-One Pour Cocktail&gt;7%&lt;=14.5"),
SUM(LOOKUP(2,1/(SRP!$B$16:$B$20&lt;=E566)/(SRP!$C$16:$C$20&gt;=E566),SRP!$D$16:$D$20)*(G566/100)*(E566/1000)),
IF(C566="Ready to Drink",
SUM(LOOKUP(2,1/(SRP!$B$11:$B$15&lt;=E566)/(SRP!$C$11:$C$15&gt;=E566),SRP!$D$11:$D$15)*(G566/100)*(E566/1000)),
0)))))),2)</f>
        <v>4.45</v>
      </c>
      <c r="L566" s="173" t="str">
        <f t="shared" si="8"/>
        <v>Wine750</v>
      </c>
      <c r="M566" s="154">
        <f>VLOOKUP(L566,'Slope %'!C:D,2,0)</f>
        <v>0.1</v>
      </c>
    </row>
    <row r="567" spans="1:13" x14ac:dyDescent="0.25">
      <c r="A567" s="169">
        <v>13272</v>
      </c>
      <c r="B567" s="170" t="s">
        <v>628</v>
      </c>
      <c r="C567" s="170" t="s">
        <v>24</v>
      </c>
      <c r="D567" s="170" t="s">
        <v>42</v>
      </c>
      <c r="E567" s="170">
        <v>750</v>
      </c>
      <c r="F567" s="170">
        <v>12</v>
      </c>
      <c r="G567" s="171">
        <v>9</v>
      </c>
      <c r="H567" s="170" t="s">
        <v>371</v>
      </c>
      <c r="I567" s="171">
        <v>17.2</v>
      </c>
      <c r="J567" s="169">
        <v>1</v>
      </c>
      <c r="K567" s="154" cm="1">
        <f t="array" ref="K567">ROUND(
IF(C567="Beer",
SUM(LOOKUP(2,1/(SRP!$B$8:$B$10&lt;=E567)/(SRP!$C$8:$C$10&gt;=E567),SRP!$D$8:$D$10)*(G567/100)*(E567/1000)),
IF(C567="Spirits",
SUM(LOOKUP(2,1/(SRP!$B$2:$B$7&lt;=E567)/(SRP!$C$2:$C$7&gt;=E567),SRP!$D$2:$D$7)*(G567/100)*(E567/1000)),
IF(AND(C567="Wine",D567="Fortified Wines"),
SUM(LOOKUP(2,1/(SRP!$B$26:$B$29&lt;=E567)/(SRP!$C$26:$C$29&gt;=E567),SRP!$D$26:$D$29)*(G567/100)*(E567/1000)),
IF(C567="Wine",
SUM(LOOKUP(2,1/(SRP!$B$21:$B$25&lt;=E567)/(SRP!$C$21:$C$25&gt;=E567),SRP!$D$21:$D$25)*(G567/100)*(E567/1000)),
IF(AND(C567="Ready to Drink",D567="RTD-One Pour Cocktail&gt;7%&lt;=14.5"),
SUM(LOOKUP(2,1/(SRP!$B$16:$B$20&lt;=E567)/(SRP!$C$16:$C$20&gt;=E567),SRP!$D$16:$D$20)*(G567/100)*(E567/1000)),
IF(C567="Ready to Drink",
SUM(LOOKUP(2,1/(SRP!$B$11:$B$15&lt;=E567)/(SRP!$C$11:$C$15&gt;=E567),SRP!$D$11:$D$15)*(G567/100)*(E567/1000)),
0)))))),2)</f>
        <v>5.27</v>
      </c>
      <c r="L567" s="173" t="str">
        <f t="shared" si="8"/>
        <v>Wine750</v>
      </c>
      <c r="M567" s="154">
        <f>VLOOKUP(L567,'Slope %'!C:D,2,0)</f>
        <v>0.1</v>
      </c>
    </row>
    <row r="568" spans="1:13" x14ac:dyDescent="0.25">
      <c r="A568" s="169">
        <v>13285</v>
      </c>
      <c r="B568" s="170" t="s">
        <v>629</v>
      </c>
      <c r="C568" s="170" t="s">
        <v>24</v>
      </c>
      <c r="D568" s="170" t="s">
        <v>162</v>
      </c>
      <c r="E568" s="170">
        <v>750</v>
      </c>
      <c r="F568" s="170">
        <v>6</v>
      </c>
      <c r="G568" s="171">
        <v>12.5</v>
      </c>
      <c r="H568" s="170" t="s">
        <v>100</v>
      </c>
      <c r="I568" s="171">
        <v>99.99</v>
      </c>
      <c r="J568" s="169">
        <v>1</v>
      </c>
      <c r="K568" s="154" cm="1">
        <f t="array" ref="K568">ROUND(
IF(C568="Beer",
SUM(LOOKUP(2,1/(SRP!$B$8:$B$10&lt;=E568)/(SRP!$C$8:$C$10&gt;=E568),SRP!$D$8:$D$10)*(G568/100)*(E568/1000)),
IF(C568="Spirits",
SUM(LOOKUP(2,1/(SRP!$B$2:$B$7&lt;=E568)/(SRP!$C$2:$C$7&gt;=E568),SRP!$D$2:$D$7)*(G568/100)*(E568/1000)),
IF(AND(C568="Wine",D568="Fortified Wines"),
SUM(LOOKUP(2,1/(SRP!$B$26:$B$29&lt;=E568)/(SRP!$C$26:$C$29&gt;=E568),SRP!$D$26:$D$29)*(G568/100)*(E568/1000)),
IF(C568="Wine",
SUM(LOOKUP(2,1/(SRP!$B$21:$B$25&lt;=E568)/(SRP!$C$21:$C$25&gt;=E568),SRP!$D$21:$D$25)*(G568/100)*(E568/1000)),
IF(AND(C568="Ready to Drink",D568="RTD-One Pour Cocktail&gt;7%&lt;=14.5"),
SUM(LOOKUP(2,1/(SRP!$B$16:$B$20&lt;=E568)/(SRP!$C$16:$C$20&gt;=E568),SRP!$D$16:$D$20)*(G568/100)*(E568/1000)),
IF(C568="Ready to Drink",
SUM(LOOKUP(2,1/(SRP!$B$11:$B$15&lt;=E568)/(SRP!$C$11:$C$15&gt;=E568),SRP!$D$11:$D$15)*(G568/100)*(E568/1000)),
0)))))),2)</f>
        <v>7.32</v>
      </c>
      <c r="L568" s="173" t="str">
        <f t="shared" si="8"/>
        <v>Wine750</v>
      </c>
      <c r="M568" s="154">
        <f>VLOOKUP(L568,'Slope %'!C:D,2,0)</f>
        <v>0.1</v>
      </c>
    </row>
    <row r="569" spans="1:13" x14ac:dyDescent="0.25">
      <c r="A569" s="169">
        <v>13289</v>
      </c>
      <c r="B569" s="170" t="s">
        <v>630</v>
      </c>
      <c r="C569" s="170" t="s">
        <v>24</v>
      </c>
      <c r="D569" s="170" t="s">
        <v>162</v>
      </c>
      <c r="E569" s="170">
        <v>750</v>
      </c>
      <c r="F569" s="170">
        <v>6</v>
      </c>
      <c r="G569" s="171">
        <v>12.5</v>
      </c>
      <c r="H569" s="170" t="s">
        <v>100</v>
      </c>
      <c r="I569" s="171">
        <v>179.99</v>
      </c>
      <c r="J569" s="169">
        <v>1</v>
      </c>
      <c r="K569" s="154" cm="1">
        <f t="array" ref="K569">ROUND(
IF(C569="Beer",
SUM(LOOKUP(2,1/(SRP!$B$8:$B$10&lt;=E569)/(SRP!$C$8:$C$10&gt;=E569),SRP!$D$8:$D$10)*(G569/100)*(E569/1000)),
IF(C569="Spirits",
SUM(LOOKUP(2,1/(SRP!$B$2:$B$7&lt;=E569)/(SRP!$C$2:$C$7&gt;=E569),SRP!$D$2:$D$7)*(G569/100)*(E569/1000)),
IF(AND(C569="Wine",D569="Fortified Wines"),
SUM(LOOKUP(2,1/(SRP!$B$26:$B$29&lt;=E569)/(SRP!$C$26:$C$29&gt;=E569),SRP!$D$26:$D$29)*(G569/100)*(E569/1000)),
IF(C569="Wine",
SUM(LOOKUP(2,1/(SRP!$B$21:$B$25&lt;=E569)/(SRP!$C$21:$C$25&gt;=E569),SRP!$D$21:$D$25)*(G569/100)*(E569/1000)),
IF(AND(C569="Ready to Drink",D569="RTD-One Pour Cocktail&gt;7%&lt;=14.5"),
SUM(LOOKUP(2,1/(SRP!$B$16:$B$20&lt;=E569)/(SRP!$C$16:$C$20&gt;=E569),SRP!$D$16:$D$20)*(G569/100)*(E569/1000)),
IF(C569="Ready to Drink",
SUM(LOOKUP(2,1/(SRP!$B$11:$B$15&lt;=E569)/(SRP!$C$11:$C$15&gt;=E569),SRP!$D$11:$D$15)*(G569/100)*(E569/1000)),
0)))))),2)</f>
        <v>7.32</v>
      </c>
      <c r="L569" s="173" t="str">
        <f t="shared" si="8"/>
        <v>Wine750</v>
      </c>
      <c r="M569" s="154">
        <f>VLOOKUP(L569,'Slope %'!C:D,2,0)</f>
        <v>0.1</v>
      </c>
    </row>
    <row r="570" spans="1:13" x14ac:dyDescent="0.25">
      <c r="A570" s="169">
        <v>13300</v>
      </c>
      <c r="B570" s="170" t="s">
        <v>631</v>
      </c>
      <c r="C570" s="170" t="s">
        <v>24</v>
      </c>
      <c r="D570" s="170" t="s">
        <v>58</v>
      </c>
      <c r="E570" s="170">
        <v>750</v>
      </c>
      <c r="F570" s="170">
        <v>12</v>
      </c>
      <c r="G570" s="171">
        <v>13</v>
      </c>
      <c r="H570" s="170" t="s">
        <v>256</v>
      </c>
      <c r="I570" s="171">
        <v>23.99</v>
      </c>
      <c r="J570" s="169">
        <v>1</v>
      </c>
      <c r="K570" s="154" cm="1">
        <f t="array" ref="K570">ROUND(
IF(C570="Beer",
SUM(LOOKUP(2,1/(SRP!$B$8:$B$10&lt;=E570)/(SRP!$C$8:$C$10&gt;=E570),SRP!$D$8:$D$10)*(G570/100)*(E570/1000)),
IF(C570="Spirits",
SUM(LOOKUP(2,1/(SRP!$B$2:$B$7&lt;=E570)/(SRP!$C$2:$C$7&gt;=E570),SRP!$D$2:$D$7)*(G570/100)*(E570/1000)),
IF(AND(C570="Wine",D570="Fortified Wines"),
SUM(LOOKUP(2,1/(SRP!$B$26:$B$29&lt;=E570)/(SRP!$C$26:$C$29&gt;=E570),SRP!$D$26:$D$29)*(G570/100)*(E570/1000)),
IF(C570="Wine",
SUM(LOOKUP(2,1/(SRP!$B$21:$B$25&lt;=E570)/(SRP!$C$21:$C$25&gt;=E570),SRP!$D$21:$D$25)*(G570/100)*(E570/1000)),
IF(AND(C570="Ready to Drink",D570="RTD-One Pour Cocktail&gt;7%&lt;=14.5"),
SUM(LOOKUP(2,1/(SRP!$B$16:$B$20&lt;=E570)/(SRP!$C$16:$C$20&gt;=E570),SRP!$D$16:$D$20)*(G570/100)*(E570/1000)),
IF(C570="Ready to Drink",
SUM(LOOKUP(2,1/(SRP!$B$11:$B$15&lt;=E570)/(SRP!$C$11:$C$15&gt;=E570),SRP!$D$11:$D$15)*(G570/100)*(E570/1000)),
0)))))),2)</f>
        <v>7.61</v>
      </c>
      <c r="L570" s="173" t="str">
        <f t="shared" si="8"/>
        <v>Wine750</v>
      </c>
      <c r="M570" s="154">
        <f>VLOOKUP(L570,'Slope %'!C:D,2,0)</f>
        <v>0.1</v>
      </c>
    </row>
    <row r="571" spans="1:13" x14ac:dyDescent="0.25">
      <c r="A571" s="169">
        <v>13302</v>
      </c>
      <c r="B571" s="170" t="s">
        <v>632</v>
      </c>
      <c r="C571" s="170" t="s">
        <v>24</v>
      </c>
      <c r="D571" s="170" t="s">
        <v>194</v>
      </c>
      <c r="E571" s="170">
        <v>750</v>
      </c>
      <c r="F571" s="170">
        <v>12</v>
      </c>
      <c r="G571" s="171">
        <v>14</v>
      </c>
      <c r="H571" s="170" t="s">
        <v>256</v>
      </c>
      <c r="I571" s="171">
        <v>25.99</v>
      </c>
      <c r="J571" s="169">
        <v>1</v>
      </c>
      <c r="K571" s="154" cm="1">
        <f t="array" ref="K571">ROUND(
IF(C571="Beer",
SUM(LOOKUP(2,1/(SRP!$B$8:$B$10&lt;=E571)/(SRP!$C$8:$C$10&gt;=E571),SRP!$D$8:$D$10)*(G571/100)*(E571/1000)),
IF(C571="Spirits",
SUM(LOOKUP(2,1/(SRP!$B$2:$B$7&lt;=E571)/(SRP!$C$2:$C$7&gt;=E571),SRP!$D$2:$D$7)*(G571/100)*(E571/1000)),
IF(AND(C571="Wine",D571="Fortified Wines"),
SUM(LOOKUP(2,1/(SRP!$B$26:$B$29&lt;=E571)/(SRP!$C$26:$C$29&gt;=E571),SRP!$D$26:$D$29)*(G571/100)*(E571/1000)),
IF(C571="Wine",
SUM(LOOKUP(2,1/(SRP!$B$21:$B$25&lt;=E571)/(SRP!$C$21:$C$25&gt;=E571),SRP!$D$21:$D$25)*(G571/100)*(E571/1000)),
IF(AND(C571="Ready to Drink",D571="RTD-One Pour Cocktail&gt;7%&lt;=14.5"),
SUM(LOOKUP(2,1/(SRP!$B$16:$B$20&lt;=E571)/(SRP!$C$16:$C$20&gt;=E571),SRP!$D$16:$D$20)*(G571/100)*(E571/1000)),
IF(C571="Ready to Drink",
SUM(LOOKUP(2,1/(SRP!$B$11:$B$15&lt;=E571)/(SRP!$C$11:$C$15&gt;=E571),SRP!$D$11:$D$15)*(G571/100)*(E571/1000)),
0)))))),2)</f>
        <v>8.1999999999999993</v>
      </c>
      <c r="L571" s="173" t="str">
        <f t="shared" si="8"/>
        <v>Wine750</v>
      </c>
      <c r="M571" s="154">
        <f>VLOOKUP(L571,'Slope %'!C:D,2,0)</f>
        <v>0.1</v>
      </c>
    </row>
    <row r="572" spans="1:13" x14ac:dyDescent="0.25">
      <c r="A572" s="169">
        <v>13338</v>
      </c>
      <c r="B572" s="170" t="s">
        <v>633</v>
      </c>
      <c r="C572" s="170" t="s">
        <v>15</v>
      </c>
      <c r="D572" s="170" t="s">
        <v>125</v>
      </c>
      <c r="E572" s="170">
        <v>375</v>
      </c>
      <c r="F572" s="170">
        <v>12</v>
      </c>
      <c r="G572" s="171">
        <v>42.3</v>
      </c>
      <c r="H572" s="170" t="s">
        <v>634</v>
      </c>
      <c r="I572" s="171">
        <v>21.15</v>
      </c>
      <c r="J572" s="169">
        <v>1</v>
      </c>
      <c r="K572" s="154" cm="1">
        <f t="array" ref="K572">ROUND(
IF(C572="Beer",
SUM(LOOKUP(2,1/(SRP!$B$8:$B$10&lt;=E572)/(SRP!$C$8:$C$10&gt;=E572),SRP!$D$8:$D$10)*(G572/100)*(E572/1000)),
IF(C572="Spirits",
SUM(LOOKUP(2,1/(SRP!$B$2:$B$7&lt;=E572)/(SRP!$C$2:$C$7&gt;=E572),SRP!$D$2:$D$7)*(G572/100)*(E572/1000)),
IF(AND(C572="Wine",D572="Fortified Wines"),
SUM(LOOKUP(2,1/(SRP!$B$26:$B$29&lt;=E572)/(SRP!$C$26:$C$29&gt;=E572),SRP!$D$26:$D$29)*(G572/100)*(E572/1000)),
IF(C572="Wine",
SUM(LOOKUP(2,1/(SRP!$B$21:$B$25&lt;=E572)/(SRP!$C$21:$C$25&gt;=E572),SRP!$D$21:$D$25)*(G572/100)*(E572/1000)),
IF(AND(C572="Ready to Drink",D572="RTD-One Pour Cocktail&gt;7%&lt;=14.5"),
SUM(LOOKUP(2,1/(SRP!$B$16:$B$20&lt;=E572)/(SRP!$C$16:$C$20&gt;=E572),SRP!$D$16:$D$20)*(G572/100)*(E572/1000)),
IF(C572="Ready to Drink",
SUM(LOOKUP(2,1/(SRP!$B$11:$B$15&lt;=E572)/(SRP!$C$11:$C$15&gt;=E572),SRP!$D$11:$D$15)*(G572/100)*(E572/1000)),
0)))))),2)</f>
        <v>14.06</v>
      </c>
      <c r="L572" s="173" t="str">
        <f t="shared" si="8"/>
        <v>Spirits375</v>
      </c>
      <c r="M572" s="154">
        <f>VLOOKUP(L572,'Slope %'!C:D,2,0)</f>
        <v>0.1</v>
      </c>
    </row>
    <row r="573" spans="1:13" x14ac:dyDescent="0.25">
      <c r="A573" s="169">
        <v>13342</v>
      </c>
      <c r="B573" s="170" t="s">
        <v>635</v>
      </c>
      <c r="C573" s="170" t="s">
        <v>11</v>
      </c>
      <c r="D573" s="170" t="s">
        <v>12</v>
      </c>
      <c r="E573" s="170">
        <v>3960</v>
      </c>
      <c r="F573" s="170">
        <v>1</v>
      </c>
      <c r="G573" s="171">
        <v>5</v>
      </c>
      <c r="H573" s="170" t="s">
        <v>54</v>
      </c>
      <c r="I573" s="171">
        <v>31.79</v>
      </c>
      <c r="J573" s="169">
        <v>12</v>
      </c>
      <c r="K573" s="154" cm="1">
        <f t="array" ref="K573">ROUND(
IF(C573="Beer",
SUM(LOOKUP(2,1/(SRP!$B$8:$B$10&lt;=E573)/(SRP!$C$8:$C$10&gt;=E573),SRP!$D$8:$D$10)*(G573/100)*(E573/1000)),
IF(C573="Spirits",
SUM(LOOKUP(2,1/(SRP!$B$2:$B$7&lt;=E573)/(SRP!$C$2:$C$7&gt;=E573),SRP!$D$2:$D$7)*(G573/100)*(E573/1000)),
IF(AND(C573="Wine",D573="Fortified Wines"),
SUM(LOOKUP(2,1/(SRP!$B$26:$B$29&lt;=E573)/(SRP!$C$26:$C$29&gt;=E573),SRP!$D$26:$D$29)*(G573/100)*(E573/1000)),
IF(C573="Wine",
SUM(LOOKUP(2,1/(SRP!$B$21:$B$25&lt;=E573)/(SRP!$C$21:$C$25&gt;=E573),SRP!$D$21:$D$25)*(G573/100)*(E573/1000)),
IF(AND(C573="Ready to Drink",D573="RTD-One Pour Cocktail&gt;7%&lt;=14.5"),
SUM(LOOKUP(2,1/(SRP!$B$16:$B$20&lt;=E573)/(SRP!$C$16:$C$20&gt;=E573),SRP!$D$16:$D$20)*(G573/100)*(E573/1000)),
IF(C573="Ready to Drink",
SUM(LOOKUP(2,1/(SRP!$B$11:$B$15&lt;=E573)/(SRP!$C$11:$C$15&gt;=E573),SRP!$D$11:$D$15)*(G573/100)*(E573/1000)),
0)))))),2)</f>
        <v>15.46</v>
      </c>
      <c r="L573" s="173" t="str">
        <f t="shared" si="8"/>
        <v>Beer3960</v>
      </c>
      <c r="M573" s="154">
        <f>VLOOKUP(L573,'Slope %'!C:D,2,0)</f>
        <v>7.0000000000000007E-2</v>
      </c>
    </row>
    <row r="574" spans="1:13" x14ac:dyDescent="0.25">
      <c r="A574" s="169">
        <v>13342</v>
      </c>
      <c r="B574" s="170" t="s">
        <v>635</v>
      </c>
      <c r="C574" s="170" t="s">
        <v>11</v>
      </c>
      <c r="D574" s="170" t="s">
        <v>12</v>
      </c>
      <c r="E574" s="170">
        <v>3960</v>
      </c>
      <c r="F574" s="170">
        <v>1</v>
      </c>
      <c r="G574" s="171">
        <v>5</v>
      </c>
      <c r="H574" s="170" t="s">
        <v>54</v>
      </c>
      <c r="I574" s="171">
        <v>31.79</v>
      </c>
      <c r="J574" s="169">
        <v>12</v>
      </c>
      <c r="K574" s="154" cm="1">
        <f t="array" ref="K574">ROUND(
IF(C574="Beer",
SUM(LOOKUP(2,1/(SRP!$B$8:$B$10&lt;=E574)/(SRP!$C$8:$C$10&gt;=E574),SRP!$D$8:$D$10)*(G574/100)*(E574/1000)),
IF(C574="Spirits",
SUM(LOOKUP(2,1/(SRP!$B$2:$B$7&lt;=E574)/(SRP!$C$2:$C$7&gt;=E574),SRP!$D$2:$D$7)*(G574/100)*(E574/1000)),
IF(AND(C574="Wine",D574="Fortified Wines"),
SUM(LOOKUP(2,1/(SRP!$B$26:$B$29&lt;=E574)/(SRP!$C$26:$C$29&gt;=E574),SRP!$D$26:$D$29)*(G574/100)*(E574/1000)),
IF(C574="Wine",
SUM(LOOKUP(2,1/(SRP!$B$21:$B$25&lt;=E574)/(SRP!$C$21:$C$25&gt;=E574),SRP!$D$21:$D$25)*(G574/100)*(E574/1000)),
IF(AND(C574="Ready to Drink",D574="RTD-One Pour Cocktail&gt;7%&lt;=14.5"),
SUM(LOOKUP(2,1/(SRP!$B$16:$B$20&lt;=E574)/(SRP!$C$16:$C$20&gt;=E574),SRP!$D$16:$D$20)*(G574/100)*(E574/1000)),
IF(C574="Ready to Drink",
SUM(LOOKUP(2,1/(SRP!$B$11:$B$15&lt;=E574)/(SRP!$C$11:$C$15&gt;=E574),SRP!$D$11:$D$15)*(G574/100)*(E574/1000)),
0)))))),2)</f>
        <v>15.46</v>
      </c>
      <c r="L574" s="173" t="str">
        <f t="shared" si="8"/>
        <v>Beer3960</v>
      </c>
      <c r="M574" s="154">
        <f>VLOOKUP(L574,'Slope %'!C:D,2,0)</f>
        <v>7.0000000000000007E-2</v>
      </c>
    </row>
    <row r="575" spans="1:13" x14ac:dyDescent="0.25">
      <c r="A575" s="169">
        <v>13346</v>
      </c>
      <c r="B575" s="170" t="s">
        <v>636</v>
      </c>
      <c r="C575" s="170" t="s">
        <v>11</v>
      </c>
      <c r="D575" s="170" t="s">
        <v>211</v>
      </c>
      <c r="E575" s="170">
        <v>4092</v>
      </c>
      <c r="F575" s="170">
        <v>1</v>
      </c>
      <c r="G575" s="171">
        <v>4</v>
      </c>
      <c r="H575" s="170" t="s">
        <v>105</v>
      </c>
      <c r="I575" s="171">
        <v>33.49</v>
      </c>
      <c r="J575" s="169">
        <v>12</v>
      </c>
      <c r="K575" s="154" cm="1">
        <f t="array" ref="K575">ROUND(
IF(C575="Beer",
SUM(LOOKUP(2,1/(SRP!$B$8:$B$10&lt;=E575)/(SRP!$C$8:$C$10&gt;=E575),SRP!$D$8:$D$10)*(G575/100)*(E575/1000)),
IF(C575="Spirits",
SUM(LOOKUP(2,1/(SRP!$B$2:$B$7&lt;=E575)/(SRP!$C$2:$C$7&gt;=E575),SRP!$D$2:$D$7)*(G575/100)*(E575/1000)),
IF(AND(C575="Wine",D575="Fortified Wines"),
SUM(LOOKUP(2,1/(SRP!$B$26:$B$29&lt;=E575)/(SRP!$C$26:$C$29&gt;=E575),SRP!$D$26:$D$29)*(G575/100)*(E575/1000)),
IF(C575="Wine",
SUM(LOOKUP(2,1/(SRP!$B$21:$B$25&lt;=E575)/(SRP!$C$21:$C$25&gt;=E575),SRP!$D$21:$D$25)*(G575/100)*(E575/1000)),
IF(AND(C575="Ready to Drink",D575="RTD-One Pour Cocktail&gt;7%&lt;=14.5"),
SUM(LOOKUP(2,1/(SRP!$B$16:$B$20&lt;=E575)/(SRP!$C$16:$C$20&gt;=E575),SRP!$D$16:$D$20)*(G575/100)*(E575/1000)),
IF(C575="Ready to Drink",
SUM(LOOKUP(2,1/(SRP!$B$11:$B$15&lt;=E575)/(SRP!$C$11:$C$15&gt;=E575),SRP!$D$11:$D$15)*(G575/100)*(E575/1000)),
0)))))),2)</f>
        <v>12.78</v>
      </c>
      <c r="L575" s="173" t="str">
        <f t="shared" si="8"/>
        <v>Beer4092</v>
      </c>
      <c r="M575" s="154">
        <f>VLOOKUP(L575,'Slope %'!C:D,2,0)</f>
        <v>7.0000000000000007E-2</v>
      </c>
    </row>
    <row r="576" spans="1:13" x14ac:dyDescent="0.25">
      <c r="A576" s="169">
        <v>13346</v>
      </c>
      <c r="B576" s="170" t="s">
        <v>636</v>
      </c>
      <c r="C576" s="170" t="s">
        <v>11</v>
      </c>
      <c r="D576" s="170" t="s">
        <v>211</v>
      </c>
      <c r="E576" s="170">
        <v>4092</v>
      </c>
      <c r="F576" s="170">
        <v>1</v>
      </c>
      <c r="G576" s="171">
        <v>4</v>
      </c>
      <c r="H576" s="170" t="s">
        <v>105</v>
      </c>
      <c r="I576" s="171">
        <v>33.49</v>
      </c>
      <c r="J576" s="169">
        <v>12</v>
      </c>
      <c r="K576" s="154" cm="1">
        <f t="array" ref="K576">ROUND(
IF(C576="Beer",
SUM(LOOKUP(2,1/(SRP!$B$8:$B$10&lt;=E576)/(SRP!$C$8:$C$10&gt;=E576),SRP!$D$8:$D$10)*(G576/100)*(E576/1000)),
IF(C576="Spirits",
SUM(LOOKUP(2,1/(SRP!$B$2:$B$7&lt;=E576)/(SRP!$C$2:$C$7&gt;=E576),SRP!$D$2:$D$7)*(G576/100)*(E576/1000)),
IF(AND(C576="Wine",D576="Fortified Wines"),
SUM(LOOKUP(2,1/(SRP!$B$26:$B$29&lt;=E576)/(SRP!$C$26:$C$29&gt;=E576),SRP!$D$26:$D$29)*(G576/100)*(E576/1000)),
IF(C576="Wine",
SUM(LOOKUP(2,1/(SRP!$B$21:$B$25&lt;=E576)/(SRP!$C$21:$C$25&gt;=E576),SRP!$D$21:$D$25)*(G576/100)*(E576/1000)),
IF(AND(C576="Ready to Drink",D576="RTD-One Pour Cocktail&gt;7%&lt;=14.5"),
SUM(LOOKUP(2,1/(SRP!$B$16:$B$20&lt;=E576)/(SRP!$C$16:$C$20&gt;=E576),SRP!$D$16:$D$20)*(G576/100)*(E576/1000)),
IF(C576="Ready to Drink",
SUM(LOOKUP(2,1/(SRP!$B$11:$B$15&lt;=E576)/(SRP!$C$11:$C$15&gt;=E576),SRP!$D$11:$D$15)*(G576/100)*(E576/1000)),
0)))))),2)</f>
        <v>12.78</v>
      </c>
      <c r="L576" s="173" t="str">
        <f t="shared" si="8"/>
        <v>Beer4092</v>
      </c>
      <c r="M576" s="154">
        <f>VLOOKUP(L576,'Slope %'!C:D,2,0)</f>
        <v>7.0000000000000007E-2</v>
      </c>
    </row>
    <row r="577" spans="1:13" x14ac:dyDescent="0.25">
      <c r="A577" s="169">
        <v>13347</v>
      </c>
      <c r="B577" s="170" t="s">
        <v>637</v>
      </c>
      <c r="C577" s="170" t="s">
        <v>11</v>
      </c>
      <c r="D577" s="170" t="s">
        <v>211</v>
      </c>
      <c r="E577" s="170">
        <v>8184</v>
      </c>
      <c r="F577" s="170">
        <v>1</v>
      </c>
      <c r="G577" s="171">
        <v>4</v>
      </c>
      <c r="H577" s="170" t="s">
        <v>105</v>
      </c>
      <c r="I577" s="171">
        <v>58.49</v>
      </c>
      <c r="J577" s="169">
        <v>24</v>
      </c>
      <c r="K577" s="154" cm="1">
        <f t="array" ref="K577">ROUND(
IF(C577="Beer",
SUM(LOOKUP(2,1/(SRP!$B$8:$B$10&lt;=E577)/(SRP!$C$8:$C$10&gt;=E577),SRP!$D$8:$D$10)*(G577/100)*(E577/1000)),
IF(C577="Spirits",
SUM(LOOKUP(2,1/(SRP!$B$2:$B$7&lt;=E577)/(SRP!$C$2:$C$7&gt;=E577),SRP!$D$2:$D$7)*(G577/100)*(E577/1000)),
IF(AND(C577="Wine",D577="Fortified Wines"),
SUM(LOOKUP(2,1/(SRP!$B$26:$B$29&lt;=E577)/(SRP!$C$26:$C$29&gt;=E577),SRP!$D$26:$D$29)*(G577/100)*(E577/1000)),
IF(C577="Wine",
SUM(LOOKUP(2,1/(SRP!$B$21:$B$25&lt;=E577)/(SRP!$C$21:$C$25&gt;=E577),SRP!$D$21:$D$25)*(G577/100)*(E577/1000)),
IF(AND(C577="Ready to Drink",D577="RTD-One Pour Cocktail&gt;7%&lt;=14.5"),
SUM(LOOKUP(2,1/(SRP!$B$16:$B$20&lt;=E577)/(SRP!$C$16:$C$20&gt;=E577),SRP!$D$16:$D$20)*(G577/100)*(E577/1000)),
IF(C577="Ready to Drink",
SUM(LOOKUP(2,1/(SRP!$B$11:$B$15&lt;=E577)/(SRP!$C$11:$C$15&gt;=E577),SRP!$D$11:$D$15)*(G577/100)*(E577/1000)),
0)))))),2)</f>
        <v>25.56</v>
      </c>
      <c r="L577" s="173" t="str">
        <f t="shared" si="8"/>
        <v>Beer8184</v>
      </c>
      <c r="M577" s="154">
        <f>VLOOKUP(L577,'Slope %'!C:D,2,0)</f>
        <v>0.05</v>
      </c>
    </row>
    <row r="578" spans="1:13" x14ac:dyDescent="0.25">
      <c r="A578" s="169">
        <v>13347</v>
      </c>
      <c r="B578" s="170" t="s">
        <v>637</v>
      </c>
      <c r="C578" s="170" t="s">
        <v>11</v>
      </c>
      <c r="D578" s="170" t="s">
        <v>211</v>
      </c>
      <c r="E578" s="170">
        <v>8184</v>
      </c>
      <c r="F578" s="170">
        <v>1</v>
      </c>
      <c r="G578" s="171">
        <v>4</v>
      </c>
      <c r="H578" s="170" t="s">
        <v>105</v>
      </c>
      <c r="I578" s="171">
        <v>58.49</v>
      </c>
      <c r="J578" s="169">
        <v>24</v>
      </c>
      <c r="K578" s="154" cm="1">
        <f t="array" ref="K578">ROUND(
IF(C578="Beer",
SUM(LOOKUP(2,1/(SRP!$B$8:$B$10&lt;=E578)/(SRP!$C$8:$C$10&gt;=E578),SRP!$D$8:$D$10)*(G578/100)*(E578/1000)),
IF(C578="Spirits",
SUM(LOOKUP(2,1/(SRP!$B$2:$B$7&lt;=E578)/(SRP!$C$2:$C$7&gt;=E578),SRP!$D$2:$D$7)*(G578/100)*(E578/1000)),
IF(AND(C578="Wine",D578="Fortified Wines"),
SUM(LOOKUP(2,1/(SRP!$B$26:$B$29&lt;=E578)/(SRP!$C$26:$C$29&gt;=E578),SRP!$D$26:$D$29)*(G578/100)*(E578/1000)),
IF(C578="Wine",
SUM(LOOKUP(2,1/(SRP!$B$21:$B$25&lt;=E578)/(SRP!$C$21:$C$25&gt;=E578),SRP!$D$21:$D$25)*(G578/100)*(E578/1000)),
IF(AND(C578="Ready to Drink",D578="RTD-One Pour Cocktail&gt;7%&lt;=14.5"),
SUM(LOOKUP(2,1/(SRP!$B$16:$B$20&lt;=E578)/(SRP!$C$16:$C$20&gt;=E578),SRP!$D$16:$D$20)*(G578/100)*(E578/1000)),
IF(C578="Ready to Drink",
SUM(LOOKUP(2,1/(SRP!$B$11:$B$15&lt;=E578)/(SRP!$C$11:$C$15&gt;=E578),SRP!$D$11:$D$15)*(G578/100)*(E578/1000)),
0)))))),2)</f>
        <v>25.56</v>
      </c>
      <c r="L578" s="173" t="str">
        <f t="shared" si="8"/>
        <v>Beer8184</v>
      </c>
      <c r="M578" s="154">
        <f>VLOOKUP(L578,'Slope %'!C:D,2,0)</f>
        <v>0.05</v>
      </c>
    </row>
    <row r="579" spans="1:13" x14ac:dyDescent="0.25">
      <c r="A579" s="169">
        <v>13350</v>
      </c>
      <c r="B579" s="170" t="s">
        <v>638</v>
      </c>
      <c r="C579" s="170" t="s">
        <v>24</v>
      </c>
      <c r="D579" s="170" t="s">
        <v>34</v>
      </c>
      <c r="E579" s="170">
        <v>750</v>
      </c>
      <c r="F579" s="170">
        <v>12</v>
      </c>
      <c r="G579" s="171">
        <v>15</v>
      </c>
      <c r="H579" s="170" t="s">
        <v>200</v>
      </c>
      <c r="I579" s="171">
        <v>16.989999999999998</v>
      </c>
      <c r="J579" s="169">
        <v>1</v>
      </c>
      <c r="K579" s="154" cm="1">
        <f t="array" ref="K579">ROUND(
IF(C579="Beer",
SUM(LOOKUP(2,1/(SRP!$B$8:$B$10&lt;=E579)/(SRP!$C$8:$C$10&gt;=E579),SRP!$D$8:$D$10)*(G579/100)*(E579/1000)),
IF(C579="Spirits",
SUM(LOOKUP(2,1/(SRP!$B$2:$B$7&lt;=E579)/(SRP!$C$2:$C$7&gt;=E579),SRP!$D$2:$D$7)*(G579/100)*(E579/1000)),
IF(AND(C579="Wine",D579="Fortified Wines"),
SUM(LOOKUP(2,1/(SRP!$B$26:$B$29&lt;=E579)/(SRP!$C$26:$C$29&gt;=E579),SRP!$D$26:$D$29)*(G579/100)*(E579/1000)),
IF(C579="Wine",
SUM(LOOKUP(2,1/(SRP!$B$21:$B$25&lt;=E579)/(SRP!$C$21:$C$25&gt;=E579),SRP!$D$21:$D$25)*(G579/100)*(E579/1000)),
IF(AND(C579="Ready to Drink",D579="RTD-One Pour Cocktail&gt;7%&lt;=14.5"),
SUM(LOOKUP(2,1/(SRP!$B$16:$B$20&lt;=E579)/(SRP!$C$16:$C$20&gt;=E579),SRP!$D$16:$D$20)*(G579/100)*(E579/1000)),
IF(C579="Ready to Drink",
SUM(LOOKUP(2,1/(SRP!$B$11:$B$15&lt;=E579)/(SRP!$C$11:$C$15&gt;=E579),SRP!$D$11:$D$15)*(G579/100)*(E579/1000)),
0)))))),2)</f>
        <v>8.7799999999999994</v>
      </c>
      <c r="L579" s="173" t="str">
        <f t="shared" ref="L579:L642" si="9">(_xlfn.CONCAT(C579,E579))</f>
        <v>Wine750</v>
      </c>
      <c r="M579" s="154">
        <f>VLOOKUP(L579,'Slope %'!C:D,2,0)</f>
        <v>0.1</v>
      </c>
    </row>
    <row r="580" spans="1:13" x14ac:dyDescent="0.25">
      <c r="A580" s="169">
        <v>13358</v>
      </c>
      <c r="B580" s="170" t="s">
        <v>639</v>
      </c>
      <c r="C580" s="170" t="s">
        <v>24</v>
      </c>
      <c r="D580" s="170" t="s">
        <v>194</v>
      </c>
      <c r="E580" s="170">
        <v>750</v>
      </c>
      <c r="F580" s="170">
        <v>12</v>
      </c>
      <c r="G580" s="171">
        <v>12.5</v>
      </c>
      <c r="H580" s="170" t="s">
        <v>64</v>
      </c>
      <c r="I580" s="171">
        <v>16.989999999999998</v>
      </c>
      <c r="J580" s="169">
        <v>1</v>
      </c>
      <c r="K580" s="154" cm="1">
        <f t="array" ref="K580">ROUND(
IF(C580="Beer",
SUM(LOOKUP(2,1/(SRP!$B$8:$B$10&lt;=E580)/(SRP!$C$8:$C$10&gt;=E580),SRP!$D$8:$D$10)*(G580/100)*(E580/1000)),
IF(C580="Spirits",
SUM(LOOKUP(2,1/(SRP!$B$2:$B$7&lt;=E580)/(SRP!$C$2:$C$7&gt;=E580),SRP!$D$2:$D$7)*(G580/100)*(E580/1000)),
IF(AND(C580="Wine",D580="Fortified Wines"),
SUM(LOOKUP(2,1/(SRP!$B$26:$B$29&lt;=E580)/(SRP!$C$26:$C$29&gt;=E580),SRP!$D$26:$D$29)*(G580/100)*(E580/1000)),
IF(C580="Wine",
SUM(LOOKUP(2,1/(SRP!$B$21:$B$25&lt;=E580)/(SRP!$C$21:$C$25&gt;=E580),SRP!$D$21:$D$25)*(G580/100)*(E580/1000)),
IF(AND(C580="Ready to Drink",D580="RTD-One Pour Cocktail&gt;7%&lt;=14.5"),
SUM(LOOKUP(2,1/(SRP!$B$16:$B$20&lt;=E580)/(SRP!$C$16:$C$20&gt;=E580),SRP!$D$16:$D$20)*(G580/100)*(E580/1000)),
IF(C580="Ready to Drink",
SUM(LOOKUP(2,1/(SRP!$B$11:$B$15&lt;=E580)/(SRP!$C$11:$C$15&gt;=E580),SRP!$D$11:$D$15)*(G580/100)*(E580/1000)),
0)))))),2)</f>
        <v>7.32</v>
      </c>
      <c r="L580" s="173" t="str">
        <f t="shared" si="9"/>
        <v>Wine750</v>
      </c>
      <c r="M580" s="154">
        <f>VLOOKUP(L580,'Slope %'!C:D,2,0)</f>
        <v>0.1</v>
      </c>
    </row>
    <row r="581" spans="1:13" x14ac:dyDescent="0.25">
      <c r="A581" s="169">
        <v>13365</v>
      </c>
      <c r="B581" s="170" t="s">
        <v>492</v>
      </c>
      <c r="C581" s="170" t="s">
        <v>15</v>
      </c>
      <c r="D581" s="170" t="s">
        <v>16</v>
      </c>
      <c r="E581" s="170">
        <v>1140</v>
      </c>
      <c r="F581" s="170">
        <v>9</v>
      </c>
      <c r="G581" s="171">
        <v>45</v>
      </c>
      <c r="H581" s="170" t="s">
        <v>20</v>
      </c>
      <c r="I581" s="171">
        <v>47.99</v>
      </c>
      <c r="J581" s="169">
        <v>1</v>
      </c>
      <c r="K581" s="154" cm="1">
        <f t="array" ref="K581">ROUND(
IF(C581="Beer",
SUM(LOOKUP(2,1/(SRP!$B$8:$B$10&lt;=E581)/(SRP!$C$8:$C$10&gt;=E581),SRP!$D$8:$D$10)*(G581/100)*(E581/1000)),
IF(C581="Spirits",
SUM(LOOKUP(2,1/(SRP!$B$2:$B$7&lt;=E581)/(SRP!$C$2:$C$7&gt;=E581),SRP!$D$2:$D$7)*(G581/100)*(E581/1000)),
IF(AND(C581="Wine",D581="Fortified Wines"),
SUM(LOOKUP(2,1/(SRP!$B$26:$B$29&lt;=E581)/(SRP!$C$26:$C$29&gt;=E581),SRP!$D$26:$D$29)*(G581/100)*(E581/1000)),
IF(C581="Wine",
SUM(LOOKUP(2,1/(SRP!$B$21:$B$25&lt;=E581)/(SRP!$C$21:$C$25&gt;=E581),SRP!$D$21:$D$25)*(G581/100)*(E581/1000)),
IF(AND(C581="Ready to Drink",D581="RTD-One Pour Cocktail&gt;7%&lt;=14.5"),
SUM(LOOKUP(2,1/(SRP!$B$16:$B$20&lt;=E581)/(SRP!$C$16:$C$20&gt;=E581),SRP!$D$16:$D$20)*(G581/100)*(E581/1000)),
IF(C581="Ready to Drink",
SUM(LOOKUP(2,1/(SRP!$B$11:$B$15&lt;=E581)/(SRP!$C$11:$C$15&gt;=E581),SRP!$D$11:$D$15)*(G581/100)*(E581/1000)),
0)))))),2)</f>
        <v>40.049999999999997</v>
      </c>
      <c r="L581" s="173" t="str">
        <f t="shared" si="9"/>
        <v>Spirits1140</v>
      </c>
      <c r="M581" s="154">
        <f>VLOOKUP(L581,'Slope %'!C:D,2,0)</f>
        <v>0.05</v>
      </c>
    </row>
    <row r="582" spans="1:13" x14ac:dyDescent="0.25">
      <c r="A582" s="169">
        <v>13428</v>
      </c>
      <c r="B582" s="170" t="s">
        <v>640</v>
      </c>
      <c r="C582" s="170" t="s">
        <v>15</v>
      </c>
      <c r="D582" s="170" t="s">
        <v>626</v>
      </c>
      <c r="E582" s="170">
        <v>750</v>
      </c>
      <c r="F582" s="170">
        <v>12</v>
      </c>
      <c r="G582" s="171">
        <v>40</v>
      </c>
      <c r="H582" s="170" t="s">
        <v>29</v>
      </c>
      <c r="I582" s="171">
        <v>33.700000000000003</v>
      </c>
      <c r="J582" s="169">
        <v>1</v>
      </c>
      <c r="K582" s="154" cm="1">
        <f t="array" ref="K582">ROUND(
IF(C582="Beer",
SUM(LOOKUP(2,1/(SRP!$B$8:$B$10&lt;=E582)/(SRP!$C$8:$C$10&gt;=E582),SRP!$D$8:$D$10)*(G582/100)*(E582/1000)),
IF(C582="Spirits",
SUM(LOOKUP(2,1/(SRP!$B$2:$B$7&lt;=E582)/(SRP!$C$2:$C$7&gt;=E582),SRP!$D$2:$D$7)*(G582/100)*(E582/1000)),
IF(AND(C582="Wine",D582="Fortified Wines"),
SUM(LOOKUP(2,1/(SRP!$B$26:$B$29&lt;=E582)/(SRP!$C$26:$C$29&gt;=E582),SRP!$D$26:$D$29)*(G582/100)*(E582/1000)),
IF(C582="Wine",
SUM(LOOKUP(2,1/(SRP!$B$21:$B$25&lt;=E582)/(SRP!$C$21:$C$25&gt;=E582),SRP!$D$21:$D$25)*(G582/100)*(E582/1000)),
IF(AND(C582="Ready to Drink",D582="RTD-One Pour Cocktail&gt;7%&lt;=14.5"),
SUM(LOOKUP(2,1/(SRP!$B$16:$B$20&lt;=E582)/(SRP!$C$16:$C$20&gt;=E582),SRP!$D$16:$D$20)*(G582/100)*(E582/1000)),
IF(C582="Ready to Drink",
SUM(LOOKUP(2,1/(SRP!$B$11:$B$15&lt;=E582)/(SRP!$C$11:$C$15&gt;=E582),SRP!$D$11:$D$15)*(G582/100)*(E582/1000)),
0)))))),2)</f>
        <v>23.42</v>
      </c>
      <c r="L582" s="173" t="str">
        <f t="shared" si="9"/>
        <v>Spirits750</v>
      </c>
      <c r="M582" s="154">
        <f>VLOOKUP(L582,'Slope %'!C:D,2,0)</f>
        <v>7.0000000000000007E-2</v>
      </c>
    </row>
    <row r="583" spans="1:13" x14ac:dyDescent="0.25">
      <c r="A583" s="169">
        <v>13448</v>
      </c>
      <c r="B583" s="170" t="s">
        <v>641</v>
      </c>
      <c r="C583" s="170" t="s">
        <v>24</v>
      </c>
      <c r="D583" s="170" t="s">
        <v>25</v>
      </c>
      <c r="E583" s="170">
        <v>750</v>
      </c>
      <c r="F583" s="170">
        <v>6</v>
      </c>
      <c r="G583" s="171">
        <v>12</v>
      </c>
      <c r="H583" s="170" t="s">
        <v>26</v>
      </c>
      <c r="I583" s="171">
        <v>35.99</v>
      </c>
      <c r="J583" s="169">
        <v>1</v>
      </c>
      <c r="K583" s="154" cm="1">
        <f t="array" ref="K583">ROUND(
IF(C583="Beer",
SUM(LOOKUP(2,1/(SRP!$B$8:$B$10&lt;=E583)/(SRP!$C$8:$C$10&gt;=E583),SRP!$D$8:$D$10)*(G583/100)*(E583/1000)),
IF(C583="Spirits",
SUM(LOOKUP(2,1/(SRP!$B$2:$B$7&lt;=E583)/(SRP!$C$2:$C$7&gt;=E583),SRP!$D$2:$D$7)*(G583/100)*(E583/1000)),
IF(AND(C583="Wine",D583="Fortified Wines"),
SUM(LOOKUP(2,1/(SRP!$B$26:$B$29&lt;=E583)/(SRP!$C$26:$C$29&gt;=E583),SRP!$D$26:$D$29)*(G583/100)*(E583/1000)),
IF(C583="Wine",
SUM(LOOKUP(2,1/(SRP!$B$21:$B$25&lt;=E583)/(SRP!$C$21:$C$25&gt;=E583),SRP!$D$21:$D$25)*(G583/100)*(E583/1000)),
IF(AND(C583="Ready to Drink",D583="RTD-One Pour Cocktail&gt;7%&lt;=14.5"),
SUM(LOOKUP(2,1/(SRP!$B$16:$B$20&lt;=E583)/(SRP!$C$16:$C$20&gt;=E583),SRP!$D$16:$D$20)*(G583/100)*(E583/1000)),
IF(C583="Ready to Drink",
SUM(LOOKUP(2,1/(SRP!$B$11:$B$15&lt;=E583)/(SRP!$C$11:$C$15&gt;=E583),SRP!$D$11:$D$15)*(G583/100)*(E583/1000)),
0)))))),2)</f>
        <v>7.03</v>
      </c>
      <c r="L583" s="173" t="str">
        <f t="shared" si="9"/>
        <v>Wine750</v>
      </c>
      <c r="M583" s="154">
        <f>VLOOKUP(L583,'Slope %'!C:D,2,0)</f>
        <v>0.1</v>
      </c>
    </row>
    <row r="584" spans="1:13" x14ac:dyDescent="0.25">
      <c r="A584" s="169">
        <v>13482</v>
      </c>
      <c r="B584" s="170" t="s">
        <v>642</v>
      </c>
      <c r="C584" s="170" t="s">
        <v>11</v>
      </c>
      <c r="D584" s="170" t="s">
        <v>12</v>
      </c>
      <c r="E584" s="170">
        <v>473</v>
      </c>
      <c r="F584" s="170">
        <v>24</v>
      </c>
      <c r="G584" s="171">
        <v>5</v>
      </c>
      <c r="H584" s="170" t="s">
        <v>54</v>
      </c>
      <c r="I584" s="171">
        <v>4.29</v>
      </c>
      <c r="J584" s="169">
        <v>1</v>
      </c>
      <c r="K584" s="154" cm="1">
        <f t="array" ref="K584">ROUND(
IF(C584="Beer",
SUM(LOOKUP(2,1/(SRP!$B$8:$B$10&lt;=E584)/(SRP!$C$8:$C$10&gt;=E584),SRP!$D$8:$D$10)*(G584/100)*(E584/1000)),
IF(C584="Spirits",
SUM(LOOKUP(2,1/(SRP!$B$2:$B$7&lt;=E584)/(SRP!$C$2:$C$7&gt;=E584),SRP!$D$2:$D$7)*(G584/100)*(E584/1000)),
IF(AND(C584="Wine",D584="Fortified Wines"),
SUM(LOOKUP(2,1/(SRP!$B$26:$B$29&lt;=E584)/(SRP!$C$26:$C$29&gt;=E584),SRP!$D$26:$D$29)*(G584/100)*(E584/1000)),
IF(C584="Wine",
SUM(LOOKUP(2,1/(SRP!$B$21:$B$25&lt;=E584)/(SRP!$C$21:$C$25&gt;=E584),SRP!$D$21:$D$25)*(G584/100)*(E584/1000)),
IF(AND(C584="Ready to Drink",D584="RTD-One Pour Cocktail&gt;7%&lt;=14.5"),
SUM(LOOKUP(2,1/(SRP!$B$16:$B$20&lt;=E584)/(SRP!$C$16:$C$20&gt;=E584),SRP!$D$16:$D$20)*(G584/100)*(E584/1000)),
IF(C584="Ready to Drink",
SUM(LOOKUP(2,1/(SRP!$B$11:$B$15&lt;=E584)/(SRP!$C$11:$C$15&gt;=E584),SRP!$D$11:$D$15)*(G584/100)*(E584/1000)),
0)))))),2)</f>
        <v>1.85</v>
      </c>
      <c r="L584" s="173" t="str">
        <f t="shared" si="9"/>
        <v>Beer473</v>
      </c>
      <c r="M584" s="154">
        <f>VLOOKUP(L584,'Slope %'!C:D,2,0)</f>
        <v>0.12</v>
      </c>
    </row>
    <row r="585" spans="1:13" x14ac:dyDescent="0.25">
      <c r="A585" s="169">
        <v>13482</v>
      </c>
      <c r="B585" s="170" t="s">
        <v>642</v>
      </c>
      <c r="C585" s="170" t="s">
        <v>11</v>
      </c>
      <c r="D585" s="170" t="s">
        <v>12</v>
      </c>
      <c r="E585" s="170">
        <v>473</v>
      </c>
      <c r="F585" s="170">
        <v>24</v>
      </c>
      <c r="G585" s="171">
        <v>5</v>
      </c>
      <c r="H585" s="170" t="s">
        <v>54</v>
      </c>
      <c r="I585" s="171">
        <v>4.29</v>
      </c>
      <c r="J585" s="169">
        <v>1</v>
      </c>
      <c r="K585" s="154" cm="1">
        <f t="array" ref="K585">ROUND(
IF(C585="Beer",
SUM(LOOKUP(2,1/(SRP!$B$8:$B$10&lt;=E585)/(SRP!$C$8:$C$10&gt;=E585),SRP!$D$8:$D$10)*(G585/100)*(E585/1000)),
IF(C585="Spirits",
SUM(LOOKUP(2,1/(SRP!$B$2:$B$7&lt;=E585)/(SRP!$C$2:$C$7&gt;=E585),SRP!$D$2:$D$7)*(G585/100)*(E585/1000)),
IF(AND(C585="Wine",D585="Fortified Wines"),
SUM(LOOKUP(2,1/(SRP!$B$26:$B$29&lt;=E585)/(SRP!$C$26:$C$29&gt;=E585),SRP!$D$26:$D$29)*(G585/100)*(E585/1000)),
IF(C585="Wine",
SUM(LOOKUP(2,1/(SRP!$B$21:$B$25&lt;=E585)/(SRP!$C$21:$C$25&gt;=E585),SRP!$D$21:$D$25)*(G585/100)*(E585/1000)),
IF(AND(C585="Ready to Drink",D585="RTD-One Pour Cocktail&gt;7%&lt;=14.5"),
SUM(LOOKUP(2,1/(SRP!$B$16:$B$20&lt;=E585)/(SRP!$C$16:$C$20&gt;=E585),SRP!$D$16:$D$20)*(G585/100)*(E585/1000)),
IF(C585="Ready to Drink",
SUM(LOOKUP(2,1/(SRP!$B$11:$B$15&lt;=E585)/(SRP!$C$11:$C$15&gt;=E585),SRP!$D$11:$D$15)*(G585/100)*(E585/1000)),
0)))))),2)</f>
        <v>1.85</v>
      </c>
      <c r="L585" s="173" t="str">
        <f t="shared" si="9"/>
        <v>Beer473</v>
      </c>
      <c r="M585" s="154">
        <f>VLOOKUP(L585,'Slope %'!C:D,2,0)</f>
        <v>0.12</v>
      </c>
    </row>
    <row r="586" spans="1:13" x14ac:dyDescent="0.25">
      <c r="A586" s="169">
        <v>13485</v>
      </c>
      <c r="B586" s="170" t="s">
        <v>643</v>
      </c>
      <c r="C586" s="170" t="s">
        <v>11</v>
      </c>
      <c r="D586" s="170" t="s">
        <v>267</v>
      </c>
      <c r="E586" s="170">
        <v>473</v>
      </c>
      <c r="F586" s="170">
        <v>24</v>
      </c>
      <c r="G586" s="171">
        <v>5.2</v>
      </c>
      <c r="H586" s="170" t="s">
        <v>54</v>
      </c>
      <c r="I586" s="171">
        <v>4.29</v>
      </c>
      <c r="J586" s="169">
        <v>1</v>
      </c>
      <c r="K586" s="154" cm="1">
        <f t="array" ref="K586">ROUND(
IF(C586="Beer",
SUM(LOOKUP(2,1/(SRP!$B$8:$B$10&lt;=E586)/(SRP!$C$8:$C$10&gt;=E586),SRP!$D$8:$D$10)*(G586/100)*(E586/1000)),
IF(C586="Spirits",
SUM(LOOKUP(2,1/(SRP!$B$2:$B$7&lt;=E586)/(SRP!$C$2:$C$7&gt;=E586),SRP!$D$2:$D$7)*(G586/100)*(E586/1000)),
IF(AND(C586="Wine",D586="Fortified Wines"),
SUM(LOOKUP(2,1/(SRP!$B$26:$B$29&lt;=E586)/(SRP!$C$26:$C$29&gt;=E586),SRP!$D$26:$D$29)*(G586/100)*(E586/1000)),
IF(C586="Wine",
SUM(LOOKUP(2,1/(SRP!$B$21:$B$25&lt;=E586)/(SRP!$C$21:$C$25&gt;=E586),SRP!$D$21:$D$25)*(G586/100)*(E586/1000)),
IF(AND(C586="Ready to Drink",D586="RTD-One Pour Cocktail&gt;7%&lt;=14.5"),
SUM(LOOKUP(2,1/(SRP!$B$16:$B$20&lt;=E586)/(SRP!$C$16:$C$20&gt;=E586),SRP!$D$16:$D$20)*(G586/100)*(E586/1000)),
IF(C586="Ready to Drink",
SUM(LOOKUP(2,1/(SRP!$B$11:$B$15&lt;=E586)/(SRP!$C$11:$C$15&gt;=E586),SRP!$D$11:$D$15)*(G586/100)*(E586/1000)),
0)))))),2)</f>
        <v>1.92</v>
      </c>
      <c r="L586" s="173" t="str">
        <f t="shared" si="9"/>
        <v>Beer473</v>
      </c>
      <c r="M586" s="154">
        <f>VLOOKUP(L586,'Slope %'!C:D,2,0)</f>
        <v>0.12</v>
      </c>
    </row>
    <row r="587" spans="1:13" x14ac:dyDescent="0.25">
      <c r="A587" s="169">
        <v>13485</v>
      </c>
      <c r="B587" s="170" t="s">
        <v>643</v>
      </c>
      <c r="C587" s="170" t="s">
        <v>11</v>
      </c>
      <c r="D587" s="170" t="s">
        <v>267</v>
      </c>
      <c r="E587" s="170">
        <v>473</v>
      </c>
      <c r="F587" s="170">
        <v>24</v>
      </c>
      <c r="G587" s="171">
        <v>5.2</v>
      </c>
      <c r="H587" s="170" t="s">
        <v>54</v>
      </c>
      <c r="I587" s="171">
        <v>4.29</v>
      </c>
      <c r="J587" s="169">
        <v>1</v>
      </c>
      <c r="K587" s="154" cm="1">
        <f t="array" ref="K587">ROUND(
IF(C587="Beer",
SUM(LOOKUP(2,1/(SRP!$B$8:$B$10&lt;=E587)/(SRP!$C$8:$C$10&gt;=E587),SRP!$D$8:$D$10)*(G587/100)*(E587/1000)),
IF(C587="Spirits",
SUM(LOOKUP(2,1/(SRP!$B$2:$B$7&lt;=E587)/(SRP!$C$2:$C$7&gt;=E587),SRP!$D$2:$D$7)*(G587/100)*(E587/1000)),
IF(AND(C587="Wine",D587="Fortified Wines"),
SUM(LOOKUP(2,1/(SRP!$B$26:$B$29&lt;=E587)/(SRP!$C$26:$C$29&gt;=E587),SRP!$D$26:$D$29)*(G587/100)*(E587/1000)),
IF(C587="Wine",
SUM(LOOKUP(2,1/(SRP!$B$21:$B$25&lt;=E587)/(SRP!$C$21:$C$25&gt;=E587),SRP!$D$21:$D$25)*(G587/100)*(E587/1000)),
IF(AND(C587="Ready to Drink",D587="RTD-One Pour Cocktail&gt;7%&lt;=14.5"),
SUM(LOOKUP(2,1/(SRP!$B$16:$B$20&lt;=E587)/(SRP!$C$16:$C$20&gt;=E587),SRP!$D$16:$D$20)*(G587/100)*(E587/1000)),
IF(C587="Ready to Drink",
SUM(LOOKUP(2,1/(SRP!$B$11:$B$15&lt;=E587)/(SRP!$C$11:$C$15&gt;=E587),SRP!$D$11:$D$15)*(G587/100)*(E587/1000)),
0)))))),2)</f>
        <v>1.92</v>
      </c>
      <c r="L587" s="173" t="str">
        <f t="shared" si="9"/>
        <v>Beer473</v>
      </c>
      <c r="M587" s="154">
        <f>VLOOKUP(L587,'Slope %'!C:D,2,0)</f>
        <v>0.12</v>
      </c>
    </row>
    <row r="588" spans="1:13" x14ac:dyDescent="0.25">
      <c r="A588" s="169">
        <v>13500</v>
      </c>
      <c r="B588" s="170" t="s">
        <v>644</v>
      </c>
      <c r="C588" s="170" t="s">
        <v>11</v>
      </c>
      <c r="D588" s="170" t="s">
        <v>211</v>
      </c>
      <c r="E588" s="170">
        <v>473</v>
      </c>
      <c r="F588" s="170">
        <v>24</v>
      </c>
      <c r="G588" s="171">
        <v>4</v>
      </c>
      <c r="H588" s="170" t="s">
        <v>285</v>
      </c>
      <c r="I588" s="171">
        <v>4.6900000000000004</v>
      </c>
      <c r="J588" s="169">
        <v>1</v>
      </c>
      <c r="K588" s="154" cm="1">
        <f t="array" ref="K588">ROUND(
IF(C588="Beer",
SUM(LOOKUP(2,1/(SRP!$B$8:$B$10&lt;=E588)/(SRP!$C$8:$C$10&gt;=E588),SRP!$D$8:$D$10)*(G588/100)*(E588/1000)),
IF(C588="Spirits",
SUM(LOOKUP(2,1/(SRP!$B$2:$B$7&lt;=E588)/(SRP!$C$2:$C$7&gt;=E588),SRP!$D$2:$D$7)*(G588/100)*(E588/1000)),
IF(AND(C588="Wine",D588="Fortified Wines"),
SUM(LOOKUP(2,1/(SRP!$B$26:$B$29&lt;=E588)/(SRP!$C$26:$C$29&gt;=E588),SRP!$D$26:$D$29)*(G588/100)*(E588/1000)),
IF(C588="Wine",
SUM(LOOKUP(2,1/(SRP!$B$21:$B$25&lt;=E588)/(SRP!$C$21:$C$25&gt;=E588),SRP!$D$21:$D$25)*(G588/100)*(E588/1000)),
IF(AND(C588="Ready to Drink",D588="RTD-One Pour Cocktail&gt;7%&lt;=14.5"),
SUM(LOOKUP(2,1/(SRP!$B$16:$B$20&lt;=E588)/(SRP!$C$16:$C$20&gt;=E588),SRP!$D$16:$D$20)*(G588/100)*(E588/1000)),
IF(C588="Ready to Drink",
SUM(LOOKUP(2,1/(SRP!$B$11:$B$15&lt;=E588)/(SRP!$C$11:$C$15&gt;=E588),SRP!$D$11:$D$15)*(G588/100)*(E588/1000)),
0)))))),2)</f>
        <v>1.48</v>
      </c>
      <c r="L588" s="173" t="str">
        <f t="shared" si="9"/>
        <v>Beer473</v>
      </c>
      <c r="M588" s="154">
        <f>VLOOKUP(L588,'Slope %'!C:D,2,0)</f>
        <v>0.12</v>
      </c>
    </row>
    <row r="589" spans="1:13" x14ac:dyDescent="0.25">
      <c r="A589" s="169">
        <v>13500</v>
      </c>
      <c r="B589" s="170" t="s">
        <v>644</v>
      </c>
      <c r="C589" s="170" t="s">
        <v>11</v>
      </c>
      <c r="D589" s="170" t="s">
        <v>211</v>
      </c>
      <c r="E589" s="170">
        <v>473</v>
      </c>
      <c r="F589" s="170">
        <v>24</v>
      </c>
      <c r="G589" s="171">
        <v>4</v>
      </c>
      <c r="H589" s="170" t="s">
        <v>285</v>
      </c>
      <c r="I589" s="171">
        <v>4.6900000000000004</v>
      </c>
      <c r="J589" s="169">
        <v>1</v>
      </c>
      <c r="K589" s="154" cm="1">
        <f t="array" ref="K589">ROUND(
IF(C589="Beer",
SUM(LOOKUP(2,1/(SRP!$B$8:$B$10&lt;=E589)/(SRP!$C$8:$C$10&gt;=E589),SRP!$D$8:$D$10)*(G589/100)*(E589/1000)),
IF(C589="Spirits",
SUM(LOOKUP(2,1/(SRP!$B$2:$B$7&lt;=E589)/(SRP!$C$2:$C$7&gt;=E589),SRP!$D$2:$D$7)*(G589/100)*(E589/1000)),
IF(AND(C589="Wine",D589="Fortified Wines"),
SUM(LOOKUP(2,1/(SRP!$B$26:$B$29&lt;=E589)/(SRP!$C$26:$C$29&gt;=E589),SRP!$D$26:$D$29)*(G589/100)*(E589/1000)),
IF(C589="Wine",
SUM(LOOKUP(2,1/(SRP!$B$21:$B$25&lt;=E589)/(SRP!$C$21:$C$25&gt;=E589),SRP!$D$21:$D$25)*(G589/100)*(E589/1000)),
IF(AND(C589="Ready to Drink",D589="RTD-One Pour Cocktail&gt;7%&lt;=14.5"),
SUM(LOOKUP(2,1/(SRP!$B$16:$B$20&lt;=E589)/(SRP!$C$16:$C$20&gt;=E589),SRP!$D$16:$D$20)*(G589/100)*(E589/1000)),
IF(C589="Ready to Drink",
SUM(LOOKUP(2,1/(SRP!$B$11:$B$15&lt;=E589)/(SRP!$C$11:$C$15&gt;=E589),SRP!$D$11:$D$15)*(G589/100)*(E589/1000)),
0)))))),2)</f>
        <v>1.48</v>
      </c>
      <c r="L589" s="173" t="str">
        <f t="shared" si="9"/>
        <v>Beer473</v>
      </c>
      <c r="M589" s="154">
        <f>VLOOKUP(L589,'Slope %'!C:D,2,0)</f>
        <v>0.12</v>
      </c>
    </row>
    <row r="590" spans="1:13" x14ac:dyDescent="0.25">
      <c r="A590" s="169">
        <v>13534</v>
      </c>
      <c r="B590" s="170" t="s">
        <v>645</v>
      </c>
      <c r="C590" s="170" t="s">
        <v>263</v>
      </c>
      <c r="D590" s="170" t="s">
        <v>646</v>
      </c>
      <c r="E590" s="170">
        <v>355</v>
      </c>
      <c r="F590" s="170">
        <v>24</v>
      </c>
      <c r="G590" s="171">
        <v>5</v>
      </c>
      <c r="H590" s="170" t="s">
        <v>54</v>
      </c>
      <c r="I590" s="171">
        <v>3.09</v>
      </c>
      <c r="J590" s="169">
        <v>1</v>
      </c>
      <c r="K590" s="154" cm="1">
        <f t="array" ref="K590">ROUND(
IF(C590="Beer",
SUM(LOOKUP(2,1/(SRP!$B$8:$B$10&lt;=E590)/(SRP!$C$8:$C$10&gt;=E590),SRP!$D$8:$D$10)*(G590/100)*(E590/1000)),
IF(C590="Spirits",
SUM(LOOKUP(2,1/(SRP!$B$2:$B$7&lt;=E590)/(SRP!$C$2:$C$7&gt;=E590),SRP!$D$2:$D$7)*(G590/100)*(E590/1000)),
IF(AND(C590="Wine",D590="Fortified Wines"),
SUM(LOOKUP(2,1/(SRP!$B$26:$B$29&lt;=E590)/(SRP!$C$26:$C$29&gt;=E590),SRP!$D$26:$D$29)*(G590/100)*(E590/1000)),
IF(C590="Wine",
SUM(LOOKUP(2,1/(SRP!$B$21:$B$25&lt;=E590)/(SRP!$C$21:$C$25&gt;=E590),SRP!$D$21:$D$25)*(G590/100)*(E590/1000)),
IF(AND(C590="Ready to Drink",D590="RTD-One Pour Cocktail&gt;7%&lt;=14.5"),
SUM(LOOKUP(2,1/(SRP!$B$16:$B$20&lt;=E590)/(SRP!$C$16:$C$20&gt;=E590),SRP!$D$16:$D$20)*(G590/100)*(E590/1000)),
IF(C590="Ready to Drink",
SUM(LOOKUP(2,1/(SRP!$B$11:$B$15&lt;=E590)/(SRP!$C$11:$C$15&gt;=E590),SRP!$D$11:$D$15)*(G590/100)*(E590/1000)),
0)))))),2)</f>
        <v>1.57</v>
      </c>
      <c r="L590" s="173" t="str">
        <f t="shared" si="9"/>
        <v>Ready to Drink355</v>
      </c>
      <c r="M590" s="154">
        <f>VLOOKUP(L590,'Slope %'!C:D,2,0)</f>
        <v>0.12</v>
      </c>
    </row>
    <row r="591" spans="1:13" x14ac:dyDescent="0.25">
      <c r="A591" s="169">
        <v>13534</v>
      </c>
      <c r="B591" s="170" t="s">
        <v>645</v>
      </c>
      <c r="C591" s="170" t="s">
        <v>263</v>
      </c>
      <c r="D591" s="170" t="s">
        <v>646</v>
      </c>
      <c r="E591" s="170">
        <v>355</v>
      </c>
      <c r="F591" s="170">
        <v>24</v>
      </c>
      <c r="G591" s="171">
        <v>5</v>
      </c>
      <c r="H591" s="170" t="s">
        <v>54</v>
      </c>
      <c r="I591" s="171">
        <v>3.09</v>
      </c>
      <c r="J591" s="169">
        <v>1</v>
      </c>
      <c r="K591" s="154" cm="1">
        <f t="array" ref="K591">ROUND(
IF(C591="Beer",
SUM(LOOKUP(2,1/(SRP!$B$8:$B$10&lt;=E591)/(SRP!$C$8:$C$10&gt;=E591),SRP!$D$8:$D$10)*(G591/100)*(E591/1000)),
IF(C591="Spirits",
SUM(LOOKUP(2,1/(SRP!$B$2:$B$7&lt;=E591)/(SRP!$C$2:$C$7&gt;=E591),SRP!$D$2:$D$7)*(G591/100)*(E591/1000)),
IF(AND(C591="Wine",D591="Fortified Wines"),
SUM(LOOKUP(2,1/(SRP!$B$26:$B$29&lt;=E591)/(SRP!$C$26:$C$29&gt;=E591),SRP!$D$26:$D$29)*(G591/100)*(E591/1000)),
IF(C591="Wine",
SUM(LOOKUP(2,1/(SRP!$B$21:$B$25&lt;=E591)/(SRP!$C$21:$C$25&gt;=E591),SRP!$D$21:$D$25)*(G591/100)*(E591/1000)),
IF(AND(C591="Ready to Drink",D591="RTD-One Pour Cocktail&gt;7%&lt;=14.5"),
SUM(LOOKUP(2,1/(SRP!$B$16:$B$20&lt;=E591)/(SRP!$C$16:$C$20&gt;=E591),SRP!$D$16:$D$20)*(G591/100)*(E591/1000)),
IF(C591="Ready to Drink",
SUM(LOOKUP(2,1/(SRP!$B$11:$B$15&lt;=E591)/(SRP!$C$11:$C$15&gt;=E591),SRP!$D$11:$D$15)*(G591/100)*(E591/1000)),
0)))))),2)</f>
        <v>1.57</v>
      </c>
      <c r="L591" s="173" t="str">
        <f t="shared" si="9"/>
        <v>Ready to Drink355</v>
      </c>
      <c r="M591" s="154">
        <f>VLOOKUP(L591,'Slope %'!C:D,2,0)</f>
        <v>0.12</v>
      </c>
    </row>
    <row r="592" spans="1:13" x14ac:dyDescent="0.25">
      <c r="A592" s="169">
        <v>13557</v>
      </c>
      <c r="B592" s="170" t="s">
        <v>647</v>
      </c>
      <c r="C592" s="170" t="s">
        <v>24</v>
      </c>
      <c r="D592" s="170" t="s">
        <v>166</v>
      </c>
      <c r="E592" s="170">
        <v>750</v>
      </c>
      <c r="F592" s="170">
        <v>12</v>
      </c>
      <c r="G592" s="171">
        <v>12.5</v>
      </c>
      <c r="H592" s="170" t="s">
        <v>141</v>
      </c>
      <c r="I592" s="171">
        <v>17.989999999999998</v>
      </c>
      <c r="J592" s="169">
        <v>1</v>
      </c>
      <c r="K592" s="154" cm="1">
        <f t="array" ref="K592">ROUND(
IF(C592="Beer",
SUM(LOOKUP(2,1/(SRP!$B$8:$B$10&lt;=E592)/(SRP!$C$8:$C$10&gt;=E592),SRP!$D$8:$D$10)*(G592/100)*(E592/1000)),
IF(C592="Spirits",
SUM(LOOKUP(2,1/(SRP!$B$2:$B$7&lt;=E592)/(SRP!$C$2:$C$7&gt;=E592),SRP!$D$2:$D$7)*(G592/100)*(E592/1000)),
IF(AND(C592="Wine",D592="Fortified Wines"),
SUM(LOOKUP(2,1/(SRP!$B$26:$B$29&lt;=E592)/(SRP!$C$26:$C$29&gt;=E592),SRP!$D$26:$D$29)*(G592/100)*(E592/1000)),
IF(C592="Wine",
SUM(LOOKUP(2,1/(SRP!$B$21:$B$25&lt;=E592)/(SRP!$C$21:$C$25&gt;=E592),SRP!$D$21:$D$25)*(G592/100)*(E592/1000)),
IF(AND(C592="Ready to Drink",D592="RTD-One Pour Cocktail&gt;7%&lt;=14.5"),
SUM(LOOKUP(2,1/(SRP!$B$16:$B$20&lt;=E592)/(SRP!$C$16:$C$20&gt;=E592),SRP!$D$16:$D$20)*(G592/100)*(E592/1000)),
IF(C592="Ready to Drink",
SUM(LOOKUP(2,1/(SRP!$B$11:$B$15&lt;=E592)/(SRP!$C$11:$C$15&gt;=E592),SRP!$D$11:$D$15)*(G592/100)*(E592/1000)),
0)))))),2)</f>
        <v>7.32</v>
      </c>
      <c r="L592" s="173" t="str">
        <f t="shared" si="9"/>
        <v>Wine750</v>
      </c>
      <c r="M592" s="154">
        <f>VLOOKUP(L592,'Slope %'!C:D,2,0)</f>
        <v>0.1</v>
      </c>
    </row>
    <row r="593" spans="1:13" x14ac:dyDescent="0.25">
      <c r="A593" s="169">
        <v>13565</v>
      </c>
      <c r="B593" s="170" t="s">
        <v>648</v>
      </c>
      <c r="C593" s="170" t="s">
        <v>24</v>
      </c>
      <c r="D593" s="170" t="s">
        <v>649</v>
      </c>
      <c r="E593" s="170">
        <v>750</v>
      </c>
      <c r="F593" s="170">
        <v>12</v>
      </c>
      <c r="G593" s="171">
        <v>19.5</v>
      </c>
      <c r="H593" s="170" t="s">
        <v>22</v>
      </c>
      <c r="I593" s="171">
        <v>17.989999999999998</v>
      </c>
      <c r="J593" s="169">
        <v>1</v>
      </c>
      <c r="K593" s="154" cm="1">
        <f t="array" ref="K593">ROUND(
IF(C593="Beer",
SUM(LOOKUP(2,1/(SRP!$B$8:$B$10&lt;=E593)/(SRP!$C$8:$C$10&gt;=E593),SRP!$D$8:$D$10)*(G593/100)*(E593/1000)),
IF(C593="Spirits",
SUM(LOOKUP(2,1/(SRP!$B$2:$B$7&lt;=E593)/(SRP!$C$2:$C$7&gt;=E593),SRP!$D$2:$D$7)*(G593/100)*(E593/1000)),
IF(AND(C593="Wine",D593="Fortified Wines"),
SUM(LOOKUP(2,1/(SRP!$B$26:$B$29&lt;=E593)/(SRP!$C$26:$C$29&gt;=E593),SRP!$D$26:$D$29)*(G593/100)*(E593/1000)),
IF(C593="Wine",
SUM(LOOKUP(2,1/(SRP!$B$21:$B$25&lt;=E593)/(SRP!$C$21:$C$25&gt;=E593),SRP!$D$21:$D$25)*(G593/100)*(E593/1000)),
IF(AND(C593="Ready to Drink",D593="RTD-One Pour Cocktail&gt;7%&lt;=14.5"),
SUM(LOOKUP(2,1/(SRP!$B$16:$B$20&lt;=E593)/(SRP!$C$16:$C$20&gt;=E593),SRP!$D$16:$D$20)*(G593/100)*(E593/1000)),
IF(C593="Ready to Drink",
SUM(LOOKUP(2,1/(SRP!$B$11:$B$15&lt;=E593)/(SRP!$C$11:$C$15&gt;=E593),SRP!$D$11:$D$15)*(G593/100)*(E593/1000)),
0)))))),2)</f>
        <v>11.42</v>
      </c>
      <c r="L593" s="173" t="str">
        <f t="shared" si="9"/>
        <v>Wine750</v>
      </c>
      <c r="M593" s="154">
        <f>VLOOKUP(L593,'Slope %'!C:D,2,0)</f>
        <v>0.1</v>
      </c>
    </row>
    <row r="594" spans="1:13" x14ac:dyDescent="0.25">
      <c r="A594" s="169">
        <v>13583</v>
      </c>
      <c r="B594" s="170" t="s">
        <v>650</v>
      </c>
      <c r="C594" s="170" t="s">
        <v>24</v>
      </c>
      <c r="D594" s="170" t="s">
        <v>58</v>
      </c>
      <c r="E594" s="170">
        <v>750</v>
      </c>
      <c r="F594" s="170">
        <v>12</v>
      </c>
      <c r="G594" s="171">
        <v>13.5</v>
      </c>
      <c r="H594" s="170" t="s">
        <v>22</v>
      </c>
      <c r="I594" s="171">
        <v>24.99</v>
      </c>
      <c r="J594" s="169">
        <v>1</v>
      </c>
      <c r="K594" s="154" cm="1">
        <f t="array" ref="K594">ROUND(
IF(C594="Beer",
SUM(LOOKUP(2,1/(SRP!$B$8:$B$10&lt;=E594)/(SRP!$C$8:$C$10&gt;=E594),SRP!$D$8:$D$10)*(G594/100)*(E594/1000)),
IF(C594="Spirits",
SUM(LOOKUP(2,1/(SRP!$B$2:$B$7&lt;=E594)/(SRP!$C$2:$C$7&gt;=E594),SRP!$D$2:$D$7)*(G594/100)*(E594/1000)),
IF(AND(C594="Wine",D594="Fortified Wines"),
SUM(LOOKUP(2,1/(SRP!$B$26:$B$29&lt;=E594)/(SRP!$C$26:$C$29&gt;=E594),SRP!$D$26:$D$29)*(G594/100)*(E594/1000)),
IF(C594="Wine",
SUM(LOOKUP(2,1/(SRP!$B$21:$B$25&lt;=E594)/(SRP!$C$21:$C$25&gt;=E594),SRP!$D$21:$D$25)*(G594/100)*(E594/1000)),
IF(AND(C594="Ready to Drink",D594="RTD-One Pour Cocktail&gt;7%&lt;=14.5"),
SUM(LOOKUP(2,1/(SRP!$B$16:$B$20&lt;=E594)/(SRP!$C$16:$C$20&gt;=E594),SRP!$D$16:$D$20)*(G594/100)*(E594/1000)),
IF(C594="Ready to Drink",
SUM(LOOKUP(2,1/(SRP!$B$11:$B$15&lt;=E594)/(SRP!$C$11:$C$15&gt;=E594),SRP!$D$11:$D$15)*(G594/100)*(E594/1000)),
0)))))),2)</f>
        <v>7.9</v>
      </c>
      <c r="L594" s="173" t="str">
        <f t="shared" si="9"/>
        <v>Wine750</v>
      </c>
      <c r="M594" s="154">
        <f>VLOOKUP(L594,'Slope %'!C:D,2,0)</f>
        <v>0.1</v>
      </c>
    </row>
    <row r="595" spans="1:13" x14ac:dyDescent="0.25">
      <c r="A595" s="169">
        <v>13590</v>
      </c>
      <c r="B595" s="170" t="s">
        <v>651</v>
      </c>
      <c r="C595" s="170" t="s">
        <v>24</v>
      </c>
      <c r="D595" s="170" t="s">
        <v>68</v>
      </c>
      <c r="E595" s="170">
        <v>4000</v>
      </c>
      <c r="F595" s="170">
        <v>4</v>
      </c>
      <c r="G595" s="171">
        <v>12.5</v>
      </c>
      <c r="H595" s="170" t="s">
        <v>32</v>
      </c>
      <c r="I595" s="171">
        <v>45.99</v>
      </c>
      <c r="J595" s="169">
        <v>1</v>
      </c>
      <c r="K595" s="154" cm="1">
        <f t="array" ref="K595">ROUND(
IF(C595="Beer",
SUM(LOOKUP(2,1/(SRP!$B$8:$B$10&lt;=E595)/(SRP!$C$8:$C$10&gt;=E595),SRP!$D$8:$D$10)*(G595/100)*(E595/1000)),
IF(C595="Spirits",
SUM(LOOKUP(2,1/(SRP!$B$2:$B$7&lt;=E595)/(SRP!$C$2:$C$7&gt;=E595),SRP!$D$2:$D$7)*(G595/100)*(E595/1000)),
IF(AND(C595="Wine",D595="Fortified Wines"),
SUM(LOOKUP(2,1/(SRP!$B$26:$B$29&lt;=E595)/(SRP!$C$26:$C$29&gt;=E595),SRP!$D$26:$D$29)*(G595/100)*(E595/1000)),
IF(C595="Wine",
SUM(LOOKUP(2,1/(SRP!$B$21:$B$25&lt;=E595)/(SRP!$C$21:$C$25&gt;=E595),SRP!$D$21:$D$25)*(G595/100)*(E595/1000)),
IF(AND(C595="Ready to Drink",D595="RTD-One Pour Cocktail&gt;7%&lt;=14.5"),
SUM(LOOKUP(2,1/(SRP!$B$16:$B$20&lt;=E595)/(SRP!$C$16:$C$20&gt;=E595),SRP!$D$16:$D$20)*(G595/100)*(E595/1000)),
IF(C595="Ready to Drink",
SUM(LOOKUP(2,1/(SRP!$B$11:$B$15&lt;=E595)/(SRP!$C$11:$C$15&gt;=E595),SRP!$D$11:$D$15)*(G595/100)*(E595/1000)),
0)))))),2)</f>
        <v>32.51</v>
      </c>
      <c r="L595" s="173" t="str">
        <f t="shared" si="9"/>
        <v>Wine4000</v>
      </c>
      <c r="M595" s="154">
        <f>VLOOKUP(L595,'Slope %'!C:D,2,0)</f>
        <v>0.05</v>
      </c>
    </row>
    <row r="596" spans="1:13" x14ac:dyDescent="0.25">
      <c r="A596" s="169">
        <v>13591</v>
      </c>
      <c r="B596" s="170" t="s">
        <v>652</v>
      </c>
      <c r="C596" s="170" t="s">
        <v>24</v>
      </c>
      <c r="D596" s="170" t="s">
        <v>66</v>
      </c>
      <c r="E596" s="170">
        <v>4000</v>
      </c>
      <c r="F596" s="170">
        <v>4</v>
      </c>
      <c r="G596" s="171">
        <v>12</v>
      </c>
      <c r="H596" s="170" t="s">
        <v>32</v>
      </c>
      <c r="I596" s="171">
        <v>45.99</v>
      </c>
      <c r="J596" s="169">
        <v>1</v>
      </c>
      <c r="K596" s="154" cm="1">
        <f t="array" ref="K596">ROUND(
IF(C596="Beer",
SUM(LOOKUP(2,1/(SRP!$B$8:$B$10&lt;=E596)/(SRP!$C$8:$C$10&gt;=E596),SRP!$D$8:$D$10)*(G596/100)*(E596/1000)),
IF(C596="Spirits",
SUM(LOOKUP(2,1/(SRP!$B$2:$B$7&lt;=E596)/(SRP!$C$2:$C$7&gt;=E596),SRP!$D$2:$D$7)*(G596/100)*(E596/1000)),
IF(AND(C596="Wine",D596="Fortified Wines"),
SUM(LOOKUP(2,1/(SRP!$B$26:$B$29&lt;=E596)/(SRP!$C$26:$C$29&gt;=E596),SRP!$D$26:$D$29)*(G596/100)*(E596/1000)),
IF(C596="Wine",
SUM(LOOKUP(2,1/(SRP!$B$21:$B$25&lt;=E596)/(SRP!$C$21:$C$25&gt;=E596),SRP!$D$21:$D$25)*(G596/100)*(E596/1000)),
IF(AND(C596="Ready to Drink",D596="RTD-One Pour Cocktail&gt;7%&lt;=14.5"),
SUM(LOOKUP(2,1/(SRP!$B$16:$B$20&lt;=E596)/(SRP!$C$16:$C$20&gt;=E596),SRP!$D$16:$D$20)*(G596/100)*(E596/1000)),
IF(C596="Ready to Drink",
SUM(LOOKUP(2,1/(SRP!$B$11:$B$15&lt;=E596)/(SRP!$C$11:$C$15&gt;=E596),SRP!$D$11:$D$15)*(G596/100)*(E596/1000)),
0)))))),2)</f>
        <v>31.2</v>
      </c>
      <c r="L596" s="173" t="str">
        <f t="shared" si="9"/>
        <v>Wine4000</v>
      </c>
      <c r="M596" s="154">
        <f>VLOOKUP(L596,'Slope %'!C:D,2,0)</f>
        <v>0.05</v>
      </c>
    </row>
    <row r="597" spans="1:13" x14ac:dyDescent="0.25">
      <c r="A597" s="169">
        <v>13703</v>
      </c>
      <c r="B597" s="170" t="s">
        <v>653</v>
      </c>
      <c r="C597" s="170" t="s">
        <v>24</v>
      </c>
      <c r="D597" s="170" t="s">
        <v>382</v>
      </c>
      <c r="E597" s="170">
        <v>750</v>
      </c>
      <c r="F597" s="170">
        <v>12</v>
      </c>
      <c r="G597" s="171">
        <v>13</v>
      </c>
      <c r="H597" s="170" t="s">
        <v>64</v>
      </c>
      <c r="I597" s="171">
        <v>13.99</v>
      </c>
      <c r="J597" s="169">
        <v>1</v>
      </c>
      <c r="K597" s="154" cm="1">
        <f t="array" ref="K597">ROUND(
IF(C597="Beer",
SUM(LOOKUP(2,1/(SRP!$B$8:$B$10&lt;=E597)/(SRP!$C$8:$C$10&gt;=E597),SRP!$D$8:$D$10)*(G597/100)*(E597/1000)),
IF(C597="Spirits",
SUM(LOOKUP(2,1/(SRP!$B$2:$B$7&lt;=E597)/(SRP!$C$2:$C$7&gt;=E597),SRP!$D$2:$D$7)*(G597/100)*(E597/1000)),
IF(AND(C597="Wine",D597="Fortified Wines"),
SUM(LOOKUP(2,1/(SRP!$B$26:$B$29&lt;=E597)/(SRP!$C$26:$C$29&gt;=E597),SRP!$D$26:$D$29)*(G597/100)*(E597/1000)),
IF(C597="Wine",
SUM(LOOKUP(2,1/(SRP!$B$21:$B$25&lt;=E597)/(SRP!$C$21:$C$25&gt;=E597),SRP!$D$21:$D$25)*(G597/100)*(E597/1000)),
IF(AND(C597="Ready to Drink",D597="RTD-One Pour Cocktail&gt;7%&lt;=14.5"),
SUM(LOOKUP(2,1/(SRP!$B$16:$B$20&lt;=E597)/(SRP!$C$16:$C$20&gt;=E597),SRP!$D$16:$D$20)*(G597/100)*(E597/1000)),
IF(C597="Ready to Drink",
SUM(LOOKUP(2,1/(SRP!$B$11:$B$15&lt;=E597)/(SRP!$C$11:$C$15&gt;=E597),SRP!$D$11:$D$15)*(G597/100)*(E597/1000)),
0)))))),2)</f>
        <v>7.61</v>
      </c>
      <c r="L597" s="173" t="str">
        <f t="shared" si="9"/>
        <v>Wine750</v>
      </c>
      <c r="M597" s="154">
        <f>VLOOKUP(L597,'Slope %'!C:D,2,0)</f>
        <v>0.1</v>
      </c>
    </row>
    <row r="598" spans="1:13" x14ac:dyDescent="0.25">
      <c r="A598" s="169">
        <v>13748</v>
      </c>
      <c r="B598" s="170" t="s">
        <v>654</v>
      </c>
      <c r="C598" s="170" t="s">
        <v>11</v>
      </c>
      <c r="D598" s="170" t="s">
        <v>267</v>
      </c>
      <c r="E598" s="170">
        <v>5325</v>
      </c>
      <c r="F598" s="170">
        <v>1</v>
      </c>
      <c r="G598" s="171">
        <v>5</v>
      </c>
      <c r="H598" s="170" t="s">
        <v>409</v>
      </c>
      <c r="I598" s="171">
        <v>33.99</v>
      </c>
      <c r="J598" s="169">
        <v>15</v>
      </c>
      <c r="K598" s="154" cm="1">
        <f t="array" ref="K598">ROUND(
IF(C598="Beer",
SUM(LOOKUP(2,1/(SRP!$B$8:$B$10&lt;=E598)/(SRP!$C$8:$C$10&gt;=E598),SRP!$D$8:$D$10)*(G598/100)*(E598/1000)),
IF(C598="Spirits",
SUM(LOOKUP(2,1/(SRP!$B$2:$B$7&lt;=E598)/(SRP!$C$2:$C$7&gt;=E598),SRP!$D$2:$D$7)*(G598/100)*(E598/1000)),
IF(AND(C598="Wine",D598="Fortified Wines"),
SUM(LOOKUP(2,1/(SRP!$B$26:$B$29&lt;=E598)/(SRP!$C$26:$C$29&gt;=E598),SRP!$D$26:$D$29)*(G598/100)*(E598/1000)),
IF(C598="Wine",
SUM(LOOKUP(2,1/(SRP!$B$21:$B$25&lt;=E598)/(SRP!$C$21:$C$25&gt;=E598),SRP!$D$21:$D$25)*(G598/100)*(E598/1000)),
IF(AND(C598="Ready to Drink",D598="RTD-One Pour Cocktail&gt;7%&lt;=14.5"),
SUM(LOOKUP(2,1/(SRP!$B$16:$B$20&lt;=E598)/(SRP!$C$16:$C$20&gt;=E598),SRP!$D$16:$D$20)*(G598/100)*(E598/1000)),
IF(C598="Ready to Drink",
SUM(LOOKUP(2,1/(SRP!$B$11:$B$15&lt;=E598)/(SRP!$C$11:$C$15&gt;=E598),SRP!$D$11:$D$15)*(G598/100)*(E598/1000)),
0)))))),2)</f>
        <v>20.79</v>
      </c>
      <c r="L598" s="173" t="str">
        <f t="shared" si="9"/>
        <v>Beer5325</v>
      </c>
      <c r="M598" s="154">
        <f>VLOOKUP(L598,'Slope %'!C:D,2,0)</f>
        <v>0.05</v>
      </c>
    </row>
    <row r="599" spans="1:13" x14ac:dyDescent="0.25">
      <c r="A599" s="169">
        <v>13748</v>
      </c>
      <c r="B599" s="170" t="s">
        <v>654</v>
      </c>
      <c r="C599" s="170" t="s">
        <v>11</v>
      </c>
      <c r="D599" s="170" t="s">
        <v>267</v>
      </c>
      <c r="E599" s="170">
        <v>5325</v>
      </c>
      <c r="F599" s="170">
        <v>1</v>
      </c>
      <c r="G599" s="171">
        <v>5</v>
      </c>
      <c r="H599" s="170" t="s">
        <v>409</v>
      </c>
      <c r="I599" s="171">
        <v>33.99</v>
      </c>
      <c r="J599" s="169">
        <v>15</v>
      </c>
      <c r="K599" s="154" cm="1">
        <f t="array" ref="K599">ROUND(
IF(C599="Beer",
SUM(LOOKUP(2,1/(SRP!$B$8:$B$10&lt;=E599)/(SRP!$C$8:$C$10&gt;=E599),SRP!$D$8:$D$10)*(G599/100)*(E599/1000)),
IF(C599="Spirits",
SUM(LOOKUP(2,1/(SRP!$B$2:$B$7&lt;=E599)/(SRP!$C$2:$C$7&gt;=E599),SRP!$D$2:$D$7)*(G599/100)*(E599/1000)),
IF(AND(C599="Wine",D599="Fortified Wines"),
SUM(LOOKUP(2,1/(SRP!$B$26:$B$29&lt;=E599)/(SRP!$C$26:$C$29&gt;=E599),SRP!$D$26:$D$29)*(G599/100)*(E599/1000)),
IF(C599="Wine",
SUM(LOOKUP(2,1/(SRP!$B$21:$B$25&lt;=E599)/(SRP!$C$21:$C$25&gt;=E599),SRP!$D$21:$D$25)*(G599/100)*(E599/1000)),
IF(AND(C599="Ready to Drink",D599="RTD-One Pour Cocktail&gt;7%&lt;=14.5"),
SUM(LOOKUP(2,1/(SRP!$B$16:$B$20&lt;=E599)/(SRP!$C$16:$C$20&gt;=E599),SRP!$D$16:$D$20)*(G599/100)*(E599/1000)),
IF(C599="Ready to Drink",
SUM(LOOKUP(2,1/(SRP!$B$11:$B$15&lt;=E599)/(SRP!$C$11:$C$15&gt;=E599),SRP!$D$11:$D$15)*(G599/100)*(E599/1000)),
0)))))),2)</f>
        <v>20.79</v>
      </c>
      <c r="L599" s="173" t="str">
        <f t="shared" si="9"/>
        <v>Beer5325</v>
      </c>
      <c r="M599" s="154">
        <f>VLOOKUP(L599,'Slope %'!C:D,2,0)</f>
        <v>0.05</v>
      </c>
    </row>
    <row r="600" spans="1:13" x14ac:dyDescent="0.25">
      <c r="A600" s="169">
        <v>13758</v>
      </c>
      <c r="B600" s="170" t="s">
        <v>655</v>
      </c>
      <c r="C600" s="170" t="s">
        <v>15</v>
      </c>
      <c r="D600" s="170" t="s">
        <v>82</v>
      </c>
      <c r="E600" s="170">
        <v>750</v>
      </c>
      <c r="F600" s="170">
        <v>6</v>
      </c>
      <c r="G600" s="171">
        <v>40</v>
      </c>
      <c r="H600" s="170" t="s">
        <v>20</v>
      </c>
      <c r="I600" s="171">
        <v>104.99</v>
      </c>
      <c r="J600" s="169">
        <v>1</v>
      </c>
      <c r="K600" s="154" cm="1">
        <f t="array" ref="K600">ROUND(
IF(C600="Beer",
SUM(LOOKUP(2,1/(SRP!$B$8:$B$10&lt;=E600)/(SRP!$C$8:$C$10&gt;=E600),SRP!$D$8:$D$10)*(G600/100)*(E600/1000)),
IF(C600="Spirits",
SUM(LOOKUP(2,1/(SRP!$B$2:$B$7&lt;=E600)/(SRP!$C$2:$C$7&gt;=E600),SRP!$D$2:$D$7)*(G600/100)*(E600/1000)),
IF(AND(C600="Wine",D600="Fortified Wines"),
SUM(LOOKUP(2,1/(SRP!$B$26:$B$29&lt;=E600)/(SRP!$C$26:$C$29&gt;=E600),SRP!$D$26:$D$29)*(G600/100)*(E600/1000)),
IF(C600="Wine",
SUM(LOOKUP(2,1/(SRP!$B$21:$B$25&lt;=E600)/(SRP!$C$21:$C$25&gt;=E600),SRP!$D$21:$D$25)*(G600/100)*(E600/1000)),
IF(AND(C600="Ready to Drink",D600="RTD-One Pour Cocktail&gt;7%&lt;=14.5"),
SUM(LOOKUP(2,1/(SRP!$B$16:$B$20&lt;=E600)/(SRP!$C$16:$C$20&gt;=E600),SRP!$D$16:$D$20)*(G600/100)*(E600/1000)),
IF(C600="Ready to Drink",
SUM(LOOKUP(2,1/(SRP!$B$11:$B$15&lt;=E600)/(SRP!$C$11:$C$15&gt;=E600),SRP!$D$11:$D$15)*(G600/100)*(E600/1000)),
0)))))),2)</f>
        <v>23.42</v>
      </c>
      <c r="L600" s="173" t="str">
        <f t="shared" si="9"/>
        <v>Spirits750</v>
      </c>
      <c r="M600" s="154">
        <f>VLOOKUP(L600,'Slope %'!C:D,2,0)</f>
        <v>7.0000000000000007E-2</v>
      </c>
    </row>
    <row r="601" spans="1:13" x14ac:dyDescent="0.25">
      <c r="A601" s="169">
        <v>13759</v>
      </c>
      <c r="B601" s="170" t="s">
        <v>656</v>
      </c>
      <c r="C601" s="170" t="s">
        <v>15</v>
      </c>
      <c r="D601" s="170" t="s">
        <v>82</v>
      </c>
      <c r="E601" s="170">
        <v>750</v>
      </c>
      <c r="F601" s="170">
        <v>6</v>
      </c>
      <c r="G601" s="171">
        <v>40</v>
      </c>
      <c r="H601" s="170" t="s">
        <v>20</v>
      </c>
      <c r="I601" s="171">
        <v>169.99</v>
      </c>
      <c r="J601" s="169">
        <v>1</v>
      </c>
      <c r="K601" s="154" cm="1">
        <f t="array" ref="K601">ROUND(
IF(C601="Beer",
SUM(LOOKUP(2,1/(SRP!$B$8:$B$10&lt;=E601)/(SRP!$C$8:$C$10&gt;=E601),SRP!$D$8:$D$10)*(G601/100)*(E601/1000)),
IF(C601="Spirits",
SUM(LOOKUP(2,1/(SRP!$B$2:$B$7&lt;=E601)/(SRP!$C$2:$C$7&gt;=E601),SRP!$D$2:$D$7)*(G601/100)*(E601/1000)),
IF(AND(C601="Wine",D601="Fortified Wines"),
SUM(LOOKUP(2,1/(SRP!$B$26:$B$29&lt;=E601)/(SRP!$C$26:$C$29&gt;=E601),SRP!$D$26:$D$29)*(G601/100)*(E601/1000)),
IF(C601="Wine",
SUM(LOOKUP(2,1/(SRP!$B$21:$B$25&lt;=E601)/(SRP!$C$21:$C$25&gt;=E601),SRP!$D$21:$D$25)*(G601/100)*(E601/1000)),
IF(AND(C601="Ready to Drink",D601="RTD-One Pour Cocktail&gt;7%&lt;=14.5"),
SUM(LOOKUP(2,1/(SRP!$B$16:$B$20&lt;=E601)/(SRP!$C$16:$C$20&gt;=E601),SRP!$D$16:$D$20)*(G601/100)*(E601/1000)),
IF(C601="Ready to Drink",
SUM(LOOKUP(2,1/(SRP!$B$11:$B$15&lt;=E601)/(SRP!$C$11:$C$15&gt;=E601),SRP!$D$11:$D$15)*(G601/100)*(E601/1000)),
0)))))),2)</f>
        <v>23.42</v>
      </c>
      <c r="L601" s="173" t="str">
        <f t="shared" si="9"/>
        <v>Spirits750</v>
      </c>
      <c r="M601" s="154">
        <f>VLOOKUP(L601,'Slope %'!C:D,2,0)</f>
        <v>7.0000000000000007E-2</v>
      </c>
    </row>
    <row r="602" spans="1:13" x14ac:dyDescent="0.25">
      <c r="A602" s="169">
        <v>13760</v>
      </c>
      <c r="B602" s="170" t="s">
        <v>657</v>
      </c>
      <c r="C602" s="170" t="s">
        <v>24</v>
      </c>
      <c r="D602" s="170" t="s">
        <v>109</v>
      </c>
      <c r="E602" s="170">
        <v>750</v>
      </c>
      <c r="F602" s="170">
        <v>12</v>
      </c>
      <c r="G602" s="171">
        <v>9</v>
      </c>
      <c r="H602" s="170" t="s">
        <v>218</v>
      </c>
      <c r="I602" s="171">
        <v>19.989999999999998</v>
      </c>
      <c r="J602" s="169">
        <v>1</v>
      </c>
      <c r="K602" s="154" cm="1">
        <f t="array" ref="K602">ROUND(
IF(C602="Beer",
SUM(LOOKUP(2,1/(SRP!$B$8:$B$10&lt;=E602)/(SRP!$C$8:$C$10&gt;=E602),SRP!$D$8:$D$10)*(G602/100)*(E602/1000)),
IF(C602="Spirits",
SUM(LOOKUP(2,1/(SRP!$B$2:$B$7&lt;=E602)/(SRP!$C$2:$C$7&gt;=E602),SRP!$D$2:$D$7)*(G602/100)*(E602/1000)),
IF(AND(C602="Wine",D602="Fortified Wines"),
SUM(LOOKUP(2,1/(SRP!$B$26:$B$29&lt;=E602)/(SRP!$C$26:$C$29&gt;=E602),SRP!$D$26:$D$29)*(G602/100)*(E602/1000)),
IF(C602="Wine",
SUM(LOOKUP(2,1/(SRP!$B$21:$B$25&lt;=E602)/(SRP!$C$21:$C$25&gt;=E602),SRP!$D$21:$D$25)*(G602/100)*(E602/1000)),
IF(AND(C602="Ready to Drink",D602="RTD-One Pour Cocktail&gt;7%&lt;=14.5"),
SUM(LOOKUP(2,1/(SRP!$B$16:$B$20&lt;=E602)/(SRP!$C$16:$C$20&gt;=E602),SRP!$D$16:$D$20)*(G602/100)*(E602/1000)),
IF(C602="Ready to Drink",
SUM(LOOKUP(2,1/(SRP!$B$11:$B$15&lt;=E602)/(SRP!$C$11:$C$15&gt;=E602),SRP!$D$11:$D$15)*(G602/100)*(E602/1000)),
0)))))),2)</f>
        <v>5.27</v>
      </c>
      <c r="L602" s="173" t="str">
        <f t="shared" si="9"/>
        <v>Wine750</v>
      </c>
      <c r="M602" s="154">
        <f>VLOOKUP(L602,'Slope %'!C:D,2,0)</f>
        <v>0.1</v>
      </c>
    </row>
    <row r="603" spans="1:13" x14ac:dyDescent="0.25">
      <c r="A603" s="169">
        <v>13771</v>
      </c>
      <c r="B603" s="170" t="s">
        <v>658</v>
      </c>
      <c r="C603" s="170" t="s">
        <v>15</v>
      </c>
      <c r="D603" s="170" t="s">
        <v>93</v>
      </c>
      <c r="E603" s="170">
        <v>750</v>
      </c>
      <c r="F603" s="170">
        <v>6</v>
      </c>
      <c r="G603" s="171">
        <v>40</v>
      </c>
      <c r="H603" s="170" t="s">
        <v>141</v>
      </c>
      <c r="I603" s="171">
        <v>129.99</v>
      </c>
      <c r="J603" s="169">
        <v>1</v>
      </c>
      <c r="K603" s="154" cm="1">
        <f t="array" ref="K603">ROUND(
IF(C603="Beer",
SUM(LOOKUP(2,1/(SRP!$B$8:$B$10&lt;=E603)/(SRP!$C$8:$C$10&gt;=E603),SRP!$D$8:$D$10)*(G603/100)*(E603/1000)),
IF(C603="Spirits",
SUM(LOOKUP(2,1/(SRP!$B$2:$B$7&lt;=E603)/(SRP!$C$2:$C$7&gt;=E603),SRP!$D$2:$D$7)*(G603/100)*(E603/1000)),
IF(AND(C603="Wine",D603="Fortified Wines"),
SUM(LOOKUP(2,1/(SRP!$B$26:$B$29&lt;=E603)/(SRP!$C$26:$C$29&gt;=E603),SRP!$D$26:$D$29)*(G603/100)*(E603/1000)),
IF(C603="Wine",
SUM(LOOKUP(2,1/(SRP!$B$21:$B$25&lt;=E603)/(SRP!$C$21:$C$25&gt;=E603),SRP!$D$21:$D$25)*(G603/100)*(E603/1000)),
IF(AND(C603="Ready to Drink",D603="RTD-One Pour Cocktail&gt;7%&lt;=14.5"),
SUM(LOOKUP(2,1/(SRP!$B$16:$B$20&lt;=E603)/(SRP!$C$16:$C$20&gt;=E603),SRP!$D$16:$D$20)*(G603/100)*(E603/1000)),
IF(C603="Ready to Drink",
SUM(LOOKUP(2,1/(SRP!$B$11:$B$15&lt;=E603)/(SRP!$C$11:$C$15&gt;=E603),SRP!$D$11:$D$15)*(G603/100)*(E603/1000)),
0)))))),2)</f>
        <v>23.42</v>
      </c>
      <c r="L603" s="173" t="str">
        <f t="shared" si="9"/>
        <v>Spirits750</v>
      </c>
      <c r="M603" s="154">
        <f>VLOOKUP(L603,'Slope %'!C:D,2,0)</f>
        <v>7.0000000000000007E-2</v>
      </c>
    </row>
    <row r="604" spans="1:13" x14ac:dyDescent="0.25">
      <c r="A604" s="169">
        <v>13780</v>
      </c>
      <c r="B604" s="170" t="s">
        <v>659</v>
      </c>
      <c r="C604" s="170" t="s">
        <v>24</v>
      </c>
      <c r="D604" s="170" t="s">
        <v>68</v>
      </c>
      <c r="E604" s="170">
        <v>750</v>
      </c>
      <c r="F604" s="170">
        <v>12</v>
      </c>
      <c r="G604" s="171">
        <v>13</v>
      </c>
      <c r="H604" s="170" t="s">
        <v>47</v>
      </c>
      <c r="I604" s="171">
        <v>15.49</v>
      </c>
      <c r="J604" s="169">
        <v>1</v>
      </c>
      <c r="K604" s="154" cm="1">
        <f t="array" ref="K604">ROUND(
IF(C604="Beer",
SUM(LOOKUP(2,1/(SRP!$B$8:$B$10&lt;=E604)/(SRP!$C$8:$C$10&gt;=E604),SRP!$D$8:$D$10)*(G604/100)*(E604/1000)),
IF(C604="Spirits",
SUM(LOOKUP(2,1/(SRP!$B$2:$B$7&lt;=E604)/(SRP!$C$2:$C$7&gt;=E604),SRP!$D$2:$D$7)*(G604/100)*(E604/1000)),
IF(AND(C604="Wine",D604="Fortified Wines"),
SUM(LOOKUP(2,1/(SRP!$B$26:$B$29&lt;=E604)/(SRP!$C$26:$C$29&gt;=E604),SRP!$D$26:$D$29)*(G604/100)*(E604/1000)),
IF(C604="Wine",
SUM(LOOKUP(2,1/(SRP!$B$21:$B$25&lt;=E604)/(SRP!$C$21:$C$25&gt;=E604),SRP!$D$21:$D$25)*(G604/100)*(E604/1000)),
IF(AND(C604="Ready to Drink",D604="RTD-One Pour Cocktail&gt;7%&lt;=14.5"),
SUM(LOOKUP(2,1/(SRP!$B$16:$B$20&lt;=E604)/(SRP!$C$16:$C$20&gt;=E604),SRP!$D$16:$D$20)*(G604/100)*(E604/1000)),
IF(C604="Ready to Drink",
SUM(LOOKUP(2,1/(SRP!$B$11:$B$15&lt;=E604)/(SRP!$C$11:$C$15&gt;=E604),SRP!$D$11:$D$15)*(G604/100)*(E604/1000)),
0)))))),2)</f>
        <v>7.61</v>
      </c>
      <c r="L604" s="173" t="str">
        <f t="shared" si="9"/>
        <v>Wine750</v>
      </c>
      <c r="M604" s="154">
        <f>VLOOKUP(L604,'Slope %'!C:D,2,0)</f>
        <v>0.1</v>
      </c>
    </row>
    <row r="605" spans="1:13" x14ac:dyDescent="0.25">
      <c r="A605" s="169">
        <v>13783</v>
      </c>
      <c r="B605" s="170" t="s">
        <v>660</v>
      </c>
      <c r="C605" s="170" t="s">
        <v>15</v>
      </c>
      <c r="D605" s="170" t="s">
        <v>90</v>
      </c>
      <c r="E605" s="170">
        <v>750</v>
      </c>
      <c r="F605" s="170">
        <v>6</v>
      </c>
      <c r="G605" s="171">
        <v>43</v>
      </c>
      <c r="H605" s="170" t="s">
        <v>91</v>
      </c>
      <c r="I605" s="171">
        <v>199.99</v>
      </c>
      <c r="J605" s="169">
        <v>1</v>
      </c>
      <c r="K605" s="154" cm="1">
        <f t="array" ref="K605">ROUND(
IF(C605="Beer",
SUM(LOOKUP(2,1/(SRP!$B$8:$B$10&lt;=E605)/(SRP!$C$8:$C$10&gt;=E605),SRP!$D$8:$D$10)*(G605/100)*(E605/1000)),
IF(C605="Spirits",
SUM(LOOKUP(2,1/(SRP!$B$2:$B$7&lt;=E605)/(SRP!$C$2:$C$7&gt;=E605),SRP!$D$2:$D$7)*(G605/100)*(E605/1000)),
IF(AND(C605="Wine",D605="Fortified Wines"),
SUM(LOOKUP(2,1/(SRP!$B$26:$B$29&lt;=E605)/(SRP!$C$26:$C$29&gt;=E605),SRP!$D$26:$D$29)*(G605/100)*(E605/1000)),
IF(C605="Wine",
SUM(LOOKUP(2,1/(SRP!$B$21:$B$25&lt;=E605)/(SRP!$C$21:$C$25&gt;=E605),SRP!$D$21:$D$25)*(G605/100)*(E605/1000)),
IF(AND(C605="Ready to Drink",D605="RTD-One Pour Cocktail&gt;7%&lt;=14.5"),
SUM(LOOKUP(2,1/(SRP!$B$16:$B$20&lt;=E605)/(SRP!$C$16:$C$20&gt;=E605),SRP!$D$16:$D$20)*(G605/100)*(E605/1000)),
IF(C605="Ready to Drink",
SUM(LOOKUP(2,1/(SRP!$B$11:$B$15&lt;=E605)/(SRP!$C$11:$C$15&gt;=E605),SRP!$D$11:$D$15)*(G605/100)*(E605/1000)),
0)))))),2)</f>
        <v>25.18</v>
      </c>
      <c r="L605" s="173" t="str">
        <f t="shared" si="9"/>
        <v>Spirits750</v>
      </c>
      <c r="M605" s="154">
        <f>VLOOKUP(L605,'Slope %'!C:D,2,0)</f>
        <v>7.0000000000000007E-2</v>
      </c>
    </row>
    <row r="606" spans="1:13" x14ac:dyDescent="0.25">
      <c r="A606" s="169">
        <v>13789</v>
      </c>
      <c r="B606" s="170" t="s">
        <v>74</v>
      </c>
      <c r="C606" s="170" t="s">
        <v>15</v>
      </c>
      <c r="D606" s="170" t="s">
        <v>28</v>
      </c>
      <c r="E606" s="170">
        <v>375</v>
      </c>
      <c r="F606" s="170">
        <v>24</v>
      </c>
      <c r="G606" s="171">
        <v>40</v>
      </c>
      <c r="H606" s="170" t="s">
        <v>20</v>
      </c>
      <c r="I606" s="171">
        <v>15.49</v>
      </c>
      <c r="J606" s="169">
        <v>1</v>
      </c>
      <c r="K606" s="154" cm="1">
        <f t="array" ref="K606">ROUND(
IF(C606="Beer",
SUM(LOOKUP(2,1/(SRP!$B$8:$B$10&lt;=E606)/(SRP!$C$8:$C$10&gt;=E606),SRP!$D$8:$D$10)*(G606/100)*(E606/1000)),
IF(C606="Spirits",
SUM(LOOKUP(2,1/(SRP!$B$2:$B$7&lt;=E606)/(SRP!$C$2:$C$7&gt;=E606),SRP!$D$2:$D$7)*(G606/100)*(E606/1000)),
IF(AND(C606="Wine",D606="Fortified Wines"),
SUM(LOOKUP(2,1/(SRP!$B$26:$B$29&lt;=E606)/(SRP!$C$26:$C$29&gt;=E606),SRP!$D$26:$D$29)*(G606/100)*(E606/1000)),
IF(C606="Wine",
SUM(LOOKUP(2,1/(SRP!$B$21:$B$25&lt;=E606)/(SRP!$C$21:$C$25&gt;=E606),SRP!$D$21:$D$25)*(G606/100)*(E606/1000)),
IF(AND(C606="Ready to Drink",D606="RTD-One Pour Cocktail&gt;7%&lt;=14.5"),
SUM(LOOKUP(2,1/(SRP!$B$16:$B$20&lt;=E606)/(SRP!$C$16:$C$20&gt;=E606),SRP!$D$16:$D$20)*(G606/100)*(E606/1000)),
IF(C606="Ready to Drink",
SUM(LOOKUP(2,1/(SRP!$B$11:$B$15&lt;=E606)/(SRP!$C$11:$C$15&gt;=E606),SRP!$D$11:$D$15)*(G606/100)*(E606/1000)),
0)))))),2)</f>
        <v>13.3</v>
      </c>
      <c r="L606" s="173" t="str">
        <f t="shared" si="9"/>
        <v>Spirits375</v>
      </c>
      <c r="M606" s="154">
        <f>VLOOKUP(L606,'Slope %'!C:D,2,0)</f>
        <v>0.1</v>
      </c>
    </row>
    <row r="607" spans="1:13" x14ac:dyDescent="0.25">
      <c r="A607" s="169">
        <v>13790</v>
      </c>
      <c r="B607" s="170" t="s">
        <v>661</v>
      </c>
      <c r="C607" s="170" t="s">
        <v>15</v>
      </c>
      <c r="D607" s="170" t="s">
        <v>662</v>
      </c>
      <c r="E607" s="170">
        <v>750</v>
      </c>
      <c r="F607" s="170">
        <v>12</v>
      </c>
      <c r="G607" s="171">
        <v>17</v>
      </c>
      <c r="H607" s="170" t="s">
        <v>43</v>
      </c>
      <c r="I607" s="171">
        <v>27.49</v>
      </c>
      <c r="J607" s="169">
        <v>1</v>
      </c>
      <c r="K607" s="154" cm="1">
        <f t="array" ref="K607">ROUND(
IF(C607="Beer",
SUM(LOOKUP(2,1/(SRP!$B$8:$B$10&lt;=E607)/(SRP!$C$8:$C$10&gt;=E607),SRP!$D$8:$D$10)*(G607/100)*(E607/1000)),
IF(C607="Spirits",
SUM(LOOKUP(2,1/(SRP!$B$2:$B$7&lt;=E607)/(SRP!$C$2:$C$7&gt;=E607),SRP!$D$2:$D$7)*(G607/100)*(E607/1000)),
IF(AND(C607="Wine",D607="Fortified Wines"),
SUM(LOOKUP(2,1/(SRP!$B$26:$B$29&lt;=E607)/(SRP!$C$26:$C$29&gt;=E607),SRP!$D$26:$D$29)*(G607/100)*(E607/1000)),
IF(C607="Wine",
SUM(LOOKUP(2,1/(SRP!$B$21:$B$25&lt;=E607)/(SRP!$C$21:$C$25&gt;=E607),SRP!$D$21:$D$25)*(G607/100)*(E607/1000)),
IF(AND(C607="Ready to Drink",D607="RTD-One Pour Cocktail&gt;7%&lt;=14.5"),
SUM(LOOKUP(2,1/(SRP!$B$16:$B$20&lt;=E607)/(SRP!$C$16:$C$20&gt;=E607),SRP!$D$16:$D$20)*(G607/100)*(E607/1000)),
IF(C607="Ready to Drink",
SUM(LOOKUP(2,1/(SRP!$B$11:$B$15&lt;=E607)/(SRP!$C$11:$C$15&gt;=E607),SRP!$D$11:$D$15)*(G607/100)*(E607/1000)),
0)))))),2)</f>
        <v>9.9499999999999993</v>
      </c>
      <c r="L607" s="173" t="str">
        <f t="shared" si="9"/>
        <v>Spirits750</v>
      </c>
      <c r="M607" s="154">
        <f>VLOOKUP(L607,'Slope %'!C:D,2,0)</f>
        <v>7.0000000000000007E-2</v>
      </c>
    </row>
    <row r="608" spans="1:13" x14ac:dyDescent="0.25">
      <c r="A608" s="169">
        <v>13791</v>
      </c>
      <c r="B608" s="170" t="s">
        <v>663</v>
      </c>
      <c r="C608" s="170" t="s">
        <v>15</v>
      </c>
      <c r="D608" s="170" t="s">
        <v>664</v>
      </c>
      <c r="E608" s="170">
        <v>750</v>
      </c>
      <c r="F608" s="170">
        <v>12</v>
      </c>
      <c r="G608" s="171">
        <v>15</v>
      </c>
      <c r="H608" s="170" t="s">
        <v>43</v>
      </c>
      <c r="I608" s="171">
        <v>27.99</v>
      </c>
      <c r="J608" s="169">
        <v>1</v>
      </c>
      <c r="K608" s="154" cm="1">
        <f t="array" ref="K608">ROUND(
IF(C608="Beer",
SUM(LOOKUP(2,1/(SRP!$B$8:$B$10&lt;=E608)/(SRP!$C$8:$C$10&gt;=E608),SRP!$D$8:$D$10)*(G608/100)*(E608/1000)),
IF(C608="Spirits",
SUM(LOOKUP(2,1/(SRP!$B$2:$B$7&lt;=E608)/(SRP!$C$2:$C$7&gt;=E608),SRP!$D$2:$D$7)*(G608/100)*(E608/1000)),
IF(AND(C608="Wine",D608="Fortified Wines"),
SUM(LOOKUP(2,1/(SRP!$B$26:$B$29&lt;=E608)/(SRP!$C$26:$C$29&gt;=E608),SRP!$D$26:$D$29)*(G608/100)*(E608/1000)),
IF(C608="Wine",
SUM(LOOKUP(2,1/(SRP!$B$21:$B$25&lt;=E608)/(SRP!$C$21:$C$25&gt;=E608),SRP!$D$21:$D$25)*(G608/100)*(E608/1000)),
IF(AND(C608="Ready to Drink",D608="RTD-One Pour Cocktail&gt;7%&lt;=14.5"),
SUM(LOOKUP(2,1/(SRP!$B$16:$B$20&lt;=E608)/(SRP!$C$16:$C$20&gt;=E608),SRP!$D$16:$D$20)*(G608/100)*(E608/1000)),
IF(C608="Ready to Drink",
SUM(LOOKUP(2,1/(SRP!$B$11:$B$15&lt;=E608)/(SRP!$C$11:$C$15&gt;=E608),SRP!$D$11:$D$15)*(G608/100)*(E608/1000)),
0)))))),2)</f>
        <v>8.7799999999999994</v>
      </c>
      <c r="L608" s="173" t="str">
        <f t="shared" si="9"/>
        <v>Spirits750</v>
      </c>
      <c r="M608" s="154">
        <f>VLOOKUP(L608,'Slope %'!C:D,2,0)</f>
        <v>7.0000000000000007E-2</v>
      </c>
    </row>
    <row r="609" spans="1:13" x14ac:dyDescent="0.25">
      <c r="A609" s="169">
        <v>13820</v>
      </c>
      <c r="B609" s="170" t="s">
        <v>665</v>
      </c>
      <c r="C609" s="170" t="s">
        <v>24</v>
      </c>
      <c r="D609" s="170" t="s">
        <v>58</v>
      </c>
      <c r="E609" s="170">
        <v>3000</v>
      </c>
      <c r="F609" s="170">
        <v>4</v>
      </c>
      <c r="G609" s="171">
        <v>12</v>
      </c>
      <c r="H609" s="170" t="s">
        <v>32</v>
      </c>
      <c r="I609" s="171">
        <v>39.99</v>
      </c>
      <c r="J609" s="169">
        <v>1</v>
      </c>
      <c r="K609" s="154" cm="1">
        <f t="array" ref="K609">ROUND(
IF(C609="Beer",
SUM(LOOKUP(2,1/(SRP!$B$8:$B$10&lt;=E609)/(SRP!$C$8:$C$10&gt;=E609),SRP!$D$8:$D$10)*(G609/100)*(E609/1000)),
IF(C609="Spirits",
SUM(LOOKUP(2,1/(SRP!$B$2:$B$7&lt;=E609)/(SRP!$C$2:$C$7&gt;=E609),SRP!$D$2:$D$7)*(G609/100)*(E609/1000)),
IF(AND(C609="Wine",D609="Fortified Wines"),
SUM(LOOKUP(2,1/(SRP!$B$26:$B$29&lt;=E609)/(SRP!$C$26:$C$29&gt;=E609),SRP!$D$26:$D$29)*(G609/100)*(E609/1000)),
IF(C609="Wine",
SUM(LOOKUP(2,1/(SRP!$B$21:$B$25&lt;=E609)/(SRP!$C$21:$C$25&gt;=E609),SRP!$D$21:$D$25)*(G609/100)*(E609/1000)),
IF(AND(C609="Ready to Drink",D609="RTD-One Pour Cocktail&gt;7%&lt;=14.5"),
SUM(LOOKUP(2,1/(SRP!$B$16:$B$20&lt;=E609)/(SRP!$C$16:$C$20&gt;=E609),SRP!$D$16:$D$20)*(G609/100)*(E609/1000)),
IF(C609="Ready to Drink",
SUM(LOOKUP(2,1/(SRP!$B$11:$B$15&lt;=E609)/(SRP!$C$11:$C$15&gt;=E609),SRP!$D$11:$D$15)*(G609/100)*(E609/1000)),
0)))))),2)</f>
        <v>28.11</v>
      </c>
      <c r="L609" s="173" t="str">
        <f t="shared" si="9"/>
        <v>Wine3000</v>
      </c>
      <c r="M609" s="154">
        <f>VLOOKUP(L609,'Slope %'!C:D,2,0)</f>
        <v>0.05</v>
      </c>
    </row>
    <row r="610" spans="1:13" x14ac:dyDescent="0.25">
      <c r="A610" s="169">
        <v>13850</v>
      </c>
      <c r="B610" s="170" t="s">
        <v>666</v>
      </c>
      <c r="C610" s="170" t="s">
        <v>11</v>
      </c>
      <c r="D610" s="170" t="s">
        <v>267</v>
      </c>
      <c r="E610" s="170">
        <v>2130</v>
      </c>
      <c r="F610" s="170">
        <v>4</v>
      </c>
      <c r="G610" s="171">
        <v>5</v>
      </c>
      <c r="H610" s="170" t="s">
        <v>409</v>
      </c>
      <c r="I610" s="171">
        <v>13.79</v>
      </c>
      <c r="J610" s="169">
        <v>6</v>
      </c>
      <c r="K610" s="154" cm="1">
        <f t="array" ref="K610">ROUND(
IF(C610="Beer",
SUM(LOOKUP(2,1/(SRP!$B$8:$B$10&lt;=E610)/(SRP!$C$8:$C$10&gt;=E610),SRP!$D$8:$D$10)*(G610/100)*(E610/1000)),
IF(C610="Spirits",
SUM(LOOKUP(2,1/(SRP!$B$2:$B$7&lt;=E610)/(SRP!$C$2:$C$7&gt;=E610),SRP!$D$2:$D$7)*(G610/100)*(E610/1000)),
IF(AND(C610="Wine",D610="Fortified Wines"),
SUM(LOOKUP(2,1/(SRP!$B$26:$B$29&lt;=E610)/(SRP!$C$26:$C$29&gt;=E610),SRP!$D$26:$D$29)*(G610/100)*(E610/1000)),
IF(C610="Wine",
SUM(LOOKUP(2,1/(SRP!$B$21:$B$25&lt;=E610)/(SRP!$C$21:$C$25&gt;=E610),SRP!$D$21:$D$25)*(G610/100)*(E610/1000)),
IF(AND(C610="Ready to Drink",D610="RTD-One Pour Cocktail&gt;7%&lt;=14.5"),
SUM(LOOKUP(2,1/(SRP!$B$16:$B$20&lt;=E610)/(SRP!$C$16:$C$20&gt;=E610),SRP!$D$16:$D$20)*(G610/100)*(E610/1000)),
IF(C610="Ready to Drink",
SUM(LOOKUP(2,1/(SRP!$B$11:$B$15&lt;=E610)/(SRP!$C$11:$C$15&gt;=E610),SRP!$D$11:$D$15)*(G610/100)*(E610/1000)),
0)))))),2)</f>
        <v>8.31</v>
      </c>
      <c r="L610" s="173" t="str">
        <f t="shared" si="9"/>
        <v>Beer2130</v>
      </c>
      <c r="M610" s="154">
        <f>VLOOKUP(L610,'Slope %'!C:D,2,0)</f>
        <v>0.1</v>
      </c>
    </row>
    <row r="611" spans="1:13" x14ac:dyDescent="0.25">
      <c r="A611" s="169">
        <v>13850</v>
      </c>
      <c r="B611" s="170" t="s">
        <v>666</v>
      </c>
      <c r="C611" s="170" t="s">
        <v>11</v>
      </c>
      <c r="D611" s="170" t="s">
        <v>267</v>
      </c>
      <c r="E611" s="170">
        <v>2130</v>
      </c>
      <c r="F611" s="170">
        <v>4</v>
      </c>
      <c r="G611" s="171">
        <v>5</v>
      </c>
      <c r="H611" s="170" t="s">
        <v>409</v>
      </c>
      <c r="I611" s="171">
        <v>13.79</v>
      </c>
      <c r="J611" s="169">
        <v>6</v>
      </c>
      <c r="K611" s="154" cm="1">
        <f t="array" ref="K611">ROUND(
IF(C611="Beer",
SUM(LOOKUP(2,1/(SRP!$B$8:$B$10&lt;=E611)/(SRP!$C$8:$C$10&gt;=E611),SRP!$D$8:$D$10)*(G611/100)*(E611/1000)),
IF(C611="Spirits",
SUM(LOOKUP(2,1/(SRP!$B$2:$B$7&lt;=E611)/(SRP!$C$2:$C$7&gt;=E611),SRP!$D$2:$D$7)*(G611/100)*(E611/1000)),
IF(AND(C611="Wine",D611="Fortified Wines"),
SUM(LOOKUP(2,1/(SRP!$B$26:$B$29&lt;=E611)/(SRP!$C$26:$C$29&gt;=E611),SRP!$D$26:$D$29)*(G611/100)*(E611/1000)),
IF(C611="Wine",
SUM(LOOKUP(2,1/(SRP!$B$21:$B$25&lt;=E611)/(SRP!$C$21:$C$25&gt;=E611),SRP!$D$21:$D$25)*(G611/100)*(E611/1000)),
IF(AND(C611="Ready to Drink",D611="RTD-One Pour Cocktail&gt;7%&lt;=14.5"),
SUM(LOOKUP(2,1/(SRP!$B$16:$B$20&lt;=E611)/(SRP!$C$16:$C$20&gt;=E611),SRP!$D$16:$D$20)*(G611/100)*(E611/1000)),
IF(C611="Ready to Drink",
SUM(LOOKUP(2,1/(SRP!$B$11:$B$15&lt;=E611)/(SRP!$C$11:$C$15&gt;=E611),SRP!$D$11:$D$15)*(G611/100)*(E611/1000)),
0)))))),2)</f>
        <v>8.31</v>
      </c>
      <c r="L611" s="173" t="str">
        <f t="shared" si="9"/>
        <v>Beer2130</v>
      </c>
      <c r="M611" s="154">
        <f>VLOOKUP(L611,'Slope %'!C:D,2,0)</f>
        <v>0.1</v>
      </c>
    </row>
    <row r="612" spans="1:13" x14ac:dyDescent="0.25">
      <c r="A612" s="169">
        <v>13872</v>
      </c>
      <c r="B612" s="170" t="s">
        <v>667</v>
      </c>
      <c r="C612" s="170" t="s">
        <v>15</v>
      </c>
      <c r="D612" s="170" t="s">
        <v>28</v>
      </c>
      <c r="E612" s="170">
        <v>750</v>
      </c>
      <c r="F612" s="170">
        <v>12</v>
      </c>
      <c r="G612" s="171">
        <v>40</v>
      </c>
      <c r="H612" s="170" t="s">
        <v>20</v>
      </c>
      <c r="I612" s="171">
        <v>23.99</v>
      </c>
      <c r="J612" s="169">
        <v>1</v>
      </c>
      <c r="K612" s="154" cm="1">
        <f t="array" ref="K612">ROUND(
IF(C612="Beer",
SUM(LOOKUP(2,1/(SRP!$B$8:$B$10&lt;=E612)/(SRP!$C$8:$C$10&gt;=E612),SRP!$D$8:$D$10)*(G612/100)*(E612/1000)),
IF(C612="Spirits",
SUM(LOOKUP(2,1/(SRP!$B$2:$B$7&lt;=E612)/(SRP!$C$2:$C$7&gt;=E612),SRP!$D$2:$D$7)*(G612/100)*(E612/1000)),
IF(AND(C612="Wine",D612="Fortified Wines"),
SUM(LOOKUP(2,1/(SRP!$B$26:$B$29&lt;=E612)/(SRP!$C$26:$C$29&gt;=E612),SRP!$D$26:$D$29)*(G612/100)*(E612/1000)),
IF(C612="Wine",
SUM(LOOKUP(2,1/(SRP!$B$21:$B$25&lt;=E612)/(SRP!$C$21:$C$25&gt;=E612),SRP!$D$21:$D$25)*(G612/100)*(E612/1000)),
IF(AND(C612="Ready to Drink",D612="RTD-One Pour Cocktail&gt;7%&lt;=14.5"),
SUM(LOOKUP(2,1/(SRP!$B$16:$B$20&lt;=E612)/(SRP!$C$16:$C$20&gt;=E612),SRP!$D$16:$D$20)*(G612/100)*(E612/1000)),
IF(C612="Ready to Drink",
SUM(LOOKUP(2,1/(SRP!$B$11:$B$15&lt;=E612)/(SRP!$C$11:$C$15&gt;=E612),SRP!$D$11:$D$15)*(G612/100)*(E612/1000)),
0)))))),2)</f>
        <v>23.42</v>
      </c>
      <c r="L612" s="173" t="str">
        <f t="shared" si="9"/>
        <v>Spirits750</v>
      </c>
      <c r="M612" s="154">
        <f>VLOOKUP(L612,'Slope %'!C:D,2,0)</f>
        <v>7.0000000000000007E-2</v>
      </c>
    </row>
    <row r="613" spans="1:13" x14ac:dyDescent="0.25">
      <c r="A613" s="169">
        <v>13874</v>
      </c>
      <c r="B613" s="170" t="s">
        <v>668</v>
      </c>
      <c r="C613" s="170" t="s">
        <v>15</v>
      </c>
      <c r="D613" s="170" t="s">
        <v>669</v>
      </c>
      <c r="E613" s="170">
        <v>750</v>
      </c>
      <c r="F613" s="170">
        <v>12</v>
      </c>
      <c r="G613" s="171">
        <v>33</v>
      </c>
      <c r="H613" s="170" t="s">
        <v>22</v>
      </c>
      <c r="I613" s="171">
        <v>25.99</v>
      </c>
      <c r="J613" s="169">
        <v>1</v>
      </c>
      <c r="K613" s="154" cm="1">
        <f t="array" ref="K613">ROUND(
IF(C613="Beer",
SUM(LOOKUP(2,1/(SRP!$B$8:$B$10&lt;=E613)/(SRP!$C$8:$C$10&gt;=E613),SRP!$D$8:$D$10)*(G613/100)*(E613/1000)),
IF(C613="Spirits",
SUM(LOOKUP(2,1/(SRP!$B$2:$B$7&lt;=E613)/(SRP!$C$2:$C$7&gt;=E613),SRP!$D$2:$D$7)*(G613/100)*(E613/1000)),
IF(AND(C613="Wine",D613="Fortified Wines"),
SUM(LOOKUP(2,1/(SRP!$B$26:$B$29&lt;=E613)/(SRP!$C$26:$C$29&gt;=E613),SRP!$D$26:$D$29)*(G613/100)*(E613/1000)),
IF(C613="Wine",
SUM(LOOKUP(2,1/(SRP!$B$21:$B$25&lt;=E613)/(SRP!$C$21:$C$25&gt;=E613),SRP!$D$21:$D$25)*(G613/100)*(E613/1000)),
IF(AND(C613="Ready to Drink",D613="RTD-One Pour Cocktail&gt;7%&lt;=14.5"),
SUM(LOOKUP(2,1/(SRP!$B$16:$B$20&lt;=E613)/(SRP!$C$16:$C$20&gt;=E613),SRP!$D$16:$D$20)*(G613/100)*(E613/1000)),
IF(C613="Ready to Drink",
SUM(LOOKUP(2,1/(SRP!$B$11:$B$15&lt;=E613)/(SRP!$C$11:$C$15&gt;=E613),SRP!$D$11:$D$15)*(G613/100)*(E613/1000)),
0)))))),2)</f>
        <v>19.32</v>
      </c>
      <c r="L613" s="173" t="str">
        <f t="shared" si="9"/>
        <v>Spirits750</v>
      </c>
      <c r="M613" s="154">
        <f>VLOOKUP(L613,'Slope %'!C:D,2,0)</f>
        <v>7.0000000000000007E-2</v>
      </c>
    </row>
    <row r="614" spans="1:13" x14ac:dyDescent="0.25">
      <c r="A614" s="169">
        <v>13877</v>
      </c>
      <c r="B614" s="170" t="s">
        <v>480</v>
      </c>
      <c r="C614" s="170" t="s">
        <v>15</v>
      </c>
      <c r="D614" s="170" t="s">
        <v>16</v>
      </c>
      <c r="E614" s="170">
        <v>750</v>
      </c>
      <c r="F614" s="170">
        <v>9</v>
      </c>
      <c r="G614" s="171">
        <v>40</v>
      </c>
      <c r="H614" s="170" t="s">
        <v>22</v>
      </c>
      <c r="I614" s="171">
        <v>24.99</v>
      </c>
      <c r="J614" s="169">
        <v>1</v>
      </c>
      <c r="K614" s="154" cm="1">
        <f t="array" ref="K614">ROUND(
IF(C614="Beer",
SUM(LOOKUP(2,1/(SRP!$B$8:$B$10&lt;=E614)/(SRP!$C$8:$C$10&gt;=E614),SRP!$D$8:$D$10)*(G614/100)*(E614/1000)),
IF(C614="Spirits",
SUM(LOOKUP(2,1/(SRP!$B$2:$B$7&lt;=E614)/(SRP!$C$2:$C$7&gt;=E614),SRP!$D$2:$D$7)*(G614/100)*(E614/1000)),
IF(AND(C614="Wine",D614="Fortified Wines"),
SUM(LOOKUP(2,1/(SRP!$B$26:$B$29&lt;=E614)/(SRP!$C$26:$C$29&gt;=E614),SRP!$D$26:$D$29)*(G614/100)*(E614/1000)),
IF(C614="Wine",
SUM(LOOKUP(2,1/(SRP!$B$21:$B$25&lt;=E614)/(SRP!$C$21:$C$25&gt;=E614),SRP!$D$21:$D$25)*(G614/100)*(E614/1000)),
IF(AND(C614="Ready to Drink",D614="RTD-One Pour Cocktail&gt;7%&lt;=14.5"),
SUM(LOOKUP(2,1/(SRP!$B$16:$B$20&lt;=E614)/(SRP!$C$16:$C$20&gt;=E614),SRP!$D$16:$D$20)*(G614/100)*(E614/1000)),
IF(C614="Ready to Drink",
SUM(LOOKUP(2,1/(SRP!$B$11:$B$15&lt;=E614)/(SRP!$C$11:$C$15&gt;=E614),SRP!$D$11:$D$15)*(G614/100)*(E614/1000)),
0)))))),2)</f>
        <v>23.42</v>
      </c>
      <c r="L614" s="173" t="str">
        <f t="shared" si="9"/>
        <v>Spirits750</v>
      </c>
      <c r="M614" s="154">
        <f>VLOOKUP(L614,'Slope %'!C:D,2,0)</f>
        <v>7.0000000000000007E-2</v>
      </c>
    </row>
    <row r="615" spans="1:13" x14ac:dyDescent="0.25">
      <c r="A615" s="169">
        <v>13888</v>
      </c>
      <c r="B615" s="170" t="s">
        <v>670</v>
      </c>
      <c r="C615" s="170" t="s">
        <v>15</v>
      </c>
      <c r="D615" s="170" t="s">
        <v>137</v>
      </c>
      <c r="E615" s="170">
        <v>750</v>
      </c>
      <c r="F615" s="170">
        <v>12</v>
      </c>
      <c r="G615" s="171">
        <v>35</v>
      </c>
      <c r="H615" s="170" t="s">
        <v>43</v>
      </c>
      <c r="I615" s="171">
        <v>30.99</v>
      </c>
      <c r="J615" s="169">
        <v>1</v>
      </c>
      <c r="K615" s="154" cm="1">
        <f t="array" ref="K615">ROUND(
IF(C615="Beer",
SUM(LOOKUP(2,1/(SRP!$B$8:$B$10&lt;=E615)/(SRP!$C$8:$C$10&gt;=E615),SRP!$D$8:$D$10)*(G615/100)*(E615/1000)),
IF(C615="Spirits",
SUM(LOOKUP(2,1/(SRP!$B$2:$B$7&lt;=E615)/(SRP!$C$2:$C$7&gt;=E615),SRP!$D$2:$D$7)*(G615/100)*(E615/1000)),
IF(AND(C615="Wine",D615="Fortified Wines"),
SUM(LOOKUP(2,1/(SRP!$B$26:$B$29&lt;=E615)/(SRP!$C$26:$C$29&gt;=E615),SRP!$D$26:$D$29)*(G615/100)*(E615/1000)),
IF(C615="Wine",
SUM(LOOKUP(2,1/(SRP!$B$21:$B$25&lt;=E615)/(SRP!$C$21:$C$25&gt;=E615),SRP!$D$21:$D$25)*(G615/100)*(E615/1000)),
IF(AND(C615="Ready to Drink",D615="RTD-One Pour Cocktail&gt;7%&lt;=14.5"),
SUM(LOOKUP(2,1/(SRP!$B$16:$B$20&lt;=E615)/(SRP!$C$16:$C$20&gt;=E615),SRP!$D$16:$D$20)*(G615/100)*(E615/1000)),
IF(C615="Ready to Drink",
SUM(LOOKUP(2,1/(SRP!$B$11:$B$15&lt;=E615)/(SRP!$C$11:$C$15&gt;=E615),SRP!$D$11:$D$15)*(G615/100)*(E615/1000)),
0)))))),2)</f>
        <v>20.49</v>
      </c>
      <c r="L615" s="173" t="str">
        <f t="shared" si="9"/>
        <v>Spirits750</v>
      </c>
      <c r="M615" s="154">
        <f>VLOOKUP(L615,'Slope %'!C:D,2,0)</f>
        <v>7.0000000000000007E-2</v>
      </c>
    </row>
    <row r="616" spans="1:13" x14ac:dyDescent="0.25">
      <c r="A616" s="169">
        <v>13904</v>
      </c>
      <c r="B616" s="170" t="s">
        <v>671</v>
      </c>
      <c r="C616" s="170" t="s">
        <v>24</v>
      </c>
      <c r="D616" s="170" t="s">
        <v>194</v>
      </c>
      <c r="E616" s="170">
        <v>750</v>
      </c>
      <c r="F616" s="170">
        <v>12</v>
      </c>
      <c r="G616" s="171">
        <v>13</v>
      </c>
      <c r="H616" s="170" t="s">
        <v>141</v>
      </c>
      <c r="I616" s="171">
        <v>18.989999999999998</v>
      </c>
      <c r="J616" s="169">
        <v>1</v>
      </c>
      <c r="K616" s="154" cm="1">
        <f t="array" ref="K616">ROUND(
IF(C616="Beer",
SUM(LOOKUP(2,1/(SRP!$B$8:$B$10&lt;=E616)/(SRP!$C$8:$C$10&gt;=E616),SRP!$D$8:$D$10)*(G616/100)*(E616/1000)),
IF(C616="Spirits",
SUM(LOOKUP(2,1/(SRP!$B$2:$B$7&lt;=E616)/(SRP!$C$2:$C$7&gt;=E616),SRP!$D$2:$D$7)*(G616/100)*(E616/1000)),
IF(AND(C616="Wine",D616="Fortified Wines"),
SUM(LOOKUP(2,1/(SRP!$B$26:$B$29&lt;=E616)/(SRP!$C$26:$C$29&gt;=E616),SRP!$D$26:$D$29)*(G616/100)*(E616/1000)),
IF(C616="Wine",
SUM(LOOKUP(2,1/(SRP!$B$21:$B$25&lt;=E616)/(SRP!$C$21:$C$25&gt;=E616),SRP!$D$21:$D$25)*(G616/100)*(E616/1000)),
IF(AND(C616="Ready to Drink",D616="RTD-One Pour Cocktail&gt;7%&lt;=14.5"),
SUM(LOOKUP(2,1/(SRP!$B$16:$B$20&lt;=E616)/(SRP!$C$16:$C$20&gt;=E616),SRP!$D$16:$D$20)*(G616/100)*(E616/1000)),
IF(C616="Ready to Drink",
SUM(LOOKUP(2,1/(SRP!$B$11:$B$15&lt;=E616)/(SRP!$C$11:$C$15&gt;=E616),SRP!$D$11:$D$15)*(G616/100)*(E616/1000)),
0)))))),2)</f>
        <v>7.61</v>
      </c>
      <c r="L616" s="173" t="str">
        <f t="shared" si="9"/>
        <v>Wine750</v>
      </c>
      <c r="M616" s="154">
        <f>VLOOKUP(L616,'Slope %'!C:D,2,0)</f>
        <v>0.1</v>
      </c>
    </row>
    <row r="617" spans="1:13" x14ac:dyDescent="0.25">
      <c r="A617" s="169">
        <v>13970</v>
      </c>
      <c r="B617" s="170" t="s">
        <v>672</v>
      </c>
      <c r="C617" s="170" t="s">
        <v>11</v>
      </c>
      <c r="D617" s="170" t="s">
        <v>211</v>
      </c>
      <c r="E617" s="170">
        <v>2840</v>
      </c>
      <c r="F617" s="170">
        <v>3</v>
      </c>
      <c r="G617" s="171">
        <v>4</v>
      </c>
      <c r="H617" s="170" t="s">
        <v>13</v>
      </c>
      <c r="I617" s="171">
        <v>16.989999999999998</v>
      </c>
      <c r="J617" s="169">
        <v>8</v>
      </c>
      <c r="K617" s="154" cm="1">
        <f t="array" ref="K617">ROUND(
IF(C617="Beer",
SUM(LOOKUP(2,1/(SRP!$B$8:$B$10&lt;=E617)/(SRP!$C$8:$C$10&gt;=E617),SRP!$D$8:$D$10)*(G617/100)*(E617/1000)),
IF(C617="Spirits",
SUM(LOOKUP(2,1/(SRP!$B$2:$B$7&lt;=E617)/(SRP!$C$2:$C$7&gt;=E617),SRP!$D$2:$D$7)*(G617/100)*(E617/1000)),
IF(AND(C617="Wine",D617="Fortified Wines"),
SUM(LOOKUP(2,1/(SRP!$B$26:$B$29&lt;=E617)/(SRP!$C$26:$C$29&gt;=E617),SRP!$D$26:$D$29)*(G617/100)*(E617/1000)),
IF(C617="Wine",
SUM(LOOKUP(2,1/(SRP!$B$21:$B$25&lt;=E617)/(SRP!$C$21:$C$25&gt;=E617),SRP!$D$21:$D$25)*(G617/100)*(E617/1000)),
IF(AND(C617="Ready to Drink",D617="RTD-One Pour Cocktail&gt;7%&lt;=14.5"),
SUM(LOOKUP(2,1/(SRP!$B$16:$B$20&lt;=E617)/(SRP!$C$16:$C$20&gt;=E617),SRP!$D$16:$D$20)*(G617/100)*(E617/1000)),
IF(C617="Ready to Drink",
SUM(LOOKUP(2,1/(SRP!$B$11:$B$15&lt;=E617)/(SRP!$C$11:$C$15&gt;=E617),SRP!$D$11:$D$15)*(G617/100)*(E617/1000)),
0)))))),2)</f>
        <v>8.8699999999999992</v>
      </c>
      <c r="L617" s="173" t="str">
        <f t="shared" si="9"/>
        <v>Beer2840</v>
      </c>
      <c r="M617" s="154">
        <f>VLOOKUP(L617,'Slope %'!C:D,2,0)</f>
        <v>0.1</v>
      </c>
    </row>
    <row r="618" spans="1:13" x14ac:dyDescent="0.25">
      <c r="A618" s="169">
        <v>13970</v>
      </c>
      <c r="B618" s="170" t="s">
        <v>672</v>
      </c>
      <c r="C618" s="170" t="s">
        <v>11</v>
      </c>
      <c r="D618" s="170" t="s">
        <v>211</v>
      </c>
      <c r="E618" s="170">
        <v>2840</v>
      </c>
      <c r="F618" s="170">
        <v>3</v>
      </c>
      <c r="G618" s="171">
        <v>4</v>
      </c>
      <c r="H618" s="170" t="s">
        <v>13</v>
      </c>
      <c r="I618" s="171">
        <v>16.989999999999998</v>
      </c>
      <c r="J618" s="169">
        <v>8</v>
      </c>
      <c r="K618" s="154" cm="1">
        <f t="array" ref="K618">ROUND(
IF(C618="Beer",
SUM(LOOKUP(2,1/(SRP!$B$8:$B$10&lt;=E618)/(SRP!$C$8:$C$10&gt;=E618),SRP!$D$8:$D$10)*(G618/100)*(E618/1000)),
IF(C618="Spirits",
SUM(LOOKUP(2,1/(SRP!$B$2:$B$7&lt;=E618)/(SRP!$C$2:$C$7&gt;=E618),SRP!$D$2:$D$7)*(G618/100)*(E618/1000)),
IF(AND(C618="Wine",D618="Fortified Wines"),
SUM(LOOKUP(2,1/(SRP!$B$26:$B$29&lt;=E618)/(SRP!$C$26:$C$29&gt;=E618),SRP!$D$26:$D$29)*(G618/100)*(E618/1000)),
IF(C618="Wine",
SUM(LOOKUP(2,1/(SRP!$B$21:$B$25&lt;=E618)/(SRP!$C$21:$C$25&gt;=E618),SRP!$D$21:$D$25)*(G618/100)*(E618/1000)),
IF(AND(C618="Ready to Drink",D618="RTD-One Pour Cocktail&gt;7%&lt;=14.5"),
SUM(LOOKUP(2,1/(SRP!$B$16:$B$20&lt;=E618)/(SRP!$C$16:$C$20&gt;=E618),SRP!$D$16:$D$20)*(G618/100)*(E618/1000)),
IF(C618="Ready to Drink",
SUM(LOOKUP(2,1/(SRP!$B$11:$B$15&lt;=E618)/(SRP!$C$11:$C$15&gt;=E618),SRP!$D$11:$D$15)*(G618/100)*(E618/1000)),
0)))))),2)</f>
        <v>8.8699999999999992</v>
      </c>
      <c r="L618" s="173" t="str">
        <f t="shared" si="9"/>
        <v>Beer2840</v>
      </c>
      <c r="M618" s="154">
        <f>VLOOKUP(L618,'Slope %'!C:D,2,0)</f>
        <v>0.1</v>
      </c>
    </row>
    <row r="619" spans="1:13" x14ac:dyDescent="0.25">
      <c r="A619" s="169">
        <v>14060</v>
      </c>
      <c r="B619" s="170" t="s">
        <v>673</v>
      </c>
      <c r="C619" s="170" t="s">
        <v>24</v>
      </c>
      <c r="D619" s="170" t="s">
        <v>68</v>
      </c>
      <c r="E619" s="170">
        <v>750</v>
      </c>
      <c r="F619" s="170">
        <v>6</v>
      </c>
      <c r="G619" s="171">
        <v>14.4</v>
      </c>
      <c r="H619" s="170" t="s">
        <v>177</v>
      </c>
      <c r="I619" s="171">
        <v>79.989999999999995</v>
      </c>
      <c r="J619" s="169">
        <v>1</v>
      </c>
      <c r="K619" s="154" cm="1">
        <f t="array" ref="K619">ROUND(
IF(C619="Beer",
SUM(LOOKUP(2,1/(SRP!$B$8:$B$10&lt;=E619)/(SRP!$C$8:$C$10&gt;=E619),SRP!$D$8:$D$10)*(G619/100)*(E619/1000)),
IF(C619="Spirits",
SUM(LOOKUP(2,1/(SRP!$B$2:$B$7&lt;=E619)/(SRP!$C$2:$C$7&gt;=E619),SRP!$D$2:$D$7)*(G619/100)*(E619/1000)),
IF(AND(C619="Wine",D619="Fortified Wines"),
SUM(LOOKUP(2,1/(SRP!$B$26:$B$29&lt;=E619)/(SRP!$C$26:$C$29&gt;=E619),SRP!$D$26:$D$29)*(G619/100)*(E619/1000)),
IF(C619="Wine",
SUM(LOOKUP(2,1/(SRP!$B$21:$B$25&lt;=E619)/(SRP!$C$21:$C$25&gt;=E619),SRP!$D$21:$D$25)*(G619/100)*(E619/1000)),
IF(AND(C619="Ready to Drink",D619="RTD-One Pour Cocktail&gt;7%&lt;=14.5"),
SUM(LOOKUP(2,1/(SRP!$B$16:$B$20&lt;=E619)/(SRP!$C$16:$C$20&gt;=E619),SRP!$D$16:$D$20)*(G619/100)*(E619/1000)),
IF(C619="Ready to Drink",
SUM(LOOKUP(2,1/(SRP!$B$11:$B$15&lt;=E619)/(SRP!$C$11:$C$15&gt;=E619),SRP!$D$11:$D$15)*(G619/100)*(E619/1000)),
0)))))),2)</f>
        <v>8.43</v>
      </c>
      <c r="L619" s="173" t="str">
        <f t="shared" si="9"/>
        <v>Wine750</v>
      </c>
      <c r="M619" s="154">
        <f>VLOOKUP(L619,'Slope %'!C:D,2,0)</f>
        <v>0.1</v>
      </c>
    </row>
    <row r="620" spans="1:13" x14ac:dyDescent="0.25">
      <c r="A620" s="169">
        <v>14142</v>
      </c>
      <c r="B620" s="170" t="s">
        <v>674</v>
      </c>
      <c r="C620" s="170" t="s">
        <v>24</v>
      </c>
      <c r="D620" s="170" t="s">
        <v>25</v>
      </c>
      <c r="E620" s="170">
        <v>750</v>
      </c>
      <c r="F620" s="170">
        <v>12</v>
      </c>
      <c r="G620" s="171">
        <v>7</v>
      </c>
      <c r="H620" s="170" t="s">
        <v>26</v>
      </c>
      <c r="I620" s="171">
        <v>10.99</v>
      </c>
      <c r="J620" s="169">
        <v>1</v>
      </c>
      <c r="K620" s="154" cm="1">
        <f t="array" ref="K620">ROUND(
IF(C620="Beer",
SUM(LOOKUP(2,1/(SRP!$B$8:$B$10&lt;=E620)/(SRP!$C$8:$C$10&gt;=E620),SRP!$D$8:$D$10)*(G620/100)*(E620/1000)),
IF(C620="Spirits",
SUM(LOOKUP(2,1/(SRP!$B$2:$B$7&lt;=E620)/(SRP!$C$2:$C$7&gt;=E620),SRP!$D$2:$D$7)*(G620/100)*(E620/1000)),
IF(AND(C620="Wine",D620="Fortified Wines"),
SUM(LOOKUP(2,1/(SRP!$B$26:$B$29&lt;=E620)/(SRP!$C$26:$C$29&gt;=E620),SRP!$D$26:$D$29)*(G620/100)*(E620/1000)),
IF(C620="Wine",
SUM(LOOKUP(2,1/(SRP!$B$21:$B$25&lt;=E620)/(SRP!$C$21:$C$25&gt;=E620),SRP!$D$21:$D$25)*(G620/100)*(E620/1000)),
IF(AND(C620="Ready to Drink",D620="RTD-One Pour Cocktail&gt;7%&lt;=14.5"),
SUM(LOOKUP(2,1/(SRP!$B$16:$B$20&lt;=E620)/(SRP!$C$16:$C$20&gt;=E620),SRP!$D$16:$D$20)*(G620/100)*(E620/1000)),
IF(C620="Ready to Drink",
SUM(LOOKUP(2,1/(SRP!$B$11:$B$15&lt;=E620)/(SRP!$C$11:$C$15&gt;=E620),SRP!$D$11:$D$15)*(G620/100)*(E620/1000)),
0)))))),2)</f>
        <v>4.0999999999999996</v>
      </c>
      <c r="L620" s="173" t="str">
        <f t="shared" si="9"/>
        <v>Wine750</v>
      </c>
      <c r="M620" s="154">
        <f>VLOOKUP(L620,'Slope %'!C:D,2,0)</f>
        <v>0.1</v>
      </c>
    </row>
    <row r="621" spans="1:13" x14ac:dyDescent="0.25">
      <c r="A621" s="169">
        <v>14143</v>
      </c>
      <c r="B621" s="170" t="s">
        <v>675</v>
      </c>
      <c r="C621" s="170" t="s">
        <v>11</v>
      </c>
      <c r="D621" s="170" t="s">
        <v>12</v>
      </c>
      <c r="E621" s="170">
        <v>473</v>
      </c>
      <c r="F621" s="170">
        <v>24</v>
      </c>
      <c r="G621" s="171">
        <v>5</v>
      </c>
      <c r="H621" s="170" t="s">
        <v>54</v>
      </c>
      <c r="I621" s="171">
        <v>3.79</v>
      </c>
      <c r="J621" s="169">
        <v>1</v>
      </c>
      <c r="K621" s="154" cm="1">
        <f t="array" ref="K621">ROUND(
IF(C621="Beer",
SUM(LOOKUP(2,1/(SRP!$B$8:$B$10&lt;=E621)/(SRP!$C$8:$C$10&gt;=E621),SRP!$D$8:$D$10)*(G621/100)*(E621/1000)),
IF(C621="Spirits",
SUM(LOOKUP(2,1/(SRP!$B$2:$B$7&lt;=E621)/(SRP!$C$2:$C$7&gt;=E621),SRP!$D$2:$D$7)*(G621/100)*(E621/1000)),
IF(AND(C621="Wine",D621="Fortified Wines"),
SUM(LOOKUP(2,1/(SRP!$B$26:$B$29&lt;=E621)/(SRP!$C$26:$C$29&gt;=E621),SRP!$D$26:$D$29)*(G621/100)*(E621/1000)),
IF(C621="Wine",
SUM(LOOKUP(2,1/(SRP!$B$21:$B$25&lt;=E621)/(SRP!$C$21:$C$25&gt;=E621),SRP!$D$21:$D$25)*(G621/100)*(E621/1000)),
IF(AND(C621="Ready to Drink",D621="RTD-One Pour Cocktail&gt;7%&lt;=14.5"),
SUM(LOOKUP(2,1/(SRP!$B$16:$B$20&lt;=E621)/(SRP!$C$16:$C$20&gt;=E621),SRP!$D$16:$D$20)*(G621/100)*(E621/1000)),
IF(C621="Ready to Drink",
SUM(LOOKUP(2,1/(SRP!$B$11:$B$15&lt;=E621)/(SRP!$C$11:$C$15&gt;=E621),SRP!$D$11:$D$15)*(G621/100)*(E621/1000)),
0)))))),2)</f>
        <v>1.85</v>
      </c>
      <c r="L621" s="173" t="str">
        <f t="shared" si="9"/>
        <v>Beer473</v>
      </c>
      <c r="M621" s="154">
        <f>VLOOKUP(L621,'Slope %'!C:D,2,0)</f>
        <v>0.12</v>
      </c>
    </row>
    <row r="622" spans="1:13" x14ac:dyDescent="0.25">
      <c r="A622" s="169">
        <v>14143</v>
      </c>
      <c r="B622" s="170" t="s">
        <v>675</v>
      </c>
      <c r="C622" s="170" t="s">
        <v>11</v>
      </c>
      <c r="D622" s="170" t="s">
        <v>12</v>
      </c>
      <c r="E622" s="170">
        <v>473</v>
      </c>
      <c r="F622" s="170">
        <v>24</v>
      </c>
      <c r="G622" s="171">
        <v>5</v>
      </c>
      <c r="H622" s="170" t="s">
        <v>54</v>
      </c>
      <c r="I622" s="171">
        <v>3.79</v>
      </c>
      <c r="J622" s="169">
        <v>1</v>
      </c>
      <c r="K622" s="154" cm="1">
        <f t="array" ref="K622">ROUND(
IF(C622="Beer",
SUM(LOOKUP(2,1/(SRP!$B$8:$B$10&lt;=E622)/(SRP!$C$8:$C$10&gt;=E622),SRP!$D$8:$D$10)*(G622/100)*(E622/1000)),
IF(C622="Spirits",
SUM(LOOKUP(2,1/(SRP!$B$2:$B$7&lt;=E622)/(SRP!$C$2:$C$7&gt;=E622),SRP!$D$2:$D$7)*(G622/100)*(E622/1000)),
IF(AND(C622="Wine",D622="Fortified Wines"),
SUM(LOOKUP(2,1/(SRP!$B$26:$B$29&lt;=E622)/(SRP!$C$26:$C$29&gt;=E622),SRP!$D$26:$D$29)*(G622/100)*(E622/1000)),
IF(C622="Wine",
SUM(LOOKUP(2,1/(SRP!$B$21:$B$25&lt;=E622)/(SRP!$C$21:$C$25&gt;=E622),SRP!$D$21:$D$25)*(G622/100)*(E622/1000)),
IF(AND(C622="Ready to Drink",D622="RTD-One Pour Cocktail&gt;7%&lt;=14.5"),
SUM(LOOKUP(2,1/(SRP!$B$16:$B$20&lt;=E622)/(SRP!$C$16:$C$20&gt;=E622),SRP!$D$16:$D$20)*(G622/100)*(E622/1000)),
IF(C622="Ready to Drink",
SUM(LOOKUP(2,1/(SRP!$B$11:$B$15&lt;=E622)/(SRP!$C$11:$C$15&gt;=E622),SRP!$D$11:$D$15)*(G622/100)*(E622/1000)),
0)))))),2)</f>
        <v>1.85</v>
      </c>
      <c r="L622" s="173" t="str">
        <f t="shared" si="9"/>
        <v>Beer473</v>
      </c>
      <c r="M622" s="154">
        <f>VLOOKUP(L622,'Slope %'!C:D,2,0)</f>
        <v>0.12</v>
      </c>
    </row>
    <row r="623" spans="1:13" x14ac:dyDescent="0.25">
      <c r="A623" s="169">
        <v>14147</v>
      </c>
      <c r="B623" s="170" t="s">
        <v>676</v>
      </c>
      <c r="C623" s="170" t="s">
        <v>24</v>
      </c>
      <c r="D623" s="170" t="s">
        <v>68</v>
      </c>
      <c r="E623" s="170">
        <v>750</v>
      </c>
      <c r="F623" s="170">
        <v>12</v>
      </c>
      <c r="G623" s="171">
        <v>14</v>
      </c>
      <c r="H623" s="170" t="s">
        <v>47</v>
      </c>
      <c r="I623" s="171">
        <v>18.989999999999998</v>
      </c>
      <c r="J623" s="169">
        <v>1</v>
      </c>
      <c r="K623" s="154" cm="1">
        <f t="array" ref="K623">ROUND(
IF(C623="Beer",
SUM(LOOKUP(2,1/(SRP!$B$8:$B$10&lt;=E623)/(SRP!$C$8:$C$10&gt;=E623),SRP!$D$8:$D$10)*(G623/100)*(E623/1000)),
IF(C623="Spirits",
SUM(LOOKUP(2,1/(SRP!$B$2:$B$7&lt;=E623)/(SRP!$C$2:$C$7&gt;=E623),SRP!$D$2:$D$7)*(G623/100)*(E623/1000)),
IF(AND(C623="Wine",D623="Fortified Wines"),
SUM(LOOKUP(2,1/(SRP!$B$26:$B$29&lt;=E623)/(SRP!$C$26:$C$29&gt;=E623),SRP!$D$26:$D$29)*(G623/100)*(E623/1000)),
IF(C623="Wine",
SUM(LOOKUP(2,1/(SRP!$B$21:$B$25&lt;=E623)/(SRP!$C$21:$C$25&gt;=E623),SRP!$D$21:$D$25)*(G623/100)*(E623/1000)),
IF(AND(C623="Ready to Drink",D623="RTD-One Pour Cocktail&gt;7%&lt;=14.5"),
SUM(LOOKUP(2,1/(SRP!$B$16:$B$20&lt;=E623)/(SRP!$C$16:$C$20&gt;=E623),SRP!$D$16:$D$20)*(G623/100)*(E623/1000)),
IF(C623="Ready to Drink",
SUM(LOOKUP(2,1/(SRP!$B$11:$B$15&lt;=E623)/(SRP!$C$11:$C$15&gt;=E623),SRP!$D$11:$D$15)*(G623/100)*(E623/1000)),
0)))))),2)</f>
        <v>8.1999999999999993</v>
      </c>
      <c r="L623" s="173" t="str">
        <f t="shared" si="9"/>
        <v>Wine750</v>
      </c>
      <c r="M623" s="154">
        <f>VLOOKUP(L623,'Slope %'!C:D,2,0)</f>
        <v>0.1</v>
      </c>
    </row>
    <row r="624" spans="1:13" x14ac:dyDescent="0.25">
      <c r="A624" s="169">
        <v>14156</v>
      </c>
      <c r="B624" s="170" t="s">
        <v>677</v>
      </c>
      <c r="C624" s="170" t="s">
        <v>15</v>
      </c>
      <c r="D624" s="170" t="s">
        <v>664</v>
      </c>
      <c r="E624" s="170">
        <v>750</v>
      </c>
      <c r="F624" s="170">
        <v>12</v>
      </c>
      <c r="G624" s="171">
        <v>22</v>
      </c>
      <c r="H624" s="170" t="s">
        <v>43</v>
      </c>
      <c r="I624" s="171">
        <v>28.99</v>
      </c>
      <c r="J624" s="169">
        <v>1</v>
      </c>
      <c r="K624" s="154" cm="1">
        <f t="array" ref="K624">ROUND(
IF(C624="Beer",
SUM(LOOKUP(2,1/(SRP!$B$8:$B$10&lt;=E624)/(SRP!$C$8:$C$10&gt;=E624),SRP!$D$8:$D$10)*(G624/100)*(E624/1000)),
IF(C624="Spirits",
SUM(LOOKUP(2,1/(SRP!$B$2:$B$7&lt;=E624)/(SRP!$C$2:$C$7&gt;=E624),SRP!$D$2:$D$7)*(G624/100)*(E624/1000)),
IF(AND(C624="Wine",D624="Fortified Wines"),
SUM(LOOKUP(2,1/(SRP!$B$26:$B$29&lt;=E624)/(SRP!$C$26:$C$29&gt;=E624),SRP!$D$26:$D$29)*(G624/100)*(E624/1000)),
IF(C624="Wine",
SUM(LOOKUP(2,1/(SRP!$B$21:$B$25&lt;=E624)/(SRP!$C$21:$C$25&gt;=E624),SRP!$D$21:$D$25)*(G624/100)*(E624/1000)),
IF(AND(C624="Ready to Drink",D624="RTD-One Pour Cocktail&gt;7%&lt;=14.5"),
SUM(LOOKUP(2,1/(SRP!$B$16:$B$20&lt;=E624)/(SRP!$C$16:$C$20&gt;=E624),SRP!$D$16:$D$20)*(G624/100)*(E624/1000)),
IF(C624="Ready to Drink",
SUM(LOOKUP(2,1/(SRP!$B$11:$B$15&lt;=E624)/(SRP!$C$11:$C$15&gt;=E624),SRP!$D$11:$D$15)*(G624/100)*(E624/1000)),
0)))))),2)</f>
        <v>12.88</v>
      </c>
      <c r="L624" s="173" t="str">
        <f t="shared" si="9"/>
        <v>Spirits750</v>
      </c>
      <c r="M624" s="154">
        <f>VLOOKUP(L624,'Slope %'!C:D,2,0)</f>
        <v>7.0000000000000007E-2</v>
      </c>
    </row>
    <row r="625" spans="1:13" x14ac:dyDescent="0.25">
      <c r="A625" s="169">
        <v>14158</v>
      </c>
      <c r="B625" s="170" t="s">
        <v>678</v>
      </c>
      <c r="C625" s="170" t="s">
        <v>24</v>
      </c>
      <c r="D625" s="170" t="s">
        <v>34</v>
      </c>
      <c r="E625" s="170">
        <v>750</v>
      </c>
      <c r="F625" s="170">
        <v>12</v>
      </c>
      <c r="G625" s="171">
        <v>14</v>
      </c>
      <c r="H625" s="170" t="s">
        <v>73</v>
      </c>
      <c r="I625" s="171">
        <v>32.99</v>
      </c>
      <c r="J625" s="169">
        <v>1</v>
      </c>
      <c r="K625" s="154" cm="1">
        <f t="array" ref="K625">ROUND(
IF(C625="Beer",
SUM(LOOKUP(2,1/(SRP!$B$8:$B$10&lt;=E625)/(SRP!$C$8:$C$10&gt;=E625),SRP!$D$8:$D$10)*(G625/100)*(E625/1000)),
IF(C625="Spirits",
SUM(LOOKUP(2,1/(SRP!$B$2:$B$7&lt;=E625)/(SRP!$C$2:$C$7&gt;=E625),SRP!$D$2:$D$7)*(G625/100)*(E625/1000)),
IF(AND(C625="Wine",D625="Fortified Wines"),
SUM(LOOKUP(2,1/(SRP!$B$26:$B$29&lt;=E625)/(SRP!$C$26:$C$29&gt;=E625),SRP!$D$26:$D$29)*(G625/100)*(E625/1000)),
IF(C625="Wine",
SUM(LOOKUP(2,1/(SRP!$B$21:$B$25&lt;=E625)/(SRP!$C$21:$C$25&gt;=E625),SRP!$D$21:$D$25)*(G625/100)*(E625/1000)),
IF(AND(C625="Ready to Drink",D625="RTD-One Pour Cocktail&gt;7%&lt;=14.5"),
SUM(LOOKUP(2,1/(SRP!$B$16:$B$20&lt;=E625)/(SRP!$C$16:$C$20&gt;=E625),SRP!$D$16:$D$20)*(G625/100)*(E625/1000)),
IF(C625="Ready to Drink",
SUM(LOOKUP(2,1/(SRP!$B$11:$B$15&lt;=E625)/(SRP!$C$11:$C$15&gt;=E625),SRP!$D$11:$D$15)*(G625/100)*(E625/1000)),
0)))))),2)</f>
        <v>8.1999999999999993</v>
      </c>
      <c r="L625" s="173" t="str">
        <f t="shared" si="9"/>
        <v>Wine750</v>
      </c>
      <c r="M625" s="154">
        <f>VLOOKUP(L625,'Slope %'!C:D,2,0)</f>
        <v>0.1</v>
      </c>
    </row>
    <row r="626" spans="1:13" x14ac:dyDescent="0.25">
      <c r="A626" s="169">
        <v>14169</v>
      </c>
      <c r="B626" s="170" t="s">
        <v>679</v>
      </c>
      <c r="C626" s="170" t="s">
        <v>15</v>
      </c>
      <c r="D626" s="170" t="s">
        <v>19</v>
      </c>
      <c r="E626" s="170">
        <v>375</v>
      </c>
      <c r="F626" s="170">
        <v>24</v>
      </c>
      <c r="G626" s="171">
        <v>40</v>
      </c>
      <c r="H626" s="170" t="s">
        <v>22</v>
      </c>
      <c r="I626" s="171">
        <v>13.3</v>
      </c>
      <c r="J626" s="169">
        <v>1</v>
      </c>
      <c r="K626" s="154" cm="1">
        <f t="array" ref="K626">ROUND(
IF(C626="Beer",
SUM(LOOKUP(2,1/(SRP!$B$8:$B$10&lt;=E626)/(SRP!$C$8:$C$10&gt;=E626),SRP!$D$8:$D$10)*(G626/100)*(E626/1000)),
IF(C626="Spirits",
SUM(LOOKUP(2,1/(SRP!$B$2:$B$7&lt;=E626)/(SRP!$C$2:$C$7&gt;=E626),SRP!$D$2:$D$7)*(G626/100)*(E626/1000)),
IF(AND(C626="Wine",D626="Fortified Wines"),
SUM(LOOKUP(2,1/(SRP!$B$26:$B$29&lt;=E626)/(SRP!$C$26:$C$29&gt;=E626),SRP!$D$26:$D$29)*(G626/100)*(E626/1000)),
IF(C626="Wine",
SUM(LOOKUP(2,1/(SRP!$B$21:$B$25&lt;=E626)/(SRP!$C$21:$C$25&gt;=E626),SRP!$D$21:$D$25)*(G626/100)*(E626/1000)),
IF(AND(C626="Ready to Drink",D626="RTD-One Pour Cocktail&gt;7%&lt;=14.5"),
SUM(LOOKUP(2,1/(SRP!$B$16:$B$20&lt;=E626)/(SRP!$C$16:$C$20&gt;=E626),SRP!$D$16:$D$20)*(G626/100)*(E626/1000)),
IF(C626="Ready to Drink",
SUM(LOOKUP(2,1/(SRP!$B$11:$B$15&lt;=E626)/(SRP!$C$11:$C$15&gt;=E626),SRP!$D$11:$D$15)*(G626/100)*(E626/1000)),
0)))))),2)</f>
        <v>13.3</v>
      </c>
      <c r="L626" s="173" t="str">
        <f t="shared" si="9"/>
        <v>Spirits375</v>
      </c>
      <c r="M626" s="154">
        <f>VLOOKUP(L626,'Slope %'!C:D,2,0)</f>
        <v>0.1</v>
      </c>
    </row>
    <row r="627" spans="1:13" x14ac:dyDescent="0.25">
      <c r="A627" s="169">
        <v>14170</v>
      </c>
      <c r="B627" s="170" t="s">
        <v>679</v>
      </c>
      <c r="C627" s="170" t="s">
        <v>15</v>
      </c>
      <c r="D627" s="170" t="s">
        <v>19</v>
      </c>
      <c r="E627" s="170">
        <v>750</v>
      </c>
      <c r="F627" s="170">
        <v>12</v>
      </c>
      <c r="G627" s="171">
        <v>40</v>
      </c>
      <c r="H627" s="170" t="s">
        <v>22</v>
      </c>
      <c r="I627" s="171">
        <v>23.42</v>
      </c>
      <c r="J627" s="169">
        <v>1</v>
      </c>
      <c r="K627" s="154" cm="1">
        <f t="array" ref="K627">ROUND(
IF(C627="Beer",
SUM(LOOKUP(2,1/(SRP!$B$8:$B$10&lt;=E627)/(SRP!$C$8:$C$10&gt;=E627),SRP!$D$8:$D$10)*(G627/100)*(E627/1000)),
IF(C627="Spirits",
SUM(LOOKUP(2,1/(SRP!$B$2:$B$7&lt;=E627)/(SRP!$C$2:$C$7&gt;=E627),SRP!$D$2:$D$7)*(G627/100)*(E627/1000)),
IF(AND(C627="Wine",D627="Fortified Wines"),
SUM(LOOKUP(2,1/(SRP!$B$26:$B$29&lt;=E627)/(SRP!$C$26:$C$29&gt;=E627),SRP!$D$26:$D$29)*(G627/100)*(E627/1000)),
IF(C627="Wine",
SUM(LOOKUP(2,1/(SRP!$B$21:$B$25&lt;=E627)/(SRP!$C$21:$C$25&gt;=E627),SRP!$D$21:$D$25)*(G627/100)*(E627/1000)),
IF(AND(C627="Ready to Drink",D627="RTD-One Pour Cocktail&gt;7%&lt;=14.5"),
SUM(LOOKUP(2,1/(SRP!$B$16:$B$20&lt;=E627)/(SRP!$C$16:$C$20&gt;=E627),SRP!$D$16:$D$20)*(G627/100)*(E627/1000)),
IF(C627="Ready to Drink",
SUM(LOOKUP(2,1/(SRP!$B$11:$B$15&lt;=E627)/(SRP!$C$11:$C$15&gt;=E627),SRP!$D$11:$D$15)*(G627/100)*(E627/1000)),
0)))))),2)</f>
        <v>23.42</v>
      </c>
      <c r="L627" s="173" t="str">
        <f t="shared" si="9"/>
        <v>Spirits750</v>
      </c>
      <c r="M627" s="154">
        <f>VLOOKUP(L627,'Slope %'!C:D,2,0)</f>
        <v>7.0000000000000007E-2</v>
      </c>
    </row>
    <row r="628" spans="1:13" x14ac:dyDescent="0.25">
      <c r="A628" s="169">
        <v>14171</v>
      </c>
      <c r="B628" s="170" t="s">
        <v>679</v>
      </c>
      <c r="C628" s="170" t="s">
        <v>15</v>
      </c>
      <c r="D628" s="170" t="s">
        <v>19</v>
      </c>
      <c r="E628" s="170">
        <v>1750</v>
      </c>
      <c r="F628" s="170">
        <v>6</v>
      </c>
      <c r="G628" s="171">
        <v>40</v>
      </c>
      <c r="H628" s="170" t="s">
        <v>22</v>
      </c>
      <c r="I628" s="171">
        <v>54.65</v>
      </c>
      <c r="J628" s="169">
        <v>1</v>
      </c>
      <c r="K628" s="154" cm="1">
        <f t="array" ref="K628">ROUND(
IF(C628="Beer",
SUM(LOOKUP(2,1/(SRP!$B$8:$B$10&lt;=E628)/(SRP!$C$8:$C$10&gt;=E628),SRP!$D$8:$D$10)*(G628/100)*(E628/1000)),
IF(C628="Spirits",
SUM(LOOKUP(2,1/(SRP!$B$2:$B$7&lt;=E628)/(SRP!$C$2:$C$7&gt;=E628),SRP!$D$2:$D$7)*(G628/100)*(E628/1000)),
IF(AND(C628="Wine",D628="Fortified Wines"),
SUM(LOOKUP(2,1/(SRP!$B$26:$B$29&lt;=E628)/(SRP!$C$26:$C$29&gt;=E628),SRP!$D$26:$D$29)*(G628/100)*(E628/1000)),
IF(C628="Wine",
SUM(LOOKUP(2,1/(SRP!$B$21:$B$25&lt;=E628)/(SRP!$C$21:$C$25&gt;=E628),SRP!$D$21:$D$25)*(G628/100)*(E628/1000)),
IF(AND(C628="Ready to Drink",D628="RTD-One Pour Cocktail&gt;7%&lt;=14.5"),
SUM(LOOKUP(2,1/(SRP!$B$16:$B$20&lt;=E628)/(SRP!$C$16:$C$20&gt;=E628),SRP!$D$16:$D$20)*(G628/100)*(E628/1000)),
IF(C628="Ready to Drink",
SUM(LOOKUP(2,1/(SRP!$B$11:$B$15&lt;=E628)/(SRP!$C$11:$C$15&gt;=E628),SRP!$D$11:$D$15)*(G628/100)*(E628/1000)),
0)))))),2)</f>
        <v>54.65</v>
      </c>
      <c r="L628" s="173" t="str">
        <f t="shared" si="9"/>
        <v>Spirits1750</v>
      </c>
      <c r="M628" s="154">
        <f>VLOOKUP(L628,'Slope %'!C:D,2,0)</f>
        <v>0.03</v>
      </c>
    </row>
    <row r="629" spans="1:13" x14ac:dyDescent="0.25">
      <c r="A629" s="169">
        <v>14172</v>
      </c>
      <c r="B629" s="170" t="s">
        <v>679</v>
      </c>
      <c r="C629" s="170" t="s">
        <v>15</v>
      </c>
      <c r="D629" s="170" t="s">
        <v>19</v>
      </c>
      <c r="E629" s="170">
        <v>1140</v>
      </c>
      <c r="F629" s="170">
        <v>12</v>
      </c>
      <c r="G629" s="171">
        <v>40</v>
      </c>
      <c r="H629" s="170" t="s">
        <v>22</v>
      </c>
      <c r="I629" s="171">
        <v>35.6</v>
      </c>
      <c r="J629" s="169">
        <v>1</v>
      </c>
      <c r="K629" s="154" cm="1">
        <f t="array" ref="K629">ROUND(
IF(C629="Beer",
SUM(LOOKUP(2,1/(SRP!$B$8:$B$10&lt;=E629)/(SRP!$C$8:$C$10&gt;=E629),SRP!$D$8:$D$10)*(G629/100)*(E629/1000)),
IF(C629="Spirits",
SUM(LOOKUP(2,1/(SRP!$B$2:$B$7&lt;=E629)/(SRP!$C$2:$C$7&gt;=E629),SRP!$D$2:$D$7)*(G629/100)*(E629/1000)),
IF(AND(C629="Wine",D629="Fortified Wines"),
SUM(LOOKUP(2,1/(SRP!$B$26:$B$29&lt;=E629)/(SRP!$C$26:$C$29&gt;=E629),SRP!$D$26:$D$29)*(G629/100)*(E629/1000)),
IF(C629="Wine",
SUM(LOOKUP(2,1/(SRP!$B$21:$B$25&lt;=E629)/(SRP!$C$21:$C$25&gt;=E629),SRP!$D$21:$D$25)*(G629/100)*(E629/1000)),
IF(AND(C629="Ready to Drink",D629="RTD-One Pour Cocktail&gt;7%&lt;=14.5"),
SUM(LOOKUP(2,1/(SRP!$B$16:$B$20&lt;=E629)/(SRP!$C$16:$C$20&gt;=E629),SRP!$D$16:$D$20)*(G629/100)*(E629/1000)),
IF(C629="Ready to Drink",
SUM(LOOKUP(2,1/(SRP!$B$11:$B$15&lt;=E629)/(SRP!$C$11:$C$15&gt;=E629),SRP!$D$11:$D$15)*(G629/100)*(E629/1000)),
0)))))),2)</f>
        <v>35.6</v>
      </c>
      <c r="L629" s="173" t="str">
        <f t="shared" si="9"/>
        <v>Spirits1140</v>
      </c>
      <c r="M629" s="154">
        <f>VLOOKUP(L629,'Slope %'!C:D,2,0)</f>
        <v>0.05</v>
      </c>
    </row>
    <row r="630" spans="1:13" x14ac:dyDescent="0.25">
      <c r="A630" s="169">
        <v>14238</v>
      </c>
      <c r="B630" s="170" t="s">
        <v>680</v>
      </c>
      <c r="C630" s="170" t="s">
        <v>24</v>
      </c>
      <c r="D630" s="170" t="s">
        <v>85</v>
      </c>
      <c r="E630" s="170">
        <v>750</v>
      </c>
      <c r="F630" s="170">
        <v>6</v>
      </c>
      <c r="G630" s="171">
        <v>14.5</v>
      </c>
      <c r="H630" s="170" t="s">
        <v>32</v>
      </c>
      <c r="I630" s="171">
        <v>26.99</v>
      </c>
      <c r="J630" s="169">
        <v>1</v>
      </c>
      <c r="K630" s="154" cm="1">
        <f t="array" ref="K630">ROUND(
IF(C630="Beer",
SUM(LOOKUP(2,1/(SRP!$B$8:$B$10&lt;=E630)/(SRP!$C$8:$C$10&gt;=E630),SRP!$D$8:$D$10)*(G630/100)*(E630/1000)),
IF(C630="Spirits",
SUM(LOOKUP(2,1/(SRP!$B$2:$B$7&lt;=E630)/(SRP!$C$2:$C$7&gt;=E630),SRP!$D$2:$D$7)*(G630/100)*(E630/1000)),
IF(AND(C630="Wine",D630="Fortified Wines"),
SUM(LOOKUP(2,1/(SRP!$B$26:$B$29&lt;=E630)/(SRP!$C$26:$C$29&gt;=E630),SRP!$D$26:$D$29)*(G630/100)*(E630/1000)),
IF(C630="Wine",
SUM(LOOKUP(2,1/(SRP!$B$21:$B$25&lt;=E630)/(SRP!$C$21:$C$25&gt;=E630),SRP!$D$21:$D$25)*(G630/100)*(E630/1000)),
IF(AND(C630="Ready to Drink",D630="RTD-One Pour Cocktail&gt;7%&lt;=14.5"),
SUM(LOOKUP(2,1/(SRP!$B$16:$B$20&lt;=E630)/(SRP!$C$16:$C$20&gt;=E630),SRP!$D$16:$D$20)*(G630/100)*(E630/1000)),
IF(C630="Ready to Drink",
SUM(LOOKUP(2,1/(SRP!$B$11:$B$15&lt;=E630)/(SRP!$C$11:$C$15&gt;=E630),SRP!$D$11:$D$15)*(G630/100)*(E630/1000)),
0)))))),2)</f>
        <v>8.49</v>
      </c>
      <c r="L630" s="173" t="str">
        <f t="shared" si="9"/>
        <v>Wine750</v>
      </c>
      <c r="M630" s="154">
        <f>VLOOKUP(L630,'Slope %'!C:D,2,0)</f>
        <v>0.1</v>
      </c>
    </row>
    <row r="631" spans="1:13" x14ac:dyDescent="0.25">
      <c r="A631" s="169">
        <v>14244</v>
      </c>
      <c r="B631" s="170" t="s">
        <v>681</v>
      </c>
      <c r="C631" s="170" t="s">
        <v>24</v>
      </c>
      <c r="D631" s="170" t="s">
        <v>166</v>
      </c>
      <c r="E631" s="170">
        <v>750</v>
      </c>
      <c r="F631" s="170">
        <v>12</v>
      </c>
      <c r="G631" s="171">
        <v>12</v>
      </c>
      <c r="H631" s="170" t="s">
        <v>43</v>
      </c>
      <c r="I631" s="171">
        <v>22.19</v>
      </c>
      <c r="J631" s="169">
        <v>1</v>
      </c>
      <c r="K631" s="154" cm="1">
        <f t="array" ref="K631">ROUND(
IF(C631="Beer",
SUM(LOOKUP(2,1/(SRP!$B$8:$B$10&lt;=E631)/(SRP!$C$8:$C$10&gt;=E631),SRP!$D$8:$D$10)*(G631/100)*(E631/1000)),
IF(C631="Spirits",
SUM(LOOKUP(2,1/(SRP!$B$2:$B$7&lt;=E631)/(SRP!$C$2:$C$7&gt;=E631),SRP!$D$2:$D$7)*(G631/100)*(E631/1000)),
IF(AND(C631="Wine",D631="Fortified Wines"),
SUM(LOOKUP(2,1/(SRP!$B$26:$B$29&lt;=E631)/(SRP!$C$26:$C$29&gt;=E631),SRP!$D$26:$D$29)*(G631/100)*(E631/1000)),
IF(C631="Wine",
SUM(LOOKUP(2,1/(SRP!$B$21:$B$25&lt;=E631)/(SRP!$C$21:$C$25&gt;=E631),SRP!$D$21:$D$25)*(G631/100)*(E631/1000)),
IF(AND(C631="Ready to Drink",D631="RTD-One Pour Cocktail&gt;7%&lt;=14.5"),
SUM(LOOKUP(2,1/(SRP!$B$16:$B$20&lt;=E631)/(SRP!$C$16:$C$20&gt;=E631),SRP!$D$16:$D$20)*(G631/100)*(E631/1000)),
IF(C631="Ready to Drink",
SUM(LOOKUP(2,1/(SRP!$B$11:$B$15&lt;=E631)/(SRP!$C$11:$C$15&gt;=E631),SRP!$D$11:$D$15)*(G631/100)*(E631/1000)),
0)))))),2)</f>
        <v>7.03</v>
      </c>
      <c r="L631" s="173" t="str">
        <f t="shared" si="9"/>
        <v>Wine750</v>
      </c>
      <c r="M631" s="154">
        <f>VLOOKUP(L631,'Slope %'!C:D,2,0)</f>
        <v>0.1</v>
      </c>
    </row>
    <row r="632" spans="1:13" x14ac:dyDescent="0.25">
      <c r="A632" s="169">
        <v>14288</v>
      </c>
      <c r="B632" s="170" t="s">
        <v>682</v>
      </c>
      <c r="C632" s="170" t="s">
        <v>24</v>
      </c>
      <c r="D632" s="170" t="s">
        <v>58</v>
      </c>
      <c r="E632" s="170">
        <v>750</v>
      </c>
      <c r="F632" s="170">
        <v>12</v>
      </c>
      <c r="G632" s="171">
        <v>13</v>
      </c>
      <c r="H632" s="170" t="s">
        <v>177</v>
      </c>
      <c r="I632" s="171">
        <v>19.989999999999998</v>
      </c>
      <c r="J632" s="169">
        <v>1</v>
      </c>
      <c r="K632" s="154" cm="1">
        <f t="array" ref="K632">ROUND(
IF(C632="Beer",
SUM(LOOKUP(2,1/(SRP!$B$8:$B$10&lt;=E632)/(SRP!$C$8:$C$10&gt;=E632),SRP!$D$8:$D$10)*(G632/100)*(E632/1000)),
IF(C632="Spirits",
SUM(LOOKUP(2,1/(SRP!$B$2:$B$7&lt;=E632)/(SRP!$C$2:$C$7&gt;=E632),SRP!$D$2:$D$7)*(G632/100)*(E632/1000)),
IF(AND(C632="Wine",D632="Fortified Wines"),
SUM(LOOKUP(2,1/(SRP!$B$26:$B$29&lt;=E632)/(SRP!$C$26:$C$29&gt;=E632),SRP!$D$26:$D$29)*(G632/100)*(E632/1000)),
IF(C632="Wine",
SUM(LOOKUP(2,1/(SRP!$B$21:$B$25&lt;=E632)/(SRP!$C$21:$C$25&gt;=E632),SRP!$D$21:$D$25)*(G632/100)*(E632/1000)),
IF(AND(C632="Ready to Drink",D632="RTD-One Pour Cocktail&gt;7%&lt;=14.5"),
SUM(LOOKUP(2,1/(SRP!$B$16:$B$20&lt;=E632)/(SRP!$C$16:$C$20&gt;=E632),SRP!$D$16:$D$20)*(G632/100)*(E632/1000)),
IF(C632="Ready to Drink",
SUM(LOOKUP(2,1/(SRP!$B$11:$B$15&lt;=E632)/(SRP!$C$11:$C$15&gt;=E632),SRP!$D$11:$D$15)*(G632/100)*(E632/1000)),
0)))))),2)</f>
        <v>7.61</v>
      </c>
      <c r="L632" s="173" t="str">
        <f t="shared" si="9"/>
        <v>Wine750</v>
      </c>
      <c r="M632" s="154">
        <f>VLOOKUP(L632,'Slope %'!C:D,2,0)</f>
        <v>0.1</v>
      </c>
    </row>
    <row r="633" spans="1:13" x14ac:dyDescent="0.25">
      <c r="A633" s="169">
        <v>14310</v>
      </c>
      <c r="B633" s="170" t="s">
        <v>683</v>
      </c>
      <c r="C633" s="170" t="s">
        <v>24</v>
      </c>
      <c r="D633" s="170" t="s">
        <v>382</v>
      </c>
      <c r="E633" s="170">
        <v>750</v>
      </c>
      <c r="F633" s="170">
        <v>12</v>
      </c>
      <c r="G633" s="171">
        <v>14.5</v>
      </c>
      <c r="H633" s="170" t="s">
        <v>22</v>
      </c>
      <c r="I633" s="171">
        <v>24.99</v>
      </c>
      <c r="J633" s="169">
        <v>1</v>
      </c>
      <c r="K633" s="154" cm="1">
        <f t="array" ref="K633">ROUND(
IF(C633="Beer",
SUM(LOOKUP(2,1/(SRP!$B$8:$B$10&lt;=E633)/(SRP!$C$8:$C$10&gt;=E633),SRP!$D$8:$D$10)*(G633/100)*(E633/1000)),
IF(C633="Spirits",
SUM(LOOKUP(2,1/(SRP!$B$2:$B$7&lt;=E633)/(SRP!$C$2:$C$7&gt;=E633),SRP!$D$2:$D$7)*(G633/100)*(E633/1000)),
IF(AND(C633="Wine",D633="Fortified Wines"),
SUM(LOOKUP(2,1/(SRP!$B$26:$B$29&lt;=E633)/(SRP!$C$26:$C$29&gt;=E633),SRP!$D$26:$D$29)*(G633/100)*(E633/1000)),
IF(C633="Wine",
SUM(LOOKUP(2,1/(SRP!$B$21:$B$25&lt;=E633)/(SRP!$C$21:$C$25&gt;=E633),SRP!$D$21:$D$25)*(G633/100)*(E633/1000)),
IF(AND(C633="Ready to Drink",D633="RTD-One Pour Cocktail&gt;7%&lt;=14.5"),
SUM(LOOKUP(2,1/(SRP!$B$16:$B$20&lt;=E633)/(SRP!$C$16:$C$20&gt;=E633),SRP!$D$16:$D$20)*(G633/100)*(E633/1000)),
IF(C633="Ready to Drink",
SUM(LOOKUP(2,1/(SRP!$B$11:$B$15&lt;=E633)/(SRP!$C$11:$C$15&gt;=E633),SRP!$D$11:$D$15)*(G633/100)*(E633/1000)),
0)))))),2)</f>
        <v>8.49</v>
      </c>
      <c r="L633" s="173" t="str">
        <f t="shared" si="9"/>
        <v>Wine750</v>
      </c>
      <c r="M633" s="154">
        <f>VLOOKUP(L633,'Slope %'!C:D,2,0)</f>
        <v>0.1</v>
      </c>
    </row>
    <row r="634" spans="1:13" x14ac:dyDescent="0.25">
      <c r="A634" s="169">
        <v>14316</v>
      </c>
      <c r="B634" s="170" t="s">
        <v>684</v>
      </c>
      <c r="C634" s="170" t="s">
        <v>24</v>
      </c>
      <c r="D634" s="170" t="s">
        <v>127</v>
      </c>
      <c r="E634" s="170">
        <v>750</v>
      </c>
      <c r="F634" s="170">
        <v>12</v>
      </c>
      <c r="G634" s="171">
        <v>14</v>
      </c>
      <c r="H634" s="170" t="s">
        <v>177</v>
      </c>
      <c r="I634" s="171">
        <v>20.99</v>
      </c>
      <c r="J634" s="169">
        <v>1</v>
      </c>
      <c r="K634" s="154" cm="1">
        <f t="array" ref="K634">ROUND(
IF(C634="Beer",
SUM(LOOKUP(2,1/(SRP!$B$8:$B$10&lt;=E634)/(SRP!$C$8:$C$10&gt;=E634),SRP!$D$8:$D$10)*(G634/100)*(E634/1000)),
IF(C634="Spirits",
SUM(LOOKUP(2,1/(SRP!$B$2:$B$7&lt;=E634)/(SRP!$C$2:$C$7&gt;=E634),SRP!$D$2:$D$7)*(G634/100)*(E634/1000)),
IF(AND(C634="Wine",D634="Fortified Wines"),
SUM(LOOKUP(2,1/(SRP!$B$26:$B$29&lt;=E634)/(SRP!$C$26:$C$29&gt;=E634),SRP!$D$26:$D$29)*(G634/100)*(E634/1000)),
IF(C634="Wine",
SUM(LOOKUP(2,1/(SRP!$B$21:$B$25&lt;=E634)/(SRP!$C$21:$C$25&gt;=E634),SRP!$D$21:$D$25)*(G634/100)*(E634/1000)),
IF(AND(C634="Ready to Drink",D634="RTD-One Pour Cocktail&gt;7%&lt;=14.5"),
SUM(LOOKUP(2,1/(SRP!$B$16:$B$20&lt;=E634)/(SRP!$C$16:$C$20&gt;=E634),SRP!$D$16:$D$20)*(G634/100)*(E634/1000)),
IF(C634="Ready to Drink",
SUM(LOOKUP(2,1/(SRP!$B$11:$B$15&lt;=E634)/(SRP!$C$11:$C$15&gt;=E634),SRP!$D$11:$D$15)*(G634/100)*(E634/1000)),
0)))))),2)</f>
        <v>8.1999999999999993</v>
      </c>
      <c r="L634" s="173" t="str">
        <f t="shared" si="9"/>
        <v>Wine750</v>
      </c>
      <c r="M634" s="154">
        <f>VLOOKUP(L634,'Slope %'!C:D,2,0)</f>
        <v>0.1</v>
      </c>
    </row>
    <row r="635" spans="1:13" x14ac:dyDescent="0.25">
      <c r="A635" s="169">
        <v>14385</v>
      </c>
      <c r="B635" s="170" t="s">
        <v>685</v>
      </c>
      <c r="C635" s="170" t="s">
        <v>24</v>
      </c>
      <c r="D635" s="170" t="s">
        <v>194</v>
      </c>
      <c r="E635" s="170">
        <v>750</v>
      </c>
      <c r="F635" s="170">
        <v>6</v>
      </c>
      <c r="G635" s="171">
        <v>14</v>
      </c>
      <c r="H635" s="170" t="s">
        <v>130</v>
      </c>
      <c r="I635" s="171">
        <v>68.09</v>
      </c>
      <c r="J635" s="169">
        <v>1</v>
      </c>
      <c r="K635" s="154" cm="1">
        <f t="array" ref="K635">ROUND(
IF(C635="Beer",
SUM(LOOKUP(2,1/(SRP!$B$8:$B$10&lt;=E635)/(SRP!$C$8:$C$10&gt;=E635),SRP!$D$8:$D$10)*(G635/100)*(E635/1000)),
IF(C635="Spirits",
SUM(LOOKUP(2,1/(SRP!$B$2:$B$7&lt;=E635)/(SRP!$C$2:$C$7&gt;=E635),SRP!$D$2:$D$7)*(G635/100)*(E635/1000)),
IF(AND(C635="Wine",D635="Fortified Wines"),
SUM(LOOKUP(2,1/(SRP!$B$26:$B$29&lt;=E635)/(SRP!$C$26:$C$29&gt;=E635),SRP!$D$26:$D$29)*(G635/100)*(E635/1000)),
IF(C635="Wine",
SUM(LOOKUP(2,1/(SRP!$B$21:$B$25&lt;=E635)/(SRP!$C$21:$C$25&gt;=E635),SRP!$D$21:$D$25)*(G635/100)*(E635/1000)),
IF(AND(C635="Ready to Drink",D635="RTD-One Pour Cocktail&gt;7%&lt;=14.5"),
SUM(LOOKUP(2,1/(SRP!$B$16:$B$20&lt;=E635)/(SRP!$C$16:$C$20&gt;=E635),SRP!$D$16:$D$20)*(G635/100)*(E635/1000)),
IF(C635="Ready to Drink",
SUM(LOOKUP(2,1/(SRP!$B$11:$B$15&lt;=E635)/(SRP!$C$11:$C$15&gt;=E635),SRP!$D$11:$D$15)*(G635/100)*(E635/1000)),
0)))))),2)</f>
        <v>8.1999999999999993</v>
      </c>
      <c r="L635" s="173" t="str">
        <f t="shared" si="9"/>
        <v>Wine750</v>
      </c>
      <c r="M635" s="154">
        <f>VLOOKUP(L635,'Slope %'!C:D,2,0)</f>
        <v>0.1</v>
      </c>
    </row>
    <row r="636" spans="1:13" x14ac:dyDescent="0.25">
      <c r="A636" s="169">
        <v>14387</v>
      </c>
      <c r="B636" s="170" t="s">
        <v>686</v>
      </c>
      <c r="C636" s="170" t="s">
        <v>11</v>
      </c>
      <c r="D636" s="170" t="s">
        <v>12</v>
      </c>
      <c r="E636" s="170">
        <v>8520</v>
      </c>
      <c r="F636" s="170">
        <v>1</v>
      </c>
      <c r="G636" s="171">
        <v>4.7</v>
      </c>
      <c r="H636" s="170" t="s">
        <v>105</v>
      </c>
      <c r="I636" s="171">
        <v>45.99</v>
      </c>
      <c r="J636" s="169">
        <v>24</v>
      </c>
      <c r="K636" s="154" cm="1">
        <f t="array" ref="K636">ROUND(
IF(C636="Beer",
SUM(LOOKUP(2,1/(SRP!$B$8:$B$10&lt;=E636)/(SRP!$C$8:$C$10&gt;=E636),SRP!$D$8:$D$10)*(G636/100)*(E636/1000)),
IF(C636="Spirits",
SUM(LOOKUP(2,1/(SRP!$B$2:$B$7&lt;=E636)/(SRP!$C$2:$C$7&gt;=E636),SRP!$D$2:$D$7)*(G636/100)*(E636/1000)),
IF(AND(C636="Wine",D636="Fortified Wines"),
SUM(LOOKUP(2,1/(SRP!$B$26:$B$29&lt;=E636)/(SRP!$C$26:$C$29&gt;=E636),SRP!$D$26:$D$29)*(G636/100)*(E636/1000)),
IF(C636="Wine",
SUM(LOOKUP(2,1/(SRP!$B$21:$B$25&lt;=E636)/(SRP!$C$21:$C$25&gt;=E636),SRP!$D$21:$D$25)*(G636/100)*(E636/1000)),
IF(AND(C636="Ready to Drink",D636="RTD-One Pour Cocktail&gt;7%&lt;=14.5"),
SUM(LOOKUP(2,1/(SRP!$B$16:$B$20&lt;=E636)/(SRP!$C$16:$C$20&gt;=E636),SRP!$D$16:$D$20)*(G636/100)*(E636/1000)),
IF(C636="Ready to Drink",
SUM(LOOKUP(2,1/(SRP!$B$11:$B$15&lt;=E636)/(SRP!$C$11:$C$15&gt;=E636),SRP!$D$11:$D$15)*(G636/100)*(E636/1000)),
0)))))),2)</f>
        <v>31.26</v>
      </c>
      <c r="L636" s="173" t="str">
        <f t="shared" si="9"/>
        <v>Beer8520</v>
      </c>
      <c r="M636" s="154">
        <f>VLOOKUP(L636,'Slope %'!C:D,2,0)</f>
        <v>0.05</v>
      </c>
    </row>
    <row r="637" spans="1:13" x14ac:dyDescent="0.25">
      <c r="A637" s="169">
        <v>14387</v>
      </c>
      <c r="B637" s="170" t="s">
        <v>686</v>
      </c>
      <c r="C637" s="170" t="s">
        <v>11</v>
      </c>
      <c r="D637" s="170" t="s">
        <v>12</v>
      </c>
      <c r="E637" s="170">
        <v>8520</v>
      </c>
      <c r="F637" s="170">
        <v>1</v>
      </c>
      <c r="G637" s="171">
        <v>4.7</v>
      </c>
      <c r="H637" s="170" t="s">
        <v>105</v>
      </c>
      <c r="I637" s="171">
        <v>45.99</v>
      </c>
      <c r="J637" s="169">
        <v>24</v>
      </c>
      <c r="K637" s="154" cm="1">
        <f t="array" ref="K637">ROUND(
IF(C637="Beer",
SUM(LOOKUP(2,1/(SRP!$B$8:$B$10&lt;=E637)/(SRP!$C$8:$C$10&gt;=E637),SRP!$D$8:$D$10)*(G637/100)*(E637/1000)),
IF(C637="Spirits",
SUM(LOOKUP(2,1/(SRP!$B$2:$B$7&lt;=E637)/(SRP!$C$2:$C$7&gt;=E637),SRP!$D$2:$D$7)*(G637/100)*(E637/1000)),
IF(AND(C637="Wine",D637="Fortified Wines"),
SUM(LOOKUP(2,1/(SRP!$B$26:$B$29&lt;=E637)/(SRP!$C$26:$C$29&gt;=E637),SRP!$D$26:$D$29)*(G637/100)*(E637/1000)),
IF(C637="Wine",
SUM(LOOKUP(2,1/(SRP!$B$21:$B$25&lt;=E637)/(SRP!$C$21:$C$25&gt;=E637),SRP!$D$21:$D$25)*(G637/100)*(E637/1000)),
IF(AND(C637="Ready to Drink",D637="RTD-One Pour Cocktail&gt;7%&lt;=14.5"),
SUM(LOOKUP(2,1/(SRP!$B$16:$B$20&lt;=E637)/(SRP!$C$16:$C$20&gt;=E637),SRP!$D$16:$D$20)*(G637/100)*(E637/1000)),
IF(C637="Ready to Drink",
SUM(LOOKUP(2,1/(SRP!$B$11:$B$15&lt;=E637)/(SRP!$C$11:$C$15&gt;=E637),SRP!$D$11:$D$15)*(G637/100)*(E637/1000)),
0)))))),2)</f>
        <v>31.26</v>
      </c>
      <c r="L637" s="173" t="str">
        <f t="shared" si="9"/>
        <v>Beer8520</v>
      </c>
      <c r="M637" s="154">
        <f>VLOOKUP(L637,'Slope %'!C:D,2,0)</f>
        <v>0.05</v>
      </c>
    </row>
    <row r="638" spans="1:13" x14ac:dyDescent="0.25">
      <c r="A638" s="169">
        <v>14407</v>
      </c>
      <c r="B638" s="170" t="s">
        <v>687</v>
      </c>
      <c r="C638" s="170" t="s">
        <v>15</v>
      </c>
      <c r="D638" s="170" t="s">
        <v>28</v>
      </c>
      <c r="E638" s="170">
        <v>750</v>
      </c>
      <c r="F638" s="170">
        <v>12</v>
      </c>
      <c r="G638" s="171">
        <v>40</v>
      </c>
      <c r="H638" s="170" t="s">
        <v>43</v>
      </c>
      <c r="I638" s="171">
        <v>31.99</v>
      </c>
      <c r="J638" s="169">
        <v>1</v>
      </c>
      <c r="K638" s="154" cm="1">
        <f t="array" ref="K638">ROUND(
IF(C638="Beer",
SUM(LOOKUP(2,1/(SRP!$B$8:$B$10&lt;=E638)/(SRP!$C$8:$C$10&gt;=E638),SRP!$D$8:$D$10)*(G638/100)*(E638/1000)),
IF(C638="Spirits",
SUM(LOOKUP(2,1/(SRP!$B$2:$B$7&lt;=E638)/(SRP!$C$2:$C$7&gt;=E638),SRP!$D$2:$D$7)*(G638/100)*(E638/1000)),
IF(AND(C638="Wine",D638="Fortified Wines"),
SUM(LOOKUP(2,1/(SRP!$B$26:$B$29&lt;=E638)/(SRP!$C$26:$C$29&gt;=E638),SRP!$D$26:$D$29)*(G638/100)*(E638/1000)),
IF(C638="Wine",
SUM(LOOKUP(2,1/(SRP!$B$21:$B$25&lt;=E638)/(SRP!$C$21:$C$25&gt;=E638),SRP!$D$21:$D$25)*(G638/100)*(E638/1000)),
IF(AND(C638="Ready to Drink",D638="RTD-One Pour Cocktail&gt;7%&lt;=14.5"),
SUM(LOOKUP(2,1/(SRP!$B$16:$B$20&lt;=E638)/(SRP!$C$16:$C$20&gt;=E638),SRP!$D$16:$D$20)*(G638/100)*(E638/1000)),
IF(C638="Ready to Drink",
SUM(LOOKUP(2,1/(SRP!$B$11:$B$15&lt;=E638)/(SRP!$C$11:$C$15&gt;=E638),SRP!$D$11:$D$15)*(G638/100)*(E638/1000)),
0)))))),2)</f>
        <v>23.42</v>
      </c>
      <c r="L638" s="173" t="str">
        <f t="shared" si="9"/>
        <v>Spirits750</v>
      </c>
      <c r="M638" s="154">
        <f>VLOOKUP(L638,'Slope %'!C:D,2,0)</f>
        <v>7.0000000000000007E-2</v>
      </c>
    </row>
    <row r="639" spans="1:13" x14ac:dyDescent="0.25">
      <c r="A639" s="169">
        <v>14413</v>
      </c>
      <c r="B639" s="170" t="s">
        <v>688</v>
      </c>
      <c r="C639" s="170" t="s">
        <v>24</v>
      </c>
      <c r="D639" s="170" t="s">
        <v>191</v>
      </c>
      <c r="E639" s="170">
        <v>750</v>
      </c>
      <c r="F639" s="170">
        <v>12</v>
      </c>
      <c r="G639" s="171">
        <v>14</v>
      </c>
      <c r="H639" s="170" t="s">
        <v>378</v>
      </c>
      <c r="I639" s="171">
        <v>21.99</v>
      </c>
      <c r="J639" s="169">
        <v>1</v>
      </c>
      <c r="K639" s="154" cm="1">
        <f t="array" ref="K639">ROUND(
IF(C639="Beer",
SUM(LOOKUP(2,1/(SRP!$B$8:$B$10&lt;=E639)/(SRP!$C$8:$C$10&gt;=E639),SRP!$D$8:$D$10)*(G639/100)*(E639/1000)),
IF(C639="Spirits",
SUM(LOOKUP(2,1/(SRP!$B$2:$B$7&lt;=E639)/(SRP!$C$2:$C$7&gt;=E639),SRP!$D$2:$D$7)*(G639/100)*(E639/1000)),
IF(AND(C639="Wine",D639="Fortified Wines"),
SUM(LOOKUP(2,1/(SRP!$B$26:$B$29&lt;=E639)/(SRP!$C$26:$C$29&gt;=E639),SRP!$D$26:$D$29)*(G639/100)*(E639/1000)),
IF(C639="Wine",
SUM(LOOKUP(2,1/(SRP!$B$21:$B$25&lt;=E639)/(SRP!$C$21:$C$25&gt;=E639),SRP!$D$21:$D$25)*(G639/100)*(E639/1000)),
IF(AND(C639="Ready to Drink",D639="RTD-One Pour Cocktail&gt;7%&lt;=14.5"),
SUM(LOOKUP(2,1/(SRP!$B$16:$B$20&lt;=E639)/(SRP!$C$16:$C$20&gt;=E639),SRP!$D$16:$D$20)*(G639/100)*(E639/1000)),
IF(C639="Ready to Drink",
SUM(LOOKUP(2,1/(SRP!$B$11:$B$15&lt;=E639)/(SRP!$C$11:$C$15&gt;=E639),SRP!$D$11:$D$15)*(G639/100)*(E639/1000)),
0)))))),2)</f>
        <v>8.1999999999999993</v>
      </c>
      <c r="L639" s="173" t="str">
        <f t="shared" si="9"/>
        <v>Wine750</v>
      </c>
      <c r="M639" s="154">
        <f>VLOOKUP(L639,'Slope %'!C:D,2,0)</f>
        <v>0.1</v>
      </c>
    </row>
    <row r="640" spans="1:13" x14ac:dyDescent="0.25">
      <c r="A640" s="169">
        <v>14415</v>
      </c>
      <c r="B640" s="170" t="s">
        <v>689</v>
      </c>
      <c r="C640" s="170" t="s">
        <v>24</v>
      </c>
      <c r="D640" s="170" t="s">
        <v>66</v>
      </c>
      <c r="E640" s="170">
        <v>750</v>
      </c>
      <c r="F640" s="170">
        <v>12</v>
      </c>
      <c r="G640" s="171">
        <v>13.5</v>
      </c>
      <c r="H640" s="170" t="s">
        <v>378</v>
      </c>
      <c r="I640" s="171">
        <v>21.99</v>
      </c>
      <c r="J640" s="169">
        <v>1</v>
      </c>
      <c r="K640" s="154" cm="1">
        <f t="array" ref="K640">ROUND(
IF(C640="Beer",
SUM(LOOKUP(2,1/(SRP!$B$8:$B$10&lt;=E640)/(SRP!$C$8:$C$10&gt;=E640),SRP!$D$8:$D$10)*(G640/100)*(E640/1000)),
IF(C640="Spirits",
SUM(LOOKUP(2,1/(SRP!$B$2:$B$7&lt;=E640)/(SRP!$C$2:$C$7&gt;=E640),SRP!$D$2:$D$7)*(G640/100)*(E640/1000)),
IF(AND(C640="Wine",D640="Fortified Wines"),
SUM(LOOKUP(2,1/(SRP!$B$26:$B$29&lt;=E640)/(SRP!$C$26:$C$29&gt;=E640),SRP!$D$26:$D$29)*(G640/100)*(E640/1000)),
IF(C640="Wine",
SUM(LOOKUP(2,1/(SRP!$B$21:$B$25&lt;=E640)/(SRP!$C$21:$C$25&gt;=E640),SRP!$D$21:$D$25)*(G640/100)*(E640/1000)),
IF(AND(C640="Ready to Drink",D640="RTD-One Pour Cocktail&gt;7%&lt;=14.5"),
SUM(LOOKUP(2,1/(SRP!$B$16:$B$20&lt;=E640)/(SRP!$C$16:$C$20&gt;=E640),SRP!$D$16:$D$20)*(G640/100)*(E640/1000)),
IF(C640="Ready to Drink",
SUM(LOOKUP(2,1/(SRP!$B$11:$B$15&lt;=E640)/(SRP!$C$11:$C$15&gt;=E640),SRP!$D$11:$D$15)*(G640/100)*(E640/1000)),
0)))))),2)</f>
        <v>7.9</v>
      </c>
      <c r="L640" s="173" t="str">
        <f t="shared" si="9"/>
        <v>Wine750</v>
      </c>
      <c r="M640" s="154">
        <f>VLOOKUP(L640,'Slope %'!C:D,2,0)</f>
        <v>0.1</v>
      </c>
    </row>
    <row r="641" spans="1:13" x14ac:dyDescent="0.25">
      <c r="A641" s="169">
        <v>14421</v>
      </c>
      <c r="B641" s="170" t="s">
        <v>690</v>
      </c>
      <c r="C641" s="170" t="s">
        <v>15</v>
      </c>
      <c r="D641" s="170" t="s">
        <v>213</v>
      </c>
      <c r="E641" s="170">
        <v>750</v>
      </c>
      <c r="F641" s="170">
        <v>6</v>
      </c>
      <c r="G641" s="171">
        <v>40</v>
      </c>
      <c r="H641" s="170" t="s">
        <v>446</v>
      </c>
      <c r="I641" s="171">
        <v>66.489999999999995</v>
      </c>
      <c r="J641" s="169">
        <v>1</v>
      </c>
      <c r="K641" s="154" cm="1">
        <f t="array" ref="K641">ROUND(
IF(C641="Beer",
SUM(LOOKUP(2,1/(SRP!$B$8:$B$10&lt;=E641)/(SRP!$C$8:$C$10&gt;=E641),SRP!$D$8:$D$10)*(G641/100)*(E641/1000)),
IF(C641="Spirits",
SUM(LOOKUP(2,1/(SRP!$B$2:$B$7&lt;=E641)/(SRP!$C$2:$C$7&gt;=E641),SRP!$D$2:$D$7)*(G641/100)*(E641/1000)),
IF(AND(C641="Wine",D641="Fortified Wines"),
SUM(LOOKUP(2,1/(SRP!$B$26:$B$29&lt;=E641)/(SRP!$C$26:$C$29&gt;=E641),SRP!$D$26:$D$29)*(G641/100)*(E641/1000)),
IF(C641="Wine",
SUM(LOOKUP(2,1/(SRP!$B$21:$B$25&lt;=E641)/(SRP!$C$21:$C$25&gt;=E641),SRP!$D$21:$D$25)*(G641/100)*(E641/1000)),
IF(AND(C641="Ready to Drink",D641="RTD-One Pour Cocktail&gt;7%&lt;=14.5"),
SUM(LOOKUP(2,1/(SRP!$B$16:$B$20&lt;=E641)/(SRP!$C$16:$C$20&gt;=E641),SRP!$D$16:$D$20)*(G641/100)*(E641/1000)),
IF(C641="Ready to Drink",
SUM(LOOKUP(2,1/(SRP!$B$11:$B$15&lt;=E641)/(SRP!$C$11:$C$15&gt;=E641),SRP!$D$11:$D$15)*(G641/100)*(E641/1000)),
0)))))),2)</f>
        <v>23.42</v>
      </c>
      <c r="L641" s="173" t="str">
        <f t="shared" si="9"/>
        <v>Spirits750</v>
      </c>
      <c r="M641" s="154">
        <f>VLOOKUP(L641,'Slope %'!C:D,2,0)</f>
        <v>7.0000000000000007E-2</v>
      </c>
    </row>
    <row r="642" spans="1:13" x14ac:dyDescent="0.25">
      <c r="A642" s="169">
        <v>14451</v>
      </c>
      <c r="B642" s="170" t="s">
        <v>691</v>
      </c>
      <c r="C642" s="170" t="s">
        <v>24</v>
      </c>
      <c r="D642" s="170" t="s">
        <v>109</v>
      </c>
      <c r="E642" s="170">
        <v>750</v>
      </c>
      <c r="F642" s="170">
        <v>12</v>
      </c>
      <c r="G642" s="171">
        <v>9</v>
      </c>
      <c r="H642" s="170" t="s">
        <v>692</v>
      </c>
      <c r="I642" s="171">
        <v>34.97</v>
      </c>
      <c r="J642" s="169">
        <v>1</v>
      </c>
      <c r="K642" s="154" cm="1">
        <f t="array" ref="K642">ROUND(
IF(C642="Beer",
SUM(LOOKUP(2,1/(SRP!$B$8:$B$10&lt;=E642)/(SRP!$C$8:$C$10&gt;=E642),SRP!$D$8:$D$10)*(G642/100)*(E642/1000)),
IF(C642="Spirits",
SUM(LOOKUP(2,1/(SRP!$B$2:$B$7&lt;=E642)/(SRP!$C$2:$C$7&gt;=E642),SRP!$D$2:$D$7)*(G642/100)*(E642/1000)),
IF(AND(C642="Wine",D642="Fortified Wines"),
SUM(LOOKUP(2,1/(SRP!$B$26:$B$29&lt;=E642)/(SRP!$C$26:$C$29&gt;=E642),SRP!$D$26:$D$29)*(G642/100)*(E642/1000)),
IF(C642="Wine",
SUM(LOOKUP(2,1/(SRP!$B$21:$B$25&lt;=E642)/(SRP!$C$21:$C$25&gt;=E642),SRP!$D$21:$D$25)*(G642/100)*(E642/1000)),
IF(AND(C642="Ready to Drink",D642="RTD-One Pour Cocktail&gt;7%&lt;=14.5"),
SUM(LOOKUP(2,1/(SRP!$B$16:$B$20&lt;=E642)/(SRP!$C$16:$C$20&gt;=E642),SRP!$D$16:$D$20)*(G642/100)*(E642/1000)),
IF(C642="Ready to Drink",
SUM(LOOKUP(2,1/(SRP!$B$11:$B$15&lt;=E642)/(SRP!$C$11:$C$15&gt;=E642),SRP!$D$11:$D$15)*(G642/100)*(E642/1000)),
0)))))),2)</f>
        <v>5.27</v>
      </c>
      <c r="L642" s="173" t="str">
        <f t="shared" si="9"/>
        <v>Wine750</v>
      </c>
      <c r="M642" s="154">
        <f>VLOOKUP(L642,'Slope %'!C:D,2,0)</f>
        <v>0.1</v>
      </c>
    </row>
    <row r="643" spans="1:13" x14ac:dyDescent="0.25">
      <c r="A643" s="169">
        <v>14461</v>
      </c>
      <c r="B643" s="170" t="s">
        <v>693</v>
      </c>
      <c r="C643" s="170" t="s">
        <v>24</v>
      </c>
      <c r="D643" s="170" t="s">
        <v>34</v>
      </c>
      <c r="E643" s="170">
        <v>4000</v>
      </c>
      <c r="F643" s="170">
        <v>4</v>
      </c>
      <c r="G643" s="171">
        <v>12</v>
      </c>
      <c r="H643" s="170" t="s">
        <v>26</v>
      </c>
      <c r="I643" s="171">
        <v>45.99</v>
      </c>
      <c r="J643" s="169">
        <v>1</v>
      </c>
      <c r="K643" s="154" cm="1">
        <f t="array" ref="K643">ROUND(
IF(C643="Beer",
SUM(LOOKUP(2,1/(SRP!$B$8:$B$10&lt;=E643)/(SRP!$C$8:$C$10&gt;=E643),SRP!$D$8:$D$10)*(G643/100)*(E643/1000)),
IF(C643="Spirits",
SUM(LOOKUP(2,1/(SRP!$B$2:$B$7&lt;=E643)/(SRP!$C$2:$C$7&gt;=E643),SRP!$D$2:$D$7)*(G643/100)*(E643/1000)),
IF(AND(C643="Wine",D643="Fortified Wines"),
SUM(LOOKUP(2,1/(SRP!$B$26:$B$29&lt;=E643)/(SRP!$C$26:$C$29&gt;=E643),SRP!$D$26:$D$29)*(G643/100)*(E643/1000)),
IF(C643="Wine",
SUM(LOOKUP(2,1/(SRP!$B$21:$B$25&lt;=E643)/(SRP!$C$21:$C$25&gt;=E643),SRP!$D$21:$D$25)*(G643/100)*(E643/1000)),
IF(AND(C643="Ready to Drink",D643="RTD-One Pour Cocktail&gt;7%&lt;=14.5"),
SUM(LOOKUP(2,1/(SRP!$B$16:$B$20&lt;=E643)/(SRP!$C$16:$C$20&gt;=E643),SRP!$D$16:$D$20)*(G643/100)*(E643/1000)),
IF(C643="Ready to Drink",
SUM(LOOKUP(2,1/(SRP!$B$11:$B$15&lt;=E643)/(SRP!$C$11:$C$15&gt;=E643),SRP!$D$11:$D$15)*(G643/100)*(E643/1000)),
0)))))),2)</f>
        <v>31.2</v>
      </c>
      <c r="L643" s="173" t="str">
        <f t="shared" ref="L643:L706" si="10">(_xlfn.CONCAT(C643,E643))</f>
        <v>Wine4000</v>
      </c>
      <c r="M643" s="154">
        <f>VLOOKUP(L643,'Slope %'!C:D,2,0)</f>
        <v>0.05</v>
      </c>
    </row>
    <row r="644" spans="1:13" x14ac:dyDescent="0.25">
      <c r="A644" s="169">
        <v>14473</v>
      </c>
      <c r="B644" s="170" t="s">
        <v>694</v>
      </c>
      <c r="C644" s="170" t="s">
        <v>24</v>
      </c>
      <c r="D644" s="170" t="s">
        <v>598</v>
      </c>
      <c r="E644" s="170">
        <v>750</v>
      </c>
      <c r="F644" s="170">
        <v>12</v>
      </c>
      <c r="G644" s="171">
        <v>7.5</v>
      </c>
      <c r="H644" s="170" t="s">
        <v>22</v>
      </c>
      <c r="I644" s="171">
        <v>14.99</v>
      </c>
      <c r="J644" s="169">
        <v>1</v>
      </c>
      <c r="K644" s="154" cm="1">
        <f t="array" ref="K644">ROUND(
IF(C644="Beer",
SUM(LOOKUP(2,1/(SRP!$B$8:$B$10&lt;=E644)/(SRP!$C$8:$C$10&gt;=E644),SRP!$D$8:$D$10)*(G644/100)*(E644/1000)),
IF(C644="Spirits",
SUM(LOOKUP(2,1/(SRP!$B$2:$B$7&lt;=E644)/(SRP!$C$2:$C$7&gt;=E644),SRP!$D$2:$D$7)*(G644/100)*(E644/1000)),
IF(AND(C644="Wine",D644="Fortified Wines"),
SUM(LOOKUP(2,1/(SRP!$B$26:$B$29&lt;=E644)/(SRP!$C$26:$C$29&gt;=E644),SRP!$D$26:$D$29)*(G644/100)*(E644/1000)),
IF(C644="Wine",
SUM(LOOKUP(2,1/(SRP!$B$21:$B$25&lt;=E644)/(SRP!$C$21:$C$25&gt;=E644),SRP!$D$21:$D$25)*(G644/100)*(E644/1000)),
IF(AND(C644="Ready to Drink",D644="RTD-One Pour Cocktail&gt;7%&lt;=14.5"),
SUM(LOOKUP(2,1/(SRP!$B$16:$B$20&lt;=E644)/(SRP!$C$16:$C$20&gt;=E644),SRP!$D$16:$D$20)*(G644/100)*(E644/1000)),
IF(C644="Ready to Drink",
SUM(LOOKUP(2,1/(SRP!$B$11:$B$15&lt;=E644)/(SRP!$C$11:$C$15&gt;=E644),SRP!$D$11:$D$15)*(G644/100)*(E644/1000)),
0)))))),2)</f>
        <v>4.3899999999999997</v>
      </c>
      <c r="L644" s="173" t="str">
        <f t="shared" si="10"/>
        <v>Wine750</v>
      </c>
      <c r="M644" s="154">
        <f>VLOOKUP(L644,'Slope %'!C:D,2,0)</f>
        <v>0.1</v>
      </c>
    </row>
    <row r="645" spans="1:13" x14ac:dyDescent="0.25">
      <c r="A645" s="169">
        <v>14474</v>
      </c>
      <c r="B645" s="170" t="s">
        <v>695</v>
      </c>
      <c r="C645" s="170" t="s">
        <v>24</v>
      </c>
      <c r="D645" s="170" t="s">
        <v>34</v>
      </c>
      <c r="E645" s="170">
        <v>750</v>
      </c>
      <c r="F645" s="170">
        <v>12</v>
      </c>
      <c r="G645" s="171">
        <v>12</v>
      </c>
      <c r="H645" s="170" t="s">
        <v>22</v>
      </c>
      <c r="I645" s="171">
        <v>14.99</v>
      </c>
      <c r="J645" s="169">
        <v>1</v>
      </c>
      <c r="K645" s="154" cm="1">
        <f t="array" ref="K645">ROUND(
IF(C645="Beer",
SUM(LOOKUP(2,1/(SRP!$B$8:$B$10&lt;=E645)/(SRP!$C$8:$C$10&gt;=E645),SRP!$D$8:$D$10)*(G645/100)*(E645/1000)),
IF(C645="Spirits",
SUM(LOOKUP(2,1/(SRP!$B$2:$B$7&lt;=E645)/(SRP!$C$2:$C$7&gt;=E645),SRP!$D$2:$D$7)*(G645/100)*(E645/1000)),
IF(AND(C645="Wine",D645="Fortified Wines"),
SUM(LOOKUP(2,1/(SRP!$B$26:$B$29&lt;=E645)/(SRP!$C$26:$C$29&gt;=E645),SRP!$D$26:$D$29)*(G645/100)*(E645/1000)),
IF(C645="Wine",
SUM(LOOKUP(2,1/(SRP!$B$21:$B$25&lt;=E645)/(SRP!$C$21:$C$25&gt;=E645),SRP!$D$21:$D$25)*(G645/100)*(E645/1000)),
IF(AND(C645="Ready to Drink",D645="RTD-One Pour Cocktail&gt;7%&lt;=14.5"),
SUM(LOOKUP(2,1/(SRP!$B$16:$B$20&lt;=E645)/(SRP!$C$16:$C$20&gt;=E645),SRP!$D$16:$D$20)*(G645/100)*(E645/1000)),
IF(C645="Ready to Drink",
SUM(LOOKUP(2,1/(SRP!$B$11:$B$15&lt;=E645)/(SRP!$C$11:$C$15&gt;=E645),SRP!$D$11:$D$15)*(G645/100)*(E645/1000)),
0)))))),2)</f>
        <v>7.03</v>
      </c>
      <c r="L645" s="173" t="str">
        <f t="shared" si="10"/>
        <v>Wine750</v>
      </c>
      <c r="M645" s="154">
        <f>VLOOKUP(L645,'Slope %'!C:D,2,0)</f>
        <v>0.1</v>
      </c>
    </row>
    <row r="646" spans="1:13" x14ac:dyDescent="0.25">
      <c r="A646" s="169">
        <v>14540</v>
      </c>
      <c r="B646" s="170" t="s">
        <v>696</v>
      </c>
      <c r="C646" s="170" t="s">
        <v>24</v>
      </c>
      <c r="D646" s="170" t="s">
        <v>68</v>
      </c>
      <c r="E646" s="170">
        <v>750</v>
      </c>
      <c r="F646" s="170">
        <v>12</v>
      </c>
      <c r="G646" s="171">
        <v>13.5</v>
      </c>
      <c r="H646" s="170" t="s">
        <v>22</v>
      </c>
      <c r="I646" s="171">
        <v>12.99</v>
      </c>
      <c r="J646" s="169">
        <v>1</v>
      </c>
      <c r="K646" s="154" cm="1">
        <f t="array" ref="K646">ROUND(
IF(C646="Beer",
SUM(LOOKUP(2,1/(SRP!$B$8:$B$10&lt;=E646)/(SRP!$C$8:$C$10&gt;=E646),SRP!$D$8:$D$10)*(G646/100)*(E646/1000)),
IF(C646="Spirits",
SUM(LOOKUP(2,1/(SRP!$B$2:$B$7&lt;=E646)/(SRP!$C$2:$C$7&gt;=E646),SRP!$D$2:$D$7)*(G646/100)*(E646/1000)),
IF(AND(C646="Wine",D646="Fortified Wines"),
SUM(LOOKUP(2,1/(SRP!$B$26:$B$29&lt;=E646)/(SRP!$C$26:$C$29&gt;=E646),SRP!$D$26:$D$29)*(G646/100)*(E646/1000)),
IF(C646="Wine",
SUM(LOOKUP(2,1/(SRP!$B$21:$B$25&lt;=E646)/(SRP!$C$21:$C$25&gt;=E646),SRP!$D$21:$D$25)*(G646/100)*(E646/1000)),
IF(AND(C646="Ready to Drink",D646="RTD-One Pour Cocktail&gt;7%&lt;=14.5"),
SUM(LOOKUP(2,1/(SRP!$B$16:$B$20&lt;=E646)/(SRP!$C$16:$C$20&gt;=E646),SRP!$D$16:$D$20)*(G646/100)*(E646/1000)),
IF(C646="Ready to Drink",
SUM(LOOKUP(2,1/(SRP!$B$11:$B$15&lt;=E646)/(SRP!$C$11:$C$15&gt;=E646),SRP!$D$11:$D$15)*(G646/100)*(E646/1000)),
0)))))),2)</f>
        <v>7.9</v>
      </c>
      <c r="L646" s="173" t="str">
        <f t="shared" si="10"/>
        <v>Wine750</v>
      </c>
      <c r="M646" s="154">
        <f>VLOOKUP(L646,'Slope %'!C:D,2,0)</f>
        <v>0.1</v>
      </c>
    </row>
    <row r="647" spans="1:13" x14ac:dyDescent="0.25">
      <c r="A647" s="169">
        <v>14555</v>
      </c>
      <c r="B647" s="170" t="s">
        <v>697</v>
      </c>
      <c r="C647" s="170" t="s">
        <v>24</v>
      </c>
      <c r="D647" s="170" t="s">
        <v>598</v>
      </c>
      <c r="E647" s="170">
        <v>750</v>
      </c>
      <c r="F647" s="170">
        <v>6</v>
      </c>
      <c r="G647" s="171">
        <v>5.5</v>
      </c>
      <c r="H647" s="170" t="s">
        <v>218</v>
      </c>
      <c r="I647" s="171">
        <v>21.99</v>
      </c>
      <c r="J647" s="169">
        <v>1</v>
      </c>
      <c r="K647" s="154" cm="1">
        <f t="array" ref="K647">ROUND(
IF(C647="Beer",
SUM(LOOKUP(2,1/(SRP!$B$8:$B$10&lt;=E647)/(SRP!$C$8:$C$10&gt;=E647),SRP!$D$8:$D$10)*(G647/100)*(E647/1000)),
IF(C647="Spirits",
SUM(LOOKUP(2,1/(SRP!$B$2:$B$7&lt;=E647)/(SRP!$C$2:$C$7&gt;=E647),SRP!$D$2:$D$7)*(G647/100)*(E647/1000)),
IF(AND(C647="Wine",D647="Fortified Wines"),
SUM(LOOKUP(2,1/(SRP!$B$26:$B$29&lt;=E647)/(SRP!$C$26:$C$29&gt;=E647),SRP!$D$26:$D$29)*(G647/100)*(E647/1000)),
IF(C647="Wine",
SUM(LOOKUP(2,1/(SRP!$B$21:$B$25&lt;=E647)/(SRP!$C$21:$C$25&gt;=E647),SRP!$D$21:$D$25)*(G647/100)*(E647/1000)),
IF(AND(C647="Ready to Drink",D647="RTD-One Pour Cocktail&gt;7%&lt;=14.5"),
SUM(LOOKUP(2,1/(SRP!$B$16:$B$20&lt;=E647)/(SRP!$C$16:$C$20&gt;=E647),SRP!$D$16:$D$20)*(G647/100)*(E647/1000)),
IF(C647="Ready to Drink",
SUM(LOOKUP(2,1/(SRP!$B$11:$B$15&lt;=E647)/(SRP!$C$11:$C$15&gt;=E647),SRP!$D$11:$D$15)*(G647/100)*(E647/1000)),
0)))))),2)</f>
        <v>3.22</v>
      </c>
      <c r="L647" s="173" t="str">
        <f t="shared" si="10"/>
        <v>Wine750</v>
      </c>
      <c r="M647" s="154">
        <f>VLOOKUP(L647,'Slope %'!C:D,2,0)</f>
        <v>0.1</v>
      </c>
    </row>
    <row r="648" spans="1:13" x14ac:dyDescent="0.25">
      <c r="A648" s="169">
        <v>14556</v>
      </c>
      <c r="B648" s="170" t="s">
        <v>698</v>
      </c>
      <c r="C648" s="170" t="s">
        <v>24</v>
      </c>
      <c r="D648" s="170" t="s">
        <v>598</v>
      </c>
      <c r="E648" s="170">
        <v>750</v>
      </c>
      <c r="F648" s="170">
        <v>6</v>
      </c>
      <c r="G648" s="171">
        <v>5.5</v>
      </c>
      <c r="H648" s="170" t="s">
        <v>218</v>
      </c>
      <c r="I648" s="171">
        <v>21.99</v>
      </c>
      <c r="J648" s="169">
        <v>1</v>
      </c>
      <c r="K648" s="154" cm="1">
        <f t="array" ref="K648">ROUND(
IF(C648="Beer",
SUM(LOOKUP(2,1/(SRP!$B$8:$B$10&lt;=E648)/(SRP!$C$8:$C$10&gt;=E648),SRP!$D$8:$D$10)*(G648/100)*(E648/1000)),
IF(C648="Spirits",
SUM(LOOKUP(2,1/(SRP!$B$2:$B$7&lt;=E648)/(SRP!$C$2:$C$7&gt;=E648),SRP!$D$2:$D$7)*(G648/100)*(E648/1000)),
IF(AND(C648="Wine",D648="Fortified Wines"),
SUM(LOOKUP(2,1/(SRP!$B$26:$B$29&lt;=E648)/(SRP!$C$26:$C$29&gt;=E648),SRP!$D$26:$D$29)*(G648/100)*(E648/1000)),
IF(C648="Wine",
SUM(LOOKUP(2,1/(SRP!$B$21:$B$25&lt;=E648)/(SRP!$C$21:$C$25&gt;=E648),SRP!$D$21:$D$25)*(G648/100)*(E648/1000)),
IF(AND(C648="Ready to Drink",D648="RTD-One Pour Cocktail&gt;7%&lt;=14.5"),
SUM(LOOKUP(2,1/(SRP!$B$16:$B$20&lt;=E648)/(SRP!$C$16:$C$20&gt;=E648),SRP!$D$16:$D$20)*(G648/100)*(E648/1000)),
IF(C648="Ready to Drink",
SUM(LOOKUP(2,1/(SRP!$B$11:$B$15&lt;=E648)/(SRP!$C$11:$C$15&gt;=E648),SRP!$D$11:$D$15)*(G648/100)*(E648/1000)),
0)))))),2)</f>
        <v>3.22</v>
      </c>
      <c r="L648" s="173" t="str">
        <f t="shared" si="10"/>
        <v>Wine750</v>
      </c>
      <c r="M648" s="154">
        <f>VLOOKUP(L648,'Slope %'!C:D,2,0)</f>
        <v>0.1</v>
      </c>
    </row>
    <row r="649" spans="1:13" x14ac:dyDescent="0.25">
      <c r="A649" s="169">
        <v>14564</v>
      </c>
      <c r="B649" s="170" t="s">
        <v>699</v>
      </c>
      <c r="C649" s="170" t="s">
        <v>24</v>
      </c>
      <c r="D649" s="170" t="s">
        <v>598</v>
      </c>
      <c r="E649" s="170">
        <v>750</v>
      </c>
      <c r="F649" s="170">
        <v>12</v>
      </c>
      <c r="G649" s="171">
        <v>7.7</v>
      </c>
      <c r="H649" s="170" t="s">
        <v>43</v>
      </c>
      <c r="I649" s="171">
        <v>15.99</v>
      </c>
      <c r="J649" s="169">
        <v>1</v>
      </c>
      <c r="K649" s="154" cm="1">
        <f t="array" ref="K649">ROUND(
IF(C649="Beer",
SUM(LOOKUP(2,1/(SRP!$B$8:$B$10&lt;=E649)/(SRP!$C$8:$C$10&gt;=E649),SRP!$D$8:$D$10)*(G649/100)*(E649/1000)),
IF(C649="Spirits",
SUM(LOOKUP(2,1/(SRP!$B$2:$B$7&lt;=E649)/(SRP!$C$2:$C$7&gt;=E649),SRP!$D$2:$D$7)*(G649/100)*(E649/1000)),
IF(AND(C649="Wine",D649="Fortified Wines"),
SUM(LOOKUP(2,1/(SRP!$B$26:$B$29&lt;=E649)/(SRP!$C$26:$C$29&gt;=E649),SRP!$D$26:$D$29)*(G649/100)*(E649/1000)),
IF(C649="Wine",
SUM(LOOKUP(2,1/(SRP!$B$21:$B$25&lt;=E649)/(SRP!$C$21:$C$25&gt;=E649),SRP!$D$21:$D$25)*(G649/100)*(E649/1000)),
IF(AND(C649="Ready to Drink",D649="RTD-One Pour Cocktail&gt;7%&lt;=14.5"),
SUM(LOOKUP(2,1/(SRP!$B$16:$B$20&lt;=E649)/(SRP!$C$16:$C$20&gt;=E649),SRP!$D$16:$D$20)*(G649/100)*(E649/1000)),
IF(C649="Ready to Drink",
SUM(LOOKUP(2,1/(SRP!$B$11:$B$15&lt;=E649)/(SRP!$C$11:$C$15&gt;=E649),SRP!$D$11:$D$15)*(G649/100)*(E649/1000)),
0)))))),2)</f>
        <v>4.51</v>
      </c>
      <c r="L649" s="173" t="str">
        <f t="shared" si="10"/>
        <v>Wine750</v>
      </c>
      <c r="M649" s="154">
        <f>VLOOKUP(L649,'Slope %'!C:D,2,0)</f>
        <v>0.1</v>
      </c>
    </row>
    <row r="650" spans="1:13" x14ac:dyDescent="0.25">
      <c r="A650" s="169">
        <v>14565</v>
      </c>
      <c r="B650" s="170" t="s">
        <v>700</v>
      </c>
      <c r="C650" s="170" t="s">
        <v>15</v>
      </c>
      <c r="D650" s="170" t="s">
        <v>669</v>
      </c>
      <c r="E650" s="170">
        <v>1140</v>
      </c>
      <c r="F650" s="170">
        <v>12</v>
      </c>
      <c r="G650" s="171">
        <v>33</v>
      </c>
      <c r="H650" s="170" t="s">
        <v>22</v>
      </c>
      <c r="I650" s="171">
        <v>37.99</v>
      </c>
      <c r="J650" s="169">
        <v>1</v>
      </c>
      <c r="K650" s="154" cm="1">
        <f t="array" ref="K650">ROUND(
IF(C650="Beer",
SUM(LOOKUP(2,1/(SRP!$B$8:$B$10&lt;=E650)/(SRP!$C$8:$C$10&gt;=E650),SRP!$D$8:$D$10)*(G650/100)*(E650/1000)),
IF(C650="Spirits",
SUM(LOOKUP(2,1/(SRP!$B$2:$B$7&lt;=E650)/(SRP!$C$2:$C$7&gt;=E650),SRP!$D$2:$D$7)*(G650/100)*(E650/1000)),
IF(AND(C650="Wine",D650="Fortified Wines"),
SUM(LOOKUP(2,1/(SRP!$B$26:$B$29&lt;=E650)/(SRP!$C$26:$C$29&gt;=E650),SRP!$D$26:$D$29)*(G650/100)*(E650/1000)),
IF(C650="Wine",
SUM(LOOKUP(2,1/(SRP!$B$21:$B$25&lt;=E650)/(SRP!$C$21:$C$25&gt;=E650),SRP!$D$21:$D$25)*(G650/100)*(E650/1000)),
IF(AND(C650="Ready to Drink",D650="RTD-One Pour Cocktail&gt;7%&lt;=14.5"),
SUM(LOOKUP(2,1/(SRP!$B$16:$B$20&lt;=E650)/(SRP!$C$16:$C$20&gt;=E650),SRP!$D$16:$D$20)*(G650/100)*(E650/1000)),
IF(C650="Ready to Drink",
SUM(LOOKUP(2,1/(SRP!$B$11:$B$15&lt;=E650)/(SRP!$C$11:$C$15&gt;=E650),SRP!$D$11:$D$15)*(G650/100)*(E650/1000)),
0)))))),2)</f>
        <v>29.37</v>
      </c>
      <c r="L650" s="173" t="str">
        <f t="shared" si="10"/>
        <v>Spirits1140</v>
      </c>
      <c r="M650" s="154">
        <f>VLOOKUP(L650,'Slope %'!C:D,2,0)</f>
        <v>0.05</v>
      </c>
    </row>
    <row r="651" spans="1:13" x14ac:dyDescent="0.25">
      <c r="A651" s="169">
        <v>14569</v>
      </c>
      <c r="B651" s="170" t="s">
        <v>701</v>
      </c>
      <c r="C651" s="170" t="s">
        <v>15</v>
      </c>
      <c r="D651" s="170" t="s">
        <v>113</v>
      </c>
      <c r="E651" s="170">
        <v>750</v>
      </c>
      <c r="F651" s="170">
        <v>6</v>
      </c>
      <c r="G651" s="171">
        <v>40</v>
      </c>
      <c r="H651" s="170" t="s">
        <v>35</v>
      </c>
      <c r="I651" s="171">
        <v>79.989999999999995</v>
      </c>
      <c r="J651" s="169">
        <v>1</v>
      </c>
      <c r="K651" s="154" cm="1">
        <f t="array" ref="K651">ROUND(
IF(C651="Beer",
SUM(LOOKUP(2,1/(SRP!$B$8:$B$10&lt;=E651)/(SRP!$C$8:$C$10&gt;=E651),SRP!$D$8:$D$10)*(G651/100)*(E651/1000)),
IF(C651="Spirits",
SUM(LOOKUP(2,1/(SRP!$B$2:$B$7&lt;=E651)/(SRP!$C$2:$C$7&gt;=E651),SRP!$D$2:$D$7)*(G651/100)*(E651/1000)),
IF(AND(C651="Wine",D651="Fortified Wines"),
SUM(LOOKUP(2,1/(SRP!$B$26:$B$29&lt;=E651)/(SRP!$C$26:$C$29&gt;=E651),SRP!$D$26:$D$29)*(G651/100)*(E651/1000)),
IF(C651="Wine",
SUM(LOOKUP(2,1/(SRP!$B$21:$B$25&lt;=E651)/(SRP!$C$21:$C$25&gt;=E651),SRP!$D$21:$D$25)*(G651/100)*(E651/1000)),
IF(AND(C651="Ready to Drink",D651="RTD-One Pour Cocktail&gt;7%&lt;=14.5"),
SUM(LOOKUP(2,1/(SRP!$B$16:$B$20&lt;=E651)/(SRP!$C$16:$C$20&gt;=E651),SRP!$D$16:$D$20)*(G651/100)*(E651/1000)),
IF(C651="Ready to Drink",
SUM(LOOKUP(2,1/(SRP!$B$11:$B$15&lt;=E651)/(SRP!$C$11:$C$15&gt;=E651),SRP!$D$11:$D$15)*(G651/100)*(E651/1000)),
0)))))),2)</f>
        <v>23.42</v>
      </c>
      <c r="L651" s="173" t="str">
        <f t="shared" si="10"/>
        <v>Spirits750</v>
      </c>
      <c r="M651" s="154">
        <f>VLOOKUP(L651,'Slope %'!C:D,2,0)</f>
        <v>7.0000000000000007E-2</v>
      </c>
    </row>
    <row r="652" spans="1:13" x14ac:dyDescent="0.25">
      <c r="A652" s="169">
        <v>14597</v>
      </c>
      <c r="B652" s="170" t="s">
        <v>702</v>
      </c>
      <c r="C652" s="170" t="s">
        <v>24</v>
      </c>
      <c r="D652" s="170" t="s">
        <v>60</v>
      </c>
      <c r="E652" s="170">
        <v>750</v>
      </c>
      <c r="F652" s="170">
        <v>12</v>
      </c>
      <c r="G652" s="171">
        <v>14</v>
      </c>
      <c r="H652" s="170" t="s">
        <v>100</v>
      </c>
      <c r="I652" s="171">
        <v>64.989999999999995</v>
      </c>
      <c r="J652" s="169">
        <v>1</v>
      </c>
      <c r="K652" s="154" cm="1">
        <f t="array" ref="K652">ROUND(
IF(C652="Beer",
SUM(LOOKUP(2,1/(SRP!$B$8:$B$10&lt;=E652)/(SRP!$C$8:$C$10&gt;=E652),SRP!$D$8:$D$10)*(G652/100)*(E652/1000)),
IF(C652="Spirits",
SUM(LOOKUP(2,1/(SRP!$B$2:$B$7&lt;=E652)/(SRP!$C$2:$C$7&gt;=E652),SRP!$D$2:$D$7)*(G652/100)*(E652/1000)),
IF(AND(C652="Wine",D652="Fortified Wines"),
SUM(LOOKUP(2,1/(SRP!$B$26:$B$29&lt;=E652)/(SRP!$C$26:$C$29&gt;=E652),SRP!$D$26:$D$29)*(G652/100)*(E652/1000)),
IF(C652="Wine",
SUM(LOOKUP(2,1/(SRP!$B$21:$B$25&lt;=E652)/(SRP!$C$21:$C$25&gt;=E652),SRP!$D$21:$D$25)*(G652/100)*(E652/1000)),
IF(AND(C652="Ready to Drink",D652="RTD-One Pour Cocktail&gt;7%&lt;=14.5"),
SUM(LOOKUP(2,1/(SRP!$B$16:$B$20&lt;=E652)/(SRP!$C$16:$C$20&gt;=E652),SRP!$D$16:$D$20)*(G652/100)*(E652/1000)),
IF(C652="Ready to Drink",
SUM(LOOKUP(2,1/(SRP!$B$11:$B$15&lt;=E652)/(SRP!$C$11:$C$15&gt;=E652),SRP!$D$11:$D$15)*(G652/100)*(E652/1000)),
0)))))),2)</f>
        <v>8.1999999999999993</v>
      </c>
      <c r="L652" s="173" t="str">
        <f t="shared" si="10"/>
        <v>Wine750</v>
      </c>
      <c r="M652" s="154">
        <f>VLOOKUP(L652,'Slope %'!C:D,2,0)</f>
        <v>0.1</v>
      </c>
    </row>
    <row r="653" spans="1:13" x14ac:dyDescent="0.25">
      <c r="A653" s="169">
        <v>14631</v>
      </c>
      <c r="B653" s="170" t="s">
        <v>703</v>
      </c>
      <c r="C653" s="170" t="s">
        <v>24</v>
      </c>
      <c r="D653" s="170" t="s">
        <v>34</v>
      </c>
      <c r="E653" s="170">
        <v>750</v>
      </c>
      <c r="F653" s="170">
        <v>12</v>
      </c>
      <c r="G653" s="171">
        <v>12.5</v>
      </c>
      <c r="H653" s="170" t="s">
        <v>704</v>
      </c>
      <c r="I653" s="171">
        <v>1197.17</v>
      </c>
      <c r="J653" s="169">
        <v>1</v>
      </c>
      <c r="K653" s="154" cm="1">
        <f t="array" ref="K653">ROUND(
IF(C653="Beer",
SUM(LOOKUP(2,1/(SRP!$B$8:$B$10&lt;=E653)/(SRP!$C$8:$C$10&gt;=E653),SRP!$D$8:$D$10)*(G653/100)*(E653/1000)),
IF(C653="Spirits",
SUM(LOOKUP(2,1/(SRP!$B$2:$B$7&lt;=E653)/(SRP!$C$2:$C$7&gt;=E653),SRP!$D$2:$D$7)*(G653/100)*(E653/1000)),
IF(AND(C653="Wine",D653="Fortified Wines"),
SUM(LOOKUP(2,1/(SRP!$B$26:$B$29&lt;=E653)/(SRP!$C$26:$C$29&gt;=E653),SRP!$D$26:$D$29)*(G653/100)*(E653/1000)),
IF(C653="Wine",
SUM(LOOKUP(2,1/(SRP!$B$21:$B$25&lt;=E653)/(SRP!$C$21:$C$25&gt;=E653),SRP!$D$21:$D$25)*(G653/100)*(E653/1000)),
IF(AND(C653="Ready to Drink",D653="RTD-One Pour Cocktail&gt;7%&lt;=14.5"),
SUM(LOOKUP(2,1/(SRP!$B$16:$B$20&lt;=E653)/(SRP!$C$16:$C$20&gt;=E653),SRP!$D$16:$D$20)*(G653/100)*(E653/1000)),
IF(C653="Ready to Drink",
SUM(LOOKUP(2,1/(SRP!$B$11:$B$15&lt;=E653)/(SRP!$C$11:$C$15&gt;=E653),SRP!$D$11:$D$15)*(G653/100)*(E653/1000)),
0)))))),2)</f>
        <v>7.32</v>
      </c>
      <c r="L653" s="173" t="str">
        <f t="shared" si="10"/>
        <v>Wine750</v>
      </c>
      <c r="M653" s="154">
        <f>VLOOKUP(L653,'Slope %'!C:D,2,0)</f>
        <v>0.1</v>
      </c>
    </row>
    <row r="654" spans="1:13" x14ac:dyDescent="0.25">
      <c r="A654" s="169">
        <v>14653</v>
      </c>
      <c r="B654" s="170" t="s">
        <v>705</v>
      </c>
      <c r="C654" s="170" t="s">
        <v>15</v>
      </c>
      <c r="D654" s="170" t="s">
        <v>154</v>
      </c>
      <c r="E654" s="170">
        <v>750</v>
      </c>
      <c r="F654" s="170">
        <v>12</v>
      </c>
      <c r="G654" s="171">
        <v>15</v>
      </c>
      <c r="H654" s="170" t="s">
        <v>22</v>
      </c>
      <c r="I654" s="171">
        <v>29.99</v>
      </c>
      <c r="J654" s="169">
        <v>1</v>
      </c>
      <c r="K654" s="154" cm="1">
        <f t="array" ref="K654">ROUND(
IF(C654="Beer",
SUM(LOOKUP(2,1/(SRP!$B$8:$B$10&lt;=E654)/(SRP!$C$8:$C$10&gt;=E654),SRP!$D$8:$D$10)*(G654/100)*(E654/1000)),
IF(C654="Spirits",
SUM(LOOKUP(2,1/(SRP!$B$2:$B$7&lt;=E654)/(SRP!$C$2:$C$7&gt;=E654),SRP!$D$2:$D$7)*(G654/100)*(E654/1000)),
IF(AND(C654="Wine",D654="Fortified Wines"),
SUM(LOOKUP(2,1/(SRP!$B$26:$B$29&lt;=E654)/(SRP!$C$26:$C$29&gt;=E654),SRP!$D$26:$D$29)*(G654/100)*(E654/1000)),
IF(C654="Wine",
SUM(LOOKUP(2,1/(SRP!$B$21:$B$25&lt;=E654)/(SRP!$C$21:$C$25&gt;=E654),SRP!$D$21:$D$25)*(G654/100)*(E654/1000)),
IF(AND(C654="Ready to Drink",D654="RTD-One Pour Cocktail&gt;7%&lt;=14.5"),
SUM(LOOKUP(2,1/(SRP!$B$16:$B$20&lt;=E654)/(SRP!$C$16:$C$20&gt;=E654),SRP!$D$16:$D$20)*(G654/100)*(E654/1000)),
IF(C654="Ready to Drink",
SUM(LOOKUP(2,1/(SRP!$B$11:$B$15&lt;=E654)/(SRP!$C$11:$C$15&gt;=E654),SRP!$D$11:$D$15)*(G654/100)*(E654/1000)),
0)))))),2)</f>
        <v>8.7799999999999994</v>
      </c>
      <c r="L654" s="173" t="str">
        <f t="shared" si="10"/>
        <v>Spirits750</v>
      </c>
      <c r="M654" s="154">
        <f>VLOOKUP(L654,'Slope %'!C:D,2,0)</f>
        <v>7.0000000000000007E-2</v>
      </c>
    </row>
    <row r="655" spans="1:13" x14ac:dyDescent="0.25">
      <c r="A655" s="169">
        <v>14674</v>
      </c>
      <c r="B655" s="170" t="s">
        <v>706</v>
      </c>
      <c r="C655" s="170" t="s">
        <v>24</v>
      </c>
      <c r="D655" s="170" t="s">
        <v>707</v>
      </c>
      <c r="E655" s="170">
        <v>750</v>
      </c>
      <c r="F655" s="170">
        <v>12</v>
      </c>
      <c r="G655" s="171">
        <v>10.5</v>
      </c>
      <c r="H655" s="170" t="s">
        <v>218</v>
      </c>
      <c r="I655" s="171">
        <v>16.989999999999998</v>
      </c>
      <c r="J655" s="169">
        <v>1</v>
      </c>
      <c r="K655" s="154" cm="1">
        <f t="array" ref="K655">ROUND(
IF(C655="Beer",
SUM(LOOKUP(2,1/(SRP!$B$8:$B$10&lt;=E655)/(SRP!$C$8:$C$10&gt;=E655),SRP!$D$8:$D$10)*(G655/100)*(E655/1000)),
IF(C655="Spirits",
SUM(LOOKUP(2,1/(SRP!$B$2:$B$7&lt;=E655)/(SRP!$C$2:$C$7&gt;=E655),SRP!$D$2:$D$7)*(G655/100)*(E655/1000)),
IF(AND(C655="Wine",D655="Fortified Wines"),
SUM(LOOKUP(2,1/(SRP!$B$26:$B$29&lt;=E655)/(SRP!$C$26:$C$29&gt;=E655),SRP!$D$26:$D$29)*(G655/100)*(E655/1000)),
IF(C655="Wine",
SUM(LOOKUP(2,1/(SRP!$B$21:$B$25&lt;=E655)/(SRP!$C$21:$C$25&gt;=E655),SRP!$D$21:$D$25)*(G655/100)*(E655/1000)),
IF(AND(C655="Ready to Drink",D655="RTD-One Pour Cocktail&gt;7%&lt;=14.5"),
SUM(LOOKUP(2,1/(SRP!$B$16:$B$20&lt;=E655)/(SRP!$C$16:$C$20&gt;=E655),SRP!$D$16:$D$20)*(G655/100)*(E655/1000)),
IF(C655="Ready to Drink",
SUM(LOOKUP(2,1/(SRP!$B$11:$B$15&lt;=E655)/(SRP!$C$11:$C$15&gt;=E655),SRP!$D$11:$D$15)*(G655/100)*(E655/1000)),
0)))))),2)</f>
        <v>6.15</v>
      </c>
      <c r="L655" s="173" t="str">
        <f t="shared" si="10"/>
        <v>Wine750</v>
      </c>
      <c r="M655" s="154">
        <f>VLOOKUP(L655,'Slope %'!C:D,2,0)</f>
        <v>0.1</v>
      </c>
    </row>
    <row r="656" spans="1:13" x14ac:dyDescent="0.25">
      <c r="A656" s="169">
        <v>14708</v>
      </c>
      <c r="B656" s="170" t="s">
        <v>708</v>
      </c>
      <c r="C656" s="170" t="s">
        <v>15</v>
      </c>
      <c r="D656" s="170" t="s">
        <v>140</v>
      </c>
      <c r="E656" s="170">
        <v>120</v>
      </c>
      <c r="F656" s="170">
        <v>18</v>
      </c>
      <c r="G656" s="171">
        <v>20</v>
      </c>
      <c r="H656" s="170" t="s">
        <v>141</v>
      </c>
      <c r="I656" s="171">
        <v>11.99</v>
      </c>
      <c r="J656" s="169">
        <v>4</v>
      </c>
      <c r="K656" s="154" cm="1">
        <f t="array" ref="K656">ROUND(
IF(C656="Beer",
SUM(LOOKUP(2,1/(SRP!$B$8:$B$10&lt;=E656)/(SRP!$C$8:$C$10&gt;=E656),SRP!$D$8:$D$10)*(G656/100)*(E656/1000)),
IF(C656="Spirits",
SUM(LOOKUP(2,1/(SRP!$B$2:$B$7&lt;=E656)/(SRP!$C$2:$C$7&gt;=E656),SRP!$D$2:$D$7)*(G656/100)*(E656/1000)),
IF(AND(C656="Wine",D656="Fortified Wines"),
SUM(LOOKUP(2,1/(SRP!$B$26:$B$29&lt;=E656)/(SRP!$C$26:$C$29&gt;=E656),SRP!$D$26:$D$29)*(G656/100)*(E656/1000)),
IF(C656="Wine",
SUM(LOOKUP(2,1/(SRP!$B$21:$B$25&lt;=E656)/(SRP!$C$21:$C$25&gt;=E656),SRP!$D$21:$D$25)*(G656/100)*(E656/1000)),
IF(AND(C656="Ready to Drink",D656="RTD-One Pour Cocktail&gt;7%&lt;=14.5"),
SUM(LOOKUP(2,1/(SRP!$B$16:$B$20&lt;=E656)/(SRP!$C$16:$C$20&gt;=E656),SRP!$D$16:$D$20)*(G656/100)*(E656/1000)),
IF(C656="Ready to Drink",
SUM(LOOKUP(2,1/(SRP!$B$11:$B$15&lt;=E656)/(SRP!$C$11:$C$15&gt;=E656),SRP!$D$11:$D$15)*(G656/100)*(E656/1000)),
0)))))),2)</f>
        <v>2.5499999999999998</v>
      </c>
      <c r="L656" s="173" t="str">
        <f t="shared" si="10"/>
        <v>Spirits120</v>
      </c>
      <c r="M656" s="154">
        <f>VLOOKUP(L656,'Slope %'!C:D,2,0)</f>
        <v>0.1</v>
      </c>
    </row>
    <row r="657" spans="1:13" x14ac:dyDescent="0.25">
      <c r="A657" s="169">
        <v>14711</v>
      </c>
      <c r="B657" s="170" t="s">
        <v>709</v>
      </c>
      <c r="C657" s="170" t="s">
        <v>11</v>
      </c>
      <c r="D657" s="170" t="s">
        <v>211</v>
      </c>
      <c r="E657" s="170">
        <v>8520</v>
      </c>
      <c r="F657" s="170">
        <v>1</v>
      </c>
      <c r="G657" s="171">
        <v>4</v>
      </c>
      <c r="H657" s="170" t="s">
        <v>13</v>
      </c>
      <c r="I657" s="171">
        <v>45.99</v>
      </c>
      <c r="J657" s="169">
        <v>24</v>
      </c>
      <c r="K657" s="154" cm="1">
        <f t="array" ref="K657">ROUND(
IF(C657="Beer",
SUM(LOOKUP(2,1/(SRP!$B$8:$B$10&lt;=E657)/(SRP!$C$8:$C$10&gt;=E657),SRP!$D$8:$D$10)*(G657/100)*(E657/1000)),
IF(C657="Spirits",
SUM(LOOKUP(2,1/(SRP!$B$2:$B$7&lt;=E657)/(SRP!$C$2:$C$7&gt;=E657),SRP!$D$2:$D$7)*(G657/100)*(E657/1000)),
IF(AND(C657="Wine",D657="Fortified Wines"),
SUM(LOOKUP(2,1/(SRP!$B$26:$B$29&lt;=E657)/(SRP!$C$26:$C$29&gt;=E657),SRP!$D$26:$D$29)*(G657/100)*(E657/1000)),
IF(C657="Wine",
SUM(LOOKUP(2,1/(SRP!$B$21:$B$25&lt;=E657)/(SRP!$C$21:$C$25&gt;=E657),SRP!$D$21:$D$25)*(G657/100)*(E657/1000)),
IF(AND(C657="Ready to Drink",D657="RTD-One Pour Cocktail&gt;7%&lt;=14.5"),
SUM(LOOKUP(2,1/(SRP!$B$16:$B$20&lt;=E657)/(SRP!$C$16:$C$20&gt;=E657),SRP!$D$16:$D$20)*(G657/100)*(E657/1000)),
IF(C657="Ready to Drink",
SUM(LOOKUP(2,1/(SRP!$B$11:$B$15&lt;=E657)/(SRP!$C$11:$C$15&gt;=E657),SRP!$D$11:$D$15)*(G657/100)*(E657/1000)),
0)))))),2)</f>
        <v>26.61</v>
      </c>
      <c r="L657" s="173" t="str">
        <f t="shared" si="10"/>
        <v>Beer8520</v>
      </c>
      <c r="M657" s="154">
        <f>VLOOKUP(L657,'Slope %'!C:D,2,0)</f>
        <v>0.05</v>
      </c>
    </row>
    <row r="658" spans="1:13" x14ac:dyDescent="0.25">
      <c r="A658" s="169">
        <v>14711</v>
      </c>
      <c r="B658" s="170" t="s">
        <v>709</v>
      </c>
      <c r="C658" s="170" t="s">
        <v>11</v>
      </c>
      <c r="D658" s="170" t="s">
        <v>211</v>
      </c>
      <c r="E658" s="170">
        <v>8520</v>
      </c>
      <c r="F658" s="170">
        <v>1</v>
      </c>
      <c r="G658" s="171">
        <v>4</v>
      </c>
      <c r="H658" s="170" t="s">
        <v>13</v>
      </c>
      <c r="I658" s="171">
        <v>45.99</v>
      </c>
      <c r="J658" s="169">
        <v>24</v>
      </c>
      <c r="K658" s="154" cm="1">
        <f t="array" ref="K658">ROUND(
IF(C658="Beer",
SUM(LOOKUP(2,1/(SRP!$B$8:$B$10&lt;=E658)/(SRP!$C$8:$C$10&gt;=E658),SRP!$D$8:$D$10)*(G658/100)*(E658/1000)),
IF(C658="Spirits",
SUM(LOOKUP(2,1/(SRP!$B$2:$B$7&lt;=E658)/(SRP!$C$2:$C$7&gt;=E658),SRP!$D$2:$D$7)*(G658/100)*(E658/1000)),
IF(AND(C658="Wine",D658="Fortified Wines"),
SUM(LOOKUP(2,1/(SRP!$B$26:$B$29&lt;=E658)/(SRP!$C$26:$C$29&gt;=E658),SRP!$D$26:$D$29)*(G658/100)*(E658/1000)),
IF(C658="Wine",
SUM(LOOKUP(2,1/(SRP!$B$21:$B$25&lt;=E658)/(SRP!$C$21:$C$25&gt;=E658),SRP!$D$21:$D$25)*(G658/100)*(E658/1000)),
IF(AND(C658="Ready to Drink",D658="RTD-One Pour Cocktail&gt;7%&lt;=14.5"),
SUM(LOOKUP(2,1/(SRP!$B$16:$B$20&lt;=E658)/(SRP!$C$16:$C$20&gt;=E658),SRP!$D$16:$D$20)*(G658/100)*(E658/1000)),
IF(C658="Ready to Drink",
SUM(LOOKUP(2,1/(SRP!$B$11:$B$15&lt;=E658)/(SRP!$C$11:$C$15&gt;=E658),SRP!$D$11:$D$15)*(G658/100)*(E658/1000)),
0)))))),2)</f>
        <v>26.61</v>
      </c>
      <c r="L658" s="173" t="str">
        <f t="shared" si="10"/>
        <v>Beer8520</v>
      </c>
      <c r="M658" s="154">
        <f>VLOOKUP(L658,'Slope %'!C:D,2,0)</f>
        <v>0.05</v>
      </c>
    </row>
    <row r="659" spans="1:13" x14ac:dyDescent="0.25">
      <c r="A659" s="169">
        <v>14731</v>
      </c>
      <c r="B659" s="170" t="s">
        <v>710</v>
      </c>
      <c r="C659" s="170" t="s">
        <v>24</v>
      </c>
      <c r="D659" s="170" t="s">
        <v>185</v>
      </c>
      <c r="E659" s="170">
        <v>750</v>
      </c>
      <c r="F659" s="170">
        <v>12</v>
      </c>
      <c r="G659" s="171">
        <v>15</v>
      </c>
      <c r="H659" s="170" t="s">
        <v>256</v>
      </c>
      <c r="I659" s="171">
        <v>26.99</v>
      </c>
      <c r="J659" s="169">
        <v>1</v>
      </c>
      <c r="K659" s="154" cm="1">
        <f t="array" ref="K659">ROUND(
IF(C659="Beer",
SUM(LOOKUP(2,1/(SRP!$B$8:$B$10&lt;=E659)/(SRP!$C$8:$C$10&gt;=E659),SRP!$D$8:$D$10)*(G659/100)*(E659/1000)),
IF(C659="Spirits",
SUM(LOOKUP(2,1/(SRP!$B$2:$B$7&lt;=E659)/(SRP!$C$2:$C$7&gt;=E659),SRP!$D$2:$D$7)*(G659/100)*(E659/1000)),
IF(AND(C659="Wine",D659="Fortified Wines"),
SUM(LOOKUP(2,1/(SRP!$B$26:$B$29&lt;=E659)/(SRP!$C$26:$C$29&gt;=E659),SRP!$D$26:$D$29)*(G659/100)*(E659/1000)),
IF(C659="Wine",
SUM(LOOKUP(2,1/(SRP!$B$21:$B$25&lt;=E659)/(SRP!$C$21:$C$25&gt;=E659),SRP!$D$21:$D$25)*(G659/100)*(E659/1000)),
IF(AND(C659="Ready to Drink",D659="RTD-One Pour Cocktail&gt;7%&lt;=14.5"),
SUM(LOOKUP(2,1/(SRP!$B$16:$B$20&lt;=E659)/(SRP!$C$16:$C$20&gt;=E659),SRP!$D$16:$D$20)*(G659/100)*(E659/1000)),
IF(C659="Ready to Drink",
SUM(LOOKUP(2,1/(SRP!$B$11:$B$15&lt;=E659)/(SRP!$C$11:$C$15&gt;=E659),SRP!$D$11:$D$15)*(G659/100)*(E659/1000)),
0)))))),2)</f>
        <v>8.7799999999999994</v>
      </c>
      <c r="L659" s="173" t="str">
        <f t="shared" si="10"/>
        <v>Wine750</v>
      </c>
      <c r="M659" s="154">
        <f>VLOOKUP(L659,'Slope %'!C:D,2,0)</f>
        <v>0.1</v>
      </c>
    </row>
    <row r="660" spans="1:13" x14ac:dyDescent="0.25">
      <c r="A660" s="169">
        <v>14741</v>
      </c>
      <c r="B660" s="170" t="s">
        <v>711</v>
      </c>
      <c r="C660" s="170" t="s">
        <v>24</v>
      </c>
      <c r="D660" s="170" t="s">
        <v>66</v>
      </c>
      <c r="E660" s="170">
        <v>750</v>
      </c>
      <c r="F660" s="170">
        <v>12</v>
      </c>
      <c r="G660" s="171">
        <v>12.5</v>
      </c>
      <c r="H660" s="170" t="s">
        <v>357</v>
      </c>
      <c r="I660" s="171">
        <v>18.989999999999998</v>
      </c>
      <c r="J660" s="169">
        <v>1</v>
      </c>
      <c r="K660" s="154" cm="1">
        <f t="array" ref="K660">ROUND(
IF(C660="Beer",
SUM(LOOKUP(2,1/(SRP!$B$8:$B$10&lt;=E660)/(SRP!$C$8:$C$10&gt;=E660),SRP!$D$8:$D$10)*(G660/100)*(E660/1000)),
IF(C660="Spirits",
SUM(LOOKUP(2,1/(SRP!$B$2:$B$7&lt;=E660)/(SRP!$C$2:$C$7&gt;=E660),SRP!$D$2:$D$7)*(G660/100)*(E660/1000)),
IF(AND(C660="Wine",D660="Fortified Wines"),
SUM(LOOKUP(2,1/(SRP!$B$26:$B$29&lt;=E660)/(SRP!$C$26:$C$29&gt;=E660),SRP!$D$26:$D$29)*(G660/100)*(E660/1000)),
IF(C660="Wine",
SUM(LOOKUP(2,1/(SRP!$B$21:$B$25&lt;=E660)/(SRP!$C$21:$C$25&gt;=E660),SRP!$D$21:$D$25)*(G660/100)*(E660/1000)),
IF(AND(C660="Ready to Drink",D660="RTD-One Pour Cocktail&gt;7%&lt;=14.5"),
SUM(LOOKUP(2,1/(SRP!$B$16:$B$20&lt;=E660)/(SRP!$C$16:$C$20&gt;=E660),SRP!$D$16:$D$20)*(G660/100)*(E660/1000)),
IF(C660="Ready to Drink",
SUM(LOOKUP(2,1/(SRP!$B$11:$B$15&lt;=E660)/(SRP!$C$11:$C$15&gt;=E660),SRP!$D$11:$D$15)*(G660/100)*(E660/1000)),
0)))))),2)</f>
        <v>7.32</v>
      </c>
      <c r="L660" s="173" t="str">
        <f t="shared" si="10"/>
        <v>Wine750</v>
      </c>
      <c r="M660" s="154">
        <f>VLOOKUP(L660,'Slope %'!C:D,2,0)</f>
        <v>0.1</v>
      </c>
    </row>
    <row r="661" spans="1:13" x14ac:dyDescent="0.25">
      <c r="A661" s="169">
        <v>14752</v>
      </c>
      <c r="B661" s="170" t="s">
        <v>712</v>
      </c>
      <c r="C661" s="170" t="s">
        <v>15</v>
      </c>
      <c r="D661" s="170" t="s">
        <v>16</v>
      </c>
      <c r="E661" s="170">
        <v>1140</v>
      </c>
      <c r="F661" s="170">
        <v>8</v>
      </c>
      <c r="G661" s="171">
        <v>40</v>
      </c>
      <c r="H661" s="170" t="s">
        <v>91</v>
      </c>
      <c r="I661" s="171">
        <v>52.99</v>
      </c>
      <c r="J661" s="169">
        <v>1</v>
      </c>
      <c r="K661" s="154" cm="1">
        <f t="array" ref="K661">ROUND(
IF(C661="Beer",
SUM(LOOKUP(2,1/(SRP!$B$8:$B$10&lt;=E661)/(SRP!$C$8:$C$10&gt;=E661),SRP!$D$8:$D$10)*(G661/100)*(E661/1000)),
IF(C661="Spirits",
SUM(LOOKUP(2,1/(SRP!$B$2:$B$7&lt;=E661)/(SRP!$C$2:$C$7&gt;=E661),SRP!$D$2:$D$7)*(G661/100)*(E661/1000)),
IF(AND(C661="Wine",D661="Fortified Wines"),
SUM(LOOKUP(2,1/(SRP!$B$26:$B$29&lt;=E661)/(SRP!$C$26:$C$29&gt;=E661),SRP!$D$26:$D$29)*(G661/100)*(E661/1000)),
IF(C661="Wine",
SUM(LOOKUP(2,1/(SRP!$B$21:$B$25&lt;=E661)/(SRP!$C$21:$C$25&gt;=E661),SRP!$D$21:$D$25)*(G661/100)*(E661/1000)),
IF(AND(C661="Ready to Drink",D661="RTD-One Pour Cocktail&gt;7%&lt;=14.5"),
SUM(LOOKUP(2,1/(SRP!$B$16:$B$20&lt;=E661)/(SRP!$C$16:$C$20&gt;=E661),SRP!$D$16:$D$20)*(G661/100)*(E661/1000)),
IF(C661="Ready to Drink",
SUM(LOOKUP(2,1/(SRP!$B$11:$B$15&lt;=E661)/(SRP!$C$11:$C$15&gt;=E661),SRP!$D$11:$D$15)*(G661/100)*(E661/1000)),
0)))))),2)</f>
        <v>35.6</v>
      </c>
      <c r="L661" s="173" t="str">
        <f t="shared" si="10"/>
        <v>Spirits1140</v>
      </c>
      <c r="M661" s="154">
        <f>VLOOKUP(L661,'Slope %'!C:D,2,0)</f>
        <v>0.05</v>
      </c>
    </row>
    <row r="662" spans="1:13" x14ac:dyDescent="0.25">
      <c r="A662" s="169">
        <v>14783</v>
      </c>
      <c r="B662" s="170" t="s">
        <v>713</v>
      </c>
      <c r="C662" s="170" t="s">
        <v>263</v>
      </c>
      <c r="D662" s="170" t="s">
        <v>646</v>
      </c>
      <c r="E662" s="170">
        <v>355</v>
      </c>
      <c r="F662" s="170">
        <v>24</v>
      </c>
      <c r="G662" s="171">
        <v>5</v>
      </c>
      <c r="H662" s="170" t="s">
        <v>54</v>
      </c>
      <c r="I662" s="171">
        <v>3.09</v>
      </c>
      <c r="J662" s="169">
        <v>1</v>
      </c>
      <c r="K662" s="154" cm="1">
        <f t="array" ref="K662">ROUND(
IF(C662="Beer",
SUM(LOOKUP(2,1/(SRP!$B$8:$B$10&lt;=E662)/(SRP!$C$8:$C$10&gt;=E662),SRP!$D$8:$D$10)*(G662/100)*(E662/1000)),
IF(C662="Spirits",
SUM(LOOKUP(2,1/(SRP!$B$2:$B$7&lt;=E662)/(SRP!$C$2:$C$7&gt;=E662),SRP!$D$2:$D$7)*(G662/100)*(E662/1000)),
IF(AND(C662="Wine",D662="Fortified Wines"),
SUM(LOOKUP(2,1/(SRP!$B$26:$B$29&lt;=E662)/(SRP!$C$26:$C$29&gt;=E662),SRP!$D$26:$D$29)*(G662/100)*(E662/1000)),
IF(C662="Wine",
SUM(LOOKUP(2,1/(SRP!$B$21:$B$25&lt;=E662)/(SRP!$C$21:$C$25&gt;=E662),SRP!$D$21:$D$25)*(G662/100)*(E662/1000)),
IF(AND(C662="Ready to Drink",D662="RTD-One Pour Cocktail&gt;7%&lt;=14.5"),
SUM(LOOKUP(2,1/(SRP!$B$16:$B$20&lt;=E662)/(SRP!$C$16:$C$20&gt;=E662),SRP!$D$16:$D$20)*(G662/100)*(E662/1000)),
IF(C662="Ready to Drink",
SUM(LOOKUP(2,1/(SRP!$B$11:$B$15&lt;=E662)/(SRP!$C$11:$C$15&gt;=E662),SRP!$D$11:$D$15)*(G662/100)*(E662/1000)),
0)))))),2)</f>
        <v>1.57</v>
      </c>
      <c r="L662" s="173" t="str">
        <f t="shared" si="10"/>
        <v>Ready to Drink355</v>
      </c>
      <c r="M662" s="154">
        <f>VLOOKUP(L662,'Slope %'!C:D,2,0)</f>
        <v>0.12</v>
      </c>
    </row>
    <row r="663" spans="1:13" x14ac:dyDescent="0.25">
      <c r="A663" s="169">
        <v>14783</v>
      </c>
      <c r="B663" s="170" t="s">
        <v>713</v>
      </c>
      <c r="C663" s="170" t="s">
        <v>263</v>
      </c>
      <c r="D663" s="170" t="s">
        <v>646</v>
      </c>
      <c r="E663" s="170">
        <v>355</v>
      </c>
      <c r="F663" s="170">
        <v>24</v>
      </c>
      <c r="G663" s="171">
        <v>5</v>
      </c>
      <c r="H663" s="170" t="s">
        <v>54</v>
      </c>
      <c r="I663" s="171">
        <v>3.09</v>
      </c>
      <c r="J663" s="169">
        <v>1</v>
      </c>
      <c r="K663" s="154" cm="1">
        <f t="array" ref="K663">ROUND(
IF(C663="Beer",
SUM(LOOKUP(2,1/(SRP!$B$8:$B$10&lt;=E663)/(SRP!$C$8:$C$10&gt;=E663),SRP!$D$8:$D$10)*(G663/100)*(E663/1000)),
IF(C663="Spirits",
SUM(LOOKUP(2,1/(SRP!$B$2:$B$7&lt;=E663)/(SRP!$C$2:$C$7&gt;=E663),SRP!$D$2:$D$7)*(G663/100)*(E663/1000)),
IF(AND(C663="Wine",D663="Fortified Wines"),
SUM(LOOKUP(2,1/(SRP!$B$26:$B$29&lt;=E663)/(SRP!$C$26:$C$29&gt;=E663),SRP!$D$26:$D$29)*(G663/100)*(E663/1000)),
IF(C663="Wine",
SUM(LOOKUP(2,1/(SRP!$B$21:$B$25&lt;=E663)/(SRP!$C$21:$C$25&gt;=E663),SRP!$D$21:$D$25)*(G663/100)*(E663/1000)),
IF(AND(C663="Ready to Drink",D663="RTD-One Pour Cocktail&gt;7%&lt;=14.5"),
SUM(LOOKUP(2,1/(SRP!$B$16:$B$20&lt;=E663)/(SRP!$C$16:$C$20&gt;=E663),SRP!$D$16:$D$20)*(G663/100)*(E663/1000)),
IF(C663="Ready to Drink",
SUM(LOOKUP(2,1/(SRP!$B$11:$B$15&lt;=E663)/(SRP!$C$11:$C$15&gt;=E663),SRP!$D$11:$D$15)*(G663/100)*(E663/1000)),
0)))))),2)</f>
        <v>1.57</v>
      </c>
      <c r="L663" s="173" t="str">
        <f t="shared" si="10"/>
        <v>Ready to Drink355</v>
      </c>
      <c r="M663" s="154">
        <f>VLOOKUP(L663,'Slope %'!C:D,2,0)</f>
        <v>0.12</v>
      </c>
    </row>
    <row r="664" spans="1:13" x14ac:dyDescent="0.25">
      <c r="A664" s="169">
        <v>14802</v>
      </c>
      <c r="B664" s="170" t="s">
        <v>714</v>
      </c>
      <c r="C664" s="170" t="s">
        <v>24</v>
      </c>
      <c r="D664" s="170" t="s">
        <v>191</v>
      </c>
      <c r="E664" s="170">
        <v>750</v>
      </c>
      <c r="F664" s="170">
        <v>12</v>
      </c>
      <c r="G664" s="171">
        <v>14.5</v>
      </c>
      <c r="H664" s="170" t="s">
        <v>100</v>
      </c>
      <c r="I664" s="171">
        <v>25.99</v>
      </c>
      <c r="J664" s="169">
        <v>1</v>
      </c>
      <c r="K664" s="154" cm="1">
        <f t="array" ref="K664">ROUND(
IF(C664="Beer",
SUM(LOOKUP(2,1/(SRP!$B$8:$B$10&lt;=E664)/(SRP!$C$8:$C$10&gt;=E664),SRP!$D$8:$D$10)*(G664/100)*(E664/1000)),
IF(C664="Spirits",
SUM(LOOKUP(2,1/(SRP!$B$2:$B$7&lt;=E664)/(SRP!$C$2:$C$7&gt;=E664),SRP!$D$2:$D$7)*(G664/100)*(E664/1000)),
IF(AND(C664="Wine",D664="Fortified Wines"),
SUM(LOOKUP(2,1/(SRP!$B$26:$B$29&lt;=E664)/(SRP!$C$26:$C$29&gt;=E664),SRP!$D$26:$D$29)*(G664/100)*(E664/1000)),
IF(C664="Wine",
SUM(LOOKUP(2,1/(SRP!$B$21:$B$25&lt;=E664)/(SRP!$C$21:$C$25&gt;=E664),SRP!$D$21:$D$25)*(G664/100)*(E664/1000)),
IF(AND(C664="Ready to Drink",D664="RTD-One Pour Cocktail&gt;7%&lt;=14.5"),
SUM(LOOKUP(2,1/(SRP!$B$16:$B$20&lt;=E664)/(SRP!$C$16:$C$20&gt;=E664),SRP!$D$16:$D$20)*(G664/100)*(E664/1000)),
IF(C664="Ready to Drink",
SUM(LOOKUP(2,1/(SRP!$B$11:$B$15&lt;=E664)/(SRP!$C$11:$C$15&gt;=E664),SRP!$D$11:$D$15)*(G664/100)*(E664/1000)),
0)))))),2)</f>
        <v>8.49</v>
      </c>
      <c r="L664" s="173" t="str">
        <f t="shared" si="10"/>
        <v>Wine750</v>
      </c>
      <c r="M664" s="154">
        <f>VLOOKUP(L664,'Slope %'!C:D,2,0)</f>
        <v>0.1</v>
      </c>
    </row>
    <row r="665" spans="1:13" x14ac:dyDescent="0.25">
      <c r="A665" s="169">
        <v>14815</v>
      </c>
      <c r="B665" s="170" t="s">
        <v>403</v>
      </c>
      <c r="C665" s="170" t="s">
        <v>15</v>
      </c>
      <c r="D665" s="170" t="s">
        <v>227</v>
      </c>
      <c r="E665" s="170">
        <v>1140</v>
      </c>
      <c r="F665" s="170">
        <v>6</v>
      </c>
      <c r="G665" s="171">
        <v>40</v>
      </c>
      <c r="H665" s="170" t="s">
        <v>222</v>
      </c>
      <c r="I665" s="171">
        <v>45.99</v>
      </c>
      <c r="J665" s="169">
        <v>1</v>
      </c>
      <c r="K665" s="154" cm="1">
        <f t="array" ref="K665">ROUND(
IF(C665="Beer",
SUM(LOOKUP(2,1/(SRP!$B$8:$B$10&lt;=E665)/(SRP!$C$8:$C$10&gt;=E665),SRP!$D$8:$D$10)*(G665/100)*(E665/1000)),
IF(C665="Spirits",
SUM(LOOKUP(2,1/(SRP!$B$2:$B$7&lt;=E665)/(SRP!$C$2:$C$7&gt;=E665),SRP!$D$2:$D$7)*(G665/100)*(E665/1000)),
IF(AND(C665="Wine",D665="Fortified Wines"),
SUM(LOOKUP(2,1/(SRP!$B$26:$B$29&lt;=E665)/(SRP!$C$26:$C$29&gt;=E665),SRP!$D$26:$D$29)*(G665/100)*(E665/1000)),
IF(C665="Wine",
SUM(LOOKUP(2,1/(SRP!$B$21:$B$25&lt;=E665)/(SRP!$C$21:$C$25&gt;=E665),SRP!$D$21:$D$25)*(G665/100)*(E665/1000)),
IF(AND(C665="Ready to Drink",D665="RTD-One Pour Cocktail&gt;7%&lt;=14.5"),
SUM(LOOKUP(2,1/(SRP!$B$16:$B$20&lt;=E665)/(SRP!$C$16:$C$20&gt;=E665),SRP!$D$16:$D$20)*(G665/100)*(E665/1000)),
IF(C665="Ready to Drink",
SUM(LOOKUP(2,1/(SRP!$B$11:$B$15&lt;=E665)/(SRP!$C$11:$C$15&gt;=E665),SRP!$D$11:$D$15)*(G665/100)*(E665/1000)),
0)))))),2)</f>
        <v>35.6</v>
      </c>
      <c r="L665" s="173" t="str">
        <f t="shared" si="10"/>
        <v>Spirits1140</v>
      </c>
      <c r="M665" s="154">
        <f>VLOOKUP(L665,'Slope %'!C:D,2,0)</f>
        <v>0.05</v>
      </c>
    </row>
    <row r="666" spans="1:13" x14ac:dyDescent="0.25">
      <c r="A666" s="169">
        <v>14842</v>
      </c>
      <c r="B666" s="170" t="s">
        <v>715</v>
      </c>
      <c r="C666" s="170" t="s">
        <v>24</v>
      </c>
      <c r="D666" s="170" t="s">
        <v>68</v>
      </c>
      <c r="E666" s="170">
        <v>3000</v>
      </c>
      <c r="F666" s="170">
        <v>6</v>
      </c>
      <c r="G666" s="171">
        <v>13.2</v>
      </c>
      <c r="H666" s="170" t="s">
        <v>256</v>
      </c>
      <c r="I666" s="171">
        <v>49.99</v>
      </c>
      <c r="J666" s="169">
        <v>1</v>
      </c>
      <c r="K666" s="154" cm="1">
        <f t="array" ref="K666">ROUND(
IF(C666="Beer",
SUM(LOOKUP(2,1/(SRP!$B$8:$B$10&lt;=E666)/(SRP!$C$8:$C$10&gt;=E666),SRP!$D$8:$D$10)*(G666/100)*(E666/1000)),
IF(C666="Spirits",
SUM(LOOKUP(2,1/(SRP!$B$2:$B$7&lt;=E666)/(SRP!$C$2:$C$7&gt;=E666),SRP!$D$2:$D$7)*(G666/100)*(E666/1000)),
IF(AND(C666="Wine",D666="Fortified Wines"),
SUM(LOOKUP(2,1/(SRP!$B$26:$B$29&lt;=E666)/(SRP!$C$26:$C$29&gt;=E666),SRP!$D$26:$D$29)*(G666/100)*(E666/1000)),
IF(C666="Wine",
SUM(LOOKUP(2,1/(SRP!$B$21:$B$25&lt;=E666)/(SRP!$C$21:$C$25&gt;=E666),SRP!$D$21:$D$25)*(G666/100)*(E666/1000)),
IF(AND(C666="Ready to Drink",D666="RTD-One Pour Cocktail&gt;7%&lt;=14.5"),
SUM(LOOKUP(2,1/(SRP!$B$16:$B$20&lt;=E666)/(SRP!$C$16:$C$20&gt;=E666),SRP!$D$16:$D$20)*(G666/100)*(E666/1000)),
IF(C666="Ready to Drink",
SUM(LOOKUP(2,1/(SRP!$B$11:$B$15&lt;=E666)/(SRP!$C$11:$C$15&gt;=E666),SRP!$D$11:$D$15)*(G666/100)*(E666/1000)),
0)))))),2)</f>
        <v>30.92</v>
      </c>
      <c r="L666" s="173" t="str">
        <f t="shared" si="10"/>
        <v>Wine3000</v>
      </c>
      <c r="M666" s="154">
        <f>VLOOKUP(L666,'Slope %'!C:D,2,0)</f>
        <v>0.05</v>
      </c>
    </row>
    <row r="667" spans="1:13" x14ac:dyDescent="0.25">
      <c r="A667" s="169">
        <v>14865</v>
      </c>
      <c r="B667" s="170" t="s">
        <v>716</v>
      </c>
      <c r="C667" s="170" t="s">
        <v>263</v>
      </c>
      <c r="D667" s="170" t="s">
        <v>264</v>
      </c>
      <c r="E667" s="170">
        <v>330</v>
      </c>
      <c r="F667" s="170">
        <v>24</v>
      </c>
      <c r="G667" s="171">
        <v>5</v>
      </c>
      <c r="H667" s="170" t="s">
        <v>20</v>
      </c>
      <c r="I667" s="171">
        <v>3.19</v>
      </c>
      <c r="J667" s="169">
        <v>1</v>
      </c>
      <c r="K667" s="154" cm="1">
        <f t="array" ref="K667">ROUND(
IF(C667="Beer",
SUM(LOOKUP(2,1/(SRP!$B$8:$B$10&lt;=E667)/(SRP!$C$8:$C$10&gt;=E667),SRP!$D$8:$D$10)*(G667/100)*(E667/1000)),
IF(C667="Spirits",
SUM(LOOKUP(2,1/(SRP!$B$2:$B$7&lt;=E667)/(SRP!$C$2:$C$7&gt;=E667),SRP!$D$2:$D$7)*(G667/100)*(E667/1000)),
IF(AND(C667="Wine",D667="Fortified Wines"),
SUM(LOOKUP(2,1/(SRP!$B$26:$B$29&lt;=E667)/(SRP!$C$26:$C$29&gt;=E667),SRP!$D$26:$D$29)*(G667/100)*(E667/1000)),
IF(C667="Wine",
SUM(LOOKUP(2,1/(SRP!$B$21:$B$25&lt;=E667)/(SRP!$C$21:$C$25&gt;=E667),SRP!$D$21:$D$25)*(G667/100)*(E667/1000)),
IF(AND(C667="Ready to Drink",D667="RTD-One Pour Cocktail&gt;7%&lt;=14.5"),
SUM(LOOKUP(2,1/(SRP!$B$16:$B$20&lt;=E667)/(SRP!$C$16:$C$20&gt;=E667),SRP!$D$16:$D$20)*(G667/100)*(E667/1000)),
IF(C667="Ready to Drink",
SUM(LOOKUP(2,1/(SRP!$B$11:$B$15&lt;=E667)/(SRP!$C$11:$C$15&gt;=E667),SRP!$D$11:$D$15)*(G667/100)*(E667/1000)),
0)))))),2)</f>
        <v>1.46</v>
      </c>
      <c r="L667" s="173" t="str">
        <f t="shared" si="10"/>
        <v>Ready to Drink330</v>
      </c>
      <c r="M667" s="154">
        <f>VLOOKUP(L667,'Slope %'!C:D,2,0)</f>
        <v>0.12</v>
      </c>
    </row>
    <row r="668" spans="1:13" x14ac:dyDescent="0.25">
      <c r="A668" s="169">
        <v>14868</v>
      </c>
      <c r="B668" s="170" t="s">
        <v>717</v>
      </c>
      <c r="C668" s="170" t="s">
        <v>263</v>
      </c>
      <c r="D668" s="170" t="s">
        <v>264</v>
      </c>
      <c r="E668" s="170">
        <v>2130</v>
      </c>
      <c r="F668" s="170">
        <v>4</v>
      </c>
      <c r="G668" s="171">
        <v>5</v>
      </c>
      <c r="H668" s="170" t="s">
        <v>20</v>
      </c>
      <c r="I668" s="171">
        <v>18.489999999999998</v>
      </c>
      <c r="J668" s="169">
        <v>6</v>
      </c>
      <c r="K668" s="154" cm="1">
        <f t="array" ref="K668">ROUND(
IF(C668="Beer",
SUM(LOOKUP(2,1/(SRP!$B$8:$B$10&lt;=E668)/(SRP!$C$8:$C$10&gt;=E668),SRP!$D$8:$D$10)*(G668/100)*(E668/1000)),
IF(C668="Spirits",
SUM(LOOKUP(2,1/(SRP!$B$2:$B$7&lt;=E668)/(SRP!$C$2:$C$7&gt;=E668),SRP!$D$2:$D$7)*(G668/100)*(E668/1000)),
IF(AND(C668="Wine",D668="Fortified Wines"),
SUM(LOOKUP(2,1/(SRP!$B$26:$B$29&lt;=E668)/(SRP!$C$26:$C$29&gt;=E668),SRP!$D$26:$D$29)*(G668/100)*(E668/1000)),
IF(C668="Wine",
SUM(LOOKUP(2,1/(SRP!$B$21:$B$25&lt;=E668)/(SRP!$C$21:$C$25&gt;=E668),SRP!$D$21:$D$25)*(G668/100)*(E668/1000)),
IF(AND(C668="Ready to Drink",D668="RTD-One Pour Cocktail&gt;7%&lt;=14.5"),
SUM(LOOKUP(2,1/(SRP!$B$16:$B$20&lt;=E668)/(SRP!$C$16:$C$20&gt;=E668),SRP!$D$16:$D$20)*(G668/100)*(E668/1000)),
IF(C668="Ready to Drink",
SUM(LOOKUP(2,1/(SRP!$B$11:$B$15&lt;=E668)/(SRP!$C$11:$C$15&gt;=E668),SRP!$D$11:$D$15)*(G668/100)*(E668/1000)),
0)))))),2)</f>
        <v>8.31</v>
      </c>
      <c r="L668" s="173" t="str">
        <f t="shared" si="10"/>
        <v>Ready to Drink2130</v>
      </c>
      <c r="M668" s="154">
        <f>VLOOKUP(L668,'Slope %'!C:D,2,0)</f>
        <v>0.1</v>
      </c>
    </row>
    <row r="669" spans="1:13" x14ac:dyDescent="0.25">
      <c r="A669" s="169">
        <v>14910</v>
      </c>
      <c r="B669" s="170" t="s">
        <v>718</v>
      </c>
      <c r="C669" s="170" t="s">
        <v>15</v>
      </c>
      <c r="D669" s="170" t="s">
        <v>462</v>
      </c>
      <c r="E669" s="170">
        <v>750</v>
      </c>
      <c r="F669" s="170">
        <v>12</v>
      </c>
      <c r="G669" s="171">
        <v>40</v>
      </c>
      <c r="H669" s="170" t="s">
        <v>446</v>
      </c>
      <c r="I669" s="171">
        <v>37.99</v>
      </c>
      <c r="J669" s="169">
        <v>1</v>
      </c>
      <c r="K669" s="154" cm="1">
        <f t="array" ref="K669">ROUND(
IF(C669="Beer",
SUM(LOOKUP(2,1/(SRP!$B$8:$B$10&lt;=E669)/(SRP!$C$8:$C$10&gt;=E669),SRP!$D$8:$D$10)*(G669/100)*(E669/1000)),
IF(C669="Spirits",
SUM(LOOKUP(2,1/(SRP!$B$2:$B$7&lt;=E669)/(SRP!$C$2:$C$7&gt;=E669),SRP!$D$2:$D$7)*(G669/100)*(E669/1000)),
IF(AND(C669="Wine",D669="Fortified Wines"),
SUM(LOOKUP(2,1/(SRP!$B$26:$B$29&lt;=E669)/(SRP!$C$26:$C$29&gt;=E669),SRP!$D$26:$D$29)*(G669/100)*(E669/1000)),
IF(C669="Wine",
SUM(LOOKUP(2,1/(SRP!$B$21:$B$25&lt;=E669)/(SRP!$C$21:$C$25&gt;=E669),SRP!$D$21:$D$25)*(G669/100)*(E669/1000)),
IF(AND(C669="Ready to Drink",D669="RTD-One Pour Cocktail&gt;7%&lt;=14.5"),
SUM(LOOKUP(2,1/(SRP!$B$16:$B$20&lt;=E669)/(SRP!$C$16:$C$20&gt;=E669),SRP!$D$16:$D$20)*(G669/100)*(E669/1000)),
IF(C669="Ready to Drink",
SUM(LOOKUP(2,1/(SRP!$B$11:$B$15&lt;=E669)/(SRP!$C$11:$C$15&gt;=E669),SRP!$D$11:$D$15)*(G669/100)*(E669/1000)),
0)))))),2)</f>
        <v>23.42</v>
      </c>
      <c r="L669" s="173" t="str">
        <f t="shared" si="10"/>
        <v>Spirits750</v>
      </c>
      <c r="M669" s="154">
        <f>VLOOKUP(L669,'Slope %'!C:D,2,0)</f>
        <v>7.0000000000000007E-2</v>
      </c>
    </row>
    <row r="670" spans="1:13" x14ac:dyDescent="0.25">
      <c r="A670" s="169">
        <v>14912</v>
      </c>
      <c r="B670" s="170" t="s">
        <v>719</v>
      </c>
      <c r="C670" s="170" t="s">
        <v>15</v>
      </c>
      <c r="D670" s="170" t="s">
        <v>16</v>
      </c>
      <c r="E670" s="170">
        <v>1750</v>
      </c>
      <c r="F670" s="170">
        <v>6</v>
      </c>
      <c r="G670" s="171">
        <v>40</v>
      </c>
      <c r="H670" s="170" t="s">
        <v>91</v>
      </c>
      <c r="I670" s="171">
        <v>68.819999999999993</v>
      </c>
      <c r="J670" s="169">
        <v>1</v>
      </c>
      <c r="K670" s="154" cm="1">
        <f t="array" ref="K670">ROUND(
IF(C670="Beer",
SUM(LOOKUP(2,1/(SRP!$B$8:$B$10&lt;=E670)/(SRP!$C$8:$C$10&gt;=E670),SRP!$D$8:$D$10)*(G670/100)*(E670/1000)),
IF(C670="Spirits",
SUM(LOOKUP(2,1/(SRP!$B$2:$B$7&lt;=E670)/(SRP!$C$2:$C$7&gt;=E670),SRP!$D$2:$D$7)*(G670/100)*(E670/1000)),
IF(AND(C670="Wine",D670="Fortified Wines"),
SUM(LOOKUP(2,1/(SRP!$B$26:$B$29&lt;=E670)/(SRP!$C$26:$C$29&gt;=E670),SRP!$D$26:$D$29)*(G670/100)*(E670/1000)),
IF(C670="Wine",
SUM(LOOKUP(2,1/(SRP!$B$21:$B$25&lt;=E670)/(SRP!$C$21:$C$25&gt;=E670),SRP!$D$21:$D$25)*(G670/100)*(E670/1000)),
IF(AND(C670="Ready to Drink",D670="RTD-One Pour Cocktail&gt;7%&lt;=14.5"),
SUM(LOOKUP(2,1/(SRP!$B$16:$B$20&lt;=E670)/(SRP!$C$16:$C$20&gt;=E670),SRP!$D$16:$D$20)*(G670/100)*(E670/1000)),
IF(C670="Ready to Drink",
SUM(LOOKUP(2,1/(SRP!$B$11:$B$15&lt;=E670)/(SRP!$C$11:$C$15&gt;=E670),SRP!$D$11:$D$15)*(G670/100)*(E670/1000)),
0)))))),2)</f>
        <v>54.65</v>
      </c>
      <c r="L670" s="173" t="str">
        <f t="shared" si="10"/>
        <v>Spirits1750</v>
      </c>
      <c r="M670" s="154">
        <f>VLOOKUP(L670,'Slope %'!C:D,2,0)</f>
        <v>0.03</v>
      </c>
    </row>
    <row r="671" spans="1:13" x14ac:dyDescent="0.25">
      <c r="A671" s="169">
        <v>14960</v>
      </c>
      <c r="B671" s="170" t="s">
        <v>720</v>
      </c>
      <c r="C671" s="170" t="s">
        <v>11</v>
      </c>
      <c r="D671" s="170" t="s">
        <v>12</v>
      </c>
      <c r="E671" s="170">
        <v>2840</v>
      </c>
      <c r="F671" s="170">
        <v>3</v>
      </c>
      <c r="G671" s="171">
        <v>4.7</v>
      </c>
      <c r="H671" s="170" t="s">
        <v>105</v>
      </c>
      <c r="I671" s="171">
        <v>16.989999999999998</v>
      </c>
      <c r="J671" s="169">
        <v>8</v>
      </c>
      <c r="K671" s="154" cm="1">
        <f t="array" ref="K671">ROUND(
IF(C671="Beer",
SUM(LOOKUP(2,1/(SRP!$B$8:$B$10&lt;=E671)/(SRP!$C$8:$C$10&gt;=E671),SRP!$D$8:$D$10)*(G671/100)*(E671/1000)),
IF(C671="Spirits",
SUM(LOOKUP(2,1/(SRP!$B$2:$B$7&lt;=E671)/(SRP!$C$2:$C$7&gt;=E671),SRP!$D$2:$D$7)*(G671/100)*(E671/1000)),
IF(AND(C671="Wine",D671="Fortified Wines"),
SUM(LOOKUP(2,1/(SRP!$B$26:$B$29&lt;=E671)/(SRP!$C$26:$C$29&gt;=E671),SRP!$D$26:$D$29)*(G671/100)*(E671/1000)),
IF(C671="Wine",
SUM(LOOKUP(2,1/(SRP!$B$21:$B$25&lt;=E671)/(SRP!$C$21:$C$25&gt;=E671),SRP!$D$21:$D$25)*(G671/100)*(E671/1000)),
IF(AND(C671="Ready to Drink",D671="RTD-One Pour Cocktail&gt;7%&lt;=14.5"),
SUM(LOOKUP(2,1/(SRP!$B$16:$B$20&lt;=E671)/(SRP!$C$16:$C$20&gt;=E671),SRP!$D$16:$D$20)*(G671/100)*(E671/1000)),
IF(C671="Ready to Drink",
SUM(LOOKUP(2,1/(SRP!$B$11:$B$15&lt;=E671)/(SRP!$C$11:$C$15&gt;=E671),SRP!$D$11:$D$15)*(G671/100)*(E671/1000)),
0)))))),2)</f>
        <v>10.42</v>
      </c>
      <c r="L671" s="173" t="str">
        <f t="shared" si="10"/>
        <v>Beer2840</v>
      </c>
      <c r="M671" s="154">
        <f>VLOOKUP(L671,'Slope %'!C:D,2,0)</f>
        <v>0.1</v>
      </c>
    </row>
    <row r="672" spans="1:13" x14ac:dyDescent="0.25">
      <c r="A672" s="169">
        <v>14960</v>
      </c>
      <c r="B672" s="170" t="s">
        <v>720</v>
      </c>
      <c r="C672" s="170" t="s">
        <v>11</v>
      </c>
      <c r="D672" s="170" t="s">
        <v>12</v>
      </c>
      <c r="E672" s="170">
        <v>2840</v>
      </c>
      <c r="F672" s="170">
        <v>3</v>
      </c>
      <c r="G672" s="171">
        <v>4.7</v>
      </c>
      <c r="H672" s="170" t="s">
        <v>105</v>
      </c>
      <c r="I672" s="171">
        <v>16.989999999999998</v>
      </c>
      <c r="J672" s="169">
        <v>8</v>
      </c>
      <c r="K672" s="154" cm="1">
        <f t="array" ref="K672">ROUND(
IF(C672="Beer",
SUM(LOOKUP(2,1/(SRP!$B$8:$B$10&lt;=E672)/(SRP!$C$8:$C$10&gt;=E672),SRP!$D$8:$D$10)*(G672/100)*(E672/1000)),
IF(C672="Spirits",
SUM(LOOKUP(2,1/(SRP!$B$2:$B$7&lt;=E672)/(SRP!$C$2:$C$7&gt;=E672),SRP!$D$2:$D$7)*(G672/100)*(E672/1000)),
IF(AND(C672="Wine",D672="Fortified Wines"),
SUM(LOOKUP(2,1/(SRP!$B$26:$B$29&lt;=E672)/(SRP!$C$26:$C$29&gt;=E672),SRP!$D$26:$D$29)*(G672/100)*(E672/1000)),
IF(C672="Wine",
SUM(LOOKUP(2,1/(SRP!$B$21:$B$25&lt;=E672)/(SRP!$C$21:$C$25&gt;=E672),SRP!$D$21:$D$25)*(G672/100)*(E672/1000)),
IF(AND(C672="Ready to Drink",D672="RTD-One Pour Cocktail&gt;7%&lt;=14.5"),
SUM(LOOKUP(2,1/(SRP!$B$16:$B$20&lt;=E672)/(SRP!$C$16:$C$20&gt;=E672),SRP!$D$16:$D$20)*(G672/100)*(E672/1000)),
IF(C672="Ready to Drink",
SUM(LOOKUP(2,1/(SRP!$B$11:$B$15&lt;=E672)/(SRP!$C$11:$C$15&gt;=E672),SRP!$D$11:$D$15)*(G672/100)*(E672/1000)),
0)))))),2)</f>
        <v>10.42</v>
      </c>
      <c r="L672" s="173" t="str">
        <f t="shared" si="10"/>
        <v>Beer2840</v>
      </c>
      <c r="M672" s="154">
        <f>VLOOKUP(L672,'Slope %'!C:D,2,0)</f>
        <v>0.1</v>
      </c>
    </row>
    <row r="673" spans="1:13" x14ac:dyDescent="0.25">
      <c r="A673" s="169">
        <v>14977</v>
      </c>
      <c r="B673" s="170" t="s">
        <v>721</v>
      </c>
      <c r="C673" s="170" t="s">
        <v>24</v>
      </c>
      <c r="D673" s="170" t="s">
        <v>34</v>
      </c>
      <c r="E673" s="170">
        <v>750</v>
      </c>
      <c r="F673" s="170">
        <v>12</v>
      </c>
      <c r="G673" s="171">
        <v>13</v>
      </c>
      <c r="H673" s="170" t="s">
        <v>35</v>
      </c>
      <c r="I673" s="171">
        <v>12.99</v>
      </c>
      <c r="J673" s="169">
        <v>1</v>
      </c>
      <c r="K673" s="154" cm="1">
        <f t="array" ref="K673">ROUND(
IF(C673="Beer",
SUM(LOOKUP(2,1/(SRP!$B$8:$B$10&lt;=E673)/(SRP!$C$8:$C$10&gt;=E673),SRP!$D$8:$D$10)*(G673/100)*(E673/1000)),
IF(C673="Spirits",
SUM(LOOKUP(2,1/(SRP!$B$2:$B$7&lt;=E673)/(SRP!$C$2:$C$7&gt;=E673),SRP!$D$2:$D$7)*(G673/100)*(E673/1000)),
IF(AND(C673="Wine",D673="Fortified Wines"),
SUM(LOOKUP(2,1/(SRP!$B$26:$B$29&lt;=E673)/(SRP!$C$26:$C$29&gt;=E673),SRP!$D$26:$D$29)*(G673/100)*(E673/1000)),
IF(C673="Wine",
SUM(LOOKUP(2,1/(SRP!$B$21:$B$25&lt;=E673)/(SRP!$C$21:$C$25&gt;=E673),SRP!$D$21:$D$25)*(G673/100)*(E673/1000)),
IF(AND(C673="Ready to Drink",D673="RTD-One Pour Cocktail&gt;7%&lt;=14.5"),
SUM(LOOKUP(2,1/(SRP!$B$16:$B$20&lt;=E673)/(SRP!$C$16:$C$20&gt;=E673),SRP!$D$16:$D$20)*(G673/100)*(E673/1000)),
IF(C673="Ready to Drink",
SUM(LOOKUP(2,1/(SRP!$B$11:$B$15&lt;=E673)/(SRP!$C$11:$C$15&gt;=E673),SRP!$D$11:$D$15)*(G673/100)*(E673/1000)),
0)))))),2)</f>
        <v>7.61</v>
      </c>
      <c r="L673" s="173" t="str">
        <f t="shared" si="10"/>
        <v>Wine750</v>
      </c>
      <c r="M673" s="154">
        <f>VLOOKUP(L673,'Slope %'!C:D,2,0)</f>
        <v>0.1</v>
      </c>
    </row>
    <row r="674" spans="1:13" x14ac:dyDescent="0.25">
      <c r="A674" s="169">
        <v>14979</v>
      </c>
      <c r="B674" s="170" t="s">
        <v>722</v>
      </c>
      <c r="C674" s="170" t="s">
        <v>11</v>
      </c>
      <c r="D674" s="170" t="s">
        <v>474</v>
      </c>
      <c r="E674" s="170">
        <v>500</v>
      </c>
      <c r="F674" s="170">
        <v>24</v>
      </c>
      <c r="G674" s="171">
        <v>2.5</v>
      </c>
      <c r="H674" s="170" t="s">
        <v>723</v>
      </c>
      <c r="I674" s="171">
        <v>4.29</v>
      </c>
      <c r="J674" s="169">
        <v>1</v>
      </c>
      <c r="K674" s="154" cm="1">
        <f t="array" ref="K674">ROUND(
IF(C674="Beer",
SUM(LOOKUP(2,1/(SRP!$B$8:$B$10&lt;=E674)/(SRP!$C$8:$C$10&gt;=E674),SRP!$D$8:$D$10)*(G674/100)*(E674/1000)),
IF(C674="Spirits",
SUM(LOOKUP(2,1/(SRP!$B$2:$B$7&lt;=E674)/(SRP!$C$2:$C$7&gt;=E674),SRP!$D$2:$D$7)*(G674/100)*(E674/1000)),
IF(AND(C674="Wine",D674="Fortified Wines"),
SUM(LOOKUP(2,1/(SRP!$B$26:$B$29&lt;=E674)/(SRP!$C$26:$C$29&gt;=E674),SRP!$D$26:$D$29)*(G674/100)*(E674/1000)),
IF(C674="Wine",
SUM(LOOKUP(2,1/(SRP!$B$21:$B$25&lt;=E674)/(SRP!$C$21:$C$25&gt;=E674),SRP!$D$21:$D$25)*(G674/100)*(E674/1000)),
IF(AND(C674="Ready to Drink",D674="RTD-One Pour Cocktail&gt;7%&lt;=14.5"),
SUM(LOOKUP(2,1/(SRP!$B$16:$B$20&lt;=E674)/(SRP!$C$16:$C$20&gt;=E674),SRP!$D$16:$D$20)*(G674/100)*(E674/1000)),
IF(C674="Ready to Drink",
SUM(LOOKUP(2,1/(SRP!$B$11:$B$15&lt;=E674)/(SRP!$C$11:$C$15&gt;=E674),SRP!$D$11:$D$15)*(G674/100)*(E674/1000)),
0)))))),2)</f>
        <v>0.98</v>
      </c>
      <c r="L674" s="173" t="str">
        <f t="shared" si="10"/>
        <v>Beer500</v>
      </c>
      <c r="M674" s="154">
        <f>VLOOKUP(L674,'Slope %'!C:D,2,0)</f>
        <v>0.12</v>
      </c>
    </row>
    <row r="675" spans="1:13" x14ac:dyDescent="0.25">
      <c r="A675" s="169">
        <v>14999</v>
      </c>
      <c r="B675" s="170" t="s">
        <v>724</v>
      </c>
      <c r="C675" s="170" t="s">
        <v>15</v>
      </c>
      <c r="D675" s="170" t="s">
        <v>16</v>
      </c>
      <c r="E675" s="170">
        <v>1140</v>
      </c>
      <c r="F675" s="170">
        <v>8</v>
      </c>
      <c r="G675" s="171">
        <v>40</v>
      </c>
      <c r="H675" s="170" t="s">
        <v>43</v>
      </c>
      <c r="I675" s="171">
        <v>41.99</v>
      </c>
      <c r="J675" s="169">
        <v>1</v>
      </c>
      <c r="K675" s="154" cm="1">
        <f t="array" ref="K675">ROUND(
IF(C675="Beer",
SUM(LOOKUP(2,1/(SRP!$B$8:$B$10&lt;=E675)/(SRP!$C$8:$C$10&gt;=E675),SRP!$D$8:$D$10)*(G675/100)*(E675/1000)),
IF(C675="Spirits",
SUM(LOOKUP(2,1/(SRP!$B$2:$B$7&lt;=E675)/(SRP!$C$2:$C$7&gt;=E675),SRP!$D$2:$D$7)*(G675/100)*(E675/1000)),
IF(AND(C675="Wine",D675="Fortified Wines"),
SUM(LOOKUP(2,1/(SRP!$B$26:$B$29&lt;=E675)/(SRP!$C$26:$C$29&gt;=E675),SRP!$D$26:$D$29)*(G675/100)*(E675/1000)),
IF(C675="Wine",
SUM(LOOKUP(2,1/(SRP!$B$21:$B$25&lt;=E675)/(SRP!$C$21:$C$25&gt;=E675),SRP!$D$21:$D$25)*(G675/100)*(E675/1000)),
IF(AND(C675="Ready to Drink",D675="RTD-One Pour Cocktail&gt;7%&lt;=14.5"),
SUM(LOOKUP(2,1/(SRP!$B$16:$B$20&lt;=E675)/(SRP!$C$16:$C$20&gt;=E675),SRP!$D$16:$D$20)*(G675/100)*(E675/1000)),
IF(C675="Ready to Drink",
SUM(LOOKUP(2,1/(SRP!$B$11:$B$15&lt;=E675)/(SRP!$C$11:$C$15&gt;=E675),SRP!$D$11:$D$15)*(G675/100)*(E675/1000)),
0)))))),2)</f>
        <v>35.6</v>
      </c>
      <c r="L675" s="173" t="str">
        <f t="shared" si="10"/>
        <v>Spirits1140</v>
      </c>
      <c r="M675" s="154">
        <f>VLOOKUP(L675,'Slope %'!C:D,2,0)</f>
        <v>0.05</v>
      </c>
    </row>
    <row r="676" spans="1:13" x14ac:dyDescent="0.25">
      <c r="A676" s="169">
        <v>15009</v>
      </c>
      <c r="B676" s="170" t="s">
        <v>725</v>
      </c>
      <c r="C676" s="170" t="s">
        <v>24</v>
      </c>
      <c r="D676" s="170" t="s">
        <v>58</v>
      </c>
      <c r="E676" s="170">
        <v>750</v>
      </c>
      <c r="F676" s="170">
        <v>12</v>
      </c>
      <c r="G676" s="171">
        <v>12</v>
      </c>
      <c r="H676" s="170" t="s">
        <v>222</v>
      </c>
      <c r="I676" s="171">
        <v>16.989999999999998</v>
      </c>
      <c r="J676" s="169">
        <v>1</v>
      </c>
      <c r="K676" s="154" cm="1">
        <f t="array" ref="K676">ROUND(
IF(C676="Beer",
SUM(LOOKUP(2,1/(SRP!$B$8:$B$10&lt;=E676)/(SRP!$C$8:$C$10&gt;=E676),SRP!$D$8:$D$10)*(G676/100)*(E676/1000)),
IF(C676="Spirits",
SUM(LOOKUP(2,1/(SRP!$B$2:$B$7&lt;=E676)/(SRP!$C$2:$C$7&gt;=E676),SRP!$D$2:$D$7)*(G676/100)*(E676/1000)),
IF(AND(C676="Wine",D676="Fortified Wines"),
SUM(LOOKUP(2,1/(SRP!$B$26:$B$29&lt;=E676)/(SRP!$C$26:$C$29&gt;=E676),SRP!$D$26:$D$29)*(G676/100)*(E676/1000)),
IF(C676="Wine",
SUM(LOOKUP(2,1/(SRP!$B$21:$B$25&lt;=E676)/(SRP!$C$21:$C$25&gt;=E676),SRP!$D$21:$D$25)*(G676/100)*(E676/1000)),
IF(AND(C676="Ready to Drink",D676="RTD-One Pour Cocktail&gt;7%&lt;=14.5"),
SUM(LOOKUP(2,1/(SRP!$B$16:$B$20&lt;=E676)/(SRP!$C$16:$C$20&gt;=E676),SRP!$D$16:$D$20)*(G676/100)*(E676/1000)),
IF(C676="Ready to Drink",
SUM(LOOKUP(2,1/(SRP!$B$11:$B$15&lt;=E676)/(SRP!$C$11:$C$15&gt;=E676),SRP!$D$11:$D$15)*(G676/100)*(E676/1000)),
0)))))),2)</f>
        <v>7.03</v>
      </c>
      <c r="L676" s="173" t="str">
        <f t="shared" si="10"/>
        <v>Wine750</v>
      </c>
      <c r="M676" s="154">
        <f>VLOOKUP(L676,'Slope %'!C:D,2,0)</f>
        <v>0.1</v>
      </c>
    </row>
    <row r="677" spans="1:13" x14ac:dyDescent="0.25">
      <c r="A677" s="169">
        <v>15014</v>
      </c>
      <c r="B677" s="170" t="s">
        <v>726</v>
      </c>
      <c r="C677" s="170" t="s">
        <v>15</v>
      </c>
      <c r="D677" s="170" t="s">
        <v>16</v>
      </c>
      <c r="E677" s="170">
        <v>750</v>
      </c>
      <c r="F677" s="170">
        <v>12</v>
      </c>
      <c r="G677" s="171">
        <v>43</v>
      </c>
      <c r="H677" s="170" t="s">
        <v>123</v>
      </c>
      <c r="I677" s="171">
        <v>33.99</v>
      </c>
      <c r="J677" s="169">
        <v>1</v>
      </c>
      <c r="K677" s="154" cm="1">
        <f t="array" ref="K677">ROUND(
IF(C677="Beer",
SUM(LOOKUP(2,1/(SRP!$B$8:$B$10&lt;=E677)/(SRP!$C$8:$C$10&gt;=E677),SRP!$D$8:$D$10)*(G677/100)*(E677/1000)),
IF(C677="Spirits",
SUM(LOOKUP(2,1/(SRP!$B$2:$B$7&lt;=E677)/(SRP!$C$2:$C$7&gt;=E677),SRP!$D$2:$D$7)*(G677/100)*(E677/1000)),
IF(AND(C677="Wine",D677="Fortified Wines"),
SUM(LOOKUP(2,1/(SRP!$B$26:$B$29&lt;=E677)/(SRP!$C$26:$C$29&gt;=E677),SRP!$D$26:$D$29)*(G677/100)*(E677/1000)),
IF(C677="Wine",
SUM(LOOKUP(2,1/(SRP!$B$21:$B$25&lt;=E677)/(SRP!$C$21:$C$25&gt;=E677),SRP!$D$21:$D$25)*(G677/100)*(E677/1000)),
IF(AND(C677="Ready to Drink",D677="RTD-One Pour Cocktail&gt;7%&lt;=14.5"),
SUM(LOOKUP(2,1/(SRP!$B$16:$B$20&lt;=E677)/(SRP!$C$16:$C$20&gt;=E677),SRP!$D$16:$D$20)*(G677/100)*(E677/1000)),
IF(C677="Ready to Drink",
SUM(LOOKUP(2,1/(SRP!$B$11:$B$15&lt;=E677)/(SRP!$C$11:$C$15&gt;=E677),SRP!$D$11:$D$15)*(G677/100)*(E677/1000)),
0)))))),2)</f>
        <v>25.18</v>
      </c>
      <c r="L677" s="173" t="str">
        <f t="shared" si="10"/>
        <v>Spirits750</v>
      </c>
      <c r="M677" s="154">
        <f>VLOOKUP(L677,'Slope %'!C:D,2,0)</f>
        <v>7.0000000000000007E-2</v>
      </c>
    </row>
    <row r="678" spans="1:13" x14ac:dyDescent="0.25">
      <c r="A678" s="169">
        <v>15015</v>
      </c>
      <c r="B678" s="170" t="s">
        <v>727</v>
      </c>
      <c r="C678" s="170" t="s">
        <v>15</v>
      </c>
      <c r="D678" s="170" t="s">
        <v>154</v>
      </c>
      <c r="E678" s="170">
        <v>750</v>
      </c>
      <c r="F678" s="170">
        <v>12</v>
      </c>
      <c r="G678" s="171">
        <v>17</v>
      </c>
      <c r="H678" s="170" t="s">
        <v>123</v>
      </c>
      <c r="I678" s="171">
        <v>34.99</v>
      </c>
      <c r="J678" s="169">
        <v>1</v>
      </c>
      <c r="K678" s="154" cm="1">
        <f t="array" ref="K678">ROUND(
IF(C678="Beer",
SUM(LOOKUP(2,1/(SRP!$B$8:$B$10&lt;=E678)/(SRP!$C$8:$C$10&gt;=E678),SRP!$D$8:$D$10)*(G678/100)*(E678/1000)),
IF(C678="Spirits",
SUM(LOOKUP(2,1/(SRP!$B$2:$B$7&lt;=E678)/(SRP!$C$2:$C$7&gt;=E678),SRP!$D$2:$D$7)*(G678/100)*(E678/1000)),
IF(AND(C678="Wine",D678="Fortified Wines"),
SUM(LOOKUP(2,1/(SRP!$B$26:$B$29&lt;=E678)/(SRP!$C$26:$C$29&gt;=E678),SRP!$D$26:$D$29)*(G678/100)*(E678/1000)),
IF(C678="Wine",
SUM(LOOKUP(2,1/(SRP!$B$21:$B$25&lt;=E678)/(SRP!$C$21:$C$25&gt;=E678),SRP!$D$21:$D$25)*(G678/100)*(E678/1000)),
IF(AND(C678="Ready to Drink",D678="RTD-One Pour Cocktail&gt;7%&lt;=14.5"),
SUM(LOOKUP(2,1/(SRP!$B$16:$B$20&lt;=E678)/(SRP!$C$16:$C$20&gt;=E678),SRP!$D$16:$D$20)*(G678/100)*(E678/1000)),
IF(C678="Ready to Drink",
SUM(LOOKUP(2,1/(SRP!$B$11:$B$15&lt;=E678)/(SRP!$C$11:$C$15&gt;=E678),SRP!$D$11:$D$15)*(G678/100)*(E678/1000)),
0)))))),2)</f>
        <v>9.9499999999999993</v>
      </c>
      <c r="L678" s="173" t="str">
        <f t="shared" si="10"/>
        <v>Spirits750</v>
      </c>
      <c r="M678" s="154">
        <f>VLOOKUP(L678,'Slope %'!C:D,2,0)</f>
        <v>7.0000000000000007E-2</v>
      </c>
    </row>
    <row r="679" spans="1:13" x14ac:dyDescent="0.25">
      <c r="A679" s="169">
        <v>15094</v>
      </c>
      <c r="B679" s="170" t="s">
        <v>728</v>
      </c>
      <c r="C679" s="170" t="s">
        <v>15</v>
      </c>
      <c r="D679" s="170" t="s">
        <v>134</v>
      </c>
      <c r="E679" s="170">
        <v>750</v>
      </c>
      <c r="F679" s="170">
        <v>6</v>
      </c>
      <c r="G679" s="171">
        <v>40</v>
      </c>
      <c r="H679" s="170" t="s">
        <v>182</v>
      </c>
      <c r="I679" s="171">
        <v>89.99</v>
      </c>
      <c r="J679" s="169">
        <v>1</v>
      </c>
      <c r="K679" s="154" cm="1">
        <f t="array" ref="K679">ROUND(
IF(C679="Beer",
SUM(LOOKUP(2,1/(SRP!$B$8:$B$10&lt;=E679)/(SRP!$C$8:$C$10&gt;=E679),SRP!$D$8:$D$10)*(G679/100)*(E679/1000)),
IF(C679="Spirits",
SUM(LOOKUP(2,1/(SRP!$B$2:$B$7&lt;=E679)/(SRP!$C$2:$C$7&gt;=E679),SRP!$D$2:$D$7)*(G679/100)*(E679/1000)),
IF(AND(C679="Wine",D679="Fortified Wines"),
SUM(LOOKUP(2,1/(SRP!$B$26:$B$29&lt;=E679)/(SRP!$C$26:$C$29&gt;=E679),SRP!$D$26:$D$29)*(G679/100)*(E679/1000)),
IF(C679="Wine",
SUM(LOOKUP(2,1/(SRP!$B$21:$B$25&lt;=E679)/(SRP!$C$21:$C$25&gt;=E679),SRP!$D$21:$D$25)*(G679/100)*(E679/1000)),
IF(AND(C679="Ready to Drink",D679="RTD-One Pour Cocktail&gt;7%&lt;=14.5"),
SUM(LOOKUP(2,1/(SRP!$B$16:$B$20&lt;=E679)/(SRP!$C$16:$C$20&gt;=E679),SRP!$D$16:$D$20)*(G679/100)*(E679/1000)),
IF(C679="Ready to Drink",
SUM(LOOKUP(2,1/(SRP!$B$11:$B$15&lt;=E679)/(SRP!$C$11:$C$15&gt;=E679),SRP!$D$11:$D$15)*(G679/100)*(E679/1000)),
0)))))),2)</f>
        <v>23.42</v>
      </c>
      <c r="L679" s="173" t="str">
        <f t="shared" si="10"/>
        <v>Spirits750</v>
      </c>
      <c r="M679" s="154">
        <f>VLOOKUP(L679,'Slope %'!C:D,2,0)</f>
        <v>7.0000000000000007E-2</v>
      </c>
    </row>
    <row r="680" spans="1:13" x14ac:dyDescent="0.25">
      <c r="A680" s="169">
        <v>15095</v>
      </c>
      <c r="B680" s="170" t="s">
        <v>729</v>
      </c>
      <c r="C680" s="170" t="s">
        <v>24</v>
      </c>
      <c r="D680" s="170" t="s">
        <v>46</v>
      </c>
      <c r="E680" s="170">
        <v>750</v>
      </c>
      <c r="F680" s="170">
        <v>12</v>
      </c>
      <c r="G680" s="171">
        <v>11</v>
      </c>
      <c r="H680" s="170" t="s">
        <v>64</v>
      </c>
      <c r="I680" s="171">
        <v>19.989999999999998</v>
      </c>
      <c r="J680" s="169">
        <v>1</v>
      </c>
      <c r="K680" s="154" cm="1">
        <f t="array" ref="K680">ROUND(
IF(C680="Beer",
SUM(LOOKUP(2,1/(SRP!$B$8:$B$10&lt;=E680)/(SRP!$C$8:$C$10&gt;=E680),SRP!$D$8:$D$10)*(G680/100)*(E680/1000)),
IF(C680="Spirits",
SUM(LOOKUP(2,1/(SRP!$B$2:$B$7&lt;=E680)/(SRP!$C$2:$C$7&gt;=E680),SRP!$D$2:$D$7)*(G680/100)*(E680/1000)),
IF(AND(C680="Wine",D680="Fortified Wines"),
SUM(LOOKUP(2,1/(SRP!$B$26:$B$29&lt;=E680)/(SRP!$C$26:$C$29&gt;=E680),SRP!$D$26:$D$29)*(G680/100)*(E680/1000)),
IF(C680="Wine",
SUM(LOOKUP(2,1/(SRP!$B$21:$B$25&lt;=E680)/(SRP!$C$21:$C$25&gt;=E680),SRP!$D$21:$D$25)*(G680/100)*(E680/1000)),
IF(AND(C680="Ready to Drink",D680="RTD-One Pour Cocktail&gt;7%&lt;=14.5"),
SUM(LOOKUP(2,1/(SRP!$B$16:$B$20&lt;=E680)/(SRP!$C$16:$C$20&gt;=E680),SRP!$D$16:$D$20)*(G680/100)*(E680/1000)),
IF(C680="Ready to Drink",
SUM(LOOKUP(2,1/(SRP!$B$11:$B$15&lt;=E680)/(SRP!$C$11:$C$15&gt;=E680),SRP!$D$11:$D$15)*(G680/100)*(E680/1000)),
0)))))),2)</f>
        <v>6.44</v>
      </c>
      <c r="L680" s="173" t="str">
        <f t="shared" si="10"/>
        <v>Wine750</v>
      </c>
      <c r="M680" s="154">
        <f>VLOOKUP(L680,'Slope %'!C:D,2,0)</f>
        <v>0.1</v>
      </c>
    </row>
    <row r="681" spans="1:13" x14ac:dyDescent="0.25">
      <c r="A681" s="169">
        <v>15100</v>
      </c>
      <c r="B681" s="170" t="s">
        <v>730</v>
      </c>
      <c r="C681" s="170" t="s">
        <v>24</v>
      </c>
      <c r="D681" s="170" t="s">
        <v>504</v>
      </c>
      <c r="E681" s="170">
        <v>750</v>
      </c>
      <c r="F681" s="170">
        <v>12</v>
      </c>
      <c r="G681" s="171">
        <v>6</v>
      </c>
      <c r="H681" s="170" t="s">
        <v>256</v>
      </c>
      <c r="I681" s="171">
        <v>8.49</v>
      </c>
      <c r="J681" s="169">
        <v>1</v>
      </c>
      <c r="K681" s="154" cm="1">
        <f t="array" ref="K681">ROUND(
IF(C681="Beer",
SUM(LOOKUP(2,1/(SRP!$B$8:$B$10&lt;=E681)/(SRP!$C$8:$C$10&gt;=E681),SRP!$D$8:$D$10)*(G681/100)*(E681/1000)),
IF(C681="Spirits",
SUM(LOOKUP(2,1/(SRP!$B$2:$B$7&lt;=E681)/(SRP!$C$2:$C$7&gt;=E681),SRP!$D$2:$D$7)*(G681/100)*(E681/1000)),
IF(AND(C681="Wine",D681="Fortified Wines"),
SUM(LOOKUP(2,1/(SRP!$B$26:$B$29&lt;=E681)/(SRP!$C$26:$C$29&gt;=E681),SRP!$D$26:$D$29)*(G681/100)*(E681/1000)),
IF(C681="Wine",
SUM(LOOKUP(2,1/(SRP!$B$21:$B$25&lt;=E681)/(SRP!$C$21:$C$25&gt;=E681),SRP!$D$21:$D$25)*(G681/100)*(E681/1000)),
IF(AND(C681="Ready to Drink",D681="RTD-One Pour Cocktail&gt;7%&lt;=14.5"),
SUM(LOOKUP(2,1/(SRP!$B$16:$B$20&lt;=E681)/(SRP!$C$16:$C$20&gt;=E681),SRP!$D$16:$D$20)*(G681/100)*(E681/1000)),
IF(C681="Ready to Drink",
SUM(LOOKUP(2,1/(SRP!$B$11:$B$15&lt;=E681)/(SRP!$C$11:$C$15&gt;=E681),SRP!$D$11:$D$15)*(G681/100)*(E681/1000)),
0)))))),2)</f>
        <v>3.51</v>
      </c>
      <c r="L681" s="173" t="str">
        <f t="shared" si="10"/>
        <v>Wine750</v>
      </c>
      <c r="M681" s="154">
        <f>VLOOKUP(L681,'Slope %'!C:D,2,0)</f>
        <v>0.1</v>
      </c>
    </row>
    <row r="682" spans="1:13" x14ac:dyDescent="0.25">
      <c r="A682" s="169">
        <v>15110</v>
      </c>
      <c r="B682" s="170" t="s">
        <v>731</v>
      </c>
      <c r="C682" s="170" t="s">
        <v>11</v>
      </c>
      <c r="D682" s="170" t="s">
        <v>303</v>
      </c>
      <c r="E682" s="170">
        <v>2130</v>
      </c>
      <c r="F682" s="170">
        <v>4</v>
      </c>
      <c r="G682" s="171">
        <v>6.4</v>
      </c>
      <c r="H682" s="170" t="s">
        <v>285</v>
      </c>
      <c r="I682" s="171">
        <v>11.49</v>
      </c>
      <c r="J682" s="169">
        <v>6</v>
      </c>
      <c r="K682" s="154" cm="1">
        <f t="array" ref="K682">ROUND(
IF(C682="Beer",
SUM(LOOKUP(2,1/(SRP!$B$8:$B$10&lt;=E682)/(SRP!$C$8:$C$10&gt;=E682),SRP!$D$8:$D$10)*(G682/100)*(E682/1000)),
IF(C682="Spirits",
SUM(LOOKUP(2,1/(SRP!$B$2:$B$7&lt;=E682)/(SRP!$C$2:$C$7&gt;=E682),SRP!$D$2:$D$7)*(G682/100)*(E682/1000)),
IF(AND(C682="Wine",D682="Fortified Wines"),
SUM(LOOKUP(2,1/(SRP!$B$26:$B$29&lt;=E682)/(SRP!$C$26:$C$29&gt;=E682),SRP!$D$26:$D$29)*(G682/100)*(E682/1000)),
IF(C682="Wine",
SUM(LOOKUP(2,1/(SRP!$B$21:$B$25&lt;=E682)/(SRP!$C$21:$C$25&gt;=E682),SRP!$D$21:$D$25)*(G682/100)*(E682/1000)),
IF(AND(C682="Ready to Drink",D682="RTD-One Pour Cocktail&gt;7%&lt;=14.5"),
SUM(LOOKUP(2,1/(SRP!$B$16:$B$20&lt;=E682)/(SRP!$C$16:$C$20&gt;=E682),SRP!$D$16:$D$20)*(G682/100)*(E682/1000)),
IF(C682="Ready to Drink",
SUM(LOOKUP(2,1/(SRP!$B$11:$B$15&lt;=E682)/(SRP!$C$11:$C$15&gt;=E682),SRP!$D$11:$D$15)*(G682/100)*(E682/1000)),
0)))))),2)</f>
        <v>10.64</v>
      </c>
      <c r="L682" s="173" t="str">
        <f t="shared" si="10"/>
        <v>Beer2130</v>
      </c>
      <c r="M682" s="154">
        <f>VLOOKUP(L682,'Slope %'!C:D,2,0)</f>
        <v>0.1</v>
      </c>
    </row>
    <row r="683" spans="1:13" x14ac:dyDescent="0.25">
      <c r="A683" s="169">
        <v>15136</v>
      </c>
      <c r="B683" s="170" t="s">
        <v>732</v>
      </c>
      <c r="C683" s="170" t="s">
        <v>15</v>
      </c>
      <c r="D683" s="170" t="s">
        <v>137</v>
      </c>
      <c r="E683" s="170">
        <v>750</v>
      </c>
      <c r="F683" s="170">
        <v>12</v>
      </c>
      <c r="G683" s="171">
        <v>35</v>
      </c>
      <c r="H683" s="170" t="s">
        <v>20</v>
      </c>
      <c r="I683" s="171">
        <v>30.99</v>
      </c>
      <c r="J683" s="169">
        <v>1</v>
      </c>
      <c r="K683" s="154" cm="1">
        <f t="array" ref="K683">ROUND(
IF(C683="Beer",
SUM(LOOKUP(2,1/(SRP!$B$8:$B$10&lt;=E683)/(SRP!$C$8:$C$10&gt;=E683),SRP!$D$8:$D$10)*(G683/100)*(E683/1000)),
IF(C683="Spirits",
SUM(LOOKUP(2,1/(SRP!$B$2:$B$7&lt;=E683)/(SRP!$C$2:$C$7&gt;=E683),SRP!$D$2:$D$7)*(G683/100)*(E683/1000)),
IF(AND(C683="Wine",D683="Fortified Wines"),
SUM(LOOKUP(2,1/(SRP!$B$26:$B$29&lt;=E683)/(SRP!$C$26:$C$29&gt;=E683),SRP!$D$26:$D$29)*(G683/100)*(E683/1000)),
IF(C683="Wine",
SUM(LOOKUP(2,1/(SRP!$B$21:$B$25&lt;=E683)/(SRP!$C$21:$C$25&gt;=E683),SRP!$D$21:$D$25)*(G683/100)*(E683/1000)),
IF(AND(C683="Ready to Drink",D683="RTD-One Pour Cocktail&gt;7%&lt;=14.5"),
SUM(LOOKUP(2,1/(SRP!$B$16:$B$20&lt;=E683)/(SRP!$C$16:$C$20&gt;=E683),SRP!$D$16:$D$20)*(G683/100)*(E683/1000)),
IF(C683="Ready to Drink",
SUM(LOOKUP(2,1/(SRP!$B$11:$B$15&lt;=E683)/(SRP!$C$11:$C$15&gt;=E683),SRP!$D$11:$D$15)*(G683/100)*(E683/1000)),
0)))))),2)</f>
        <v>20.49</v>
      </c>
      <c r="L683" s="173" t="str">
        <f t="shared" si="10"/>
        <v>Spirits750</v>
      </c>
      <c r="M683" s="154">
        <f>VLOOKUP(L683,'Slope %'!C:D,2,0)</f>
        <v>7.0000000000000007E-2</v>
      </c>
    </row>
    <row r="684" spans="1:13" x14ac:dyDescent="0.25">
      <c r="A684" s="169">
        <v>15141</v>
      </c>
      <c r="B684" s="170" t="s">
        <v>733</v>
      </c>
      <c r="C684" s="170" t="s">
        <v>15</v>
      </c>
      <c r="D684" s="170" t="s">
        <v>252</v>
      </c>
      <c r="E684" s="170">
        <v>750</v>
      </c>
      <c r="F684" s="170">
        <v>12</v>
      </c>
      <c r="G684" s="171">
        <v>35</v>
      </c>
      <c r="H684" s="170" t="s">
        <v>20</v>
      </c>
      <c r="I684" s="171">
        <v>47.99</v>
      </c>
      <c r="J684" s="169">
        <v>1</v>
      </c>
      <c r="K684" s="154" cm="1">
        <f t="array" ref="K684">ROUND(
IF(C684="Beer",
SUM(LOOKUP(2,1/(SRP!$B$8:$B$10&lt;=E684)/(SRP!$C$8:$C$10&gt;=E684),SRP!$D$8:$D$10)*(G684/100)*(E684/1000)),
IF(C684="Spirits",
SUM(LOOKUP(2,1/(SRP!$B$2:$B$7&lt;=E684)/(SRP!$C$2:$C$7&gt;=E684),SRP!$D$2:$D$7)*(G684/100)*(E684/1000)),
IF(AND(C684="Wine",D684="Fortified Wines"),
SUM(LOOKUP(2,1/(SRP!$B$26:$B$29&lt;=E684)/(SRP!$C$26:$C$29&gt;=E684),SRP!$D$26:$D$29)*(G684/100)*(E684/1000)),
IF(C684="Wine",
SUM(LOOKUP(2,1/(SRP!$B$21:$B$25&lt;=E684)/(SRP!$C$21:$C$25&gt;=E684),SRP!$D$21:$D$25)*(G684/100)*(E684/1000)),
IF(AND(C684="Ready to Drink",D684="RTD-One Pour Cocktail&gt;7%&lt;=14.5"),
SUM(LOOKUP(2,1/(SRP!$B$16:$B$20&lt;=E684)/(SRP!$C$16:$C$20&gt;=E684),SRP!$D$16:$D$20)*(G684/100)*(E684/1000)),
IF(C684="Ready to Drink",
SUM(LOOKUP(2,1/(SRP!$B$11:$B$15&lt;=E684)/(SRP!$C$11:$C$15&gt;=E684),SRP!$D$11:$D$15)*(G684/100)*(E684/1000)),
0)))))),2)</f>
        <v>20.49</v>
      </c>
      <c r="L684" s="173" t="str">
        <f t="shared" si="10"/>
        <v>Spirits750</v>
      </c>
      <c r="M684" s="154">
        <f>VLOOKUP(L684,'Slope %'!C:D,2,0)</f>
        <v>7.0000000000000007E-2</v>
      </c>
    </row>
    <row r="685" spans="1:13" x14ac:dyDescent="0.25">
      <c r="A685" s="169">
        <v>15147</v>
      </c>
      <c r="B685" s="170" t="s">
        <v>734</v>
      </c>
      <c r="C685" s="170" t="s">
        <v>15</v>
      </c>
      <c r="D685" s="170" t="s">
        <v>93</v>
      </c>
      <c r="E685" s="170">
        <v>750</v>
      </c>
      <c r="F685" s="170">
        <v>12</v>
      </c>
      <c r="G685" s="171">
        <v>40</v>
      </c>
      <c r="H685" s="170" t="s">
        <v>20</v>
      </c>
      <c r="I685" s="171">
        <v>24.07</v>
      </c>
      <c r="J685" s="169">
        <v>1</v>
      </c>
      <c r="K685" s="154" cm="1">
        <f t="array" ref="K685">ROUND(
IF(C685="Beer",
SUM(LOOKUP(2,1/(SRP!$B$8:$B$10&lt;=E685)/(SRP!$C$8:$C$10&gt;=E685),SRP!$D$8:$D$10)*(G685/100)*(E685/1000)),
IF(C685="Spirits",
SUM(LOOKUP(2,1/(SRP!$B$2:$B$7&lt;=E685)/(SRP!$C$2:$C$7&gt;=E685),SRP!$D$2:$D$7)*(G685/100)*(E685/1000)),
IF(AND(C685="Wine",D685="Fortified Wines"),
SUM(LOOKUP(2,1/(SRP!$B$26:$B$29&lt;=E685)/(SRP!$C$26:$C$29&gt;=E685),SRP!$D$26:$D$29)*(G685/100)*(E685/1000)),
IF(C685="Wine",
SUM(LOOKUP(2,1/(SRP!$B$21:$B$25&lt;=E685)/(SRP!$C$21:$C$25&gt;=E685),SRP!$D$21:$D$25)*(G685/100)*(E685/1000)),
IF(AND(C685="Ready to Drink",D685="RTD-One Pour Cocktail&gt;7%&lt;=14.5"),
SUM(LOOKUP(2,1/(SRP!$B$16:$B$20&lt;=E685)/(SRP!$C$16:$C$20&gt;=E685),SRP!$D$16:$D$20)*(G685/100)*(E685/1000)),
IF(C685="Ready to Drink",
SUM(LOOKUP(2,1/(SRP!$B$11:$B$15&lt;=E685)/(SRP!$C$11:$C$15&gt;=E685),SRP!$D$11:$D$15)*(G685/100)*(E685/1000)),
0)))))),2)</f>
        <v>23.42</v>
      </c>
      <c r="L685" s="173" t="str">
        <f t="shared" si="10"/>
        <v>Spirits750</v>
      </c>
      <c r="M685" s="154">
        <f>VLOOKUP(L685,'Slope %'!C:D,2,0)</f>
        <v>7.0000000000000007E-2</v>
      </c>
    </row>
    <row r="686" spans="1:13" x14ac:dyDescent="0.25">
      <c r="A686" s="169">
        <v>15164</v>
      </c>
      <c r="B686" s="170" t="s">
        <v>735</v>
      </c>
      <c r="C686" s="170" t="s">
        <v>15</v>
      </c>
      <c r="D686" s="170" t="s">
        <v>90</v>
      </c>
      <c r="E686" s="170">
        <v>750</v>
      </c>
      <c r="F686" s="170">
        <v>6</v>
      </c>
      <c r="G686" s="171">
        <v>40</v>
      </c>
      <c r="H686" s="170" t="s">
        <v>43</v>
      </c>
      <c r="I686" s="171">
        <v>93.99</v>
      </c>
      <c r="J686" s="169">
        <v>1</v>
      </c>
      <c r="K686" s="154" cm="1">
        <f t="array" ref="K686">ROUND(
IF(C686="Beer",
SUM(LOOKUP(2,1/(SRP!$B$8:$B$10&lt;=E686)/(SRP!$C$8:$C$10&gt;=E686),SRP!$D$8:$D$10)*(G686/100)*(E686/1000)),
IF(C686="Spirits",
SUM(LOOKUP(2,1/(SRP!$B$2:$B$7&lt;=E686)/(SRP!$C$2:$C$7&gt;=E686),SRP!$D$2:$D$7)*(G686/100)*(E686/1000)),
IF(AND(C686="Wine",D686="Fortified Wines"),
SUM(LOOKUP(2,1/(SRP!$B$26:$B$29&lt;=E686)/(SRP!$C$26:$C$29&gt;=E686),SRP!$D$26:$D$29)*(G686/100)*(E686/1000)),
IF(C686="Wine",
SUM(LOOKUP(2,1/(SRP!$B$21:$B$25&lt;=E686)/(SRP!$C$21:$C$25&gt;=E686),SRP!$D$21:$D$25)*(G686/100)*(E686/1000)),
IF(AND(C686="Ready to Drink",D686="RTD-One Pour Cocktail&gt;7%&lt;=14.5"),
SUM(LOOKUP(2,1/(SRP!$B$16:$B$20&lt;=E686)/(SRP!$C$16:$C$20&gt;=E686),SRP!$D$16:$D$20)*(G686/100)*(E686/1000)),
IF(C686="Ready to Drink",
SUM(LOOKUP(2,1/(SRP!$B$11:$B$15&lt;=E686)/(SRP!$C$11:$C$15&gt;=E686),SRP!$D$11:$D$15)*(G686/100)*(E686/1000)),
0)))))),2)</f>
        <v>23.42</v>
      </c>
      <c r="L686" s="173" t="str">
        <f t="shared" si="10"/>
        <v>Spirits750</v>
      </c>
      <c r="M686" s="154">
        <f>VLOOKUP(L686,'Slope %'!C:D,2,0)</f>
        <v>7.0000000000000007E-2</v>
      </c>
    </row>
    <row r="687" spans="1:13" x14ac:dyDescent="0.25">
      <c r="A687" s="169">
        <v>15198</v>
      </c>
      <c r="B687" s="170" t="s">
        <v>736</v>
      </c>
      <c r="C687" s="170" t="s">
        <v>24</v>
      </c>
      <c r="D687" s="170" t="s">
        <v>382</v>
      </c>
      <c r="E687" s="170">
        <v>750</v>
      </c>
      <c r="F687" s="170">
        <v>12</v>
      </c>
      <c r="G687" s="171">
        <v>13.5</v>
      </c>
      <c r="H687" s="170" t="s">
        <v>43</v>
      </c>
      <c r="I687" s="171">
        <v>18.690000000000001</v>
      </c>
      <c r="J687" s="169">
        <v>1</v>
      </c>
      <c r="K687" s="154" cm="1">
        <f t="array" ref="K687">ROUND(
IF(C687="Beer",
SUM(LOOKUP(2,1/(SRP!$B$8:$B$10&lt;=E687)/(SRP!$C$8:$C$10&gt;=E687),SRP!$D$8:$D$10)*(G687/100)*(E687/1000)),
IF(C687="Spirits",
SUM(LOOKUP(2,1/(SRP!$B$2:$B$7&lt;=E687)/(SRP!$C$2:$C$7&gt;=E687),SRP!$D$2:$D$7)*(G687/100)*(E687/1000)),
IF(AND(C687="Wine",D687="Fortified Wines"),
SUM(LOOKUP(2,1/(SRP!$B$26:$B$29&lt;=E687)/(SRP!$C$26:$C$29&gt;=E687),SRP!$D$26:$D$29)*(G687/100)*(E687/1000)),
IF(C687="Wine",
SUM(LOOKUP(2,1/(SRP!$B$21:$B$25&lt;=E687)/(SRP!$C$21:$C$25&gt;=E687),SRP!$D$21:$D$25)*(G687/100)*(E687/1000)),
IF(AND(C687="Ready to Drink",D687="RTD-One Pour Cocktail&gt;7%&lt;=14.5"),
SUM(LOOKUP(2,1/(SRP!$B$16:$B$20&lt;=E687)/(SRP!$C$16:$C$20&gt;=E687),SRP!$D$16:$D$20)*(G687/100)*(E687/1000)),
IF(C687="Ready to Drink",
SUM(LOOKUP(2,1/(SRP!$B$11:$B$15&lt;=E687)/(SRP!$C$11:$C$15&gt;=E687),SRP!$D$11:$D$15)*(G687/100)*(E687/1000)),
0)))))),2)</f>
        <v>7.9</v>
      </c>
      <c r="L687" s="173" t="str">
        <f t="shared" si="10"/>
        <v>Wine750</v>
      </c>
      <c r="M687" s="154">
        <f>VLOOKUP(L687,'Slope %'!C:D,2,0)</f>
        <v>0.1</v>
      </c>
    </row>
    <row r="688" spans="1:13" x14ac:dyDescent="0.25">
      <c r="A688" s="169">
        <v>15214</v>
      </c>
      <c r="B688" s="170" t="s">
        <v>737</v>
      </c>
      <c r="C688" s="170" t="s">
        <v>24</v>
      </c>
      <c r="D688" s="170" t="s">
        <v>68</v>
      </c>
      <c r="E688" s="170">
        <v>750</v>
      </c>
      <c r="F688" s="170">
        <v>12</v>
      </c>
      <c r="G688" s="171">
        <v>14.5</v>
      </c>
      <c r="H688" s="170" t="s">
        <v>130</v>
      </c>
      <c r="I688" s="171">
        <v>34.99</v>
      </c>
      <c r="J688" s="169">
        <v>1</v>
      </c>
      <c r="K688" s="154" cm="1">
        <f t="array" ref="K688">ROUND(
IF(C688="Beer",
SUM(LOOKUP(2,1/(SRP!$B$8:$B$10&lt;=E688)/(SRP!$C$8:$C$10&gt;=E688),SRP!$D$8:$D$10)*(G688/100)*(E688/1000)),
IF(C688="Spirits",
SUM(LOOKUP(2,1/(SRP!$B$2:$B$7&lt;=E688)/(SRP!$C$2:$C$7&gt;=E688),SRP!$D$2:$D$7)*(G688/100)*(E688/1000)),
IF(AND(C688="Wine",D688="Fortified Wines"),
SUM(LOOKUP(2,1/(SRP!$B$26:$B$29&lt;=E688)/(SRP!$C$26:$C$29&gt;=E688),SRP!$D$26:$D$29)*(G688/100)*(E688/1000)),
IF(C688="Wine",
SUM(LOOKUP(2,1/(SRP!$B$21:$B$25&lt;=E688)/(SRP!$C$21:$C$25&gt;=E688),SRP!$D$21:$D$25)*(G688/100)*(E688/1000)),
IF(AND(C688="Ready to Drink",D688="RTD-One Pour Cocktail&gt;7%&lt;=14.5"),
SUM(LOOKUP(2,1/(SRP!$B$16:$B$20&lt;=E688)/(SRP!$C$16:$C$20&gt;=E688),SRP!$D$16:$D$20)*(G688/100)*(E688/1000)),
IF(C688="Ready to Drink",
SUM(LOOKUP(2,1/(SRP!$B$11:$B$15&lt;=E688)/(SRP!$C$11:$C$15&gt;=E688),SRP!$D$11:$D$15)*(G688/100)*(E688/1000)),
0)))))),2)</f>
        <v>8.49</v>
      </c>
      <c r="L688" s="173" t="str">
        <f t="shared" si="10"/>
        <v>Wine750</v>
      </c>
      <c r="M688" s="154">
        <f>VLOOKUP(L688,'Slope %'!C:D,2,0)</f>
        <v>0.1</v>
      </c>
    </row>
    <row r="689" spans="1:13" x14ac:dyDescent="0.25">
      <c r="A689" s="169">
        <v>15216</v>
      </c>
      <c r="B689" s="170" t="s">
        <v>738</v>
      </c>
      <c r="C689" s="170" t="s">
        <v>24</v>
      </c>
      <c r="D689" s="170" t="s">
        <v>85</v>
      </c>
      <c r="E689" s="170">
        <v>750</v>
      </c>
      <c r="F689" s="170">
        <v>6</v>
      </c>
      <c r="G689" s="171">
        <v>15</v>
      </c>
      <c r="H689" s="170" t="s">
        <v>399</v>
      </c>
      <c r="I689" s="171">
        <v>24.51</v>
      </c>
      <c r="J689" s="169">
        <v>1</v>
      </c>
      <c r="K689" s="154" cm="1">
        <f t="array" ref="K689">ROUND(
IF(C689="Beer",
SUM(LOOKUP(2,1/(SRP!$B$8:$B$10&lt;=E689)/(SRP!$C$8:$C$10&gt;=E689),SRP!$D$8:$D$10)*(G689/100)*(E689/1000)),
IF(C689="Spirits",
SUM(LOOKUP(2,1/(SRP!$B$2:$B$7&lt;=E689)/(SRP!$C$2:$C$7&gt;=E689),SRP!$D$2:$D$7)*(G689/100)*(E689/1000)),
IF(AND(C689="Wine",D689="Fortified Wines"),
SUM(LOOKUP(2,1/(SRP!$B$26:$B$29&lt;=E689)/(SRP!$C$26:$C$29&gt;=E689),SRP!$D$26:$D$29)*(G689/100)*(E689/1000)),
IF(C689="Wine",
SUM(LOOKUP(2,1/(SRP!$B$21:$B$25&lt;=E689)/(SRP!$C$21:$C$25&gt;=E689),SRP!$D$21:$D$25)*(G689/100)*(E689/1000)),
IF(AND(C689="Ready to Drink",D689="RTD-One Pour Cocktail&gt;7%&lt;=14.5"),
SUM(LOOKUP(2,1/(SRP!$B$16:$B$20&lt;=E689)/(SRP!$C$16:$C$20&gt;=E689),SRP!$D$16:$D$20)*(G689/100)*(E689/1000)),
IF(C689="Ready to Drink",
SUM(LOOKUP(2,1/(SRP!$B$11:$B$15&lt;=E689)/(SRP!$C$11:$C$15&gt;=E689),SRP!$D$11:$D$15)*(G689/100)*(E689/1000)),
0)))))),2)</f>
        <v>8.7799999999999994</v>
      </c>
      <c r="L689" s="173" t="str">
        <f t="shared" si="10"/>
        <v>Wine750</v>
      </c>
      <c r="M689" s="154">
        <f>VLOOKUP(L689,'Slope %'!C:D,2,0)</f>
        <v>0.1</v>
      </c>
    </row>
    <row r="690" spans="1:13" x14ac:dyDescent="0.25">
      <c r="A690" s="169">
        <v>15218</v>
      </c>
      <c r="B690" s="170" t="s">
        <v>739</v>
      </c>
      <c r="C690" s="170" t="s">
        <v>24</v>
      </c>
      <c r="D690" s="170" t="s">
        <v>166</v>
      </c>
      <c r="E690" s="170">
        <v>750</v>
      </c>
      <c r="F690" s="170">
        <v>12</v>
      </c>
      <c r="G690" s="171">
        <v>12</v>
      </c>
      <c r="H690" s="170" t="s">
        <v>32</v>
      </c>
      <c r="I690" s="171">
        <v>15.99</v>
      </c>
      <c r="J690" s="169">
        <v>1</v>
      </c>
      <c r="K690" s="154" cm="1">
        <f t="array" ref="K690">ROUND(
IF(C690="Beer",
SUM(LOOKUP(2,1/(SRP!$B$8:$B$10&lt;=E690)/(SRP!$C$8:$C$10&gt;=E690),SRP!$D$8:$D$10)*(G690/100)*(E690/1000)),
IF(C690="Spirits",
SUM(LOOKUP(2,1/(SRP!$B$2:$B$7&lt;=E690)/(SRP!$C$2:$C$7&gt;=E690),SRP!$D$2:$D$7)*(G690/100)*(E690/1000)),
IF(AND(C690="Wine",D690="Fortified Wines"),
SUM(LOOKUP(2,1/(SRP!$B$26:$B$29&lt;=E690)/(SRP!$C$26:$C$29&gt;=E690),SRP!$D$26:$D$29)*(G690/100)*(E690/1000)),
IF(C690="Wine",
SUM(LOOKUP(2,1/(SRP!$B$21:$B$25&lt;=E690)/(SRP!$C$21:$C$25&gt;=E690),SRP!$D$21:$D$25)*(G690/100)*(E690/1000)),
IF(AND(C690="Ready to Drink",D690="RTD-One Pour Cocktail&gt;7%&lt;=14.5"),
SUM(LOOKUP(2,1/(SRP!$B$16:$B$20&lt;=E690)/(SRP!$C$16:$C$20&gt;=E690),SRP!$D$16:$D$20)*(G690/100)*(E690/1000)),
IF(C690="Ready to Drink",
SUM(LOOKUP(2,1/(SRP!$B$11:$B$15&lt;=E690)/(SRP!$C$11:$C$15&gt;=E690),SRP!$D$11:$D$15)*(G690/100)*(E690/1000)),
0)))))),2)</f>
        <v>7.03</v>
      </c>
      <c r="L690" s="173" t="str">
        <f t="shared" si="10"/>
        <v>Wine750</v>
      </c>
      <c r="M690" s="154">
        <f>VLOOKUP(L690,'Slope %'!C:D,2,0)</f>
        <v>0.1</v>
      </c>
    </row>
    <row r="691" spans="1:13" x14ac:dyDescent="0.25">
      <c r="A691" s="169">
        <v>15244</v>
      </c>
      <c r="B691" s="170" t="s">
        <v>740</v>
      </c>
      <c r="C691" s="170" t="s">
        <v>15</v>
      </c>
      <c r="D691" s="170" t="s">
        <v>49</v>
      </c>
      <c r="E691" s="170">
        <v>750</v>
      </c>
      <c r="F691" s="170">
        <v>12</v>
      </c>
      <c r="G691" s="171">
        <v>35</v>
      </c>
      <c r="H691" s="170" t="s">
        <v>43</v>
      </c>
      <c r="I691" s="171">
        <v>25.7</v>
      </c>
      <c r="J691" s="169">
        <v>1</v>
      </c>
      <c r="K691" s="154" cm="1">
        <f t="array" ref="K691">ROUND(
IF(C691="Beer",
SUM(LOOKUP(2,1/(SRP!$B$8:$B$10&lt;=E691)/(SRP!$C$8:$C$10&gt;=E691),SRP!$D$8:$D$10)*(G691/100)*(E691/1000)),
IF(C691="Spirits",
SUM(LOOKUP(2,1/(SRP!$B$2:$B$7&lt;=E691)/(SRP!$C$2:$C$7&gt;=E691),SRP!$D$2:$D$7)*(G691/100)*(E691/1000)),
IF(AND(C691="Wine",D691="Fortified Wines"),
SUM(LOOKUP(2,1/(SRP!$B$26:$B$29&lt;=E691)/(SRP!$C$26:$C$29&gt;=E691),SRP!$D$26:$D$29)*(G691/100)*(E691/1000)),
IF(C691="Wine",
SUM(LOOKUP(2,1/(SRP!$B$21:$B$25&lt;=E691)/(SRP!$C$21:$C$25&gt;=E691),SRP!$D$21:$D$25)*(G691/100)*(E691/1000)),
IF(AND(C691="Ready to Drink",D691="RTD-One Pour Cocktail&gt;7%&lt;=14.5"),
SUM(LOOKUP(2,1/(SRP!$B$16:$B$20&lt;=E691)/(SRP!$C$16:$C$20&gt;=E691),SRP!$D$16:$D$20)*(G691/100)*(E691/1000)),
IF(C691="Ready to Drink",
SUM(LOOKUP(2,1/(SRP!$B$11:$B$15&lt;=E691)/(SRP!$C$11:$C$15&gt;=E691),SRP!$D$11:$D$15)*(G691/100)*(E691/1000)),
0)))))),2)</f>
        <v>20.49</v>
      </c>
      <c r="L691" s="173" t="str">
        <f t="shared" si="10"/>
        <v>Spirits750</v>
      </c>
      <c r="M691" s="154">
        <f>VLOOKUP(L691,'Slope %'!C:D,2,0)</f>
        <v>7.0000000000000007E-2</v>
      </c>
    </row>
    <row r="692" spans="1:13" x14ac:dyDescent="0.25">
      <c r="A692" s="169">
        <v>15251</v>
      </c>
      <c r="B692" s="170" t="s">
        <v>741</v>
      </c>
      <c r="C692" s="170" t="s">
        <v>24</v>
      </c>
      <c r="D692" s="170" t="s">
        <v>60</v>
      </c>
      <c r="E692" s="170">
        <v>750</v>
      </c>
      <c r="F692" s="170">
        <v>12</v>
      </c>
      <c r="G692" s="171">
        <v>12</v>
      </c>
      <c r="H692" s="170" t="s">
        <v>32</v>
      </c>
      <c r="I692" s="171">
        <v>11.99</v>
      </c>
      <c r="J692" s="169">
        <v>1</v>
      </c>
      <c r="K692" s="154" cm="1">
        <f t="array" ref="K692">ROUND(
IF(C692="Beer",
SUM(LOOKUP(2,1/(SRP!$B$8:$B$10&lt;=E692)/(SRP!$C$8:$C$10&gt;=E692),SRP!$D$8:$D$10)*(G692/100)*(E692/1000)),
IF(C692="Spirits",
SUM(LOOKUP(2,1/(SRP!$B$2:$B$7&lt;=E692)/(SRP!$C$2:$C$7&gt;=E692),SRP!$D$2:$D$7)*(G692/100)*(E692/1000)),
IF(AND(C692="Wine",D692="Fortified Wines"),
SUM(LOOKUP(2,1/(SRP!$B$26:$B$29&lt;=E692)/(SRP!$C$26:$C$29&gt;=E692),SRP!$D$26:$D$29)*(G692/100)*(E692/1000)),
IF(C692="Wine",
SUM(LOOKUP(2,1/(SRP!$B$21:$B$25&lt;=E692)/(SRP!$C$21:$C$25&gt;=E692),SRP!$D$21:$D$25)*(G692/100)*(E692/1000)),
IF(AND(C692="Ready to Drink",D692="RTD-One Pour Cocktail&gt;7%&lt;=14.5"),
SUM(LOOKUP(2,1/(SRP!$B$16:$B$20&lt;=E692)/(SRP!$C$16:$C$20&gt;=E692),SRP!$D$16:$D$20)*(G692/100)*(E692/1000)),
IF(C692="Ready to Drink",
SUM(LOOKUP(2,1/(SRP!$B$11:$B$15&lt;=E692)/(SRP!$C$11:$C$15&gt;=E692),SRP!$D$11:$D$15)*(G692/100)*(E692/1000)),
0)))))),2)</f>
        <v>7.03</v>
      </c>
      <c r="L692" s="173" t="str">
        <f t="shared" si="10"/>
        <v>Wine750</v>
      </c>
      <c r="M692" s="154">
        <f>VLOOKUP(L692,'Slope %'!C:D,2,0)</f>
        <v>0.1</v>
      </c>
    </row>
    <row r="693" spans="1:13" x14ac:dyDescent="0.25">
      <c r="A693" s="169">
        <v>15252</v>
      </c>
      <c r="B693" s="170" t="s">
        <v>742</v>
      </c>
      <c r="C693" s="170" t="s">
        <v>24</v>
      </c>
      <c r="D693" s="170" t="s">
        <v>60</v>
      </c>
      <c r="E693" s="170">
        <v>750</v>
      </c>
      <c r="F693" s="170">
        <v>12</v>
      </c>
      <c r="G693" s="171">
        <v>12.5</v>
      </c>
      <c r="H693" s="170" t="s">
        <v>32</v>
      </c>
      <c r="I693" s="171">
        <v>11.99</v>
      </c>
      <c r="J693" s="169">
        <v>1</v>
      </c>
      <c r="K693" s="154" cm="1">
        <f t="array" ref="K693">ROUND(
IF(C693="Beer",
SUM(LOOKUP(2,1/(SRP!$B$8:$B$10&lt;=E693)/(SRP!$C$8:$C$10&gt;=E693),SRP!$D$8:$D$10)*(G693/100)*(E693/1000)),
IF(C693="Spirits",
SUM(LOOKUP(2,1/(SRP!$B$2:$B$7&lt;=E693)/(SRP!$C$2:$C$7&gt;=E693),SRP!$D$2:$D$7)*(G693/100)*(E693/1000)),
IF(AND(C693="Wine",D693="Fortified Wines"),
SUM(LOOKUP(2,1/(SRP!$B$26:$B$29&lt;=E693)/(SRP!$C$26:$C$29&gt;=E693),SRP!$D$26:$D$29)*(G693/100)*(E693/1000)),
IF(C693="Wine",
SUM(LOOKUP(2,1/(SRP!$B$21:$B$25&lt;=E693)/(SRP!$C$21:$C$25&gt;=E693),SRP!$D$21:$D$25)*(G693/100)*(E693/1000)),
IF(AND(C693="Ready to Drink",D693="RTD-One Pour Cocktail&gt;7%&lt;=14.5"),
SUM(LOOKUP(2,1/(SRP!$B$16:$B$20&lt;=E693)/(SRP!$C$16:$C$20&gt;=E693),SRP!$D$16:$D$20)*(G693/100)*(E693/1000)),
IF(C693="Ready to Drink",
SUM(LOOKUP(2,1/(SRP!$B$11:$B$15&lt;=E693)/(SRP!$C$11:$C$15&gt;=E693),SRP!$D$11:$D$15)*(G693/100)*(E693/1000)),
0)))))),2)</f>
        <v>7.32</v>
      </c>
      <c r="L693" s="173" t="str">
        <f t="shared" si="10"/>
        <v>Wine750</v>
      </c>
      <c r="M693" s="154">
        <f>VLOOKUP(L693,'Slope %'!C:D,2,0)</f>
        <v>0.1</v>
      </c>
    </row>
    <row r="694" spans="1:13" x14ac:dyDescent="0.25">
      <c r="A694" s="169">
        <v>15262</v>
      </c>
      <c r="B694" s="170" t="s">
        <v>743</v>
      </c>
      <c r="C694" s="170" t="s">
        <v>24</v>
      </c>
      <c r="D694" s="170" t="s">
        <v>166</v>
      </c>
      <c r="E694" s="170">
        <v>750</v>
      </c>
      <c r="F694" s="170">
        <v>12</v>
      </c>
      <c r="G694" s="171">
        <v>12</v>
      </c>
      <c r="H694" s="170" t="s">
        <v>141</v>
      </c>
      <c r="I694" s="171">
        <v>22.59</v>
      </c>
      <c r="J694" s="169">
        <v>1</v>
      </c>
      <c r="K694" s="154" cm="1">
        <f t="array" ref="K694">ROUND(
IF(C694="Beer",
SUM(LOOKUP(2,1/(SRP!$B$8:$B$10&lt;=E694)/(SRP!$C$8:$C$10&gt;=E694),SRP!$D$8:$D$10)*(G694/100)*(E694/1000)),
IF(C694="Spirits",
SUM(LOOKUP(2,1/(SRP!$B$2:$B$7&lt;=E694)/(SRP!$C$2:$C$7&gt;=E694),SRP!$D$2:$D$7)*(G694/100)*(E694/1000)),
IF(AND(C694="Wine",D694="Fortified Wines"),
SUM(LOOKUP(2,1/(SRP!$B$26:$B$29&lt;=E694)/(SRP!$C$26:$C$29&gt;=E694),SRP!$D$26:$D$29)*(G694/100)*(E694/1000)),
IF(C694="Wine",
SUM(LOOKUP(2,1/(SRP!$B$21:$B$25&lt;=E694)/(SRP!$C$21:$C$25&gt;=E694),SRP!$D$21:$D$25)*(G694/100)*(E694/1000)),
IF(AND(C694="Ready to Drink",D694="RTD-One Pour Cocktail&gt;7%&lt;=14.5"),
SUM(LOOKUP(2,1/(SRP!$B$16:$B$20&lt;=E694)/(SRP!$C$16:$C$20&gt;=E694),SRP!$D$16:$D$20)*(G694/100)*(E694/1000)),
IF(C694="Ready to Drink",
SUM(LOOKUP(2,1/(SRP!$B$11:$B$15&lt;=E694)/(SRP!$C$11:$C$15&gt;=E694),SRP!$D$11:$D$15)*(G694/100)*(E694/1000)),
0)))))),2)</f>
        <v>7.03</v>
      </c>
      <c r="L694" s="173" t="str">
        <f t="shared" si="10"/>
        <v>Wine750</v>
      </c>
      <c r="M694" s="154">
        <f>VLOOKUP(L694,'Slope %'!C:D,2,0)</f>
        <v>0.1</v>
      </c>
    </row>
    <row r="695" spans="1:13" x14ac:dyDescent="0.25">
      <c r="A695" s="169">
        <v>15271</v>
      </c>
      <c r="B695" s="170" t="s">
        <v>674</v>
      </c>
      <c r="C695" s="170" t="s">
        <v>24</v>
      </c>
      <c r="D695" s="170" t="s">
        <v>25</v>
      </c>
      <c r="E695" s="170">
        <v>1500</v>
      </c>
      <c r="F695" s="170">
        <v>6</v>
      </c>
      <c r="G695" s="171">
        <v>7</v>
      </c>
      <c r="H695" s="170" t="s">
        <v>26</v>
      </c>
      <c r="I695" s="171">
        <v>19.989999999999998</v>
      </c>
      <c r="J695" s="169">
        <v>1</v>
      </c>
      <c r="K695" s="154" cm="1">
        <f t="array" ref="K695">ROUND(
IF(C695="Beer",
SUM(LOOKUP(2,1/(SRP!$B$8:$B$10&lt;=E695)/(SRP!$C$8:$C$10&gt;=E695),SRP!$D$8:$D$10)*(G695/100)*(E695/1000)),
IF(C695="Spirits",
SUM(LOOKUP(2,1/(SRP!$B$2:$B$7&lt;=E695)/(SRP!$C$2:$C$7&gt;=E695),SRP!$D$2:$D$7)*(G695/100)*(E695/1000)),
IF(AND(C695="Wine",D695="Fortified Wines"),
SUM(LOOKUP(2,1/(SRP!$B$26:$B$29&lt;=E695)/(SRP!$C$26:$C$29&gt;=E695),SRP!$D$26:$D$29)*(G695/100)*(E695/1000)),
IF(C695="Wine",
SUM(LOOKUP(2,1/(SRP!$B$21:$B$25&lt;=E695)/(SRP!$C$21:$C$25&gt;=E695),SRP!$D$21:$D$25)*(G695/100)*(E695/1000)),
IF(AND(C695="Ready to Drink",D695="RTD-One Pour Cocktail&gt;7%&lt;=14.5"),
SUM(LOOKUP(2,1/(SRP!$B$16:$B$20&lt;=E695)/(SRP!$C$16:$C$20&gt;=E695),SRP!$D$16:$D$20)*(G695/100)*(E695/1000)),
IF(C695="Ready to Drink",
SUM(LOOKUP(2,1/(SRP!$B$11:$B$15&lt;=E695)/(SRP!$C$11:$C$15&gt;=E695),SRP!$D$11:$D$15)*(G695/100)*(E695/1000)),
0)))))),2)</f>
        <v>8.1999999999999993</v>
      </c>
      <c r="L695" s="173" t="str">
        <f t="shared" si="10"/>
        <v>Wine1500</v>
      </c>
      <c r="M695" s="154">
        <f>VLOOKUP(L695,'Slope %'!C:D,2,0)</f>
        <v>7.0000000000000007E-2</v>
      </c>
    </row>
    <row r="696" spans="1:13" x14ac:dyDescent="0.25">
      <c r="A696" s="169">
        <v>15299</v>
      </c>
      <c r="B696" s="170" t="s">
        <v>744</v>
      </c>
      <c r="C696" s="170" t="s">
        <v>11</v>
      </c>
      <c r="D696" s="170" t="s">
        <v>303</v>
      </c>
      <c r="E696" s="170">
        <v>473</v>
      </c>
      <c r="F696" s="170">
        <v>24</v>
      </c>
      <c r="G696" s="171">
        <v>7.1</v>
      </c>
      <c r="H696" s="170" t="s">
        <v>274</v>
      </c>
      <c r="I696" s="171">
        <v>4.29</v>
      </c>
      <c r="J696" s="169">
        <v>1</v>
      </c>
      <c r="K696" s="154" cm="1">
        <f t="array" ref="K696">ROUND(
IF(C696="Beer",
SUM(LOOKUP(2,1/(SRP!$B$8:$B$10&lt;=E696)/(SRP!$C$8:$C$10&gt;=E696),SRP!$D$8:$D$10)*(G696/100)*(E696/1000)),
IF(C696="Spirits",
SUM(LOOKUP(2,1/(SRP!$B$2:$B$7&lt;=E696)/(SRP!$C$2:$C$7&gt;=E696),SRP!$D$2:$D$7)*(G696/100)*(E696/1000)),
IF(AND(C696="Wine",D696="Fortified Wines"),
SUM(LOOKUP(2,1/(SRP!$B$26:$B$29&lt;=E696)/(SRP!$C$26:$C$29&gt;=E696),SRP!$D$26:$D$29)*(G696/100)*(E696/1000)),
IF(C696="Wine",
SUM(LOOKUP(2,1/(SRP!$B$21:$B$25&lt;=E696)/(SRP!$C$21:$C$25&gt;=E696),SRP!$D$21:$D$25)*(G696/100)*(E696/1000)),
IF(AND(C696="Ready to Drink",D696="RTD-One Pour Cocktail&gt;7%&lt;=14.5"),
SUM(LOOKUP(2,1/(SRP!$B$16:$B$20&lt;=E696)/(SRP!$C$16:$C$20&gt;=E696),SRP!$D$16:$D$20)*(G696/100)*(E696/1000)),
IF(C696="Ready to Drink",
SUM(LOOKUP(2,1/(SRP!$B$11:$B$15&lt;=E696)/(SRP!$C$11:$C$15&gt;=E696),SRP!$D$11:$D$15)*(G696/100)*(E696/1000)),
0)))))),2)</f>
        <v>2.62</v>
      </c>
      <c r="L696" s="173" t="str">
        <f t="shared" si="10"/>
        <v>Beer473</v>
      </c>
      <c r="M696" s="154">
        <f>VLOOKUP(L696,'Slope %'!C:D,2,0)</f>
        <v>0.12</v>
      </c>
    </row>
    <row r="697" spans="1:13" x14ac:dyDescent="0.25">
      <c r="A697" s="169">
        <v>15322</v>
      </c>
      <c r="B697" s="170" t="s">
        <v>745</v>
      </c>
      <c r="C697" s="170" t="s">
        <v>15</v>
      </c>
      <c r="D697" s="170" t="s">
        <v>113</v>
      </c>
      <c r="E697" s="170">
        <v>750</v>
      </c>
      <c r="F697" s="170">
        <v>6</v>
      </c>
      <c r="G697" s="171">
        <v>43</v>
      </c>
      <c r="H697" s="170" t="s">
        <v>218</v>
      </c>
      <c r="I697" s="171">
        <v>74.95</v>
      </c>
      <c r="J697" s="169">
        <v>1</v>
      </c>
      <c r="K697" s="154" cm="1">
        <f t="array" ref="K697">ROUND(
IF(C697="Beer",
SUM(LOOKUP(2,1/(SRP!$B$8:$B$10&lt;=E697)/(SRP!$C$8:$C$10&gt;=E697),SRP!$D$8:$D$10)*(G697/100)*(E697/1000)),
IF(C697="Spirits",
SUM(LOOKUP(2,1/(SRP!$B$2:$B$7&lt;=E697)/(SRP!$C$2:$C$7&gt;=E697),SRP!$D$2:$D$7)*(G697/100)*(E697/1000)),
IF(AND(C697="Wine",D697="Fortified Wines"),
SUM(LOOKUP(2,1/(SRP!$B$26:$B$29&lt;=E697)/(SRP!$C$26:$C$29&gt;=E697),SRP!$D$26:$D$29)*(G697/100)*(E697/1000)),
IF(C697="Wine",
SUM(LOOKUP(2,1/(SRP!$B$21:$B$25&lt;=E697)/(SRP!$C$21:$C$25&gt;=E697),SRP!$D$21:$D$25)*(G697/100)*(E697/1000)),
IF(AND(C697="Ready to Drink",D697="RTD-One Pour Cocktail&gt;7%&lt;=14.5"),
SUM(LOOKUP(2,1/(SRP!$B$16:$B$20&lt;=E697)/(SRP!$C$16:$C$20&gt;=E697),SRP!$D$16:$D$20)*(G697/100)*(E697/1000)),
IF(C697="Ready to Drink",
SUM(LOOKUP(2,1/(SRP!$B$11:$B$15&lt;=E697)/(SRP!$C$11:$C$15&gt;=E697),SRP!$D$11:$D$15)*(G697/100)*(E697/1000)),
0)))))),2)</f>
        <v>25.18</v>
      </c>
      <c r="L697" s="173" t="str">
        <f t="shared" si="10"/>
        <v>Spirits750</v>
      </c>
      <c r="M697" s="154">
        <f>VLOOKUP(L697,'Slope %'!C:D,2,0)</f>
        <v>7.0000000000000007E-2</v>
      </c>
    </row>
    <row r="698" spans="1:13" x14ac:dyDescent="0.25">
      <c r="A698" s="169">
        <v>15331</v>
      </c>
      <c r="B698" s="170" t="s">
        <v>320</v>
      </c>
      <c r="C698" s="170" t="s">
        <v>15</v>
      </c>
      <c r="D698" s="170" t="s">
        <v>16</v>
      </c>
      <c r="E698" s="170">
        <v>1140</v>
      </c>
      <c r="F698" s="170">
        <v>8</v>
      </c>
      <c r="G698" s="171">
        <v>40</v>
      </c>
      <c r="H698" s="170" t="s">
        <v>123</v>
      </c>
      <c r="I698" s="171">
        <v>41.99</v>
      </c>
      <c r="J698" s="169">
        <v>1</v>
      </c>
      <c r="K698" s="154" cm="1">
        <f t="array" ref="K698">ROUND(
IF(C698="Beer",
SUM(LOOKUP(2,1/(SRP!$B$8:$B$10&lt;=E698)/(SRP!$C$8:$C$10&gt;=E698),SRP!$D$8:$D$10)*(G698/100)*(E698/1000)),
IF(C698="Spirits",
SUM(LOOKUP(2,1/(SRP!$B$2:$B$7&lt;=E698)/(SRP!$C$2:$C$7&gt;=E698),SRP!$D$2:$D$7)*(G698/100)*(E698/1000)),
IF(AND(C698="Wine",D698="Fortified Wines"),
SUM(LOOKUP(2,1/(SRP!$B$26:$B$29&lt;=E698)/(SRP!$C$26:$C$29&gt;=E698),SRP!$D$26:$D$29)*(G698/100)*(E698/1000)),
IF(C698="Wine",
SUM(LOOKUP(2,1/(SRP!$B$21:$B$25&lt;=E698)/(SRP!$C$21:$C$25&gt;=E698),SRP!$D$21:$D$25)*(G698/100)*(E698/1000)),
IF(AND(C698="Ready to Drink",D698="RTD-One Pour Cocktail&gt;7%&lt;=14.5"),
SUM(LOOKUP(2,1/(SRP!$B$16:$B$20&lt;=E698)/(SRP!$C$16:$C$20&gt;=E698),SRP!$D$16:$D$20)*(G698/100)*(E698/1000)),
IF(C698="Ready to Drink",
SUM(LOOKUP(2,1/(SRP!$B$11:$B$15&lt;=E698)/(SRP!$C$11:$C$15&gt;=E698),SRP!$D$11:$D$15)*(G698/100)*(E698/1000)),
0)))))),2)</f>
        <v>35.6</v>
      </c>
      <c r="L698" s="173" t="str">
        <f t="shared" si="10"/>
        <v>Spirits1140</v>
      </c>
      <c r="M698" s="154">
        <f>VLOOKUP(L698,'Slope %'!C:D,2,0)</f>
        <v>0.05</v>
      </c>
    </row>
    <row r="699" spans="1:13" x14ac:dyDescent="0.25">
      <c r="A699" s="169">
        <v>15333</v>
      </c>
      <c r="B699" s="170" t="s">
        <v>746</v>
      </c>
      <c r="C699" s="170" t="s">
        <v>11</v>
      </c>
      <c r="D699" s="170" t="s">
        <v>12</v>
      </c>
      <c r="E699" s="170">
        <v>3784</v>
      </c>
      <c r="F699" s="170">
        <v>3</v>
      </c>
      <c r="G699" s="171">
        <v>5</v>
      </c>
      <c r="H699" s="170" t="s">
        <v>747</v>
      </c>
      <c r="I699" s="171">
        <v>29.99</v>
      </c>
      <c r="J699" s="169">
        <v>8</v>
      </c>
      <c r="K699" s="154" cm="1">
        <f t="array" ref="K699">ROUND(
IF(C699="Beer",
SUM(LOOKUP(2,1/(SRP!$B$8:$B$10&lt;=E699)/(SRP!$C$8:$C$10&gt;=E699),SRP!$D$8:$D$10)*(G699/100)*(E699/1000)),
IF(C699="Spirits",
SUM(LOOKUP(2,1/(SRP!$B$2:$B$7&lt;=E699)/(SRP!$C$2:$C$7&gt;=E699),SRP!$D$2:$D$7)*(G699/100)*(E699/1000)),
IF(AND(C699="Wine",D699="Fortified Wines"),
SUM(LOOKUP(2,1/(SRP!$B$26:$B$29&lt;=E699)/(SRP!$C$26:$C$29&gt;=E699),SRP!$D$26:$D$29)*(G699/100)*(E699/1000)),
IF(C699="Wine",
SUM(LOOKUP(2,1/(SRP!$B$21:$B$25&lt;=E699)/(SRP!$C$21:$C$25&gt;=E699),SRP!$D$21:$D$25)*(G699/100)*(E699/1000)),
IF(AND(C699="Ready to Drink",D699="RTD-One Pour Cocktail&gt;7%&lt;=14.5"),
SUM(LOOKUP(2,1/(SRP!$B$16:$B$20&lt;=E699)/(SRP!$C$16:$C$20&gt;=E699),SRP!$D$16:$D$20)*(G699/100)*(E699/1000)),
IF(C699="Ready to Drink",
SUM(LOOKUP(2,1/(SRP!$B$11:$B$15&lt;=E699)/(SRP!$C$11:$C$15&gt;=E699),SRP!$D$11:$D$15)*(G699/100)*(E699/1000)),
0)))))),2)</f>
        <v>14.77</v>
      </c>
      <c r="L699" s="173" t="str">
        <f t="shared" si="10"/>
        <v>Beer3784</v>
      </c>
      <c r="M699" s="154">
        <f>VLOOKUP(L699,'Slope %'!C:D,2,0)</f>
        <v>7.0000000000000007E-2</v>
      </c>
    </row>
    <row r="700" spans="1:13" x14ac:dyDescent="0.25">
      <c r="A700" s="169">
        <v>15333</v>
      </c>
      <c r="B700" s="170" t="s">
        <v>746</v>
      </c>
      <c r="C700" s="170" t="s">
        <v>11</v>
      </c>
      <c r="D700" s="170" t="s">
        <v>12</v>
      </c>
      <c r="E700" s="170">
        <v>3784</v>
      </c>
      <c r="F700" s="170">
        <v>3</v>
      </c>
      <c r="G700" s="171">
        <v>5</v>
      </c>
      <c r="H700" s="170" t="s">
        <v>747</v>
      </c>
      <c r="I700" s="171">
        <v>29.99</v>
      </c>
      <c r="J700" s="169">
        <v>8</v>
      </c>
      <c r="K700" s="154" cm="1">
        <f t="array" ref="K700">ROUND(
IF(C700="Beer",
SUM(LOOKUP(2,1/(SRP!$B$8:$B$10&lt;=E700)/(SRP!$C$8:$C$10&gt;=E700),SRP!$D$8:$D$10)*(G700/100)*(E700/1000)),
IF(C700="Spirits",
SUM(LOOKUP(2,1/(SRP!$B$2:$B$7&lt;=E700)/(SRP!$C$2:$C$7&gt;=E700),SRP!$D$2:$D$7)*(G700/100)*(E700/1000)),
IF(AND(C700="Wine",D700="Fortified Wines"),
SUM(LOOKUP(2,1/(SRP!$B$26:$B$29&lt;=E700)/(SRP!$C$26:$C$29&gt;=E700),SRP!$D$26:$D$29)*(G700/100)*(E700/1000)),
IF(C700="Wine",
SUM(LOOKUP(2,1/(SRP!$B$21:$B$25&lt;=E700)/(SRP!$C$21:$C$25&gt;=E700),SRP!$D$21:$D$25)*(G700/100)*(E700/1000)),
IF(AND(C700="Ready to Drink",D700="RTD-One Pour Cocktail&gt;7%&lt;=14.5"),
SUM(LOOKUP(2,1/(SRP!$B$16:$B$20&lt;=E700)/(SRP!$C$16:$C$20&gt;=E700),SRP!$D$16:$D$20)*(G700/100)*(E700/1000)),
IF(C700="Ready to Drink",
SUM(LOOKUP(2,1/(SRP!$B$11:$B$15&lt;=E700)/(SRP!$C$11:$C$15&gt;=E700),SRP!$D$11:$D$15)*(G700/100)*(E700/1000)),
0)))))),2)</f>
        <v>14.77</v>
      </c>
      <c r="L700" s="173" t="str">
        <f t="shared" si="10"/>
        <v>Beer3784</v>
      </c>
      <c r="M700" s="154">
        <f>VLOOKUP(L700,'Slope %'!C:D,2,0)</f>
        <v>7.0000000000000007E-2</v>
      </c>
    </row>
    <row r="701" spans="1:13" x14ac:dyDescent="0.25">
      <c r="A701" s="169">
        <v>15334</v>
      </c>
      <c r="B701" s="170" t="s">
        <v>748</v>
      </c>
      <c r="C701" s="170" t="s">
        <v>11</v>
      </c>
      <c r="D701" s="170" t="s">
        <v>12</v>
      </c>
      <c r="E701" s="170">
        <v>473</v>
      </c>
      <c r="F701" s="170">
        <v>24</v>
      </c>
      <c r="G701" s="171">
        <v>5</v>
      </c>
      <c r="H701" s="170" t="s">
        <v>747</v>
      </c>
      <c r="I701" s="171">
        <v>4.29</v>
      </c>
      <c r="J701" s="169">
        <v>1</v>
      </c>
      <c r="K701" s="154" cm="1">
        <f t="array" ref="K701">ROUND(
IF(C701="Beer",
SUM(LOOKUP(2,1/(SRP!$B$8:$B$10&lt;=E701)/(SRP!$C$8:$C$10&gt;=E701),SRP!$D$8:$D$10)*(G701/100)*(E701/1000)),
IF(C701="Spirits",
SUM(LOOKUP(2,1/(SRP!$B$2:$B$7&lt;=E701)/(SRP!$C$2:$C$7&gt;=E701),SRP!$D$2:$D$7)*(G701/100)*(E701/1000)),
IF(AND(C701="Wine",D701="Fortified Wines"),
SUM(LOOKUP(2,1/(SRP!$B$26:$B$29&lt;=E701)/(SRP!$C$26:$C$29&gt;=E701),SRP!$D$26:$D$29)*(G701/100)*(E701/1000)),
IF(C701="Wine",
SUM(LOOKUP(2,1/(SRP!$B$21:$B$25&lt;=E701)/(SRP!$C$21:$C$25&gt;=E701),SRP!$D$21:$D$25)*(G701/100)*(E701/1000)),
IF(AND(C701="Ready to Drink",D701="RTD-One Pour Cocktail&gt;7%&lt;=14.5"),
SUM(LOOKUP(2,1/(SRP!$B$16:$B$20&lt;=E701)/(SRP!$C$16:$C$20&gt;=E701),SRP!$D$16:$D$20)*(G701/100)*(E701/1000)),
IF(C701="Ready to Drink",
SUM(LOOKUP(2,1/(SRP!$B$11:$B$15&lt;=E701)/(SRP!$C$11:$C$15&gt;=E701),SRP!$D$11:$D$15)*(G701/100)*(E701/1000)),
0)))))),2)</f>
        <v>1.85</v>
      </c>
      <c r="L701" s="173" t="str">
        <f t="shared" si="10"/>
        <v>Beer473</v>
      </c>
      <c r="M701" s="154">
        <f>VLOOKUP(L701,'Slope %'!C:D,2,0)</f>
        <v>0.12</v>
      </c>
    </row>
    <row r="702" spans="1:13" x14ac:dyDescent="0.25">
      <c r="A702" s="169">
        <v>15334</v>
      </c>
      <c r="B702" s="170" t="s">
        <v>748</v>
      </c>
      <c r="C702" s="170" t="s">
        <v>11</v>
      </c>
      <c r="D702" s="170" t="s">
        <v>12</v>
      </c>
      <c r="E702" s="170">
        <v>473</v>
      </c>
      <c r="F702" s="170">
        <v>24</v>
      </c>
      <c r="G702" s="171">
        <v>5</v>
      </c>
      <c r="H702" s="170" t="s">
        <v>747</v>
      </c>
      <c r="I702" s="171">
        <v>4.29</v>
      </c>
      <c r="J702" s="169">
        <v>1</v>
      </c>
      <c r="K702" s="154" cm="1">
        <f t="array" ref="K702">ROUND(
IF(C702="Beer",
SUM(LOOKUP(2,1/(SRP!$B$8:$B$10&lt;=E702)/(SRP!$C$8:$C$10&gt;=E702),SRP!$D$8:$D$10)*(G702/100)*(E702/1000)),
IF(C702="Spirits",
SUM(LOOKUP(2,1/(SRP!$B$2:$B$7&lt;=E702)/(SRP!$C$2:$C$7&gt;=E702),SRP!$D$2:$D$7)*(G702/100)*(E702/1000)),
IF(AND(C702="Wine",D702="Fortified Wines"),
SUM(LOOKUP(2,1/(SRP!$B$26:$B$29&lt;=E702)/(SRP!$C$26:$C$29&gt;=E702),SRP!$D$26:$D$29)*(G702/100)*(E702/1000)),
IF(C702="Wine",
SUM(LOOKUP(2,1/(SRP!$B$21:$B$25&lt;=E702)/(SRP!$C$21:$C$25&gt;=E702),SRP!$D$21:$D$25)*(G702/100)*(E702/1000)),
IF(AND(C702="Ready to Drink",D702="RTD-One Pour Cocktail&gt;7%&lt;=14.5"),
SUM(LOOKUP(2,1/(SRP!$B$16:$B$20&lt;=E702)/(SRP!$C$16:$C$20&gt;=E702),SRP!$D$16:$D$20)*(G702/100)*(E702/1000)),
IF(C702="Ready to Drink",
SUM(LOOKUP(2,1/(SRP!$B$11:$B$15&lt;=E702)/(SRP!$C$11:$C$15&gt;=E702),SRP!$D$11:$D$15)*(G702/100)*(E702/1000)),
0)))))),2)</f>
        <v>1.85</v>
      </c>
      <c r="L702" s="173" t="str">
        <f t="shared" si="10"/>
        <v>Beer473</v>
      </c>
      <c r="M702" s="154">
        <f>VLOOKUP(L702,'Slope %'!C:D,2,0)</f>
        <v>0.12</v>
      </c>
    </row>
    <row r="703" spans="1:13" x14ac:dyDescent="0.25">
      <c r="A703" s="169">
        <v>15401</v>
      </c>
      <c r="B703" s="170" t="s">
        <v>749</v>
      </c>
      <c r="C703" s="170" t="s">
        <v>24</v>
      </c>
      <c r="D703" s="170" t="s">
        <v>230</v>
      </c>
      <c r="E703" s="170">
        <v>750</v>
      </c>
      <c r="F703" s="170">
        <v>12</v>
      </c>
      <c r="G703" s="171">
        <v>13.5</v>
      </c>
      <c r="H703" s="170" t="s">
        <v>177</v>
      </c>
      <c r="I703" s="171">
        <v>64.989999999999995</v>
      </c>
      <c r="J703" s="169">
        <v>1</v>
      </c>
      <c r="K703" s="154" cm="1">
        <f t="array" ref="K703">ROUND(
IF(C703="Beer",
SUM(LOOKUP(2,1/(SRP!$B$8:$B$10&lt;=E703)/(SRP!$C$8:$C$10&gt;=E703),SRP!$D$8:$D$10)*(G703/100)*(E703/1000)),
IF(C703="Spirits",
SUM(LOOKUP(2,1/(SRP!$B$2:$B$7&lt;=E703)/(SRP!$C$2:$C$7&gt;=E703),SRP!$D$2:$D$7)*(G703/100)*(E703/1000)),
IF(AND(C703="Wine",D703="Fortified Wines"),
SUM(LOOKUP(2,1/(SRP!$B$26:$B$29&lt;=E703)/(SRP!$C$26:$C$29&gt;=E703),SRP!$D$26:$D$29)*(G703/100)*(E703/1000)),
IF(C703="Wine",
SUM(LOOKUP(2,1/(SRP!$B$21:$B$25&lt;=E703)/(SRP!$C$21:$C$25&gt;=E703),SRP!$D$21:$D$25)*(G703/100)*(E703/1000)),
IF(AND(C703="Ready to Drink",D703="RTD-One Pour Cocktail&gt;7%&lt;=14.5"),
SUM(LOOKUP(2,1/(SRP!$B$16:$B$20&lt;=E703)/(SRP!$C$16:$C$20&gt;=E703),SRP!$D$16:$D$20)*(G703/100)*(E703/1000)),
IF(C703="Ready to Drink",
SUM(LOOKUP(2,1/(SRP!$B$11:$B$15&lt;=E703)/(SRP!$C$11:$C$15&gt;=E703),SRP!$D$11:$D$15)*(G703/100)*(E703/1000)),
0)))))),2)</f>
        <v>7.9</v>
      </c>
      <c r="L703" s="173" t="str">
        <f t="shared" si="10"/>
        <v>Wine750</v>
      </c>
      <c r="M703" s="154">
        <f>VLOOKUP(L703,'Slope %'!C:D,2,0)</f>
        <v>0.1</v>
      </c>
    </row>
    <row r="704" spans="1:13" x14ac:dyDescent="0.25">
      <c r="A704" s="169">
        <v>15403</v>
      </c>
      <c r="B704" s="170" t="s">
        <v>750</v>
      </c>
      <c r="C704" s="170" t="s">
        <v>15</v>
      </c>
      <c r="D704" s="170" t="s">
        <v>93</v>
      </c>
      <c r="E704" s="170">
        <v>750</v>
      </c>
      <c r="F704" s="170">
        <v>12</v>
      </c>
      <c r="G704" s="171">
        <v>40</v>
      </c>
      <c r="H704" s="170" t="s">
        <v>17</v>
      </c>
      <c r="I704" s="171">
        <v>27.99</v>
      </c>
      <c r="J704" s="169">
        <v>1</v>
      </c>
      <c r="K704" s="154" cm="1">
        <f t="array" ref="K704">ROUND(
IF(C704="Beer",
SUM(LOOKUP(2,1/(SRP!$B$8:$B$10&lt;=E704)/(SRP!$C$8:$C$10&gt;=E704),SRP!$D$8:$D$10)*(G704/100)*(E704/1000)),
IF(C704="Spirits",
SUM(LOOKUP(2,1/(SRP!$B$2:$B$7&lt;=E704)/(SRP!$C$2:$C$7&gt;=E704),SRP!$D$2:$D$7)*(G704/100)*(E704/1000)),
IF(AND(C704="Wine",D704="Fortified Wines"),
SUM(LOOKUP(2,1/(SRP!$B$26:$B$29&lt;=E704)/(SRP!$C$26:$C$29&gt;=E704),SRP!$D$26:$D$29)*(G704/100)*(E704/1000)),
IF(C704="Wine",
SUM(LOOKUP(2,1/(SRP!$B$21:$B$25&lt;=E704)/(SRP!$C$21:$C$25&gt;=E704),SRP!$D$21:$D$25)*(G704/100)*(E704/1000)),
IF(AND(C704="Ready to Drink",D704="RTD-One Pour Cocktail&gt;7%&lt;=14.5"),
SUM(LOOKUP(2,1/(SRP!$B$16:$B$20&lt;=E704)/(SRP!$C$16:$C$20&gt;=E704),SRP!$D$16:$D$20)*(G704/100)*(E704/1000)),
IF(C704="Ready to Drink",
SUM(LOOKUP(2,1/(SRP!$B$11:$B$15&lt;=E704)/(SRP!$C$11:$C$15&gt;=E704),SRP!$D$11:$D$15)*(G704/100)*(E704/1000)),
0)))))),2)</f>
        <v>23.42</v>
      </c>
      <c r="L704" s="173" t="str">
        <f t="shared" si="10"/>
        <v>Spirits750</v>
      </c>
      <c r="M704" s="154">
        <f>VLOOKUP(L704,'Slope %'!C:D,2,0)</f>
        <v>7.0000000000000007E-2</v>
      </c>
    </row>
    <row r="705" spans="1:13" x14ac:dyDescent="0.25">
      <c r="A705" s="169">
        <v>15405</v>
      </c>
      <c r="B705" s="170" t="s">
        <v>751</v>
      </c>
      <c r="C705" s="170" t="s">
        <v>24</v>
      </c>
      <c r="D705" s="170" t="s">
        <v>34</v>
      </c>
      <c r="E705" s="170">
        <v>750</v>
      </c>
      <c r="F705" s="170">
        <v>12</v>
      </c>
      <c r="G705" s="171">
        <v>13</v>
      </c>
      <c r="H705" s="170" t="s">
        <v>35</v>
      </c>
      <c r="I705" s="171">
        <v>14.99</v>
      </c>
      <c r="J705" s="169">
        <v>1</v>
      </c>
      <c r="K705" s="154" cm="1">
        <f t="array" ref="K705">ROUND(
IF(C705="Beer",
SUM(LOOKUP(2,1/(SRP!$B$8:$B$10&lt;=E705)/(SRP!$C$8:$C$10&gt;=E705),SRP!$D$8:$D$10)*(G705/100)*(E705/1000)),
IF(C705="Spirits",
SUM(LOOKUP(2,1/(SRP!$B$2:$B$7&lt;=E705)/(SRP!$C$2:$C$7&gt;=E705),SRP!$D$2:$D$7)*(G705/100)*(E705/1000)),
IF(AND(C705="Wine",D705="Fortified Wines"),
SUM(LOOKUP(2,1/(SRP!$B$26:$B$29&lt;=E705)/(SRP!$C$26:$C$29&gt;=E705),SRP!$D$26:$D$29)*(G705/100)*(E705/1000)),
IF(C705="Wine",
SUM(LOOKUP(2,1/(SRP!$B$21:$B$25&lt;=E705)/(SRP!$C$21:$C$25&gt;=E705),SRP!$D$21:$D$25)*(G705/100)*(E705/1000)),
IF(AND(C705="Ready to Drink",D705="RTD-One Pour Cocktail&gt;7%&lt;=14.5"),
SUM(LOOKUP(2,1/(SRP!$B$16:$B$20&lt;=E705)/(SRP!$C$16:$C$20&gt;=E705),SRP!$D$16:$D$20)*(G705/100)*(E705/1000)),
IF(C705="Ready to Drink",
SUM(LOOKUP(2,1/(SRP!$B$11:$B$15&lt;=E705)/(SRP!$C$11:$C$15&gt;=E705),SRP!$D$11:$D$15)*(G705/100)*(E705/1000)),
0)))))),2)</f>
        <v>7.61</v>
      </c>
      <c r="L705" s="173" t="str">
        <f t="shared" si="10"/>
        <v>Wine750</v>
      </c>
      <c r="M705" s="154">
        <f>VLOOKUP(L705,'Slope %'!C:D,2,0)</f>
        <v>0.1</v>
      </c>
    </row>
    <row r="706" spans="1:13" x14ac:dyDescent="0.25">
      <c r="A706" s="169">
        <v>15451</v>
      </c>
      <c r="B706" s="170" t="s">
        <v>752</v>
      </c>
      <c r="C706" s="170" t="s">
        <v>24</v>
      </c>
      <c r="D706" s="170" t="s">
        <v>34</v>
      </c>
      <c r="E706" s="170">
        <v>750</v>
      </c>
      <c r="F706" s="170">
        <v>12</v>
      </c>
      <c r="G706" s="171">
        <v>13.5</v>
      </c>
      <c r="H706" s="170" t="s">
        <v>177</v>
      </c>
      <c r="I706" s="171">
        <v>19.989999999999998</v>
      </c>
      <c r="J706" s="169">
        <v>1</v>
      </c>
      <c r="K706" s="154" cm="1">
        <f t="array" ref="K706">ROUND(
IF(C706="Beer",
SUM(LOOKUP(2,1/(SRP!$B$8:$B$10&lt;=E706)/(SRP!$C$8:$C$10&gt;=E706),SRP!$D$8:$D$10)*(G706/100)*(E706/1000)),
IF(C706="Spirits",
SUM(LOOKUP(2,1/(SRP!$B$2:$B$7&lt;=E706)/(SRP!$C$2:$C$7&gt;=E706),SRP!$D$2:$D$7)*(G706/100)*(E706/1000)),
IF(AND(C706="Wine",D706="Fortified Wines"),
SUM(LOOKUP(2,1/(SRP!$B$26:$B$29&lt;=E706)/(SRP!$C$26:$C$29&gt;=E706),SRP!$D$26:$D$29)*(G706/100)*(E706/1000)),
IF(C706="Wine",
SUM(LOOKUP(2,1/(SRP!$B$21:$B$25&lt;=E706)/(SRP!$C$21:$C$25&gt;=E706),SRP!$D$21:$D$25)*(G706/100)*(E706/1000)),
IF(AND(C706="Ready to Drink",D706="RTD-One Pour Cocktail&gt;7%&lt;=14.5"),
SUM(LOOKUP(2,1/(SRP!$B$16:$B$20&lt;=E706)/(SRP!$C$16:$C$20&gt;=E706),SRP!$D$16:$D$20)*(G706/100)*(E706/1000)),
IF(C706="Ready to Drink",
SUM(LOOKUP(2,1/(SRP!$B$11:$B$15&lt;=E706)/(SRP!$C$11:$C$15&gt;=E706),SRP!$D$11:$D$15)*(G706/100)*(E706/1000)),
0)))))),2)</f>
        <v>7.9</v>
      </c>
      <c r="L706" s="173" t="str">
        <f t="shared" si="10"/>
        <v>Wine750</v>
      </c>
      <c r="M706" s="154">
        <f>VLOOKUP(L706,'Slope %'!C:D,2,0)</f>
        <v>0.1</v>
      </c>
    </row>
    <row r="707" spans="1:13" x14ac:dyDescent="0.25">
      <c r="A707" s="169">
        <v>15485</v>
      </c>
      <c r="B707" s="170" t="s">
        <v>753</v>
      </c>
      <c r="C707" s="170" t="s">
        <v>11</v>
      </c>
      <c r="D707" s="170" t="s">
        <v>12</v>
      </c>
      <c r="E707" s="170">
        <v>473</v>
      </c>
      <c r="F707" s="170">
        <v>24</v>
      </c>
      <c r="G707" s="171">
        <v>5</v>
      </c>
      <c r="H707" s="170" t="s">
        <v>13</v>
      </c>
      <c r="I707" s="171">
        <v>3.99</v>
      </c>
      <c r="J707" s="169">
        <v>1</v>
      </c>
      <c r="K707" s="154" cm="1">
        <f t="array" ref="K707">ROUND(
IF(C707="Beer",
SUM(LOOKUP(2,1/(SRP!$B$8:$B$10&lt;=E707)/(SRP!$C$8:$C$10&gt;=E707),SRP!$D$8:$D$10)*(G707/100)*(E707/1000)),
IF(C707="Spirits",
SUM(LOOKUP(2,1/(SRP!$B$2:$B$7&lt;=E707)/(SRP!$C$2:$C$7&gt;=E707),SRP!$D$2:$D$7)*(G707/100)*(E707/1000)),
IF(AND(C707="Wine",D707="Fortified Wines"),
SUM(LOOKUP(2,1/(SRP!$B$26:$B$29&lt;=E707)/(SRP!$C$26:$C$29&gt;=E707),SRP!$D$26:$D$29)*(G707/100)*(E707/1000)),
IF(C707="Wine",
SUM(LOOKUP(2,1/(SRP!$B$21:$B$25&lt;=E707)/(SRP!$C$21:$C$25&gt;=E707),SRP!$D$21:$D$25)*(G707/100)*(E707/1000)),
IF(AND(C707="Ready to Drink",D707="RTD-One Pour Cocktail&gt;7%&lt;=14.5"),
SUM(LOOKUP(2,1/(SRP!$B$16:$B$20&lt;=E707)/(SRP!$C$16:$C$20&gt;=E707),SRP!$D$16:$D$20)*(G707/100)*(E707/1000)),
IF(C707="Ready to Drink",
SUM(LOOKUP(2,1/(SRP!$B$11:$B$15&lt;=E707)/(SRP!$C$11:$C$15&gt;=E707),SRP!$D$11:$D$15)*(G707/100)*(E707/1000)),
0)))))),2)</f>
        <v>1.85</v>
      </c>
      <c r="L707" s="173" t="str">
        <f t="shared" ref="L707:L770" si="11">(_xlfn.CONCAT(C707,E707))</f>
        <v>Beer473</v>
      </c>
      <c r="M707" s="154">
        <f>VLOOKUP(L707,'Slope %'!C:D,2,0)</f>
        <v>0.12</v>
      </c>
    </row>
    <row r="708" spans="1:13" x14ac:dyDescent="0.25">
      <c r="A708" s="169">
        <v>15485</v>
      </c>
      <c r="B708" s="170" t="s">
        <v>753</v>
      </c>
      <c r="C708" s="170" t="s">
        <v>11</v>
      </c>
      <c r="D708" s="170" t="s">
        <v>12</v>
      </c>
      <c r="E708" s="170">
        <v>473</v>
      </c>
      <c r="F708" s="170">
        <v>24</v>
      </c>
      <c r="G708" s="171">
        <v>5</v>
      </c>
      <c r="H708" s="170" t="s">
        <v>13</v>
      </c>
      <c r="I708" s="171">
        <v>3.99</v>
      </c>
      <c r="J708" s="169">
        <v>1</v>
      </c>
      <c r="K708" s="154" cm="1">
        <f t="array" ref="K708">ROUND(
IF(C708="Beer",
SUM(LOOKUP(2,1/(SRP!$B$8:$B$10&lt;=E708)/(SRP!$C$8:$C$10&gt;=E708),SRP!$D$8:$D$10)*(G708/100)*(E708/1000)),
IF(C708="Spirits",
SUM(LOOKUP(2,1/(SRP!$B$2:$B$7&lt;=E708)/(SRP!$C$2:$C$7&gt;=E708),SRP!$D$2:$D$7)*(G708/100)*(E708/1000)),
IF(AND(C708="Wine",D708="Fortified Wines"),
SUM(LOOKUP(2,1/(SRP!$B$26:$B$29&lt;=E708)/(SRP!$C$26:$C$29&gt;=E708),SRP!$D$26:$D$29)*(G708/100)*(E708/1000)),
IF(C708="Wine",
SUM(LOOKUP(2,1/(SRP!$B$21:$B$25&lt;=E708)/(SRP!$C$21:$C$25&gt;=E708),SRP!$D$21:$D$25)*(G708/100)*(E708/1000)),
IF(AND(C708="Ready to Drink",D708="RTD-One Pour Cocktail&gt;7%&lt;=14.5"),
SUM(LOOKUP(2,1/(SRP!$B$16:$B$20&lt;=E708)/(SRP!$C$16:$C$20&gt;=E708),SRP!$D$16:$D$20)*(G708/100)*(E708/1000)),
IF(C708="Ready to Drink",
SUM(LOOKUP(2,1/(SRP!$B$11:$B$15&lt;=E708)/(SRP!$C$11:$C$15&gt;=E708),SRP!$D$11:$D$15)*(G708/100)*(E708/1000)),
0)))))),2)</f>
        <v>1.85</v>
      </c>
      <c r="L708" s="173" t="str">
        <f t="shared" si="11"/>
        <v>Beer473</v>
      </c>
      <c r="M708" s="154">
        <f>VLOOKUP(L708,'Slope %'!C:D,2,0)</f>
        <v>0.12</v>
      </c>
    </row>
    <row r="709" spans="1:13" x14ac:dyDescent="0.25">
      <c r="A709" s="169">
        <v>15490</v>
      </c>
      <c r="B709" s="170" t="s">
        <v>754</v>
      </c>
      <c r="C709" s="170" t="s">
        <v>24</v>
      </c>
      <c r="D709" s="170" t="s">
        <v>298</v>
      </c>
      <c r="E709" s="170">
        <v>750</v>
      </c>
      <c r="F709" s="170">
        <v>12</v>
      </c>
      <c r="G709" s="171">
        <v>11.5</v>
      </c>
      <c r="H709" s="170" t="s">
        <v>22</v>
      </c>
      <c r="I709" s="171">
        <v>17.989999999999998</v>
      </c>
      <c r="J709" s="169">
        <v>1</v>
      </c>
      <c r="K709" s="154" cm="1">
        <f t="array" ref="K709">ROUND(
IF(C709="Beer",
SUM(LOOKUP(2,1/(SRP!$B$8:$B$10&lt;=E709)/(SRP!$C$8:$C$10&gt;=E709),SRP!$D$8:$D$10)*(G709/100)*(E709/1000)),
IF(C709="Spirits",
SUM(LOOKUP(2,1/(SRP!$B$2:$B$7&lt;=E709)/(SRP!$C$2:$C$7&gt;=E709),SRP!$D$2:$D$7)*(G709/100)*(E709/1000)),
IF(AND(C709="Wine",D709="Fortified Wines"),
SUM(LOOKUP(2,1/(SRP!$B$26:$B$29&lt;=E709)/(SRP!$C$26:$C$29&gt;=E709),SRP!$D$26:$D$29)*(G709/100)*(E709/1000)),
IF(C709="Wine",
SUM(LOOKUP(2,1/(SRP!$B$21:$B$25&lt;=E709)/(SRP!$C$21:$C$25&gt;=E709),SRP!$D$21:$D$25)*(G709/100)*(E709/1000)),
IF(AND(C709="Ready to Drink",D709="RTD-One Pour Cocktail&gt;7%&lt;=14.5"),
SUM(LOOKUP(2,1/(SRP!$B$16:$B$20&lt;=E709)/(SRP!$C$16:$C$20&gt;=E709),SRP!$D$16:$D$20)*(G709/100)*(E709/1000)),
IF(C709="Ready to Drink",
SUM(LOOKUP(2,1/(SRP!$B$11:$B$15&lt;=E709)/(SRP!$C$11:$C$15&gt;=E709),SRP!$D$11:$D$15)*(G709/100)*(E709/1000)),
0)))))),2)</f>
        <v>6.73</v>
      </c>
      <c r="L709" s="173" t="str">
        <f t="shared" si="11"/>
        <v>Wine750</v>
      </c>
      <c r="M709" s="154">
        <f>VLOOKUP(L709,'Slope %'!C:D,2,0)</f>
        <v>0.1</v>
      </c>
    </row>
    <row r="710" spans="1:13" x14ac:dyDescent="0.25">
      <c r="A710" s="169">
        <v>15508</v>
      </c>
      <c r="B710" s="170" t="s">
        <v>755</v>
      </c>
      <c r="C710" s="170" t="s">
        <v>15</v>
      </c>
      <c r="D710" s="170" t="s">
        <v>756</v>
      </c>
      <c r="E710" s="170">
        <v>750</v>
      </c>
      <c r="F710" s="170">
        <v>12</v>
      </c>
      <c r="G710" s="171">
        <v>35</v>
      </c>
      <c r="H710" s="170" t="s">
        <v>43</v>
      </c>
      <c r="I710" s="171">
        <v>28.79</v>
      </c>
      <c r="J710" s="169">
        <v>1</v>
      </c>
      <c r="K710" s="154" cm="1">
        <f t="array" ref="K710">ROUND(
IF(C710="Beer",
SUM(LOOKUP(2,1/(SRP!$B$8:$B$10&lt;=E710)/(SRP!$C$8:$C$10&gt;=E710),SRP!$D$8:$D$10)*(G710/100)*(E710/1000)),
IF(C710="Spirits",
SUM(LOOKUP(2,1/(SRP!$B$2:$B$7&lt;=E710)/(SRP!$C$2:$C$7&gt;=E710),SRP!$D$2:$D$7)*(G710/100)*(E710/1000)),
IF(AND(C710="Wine",D710="Fortified Wines"),
SUM(LOOKUP(2,1/(SRP!$B$26:$B$29&lt;=E710)/(SRP!$C$26:$C$29&gt;=E710),SRP!$D$26:$D$29)*(G710/100)*(E710/1000)),
IF(C710="Wine",
SUM(LOOKUP(2,1/(SRP!$B$21:$B$25&lt;=E710)/(SRP!$C$21:$C$25&gt;=E710),SRP!$D$21:$D$25)*(G710/100)*(E710/1000)),
IF(AND(C710="Ready to Drink",D710="RTD-One Pour Cocktail&gt;7%&lt;=14.5"),
SUM(LOOKUP(2,1/(SRP!$B$16:$B$20&lt;=E710)/(SRP!$C$16:$C$20&gt;=E710),SRP!$D$16:$D$20)*(G710/100)*(E710/1000)),
IF(C710="Ready to Drink",
SUM(LOOKUP(2,1/(SRP!$B$11:$B$15&lt;=E710)/(SRP!$C$11:$C$15&gt;=E710),SRP!$D$11:$D$15)*(G710/100)*(E710/1000)),
0)))))),2)</f>
        <v>20.49</v>
      </c>
      <c r="L710" s="173" t="str">
        <f t="shared" si="11"/>
        <v>Spirits750</v>
      </c>
      <c r="M710" s="154">
        <f>VLOOKUP(L710,'Slope %'!C:D,2,0)</f>
        <v>7.0000000000000007E-2</v>
      </c>
    </row>
    <row r="711" spans="1:13" x14ac:dyDescent="0.25">
      <c r="A711" s="169">
        <v>15588</v>
      </c>
      <c r="B711" s="170" t="s">
        <v>757</v>
      </c>
      <c r="C711" s="170" t="s">
        <v>15</v>
      </c>
      <c r="D711" s="170" t="s">
        <v>51</v>
      </c>
      <c r="E711" s="170">
        <v>750</v>
      </c>
      <c r="F711" s="170">
        <v>12</v>
      </c>
      <c r="G711" s="171">
        <v>42</v>
      </c>
      <c r="H711" s="170" t="s">
        <v>29</v>
      </c>
      <c r="I711" s="171">
        <v>31.99</v>
      </c>
      <c r="J711" s="169">
        <v>1</v>
      </c>
      <c r="K711" s="154" cm="1">
        <f t="array" ref="K711">ROUND(
IF(C711="Beer",
SUM(LOOKUP(2,1/(SRP!$B$8:$B$10&lt;=E711)/(SRP!$C$8:$C$10&gt;=E711),SRP!$D$8:$D$10)*(G711/100)*(E711/1000)),
IF(C711="Spirits",
SUM(LOOKUP(2,1/(SRP!$B$2:$B$7&lt;=E711)/(SRP!$C$2:$C$7&gt;=E711),SRP!$D$2:$D$7)*(G711/100)*(E711/1000)),
IF(AND(C711="Wine",D711="Fortified Wines"),
SUM(LOOKUP(2,1/(SRP!$B$26:$B$29&lt;=E711)/(SRP!$C$26:$C$29&gt;=E711),SRP!$D$26:$D$29)*(G711/100)*(E711/1000)),
IF(C711="Wine",
SUM(LOOKUP(2,1/(SRP!$B$21:$B$25&lt;=E711)/(SRP!$C$21:$C$25&gt;=E711),SRP!$D$21:$D$25)*(G711/100)*(E711/1000)),
IF(AND(C711="Ready to Drink",D711="RTD-One Pour Cocktail&gt;7%&lt;=14.5"),
SUM(LOOKUP(2,1/(SRP!$B$16:$B$20&lt;=E711)/(SRP!$C$16:$C$20&gt;=E711),SRP!$D$16:$D$20)*(G711/100)*(E711/1000)),
IF(C711="Ready to Drink",
SUM(LOOKUP(2,1/(SRP!$B$11:$B$15&lt;=E711)/(SRP!$C$11:$C$15&gt;=E711),SRP!$D$11:$D$15)*(G711/100)*(E711/1000)),
0)))))),2)</f>
        <v>24.59</v>
      </c>
      <c r="L711" s="173" t="str">
        <f t="shared" si="11"/>
        <v>Spirits750</v>
      </c>
      <c r="M711" s="154">
        <f>VLOOKUP(L711,'Slope %'!C:D,2,0)</f>
        <v>7.0000000000000007E-2</v>
      </c>
    </row>
    <row r="712" spans="1:13" x14ac:dyDescent="0.25">
      <c r="A712" s="169">
        <v>15693</v>
      </c>
      <c r="B712" s="170" t="s">
        <v>758</v>
      </c>
      <c r="C712" s="170" t="s">
        <v>15</v>
      </c>
      <c r="D712" s="170" t="s">
        <v>759</v>
      </c>
      <c r="E712" s="170">
        <v>750</v>
      </c>
      <c r="F712" s="170">
        <v>12</v>
      </c>
      <c r="G712" s="171">
        <v>45</v>
      </c>
      <c r="H712" s="170" t="s">
        <v>43</v>
      </c>
      <c r="I712" s="171">
        <v>37.99</v>
      </c>
      <c r="J712" s="169">
        <v>1</v>
      </c>
      <c r="K712" s="154" cm="1">
        <f t="array" ref="K712">ROUND(
IF(C712="Beer",
SUM(LOOKUP(2,1/(SRP!$B$8:$B$10&lt;=E712)/(SRP!$C$8:$C$10&gt;=E712),SRP!$D$8:$D$10)*(G712/100)*(E712/1000)),
IF(C712="Spirits",
SUM(LOOKUP(2,1/(SRP!$B$2:$B$7&lt;=E712)/(SRP!$C$2:$C$7&gt;=E712),SRP!$D$2:$D$7)*(G712/100)*(E712/1000)),
IF(AND(C712="Wine",D712="Fortified Wines"),
SUM(LOOKUP(2,1/(SRP!$B$26:$B$29&lt;=E712)/(SRP!$C$26:$C$29&gt;=E712),SRP!$D$26:$D$29)*(G712/100)*(E712/1000)),
IF(C712="Wine",
SUM(LOOKUP(2,1/(SRP!$B$21:$B$25&lt;=E712)/(SRP!$C$21:$C$25&gt;=E712),SRP!$D$21:$D$25)*(G712/100)*(E712/1000)),
IF(AND(C712="Ready to Drink",D712="RTD-One Pour Cocktail&gt;7%&lt;=14.5"),
SUM(LOOKUP(2,1/(SRP!$B$16:$B$20&lt;=E712)/(SRP!$C$16:$C$20&gt;=E712),SRP!$D$16:$D$20)*(G712/100)*(E712/1000)),
IF(C712="Ready to Drink",
SUM(LOOKUP(2,1/(SRP!$B$11:$B$15&lt;=E712)/(SRP!$C$11:$C$15&gt;=E712),SRP!$D$11:$D$15)*(G712/100)*(E712/1000)),
0)))))),2)</f>
        <v>26.35</v>
      </c>
      <c r="L712" s="173" t="str">
        <f t="shared" si="11"/>
        <v>Spirits750</v>
      </c>
      <c r="M712" s="154">
        <f>VLOOKUP(L712,'Slope %'!C:D,2,0)</f>
        <v>7.0000000000000007E-2</v>
      </c>
    </row>
    <row r="713" spans="1:13" x14ac:dyDescent="0.25">
      <c r="A713" s="169">
        <v>15697</v>
      </c>
      <c r="B713" s="170" t="s">
        <v>760</v>
      </c>
      <c r="C713" s="170" t="s">
        <v>11</v>
      </c>
      <c r="D713" s="170" t="s">
        <v>303</v>
      </c>
      <c r="E713" s="170">
        <v>473</v>
      </c>
      <c r="F713" s="170">
        <v>24</v>
      </c>
      <c r="G713" s="171">
        <v>6.5</v>
      </c>
      <c r="H713" s="170" t="s">
        <v>285</v>
      </c>
      <c r="I713" s="171">
        <v>4.6900000000000004</v>
      </c>
      <c r="J713" s="169">
        <v>1</v>
      </c>
      <c r="K713" s="154" cm="1">
        <f t="array" ref="K713">ROUND(
IF(C713="Beer",
SUM(LOOKUP(2,1/(SRP!$B$8:$B$10&lt;=E713)/(SRP!$C$8:$C$10&gt;=E713),SRP!$D$8:$D$10)*(G713/100)*(E713/1000)),
IF(C713="Spirits",
SUM(LOOKUP(2,1/(SRP!$B$2:$B$7&lt;=E713)/(SRP!$C$2:$C$7&gt;=E713),SRP!$D$2:$D$7)*(G713/100)*(E713/1000)),
IF(AND(C713="Wine",D713="Fortified Wines"),
SUM(LOOKUP(2,1/(SRP!$B$26:$B$29&lt;=E713)/(SRP!$C$26:$C$29&gt;=E713),SRP!$D$26:$D$29)*(G713/100)*(E713/1000)),
IF(C713="Wine",
SUM(LOOKUP(2,1/(SRP!$B$21:$B$25&lt;=E713)/(SRP!$C$21:$C$25&gt;=E713),SRP!$D$21:$D$25)*(G713/100)*(E713/1000)),
IF(AND(C713="Ready to Drink",D713="RTD-One Pour Cocktail&gt;7%&lt;=14.5"),
SUM(LOOKUP(2,1/(SRP!$B$16:$B$20&lt;=E713)/(SRP!$C$16:$C$20&gt;=E713),SRP!$D$16:$D$20)*(G713/100)*(E713/1000)),
IF(C713="Ready to Drink",
SUM(LOOKUP(2,1/(SRP!$B$11:$B$15&lt;=E713)/(SRP!$C$11:$C$15&gt;=E713),SRP!$D$11:$D$15)*(G713/100)*(E713/1000)),
0)))))),2)</f>
        <v>2.4</v>
      </c>
      <c r="L713" s="173" t="str">
        <f t="shared" si="11"/>
        <v>Beer473</v>
      </c>
      <c r="M713" s="154">
        <f>VLOOKUP(L713,'Slope %'!C:D,2,0)</f>
        <v>0.12</v>
      </c>
    </row>
    <row r="714" spans="1:13" x14ac:dyDescent="0.25">
      <c r="A714" s="169">
        <v>15697</v>
      </c>
      <c r="B714" s="170" t="s">
        <v>760</v>
      </c>
      <c r="C714" s="170" t="s">
        <v>11</v>
      </c>
      <c r="D714" s="170" t="s">
        <v>303</v>
      </c>
      <c r="E714" s="170">
        <v>473</v>
      </c>
      <c r="F714" s="170">
        <v>24</v>
      </c>
      <c r="G714" s="171">
        <v>6.5</v>
      </c>
      <c r="H714" s="170" t="s">
        <v>285</v>
      </c>
      <c r="I714" s="171">
        <v>4.6900000000000004</v>
      </c>
      <c r="J714" s="169">
        <v>1</v>
      </c>
      <c r="K714" s="154" cm="1">
        <f t="array" ref="K714">ROUND(
IF(C714="Beer",
SUM(LOOKUP(2,1/(SRP!$B$8:$B$10&lt;=E714)/(SRP!$C$8:$C$10&gt;=E714),SRP!$D$8:$D$10)*(G714/100)*(E714/1000)),
IF(C714="Spirits",
SUM(LOOKUP(2,1/(SRP!$B$2:$B$7&lt;=E714)/(SRP!$C$2:$C$7&gt;=E714),SRP!$D$2:$D$7)*(G714/100)*(E714/1000)),
IF(AND(C714="Wine",D714="Fortified Wines"),
SUM(LOOKUP(2,1/(SRP!$B$26:$B$29&lt;=E714)/(SRP!$C$26:$C$29&gt;=E714),SRP!$D$26:$D$29)*(G714/100)*(E714/1000)),
IF(C714="Wine",
SUM(LOOKUP(2,1/(SRP!$B$21:$B$25&lt;=E714)/(SRP!$C$21:$C$25&gt;=E714),SRP!$D$21:$D$25)*(G714/100)*(E714/1000)),
IF(AND(C714="Ready to Drink",D714="RTD-One Pour Cocktail&gt;7%&lt;=14.5"),
SUM(LOOKUP(2,1/(SRP!$B$16:$B$20&lt;=E714)/(SRP!$C$16:$C$20&gt;=E714),SRP!$D$16:$D$20)*(G714/100)*(E714/1000)),
IF(C714="Ready to Drink",
SUM(LOOKUP(2,1/(SRP!$B$11:$B$15&lt;=E714)/(SRP!$C$11:$C$15&gt;=E714),SRP!$D$11:$D$15)*(G714/100)*(E714/1000)),
0)))))),2)</f>
        <v>2.4</v>
      </c>
      <c r="L714" s="173" t="str">
        <f t="shared" si="11"/>
        <v>Beer473</v>
      </c>
      <c r="M714" s="154">
        <f>VLOOKUP(L714,'Slope %'!C:D,2,0)</f>
        <v>0.12</v>
      </c>
    </row>
    <row r="715" spans="1:13" x14ac:dyDescent="0.25">
      <c r="A715" s="169">
        <v>15726</v>
      </c>
      <c r="B715" s="170" t="s">
        <v>761</v>
      </c>
      <c r="C715" s="170" t="s">
        <v>24</v>
      </c>
      <c r="D715" s="170" t="s">
        <v>166</v>
      </c>
      <c r="E715" s="170">
        <v>4000</v>
      </c>
      <c r="F715" s="170">
        <v>4</v>
      </c>
      <c r="G715" s="171">
        <v>12</v>
      </c>
      <c r="H715" s="170" t="s">
        <v>32</v>
      </c>
      <c r="I715" s="171">
        <v>45.99</v>
      </c>
      <c r="J715" s="169">
        <v>1</v>
      </c>
      <c r="K715" s="154" cm="1">
        <f t="array" ref="K715">ROUND(
IF(C715="Beer",
SUM(LOOKUP(2,1/(SRP!$B$8:$B$10&lt;=E715)/(SRP!$C$8:$C$10&gt;=E715),SRP!$D$8:$D$10)*(G715/100)*(E715/1000)),
IF(C715="Spirits",
SUM(LOOKUP(2,1/(SRP!$B$2:$B$7&lt;=E715)/(SRP!$C$2:$C$7&gt;=E715),SRP!$D$2:$D$7)*(G715/100)*(E715/1000)),
IF(AND(C715="Wine",D715="Fortified Wines"),
SUM(LOOKUP(2,1/(SRP!$B$26:$B$29&lt;=E715)/(SRP!$C$26:$C$29&gt;=E715),SRP!$D$26:$D$29)*(G715/100)*(E715/1000)),
IF(C715="Wine",
SUM(LOOKUP(2,1/(SRP!$B$21:$B$25&lt;=E715)/(SRP!$C$21:$C$25&gt;=E715),SRP!$D$21:$D$25)*(G715/100)*(E715/1000)),
IF(AND(C715="Ready to Drink",D715="RTD-One Pour Cocktail&gt;7%&lt;=14.5"),
SUM(LOOKUP(2,1/(SRP!$B$16:$B$20&lt;=E715)/(SRP!$C$16:$C$20&gt;=E715),SRP!$D$16:$D$20)*(G715/100)*(E715/1000)),
IF(C715="Ready to Drink",
SUM(LOOKUP(2,1/(SRP!$B$11:$B$15&lt;=E715)/(SRP!$C$11:$C$15&gt;=E715),SRP!$D$11:$D$15)*(G715/100)*(E715/1000)),
0)))))),2)</f>
        <v>31.2</v>
      </c>
      <c r="L715" s="173" t="str">
        <f t="shared" si="11"/>
        <v>Wine4000</v>
      </c>
      <c r="M715" s="154">
        <f>VLOOKUP(L715,'Slope %'!C:D,2,0)</f>
        <v>0.05</v>
      </c>
    </row>
    <row r="716" spans="1:13" x14ac:dyDescent="0.25">
      <c r="A716" s="169">
        <v>15727</v>
      </c>
      <c r="B716" s="170" t="s">
        <v>762</v>
      </c>
      <c r="C716" s="170" t="s">
        <v>24</v>
      </c>
      <c r="D716" s="170" t="s">
        <v>127</v>
      </c>
      <c r="E716" s="170">
        <v>4000</v>
      </c>
      <c r="F716" s="170">
        <v>4</v>
      </c>
      <c r="G716" s="171">
        <v>13</v>
      </c>
      <c r="H716" s="170" t="s">
        <v>32</v>
      </c>
      <c r="I716" s="171">
        <v>45.99</v>
      </c>
      <c r="J716" s="169">
        <v>1</v>
      </c>
      <c r="K716" s="154" cm="1">
        <f t="array" ref="K716">ROUND(
IF(C716="Beer",
SUM(LOOKUP(2,1/(SRP!$B$8:$B$10&lt;=E716)/(SRP!$C$8:$C$10&gt;=E716),SRP!$D$8:$D$10)*(G716/100)*(E716/1000)),
IF(C716="Spirits",
SUM(LOOKUP(2,1/(SRP!$B$2:$B$7&lt;=E716)/(SRP!$C$2:$C$7&gt;=E716),SRP!$D$2:$D$7)*(G716/100)*(E716/1000)),
IF(AND(C716="Wine",D716="Fortified Wines"),
SUM(LOOKUP(2,1/(SRP!$B$26:$B$29&lt;=E716)/(SRP!$C$26:$C$29&gt;=E716),SRP!$D$26:$D$29)*(G716/100)*(E716/1000)),
IF(C716="Wine",
SUM(LOOKUP(2,1/(SRP!$B$21:$B$25&lt;=E716)/(SRP!$C$21:$C$25&gt;=E716),SRP!$D$21:$D$25)*(G716/100)*(E716/1000)),
IF(AND(C716="Ready to Drink",D716="RTD-One Pour Cocktail&gt;7%&lt;=14.5"),
SUM(LOOKUP(2,1/(SRP!$B$16:$B$20&lt;=E716)/(SRP!$C$16:$C$20&gt;=E716),SRP!$D$16:$D$20)*(G716/100)*(E716/1000)),
IF(C716="Ready to Drink",
SUM(LOOKUP(2,1/(SRP!$B$11:$B$15&lt;=E716)/(SRP!$C$11:$C$15&gt;=E716),SRP!$D$11:$D$15)*(G716/100)*(E716/1000)),
0)))))),2)</f>
        <v>33.81</v>
      </c>
      <c r="L716" s="173" t="str">
        <f t="shared" si="11"/>
        <v>Wine4000</v>
      </c>
      <c r="M716" s="154">
        <f>VLOOKUP(L716,'Slope %'!C:D,2,0)</f>
        <v>0.05</v>
      </c>
    </row>
    <row r="717" spans="1:13" x14ac:dyDescent="0.25">
      <c r="A717" s="169">
        <v>15748</v>
      </c>
      <c r="B717" s="170" t="s">
        <v>763</v>
      </c>
      <c r="C717" s="170" t="s">
        <v>24</v>
      </c>
      <c r="D717" s="170" t="s">
        <v>46</v>
      </c>
      <c r="E717" s="170">
        <v>750</v>
      </c>
      <c r="F717" s="170">
        <v>6</v>
      </c>
      <c r="G717" s="171">
        <v>11</v>
      </c>
      <c r="H717" s="170" t="s">
        <v>29</v>
      </c>
      <c r="I717" s="171">
        <v>17.989999999999998</v>
      </c>
      <c r="J717" s="169">
        <v>1</v>
      </c>
      <c r="K717" s="154" cm="1">
        <f t="array" ref="K717">ROUND(
IF(C717="Beer",
SUM(LOOKUP(2,1/(SRP!$B$8:$B$10&lt;=E717)/(SRP!$C$8:$C$10&gt;=E717),SRP!$D$8:$D$10)*(G717/100)*(E717/1000)),
IF(C717="Spirits",
SUM(LOOKUP(2,1/(SRP!$B$2:$B$7&lt;=E717)/(SRP!$C$2:$C$7&gt;=E717),SRP!$D$2:$D$7)*(G717/100)*(E717/1000)),
IF(AND(C717="Wine",D717="Fortified Wines"),
SUM(LOOKUP(2,1/(SRP!$B$26:$B$29&lt;=E717)/(SRP!$C$26:$C$29&gt;=E717),SRP!$D$26:$D$29)*(G717/100)*(E717/1000)),
IF(C717="Wine",
SUM(LOOKUP(2,1/(SRP!$B$21:$B$25&lt;=E717)/(SRP!$C$21:$C$25&gt;=E717),SRP!$D$21:$D$25)*(G717/100)*(E717/1000)),
IF(AND(C717="Ready to Drink",D717="RTD-One Pour Cocktail&gt;7%&lt;=14.5"),
SUM(LOOKUP(2,1/(SRP!$B$16:$B$20&lt;=E717)/(SRP!$C$16:$C$20&gt;=E717),SRP!$D$16:$D$20)*(G717/100)*(E717/1000)),
IF(C717="Ready to Drink",
SUM(LOOKUP(2,1/(SRP!$B$11:$B$15&lt;=E717)/(SRP!$C$11:$C$15&gt;=E717),SRP!$D$11:$D$15)*(G717/100)*(E717/1000)),
0)))))),2)</f>
        <v>6.44</v>
      </c>
      <c r="L717" s="173" t="str">
        <f t="shared" si="11"/>
        <v>Wine750</v>
      </c>
      <c r="M717" s="154">
        <f>VLOOKUP(L717,'Slope %'!C:D,2,0)</f>
        <v>0.1</v>
      </c>
    </row>
    <row r="718" spans="1:13" x14ac:dyDescent="0.25">
      <c r="A718" s="169">
        <v>15759</v>
      </c>
      <c r="B718" s="170" t="s">
        <v>764</v>
      </c>
      <c r="C718" s="170" t="s">
        <v>24</v>
      </c>
      <c r="D718" s="170" t="s">
        <v>66</v>
      </c>
      <c r="E718" s="170">
        <v>750</v>
      </c>
      <c r="F718" s="170">
        <v>12</v>
      </c>
      <c r="G718" s="171">
        <v>13.4</v>
      </c>
      <c r="H718" s="170" t="s">
        <v>26</v>
      </c>
      <c r="I718" s="171">
        <v>19.989999999999998</v>
      </c>
      <c r="J718" s="169">
        <v>1</v>
      </c>
      <c r="K718" s="154" cm="1">
        <f t="array" ref="K718">ROUND(
IF(C718="Beer",
SUM(LOOKUP(2,1/(SRP!$B$8:$B$10&lt;=E718)/(SRP!$C$8:$C$10&gt;=E718),SRP!$D$8:$D$10)*(G718/100)*(E718/1000)),
IF(C718="Spirits",
SUM(LOOKUP(2,1/(SRP!$B$2:$B$7&lt;=E718)/(SRP!$C$2:$C$7&gt;=E718),SRP!$D$2:$D$7)*(G718/100)*(E718/1000)),
IF(AND(C718="Wine",D718="Fortified Wines"),
SUM(LOOKUP(2,1/(SRP!$B$26:$B$29&lt;=E718)/(SRP!$C$26:$C$29&gt;=E718),SRP!$D$26:$D$29)*(G718/100)*(E718/1000)),
IF(C718="Wine",
SUM(LOOKUP(2,1/(SRP!$B$21:$B$25&lt;=E718)/(SRP!$C$21:$C$25&gt;=E718),SRP!$D$21:$D$25)*(G718/100)*(E718/1000)),
IF(AND(C718="Ready to Drink",D718="RTD-One Pour Cocktail&gt;7%&lt;=14.5"),
SUM(LOOKUP(2,1/(SRP!$B$16:$B$20&lt;=E718)/(SRP!$C$16:$C$20&gt;=E718),SRP!$D$16:$D$20)*(G718/100)*(E718/1000)),
IF(C718="Ready to Drink",
SUM(LOOKUP(2,1/(SRP!$B$11:$B$15&lt;=E718)/(SRP!$C$11:$C$15&gt;=E718),SRP!$D$11:$D$15)*(G718/100)*(E718/1000)),
0)))))),2)</f>
        <v>7.85</v>
      </c>
      <c r="L718" s="173" t="str">
        <f t="shared" si="11"/>
        <v>Wine750</v>
      </c>
      <c r="M718" s="154">
        <f>VLOOKUP(L718,'Slope %'!C:D,2,0)</f>
        <v>0.1</v>
      </c>
    </row>
    <row r="719" spans="1:13" x14ac:dyDescent="0.25">
      <c r="A719" s="169">
        <v>15760</v>
      </c>
      <c r="B719" s="170" t="s">
        <v>765</v>
      </c>
      <c r="C719" s="170" t="s">
        <v>24</v>
      </c>
      <c r="D719" s="170" t="s">
        <v>109</v>
      </c>
      <c r="E719" s="170">
        <v>750</v>
      </c>
      <c r="F719" s="170">
        <v>12</v>
      </c>
      <c r="G719" s="171">
        <v>10.5</v>
      </c>
      <c r="H719" s="170" t="s">
        <v>218</v>
      </c>
      <c r="I719" s="171">
        <v>17.989999999999998</v>
      </c>
      <c r="J719" s="169">
        <v>1</v>
      </c>
      <c r="K719" s="154" cm="1">
        <f t="array" ref="K719">ROUND(
IF(C719="Beer",
SUM(LOOKUP(2,1/(SRP!$B$8:$B$10&lt;=E719)/(SRP!$C$8:$C$10&gt;=E719),SRP!$D$8:$D$10)*(G719/100)*(E719/1000)),
IF(C719="Spirits",
SUM(LOOKUP(2,1/(SRP!$B$2:$B$7&lt;=E719)/(SRP!$C$2:$C$7&gt;=E719),SRP!$D$2:$D$7)*(G719/100)*(E719/1000)),
IF(AND(C719="Wine",D719="Fortified Wines"),
SUM(LOOKUP(2,1/(SRP!$B$26:$B$29&lt;=E719)/(SRP!$C$26:$C$29&gt;=E719),SRP!$D$26:$D$29)*(G719/100)*(E719/1000)),
IF(C719="Wine",
SUM(LOOKUP(2,1/(SRP!$B$21:$B$25&lt;=E719)/(SRP!$C$21:$C$25&gt;=E719),SRP!$D$21:$D$25)*(G719/100)*(E719/1000)),
IF(AND(C719="Ready to Drink",D719="RTD-One Pour Cocktail&gt;7%&lt;=14.5"),
SUM(LOOKUP(2,1/(SRP!$B$16:$B$20&lt;=E719)/(SRP!$C$16:$C$20&gt;=E719),SRP!$D$16:$D$20)*(G719/100)*(E719/1000)),
IF(C719="Ready to Drink",
SUM(LOOKUP(2,1/(SRP!$B$11:$B$15&lt;=E719)/(SRP!$C$11:$C$15&gt;=E719),SRP!$D$11:$D$15)*(G719/100)*(E719/1000)),
0)))))),2)</f>
        <v>6.15</v>
      </c>
      <c r="L719" s="173" t="str">
        <f t="shared" si="11"/>
        <v>Wine750</v>
      </c>
      <c r="M719" s="154">
        <f>VLOOKUP(L719,'Slope %'!C:D,2,0)</f>
        <v>0.1</v>
      </c>
    </row>
    <row r="720" spans="1:13" x14ac:dyDescent="0.25">
      <c r="A720" s="169">
        <v>15764</v>
      </c>
      <c r="B720" s="170" t="s">
        <v>766</v>
      </c>
      <c r="C720" s="170" t="s">
        <v>11</v>
      </c>
      <c r="D720" s="170" t="s">
        <v>267</v>
      </c>
      <c r="E720" s="170">
        <v>1892</v>
      </c>
      <c r="F720" s="170">
        <v>6</v>
      </c>
      <c r="G720" s="171">
        <v>5.2</v>
      </c>
      <c r="H720" s="170" t="s">
        <v>409</v>
      </c>
      <c r="I720" s="171">
        <v>13.79</v>
      </c>
      <c r="J720" s="169">
        <v>4</v>
      </c>
      <c r="K720" s="154" cm="1">
        <f t="array" ref="K720">ROUND(
IF(C720="Beer",
SUM(LOOKUP(2,1/(SRP!$B$8:$B$10&lt;=E720)/(SRP!$C$8:$C$10&gt;=E720),SRP!$D$8:$D$10)*(G720/100)*(E720/1000)),
IF(C720="Spirits",
SUM(LOOKUP(2,1/(SRP!$B$2:$B$7&lt;=E720)/(SRP!$C$2:$C$7&gt;=E720),SRP!$D$2:$D$7)*(G720/100)*(E720/1000)),
IF(AND(C720="Wine",D720="Fortified Wines"),
SUM(LOOKUP(2,1/(SRP!$B$26:$B$29&lt;=E720)/(SRP!$C$26:$C$29&gt;=E720),SRP!$D$26:$D$29)*(G720/100)*(E720/1000)),
IF(C720="Wine",
SUM(LOOKUP(2,1/(SRP!$B$21:$B$25&lt;=E720)/(SRP!$C$21:$C$25&gt;=E720),SRP!$D$21:$D$25)*(G720/100)*(E720/1000)),
IF(AND(C720="Ready to Drink",D720="RTD-One Pour Cocktail&gt;7%&lt;=14.5"),
SUM(LOOKUP(2,1/(SRP!$B$16:$B$20&lt;=E720)/(SRP!$C$16:$C$20&gt;=E720),SRP!$D$16:$D$20)*(G720/100)*(E720/1000)),
IF(C720="Ready to Drink",
SUM(LOOKUP(2,1/(SRP!$B$11:$B$15&lt;=E720)/(SRP!$C$11:$C$15&gt;=E720),SRP!$D$11:$D$15)*(G720/100)*(E720/1000)),
0)))))),2)</f>
        <v>7.68</v>
      </c>
      <c r="L720" s="173" t="str">
        <f t="shared" si="11"/>
        <v>Beer1892</v>
      </c>
      <c r="M720" s="154">
        <f>VLOOKUP(L720,'Slope %'!C:D,2,0)</f>
        <v>0.1</v>
      </c>
    </row>
    <row r="721" spans="1:13" x14ac:dyDescent="0.25">
      <c r="A721" s="169">
        <v>15764</v>
      </c>
      <c r="B721" s="170" t="s">
        <v>766</v>
      </c>
      <c r="C721" s="170" t="s">
        <v>11</v>
      </c>
      <c r="D721" s="170" t="s">
        <v>267</v>
      </c>
      <c r="E721" s="170">
        <v>1892</v>
      </c>
      <c r="F721" s="170">
        <v>6</v>
      </c>
      <c r="G721" s="171">
        <v>5.2</v>
      </c>
      <c r="H721" s="170" t="s">
        <v>409</v>
      </c>
      <c r="I721" s="171">
        <v>13.79</v>
      </c>
      <c r="J721" s="169">
        <v>4</v>
      </c>
      <c r="K721" s="154" cm="1">
        <f t="array" ref="K721">ROUND(
IF(C721="Beer",
SUM(LOOKUP(2,1/(SRP!$B$8:$B$10&lt;=E721)/(SRP!$C$8:$C$10&gt;=E721),SRP!$D$8:$D$10)*(G721/100)*(E721/1000)),
IF(C721="Spirits",
SUM(LOOKUP(2,1/(SRP!$B$2:$B$7&lt;=E721)/(SRP!$C$2:$C$7&gt;=E721),SRP!$D$2:$D$7)*(G721/100)*(E721/1000)),
IF(AND(C721="Wine",D721="Fortified Wines"),
SUM(LOOKUP(2,1/(SRP!$B$26:$B$29&lt;=E721)/(SRP!$C$26:$C$29&gt;=E721),SRP!$D$26:$D$29)*(G721/100)*(E721/1000)),
IF(C721="Wine",
SUM(LOOKUP(2,1/(SRP!$B$21:$B$25&lt;=E721)/(SRP!$C$21:$C$25&gt;=E721),SRP!$D$21:$D$25)*(G721/100)*(E721/1000)),
IF(AND(C721="Ready to Drink",D721="RTD-One Pour Cocktail&gt;7%&lt;=14.5"),
SUM(LOOKUP(2,1/(SRP!$B$16:$B$20&lt;=E721)/(SRP!$C$16:$C$20&gt;=E721),SRP!$D$16:$D$20)*(G721/100)*(E721/1000)),
IF(C721="Ready to Drink",
SUM(LOOKUP(2,1/(SRP!$B$11:$B$15&lt;=E721)/(SRP!$C$11:$C$15&gt;=E721),SRP!$D$11:$D$15)*(G721/100)*(E721/1000)),
0)))))),2)</f>
        <v>7.68</v>
      </c>
      <c r="L721" s="173" t="str">
        <f t="shared" si="11"/>
        <v>Beer1892</v>
      </c>
      <c r="M721" s="154">
        <f>VLOOKUP(L721,'Slope %'!C:D,2,0)</f>
        <v>0.1</v>
      </c>
    </row>
    <row r="722" spans="1:13" x14ac:dyDescent="0.25">
      <c r="A722" s="169">
        <v>15794</v>
      </c>
      <c r="B722" s="170" t="s">
        <v>767</v>
      </c>
      <c r="C722" s="170" t="s">
        <v>15</v>
      </c>
      <c r="D722" s="170" t="s">
        <v>125</v>
      </c>
      <c r="E722" s="170">
        <v>750</v>
      </c>
      <c r="F722" s="170">
        <v>12</v>
      </c>
      <c r="G722" s="171">
        <v>40</v>
      </c>
      <c r="H722" s="170" t="s">
        <v>29</v>
      </c>
      <c r="I722" s="171">
        <v>41.99</v>
      </c>
      <c r="J722" s="169">
        <v>1</v>
      </c>
      <c r="K722" s="154" cm="1">
        <f t="array" ref="K722">ROUND(
IF(C722="Beer",
SUM(LOOKUP(2,1/(SRP!$B$8:$B$10&lt;=E722)/(SRP!$C$8:$C$10&gt;=E722),SRP!$D$8:$D$10)*(G722/100)*(E722/1000)),
IF(C722="Spirits",
SUM(LOOKUP(2,1/(SRP!$B$2:$B$7&lt;=E722)/(SRP!$C$2:$C$7&gt;=E722),SRP!$D$2:$D$7)*(G722/100)*(E722/1000)),
IF(AND(C722="Wine",D722="Fortified Wines"),
SUM(LOOKUP(2,1/(SRP!$B$26:$B$29&lt;=E722)/(SRP!$C$26:$C$29&gt;=E722),SRP!$D$26:$D$29)*(G722/100)*(E722/1000)),
IF(C722="Wine",
SUM(LOOKUP(2,1/(SRP!$B$21:$B$25&lt;=E722)/(SRP!$C$21:$C$25&gt;=E722),SRP!$D$21:$D$25)*(G722/100)*(E722/1000)),
IF(AND(C722="Ready to Drink",D722="RTD-One Pour Cocktail&gt;7%&lt;=14.5"),
SUM(LOOKUP(2,1/(SRP!$B$16:$B$20&lt;=E722)/(SRP!$C$16:$C$20&gt;=E722),SRP!$D$16:$D$20)*(G722/100)*(E722/1000)),
IF(C722="Ready to Drink",
SUM(LOOKUP(2,1/(SRP!$B$11:$B$15&lt;=E722)/(SRP!$C$11:$C$15&gt;=E722),SRP!$D$11:$D$15)*(G722/100)*(E722/1000)),
0)))))),2)</f>
        <v>23.42</v>
      </c>
      <c r="L722" s="173" t="str">
        <f t="shared" si="11"/>
        <v>Spirits750</v>
      </c>
      <c r="M722" s="154">
        <f>VLOOKUP(L722,'Slope %'!C:D,2,0)</f>
        <v>7.0000000000000007E-2</v>
      </c>
    </row>
    <row r="723" spans="1:13" x14ac:dyDescent="0.25">
      <c r="A723" s="169">
        <v>15803</v>
      </c>
      <c r="B723" s="170" t="s">
        <v>768</v>
      </c>
      <c r="C723" s="170" t="s">
        <v>15</v>
      </c>
      <c r="D723" s="170" t="s">
        <v>213</v>
      </c>
      <c r="E723" s="170">
        <v>750</v>
      </c>
      <c r="F723" s="170">
        <v>12</v>
      </c>
      <c r="G723" s="171">
        <v>40</v>
      </c>
      <c r="H723" s="170" t="s">
        <v>446</v>
      </c>
      <c r="I723" s="171">
        <v>41.99</v>
      </c>
      <c r="J723" s="169">
        <v>1</v>
      </c>
      <c r="K723" s="154" cm="1">
        <f t="array" ref="K723">ROUND(
IF(C723="Beer",
SUM(LOOKUP(2,1/(SRP!$B$8:$B$10&lt;=E723)/(SRP!$C$8:$C$10&gt;=E723),SRP!$D$8:$D$10)*(G723/100)*(E723/1000)),
IF(C723="Spirits",
SUM(LOOKUP(2,1/(SRP!$B$2:$B$7&lt;=E723)/(SRP!$C$2:$C$7&gt;=E723),SRP!$D$2:$D$7)*(G723/100)*(E723/1000)),
IF(AND(C723="Wine",D723="Fortified Wines"),
SUM(LOOKUP(2,1/(SRP!$B$26:$B$29&lt;=E723)/(SRP!$C$26:$C$29&gt;=E723),SRP!$D$26:$D$29)*(G723/100)*(E723/1000)),
IF(C723="Wine",
SUM(LOOKUP(2,1/(SRP!$B$21:$B$25&lt;=E723)/(SRP!$C$21:$C$25&gt;=E723),SRP!$D$21:$D$25)*(G723/100)*(E723/1000)),
IF(AND(C723="Ready to Drink",D723="RTD-One Pour Cocktail&gt;7%&lt;=14.5"),
SUM(LOOKUP(2,1/(SRP!$B$16:$B$20&lt;=E723)/(SRP!$C$16:$C$20&gt;=E723),SRP!$D$16:$D$20)*(G723/100)*(E723/1000)),
IF(C723="Ready to Drink",
SUM(LOOKUP(2,1/(SRP!$B$11:$B$15&lt;=E723)/(SRP!$C$11:$C$15&gt;=E723),SRP!$D$11:$D$15)*(G723/100)*(E723/1000)),
0)))))),2)</f>
        <v>23.42</v>
      </c>
      <c r="L723" s="173" t="str">
        <f t="shared" si="11"/>
        <v>Spirits750</v>
      </c>
      <c r="M723" s="154">
        <f>VLOOKUP(L723,'Slope %'!C:D,2,0)</f>
        <v>7.0000000000000007E-2</v>
      </c>
    </row>
    <row r="724" spans="1:13" x14ac:dyDescent="0.25">
      <c r="A724" s="169">
        <v>15899</v>
      </c>
      <c r="B724" s="170" t="s">
        <v>769</v>
      </c>
      <c r="C724" s="170" t="s">
        <v>24</v>
      </c>
      <c r="D724" s="170" t="s">
        <v>60</v>
      </c>
      <c r="E724" s="170">
        <v>750</v>
      </c>
      <c r="F724" s="170">
        <v>12</v>
      </c>
      <c r="G724" s="171">
        <v>13</v>
      </c>
      <c r="H724" s="170" t="s">
        <v>770</v>
      </c>
      <c r="I724" s="171">
        <v>19.88</v>
      </c>
      <c r="J724" s="169">
        <v>1</v>
      </c>
      <c r="K724" s="154" cm="1">
        <f t="array" ref="K724">ROUND(
IF(C724="Beer",
SUM(LOOKUP(2,1/(SRP!$B$8:$B$10&lt;=E724)/(SRP!$C$8:$C$10&gt;=E724),SRP!$D$8:$D$10)*(G724/100)*(E724/1000)),
IF(C724="Spirits",
SUM(LOOKUP(2,1/(SRP!$B$2:$B$7&lt;=E724)/(SRP!$C$2:$C$7&gt;=E724),SRP!$D$2:$D$7)*(G724/100)*(E724/1000)),
IF(AND(C724="Wine",D724="Fortified Wines"),
SUM(LOOKUP(2,1/(SRP!$B$26:$B$29&lt;=E724)/(SRP!$C$26:$C$29&gt;=E724),SRP!$D$26:$D$29)*(G724/100)*(E724/1000)),
IF(C724="Wine",
SUM(LOOKUP(2,1/(SRP!$B$21:$B$25&lt;=E724)/(SRP!$C$21:$C$25&gt;=E724),SRP!$D$21:$D$25)*(G724/100)*(E724/1000)),
IF(AND(C724="Ready to Drink",D724="RTD-One Pour Cocktail&gt;7%&lt;=14.5"),
SUM(LOOKUP(2,1/(SRP!$B$16:$B$20&lt;=E724)/(SRP!$C$16:$C$20&gt;=E724),SRP!$D$16:$D$20)*(G724/100)*(E724/1000)),
IF(C724="Ready to Drink",
SUM(LOOKUP(2,1/(SRP!$B$11:$B$15&lt;=E724)/(SRP!$C$11:$C$15&gt;=E724),SRP!$D$11:$D$15)*(G724/100)*(E724/1000)),
0)))))),2)</f>
        <v>7.61</v>
      </c>
      <c r="L724" s="173" t="str">
        <f t="shared" si="11"/>
        <v>Wine750</v>
      </c>
      <c r="M724" s="154">
        <f>VLOOKUP(L724,'Slope %'!C:D,2,0)</f>
        <v>0.1</v>
      </c>
    </row>
    <row r="725" spans="1:13" x14ac:dyDescent="0.25">
      <c r="A725" s="169">
        <v>15901</v>
      </c>
      <c r="B725" s="170" t="s">
        <v>771</v>
      </c>
      <c r="C725" s="170" t="s">
        <v>24</v>
      </c>
      <c r="D725" s="170" t="s">
        <v>34</v>
      </c>
      <c r="E725" s="170">
        <v>750</v>
      </c>
      <c r="F725" s="170">
        <v>12</v>
      </c>
      <c r="G725" s="171">
        <v>13.5</v>
      </c>
      <c r="H725" s="170" t="s">
        <v>32</v>
      </c>
      <c r="I725" s="171">
        <v>16.989999999999998</v>
      </c>
      <c r="J725" s="169">
        <v>1</v>
      </c>
      <c r="K725" s="154" cm="1">
        <f t="array" ref="K725">ROUND(
IF(C725="Beer",
SUM(LOOKUP(2,1/(SRP!$B$8:$B$10&lt;=E725)/(SRP!$C$8:$C$10&gt;=E725),SRP!$D$8:$D$10)*(G725/100)*(E725/1000)),
IF(C725="Spirits",
SUM(LOOKUP(2,1/(SRP!$B$2:$B$7&lt;=E725)/(SRP!$C$2:$C$7&gt;=E725),SRP!$D$2:$D$7)*(G725/100)*(E725/1000)),
IF(AND(C725="Wine",D725="Fortified Wines"),
SUM(LOOKUP(2,1/(SRP!$B$26:$B$29&lt;=E725)/(SRP!$C$26:$C$29&gt;=E725),SRP!$D$26:$D$29)*(G725/100)*(E725/1000)),
IF(C725="Wine",
SUM(LOOKUP(2,1/(SRP!$B$21:$B$25&lt;=E725)/(SRP!$C$21:$C$25&gt;=E725),SRP!$D$21:$D$25)*(G725/100)*(E725/1000)),
IF(AND(C725="Ready to Drink",D725="RTD-One Pour Cocktail&gt;7%&lt;=14.5"),
SUM(LOOKUP(2,1/(SRP!$B$16:$B$20&lt;=E725)/(SRP!$C$16:$C$20&gt;=E725),SRP!$D$16:$D$20)*(G725/100)*(E725/1000)),
IF(C725="Ready to Drink",
SUM(LOOKUP(2,1/(SRP!$B$11:$B$15&lt;=E725)/(SRP!$C$11:$C$15&gt;=E725),SRP!$D$11:$D$15)*(G725/100)*(E725/1000)),
0)))))),2)</f>
        <v>7.9</v>
      </c>
      <c r="L725" s="173" t="str">
        <f t="shared" si="11"/>
        <v>Wine750</v>
      </c>
      <c r="M725" s="154">
        <f>VLOOKUP(L725,'Slope %'!C:D,2,0)</f>
        <v>0.1</v>
      </c>
    </row>
    <row r="726" spans="1:13" x14ac:dyDescent="0.25">
      <c r="A726" s="169">
        <v>15939</v>
      </c>
      <c r="B726" s="170" t="s">
        <v>772</v>
      </c>
      <c r="C726" s="170" t="s">
        <v>24</v>
      </c>
      <c r="D726" s="170" t="s">
        <v>31</v>
      </c>
      <c r="E726" s="170">
        <v>750</v>
      </c>
      <c r="F726" s="170">
        <v>12</v>
      </c>
      <c r="G726" s="171">
        <v>14</v>
      </c>
      <c r="H726" s="170" t="s">
        <v>22</v>
      </c>
      <c r="I726" s="171">
        <v>22.99</v>
      </c>
      <c r="J726" s="169">
        <v>1</v>
      </c>
      <c r="K726" s="154" cm="1">
        <f t="array" ref="K726">ROUND(
IF(C726="Beer",
SUM(LOOKUP(2,1/(SRP!$B$8:$B$10&lt;=E726)/(SRP!$C$8:$C$10&gt;=E726),SRP!$D$8:$D$10)*(G726/100)*(E726/1000)),
IF(C726="Spirits",
SUM(LOOKUP(2,1/(SRP!$B$2:$B$7&lt;=E726)/(SRP!$C$2:$C$7&gt;=E726),SRP!$D$2:$D$7)*(G726/100)*(E726/1000)),
IF(AND(C726="Wine",D726="Fortified Wines"),
SUM(LOOKUP(2,1/(SRP!$B$26:$B$29&lt;=E726)/(SRP!$C$26:$C$29&gt;=E726),SRP!$D$26:$D$29)*(G726/100)*(E726/1000)),
IF(C726="Wine",
SUM(LOOKUP(2,1/(SRP!$B$21:$B$25&lt;=E726)/(SRP!$C$21:$C$25&gt;=E726),SRP!$D$21:$D$25)*(G726/100)*(E726/1000)),
IF(AND(C726="Ready to Drink",D726="RTD-One Pour Cocktail&gt;7%&lt;=14.5"),
SUM(LOOKUP(2,1/(SRP!$B$16:$B$20&lt;=E726)/(SRP!$C$16:$C$20&gt;=E726),SRP!$D$16:$D$20)*(G726/100)*(E726/1000)),
IF(C726="Ready to Drink",
SUM(LOOKUP(2,1/(SRP!$B$11:$B$15&lt;=E726)/(SRP!$C$11:$C$15&gt;=E726),SRP!$D$11:$D$15)*(G726/100)*(E726/1000)),
0)))))),2)</f>
        <v>8.1999999999999993</v>
      </c>
      <c r="L726" s="173" t="str">
        <f t="shared" si="11"/>
        <v>Wine750</v>
      </c>
      <c r="M726" s="154">
        <f>VLOOKUP(L726,'Slope %'!C:D,2,0)</f>
        <v>0.1</v>
      </c>
    </row>
    <row r="727" spans="1:13" x14ac:dyDescent="0.25">
      <c r="A727" s="169">
        <v>15945</v>
      </c>
      <c r="B727" s="170" t="s">
        <v>773</v>
      </c>
      <c r="C727" s="170" t="s">
        <v>24</v>
      </c>
      <c r="D727" s="170" t="s">
        <v>598</v>
      </c>
      <c r="E727" s="170">
        <v>750</v>
      </c>
      <c r="F727" s="170">
        <v>12</v>
      </c>
      <c r="G727" s="171">
        <v>6.5</v>
      </c>
      <c r="H727" s="170" t="s">
        <v>774</v>
      </c>
      <c r="I727" s="171">
        <v>27.95</v>
      </c>
      <c r="J727" s="169">
        <v>1</v>
      </c>
      <c r="K727" s="154" cm="1">
        <f t="array" ref="K727">ROUND(
IF(C727="Beer",
SUM(LOOKUP(2,1/(SRP!$B$8:$B$10&lt;=E727)/(SRP!$C$8:$C$10&gt;=E727),SRP!$D$8:$D$10)*(G727/100)*(E727/1000)),
IF(C727="Spirits",
SUM(LOOKUP(2,1/(SRP!$B$2:$B$7&lt;=E727)/(SRP!$C$2:$C$7&gt;=E727),SRP!$D$2:$D$7)*(G727/100)*(E727/1000)),
IF(AND(C727="Wine",D727="Fortified Wines"),
SUM(LOOKUP(2,1/(SRP!$B$26:$B$29&lt;=E727)/(SRP!$C$26:$C$29&gt;=E727),SRP!$D$26:$D$29)*(G727/100)*(E727/1000)),
IF(C727="Wine",
SUM(LOOKUP(2,1/(SRP!$B$21:$B$25&lt;=E727)/(SRP!$C$21:$C$25&gt;=E727),SRP!$D$21:$D$25)*(G727/100)*(E727/1000)),
IF(AND(C727="Ready to Drink",D727="RTD-One Pour Cocktail&gt;7%&lt;=14.5"),
SUM(LOOKUP(2,1/(SRP!$B$16:$B$20&lt;=E727)/(SRP!$C$16:$C$20&gt;=E727),SRP!$D$16:$D$20)*(G727/100)*(E727/1000)),
IF(C727="Ready to Drink",
SUM(LOOKUP(2,1/(SRP!$B$11:$B$15&lt;=E727)/(SRP!$C$11:$C$15&gt;=E727),SRP!$D$11:$D$15)*(G727/100)*(E727/1000)),
0)))))),2)</f>
        <v>3.81</v>
      </c>
      <c r="L727" s="173" t="str">
        <f t="shared" si="11"/>
        <v>Wine750</v>
      </c>
      <c r="M727" s="154">
        <f>VLOOKUP(L727,'Slope %'!C:D,2,0)</f>
        <v>0.1</v>
      </c>
    </row>
    <row r="728" spans="1:13" x14ac:dyDescent="0.25">
      <c r="A728" s="169">
        <v>15951</v>
      </c>
      <c r="B728" s="170" t="s">
        <v>775</v>
      </c>
      <c r="C728" s="170" t="s">
        <v>24</v>
      </c>
      <c r="D728" s="170" t="s">
        <v>34</v>
      </c>
      <c r="E728" s="170">
        <v>750</v>
      </c>
      <c r="F728" s="170">
        <v>12</v>
      </c>
      <c r="G728" s="171">
        <v>13.5</v>
      </c>
      <c r="H728" s="170" t="s">
        <v>64</v>
      </c>
      <c r="I728" s="171">
        <v>28.99</v>
      </c>
      <c r="J728" s="169">
        <v>1</v>
      </c>
      <c r="K728" s="154" cm="1">
        <f t="array" ref="K728">ROUND(
IF(C728="Beer",
SUM(LOOKUP(2,1/(SRP!$B$8:$B$10&lt;=E728)/(SRP!$C$8:$C$10&gt;=E728),SRP!$D$8:$D$10)*(G728/100)*(E728/1000)),
IF(C728="Spirits",
SUM(LOOKUP(2,1/(SRP!$B$2:$B$7&lt;=E728)/(SRP!$C$2:$C$7&gt;=E728),SRP!$D$2:$D$7)*(G728/100)*(E728/1000)),
IF(AND(C728="Wine",D728="Fortified Wines"),
SUM(LOOKUP(2,1/(SRP!$B$26:$B$29&lt;=E728)/(SRP!$C$26:$C$29&gt;=E728),SRP!$D$26:$D$29)*(G728/100)*(E728/1000)),
IF(C728="Wine",
SUM(LOOKUP(2,1/(SRP!$B$21:$B$25&lt;=E728)/(SRP!$C$21:$C$25&gt;=E728),SRP!$D$21:$D$25)*(G728/100)*(E728/1000)),
IF(AND(C728="Ready to Drink",D728="RTD-One Pour Cocktail&gt;7%&lt;=14.5"),
SUM(LOOKUP(2,1/(SRP!$B$16:$B$20&lt;=E728)/(SRP!$C$16:$C$20&gt;=E728),SRP!$D$16:$D$20)*(G728/100)*(E728/1000)),
IF(C728="Ready to Drink",
SUM(LOOKUP(2,1/(SRP!$B$11:$B$15&lt;=E728)/(SRP!$C$11:$C$15&gt;=E728),SRP!$D$11:$D$15)*(G728/100)*(E728/1000)),
0)))))),2)</f>
        <v>7.9</v>
      </c>
      <c r="L728" s="173" t="str">
        <f t="shared" si="11"/>
        <v>Wine750</v>
      </c>
      <c r="M728" s="154">
        <f>VLOOKUP(L728,'Slope %'!C:D,2,0)</f>
        <v>0.1</v>
      </c>
    </row>
    <row r="729" spans="1:13" x14ac:dyDescent="0.25">
      <c r="A729" s="169">
        <v>15956</v>
      </c>
      <c r="B729" s="170" t="s">
        <v>776</v>
      </c>
      <c r="C729" s="170" t="s">
        <v>24</v>
      </c>
      <c r="D729" s="170" t="s">
        <v>34</v>
      </c>
      <c r="E729" s="170">
        <v>750</v>
      </c>
      <c r="F729" s="170">
        <v>12</v>
      </c>
      <c r="G729" s="171">
        <v>14</v>
      </c>
      <c r="H729" s="170" t="s">
        <v>91</v>
      </c>
      <c r="I729" s="171">
        <v>17.989999999999998</v>
      </c>
      <c r="J729" s="169">
        <v>1</v>
      </c>
      <c r="K729" s="154" cm="1">
        <f t="array" ref="K729">ROUND(
IF(C729="Beer",
SUM(LOOKUP(2,1/(SRP!$B$8:$B$10&lt;=E729)/(SRP!$C$8:$C$10&gt;=E729),SRP!$D$8:$D$10)*(G729/100)*(E729/1000)),
IF(C729="Spirits",
SUM(LOOKUP(2,1/(SRP!$B$2:$B$7&lt;=E729)/(SRP!$C$2:$C$7&gt;=E729),SRP!$D$2:$D$7)*(G729/100)*(E729/1000)),
IF(AND(C729="Wine",D729="Fortified Wines"),
SUM(LOOKUP(2,1/(SRP!$B$26:$B$29&lt;=E729)/(SRP!$C$26:$C$29&gt;=E729),SRP!$D$26:$D$29)*(G729/100)*(E729/1000)),
IF(C729="Wine",
SUM(LOOKUP(2,1/(SRP!$B$21:$B$25&lt;=E729)/(SRP!$C$21:$C$25&gt;=E729),SRP!$D$21:$D$25)*(G729/100)*(E729/1000)),
IF(AND(C729="Ready to Drink",D729="RTD-One Pour Cocktail&gt;7%&lt;=14.5"),
SUM(LOOKUP(2,1/(SRP!$B$16:$B$20&lt;=E729)/(SRP!$C$16:$C$20&gt;=E729),SRP!$D$16:$D$20)*(G729/100)*(E729/1000)),
IF(C729="Ready to Drink",
SUM(LOOKUP(2,1/(SRP!$B$11:$B$15&lt;=E729)/(SRP!$C$11:$C$15&gt;=E729),SRP!$D$11:$D$15)*(G729/100)*(E729/1000)),
0)))))),2)</f>
        <v>8.1999999999999993</v>
      </c>
      <c r="L729" s="173" t="str">
        <f t="shared" si="11"/>
        <v>Wine750</v>
      </c>
      <c r="M729" s="154">
        <f>VLOOKUP(L729,'Slope %'!C:D,2,0)</f>
        <v>0.1</v>
      </c>
    </row>
    <row r="730" spans="1:13" x14ac:dyDescent="0.25">
      <c r="A730" s="169">
        <v>15966</v>
      </c>
      <c r="B730" s="170" t="s">
        <v>777</v>
      </c>
      <c r="C730" s="170" t="s">
        <v>24</v>
      </c>
      <c r="D730" s="170" t="s">
        <v>34</v>
      </c>
      <c r="E730" s="170">
        <v>750</v>
      </c>
      <c r="F730" s="170">
        <v>12</v>
      </c>
      <c r="G730" s="171">
        <v>14.5</v>
      </c>
      <c r="H730" s="170" t="s">
        <v>200</v>
      </c>
      <c r="I730" s="171">
        <v>18.989999999999998</v>
      </c>
      <c r="J730" s="169">
        <v>1</v>
      </c>
      <c r="K730" s="154" cm="1">
        <f t="array" ref="K730">ROUND(
IF(C730="Beer",
SUM(LOOKUP(2,1/(SRP!$B$8:$B$10&lt;=E730)/(SRP!$C$8:$C$10&gt;=E730),SRP!$D$8:$D$10)*(G730/100)*(E730/1000)),
IF(C730="Spirits",
SUM(LOOKUP(2,1/(SRP!$B$2:$B$7&lt;=E730)/(SRP!$C$2:$C$7&gt;=E730),SRP!$D$2:$D$7)*(G730/100)*(E730/1000)),
IF(AND(C730="Wine",D730="Fortified Wines"),
SUM(LOOKUP(2,1/(SRP!$B$26:$B$29&lt;=E730)/(SRP!$C$26:$C$29&gt;=E730),SRP!$D$26:$D$29)*(G730/100)*(E730/1000)),
IF(C730="Wine",
SUM(LOOKUP(2,1/(SRP!$B$21:$B$25&lt;=E730)/(SRP!$C$21:$C$25&gt;=E730),SRP!$D$21:$D$25)*(G730/100)*(E730/1000)),
IF(AND(C730="Ready to Drink",D730="RTD-One Pour Cocktail&gt;7%&lt;=14.5"),
SUM(LOOKUP(2,1/(SRP!$B$16:$B$20&lt;=E730)/(SRP!$C$16:$C$20&gt;=E730),SRP!$D$16:$D$20)*(G730/100)*(E730/1000)),
IF(C730="Ready to Drink",
SUM(LOOKUP(2,1/(SRP!$B$11:$B$15&lt;=E730)/(SRP!$C$11:$C$15&gt;=E730),SRP!$D$11:$D$15)*(G730/100)*(E730/1000)),
0)))))),2)</f>
        <v>8.49</v>
      </c>
      <c r="L730" s="173" t="str">
        <f t="shared" si="11"/>
        <v>Wine750</v>
      </c>
      <c r="M730" s="154">
        <f>VLOOKUP(L730,'Slope %'!C:D,2,0)</f>
        <v>0.1</v>
      </c>
    </row>
    <row r="731" spans="1:13" x14ac:dyDescent="0.25">
      <c r="A731" s="169">
        <v>15967</v>
      </c>
      <c r="B731" s="170" t="s">
        <v>778</v>
      </c>
      <c r="C731" s="170" t="s">
        <v>24</v>
      </c>
      <c r="D731" s="170" t="s">
        <v>127</v>
      </c>
      <c r="E731" s="170">
        <v>750</v>
      </c>
      <c r="F731" s="170">
        <v>12</v>
      </c>
      <c r="G731" s="171">
        <v>14.5</v>
      </c>
      <c r="H731" s="170" t="s">
        <v>200</v>
      </c>
      <c r="I731" s="171">
        <v>18.989999999999998</v>
      </c>
      <c r="J731" s="169">
        <v>1</v>
      </c>
      <c r="K731" s="154" cm="1">
        <f t="array" ref="K731">ROUND(
IF(C731="Beer",
SUM(LOOKUP(2,1/(SRP!$B$8:$B$10&lt;=E731)/(SRP!$C$8:$C$10&gt;=E731),SRP!$D$8:$D$10)*(G731/100)*(E731/1000)),
IF(C731="Spirits",
SUM(LOOKUP(2,1/(SRP!$B$2:$B$7&lt;=E731)/(SRP!$C$2:$C$7&gt;=E731),SRP!$D$2:$D$7)*(G731/100)*(E731/1000)),
IF(AND(C731="Wine",D731="Fortified Wines"),
SUM(LOOKUP(2,1/(SRP!$B$26:$B$29&lt;=E731)/(SRP!$C$26:$C$29&gt;=E731),SRP!$D$26:$D$29)*(G731/100)*(E731/1000)),
IF(C731="Wine",
SUM(LOOKUP(2,1/(SRP!$B$21:$B$25&lt;=E731)/(SRP!$C$21:$C$25&gt;=E731),SRP!$D$21:$D$25)*(G731/100)*(E731/1000)),
IF(AND(C731="Ready to Drink",D731="RTD-One Pour Cocktail&gt;7%&lt;=14.5"),
SUM(LOOKUP(2,1/(SRP!$B$16:$B$20&lt;=E731)/(SRP!$C$16:$C$20&gt;=E731),SRP!$D$16:$D$20)*(G731/100)*(E731/1000)),
IF(C731="Ready to Drink",
SUM(LOOKUP(2,1/(SRP!$B$11:$B$15&lt;=E731)/(SRP!$C$11:$C$15&gt;=E731),SRP!$D$11:$D$15)*(G731/100)*(E731/1000)),
0)))))),2)</f>
        <v>8.49</v>
      </c>
      <c r="L731" s="173" t="str">
        <f t="shared" si="11"/>
        <v>Wine750</v>
      </c>
      <c r="M731" s="154">
        <f>VLOOKUP(L731,'Slope %'!C:D,2,0)</f>
        <v>0.1</v>
      </c>
    </row>
    <row r="732" spans="1:13" x14ac:dyDescent="0.25">
      <c r="A732" s="169">
        <v>15976</v>
      </c>
      <c r="B732" s="170" t="s">
        <v>779</v>
      </c>
      <c r="C732" s="170" t="s">
        <v>24</v>
      </c>
      <c r="D732" s="170" t="s">
        <v>230</v>
      </c>
      <c r="E732" s="170">
        <v>750</v>
      </c>
      <c r="F732" s="170">
        <v>12</v>
      </c>
      <c r="G732" s="171">
        <v>14</v>
      </c>
      <c r="H732" s="170" t="s">
        <v>182</v>
      </c>
      <c r="I732" s="171">
        <v>32.979999999999997</v>
      </c>
      <c r="J732" s="169">
        <v>1</v>
      </c>
      <c r="K732" s="154" cm="1">
        <f t="array" ref="K732">ROUND(
IF(C732="Beer",
SUM(LOOKUP(2,1/(SRP!$B$8:$B$10&lt;=E732)/(SRP!$C$8:$C$10&gt;=E732),SRP!$D$8:$D$10)*(G732/100)*(E732/1000)),
IF(C732="Spirits",
SUM(LOOKUP(2,1/(SRP!$B$2:$B$7&lt;=E732)/(SRP!$C$2:$C$7&gt;=E732),SRP!$D$2:$D$7)*(G732/100)*(E732/1000)),
IF(AND(C732="Wine",D732="Fortified Wines"),
SUM(LOOKUP(2,1/(SRP!$B$26:$B$29&lt;=E732)/(SRP!$C$26:$C$29&gt;=E732),SRP!$D$26:$D$29)*(G732/100)*(E732/1000)),
IF(C732="Wine",
SUM(LOOKUP(2,1/(SRP!$B$21:$B$25&lt;=E732)/(SRP!$C$21:$C$25&gt;=E732),SRP!$D$21:$D$25)*(G732/100)*(E732/1000)),
IF(AND(C732="Ready to Drink",D732="RTD-One Pour Cocktail&gt;7%&lt;=14.5"),
SUM(LOOKUP(2,1/(SRP!$B$16:$B$20&lt;=E732)/(SRP!$C$16:$C$20&gt;=E732),SRP!$D$16:$D$20)*(G732/100)*(E732/1000)),
IF(C732="Ready to Drink",
SUM(LOOKUP(2,1/(SRP!$B$11:$B$15&lt;=E732)/(SRP!$C$11:$C$15&gt;=E732),SRP!$D$11:$D$15)*(G732/100)*(E732/1000)),
0)))))),2)</f>
        <v>8.1999999999999993</v>
      </c>
      <c r="L732" s="173" t="str">
        <f t="shared" si="11"/>
        <v>Wine750</v>
      </c>
      <c r="M732" s="154">
        <f>VLOOKUP(L732,'Slope %'!C:D,2,0)</f>
        <v>0.1</v>
      </c>
    </row>
    <row r="733" spans="1:13" x14ac:dyDescent="0.25">
      <c r="A733" s="169">
        <v>15982</v>
      </c>
      <c r="B733" s="170" t="s">
        <v>780</v>
      </c>
      <c r="C733" s="170" t="s">
        <v>15</v>
      </c>
      <c r="D733" s="170" t="s">
        <v>198</v>
      </c>
      <c r="E733" s="170">
        <v>750</v>
      </c>
      <c r="F733" s="170">
        <v>12</v>
      </c>
      <c r="G733" s="171">
        <v>43</v>
      </c>
      <c r="H733" s="170" t="s">
        <v>43</v>
      </c>
      <c r="I733" s="171">
        <v>26.82</v>
      </c>
      <c r="J733" s="169">
        <v>1</v>
      </c>
      <c r="K733" s="154" cm="1">
        <f t="array" ref="K733">ROUND(
IF(C733="Beer",
SUM(LOOKUP(2,1/(SRP!$B$8:$B$10&lt;=E733)/(SRP!$C$8:$C$10&gt;=E733),SRP!$D$8:$D$10)*(G733/100)*(E733/1000)),
IF(C733="Spirits",
SUM(LOOKUP(2,1/(SRP!$B$2:$B$7&lt;=E733)/(SRP!$C$2:$C$7&gt;=E733),SRP!$D$2:$D$7)*(G733/100)*(E733/1000)),
IF(AND(C733="Wine",D733="Fortified Wines"),
SUM(LOOKUP(2,1/(SRP!$B$26:$B$29&lt;=E733)/(SRP!$C$26:$C$29&gt;=E733),SRP!$D$26:$D$29)*(G733/100)*(E733/1000)),
IF(C733="Wine",
SUM(LOOKUP(2,1/(SRP!$B$21:$B$25&lt;=E733)/(SRP!$C$21:$C$25&gt;=E733),SRP!$D$21:$D$25)*(G733/100)*(E733/1000)),
IF(AND(C733="Ready to Drink",D733="RTD-One Pour Cocktail&gt;7%&lt;=14.5"),
SUM(LOOKUP(2,1/(SRP!$B$16:$B$20&lt;=E733)/(SRP!$C$16:$C$20&gt;=E733),SRP!$D$16:$D$20)*(G733/100)*(E733/1000)),
IF(C733="Ready to Drink",
SUM(LOOKUP(2,1/(SRP!$B$11:$B$15&lt;=E733)/(SRP!$C$11:$C$15&gt;=E733),SRP!$D$11:$D$15)*(G733/100)*(E733/1000)),
0)))))),2)</f>
        <v>25.18</v>
      </c>
      <c r="L733" s="173" t="str">
        <f t="shared" si="11"/>
        <v>Spirits750</v>
      </c>
      <c r="M733" s="154">
        <f>VLOOKUP(L733,'Slope %'!C:D,2,0)</f>
        <v>7.0000000000000007E-2</v>
      </c>
    </row>
    <row r="734" spans="1:13" x14ac:dyDescent="0.25">
      <c r="A734" s="169">
        <v>16002</v>
      </c>
      <c r="B734" s="170" t="s">
        <v>781</v>
      </c>
      <c r="C734" s="170" t="s">
        <v>15</v>
      </c>
      <c r="D734" s="170" t="s">
        <v>252</v>
      </c>
      <c r="E734" s="170">
        <v>750</v>
      </c>
      <c r="F734" s="170">
        <v>12</v>
      </c>
      <c r="G734" s="171">
        <v>35</v>
      </c>
      <c r="H734" s="170" t="s">
        <v>20</v>
      </c>
      <c r="I734" s="171">
        <v>47.99</v>
      </c>
      <c r="J734" s="169">
        <v>1</v>
      </c>
      <c r="K734" s="154" cm="1">
        <f t="array" ref="K734">ROUND(
IF(C734="Beer",
SUM(LOOKUP(2,1/(SRP!$B$8:$B$10&lt;=E734)/(SRP!$C$8:$C$10&gt;=E734),SRP!$D$8:$D$10)*(G734/100)*(E734/1000)),
IF(C734="Spirits",
SUM(LOOKUP(2,1/(SRP!$B$2:$B$7&lt;=E734)/(SRP!$C$2:$C$7&gt;=E734),SRP!$D$2:$D$7)*(G734/100)*(E734/1000)),
IF(AND(C734="Wine",D734="Fortified Wines"),
SUM(LOOKUP(2,1/(SRP!$B$26:$B$29&lt;=E734)/(SRP!$C$26:$C$29&gt;=E734),SRP!$D$26:$D$29)*(G734/100)*(E734/1000)),
IF(C734="Wine",
SUM(LOOKUP(2,1/(SRP!$B$21:$B$25&lt;=E734)/(SRP!$C$21:$C$25&gt;=E734),SRP!$D$21:$D$25)*(G734/100)*(E734/1000)),
IF(AND(C734="Ready to Drink",D734="RTD-One Pour Cocktail&gt;7%&lt;=14.5"),
SUM(LOOKUP(2,1/(SRP!$B$16:$B$20&lt;=E734)/(SRP!$C$16:$C$20&gt;=E734),SRP!$D$16:$D$20)*(G734/100)*(E734/1000)),
IF(C734="Ready to Drink",
SUM(LOOKUP(2,1/(SRP!$B$11:$B$15&lt;=E734)/(SRP!$C$11:$C$15&gt;=E734),SRP!$D$11:$D$15)*(G734/100)*(E734/1000)),
0)))))),2)</f>
        <v>20.49</v>
      </c>
      <c r="L734" s="173" t="str">
        <f t="shared" si="11"/>
        <v>Spirits750</v>
      </c>
      <c r="M734" s="154">
        <f>VLOOKUP(L734,'Slope %'!C:D,2,0)</f>
        <v>7.0000000000000007E-2</v>
      </c>
    </row>
    <row r="735" spans="1:13" x14ac:dyDescent="0.25">
      <c r="A735" s="169">
        <v>16037</v>
      </c>
      <c r="B735" s="170" t="s">
        <v>782</v>
      </c>
      <c r="C735" s="170" t="s">
        <v>24</v>
      </c>
      <c r="D735" s="170" t="s">
        <v>34</v>
      </c>
      <c r="E735" s="170">
        <v>750</v>
      </c>
      <c r="F735" s="170">
        <v>12</v>
      </c>
      <c r="G735" s="171">
        <v>13</v>
      </c>
      <c r="H735" s="170" t="s">
        <v>783</v>
      </c>
      <c r="I735" s="171">
        <v>17.989999999999998</v>
      </c>
      <c r="J735" s="169">
        <v>1</v>
      </c>
      <c r="K735" s="154" cm="1">
        <f t="array" ref="K735">ROUND(
IF(C735="Beer",
SUM(LOOKUP(2,1/(SRP!$B$8:$B$10&lt;=E735)/(SRP!$C$8:$C$10&gt;=E735),SRP!$D$8:$D$10)*(G735/100)*(E735/1000)),
IF(C735="Spirits",
SUM(LOOKUP(2,1/(SRP!$B$2:$B$7&lt;=E735)/(SRP!$C$2:$C$7&gt;=E735),SRP!$D$2:$D$7)*(G735/100)*(E735/1000)),
IF(AND(C735="Wine",D735="Fortified Wines"),
SUM(LOOKUP(2,1/(SRP!$B$26:$B$29&lt;=E735)/(SRP!$C$26:$C$29&gt;=E735),SRP!$D$26:$D$29)*(G735/100)*(E735/1000)),
IF(C735="Wine",
SUM(LOOKUP(2,1/(SRP!$B$21:$B$25&lt;=E735)/(SRP!$C$21:$C$25&gt;=E735),SRP!$D$21:$D$25)*(G735/100)*(E735/1000)),
IF(AND(C735="Ready to Drink",D735="RTD-One Pour Cocktail&gt;7%&lt;=14.5"),
SUM(LOOKUP(2,1/(SRP!$B$16:$B$20&lt;=E735)/(SRP!$C$16:$C$20&gt;=E735),SRP!$D$16:$D$20)*(G735/100)*(E735/1000)),
IF(C735="Ready to Drink",
SUM(LOOKUP(2,1/(SRP!$B$11:$B$15&lt;=E735)/(SRP!$C$11:$C$15&gt;=E735),SRP!$D$11:$D$15)*(G735/100)*(E735/1000)),
0)))))),2)</f>
        <v>7.61</v>
      </c>
      <c r="L735" s="173" t="str">
        <f t="shared" si="11"/>
        <v>Wine750</v>
      </c>
      <c r="M735" s="154">
        <f>VLOOKUP(L735,'Slope %'!C:D,2,0)</f>
        <v>0.1</v>
      </c>
    </row>
    <row r="736" spans="1:13" x14ac:dyDescent="0.25">
      <c r="A736" s="169">
        <v>16039</v>
      </c>
      <c r="B736" s="170" t="s">
        <v>784</v>
      </c>
      <c r="C736" s="170" t="s">
        <v>24</v>
      </c>
      <c r="D736" s="170" t="s">
        <v>34</v>
      </c>
      <c r="E736" s="170">
        <v>750</v>
      </c>
      <c r="F736" s="170">
        <v>12</v>
      </c>
      <c r="G736" s="171">
        <v>13</v>
      </c>
      <c r="H736" s="170" t="s">
        <v>783</v>
      </c>
      <c r="I736" s="171">
        <v>22.99</v>
      </c>
      <c r="J736" s="169">
        <v>1</v>
      </c>
      <c r="K736" s="154" cm="1">
        <f t="array" ref="K736">ROUND(
IF(C736="Beer",
SUM(LOOKUP(2,1/(SRP!$B$8:$B$10&lt;=E736)/(SRP!$C$8:$C$10&gt;=E736),SRP!$D$8:$D$10)*(G736/100)*(E736/1000)),
IF(C736="Spirits",
SUM(LOOKUP(2,1/(SRP!$B$2:$B$7&lt;=E736)/(SRP!$C$2:$C$7&gt;=E736),SRP!$D$2:$D$7)*(G736/100)*(E736/1000)),
IF(AND(C736="Wine",D736="Fortified Wines"),
SUM(LOOKUP(2,1/(SRP!$B$26:$B$29&lt;=E736)/(SRP!$C$26:$C$29&gt;=E736),SRP!$D$26:$D$29)*(G736/100)*(E736/1000)),
IF(C736="Wine",
SUM(LOOKUP(2,1/(SRP!$B$21:$B$25&lt;=E736)/(SRP!$C$21:$C$25&gt;=E736),SRP!$D$21:$D$25)*(G736/100)*(E736/1000)),
IF(AND(C736="Ready to Drink",D736="RTD-One Pour Cocktail&gt;7%&lt;=14.5"),
SUM(LOOKUP(2,1/(SRP!$B$16:$B$20&lt;=E736)/(SRP!$C$16:$C$20&gt;=E736),SRP!$D$16:$D$20)*(G736/100)*(E736/1000)),
IF(C736="Ready to Drink",
SUM(LOOKUP(2,1/(SRP!$B$11:$B$15&lt;=E736)/(SRP!$C$11:$C$15&gt;=E736),SRP!$D$11:$D$15)*(G736/100)*(E736/1000)),
0)))))),2)</f>
        <v>7.61</v>
      </c>
      <c r="L736" s="173" t="str">
        <f t="shared" si="11"/>
        <v>Wine750</v>
      </c>
      <c r="M736" s="154">
        <f>VLOOKUP(L736,'Slope %'!C:D,2,0)</f>
        <v>0.1</v>
      </c>
    </row>
    <row r="737" spans="1:13" x14ac:dyDescent="0.25">
      <c r="A737" s="169">
        <v>16061</v>
      </c>
      <c r="B737" s="170" t="s">
        <v>785</v>
      </c>
      <c r="C737" s="170" t="s">
        <v>24</v>
      </c>
      <c r="D737" s="170" t="s">
        <v>34</v>
      </c>
      <c r="E737" s="170">
        <v>750</v>
      </c>
      <c r="F737" s="170">
        <v>12</v>
      </c>
      <c r="G737" s="171">
        <v>14</v>
      </c>
      <c r="H737" s="170" t="s">
        <v>200</v>
      </c>
      <c r="I737" s="171">
        <v>29.99</v>
      </c>
      <c r="J737" s="169">
        <v>1</v>
      </c>
      <c r="K737" s="154" cm="1">
        <f t="array" ref="K737">ROUND(
IF(C737="Beer",
SUM(LOOKUP(2,1/(SRP!$B$8:$B$10&lt;=E737)/(SRP!$C$8:$C$10&gt;=E737),SRP!$D$8:$D$10)*(G737/100)*(E737/1000)),
IF(C737="Spirits",
SUM(LOOKUP(2,1/(SRP!$B$2:$B$7&lt;=E737)/(SRP!$C$2:$C$7&gt;=E737),SRP!$D$2:$D$7)*(G737/100)*(E737/1000)),
IF(AND(C737="Wine",D737="Fortified Wines"),
SUM(LOOKUP(2,1/(SRP!$B$26:$B$29&lt;=E737)/(SRP!$C$26:$C$29&gt;=E737),SRP!$D$26:$D$29)*(G737/100)*(E737/1000)),
IF(C737="Wine",
SUM(LOOKUP(2,1/(SRP!$B$21:$B$25&lt;=E737)/(SRP!$C$21:$C$25&gt;=E737),SRP!$D$21:$D$25)*(G737/100)*(E737/1000)),
IF(AND(C737="Ready to Drink",D737="RTD-One Pour Cocktail&gt;7%&lt;=14.5"),
SUM(LOOKUP(2,1/(SRP!$B$16:$B$20&lt;=E737)/(SRP!$C$16:$C$20&gt;=E737),SRP!$D$16:$D$20)*(G737/100)*(E737/1000)),
IF(C737="Ready to Drink",
SUM(LOOKUP(2,1/(SRP!$B$11:$B$15&lt;=E737)/(SRP!$C$11:$C$15&gt;=E737),SRP!$D$11:$D$15)*(G737/100)*(E737/1000)),
0)))))),2)</f>
        <v>8.1999999999999993</v>
      </c>
      <c r="L737" s="173" t="str">
        <f t="shared" si="11"/>
        <v>Wine750</v>
      </c>
      <c r="M737" s="154">
        <f>VLOOKUP(L737,'Slope %'!C:D,2,0)</f>
        <v>0.1</v>
      </c>
    </row>
    <row r="738" spans="1:13" x14ac:dyDescent="0.25">
      <c r="A738" s="169">
        <v>16095</v>
      </c>
      <c r="B738" s="170" t="s">
        <v>786</v>
      </c>
      <c r="C738" s="170" t="s">
        <v>24</v>
      </c>
      <c r="D738" s="170" t="s">
        <v>34</v>
      </c>
      <c r="E738" s="170">
        <v>750</v>
      </c>
      <c r="F738" s="170">
        <v>12</v>
      </c>
      <c r="G738" s="171">
        <v>14</v>
      </c>
      <c r="H738" s="170" t="s">
        <v>177</v>
      </c>
      <c r="I738" s="171">
        <v>20.99</v>
      </c>
      <c r="J738" s="169">
        <v>1</v>
      </c>
      <c r="K738" s="154" cm="1">
        <f t="array" ref="K738">ROUND(
IF(C738="Beer",
SUM(LOOKUP(2,1/(SRP!$B$8:$B$10&lt;=E738)/(SRP!$C$8:$C$10&gt;=E738),SRP!$D$8:$D$10)*(G738/100)*(E738/1000)),
IF(C738="Spirits",
SUM(LOOKUP(2,1/(SRP!$B$2:$B$7&lt;=E738)/(SRP!$C$2:$C$7&gt;=E738),SRP!$D$2:$D$7)*(G738/100)*(E738/1000)),
IF(AND(C738="Wine",D738="Fortified Wines"),
SUM(LOOKUP(2,1/(SRP!$B$26:$B$29&lt;=E738)/(SRP!$C$26:$C$29&gt;=E738),SRP!$D$26:$D$29)*(G738/100)*(E738/1000)),
IF(C738="Wine",
SUM(LOOKUP(2,1/(SRP!$B$21:$B$25&lt;=E738)/(SRP!$C$21:$C$25&gt;=E738),SRP!$D$21:$D$25)*(G738/100)*(E738/1000)),
IF(AND(C738="Ready to Drink",D738="RTD-One Pour Cocktail&gt;7%&lt;=14.5"),
SUM(LOOKUP(2,1/(SRP!$B$16:$B$20&lt;=E738)/(SRP!$C$16:$C$20&gt;=E738),SRP!$D$16:$D$20)*(G738/100)*(E738/1000)),
IF(C738="Ready to Drink",
SUM(LOOKUP(2,1/(SRP!$B$11:$B$15&lt;=E738)/(SRP!$C$11:$C$15&gt;=E738),SRP!$D$11:$D$15)*(G738/100)*(E738/1000)),
0)))))),2)</f>
        <v>8.1999999999999993</v>
      </c>
      <c r="L738" s="173" t="str">
        <f t="shared" si="11"/>
        <v>Wine750</v>
      </c>
      <c r="M738" s="154">
        <f>VLOOKUP(L738,'Slope %'!C:D,2,0)</f>
        <v>0.1</v>
      </c>
    </row>
    <row r="739" spans="1:13" x14ac:dyDescent="0.25">
      <c r="A739" s="169">
        <v>16099</v>
      </c>
      <c r="B739" s="170" t="s">
        <v>787</v>
      </c>
      <c r="C739" s="170" t="s">
        <v>24</v>
      </c>
      <c r="D739" s="170" t="s">
        <v>68</v>
      </c>
      <c r="E739" s="170">
        <v>750</v>
      </c>
      <c r="F739" s="170">
        <v>6</v>
      </c>
      <c r="G739" s="171">
        <v>15</v>
      </c>
      <c r="H739" s="170" t="s">
        <v>128</v>
      </c>
      <c r="I739" s="171">
        <v>38.99</v>
      </c>
      <c r="J739" s="169">
        <v>1</v>
      </c>
      <c r="K739" s="154" cm="1">
        <f t="array" ref="K739">ROUND(
IF(C739="Beer",
SUM(LOOKUP(2,1/(SRP!$B$8:$B$10&lt;=E739)/(SRP!$C$8:$C$10&gt;=E739),SRP!$D$8:$D$10)*(G739/100)*(E739/1000)),
IF(C739="Spirits",
SUM(LOOKUP(2,1/(SRP!$B$2:$B$7&lt;=E739)/(SRP!$C$2:$C$7&gt;=E739),SRP!$D$2:$D$7)*(G739/100)*(E739/1000)),
IF(AND(C739="Wine",D739="Fortified Wines"),
SUM(LOOKUP(2,1/(SRP!$B$26:$B$29&lt;=E739)/(SRP!$C$26:$C$29&gt;=E739),SRP!$D$26:$D$29)*(G739/100)*(E739/1000)),
IF(C739="Wine",
SUM(LOOKUP(2,1/(SRP!$B$21:$B$25&lt;=E739)/(SRP!$C$21:$C$25&gt;=E739),SRP!$D$21:$D$25)*(G739/100)*(E739/1000)),
IF(AND(C739="Ready to Drink",D739="RTD-One Pour Cocktail&gt;7%&lt;=14.5"),
SUM(LOOKUP(2,1/(SRP!$B$16:$B$20&lt;=E739)/(SRP!$C$16:$C$20&gt;=E739),SRP!$D$16:$D$20)*(G739/100)*(E739/1000)),
IF(C739="Ready to Drink",
SUM(LOOKUP(2,1/(SRP!$B$11:$B$15&lt;=E739)/(SRP!$C$11:$C$15&gt;=E739),SRP!$D$11:$D$15)*(G739/100)*(E739/1000)),
0)))))),2)</f>
        <v>8.7799999999999994</v>
      </c>
      <c r="L739" s="173" t="str">
        <f t="shared" si="11"/>
        <v>Wine750</v>
      </c>
      <c r="M739" s="154">
        <f>VLOOKUP(L739,'Slope %'!C:D,2,0)</f>
        <v>0.1</v>
      </c>
    </row>
    <row r="740" spans="1:13" x14ac:dyDescent="0.25">
      <c r="A740" s="169">
        <v>16102</v>
      </c>
      <c r="B740" s="170" t="s">
        <v>788</v>
      </c>
      <c r="C740" s="170" t="s">
        <v>24</v>
      </c>
      <c r="D740" s="170" t="s">
        <v>34</v>
      </c>
      <c r="E740" s="170">
        <v>750</v>
      </c>
      <c r="F740" s="170">
        <v>12</v>
      </c>
      <c r="G740" s="171">
        <v>13.5</v>
      </c>
      <c r="H740" s="170" t="s">
        <v>22</v>
      </c>
      <c r="I740" s="171">
        <v>15.99</v>
      </c>
      <c r="J740" s="169">
        <v>1</v>
      </c>
      <c r="K740" s="154" cm="1">
        <f t="array" ref="K740">ROUND(
IF(C740="Beer",
SUM(LOOKUP(2,1/(SRP!$B$8:$B$10&lt;=E740)/(SRP!$C$8:$C$10&gt;=E740),SRP!$D$8:$D$10)*(G740/100)*(E740/1000)),
IF(C740="Spirits",
SUM(LOOKUP(2,1/(SRP!$B$2:$B$7&lt;=E740)/(SRP!$C$2:$C$7&gt;=E740),SRP!$D$2:$D$7)*(G740/100)*(E740/1000)),
IF(AND(C740="Wine",D740="Fortified Wines"),
SUM(LOOKUP(2,1/(SRP!$B$26:$B$29&lt;=E740)/(SRP!$C$26:$C$29&gt;=E740),SRP!$D$26:$D$29)*(G740/100)*(E740/1000)),
IF(C740="Wine",
SUM(LOOKUP(2,1/(SRP!$B$21:$B$25&lt;=E740)/(SRP!$C$21:$C$25&gt;=E740),SRP!$D$21:$D$25)*(G740/100)*(E740/1000)),
IF(AND(C740="Ready to Drink",D740="RTD-One Pour Cocktail&gt;7%&lt;=14.5"),
SUM(LOOKUP(2,1/(SRP!$B$16:$B$20&lt;=E740)/(SRP!$C$16:$C$20&gt;=E740),SRP!$D$16:$D$20)*(G740/100)*(E740/1000)),
IF(C740="Ready to Drink",
SUM(LOOKUP(2,1/(SRP!$B$11:$B$15&lt;=E740)/(SRP!$C$11:$C$15&gt;=E740),SRP!$D$11:$D$15)*(G740/100)*(E740/1000)),
0)))))),2)</f>
        <v>7.9</v>
      </c>
      <c r="L740" s="173" t="str">
        <f t="shared" si="11"/>
        <v>Wine750</v>
      </c>
      <c r="M740" s="154">
        <f>VLOOKUP(L740,'Slope %'!C:D,2,0)</f>
        <v>0.1</v>
      </c>
    </row>
    <row r="741" spans="1:13" x14ac:dyDescent="0.25">
      <c r="A741" s="169">
        <v>16115</v>
      </c>
      <c r="B741" s="170" t="s">
        <v>18</v>
      </c>
      <c r="C741" s="170" t="s">
        <v>15</v>
      </c>
      <c r="D741" s="170" t="s">
        <v>19</v>
      </c>
      <c r="E741" s="170">
        <v>1140</v>
      </c>
      <c r="F741" s="170">
        <v>8</v>
      </c>
      <c r="G741" s="171">
        <v>40</v>
      </c>
      <c r="H741" s="170" t="s">
        <v>20</v>
      </c>
      <c r="I741" s="171">
        <v>37.49</v>
      </c>
      <c r="J741" s="169">
        <v>1</v>
      </c>
      <c r="K741" s="154" cm="1">
        <f t="array" ref="K741">ROUND(
IF(C741="Beer",
SUM(LOOKUP(2,1/(SRP!$B$8:$B$10&lt;=E741)/(SRP!$C$8:$C$10&gt;=E741),SRP!$D$8:$D$10)*(G741/100)*(E741/1000)),
IF(C741="Spirits",
SUM(LOOKUP(2,1/(SRP!$B$2:$B$7&lt;=E741)/(SRP!$C$2:$C$7&gt;=E741),SRP!$D$2:$D$7)*(G741/100)*(E741/1000)),
IF(AND(C741="Wine",D741="Fortified Wines"),
SUM(LOOKUP(2,1/(SRP!$B$26:$B$29&lt;=E741)/(SRP!$C$26:$C$29&gt;=E741),SRP!$D$26:$D$29)*(G741/100)*(E741/1000)),
IF(C741="Wine",
SUM(LOOKUP(2,1/(SRP!$B$21:$B$25&lt;=E741)/(SRP!$C$21:$C$25&gt;=E741),SRP!$D$21:$D$25)*(G741/100)*(E741/1000)),
IF(AND(C741="Ready to Drink",D741="RTD-One Pour Cocktail&gt;7%&lt;=14.5"),
SUM(LOOKUP(2,1/(SRP!$B$16:$B$20&lt;=E741)/(SRP!$C$16:$C$20&gt;=E741),SRP!$D$16:$D$20)*(G741/100)*(E741/1000)),
IF(C741="Ready to Drink",
SUM(LOOKUP(2,1/(SRP!$B$11:$B$15&lt;=E741)/(SRP!$C$11:$C$15&gt;=E741),SRP!$D$11:$D$15)*(G741/100)*(E741/1000)),
0)))))),2)</f>
        <v>35.6</v>
      </c>
      <c r="L741" s="173" t="str">
        <f t="shared" si="11"/>
        <v>Spirits1140</v>
      </c>
      <c r="M741" s="154">
        <f>VLOOKUP(L741,'Slope %'!C:D,2,0)</f>
        <v>0.05</v>
      </c>
    </row>
    <row r="742" spans="1:13" x14ac:dyDescent="0.25">
      <c r="A742" s="169">
        <v>16116</v>
      </c>
      <c r="B742" s="170" t="s">
        <v>789</v>
      </c>
      <c r="C742" s="170" t="s">
        <v>24</v>
      </c>
      <c r="D742" s="170" t="s">
        <v>127</v>
      </c>
      <c r="E742" s="170">
        <v>750</v>
      </c>
      <c r="F742" s="170">
        <v>12</v>
      </c>
      <c r="G742" s="171">
        <v>14.5</v>
      </c>
      <c r="H742" s="170" t="s">
        <v>222</v>
      </c>
      <c r="I742" s="171">
        <v>31.74</v>
      </c>
      <c r="J742" s="169">
        <v>1</v>
      </c>
      <c r="K742" s="154" cm="1">
        <f t="array" ref="K742">ROUND(
IF(C742="Beer",
SUM(LOOKUP(2,1/(SRP!$B$8:$B$10&lt;=E742)/(SRP!$C$8:$C$10&gt;=E742),SRP!$D$8:$D$10)*(G742/100)*(E742/1000)),
IF(C742="Spirits",
SUM(LOOKUP(2,1/(SRP!$B$2:$B$7&lt;=E742)/(SRP!$C$2:$C$7&gt;=E742),SRP!$D$2:$D$7)*(G742/100)*(E742/1000)),
IF(AND(C742="Wine",D742="Fortified Wines"),
SUM(LOOKUP(2,1/(SRP!$B$26:$B$29&lt;=E742)/(SRP!$C$26:$C$29&gt;=E742),SRP!$D$26:$D$29)*(G742/100)*(E742/1000)),
IF(C742="Wine",
SUM(LOOKUP(2,1/(SRP!$B$21:$B$25&lt;=E742)/(SRP!$C$21:$C$25&gt;=E742),SRP!$D$21:$D$25)*(G742/100)*(E742/1000)),
IF(AND(C742="Ready to Drink",D742="RTD-One Pour Cocktail&gt;7%&lt;=14.5"),
SUM(LOOKUP(2,1/(SRP!$B$16:$B$20&lt;=E742)/(SRP!$C$16:$C$20&gt;=E742),SRP!$D$16:$D$20)*(G742/100)*(E742/1000)),
IF(C742="Ready to Drink",
SUM(LOOKUP(2,1/(SRP!$B$11:$B$15&lt;=E742)/(SRP!$C$11:$C$15&gt;=E742),SRP!$D$11:$D$15)*(G742/100)*(E742/1000)),
0)))))),2)</f>
        <v>8.49</v>
      </c>
      <c r="L742" s="173" t="str">
        <f t="shared" si="11"/>
        <v>Wine750</v>
      </c>
      <c r="M742" s="154">
        <f>VLOOKUP(L742,'Slope %'!C:D,2,0)</f>
        <v>0.1</v>
      </c>
    </row>
    <row r="743" spans="1:13" x14ac:dyDescent="0.25">
      <c r="A743" s="169">
        <v>16117</v>
      </c>
      <c r="B743" s="170" t="s">
        <v>724</v>
      </c>
      <c r="C743" s="170" t="s">
        <v>15</v>
      </c>
      <c r="D743" s="170" t="s">
        <v>16</v>
      </c>
      <c r="E743" s="170">
        <v>750</v>
      </c>
      <c r="F743" s="170">
        <v>12</v>
      </c>
      <c r="G743" s="171">
        <v>40</v>
      </c>
      <c r="H743" s="170" t="s">
        <v>43</v>
      </c>
      <c r="I743" s="171">
        <v>30.99</v>
      </c>
      <c r="J743" s="169">
        <v>1</v>
      </c>
      <c r="K743" s="154" cm="1">
        <f t="array" ref="K743">ROUND(
IF(C743="Beer",
SUM(LOOKUP(2,1/(SRP!$B$8:$B$10&lt;=E743)/(SRP!$C$8:$C$10&gt;=E743),SRP!$D$8:$D$10)*(G743/100)*(E743/1000)),
IF(C743="Spirits",
SUM(LOOKUP(2,1/(SRP!$B$2:$B$7&lt;=E743)/(SRP!$C$2:$C$7&gt;=E743),SRP!$D$2:$D$7)*(G743/100)*(E743/1000)),
IF(AND(C743="Wine",D743="Fortified Wines"),
SUM(LOOKUP(2,1/(SRP!$B$26:$B$29&lt;=E743)/(SRP!$C$26:$C$29&gt;=E743),SRP!$D$26:$D$29)*(G743/100)*(E743/1000)),
IF(C743="Wine",
SUM(LOOKUP(2,1/(SRP!$B$21:$B$25&lt;=E743)/(SRP!$C$21:$C$25&gt;=E743),SRP!$D$21:$D$25)*(G743/100)*(E743/1000)),
IF(AND(C743="Ready to Drink",D743="RTD-One Pour Cocktail&gt;7%&lt;=14.5"),
SUM(LOOKUP(2,1/(SRP!$B$16:$B$20&lt;=E743)/(SRP!$C$16:$C$20&gt;=E743),SRP!$D$16:$D$20)*(G743/100)*(E743/1000)),
IF(C743="Ready to Drink",
SUM(LOOKUP(2,1/(SRP!$B$11:$B$15&lt;=E743)/(SRP!$C$11:$C$15&gt;=E743),SRP!$D$11:$D$15)*(G743/100)*(E743/1000)),
0)))))),2)</f>
        <v>23.42</v>
      </c>
      <c r="L743" s="173" t="str">
        <f t="shared" si="11"/>
        <v>Spirits750</v>
      </c>
      <c r="M743" s="154">
        <f>VLOOKUP(L743,'Slope %'!C:D,2,0)</f>
        <v>7.0000000000000007E-2</v>
      </c>
    </row>
    <row r="744" spans="1:13" x14ac:dyDescent="0.25">
      <c r="A744" s="169">
        <v>16124</v>
      </c>
      <c r="B744" s="170" t="s">
        <v>790</v>
      </c>
      <c r="C744" s="170" t="s">
        <v>15</v>
      </c>
      <c r="D744" s="170" t="s">
        <v>19</v>
      </c>
      <c r="E744" s="170">
        <v>1140</v>
      </c>
      <c r="F744" s="170">
        <v>6</v>
      </c>
      <c r="G744" s="171">
        <v>40</v>
      </c>
      <c r="H744" s="170" t="s">
        <v>20</v>
      </c>
      <c r="I744" s="171">
        <v>52.99</v>
      </c>
      <c r="J744" s="169">
        <v>1</v>
      </c>
      <c r="K744" s="154" cm="1">
        <f t="array" ref="K744">ROUND(
IF(C744="Beer",
SUM(LOOKUP(2,1/(SRP!$B$8:$B$10&lt;=E744)/(SRP!$C$8:$C$10&gt;=E744),SRP!$D$8:$D$10)*(G744/100)*(E744/1000)),
IF(C744="Spirits",
SUM(LOOKUP(2,1/(SRP!$B$2:$B$7&lt;=E744)/(SRP!$C$2:$C$7&gt;=E744),SRP!$D$2:$D$7)*(G744/100)*(E744/1000)),
IF(AND(C744="Wine",D744="Fortified Wines"),
SUM(LOOKUP(2,1/(SRP!$B$26:$B$29&lt;=E744)/(SRP!$C$26:$C$29&gt;=E744),SRP!$D$26:$D$29)*(G744/100)*(E744/1000)),
IF(C744="Wine",
SUM(LOOKUP(2,1/(SRP!$B$21:$B$25&lt;=E744)/(SRP!$C$21:$C$25&gt;=E744),SRP!$D$21:$D$25)*(G744/100)*(E744/1000)),
IF(AND(C744="Ready to Drink",D744="RTD-One Pour Cocktail&gt;7%&lt;=14.5"),
SUM(LOOKUP(2,1/(SRP!$B$16:$B$20&lt;=E744)/(SRP!$C$16:$C$20&gt;=E744),SRP!$D$16:$D$20)*(G744/100)*(E744/1000)),
IF(C744="Ready to Drink",
SUM(LOOKUP(2,1/(SRP!$B$11:$B$15&lt;=E744)/(SRP!$C$11:$C$15&gt;=E744),SRP!$D$11:$D$15)*(G744/100)*(E744/1000)),
0)))))),2)</f>
        <v>35.6</v>
      </c>
      <c r="L744" s="173" t="str">
        <f t="shared" si="11"/>
        <v>Spirits1140</v>
      </c>
      <c r="M744" s="154">
        <f>VLOOKUP(L744,'Slope %'!C:D,2,0)</f>
        <v>0.05</v>
      </c>
    </row>
    <row r="745" spans="1:13" x14ac:dyDescent="0.25">
      <c r="A745" s="169">
        <v>16125</v>
      </c>
      <c r="B745" s="170" t="s">
        <v>791</v>
      </c>
      <c r="C745" s="170" t="s">
        <v>15</v>
      </c>
      <c r="D745" s="170" t="s">
        <v>51</v>
      </c>
      <c r="E745" s="170">
        <v>750</v>
      </c>
      <c r="F745" s="170">
        <v>12</v>
      </c>
      <c r="G745" s="171">
        <v>41.3</v>
      </c>
      <c r="H745" s="170" t="s">
        <v>20</v>
      </c>
      <c r="I745" s="171">
        <v>31.99</v>
      </c>
      <c r="J745" s="169">
        <v>1</v>
      </c>
      <c r="K745" s="154" cm="1">
        <f t="array" ref="K745">ROUND(
IF(C745="Beer",
SUM(LOOKUP(2,1/(SRP!$B$8:$B$10&lt;=E745)/(SRP!$C$8:$C$10&gt;=E745),SRP!$D$8:$D$10)*(G745/100)*(E745/1000)),
IF(C745="Spirits",
SUM(LOOKUP(2,1/(SRP!$B$2:$B$7&lt;=E745)/(SRP!$C$2:$C$7&gt;=E745),SRP!$D$2:$D$7)*(G745/100)*(E745/1000)),
IF(AND(C745="Wine",D745="Fortified Wines"),
SUM(LOOKUP(2,1/(SRP!$B$26:$B$29&lt;=E745)/(SRP!$C$26:$C$29&gt;=E745),SRP!$D$26:$D$29)*(G745/100)*(E745/1000)),
IF(C745="Wine",
SUM(LOOKUP(2,1/(SRP!$B$21:$B$25&lt;=E745)/(SRP!$C$21:$C$25&gt;=E745),SRP!$D$21:$D$25)*(G745/100)*(E745/1000)),
IF(AND(C745="Ready to Drink",D745="RTD-One Pour Cocktail&gt;7%&lt;=14.5"),
SUM(LOOKUP(2,1/(SRP!$B$16:$B$20&lt;=E745)/(SRP!$C$16:$C$20&gt;=E745),SRP!$D$16:$D$20)*(G745/100)*(E745/1000)),
IF(C745="Ready to Drink",
SUM(LOOKUP(2,1/(SRP!$B$11:$B$15&lt;=E745)/(SRP!$C$11:$C$15&gt;=E745),SRP!$D$11:$D$15)*(G745/100)*(E745/1000)),
0)))))),2)</f>
        <v>24.18</v>
      </c>
      <c r="L745" s="173" t="str">
        <f t="shared" si="11"/>
        <v>Spirits750</v>
      </c>
      <c r="M745" s="154">
        <f>VLOOKUP(L745,'Slope %'!C:D,2,0)</f>
        <v>7.0000000000000007E-2</v>
      </c>
    </row>
    <row r="746" spans="1:13" x14ac:dyDescent="0.25">
      <c r="A746" s="169">
        <v>16194</v>
      </c>
      <c r="B746" s="170" t="s">
        <v>792</v>
      </c>
      <c r="C746" s="170" t="s">
        <v>11</v>
      </c>
      <c r="D746" s="170" t="s">
        <v>267</v>
      </c>
      <c r="E746" s="170">
        <v>650</v>
      </c>
      <c r="F746" s="170">
        <v>12</v>
      </c>
      <c r="G746" s="171">
        <v>5</v>
      </c>
      <c r="H746" s="170" t="s">
        <v>222</v>
      </c>
      <c r="I746" s="171">
        <v>6.99</v>
      </c>
      <c r="J746" s="169">
        <v>1</v>
      </c>
      <c r="K746" s="154" cm="1">
        <f t="array" ref="K746">ROUND(
IF(C746="Beer",
SUM(LOOKUP(2,1/(SRP!$B$8:$B$10&lt;=E746)/(SRP!$C$8:$C$10&gt;=E746),SRP!$D$8:$D$10)*(G746/100)*(E746/1000)),
IF(C746="Spirits",
SUM(LOOKUP(2,1/(SRP!$B$2:$B$7&lt;=E746)/(SRP!$C$2:$C$7&gt;=E746),SRP!$D$2:$D$7)*(G746/100)*(E746/1000)),
IF(AND(C746="Wine",D746="Fortified Wines"),
SUM(LOOKUP(2,1/(SRP!$B$26:$B$29&lt;=E746)/(SRP!$C$26:$C$29&gt;=E746),SRP!$D$26:$D$29)*(G746/100)*(E746/1000)),
IF(C746="Wine",
SUM(LOOKUP(2,1/(SRP!$B$21:$B$25&lt;=E746)/(SRP!$C$21:$C$25&gt;=E746),SRP!$D$21:$D$25)*(G746/100)*(E746/1000)),
IF(AND(C746="Ready to Drink",D746="RTD-One Pour Cocktail&gt;7%&lt;=14.5"),
SUM(LOOKUP(2,1/(SRP!$B$16:$B$20&lt;=E746)/(SRP!$C$16:$C$20&gt;=E746),SRP!$D$16:$D$20)*(G746/100)*(E746/1000)),
IF(C746="Ready to Drink",
SUM(LOOKUP(2,1/(SRP!$B$11:$B$15&lt;=E746)/(SRP!$C$11:$C$15&gt;=E746),SRP!$D$11:$D$15)*(G746/100)*(E746/1000)),
0)))))),2)</f>
        <v>2.54</v>
      </c>
      <c r="L746" s="173" t="str">
        <f t="shared" si="11"/>
        <v>Beer650</v>
      </c>
      <c r="M746" s="154">
        <f>VLOOKUP(L746,'Slope %'!C:D,2,0)</f>
        <v>0.12</v>
      </c>
    </row>
    <row r="747" spans="1:13" x14ac:dyDescent="0.25">
      <c r="A747" s="169">
        <v>16194</v>
      </c>
      <c r="B747" s="170" t="s">
        <v>792</v>
      </c>
      <c r="C747" s="170" t="s">
        <v>11</v>
      </c>
      <c r="D747" s="170" t="s">
        <v>267</v>
      </c>
      <c r="E747" s="170">
        <v>650</v>
      </c>
      <c r="F747" s="170">
        <v>12</v>
      </c>
      <c r="G747" s="171">
        <v>5</v>
      </c>
      <c r="H747" s="170" t="s">
        <v>222</v>
      </c>
      <c r="I747" s="171">
        <v>6.99</v>
      </c>
      <c r="J747" s="169">
        <v>1</v>
      </c>
      <c r="K747" s="154" cm="1">
        <f t="array" ref="K747">ROUND(
IF(C747="Beer",
SUM(LOOKUP(2,1/(SRP!$B$8:$B$10&lt;=E747)/(SRP!$C$8:$C$10&gt;=E747),SRP!$D$8:$D$10)*(G747/100)*(E747/1000)),
IF(C747="Spirits",
SUM(LOOKUP(2,1/(SRP!$B$2:$B$7&lt;=E747)/(SRP!$C$2:$C$7&gt;=E747),SRP!$D$2:$D$7)*(G747/100)*(E747/1000)),
IF(AND(C747="Wine",D747="Fortified Wines"),
SUM(LOOKUP(2,1/(SRP!$B$26:$B$29&lt;=E747)/(SRP!$C$26:$C$29&gt;=E747),SRP!$D$26:$D$29)*(G747/100)*(E747/1000)),
IF(C747="Wine",
SUM(LOOKUP(2,1/(SRP!$B$21:$B$25&lt;=E747)/(SRP!$C$21:$C$25&gt;=E747),SRP!$D$21:$D$25)*(G747/100)*(E747/1000)),
IF(AND(C747="Ready to Drink",D747="RTD-One Pour Cocktail&gt;7%&lt;=14.5"),
SUM(LOOKUP(2,1/(SRP!$B$16:$B$20&lt;=E747)/(SRP!$C$16:$C$20&gt;=E747),SRP!$D$16:$D$20)*(G747/100)*(E747/1000)),
IF(C747="Ready to Drink",
SUM(LOOKUP(2,1/(SRP!$B$11:$B$15&lt;=E747)/(SRP!$C$11:$C$15&gt;=E747),SRP!$D$11:$D$15)*(G747/100)*(E747/1000)),
0)))))),2)</f>
        <v>2.54</v>
      </c>
      <c r="L747" s="173" t="str">
        <f t="shared" si="11"/>
        <v>Beer650</v>
      </c>
      <c r="M747" s="154">
        <f>VLOOKUP(L747,'Slope %'!C:D,2,0)</f>
        <v>0.12</v>
      </c>
    </row>
    <row r="748" spans="1:13" x14ac:dyDescent="0.25">
      <c r="A748" s="169">
        <v>16205</v>
      </c>
      <c r="B748" s="170" t="s">
        <v>793</v>
      </c>
      <c r="C748" s="170" t="s">
        <v>24</v>
      </c>
      <c r="D748" s="170" t="s">
        <v>166</v>
      </c>
      <c r="E748" s="170">
        <v>750</v>
      </c>
      <c r="F748" s="170">
        <v>12</v>
      </c>
      <c r="G748" s="171">
        <v>12</v>
      </c>
      <c r="H748" s="170" t="s">
        <v>22</v>
      </c>
      <c r="I748" s="171">
        <v>15.99</v>
      </c>
      <c r="J748" s="169">
        <v>1</v>
      </c>
      <c r="K748" s="154" cm="1">
        <f t="array" ref="K748">ROUND(
IF(C748="Beer",
SUM(LOOKUP(2,1/(SRP!$B$8:$B$10&lt;=E748)/(SRP!$C$8:$C$10&gt;=E748),SRP!$D$8:$D$10)*(G748/100)*(E748/1000)),
IF(C748="Spirits",
SUM(LOOKUP(2,1/(SRP!$B$2:$B$7&lt;=E748)/(SRP!$C$2:$C$7&gt;=E748),SRP!$D$2:$D$7)*(G748/100)*(E748/1000)),
IF(AND(C748="Wine",D748="Fortified Wines"),
SUM(LOOKUP(2,1/(SRP!$B$26:$B$29&lt;=E748)/(SRP!$C$26:$C$29&gt;=E748),SRP!$D$26:$D$29)*(G748/100)*(E748/1000)),
IF(C748="Wine",
SUM(LOOKUP(2,1/(SRP!$B$21:$B$25&lt;=E748)/(SRP!$C$21:$C$25&gt;=E748),SRP!$D$21:$D$25)*(G748/100)*(E748/1000)),
IF(AND(C748="Ready to Drink",D748="RTD-One Pour Cocktail&gt;7%&lt;=14.5"),
SUM(LOOKUP(2,1/(SRP!$B$16:$B$20&lt;=E748)/(SRP!$C$16:$C$20&gt;=E748),SRP!$D$16:$D$20)*(G748/100)*(E748/1000)),
IF(C748="Ready to Drink",
SUM(LOOKUP(2,1/(SRP!$B$11:$B$15&lt;=E748)/(SRP!$C$11:$C$15&gt;=E748),SRP!$D$11:$D$15)*(G748/100)*(E748/1000)),
0)))))),2)</f>
        <v>7.03</v>
      </c>
      <c r="L748" s="173" t="str">
        <f t="shared" si="11"/>
        <v>Wine750</v>
      </c>
      <c r="M748" s="154">
        <f>VLOOKUP(L748,'Slope %'!C:D,2,0)</f>
        <v>0.1</v>
      </c>
    </row>
    <row r="749" spans="1:13" x14ac:dyDescent="0.25">
      <c r="A749" s="169">
        <v>16212</v>
      </c>
      <c r="B749" s="170" t="s">
        <v>794</v>
      </c>
      <c r="C749" s="170" t="s">
        <v>11</v>
      </c>
      <c r="D749" s="170" t="s">
        <v>267</v>
      </c>
      <c r="E749" s="170">
        <v>5325</v>
      </c>
      <c r="F749" s="170">
        <v>1</v>
      </c>
      <c r="G749" s="171">
        <v>5</v>
      </c>
      <c r="H749" s="170" t="s">
        <v>409</v>
      </c>
      <c r="I749" s="171">
        <v>33.99</v>
      </c>
      <c r="J749" s="169">
        <v>15</v>
      </c>
      <c r="K749" s="154" cm="1">
        <f t="array" ref="K749">ROUND(
IF(C749="Beer",
SUM(LOOKUP(2,1/(SRP!$B$8:$B$10&lt;=E749)/(SRP!$C$8:$C$10&gt;=E749),SRP!$D$8:$D$10)*(G749/100)*(E749/1000)),
IF(C749="Spirits",
SUM(LOOKUP(2,1/(SRP!$B$2:$B$7&lt;=E749)/(SRP!$C$2:$C$7&gt;=E749),SRP!$D$2:$D$7)*(G749/100)*(E749/1000)),
IF(AND(C749="Wine",D749="Fortified Wines"),
SUM(LOOKUP(2,1/(SRP!$B$26:$B$29&lt;=E749)/(SRP!$C$26:$C$29&gt;=E749),SRP!$D$26:$D$29)*(G749/100)*(E749/1000)),
IF(C749="Wine",
SUM(LOOKUP(2,1/(SRP!$B$21:$B$25&lt;=E749)/(SRP!$C$21:$C$25&gt;=E749),SRP!$D$21:$D$25)*(G749/100)*(E749/1000)),
IF(AND(C749="Ready to Drink",D749="RTD-One Pour Cocktail&gt;7%&lt;=14.5"),
SUM(LOOKUP(2,1/(SRP!$B$16:$B$20&lt;=E749)/(SRP!$C$16:$C$20&gt;=E749),SRP!$D$16:$D$20)*(G749/100)*(E749/1000)),
IF(C749="Ready to Drink",
SUM(LOOKUP(2,1/(SRP!$B$11:$B$15&lt;=E749)/(SRP!$C$11:$C$15&gt;=E749),SRP!$D$11:$D$15)*(G749/100)*(E749/1000)),
0)))))),2)</f>
        <v>20.79</v>
      </c>
      <c r="L749" s="173" t="str">
        <f t="shared" si="11"/>
        <v>Beer5325</v>
      </c>
      <c r="M749" s="154">
        <f>VLOOKUP(L749,'Slope %'!C:D,2,0)</f>
        <v>0.05</v>
      </c>
    </row>
    <row r="750" spans="1:13" x14ac:dyDescent="0.25">
      <c r="A750" s="169">
        <v>16212</v>
      </c>
      <c r="B750" s="170" t="s">
        <v>794</v>
      </c>
      <c r="C750" s="170" t="s">
        <v>11</v>
      </c>
      <c r="D750" s="170" t="s">
        <v>267</v>
      </c>
      <c r="E750" s="170">
        <v>5325</v>
      </c>
      <c r="F750" s="170">
        <v>1</v>
      </c>
      <c r="G750" s="171">
        <v>5</v>
      </c>
      <c r="H750" s="170" t="s">
        <v>409</v>
      </c>
      <c r="I750" s="171">
        <v>33.99</v>
      </c>
      <c r="J750" s="169">
        <v>15</v>
      </c>
      <c r="K750" s="154" cm="1">
        <f t="array" ref="K750">ROUND(
IF(C750="Beer",
SUM(LOOKUP(2,1/(SRP!$B$8:$B$10&lt;=E750)/(SRP!$C$8:$C$10&gt;=E750),SRP!$D$8:$D$10)*(G750/100)*(E750/1000)),
IF(C750="Spirits",
SUM(LOOKUP(2,1/(SRP!$B$2:$B$7&lt;=E750)/(SRP!$C$2:$C$7&gt;=E750),SRP!$D$2:$D$7)*(G750/100)*(E750/1000)),
IF(AND(C750="Wine",D750="Fortified Wines"),
SUM(LOOKUP(2,1/(SRP!$B$26:$B$29&lt;=E750)/(SRP!$C$26:$C$29&gt;=E750),SRP!$D$26:$D$29)*(G750/100)*(E750/1000)),
IF(C750="Wine",
SUM(LOOKUP(2,1/(SRP!$B$21:$B$25&lt;=E750)/(SRP!$C$21:$C$25&gt;=E750),SRP!$D$21:$D$25)*(G750/100)*(E750/1000)),
IF(AND(C750="Ready to Drink",D750="RTD-One Pour Cocktail&gt;7%&lt;=14.5"),
SUM(LOOKUP(2,1/(SRP!$B$16:$B$20&lt;=E750)/(SRP!$C$16:$C$20&gt;=E750),SRP!$D$16:$D$20)*(G750/100)*(E750/1000)),
IF(C750="Ready to Drink",
SUM(LOOKUP(2,1/(SRP!$B$11:$B$15&lt;=E750)/(SRP!$C$11:$C$15&gt;=E750),SRP!$D$11:$D$15)*(G750/100)*(E750/1000)),
0)))))),2)</f>
        <v>20.79</v>
      </c>
      <c r="L750" s="173" t="str">
        <f t="shared" si="11"/>
        <v>Beer5325</v>
      </c>
      <c r="M750" s="154">
        <f>VLOOKUP(L750,'Slope %'!C:D,2,0)</f>
        <v>0.05</v>
      </c>
    </row>
    <row r="751" spans="1:13" x14ac:dyDescent="0.25">
      <c r="A751" s="169">
        <v>16223</v>
      </c>
      <c r="B751" s="170" t="s">
        <v>795</v>
      </c>
      <c r="C751" s="170" t="s">
        <v>24</v>
      </c>
      <c r="D751" s="170" t="s">
        <v>34</v>
      </c>
      <c r="E751" s="170">
        <v>750</v>
      </c>
      <c r="F751" s="170">
        <v>12</v>
      </c>
      <c r="G751" s="171">
        <v>13</v>
      </c>
      <c r="H751" s="170" t="s">
        <v>26</v>
      </c>
      <c r="I751" s="171">
        <v>11.99</v>
      </c>
      <c r="J751" s="169">
        <v>1</v>
      </c>
      <c r="K751" s="154" cm="1">
        <f t="array" ref="K751">ROUND(
IF(C751="Beer",
SUM(LOOKUP(2,1/(SRP!$B$8:$B$10&lt;=E751)/(SRP!$C$8:$C$10&gt;=E751),SRP!$D$8:$D$10)*(G751/100)*(E751/1000)),
IF(C751="Spirits",
SUM(LOOKUP(2,1/(SRP!$B$2:$B$7&lt;=E751)/(SRP!$C$2:$C$7&gt;=E751),SRP!$D$2:$D$7)*(G751/100)*(E751/1000)),
IF(AND(C751="Wine",D751="Fortified Wines"),
SUM(LOOKUP(2,1/(SRP!$B$26:$B$29&lt;=E751)/(SRP!$C$26:$C$29&gt;=E751),SRP!$D$26:$D$29)*(G751/100)*(E751/1000)),
IF(C751="Wine",
SUM(LOOKUP(2,1/(SRP!$B$21:$B$25&lt;=E751)/(SRP!$C$21:$C$25&gt;=E751),SRP!$D$21:$D$25)*(G751/100)*(E751/1000)),
IF(AND(C751="Ready to Drink",D751="RTD-One Pour Cocktail&gt;7%&lt;=14.5"),
SUM(LOOKUP(2,1/(SRP!$B$16:$B$20&lt;=E751)/(SRP!$C$16:$C$20&gt;=E751),SRP!$D$16:$D$20)*(G751/100)*(E751/1000)),
IF(C751="Ready to Drink",
SUM(LOOKUP(2,1/(SRP!$B$11:$B$15&lt;=E751)/(SRP!$C$11:$C$15&gt;=E751),SRP!$D$11:$D$15)*(G751/100)*(E751/1000)),
0)))))),2)</f>
        <v>7.61</v>
      </c>
      <c r="L751" s="173" t="str">
        <f t="shared" si="11"/>
        <v>Wine750</v>
      </c>
      <c r="M751" s="154">
        <f>VLOOKUP(L751,'Slope %'!C:D,2,0)</f>
        <v>0.1</v>
      </c>
    </row>
    <row r="752" spans="1:13" x14ac:dyDescent="0.25">
      <c r="A752" s="169">
        <v>16224</v>
      </c>
      <c r="B752" s="170" t="s">
        <v>796</v>
      </c>
      <c r="C752" s="170" t="s">
        <v>24</v>
      </c>
      <c r="D752" s="170" t="s">
        <v>34</v>
      </c>
      <c r="E752" s="170">
        <v>750</v>
      </c>
      <c r="F752" s="170">
        <v>12</v>
      </c>
      <c r="G752" s="171">
        <v>13</v>
      </c>
      <c r="H752" s="170" t="s">
        <v>26</v>
      </c>
      <c r="I752" s="171">
        <v>11.99</v>
      </c>
      <c r="J752" s="169">
        <v>1</v>
      </c>
      <c r="K752" s="154" cm="1">
        <f t="array" ref="K752">ROUND(
IF(C752="Beer",
SUM(LOOKUP(2,1/(SRP!$B$8:$B$10&lt;=E752)/(SRP!$C$8:$C$10&gt;=E752),SRP!$D$8:$D$10)*(G752/100)*(E752/1000)),
IF(C752="Spirits",
SUM(LOOKUP(2,1/(SRP!$B$2:$B$7&lt;=E752)/(SRP!$C$2:$C$7&gt;=E752),SRP!$D$2:$D$7)*(G752/100)*(E752/1000)),
IF(AND(C752="Wine",D752="Fortified Wines"),
SUM(LOOKUP(2,1/(SRP!$B$26:$B$29&lt;=E752)/(SRP!$C$26:$C$29&gt;=E752),SRP!$D$26:$D$29)*(G752/100)*(E752/1000)),
IF(C752="Wine",
SUM(LOOKUP(2,1/(SRP!$B$21:$B$25&lt;=E752)/(SRP!$C$21:$C$25&gt;=E752),SRP!$D$21:$D$25)*(G752/100)*(E752/1000)),
IF(AND(C752="Ready to Drink",D752="RTD-One Pour Cocktail&gt;7%&lt;=14.5"),
SUM(LOOKUP(2,1/(SRP!$B$16:$B$20&lt;=E752)/(SRP!$C$16:$C$20&gt;=E752),SRP!$D$16:$D$20)*(G752/100)*(E752/1000)),
IF(C752="Ready to Drink",
SUM(LOOKUP(2,1/(SRP!$B$11:$B$15&lt;=E752)/(SRP!$C$11:$C$15&gt;=E752),SRP!$D$11:$D$15)*(G752/100)*(E752/1000)),
0)))))),2)</f>
        <v>7.61</v>
      </c>
      <c r="L752" s="173" t="str">
        <f t="shared" si="11"/>
        <v>Wine750</v>
      </c>
      <c r="M752" s="154">
        <f>VLOOKUP(L752,'Slope %'!C:D,2,0)</f>
        <v>0.1</v>
      </c>
    </row>
    <row r="753" spans="1:13" x14ac:dyDescent="0.25">
      <c r="A753" s="169">
        <v>16225</v>
      </c>
      <c r="B753" s="170" t="s">
        <v>797</v>
      </c>
      <c r="C753" s="170" t="s">
        <v>24</v>
      </c>
      <c r="D753" s="170" t="s">
        <v>166</v>
      </c>
      <c r="E753" s="170">
        <v>750</v>
      </c>
      <c r="F753" s="170">
        <v>12</v>
      </c>
      <c r="G753" s="171">
        <v>12</v>
      </c>
      <c r="H753" s="170" t="s">
        <v>26</v>
      </c>
      <c r="I753" s="171">
        <v>11.99</v>
      </c>
      <c r="J753" s="169">
        <v>1</v>
      </c>
      <c r="K753" s="154" cm="1">
        <f t="array" ref="K753">ROUND(
IF(C753="Beer",
SUM(LOOKUP(2,1/(SRP!$B$8:$B$10&lt;=E753)/(SRP!$C$8:$C$10&gt;=E753),SRP!$D$8:$D$10)*(G753/100)*(E753/1000)),
IF(C753="Spirits",
SUM(LOOKUP(2,1/(SRP!$B$2:$B$7&lt;=E753)/(SRP!$C$2:$C$7&gt;=E753),SRP!$D$2:$D$7)*(G753/100)*(E753/1000)),
IF(AND(C753="Wine",D753="Fortified Wines"),
SUM(LOOKUP(2,1/(SRP!$B$26:$B$29&lt;=E753)/(SRP!$C$26:$C$29&gt;=E753),SRP!$D$26:$D$29)*(G753/100)*(E753/1000)),
IF(C753="Wine",
SUM(LOOKUP(2,1/(SRP!$B$21:$B$25&lt;=E753)/(SRP!$C$21:$C$25&gt;=E753),SRP!$D$21:$D$25)*(G753/100)*(E753/1000)),
IF(AND(C753="Ready to Drink",D753="RTD-One Pour Cocktail&gt;7%&lt;=14.5"),
SUM(LOOKUP(2,1/(SRP!$B$16:$B$20&lt;=E753)/(SRP!$C$16:$C$20&gt;=E753),SRP!$D$16:$D$20)*(G753/100)*(E753/1000)),
IF(C753="Ready to Drink",
SUM(LOOKUP(2,1/(SRP!$B$11:$B$15&lt;=E753)/(SRP!$C$11:$C$15&gt;=E753),SRP!$D$11:$D$15)*(G753/100)*(E753/1000)),
0)))))),2)</f>
        <v>7.03</v>
      </c>
      <c r="L753" s="173" t="str">
        <f t="shared" si="11"/>
        <v>Wine750</v>
      </c>
      <c r="M753" s="154">
        <f>VLOOKUP(L753,'Slope %'!C:D,2,0)</f>
        <v>0.1</v>
      </c>
    </row>
    <row r="754" spans="1:13" x14ac:dyDescent="0.25">
      <c r="A754" s="169">
        <v>16227</v>
      </c>
      <c r="B754" s="170" t="s">
        <v>798</v>
      </c>
      <c r="C754" s="170" t="s">
        <v>24</v>
      </c>
      <c r="D754" s="170" t="s">
        <v>34</v>
      </c>
      <c r="E754" s="170">
        <v>750</v>
      </c>
      <c r="F754" s="170">
        <v>6</v>
      </c>
      <c r="G754" s="171">
        <v>14</v>
      </c>
      <c r="H754" s="170" t="s">
        <v>200</v>
      </c>
      <c r="I754" s="171">
        <v>29.99</v>
      </c>
      <c r="J754" s="169">
        <v>1</v>
      </c>
      <c r="K754" s="154" cm="1">
        <f t="array" ref="K754">ROUND(
IF(C754="Beer",
SUM(LOOKUP(2,1/(SRP!$B$8:$B$10&lt;=E754)/(SRP!$C$8:$C$10&gt;=E754),SRP!$D$8:$D$10)*(G754/100)*(E754/1000)),
IF(C754="Spirits",
SUM(LOOKUP(2,1/(SRP!$B$2:$B$7&lt;=E754)/(SRP!$C$2:$C$7&gt;=E754),SRP!$D$2:$D$7)*(G754/100)*(E754/1000)),
IF(AND(C754="Wine",D754="Fortified Wines"),
SUM(LOOKUP(2,1/(SRP!$B$26:$B$29&lt;=E754)/(SRP!$C$26:$C$29&gt;=E754),SRP!$D$26:$D$29)*(G754/100)*(E754/1000)),
IF(C754="Wine",
SUM(LOOKUP(2,1/(SRP!$B$21:$B$25&lt;=E754)/(SRP!$C$21:$C$25&gt;=E754),SRP!$D$21:$D$25)*(G754/100)*(E754/1000)),
IF(AND(C754="Ready to Drink",D754="RTD-One Pour Cocktail&gt;7%&lt;=14.5"),
SUM(LOOKUP(2,1/(SRP!$B$16:$B$20&lt;=E754)/(SRP!$C$16:$C$20&gt;=E754),SRP!$D$16:$D$20)*(G754/100)*(E754/1000)),
IF(C754="Ready to Drink",
SUM(LOOKUP(2,1/(SRP!$B$11:$B$15&lt;=E754)/(SRP!$C$11:$C$15&gt;=E754),SRP!$D$11:$D$15)*(G754/100)*(E754/1000)),
0)))))),2)</f>
        <v>8.1999999999999993</v>
      </c>
      <c r="L754" s="173" t="str">
        <f t="shared" si="11"/>
        <v>Wine750</v>
      </c>
      <c r="M754" s="154">
        <f>VLOOKUP(L754,'Slope %'!C:D,2,0)</f>
        <v>0.1</v>
      </c>
    </row>
    <row r="755" spans="1:13" x14ac:dyDescent="0.25">
      <c r="A755" s="169">
        <v>16229</v>
      </c>
      <c r="B755" s="170" t="s">
        <v>799</v>
      </c>
      <c r="C755" s="170" t="s">
        <v>24</v>
      </c>
      <c r="D755" s="170" t="s">
        <v>34</v>
      </c>
      <c r="E755" s="170">
        <v>750</v>
      </c>
      <c r="F755" s="170">
        <v>12</v>
      </c>
      <c r="G755" s="171">
        <v>14.5</v>
      </c>
      <c r="H755" s="170" t="s">
        <v>26</v>
      </c>
      <c r="I755" s="171">
        <v>24.99</v>
      </c>
      <c r="J755" s="169">
        <v>1</v>
      </c>
      <c r="K755" s="154" cm="1">
        <f t="array" ref="K755">ROUND(
IF(C755="Beer",
SUM(LOOKUP(2,1/(SRP!$B$8:$B$10&lt;=E755)/(SRP!$C$8:$C$10&gt;=E755),SRP!$D$8:$D$10)*(G755/100)*(E755/1000)),
IF(C755="Spirits",
SUM(LOOKUP(2,1/(SRP!$B$2:$B$7&lt;=E755)/(SRP!$C$2:$C$7&gt;=E755),SRP!$D$2:$D$7)*(G755/100)*(E755/1000)),
IF(AND(C755="Wine",D755="Fortified Wines"),
SUM(LOOKUP(2,1/(SRP!$B$26:$B$29&lt;=E755)/(SRP!$C$26:$C$29&gt;=E755),SRP!$D$26:$D$29)*(G755/100)*(E755/1000)),
IF(C755="Wine",
SUM(LOOKUP(2,1/(SRP!$B$21:$B$25&lt;=E755)/(SRP!$C$21:$C$25&gt;=E755),SRP!$D$21:$D$25)*(G755/100)*(E755/1000)),
IF(AND(C755="Ready to Drink",D755="RTD-One Pour Cocktail&gt;7%&lt;=14.5"),
SUM(LOOKUP(2,1/(SRP!$B$16:$B$20&lt;=E755)/(SRP!$C$16:$C$20&gt;=E755),SRP!$D$16:$D$20)*(G755/100)*(E755/1000)),
IF(C755="Ready to Drink",
SUM(LOOKUP(2,1/(SRP!$B$11:$B$15&lt;=E755)/(SRP!$C$11:$C$15&gt;=E755),SRP!$D$11:$D$15)*(G755/100)*(E755/1000)),
0)))))),2)</f>
        <v>8.49</v>
      </c>
      <c r="L755" s="173" t="str">
        <f t="shared" si="11"/>
        <v>Wine750</v>
      </c>
      <c r="M755" s="154">
        <f>VLOOKUP(L755,'Slope %'!C:D,2,0)</f>
        <v>0.1</v>
      </c>
    </row>
    <row r="756" spans="1:13" x14ac:dyDescent="0.25">
      <c r="A756" s="169">
        <v>16245</v>
      </c>
      <c r="B756" s="170" t="s">
        <v>800</v>
      </c>
      <c r="C756" s="170" t="s">
        <v>24</v>
      </c>
      <c r="D756" s="170" t="s">
        <v>382</v>
      </c>
      <c r="E756" s="170">
        <v>3000</v>
      </c>
      <c r="F756" s="170">
        <v>4</v>
      </c>
      <c r="G756" s="171">
        <v>13</v>
      </c>
      <c r="H756" s="170" t="s">
        <v>64</v>
      </c>
      <c r="I756" s="171">
        <v>43.99</v>
      </c>
      <c r="J756" s="169">
        <v>1</v>
      </c>
      <c r="K756" s="154" cm="1">
        <f t="array" ref="K756">ROUND(
IF(C756="Beer",
SUM(LOOKUP(2,1/(SRP!$B$8:$B$10&lt;=E756)/(SRP!$C$8:$C$10&gt;=E756),SRP!$D$8:$D$10)*(G756/100)*(E756/1000)),
IF(C756="Spirits",
SUM(LOOKUP(2,1/(SRP!$B$2:$B$7&lt;=E756)/(SRP!$C$2:$C$7&gt;=E756),SRP!$D$2:$D$7)*(G756/100)*(E756/1000)),
IF(AND(C756="Wine",D756="Fortified Wines"),
SUM(LOOKUP(2,1/(SRP!$B$26:$B$29&lt;=E756)/(SRP!$C$26:$C$29&gt;=E756),SRP!$D$26:$D$29)*(G756/100)*(E756/1000)),
IF(C756="Wine",
SUM(LOOKUP(2,1/(SRP!$B$21:$B$25&lt;=E756)/(SRP!$C$21:$C$25&gt;=E756),SRP!$D$21:$D$25)*(G756/100)*(E756/1000)),
IF(AND(C756="Ready to Drink",D756="RTD-One Pour Cocktail&gt;7%&lt;=14.5"),
SUM(LOOKUP(2,1/(SRP!$B$16:$B$20&lt;=E756)/(SRP!$C$16:$C$20&gt;=E756),SRP!$D$16:$D$20)*(G756/100)*(E756/1000)),
IF(C756="Ready to Drink",
SUM(LOOKUP(2,1/(SRP!$B$11:$B$15&lt;=E756)/(SRP!$C$11:$C$15&gt;=E756),SRP!$D$11:$D$15)*(G756/100)*(E756/1000)),
0)))))),2)</f>
        <v>30.45</v>
      </c>
      <c r="L756" s="173" t="str">
        <f t="shared" si="11"/>
        <v>Wine3000</v>
      </c>
      <c r="M756" s="154">
        <f>VLOOKUP(L756,'Slope %'!C:D,2,0)</f>
        <v>0.05</v>
      </c>
    </row>
    <row r="757" spans="1:13" x14ac:dyDescent="0.25">
      <c r="A757" s="169">
        <v>16290</v>
      </c>
      <c r="B757" s="170" t="s">
        <v>801</v>
      </c>
      <c r="C757" s="170" t="s">
        <v>11</v>
      </c>
      <c r="D757" s="170" t="s">
        <v>303</v>
      </c>
      <c r="E757" s="170">
        <v>500</v>
      </c>
      <c r="F757" s="170">
        <v>24</v>
      </c>
      <c r="G757" s="171">
        <v>6.6</v>
      </c>
      <c r="H757" s="170" t="s">
        <v>91</v>
      </c>
      <c r="I757" s="171">
        <v>4.49</v>
      </c>
      <c r="J757" s="169">
        <v>1</v>
      </c>
      <c r="K757" s="154" cm="1">
        <f t="array" ref="K757">ROUND(
IF(C757="Beer",
SUM(LOOKUP(2,1/(SRP!$B$8:$B$10&lt;=E757)/(SRP!$C$8:$C$10&gt;=E757),SRP!$D$8:$D$10)*(G757/100)*(E757/1000)),
IF(C757="Spirits",
SUM(LOOKUP(2,1/(SRP!$B$2:$B$7&lt;=E757)/(SRP!$C$2:$C$7&gt;=E757),SRP!$D$2:$D$7)*(G757/100)*(E757/1000)),
IF(AND(C757="Wine",D757="Fortified Wines"),
SUM(LOOKUP(2,1/(SRP!$B$26:$B$29&lt;=E757)/(SRP!$C$26:$C$29&gt;=E757),SRP!$D$26:$D$29)*(G757/100)*(E757/1000)),
IF(C757="Wine",
SUM(LOOKUP(2,1/(SRP!$B$21:$B$25&lt;=E757)/(SRP!$C$21:$C$25&gt;=E757),SRP!$D$21:$D$25)*(G757/100)*(E757/1000)),
IF(AND(C757="Ready to Drink",D757="RTD-One Pour Cocktail&gt;7%&lt;=14.5"),
SUM(LOOKUP(2,1/(SRP!$B$16:$B$20&lt;=E757)/(SRP!$C$16:$C$20&gt;=E757),SRP!$D$16:$D$20)*(G757/100)*(E757/1000)),
IF(C757="Ready to Drink",
SUM(LOOKUP(2,1/(SRP!$B$11:$B$15&lt;=E757)/(SRP!$C$11:$C$15&gt;=E757),SRP!$D$11:$D$15)*(G757/100)*(E757/1000)),
0)))))),2)</f>
        <v>2.58</v>
      </c>
      <c r="L757" s="173" t="str">
        <f t="shared" si="11"/>
        <v>Beer500</v>
      </c>
      <c r="M757" s="154">
        <f>VLOOKUP(L757,'Slope %'!C:D,2,0)</f>
        <v>0.12</v>
      </c>
    </row>
    <row r="758" spans="1:13" x14ac:dyDescent="0.25">
      <c r="A758" s="169">
        <v>16292</v>
      </c>
      <c r="B758" s="170" t="s">
        <v>802</v>
      </c>
      <c r="C758" s="170" t="s">
        <v>11</v>
      </c>
      <c r="D758" s="170" t="s">
        <v>12</v>
      </c>
      <c r="E758" s="170">
        <v>500</v>
      </c>
      <c r="F758" s="170">
        <v>24</v>
      </c>
      <c r="G758" s="171">
        <v>4.5999999999999996</v>
      </c>
      <c r="H758" s="170" t="s">
        <v>91</v>
      </c>
      <c r="I758" s="171">
        <v>3.99</v>
      </c>
      <c r="J758" s="169">
        <v>1</v>
      </c>
      <c r="K758" s="154" cm="1">
        <f t="array" ref="K758">ROUND(
IF(C758="Beer",
SUM(LOOKUP(2,1/(SRP!$B$8:$B$10&lt;=E758)/(SRP!$C$8:$C$10&gt;=E758),SRP!$D$8:$D$10)*(G758/100)*(E758/1000)),
IF(C758="Spirits",
SUM(LOOKUP(2,1/(SRP!$B$2:$B$7&lt;=E758)/(SRP!$C$2:$C$7&gt;=E758),SRP!$D$2:$D$7)*(G758/100)*(E758/1000)),
IF(AND(C758="Wine",D758="Fortified Wines"),
SUM(LOOKUP(2,1/(SRP!$B$26:$B$29&lt;=E758)/(SRP!$C$26:$C$29&gt;=E758),SRP!$D$26:$D$29)*(G758/100)*(E758/1000)),
IF(C758="Wine",
SUM(LOOKUP(2,1/(SRP!$B$21:$B$25&lt;=E758)/(SRP!$C$21:$C$25&gt;=E758),SRP!$D$21:$D$25)*(G758/100)*(E758/1000)),
IF(AND(C758="Ready to Drink",D758="RTD-One Pour Cocktail&gt;7%&lt;=14.5"),
SUM(LOOKUP(2,1/(SRP!$B$16:$B$20&lt;=E758)/(SRP!$C$16:$C$20&gt;=E758),SRP!$D$16:$D$20)*(G758/100)*(E758/1000)),
IF(C758="Ready to Drink",
SUM(LOOKUP(2,1/(SRP!$B$11:$B$15&lt;=E758)/(SRP!$C$11:$C$15&gt;=E758),SRP!$D$11:$D$15)*(G758/100)*(E758/1000)),
0)))))),2)</f>
        <v>1.8</v>
      </c>
      <c r="L758" s="173" t="str">
        <f t="shared" si="11"/>
        <v>Beer500</v>
      </c>
      <c r="M758" s="154">
        <f>VLOOKUP(L758,'Slope %'!C:D,2,0)</f>
        <v>0.12</v>
      </c>
    </row>
    <row r="759" spans="1:13" x14ac:dyDescent="0.25">
      <c r="A759" s="169">
        <v>16306</v>
      </c>
      <c r="B759" s="170" t="s">
        <v>803</v>
      </c>
      <c r="C759" s="170" t="s">
        <v>15</v>
      </c>
      <c r="D759" s="170" t="s">
        <v>804</v>
      </c>
      <c r="E759" s="170">
        <v>750</v>
      </c>
      <c r="F759" s="170">
        <v>6</v>
      </c>
      <c r="G759" s="171">
        <v>45</v>
      </c>
      <c r="H759" s="170" t="s">
        <v>17</v>
      </c>
      <c r="I759" s="171">
        <v>54.99</v>
      </c>
      <c r="J759" s="169">
        <v>1</v>
      </c>
      <c r="K759" s="154" cm="1">
        <f t="array" ref="K759">ROUND(
IF(C759="Beer",
SUM(LOOKUP(2,1/(SRP!$B$8:$B$10&lt;=E759)/(SRP!$C$8:$C$10&gt;=E759),SRP!$D$8:$D$10)*(G759/100)*(E759/1000)),
IF(C759="Spirits",
SUM(LOOKUP(2,1/(SRP!$B$2:$B$7&lt;=E759)/(SRP!$C$2:$C$7&gt;=E759),SRP!$D$2:$D$7)*(G759/100)*(E759/1000)),
IF(AND(C759="Wine",D759="Fortified Wines"),
SUM(LOOKUP(2,1/(SRP!$B$26:$B$29&lt;=E759)/(SRP!$C$26:$C$29&gt;=E759),SRP!$D$26:$D$29)*(G759/100)*(E759/1000)),
IF(C759="Wine",
SUM(LOOKUP(2,1/(SRP!$B$21:$B$25&lt;=E759)/(SRP!$C$21:$C$25&gt;=E759),SRP!$D$21:$D$25)*(G759/100)*(E759/1000)),
IF(AND(C759="Ready to Drink",D759="RTD-One Pour Cocktail&gt;7%&lt;=14.5"),
SUM(LOOKUP(2,1/(SRP!$B$16:$B$20&lt;=E759)/(SRP!$C$16:$C$20&gt;=E759),SRP!$D$16:$D$20)*(G759/100)*(E759/1000)),
IF(C759="Ready to Drink",
SUM(LOOKUP(2,1/(SRP!$B$11:$B$15&lt;=E759)/(SRP!$C$11:$C$15&gt;=E759),SRP!$D$11:$D$15)*(G759/100)*(E759/1000)),
0)))))),2)</f>
        <v>26.35</v>
      </c>
      <c r="L759" s="173" t="str">
        <f t="shared" si="11"/>
        <v>Spirits750</v>
      </c>
      <c r="M759" s="154">
        <f>VLOOKUP(L759,'Slope %'!C:D,2,0)</f>
        <v>7.0000000000000007E-2</v>
      </c>
    </row>
    <row r="760" spans="1:13" x14ac:dyDescent="0.25">
      <c r="A760" s="169">
        <v>16356</v>
      </c>
      <c r="B760" s="170" t="s">
        <v>805</v>
      </c>
      <c r="C760" s="170" t="s">
        <v>263</v>
      </c>
      <c r="D760" s="170" t="s">
        <v>806</v>
      </c>
      <c r="E760" s="170">
        <v>1420</v>
      </c>
      <c r="F760" s="170">
        <v>6</v>
      </c>
      <c r="G760" s="171">
        <v>4</v>
      </c>
      <c r="H760" s="170" t="s">
        <v>20</v>
      </c>
      <c r="I760" s="171">
        <v>12.99</v>
      </c>
      <c r="J760" s="169">
        <v>4</v>
      </c>
      <c r="K760" s="154" cm="1">
        <f t="array" ref="K760">ROUND(
IF(C760="Beer",
SUM(LOOKUP(2,1/(SRP!$B$8:$B$10&lt;=E760)/(SRP!$C$8:$C$10&gt;=E760),SRP!$D$8:$D$10)*(G760/100)*(E760/1000)),
IF(C760="Spirits",
SUM(LOOKUP(2,1/(SRP!$B$2:$B$7&lt;=E760)/(SRP!$C$2:$C$7&gt;=E760),SRP!$D$2:$D$7)*(G760/100)*(E760/1000)),
IF(AND(C760="Wine",D760="Fortified Wines"),
SUM(LOOKUP(2,1/(SRP!$B$26:$B$29&lt;=E760)/(SRP!$C$26:$C$29&gt;=E760),SRP!$D$26:$D$29)*(G760/100)*(E760/1000)),
IF(C760="Wine",
SUM(LOOKUP(2,1/(SRP!$B$21:$B$25&lt;=E760)/(SRP!$C$21:$C$25&gt;=E760),SRP!$D$21:$D$25)*(G760/100)*(E760/1000)),
IF(AND(C760="Ready to Drink",D760="RTD-One Pour Cocktail&gt;7%&lt;=14.5"),
SUM(LOOKUP(2,1/(SRP!$B$16:$B$20&lt;=E760)/(SRP!$C$16:$C$20&gt;=E760),SRP!$D$16:$D$20)*(G760/100)*(E760/1000)),
IF(C760="Ready to Drink",
SUM(LOOKUP(2,1/(SRP!$B$11:$B$15&lt;=E760)/(SRP!$C$11:$C$15&gt;=E760),SRP!$D$11:$D$15)*(G760/100)*(E760/1000)),
0)))))),2)</f>
        <v>4.43</v>
      </c>
      <c r="L760" s="173" t="str">
        <f t="shared" si="11"/>
        <v>Ready to Drink1420</v>
      </c>
      <c r="M760" s="154">
        <f>VLOOKUP(L760,'Slope %'!C:D,2,0)</f>
        <v>0.12</v>
      </c>
    </row>
    <row r="761" spans="1:13" x14ac:dyDescent="0.25">
      <c r="A761" s="169">
        <v>16364</v>
      </c>
      <c r="B761" s="170" t="s">
        <v>807</v>
      </c>
      <c r="C761" s="170" t="s">
        <v>263</v>
      </c>
      <c r="D761" s="170" t="s">
        <v>332</v>
      </c>
      <c r="E761" s="170">
        <v>458</v>
      </c>
      <c r="F761" s="170">
        <v>24</v>
      </c>
      <c r="G761" s="171">
        <v>5.5</v>
      </c>
      <c r="H761" s="170" t="s">
        <v>333</v>
      </c>
      <c r="I761" s="171">
        <v>4.49</v>
      </c>
      <c r="J761" s="169">
        <v>1</v>
      </c>
      <c r="K761" s="154" cm="1">
        <f t="array" ref="K761">ROUND(
IF(C761="Beer",
SUM(LOOKUP(2,1/(SRP!$B$8:$B$10&lt;=E761)/(SRP!$C$8:$C$10&gt;=E761),SRP!$D$8:$D$10)*(G761/100)*(E761/1000)),
IF(C761="Spirits",
SUM(LOOKUP(2,1/(SRP!$B$2:$B$7&lt;=E761)/(SRP!$C$2:$C$7&gt;=E761),SRP!$D$2:$D$7)*(G761/100)*(E761/1000)),
IF(AND(C761="Wine",D761="Fortified Wines"),
SUM(LOOKUP(2,1/(SRP!$B$26:$B$29&lt;=E761)/(SRP!$C$26:$C$29&gt;=E761),SRP!$D$26:$D$29)*(G761/100)*(E761/1000)),
IF(C761="Wine",
SUM(LOOKUP(2,1/(SRP!$B$21:$B$25&lt;=E761)/(SRP!$C$21:$C$25&gt;=E761),SRP!$D$21:$D$25)*(G761/100)*(E761/1000)),
IF(AND(C761="Ready to Drink",D761="RTD-One Pour Cocktail&gt;7%&lt;=14.5"),
SUM(LOOKUP(2,1/(SRP!$B$16:$B$20&lt;=E761)/(SRP!$C$16:$C$20&gt;=E761),SRP!$D$16:$D$20)*(G761/100)*(E761/1000)),
IF(C761="Ready to Drink",
SUM(LOOKUP(2,1/(SRP!$B$11:$B$15&lt;=E761)/(SRP!$C$11:$C$15&gt;=E761),SRP!$D$11:$D$15)*(G761/100)*(E761/1000)),
0)))))),2)</f>
        <v>2.08</v>
      </c>
      <c r="L761" s="173" t="str">
        <f t="shared" si="11"/>
        <v>Ready to Drink458</v>
      </c>
      <c r="M761" s="154">
        <f>VLOOKUP(L761,'Slope %'!C:D,2,0)</f>
        <v>0.12</v>
      </c>
    </row>
    <row r="762" spans="1:13" x14ac:dyDescent="0.25">
      <c r="A762" s="169">
        <v>16370</v>
      </c>
      <c r="B762" s="170" t="s">
        <v>808</v>
      </c>
      <c r="C762" s="170" t="s">
        <v>24</v>
      </c>
      <c r="D762" s="170" t="s">
        <v>34</v>
      </c>
      <c r="E762" s="170">
        <v>750</v>
      </c>
      <c r="F762" s="170">
        <v>12</v>
      </c>
      <c r="G762" s="171">
        <v>13</v>
      </c>
      <c r="H762" s="170" t="s">
        <v>141</v>
      </c>
      <c r="I762" s="171">
        <v>20.99</v>
      </c>
      <c r="J762" s="169">
        <v>1</v>
      </c>
      <c r="K762" s="154" cm="1">
        <f t="array" ref="K762">ROUND(
IF(C762="Beer",
SUM(LOOKUP(2,1/(SRP!$B$8:$B$10&lt;=E762)/(SRP!$C$8:$C$10&gt;=E762),SRP!$D$8:$D$10)*(G762/100)*(E762/1000)),
IF(C762="Spirits",
SUM(LOOKUP(2,1/(SRP!$B$2:$B$7&lt;=E762)/(SRP!$C$2:$C$7&gt;=E762),SRP!$D$2:$D$7)*(G762/100)*(E762/1000)),
IF(AND(C762="Wine",D762="Fortified Wines"),
SUM(LOOKUP(2,1/(SRP!$B$26:$B$29&lt;=E762)/(SRP!$C$26:$C$29&gt;=E762),SRP!$D$26:$D$29)*(G762/100)*(E762/1000)),
IF(C762="Wine",
SUM(LOOKUP(2,1/(SRP!$B$21:$B$25&lt;=E762)/(SRP!$C$21:$C$25&gt;=E762),SRP!$D$21:$D$25)*(G762/100)*(E762/1000)),
IF(AND(C762="Ready to Drink",D762="RTD-One Pour Cocktail&gt;7%&lt;=14.5"),
SUM(LOOKUP(2,1/(SRP!$B$16:$B$20&lt;=E762)/(SRP!$C$16:$C$20&gt;=E762),SRP!$D$16:$D$20)*(G762/100)*(E762/1000)),
IF(C762="Ready to Drink",
SUM(LOOKUP(2,1/(SRP!$B$11:$B$15&lt;=E762)/(SRP!$C$11:$C$15&gt;=E762),SRP!$D$11:$D$15)*(G762/100)*(E762/1000)),
0)))))),2)</f>
        <v>7.61</v>
      </c>
      <c r="L762" s="173" t="str">
        <f t="shared" si="11"/>
        <v>Wine750</v>
      </c>
      <c r="M762" s="154">
        <f>VLOOKUP(L762,'Slope %'!C:D,2,0)</f>
        <v>0.1</v>
      </c>
    </row>
    <row r="763" spans="1:13" x14ac:dyDescent="0.25">
      <c r="A763" s="169">
        <v>16381</v>
      </c>
      <c r="B763" s="170" t="s">
        <v>809</v>
      </c>
      <c r="C763" s="170" t="s">
        <v>24</v>
      </c>
      <c r="D763" s="170" t="s">
        <v>68</v>
      </c>
      <c r="E763" s="170">
        <v>750</v>
      </c>
      <c r="F763" s="170">
        <v>12</v>
      </c>
      <c r="G763" s="171">
        <v>14</v>
      </c>
      <c r="H763" s="170" t="s">
        <v>256</v>
      </c>
      <c r="I763" s="171">
        <v>12.99</v>
      </c>
      <c r="J763" s="169">
        <v>1</v>
      </c>
      <c r="K763" s="154" cm="1">
        <f t="array" ref="K763">ROUND(
IF(C763="Beer",
SUM(LOOKUP(2,1/(SRP!$B$8:$B$10&lt;=E763)/(SRP!$C$8:$C$10&gt;=E763),SRP!$D$8:$D$10)*(G763/100)*(E763/1000)),
IF(C763="Spirits",
SUM(LOOKUP(2,1/(SRP!$B$2:$B$7&lt;=E763)/(SRP!$C$2:$C$7&gt;=E763),SRP!$D$2:$D$7)*(G763/100)*(E763/1000)),
IF(AND(C763="Wine",D763="Fortified Wines"),
SUM(LOOKUP(2,1/(SRP!$B$26:$B$29&lt;=E763)/(SRP!$C$26:$C$29&gt;=E763),SRP!$D$26:$D$29)*(G763/100)*(E763/1000)),
IF(C763="Wine",
SUM(LOOKUP(2,1/(SRP!$B$21:$B$25&lt;=E763)/(SRP!$C$21:$C$25&gt;=E763),SRP!$D$21:$D$25)*(G763/100)*(E763/1000)),
IF(AND(C763="Ready to Drink",D763="RTD-One Pour Cocktail&gt;7%&lt;=14.5"),
SUM(LOOKUP(2,1/(SRP!$B$16:$B$20&lt;=E763)/(SRP!$C$16:$C$20&gt;=E763),SRP!$D$16:$D$20)*(G763/100)*(E763/1000)),
IF(C763="Ready to Drink",
SUM(LOOKUP(2,1/(SRP!$B$11:$B$15&lt;=E763)/(SRP!$C$11:$C$15&gt;=E763),SRP!$D$11:$D$15)*(G763/100)*(E763/1000)),
0)))))),2)</f>
        <v>8.1999999999999993</v>
      </c>
      <c r="L763" s="173" t="str">
        <f t="shared" si="11"/>
        <v>Wine750</v>
      </c>
      <c r="M763" s="154">
        <f>VLOOKUP(L763,'Slope %'!C:D,2,0)</f>
        <v>0.1</v>
      </c>
    </row>
    <row r="764" spans="1:13" x14ac:dyDescent="0.25">
      <c r="A764" s="169">
        <v>16394</v>
      </c>
      <c r="B764" s="170" t="s">
        <v>810</v>
      </c>
      <c r="C764" s="170" t="s">
        <v>15</v>
      </c>
      <c r="D764" s="170" t="s">
        <v>756</v>
      </c>
      <c r="E764" s="170">
        <v>750</v>
      </c>
      <c r="F764" s="170">
        <v>12</v>
      </c>
      <c r="G764" s="171">
        <v>31.7</v>
      </c>
      <c r="H764" s="170" t="s">
        <v>43</v>
      </c>
      <c r="I764" s="171">
        <v>40.79</v>
      </c>
      <c r="J764" s="169">
        <v>1</v>
      </c>
      <c r="K764" s="154" cm="1">
        <f t="array" ref="K764">ROUND(
IF(C764="Beer",
SUM(LOOKUP(2,1/(SRP!$B$8:$B$10&lt;=E764)/(SRP!$C$8:$C$10&gt;=E764),SRP!$D$8:$D$10)*(G764/100)*(E764/1000)),
IF(C764="Spirits",
SUM(LOOKUP(2,1/(SRP!$B$2:$B$7&lt;=E764)/(SRP!$C$2:$C$7&gt;=E764),SRP!$D$2:$D$7)*(G764/100)*(E764/1000)),
IF(AND(C764="Wine",D764="Fortified Wines"),
SUM(LOOKUP(2,1/(SRP!$B$26:$B$29&lt;=E764)/(SRP!$C$26:$C$29&gt;=E764),SRP!$D$26:$D$29)*(G764/100)*(E764/1000)),
IF(C764="Wine",
SUM(LOOKUP(2,1/(SRP!$B$21:$B$25&lt;=E764)/(SRP!$C$21:$C$25&gt;=E764),SRP!$D$21:$D$25)*(G764/100)*(E764/1000)),
IF(AND(C764="Ready to Drink",D764="RTD-One Pour Cocktail&gt;7%&lt;=14.5"),
SUM(LOOKUP(2,1/(SRP!$B$16:$B$20&lt;=E764)/(SRP!$C$16:$C$20&gt;=E764),SRP!$D$16:$D$20)*(G764/100)*(E764/1000)),
IF(C764="Ready to Drink",
SUM(LOOKUP(2,1/(SRP!$B$11:$B$15&lt;=E764)/(SRP!$C$11:$C$15&gt;=E764),SRP!$D$11:$D$15)*(G764/100)*(E764/1000)),
0)))))),2)</f>
        <v>18.559999999999999</v>
      </c>
      <c r="L764" s="173" t="str">
        <f t="shared" si="11"/>
        <v>Spirits750</v>
      </c>
      <c r="M764" s="154">
        <f>VLOOKUP(L764,'Slope %'!C:D,2,0)</f>
        <v>7.0000000000000007E-2</v>
      </c>
    </row>
    <row r="765" spans="1:13" x14ac:dyDescent="0.25">
      <c r="A765" s="169">
        <v>16456</v>
      </c>
      <c r="B765" s="170" t="s">
        <v>811</v>
      </c>
      <c r="C765" s="170" t="s">
        <v>24</v>
      </c>
      <c r="D765" s="170" t="s">
        <v>34</v>
      </c>
      <c r="E765" s="170">
        <v>750</v>
      </c>
      <c r="F765" s="170">
        <v>12</v>
      </c>
      <c r="G765" s="171">
        <v>14.5</v>
      </c>
      <c r="H765" s="170" t="s">
        <v>200</v>
      </c>
      <c r="I765" s="171">
        <v>19.989999999999998</v>
      </c>
      <c r="J765" s="169">
        <v>1</v>
      </c>
      <c r="K765" s="154" cm="1">
        <f t="array" ref="K765">ROUND(
IF(C765="Beer",
SUM(LOOKUP(2,1/(SRP!$B$8:$B$10&lt;=E765)/(SRP!$C$8:$C$10&gt;=E765),SRP!$D$8:$D$10)*(G765/100)*(E765/1000)),
IF(C765="Spirits",
SUM(LOOKUP(2,1/(SRP!$B$2:$B$7&lt;=E765)/(SRP!$C$2:$C$7&gt;=E765),SRP!$D$2:$D$7)*(G765/100)*(E765/1000)),
IF(AND(C765="Wine",D765="Fortified Wines"),
SUM(LOOKUP(2,1/(SRP!$B$26:$B$29&lt;=E765)/(SRP!$C$26:$C$29&gt;=E765),SRP!$D$26:$D$29)*(G765/100)*(E765/1000)),
IF(C765="Wine",
SUM(LOOKUP(2,1/(SRP!$B$21:$B$25&lt;=E765)/(SRP!$C$21:$C$25&gt;=E765),SRP!$D$21:$D$25)*(G765/100)*(E765/1000)),
IF(AND(C765="Ready to Drink",D765="RTD-One Pour Cocktail&gt;7%&lt;=14.5"),
SUM(LOOKUP(2,1/(SRP!$B$16:$B$20&lt;=E765)/(SRP!$C$16:$C$20&gt;=E765),SRP!$D$16:$D$20)*(G765/100)*(E765/1000)),
IF(C765="Ready to Drink",
SUM(LOOKUP(2,1/(SRP!$B$11:$B$15&lt;=E765)/(SRP!$C$11:$C$15&gt;=E765),SRP!$D$11:$D$15)*(G765/100)*(E765/1000)),
0)))))),2)</f>
        <v>8.49</v>
      </c>
      <c r="L765" s="173" t="str">
        <f t="shared" si="11"/>
        <v>Wine750</v>
      </c>
      <c r="M765" s="154">
        <f>VLOOKUP(L765,'Slope %'!C:D,2,0)</f>
        <v>0.1</v>
      </c>
    </row>
    <row r="766" spans="1:13" x14ac:dyDescent="0.25">
      <c r="A766" s="169">
        <v>16502</v>
      </c>
      <c r="B766" s="170" t="s">
        <v>812</v>
      </c>
      <c r="C766" s="170" t="s">
        <v>24</v>
      </c>
      <c r="D766" s="170" t="s">
        <v>34</v>
      </c>
      <c r="E766" s="170">
        <v>750</v>
      </c>
      <c r="F766" s="170">
        <v>12</v>
      </c>
      <c r="G766" s="171">
        <v>13</v>
      </c>
      <c r="H766" s="170" t="s">
        <v>26</v>
      </c>
      <c r="I766" s="171">
        <v>19.989999999999998</v>
      </c>
      <c r="J766" s="169">
        <v>1</v>
      </c>
      <c r="K766" s="154" cm="1">
        <f t="array" ref="K766">ROUND(
IF(C766="Beer",
SUM(LOOKUP(2,1/(SRP!$B$8:$B$10&lt;=E766)/(SRP!$C$8:$C$10&gt;=E766),SRP!$D$8:$D$10)*(G766/100)*(E766/1000)),
IF(C766="Spirits",
SUM(LOOKUP(2,1/(SRP!$B$2:$B$7&lt;=E766)/(SRP!$C$2:$C$7&gt;=E766),SRP!$D$2:$D$7)*(G766/100)*(E766/1000)),
IF(AND(C766="Wine",D766="Fortified Wines"),
SUM(LOOKUP(2,1/(SRP!$B$26:$B$29&lt;=E766)/(SRP!$C$26:$C$29&gt;=E766),SRP!$D$26:$D$29)*(G766/100)*(E766/1000)),
IF(C766="Wine",
SUM(LOOKUP(2,1/(SRP!$B$21:$B$25&lt;=E766)/(SRP!$C$21:$C$25&gt;=E766),SRP!$D$21:$D$25)*(G766/100)*(E766/1000)),
IF(AND(C766="Ready to Drink",D766="RTD-One Pour Cocktail&gt;7%&lt;=14.5"),
SUM(LOOKUP(2,1/(SRP!$B$16:$B$20&lt;=E766)/(SRP!$C$16:$C$20&gt;=E766),SRP!$D$16:$D$20)*(G766/100)*(E766/1000)),
IF(C766="Ready to Drink",
SUM(LOOKUP(2,1/(SRP!$B$11:$B$15&lt;=E766)/(SRP!$C$11:$C$15&gt;=E766),SRP!$D$11:$D$15)*(G766/100)*(E766/1000)),
0)))))),2)</f>
        <v>7.61</v>
      </c>
      <c r="L766" s="173" t="str">
        <f t="shared" si="11"/>
        <v>Wine750</v>
      </c>
      <c r="M766" s="154">
        <f>VLOOKUP(L766,'Slope %'!C:D,2,0)</f>
        <v>0.1</v>
      </c>
    </row>
    <row r="767" spans="1:13" x14ac:dyDescent="0.25">
      <c r="A767" s="169">
        <v>16545</v>
      </c>
      <c r="B767" s="170" t="s">
        <v>813</v>
      </c>
      <c r="C767" s="170" t="s">
        <v>15</v>
      </c>
      <c r="D767" s="170" t="s">
        <v>16</v>
      </c>
      <c r="E767" s="170">
        <v>750</v>
      </c>
      <c r="F767" s="170">
        <v>6</v>
      </c>
      <c r="G767" s="171">
        <v>43</v>
      </c>
      <c r="H767" s="170" t="s">
        <v>43</v>
      </c>
      <c r="I767" s="171">
        <v>47.99</v>
      </c>
      <c r="J767" s="169">
        <v>1</v>
      </c>
      <c r="K767" s="154" cm="1">
        <f t="array" ref="K767">ROUND(
IF(C767="Beer",
SUM(LOOKUP(2,1/(SRP!$B$8:$B$10&lt;=E767)/(SRP!$C$8:$C$10&gt;=E767),SRP!$D$8:$D$10)*(G767/100)*(E767/1000)),
IF(C767="Spirits",
SUM(LOOKUP(2,1/(SRP!$B$2:$B$7&lt;=E767)/(SRP!$C$2:$C$7&gt;=E767),SRP!$D$2:$D$7)*(G767/100)*(E767/1000)),
IF(AND(C767="Wine",D767="Fortified Wines"),
SUM(LOOKUP(2,1/(SRP!$B$26:$B$29&lt;=E767)/(SRP!$C$26:$C$29&gt;=E767),SRP!$D$26:$D$29)*(G767/100)*(E767/1000)),
IF(C767="Wine",
SUM(LOOKUP(2,1/(SRP!$B$21:$B$25&lt;=E767)/(SRP!$C$21:$C$25&gt;=E767),SRP!$D$21:$D$25)*(G767/100)*(E767/1000)),
IF(AND(C767="Ready to Drink",D767="RTD-One Pour Cocktail&gt;7%&lt;=14.5"),
SUM(LOOKUP(2,1/(SRP!$B$16:$B$20&lt;=E767)/(SRP!$C$16:$C$20&gt;=E767),SRP!$D$16:$D$20)*(G767/100)*(E767/1000)),
IF(C767="Ready to Drink",
SUM(LOOKUP(2,1/(SRP!$B$11:$B$15&lt;=E767)/(SRP!$C$11:$C$15&gt;=E767),SRP!$D$11:$D$15)*(G767/100)*(E767/1000)),
0)))))),2)</f>
        <v>25.18</v>
      </c>
      <c r="L767" s="173" t="str">
        <f t="shared" si="11"/>
        <v>Spirits750</v>
      </c>
      <c r="M767" s="154">
        <f>VLOOKUP(L767,'Slope %'!C:D,2,0)</f>
        <v>7.0000000000000007E-2</v>
      </c>
    </row>
    <row r="768" spans="1:13" x14ac:dyDescent="0.25">
      <c r="A768" s="169">
        <v>16557</v>
      </c>
      <c r="B768" s="170" t="s">
        <v>814</v>
      </c>
      <c r="C768" s="170" t="s">
        <v>15</v>
      </c>
      <c r="D768" s="170" t="s">
        <v>113</v>
      </c>
      <c r="E768" s="170">
        <v>750</v>
      </c>
      <c r="F768" s="170">
        <v>6</v>
      </c>
      <c r="G768" s="171">
        <v>43</v>
      </c>
      <c r="H768" s="170" t="s">
        <v>35</v>
      </c>
      <c r="I768" s="171">
        <v>289.99</v>
      </c>
      <c r="J768" s="169">
        <v>1</v>
      </c>
      <c r="K768" s="154" cm="1">
        <f t="array" ref="K768">ROUND(
IF(C768="Beer",
SUM(LOOKUP(2,1/(SRP!$B$8:$B$10&lt;=E768)/(SRP!$C$8:$C$10&gt;=E768),SRP!$D$8:$D$10)*(G768/100)*(E768/1000)),
IF(C768="Spirits",
SUM(LOOKUP(2,1/(SRP!$B$2:$B$7&lt;=E768)/(SRP!$C$2:$C$7&gt;=E768),SRP!$D$2:$D$7)*(G768/100)*(E768/1000)),
IF(AND(C768="Wine",D768="Fortified Wines"),
SUM(LOOKUP(2,1/(SRP!$B$26:$B$29&lt;=E768)/(SRP!$C$26:$C$29&gt;=E768),SRP!$D$26:$D$29)*(G768/100)*(E768/1000)),
IF(C768="Wine",
SUM(LOOKUP(2,1/(SRP!$B$21:$B$25&lt;=E768)/(SRP!$C$21:$C$25&gt;=E768),SRP!$D$21:$D$25)*(G768/100)*(E768/1000)),
IF(AND(C768="Ready to Drink",D768="RTD-One Pour Cocktail&gt;7%&lt;=14.5"),
SUM(LOOKUP(2,1/(SRP!$B$16:$B$20&lt;=E768)/(SRP!$C$16:$C$20&gt;=E768),SRP!$D$16:$D$20)*(G768/100)*(E768/1000)),
IF(C768="Ready to Drink",
SUM(LOOKUP(2,1/(SRP!$B$11:$B$15&lt;=E768)/(SRP!$C$11:$C$15&gt;=E768),SRP!$D$11:$D$15)*(G768/100)*(E768/1000)),
0)))))),2)</f>
        <v>25.18</v>
      </c>
      <c r="L768" s="173" t="str">
        <f t="shared" si="11"/>
        <v>Spirits750</v>
      </c>
      <c r="M768" s="154">
        <f>VLOOKUP(L768,'Slope %'!C:D,2,0)</f>
        <v>7.0000000000000007E-2</v>
      </c>
    </row>
    <row r="769" spans="1:13" x14ac:dyDescent="0.25">
      <c r="A769" s="169">
        <v>16573</v>
      </c>
      <c r="B769" s="170" t="s">
        <v>815</v>
      </c>
      <c r="C769" s="170" t="s">
        <v>24</v>
      </c>
      <c r="D769" s="170" t="s">
        <v>34</v>
      </c>
      <c r="E769" s="170">
        <v>750</v>
      </c>
      <c r="F769" s="170">
        <v>12</v>
      </c>
      <c r="G769" s="171">
        <v>14</v>
      </c>
      <c r="H769" s="170" t="s">
        <v>256</v>
      </c>
      <c r="I769" s="171">
        <v>11.99</v>
      </c>
      <c r="J769" s="169">
        <v>1</v>
      </c>
      <c r="K769" s="154" cm="1">
        <f t="array" ref="K769">ROUND(
IF(C769="Beer",
SUM(LOOKUP(2,1/(SRP!$B$8:$B$10&lt;=E769)/(SRP!$C$8:$C$10&gt;=E769),SRP!$D$8:$D$10)*(G769/100)*(E769/1000)),
IF(C769="Spirits",
SUM(LOOKUP(2,1/(SRP!$B$2:$B$7&lt;=E769)/(SRP!$C$2:$C$7&gt;=E769),SRP!$D$2:$D$7)*(G769/100)*(E769/1000)),
IF(AND(C769="Wine",D769="Fortified Wines"),
SUM(LOOKUP(2,1/(SRP!$B$26:$B$29&lt;=E769)/(SRP!$C$26:$C$29&gt;=E769),SRP!$D$26:$D$29)*(G769/100)*(E769/1000)),
IF(C769="Wine",
SUM(LOOKUP(2,1/(SRP!$B$21:$B$25&lt;=E769)/(SRP!$C$21:$C$25&gt;=E769),SRP!$D$21:$D$25)*(G769/100)*(E769/1000)),
IF(AND(C769="Ready to Drink",D769="RTD-One Pour Cocktail&gt;7%&lt;=14.5"),
SUM(LOOKUP(2,1/(SRP!$B$16:$B$20&lt;=E769)/(SRP!$C$16:$C$20&gt;=E769),SRP!$D$16:$D$20)*(G769/100)*(E769/1000)),
IF(C769="Ready to Drink",
SUM(LOOKUP(2,1/(SRP!$B$11:$B$15&lt;=E769)/(SRP!$C$11:$C$15&gt;=E769),SRP!$D$11:$D$15)*(G769/100)*(E769/1000)),
0)))))),2)</f>
        <v>8.1999999999999993</v>
      </c>
      <c r="L769" s="173" t="str">
        <f t="shared" si="11"/>
        <v>Wine750</v>
      </c>
      <c r="M769" s="154">
        <f>VLOOKUP(L769,'Slope %'!C:D,2,0)</f>
        <v>0.1</v>
      </c>
    </row>
    <row r="770" spans="1:13" x14ac:dyDescent="0.25">
      <c r="A770" s="169">
        <v>16674</v>
      </c>
      <c r="B770" s="170" t="s">
        <v>816</v>
      </c>
      <c r="C770" s="170" t="s">
        <v>15</v>
      </c>
      <c r="D770" s="170" t="s">
        <v>78</v>
      </c>
      <c r="E770" s="170">
        <v>750</v>
      </c>
      <c r="F770" s="170">
        <v>6</v>
      </c>
      <c r="G770" s="171">
        <v>45</v>
      </c>
      <c r="H770" s="170" t="s">
        <v>35</v>
      </c>
      <c r="I770" s="171">
        <v>27.99</v>
      </c>
      <c r="J770" s="169">
        <v>1</v>
      </c>
      <c r="K770" s="154" cm="1">
        <f t="array" ref="K770">ROUND(
IF(C770="Beer",
SUM(LOOKUP(2,1/(SRP!$B$8:$B$10&lt;=E770)/(SRP!$C$8:$C$10&gt;=E770),SRP!$D$8:$D$10)*(G770/100)*(E770/1000)),
IF(C770="Spirits",
SUM(LOOKUP(2,1/(SRP!$B$2:$B$7&lt;=E770)/(SRP!$C$2:$C$7&gt;=E770),SRP!$D$2:$D$7)*(G770/100)*(E770/1000)),
IF(AND(C770="Wine",D770="Fortified Wines"),
SUM(LOOKUP(2,1/(SRP!$B$26:$B$29&lt;=E770)/(SRP!$C$26:$C$29&gt;=E770),SRP!$D$26:$D$29)*(G770/100)*(E770/1000)),
IF(C770="Wine",
SUM(LOOKUP(2,1/(SRP!$B$21:$B$25&lt;=E770)/(SRP!$C$21:$C$25&gt;=E770),SRP!$D$21:$D$25)*(G770/100)*(E770/1000)),
IF(AND(C770="Ready to Drink",D770="RTD-One Pour Cocktail&gt;7%&lt;=14.5"),
SUM(LOOKUP(2,1/(SRP!$B$16:$B$20&lt;=E770)/(SRP!$C$16:$C$20&gt;=E770),SRP!$D$16:$D$20)*(G770/100)*(E770/1000)),
IF(C770="Ready to Drink",
SUM(LOOKUP(2,1/(SRP!$B$11:$B$15&lt;=E770)/(SRP!$C$11:$C$15&gt;=E770),SRP!$D$11:$D$15)*(G770/100)*(E770/1000)),
0)))))),2)</f>
        <v>26.35</v>
      </c>
      <c r="L770" s="173" t="str">
        <f t="shared" si="11"/>
        <v>Spirits750</v>
      </c>
      <c r="M770" s="154">
        <f>VLOOKUP(L770,'Slope %'!C:D,2,0)</f>
        <v>7.0000000000000007E-2</v>
      </c>
    </row>
    <row r="771" spans="1:13" x14ac:dyDescent="0.25">
      <c r="A771" s="169">
        <v>16675</v>
      </c>
      <c r="B771" s="170" t="s">
        <v>817</v>
      </c>
      <c r="C771" s="170" t="s">
        <v>15</v>
      </c>
      <c r="D771" s="170" t="s">
        <v>271</v>
      </c>
      <c r="E771" s="170">
        <v>750</v>
      </c>
      <c r="F771" s="170">
        <v>6</v>
      </c>
      <c r="G771" s="171">
        <v>40</v>
      </c>
      <c r="H771" s="170" t="s">
        <v>17</v>
      </c>
      <c r="I771" s="171">
        <v>53.99</v>
      </c>
      <c r="J771" s="169">
        <v>1</v>
      </c>
      <c r="K771" s="154" cm="1">
        <f t="array" ref="K771">ROUND(
IF(C771="Beer",
SUM(LOOKUP(2,1/(SRP!$B$8:$B$10&lt;=E771)/(SRP!$C$8:$C$10&gt;=E771),SRP!$D$8:$D$10)*(G771/100)*(E771/1000)),
IF(C771="Spirits",
SUM(LOOKUP(2,1/(SRP!$B$2:$B$7&lt;=E771)/(SRP!$C$2:$C$7&gt;=E771),SRP!$D$2:$D$7)*(G771/100)*(E771/1000)),
IF(AND(C771="Wine",D771="Fortified Wines"),
SUM(LOOKUP(2,1/(SRP!$B$26:$B$29&lt;=E771)/(SRP!$C$26:$C$29&gt;=E771),SRP!$D$26:$D$29)*(G771/100)*(E771/1000)),
IF(C771="Wine",
SUM(LOOKUP(2,1/(SRP!$B$21:$B$25&lt;=E771)/(SRP!$C$21:$C$25&gt;=E771),SRP!$D$21:$D$25)*(G771/100)*(E771/1000)),
IF(AND(C771="Ready to Drink",D771="RTD-One Pour Cocktail&gt;7%&lt;=14.5"),
SUM(LOOKUP(2,1/(SRP!$B$16:$B$20&lt;=E771)/(SRP!$C$16:$C$20&gt;=E771),SRP!$D$16:$D$20)*(G771/100)*(E771/1000)),
IF(C771="Ready to Drink",
SUM(LOOKUP(2,1/(SRP!$B$11:$B$15&lt;=E771)/(SRP!$C$11:$C$15&gt;=E771),SRP!$D$11:$D$15)*(G771/100)*(E771/1000)),
0)))))),2)</f>
        <v>23.42</v>
      </c>
      <c r="L771" s="173" t="str">
        <f t="shared" ref="L771:L834" si="12">(_xlfn.CONCAT(C771,E771))</f>
        <v>Spirits750</v>
      </c>
      <c r="M771" s="154">
        <f>VLOOKUP(L771,'Slope %'!C:D,2,0)</f>
        <v>7.0000000000000007E-2</v>
      </c>
    </row>
    <row r="772" spans="1:13" x14ac:dyDescent="0.25">
      <c r="A772" s="169">
        <v>16689</v>
      </c>
      <c r="B772" s="170" t="s">
        <v>818</v>
      </c>
      <c r="C772" s="170" t="s">
        <v>15</v>
      </c>
      <c r="D772" s="170" t="s">
        <v>137</v>
      </c>
      <c r="E772" s="170">
        <v>375</v>
      </c>
      <c r="F772" s="170">
        <v>12</v>
      </c>
      <c r="G772" s="171">
        <v>47</v>
      </c>
      <c r="H772" s="170" t="s">
        <v>446</v>
      </c>
      <c r="I772" s="171">
        <v>18.489999999999998</v>
      </c>
      <c r="J772" s="169">
        <v>1</v>
      </c>
      <c r="K772" s="154" cm="1">
        <f t="array" ref="K772">ROUND(
IF(C772="Beer",
SUM(LOOKUP(2,1/(SRP!$B$8:$B$10&lt;=E772)/(SRP!$C$8:$C$10&gt;=E772),SRP!$D$8:$D$10)*(G772/100)*(E772/1000)),
IF(C772="Spirits",
SUM(LOOKUP(2,1/(SRP!$B$2:$B$7&lt;=E772)/(SRP!$C$2:$C$7&gt;=E772),SRP!$D$2:$D$7)*(G772/100)*(E772/1000)),
IF(AND(C772="Wine",D772="Fortified Wines"),
SUM(LOOKUP(2,1/(SRP!$B$26:$B$29&lt;=E772)/(SRP!$C$26:$C$29&gt;=E772),SRP!$D$26:$D$29)*(G772/100)*(E772/1000)),
IF(C772="Wine",
SUM(LOOKUP(2,1/(SRP!$B$21:$B$25&lt;=E772)/(SRP!$C$21:$C$25&gt;=E772),SRP!$D$21:$D$25)*(G772/100)*(E772/1000)),
IF(AND(C772="Ready to Drink",D772="RTD-One Pour Cocktail&gt;7%&lt;=14.5"),
SUM(LOOKUP(2,1/(SRP!$B$16:$B$20&lt;=E772)/(SRP!$C$16:$C$20&gt;=E772),SRP!$D$16:$D$20)*(G772/100)*(E772/1000)),
IF(C772="Ready to Drink",
SUM(LOOKUP(2,1/(SRP!$B$11:$B$15&lt;=E772)/(SRP!$C$11:$C$15&gt;=E772),SRP!$D$11:$D$15)*(G772/100)*(E772/1000)),
0)))))),2)</f>
        <v>15.62</v>
      </c>
      <c r="L772" s="173" t="str">
        <f t="shared" si="12"/>
        <v>Spirits375</v>
      </c>
      <c r="M772" s="154">
        <f>VLOOKUP(L772,'Slope %'!C:D,2,0)</f>
        <v>0.1</v>
      </c>
    </row>
    <row r="773" spans="1:13" x14ac:dyDescent="0.25">
      <c r="A773" s="169">
        <v>16690</v>
      </c>
      <c r="B773" s="170" t="s">
        <v>819</v>
      </c>
      <c r="C773" s="170" t="s">
        <v>24</v>
      </c>
      <c r="D773" s="170" t="s">
        <v>58</v>
      </c>
      <c r="E773" s="170">
        <v>375</v>
      </c>
      <c r="F773" s="170">
        <v>12</v>
      </c>
      <c r="G773" s="171">
        <v>13.5</v>
      </c>
      <c r="H773" s="170" t="s">
        <v>32</v>
      </c>
      <c r="I773" s="171">
        <v>13.99</v>
      </c>
      <c r="J773" s="169">
        <v>1</v>
      </c>
      <c r="K773" s="154" cm="1">
        <f t="array" ref="K773">ROUND(
IF(C773="Beer",
SUM(LOOKUP(2,1/(SRP!$B$8:$B$10&lt;=E773)/(SRP!$C$8:$C$10&gt;=E773),SRP!$D$8:$D$10)*(G773/100)*(E773/1000)),
IF(C773="Spirits",
SUM(LOOKUP(2,1/(SRP!$B$2:$B$7&lt;=E773)/(SRP!$C$2:$C$7&gt;=E773),SRP!$D$2:$D$7)*(G773/100)*(E773/1000)),
IF(AND(C773="Wine",D773="Fortified Wines"),
SUM(LOOKUP(2,1/(SRP!$B$26:$B$29&lt;=E773)/(SRP!$C$26:$C$29&gt;=E773),SRP!$D$26:$D$29)*(G773/100)*(E773/1000)),
IF(C773="Wine",
SUM(LOOKUP(2,1/(SRP!$B$21:$B$25&lt;=E773)/(SRP!$C$21:$C$25&gt;=E773),SRP!$D$21:$D$25)*(G773/100)*(E773/1000)),
IF(AND(C773="Ready to Drink",D773="RTD-One Pour Cocktail&gt;7%&lt;=14.5"),
SUM(LOOKUP(2,1/(SRP!$B$16:$B$20&lt;=E773)/(SRP!$C$16:$C$20&gt;=E773),SRP!$D$16:$D$20)*(G773/100)*(E773/1000)),
IF(C773="Ready to Drink",
SUM(LOOKUP(2,1/(SRP!$B$11:$B$15&lt;=E773)/(SRP!$C$11:$C$15&gt;=E773),SRP!$D$11:$D$15)*(G773/100)*(E773/1000)),
0)))))),2)</f>
        <v>4.1900000000000004</v>
      </c>
      <c r="L773" s="173" t="str">
        <f t="shared" si="12"/>
        <v>Wine375</v>
      </c>
      <c r="M773" s="154">
        <f>VLOOKUP(L773,'Slope %'!C:D,2,0)</f>
        <v>0.12</v>
      </c>
    </row>
    <row r="774" spans="1:13" x14ac:dyDescent="0.25">
      <c r="A774" s="169">
        <v>16753</v>
      </c>
      <c r="B774" s="170" t="s">
        <v>820</v>
      </c>
      <c r="C774" s="170" t="s">
        <v>24</v>
      </c>
      <c r="D774" s="170" t="s">
        <v>46</v>
      </c>
      <c r="E774" s="170">
        <v>1500</v>
      </c>
      <c r="F774" s="170">
        <v>4</v>
      </c>
      <c r="G774" s="171">
        <v>11</v>
      </c>
      <c r="H774" s="170" t="s">
        <v>163</v>
      </c>
      <c r="I774" s="171">
        <v>69.989999999999995</v>
      </c>
      <c r="J774" s="169">
        <v>1</v>
      </c>
      <c r="K774" s="154" cm="1">
        <f t="array" ref="K774">ROUND(
IF(C774="Beer",
SUM(LOOKUP(2,1/(SRP!$B$8:$B$10&lt;=E774)/(SRP!$C$8:$C$10&gt;=E774),SRP!$D$8:$D$10)*(G774/100)*(E774/1000)),
IF(C774="Spirits",
SUM(LOOKUP(2,1/(SRP!$B$2:$B$7&lt;=E774)/(SRP!$C$2:$C$7&gt;=E774),SRP!$D$2:$D$7)*(G774/100)*(E774/1000)),
IF(AND(C774="Wine",D774="Fortified Wines"),
SUM(LOOKUP(2,1/(SRP!$B$26:$B$29&lt;=E774)/(SRP!$C$26:$C$29&gt;=E774),SRP!$D$26:$D$29)*(G774/100)*(E774/1000)),
IF(C774="Wine",
SUM(LOOKUP(2,1/(SRP!$B$21:$B$25&lt;=E774)/(SRP!$C$21:$C$25&gt;=E774),SRP!$D$21:$D$25)*(G774/100)*(E774/1000)),
IF(AND(C774="Ready to Drink",D774="RTD-One Pour Cocktail&gt;7%&lt;=14.5"),
SUM(LOOKUP(2,1/(SRP!$B$16:$B$20&lt;=E774)/(SRP!$C$16:$C$20&gt;=E774),SRP!$D$16:$D$20)*(G774/100)*(E774/1000)),
IF(C774="Ready to Drink",
SUM(LOOKUP(2,1/(SRP!$B$11:$B$15&lt;=E774)/(SRP!$C$11:$C$15&gt;=E774),SRP!$D$11:$D$15)*(G774/100)*(E774/1000)),
0)))))),2)</f>
        <v>12.88</v>
      </c>
      <c r="L774" s="173" t="str">
        <f t="shared" si="12"/>
        <v>Wine1500</v>
      </c>
      <c r="M774" s="154">
        <f>VLOOKUP(L774,'Slope %'!C:D,2,0)</f>
        <v>7.0000000000000007E-2</v>
      </c>
    </row>
    <row r="775" spans="1:13" x14ac:dyDescent="0.25">
      <c r="A775" s="169">
        <v>16759</v>
      </c>
      <c r="B775" s="170" t="s">
        <v>460</v>
      </c>
      <c r="C775" s="170" t="s">
        <v>15</v>
      </c>
      <c r="D775" s="170" t="s">
        <v>49</v>
      </c>
      <c r="E775" s="170">
        <v>1140</v>
      </c>
      <c r="F775" s="170">
        <v>8</v>
      </c>
      <c r="G775" s="171">
        <v>21</v>
      </c>
      <c r="H775" s="170" t="s">
        <v>43</v>
      </c>
      <c r="I775" s="171">
        <v>35.479999999999997</v>
      </c>
      <c r="J775" s="169">
        <v>1</v>
      </c>
      <c r="K775" s="154" cm="1">
        <f t="array" ref="K775">ROUND(
IF(C775="Beer",
SUM(LOOKUP(2,1/(SRP!$B$8:$B$10&lt;=E775)/(SRP!$C$8:$C$10&gt;=E775),SRP!$D$8:$D$10)*(G775/100)*(E775/1000)),
IF(C775="Spirits",
SUM(LOOKUP(2,1/(SRP!$B$2:$B$7&lt;=E775)/(SRP!$C$2:$C$7&gt;=E775),SRP!$D$2:$D$7)*(G775/100)*(E775/1000)),
IF(AND(C775="Wine",D775="Fortified Wines"),
SUM(LOOKUP(2,1/(SRP!$B$26:$B$29&lt;=E775)/(SRP!$C$26:$C$29&gt;=E775),SRP!$D$26:$D$29)*(G775/100)*(E775/1000)),
IF(C775="Wine",
SUM(LOOKUP(2,1/(SRP!$B$21:$B$25&lt;=E775)/(SRP!$C$21:$C$25&gt;=E775),SRP!$D$21:$D$25)*(G775/100)*(E775/1000)),
IF(AND(C775="Ready to Drink",D775="RTD-One Pour Cocktail&gt;7%&lt;=14.5"),
SUM(LOOKUP(2,1/(SRP!$B$16:$B$20&lt;=E775)/(SRP!$C$16:$C$20&gt;=E775),SRP!$D$16:$D$20)*(G775/100)*(E775/1000)),
IF(C775="Ready to Drink",
SUM(LOOKUP(2,1/(SRP!$B$11:$B$15&lt;=E775)/(SRP!$C$11:$C$15&gt;=E775),SRP!$D$11:$D$15)*(G775/100)*(E775/1000)),
0)))))),2)</f>
        <v>18.690000000000001</v>
      </c>
      <c r="L775" s="173" t="str">
        <f t="shared" si="12"/>
        <v>Spirits1140</v>
      </c>
      <c r="M775" s="154">
        <f>VLOOKUP(L775,'Slope %'!C:D,2,0)</f>
        <v>0.05</v>
      </c>
    </row>
    <row r="776" spans="1:13" x14ac:dyDescent="0.25">
      <c r="A776" s="169">
        <v>16761</v>
      </c>
      <c r="B776" s="170" t="s">
        <v>821</v>
      </c>
      <c r="C776" s="170" t="s">
        <v>24</v>
      </c>
      <c r="D776" s="170" t="s">
        <v>99</v>
      </c>
      <c r="E776" s="170">
        <v>750</v>
      </c>
      <c r="F776" s="170">
        <v>6</v>
      </c>
      <c r="G776" s="171">
        <v>20</v>
      </c>
      <c r="H776" s="170" t="s">
        <v>177</v>
      </c>
      <c r="I776" s="171">
        <v>69.989999999999995</v>
      </c>
      <c r="J776" s="169">
        <v>1</v>
      </c>
      <c r="K776" s="154" cm="1">
        <f t="array" ref="K776">ROUND(
IF(C776="Beer",
SUM(LOOKUP(2,1/(SRP!$B$8:$B$10&lt;=E776)/(SRP!$C$8:$C$10&gt;=E776),SRP!$D$8:$D$10)*(G776/100)*(E776/1000)),
IF(C776="Spirits",
SUM(LOOKUP(2,1/(SRP!$B$2:$B$7&lt;=E776)/(SRP!$C$2:$C$7&gt;=E776),SRP!$D$2:$D$7)*(G776/100)*(E776/1000)),
IF(AND(C776="Wine",D776="Fortified Wines"),
SUM(LOOKUP(2,1/(SRP!$B$26:$B$29&lt;=E776)/(SRP!$C$26:$C$29&gt;=E776),SRP!$D$26:$D$29)*(G776/100)*(E776/1000)),
IF(C776="Wine",
SUM(LOOKUP(2,1/(SRP!$B$21:$B$25&lt;=E776)/(SRP!$C$21:$C$25&gt;=E776),SRP!$D$21:$D$25)*(G776/100)*(E776/1000)),
IF(AND(C776="Ready to Drink",D776="RTD-One Pour Cocktail&gt;7%&lt;=14.5"),
SUM(LOOKUP(2,1/(SRP!$B$16:$B$20&lt;=E776)/(SRP!$C$16:$C$20&gt;=E776),SRP!$D$16:$D$20)*(G776/100)*(E776/1000)),
IF(C776="Ready to Drink",
SUM(LOOKUP(2,1/(SRP!$B$11:$B$15&lt;=E776)/(SRP!$C$11:$C$15&gt;=E776),SRP!$D$11:$D$15)*(G776/100)*(E776/1000)),
0)))))),2)</f>
        <v>11.71</v>
      </c>
      <c r="L776" s="173" t="str">
        <f t="shared" si="12"/>
        <v>Wine750</v>
      </c>
      <c r="M776" s="154">
        <f>VLOOKUP(L776,'Slope %'!C:D,2,0)</f>
        <v>0.1</v>
      </c>
    </row>
    <row r="777" spans="1:13" x14ac:dyDescent="0.25">
      <c r="A777" s="169">
        <v>16765</v>
      </c>
      <c r="B777" s="170" t="s">
        <v>822</v>
      </c>
      <c r="C777" s="170" t="s">
        <v>15</v>
      </c>
      <c r="D777" s="170" t="s">
        <v>140</v>
      </c>
      <c r="E777" s="170">
        <v>360</v>
      </c>
      <c r="F777" s="170">
        <v>6</v>
      </c>
      <c r="G777" s="171">
        <v>20</v>
      </c>
      <c r="H777" s="170" t="s">
        <v>141</v>
      </c>
      <c r="I777" s="171">
        <v>30.99</v>
      </c>
      <c r="J777" s="169">
        <v>12</v>
      </c>
      <c r="K777" s="154" cm="1">
        <f t="array" ref="K777">ROUND(
IF(C777="Beer",
SUM(LOOKUP(2,1/(SRP!$B$8:$B$10&lt;=E777)/(SRP!$C$8:$C$10&gt;=E777),SRP!$D$8:$D$10)*(G777/100)*(E777/1000)),
IF(C777="Spirits",
SUM(LOOKUP(2,1/(SRP!$B$2:$B$7&lt;=E777)/(SRP!$C$2:$C$7&gt;=E777),SRP!$D$2:$D$7)*(G777/100)*(E777/1000)),
IF(AND(C777="Wine",D777="Fortified Wines"),
SUM(LOOKUP(2,1/(SRP!$B$26:$B$29&lt;=E777)/(SRP!$C$26:$C$29&gt;=E777),SRP!$D$26:$D$29)*(G777/100)*(E777/1000)),
IF(C777="Wine",
SUM(LOOKUP(2,1/(SRP!$B$21:$B$25&lt;=E777)/(SRP!$C$21:$C$25&gt;=E777),SRP!$D$21:$D$25)*(G777/100)*(E777/1000)),
IF(AND(C777="Ready to Drink",D777="RTD-One Pour Cocktail&gt;7%&lt;=14.5"),
SUM(LOOKUP(2,1/(SRP!$B$16:$B$20&lt;=E777)/(SRP!$C$16:$C$20&gt;=E777),SRP!$D$16:$D$20)*(G777/100)*(E777/1000)),
IF(C777="Ready to Drink",
SUM(LOOKUP(2,1/(SRP!$B$11:$B$15&lt;=E777)/(SRP!$C$11:$C$15&gt;=E777),SRP!$D$11:$D$15)*(G777/100)*(E777/1000)),
0)))))),2)</f>
        <v>6.38</v>
      </c>
      <c r="L777" s="173" t="str">
        <f t="shared" si="12"/>
        <v>Spirits360</v>
      </c>
      <c r="M777" s="154">
        <f>VLOOKUP(L777,'Slope %'!C:D,2,0)</f>
        <v>0.1</v>
      </c>
    </row>
    <row r="778" spans="1:13" x14ac:dyDescent="0.25">
      <c r="A778" s="169">
        <v>16766</v>
      </c>
      <c r="B778" s="170" t="s">
        <v>823</v>
      </c>
      <c r="C778" s="170" t="s">
        <v>11</v>
      </c>
      <c r="D778" s="170" t="s">
        <v>12</v>
      </c>
      <c r="E778" s="170">
        <v>2840</v>
      </c>
      <c r="F778" s="170">
        <v>3</v>
      </c>
      <c r="G778" s="171">
        <v>5</v>
      </c>
      <c r="H778" s="170" t="s">
        <v>824</v>
      </c>
      <c r="I778" s="171">
        <v>17.690000000000001</v>
      </c>
      <c r="J778" s="169">
        <v>8</v>
      </c>
      <c r="K778" s="154" cm="1">
        <f t="array" ref="K778">ROUND(
IF(C778="Beer",
SUM(LOOKUP(2,1/(SRP!$B$8:$B$10&lt;=E778)/(SRP!$C$8:$C$10&gt;=E778),SRP!$D$8:$D$10)*(G778/100)*(E778/1000)),
IF(C778="Spirits",
SUM(LOOKUP(2,1/(SRP!$B$2:$B$7&lt;=E778)/(SRP!$C$2:$C$7&gt;=E778),SRP!$D$2:$D$7)*(G778/100)*(E778/1000)),
IF(AND(C778="Wine",D778="Fortified Wines"),
SUM(LOOKUP(2,1/(SRP!$B$26:$B$29&lt;=E778)/(SRP!$C$26:$C$29&gt;=E778),SRP!$D$26:$D$29)*(G778/100)*(E778/1000)),
IF(C778="Wine",
SUM(LOOKUP(2,1/(SRP!$B$21:$B$25&lt;=E778)/(SRP!$C$21:$C$25&gt;=E778),SRP!$D$21:$D$25)*(G778/100)*(E778/1000)),
IF(AND(C778="Ready to Drink",D778="RTD-One Pour Cocktail&gt;7%&lt;=14.5"),
SUM(LOOKUP(2,1/(SRP!$B$16:$B$20&lt;=E778)/(SRP!$C$16:$C$20&gt;=E778),SRP!$D$16:$D$20)*(G778/100)*(E778/1000)),
IF(C778="Ready to Drink",
SUM(LOOKUP(2,1/(SRP!$B$11:$B$15&lt;=E778)/(SRP!$C$11:$C$15&gt;=E778),SRP!$D$11:$D$15)*(G778/100)*(E778/1000)),
0)))))),2)</f>
        <v>11.09</v>
      </c>
      <c r="L778" s="173" t="str">
        <f t="shared" si="12"/>
        <v>Beer2840</v>
      </c>
      <c r="M778" s="154">
        <f>VLOOKUP(L778,'Slope %'!C:D,2,0)</f>
        <v>0.1</v>
      </c>
    </row>
    <row r="779" spans="1:13" x14ac:dyDescent="0.25">
      <c r="A779" s="169">
        <v>16766</v>
      </c>
      <c r="B779" s="170" t="s">
        <v>823</v>
      </c>
      <c r="C779" s="170" t="s">
        <v>11</v>
      </c>
      <c r="D779" s="170" t="s">
        <v>12</v>
      </c>
      <c r="E779" s="170">
        <v>2840</v>
      </c>
      <c r="F779" s="170">
        <v>3</v>
      </c>
      <c r="G779" s="171">
        <v>5</v>
      </c>
      <c r="H779" s="170" t="s">
        <v>824</v>
      </c>
      <c r="I779" s="171">
        <v>17.690000000000001</v>
      </c>
      <c r="J779" s="169">
        <v>8</v>
      </c>
      <c r="K779" s="154" cm="1">
        <f t="array" ref="K779">ROUND(
IF(C779="Beer",
SUM(LOOKUP(2,1/(SRP!$B$8:$B$10&lt;=E779)/(SRP!$C$8:$C$10&gt;=E779),SRP!$D$8:$D$10)*(G779/100)*(E779/1000)),
IF(C779="Spirits",
SUM(LOOKUP(2,1/(SRP!$B$2:$B$7&lt;=E779)/(SRP!$C$2:$C$7&gt;=E779),SRP!$D$2:$D$7)*(G779/100)*(E779/1000)),
IF(AND(C779="Wine",D779="Fortified Wines"),
SUM(LOOKUP(2,1/(SRP!$B$26:$B$29&lt;=E779)/(SRP!$C$26:$C$29&gt;=E779),SRP!$D$26:$D$29)*(G779/100)*(E779/1000)),
IF(C779="Wine",
SUM(LOOKUP(2,1/(SRP!$B$21:$B$25&lt;=E779)/(SRP!$C$21:$C$25&gt;=E779),SRP!$D$21:$D$25)*(G779/100)*(E779/1000)),
IF(AND(C779="Ready to Drink",D779="RTD-One Pour Cocktail&gt;7%&lt;=14.5"),
SUM(LOOKUP(2,1/(SRP!$B$16:$B$20&lt;=E779)/(SRP!$C$16:$C$20&gt;=E779),SRP!$D$16:$D$20)*(G779/100)*(E779/1000)),
IF(C779="Ready to Drink",
SUM(LOOKUP(2,1/(SRP!$B$11:$B$15&lt;=E779)/(SRP!$C$11:$C$15&gt;=E779),SRP!$D$11:$D$15)*(G779/100)*(E779/1000)),
0)))))),2)</f>
        <v>11.09</v>
      </c>
      <c r="L779" s="173" t="str">
        <f t="shared" si="12"/>
        <v>Beer2840</v>
      </c>
      <c r="M779" s="154">
        <f>VLOOKUP(L779,'Slope %'!C:D,2,0)</f>
        <v>0.1</v>
      </c>
    </row>
    <row r="780" spans="1:13" x14ac:dyDescent="0.25">
      <c r="A780" s="169">
        <v>16769</v>
      </c>
      <c r="B780" s="170" t="s">
        <v>825</v>
      </c>
      <c r="C780" s="170" t="s">
        <v>24</v>
      </c>
      <c r="D780" s="170" t="s">
        <v>504</v>
      </c>
      <c r="E780" s="170">
        <v>750</v>
      </c>
      <c r="F780" s="170">
        <v>12</v>
      </c>
      <c r="G780" s="171">
        <v>11.5</v>
      </c>
      <c r="H780" s="170" t="s">
        <v>22</v>
      </c>
      <c r="I780" s="171">
        <v>14.99</v>
      </c>
      <c r="J780" s="169">
        <v>1</v>
      </c>
      <c r="K780" s="154" cm="1">
        <f t="array" ref="K780">ROUND(
IF(C780="Beer",
SUM(LOOKUP(2,1/(SRP!$B$8:$B$10&lt;=E780)/(SRP!$C$8:$C$10&gt;=E780),SRP!$D$8:$D$10)*(G780/100)*(E780/1000)),
IF(C780="Spirits",
SUM(LOOKUP(2,1/(SRP!$B$2:$B$7&lt;=E780)/(SRP!$C$2:$C$7&gt;=E780),SRP!$D$2:$D$7)*(G780/100)*(E780/1000)),
IF(AND(C780="Wine",D780="Fortified Wines"),
SUM(LOOKUP(2,1/(SRP!$B$26:$B$29&lt;=E780)/(SRP!$C$26:$C$29&gt;=E780),SRP!$D$26:$D$29)*(G780/100)*(E780/1000)),
IF(C780="Wine",
SUM(LOOKUP(2,1/(SRP!$B$21:$B$25&lt;=E780)/(SRP!$C$21:$C$25&gt;=E780),SRP!$D$21:$D$25)*(G780/100)*(E780/1000)),
IF(AND(C780="Ready to Drink",D780="RTD-One Pour Cocktail&gt;7%&lt;=14.5"),
SUM(LOOKUP(2,1/(SRP!$B$16:$B$20&lt;=E780)/(SRP!$C$16:$C$20&gt;=E780),SRP!$D$16:$D$20)*(G780/100)*(E780/1000)),
IF(C780="Ready to Drink",
SUM(LOOKUP(2,1/(SRP!$B$11:$B$15&lt;=E780)/(SRP!$C$11:$C$15&gt;=E780),SRP!$D$11:$D$15)*(G780/100)*(E780/1000)),
0)))))),2)</f>
        <v>6.73</v>
      </c>
      <c r="L780" s="173" t="str">
        <f t="shared" si="12"/>
        <v>Wine750</v>
      </c>
      <c r="M780" s="154">
        <f>VLOOKUP(L780,'Slope %'!C:D,2,0)</f>
        <v>0.1</v>
      </c>
    </row>
    <row r="781" spans="1:13" x14ac:dyDescent="0.25">
      <c r="A781" s="169">
        <v>16791</v>
      </c>
      <c r="B781" s="170" t="s">
        <v>553</v>
      </c>
      <c r="C781" s="170" t="s">
        <v>15</v>
      </c>
      <c r="D781" s="170" t="s">
        <v>137</v>
      </c>
      <c r="E781" s="170">
        <v>50</v>
      </c>
      <c r="F781" s="170">
        <v>120</v>
      </c>
      <c r="G781" s="171">
        <v>35</v>
      </c>
      <c r="H781" s="170" t="s">
        <v>20</v>
      </c>
      <c r="I781" s="171">
        <v>4.6900000000000004</v>
      </c>
      <c r="J781" s="169">
        <v>1</v>
      </c>
      <c r="K781" s="154" cm="1">
        <f t="array" ref="K781">ROUND(
IF(C781="Beer",
SUM(LOOKUP(2,1/(SRP!$B$8:$B$10&lt;=E781)/(SRP!$C$8:$C$10&gt;=E781),SRP!$D$8:$D$10)*(G781/100)*(E781/1000)),
IF(C781="Spirits",
SUM(LOOKUP(2,1/(SRP!$B$2:$B$7&lt;=E781)/(SRP!$C$2:$C$7&gt;=E781),SRP!$D$2:$D$7)*(G781/100)*(E781/1000)),
IF(AND(C781="Wine",D781="Fortified Wines"),
SUM(LOOKUP(2,1/(SRP!$B$26:$B$29&lt;=E781)/(SRP!$C$26:$C$29&gt;=E781),SRP!$D$26:$D$29)*(G781/100)*(E781/1000)),
IF(C781="Wine",
SUM(LOOKUP(2,1/(SRP!$B$21:$B$25&lt;=E781)/(SRP!$C$21:$C$25&gt;=E781),SRP!$D$21:$D$25)*(G781/100)*(E781/1000)),
IF(AND(C781="Ready to Drink",D781="RTD-One Pour Cocktail&gt;7%&lt;=14.5"),
SUM(LOOKUP(2,1/(SRP!$B$16:$B$20&lt;=E781)/(SRP!$C$16:$C$20&gt;=E781),SRP!$D$16:$D$20)*(G781/100)*(E781/1000)),
IF(C781="Ready to Drink",
SUM(LOOKUP(2,1/(SRP!$B$11:$B$15&lt;=E781)/(SRP!$C$11:$C$15&gt;=E781),SRP!$D$11:$D$15)*(G781/100)*(E781/1000)),
0)))))),2)</f>
        <v>2.35</v>
      </c>
      <c r="L781" s="173" t="str">
        <f t="shared" si="12"/>
        <v>Spirits50</v>
      </c>
      <c r="M781" s="154">
        <f>VLOOKUP(L781,'Slope %'!C:D,2,0)</f>
        <v>0.1</v>
      </c>
    </row>
    <row r="782" spans="1:13" x14ac:dyDescent="0.25">
      <c r="A782" s="169">
        <v>16839</v>
      </c>
      <c r="B782" s="170" t="s">
        <v>826</v>
      </c>
      <c r="C782" s="170" t="s">
        <v>15</v>
      </c>
      <c r="D782" s="170" t="s">
        <v>225</v>
      </c>
      <c r="E782" s="170">
        <v>750</v>
      </c>
      <c r="F782" s="170">
        <v>6</v>
      </c>
      <c r="G782" s="171">
        <v>40</v>
      </c>
      <c r="H782" s="170" t="s">
        <v>123</v>
      </c>
      <c r="I782" s="171">
        <v>45.99</v>
      </c>
      <c r="J782" s="169">
        <v>1</v>
      </c>
      <c r="K782" s="154" cm="1">
        <f t="array" ref="K782">ROUND(
IF(C782="Beer",
SUM(LOOKUP(2,1/(SRP!$B$8:$B$10&lt;=E782)/(SRP!$C$8:$C$10&gt;=E782),SRP!$D$8:$D$10)*(G782/100)*(E782/1000)),
IF(C782="Spirits",
SUM(LOOKUP(2,1/(SRP!$B$2:$B$7&lt;=E782)/(SRP!$C$2:$C$7&gt;=E782),SRP!$D$2:$D$7)*(G782/100)*(E782/1000)),
IF(AND(C782="Wine",D782="Fortified Wines"),
SUM(LOOKUP(2,1/(SRP!$B$26:$B$29&lt;=E782)/(SRP!$C$26:$C$29&gt;=E782),SRP!$D$26:$D$29)*(G782/100)*(E782/1000)),
IF(C782="Wine",
SUM(LOOKUP(2,1/(SRP!$B$21:$B$25&lt;=E782)/(SRP!$C$21:$C$25&gt;=E782),SRP!$D$21:$D$25)*(G782/100)*(E782/1000)),
IF(AND(C782="Ready to Drink",D782="RTD-One Pour Cocktail&gt;7%&lt;=14.5"),
SUM(LOOKUP(2,1/(SRP!$B$16:$B$20&lt;=E782)/(SRP!$C$16:$C$20&gt;=E782),SRP!$D$16:$D$20)*(G782/100)*(E782/1000)),
IF(C782="Ready to Drink",
SUM(LOOKUP(2,1/(SRP!$B$11:$B$15&lt;=E782)/(SRP!$C$11:$C$15&gt;=E782),SRP!$D$11:$D$15)*(G782/100)*(E782/1000)),
0)))))),2)</f>
        <v>23.42</v>
      </c>
      <c r="L782" s="173" t="str">
        <f t="shared" si="12"/>
        <v>Spirits750</v>
      </c>
      <c r="M782" s="154">
        <f>VLOOKUP(L782,'Slope %'!C:D,2,0)</f>
        <v>7.0000000000000007E-2</v>
      </c>
    </row>
    <row r="783" spans="1:13" x14ac:dyDescent="0.25">
      <c r="A783" s="169">
        <v>16840</v>
      </c>
      <c r="B783" s="170" t="s">
        <v>827</v>
      </c>
      <c r="C783" s="170" t="s">
        <v>24</v>
      </c>
      <c r="D783" s="170" t="s">
        <v>38</v>
      </c>
      <c r="E783" s="170">
        <v>750</v>
      </c>
      <c r="F783" s="170">
        <v>12</v>
      </c>
      <c r="G783" s="171">
        <v>12.5</v>
      </c>
      <c r="H783" s="170" t="s">
        <v>22</v>
      </c>
      <c r="I783" s="171">
        <v>19.989999999999998</v>
      </c>
      <c r="J783" s="169">
        <v>1</v>
      </c>
      <c r="K783" s="154" cm="1">
        <f t="array" ref="K783">ROUND(
IF(C783="Beer",
SUM(LOOKUP(2,1/(SRP!$B$8:$B$10&lt;=E783)/(SRP!$C$8:$C$10&gt;=E783),SRP!$D$8:$D$10)*(G783/100)*(E783/1000)),
IF(C783="Spirits",
SUM(LOOKUP(2,1/(SRP!$B$2:$B$7&lt;=E783)/(SRP!$C$2:$C$7&gt;=E783),SRP!$D$2:$D$7)*(G783/100)*(E783/1000)),
IF(AND(C783="Wine",D783="Fortified Wines"),
SUM(LOOKUP(2,1/(SRP!$B$26:$B$29&lt;=E783)/(SRP!$C$26:$C$29&gt;=E783),SRP!$D$26:$D$29)*(G783/100)*(E783/1000)),
IF(C783="Wine",
SUM(LOOKUP(2,1/(SRP!$B$21:$B$25&lt;=E783)/(SRP!$C$21:$C$25&gt;=E783),SRP!$D$21:$D$25)*(G783/100)*(E783/1000)),
IF(AND(C783="Ready to Drink",D783="RTD-One Pour Cocktail&gt;7%&lt;=14.5"),
SUM(LOOKUP(2,1/(SRP!$B$16:$B$20&lt;=E783)/(SRP!$C$16:$C$20&gt;=E783),SRP!$D$16:$D$20)*(G783/100)*(E783/1000)),
IF(C783="Ready to Drink",
SUM(LOOKUP(2,1/(SRP!$B$11:$B$15&lt;=E783)/(SRP!$C$11:$C$15&gt;=E783),SRP!$D$11:$D$15)*(G783/100)*(E783/1000)),
0)))))),2)</f>
        <v>7.32</v>
      </c>
      <c r="L783" s="173" t="str">
        <f t="shared" si="12"/>
        <v>Wine750</v>
      </c>
      <c r="M783" s="154">
        <f>VLOOKUP(L783,'Slope %'!C:D,2,0)</f>
        <v>0.1</v>
      </c>
    </row>
    <row r="784" spans="1:13" x14ac:dyDescent="0.25">
      <c r="A784" s="169">
        <v>16842</v>
      </c>
      <c r="B784" s="170" t="s">
        <v>828</v>
      </c>
      <c r="C784" s="170" t="s">
        <v>15</v>
      </c>
      <c r="D784" s="170" t="s">
        <v>213</v>
      </c>
      <c r="E784" s="170">
        <v>750</v>
      </c>
      <c r="F784" s="170">
        <v>6</v>
      </c>
      <c r="G784" s="171">
        <v>40</v>
      </c>
      <c r="H784" s="170" t="s">
        <v>123</v>
      </c>
      <c r="I784" s="171">
        <v>47.99</v>
      </c>
      <c r="J784" s="169">
        <v>1</v>
      </c>
      <c r="K784" s="154" cm="1">
        <f t="array" ref="K784">ROUND(
IF(C784="Beer",
SUM(LOOKUP(2,1/(SRP!$B$8:$B$10&lt;=E784)/(SRP!$C$8:$C$10&gt;=E784),SRP!$D$8:$D$10)*(G784/100)*(E784/1000)),
IF(C784="Spirits",
SUM(LOOKUP(2,1/(SRP!$B$2:$B$7&lt;=E784)/(SRP!$C$2:$C$7&gt;=E784),SRP!$D$2:$D$7)*(G784/100)*(E784/1000)),
IF(AND(C784="Wine",D784="Fortified Wines"),
SUM(LOOKUP(2,1/(SRP!$B$26:$B$29&lt;=E784)/(SRP!$C$26:$C$29&gt;=E784),SRP!$D$26:$D$29)*(G784/100)*(E784/1000)),
IF(C784="Wine",
SUM(LOOKUP(2,1/(SRP!$B$21:$B$25&lt;=E784)/(SRP!$C$21:$C$25&gt;=E784),SRP!$D$21:$D$25)*(G784/100)*(E784/1000)),
IF(AND(C784="Ready to Drink",D784="RTD-One Pour Cocktail&gt;7%&lt;=14.5"),
SUM(LOOKUP(2,1/(SRP!$B$16:$B$20&lt;=E784)/(SRP!$C$16:$C$20&gt;=E784),SRP!$D$16:$D$20)*(G784/100)*(E784/1000)),
IF(C784="Ready to Drink",
SUM(LOOKUP(2,1/(SRP!$B$11:$B$15&lt;=E784)/(SRP!$C$11:$C$15&gt;=E784),SRP!$D$11:$D$15)*(G784/100)*(E784/1000)),
0)))))),2)</f>
        <v>23.42</v>
      </c>
      <c r="L784" s="173" t="str">
        <f t="shared" si="12"/>
        <v>Spirits750</v>
      </c>
      <c r="M784" s="154">
        <f>VLOOKUP(L784,'Slope %'!C:D,2,0)</f>
        <v>7.0000000000000007E-2</v>
      </c>
    </row>
    <row r="785" spans="1:13" x14ac:dyDescent="0.25">
      <c r="A785" s="169">
        <v>16865</v>
      </c>
      <c r="B785" s="170" t="s">
        <v>829</v>
      </c>
      <c r="C785" s="170" t="s">
        <v>24</v>
      </c>
      <c r="D785" s="170" t="s">
        <v>34</v>
      </c>
      <c r="E785" s="170">
        <v>750</v>
      </c>
      <c r="F785" s="170">
        <v>12</v>
      </c>
      <c r="G785" s="171">
        <v>14</v>
      </c>
      <c r="H785" s="170" t="s">
        <v>100</v>
      </c>
      <c r="I785" s="171">
        <v>17.989999999999998</v>
      </c>
      <c r="J785" s="169">
        <v>1</v>
      </c>
      <c r="K785" s="154" cm="1">
        <f t="array" ref="K785">ROUND(
IF(C785="Beer",
SUM(LOOKUP(2,1/(SRP!$B$8:$B$10&lt;=E785)/(SRP!$C$8:$C$10&gt;=E785),SRP!$D$8:$D$10)*(G785/100)*(E785/1000)),
IF(C785="Spirits",
SUM(LOOKUP(2,1/(SRP!$B$2:$B$7&lt;=E785)/(SRP!$C$2:$C$7&gt;=E785),SRP!$D$2:$D$7)*(G785/100)*(E785/1000)),
IF(AND(C785="Wine",D785="Fortified Wines"),
SUM(LOOKUP(2,1/(SRP!$B$26:$B$29&lt;=E785)/(SRP!$C$26:$C$29&gt;=E785),SRP!$D$26:$D$29)*(G785/100)*(E785/1000)),
IF(C785="Wine",
SUM(LOOKUP(2,1/(SRP!$B$21:$B$25&lt;=E785)/(SRP!$C$21:$C$25&gt;=E785),SRP!$D$21:$D$25)*(G785/100)*(E785/1000)),
IF(AND(C785="Ready to Drink",D785="RTD-One Pour Cocktail&gt;7%&lt;=14.5"),
SUM(LOOKUP(2,1/(SRP!$B$16:$B$20&lt;=E785)/(SRP!$C$16:$C$20&gt;=E785),SRP!$D$16:$D$20)*(G785/100)*(E785/1000)),
IF(C785="Ready to Drink",
SUM(LOOKUP(2,1/(SRP!$B$11:$B$15&lt;=E785)/(SRP!$C$11:$C$15&gt;=E785),SRP!$D$11:$D$15)*(G785/100)*(E785/1000)),
0)))))),2)</f>
        <v>8.1999999999999993</v>
      </c>
      <c r="L785" s="173" t="str">
        <f t="shared" si="12"/>
        <v>Wine750</v>
      </c>
      <c r="M785" s="154">
        <f>VLOOKUP(L785,'Slope %'!C:D,2,0)</f>
        <v>0.1</v>
      </c>
    </row>
    <row r="786" spans="1:13" x14ac:dyDescent="0.25">
      <c r="A786" s="169">
        <v>16869</v>
      </c>
      <c r="B786" s="170" t="s">
        <v>830</v>
      </c>
      <c r="C786" s="170" t="s">
        <v>24</v>
      </c>
      <c r="D786" s="170" t="s">
        <v>504</v>
      </c>
      <c r="E786" s="170">
        <v>750</v>
      </c>
      <c r="F786" s="170">
        <v>12</v>
      </c>
      <c r="G786" s="171">
        <v>6</v>
      </c>
      <c r="H786" s="170" t="s">
        <v>256</v>
      </c>
      <c r="I786" s="171">
        <v>8.99</v>
      </c>
      <c r="J786" s="169">
        <v>1</v>
      </c>
      <c r="K786" s="154" cm="1">
        <f t="array" ref="K786">ROUND(
IF(C786="Beer",
SUM(LOOKUP(2,1/(SRP!$B$8:$B$10&lt;=E786)/(SRP!$C$8:$C$10&gt;=E786),SRP!$D$8:$D$10)*(G786/100)*(E786/1000)),
IF(C786="Spirits",
SUM(LOOKUP(2,1/(SRP!$B$2:$B$7&lt;=E786)/(SRP!$C$2:$C$7&gt;=E786),SRP!$D$2:$D$7)*(G786/100)*(E786/1000)),
IF(AND(C786="Wine",D786="Fortified Wines"),
SUM(LOOKUP(2,1/(SRP!$B$26:$B$29&lt;=E786)/(SRP!$C$26:$C$29&gt;=E786),SRP!$D$26:$D$29)*(G786/100)*(E786/1000)),
IF(C786="Wine",
SUM(LOOKUP(2,1/(SRP!$B$21:$B$25&lt;=E786)/(SRP!$C$21:$C$25&gt;=E786),SRP!$D$21:$D$25)*(G786/100)*(E786/1000)),
IF(AND(C786="Ready to Drink",D786="RTD-One Pour Cocktail&gt;7%&lt;=14.5"),
SUM(LOOKUP(2,1/(SRP!$B$16:$B$20&lt;=E786)/(SRP!$C$16:$C$20&gt;=E786),SRP!$D$16:$D$20)*(G786/100)*(E786/1000)),
IF(C786="Ready to Drink",
SUM(LOOKUP(2,1/(SRP!$B$11:$B$15&lt;=E786)/(SRP!$C$11:$C$15&gt;=E786),SRP!$D$11:$D$15)*(G786/100)*(E786/1000)),
0)))))),2)</f>
        <v>3.51</v>
      </c>
      <c r="L786" s="173" t="str">
        <f t="shared" si="12"/>
        <v>Wine750</v>
      </c>
      <c r="M786" s="154">
        <f>VLOOKUP(L786,'Slope %'!C:D,2,0)</f>
        <v>0.1</v>
      </c>
    </row>
    <row r="787" spans="1:13" x14ac:dyDescent="0.25">
      <c r="A787" s="169">
        <v>16877</v>
      </c>
      <c r="B787" s="170" t="s">
        <v>831</v>
      </c>
      <c r="C787" s="170" t="s">
        <v>11</v>
      </c>
      <c r="D787" s="170" t="s">
        <v>474</v>
      </c>
      <c r="E787" s="170">
        <v>473</v>
      </c>
      <c r="F787" s="170">
        <v>24</v>
      </c>
      <c r="G787" s="171">
        <v>2.5</v>
      </c>
      <c r="H787" s="170" t="s">
        <v>54</v>
      </c>
      <c r="I787" s="171">
        <v>4.1900000000000004</v>
      </c>
      <c r="J787" s="169">
        <v>1</v>
      </c>
      <c r="K787" s="154" cm="1">
        <f t="array" ref="K787">ROUND(
IF(C787="Beer",
SUM(LOOKUP(2,1/(SRP!$B$8:$B$10&lt;=E787)/(SRP!$C$8:$C$10&gt;=E787),SRP!$D$8:$D$10)*(G787/100)*(E787/1000)),
IF(C787="Spirits",
SUM(LOOKUP(2,1/(SRP!$B$2:$B$7&lt;=E787)/(SRP!$C$2:$C$7&gt;=E787),SRP!$D$2:$D$7)*(G787/100)*(E787/1000)),
IF(AND(C787="Wine",D787="Fortified Wines"),
SUM(LOOKUP(2,1/(SRP!$B$26:$B$29&lt;=E787)/(SRP!$C$26:$C$29&gt;=E787),SRP!$D$26:$D$29)*(G787/100)*(E787/1000)),
IF(C787="Wine",
SUM(LOOKUP(2,1/(SRP!$B$21:$B$25&lt;=E787)/(SRP!$C$21:$C$25&gt;=E787),SRP!$D$21:$D$25)*(G787/100)*(E787/1000)),
IF(AND(C787="Ready to Drink",D787="RTD-One Pour Cocktail&gt;7%&lt;=14.5"),
SUM(LOOKUP(2,1/(SRP!$B$16:$B$20&lt;=E787)/(SRP!$C$16:$C$20&gt;=E787),SRP!$D$16:$D$20)*(G787/100)*(E787/1000)),
IF(C787="Ready to Drink",
SUM(LOOKUP(2,1/(SRP!$B$11:$B$15&lt;=E787)/(SRP!$C$11:$C$15&gt;=E787),SRP!$D$11:$D$15)*(G787/100)*(E787/1000)),
0)))))),2)</f>
        <v>0.92</v>
      </c>
      <c r="L787" s="173" t="str">
        <f t="shared" si="12"/>
        <v>Beer473</v>
      </c>
      <c r="M787" s="154">
        <f>VLOOKUP(L787,'Slope %'!C:D,2,0)</f>
        <v>0.12</v>
      </c>
    </row>
    <row r="788" spans="1:13" x14ac:dyDescent="0.25">
      <c r="A788" s="169">
        <v>16877</v>
      </c>
      <c r="B788" s="170" t="s">
        <v>831</v>
      </c>
      <c r="C788" s="170" t="s">
        <v>11</v>
      </c>
      <c r="D788" s="170" t="s">
        <v>474</v>
      </c>
      <c r="E788" s="170">
        <v>473</v>
      </c>
      <c r="F788" s="170">
        <v>24</v>
      </c>
      <c r="G788" s="171">
        <v>2.5</v>
      </c>
      <c r="H788" s="170" t="s">
        <v>54</v>
      </c>
      <c r="I788" s="171">
        <v>4.1900000000000004</v>
      </c>
      <c r="J788" s="169">
        <v>1</v>
      </c>
      <c r="K788" s="154" cm="1">
        <f t="array" ref="K788">ROUND(
IF(C788="Beer",
SUM(LOOKUP(2,1/(SRP!$B$8:$B$10&lt;=E788)/(SRP!$C$8:$C$10&gt;=E788),SRP!$D$8:$D$10)*(G788/100)*(E788/1000)),
IF(C788="Spirits",
SUM(LOOKUP(2,1/(SRP!$B$2:$B$7&lt;=E788)/(SRP!$C$2:$C$7&gt;=E788),SRP!$D$2:$D$7)*(G788/100)*(E788/1000)),
IF(AND(C788="Wine",D788="Fortified Wines"),
SUM(LOOKUP(2,1/(SRP!$B$26:$B$29&lt;=E788)/(SRP!$C$26:$C$29&gt;=E788),SRP!$D$26:$D$29)*(G788/100)*(E788/1000)),
IF(C788="Wine",
SUM(LOOKUP(2,1/(SRP!$B$21:$B$25&lt;=E788)/(SRP!$C$21:$C$25&gt;=E788),SRP!$D$21:$D$25)*(G788/100)*(E788/1000)),
IF(AND(C788="Ready to Drink",D788="RTD-One Pour Cocktail&gt;7%&lt;=14.5"),
SUM(LOOKUP(2,1/(SRP!$B$16:$B$20&lt;=E788)/(SRP!$C$16:$C$20&gt;=E788),SRP!$D$16:$D$20)*(G788/100)*(E788/1000)),
IF(C788="Ready to Drink",
SUM(LOOKUP(2,1/(SRP!$B$11:$B$15&lt;=E788)/(SRP!$C$11:$C$15&gt;=E788),SRP!$D$11:$D$15)*(G788/100)*(E788/1000)),
0)))))),2)</f>
        <v>0.92</v>
      </c>
      <c r="L788" s="173" t="str">
        <f t="shared" si="12"/>
        <v>Beer473</v>
      </c>
      <c r="M788" s="154">
        <f>VLOOKUP(L788,'Slope %'!C:D,2,0)</f>
        <v>0.12</v>
      </c>
    </row>
    <row r="789" spans="1:13" x14ac:dyDescent="0.25">
      <c r="A789" s="169">
        <v>16888</v>
      </c>
      <c r="B789" s="170" t="s">
        <v>832</v>
      </c>
      <c r="C789" s="170" t="s">
        <v>24</v>
      </c>
      <c r="D789" s="170" t="s">
        <v>34</v>
      </c>
      <c r="E789" s="170">
        <v>750</v>
      </c>
      <c r="F789" s="170">
        <v>12</v>
      </c>
      <c r="G789" s="171">
        <v>13</v>
      </c>
      <c r="H789" s="170" t="s">
        <v>32</v>
      </c>
      <c r="I789" s="171">
        <v>17.989999999999998</v>
      </c>
      <c r="J789" s="169">
        <v>1</v>
      </c>
      <c r="K789" s="154" cm="1">
        <f t="array" ref="K789">ROUND(
IF(C789="Beer",
SUM(LOOKUP(2,1/(SRP!$B$8:$B$10&lt;=E789)/(SRP!$C$8:$C$10&gt;=E789),SRP!$D$8:$D$10)*(G789/100)*(E789/1000)),
IF(C789="Spirits",
SUM(LOOKUP(2,1/(SRP!$B$2:$B$7&lt;=E789)/(SRP!$C$2:$C$7&gt;=E789),SRP!$D$2:$D$7)*(G789/100)*(E789/1000)),
IF(AND(C789="Wine",D789="Fortified Wines"),
SUM(LOOKUP(2,1/(SRP!$B$26:$B$29&lt;=E789)/(SRP!$C$26:$C$29&gt;=E789),SRP!$D$26:$D$29)*(G789/100)*(E789/1000)),
IF(C789="Wine",
SUM(LOOKUP(2,1/(SRP!$B$21:$B$25&lt;=E789)/(SRP!$C$21:$C$25&gt;=E789),SRP!$D$21:$D$25)*(G789/100)*(E789/1000)),
IF(AND(C789="Ready to Drink",D789="RTD-One Pour Cocktail&gt;7%&lt;=14.5"),
SUM(LOOKUP(2,1/(SRP!$B$16:$B$20&lt;=E789)/(SRP!$C$16:$C$20&gt;=E789),SRP!$D$16:$D$20)*(G789/100)*(E789/1000)),
IF(C789="Ready to Drink",
SUM(LOOKUP(2,1/(SRP!$B$11:$B$15&lt;=E789)/(SRP!$C$11:$C$15&gt;=E789),SRP!$D$11:$D$15)*(G789/100)*(E789/1000)),
0)))))),2)</f>
        <v>7.61</v>
      </c>
      <c r="L789" s="173" t="str">
        <f t="shared" si="12"/>
        <v>Wine750</v>
      </c>
      <c r="M789" s="154">
        <f>VLOOKUP(L789,'Slope %'!C:D,2,0)</f>
        <v>0.1</v>
      </c>
    </row>
    <row r="790" spans="1:13" x14ac:dyDescent="0.25">
      <c r="A790" s="169">
        <v>16942</v>
      </c>
      <c r="B790" s="170" t="s">
        <v>244</v>
      </c>
      <c r="C790" s="170" t="s">
        <v>15</v>
      </c>
      <c r="D790" s="170" t="s">
        <v>125</v>
      </c>
      <c r="E790" s="170">
        <v>50</v>
      </c>
      <c r="F790" s="170">
        <v>120</v>
      </c>
      <c r="G790" s="171">
        <v>35</v>
      </c>
      <c r="H790" s="170" t="s">
        <v>91</v>
      </c>
      <c r="I790" s="171">
        <v>3.49</v>
      </c>
      <c r="J790" s="169">
        <v>1</v>
      </c>
      <c r="K790" s="154" cm="1">
        <f t="array" ref="K790">ROUND(
IF(C790="Beer",
SUM(LOOKUP(2,1/(SRP!$B$8:$B$10&lt;=E790)/(SRP!$C$8:$C$10&gt;=E790),SRP!$D$8:$D$10)*(G790/100)*(E790/1000)),
IF(C790="Spirits",
SUM(LOOKUP(2,1/(SRP!$B$2:$B$7&lt;=E790)/(SRP!$C$2:$C$7&gt;=E790),SRP!$D$2:$D$7)*(G790/100)*(E790/1000)),
IF(AND(C790="Wine",D790="Fortified Wines"),
SUM(LOOKUP(2,1/(SRP!$B$26:$B$29&lt;=E790)/(SRP!$C$26:$C$29&gt;=E790),SRP!$D$26:$D$29)*(G790/100)*(E790/1000)),
IF(C790="Wine",
SUM(LOOKUP(2,1/(SRP!$B$21:$B$25&lt;=E790)/(SRP!$C$21:$C$25&gt;=E790),SRP!$D$21:$D$25)*(G790/100)*(E790/1000)),
IF(AND(C790="Ready to Drink",D790="RTD-One Pour Cocktail&gt;7%&lt;=14.5"),
SUM(LOOKUP(2,1/(SRP!$B$16:$B$20&lt;=E790)/(SRP!$C$16:$C$20&gt;=E790),SRP!$D$16:$D$20)*(G790/100)*(E790/1000)),
IF(C790="Ready to Drink",
SUM(LOOKUP(2,1/(SRP!$B$11:$B$15&lt;=E790)/(SRP!$C$11:$C$15&gt;=E790),SRP!$D$11:$D$15)*(G790/100)*(E790/1000)),
0)))))),2)</f>
        <v>2.35</v>
      </c>
      <c r="L790" s="173" t="str">
        <f t="shared" si="12"/>
        <v>Spirits50</v>
      </c>
      <c r="M790" s="154">
        <f>VLOOKUP(L790,'Slope %'!C:D,2,0)</f>
        <v>0.1</v>
      </c>
    </row>
    <row r="791" spans="1:13" x14ac:dyDescent="0.25">
      <c r="A791" s="169">
        <v>16988</v>
      </c>
      <c r="B791" s="170" t="s">
        <v>833</v>
      </c>
      <c r="C791" s="170" t="s">
        <v>15</v>
      </c>
      <c r="D791" s="170" t="s">
        <v>213</v>
      </c>
      <c r="E791" s="170">
        <v>750</v>
      </c>
      <c r="F791" s="170">
        <v>6</v>
      </c>
      <c r="G791" s="171">
        <v>40</v>
      </c>
      <c r="H791" s="170" t="s">
        <v>20</v>
      </c>
      <c r="I791" s="171">
        <v>84.99</v>
      </c>
      <c r="J791" s="169">
        <v>1</v>
      </c>
      <c r="K791" s="154" cm="1">
        <f t="array" ref="K791">ROUND(
IF(C791="Beer",
SUM(LOOKUP(2,1/(SRP!$B$8:$B$10&lt;=E791)/(SRP!$C$8:$C$10&gt;=E791),SRP!$D$8:$D$10)*(G791/100)*(E791/1000)),
IF(C791="Spirits",
SUM(LOOKUP(2,1/(SRP!$B$2:$B$7&lt;=E791)/(SRP!$C$2:$C$7&gt;=E791),SRP!$D$2:$D$7)*(G791/100)*(E791/1000)),
IF(AND(C791="Wine",D791="Fortified Wines"),
SUM(LOOKUP(2,1/(SRP!$B$26:$B$29&lt;=E791)/(SRP!$C$26:$C$29&gt;=E791),SRP!$D$26:$D$29)*(G791/100)*(E791/1000)),
IF(C791="Wine",
SUM(LOOKUP(2,1/(SRP!$B$21:$B$25&lt;=E791)/(SRP!$C$21:$C$25&gt;=E791),SRP!$D$21:$D$25)*(G791/100)*(E791/1000)),
IF(AND(C791="Ready to Drink",D791="RTD-One Pour Cocktail&gt;7%&lt;=14.5"),
SUM(LOOKUP(2,1/(SRP!$B$16:$B$20&lt;=E791)/(SRP!$C$16:$C$20&gt;=E791),SRP!$D$16:$D$20)*(G791/100)*(E791/1000)),
IF(C791="Ready to Drink",
SUM(LOOKUP(2,1/(SRP!$B$11:$B$15&lt;=E791)/(SRP!$C$11:$C$15&gt;=E791),SRP!$D$11:$D$15)*(G791/100)*(E791/1000)),
0)))))),2)</f>
        <v>23.42</v>
      </c>
      <c r="L791" s="173" t="str">
        <f t="shared" si="12"/>
        <v>Spirits750</v>
      </c>
      <c r="M791" s="154">
        <f>VLOOKUP(L791,'Slope %'!C:D,2,0)</f>
        <v>7.0000000000000007E-2</v>
      </c>
    </row>
    <row r="792" spans="1:13" x14ac:dyDescent="0.25">
      <c r="A792" s="169">
        <v>16991</v>
      </c>
      <c r="B792" s="170" t="s">
        <v>834</v>
      </c>
      <c r="C792" s="170" t="s">
        <v>15</v>
      </c>
      <c r="D792" s="170" t="s">
        <v>225</v>
      </c>
      <c r="E792" s="170">
        <v>750</v>
      </c>
      <c r="F792" s="170">
        <v>6</v>
      </c>
      <c r="G792" s="171">
        <v>40</v>
      </c>
      <c r="H792" s="170" t="s">
        <v>20</v>
      </c>
      <c r="I792" s="171">
        <v>75.989999999999995</v>
      </c>
      <c r="J792" s="169">
        <v>1</v>
      </c>
      <c r="K792" s="154" cm="1">
        <f t="array" ref="K792">ROUND(
IF(C792="Beer",
SUM(LOOKUP(2,1/(SRP!$B$8:$B$10&lt;=E792)/(SRP!$C$8:$C$10&gt;=E792),SRP!$D$8:$D$10)*(G792/100)*(E792/1000)),
IF(C792="Spirits",
SUM(LOOKUP(2,1/(SRP!$B$2:$B$7&lt;=E792)/(SRP!$C$2:$C$7&gt;=E792),SRP!$D$2:$D$7)*(G792/100)*(E792/1000)),
IF(AND(C792="Wine",D792="Fortified Wines"),
SUM(LOOKUP(2,1/(SRP!$B$26:$B$29&lt;=E792)/(SRP!$C$26:$C$29&gt;=E792),SRP!$D$26:$D$29)*(G792/100)*(E792/1000)),
IF(C792="Wine",
SUM(LOOKUP(2,1/(SRP!$B$21:$B$25&lt;=E792)/(SRP!$C$21:$C$25&gt;=E792),SRP!$D$21:$D$25)*(G792/100)*(E792/1000)),
IF(AND(C792="Ready to Drink",D792="RTD-One Pour Cocktail&gt;7%&lt;=14.5"),
SUM(LOOKUP(2,1/(SRP!$B$16:$B$20&lt;=E792)/(SRP!$C$16:$C$20&gt;=E792),SRP!$D$16:$D$20)*(G792/100)*(E792/1000)),
IF(C792="Ready to Drink",
SUM(LOOKUP(2,1/(SRP!$B$11:$B$15&lt;=E792)/(SRP!$C$11:$C$15&gt;=E792),SRP!$D$11:$D$15)*(G792/100)*(E792/1000)),
0)))))),2)</f>
        <v>23.42</v>
      </c>
      <c r="L792" s="173" t="str">
        <f t="shared" si="12"/>
        <v>Spirits750</v>
      </c>
      <c r="M792" s="154">
        <f>VLOOKUP(L792,'Slope %'!C:D,2,0)</f>
        <v>7.0000000000000007E-2</v>
      </c>
    </row>
    <row r="793" spans="1:13" x14ac:dyDescent="0.25">
      <c r="A793" s="169">
        <v>17018</v>
      </c>
      <c r="B793" s="170" t="s">
        <v>835</v>
      </c>
      <c r="C793" s="170" t="s">
        <v>24</v>
      </c>
      <c r="D793" s="170" t="s">
        <v>504</v>
      </c>
      <c r="E793" s="170">
        <v>750</v>
      </c>
      <c r="F793" s="170">
        <v>12</v>
      </c>
      <c r="G793" s="171">
        <v>6.5</v>
      </c>
      <c r="H793" s="170" t="s">
        <v>100</v>
      </c>
      <c r="I793" s="171">
        <v>12.99</v>
      </c>
      <c r="J793" s="169">
        <v>1</v>
      </c>
      <c r="K793" s="154" cm="1">
        <f t="array" ref="K793">ROUND(
IF(C793="Beer",
SUM(LOOKUP(2,1/(SRP!$B$8:$B$10&lt;=E793)/(SRP!$C$8:$C$10&gt;=E793),SRP!$D$8:$D$10)*(G793/100)*(E793/1000)),
IF(C793="Spirits",
SUM(LOOKUP(2,1/(SRP!$B$2:$B$7&lt;=E793)/(SRP!$C$2:$C$7&gt;=E793),SRP!$D$2:$D$7)*(G793/100)*(E793/1000)),
IF(AND(C793="Wine",D793="Fortified Wines"),
SUM(LOOKUP(2,1/(SRP!$B$26:$B$29&lt;=E793)/(SRP!$C$26:$C$29&gt;=E793),SRP!$D$26:$D$29)*(G793/100)*(E793/1000)),
IF(C793="Wine",
SUM(LOOKUP(2,1/(SRP!$B$21:$B$25&lt;=E793)/(SRP!$C$21:$C$25&gt;=E793),SRP!$D$21:$D$25)*(G793/100)*(E793/1000)),
IF(AND(C793="Ready to Drink",D793="RTD-One Pour Cocktail&gt;7%&lt;=14.5"),
SUM(LOOKUP(2,1/(SRP!$B$16:$B$20&lt;=E793)/(SRP!$C$16:$C$20&gt;=E793),SRP!$D$16:$D$20)*(G793/100)*(E793/1000)),
IF(C793="Ready to Drink",
SUM(LOOKUP(2,1/(SRP!$B$11:$B$15&lt;=E793)/(SRP!$C$11:$C$15&gt;=E793),SRP!$D$11:$D$15)*(G793/100)*(E793/1000)),
0)))))),2)</f>
        <v>3.81</v>
      </c>
      <c r="L793" s="173" t="str">
        <f t="shared" si="12"/>
        <v>Wine750</v>
      </c>
      <c r="M793" s="154">
        <f>VLOOKUP(L793,'Slope %'!C:D,2,0)</f>
        <v>0.1</v>
      </c>
    </row>
    <row r="794" spans="1:13" x14ac:dyDescent="0.25">
      <c r="A794" s="169">
        <v>17021</v>
      </c>
      <c r="B794" s="170" t="s">
        <v>836</v>
      </c>
      <c r="C794" s="170" t="s">
        <v>11</v>
      </c>
      <c r="D794" s="170" t="s">
        <v>303</v>
      </c>
      <c r="E794" s="170">
        <v>4260</v>
      </c>
      <c r="F794" s="170">
        <v>1</v>
      </c>
      <c r="G794" s="171">
        <v>6</v>
      </c>
      <c r="H794" s="170" t="s">
        <v>409</v>
      </c>
      <c r="I794" s="171">
        <v>27.99</v>
      </c>
      <c r="J794" s="169">
        <v>12</v>
      </c>
      <c r="K794" s="154" cm="1">
        <f t="array" ref="K794">ROUND(
IF(C794="Beer",
SUM(LOOKUP(2,1/(SRP!$B$8:$B$10&lt;=E794)/(SRP!$C$8:$C$10&gt;=E794),SRP!$D$8:$D$10)*(G794/100)*(E794/1000)),
IF(C794="Spirits",
SUM(LOOKUP(2,1/(SRP!$B$2:$B$7&lt;=E794)/(SRP!$C$2:$C$7&gt;=E794),SRP!$D$2:$D$7)*(G794/100)*(E794/1000)),
IF(AND(C794="Wine",D794="Fortified Wines"),
SUM(LOOKUP(2,1/(SRP!$B$26:$B$29&lt;=E794)/(SRP!$C$26:$C$29&gt;=E794),SRP!$D$26:$D$29)*(G794/100)*(E794/1000)),
IF(C794="Wine",
SUM(LOOKUP(2,1/(SRP!$B$21:$B$25&lt;=E794)/(SRP!$C$21:$C$25&gt;=E794),SRP!$D$21:$D$25)*(G794/100)*(E794/1000)),
IF(AND(C794="Ready to Drink",D794="RTD-One Pour Cocktail&gt;7%&lt;=14.5"),
SUM(LOOKUP(2,1/(SRP!$B$16:$B$20&lt;=E794)/(SRP!$C$16:$C$20&gt;=E794),SRP!$D$16:$D$20)*(G794/100)*(E794/1000)),
IF(C794="Ready to Drink",
SUM(LOOKUP(2,1/(SRP!$B$11:$B$15&lt;=E794)/(SRP!$C$11:$C$15&gt;=E794),SRP!$D$11:$D$15)*(G794/100)*(E794/1000)),
0)))))),2)</f>
        <v>19.95</v>
      </c>
      <c r="L794" s="173" t="str">
        <f t="shared" si="12"/>
        <v>Beer4260</v>
      </c>
      <c r="M794" s="154">
        <f>VLOOKUP(L794,'Slope %'!C:D,2,0)</f>
        <v>7.0000000000000007E-2</v>
      </c>
    </row>
    <row r="795" spans="1:13" x14ac:dyDescent="0.25">
      <c r="A795" s="169">
        <v>17021</v>
      </c>
      <c r="B795" s="170" t="s">
        <v>836</v>
      </c>
      <c r="C795" s="170" t="s">
        <v>11</v>
      </c>
      <c r="D795" s="170" t="s">
        <v>303</v>
      </c>
      <c r="E795" s="170">
        <v>4260</v>
      </c>
      <c r="F795" s="170">
        <v>1</v>
      </c>
      <c r="G795" s="171">
        <v>6</v>
      </c>
      <c r="H795" s="170" t="s">
        <v>409</v>
      </c>
      <c r="I795" s="171">
        <v>27.99</v>
      </c>
      <c r="J795" s="169">
        <v>12</v>
      </c>
      <c r="K795" s="154" cm="1">
        <f t="array" ref="K795">ROUND(
IF(C795="Beer",
SUM(LOOKUP(2,1/(SRP!$B$8:$B$10&lt;=E795)/(SRP!$C$8:$C$10&gt;=E795),SRP!$D$8:$D$10)*(G795/100)*(E795/1000)),
IF(C795="Spirits",
SUM(LOOKUP(2,1/(SRP!$B$2:$B$7&lt;=E795)/(SRP!$C$2:$C$7&gt;=E795),SRP!$D$2:$D$7)*(G795/100)*(E795/1000)),
IF(AND(C795="Wine",D795="Fortified Wines"),
SUM(LOOKUP(2,1/(SRP!$B$26:$B$29&lt;=E795)/(SRP!$C$26:$C$29&gt;=E795),SRP!$D$26:$D$29)*(G795/100)*(E795/1000)),
IF(C795="Wine",
SUM(LOOKUP(2,1/(SRP!$B$21:$B$25&lt;=E795)/(SRP!$C$21:$C$25&gt;=E795),SRP!$D$21:$D$25)*(G795/100)*(E795/1000)),
IF(AND(C795="Ready to Drink",D795="RTD-One Pour Cocktail&gt;7%&lt;=14.5"),
SUM(LOOKUP(2,1/(SRP!$B$16:$B$20&lt;=E795)/(SRP!$C$16:$C$20&gt;=E795),SRP!$D$16:$D$20)*(G795/100)*(E795/1000)),
IF(C795="Ready to Drink",
SUM(LOOKUP(2,1/(SRP!$B$11:$B$15&lt;=E795)/(SRP!$C$11:$C$15&gt;=E795),SRP!$D$11:$D$15)*(G795/100)*(E795/1000)),
0)))))),2)</f>
        <v>19.95</v>
      </c>
      <c r="L795" s="173" t="str">
        <f t="shared" si="12"/>
        <v>Beer4260</v>
      </c>
      <c r="M795" s="154">
        <f>VLOOKUP(L795,'Slope %'!C:D,2,0)</f>
        <v>7.0000000000000007E-2</v>
      </c>
    </row>
    <row r="796" spans="1:13" x14ac:dyDescent="0.25">
      <c r="A796" s="169">
        <v>17027</v>
      </c>
      <c r="B796" s="170" t="s">
        <v>837</v>
      </c>
      <c r="C796" s="170" t="s">
        <v>24</v>
      </c>
      <c r="D796" s="170" t="s">
        <v>127</v>
      </c>
      <c r="E796" s="170">
        <v>750</v>
      </c>
      <c r="F796" s="170">
        <v>12</v>
      </c>
      <c r="G796" s="171">
        <v>14.2</v>
      </c>
      <c r="H796" s="170" t="s">
        <v>26</v>
      </c>
      <c r="I796" s="171">
        <v>24.99</v>
      </c>
      <c r="J796" s="169">
        <v>1</v>
      </c>
      <c r="K796" s="154" cm="1">
        <f t="array" ref="K796">ROUND(
IF(C796="Beer",
SUM(LOOKUP(2,1/(SRP!$B$8:$B$10&lt;=E796)/(SRP!$C$8:$C$10&gt;=E796),SRP!$D$8:$D$10)*(G796/100)*(E796/1000)),
IF(C796="Spirits",
SUM(LOOKUP(2,1/(SRP!$B$2:$B$7&lt;=E796)/(SRP!$C$2:$C$7&gt;=E796),SRP!$D$2:$D$7)*(G796/100)*(E796/1000)),
IF(AND(C796="Wine",D796="Fortified Wines"),
SUM(LOOKUP(2,1/(SRP!$B$26:$B$29&lt;=E796)/(SRP!$C$26:$C$29&gt;=E796),SRP!$D$26:$D$29)*(G796/100)*(E796/1000)),
IF(C796="Wine",
SUM(LOOKUP(2,1/(SRP!$B$21:$B$25&lt;=E796)/(SRP!$C$21:$C$25&gt;=E796),SRP!$D$21:$D$25)*(G796/100)*(E796/1000)),
IF(AND(C796="Ready to Drink",D796="RTD-One Pour Cocktail&gt;7%&lt;=14.5"),
SUM(LOOKUP(2,1/(SRP!$B$16:$B$20&lt;=E796)/(SRP!$C$16:$C$20&gt;=E796),SRP!$D$16:$D$20)*(G796/100)*(E796/1000)),
IF(C796="Ready to Drink",
SUM(LOOKUP(2,1/(SRP!$B$11:$B$15&lt;=E796)/(SRP!$C$11:$C$15&gt;=E796),SRP!$D$11:$D$15)*(G796/100)*(E796/1000)),
0)))))),2)</f>
        <v>8.31</v>
      </c>
      <c r="L796" s="173" t="str">
        <f t="shared" si="12"/>
        <v>Wine750</v>
      </c>
      <c r="M796" s="154">
        <f>VLOOKUP(L796,'Slope %'!C:D,2,0)</f>
        <v>0.1</v>
      </c>
    </row>
    <row r="797" spans="1:13" x14ac:dyDescent="0.25">
      <c r="A797" s="169">
        <v>17090</v>
      </c>
      <c r="B797" s="170" t="s">
        <v>838</v>
      </c>
      <c r="C797" s="170" t="s">
        <v>24</v>
      </c>
      <c r="D797" s="170" t="s">
        <v>34</v>
      </c>
      <c r="E797" s="170">
        <v>750</v>
      </c>
      <c r="F797" s="170">
        <v>12</v>
      </c>
      <c r="G797" s="171">
        <v>12</v>
      </c>
      <c r="H797" s="170" t="s">
        <v>357</v>
      </c>
      <c r="I797" s="171">
        <v>17.989999999999998</v>
      </c>
      <c r="J797" s="169">
        <v>1</v>
      </c>
      <c r="K797" s="154" cm="1">
        <f t="array" ref="K797">ROUND(
IF(C797="Beer",
SUM(LOOKUP(2,1/(SRP!$B$8:$B$10&lt;=E797)/(SRP!$C$8:$C$10&gt;=E797),SRP!$D$8:$D$10)*(G797/100)*(E797/1000)),
IF(C797="Spirits",
SUM(LOOKUP(2,1/(SRP!$B$2:$B$7&lt;=E797)/(SRP!$C$2:$C$7&gt;=E797),SRP!$D$2:$D$7)*(G797/100)*(E797/1000)),
IF(AND(C797="Wine",D797="Fortified Wines"),
SUM(LOOKUP(2,1/(SRP!$B$26:$B$29&lt;=E797)/(SRP!$C$26:$C$29&gt;=E797),SRP!$D$26:$D$29)*(G797/100)*(E797/1000)),
IF(C797="Wine",
SUM(LOOKUP(2,1/(SRP!$B$21:$B$25&lt;=E797)/(SRP!$C$21:$C$25&gt;=E797),SRP!$D$21:$D$25)*(G797/100)*(E797/1000)),
IF(AND(C797="Ready to Drink",D797="RTD-One Pour Cocktail&gt;7%&lt;=14.5"),
SUM(LOOKUP(2,1/(SRP!$B$16:$B$20&lt;=E797)/(SRP!$C$16:$C$20&gt;=E797),SRP!$D$16:$D$20)*(G797/100)*(E797/1000)),
IF(C797="Ready to Drink",
SUM(LOOKUP(2,1/(SRP!$B$11:$B$15&lt;=E797)/(SRP!$C$11:$C$15&gt;=E797),SRP!$D$11:$D$15)*(G797/100)*(E797/1000)),
0)))))),2)</f>
        <v>7.03</v>
      </c>
      <c r="L797" s="173" t="str">
        <f t="shared" si="12"/>
        <v>Wine750</v>
      </c>
      <c r="M797" s="154">
        <f>VLOOKUP(L797,'Slope %'!C:D,2,0)</f>
        <v>0.1</v>
      </c>
    </row>
    <row r="798" spans="1:13" x14ac:dyDescent="0.25">
      <c r="A798" s="169">
        <v>17091</v>
      </c>
      <c r="B798" s="170" t="s">
        <v>839</v>
      </c>
      <c r="C798" s="170" t="s">
        <v>24</v>
      </c>
      <c r="D798" s="170" t="s">
        <v>34</v>
      </c>
      <c r="E798" s="170">
        <v>750</v>
      </c>
      <c r="F798" s="170">
        <v>12</v>
      </c>
      <c r="G798" s="171">
        <v>12</v>
      </c>
      <c r="H798" s="170" t="s">
        <v>357</v>
      </c>
      <c r="I798" s="171">
        <v>17.989999999999998</v>
      </c>
      <c r="J798" s="169">
        <v>1</v>
      </c>
      <c r="K798" s="154" cm="1">
        <f t="array" ref="K798">ROUND(
IF(C798="Beer",
SUM(LOOKUP(2,1/(SRP!$B$8:$B$10&lt;=E798)/(SRP!$C$8:$C$10&gt;=E798),SRP!$D$8:$D$10)*(G798/100)*(E798/1000)),
IF(C798="Spirits",
SUM(LOOKUP(2,1/(SRP!$B$2:$B$7&lt;=E798)/(SRP!$C$2:$C$7&gt;=E798),SRP!$D$2:$D$7)*(G798/100)*(E798/1000)),
IF(AND(C798="Wine",D798="Fortified Wines"),
SUM(LOOKUP(2,1/(SRP!$B$26:$B$29&lt;=E798)/(SRP!$C$26:$C$29&gt;=E798),SRP!$D$26:$D$29)*(G798/100)*(E798/1000)),
IF(C798="Wine",
SUM(LOOKUP(2,1/(SRP!$B$21:$B$25&lt;=E798)/(SRP!$C$21:$C$25&gt;=E798),SRP!$D$21:$D$25)*(G798/100)*(E798/1000)),
IF(AND(C798="Ready to Drink",D798="RTD-One Pour Cocktail&gt;7%&lt;=14.5"),
SUM(LOOKUP(2,1/(SRP!$B$16:$B$20&lt;=E798)/(SRP!$C$16:$C$20&gt;=E798),SRP!$D$16:$D$20)*(G798/100)*(E798/1000)),
IF(C798="Ready to Drink",
SUM(LOOKUP(2,1/(SRP!$B$11:$B$15&lt;=E798)/(SRP!$C$11:$C$15&gt;=E798),SRP!$D$11:$D$15)*(G798/100)*(E798/1000)),
0)))))),2)</f>
        <v>7.03</v>
      </c>
      <c r="L798" s="173" t="str">
        <f t="shared" si="12"/>
        <v>Wine750</v>
      </c>
      <c r="M798" s="154">
        <f>VLOOKUP(L798,'Slope %'!C:D,2,0)</f>
        <v>0.1</v>
      </c>
    </row>
    <row r="799" spans="1:13" x14ac:dyDescent="0.25">
      <c r="A799" s="169">
        <v>17092</v>
      </c>
      <c r="B799" s="170" t="s">
        <v>840</v>
      </c>
      <c r="C799" s="170" t="s">
        <v>24</v>
      </c>
      <c r="D799" s="170" t="s">
        <v>127</v>
      </c>
      <c r="E799" s="170">
        <v>750</v>
      </c>
      <c r="F799" s="170">
        <v>12</v>
      </c>
      <c r="G799" s="171">
        <v>14.5</v>
      </c>
      <c r="H799" s="170" t="s">
        <v>130</v>
      </c>
      <c r="I799" s="171">
        <v>27.99</v>
      </c>
      <c r="J799" s="169">
        <v>1</v>
      </c>
      <c r="K799" s="154" cm="1">
        <f t="array" ref="K799">ROUND(
IF(C799="Beer",
SUM(LOOKUP(2,1/(SRP!$B$8:$B$10&lt;=E799)/(SRP!$C$8:$C$10&gt;=E799),SRP!$D$8:$D$10)*(G799/100)*(E799/1000)),
IF(C799="Spirits",
SUM(LOOKUP(2,1/(SRP!$B$2:$B$7&lt;=E799)/(SRP!$C$2:$C$7&gt;=E799),SRP!$D$2:$D$7)*(G799/100)*(E799/1000)),
IF(AND(C799="Wine",D799="Fortified Wines"),
SUM(LOOKUP(2,1/(SRP!$B$26:$B$29&lt;=E799)/(SRP!$C$26:$C$29&gt;=E799),SRP!$D$26:$D$29)*(G799/100)*(E799/1000)),
IF(C799="Wine",
SUM(LOOKUP(2,1/(SRP!$B$21:$B$25&lt;=E799)/(SRP!$C$21:$C$25&gt;=E799),SRP!$D$21:$D$25)*(G799/100)*(E799/1000)),
IF(AND(C799="Ready to Drink",D799="RTD-One Pour Cocktail&gt;7%&lt;=14.5"),
SUM(LOOKUP(2,1/(SRP!$B$16:$B$20&lt;=E799)/(SRP!$C$16:$C$20&gt;=E799),SRP!$D$16:$D$20)*(G799/100)*(E799/1000)),
IF(C799="Ready to Drink",
SUM(LOOKUP(2,1/(SRP!$B$11:$B$15&lt;=E799)/(SRP!$C$11:$C$15&gt;=E799),SRP!$D$11:$D$15)*(G799/100)*(E799/1000)),
0)))))),2)</f>
        <v>8.49</v>
      </c>
      <c r="L799" s="173" t="str">
        <f t="shared" si="12"/>
        <v>Wine750</v>
      </c>
      <c r="M799" s="154">
        <f>VLOOKUP(L799,'Slope %'!C:D,2,0)</f>
        <v>0.1</v>
      </c>
    </row>
    <row r="800" spans="1:13" x14ac:dyDescent="0.25">
      <c r="A800" s="169">
        <v>17093</v>
      </c>
      <c r="B800" s="170" t="s">
        <v>841</v>
      </c>
      <c r="C800" s="170" t="s">
        <v>24</v>
      </c>
      <c r="D800" s="170" t="s">
        <v>68</v>
      </c>
      <c r="E800" s="170">
        <v>750</v>
      </c>
      <c r="F800" s="170">
        <v>12</v>
      </c>
      <c r="G800" s="171">
        <v>13</v>
      </c>
      <c r="H800" s="170" t="s">
        <v>357</v>
      </c>
      <c r="I800" s="171">
        <v>21.99</v>
      </c>
      <c r="J800" s="169">
        <v>1</v>
      </c>
      <c r="K800" s="154" cm="1">
        <f t="array" ref="K800">ROUND(
IF(C800="Beer",
SUM(LOOKUP(2,1/(SRP!$B$8:$B$10&lt;=E800)/(SRP!$C$8:$C$10&gt;=E800),SRP!$D$8:$D$10)*(G800/100)*(E800/1000)),
IF(C800="Spirits",
SUM(LOOKUP(2,1/(SRP!$B$2:$B$7&lt;=E800)/(SRP!$C$2:$C$7&gt;=E800),SRP!$D$2:$D$7)*(G800/100)*(E800/1000)),
IF(AND(C800="Wine",D800="Fortified Wines"),
SUM(LOOKUP(2,1/(SRP!$B$26:$B$29&lt;=E800)/(SRP!$C$26:$C$29&gt;=E800),SRP!$D$26:$D$29)*(G800/100)*(E800/1000)),
IF(C800="Wine",
SUM(LOOKUP(2,1/(SRP!$B$21:$B$25&lt;=E800)/(SRP!$C$21:$C$25&gt;=E800),SRP!$D$21:$D$25)*(G800/100)*(E800/1000)),
IF(AND(C800="Ready to Drink",D800="RTD-One Pour Cocktail&gt;7%&lt;=14.5"),
SUM(LOOKUP(2,1/(SRP!$B$16:$B$20&lt;=E800)/(SRP!$C$16:$C$20&gt;=E800),SRP!$D$16:$D$20)*(G800/100)*(E800/1000)),
IF(C800="Ready to Drink",
SUM(LOOKUP(2,1/(SRP!$B$11:$B$15&lt;=E800)/(SRP!$C$11:$C$15&gt;=E800),SRP!$D$11:$D$15)*(G800/100)*(E800/1000)),
0)))))),2)</f>
        <v>7.61</v>
      </c>
      <c r="L800" s="173" t="str">
        <f t="shared" si="12"/>
        <v>Wine750</v>
      </c>
      <c r="M800" s="154">
        <f>VLOOKUP(L800,'Slope %'!C:D,2,0)</f>
        <v>0.1</v>
      </c>
    </row>
    <row r="801" spans="1:13" x14ac:dyDescent="0.25">
      <c r="A801" s="169">
        <v>17097</v>
      </c>
      <c r="B801" s="170" t="s">
        <v>842</v>
      </c>
      <c r="C801" s="170" t="s">
        <v>15</v>
      </c>
      <c r="D801" s="170" t="s">
        <v>213</v>
      </c>
      <c r="E801" s="170">
        <v>750</v>
      </c>
      <c r="F801" s="170">
        <v>6</v>
      </c>
      <c r="G801" s="171">
        <v>40</v>
      </c>
      <c r="H801" s="170" t="s">
        <v>86</v>
      </c>
      <c r="I801" s="171">
        <v>77.989999999999995</v>
      </c>
      <c r="J801" s="169">
        <v>1</v>
      </c>
      <c r="K801" s="154" cm="1">
        <f t="array" ref="K801">ROUND(
IF(C801="Beer",
SUM(LOOKUP(2,1/(SRP!$B$8:$B$10&lt;=E801)/(SRP!$C$8:$C$10&gt;=E801),SRP!$D$8:$D$10)*(G801/100)*(E801/1000)),
IF(C801="Spirits",
SUM(LOOKUP(2,1/(SRP!$B$2:$B$7&lt;=E801)/(SRP!$C$2:$C$7&gt;=E801),SRP!$D$2:$D$7)*(G801/100)*(E801/1000)),
IF(AND(C801="Wine",D801="Fortified Wines"),
SUM(LOOKUP(2,1/(SRP!$B$26:$B$29&lt;=E801)/(SRP!$C$26:$C$29&gt;=E801),SRP!$D$26:$D$29)*(G801/100)*(E801/1000)),
IF(C801="Wine",
SUM(LOOKUP(2,1/(SRP!$B$21:$B$25&lt;=E801)/(SRP!$C$21:$C$25&gt;=E801),SRP!$D$21:$D$25)*(G801/100)*(E801/1000)),
IF(AND(C801="Ready to Drink",D801="RTD-One Pour Cocktail&gt;7%&lt;=14.5"),
SUM(LOOKUP(2,1/(SRP!$B$16:$B$20&lt;=E801)/(SRP!$C$16:$C$20&gt;=E801),SRP!$D$16:$D$20)*(G801/100)*(E801/1000)),
IF(C801="Ready to Drink",
SUM(LOOKUP(2,1/(SRP!$B$11:$B$15&lt;=E801)/(SRP!$C$11:$C$15&gt;=E801),SRP!$D$11:$D$15)*(G801/100)*(E801/1000)),
0)))))),2)</f>
        <v>23.42</v>
      </c>
      <c r="L801" s="173" t="str">
        <f t="shared" si="12"/>
        <v>Spirits750</v>
      </c>
      <c r="M801" s="154">
        <f>VLOOKUP(L801,'Slope %'!C:D,2,0)</f>
        <v>7.0000000000000007E-2</v>
      </c>
    </row>
    <row r="802" spans="1:13" x14ac:dyDescent="0.25">
      <c r="A802" s="169">
        <v>17098</v>
      </c>
      <c r="B802" s="170" t="s">
        <v>843</v>
      </c>
      <c r="C802" s="170" t="s">
        <v>15</v>
      </c>
      <c r="D802" s="170" t="s">
        <v>669</v>
      </c>
      <c r="E802" s="170">
        <v>375</v>
      </c>
      <c r="F802" s="170">
        <v>24</v>
      </c>
      <c r="G802" s="171">
        <v>33</v>
      </c>
      <c r="H802" s="170" t="s">
        <v>22</v>
      </c>
      <c r="I802" s="171">
        <v>14.99</v>
      </c>
      <c r="J802" s="169">
        <v>1</v>
      </c>
      <c r="K802" s="154" cm="1">
        <f t="array" ref="K802">ROUND(
IF(C802="Beer",
SUM(LOOKUP(2,1/(SRP!$B$8:$B$10&lt;=E802)/(SRP!$C$8:$C$10&gt;=E802),SRP!$D$8:$D$10)*(G802/100)*(E802/1000)),
IF(C802="Spirits",
SUM(LOOKUP(2,1/(SRP!$B$2:$B$7&lt;=E802)/(SRP!$C$2:$C$7&gt;=E802),SRP!$D$2:$D$7)*(G802/100)*(E802/1000)),
IF(AND(C802="Wine",D802="Fortified Wines"),
SUM(LOOKUP(2,1/(SRP!$B$26:$B$29&lt;=E802)/(SRP!$C$26:$C$29&gt;=E802),SRP!$D$26:$D$29)*(G802/100)*(E802/1000)),
IF(C802="Wine",
SUM(LOOKUP(2,1/(SRP!$B$21:$B$25&lt;=E802)/(SRP!$C$21:$C$25&gt;=E802),SRP!$D$21:$D$25)*(G802/100)*(E802/1000)),
IF(AND(C802="Ready to Drink",D802="RTD-One Pour Cocktail&gt;7%&lt;=14.5"),
SUM(LOOKUP(2,1/(SRP!$B$16:$B$20&lt;=E802)/(SRP!$C$16:$C$20&gt;=E802),SRP!$D$16:$D$20)*(G802/100)*(E802/1000)),
IF(C802="Ready to Drink",
SUM(LOOKUP(2,1/(SRP!$B$11:$B$15&lt;=E802)/(SRP!$C$11:$C$15&gt;=E802),SRP!$D$11:$D$15)*(G802/100)*(E802/1000)),
0)))))),2)</f>
        <v>10.97</v>
      </c>
      <c r="L802" s="173" t="str">
        <f t="shared" si="12"/>
        <v>Spirits375</v>
      </c>
      <c r="M802" s="154">
        <f>VLOOKUP(L802,'Slope %'!C:D,2,0)</f>
        <v>0.1</v>
      </c>
    </row>
    <row r="803" spans="1:13" x14ac:dyDescent="0.25">
      <c r="A803" s="169">
        <v>17104</v>
      </c>
      <c r="B803" s="170" t="s">
        <v>844</v>
      </c>
      <c r="C803" s="170" t="s">
        <v>15</v>
      </c>
      <c r="D803" s="170" t="s">
        <v>845</v>
      </c>
      <c r="E803" s="170">
        <v>1140</v>
      </c>
      <c r="F803" s="170">
        <v>8</v>
      </c>
      <c r="G803" s="171">
        <v>40</v>
      </c>
      <c r="H803" s="170" t="s">
        <v>17</v>
      </c>
      <c r="I803" s="171">
        <v>44.99</v>
      </c>
      <c r="J803" s="169">
        <v>1</v>
      </c>
      <c r="K803" s="154" cm="1">
        <f t="array" ref="K803">ROUND(
IF(C803="Beer",
SUM(LOOKUP(2,1/(SRP!$B$8:$B$10&lt;=E803)/(SRP!$C$8:$C$10&gt;=E803),SRP!$D$8:$D$10)*(G803/100)*(E803/1000)),
IF(C803="Spirits",
SUM(LOOKUP(2,1/(SRP!$B$2:$B$7&lt;=E803)/(SRP!$C$2:$C$7&gt;=E803),SRP!$D$2:$D$7)*(G803/100)*(E803/1000)),
IF(AND(C803="Wine",D803="Fortified Wines"),
SUM(LOOKUP(2,1/(SRP!$B$26:$B$29&lt;=E803)/(SRP!$C$26:$C$29&gt;=E803),SRP!$D$26:$D$29)*(G803/100)*(E803/1000)),
IF(C803="Wine",
SUM(LOOKUP(2,1/(SRP!$B$21:$B$25&lt;=E803)/(SRP!$C$21:$C$25&gt;=E803),SRP!$D$21:$D$25)*(G803/100)*(E803/1000)),
IF(AND(C803="Ready to Drink",D803="RTD-One Pour Cocktail&gt;7%&lt;=14.5"),
SUM(LOOKUP(2,1/(SRP!$B$16:$B$20&lt;=E803)/(SRP!$C$16:$C$20&gt;=E803),SRP!$D$16:$D$20)*(G803/100)*(E803/1000)),
IF(C803="Ready to Drink",
SUM(LOOKUP(2,1/(SRP!$B$11:$B$15&lt;=E803)/(SRP!$C$11:$C$15&gt;=E803),SRP!$D$11:$D$15)*(G803/100)*(E803/1000)),
0)))))),2)</f>
        <v>35.6</v>
      </c>
      <c r="L803" s="173" t="str">
        <f t="shared" si="12"/>
        <v>Spirits1140</v>
      </c>
      <c r="M803" s="154">
        <f>VLOOKUP(L803,'Slope %'!C:D,2,0)</f>
        <v>0.05</v>
      </c>
    </row>
    <row r="804" spans="1:13" x14ac:dyDescent="0.25">
      <c r="A804" s="169">
        <v>17108</v>
      </c>
      <c r="B804" s="170" t="s">
        <v>727</v>
      </c>
      <c r="C804" s="170" t="s">
        <v>15</v>
      </c>
      <c r="D804" s="170" t="s">
        <v>154</v>
      </c>
      <c r="E804" s="170">
        <v>1140</v>
      </c>
      <c r="F804" s="170">
        <v>8</v>
      </c>
      <c r="G804" s="171">
        <v>17</v>
      </c>
      <c r="H804" s="170" t="s">
        <v>123</v>
      </c>
      <c r="I804" s="171">
        <v>45.99</v>
      </c>
      <c r="J804" s="169">
        <v>1</v>
      </c>
      <c r="K804" s="154" cm="1">
        <f t="array" ref="K804">ROUND(
IF(C804="Beer",
SUM(LOOKUP(2,1/(SRP!$B$8:$B$10&lt;=E804)/(SRP!$C$8:$C$10&gt;=E804),SRP!$D$8:$D$10)*(G804/100)*(E804/1000)),
IF(C804="Spirits",
SUM(LOOKUP(2,1/(SRP!$B$2:$B$7&lt;=E804)/(SRP!$C$2:$C$7&gt;=E804),SRP!$D$2:$D$7)*(G804/100)*(E804/1000)),
IF(AND(C804="Wine",D804="Fortified Wines"),
SUM(LOOKUP(2,1/(SRP!$B$26:$B$29&lt;=E804)/(SRP!$C$26:$C$29&gt;=E804),SRP!$D$26:$D$29)*(G804/100)*(E804/1000)),
IF(C804="Wine",
SUM(LOOKUP(2,1/(SRP!$B$21:$B$25&lt;=E804)/(SRP!$C$21:$C$25&gt;=E804),SRP!$D$21:$D$25)*(G804/100)*(E804/1000)),
IF(AND(C804="Ready to Drink",D804="RTD-One Pour Cocktail&gt;7%&lt;=14.5"),
SUM(LOOKUP(2,1/(SRP!$B$16:$B$20&lt;=E804)/(SRP!$C$16:$C$20&gt;=E804),SRP!$D$16:$D$20)*(G804/100)*(E804/1000)),
IF(C804="Ready to Drink",
SUM(LOOKUP(2,1/(SRP!$B$11:$B$15&lt;=E804)/(SRP!$C$11:$C$15&gt;=E804),SRP!$D$11:$D$15)*(G804/100)*(E804/1000)),
0)))))),2)</f>
        <v>15.13</v>
      </c>
      <c r="L804" s="173" t="str">
        <f t="shared" si="12"/>
        <v>Spirits1140</v>
      </c>
      <c r="M804" s="154">
        <f>VLOOKUP(L804,'Slope %'!C:D,2,0)</f>
        <v>0.05</v>
      </c>
    </row>
    <row r="805" spans="1:13" x14ac:dyDescent="0.25">
      <c r="A805" s="169">
        <v>17110</v>
      </c>
      <c r="B805" s="170" t="s">
        <v>726</v>
      </c>
      <c r="C805" s="170" t="s">
        <v>15</v>
      </c>
      <c r="D805" s="170" t="s">
        <v>16</v>
      </c>
      <c r="E805" s="170">
        <v>1140</v>
      </c>
      <c r="F805" s="170">
        <v>8</v>
      </c>
      <c r="G805" s="171">
        <v>43</v>
      </c>
      <c r="H805" s="170" t="s">
        <v>123</v>
      </c>
      <c r="I805" s="171">
        <v>47.49</v>
      </c>
      <c r="J805" s="169">
        <v>1</v>
      </c>
      <c r="K805" s="154" cm="1">
        <f t="array" ref="K805">ROUND(
IF(C805="Beer",
SUM(LOOKUP(2,1/(SRP!$B$8:$B$10&lt;=E805)/(SRP!$C$8:$C$10&gt;=E805),SRP!$D$8:$D$10)*(G805/100)*(E805/1000)),
IF(C805="Spirits",
SUM(LOOKUP(2,1/(SRP!$B$2:$B$7&lt;=E805)/(SRP!$C$2:$C$7&gt;=E805),SRP!$D$2:$D$7)*(G805/100)*(E805/1000)),
IF(AND(C805="Wine",D805="Fortified Wines"),
SUM(LOOKUP(2,1/(SRP!$B$26:$B$29&lt;=E805)/(SRP!$C$26:$C$29&gt;=E805),SRP!$D$26:$D$29)*(G805/100)*(E805/1000)),
IF(C805="Wine",
SUM(LOOKUP(2,1/(SRP!$B$21:$B$25&lt;=E805)/(SRP!$C$21:$C$25&gt;=E805),SRP!$D$21:$D$25)*(G805/100)*(E805/1000)),
IF(AND(C805="Ready to Drink",D805="RTD-One Pour Cocktail&gt;7%&lt;=14.5"),
SUM(LOOKUP(2,1/(SRP!$B$16:$B$20&lt;=E805)/(SRP!$C$16:$C$20&gt;=E805),SRP!$D$16:$D$20)*(G805/100)*(E805/1000)),
IF(C805="Ready to Drink",
SUM(LOOKUP(2,1/(SRP!$B$11:$B$15&lt;=E805)/(SRP!$C$11:$C$15&gt;=E805),SRP!$D$11:$D$15)*(G805/100)*(E805/1000)),
0)))))),2)</f>
        <v>38.270000000000003</v>
      </c>
      <c r="L805" s="173" t="str">
        <f t="shared" si="12"/>
        <v>Spirits1140</v>
      </c>
      <c r="M805" s="154">
        <f>VLOOKUP(L805,'Slope %'!C:D,2,0)</f>
        <v>0.05</v>
      </c>
    </row>
    <row r="806" spans="1:13" x14ac:dyDescent="0.25">
      <c r="A806" s="169">
        <v>17118</v>
      </c>
      <c r="B806" s="170" t="s">
        <v>846</v>
      </c>
      <c r="C806" s="170" t="s">
        <v>15</v>
      </c>
      <c r="D806" s="170" t="s">
        <v>93</v>
      </c>
      <c r="E806" s="170">
        <v>750</v>
      </c>
      <c r="F806" s="170">
        <v>12</v>
      </c>
      <c r="G806" s="171">
        <v>40</v>
      </c>
      <c r="H806" s="170" t="s">
        <v>222</v>
      </c>
      <c r="I806" s="171">
        <v>35.99</v>
      </c>
      <c r="J806" s="169">
        <v>1</v>
      </c>
      <c r="K806" s="154" cm="1">
        <f t="array" ref="K806">ROUND(
IF(C806="Beer",
SUM(LOOKUP(2,1/(SRP!$B$8:$B$10&lt;=E806)/(SRP!$C$8:$C$10&gt;=E806),SRP!$D$8:$D$10)*(G806/100)*(E806/1000)),
IF(C806="Spirits",
SUM(LOOKUP(2,1/(SRP!$B$2:$B$7&lt;=E806)/(SRP!$C$2:$C$7&gt;=E806),SRP!$D$2:$D$7)*(G806/100)*(E806/1000)),
IF(AND(C806="Wine",D806="Fortified Wines"),
SUM(LOOKUP(2,1/(SRP!$B$26:$B$29&lt;=E806)/(SRP!$C$26:$C$29&gt;=E806),SRP!$D$26:$D$29)*(G806/100)*(E806/1000)),
IF(C806="Wine",
SUM(LOOKUP(2,1/(SRP!$B$21:$B$25&lt;=E806)/(SRP!$C$21:$C$25&gt;=E806),SRP!$D$21:$D$25)*(G806/100)*(E806/1000)),
IF(AND(C806="Ready to Drink",D806="RTD-One Pour Cocktail&gt;7%&lt;=14.5"),
SUM(LOOKUP(2,1/(SRP!$B$16:$B$20&lt;=E806)/(SRP!$C$16:$C$20&gt;=E806),SRP!$D$16:$D$20)*(G806/100)*(E806/1000)),
IF(C806="Ready to Drink",
SUM(LOOKUP(2,1/(SRP!$B$11:$B$15&lt;=E806)/(SRP!$C$11:$C$15&gt;=E806),SRP!$D$11:$D$15)*(G806/100)*(E806/1000)),
0)))))),2)</f>
        <v>23.42</v>
      </c>
      <c r="L806" s="173" t="str">
        <f t="shared" si="12"/>
        <v>Spirits750</v>
      </c>
      <c r="M806" s="154">
        <f>VLOOKUP(L806,'Slope %'!C:D,2,0)</f>
        <v>7.0000000000000007E-2</v>
      </c>
    </row>
    <row r="807" spans="1:13" x14ac:dyDescent="0.25">
      <c r="A807" s="169">
        <v>17132</v>
      </c>
      <c r="B807" s="170" t="s">
        <v>847</v>
      </c>
      <c r="C807" s="170" t="s">
        <v>24</v>
      </c>
      <c r="D807" s="170" t="s">
        <v>109</v>
      </c>
      <c r="E807" s="170">
        <v>500</v>
      </c>
      <c r="F807" s="170">
        <v>12</v>
      </c>
      <c r="G807" s="171">
        <v>10</v>
      </c>
      <c r="H807" s="170" t="s">
        <v>110</v>
      </c>
      <c r="I807" s="171">
        <v>18.989999999999998</v>
      </c>
      <c r="J807" s="169">
        <v>1</v>
      </c>
      <c r="K807" s="154" cm="1">
        <f t="array" ref="K807">ROUND(
IF(C807="Beer",
SUM(LOOKUP(2,1/(SRP!$B$8:$B$10&lt;=E807)/(SRP!$C$8:$C$10&gt;=E807),SRP!$D$8:$D$10)*(G807/100)*(E807/1000)),
IF(C807="Spirits",
SUM(LOOKUP(2,1/(SRP!$B$2:$B$7&lt;=E807)/(SRP!$C$2:$C$7&gt;=E807),SRP!$D$2:$D$7)*(G807/100)*(E807/1000)),
IF(AND(C807="Wine",D807="Fortified Wines"),
SUM(LOOKUP(2,1/(SRP!$B$26:$B$29&lt;=E807)/(SRP!$C$26:$C$29&gt;=E807),SRP!$D$26:$D$29)*(G807/100)*(E807/1000)),
IF(C807="Wine",
SUM(LOOKUP(2,1/(SRP!$B$21:$B$25&lt;=E807)/(SRP!$C$21:$C$25&gt;=E807),SRP!$D$21:$D$25)*(G807/100)*(E807/1000)),
IF(AND(C807="Ready to Drink",D807="RTD-One Pour Cocktail&gt;7%&lt;=14.5"),
SUM(LOOKUP(2,1/(SRP!$B$16:$B$20&lt;=E807)/(SRP!$C$16:$C$20&gt;=E807),SRP!$D$16:$D$20)*(G807/100)*(E807/1000)),
IF(C807="Ready to Drink",
SUM(LOOKUP(2,1/(SRP!$B$11:$B$15&lt;=E807)/(SRP!$C$11:$C$15&gt;=E807),SRP!$D$11:$D$15)*(G807/100)*(E807/1000)),
0)))))),2)</f>
        <v>4.1399999999999997</v>
      </c>
      <c r="L807" s="173" t="str">
        <f t="shared" si="12"/>
        <v>Wine500</v>
      </c>
      <c r="M807" s="154">
        <f>VLOOKUP(L807,'Slope %'!C:D,2,0)</f>
        <v>0.1</v>
      </c>
    </row>
    <row r="808" spans="1:13" x14ac:dyDescent="0.25">
      <c r="A808" s="169">
        <v>17157</v>
      </c>
      <c r="B808" s="170" t="s">
        <v>848</v>
      </c>
      <c r="C808" s="170" t="s">
        <v>15</v>
      </c>
      <c r="D808" s="170" t="s">
        <v>56</v>
      </c>
      <c r="E808" s="170">
        <v>750</v>
      </c>
      <c r="F808" s="170">
        <v>6</v>
      </c>
      <c r="G808" s="171">
        <v>50</v>
      </c>
      <c r="H808" s="170" t="s">
        <v>222</v>
      </c>
      <c r="I808" s="171">
        <v>84.99</v>
      </c>
      <c r="J808" s="169">
        <v>1</v>
      </c>
      <c r="K808" s="154" cm="1">
        <f t="array" ref="K808">ROUND(
IF(C808="Beer",
SUM(LOOKUP(2,1/(SRP!$B$8:$B$10&lt;=E808)/(SRP!$C$8:$C$10&gt;=E808),SRP!$D$8:$D$10)*(G808/100)*(E808/1000)),
IF(C808="Spirits",
SUM(LOOKUP(2,1/(SRP!$B$2:$B$7&lt;=E808)/(SRP!$C$2:$C$7&gt;=E808),SRP!$D$2:$D$7)*(G808/100)*(E808/1000)),
IF(AND(C808="Wine",D808="Fortified Wines"),
SUM(LOOKUP(2,1/(SRP!$B$26:$B$29&lt;=E808)/(SRP!$C$26:$C$29&gt;=E808),SRP!$D$26:$D$29)*(G808/100)*(E808/1000)),
IF(C808="Wine",
SUM(LOOKUP(2,1/(SRP!$B$21:$B$25&lt;=E808)/(SRP!$C$21:$C$25&gt;=E808),SRP!$D$21:$D$25)*(G808/100)*(E808/1000)),
IF(AND(C808="Ready to Drink",D808="RTD-One Pour Cocktail&gt;7%&lt;=14.5"),
SUM(LOOKUP(2,1/(SRP!$B$16:$B$20&lt;=E808)/(SRP!$C$16:$C$20&gt;=E808),SRP!$D$16:$D$20)*(G808/100)*(E808/1000)),
IF(C808="Ready to Drink",
SUM(LOOKUP(2,1/(SRP!$B$11:$B$15&lt;=E808)/(SRP!$C$11:$C$15&gt;=E808),SRP!$D$11:$D$15)*(G808/100)*(E808/1000)),
0)))))),2)</f>
        <v>29.28</v>
      </c>
      <c r="L808" s="173" t="str">
        <f t="shared" si="12"/>
        <v>Spirits750</v>
      </c>
      <c r="M808" s="154">
        <f>VLOOKUP(L808,'Slope %'!C:D,2,0)</f>
        <v>7.0000000000000007E-2</v>
      </c>
    </row>
    <row r="809" spans="1:13" x14ac:dyDescent="0.25">
      <c r="A809" s="169">
        <v>17170</v>
      </c>
      <c r="B809" s="170" t="s">
        <v>849</v>
      </c>
      <c r="C809" s="170" t="s">
        <v>11</v>
      </c>
      <c r="D809" s="170" t="s">
        <v>12</v>
      </c>
      <c r="E809" s="170">
        <v>500</v>
      </c>
      <c r="F809" s="170">
        <v>24</v>
      </c>
      <c r="G809" s="171">
        <v>4.5999999999999996</v>
      </c>
      <c r="H809" s="170" t="s">
        <v>151</v>
      </c>
      <c r="I809" s="171">
        <v>3.42</v>
      </c>
      <c r="J809" s="169">
        <v>1</v>
      </c>
      <c r="K809" s="154" cm="1">
        <f t="array" ref="K809">ROUND(
IF(C809="Beer",
SUM(LOOKUP(2,1/(SRP!$B$8:$B$10&lt;=E809)/(SRP!$C$8:$C$10&gt;=E809),SRP!$D$8:$D$10)*(G809/100)*(E809/1000)),
IF(C809="Spirits",
SUM(LOOKUP(2,1/(SRP!$B$2:$B$7&lt;=E809)/(SRP!$C$2:$C$7&gt;=E809),SRP!$D$2:$D$7)*(G809/100)*(E809/1000)),
IF(AND(C809="Wine",D809="Fortified Wines"),
SUM(LOOKUP(2,1/(SRP!$B$26:$B$29&lt;=E809)/(SRP!$C$26:$C$29&gt;=E809),SRP!$D$26:$D$29)*(G809/100)*(E809/1000)),
IF(C809="Wine",
SUM(LOOKUP(2,1/(SRP!$B$21:$B$25&lt;=E809)/(SRP!$C$21:$C$25&gt;=E809),SRP!$D$21:$D$25)*(G809/100)*(E809/1000)),
IF(AND(C809="Ready to Drink",D809="RTD-One Pour Cocktail&gt;7%&lt;=14.5"),
SUM(LOOKUP(2,1/(SRP!$B$16:$B$20&lt;=E809)/(SRP!$C$16:$C$20&gt;=E809),SRP!$D$16:$D$20)*(G809/100)*(E809/1000)),
IF(C809="Ready to Drink",
SUM(LOOKUP(2,1/(SRP!$B$11:$B$15&lt;=E809)/(SRP!$C$11:$C$15&gt;=E809),SRP!$D$11:$D$15)*(G809/100)*(E809/1000)),
0)))))),2)</f>
        <v>1.8</v>
      </c>
      <c r="L809" s="173" t="str">
        <f t="shared" si="12"/>
        <v>Beer500</v>
      </c>
      <c r="M809" s="154">
        <f>VLOOKUP(L809,'Slope %'!C:D,2,0)</f>
        <v>0.12</v>
      </c>
    </row>
    <row r="810" spans="1:13" x14ac:dyDescent="0.25">
      <c r="A810" s="169">
        <v>17170</v>
      </c>
      <c r="B810" s="170" t="s">
        <v>849</v>
      </c>
      <c r="C810" s="170" t="s">
        <v>11</v>
      </c>
      <c r="D810" s="170" t="s">
        <v>12</v>
      </c>
      <c r="E810" s="170">
        <v>500</v>
      </c>
      <c r="F810" s="170">
        <v>24</v>
      </c>
      <c r="G810" s="171">
        <v>4.5999999999999996</v>
      </c>
      <c r="H810" s="170" t="s">
        <v>151</v>
      </c>
      <c r="I810" s="171">
        <v>3.42</v>
      </c>
      <c r="J810" s="169">
        <v>1</v>
      </c>
      <c r="K810" s="154" cm="1">
        <f t="array" ref="K810">ROUND(
IF(C810="Beer",
SUM(LOOKUP(2,1/(SRP!$B$8:$B$10&lt;=E810)/(SRP!$C$8:$C$10&gt;=E810),SRP!$D$8:$D$10)*(G810/100)*(E810/1000)),
IF(C810="Spirits",
SUM(LOOKUP(2,1/(SRP!$B$2:$B$7&lt;=E810)/(SRP!$C$2:$C$7&gt;=E810),SRP!$D$2:$D$7)*(G810/100)*(E810/1000)),
IF(AND(C810="Wine",D810="Fortified Wines"),
SUM(LOOKUP(2,1/(SRP!$B$26:$B$29&lt;=E810)/(SRP!$C$26:$C$29&gt;=E810),SRP!$D$26:$D$29)*(G810/100)*(E810/1000)),
IF(C810="Wine",
SUM(LOOKUP(2,1/(SRP!$B$21:$B$25&lt;=E810)/(SRP!$C$21:$C$25&gt;=E810),SRP!$D$21:$D$25)*(G810/100)*(E810/1000)),
IF(AND(C810="Ready to Drink",D810="RTD-One Pour Cocktail&gt;7%&lt;=14.5"),
SUM(LOOKUP(2,1/(SRP!$B$16:$B$20&lt;=E810)/(SRP!$C$16:$C$20&gt;=E810),SRP!$D$16:$D$20)*(G810/100)*(E810/1000)),
IF(C810="Ready to Drink",
SUM(LOOKUP(2,1/(SRP!$B$11:$B$15&lt;=E810)/(SRP!$C$11:$C$15&gt;=E810),SRP!$D$11:$D$15)*(G810/100)*(E810/1000)),
0)))))),2)</f>
        <v>1.8</v>
      </c>
      <c r="L810" s="173" t="str">
        <f t="shared" si="12"/>
        <v>Beer500</v>
      </c>
      <c r="M810" s="154">
        <f>VLOOKUP(L810,'Slope %'!C:D,2,0)</f>
        <v>0.12</v>
      </c>
    </row>
    <row r="811" spans="1:13" x14ac:dyDescent="0.25">
      <c r="A811" s="169">
        <v>17171</v>
      </c>
      <c r="B811" s="170" t="s">
        <v>850</v>
      </c>
      <c r="C811" s="170" t="s">
        <v>11</v>
      </c>
      <c r="D811" s="170" t="s">
        <v>12</v>
      </c>
      <c r="E811" s="170">
        <v>500</v>
      </c>
      <c r="F811" s="170">
        <v>24</v>
      </c>
      <c r="G811" s="171">
        <v>5</v>
      </c>
      <c r="H811" s="170" t="s">
        <v>151</v>
      </c>
      <c r="I811" s="171">
        <v>4.29</v>
      </c>
      <c r="J811" s="169">
        <v>1</v>
      </c>
      <c r="K811" s="154" cm="1">
        <f t="array" ref="K811">ROUND(
IF(C811="Beer",
SUM(LOOKUP(2,1/(SRP!$B$8:$B$10&lt;=E811)/(SRP!$C$8:$C$10&gt;=E811),SRP!$D$8:$D$10)*(G811/100)*(E811/1000)),
IF(C811="Spirits",
SUM(LOOKUP(2,1/(SRP!$B$2:$B$7&lt;=E811)/(SRP!$C$2:$C$7&gt;=E811),SRP!$D$2:$D$7)*(G811/100)*(E811/1000)),
IF(AND(C811="Wine",D811="Fortified Wines"),
SUM(LOOKUP(2,1/(SRP!$B$26:$B$29&lt;=E811)/(SRP!$C$26:$C$29&gt;=E811),SRP!$D$26:$D$29)*(G811/100)*(E811/1000)),
IF(C811="Wine",
SUM(LOOKUP(2,1/(SRP!$B$21:$B$25&lt;=E811)/(SRP!$C$21:$C$25&gt;=E811),SRP!$D$21:$D$25)*(G811/100)*(E811/1000)),
IF(AND(C811="Ready to Drink",D811="RTD-One Pour Cocktail&gt;7%&lt;=14.5"),
SUM(LOOKUP(2,1/(SRP!$B$16:$B$20&lt;=E811)/(SRP!$C$16:$C$20&gt;=E811),SRP!$D$16:$D$20)*(G811/100)*(E811/1000)),
IF(C811="Ready to Drink",
SUM(LOOKUP(2,1/(SRP!$B$11:$B$15&lt;=E811)/(SRP!$C$11:$C$15&gt;=E811),SRP!$D$11:$D$15)*(G811/100)*(E811/1000)),
0)))))),2)</f>
        <v>1.95</v>
      </c>
      <c r="L811" s="173" t="str">
        <f t="shared" si="12"/>
        <v>Beer500</v>
      </c>
      <c r="M811" s="154">
        <f>VLOOKUP(L811,'Slope %'!C:D,2,0)</f>
        <v>0.12</v>
      </c>
    </row>
    <row r="812" spans="1:13" x14ac:dyDescent="0.25">
      <c r="A812" s="169">
        <v>17171</v>
      </c>
      <c r="B812" s="170" t="s">
        <v>850</v>
      </c>
      <c r="C812" s="170" t="s">
        <v>11</v>
      </c>
      <c r="D812" s="170" t="s">
        <v>12</v>
      </c>
      <c r="E812" s="170">
        <v>500</v>
      </c>
      <c r="F812" s="170">
        <v>24</v>
      </c>
      <c r="G812" s="171">
        <v>5</v>
      </c>
      <c r="H812" s="170" t="s">
        <v>151</v>
      </c>
      <c r="I812" s="171">
        <v>4.29</v>
      </c>
      <c r="J812" s="169">
        <v>1</v>
      </c>
      <c r="K812" s="154" cm="1">
        <f t="array" ref="K812">ROUND(
IF(C812="Beer",
SUM(LOOKUP(2,1/(SRP!$B$8:$B$10&lt;=E812)/(SRP!$C$8:$C$10&gt;=E812),SRP!$D$8:$D$10)*(G812/100)*(E812/1000)),
IF(C812="Spirits",
SUM(LOOKUP(2,1/(SRP!$B$2:$B$7&lt;=E812)/(SRP!$C$2:$C$7&gt;=E812),SRP!$D$2:$D$7)*(G812/100)*(E812/1000)),
IF(AND(C812="Wine",D812="Fortified Wines"),
SUM(LOOKUP(2,1/(SRP!$B$26:$B$29&lt;=E812)/(SRP!$C$26:$C$29&gt;=E812),SRP!$D$26:$D$29)*(G812/100)*(E812/1000)),
IF(C812="Wine",
SUM(LOOKUP(2,1/(SRP!$B$21:$B$25&lt;=E812)/(SRP!$C$21:$C$25&gt;=E812),SRP!$D$21:$D$25)*(G812/100)*(E812/1000)),
IF(AND(C812="Ready to Drink",D812="RTD-One Pour Cocktail&gt;7%&lt;=14.5"),
SUM(LOOKUP(2,1/(SRP!$B$16:$B$20&lt;=E812)/(SRP!$C$16:$C$20&gt;=E812),SRP!$D$16:$D$20)*(G812/100)*(E812/1000)),
IF(C812="Ready to Drink",
SUM(LOOKUP(2,1/(SRP!$B$11:$B$15&lt;=E812)/(SRP!$C$11:$C$15&gt;=E812),SRP!$D$11:$D$15)*(G812/100)*(E812/1000)),
0)))))),2)</f>
        <v>1.95</v>
      </c>
      <c r="L812" s="173" t="str">
        <f t="shared" si="12"/>
        <v>Beer500</v>
      </c>
      <c r="M812" s="154">
        <f>VLOOKUP(L812,'Slope %'!C:D,2,0)</f>
        <v>0.12</v>
      </c>
    </row>
    <row r="813" spans="1:13" x14ac:dyDescent="0.25">
      <c r="A813" s="169">
        <v>17174</v>
      </c>
      <c r="B813" s="170" t="s">
        <v>851</v>
      </c>
      <c r="C813" s="170" t="s">
        <v>15</v>
      </c>
      <c r="D813" s="170" t="s">
        <v>78</v>
      </c>
      <c r="E813" s="170">
        <v>750</v>
      </c>
      <c r="F813" s="170">
        <v>12</v>
      </c>
      <c r="G813" s="171">
        <v>40</v>
      </c>
      <c r="H813" s="170" t="s">
        <v>17</v>
      </c>
      <c r="I813" s="171">
        <v>27.99</v>
      </c>
      <c r="J813" s="169">
        <v>1</v>
      </c>
      <c r="K813" s="154" cm="1">
        <f t="array" ref="K813">ROUND(
IF(C813="Beer",
SUM(LOOKUP(2,1/(SRP!$B$8:$B$10&lt;=E813)/(SRP!$C$8:$C$10&gt;=E813),SRP!$D$8:$D$10)*(G813/100)*(E813/1000)),
IF(C813="Spirits",
SUM(LOOKUP(2,1/(SRP!$B$2:$B$7&lt;=E813)/(SRP!$C$2:$C$7&gt;=E813),SRP!$D$2:$D$7)*(G813/100)*(E813/1000)),
IF(AND(C813="Wine",D813="Fortified Wines"),
SUM(LOOKUP(2,1/(SRP!$B$26:$B$29&lt;=E813)/(SRP!$C$26:$C$29&gt;=E813),SRP!$D$26:$D$29)*(G813/100)*(E813/1000)),
IF(C813="Wine",
SUM(LOOKUP(2,1/(SRP!$B$21:$B$25&lt;=E813)/(SRP!$C$21:$C$25&gt;=E813),SRP!$D$21:$D$25)*(G813/100)*(E813/1000)),
IF(AND(C813="Ready to Drink",D813="RTD-One Pour Cocktail&gt;7%&lt;=14.5"),
SUM(LOOKUP(2,1/(SRP!$B$16:$B$20&lt;=E813)/(SRP!$C$16:$C$20&gt;=E813),SRP!$D$16:$D$20)*(G813/100)*(E813/1000)),
IF(C813="Ready to Drink",
SUM(LOOKUP(2,1/(SRP!$B$11:$B$15&lt;=E813)/(SRP!$C$11:$C$15&gt;=E813),SRP!$D$11:$D$15)*(G813/100)*(E813/1000)),
0)))))),2)</f>
        <v>23.42</v>
      </c>
      <c r="L813" s="173" t="str">
        <f t="shared" si="12"/>
        <v>Spirits750</v>
      </c>
      <c r="M813" s="154">
        <f>VLOOKUP(L813,'Slope %'!C:D,2,0)</f>
        <v>7.0000000000000007E-2</v>
      </c>
    </row>
    <row r="814" spans="1:13" x14ac:dyDescent="0.25">
      <c r="A814" s="169">
        <v>17189</v>
      </c>
      <c r="B814" s="170" t="s">
        <v>852</v>
      </c>
      <c r="C814" s="170" t="s">
        <v>15</v>
      </c>
      <c r="D814" s="170" t="s">
        <v>51</v>
      </c>
      <c r="E814" s="170">
        <v>750</v>
      </c>
      <c r="F814" s="170">
        <v>6</v>
      </c>
      <c r="G814" s="171">
        <v>46</v>
      </c>
      <c r="H814" s="170" t="s">
        <v>222</v>
      </c>
      <c r="I814" s="171">
        <v>54.99</v>
      </c>
      <c r="J814" s="169">
        <v>1</v>
      </c>
      <c r="K814" s="154" cm="1">
        <f t="array" ref="K814">ROUND(
IF(C814="Beer",
SUM(LOOKUP(2,1/(SRP!$B$8:$B$10&lt;=E814)/(SRP!$C$8:$C$10&gt;=E814),SRP!$D$8:$D$10)*(G814/100)*(E814/1000)),
IF(C814="Spirits",
SUM(LOOKUP(2,1/(SRP!$B$2:$B$7&lt;=E814)/(SRP!$C$2:$C$7&gt;=E814),SRP!$D$2:$D$7)*(G814/100)*(E814/1000)),
IF(AND(C814="Wine",D814="Fortified Wines"),
SUM(LOOKUP(2,1/(SRP!$B$26:$B$29&lt;=E814)/(SRP!$C$26:$C$29&gt;=E814),SRP!$D$26:$D$29)*(G814/100)*(E814/1000)),
IF(C814="Wine",
SUM(LOOKUP(2,1/(SRP!$B$21:$B$25&lt;=E814)/(SRP!$C$21:$C$25&gt;=E814),SRP!$D$21:$D$25)*(G814/100)*(E814/1000)),
IF(AND(C814="Ready to Drink",D814="RTD-One Pour Cocktail&gt;7%&lt;=14.5"),
SUM(LOOKUP(2,1/(SRP!$B$16:$B$20&lt;=E814)/(SRP!$C$16:$C$20&gt;=E814),SRP!$D$16:$D$20)*(G814/100)*(E814/1000)),
IF(C814="Ready to Drink",
SUM(LOOKUP(2,1/(SRP!$B$11:$B$15&lt;=E814)/(SRP!$C$11:$C$15&gt;=E814),SRP!$D$11:$D$15)*(G814/100)*(E814/1000)),
0)))))),2)</f>
        <v>26.93</v>
      </c>
      <c r="L814" s="173" t="str">
        <f t="shared" si="12"/>
        <v>Spirits750</v>
      </c>
      <c r="M814" s="154">
        <f>VLOOKUP(L814,'Slope %'!C:D,2,0)</f>
        <v>7.0000000000000007E-2</v>
      </c>
    </row>
    <row r="815" spans="1:13" x14ac:dyDescent="0.25">
      <c r="A815" s="169">
        <v>17213</v>
      </c>
      <c r="B815" s="170" t="s">
        <v>853</v>
      </c>
      <c r="C815" s="170" t="s">
        <v>24</v>
      </c>
      <c r="D815" s="170" t="s">
        <v>194</v>
      </c>
      <c r="E815" s="170">
        <v>750</v>
      </c>
      <c r="F815" s="170">
        <v>12</v>
      </c>
      <c r="G815" s="171">
        <v>13.5</v>
      </c>
      <c r="H815" s="170" t="s">
        <v>32</v>
      </c>
      <c r="I815" s="171">
        <v>24.99</v>
      </c>
      <c r="J815" s="169">
        <v>1</v>
      </c>
      <c r="K815" s="154" cm="1">
        <f t="array" ref="K815">ROUND(
IF(C815="Beer",
SUM(LOOKUP(2,1/(SRP!$B$8:$B$10&lt;=E815)/(SRP!$C$8:$C$10&gt;=E815),SRP!$D$8:$D$10)*(G815/100)*(E815/1000)),
IF(C815="Spirits",
SUM(LOOKUP(2,1/(SRP!$B$2:$B$7&lt;=E815)/(SRP!$C$2:$C$7&gt;=E815),SRP!$D$2:$D$7)*(G815/100)*(E815/1000)),
IF(AND(C815="Wine",D815="Fortified Wines"),
SUM(LOOKUP(2,1/(SRP!$B$26:$B$29&lt;=E815)/(SRP!$C$26:$C$29&gt;=E815),SRP!$D$26:$D$29)*(G815/100)*(E815/1000)),
IF(C815="Wine",
SUM(LOOKUP(2,1/(SRP!$B$21:$B$25&lt;=E815)/(SRP!$C$21:$C$25&gt;=E815),SRP!$D$21:$D$25)*(G815/100)*(E815/1000)),
IF(AND(C815="Ready to Drink",D815="RTD-One Pour Cocktail&gt;7%&lt;=14.5"),
SUM(LOOKUP(2,1/(SRP!$B$16:$B$20&lt;=E815)/(SRP!$C$16:$C$20&gt;=E815),SRP!$D$16:$D$20)*(G815/100)*(E815/1000)),
IF(C815="Ready to Drink",
SUM(LOOKUP(2,1/(SRP!$B$11:$B$15&lt;=E815)/(SRP!$C$11:$C$15&gt;=E815),SRP!$D$11:$D$15)*(G815/100)*(E815/1000)),
0)))))),2)</f>
        <v>7.9</v>
      </c>
      <c r="L815" s="173" t="str">
        <f t="shared" si="12"/>
        <v>Wine750</v>
      </c>
      <c r="M815" s="154">
        <f>VLOOKUP(L815,'Slope %'!C:D,2,0)</f>
        <v>0.1</v>
      </c>
    </row>
    <row r="816" spans="1:13" x14ac:dyDescent="0.25">
      <c r="A816" s="169">
        <v>17214</v>
      </c>
      <c r="B816" s="170" t="s">
        <v>854</v>
      </c>
      <c r="C816" s="170" t="s">
        <v>24</v>
      </c>
      <c r="D816" s="170" t="s">
        <v>66</v>
      </c>
      <c r="E816" s="170">
        <v>750</v>
      </c>
      <c r="F816" s="170">
        <v>12</v>
      </c>
      <c r="G816" s="171">
        <v>13</v>
      </c>
      <c r="H816" s="170" t="s">
        <v>32</v>
      </c>
      <c r="I816" s="171">
        <v>22.99</v>
      </c>
      <c r="J816" s="169">
        <v>1</v>
      </c>
      <c r="K816" s="154" cm="1">
        <f t="array" ref="K816">ROUND(
IF(C816="Beer",
SUM(LOOKUP(2,1/(SRP!$B$8:$B$10&lt;=E816)/(SRP!$C$8:$C$10&gt;=E816),SRP!$D$8:$D$10)*(G816/100)*(E816/1000)),
IF(C816="Spirits",
SUM(LOOKUP(2,1/(SRP!$B$2:$B$7&lt;=E816)/(SRP!$C$2:$C$7&gt;=E816),SRP!$D$2:$D$7)*(G816/100)*(E816/1000)),
IF(AND(C816="Wine",D816="Fortified Wines"),
SUM(LOOKUP(2,1/(SRP!$B$26:$B$29&lt;=E816)/(SRP!$C$26:$C$29&gt;=E816),SRP!$D$26:$D$29)*(G816/100)*(E816/1000)),
IF(C816="Wine",
SUM(LOOKUP(2,1/(SRP!$B$21:$B$25&lt;=E816)/(SRP!$C$21:$C$25&gt;=E816),SRP!$D$21:$D$25)*(G816/100)*(E816/1000)),
IF(AND(C816="Ready to Drink",D816="RTD-One Pour Cocktail&gt;7%&lt;=14.5"),
SUM(LOOKUP(2,1/(SRP!$B$16:$B$20&lt;=E816)/(SRP!$C$16:$C$20&gt;=E816),SRP!$D$16:$D$20)*(G816/100)*(E816/1000)),
IF(C816="Ready to Drink",
SUM(LOOKUP(2,1/(SRP!$B$11:$B$15&lt;=E816)/(SRP!$C$11:$C$15&gt;=E816),SRP!$D$11:$D$15)*(G816/100)*(E816/1000)),
0)))))),2)</f>
        <v>7.61</v>
      </c>
      <c r="L816" s="173" t="str">
        <f t="shared" si="12"/>
        <v>Wine750</v>
      </c>
      <c r="M816" s="154">
        <f>VLOOKUP(L816,'Slope %'!C:D,2,0)</f>
        <v>0.1</v>
      </c>
    </row>
    <row r="817" spans="1:13" x14ac:dyDescent="0.25">
      <c r="A817" s="169">
        <v>17215</v>
      </c>
      <c r="B817" s="170" t="s">
        <v>855</v>
      </c>
      <c r="C817" s="170" t="s">
        <v>24</v>
      </c>
      <c r="D817" s="170" t="s">
        <v>230</v>
      </c>
      <c r="E817" s="170">
        <v>750</v>
      </c>
      <c r="F817" s="170">
        <v>12</v>
      </c>
      <c r="G817" s="171">
        <v>13</v>
      </c>
      <c r="H817" s="170" t="s">
        <v>32</v>
      </c>
      <c r="I817" s="171">
        <v>15.99</v>
      </c>
      <c r="J817" s="169">
        <v>1</v>
      </c>
      <c r="K817" s="154" cm="1">
        <f t="array" ref="K817">ROUND(
IF(C817="Beer",
SUM(LOOKUP(2,1/(SRP!$B$8:$B$10&lt;=E817)/(SRP!$C$8:$C$10&gt;=E817),SRP!$D$8:$D$10)*(G817/100)*(E817/1000)),
IF(C817="Spirits",
SUM(LOOKUP(2,1/(SRP!$B$2:$B$7&lt;=E817)/(SRP!$C$2:$C$7&gt;=E817),SRP!$D$2:$D$7)*(G817/100)*(E817/1000)),
IF(AND(C817="Wine",D817="Fortified Wines"),
SUM(LOOKUP(2,1/(SRP!$B$26:$B$29&lt;=E817)/(SRP!$C$26:$C$29&gt;=E817),SRP!$D$26:$D$29)*(G817/100)*(E817/1000)),
IF(C817="Wine",
SUM(LOOKUP(2,1/(SRP!$B$21:$B$25&lt;=E817)/(SRP!$C$21:$C$25&gt;=E817),SRP!$D$21:$D$25)*(G817/100)*(E817/1000)),
IF(AND(C817="Ready to Drink",D817="RTD-One Pour Cocktail&gt;7%&lt;=14.5"),
SUM(LOOKUP(2,1/(SRP!$B$16:$B$20&lt;=E817)/(SRP!$C$16:$C$20&gt;=E817),SRP!$D$16:$D$20)*(G817/100)*(E817/1000)),
IF(C817="Ready to Drink",
SUM(LOOKUP(2,1/(SRP!$B$11:$B$15&lt;=E817)/(SRP!$C$11:$C$15&gt;=E817),SRP!$D$11:$D$15)*(G817/100)*(E817/1000)),
0)))))),2)</f>
        <v>7.61</v>
      </c>
      <c r="L817" s="173" t="str">
        <f t="shared" si="12"/>
        <v>Wine750</v>
      </c>
      <c r="M817" s="154">
        <f>VLOOKUP(L817,'Slope %'!C:D,2,0)</f>
        <v>0.1</v>
      </c>
    </row>
    <row r="818" spans="1:13" x14ac:dyDescent="0.25">
      <c r="A818" s="169">
        <v>17218</v>
      </c>
      <c r="B818" s="170" t="s">
        <v>856</v>
      </c>
      <c r="C818" s="170" t="s">
        <v>24</v>
      </c>
      <c r="D818" s="170" t="s">
        <v>34</v>
      </c>
      <c r="E818" s="170">
        <v>750</v>
      </c>
      <c r="F818" s="170">
        <v>12</v>
      </c>
      <c r="G818" s="171">
        <v>12.5</v>
      </c>
      <c r="H818" s="170" t="s">
        <v>32</v>
      </c>
      <c r="I818" s="171">
        <v>15.99</v>
      </c>
      <c r="J818" s="169">
        <v>1</v>
      </c>
      <c r="K818" s="154" cm="1">
        <f t="array" ref="K818">ROUND(
IF(C818="Beer",
SUM(LOOKUP(2,1/(SRP!$B$8:$B$10&lt;=E818)/(SRP!$C$8:$C$10&gt;=E818),SRP!$D$8:$D$10)*(G818/100)*(E818/1000)),
IF(C818="Spirits",
SUM(LOOKUP(2,1/(SRP!$B$2:$B$7&lt;=E818)/(SRP!$C$2:$C$7&gt;=E818),SRP!$D$2:$D$7)*(G818/100)*(E818/1000)),
IF(AND(C818="Wine",D818="Fortified Wines"),
SUM(LOOKUP(2,1/(SRP!$B$26:$B$29&lt;=E818)/(SRP!$C$26:$C$29&gt;=E818),SRP!$D$26:$D$29)*(G818/100)*(E818/1000)),
IF(C818="Wine",
SUM(LOOKUP(2,1/(SRP!$B$21:$B$25&lt;=E818)/(SRP!$C$21:$C$25&gt;=E818),SRP!$D$21:$D$25)*(G818/100)*(E818/1000)),
IF(AND(C818="Ready to Drink",D818="RTD-One Pour Cocktail&gt;7%&lt;=14.5"),
SUM(LOOKUP(2,1/(SRP!$B$16:$B$20&lt;=E818)/(SRP!$C$16:$C$20&gt;=E818),SRP!$D$16:$D$20)*(G818/100)*(E818/1000)),
IF(C818="Ready to Drink",
SUM(LOOKUP(2,1/(SRP!$B$11:$B$15&lt;=E818)/(SRP!$C$11:$C$15&gt;=E818),SRP!$D$11:$D$15)*(G818/100)*(E818/1000)),
0)))))),2)</f>
        <v>7.32</v>
      </c>
      <c r="L818" s="173" t="str">
        <f t="shared" si="12"/>
        <v>Wine750</v>
      </c>
      <c r="M818" s="154">
        <f>VLOOKUP(L818,'Slope %'!C:D,2,0)</f>
        <v>0.1</v>
      </c>
    </row>
    <row r="819" spans="1:13" x14ac:dyDescent="0.25">
      <c r="A819" s="169">
        <v>17219</v>
      </c>
      <c r="B819" s="170" t="s">
        <v>857</v>
      </c>
      <c r="C819" s="170" t="s">
        <v>24</v>
      </c>
      <c r="D819" s="170" t="s">
        <v>230</v>
      </c>
      <c r="E819" s="170">
        <v>750</v>
      </c>
      <c r="F819" s="170">
        <v>12</v>
      </c>
      <c r="G819" s="171">
        <v>13</v>
      </c>
      <c r="H819" s="170" t="s">
        <v>32</v>
      </c>
      <c r="I819" s="171">
        <v>29.99</v>
      </c>
      <c r="J819" s="169">
        <v>1</v>
      </c>
      <c r="K819" s="154" cm="1">
        <f t="array" ref="K819">ROUND(
IF(C819="Beer",
SUM(LOOKUP(2,1/(SRP!$B$8:$B$10&lt;=E819)/(SRP!$C$8:$C$10&gt;=E819),SRP!$D$8:$D$10)*(G819/100)*(E819/1000)),
IF(C819="Spirits",
SUM(LOOKUP(2,1/(SRP!$B$2:$B$7&lt;=E819)/(SRP!$C$2:$C$7&gt;=E819),SRP!$D$2:$D$7)*(G819/100)*(E819/1000)),
IF(AND(C819="Wine",D819="Fortified Wines"),
SUM(LOOKUP(2,1/(SRP!$B$26:$B$29&lt;=E819)/(SRP!$C$26:$C$29&gt;=E819),SRP!$D$26:$D$29)*(G819/100)*(E819/1000)),
IF(C819="Wine",
SUM(LOOKUP(2,1/(SRP!$B$21:$B$25&lt;=E819)/(SRP!$C$21:$C$25&gt;=E819),SRP!$D$21:$D$25)*(G819/100)*(E819/1000)),
IF(AND(C819="Ready to Drink",D819="RTD-One Pour Cocktail&gt;7%&lt;=14.5"),
SUM(LOOKUP(2,1/(SRP!$B$16:$B$20&lt;=E819)/(SRP!$C$16:$C$20&gt;=E819),SRP!$D$16:$D$20)*(G819/100)*(E819/1000)),
IF(C819="Ready to Drink",
SUM(LOOKUP(2,1/(SRP!$B$11:$B$15&lt;=E819)/(SRP!$C$11:$C$15&gt;=E819),SRP!$D$11:$D$15)*(G819/100)*(E819/1000)),
0)))))),2)</f>
        <v>7.61</v>
      </c>
      <c r="L819" s="173" t="str">
        <f t="shared" si="12"/>
        <v>Wine750</v>
      </c>
      <c r="M819" s="154">
        <f>VLOOKUP(L819,'Slope %'!C:D,2,0)</f>
        <v>0.1</v>
      </c>
    </row>
    <row r="820" spans="1:13" x14ac:dyDescent="0.25">
      <c r="A820" s="169">
        <v>17220</v>
      </c>
      <c r="B820" s="170" t="s">
        <v>858</v>
      </c>
      <c r="C820" s="170" t="s">
        <v>24</v>
      </c>
      <c r="D820" s="170" t="s">
        <v>166</v>
      </c>
      <c r="E820" s="170">
        <v>750</v>
      </c>
      <c r="F820" s="170">
        <v>12</v>
      </c>
      <c r="G820" s="171">
        <v>13</v>
      </c>
      <c r="H820" s="170" t="s">
        <v>32</v>
      </c>
      <c r="I820" s="171">
        <v>22.99</v>
      </c>
      <c r="J820" s="169">
        <v>1</v>
      </c>
      <c r="K820" s="154" cm="1">
        <f t="array" ref="K820">ROUND(
IF(C820="Beer",
SUM(LOOKUP(2,1/(SRP!$B$8:$B$10&lt;=E820)/(SRP!$C$8:$C$10&gt;=E820),SRP!$D$8:$D$10)*(G820/100)*(E820/1000)),
IF(C820="Spirits",
SUM(LOOKUP(2,1/(SRP!$B$2:$B$7&lt;=E820)/(SRP!$C$2:$C$7&gt;=E820),SRP!$D$2:$D$7)*(G820/100)*(E820/1000)),
IF(AND(C820="Wine",D820="Fortified Wines"),
SUM(LOOKUP(2,1/(SRP!$B$26:$B$29&lt;=E820)/(SRP!$C$26:$C$29&gt;=E820),SRP!$D$26:$D$29)*(G820/100)*(E820/1000)),
IF(C820="Wine",
SUM(LOOKUP(2,1/(SRP!$B$21:$B$25&lt;=E820)/(SRP!$C$21:$C$25&gt;=E820),SRP!$D$21:$D$25)*(G820/100)*(E820/1000)),
IF(AND(C820="Ready to Drink",D820="RTD-One Pour Cocktail&gt;7%&lt;=14.5"),
SUM(LOOKUP(2,1/(SRP!$B$16:$B$20&lt;=E820)/(SRP!$C$16:$C$20&gt;=E820),SRP!$D$16:$D$20)*(G820/100)*(E820/1000)),
IF(C820="Ready to Drink",
SUM(LOOKUP(2,1/(SRP!$B$11:$B$15&lt;=E820)/(SRP!$C$11:$C$15&gt;=E820),SRP!$D$11:$D$15)*(G820/100)*(E820/1000)),
0)))))),2)</f>
        <v>7.61</v>
      </c>
      <c r="L820" s="173" t="str">
        <f t="shared" si="12"/>
        <v>Wine750</v>
      </c>
      <c r="M820" s="154">
        <f>VLOOKUP(L820,'Slope %'!C:D,2,0)</f>
        <v>0.1</v>
      </c>
    </row>
    <row r="821" spans="1:13" x14ac:dyDescent="0.25">
      <c r="A821" s="169">
        <v>17233</v>
      </c>
      <c r="B821" s="170" t="s">
        <v>859</v>
      </c>
      <c r="C821" s="170" t="s">
        <v>15</v>
      </c>
      <c r="D821" s="170" t="s">
        <v>19</v>
      </c>
      <c r="E821" s="170">
        <v>1140</v>
      </c>
      <c r="F821" s="170">
        <v>6</v>
      </c>
      <c r="G821" s="171">
        <v>40</v>
      </c>
      <c r="H821" s="170" t="s">
        <v>47</v>
      </c>
      <c r="I821" s="171">
        <v>47.49</v>
      </c>
      <c r="J821" s="169">
        <v>1</v>
      </c>
      <c r="K821" s="154" cm="1">
        <f t="array" ref="K821">ROUND(
IF(C821="Beer",
SUM(LOOKUP(2,1/(SRP!$B$8:$B$10&lt;=E821)/(SRP!$C$8:$C$10&gt;=E821),SRP!$D$8:$D$10)*(G821/100)*(E821/1000)),
IF(C821="Spirits",
SUM(LOOKUP(2,1/(SRP!$B$2:$B$7&lt;=E821)/(SRP!$C$2:$C$7&gt;=E821),SRP!$D$2:$D$7)*(G821/100)*(E821/1000)),
IF(AND(C821="Wine",D821="Fortified Wines"),
SUM(LOOKUP(2,1/(SRP!$B$26:$B$29&lt;=E821)/(SRP!$C$26:$C$29&gt;=E821),SRP!$D$26:$D$29)*(G821/100)*(E821/1000)),
IF(C821="Wine",
SUM(LOOKUP(2,1/(SRP!$B$21:$B$25&lt;=E821)/(SRP!$C$21:$C$25&gt;=E821),SRP!$D$21:$D$25)*(G821/100)*(E821/1000)),
IF(AND(C821="Ready to Drink",D821="RTD-One Pour Cocktail&gt;7%&lt;=14.5"),
SUM(LOOKUP(2,1/(SRP!$B$16:$B$20&lt;=E821)/(SRP!$C$16:$C$20&gt;=E821),SRP!$D$16:$D$20)*(G821/100)*(E821/1000)),
IF(C821="Ready to Drink",
SUM(LOOKUP(2,1/(SRP!$B$11:$B$15&lt;=E821)/(SRP!$C$11:$C$15&gt;=E821),SRP!$D$11:$D$15)*(G821/100)*(E821/1000)),
0)))))),2)</f>
        <v>35.6</v>
      </c>
      <c r="L821" s="173" t="str">
        <f t="shared" si="12"/>
        <v>Spirits1140</v>
      </c>
      <c r="M821" s="154">
        <f>VLOOKUP(L821,'Slope %'!C:D,2,0)</f>
        <v>0.05</v>
      </c>
    </row>
    <row r="822" spans="1:13" x14ac:dyDescent="0.25">
      <c r="A822" s="169">
        <v>17278</v>
      </c>
      <c r="B822" s="170" t="s">
        <v>860</v>
      </c>
      <c r="C822" s="170" t="s">
        <v>24</v>
      </c>
      <c r="D822" s="170" t="s">
        <v>194</v>
      </c>
      <c r="E822" s="170">
        <v>750</v>
      </c>
      <c r="F822" s="170">
        <v>12</v>
      </c>
      <c r="G822" s="171">
        <v>14.1</v>
      </c>
      <c r="H822" s="170" t="s">
        <v>22</v>
      </c>
      <c r="I822" s="171">
        <v>34.99</v>
      </c>
      <c r="J822" s="169">
        <v>1</v>
      </c>
      <c r="K822" s="154" cm="1">
        <f t="array" ref="K822">ROUND(
IF(C822="Beer",
SUM(LOOKUP(2,1/(SRP!$B$8:$B$10&lt;=E822)/(SRP!$C$8:$C$10&gt;=E822),SRP!$D$8:$D$10)*(G822/100)*(E822/1000)),
IF(C822="Spirits",
SUM(LOOKUP(2,1/(SRP!$B$2:$B$7&lt;=E822)/(SRP!$C$2:$C$7&gt;=E822),SRP!$D$2:$D$7)*(G822/100)*(E822/1000)),
IF(AND(C822="Wine",D822="Fortified Wines"),
SUM(LOOKUP(2,1/(SRP!$B$26:$B$29&lt;=E822)/(SRP!$C$26:$C$29&gt;=E822),SRP!$D$26:$D$29)*(G822/100)*(E822/1000)),
IF(C822="Wine",
SUM(LOOKUP(2,1/(SRP!$B$21:$B$25&lt;=E822)/(SRP!$C$21:$C$25&gt;=E822),SRP!$D$21:$D$25)*(G822/100)*(E822/1000)),
IF(AND(C822="Ready to Drink",D822="RTD-One Pour Cocktail&gt;7%&lt;=14.5"),
SUM(LOOKUP(2,1/(SRP!$B$16:$B$20&lt;=E822)/(SRP!$C$16:$C$20&gt;=E822),SRP!$D$16:$D$20)*(G822/100)*(E822/1000)),
IF(C822="Ready to Drink",
SUM(LOOKUP(2,1/(SRP!$B$11:$B$15&lt;=E822)/(SRP!$C$11:$C$15&gt;=E822),SRP!$D$11:$D$15)*(G822/100)*(E822/1000)),
0)))))),2)</f>
        <v>8.26</v>
      </c>
      <c r="L822" s="173" t="str">
        <f t="shared" si="12"/>
        <v>Wine750</v>
      </c>
      <c r="M822" s="154">
        <f>VLOOKUP(L822,'Slope %'!C:D,2,0)</f>
        <v>0.1</v>
      </c>
    </row>
    <row r="823" spans="1:13" x14ac:dyDescent="0.25">
      <c r="A823" s="169">
        <v>17279</v>
      </c>
      <c r="B823" s="170" t="s">
        <v>861</v>
      </c>
      <c r="C823" s="170" t="s">
        <v>24</v>
      </c>
      <c r="D823" s="170" t="s">
        <v>34</v>
      </c>
      <c r="E823" s="170">
        <v>750</v>
      </c>
      <c r="F823" s="170">
        <v>12</v>
      </c>
      <c r="G823" s="171">
        <v>13.5</v>
      </c>
      <c r="H823" s="170" t="s">
        <v>22</v>
      </c>
      <c r="I823" s="171">
        <v>12.99</v>
      </c>
      <c r="J823" s="169">
        <v>1</v>
      </c>
      <c r="K823" s="154" cm="1">
        <f t="array" ref="K823">ROUND(
IF(C823="Beer",
SUM(LOOKUP(2,1/(SRP!$B$8:$B$10&lt;=E823)/(SRP!$C$8:$C$10&gt;=E823),SRP!$D$8:$D$10)*(G823/100)*(E823/1000)),
IF(C823="Spirits",
SUM(LOOKUP(2,1/(SRP!$B$2:$B$7&lt;=E823)/(SRP!$C$2:$C$7&gt;=E823),SRP!$D$2:$D$7)*(G823/100)*(E823/1000)),
IF(AND(C823="Wine",D823="Fortified Wines"),
SUM(LOOKUP(2,1/(SRP!$B$26:$B$29&lt;=E823)/(SRP!$C$26:$C$29&gt;=E823),SRP!$D$26:$D$29)*(G823/100)*(E823/1000)),
IF(C823="Wine",
SUM(LOOKUP(2,1/(SRP!$B$21:$B$25&lt;=E823)/(SRP!$C$21:$C$25&gt;=E823),SRP!$D$21:$D$25)*(G823/100)*(E823/1000)),
IF(AND(C823="Ready to Drink",D823="RTD-One Pour Cocktail&gt;7%&lt;=14.5"),
SUM(LOOKUP(2,1/(SRP!$B$16:$B$20&lt;=E823)/(SRP!$C$16:$C$20&gt;=E823),SRP!$D$16:$D$20)*(G823/100)*(E823/1000)),
IF(C823="Ready to Drink",
SUM(LOOKUP(2,1/(SRP!$B$11:$B$15&lt;=E823)/(SRP!$C$11:$C$15&gt;=E823),SRP!$D$11:$D$15)*(G823/100)*(E823/1000)),
0)))))),2)</f>
        <v>7.9</v>
      </c>
      <c r="L823" s="173" t="str">
        <f t="shared" si="12"/>
        <v>Wine750</v>
      </c>
      <c r="M823" s="154">
        <f>VLOOKUP(L823,'Slope %'!C:D,2,0)</f>
        <v>0.1</v>
      </c>
    </row>
    <row r="824" spans="1:13" x14ac:dyDescent="0.25">
      <c r="A824" s="169">
        <v>17280</v>
      </c>
      <c r="B824" s="170" t="s">
        <v>862</v>
      </c>
      <c r="C824" s="170" t="s">
        <v>15</v>
      </c>
      <c r="D824" s="170" t="s">
        <v>198</v>
      </c>
      <c r="E824" s="170">
        <v>750</v>
      </c>
      <c r="F824" s="170">
        <v>12</v>
      </c>
      <c r="G824" s="171">
        <v>46</v>
      </c>
      <c r="H824" s="170" t="s">
        <v>91</v>
      </c>
      <c r="I824" s="171">
        <v>28.7</v>
      </c>
      <c r="J824" s="169">
        <v>1</v>
      </c>
      <c r="K824" s="154" cm="1">
        <f t="array" ref="K824">ROUND(
IF(C824="Beer",
SUM(LOOKUP(2,1/(SRP!$B$8:$B$10&lt;=E824)/(SRP!$C$8:$C$10&gt;=E824),SRP!$D$8:$D$10)*(G824/100)*(E824/1000)),
IF(C824="Spirits",
SUM(LOOKUP(2,1/(SRP!$B$2:$B$7&lt;=E824)/(SRP!$C$2:$C$7&gt;=E824),SRP!$D$2:$D$7)*(G824/100)*(E824/1000)),
IF(AND(C824="Wine",D824="Fortified Wines"),
SUM(LOOKUP(2,1/(SRP!$B$26:$B$29&lt;=E824)/(SRP!$C$26:$C$29&gt;=E824),SRP!$D$26:$D$29)*(G824/100)*(E824/1000)),
IF(C824="Wine",
SUM(LOOKUP(2,1/(SRP!$B$21:$B$25&lt;=E824)/(SRP!$C$21:$C$25&gt;=E824),SRP!$D$21:$D$25)*(G824/100)*(E824/1000)),
IF(AND(C824="Ready to Drink",D824="RTD-One Pour Cocktail&gt;7%&lt;=14.5"),
SUM(LOOKUP(2,1/(SRP!$B$16:$B$20&lt;=E824)/(SRP!$C$16:$C$20&gt;=E824),SRP!$D$16:$D$20)*(G824/100)*(E824/1000)),
IF(C824="Ready to Drink",
SUM(LOOKUP(2,1/(SRP!$B$11:$B$15&lt;=E824)/(SRP!$C$11:$C$15&gt;=E824),SRP!$D$11:$D$15)*(G824/100)*(E824/1000)),
0)))))),2)</f>
        <v>26.93</v>
      </c>
      <c r="L824" s="173" t="str">
        <f t="shared" si="12"/>
        <v>Spirits750</v>
      </c>
      <c r="M824" s="154">
        <f>VLOOKUP(L824,'Slope %'!C:D,2,0)</f>
        <v>7.0000000000000007E-2</v>
      </c>
    </row>
    <row r="825" spans="1:13" x14ac:dyDescent="0.25">
      <c r="A825" s="169">
        <v>17281</v>
      </c>
      <c r="B825" s="170" t="s">
        <v>863</v>
      </c>
      <c r="C825" s="170" t="s">
        <v>24</v>
      </c>
      <c r="D825" s="170" t="s">
        <v>34</v>
      </c>
      <c r="E825" s="170">
        <v>750</v>
      </c>
      <c r="F825" s="170">
        <v>12</v>
      </c>
      <c r="G825" s="171">
        <v>14.5</v>
      </c>
      <c r="H825" s="170" t="s">
        <v>128</v>
      </c>
      <c r="I825" s="171">
        <v>18.989999999999998</v>
      </c>
      <c r="J825" s="169">
        <v>1</v>
      </c>
      <c r="K825" s="154" cm="1">
        <f t="array" ref="K825">ROUND(
IF(C825="Beer",
SUM(LOOKUP(2,1/(SRP!$B$8:$B$10&lt;=E825)/(SRP!$C$8:$C$10&gt;=E825),SRP!$D$8:$D$10)*(G825/100)*(E825/1000)),
IF(C825="Spirits",
SUM(LOOKUP(2,1/(SRP!$B$2:$B$7&lt;=E825)/(SRP!$C$2:$C$7&gt;=E825),SRP!$D$2:$D$7)*(G825/100)*(E825/1000)),
IF(AND(C825="Wine",D825="Fortified Wines"),
SUM(LOOKUP(2,1/(SRP!$B$26:$B$29&lt;=E825)/(SRP!$C$26:$C$29&gt;=E825),SRP!$D$26:$D$29)*(G825/100)*(E825/1000)),
IF(C825="Wine",
SUM(LOOKUP(2,1/(SRP!$B$21:$B$25&lt;=E825)/(SRP!$C$21:$C$25&gt;=E825),SRP!$D$21:$D$25)*(G825/100)*(E825/1000)),
IF(AND(C825="Ready to Drink",D825="RTD-One Pour Cocktail&gt;7%&lt;=14.5"),
SUM(LOOKUP(2,1/(SRP!$B$16:$B$20&lt;=E825)/(SRP!$C$16:$C$20&gt;=E825),SRP!$D$16:$D$20)*(G825/100)*(E825/1000)),
IF(C825="Ready to Drink",
SUM(LOOKUP(2,1/(SRP!$B$11:$B$15&lt;=E825)/(SRP!$C$11:$C$15&gt;=E825),SRP!$D$11:$D$15)*(G825/100)*(E825/1000)),
0)))))),2)</f>
        <v>8.49</v>
      </c>
      <c r="L825" s="173" t="str">
        <f t="shared" si="12"/>
        <v>Wine750</v>
      </c>
      <c r="M825" s="154">
        <f>VLOOKUP(L825,'Slope %'!C:D,2,0)</f>
        <v>0.1</v>
      </c>
    </row>
    <row r="826" spans="1:13" x14ac:dyDescent="0.25">
      <c r="A826" s="169">
        <v>17305</v>
      </c>
      <c r="B826" s="170" t="s">
        <v>864</v>
      </c>
      <c r="C826" s="170" t="s">
        <v>11</v>
      </c>
      <c r="D826" s="170" t="s">
        <v>267</v>
      </c>
      <c r="E826" s="170">
        <v>473</v>
      </c>
      <c r="F826" s="170">
        <v>24</v>
      </c>
      <c r="G826" s="171">
        <v>5</v>
      </c>
      <c r="H826" s="170" t="s">
        <v>105</v>
      </c>
      <c r="I826" s="171">
        <v>4.09</v>
      </c>
      <c r="J826" s="169">
        <v>1</v>
      </c>
      <c r="K826" s="154" cm="1">
        <f t="array" ref="K826">ROUND(
IF(C826="Beer",
SUM(LOOKUP(2,1/(SRP!$B$8:$B$10&lt;=E826)/(SRP!$C$8:$C$10&gt;=E826),SRP!$D$8:$D$10)*(G826/100)*(E826/1000)),
IF(C826="Spirits",
SUM(LOOKUP(2,1/(SRP!$B$2:$B$7&lt;=E826)/(SRP!$C$2:$C$7&gt;=E826),SRP!$D$2:$D$7)*(G826/100)*(E826/1000)),
IF(AND(C826="Wine",D826="Fortified Wines"),
SUM(LOOKUP(2,1/(SRP!$B$26:$B$29&lt;=E826)/(SRP!$C$26:$C$29&gt;=E826),SRP!$D$26:$D$29)*(G826/100)*(E826/1000)),
IF(C826="Wine",
SUM(LOOKUP(2,1/(SRP!$B$21:$B$25&lt;=E826)/(SRP!$C$21:$C$25&gt;=E826),SRP!$D$21:$D$25)*(G826/100)*(E826/1000)),
IF(AND(C826="Ready to Drink",D826="RTD-One Pour Cocktail&gt;7%&lt;=14.5"),
SUM(LOOKUP(2,1/(SRP!$B$16:$B$20&lt;=E826)/(SRP!$C$16:$C$20&gt;=E826),SRP!$D$16:$D$20)*(G826/100)*(E826/1000)),
IF(C826="Ready to Drink",
SUM(LOOKUP(2,1/(SRP!$B$11:$B$15&lt;=E826)/(SRP!$C$11:$C$15&gt;=E826),SRP!$D$11:$D$15)*(G826/100)*(E826/1000)),
0)))))),2)</f>
        <v>1.85</v>
      </c>
      <c r="L826" s="173" t="str">
        <f t="shared" si="12"/>
        <v>Beer473</v>
      </c>
      <c r="M826" s="154">
        <f>VLOOKUP(L826,'Slope %'!C:D,2,0)</f>
        <v>0.12</v>
      </c>
    </row>
    <row r="827" spans="1:13" x14ac:dyDescent="0.25">
      <c r="A827" s="169">
        <v>17305</v>
      </c>
      <c r="B827" s="170" t="s">
        <v>864</v>
      </c>
      <c r="C827" s="170" t="s">
        <v>11</v>
      </c>
      <c r="D827" s="170" t="s">
        <v>267</v>
      </c>
      <c r="E827" s="170">
        <v>473</v>
      </c>
      <c r="F827" s="170">
        <v>24</v>
      </c>
      <c r="G827" s="171">
        <v>5</v>
      </c>
      <c r="H827" s="170" t="s">
        <v>105</v>
      </c>
      <c r="I827" s="171">
        <v>4.09</v>
      </c>
      <c r="J827" s="169">
        <v>1</v>
      </c>
      <c r="K827" s="154" cm="1">
        <f t="array" ref="K827">ROUND(
IF(C827="Beer",
SUM(LOOKUP(2,1/(SRP!$B$8:$B$10&lt;=E827)/(SRP!$C$8:$C$10&gt;=E827),SRP!$D$8:$D$10)*(G827/100)*(E827/1000)),
IF(C827="Spirits",
SUM(LOOKUP(2,1/(SRP!$B$2:$B$7&lt;=E827)/(SRP!$C$2:$C$7&gt;=E827),SRP!$D$2:$D$7)*(G827/100)*(E827/1000)),
IF(AND(C827="Wine",D827="Fortified Wines"),
SUM(LOOKUP(2,1/(SRP!$B$26:$B$29&lt;=E827)/(SRP!$C$26:$C$29&gt;=E827),SRP!$D$26:$D$29)*(G827/100)*(E827/1000)),
IF(C827="Wine",
SUM(LOOKUP(2,1/(SRP!$B$21:$B$25&lt;=E827)/(SRP!$C$21:$C$25&gt;=E827),SRP!$D$21:$D$25)*(G827/100)*(E827/1000)),
IF(AND(C827="Ready to Drink",D827="RTD-One Pour Cocktail&gt;7%&lt;=14.5"),
SUM(LOOKUP(2,1/(SRP!$B$16:$B$20&lt;=E827)/(SRP!$C$16:$C$20&gt;=E827),SRP!$D$16:$D$20)*(G827/100)*(E827/1000)),
IF(C827="Ready to Drink",
SUM(LOOKUP(2,1/(SRP!$B$11:$B$15&lt;=E827)/(SRP!$C$11:$C$15&gt;=E827),SRP!$D$11:$D$15)*(G827/100)*(E827/1000)),
0)))))),2)</f>
        <v>1.85</v>
      </c>
      <c r="L827" s="173" t="str">
        <f t="shared" si="12"/>
        <v>Beer473</v>
      </c>
      <c r="M827" s="154">
        <f>VLOOKUP(L827,'Slope %'!C:D,2,0)</f>
        <v>0.12</v>
      </c>
    </row>
    <row r="828" spans="1:13" x14ac:dyDescent="0.25">
      <c r="A828" s="169">
        <v>17327</v>
      </c>
      <c r="B828" s="170" t="s">
        <v>865</v>
      </c>
      <c r="C828" s="170" t="s">
        <v>24</v>
      </c>
      <c r="D828" s="170" t="s">
        <v>25</v>
      </c>
      <c r="E828" s="170">
        <v>750</v>
      </c>
      <c r="F828" s="170">
        <v>6</v>
      </c>
      <c r="G828" s="171">
        <v>12</v>
      </c>
      <c r="H828" s="170" t="s">
        <v>141</v>
      </c>
      <c r="I828" s="171">
        <v>33.99</v>
      </c>
      <c r="J828" s="169">
        <v>1</v>
      </c>
      <c r="K828" s="154" cm="1">
        <f t="array" ref="K828">ROUND(
IF(C828="Beer",
SUM(LOOKUP(2,1/(SRP!$B$8:$B$10&lt;=E828)/(SRP!$C$8:$C$10&gt;=E828),SRP!$D$8:$D$10)*(G828/100)*(E828/1000)),
IF(C828="Spirits",
SUM(LOOKUP(2,1/(SRP!$B$2:$B$7&lt;=E828)/(SRP!$C$2:$C$7&gt;=E828),SRP!$D$2:$D$7)*(G828/100)*(E828/1000)),
IF(AND(C828="Wine",D828="Fortified Wines"),
SUM(LOOKUP(2,1/(SRP!$B$26:$B$29&lt;=E828)/(SRP!$C$26:$C$29&gt;=E828),SRP!$D$26:$D$29)*(G828/100)*(E828/1000)),
IF(C828="Wine",
SUM(LOOKUP(2,1/(SRP!$B$21:$B$25&lt;=E828)/(SRP!$C$21:$C$25&gt;=E828),SRP!$D$21:$D$25)*(G828/100)*(E828/1000)),
IF(AND(C828="Ready to Drink",D828="RTD-One Pour Cocktail&gt;7%&lt;=14.5"),
SUM(LOOKUP(2,1/(SRP!$B$16:$B$20&lt;=E828)/(SRP!$C$16:$C$20&gt;=E828),SRP!$D$16:$D$20)*(G828/100)*(E828/1000)),
IF(C828="Ready to Drink",
SUM(LOOKUP(2,1/(SRP!$B$11:$B$15&lt;=E828)/(SRP!$C$11:$C$15&gt;=E828),SRP!$D$11:$D$15)*(G828/100)*(E828/1000)),
0)))))),2)</f>
        <v>7.03</v>
      </c>
      <c r="L828" s="173" t="str">
        <f t="shared" si="12"/>
        <v>Wine750</v>
      </c>
      <c r="M828" s="154">
        <f>VLOOKUP(L828,'Slope %'!C:D,2,0)</f>
        <v>0.1</v>
      </c>
    </row>
    <row r="829" spans="1:13" x14ac:dyDescent="0.25">
      <c r="A829" s="169">
        <v>17329</v>
      </c>
      <c r="B829" s="170" t="s">
        <v>866</v>
      </c>
      <c r="C829" s="170" t="s">
        <v>11</v>
      </c>
      <c r="D829" s="170" t="s">
        <v>12</v>
      </c>
      <c r="E829" s="170">
        <v>740</v>
      </c>
      <c r="F829" s="170">
        <v>12</v>
      </c>
      <c r="G829" s="171">
        <v>5</v>
      </c>
      <c r="H829" s="170" t="s">
        <v>105</v>
      </c>
      <c r="I829" s="171">
        <v>5.19</v>
      </c>
      <c r="J829" s="169">
        <v>1</v>
      </c>
      <c r="K829" s="154" cm="1">
        <f t="array" ref="K829">ROUND(
IF(C829="Beer",
SUM(LOOKUP(2,1/(SRP!$B$8:$B$10&lt;=E829)/(SRP!$C$8:$C$10&gt;=E829),SRP!$D$8:$D$10)*(G829/100)*(E829/1000)),
IF(C829="Spirits",
SUM(LOOKUP(2,1/(SRP!$B$2:$B$7&lt;=E829)/(SRP!$C$2:$C$7&gt;=E829),SRP!$D$2:$D$7)*(G829/100)*(E829/1000)),
IF(AND(C829="Wine",D829="Fortified Wines"),
SUM(LOOKUP(2,1/(SRP!$B$26:$B$29&lt;=E829)/(SRP!$C$26:$C$29&gt;=E829),SRP!$D$26:$D$29)*(G829/100)*(E829/1000)),
IF(C829="Wine",
SUM(LOOKUP(2,1/(SRP!$B$21:$B$25&lt;=E829)/(SRP!$C$21:$C$25&gt;=E829),SRP!$D$21:$D$25)*(G829/100)*(E829/1000)),
IF(AND(C829="Ready to Drink",D829="RTD-One Pour Cocktail&gt;7%&lt;=14.5"),
SUM(LOOKUP(2,1/(SRP!$B$16:$B$20&lt;=E829)/(SRP!$C$16:$C$20&gt;=E829),SRP!$D$16:$D$20)*(G829/100)*(E829/1000)),
IF(C829="Ready to Drink",
SUM(LOOKUP(2,1/(SRP!$B$11:$B$15&lt;=E829)/(SRP!$C$11:$C$15&gt;=E829),SRP!$D$11:$D$15)*(G829/100)*(E829/1000)),
0)))))),2)</f>
        <v>2.89</v>
      </c>
      <c r="L829" s="173" t="str">
        <f t="shared" si="12"/>
        <v>Beer740</v>
      </c>
      <c r="M829" s="154">
        <f>VLOOKUP(L829,'Slope %'!C:D,2,0)</f>
        <v>0.12</v>
      </c>
    </row>
    <row r="830" spans="1:13" x14ac:dyDescent="0.25">
      <c r="A830" s="169">
        <v>17329</v>
      </c>
      <c r="B830" s="170" t="s">
        <v>866</v>
      </c>
      <c r="C830" s="170" t="s">
        <v>11</v>
      </c>
      <c r="D830" s="170" t="s">
        <v>12</v>
      </c>
      <c r="E830" s="170">
        <v>740</v>
      </c>
      <c r="F830" s="170">
        <v>12</v>
      </c>
      <c r="G830" s="171">
        <v>5</v>
      </c>
      <c r="H830" s="170" t="s">
        <v>105</v>
      </c>
      <c r="I830" s="171">
        <v>5.19</v>
      </c>
      <c r="J830" s="169">
        <v>1</v>
      </c>
      <c r="K830" s="154" cm="1">
        <f t="array" ref="K830">ROUND(
IF(C830="Beer",
SUM(LOOKUP(2,1/(SRP!$B$8:$B$10&lt;=E830)/(SRP!$C$8:$C$10&gt;=E830),SRP!$D$8:$D$10)*(G830/100)*(E830/1000)),
IF(C830="Spirits",
SUM(LOOKUP(2,1/(SRP!$B$2:$B$7&lt;=E830)/(SRP!$C$2:$C$7&gt;=E830),SRP!$D$2:$D$7)*(G830/100)*(E830/1000)),
IF(AND(C830="Wine",D830="Fortified Wines"),
SUM(LOOKUP(2,1/(SRP!$B$26:$B$29&lt;=E830)/(SRP!$C$26:$C$29&gt;=E830),SRP!$D$26:$D$29)*(G830/100)*(E830/1000)),
IF(C830="Wine",
SUM(LOOKUP(2,1/(SRP!$B$21:$B$25&lt;=E830)/(SRP!$C$21:$C$25&gt;=E830),SRP!$D$21:$D$25)*(G830/100)*(E830/1000)),
IF(AND(C830="Ready to Drink",D830="RTD-One Pour Cocktail&gt;7%&lt;=14.5"),
SUM(LOOKUP(2,1/(SRP!$B$16:$B$20&lt;=E830)/(SRP!$C$16:$C$20&gt;=E830),SRP!$D$16:$D$20)*(G830/100)*(E830/1000)),
IF(C830="Ready to Drink",
SUM(LOOKUP(2,1/(SRP!$B$11:$B$15&lt;=E830)/(SRP!$C$11:$C$15&gt;=E830),SRP!$D$11:$D$15)*(G830/100)*(E830/1000)),
0)))))),2)</f>
        <v>2.89</v>
      </c>
      <c r="L830" s="173" t="str">
        <f t="shared" si="12"/>
        <v>Beer740</v>
      </c>
      <c r="M830" s="154">
        <f>VLOOKUP(L830,'Slope %'!C:D,2,0)</f>
        <v>0.12</v>
      </c>
    </row>
    <row r="831" spans="1:13" x14ac:dyDescent="0.25">
      <c r="A831" s="169">
        <v>17330</v>
      </c>
      <c r="B831" s="170" t="s">
        <v>867</v>
      </c>
      <c r="C831" s="170" t="s">
        <v>11</v>
      </c>
      <c r="D831" s="170" t="s">
        <v>12</v>
      </c>
      <c r="E831" s="170">
        <v>740</v>
      </c>
      <c r="F831" s="170">
        <v>12</v>
      </c>
      <c r="G831" s="171">
        <v>5.5</v>
      </c>
      <c r="H831" s="170" t="s">
        <v>105</v>
      </c>
      <c r="I831" s="171">
        <v>4.1900000000000004</v>
      </c>
      <c r="J831" s="169">
        <v>1</v>
      </c>
      <c r="K831" s="154" cm="1">
        <f t="array" ref="K831">ROUND(
IF(C831="Beer",
SUM(LOOKUP(2,1/(SRP!$B$8:$B$10&lt;=E831)/(SRP!$C$8:$C$10&gt;=E831),SRP!$D$8:$D$10)*(G831/100)*(E831/1000)),
IF(C831="Spirits",
SUM(LOOKUP(2,1/(SRP!$B$2:$B$7&lt;=E831)/(SRP!$C$2:$C$7&gt;=E831),SRP!$D$2:$D$7)*(G831/100)*(E831/1000)),
IF(AND(C831="Wine",D831="Fortified Wines"),
SUM(LOOKUP(2,1/(SRP!$B$26:$B$29&lt;=E831)/(SRP!$C$26:$C$29&gt;=E831),SRP!$D$26:$D$29)*(G831/100)*(E831/1000)),
IF(C831="Wine",
SUM(LOOKUP(2,1/(SRP!$B$21:$B$25&lt;=E831)/(SRP!$C$21:$C$25&gt;=E831),SRP!$D$21:$D$25)*(G831/100)*(E831/1000)),
IF(AND(C831="Ready to Drink",D831="RTD-One Pour Cocktail&gt;7%&lt;=14.5"),
SUM(LOOKUP(2,1/(SRP!$B$16:$B$20&lt;=E831)/(SRP!$C$16:$C$20&gt;=E831),SRP!$D$16:$D$20)*(G831/100)*(E831/1000)),
IF(C831="Ready to Drink",
SUM(LOOKUP(2,1/(SRP!$B$11:$B$15&lt;=E831)/(SRP!$C$11:$C$15&gt;=E831),SRP!$D$11:$D$15)*(G831/100)*(E831/1000)),
0)))))),2)</f>
        <v>3.18</v>
      </c>
      <c r="L831" s="173" t="str">
        <f t="shared" si="12"/>
        <v>Beer740</v>
      </c>
      <c r="M831" s="154">
        <f>VLOOKUP(L831,'Slope %'!C:D,2,0)</f>
        <v>0.12</v>
      </c>
    </row>
    <row r="832" spans="1:13" x14ac:dyDescent="0.25">
      <c r="A832" s="169">
        <v>17330</v>
      </c>
      <c r="B832" s="170" t="s">
        <v>867</v>
      </c>
      <c r="C832" s="170" t="s">
        <v>11</v>
      </c>
      <c r="D832" s="170" t="s">
        <v>12</v>
      </c>
      <c r="E832" s="170">
        <v>740</v>
      </c>
      <c r="F832" s="170">
        <v>12</v>
      </c>
      <c r="G832" s="171">
        <v>5.5</v>
      </c>
      <c r="H832" s="170" t="s">
        <v>105</v>
      </c>
      <c r="I832" s="171">
        <v>4.1900000000000004</v>
      </c>
      <c r="J832" s="169">
        <v>1</v>
      </c>
      <c r="K832" s="154" cm="1">
        <f t="array" ref="K832">ROUND(
IF(C832="Beer",
SUM(LOOKUP(2,1/(SRP!$B$8:$B$10&lt;=E832)/(SRP!$C$8:$C$10&gt;=E832),SRP!$D$8:$D$10)*(G832/100)*(E832/1000)),
IF(C832="Spirits",
SUM(LOOKUP(2,1/(SRP!$B$2:$B$7&lt;=E832)/(SRP!$C$2:$C$7&gt;=E832),SRP!$D$2:$D$7)*(G832/100)*(E832/1000)),
IF(AND(C832="Wine",D832="Fortified Wines"),
SUM(LOOKUP(2,1/(SRP!$B$26:$B$29&lt;=E832)/(SRP!$C$26:$C$29&gt;=E832),SRP!$D$26:$D$29)*(G832/100)*(E832/1000)),
IF(C832="Wine",
SUM(LOOKUP(2,1/(SRP!$B$21:$B$25&lt;=E832)/(SRP!$C$21:$C$25&gt;=E832),SRP!$D$21:$D$25)*(G832/100)*(E832/1000)),
IF(AND(C832="Ready to Drink",D832="RTD-One Pour Cocktail&gt;7%&lt;=14.5"),
SUM(LOOKUP(2,1/(SRP!$B$16:$B$20&lt;=E832)/(SRP!$C$16:$C$20&gt;=E832),SRP!$D$16:$D$20)*(G832/100)*(E832/1000)),
IF(C832="Ready to Drink",
SUM(LOOKUP(2,1/(SRP!$B$11:$B$15&lt;=E832)/(SRP!$C$11:$C$15&gt;=E832),SRP!$D$11:$D$15)*(G832/100)*(E832/1000)),
0)))))),2)</f>
        <v>3.18</v>
      </c>
      <c r="L832" s="173" t="str">
        <f t="shared" si="12"/>
        <v>Beer740</v>
      </c>
      <c r="M832" s="154">
        <f>VLOOKUP(L832,'Slope %'!C:D,2,0)</f>
        <v>0.12</v>
      </c>
    </row>
    <row r="833" spans="1:13" x14ac:dyDescent="0.25">
      <c r="A833" s="169">
        <v>17342</v>
      </c>
      <c r="B833" s="170" t="s">
        <v>868</v>
      </c>
      <c r="C833" s="170" t="s">
        <v>24</v>
      </c>
      <c r="D833" s="170" t="s">
        <v>46</v>
      </c>
      <c r="E833" s="170">
        <v>750</v>
      </c>
      <c r="F833" s="170">
        <v>6</v>
      </c>
      <c r="G833" s="171">
        <v>11</v>
      </c>
      <c r="H833" s="170" t="s">
        <v>200</v>
      </c>
      <c r="I833" s="171">
        <v>24.99</v>
      </c>
      <c r="J833" s="169">
        <v>1</v>
      </c>
      <c r="K833" s="154" cm="1">
        <f t="array" ref="K833">ROUND(
IF(C833="Beer",
SUM(LOOKUP(2,1/(SRP!$B$8:$B$10&lt;=E833)/(SRP!$C$8:$C$10&gt;=E833),SRP!$D$8:$D$10)*(G833/100)*(E833/1000)),
IF(C833="Spirits",
SUM(LOOKUP(2,1/(SRP!$B$2:$B$7&lt;=E833)/(SRP!$C$2:$C$7&gt;=E833),SRP!$D$2:$D$7)*(G833/100)*(E833/1000)),
IF(AND(C833="Wine",D833="Fortified Wines"),
SUM(LOOKUP(2,1/(SRP!$B$26:$B$29&lt;=E833)/(SRP!$C$26:$C$29&gt;=E833),SRP!$D$26:$D$29)*(G833/100)*(E833/1000)),
IF(C833="Wine",
SUM(LOOKUP(2,1/(SRP!$B$21:$B$25&lt;=E833)/(SRP!$C$21:$C$25&gt;=E833),SRP!$D$21:$D$25)*(G833/100)*(E833/1000)),
IF(AND(C833="Ready to Drink",D833="RTD-One Pour Cocktail&gt;7%&lt;=14.5"),
SUM(LOOKUP(2,1/(SRP!$B$16:$B$20&lt;=E833)/(SRP!$C$16:$C$20&gt;=E833),SRP!$D$16:$D$20)*(G833/100)*(E833/1000)),
IF(C833="Ready to Drink",
SUM(LOOKUP(2,1/(SRP!$B$11:$B$15&lt;=E833)/(SRP!$C$11:$C$15&gt;=E833),SRP!$D$11:$D$15)*(G833/100)*(E833/1000)),
0)))))),2)</f>
        <v>6.44</v>
      </c>
      <c r="L833" s="173" t="str">
        <f t="shared" si="12"/>
        <v>Wine750</v>
      </c>
      <c r="M833" s="154">
        <f>VLOOKUP(L833,'Slope %'!C:D,2,0)</f>
        <v>0.1</v>
      </c>
    </row>
    <row r="834" spans="1:13" x14ac:dyDescent="0.25">
      <c r="A834" s="169">
        <v>17354</v>
      </c>
      <c r="B834" s="170" t="s">
        <v>869</v>
      </c>
      <c r="C834" s="170" t="s">
        <v>15</v>
      </c>
      <c r="D834" s="170" t="s">
        <v>169</v>
      </c>
      <c r="E834" s="170">
        <v>375</v>
      </c>
      <c r="F834" s="170">
        <v>24</v>
      </c>
      <c r="G834" s="171">
        <v>21</v>
      </c>
      <c r="H834" s="170" t="s">
        <v>22</v>
      </c>
      <c r="I834" s="171">
        <v>13.49</v>
      </c>
      <c r="J834" s="169">
        <v>1</v>
      </c>
      <c r="K834" s="154" cm="1">
        <f t="array" ref="K834">ROUND(
IF(C834="Beer",
SUM(LOOKUP(2,1/(SRP!$B$8:$B$10&lt;=E834)/(SRP!$C$8:$C$10&gt;=E834),SRP!$D$8:$D$10)*(G834/100)*(E834/1000)),
IF(C834="Spirits",
SUM(LOOKUP(2,1/(SRP!$B$2:$B$7&lt;=E834)/(SRP!$C$2:$C$7&gt;=E834),SRP!$D$2:$D$7)*(G834/100)*(E834/1000)),
IF(AND(C834="Wine",D834="Fortified Wines"),
SUM(LOOKUP(2,1/(SRP!$B$26:$B$29&lt;=E834)/(SRP!$C$26:$C$29&gt;=E834),SRP!$D$26:$D$29)*(G834/100)*(E834/1000)),
IF(C834="Wine",
SUM(LOOKUP(2,1/(SRP!$B$21:$B$25&lt;=E834)/(SRP!$C$21:$C$25&gt;=E834),SRP!$D$21:$D$25)*(G834/100)*(E834/1000)),
IF(AND(C834="Ready to Drink",D834="RTD-One Pour Cocktail&gt;7%&lt;=14.5"),
SUM(LOOKUP(2,1/(SRP!$B$16:$B$20&lt;=E834)/(SRP!$C$16:$C$20&gt;=E834),SRP!$D$16:$D$20)*(G834/100)*(E834/1000)),
IF(C834="Ready to Drink",
SUM(LOOKUP(2,1/(SRP!$B$11:$B$15&lt;=E834)/(SRP!$C$11:$C$15&gt;=E834),SRP!$D$11:$D$15)*(G834/100)*(E834/1000)),
0)))))),2)</f>
        <v>6.98</v>
      </c>
      <c r="L834" s="173" t="str">
        <f t="shared" si="12"/>
        <v>Spirits375</v>
      </c>
      <c r="M834" s="154">
        <f>VLOOKUP(L834,'Slope %'!C:D,2,0)</f>
        <v>0.1</v>
      </c>
    </row>
    <row r="835" spans="1:13" x14ac:dyDescent="0.25">
      <c r="A835" s="169">
        <v>17372</v>
      </c>
      <c r="B835" s="170" t="s">
        <v>870</v>
      </c>
      <c r="C835" s="170" t="s">
        <v>15</v>
      </c>
      <c r="D835" s="170" t="s">
        <v>113</v>
      </c>
      <c r="E835" s="170">
        <v>750</v>
      </c>
      <c r="F835" s="170">
        <v>6</v>
      </c>
      <c r="G835" s="171">
        <v>43</v>
      </c>
      <c r="H835" s="170" t="s">
        <v>35</v>
      </c>
      <c r="I835" s="171">
        <v>109.99</v>
      </c>
      <c r="J835" s="169">
        <v>1</v>
      </c>
      <c r="K835" s="154" cm="1">
        <f t="array" ref="K835">ROUND(
IF(C835="Beer",
SUM(LOOKUP(2,1/(SRP!$B$8:$B$10&lt;=E835)/(SRP!$C$8:$C$10&gt;=E835),SRP!$D$8:$D$10)*(G835/100)*(E835/1000)),
IF(C835="Spirits",
SUM(LOOKUP(2,1/(SRP!$B$2:$B$7&lt;=E835)/(SRP!$C$2:$C$7&gt;=E835),SRP!$D$2:$D$7)*(G835/100)*(E835/1000)),
IF(AND(C835="Wine",D835="Fortified Wines"),
SUM(LOOKUP(2,1/(SRP!$B$26:$B$29&lt;=E835)/(SRP!$C$26:$C$29&gt;=E835),SRP!$D$26:$D$29)*(G835/100)*(E835/1000)),
IF(C835="Wine",
SUM(LOOKUP(2,1/(SRP!$B$21:$B$25&lt;=E835)/(SRP!$C$21:$C$25&gt;=E835),SRP!$D$21:$D$25)*(G835/100)*(E835/1000)),
IF(AND(C835="Ready to Drink",D835="RTD-One Pour Cocktail&gt;7%&lt;=14.5"),
SUM(LOOKUP(2,1/(SRP!$B$16:$B$20&lt;=E835)/(SRP!$C$16:$C$20&gt;=E835),SRP!$D$16:$D$20)*(G835/100)*(E835/1000)),
IF(C835="Ready to Drink",
SUM(LOOKUP(2,1/(SRP!$B$11:$B$15&lt;=E835)/(SRP!$C$11:$C$15&gt;=E835),SRP!$D$11:$D$15)*(G835/100)*(E835/1000)),
0)))))),2)</f>
        <v>25.18</v>
      </c>
      <c r="L835" s="173" t="str">
        <f t="shared" ref="L835:L898" si="13">(_xlfn.CONCAT(C835,E835))</f>
        <v>Spirits750</v>
      </c>
      <c r="M835" s="154">
        <f>VLOOKUP(L835,'Slope %'!C:D,2,0)</f>
        <v>7.0000000000000007E-2</v>
      </c>
    </row>
    <row r="836" spans="1:13" x14ac:dyDescent="0.25">
      <c r="A836" s="169">
        <v>17393</v>
      </c>
      <c r="B836" s="170" t="s">
        <v>871</v>
      </c>
      <c r="C836" s="170" t="s">
        <v>15</v>
      </c>
      <c r="D836" s="170" t="s">
        <v>225</v>
      </c>
      <c r="E836" s="170">
        <v>750</v>
      </c>
      <c r="F836" s="170">
        <v>12</v>
      </c>
      <c r="G836" s="171">
        <v>40</v>
      </c>
      <c r="H836" s="170" t="s">
        <v>17</v>
      </c>
      <c r="I836" s="171">
        <v>37.49</v>
      </c>
      <c r="J836" s="169">
        <v>1</v>
      </c>
      <c r="K836" s="154" cm="1">
        <f t="array" ref="K836">ROUND(
IF(C836="Beer",
SUM(LOOKUP(2,1/(SRP!$B$8:$B$10&lt;=E836)/(SRP!$C$8:$C$10&gt;=E836),SRP!$D$8:$D$10)*(G836/100)*(E836/1000)),
IF(C836="Spirits",
SUM(LOOKUP(2,1/(SRP!$B$2:$B$7&lt;=E836)/(SRP!$C$2:$C$7&gt;=E836),SRP!$D$2:$D$7)*(G836/100)*(E836/1000)),
IF(AND(C836="Wine",D836="Fortified Wines"),
SUM(LOOKUP(2,1/(SRP!$B$26:$B$29&lt;=E836)/(SRP!$C$26:$C$29&gt;=E836),SRP!$D$26:$D$29)*(G836/100)*(E836/1000)),
IF(C836="Wine",
SUM(LOOKUP(2,1/(SRP!$B$21:$B$25&lt;=E836)/(SRP!$C$21:$C$25&gt;=E836),SRP!$D$21:$D$25)*(G836/100)*(E836/1000)),
IF(AND(C836="Ready to Drink",D836="RTD-One Pour Cocktail&gt;7%&lt;=14.5"),
SUM(LOOKUP(2,1/(SRP!$B$16:$B$20&lt;=E836)/(SRP!$C$16:$C$20&gt;=E836),SRP!$D$16:$D$20)*(G836/100)*(E836/1000)),
IF(C836="Ready to Drink",
SUM(LOOKUP(2,1/(SRP!$B$11:$B$15&lt;=E836)/(SRP!$C$11:$C$15&gt;=E836),SRP!$D$11:$D$15)*(G836/100)*(E836/1000)),
0)))))),2)</f>
        <v>23.42</v>
      </c>
      <c r="L836" s="173" t="str">
        <f t="shared" si="13"/>
        <v>Spirits750</v>
      </c>
      <c r="M836" s="154">
        <f>VLOOKUP(L836,'Slope %'!C:D,2,0)</f>
        <v>7.0000000000000007E-2</v>
      </c>
    </row>
    <row r="837" spans="1:13" x14ac:dyDescent="0.25">
      <c r="A837" s="169">
        <v>17395</v>
      </c>
      <c r="B837" s="170" t="s">
        <v>872</v>
      </c>
      <c r="C837" s="170" t="s">
        <v>24</v>
      </c>
      <c r="D837" s="170" t="s">
        <v>185</v>
      </c>
      <c r="E837" s="170">
        <v>750</v>
      </c>
      <c r="F837" s="170">
        <v>6</v>
      </c>
      <c r="G837" s="171">
        <v>16.5</v>
      </c>
      <c r="H837" s="170" t="s">
        <v>22</v>
      </c>
      <c r="I837" s="171">
        <v>47.99</v>
      </c>
      <c r="J837" s="169">
        <v>1</v>
      </c>
      <c r="K837" s="154" cm="1">
        <f t="array" ref="K837">ROUND(
IF(C837="Beer",
SUM(LOOKUP(2,1/(SRP!$B$8:$B$10&lt;=E837)/(SRP!$C$8:$C$10&gt;=E837),SRP!$D$8:$D$10)*(G837/100)*(E837/1000)),
IF(C837="Spirits",
SUM(LOOKUP(2,1/(SRP!$B$2:$B$7&lt;=E837)/(SRP!$C$2:$C$7&gt;=E837),SRP!$D$2:$D$7)*(G837/100)*(E837/1000)),
IF(AND(C837="Wine",D837="Fortified Wines"),
SUM(LOOKUP(2,1/(SRP!$B$26:$B$29&lt;=E837)/(SRP!$C$26:$C$29&gt;=E837),SRP!$D$26:$D$29)*(G837/100)*(E837/1000)),
IF(C837="Wine",
SUM(LOOKUP(2,1/(SRP!$B$21:$B$25&lt;=E837)/(SRP!$C$21:$C$25&gt;=E837),SRP!$D$21:$D$25)*(G837/100)*(E837/1000)),
IF(AND(C837="Ready to Drink",D837="RTD-One Pour Cocktail&gt;7%&lt;=14.5"),
SUM(LOOKUP(2,1/(SRP!$B$16:$B$20&lt;=E837)/(SRP!$C$16:$C$20&gt;=E837),SRP!$D$16:$D$20)*(G837/100)*(E837/1000)),
IF(C837="Ready to Drink",
SUM(LOOKUP(2,1/(SRP!$B$11:$B$15&lt;=E837)/(SRP!$C$11:$C$15&gt;=E837),SRP!$D$11:$D$15)*(G837/100)*(E837/1000)),
0)))))),2)</f>
        <v>9.66</v>
      </c>
      <c r="L837" s="173" t="str">
        <f t="shared" si="13"/>
        <v>Wine750</v>
      </c>
      <c r="M837" s="154">
        <f>VLOOKUP(L837,'Slope %'!C:D,2,0)</f>
        <v>0.1</v>
      </c>
    </row>
    <row r="838" spans="1:13" x14ac:dyDescent="0.25">
      <c r="A838" s="169">
        <v>17399</v>
      </c>
      <c r="B838" s="170" t="s">
        <v>873</v>
      </c>
      <c r="C838" s="170" t="s">
        <v>24</v>
      </c>
      <c r="D838" s="170" t="s">
        <v>34</v>
      </c>
      <c r="E838" s="170">
        <v>750</v>
      </c>
      <c r="F838" s="170">
        <v>6</v>
      </c>
      <c r="G838" s="171">
        <v>14</v>
      </c>
      <c r="H838" s="170" t="s">
        <v>874</v>
      </c>
      <c r="I838" s="171">
        <v>32.99</v>
      </c>
      <c r="J838" s="169">
        <v>1</v>
      </c>
      <c r="K838" s="154" cm="1">
        <f t="array" ref="K838">ROUND(
IF(C838="Beer",
SUM(LOOKUP(2,1/(SRP!$B$8:$B$10&lt;=E838)/(SRP!$C$8:$C$10&gt;=E838),SRP!$D$8:$D$10)*(G838/100)*(E838/1000)),
IF(C838="Spirits",
SUM(LOOKUP(2,1/(SRP!$B$2:$B$7&lt;=E838)/(SRP!$C$2:$C$7&gt;=E838),SRP!$D$2:$D$7)*(G838/100)*(E838/1000)),
IF(AND(C838="Wine",D838="Fortified Wines"),
SUM(LOOKUP(2,1/(SRP!$B$26:$B$29&lt;=E838)/(SRP!$C$26:$C$29&gt;=E838),SRP!$D$26:$D$29)*(G838/100)*(E838/1000)),
IF(C838="Wine",
SUM(LOOKUP(2,1/(SRP!$B$21:$B$25&lt;=E838)/(SRP!$C$21:$C$25&gt;=E838),SRP!$D$21:$D$25)*(G838/100)*(E838/1000)),
IF(AND(C838="Ready to Drink",D838="RTD-One Pour Cocktail&gt;7%&lt;=14.5"),
SUM(LOOKUP(2,1/(SRP!$B$16:$B$20&lt;=E838)/(SRP!$C$16:$C$20&gt;=E838),SRP!$D$16:$D$20)*(G838/100)*(E838/1000)),
IF(C838="Ready to Drink",
SUM(LOOKUP(2,1/(SRP!$B$11:$B$15&lt;=E838)/(SRP!$C$11:$C$15&gt;=E838),SRP!$D$11:$D$15)*(G838/100)*(E838/1000)),
0)))))),2)</f>
        <v>8.1999999999999993</v>
      </c>
      <c r="L838" s="173" t="str">
        <f t="shared" si="13"/>
        <v>Wine750</v>
      </c>
      <c r="M838" s="154">
        <f>VLOOKUP(L838,'Slope %'!C:D,2,0)</f>
        <v>0.1</v>
      </c>
    </row>
    <row r="839" spans="1:13" x14ac:dyDescent="0.25">
      <c r="A839" s="169">
        <v>17413</v>
      </c>
      <c r="B839" s="170" t="s">
        <v>875</v>
      </c>
      <c r="C839" s="170" t="s">
        <v>24</v>
      </c>
      <c r="D839" s="170" t="s">
        <v>34</v>
      </c>
      <c r="E839" s="170">
        <v>750</v>
      </c>
      <c r="F839" s="170">
        <v>12</v>
      </c>
      <c r="G839" s="171">
        <v>14</v>
      </c>
      <c r="H839" s="170" t="s">
        <v>357</v>
      </c>
      <c r="I839" s="171">
        <v>32.99</v>
      </c>
      <c r="J839" s="169">
        <v>1</v>
      </c>
      <c r="K839" s="154" cm="1">
        <f t="array" ref="K839">ROUND(
IF(C839="Beer",
SUM(LOOKUP(2,1/(SRP!$B$8:$B$10&lt;=E839)/(SRP!$C$8:$C$10&gt;=E839),SRP!$D$8:$D$10)*(G839/100)*(E839/1000)),
IF(C839="Spirits",
SUM(LOOKUP(2,1/(SRP!$B$2:$B$7&lt;=E839)/(SRP!$C$2:$C$7&gt;=E839),SRP!$D$2:$D$7)*(G839/100)*(E839/1000)),
IF(AND(C839="Wine",D839="Fortified Wines"),
SUM(LOOKUP(2,1/(SRP!$B$26:$B$29&lt;=E839)/(SRP!$C$26:$C$29&gt;=E839),SRP!$D$26:$D$29)*(G839/100)*(E839/1000)),
IF(C839="Wine",
SUM(LOOKUP(2,1/(SRP!$B$21:$B$25&lt;=E839)/(SRP!$C$21:$C$25&gt;=E839),SRP!$D$21:$D$25)*(G839/100)*(E839/1000)),
IF(AND(C839="Ready to Drink",D839="RTD-One Pour Cocktail&gt;7%&lt;=14.5"),
SUM(LOOKUP(2,1/(SRP!$B$16:$B$20&lt;=E839)/(SRP!$C$16:$C$20&gt;=E839),SRP!$D$16:$D$20)*(G839/100)*(E839/1000)),
IF(C839="Ready to Drink",
SUM(LOOKUP(2,1/(SRP!$B$11:$B$15&lt;=E839)/(SRP!$C$11:$C$15&gt;=E839),SRP!$D$11:$D$15)*(G839/100)*(E839/1000)),
0)))))),2)</f>
        <v>8.1999999999999993</v>
      </c>
      <c r="L839" s="173" t="str">
        <f t="shared" si="13"/>
        <v>Wine750</v>
      </c>
      <c r="M839" s="154">
        <f>VLOOKUP(L839,'Slope %'!C:D,2,0)</f>
        <v>0.1</v>
      </c>
    </row>
    <row r="840" spans="1:13" x14ac:dyDescent="0.25">
      <c r="A840" s="169">
        <v>17416</v>
      </c>
      <c r="B840" s="170" t="s">
        <v>876</v>
      </c>
      <c r="C840" s="170" t="s">
        <v>24</v>
      </c>
      <c r="D840" s="170" t="s">
        <v>31</v>
      </c>
      <c r="E840" s="170">
        <v>750</v>
      </c>
      <c r="F840" s="170">
        <v>12</v>
      </c>
      <c r="G840" s="171">
        <v>13</v>
      </c>
      <c r="H840" s="170" t="s">
        <v>47</v>
      </c>
      <c r="I840" s="171">
        <v>15.49</v>
      </c>
      <c r="J840" s="169">
        <v>1</v>
      </c>
      <c r="K840" s="154" cm="1">
        <f t="array" ref="K840">ROUND(
IF(C840="Beer",
SUM(LOOKUP(2,1/(SRP!$B$8:$B$10&lt;=E840)/(SRP!$C$8:$C$10&gt;=E840),SRP!$D$8:$D$10)*(G840/100)*(E840/1000)),
IF(C840="Spirits",
SUM(LOOKUP(2,1/(SRP!$B$2:$B$7&lt;=E840)/(SRP!$C$2:$C$7&gt;=E840),SRP!$D$2:$D$7)*(G840/100)*(E840/1000)),
IF(AND(C840="Wine",D840="Fortified Wines"),
SUM(LOOKUP(2,1/(SRP!$B$26:$B$29&lt;=E840)/(SRP!$C$26:$C$29&gt;=E840),SRP!$D$26:$D$29)*(G840/100)*(E840/1000)),
IF(C840="Wine",
SUM(LOOKUP(2,1/(SRP!$B$21:$B$25&lt;=E840)/(SRP!$C$21:$C$25&gt;=E840),SRP!$D$21:$D$25)*(G840/100)*(E840/1000)),
IF(AND(C840="Ready to Drink",D840="RTD-One Pour Cocktail&gt;7%&lt;=14.5"),
SUM(LOOKUP(2,1/(SRP!$B$16:$B$20&lt;=E840)/(SRP!$C$16:$C$20&gt;=E840),SRP!$D$16:$D$20)*(G840/100)*(E840/1000)),
IF(C840="Ready to Drink",
SUM(LOOKUP(2,1/(SRP!$B$11:$B$15&lt;=E840)/(SRP!$C$11:$C$15&gt;=E840),SRP!$D$11:$D$15)*(G840/100)*(E840/1000)),
0)))))),2)</f>
        <v>7.61</v>
      </c>
      <c r="L840" s="173" t="str">
        <f t="shared" si="13"/>
        <v>Wine750</v>
      </c>
      <c r="M840" s="154">
        <f>VLOOKUP(L840,'Slope %'!C:D,2,0)</f>
        <v>0.1</v>
      </c>
    </row>
    <row r="841" spans="1:13" x14ac:dyDescent="0.25">
      <c r="A841" s="169">
        <v>17418</v>
      </c>
      <c r="B841" s="170" t="s">
        <v>877</v>
      </c>
      <c r="C841" s="170" t="s">
        <v>24</v>
      </c>
      <c r="D841" s="170" t="s">
        <v>191</v>
      </c>
      <c r="E841" s="170">
        <v>750</v>
      </c>
      <c r="F841" s="170">
        <v>12</v>
      </c>
      <c r="G841" s="171">
        <v>13</v>
      </c>
      <c r="H841" s="170" t="s">
        <v>218</v>
      </c>
      <c r="I841" s="171">
        <v>16.989999999999998</v>
      </c>
      <c r="J841" s="169">
        <v>1</v>
      </c>
      <c r="K841" s="154" cm="1">
        <f t="array" ref="K841">ROUND(
IF(C841="Beer",
SUM(LOOKUP(2,1/(SRP!$B$8:$B$10&lt;=E841)/(SRP!$C$8:$C$10&gt;=E841),SRP!$D$8:$D$10)*(G841/100)*(E841/1000)),
IF(C841="Spirits",
SUM(LOOKUP(2,1/(SRP!$B$2:$B$7&lt;=E841)/(SRP!$C$2:$C$7&gt;=E841),SRP!$D$2:$D$7)*(G841/100)*(E841/1000)),
IF(AND(C841="Wine",D841="Fortified Wines"),
SUM(LOOKUP(2,1/(SRP!$B$26:$B$29&lt;=E841)/(SRP!$C$26:$C$29&gt;=E841),SRP!$D$26:$D$29)*(G841/100)*(E841/1000)),
IF(C841="Wine",
SUM(LOOKUP(2,1/(SRP!$B$21:$B$25&lt;=E841)/(SRP!$C$21:$C$25&gt;=E841),SRP!$D$21:$D$25)*(G841/100)*(E841/1000)),
IF(AND(C841="Ready to Drink",D841="RTD-One Pour Cocktail&gt;7%&lt;=14.5"),
SUM(LOOKUP(2,1/(SRP!$B$16:$B$20&lt;=E841)/(SRP!$C$16:$C$20&gt;=E841),SRP!$D$16:$D$20)*(G841/100)*(E841/1000)),
IF(C841="Ready to Drink",
SUM(LOOKUP(2,1/(SRP!$B$11:$B$15&lt;=E841)/(SRP!$C$11:$C$15&gt;=E841),SRP!$D$11:$D$15)*(G841/100)*(E841/1000)),
0)))))),2)</f>
        <v>7.61</v>
      </c>
      <c r="L841" s="173" t="str">
        <f t="shared" si="13"/>
        <v>Wine750</v>
      </c>
      <c r="M841" s="154">
        <f>VLOOKUP(L841,'Slope %'!C:D,2,0)</f>
        <v>0.1</v>
      </c>
    </row>
    <row r="842" spans="1:13" x14ac:dyDescent="0.25">
      <c r="A842" s="169">
        <v>17437</v>
      </c>
      <c r="B842" s="170" t="s">
        <v>878</v>
      </c>
      <c r="C842" s="170" t="s">
        <v>24</v>
      </c>
      <c r="D842" s="170" t="s">
        <v>879</v>
      </c>
      <c r="E842" s="170">
        <v>200</v>
      </c>
      <c r="F842" s="170">
        <v>12</v>
      </c>
      <c r="G842" s="171">
        <v>10</v>
      </c>
      <c r="H842" s="170" t="s">
        <v>73</v>
      </c>
      <c r="I842" s="171">
        <v>27.95</v>
      </c>
      <c r="J842" s="169">
        <v>1</v>
      </c>
      <c r="K842" s="154" cm="1">
        <f t="array" ref="K842">ROUND(
IF(C842="Beer",
SUM(LOOKUP(2,1/(SRP!$B$8:$B$10&lt;=E842)/(SRP!$C$8:$C$10&gt;=E842),SRP!$D$8:$D$10)*(G842/100)*(E842/1000)),
IF(C842="Spirits",
SUM(LOOKUP(2,1/(SRP!$B$2:$B$7&lt;=E842)/(SRP!$C$2:$C$7&gt;=E842),SRP!$D$2:$D$7)*(G842/100)*(E842/1000)),
IF(AND(C842="Wine",D842="Fortified Wines"),
SUM(LOOKUP(2,1/(SRP!$B$26:$B$29&lt;=E842)/(SRP!$C$26:$C$29&gt;=E842),SRP!$D$26:$D$29)*(G842/100)*(E842/1000)),
IF(C842="Wine",
SUM(LOOKUP(2,1/(SRP!$B$21:$B$25&lt;=E842)/(SRP!$C$21:$C$25&gt;=E842),SRP!$D$21:$D$25)*(G842/100)*(E842/1000)),
IF(AND(C842="Ready to Drink",D842="RTD-One Pour Cocktail&gt;7%&lt;=14.5"),
SUM(LOOKUP(2,1/(SRP!$B$16:$B$20&lt;=E842)/(SRP!$C$16:$C$20&gt;=E842),SRP!$D$16:$D$20)*(G842/100)*(E842/1000)),
IF(C842="Ready to Drink",
SUM(LOOKUP(2,1/(SRP!$B$11:$B$15&lt;=E842)/(SRP!$C$11:$C$15&gt;=E842),SRP!$D$11:$D$15)*(G842/100)*(E842/1000)),
0)))))),2)</f>
        <v>2.25</v>
      </c>
      <c r="L842" s="173" t="str">
        <f t="shared" si="13"/>
        <v>Wine200</v>
      </c>
      <c r="M842" s="154">
        <f>VLOOKUP(L842,'Slope %'!C:D,2,0)</f>
        <v>0.12</v>
      </c>
    </row>
    <row r="843" spans="1:13" x14ac:dyDescent="0.25">
      <c r="A843" s="169">
        <v>17452</v>
      </c>
      <c r="B843" s="170" t="s">
        <v>880</v>
      </c>
      <c r="C843" s="170" t="s">
        <v>24</v>
      </c>
      <c r="D843" s="170" t="s">
        <v>34</v>
      </c>
      <c r="E843" s="170">
        <v>750</v>
      </c>
      <c r="F843" s="170">
        <v>6</v>
      </c>
      <c r="G843" s="171">
        <v>14.9</v>
      </c>
      <c r="H843" s="170" t="s">
        <v>177</v>
      </c>
      <c r="I843" s="171">
        <v>55.99</v>
      </c>
      <c r="J843" s="169">
        <v>1</v>
      </c>
      <c r="K843" s="154" cm="1">
        <f t="array" ref="K843">ROUND(
IF(C843="Beer",
SUM(LOOKUP(2,1/(SRP!$B$8:$B$10&lt;=E843)/(SRP!$C$8:$C$10&gt;=E843),SRP!$D$8:$D$10)*(G843/100)*(E843/1000)),
IF(C843="Spirits",
SUM(LOOKUP(2,1/(SRP!$B$2:$B$7&lt;=E843)/(SRP!$C$2:$C$7&gt;=E843),SRP!$D$2:$D$7)*(G843/100)*(E843/1000)),
IF(AND(C843="Wine",D843="Fortified Wines"),
SUM(LOOKUP(2,1/(SRP!$B$26:$B$29&lt;=E843)/(SRP!$C$26:$C$29&gt;=E843),SRP!$D$26:$D$29)*(G843/100)*(E843/1000)),
IF(C843="Wine",
SUM(LOOKUP(2,1/(SRP!$B$21:$B$25&lt;=E843)/(SRP!$C$21:$C$25&gt;=E843),SRP!$D$21:$D$25)*(G843/100)*(E843/1000)),
IF(AND(C843="Ready to Drink",D843="RTD-One Pour Cocktail&gt;7%&lt;=14.5"),
SUM(LOOKUP(2,1/(SRP!$B$16:$B$20&lt;=E843)/(SRP!$C$16:$C$20&gt;=E843),SRP!$D$16:$D$20)*(G843/100)*(E843/1000)),
IF(C843="Ready to Drink",
SUM(LOOKUP(2,1/(SRP!$B$11:$B$15&lt;=E843)/(SRP!$C$11:$C$15&gt;=E843),SRP!$D$11:$D$15)*(G843/100)*(E843/1000)),
0)))))),2)</f>
        <v>8.7200000000000006</v>
      </c>
      <c r="L843" s="173" t="str">
        <f t="shared" si="13"/>
        <v>Wine750</v>
      </c>
      <c r="M843" s="154">
        <f>VLOOKUP(L843,'Slope %'!C:D,2,0)</f>
        <v>0.1</v>
      </c>
    </row>
    <row r="844" spans="1:13" x14ac:dyDescent="0.25">
      <c r="A844" s="169">
        <v>17475</v>
      </c>
      <c r="B844" s="170" t="s">
        <v>881</v>
      </c>
      <c r="C844" s="170" t="s">
        <v>11</v>
      </c>
      <c r="D844" s="170" t="s">
        <v>474</v>
      </c>
      <c r="E844" s="170">
        <v>330</v>
      </c>
      <c r="F844" s="170">
        <v>24</v>
      </c>
      <c r="G844" s="171">
        <v>4.0999999999999996</v>
      </c>
      <c r="H844" s="170" t="s">
        <v>723</v>
      </c>
      <c r="I844" s="171">
        <v>4.6900000000000004</v>
      </c>
      <c r="J844" s="169">
        <v>1</v>
      </c>
      <c r="K844" s="154" cm="1">
        <f t="array" ref="K844">ROUND(
IF(C844="Beer",
SUM(LOOKUP(2,1/(SRP!$B$8:$B$10&lt;=E844)/(SRP!$C$8:$C$10&gt;=E844),SRP!$D$8:$D$10)*(G844/100)*(E844/1000)),
IF(C844="Spirits",
SUM(LOOKUP(2,1/(SRP!$B$2:$B$7&lt;=E844)/(SRP!$C$2:$C$7&gt;=E844),SRP!$D$2:$D$7)*(G844/100)*(E844/1000)),
IF(AND(C844="Wine",D844="Fortified Wines"),
SUM(LOOKUP(2,1/(SRP!$B$26:$B$29&lt;=E844)/(SRP!$C$26:$C$29&gt;=E844),SRP!$D$26:$D$29)*(G844/100)*(E844/1000)),
IF(C844="Wine",
SUM(LOOKUP(2,1/(SRP!$B$21:$B$25&lt;=E844)/(SRP!$C$21:$C$25&gt;=E844),SRP!$D$21:$D$25)*(G844/100)*(E844/1000)),
IF(AND(C844="Ready to Drink",D844="RTD-One Pour Cocktail&gt;7%&lt;=14.5"),
SUM(LOOKUP(2,1/(SRP!$B$16:$B$20&lt;=E844)/(SRP!$C$16:$C$20&gt;=E844),SRP!$D$16:$D$20)*(G844/100)*(E844/1000)),
IF(C844="Ready to Drink",
SUM(LOOKUP(2,1/(SRP!$B$11:$B$15&lt;=E844)/(SRP!$C$11:$C$15&gt;=E844),SRP!$D$11:$D$15)*(G844/100)*(E844/1000)),
0)))))),2)</f>
        <v>1.06</v>
      </c>
      <c r="L844" s="173" t="str">
        <f t="shared" si="13"/>
        <v>Beer330</v>
      </c>
      <c r="M844" s="154">
        <f>VLOOKUP(L844,'Slope %'!C:D,2,0)</f>
        <v>0.12</v>
      </c>
    </row>
    <row r="845" spans="1:13" x14ac:dyDescent="0.25">
      <c r="A845" s="169">
        <v>17485</v>
      </c>
      <c r="B845" s="170" t="s">
        <v>882</v>
      </c>
      <c r="C845" s="170" t="s">
        <v>24</v>
      </c>
      <c r="D845" s="170" t="s">
        <v>34</v>
      </c>
      <c r="E845" s="170">
        <v>750</v>
      </c>
      <c r="F845" s="170">
        <v>12</v>
      </c>
      <c r="G845" s="171">
        <v>13.5</v>
      </c>
      <c r="H845" s="170" t="s">
        <v>32</v>
      </c>
      <c r="I845" s="171">
        <v>18.989999999999998</v>
      </c>
      <c r="J845" s="169">
        <v>1</v>
      </c>
      <c r="K845" s="154" cm="1">
        <f t="array" ref="K845">ROUND(
IF(C845="Beer",
SUM(LOOKUP(2,1/(SRP!$B$8:$B$10&lt;=E845)/(SRP!$C$8:$C$10&gt;=E845),SRP!$D$8:$D$10)*(G845/100)*(E845/1000)),
IF(C845="Spirits",
SUM(LOOKUP(2,1/(SRP!$B$2:$B$7&lt;=E845)/(SRP!$C$2:$C$7&gt;=E845),SRP!$D$2:$D$7)*(G845/100)*(E845/1000)),
IF(AND(C845="Wine",D845="Fortified Wines"),
SUM(LOOKUP(2,1/(SRP!$B$26:$B$29&lt;=E845)/(SRP!$C$26:$C$29&gt;=E845),SRP!$D$26:$D$29)*(G845/100)*(E845/1000)),
IF(C845="Wine",
SUM(LOOKUP(2,1/(SRP!$B$21:$B$25&lt;=E845)/(SRP!$C$21:$C$25&gt;=E845),SRP!$D$21:$D$25)*(G845/100)*(E845/1000)),
IF(AND(C845="Ready to Drink",D845="RTD-One Pour Cocktail&gt;7%&lt;=14.5"),
SUM(LOOKUP(2,1/(SRP!$B$16:$B$20&lt;=E845)/(SRP!$C$16:$C$20&gt;=E845),SRP!$D$16:$D$20)*(G845/100)*(E845/1000)),
IF(C845="Ready to Drink",
SUM(LOOKUP(2,1/(SRP!$B$11:$B$15&lt;=E845)/(SRP!$C$11:$C$15&gt;=E845),SRP!$D$11:$D$15)*(G845/100)*(E845/1000)),
0)))))),2)</f>
        <v>7.9</v>
      </c>
      <c r="L845" s="173" t="str">
        <f t="shared" si="13"/>
        <v>Wine750</v>
      </c>
      <c r="M845" s="154">
        <f>VLOOKUP(L845,'Slope %'!C:D,2,0)</f>
        <v>0.1</v>
      </c>
    </row>
    <row r="846" spans="1:13" x14ac:dyDescent="0.25">
      <c r="A846" s="169">
        <v>17493</v>
      </c>
      <c r="B846" s="170" t="s">
        <v>883</v>
      </c>
      <c r="C846" s="170" t="s">
        <v>24</v>
      </c>
      <c r="D846" s="170" t="s">
        <v>68</v>
      </c>
      <c r="E846" s="170">
        <v>750</v>
      </c>
      <c r="F846" s="170">
        <v>12</v>
      </c>
      <c r="G846" s="171">
        <v>13</v>
      </c>
      <c r="H846" s="170" t="s">
        <v>26</v>
      </c>
      <c r="I846" s="171">
        <v>11.99</v>
      </c>
      <c r="J846" s="169">
        <v>1</v>
      </c>
      <c r="K846" s="154" cm="1">
        <f t="array" ref="K846">ROUND(
IF(C846="Beer",
SUM(LOOKUP(2,1/(SRP!$B$8:$B$10&lt;=E846)/(SRP!$C$8:$C$10&gt;=E846),SRP!$D$8:$D$10)*(G846/100)*(E846/1000)),
IF(C846="Spirits",
SUM(LOOKUP(2,1/(SRP!$B$2:$B$7&lt;=E846)/(SRP!$C$2:$C$7&gt;=E846),SRP!$D$2:$D$7)*(G846/100)*(E846/1000)),
IF(AND(C846="Wine",D846="Fortified Wines"),
SUM(LOOKUP(2,1/(SRP!$B$26:$B$29&lt;=E846)/(SRP!$C$26:$C$29&gt;=E846),SRP!$D$26:$D$29)*(G846/100)*(E846/1000)),
IF(C846="Wine",
SUM(LOOKUP(2,1/(SRP!$B$21:$B$25&lt;=E846)/(SRP!$C$21:$C$25&gt;=E846),SRP!$D$21:$D$25)*(G846/100)*(E846/1000)),
IF(AND(C846="Ready to Drink",D846="RTD-One Pour Cocktail&gt;7%&lt;=14.5"),
SUM(LOOKUP(2,1/(SRP!$B$16:$B$20&lt;=E846)/(SRP!$C$16:$C$20&gt;=E846),SRP!$D$16:$D$20)*(G846/100)*(E846/1000)),
IF(C846="Ready to Drink",
SUM(LOOKUP(2,1/(SRP!$B$11:$B$15&lt;=E846)/(SRP!$C$11:$C$15&gt;=E846),SRP!$D$11:$D$15)*(G846/100)*(E846/1000)),
0)))))),2)</f>
        <v>7.61</v>
      </c>
      <c r="L846" s="173" t="str">
        <f t="shared" si="13"/>
        <v>Wine750</v>
      </c>
      <c r="M846" s="154">
        <f>VLOOKUP(L846,'Slope %'!C:D,2,0)</f>
        <v>0.1</v>
      </c>
    </row>
    <row r="847" spans="1:13" x14ac:dyDescent="0.25">
      <c r="A847" s="169">
        <v>17500</v>
      </c>
      <c r="B847" s="170" t="s">
        <v>884</v>
      </c>
      <c r="C847" s="170" t="s">
        <v>37</v>
      </c>
      <c r="D847" s="170" t="s">
        <v>38</v>
      </c>
      <c r="E847" s="170">
        <v>0</v>
      </c>
      <c r="F847" s="170">
        <v>3800</v>
      </c>
      <c r="H847" s="170" t="s">
        <v>885</v>
      </c>
      <c r="I847" s="171">
        <v>0</v>
      </c>
      <c r="K847" s="154" cm="1">
        <f t="array" ref="K847">ROUND(
IF(C847="Beer",
SUM(LOOKUP(2,1/(SRP!$B$8:$B$10&lt;=E847)/(SRP!$C$8:$C$10&gt;=E847),SRP!$D$8:$D$10)*(G847/100)*(E847/1000)),
IF(C847="Spirits",
SUM(LOOKUP(2,1/(SRP!$B$2:$B$7&lt;=E847)/(SRP!$C$2:$C$7&gt;=E847),SRP!$D$2:$D$7)*(G847/100)*(E847/1000)),
IF(AND(C847="Wine",D847="Fortified Wines"),
SUM(LOOKUP(2,1/(SRP!$B$26:$B$29&lt;=E847)/(SRP!$C$26:$C$29&gt;=E847),SRP!$D$26:$D$29)*(G847/100)*(E847/1000)),
IF(C847="Wine",
SUM(LOOKUP(2,1/(SRP!$B$21:$B$25&lt;=E847)/(SRP!$C$21:$C$25&gt;=E847),SRP!$D$21:$D$25)*(G847/100)*(E847/1000)),
IF(AND(C847="Ready to Drink",D847="RTD-One Pour Cocktail&gt;7%&lt;=14.5"),
SUM(LOOKUP(2,1/(SRP!$B$16:$B$20&lt;=E847)/(SRP!$C$16:$C$20&gt;=E847),SRP!$D$16:$D$20)*(G847/100)*(E847/1000)),
IF(C847="Ready to Drink",
SUM(LOOKUP(2,1/(SRP!$B$11:$B$15&lt;=E847)/(SRP!$C$11:$C$15&gt;=E847),SRP!$D$11:$D$15)*(G847/100)*(E847/1000)),
0)))))),2)</f>
        <v>0</v>
      </c>
      <c r="L847" s="173" t="str">
        <f t="shared" si="13"/>
        <v>Non Liquor Merchandise0</v>
      </c>
      <c r="M847" s="154" t="e">
        <f>VLOOKUP(L847,'Slope %'!C:D,2,0)</f>
        <v>#N/A</v>
      </c>
    </row>
    <row r="848" spans="1:13" x14ac:dyDescent="0.25">
      <c r="A848" s="169">
        <v>17522</v>
      </c>
      <c r="B848" s="170" t="s">
        <v>886</v>
      </c>
      <c r="C848" s="170" t="s">
        <v>24</v>
      </c>
      <c r="D848" s="170" t="s">
        <v>34</v>
      </c>
      <c r="E848" s="170">
        <v>750</v>
      </c>
      <c r="F848" s="170">
        <v>12</v>
      </c>
      <c r="G848" s="171">
        <v>14</v>
      </c>
      <c r="H848" s="170" t="s">
        <v>32</v>
      </c>
      <c r="I848" s="171">
        <v>17.989999999999998</v>
      </c>
      <c r="J848" s="169">
        <v>1</v>
      </c>
      <c r="K848" s="154" cm="1">
        <f t="array" ref="K848">ROUND(
IF(C848="Beer",
SUM(LOOKUP(2,1/(SRP!$B$8:$B$10&lt;=E848)/(SRP!$C$8:$C$10&gt;=E848),SRP!$D$8:$D$10)*(G848/100)*(E848/1000)),
IF(C848="Spirits",
SUM(LOOKUP(2,1/(SRP!$B$2:$B$7&lt;=E848)/(SRP!$C$2:$C$7&gt;=E848),SRP!$D$2:$D$7)*(G848/100)*(E848/1000)),
IF(AND(C848="Wine",D848="Fortified Wines"),
SUM(LOOKUP(2,1/(SRP!$B$26:$B$29&lt;=E848)/(SRP!$C$26:$C$29&gt;=E848),SRP!$D$26:$D$29)*(G848/100)*(E848/1000)),
IF(C848="Wine",
SUM(LOOKUP(2,1/(SRP!$B$21:$B$25&lt;=E848)/(SRP!$C$21:$C$25&gt;=E848),SRP!$D$21:$D$25)*(G848/100)*(E848/1000)),
IF(AND(C848="Ready to Drink",D848="RTD-One Pour Cocktail&gt;7%&lt;=14.5"),
SUM(LOOKUP(2,1/(SRP!$B$16:$B$20&lt;=E848)/(SRP!$C$16:$C$20&gt;=E848),SRP!$D$16:$D$20)*(G848/100)*(E848/1000)),
IF(C848="Ready to Drink",
SUM(LOOKUP(2,1/(SRP!$B$11:$B$15&lt;=E848)/(SRP!$C$11:$C$15&gt;=E848),SRP!$D$11:$D$15)*(G848/100)*(E848/1000)),
0)))))),2)</f>
        <v>8.1999999999999993</v>
      </c>
      <c r="L848" s="173" t="str">
        <f t="shared" si="13"/>
        <v>Wine750</v>
      </c>
      <c r="M848" s="154">
        <f>VLOOKUP(L848,'Slope %'!C:D,2,0)</f>
        <v>0.1</v>
      </c>
    </row>
    <row r="849" spans="1:13" x14ac:dyDescent="0.25">
      <c r="A849" s="169">
        <v>17545</v>
      </c>
      <c r="B849" s="170" t="s">
        <v>887</v>
      </c>
      <c r="C849" s="170" t="s">
        <v>11</v>
      </c>
      <c r="D849" s="170" t="s">
        <v>12</v>
      </c>
      <c r="E849" s="170">
        <v>473</v>
      </c>
      <c r="F849" s="170">
        <v>24</v>
      </c>
      <c r="G849" s="171">
        <v>5</v>
      </c>
      <c r="H849" s="170" t="s">
        <v>105</v>
      </c>
      <c r="I849" s="171">
        <v>3.79</v>
      </c>
      <c r="J849" s="169">
        <v>1</v>
      </c>
      <c r="K849" s="154" cm="1">
        <f t="array" ref="K849">ROUND(
IF(C849="Beer",
SUM(LOOKUP(2,1/(SRP!$B$8:$B$10&lt;=E849)/(SRP!$C$8:$C$10&gt;=E849),SRP!$D$8:$D$10)*(G849/100)*(E849/1000)),
IF(C849="Spirits",
SUM(LOOKUP(2,1/(SRP!$B$2:$B$7&lt;=E849)/(SRP!$C$2:$C$7&gt;=E849),SRP!$D$2:$D$7)*(G849/100)*(E849/1000)),
IF(AND(C849="Wine",D849="Fortified Wines"),
SUM(LOOKUP(2,1/(SRP!$B$26:$B$29&lt;=E849)/(SRP!$C$26:$C$29&gt;=E849),SRP!$D$26:$D$29)*(G849/100)*(E849/1000)),
IF(C849="Wine",
SUM(LOOKUP(2,1/(SRP!$B$21:$B$25&lt;=E849)/(SRP!$C$21:$C$25&gt;=E849),SRP!$D$21:$D$25)*(G849/100)*(E849/1000)),
IF(AND(C849="Ready to Drink",D849="RTD-One Pour Cocktail&gt;7%&lt;=14.5"),
SUM(LOOKUP(2,1/(SRP!$B$16:$B$20&lt;=E849)/(SRP!$C$16:$C$20&gt;=E849),SRP!$D$16:$D$20)*(G849/100)*(E849/1000)),
IF(C849="Ready to Drink",
SUM(LOOKUP(2,1/(SRP!$B$11:$B$15&lt;=E849)/(SRP!$C$11:$C$15&gt;=E849),SRP!$D$11:$D$15)*(G849/100)*(E849/1000)),
0)))))),2)</f>
        <v>1.85</v>
      </c>
      <c r="L849" s="173" t="str">
        <f t="shared" si="13"/>
        <v>Beer473</v>
      </c>
      <c r="M849" s="154">
        <f>VLOOKUP(L849,'Slope %'!C:D,2,0)</f>
        <v>0.12</v>
      </c>
    </row>
    <row r="850" spans="1:13" x14ac:dyDescent="0.25">
      <c r="A850" s="169">
        <v>17545</v>
      </c>
      <c r="B850" s="170" t="s">
        <v>887</v>
      </c>
      <c r="C850" s="170" t="s">
        <v>11</v>
      </c>
      <c r="D850" s="170" t="s">
        <v>12</v>
      </c>
      <c r="E850" s="170">
        <v>473</v>
      </c>
      <c r="F850" s="170">
        <v>24</v>
      </c>
      <c r="G850" s="171">
        <v>5</v>
      </c>
      <c r="H850" s="170" t="s">
        <v>105</v>
      </c>
      <c r="I850" s="171">
        <v>3.79</v>
      </c>
      <c r="J850" s="169">
        <v>1</v>
      </c>
      <c r="K850" s="154" cm="1">
        <f t="array" ref="K850">ROUND(
IF(C850="Beer",
SUM(LOOKUP(2,1/(SRP!$B$8:$B$10&lt;=E850)/(SRP!$C$8:$C$10&gt;=E850),SRP!$D$8:$D$10)*(G850/100)*(E850/1000)),
IF(C850="Spirits",
SUM(LOOKUP(2,1/(SRP!$B$2:$B$7&lt;=E850)/(SRP!$C$2:$C$7&gt;=E850),SRP!$D$2:$D$7)*(G850/100)*(E850/1000)),
IF(AND(C850="Wine",D850="Fortified Wines"),
SUM(LOOKUP(2,1/(SRP!$B$26:$B$29&lt;=E850)/(SRP!$C$26:$C$29&gt;=E850),SRP!$D$26:$D$29)*(G850/100)*(E850/1000)),
IF(C850="Wine",
SUM(LOOKUP(2,1/(SRP!$B$21:$B$25&lt;=E850)/(SRP!$C$21:$C$25&gt;=E850),SRP!$D$21:$D$25)*(G850/100)*(E850/1000)),
IF(AND(C850="Ready to Drink",D850="RTD-One Pour Cocktail&gt;7%&lt;=14.5"),
SUM(LOOKUP(2,1/(SRP!$B$16:$B$20&lt;=E850)/(SRP!$C$16:$C$20&gt;=E850),SRP!$D$16:$D$20)*(G850/100)*(E850/1000)),
IF(C850="Ready to Drink",
SUM(LOOKUP(2,1/(SRP!$B$11:$B$15&lt;=E850)/(SRP!$C$11:$C$15&gt;=E850),SRP!$D$11:$D$15)*(G850/100)*(E850/1000)),
0)))))),2)</f>
        <v>1.85</v>
      </c>
      <c r="L850" s="173" t="str">
        <f t="shared" si="13"/>
        <v>Beer473</v>
      </c>
      <c r="M850" s="154">
        <f>VLOOKUP(L850,'Slope %'!C:D,2,0)</f>
        <v>0.12</v>
      </c>
    </row>
    <row r="851" spans="1:13" x14ac:dyDescent="0.25">
      <c r="A851" s="169">
        <v>17546</v>
      </c>
      <c r="B851" s="170" t="s">
        <v>888</v>
      </c>
      <c r="C851" s="170" t="s">
        <v>11</v>
      </c>
      <c r="D851" s="170" t="s">
        <v>211</v>
      </c>
      <c r="E851" s="170">
        <v>473</v>
      </c>
      <c r="F851" s="170">
        <v>24</v>
      </c>
      <c r="G851" s="171">
        <v>4</v>
      </c>
      <c r="H851" s="170" t="s">
        <v>105</v>
      </c>
      <c r="I851" s="171">
        <v>3.79</v>
      </c>
      <c r="J851" s="169">
        <v>1</v>
      </c>
      <c r="K851" s="154" cm="1">
        <f t="array" ref="K851">ROUND(
IF(C851="Beer",
SUM(LOOKUP(2,1/(SRP!$B$8:$B$10&lt;=E851)/(SRP!$C$8:$C$10&gt;=E851),SRP!$D$8:$D$10)*(G851/100)*(E851/1000)),
IF(C851="Spirits",
SUM(LOOKUP(2,1/(SRP!$B$2:$B$7&lt;=E851)/(SRP!$C$2:$C$7&gt;=E851),SRP!$D$2:$D$7)*(G851/100)*(E851/1000)),
IF(AND(C851="Wine",D851="Fortified Wines"),
SUM(LOOKUP(2,1/(SRP!$B$26:$B$29&lt;=E851)/(SRP!$C$26:$C$29&gt;=E851),SRP!$D$26:$D$29)*(G851/100)*(E851/1000)),
IF(C851="Wine",
SUM(LOOKUP(2,1/(SRP!$B$21:$B$25&lt;=E851)/(SRP!$C$21:$C$25&gt;=E851),SRP!$D$21:$D$25)*(G851/100)*(E851/1000)),
IF(AND(C851="Ready to Drink",D851="RTD-One Pour Cocktail&gt;7%&lt;=14.5"),
SUM(LOOKUP(2,1/(SRP!$B$16:$B$20&lt;=E851)/(SRP!$C$16:$C$20&gt;=E851),SRP!$D$16:$D$20)*(G851/100)*(E851/1000)),
IF(C851="Ready to Drink",
SUM(LOOKUP(2,1/(SRP!$B$11:$B$15&lt;=E851)/(SRP!$C$11:$C$15&gt;=E851),SRP!$D$11:$D$15)*(G851/100)*(E851/1000)),
0)))))),2)</f>
        <v>1.48</v>
      </c>
      <c r="L851" s="173" t="str">
        <f t="shared" si="13"/>
        <v>Beer473</v>
      </c>
      <c r="M851" s="154">
        <f>VLOOKUP(L851,'Slope %'!C:D,2,0)</f>
        <v>0.12</v>
      </c>
    </row>
    <row r="852" spans="1:13" x14ac:dyDescent="0.25">
      <c r="A852" s="169">
        <v>17546</v>
      </c>
      <c r="B852" s="170" t="s">
        <v>888</v>
      </c>
      <c r="C852" s="170" t="s">
        <v>11</v>
      </c>
      <c r="D852" s="170" t="s">
        <v>211</v>
      </c>
      <c r="E852" s="170">
        <v>473</v>
      </c>
      <c r="F852" s="170">
        <v>24</v>
      </c>
      <c r="G852" s="171">
        <v>4</v>
      </c>
      <c r="H852" s="170" t="s">
        <v>105</v>
      </c>
      <c r="I852" s="171">
        <v>3.79</v>
      </c>
      <c r="J852" s="169">
        <v>1</v>
      </c>
      <c r="K852" s="154" cm="1">
        <f t="array" ref="K852">ROUND(
IF(C852="Beer",
SUM(LOOKUP(2,1/(SRP!$B$8:$B$10&lt;=E852)/(SRP!$C$8:$C$10&gt;=E852),SRP!$D$8:$D$10)*(G852/100)*(E852/1000)),
IF(C852="Spirits",
SUM(LOOKUP(2,1/(SRP!$B$2:$B$7&lt;=E852)/(SRP!$C$2:$C$7&gt;=E852),SRP!$D$2:$D$7)*(G852/100)*(E852/1000)),
IF(AND(C852="Wine",D852="Fortified Wines"),
SUM(LOOKUP(2,1/(SRP!$B$26:$B$29&lt;=E852)/(SRP!$C$26:$C$29&gt;=E852),SRP!$D$26:$D$29)*(G852/100)*(E852/1000)),
IF(C852="Wine",
SUM(LOOKUP(2,1/(SRP!$B$21:$B$25&lt;=E852)/(SRP!$C$21:$C$25&gt;=E852),SRP!$D$21:$D$25)*(G852/100)*(E852/1000)),
IF(AND(C852="Ready to Drink",D852="RTD-One Pour Cocktail&gt;7%&lt;=14.5"),
SUM(LOOKUP(2,1/(SRP!$B$16:$B$20&lt;=E852)/(SRP!$C$16:$C$20&gt;=E852),SRP!$D$16:$D$20)*(G852/100)*(E852/1000)),
IF(C852="Ready to Drink",
SUM(LOOKUP(2,1/(SRP!$B$11:$B$15&lt;=E852)/(SRP!$C$11:$C$15&gt;=E852),SRP!$D$11:$D$15)*(G852/100)*(E852/1000)),
0)))))),2)</f>
        <v>1.48</v>
      </c>
      <c r="L852" s="173" t="str">
        <f t="shared" si="13"/>
        <v>Beer473</v>
      </c>
      <c r="M852" s="154">
        <f>VLOOKUP(L852,'Slope %'!C:D,2,0)</f>
        <v>0.12</v>
      </c>
    </row>
    <row r="853" spans="1:13" x14ac:dyDescent="0.25">
      <c r="A853" s="169">
        <v>17564</v>
      </c>
      <c r="B853" s="170" t="s">
        <v>889</v>
      </c>
      <c r="C853" s="170" t="s">
        <v>24</v>
      </c>
      <c r="D853" s="170" t="s">
        <v>194</v>
      </c>
      <c r="E853" s="170">
        <v>750</v>
      </c>
      <c r="F853" s="170">
        <v>6</v>
      </c>
      <c r="G853" s="171">
        <v>13</v>
      </c>
      <c r="H853" s="170" t="s">
        <v>86</v>
      </c>
      <c r="I853" s="171">
        <v>28.99</v>
      </c>
      <c r="J853" s="169">
        <v>1</v>
      </c>
      <c r="K853" s="154" cm="1">
        <f t="array" ref="K853">ROUND(
IF(C853="Beer",
SUM(LOOKUP(2,1/(SRP!$B$8:$B$10&lt;=E853)/(SRP!$C$8:$C$10&gt;=E853),SRP!$D$8:$D$10)*(G853/100)*(E853/1000)),
IF(C853="Spirits",
SUM(LOOKUP(2,1/(SRP!$B$2:$B$7&lt;=E853)/(SRP!$C$2:$C$7&gt;=E853),SRP!$D$2:$D$7)*(G853/100)*(E853/1000)),
IF(AND(C853="Wine",D853="Fortified Wines"),
SUM(LOOKUP(2,1/(SRP!$B$26:$B$29&lt;=E853)/(SRP!$C$26:$C$29&gt;=E853),SRP!$D$26:$D$29)*(G853/100)*(E853/1000)),
IF(C853="Wine",
SUM(LOOKUP(2,1/(SRP!$B$21:$B$25&lt;=E853)/(SRP!$C$21:$C$25&gt;=E853),SRP!$D$21:$D$25)*(G853/100)*(E853/1000)),
IF(AND(C853="Ready to Drink",D853="RTD-One Pour Cocktail&gt;7%&lt;=14.5"),
SUM(LOOKUP(2,1/(SRP!$B$16:$B$20&lt;=E853)/(SRP!$C$16:$C$20&gt;=E853),SRP!$D$16:$D$20)*(G853/100)*(E853/1000)),
IF(C853="Ready to Drink",
SUM(LOOKUP(2,1/(SRP!$B$11:$B$15&lt;=E853)/(SRP!$C$11:$C$15&gt;=E853),SRP!$D$11:$D$15)*(G853/100)*(E853/1000)),
0)))))),2)</f>
        <v>7.61</v>
      </c>
      <c r="L853" s="173" t="str">
        <f t="shared" si="13"/>
        <v>Wine750</v>
      </c>
      <c r="M853" s="154">
        <f>VLOOKUP(L853,'Slope %'!C:D,2,0)</f>
        <v>0.1</v>
      </c>
    </row>
    <row r="854" spans="1:13" x14ac:dyDescent="0.25">
      <c r="A854" s="169">
        <v>17572</v>
      </c>
      <c r="B854" s="170" t="s">
        <v>869</v>
      </c>
      <c r="C854" s="170" t="s">
        <v>15</v>
      </c>
      <c r="D854" s="170" t="s">
        <v>169</v>
      </c>
      <c r="E854" s="170">
        <v>750</v>
      </c>
      <c r="F854" s="170">
        <v>12</v>
      </c>
      <c r="G854" s="171">
        <v>21</v>
      </c>
      <c r="H854" s="170" t="s">
        <v>22</v>
      </c>
      <c r="I854" s="171">
        <v>23.99</v>
      </c>
      <c r="J854" s="169">
        <v>1</v>
      </c>
      <c r="K854" s="154" cm="1">
        <f t="array" ref="K854">ROUND(
IF(C854="Beer",
SUM(LOOKUP(2,1/(SRP!$B$8:$B$10&lt;=E854)/(SRP!$C$8:$C$10&gt;=E854),SRP!$D$8:$D$10)*(G854/100)*(E854/1000)),
IF(C854="Spirits",
SUM(LOOKUP(2,1/(SRP!$B$2:$B$7&lt;=E854)/(SRP!$C$2:$C$7&gt;=E854),SRP!$D$2:$D$7)*(G854/100)*(E854/1000)),
IF(AND(C854="Wine",D854="Fortified Wines"),
SUM(LOOKUP(2,1/(SRP!$B$26:$B$29&lt;=E854)/(SRP!$C$26:$C$29&gt;=E854),SRP!$D$26:$D$29)*(G854/100)*(E854/1000)),
IF(C854="Wine",
SUM(LOOKUP(2,1/(SRP!$B$21:$B$25&lt;=E854)/(SRP!$C$21:$C$25&gt;=E854),SRP!$D$21:$D$25)*(G854/100)*(E854/1000)),
IF(AND(C854="Ready to Drink",D854="RTD-One Pour Cocktail&gt;7%&lt;=14.5"),
SUM(LOOKUP(2,1/(SRP!$B$16:$B$20&lt;=E854)/(SRP!$C$16:$C$20&gt;=E854),SRP!$D$16:$D$20)*(G854/100)*(E854/1000)),
IF(C854="Ready to Drink",
SUM(LOOKUP(2,1/(SRP!$B$11:$B$15&lt;=E854)/(SRP!$C$11:$C$15&gt;=E854),SRP!$D$11:$D$15)*(G854/100)*(E854/1000)),
0)))))),2)</f>
        <v>12.3</v>
      </c>
      <c r="L854" s="173" t="str">
        <f t="shared" si="13"/>
        <v>Spirits750</v>
      </c>
      <c r="M854" s="154">
        <f>VLOOKUP(L854,'Slope %'!C:D,2,0)</f>
        <v>7.0000000000000007E-2</v>
      </c>
    </row>
    <row r="855" spans="1:13" x14ac:dyDescent="0.25">
      <c r="A855" s="169">
        <v>17648</v>
      </c>
      <c r="B855" s="170" t="s">
        <v>890</v>
      </c>
      <c r="C855" s="170" t="s">
        <v>37</v>
      </c>
      <c r="D855" s="170" t="s">
        <v>891</v>
      </c>
      <c r="E855" s="170">
        <v>0</v>
      </c>
      <c r="F855" s="170">
        <v>12</v>
      </c>
      <c r="H855" s="170" t="s">
        <v>892</v>
      </c>
      <c r="I855" s="171">
        <v>4.3099999999999996</v>
      </c>
      <c r="K855" s="154" cm="1">
        <f t="array" ref="K855">ROUND(
IF(C855="Beer",
SUM(LOOKUP(2,1/(SRP!$B$8:$B$10&lt;=E855)/(SRP!$C$8:$C$10&gt;=E855),SRP!$D$8:$D$10)*(G855/100)*(E855/1000)),
IF(C855="Spirits",
SUM(LOOKUP(2,1/(SRP!$B$2:$B$7&lt;=E855)/(SRP!$C$2:$C$7&gt;=E855),SRP!$D$2:$D$7)*(G855/100)*(E855/1000)),
IF(AND(C855="Wine",D855="Fortified Wines"),
SUM(LOOKUP(2,1/(SRP!$B$26:$B$29&lt;=E855)/(SRP!$C$26:$C$29&gt;=E855),SRP!$D$26:$D$29)*(G855/100)*(E855/1000)),
IF(C855="Wine",
SUM(LOOKUP(2,1/(SRP!$B$21:$B$25&lt;=E855)/(SRP!$C$21:$C$25&gt;=E855),SRP!$D$21:$D$25)*(G855/100)*(E855/1000)),
IF(AND(C855="Ready to Drink",D855="RTD-One Pour Cocktail&gt;7%&lt;=14.5"),
SUM(LOOKUP(2,1/(SRP!$B$16:$B$20&lt;=E855)/(SRP!$C$16:$C$20&gt;=E855),SRP!$D$16:$D$20)*(G855/100)*(E855/1000)),
IF(C855="Ready to Drink",
SUM(LOOKUP(2,1/(SRP!$B$11:$B$15&lt;=E855)/(SRP!$C$11:$C$15&gt;=E855),SRP!$D$11:$D$15)*(G855/100)*(E855/1000)),
0)))))),2)</f>
        <v>0</v>
      </c>
      <c r="L855" s="173" t="str">
        <f t="shared" si="13"/>
        <v>Non Liquor Merchandise0</v>
      </c>
      <c r="M855" s="154" t="e">
        <f>VLOOKUP(L855,'Slope %'!C:D,2,0)</f>
        <v>#N/A</v>
      </c>
    </row>
    <row r="856" spans="1:13" x14ac:dyDescent="0.25">
      <c r="A856" s="169">
        <v>17681</v>
      </c>
      <c r="B856" s="170" t="s">
        <v>893</v>
      </c>
      <c r="C856" s="170" t="s">
        <v>37</v>
      </c>
      <c r="D856" s="170" t="s">
        <v>891</v>
      </c>
      <c r="E856" s="170">
        <v>0</v>
      </c>
      <c r="F856" s="170">
        <v>12</v>
      </c>
      <c r="H856" s="170" t="s">
        <v>892</v>
      </c>
      <c r="I856" s="171">
        <v>4</v>
      </c>
      <c r="K856" s="154" cm="1">
        <f t="array" ref="K856">ROUND(
IF(C856="Beer",
SUM(LOOKUP(2,1/(SRP!$B$8:$B$10&lt;=E856)/(SRP!$C$8:$C$10&gt;=E856),SRP!$D$8:$D$10)*(G856/100)*(E856/1000)),
IF(C856="Spirits",
SUM(LOOKUP(2,1/(SRP!$B$2:$B$7&lt;=E856)/(SRP!$C$2:$C$7&gt;=E856),SRP!$D$2:$D$7)*(G856/100)*(E856/1000)),
IF(AND(C856="Wine",D856="Fortified Wines"),
SUM(LOOKUP(2,1/(SRP!$B$26:$B$29&lt;=E856)/(SRP!$C$26:$C$29&gt;=E856),SRP!$D$26:$D$29)*(G856/100)*(E856/1000)),
IF(C856="Wine",
SUM(LOOKUP(2,1/(SRP!$B$21:$B$25&lt;=E856)/(SRP!$C$21:$C$25&gt;=E856),SRP!$D$21:$D$25)*(G856/100)*(E856/1000)),
IF(AND(C856="Ready to Drink",D856="RTD-One Pour Cocktail&gt;7%&lt;=14.5"),
SUM(LOOKUP(2,1/(SRP!$B$16:$B$20&lt;=E856)/(SRP!$C$16:$C$20&gt;=E856),SRP!$D$16:$D$20)*(G856/100)*(E856/1000)),
IF(C856="Ready to Drink",
SUM(LOOKUP(2,1/(SRP!$B$11:$B$15&lt;=E856)/(SRP!$C$11:$C$15&gt;=E856),SRP!$D$11:$D$15)*(G856/100)*(E856/1000)),
0)))))),2)</f>
        <v>0</v>
      </c>
      <c r="L856" s="173" t="str">
        <f t="shared" si="13"/>
        <v>Non Liquor Merchandise0</v>
      </c>
      <c r="M856" s="154" t="e">
        <f>VLOOKUP(L856,'Slope %'!C:D,2,0)</f>
        <v>#N/A</v>
      </c>
    </row>
    <row r="857" spans="1:13" x14ac:dyDescent="0.25">
      <c r="A857" s="169">
        <v>17686</v>
      </c>
      <c r="B857" s="170" t="s">
        <v>894</v>
      </c>
      <c r="C857" s="170" t="s">
        <v>37</v>
      </c>
      <c r="D857" s="170" t="s">
        <v>895</v>
      </c>
      <c r="E857" s="170">
        <v>0</v>
      </c>
      <c r="F857" s="170">
        <v>12</v>
      </c>
      <c r="H857" s="170" t="s">
        <v>892</v>
      </c>
      <c r="I857" s="171">
        <v>4.5</v>
      </c>
      <c r="K857" s="154" cm="1">
        <f t="array" ref="K857">ROUND(
IF(C857="Beer",
SUM(LOOKUP(2,1/(SRP!$B$8:$B$10&lt;=E857)/(SRP!$C$8:$C$10&gt;=E857),SRP!$D$8:$D$10)*(G857/100)*(E857/1000)),
IF(C857="Spirits",
SUM(LOOKUP(2,1/(SRP!$B$2:$B$7&lt;=E857)/(SRP!$C$2:$C$7&gt;=E857),SRP!$D$2:$D$7)*(G857/100)*(E857/1000)),
IF(AND(C857="Wine",D857="Fortified Wines"),
SUM(LOOKUP(2,1/(SRP!$B$26:$B$29&lt;=E857)/(SRP!$C$26:$C$29&gt;=E857),SRP!$D$26:$D$29)*(G857/100)*(E857/1000)),
IF(C857="Wine",
SUM(LOOKUP(2,1/(SRP!$B$21:$B$25&lt;=E857)/(SRP!$C$21:$C$25&gt;=E857),SRP!$D$21:$D$25)*(G857/100)*(E857/1000)),
IF(AND(C857="Ready to Drink",D857="RTD-One Pour Cocktail&gt;7%&lt;=14.5"),
SUM(LOOKUP(2,1/(SRP!$B$16:$B$20&lt;=E857)/(SRP!$C$16:$C$20&gt;=E857),SRP!$D$16:$D$20)*(G857/100)*(E857/1000)),
IF(C857="Ready to Drink",
SUM(LOOKUP(2,1/(SRP!$B$11:$B$15&lt;=E857)/(SRP!$C$11:$C$15&gt;=E857),SRP!$D$11:$D$15)*(G857/100)*(E857/1000)),
0)))))),2)</f>
        <v>0</v>
      </c>
      <c r="L857" s="173" t="str">
        <f t="shared" si="13"/>
        <v>Non Liquor Merchandise0</v>
      </c>
      <c r="M857" s="154" t="e">
        <f>VLOOKUP(L857,'Slope %'!C:D,2,0)</f>
        <v>#N/A</v>
      </c>
    </row>
    <row r="858" spans="1:13" x14ac:dyDescent="0.25">
      <c r="A858" s="169">
        <v>17723</v>
      </c>
      <c r="B858" s="170" t="s">
        <v>896</v>
      </c>
      <c r="C858" s="170" t="s">
        <v>24</v>
      </c>
      <c r="D858" s="170" t="s">
        <v>109</v>
      </c>
      <c r="E858" s="170">
        <v>750</v>
      </c>
      <c r="F858" s="170">
        <v>12</v>
      </c>
      <c r="G858" s="171">
        <v>10.5</v>
      </c>
      <c r="H858" s="170" t="s">
        <v>163</v>
      </c>
      <c r="I858" s="171">
        <v>18.489999999999998</v>
      </c>
      <c r="J858" s="169">
        <v>1</v>
      </c>
      <c r="K858" s="154" cm="1">
        <f t="array" ref="K858">ROUND(
IF(C858="Beer",
SUM(LOOKUP(2,1/(SRP!$B$8:$B$10&lt;=E858)/(SRP!$C$8:$C$10&gt;=E858),SRP!$D$8:$D$10)*(G858/100)*(E858/1000)),
IF(C858="Spirits",
SUM(LOOKUP(2,1/(SRP!$B$2:$B$7&lt;=E858)/(SRP!$C$2:$C$7&gt;=E858),SRP!$D$2:$D$7)*(G858/100)*(E858/1000)),
IF(AND(C858="Wine",D858="Fortified Wines"),
SUM(LOOKUP(2,1/(SRP!$B$26:$B$29&lt;=E858)/(SRP!$C$26:$C$29&gt;=E858),SRP!$D$26:$D$29)*(G858/100)*(E858/1000)),
IF(C858="Wine",
SUM(LOOKUP(2,1/(SRP!$B$21:$B$25&lt;=E858)/(SRP!$C$21:$C$25&gt;=E858),SRP!$D$21:$D$25)*(G858/100)*(E858/1000)),
IF(AND(C858="Ready to Drink",D858="RTD-One Pour Cocktail&gt;7%&lt;=14.5"),
SUM(LOOKUP(2,1/(SRP!$B$16:$B$20&lt;=E858)/(SRP!$C$16:$C$20&gt;=E858),SRP!$D$16:$D$20)*(G858/100)*(E858/1000)),
IF(C858="Ready to Drink",
SUM(LOOKUP(2,1/(SRP!$B$11:$B$15&lt;=E858)/(SRP!$C$11:$C$15&gt;=E858),SRP!$D$11:$D$15)*(G858/100)*(E858/1000)),
0)))))),2)</f>
        <v>6.15</v>
      </c>
      <c r="L858" s="173" t="str">
        <f t="shared" si="13"/>
        <v>Wine750</v>
      </c>
      <c r="M858" s="154">
        <f>VLOOKUP(L858,'Slope %'!C:D,2,0)</f>
        <v>0.1</v>
      </c>
    </row>
    <row r="859" spans="1:13" x14ac:dyDescent="0.25">
      <c r="A859" s="169">
        <v>17725</v>
      </c>
      <c r="B859" s="170" t="s">
        <v>897</v>
      </c>
      <c r="C859" s="170" t="s">
        <v>24</v>
      </c>
      <c r="D859" s="170" t="s">
        <v>68</v>
      </c>
      <c r="E859" s="170">
        <v>750</v>
      </c>
      <c r="F859" s="170">
        <v>12</v>
      </c>
      <c r="G859" s="171">
        <v>14</v>
      </c>
      <c r="H859" s="170" t="s">
        <v>141</v>
      </c>
      <c r="I859" s="171">
        <v>21.99</v>
      </c>
      <c r="J859" s="169">
        <v>1</v>
      </c>
      <c r="K859" s="154" cm="1">
        <f t="array" ref="K859">ROUND(
IF(C859="Beer",
SUM(LOOKUP(2,1/(SRP!$B$8:$B$10&lt;=E859)/(SRP!$C$8:$C$10&gt;=E859),SRP!$D$8:$D$10)*(G859/100)*(E859/1000)),
IF(C859="Spirits",
SUM(LOOKUP(2,1/(SRP!$B$2:$B$7&lt;=E859)/(SRP!$C$2:$C$7&gt;=E859),SRP!$D$2:$D$7)*(G859/100)*(E859/1000)),
IF(AND(C859="Wine",D859="Fortified Wines"),
SUM(LOOKUP(2,1/(SRP!$B$26:$B$29&lt;=E859)/(SRP!$C$26:$C$29&gt;=E859),SRP!$D$26:$D$29)*(G859/100)*(E859/1000)),
IF(C859="Wine",
SUM(LOOKUP(2,1/(SRP!$B$21:$B$25&lt;=E859)/(SRP!$C$21:$C$25&gt;=E859),SRP!$D$21:$D$25)*(G859/100)*(E859/1000)),
IF(AND(C859="Ready to Drink",D859="RTD-One Pour Cocktail&gt;7%&lt;=14.5"),
SUM(LOOKUP(2,1/(SRP!$B$16:$B$20&lt;=E859)/(SRP!$C$16:$C$20&gt;=E859),SRP!$D$16:$D$20)*(G859/100)*(E859/1000)),
IF(C859="Ready to Drink",
SUM(LOOKUP(2,1/(SRP!$B$11:$B$15&lt;=E859)/(SRP!$C$11:$C$15&gt;=E859),SRP!$D$11:$D$15)*(G859/100)*(E859/1000)),
0)))))),2)</f>
        <v>8.1999999999999993</v>
      </c>
      <c r="L859" s="173" t="str">
        <f t="shared" si="13"/>
        <v>Wine750</v>
      </c>
      <c r="M859" s="154">
        <f>VLOOKUP(L859,'Slope %'!C:D,2,0)</f>
        <v>0.1</v>
      </c>
    </row>
    <row r="860" spans="1:13" x14ac:dyDescent="0.25">
      <c r="A860" s="169">
        <v>17733</v>
      </c>
      <c r="B860" s="170" t="s">
        <v>898</v>
      </c>
      <c r="C860" s="170" t="s">
        <v>37</v>
      </c>
      <c r="D860" s="170" t="s">
        <v>891</v>
      </c>
      <c r="E860" s="170">
        <v>0</v>
      </c>
      <c r="F860" s="170">
        <v>6</v>
      </c>
      <c r="H860" s="170" t="s">
        <v>892</v>
      </c>
      <c r="I860" s="171">
        <v>6.14</v>
      </c>
      <c r="K860" s="154" cm="1">
        <f t="array" ref="K860">ROUND(
IF(C860="Beer",
SUM(LOOKUP(2,1/(SRP!$B$8:$B$10&lt;=E860)/(SRP!$C$8:$C$10&gt;=E860),SRP!$D$8:$D$10)*(G860/100)*(E860/1000)),
IF(C860="Spirits",
SUM(LOOKUP(2,1/(SRP!$B$2:$B$7&lt;=E860)/(SRP!$C$2:$C$7&gt;=E860),SRP!$D$2:$D$7)*(G860/100)*(E860/1000)),
IF(AND(C860="Wine",D860="Fortified Wines"),
SUM(LOOKUP(2,1/(SRP!$B$26:$B$29&lt;=E860)/(SRP!$C$26:$C$29&gt;=E860),SRP!$D$26:$D$29)*(G860/100)*(E860/1000)),
IF(C860="Wine",
SUM(LOOKUP(2,1/(SRP!$B$21:$B$25&lt;=E860)/(SRP!$C$21:$C$25&gt;=E860),SRP!$D$21:$D$25)*(G860/100)*(E860/1000)),
IF(AND(C860="Ready to Drink",D860="RTD-One Pour Cocktail&gt;7%&lt;=14.5"),
SUM(LOOKUP(2,1/(SRP!$B$16:$B$20&lt;=E860)/(SRP!$C$16:$C$20&gt;=E860),SRP!$D$16:$D$20)*(G860/100)*(E860/1000)),
IF(C860="Ready to Drink",
SUM(LOOKUP(2,1/(SRP!$B$11:$B$15&lt;=E860)/(SRP!$C$11:$C$15&gt;=E860),SRP!$D$11:$D$15)*(G860/100)*(E860/1000)),
0)))))),2)</f>
        <v>0</v>
      </c>
      <c r="L860" s="173" t="str">
        <f t="shared" si="13"/>
        <v>Non Liquor Merchandise0</v>
      </c>
      <c r="M860" s="154" t="e">
        <f>VLOOKUP(L860,'Slope %'!C:D,2,0)</f>
        <v>#N/A</v>
      </c>
    </row>
    <row r="861" spans="1:13" x14ac:dyDescent="0.25">
      <c r="A861" s="169">
        <v>17753</v>
      </c>
      <c r="B861" s="170" t="s">
        <v>899</v>
      </c>
      <c r="C861" s="170" t="s">
        <v>24</v>
      </c>
      <c r="D861" s="170" t="s">
        <v>34</v>
      </c>
      <c r="E861" s="170">
        <v>750</v>
      </c>
      <c r="F861" s="170">
        <v>12</v>
      </c>
      <c r="G861" s="171">
        <v>12.5</v>
      </c>
      <c r="H861" s="170" t="s">
        <v>110</v>
      </c>
      <c r="I861" s="171">
        <v>29.99</v>
      </c>
      <c r="J861" s="169">
        <v>1</v>
      </c>
      <c r="K861" s="154" cm="1">
        <f t="array" ref="K861">ROUND(
IF(C861="Beer",
SUM(LOOKUP(2,1/(SRP!$B$8:$B$10&lt;=E861)/(SRP!$C$8:$C$10&gt;=E861),SRP!$D$8:$D$10)*(G861/100)*(E861/1000)),
IF(C861="Spirits",
SUM(LOOKUP(2,1/(SRP!$B$2:$B$7&lt;=E861)/(SRP!$C$2:$C$7&gt;=E861),SRP!$D$2:$D$7)*(G861/100)*(E861/1000)),
IF(AND(C861="Wine",D861="Fortified Wines"),
SUM(LOOKUP(2,1/(SRP!$B$26:$B$29&lt;=E861)/(SRP!$C$26:$C$29&gt;=E861),SRP!$D$26:$D$29)*(G861/100)*(E861/1000)),
IF(C861="Wine",
SUM(LOOKUP(2,1/(SRP!$B$21:$B$25&lt;=E861)/(SRP!$C$21:$C$25&gt;=E861),SRP!$D$21:$D$25)*(G861/100)*(E861/1000)),
IF(AND(C861="Ready to Drink",D861="RTD-One Pour Cocktail&gt;7%&lt;=14.5"),
SUM(LOOKUP(2,1/(SRP!$B$16:$B$20&lt;=E861)/(SRP!$C$16:$C$20&gt;=E861),SRP!$D$16:$D$20)*(G861/100)*(E861/1000)),
IF(C861="Ready to Drink",
SUM(LOOKUP(2,1/(SRP!$B$11:$B$15&lt;=E861)/(SRP!$C$11:$C$15&gt;=E861),SRP!$D$11:$D$15)*(G861/100)*(E861/1000)),
0)))))),2)</f>
        <v>7.32</v>
      </c>
      <c r="L861" s="173" t="str">
        <f t="shared" si="13"/>
        <v>Wine750</v>
      </c>
      <c r="M861" s="154">
        <f>VLOOKUP(L861,'Slope %'!C:D,2,0)</f>
        <v>0.1</v>
      </c>
    </row>
    <row r="862" spans="1:13" x14ac:dyDescent="0.25">
      <c r="A862" s="169">
        <v>17756</v>
      </c>
      <c r="B862" s="170" t="s">
        <v>900</v>
      </c>
      <c r="C862" s="170" t="s">
        <v>24</v>
      </c>
      <c r="D862" s="170" t="s">
        <v>230</v>
      </c>
      <c r="E862" s="170">
        <v>750</v>
      </c>
      <c r="F862" s="170">
        <v>6</v>
      </c>
      <c r="G862" s="171">
        <v>13.5</v>
      </c>
      <c r="H862" s="170" t="s">
        <v>22</v>
      </c>
      <c r="I862" s="171">
        <v>38.99</v>
      </c>
      <c r="J862" s="169">
        <v>1</v>
      </c>
      <c r="K862" s="154" cm="1">
        <f t="array" ref="K862">ROUND(
IF(C862="Beer",
SUM(LOOKUP(2,1/(SRP!$B$8:$B$10&lt;=E862)/(SRP!$C$8:$C$10&gt;=E862),SRP!$D$8:$D$10)*(G862/100)*(E862/1000)),
IF(C862="Spirits",
SUM(LOOKUP(2,1/(SRP!$B$2:$B$7&lt;=E862)/(SRP!$C$2:$C$7&gt;=E862),SRP!$D$2:$D$7)*(G862/100)*(E862/1000)),
IF(AND(C862="Wine",D862="Fortified Wines"),
SUM(LOOKUP(2,1/(SRP!$B$26:$B$29&lt;=E862)/(SRP!$C$26:$C$29&gt;=E862),SRP!$D$26:$D$29)*(G862/100)*(E862/1000)),
IF(C862="Wine",
SUM(LOOKUP(2,1/(SRP!$B$21:$B$25&lt;=E862)/(SRP!$C$21:$C$25&gt;=E862),SRP!$D$21:$D$25)*(G862/100)*(E862/1000)),
IF(AND(C862="Ready to Drink",D862="RTD-One Pour Cocktail&gt;7%&lt;=14.5"),
SUM(LOOKUP(2,1/(SRP!$B$16:$B$20&lt;=E862)/(SRP!$C$16:$C$20&gt;=E862),SRP!$D$16:$D$20)*(G862/100)*(E862/1000)),
IF(C862="Ready to Drink",
SUM(LOOKUP(2,1/(SRP!$B$11:$B$15&lt;=E862)/(SRP!$C$11:$C$15&gt;=E862),SRP!$D$11:$D$15)*(G862/100)*(E862/1000)),
0)))))),2)</f>
        <v>7.9</v>
      </c>
      <c r="L862" s="173" t="str">
        <f t="shared" si="13"/>
        <v>Wine750</v>
      </c>
      <c r="M862" s="154">
        <f>VLOOKUP(L862,'Slope %'!C:D,2,0)</f>
        <v>0.1</v>
      </c>
    </row>
    <row r="863" spans="1:13" x14ac:dyDescent="0.25">
      <c r="A863" s="169">
        <v>17761</v>
      </c>
      <c r="B863" s="170" t="s">
        <v>900</v>
      </c>
      <c r="C863" s="170" t="s">
        <v>24</v>
      </c>
      <c r="D863" s="170" t="s">
        <v>230</v>
      </c>
      <c r="E863" s="170">
        <v>1500</v>
      </c>
      <c r="F863" s="170">
        <v>3</v>
      </c>
      <c r="G863" s="171">
        <v>14</v>
      </c>
      <c r="H863" s="170" t="s">
        <v>22</v>
      </c>
      <c r="I863" s="171">
        <v>79.989999999999995</v>
      </c>
      <c r="J863" s="169">
        <v>1</v>
      </c>
      <c r="K863" s="154" cm="1">
        <f t="array" ref="K863">ROUND(
IF(C863="Beer",
SUM(LOOKUP(2,1/(SRP!$B$8:$B$10&lt;=E863)/(SRP!$C$8:$C$10&gt;=E863),SRP!$D$8:$D$10)*(G863/100)*(E863/1000)),
IF(C863="Spirits",
SUM(LOOKUP(2,1/(SRP!$B$2:$B$7&lt;=E863)/(SRP!$C$2:$C$7&gt;=E863),SRP!$D$2:$D$7)*(G863/100)*(E863/1000)),
IF(AND(C863="Wine",D863="Fortified Wines"),
SUM(LOOKUP(2,1/(SRP!$B$26:$B$29&lt;=E863)/(SRP!$C$26:$C$29&gt;=E863),SRP!$D$26:$D$29)*(G863/100)*(E863/1000)),
IF(C863="Wine",
SUM(LOOKUP(2,1/(SRP!$B$21:$B$25&lt;=E863)/(SRP!$C$21:$C$25&gt;=E863),SRP!$D$21:$D$25)*(G863/100)*(E863/1000)),
IF(AND(C863="Ready to Drink",D863="RTD-One Pour Cocktail&gt;7%&lt;=14.5"),
SUM(LOOKUP(2,1/(SRP!$B$16:$B$20&lt;=E863)/(SRP!$C$16:$C$20&gt;=E863),SRP!$D$16:$D$20)*(G863/100)*(E863/1000)),
IF(C863="Ready to Drink",
SUM(LOOKUP(2,1/(SRP!$B$11:$B$15&lt;=E863)/(SRP!$C$11:$C$15&gt;=E863),SRP!$D$11:$D$15)*(G863/100)*(E863/1000)),
0)))))),2)</f>
        <v>16.39</v>
      </c>
      <c r="L863" s="173" t="str">
        <f t="shared" si="13"/>
        <v>Wine1500</v>
      </c>
      <c r="M863" s="154">
        <f>VLOOKUP(L863,'Slope %'!C:D,2,0)</f>
        <v>7.0000000000000007E-2</v>
      </c>
    </row>
    <row r="864" spans="1:13" x14ac:dyDescent="0.25">
      <c r="A864" s="169">
        <v>17790</v>
      </c>
      <c r="B864" s="170" t="s">
        <v>901</v>
      </c>
      <c r="C864" s="170" t="s">
        <v>24</v>
      </c>
      <c r="D864" s="170" t="s">
        <v>166</v>
      </c>
      <c r="E864" s="170">
        <v>750</v>
      </c>
      <c r="F864" s="170">
        <v>12</v>
      </c>
      <c r="G864" s="171">
        <v>13</v>
      </c>
      <c r="H864" s="170" t="s">
        <v>22</v>
      </c>
      <c r="I864" s="171">
        <v>15.99</v>
      </c>
      <c r="J864" s="169">
        <v>1</v>
      </c>
      <c r="K864" s="154" cm="1">
        <f t="array" ref="K864">ROUND(
IF(C864="Beer",
SUM(LOOKUP(2,1/(SRP!$B$8:$B$10&lt;=E864)/(SRP!$C$8:$C$10&gt;=E864),SRP!$D$8:$D$10)*(G864/100)*(E864/1000)),
IF(C864="Spirits",
SUM(LOOKUP(2,1/(SRP!$B$2:$B$7&lt;=E864)/(SRP!$C$2:$C$7&gt;=E864),SRP!$D$2:$D$7)*(G864/100)*(E864/1000)),
IF(AND(C864="Wine",D864="Fortified Wines"),
SUM(LOOKUP(2,1/(SRP!$B$26:$B$29&lt;=E864)/(SRP!$C$26:$C$29&gt;=E864),SRP!$D$26:$D$29)*(G864/100)*(E864/1000)),
IF(C864="Wine",
SUM(LOOKUP(2,1/(SRP!$B$21:$B$25&lt;=E864)/(SRP!$C$21:$C$25&gt;=E864),SRP!$D$21:$D$25)*(G864/100)*(E864/1000)),
IF(AND(C864="Ready to Drink",D864="RTD-One Pour Cocktail&gt;7%&lt;=14.5"),
SUM(LOOKUP(2,1/(SRP!$B$16:$B$20&lt;=E864)/(SRP!$C$16:$C$20&gt;=E864),SRP!$D$16:$D$20)*(G864/100)*(E864/1000)),
IF(C864="Ready to Drink",
SUM(LOOKUP(2,1/(SRP!$B$11:$B$15&lt;=E864)/(SRP!$C$11:$C$15&gt;=E864),SRP!$D$11:$D$15)*(G864/100)*(E864/1000)),
0)))))),2)</f>
        <v>7.61</v>
      </c>
      <c r="L864" s="173" t="str">
        <f t="shared" si="13"/>
        <v>Wine750</v>
      </c>
      <c r="M864" s="154">
        <f>VLOOKUP(L864,'Slope %'!C:D,2,0)</f>
        <v>0.1</v>
      </c>
    </row>
    <row r="865" spans="1:13" x14ac:dyDescent="0.25">
      <c r="A865" s="169">
        <v>17791</v>
      </c>
      <c r="B865" s="170" t="s">
        <v>902</v>
      </c>
      <c r="C865" s="170" t="s">
        <v>24</v>
      </c>
      <c r="D865" s="170" t="s">
        <v>191</v>
      </c>
      <c r="E865" s="170">
        <v>3000</v>
      </c>
      <c r="F865" s="170">
        <v>4</v>
      </c>
      <c r="G865" s="171">
        <v>13.5</v>
      </c>
      <c r="H865" s="170" t="s">
        <v>22</v>
      </c>
      <c r="I865" s="171">
        <v>45.59</v>
      </c>
      <c r="J865" s="169">
        <v>1</v>
      </c>
      <c r="K865" s="154" cm="1">
        <f t="array" ref="K865">ROUND(
IF(C865="Beer",
SUM(LOOKUP(2,1/(SRP!$B$8:$B$10&lt;=E865)/(SRP!$C$8:$C$10&gt;=E865),SRP!$D$8:$D$10)*(G865/100)*(E865/1000)),
IF(C865="Spirits",
SUM(LOOKUP(2,1/(SRP!$B$2:$B$7&lt;=E865)/(SRP!$C$2:$C$7&gt;=E865),SRP!$D$2:$D$7)*(G865/100)*(E865/1000)),
IF(AND(C865="Wine",D865="Fortified Wines"),
SUM(LOOKUP(2,1/(SRP!$B$26:$B$29&lt;=E865)/(SRP!$C$26:$C$29&gt;=E865),SRP!$D$26:$D$29)*(G865/100)*(E865/1000)),
IF(C865="Wine",
SUM(LOOKUP(2,1/(SRP!$B$21:$B$25&lt;=E865)/(SRP!$C$21:$C$25&gt;=E865),SRP!$D$21:$D$25)*(G865/100)*(E865/1000)),
IF(AND(C865="Ready to Drink",D865="RTD-One Pour Cocktail&gt;7%&lt;=14.5"),
SUM(LOOKUP(2,1/(SRP!$B$16:$B$20&lt;=E865)/(SRP!$C$16:$C$20&gt;=E865),SRP!$D$16:$D$20)*(G865/100)*(E865/1000)),
IF(C865="Ready to Drink",
SUM(LOOKUP(2,1/(SRP!$B$11:$B$15&lt;=E865)/(SRP!$C$11:$C$15&gt;=E865),SRP!$D$11:$D$15)*(G865/100)*(E865/1000)),
0)))))),2)</f>
        <v>31.62</v>
      </c>
      <c r="L865" s="173" t="str">
        <f t="shared" si="13"/>
        <v>Wine3000</v>
      </c>
      <c r="M865" s="154">
        <f>VLOOKUP(L865,'Slope %'!C:D,2,0)</f>
        <v>0.05</v>
      </c>
    </row>
    <row r="866" spans="1:13" x14ac:dyDescent="0.25">
      <c r="A866" s="169">
        <v>17815</v>
      </c>
      <c r="B866" s="170" t="s">
        <v>903</v>
      </c>
      <c r="C866" s="170" t="s">
        <v>24</v>
      </c>
      <c r="D866" s="170" t="s">
        <v>58</v>
      </c>
      <c r="E866" s="170">
        <v>750</v>
      </c>
      <c r="F866" s="170">
        <v>12</v>
      </c>
      <c r="G866" s="171">
        <v>12.5</v>
      </c>
      <c r="H866" s="170" t="s">
        <v>47</v>
      </c>
      <c r="I866" s="171">
        <v>15.49</v>
      </c>
      <c r="J866" s="169">
        <v>1</v>
      </c>
      <c r="K866" s="154" cm="1">
        <f t="array" ref="K866">ROUND(
IF(C866="Beer",
SUM(LOOKUP(2,1/(SRP!$B$8:$B$10&lt;=E866)/(SRP!$C$8:$C$10&gt;=E866),SRP!$D$8:$D$10)*(G866/100)*(E866/1000)),
IF(C866="Spirits",
SUM(LOOKUP(2,1/(SRP!$B$2:$B$7&lt;=E866)/(SRP!$C$2:$C$7&gt;=E866),SRP!$D$2:$D$7)*(G866/100)*(E866/1000)),
IF(AND(C866="Wine",D866="Fortified Wines"),
SUM(LOOKUP(2,1/(SRP!$B$26:$B$29&lt;=E866)/(SRP!$C$26:$C$29&gt;=E866),SRP!$D$26:$D$29)*(G866/100)*(E866/1000)),
IF(C866="Wine",
SUM(LOOKUP(2,1/(SRP!$B$21:$B$25&lt;=E866)/(SRP!$C$21:$C$25&gt;=E866),SRP!$D$21:$D$25)*(G866/100)*(E866/1000)),
IF(AND(C866="Ready to Drink",D866="RTD-One Pour Cocktail&gt;7%&lt;=14.5"),
SUM(LOOKUP(2,1/(SRP!$B$16:$B$20&lt;=E866)/(SRP!$C$16:$C$20&gt;=E866),SRP!$D$16:$D$20)*(G866/100)*(E866/1000)),
IF(C866="Ready to Drink",
SUM(LOOKUP(2,1/(SRP!$B$11:$B$15&lt;=E866)/(SRP!$C$11:$C$15&gt;=E866),SRP!$D$11:$D$15)*(G866/100)*(E866/1000)),
0)))))),2)</f>
        <v>7.32</v>
      </c>
      <c r="L866" s="173" t="str">
        <f t="shared" si="13"/>
        <v>Wine750</v>
      </c>
      <c r="M866" s="154">
        <f>VLOOKUP(L866,'Slope %'!C:D,2,0)</f>
        <v>0.1</v>
      </c>
    </row>
    <row r="867" spans="1:13" x14ac:dyDescent="0.25">
      <c r="A867" s="169">
        <v>17819</v>
      </c>
      <c r="B867" s="170" t="s">
        <v>904</v>
      </c>
      <c r="C867" s="170" t="s">
        <v>24</v>
      </c>
      <c r="D867" s="170" t="s">
        <v>34</v>
      </c>
      <c r="E867" s="170">
        <v>750</v>
      </c>
      <c r="F867" s="170">
        <v>12</v>
      </c>
      <c r="G867" s="171">
        <v>13</v>
      </c>
      <c r="H867" s="170" t="s">
        <v>378</v>
      </c>
      <c r="I867" s="171">
        <v>21.99</v>
      </c>
      <c r="J867" s="169">
        <v>1</v>
      </c>
      <c r="K867" s="154" cm="1">
        <f t="array" ref="K867">ROUND(
IF(C867="Beer",
SUM(LOOKUP(2,1/(SRP!$B$8:$B$10&lt;=E867)/(SRP!$C$8:$C$10&gt;=E867),SRP!$D$8:$D$10)*(G867/100)*(E867/1000)),
IF(C867="Spirits",
SUM(LOOKUP(2,1/(SRP!$B$2:$B$7&lt;=E867)/(SRP!$C$2:$C$7&gt;=E867),SRP!$D$2:$D$7)*(G867/100)*(E867/1000)),
IF(AND(C867="Wine",D867="Fortified Wines"),
SUM(LOOKUP(2,1/(SRP!$B$26:$B$29&lt;=E867)/(SRP!$C$26:$C$29&gt;=E867),SRP!$D$26:$D$29)*(G867/100)*(E867/1000)),
IF(C867="Wine",
SUM(LOOKUP(2,1/(SRP!$B$21:$B$25&lt;=E867)/(SRP!$C$21:$C$25&gt;=E867),SRP!$D$21:$D$25)*(G867/100)*(E867/1000)),
IF(AND(C867="Ready to Drink",D867="RTD-One Pour Cocktail&gt;7%&lt;=14.5"),
SUM(LOOKUP(2,1/(SRP!$B$16:$B$20&lt;=E867)/(SRP!$C$16:$C$20&gt;=E867),SRP!$D$16:$D$20)*(G867/100)*(E867/1000)),
IF(C867="Ready to Drink",
SUM(LOOKUP(2,1/(SRP!$B$11:$B$15&lt;=E867)/(SRP!$C$11:$C$15&gt;=E867),SRP!$D$11:$D$15)*(G867/100)*(E867/1000)),
0)))))),2)</f>
        <v>7.61</v>
      </c>
      <c r="L867" s="173" t="str">
        <f t="shared" si="13"/>
        <v>Wine750</v>
      </c>
      <c r="M867" s="154">
        <f>VLOOKUP(L867,'Slope %'!C:D,2,0)</f>
        <v>0.1</v>
      </c>
    </row>
    <row r="868" spans="1:13" x14ac:dyDescent="0.25">
      <c r="A868" s="169">
        <v>17860</v>
      </c>
      <c r="B868" s="170" t="s">
        <v>905</v>
      </c>
      <c r="C868" s="170" t="s">
        <v>15</v>
      </c>
      <c r="D868" s="170" t="s">
        <v>756</v>
      </c>
      <c r="E868" s="170">
        <v>750</v>
      </c>
      <c r="F868" s="170">
        <v>12</v>
      </c>
      <c r="G868" s="171">
        <v>35</v>
      </c>
      <c r="H868" s="170" t="s">
        <v>20</v>
      </c>
      <c r="I868" s="171">
        <v>33.99</v>
      </c>
      <c r="J868" s="169">
        <v>1</v>
      </c>
      <c r="K868" s="154" cm="1">
        <f t="array" ref="K868">ROUND(
IF(C868="Beer",
SUM(LOOKUP(2,1/(SRP!$B$8:$B$10&lt;=E868)/(SRP!$C$8:$C$10&gt;=E868),SRP!$D$8:$D$10)*(G868/100)*(E868/1000)),
IF(C868="Spirits",
SUM(LOOKUP(2,1/(SRP!$B$2:$B$7&lt;=E868)/(SRP!$C$2:$C$7&gt;=E868),SRP!$D$2:$D$7)*(G868/100)*(E868/1000)),
IF(AND(C868="Wine",D868="Fortified Wines"),
SUM(LOOKUP(2,1/(SRP!$B$26:$B$29&lt;=E868)/(SRP!$C$26:$C$29&gt;=E868),SRP!$D$26:$D$29)*(G868/100)*(E868/1000)),
IF(C868="Wine",
SUM(LOOKUP(2,1/(SRP!$B$21:$B$25&lt;=E868)/(SRP!$C$21:$C$25&gt;=E868),SRP!$D$21:$D$25)*(G868/100)*(E868/1000)),
IF(AND(C868="Ready to Drink",D868="RTD-One Pour Cocktail&gt;7%&lt;=14.5"),
SUM(LOOKUP(2,1/(SRP!$B$16:$B$20&lt;=E868)/(SRP!$C$16:$C$20&gt;=E868),SRP!$D$16:$D$20)*(G868/100)*(E868/1000)),
IF(C868="Ready to Drink",
SUM(LOOKUP(2,1/(SRP!$B$11:$B$15&lt;=E868)/(SRP!$C$11:$C$15&gt;=E868),SRP!$D$11:$D$15)*(G868/100)*(E868/1000)),
0)))))),2)</f>
        <v>20.49</v>
      </c>
      <c r="L868" s="173" t="str">
        <f t="shared" si="13"/>
        <v>Spirits750</v>
      </c>
      <c r="M868" s="154">
        <f>VLOOKUP(L868,'Slope %'!C:D,2,0)</f>
        <v>7.0000000000000007E-2</v>
      </c>
    </row>
    <row r="869" spans="1:13" x14ac:dyDescent="0.25">
      <c r="A869" s="169">
        <v>17874</v>
      </c>
      <c r="B869" s="170" t="s">
        <v>906</v>
      </c>
      <c r="C869" s="170" t="s">
        <v>24</v>
      </c>
      <c r="D869" s="170" t="s">
        <v>34</v>
      </c>
      <c r="E869" s="170">
        <v>750</v>
      </c>
      <c r="F869" s="170">
        <v>12</v>
      </c>
      <c r="G869" s="171">
        <v>13</v>
      </c>
      <c r="H869" s="170" t="s">
        <v>163</v>
      </c>
      <c r="I869" s="171">
        <v>20.99</v>
      </c>
      <c r="J869" s="169">
        <v>1</v>
      </c>
      <c r="K869" s="154" cm="1">
        <f t="array" ref="K869">ROUND(
IF(C869="Beer",
SUM(LOOKUP(2,1/(SRP!$B$8:$B$10&lt;=E869)/(SRP!$C$8:$C$10&gt;=E869),SRP!$D$8:$D$10)*(G869/100)*(E869/1000)),
IF(C869="Spirits",
SUM(LOOKUP(2,1/(SRP!$B$2:$B$7&lt;=E869)/(SRP!$C$2:$C$7&gt;=E869),SRP!$D$2:$D$7)*(G869/100)*(E869/1000)),
IF(AND(C869="Wine",D869="Fortified Wines"),
SUM(LOOKUP(2,1/(SRP!$B$26:$B$29&lt;=E869)/(SRP!$C$26:$C$29&gt;=E869),SRP!$D$26:$D$29)*(G869/100)*(E869/1000)),
IF(C869="Wine",
SUM(LOOKUP(2,1/(SRP!$B$21:$B$25&lt;=E869)/(SRP!$C$21:$C$25&gt;=E869),SRP!$D$21:$D$25)*(G869/100)*(E869/1000)),
IF(AND(C869="Ready to Drink",D869="RTD-One Pour Cocktail&gt;7%&lt;=14.5"),
SUM(LOOKUP(2,1/(SRP!$B$16:$B$20&lt;=E869)/(SRP!$C$16:$C$20&gt;=E869),SRP!$D$16:$D$20)*(G869/100)*(E869/1000)),
IF(C869="Ready to Drink",
SUM(LOOKUP(2,1/(SRP!$B$11:$B$15&lt;=E869)/(SRP!$C$11:$C$15&gt;=E869),SRP!$D$11:$D$15)*(G869/100)*(E869/1000)),
0)))))),2)</f>
        <v>7.61</v>
      </c>
      <c r="L869" s="173" t="str">
        <f t="shared" si="13"/>
        <v>Wine750</v>
      </c>
      <c r="M869" s="154">
        <f>VLOOKUP(L869,'Slope %'!C:D,2,0)</f>
        <v>0.1</v>
      </c>
    </row>
    <row r="870" spans="1:13" x14ac:dyDescent="0.25">
      <c r="A870" s="169">
        <v>17908</v>
      </c>
      <c r="B870" s="170" t="s">
        <v>907</v>
      </c>
      <c r="C870" s="170" t="s">
        <v>11</v>
      </c>
      <c r="D870" s="170" t="s">
        <v>12</v>
      </c>
      <c r="E870" s="170">
        <v>473</v>
      </c>
      <c r="F870" s="170">
        <v>24</v>
      </c>
      <c r="G870" s="171">
        <v>5</v>
      </c>
      <c r="H870" s="170" t="s">
        <v>285</v>
      </c>
      <c r="I870" s="171">
        <v>4.29</v>
      </c>
      <c r="J870" s="169">
        <v>1</v>
      </c>
      <c r="K870" s="154" cm="1">
        <f t="array" ref="K870">ROUND(
IF(C870="Beer",
SUM(LOOKUP(2,1/(SRP!$B$8:$B$10&lt;=E870)/(SRP!$C$8:$C$10&gt;=E870),SRP!$D$8:$D$10)*(G870/100)*(E870/1000)),
IF(C870="Spirits",
SUM(LOOKUP(2,1/(SRP!$B$2:$B$7&lt;=E870)/(SRP!$C$2:$C$7&gt;=E870),SRP!$D$2:$D$7)*(G870/100)*(E870/1000)),
IF(AND(C870="Wine",D870="Fortified Wines"),
SUM(LOOKUP(2,1/(SRP!$B$26:$B$29&lt;=E870)/(SRP!$C$26:$C$29&gt;=E870),SRP!$D$26:$D$29)*(G870/100)*(E870/1000)),
IF(C870="Wine",
SUM(LOOKUP(2,1/(SRP!$B$21:$B$25&lt;=E870)/(SRP!$C$21:$C$25&gt;=E870),SRP!$D$21:$D$25)*(G870/100)*(E870/1000)),
IF(AND(C870="Ready to Drink",D870="RTD-One Pour Cocktail&gt;7%&lt;=14.5"),
SUM(LOOKUP(2,1/(SRP!$B$16:$B$20&lt;=E870)/(SRP!$C$16:$C$20&gt;=E870),SRP!$D$16:$D$20)*(G870/100)*(E870/1000)),
IF(C870="Ready to Drink",
SUM(LOOKUP(2,1/(SRP!$B$11:$B$15&lt;=E870)/(SRP!$C$11:$C$15&gt;=E870),SRP!$D$11:$D$15)*(G870/100)*(E870/1000)),
0)))))),2)</f>
        <v>1.85</v>
      </c>
      <c r="L870" s="173" t="str">
        <f t="shared" si="13"/>
        <v>Beer473</v>
      </c>
      <c r="M870" s="154">
        <f>VLOOKUP(L870,'Slope %'!C:D,2,0)</f>
        <v>0.12</v>
      </c>
    </row>
    <row r="871" spans="1:13" x14ac:dyDescent="0.25">
      <c r="A871" s="169">
        <v>17908</v>
      </c>
      <c r="B871" s="170" t="s">
        <v>907</v>
      </c>
      <c r="C871" s="170" t="s">
        <v>11</v>
      </c>
      <c r="D871" s="170" t="s">
        <v>12</v>
      </c>
      <c r="E871" s="170">
        <v>473</v>
      </c>
      <c r="F871" s="170">
        <v>24</v>
      </c>
      <c r="G871" s="171">
        <v>5</v>
      </c>
      <c r="H871" s="170" t="s">
        <v>285</v>
      </c>
      <c r="I871" s="171">
        <v>4.29</v>
      </c>
      <c r="J871" s="169">
        <v>1</v>
      </c>
      <c r="K871" s="154" cm="1">
        <f t="array" ref="K871">ROUND(
IF(C871="Beer",
SUM(LOOKUP(2,1/(SRP!$B$8:$B$10&lt;=E871)/(SRP!$C$8:$C$10&gt;=E871),SRP!$D$8:$D$10)*(G871/100)*(E871/1000)),
IF(C871="Spirits",
SUM(LOOKUP(2,1/(SRP!$B$2:$B$7&lt;=E871)/(SRP!$C$2:$C$7&gt;=E871),SRP!$D$2:$D$7)*(G871/100)*(E871/1000)),
IF(AND(C871="Wine",D871="Fortified Wines"),
SUM(LOOKUP(2,1/(SRP!$B$26:$B$29&lt;=E871)/(SRP!$C$26:$C$29&gt;=E871),SRP!$D$26:$D$29)*(G871/100)*(E871/1000)),
IF(C871="Wine",
SUM(LOOKUP(2,1/(SRP!$B$21:$B$25&lt;=E871)/(SRP!$C$21:$C$25&gt;=E871),SRP!$D$21:$D$25)*(G871/100)*(E871/1000)),
IF(AND(C871="Ready to Drink",D871="RTD-One Pour Cocktail&gt;7%&lt;=14.5"),
SUM(LOOKUP(2,1/(SRP!$B$16:$B$20&lt;=E871)/(SRP!$C$16:$C$20&gt;=E871),SRP!$D$16:$D$20)*(G871/100)*(E871/1000)),
IF(C871="Ready to Drink",
SUM(LOOKUP(2,1/(SRP!$B$11:$B$15&lt;=E871)/(SRP!$C$11:$C$15&gt;=E871),SRP!$D$11:$D$15)*(G871/100)*(E871/1000)),
0)))))),2)</f>
        <v>1.85</v>
      </c>
      <c r="L871" s="173" t="str">
        <f t="shared" si="13"/>
        <v>Beer473</v>
      </c>
      <c r="M871" s="154">
        <f>VLOOKUP(L871,'Slope %'!C:D,2,0)</f>
        <v>0.12</v>
      </c>
    </row>
    <row r="872" spans="1:13" x14ac:dyDescent="0.25">
      <c r="A872" s="169">
        <v>17913</v>
      </c>
      <c r="B872" s="170" t="s">
        <v>908</v>
      </c>
      <c r="C872" s="170" t="s">
        <v>263</v>
      </c>
      <c r="D872" s="170" t="s">
        <v>909</v>
      </c>
      <c r="E872" s="170">
        <v>19500</v>
      </c>
      <c r="F872" s="170">
        <v>1</v>
      </c>
      <c r="G872" s="171">
        <v>5</v>
      </c>
      <c r="H872" s="170" t="s">
        <v>54</v>
      </c>
      <c r="I872" s="171">
        <v>152.13</v>
      </c>
      <c r="J872" s="169">
        <v>1</v>
      </c>
      <c r="K872" s="154" cm="1">
        <f t="array" ref="K872">ROUND(
IF(C872="Beer",
SUM(LOOKUP(2,1/(SRP!$B$8:$B$10&lt;=E872)/(SRP!$C$8:$C$10&gt;=E872),SRP!$D$8:$D$10)*(G872/100)*(E872/1000)),
IF(C872="Spirits",
SUM(LOOKUP(2,1/(SRP!$B$2:$B$7&lt;=E872)/(SRP!$C$2:$C$7&gt;=E872),SRP!$D$2:$D$7)*(G872/100)*(E872/1000)),
IF(AND(C872="Wine",D872="Fortified Wines"),
SUM(LOOKUP(2,1/(SRP!$B$26:$B$29&lt;=E872)/(SRP!$C$26:$C$29&gt;=E872),SRP!$D$26:$D$29)*(G872/100)*(E872/1000)),
IF(C872="Wine",
SUM(LOOKUP(2,1/(SRP!$B$21:$B$25&lt;=E872)/(SRP!$C$21:$C$25&gt;=E872),SRP!$D$21:$D$25)*(G872/100)*(E872/1000)),
IF(AND(C872="Ready to Drink",D872="RTD-One Pour Cocktail&gt;7%&lt;=14.5"),
SUM(LOOKUP(2,1/(SRP!$B$16:$B$20&lt;=E872)/(SRP!$C$16:$C$20&gt;=E872),SRP!$D$16:$D$20)*(G872/100)*(E872/1000)),
IF(C872="Ready to Drink",
SUM(LOOKUP(2,1/(SRP!$B$11:$B$15&lt;=E872)/(SRP!$C$11:$C$15&gt;=E872),SRP!$D$11:$D$15)*(G872/100)*(E872/1000)),
0)))))),2)</f>
        <v>76.12</v>
      </c>
      <c r="L872" s="173" t="str">
        <f t="shared" si="13"/>
        <v>Ready to Drink19500</v>
      </c>
      <c r="M872" s="154" t="e">
        <f>VLOOKUP(L872,'Slope %'!C:D,2,0)</f>
        <v>#N/A</v>
      </c>
    </row>
    <row r="873" spans="1:13" x14ac:dyDescent="0.25">
      <c r="A873" s="169">
        <v>17913</v>
      </c>
      <c r="B873" s="170" t="s">
        <v>908</v>
      </c>
      <c r="C873" s="170" t="s">
        <v>263</v>
      </c>
      <c r="D873" s="170" t="s">
        <v>909</v>
      </c>
      <c r="E873" s="170">
        <v>19500</v>
      </c>
      <c r="F873" s="170">
        <v>1</v>
      </c>
      <c r="G873" s="171">
        <v>5</v>
      </c>
      <c r="H873" s="170" t="s">
        <v>54</v>
      </c>
      <c r="I873" s="171">
        <v>152.13</v>
      </c>
      <c r="J873" s="169">
        <v>1</v>
      </c>
      <c r="K873" s="154" cm="1">
        <f t="array" ref="K873">ROUND(
IF(C873="Beer",
SUM(LOOKUP(2,1/(SRP!$B$8:$B$10&lt;=E873)/(SRP!$C$8:$C$10&gt;=E873),SRP!$D$8:$D$10)*(G873/100)*(E873/1000)),
IF(C873="Spirits",
SUM(LOOKUP(2,1/(SRP!$B$2:$B$7&lt;=E873)/(SRP!$C$2:$C$7&gt;=E873),SRP!$D$2:$D$7)*(G873/100)*(E873/1000)),
IF(AND(C873="Wine",D873="Fortified Wines"),
SUM(LOOKUP(2,1/(SRP!$B$26:$B$29&lt;=E873)/(SRP!$C$26:$C$29&gt;=E873),SRP!$D$26:$D$29)*(G873/100)*(E873/1000)),
IF(C873="Wine",
SUM(LOOKUP(2,1/(SRP!$B$21:$B$25&lt;=E873)/(SRP!$C$21:$C$25&gt;=E873),SRP!$D$21:$D$25)*(G873/100)*(E873/1000)),
IF(AND(C873="Ready to Drink",D873="RTD-One Pour Cocktail&gt;7%&lt;=14.5"),
SUM(LOOKUP(2,1/(SRP!$B$16:$B$20&lt;=E873)/(SRP!$C$16:$C$20&gt;=E873),SRP!$D$16:$D$20)*(G873/100)*(E873/1000)),
IF(C873="Ready to Drink",
SUM(LOOKUP(2,1/(SRP!$B$11:$B$15&lt;=E873)/(SRP!$C$11:$C$15&gt;=E873),SRP!$D$11:$D$15)*(G873/100)*(E873/1000)),
0)))))),2)</f>
        <v>76.12</v>
      </c>
      <c r="L873" s="173" t="str">
        <f t="shared" si="13"/>
        <v>Ready to Drink19500</v>
      </c>
      <c r="M873" s="154" t="e">
        <f>VLOOKUP(L873,'Slope %'!C:D,2,0)</f>
        <v>#N/A</v>
      </c>
    </row>
    <row r="874" spans="1:13" x14ac:dyDescent="0.25">
      <c r="A874" s="169">
        <v>17919</v>
      </c>
      <c r="B874" s="170" t="s">
        <v>910</v>
      </c>
      <c r="C874" s="170" t="s">
        <v>15</v>
      </c>
      <c r="D874" s="170" t="s">
        <v>90</v>
      </c>
      <c r="E874" s="170">
        <v>750</v>
      </c>
      <c r="F874" s="170">
        <v>6</v>
      </c>
      <c r="G874" s="171">
        <v>40</v>
      </c>
      <c r="H874" s="170" t="s">
        <v>20</v>
      </c>
      <c r="I874" s="171">
        <v>63.99</v>
      </c>
      <c r="J874" s="169">
        <v>1</v>
      </c>
      <c r="K874" s="154" cm="1">
        <f t="array" ref="K874">ROUND(
IF(C874="Beer",
SUM(LOOKUP(2,1/(SRP!$B$8:$B$10&lt;=E874)/(SRP!$C$8:$C$10&gt;=E874),SRP!$D$8:$D$10)*(G874/100)*(E874/1000)),
IF(C874="Spirits",
SUM(LOOKUP(2,1/(SRP!$B$2:$B$7&lt;=E874)/(SRP!$C$2:$C$7&gt;=E874),SRP!$D$2:$D$7)*(G874/100)*(E874/1000)),
IF(AND(C874="Wine",D874="Fortified Wines"),
SUM(LOOKUP(2,1/(SRP!$B$26:$B$29&lt;=E874)/(SRP!$C$26:$C$29&gt;=E874),SRP!$D$26:$D$29)*(G874/100)*(E874/1000)),
IF(C874="Wine",
SUM(LOOKUP(2,1/(SRP!$B$21:$B$25&lt;=E874)/(SRP!$C$21:$C$25&gt;=E874),SRP!$D$21:$D$25)*(G874/100)*(E874/1000)),
IF(AND(C874="Ready to Drink",D874="RTD-One Pour Cocktail&gt;7%&lt;=14.5"),
SUM(LOOKUP(2,1/(SRP!$B$16:$B$20&lt;=E874)/(SRP!$C$16:$C$20&gt;=E874),SRP!$D$16:$D$20)*(G874/100)*(E874/1000)),
IF(C874="Ready to Drink",
SUM(LOOKUP(2,1/(SRP!$B$11:$B$15&lt;=E874)/(SRP!$C$11:$C$15&gt;=E874),SRP!$D$11:$D$15)*(G874/100)*(E874/1000)),
0)))))),2)</f>
        <v>23.42</v>
      </c>
      <c r="L874" s="173" t="str">
        <f t="shared" si="13"/>
        <v>Spirits750</v>
      </c>
      <c r="M874" s="154">
        <f>VLOOKUP(L874,'Slope %'!C:D,2,0)</f>
        <v>7.0000000000000007E-2</v>
      </c>
    </row>
    <row r="875" spans="1:13" x14ac:dyDescent="0.25">
      <c r="A875" s="169">
        <v>17922</v>
      </c>
      <c r="B875" s="170" t="s">
        <v>911</v>
      </c>
      <c r="C875" s="170" t="s">
        <v>24</v>
      </c>
      <c r="D875" s="170" t="s">
        <v>166</v>
      </c>
      <c r="E875" s="170">
        <v>750</v>
      </c>
      <c r="F875" s="170">
        <v>12</v>
      </c>
      <c r="G875" s="171">
        <v>13</v>
      </c>
      <c r="H875" s="170" t="s">
        <v>22</v>
      </c>
      <c r="I875" s="171">
        <v>19.989999999999998</v>
      </c>
      <c r="J875" s="169">
        <v>1</v>
      </c>
      <c r="K875" s="154" cm="1">
        <f t="array" ref="K875">ROUND(
IF(C875="Beer",
SUM(LOOKUP(2,1/(SRP!$B$8:$B$10&lt;=E875)/(SRP!$C$8:$C$10&gt;=E875),SRP!$D$8:$D$10)*(G875/100)*(E875/1000)),
IF(C875="Spirits",
SUM(LOOKUP(2,1/(SRP!$B$2:$B$7&lt;=E875)/(SRP!$C$2:$C$7&gt;=E875),SRP!$D$2:$D$7)*(G875/100)*(E875/1000)),
IF(AND(C875="Wine",D875="Fortified Wines"),
SUM(LOOKUP(2,1/(SRP!$B$26:$B$29&lt;=E875)/(SRP!$C$26:$C$29&gt;=E875),SRP!$D$26:$D$29)*(G875/100)*(E875/1000)),
IF(C875="Wine",
SUM(LOOKUP(2,1/(SRP!$B$21:$B$25&lt;=E875)/(SRP!$C$21:$C$25&gt;=E875),SRP!$D$21:$D$25)*(G875/100)*(E875/1000)),
IF(AND(C875="Ready to Drink",D875="RTD-One Pour Cocktail&gt;7%&lt;=14.5"),
SUM(LOOKUP(2,1/(SRP!$B$16:$B$20&lt;=E875)/(SRP!$C$16:$C$20&gt;=E875),SRP!$D$16:$D$20)*(G875/100)*(E875/1000)),
IF(C875="Ready to Drink",
SUM(LOOKUP(2,1/(SRP!$B$11:$B$15&lt;=E875)/(SRP!$C$11:$C$15&gt;=E875),SRP!$D$11:$D$15)*(G875/100)*(E875/1000)),
0)))))),2)</f>
        <v>7.61</v>
      </c>
      <c r="L875" s="173" t="str">
        <f t="shared" si="13"/>
        <v>Wine750</v>
      </c>
      <c r="M875" s="154">
        <f>VLOOKUP(L875,'Slope %'!C:D,2,0)</f>
        <v>0.1</v>
      </c>
    </row>
    <row r="876" spans="1:13" x14ac:dyDescent="0.25">
      <c r="A876" s="169">
        <v>17947</v>
      </c>
      <c r="B876" s="170" t="s">
        <v>912</v>
      </c>
      <c r="C876" s="170" t="s">
        <v>15</v>
      </c>
      <c r="D876" s="170" t="s">
        <v>90</v>
      </c>
      <c r="E876" s="170">
        <v>750</v>
      </c>
      <c r="F876" s="170">
        <v>6</v>
      </c>
      <c r="G876" s="171">
        <v>46</v>
      </c>
      <c r="H876" s="170" t="s">
        <v>29</v>
      </c>
      <c r="I876" s="171">
        <v>79.989999999999995</v>
      </c>
      <c r="J876" s="169">
        <v>1</v>
      </c>
      <c r="K876" s="154" cm="1">
        <f t="array" ref="K876">ROUND(
IF(C876="Beer",
SUM(LOOKUP(2,1/(SRP!$B$8:$B$10&lt;=E876)/(SRP!$C$8:$C$10&gt;=E876),SRP!$D$8:$D$10)*(G876/100)*(E876/1000)),
IF(C876="Spirits",
SUM(LOOKUP(2,1/(SRP!$B$2:$B$7&lt;=E876)/(SRP!$C$2:$C$7&gt;=E876),SRP!$D$2:$D$7)*(G876/100)*(E876/1000)),
IF(AND(C876="Wine",D876="Fortified Wines"),
SUM(LOOKUP(2,1/(SRP!$B$26:$B$29&lt;=E876)/(SRP!$C$26:$C$29&gt;=E876),SRP!$D$26:$D$29)*(G876/100)*(E876/1000)),
IF(C876="Wine",
SUM(LOOKUP(2,1/(SRP!$B$21:$B$25&lt;=E876)/(SRP!$C$21:$C$25&gt;=E876),SRP!$D$21:$D$25)*(G876/100)*(E876/1000)),
IF(AND(C876="Ready to Drink",D876="RTD-One Pour Cocktail&gt;7%&lt;=14.5"),
SUM(LOOKUP(2,1/(SRP!$B$16:$B$20&lt;=E876)/(SRP!$C$16:$C$20&gt;=E876),SRP!$D$16:$D$20)*(G876/100)*(E876/1000)),
IF(C876="Ready to Drink",
SUM(LOOKUP(2,1/(SRP!$B$11:$B$15&lt;=E876)/(SRP!$C$11:$C$15&gt;=E876),SRP!$D$11:$D$15)*(G876/100)*(E876/1000)),
0)))))),2)</f>
        <v>26.93</v>
      </c>
      <c r="L876" s="173" t="str">
        <f t="shared" si="13"/>
        <v>Spirits750</v>
      </c>
      <c r="M876" s="154">
        <f>VLOOKUP(L876,'Slope %'!C:D,2,0)</f>
        <v>7.0000000000000007E-2</v>
      </c>
    </row>
    <row r="877" spans="1:13" x14ac:dyDescent="0.25">
      <c r="A877" s="169">
        <v>17948</v>
      </c>
      <c r="B877" s="170" t="s">
        <v>913</v>
      </c>
      <c r="C877" s="170" t="s">
        <v>15</v>
      </c>
      <c r="D877" s="170" t="s">
        <v>113</v>
      </c>
      <c r="E877" s="170">
        <v>750</v>
      </c>
      <c r="F877" s="170">
        <v>4</v>
      </c>
      <c r="G877" s="171">
        <v>40</v>
      </c>
      <c r="H877" s="170" t="s">
        <v>29</v>
      </c>
      <c r="I877" s="171">
        <v>199.99</v>
      </c>
      <c r="J877" s="169">
        <v>1</v>
      </c>
      <c r="K877" s="154" cm="1">
        <f t="array" ref="K877">ROUND(
IF(C877="Beer",
SUM(LOOKUP(2,1/(SRP!$B$8:$B$10&lt;=E877)/(SRP!$C$8:$C$10&gt;=E877),SRP!$D$8:$D$10)*(G877/100)*(E877/1000)),
IF(C877="Spirits",
SUM(LOOKUP(2,1/(SRP!$B$2:$B$7&lt;=E877)/(SRP!$C$2:$C$7&gt;=E877),SRP!$D$2:$D$7)*(G877/100)*(E877/1000)),
IF(AND(C877="Wine",D877="Fortified Wines"),
SUM(LOOKUP(2,1/(SRP!$B$26:$B$29&lt;=E877)/(SRP!$C$26:$C$29&gt;=E877),SRP!$D$26:$D$29)*(G877/100)*(E877/1000)),
IF(C877="Wine",
SUM(LOOKUP(2,1/(SRP!$B$21:$B$25&lt;=E877)/(SRP!$C$21:$C$25&gt;=E877),SRP!$D$21:$D$25)*(G877/100)*(E877/1000)),
IF(AND(C877="Ready to Drink",D877="RTD-One Pour Cocktail&gt;7%&lt;=14.5"),
SUM(LOOKUP(2,1/(SRP!$B$16:$B$20&lt;=E877)/(SRP!$C$16:$C$20&gt;=E877),SRP!$D$16:$D$20)*(G877/100)*(E877/1000)),
IF(C877="Ready to Drink",
SUM(LOOKUP(2,1/(SRP!$B$11:$B$15&lt;=E877)/(SRP!$C$11:$C$15&gt;=E877),SRP!$D$11:$D$15)*(G877/100)*(E877/1000)),
0)))))),2)</f>
        <v>23.42</v>
      </c>
      <c r="L877" s="173" t="str">
        <f t="shared" si="13"/>
        <v>Spirits750</v>
      </c>
      <c r="M877" s="154">
        <f>VLOOKUP(L877,'Slope %'!C:D,2,0)</f>
        <v>7.0000000000000007E-2</v>
      </c>
    </row>
    <row r="878" spans="1:13" x14ac:dyDescent="0.25">
      <c r="A878" s="169">
        <v>17949</v>
      </c>
      <c r="B878" s="170" t="s">
        <v>914</v>
      </c>
      <c r="C878" s="170" t="s">
        <v>15</v>
      </c>
      <c r="D878" s="170" t="s">
        <v>19</v>
      </c>
      <c r="E878" s="170">
        <v>1140</v>
      </c>
      <c r="F878" s="170">
        <v>6</v>
      </c>
      <c r="G878" s="171">
        <v>40</v>
      </c>
      <c r="H878" s="170" t="s">
        <v>29</v>
      </c>
      <c r="I878" s="171">
        <v>69.989999999999995</v>
      </c>
      <c r="J878" s="169">
        <v>1</v>
      </c>
      <c r="K878" s="154" cm="1">
        <f t="array" ref="K878">ROUND(
IF(C878="Beer",
SUM(LOOKUP(2,1/(SRP!$B$8:$B$10&lt;=E878)/(SRP!$C$8:$C$10&gt;=E878),SRP!$D$8:$D$10)*(G878/100)*(E878/1000)),
IF(C878="Spirits",
SUM(LOOKUP(2,1/(SRP!$B$2:$B$7&lt;=E878)/(SRP!$C$2:$C$7&gt;=E878),SRP!$D$2:$D$7)*(G878/100)*(E878/1000)),
IF(AND(C878="Wine",D878="Fortified Wines"),
SUM(LOOKUP(2,1/(SRP!$B$26:$B$29&lt;=E878)/(SRP!$C$26:$C$29&gt;=E878),SRP!$D$26:$D$29)*(G878/100)*(E878/1000)),
IF(C878="Wine",
SUM(LOOKUP(2,1/(SRP!$B$21:$B$25&lt;=E878)/(SRP!$C$21:$C$25&gt;=E878),SRP!$D$21:$D$25)*(G878/100)*(E878/1000)),
IF(AND(C878="Ready to Drink",D878="RTD-One Pour Cocktail&gt;7%&lt;=14.5"),
SUM(LOOKUP(2,1/(SRP!$B$16:$B$20&lt;=E878)/(SRP!$C$16:$C$20&gt;=E878),SRP!$D$16:$D$20)*(G878/100)*(E878/1000)),
IF(C878="Ready to Drink",
SUM(LOOKUP(2,1/(SRP!$B$11:$B$15&lt;=E878)/(SRP!$C$11:$C$15&gt;=E878),SRP!$D$11:$D$15)*(G878/100)*(E878/1000)),
0)))))),2)</f>
        <v>35.6</v>
      </c>
      <c r="L878" s="173" t="str">
        <f t="shared" si="13"/>
        <v>Spirits1140</v>
      </c>
      <c r="M878" s="154">
        <f>VLOOKUP(L878,'Slope %'!C:D,2,0)</f>
        <v>0.05</v>
      </c>
    </row>
    <row r="879" spans="1:13" x14ac:dyDescent="0.25">
      <c r="A879" s="169">
        <v>17950</v>
      </c>
      <c r="B879" s="170" t="s">
        <v>915</v>
      </c>
      <c r="C879" s="170" t="s">
        <v>15</v>
      </c>
      <c r="D879" s="170" t="s">
        <v>51</v>
      </c>
      <c r="E879" s="170">
        <v>750</v>
      </c>
      <c r="F879" s="170">
        <v>12</v>
      </c>
      <c r="G879" s="171">
        <v>45.2</v>
      </c>
      <c r="H879" s="170" t="s">
        <v>446</v>
      </c>
      <c r="I879" s="171">
        <v>30.99</v>
      </c>
      <c r="J879" s="169">
        <v>1</v>
      </c>
      <c r="K879" s="154" cm="1">
        <f t="array" ref="K879">ROUND(
IF(C879="Beer",
SUM(LOOKUP(2,1/(SRP!$B$8:$B$10&lt;=E879)/(SRP!$C$8:$C$10&gt;=E879),SRP!$D$8:$D$10)*(G879/100)*(E879/1000)),
IF(C879="Spirits",
SUM(LOOKUP(2,1/(SRP!$B$2:$B$7&lt;=E879)/(SRP!$C$2:$C$7&gt;=E879),SRP!$D$2:$D$7)*(G879/100)*(E879/1000)),
IF(AND(C879="Wine",D879="Fortified Wines"),
SUM(LOOKUP(2,1/(SRP!$B$26:$B$29&lt;=E879)/(SRP!$C$26:$C$29&gt;=E879),SRP!$D$26:$D$29)*(G879/100)*(E879/1000)),
IF(C879="Wine",
SUM(LOOKUP(2,1/(SRP!$B$21:$B$25&lt;=E879)/(SRP!$C$21:$C$25&gt;=E879),SRP!$D$21:$D$25)*(G879/100)*(E879/1000)),
IF(AND(C879="Ready to Drink",D879="RTD-One Pour Cocktail&gt;7%&lt;=14.5"),
SUM(LOOKUP(2,1/(SRP!$B$16:$B$20&lt;=E879)/(SRP!$C$16:$C$20&gt;=E879),SRP!$D$16:$D$20)*(G879/100)*(E879/1000)),
IF(C879="Ready to Drink",
SUM(LOOKUP(2,1/(SRP!$B$11:$B$15&lt;=E879)/(SRP!$C$11:$C$15&gt;=E879),SRP!$D$11:$D$15)*(G879/100)*(E879/1000)),
0)))))),2)</f>
        <v>26.47</v>
      </c>
      <c r="L879" s="173" t="str">
        <f t="shared" si="13"/>
        <v>Spirits750</v>
      </c>
      <c r="M879" s="154">
        <f>VLOOKUP(L879,'Slope %'!C:D,2,0)</f>
        <v>7.0000000000000007E-2</v>
      </c>
    </row>
    <row r="880" spans="1:13" x14ac:dyDescent="0.25">
      <c r="A880" s="169">
        <v>17961</v>
      </c>
      <c r="B880" s="170" t="s">
        <v>916</v>
      </c>
      <c r="C880" s="170" t="s">
        <v>24</v>
      </c>
      <c r="D880" s="170" t="s">
        <v>230</v>
      </c>
      <c r="E880" s="170">
        <v>750</v>
      </c>
      <c r="F880" s="170">
        <v>12</v>
      </c>
      <c r="G880" s="171">
        <v>13.5</v>
      </c>
      <c r="H880" s="170" t="s">
        <v>47</v>
      </c>
      <c r="I880" s="171">
        <v>19.989999999999998</v>
      </c>
      <c r="J880" s="169">
        <v>1</v>
      </c>
      <c r="K880" s="154" cm="1">
        <f t="array" ref="K880">ROUND(
IF(C880="Beer",
SUM(LOOKUP(2,1/(SRP!$B$8:$B$10&lt;=E880)/(SRP!$C$8:$C$10&gt;=E880),SRP!$D$8:$D$10)*(G880/100)*(E880/1000)),
IF(C880="Spirits",
SUM(LOOKUP(2,1/(SRP!$B$2:$B$7&lt;=E880)/(SRP!$C$2:$C$7&gt;=E880),SRP!$D$2:$D$7)*(G880/100)*(E880/1000)),
IF(AND(C880="Wine",D880="Fortified Wines"),
SUM(LOOKUP(2,1/(SRP!$B$26:$B$29&lt;=E880)/(SRP!$C$26:$C$29&gt;=E880),SRP!$D$26:$D$29)*(G880/100)*(E880/1000)),
IF(C880="Wine",
SUM(LOOKUP(2,1/(SRP!$B$21:$B$25&lt;=E880)/(SRP!$C$21:$C$25&gt;=E880),SRP!$D$21:$D$25)*(G880/100)*(E880/1000)),
IF(AND(C880="Ready to Drink",D880="RTD-One Pour Cocktail&gt;7%&lt;=14.5"),
SUM(LOOKUP(2,1/(SRP!$B$16:$B$20&lt;=E880)/(SRP!$C$16:$C$20&gt;=E880),SRP!$D$16:$D$20)*(G880/100)*(E880/1000)),
IF(C880="Ready to Drink",
SUM(LOOKUP(2,1/(SRP!$B$11:$B$15&lt;=E880)/(SRP!$C$11:$C$15&gt;=E880),SRP!$D$11:$D$15)*(G880/100)*(E880/1000)),
0)))))),2)</f>
        <v>7.9</v>
      </c>
      <c r="L880" s="173" t="str">
        <f t="shared" si="13"/>
        <v>Wine750</v>
      </c>
      <c r="M880" s="154">
        <f>VLOOKUP(L880,'Slope %'!C:D,2,0)</f>
        <v>0.1</v>
      </c>
    </row>
    <row r="881" spans="1:13" x14ac:dyDescent="0.25">
      <c r="A881" s="169">
        <v>17963</v>
      </c>
      <c r="B881" s="170" t="s">
        <v>917</v>
      </c>
      <c r="C881" s="170" t="s">
        <v>15</v>
      </c>
      <c r="D881" s="170" t="s">
        <v>154</v>
      </c>
      <c r="E881" s="170">
        <v>750</v>
      </c>
      <c r="F881" s="170">
        <v>12</v>
      </c>
      <c r="G881" s="171">
        <v>15</v>
      </c>
      <c r="H881" s="170" t="s">
        <v>22</v>
      </c>
      <c r="I881" s="171">
        <v>31.99</v>
      </c>
      <c r="J881" s="169">
        <v>1</v>
      </c>
      <c r="K881" s="154" cm="1">
        <f t="array" ref="K881">ROUND(
IF(C881="Beer",
SUM(LOOKUP(2,1/(SRP!$B$8:$B$10&lt;=E881)/(SRP!$C$8:$C$10&gt;=E881),SRP!$D$8:$D$10)*(G881/100)*(E881/1000)),
IF(C881="Spirits",
SUM(LOOKUP(2,1/(SRP!$B$2:$B$7&lt;=E881)/(SRP!$C$2:$C$7&gt;=E881),SRP!$D$2:$D$7)*(G881/100)*(E881/1000)),
IF(AND(C881="Wine",D881="Fortified Wines"),
SUM(LOOKUP(2,1/(SRP!$B$26:$B$29&lt;=E881)/(SRP!$C$26:$C$29&gt;=E881),SRP!$D$26:$D$29)*(G881/100)*(E881/1000)),
IF(C881="Wine",
SUM(LOOKUP(2,1/(SRP!$B$21:$B$25&lt;=E881)/(SRP!$C$21:$C$25&gt;=E881),SRP!$D$21:$D$25)*(G881/100)*(E881/1000)),
IF(AND(C881="Ready to Drink",D881="RTD-One Pour Cocktail&gt;7%&lt;=14.5"),
SUM(LOOKUP(2,1/(SRP!$B$16:$B$20&lt;=E881)/(SRP!$C$16:$C$20&gt;=E881),SRP!$D$16:$D$20)*(G881/100)*(E881/1000)),
IF(C881="Ready to Drink",
SUM(LOOKUP(2,1/(SRP!$B$11:$B$15&lt;=E881)/(SRP!$C$11:$C$15&gt;=E881),SRP!$D$11:$D$15)*(G881/100)*(E881/1000)),
0)))))),2)</f>
        <v>8.7799999999999994</v>
      </c>
      <c r="L881" s="173" t="str">
        <f t="shared" si="13"/>
        <v>Spirits750</v>
      </c>
      <c r="M881" s="154">
        <f>VLOOKUP(L881,'Slope %'!C:D,2,0)</f>
        <v>7.0000000000000007E-2</v>
      </c>
    </row>
    <row r="882" spans="1:13" x14ac:dyDescent="0.25">
      <c r="A882" s="169">
        <v>17964</v>
      </c>
      <c r="B882" s="170" t="s">
        <v>918</v>
      </c>
      <c r="C882" s="170" t="s">
        <v>15</v>
      </c>
      <c r="D882" s="170" t="s">
        <v>93</v>
      </c>
      <c r="E882" s="170">
        <v>750</v>
      </c>
      <c r="F882" s="170">
        <v>12</v>
      </c>
      <c r="G882" s="171">
        <v>40</v>
      </c>
      <c r="H882" s="170" t="s">
        <v>783</v>
      </c>
      <c r="I882" s="171">
        <v>29.99</v>
      </c>
      <c r="J882" s="169">
        <v>1</v>
      </c>
      <c r="K882" s="154" cm="1">
        <f t="array" ref="K882">ROUND(
IF(C882="Beer",
SUM(LOOKUP(2,1/(SRP!$B$8:$B$10&lt;=E882)/(SRP!$C$8:$C$10&gt;=E882),SRP!$D$8:$D$10)*(G882/100)*(E882/1000)),
IF(C882="Spirits",
SUM(LOOKUP(2,1/(SRP!$B$2:$B$7&lt;=E882)/(SRP!$C$2:$C$7&gt;=E882),SRP!$D$2:$D$7)*(G882/100)*(E882/1000)),
IF(AND(C882="Wine",D882="Fortified Wines"),
SUM(LOOKUP(2,1/(SRP!$B$26:$B$29&lt;=E882)/(SRP!$C$26:$C$29&gt;=E882),SRP!$D$26:$D$29)*(G882/100)*(E882/1000)),
IF(C882="Wine",
SUM(LOOKUP(2,1/(SRP!$B$21:$B$25&lt;=E882)/(SRP!$C$21:$C$25&gt;=E882),SRP!$D$21:$D$25)*(G882/100)*(E882/1000)),
IF(AND(C882="Ready to Drink",D882="RTD-One Pour Cocktail&gt;7%&lt;=14.5"),
SUM(LOOKUP(2,1/(SRP!$B$16:$B$20&lt;=E882)/(SRP!$C$16:$C$20&gt;=E882),SRP!$D$16:$D$20)*(G882/100)*(E882/1000)),
IF(C882="Ready to Drink",
SUM(LOOKUP(2,1/(SRP!$B$11:$B$15&lt;=E882)/(SRP!$C$11:$C$15&gt;=E882),SRP!$D$11:$D$15)*(G882/100)*(E882/1000)),
0)))))),2)</f>
        <v>23.42</v>
      </c>
      <c r="L882" s="173" t="str">
        <f t="shared" si="13"/>
        <v>Spirits750</v>
      </c>
      <c r="M882" s="154">
        <f>VLOOKUP(L882,'Slope %'!C:D,2,0)</f>
        <v>7.0000000000000007E-2</v>
      </c>
    </row>
    <row r="883" spans="1:13" x14ac:dyDescent="0.25">
      <c r="A883" s="169">
        <v>17965</v>
      </c>
      <c r="B883" s="170" t="s">
        <v>919</v>
      </c>
      <c r="C883" s="170" t="s">
        <v>15</v>
      </c>
      <c r="D883" s="170" t="s">
        <v>154</v>
      </c>
      <c r="E883" s="170">
        <v>750</v>
      </c>
      <c r="F883" s="170">
        <v>12</v>
      </c>
      <c r="G883" s="171">
        <v>17</v>
      </c>
      <c r="H883" s="170" t="s">
        <v>20</v>
      </c>
      <c r="I883" s="171">
        <v>36.99</v>
      </c>
      <c r="J883" s="169">
        <v>1</v>
      </c>
      <c r="K883" s="154" cm="1">
        <f t="array" ref="K883">ROUND(
IF(C883="Beer",
SUM(LOOKUP(2,1/(SRP!$B$8:$B$10&lt;=E883)/(SRP!$C$8:$C$10&gt;=E883),SRP!$D$8:$D$10)*(G883/100)*(E883/1000)),
IF(C883="Spirits",
SUM(LOOKUP(2,1/(SRP!$B$2:$B$7&lt;=E883)/(SRP!$C$2:$C$7&gt;=E883),SRP!$D$2:$D$7)*(G883/100)*(E883/1000)),
IF(AND(C883="Wine",D883="Fortified Wines"),
SUM(LOOKUP(2,1/(SRP!$B$26:$B$29&lt;=E883)/(SRP!$C$26:$C$29&gt;=E883),SRP!$D$26:$D$29)*(G883/100)*(E883/1000)),
IF(C883="Wine",
SUM(LOOKUP(2,1/(SRP!$B$21:$B$25&lt;=E883)/(SRP!$C$21:$C$25&gt;=E883),SRP!$D$21:$D$25)*(G883/100)*(E883/1000)),
IF(AND(C883="Ready to Drink",D883="RTD-One Pour Cocktail&gt;7%&lt;=14.5"),
SUM(LOOKUP(2,1/(SRP!$B$16:$B$20&lt;=E883)/(SRP!$C$16:$C$20&gt;=E883),SRP!$D$16:$D$20)*(G883/100)*(E883/1000)),
IF(C883="Ready to Drink",
SUM(LOOKUP(2,1/(SRP!$B$11:$B$15&lt;=E883)/(SRP!$C$11:$C$15&gt;=E883),SRP!$D$11:$D$15)*(G883/100)*(E883/1000)),
0)))))),2)</f>
        <v>9.9499999999999993</v>
      </c>
      <c r="L883" s="173" t="str">
        <f t="shared" si="13"/>
        <v>Spirits750</v>
      </c>
      <c r="M883" s="154">
        <f>VLOOKUP(L883,'Slope %'!C:D,2,0)</f>
        <v>7.0000000000000007E-2</v>
      </c>
    </row>
    <row r="884" spans="1:13" x14ac:dyDescent="0.25">
      <c r="A884" s="169">
        <v>17978</v>
      </c>
      <c r="B884" s="170" t="s">
        <v>920</v>
      </c>
      <c r="C884" s="170" t="s">
        <v>24</v>
      </c>
      <c r="D884" s="170" t="s">
        <v>46</v>
      </c>
      <c r="E884" s="170">
        <v>750</v>
      </c>
      <c r="F884" s="170">
        <v>12</v>
      </c>
      <c r="G884" s="171">
        <v>11</v>
      </c>
      <c r="H884" s="170" t="s">
        <v>177</v>
      </c>
      <c r="I884" s="171">
        <v>21.99</v>
      </c>
      <c r="J884" s="169">
        <v>1</v>
      </c>
      <c r="K884" s="154" cm="1">
        <f t="array" ref="K884">ROUND(
IF(C884="Beer",
SUM(LOOKUP(2,1/(SRP!$B$8:$B$10&lt;=E884)/(SRP!$C$8:$C$10&gt;=E884),SRP!$D$8:$D$10)*(G884/100)*(E884/1000)),
IF(C884="Spirits",
SUM(LOOKUP(2,1/(SRP!$B$2:$B$7&lt;=E884)/(SRP!$C$2:$C$7&gt;=E884),SRP!$D$2:$D$7)*(G884/100)*(E884/1000)),
IF(AND(C884="Wine",D884="Fortified Wines"),
SUM(LOOKUP(2,1/(SRP!$B$26:$B$29&lt;=E884)/(SRP!$C$26:$C$29&gt;=E884),SRP!$D$26:$D$29)*(G884/100)*(E884/1000)),
IF(C884="Wine",
SUM(LOOKUP(2,1/(SRP!$B$21:$B$25&lt;=E884)/(SRP!$C$21:$C$25&gt;=E884),SRP!$D$21:$D$25)*(G884/100)*(E884/1000)),
IF(AND(C884="Ready to Drink",D884="RTD-One Pour Cocktail&gt;7%&lt;=14.5"),
SUM(LOOKUP(2,1/(SRP!$B$16:$B$20&lt;=E884)/(SRP!$C$16:$C$20&gt;=E884),SRP!$D$16:$D$20)*(G884/100)*(E884/1000)),
IF(C884="Ready to Drink",
SUM(LOOKUP(2,1/(SRP!$B$11:$B$15&lt;=E884)/(SRP!$C$11:$C$15&gt;=E884),SRP!$D$11:$D$15)*(G884/100)*(E884/1000)),
0)))))),2)</f>
        <v>6.44</v>
      </c>
      <c r="L884" s="173" t="str">
        <f t="shared" si="13"/>
        <v>Wine750</v>
      </c>
      <c r="M884" s="154">
        <f>VLOOKUP(L884,'Slope %'!C:D,2,0)</f>
        <v>0.1</v>
      </c>
    </row>
    <row r="885" spans="1:13" x14ac:dyDescent="0.25">
      <c r="A885" s="169">
        <v>17992</v>
      </c>
      <c r="B885" s="170" t="s">
        <v>921</v>
      </c>
      <c r="C885" s="170" t="s">
        <v>11</v>
      </c>
      <c r="D885" s="170" t="s">
        <v>267</v>
      </c>
      <c r="E885" s="170">
        <v>473</v>
      </c>
      <c r="F885" s="170">
        <v>24</v>
      </c>
      <c r="G885" s="171">
        <v>5</v>
      </c>
      <c r="H885" s="170" t="s">
        <v>13</v>
      </c>
      <c r="I885" s="171">
        <v>4.09</v>
      </c>
      <c r="J885" s="169">
        <v>1</v>
      </c>
      <c r="K885" s="154" cm="1">
        <f t="array" ref="K885">ROUND(
IF(C885="Beer",
SUM(LOOKUP(2,1/(SRP!$B$8:$B$10&lt;=E885)/(SRP!$C$8:$C$10&gt;=E885),SRP!$D$8:$D$10)*(G885/100)*(E885/1000)),
IF(C885="Spirits",
SUM(LOOKUP(2,1/(SRP!$B$2:$B$7&lt;=E885)/(SRP!$C$2:$C$7&gt;=E885),SRP!$D$2:$D$7)*(G885/100)*(E885/1000)),
IF(AND(C885="Wine",D885="Fortified Wines"),
SUM(LOOKUP(2,1/(SRP!$B$26:$B$29&lt;=E885)/(SRP!$C$26:$C$29&gt;=E885),SRP!$D$26:$D$29)*(G885/100)*(E885/1000)),
IF(C885="Wine",
SUM(LOOKUP(2,1/(SRP!$B$21:$B$25&lt;=E885)/(SRP!$C$21:$C$25&gt;=E885),SRP!$D$21:$D$25)*(G885/100)*(E885/1000)),
IF(AND(C885="Ready to Drink",D885="RTD-One Pour Cocktail&gt;7%&lt;=14.5"),
SUM(LOOKUP(2,1/(SRP!$B$16:$B$20&lt;=E885)/(SRP!$C$16:$C$20&gt;=E885),SRP!$D$16:$D$20)*(G885/100)*(E885/1000)),
IF(C885="Ready to Drink",
SUM(LOOKUP(2,1/(SRP!$B$11:$B$15&lt;=E885)/(SRP!$C$11:$C$15&gt;=E885),SRP!$D$11:$D$15)*(G885/100)*(E885/1000)),
0)))))),2)</f>
        <v>1.85</v>
      </c>
      <c r="L885" s="173" t="str">
        <f t="shared" si="13"/>
        <v>Beer473</v>
      </c>
      <c r="M885" s="154">
        <f>VLOOKUP(L885,'Slope %'!C:D,2,0)</f>
        <v>0.12</v>
      </c>
    </row>
    <row r="886" spans="1:13" x14ac:dyDescent="0.25">
      <c r="A886" s="169">
        <v>17992</v>
      </c>
      <c r="B886" s="170" t="s">
        <v>921</v>
      </c>
      <c r="C886" s="170" t="s">
        <v>11</v>
      </c>
      <c r="D886" s="170" t="s">
        <v>267</v>
      </c>
      <c r="E886" s="170">
        <v>473</v>
      </c>
      <c r="F886" s="170">
        <v>24</v>
      </c>
      <c r="G886" s="171">
        <v>5</v>
      </c>
      <c r="H886" s="170" t="s">
        <v>13</v>
      </c>
      <c r="I886" s="171">
        <v>4.09</v>
      </c>
      <c r="J886" s="169">
        <v>1</v>
      </c>
      <c r="K886" s="154" cm="1">
        <f t="array" ref="K886">ROUND(
IF(C886="Beer",
SUM(LOOKUP(2,1/(SRP!$B$8:$B$10&lt;=E886)/(SRP!$C$8:$C$10&gt;=E886),SRP!$D$8:$D$10)*(G886/100)*(E886/1000)),
IF(C886="Spirits",
SUM(LOOKUP(2,1/(SRP!$B$2:$B$7&lt;=E886)/(SRP!$C$2:$C$7&gt;=E886),SRP!$D$2:$D$7)*(G886/100)*(E886/1000)),
IF(AND(C886="Wine",D886="Fortified Wines"),
SUM(LOOKUP(2,1/(SRP!$B$26:$B$29&lt;=E886)/(SRP!$C$26:$C$29&gt;=E886),SRP!$D$26:$D$29)*(G886/100)*(E886/1000)),
IF(C886="Wine",
SUM(LOOKUP(2,1/(SRP!$B$21:$B$25&lt;=E886)/(SRP!$C$21:$C$25&gt;=E886),SRP!$D$21:$D$25)*(G886/100)*(E886/1000)),
IF(AND(C886="Ready to Drink",D886="RTD-One Pour Cocktail&gt;7%&lt;=14.5"),
SUM(LOOKUP(2,1/(SRP!$B$16:$B$20&lt;=E886)/(SRP!$C$16:$C$20&gt;=E886),SRP!$D$16:$D$20)*(G886/100)*(E886/1000)),
IF(C886="Ready to Drink",
SUM(LOOKUP(2,1/(SRP!$B$11:$B$15&lt;=E886)/(SRP!$C$11:$C$15&gt;=E886),SRP!$D$11:$D$15)*(G886/100)*(E886/1000)),
0)))))),2)</f>
        <v>1.85</v>
      </c>
      <c r="L886" s="173" t="str">
        <f t="shared" si="13"/>
        <v>Beer473</v>
      </c>
      <c r="M886" s="154">
        <f>VLOOKUP(L886,'Slope %'!C:D,2,0)</f>
        <v>0.12</v>
      </c>
    </row>
    <row r="887" spans="1:13" x14ac:dyDescent="0.25">
      <c r="A887" s="169">
        <v>17993</v>
      </c>
      <c r="B887" s="170" t="s">
        <v>922</v>
      </c>
      <c r="C887" s="170" t="s">
        <v>11</v>
      </c>
      <c r="D887" s="170" t="s">
        <v>267</v>
      </c>
      <c r="E887" s="170">
        <v>473</v>
      </c>
      <c r="F887" s="170">
        <v>24</v>
      </c>
      <c r="G887" s="171">
        <v>5.5</v>
      </c>
      <c r="H887" s="170" t="s">
        <v>13</v>
      </c>
      <c r="I887" s="171">
        <v>4.09</v>
      </c>
      <c r="J887" s="169">
        <v>1</v>
      </c>
      <c r="K887" s="154" cm="1">
        <f t="array" ref="K887">ROUND(
IF(C887="Beer",
SUM(LOOKUP(2,1/(SRP!$B$8:$B$10&lt;=E887)/(SRP!$C$8:$C$10&gt;=E887),SRP!$D$8:$D$10)*(G887/100)*(E887/1000)),
IF(C887="Spirits",
SUM(LOOKUP(2,1/(SRP!$B$2:$B$7&lt;=E887)/(SRP!$C$2:$C$7&gt;=E887),SRP!$D$2:$D$7)*(G887/100)*(E887/1000)),
IF(AND(C887="Wine",D887="Fortified Wines"),
SUM(LOOKUP(2,1/(SRP!$B$26:$B$29&lt;=E887)/(SRP!$C$26:$C$29&gt;=E887),SRP!$D$26:$D$29)*(G887/100)*(E887/1000)),
IF(C887="Wine",
SUM(LOOKUP(2,1/(SRP!$B$21:$B$25&lt;=E887)/(SRP!$C$21:$C$25&gt;=E887),SRP!$D$21:$D$25)*(G887/100)*(E887/1000)),
IF(AND(C887="Ready to Drink",D887="RTD-One Pour Cocktail&gt;7%&lt;=14.5"),
SUM(LOOKUP(2,1/(SRP!$B$16:$B$20&lt;=E887)/(SRP!$C$16:$C$20&gt;=E887),SRP!$D$16:$D$20)*(G887/100)*(E887/1000)),
IF(C887="Ready to Drink",
SUM(LOOKUP(2,1/(SRP!$B$11:$B$15&lt;=E887)/(SRP!$C$11:$C$15&gt;=E887),SRP!$D$11:$D$15)*(G887/100)*(E887/1000)),
0)))))),2)</f>
        <v>2.0299999999999998</v>
      </c>
      <c r="L887" s="173" t="str">
        <f t="shared" si="13"/>
        <v>Beer473</v>
      </c>
      <c r="M887" s="154">
        <f>VLOOKUP(L887,'Slope %'!C:D,2,0)</f>
        <v>0.12</v>
      </c>
    </row>
    <row r="888" spans="1:13" x14ac:dyDescent="0.25">
      <c r="A888" s="169">
        <v>17993</v>
      </c>
      <c r="B888" s="170" t="s">
        <v>922</v>
      </c>
      <c r="C888" s="170" t="s">
        <v>11</v>
      </c>
      <c r="D888" s="170" t="s">
        <v>267</v>
      </c>
      <c r="E888" s="170">
        <v>473</v>
      </c>
      <c r="F888" s="170">
        <v>24</v>
      </c>
      <c r="G888" s="171">
        <v>5.5</v>
      </c>
      <c r="H888" s="170" t="s">
        <v>13</v>
      </c>
      <c r="I888" s="171">
        <v>4.09</v>
      </c>
      <c r="J888" s="169">
        <v>1</v>
      </c>
      <c r="K888" s="154" cm="1">
        <f t="array" ref="K888">ROUND(
IF(C888="Beer",
SUM(LOOKUP(2,1/(SRP!$B$8:$B$10&lt;=E888)/(SRP!$C$8:$C$10&gt;=E888),SRP!$D$8:$D$10)*(G888/100)*(E888/1000)),
IF(C888="Spirits",
SUM(LOOKUP(2,1/(SRP!$B$2:$B$7&lt;=E888)/(SRP!$C$2:$C$7&gt;=E888),SRP!$D$2:$D$7)*(G888/100)*(E888/1000)),
IF(AND(C888="Wine",D888="Fortified Wines"),
SUM(LOOKUP(2,1/(SRP!$B$26:$B$29&lt;=E888)/(SRP!$C$26:$C$29&gt;=E888),SRP!$D$26:$D$29)*(G888/100)*(E888/1000)),
IF(C888="Wine",
SUM(LOOKUP(2,1/(SRP!$B$21:$B$25&lt;=E888)/(SRP!$C$21:$C$25&gt;=E888),SRP!$D$21:$D$25)*(G888/100)*(E888/1000)),
IF(AND(C888="Ready to Drink",D888="RTD-One Pour Cocktail&gt;7%&lt;=14.5"),
SUM(LOOKUP(2,1/(SRP!$B$16:$B$20&lt;=E888)/(SRP!$C$16:$C$20&gt;=E888),SRP!$D$16:$D$20)*(G888/100)*(E888/1000)),
IF(C888="Ready to Drink",
SUM(LOOKUP(2,1/(SRP!$B$11:$B$15&lt;=E888)/(SRP!$C$11:$C$15&gt;=E888),SRP!$D$11:$D$15)*(G888/100)*(E888/1000)),
0)))))),2)</f>
        <v>2.0299999999999998</v>
      </c>
      <c r="L888" s="173" t="str">
        <f t="shared" si="13"/>
        <v>Beer473</v>
      </c>
      <c r="M888" s="154">
        <f>VLOOKUP(L888,'Slope %'!C:D,2,0)</f>
        <v>0.12</v>
      </c>
    </row>
    <row r="889" spans="1:13" x14ac:dyDescent="0.25">
      <c r="A889" s="169">
        <v>18003</v>
      </c>
      <c r="B889" s="170" t="s">
        <v>923</v>
      </c>
      <c r="C889" s="170" t="s">
        <v>15</v>
      </c>
      <c r="D889" s="170" t="s">
        <v>239</v>
      </c>
      <c r="E889" s="170">
        <v>750</v>
      </c>
      <c r="F889" s="170">
        <v>12</v>
      </c>
      <c r="G889" s="171">
        <v>42</v>
      </c>
      <c r="H889" s="170" t="s">
        <v>446</v>
      </c>
      <c r="I889" s="171">
        <v>41.99</v>
      </c>
      <c r="J889" s="169">
        <v>1</v>
      </c>
      <c r="K889" s="154" cm="1">
        <f t="array" ref="K889">ROUND(
IF(C889="Beer",
SUM(LOOKUP(2,1/(SRP!$B$8:$B$10&lt;=E889)/(SRP!$C$8:$C$10&gt;=E889),SRP!$D$8:$D$10)*(G889/100)*(E889/1000)),
IF(C889="Spirits",
SUM(LOOKUP(2,1/(SRP!$B$2:$B$7&lt;=E889)/(SRP!$C$2:$C$7&gt;=E889),SRP!$D$2:$D$7)*(G889/100)*(E889/1000)),
IF(AND(C889="Wine",D889="Fortified Wines"),
SUM(LOOKUP(2,1/(SRP!$B$26:$B$29&lt;=E889)/(SRP!$C$26:$C$29&gt;=E889),SRP!$D$26:$D$29)*(G889/100)*(E889/1000)),
IF(C889="Wine",
SUM(LOOKUP(2,1/(SRP!$B$21:$B$25&lt;=E889)/(SRP!$C$21:$C$25&gt;=E889),SRP!$D$21:$D$25)*(G889/100)*(E889/1000)),
IF(AND(C889="Ready to Drink",D889="RTD-One Pour Cocktail&gt;7%&lt;=14.5"),
SUM(LOOKUP(2,1/(SRP!$B$16:$B$20&lt;=E889)/(SRP!$C$16:$C$20&gt;=E889),SRP!$D$16:$D$20)*(G889/100)*(E889/1000)),
IF(C889="Ready to Drink",
SUM(LOOKUP(2,1/(SRP!$B$11:$B$15&lt;=E889)/(SRP!$C$11:$C$15&gt;=E889),SRP!$D$11:$D$15)*(G889/100)*(E889/1000)),
0)))))),2)</f>
        <v>24.59</v>
      </c>
      <c r="L889" s="173" t="str">
        <f t="shared" si="13"/>
        <v>Spirits750</v>
      </c>
      <c r="M889" s="154">
        <f>VLOOKUP(L889,'Slope %'!C:D,2,0)</f>
        <v>7.0000000000000007E-2</v>
      </c>
    </row>
    <row r="890" spans="1:13" x14ac:dyDescent="0.25">
      <c r="A890" s="169">
        <v>18023</v>
      </c>
      <c r="B890" s="170" t="s">
        <v>238</v>
      </c>
      <c r="C890" s="170" t="s">
        <v>15</v>
      </c>
      <c r="D890" s="170" t="s">
        <v>16</v>
      </c>
      <c r="E890" s="170">
        <v>200</v>
      </c>
      <c r="F890" s="170">
        <v>44</v>
      </c>
      <c r="G890" s="171">
        <v>40</v>
      </c>
      <c r="H890" s="170" t="s">
        <v>20</v>
      </c>
      <c r="I890" s="171">
        <v>12.99</v>
      </c>
      <c r="J890" s="169">
        <v>1</v>
      </c>
      <c r="K890" s="154" cm="1">
        <f t="array" ref="K890">ROUND(
IF(C890="Beer",
SUM(LOOKUP(2,1/(SRP!$B$8:$B$10&lt;=E890)/(SRP!$C$8:$C$10&gt;=E890),SRP!$D$8:$D$10)*(G890/100)*(E890/1000)),
IF(C890="Spirits",
SUM(LOOKUP(2,1/(SRP!$B$2:$B$7&lt;=E890)/(SRP!$C$2:$C$7&gt;=E890),SRP!$D$2:$D$7)*(G890/100)*(E890/1000)),
IF(AND(C890="Wine",D890="Fortified Wines"),
SUM(LOOKUP(2,1/(SRP!$B$26:$B$29&lt;=E890)/(SRP!$C$26:$C$29&gt;=E890),SRP!$D$26:$D$29)*(G890/100)*(E890/1000)),
IF(C890="Wine",
SUM(LOOKUP(2,1/(SRP!$B$21:$B$25&lt;=E890)/(SRP!$C$21:$C$25&gt;=E890),SRP!$D$21:$D$25)*(G890/100)*(E890/1000)),
IF(AND(C890="Ready to Drink",D890="RTD-One Pour Cocktail&gt;7%&lt;=14.5"),
SUM(LOOKUP(2,1/(SRP!$B$16:$B$20&lt;=E890)/(SRP!$C$16:$C$20&gt;=E890),SRP!$D$16:$D$20)*(G890/100)*(E890/1000)),
IF(C890="Ready to Drink",
SUM(LOOKUP(2,1/(SRP!$B$11:$B$15&lt;=E890)/(SRP!$C$11:$C$15&gt;=E890),SRP!$D$11:$D$15)*(G890/100)*(E890/1000)),
0)))))),2)</f>
        <v>8.51</v>
      </c>
      <c r="L890" s="173" t="str">
        <f t="shared" si="13"/>
        <v>Spirits200</v>
      </c>
      <c r="M890" s="154">
        <f>VLOOKUP(L890,'Slope %'!C:D,2,0)</f>
        <v>0.1</v>
      </c>
    </row>
    <row r="891" spans="1:13" x14ac:dyDescent="0.25">
      <c r="A891" s="169">
        <v>18060</v>
      </c>
      <c r="B891" s="170" t="s">
        <v>924</v>
      </c>
      <c r="C891" s="170" t="s">
        <v>24</v>
      </c>
      <c r="D891" s="170" t="s">
        <v>34</v>
      </c>
      <c r="E891" s="170">
        <v>750</v>
      </c>
      <c r="F891" s="170">
        <v>12</v>
      </c>
      <c r="G891" s="171">
        <v>13.5</v>
      </c>
      <c r="H891" s="170" t="s">
        <v>32</v>
      </c>
      <c r="I891" s="171">
        <v>18.989999999999998</v>
      </c>
      <c r="J891" s="169">
        <v>1</v>
      </c>
      <c r="K891" s="154" cm="1">
        <f t="array" ref="K891">ROUND(
IF(C891="Beer",
SUM(LOOKUP(2,1/(SRP!$B$8:$B$10&lt;=E891)/(SRP!$C$8:$C$10&gt;=E891),SRP!$D$8:$D$10)*(G891/100)*(E891/1000)),
IF(C891="Spirits",
SUM(LOOKUP(2,1/(SRP!$B$2:$B$7&lt;=E891)/(SRP!$C$2:$C$7&gt;=E891),SRP!$D$2:$D$7)*(G891/100)*(E891/1000)),
IF(AND(C891="Wine",D891="Fortified Wines"),
SUM(LOOKUP(2,1/(SRP!$B$26:$B$29&lt;=E891)/(SRP!$C$26:$C$29&gt;=E891),SRP!$D$26:$D$29)*(G891/100)*(E891/1000)),
IF(C891="Wine",
SUM(LOOKUP(2,1/(SRP!$B$21:$B$25&lt;=E891)/(SRP!$C$21:$C$25&gt;=E891),SRP!$D$21:$D$25)*(G891/100)*(E891/1000)),
IF(AND(C891="Ready to Drink",D891="RTD-One Pour Cocktail&gt;7%&lt;=14.5"),
SUM(LOOKUP(2,1/(SRP!$B$16:$B$20&lt;=E891)/(SRP!$C$16:$C$20&gt;=E891),SRP!$D$16:$D$20)*(G891/100)*(E891/1000)),
IF(C891="Ready to Drink",
SUM(LOOKUP(2,1/(SRP!$B$11:$B$15&lt;=E891)/(SRP!$C$11:$C$15&gt;=E891),SRP!$D$11:$D$15)*(G891/100)*(E891/1000)),
0)))))),2)</f>
        <v>7.9</v>
      </c>
      <c r="L891" s="173" t="str">
        <f t="shared" si="13"/>
        <v>Wine750</v>
      </c>
      <c r="M891" s="154">
        <f>VLOOKUP(L891,'Slope %'!C:D,2,0)</f>
        <v>0.1</v>
      </c>
    </row>
    <row r="892" spans="1:13" x14ac:dyDescent="0.25">
      <c r="A892" s="169">
        <v>18084</v>
      </c>
      <c r="B892" s="170" t="s">
        <v>925</v>
      </c>
      <c r="C892" s="170" t="s">
        <v>24</v>
      </c>
      <c r="D892" s="170" t="s">
        <v>66</v>
      </c>
      <c r="E892" s="170">
        <v>750</v>
      </c>
      <c r="F892" s="170">
        <v>12</v>
      </c>
      <c r="G892" s="171">
        <v>14</v>
      </c>
      <c r="H892" s="170" t="s">
        <v>177</v>
      </c>
      <c r="I892" s="171">
        <v>14.99</v>
      </c>
      <c r="J892" s="169">
        <v>1</v>
      </c>
      <c r="K892" s="154" cm="1">
        <f t="array" ref="K892">ROUND(
IF(C892="Beer",
SUM(LOOKUP(2,1/(SRP!$B$8:$B$10&lt;=E892)/(SRP!$C$8:$C$10&gt;=E892),SRP!$D$8:$D$10)*(G892/100)*(E892/1000)),
IF(C892="Spirits",
SUM(LOOKUP(2,1/(SRP!$B$2:$B$7&lt;=E892)/(SRP!$C$2:$C$7&gt;=E892),SRP!$D$2:$D$7)*(G892/100)*(E892/1000)),
IF(AND(C892="Wine",D892="Fortified Wines"),
SUM(LOOKUP(2,1/(SRP!$B$26:$B$29&lt;=E892)/(SRP!$C$26:$C$29&gt;=E892),SRP!$D$26:$D$29)*(G892/100)*(E892/1000)),
IF(C892="Wine",
SUM(LOOKUP(2,1/(SRP!$B$21:$B$25&lt;=E892)/(SRP!$C$21:$C$25&gt;=E892),SRP!$D$21:$D$25)*(G892/100)*(E892/1000)),
IF(AND(C892="Ready to Drink",D892="RTD-One Pour Cocktail&gt;7%&lt;=14.5"),
SUM(LOOKUP(2,1/(SRP!$B$16:$B$20&lt;=E892)/(SRP!$C$16:$C$20&gt;=E892),SRP!$D$16:$D$20)*(G892/100)*(E892/1000)),
IF(C892="Ready to Drink",
SUM(LOOKUP(2,1/(SRP!$B$11:$B$15&lt;=E892)/(SRP!$C$11:$C$15&gt;=E892),SRP!$D$11:$D$15)*(G892/100)*(E892/1000)),
0)))))),2)</f>
        <v>8.1999999999999993</v>
      </c>
      <c r="L892" s="173" t="str">
        <f t="shared" si="13"/>
        <v>Wine750</v>
      </c>
      <c r="M892" s="154">
        <f>VLOOKUP(L892,'Slope %'!C:D,2,0)</f>
        <v>0.1</v>
      </c>
    </row>
    <row r="893" spans="1:13" x14ac:dyDescent="0.25">
      <c r="A893" s="169">
        <v>18097</v>
      </c>
      <c r="B893" s="170" t="s">
        <v>926</v>
      </c>
      <c r="C893" s="170" t="s">
        <v>24</v>
      </c>
      <c r="D893" s="170" t="s">
        <v>68</v>
      </c>
      <c r="E893" s="170">
        <v>750</v>
      </c>
      <c r="F893" s="170">
        <v>12</v>
      </c>
      <c r="G893" s="171">
        <v>14.5</v>
      </c>
      <c r="H893" s="170" t="s">
        <v>32</v>
      </c>
      <c r="I893" s="171">
        <v>34.99</v>
      </c>
      <c r="J893" s="169">
        <v>1</v>
      </c>
      <c r="K893" s="154" cm="1">
        <f t="array" ref="K893">ROUND(
IF(C893="Beer",
SUM(LOOKUP(2,1/(SRP!$B$8:$B$10&lt;=E893)/(SRP!$C$8:$C$10&gt;=E893),SRP!$D$8:$D$10)*(G893/100)*(E893/1000)),
IF(C893="Spirits",
SUM(LOOKUP(2,1/(SRP!$B$2:$B$7&lt;=E893)/(SRP!$C$2:$C$7&gt;=E893),SRP!$D$2:$D$7)*(G893/100)*(E893/1000)),
IF(AND(C893="Wine",D893="Fortified Wines"),
SUM(LOOKUP(2,1/(SRP!$B$26:$B$29&lt;=E893)/(SRP!$C$26:$C$29&gt;=E893),SRP!$D$26:$D$29)*(G893/100)*(E893/1000)),
IF(C893="Wine",
SUM(LOOKUP(2,1/(SRP!$B$21:$B$25&lt;=E893)/(SRP!$C$21:$C$25&gt;=E893),SRP!$D$21:$D$25)*(G893/100)*(E893/1000)),
IF(AND(C893="Ready to Drink",D893="RTD-One Pour Cocktail&gt;7%&lt;=14.5"),
SUM(LOOKUP(2,1/(SRP!$B$16:$B$20&lt;=E893)/(SRP!$C$16:$C$20&gt;=E893),SRP!$D$16:$D$20)*(G893/100)*(E893/1000)),
IF(C893="Ready to Drink",
SUM(LOOKUP(2,1/(SRP!$B$11:$B$15&lt;=E893)/(SRP!$C$11:$C$15&gt;=E893),SRP!$D$11:$D$15)*(G893/100)*(E893/1000)),
0)))))),2)</f>
        <v>8.49</v>
      </c>
      <c r="L893" s="173" t="str">
        <f t="shared" si="13"/>
        <v>Wine750</v>
      </c>
      <c r="M893" s="154">
        <f>VLOOKUP(L893,'Slope %'!C:D,2,0)</f>
        <v>0.1</v>
      </c>
    </row>
    <row r="894" spans="1:13" x14ac:dyDescent="0.25">
      <c r="A894" s="169">
        <v>18098</v>
      </c>
      <c r="B894" s="170" t="s">
        <v>927</v>
      </c>
      <c r="C894" s="170" t="s">
        <v>24</v>
      </c>
      <c r="D894" s="170" t="s">
        <v>46</v>
      </c>
      <c r="E894" s="170">
        <v>750</v>
      </c>
      <c r="F894" s="170">
        <v>12</v>
      </c>
      <c r="G894" s="171">
        <v>11</v>
      </c>
      <c r="H894" s="170" t="s">
        <v>182</v>
      </c>
      <c r="I894" s="171">
        <v>18.989999999999998</v>
      </c>
      <c r="J894" s="169">
        <v>1</v>
      </c>
      <c r="K894" s="154" cm="1">
        <f t="array" ref="K894">ROUND(
IF(C894="Beer",
SUM(LOOKUP(2,1/(SRP!$B$8:$B$10&lt;=E894)/(SRP!$C$8:$C$10&gt;=E894),SRP!$D$8:$D$10)*(G894/100)*(E894/1000)),
IF(C894="Spirits",
SUM(LOOKUP(2,1/(SRP!$B$2:$B$7&lt;=E894)/(SRP!$C$2:$C$7&gt;=E894),SRP!$D$2:$D$7)*(G894/100)*(E894/1000)),
IF(AND(C894="Wine",D894="Fortified Wines"),
SUM(LOOKUP(2,1/(SRP!$B$26:$B$29&lt;=E894)/(SRP!$C$26:$C$29&gt;=E894),SRP!$D$26:$D$29)*(G894/100)*(E894/1000)),
IF(C894="Wine",
SUM(LOOKUP(2,1/(SRP!$B$21:$B$25&lt;=E894)/(SRP!$C$21:$C$25&gt;=E894),SRP!$D$21:$D$25)*(G894/100)*(E894/1000)),
IF(AND(C894="Ready to Drink",D894="RTD-One Pour Cocktail&gt;7%&lt;=14.5"),
SUM(LOOKUP(2,1/(SRP!$B$16:$B$20&lt;=E894)/(SRP!$C$16:$C$20&gt;=E894),SRP!$D$16:$D$20)*(G894/100)*(E894/1000)),
IF(C894="Ready to Drink",
SUM(LOOKUP(2,1/(SRP!$B$11:$B$15&lt;=E894)/(SRP!$C$11:$C$15&gt;=E894),SRP!$D$11:$D$15)*(G894/100)*(E894/1000)),
0)))))),2)</f>
        <v>6.44</v>
      </c>
      <c r="L894" s="173" t="str">
        <f t="shared" si="13"/>
        <v>Wine750</v>
      </c>
      <c r="M894" s="154">
        <f>VLOOKUP(L894,'Slope %'!C:D,2,0)</f>
        <v>0.1</v>
      </c>
    </row>
    <row r="895" spans="1:13" x14ac:dyDescent="0.25">
      <c r="A895" s="169">
        <v>18118</v>
      </c>
      <c r="B895" s="170" t="s">
        <v>928</v>
      </c>
      <c r="C895" s="170" t="s">
        <v>24</v>
      </c>
      <c r="D895" s="170" t="s">
        <v>603</v>
      </c>
      <c r="E895" s="170">
        <v>750</v>
      </c>
      <c r="F895" s="170">
        <v>12</v>
      </c>
      <c r="G895" s="171">
        <v>12.5</v>
      </c>
      <c r="H895" s="170" t="s">
        <v>64</v>
      </c>
      <c r="I895" s="171">
        <v>14.99</v>
      </c>
      <c r="J895" s="169">
        <v>1</v>
      </c>
      <c r="K895" s="154" cm="1">
        <f t="array" ref="K895">ROUND(
IF(C895="Beer",
SUM(LOOKUP(2,1/(SRP!$B$8:$B$10&lt;=E895)/(SRP!$C$8:$C$10&gt;=E895),SRP!$D$8:$D$10)*(G895/100)*(E895/1000)),
IF(C895="Spirits",
SUM(LOOKUP(2,1/(SRP!$B$2:$B$7&lt;=E895)/(SRP!$C$2:$C$7&gt;=E895),SRP!$D$2:$D$7)*(G895/100)*(E895/1000)),
IF(AND(C895="Wine",D895="Fortified Wines"),
SUM(LOOKUP(2,1/(SRP!$B$26:$B$29&lt;=E895)/(SRP!$C$26:$C$29&gt;=E895),SRP!$D$26:$D$29)*(G895/100)*(E895/1000)),
IF(C895="Wine",
SUM(LOOKUP(2,1/(SRP!$B$21:$B$25&lt;=E895)/(SRP!$C$21:$C$25&gt;=E895),SRP!$D$21:$D$25)*(G895/100)*(E895/1000)),
IF(AND(C895="Ready to Drink",D895="RTD-One Pour Cocktail&gt;7%&lt;=14.5"),
SUM(LOOKUP(2,1/(SRP!$B$16:$B$20&lt;=E895)/(SRP!$C$16:$C$20&gt;=E895),SRP!$D$16:$D$20)*(G895/100)*(E895/1000)),
IF(C895="Ready to Drink",
SUM(LOOKUP(2,1/(SRP!$B$11:$B$15&lt;=E895)/(SRP!$C$11:$C$15&gt;=E895),SRP!$D$11:$D$15)*(G895/100)*(E895/1000)),
0)))))),2)</f>
        <v>7.32</v>
      </c>
      <c r="L895" s="173" t="str">
        <f t="shared" si="13"/>
        <v>Wine750</v>
      </c>
      <c r="M895" s="154">
        <f>VLOOKUP(L895,'Slope %'!C:D,2,0)</f>
        <v>0.1</v>
      </c>
    </row>
    <row r="896" spans="1:13" x14ac:dyDescent="0.25">
      <c r="A896" s="169">
        <v>18123</v>
      </c>
      <c r="B896" s="170" t="s">
        <v>929</v>
      </c>
      <c r="C896" s="170" t="s">
        <v>24</v>
      </c>
      <c r="D896" s="170" t="s">
        <v>68</v>
      </c>
      <c r="E896" s="170">
        <v>750</v>
      </c>
      <c r="F896" s="170">
        <v>12</v>
      </c>
      <c r="G896" s="171">
        <v>14</v>
      </c>
      <c r="H896" s="170" t="s">
        <v>22</v>
      </c>
      <c r="I896" s="171">
        <v>16.989999999999998</v>
      </c>
      <c r="J896" s="169">
        <v>1</v>
      </c>
      <c r="K896" s="154" cm="1">
        <f t="array" ref="K896">ROUND(
IF(C896="Beer",
SUM(LOOKUP(2,1/(SRP!$B$8:$B$10&lt;=E896)/(SRP!$C$8:$C$10&gt;=E896),SRP!$D$8:$D$10)*(G896/100)*(E896/1000)),
IF(C896="Spirits",
SUM(LOOKUP(2,1/(SRP!$B$2:$B$7&lt;=E896)/(SRP!$C$2:$C$7&gt;=E896),SRP!$D$2:$D$7)*(G896/100)*(E896/1000)),
IF(AND(C896="Wine",D896="Fortified Wines"),
SUM(LOOKUP(2,1/(SRP!$B$26:$B$29&lt;=E896)/(SRP!$C$26:$C$29&gt;=E896),SRP!$D$26:$D$29)*(G896/100)*(E896/1000)),
IF(C896="Wine",
SUM(LOOKUP(2,1/(SRP!$B$21:$B$25&lt;=E896)/(SRP!$C$21:$C$25&gt;=E896),SRP!$D$21:$D$25)*(G896/100)*(E896/1000)),
IF(AND(C896="Ready to Drink",D896="RTD-One Pour Cocktail&gt;7%&lt;=14.5"),
SUM(LOOKUP(2,1/(SRP!$B$16:$B$20&lt;=E896)/(SRP!$C$16:$C$20&gt;=E896),SRP!$D$16:$D$20)*(G896/100)*(E896/1000)),
IF(C896="Ready to Drink",
SUM(LOOKUP(2,1/(SRP!$B$11:$B$15&lt;=E896)/(SRP!$C$11:$C$15&gt;=E896),SRP!$D$11:$D$15)*(G896/100)*(E896/1000)),
0)))))),2)</f>
        <v>8.1999999999999993</v>
      </c>
      <c r="L896" s="173" t="str">
        <f t="shared" si="13"/>
        <v>Wine750</v>
      </c>
      <c r="M896" s="154">
        <f>VLOOKUP(L896,'Slope %'!C:D,2,0)</f>
        <v>0.1</v>
      </c>
    </row>
    <row r="897" spans="1:13" x14ac:dyDescent="0.25">
      <c r="A897" s="169">
        <v>18142</v>
      </c>
      <c r="B897" s="170" t="s">
        <v>930</v>
      </c>
      <c r="C897" s="170" t="s">
        <v>15</v>
      </c>
      <c r="D897" s="170" t="s">
        <v>51</v>
      </c>
      <c r="E897" s="170">
        <v>750</v>
      </c>
      <c r="F897" s="170">
        <v>12</v>
      </c>
      <c r="G897" s="171">
        <v>44</v>
      </c>
      <c r="H897" s="170" t="s">
        <v>200</v>
      </c>
      <c r="I897" s="171">
        <v>76.5</v>
      </c>
      <c r="J897" s="169">
        <v>1</v>
      </c>
      <c r="K897" s="154" cm="1">
        <f t="array" ref="K897">ROUND(
IF(C897="Beer",
SUM(LOOKUP(2,1/(SRP!$B$8:$B$10&lt;=E897)/(SRP!$C$8:$C$10&gt;=E897),SRP!$D$8:$D$10)*(G897/100)*(E897/1000)),
IF(C897="Spirits",
SUM(LOOKUP(2,1/(SRP!$B$2:$B$7&lt;=E897)/(SRP!$C$2:$C$7&gt;=E897),SRP!$D$2:$D$7)*(G897/100)*(E897/1000)),
IF(AND(C897="Wine",D897="Fortified Wines"),
SUM(LOOKUP(2,1/(SRP!$B$26:$B$29&lt;=E897)/(SRP!$C$26:$C$29&gt;=E897),SRP!$D$26:$D$29)*(G897/100)*(E897/1000)),
IF(C897="Wine",
SUM(LOOKUP(2,1/(SRP!$B$21:$B$25&lt;=E897)/(SRP!$C$21:$C$25&gt;=E897),SRP!$D$21:$D$25)*(G897/100)*(E897/1000)),
IF(AND(C897="Ready to Drink",D897="RTD-One Pour Cocktail&gt;7%&lt;=14.5"),
SUM(LOOKUP(2,1/(SRP!$B$16:$B$20&lt;=E897)/(SRP!$C$16:$C$20&gt;=E897),SRP!$D$16:$D$20)*(G897/100)*(E897/1000)),
IF(C897="Ready to Drink",
SUM(LOOKUP(2,1/(SRP!$B$11:$B$15&lt;=E897)/(SRP!$C$11:$C$15&gt;=E897),SRP!$D$11:$D$15)*(G897/100)*(E897/1000)),
0)))))),2)</f>
        <v>25.76</v>
      </c>
      <c r="L897" s="173" t="str">
        <f t="shared" si="13"/>
        <v>Spirits750</v>
      </c>
      <c r="M897" s="154">
        <f>VLOOKUP(L897,'Slope %'!C:D,2,0)</f>
        <v>7.0000000000000007E-2</v>
      </c>
    </row>
    <row r="898" spans="1:13" x14ac:dyDescent="0.25">
      <c r="A898" s="169">
        <v>18144</v>
      </c>
      <c r="B898" s="170" t="s">
        <v>931</v>
      </c>
      <c r="C898" s="170" t="s">
        <v>24</v>
      </c>
      <c r="D898" s="170" t="s">
        <v>34</v>
      </c>
      <c r="E898" s="170">
        <v>750</v>
      </c>
      <c r="F898" s="170">
        <v>12</v>
      </c>
      <c r="G898" s="171">
        <v>13.5</v>
      </c>
      <c r="H898" s="170" t="s">
        <v>22</v>
      </c>
      <c r="I898" s="171">
        <v>19.989999999999998</v>
      </c>
      <c r="J898" s="169">
        <v>1</v>
      </c>
      <c r="K898" s="154" cm="1">
        <f t="array" ref="K898">ROUND(
IF(C898="Beer",
SUM(LOOKUP(2,1/(SRP!$B$8:$B$10&lt;=E898)/(SRP!$C$8:$C$10&gt;=E898),SRP!$D$8:$D$10)*(G898/100)*(E898/1000)),
IF(C898="Spirits",
SUM(LOOKUP(2,1/(SRP!$B$2:$B$7&lt;=E898)/(SRP!$C$2:$C$7&gt;=E898),SRP!$D$2:$D$7)*(G898/100)*(E898/1000)),
IF(AND(C898="Wine",D898="Fortified Wines"),
SUM(LOOKUP(2,1/(SRP!$B$26:$B$29&lt;=E898)/(SRP!$C$26:$C$29&gt;=E898),SRP!$D$26:$D$29)*(G898/100)*(E898/1000)),
IF(C898="Wine",
SUM(LOOKUP(2,1/(SRP!$B$21:$B$25&lt;=E898)/(SRP!$C$21:$C$25&gt;=E898),SRP!$D$21:$D$25)*(G898/100)*(E898/1000)),
IF(AND(C898="Ready to Drink",D898="RTD-One Pour Cocktail&gt;7%&lt;=14.5"),
SUM(LOOKUP(2,1/(SRP!$B$16:$B$20&lt;=E898)/(SRP!$C$16:$C$20&gt;=E898),SRP!$D$16:$D$20)*(G898/100)*(E898/1000)),
IF(C898="Ready to Drink",
SUM(LOOKUP(2,1/(SRP!$B$11:$B$15&lt;=E898)/(SRP!$C$11:$C$15&gt;=E898),SRP!$D$11:$D$15)*(G898/100)*(E898/1000)),
0)))))),2)</f>
        <v>7.9</v>
      </c>
      <c r="L898" s="173" t="str">
        <f t="shared" si="13"/>
        <v>Wine750</v>
      </c>
      <c r="M898" s="154">
        <f>VLOOKUP(L898,'Slope %'!C:D,2,0)</f>
        <v>0.1</v>
      </c>
    </row>
    <row r="899" spans="1:13" x14ac:dyDescent="0.25">
      <c r="A899" s="169">
        <v>18153</v>
      </c>
      <c r="B899" s="170" t="s">
        <v>932</v>
      </c>
      <c r="C899" s="170" t="s">
        <v>263</v>
      </c>
      <c r="D899" s="170" t="s">
        <v>909</v>
      </c>
      <c r="E899" s="170">
        <v>473</v>
      </c>
      <c r="F899" s="170">
        <v>24</v>
      </c>
      <c r="G899" s="171">
        <v>5</v>
      </c>
      <c r="H899" s="170" t="s">
        <v>54</v>
      </c>
      <c r="I899" s="171">
        <v>3.99</v>
      </c>
      <c r="J899" s="169">
        <v>1</v>
      </c>
      <c r="K899" s="154" cm="1">
        <f t="array" ref="K899">ROUND(
IF(C899="Beer",
SUM(LOOKUP(2,1/(SRP!$B$8:$B$10&lt;=E899)/(SRP!$C$8:$C$10&gt;=E899),SRP!$D$8:$D$10)*(G899/100)*(E899/1000)),
IF(C899="Spirits",
SUM(LOOKUP(2,1/(SRP!$B$2:$B$7&lt;=E899)/(SRP!$C$2:$C$7&gt;=E899),SRP!$D$2:$D$7)*(G899/100)*(E899/1000)),
IF(AND(C899="Wine",D899="Fortified Wines"),
SUM(LOOKUP(2,1/(SRP!$B$26:$B$29&lt;=E899)/(SRP!$C$26:$C$29&gt;=E899),SRP!$D$26:$D$29)*(G899/100)*(E899/1000)),
IF(C899="Wine",
SUM(LOOKUP(2,1/(SRP!$B$21:$B$25&lt;=E899)/(SRP!$C$21:$C$25&gt;=E899),SRP!$D$21:$D$25)*(G899/100)*(E899/1000)),
IF(AND(C899="Ready to Drink",D899="RTD-One Pour Cocktail&gt;7%&lt;=14.5"),
SUM(LOOKUP(2,1/(SRP!$B$16:$B$20&lt;=E899)/(SRP!$C$16:$C$20&gt;=E899),SRP!$D$16:$D$20)*(G899/100)*(E899/1000)),
IF(C899="Ready to Drink",
SUM(LOOKUP(2,1/(SRP!$B$11:$B$15&lt;=E899)/(SRP!$C$11:$C$15&gt;=E899),SRP!$D$11:$D$15)*(G899/100)*(E899/1000)),
0)))))),2)</f>
        <v>1.96</v>
      </c>
      <c r="L899" s="173" t="str">
        <f t="shared" ref="L899:L962" si="14">(_xlfn.CONCAT(C899,E899))</f>
        <v>Ready to Drink473</v>
      </c>
      <c r="M899" s="154">
        <f>VLOOKUP(L899,'Slope %'!C:D,2,0)</f>
        <v>0.12</v>
      </c>
    </row>
    <row r="900" spans="1:13" x14ac:dyDescent="0.25">
      <c r="A900" s="169">
        <v>18153</v>
      </c>
      <c r="B900" s="170" t="s">
        <v>932</v>
      </c>
      <c r="C900" s="170" t="s">
        <v>263</v>
      </c>
      <c r="D900" s="170" t="s">
        <v>909</v>
      </c>
      <c r="E900" s="170">
        <v>473</v>
      </c>
      <c r="F900" s="170">
        <v>24</v>
      </c>
      <c r="G900" s="171">
        <v>5</v>
      </c>
      <c r="H900" s="170" t="s">
        <v>54</v>
      </c>
      <c r="I900" s="171">
        <v>3.99</v>
      </c>
      <c r="J900" s="169">
        <v>1</v>
      </c>
      <c r="K900" s="154" cm="1">
        <f t="array" ref="K900">ROUND(
IF(C900="Beer",
SUM(LOOKUP(2,1/(SRP!$B$8:$B$10&lt;=E900)/(SRP!$C$8:$C$10&gt;=E900),SRP!$D$8:$D$10)*(G900/100)*(E900/1000)),
IF(C900="Spirits",
SUM(LOOKUP(2,1/(SRP!$B$2:$B$7&lt;=E900)/(SRP!$C$2:$C$7&gt;=E900),SRP!$D$2:$D$7)*(G900/100)*(E900/1000)),
IF(AND(C900="Wine",D900="Fortified Wines"),
SUM(LOOKUP(2,1/(SRP!$B$26:$B$29&lt;=E900)/(SRP!$C$26:$C$29&gt;=E900),SRP!$D$26:$D$29)*(G900/100)*(E900/1000)),
IF(C900="Wine",
SUM(LOOKUP(2,1/(SRP!$B$21:$B$25&lt;=E900)/(SRP!$C$21:$C$25&gt;=E900),SRP!$D$21:$D$25)*(G900/100)*(E900/1000)),
IF(AND(C900="Ready to Drink",D900="RTD-One Pour Cocktail&gt;7%&lt;=14.5"),
SUM(LOOKUP(2,1/(SRP!$B$16:$B$20&lt;=E900)/(SRP!$C$16:$C$20&gt;=E900),SRP!$D$16:$D$20)*(G900/100)*(E900/1000)),
IF(C900="Ready to Drink",
SUM(LOOKUP(2,1/(SRP!$B$11:$B$15&lt;=E900)/(SRP!$C$11:$C$15&gt;=E900),SRP!$D$11:$D$15)*(G900/100)*(E900/1000)),
0)))))),2)</f>
        <v>1.96</v>
      </c>
      <c r="L900" s="173" t="str">
        <f t="shared" si="14"/>
        <v>Ready to Drink473</v>
      </c>
      <c r="M900" s="154">
        <f>VLOOKUP(L900,'Slope %'!C:D,2,0)</f>
        <v>0.12</v>
      </c>
    </row>
    <row r="901" spans="1:13" x14ac:dyDescent="0.25">
      <c r="A901" s="169">
        <v>18167</v>
      </c>
      <c r="B901" s="170" t="s">
        <v>933</v>
      </c>
      <c r="C901" s="170" t="s">
        <v>263</v>
      </c>
      <c r="D901" s="170" t="s">
        <v>646</v>
      </c>
      <c r="E901" s="170">
        <v>458</v>
      </c>
      <c r="F901" s="170">
        <v>24</v>
      </c>
      <c r="G901" s="171">
        <v>5.5</v>
      </c>
      <c r="H901" s="170" t="s">
        <v>333</v>
      </c>
      <c r="I901" s="171">
        <v>3.69</v>
      </c>
      <c r="J901" s="169">
        <v>1</v>
      </c>
      <c r="K901" s="154" cm="1">
        <f t="array" ref="K901">ROUND(
IF(C901="Beer",
SUM(LOOKUP(2,1/(SRP!$B$8:$B$10&lt;=E901)/(SRP!$C$8:$C$10&gt;=E901),SRP!$D$8:$D$10)*(G901/100)*(E901/1000)),
IF(C901="Spirits",
SUM(LOOKUP(2,1/(SRP!$B$2:$B$7&lt;=E901)/(SRP!$C$2:$C$7&gt;=E901),SRP!$D$2:$D$7)*(G901/100)*(E901/1000)),
IF(AND(C901="Wine",D901="Fortified Wines"),
SUM(LOOKUP(2,1/(SRP!$B$26:$B$29&lt;=E901)/(SRP!$C$26:$C$29&gt;=E901),SRP!$D$26:$D$29)*(G901/100)*(E901/1000)),
IF(C901="Wine",
SUM(LOOKUP(2,1/(SRP!$B$21:$B$25&lt;=E901)/(SRP!$C$21:$C$25&gt;=E901),SRP!$D$21:$D$25)*(G901/100)*(E901/1000)),
IF(AND(C901="Ready to Drink",D901="RTD-One Pour Cocktail&gt;7%&lt;=14.5"),
SUM(LOOKUP(2,1/(SRP!$B$16:$B$20&lt;=E901)/(SRP!$C$16:$C$20&gt;=E901),SRP!$D$16:$D$20)*(G901/100)*(E901/1000)),
IF(C901="Ready to Drink",
SUM(LOOKUP(2,1/(SRP!$B$11:$B$15&lt;=E901)/(SRP!$C$11:$C$15&gt;=E901),SRP!$D$11:$D$15)*(G901/100)*(E901/1000)),
0)))))),2)</f>
        <v>2.08</v>
      </c>
      <c r="L901" s="173" t="str">
        <f t="shared" si="14"/>
        <v>Ready to Drink458</v>
      </c>
      <c r="M901" s="154">
        <f>VLOOKUP(L901,'Slope %'!C:D,2,0)</f>
        <v>0.12</v>
      </c>
    </row>
    <row r="902" spans="1:13" x14ac:dyDescent="0.25">
      <c r="A902" s="169">
        <v>18172</v>
      </c>
      <c r="B902" s="170" t="s">
        <v>934</v>
      </c>
      <c r="C902" s="170" t="s">
        <v>263</v>
      </c>
      <c r="D902" s="170" t="s">
        <v>935</v>
      </c>
      <c r="E902" s="170">
        <v>2000</v>
      </c>
      <c r="F902" s="170">
        <v>8</v>
      </c>
      <c r="G902" s="171">
        <v>7</v>
      </c>
      <c r="H902" s="170" t="s">
        <v>105</v>
      </c>
      <c r="I902" s="171">
        <v>13.49</v>
      </c>
      <c r="J902" s="169">
        <v>1</v>
      </c>
      <c r="K902" s="154" cm="1">
        <f t="array" ref="K902">ROUND(
IF(C902="Beer",
SUM(LOOKUP(2,1/(SRP!$B$8:$B$10&lt;=E902)/(SRP!$C$8:$C$10&gt;=E902),SRP!$D$8:$D$10)*(G902/100)*(E902/1000)),
IF(C902="Spirits",
SUM(LOOKUP(2,1/(SRP!$B$2:$B$7&lt;=E902)/(SRP!$C$2:$C$7&gt;=E902),SRP!$D$2:$D$7)*(G902/100)*(E902/1000)),
IF(AND(C902="Wine",D902="Fortified Wines"),
SUM(LOOKUP(2,1/(SRP!$B$26:$B$29&lt;=E902)/(SRP!$C$26:$C$29&gt;=E902),SRP!$D$26:$D$29)*(G902/100)*(E902/1000)),
IF(C902="Wine",
SUM(LOOKUP(2,1/(SRP!$B$21:$B$25&lt;=E902)/(SRP!$C$21:$C$25&gt;=E902),SRP!$D$21:$D$25)*(G902/100)*(E902/1000)),
IF(AND(C902="Ready to Drink",D902="RTD-One Pour Cocktail&gt;7%&lt;=14.5"),
SUM(LOOKUP(2,1/(SRP!$B$16:$B$20&lt;=E902)/(SRP!$C$16:$C$20&gt;=E902),SRP!$D$16:$D$20)*(G902/100)*(E902/1000)),
IF(C902="Ready to Drink",
SUM(LOOKUP(2,1/(SRP!$B$11:$B$15&lt;=E902)/(SRP!$C$11:$C$15&gt;=E902),SRP!$D$11:$D$15)*(G902/100)*(E902/1000)),
0)))))),2)</f>
        <v>10.93</v>
      </c>
      <c r="L902" s="173" t="str">
        <f t="shared" si="14"/>
        <v>Ready to Drink2000</v>
      </c>
      <c r="M902" s="154">
        <f>VLOOKUP(L902,'Slope %'!C:D,2,0)</f>
        <v>0.1</v>
      </c>
    </row>
    <row r="903" spans="1:13" x14ac:dyDescent="0.25">
      <c r="A903" s="169">
        <v>18172</v>
      </c>
      <c r="B903" s="170" t="s">
        <v>934</v>
      </c>
      <c r="C903" s="170" t="s">
        <v>263</v>
      </c>
      <c r="D903" s="170" t="s">
        <v>935</v>
      </c>
      <c r="E903" s="170">
        <v>2000</v>
      </c>
      <c r="F903" s="170">
        <v>8</v>
      </c>
      <c r="G903" s="171">
        <v>7</v>
      </c>
      <c r="H903" s="170" t="s">
        <v>105</v>
      </c>
      <c r="I903" s="171">
        <v>13.49</v>
      </c>
      <c r="J903" s="169">
        <v>1</v>
      </c>
      <c r="K903" s="154" cm="1">
        <f t="array" ref="K903">ROUND(
IF(C903="Beer",
SUM(LOOKUP(2,1/(SRP!$B$8:$B$10&lt;=E903)/(SRP!$C$8:$C$10&gt;=E903),SRP!$D$8:$D$10)*(G903/100)*(E903/1000)),
IF(C903="Spirits",
SUM(LOOKUP(2,1/(SRP!$B$2:$B$7&lt;=E903)/(SRP!$C$2:$C$7&gt;=E903),SRP!$D$2:$D$7)*(G903/100)*(E903/1000)),
IF(AND(C903="Wine",D903="Fortified Wines"),
SUM(LOOKUP(2,1/(SRP!$B$26:$B$29&lt;=E903)/(SRP!$C$26:$C$29&gt;=E903),SRP!$D$26:$D$29)*(G903/100)*(E903/1000)),
IF(C903="Wine",
SUM(LOOKUP(2,1/(SRP!$B$21:$B$25&lt;=E903)/(SRP!$C$21:$C$25&gt;=E903),SRP!$D$21:$D$25)*(G903/100)*(E903/1000)),
IF(AND(C903="Ready to Drink",D903="RTD-One Pour Cocktail&gt;7%&lt;=14.5"),
SUM(LOOKUP(2,1/(SRP!$B$16:$B$20&lt;=E903)/(SRP!$C$16:$C$20&gt;=E903),SRP!$D$16:$D$20)*(G903/100)*(E903/1000)),
IF(C903="Ready to Drink",
SUM(LOOKUP(2,1/(SRP!$B$11:$B$15&lt;=E903)/(SRP!$C$11:$C$15&gt;=E903),SRP!$D$11:$D$15)*(G903/100)*(E903/1000)),
0)))))),2)</f>
        <v>10.93</v>
      </c>
      <c r="L903" s="173" t="str">
        <f t="shared" si="14"/>
        <v>Ready to Drink2000</v>
      </c>
      <c r="M903" s="154">
        <f>VLOOKUP(L903,'Slope %'!C:D,2,0)</f>
        <v>0.1</v>
      </c>
    </row>
    <row r="904" spans="1:13" x14ac:dyDescent="0.25">
      <c r="A904" s="169">
        <v>18173</v>
      </c>
      <c r="B904" s="170" t="s">
        <v>936</v>
      </c>
      <c r="C904" s="170" t="s">
        <v>263</v>
      </c>
      <c r="D904" s="170" t="s">
        <v>935</v>
      </c>
      <c r="E904" s="170">
        <v>4260</v>
      </c>
      <c r="F904" s="170">
        <v>2</v>
      </c>
      <c r="G904" s="171">
        <v>5</v>
      </c>
      <c r="H904" s="170" t="s">
        <v>105</v>
      </c>
      <c r="I904" s="171">
        <v>34.29</v>
      </c>
      <c r="J904" s="169">
        <v>12</v>
      </c>
      <c r="K904" s="154" cm="1">
        <f t="array" ref="K904">ROUND(
IF(C904="Beer",
SUM(LOOKUP(2,1/(SRP!$B$8:$B$10&lt;=E904)/(SRP!$C$8:$C$10&gt;=E904),SRP!$D$8:$D$10)*(G904/100)*(E904/1000)),
IF(C904="Spirits",
SUM(LOOKUP(2,1/(SRP!$B$2:$B$7&lt;=E904)/(SRP!$C$2:$C$7&gt;=E904),SRP!$D$2:$D$7)*(G904/100)*(E904/1000)),
IF(AND(C904="Wine",D904="Fortified Wines"),
SUM(LOOKUP(2,1/(SRP!$B$26:$B$29&lt;=E904)/(SRP!$C$26:$C$29&gt;=E904),SRP!$D$26:$D$29)*(G904/100)*(E904/1000)),
IF(C904="Wine",
SUM(LOOKUP(2,1/(SRP!$B$21:$B$25&lt;=E904)/(SRP!$C$21:$C$25&gt;=E904),SRP!$D$21:$D$25)*(G904/100)*(E904/1000)),
IF(AND(C904="Ready to Drink",D904="RTD-One Pour Cocktail&gt;7%&lt;=14.5"),
SUM(LOOKUP(2,1/(SRP!$B$16:$B$20&lt;=E904)/(SRP!$C$16:$C$20&gt;=E904),SRP!$D$16:$D$20)*(G904/100)*(E904/1000)),
IF(C904="Ready to Drink",
SUM(LOOKUP(2,1/(SRP!$B$11:$B$15&lt;=E904)/(SRP!$C$11:$C$15&gt;=E904),SRP!$D$11:$D$15)*(G904/100)*(E904/1000)),
0)))))),2)</f>
        <v>16.63</v>
      </c>
      <c r="L904" s="173" t="str">
        <f t="shared" si="14"/>
        <v>Ready to Drink4260</v>
      </c>
      <c r="M904" s="154">
        <f>VLOOKUP(L904,'Slope %'!C:D,2,0)</f>
        <v>7.0000000000000007E-2</v>
      </c>
    </row>
    <row r="905" spans="1:13" x14ac:dyDescent="0.25">
      <c r="A905" s="169">
        <v>18173</v>
      </c>
      <c r="B905" s="170" t="s">
        <v>936</v>
      </c>
      <c r="C905" s="170" t="s">
        <v>263</v>
      </c>
      <c r="D905" s="170" t="s">
        <v>935</v>
      </c>
      <c r="E905" s="170">
        <v>4260</v>
      </c>
      <c r="F905" s="170">
        <v>2</v>
      </c>
      <c r="G905" s="171">
        <v>5</v>
      </c>
      <c r="H905" s="170" t="s">
        <v>105</v>
      </c>
      <c r="I905" s="171">
        <v>34.29</v>
      </c>
      <c r="J905" s="169">
        <v>12</v>
      </c>
      <c r="K905" s="154" cm="1">
        <f t="array" ref="K905">ROUND(
IF(C905="Beer",
SUM(LOOKUP(2,1/(SRP!$B$8:$B$10&lt;=E905)/(SRP!$C$8:$C$10&gt;=E905),SRP!$D$8:$D$10)*(G905/100)*(E905/1000)),
IF(C905="Spirits",
SUM(LOOKUP(2,1/(SRP!$B$2:$B$7&lt;=E905)/(SRP!$C$2:$C$7&gt;=E905),SRP!$D$2:$D$7)*(G905/100)*(E905/1000)),
IF(AND(C905="Wine",D905="Fortified Wines"),
SUM(LOOKUP(2,1/(SRP!$B$26:$B$29&lt;=E905)/(SRP!$C$26:$C$29&gt;=E905),SRP!$D$26:$D$29)*(G905/100)*(E905/1000)),
IF(C905="Wine",
SUM(LOOKUP(2,1/(SRP!$B$21:$B$25&lt;=E905)/(SRP!$C$21:$C$25&gt;=E905),SRP!$D$21:$D$25)*(G905/100)*(E905/1000)),
IF(AND(C905="Ready to Drink",D905="RTD-One Pour Cocktail&gt;7%&lt;=14.5"),
SUM(LOOKUP(2,1/(SRP!$B$16:$B$20&lt;=E905)/(SRP!$C$16:$C$20&gt;=E905),SRP!$D$16:$D$20)*(G905/100)*(E905/1000)),
IF(C905="Ready to Drink",
SUM(LOOKUP(2,1/(SRP!$B$11:$B$15&lt;=E905)/(SRP!$C$11:$C$15&gt;=E905),SRP!$D$11:$D$15)*(G905/100)*(E905/1000)),
0)))))),2)</f>
        <v>16.63</v>
      </c>
      <c r="L905" s="173" t="str">
        <f t="shared" si="14"/>
        <v>Ready to Drink4260</v>
      </c>
      <c r="M905" s="154">
        <f>VLOOKUP(L905,'Slope %'!C:D,2,0)</f>
        <v>7.0000000000000007E-2</v>
      </c>
    </row>
    <row r="906" spans="1:13" x14ac:dyDescent="0.25">
      <c r="A906" s="169">
        <v>18181</v>
      </c>
      <c r="B906" s="170" t="s">
        <v>937</v>
      </c>
      <c r="C906" s="170" t="s">
        <v>263</v>
      </c>
      <c r="D906" s="170" t="s">
        <v>264</v>
      </c>
      <c r="E906" s="170">
        <v>473</v>
      </c>
      <c r="F906" s="170">
        <v>24</v>
      </c>
      <c r="G906" s="171">
        <v>7</v>
      </c>
      <c r="H906" s="170" t="s">
        <v>29</v>
      </c>
      <c r="I906" s="171">
        <v>3.49</v>
      </c>
      <c r="J906" s="169">
        <v>1</v>
      </c>
      <c r="K906" s="154" cm="1">
        <f t="array" ref="K906">ROUND(
IF(C906="Beer",
SUM(LOOKUP(2,1/(SRP!$B$8:$B$10&lt;=E906)/(SRP!$C$8:$C$10&gt;=E906),SRP!$D$8:$D$10)*(G906/100)*(E906/1000)),
IF(C906="Spirits",
SUM(LOOKUP(2,1/(SRP!$B$2:$B$7&lt;=E906)/(SRP!$C$2:$C$7&gt;=E906),SRP!$D$2:$D$7)*(G906/100)*(E906/1000)),
IF(AND(C906="Wine",D906="Fortified Wines"),
SUM(LOOKUP(2,1/(SRP!$B$26:$B$29&lt;=E906)/(SRP!$C$26:$C$29&gt;=E906),SRP!$D$26:$D$29)*(G906/100)*(E906/1000)),
IF(C906="Wine",
SUM(LOOKUP(2,1/(SRP!$B$21:$B$25&lt;=E906)/(SRP!$C$21:$C$25&gt;=E906),SRP!$D$21:$D$25)*(G906/100)*(E906/1000)),
IF(AND(C906="Ready to Drink",D906="RTD-One Pour Cocktail&gt;7%&lt;=14.5"),
SUM(LOOKUP(2,1/(SRP!$B$16:$B$20&lt;=E906)/(SRP!$C$16:$C$20&gt;=E906),SRP!$D$16:$D$20)*(G906/100)*(E906/1000)),
IF(C906="Ready to Drink",
SUM(LOOKUP(2,1/(SRP!$B$11:$B$15&lt;=E906)/(SRP!$C$11:$C$15&gt;=E906),SRP!$D$11:$D$15)*(G906/100)*(E906/1000)),
0)))))),2)</f>
        <v>2.74</v>
      </c>
      <c r="L906" s="173" t="str">
        <f t="shared" si="14"/>
        <v>Ready to Drink473</v>
      </c>
      <c r="M906" s="154">
        <f>VLOOKUP(L906,'Slope %'!C:D,2,0)</f>
        <v>0.12</v>
      </c>
    </row>
    <row r="907" spans="1:13" x14ac:dyDescent="0.25">
      <c r="A907" s="169">
        <v>18224</v>
      </c>
      <c r="B907" s="170" t="s">
        <v>938</v>
      </c>
      <c r="C907" s="170" t="s">
        <v>15</v>
      </c>
      <c r="D907" s="170" t="s">
        <v>756</v>
      </c>
      <c r="E907" s="170">
        <v>750</v>
      </c>
      <c r="F907" s="170">
        <v>12</v>
      </c>
      <c r="G907" s="171">
        <v>40</v>
      </c>
      <c r="H907" s="170" t="s">
        <v>123</v>
      </c>
      <c r="I907" s="171">
        <v>31.49</v>
      </c>
      <c r="J907" s="169">
        <v>1</v>
      </c>
      <c r="K907" s="154" cm="1">
        <f t="array" ref="K907">ROUND(
IF(C907="Beer",
SUM(LOOKUP(2,1/(SRP!$B$8:$B$10&lt;=E907)/(SRP!$C$8:$C$10&gt;=E907),SRP!$D$8:$D$10)*(G907/100)*(E907/1000)),
IF(C907="Spirits",
SUM(LOOKUP(2,1/(SRP!$B$2:$B$7&lt;=E907)/(SRP!$C$2:$C$7&gt;=E907),SRP!$D$2:$D$7)*(G907/100)*(E907/1000)),
IF(AND(C907="Wine",D907="Fortified Wines"),
SUM(LOOKUP(2,1/(SRP!$B$26:$B$29&lt;=E907)/(SRP!$C$26:$C$29&gt;=E907),SRP!$D$26:$D$29)*(G907/100)*(E907/1000)),
IF(C907="Wine",
SUM(LOOKUP(2,1/(SRP!$B$21:$B$25&lt;=E907)/(SRP!$C$21:$C$25&gt;=E907),SRP!$D$21:$D$25)*(G907/100)*(E907/1000)),
IF(AND(C907="Ready to Drink",D907="RTD-One Pour Cocktail&gt;7%&lt;=14.5"),
SUM(LOOKUP(2,1/(SRP!$B$16:$B$20&lt;=E907)/(SRP!$C$16:$C$20&gt;=E907),SRP!$D$16:$D$20)*(G907/100)*(E907/1000)),
IF(C907="Ready to Drink",
SUM(LOOKUP(2,1/(SRP!$B$11:$B$15&lt;=E907)/(SRP!$C$11:$C$15&gt;=E907),SRP!$D$11:$D$15)*(G907/100)*(E907/1000)),
0)))))),2)</f>
        <v>23.42</v>
      </c>
      <c r="L907" s="173" t="str">
        <f t="shared" si="14"/>
        <v>Spirits750</v>
      </c>
      <c r="M907" s="154">
        <f>VLOOKUP(L907,'Slope %'!C:D,2,0)</f>
        <v>7.0000000000000007E-2</v>
      </c>
    </row>
    <row r="908" spans="1:13" x14ac:dyDescent="0.25">
      <c r="A908" s="169">
        <v>18303</v>
      </c>
      <c r="B908" s="170" t="s">
        <v>939</v>
      </c>
      <c r="C908" s="170" t="s">
        <v>24</v>
      </c>
      <c r="D908" s="170" t="s">
        <v>879</v>
      </c>
      <c r="E908" s="170">
        <v>200</v>
      </c>
      <c r="F908" s="170">
        <v>12</v>
      </c>
      <c r="G908" s="171">
        <v>10.5</v>
      </c>
      <c r="H908" s="170" t="s">
        <v>940</v>
      </c>
      <c r="I908" s="171">
        <v>26.99</v>
      </c>
      <c r="J908" s="169">
        <v>1</v>
      </c>
      <c r="K908" s="154" cm="1">
        <f t="array" ref="K908">ROUND(
IF(C908="Beer",
SUM(LOOKUP(2,1/(SRP!$B$8:$B$10&lt;=E908)/(SRP!$C$8:$C$10&gt;=E908),SRP!$D$8:$D$10)*(G908/100)*(E908/1000)),
IF(C908="Spirits",
SUM(LOOKUP(2,1/(SRP!$B$2:$B$7&lt;=E908)/(SRP!$C$2:$C$7&gt;=E908),SRP!$D$2:$D$7)*(G908/100)*(E908/1000)),
IF(AND(C908="Wine",D908="Fortified Wines"),
SUM(LOOKUP(2,1/(SRP!$B$26:$B$29&lt;=E908)/(SRP!$C$26:$C$29&gt;=E908),SRP!$D$26:$D$29)*(G908/100)*(E908/1000)),
IF(C908="Wine",
SUM(LOOKUP(2,1/(SRP!$B$21:$B$25&lt;=E908)/(SRP!$C$21:$C$25&gt;=E908),SRP!$D$21:$D$25)*(G908/100)*(E908/1000)),
IF(AND(C908="Ready to Drink",D908="RTD-One Pour Cocktail&gt;7%&lt;=14.5"),
SUM(LOOKUP(2,1/(SRP!$B$16:$B$20&lt;=E908)/(SRP!$C$16:$C$20&gt;=E908),SRP!$D$16:$D$20)*(G908/100)*(E908/1000)),
IF(C908="Ready to Drink",
SUM(LOOKUP(2,1/(SRP!$B$11:$B$15&lt;=E908)/(SRP!$C$11:$C$15&gt;=E908),SRP!$D$11:$D$15)*(G908/100)*(E908/1000)),
0)))))),2)</f>
        <v>2.36</v>
      </c>
      <c r="L908" s="173" t="str">
        <f t="shared" si="14"/>
        <v>Wine200</v>
      </c>
      <c r="M908" s="154">
        <f>VLOOKUP(L908,'Slope %'!C:D,2,0)</f>
        <v>0.12</v>
      </c>
    </row>
    <row r="909" spans="1:13" x14ac:dyDescent="0.25">
      <c r="A909" s="169">
        <v>18306</v>
      </c>
      <c r="B909" s="170" t="s">
        <v>941</v>
      </c>
      <c r="C909" s="170" t="s">
        <v>24</v>
      </c>
      <c r="D909" s="170" t="s">
        <v>166</v>
      </c>
      <c r="E909" s="170">
        <v>750</v>
      </c>
      <c r="F909" s="170">
        <v>12</v>
      </c>
      <c r="G909" s="171">
        <v>12</v>
      </c>
      <c r="H909" s="170" t="s">
        <v>940</v>
      </c>
      <c r="I909" s="171">
        <v>18.989999999999998</v>
      </c>
      <c r="J909" s="169">
        <v>1</v>
      </c>
      <c r="K909" s="154" cm="1">
        <f t="array" ref="K909">ROUND(
IF(C909="Beer",
SUM(LOOKUP(2,1/(SRP!$B$8:$B$10&lt;=E909)/(SRP!$C$8:$C$10&gt;=E909),SRP!$D$8:$D$10)*(G909/100)*(E909/1000)),
IF(C909="Spirits",
SUM(LOOKUP(2,1/(SRP!$B$2:$B$7&lt;=E909)/(SRP!$C$2:$C$7&gt;=E909),SRP!$D$2:$D$7)*(G909/100)*(E909/1000)),
IF(AND(C909="Wine",D909="Fortified Wines"),
SUM(LOOKUP(2,1/(SRP!$B$26:$B$29&lt;=E909)/(SRP!$C$26:$C$29&gt;=E909),SRP!$D$26:$D$29)*(G909/100)*(E909/1000)),
IF(C909="Wine",
SUM(LOOKUP(2,1/(SRP!$B$21:$B$25&lt;=E909)/(SRP!$C$21:$C$25&gt;=E909),SRP!$D$21:$D$25)*(G909/100)*(E909/1000)),
IF(AND(C909="Ready to Drink",D909="RTD-One Pour Cocktail&gt;7%&lt;=14.5"),
SUM(LOOKUP(2,1/(SRP!$B$16:$B$20&lt;=E909)/(SRP!$C$16:$C$20&gt;=E909),SRP!$D$16:$D$20)*(G909/100)*(E909/1000)),
IF(C909="Ready to Drink",
SUM(LOOKUP(2,1/(SRP!$B$11:$B$15&lt;=E909)/(SRP!$C$11:$C$15&gt;=E909),SRP!$D$11:$D$15)*(G909/100)*(E909/1000)),
0)))))),2)</f>
        <v>7.03</v>
      </c>
      <c r="L909" s="173" t="str">
        <f t="shared" si="14"/>
        <v>Wine750</v>
      </c>
      <c r="M909" s="154">
        <f>VLOOKUP(L909,'Slope %'!C:D,2,0)</f>
        <v>0.1</v>
      </c>
    </row>
    <row r="910" spans="1:13" x14ac:dyDescent="0.25">
      <c r="A910" s="169">
        <v>18307</v>
      </c>
      <c r="B910" s="170" t="s">
        <v>942</v>
      </c>
      <c r="C910" s="170" t="s">
        <v>15</v>
      </c>
      <c r="D910" s="170" t="s">
        <v>756</v>
      </c>
      <c r="E910" s="170">
        <v>750</v>
      </c>
      <c r="F910" s="170">
        <v>12</v>
      </c>
      <c r="G910" s="171">
        <v>35</v>
      </c>
      <c r="H910" s="170" t="s">
        <v>47</v>
      </c>
      <c r="I910" s="171">
        <v>28.99</v>
      </c>
      <c r="J910" s="169">
        <v>1</v>
      </c>
      <c r="K910" s="154" cm="1">
        <f t="array" ref="K910">ROUND(
IF(C910="Beer",
SUM(LOOKUP(2,1/(SRP!$B$8:$B$10&lt;=E910)/(SRP!$C$8:$C$10&gt;=E910),SRP!$D$8:$D$10)*(G910/100)*(E910/1000)),
IF(C910="Spirits",
SUM(LOOKUP(2,1/(SRP!$B$2:$B$7&lt;=E910)/(SRP!$C$2:$C$7&gt;=E910),SRP!$D$2:$D$7)*(G910/100)*(E910/1000)),
IF(AND(C910="Wine",D910="Fortified Wines"),
SUM(LOOKUP(2,1/(SRP!$B$26:$B$29&lt;=E910)/(SRP!$C$26:$C$29&gt;=E910),SRP!$D$26:$D$29)*(G910/100)*(E910/1000)),
IF(C910="Wine",
SUM(LOOKUP(2,1/(SRP!$B$21:$B$25&lt;=E910)/(SRP!$C$21:$C$25&gt;=E910),SRP!$D$21:$D$25)*(G910/100)*(E910/1000)),
IF(AND(C910="Ready to Drink",D910="RTD-One Pour Cocktail&gt;7%&lt;=14.5"),
SUM(LOOKUP(2,1/(SRP!$B$16:$B$20&lt;=E910)/(SRP!$C$16:$C$20&gt;=E910),SRP!$D$16:$D$20)*(G910/100)*(E910/1000)),
IF(C910="Ready to Drink",
SUM(LOOKUP(2,1/(SRP!$B$11:$B$15&lt;=E910)/(SRP!$C$11:$C$15&gt;=E910),SRP!$D$11:$D$15)*(G910/100)*(E910/1000)),
0)))))),2)</f>
        <v>20.49</v>
      </c>
      <c r="L910" s="173" t="str">
        <f t="shared" si="14"/>
        <v>Spirits750</v>
      </c>
      <c r="M910" s="154">
        <f>VLOOKUP(L910,'Slope %'!C:D,2,0)</f>
        <v>7.0000000000000007E-2</v>
      </c>
    </row>
    <row r="911" spans="1:13" x14ac:dyDescent="0.25">
      <c r="A911" s="169">
        <v>18310</v>
      </c>
      <c r="B911" s="170" t="s">
        <v>943</v>
      </c>
      <c r="C911" s="170" t="s">
        <v>15</v>
      </c>
      <c r="D911" s="170" t="s">
        <v>16</v>
      </c>
      <c r="E911" s="170">
        <v>750</v>
      </c>
      <c r="F911" s="170">
        <v>12</v>
      </c>
      <c r="G911" s="171">
        <v>30</v>
      </c>
      <c r="H911" s="170" t="s">
        <v>47</v>
      </c>
      <c r="I911" s="171">
        <v>36.99</v>
      </c>
      <c r="J911" s="169">
        <v>1</v>
      </c>
      <c r="K911" s="154" cm="1">
        <f t="array" ref="K911">ROUND(
IF(C911="Beer",
SUM(LOOKUP(2,1/(SRP!$B$8:$B$10&lt;=E911)/(SRP!$C$8:$C$10&gt;=E911),SRP!$D$8:$D$10)*(G911/100)*(E911/1000)),
IF(C911="Spirits",
SUM(LOOKUP(2,1/(SRP!$B$2:$B$7&lt;=E911)/(SRP!$C$2:$C$7&gt;=E911),SRP!$D$2:$D$7)*(G911/100)*(E911/1000)),
IF(AND(C911="Wine",D911="Fortified Wines"),
SUM(LOOKUP(2,1/(SRP!$B$26:$B$29&lt;=E911)/(SRP!$C$26:$C$29&gt;=E911),SRP!$D$26:$D$29)*(G911/100)*(E911/1000)),
IF(C911="Wine",
SUM(LOOKUP(2,1/(SRP!$B$21:$B$25&lt;=E911)/(SRP!$C$21:$C$25&gt;=E911),SRP!$D$21:$D$25)*(G911/100)*(E911/1000)),
IF(AND(C911="Ready to Drink",D911="RTD-One Pour Cocktail&gt;7%&lt;=14.5"),
SUM(LOOKUP(2,1/(SRP!$B$16:$B$20&lt;=E911)/(SRP!$C$16:$C$20&gt;=E911),SRP!$D$16:$D$20)*(G911/100)*(E911/1000)),
IF(C911="Ready to Drink",
SUM(LOOKUP(2,1/(SRP!$B$11:$B$15&lt;=E911)/(SRP!$C$11:$C$15&gt;=E911),SRP!$D$11:$D$15)*(G911/100)*(E911/1000)),
0)))))),2)</f>
        <v>17.57</v>
      </c>
      <c r="L911" s="173" t="str">
        <f t="shared" si="14"/>
        <v>Spirits750</v>
      </c>
      <c r="M911" s="154">
        <f>VLOOKUP(L911,'Slope %'!C:D,2,0)</f>
        <v>7.0000000000000007E-2</v>
      </c>
    </row>
    <row r="912" spans="1:13" x14ac:dyDescent="0.25">
      <c r="A912" s="169">
        <v>18326</v>
      </c>
      <c r="B912" s="170" t="s">
        <v>944</v>
      </c>
      <c r="C912" s="170" t="s">
        <v>263</v>
      </c>
      <c r="D912" s="170" t="s">
        <v>935</v>
      </c>
      <c r="E912" s="170">
        <v>2000</v>
      </c>
      <c r="F912" s="170">
        <v>8</v>
      </c>
      <c r="G912" s="171">
        <v>7</v>
      </c>
      <c r="H912" s="170" t="s">
        <v>32</v>
      </c>
      <c r="I912" s="171">
        <v>13.49</v>
      </c>
      <c r="J912" s="169">
        <v>1</v>
      </c>
      <c r="K912" s="154" cm="1">
        <f t="array" ref="K912">ROUND(
IF(C912="Beer",
SUM(LOOKUP(2,1/(SRP!$B$8:$B$10&lt;=E912)/(SRP!$C$8:$C$10&gt;=E912),SRP!$D$8:$D$10)*(G912/100)*(E912/1000)),
IF(C912="Spirits",
SUM(LOOKUP(2,1/(SRP!$B$2:$B$7&lt;=E912)/(SRP!$C$2:$C$7&gt;=E912),SRP!$D$2:$D$7)*(G912/100)*(E912/1000)),
IF(AND(C912="Wine",D912="Fortified Wines"),
SUM(LOOKUP(2,1/(SRP!$B$26:$B$29&lt;=E912)/(SRP!$C$26:$C$29&gt;=E912),SRP!$D$26:$D$29)*(G912/100)*(E912/1000)),
IF(C912="Wine",
SUM(LOOKUP(2,1/(SRP!$B$21:$B$25&lt;=E912)/(SRP!$C$21:$C$25&gt;=E912),SRP!$D$21:$D$25)*(G912/100)*(E912/1000)),
IF(AND(C912="Ready to Drink",D912="RTD-One Pour Cocktail&gt;7%&lt;=14.5"),
SUM(LOOKUP(2,1/(SRP!$B$16:$B$20&lt;=E912)/(SRP!$C$16:$C$20&gt;=E912),SRP!$D$16:$D$20)*(G912/100)*(E912/1000)),
IF(C912="Ready to Drink",
SUM(LOOKUP(2,1/(SRP!$B$11:$B$15&lt;=E912)/(SRP!$C$11:$C$15&gt;=E912),SRP!$D$11:$D$15)*(G912/100)*(E912/1000)),
0)))))),2)</f>
        <v>10.93</v>
      </c>
      <c r="L912" s="173" t="str">
        <f t="shared" si="14"/>
        <v>Ready to Drink2000</v>
      </c>
      <c r="M912" s="154">
        <f>VLOOKUP(L912,'Slope %'!C:D,2,0)</f>
        <v>0.1</v>
      </c>
    </row>
    <row r="913" spans="1:13" x14ac:dyDescent="0.25">
      <c r="A913" s="169">
        <v>18329</v>
      </c>
      <c r="B913" s="170" t="s">
        <v>945</v>
      </c>
      <c r="C913" s="170" t="s">
        <v>11</v>
      </c>
      <c r="D913" s="170" t="s">
        <v>267</v>
      </c>
      <c r="E913" s="170">
        <v>500</v>
      </c>
      <c r="F913" s="170">
        <v>24</v>
      </c>
      <c r="G913" s="171">
        <v>5.5</v>
      </c>
      <c r="H913" s="170" t="s">
        <v>946</v>
      </c>
      <c r="I913" s="171">
        <v>3.99</v>
      </c>
      <c r="J913" s="169">
        <v>1</v>
      </c>
      <c r="K913" s="154" cm="1">
        <f t="array" ref="K913">ROUND(
IF(C913="Beer",
SUM(LOOKUP(2,1/(SRP!$B$8:$B$10&lt;=E913)/(SRP!$C$8:$C$10&gt;=E913),SRP!$D$8:$D$10)*(G913/100)*(E913/1000)),
IF(C913="Spirits",
SUM(LOOKUP(2,1/(SRP!$B$2:$B$7&lt;=E913)/(SRP!$C$2:$C$7&gt;=E913),SRP!$D$2:$D$7)*(G913/100)*(E913/1000)),
IF(AND(C913="Wine",D913="Fortified Wines"),
SUM(LOOKUP(2,1/(SRP!$B$26:$B$29&lt;=E913)/(SRP!$C$26:$C$29&gt;=E913),SRP!$D$26:$D$29)*(G913/100)*(E913/1000)),
IF(C913="Wine",
SUM(LOOKUP(2,1/(SRP!$B$21:$B$25&lt;=E913)/(SRP!$C$21:$C$25&gt;=E913),SRP!$D$21:$D$25)*(G913/100)*(E913/1000)),
IF(AND(C913="Ready to Drink",D913="RTD-One Pour Cocktail&gt;7%&lt;=14.5"),
SUM(LOOKUP(2,1/(SRP!$B$16:$B$20&lt;=E913)/(SRP!$C$16:$C$20&gt;=E913),SRP!$D$16:$D$20)*(G913/100)*(E913/1000)),
IF(C913="Ready to Drink",
SUM(LOOKUP(2,1/(SRP!$B$11:$B$15&lt;=E913)/(SRP!$C$11:$C$15&gt;=E913),SRP!$D$11:$D$15)*(G913/100)*(E913/1000)),
0)))))),2)</f>
        <v>2.15</v>
      </c>
      <c r="L913" s="173" t="str">
        <f t="shared" si="14"/>
        <v>Beer500</v>
      </c>
      <c r="M913" s="154">
        <f>VLOOKUP(L913,'Slope %'!C:D,2,0)</f>
        <v>0.12</v>
      </c>
    </row>
    <row r="914" spans="1:13" x14ac:dyDescent="0.25">
      <c r="A914" s="169">
        <v>18337</v>
      </c>
      <c r="B914" s="170" t="s">
        <v>947</v>
      </c>
      <c r="C914" s="170" t="s">
        <v>24</v>
      </c>
      <c r="D914" s="170" t="s">
        <v>68</v>
      </c>
      <c r="E914" s="170">
        <v>750</v>
      </c>
      <c r="F914" s="170">
        <v>12</v>
      </c>
      <c r="G914" s="171">
        <v>14</v>
      </c>
      <c r="H914" s="170" t="s">
        <v>22</v>
      </c>
      <c r="I914" s="171">
        <v>29.99</v>
      </c>
      <c r="J914" s="169">
        <v>1</v>
      </c>
      <c r="K914" s="154" cm="1">
        <f t="array" ref="K914">ROUND(
IF(C914="Beer",
SUM(LOOKUP(2,1/(SRP!$B$8:$B$10&lt;=E914)/(SRP!$C$8:$C$10&gt;=E914),SRP!$D$8:$D$10)*(G914/100)*(E914/1000)),
IF(C914="Spirits",
SUM(LOOKUP(2,1/(SRP!$B$2:$B$7&lt;=E914)/(SRP!$C$2:$C$7&gt;=E914),SRP!$D$2:$D$7)*(G914/100)*(E914/1000)),
IF(AND(C914="Wine",D914="Fortified Wines"),
SUM(LOOKUP(2,1/(SRP!$B$26:$B$29&lt;=E914)/(SRP!$C$26:$C$29&gt;=E914),SRP!$D$26:$D$29)*(G914/100)*(E914/1000)),
IF(C914="Wine",
SUM(LOOKUP(2,1/(SRP!$B$21:$B$25&lt;=E914)/(SRP!$C$21:$C$25&gt;=E914),SRP!$D$21:$D$25)*(G914/100)*(E914/1000)),
IF(AND(C914="Ready to Drink",D914="RTD-One Pour Cocktail&gt;7%&lt;=14.5"),
SUM(LOOKUP(2,1/(SRP!$B$16:$B$20&lt;=E914)/(SRP!$C$16:$C$20&gt;=E914),SRP!$D$16:$D$20)*(G914/100)*(E914/1000)),
IF(C914="Ready to Drink",
SUM(LOOKUP(2,1/(SRP!$B$11:$B$15&lt;=E914)/(SRP!$C$11:$C$15&gt;=E914),SRP!$D$11:$D$15)*(G914/100)*(E914/1000)),
0)))))),2)</f>
        <v>8.1999999999999993</v>
      </c>
      <c r="L914" s="173" t="str">
        <f t="shared" si="14"/>
        <v>Wine750</v>
      </c>
      <c r="M914" s="154">
        <f>VLOOKUP(L914,'Slope %'!C:D,2,0)</f>
        <v>0.1</v>
      </c>
    </row>
    <row r="915" spans="1:13" x14ac:dyDescent="0.25">
      <c r="A915" s="169">
        <v>18380</v>
      </c>
      <c r="B915" s="170" t="s">
        <v>948</v>
      </c>
      <c r="C915" s="170" t="s">
        <v>11</v>
      </c>
      <c r="D915" s="170" t="s">
        <v>12</v>
      </c>
      <c r="E915" s="170">
        <v>473</v>
      </c>
      <c r="F915" s="170">
        <v>24</v>
      </c>
      <c r="G915" s="171">
        <v>4.8</v>
      </c>
      <c r="H915" s="170" t="s">
        <v>54</v>
      </c>
      <c r="I915" s="171">
        <v>3.39</v>
      </c>
      <c r="J915" s="169">
        <v>1</v>
      </c>
      <c r="K915" s="154" cm="1">
        <f t="array" ref="K915">ROUND(
IF(C915="Beer",
SUM(LOOKUP(2,1/(SRP!$B$8:$B$10&lt;=E915)/(SRP!$C$8:$C$10&gt;=E915),SRP!$D$8:$D$10)*(G915/100)*(E915/1000)),
IF(C915="Spirits",
SUM(LOOKUP(2,1/(SRP!$B$2:$B$7&lt;=E915)/(SRP!$C$2:$C$7&gt;=E915),SRP!$D$2:$D$7)*(G915/100)*(E915/1000)),
IF(AND(C915="Wine",D915="Fortified Wines"),
SUM(LOOKUP(2,1/(SRP!$B$26:$B$29&lt;=E915)/(SRP!$C$26:$C$29&gt;=E915),SRP!$D$26:$D$29)*(G915/100)*(E915/1000)),
IF(C915="Wine",
SUM(LOOKUP(2,1/(SRP!$B$21:$B$25&lt;=E915)/(SRP!$C$21:$C$25&gt;=E915),SRP!$D$21:$D$25)*(G915/100)*(E915/1000)),
IF(AND(C915="Ready to Drink",D915="RTD-One Pour Cocktail&gt;7%&lt;=14.5"),
SUM(LOOKUP(2,1/(SRP!$B$16:$B$20&lt;=E915)/(SRP!$C$16:$C$20&gt;=E915),SRP!$D$16:$D$20)*(G915/100)*(E915/1000)),
IF(C915="Ready to Drink",
SUM(LOOKUP(2,1/(SRP!$B$11:$B$15&lt;=E915)/(SRP!$C$11:$C$15&gt;=E915),SRP!$D$11:$D$15)*(G915/100)*(E915/1000)),
0)))))),2)</f>
        <v>1.77</v>
      </c>
      <c r="L915" s="173" t="str">
        <f t="shared" si="14"/>
        <v>Beer473</v>
      </c>
      <c r="M915" s="154">
        <f>VLOOKUP(L915,'Slope %'!C:D,2,0)</f>
        <v>0.12</v>
      </c>
    </row>
    <row r="916" spans="1:13" x14ac:dyDescent="0.25">
      <c r="A916" s="169">
        <v>18380</v>
      </c>
      <c r="B916" s="170" t="s">
        <v>948</v>
      </c>
      <c r="C916" s="170" t="s">
        <v>11</v>
      </c>
      <c r="D916" s="170" t="s">
        <v>12</v>
      </c>
      <c r="E916" s="170">
        <v>473</v>
      </c>
      <c r="F916" s="170">
        <v>24</v>
      </c>
      <c r="G916" s="171">
        <v>4.8</v>
      </c>
      <c r="H916" s="170" t="s">
        <v>54</v>
      </c>
      <c r="I916" s="171">
        <v>3.39</v>
      </c>
      <c r="J916" s="169">
        <v>1</v>
      </c>
      <c r="K916" s="154" cm="1">
        <f t="array" ref="K916">ROUND(
IF(C916="Beer",
SUM(LOOKUP(2,1/(SRP!$B$8:$B$10&lt;=E916)/(SRP!$C$8:$C$10&gt;=E916),SRP!$D$8:$D$10)*(G916/100)*(E916/1000)),
IF(C916="Spirits",
SUM(LOOKUP(2,1/(SRP!$B$2:$B$7&lt;=E916)/(SRP!$C$2:$C$7&gt;=E916),SRP!$D$2:$D$7)*(G916/100)*(E916/1000)),
IF(AND(C916="Wine",D916="Fortified Wines"),
SUM(LOOKUP(2,1/(SRP!$B$26:$B$29&lt;=E916)/(SRP!$C$26:$C$29&gt;=E916),SRP!$D$26:$D$29)*(G916/100)*(E916/1000)),
IF(C916="Wine",
SUM(LOOKUP(2,1/(SRP!$B$21:$B$25&lt;=E916)/(SRP!$C$21:$C$25&gt;=E916),SRP!$D$21:$D$25)*(G916/100)*(E916/1000)),
IF(AND(C916="Ready to Drink",D916="RTD-One Pour Cocktail&gt;7%&lt;=14.5"),
SUM(LOOKUP(2,1/(SRP!$B$16:$B$20&lt;=E916)/(SRP!$C$16:$C$20&gt;=E916),SRP!$D$16:$D$20)*(G916/100)*(E916/1000)),
IF(C916="Ready to Drink",
SUM(LOOKUP(2,1/(SRP!$B$11:$B$15&lt;=E916)/(SRP!$C$11:$C$15&gt;=E916),SRP!$D$11:$D$15)*(G916/100)*(E916/1000)),
0)))))),2)</f>
        <v>1.77</v>
      </c>
      <c r="L916" s="173" t="str">
        <f t="shared" si="14"/>
        <v>Beer473</v>
      </c>
      <c r="M916" s="154">
        <f>VLOOKUP(L916,'Slope %'!C:D,2,0)</f>
        <v>0.12</v>
      </c>
    </row>
    <row r="917" spans="1:13" x14ac:dyDescent="0.25">
      <c r="A917" s="169">
        <v>18405</v>
      </c>
      <c r="B917" s="170" t="s">
        <v>949</v>
      </c>
      <c r="C917" s="170" t="s">
        <v>24</v>
      </c>
      <c r="D917" s="170" t="s">
        <v>191</v>
      </c>
      <c r="E917" s="170">
        <v>750</v>
      </c>
      <c r="F917" s="170">
        <v>12</v>
      </c>
      <c r="G917" s="171">
        <v>13</v>
      </c>
      <c r="H917" s="170" t="s">
        <v>100</v>
      </c>
      <c r="I917" s="171">
        <v>15.99</v>
      </c>
      <c r="J917" s="169">
        <v>1</v>
      </c>
      <c r="K917" s="154" cm="1">
        <f t="array" ref="K917">ROUND(
IF(C917="Beer",
SUM(LOOKUP(2,1/(SRP!$B$8:$B$10&lt;=E917)/(SRP!$C$8:$C$10&gt;=E917),SRP!$D$8:$D$10)*(G917/100)*(E917/1000)),
IF(C917="Spirits",
SUM(LOOKUP(2,1/(SRP!$B$2:$B$7&lt;=E917)/(SRP!$C$2:$C$7&gt;=E917),SRP!$D$2:$D$7)*(G917/100)*(E917/1000)),
IF(AND(C917="Wine",D917="Fortified Wines"),
SUM(LOOKUP(2,1/(SRP!$B$26:$B$29&lt;=E917)/(SRP!$C$26:$C$29&gt;=E917),SRP!$D$26:$D$29)*(G917/100)*(E917/1000)),
IF(C917="Wine",
SUM(LOOKUP(2,1/(SRP!$B$21:$B$25&lt;=E917)/(SRP!$C$21:$C$25&gt;=E917),SRP!$D$21:$D$25)*(G917/100)*(E917/1000)),
IF(AND(C917="Ready to Drink",D917="RTD-One Pour Cocktail&gt;7%&lt;=14.5"),
SUM(LOOKUP(2,1/(SRP!$B$16:$B$20&lt;=E917)/(SRP!$C$16:$C$20&gt;=E917),SRP!$D$16:$D$20)*(G917/100)*(E917/1000)),
IF(C917="Ready to Drink",
SUM(LOOKUP(2,1/(SRP!$B$11:$B$15&lt;=E917)/(SRP!$C$11:$C$15&gt;=E917),SRP!$D$11:$D$15)*(G917/100)*(E917/1000)),
0)))))),2)</f>
        <v>7.61</v>
      </c>
      <c r="L917" s="173" t="str">
        <f t="shared" si="14"/>
        <v>Wine750</v>
      </c>
      <c r="M917" s="154">
        <f>VLOOKUP(L917,'Slope %'!C:D,2,0)</f>
        <v>0.1</v>
      </c>
    </row>
    <row r="918" spans="1:13" x14ac:dyDescent="0.25">
      <c r="A918" s="169">
        <v>18419</v>
      </c>
      <c r="B918" s="170" t="s">
        <v>950</v>
      </c>
      <c r="C918" s="170" t="s">
        <v>11</v>
      </c>
      <c r="D918" s="170" t="s">
        <v>474</v>
      </c>
      <c r="E918" s="170">
        <v>4260</v>
      </c>
      <c r="F918" s="170">
        <v>1</v>
      </c>
      <c r="G918" s="171">
        <v>4</v>
      </c>
      <c r="H918" s="170" t="s">
        <v>105</v>
      </c>
      <c r="I918" s="171">
        <v>28.69</v>
      </c>
      <c r="J918" s="169">
        <v>12</v>
      </c>
      <c r="K918" s="154" cm="1">
        <f t="array" ref="K918">ROUND(
IF(C918="Beer",
SUM(LOOKUP(2,1/(SRP!$B$8:$B$10&lt;=E918)/(SRP!$C$8:$C$10&gt;=E918),SRP!$D$8:$D$10)*(G918/100)*(E918/1000)),
IF(C918="Spirits",
SUM(LOOKUP(2,1/(SRP!$B$2:$B$7&lt;=E918)/(SRP!$C$2:$C$7&gt;=E918),SRP!$D$2:$D$7)*(G918/100)*(E918/1000)),
IF(AND(C918="Wine",D918="Fortified Wines"),
SUM(LOOKUP(2,1/(SRP!$B$26:$B$29&lt;=E918)/(SRP!$C$26:$C$29&gt;=E918),SRP!$D$26:$D$29)*(G918/100)*(E918/1000)),
IF(C918="Wine",
SUM(LOOKUP(2,1/(SRP!$B$21:$B$25&lt;=E918)/(SRP!$C$21:$C$25&gt;=E918),SRP!$D$21:$D$25)*(G918/100)*(E918/1000)),
IF(AND(C918="Ready to Drink",D918="RTD-One Pour Cocktail&gt;7%&lt;=14.5"),
SUM(LOOKUP(2,1/(SRP!$B$16:$B$20&lt;=E918)/(SRP!$C$16:$C$20&gt;=E918),SRP!$D$16:$D$20)*(G918/100)*(E918/1000)),
IF(C918="Ready to Drink",
SUM(LOOKUP(2,1/(SRP!$B$11:$B$15&lt;=E918)/(SRP!$C$11:$C$15&gt;=E918),SRP!$D$11:$D$15)*(G918/100)*(E918/1000)),
0)))))),2)</f>
        <v>13.3</v>
      </c>
      <c r="L918" s="173" t="str">
        <f t="shared" si="14"/>
        <v>Beer4260</v>
      </c>
      <c r="M918" s="154">
        <f>VLOOKUP(L918,'Slope %'!C:D,2,0)</f>
        <v>7.0000000000000007E-2</v>
      </c>
    </row>
    <row r="919" spans="1:13" x14ac:dyDescent="0.25">
      <c r="A919" s="169">
        <v>18419</v>
      </c>
      <c r="B919" s="170" t="s">
        <v>950</v>
      </c>
      <c r="C919" s="170" t="s">
        <v>11</v>
      </c>
      <c r="D919" s="170" t="s">
        <v>474</v>
      </c>
      <c r="E919" s="170">
        <v>4260</v>
      </c>
      <c r="F919" s="170">
        <v>1</v>
      </c>
      <c r="G919" s="171">
        <v>4</v>
      </c>
      <c r="H919" s="170" t="s">
        <v>105</v>
      </c>
      <c r="I919" s="171">
        <v>28.69</v>
      </c>
      <c r="J919" s="169">
        <v>12</v>
      </c>
      <c r="K919" s="154" cm="1">
        <f t="array" ref="K919">ROUND(
IF(C919="Beer",
SUM(LOOKUP(2,1/(SRP!$B$8:$B$10&lt;=E919)/(SRP!$C$8:$C$10&gt;=E919),SRP!$D$8:$D$10)*(G919/100)*(E919/1000)),
IF(C919="Spirits",
SUM(LOOKUP(2,1/(SRP!$B$2:$B$7&lt;=E919)/(SRP!$C$2:$C$7&gt;=E919),SRP!$D$2:$D$7)*(G919/100)*(E919/1000)),
IF(AND(C919="Wine",D919="Fortified Wines"),
SUM(LOOKUP(2,1/(SRP!$B$26:$B$29&lt;=E919)/(SRP!$C$26:$C$29&gt;=E919),SRP!$D$26:$D$29)*(G919/100)*(E919/1000)),
IF(C919="Wine",
SUM(LOOKUP(2,1/(SRP!$B$21:$B$25&lt;=E919)/(SRP!$C$21:$C$25&gt;=E919),SRP!$D$21:$D$25)*(G919/100)*(E919/1000)),
IF(AND(C919="Ready to Drink",D919="RTD-One Pour Cocktail&gt;7%&lt;=14.5"),
SUM(LOOKUP(2,1/(SRP!$B$16:$B$20&lt;=E919)/(SRP!$C$16:$C$20&gt;=E919),SRP!$D$16:$D$20)*(G919/100)*(E919/1000)),
IF(C919="Ready to Drink",
SUM(LOOKUP(2,1/(SRP!$B$11:$B$15&lt;=E919)/(SRP!$C$11:$C$15&gt;=E919),SRP!$D$11:$D$15)*(G919/100)*(E919/1000)),
0)))))),2)</f>
        <v>13.3</v>
      </c>
      <c r="L919" s="173" t="str">
        <f t="shared" si="14"/>
        <v>Beer4260</v>
      </c>
      <c r="M919" s="154">
        <f>VLOOKUP(L919,'Slope %'!C:D,2,0)</f>
        <v>7.0000000000000007E-2</v>
      </c>
    </row>
    <row r="920" spans="1:13" x14ac:dyDescent="0.25">
      <c r="A920" s="169">
        <v>18490</v>
      </c>
      <c r="B920" s="170" t="s">
        <v>951</v>
      </c>
      <c r="C920" s="170" t="s">
        <v>15</v>
      </c>
      <c r="D920" s="170" t="s">
        <v>134</v>
      </c>
      <c r="E920" s="170">
        <v>750</v>
      </c>
      <c r="F920" s="170">
        <v>12</v>
      </c>
      <c r="G920" s="171">
        <v>40</v>
      </c>
      <c r="H920" s="170" t="s">
        <v>43</v>
      </c>
      <c r="I920" s="171">
        <v>120.49</v>
      </c>
      <c r="J920" s="169">
        <v>1</v>
      </c>
      <c r="K920" s="154" cm="1">
        <f t="array" ref="K920">ROUND(
IF(C920="Beer",
SUM(LOOKUP(2,1/(SRP!$B$8:$B$10&lt;=E920)/(SRP!$C$8:$C$10&gt;=E920),SRP!$D$8:$D$10)*(G920/100)*(E920/1000)),
IF(C920="Spirits",
SUM(LOOKUP(2,1/(SRP!$B$2:$B$7&lt;=E920)/(SRP!$C$2:$C$7&gt;=E920),SRP!$D$2:$D$7)*(G920/100)*(E920/1000)),
IF(AND(C920="Wine",D920="Fortified Wines"),
SUM(LOOKUP(2,1/(SRP!$B$26:$B$29&lt;=E920)/(SRP!$C$26:$C$29&gt;=E920),SRP!$D$26:$D$29)*(G920/100)*(E920/1000)),
IF(C920="Wine",
SUM(LOOKUP(2,1/(SRP!$B$21:$B$25&lt;=E920)/(SRP!$C$21:$C$25&gt;=E920),SRP!$D$21:$D$25)*(G920/100)*(E920/1000)),
IF(AND(C920="Ready to Drink",D920="RTD-One Pour Cocktail&gt;7%&lt;=14.5"),
SUM(LOOKUP(2,1/(SRP!$B$16:$B$20&lt;=E920)/(SRP!$C$16:$C$20&gt;=E920),SRP!$D$16:$D$20)*(G920/100)*(E920/1000)),
IF(C920="Ready to Drink",
SUM(LOOKUP(2,1/(SRP!$B$11:$B$15&lt;=E920)/(SRP!$C$11:$C$15&gt;=E920),SRP!$D$11:$D$15)*(G920/100)*(E920/1000)),
0)))))),2)</f>
        <v>23.42</v>
      </c>
      <c r="L920" s="173" t="str">
        <f t="shared" si="14"/>
        <v>Spirits750</v>
      </c>
      <c r="M920" s="154">
        <f>VLOOKUP(L920,'Slope %'!C:D,2,0)</f>
        <v>7.0000000000000007E-2</v>
      </c>
    </row>
    <row r="921" spans="1:13" x14ac:dyDescent="0.25">
      <c r="A921" s="169">
        <v>18511</v>
      </c>
      <c r="B921" s="170" t="s">
        <v>952</v>
      </c>
      <c r="C921" s="170" t="s">
        <v>15</v>
      </c>
      <c r="D921" s="170" t="s">
        <v>113</v>
      </c>
      <c r="E921" s="170">
        <v>750</v>
      </c>
      <c r="F921" s="170">
        <v>6</v>
      </c>
      <c r="G921" s="171">
        <v>46</v>
      </c>
      <c r="H921" s="170" t="s">
        <v>222</v>
      </c>
      <c r="I921" s="171">
        <v>184.99</v>
      </c>
      <c r="J921" s="169">
        <v>1</v>
      </c>
      <c r="K921" s="154" cm="1">
        <f t="array" ref="K921">ROUND(
IF(C921="Beer",
SUM(LOOKUP(2,1/(SRP!$B$8:$B$10&lt;=E921)/(SRP!$C$8:$C$10&gt;=E921),SRP!$D$8:$D$10)*(G921/100)*(E921/1000)),
IF(C921="Spirits",
SUM(LOOKUP(2,1/(SRP!$B$2:$B$7&lt;=E921)/(SRP!$C$2:$C$7&gt;=E921),SRP!$D$2:$D$7)*(G921/100)*(E921/1000)),
IF(AND(C921="Wine",D921="Fortified Wines"),
SUM(LOOKUP(2,1/(SRP!$B$26:$B$29&lt;=E921)/(SRP!$C$26:$C$29&gt;=E921),SRP!$D$26:$D$29)*(G921/100)*(E921/1000)),
IF(C921="Wine",
SUM(LOOKUP(2,1/(SRP!$B$21:$B$25&lt;=E921)/(SRP!$C$21:$C$25&gt;=E921),SRP!$D$21:$D$25)*(G921/100)*(E921/1000)),
IF(AND(C921="Ready to Drink",D921="RTD-One Pour Cocktail&gt;7%&lt;=14.5"),
SUM(LOOKUP(2,1/(SRP!$B$16:$B$20&lt;=E921)/(SRP!$C$16:$C$20&gt;=E921),SRP!$D$16:$D$20)*(G921/100)*(E921/1000)),
IF(C921="Ready to Drink",
SUM(LOOKUP(2,1/(SRP!$B$11:$B$15&lt;=E921)/(SRP!$C$11:$C$15&gt;=E921),SRP!$D$11:$D$15)*(G921/100)*(E921/1000)),
0)))))),2)</f>
        <v>26.93</v>
      </c>
      <c r="L921" s="173" t="str">
        <f t="shared" si="14"/>
        <v>Spirits750</v>
      </c>
      <c r="M921" s="154">
        <f>VLOOKUP(L921,'Slope %'!C:D,2,0)</f>
        <v>7.0000000000000007E-2</v>
      </c>
    </row>
    <row r="922" spans="1:13" x14ac:dyDescent="0.25">
      <c r="A922" s="169">
        <v>18541</v>
      </c>
      <c r="B922" s="170" t="s">
        <v>953</v>
      </c>
      <c r="C922" s="170" t="s">
        <v>24</v>
      </c>
      <c r="D922" s="170" t="s">
        <v>34</v>
      </c>
      <c r="E922" s="170">
        <v>750</v>
      </c>
      <c r="F922" s="170">
        <v>12</v>
      </c>
      <c r="G922" s="171">
        <v>14</v>
      </c>
      <c r="H922" s="170" t="s">
        <v>22</v>
      </c>
      <c r="I922" s="171">
        <v>16.989999999999998</v>
      </c>
      <c r="J922" s="169">
        <v>1</v>
      </c>
      <c r="K922" s="154" cm="1">
        <f t="array" ref="K922">ROUND(
IF(C922="Beer",
SUM(LOOKUP(2,1/(SRP!$B$8:$B$10&lt;=E922)/(SRP!$C$8:$C$10&gt;=E922),SRP!$D$8:$D$10)*(G922/100)*(E922/1000)),
IF(C922="Spirits",
SUM(LOOKUP(2,1/(SRP!$B$2:$B$7&lt;=E922)/(SRP!$C$2:$C$7&gt;=E922),SRP!$D$2:$D$7)*(G922/100)*(E922/1000)),
IF(AND(C922="Wine",D922="Fortified Wines"),
SUM(LOOKUP(2,1/(SRP!$B$26:$B$29&lt;=E922)/(SRP!$C$26:$C$29&gt;=E922),SRP!$D$26:$D$29)*(G922/100)*(E922/1000)),
IF(C922="Wine",
SUM(LOOKUP(2,1/(SRP!$B$21:$B$25&lt;=E922)/(SRP!$C$21:$C$25&gt;=E922),SRP!$D$21:$D$25)*(G922/100)*(E922/1000)),
IF(AND(C922="Ready to Drink",D922="RTD-One Pour Cocktail&gt;7%&lt;=14.5"),
SUM(LOOKUP(2,1/(SRP!$B$16:$B$20&lt;=E922)/(SRP!$C$16:$C$20&gt;=E922),SRP!$D$16:$D$20)*(G922/100)*(E922/1000)),
IF(C922="Ready to Drink",
SUM(LOOKUP(2,1/(SRP!$B$11:$B$15&lt;=E922)/(SRP!$C$11:$C$15&gt;=E922),SRP!$D$11:$D$15)*(G922/100)*(E922/1000)),
0)))))),2)</f>
        <v>8.1999999999999993</v>
      </c>
      <c r="L922" s="173" t="str">
        <f t="shared" si="14"/>
        <v>Wine750</v>
      </c>
      <c r="M922" s="154">
        <f>VLOOKUP(L922,'Slope %'!C:D,2,0)</f>
        <v>0.1</v>
      </c>
    </row>
    <row r="923" spans="1:13" x14ac:dyDescent="0.25">
      <c r="A923" s="169">
        <v>18546</v>
      </c>
      <c r="B923" s="170" t="s">
        <v>954</v>
      </c>
      <c r="C923" s="170" t="s">
        <v>24</v>
      </c>
      <c r="D923" s="170" t="s">
        <v>34</v>
      </c>
      <c r="E923" s="170">
        <v>750</v>
      </c>
      <c r="F923" s="170">
        <v>12</v>
      </c>
      <c r="G923" s="171">
        <v>14</v>
      </c>
      <c r="H923" s="170" t="s">
        <v>22</v>
      </c>
      <c r="I923" s="171">
        <v>19.989999999999998</v>
      </c>
      <c r="J923" s="169">
        <v>1</v>
      </c>
      <c r="K923" s="154" cm="1">
        <f t="array" ref="K923">ROUND(
IF(C923="Beer",
SUM(LOOKUP(2,1/(SRP!$B$8:$B$10&lt;=E923)/(SRP!$C$8:$C$10&gt;=E923),SRP!$D$8:$D$10)*(G923/100)*(E923/1000)),
IF(C923="Spirits",
SUM(LOOKUP(2,1/(SRP!$B$2:$B$7&lt;=E923)/(SRP!$C$2:$C$7&gt;=E923),SRP!$D$2:$D$7)*(G923/100)*(E923/1000)),
IF(AND(C923="Wine",D923="Fortified Wines"),
SUM(LOOKUP(2,1/(SRP!$B$26:$B$29&lt;=E923)/(SRP!$C$26:$C$29&gt;=E923),SRP!$D$26:$D$29)*(G923/100)*(E923/1000)),
IF(C923="Wine",
SUM(LOOKUP(2,1/(SRP!$B$21:$B$25&lt;=E923)/(SRP!$C$21:$C$25&gt;=E923),SRP!$D$21:$D$25)*(G923/100)*(E923/1000)),
IF(AND(C923="Ready to Drink",D923="RTD-One Pour Cocktail&gt;7%&lt;=14.5"),
SUM(LOOKUP(2,1/(SRP!$B$16:$B$20&lt;=E923)/(SRP!$C$16:$C$20&gt;=E923),SRP!$D$16:$D$20)*(G923/100)*(E923/1000)),
IF(C923="Ready to Drink",
SUM(LOOKUP(2,1/(SRP!$B$11:$B$15&lt;=E923)/(SRP!$C$11:$C$15&gt;=E923),SRP!$D$11:$D$15)*(G923/100)*(E923/1000)),
0)))))),2)</f>
        <v>8.1999999999999993</v>
      </c>
      <c r="L923" s="173" t="str">
        <f t="shared" si="14"/>
        <v>Wine750</v>
      </c>
      <c r="M923" s="154">
        <f>VLOOKUP(L923,'Slope %'!C:D,2,0)</f>
        <v>0.1</v>
      </c>
    </row>
    <row r="924" spans="1:13" x14ac:dyDescent="0.25">
      <c r="A924" s="169">
        <v>18559</v>
      </c>
      <c r="B924" s="170" t="s">
        <v>955</v>
      </c>
      <c r="C924" s="170" t="s">
        <v>24</v>
      </c>
      <c r="D924" s="170" t="s">
        <v>34</v>
      </c>
      <c r="E924" s="170">
        <v>750</v>
      </c>
      <c r="F924" s="170">
        <v>12</v>
      </c>
      <c r="G924" s="171">
        <v>13</v>
      </c>
      <c r="H924" s="170" t="s">
        <v>200</v>
      </c>
      <c r="I924" s="171">
        <v>24.99</v>
      </c>
      <c r="J924" s="169">
        <v>1</v>
      </c>
      <c r="K924" s="154" cm="1">
        <f t="array" ref="K924">ROUND(
IF(C924="Beer",
SUM(LOOKUP(2,1/(SRP!$B$8:$B$10&lt;=E924)/(SRP!$C$8:$C$10&gt;=E924),SRP!$D$8:$D$10)*(G924/100)*(E924/1000)),
IF(C924="Spirits",
SUM(LOOKUP(2,1/(SRP!$B$2:$B$7&lt;=E924)/(SRP!$C$2:$C$7&gt;=E924),SRP!$D$2:$D$7)*(G924/100)*(E924/1000)),
IF(AND(C924="Wine",D924="Fortified Wines"),
SUM(LOOKUP(2,1/(SRP!$B$26:$B$29&lt;=E924)/(SRP!$C$26:$C$29&gt;=E924),SRP!$D$26:$D$29)*(G924/100)*(E924/1000)),
IF(C924="Wine",
SUM(LOOKUP(2,1/(SRP!$B$21:$B$25&lt;=E924)/(SRP!$C$21:$C$25&gt;=E924),SRP!$D$21:$D$25)*(G924/100)*(E924/1000)),
IF(AND(C924="Ready to Drink",D924="RTD-One Pour Cocktail&gt;7%&lt;=14.5"),
SUM(LOOKUP(2,1/(SRP!$B$16:$B$20&lt;=E924)/(SRP!$C$16:$C$20&gt;=E924),SRP!$D$16:$D$20)*(G924/100)*(E924/1000)),
IF(C924="Ready to Drink",
SUM(LOOKUP(2,1/(SRP!$B$11:$B$15&lt;=E924)/(SRP!$C$11:$C$15&gt;=E924),SRP!$D$11:$D$15)*(G924/100)*(E924/1000)),
0)))))),2)</f>
        <v>7.61</v>
      </c>
      <c r="L924" s="173" t="str">
        <f t="shared" si="14"/>
        <v>Wine750</v>
      </c>
      <c r="M924" s="154">
        <f>VLOOKUP(L924,'Slope %'!C:D,2,0)</f>
        <v>0.1</v>
      </c>
    </row>
    <row r="925" spans="1:13" x14ac:dyDescent="0.25">
      <c r="A925" s="169">
        <v>18582</v>
      </c>
      <c r="B925" s="170" t="s">
        <v>956</v>
      </c>
      <c r="C925" s="170" t="s">
        <v>11</v>
      </c>
      <c r="D925" s="170" t="s">
        <v>211</v>
      </c>
      <c r="E925" s="170">
        <v>8520</v>
      </c>
      <c r="F925" s="170">
        <v>1</v>
      </c>
      <c r="G925" s="171">
        <v>4</v>
      </c>
      <c r="H925" s="170" t="s">
        <v>13</v>
      </c>
      <c r="I925" s="171">
        <v>55.99</v>
      </c>
      <c r="J925" s="169">
        <v>24</v>
      </c>
      <c r="K925" s="154" cm="1">
        <f t="array" ref="K925">ROUND(
IF(C925="Beer",
SUM(LOOKUP(2,1/(SRP!$B$8:$B$10&lt;=E925)/(SRP!$C$8:$C$10&gt;=E925),SRP!$D$8:$D$10)*(G925/100)*(E925/1000)),
IF(C925="Spirits",
SUM(LOOKUP(2,1/(SRP!$B$2:$B$7&lt;=E925)/(SRP!$C$2:$C$7&gt;=E925),SRP!$D$2:$D$7)*(G925/100)*(E925/1000)),
IF(AND(C925="Wine",D925="Fortified Wines"),
SUM(LOOKUP(2,1/(SRP!$B$26:$B$29&lt;=E925)/(SRP!$C$26:$C$29&gt;=E925),SRP!$D$26:$D$29)*(G925/100)*(E925/1000)),
IF(C925="Wine",
SUM(LOOKUP(2,1/(SRP!$B$21:$B$25&lt;=E925)/(SRP!$C$21:$C$25&gt;=E925),SRP!$D$21:$D$25)*(G925/100)*(E925/1000)),
IF(AND(C925="Ready to Drink",D925="RTD-One Pour Cocktail&gt;7%&lt;=14.5"),
SUM(LOOKUP(2,1/(SRP!$B$16:$B$20&lt;=E925)/(SRP!$C$16:$C$20&gt;=E925),SRP!$D$16:$D$20)*(G925/100)*(E925/1000)),
IF(C925="Ready to Drink",
SUM(LOOKUP(2,1/(SRP!$B$11:$B$15&lt;=E925)/(SRP!$C$11:$C$15&gt;=E925),SRP!$D$11:$D$15)*(G925/100)*(E925/1000)),
0)))))),2)</f>
        <v>26.61</v>
      </c>
      <c r="L925" s="173" t="str">
        <f t="shared" si="14"/>
        <v>Beer8520</v>
      </c>
      <c r="M925" s="154">
        <f>VLOOKUP(L925,'Slope %'!C:D,2,0)</f>
        <v>0.05</v>
      </c>
    </row>
    <row r="926" spans="1:13" x14ac:dyDescent="0.25">
      <c r="A926" s="169">
        <v>18582</v>
      </c>
      <c r="B926" s="170" t="s">
        <v>956</v>
      </c>
      <c r="C926" s="170" t="s">
        <v>11</v>
      </c>
      <c r="D926" s="170" t="s">
        <v>211</v>
      </c>
      <c r="E926" s="170">
        <v>8520</v>
      </c>
      <c r="F926" s="170">
        <v>1</v>
      </c>
      <c r="G926" s="171">
        <v>4</v>
      </c>
      <c r="H926" s="170" t="s">
        <v>13</v>
      </c>
      <c r="I926" s="171">
        <v>55.99</v>
      </c>
      <c r="J926" s="169">
        <v>24</v>
      </c>
      <c r="K926" s="154" cm="1">
        <f t="array" ref="K926">ROUND(
IF(C926="Beer",
SUM(LOOKUP(2,1/(SRP!$B$8:$B$10&lt;=E926)/(SRP!$C$8:$C$10&gt;=E926),SRP!$D$8:$D$10)*(G926/100)*(E926/1000)),
IF(C926="Spirits",
SUM(LOOKUP(2,1/(SRP!$B$2:$B$7&lt;=E926)/(SRP!$C$2:$C$7&gt;=E926),SRP!$D$2:$D$7)*(G926/100)*(E926/1000)),
IF(AND(C926="Wine",D926="Fortified Wines"),
SUM(LOOKUP(2,1/(SRP!$B$26:$B$29&lt;=E926)/(SRP!$C$26:$C$29&gt;=E926),SRP!$D$26:$D$29)*(G926/100)*(E926/1000)),
IF(C926="Wine",
SUM(LOOKUP(2,1/(SRP!$B$21:$B$25&lt;=E926)/(SRP!$C$21:$C$25&gt;=E926),SRP!$D$21:$D$25)*(G926/100)*(E926/1000)),
IF(AND(C926="Ready to Drink",D926="RTD-One Pour Cocktail&gt;7%&lt;=14.5"),
SUM(LOOKUP(2,1/(SRP!$B$16:$B$20&lt;=E926)/(SRP!$C$16:$C$20&gt;=E926),SRP!$D$16:$D$20)*(G926/100)*(E926/1000)),
IF(C926="Ready to Drink",
SUM(LOOKUP(2,1/(SRP!$B$11:$B$15&lt;=E926)/(SRP!$C$11:$C$15&gt;=E926),SRP!$D$11:$D$15)*(G926/100)*(E926/1000)),
0)))))),2)</f>
        <v>26.61</v>
      </c>
      <c r="L926" s="173" t="str">
        <f t="shared" si="14"/>
        <v>Beer8520</v>
      </c>
      <c r="M926" s="154">
        <f>VLOOKUP(L926,'Slope %'!C:D,2,0)</f>
        <v>0.05</v>
      </c>
    </row>
    <row r="927" spans="1:13" x14ac:dyDescent="0.25">
      <c r="A927" s="169">
        <v>18583</v>
      </c>
      <c r="B927" s="170" t="s">
        <v>957</v>
      </c>
      <c r="C927" s="170" t="s">
        <v>11</v>
      </c>
      <c r="D927" s="170" t="s">
        <v>211</v>
      </c>
      <c r="E927" s="170">
        <v>5325</v>
      </c>
      <c r="F927" s="170">
        <v>1</v>
      </c>
      <c r="G927" s="171">
        <v>4</v>
      </c>
      <c r="H927" s="170" t="s">
        <v>13</v>
      </c>
      <c r="I927" s="171">
        <v>37.49</v>
      </c>
      <c r="J927" s="169">
        <v>15</v>
      </c>
      <c r="K927" s="154" cm="1">
        <f t="array" ref="K927">ROUND(
IF(C927="Beer",
SUM(LOOKUP(2,1/(SRP!$B$8:$B$10&lt;=E927)/(SRP!$C$8:$C$10&gt;=E927),SRP!$D$8:$D$10)*(G927/100)*(E927/1000)),
IF(C927="Spirits",
SUM(LOOKUP(2,1/(SRP!$B$2:$B$7&lt;=E927)/(SRP!$C$2:$C$7&gt;=E927),SRP!$D$2:$D$7)*(G927/100)*(E927/1000)),
IF(AND(C927="Wine",D927="Fortified Wines"),
SUM(LOOKUP(2,1/(SRP!$B$26:$B$29&lt;=E927)/(SRP!$C$26:$C$29&gt;=E927),SRP!$D$26:$D$29)*(G927/100)*(E927/1000)),
IF(C927="Wine",
SUM(LOOKUP(2,1/(SRP!$B$21:$B$25&lt;=E927)/(SRP!$C$21:$C$25&gt;=E927),SRP!$D$21:$D$25)*(G927/100)*(E927/1000)),
IF(AND(C927="Ready to Drink",D927="RTD-One Pour Cocktail&gt;7%&lt;=14.5"),
SUM(LOOKUP(2,1/(SRP!$B$16:$B$20&lt;=E927)/(SRP!$C$16:$C$20&gt;=E927),SRP!$D$16:$D$20)*(G927/100)*(E927/1000)),
IF(C927="Ready to Drink",
SUM(LOOKUP(2,1/(SRP!$B$11:$B$15&lt;=E927)/(SRP!$C$11:$C$15&gt;=E927),SRP!$D$11:$D$15)*(G927/100)*(E927/1000)),
0)))))),2)</f>
        <v>16.63</v>
      </c>
      <c r="L927" s="173" t="str">
        <f t="shared" si="14"/>
        <v>Beer5325</v>
      </c>
      <c r="M927" s="154">
        <f>VLOOKUP(L927,'Slope %'!C:D,2,0)</f>
        <v>0.05</v>
      </c>
    </row>
    <row r="928" spans="1:13" x14ac:dyDescent="0.25">
      <c r="A928" s="169">
        <v>18583</v>
      </c>
      <c r="B928" s="170" t="s">
        <v>957</v>
      </c>
      <c r="C928" s="170" t="s">
        <v>11</v>
      </c>
      <c r="D928" s="170" t="s">
        <v>211</v>
      </c>
      <c r="E928" s="170">
        <v>5325</v>
      </c>
      <c r="F928" s="170">
        <v>1</v>
      </c>
      <c r="G928" s="171">
        <v>4</v>
      </c>
      <c r="H928" s="170" t="s">
        <v>13</v>
      </c>
      <c r="I928" s="171">
        <v>37.49</v>
      </c>
      <c r="J928" s="169">
        <v>15</v>
      </c>
      <c r="K928" s="154" cm="1">
        <f t="array" ref="K928">ROUND(
IF(C928="Beer",
SUM(LOOKUP(2,1/(SRP!$B$8:$B$10&lt;=E928)/(SRP!$C$8:$C$10&gt;=E928),SRP!$D$8:$D$10)*(G928/100)*(E928/1000)),
IF(C928="Spirits",
SUM(LOOKUP(2,1/(SRP!$B$2:$B$7&lt;=E928)/(SRP!$C$2:$C$7&gt;=E928),SRP!$D$2:$D$7)*(G928/100)*(E928/1000)),
IF(AND(C928="Wine",D928="Fortified Wines"),
SUM(LOOKUP(2,1/(SRP!$B$26:$B$29&lt;=E928)/(SRP!$C$26:$C$29&gt;=E928),SRP!$D$26:$D$29)*(G928/100)*(E928/1000)),
IF(C928="Wine",
SUM(LOOKUP(2,1/(SRP!$B$21:$B$25&lt;=E928)/(SRP!$C$21:$C$25&gt;=E928),SRP!$D$21:$D$25)*(G928/100)*(E928/1000)),
IF(AND(C928="Ready to Drink",D928="RTD-One Pour Cocktail&gt;7%&lt;=14.5"),
SUM(LOOKUP(2,1/(SRP!$B$16:$B$20&lt;=E928)/(SRP!$C$16:$C$20&gt;=E928),SRP!$D$16:$D$20)*(G928/100)*(E928/1000)),
IF(C928="Ready to Drink",
SUM(LOOKUP(2,1/(SRP!$B$11:$B$15&lt;=E928)/(SRP!$C$11:$C$15&gt;=E928),SRP!$D$11:$D$15)*(G928/100)*(E928/1000)),
0)))))),2)</f>
        <v>16.63</v>
      </c>
      <c r="L928" s="173" t="str">
        <f t="shared" si="14"/>
        <v>Beer5325</v>
      </c>
      <c r="M928" s="154">
        <f>VLOOKUP(L928,'Slope %'!C:D,2,0)</f>
        <v>0.05</v>
      </c>
    </row>
    <row r="929" spans="1:13" x14ac:dyDescent="0.25">
      <c r="A929" s="169">
        <v>18584</v>
      </c>
      <c r="B929" s="170" t="s">
        <v>958</v>
      </c>
      <c r="C929" s="170" t="s">
        <v>11</v>
      </c>
      <c r="D929" s="170" t="s">
        <v>211</v>
      </c>
      <c r="E929" s="170">
        <v>473</v>
      </c>
      <c r="F929" s="170">
        <v>24</v>
      </c>
      <c r="G929" s="171">
        <v>4</v>
      </c>
      <c r="H929" s="170" t="s">
        <v>13</v>
      </c>
      <c r="I929" s="171">
        <v>4.09</v>
      </c>
      <c r="J929" s="169">
        <v>1</v>
      </c>
      <c r="K929" s="154" cm="1">
        <f t="array" ref="K929">ROUND(
IF(C929="Beer",
SUM(LOOKUP(2,1/(SRP!$B$8:$B$10&lt;=E929)/(SRP!$C$8:$C$10&gt;=E929),SRP!$D$8:$D$10)*(G929/100)*(E929/1000)),
IF(C929="Spirits",
SUM(LOOKUP(2,1/(SRP!$B$2:$B$7&lt;=E929)/(SRP!$C$2:$C$7&gt;=E929),SRP!$D$2:$D$7)*(G929/100)*(E929/1000)),
IF(AND(C929="Wine",D929="Fortified Wines"),
SUM(LOOKUP(2,1/(SRP!$B$26:$B$29&lt;=E929)/(SRP!$C$26:$C$29&gt;=E929),SRP!$D$26:$D$29)*(G929/100)*(E929/1000)),
IF(C929="Wine",
SUM(LOOKUP(2,1/(SRP!$B$21:$B$25&lt;=E929)/(SRP!$C$21:$C$25&gt;=E929),SRP!$D$21:$D$25)*(G929/100)*(E929/1000)),
IF(AND(C929="Ready to Drink",D929="RTD-One Pour Cocktail&gt;7%&lt;=14.5"),
SUM(LOOKUP(2,1/(SRP!$B$16:$B$20&lt;=E929)/(SRP!$C$16:$C$20&gt;=E929),SRP!$D$16:$D$20)*(G929/100)*(E929/1000)),
IF(C929="Ready to Drink",
SUM(LOOKUP(2,1/(SRP!$B$11:$B$15&lt;=E929)/(SRP!$C$11:$C$15&gt;=E929),SRP!$D$11:$D$15)*(G929/100)*(E929/1000)),
0)))))),2)</f>
        <v>1.48</v>
      </c>
      <c r="L929" s="173" t="str">
        <f t="shared" si="14"/>
        <v>Beer473</v>
      </c>
      <c r="M929" s="154">
        <f>VLOOKUP(L929,'Slope %'!C:D,2,0)</f>
        <v>0.12</v>
      </c>
    </row>
    <row r="930" spans="1:13" x14ac:dyDescent="0.25">
      <c r="A930" s="169">
        <v>18584</v>
      </c>
      <c r="B930" s="170" t="s">
        <v>958</v>
      </c>
      <c r="C930" s="170" t="s">
        <v>11</v>
      </c>
      <c r="D930" s="170" t="s">
        <v>211</v>
      </c>
      <c r="E930" s="170">
        <v>473</v>
      </c>
      <c r="F930" s="170">
        <v>24</v>
      </c>
      <c r="G930" s="171">
        <v>4</v>
      </c>
      <c r="H930" s="170" t="s">
        <v>13</v>
      </c>
      <c r="I930" s="171">
        <v>4.09</v>
      </c>
      <c r="J930" s="169">
        <v>1</v>
      </c>
      <c r="K930" s="154" cm="1">
        <f t="array" ref="K930">ROUND(
IF(C930="Beer",
SUM(LOOKUP(2,1/(SRP!$B$8:$B$10&lt;=E930)/(SRP!$C$8:$C$10&gt;=E930),SRP!$D$8:$D$10)*(G930/100)*(E930/1000)),
IF(C930="Spirits",
SUM(LOOKUP(2,1/(SRP!$B$2:$B$7&lt;=E930)/(SRP!$C$2:$C$7&gt;=E930),SRP!$D$2:$D$7)*(G930/100)*(E930/1000)),
IF(AND(C930="Wine",D930="Fortified Wines"),
SUM(LOOKUP(2,1/(SRP!$B$26:$B$29&lt;=E930)/(SRP!$C$26:$C$29&gt;=E930),SRP!$D$26:$D$29)*(G930/100)*(E930/1000)),
IF(C930="Wine",
SUM(LOOKUP(2,1/(SRP!$B$21:$B$25&lt;=E930)/(SRP!$C$21:$C$25&gt;=E930),SRP!$D$21:$D$25)*(G930/100)*(E930/1000)),
IF(AND(C930="Ready to Drink",D930="RTD-One Pour Cocktail&gt;7%&lt;=14.5"),
SUM(LOOKUP(2,1/(SRP!$B$16:$B$20&lt;=E930)/(SRP!$C$16:$C$20&gt;=E930),SRP!$D$16:$D$20)*(G930/100)*(E930/1000)),
IF(C930="Ready to Drink",
SUM(LOOKUP(2,1/(SRP!$B$11:$B$15&lt;=E930)/(SRP!$C$11:$C$15&gt;=E930),SRP!$D$11:$D$15)*(G930/100)*(E930/1000)),
0)))))),2)</f>
        <v>1.48</v>
      </c>
      <c r="L930" s="173" t="str">
        <f t="shared" si="14"/>
        <v>Beer473</v>
      </c>
      <c r="M930" s="154">
        <f>VLOOKUP(L930,'Slope %'!C:D,2,0)</f>
        <v>0.12</v>
      </c>
    </row>
    <row r="931" spans="1:13" x14ac:dyDescent="0.25">
      <c r="A931" s="169">
        <v>18590</v>
      </c>
      <c r="B931" s="170" t="s">
        <v>959</v>
      </c>
      <c r="C931" s="170" t="s">
        <v>15</v>
      </c>
      <c r="D931" s="170" t="s">
        <v>90</v>
      </c>
      <c r="E931" s="170">
        <v>750</v>
      </c>
      <c r="F931" s="170">
        <v>12</v>
      </c>
      <c r="G931" s="171">
        <v>40</v>
      </c>
      <c r="H931" s="170" t="s">
        <v>43</v>
      </c>
      <c r="I931" s="171">
        <v>74.989999999999995</v>
      </c>
      <c r="J931" s="169">
        <v>1</v>
      </c>
      <c r="K931" s="154" cm="1">
        <f t="array" ref="K931">ROUND(
IF(C931="Beer",
SUM(LOOKUP(2,1/(SRP!$B$8:$B$10&lt;=E931)/(SRP!$C$8:$C$10&gt;=E931),SRP!$D$8:$D$10)*(G931/100)*(E931/1000)),
IF(C931="Spirits",
SUM(LOOKUP(2,1/(SRP!$B$2:$B$7&lt;=E931)/(SRP!$C$2:$C$7&gt;=E931),SRP!$D$2:$D$7)*(G931/100)*(E931/1000)),
IF(AND(C931="Wine",D931="Fortified Wines"),
SUM(LOOKUP(2,1/(SRP!$B$26:$B$29&lt;=E931)/(SRP!$C$26:$C$29&gt;=E931),SRP!$D$26:$D$29)*(G931/100)*(E931/1000)),
IF(C931="Wine",
SUM(LOOKUP(2,1/(SRP!$B$21:$B$25&lt;=E931)/(SRP!$C$21:$C$25&gt;=E931),SRP!$D$21:$D$25)*(G931/100)*(E931/1000)),
IF(AND(C931="Ready to Drink",D931="RTD-One Pour Cocktail&gt;7%&lt;=14.5"),
SUM(LOOKUP(2,1/(SRP!$B$16:$B$20&lt;=E931)/(SRP!$C$16:$C$20&gt;=E931),SRP!$D$16:$D$20)*(G931/100)*(E931/1000)),
IF(C931="Ready to Drink",
SUM(LOOKUP(2,1/(SRP!$B$11:$B$15&lt;=E931)/(SRP!$C$11:$C$15&gt;=E931),SRP!$D$11:$D$15)*(G931/100)*(E931/1000)),
0)))))),2)</f>
        <v>23.42</v>
      </c>
      <c r="L931" s="173" t="str">
        <f t="shared" si="14"/>
        <v>Spirits750</v>
      </c>
      <c r="M931" s="154">
        <f>VLOOKUP(L931,'Slope %'!C:D,2,0)</f>
        <v>7.0000000000000007E-2</v>
      </c>
    </row>
    <row r="932" spans="1:13" x14ac:dyDescent="0.25">
      <c r="A932" s="169">
        <v>18617</v>
      </c>
      <c r="B932" s="170" t="s">
        <v>960</v>
      </c>
      <c r="C932" s="170" t="s">
        <v>11</v>
      </c>
      <c r="D932" s="170" t="s">
        <v>12</v>
      </c>
      <c r="E932" s="170">
        <v>4260</v>
      </c>
      <c r="F932" s="170">
        <v>1</v>
      </c>
      <c r="G932" s="171">
        <v>4.5</v>
      </c>
      <c r="H932" s="170" t="s">
        <v>105</v>
      </c>
      <c r="I932" s="171">
        <v>34.69</v>
      </c>
      <c r="J932" s="169">
        <v>12</v>
      </c>
      <c r="K932" s="154" cm="1">
        <f t="array" ref="K932">ROUND(
IF(C932="Beer",
SUM(LOOKUP(2,1/(SRP!$B$8:$B$10&lt;=E932)/(SRP!$C$8:$C$10&gt;=E932),SRP!$D$8:$D$10)*(G932/100)*(E932/1000)),
IF(C932="Spirits",
SUM(LOOKUP(2,1/(SRP!$B$2:$B$7&lt;=E932)/(SRP!$C$2:$C$7&gt;=E932),SRP!$D$2:$D$7)*(G932/100)*(E932/1000)),
IF(AND(C932="Wine",D932="Fortified Wines"),
SUM(LOOKUP(2,1/(SRP!$B$26:$B$29&lt;=E932)/(SRP!$C$26:$C$29&gt;=E932),SRP!$D$26:$D$29)*(G932/100)*(E932/1000)),
IF(C932="Wine",
SUM(LOOKUP(2,1/(SRP!$B$21:$B$25&lt;=E932)/(SRP!$C$21:$C$25&gt;=E932),SRP!$D$21:$D$25)*(G932/100)*(E932/1000)),
IF(AND(C932="Ready to Drink",D932="RTD-One Pour Cocktail&gt;7%&lt;=14.5"),
SUM(LOOKUP(2,1/(SRP!$B$16:$B$20&lt;=E932)/(SRP!$C$16:$C$20&gt;=E932),SRP!$D$16:$D$20)*(G932/100)*(E932/1000)),
IF(C932="Ready to Drink",
SUM(LOOKUP(2,1/(SRP!$B$11:$B$15&lt;=E932)/(SRP!$C$11:$C$15&gt;=E932),SRP!$D$11:$D$15)*(G932/100)*(E932/1000)),
0)))))),2)</f>
        <v>14.97</v>
      </c>
      <c r="L932" s="173" t="str">
        <f t="shared" si="14"/>
        <v>Beer4260</v>
      </c>
      <c r="M932" s="154">
        <f>VLOOKUP(L932,'Slope %'!C:D,2,0)</f>
        <v>7.0000000000000007E-2</v>
      </c>
    </row>
    <row r="933" spans="1:13" x14ac:dyDescent="0.25">
      <c r="A933" s="169">
        <v>18617</v>
      </c>
      <c r="B933" s="170" t="s">
        <v>960</v>
      </c>
      <c r="C933" s="170" t="s">
        <v>11</v>
      </c>
      <c r="D933" s="170" t="s">
        <v>12</v>
      </c>
      <c r="E933" s="170">
        <v>4260</v>
      </c>
      <c r="F933" s="170">
        <v>1</v>
      </c>
      <c r="G933" s="171">
        <v>4.5</v>
      </c>
      <c r="H933" s="170" t="s">
        <v>105</v>
      </c>
      <c r="I933" s="171">
        <v>34.69</v>
      </c>
      <c r="J933" s="169">
        <v>12</v>
      </c>
      <c r="K933" s="154" cm="1">
        <f t="array" ref="K933">ROUND(
IF(C933="Beer",
SUM(LOOKUP(2,1/(SRP!$B$8:$B$10&lt;=E933)/(SRP!$C$8:$C$10&gt;=E933),SRP!$D$8:$D$10)*(G933/100)*(E933/1000)),
IF(C933="Spirits",
SUM(LOOKUP(2,1/(SRP!$B$2:$B$7&lt;=E933)/(SRP!$C$2:$C$7&gt;=E933),SRP!$D$2:$D$7)*(G933/100)*(E933/1000)),
IF(AND(C933="Wine",D933="Fortified Wines"),
SUM(LOOKUP(2,1/(SRP!$B$26:$B$29&lt;=E933)/(SRP!$C$26:$C$29&gt;=E933),SRP!$D$26:$D$29)*(G933/100)*(E933/1000)),
IF(C933="Wine",
SUM(LOOKUP(2,1/(SRP!$B$21:$B$25&lt;=E933)/(SRP!$C$21:$C$25&gt;=E933),SRP!$D$21:$D$25)*(G933/100)*(E933/1000)),
IF(AND(C933="Ready to Drink",D933="RTD-One Pour Cocktail&gt;7%&lt;=14.5"),
SUM(LOOKUP(2,1/(SRP!$B$16:$B$20&lt;=E933)/(SRP!$C$16:$C$20&gt;=E933),SRP!$D$16:$D$20)*(G933/100)*(E933/1000)),
IF(C933="Ready to Drink",
SUM(LOOKUP(2,1/(SRP!$B$11:$B$15&lt;=E933)/(SRP!$C$11:$C$15&gt;=E933),SRP!$D$11:$D$15)*(G933/100)*(E933/1000)),
0)))))),2)</f>
        <v>14.97</v>
      </c>
      <c r="L933" s="173" t="str">
        <f t="shared" si="14"/>
        <v>Beer4260</v>
      </c>
      <c r="M933" s="154">
        <f>VLOOKUP(L933,'Slope %'!C:D,2,0)</f>
        <v>7.0000000000000007E-2</v>
      </c>
    </row>
    <row r="934" spans="1:13" x14ac:dyDescent="0.25">
      <c r="A934" s="169">
        <v>18641</v>
      </c>
      <c r="B934" s="170" t="s">
        <v>961</v>
      </c>
      <c r="C934" s="170" t="s">
        <v>15</v>
      </c>
      <c r="D934" s="170" t="s">
        <v>113</v>
      </c>
      <c r="E934" s="170">
        <v>750</v>
      </c>
      <c r="F934" s="170">
        <v>6</v>
      </c>
      <c r="G934" s="171">
        <v>40</v>
      </c>
      <c r="H934" s="170" t="s">
        <v>17</v>
      </c>
      <c r="I934" s="171">
        <v>49.99</v>
      </c>
      <c r="J934" s="169">
        <v>1</v>
      </c>
      <c r="K934" s="154" cm="1">
        <f t="array" ref="K934">ROUND(
IF(C934="Beer",
SUM(LOOKUP(2,1/(SRP!$B$8:$B$10&lt;=E934)/(SRP!$C$8:$C$10&gt;=E934),SRP!$D$8:$D$10)*(G934/100)*(E934/1000)),
IF(C934="Spirits",
SUM(LOOKUP(2,1/(SRP!$B$2:$B$7&lt;=E934)/(SRP!$C$2:$C$7&gt;=E934),SRP!$D$2:$D$7)*(G934/100)*(E934/1000)),
IF(AND(C934="Wine",D934="Fortified Wines"),
SUM(LOOKUP(2,1/(SRP!$B$26:$B$29&lt;=E934)/(SRP!$C$26:$C$29&gt;=E934),SRP!$D$26:$D$29)*(G934/100)*(E934/1000)),
IF(C934="Wine",
SUM(LOOKUP(2,1/(SRP!$B$21:$B$25&lt;=E934)/(SRP!$C$21:$C$25&gt;=E934),SRP!$D$21:$D$25)*(G934/100)*(E934/1000)),
IF(AND(C934="Ready to Drink",D934="RTD-One Pour Cocktail&gt;7%&lt;=14.5"),
SUM(LOOKUP(2,1/(SRP!$B$16:$B$20&lt;=E934)/(SRP!$C$16:$C$20&gt;=E934),SRP!$D$16:$D$20)*(G934/100)*(E934/1000)),
IF(C934="Ready to Drink",
SUM(LOOKUP(2,1/(SRP!$B$11:$B$15&lt;=E934)/(SRP!$C$11:$C$15&gt;=E934),SRP!$D$11:$D$15)*(G934/100)*(E934/1000)),
0)))))),2)</f>
        <v>23.42</v>
      </c>
      <c r="L934" s="173" t="str">
        <f t="shared" si="14"/>
        <v>Spirits750</v>
      </c>
      <c r="M934" s="154">
        <f>VLOOKUP(L934,'Slope %'!C:D,2,0)</f>
        <v>7.0000000000000007E-2</v>
      </c>
    </row>
    <row r="935" spans="1:13" x14ac:dyDescent="0.25">
      <c r="A935" s="169">
        <v>18644</v>
      </c>
      <c r="B935" s="170" t="s">
        <v>94</v>
      </c>
      <c r="C935" s="170" t="s">
        <v>15</v>
      </c>
      <c r="D935" s="170" t="s">
        <v>16</v>
      </c>
      <c r="E935" s="170">
        <v>375</v>
      </c>
      <c r="F935" s="170">
        <v>24</v>
      </c>
      <c r="G935" s="171">
        <v>40</v>
      </c>
      <c r="H935" s="170" t="s">
        <v>43</v>
      </c>
      <c r="I935" s="171">
        <v>14.99</v>
      </c>
      <c r="J935" s="169">
        <v>1</v>
      </c>
      <c r="K935" s="154" cm="1">
        <f t="array" ref="K935">ROUND(
IF(C935="Beer",
SUM(LOOKUP(2,1/(SRP!$B$8:$B$10&lt;=E935)/(SRP!$C$8:$C$10&gt;=E935),SRP!$D$8:$D$10)*(G935/100)*(E935/1000)),
IF(C935="Spirits",
SUM(LOOKUP(2,1/(SRP!$B$2:$B$7&lt;=E935)/(SRP!$C$2:$C$7&gt;=E935),SRP!$D$2:$D$7)*(G935/100)*(E935/1000)),
IF(AND(C935="Wine",D935="Fortified Wines"),
SUM(LOOKUP(2,1/(SRP!$B$26:$B$29&lt;=E935)/(SRP!$C$26:$C$29&gt;=E935),SRP!$D$26:$D$29)*(G935/100)*(E935/1000)),
IF(C935="Wine",
SUM(LOOKUP(2,1/(SRP!$B$21:$B$25&lt;=E935)/(SRP!$C$21:$C$25&gt;=E935),SRP!$D$21:$D$25)*(G935/100)*(E935/1000)),
IF(AND(C935="Ready to Drink",D935="RTD-One Pour Cocktail&gt;7%&lt;=14.5"),
SUM(LOOKUP(2,1/(SRP!$B$16:$B$20&lt;=E935)/(SRP!$C$16:$C$20&gt;=E935),SRP!$D$16:$D$20)*(G935/100)*(E935/1000)),
IF(C935="Ready to Drink",
SUM(LOOKUP(2,1/(SRP!$B$11:$B$15&lt;=E935)/(SRP!$C$11:$C$15&gt;=E935),SRP!$D$11:$D$15)*(G935/100)*(E935/1000)),
0)))))),2)</f>
        <v>13.3</v>
      </c>
      <c r="L935" s="173" t="str">
        <f t="shared" si="14"/>
        <v>Spirits375</v>
      </c>
      <c r="M935" s="154">
        <f>VLOOKUP(L935,'Slope %'!C:D,2,0)</f>
        <v>0.1</v>
      </c>
    </row>
    <row r="936" spans="1:13" x14ac:dyDescent="0.25">
      <c r="A936" s="169">
        <v>18649</v>
      </c>
      <c r="B936" s="170" t="s">
        <v>962</v>
      </c>
      <c r="C936" s="170" t="s">
        <v>24</v>
      </c>
      <c r="D936" s="170" t="s">
        <v>879</v>
      </c>
      <c r="E936" s="170">
        <v>200</v>
      </c>
      <c r="F936" s="170">
        <v>12</v>
      </c>
      <c r="G936" s="171">
        <v>11</v>
      </c>
      <c r="H936" s="170" t="s">
        <v>378</v>
      </c>
      <c r="I936" s="171">
        <v>28</v>
      </c>
      <c r="J936" s="169">
        <v>1</v>
      </c>
      <c r="K936" s="154" cm="1">
        <f t="array" ref="K936">ROUND(
IF(C936="Beer",
SUM(LOOKUP(2,1/(SRP!$B$8:$B$10&lt;=E936)/(SRP!$C$8:$C$10&gt;=E936),SRP!$D$8:$D$10)*(G936/100)*(E936/1000)),
IF(C936="Spirits",
SUM(LOOKUP(2,1/(SRP!$B$2:$B$7&lt;=E936)/(SRP!$C$2:$C$7&gt;=E936),SRP!$D$2:$D$7)*(G936/100)*(E936/1000)),
IF(AND(C936="Wine",D936="Fortified Wines"),
SUM(LOOKUP(2,1/(SRP!$B$26:$B$29&lt;=E936)/(SRP!$C$26:$C$29&gt;=E936),SRP!$D$26:$D$29)*(G936/100)*(E936/1000)),
IF(C936="Wine",
SUM(LOOKUP(2,1/(SRP!$B$21:$B$25&lt;=E936)/(SRP!$C$21:$C$25&gt;=E936),SRP!$D$21:$D$25)*(G936/100)*(E936/1000)),
IF(AND(C936="Ready to Drink",D936="RTD-One Pour Cocktail&gt;7%&lt;=14.5"),
SUM(LOOKUP(2,1/(SRP!$B$16:$B$20&lt;=E936)/(SRP!$C$16:$C$20&gt;=E936),SRP!$D$16:$D$20)*(G936/100)*(E936/1000)),
IF(C936="Ready to Drink",
SUM(LOOKUP(2,1/(SRP!$B$11:$B$15&lt;=E936)/(SRP!$C$11:$C$15&gt;=E936),SRP!$D$11:$D$15)*(G936/100)*(E936/1000)),
0)))))),2)</f>
        <v>2.4700000000000002</v>
      </c>
      <c r="L936" s="173" t="str">
        <f t="shared" si="14"/>
        <v>Wine200</v>
      </c>
      <c r="M936" s="154">
        <f>VLOOKUP(L936,'Slope %'!C:D,2,0)</f>
        <v>0.12</v>
      </c>
    </row>
    <row r="937" spans="1:13" x14ac:dyDescent="0.25">
      <c r="A937" s="169">
        <v>18656</v>
      </c>
      <c r="B937" s="170" t="s">
        <v>963</v>
      </c>
      <c r="C937" s="170" t="s">
        <v>11</v>
      </c>
      <c r="D937" s="170" t="s">
        <v>12</v>
      </c>
      <c r="E937" s="170">
        <v>5940</v>
      </c>
      <c r="F937" s="170">
        <v>1</v>
      </c>
      <c r="G937" s="171">
        <v>4.5999999999999996</v>
      </c>
      <c r="H937" s="170" t="s">
        <v>105</v>
      </c>
      <c r="I937" s="171">
        <v>46.69</v>
      </c>
      <c r="J937" s="169">
        <v>18</v>
      </c>
      <c r="K937" s="154" cm="1">
        <f t="array" ref="K937">ROUND(
IF(C937="Beer",
SUM(LOOKUP(2,1/(SRP!$B$8:$B$10&lt;=E937)/(SRP!$C$8:$C$10&gt;=E937),SRP!$D$8:$D$10)*(G937/100)*(E937/1000)),
IF(C937="Spirits",
SUM(LOOKUP(2,1/(SRP!$B$2:$B$7&lt;=E937)/(SRP!$C$2:$C$7&gt;=E937),SRP!$D$2:$D$7)*(G937/100)*(E937/1000)),
IF(AND(C937="Wine",D937="Fortified Wines"),
SUM(LOOKUP(2,1/(SRP!$B$26:$B$29&lt;=E937)/(SRP!$C$26:$C$29&gt;=E937),SRP!$D$26:$D$29)*(G937/100)*(E937/1000)),
IF(C937="Wine",
SUM(LOOKUP(2,1/(SRP!$B$21:$B$25&lt;=E937)/(SRP!$C$21:$C$25&gt;=E937),SRP!$D$21:$D$25)*(G937/100)*(E937/1000)),
IF(AND(C937="Ready to Drink",D937="RTD-One Pour Cocktail&gt;7%&lt;=14.5"),
SUM(LOOKUP(2,1/(SRP!$B$16:$B$20&lt;=E937)/(SRP!$C$16:$C$20&gt;=E937),SRP!$D$16:$D$20)*(G937/100)*(E937/1000)),
IF(C937="Ready to Drink",
SUM(LOOKUP(2,1/(SRP!$B$11:$B$15&lt;=E937)/(SRP!$C$11:$C$15&gt;=E937),SRP!$D$11:$D$15)*(G937/100)*(E937/1000)),
0)))))),2)</f>
        <v>21.33</v>
      </c>
      <c r="L937" s="173" t="str">
        <f t="shared" si="14"/>
        <v>Beer5940</v>
      </c>
      <c r="M937" s="154">
        <f>VLOOKUP(L937,'Slope %'!C:D,2,0)</f>
        <v>0.05</v>
      </c>
    </row>
    <row r="938" spans="1:13" x14ac:dyDescent="0.25">
      <c r="A938" s="169">
        <v>18656</v>
      </c>
      <c r="B938" s="170" t="s">
        <v>963</v>
      </c>
      <c r="C938" s="170" t="s">
        <v>11</v>
      </c>
      <c r="D938" s="170" t="s">
        <v>12</v>
      </c>
      <c r="E938" s="170">
        <v>5940</v>
      </c>
      <c r="F938" s="170">
        <v>1</v>
      </c>
      <c r="G938" s="171">
        <v>4.5999999999999996</v>
      </c>
      <c r="H938" s="170" t="s">
        <v>105</v>
      </c>
      <c r="I938" s="171">
        <v>46.69</v>
      </c>
      <c r="J938" s="169">
        <v>18</v>
      </c>
      <c r="K938" s="154" cm="1">
        <f t="array" ref="K938">ROUND(
IF(C938="Beer",
SUM(LOOKUP(2,1/(SRP!$B$8:$B$10&lt;=E938)/(SRP!$C$8:$C$10&gt;=E938),SRP!$D$8:$D$10)*(G938/100)*(E938/1000)),
IF(C938="Spirits",
SUM(LOOKUP(2,1/(SRP!$B$2:$B$7&lt;=E938)/(SRP!$C$2:$C$7&gt;=E938),SRP!$D$2:$D$7)*(G938/100)*(E938/1000)),
IF(AND(C938="Wine",D938="Fortified Wines"),
SUM(LOOKUP(2,1/(SRP!$B$26:$B$29&lt;=E938)/(SRP!$C$26:$C$29&gt;=E938),SRP!$D$26:$D$29)*(G938/100)*(E938/1000)),
IF(C938="Wine",
SUM(LOOKUP(2,1/(SRP!$B$21:$B$25&lt;=E938)/(SRP!$C$21:$C$25&gt;=E938),SRP!$D$21:$D$25)*(G938/100)*(E938/1000)),
IF(AND(C938="Ready to Drink",D938="RTD-One Pour Cocktail&gt;7%&lt;=14.5"),
SUM(LOOKUP(2,1/(SRP!$B$16:$B$20&lt;=E938)/(SRP!$C$16:$C$20&gt;=E938),SRP!$D$16:$D$20)*(G938/100)*(E938/1000)),
IF(C938="Ready to Drink",
SUM(LOOKUP(2,1/(SRP!$B$11:$B$15&lt;=E938)/(SRP!$C$11:$C$15&gt;=E938),SRP!$D$11:$D$15)*(G938/100)*(E938/1000)),
0)))))),2)</f>
        <v>21.33</v>
      </c>
      <c r="L938" s="173" t="str">
        <f t="shared" si="14"/>
        <v>Beer5940</v>
      </c>
      <c r="M938" s="154">
        <f>VLOOKUP(L938,'Slope %'!C:D,2,0)</f>
        <v>0.05</v>
      </c>
    </row>
    <row r="939" spans="1:13" x14ac:dyDescent="0.25">
      <c r="A939" s="169">
        <v>18664</v>
      </c>
      <c r="B939" s="170" t="s">
        <v>964</v>
      </c>
      <c r="C939" s="170" t="s">
        <v>24</v>
      </c>
      <c r="D939" s="170" t="s">
        <v>382</v>
      </c>
      <c r="E939" s="170">
        <v>750</v>
      </c>
      <c r="F939" s="170">
        <v>6</v>
      </c>
      <c r="G939" s="171">
        <v>14.5</v>
      </c>
      <c r="H939" s="170" t="s">
        <v>22</v>
      </c>
      <c r="I939" s="171">
        <v>44.99</v>
      </c>
      <c r="J939" s="169">
        <v>1</v>
      </c>
      <c r="K939" s="154" cm="1">
        <f t="array" ref="K939">ROUND(
IF(C939="Beer",
SUM(LOOKUP(2,1/(SRP!$B$8:$B$10&lt;=E939)/(SRP!$C$8:$C$10&gt;=E939),SRP!$D$8:$D$10)*(G939/100)*(E939/1000)),
IF(C939="Spirits",
SUM(LOOKUP(2,1/(SRP!$B$2:$B$7&lt;=E939)/(SRP!$C$2:$C$7&gt;=E939),SRP!$D$2:$D$7)*(G939/100)*(E939/1000)),
IF(AND(C939="Wine",D939="Fortified Wines"),
SUM(LOOKUP(2,1/(SRP!$B$26:$B$29&lt;=E939)/(SRP!$C$26:$C$29&gt;=E939),SRP!$D$26:$D$29)*(G939/100)*(E939/1000)),
IF(C939="Wine",
SUM(LOOKUP(2,1/(SRP!$B$21:$B$25&lt;=E939)/(SRP!$C$21:$C$25&gt;=E939),SRP!$D$21:$D$25)*(G939/100)*(E939/1000)),
IF(AND(C939="Ready to Drink",D939="RTD-One Pour Cocktail&gt;7%&lt;=14.5"),
SUM(LOOKUP(2,1/(SRP!$B$16:$B$20&lt;=E939)/(SRP!$C$16:$C$20&gt;=E939),SRP!$D$16:$D$20)*(G939/100)*(E939/1000)),
IF(C939="Ready to Drink",
SUM(LOOKUP(2,1/(SRP!$B$11:$B$15&lt;=E939)/(SRP!$C$11:$C$15&gt;=E939),SRP!$D$11:$D$15)*(G939/100)*(E939/1000)),
0)))))),2)</f>
        <v>8.49</v>
      </c>
      <c r="L939" s="173" t="str">
        <f t="shared" si="14"/>
        <v>Wine750</v>
      </c>
      <c r="M939" s="154">
        <f>VLOOKUP(L939,'Slope %'!C:D,2,0)</f>
        <v>0.1</v>
      </c>
    </row>
    <row r="940" spans="1:13" x14ac:dyDescent="0.25">
      <c r="A940" s="169">
        <v>18669</v>
      </c>
      <c r="B940" s="170" t="s">
        <v>965</v>
      </c>
      <c r="C940" s="170" t="s">
        <v>11</v>
      </c>
      <c r="D940" s="170" t="s">
        <v>12</v>
      </c>
      <c r="E940" s="170">
        <v>8520</v>
      </c>
      <c r="F940" s="170">
        <v>1</v>
      </c>
      <c r="G940" s="171">
        <v>5</v>
      </c>
      <c r="H940" s="170" t="s">
        <v>13</v>
      </c>
      <c r="I940" s="171">
        <v>53.99</v>
      </c>
      <c r="J940" s="169">
        <v>24</v>
      </c>
      <c r="K940" s="154" cm="1">
        <f t="array" ref="K940">ROUND(
IF(C940="Beer",
SUM(LOOKUP(2,1/(SRP!$B$8:$B$10&lt;=E940)/(SRP!$C$8:$C$10&gt;=E940),SRP!$D$8:$D$10)*(G940/100)*(E940/1000)),
IF(C940="Spirits",
SUM(LOOKUP(2,1/(SRP!$B$2:$B$7&lt;=E940)/(SRP!$C$2:$C$7&gt;=E940),SRP!$D$2:$D$7)*(G940/100)*(E940/1000)),
IF(AND(C940="Wine",D940="Fortified Wines"),
SUM(LOOKUP(2,1/(SRP!$B$26:$B$29&lt;=E940)/(SRP!$C$26:$C$29&gt;=E940),SRP!$D$26:$D$29)*(G940/100)*(E940/1000)),
IF(C940="Wine",
SUM(LOOKUP(2,1/(SRP!$B$21:$B$25&lt;=E940)/(SRP!$C$21:$C$25&gt;=E940),SRP!$D$21:$D$25)*(G940/100)*(E940/1000)),
IF(AND(C940="Ready to Drink",D940="RTD-One Pour Cocktail&gt;7%&lt;=14.5"),
SUM(LOOKUP(2,1/(SRP!$B$16:$B$20&lt;=E940)/(SRP!$C$16:$C$20&gt;=E940),SRP!$D$16:$D$20)*(G940/100)*(E940/1000)),
IF(C940="Ready to Drink",
SUM(LOOKUP(2,1/(SRP!$B$11:$B$15&lt;=E940)/(SRP!$C$11:$C$15&gt;=E940),SRP!$D$11:$D$15)*(G940/100)*(E940/1000)),
0)))))),2)</f>
        <v>33.26</v>
      </c>
      <c r="L940" s="173" t="str">
        <f t="shared" si="14"/>
        <v>Beer8520</v>
      </c>
      <c r="M940" s="154">
        <f>VLOOKUP(L940,'Slope %'!C:D,2,0)</f>
        <v>0.05</v>
      </c>
    </row>
    <row r="941" spans="1:13" x14ac:dyDescent="0.25">
      <c r="A941" s="169">
        <v>18669</v>
      </c>
      <c r="B941" s="170" t="s">
        <v>965</v>
      </c>
      <c r="C941" s="170" t="s">
        <v>11</v>
      </c>
      <c r="D941" s="170" t="s">
        <v>12</v>
      </c>
      <c r="E941" s="170">
        <v>8520</v>
      </c>
      <c r="F941" s="170">
        <v>1</v>
      </c>
      <c r="G941" s="171">
        <v>5</v>
      </c>
      <c r="H941" s="170" t="s">
        <v>13</v>
      </c>
      <c r="I941" s="171">
        <v>53.99</v>
      </c>
      <c r="J941" s="169">
        <v>24</v>
      </c>
      <c r="K941" s="154" cm="1">
        <f t="array" ref="K941">ROUND(
IF(C941="Beer",
SUM(LOOKUP(2,1/(SRP!$B$8:$B$10&lt;=E941)/(SRP!$C$8:$C$10&gt;=E941),SRP!$D$8:$D$10)*(G941/100)*(E941/1000)),
IF(C941="Spirits",
SUM(LOOKUP(2,1/(SRP!$B$2:$B$7&lt;=E941)/(SRP!$C$2:$C$7&gt;=E941),SRP!$D$2:$D$7)*(G941/100)*(E941/1000)),
IF(AND(C941="Wine",D941="Fortified Wines"),
SUM(LOOKUP(2,1/(SRP!$B$26:$B$29&lt;=E941)/(SRP!$C$26:$C$29&gt;=E941),SRP!$D$26:$D$29)*(G941/100)*(E941/1000)),
IF(C941="Wine",
SUM(LOOKUP(2,1/(SRP!$B$21:$B$25&lt;=E941)/(SRP!$C$21:$C$25&gt;=E941),SRP!$D$21:$D$25)*(G941/100)*(E941/1000)),
IF(AND(C941="Ready to Drink",D941="RTD-One Pour Cocktail&gt;7%&lt;=14.5"),
SUM(LOOKUP(2,1/(SRP!$B$16:$B$20&lt;=E941)/(SRP!$C$16:$C$20&gt;=E941),SRP!$D$16:$D$20)*(G941/100)*(E941/1000)),
IF(C941="Ready to Drink",
SUM(LOOKUP(2,1/(SRP!$B$11:$B$15&lt;=E941)/(SRP!$C$11:$C$15&gt;=E941),SRP!$D$11:$D$15)*(G941/100)*(E941/1000)),
0)))))),2)</f>
        <v>33.26</v>
      </c>
      <c r="L941" s="173" t="str">
        <f t="shared" si="14"/>
        <v>Beer8520</v>
      </c>
      <c r="M941" s="154">
        <f>VLOOKUP(L941,'Slope %'!C:D,2,0)</f>
        <v>0.05</v>
      </c>
    </row>
    <row r="942" spans="1:13" x14ac:dyDescent="0.25">
      <c r="A942" s="169">
        <v>18676</v>
      </c>
      <c r="B942" s="170" t="s">
        <v>966</v>
      </c>
      <c r="C942" s="170" t="s">
        <v>15</v>
      </c>
      <c r="D942" s="170" t="s">
        <v>225</v>
      </c>
      <c r="E942" s="170">
        <v>50</v>
      </c>
      <c r="F942" s="170">
        <v>60</v>
      </c>
      <c r="G942" s="171">
        <v>40</v>
      </c>
      <c r="H942" s="170" t="s">
        <v>446</v>
      </c>
      <c r="I942" s="171">
        <v>6.99</v>
      </c>
      <c r="J942" s="169">
        <v>1</v>
      </c>
      <c r="K942" s="154" cm="1">
        <f t="array" ref="K942">ROUND(
IF(C942="Beer",
SUM(LOOKUP(2,1/(SRP!$B$8:$B$10&lt;=E942)/(SRP!$C$8:$C$10&gt;=E942),SRP!$D$8:$D$10)*(G942/100)*(E942/1000)),
IF(C942="Spirits",
SUM(LOOKUP(2,1/(SRP!$B$2:$B$7&lt;=E942)/(SRP!$C$2:$C$7&gt;=E942),SRP!$D$2:$D$7)*(G942/100)*(E942/1000)),
IF(AND(C942="Wine",D942="Fortified Wines"),
SUM(LOOKUP(2,1/(SRP!$B$26:$B$29&lt;=E942)/(SRP!$C$26:$C$29&gt;=E942),SRP!$D$26:$D$29)*(G942/100)*(E942/1000)),
IF(C942="Wine",
SUM(LOOKUP(2,1/(SRP!$B$21:$B$25&lt;=E942)/(SRP!$C$21:$C$25&gt;=E942),SRP!$D$21:$D$25)*(G942/100)*(E942/1000)),
IF(AND(C942="Ready to Drink",D942="RTD-One Pour Cocktail&gt;7%&lt;=14.5"),
SUM(LOOKUP(2,1/(SRP!$B$16:$B$20&lt;=E942)/(SRP!$C$16:$C$20&gt;=E942),SRP!$D$16:$D$20)*(G942/100)*(E942/1000)),
IF(C942="Ready to Drink",
SUM(LOOKUP(2,1/(SRP!$B$11:$B$15&lt;=E942)/(SRP!$C$11:$C$15&gt;=E942),SRP!$D$11:$D$15)*(G942/100)*(E942/1000)),
0)))))),2)</f>
        <v>2.69</v>
      </c>
      <c r="L942" s="173" t="str">
        <f t="shared" si="14"/>
        <v>Spirits50</v>
      </c>
      <c r="M942" s="154">
        <f>VLOOKUP(L942,'Slope %'!C:D,2,0)</f>
        <v>0.1</v>
      </c>
    </row>
    <row r="943" spans="1:13" x14ac:dyDescent="0.25">
      <c r="A943" s="169">
        <v>18744</v>
      </c>
      <c r="B943" s="170" t="s">
        <v>466</v>
      </c>
      <c r="C943" s="170" t="s">
        <v>15</v>
      </c>
      <c r="D943" s="170" t="s">
        <v>19</v>
      </c>
      <c r="E943" s="170">
        <v>750</v>
      </c>
      <c r="F943" s="170">
        <v>6</v>
      </c>
      <c r="G943" s="171">
        <v>40</v>
      </c>
      <c r="H943" s="170" t="s">
        <v>29</v>
      </c>
      <c r="I943" s="171">
        <v>46.64</v>
      </c>
      <c r="J943" s="169">
        <v>1</v>
      </c>
      <c r="K943" s="154" cm="1">
        <f t="array" ref="K943">ROUND(
IF(C943="Beer",
SUM(LOOKUP(2,1/(SRP!$B$8:$B$10&lt;=E943)/(SRP!$C$8:$C$10&gt;=E943),SRP!$D$8:$D$10)*(G943/100)*(E943/1000)),
IF(C943="Spirits",
SUM(LOOKUP(2,1/(SRP!$B$2:$B$7&lt;=E943)/(SRP!$C$2:$C$7&gt;=E943),SRP!$D$2:$D$7)*(G943/100)*(E943/1000)),
IF(AND(C943="Wine",D943="Fortified Wines"),
SUM(LOOKUP(2,1/(SRP!$B$26:$B$29&lt;=E943)/(SRP!$C$26:$C$29&gt;=E943),SRP!$D$26:$D$29)*(G943/100)*(E943/1000)),
IF(C943="Wine",
SUM(LOOKUP(2,1/(SRP!$B$21:$B$25&lt;=E943)/(SRP!$C$21:$C$25&gt;=E943),SRP!$D$21:$D$25)*(G943/100)*(E943/1000)),
IF(AND(C943="Ready to Drink",D943="RTD-One Pour Cocktail&gt;7%&lt;=14.5"),
SUM(LOOKUP(2,1/(SRP!$B$16:$B$20&lt;=E943)/(SRP!$C$16:$C$20&gt;=E943),SRP!$D$16:$D$20)*(G943/100)*(E943/1000)),
IF(C943="Ready to Drink",
SUM(LOOKUP(2,1/(SRP!$B$11:$B$15&lt;=E943)/(SRP!$C$11:$C$15&gt;=E943),SRP!$D$11:$D$15)*(G943/100)*(E943/1000)),
0)))))),2)</f>
        <v>23.42</v>
      </c>
      <c r="L943" s="173" t="str">
        <f t="shared" si="14"/>
        <v>Spirits750</v>
      </c>
      <c r="M943" s="154">
        <f>VLOOKUP(L943,'Slope %'!C:D,2,0)</f>
        <v>7.0000000000000007E-2</v>
      </c>
    </row>
    <row r="944" spans="1:13" x14ac:dyDescent="0.25">
      <c r="A944" s="169">
        <v>18762</v>
      </c>
      <c r="B944" s="170" t="s">
        <v>967</v>
      </c>
      <c r="C944" s="170" t="s">
        <v>11</v>
      </c>
      <c r="D944" s="170" t="s">
        <v>12</v>
      </c>
      <c r="E944" s="170">
        <v>3960</v>
      </c>
      <c r="F944" s="170">
        <v>2</v>
      </c>
      <c r="G944" s="171">
        <v>4.5</v>
      </c>
      <c r="H944" s="170" t="s">
        <v>13</v>
      </c>
      <c r="I944" s="171">
        <v>31.99</v>
      </c>
      <c r="J944" s="169">
        <v>12</v>
      </c>
      <c r="K944" s="154" cm="1">
        <f t="array" ref="K944">ROUND(
IF(C944="Beer",
SUM(LOOKUP(2,1/(SRP!$B$8:$B$10&lt;=E944)/(SRP!$C$8:$C$10&gt;=E944),SRP!$D$8:$D$10)*(G944/100)*(E944/1000)),
IF(C944="Spirits",
SUM(LOOKUP(2,1/(SRP!$B$2:$B$7&lt;=E944)/(SRP!$C$2:$C$7&gt;=E944),SRP!$D$2:$D$7)*(G944/100)*(E944/1000)),
IF(AND(C944="Wine",D944="Fortified Wines"),
SUM(LOOKUP(2,1/(SRP!$B$26:$B$29&lt;=E944)/(SRP!$C$26:$C$29&gt;=E944),SRP!$D$26:$D$29)*(G944/100)*(E944/1000)),
IF(C944="Wine",
SUM(LOOKUP(2,1/(SRP!$B$21:$B$25&lt;=E944)/(SRP!$C$21:$C$25&gt;=E944),SRP!$D$21:$D$25)*(G944/100)*(E944/1000)),
IF(AND(C944="Ready to Drink",D944="RTD-One Pour Cocktail&gt;7%&lt;=14.5"),
SUM(LOOKUP(2,1/(SRP!$B$16:$B$20&lt;=E944)/(SRP!$C$16:$C$20&gt;=E944),SRP!$D$16:$D$20)*(G944/100)*(E944/1000)),
IF(C944="Ready to Drink",
SUM(LOOKUP(2,1/(SRP!$B$11:$B$15&lt;=E944)/(SRP!$C$11:$C$15&gt;=E944),SRP!$D$11:$D$15)*(G944/100)*(E944/1000)),
0)))))),2)</f>
        <v>13.91</v>
      </c>
      <c r="L944" s="173" t="str">
        <f t="shared" si="14"/>
        <v>Beer3960</v>
      </c>
      <c r="M944" s="154">
        <f>VLOOKUP(L944,'Slope %'!C:D,2,0)</f>
        <v>7.0000000000000007E-2</v>
      </c>
    </row>
    <row r="945" spans="1:13" x14ac:dyDescent="0.25">
      <c r="A945" s="169">
        <v>18762</v>
      </c>
      <c r="B945" s="170" t="s">
        <v>967</v>
      </c>
      <c r="C945" s="170" t="s">
        <v>11</v>
      </c>
      <c r="D945" s="170" t="s">
        <v>12</v>
      </c>
      <c r="E945" s="170">
        <v>3960</v>
      </c>
      <c r="F945" s="170">
        <v>2</v>
      </c>
      <c r="G945" s="171">
        <v>4.5</v>
      </c>
      <c r="H945" s="170" t="s">
        <v>13</v>
      </c>
      <c r="I945" s="171">
        <v>31.99</v>
      </c>
      <c r="J945" s="169">
        <v>12</v>
      </c>
      <c r="K945" s="154" cm="1">
        <f t="array" ref="K945">ROUND(
IF(C945="Beer",
SUM(LOOKUP(2,1/(SRP!$B$8:$B$10&lt;=E945)/(SRP!$C$8:$C$10&gt;=E945),SRP!$D$8:$D$10)*(G945/100)*(E945/1000)),
IF(C945="Spirits",
SUM(LOOKUP(2,1/(SRP!$B$2:$B$7&lt;=E945)/(SRP!$C$2:$C$7&gt;=E945),SRP!$D$2:$D$7)*(G945/100)*(E945/1000)),
IF(AND(C945="Wine",D945="Fortified Wines"),
SUM(LOOKUP(2,1/(SRP!$B$26:$B$29&lt;=E945)/(SRP!$C$26:$C$29&gt;=E945),SRP!$D$26:$D$29)*(G945/100)*(E945/1000)),
IF(C945="Wine",
SUM(LOOKUP(2,1/(SRP!$B$21:$B$25&lt;=E945)/(SRP!$C$21:$C$25&gt;=E945),SRP!$D$21:$D$25)*(G945/100)*(E945/1000)),
IF(AND(C945="Ready to Drink",D945="RTD-One Pour Cocktail&gt;7%&lt;=14.5"),
SUM(LOOKUP(2,1/(SRP!$B$16:$B$20&lt;=E945)/(SRP!$C$16:$C$20&gt;=E945),SRP!$D$16:$D$20)*(G945/100)*(E945/1000)),
IF(C945="Ready to Drink",
SUM(LOOKUP(2,1/(SRP!$B$11:$B$15&lt;=E945)/(SRP!$C$11:$C$15&gt;=E945),SRP!$D$11:$D$15)*(G945/100)*(E945/1000)),
0)))))),2)</f>
        <v>13.91</v>
      </c>
      <c r="L945" s="173" t="str">
        <f t="shared" si="14"/>
        <v>Beer3960</v>
      </c>
      <c r="M945" s="154">
        <f>VLOOKUP(L945,'Slope %'!C:D,2,0)</f>
        <v>7.0000000000000007E-2</v>
      </c>
    </row>
    <row r="946" spans="1:13" x14ac:dyDescent="0.25">
      <c r="A946" s="169">
        <v>18785</v>
      </c>
      <c r="B946" s="170" t="s">
        <v>968</v>
      </c>
      <c r="C946" s="170" t="s">
        <v>24</v>
      </c>
      <c r="D946" s="170" t="s">
        <v>68</v>
      </c>
      <c r="E946" s="170">
        <v>750</v>
      </c>
      <c r="F946" s="170">
        <v>12</v>
      </c>
      <c r="G946" s="171">
        <v>14.5</v>
      </c>
      <c r="H946" s="170" t="s">
        <v>86</v>
      </c>
      <c r="I946" s="171">
        <v>24.65</v>
      </c>
      <c r="J946" s="169">
        <v>1</v>
      </c>
      <c r="K946" s="154" cm="1">
        <f t="array" ref="K946">ROUND(
IF(C946="Beer",
SUM(LOOKUP(2,1/(SRP!$B$8:$B$10&lt;=E946)/(SRP!$C$8:$C$10&gt;=E946),SRP!$D$8:$D$10)*(G946/100)*(E946/1000)),
IF(C946="Spirits",
SUM(LOOKUP(2,1/(SRP!$B$2:$B$7&lt;=E946)/(SRP!$C$2:$C$7&gt;=E946),SRP!$D$2:$D$7)*(G946/100)*(E946/1000)),
IF(AND(C946="Wine",D946="Fortified Wines"),
SUM(LOOKUP(2,1/(SRP!$B$26:$B$29&lt;=E946)/(SRP!$C$26:$C$29&gt;=E946),SRP!$D$26:$D$29)*(G946/100)*(E946/1000)),
IF(C946="Wine",
SUM(LOOKUP(2,1/(SRP!$B$21:$B$25&lt;=E946)/(SRP!$C$21:$C$25&gt;=E946),SRP!$D$21:$D$25)*(G946/100)*(E946/1000)),
IF(AND(C946="Ready to Drink",D946="RTD-One Pour Cocktail&gt;7%&lt;=14.5"),
SUM(LOOKUP(2,1/(SRP!$B$16:$B$20&lt;=E946)/(SRP!$C$16:$C$20&gt;=E946),SRP!$D$16:$D$20)*(G946/100)*(E946/1000)),
IF(C946="Ready to Drink",
SUM(LOOKUP(2,1/(SRP!$B$11:$B$15&lt;=E946)/(SRP!$C$11:$C$15&gt;=E946),SRP!$D$11:$D$15)*(G946/100)*(E946/1000)),
0)))))),2)</f>
        <v>8.49</v>
      </c>
      <c r="L946" s="173" t="str">
        <f t="shared" si="14"/>
        <v>Wine750</v>
      </c>
      <c r="M946" s="154">
        <f>VLOOKUP(L946,'Slope %'!C:D,2,0)</f>
        <v>0.1</v>
      </c>
    </row>
    <row r="947" spans="1:13" x14ac:dyDescent="0.25">
      <c r="A947" s="169">
        <v>18802</v>
      </c>
      <c r="B947" s="170" t="s">
        <v>969</v>
      </c>
      <c r="C947" s="170" t="s">
        <v>24</v>
      </c>
      <c r="D947" s="170" t="s">
        <v>127</v>
      </c>
      <c r="E947" s="170">
        <v>4000</v>
      </c>
      <c r="F947" s="170">
        <v>4</v>
      </c>
      <c r="G947" s="171">
        <v>13</v>
      </c>
      <c r="H947" s="170" t="s">
        <v>26</v>
      </c>
      <c r="I947" s="171">
        <v>41.99</v>
      </c>
      <c r="J947" s="169">
        <v>1</v>
      </c>
      <c r="K947" s="154" cm="1">
        <f t="array" ref="K947">ROUND(
IF(C947="Beer",
SUM(LOOKUP(2,1/(SRP!$B$8:$B$10&lt;=E947)/(SRP!$C$8:$C$10&gt;=E947),SRP!$D$8:$D$10)*(G947/100)*(E947/1000)),
IF(C947="Spirits",
SUM(LOOKUP(2,1/(SRP!$B$2:$B$7&lt;=E947)/(SRP!$C$2:$C$7&gt;=E947),SRP!$D$2:$D$7)*(G947/100)*(E947/1000)),
IF(AND(C947="Wine",D947="Fortified Wines"),
SUM(LOOKUP(2,1/(SRP!$B$26:$B$29&lt;=E947)/(SRP!$C$26:$C$29&gt;=E947),SRP!$D$26:$D$29)*(G947/100)*(E947/1000)),
IF(C947="Wine",
SUM(LOOKUP(2,1/(SRP!$B$21:$B$25&lt;=E947)/(SRP!$C$21:$C$25&gt;=E947),SRP!$D$21:$D$25)*(G947/100)*(E947/1000)),
IF(AND(C947="Ready to Drink",D947="RTD-One Pour Cocktail&gt;7%&lt;=14.5"),
SUM(LOOKUP(2,1/(SRP!$B$16:$B$20&lt;=E947)/(SRP!$C$16:$C$20&gt;=E947),SRP!$D$16:$D$20)*(G947/100)*(E947/1000)),
IF(C947="Ready to Drink",
SUM(LOOKUP(2,1/(SRP!$B$11:$B$15&lt;=E947)/(SRP!$C$11:$C$15&gt;=E947),SRP!$D$11:$D$15)*(G947/100)*(E947/1000)),
0)))))),2)</f>
        <v>33.81</v>
      </c>
      <c r="L947" s="173" t="str">
        <f t="shared" si="14"/>
        <v>Wine4000</v>
      </c>
      <c r="M947" s="154">
        <f>VLOOKUP(L947,'Slope %'!C:D,2,0)</f>
        <v>0.05</v>
      </c>
    </row>
    <row r="948" spans="1:13" x14ac:dyDescent="0.25">
      <c r="A948" s="169">
        <v>18803</v>
      </c>
      <c r="B948" s="170" t="s">
        <v>970</v>
      </c>
      <c r="C948" s="170" t="s">
        <v>24</v>
      </c>
      <c r="D948" s="170" t="s">
        <v>68</v>
      </c>
      <c r="E948" s="170">
        <v>4000</v>
      </c>
      <c r="F948" s="170">
        <v>4</v>
      </c>
      <c r="G948" s="171">
        <v>12.5</v>
      </c>
      <c r="H948" s="170" t="s">
        <v>26</v>
      </c>
      <c r="I948" s="171">
        <v>41.99</v>
      </c>
      <c r="J948" s="169">
        <v>1</v>
      </c>
      <c r="K948" s="154" cm="1">
        <f t="array" ref="K948">ROUND(
IF(C948="Beer",
SUM(LOOKUP(2,1/(SRP!$B$8:$B$10&lt;=E948)/(SRP!$C$8:$C$10&gt;=E948),SRP!$D$8:$D$10)*(G948/100)*(E948/1000)),
IF(C948="Spirits",
SUM(LOOKUP(2,1/(SRP!$B$2:$B$7&lt;=E948)/(SRP!$C$2:$C$7&gt;=E948),SRP!$D$2:$D$7)*(G948/100)*(E948/1000)),
IF(AND(C948="Wine",D948="Fortified Wines"),
SUM(LOOKUP(2,1/(SRP!$B$26:$B$29&lt;=E948)/(SRP!$C$26:$C$29&gt;=E948),SRP!$D$26:$D$29)*(G948/100)*(E948/1000)),
IF(C948="Wine",
SUM(LOOKUP(2,1/(SRP!$B$21:$B$25&lt;=E948)/(SRP!$C$21:$C$25&gt;=E948),SRP!$D$21:$D$25)*(G948/100)*(E948/1000)),
IF(AND(C948="Ready to Drink",D948="RTD-One Pour Cocktail&gt;7%&lt;=14.5"),
SUM(LOOKUP(2,1/(SRP!$B$16:$B$20&lt;=E948)/(SRP!$C$16:$C$20&gt;=E948),SRP!$D$16:$D$20)*(G948/100)*(E948/1000)),
IF(C948="Ready to Drink",
SUM(LOOKUP(2,1/(SRP!$B$11:$B$15&lt;=E948)/(SRP!$C$11:$C$15&gt;=E948),SRP!$D$11:$D$15)*(G948/100)*(E948/1000)),
0)))))),2)</f>
        <v>32.51</v>
      </c>
      <c r="L948" s="173" t="str">
        <f t="shared" si="14"/>
        <v>Wine4000</v>
      </c>
      <c r="M948" s="154">
        <f>VLOOKUP(L948,'Slope %'!C:D,2,0)</f>
        <v>0.05</v>
      </c>
    </row>
    <row r="949" spans="1:13" x14ac:dyDescent="0.25">
      <c r="A949" s="169">
        <v>18805</v>
      </c>
      <c r="B949" s="170" t="s">
        <v>971</v>
      </c>
      <c r="C949" s="170" t="s">
        <v>24</v>
      </c>
      <c r="D949" s="170" t="s">
        <v>166</v>
      </c>
      <c r="E949" s="170">
        <v>4000</v>
      </c>
      <c r="F949" s="170">
        <v>4</v>
      </c>
      <c r="G949" s="171">
        <v>12</v>
      </c>
      <c r="H949" s="170" t="s">
        <v>26</v>
      </c>
      <c r="I949" s="171">
        <v>41.99</v>
      </c>
      <c r="J949" s="169">
        <v>1</v>
      </c>
      <c r="K949" s="154" cm="1">
        <f t="array" ref="K949">ROUND(
IF(C949="Beer",
SUM(LOOKUP(2,1/(SRP!$B$8:$B$10&lt;=E949)/(SRP!$C$8:$C$10&gt;=E949),SRP!$D$8:$D$10)*(G949/100)*(E949/1000)),
IF(C949="Spirits",
SUM(LOOKUP(2,1/(SRP!$B$2:$B$7&lt;=E949)/(SRP!$C$2:$C$7&gt;=E949),SRP!$D$2:$D$7)*(G949/100)*(E949/1000)),
IF(AND(C949="Wine",D949="Fortified Wines"),
SUM(LOOKUP(2,1/(SRP!$B$26:$B$29&lt;=E949)/(SRP!$C$26:$C$29&gt;=E949),SRP!$D$26:$D$29)*(G949/100)*(E949/1000)),
IF(C949="Wine",
SUM(LOOKUP(2,1/(SRP!$B$21:$B$25&lt;=E949)/(SRP!$C$21:$C$25&gt;=E949),SRP!$D$21:$D$25)*(G949/100)*(E949/1000)),
IF(AND(C949="Ready to Drink",D949="RTD-One Pour Cocktail&gt;7%&lt;=14.5"),
SUM(LOOKUP(2,1/(SRP!$B$16:$B$20&lt;=E949)/(SRP!$C$16:$C$20&gt;=E949),SRP!$D$16:$D$20)*(G949/100)*(E949/1000)),
IF(C949="Ready to Drink",
SUM(LOOKUP(2,1/(SRP!$B$11:$B$15&lt;=E949)/(SRP!$C$11:$C$15&gt;=E949),SRP!$D$11:$D$15)*(G949/100)*(E949/1000)),
0)))))),2)</f>
        <v>31.2</v>
      </c>
      <c r="L949" s="173" t="str">
        <f t="shared" si="14"/>
        <v>Wine4000</v>
      </c>
      <c r="M949" s="154">
        <f>VLOOKUP(L949,'Slope %'!C:D,2,0)</f>
        <v>0.05</v>
      </c>
    </row>
    <row r="950" spans="1:13" x14ac:dyDescent="0.25">
      <c r="A950" s="169">
        <v>18806</v>
      </c>
      <c r="B950" s="170" t="s">
        <v>972</v>
      </c>
      <c r="C950" s="170" t="s">
        <v>24</v>
      </c>
      <c r="D950" s="170" t="s">
        <v>85</v>
      </c>
      <c r="E950" s="170">
        <v>4000</v>
      </c>
      <c r="F950" s="170">
        <v>4</v>
      </c>
      <c r="G950" s="171">
        <v>12.5</v>
      </c>
      <c r="H950" s="170" t="s">
        <v>26</v>
      </c>
      <c r="I950" s="171">
        <v>41.99</v>
      </c>
      <c r="J950" s="169">
        <v>1</v>
      </c>
      <c r="K950" s="154" cm="1">
        <f t="array" ref="K950">ROUND(
IF(C950="Beer",
SUM(LOOKUP(2,1/(SRP!$B$8:$B$10&lt;=E950)/(SRP!$C$8:$C$10&gt;=E950),SRP!$D$8:$D$10)*(G950/100)*(E950/1000)),
IF(C950="Spirits",
SUM(LOOKUP(2,1/(SRP!$B$2:$B$7&lt;=E950)/(SRP!$C$2:$C$7&gt;=E950),SRP!$D$2:$D$7)*(G950/100)*(E950/1000)),
IF(AND(C950="Wine",D950="Fortified Wines"),
SUM(LOOKUP(2,1/(SRP!$B$26:$B$29&lt;=E950)/(SRP!$C$26:$C$29&gt;=E950),SRP!$D$26:$D$29)*(G950/100)*(E950/1000)),
IF(C950="Wine",
SUM(LOOKUP(2,1/(SRP!$B$21:$B$25&lt;=E950)/(SRP!$C$21:$C$25&gt;=E950),SRP!$D$21:$D$25)*(G950/100)*(E950/1000)),
IF(AND(C950="Ready to Drink",D950="RTD-One Pour Cocktail&gt;7%&lt;=14.5"),
SUM(LOOKUP(2,1/(SRP!$B$16:$B$20&lt;=E950)/(SRP!$C$16:$C$20&gt;=E950),SRP!$D$16:$D$20)*(G950/100)*(E950/1000)),
IF(C950="Ready to Drink",
SUM(LOOKUP(2,1/(SRP!$B$11:$B$15&lt;=E950)/(SRP!$C$11:$C$15&gt;=E950),SRP!$D$11:$D$15)*(G950/100)*(E950/1000)),
0)))))),2)</f>
        <v>32.51</v>
      </c>
      <c r="L950" s="173" t="str">
        <f t="shared" si="14"/>
        <v>Wine4000</v>
      </c>
      <c r="M950" s="154">
        <f>VLOOKUP(L950,'Slope %'!C:D,2,0)</f>
        <v>0.05</v>
      </c>
    </row>
    <row r="951" spans="1:13" x14ac:dyDescent="0.25">
      <c r="A951" s="169">
        <v>18807</v>
      </c>
      <c r="B951" s="170" t="s">
        <v>973</v>
      </c>
      <c r="C951" s="170" t="s">
        <v>24</v>
      </c>
      <c r="D951" s="170" t="s">
        <v>58</v>
      </c>
      <c r="E951" s="170">
        <v>4000</v>
      </c>
      <c r="F951" s="170">
        <v>4</v>
      </c>
      <c r="G951" s="171">
        <v>12.5</v>
      </c>
      <c r="H951" s="170" t="s">
        <v>26</v>
      </c>
      <c r="I951" s="171">
        <v>41.99</v>
      </c>
      <c r="J951" s="169">
        <v>1</v>
      </c>
      <c r="K951" s="154" cm="1">
        <f t="array" ref="K951">ROUND(
IF(C951="Beer",
SUM(LOOKUP(2,1/(SRP!$B$8:$B$10&lt;=E951)/(SRP!$C$8:$C$10&gt;=E951),SRP!$D$8:$D$10)*(G951/100)*(E951/1000)),
IF(C951="Spirits",
SUM(LOOKUP(2,1/(SRP!$B$2:$B$7&lt;=E951)/(SRP!$C$2:$C$7&gt;=E951),SRP!$D$2:$D$7)*(G951/100)*(E951/1000)),
IF(AND(C951="Wine",D951="Fortified Wines"),
SUM(LOOKUP(2,1/(SRP!$B$26:$B$29&lt;=E951)/(SRP!$C$26:$C$29&gt;=E951),SRP!$D$26:$D$29)*(G951/100)*(E951/1000)),
IF(C951="Wine",
SUM(LOOKUP(2,1/(SRP!$B$21:$B$25&lt;=E951)/(SRP!$C$21:$C$25&gt;=E951),SRP!$D$21:$D$25)*(G951/100)*(E951/1000)),
IF(AND(C951="Ready to Drink",D951="RTD-One Pour Cocktail&gt;7%&lt;=14.5"),
SUM(LOOKUP(2,1/(SRP!$B$16:$B$20&lt;=E951)/(SRP!$C$16:$C$20&gt;=E951),SRP!$D$16:$D$20)*(G951/100)*(E951/1000)),
IF(C951="Ready to Drink",
SUM(LOOKUP(2,1/(SRP!$B$11:$B$15&lt;=E951)/(SRP!$C$11:$C$15&gt;=E951),SRP!$D$11:$D$15)*(G951/100)*(E951/1000)),
0)))))),2)</f>
        <v>32.51</v>
      </c>
      <c r="L951" s="173" t="str">
        <f t="shared" si="14"/>
        <v>Wine4000</v>
      </c>
      <c r="M951" s="154">
        <f>VLOOKUP(L951,'Slope %'!C:D,2,0)</f>
        <v>0.05</v>
      </c>
    </row>
    <row r="952" spans="1:13" x14ac:dyDescent="0.25">
      <c r="A952" s="169">
        <v>18808</v>
      </c>
      <c r="B952" s="170" t="s">
        <v>974</v>
      </c>
      <c r="C952" s="170" t="s">
        <v>24</v>
      </c>
      <c r="D952" s="170" t="s">
        <v>191</v>
      </c>
      <c r="E952" s="170">
        <v>4000</v>
      </c>
      <c r="F952" s="170">
        <v>4</v>
      </c>
      <c r="G952" s="171">
        <v>14</v>
      </c>
      <c r="H952" s="170" t="s">
        <v>26</v>
      </c>
      <c r="I952" s="171">
        <v>41.99</v>
      </c>
      <c r="J952" s="169">
        <v>1</v>
      </c>
      <c r="K952" s="154" cm="1">
        <f t="array" ref="K952">ROUND(
IF(C952="Beer",
SUM(LOOKUP(2,1/(SRP!$B$8:$B$10&lt;=E952)/(SRP!$C$8:$C$10&gt;=E952),SRP!$D$8:$D$10)*(G952/100)*(E952/1000)),
IF(C952="Spirits",
SUM(LOOKUP(2,1/(SRP!$B$2:$B$7&lt;=E952)/(SRP!$C$2:$C$7&gt;=E952),SRP!$D$2:$D$7)*(G952/100)*(E952/1000)),
IF(AND(C952="Wine",D952="Fortified Wines"),
SUM(LOOKUP(2,1/(SRP!$B$26:$B$29&lt;=E952)/(SRP!$C$26:$C$29&gt;=E952),SRP!$D$26:$D$29)*(G952/100)*(E952/1000)),
IF(C952="Wine",
SUM(LOOKUP(2,1/(SRP!$B$21:$B$25&lt;=E952)/(SRP!$C$21:$C$25&gt;=E952),SRP!$D$21:$D$25)*(G952/100)*(E952/1000)),
IF(AND(C952="Ready to Drink",D952="RTD-One Pour Cocktail&gt;7%&lt;=14.5"),
SUM(LOOKUP(2,1/(SRP!$B$16:$B$20&lt;=E952)/(SRP!$C$16:$C$20&gt;=E952),SRP!$D$16:$D$20)*(G952/100)*(E952/1000)),
IF(C952="Ready to Drink",
SUM(LOOKUP(2,1/(SRP!$B$11:$B$15&lt;=E952)/(SRP!$C$11:$C$15&gt;=E952),SRP!$D$11:$D$15)*(G952/100)*(E952/1000)),
0)))))),2)</f>
        <v>36.409999999999997</v>
      </c>
      <c r="L952" s="173" t="str">
        <f t="shared" si="14"/>
        <v>Wine4000</v>
      </c>
      <c r="M952" s="154">
        <f>VLOOKUP(L952,'Slope %'!C:D,2,0)</f>
        <v>0.05</v>
      </c>
    </row>
    <row r="953" spans="1:13" x14ac:dyDescent="0.25">
      <c r="A953" s="169">
        <v>18828</v>
      </c>
      <c r="B953" s="170" t="s">
        <v>975</v>
      </c>
      <c r="C953" s="170" t="s">
        <v>24</v>
      </c>
      <c r="D953" s="170" t="s">
        <v>34</v>
      </c>
      <c r="E953" s="170">
        <v>750</v>
      </c>
      <c r="F953" s="170">
        <v>12</v>
      </c>
      <c r="G953" s="171">
        <v>14</v>
      </c>
      <c r="H953" s="170" t="s">
        <v>100</v>
      </c>
      <c r="I953" s="171">
        <v>64.989999999999995</v>
      </c>
      <c r="J953" s="169">
        <v>1</v>
      </c>
      <c r="K953" s="154" cm="1">
        <f t="array" ref="K953">ROUND(
IF(C953="Beer",
SUM(LOOKUP(2,1/(SRP!$B$8:$B$10&lt;=E953)/(SRP!$C$8:$C$10&gt;=E953),SRP!$D$8:$D$10)*(G953/100)*(E953/1000)),
IF(C953="Spirits",
SUM(LOOKUP(2,1/(SRP!$B$2:$B$7&lt;=E953)/(SRP!$C$2:$C$7&gt;=E953),SRP!$D$2:$D$7)*(G953/100)*(E953/1000)),
IF(AND(C953="Wine",D953="Fortified Wines"),
SUM(LOOKUP(2,1/(SRP!$B$26:$B$29&lt;=E953)/(SRP!$C$26:$C$29&gt;=E953),SRP!$D$26:$D$29)*(G953/100)*(E953/1000)),
IF(C953="Wine",
SUM(LOOKUP(2,1/(SRP!$B$21:$B$25&lt;=E953)/(SRP!$C$21:$C$25&gt;=E953),SRP!$D$21:$D$25)*(G953/100)*(E953/1000)),
IF(AND(C953="Ready to Drink",D953="RTD-One Pour Cocktail&gt;7%&lt;=14.5"),
SUM(LOOKUP(2,1/(SRP!$B$16:$B$20&lt;=E953)/(SRP!$C$16:$C$20&gt;=E953),SRP!$D$16:$D$20)*(G953/100)*(E953/1000)),
IF(C953="Ready to Drink",
SUM(LOOKUP(2,1/(SRP!$B$11:$B$15&lt;=E953)/(SRP!$C$11:$C$15&gt;=E953),SRP!$D$11:$D$15)*(G953/100)*(E953/1000)),
0)))))),2)</f>
        <v>8.1999999999999993</v>
      </c>
      <c r="L953" s="173" t="str">
        <f t="shared" si="14"/>
        <v>Wine750</v>
      </c>
      <c r="M953" s="154">
        <f>VLOOKUP(L953,'Slope %'!C:D,2,0)</f>
        <v>0.1</v>
      </c>
    </row>
    <row r="954" spans="1:13" x14ac:dyDescent="0.25">
      <c r="A954" s="169">
        <v>18834</v>
      </c>
      <c r="B954" s="170" t="s">
        <v>976</v>
      </c>
      <c r="C954" s="170" t="s">
        <v>24</v>
      </c>
      <c r="D954" s="170" t="s">
        <v>194</v>
      </c>
      <c r="E954" s="170">
        <v>750</v>
      </c>
      <c r="F954" s="170">
        <v>12</v>
      </c>
      <c r="G954" s="171">
        <v>12.5</v>
      </c>
      <c r="H954" s="170" t="s">
        <v>22</v>
      </c>
      <c r="I954" s="171">
        <v>17.989999999999998</v>
      </c>
      <c r="J954" s="169">
        <v>1</v>
      </c>
      <c r="K954" s="154" cm="1">
        <f t="array" ref="K954">ROUND(
IF(C954="Beer",
SUM(LOOKUP(2,1/(SRP!$B$8:$B$10&lt;=E954)/(SRP!$C$8:$C$10&gt;=E954),SRP!$D$8:$D$10)*(G954/100)*(E954/1000)),
IF(C954="Spirits",
SUM(LOOKUP(2,1/(SRP!$B$2:$B$7&lt;=E954)/(SRP!$C$2:$C$7&gt;=E954),SRP!$D$2:$D$7)*(G954/100)*(E954/1000)),
IF(AND(C954="Wine",D954="Fortified Wines"),
SUM(LOOKUP(2,1/(SRP!$B$26:$B$29&lt;=E954)/(SRP!$C$26:$C$29&gt;=E954),SRP!$D$26:$D$29)*(G954/100)*(E954/1000)),
IF(C954="Wine",
SUM(LOOKUP(2,1/(SRP!$B$21:$B$25&lt;=E954)/(SRP!$C$21:$C$25&gt;=E954),SRP!$D$21:$D$25)*(G954/100)*(E954/1000)),
IF(AND(C954="Ready to Drink",D954="RTD-One Pour Cocktail&gt;7%&lt;=14.5"),
SUM(LOOKUP(2,1/(SRP!$B$16:$B$20&lt;=E954)/(SRP!$C$16:$C$20&gt;=E954),SRP!$D$16:$D$20)*(G954/100)*(E954/1000)),
IF(C954="Ready to Drink",
SUM(LOOKUP(2,1/(SRP!$B$11:$B$15&lt;=E954)/(SRP!$C$11:$C$15&gt;=E954),SRP!$D$11:$D$15)*(G954/100)*(E954/1000)),
0)))))),2)</f>
        <v>7.32</v>
      </c>
      <c r="L954" s="173" t="str">
        <f t="shared" si="14"/>
        <v>Wine750</v>
      </c>
      <c r="M954" s="154">
        <f>VLOOKUP(L954,'Slope %'!C:D,2,0)</f>
        <v>0.1</v>
      </c>
    </row>
    <row r="955" spans="1:13" x14ac:dyDescent="0.25">
      <c r="A955" s="169">
        <v>18857</v>
      </c>
      <c r="B955" s="170" t="s">
        <v>977</v>
      </c>
      <c r="C955" s="170" t="s">
        <v>978</v>
      </c>
      <c r="D955" s="170" t="s">
        <v>38</v>
      </c>
      <c r="E955" s="170">
        <v>0</v>
      </c>
      <c r="F955" s="170">
        <v>25</v>
      </c>
      <c r="H955" s="170" t="s">
        <v>979</v>
      </c>
      <c r="I955" s="171">
        <v>0</v>
      </c>
      <c r="K955" s="154" cm="1">
        <f t="array" ref="K955">ROUND(
IF(C955="Beer",
SUM(LOOKUP(2,1/(SRP!$B$8:$B$10&lt;=E955)/(SRP!$C$8:$C$10&gt;=E955),SRP!$D$8:$D$10)*(G955/100)*(E955/1000)),
IF(C955="Spirits",
SUM(LOOKUP(2,1/(SRP!$B$2:$B$7&lt;=E955)/(SRP!$C$2:$C$7&gt;=E955),SRP!$D$2:$D$7)*(G955/100)*(E955/1000)),
IF(AND(C955="Wine",D955="Fortified Wines"),
SUM(LOOKUP(2,1/(SRP!$B$26:$B$29&lt;=E955)/(SRP!$C$26:$C$29&gt;=E955),SRP!$D$26:$D$29)*(G955/100)*(E955/1000)),
IF(C955="Wine",
SUM(LOOKUP(2,1/(SRP!$B$21:$B$25&lt;=E955)/(SRP!$C$21:$C$25&gt;=E955),SRP!$D$21:$D$25)*(G955/100)*(E955/1000)),
IF(AND(C955="Ready to Drink",D955="RTD-One Pour Cocktail&gt;7%&lt;=14.5"),
SUM(LOOKUP(2,1/(SRP!$B$16:$B$20&lt;=E955)/(SRP!$C$16:$C$20&gt;=E955),SRP!$D$16:$D$20)*(G955/100)*(E955/1000)),
IF(C955="Ready to Drink",
SUM(LOOKUP(2,1/(SRP!$B$11:$B$15&lt;=E955)/(SRP!$C$11:$C$15&gt;=E955),SRP!$D$11:$D$15)*(G955/100)*(E955/1000)),
0)))))),2)</f>
        <v>0</v>
      </c>
      <c r="L955" s="173" t="str">
        <f t="shared" si="14"/>
        <v>Community Support Program0</v>
      </c>
      <c r="M955" s="154" t="e">
        <f>VLOOKUP(L955,'Slope %'!C:D,2,0)</f>
        <v>#N/A</v>
      </c>
    </row>
    <row r="956" spans="1:13" x14ac:dyDescent="0.25">
      <c r="A956" s="169">
        <v>18860</v>
      </c>
      <c r="B956" s="170" t="s">
        <v>980</v>
      </c>
      <c r="C956" s="170" t="s">
        <v>15</v>
      </c>
      <c r="D956" s="170" t="s">
        <v>16</v>
      </c>
      <c r="E956" s="170">
        <v>750</v>
      </c>
      <c r="F956" s="170">
        <v>12</v>
      </c>
      <c r="G956" s="171">
        <v>43</v>
      </c>
      <c r="H956" s="170" t="s">
        <v>123</v>
      </c>
      <c r="I956" s="171">
        <v>31.79</v>
      </c>
      <c r="J956" s="169">
        <v>1</v>
      </c>
      <c r="K956" s="154" cm="1">
        <f t="array" ref="K956">ROUND(
IF(C956="Beer",
SUM(LOOKUP(2,1/(SRP!$B$8:$B$10&lt;=E956)/(SRP!$C$8:$C$10&gt;=E956),SRP!$D$8:$D$10)*(G956/100)*(E956/1000)),
IF(C956="Spirits",
SUM(LOOKUP(2,1/(SRP!$B$2:$B$7&lt;=E956)/(SRP!$C$2:$C$7&gt;=E956),SRP!$D$2:$D$7)*(G956/100)*(E956/1000)),
IF(AND(C956="Wine",D956="Fortified Wines"),
SUM(LOOKUP(2,1/(SRP!$B$26:$B$29&lt;=E956)/(SRP!$C$26:$C$29&gt;=E956),SRP!$D$26:$D$29)*(G956/100)*(E956/1000)),
IF(C956="Wine",
SUM(LOOKUP(2,1/(SRP!$B$21:$B$25&lt;=E956)/(SRP!$C$21:$C$25&gt;=E956),SRP!$D$21:$D$25)*(G956/100)*(E956/1000)),
IF(AND(C956="Ready to Drink",D956="RTD-One Pour Cocktail&gt;7%&lt;=14.5"),
SUM(LOOKUP(2,1/(SRP!$B$16:$B$20&lt;=E956)/(SRP!$C$16:$C$20&gt;=E956),SRP!$D$16:$D$20)*(G956/100)*(E956/1000)),
IF(C956="Ready to Drink",
SUM(LOOKUP(2,1/(SRP!$B$11:$B$15&lt;=E956)/(SRP!$C$11:$C$15&gt;=E956),SRP!$D$11:$D$15)*(G956/100)*(E956/1000)),
0)))))),2)</f>
        <v>25.18</v>
      </c>
      <c r="L956" s="173" t="str">
        <f t="shared" si="14"/>
        <v>Spirits750</v>
      </c>
      <c r="M956" s="154">
        <f>VLOOKUP(L956,'Slope %'!C:D,2,0)</f>
        <v>7.0000000000000007E-2</v>
      </c>
    </row>
    <row r="957" spans="1:13" x14ac:dyDescent="0.25">
      <c r="A957" s="169">
        <v>18869</v>
      </c>
      <c r="B957" s="170" t="s">
        <v>981</v>
      </c>
      <c r="C957" s="170" t="s">
        <v>11</v>
      </c>
      <c r="D957" s="170" t="s">
        <v>267</v>
      </c>
      <c r="E957" s="170">
        <v>473</v>
      </c>
      <c r="F957" s="170">
        <v>24</v>
      </c>
      <c r="G957" s="171">
        <v>5</v>
      </c>
      <c r="H957" s="170" t="s">
        <v>982</v>
      </c>
      <c r="I957" s="171">
        <v>3.99</v>
      </c>
      <c r="J957" s="169">
        <v>1</v>
      </c>
      <c r="K957" s="154" cm="1">
        <f t="array" ref="K957">ROUND(
IF(C957="Beer",
SUM(LOOKUP(2,1/(SRP!$B$8:$B$10&lt;=E957)/(SRP!$C$8:$C$10&gt;=E957),SRP!$D$8:$D$10)*(G957/100)*(E957/1000)),
IF(C957="Spirits",
SUM(LOOKUP(2,1/(SRP!$B$2:$B$7&lt;=E957)/(SRP!$C$2:$C$7&gt;=E957),SRP!$D$2:$D$7)*(G957/100)*(E957/1000)),
IF(AND(C957="Wine",D957="Fortified Wines"),
SUM(LOOKUP(2,1/(SRP!$B$26:$B$29&lt;=E957)/(SRP!$C$26:$C$29&gt;=E957),SRP!$D$26:$D$29)*(G957/100)*(E957/1000)),
IF(C957="Wine",
SUM(LOOKUP(2,1/(SRP!$B$21:$B$25&lt;=E957)/(SRP!$C$21:$C$25&gt;=E957),SRP!$D$21:$D$25)*(G957/100)*(E957/1000)),
IF(AND(C957="Ready to Drink",D957="RTD-One Pour Cocktail&gt;7%&lt;=14.5"),
SUM(LOOKUP(2,1/(SRP!$B$16:$B$20&lt;=E957)/(SRP!$C$16:$C$20&gt;=E957),SRP!$D$16:$D$20)*(G957/100)*(E957/1000)),
IF(C957="Ready to Drink",
SUM(LOOKUP(2,1/(SRP!$B$11:$B$15&lt;=E957)/(SRP!$C$11:$C$15&gt;=E957),SRP!$D$11:$D$15)*(G957/100)*(E957/1000)),
0)))))),2)</f>
        <v>1.85</v>
      </c>
      <c r="L957" s="173" t="str">
        <f t="shared" si="14"/>
        <v>Beer473</v>
      </c>
      <c r="M957" s="154">
        <f>VLOOKUP(L957,'Slope %'!C:D,2,0)</f>
        <v>0.12</v>
      </c>
    </row>
    <row r="958" spans="1:13" x14ac:dyDescent="0.25">
      <c r="A958" s="169">
        <v>18869</v>
      </c>
      <c r="B958" s="170" t="s">
        <v>981</v>
      </c>
      <c r="C958" s="170" t="s">
        <v>11</v>
      </c>
      <c r="D958" s="170" t="s">
        <v>267</v>
      </c>
      <c r="E958" s="170">
        <v>473</v>
      </c>
      <c r="F958" s="170">
        <v>24</v>
      </c>
      <c r="G958" s="171">
        <v>5</v>
      </c>
      <c r="H958" s="170" t="s">
        <v>982</v>
      </c>
      <c r="I958" s="171">
        <v>3.99</v>
      </c>
      <c r="J958" s="169">
        <v>1</v>
      </c>
      <c r="K958" s="154" cm="1">
        <f t="array" ref="K958">ROUND(
IF(C958="Beer",
SUM(LOOKUP(2,1/(SRP!$B$8:$B$10&lt;=E958)/(SRP!$C$8:$C$10&gt;=E958),SRP!$D$8:$D$10)*(G958/100)*(E958/1000)),
IF(C958="Spirits",
SUM(LOOKUP(2,1/(SRP!$B$2:$B$7&lt;=E958)/(SRP!$C$2:$C$7&gt;=E958),SRP!$D$2:$D$7)*(G958/100)*(E958/1000)),
IF(AND(C958="Wine",D958="Fortified Wines"),
SUM(LOOKUP(2,1/(SRP!$B$26:$B$29&lt;=E958)/(SRP!$C$26:$C$29&gt;=E958),SRP!$D$26:$D$29)*(G958/100)*(E958/1000)),
IF(C958="Wine",
SUM(LOOKUP(2,1/(SRP!$B$21:$B$25&lt;=E958)/(SRP!$C$21:$C$25&gt;=E958),SRP!$D$21:$D$25)*(G958/100)*(E958/1000)),
IF(AND(C958="Ready to Drink",D958="RTD-One Pour Cocktail&gt;7%&lt;=14.5"),
SUM(LOOKUP(2,1/(SRP!$B$16:$B$20&lt;=E958)/(SRP!$C$16:$C$20&gt;=E958),SRP!$D$16:$D$20)*(G958/100)*(E958/1000)),
IF(C958="Ready to Drink",
SUM(LOOKUP(2,1/(SRP!$B$11:$B$15&lt;=E958)/(SRP!$C$11:$C$15&gt;=E958),SRP!$D$11:$D$15)*(G958/100)*(E958/1000)),
0)))))),2)</f>
        <v>1.85</v>
      </c>
      <c r="L958" s="173" t="str">
        <f t="shared" si="14"/>
        <v>Beer473</v>
      </c>
      <c r="M958" s="154">
        <f>VLOOKUP(L958,'Slope %'!C:D,2,0)</f>
        <v>0.12</v>
      </c>
    </row>
    <row r="959" spans="1:13" x14ac:dyDescent="0.25">
      <c r="A959" s="169">
        <v>18903</v>
      </c>
      <c r="B959" s="170" t="s">
        <v>983</v>
      </c>
      <c r="C959" s="170" t="s">
        <v>11</v>
      </c>
      <c r="D959" s="170" t="s">
        <v>303</v>
      </c>
      <c r="E959" s="170">
        <v>740</v>
      </c>
      <c r="F959" s="170">
        <v>12</v>
      </c>
      <c r="G959" s="171">
        <v>8.1</v>
      </c>
      <c r="H959" s="170" t="s">
        <v>105</v>
      </c>
      <c r="I959" s="171">
        <v>4.68</v>
      </c>
      <c r="J959" s="169">
        <v>1</v>
      </c>
      <c r="K959" s="154" cm="1">
        <f t="array" ref="K959">ROUND(
IF(C959="Beer",
SUM(LOOKUP(2,1/(SRP!$B$8:$B$10&lt;=E959)/(SRP!$C$8:$C$10&gt;=E959),SRP!$D$8:$D$10)*(G959/100)*(E959/1000)),
IF(C959="Spirits",
SUM(LOOKUP(2,1/(SRP!$B$2:$B$7&lt;=E959)/(SRP!$C$2:$C$7&gt;=E959),SRP!$D$2:$D$7)*(G959/100)*(E959/1000)),
IF(AND(C959="Wine",D959="Fortified Wines"),
SUM(LOOKUP(2,1/(SRP!$B$26:$B$29&lt;=E959)/(SRP!$C$26:$C$29&gt;=E959),SRP!$D$26:$D$29)*(G959/100)*(E959/1000)),
IF(C959="Wine",
SUM(LOOKUP(2,1/(SRP!$B$21:$B$25&lt;=E959)/(SRP!$C$21:$C$25&gt;=E959),SRP!$D$21:$D$25)*(G959/100)*(E959/1000)),
IF(AND(C959="Ready to Drink",D959="RTD-One Pour Cocktail&gt;7%&lt;=14.5"),
SUM(LOOKUP(2,1/(SRP!$B$16:$B$20&lt;=E959)/(SRP!$C$16:$C$20&gt;=E959),SRP!$D$16:$D$20)*(G959/100)*(E959/1000)),
IF(C959="Ready to Drink",
SUM(LOOKUP(2,1/(SRP!$B$11:$B$15&lt;=E959)/(SRP!$C$11:$C$15&gt;=E959),SRP!$D$11:$D$15)*(G959/100)*(E959/1000)),
0)))))),2)</f>
        <v>4.68</v>
      </c>
      <c r="L959" s="173" t="str">
        <f t="shared" si="14"/>
        <v>Beer740</v>
      </c>
      <c r="M959" s="154">
        <f>VLOOKUP(L959,'Slope %'!C:D,2,0)</f>
        <v>0.12</v>
      </c>
    </row>
    <row r="960" spans="1:13" x14ac:dyDescent="0.25">
      <c r="A960" s="169">
        <v>18903</v>
      </c>
      <c r="B960" s="170" t="s">
        <v>983</v>
      </c>
      <c r="C960" s="170" t="s">
        <v>11</v>
      </c>
      <c r="D960" s="170" t="s">
        <v>303</v>
      </c>
      <c r="E960" s="170">
        <v>740</v>
      </c>
      <c r="F960" s="170">
        <v>12</v>
      </c>
      <c r="G960" s="171">
        <v>8.1</v>
      </c>
      <c r="H960" s="170" t="s">
        <v>105</v>
      </c>
      <c r="I960" s="171">
        <v>4.68</v>
      </c>
      <c r="J960" s="169">
        <v>1</v>
      </c>
      <c r="K960" s="154" cm="1">
        <f t="array" ref="K960">ROUND(
IF(C960="Beer",
SUM(LOOKUP(2,1/(SRP!$B$8:$B$10&lt;=E960)/(SRP!$C$8:$C$10&gt;=E960),SRP!$D$8:$D$10)*(G960/100)*(E960/1000)),
IF(C960="Spirits",
SUM(LOOKUP(2,1/(SRP!$B$2:$B$7&lt;=E960)/(SRP!$C$2:$C$7&gt;=E960),SRP!$D$2:$D$7)*(G960/100)*(E960/1000)),
IF(AND(C960="Wine",D960="Fortified Wines"),
SUM(LOOKUP(2,1/(SRP!$B$26:$B$29&lt;=E960)/(SRP!$C$26:$C$29&gt;=E960),SRP!$D$26:$D$29)*(G960/100)*(E960/1000)),
IF(C960="Wine",
SUM(LOOKUP(2,1/(SRP!$B$21:$B$25&lt;=E960)/(SRP!$C$21:$C$25&gt;=E960),SRP!$D$21:$D$25)*(G960/100)*(E960/1000)),
IF(AND(C960="Ready to Drink",D960="RTD-One Pour Cocktail&gt;7%&lt;=14.5"),
SUM(LOOKUP(2,1/(SRP!$B$16:$B$20&lt;=E960)/(SRP!$C$16:$C$20&gt;=E960),SRP!$D$16:$D$20)*(G960/100)*(E960/1000)),
IF(C960="Ready to Drink",
SUM(LOOKUP(2,1/(SRP!$B$11:$B$15&lt;=E960)/(SRP!$C$11:$C$15&gt;=E960),SRP!$D$11:$D$15)*(G960/100)*(E960/1000)),
0)))))),2)</f>
        <v>4.68</v>
      </c>
      <c r="L960" s="173" t="str">
        <f t="shared" si="14"/>
        <v>Beer740</v>
      </c>
      <c r="M960" s="154">
        <f>VLOOKUP(L960,'Slope %'!C:D,2,0)</f>
        <v>0.12</v>
      </c>
    </row>
    <row r="961" spans="1:13" x14ac:dyDescent="0.25">
      <c r="A961" s="169">
        <v>18917</v>
      </c>
      <c r="B961" s="170" t="s">
        <v>627</v>
      </c>
      <c r="C961" s="170" t="s">
        <v>24</v>
      </c>
      <c r="D961" s="170" t="s">
        <v>598</v>
      </c>
      <c r="E961" s="170">
        <v>1500</v>
      </c>
      <c r="F961" s="170">
        <v>6</v>
      </c>
      <c r="G961" s="171">
        <v>7.7</v>
      </c>
      <c r="H961" s="170" t="s">
        <v>43</v>
      </c>
      <c r="I961" s="171">
        <v>28.99</v>
      </c>
      <c r="J961" s="169">
        <v>1</v>
      </c>
      <c r="K961" s="154" cm="1">
        <f t="array" ref="K961">ROUND(
IF(C961="Beer",
SUM(LOOKUP(2,1/(SRP!$B$8:$B$10&lt;=E961)/(SRP!$C$8:$C$10&gt;=E961),SRP!$D$8:$D$10)*(G961/100)*(E961/1000)),
IF(C961="Spirits",
SUM(LOOKUP(2,1/(SRP!$B$2:$B$7&lt;=E961)/(SRP!$C$2:$C$7&gt;=E961),SRP!$D$2:$D$7)*(G961/100)*(E961/1000)),
IF(AND(C961="Wine",D961="Fortified Wines"),
SUM(LOOKUP(2,1/(SRP!$B$26:$B$29&lt;=E961)/(SRP!$C$26:$C$29&gt;=E961),SRP!$D$26:$D$29)*(G961/100)*(E961/1000)),
IF(C961="Wine",
SUM(LOOKUP(2,1/(SRP!$B$21:$B$25&lt;=E961)/(SRP!$C$21:$C$25&gt;=E961),SRP!$D$21:$D$25)*(G961/100)*(E961/1000)),
IF(AND(C961="Ready to Drink",D961="RTD-One Pour Cocktail&gt;7%&lt;=14.5"),
SUM(LOOKUP(2,1/(SRP!$B$16:$B$20&lt;=E961)/(SRP!$C$16:$C$20&gt;=E961),SRP!$D$16:$D$20)*(G961/100)*(E961/1000)),
IF(C961="Ready to Drink",
SUM(LOOKUP(2,1/(SRP!$B$11:$B$15&lt;=E961)/(SRP!$C$11:$C$15&gt;=E961),SRP!$D$11:$D$15)*(G961/100)*(E961/1000)),
0)))))),2)</f>
        <v>9.02</v>
      </c>
      <c r="L961" s="173" t="str">
        <f t="shared" si="14"/>
        <v>Wine1500</v>
      </c>
      <c r="M961" s="154">
        <f>VLOOKUP(L961,'Slope %'!C:D,2,0)</f>
        <v>7.0000000000000007E-2</v>
      </c>
    </row>
    <row r="962" spans="1:13" x14ac:dyDescent="0.25">
      <c r="A962" s="169">
        <v>18921</v>
      </c>
      <c r="B962" s="170" t="s">
        <v>984</v>
      </c>
      <c r="C962" s="170" t="s">
        <v>24</v>
      </c>
      <c r="D962" s="170" t="s">
        <v>382</v>
      </c>
      <c r="E962" s="170">
        <v>750</v>
      </c>
      <c r="F962" s="170">
        <v>6</v>
      </c>
      <c r="G962" s="171">
        <v>14.5</v>
      </c>
      <c r="H962" s="170" t="s">
        <v>64</v>
      </c>
      <c r="I962" s="171">
        <v>69.989999999999995</v>
      </c>
      <c r="J962" s="169">
        <v>1</v>
      </c>
      <c r="K962" s="154" cm="1">
        <f t="array" ref="K962">ROUND(
IF(C962="Beer",
SUM(LOOKUP(2,1/(SRP!$B$8:$B$10&lt;=E962)/(SRP!$C$8:$C$10&gt;=E962),SRP!$D$8:$D$10)*(G962/100)*(E962/1000)),
IF(C962="Spirits",
SUM(LOOKUP(2,1/(SRP!$B$2:$B$7&lt;=E962)/(SRP!$C$2:$C$7&gt;=E962),SRP!$D$2:$D$7)*(G962/100)*(E962/1000)),
IF(AND(C962="Wine",D962="Fortified Wines"),
SUM(LOOKUP(2,1/(SRP!$B$26:$B$29&lt;=E962)/(SRP!$C$26:$C$29&gt;=E962),SRP!$D$26:$D$29)*(G962/100)*(E962/1000)),
IF(C962="Wine",
SUM(LOOKUP(2,1/(SRP!$B$21:$B$25&lt;=E962)/(SRP!$C$21:$C$25&gt;=E962),SRP!$D$21:$D$25)*(G962/100)*(E962/1000)),
IF(AND(C962="Ready to Drink",D962="RTD-One Pour Cocktail&gt;7%&lt;=14.5"),
SUM(LOOKUP(2,1/(SRP!$B$16:$B$20&lt;=E962)/(SRP!$C$16:$C$20&gt;=E962),SRP!$D$16:$D$20)*(G962/100)*(E962/1000)),
IF(C962="Ready to Drink",
SUM(LOOKUP(2,1/(SRP!$B$11:$B$15&lt;=E962)/(SRP!$C$11:$C$15&gt;=E962),SRP!$D$11:$D$15)*(G962/100)*(E962/1000)),
0)))))),2)</f>
        <v>8.49</v>
      </c>
      <c r="L962" s="173" t="str">
        <f t="shared" si="14"/>
        <v>Wine750</v>
      </c>
      <c r="M962" s="154">
        <f>VLOOKUP(L962,'Slope %'!C:D,2,0)</f>
        <v>0.1</v>
      </c>
    </row>
    <row r="963" spans="1:13" x14ac:dyDescent="0.25">
      <c r="A963" s="169">
        <v>18922</v>
      </c>
      <c r="B963" s="170" t="s">
        <v>985</v>
      </c>
      <c r="C963" s="170" t="s">
        <v>24</v>
      </c>
      <c r="D963" s="170" t="s">
        <v>127</v>
      </c>
      <c r="E963" s="170">
        <v>750</v>
      </c>
      <c r="F963" s="170">
        <v>6</v>
      </c>
      <c r="G963" s="171">
        <v>15</v>
      </c>
      <c r="H963" s="170" t="s">
        <v>399</v>
      </c>
      <c r="I963" s="171">
        <v>24.51</v>
      </c>
      <c r="J963" s="169">
        <v>1</v>
      </c>
      <c r="K963" s="154" cm="1">
        <f t="array" ref="K963">ROUND(
IF(C963="Beer",
SUM(LOOKUP(2,1/(SRP!$B$8:$B$10&lt;=E963)/(SRP!$C$8:$C$10&gt;=E963),SRP!$D$8:$D$10)*(G963/100)*(E963/1000)),
IF(C963="Spirits",
SUM(LOOKUP(2,1/(SRP!$B$2:$B$7&lt;=E963)/(SRP!$C$2:$C$7&gt;=E963),SRP!$D$2:$D$7)*(G963/100)*(E963/1000)),
IF(AND(C963="Wine",D963="Fortified Wines"),
SUM(LOOKUP(2,1/(SRP!$B$26:$B$29&lt;=E963)/(SRP!$C$26:$C$29&gt;=E963),SRP!$D$26:$D$29)*(G963/100)*(E963/1000)),
IF(C963="Wine",
SUM(LOOKUP(2,1/(SRP!$B$21:$B$25&lt;=E963)/(SRP!$C$21:$C$25&gt;=E963),SRP!$D$21:$D$25)*(G963/100)*(E963/1000)),
IF(AND(C963="Ready to Drink",D963="RTD-One Pour Cocktail&gt;7%&lt;=14.5"),
SUM(LOOKUP(2,1/(SRP!$B$16:$B$20&lt;=E963)/(SRP!$C$16:$C$20&gt;=E963),SRP!$D$16:$D$20)*(G963/100)*(E963/1000)),
IF(C963="Ready to Drink",
SUM(LOOKUP(2,1/(SRP!$B$11:$B$15&lt;=E963)/(SRP!$C$11:$C$15&gt;=E963),SRP!$D$11:$D$15)*(G963/100)*(E963/1000)),
0)))))),2)</f>
        <v>8.7799999999999994</v>
      </c>
      <c r="L963" s="173" t="str">
        <f t="shared" ref="L963:L1026" si="15">(_xlfn.CONCAT(C963,E963))</f>
        <v>Wine750</v>
      </c>
      <c r="M963" s="154">
        <f>VLOOKUP(L963,'Slope %'!C:D,2,0)</f>
        <v>0.1</v>
      </c>
    </row>
    <row r="964" spans="1:13" x14ac:dyDescent="0.25">
      <c r="A964" s="169">
        <v>18953</v>
      </c>
      <c r="B964" s="170" t="s">
        <v>986</v>
      </c>
      <c r="C964" s="170" t="s">
        <v>24</v>
      </c>
      <c r="D964" s="170" t="s">
        <v>34</v>
      </c>
      <c r="E964" s="170">
        <v>750</v>
      </c>
      <c r="F964" s="170">
        <v>6</v>
      </c>
      <c r="G964" s="171">
        <v>14</v>
      </c>
      <c r="H964" s="170" t="s">
        <v>91</v>
      </c>
      <c r="I964" s="171">
        <v>26.99</v>
      </c>
      <c r="J964" s="169">
        <v>1</v>
      </c>
      <c r="K964" s="154" cm="1">
        <f t="array" ref="K964">ROUND(
IF(C964="Beer",
SUM(LOOKUP(2,1/(SRP!$B$8:$B$10&lt;=E964)/(SRP!$C$8:$C$10&gt;=E964),SRP!$D$8:$D$10)*(G964/100)*(E964/1000)),
IF(C964="Spirits",
SUM(LOOKUP(2,1/(SRP!$B$2:$B$7&lt;=E964)/(SRP!$C$2:$C$7&gt;=E964),SRP!$D$2:$D$7)*(G964/100)*(E964/1000)),
IF(AND(C964="Wine",D964="Fortified Wines"),
SUM(LOOKUP(2,1/(SRP!$B$26:$B$29&lt;=E964)/(SRP!$C$26:$C$29&gt;=E964),SRP!$D$26:$D$29)*(G964/100)*(E964/1000)),
IF(C964="Wine",
SUM(LOOKUP(2,1/(SRP!$B$21:$B$25&lt;=E964)/(SRP!$C$21:$C$25&gt;=E964),SRP!$D$21:$D$25)*(G964/100)*(E964/1000)),
IF(AND(C964="Ready to Drink",D964="RTD-One Pour Cocktail&gt;7%&lt;=14.5"),
SUM(LOOKUP(2,1/(SRP!$B$16:$B$20&lt;=E964)/(SRP!$C$16:$C$20&gt;=E964),SRP!$D$16:$D$20)*(G964/100)*(E964/1000)),
IF(C964="Ready to Drink",
SUM(LOOKUP(2,1/(SRP!$B$11:$B$15&lt;=E964)/(SRP!$C$11:$C$15&gt;=E964),SRP!$D$11:$D$15)*(G964/100)*(E964/1000)),
0)))))),2)</f>
        <v>8.1999999999999993</v>
      </c>
      <c r="L964" s="173" t="str">
        <f t="shared" si="15"/>
        <v>Wine750</v>
      </c>
      <c r="M964" s="154">
        <f>VLOOKUP(L964,'Slope %'!C:D,2,0)</f>
        <v>0.1</v>
      </c>
    </row>
    <row r="965" spans="1:13" x14ac:dyDescent="0.25">
      <c r="A965" s="169">
        <v>18961</v>
      </c>
      <c r="B965" s="170" t="s">
        <v>987</v>
      </c>
      <c r="C965" s="170" t="s">
        <v>24</v>
      </c>
      <c r="D965" s="170" t="s">
        <v>191</v>
      </c>
      <c r="E965" s="170">
        <v>750</v>
      </c>
      <c r="F965" s="170">
        <v>12</v>
      </c>
      <c r="G965" s="171">
        <v>13.5</v>
      </c>
      <c r="H965" s="170" t="s">
        <v>96</v>
      </c>
      <c r="I965" s="171">
        <v>26.99</v>
      </c>
      <c r="J965" s="169">
        <v>1</v>
      </c>
      <c r="K965" s="154" cm="1">
        <f t="array" ref="K965">ROUND(
IF(C965="Beer",
SUM(LOOKUP(2,1/(SRP!$B$8:$B$10&lt;=E965)/(SRP!$C$8:$C$10&gt;=E965),SRP!$D$8:$D$10)*(G965/100)*(E965/1000)),
IF(C965="Spirits",
SUM(LOOKUP(2,1/(SRP!$B$2:$B$7&lt;=E965)/(SRP!$C$2:$C$7&gt;=E965),SRP!$D$2:$D$7)*(G965/100)*(E965/1000)),
IF(AND(C965="Wine",D965="Fortified Wines"),
SUM(LOOKUP(2,1/(SRP!$B$26:$B$29&lt;=E965)/(SRP!$C$26:$C$29&gt;=E965),SRP!$D$26:$D$29)*(G965/100)*(E965/1000)),
IF(C965="Wine",
SUM(LOOKUP(2,1/(SRP!$B$21:$B$25&lt;=E965)/(SRP!$C$21:$C$25&gt;=E965),SRP!$D$21:$D$25)*(G965/100)*(E965/1000)),
IF(AND(C965="Ready to Drink",D965="RTD-One Pour Cocktail&gt;7%&lt;=14.5"),
SUM(LOOKUP(2,1/(SRP!$B$16:$B$20&lt;=E965)/(SRP!$C$16:$C$20&gt;=E965),SRP!$D$16:$D$20)*(G965/100)*(E965/1000)),
IF(C965="Ready to Drink",
SUM(LOOKUP(2,1/(SRP!$B$11:$B$15&lt;=E965)/(SRP!$C$11:$C$15&gt;=E965),SRP!$D$11:$D$15)*(G965/100)*(E965/1000)),
0)))))),2)</f>
        <v>7.9</v>
      </c>
      <c r="L965" s="173" t="str">
        <f t="shared" si="15"/>
        <v>Wine750</v>
      </c>
      <c r="M965" s="154">
        <f>VLOOKUP(L965,'Slope %'!C:D,2,0)</f>
        <v>0.1</v>
      </c>
    </row>
    <row r="966" spans="1:13" x14ac:dyDescent="0.25">
      <c r="A966" s="169">
        <v>19000</v>
      </c>
      <c r="B966" s="170" t="s">
        <v>988</v>
      </c>
      <c r="C966" s="170" t="s">
        <v>15</v>
      </c>
      <c r="D966" s="170" t="s">
        <v>143</v>
      </c>
      <c r="E966" s="170">
        <v>375</v>
      </c>
      <c r="F966" s="170">
        <v>24</v>
      </c>
      <c r="G966" s="171">
        <v>40</v>
      </c>
      <c r="H966" s="170" t="s">
        <v>20</v>
      </c>
      <c r="I966" s="171">
        <v>15.49</v>
      </c>
      <c r="J966" s="169">
        <v>1</v>
      </c>
      <c r="K966" s="154" cm="1">
        <f t="array" ref="K966">ROUND(
IF(C966="Beer",
SUM(LOOKUP(2,1/(SRP!$B$8:$B$10&lt;=E966)/(SRP!$C$8:$C$10&gt;=E966),SRP!$D$8:$D$10)*(G966/100)*(E966/1000)),
IF(C966="Spirits",
SUM(LOOKUP(2,1/(SRP!$B$2:$B$7&lt;=E966)/(SRP!$C$2:$C$7&gt;=E966),SRP!$D$2:$D$7)*(G966/100)*(E966/1000)),
IF(AND(C966="Wine",D966="Fortified Wines"),
SUM(LOOKUP(2,1/(SRP!$B$26:$B$29&lt;=E966)/(SRP!$C$26:$C$29&gt;=E966),SRP!$D$26:$D$29)*(G966/100)*(E966/1000)),
IF(C966="Wine",
SUM(LOOKUP(2,1/(SRP!$B$21:$B$25&lt;=E966)/(SRP!$C$21:$C$25&gt;=E966),SRP!$D$21:$D$25)*(G966/100)*(E966/1000)),
IF(AND(C966="Ready to Drink",D966="RTD-One Pour Cocktail&gt;7%&lt;=14.5"),
SUM(LOOKUP(2,1/(SRP!$B$16:$B$20&lt;=E966)/(SRP!$C$16:$C$20&gt;=E966),SRP!$D$16:$D$20)*(G966/100)*(E966/1000)),
IF(C966="Ready to Drink",
SUM(LOOKUP(2,1/(SRP!$B$11:$B$15&lt;=E966)/(SRP!$C$11:$C$15&gt;=E966),SRP!$D$11:$D$15)*(G966/100)*(E966/1000)),
0)))))),2)</f>
        <v>13.3</v>
      </c>
      <c r="L966" s="173" t="str">
        <f t="shared" si="15"/>
        <v>Spirits375</v>
      </c>
      <c r="M966" s="154">
        <f>VLOOKUP(L966,'Slope %'!C:D,2,0)</f>
        <v>0.1</v>
      </c>
    </row>
    <row r="967" spans="1:13" x14ac:dyDescent="0.25">
      <c r="A967" s="169">
        <v>19013</v>
      </c>
      <c r="B967" s="170" t="s">
        <v>989</v>
      </c>
      <c r="C967" s="170" t="s">
        <v>24</v>
      </c>
      <c r="D967" s="170" t="s">
        <v>38</v>
      </c>
      <c r="E967" s="170">
        <v>300</v>
      </c>
      <c r="F967" s="170">
        <v>12</v>
      </c>
      <c r="G967" s="171">
        <v>15.5</v>
      </c>
      <c r="H967" s="170" t="s">
        <v>274</v>
      </c>
      <c r="I967" s="171">
        <v>13.79</v>
      </c>
      <c r="J967" s="169">
        <v>1</v>
      </c>
      <c r="K967" s="154" cm="1">
        <f t="array" ref="K967">ROUND(
IF(C967="Beer",
SUM(LOOKUP(2,1/(SRP!$B$8:$B$10&lt;=E967)/(SRP!$C$8:$C$10&gt;=E967),SRP!$D$8:$D$10)*(G967/100)*(E967/1000)),
IF(C967="Spirits",
SUM(LOOKUP(2,1/(SRP!$B$2:$B$7&lt;=E967)/(SRP!$C$2:$C$7&gt;=E967),SRP!$D$2:$D$7)*(G967/100)*(E967/1000)),
IF(AND(C967="Wine",D967="Fortified Wines"),
SUM(LOOKUP(2,1/(SRP!$B$26:$B$29&lt;=E967)/(SRP!$C$26:$C$29&gt;=E967),SRP!$D$26:$D$29)*(G967/100)*(E967/1000)),
IF(C967="Wine",
SUM(LOOKUP(2,1/(SRP!$B$21:$B$25&lt;=E967)/(SRP!$C$21:$C$25&gt;=E967),SRP!$D$21:$D$25)*(G967/100)*(E967/1000)),
IF(AND(C967="Ready to Drink",D967="RTD-One Pour Cocktail&gt;7%&lt;=14.5"),
SUM(LOOKUP(2,1/(SRP!$B$16:$B$20&lt;=E967)/(SRP!$C$16:$C$20&gt;=E967),SRP!$D$16:$D$20)*(G967/100)*(E967/1000)),
IF(C967="Ready to Drink",
SUM(LOOKUP(2,1/(SRP!$B$11:$B$15&lt;=E967)/(SRP!$C$11:$C$15&gt;=E967),SRP!$D$11:$D$15)*(G967/100)*(E967/1000)),
0)))))),2)</f>
        <v>5.22</v>
      </c>
      <c r="L967" s="173" t="str">
        <f t="shared" si="15"/>
        <v>Wine300</v>
      </c>
      <c r="M967" s="154">
        <f>VLOOKUP(L967,'Slope %'!C:D,2,0)</f>
        <v>0.12</v>
      </c>
    </row>
    <row r="968" spans="1:13" x14ac:dyDescent="0.25">
      <c r="A968" s="169">
        <v>19014</v>
      </c>
      <c r="B968" s="170" t="s">
        <v>990</v>
      </c>
      <c r="C968" s="170" t="s">
        <v>15</v>
      </c>
      <c r="D968" s="170" t="s">
        <v>122</v>
      </c>
      <c r="E968" s="170">
        <v>750</v>
      </c>
      <c r="F968" s="170">
        <v>6</v>
      </c>
      <c r="G968" s="171">
        <v>40</v>
      </c>
      <c r="H968" s="170" t="s">
        <v>123</v>
      </c>
      <c r="I968" s="171">
        <v>399.99</v>
      </c>
      <c r="J968" s="169">
        <v>1</v>
      </c>
      <c r="K968" s="154" cm="1">
        <f t="array" ref="K968">ROUND(
IF(C968="Beer",
SUM(LOOKUP(2,1/(SRP!$B$8:$B$10&lt;=E968)/(SRP!$C$8:$C$10&gt;=E968),SRP!$D$8:$D$10)*(G968/100)*(E968/1000)),
IF(C968="Spirits",
SUM(LOOKUP(2,1/(SRP!$B$2:$B$7&lt;=E968)/(SRP!$C$2:$C$7&gt;=E968),SRP!$D$2:$D$7)*(G968/100)*(E968/1000)),
IF(AND(C968="Wine",D968="Fortified Wines"),
SUM(LOOKUP(2,1/(SRP!$B$26:$B$29&lt;=E968)/(SRP!$C$26:$C$29&gt;=E968),SRP!$D$26:$D$29)*(G968/100)*(E968/1000)),
IF(C968="Wine",
SUM(LOOKUP(2,1/(SRP!$B$21:$B$25&lt;=E968)/(SRP!$C$21:$C$25&gt;=E968),SRP!$D$21:$D$25)*(G968/100)*(E968/1000)),
IF(AND(C968="Ready to Drink",D968="RTD-One Pour Cocktail&gt;7%&lt;=14.5"),
SUM(LOOKUP(2,1/(SRP!$B$16:$B$20&lt;=E968)/(SRP!$C$16:$C$20&gt;=E968),SRP!$D$16:$D$20)*(G968/100)*(E968/1000)),
IF(C968="Ready to Drink",
SUM(LOOKUP(2,1/(SRP!$B$11:$B$15&lt;=E968)/(SRP!$C$11:$C$15&gt;=E968),SRP!$D$11:$D$15)*(G968/100)*(E968/1000)),
0)))))),2)</f>
        <v>23.42</v>
      </c>
      <c r="L968" s="173" t="str">
        <f t="shared" si="15"/>
        <v>Spirits750</v>
      </c>
      <c r="M968" s="154">
        <f>VLOOKUP(L968,'Slope %'!C:D,2,0)</f>
        <v>7.0000000000000007E-2</v>
      </c>
    </row>
    <row r="969" spans="1:13" x14ac:dyDescent="0.25">
      <c r="A969" s="169">
        <v>19026</v>
      </c>
      <c r="B969" s="170" t="s">
        <v>991</v>
      </c>
      <c r="C969" s="170" t="s">
        <v>15</v>
      </c>
      <c r="D969" s="170" t="s">
        <v>140</v>
      </c>
      <c r="E969" s="170">
        <v>750</v>
      </c>
      <c r="F969" s="170">
        <v>12</v>
      </c>
      <c r="G969" s="171">
        <v>21</v>
      </c>
      <c r="H969" s="170" t="s">
        <v>22</v>
      </c>
      <c r="I969" s="171">
        <v>21.69</v>
      </c>
      <c r="J969" s="169">
        <v>1</v>
      </c>
      <c r="K969" s="154" cm="1">
        <f t="array" ref="K969">ROUND(
IF(C969="Beer",
SUM(LOOKUP(2,1/(SRP!$B$8:$B$10&lt;=E969)/(SRP!$C$8:$C$10&gt;=E969),SRP!$D$8:$D$10)*(G969/100)*(E969/1000)),
IF(C969="Spirits",
SUM(LOOKUP(2,1/(SRP!$B$2:$B$7&lt;=E969)/(SRP!$C$2:$C$7&gt;=E969),SRP!$D$2:$D$7)*(G969/100)*(E969/1000)),
IF(AND(C969="Wine",D969="Fortified Wines"),
SUM(LOOKUP(2,1/(SRP!$B$26:$B$29&lt;=E969)/(SRP!$C$26:$C$29&gt;=E969),SRP!$D$26:$D$29)*(G969/100)*(E969/1000)),
IF(C969="Wine",
SUM(LOOKUP(2,1/(SRP!$B$21:$B$25&lt;=E969)/(SRP!$C$21:$C$25&gt;=E969),SRP!$D$21:$D$25)*(G969/100)*(E969/1000)),
IF(AND(C969="Ready to Drink",D969="RTD-One Pour Cocktail&gt;7%&lt;=14.5"),
SUM(LOOKUP(2,1/(SRP!$B$16:$B$20&lt;=E969)/(SRP!$C$16:$C$20&gt;=E969),SRP!$D$16:$D$20)*(G969/100)*(E969/1000)),
IF(C969="Ready to Drink",
SUM(LOOKUP(2,1/(SRP!$B$11:$B$15&lt;=E969)/(SRP!$C$11:$C$15&gt;=E969),SRP!$D$11:$D$15)*(G969/100)*(E969/1000)),
0)))))),2)</f>
        <v>12.3</v>
      </c>
      <c r="L969" s="173" t="str">
        <f t="shared" si="15"/>
        <v>Spirits750</v>
      </c>
      <c r="M969" s="154">
        <f>VLOOKUP(L969,'Slope %'!C:D,2,0)</f>
        <v>7.0000000000000007E-2</v>
      </c>
    </row>
    <row r="970" spans="1:13" x14ac:dyDescent="0.25">
      <c r="A970" s="169">
        <v>19044</v>
      </c>
      <c r="B970" s="170" t="s">
        <v>992</v>
      </c>
      <c r="C970" s="170" t="s">
        <v>24</v>
      </c>
      <c r="D970" s="170" t="s">
        <v>109</v>
      </c>
      <c r="E970" s="170">
        <v>750</v>
      </c>
      <c r="F970" s="170">
        <v>12</v>
      </c>
      <c r="G970" s="171">
        <v>9</v>
      </c>
      <c r="H970" s="170" t="s">
        <v>163</v>
      </c>
      <c r="I970" s="171">
        <v>28.99</v>
      </c>
      <c r="J970" s="169">
        <v>1</v>
      </c>
      <c r="K970" s="154" cm="1">
        <f t="array" ref="K970">ROUND(
IF(C970="Beer",
SUM(LOOKUP(2,1/(SRP!$B$8:$B$10&lt;=E970)/(SRP!$C$8:$C$10&gt;=E970),SRP!$D$8:$D$10)*(G970/100)*(E970/1000)),
IF(C970="Spirits",
SUM(LOOKUP(2,1/(SRP!$B$2:$B$7&lt;=E970)/(SRP!$C$2:$C$7&gt;=E970),SRP!$D$2:$D$7)*(G970/100)*(E970/1000)),
IF(AND(C970="Wine",D970="Fortified Wines"),
SUM(LOOKUP(2,1/(SRP!$B$26:$B$29&lt;=E970)/(SRP!$C$26:$C$29&gt;=E970),SRP!$D$26:$D$29)*(G970/100)*(E970/1000)),
IF(C970="Wine",
SUM(LOOKUP(2,1/(SRP!$B$21:$B$25&lt;=E970)/(SRP!$C$21:$C$25&gt;=E970),SRP!$D$21:$D$25)*(G970/100)*(E970/1000)),
IF(AND(C970="Ready to Drink",D970="RTD-One Pour Cocktail&gt;7%&lt;=14.5"),
SUM(LOOKUP(2,1/(SRP!$B$16:$B$20&lt;=E970)/(SRP!$C$16:$C$20&gt;=E970),SRP!$D$16:$D$20)*(G970/100)*(E970/1000)),
IF(C970="Ready to Drink",
SUM(LOOKUP(2,1/(SRP!$B$11:$B$15&lt;=E970)/(SRP!$C$11:$C$15&gt;=E970),SRP!$D$11:$D$15)*(G970/100)*(E970/1000)),
0)))))),2)</f>
        <v>5.27</v>
      </c>
      <c r="L970" s="173" t="str">
        <f t="shared" si="15"/>
        <v>Wine750</v>
      </c>
      <c r="M970" s="154">
        <f>VLOOKUP(L970,'Slope %'!C:D,2,0)</f>
        <v>0.1</v>
      </c>
    </row>
    <row r="971" spans="1:13" x14ac:dyDescent="0.25">
      <c r="A971" s="169">
        <v>19063</v>
      </c>
      <c r="B971" s="170" t="s">
        <v>993</v>
      </c>
      <c r="C971" s="170" t="s">
        <v>24</v>
      </c>
      <c r="D971" s="170" t="s">
        <v>382</v>
      </c>
      <c r="E971" s="170">
        <v>750</v>
      </c>
      <c r="F971" s="170">
        <v>12</v>
      </c>
      <c r="G971" s="171">
        <v>14</v>
      </c>
      <c r="H971" s="170" t="s">
        <v>47</v>
      </c>
      <c r="I971" s="171">
        <v>15.99</v>
      </c>
      <c r="J971" s="169">
        <v>1</v>
      </c>
      <c r="K971" s="154" cm="1">
        <f t="array" ref="K971">ROUND(
IF(C971="Beer",
SUM(LOOKUP(2,1/(SRP!$B$8:$B$10&lt;=E971)/(SRP!$C$8:$C$10&gt;=E971),SRP!$D$8:$D$10)*(G971/100)*(E971/1000)),
IF(C971="Spirits",
SUM(LOOKUP(2,1/(SRP!$B$2:$B$7&lt;=E971)/(SRP!$C$2:$C$7&gt;=E971),SRP!$D$2:$D$7)*(G971/100)*(E971/1000)),
IF(AND(C971="Wine",D971="Fortified Wines"),
SUM(LOOKUP(2,1/(SRP!$B$26:$B$29&lt;=E971)/(SRP!$C$26:$C$29&gt;=E971),SRP!$D$26:$D$29)*(G971/100)*(E971/1000)),
IF(C971="Wine",
SUM(LOOKUP(2,1/(SRP!$B$21:$B$25&lt;=E971)/(SRP!$C$21:$C$25&gt;=E971),SRP!$D$21:$D$25)*(G971/100)*(E971/1000)),
IF(AND(C971="Ready to Drink",D971="RTD-One Pour Cocktail&gt;7%&lt;=14.5"),
SUM(LOOKUP(2,1/(SRP!$B$16:$B$20&lt;=E971)/(SRP!$C$16:$C$20&gt;=E971),SRP!$D$16:$D$20)*(G971/100)*(E971/1000)),
IF(C971="Ready to Drink",
SUM(LOOKUP(2,1/(SRP!$B$11:$B$15&lt;=E971)/(SRP!$C$11:$C$15&gt;=E971),SRP!$D$11:$D$15)*(G971/100)*(E971/1000)),
0)))))),2)</f>
        <v>8.1999999999999993</v>
      </c>
      <c r="L971" s="173" t="str">
        <f t="shared" si="15"/>
        <v>Wine750</v>
      </c>
      <c r="M971" s="154">
        <f>VLOOKUP(L971,'Slope %'!C:D,2,0)</f>
        <v>0.1</v>
      </c>
    </row>
    <row r="972" spans="1:13" x14ac:dyDescent="0.25">
      <c r="A972" s="169">
        <v>19070</v>
      </c>
      <c r="B972" s="170" t="s">
        <v>994</v>
      </c>
      <c r="C972" s="170" t="s">
        <v>15</v>
      </c>
      <c r="D972" s="170" t="s">
        <v>154</v>
      </c>
      <c r="E972" s="170">
        <v>750</v>
      </c>
      <c r="F972" s="170">
        <v>12</v>
      </c>
      <c r="G972" s="171">
        <v>17</v>
      </c>
      <c r="H972" s="170" t="s">
        <v>123</v>
      </c>
      <c r="I972" s="171">
        <v>33.99</v>
      </c>
      <c r="J972" s="169">
        <v>1</v>
      </c>
      <c r="K972" s="154" cm="1">
        <f t="array" ref="K972">ROUND(
IF(C972="Beer",
SUM(LOOKUP(2,1/(SRP!$B$8:$B$10&lt;=E972)/(SRP!$C$8:$C$10&gt;=E972),SRP!$D$8:$D$10)*(G972/100)*(E972/1000)),
IF(C972="Spirits",
SUM(LOOKUP(2,1/(SRP!$B$2:$B$7&lt;=E972)/(SRP!$C$2:$C$7&gt;=E972),SRP!$D$2:$D$7)*(G972/100)*(E972/1000)),
IF(AND(C972="Wine",D972="Fortified Wines"),
SUM(LOOKUP(2,1/(SRP!$B$26:$B$29&lt;=E972)/(SRP!$C$26:$C$29&gt;=E972),SRP!$D$26:$D$29)*(G972/100)*(E972/1000)),
IF(C972="Wine",
SUM(LOOKUP(2,1/(SRP!$B$21:$B$25&lt;=E972)/(SRP!$C$21:$C$25&gt;=E972),SRP!$D$21:$D$25)*(G972/100)*(E972/1000)),
IF(AND(C972="Ready to Drink",D972="RTD-One Pour Cocktail&gt;7%&lt;=14.5"),
SUM(LOOKUP(2,1/(SRP!$B$16:$B$20&lt;=E972)/(SRP!$C$16:$C$20&gt;=E972),SRP!$D$16:$D$20)*(G972/100)*(E972/1000)),
IF(C972="Ready to Drink",
SUM(LOOKUP(2,1/(SRP!$B$11:$B$15&lt;=E972)/(SRP!$C$11:$C$15&gt;=E972),SRP!$D$11:$D$15)*(G972/100)*(E972/1000)),
0)))))),2)</f>
        <v>9.9499999999999993</v>
      </c>
      <c r="L972" s="173" t="str">
        <f t="shared" si="15"/>
        <v>Spirits750</v>
      </c>
      <c r="M972" s="154">
        <f>VLOOKUP(L972,'Slope %'!C:D,2,0)</f>
        <v>7.0000000000000007E-2</v>
      </c>
    </row>
    <row r="973" spans="1:13" x14ac:dyDescent="0.25">
      <c r="A973" s="169">
        <v>19096</v>
      </c>
      <c r="B973" s="170" t="s">
        <v>995</v>
      </c>
      <c r="C973" s="170" t="s">
        <v>11</v>
      </c>
      <c r="D973" s="170" t="s">
        <v>12</v>
      </c>
      <c r="E973" s="170">
        <v>2840</v>
      </c>
      <c r="F973" s="170">
        <v>3</v>
      </c>
      <c r="G973" s="171">
        <v>5</v>
      </c>
      <c r="H973" s="170" t="s">
        <v>824</v>
      </c>
      <c r="I973" s="171">
        <v>14.99</v>
      </c>
      <c r="J973" s="169">
        <v>8</v>
      </c>
      <c r="K973" s="154" cm="1">
        <f t="array" ref="K973">ROUND(
IF(C973="Beer",
SUM(LOOKUP(2,1/(SRP!$B$8:$B$10&lt;=E973)/(SRP!$C$8:$C$10&gt;=E973),SRP!$D$8:$D$10)*(G973/100)*(E973/1000)),
IF(C973="Spirits",
SUM(LOOKUP(2,1/(SRP!$B$2:$B$7&lt;=E973)/(SRP!$C$2:$C$7&gt;=E973),SRP!$D$2:$D$7)*(G973/100)*(E973/1000)),
IF(AND(C973="Wine",D973="Fortified Wines"),
SUM(LOOKUP(2,1/(SRP!$B$26:$B$29&lt;=E973)/(SRP!$C$26:$C$29&gt;=E973),SRP!$D$26:$D$29)*(G973/100)*(E973/1000)),
IF(C973="Wine",
SUM(LOOKUP(2,1/(SRP!$B$21:$B$25&lt;=E973)/(SRP!$C$21:$C$25&gt;=E973),SRP!$D$21:$D$25)*(G973/100)*(E973/1000)),
IF(AND(C973="Ready to Drink",D973="RTD-One Pour Cocktail&gt;7%&lt;=14.5"),
SUM(LOOKUP(2,1/(SRP!$B$16:$B$20&lt;=E973)/(SRP!$C$16:$C$20&gt;=E973),SRP!$D$16:$D$20)*(G973/100)*(E973/1000)),
IF(C973="Ready to Drink",
SUM(LOOKUP(2,1/(SRP!$B$11:$B$15&lt;=E973)/(SRP!$C$11:$C$15&gt;=E973),SRP!$D$11:$D$15)*(G973/100)*(E973/1000)),
0)))))),2)</f>
        <v>11.09</v>
      </c>
      <c r="L973" s="173" t="str">
        <f t="shared" si="15"/>
        <v>Beer2840</v>
      </c>
      <c r="M973" s="154">
        <f>VLOOKUP(L973,'Slope %'!C:D,2,0)</f>
        <v>0.1</v>
      </c>
    </row>
    <row r="974" spans="1:13" x14ac:dyDescent="0.25">
      <c r="A974" s="169">
        <v>19096</v>
      </c>
      <c r="B974" s="170" t="s">
        <v>995</v>
      </c>
      <c r="C974" s="170" t="s">
        <v>11</v>
      </c>
      <c r="D974" s="170" t="s">
        <v>12</v>
      </c>
      <c r="E974" s="170">
        <v>2840</v>
      </c>
      <c r="F974" s="170">
        <v>3</v>
      </c>
      <c r="G974" s="171">
        <v>5</v>
      </c>
      <c r="H974" s="170" t="s">
        <v>824</v>
      </c>
      <c r="I974" s="171">
        <v>14.99</v>
      </c>
      <c r="J974" s="169">
        <v>8</v>
      </c>
      <c r="K974" s="154" cm="1">
        <f t="array" ref="K974">ROUND(
IF(C974="Beer",
SUM(LOOKUP(2,1/(SRP!$B$8:$B$10&lt;=E974)/(SRP!$C$8:$C$10&gt;=E974),SRP!$D$8:$D$10)*(G974/100)*(E974/1000)),
IF(C974="Spirits",
SUM(LOOKUP(2,1/(SRP!$B$2:$B$7&lt;=E974)/(SRP!$C$2:$C$7&gt;=E974),SRP!$D$2:$D$7)*(G974/100)*(E974/1000)),
IF(AND(C974="Wine",D974="Fortified Wines"),
SUM(LOOKUP(2,1/(SRP!$B$26:$B$29&lt;=E974)/(SRP!$C$26:$C$29&gt;=E974),SRP!$D$26:$D$29)*(G974/100)*(E974/1000)),
IF(C974="Wine",
SUM(LOOKUP(2,1/(SRP!$B$21:$B$25&lt;=E974)/(SRP!$C$21:$C$25&gt;=E974),SRP!$D$21:$D$25)*(G974/100)*(E974/1000)),
IF(AND(C974="Ready to Drink",D974="RTD-One Pour Cocktail&gt;7%&lt;=14.5"),
SUM(LOOKUP(2,1/(SRP!$B$16:$B$20&lt;=E974)/(SRP!$C$16:$C$20&gt;=E974),SRP!$D$16:$D$20)*(G974/100)*(E974/1000)),
IF(C974="Ready to Drink",
SUM(LOOKUP(2,1/(SRP!$B$11:$B$15&lt;=E974)/(SRP!$C$11:$C$15&gt;=E974),SRP!$D$11:$D$15)*(G974/100)*(E974/1000)),
0)))))),2)</f>
        <v>11.09</v>
      </c>
      <c r="L974" s="173" t="str">
        <f t="shared" si="15"/>
        <v>Beer2840</v>
      </c>
      <c r="M974" s="154">
        <f>VLOOKUP(L974,'Slope %'!C:D,2,0)</f>
        <v>0.1</v>
      </c>
    </row>
    <row r="975" spans="1:13" x14ac:dyDescent="0.25">
      <c r="A975" s="169">
        <v>19110</v>
      </c>
      <c r="B975" s="170" t="s">
        <v>40</v>
      </c>
      <c r="C975" s="170" t="s">
        <v>15</v>
      </c>
      <c r="D975" s="170" t="s">
        <v>19</v>
      </c>
      <c r="E975" s="170">
        <v>1140</v>
      </c>
      <c r="F975" s="170">
        <v>12</v>
      </c>
      <c r="G975" s="171">
        <v>40</v>
      </c>
      <c r="H975" s="170" t="s">
        <v>20</v>
      </c>
      <c r="I975" s="171">
        <v>38.99</v>
      </c>
      <c r="J975" s="169">
        <v>1</v>
      </c>
      <c r="K975" s="154" cm="1">
        <f t="array" ref="K975">ROUND(
IF(C975="Beer",
SUM(LOOKUP(2,1/(SRP!$B$8:$B$10&lt;=E975)/(SRP!$C$8:$C$10&gt;=E975),SRP!$D$8:$D$10)*(G975/100)*(E975/1000)),
IF(C975="Spirits",
SUM(LOOKUP(2,1/(SRP!$B$2:$B$7&lt;=E975)/(SRP!$C$2:$C$7&gt;=E975),SRP!$D$2:$D$7)*(G975/100)*(E975/1000)),
IF(AND(C975="Wine",D975="Fortified Wines"),
SUM(LOOKUP(2,1/(SRP!$B$26:$B$29&lt;=E975)/(SRP!$C$26:$C$29&gt;=E975),SRP!$D$26:$D$29)*(G975/100)*(E975/1000)),
IF(C975="Wine",
SUM(LOOKUP(2,1/(SRP!$B$21:$B$25&lt;=E975)/(SRP!$C$21:$C$25&gt;=E975),SRP!$D$21:$D$25)*(G975/100)*(E975/1000)),
IF(AND(C975="Ready to Drink",D975="RTD-One Pour Cocktail&gt;7%&lt;=14.5"),
SUM(LOOKUP(2,1/(SRP!$B$16:$B$20&lt;=E975)/(SRP!$C$16:$C$20&gt;=E975),SRP!$D$16:$D$20)*(G975/100)*(E975/1000)),
IF(C975="Ready to Drink",
SUM(LOOKUP(2,1/(SRP!$B$11:$B$15&lt;=E975)/(SRP!$C$11:$C$15&gt;=E975),SRP!$D$11:$D$15)*(G975/100)*(E975/1000)),
0)))))),2)</f>
        <v>35.6</v>
      </c>
      <c r="L975" s="173" t="str">
        <f t="shared" si="15"/>
        <v>Spirits1140</v>
      </c>
      <c r="M975" s="154">
        <f>VLOOKUP(L975,'Slope %'!C:D,2,0)</f>
        <v>0.05</v>
      </c>
    </row>
    <row r="976" spans="1:13" x14ac:dyDescent="0.25">
      <c r="A976" s="169">
        <v>19216</v>
      </c>
      <c r="B976" s="170" t="s">
        <v>996</v>
      </c>
      <c r="C976" s="170" t="s">
        <v>11</v>
      </c>
      <c r="D976" s="170" t="s">
        <v>211</v>
      </c>
      <c r="E976" s="170">
        <v>710</v>
      </c>
      <c r="F976" s="170">
        <v>12</v>
      </c>
      <c r="G976" s="171">
        <v>4</v>
      </c>
      <c r="H976" s="170" t="s">
        <v>13</v>
      </c>
      <c r="I976" s="171">
        <v>4.99</v>
      </c>
      <c r="J976" s="169">
        <v>1</v>
      </c>
      <c r="K976" s="154" cm="1">
        <f t="array" ref="K976">ROUND(
IF(C976="Beer",
SUM(LOOKUP(2,1/(SRP!$B$8:$B$10&lt;=E976)/(SRP!$C$8:$C$10&gt;=E976),SRP!$D$8:$D$10)*(G976/100)*(E976/1000)),
IF(C976="Spirits",
SUM(LOOKUP(2,1/(SRP!$B$2:$B$7&lt;=E976)/(SRP!$C$2:$C$7&gt;=E976),SRP!$D$2:$D$7)*(G976/100)*(E976/1000)),
IF(AND(C976="Wine",D976="Fortified Wines"),
SUM(LOOKUP(2,1/(SRP!$B$26:$B$29&lt;=E976)/(SRP!$C$26:$C$29&gt;=E976),SRP!$D$26:$D$29)*(G976/100)*(E976/1000)),
IF(C976="Wine",
SUM(LOOKUP(2,1/(SRP!$B$21:$B$25&lt;=E976)/(SRP!$C$21:$C$25&gt;=E976),SRP!$D$21:$D$25)*(G976/100)*(E976/1000)),
IF(AND(C976="Ready to Drink",D976="RTD-One Pour Cocktail&gt;7%&lt;=14.5"),
SUM(LOOKUP(2,1/(SRP!$B$16:$B$20&lt;=E976)/(SRP!$C$16:$C$20&gt;=E976),SRP!$D$16:$D$20)*(G976/100)*(E976/1000)),
IF(C976="Ready to Drink",
SUM(LOOKUP(2,1/(SRP!$B$11:$B$15&lt;=E976)/(SRP!$C$11:$C$15&gt;=E976),SRP!$D$11:$D$15)*(G976/100)*(E976/1000)),
0)))))),2)</f>
        <v>2.2200000000000002</v>
      </c>
      <c r="L976" s="173" t="str">
        <f t="shared" si="15"/>
        <v>Beer710</v>
      </c>
      <c r="M976" s="154">
        <f>VLOOKUP(L976,'Slope %'!C:D,2,0)</f>
        <v>0.12</v>
      </c>
    </row>
    <row r="977" spans="1:13" x14ac:dyDescent="0.25">
      <c r="A977" s="169">
        <v>19216</v>
      </c>
      <c r="B977" s="170" t="s">
        <v>996</v>
      </c>
      <c r="C977" s="170" t="s">
        <v>11</v>
      </c>
      <c r="D977" s="170" t="s">
        <v>211</v>
      </c>
      <c r="E977" s="170">
        <v>710</v>
      </c>
      <c r="F977" s="170">
        <v>12</v>
      </c>
      <c r="G977" s="171">
        <v>4</v>
      </c>
      <c r="H977" s="170" t="s">
        <v>13</v>
      </c>
      <c r="I977" s="171">
        <v>4.99</v>
      </c>
      <c r="J977" s="169">
        <v>1</v>
      </c>
      <c r="K977" s="154" cm="1">
        <f t="array" ref="K977">ROUND(
IF(C977="Beer",
SUM(LOOKUP(2,1/(SRP!$B$8:$B$10&lt;=E977)/(SRP!$C$8:$C$10&gt;=E977),SRP!$D$8:$D$10)*(G977/100)*(E977/1000)),
IF(C977="Spirits",
SUM(LOOKUP(2,1/(SRP!$B$2:$B$7&lt;=E977)/(SRP!$C$2:$C$7&gt;=E977),SRP!$D$2:$D$7)*(G977/100)*(E977/1000)),
IF(AND(C977="Wine",D977="Fortified Wines"),
SUM(LOOKUP(2,1/(SRP!$B$26:$B$29&lt;=E977)/(SRP!$C$26:$C$29&gt;=E977),SRP!$D$26:$D$29)*(G977/100)*(E977/1000)),
IF(C977="Wine",
SUM(LOOKUP(2,1/(SRP!$B$21:$B$25&lt;=E977)/(SRP!$C$21:$C$25&gt;=E977),SRP!$D$21:$D$25)*(G977/100)*(E977/1000)),
IF(AND(C977="Ready to Drink",D977="RTD-One Pour Cocktail&gt;7%&lt;=14.5"),
SUM(LOOKUP(2,1/(SRP!$B$16:$B$20&lt;=E977)/(SRP!$C$16:$C$20&gt;=E977),SRP!$D$16:$D$20)*(G977/100)*(E977/1000)),
IF(C977="Ready to Drink",
SUM(LOOKUP(2,1/(SRP!$B$11:$B$15&lt;=E977)/(SRP!$C$11:$C$15&gt;=E977),SRP!$D$11:$D$15)*(G977/100)*(E977/1000)),
0)))))),2)</f>
        <v>2.2200000000000002</v>
      </c>
      <c r="L977" s="173" t="str">
        <f t="shared" si="15"/>
        <v>Beer710</v>
      </c>
      <c r="M977" s="154">
        <f>VLOOKUP(L977,'Slope %'!C:D,2,0)</f>
        <v>0.12</v>
      </c>
    </row>
    <row r="978" spans="1:13" x14ac:dyDescent="0.25">
      <c r="A978" s="169">
        <v>19272</v>
      </c>
      <c r="B978" s="170" t="s">
        <v>997</v>
      </c>
      <c r="C978" s="170" t="s">
        <v>24</v>
      </c>
      <c r="D978" s="170" t="s">
        <v>598</v>
      </c>
      <c r="E978" s="170">
        <v>750</v>
      </c>
      <c r="F978" s="170">
        <v>12</v>
      </c>
      <c r="G978" s="171">
        <v>5</v>
      </c>
      <c r="H978" s="170" t="s">
        <v>64</v>
      </c>
      <c r="I978" s="171">
        <v>19.989999999999998</v>
      </c>
      <c r="J978" s="169">
        <v>1</v>
      </c>
      <c r="K978" s="154" cm="1">
        <f t="array" ref="K978">ROUND(
IF(C978="Beer",
SUM(LOOKUP(2,1/(SRP!$B$8:$B$10&lt;=E978)/(SRP!$C$8:$C$10&gt;=E978),SRP!$D$8:$D$10)*(G978/100)*(E978/1000)),
IF(C978="Spirits",
SUM(LOOKUP(2,1/(SRP!$B$2:$B$7&lt;=E978)/(SRP!$C$2:$C$7&gt;=E978),SRP!$D$2:$D$7)*(G978/100)*(E978/1000)),
IF(AND(C978="Wine",D978="Fortified Wines"),
SUM(LOOKUP(2,1/(SRP!$B$26:$B$29&lt;=E978)/(SRP!$C$26:$C$29&gt;=E978),SRP!$D$26:$D$29)*(G978/100)*(E978/1000)),
IF(C978="Wine",
SUM(LOOKUP(2,1/(SRP!$B$21:$B$25&lt;=E978)/(SRP!$C$21:$C$25&gt;=E978),SRP!$D$21:$D$25)*(G978/100)*(E978/1000)),
IF(AND(C978="Ready to Drink",D978="RTD-One Pour Cocktail&gt;7%&lt;=14.5"),
SUM(LOOKUP(2,1/(SRP!$B$16:$B$20&lt;=E978)/(SRP!$C$16:$C$20&gt;=E978),SRP!$D$16:$D$20)*(G978/100)*(E978/1000)),
IF(C978="Ready to Drink",
SUM(LOOKUP(2,1/(SRP!$B$11:$B$15&lt;=E978)/(SRP!$C$11:$C$15&gt;=E978),SRP!$D$11:$D$15)*(G978/100)*(E978/1000)),
0)))))),2)</f>
        <v>2.93</v>
      </c>
      <c r="L978" s="173" t="str">
        <f t="shared" si="15"/>
        <v>Wine750</v>
      </c>
      <c r="M978" s="154">
        <f>VLOOKUP(L978,'Slope %'!C:D,2,0)</f>
        <v>0.1</v>
      </c>
    </row>
    <row r="979" spans="1:13" x14ac:dyDescent="0.25">
      <c r="A979" s="169">
        <v>19367</v>
      </c>
      <c r="B979" s="170" t="s">
        <v>998</v>
      </c>
      <c r="C979" s="170" t="s">
        <v>24</v>
      </c>
      <c r="D979" s="170" t="s">
        <v>66</v>
      </c>
      <c r="E979" s="170">
        <v>750</v>
      </c>
      <c r="F979" s="170">
        <v>12</v>
      </c>
      <c r="G979" s="171">
        <v>14.2</v>
      </c>
      <c r="H979" s="170" t="s">
        <v>141</v>
      </c>
      <c r="I979" s="171">
        <v>21.99</v>
      </c>
      <c r="J979" s="169">
        <v>1</v>
      </c>
      <c r="K979" s="154" cm="1">
        <f t="array" ref="K979">ROUND(
IF(C979="Beer",
SUM(LOOKUP(2,1/(SRP!$B$8:$B$10&lt;=E979)/(SRP!$C$8:$C$10&gt;=E979),SRP!$D$8:$D$10)*(G979/100)*(E979/1000)),
IF(C979="Spirits",
SUM(LOOKUP(2,1/(SRP!$B$2:$B$7&lt;=E979)/(SRP!$C$2:$C$7&gt;=E979),SRP!$D$2:$D$7)*(G979/100)*(E979/1000)),
IF(AND(C979="Wine",D979="Fortified Wines"),
SUM(LOOKUP(2,1/(SRP!$B$26:$B$29&lt;=E979)/(SRP!$C$26:$C$29&gt;=E979),SRP!$D$26:$D$29)*(G979/100)*(E979/1000)),
IF(C979="Wine",
SUM(LOOKUP(2,1/(SRP!$B$21:$B$25&lt;=E979)/(SRP!$C$21:$C$25&gt;=E979),SRP!$D$21:$D$25)*(G979/100)*(E979/1000)),
IF(AND(C979="Ready to Drink",D979="RTD-One Pour Cocktail&gt;7%&lt;=14.5"),
SUM(LOOKUP(2,1/(SRP!$B$16:$B$20&lt;=E979)/(SRP!$C$16:$C$20&gt;=E979),SRP!$D$16:$D$20)*(G979/100)*(E979/1000)),
IF(C979="Ready to Drink",
SUM(LOOKUP(2,1/(SRP!$B$11:$B$15&lt;=E979)/(SRP!$C$11:$C$15&gt;=E979),SRP!$D$11:$D$15)*(G979/100)*(E979/1000)),
0)))))),2)</f>
        <v>8.31</v>
      </c>
      <c r="L979" s="173" t="str">
        <f t="shared" si="15"/>
        <v>Wine750</v>
      </c>
      <c r="M979" s="154">
        <f>VLOOKUP(L979,'Slope %'!C:D,2,0)</f>
        <v>0.1</v>
      </c>
    </row>
    <row r="980" spans="1:13" x14ac:dyDescent="0.25">
      <c r="A980" s="169">
        <v>19370</v>
      </c>
      <c r="B980" s="170" t="s">
        <v>999</v>
      </c>
      <c r="C980" s="170" t="s">
        <v>24</v>
      </c>
      <c r="D980" s="170" t="s">
        <v>166</v>
      </c>
      <c r="E980" s="170">
        <v>750</v>
      </c>
      <c r="F980" s="170">
        <v>12</v>
      </c>
      <c r="G980" s="171">
        <v>12</v>
      </c>
      <c r="H980" s="170" t="s">
        <v>32</v>
      </c>
      <c r="I980" s="171">
        <v>11.99</v>
      </c>
      <c r="J980" s="169">
        <v>1</v>
      </c>
      <c r="K980" s="154" cm="1">
        <f t="array" ref="K980">ROUND(
IF(C980="Beer",
SUM(LOOKUP(2,1/(SRP!$B$8:$B$10&lt;=E980)/(SRP!$C$8:$C$10&gt;=E980),SRP!$D$8:$D$10)*(G980/100)*(E980/1000)),
IF(C980="Spirits",
SUM(LOOKUP(2,1/(SRP!$B$2:$B$7&lt;=E980)/(SRP!$C$2:$C$7&gt;=E980),SRP!$D$2:$D$7)*(G980/100)*(E980/1000)),
IF(AND(C980="Wine",D980="Fortified Wines"),
SUM(LOOKUP(2,1/(SRP!$B$26:$B$29&lt;=E980)/(SRP!$C$26:$C$29&gt;=E980),SRP!$D$26:$D$29)*(G980/100)*(E980/1000)),
IF(C980="Wine",
SUM(LOOKUP(2,1/(SRP!$B$21:$B$25&lt;=E980)/(SRP!$C$21:$C$25&gt;=E980),SRP!$D$21:$D$25)*(G980/100)*(E980/1000)),
IF(AND(C980="Ready to Drink",D980="RTD-One Pour Cocktail&gt;7%&lt;=14.5"),
SUM(LOOKUP(2,1/(SRP!$B$16:$B$20&lt;=E980)/(SRP!$C$16:$C$20&gt;=E980),SRP!$D$16:$D$20)*(G980/100)*(E980/1000)),
IF(C980="Ready to Drink",
SUM(LOOKUP(2,1/(SRP!$B$11:$B$15&lt;=E980)/(SRP!$C$11:$C$15&gt;=E980),SRP!$D$11:$D$15)*(G980/100)*(E980/1000)),
0)))))),2)</f>
        <v>7.03</v>
      </c>
      <c r="L980" s="173" t="str">
        <f t="shared" si="15"/>
        <v>Wine750</v>
      </c>
      <c r="M980" s="154">
        <f>VLOOKUP(L980,'Slope %'!C:D,2,0)</f>
        <v>0.1</v>
      </c>
    </row>
    <row r="981" spans="1:13" x14ac:dyDescent="0.25">
      <c r="A981" s="169">
        <v>19380</v>
      </c>
      <c r="B981" s="170" t="s">
        <v>1000</v>
      </c>
      <c r="C981" s="170" t="s">
        <v>24</v>
      </c>
      <c r="D981" s="170" t="s">
        <v>34</v>
      </c>
      <c r="E981" s="170">
        <v>750</v>
      </c>
      <c r="F981" s="170">
        <v>12</v>
      </c>
      <c r="G981" s="171">
        <v>14.5</v>
      </c>
      <c r="H981" s="170" t="s">
        <v>64</v>
      </c>
      <c r="I981" s="171">
        <v>24.99</v>
      </c>
      <c r="J981" s="169">
        <v>1</v>
      </c>
      <c r="K981" s="154" cm="1">
        <f t="array" ref="K981">ROUND(
IF(C981="Beer",
SUM(LOOKUP(2,1/(SRP!$B$8:$B$10&lt;=E981)/(SRP!$C$8:$C$10&gt;=E981),SRP!$D$8:$D$10)*(G981/100)*(E981/1000)),
IF(C981="Spirits",
SUM(LOOKUP(2,1/(SRP!$B$2:$B$7&lt;=E981)/(SRP!$C$2:$C$7&gt;=E981),SRP!$D$2:$D$7)*(G981/100)*(E981/1000)),
IF(AND(C981="Wine",D981="Fortified Wines"),
SUM(LOOKUP(2,1/(SRP!$B$26:$B$29&lt;=E981)/(SRP!$C$26:$C$29&gt;=E981),SRP!$D$26:$D$29)*(G981/100)*(E981/1000)),
IF(C981="Wine",
SUM(LOOKUP(2,1/(SRP!$B$21:$B$25&lt;=E981)/(SRP!$C$21:$C$25&gt;=E981),SRP!$D$21:$D$25)*(G981/100)*(E981/1000)),
IF(AND(C981="Ready to Drink",D981="RTD-One Pour Cocktail&gt;7%&lt;=14.5"),
SUM(LOOKUP(2,1/(SRP!$B$16:$B$20&lt;=E981)/(SRP!$C$16:$C$20&gt;=E981),SRP!$D$16:$D$20)*(G981/100)*(E981/1000)),
IF(C981="Ready to Drink",
SUM(LOOKUP(2,1/(SRP!$B$11:$B$15&lt;=E981)/(SRP!$C$11:$C$15&gt;=E981),SRP!$D$11:$D$15)*(G981/100)*(E981/1000)),
0)))))),2)</f>
        <v>8.49</v>
      </c>
      <c r="L981" s="173" t="str">
        <f t="shared" si="15"/>
        <v>Wine750</v>
      </c>
      <c r="M981" s="154">
        <f>VLOOKUP(L981,'Slope %'!C:D,2,0)</f>
        <v>0.1</v>
      </c>
    </row>
    <row r="982" spans="1:13" x14ac:dyDescent="0.25">
      <c r="A982" s="169">
        <v>19393</v>
      </c>
      <c r="B982" s="170" t="s">
        <v>1001</v>
      </c>
      <c r="C982" s="170" t="s">
        <v>24</v>
      </c>
      <c r="D982" s="170" t="s">
        <v>191</v>
      </c>
      <c r="E982" s="170">
        <v>750</v>
      </c>
      <c r="F982" s="170">
        <v>12</v>
      </c>
      <c r="G982" s="171">
        <v>14.5</v>
      </c>
      <c r="H982" s="170" t="s">
        <v>32</v>
      </c>
      <c r="I982" s="171">
        <v>23.99</v>
      </c>
      <c r="J982" s="169">
        <v>1</v>
      </c>
      <c r="K982" s="154" cm="1">
        <f t="array" ref="K982">ROUND(
IF(C982="Beer",
SUM(LOOKUP(2,1/(SRP!$B$8:$B$10&lt;=E982)/(SRP!$C$8:$C$10&gt;=E982),SRP!$D$8:$D$10)*(G982/100)*(E982/1000)),
IF(C982="Spirits",
SUM(LOOKUP(2,1/(SRP!$B$2:$B$7&lt;=E982)/(SRP!$C$2:$C$7&gt;=E982),SRP!$D$2:$D$7)*(G982/100)*(E982/1000)),
IF(AND(C982="Wine",D982="Fortified Wines"),
SUM(LOOKUP(2,1/(SRP!$B$26:$B$29&lt;=E982)/(SRP!$C$26:$C$29&gt;=E982),SRP!$D$26:$D$29)*(G982/100)*(E982/1000)),
IF(C982="Wine",
SUM(LOOKUP(2,1/(SRP!$B$21:$B$25&lt;=E982)/(SRP!$C$21:$C$25&gt;=E982),SRP!$D$21:$D$25)*(G982/100)*(E982/1000)),
IF(AND(C982="Ready to Drink",D982="RTD-One Pour Cocktail&gt;7%&lt;=14.5"),
SUM(LOOKUP(2,1/(SRP!$B$16:$B$20&lt;=E982)/(SRP!$C$16:$C$20&gt;=E982),SRP!$D$16:$D$20)*(G982/100)*(E982/1000)),
IF(C982="Ready to Drink",
SUM(LOOKUP(2,1/(SRP!$B$11:$B$15&lt;=E982)/(SRP!$C$11:$C$15&gt;=E982),SRP!$D$11:$D$15)*(G982/100)*(E982/1000)),
0)))))),2)</f>
        <v>8.49</v>
      </c>
      <c r="L982" s="173" t="str">
        <f t="shared" si="15"/>
        <v>Wine750</v>
      </c>
      <c r="M982" s="154">
        <f>VLOOKUP(L982,'Slope %'!C:D,2,0)</f>
        <v>0.1</v>
      </c>
    </row>
    <row r="983" spans="1:13" x14ac:dyDescent="0.25">
      <c r="A983" s="169">
        <v>19404</v>
      </c>
      <c r="B983" s="170" t="s">
        <v>1002</v>
      </c>
      <c r="C983" s="170" t="s">
        <v>24</v>
      </c>
      <c r="D983" s="170" t="s">
        <v>194</v>
      </c>
      <c r="E983" s="170">
        <v>750</v>
      </c>
      <c r="F983" s="170">
        <v>12</v>
      </c>
      <c r="G983" s="171">
        <v>14.7</v>
      </c>
      <c r="H983" s="170" t="s">
        <v>64</v>
      </c>
      <c r="I983" s="171">
        <v>44.99</v>
      </c>
      <c r="J983" s="169">
        <v>1</v>
      </c>
      <c r="K983" s="154" cm="1">
        <f t="array" ref="K983">ROUND(
IF(C983="Beer",
SUM(LOOKUP(2,1/(SRP!$B$8:$B$10&lt;=E983)/(SRP!$C$8:$C$10&gt;=E983),SRP!$D$8:$D$10)*(G983/100)*(E983/1000)),
IF(C983="Spirits",
SUM(LOOKUP(2,1/(SRP!$B$2:$B$7&lt;=E983)/(SRP!$C$2:$C$7&gt;=E983),SRP!$D$2:$D$7)*(G983/100)*(E983/1000)),
IF(AND(C983="Wine",D983="Fortified Wines"),
SUM(LOOKUP(2,1/(SRP!$B$26:$B$29&lt;=E983)/(SRP!$C$26:$C$29&gt;=E983),SRP!$D$26:$D$29)*(G983/100)*(E983/1000)),
IF(C983="Wine",
SUM(LOOKUP(2,1/(SRP!$B$21:$B$25&lt;=E983)/(SRP!$C$21:$C$25&gt;=E983),SRP!$D$21:$D$25)*(G983/100)*(E983/1000)),
IF(AND(C983="Ready to Drink",D983="RTD-One Pour Cocktail&gt;7%&lt;=14.5"),
SUM(LOOKUP(2,1/(SRP!$B$16:$B$20&lt;=E983)/(SRP!$C$16:$C$20&gt;=E983),SRP!$D$16:$D$20)*(G983/100)*(E983/1000)),
IF(C983="Ready to Drink",
SUM(LOOKUP(2,1/(SRP!$B$11:$B$15&lt;=E983)/(SRP!$C$11:$C$15&gt;=E983),SRP!$D$11:$D$15)*(G983/100)*(E983/1000)),
0)))))),2)</f>
        <v>8.61</v>
      </c>
      <c r="L983" s="173" t="str">
        <f t="shared" si="15"/>
        <v>Wine750</v>
      </c>
      <c r="M983" s="154">
        <f>VLOOKUP(L983,'Slope %'!C:D,2,0)</f>
        <v>0.1</v>
      </c>
    </row>
    <row r="984" spans="1:13" x14ac:dyDescent="0.25">
      <c r="A984" s="169">
        <v>19405</v>
      </c>
      <c r="B984" s="170" t="s">
        <v>1003</v>
      </c>
      <c r="C984" s="170" t="s">
        <v>24</v>
      </c>
      <c r="D984" s="170" t="s">
        <v>194</v>
      </c>
      <c r="E984" s="170">
        <v>750</v>
      </c>
      <c r="F984" s="170">
        <v>12</v>
      </c>
      <c r="G984" s="171">
        <v>14.7</v>
      </c>
      <c r="H984" s="170" t="s">
        <v>64</v>
      </c>
      <c r="I984" s="171">
        <v>44.99</v>
      </c>
      <c r="J984" s="169">
        <v>1</v>
      </c>
      <c r="K984" s="154" cm="1">
        <f t="array" ref="K984">ROUND(
IF(C984="Beer",
SUM(LOOKUP(2,1/(SRP!$B$8:$B$10&lt;=E984)/(SRP!$C$8:$C$10&gt;=E984),SRP!$D$8:$D$10)*(G984/100)*(E984/1000)),
IF(C984="Spirits",
SUM(LOOKUP(2,1/(SRP!$B$2:$B$7&lt;=E984)/(SRP!$C$2:$C$7&gt;=E984),SRP!$D$2:$D$7)*(G984/100)*(E984/1000)),
IF(AND(C984="Wine",D984="Fortified Wines"),
SUM(LOOKUP(2,1/(SRP!$B$26:$B$29&lt;=E984)/(SRP!$C$26:$C$29&gt;=E984),SRP!$D$26:$D$29)*(G984/100)*(E984/1000)),
IF(C984="Wine",
SUM(LOOKUP(2,1/(SRP!$B$21:$B$25&lt;=E984)/(SRP!$C$21:$C$25&gt;=E984),SRP!$D$21:$D$25)*(G984/100)*(E984/1000)),
IF(AND(C984="Ready to Drink",D984="RTD-One Pour Cocktail&gt;7%&lt;=14.5"),
SUM(LOOKUP(2,1/(SRP!$B$16:$B$20&lt;=E984)/(SRP!$C$16:$C$20&gt;=E984),SRP!$D$16:$D$20)*(G984/100)*(E984/1000)),
IF(C984="Ready to Drink",
SUM(LOOKUP(2,1/(SRP!$B$11:$B$15&lt;=E984)/(SRP!$C$11:$C$15&gt;=E984),SRP!$D$11:$D$15)*(G984/100)*(E984/1000)),
0)))))),2)</f>
        <v>8.61</v>
      </c>
      <c r="L984" s="173" t="str">
        <f t="shared" si="15"/>
        <v>Wine750</v>
      </c>
      <c r="M984" s="154">
        <f>VLOOKUP(L984,'Slope %'!C:D,2,0)</f>
        <v>0.1</v>
      </c>
    </row>
    <row r="985" spans="1:13" x14ac:dyDescent="0.25">
      <c r="A985" s="169">
        <v>19447</v>
      </c>
      <c r="B985" s="170" t="s">
        <v>1004</v>
      </c>
      <c r="C985" s="170" t="s">
        <v>24</v>
      </c>
      <c r="D985" s="170" t="s">
        <v>162</v>
      </c>
      <c r="E985" s="170">
        <v>750</v>
      </c>
      <c r="F985" s="170">
        <v>6</v>
      </c>
      <c r="G985" s="171">
        <v>12</v>
      </c>
      <c r="H985" s="170" t="s">
        <v>35</v>
      </c>
      <c r="I985" s="171">
        <v>109.99</v>
      </c>
      <c r="J985" s="169">
        <v>1</v>
      </c>
      <c r="K985" s="154" cm="1">
        <f t="array" ref="K985">ROUND(
IF(C985="Beer",
SUM(LOOKUP(2,1/(SRP!$B$8:$B$10&lt;=E985)/(SRP!$C$8:$C$10&gt;=E985),SRP!$D$8:$D$10)*(G985/100)*(E985/1000)),
IF(C985="Spirits",
SUM(LOOKUP(2,1/(SRP!$B$2:$B$7&lt;=E985)/(SRP!$C$2:$C$7&gt;=E985),SRP!$D$2:$D$7)*(G985/100)*(E985/1000)),
IF(AND(C985="Wine",D985="Fortified Wines"),
SUM(LOOKUP(2,1/(SRP!$B$26:$B$29&lt;=E985)/(SRP!$C$26:$C$29&gt;=E985),SRP!$D$26:$D$29)*(G985/100)*(E985/1000)),
IF(C985="Wine",
SUM(LOOKUP(2,1/(SRP!$B$21:$B$25&lt;=E985)/(SRP!$C$21:$C$25&gt;=E985),SRP!$D$21:$D$25)*(G985/100)*(E985/1000)),
IF(AND(C985="Ready to Drink",D985="RTD-One Pour Cocktail&gt;7%&lt;=14.5"),
SUM(LOOKUP(2,1/(SRP!$B$16:$B$20&lt;=E985)/(SRP!$C$16:$C$20&gt;=E985),SRP!$D$16:$D$20)*(G985/100)*(E985/1000)),
IF(C985="Ready to Drink",
SUM(LOOKUP(2,1/(SRP!$B$11:$B$15&lt;=E985)/(SRP!$C$11:$C$15&gt;=E985),SRP!$D$11:$D$15)*(G985/100)*(E985/1000)),
0)))))),2)</f>
        <v>7.03</v>
      </c>
      <c r="L985" s="173" t="str">
        <f t="shared" si="15"/>
        <v>Wine750</v>
      </c>
      <c r="M985" s="154">
        <f>VLOOKUP(L985,'Slope %'!C:D,2,0)</f>
        <v>0.1</v>
      </c>
    </row>
    <row r="986" spans="1:13" x14ac:dyDescent="0.25">
      <c r="A986" s="169">
        <v>19455</v>
      </c>
      <c r="B986" s="170" t="s">
        <v>1005</v>
      </c>
      <c r="C986" s="170" t="s">
        <v>15</v>
      </c>
      <c r="D986" s="170" t="s">
        <v>16</v>
      </c>
      <c r="E986" s="170">
        <v>750</v>
      </c>
      <c r="F986" s="170">
        <v>9</v>
      </c>
      <c r="G986" s="171">
        <v>40</v>
      </c>
      <c r="H986" s="170" t="s">
        <v>20</v>
      </c>
      <c r="I986" s="171">
        <v>74.989999999999995</v>
      </c>
      <c r="J986" s="169">
        <v>1</v>
      </c>
      <c r="K986" s="154" cm="1">
        <f t="array" ref="K986">ROUND(
IF(C986="Beer",
SUM(LOOKUP(2,1/(SRP!$B$8:$B$10&lt;=E986)/(SRP!$C$8:$C$10&gt;=E986),SRP!$D$8:$D$10)*(G986/100)*(E986/1000)),
IF(C986="Spirits",
SUM(LOOKUP(2,1/(SRP!$B$2:$B$7&lt;=E986)/(SRP!$C$2:$C$7&gt;=E986),SRP!$D$2:$D$7)*(G986/100)*(E986/1000)),
IF(AND(C986="Wine",D986="Fortified Wines"),
SUM(LOOKUP(2,1/(SRP!$B$26:$B$29&lt;=E986)/(SRP!$C$26:$C$29&gt;=E986),SRP!$D$26:$D$29)*(G986/100)*(E986/1000)),
IF(C986="Wine",
SUM(LOOKUP(2,1/(SRP!$B$21:$B$25&lt;=E986)/(SRP!$C$21:$C$25&gt;=E986),SRP!$D$21:$D$25)*(G986/100)*(E986/1000)),
IF(AND(C986="Ready to Drink",D986="RTD-One Pour Cocktail&gt;7%&lt;=14.5"),
SUM(LOOKUP(2,1/(SRP!$B$16:$B$20&lt;=E986)/(SRP!$C$16:$C$20&gt;=E986),SRP!$D$16:$D$20)*(G986/100)*(E986/1000)),
IF(C986="Ready to Drink",
SUM(LOOKUP(2,1/(SRP!$B$11:$B$15&lt;=E986)/(SRP!$C$11:$C$15&gt;=E986),SRP!$D$11:$D$15)*(G986/100)*(E986/1000)),
0)))))),2)</f>
        <v>23.42</v>
      </c>
      <c r="L986" s="173" t="str">
        <f t="shared" si="15"/>
        <v>Spirits750</v>
      </c>
      <c r="M986" s="154">
        <f>VLOOKUP(L986,'Slope %'!C:D,2,0)</f>
        <v>7.0000000000000007E-2</v>
      </c>
    </row>
    <row r="987" spans="1:13" x14ac:dyDescent="0.25">
      <c r="A987" s="169">
        <v>19500</v>
      </c>
      <c r="B987" s="170" t="s">
        <v>1006</v>
      </c>
      <c r="C987" s="170" t="s">
        <v>15</v>
      </c>
      <c r="D987" s="170" t="s">
        <v>1007</v>
      </c>
      <c r="E987" s="170">
        <v>750</v>
      </c>
      <c r="F987" s="170">
        <v>6</v>
      </c>
      <c r="G987" s="171">
        <v>43</v>
      </c>
      <c r="H987" s="170" t="s">
        <v>17</v>
      </c>
      <c r="I987" s="171">
        <v>139.99</v>
      </c>
      <c r="J987" s="169">
        <v>1</v>
      </c>
      <c r="K987" s="154" cm="1">
        <f t="array" ref="K987">ROUND(
IF(C987="Beer",
SUM(LOOKUP(2,1/(SRP!$B$8:$B$10&lt;=E987)/(SRP!$C$8:$C$10&gt;=E987),SRP!$D$8:$D$10)*(G987/100)*(E987/1000)),
IF(C987="Spirits",
SUM(LOOKUP(2,1/(SRP!$B$2:$B$7&lt;=E987)/(SRP!$C$2:$C$7&gt;=E987),SRP!$D$2:$D$7)*(G987/100)*(E987/1000)),
IF(AND(C987="Wine",D987="Fortified Wines"),
SUM(LOOKUP(2,1/(SRP!$B$26:$B$29&lt;=E987)/(SRP!$C$26:$C$29&gt;=E987),SRP!$D$26:$D$29)*(G987/100)*(E987/1000)),
IF(C987="Wine",
SUM(LOOKUP(2,1/(SRP!$B$21:$B$25&lt;=E987)/(SRP!$C$21:$C$25&gt;=E987),SRP!$D$21:$D$25)*(G987/100)*(E987/1000)),
IF(AND(C987="Ready to Drink",D987="RTD-One Pour Cocktail&gt;7%&lt;=14.5"),
SUM(LOOKUP(2,1/(SRP!$B$16:$B$20&lt;=E987)/(SRP!$C$16:$C$20&gt;=E987),SRP!$D$16:$D$20)*(G987/100)*(E987/1000)),
IF(C987="Ready to Drink",
SUM(LOOKUP(2,1/(SRP!$B$11:$B$15&lt;=E987)/(SRP!$C$11:$C$15&gt;=E987),SRP!$D$11:$D$15)*(G987/100)*(E987/1000)),
0)))))),2)</f>
        <v>25.18</v>
      </c>
      <c r="L987" s="173" t="str">
        <f t="shared" si="15"/>
        <v>Spirits750</v>
      </c>
      <c r="M987" s="154">
        <f>VLOOKUP(L987,'Slope %'!C:D,2,0)</f>
        <v>7.0000000000000007E-2</v>
      </c>
    </row>
    <row r="988" spans="1:13" x14ac:dyDescent="0.25">
      <c r="A988" s="169">
        <v>19560</v>
      </c>
      <c r="B988" s="170" t="s">
        <v>1008</v>
      </c>
      <c r="C988" s="170" t="s">
        <v>15</v>
      </c>
      <c r="D988" s="170" t="s">
        <v>1007</v>
      </c>
      <c r="E988" s="170">
        <v>700</v>
      </c>
      <c r="F988" s="170">
        <v>6</v>
      </c>
      <c r="G988" s="171">
        <v>41</v>
      </c>
      <c r="H988" s="170" t="s">
        <v>54</v>
      </c>
      <c r="I988" s="171">
        <v>64.989999999999995</v>
      </c>
      <c r="J988" s="169">
        <v>1</v>
      </c>
      <c r="K988" s="154" cm="1">
        <f t="array" ref="K988">ROUND(
IF(C988="Beer",
SUM(LOOKUP(2,1/(SRP!$B$8:$B$10&lt;=E988)/(SRP!$C$8:$C$10&gt;=E988),SRP!$D$8:$D$10)*(G988/100)*(E988/1000)),
IF(C988="Spirits",
SUM(LOOKUP(2,1/(SRP!$B$2:$B$7&lt;=E988)/(SRP!$C$2:$C$7&gt;=E988),SRP!$D$2:$D$7)*(G988/100)*(E988/1000)),
IF(AND(C988="Wine",D988="Fortified Wines"),
SUM(LOOKUP(2,1/(SRP!$B$26:$B$29&lt;=E988)/(SRP!$C$26:$C$29&gt;=E988),SRP!$D$26:$D$29)*(G988/100)*(E988/1000)),
IF(C988="Wine",
SUM(LOOKUP(2,1/(SRP!$B$21:$B$25&lt;=E988)/(SRP!$C$21:$C$25&gt;=E988),SRP!$D$21:$D$25)*(G988/100)*(E988/1000)),
IF(AND(C988="Ready to Drink",D988="RTD-One Pour Cocktail&gt;7%&lt;=14.5"),
SUM(LOOKUP(2,1/(SRP!$B$16:$B$20&lt;=E988)/(SRP!$C$16:$C$20&gt;=E988),SRP!$D$16:$D$20)*(G988/100)*(E988/1000)),
IF(C988="Ready to Drink",
SUM(LOOKUP(2,1/(SRP!$B$11:$B$15&lt;=E988)/(SRP!$C$11:$C$15&gt;=E988),SRP!$D$11:$D$15)*(G988/100)*(E988/1000)),
0)))))),2)</f>
        <v>22.41</v>
      </c>
      <c r="L988" s="173" t="str">
        <f t="shared" si="15"/>
        <v>Spirits700</v>
      </c>
      <c r="M988" s="154">
        <f>VLOOKUP(L988,'Slope %'!C:D,2,0)</f>
        <v>7.0000000000000007E-2</v>
      </c>
    </row>
    <row r="989" spans="1:13" x14ac:dyDescent="0.25">
      <c r="A989" s="169">
        <v>19570</v>
      </c>
      <c r="B989" s="170" t="s">
        <v>1009</v>
      </c>
      <c r="C989" s="170" t="s">
        <v>15</v>
      </c>
      <c r="D989" s="170" t="s">
        <v>56</v>
      </c>
      <c r="E989" s="170">
        <v>700</v>
      </c>
      <c r="F989" s="170">
        <v>6</v>
      </c>
      <c r="G989" s="171">
        <v>54.2</v>
      </c>
      <c r="H989" s="170" t="s">
        <v>35</v>
      </c>
      <c r="I989" s="171">
        <v>206.99</v>
      </c>
      <c r="J989" s="169">
        <v>1</v>
      </c>
      <c r="K989" s="154" cm="1">
        <f t="array" ref="K989">ROUND(
IF(C989="Beer",
SUM(LOOKUP(2,1/(SRP!$B$8:$B$10&lt;=E989)/(SRP!$C$8:$C$10&gt;=E989),SRP!$D$8:$D$10)*(G989/100)*(E989/1000)),
IF(C989="Spirits",
SUM(LOOKUP(2,1/(SRP!$B$2:$B$7&lt;=E989)/(SRP!$C$2:$C$7&gt;=E989),SRP!$D$2:$D$7)*(G989/100)*(E989/1000)),
IF(AND(C989="Wine",D989="Fortified Wines"),
SUM(LOOKUP(2,1/(SRP!$B$26:$B$29&lt;=E989)/(SRP!$C$26:$C$29&gt;=E989),SRP!$D$26:$D$29)*(G989/100)*(E989/1000)),
IF(C989="Wine",
SUM(LOOKUP(2,1/(SRP!$B$21:$B$25&lt;=E989)/(SRP!$C$21:$C$25&gt;=E989),SRP!$D$21:$D$25)*(G989/100)*(E989/1000)),
IF(AND(C989="Ready to Drink",D989="RTD-One Pour Cocktail&gt;7%&lt;=14.5"),
SUM(LOOKUP(2,1/(SRP!$B$16:$B$20&lt;=E989)/(SRP!$C$16:$C$20&gt;=E989),SRP!$D$16:$D$20)*(G989/100)*(E989/1000)),
IF(C989="Ready to Drink",
SUM(LOOKUP(2,1/(SRP!$B$11:$B$15&lt;=E989)/(SRP!$C$11:$C$15&gt;=E989),SRP!$D$11:$D$15)*(G989/100)*(E989/1000)),
0)))))),2)</f>
        <v>29.62</v>
      </c>
      <c r="L989" s="173" t="str">
        <f t="shared" si="15"/>
        <v>Spirits700</v>
      </c>
      <c r="M989" s="154">
        <f>VLOOKUP(L989,'Slope %'!C:D,2,0)</f>
        <v>7.0000000000000007E-2</v>
      </c>
    </row>
    <row r="990" spans="1:13" x14ac:dyDescent="0.25">
      <c r="A990" s="169">
        <v>19592</v>
      </c>
      <c r="B990" s="170" t="s">
        <v>1010</v>
      </c>
      <c r="C990" s="170" t="s">
        <v>24</v>
      </c>
      <c r="D990" s="170" t="s">
        <v>34</v>
      </c>
      <c r="E990" s="170">
        <v>750</v>
      </c>
      <c r="F990" s="170">
        <v>6</v>
      </c>
      <c r="G990" s="171">
        <v>14.5</v>
      </c>
      <c r="H990" s="170" t="s">
        <v>22</v>
      </c>
      <c r="I990" s="171">
        <v>52.99</v>
      </c>
      <c r="J990" s="169">
        <v>1</v>
      </c>
      <c r="K990" s="154" cm="1">
        <f t="array" ref="K990">ROUND(
IF(C990="Beer",
SUM(LOOKUP(2,1/(SRP!$B$8:$B$10&lt;=E990)/(SRP!$C$8:$C$10&gt;=E990),SRP!$D$8:$D$10)*(G990/100)*(E990/1000)),
IF(C990="Spirits",
SUM(LOOKUP(2,1/(SRP!$B$2:$B$7&lt;=E990)/(SRP!$C$2:$C$7&gt;=E990),SRP!$D$2:$D$7)*(G990/100)*(E990/1000)),
IF(AND(C990="Wine",D990="Fortified Wines"),
SUM(LOOKUP(2,1/(SRP!$B$26:$B$29&lt;=E990)/(SRP!$C$26:$C$29&gt;=E990),SRP!$D$26:$D$29)*(G990/100)*(E990/1000)),
IF(C990="Wine",
SUM(LOOKUP(2,1/(SRP!$B$21:$B$25&lt;=E990)/(SRP!$C$21:$C$25&gt;=E990),SRP!$D$21:$D$25)*(G990/100)*(E990/1000)),
IF(AND(C990="Ready to Drink",D990="RTD-One Pour Cocktail&gt;7%&lt;=14.5"),
SUM(LOOKUP(2,1/(SRP!$B$16:$B$20&lt;=E990)/(SRP!$C$16:$C$20&gt;=E990),SRP!$D$16:$D$20)*(G990/100)*(E990/1000)),
IF(C990="Ready to Drink",
SUM(LOOKUP(2,1/(SRP!$B$11:$B$15&lt;=E990)/(SRP!$C$11:$C$15&gt;=E990),SRP!$D$11:$D$15)*(G990/100)*(E990/1000)),
0)))))),2)</f>
        <v>8.49</v>
      </c>
      <c r="L990" s="173" t="str">
        <f t="shared" si="15"/>
        <v>Wine750</v>
      </c>
      <c r="M990" s="154">
        <f>VLOOKUP(L990,'Slope %'!C:D,2,0)</f>
        <v>0.1</v>
      </c>
    </row>
    <row r="991" spans="1:13" x14ac:dyDescent="0.25">
      <c r="A991" s="169">
        <v>19601</v>
      </c>
      <c r="B991" s="170" t="s">
        <v>1011</v>
      </c>
      <c r="C991" s="170" t="s">
        <v>24</v>
      </c>
      <c r="D991" s="170" t="s">
        <v>68</v>
      </c>
      <c r="E991" s="170">
        <v>750</v>
      </c>
      <c r="F991" s="170">
        <v>12</v>
      </c>
      <c r="G991" s="171">
        <v>14.5</v>
      </c>
      <c r="H991" s="170" t="s">
        <v>86</v>
      </c>
      <c r="I991" s="171">
        <v>25.99</v>
      </c>
      <c r="J991" s="169">
        <v>1</v>
      </c>
      <c r="K991" s="154" cm="1">
        <f t="array" ref="K991">ROUND(
IF(C991="Beer",
SUM(LOOKUP(2,1/(SRP!$B$8:$B$10&lt;=E991)/(SRP!$C$8:$C$10&gt;=E991),SRP!$D$8:$D$10)*(G991/100)*(E991/1000)),
IF(C991="Spirits",
SUM(LOOKUP(2,1/(SRP!$B$2:$B$7&lt;=E991)/(SRP!$C$2:$C$7&gt;=E991),SRP!$D$2:$D$7)*(G991/100)*(E991/1000)),
IF(AND(C991="Wine",D991="Fortified Wines"),
SUM(LOOKUP(2,1/(SRP!$B$26:$B$29&lt;=E991)/(SRP!$C$26:$C$29&gt;=E991),SRP!$D$26:$D$29)*(G991/100)*(E991/1000)),
IF(C991="Wine",
SUM(LOOKUP(2,1/(SRP!$B$21:$B$25&lt;=E991)/(SRP!$C$21:$C$25&gt;=E991),SRP!$D$21:$D$25)*(G991/100)*(E991/1000)),
IF(AND(C991="Ready to Drink",D991="RTD-One Pour Cocktail&gt;7%&lt;=14.5"),
SUM(LOOKUP(2,1/(SRP!$B$16:$B$20&lt;=E991)/(SRP!$C$16:$C$20&gt;=E991),SRP!$D$16:$D$20)*(G991/100)*(E991/1000)),
IF(C991="Ready to Drink",
SUM(LOOKUP(2,1/(SRP!$B$11:$B$15&lt;=E991)/(SRP!$C$11:$C$15&gt;=E991),SRP!$D$11:$D$15)*(G991/100)*(E991/1000)),
0)))))),2)</f>
        <v>8.49</v>
      </c>
      <c r="L991" s="173" t="str">
        <f t="shared" si="15"/>
        <v>Wine750</v>
      </c>
      <c r="M991" s="154">
        <f>VLOOKUP(L991,'Slope %'!C:D,2,0)</f>
        <v>0.1</v>
      </c>
    </row>
    <row r="992" spans="1:13" x14ac:dyDescent="0.25">
      <c r="A992" s="169">
        <v>19604</v>
      </c>
      <c r="B992" s="170" t="s">
        <v>1012</v>
      </c>
      <c r="C992" s="170" t="s">
        <v>24</v>
      </c>
      <c r="D992" s="170" t="s">
        <v>191</v>
      </c>
      <c r="E992" s="170">
        <v>750</v>
      </c>
      <c r="F992" s="170">
        <v>12</v>
      </c>
      <c r="G992" s="171">
        <v>14.5</v>
      </c>
      <c r="H992" s="170" t="s">
        <v>86</v>
      </c>
      <c r="I992" s="171">
        <v>25.99</v>
      </c>
      <c r="J992" s="169">
        <v>1</v>
      </c>
      <c r="K992" s="154" cm="1">
        <f t="array" ref="K992">ROUND(
IF(C992="Beer",
SUM(LOOKUP(2,1/(SRP!$B$8:$B$10&lt;=E992)/(SRP!$C$8:$C$10&gt;=E992),SRP!$D$8:$D$10)*(G992/100)*(E992/1000)),
IF(C992="Spirits",
SUM(LOOKUP(2,1/(SRP!$B$2:$B$7&lt;=E992)/(SRP!$C$2:$C$7&gt;=E992),SRP!$D$2:$D$7)*(G992/100)*(E992/1000)),
IF(AND(C992="Wine",D992="Fortified Wines"),
SUM(LOOKUP(2,1/(SRP!$B$26:$B$29&lt;=E992)/(SRP!$C$26:$C$29&gt;=E992),SRP!$D$26:$D$29)*(G992/100)*(E992/1000)),
IF(C992="Wine",
SUM(LOOKUP(2,1/(SRP!$B$21:$B$25&lt;=E992)/(SRP!$C$21:$C$25&gt;=E992),SRP!$D$21:$D$25)*(G992/100)*(E992/1000)),
IF(AND(C992="Ready to Drink",D992="RTD-One Pour Cocktail&gt;7%&lt;=14.5"),
SUM(LOOKUP(2,1/(SRP!$B$16:$B$20&lt;=E992)/(SRP!$C$16:$C$20&gt;=E992),SRP!$D$16:$D$20)*(G992/100)*(E992/1000)),
IF(C992="Ready to Drink",
SUM(LOOKUP(2,1/(SRP!$B$11:$B$15&lt;=E992)/(SRP!$C$11:$C$15&gt;=E992),SRP!$D$11:$D$15)*(G992/100)*(E992/1000)),
0)))))),2)</f>
        <v>8.49</v>
      </c>
      <c r="L992" s="173" t="str">
        <f t="shared" si="15"/>
        <v>Wine750</v>
      </c>
      <c r="M992" s="154">
        <f>VLOOKUP(L992,'Slope %'!C:D,2,0)</f>
        <v>0.1</v>
      </c>
    </row>
    <row r="993" spans="1:13" x14ac:dyDescent="0.25">
      <c r="A993" s="169">
        <v>19607</v>
      </c>
      <c r="B993" s="170" t="s">
        <v>1013</v>
      </c>
      <c r="C993" s="170" t="s">
        <v>11</v>
      </c>
      <c r="D993" s="170" t="s">
        <v>303</v>
      </c>
      <c r="E993" s="170">
        <v>473</v>
      </c>
      <c r="F993" s="170">
        <v>24</v>
      </c>
      <c r="G993" s="171">
        <v>7.1</v>
      </c>
      <c r="H993" s="170" t="s">
        <v>982</v>
      </c>
      <c r="I993" s="171">
        <v>4.24</v>
      </c>
      <c r="J993" s="169">
        <v>1</v>
      </c>
      <c r="K993" s="154" cm="1">
        <f t="array" ref="K993">ROUND(
IF(C993="Beer",
SUM(LOOKUP(2,1/(SRP!$B$8:$B$10&lt;=E993)/(SRP!$C$8:$C$10&gt;=E993),SRP!$D$8:$D$10)*(G993/100)*(E993/1000)),
IF(C993="Spirits",
SUM(LOOKUP(2,1/(SRP!$B$2:$B$7&lt;=E993)/(SRP!$C$2:$C$7&gt;=E993),SRP!$D$2:$D$7)*(G993/100)*(E993/1000)),
IF(AND(C993="Wine",D993="Fortified Wines"),
SUM(LOOKUP(2,1/(SRP!$B$26:$B$29&lt;=E993)/(SRP!$C$26:$C$29&gt;=E993),SRP!$D$26:$D$29)*(G993/100)*(E993/1000)),
IF(C993="Wine",
SUM(LOOKUP(2,1/(SRP!$B$21:$B$25&lt;=E993)/(SRP!$C$21:$C$25&gt;=E993),SRP!$D$21:$D$25)*(G993/100)*(E993/1000)),
IF(AND(C993="Ready to Drink",D993="RTD-One Pour Cocktail&gt;7%&lt;=14.5"),
SUM(LOOKUP(2,1/(SRP!$B$16:$B$20&lt;=E993)/(SRP!$C$16:$C$20&gt;=E993),SRP!$D$16:$D$20)*(G993/100)*(E993/1000)),
IF(C993="Ready to Drink",
SUM(LOOKUP(2,1/(SRP!$B$11:$B$15&lt;=E993)/(SRP!$C$11:$C$15&gt;=E993),SRP!$D$11:$D$15)*(G993/100)*(E993/1000)),
0)))))),2)</f>
        <v>2.62</v>
      </c>
      <c r="L993" s="173" t="str">
        <f t="shared" si="15"/>
        <v>Beer473</v>
      </c>
      <c r="M993" s="154">
        <f>VLOOKUP(L993,'Slope %'!C:D,2,0)</f>
        <v>0.12</v>
      </c>
    </row>
    <row r="994" spans="1:13" x14ac:dyDescent="0.25">
      <c r="A994" s="169">
        <v>19607</v>
      </c>
      <c r="B994" s="170" t="s">
        <v>1013</v>
      </c>
      <c r="C994" s="170" t="s">
        <v>11</v>
      </c>
      <c r="D994" s="170" t="s">
        <v>303</v>
      </c>
      <c r="E994" s="170">
        <v>473</v>
      </c>
      <c r="F994" s="170">
        <v>24</v>
      </c>
      <c r="G994" s="171">
        <v>7.1</v>
      </c>
      <c r="H994" s="170" t="s">
        <v>982</v>
      </c>
      <c r="I994" s="171">
        <v>4.24</v>
      </c>
      <c r="J994" s="169">
        <v>1</v>
      </c>
      <c r="K994" s="154" cm="1">
        <f t="array" ref="K994">ROUND(
IF(C994="Beer",
SUM(LOOKUP(2,1/(SRP!$B$8:$B$10&lt;=E994)/(SRP!$C$8:$C$10&gt;=E994),SRP!$D$8:$D$10)*(G994/100)*(E994/1000)),
IF(C994="Spirits",
SUM(LOOKUP(2,1/(SRP!$B$2:$B$7&lt;=E994)/(SRP!$C$2:$C$7&gt;=E994),SRP!$D$2:$D$7)*(G994/100)*(E994/1000)),
IF(AND(C994="Wine",D994="Fortified Wines"),
SUM(LOOKUP(2,1/(SRP!$B$26:$B$29&lt;=E994)/(SRP!$C$26:$C$29&gt;=E994),SRP!$D$26:$D$29)*(G994/100)*(E994/1000)),
IF(C994="Wine",
SUM(LOOKUP(2,1/(SRP!$B$21:$B$25&lt;=E994)/(SRP!$C$21:$C$25&gt;=E994),SRP!$D$21:$D$25)*(G994/100)*(E994/1000)),
IF(AND(C994="Ready to Drink",D994="RTD-One Pour Cocktail&gt;7%&lt;=14.5"),
SUM(LOOKUP(2,1/(SRP!$B$16:$B$20&lt;=E994)/(SRP!$C$16:$C$20&gt;=E994),SRP!$D$16:$D$20)*(G994/100)*(E994/1000)),
IF(C994="Ready to Drink",
SUM(LOOKUP(2,1/(SRP!$B$11:$B$15&lt;=E994)/(SRP!$C$11:$C$15&gt;=E994),SRP!$D$11:$D$15)*(G994/100)*(E994/1000)),
0)))))),2)</f>
        <v>2.62</v>
      </c>
      <c r="L994" s="173" t="str">
        <f t="shared" si="15"/>
        <v>Beer473</v>
      </c>
      <c r="M994" s="154">
        <f>VLOOKUP(L994,'Slope %'!C:D,2,0)</f>
        <v>0.12</v>
      </c>
    </row>
    <row r="995" spans="1:13" x14ac:dyDescent="0.25">
      <c r="A995" s="169">
        <v>19609</v>
      </c>
      <c r="B995" s="170" t="s">
        <v>1014</v>
      </c>
      <c r="C995" s="170" t="s">
        <v>24</v>
      </c>
      <c r="D995" s="170" t="s">
        <v>166</v>
      </c>
      <c r="E995" s="170">
        <v>750</v>
      </c>
      <c r="F995" s="170">
        <v>12</v>
      </c>
      <c r="G995" s="171">
        <v>12.5</v>
      </c>
      <c r="H995" s="170" t="s">
        <v>54</v>
      </c>
      <c r="I995" s="171">
        <v>13.99</v>
      </c>
      <c r="J995" s="169">
        <v>1</v>
      </c>
      <c r="K995" s="154" cm="1">
        <f t="array" ref="K995">ROUND(
IF(C995="Beer",
SUM(LOOKUP(2,1/(SRP!$B$8:$B$10&lt;=E995)/(SRP!$C$8:$C$10&gt;=E995),SRP!$D$8:$D$10)*(G995/100)*(E995/1000)),
IF(C995="Spirits",
SUM(LOOKUP(2,1/(SRP!$B$2:$B$7&lt;=E995)/(SRP!$C$2:$C$7&gt;=E995),SRP!$D$2:$D$7)*(G995/100)*(E995/1000)),
IF(AND(C995="Wine",D995="Fortified Wines"),
SUM(LOOKUP(2,1/(SRP!$B$26:$B$29&lt;=E995)/(SRP!$C$26:$C$29&gt;=E995),SRP!$D$26:$D$29)*(G995/100)*(E995/1000)),
IF(C995="Wine",
SUM(LOOKUP(2,1/(SRP!$B$21:$B$25&lt;=E995)/(SRP!$C$21:$C$25&gt;=E995),SRP!$D$21:$D$25)*(G995/100)*(E995/1000)),
IF(AND(C995="Ready to Drink",D995="RTD-One Pour Cocktail&gt;7%&lt;=14.5"),
SUM(LOOKUP(2,1/(SRP!$B$16:$B$20&lt;=E995)/(SRP!$C$16:$C$20&gt;=E995),SRP!$D$16:$D$20)*(G995/100)*(E995/1000)),
IF(C995="Ready to Drink",
SUM(LOOKUP(2,1/(SRP!$B$11:$B$15&lt;=E995)/(SRP!$C$11:$C$15&gt;=E995),SRP!$D$11:$D$15)*(G995/100)*(E995/1000)),
0)))))),2)</f>
        <v>7.32</v>
      </c>
      <c r="L995" s="173" t="str">
        <f t="shared" si="15"/>
        <v>Wine750</v>
      </c>
      <c r="M995" s="154">
        <f>VLOOKUP(L995,'Slope %'!C:D,2,0)</f>
        <v>0.1</v>
      </c>
    </row>
    <row r="996" spans="1:13" x14ac:dyDescent="0.25">
      <c r="A996" s="169">
        <v>19612</v>
      </c>
      <c r="B996" s="170" t="s">
        <v>1015</v>
      </c>
      <c r="C996" s="170" t="s">
        <v>24</v>
      </c>
      <c r="D996" s="170" t="s">
        <v>34</v>
      </c>
      <c r="E996" s="170">
        <v>750</v>
      </c>
      <c r="F996" s="170">
        <v>12</v>
      </c>
      <c r="G996" s="171">
        <v>13.5</v>
      </c>
      <c r="H996" s="170" t="s">
        <v>47</v>
      </c>
      <c r="I996" s="171">
        <v>12.95</v>
      </c>
      <c r="J996" s="169">
        <v>1</v>
      </c>
      <c r="K996" s="154" cm="1">
        <f t="array" ref="K996">ROUND(
IF(C996="Beer",
SUM(LOOKUP(2,1/(SRP!$B$8:$B$10&lt;=E996)/(SRP!$C$8:$C$10&gt;=E996),SRP!$D$8:$D$10)*(G996/100)*(E996/1000)),
IF(C996="Spirits",
SUM(LOOKUP(2,1/(SRP!$B$2:$B$7&lt;=E996)/(SRP!$C$2:$C$7&gt;=E996),SRP!$D$2:$D$7)*(G996/100)*(E996/1000)),
IF(AND(C996="Wine",D996="Fortified Wines"),
SUM(LOOKUP(2,1/(SRP!$B$26:$B$29&lt;=E996)/(SRP!$C$26:$C$29&gt;=E996),SRP!$D$26:$D$29)*(G996/100)*(E996/1000)),
IF(C996="Wine",
SUM(LOOKUP(2,1/(SRP!$B$21:$B$25&lt;=E996)/(SRP!$C$21:$C$25&gt;=E996),SRP!$D$21:$D$25)*(G996/100)*(E996/1000)),
IF(AND(C996="Ready to Drink",D996="RTD-One Pour Cocktail&gt;7%&lt;=14.5"),
SUM(LOOKUP(2,1/(SRP!$B$16:$B$20&lt;=E996)/(SRP!$C$16:$C$20&gt;=E996),SRP!$D$16:$D$20)*(G996/100)*(E996/1000)),
IF(C996="Ready to Drink",
SUM(LOOKUP(2,1/(SRP!$B$11:$B$15&lt;=E996)/(SRP!$C$11:$C$15&gt;=E996),SRP!$D$11:$D$15)*(G996/100)*(E996/1000)),
0)))))),2)</f>
        <v>7.9</v>
      </c>
      <c r="L996" s="173" t="str">
        <f t="shared" si="15"/>
        <v>Wine750</v>
      </c>
      <c r="M996" s="154">
        <f>VLOOKUP(L996,'Slope %'!C:D,2,0)</f>
        <v>0.1</v>
      </c>
    </row>
    <row r="997" spans="1:13" x14ac:dyDescent="0.25">
      <c r="A997" s="169">
        <v>19613</v>
      </c>
      <c r="B997" s="170" t="s">
        <v>1016</v>
      </c>
      <c r="C997" s="170" t="s">
        <v>24</v>
      </c>
      <c r="D997" s="170" t="s">
        <v>191</v>
      </c>
      <c r="E997" s="170">
        <v>750</v>
      </c>
      <c r="F997" s="170">
        <v>12</v>
      </c>
      <c r="G997" s="171">
        <v>13</v>
      </c>
      <c r="H997" s="170" t="s">
        <v>54</v>
      </c>
      <c r="I997" s="171">
        <v>16.489999999999998</v>
      </c>
      <c r="J997" s="169">
        <v>1</v>
      </c>
      <c r="K997" s="154" cm="1">
        <f t="array" ref="K997">ROUND(
IF(C997="Beer",
SUM(LOOKUP(2,1/(SRP!$B$8:$B$10&lt;=E997)/(SRP!$C$8:$C$10&gt;=E997),SRP!$D$8:$D$10)*(G997/100)*(E997/1000)),
IF(C997="Spirits",
SUM(LOOKUP(2,1/(SRP!$B$2:$B$7&lt;=E997)/(SRP!$C$2:$C$7&gt;=E997),SRP!$D$2:$D$7)*(G997/100)*(E997/1000)),
IF(AND(C997="Wine",D997="Fortified Wines"),
SUM(LOOKUP(2,1/(SRP!$B$26:$B$29&lt;=E997)/(SRP!$C$26:$C$29&gt;=E997),SRP!$D$26:$D$29)*(G997/100)*(E997/1000)),
IF(C997="Wine",
SUM(LOOKUP(2,1/(SRP!$B$21:$B$25&lt;=E997)/(SRP!$C$21:$C$25&gt;=E997),SRP!$D$21:$D$25)*(G997/100)*(E997/1000)),
IF(AND(C997="Ready to Drink",D997="RTD-One Pour Cocktail&gt;7%&lt;=14.5"),
SUM(LOOKUP(2,1/(SRP!$B$16:$B$20&lt;=E997)/(SRP!$C$16:$C$20&gt;=E997),SRP!$D$16:$D$20)*(G997/100)*(E997/1000)),
IF(C997="Ready to Drink",
SUM(LOOKUP(2,1/(SRP!$B$11:$B$15&lt;=E997)/(SRP!$C$11:$C$15&gt;=E997),SRP!$D$11:$D$15)*(G997/100)*(E997/1000)),
0)))))),2)</f>
        <v>7.61</v>
      </c>
      <c r="L997" s="173" t="str">
        <f t="shared" si="15"/>
        <v>Wine750</v>
      </c>
      <c r="M997" s="154">
        <f>VLOOKUP(L997,'Slope %'!C:D,2,0)</f>
        <v>0.1</v>
      </c>
    </row>
    <row r="998" spans="1:13" x14ac:dyDescent="0.25">
      <c r="A998" s="169">
        <v>19616</v>
      </c>
      <c r="B998" s="170" t="s">
        <v>1017</v>
      </c>
      <c r="C998" s="170" t="s">
        <v>24</v>
      </c>
      <c r="D998" s="170" t="s">
        <v>66</v>
      </c>
      <c r="E998" s="170">
        <v>750</v>
      </c>
      <c r="F998" s="170">
        <v>12</v>
      </c>
      <c r="G998" s="171">
        <v>13</v>
      </c>
      <c r="H998" s="170" t="s">
        <v>22</v>
      </c>
      <c r="I998" s="171">
        <v>24.99</v>
      </c>
      <c r="J998" s="169">
        <v>1</v>
      </c>
      <c r="K998" s="154" cm="1">
        <f t="array" ref="K998">ROUND(
IF(C998="Beer",
SUM(LOOKUP(2,1/(SRP!$B$8:$B$10&lt;=E998)/(SRP!$C$8:$C$10&gt;=E998),SRP!$D$8:$D$10)*(G998/100)*(E998/1000)),
IF(C998="Spirits",
SUM(LOOKUP(2,1/(SRP!$B$2:$B$7&lt;=E998)/(SRP!$C$2:$C$7&gt;=E998),SRP!$D$2:$D$7)*(G998/100)*(E998/1000)),
IF(AND(C998="Wine",D998="Fortified Wines"),
SUM(LOOKUP(2,1/(SRP!$B$26:$B$29&lt;=E998)/(SRP!$C$26:$C$29&gt;=E998),SRP!$D$26:$D$29)*(G998/100)*(E998/1000)),
IF(C998="Wine",
SUM(LOOKUP(2,1/(SRP!$B$21:$B$25&lt;=E998)/(SRP!$C$21:$C$25&gt;=E998),SRP!$D$21:$D$25)*(G998/100)*(E998/1000)),
IF(AND(C998="Ready to Drink",D998="RTD-One Pour Cocktail&gt;7%&lt;=14.5"),
SUM(LOOKUP(2,1/(SRP!$B$16:$B$20&lt;=E998)/(SRP!$C$16:$C$20&gt;=E998),SRP!$D$16:$D$20)*(G998/100)*(E998/1000)),
IF(C998="Ready to Drink",
SUM(LOOKUP(2,1/(SRP!$B$11:$B$15&lt;=E998)/(SRP!$C$11:$C$15&gt;=E998),SRP!$D$11:$D$15)*(G998/100)*(E998/1000)),
0)))))),2)</f>
        <v>7.61</v>
      </c>
      <c r="L998" s="173" t="str">
        <f t="shared" si="15"/>
        <v>Wine750</v>
      </c>
      <c r="M998" s="154">
        <f>VLOOKUP(L998,'Slope %'!C:D,2,0)</f>
        <v>0.1</v>
      </c>
    </row>
    <row r="999" spans="1:13" x14ac:dyDescent="0.25">
      <c r="A999" s="169">
        <v>19618</v>
      </c>
      <c r="B999" s="170" t="s">
        <v>1018</v>
      </c>
      <c r="C999" s="170" t="s">
        <v>24</v>
      </c>
      <c r="D999" s="170" t="s">
        <v>166</v>
      </c>
      <c r="E999" s="170">
        <v>750</v>
      </c>
      <c r="F999" s="170">
        <v>12</v>
      </c>
      <c r="G999" s="171">
        <v>13.5</v>
      </c>
      <c r="H999" s="170" t="s">
        <v>96</v>
      </c>
      <c r="I999" s="171">
        <v>19.989999999999998</v>
      </c>
      <c r="J999" s="169">
        <v>1</v>
      </c>
      <c r="K999" s="154" cm="1">
        <f t="array" ref="K999">ROUND(
IF(C999="Beer",
SUM(LOOKUP(2,1/(SRP!$B$8:$B$10&lt;=E999)/(SRP!$C$8:$C$10&gt;=E999),SRP!$D$8:$D$10)*(G999/100)*(E999/1000)),
IF(C999="Spirits",
SUM(LOOKUP(2,1/(SRP!$B$2:$B$7&lt;=E999)/(SRP!$C$2:$C$7&gt;=E999),SRP!$D$2:$D$7)*(G999/100)*(E999/1000)),
IF(AND(C999="Wine",D999="Fortified Wines"),
SUM(LOOKUP(2,1/(SRP!$B$26:$B$29&lt;=E999)/(SRP!$C$26:$C$29&gt;=E999),SRP!$D$26:$D$29)*(G999/100)*(E999/1000)),
IF(C999="Wine",
SUM(LOOKUP(2,1/(SRP!$B$21:$B$25&lt;=E999)/(SRP!$C$21:$C$25&gt;=E999),SRP!$D$21:$D$25)*(G999/100)*(E999/1000)),
IF(AND(C999="Ready to Drink",D999="RTD-One Pour Cocktail&gt;7%&lt;=14.5"),
SUM(LOOKUP(2,1/(SRP!$B$16:$B$20&lt;=E999)/(SRP!$C$16:$C$20&gt;=E999),SRP!$D$16:$D$20)*(G999/100)*(E999/1000)),
IF(C999="Ready to Drink",
SUM(LOOKUP(2,1/(SRP!$B$11:$B$15&lt;=E999)/(SRP!$C$11:$C$15&gt;=E999),SRP!$D$11:$D$15)*(G999/100)*(E999/1000)),
0)))))),2)</f>
        <v>7.9</v>
      </c>
      <c r="L999" s="173" t="str">
        <f t="shared" si="15"/>
        <v>Wine750</v>
      </c>
      <c r="M999" s="154">
        <f>VLOOKUP(L999,'Slope %'!C:D,2,0)</f>
        <v>0.1</v>
      </c>
    </row>
    <row r="1000" spans="1:13" x14ac:dyDescent="0.25">
      <c r="A1000" s="169">
        <v>19632</v>
      </c>
      <c r="B1000" s="170" t="s">
        <v>1019</v>
      </c>
      <c r="C1000" s="170" t="s">
        <v>24</v>
      </c>
      <c r="D1000" s="170" t="s">
        <v>68</v>
      </c>
      <c r="E1000" s="170">
        <v>750</v>
      </c>
      <c r="F1000" s="170">
        <v>12</v>
      </c>
      <c r="G1000" s="171">
        <v>14</v>
      </c>
      <c r="H1000" s="170" t="s">
        <v>177</v>
      </c>
      <c r="I1000" s="171">
        <v>20.99</v>
      </c>
      <c r="J1000" s="169">
        <v>1</v>
      </c>
      <c r="K1000" s="154" cm="1">
        <f t="array" ref="K1000">ROUND(
IF(C1000="Beer",
SUM(LOOKUP(2,1/(SRP!$B$8:$B$10&lt;=E1000)/(SRP!$C$8:$C$10&gt;=E1000),SRP!$D$8:$D$10)*(G1000/100)*(E1000/1000)),
IF(C1000="Spirits",
SUM(LOOKUP(2,1/(SRP!$B$2:$B$7&lt;=E1000)/(SRP!$C$2:$C$7&gt;=E1000),SRP!$D$2:$D$7)*(G1000/100)*(E1000/1000)),
IF(AND(C1000="Wine",D1000="Fortified Wines"),
SUM(LOOKUP(2,1/(SRP!$B$26:$B$29&lt;=E1000)/(SRP!$C$26:$C$29&gt;=E1000),SRP!$D$26:$D$29)*(G1000/100)*(E1000/1000)),
IF(C1000="Wine",
SUM(LOOKUP(2,1/(SRP!$B$21:$B$25&lt;=E1000)/(SRP!$C$21:$C$25&gt;=E1000),SRP!$D$21:$D$25)*(G1000/100)*(E1000/1000)),
IF(AND(C1000="Ready to Drink",D1000="RTD-One Pour Cocktail&gt;7%&lt;=14.5"),
SUM(LOOKUP(2,1/(SRP!$B$16:$B$20&lt;=E1000)/(SRP!$C$16:$C$20&gt;=E1000),SRP!$D$16:$D$20)*(G1000/100)*(E1000/1000)),
IF(C1000="Ready to Drink",
SUM(LOOKUP(2,1/(SRP!$B$11:$B$15&lt;=E1000)/(SRP!$C$11:$C$15&gt;=E1000),SRP!$D$11:$D$15)*(G1000/100)*(E1000/1000)),
0)))))),2)</f>
        <v>8.1999999999999993</v>
      </c>
      <c r="L1000" s="173" t="str">
        <f t="shared" si="15"/>
        <v>Wine750</v>
      </c>
      <c r="M1000" s="154">
        <f>VLOOKUP(L1000,'Slope %'!C:D,2,0)</f>
        <v>0.1</v>
      </c>
    </row>
    <row r="1001" spans="1:13" x14ac:dyDescent="0.25">
      <c r="A1001" s="169">
        <v>19637</v>
      </c>
      <c r="B1001" s="170" t="s">
        <v>1020</v>
      </c>
      <c r="C1001" s="170" t="s">
        <v>24</v>
      </c>
      <c r="D1001" s="170" t="s">
        <v>25</v>
      </c>
      <c r="E1001" s="170">
        <v>750</v>
      </c>
      <c r="F1001" s="170">
        <v>12</v>
      </c>
      <c r="G1001" s="171">
        <v>12</v>
      </c>
      <c r="H1001" s="170" t="s">
        <v>329</v>
      </c>
      <c r="I1001" s="171">
        <v>17.75</v>
      </c>
      <c r="J1001" s="169">
        <v>1</v>
      </c>
      <c r="K1001" s="154" cm="1">
        <f t="array" ref="K1001">ROUND(
IF(C1001="Beer",
SUM(LOOKUP(2,1/(SRP!$B$8:$B$10&lt;=E1001)/(SRP!$C$8:$C$10&gt;=E1001),SRP!$D$8:$D$10)*(G1001/100)*(E1001/1000)),
IF(C1001="Spirits",
SUM(LOOKUP(2,1/(SRP!$B$2:$B$7&lt;=E1001)/(SRP!$C$2:$C$7&gt;=E1001),SRP!$D$2:$D$7)*(G1001/100)*(E1001/1000)),
IF(AND(C1001="Wine",D1001="Fortified Wines"),
SUM(LOOKUP(2,1/(SRP!$B$26:$B$29&lt;=E1001)/(SRP!$C$26:$C$29&gt;=E1001),SRP!$D$26:$D$29)*(G1001/100)*(E1001/1000)),
IF(C1001="Wine",
SUM(LOOKUP(2,1/(SRP!$B$21:$B$25&lt;=E1001)/(SRP!$C$21:$C$25&gt;=E1001),SRP!$D$21:$D$25)*(G1001/100)*(E1001/1000)),
IF(AND(C1001="Ready to Drink",D1001="RTD-One Pour Cocktail&gt;7%&lt;=14.5"),
SUM(LOOKUP(2,1/(SRP!$B$16:$B$20&lt;=E1001)/(SRP!$C$16:$C$20&gt;=E1001),SRP!$D$16:$D$20)*(G1001/100)*(E1001/1000)),
IF(C1001="Ready to Drink",
SUM(LOOKUP(2,1/(SRP!$B$11:$B$15&lt;=E1001)/(SRP!$C$11:$C$15&gt;=E1001),SRP!$D$11:$D$15)*(G1001/100)*(E1001/1000)),
0)))))),2)</f>
        <v>7.03</v>
      </c>
      <c r="L1001" s="173" t="str">
        <f t="shared" si="15"/>
        <v>Wine750</v>
      </c>
      <c r="M1001" s="154">
        <f>VLOOKUP(L1001,'Slope %'!C:D,2,0)</f>
        <v>0.1</v>
      </c>
    </row>
    <row r="1002" spans="1:13" x14ac:dyDescent="0.25">
      <c r="A1002" s="169">
        <v>19643</v>
      </c>
      <c r="B1002" s="170" t="s">
        <v>1021</v>
      </c>
      <c r="C1002" s="170" t="s">
        <v>24</v>
      </c>
      <c r="D1002" s="170" t="s">
        <v>194</v>
      </c>
      <c r="E1002" s="170">
        <v>750</v>
      </c>
      <c r="F1002" s="170">
        <v>12</v>
      </c>
      <c r="G1002" s="171">
        <v>13.5</v>
      </c>
      <c r="H1002" s="170" t="s">
        <v>110</v>
      </c>
      <c r="I1002" s="171">
        <v>31.99</v>
      </c>
      <c r="J1002" s="169">
        <v>1</v>
      </c>
      <c r="K1002" s="154" cm="1">
        <f t="array" ref="K1002">ROUND(
IF(C1002="Beer",
SUM(LOOKUP(2,1/(SRP!$B$8:$B$10&lt;=E1002)/(SRP!$C$8:$C$10&gt;=E1002),SRP!$D$8:$D$10)*(G1002/100)*(E1002/1000)),
IF(C1002="Spirits",
SUM(LOOKUP(2,1/(SRP!$B$2:$B$7&lt;=E1002)/(SRP!$C$2:$C$7&gt;=E1002),SRP!$D$2:$D$7)*(G1002/100)*(E1002/1000)),
IF(AND(C1002="Wine",D1002="Fortified Wines"),
SUM(LOOKUP(2,1/(SRP!$B$26:$B$29&lt;=E1002)/(SRP!$C$26:$C$29&gt;=E1002),SRP!$D$26:$D$29)*(G1002/100)*(E1002/1000)),
IF(C1002="Wine",
SUM(LOOKUP(2,1/(SRP!$B$21:$B$25&lt;=E1002)/(SRP!$C$21:$C$25&gt;=E1002),SRP!$D$21:$D$25)*(G1002/100)*(E1002/1000)),
IF(AND(C1002="Ready to Drink",D1002="RTD-One Pour Cocktail&gt;7%&lt;=14.5"),
SUM(LOOKUP(2,1/(SRP!$B$16:$B$20&lt;=E1002)/(SRP!$C$16:$C$20&gt;=E1002),SRP!$D$16:$D$20)*(G1002/100)*(E1002/1000)),
IF(C1002="Ready to Drink",
SUM(LOOKUP(2,1/(SRP!$B$11:$B$15&lt;=E1002)/(SRP!$C$11:$C$15&gt;=E1002),SRP!$D$11:$D$15)*(G1002/100)*(E1002/1000)),
0)))))),2)</f>
        <v>7.9</v>
      </c>
      <c r="L1002" s="173" t="str">
        <f t="shared" si="15"/>
        <v>Wine750</v>
      </c>
      <c r="M1002" s="154">
        <f>VLOOKUP(L1002,'Slope %'!C:D,2,0)</f>
        <v>0.1</v>
      </c>
    </row>
    <row r="1003" spans="1:13" x14ac:dyDescent="0.25">
      <c r="A1003" s="169">
        <v>19649</v>
      </c>
      <c r="B1003" s="170" t="s">
        <v>1022</v>
      </c>
      <c r="C1003" s="170" t="s">
        <v>11</v>
      </c>
      <c r="D1003" s="170" t="s">
        <v>12</v>
      </c>
      <c r="E1003" s="170">
        <v>330</v>
      </c>
      <c r="F1003" s="170">
        <v>24</v>
      </c>
      <c r="G1003" s="171">
        <v>5.2</v>
      </c>
      <c r="H1003" s="170" t="s">
        <v>96</v>
      </c>
      <c r="I1003" s="171">
        <v>3.69</v>
      </c>
      <c r="J1003" s="169">
        <v>1</v>
      </c>
      <c r="K1003" s="154" cm="1">
        <f t="array" ref="K1003">ROUND(
IF(C1003="Beer",
SUM(LOOKUP(2,1/(SRP!$B$8:$B$10&lt;=E1003)/(SRP!$C$8:$C$10&gt;=E1003),SRP!$D$8:$D$10)*(G1003/100)*(E1003/1000)),
IF(C1003="Spirits",
SUM(LOOKUP(2,1/(SRP!$B$2:$B$7&lt;=E1003)/(SRP!$C$2:$C$7&gt;=E1003),SRP!$D$2:$D$7)*(G1003/100)*(E1003/1000)),
IF(AND(C1003="Wine",D1003="Fortified Wines"),
SUM(LOOKUP(2,1/(SRP!$B$26:$B$29&lt;=E1003)/(SRP!$C$26:$C$29&gt;=E1003),SRP!$D$26:$D$29)*(G1003/100)*(E1003/1000)),
IF(C1003="Wine",
SUM(LOOKUP(2,1/(SRP!$B$21:$B$25&lt;=E1003)/(SRP!$C$21:$C$25&gt;=E1003),SRP!$D$21:$D$25)*(G1003/100)*(E1003/1000)),
IF(AND(C1003="Ready to Drink",D1003="RTD-One Pour Cocktail&gt;7%&lt;=14.5"),
SUM(LOOKUP(2,1/(SRP!$B$16:$B$20&lt;=E1003)/(SRP!$C$16:$C$20&gt;=E1003),SRP!$D$16:$D$20)*(G1003/100)*(E1003/1000)),
IF(C1003="Ready to Drink",
SUM(LOOKUP(2,1/(SRP!$B$11:$B$15&lt;=E1003)/(SRP!$C$11:$C$15&gt;=E1003),SRP!$D$11:$D$15)*(G1003/100)*(E1003/1000)),
0)))))),2)</f>
        <v>1.34</v>
      </c>
      <c r="L1003" s="173" t="str">
        <f t="shared" si="15"/>
        <v>Beer330</v>
      </c>
      <c r="M1003" s="154">
        <f>VLOOKUP(L1003,'Slope %'!C:D,2,0)</f>
        <v>0.12</v>
      </c>
    </row>
    <row r="1004" spans="1:13" x14ac:dyDescent="0.25">
      <c r="A1004" s="169">
        <v>19701</v>
      </c>
      <c r="B1004" s="170" t="s">
        <v>1023</v>
      </c>
      <c r="C1004" s="170" t="s">
        <v>24</v>
      </c>
      <c r="D1004" s="170" t="s">
        <v>34</v>
      </c>
      <c r="E1004" s="170">
        <v>750</v>
      </c>
      <c r="F1004" s="170">
        <v>12</v>
      </c>
      <c r="G1004" s="171">
        <v>11.5</v>
      </c>
      <c r="H1004" s="170" t="s">
        <v>182</v>
      </c>
      <c r="I1004" s="171">
        <v>17.899999999999999</v>
      </c>
      <c r="J1004" s="169">
        <v>1</v>
      </c>
      <c r="K1004" s="154" cm="1">
        <f t="array" ref="K1004">ROUND(
IF(C1004="Beer",
SUM(LOOKUP(2,1/(SRP!$B$8:$B$10&lt;=E1004)/(SRP!$C$8:$C$10&gt;=E1004),SRP!$D$8:$D$10)*(G1004/100)*(E1004/1000)),
IF(C1004="Spirits",
SUM(LOOKUP(2,1/(SRP!$B$2:$B$7&lt;=E1004)/(SRP!$C$2:$C$7&gt;=E1004),SRP!$D$2:$D$7)*(G1004/100)*(E1004/1000)),
IF(AND(C1004="Wine",D1004="Fortified Wines"),
SUM(LOOKUP(2,1/(SRP!$B$26:$B$29&lt;=E1004)/(SRP!$C$26:$C$29&gt;=E1004),SRP!$D$26:$D$29)*(G1004/100)*(E1004/1000)),
IF(C1004="Wine",
SUM(LOOKUP(2,1/(SRP!$B$21:$B$25&lt;=E1004)/(SRP!$C$21:$C$25&gt;=E1004),SRP!$D$21:$D$25)*(G1004/100)*(E1004/1000)),
IF(AND(C1004="Ready to Drink",D1004="RTD-One Pour Cocktail&gt;7%&lt;=14.5"),
SUM(LOOKUP(2,1/(SRP!$B$16:$B$20&lt;=E1004)/(SRP!$C$16:$C$20&gt;=E1004),SRP!$D$16:$D$20)*(G1004/100)*(E1004/1000)),
IF(C1004="Ready to Drink",
SUM(LOOKUP(2,1/(SRP!$B$11:$B$15&lt;=E1004)/(SRP!$C$11:$C$15&gt;=E1004),SRP!$D$11:$D$15)*(G1004/100)*(E1004/1000)),
0)))))),2)</f>
        <v>6.73</v>
      </c>
      <c r="L1004" s="173" t="str">
        <f t="shared" si="15"/>
        <v>Wine750</v>
      </c>
      <c r="M1004" s="154">
        <f>VLOOKUP(L1004,'Slope %'!C:D,2,0)</f>
        <v>0.1</v>
      </c>
    </row>
    <row r="1005" spans="1:13" x14ac:dyDescent="0.25">
      <c r="A1005" s="169">
        <v>19725</v>
      </c>
      <c r="B1005" s="170" t="s">
        <v>1024</v>
      </c>
      <c r="C1005" s="170" t="s">
        <v>11</v>
      </c>
      <c r="D1005" s="170" t="s">
        <v>267</v>
      </c>
      <c r="E1005" s="170">
        <v>473</v>
      </c>
      <c r="F1005" s="170">
        <v>24</v>
      </c>
      <c r="G1005" s="171">
        <v>5.5</v>
      </c>
      <c r="H1005" s="170" t="s">
        <v>747</v>
      </c>
      <c r="I1005" s="171">
        <v>4.29</v>
      </c>
      <c r="J1005" s="169">
        <v>1</v>
      </c>
      <c r="K1005" s="154" cm="1">
        <f t="array" ref="K1005">ROUND(
IF(C1005="Beer",
SUM(LOOKUP(2,1/(SRP!$B$8:$B$10&lt;=E1005)/(SRP!$C$8:$C$10&gt;=E1005),SRP!$D$8:$D$10)*(G1005/100)*(E1005/1000)),
IF(C1005="Spirits",
SUM(LOOKUP(2,1/(SRP!$B$2:$B$7&lt;=E1005)/(SRP!$C$2:$C$7&gt;=E1005),SRP!$D$2:$D$7)*(G1005/100)*(E1005/1000)),
IF(AND(C1005="Wine",D1005="Fortified Wines"),
SUM(LOOKUP(2,1/(SRP!$B$26:$B$29&lt;=E1005)/(SRP!$C$26:$C$29&gt;=E1005),SRP!$D$26:$D$29)*(G1005/100)*(E1005/1000)),
IF(C1005="Wine",
SUM(LOOKUP(2,1/(SRP!$B$21:$B$25&lt;=E1005)/(SRP!$C$21:$C$25&gt;=E1005),SRP!$D$21:$D$25)*(G1005/100)*(E1005/1000)),
IF(AND(C1005="Ready to Drink",D1005="RTD-One Pour Cocktail&gt;7%&lt;=14.5"),
SUM(LOOKUP(2,1/(SRP!$B$16:$B$20&lt;=E1005)/(SRP!$C$16:$C$20&gt;=E1005),SRP!$D$16:$D$20)*(G1005/100)*(E1005/1000)),
IF(C1005="Ready to Drink",
SUM(LOOKUP(2,1/(SRP!$B$11:$B$15&lt;=E1005)/(SRP!$C$11:$C$15&gt;=E1005),SRP!$D$11:$D$15)*(G1005/100)*(E1005/1000)),
0)))))),2)</f>
        <v>2.0299999999999998</v>
      </c>
      <c r="L1005" s="173" t="str">
        <f t="shared" si="15"/>
        <v>Beer473</v>
      </c>
      <c r="M1005" s="154">
        <f>VLOOKUP(L1005,'Slope %'!C:D,2,0)</f>
        <v>0.12</v>
      </c>
    </row>
    <row r="1006" spans="1:13" x14ac:dyDescent="0.25">
      <c r="A1006" s="169">
        <v>19725</v>
      </c>
      <c r="B1006" s="170" t="s">
        <v>1024</v>
      </c>
      <c r="C1006" s="170" t="s">
        <v>11</v>
      </c>
      <c r="D1006" s="170" t="s">
        <v>267</v>
      </c>
      <c r="E1006" s="170">
        <v>473</v>
      </c>
      <c r="F1006" s="170">
        <v>24</v>
      </c>
      <c r="G1006" s="171">
        <v>5.5</v>
      </c>
      <c r="H1006" s="170" t="s">
        <v>747</v>
      </c>
      <c r="I1006" s="171">
        <v>4.29</v>
      </c>
      <c r="J1006" s="169">
        <v>1</v>
      </c>
      <c r="K1006" s="154" cm="1">
        <f t="array" ref="K1006">ROUND(
IF(C1006="Beer",
SUM(LOOKUP(2,1/(SRP!$B$8:$B$10&lt;=E1006)/(SRP!$C$8:$C$10&gt;=E1006),SRP!$D$8:$D$10)*(G1006/100)*(E1006/1000)),
IF(C1006="Spirits",
SUM(LOOKUP(2,1/(SRP!$B$2:$B$7&lt;=E1006)/(SRP!$C$2:$C$7&gt;=E1006),SRP!$D$2:$D$7)*(G1006/100)*(E1006/1000)),
IF(AND(C1006="Wine",D1006="Fortified Wines"),
SUM(LOOKUP(2,1/(SRP!$B$26:$B$29&lt;=E1006)/(SRP!$C$26:$C$29&gt;=E1006),SRP!$D$26:$D$29)*(G1006/100)*(E1006/1000)),
IF(C1006="Wine",
SUM(LOOKUP(2,1/(SRP!$B$21:$B$25&lt;=E1006)/(SRP!$C$21:$C$25&gt;=E1006),SRP!$D$21:$D$25)*(G1006/100)*(E1006/1000)),
IF(AND(C1006="Ready to Drink",D1006="RTD-One Pour Cocktail&gt;7%&lt;=14.5"),
SUM(LOOKUP(2,1/(SRP!$B$16:$B$20&lt;=E1006)/(SRP!$C$16:$C$20&gt;=E1006),SRP!$D$16:$D$20)*(G1006/100)*(E1006/1000)),
IF(C1006="Ready to Drink",
SUM(LOOKUP(2,1/(SRP!$B$11:$B$15&lt;=E1006)/(SRP!$C$11:$C$15&gt;=E1006),SRP!$D$11:$D$15)*(G1006/100)*(E1006/1000)),
0)))))),2)</f>
        <v>2.0299999999999998</v>
      </c>
      <c r="L1006" s="173" t="str">
        <f t="shared" si="15"/>
        <v>Beer473</v>
      </c>
      <c r="M1006" s="154">
        <f>VLOOKUP(L1006,'Slope %'!C:D,2,0)</f>
        <v>0.12</v>
      </c>
    </row>
    <row r="1007" spans="1:13" x14ac:dyDescent="0.25">
      <c r="A1007" s="169">
        <v>19727</v>
      </c>
      <c r="B1007" s="170" t="s">
        <v>1025</v>
      </c>
      <c r="C1007" s="170" t="s">
        <v>15</v>
      </c>
      <c r="D1007" s="170" t="s">
        <v>51</v>
      </c>
      <c r="E1007" s="170">
        <v>750</v>
      </c>
      <c r="F1007" s="170">
        <v>6</v>
      </c>
      <c r="G1007" s="171">
        <v>43.1</v>
      </c>
      <c r="H1007" s="170" t="s">
        <v>43</v>
      </c>
      <c r="I1007" s="171">
        <v>39.99</v>
      </c>
      <c r="J1007" s="169">
        <v>1</v>
      </c>
      <c r="K1007" s="154" cm="1">
        <f t="array" ref="K1007">ROUND(
IF(C1007="Beer",
SUM(LOOKUP(2,1/(SRP!$B$8:$B$10&lt;=E1007)/(SRP!$C$8:$C$10&gt;=E1007),SRP!$D$8:$D$10)*(G1007/100)*(E1007/1000)),
IF(C1007="Spirits",
SUM(LOOKUP(2,1/(SRP!$B$2:$B$7&lt;=E1007)/(SRP!$C$2:$C$7&gt;=E1007),SRP!$D$2:$D$7)*(G1007/100)*(E1007/1000)),
IF(AND(C1007="Wine",D1007="Fortified Wines"),
SUM(LOOKUP(2,1/(SRP!$B$26:$B$29&lt;=E1007)/(SRP!$C$26:$C$29&gt;=E1007),SRP!$D$26:$D$29)*(G1007/100)*(E1007/1000)),
IF(C1007="Wine",
SUM(LOOKUP(2,1/(SRP!$B$21:$B$25&lt;=E1007)/(SRP!$C$21:$C$25&gt;=E1007),SRP!$D$21:$D$25)*(G1007/100)*(E1007/1000)),
IF(AND(C1007="Ready to Drink",D1007="RTD-One Pour Cocktail&gt;7%&lt;=14.5"),
SUM(LOOKUP(2,1/(SRP!$B$16:$B$20&lt;=E1007)/(SRP!$C$16:$C$20&gt;=E1007),SRP!$D$16:$D$20)*(G1007/100)*(E1007/1000)),
IF(C1007="Ready to Drink",
SUM(LOOKUP(2,1/(SRP!$B$11:$B$15&lt;=E1007)/(SRP!$C$11:$C$15&gt;=E1007),SRP!$D$11:$D$15)*(G1007/100)*(E1007/1000)),
0)))))),2)</f>
        <v>25.24</v>
      </c>
      <c r="L1007" s="173" t="str">
        <f t="shared" si="15"/>
        <v>Spirits750</v>
      </c>
      <c r="M1007" s="154">
        <f>VLOOKUP(L1007,'Slope %'!C:D,2,0)</f>
        <v>7.0000000000000007E-2</v>
      </c>
    </row>
    <row r="1008" spans="1:13" x14ac:dyDescent="0.25">
      <c r="A1008" s="169">
        <v>19743</v>
      </c>
      <c r="B1008" s="170" t="s">
        <v>1026</v>
      </c>
      <c r="C1008" s="170" t="s">
        <v>11</v>
      </c>
      <c r="D1008" s="170" t="s">
        <v>267</v>
      </c>
      <c r="E1008" s="170">
        <v>3784</v>
      </c>
      <c r="F1008" s="170">
        <v>3</v>
      </c>
      <c r="G1008" s="171">
        <v>5.5</v>
      </c>
      <c r="H1008" s="170" t="s">
        <v>747</v>
      </c>
      <c r="I1008" s="171">
        <v>26.99</v>
      </c>
      <c r="J1008" s="169">
        <v>8</v>
      </c>
      <c r="K1008" s="154" cm="1">
        <f t="array" ref="K1008">ROUND(
IF(C1008="Beer",
SUM(LOOKUP(2,1/(SRP!$B$8:$B$10&lt;=E1008)/(SRP!$C$8:$C$10&gt;=E1008),SRP!$D$8:$D$10)*(G1008/100)*(E1008/1000)),
IF(C1008="Spirits",
SUM(LOOKUP(2,1/(SRP!$B$2:$B$7&lt;=E1008)/(SRP!$C$2:$C$7&gt;=E1008),SRP!$D$2:$D$7)*(G1008/100)*(E1008/1000)),
IF(AND(C1008="Wine",D1008="Fortified Wines"),
SUM(LOOKUP(2,1/(SRP!$B$26:$B$29&lt;=E1008)/(SRP!$C$26:$C$29&gt;=E1008),SRP!$D$26:$D$29)*(G1008/100)*(E1008/1000)),
IF(C1008="Wine",
SUM(LOOKUP(2,1/(SRP!$B$21:$B$25&lt;=E1008)/(SRP!$C$21:$C$25&gt;=E1008),SRP!$D$21:$D$25)*(G1008/100)*(E1008/1000)),
IF(AND(C1008="Ready to Drink",D1008="RTD-One Pour Cocktail&gt;7%&lt;=14.5"),
SUM(LOOKUP(2,1/(SRP!$B$16:$B$20&lt;=E1008)/(SRP!$C$16:$C$20&gt;=E1008),SRP!$D$16:$D$20)*(G1008/100)*(E1008/1000)),
IF(C1008="Ready to Drink",
SUM(LOOKUP(2,1/(SRP!$B$11:$B$15&lt;=E1008)/(SRP!$C$11:$C$15&gt;=E1008),SRP!$D$11:$D$15)*(G1008/100)*(E1008/1000)),
0)))))),2)</f>
        <v>16.25</v>
      </c>
      <c r="L1008" s="173" t="str">
        <f t="shared" si="15"/>
        <v>Beer3784</v>
      </c>
      <c r="M1008" s="154">
        <f>VLOOKUP(L1008,'Slope %'!C:D,2,0)</f>
        <v>7.0000000000000007E-2</v>
      </c>
    </row>
    <row r="1009" spans="1:13" x14ac:dyDescent="0.25">
      <c r="A1009" s="169">
        <v>19743</v>
      </c>
      <c r="B1009" s="170" t="s">
        <v>1026</v>
      </c>
      <c r="C1009" s="170" t="s">
        <v>11</v>
      </c>
      <c r="D1009" s="170" t="s">
        <v>267</v>
      </c>
      <c r="E1009" s="170">
        <v>3784</v>
      </c>
      <c r="F1009" s="170">
        <v>3</v>
      </c>
      <c r="G1009" s="171">
        <v>5.5</v>
      </c>
      <c r="H1009" s="170" t="s">
        <v>747</v>
      </c>
      <c r="I1009" s="171">
        <v>26.99</v>
      </c>
      <c r="J1009" s="169">
        <v>8</v>
      </c>
      <c r="K1009" s="154" cm="1">
        <f t="array" ref="K1009">ROUND(
IF(C1009="Beer",
SUM(LOOKUP(2,1/(SRP!$B$8:$B$10&lt;=E1009)/(SRP!$C$8:$C$10&gt;=E1009),SRP!$D$8:$D$10)*(G1009/100)*(E1009/1000)),
IF(C1009="Spirits",
SUM(LOOKUP(2,1/(SRP!$B$2:$B$7&lt;=E1009)/(SRP!$C$2:$C$7&gt;=E1009),SRP!$D$2:$D$7)*(G1009/100)*(E1009/1000)),
IF(AND(C1009="Wine",D1009="Fortified Wines"),
SUM(LOOKUP(2,1/(SRP!$B$26:$B$29&lt;=E1009)/(SRP!$C$26:$C$29&gt;=E1009),SRP!$D$26:$D$29)*(G1009/100)*(E1009/1000)),
IF(C1009="Wine",
SUM(LOOKUP(2,1/(SRP!$B$21:$B$25&lt;=E1009)/(SRP!$C$21:$C$25&gt;=E1009),SRP!$D$21:$D$25)*(G1009/100)*(E1009/1000)),
IF(AND(C1009="Ready to Drink",D1009="RTD-One Pour Cocktail&gt;7%&lt;=14.5"),
SUM(LOOKUP(2,1/(SRP!$B$16:$B$20&lt;=E1009)/(SRP!$C$16:$C$20&gt;=E1009),SRP!$D$16:$D$20)*(G1009/100)*(E1009/1000)),
IF(C1009="Ready to Drink",
SUM(LOOKUP(2,1/(SRP!$B$11:$B$15&lt;=E1009)/(SRP!$C$11:$C$15&gt;=E1009),SRP!$D$11:$D$15)*(G1009/100)*(E1009/1000)),
0)))))),2)</f>
        <v>16.25</v>
      </c>
      <c r="L1009" s="173" t="str">
        <f t="shared" si="15"/>
        <v>Beer3784</v>
      </c>
      <c r="M1009" s="154">
        <f>VLOOKUP(L1009,'Slope %'!C:D,2,0)</f>
        <v>7.0000000000000007E-2</v>
      </c>
    </row>
    <row r="1010" spans="1:13" x14ac:dyDescent="0.25">
      <c r="A1010" s="169">
        <v>19777</v>
      </c>
      <c r="B1010" s="170" t="s">
        <v>1027</v>
      </c>
      <c r="C1010" s="170" t="s">
        <v>24</v>
      </c>
      <c r="D1010" s="170" t="s">
        <v>66</v>
      </c>
      <c r="E1010" s="170">
        <v>750</v>
      </c>
      <c r="F1010" s="170">
        <v>12</v>
      </c>
      <c r="G1010" s="171">
        <v>13.5</v>
      </c>
      <c r="H1010" s="170" t="s">
        <v>64</v>
      </c>
      <c r="I1010" s="171">
        <v>26.99</v>
      </c>
      <c r="J1010" s="169">
        <v>1</v>
      </c>
      <c r="K1010" s="154" cm="1">
        <f t="array" ref="K1010">ROUND(
IF(C1010="Beer",
SUM(LOOKUP(2,1/(SRP!$B$8:$B$10&lt;=E1010)/(SRP!$C$8:$C$10&gt;=E1010),SRP!$D$8:$D$10)*(G1010/100)*(E1010/1000)),
IF(C1010="Spirits",
SUM(LOOKUP(2,1/(SRP!$B$2:$B$7&lt;=E1010)/(SRP!$C$2:$C$7&gt;=E1010),SRP!$D$2:$D$7)*(G1010/100)*(E1010/1000)),
IF(AND(C1010="Wine",D1010="Fortified Wines"),
SUM(LOOKUP(2,1/(SRP!$B$26:$B$29&lt;=E1010)/(SRP!$C$26:$C$29&gt;=E1010),SRP!$D$26:$D$29)*(G1010/100)*(E1010/1000)),
IF(C1010="Wine",
SUM(LOOKUP(2,1/(SRP!$B$21:$B$25&lt;=E1010)/(SRP!$C$21:$C$25&gt;=E1010),SRP!$D$21:$D$25)*(G1010/100)*(E1010/1000)),
IF(AND(C1010="Ready to Drink",D1010="RTD-One Pour Cocktail&gt;7%&lt;=14.5"),
SUM(LOOKUP(2,1/(SRP!$B$16:$B$20&lt;=E1010)/(SRP!$C$16:$C$20&gt;=E1010),SRP!$D$16:$D$20)*(G1010/100)*(E1010/1000)),
IF(C1010="Ready to Drink",
SUM(LOOKUP(2,1/(SRP!$B$11:$B$15&lt;=E1010)/(SRP!$C$11:$C$15&gt;=E1010),SRP!$D$11:$D$15)*(G1010/100)*(E1010/1000)),
0)))))),2)</f>
        <v>7.9</v>
      </c>
      <c r="L1010" s="173" t="str">
        <f t="shared" si="15"/>
        <v>Wine750</v>
      </c>
      <c r="M1010" s="154">
        <f>VLOOKUP(L1010,'Slope %'!C:D,2,0)</f>
        <v>0.1</v>
      </c>
    </row>
    <row r="1011" spans="1:13" x14ac:dyDescent="0.25">
      <c r="A1011" s="169">
        <v>19788</v>
      </c>
      <c r="B1011" s="170" t="s">
        <v>1028</v>
      </c>
      <c r="C1011" s="170" t="s">
        <v>24</v>
      </c>
      <c r="D1011" s="170" t="s">
        <v>34</v>
      </c>
      <c r="E1011" s="170">
        <v>750</v>
      </c>
      <c r="F1011" s="170">
        <v>12</v>
      </c>
      <c r="G1011" s="171">
        <v>13.5</v>
      </c>
      <c r="H1011" s="170" t="s">
        <v>22</v>
      </c>
      <c r="I1011" s="171">
        <v>12.99</v>
      </c>
      <c r="J1011" s="169">
        <v>1</v>
      </c>
      <c r="K1011" s="154" cm="1">
        <f t="array" ref="K1011">ROUND(
IF(C1011="Beer",
SUM(LOOKUP(2,1/(SRP!$B$8:$B$10&lt;=E1011)/(SRP!$C$8:$C$10&gt;=E1011),SRP!$D$8:$D$10)*(G1011/100)*(E1011/1000)),
IF(C1011="Spirits",
SUM(LOOKUP(2,1/(SRP!$B$2:$B$7&lt;=E1011)/(SRP!$C$2:$C$7&gt;=E1011),SRP!$D$2:$D$7)*(G1011/100)*(E1011/1000)),
IF(AND(C1011="Wine",D1011="Fortified Wines"),
SUM(LOOKUP(2,1/(SRP!$B$26:$B$29&lt;=E1011)/(SRP!$C$26:$C$29&gt;=E1011),SRP!$D$26:$D$29)*(G1011/100)*(E1011/1000)),
IF(C1011="Wine",
SUM(LOOKUP(2,1/(SRP!$B$21:$B$25&lt;=E1011)/(SRP!$C$21:$C$25&gt;=E1011),SRP!$D$21:$D$25)*(G1011/100)*(E1011/1000)),
IF(AND(C1011="Ready to Drink",D1011="RTD-One Pour Cocktail&gt;7%&lt;=14.5"),
SUM(LOOKUP(2,1/(SRP!$B$16:$B$20&lt;=E1011)/(SRP!$C$16:$C$20&gt;=E1011),SRP!$D$16:$D$20)*(G1011/100)*(E1011/1000)),
IF(C1011="Ready to Drink",
SUM(LOOKUP(2,1/(SRP!$B$11:$B$15&lt;=E1011)/(SRP!$C$11:$C$15&gt;=E1011),SRP!$D$11:$D$15)*(G1011/100)*(E1011/1000)),
0)))))),2)</f>
        <v>7.9</v>
      </c>
      <c r="L1011" s="173" t="str">
        <f t="shared" si="15"/>
        <v>Wine750</v>
      </c>
      <c r="M1011" s="154">
        <f>VLOOKUP(L1011,'Slope %'!C:D,2,0)</f>
        <v>0.1</v>
      </c>
    </row>
    <row r="1012" spans="1:13" x14ac:dyDescent="0.25">
      <c r="A1012" s="169">
        <v>19792</v>
      </c>
      <c r="B1012" s="170" t="s">
        <v>1029</v>
      </c>
      <c r="C1012" s="170" t="s">
        <v>24</v>
      </c>
      <c r="D1012" s="170" t="s">
        <v>34</v>
      </c>
      <c r="E1012" s="170">
        <v>750</v>
      </c>
      <c r="F1012" s="170">
        <v>12</v>
      </c>
      <c r="G1012" s="171">
        <v>15</v>
      </c>
      <c r="H1012" s="170" t="s">
        <v>32</v>
      </c>
      <c r="I1012" s="171">
        <v>14.99</v>
      </c>
      <c r="J1012" s="169">
        <v>1</v>
      </c>
      <c r="K1012" s="154" cm="1">
        <f t="array" ref="K1012">ROUND(
IF(C1012="Beer",
SUM(LOOKUP(2,1/(SRP!$B$8:$B$10&lt;=E1012)/(SRP!$C$8:$C$10&gt;=E1012),SRP!$D$8:$D$10)*(G1012/100)*(E1012/1000)),
IF(C1012="Spirits",
SUM(LOOKUP(2,1/(SRP!$B$2:$B$7&lt;=E1012)/(SRP!$C$2:$C$7&gt;=E1012),SRP!$D$2:$D$7)*(G1012/100)*(E1012/1000)),
IF(AND(C1012="Wine",D1012="Fortified Wines"),
SUM(LOOKUP(2,1/(SRP!$B$26:$B$29&lt;=E1012)/(SRP!$C$26:$C$29&gt;=E1012),SRP!$D$26:$D$29)*(G1012/100)*(E1012/1000)),
IF(C1012="Wine",
SUM(LOOKUP(2,1/(SRP!$B$21:$B$25&lt;=E1012)/(SRP!$C$21:$C$25&gt;=E1012),SRP!$D$21:$D$25)*(G1012/100)*(E1012/1000)),
IF(AND(C1012="Ready to Drink",D1012="RTD-One Pour Cocktail&gt;7%&lt;=14.5"),
SUM(LOOKUP(2,1/(SRP!$B$16:$B$20&lt;=E1012)/(SRP!$C$16:$C$20&gt;=E1012),SRP!$D$16:$D$20)*(G1012/100)*(E1012/1000)),
IF(C1012="Ready to Drink",
SUM(LOOKUP(2,1/(SRP!$B$11:$B$15&lt;=E1012)/(SRP!$C$11:$C$15&gt;=E1012),SRP!$D$11:$D$15)*(G1012/100)*(E1012/1000)),
0)))))),2)</f>
        <v>8.7799999999999994</v>
      </c>
      <c r="L1012" s="173" t="str">
        <f t="shared" si="15"/>
        <v>Wine750</v>
      </c>
      <c r="M1012" s="154">
        <f>VLOOKUP(L1012,'Slope %'!C:D,2,0)</f>
        <v>0.1</v>
      </c>
    </row>
    <row r="1013" spans="1:13" x14ac:dyDescent="0.25">
      <c r="A1013" s="169">
        <v>19820</v>
      </c>
      <c r="B1013" s="170" t="s">
        <v>1030</v>
      </c>
      <c r="C1013" s="170" t="s">
        <v>11</v>
      </c>
      <c r="D1013" s="170" t="s">
        <v>303</v>
      </c>
      <c r="E1013" s="170">
        <v>710</v>
      </c>
      <c r="F1013" s="170">
        <v>12</v>
      </c>
      <c r="G1013" s="171">
        <v>6.1</v>
      </c>
      <c r="H1013" s="170" t="s">
        <v>13</v>
      </c>
      <c r="I1013" s="171">
        <v>4.29</v>
      </c>
      <c r="J1013" s="169">
        <v>1</v>
      </c>
      <c r="K1013" s="154" cm="1">
        <f t="array" ref="K1013">ROUND(
IF(C1013="Beer",
SUM(LOOKUP(2,1/(SRP!$B$8:$B$10&lt;=E1013)/(SRP!$C$8:$C$10&gt;=E1013),SRP!$D$8:$D$10)*(G1013/100)*(E1013/1000)),
IF(C1013="Spirits",
SUM(LOOKUP(2,1/(SRP!$B$2:$B$7&lt;=E1013)/(SRP!$C$2:$C$7&gt;=E1013),SRP!$D$2:$D$7)*(G1013/100)*(E1013/1000)),
IF(AND(C1013="Wine",D1013="Fortified Wines"),
SUM(LOOKUP(2,1/(SRP!$B$26:$B$29&lt;=E1013)/(SRP!$C$26:$C$29&gt;=E1013),SRP!$D$26:$D$29)*(G1013/100)*(E1013/1000)),
IF(C1013="Wine",
SUM(LOOKUP(2,1/(SRP!$B$21:$B$25&lt;=E1013)/(SRP!$C$21:$C$25&gt;=E1013),SRP!$D$21:$D$25)*(G1013/100)*(E1013/1000)),
IF(AND(C1013="Ready to Drink",D1013="RTD-One Pour Cocktail&gt;7%&lt;=14.5"),
SUM(LOOKUP(2,1/(SRP!$B$16:$B$20&lt;=E1013)/(SRP!$C$16:$C$20&gt;=E1013),SRP!$D$16:$D$20)*(G1013/100)*(E1013/1000)),
IF(C1013="Ready to Drink",
SUM(LOOKUP(2,1/(SRP!$B$11:$B$15&lt;=E1013)/(SRP!$C$11:$C$15&gt;=E1013),SRP!$D$11:$D$15)*(G1013/100)*(E1013/1000)),
0)))))),2)</f>
        <v>3.38</v>
      </c>
      <c r="L1013" s="173" t="str">
        <f t="shared" si="15"/>
        <v>Beer710</v>
      </c>
      <c r="M1013" s="154">
        <f>VLOOKUP(L1013,'Slope %'!C:D,2,0)</f>
        <v>0.12</v>
      </c>
    </row>
    <row r="1014" spans="1:13" x14ac:dyDescent="0.25">
      <c r="A1014" s="169">
        <v>19820</v>
      </c>
      <c r="B1014" s="170" t="s">
        <v>1030</v>
      </c>
      <c r="C1014" s="170" t="s">
        <v>11</v>
      </c>
      <c r="D1014" s="170" t="s">
        <v>303</v>
      </c>
      <c r="E1014" s="170">
        <v>710</v>
      </c>
      <c r="F1014" s="170">
        <v>12</v>
      </c>
      <c r="G1014" s="171">
        <v>6.1</v>
      </c>
      <c r="H1014" s="170" t="s">
        <v>13</v>
      </c>
      <c r="I1014" s="171">
        <v>4.29</v>
      </c>
      <c r="J1014" s="169">
        <v>1</v>
      </c>
      <c r="K1014" s="154" cm="1">
        <f t="array" ref="K1014">ROUND(
IF(C1014="Beer",
SUM(LOOKUP(2,1/(SRP!$B$8:$B$10&lt;=E1014)/(SRP!$C$8:$C$10&gt;=E1014),SRP!$D$8:$D$10)*(G1014/100)*(E1014/1000)),
IF(C1014="Spirits",
SUM(LOOKUP(2,1/(SRP!$B$2:$B$7&lt;=E1014)/(SRP!$C$2:$C$7&gt;=E1014),SRP!$D$2:$D$7)*(G1014/100)*(E1014/1000)),
IF(AND(C1014="Wine",D1014="Fortified Wines"),
SUM(LOOKUP(2,1/(SRP!$B$26:$B$29&lt;=E1014)/(SRP!$C$26:$C$29&gt;=E1014),SRP!$D$26:$D$29)*(G1014/100)*(E1014/1000)),
IF(C1014="Wine",
SUM(LOOKUP(2,1/(SRP!$B$21:$B$25&lt;=E1014)/(SRP!$C$21:$C$25&gt;=E1014),SRP!$D$21:$D$25)*(G1014/100)*(E1014/1000)),
IF(AND(C1014="Ready to Drink",D1014="RTD-One Pour Cocktail&gt;7%&lt;=14.5"),
SUM(LOOKUP(2,1/(SRP!$B$16:$B$20&lt;=E1014)/(SRP!$C$16:$C$20&gt;=E1014),SRP!$D$16:$D$20)*(G1014/100)*(E1014/1000)),
IF(C1014="Ready to Drink",
SUM(LOOKUP(2,1/(SRP!$B$11:$B$15&lt;=E1014)/(SRP!$C$11:$C$15&gt;=E1014),SRP!$D$11:$D$15)*(G1014/100)*(E1014/1000)),
0)))))),2)</f>
        <v>3.38</v>
      </c>
      <c r="L1014" s="173" t="str">
        <f t="shared" si="15"/>
        <v>Beer710</v>
      </c>
      <c r="M1014" s="154">
        <f>VLOOKUP(L1014,'Slope %'!C:D,2,0)</f>
        <v>0.12</v>
      </c>
    </row>
    <row r="1015" spans="1:13" x14ac:dyDescent="0.25">
      <c r="A1015" s="169">
        <v>19828</v>
      </c>
      <c r="B1015" s="170" t="s">
        <v>1031</v>
      </c>
      <c r="C1015" s="170" t="s">
        <v>11</v>
      </c>
      <c r="D1015" s="170" t="s">
        <v>12</v>
      </c>
      <c r="E1015" s="170">
        <v>5325</v>
      </c>
      <c r="F1015" s="170">
        <v>1</v>
      </c>
      <c r="G1015" s="171">
        <v>4.5</v>
      </c>
      <c r="H1015" s="170" t="s">
        <v>105</v>
      </c>
      <c r="I1015" s="171">
        <v>30.49</v>
      </c>
      <c r="J1015" s="169">
        <v>15</v>
      </c>
      <c r="K1015" s="154" cm="1">
        <f t="array" ref="K1015">ROUND(
IF(C1015="Beer",
SUM(LOOKUP(2,1/(SRP!$B$8:$B$10&lt;=E1015)/(SRP!$C$8:$C$10&gt;=E1015),SRP!$D$8:$D$10)*(G1015/100)*(E1015/1000)),
IF(C1015="Spirits",
SUM(LOOKUP(2,1/(SRP!$B$2:$B$7&lt;=E1015)/(SRP!$C$2:$C$7&gt;=E1015),SRP!$D$2:$D$7)*(G1015/100)*(E1015/1000)),
IF(AND(C1015="Wine",D1015="Fortified Wines"),
SUM(LOOKUP(2,1/(SRP!$B$26:$B$29&lt;=E1015)/(SRP!$C$26:$C$29&gt;=E1015),SRP!$D$26:$D$29)*(G1015/100)*(E1015/1000)),
IF(C1015="Wine",
SUM(LOOKUP(2,1/(SRP!$B$21:$B$25&lt;=E1015)/(SRP!$C$21:$C$25&gt;=E1015),SRP!$D$21:$D$25)*(G1015/100)*(E1015/1000)),
IF(AND(C1015="Ready to Drink",D1015="RTD-One Pour Cocktail&gt;7%&lt;=14.5"),
SUM(LOOKUP(2,1/(SRP!$B$16:$B$20&lt;=E1015)/(SRP!$C$16:$C$20&gt;=E1015),SRP!$D$16:$D$20)*(G1015/100)*(E1015/1000)),
IF(C1015="Ready to Drink",
SUM(LOOKUP(2,1/(SRP!$B$11:$B$15&lt;=E1015)/(SRP!$C$11:$C$15&gt;=E1015),SRP!$D$11:$D$15)*(G1015/100)*(E1015/1000)),
0)))))),2)</f>
        <v>18.71</v>
      </c>
      <c r="L1015" s="173" t="str">
        <f t="shared" si="15"/>
        <v>Beer5325</v>
      </c>
      <c r="M1015" s="154">
        <f>VLOOKUP(L1015,'Slope %'!C:D,2,0)</f>
        <v>0.05</v>
      </c>
    </row>
    <row r="1016" spans="1:13" x14ac:dyDescent="0.25">
      <c r="A1016" s="169">
        <v>19828</v>
      </c>
      <c r="B1016" s="170" t="s">
        <v>1031</v>
      </c>
      <c r="C1016" s="170" t="s">
        <v>11</v>
      </c>
      <c r="D1016" s="170" t="s">
        <v>12</v>
      </c>
      <c r="E1016" s="170">
        <v>5325</v>
      </c>
      <c r="F1016" s="170">
        <v>1</v>
      </c>
      <c r="G1016" s="171">
        <v>4.5</v>
      </c>
      <c r="H1016" s="170" t="s">
        <v>105</v>
      </c>
      <c r="I1016" s="171">
        <v>30.49</v>
      </c>
      <c r="J1016" s="169">
        <v>15</v>
      </c>
      <c r="K1016" s="154" cm="1">
        <f t="array" ref="K1016">ROUND(
IF(C1016="Beer",
SUM(LOOKUP(2,1/(SRP!$B$8:$B$10&lt;=E1016)/(SRP!$C$8:$C$10&gt;=E1016),SRP!$D$8:$D$10)*(G1016/100)*(E1016/1000)),
IF(C1016="Spirits",
SUM(LOOKUP(2,1/(SRP!$B$2:$B$7&lt;=E1016)/(SRP!$C$2:$C$7&gt;=E1016),SRP!$D$2:$D$7)*(G1016/100)*(E1016/1000)),
IF(AND(C1016="Wine",D1016="Fortified Wines"),
SUM(LOOKUP(2,1/(SRP!$B$26:$B$29&lt;=E1016)/(SRP!$C$26:$C$29&gt;=E1016),SRP!$D$26:$D$29)*(G1016/100)*(E1016/1000)),
IF(C1016="Wine",
SUM(LOOKUP(2,1/(SRP!$B$21:$B$25&lt;=E1016)/(SRP!$C$21:$C$25&gt;=E1016),SRP!$D$21:$D$25)*(G1016/100)*(E1016/1000)),
IF(AND(C1016="Ready to Drink",D1016="RTD-One Pour Cocktail&gt;7%&lt;=14.5"),
SUM(LOOKUP(2,1/(SRP!$B$16:$B$20&lt;=E1016)/(SRP!$C$16:$C$20&gt;=E1016),SRP!$D$16:$D$20)*(G1016/100)*(E1016/1000)),
IF(C1016="Ready to Drink",
SUM(LOOKUP(2,1/(SRP!$B$11:$B$15&lt;=E1016)/(SRP!$C$11:$C$15&gt;=E1016),SRP!$D$11:$D$15)*(G1016/100)*(E1016/1000)),
0)))))),2)</f>
        <v>18.71</v>
      </c>
      <c r="L1016" s="173" t="str">
        <f t="shared" si="15"/>
        <v>Beer5325</v>
      </c>
      <c r="M1016" s="154">
        <f>VLOOKUP(L1016,'Slope %'!C:D,2,0)</f>
        <v>0.05</v>
      </c>
    </row>
    <row r="1017" spans="1:13" x14ac:dyDescent="0.25">
      <c r="A1017" s="169">
        <v>19865</v>
      </c>
      <c r="B1017" s="170" t="s">
        <v>1032</v>
      </c>
      <c r="C1017" s="170" t="s">
        <v>11</v>
      </c>
      <c r="D1017" s="170" t="s">
        <v>211</v>
      </c>
      <c r="E1017" s="170">
        <v>5325</v>
      </c>
      <c r="F1017" s="170">
        <v>1</v>
      </c>
      <c r="G1017" s="171">
        <v>4</v>
      </c>
      <c r="H1017" s="170" t="s">
        <v>824</v>
      </c>
      <c r="I1017" s="171">
        <v>26.49</v>
      </c>
      <c r="J1017" s="169">
        <v>15</v>
      </c>
      <c r="K1017" s="154" cm="1">
        <f t="array" ref="K1017">ROUND(
IF(C1017="Beer",
SUM(LOOKUP(2,1/(SRP!$B$8:$B$10&lt;=E1017)/(SRP!$C$8:$C$10&gt;=E1017),SRP!$D$8:$D$10)*(G1017/100)*(E1017/1000)),
IF(C1017="Spirits",
SUM(LOOKUP(2,1/(SRP!$B$2:$B$7&lt;=E1017)/(SRP!$C$2:$C$7&gt;=E1017),SRP!$D$2:$D$7)*(G1017/100)*(E1017/1000)),
IF(AND(C1017="Wine",D1017="Fortified Wines"),
SUM(LOOKUP(2,1/(SRP!$B$26:$B$29&lt;=E1017)/(SRP!$C$26:$C$29&gt;=E1017),SRP!$D$26:$D$29)*(G1017/100)*(E1017/1000)),
IF(C1017="Wine",
SUM(LOOKUP(2,1/(SRP!$B$21:$B$25&lt;=E1017)/(SRP!$C$21:$C$25&gt;=E1017),SRP!$D$21:$D$25)*(G1017/100)*(E1017/1000)),
IF(AND(C1017="Ready to Drink",D1017="RTD-One Pour Cocktail&gt;7%&lt;=14.5"),
SUM(LOOKUP(2,1/(SRP!$B$16:$B$20&lt;=E1017)/(SRP!$C$16:$C$20&gt;=E1017),SRP!$D$16:$D$20)*(G1017/100)*(E1017/1000)),
IF(C1017="Ready to Drink",
SUM(LOOKUP(2,1/(SRP!$B$11:$B$15&lt;=E1017)/(SRP!$C$11:$C$15&gt;=E1017),SRP!$D$11:$D$15)*(G1017/100)*(E1017/1000)),
0)))))),2)</f>
        <v>16.63</v>
      </c>
      <c r="L1017" s="173" t="str">
        <f t="shared" si="15"/>
        <v>Beer5325</v>
      </c>
      <c r="M1017" s="154">
        <f>VLOOKUP(L1017,'Slope %'!C:D,2,0)</f>
        <v>0.05</v>
      </c>
    </row>
    <row r="1018" spans="1:13" x14ac:dyDescent="0.25">
      <c r="A1018" s="169">
        <v>19867</v>
      </c>
      <c r="B1018" s="170" t="s">
        <v>1033</v>
      </c>
      <c r="C1018" s="170" t="s">
        <v>24</v>
      </c>
      <c r="D1018" s="170" t="s">
        <v>194</v>
      </c>
      <c r="E1018" s="170">
        <v>750</v>
      </c>
      <c r="F1018" s="170">
        <v>12</v>
      </c>
      <c r="G1018" s="171">
        <v>13.8</v>
      </c>
      <c r="H1018" s="170" t="s">
        <v>64</v>
      </c>
      <c r="I1018" s="171">
        <v>22.99</v>
      </c>
      <c r="J1018" s="169">
        <v>1</v>
      </c>
      <c r="K1018" s="154" cm="1">
        <f t="array" ref="K1018">ROUND(
IF(C1018="Beer",
SUM(LOOKUP(2,1/(SRP!$B$8:$B$10&lt;=E1018)/(SRP!$C$8:$C$10&gt;=E1018),SRP!$D$8:$D$10)*(G1018/100)*(E1018/1000)),
IF(C1018="Spirits",
SUM(LOOKUP(2,1/(SRP!$B$2:$B$7&lt;=E1018)/(SRP!$C$2:$C$7&gt;=E1018),SRP!$D$2:$D$7)*(G1018/100)*(E1018/1000)),
IF(AND(C1018="Wine",D1018="Fortified Wines"),
SUM(LOOKUP(2,1/(SRP!$B$26:$B$29&lt;=E1018)/(SRP!$C$26:$C$29&gt;=E1018),SRP!$D$26:$D$29)*(G1018/100)*(E1018/1000)),
IF(C1018="Wine",
SUM(LOOKUP(2,1/(SRP!$B$21:$B$25&lt;=E1018)/(SRP!$C$21:$C$25&gt;=E1018),SRP!$D$21:$D$25)*(G1018/100)*(E1018/1000)),
IF(AND(C1018="Ready to Drink",D1018="RTD-One Pour Cocktail&gt;7%&lt;=14.5"),
SUM(LOOKUP(2,1/(SRP!$B$16:$B$20&lt;=E1018)/(SRP!$C$16:$C$20&gt;=E1018),SRP!$D$16:$D$20)*(G1018/100)*(E1018/1000)),
IF(C1018="Ready to Drink",
SUM(LOOKUP(2,1/(SRP!$B$11:$B$15&lt;=E1018)/(SRP!$C$11:$C$15&gt;=E1018),SRP!$D$11:$D$15)*(G1018/100)*(E1018/1000)),
0)))))),2)</f>
        <v>8.08</v>
      </c>
      <c r="L1018" s="173" t="str">
        <f t="shared" si="15"/>
        <v>Wine750</v>
      </c>
      <c r="M1018" s="154">
        <f>VLOOKUP(L1018,'Slope %'!C:D,2,0)</f>
        <v>0.1</v>
      </c>
    </row>
    <row r="1019" spans="1:13" x14ac:dyDescent="0.25">
      <c r="A1019" s="169">
        <v>19870</v>
      </c>
      <c r="B1019" s="170" t="s">
        <v>1034</v>
      </c>
      <c r="C1019" s="170" t="s">
        <v>24</v>
      </c>
      <c r="D1019" s="170" t="s">
        <v>34</v>
      </c>
      <c r="E1019" s="170">
        <v>750</v>
      </c>
      <c r="F1019" s="170">
        <v>12</v>
      </c>
      <c r="G1019" s="171">
        <v>13</v>
      </c>
      <c r="H1019" s="170" t="s">
        <v>222</v>
      </c>
      <c r="I1019" s="171">
        <v>36.49</v>
      </c>
      <c r="J1019" s="169">
        <v>1</v>
      </c>
      <c r="K1019" s="154" cm="1">
        <f t="array" ref="K1019">ROUND(
IF(C1019="Beer",
SUM(LOOKUP(2,1/(SRP!$B$8:$B$10&lt;=E1019)/(SRP!$C$8:$C$10&gt;=E1019),SRP!$D$8:$D$10)*(G1019/100)*(E1019/1000)),
IF(C1019="Spirits",
SUM(LOOKUP(2,1/(SRP!$B$2:$B$7&lt;=E1019)/(SRP!$C$2:$C$7&gt;=E1019),SRP!$D$2:$D$7)*(G1019/100)*(E1019/1000)),
IF(AND(C1019="Wine",D1019="Fortified Wines"),
SUM(LOOKUP(2,1/(SRP!$B$26:$B$29&lt;=E1019)/(SRP!$C$26:$C$29&gt;=E1019),SRP!$D$26:$D$29)*(G1019/100)*(E1019/1000)),
IF(C1019="Wine",
SUM(LOOKUP(2,1/(SRP!$B$21:$B$25&lt;=E1019)/(SRP!$C$21:$C$25&gt;=E1019),SRP!$D$21:$D$25)*(G1019/100)*(E1019/1000)),
IF(AND(C1019="Ready to Drink",D1019="RTD-One Pour Cocktail&gt;7%&lt;=14.5"),
SUM(LOOKUP(2,1/(SRP!$B$16:$B$20&lt;=E1019)/(SRP!$C$16:$C$20&gt;=E1019),SRP!$D$16:$D$20)*(G1019/100)*(E1019/1000)),
IF(C1019="Ready to Drink",
SUM(LOOKUP(2,1/(SRP!$B$11:$B$15&lt;=E1019)/(SRP!$C$11:$C$15&gt;=E1019),SRP!$D$11:$D$15)*(G1019/100)*(E1019/1000)),
0)))))),2)</f>
        <v>7.61</v>
      </c>
      <c r="L1019" s="173" t="str">
        <f t="shared" si="15"/>
        <v>Wine750</v>
      </c>
      <c r="M1019" s="154">
        <f>VLOOKUP(L1019,'Slope %'!C:D,2,0)</f>
        <v>0.1</v>
      </c>
    </row>
    <row r="1020" spans="1:13" x14ac:dyDescent="0.25">
      <c r="A1020" s="169">
        <v>19879</v>
      </c>
      <c r="B1020" s="170" t="s">
        <v>1035</v>
      </c>
      <c r="C1020" s="170" t="s">
        <v>24</v>
      </c>
      <c r="D1020" s="170" t="s">
        <v>34</v>
      </c>
      <c r="E1020" s="170">
        <v>750</v>
      </c>
      <c r="F1020" s="170">
        <v>12</v>
      </c>
      <c r="G1020" s="171">
        <v>12</v>
      </c>
      <c r="H1020" s="170" t="s">
        <v>96</v>
      </c>
      <c r="I1020" s="171">
        <v>19.989999999999998</v>
      </c>
      <c r="J1020" s="169">
        <v>1</v>
      </c>
      <c r="K1020" s="154" cm="1">
        <f t="array" ref="K1020">ROUND(
IF(C1020="Beer",
SUM(LOOKUP(2,1/(SRP!$B$8:$B$10&lt;=E1020)/(SRP!$C$8:$C$10&gt;=E1020),SRP!$D$8:$D$10)*(G1020/100)*(E1020/1000)),
IF(C1020="Spirits",
SUM(LOOKUP(2,1/(SRP!$B$2:$B$7&lt;=E1020)/(SRP!$C$2:$C$7&gt;=E1020),SRP!$D$2:$D$7)*(G1020/100)*(E1020/1000)),
IF(AND(C1020="Wine",D1020="Fortified Wines"),
SUM(LOOKUP(2,1/(SRP!$B$26:$B$29&lt;=E1020)/(SRP!$C$26:$C$29&gt;=E1020),SRP!$D$26:$D$29)*(G1020/100)*(E1020/1000)),
IF(C1020="Wine",
SUM(LOOKUP(2,1/(SRP!$B$21:$B$25&lt;=E1020)/(SRP!$C$21:$C$25&gt;=E1020),SRP!$D$21:$D$25)*(G1020/100)*(E1020/1000)),
IF(AND(C1020="Ready to Drink",D1020="RTD-One Pour Cocktail&gt;7%&lt;=14.5"),
SUM(LOOKUP(2,1/(SRP!$B$16:$B$20&lt;=E1020)/(SRP!$C$16:$C$20&gt;=E1020),SRP!$D$16:$D$20)*(G1020/100)*(E1020/1000)),
IF(C1020="Ready to Drink",
SUM(LOOKUP(2,1/(SRP!$B$11:$B$15&lt;=E1020)/(SRP!$C$11:$C$15&gt;=E1020),SRP!$D$11:$D$15)*(G1020/100)*(E1020/1000)),
0)))))),2)</f>
        <v>7.03</v>
      </c>
      <c r="L1020" s="173" t="str">
        <f t="shared" si="15"/>
        <v>Wine750</v>
      </c>
      <c r="M1020" s="154">
        <f>VLOOKUP(L1020,'Slope %'!C:D,2,0)</f>
        <v>0.1</v>
      </c>
    </row>
    <row r="1021" spans="1:13" x14ac:dyDescent="0.25">
      <c r="A1021" s="169">
        <v>19887</v>
      </c>
      <c r="B1021" s="170" t="s">
        <v>1036</v>
      </c>
      <c r="C1021" s="170" t="s">
        <v>24</v>
      </c>
      <c r="D1021" s="170" t="s">
        <v>34</v>
      </c>
      <c r="E1021" s="170">
        <v>750</v>
      </c>
      <c r="F1021" s="170">
        <v>12</v>
      </c>
      <c r="G1021" s="171">
        <v>11.5</v>
      </c>
      <c r="H1021" s="170" t="s">
        <v>32</v>
      </c>
      <c r="I1021" s="171">
        <v>11.99</v>
      </c>
      <c r="J1021" s="169">
        <v>1</v>
      </c>
      <c r="K1021" s="154" cm="1">
        <f t="array" ref="K1021">ROUND(
IF(C1021="Beer",
SUM(LOOKUP(2,1/(SRP!$B$8:$B$10&lt;=E1021)/(SRP!$C$8:$C$10&gt;=E1021),SRP!$D$8:$D$10)*(G1021/100)*(E1021/1000)),
IF(C1021="Spirits",
SUM(LOOKUP(2,1/(SRP!$B$2:$B$7&lt;=E1021)/(SRP!$C$2:$C$7&gt;=E1021),SRP!$D$2:$D$7)*(G1021/100)*(E1021/1000)),
IF(AND(C1021="Wine",D1021="Fortified Wines"),
SUM(LOOKUP(2,1/(SRP!$B$26:$B$29&lt;=E1021)/(SRP!$C$26:$C$29&gt;=E1021),SRP!$D$26:$D$29)*(G1021/100)*(E1021/1000)),
IF(C1021="Wine",
SUM(LOOKUP(2,1/(SRP!$B$21:$B$25&lt;=E1021)/(SRP!$C$21:$C$25&gt;=E1021),SRP!$D$21:$D$25)*(G1021/100)*(E1021/1000)),
IF(AND(C1021="Ready to Drink",D1021="RTD-One Pour Cocktail&gt;7%&lt;=14.5"),
SUM(LOOKUP(2,1/(SRP!$B$16:$B$20&lt;=E1021)/(SRP!$C$16:$C$20&gt;=E1021),SRP!$D$16:$D$20)*(G1021/100)*(E1021/1000)),
IF(C1021="Ready to Drink",
SUM(LOOKUP(2,1/(SRP!$B$11:$B$15&lt;=E1021)/(SRP!$C$11:$C$15&gt;=E1021),SRP!$D$11:$D$15)*(G1021/100)*(E1021/1000)),
0)))))),2)</f>
        <v>6.73</v>
      </c>
      <c r="L1021" s="173" t="str">
        <f t="shared" si="15"/>
        <v>Wine750</v>
      </c>
      <c r="M1021" s="154">
        <f>VLOOKUP(L1021,'Slope %'!C:D,2,0)</f>
        <v>0.1</v>
      </c>
    </row>
    <row r="1022" spans="1:13" x14ac:dyDescent="0.25">
      <c r="A1022" s="169">
        <v>19893</v>
      </c>
      <c r="B1022" s="170" t="s">
        <v>1037</v>
      </c>
      <c r="C1022" s="170" t="s">
        <v>24</v>
      </c>
      <c r="D1022" s="170" t="s">
        <v>34</v>
      </c>
      <c r="E1022" s="170">
        <v>750</v>
      </c>
      <c r="F1022" s="170">
        <v>12</v>
      </c>
      <c r="G1022" s="171">
        <v>14.5</v>
      </c>
      <c r="H1022" s="170" t="s">
        <v>32</v>
      </c>
      <c r="I1022" s="171">
        <v>17.989999999999998</v>
      </c>
      <c r="J1022" s="169">
        <v>1</v>
      </c>
      <c r="K1022" s="154" cm="1">
        <f t="array" ref="K1022">ROUND(
IF(C1022="Beer",
SUM(LOOKUP(2,1/(SRP!$B$8:$B$10&lt;=E1022)/(SRP!$C$8:$C$10&gt;=E1022),SRP!$D$8:$D$10)*(G1022/100)*(E1022/1000)),
IF(C1022="Spirits",
SUM(LOOKUP(2,1/(SRP!$B$2:$B$7&lt;=E1022)/(SRP!$C$2:$C$7&gt;=E1022),SRP!$D$2:$D$7)*(G1022/100)*(E1022/1000)),
IF(AND(C1022="Wine",D1022="Fortified Wines"),
SUM(LOOKUP(2,1/(SRP!$B$26:$B$29&lt;=E1022)/(SRP!$C$26:$C$29&gt;=E1022),SRP!$D$26:$D$29)*(G1022/100)*(E1022/1000)),
IF(C1022="Wine",
SUM(LOOKUP(2,1/(SRP!$B$21:$B$25&lt;=E1022)/(SRP!$C$21:$C$25&gt;=E1022),SRP!$D$21:$D$25)*(G1022/100)*(E1022/1000)),
IF(AND(C1022="Ready to Drink",D1022="RTD-One Pour Cocktail&gt;7%&lt;=14.5"),
SUM(LOOKUP(2,1/(SRP!$B$16:$B$20&lt;=E1022)/(SRP!$C$16:$C$20&gt;=E1022),SRP!$D$16:$D$20)*(G1022/100)*(E1022/1000)),
IF(C1022="Ready to Drink",
SUM(LOOKUP(2,1/(SRP!$B$11:$B$15&lt;=E1022)/(SRP!$C$11:$C$15&gt;=E1022),SRP!$D$11:$D$15)*(G1022/100)*(E1022/1000)),
0)))))),2)</f>
        <v>8.49</v>
      </c>
      <c r="L1022" s="173" t="str">
        <f t="shared" si="15"/>
        <v>Wine750</v>
      </c>
      <c r="M1022" s="154">
        <f>VLOOKUP(L1022,'Slope %'!C:D,2,0)</f>
        <v>0.1</v>
      </c>
    </row>
    <row r="1023" spans="1:13" x14ac:dyDescent="0.25">
      <c r="A1023" s="169">
        <v>19896</v>
      </c>
      <c r="B1023" s="170" t="s">
        <v>1038</v>
      </c>
      <c r="C1023" s="170" t="s">
        <v>24</v>
      </c>
      <c r="D1023" s="170" t="s">
        <v>34</v>
      </c>
      <c r="E1023" s="170">
        <v>4000</v>
      </c>
      <c r="F1023" s="170">
        <v>4</v>
      </c>
      <c r="G1023" s="171">
        <v>12.5</v>
      </c>
      <c r="H1023" s="170" t="s">
        <v>32</v>
      </c>
      <c r="I1023" s="171">
        <v>45.99</v>
      </c>
      <c r="J1023" s="169">
        <v>1</v>
      </c>
      <c r="K1023" s="154" cm="1">
        <f t="array" ref="K1023">ROUND(
IF(C1023="Beer",
SUM(LOOKUP(2,1/(SRP!$B$8:$B$10&lt;=E1023)/(SRP!$C$8:$C$10&gt;=E1023),SRP!$D$8:$D$10)*(G1023/100)*(E1023/1000)),
IF(C1023="Spirits",
SUM(LOOKUP(2,1/(SRP!$B$2:$B$7&lt;=E1023)/(SRP!$C$2:$C$7&gt;=E1023),SRP!$D$2:$D$7)*(G1023/100)*(E1023/1000)),
IF(AND(C1023="Wine",D1023="Fortified Wines"),
SUM(LOOKUP(2,1/(SRP!$B$26:$B$29&lt;=E1023)/(SRP!$C$26:$C$29&gt;=E1023),SRP!$D$26:$D$29)*(G1023/100)*(E1023/1000)),
IF(C1023="Wine",
SUM(LOOKUP(2,1/(SRP!$B$21:$B$25&lt;=E1023)/(SRP!$C$21:$C$25&gt;=E1023),SRP!$D$21:$D$25)*(G1023/100)*(E1023/1000)),
IF(AND(C1023="Ready to Drink",D1023="RTD-One Pour Cocktail&gt;7%&lt;=14.5"),
SUM(LOOKUP(2,1/(SRP!$B$16:$B$20&lt;=E1023)/(SRP!$C$16:$C$20&gt;=E1023),SRP!$D$16:$D$20)*(G1023/100)*(E1023/1000)),
IF(C1023="Ready to Drink",
SUM(LOOKUP(2,1/(SRP!$B$11:$B$15&lt;=E1023)/(SRP!$C$11:$C$15&gt;=E1023),SRP!$D$11:$D$15)*(G1023/100)*(E1023/1000)),
0)))))),2)</f>
        <v>32.51</v>
      </c>
      <c r="L1023" s="173" t="str">
        <f t="shared" si="15"/>
        <v>Wine4000</v>
      </c>
      <c r="M1023" s="154">
        <f>VLOOKUP(L1023,'Slope %'!C:D,2,0)</f>
        <v>0.05</v>
      </c>
    </row>
    <row r="1024" spans="1:13" x14ac:dyDescent="0.25">
      <c r="A1024" s="169">
        <v>19938</v>
      </c>
      <c r="B1024" s="170" t="s">
        <v>1039</v>
      </c>
      <c r="C1024" s="170" t="s">
        <v>15</v>
      </c>
      <c r="D1024" s="170" t="s">
        <v>252</v>
      </c>
      <c r="E1024" s="170">
        <v>750</v>
      </c>
      <c r="F1024" s="170">
        <v>12</v>
      </c>
      <c r="G1024" s="171">
        <v>35</v>
      </c>
      <c r="H1024" s="170" t="s">
        <v>20</v>
      </c>
      <c r="I1024" s="171">
        <v>47.99</v>
      </c>
      <c r="J1024" s="169">
        <v>1</v>
      </c>
      <c r="K1024" s="154" cm="1">
        <f t="array" ref="K1024">ROUND(
IF(C1024="Beer",
SUM(LOOKUP(2,1/(SRP!$B$8:$B$10&lt;=E1024)/(SRP!$C$8:$C$10&gt;=E1024),SRP!$D$8:$D$10)*(G1024/100)*(E1024/1000)),
IF(C1024="Spirits",
SUM(LOOKUP(2,1/(SRP!$B$2:$B$7&lt;=E1024)/(SRP!$C$2:$C$7&gt;=E1024),SRP!$D$2:$D$7)*(G1024/100)*(E1024/1000)),
IF(AND(C1024="Wine",D1024="Fortified Wines"),
SUM(LOOKUP(2,1/(SRP!$B$26:$B$29&lt;=E1024)/(SRP!$C$26:$C$29&gt;=E1024),SRP!$D$26:$D$29)*(G1024/100)*(E1024/1000)),
IF(C1024="Wine",
SUM(LOOKUP(2,1/(SRP!$B$21:$B$25&lt;=E1024)/(SRP!$C$21:$C$25&gt;=E1024),SRP!$D$21:$D$25)*(G1024/100)*(E1024/1000)),
IF(AND(C1024="Ready to Drink",D1024="RTD-One Pour Cocktail&gt;7%&lt;=14.5"),
SUM(LOOKUP(2,1/(SRP!$B$16:$B$20&lt;=E1024)/(SRP!$C$16:$C$20&gt;=E1024),SRP!$D$16:$D$20)*(G1024/100)*(E1024/1000)),
IF(C1024="Ready to Drink",
SUM(LOOKUP(2,1/(SRP!$B$11:$B$15&lt;=E1024)/(SRP!$C$11:$C$15&gt;=E1024),SRP!$D$11:$D$15)*(G1024/100)*(E1024/1000)),
0)))))),2)</f>
        <v>20.49</v>
      </c>
      <c r="L1024" s="173" t="str">
        <f t="shared" si="15"/>
        <v>Spirits750</v>
      </c>
      <c r="M1024" s="154">
        <f>VLOOKUP(L1024,'Slope %'!C:D,2,0)</f>
        <v>7.0000000000000007E-2</v>
      </c>
    </row>
    <row r="1025" spans="1:13" x14ac:dyDescent="0.25">
      <c r="A1025" s="169">
        <v>19945</v>
      </c>
      <c r="B1025" s="170" t="s">
        <v>1040</v>
      </c>
      <c r="C1025" s="170" t="s">
        <v>11</v>
      </c>
      <c r="D1025" s="170" t="s">
        <v>267</v>
      </c>
      <c r="E1025" s="170">
        <v>473</v>
      </c>
      <c r="F1025" s="170">
        <v>24</v>
      </c>
      <c r="G1025" s="171">
        <v>5.4</v>
      </c>
      <c r="H1025" s="170" t="s">
        <v>13</v>
      </c>
      <c r="I1025" s="171">
        <v>3.99</v>
      </c>
      <c r="J1025" s="169">
        <v>1</v>
      </c>
      <c r="K1025" s="154" cm="1">
        <f t="array" ref="K1025">ROUND(
IF(C1025="Beer",
SUM(LOOKUP(2,1/(SRP!$B$8:$B$10&lt;=E1025)/(SRP!$C$8:$C$10&gt;=E1025),SRP!$D$8:$D$10)*(G1025/100)*(E1025/1000)),
IF(C1025="Spirits",
SUM(LOOKUP(2,1/(SRP!$B$2:$B$7&lt;=E1025)/(SRP!$C$2:$C$7&gt;=E1025),SRP!$D$2:$D$7)*(G1025/100)*(E1025/1000)),
IF(AND(C1025="Wine",D1025="Fortified Wines"),
SUM(LOOKUP(2,1/(SRP!$B$26:$B$29&lt;=E1025)/(SRP!$C$26:$C$29&gt;=E1025),SRP!$D$26:$D$29)*(G1025/100)*(E1025/1000)),
IF(C1025="Wine",
SUM(LOOKUP(2,1/(SRP!$B$21:$B$25&lt;=E1025)/(SRP!$C$21:$C$25&gt;=E1025),SRP!$D$21:$D$25)*(G1025/100)*(E1025/1000)),
IF(AND(C1025="Ready to Drink",D1025="RTD-One Pour Cocktail&gt;7%&lt;=14.5"),
SUM(LOOKUP(2,1/(SRP!$B$16:$B$20&lt;=E1025)/(SRP!$C$16:$C$20&gt;=E1025),SRP!$D$16:$D$20)*(G1025/100)*(E1025/1000)),
IF(C1025="Ready to Drink",
SUM(LOOKUP(2,1/(SRP!$B$11:$B$15&lt;=E1025)/(SRP!$C$11:$C$15&gt;=E1025),SRP!$D$11:$D$15)*(G1025/100)*(E1025/1000)),
0)))))),2)</f>
        <v>1.99</v>
      </c>
      <c r="L1025" s="173" t="str">
        <f t="shared" si="15"/>
        <v>Beer473</v>
      </c>
      <c r="M1025" s="154">
        <f>VLOOKUP(L1025,'Slope %'!C:D,2,0)</f>
        <v>0.12</v>
      </c>
    </row>
    <row r="1026" spans="1:13" x14ac:dyDescent="0.25">
      <c r="A1026" s="169">
        <v>19945</v>
      </c>
      <c r="B1026" s="170" t="s">
        <v>1040</v>
      </c>
      <c r="C1026" s="170" t="s">
        <v>11</v>
      </c>
      <c r="D1026" s="170" t="s">
        <v>267</v>
      </c>
      <c r="E1026" s="170">
        <v>473</v>
      </c>
      <c r="F1026" s="170">
        <v>24</v>
      </c>
      <c r="G1026" s="171">
        <v>5.4</v>
      </c>
      <c r="H1026" s="170" t="s">
        <v>13</v>
      </c>
      <c r="I1026" s="171">
        <v>3.99</v>
      </c>
      <c r="J1026" s="169">
        <v>1</v>
      </c>
      <c r="K1026" s="154" cm="1">
        <f t="array" ref="K1026">ROUND(
IF(C1026="Beer",
SUM(LOOKUP(2,1/(SRP!$B$8:$B$10&lt;=E1026)/(SRP!$C$8:$C$10&gt;=E1026),SRP!$D$8:$D$10)*(G1026/100)*(E1026/1000)),
IF(C1026="Spirits",
SUM(LOOKUP(2,1/(SRP!$B$2:$B$7&lt;=E1026)/(SRP!$C$2:$C$7&gt;=E1026),SRP!$D$2:$D$7)*(G1026/100)*(E1026/1000)),
IF(AND(C1026="Wine",D1026="Fortified Wines"),
SUM(LOOKUP(2,1/(SRP!$B$26:$B$29&lt;=E1026)/(SRP!$C$26:$C$29&gt;=E1026),SRP!$D$26:$D$29)*(G1026/100)*(E1026/1000)),
IF(C1026="Wine",
SUM(LOOKUP(2,1/(SRP!$B$21:$B$25&lt;=E1026)/(SRP!$C$21:$C$25&gt;=E1026),SRP!$D$21:$D$25)*(G1026/100)*(E1026/1000)),
IF(AND(C1026="Ready to Drink",D1026="RTD-One Pour Cocktail&gt;7%&lt;=14.5"),
SUM(LOOKUP(2,1/(SRP!$B$16:$B$20&lt;=E1026)/(SRP!$C$16:$C$20&gt;=E1026),SRP!$D$16:$D$20)*(G1026/100)*(E1026/1000)),
IF(C1026="Ready to Drink",
SUM(LOOKUP(2,1/(SRP!$B$11:$B$15&lt;=E1026)/(SRP!$C$11:$C$15&gt;=E1026),SRP!$D$11:$D$15)*(G1026/100)*(E1026/1000)),
0)))))),2)</f>
        <v>1.99</v>
      </c>
      <c r="L1026" s="173" t="str">
        <f t="shared" si="15"/>
        <v>Beer473</v>
      </c>
      <c r="M1026" s="154">
        <f>VLOOKUP(L1026,'Slope %'!C:D,2,0)</f>
        <v>0.12</v>
      </c>
    </row>
    <row r="1027" spans="1:13" x14ac:dyDescent="0.25">
      <c r="A1027" s="169">
        <v>19947</v>
      </c>
      <c r="B1027" s="170" t="s">
        <v>1041</v>
      </c>
      <c r="C1027" s="170" t="s">
        <v>11</v>
      </c>
      <c r="D1027" s="170" t="s">
        <v>267</v>
      </c>
      <c r="E1027" s="170">
        <v>4260</v>
      </c>
      <c r="F1027" s="170">
        <v>2</v>
      </c>
      <c r="G1027" s="171">
        <v>5.4</v>
      </c>
      <c r="H1027" s="170" t="s">
        <v>13</v>
      </c>
      <c r="I1027" s="171">
        <v>29.99</v>
      </c>
      <c r="J1027" s="169">
        <v>12</v>
      </c>
      <c r="K1027" s="154" cm="1">
        <f t="array" ref="K1027">ROUND(
IF(C1027="Beer",
SUM(LOOKUP(2,1/(SRP!$B$8:$B$10&lt;=E1027)/(SRP!$C$8:$C$10&gt;=E1027),SRP!$D$8:$D$10)*(G1027/100)*(E1027/1000)),
IF(C1027="Spirits",
SUM(LOOKUP(2,1/(SRP!$B$2:$B$7&lt;=E1027)/(SRP!$C$2:$C$7&gt;=E1027),SRP!$D$2:$D$7)*(G1027/100)*(E1027/1000)),
IF(AND(C1027="Wine",D1027="Fortified Wines"),
SUM(LOOKUP(2,1/(SRP!$B$26:$B$29&lt;=E1027)/(SRP!$C$26:$C$29&gt;=E1027),SRP!$D$26:$D$29)*(G1027/100)*(E1027/1000)),
IF(C1027="Wine",
SUM(LOOKUP(2,1/(SRP!$B$21:$B$25&lt;=E1027)/(SRP!$C$21:$C$25&gt;=E1027),SRP!$D$21:$D$25)*(G1027/100)*(E1027/1000)),
IF(AND(C1027="Ready to Drink",D1027="RTD-One Pour Cocktail&gt;7%&lt;=14.5"),
SUM(LOOKUP(2,1/(SRP!$B$16:$B$20&lt;=E1027)/(SRP!$C$16:$C$20&gt;=E1027),SRP!$D$16:$D$20)*(G1027/100)*(E1027/1000)),
IF(C1027="Ready to Drink",
SUM(LOOKUP(2,1/(SRP!$B$11:$B$15&lt;=E1027)/(SRP!$C$11:$C$15&gt;=E1027),SRP!$D$11:$D$15)*(G1027/100)*(E1027/1000)),
0)))))),2)</f>
        <v>17.96</v>
      </c>
      <c r="L1027" s="173" t="str">
        <f t="shared" ref="L1027:L1090" si="16">(_xlfn.CONCAT(C1027,E1027))</f>
        <v>Beer4260</v>
      </c>
      <c r="M1027" s="154">
        <f>VLOOKUP(L1027,'Slope %'!C:D,2,0)</f>
        <v>7.0000000000000007E-2</v>
      </c>
    </row>
    <row r="1028" spans="1:13" x14ac:dyDescent="0.25">
      <c r="A1028" s="169">
        <v>19947</v>
      </c>
      <c r="B1028" s="170" t="s">
        <v>1041</v>
      </c>
      <c r="C1028" s="170" t="s">
        <v>11</v>
      </c>
      <c r="D1028" s="170" t="s">
        <v>267</v>
      </c>
      <c r="E1028" s="170">
        <v>4260</v>
      </c>
      <c r="F1028" s="170">
        <v>2</v>
      </c>
      <c r="G1028" s="171">
        <v>5.4</v>
      </c>
      <c r="H1028" s="170" t="s">
        <v>13</v>
      </c>
      <c r="I1028" s="171">
        <v>29.99</v>
      </c>
      <c r="J1028" s="169">
        <v>12</v>
      </c>
      <c r="K1028" s="154" cm="1">
        <f t="array" ref="K1028">ROUND(
IF(C1028="Beer",
SUM(LOOKUP(2,1/(SRP!$B$8:$B$10&lt;=E1028)/(SRP!$C$8:$C$10&gt;=E1028),SRP!$D$8:$D$10)*(G1028/100)*(E1028/1000)),
IF(C1028="Spirits",
SUM(LOOKUP(2,1/(SRP!$B$2:$B$7&lt;=E1028)/(SRP!$C$2:$C$7&gt;=E1028),SRP!$D$2:$D$7)*(G1028/100)*(E1028/1000)),
IF(AND(C1028="Wine",D1028="Fortified Wines"),
SUM(LOOKUP(2,1/(SRP!$B$26:$B$29&lt;=E1028)/(SRP!$C$26:$C$29&gt;=E1028),SRP!$D$26:$D$29)*(G1028/100)*(E1028/1000)),
IF(C1028="Wine",
SUM(LOOKUP(2,1/(SRP!$B$21:$B$25&lt;=E1028)/(SRP!$C$21:$C$25&gt;=E1028),SRP!$D$21:$D$25)*(G1028/100)*(E1028/1000)),
IF(AND(C1028="Ready to Drink",D1028="RTD-One Pour Cocktail&gt;7%&lt;=14.5"),
SUM(LOOKUP(2,1/(SRP!$B$16:$B$20&lt;=E1028)/(SRP!$C$16:$C$20&gt;=E1028),SRP!$D$16:$D$20)*(G1028/100)*(E1028/1000)),
IF(C1028="Ready to Drink",
SUM(LOOKUP(2,1/(SRP!$B$11:$B$15&lt;=E1028)/(SRP!$C$11:$C$15&gt;=E1028),SRP!$D$11:$D$15)*(G1028/100)*(E1028/1000)),
0)))))),2)</f>
        <v>17.96</v>
      </c>
      <c r="L1028" s="173" t="str">
        <f t="shared" si="16"/>
        <v>Beer4260</v>
      </c>
      <c r="M1028" s="154">
        <f>VLOOKUP(L1028,'Slope %'!C:D,2,0)</f>
        <v>7.0000000000000007E-2</v>
      </c>
    </row>
    <row r="1029" spans="1:13" x14ac:dyDescent="0.25">
      <c r="A1029" s="169">
        <v>19960</v>
      </c>
      <c r="B1029" s="170" t="s">
        <v>1042</v>
      </c>
      <c r="C1029" s="170" t="s">
        <v>15</v>
      </c>
      <c r="D1029" s="170" t="s">
        <v>82</v>
      </c>
      <c r="E1029" s="170">
        <v>750</v>
      </c>
      <c r="F1029" s="170">
        <v>12</v>
      </c>
      <c r="G1029" s="171">
        <v>40</v>
      </c>
      <c r="H1029" s="170" t="s">
        <v>29</v>
      </c>
      <c r="I1029" s="171">
        <v>54.99</v>
      </c>
      <c r="J1029" s="169">
        <v>1</v>
      </c>
      <c r="K1029" s="154" cm="1">
        <f t="array" ref="K1029">ROUND(
IF(C1029="Beer",
SUM(LOOKUP(2,1/(SRP!$B$8:$B$10&lt;=E1029)/(SRP!$C$8:$C$10&gt;=E1029),SRP!$D$8:$D$10)*(G1029/100)*(E1029/1000)),
IF(C1029="Spirits",
SUM(LOOKUP(2,1/(SRP!$B$2:$B$7&lt;=E1029)/(SRP!$C$2:$C$7&gt;=E1029),SRP!$D$2:$D$7)*(G1029/100)*(E1029/1000)),
IF(AND(C1029="Wine",D1029="Fortified Wines"),
SUM(LOOKUP(2,1/(SRP!$B$26:$B$29&lt;=E1029)/(SRP!$C$26:$C$29&gt;=E1029),SRP!$D$26:$D$29)*(G1029/100)*(E1029/1000)),
IF(C1029="Wine",
SUM(LOOKUP(2,1/(SRP!$B$21:$B$25&lt;=E1029)/(SRP!$C$21:$C$25&gt;=E1029),SRP!$D$21:$D$25)*(G1029/100)*(E1029/1000)),
IF(AND(C1029="Ready to Drink",D1029="RTD-One Pour Cocktail&gt;7%&lt;=14.5"),
SUM(LOOKUP(2,1/(SRP!$B$16:$B$20&lt;=E1029)/(SRP!$C$16:$C$20&gt;=E1029),SRP!$D$16:$D$20)*(G1029/100)*(E1029/1000)),
IF(C1029="Ready to Drink",
SUM(LOOKUP(2,1/(SRP!$B$11:$B$15&lt;=E1029)/(SRP!$C$11:$C$15&gt;=E1029),SRP!$D$11:$D$15)*(G1029/100)*(E1029/1000)),
0)))))),2)</f>
        <v>23.42</v>
      </c>
      <c r="L1029" s="173" t="str">
        <f t="shared" si="16"/>
        <v>Spirits750</v>
      </c>
      <c r="M1029" s="154">
        <f>VLOOKUP(L1029,'Slope %'!C:D,2,0)</f>
        <v>7.0000000000000007E-2</v>
      </c>
    </row>
    <row r="1030" spans="1:13" x14ac:dyDescent="0.25">
      <c r="A1030" s="169">
        <v>19986</v>
      </c>
      <c r="B1030" s="170" t="s">
        <v>1043</v>
      </c>
      <c r="C1030" s="170" t="s">
        <v>15</v>
      </c>
      <c r="D1030" s="170" t="s">
        <v>1044</v>
      </c>
      <c r="E1030" s="170">
        <v>360</v>
      </c>
      <c r="F1030" s="170">
        <v>20</v>
      </c>
      <c r="G1030" s="171">
        <v>20.100000000000001</v>
      </c>
      <c r="H1030" s="170" t="s">
        <v>1045</v>
      </c>
      <c r="I1030" s="171">
        <v>11.88</v>
      </c>
      <c r="J1030" s="169">
        <v>1</v>
      </c>
      <c r="K1030" s="154" cm="1">
        <f t="array" ref="K1030">ROUND(
IF(C1030="Beer",
SUM(LOOKUP(2,1/(SRP!$B$8:$B$10&lt;=E1030)/(SRP!$C$8:$C$10&gt;=E1030),SRP!$D$8:$D$10)*(G1030/100)*(E1030/1000)),
IF(C1030="Spirits",
SUM(LOOKUP(2,1/(SRP!$B$2:$B$7&lt;=E1030)/(SRP!$C$2:$C$7&gt;=E1030),SRP!$D$2:$D$7)*(G1030/100)*(E1030/1000)),
IF(AND(C1030="Wine",D1030="Fortified Wines"),
SUM(LOOKUP(2,1/(SRP!$B$26:$B$29&lt;=E1030)/(SRP!$C$26:$C$29&gt;=E1030),SRP!$D$26:$D$29)*(G1030/100)*(E1030/1000)),
IF(C1030="Wine",
SUM(LOOKUP(2,1/(SRP!$B$21:$B$25&lt;=E1030)/(SRP!$C$21:$C$25&gt;=E1030),SRP!$D$21:$D$25)*(G1030/100)*(E1030/1000)),
IF(AND(C1030="Ready to Drink",D1030="RTD-One Pour Cocktail&gt;7%&lt;=14.5"),
SUM(LOOKUP(2,1/(SRP!$B$16:$B$20&lt;=E1030)/(SRP!$C$16:$C$20&gt;=E1030),SRP!$D$16:$D$20)*(G1030/100)*(E1030/1000)),
IF(C1030="Ready to Drink",
SUM(LOOKUP(2,1/(SRP!$B$11:$B$15&lt;=E1030)/(SRP!$C$11:$C$15&gt;=E1030),SRP!$D$11:$D$15)*(G1030/100)*(E1030/1000)),
0)))))),2)</f>
        <v>6.41</v>
      </c>
      <c r="L1030" s="173" t="str">
        <f t="shared" si="16"/>
        <v>Spirits360</v>
      </c>
      <c r="M1030" s="154">
        <f>VLOOKUP(L1030,'Slope %'!C:D,2,0)</f>
        <v>0.1</v>
      </c>
    </row>
    <row r="1031" spans="1:13" x14ac:dyDescent="0.25">
      <c r="A1031" s="169">
        <v>20004</v>
      </c>
      <c r="B1031" s="170" t="s">
        <v>1046</v>
      </c>
      <c r="C1031" s="170" t="s">
        <v>24</v>
      </c>
      <c r="D1031" s="170" t="s">
        <v>34</v>
      </c>
      <c r="E1031" s="170">
        <v>750</v>
      </c>
      <c r="F1031" s="170">
        <v>12</v>
      </c>
      <c r="G1031" s="171">
        <v>14</v>
      </c>
      <c r="H1031" s="170" t="s">
        <v>200</v>
      </c>
      <c r="I1031" s="171">
        <v>14.99</v>
      </c>
      <c r="J1031" s="169">
        <v>1</v>
      </c>
      <c r="K1031" s="154" cm="1">
        <f t="array" ref="K1031">ROUND(
IF(C1031="Beer",
SUM(LOOKUP(2,1/(SRP!$B$8:$B$10&lt;=E1031)/(SRP!$C$8:$C$10&gt;=E1031),SRP!$D$8:$D$10)*(G1031/100)*(E1031/1000)),
IF(C1031="Spirits",
SUM(LOOKUP(2,1/(SRP!$B$2:$B$7&lt;=E1031)/(SRP!$C$2:$C$7&gt;=E1031),SRP!$D$2:$D$7)*(G1031/100)*(E1031/1000)),
IF(AND(C1031="Wine",D1031="Fortified Wines"),
SUM(LOOKUP(2,1/(SRP!$B$26:$B$29&lt;=E1031)/(SRP!$C$26:$C$29&gt;=E1031),SRP!$D$26:$D$29)*(G1031/100)*(E1031/1000)),
IF(C1031="Wine",
SUM(LOOKUP(2,1/(SRP!$B$21:$B$25&lt;=E1031)/(SRP!$C$21:$C$25&gt;=E1031),SRP!$D$21:$D$25)*(G1031/100)*(E1031/1000)),
IF(AND(C1031="Ready to Drink",D1031="RTD-One Pour Cocktail&gt;7%&lt;=14.5"),
SUM(LOOKUP(2,1/(SRP!$B$16:$B$20&lt;=E1031)/(SRP!$C$16:$C$20&gt;=E1031),SRP!$D$16:$D$20)*(G1031/100)*(E1031/1000)),
IF(C1031="Ready to Drink",
SUM(LOOKUP(2,1/(SRP!$B$11:$B$15&lt;=E1031)/(SRP!$C$11:$C$15&gt;=E1031),SRP!$D$11:$D$15)*(G1031/100)*(E1031/1000)),
0)))))),2)</f>
        <v>8.1999999999999993</v>
      </c>
      <c r="L1031" s="173" t="str">
        <f t="shared" si="16"/>
        <v>Wine750</v>
      </c>
      <c r="M1031" s="154">
        <f>VLOOKUP(L1031,'Slope %'!C:D,2,0)</f>
        <v>0.1</v>
      </c>
    </row>
    <row r="1032" spans="1:13" x14ac:dyDescent="0.25">
      <c r="A1032" s="169">
        <v>20006</v>
      </c>
      <c r="B1032" s="170" t="s">
        <v>1047</v>
      </c>
      <c r="C1032" s="170" t="s">
        <v>24</v>
      </c>
      <c r="D1032" s="170" t="s">
        <v>34</v>
      </c>
      <c r="E1032" s="170">
        <v>750</v>
      </c>
      <c r="F1032" s="170">
        <v>12</v>
      </c>
      <c r="G1032" s="171">
        <v>13</v>
      </c>
      <c r="H1032" s="170" t="s">
        <v>200</v>
      </c>
      <c r="I1032" s="171">
        <v>13.99</v>
      </c>
      <c r="J1032" s="169">
        <v>1</v>
      </c>
      <c r="K1032" s="154" cm="1">
        <f t="array" ref="K1032">ROUND(
IF(C1032="Beer",
SUM(LOOKUP(2,1/(SRP!$B$8:$B$10&lt;=E1032)/(SRP!$C$8:$C$10&gt;=E1032),SRP!$D$8:$D$10)*(G1032/100)*(E1032/1000)),
IF(C1032="Spirits",
SUM(LOOKUP(2,1/(SRP!$B$2:$B$7&lt;=E1032)/(SRP!$C$2:$C$7&gt;=E1032),SRP!$D$2:$D$7)*(G1032/100)*(E1032/1000)),
IF(AND(C1032="Wine",D1032="Fortified Wines"),
SUM(LOOKUP(2,1/(SRP!$B$26:$B$29&lt;=E1032)/(SRP!$C$26:$C$29&gt;=E1032),SRP!$D$26:$D$29)*(G1032/100)*(E1032/1000)),
IF(C1032="Wine",
SUM(LOOKUP(2,1/(SRP!$B$21:$B$25&lt;=E1032)/(SRP!$C$21:$C$25&gt;=E1032),SRP!$D$21:$D$25)*(G1032/100)*(E1032/1000)),
IF(AND(C1032="Ready to Drink",D1032="RTD-One Pour Cocktail&gt;7%&lt;=14.5"),
SUM(LOOKUP(2,1/(SRP!$B$16:$B$20&lt;=E1032)/(SRP!$C$16:$C$20&gt;=E1032),SRP!$D$16:$D$20)*(G1032/100)*(E1032/1000)),
IF(C1032="Ready to Drink",
SUM(LOOKUP(2,1/(SRP!$B$11:$B$15&lt;=E1032)/(SRP!$C$11:$C$15&gt;=E1032),SRP!$D$11:$D$15)*(G1032/100)*(E1032/1000)),
0)))))),2)</f>
        <v>7.61</v>
      </c>
      <c r="L1032" s="173" t="str">
        <f t="shared" si="16"/>
        <v>Wine750</v>
      </c>
      <c r="M1032" s="154">
        <f>VLOOKUP(L1032,'Slope %'!C:D,2,0)</f>
        <v>0.1</v>
      </c>
    </row>
    <row r="1033" spans="1:13" x14ac:dyDescent="0.25">
      <c r="A1033" s="169">
        <v>20039</v>
      </c>
      <c r="B1033" s="170" t="s">
        <v>1048</v>
      </c>
      <c r="C1033" s="170" t="s">
        <v>15</v>
      </c>
      <c r="D1033" s="170" t="s">
        <v>198</v>
      </c>
      <c r="E1033" s="170">
        <v>750</v>
      </c>
      <c r="F1033" s="170">
        <v>12</v>
      </c>
      <c r="G1033" s="171">
        <v>35</v>
      </c>
      <c r="H1033" s="170" t="s">
        <v>20</v>
      </c>
      <c r="I1033" s="171">
        <v>27.99</v>
      </c>
      <c r="J1033" s="169">
        <v>1</v>
      </c>
      <c r="K1033" s="154" cm="1">
        <f t="array" ref="K1033">ROUND(
IF(C1033="Beer",
SUM(LOOKUP(2,1/(SRP!$B$8:$B$10&lt;=E1033)/(SRP!$C$8:$C$10&gt;=E1033),SRP!$D$8:$D$10)*(G1033/100)*(E1033/1000)),
IF(C1033="Spirits",
SUM(LOOKUP(2,1/(SRP!$B$2:$B$7&lt;=E1033)/(SRP!$C$2:$C$7&gt;=E1033),SRP!$D$2:$D$7)*(G1033/100)*(E1033/1000)),
IF(AND(C1033="Wine",D1033="Fortified Wines"),
SUM(LOOKUP(2,1/(SRP!$B$26:$B$29&lt;=E1033)/(SRP!$C$26:$C$29&gt;=E1033),SRP!$D$26:$D$29)*(G1033/100)*(E1033/1000)),
IF(C1033="Wine",
SUM(LOOKUP(2,1/(SRP!$B$21:$B$25&lt;=E1033)/(SRP!$C$21:$C$25&gt;=E1033),SRP!$D$21:$D$25)*(G1033/100)*(E1033/1000)),
IF(AND(C1033="Ready to Drink",D1033="RTD-One Pour Cocktail&gt;7%&lt;=14.5"),
SUM(LOOKUP(2,1/(SRP!$B$16:$B$20&lt;=E1033)/(SRP!$C$16:$C$20&gt;=E1033),SRP!$D$16:$D$20)*(G1033/100)*(E1033/1000)),
IF(C1033="Ready to Drink",
SUM(LOOKUP(2,1/(SRP!$B$11:$B$15&lt;=E1033)/(SRP!$C$11:$C$15&gt;=E1033),SRP!$D$11:$D$15)*(G1033/100)*(E1033/1000)),
0)))))),2)</f>
        <v>20.49</v>
      </c>
      <c r="L1033" s="173" t="str">
        <f t="shared" si="16"/>
        <v>Spirits750</v>
      </c>
      <c r="M1033" s="154">
        <f>VLOOKUP(L1033,'Slope %'!C:D,2,0)</f>
        <v>7.0000000000000007E-2</v>
      </c>
    </row>
    <row r="1034" spans="1:13" x14ac:dyDescent="0.25">
      <c r="A1034" s="169">
        <v>20044</v>
      </c>
      <c r="B1034" s="170" t="s">
        <v>1049</v>
      </c>
      <c r="C1034" s="170" t="s">
        <v>15</v>
      </c>
      <c r="D1034" s="170" t="s">
        <v>198</v>
      </c>
      <c r="E1034" s="170">
        <v>750</v>
      </c>
      <c r="F1034" s="170">
        <v>12</v>
      </c>
      <c r="G1034" s="171">
        <v>35</v>
      </c>
      <c r="H1034" s="170" t="s">
        <v>20</v>
      </c>
      <c r="I1034" s="171">
        <v>27.99</v>
      </c>
      <c r="J1034" s="169">
        <v>1</v>
      </c>
      <c r="K1034" s="154" cm="1">
        <f t="array" ref="K1034">ROUND(
IF(C1034="Beer",
SUM(LOOKUP(2,1/(SRP!$B$8:$B$10&lt;=E1034)/(SRP!$C$8:$C$10&gt;=E1034),SRP!$D$8:$D$10)*(G1034/100)*(E1034/1000)),
IF(C1034="Spirits",
SUM(LOOKUP(2,1/(SRP!$B$2:$B$7&lt;=E1034)/(SRP!$C$2:$C$7&gt;=E1034),SRP!$D$2:$D$7)*(G1034/100)*(E1034/1000)),
IF(AND(C1034="Wine",D1034="Fortified Wines"),
SUM(LOOKUP(2,1/(SRP!$B$26:$B$29&lt;=E1034)/(SRP!$C$26:$C$29&gt;=E1034),SRP!$D$26:$D$29)*(G1034/100)*(E1034/1000)),
IF(C1034="Wine",
SUM(LOOKUP(2,1/(SRP!$B$21:$B$25&lt;=E1034)/(SRP!$C$21:$C$25&gt;=E1034),SRP!$D$21:$D$25)*(G1034/100)*(E1034/1000)),
IF(AND(C1034="Ready to Drink",D1034="RTD-One Pour Cocktail&gt;7%&lt;=14.5"),
SUM(LOOKUP(2,1/(SRP!$B$16:$B$20&lt;=E1034)/(SRP!$C$16:$C$20&gt;=E1034),SRP!$D$16:$D$20)*(G1034/100)*(E1034/1000)),
IF(C1034="Ready to Drink",
SUM(LOOKUP(2,1/(SRP!$B$11:$B$15&lt;=E1034)/(SRP!$C$11:$C$15&gt;=E1034),SRP!$D$11:$D$15)*(G1034/100)*(E1034/1000)),
0)))))),2)</f>
        <v>20.49</v>
      </c>
      <c r="L1034" s="173" t="str">
        <f t="shared" si="16"/>
        <v>Spirits750</v>
      </c>
      <c r="M1034" s="154">
        <f>VLOOKUP(L1034,'Slope %'!C:D,2,0)</f>
        <v>7.0000000000000007E-2</v>
      </c>
    </row>
    <row r="1035" spans="1:13" x14ac:dyDescent="0.25">
      <c r="A1035" s="169">
        <v>20104</v>
      </c>
      <c r="B1035" s="170" t="s">
        <v>1050</v>
      </c>
      <c r="C1035" s="170" t="s">
        <v>24</v>
      </c>
      <c r="D1035" s="170" t="s">
        <v>34</v>
      </c>
      <c r="E1035" s="170">
        <v>750</v>
      </c>
      <c r="F1035" s="170">
        <v>12</v>
      </c>
      <c r="G1035" s="171">
        <v>13.5</v>
      </c>
      <c r="H1035" s="170" t="s">
        <v>141</v>
      </c>
      <c r="I1035" s="171">
        <v>21.99</v>
      </c>
      <c r="J1035" s="169">
        <v>1</v>
      </c>
      <c r="K1035" s="154" cm="1">
        <f t="array" ref="K1035">ROUND(
IF(C1035="Beer",
SUM(LOOKUP(2,1/(SRP!$B$8:$B$10&lt;=E1035)/(SRP!$C$8:$C$10&gt;=E1035),SRP!$D$8:$D$10)*(G1035/100)*(E1035/1000)),
IF(C1035="Spirits",
SUM(LOOKUP(2,1/(SRP!$B$2:$B$7&lt;=E1035)/(SRP!$C$2:$C$7&gt;=E1035),SRP!$D$2:$D$7)*(G1035/100)*(E1035/1000)),
IF(AND(C1035="Wine",D1035="Fortified Wines"),
SUM(LOOKUP(2,1/(SRP!$B$26:$B$29&lt;=E1035)/(SRP!$C$26:$C$29&gt;=E1035),SRP!$D$26:$D$29)*(G1035/100)*(E1035/1000)),
IF(C1035="Wine",
SUM(LOOKUP(2,1/(SRP!$B$21:$B$25&lt;=E1035)/(SRP!$C$21:$C$25&gt;=E1035),SRP!$D$21:$D$25)*(G1035/100)*(E1035/1000)),
IF(AND(C1035="Ready to Drink",D1035="RTD-One Pour Cocktail&gt;7%&lt;=14.5"),
SUM(LOOKUP(2,1/(SRP!$B$16:$B$20&lt;=E1035)/(SRP!$C$16:$C$20&gt;=E1035),SRP!$D$16:$D$20)*(G1035/100)*(E1035/1000)),
IF(C1035="Ready to Drink",
SUM(LOOKUP(2,1/(SRP!$B$11:$B$15&lt;=E1035)/(SRP!$C$11:$C$15&gt;=E1035),SRP!$D$11:$D$15)*(G1035/100)*(E1035/1000)),
0)))))),2)</f>
        <v>7.9</v>
      </c>
      <c r="L1035" s="173" t="str">
        <f t="shared" si="16"/>
        <v>Wine750</v>
      </c>
      <c r="M1035" s="154">
        <f>VLOOKUP(L1035,'Slope %'!C:D,2,0)</f>
        <v>0.1</v>
      </c>
    </row>
    <row r="1036" spans="1:13" x14ac:dyDescent="0.25">
      <c r="A1036" s="169">
        <v>20109</v>
      </c>
      <c r="B1036" s="170" t="s">
        <v>1051</v>
      </c>
      <c r="C1036" s="170" t="s">
        <v>24</v>
      </c>
      <c r="D1036" s="170" t="s">
        <v>34</v>
      </c>
      <c r="E1036" s="170">
        <v>750</v>
      </c>
      <c r="F1036" s="170">
        <v>6</v>
      </c>
      <c r="G1036" s="171">
        <v>13.5</v>
      </c>
      <c r="H1036" s="170" t="s">
        <v>222</v>
      </c>
      <c r="I1036" s="171">
        <v>52.49</v>
      </c>
      <c r="J1036" s="169">
        <v>1</v>
      </c>
      <c r="K1036" s="154" cm="1">
        <f t="array" ref="K1036">ROUND(
IF(C1036="Beer",
SUM(LOOKUP(2,1/(SRP!$B$8:$B$10&lt;=E1036)/(SRP!$C$8:$C$10&gt;=E1036),SRP!$D$8:$D$10)*(G1036/100)*(E1036/1000)),
IF(C1036="Spirits",
SUM(LOOKUP(2,1/(SRP!$B$2:$B$7&lt;=E1036)/(SRP!$C$2:$C$7&gt;=E1036),SRP!$D$2:$D$7)*(G1036/100)*(E1036/1000)),
IF(AND(C1036="Wine",D1036="Fortified Wines"),
SUM(LOOKUP(2,1/(SRP!$B$26:$B$29&lt;=E1036)/(SRP!$C$26:$C$29&gt;=E1036),SRP!$D$26:$D$29)*(G1036/100)*(E1036/1000)),
IF(C1036="Wine",
SUM(LOOKUP(2,1/(SRP!$B$21:$B$25&lt;=E1036)/(SRP!$C$21:$C$25&gt;=E1036),SRP!$D$21:$D$25)*(G1036/100)*(E1036/1000)),
IF(AND(C1036="Ready to Drink",D1036="RTD-One Pour Cocktail&gt;7%&lt;=14.5"),
SUM(LOOKUP(2,1/(SRP!$B$16:$B$20&lt;=E1036)/(SRP!$C$16:$C$20&gt;=E1036),SRP!$D$16:$D$20)*(G1036/100)*(E1036/1000)),
IF(C1036="Ready to Drink",
SUM(LOOKUP(2,1/(SRP!$B$11:$B$15&lt;=E1036)/(SRP!$C$11:$C$15&gt;=E1036),SRP!$D$11:$D$15)*(G1036/100)*(E1036/1000)),
0)))))),2)</f>
        <v>7.9</v>
      </c>
      <c r="L1036" s="173" t="str">
        <f t="shared" si="16"/>
        <v>Wine750</v>
      </c>
      <c r="M1036" s="154">
        <f>VLOOKUP(L1036,'Slope %'!C:D,2,0)</f>
        <v>0.1</v>
      </c>
    </row>
    <row r="1037" spans="1:13" x14ac:dyDescent="0.25">
      <c r="A1037" s="169">
        <v>20120</v>
      </c>
      <c r="B1037" s="170" t="s">
        <v>1052</v>
      </c>
      <c r="C1037" s="170" t="s">
        <v>11</v>
      </c>
      <c r="D1037" s="170" t="s">
        <v>267</v>
      </c>
      <c r="E1037" s="170">
        <v>473</v>
      </c>
      <c r="F1037" s="170">
        <v>24</v>
      </c>
      <c r="G1037" s="171">
        <v>5</v>
      </c>
      <c r="H1037" s="170" t="s">
        <v>1053</v>
      </c>
      <c r="I1037" s="171">
        <v>3.99</v>
      </c>
      <c r="J1037" s="169">
        <v>1</v>
      </c>
      <c r="K1037" s="154" cm="1">
        <f t="array" ref="K1037">ROUND(
IF(C1037="Beer",
SUM(LOOKUP(2,1/(SRP!$B$8:$B$10&lt;=E1037)/(SRP!$C$8:$C$10&gt;=E1037),SRP!$D$8:$D$10)*(G1037/100)*(E1037/1000)),
IF(C1037="Spirits",
SUM(LOOKUP(2,1/(SRP!$B$2:$B$7&lt;=E1037)/(SRP!$C$2:$C$7&gt;=E1037),SRP!$D$2:$D$7)*(G1037/100)*(E1037/1000)),
IF(AND(C1037="Wine",D1037="Fortified Wines"),
SUM(LOOKUP(2,1/(SRP!$B$26:$B$29&lt;=E1037)/(SRP!$C$26:$C$29&gt;=E1037),SRP!$D$26:$D$29)*(G1037/100)*(E1037/1000)),
IF(C1037="Wine",
SUM(LOOKUP(2,1/(SRP!$B$21:$B$25&lt;=E1037)/(SRP!$C$21:$C$25&gt;=E1037),SRP!$D$21:$D$25)*(G1037/100)*(E1037/1000)),
IF(AND(C1037="Ready to Drink",D1037="RTD-One Pour Cocktail&gt;7%&lt;=14.5"),
SUM(LOOKUP(2,1/(SRP!$B$16:$B$20&lt;=E1037)/(SRP!$C$16:$C$20&gt;=E1037),SRP!$D$16:$D$20)*(G1037/100)*(E1037/1000)),
IF(C1037="Ready to Drink",
SUM(LOOKUP(2,1/(SRP!$B$11:$B$15&lt;=E1037)/(SRP!$C$11:$C$15&gt;=E1037),SRP!$D$11:$D$15)*(G1037/100)*(E1037/1000)),
0)))))),2)</f>
        <v>1.85</v>
      </c>
      <c r="L1037" s="173" t="str">
        <f t="shared" si="16"/>
        <v>Beer473</v>
      </c>
      <c r="M1037" s="154">
        <f>VLOOKUP(L1037,'Slope %'!C:D,2,0)</f>
        <v>0.12</v>
      </c>
    </row>
    <row r="1038" spans="1:13" x14ac:dyDescent="0.25">
      <c r="A1038" s="169">
        <v>20127</v>
      </c>
      <c r="B1038" s="170" t="s">
        <v>1054</v>
      </c>
      <c r="C1038" s="170" t="s">
        <v>24</v>
      </c>
      <c r="D1038" s="170" t="s">
        <v>68</v>
      </c>
      <c r="E1038" s="170">
        <v>750</v>
      </c>
      <c r="F1038" s="170">
        <v>12</v>
      </c>
      <c r="G1038" s="171">
        <v>14.5</v>
      </c>
      <c r="H1038" s="170" t="s">
        <v>54</v>
      </c>
      <c r="I1038" s="171">
        <v>22.99</v>
      </c>
      <c r="J1038" s="169">
        <v>1</v>
      </c>
      <c r="K1038" s="154" cm="1">
        <f t="array" ref="K1038">ROUND(
IF(C1038="Beer",
SUM(LOOKUP(2,1/(SRP!$B$8:$B$10&lt;=E1038)/(SRP!$C$8:$C$10&gt;=E1038),SRP!$D$8:$D$10)*(G1038/100)*(E1038/1000)),
IF(C1038="Spirits",
SUM(LOOKUP(2,1/(SRP!$B$2:$B$7&lt;=E1038)/(SRP!$C$2:$C$7&gt;=E1038),SRP!$D$2:$D$7)*(G1038/100)*(E1038/1000)),
IF(AND(C1038="Wine",D1038="Fortified Wines"),
SUM(LOOKUP(2,1/(SRP!$B$26:$B$29&lt;=E1038)/(SRP!$C$26:$C$29&gt;=E1038),SRP!$D$26:$D$29)*(G1038/100)*(E1038/1000)),
IF(C1038="Wine",
SUM(LOOKUP(2,1/(SRP!$B$21:$B$25&lt;=E1038)/(SRP!$C$21:$C$25&gt;=E1038),SRP!$D$21:$D$25)*(G1038/100)*(E1038/1000)),
IF(AND(C1038="Ready to Drink",D1038="RTD-One Pour Cocktail&gt;7%&lt;=14.5"),
SUM(LOOKUP(2,1/(SRP!$B$16:$B$20&lt;=E1038)/(SRP!$C$16:$C$20&gt;=E1038),SRP!$D$16:$D$20)*(G1038/100)*(E1038/1000)),
IF(C1038="Ready to Drink",
SUM(LOOKUP(2,1/(SRP!$B$11:$B$15&lt;=E1038)/(SRP!$C$11:$C$15&gt;=E1038),SRP!$D$11:$D$15)*(G1038/100)*(E1038/1000)),
0)))))),2)</f>
        <v>8.49</v>
      </c>
      <c r="L1038" s="173" t="str">
        <f t="shared" si="16"/>
        <v>Wine750</v>
      </c>
      <c r="M1038" s="154">
        <f>VLOOKUP(L1038,'Slope %'!C:D,2,0)</f>
        <v>0.1</v>
      </c>
    </row>
    <row r="1039" spans="1:13" x14ac:dyDescent="0.25">
      <c r="A1039" s="169">
        <v>20148</v>
      </c>
      <c r="B1039" s="170" t="s">
        <v>1055</v>
      </c>
      <c r="C1039" s="170" t="s">
        <v>15</v>
      </c>
      <c r="D1039" s="170" t="s">
        <v>756</v>
      </c>
      <c r="E1039" s="170">
        <v>750</v>
      </c>
      <c r="F1039" s="170">
        <v>12</v>
      </c>
      <c r="G1039" s="171">
        <v>40</v>
      </c>
      <c r="H1039" s="170" t="s">
        <v>123</v>
      </c>
      <c r="I1039" s="171">
        <v>27.49</v>
      </c>
      <c r="J1039" s="169">
        <v>1</v>
      </c>
      <c r="K1039" s="154" cm="1">
        <f t="array" ref="K1039">ROUND(
IF(C1039="Beer",
SUM(LOOKUP(2,1/(SRP!$B$8:$B$10&lt;=E1039)/(SRP!$C$8:$C$10&gt;=E1039),SRP!$D$8:$D$10)*(G1039/100)*(E1039/1000)),
IF(C1039="Spirits",
SUM(LOOKUP(2,1/(SRP!$B$2:$B$7&lt;=E1039)/(SRP!$C$2:$C$7&gt;=E1039),SRP!$D$2:$D$7)*(G1039/100)*(E1039/1000)),
IF(AND(C1039="Wine",D1039="Fortified Wines"),
SUM(LOOKUP(2,1/(SRP!$B$26:$B$29&lt;=E1039)/(SRP!$C$26:$C$29&gt;=E1039),SRP!$D$26:$D$29)*(G1039/100)*(E1039/1000)),
IF(C1039="Wine",
SUM(LOOKUP(2,1/(SRP!$B$21:$B$25&lt;=E1039)/(SRP!$C$21:$C$25&gt;=E1039),SRP!$D$21:$D$25)*(G1039/100)*(E1039/1000)),
IF(AND(C1039="Ready to Drink",D1039="RTD-One Pour Cocktail&gt;7%&lt;=14.5"),
SUM(LOOKUP(2,1/(SRP!$B$16:$B$20&lt;=E1039)/(SRP!$C$16:$C$20&gt;=E1039),SRP!$D$16:$D$20)*(G1039/100)*(E1039/1000)),
IF(C1039="Ready to Drink",
SUM(LOOKUP(2,1/(SRP!$B$11:$B$15&lt;=E1039)/(SRP!$C$11:$C$15&gt;=E1039),SRP!$D$11:$D$15)*(G1039/100)*(E1039/1000)),
0)))))),2)</f>
        <v>23.42</v>
      </c>
      <c r="L1039" s="173" t="str">
        <f t="shared" si="16"/>
        <v>Spirits750</v>
      </c>
      <c r="M1039" s="154">
        <f>VLOOKUP(L1039,'Slope %'!C:D,2,0)</f>
        <v>7.0000000000000007E-2</v>
      </c>
    </row>
    <row r="1040" spans="1:13" x14ac:dyDescent="0.25">
      <c r="A1040" s="169">
        <v>20149</v>
      </c>
      <c r="B1040" s="170" t="s">
        <v>1056</v>
      </c>
      <c r="C1040" s="170" t="s">
        <v>24</v>
      </c>
      <c r="D1040" s="170" t="s">
        <v>34</v>
      </c>
      <c r="E1040" s="170">
        <v>750</v>
      </c>
      <c r="F1040" s="170">
        <v>6</v>
      </c>
      <c r="G1040" s="171">
        <v>13</v>
      </c>
      <c r="H1040" s="170" t="s">
        <v>357</v>
      </c>
      <c r="I1040" s="171">
        <v>17.989999999999998</v>
      </c>
      <c r="J1040" s="169">
        <v>1</v>
      </c>
      <c r="K1040" s="154" cm="1">
        <f t="array" ref="K1040">ROUND(
IF(C1040="Beer",
SUM(LOOKUP(2,1/(SRP!$B$8:$B$10&lt;=E1040)/(SRP!$C$8:$C$10&gt;=E1040),SRP!$D$8:$D$10)*(G1040/100)*(E1040/1000)),
IF(C1040="Spirits",
SUM(LOOKUP(2,1/(SRP!$B$2:$B$7&lt;=E1040)/(SRP!$C$2:$C$7&gt;=E1040),SRP!$D$2:$D$7)*(G1040/100)*(E1040/1000)),
IF(AND(C1040="Wine",D1040="Fortified Wines"),
SUM(LOOKUP(2,1/(SRP!$B$26:$B$29&lt;=E1040)/(SRP!$C$26:$C$29&gt;=E1040),SRP!$D$26:$D$29)*(G1040/100)*(E1040/1000)),
IF(C1040="Wine",
SUM(LOOKUP(2,1/(SRP!$B$21:$B$25&lt;=E1040)/(SRP!$C$21:$C$25&gt;=E1040),SRP!$D$21:$D$25)*(G1040/100)*(E1040/1000)),
IF(AND(C1040="Ready to Drink",D1040="RTD-One Pour Cocktail&gt;7%&lt;=14.5"),
SUM(LOOKUP(2,1/(SRP!$B$16:$B$20&lt;=E1040)/(SRP!$C$16:$C$20&gt;=E1040),SRP!$D$16:$D$20)*(G1040/100)*(E1040/1000)),
IF(C1040="Ready to Drink",
SUM(LOOKUP(2,1/(SRP!$B$11:$B$15&lt;=E1040)/(SRP!$C$11:$C$15&gt;=E1040),SRP!$D$11:$D$15)*(G1040/100)*(E1040/1000)),
0)))))),2)</f>
        <v>7.61</v>
      </c>
      <c r="L1040" s="173" t="str">
        <f t="shared" si="16"/>
        <v>Wine750</v>
      </c>
      <c r="M1040" s="154">
        <f>VLOOKUP(L1040,'Slope %'!C:D,2,0)</f>
        <v>0.1</v>
      </c>
    </row>
    <row r="1041" spans="1:13" x14ac:dyDescent="0.25">
      <c r="A1041" s="169">
        <v>20174</v>
      </c>
      <c r="B1041" s="170" t="s">
        <v>1057</v>
      </c>
      <c r="C1041" s="170" t="s">
        <v>263</v>
      </c>
      <c r="D1041" s="170" t="s">
        <v>646</v>
      </c>
      <c r="E1041" s="170">
        <v>458</v>
      </c>
      <c r="F1041" s="170">
        <v>24</v>
      </c>
      <c r="G1041" s="171">
        <v>5.5</v>
      </c>
      <c r="H1041" s="170" t="s">
        <v>333</v>
      </c>
      <c r="I1041" s="171">
        <v>3.69</v>
      </c>
      <c r="J1041" s="169">
        <v>1</v>
      </c>
      <c r="K1041" s="154" cm="1">
        <f t="array" ref="K1041">ROUND(
IF(C1041="Beer",
SUM(LOOKUP(2,1/(SRP!$B$8:$B$10&lt;=E1041)/(SRP!$C$8:$C$10&gt;=E1041),SRP!$D$8:$D$10)*(G1041/100)*(E1041/1000)),
IF(C1041="Spirits",
SUM(LOOKUP(2,1/(SRP!$B$2:$B$7&lt;=E1041)/(SRP!$C$2:$C$7&gt;=E1041),SRP!$D$2:$D$7)*(G1041/100)*(E1041/1000)),
IF(AND(C1041="Wine",D1041="Fortified Wines"),
SUM(LOOKUP(2,1/(SRP!$B$26:$B$29&lt;=E1041)/(SRP!$C$26:$C$29&gt;=E1041),SRP!$D$26:$D$29)*(G1041/100)*(E1041/1000)),
IF(C1041="Wine",
SUM(LOOKUP(2,1/(SRP!$B$21:$B$25&lt;=E1041)/(SRP!$C$21:$C$25&gt;=E1041),SRP!$D$21:$D$25)*(G1041/100)*(E1041/1000)),
IF(AND(C1041="Ready to Drink",D1041="RTD-One Pour Cocktail&gt;7%&lt;=14.5"),
SUM(LOOKUP(2,1/(SRP!$B$16:$B$20&lt;=E1041)/(SRP!$C$16:$C$20&gt;=E1041),SRP!$D$16:$D$20)*(G1041/100)*(E1041/1000)),
IF(C1041="Ready to Drink",
SUM(LOOKUP(2,1/(SRP!$B$11:$B$15&lt;=E1041)/(SRP!$C$11:$C$15&gt;=E1041),SRP!$D$11:$D$15)*(G1041/100)*(E1041/1000)),
0)))))),2)</f>
        <v>2.08</v>
      </c>
      <c r="L1041" s="173" t="str">
        <f t="shared" si="16"/>
        <v>Ready to Drink458</v>
      </c>
      <c r="M1041" s="154">
        <f>VLOOKUP(L1041,'Slope %'!C:D,2,0)</f>
        <v>0.12</v>
      </c>
    </row>
    <row r="1042" spans="1:13" x14ac:dyDescent="0.25">
      <c r="A1042" s="169">
        <v>20187</v>
      </c>
      <c r="B1042" s="170" t="s">
        <v>1058</v>
      </c>
      <c r="C1042" s="170" t="s">
        <v>24</v>
      </c>
      <c r="D1042" s="170" t="s">
        <v>34</v>
      </c>
      <c r="E1042" s="170">
        <v>750</v>
      </c>
      <c r="F1042" s="170">
        <v>12</v>
      </c>
      <c r="G1042" s="171">
        <v>12</v>
      </c>
      <c r="H1042" s="170" t="s">
        <v>54</v>
      </c>
      <c r="I1042" s="171">
        <v>17.989999999999998</v>
      </c>
      <c r="J1042" s="169">
        <v>1</v>
      </c>
      <c r="K1042" s="154" cm="1">
        <f t="array" ref="K1042">ROUND(
IF(C1042="Beer",
SUM(LOOKUP(2,1/(SRP!$B$8:$B$10&lt;=E1042)/(SRP!$C$8:$C$10&gt;=E1042),SRP!$D$8:$D$10)*(G1042/100)*(E1042/1000)),
IF(C1042="Spirits",
SUM(LOOKUP(2,1/(SRP!$B$2:$B$7&lt;=E1042)/(SRP!$C$2:$C$7&gt;=E1042),SRP!$D$2:$D$7)*(G1042/100)*(E1042/1000)),
IF(AND(C1042="Wine",D1042="Fortified Wines"),
SUM(LOOKUP(2,1/(SRP!$B$26:$B$29&lt;=E1042)/(SRP!$C$26:$C$29&gt;=E1042),SRP!$D$26:$D$29)*(G1042/100)*(E1042/1000)),
IF(C1042="Wine",
SUM(LOOKUP(2,1/(SRP!$B$21:$B$25&lt;=E1042)/(SRP!$C$21:$C$25&gt;=E1042),SRP!$D$21:$D$25)*(G1042/100)*(E1042/1000)),
IF(AND(C1042="Ready to Drink",D1042="RTD-One Pour Cocktail&gt;7%&lt;=14.5"),
SUM(LOOKUP(2,1/(SRP!$B$16:$B$20&lt;=E1042)/(SRP!$C$16:$C$20&gt;=E1042),SRP!$D$16:$D$20)*(G1042/100)*(E1042/1000)),
IF(C1042="Ready to Drink",
SUM(LOOKUP(2,1/(SRP!$B$11:$B$15&lt;=E1042)/(SRP!$C$11:$C$15&gt;=E1042),SRP!$D$11:$D$15)*(G1042/100)*(E1042/1000)),
0)))))),2)</f>
        <v>7.03</v>
      </c>
      <c r="L1042" s="173" t="str">
        <f t="shared" si="16"/>
        <v>Wine750</v>
      </c>
      <c r="M1042" s="154">
        <f>VLOOKUP(L1042,'Slope %'!C:D,2,0)</f>
        <v>0.1</v>
      </c>
    </row>
    <row r="1043" spans="1:13" x14ac:dyDescent="0.25">
      <c r="A1043" s="169">
        <v>20189</v>
      </c>
      <c r="B1043" s="170" t="s">
        <v>1059</v>
      </c>
      <c r="C1043" s="170" t="s">
        <v>24</v>
      </c>
      <c r="D1043" s="170" t="s">
        <v>38</v>
      </c>
      <c r="E1043" s="170">
        <v>750</v>
      </c>
      <c r="F1043" s="170">
        <v>12</v>
      </c>
      <c r="G1043" s="171">
        <v>13</v>
      </c>
      <c r="H1043" s="170" t="s">
        <v>141</v>
      </c>
      <c r="I1043" s="171">
        <v>20.99</v>
      </c>
      <c r="J1043" s="169">
        <v>1</v>
      </c>
      <c r="K1043" s="154" cm="1">
        <f t="array" ref="K1043">ROUND(
IF(C1043="Beer",
SUM(LOOKUP(2,1/(SRP!$B$8:$B$10&lt;=E1043)/(SRP!$C$8:$C$10&gt;=E1043),SRP!$D$8:$D$10)*(G1043/100)*(E1043/1000)),
IF(C1043="Spirits",
SUM(LOOKUP(2,1/(SRP!$B$2:$B$7&lt;=E1043)/(SRP!$C$2:$C$7&gt;=E1043),SRP!$D$2:$D$7)*(G1043/100)*(E1043/1000)),
IF(AND(C1043="Wine",D1043="Fortified Wines"),
SUM(LOOKUP(2,1/(SRP!$B$26:$B$29&lt;=E1043)/(SRP!$C$26:$C$29&gt;=E1043),SRP!$D$26:$D$29)*(G1043/100)*(E1043/1000)),
IF(C1043="Wine",
SUM(LOOKUP(2,1/(SRP!$B$21:$B$25&lt;=E1043)/(SRP!$C$21:$C$25&gt;=E1043),SRP!$D$21:$D$25)*(G1043/100)*(E1043/1000)),
IF(AND(C1043="Ready to Drink",D1043="RTD-One Pour Cocktail&gt;7%&lt;=14.5"),
SUM(LOOKUP(2,1/(SRP!$B$16:$B$20&lt;=E1043)/(SRP!$C$16:$C$20&gt;=E1043),SRP!$D$16:$D$20)*(G1043/100)*(E1043/1000)),
IF(C1043="Ready to Drink",
SUM(LOOKUP(2,1/(SRP!$B$11:$B$15&lt;=E1043)/(SRP!$C$11:$C$15&gt;=E1043),SRP!$D$11:$D$15)*(G1043/100)*(E1043/1000)),
0)))))),2)</f>
        <v>7.61</v>
      </c>
      <c r="L1043" s="173" t="str">
        <f t="shared" si="16"/>
        <v>Wine750</v>
      </c>
      <c r="M1043" s="154">
        <f>VLOOKUP(L1043,'Slope %'!C:D,2,0)</f>
        <v>0.1</v>
      </c>
    </row>
    <row r="1044" spans="1:13" x14ac:dyDescent="0.25">
      <c r="A1044" s="169">
        <v>20214</v>
      </c>
      <c r="B1044" s="170" t="s">
        <v>1060</v>
      </c>
      <c r="C1044" s="170" t="s">
        <v>24</v>
      </c>
      <c r="D1044" s="170" t="s">
        <v>117</v>
      </c>
      <c r="E1044" s="170">
        <v>750</v>
      </c>
      <c r="F1044" s="170">
        <v>12</v>
      </c>
      <c r="G1044" s="171">
        <v>14</v>
      </c>
      <c r="H1044" s="170" t="s">
        <v>22</v>
      </c>
      <c r="I1044" s="171">
        <v>39.99</v>
      </c>
      <c r="J1044" s="169">
        <v>1</v>
      </c>
      <c r="K1044" s="154" cm="1">
        <f t="array" ref="K1044">ROUND(
IF(C1044="Beer",
SUM(LOOKUP(2,1/(SRP!$B$8:$B$10&lt;=E1044)/(SRP!$C$8:$C$10&gt;=E1044),SRP!$D$8:$D$10)*(G1044/100)*(E1044/1000)),
IF(C1044="Spirits",
SUM(LOOKUP(2,1/(SRP!$B$2:$B$7&lt;=E1044)/(SRP!$C$2:$C$7&gt;=E1044),SRP!$D$2:$D$7)*(G1044/100)*(E1044/1000)),
IF(AND(C1044="Wine",D1044="Fortified Wines"),
SUM(LOOKUP(2,1/(SRP!$B$26:$B$29&lt;=E1044)/(SRP!$C$26:$C$29&gt;=E1044),SRP!$D$26:$D$29)*(G1044/100)*(E1044/1000)),
IF(C1044="Wine",
SUM(LOOKUP(2,1/(SRP!$B$21:$B$25&lt;=E1044)/(SRP!$C$21:$C$25&gt;=E1044),SRP!$D$21:$D$25)*(G1044/100)*(E1044/1000)),
IF(AND(C1044="Ready to Drink",D1044="RTD-One Pour Cocktail&gt;7%&lt;=14.5"),
SUM(LOOKUP(2,1/(SRP!$B$16:$B$20&lt;=E1044)/(SRP!$C$16:$C$20&gt;=E1044),SRP!$D$16:$D$20)*(G1044/100)*(E1044/1000)),
IF(C1044="Ready to Drink",
SUM(LOOKUP(2,1/(SRP!$B$11:$B$15&lt;=E1044)/(SRP!$C$11:$C$15&gt;=E1044),SRP!$D$11:$D$15)*(G1044/100)*(E1044/1000)),
0)))))),2)</f>
        <v>8.1999999999999993</v>
      </c>
      <c r="L1044" s="173" t="str">
        <f t="shared" si="16"/>
        <v>Wine750</v>
      </c>
      <c r="M1044" s="154">
        <f>VLOOKUP(L1044,'Slope %'!C:D,2,0)</f>
        <v>0.1</v>
      </c>
    </row>
    <row r="1045" spans="1:13" x14ac:dyDescent="0.25">
      <c r="A1045" s="169">
        <v>20221</v>
      </c>
      <c r="B1045" s="170" t="s">
        <v>1061</v>
      </c>
      <c r="C1045" s="170" t="s">
        <v>11</v>
      </c>
      <c r="D1045" s="170" t="s">
        <v>303</v>
      </c>
      <c r="E1045" s="170">
        <v>5000</v>
      </c>
      <c r="F1045" s="170">
        <v>2</v>
      </c>
      <c r="G1045" s="171">
        <v>8.5</v>
      </c>
      <c r="H1045" s="170" t="s">
        <v>723</v>
      </c>
      <c r="I1045" s="171">
        <v>74.989999999999995</v>
      </c>
      <c r="J1045" s="169">
        <v>1</v>
      </c>
      <c r="K1045" s="154" cm="1">
        <f t="array" ref="K1045">ROUND(
IF(C1045="Beer",
SUM(LOOKUP(2,1/(SRP!$B$8:$B$10&lt;=E1045)/(SRP!$C$8:$C$10&gt;=E1045),SRP!$D$8:$D$10)*(G1045/100)*(E1045/1000)),
IF(C1045="Spirits",
SUM(LOOKUP(2,1/(SRP!$B$2:$B$7&lt;=E1045)/(SRP!$C$2:$C$7&gt;=E1045),SRP!$D$2:$D$7)*(G1045/100)*(E1045/1000)),
IF(AND(C1045="Wine",D1045="Fortified Wines"),
SUM(LOOKUP(2,1/(SRP!$B$26:$B$29&lt;=E1045)/(SRP!$C$26:$C$29&gt;=E1045),SRP!$D$26:$D$29)*(G1045/100)*(E1045/1000)),
IF(C1045="Wine",
SUM(LOOKUP(2,1/(SRP!$B$21:$B$25&lt;=E1045)/(SRP!$C$21:$C$25&gt;=E1045),SRP!$D$21:$D$25)*(G1045/100)*(E1045/1000)),
IF(AND(C1045="Ready to Drink",D1045="RTD-One Pour Cocktail&gt;7%&lt;=14.5"),
SUM(LOOKUP(2,1/(SRP!$B$16:$B$20&lt;=E1045)/(SRP!$C$16:$C$20&gt;=E1045),SRP!$D$16:$D$20)*(G1045/100)*(E1045/1000)),
IF(C1045="Ready to Drink",
SUM(LOOKUP(2,1/(SRP!$B$11:$B$15&lt;=E1045)/(SRP!$C$11:$C$15&gt;=E1045),SRP!$D$11:$D$15)*(G1045/100)*(E1045/1000)),
0)))))),2)</f>
        <v>33.18</v>
      </c>
      <c r="L1045" s="173" t="str">
        <f t="shared" si="16"/>
        <v>Beer5000</v>
      </c>
      <c r="M1045" s="154">
        <f>VLOOKUP(L1045,'Slope %'!C:D,2,0)</f>
        <v>0.05</v>
      </c>
    </row>
    <row r="1046" spans="1:13" x14ac:dyDescent="0.25">
      <c r="A1046" s="169">
        <v>20221</v>
      </c>
      <c r="B1046" s="170" t="s">
        <v>1061</v>
      </c>
      <c r="C1046" s="170" t="s">
        <v>11</v>
      </c>
      <c r="D1046" s="170" t="s">
        <v>303</v>
      </c>
      <c r="E1046" s="170">
        <v>5000</v>
      </c>
      <c r="F1046" s="170">
        <v>2</v>
      </c>
      <c r="G1046" s="171">
        <v>8.5</v>
      </c>
      <c r="H1046" s="170" t="s">
        <v>723</v>
      </c>
      <c r="I1046" s="171">
        <v>74.989999999999995</v>
      </c>
      <c r="J1046" s="169">
        <v>1</v>
      </c>
      <c r="K1046" s="154" cm="1">
        <f t="array" ref="K1046">ROUND(
IF(C1046="Beer",
SUM(LOOKUP(2,1/(SRP!$B$8:$B$10&lt;=E1046)/(SRP!$C$8:$C$10&gt;=E1046),SRP!$D$8:$D$10)*(G1046/100)*(E1046/1000)),
IF(C1046="Spirits",
SUM(LOOKUP(2,1/(SRP!$B$2:$B$7&lt;=E1046)/(SRP!$C$2:$C$7&gt;=E1046),SRP!$D$2:$D$7)*(G1046/100)*(E1046/1000)),
IF(AND(C1046="Wine",D1046="Fortified Wines"),
SUM(LOOKUP(2,1/(SRP!$B$26:$B$29&lt;=E1046)/(SRP!$C$26:$C$29&gt;=E1046),SRP!$D$26:$D$29)*(G1046/100)*(E1046/1000)),
IF(C1046="Wine",
SUM(LOOKUP(2,1/(SRP!$B$21:$B$25&lt;=E1046)/(SRP!$C$21:$C$25&gt;=E1046),SRP!$D$21:$D$25)*(G1046/100)*(E1046/1000)),
IF(AND(C1046="Ready to Drink",D1046="RTD-One Pour Cocktail&gt;7%&lt;=14.5"),
SUM(LOOKUP(2,1/(SRP!$B$16:$B$20&lt;=E1046)/(SRP!$C$16:$C$20&gt;=E1046),SRP!$D$16:$D$20)*(G1046/100)*(E1046/1000)),
IF(C1046="Ready to Drink",
SUM(LOOKUP(2,1/(SRP!$B$11:$B$15&lt;=E1046)/(SRP!$C$11:$C$15&gt;=E1046),SRP!$D$11:$D$15)*(G1046/100)*(E1046/1000)),
0)))))),2)</f>
        <v>33.18</v>
      </c>
      <c r="L1046" s="173" t="str">
        <f t="shared" si="16"/>
        <v>Beer5000</v>
      </c>
      <c r="M1046" s="154">
        <f>VLOOKUP(L1046,'Slope %'!C:D,2,0)</f>
        <v>0.05</v>
      </c>
    </row>
    <row r="1047" spans="1:13" x14ac:dyDescent="0.25">
      <c r="A1047" s="169">
        <v>20279</v>
      </c>
      <c r="B1047" s="170" t="s">
        <v>1062</v>
      </c>
      <c r="C1047" s="170" t="s">
        <v>37</v>
      </c>
      <c r="D1047" s="170" t="s">
        <v>1063</v>
      </c>
      <c r="E1047" s="170">
        <v>100</v>
      </c>
      <c r="F1047" s="170">
        <v>12</v>
      </c>
      <c r="H1047" s="170" t="s">
        <v>222</v>
      </c>
      <c r="I1047" s="171">
        <v>11.99</v>
      </c>
      <c r="J1047" s="169">
        <v>1</v>
      </c>
      <c r="K1047" s="154" cm="1">
        <f t="array" ref="K1047">ROUND(
IF(C1047="Beer",
SUM(LOOKUP(2,1/(SRP!$B$8:$B$10&lt;=E1047)/(SRP!$C$8:$C$10&gt;=E1047),SRP!$D$8:$D$10)*(G1047/100)*(E1047/1000)),
IF(C1047="Spirits",
SUM(LOOKUP(2,1/(SRP!$B$2:$B$7&lt;=E1047)/(SRP!$C$2:$C$7&gt;=E1047),SRP!$D$2:$D$7)*(G1047/100)*(E1047/1000)),
IF(AND(C1047="Wine",D1047="Fortified Wines"),
SUM(LOOKUP(2,1/(SRP!$B$26:$B$29&lt;=E1047)/(SRP!$C$26:$C$29&gt;=E1047),SRP!$D$26:$D$29)*(G1047/100)*(E1047/1000)),
IF(C1047="Wine",
SUM(LOOKUP(2,1/(SRP!$B$21:$B$25&lt;=E1047)/(SRP!$C$21:$C$25&gt;=E1047),SRP!$D$21:$D$25)*(G1047/100)*(E1047/1000)),
IF(AND(C1047="Ready to Drink",D1047="RTD-One Pour Cocktail&gt;7%&lt;=14.5"),
SUM(LOOKUP(2,1/(SRP!$B$16:$B$20&lt;=E1047)/(SRP!$C$16:$C$20&gt;=E1047),SRP!$D$16:$D$20)*(G1047/100)*(E1047/1000)),
IF(C1047="Ready to Drink",
SUM(LOOKUP(2,1/(SRP!$B$11:$B$15&lt;=E1047)/(SRP!$C$11:$C$15&gt;=E1047),SRP!$D$11:$D$15)*(G1047/100)*(E1047/1000)),
0)))))),2)</f>
        <v>0</v>
      </c>
      <c r="L1047" s="173" t="str">
        <f t="shared" si="16"/>
        <v>Non Liquor Merchandise100</v>
      </c>
      <c r="M1047" s="154" t="e">
        <f>VLOOKUP(L1047,'Slope %'!C:D,2,0)</f>
        <v>#N/A</v>
      </c>
    </row>
    <row r="1048" spans="1:13" x14ac:dyDescent="0.25">
      <c r="A1048" s="169">
        <v>20294</v>
      </c>
      <c r="B1048" s="170" t="s">
        <v>1064</v>
      </c>
      <c r="C1048" s="170" t="s">
        <v>1065</v>
      </c>
      <c r="D1048" s="170" t="s">
        <v>1066</v>
      </c>
      <c r="E1048" s="170">
        <v>500</v>
      </c>
      <c r="F1048" s="170">
        <v>12</v>
      </c>
      <c r="G1048" s="171">
        <v>0.4</v>
      </c>
      <c r="H1048" s="170" t="s">
        <v>723</v>
      </c>
      <c r="I1048" s="171">
        <v>3.69</v>
      </c>
      <c r="J1048" s="169">
        <v>1</v>
      </c>
      <c r="K1048" s="154" cm="1">
        <f t="array" ref="K1048">ROUND(
IF(C1048="Beer",
SUM(LOOKUP(2,1/(SRP!$B$8:$B$10&lt;=E1048)/(SRP!$C$8:$C$10&gt;=E1048),SRP!$D$8:$D$10)*(G1048/100)*(E1048/1000)),
IF(C1048="Spirits",
SUM(LOOKUP(2,1/(SRP!$B$2:$B$7&lt;=E1048)/(SRP!$C$2:$C$7&gt;=E1048),SRP!$D$2:$D$7)*(G1048/100)*(E1048/1000)),
IF(AND(C1048="Wine",D1048="Fortified Wines"),
SUM(LOOKUP(2,1/(SRP!$B$26:$B$29&lt;=E1048)/(SRP!$C$26:$C$29&gt;=E1048),SRP!$D$26:$D$29)*(G1048/100)*(E1048/1000)),
IF(C1048="Wine",
SUM(LOOKUP(2,1/(SRP!$B$21:$B$25&lt;=E1048)/(SRP!$C$21:$C$25&gt;=E1048),SRP!$D$21:$D$25)*(G1048/100)*(E1048/1000)),
IF(AND(C1048="Ready to Drink",D1048="RTD-One Pour Cocktail&gt;7%&lt;=14.5"),
SUM(LOOKUP(2,1/(SRP!$B$16:$B$20&lt;=E1048)/(SRP!$C$16:$C$20&gt;=E1048),SRP!$D$16:$D$20)*(G1048/100)*(E1048/1000)),
IF(C1048="Ready to Drink",
SUM(LOOKUP(2,1/(SRP!$B$11:$B$15&lt;=E1048)/(SRP!$C$11:$C$15&gt;=E1048),SRP!$D$11:$D$15)*(G1048/100)*(E1048/1000)),
0)))))),2)</f>
        <v>0</v>
      </c>
      <c r="L1048" s="173" t="str">
        <f t="shared" si="16"/>
        <v>Dealcoholized500</v>
      </c>
      <c r="M1048" s="154" t="e">
        <f>VLOOKUP(L1048,'Slope %'!C:D,2,0)</f>
        <v>#N/A</v>
      </c>
    </row>
    <row r="1049" spans="1:13" x14ac:dyDescent="0.25">
      <c r="A1049" s="169">
        <v>20294</v>
      </c>
      <c r="B1049" s="170" t="s">
        <v>1064</v>
      </c>
      <c r="C1049" s="170" t="s">
        <v>1065</v>
      </c>
      <c r="D1049" s="170" t="s">
        <v>1066</v>
      </c>
      <c r="E1049" s="170">
        <v>500</v>
      </c>
      <c r="F1049" s="170">
        <v>12</v>
      </c>
      <c r="G1049" s="171">
        <v>0.4</v>
      </c>
      <c r="H1049" s="170" t="s">
        <v>723</v>
      </c>
      <c r="I1049" s="171">
        <v>3.69</v>
      </c>
      <c r="J1049" s="169">
        <v>1</v>
      </c>
      <c r="K1049" s="154" cm="1">
        <f t="array" ref="K1049">ROUND(
IF(C1049="Beer",
SUM(LOOKUP(2,1/(SRP!$B$8:$B$10&lt;=E1049)/(SRP!$C$8:$C$10&gt;=E1049),SRP!$D$8:$D$10)*(G1049/100)*(E1049/1000)),
IF(C1049="Spirits",
SUM(LOOKUP(2,1/(SRP!$B$2:$B$7&lt;=E1049)/(SRP!$C$2:$C$7&gt;=E1049),SRP!$D$2:$D$7)*(G1049/100)*(E1049/1000)),
IF(AND(C1049="Wine",D1049="Fortified Wines"),
SUM(LOOKUP(2,1/(SRP!$B$26:$B$29&lt;=E1049)/(SRP!$C$26:$C$29&gt;=E1049),SRP!$D$26:$D$29)*(G1049/100)*(E1049/1000)),
IF(C1049="Wine",
SUM(LOOKUP(2,1/(SRP!$B$21:$B$25&lt;=E1049)/(SRP!$C$21:$C$25&gt;=E1049),SRP!$D$21:$D$25)*(G1049/100)*(E1049/1000)),
IF(AND(C1049="Ready to Drink",D1049="RTD-One Pour Cocktail&gt;7%&lt;=14.5"),
SUM(LOOKUP(2,1/(SRP!$B$16:$B$20&lt;=E1049)/(SRP!$C$16:$C$20&gt;=E1049),SRP!$D$16:$D$20)*(G1049/100)*(E1049/1000)),
IF(C1049="Ready to Drink",
SUM(LOOKUP(2,1/(SRP!$B$11:$B$15&lt;=E1049)/(SRP!$C$11:$C$15&gt;=E1049),SRP!$D$11:$D$15)*(G1049/100)*(E1049/1000)),
0)))))),2)</f>
        <v>0</v>
      </c>
      <c r="L1049" s="173" t="str">
        <f t="shared" si="16"/>
        <v>Dealcoholized500</v>
      </c>
      <c r="M1049" s="154" t="e">
        <f>VLOOKUP(L1049,'Slope %'!C:D,2,0)</f>
        <v>#N/A</v>
      </c>
    </row>
    <row r="1050" spans="1:13" x14ac:dyDescent="0.25">
      <c r="A1050" s="169">
        <v>20319</v>
      </c>
      <c r="B1050" s="170" t="s">
        <v>1067</v>
      </c>
      <c r="C1050" s="170" t="s">
        <v>24</v>
      </c>
      <c r="D1050" s="170" t="s">
        <v>166</v>
      </c>
      <c r="E1050" s="170">
        <v>750</v>
      </c>
      <c r="F1050" s="170">
        <v>12</v>
      </c>
      <c r="G1050" s="171">
        <v>12</v>
      </c>
      <c r="H1050" s="170" t="s">
        <v>35</v>
      </c>
      <c r="I1050" s="171">
        <v>12.99</v>
      </c>
      <c r="J1050" s="169">
        <v>1</v>
      </c>
      <c r="K1050" s="154" cm="1">
        <f t="array" ref="K1050">ROUND(
IF(C1050="Beer",
SUM(LOOKUP(2,1/(SRP!$B$8:$B$10&lt;=E1050)/(SRP!$C$8:$C$10&gt;=E1050),SRP!$D$8:$D$10)*(G1050/100)*(E1050/1000)),
IF(C1050="Spirits",
SUM(LOOKUP(2,1/(SRP!$B$2:$B$7&lt;=E1050)/(SRP!$C$2:$C$7&gt;=E1050),SRP!$D$2:$D$7)*(G1050/100)*(E1050/1000)),
IF(AND(C1050="Wine",D1050="Fortified Wines"),
SUM(LOOKUP(2,1/(SRP!$B$26:$B$29&lt;=E1050)/(SRP!$C$26:$C$29&gt;=E1050),SRP!$D$26:$D$29)*(G1050/100)*(E1050/1000)),
IF(C1050="Wine",
SUM(LOOKUP(2,1/(SRP!$B$21:$B$25&lt;=E1050)/(SRP!$C$21:$C$25&gt;=E1050),SRP!$D$21:$D$25)*(G1050/100)*(E1050/1000)),
IF(AND(C1050="Ready to Drink",D1050="RTD-One Pour Cocktail&gt;7%&lt;=14.5"),
SUM(LOOKUP(2,1/(SRP!$B$16:$B$20&lt;=E1050)/(SRP!$C$16:$C$20&gt;=E1050),SRP!$D$16:$D$20)*(G1050/100)*(E1050/1000)),
IF(C1050="Ready to Drink",
SUM(LOOKUP(2,1/(SRP!$B$11:$B$15&lt;=E1050)/(SRP!$C$11:$C$15&gt;=E1050),SRP!$D$11:$D$15)*(G1050/100)*(E1050/1000)),
0)))))),2)</f>
        <v>7.03</v>
      </c>
      <c r="L1050" s="173" t="str">
        <f t="shared" si="16"/>
        <v>Wine750</v>
      </c>
      <c r="M1050" s="154">
        <f>VLOOKUP(L1050,'Slope %'!C:D,2,0)</f>
        <v>0.1</v>
      </c>
    </row>
    <row r="1051" spans="1:13" x14ac:dyDescent="0.25">
      <c r="A1051" s="169">
        <v>20330</v>
      </c>
      <c r="B1051" s="170" t="s">
        <v>1068</v>
      </c>
      <c r="C1051" s="170" t="s">
        <v>24</v>
      </c>
      <c r="D1051" s="170" t="s">
        <v>34</v>
      </c>
      <c r="E1051" s="170">
        <v>750</v>
      </c>
      <c r="F1051" s="170">
        <v>12</v>
      </c>
      <c r="G1051" s="171">
        <v>13.5</v>
      </c>
      <c r="H1051" s="170" t="s">
        <v>163</v>
      </c>
      <c r="I1051" s="171">
        <v>18.989999999999998</v>
      </c>
      <c r="J1051" s="169">
        <v>1</v>
      </c>
      <c r="K1051" s="154" cm="1">
        <f t="array" ref="K1051">ROUND(
IF(C1051="Beer",
SUM(LOOKUP(2,1/(SRP!$B$8:$B$10&lt;=E1051)/(SRP!$C$8:$C$10&gt;=E1051),SRP!$D$8:$D$10)*(G1051/100)*(E1051/1000)),
IF(C1051="Spirits",
SUM(LOOKUP(2,1/(SRP!$B$2:$B$7&lt;=E1051)/(SRP!$C$2:$C$7&gt;=E1051),SRP!$D$2:$D$7)*(G1051/100)*(E1051/1000)),
IF(AND(C1051="Wine",D1051="Fortified Wines"),
SUM(LOOKUP(2,1/(SRP!$B$26:$B$29&lt;=E1051)/(SRP!$C$26:$C$29&gt;=E1051),SRP!$D$26:$D$29)*(G1051/100)*(E1051/1000)),
IF(C1051="Wine",
SUM(LOOKUP(2,1/(SRP!$B$21:$B$25&lt;=E1051)/(SRP!$C$21:$C$25&gt;=E1051),SRP!$D$21:$D$25)*(G1051/100)*(E1051/1000)),
IF(AND(C1051="Ready to Drink",D1051="RTD-One Pour Cocktail&gt;7%&lt;=14.5"),
SUM(LOOKUP(2,1/(SRP!$B$16:$B$20&lt;=E1051)/(SRP!$C$16:$C$20&gt;=E1051),SRP!$D$16:$D$20)*(G1051/100)*(E1051/1000)),
IF(C1051="Ready to Drink",
SUM(LOOKUP(2,1/(SRP!$B$11:$B$15&lt;=E1051)/(SRP!$C$11:$C$15&gt;=E1051),SRP!$D$11:$D$15)*(G1051/100)*(E1051/1000)),
0)))))),2)</f>
        <v>7.9</v>
      </c>
      <c r="L1051" s="173" t="str">
        <f t="shared" si="16"/>
        <v>Wine750</v>
      </c>
      <c r="M1051" s="154">
        <f>VLOOKUP(L1051,'Slope %'!C:D,2,0)</f>
        <v>0.1</v>
      </c>
    </row>
    <row r="1052" spans="1:13" x14ac:dyDescent="0.25">
      <c r="A1052" s="169">
        <v>20347</v>
      </c>
      <c r="B1052" s="170" t="s">
        <v>1069</v>
      </c>
      <c r="C1052" s="170" t="s">
        <v>24</v>
      </c>
      <c r="D1052" s="170" t="s">
        <v>25</v>
      </c>
      <c r="E1052" s="170">
        <v>750</v>
      </c>
      <c r="F1052" s="170">
        <v>6</v>
      </c>
      <c r="G1052" s="171">
        <v>7.5</v>
      </c>
      <c r="H1052" s="170" t="s">
        <v>43</v>
      </c>
      <c r="I1052" s="171">
        <v>17.989999999999998</v>
      </c>
      <c r="J1052" s="169">
        <v>1</v>
      </c>
      <c r="K1052" s="154" cm="1">
        <f t="array" ref="K1052">ROUND(
IF(C1052="Beer",
SUM(LOOKUP(2,1/(SRP!$B$8:$B$10&lt;=E1052)/(SRP!$C$8:$C$10&gt;=E1052),SRP!$D$8:$D$10)*(G1052/100)*(E1052/1000)),
IF(C1052="Spirits",
SUM(LOOKUP(2,1/(SRP!$B$2:$B$7&lt;=E1052)/(SRP!$C$2:$C$7&gt;=E1052),SRP!$D$2:$D$7)*(G1052/100)*(E1052/1000)),
IF(AND(C1052="Wine",D1052="Fortified Wines"),
SUM(LOOKUP(2,1/(SRP!$B$26:$B$29&lt;=E1052)/(SRP!$C$26:$C$29&gt;=E1052),SRP!$D$26:$D$29)*(G1052/100)*(E1052/1000)),
IF(C1052="Wine",
SUM(LOOKUP(2,1/(SRP!$B$21:$B$25&lt;=E1052)/(SRP!$C$21:$C$25&gt;=E1052),SRP!$D$21:$D$25)*(G1052/100)*(E1052/1000)),
IF(AND(C1052="Ready to Drink",D1052="RTD-One Pour Cocktail&gt;7%&lt;=14.5"),
SUM(LOOKUP(2,1/(SRP!$B$16:$B$20&lt;=E1052)/(SRP!$C$16:$C$20&gt;=E1052),SRP!$D$16:$D$20)*(G1052/100)*(E1052/1000)),
IF(C1052="Ready to Drink",
SUM(LOOKUP(2,1/(SRP!$B$11:$B$15&lt;=E1052)/(SRP!$C$11:$C$15&gt;=E1052),SRP!$D$11:$D$15)*(G1052/100)*(E1052/1000)),
0)))))),2)</f>
        <v>4.3899999999999997</v>
      </c>
      <c r="L1052" s="173" t="str">
        <f t="shared" si="16"/>
        <v>Wine750</v>
      </c>
      <c r="M1052" s="154">
        <f>VLOOKUP(L1052,'Slope %'!C:D,2,0)</f>
        <v>0.1</v>
      </c>
    </row>
    <row r="1053" spans="1:13" x14ac:dyDescent="0.25">
      <c r="A1053" s="169">
        <v>20348</v>
      </c>
      <c r="B1053" s="170" t="s">
        <v>1070</v>
      </c>
      <c r="C1053" s="170" t="s">
        <v>24</v>
      </c>
      <c r="D1053" s="170" t="s">
        <v>34</v>
      </c>
      <c r="E1053" s="170">
        <v>750</v>
      </c>
      <c r="F1053" s="170">
        <v>1600</v>
      </c>
      <c r="G1053" s="171">
        <v>12.5</v>
      </c>
      <c r="H1053" s="170" t="s">
        <v>32</v>
      </c>
      <c r="I1053" s="171">
        <v>6.99</v>
      </c>
      <c r="J1053" s="169">
        <v>1</v>
      </c>
      <c r="K1053" s="154" cm="1">
        <f t="array" ref="K1053">ROUND(
IF(C1053="Beer",
SUM(LOOKUP(2,1/(SRP!$B$8:$B$10&lt;=E1053)/(SRP!$C$8:$C$10&gt;=E1053),SRP!$D$8:$D$10)*(G1053/100)*(E1053/1000)),
IF(C1053="Spirits",
SUM(LOOKUP(2,1/(SRP!$B$2:$B$7&lt;=E1053)/(SRP!$C$2:$C$7&gt;=E1053),SRP!$D$2:$D$7)*(G1053/100)*(E1053/1000)),
IF(AND(C1053="Wine",D1053="Fortified Wines"),
SUM(LOOKUP(2,1/(SRP!$B$26:$B$29&lt;=E1053)/(SRP!$C$26:$C$29&gt;=E1053),SRP!$D$26:$D$29)*(G1053/100)*(E1053/1000)),
IF(C1053="Wine",
SUM(LOOKUP(2,1/(SRP!$B$21:$B$25&lt;=E1053)/(SRP!$C$21:$C$25&gt;=E1053),SRP!$D$21:$D$25)*(G1053/100)*(E1053/1000)),
IF(AND(C1053="Ready to Drink",D1053="RTD-One Pour Cocktail&gt;7%&lt;=14.5"),
SUM(LOOKUP(2,1/(SRP!$B$16:$B$20&lt;=E1053)/(SRP!$C$16:$C$20&gt;=E1053),SRP!$D$16:$D$20)*(G1053/100)*(E1053/1000)),
IF(C1053="Ready to Drink",
SUM(LOOKUP(2,1/(SRP!$B$11:$B$15&lt;=E1053)/(SRP!$C$11:$C$15&gt;=E1053),SRP!$D$11:$D$15)*(G1053/100)*(E1053/1000)),
0)))))),2)</f>
        <v>7.32</v>
      </c>
      <c r="L1053" s="173" t="str">
        <f t="shared" si="16"/>
        <v>Wine750</v>
      </c>
      <c r="M1053" s="154">
        <f>VLOOKUP(L1053,'Slope %'!C:D,2,0)</f>
        <v>0.1</v>
      </c>
    </row>
    <row r="1054" spans="1:13" x14ac:dyDescent="0.25">
      <c r="A1054" s="169">
        <v>20362</v>
      </c>
      <c r="B1054" s="170" t="s">
        <v>1071</v>
      </c>
      <c r="C1054" s="170" t="s">
        <v>15</v>
      </c>
      <c r="D1054" s="170" t="s">
        <v>19</v>
      </c>
      <c r="E1054" s="170">
        <v>750</v>
      </c>
      <c r="F1054" s="170">
        <v>12</v>
      </c>
      <c r="G1054" s="171">
        <v>40</v>
      </c>
      <c r="H1054" s="170" t="s">
        <v>91</v>
      </c>
      <c r="I1054" s="171">
        <v>29.99</v>
      </c>
      <c r="J1054" s="169">
        <v>1</v>
      </c>
      <c r="K1054" s="154" cm="1">
        <f t="array" ref="K1054">ROUND(
IF(C1054="Beer",
SUM(LOOKUP(2,1/(SRP!$B$8:$B$10&lt;=E1054)/(SRP!$C$8:$C$10&gt;=E1054),SRP!$D$8:$D$10)*(G1054/100)*(E1054/1000)),
IF(C1054="Spirits",
SUM(LOOKUP(2,1/(SRP!$B$2:$B$7&lt;=E1054)/(SRP!$C$2:$C$7&gt;=E1054),SRP!$D$2:$D$7)*(G1054/100)*(E1054/1000)),
IF(AND(C1054="Wine",D1054="Fortified Wines"),
SUM(LOOKUP(2,1/(SRP!$B$26:$B$29&lt;=E1054)/(SRP!$C$26:$C$29&gt;=E1054),SRP!$D$26:$D$29)*(G1054/100)*(E1054/1000)),
IF(C1054="Wine",
SUM(LOOKUP(2,1/(SRP!$B$21:$B$25&lt;=E1054)/(SRP!$C$21:$C$25&gt;=E1054),SRP!$D$21:$D$25)*(G1054/100)*(E1054/1000)),
IF(AND(C1054="Ready to Drink",D1054="RTD-One Pour Cocktail&gt;7%&lt;=14.5"),
SUM(LOOKUP(2,1/(SRP!$B$16:$B$20&lt;=E1054)/(SRP!$C$16:$C$20&gt;=E1054),SRP!$D$16:$D$20)*(G1054/100)*(E1054/1000)),
IF(C1054="Ready to Drink",
SUM(LOOKUP(2,1/(SRP!$B$11:$B$15&lt;=E1054)/(SRP!$C$11:$C$15&gt;=E1054),SRP!$D$11:$D$15)*(G1054/100)*(E1054/1000)),
0)))))),2)</f>
        <v>23.42</v>
      </c>
      <c r="L1054" s="173" t="str">
        <f t="shared" si="16"/>
        <v>Spirits750</v>
      </c>
      <c r="M1054" s="154">
        <f>VLOOKUP(L1054,'Slope %'!C:D,2,0)</f>
        <v>7.0000000000000007E-2</v>
      </c>
    </row>
    <row r="1055" spans="1:13" x14ac:dyDescent="0.25">
      <c r="A1055" s="169">
        <v>20367</v>
      </c>
      <c r="B1055" s="170" t="s">
        <v>1072</v>
      </c>
      <c r="C1055" s="170" t="s">
        <v>15</v>
      </c>
      <c r="D1055" s="170" t="s">
        <v>51</v>
      </c>
      <c r="E1055" s="170">
        <v>200</v>
      </c>
      <c r="F1055" s="170">
        <v>12</v>
      </c>
      <c r="G1055" s="171">
        <v>40</v>
      </c>
      <c r="H1055" s="170" t="s">
        <v>29</v>
      </c>
      <c r="I1055" s="171">
        <v>13.99</v>
      </c>
      <c r="J1055" s="169">
        <v>1</v>
      </c>
      <c r="K1055" s="154" cm="1">
        <f t="array" ref="K1055">ROUND(
IF(C1055="Beer",
SUM(LOOKUP(2,1/(SRP!$B$8:$B$10&lt;=E1055)/(SRP!$C$8:$C$10&gt;=E1055),SRP!$D$8:$D$10)*(G1055/100)*(E1055/1000)),
IF(C1055="Spirits",
SUM(LOOKUP(2,1/(SRP!$B$2:$B$7&lt;=E1055)/(SRP!$C$2:$C$7&gt;=E1055),SRP!$D$2:$D$7)*(G1055/100)*(E1055/1000)),
IF(AND(C1055="Wine",D1055="Fortified Wines"),
SUM(LOOKUP(2,1/(SRP!$B$26:$B$29&lt;=E1055)/(SRP!$C$26:$C$29&gt;=E1055),SRP!$D$26:$D$29)*(G1055/100)*(E1055/1000)),
IF(C1055="Wine",
SUM(LOOKUP(2,1/(SRP!$B$21:$B$25&lt;=E1055)/(SRP!$C$21:$C$25&gt;=E1055),SRP!$D$21:$D$25)*(G1055/100)*(E1055/1000)),
IF(AND(C1055="Ready to Drink",D1055="RTD-One Pour Cocktail&gt;7%&lt;=14.5"),
SUM(LOOKUP(2,1/(SRP!$B$16:$B$20&lt;=E1055)/(SRP!$C$16:$C$20&gt;=E1055),SRP!$D$16:$D$20)*(G1055/100)*(E1055/1000)),
IF(C1055="Ready to Drink",
SUM(LOOKUP(2,1/(SRP!$B$11:$B$15&lt;=E1055)/(SRP!$C$11:$C$15&gt;=E1055),SRP!$D$11:$D$15)*(G1055/100)*(E1055/1000)),
0)))))),2)</f>
        <v>8.51</v>
      </c>
      <c r="L1055" s="173" t="str">
        <f t="shared" si="16"/>
        <v>Spirits200</v>
      </c>
      <c r="M1055" s="154">
        <f>VLOOKUP(L1055,'Slope %'!C:D,2,0)</f>
        <v>0.1</v>
      </c>
    </row>
    <row r="1056" spans="1:13" x14ac:dyDescent="0.25">
      <c r="A1056" s="169">
        <v>20379</v>
      </c>
      <c r="B1056" s="170" t="s">
        <v>1073</v>
      </c>
      <c r="C1056" s="170" t="s">
        <v>24</v>
      </c>
      <c r="D1056" s="170" t="s">
        <v>85</v>
      </c>
      <c r="E1056" s="170">
        <v>1500</v>
      </c>
      <c r="F1056" s="170">
        <v>6</v>
      </c>
      <c r="G1056" s="171">
        <v>12</v>
      </c>
      <c r="H1056" s="170" t="s">
        <v>22</v>
      </c>
      <c r="I1056" s="171">
        <v>19.989999999999998</v>
      </c>
      <c r="J1056" s="169">
        <v>1</v>
      </c>
      <c r="K1056" s="154" cm="1">
        <f t="array" ref="K1056">ROUND(
IF(C1056="Beer",
SUM(LOOKUP(2,1/(SRP!$B$8:$B$10&lt;=E1056)/(SRP!$C$8:$C$10&gt;=E1056),SRP!$D$8:$D$10)*(G1056/100)*(E1056/1000)),
IF(C1056="Spirits",
SUM(LOOKUP(2,1/(SRP!$B$2:$B$7&lt;=E1056)/(SRP!$C$2:$C$7&gt;=E1056),SRP!$D$2:$D$7)*(G1056/100)*(E1056/1000)),
IF(AND(C1056="Wine",D1056="Fortified Wines"),
SUM(LOOKUP(2,1/(SRP!$B$26:$B$29&lt;=E1056)/(SRP!$C$26:$C$29&gt;=E1056),SRP!$D$26:$D$29)*(G1056/100)*(E1056/1000)),
IF(C1056="Wine",
SUM(LOOKUP(2,1/(SRP!$B$21:$B$25&lt;=E1056)/(SRP!$C$21:$C$25&gt;=E1056),SRP!$D$21:$D$25)*(G1056/100)*(E1056/1000)),
IF(AND(C1056="Ready to Drink",D1056="RTD-One Pour Cocktail&gt;7%&lt;=14.5"),
SUM(LOOKUP(2,1/(SRP!$B$16:$B$20&lt;=E1056)/(SRP!$C$16:$C$20&gt;=E1056),SRP!$D$16:$D$20)*(G1056/100)*(E1056/1000)),
IF(C1056="Ready to Drink",
SUM(LOOKUP(2,1/(SRP!$B$11:$B$15&lt;=E1056)/(SRP!$C$11:$C$15&gt;=E1056),SRP!$D$11:$D$15)*(G1056/100)*(E1056/1000)),
0)))))),2)</f>
        <v>14.05</v>
      </c>
      <c r="L1056" s="173" t="str">
        <f t="shared" si="16"/>
        <v>Wine1500</v>
      </c>
      <c r="M1056" s="154">
        <f>VLOOKUP(L1056,'Slope %'!C:D,2,0)</f>
        <v>7.0000000000000007E-2</v>
      </c>
    </row>
    <row r="1057" spans="1:13" x14ac:dyDescent="0.25">
      <c r="A1057" s="169">
        <v>20380</v>
      </c>
      <c r="B1057" s="170" t="s">
        <v>1074</v>
      </c>
      <c r="C1057" s="170" t="s">
        <v>24</v>
      </c>
      <c r="D1057" s="170" t="s">
        <v>34</v>
      </c>
      <c r="E1057" s="170">
        <v>1500</v>
      </c>
      <c r="F1057" s="170">
        <v>6</v>
      </c>
      <c r="G1057" s="171">
        <v>12.5</v>
      </c>
      <c r="H1057" s="170" t="s">
        <v>22</v>
      </c>
      <c r="I1057" s="171">
        <v>19.989999999999998</v>
      </c>
      <c r="J1057" s="169">
        <v>1</v>
      </c>
      <c r="K1057" s="154" cm="1">
        <f t="array" ref="K1057">ROUND(
IF(C1057="Beer",
SUM(LOOKUP(2,1/(SRP!$B$8:$B$10&lt;=E1057)/(SRP!$C$8:$C$10&gt;=E1057),SRP!$D$8:$D$10)*(G1057/100)*(E1057/1000)),
IF(C1057="Spirits",
SUM(LOOKUP(2,1/(SRP!$B$2:$B$7&lt;=E1057)/(SRP!$C$2:$C$7&gt;=E1057),SRP!$D$2:$D$7)*(G1057/100)*(E1057/1000)),
IF(AND(C1057="Wine",D1057="Fortified Wines"),
SUM(LOOKUP(2,1/(SRP!$B$26:$B$29&lt;=E1057)/(SRP!$C$26:$C$29&gt;=E1057),SRP!$D$26:$D$29)*(G1057/100)*(E1057/1000)),
IF(C1057="Wine",
SUM(LOOKUP(2,1/(SRP!$B$21:$B$25&lt;=E1057)/(SRP!$C$21:$C$25&gt;=E1057),SRP!$D$21:$D$25)*(G1057/100)*(E1057/1000)),
IF(AND(C1057="Ready to Drink",D1057="RTD-One Pour Cocktail&gt;7%&lt;=14.5"),
SUM(LOOKUP(2,1/(SRP!$B$16:$B$20&lt;=E1057)/(SRP!$C$16:$C$20&gt;=E1057),SRP!$D$16:$D$20)*(G1057/100)*(E1057/1000)),
IF(C1057="Ready to Drink",
SUM(LOOKUP(2,1/(SRP!$B$11:$B$15&lt;=E1057)/(SRP!$C$11:$C$15&gt;=E1057),SRP!$D$11:$D$15)*(G1057/100)*(E1057/1000)),
0)))))),2)</f>
        <v>14.64</v>
      </c>
      <c r="L1057" s="173" t="str">
        <f t="shared" si="16"/>
        <v>Wine1500</v>
      </c>
      <c r="M1057" s="154">
        <f>VLOOKUP(L1057,'Slope %'!C:D,2,0)</f>
        <v>7.0000000000000007E-2</v>
      </c>
    </row>
    <row r="1058" spans="1:13" x14ac:dyDescent="0.25">
      <c r="A1058" s="169">
        <v>20403</v>
      </c>
      <c r="B1058" s="170" t="s">
        <v>1075</v>
      </c>
      <c r="C1058" s="170" t="s">
        <v>11</v>
      </c>
      <c r="D1058" s="170" t="s">
        <v>12</v>
      </c>
      <c r="E1058" s="170">
        <v>2840</v>
      </c>
      <c r="F1058" s="170">
        <v>3</v>
      </c>
      <c r="G1058" s="171">
        <v>5</v>
      </c>
      <c r="H1058" s="170" t="s">
        <v>13</v>
      </c>
      <c r="I1058" s="171">
        <v>16.989999999999998</v>
      </c>
      <c r="J1058" s="169">
        <v>8</v>
      </c>
      <c r="K1058" s="154" cm="1">
        <f t="array" ref="K1058">ROUND(
IF(C1058="Beer",
SUM(LOOKUP(2,1/(SRP!$B$8:$B$10&lt;=E1058)/(SRP!$C$8:$C$10&gt;=E1058),SRP!$D$8:$D$10)*(G1058/100)*(E1058/1000)),
IF(C1058="Spirits",
SUM(LOOKUP(2,1/(SRP!$B$2:$B$7&lt;=E1058)/(SRP!$C$2:$C$7&gt;=E1058),SRP!$D$2:$D$7)*(G1058/100)*(E1058/1000)),
IF(AND(C1058="Wine",D1058="Fortified Wines"),
SUM(LOOKUP(2,1/(SRP!$B$26:$B$29&lt;=E1058)/(SRP!$C$26:$C$29&gt;=E1058),SRP!$D$26:$D$29)*(G1058/100)*(E1058/1000)),
IF(C1058="Wine",
SUM(LOOKUP(2,1/(SRP!$B$21:$B$25&lt;=E1058)/(SRP!$C$21:$C$25&gt;=E1058),SRP!$D$21:$D$25)*(G1058/100)*(E1058/1000)),
IF(AND(C1058="Ready to Drink",D1058="RTD-One Pour Cocktail&gt;7%&lt;=14.5"),
SUM(LOOKUP(2,1/(SRP!$B$16:$B$20&lt;=E1058)/(SRP!$C$16:$C$20&gt;=E1058),SRP!$D$16:$D$20)*(G1058/100)*(E1058/1000)),
IF(C1058="Ready to Drink",
SUM(LOOKUP(2,1/(SRP!$B$11:$B$15&lt;=E1058)/(SRP!$C$11:$C$15&gt;=E1058),SRP!$D$11:$D$15)*(G1058/100)*(E1058/1000)),
0)))))),2)</f>
        <v>11.09</v>
      </c>
      <c r="L1058" s="173" t="str">
        <f t="shared" si="16"/>
        <v>Beer2840</v>
      </c>
      <c r="M1058" s="154">
        <f>VLOOKUP(L1058,'Slope %'!C:D,2,0)</f>
        <v>0.1</v>
      </c>
    </row>
    <row r="1059" spans="1:13" x14ac:dyDescent="0.25">
      <c r="A1059" s="169">
        <v>20403</v>
      </c>
      <c r="B1059" s="170" t="s">
        <v>1075</v>
      </c>
      <c r="C1059" s="170" t="s">
        <v>11</v>
      </c>
      <c r="D1059" s="170" t="s">
        <v>12</v>
      </c>
      <c r="E1059" s="170">
        <v>2840</v>
      </c>
      <c r="F1059" s="170">
        <v>3</v>
      </c>
      <c r="G1059" s="171">
        <v>5</v>
      </c>
      <c r="H1059" s="170" t="s">
        <v>13</v>
      </c>
      <c r="I1059" s="171">
        <v>16.989999999999998</v>
      </c>
      <c r="J1059" s="169">
        <v>8</v>
      </c>
      <c r="K1059" s="154" cm="1">
        <f t="array" ref="K1059">ROUND(
IF(C1059="Beer",
SUM(LOOKUP(2,1/(SRP!$B$8:$B$10&lt;=E1059)/(SRP!$C$8:$C$10&gt;=E1059),SRP!$D$8:$D$10)*(G1059/100)*(E1059/1000)),
IF(C1059="Spirits",
SUM(LOOKUP(2,1/(SRP!$B$2:$B$7&lt;=E1059)/(SRP!$C$2:$C$7&gt;=E1059),SRP!$D$2:$D$7)*(G1059/100)*(E1059/1000)),
IF(AND(C1059="Wine",D1059="Fortified Wines"),
SUM(LOOKUP(2,1/(SRP!$B$26:$B$29&lt;=E1059)/(SRP!$C$26:$C$29&gt;=E1059),SRP!$D$26:$D$29)*(G1059/100)*(E1059/1000)),
IF(C1059="Wine",
SUM(LOOKUP(2,1/(SRP!$B$21:$B$25&lt;=E1059)/(SRP!$C$21:$C$25&gt;=E1059),SRP!$D$21:$D$25)*(G1059/100)*(E1059/1000)),
IF(AND(C1059="Ready to Drink",D1059="RTD-One Pour Cocktail&gt;7%&lt;=14.5"),
SUM(LOOKUP(2,1/(SRP!$B$16:$B$20&lt;=E1059)/(SRP!$C$16:$C$20&gt;=E1059),SRP!$D$16:$D$20)*(G1059/100)*(E1059/1000)),
IF(C1059="Ready to Drink",
SUM(LOOKUP(2,1/(SRP!$B$11:$B$15&lt;=E1059)/(SRP!$C$11:$C$15&gt;=E1059),SRP!$D$11:$D$15)*(G1059/100)*(E1059/1000)),
0)))))),2)</f>
        <v>11.09</v>
      </c>
      <c r="L1059" s="173" t="str">
        <f t="shared" si="16"/>
        <v>Beer2840</v>
      </c>
      <c r="M1059" s="154">
        <f>VLOOKUP(L1059,'Slope %'!C:D,2,0)</f>
        <v>0.1</v>
      </c>
    </row>
    <row r="1060" spans="1:13" x14ac:dyDescent="0.25">
      <c r="A1060" s="169">
        <v>20406</v>
      </c>
      <c r="B1060" s="170" t="s">
        <v>1076</v>
      </c>
      <c r="C1060" s="170" t="s">
        <v>11</v>
      </c>
      <c r="D1060" s="170" t="s">
        <v>12</v>
      </c>
      <c r="E1060" s="170">
        <v>8520</v>
      </c>
      <c r="F1060" s="170">
        <v>1</v>
      </c>
      <c r="G1060" s="171">
        <v>4.7</v>
      </c>
      <c r="H1060" s="170" t="s">
        <v>13</v>
      </c>
      <c r="I1060" s="171">
        <v>54.49</v>
      </c>
      <c r="J1060" s="169">
        <v>24</v>
      </c>
      <c r="K1060" s="154" cm="1">
        <f t="array" ref="K1060">ROUND(
IF(C1060="Beer",
SUM(LOOKUP(2,1/(SRP!$B$8:$B$10&lt;=E1060)/(SRP!$C$8:$C$10&gt;=E1060),SRP!$D$8:$D$10)*(G1060/100)*(E1060/1000)),
IF(C1060="Spirits",
SUM(LOOKUP(2,1/(SRP!$B$2:$B$7&lt;=E1060)/(SRP!$C$2:$C$7&gt;=E1060),SRP!$D$2:$D$7)*(G1060/100)*(E1060/1000)),
IF(AND(C1060="Wine",D1060="Fortified Wines"),
SUM(LOOKUP(2,1/(SRP!$B$26:$B$29&lt;=E1060)/(SRP!$C$26:$C$29&gt;=E1060),SRP!$D$26:$D$29)*(G1060/100)*(E1060/1000)),
IF(C1060="Wine",
SUM(LOOKUP(2,1/(SRP!$B$21:$B$25&lt;=E1060)/(SRP!$C$21:$C$25&gt;=E1060),SRP!$D$21:$D$25)*(G1060/100)*(E1060/1000)),
IF(AND(C1060="Ready to Drink",D1060="RTD-One Pour Cocktail&gt;7%&lt;=14.5"),
SUM(LOOKUP(2,1/(SRP!$B$16:$B$20&lt;=E1060)/(SRP!$C$16:$C$20&gt;=E1060),SRP!$D$16:$D$20)*(G1060/100)*(E1060/1000)),
IF(C1060="Ready to Drink",
SUM(LOOKUP(2,1/(SRP!$B$11:$B$15&lt;=E1060)/(SRP!$C$11:$C$15&gt;=E1060),SRP!$D$11:$D$15)*(G1060/100)*(E1060/1000)),
0)))))),2)</f>
        <v>31.26</v>
      </c>
      <c r="L1060" s="173" t="str">
        <f t="shared" si="16"/>
        <v>Beer8520</v>
      </c>
      <c r="M1060" s="154">
        <f>VLOOKUP(L1060,'Slope %'!C:D,2,0)</f>
        <v>0.05</v>
      </c>
    </row>
    <row r="1061" spans="1:13" x14ac:dyDescent="0.25">
      <c r="A1061" s="169">
        <v>20406</v>
      </c>
      <c r="B1061" s="170" t="s">
        <v>1076</v>
      </c>
      <c r="C1061" s="170" t="s">
        <v>11</v>
      </c>
      <c r="D1061" s="170" t="s">
        <v>12</v>
      </c>
      <c r="E1061" s="170">
        <v>8520</v>
      </c>
      <c r="F1061" s="170">
        <v>1</v>
      </c>
      <c r="G1061" s="171">
        <v>4.7</v>
      </c>
      <c r="H1061" s="170" t="s">
        <v>13</v>
      </c>
      <c r="I1061" s="171">
        <v>54.49</v>
      </c>
      <c r="J1061" s="169">
        <v>24</v>
      </c>
      <c r="K1061" s="154" cm="1">
        <f t="array" ref="K1061">ROUND(
IF(C1061="Beer",
SUM(LOOKUP(2,1/(SRP!$B$8:$B$10&lt;=E1061)/(SRP!$C$8:$C$10&gt;=E1061),SRP!$D$8:$D$10)*(G1061/100)*(E1061/1000)),
IF(C1061="Spirits",
SUM(LOOKUP(2,1/(SRP!$B$2:$B$7&lt;=E1061)/(SRP!$C$2:$C$7&gt;=E1061),SRP!$D$2:$D$7)*(G1061/100)*(E1061/1000)),
IF(AND(C1061="Wine",D1061="Fortified Wines"),
SUM(LOOKUP(2,1/(SRP!$B$26:$B$29&lt;=E1061)/(SRP!$C$26:$C$29&gt;=E1061),SRP!$D$26:$D$29)*(G1061/100)*(E1061/1000)),
IF(C1061="Wine",
SUM(LOOKUP(2,1/(SRP!$B$21:$B$25&lt;=E1061)/(SRP!$C$21:$C$25&gt;=E1061),SRP!$D$21:$D$25)*(G1061/100)*(E1061/1000)),
IF(AND(C1061="Ready to Drink",D1061="RTD-One Pour Cocktail&gt;7%&lt;=14.5"),
SUM(LOOKUP(2,1/(SRP!$B$16:$B$20&lt;=E1061)/(SRP!$C$16:$C$20&gt;=E1061),SRP!$D$16:$D$20)*(G1061/100)*(E1061/1000)),
IF(C1061="Ready to Drink",
SUM(LOOKUP(2,1/(SRP!$B$11:$B$15&lt;=E1061)/(SRP!$C$11:$C$15&gt;=E1061),SRP!$D$11:$D$15)*(G1061/100)*(E1061/1000)),
0)))))),2)</f>
        <v>31.26</v>
      </c>
      <c r="L1061" s="173" t="str">
        <f t="shared" si="16"/>
        <v>Beer8520</v>
      </c>
      <c r="M1061" s="154">
        <f>VLOOKUP(L1061,'Slope %'!C:D,2,0)</f>
        <v>0.05</v>
      </c>
    </row>
    <row r="1062" spans="1:13" x14ac:dyDescent="0.25">
      <c r="A1062" s="169">
        <v>20418</v>
      </c>
      <c r="B1062" s="170" t="s">
        <v>1077</v>
      </c>
      <c r="C1062" s="170" t="s">
        <v>11</v>
      </c>
      <c r="D1062" s="170" t="s">
        <v>12</v>
      </c>
      <c r="E1062" s="170">
        <v>2840</v>
      </c>
      <c r="F1062" s="170">
        <v>3</v>
      </c>
      <c r="G1062" s="171">
        <v>5</v>
      </c>
      <c r="H1062" s="170" t="s">
        <v>409</v>
      </c>
      <c r="I1062" s="171">
        <v>15.29</v>
      </c>
      <c r="J1062" s="169">
        <v>8</v>
      </c>
      <c r="K1062" s="154" cm="1">
        <f t="array" ref="K1062">ROUND(
IF(C1062="Beer",
SUM(LOOKUP(2,1/(SRP!$B$8:$B$10&lt;=E1062)/(SRP!$C$8:$C$10&gt;=E1062),SRP!$D$8:$D$10)*(G1062/100)*(E1062/1000)),
IF(C1062="Spirits",
SUM(LOOKUP(2,1/(SRP!$B$2:$B$7&lt;=E1062)/(SRP!$C$2:$C$7&gt;=E1062),SRP!$D$2:$D$7)*(G1062/100)*(E1062/1000)),
IF(AND(C1062="Wine",D1062="Fortified Wines"),
SUM(LOOKUP(2,1/(SRP!$B$26:$B$29&lt;=E1062)/(SRP!$C$26:$C$29&gt;=E1062),SRP!$D$26:$D$29)*(G1062/100)*(E1062/1000)),
IF(C1062="Wine",
SUM(LOOKUP(2,1/(SRP!$B$21:$B$25&lt;=E1062)/(SRP!$C$21:$C$25&gt;=E1062),SRP!$D$21:$D$25)*(G1062/100)*(E1062/1000)),
IF(AND(C1062="Ready to Drink",D1062="RTD-One Pour Cocktail&gt;7%&lt;=14.5"),
SUM(LOOKUP(2,1/(SRP!$B$16:$B$20&lt;=E1062)/(SRP!$C$16:$C$20&gt;=E1062),SRP!$D$16:$D$20)*(G1062/100)*(E1062/1000)),
IF(C1062="Ready to Drink",
SUM(LOOKUP(2,1/(SRP!$B$11:$B$15&lt;=E1062)/(SRP!$C$11:$C$15&gt;=E1062),SRP!$D$11:$D$15)*(G1062/100)*(E1062/1000)),
0)))))),2)</f>
        <v>11.09</v>
      </c>
      <c r="L1062" s="173" t="str">
        <f t="shared" si="16"/>
        <v>Beer2840</v>
      </c>
      <c r="M1062" s="154">
        <f>VLOOKUP(L1062,'Slope %'!C:D,2,0)</f>
        <v>0.1</v>
      </c>
    </row>
    <row r="1063" spans="1:13" x14ac:dyDescent="0.25">
      <c r="A1063" s="169">
        <v>20418</v>
      </c>
      <c r="B1063" s="170" t="s">
        <v>1077</v>
      </c>
      <c r="C1063" s="170" t="s">
        <v>11</v>
      </c>
      <c r="D1063" s="170" t="s">
        <v>12</v>
      </c>
      <c r="E1063" s="170">
        <v>2840</v>
      </c>
      <c r="F1063" s="170">
        <v>3</v>
      </c>
      <c r="G1063" s="171">
        <v>5</v>
      </c>
      <c r="H1063" s="170" t="s">
        <v>409</v>
      </c>
      <c r="I1063" s="171">
        <v>15.29</v>
      </c>
      <c r="J1063" s="169">
        <v>8</v>
      </c>
      <c r="K1063" s="154" cm="1">
        <f t="array" ref="K1063">ROUND(
IF(C1063="Beer",
SUM(LOOKUP(2,1/(SRP!$B$8:$B$10&lt;=E1063)/(SRP!$C$8:$C$10&gt;=E1063),SRP!$D$8:$D$10)*(G1063/100)*(E1063/1000)),
IF(C1063="Spirits",
SUM(LOOKUP(2,1/(SRP!$B$2:$B$7&lt;=E1063)/(SRP!$C$2:$C$7&gt;=E1063),SRP!$D$2:$D$7)*(G1063/100)*(E1063/1000)),
IF(AND(C1063="Wine",D1063="Fortified Wines"),
SUM(LOOKUP(2,1/(SRP!$B$26:$B$29&lt;=E1063)/(SRP!$C$26:$C$29&gt;=E1063),SRP!$D$26:$D$29)*(G1063/100)*(E1063/1000)),
IF(C1063="Wine",
SUM(LOOKUP(2,1/(SRP!$B$21:$B$25&lt;=E1063)/(SRP!$C$21:$C$25&gt;=E1063),SRP!$D$21:$D$25)*(G1063/100)*(E1063/1000)),
IF(AND(C1063="Ready to Drink",D1063="RTD-One Pour Cocktail&gt;7%&lt;=14.5"),
SUM(LOOKUP(2,1/(SRP!$B$16:$B$20&lt;=E1063)/(SRP!$C$16:$C$20&gt;=E1063),SRP!$D$16:$D$20)*(G1063/100)*(E1063/1000)),
IF(C1063="Ready to Drink",
SUM(LOOKUP(2,1/(SRP!$B$11:$B$15&lt;=E1063)/(SRP!$C$11:$C$15&gt;=E1063),SRP!$D$11:$D$15)*(G1063/100)*(E1063/1000)),
0)))))),2)</f>
        <v>11.09</v>
      </c>
      <c r="L1063" s="173" t="str">
        <f t="shared" si="16"/>
        <v>Beer2840</v>
      </c>
      <c r="M1063" s="154">
        <f>VLOOKUP(L1063,'Slope %'!C:D,2,0)</f>
        <v>0.1</v>
      </c>
    </row>
    <row r="1064" spans="1:13" x14ac:dyDescent="0.25">
      <c r="A1064" s="169">
        <v>20450</v>
      </c>
      <c r="B1064" s="170" t="s">
        <v>1078</v>
      </c>
      <c r="C1064" s="170" t="s">
        <v>11</v>
      </c>
      <c r="D1064" s="170" t="s">
        <v>303</v>
      </c>
      <c r="E1064" s="170">
        <v>2840</v>
      </c>
      <c r="F1064" s="170">
        <v>3</v>
      </c>
      <c r="G1064" s="171">
        <v>6</v>
      </c>
      <c r="H1064" s="170" t="s">
        <v>409</v>
      </c>
      <c r="I1064" s="171">
        <v>15.29</v>
      </c>
      <c r="J1064" s="169">
        <v>8</v>
      </c>
      <c r="K1064" s="154" cm="1">
        <f t="array" ref="K1064">ROUND(
IF(C1064="Beer",
SUM(LOOKUP(2,1/(SRP!$B$8:$B$10&lt;=E1064)/(SRP!$C$8:$C$10&gt;=E1064),SRP!$D$8:$D$10)*(G1064/100)*(E1064/1000)),
IF(C1064="Spirits",
SUM(LOOKUP(2,1/(SRP!$B$2:$B$7&lt;=E1064)/(SRP!$C$2:$C$7&gt;=E1064),SRP!$D$2:$D$7)*(G1064/100)*(E1064/1000)),
IF(AND(C1064="Wine",D1064="Fortified Wines"),
SUM(LOOKUP(2,1/(SRP!$B$26:$B$29&lt;=E1064)/(SRP!$C$26:$C$29&gt;=E1064),SRP!$D$26:$D$29)*(G1064/100)*(E1064/1000)),
IF(C1064="Wine",
SUM(LOOKUP(2,1/(SRP!$B$21:$B$25&lt;=E1064)/(SRP!$C$21:$C$25&gt;=E1064),SRP!$D$21:$D$25)*(G1064/100)*(E1064/1000)),
IF(AND(C1064="Ready to Drink",D1064="RTD-One Pour Cocktail&gt;7%&lt;=14.5"),
SUM(LOOKUP(2,1/(SRP!$B$16:$B$20&lt;=E1064)/(SRP!$C$16:$C$20&gt;=E1064),SRP!$D$16:$D$20)*(G1064/100)*(E1064/1000)),
IF(C1064="Ready to Drink",
SUM(LOOKUP(2,1/(SRP!$B$11:$B$15&lt;=E1064)/(SRP!$C$11:$C$15&gt;=E1064),SRP!$D$11:$D$15)*(G1064/100)*(E1064/1000)),
0)))))),2)</f>
        <v>13.3</v>
      </c>
      <c r="L1064" s="173" t="str">
        <f t="shared" si="16"/>
        <v>Beer2840</v>
      </c>
      <c r="M1064" s="154">
        <f>VLOOKUP(L1064,'Slope %'!C:D,2,0)</f>
        <v>0.1</v>
      </c>
    </row>
    <row r="1065" spans="1:13" x14ac:dyDescent="0.25">
      <c r="A1065" s="169">
        <v>20450</v>
      </c>
      <c r="B1065" s="170" t="s">
        <v>1078</v>
      </c>
      <c r="C1065" s="170" t="s">
        <v>11</v>
      </c>
      <c r="D1065" s="170" t="s">
        <v>303</v>
      </c>
      <c r="E1065" s="170">
        <v>2840</v>
      </c>
      <c r="F1065" s="170">
        <v>3</v>
      </c>
      <c r="G1065" s="171">
        <v>6</v>
      </c>
      <c r="H1065" s="170" t="s">
        <v>409</v>
      </c>
      <c r="I1065" s="171">
        <v>15.29</v>
      </c>
      <c r="J1065" s="169">
        <v>8</v>
      </c>
      <c r="K1065" s="154" cm="1">
        <f t="array" ref="K1065">ROUND(
IF(C1065="Beer",
SUM(LOOKUP(2,1/(SRP!$B$8:$B$10&lt;=E1065)/(SRP!$C$8:$C$10&gt;=E1065),SRP!$D$8:$D$10)*(G1065/100)*(E1065/1000)),
IF(C1065="Spirits",
SUM(LOOKUP(2,1/(SRP!$B$2:$B$7&lt;=E1065)/(SRP!$C$2:$C$7&gt;=E1065),SRP!$D$2:$D$7)*(G1065/100)*(E1065/1000)),
IF(AND(C1065="Wine",D1065="Fortified Wines"),
SUM(LOOKUP(2,1/(SRP!$B$26:$B$29&lt;=E1065)/(SRP!$C$26:$C$29&gt;=E1065),SRP!$D$26:$D$29)*(G1065/100)*(E1065/1000)),
IF(C1065="Wine",
SUM(LOOKUP(2,1/(SRP!$B$21:$B$25&lt;=E1065)/(SRP!$C$21:$C$25&gt;=E1065),SRP!$D$21:$D$25)*(G1065/100)*(E1065/1000)),
IF(AND(C1065="Ready to Drink",D1065="RTD-One Pour Cocktail&gt;7%&lt;=14.5"),
SUM(LOOKUP(2,1/(SRP!$B$16:$B$20&lt;=E1065)/(SRP!$C$16:$C$20&gt;=E1065),SRP!$D$16:$D$20)*(G1065/100)*(E1065/1000)),
IF(C1065="Ready to Drink",
SUM(LOOKUP(2,1/(SRP!$B$11:$B$15&lt;=E1065)/(SRP!$C$11:$C$15&gt;=E1065),SRP!$D$11:$D$15)*(G1065/100)*(E1065/1000)),
0)))))),2)</f>
        <v>13.3</v>
      </c>
      <c r="L1065" s="173" t="str">
        <f t="shared" si="16"/>
        <v>Beer2840</v>
      </c>
      <c r="M1065" s="154">
        <f>VLOOKUP(L1065,'Slope %'!C:D,2,0)</f>
        <v>0.1</v>
      </c>
    </row>
    <row r="1066" spans="1:13" x14ac:dyDescent="0.25">
      <c r="A1066" s="169">
        <v>20451</v>
      </c>
      <c r="B1066" s="170" t="s">
        <v>1079</v>
      </c>
      <c r="C1066" s="170" t="s">
        <v>11</v>
      </c>
      <c r="D1066" s="170" t="s">
        <v>211</v>
      </c>
      <c r="E1066" s="170">
        <v>2840</v>
      </c>
      <c r="F1066" s="170">
        <v>3</v>
      </c>
      <c r="G1066" s="171">
        <v>4</v>
      </c>
      <c r="H1066" s="170" t="s">
        <v>409</v>
      </c>
      <c r="I1066" s="171">
        <v>15.29</v>
      </c>
      <c r="J1066" s="169">
        <v>8</v>
      </c>
      <c r="K1066" s="154" cm="1">
        <f t="array" ref="K1066">ROUND(
IF(C1066="Beer",
SUM(LOOKUP(2,1/(SRP!$B$8:$B$10&lt;=E1066)/(SRP!$C$8:$C$10&gt;=E1066),SRP!$D$8:$D$10)*(G1066/100)*(E1066/1000)),
IF(C1066="Spirits",
SUM(LOOKUP(2,1/(SRP!$B$2:$B$7&lt;=E1066)/(SRP!$C$2:$C$7&gt;=E1066),SRP!$D$2:$D$7)*(G1066/100)*(E1066/1000)),
IF(AND(C1066="Wine",D1066="Fortified Wines"),
SUM(LOOKUP(2,1/(SRP!$B$26:$B$29&lt;=E1066)/(SRP!$C$26:$C$29&gt;=E1066),SRP!$D$26:$D$29)*(G1066/100)*(E1066/1000)),
IF(C1066="Wine",
SUM(LOOKUP(2,1/(SRP!$B$21:$B$25&lt;=E1066)/(SRP!$C$21:$C$25&gt;=E1066),SRP!$D$21:$D$25)*(G1066/100)*(E1066/1000)),
IF(AND(C1066="Ready to Drink",D1066="RTD-One Pour Cocktail&gt;7%&lt;=14.5"),
SUM(LOOKUP(2,1/(SRP!$B$16:$B$20&lt;=E1066)/(SRP!$C$16:$C$20&gt;=E1066),SRP!$D$16:$D$20)*(G1066/100)*(E1066/1000)),
IF(C1066="Ready to Drink",
SUM(LOOKUP(2,1/(SRP!$B$11:$B$15&lt;=E1066)/(SRP!$C$11:$C$15&gt;=E1066),SRP!$D$11:$D$15)*(G1066/100)*(E1066/1000)),
0)))))),2)</f>
        <v>8.8699999999999992</v>
      </c>
      <c r="L1066" s="173" t="str">
        <f t="shared" si="16"/>
        <v>Beer2840</v>
      </c>
      <c r="M1066" s="154">
        <f>VLOOKUP(L1066,'Slope %'!C:D,2,0)</f>
        <v>0.1</v>
      </c>
    </row>
    <row r="1067" spans="1:13" x14ac:dyDescent="0.25">
      <c r="A1067" s="169">
        <v>20451</v>
      </c>
      <c r="B1067" s="170" t="s">
        <v>1079</v>
      </c>
      <c r="C1067" s="170" t="s">
        <v>11</v>
      </c>
      <c r="D1067" s="170" t="s">
        <v>211</v>
      </c>
      <c r="E1067" s="170">
        <v>2840</v>
      </c>
      <c r="F1067" s="170">
        <v>3</v>
      </c>
      <c r="G1067" s="171">
        <v>4</v>
      </c>
      <c r="H1067" s="170" t="s">
        <v>409</v>
      </c>
      <c r="I1067" s="171">
        <v>15.29</v>
      </c>
      <c r="J1067" s="169">
        <v>8</v>
      </c>
      <c r="K1067" s="154" cm="1">
        <f t="array" ref="K1067">ROUND(
IF(C1067="Beer",
SUM(LOOKUP(2,1/(SRP!$B$8:$B$10&lt;=E1067)/(SRP!$C$8:$C$10&gt;=E1067),SRP!$D$8:$D$10)*(G1067/100)*(E1067/1000)),
IF(C1067="Spirits",
SUM(LOOKUP(2,1/(SRP!$B$2:$B$7&lt;=E1067)/(SRP!$C$2:$C$7&gt;=E1067),SRP!$D$2:$D$7)*(G1067/100)*(E1067/1000)),
IF(AND(C1067="Wine",D1067="Fortified Wines"),
SUM(LOOKUP(2,1/(SRP!$B$26:$B$29&lt;=E1067)/(SRP!$C$26:$C$29&gt;=E1067),SRP!$D$26:$D$29)*(G1067/100)*(E1067/1000)),
IF(C1067="Wine",
SUM(LOOKUP(2,1/(SRP!$B$21:$B$25&lt;=E1067)/(SRP!$C$21:$C$25&gt;=E1067),SRP!$D$21:$D$25)*(G1067/100)*(E1067/1000)),
IF(AND(C1067="Ready to Drink",D1067="RTD-One Pour Cocktail&gt;7%&lt;=14.5"),
SUM(LOOKUP(2,1/(SRP!$B$16:$B$20&lt;=E1067)/(SRP!$C$16:$C$20&gt;=E1067),SRP!$D$16:$D$20)*(G1067/100)*(E1067/1000)),
IF(C1067="Ready to Drink",
SUM(LOOKUP(2,1/(SRP!$B$11:$B$15&lt;=E1067)/(SRP!$C$11:$C$15&gt;=E1067),SRP!$D$11:$D$15)*(G1067/100)*(E1067/1000)),
0)))))),2)</f>
        <v>8.8699999999999992</v>
      </c>
      <c r="L1067" s="173" t="str">
        <f t="shared" si="16"/>
        <v>Beer2840</v>
      </c>
      <c r="M1067" s="154">
        <f>VLOOKUP(L1067,'Slope %'!C:D,2,0)</f>
        <v>0.1</v>
      </c>
    </row>
    <row r="1068" spans="1:13" x14ac:dyDescent="0.25">
      <c r="A1068" s="169">
        <v>20481</v>
      </c>
      <c r="B1068" s="170" t="s">
        <v>1080</v>
      </c>
      <c r="C1068" s="170" t="s">
        <v>11</v>
      </c>
      <c r="D1068" s="170" t="s">
        <v>303</v>
      </c>
      <c r="E1068" s="170">
        <v>473</v>
      </c>
      <c r="F1068" s="170">
        <v>24</v>
      </c>
      <c r="G1068" s="171">
        <v>6</v>
      </c>
      <c r="H1068" s="170" t="s">
        <v>982</v>
      </c>
      <c r="I1068" s="171">
        <v>4.24</v>
      </c>
      <c r="J1068" s="169">
        <v>1</v>
      </c>
      <c r="K1068" s="154" cm="1">
        <f t="array" ref="K1068">ROUND(
IF(C1068="Beer",
SUM(LOOKUP(2,1/(SRP!$B$8:$B$10&lt;=E1068)/(SRP!$C$8:$C$10&gt;=E1068),SRP!$D$8:$D$10)*(G1068/100)*(E1068/1000)),
IF(C1068="Spirits",
SUM(LOOKUP(2,1/(SRP!$B$2:$B$7&lt;=E1068)/(SRP!$C$2:$C$7&gt;=E1068),SRP!$D$2:$D$7)*(G1068/100)*(E1068/1000)),
IF(AND(C1068="Wine",D1068="Fortified Wines"),
SUM(LOOKUP(2,1/(SRP!$B$26:$B$29&lt;=E1068)/(SRP!$C$26:$C$29&gt;=E1068),SRP!$D$26:$D$29)*(G1068/100)*(E1068/1000)),
IF(C1068="Wine",
SUM(LOOKUP(2,1/(SRP!$B$21:$B$25&lt;=E1068)/(SRP!$C$21:$C$25&gt;=E1068),SRP!$D$21:$D$25)*(G1068/100)*(E1068/1000)),
IF(AND(C1068="Ready to Drink",D1068="RTD-One Pour Cocktail&gt;7%&lt;=14.5"),
SUM(LOOKUP(2,1/(SRP!$B$16:$B$20&lt;=E1068)/(SRP!$C$16:$C$20&gt;=E1068),SRP!$D$16:$D$20)*(G1068/100)*(E1068/1000)),
IF(C1068="Ready to Drink",
SUM(LOOKUP(2,1/(SRP!$B$11:$B$15&lt;=E1068)/(SRP!$C$11:$C$15&gt;=E1068),SRP!$D$11:$D$15)*(G1068/100)*(E1068/1000)),
0)))))),2)</f>
        <v>2.2200000000000002</v>
      </c>
      <c r="L1068" s="173" t="str">
        <f t="shared" si="16"/>
        <v>Beer473</v>
      </c>
      <c r="M1068" s="154">
        <f>VLOOKUP(L1068,'Slope %'!C:D,2,0)</f>
        <v>0.12</v>
      </c>
    </row>
    <row r="1069" spans="1:13" x14ac:dyDescent="0.25">
      <c r="A1069" s="169">
        <v>20481</v>
      </c>
      <c r="B1069" s="170" t="s">
        <v>1080</v>
      </c>
      <c r="C1069" s="170" t="s">
        <v>11</v>
      </c>
      <c r="D1069" s="170" t="s">
        <v>303</v>
      </c>
      <c r="E1069" s="170">
        <v>473</v>
      </c>
      <c r="F1069" s="170">
        <v>24</v>
      </c>
      <c r="G1069" s="171">
        <v>6</v>
      </c>
      <c r="H1069" s="170" t="s">
        <v>982</v>
      </c>
      <c r="I1069" s="171">
        <v>4.24</v>
      </c>
      <c r="J1069" s="169">
        <v>1</v>
      </c>
      <c r="K1069" s="154" cm="1">
        <f t="array" ref="K1069">ROUND(
IF(C1069="Beer",
SUM(LOOKUP(2,1/(SRP!$B$8:$B$10&lt;=E1069)/(SRP!$C$8:$C$10&gt;=E1069),SRP!$D$8:$D$10)*(G1069/100)*(E1069/1000)),
IF(C1069="Spirits",
SUM(LOOKUP(2,1/(SRP!$B$2:$B$7&lt;=E1069)/(SRP!$C$2:$C$7&gt;=E1069),SRP!$D$2:$D$7)*(G1069/100)*(E1069/1000)),
IF(AND(C1069="Wine",D1069="Fortified Wines"),
SUM(LOOKUP(2,1/(SRP!$B$26:$B$29&lt;=E1069)/(SRP!$C$26:$C$29&gt;=E1069),SRP!$D$26:$D$29)*(G1069/100)*(E1069/1000)),
IF(C1069="Wine",
SUM(LOOKUP(2,1/(SRP!$B$21:$B$25&lt;=E1069)/(SRP!$C$21:$C$25&gt;=E1069),SRP!$D$21:$D$25)*(G1069/100)*(E1069/1000)),
IF(AND(C1069="Ready to Drink",D1069="RTD-One Pour Cocktail&gt;7%&lt;=14.5"),
SUM(LOOKUP(2,1/(SRP!$B$16:$B$20&lt;=E1069)/(SRP!$C$16:$C$20&gt;=E1069),SRP!$D$16:$D$20)*(G1069/100)*(E1069/1000)),
IF(C1069="Ready to Drink",
SUM(LOOKUP(2,1/(SRP!$B$11:$B$15&lt;=E1069)/(SRP!$C$11:$C$15&gt;=E1069),SRP!$D$11:$D$15)*(G1069/100)*(E1069/1000)),
0)))))),2)</f>
        <v>2.2200000000000002</v>
      </c>
      <c r="L1069" s="173" t="str">
        <f t="shared" si="16"/>
        <v>Beer473</v>
      </c>
      <c r="M1069" s="154">
        <f>VLOOKUP(L1069,'Slope %'!C:D,2,0)</f>
        <v>0.12</v>
      </c>
    </row>
    <row r="1070" spans="1:13" x14ac:dyDescent="0.25">
      <c r="A1070" s="169">
        <v>20484</v>
      </c>
      <c r="B1070" s="170" t="s">
        <v>1081</v>
      </c>
      <c r="C1070" s="170" t="s">
        <v>15</v>
      </c>
      <c r="D1070" s="170" t="s">
        <v>16</v>
      </c>
      <c r="E1070" s="170">
        <v>750</v>
      </c>
      <c r="F1070" s="170">
        <v>12</v>
      </c>
      <c r="G1070" s="171">
        <v>46</v>
      </c>
      <c r="H1070" s="170" t="s">
        <v>91</v>
      </c>
      <c r="I1070" s="171">
        <v>33.99</v>
      </c>
      <c r="J1070" s="169">
        <v>1</v>
      </c>
      <c r="K1070" s="154" cm="1">
        <f t="array" ref="K1070">ROUND(
IF(C1070="Beer",
SUM(LOOKUP(2,1/(SRP!$B$8:$B$10&lt;=E1070)/(SRP!$C$8:$C$10&gt;=E1070),SRP!$D$8:$D$10)*(G1070/100)*(E1070/1000)),
IF(C1070="Spirits",
SUM(LOOKUP(2,1/(SRP!$B$2:$B$7&lt;=E1070)/(SRP!$C$2:$C$7&gt;=E1070),SRP!$D$2:$D$7)*(G1070/100)*(E1070/1000)),
IF(AND(C1070="Wine",D1070="Fortified Wines"),
SUM(LOOKUP(2,1/(SRP!$B$26:$B$29&lt;=E1070)/(SRP!$C$26:$C$29&gt;=E1070),SRP!$D$26:$D$29)*(G1070/100)*(E1070/1000)),
IF(C1070="Wine",
SUM(LOOKUP(2,1/(SRP!$B$21:$B$25&lt;=E1070)/(SRP!$C$21:$C$25&gt;=E1070),SRP!$D$21:$D$25)*(G1070/100)*(E1070/1000)),
IF(AND(C1070="Ready to Drink",D1070="RTD-One Pour Cocktail&gt;7%&lt;=14.5"),
SUM(LOOKUP(2,1/(SRP!$B$16:$B$20&lt;=E1070)/(SRP!$C$16:$C$20&gt;=E1070),SRP!$D$16:$D$20)*(G1070/100)*(E1070/1000)),
IF(C1070="Ready to Drink",
SUM(LOOKUP(2,1/(SRP!$B$11:$B$15&lt;=E1070)/(SRP!$C$11:$C$15&gt;=E1070),SRP!$D$11:$D$15)*(G1070/100)*(E1070/1000)),
0)))))),2)</f>
        <v>26.93</v>
      </c>
      <c r="L1070" s="173" t="str">
        <f t="shared" si="16"/>
        <v>Spirits750</v>
      </c>
      <c r="M1070" s="154">
        <f>VLOOKUP(L1070,'Slope %'!C:D,2,0)</f>
        <v>7.0000000000000007E-2</v>
      </c>
    </row>
    <row r="1071" spans="1:13" x14ac:dyDescent="0.25">
      <c r="A1071" s="169">
        <v>20539</v>
      </c>
      <c r="B1071" s="170" t="s">
        <v>1082</v>
      </c>
      <c r="C1071" s="170" t="s">
        <v>15</v>
      </c>
      <c r="D1071" s="170" t="s">
        <v>56</v>
      </c>
      <c r="E1071" s="170">
        <v>750</v>
      </c>
      <c r="F1071" s="170">
        <v>6</v>
      </c>
      <c r="G1071" s="171">
        <v>48</v>
      </c>
      <c r="H1071" s="170" t="s">
        <v>20</v>
      </c>
      <c r="I1071" s="171">
        <v>104.99</v>
      </c>
      <c r="J1071" s="169">
        <v>1</v>
      </c>
      <c r="K1071" s="154" cm="1">
        <f t="array" ref="K1071">ROUND(
IF(C1071="Beer",
SUM(LOOKUP(2,1/(SRP!$B$8:$B$10&lt;=E1071)/(SRP!$C$8:$C$10&gt;=E1071),SRP!$D$8:$D$10)*(G1071/100)*(E1071/1000)),
IF(C1071="Spirits",
SUM(LOOKUP(2,1/(SRP!$B$2:$B$7&lt;=E1071)/(SRP!$C$2:$C$7&gt;=E1071),SRP!$D$2:$D$7)*(G1071/100)*(E1071/1000)),
IF(AND(C1071="Wine",D1071="Fortified Wines"),
SUM(LOOKUP(2,1/(SRP!$B$26:$B$29&lt;=E1071)/(SRP!$C$26:$C$29&gt;=E1071),SRP!$D$26:$D$29)*(G1071/100)*(E1071/1000)),
IF(C1071="Wine",
SUM(LOOKUP(2,1/(SRP!$B$21:$B$25&lt;=E1071)/(SRP!$C$21:$C$25&gt;=E1071),SRP!$D$21:$D$25)*(G1071/100)*(E1071/1000)),
IF(AND(C1071="Ready to Drink",D1071="RTD-One Pour Cocktail&gt;7%&lt;=14.5"),
SUM(LOOKUP(2,1/(SRP!$B$16:$B$20&lt;=E1071)/(SRP!$C$16:$C$20&gt;=E1071),SRP!$D$16:$D$20)*(G1071/100)*(E1071/1000)),
IF(C1071="Ready to Drink",
SUM(LOOKUP(2,1/(SRP!$B$11:$B$15&lt;=E1071)/(SRP!$C$11:$C$15&gt;=E1071),SRP!$D$11:$D$15)*(G1071/100)*(E1071/1000)),
0)))))),2)</f>
        <v>28.11</v>
      </c>
      <c r="L1071" s="173" t="str">
        <f t="shared" si="16"/>
        <v>Spirits750</v>
      </c>
      <c r="M1071" s="154">
        <f>VLOOKUP(L1071,'Slope %'!C:D,2,0)</f>
        <v>7.0000000000000007E-2</v>
      </c>
    </row>
    <row r="1072" spans="1:13" x14ac:dyDescent="0.25">
      <c r="A1072" s="169">
        <v>20604</v>
      </c>
      <c r="B1072" s="170" t="s">
        <v>1083</v>
      </c>
      <c r="C1072" s="170" t="s">
        <v>11</v>
      </c>
      <c r="D1072" s="170" t="s">
        <v>12</v>
      </c>
      <c r="E1072" s="170">
        <v>473</v>
      </c>
      <c r="F1072" s="170">
        <v>24</v>
      </c>
      <c r="G1072" s="171">
        <v>4.5999999999999996</v>
      </c>
      <c r="H1072" s="170" t="s">
        <v>54</v>
      </c>
      <c r="I1072" s="171">
        <v>4.09</v>
      </c>
      <c r="J1072" s="169">
        <v>1</v>
      </c>
      <c r="K1072" s="154" cm="1">
        <f t="array" ref="K1072">ROUND(
IF(C1072="Beer",
SUM(LOOKUP(2,1/(SRP!$B$8:$B$10&lt;=E1072)/(SRP!$C$8:$C$10&gt;=E1072),SRP!$D$8:$D$10)*(G1072/100)*(E1072/1000)),
IF(C1072="Spirits",
SUM(LOOKUP(2,1/(SRP!$B$2:$B$7&lt;=E1072)/(SRP!$C$2:$C$7&gt;=E1072),SRP!$D$2:$D$7)*(G1072/100)*(E1072/1000)),
IF(AND(C1072="Wine",D1072="Fortified Wines"),
SUM(LOOKUP(2,1/(SRP!$B$26:$B$29&lt;=E1072)/(SRP!$C$26:$C$29&gt;=E1072),SRP!$D$26:$D$29)*(G1072/100)*(E1072/1000)),
IF(C1072="Wine",
SUM(LOOKUP(2,1/(SRP!$B$21:$B$25&lt;=E1072)/(SRP!$C$21:$C$25&gt;=E1072),SRP!$D$21:$D$25)*(G1072/100)*(E1072/1000)),
IF(AND(C1072="Ready to Drink",D1072="RTD-One Pour Cocktail&gt;7%&lt;=14.5"),
SUM(LOOKUP(2,1/(SRP!$B$16:$B$20&lt;=E1072)/(SRP!$C$16:$C$20&gt;=E1072),SRP!$D$16:$D$20)*(G1072/100)*(E1072/1000)),
IF(C1072="Ready to Drink",
SUM(LOOKUP(2,1/(SRP!$B$11:$B$15&lt;=E1072)/(SRP!$C$11:$C$15&gt;=E1072),SRP!$D$11:$D$15)*(G1072/100)*(E1072/1000)),
0)))))),2)</f>
        <v>1.7</v>
      </c>
      <c r="L1072" s="173" t="str">
        <f t="shared" si="16"/>
        <v>Beer473</v>
      </c>
      <c r="M1072" s="154">
        <f>VLOOKUP(L1072,'Slope %'!C:D,2,0)</f>
        <v>0.12</v>
      </c>
    </row>
    <row r="1073" spans="1:13" x14ac:dyDescent="0.25">
      <c r="A1073" s="169">
        <v>20604</v>
      </c>
      <c r="B1073" s="170" t="s">
        <v>1083</v>
      </c>
      <c r="C1073" s="170" t="s">
        <v>11</v>
      </c>
      <c r="D1073" s="170" t="s">
        <v>12</v>
      </c>
      <c r="E1073" s="170">
        <v>473</v>
      </c>
      <c r="F1073" s="170">
        <v>24</v>
      </c>
      <c r="G1073" s="171">
        <v>4.5999999999999996</v>
      </c>
      <c r="H1073" s="170" t="s">
        <v>54</v>
      </c>
      <c r="I1073" s="171">
        <v>4.09</v>
      </c>
      <c r="J1073" s="169">
        <v>1</v>
      </c>
      <c r="K1073" s="154" cm="1">
        <f t="array" ref="K1073">ROUND(
IF(C1073="Beer",
SUM(LOOKUP(2,1/(SRP!$B$8:$B$10&lt;=E1073)/(SRP!$C$8:$C$10&gt;=E1073),SRP!$D$8:$D$10)*(G1073/100)*(E1073/1000)),
IF(C1073="Spirits",
SUM(LOOKUP(2,1/(SRP!$B$2:$B$7&lt;=E1073)/(SRP!$C$2:$C$7&gt;=E1073),SRP!$D$2:$D$7)*(G1073/100)*(E1073/1000)),
IF(AND(C1073="Wine",D1073="Fortified Wines"),
SUM(LOOKUP(2,1/(SRP!$B$26:$B$29&lt;=E1073)/(SRP!$C$26:$C$29&gt;=E1073),SRP!$D$26:$D$29)*(G1073/100)*(E1073/1000)),
IF(C1073="Wine",
SUM(LOOKUP(2,1/(SRP!$B$21:$B$25&lt;=E1073)/(SRP!$C$21:$C$25&gt;=E1073),SRP!$D$21:$D$25)*(G1073/100)*(E1073/1000)),
IF(AND(C1073="Ready to Drink",D1073="RTD-One Pour Cocktail&gt;7%&lt;=14.5"),
SUM(LOOKUP(2,1/(SRP!$B$16:$B$20&lt;=E1073)/(SRP!$C$16:$C$20&gt;=E1073),SRP!$D$16:$D$20)*(G1073/100)*(E1073/1000)),
IF(C1073="Ready to Drink",
SUM(LOOKUP(2,1/(SRP!$B$11:$B$15&lt;=E1073)/(SRP!$C$11:$C$15&gt;=E1073),SRP!$D$11:$D$15)*(G1073/100)*(E1073/1000)),
0)))))),2)</f>
        <v>1.7</v>
      </c>
      <c r="L1073" s="173" t="str">
        <f t="shared" si="16"/>
        <v>Beer473</v>
      </c>
      <c r="M1073" s="154">
        <f>VLOOKUP(L1073,'Slope %'!C:D,2,0)</f>
        <v>0.12</v>
      </c>
    </row>
    <row r="1074" spans="1:13" x14ac:dyDescent="0.25">
      <c r="A1074" s="169">
        <v>20610</v>
      </c>
      <c r="B1074" s="170" t="s">
        <v>1084</v>
      </c>
      <c r="C1074" s="170" t="s">
        <v>15</v>
      </c>
      <c r="D1074" s="170" t="s">
        <v>90</v>
      </c>
      <c r="E1074" s="170">
        <v>750</v>
      </c>
      <c r="F1074" s="170">
        <v>6</v>
      </c>
      <c r="G1074" s="171">
        <v>40</v>
      </c>
      <c r="H1074" s="170" t="s">
        <v>47</v>
      </c>
      <c r="I1074" s="171">
        <v>52.99</v>
      </c>
      <c r="J1074" s="169">
        <v>1</v>
      </c>
      <c r="K1074" s="154" cm="1">
        <f t="array" ref="K1074">ROUND(
IF(C1074="Beer",
SUM(LOOKUP(2,1/(SRP!$B$8:$B$10&lt;=E1074)/(SRP!$C$8:$C$10&gt;=E1074),SRP!$D$8:$D$10)*(G1074/100)*(E1074/1000)),
IF(C1074="Spirits",
SUM(LOOKUP(2,1/(SRP!$B$2:$B$7&lt;=E1074)/(SRP!$C$2:$C$7&gt;=E1074),SRP!$D$2:$D$7)*(G1074/100)*(E1074/1000)),
IF(AND(C1074="Wine",D1074="Fortified Wines"),
SUM(LOOKUP(2,1/(SRP!$B$26:$B$29&lt;=E1074)/(SRP!$C$26:$C$29&gt;=E1074),SRP!$D$26:$D$29)*(G1074/100)*(E1074/1000)),
IF(C1074="Wine",
SUM(LOOKUP(2,1/(SRP!$B$21:$B$25&lt;=E1074)/(SRP!$C$21:$C$25&gt;=E1074),SRP!$D$21:$D$25)*(G1074/100)*(E1074/1000)),
IF(AND(C1074="Ready to Drink",D1074="RTD-One Pour Cocktail&gt;7%&lt;=14.5"),
SUM(LOOKUP(2,1/(SRP!$B$16:$B$20&lt;=E1074)/(SRP!$C$16:$C$20&gt;=E1074),SRP!$D$16:$D$20)*(G1074/100)*(E1074/1000)),
IF(C1074="Ready to Drink",
SUM(LOOKUP(2,1/(SRP!$B$11:$B$15&lt;=E1074)/(SRP!$C$11:$C$15&gt;=E1074),SRP!$D$11:$D$15)*(G1074/100)*(E1074/1000)),
0)))))),2)</f>
        <v>23.42</v>
      </c>
      <c r="L1074" s="173" t="str">
        <f t="shared" si="16"/>
        <v>Spirits750</v>
      </c>
      <c r="M1074" s="154">
        <f>VLOOKUP(L1074,'Slope %'!C:D,2,0)</f>
        <v>7.0000000000000007E-2</v>
      </c>
    </row>
    <row r="1075" spans="1:13" x14ac:dyDescent="0.25">
      <c r="A1075" s="169">
        <v>20619</v>
      </c>
      <c r="B1075" s="170" t="s">
        <v>1085</v>
      </c>
      <c r="C1075" s="170" t="s">
        <v>15</v>
      </c>
      <c r="D1075" s="170" t="s">
        <v>16</v>
      </c>
      <c r="E1075" s="170">
        <v>750</v>
      </c>
      <c r="F1075" s="170">
        <v>12</v>
      </c>
      <c r="G1075" s="171">
        <v>40</v>
      </c>
      <c r="H1075" s="170" t="s">
        <v>43</v>
      </c>
      <c r="I1075" s="171">
        <v>24.76</v>
      </c>
      <c r="J1075" s="169">
        <v>1</v>
      </c>
      <c r="K1075" s="154" cm="1">
        <f t="array" ref="K1075">ROUND(
IF(C1075="Beer",
SUM(LOOKUP(2,1/(SRP!$B$8:$B$10&lt;=E1075)/(SRP!$C$8:$C$10&gt;=E1075),SRP!$D$8:$D$10)*(G1075/100)*(E1075/1000)),
IF(C1075="Spirits",
SUM(LOOKUP(2,1/(SRP!$B$2:$B$7&lt;=E1075)/(SRP!$C$2:$C$7&gt;=E1075),SRP!$D$2:$D$7)*(G1075/100)*(E1075/1000)),
IF(AND(C1075="Wine",D1075="Fortified Wines"),
SUM(LOOKUP(2,1/(SRP!$B$26:$B$29&lt;=E1075)/(SRP!$C$26:$C$29&gt;=E1075),SRP!$D$26:$D$29)*(G1075/100)*(E1075/1000)),
IF(C1075="Wine",
SUM(LOOKUP(2,1/(SRP!$B$21:$B$25&lt;=E1075)/(SRP!$C$21:$C$25&gt;=E1075),SRP!$D$21:$D$25)*(G1075/100)*(E1075/1000)),
IF(AND(C1075="Ready to Drink",D1075="RTD-One Pour Cocktail&gt;7%&lt;=14.5"),
SUM(LOOKUP(2,1/(SRP!$B$16:$B$20&lt;=E1075)/(SRP!$C$16:$C$20&gt;=E1075),SRP!$D$16:$D$20)*(G1075/100)*(E1075/1000)),
IF(C1075="Ready to Drink",
SUM(LOOKUP(2,1/(SRP!$B$11:$B$15&lt;=E1075)/(SRP!$C$11:$C$15&gt;=E1075),SRP!$D$11:$D$15)*(G1075/100)*(E1075/1000)),
0)))))),2)</f>
        <v>23.42</v>
      </c>
      <c r="L1075" s="173" t="str">
        <f t="shared" si="16"/>
        <v>Spirits750</v>
      </c>
      <c r="M1075" s="154">
        <f>VLOOKUP(L1075,'Slope %'!C:D,2,0)</f>
        <v>7.0000000000000007E-2</v>
      </c>
    </row>
    <row r="1076" spans="1:13" x14ac:dyDescent="0.25">
      <c r="A1076" s="169">
        <v>20622</v>
      </c>
      <c r="B1076" s="170" t="s">
        <v>1086</v>
      </c>
      <c r="C1076" s="170" t="s">
        <v>15</v>
      </c>
      <c r="D1076" s="170" t="s">
        <v>225</v>
      </c>
      <c r="E1076" s="170">
        <v>750</v>
      </c>
      <c r="F1076" s="170">
        <v>12</v>
      </c>
      <c r="G1076" s="171">
        <v>40</v>
      </c>
      <c r="H1076" s="170" t="s">
        <v>446</v>
      </c>
      <c r="I1076" s="171">
        <v>39.49</v>
      </c>
      <c r="J1076" s="169">
        <v>1</v>
      </c>
      <c r="K1076" s="154" cm="1">
        <f t="array" ref="K1076">ROUND(
IF(C1076="Beer",
SUM(LOOKUP(2,1/(SRP!$B$8:$B$10&lt;=E1076)/(SRP!$C$8:$C$10&gt;=E1076),SRP!$D$8:$D$10)*(G1076/100)*(E1076/1000)),
IF(C1076="Spirits",
SUM(LOOKUP(2,1/(SRP!$B$2:$B$7&lt;=E1076)/(SRP!$C$2:$C$7&gt;=E1076),SRP!$D$2:$D$7)*(G1076/100)*(E1076/1000)),
IF(AND(C1076="Wine",D1076="Fortified Wines"),
SUM(LOOKUP(2,1/(SRP!$B$26:$B$29&lt;=E1076)/(SRP!$C$26:$C$29&gt;=E1076),SRP!$D$26:$D$29)*(G1076/100)*(E1076/1000)),
IF(C1076="Wine",
SUM(LOOKUP(2,1/(SRP!$B$21:$B$25&lt;=E1076)/(SRP!$C$21:$C$25&gt;=E1076),SRP!$D$21:$D$25)*(G1076/100)*(E1076/1000)),
IF(AND(C1076="Ready to Drink",D1076="RTD-One Pour Cocktail&gt;7%&lt;=14.5"),
SUM(LOOKUP(2,1/(SRP!$B$16:$B$20&lt;=E1076)/(SRP!$C$16:$C$20&gt;=E1076),SRP!$D$16:$D$20)*(G1076/100)*(E1076/1000)),
IF(C1076="Ready to Drink",
SUM(LOOKUP(2,1/(SRP!$B$11:$B$15&lt;=E1076)/(SRP!$C$11:$C$15&gt;=E1076),SRP!$D$11:$D$15)*(G1076/100)*(E1076/1000)),
0)))))),2)</f>
        <v>23.42</v>
      </c>
      <c r="L1076" s="173" t="str">
        <f t="shared" si="16"/>
        <v>Spirits750</v>
      </c>
      <c r="M1076" s="154">
        <f>VLOOKUP(L1076,'Slope %'!C:D,2,0)</f>
        <v>7.0000000000000007E-2</v>
      </c>
    </row>
    <row r="1077" spans="1:13" x14ac:dyDescent="0.25">
      <c r="A1077" s="169">
        <v>20629</v>
      </c>
      <c r="B1077" s="170" t="s">
        <v>1087</v>
      </c>
      <c r="C1077" s="170" t="s">
        <v>11</v>
      </c>
      <c r="D1077" s="170" t="s">
        <v>12</v>
      </c>
      <c r="E1077" s="170">
        <v>355</v>
      </c>
      <c r="F1077" s="170">
        <v>24</v>
      </c>
      <c r="G1077" s="171">
        <v>4.5</v>
      </c>
      <c r="H1077" s="170" t="s">
        <v>105</v>
      </c>
      <c r="I1077" s="171">
        <v>3.39</v>
      </c>
      <c r="J1077" s="169">
        <v>1</v>
      </c>
      <c r="K1077" s="154" cm="1">
        <f t="array" ref="K1077">ROUND(
IF(C1077="Beer",
SUM(LOOKUP(2,1/(SRP!$B$8:$B$10&lt;=E1077)/(SRP!$C$8:$C$10&gt;=E1077),SRP!$D$8:$D$10)*(G1077/100)*(E1077/1000)),
IF(C1077="Spirits",
SUM(LOOKUP(2,1/(SRP!$B$2:$B$7&lt;=E1077)/(SRP!$C$2:$C$7&gt;=E1077),SRP!$D$2:$D$7)*(G1077/100)*(E1077/1000)),
IF(AND(C1077="Wine",D1077="Fortified Wines"),
SUM(LOOKUP(2,1/(SRP!$B$26:$B$29&lt;=E1077)/(SRP!$C$26:$C$29&gt;=E1077),SRP!$D$26:$D$29)*(G1077/100)*(E1077/1000)),
IF(C1077="Wine",
SUM(LOOKUP(2,1/(SRP!$B$21:$B$25&lt;=E1077)/(SRP!$C$21:$C$25&gt;=E1077),SRP!$D$21:$D$25)*(G1077/100)*(E1077/1000)),
IF(AND(C1077="Ready to Drink",D1077="RTD-One Pour Cocktail&gt;7%&lt;=14.5"),
SUM(LOOKUP(2,1/(SRP!$B$16:$B$20&lt;=E1077)/(SRP!$C$16:$C$20&gt;=E1077),SRP!$D$16:$D$20)*(G1077/100)*(E1077/1000)),
IF(C1077="Ready to Drink",
SUM(LOOKUP(2,1/(SRP!$B$11:$B$15&lt;=E1077)/(SRP!$C$11:$C$15&gt;=E1077),SRP!$D$11:$D$15)*(G1077/100)*(E1077/1000)),
0)))))),2)</f>
        <v>1.25</v>
      </c>
      <c r="L1077" s="173" t="str">
        <f t="shared" si="16"/>
        <v>Beer355</v>
      </c>
      <c r="M1077" s="154">
        <f>VLOOKUP(L1077,'Slope %'!C:D,2,0)</f>
        <v>0.12</v>
      </c>
    </row>
    <row r="1078" spans="1:13" x14ac:dyDescent="0.25">
      <c r="A1078" s="169">
        <v>20629</v>
      </c>
      <c r="B1078" s="170" t="s">
        <v>1087</v>
      </c>
      <c r="C1078" s="170" t="s">
        <v>11</v>
      </c>
      <c r="D1078" s="170" t="s">
        <v>12</v>
      </c>
      <c r="E1078" s="170">
        <v>355</v>
      </c>
      <c r="F1078" s="170">
        <v>24</v>
      </c>
      <c r="G1078" s="171">
        <v>4.5</v>
      </c>
      <c r="H1078" s="170" t="s">
        <v>105</v>
      </c>
      <c r="I1078" s="171">
        <v>3.39</v>
      </c>
      <c r="J1078" s="169">
        <v>1</v>
      </c>
      <c r="K1078" s="154" cm="1">
        <f t="array" ref="K1078">ROUND(
IF(C1078="Beer",
SUM(LOOKUP(2,1/(SRP!$B$8:$B$10&lt;=E1078)/(SRP!$C$8:$C$10&gt;=E1078),SRP!$D$8:$D$10)*(G1078/100)*(E1078/1000)),
IF(C1078="Spirits",
SUM(LOOKUP(2,1/(SRP!$B$2:$B$7&lt;=E1078)/(SRP!$C$2:$C$7&gt;=E1078),SRP!$D$2:$D$7)*(G1078/100)*(E1078/1000)),
IF(AND(C1078="Wine",D1078="Fortified Wines"),
SUM(LOOKUP(2,1/(SRP!$B$26:$B$29&lt;=E1078)/(SRP!$C$26:$C$29&gt;=E1078),SRP!$D$26:$D$29)*(G1078/100)*(E1078/1000)),
IF(C1078="Wine",
SUM(LOOKUP(2,1/(SRP!$B$21:$B$25&lt;=E1078)/(SRP!$C$21:$C$25&gt;=E1078),SRP!$D$21:$D$25)*(G1078/100)*(E1078/1000)),
IF(AND(C1078="Ready to Drink",D1078="RTD-One Pour Cocktail&gt;7%&lt;=14.5"),
SUM(LOOKUP(2,1/(SRP!$B$16:$B$20&lt;=E1078)/(SRP!$C$16:$C$20&gt;=E1078),SRP!$D$16:$D$20)*(G1078/100)*(E1078/1000)),
IF(C1078="Ready to Drink",
SUM(LOOKUP(2,1/(SRP!$B$11:$B$15&lt;=E1078)/(SRP!$C$11:$C$15&gt;=E1078),SRP!$D$11:$D$15)*(G1078/100)*(E1078/1000)),
0)))))),2)</f>
        <v>1.25</v>
      </c>
      <c r="L1078" s="173" t="str">
        <f t="shared" si="16"/>
        <v>Beer355</v>
      </c>
      <c r="M1078" s="154">
        <f>VLOOKUP(L1078,'Slope %'!C:D,2,0)</f>
        <v>0.12</v>
      </c>
    </row>
    <row r="1079" spans="1:13" x14ac:dyDescent="0.25">
      <c r="A1079" s="169">
        <v>20631</v>
      </c>
      <c r="B1079" s="170" t="s">
        <v>1088</v>
      </c>
      <c r="C1079" s="170" t="s">
        <v>15</v>
      </c>
      <c r="D1079" s="170" t="s">
        <v>756</v>
      </c>
      <c r="E1079" s="170">
        <v>375</v>
      </c>
      <c r="F1079" s="170">
        <v>12</v>
      </c>
      <c r="G1079" s="171">
        <v>35</v>
      </c>
      <c r="H1079" s="170" t="s">
        <v>47</v>
      </c>
      <c r="I1079" s="171">
        <v>16.989999999999998</v>
      </c>
      <c r="J1079" s="169">
        <v>1</v>
      </c>
      <c r="K1079" s="154" cm="1">
        <f t="array" ref="K1079">ROUND(
IF(C1079="Beer",
SUM(LOOKUP(2,1/(SRP!$B$8:$B$10&lt;=E1079)/(SRP!$C$8:$C$10&gt;=E1079),SRP!$D$8:$D$10)*(G1079/100)*(E1079/1000)),
IF(C1079="Spirits",
SUM(LOOKUP(2,1/(SRP!$B$2:$B$7&lt;=E1079)/(SRP!$C$2:$C$7&gt;=E1079),SRP!$D$2:$D$7)*(G1079/100)*(E1079/1000)),
IF(AND(C1079="Wine",D1079="Fortified Wines"),
SUM(LOOKUP(2,1/(SRP!$B$26:$B$29&lt;=E1079)/(SRP!$C$26:$C$29&gt;=E1079),SRP!$D$26:$D$29)*(G1079/100)*(E1079/1000)),
IF(C1079="Wine",
SUM(LOOKUP(2,1/(SRP!$B$21:$B$25&lt;=E1079)/(SRP!$C$21:$C$25&gt;=E1079),SRP!$D$21:$D$25)*(G1079/100)*(E1079/1000)),
IF(AND(C1079="Ready to Drink",D1079="RTD-One Pour Cocktail&gt;7%&lt;=14.5"),
SUM(LOOKUP(2,1/(SRP!$B$16:$B$20&lt;=E1079)/(SRP!$C$16:$C$20&gt;=E1079),SRP!$D$16:$D$20)*(G1079/100)*(E1079/1000)),
IF(C1079="Ready to Drink",
SUM(LOOKUP(2,1/(SRP!$B$11:$B$15&lt;=E1079)/(SRP!$C$11:$C$15&gt;=E1079),SRP!$D$11:$D$15)*(G1079/100)*(E1079/1000)),
0)))))),2)</f>
        <v>11.64</v>
      </c>
      <c r="L1079" s="173" t="str">
        <f t="shared" si="16"/>
        <v>Spirits375</v>
      </c>
      <c r="M1079" s="154">
        <f>VLOOKUP(L1079,'Slope %'!C:D,2,0)</f>
        <v>0.1</v>
      </c>
    </row>
    <row r="1080" spans="1:13" x14ac:dyDescent="0.25">
      <c r="A1080" s="169">
        <v>20656</v>
      </c>
      <c r="B1080" s="170" t="s">
        <v>1089</v>
      </c>
      <c r="C1080" s="170" t="s">
        <v>11</v>
      </c>
      <c r="D1080" s="170" t="s">
        <v>474</v>
      </c>
      <c r="E1080" s="170">
        <v>4260</v>
      </c>
      <c r="F1080" s="170">
        <v>1</v>
      </c>
      <c r="G1080" s="171">
        <v>4</v>
      </c>
      <c r="H1080" s="170" t="s">
        <v>54</v>
      </c>
      <c r="I1080" s="171">
        <v>28.19</v>
      </c>
      <c r="J1080" s="169">
        <v>12</v>
      </c>
      <c r="K1080" s="154" cm="1">
        <f t="array" ref="K1080">ROUND(
IF(C1080="Beer",
SUM(LOOKUP(2,1/(SRP!$B$8:$B$10&lt;=E1080)/(SRP!$C$8:$C$10&gt;=E1080),SRP!$D$8:$D$10)*(G1080/100)*(E1080/1000)),
IF(C1080="Spirits",
SUM(LOOKUP(2,1/(SRP!$B$2:$B$7&lt;=E1080)/(SRP!$C$2:$C$7&gt;=E1080),SRP!$D$2:$D$7)*(G1080/100)*(E1080/1000)),
IF(AND(C1080="Wine",D1080="Fortified Wines"),
SUM(LOOKUP(2,1/(SRP!$B$26:$B$29&lt;=E1080)/(SRP!$C$26:$C$29&gt;=E1080),SRP!$D$26:$D$29)*(G1080/100)*(E1080/1000)),
IF(C1080="Wine",
SUM(LOOKUP(2,1/(SRP!$B$21:$B$25&lt;=E1080)/(SRP!$C$21:$C$25&gt;=E1080),SRP!$D$21:$D$25)*(G1080/100)*(E1080/1000)),
IF(AND(C1080="Ready to Drink",D1080="RTD-One Pour Cocktail&gt;7%&lt;=14.5"),
SUM(LOOKUP(2,1/(SRP!$B$16:$B$20&lt;=E1080)/(SRP!$C$16:$C$20&gt;=E1080),SRP!$D$16:$D$20)*(G1080/100)*(E1080/1000)),
IF(C1080="Ready to Drink",
SUM(LOOKUP(2,1/(SRP!$B$11:$B$15&lt;=E1080)/(SRP!$C$11:$C$15&gt;=E1080),SRP!$D$11:$D$15)*(G1080/100)*(E1080/1000)),
0)))))),2)</f>
        <v>13.3</v>
      </c>
      <c r="L1080" s="173" t="str">
        <f t="shared" si="16"/>
        <v>Beer4260</v>
      </c>
      <c r="M1080" s="154">
        <f>VLOOKUP(L1080,'Slope %'!C:D,2,0)</f>
        <v>7.0000000000000007E-2</v>
      </c>
    </row>
    <row r="1081" spans="1:13" x14ac:dyDescent="0.25">
      <c r="A1081" s="169">
        <v>20656</v>
      </c>
      <c r="B1081" s="170" t="s">
        <v>1089</v>
      </c>
      <c r="C1081" s="170" t="s">
        <v>11</v>
      </c>
      <c r="D1081" s="170" t="s">
        <v>474</v>
      </c>
      <c r="E1081" s="170">
        <v>4260</v>
      </c>
      <c r="F1081" s="170">
        <v>1</v>
      </c>
      <c r="G1081" s="171">
        <v>4</v>
      </c>
      <c r="H1081" s="170" t="s">
        <v>54</v>
      </c>
      <c r="I1081" s="171">
        <v>28.19</v>
      </c>
      <c r="J1081" s="169">
        <v>12</v>
      </c>
      <c r="K1081" s="154" cm="1">
        <f t="array" ref="K1081">ROUND(
IF(C1081="Beer",
SUM(LOOKUP(2,1/(SRP!$B$8:$B$10&lt;=E1081)/(SRP!$C$8:$C$10&gt;=E1081),SRP!$D$8:$D$10)*(G1081/100)*(E1081/1000)),
IF(C1081="Spirits",
SUM(LOOKUP(2,1/(SRP!$B$2:$B$7&lt;=E1081)/(SRP!$C$2:$C$7&gt;=E1081),SRP!$D$2:$D$7)*(G1081/100)*(E1081/1000)),
IF(AND(C1081="Wine",D1081="Fortified Wines"),
SUM(LOOKUP(2,1/(SRP!$B$26:$B$29&lt;=E1081)/(SRP!$C$26:$C$29&gt;=E1081),SRP!$D$26:$D$29)*(G1081/100)*(E1081/1000)),
IF(C1081="Wine",
SUM(LOOKUP(2,1/(SRP!$B$21:$B$25&lt;=E1081)/(SRP!$C$21:$C$25&gt;=E1081),SRP!$D$21:$D$25)*(G1081/100)*(E1081/1000)),
IF(AND(C1081="Ready to Drink",D1081="RTD-One Pour Cocktail&gt;7%&lt;=14.5"),
SUM(LOOKUP(2,1/(SRP!$B$16:$B$20&lt;=E1081)/(SRP!$C$16:$C$20&gt;=E1081),SRP!$D$16:$D$20)*(G1081/100)*(E1081/1000)),
IF(C1081="Ready to Drink",
SUM(LOOKUP(2,1/(SRP!$B$11:$B$15&lt;=E1081)/(SRP!$C$11:$C$15&gt;=E1081),SRP!$D$11:$D$15)*(G1081/100)*(E1081/1000)),
0)))))),2)</f>
        <v>13.3</v>
      </c>
      <c r="L1081" s="173" t="str">
        <f t="shared" si="16"/>
        <v>Beer4260</v>
      </c>
      <c r="M1081" s="154">
        <f>VLOOKUP(L1081,'Slope %'!C:D,2,0)</f>
        <v>7.0000000000000007E-2</v>
      </c>
    </row>
    <row r="1082" spans="1:13" x14ac:dyDescent="0.25">
      <c r="A1082" s="169">
        <v>20693</v>
      </c>
      <c r="B1082" s="170" t="s">
        <v>1090</v>
      </c>
      <c r="C1082" s="170" t="s">
        <v>15</v>
      </c>
      <c r="D1082" s="170" t="s">
        <v>1091</v>
      </c>
      <c r="E1082" s="170">
        <v>750</v>
      </c>
      <c r="F1082" s="170">
        <v>6</v>
      </c>
      <c r="G1082" s="171">
        <v>32</v>
      </c>
      <c r="H1082" s="170" t="s">
        <v>35</v>
      </c>
      <c r="I1082" s="171">
        <v>41.99</v>
      </c>
      <c r="J1082" s="169">
        <v>1</v>
      </c>
      <c r="K1082" s="154" cm="1">
        <f t="array" ref="K1082">ROUND(
IF(C1082="Beer",
SUM(LOOKUP(2,1/(SRP!$B$8:$B$10&lt;=E1082)/(SRP!$C$8:$C$10&gt;=E1082),SRP!$D$8:$D$10)*(G1082/100)*(E1082/1000)),
IF(C1082="Spirits",
SUM(LOOKUP(2,1/(SRP!$B$2:$B$7&lt;=E1082)/(SRP!$C$2:$C$7&gt;=E1082),SRP!$D$2:$D$7)*(G1082/100)*(E1082/1000)),
IF(AND(C1082="Wine",D1082="Fortified Wines"),
SUM(LOOKUP(2,1/(SRP!$B$26:$B$29&lt;=E1082)/(SRP!$C$26:$C$29&gt;=E1082),SRP!$D$26:$D$29)*(G1082/100)*(E1082/1000)),
IF(C1082="Wine",
SUM(LOOKUP(2,1/(SRP!$B$21:$B$25&lt;=E1082)/(SRP!$C$21:$C$25&gt;=E1082),SRP!$D$21:$D$25)*(G1082/100)*(E1082/1000)),
IF(AND(C1082="Ready to Drink",D1082="RTD-One Pour Cocktail&gt;7%&lt;=14.5"),
SUM(LOOKUP(2,1/(SRP!$B$16:$B$20&lt;=E1082)/(SRP!$C$16:$C$20&gt;=E1082),SRP!$D$16:$D$20)*(G1082/100)*(E1082/1000)),
IF(C1082="Ready to Drink",
SUM(LOOKUP(2,1/(SRP!$B$11:$B$15&lt;=E1082)/(SRP!$C$11:$C$15&gt;=E1082),SRP!$D$11:$D$15)*(G1082/100)*(E1082/1000)),
0)))))),2)</f>
        <v>18.739999999999998</v>
      </c>
      <c r="L1082" s="173" t="str">
        <f t="shared" si="16"/>
        <v>Spirits750</v>
      </c>
      <c r="M1082" s="154">
        <f>VLOOKUP(L1082,'Slope %'!C:D,2,0)</f>
        <v>7.0000000000000007E-2</v>
      </c>
    </row>
    <row r="1083" spans="1:13" x14ac:dyDescent="0.25">
      <c r="A1083" s="169">
        <v>20704</v>
      </c>
      <c r="B1083" s="170" t="s">
        <v>1092</v>
      </c>
      <c r="C1083" s="170" t="s">
        <v>11</v>
      </c>
      <c r="D1083" s="170" t="s">
        <v>12</v>
      </c>
      <c r="E1083" s="170">
        <v>473</v>
      </c>
      <c r="F1083" s="170">
        <v>24</v>
      </c>
      <c r="G1083" s="171">
        <v>5</v>
      </c>
      <c r="H1083" s="170" t="s">
        <v>1053</v>
      </c>
      <c r="I1083" s="171">
        <v>3.49</v>
      </c>
      <c r="J1083" s="169">
        <v>1</v>
      </c>
      <c r="K1083" s="154" cm="1">
        <f t="array" ref="K1083">ROUND(
IF(C1083="Beer",
SUM(LOOKUP(2,1/(SRP!$B$8:$B$10&lt;=E1083)/(SRP!$C$8:$C$10&gt;=E1083),SRP!$D$8:$D$10)*(G1083/100)*(E1083/1000)),
IF(C1083="Spirits",
SUM(LOOKUP(2,1/(SRP!$B$2:$B$7&lt;=E1083)/(SRP!$C$2:$C$7&gt;=E1083),SRP!$D$2:$D$7)*(G1083/100)*(E1083/1000)),
IF(AND(C1083="Wine",D1083="Fortified Wines"),
SUM(LOOKUP(2,1/(SRP!$B$26:$B$29&lt;=E1083)/(SRP!$C$26:$C$29&gt;=E1083),SRP!$D$26:$D$29)*(G1083/100)*(E1083/1000)),
IF(C1083="Wine",
SUM(LOOKUP(2,1/(SRP!$B$21:$B$25&lt;=E1083)/(SRP!$C$21:$C$25&gt;=E1083),SRP!$D$21:$D$25)*(G1083/100)*(E1083/1000)),
IF(AND(C1083="Ready to Drink",D1083="RTD-One Pour Cocktail&gt;7%&lt;=14.5"),
SUM(LOOKUP(2,1/(SRP!$B$16:$B$20&lt;=E1083)/(SRP!$C$16:$C$20&gt;=E1083),SRP!$D$16:$D$20)*(G1083/100)*(E1083/1000)),
IF(C1083="Ready to Drink",
SUM(LOOKUP(2,1/(SRP!$B$11:$B$15&lt;=E1083)/(SRP!$C$11:$C$15&gt;=E1083),SRP!$D$11:$D$15)*(G1083/100)*(E1083/1000)),
0)))))),2)</f>
        <v>1.85</v>
      </c>
      <c r="L1083" s="173" t="str">
        <f t="shared" si="16"/>
        <v>Beer473</v>
      </c>
      <c r="M1083" s="154">
        <f>VLOOKUP(L1083,'Slope %'!C:D,2,0)</f>
        <v>0.12</v>
      </c>
    </row>
    <row r="1084" spans="1:13" x14ac:dyDescent="0.25">
      <c r="A1084" s="169">
        <v>20704</v>
      </c>
      <c r="B1084" s="170" t="s">
        <v>1092</v>
      </c>
      <c r="C1084" s="170" t="s">
        <v>11</v>
      </c>
      <c r="D1084" s="170" t="s">
        <v>12</v>
      </c>
      <c r="E1084" s="170">
        <v>473</v>
      </c>
      <c r="F1084" s="170">
        <v>24</v>
      </c>
      <c r="G1084" s="171">
        <v>5</v>
      </c>
      <c r="H1084" s="170" t="s">
        <v>1053</v>
      </c>
      <c r="I1084" s="171">
        <v>3.49</v>
      </c>
      <c r="J1084" s="169">
        <v>1</v>
      </c>
      <c r="K1084" s="154" cm="1">
        <f t="array" ref="K1084">ROUND(
IF(C1084="Beer",
SUM(LOOKUP(2,1/(SRP!$B$8:$B$10&lt;=E1084)/(SRP!$C$8:$C$10&gt;=E1084),SRP!$D$8:$D$10)*(G1084/100)*(E1084/1000)),
IF(C1084="Spirits",
SUM(LOOKUP(2,1/(SRP!$B$2:$B$7&lt;=E1084)/(SRP!$C$2:$C$7&gt;=E1084),SRP!$D$2:$D$7)*(G1084/100)*(E1084/1000)),
IF(AND(C1084="Wine",D1084="Fortified Wines"),
SUM(LOOKUP(2,1/(SRP!$B$26:$B$29&lt;=E1084)/(SRP!$C$26:$C$29&gt;=E1084),SRP!$D$26:$D$29)*(G1084/100)*(E1084/1000)),
IF(C1084="Wine",
SUM(LOOKUP(2,1/(SRP!$B$21:$B$25&lt;=E1084)/(SRP!$C$21:$C$25&gt;=E1084),SRP!$D$21:$D$25)*(G1084/100)*(E1084/1000)),
IF(AND(C1084="Ready to Drink",D1084="RTD-One Pour Cocktail&gt;7%&lt;=14.5"),
SUM(LOOKUP(2,1/(SRP!$B$16:$B$20&lt;=E1084)/(SRP!$C$16:$C$20&gt;=E1084),SRP!$D$16:$D$20)*(G1084/100)*(E1084/1000)),
IF(C1084="Ready to Drink",
SUM(LOOKUP(2,1/(SRP!$B$11:$B$15&lt;=E1084)/(SRP!$C$11:$C$15&gt;=E1084),SRP!$D$11:$D$15)*(G1084/100)*(E1084/1000)),
0)))))),2)</f>
        <v>1.85</v>
      </c>
      <c r="L1084" s="173" t="str">
        <f t="shared" si="16"/>
        <v>Beer473</v>
      </c>
      <c r="M1084" s="154">
        <f>VLOOKUP(L1084,'Slope %'!C:D,2,0)</f>
        <v>0.12</v>
      </c>
    </row>
    <row r="1085" spans="1:13" x14ac:dyDescent="0.25">
      <c r="A1085" s="169">
        <v>20722</v>
      </c>
      <c r="B1085" s="170" t="s">
        <v>1093</v>
      </c>
      <c r="C1085" s="170" t="s">
        <v>15</v>
      </c>
      <c r="D1085" s="170" t="s">
        <v>90</v>
      </c>
      <c r="E1085" s="170">
        <v>375</v>
      </c>
      <c r="F1085" s="170">
        <v>12</v>
      </c>
      <c r="G1085" s="171">
        <v>40</v>
      </c>
      <c r="H1085" s="170" t="s">
        <v>43</v>
      </c>
      <c r="I1085" s="171">
        <v>41.99</v>
      </c>
      <c r="J1085" s="169">
        <v>1</v>
      </c>
      <c r="K1085" s="154" cm="1">
        <f t="array" ref="K1085">ROUND(
IF(C1085="Beer",
SUM(LOOKUP(2,1/(SRP!$B$8:$B$10&lt;=E1085)/(SRP!$C$8:$C$10&gt;=E1085),SRP!$D$8:$D$10)*(G1085/100)*(E1085/1000)),
IF(C1085="Spirits",
SUM(LOOKUP(2,1/(SRP!$B$2:$B$7&lt;=E1085)/(SRP!$C$2:$C$7&gt;=E1085),SRP!$D$2:$D$7)*(G1085/100)*(E1085/1000)),
IF(AND(C1085="Wine",D1085="Fortified Wines"),
SUM(LOOKUP(2,1/(SRP!$B$26:$B$29&lt;=E1085)/(SRP!$C$26:$C$29&gt;=E1085),SRP!$D$26:$D$29)*(G1085/100)*(E1085/1000)),
IF(C1085="Wine",
SUM(LOOKUP(2,1/(SRP!$B$21:$B$25&lt;=E1085)/(SRP!$C$21:$C$25&gt;=E1085),SRP!$D$21:$D$25)*(G1085/100)*(E1085/1000)),
IF(AND(C1085="Ready to Drink",D1085="RTD-One Pour Cocktail&gt;7%&lt;=14.5"),
SUM(LOOKUP(2,1/(SRP!$B$16:$B$20&lt;=E1085)/(SRP!$C$16:$C$20&gt;=E1085),SRP!$D$16:$D$20)*(G1085/100)*(E1085/1000)),
IF(C1085="Ready to Drink",
SUM(LOOKUP(2,1/(SRP!$B$11:$B$15&lt;=E1085)/(SRP!$C$11:$C$15&gt;=E1085),SRP!$D$11:$D$15)*(G1085/100)*(E1085/1000)),
0)))))),2)</f>
        <v>13.3</v>
      </c>
      <c r="L1085" s="173" t="str">
        <f t="shared" si="16"/>
        <v>Spirits375</v>
      </c>
      <c r="M1085" s="154">
        <f>VLOOKUP(L1085,'Slope %'!C:D,2,0)</f>
        <v>0.1</v>
      </c>
    </row>
    <row r="1086" spans="1:13" x14ac:dyDescent="0.25">
      <c r="A1086" s="169">
        <v>20723</v>
      </c>
      <c r="B1086" s="170" t="s">
        <v>1093</v>
      </c>
      <c r="C1086" s="170" t="s">
        <v>15</v>
      </c>
      <c r="D1086" s="170" t="s">
        <v>90</v>
      </c>
      <c r="E1086" s="170">
        <v>1140</v>
      </c>
      <c r="F1086" s="170">
        <v>6</v>
      </c>
      <c r="G1086" s="171">
        <v>40</v>
      </c>
      <c r="H1086" s="170" t="s">
        <v>43</v>
      </c>
      <c r="I1086" s="171">
        <v>108.99</v>
      </c>
      <c r="J1086" s="169">
        <v>1</v>
      </c>
      <c r="K1086" s="154" cm="1">
        <f t="array" ref="K1086">ROUND(
IF(C1086="Beer",
SUM(LOOKUP(2,1/(SRP!$B$8:$B$10&lt;=E1086)/(SRP!$C$8:$C$10&gt;=E1086),SRP!$D$8:$D$10)*(G1086/100)*(E1086/1000)),
IF(C1086="Spirits",
SUM(LOOKUP(2,1/(SRP!$B$2:$B$7&lt;=E1086)/(SRP!$C$2:$C$7&gt;=E1086),SRP!$D$2:$D$7)*(G1086/100)*(E1086/1000)),
IF(AND(C1086="Wine",D1086="Fortified Wines"),
SUM(LOOKUP(2,1/(SRP!$B$26:$B$29&lt;=E1086)/(SRP!$C$26:$C$29&gt;=E1086),SRP!$D$26:$D$29)*(G1086/100)*(E1086/1000)),
IF(C1086="Wine",
SUM(LOOKUP(2,1/(SRP!$B$21:$B$25&lt;=E1086)/(SRP!$C$21:$C$25&gt;=E1086),SRP!$D$21:$D$25)*(G1086/100)*(E1086/1000)),
IF(AND(C1086="Ready to Drink",D1086="RTD-One Pour Cocktail&gt;7%&lt;=14.5"),
SUM(LOOKUP(2,1/(SRP!$B$16:$B$20&lt;=E1086)/(SRP!$C$16:$C$20&gt;=E1086),SRP!$D$16:$D$20)*(G1086/100)*(E1086/1000)),
IF(C1086="Ready to Drink",
SUM(LOOKUP(2,1/(SRP!$B$11:$B$15&lt;=E1086)/(SRP!$C$11:$C$15&gt;=E1086),SRP!$D$11:$D$15)*(G1086/100)*(E1086/1000)),
0)))))),2)</f>
        <v>35.6</v>
      </c>
      <c r="L1086" s="173" t="str">
        <f t="shared" si="16"/>
        <v>Spirits1140</v>
      </c>
      <c r="M1086" s="154">
        <f>VLOOKUP(L1086,'Slope %'!C:D,2,0)</f>
        <v>0.05</v>
      </c>
    </row>
    <row r="1087" spans="1:13" x14ac:dyDescent="0.25">
      <c r="A1087" s="169">
        <v>20749</v>
      </c>
      <c r="B1087" s="170" t="s">
        <v>1094</v>
      </c>
      <c r="C1087" s="170" t="s">
        <v>15</v>
      </c>
      <c r="D1087" s="170" t="s">
        <v>113</v>
      </c>
      <c r="E1087" s="170">
        <v>750</v>
      </c>
      <c r="F1087" s="170">
        <v>6</v>
      </c>
      <c r="G1087" s="171">
        <v>40</v>
      </c>
      <c r="H1087" s="170" t="s">
        <v>29</v>
      </c>
      <c r="I1087" s="171">
        <v>110.99</v>
      </c>
      <c r="J1087" s="169">
        <v>1</v>
      </c>
      <c r="K1087" s="154" cm="1">
        <f t="array" ref="K1087">ROUND(
IF(C1087="Beer",
SUM(LOOKUP(2,1/(SRP!$B$8:$B$10&lt;=E1087)/(SRP!$C$8:$C$10&gt;=E1087),SRP!$D$8:$D$10)*(G1087/100)*(E1087/1000)),
IF(C1087="Spirits",
SUM(LOOKUP(2,1/(SRP!$B$2:$B$7&lt;=E1087)/(SRP!$C$2:$C$7&gt;=E1087),SRP!$D$2:$D$7)*(G1087/100)*(E1087/1000)),
IF(AND(C1087="Wine",D1087="Fortified Wines"),
SUM(LOOKUP(2,1/(SRP!$B$26:$B$29&lt;=E1087)/(SRP!$C$26:$C$29&gt;=E1087),SRP!$D$26:$D$29)*(G1087/100)*(E1087/1000)),
IF(C1087="Wine",
SUM(LOOKUP(2,1/(SRP!$B$21:$B$25&lt;=E1087)/(SRP!$C$21:$C$25&gt;=E1087),SRP!$D$21:$D$25)*(G1087/100)*(E1087/1000)),
IF(AND(C1087="Ready to Drink",D1087="RTD-One Pour Cocktail&gt;7%&lt;=14.5"),
SUM(LOOKUP(2,1/(SRP!$B$16:$B$20&lt;=E1087)/(SRP!$C$16:$C$20&gt;=E1087),SRP!$D$16:$D$20)*(G1087/100)*(E1087/1000)),
IF(C1087="Ready to Drink",
SUM(LOOKUP(2,1/(SRP!$B$11:$B$15&lt;=E1087)/(SRP!$C$11:$C$15&gt;=E1087),SRP!$D$11:$D$15)*(G1087/100)*(E1087/1000)),
0)))))),2)</f>
        <v>23.42</v>
      </c>
      <c r="L1087" s="173" t="str">
        <f t="shared" si="16"/>
        <v>Spirits750</v>
      </c>
      <c r="M1087" s="154">
        <f>VLOOKUP(L1087,'Slope %'!C:D,2,0)</f>
        <v>7.0000000000000007E-2</v>
      </c>
    </row>
    <row r="1088" spans="1:13" x14ac:dyDescent="0.25">
      <c r="A1088" s="169">
        <v>20801</v>
      </c>
      <c r="B1088" s="170" t="s">
        <v>1095</v>
      </c>
      <c r="C1088" s="170" t="s">
        <v>37</v>
      </c>
      <c r="D1088" s="170" t="s">
        <v>38</v>
      </c>
      <c r="E1088" s="170">
        <v>1890</v>
      </c>
      <c r="F1088" s="170">
        <v>1</v>
      </c>
      <c r="H1088" s="170" t="s">
        <v>885</v>
      </c>
      <c r="I1088" s="171">
        <v>0</v>
      </c>
      <c r="J1088" s="169">
        <v>1</v>
      </c>
      <c r="K1088" s="154" cm="1">
        <f t="array" ref="K1088">ROUND(
IF(C1088="Beer",
SUM(LOOKUP(2,1/(SRP!$B$8:$B$10&lt;=E1088)/(SRP!$C$8:$C$10&gt;=E1088),SRP!$D$8:$D$10)*(G1088/100)*(E1088/1000)),
IF(C1088="Spirits",
SUM(LOOKUP(2,1/(SRP!$B$2:$B$7&lt;=E1088)/(SRP!$C$2:$C$7&gt;=E1088),SRP!$D$2:$D$7)*(G1088/100)*(E1088/1000)),
IF(AND(C1088="Wine",D1088="Fortified Wines"),
SUM(LOOKUP(2,1/(SRP!$B$26:$B$29&lt;=E1088)/(SRP!$C$26:$C$29&gt;=E1088),SRP!$D$26:$D$29)*(G1088/100)*(E1088/1000)),
IF(C1088="Wine",
SUM(LOOKUP(2,1/(SRP!$B$21:$B$25&lt;=E1088)/(SRP!$C$21:$C$25&gt;=E1088),SRP!$D$21:$D$25)*(G1088/100)*(E1088/1000)),
IF(AND(C1088="Ready to Drink",D1088="RTD-One Pour Cocktail&gt;7%&lt;=14.5"),
SUM(LOOKUP(2,1/(SRP!$B$16:$B$20&lt;=E1088)/(SRP!$C$16:$C$20&gt;=E1088),SRP!$D$16:$D$20)*(G1088/100)*(E1088/1000)),
IF(C1088="Ready to Drink",
SUM(LOOKUP(2,1/(SRP!$B$11:$B$15&lt;=E1088)/(SRP!$C$11:$C$15&gt;=E1088),SRP!$D$11:$D$15)*(G1088/100)*(E1088/1000)),
0)))))),2)</f>
        <v>0</v>
      </c>
      <c r="L1088" s="173" t="str">
        <f t="shared" si="16"/>
        <v>Non Liquor Merchandise1890</v>
      </c>
      <c r="M1088" s="154" t="e">
        <f>VLOOKUP(L1088,'Slope %'!C:D,2,0)</f>
        <v>#N/A</v>
      </c>
    </row>
    <row r="1089" spans="1:13" x14ac:dyDescent="0.25">
      <c r="A1089" s="169">
        <v>20804</v>
      </c>
      <c r="B1089" s="170" t="s">
        <v>1096</v>
      </c>
      <c r="C1089" s="170" t="s">
        <v>24</v>
      </c>
      <c r="D1089" s="170" t="s">
        <v>603</v>
      </c>
      <c r="E1089" s="170">
        <v>750</v>
      </c>
      <c r="F1089" s="170">
        <v>6</v>
      </c>
      <c r="G1089" s="171">
        <v>14</v>
      </c>
      <c r="H1089" s="170" t="s">
        <v>774</v>
      </c>
      <c r="I1089" s="171">
        <v>17.989999999999998</v>
      </c>
      <c r="J1089" s="169">
        <v>1</v>
      </c>
      <c r="K1089" s="154" cm="1">
        <f t="array" ref="K1089">ROUND(
IF(C1089="Beer",
SUM(LOOKUP(2,1/(SRP!$B$8:$B$10&lt;=E1089)/(SRP!$C$8:$C$10&gt;=E1089),SRP!$D$8:$D$10)*(G1089/100)*(E1089/1000)),
IF(C1089="Spirits",
SUM(LOOKUP(2,1/(SRP!$B$2:$B$7&lt;=E1089)/(SRP!$C$2:$C$7&gt;=E1089),SRP!$D$2:$D$7)*(G1089/100)*(E1089/1000)),
IF(AND(C1089="Wine",D1089="Fortified Wines"),
SUM(LOOKUP(2,1/(SRP!$B$26:$B$29&lt;=E1089)/(SRP!$C$26:$C$29&gt;=E1089),SRP!$D$26:$D$29)*(G1089/100)*(E1089/1000)),
IF(C1089="Wine",
SUM(LOOKUP(2,1/(SRP!$B$21:$B$25&lt;=E1089)/(SRP!$C$21:$C$25&gt;=E1089),SRP!$D$21:$D$25)*(G1089/100)*(E1089/1000)),
IF(AND(C1089="Ready to Drink",D1089="RTD-One Pour Cocktail&gt;7%&lt;=14.5"),
SUM(LOOKUP(2,1/(SRP!$B$16:$B$20&lt;=E1089)/(SRP!$C$16:$C$20&gt;=E1089),SRP!$D$16:$D$20)*(G1089/100)*(E1089/1000)),
IF(C1089="Ready to Drink",
SUM(LOOKUP(2,1/(SRP!$B$11:$B$15&lt;=E1089)/(SRP!$C$11:$C$15&gt;=E1089),SRP!$D$11:$D$15)*(G1089/100)*(E1089/1000)),
0)))))),2)</f>
        <v>8.1999999999999993</v>
      </c>
      <c r="L1089" s="173" t="str">
        <f t="shared" si="16"/>
        <v>Wine750</v>
      </c>
      <c r="M1089" s="154">
        <f>VLOOKUP(L1089,'Slope %'!C:D,2,0)</f>
        <v>0.1</v>
      </c>
    </row>
    <row r="1090" spans="1:13" x14ac:dyDescent="0.25">
      <c r="A1090" s="169">
        <v>20866</v>
      </c>
      <c r="B1090" s="170" t="s">
        <v>1097</v>
      </c>
      <c r="C1090" s="170" t="s">
        <v>24</v>
      </c>
      <c r="D1090" s="170" t="s">
        <v>31</v>
      </c>
      <c r="E1090" s="170">
        <v>750</v>
      </c>
      <c r="F1090" s="170">
        <v>6</v>
      </c>
      <c r="G1090" s="171">
        <v>14.5</v>
      </c>
      <c r="H1090" s="170" t="s">
        <v>200</v>
      </c>
      <c r="I1090" s="171">
        <v>26.99</v>
      </c>
      <c r="J1090" s="169">
        <v>1</v>
      </c>
      <c r="K1090" s="154" cm="1">
        <f t="array" ref="K1090">ROUND(
IF(C1090="Beer",
SUM(LOOKUP(2,1/(SRP!$B$8:$B$10&lt;=E1090)/(SRP!$C$8:$C$10&gt;=E1090),SRP!$D$8:$D$10)*(G1090/100)*(E1090/1000)),
IF(C1090="Spirits",
SUM(LOOKUP(2,1/(SRP!$B$2:$B$7&lt;=E1090)/(SRP!$C$2:$C$7&gt;=E1090),SRP!$D$2:$D$7)*(G1090/100)*(E1090/1000)),
IF(AND(C1090="Wine",D1090="Fortified Wines"),
SUM(LOOKUP(2,1/(SRP!$B$26:$B$29&lt;=E1090)/(SRP!$C$26:$C$29&gt;=E1090),SRP!$D$26:$D$29)*(G1090/100)*(E1090/1000)),
IF(C1090="Wine",
SUM(LOOKUP(2,1/(SRP!$B$21:$B$25&lt;=E1090)/(SRP!$C$21:$C$25&gt;=E1090),SRP!$D$21:$D$25)*(G1090/100)*(E1090/1000)),
IF(AND(C1090="Ready to Drink",D1090="RTD-One Pour Cocktail&gt;7%&lt;=14.5"),
SUM(LOOKUP(2,1/(SRP!$B$16:$B$20&lt;=E1090)/(SRP!$C$16:$C$20&gt;=E1090),SRP!$D$16:$D$20)*(G1090/100)*(E1090/1000)),
IF(C1090="Ready to Drink",
SUM(LOOKUP(2,1/(SRP!$B$11:$B$15&lt;=E1090)/(SRP!$C$11:$C$15&gt;=E1090),SRP!$D$11:$D$15)*(G1090/100)*(E1090/1000)),
0)))))),2)</f>
        <v>8.49</v>
      </c>
      <c r="L1090" s="173" t="str">
        <f t="shared" si="16"/>
        <v>Wine750</v>
      </c>
      <c r="M1090" s="154">
        <f>VLOOKUP(L1090,'Slope %'!C:D,2,0)</f>
        <v>0.1</v>
      </c>
    </row>
    <row r="1091" spans="1:13" x14ac:dyDescent="0.25">
      <c r="A1091" s="169">
        <v>20868</v>
      </c>
      <c r="B1091" s="170" t="s">
        <v>1098</v>
      </c>
      <c r="C1091" s="170" t="s">
        <v>11</v>
      </c>
      <c r="D1091" s="170" t="s">
        <v>267</v>
      </c>
      <c r="E1091" s="170">
        <v>473</v>
      </c>
      <c r="F1091" s="170">
        <v>24</v>
      </c>
      <c r="G1091" s="171">
        <v>5</v>
      </c>
      <c r="H1091" s="170" t="s">
        <v>342</v>
      </c>
      <c r="I1091" s="171">
        <v>3.79</v>
      </c>
      <c r="J1091" s="169">
        <v>1</v>
      </c>
      <c r="K1091" s="154" cm="1">
        <f t="array" ref="K1091">ROUND(
IF(C1091="Beer",
SUM(LOOKUP(2,1/(SRP!$B$8:$B$10&lt;=E1091)/(SRP!$C$8:$C$10&gt;=E1091),SRP!$D$8:$D$10)*(G1091/100)*(E1091/1000)),
IF(C1091="Spirits",
SUM(LOOKUP(2,1/(SRP!$B$2:$B$7&lt;=E1091)/(SRP!$C$2:$C$7&gt;=E1091),SRP!$D$2:$D$7)*(G1091/100)*(E1091/1000)),
IF(AND(C1091="Wine",D1091="Fortified Wines"),
SUM(LOOKUP(2,1/(SRP!$B$26:$B$29&lt;=E1091)/(SRP!$C$26:$C$29&gt;=E1091),SRP!$D$26:$D$29)*(G1091/100)*(E1091/1000)),
IF(C1091="Wine",
SUM(LOOKUP(2,1/(SRP!$B$21:$B$25&lt;=E1091)/(SRP!$C$21:$C$25&gt;=E1091),SRP!$D$21:$D$25)*(G1091/100)*(E1091/1000)),
IF(AND(C1091="Ready to Drink",D1091="RTD-One Pour Cocktail&gt;7%&lt;=14.5"),
SUM(LOOKUP(2,1/(SRP!$B$16:$B$20&lt;=E1091)/(SRP!$C$16:$C$20&gt;=E1091),SRP!$D$16:$D$20)*(G1091/100)*(E1091/1000)),
IF(C1091="Ready to Drink",
SUM(LOOKUP(2,1/(SRP!$B$11:$B$15&lt;=E1091)/(SRP!$C$11:$C$15&gt;=E1091),SRP!$D$11:$D$15)*(G1091/100)*(E1091/1000)),
0)))))),2)</f>
        <v>1.85</v>
      </c>
      <c r="L1091" s="173" t="str">
        <f t="shared" ref="L1091:L1154" si="17">(_xlfn.CONCAT(C1091,E1091))</f>
        <v>Beer473</v>
      </c>
      <c r="M1091" s="154">
        <f>VLOOKUP(L1091,'Slope %'!C:D,2,0)</f>
        <v>0.12</v>
      </c>
    </row>
    <row r="1092" spans="1:13" x14ac:dyDescent="0.25">
      <c r="A1092" s="169">
        <v>20868</v>
      </c>
      <c r="B1092" s="170" t="s">
        <v>1098</v>
      </c>
      <c r="C1092" s="170" t="s">
        <v>11</v>
      </c>
      <c r="D1092" s="170" t="s">
        <v>267</v>
      </c>
      <c r="E1092" s="170">
        <v>473</v>
      </c>
      <c r="F1092" s="170">
        <v>24</v>
      </c>
      <c r="G1092" s="171">
        <v>5</v>
      </c>
      <c r="H1092" s="170" t="s">
        <v>342</v>
      </c>
      <c r="I1092" s="171">
        <v>3.79</v>
      </c>
      <c r="J1092" s="169">
        <v>1</v>
      </c>
      <c r="K1092" s="154" cm="1">
        <f t="array" ref="K1092">ROUND(
IF(C1092="Beer",
SUM(LOOKUP(2,1/(SRP!$B$8:$B$10&lt;=E1092)/(SRP!$C$8:$C$10&gt;=E1092),SRP!$D$8:$D$10)*(G1092/100)*(E1092/1000)),
IF(C1092="Spirits",
SUM(LOOKUP(2,1/(SRP!$B$2:$B$7&lt;=E1092)/(SRP!$C$2:$C$7&gt;=E1092),SRP!$D$2:$D$7)*(G1092/100)*(E1092/1000)),
IF(AND(C1092="Wine",D1092="Fortified Wines"),
SUM(LOOKUP(2,1/(SRP!$B$26:$B$29&lt;=E1092)/(SRP!$C$26:$C$29&gt;=E1092),SRP!$D$26:$D$29)*(G1092/100)*(E1092/1000)),
IF(C1092="Wine",
SUM(LOOKUP(2,1/(SRP!$B$21:$B$25&lt;=E1092)/(SRP!$C$21:$C$25&gt;=E1092),SRP!$D$21:$D$25)*(G1092/100)*(E1092/1000)),
IF(AND(C1092="Ready to Drink",D1092="RTD-One Pour Cocktail&gt;7%&lt;=14.5"),
SUM(LOOKUP(2,1/(SRP!$B$16:$B$20&lt;=E1092)/(SRP!$C$16:$C$20&gt;=E1092),SRP!$D$16:$D$20)*(G1092/100)*(E1092/1000)),
IF(C1092="Ready to Drink",
SUM(LOOKUP(2,1/(SRP!$B$11:$B$15&lt;=E1092)/(SRP!$C$11:$C$15&gt;=E1092),SRP!$D$11:$D$15)*(G1092/100)*(E1092/1000)),
0)))))),2)</f>
        <v>1.85</v>
      </c>
      <c r="L1092" s="173" t="str">
        <f t="shared" si="17"/>
        <v>Beer473</v>
      </c>
      <c r="M1092" s="154">
        <f>VLOOKUP(L1092,'Slope %'!C:D,2,0)</f>
        <v>0.12</v>
      </c>
    </row>
    <row r="1093" spans="1:13" x14ac:dyDescent="0.25">
      <c r="A1093" s="169">
        <v>20881</v>
      </c>
      <c r="B1093" s="170" t="s">
        <v>1099</v>
      </c>
      <c r="C1093" s="170" t="s">
        <v>24</v>
      </c>
      <c r="D1093" s="170" t="s">
        <v>68</v>
      </c>
      <c r="E1093" s="170">
        <v>750</v>
      </c>
      <c r="F1093" s="170">
        <v>12</v>
      </c>
      <c r="G1093" s="171">
        <v>14.5</v>
      </c>
      <c r="H1093" s="170" t="s">
        <v>64</v>
      </c>
      <c r="I1093" s="171">
        <v>39.99</v>
      </c>
      <c r="J1093" s="169">
        <v>1</v>
      </c>
      <c r="K1093" s="154" cm="1">
        <f t="array" ref="K1093">ROUND(
IF(C1093="Beer",
SUM(LOOKUP(2,1/(SRP!$B$8:$B$10&lt;=E1093)/(SRP!$C$8:$C$10&gt;=E1093),SRP!$D$8:$D$10)*(G1093/100)*(E1093/1000)),
IF(C1093="Spirits",
SUM(LOOKUP(2,1/(SRP!$B$2:$B$7&lt;=E1093)/(SRP!$C$2:$C$7&gt;=E1093),SRP!$D$2:$D$7)*(G1093/100)*(E1093/1000)),
IF(AND(C1093="Wine",D1093="Fortified Wines"),
SUM(LOOKUP(2,1/(SRP!$B$26:$B$29&lt;=E1093)/(SRP!$C$26:$C$29&gt;=E1093),SRP!$D$26:$D$29)*(G1093/100)*(E1093/1000)),
IF(C1093="Wine",
SUM(LOOKUP(2,1/(SRP!$B$21:$B$25&lt;=E1093)/(SRP!$C$21:$C$25&gt;=E1093),SRP!$D$21:$D$25)*(G1093/100)*(E1093/1000)),
IF(AND(C1093="Ready to Drink",D1093="RTD-One Pour Cocktail&gt;7%&lt;=14.5"),
SUM(LOOKUP(2,1/(SRP!$B$16:$B$20&lt;=E1093)/(SRP!$C$16:$C$20&gt;=E1093),SRP!$D$16:$D$20)*(G1093/100)*(E1093/1000)),
IF(C1093="Ready to Drink",
SUM(LOOKUP(2,1/(SRP!$B$11:$B$15&lt;=E1093)/(SRP!$C$11:$C$15&gt;=E1093),SRP!$D$11:$D$15)*(G1093/100)*(E1093/1000)),
0)))))),2)</f>
        <v>8.49</v>
      </c>
      <c r="L1093" s="173" t="str">
        <f t="shared" si="17"/>
        <v>Wine750</v>
      </c>
      <c r="M1093" s="154">
        <f>VLOOKUP(L1093,'Slope %'!C:D,2,0)</f>
        <v>0.1</v>
      </c>
    </row>
    <row r="1094" spans="1:13" x14ac:dyDescent="0.25">
      <c r="A1094" s="169">
        <v>20887</v>
      </c>
      <c r="B1094" s="170" t="s">
        <v>1100</v>
      </c>
      <c r="C1094" s="170" t="s">
        <v>11</v>
      </c>
      <c r="D1094" s="170" t="s">
        <v>303</v>
      </c>
      <c r="E1094" s="170">
        <v>473</v>
      </c>
      <c r="F1094" s="170">
        <v>24</v>
      </c>
      <c r="G1094" s="171">
        <v>6.8</v>
      </c>
      <c r="H1094" s="170" t="s">
        <v>222</v>
      </c>
      <c r="I1094" s="171">
        <v>3.99</v>
      </c>
      <c r="J1094" s="169">
        <v>1</v>
      </c>
      <c r="K1094" s="154" cm="1">
        <f t="array" ref="K1094">ROUND(
IF(C1094="Beer",
SUM(LOOKUP(2,1/(SRP!$B$8:$B$10&lt;=E1094)/(SRP!$C$8:$C$10&gt;=E1094),SRP!$D$8:$D$10)*(G1094/100)*(E1094/1000)),
IF(C1094="Spirits",
SUM(LOOKUP(2,1/(SRP!$B$2:$B$7&lt;=E1094)/(SRP!$C$2:$C$7&gt;=E1094),SRP!$D$2:$D$7)*(G1094/100)*(E1094/1000)),
IF(AND(C1094="Wine",D1094="Fortified Wines"),
SUM(LOOKUP(2,1/(SRP!$B$26:$B$29&lt;=E1094)/(SRP!$C$26:$C$29&gt;=E1094),SRP!$D$26:$D$29)*(G1094/100)*(E1094/1000)),
IF(C1094="Wine",
SUM(LOOKUP(2,1/(SRP!$B$21:$B$25&lt;=E1094)/(SRP!$C$21:$C$25&gt;=E1094),SRP!$D$21:$D$25)*(G1094/100)*(E1094/1000)),
IF(AND(C1094="Ready to Drink",D1094="RTD-One Pour Cocktail&gt;7%&lt;=14.5"),
SUM(LOOKUP(2,1/(SRP!$B$16:$B$20&lt;=E1094)/(SRP!$C$16:$C$20&gt;=E1094),SRP!$D$16:$D$20)*(G1094/100)*(E1094/1000)),
IF(C1094="Ready to Drink",
SUM(LOOKUP(2,1/(SRP!$B$11:$B$15&lt;=E1094)/(SRP!$C$11:$C$15&gt;=E1094),SRP!$D$11:$D$15)*(G1094/100)*(E1094/1000)),
0)))))),2)</f>
        <v>2.5099999999999998</v>
      </c>
      <c r="L1094" s="173" t="str">
        <f t="shared" si="17"/>
        <v>Beer473</v>
      </c>
      <c r="M1094" s="154">
        <f>VLOOKUP(L1094,'Slope %'!C:D,2,0)</f>
        <v>0.12</v>
      </c>
    </row>
    <row r="1095" spans="1:13" x14ac:dyDescent="0.25">
      <c r="A1095" s="169">
        <v>20887</v>
      </c>
      <c r="B1095" s="170" t="s">
        <v>1100</v>
      </c>
      <c r="C1095" s="170" t="s">
        <v>11</v>
      </c>
      <c r="D1095" s="170" t="s">
        <v>303</v>
      </c>
      <c r="E1095" s="170">
        <v>473</v>
      </c>
      <c r="F1095" s="170">
        <v>24</v>
      </c>
      <c r="G1095" s="171">
        <v>6.8</v>
      </c>
      <c r="H1095" s="170" t="s">
        <v>222</v>
      </c>
      <c r="I1095" s="171">
        <v>3.99</v>
      </c>
      <c r="J1095" s="169">
        <v>1</v>
      </c>
      <c r="K1095" s="154" cm="1">
        <f t="array" ref="K1095">ROUND(
IF(C1095="Beer",
SUM(LOOKUP(2,1/(SRP!$B$8:$B$10&lt;=E1095)/(SRP!$C$8:$C$10&gt;=E1095),SRP!$D$8:$D$10)*(G1095/100)*(E1095/1000)),
IF(C1095="Spirits",
SUM(LOOKUP(2,1/(SRP!$B$2:$B$7&lt;=E1095)/(SRP!$C$2:$C$7&gt;=E1095),SRP!$D$2:$D$7)*(G1095/100)*(E1095/1000)),
IF(AND(C1095="Wine",D1095="Fortified Wines"),
SUM(LOOKUP(2,1/(SRP!$B$26:$B$29&lt;=E1095)/(SRP!$C$26:$C$29&gt;=E1095),SRP!$D$26:$D$29)*(G1095/100)*(E1095/1000)),
IF(C1095="Wine",
SUM(LOOKUP(2,1/(SRP!$B$21:$B$25&lt;=E1095)/(SRP!$C$21:$C$25&gt;=E1095),SRP!$D$21:$D$25)*(G1095/100)*(E1095/1000)),
IF(AND(C1095="Ready to Drink",D1095="RTD-One Pour Cocktail&gt;7%&lt;=14.5"),
SUM(LOOKUP(2,1/(SRP!$B$16:$B$20&lt;=E1095)/(SRP!$C$16:$C$20&gt;=E1095),SRP!$D$16:$D$20)*(G1095/100)*(E1095/1000)),
IF(C1095="Ready to Drink",
SUM(LOOKUP(2,1/(SRP!$B$11:$B$15&lt;=E1095)/(SRP!$C$11:$C$15&gt;=E1095),SRP!$D$11:$D$15)*(G1095/100)*(E1095/1000)),
0)))))),2)</f>
        <v>2.5099999999999998</v>
      </c>
      <c r="L1095" s="173" t="str">
        <f t="shared" si="17"/>
        <v>Beer473</v>
      </c>
      <c r="M1095" s="154">
        <f>VLOOKUP(L1095,'Slope %'!C:D,2,0)</f>
        <v>0.12</v>
      </c>
    </row>
    <row r="1096" spans="1:13" x14ac:dyDescent="0.25">
      <c r="A1096" s="169">
        <v>20897</v>
      </c>
      <c r="B1096" s="170" t="s">
        <v>1101</v>
      </c>
      <c r="C1096" s="170" t="s">
        <v>11</v>
      </c>
      <c r="D1096" s="170" t="s">
        <v>12</v>
      </c>
      <c r="E1096" s="170">
        <v>8520</v>
      </c>
      <c r="F1096" s="170">
        <v>1</v>
      </c>
      <c r="G1096" s="171">
        <v>5</v>
      </c>
      <c r="H1096" s="170" t="s">
        <v>824</v>
      </c>
      <c r="I1096" s="171">
        <v>50.99</v>
      </c>
      <c r="J1096" s="169">
        <v>24</v>
      </c>
      <c r="K1096" s="154" cm="1">
        <f t="array" ref="K1096">ROUND(
IF(C1096="Beer",
SUM(LOOKUP(2,1/(SRP!$B$8:$B$10&lt;=E1096)/(SRP!$C$8:$C$10&gt;=E1096),SRP!$D$8:$D$10)*(G1096/100)*(E1096/1000)),
IF(C1096="Spirits",
SUM(LOOKUP(2,1/(SRP!$B$2:$B$7&lt;=E1096)/(SRP!$C$2:$C$7&gt;=E1096),SRP!$D$2:$D$7)*(G1096/100)*(E1096/1000)),
IF(AND(C1096="Wine",D1096="Fortified Wines"),
SUM(LOOKUP(2,1/(SRP!$B$26:$B$29&lt;=E1096)/(SRP!$C$26:$C$29&gt;=E1096),SRP!$D$26:$D$29)*(G1096/100)*(E1096/1000)),
IF(C1096="Wine",
SUM(LOOKUP(2,1/(SRP!$B$21:$B$25&lt;=E1096)/(SRP!$C$21:$C$25&gt;=E1096),SRP!$D$21:$D$25)*(G1096/100)*(E1096/1000)),
IF(AND(C1096="Ready to Drink",D1096="RTD-One Pour Cocktail&gt;7%&lt;=14.5"),
SUM(LOOKUP(2,1/(SRP!$B$16:$B$20&lt;=E1096)/(SRP!$C$16:$C$20&gt;=E1096),SRP!$D$16:$D$20)*(G1096/100)*(E1096/1000)),
IF(C1096="Ready to Drink",
SUM(LOOKUP(2,1/(SRP!$B$11:$B$15&lt;=E1096)/(SRP!$C$11:$C$15&gt;=E1096),SRP!$D$11:$D$15)*(G1096/100)*(E1096/1000)),
0)))))),2)</f>
        <v>33.26</v>
      </c>
      <c r="L1096" s="173" t="str">
        <f t="shared" si="17"/>
        <v>Beer8520</v>
      </c>
      <c r="M1096" s="154">
        <f>VLOOKUP(L1096,'Slope %'!C:D,2,0)</f>
        <v>0.05</v>
      </c>
    </row>
    <row r="1097" spans="1:13" x14ac:dyDescent="0.25">
      <c r="A1097" s="169">
        <v>20897</v>
      </c>
      <c r="B1097" s="170" t="s">
        <v>1101</v>
      </c>
      <c r="C1097" s="170" t="s">
        <v>11</v>
      </c>
      <c r="D1097" s="170" t="s">
        <v>12</v>
      </c>
      <c r="E1097" s="170">
        <v>8520</v>
      </c>
      <c r="F1097" s="170">
        <v>1</v>
      </c>
      <c r="G1097" s="171">
        <v>5</v>
      </c>
      <c r="H1097" s="170" t="s">
        <v>824</v>
      </c>
      <c r="I1097" s="171">
        <v>50.99</v>
      </c>
      <c r="J1097" s="169">
        <v>24</v>
      </c>
      <c r="K1097" s="154" cm="1">
        <f t="array" ref="K1097">ROUND(
IF(C1097="Beer",
SUM(LOOKUP(2,1/(SRP!$B$8:$B$10&lt;=E1097)/(SRP!$C$8:$C$10&gt;=E1097),SRP!$D$8:$D$10)*(G1097/100)*(E1097/1000)),
IF(C1097="Spirits",
SUM(LOOKUP(2,1/(SRP!$B$2:$B$7&lt;=E1097)/(SRP!$C$2:$C$7&gt;=E1097),SRP!$D$2:$D$7)*(G1097/100)*(E1097/1000)),
IF(AND(C1097="Wine",D1097="Fortified Wines"),
SUM(LOOKUP(2,1/(SRP!$B$26:$B$29&lt;=E1097)/(SRP!$C$26:$C$29&gt;=E1097),SRP!$D$26:$D$29)*(G1097/100)*(E1097/1000)),
IF(C1097="Wine",
SUM(LOOKUP(2,1/(SRP!$B$21:$B$25&lt;=E1097)/(SRP!$C$21:$C$25&gt;=E1097),SRP!$D$21:$D$25)*(G1097/100)*(E1097/1000)),
IF(AND(C1097="Ready to Drink",D1097="RTD-One Pour Cocktail&gt;7%&lt;=14.5"),
SUM(LOOKUP(2,1/(SRP!$B$16:$B$20&lt;=E1097)/(SRP!$C$16:$C$20&gt;=E1097),SRP!$D$16:$D$20)*(G1097/100)*(E1097/1000)),
IF(C1097="Ready to Drink",
SUM(LOOKUP(2,1/(SRP!$B$11:$B$15&lt;=E1097)/(SRP!$C$11:$C$15&gt;=E1097),SRP!$D$11:$D$15)*(G1097/100)*(E1097/1000)),
0)))))),2)</f>
        <v>33.26</v>
      </c>
      <c r="L1097" s="173" t="str">
        <f t="shared" si="17"/>
        <v>Beer8520</v>
      </c>
      <c r="M1097" s="154">
        <f>VLOOKUP(L1097,'Slope %'!C:D,2,0)</f>
        <v>0.05</v>
      </c>
    </row>
    <row r="1098" spans="1:13" x14ac:dyDescent="0.25">
      <c r="A1098" s="169">
        <v>20921</v>
      </c>
      <c r="B1098" s="170" t="s">
        <v>1102</v>
      </c>
      <c r="C1098" s="170" t="s">
        <v>1065</v>
      </c>
      <c r="D1098" s="170" t="s">
        <v>1066</v>
      </c>
      <c r="E1098" s="170">
        <v>330</v>
      </c>
      <c r="F1098" s="170">
        <v>24</v>
      </c>
      <c r="G1098" s="171">
        <v>1E-3</v>
      </c>
      <c r="H1098" s="170" t="s">
        <v>105</v>
      </c>
      <c r="I1098" s="171">
        <v>2.29</v>
      </c>
      <c r="J1098" s="169">
        <v>1</v>
      </c>
      <c r="K1098" s="154" cm="1">
        <f t="array" ref="K1098">ROUND(
IF(C1098="Beer",
SUM(LOOKUP(2,1/(SRP!$B$8:$B$10&lt;=E1098)/(SRP!$C$8:$C$10&gt;=E1098),SRP!$D$8:$D$10)*(G1098/100)*(E1098/1000)),
IF(C1098="Spirits",
SUM(LOOKUP(2,1/(SRP!$B$2:$B$7&lt;=E1098)/(SRP!$C$2:$C$7&gt;=E1098),SRP!$D$2:$D$7)*(G1098/100)*(E1098/1000)),
IF(AND(C1098="Wine",D1098="Fortified Wines"),
SUM(LOOKUP(2,1/(SRP!$B$26:$B$29&lt;=E1098)/(SRP!$C$26:$C$29&gt;=E1098),SRP!$D$26:$D$29)*(G1098/100)*(E1098/1000)),
IF(C1098="Wine",
SUM(LOOKUP(2,1/(SRP!$B$21:$B$25&lt;=E1098)/(SRP!$C$21:$C$25&gt;=E1098),SRP!$D$21:$D$25)*(G1098/100)*(E1098/1000)),
IF(AND(C1098="Ready to Drink",D1098="RTD-One Pour Cocktail&gt;7%&lt;=14.5"),
SUM(LOOKUP(2,1/(SRP!$B$16:$B$20&lt;=E1098)/(SRP!$C$16:$C$20&gt;=E1098),SRP!$D$16:$D$20)*(G1098/100)*(E1098/1000)),
IF(C1098="Ready to Drink",
SUM(LOOKUP(2,1/(SRP!$B$11:$B$15&lt;=E1098)/(SRP!$C$11:$C$15&gt;=E1098),SRP!$D$11:$D$15)*(G1098/100)*(E1098/1000)),
0)))))),2)</f>
        <v>0</v>
      </c>
      <c r="L1098" s="173" t="str">
        <f t="shared" si="17"/>
        <v>Dealcoholized330</v>
      </c>
      <c r="M1098" s="154" t="e">
        <f>VLOOKUP(L1098,'Slope %'!C:D,2,0)</f>
        <v>#N/A</v>
      </c>
    </row>
    <row r="1099" spans="1:13" x14ac:dyDescent="0.25">
      <c r="A1099" s="169">
        <v>20921</v>
      </c>
      <c r="B1099" s="170" t="s">
        <v>1102</v>
      </c>
      <c r="C1099" s="170" t="s">
        <v>1065</v>
      </c>
      <c r="D1099" s="170" t="s">
        <v>1066</v>
      </c>
      <c r="E1099" s="170">
        <v>330</v>
      </c>
      <c r="F1099" s="170">
        <v>24</v>
      </c>
      <c r="G1099" s="171">
        <v>1E-3</v>
      </c>
      <c r="H1099" s="170" t="s">
        <v>105</v>
      </c>
      <c r="I1099" s="171">
        <v>2.29</v>
      </c>
      <c r="J1099" s="169">
        <v>1</v>
      </c>
      <c r="K1099" s="154" cm="1">
        <f t="array" ref="K1099">ROUND(
IF(C1099="Beer",
SUM(LOOKUP(2,1/(SRP!$B$8:$B$10&lt;=E1099)/(SRP!$C$8:$C$10&gt;=E1099),SRP!$D$8:$D$10)*(G1099/100)*(E1099/1000)),
IF(C1099="Spirits",
SUM(LOOKUP(2,1/(SRP!$B$2:$B$7&lt;=E1099)/(SRP!$C$2:$C$7&gt;=E1099),SRP!$D$2:$D$7)*(G1099/100)*(E1099/1000)),
IF(AND(C1099="Wine",D1099="Fortified Wines"),
SUM(LOOKUP(2,1/(SRP!$B$26:$B$29&lt;=E1099)/(SRP!$C$26:$C$29&gt;=E1099),SRP!$D$26:$D$29)*(G1099/100)*(E1099/1000)),
IF(C1099="Wine",
SUM(LOOKUP(2,1/(SRP!$B$21:$B$25&lt;=E1099)/(SRP!$C$21:$C$25&gt;=E1099),SRP!$D$21:$D$25)*(G1099/100)*(E1099/1000)),
IF(AND(C1099="Ready to Drink",D1099="RTD-One Pour Cocktail&gt;7%&lt;=14.5"),
SUM(LOOKUP(2,1/(SRP!$B$16:$B$20&lt;=E1099)/(SRP!$C$16:$C$20&gt;=E1099),SRP!$D$16:$D$20)*(G1099/100)*(E1099/1000)),
IF(C1099="Ready to Drink",
SUM(LOOKUP(2,1/(SRP!$B$11:$B$15&lt;=E1099)/(SRP!$C$11:$C$15&gt;=E1099),SRP!$D$11:$D$15)*(G1099/100)*(E1099/1000)),
0)))))),2)</f>
        <v>0</v>
      </c>
      <c r="L1099" s="173" t="str">
        <f t="shared" si="17"/>
        <v>Dealcoholized330</v>
      </c>
      <c r="M1099" s="154" t="e">
        <f>VLOOKUP(L1099,'Slope %'!C:D,2,0)</f>
        <v>#N/A</v>
      </c>
    </row>
    <row r="1100" spans="1:13" x14ac:dyDescent="0.25">
      <c r="A1100" s="169">
        <v>20929</v>
      </c>
      <c r="B1100" s="170" t="s">
        <v>1103</v>
      </c>
      <c r="C1100" s="170" t="s">
        <v>11</v>
      </c>
      <c r="D1100" s="170" t="s">
        <v>474</v>
      </c>
      <c r="E1100" s="170">
        <v>4260</v>
      </c>
      <c r="F1100" s="170">
        <v>1</v>
      </c>
      <c r="G1100" s="171">
        <v>2.5</v>
      </c>
      <c r="H1100" s="170" t="s">
        <v>409</v>
      </c>
      <c r="I1100" s="171">
        <v>29.49</v>
      </c>
      <c r="J1100" s="169">
        <v>12</v>
      </c>
      <c r="K1100" s="154" cm="1">
        <f t="array" ref="K1100">ROUND(
IF(C1100="Beer",
SUM(LOOKUP(2,1/(SRP!$B$8:$B$10&lt;=E1100)/(SRP!$C$8:$C$10&gt;=E1100),SRP!$D$8:$D$10)*(G1100/100)*(E1100/1000)),
IF(C1100="Spirits",
SUM(LOOKUP(2,1/(SRP!$B$2:$B$7&lt;=E1100)/(SRP!$C$2:$C$7&gt;=E1100),SRP!$D$2:$D$7)*(G1100/100)*(E1100/1000)),
IF(AND(C1100="Wine",D1100="Fortified Wines"),
SUM(LOOKUP(2,1/(SRP!$B$26:$B$29&lt;=E1100)/(SRP!$C$26:$C$29&gt;=E1100),SRP!$D$26:$D$29)*(G1100/100)*(E1100/1000)),
IF(C1100="Wine",
SUM(LOOKUP(2,1/(SRP!$B$21:$B$25&lt;=E1100)/(SRP!$C$21:$C$25&gt;=E1100),SRP!$D$21:$D$25)*(G1100/100)*(E1100/1000)),
IF(AND(C1100="Ready to Drink",D1100="RTD-One Pour Cocktail&gt;7%&lt;=14.5"),
SUM(LOOKUP(2,1/(SRP!$B$16:$B$20&lt;=E1100)/(SRP!$C$16:$C$20&gt;=E1100),SRP!$D$16:$D$20)*(G1100/100)*(E1100/1000)),
IF(C1100="Ready to Drink",
SUM(LOOKUP(2,1/(SRP!$B$11:$B$15&lt;=E1100)/(SRP!$C$11:$C$15&gt;=E1100),SRP!$D$11:$D$15)*(G1100/100)*(E1100/1000)),
0)))))),2)</f>
        <v>8.31</v>
      </c>
      <c r="L1100" s="173" t="str">
        <f t="shared" si="17"/>
        <v>Beer4260</v>
      </c>
      <c r="M1100" s="154">
        <f>VLOOKUP(L1100,'Slope %'!C:D,2,0)</f>
        <v>7.0000000000000007E-2</v>
      </c>
    </row>
    <row r="1101" spans="1:13" x14ac:dyDescent="0.25">
      <c r="A1101" s="169">
        <v>20929</v>
      </c>
      <c r="B1101" s="170" t="s">
        <v>1103</v>
      </c>
      <c r="C1101" s="170" t="s">
        <v>11</v>
      </c>
      <c r="D1101" s="170" t="s">
        <v>474</v>
      </c>
      <c r="E1101" s="170">
        <v>4260</v>
      </c>
      <c r="F1101" s="170">
        <v>1</v>
      </c>
      <c r="G1101" s="171">
        <v>2.5</v>
      </c>
      <c r="H1101" s="170" t="s">
        <v>409</v>
      </c>
      <c r="I1101" s="171">
        <v>29.49</v>
      </c>
      <c r="J1101" s="169">
        <v>12</v>
      </c>
      <c r="K1101" s="154" cm="1">
        <f t="array" ref="K1101">ROUND(
IF(C1101="Beer",
SUM(LOOKUP(2,1/(SRP!$B$8:$B$10&lt;=E1101)/(SRP!$C$8:$C$10&gt;=E1101),SRP!$D$8:$D$10)*(G1101/100)*(E1101/1000)),
IF(C1101="Spirits",
SUM(LOOKUP(2,1/(SRP!$B$2:$B$7&lt;=E1101)/(SRP!$C$2:$C$7&gt;=E1101),SRP!$D$2:$D$7)*(G1101/100)*(E1101/1000)),
IF(AND(C1101="Wine",D1101="Fortified Wines"),
SUM(LOOKUP(2,1/(SRP!$B$26:$B$29&lt;=E1101)/(SRP!$C$26:$C$29&gt;=E1101),SRP!$D$26:$D$29)*(G1101/100)*(E1101/1000)),
IF(C1101="Wine",
SUM(LOOKUP(2,1/(SRP!$B$21:$B$25&lt;=E1101)/(SRP!$C$21:$C$25&gt;=E1101),SRP!$D$21:$D$25)*(G1101/100)*(E1101/1000)),
IF(AND(C1101="Ready to Drink",D1101="RTD-One Pour Cocktail&gt;7%&lt;=14.5"),
SUM(LOOKUP(2,1/(SRP!$B$16:$B$20&lt;=E1101)/(SRP!$C$16:$C$20&gt;=E1101),SRP!$D$16:$D$20)*(G1101/100)*(E1101/1000)),
IF(C1101="Ready to Drink",
SUM(LOOKUP(2,1/(SRP!$B$11:$B$15&lt;=E1101)/(SRP!$C$11:$C$15&gt;=E1101),SRP!$D$11:$D$15)*(G1101/100)*(E1101/1000)),
0)))))),2)</f>
        <v>8.31</v>
      </c>
      <c r="L1101" s="173" t="str">
        <f t="shared" si="17"/>
        <v>Beer4260</v>
      </c>
      <c r="M1101" s="154">
        <f>VLOOKUP(L1101,'Slope %'!C:D,2,0)</f>
        <v>7.0000000000000007E-2</v>
      </c>
    </row>
    <row r="1102" spans="1:13" x14ac:dyDescent="0.25">
      <c r="A1102" s="169">
        <v>20960</v>
      </c>
      <c r="B1102" s="170" t="s">
        <v>1104</v>
      </c>
      <c r="C1102" s="170" t="s">
        <v>15</v>
      </c>
      <c r="D1102" s="170" t="s">
        <v>198</v>
      </c>
      <c r="E1102" s="170">
        <v>750</v>
      </c>
      <c r="F1102" s="170">
        <v>12</v>
      </c>
      <c r="G1102" s="171">
        <v>40</v>
      </c>
      <c r="H1102" s="170" t="s">
        <v>43</v>
      </c>
      <c r="I1102" s="171">
        <v>26.89</v>
      </c>
      <c r="J1102" s="169">
        <v>1</v>
      </c>
      <c r="K1102" s="154" cm="1">
        <f t="array" ref="K1102">ROUND(
IF(C1102="Beer",
SUM(LOOKUP(2,1/(SRP!$B$8:$B$10&lt;=E1102)/(SRP!$C$8:$C$10&gt;=E1102),SRP!$D$8:$D$10)*(G1102/100)*(E1102/1000)),
IF(C1102="Spirits",
SUM(LOOKUP(2,1/(SRP!$B$2:$B$7&lt;=E1102)/(SRP!$C$2:$C$7&gt;=E1102),SRP!$D$2:$D$7)*(G1102/100)*(E1102/1000)),
IF(AND(C1102="Wine",D1102="Fortified Wines"),
SUM(LOOKUP(2,1/(SRP!$B$26:$B$29&lt;=E1102)/(SRP!$C$26:$C$29&gt;=E1102),SRP!$D$26:$D$29)*(G1102/100)*(E1102/1000)),
IF(C1102="Wine",
SUM(LOOKUP(2,1/(SRP!$B$21:$B$25&lt;=E1102)/(SRP!$C$21:$C$25&gt;=E1102),SRP!$D$21:$D$25)*(G1102/100)*(E1102/1000)),
IF(AND(C1102="Ready to Drink",D1102="RTD-One Pour Cocktail&gt;7%&lt;=14.5"),
SUM(LOOKUP(2,1/(SRP!$B$16:$B$20&lt;=E1102)/(SRP!$C$16:$C$20&gt;=E1102),SRP!$D$16:$D$20)*(G1102/100)*(E1102/1000)),
IF(C1102="Ready to Drink",
SUM(LOOKUP(2,1/(SRP!$B$11:$B$15&lt;=E1102)/(SRP!$C$11:$C$15&gt;=E1102),SRP!$D$11:$D$15)*(G1102/100)*(E1102/1000)),
0)))))),2)</f>
        <v>23.42</v>
      </c>
      <c r="L1102" s="173" t="str">
        <f t="shared" si="17"/>
        <v>Spirits750</v>
      </c>
      <c r="M1102" s="154">
        <f>VLOOKUP(L1102,'Slope %'!C:D,2,0)</f>
        <v>7.0000000000000007E-2</v>
      </c>
    </row>
    <row r="1103" spans="1:13" x14ac:dyDescent="0.25">
      <c r="A1103" s="169">
        <v>20978</v>
      </c>
      <c r="B1103" s="170" t="s">
        <v>1105</v>
      </c>
      <c r="C1103" s="170" t="s">
        <v>24</v>
      </c>
      <c r="D1103" s="170" t="s">
        <v>298</v>
      </c>
      <c r="E1103" s="170">
        <v>600</v>
      </c>
      <c r="F1103" s="170">
        <v>8</v>
      </c>
      <c r="G1103" s="171">
        <v>11.5</v>
      </c>
      <c r="H1103" s="170" t="s">
        <v>64</v>
      </c>
      <c r="I1103" s="171">
        <v>13.66</v>
      </c>
      <c r="J1103" s="169">
        <v>3</v>
      </c>
      <c r="K1103" s="154" cm="1">
        <f t="array" ref="K1103">ROUND(
IF(C1103="Beer",
SUM(LOOKUP(2,1/(SRP!$B$8:$B$10&lt;=E1103)/(SRP!$C$8:$C$10&gt;=E1103),SRP!$D$8:$D$10)*(G1103/100)*(E1103/1000)),
IF(C1103="Spirits",
SUM(LOOKUP(2,1/(SRP!$B$2:$B$7&lt;=E1103)/(SRP!$C$2:$C$7&gt;=E1103),SRP!$D$2:$D$7)*(G1103/100)*(E1103/1000)),
IF(AND(C1103="Wine",D1103="Fortified Wines"),
SUM(LOOKUP(2,1/(SRP!$B$26:$B$29&lt;=E1103)/(SRP!$C$26:$C$29&gt;=E1103),SRP!$D$26:$D$29)*(G1103/100)*(E1103/1000)),
IF(C1103="Wine",
SUM(LOOKUP(2,1/(SRP!$B$21:$B$25&lt;=E1103)/(SRP!$C$21:$C$25&gt;=E1103),SRP!$D$21:$D$25)*(G1103/100)*(E1103/1000)),
IF(AND(C1103="Ready to Drink",D1103="RTD-One Pour Cocktail&gt;7%&lt;=14.5"),
SUM(LOOKUP(2,1/(SRP!$B$16:$B$20&lt;=E1103)/(SRP!$C$16:$C$20&gt;=E1103),SRP!$D$16:$D$20)*(G1103/100)*(E1103/1000)),
IF(C1103="Ready to Drink",
SUM(LOOKUP(2,1/(SRP!$B$11:$B$15&lt;=E1103)/(SRP!$C$11:$C$15&gt;=E1103),SRP!$D$11:$D$15)*(G1103/100)*(E1103/1000)),
0)))))),2)</f>
        <v>5.71</v>
      </c>
      <c r="L1103" s="173" t="str">
        <f t="shared" si="17"/>
        <v>Wine600</v>
      </c>
      <c r="M1103" s="154">
        <f>VLOOKUP(L1103,'Slope %'!C:D,2,0)</f>
        <v>0.1</v>
      </c>
    </row>
    <row r="1104" spans="1:13" x14ac:dyDescent="0.25">
      <c r="A1104" s="169">
        <v>21001</v>
      </c>
      <c r="B1104" s="170" t="s">
        <v>1106</v>
      </c>
      <c r="C1104" s="170" t="s">
        <v>24</v>
      </c>
      <c r="D1104" s="170" t="s">
        <v>230</v>
      </c>
      <c r="E1104" s="170">
        <v>750</v>
      </c>
      <c r="F1104" s="170">
        <v>6</v>
      </c>
      <c r="G1104" s="171">
        <v>14.5</v>
      </c>
      <c r="H1104" s="170" t="s">
        <v>22</v>
      </c>
      <c r="I1104" s="171">
        <v>69.989999999999995</v>
      </c>
      <c r="J1104" s="169">
        <v>1</v>
      </c>
      <c r="K1104" s="154" cm="1">
        <f t="array" ref="K1104">ROUND(
IF(C1104="Beer",
SUM(LOOKUP(2,1/(SRP!$B$8:$B$10&lt;=E1104)/(SRP!$C$8:$C$10&gt;=E1104),SRP!$D$8:$D$10)*(G1104/100)*(E1104/1000)),
IF(C1104="Spirits",
SUM(LOOKUP(2,1/(SRP!$B$2:$B$7&lt;=E1104)/(SRP!$C$2:$C$7&gt;=E1104),SRP!$D$2:$D$7)*(G1104/100)*(E1104/1000)),
IF(AND(C1104="Wine",D1104="Fortified Wines"),
SUM(LOOKUP(2,1/(SRP!$B$26:$B$29&lt;=E1104)/(SRP!$C$26:$C$29&gt;=E1104),SRP!$D$26:$D$29)*(G1104/100)*(E1104/1000)),
IF(C1104="Wine",
SUM(LOOKUP(2,1/(SRP!$B$21:$B$25&lt;=E1104)/(SRP!$C$21:$C$25&gt;=E1104),SRP!$D$21:$D$25)*(G1104/100)*(E1104/1000)),
IF(AND(C1104="Ready to Drink",D1104="RTD-One Pour Cocktail&gt;7%&lt;=14.5"),
SUM(LOOKUP(2,1/(SRP!$B$16:$B$20&lt;=E1104)/(SRP!$C$16:$C$20&gt;=E1104),SRP!$D$16:$D$20)*(G1104/100)*(E1104/1000)),
IF(C1104="Ready to Drink",
SUM(LOOKUP(2,1/(SRP!$B$11:$B$15&lt;=E1104)/(SRP!$C$11:$C$15&gt;=E1104),SRP!$D$11:$D$15)*(G1104/100)*(E1104/1000)),
0)))))),2)</f>
        <v>8.49</v>
      </c>
      <c r="L1104" s="173" t="str">
        <f t="shared" si="17"/>
        <v>Wine750</v>
      </c>
      <c r="M1104" s="154">
        <f>VLOOKUP(L1104,'Slope %'!C:D,2,0)</f>
        <v>0.1</v>
      </c>
    </row>
    <row r="1105" spans="1:13" x14ac:dyDescent="0.25">
      <c r="A1105" s="169">
        <v>21002</v>
      </c>
      <c r="B1105" s="170" t="s">
        <v>1107</v>
      </c>
      <c r="C1105" s="170" t="s">
        <v>11</v>
      </c>
      <c r="D1105" s="170" t="s">
        <v>474</v>
      </c>
      <c r="E1105" s="170">
        <v>330</v>
      </c>
      <c r="F1105" s="170">
        <v>24</v>
      </c>
      <c r="G1105" s="171">
        <v>2.5</v>
      </c>
      <c r="H1105" s="170" t="s">
        <v>723</v>
      </c>
      <c r="I1105" s="171">
        <v>2.76</v>
      </c>
      <c r="J1105" s="169">
        <v>1</v>
      </c>
      <c r="K1105" s="154" cm="1">
        <f t="array" ref="K1105">ROUND(
IF(C1105="Beer",
SUM(LOOKUP(2,1/(SRP!$B$8:$B$10&lt;=E1105)/(SRP!$C$8:$C$10&gt;=E1105),SRP!$D$8:$D$10)*(G1105/100)*(E1105/1000)),
IF(C1105="Spirits",
SUM(LOOKUP(2,1/(SRP!$B$2:$B$7&lt;=E1105)/(SRP!$C$2:$C$7&gt;=E1105),SRP!$D$2:$D$7)*(G1105/100)*(E1105/1000)),
IF(AND(C1105="Wine",D1105="Fortified Wines"),
SUM(LOOKUP(2,1/(SRP!$B$26:$B$29&lt;=E1105)/(SRP!$C$26:$C$29&gt;=E1105),SRP!$D$26:$D$29)*(G1105/100)*(E1105/1000)),
IF(C1105="Wine",
SUM(LOOKUP(2,1/(SRP!$B$21:$B$25&lt;=E1105)/(SRP!$C$21:$C$25&gt;=E1105),SRP!$D$21:$D$25)*(G1105/100)*(E1105/1000)),
IF(AND(C1105="Ready to Drink",D1105="RTD-One Pour Cocktail&gt;7%&lt;=14.5"),
SUM(LOOKUP(2,1/(SRP!$B$16:$B$20&lt;=E1105)/(SRP!$C$16:$C$20&gt;=E1105),SRP!$D$16:$D$20)*(G1105/100)*(E1105/1000)),
IF(C1105="Ready to Drink",
SUM(LOOKUP(2,1/(SRP!$B$11:$B$15&lt;=E1105)/(SRP!$C$11:$C$15&gt;=E1105),SRP!$D$11:$D$15)*(G1105/100)*(E1105/1000)),
0)))))),2)</f>
        <v>0.64</v>
      </c>
      <c r="L1105" s="173" t="str">
        <f t="shared" si="17"/>
        <v>Beer330</v>
      </c>
      <c r="M1105" s="154">
        <f>VLOOKUP(L1105,'Slope %'!C:D,2,0)</f>
        <v>0.12</v>
      </c>
    </row>
    <row r="1106" spans="1:13" x14ac:dyDescent="0.25">
      <c r="A1106" s="169">
        <v>21002</v>
      </c>
      <c r="B1106" s="170" t="s">
        <v>1107</v>
      </c>
      <c r="C1106" s="170" t="s">
        <v>11</v>
      </c>
      <c r="D1106" s="170" t="s">
        <v>474</v>
      </c>
      <c r="E1106" s="170">
        <v>330</v>
      </c>
      <c r="F1106" s="170">
        <v>24</v>
      </c>
      <c r="G1106" s="171">
        <v>2.5</v>
      </c>
      <c r="H1106" s="170" t="s">
        <v>723</v>
      </c>
      <c r="I1106" s="171">
        <v>2.76</v>
      </c>
      <c r="J1106" s="169">
        <v>1</v>
      </c>
      <c r="K1106" s="154" cm="1">
        <f t="array" ref="K1106">ROUND(
IF(C1106="Beer",
SUM(LOOKUP(2,1/(SRP!$B$8:$B$10&lt;=E1106)/(SRP!$C$8:$C$10&gt;=E1106),SRP!$D$8:$D$10)*(G1106/100)*(E1106/1000)),
IF(C1106="Spirits",
SUM(LOOKUP(2,1/(SRP!$B$2:$B$7&lt;=E1106)/(SRP!$C$2:$C$7&gt;=E1106),SRP!$D$2:$D$7)*(G1106/100)*(E1106/1000)),
IF(AND(C1106="Wine",D1106="Fortified Wines"),
SUM(LOOKUP(2,1/(SRP!$B$26:$B$29&lt;=E1106)/(SRP!$C$26:$C$29&gt;=E1106),SRP!$D$26:$D$29)*(G1106/100)*(E1106/1000)),
IF(C1106="Wine",
SUM(LOOKUP(2,1/(SRP!$B$21:$B$25&lt;=E1106)/(SRP!$C$21:$C$25&gt;=E1106),SRP!$D$21:$D$25)*(G1106/100)*(E1106/1000)),
IF(AND(C1106="Ready to Drink",D1106="RTD-One Pour Cocktail&gt;7%&lt;=14.5"),
SUM(LOOKUP(2,1/(SRP!$B$16:$B$20&lt;=E1106)/(SRP!$C$16:$C$20&gt;=E1106),SRP!$D$16:$D$20)*(G1106/100)*(E1106/1000)),
IF(C1106="Ready to Drink",
SUM(LOOKUP(2,1/(SRP!$B$11:$B$15&lt;=E1106)/(SRP!$C$11:$C$15&gt;=E1106),SRP!$D$11:$D$15)*(G1106/100)*(E1106/1000)),
0)))))),2)</f>
        <v>0.64</v>
      </c>
      <c r="L1106" s="173" t="str">
        <f t="shared" si="17"/>
        <v>Beer330</v>
      </c>
      <c r="M1106" s="154">
        <f>VLOOKUP(L1106,'Slope %'!C:D,2,0)</f>
        <v>0.12</v>
      </c>
    </row>
    <row r="1107" spans="1:13" x14ac:dyDescent="0.25">
      <c r="A1107" s="169">
        <v>21008</v>
      </c>
      <c r="B1107" s="170" t="s">
        <v>1108</v>
      </c>
      <c r="C1107" s="170" t="s">
        <v>15</v>
      </c>
      <c r="D1107" s="170" t="s">
        <v>78</v>
      </c>
      <c r="E1107" s="170">
        <v>750</v>
      </c>
      <c r="F1107" s="170">
        <v>12</v>
      </c>
      <c r="G1107" s="171">
        <v>40</v>
      </c>
      <c r="H1107" s="170" t="s">
        <v>17</v>
      </c>
      <c r="I1107" s="171">
        <v>25.99</v>
      </c>
      <c r="J1107" s="169">
        <v>1</v>
      </c>
      <c r="K1107" s="154" cm="1">
        <f t="array" ref="K1107">ROUND(
IF(C1107="Beer",
SUM(LOOKUP(2,1/(SRP!$B$8:$B$10&lt;=E1107)/(SRP!$C$8:$C$10&gt;=E1107),SRP!$D$8:$D$10)*(G1107/100)*(E1107/1000)),
IF(C1107="Spirits",
SUM(LOOKUP(2,1/(SRP!$B$2:$B$7&lt;=E1107)/(SRP!$C$2:$C$7&gt;=E1107),SRP!$D$2:$D$7)*(G1107/100)*(E1107/1000)),
IF(AND(C1107="Wine",D1107="Fortified Wines"),
SUM(LOOKUP(2,1/(SRP!$B$26:$B$29&lt;=E1107)/(SRP!$C$26:$C$29&gt;=E1107),SRP!$D$26:$D$29)*(G1107/100)*(E1107/1000)),
IF(C1107="Wine",
SUM(LOOKUP(2,1/(SRP!$B$21:$B$25&lt;=E1107)/(SRP!$C$21:$C$25&gt;=E1107),SRP!$D$21:$D$25)*(G1107/100)*(E1107/1000)),
IF(AND(C1107="Ready to Drink",D1107="RTD-One Pour Cocktail&gt;7%&lt;=14.5"),
SUM(LOOKUP(2,1/(SRP!$B$16:$B$20&lt;=E1107)/(SRP!$C$16:$C$20&gt;=E1107),SRP!$D$16:$D$20)*(G1107/100)*(E1107/1000)),
IF(C1107="Ready to Drink",
SUM(LOOKUP(2,1/(SRP!$B$11:$B$15&lt;=E1107)/(SRP!$C$11:$C$15&gt;=E1107),SRP!$D$11:$D$15)*(G1107/100)*(E1107/1000)),
0)))))),2)</f>
        <v>23.42</v>
      </c>
      <c r="L1107" s="173" t="str">
        <f t="shared" si="17"/>
        <v>Spirits750</v>
      </c>
      <c r="M1107" s="154">
        <f>VLOOKUP(L1107,'Slope %'!C:D,2,0)</f>
        <v>7.0000000000000007E-2</v>
      </c>
    </row>
    <row r="1108" spans="1:13" x14ac:dyDescent="0.25">
      <c r="A1108" s="169">
        <v>21023</v>
      </c>
      <c r="B1108" s="170" t="s">
        <v>1109</v>
      </c>
      <c r="C1108" s="170" t="s">
        <v>15</v>
      </c>
      <c r="D1108" s="170" t="s">
        <v>140</v>
      </c>
      <c r="E1108" s="170">
        <v>1140</v>
      </c>
      <c r="F1108" s="170">
        <v>12</v>
      </c>
      <c r="G1108" s="171">
        <v>34.9</v>
      </c>
      <c r="H1108" s="170" t="s">
        <v>22</v>
      </c>
      <c r="I1108" s="171">
        <v>32.99</v>
      </c>
      <c r="J1108" s="169">
        <v>1</v>
      </c>
      <c r="K1108" s="154" cm="1">
        <f t="array" ref="K1108">ROUND(
IF(C1108="Beer",
SUM(LOOKUP(2,1/(SRP!$B$8:$B$10&lt;=E1108)/(SRP!$C$8:$C$10&gt;=E1108),SRP!$D$8:$D$10)*(G1108/100)*(E1108/1000)),
IF(C1108="Spirits",
SUM(LOOKUP(2,1/(SRP!$B$2:$B$7&lt;=E1108)/(SRP!$C$2:$C$7&gt;=E1108),SRP!$D$2:$D$7)*(G1108/100)*(E1108/1000)),
IF(AND(C1108="Wine",D1108="Fortified Wines"),
SUM(LOOKUP(2,1/(SRP!$B$26:$B$29&lt;=E1108)/(SRP!$C$26:$C$29&gt;=E1108),SRP!$D$26:$D$29)*(G1108/100)*(E1108/1000)),
IF(C1108="Wine",
SUM(LOOKUP(2,1/(SRP!$B$21:$B$25&lt;=E1108)/(SRP!$C$21:$C$25&gt;=E1108),SRP!$D$21:$D$25)*(G1108/100)*(E1108/1000)),
IF(AND(C1108="Ready to Drink",D1108="RTD-One Pour Cocktail&gt;7%&lt;=14.5"),
SUM(LOOKUP(2,1/(SRP!$B$16:$B$20&lt;=E1108)/(SRP!$C$16:$C$20&gt;=E1108),SRP!$D$16:$D$20)*(G1108/100)*(E1108/1000)),
IF(C1108="Ready to Drink",
SUM(LOOKUP(2,1/(SRP!$B$11:$B$15&lt;=E1108)/(SRP!$C$11:$C$15&gt;=E1108),SRP!$D$11:$D$15)*(G1108/100)*(E1108/1000)),
0)))))),2)</f>
        <v>31.06</v>
      </c>
      <c r="L1108" s="173" t="str">
        <f t="shared" si="17"/>
        <v>Spirits1140</v>
      </c>
      <c r="M1108" s="154">
        <f>VLOOKUP(L1108,'Slope %'!C:D,2,0)</f>
        <v>0.05</v>
      </c>
    </row>
    <row r="1109" spans="1:13" x14ac:dyDescent="0.25">
      <c r="A1109" s="169">
        <v>21041</v>
      </c>
      <c r="B1109" s="170" t="s">
        <v>1110</v>
      </c>
      <c r="C1109" s="170" t="s">
        <v>11</v>
      </c>
      <c r="D1109" s="170" t="s">
        <v>12</v>
      </c>
      <c r="E1109" s="170">
        <v>2840</v>
      </c>
      <c r="F1109" s="170">
        <v>3</v>
      </c>
      <c r="G1109" s="171">
        <v>5.5</v>
      </c>
      <c r="H1109" s="170" t="s">
        <v>13</v>
      </c>
      <c r="I1109" s="171">
        <v>16.989999999999998</v>
      </c>
      <c r="J1109" s="169">
        <v>8</v>
      </c>
      <c r="K1109" s="154" cm="1">
        <f t="array" ref="K1109">ROUND(
IF(C1109="Beer",
SUM(LOOKUP(2,1/(SRP!$B$8:$B$10&lt;=E1109)/(SRP!$C$8:$C$10&gt;=E1109),SRP!$D$8:$D$10)*(G1109/100)*(E1109/1000)),
IF(C1109="Spirits",
SUM(LOOKUP(2,1/(SRP!$B$2:$B$7&lt;=E1109)/(SRP!$C$2:$C$7&gt;=E1109),SRP!$D$2:$D$7)*(G1109/100)*(E1109/1000)),
IF(AND(C1109="Wine",D1109="Fortified Wines"),
SUM(LOOKUP(2,1/(SRP!$B$26:$B$29&lt;=E1109)/(SRP!$C$26:$C$29&gt;=E1109),SRP!$D$26:$D$29)*(G1109/100)*(E1109/1000)),
IF(C1109="Wine",
SUM(LOOKUP(2,1/(SRP!$B$21:$B$25&lt;=E1109)/(SRP!$C$21:$C$25&gt;=E1109),SRP!$D$21:$D$25)*(G1109/100)*(E1109/1000)),
IF(AND(C1109="Ready to Drink",D1109="RTD-One Pour Cocktail&gt;7%&lt;=14.5"),
SUM(LOOKUP(2,1/(SRP!$B$16:$B$20&lt;=E1109)/(SRP!$C$16:$C$20&gt;=E1109),SRP!$D$16:$D$20)*(G1109/100)*(E1109/1000)),
IF(C1109="Ready to Drink",
SUM(LOOKUP(2,1/(SRP!$B$11:$B$15&lt;=E1109)/(SRP!$C$11:$C$15&gt;=E1109),SRP!$D$11:$D$15)*(G1109/100)*(E1109/1000)),
0)))))),2)</f>
        <v>12.19</v>
      </c>
      <c r="L1109" s="173" t="str">
        <f t="shared" si="17"/>
        <v>Beer2840</v>
      </c>
      <c r="M1109" s="154">
        <f>VLOOKUP(L1109,'Slope %'!C:D,2,0)</f>
        <v>0.1</v>
      </c>
    </row>
    <row r="1110" spans="1:13" x14ac:dyDescent="0.25">
      <c r="A1110" s="169">
        <v>21041</v>
      </c>
      <c r="B1110" s="170" t="s">
        <v>1110</v>
      </c>
      <c r="C1110" s="170" t="s">
        <v>11</v>
      </c>
      <c r="D1110" s="170" t="s">
        <v>12</v>
      </c>
      <c r="E1110" s="170">
        <v>2840</v>
      </c>
      <c r="F1110" s="170">
        <v>3</v>
      </c>
      <c r="G1110" s="171">
        <v>5.5</v>
      </c>
      <c r="H1110" s="170" t="s">
        <v>13</v>
      </c>
      <c r="I1110" s="171">
        <v>16.989999999999998</v>
      </c>
      <c r="J1110" s="169">
        <v>8</v>
      </c>
      <c r="K1110" s="154" cm="1">
        <f t="array" ref="K1110">ROUND(
IF(C1110="Beer",
SUM(LOOKUP(2,1/(SRP!$B$8:$B$10&lt;=E1110)/(SRP!$C$8:$C$10&gt;=E1110),SRP!$D$8:$D$10)*(G1110/100)*(E1110/1000)),
IF(C1110="Spirits",
SUM(LOOKUP(2,1/(SRP!$B$2:$B$7&lt;=E1110)/(SRP!$C$2:$C$7&gt;=E1110),SRP!$D$2:$D$7)*(G1110/100)*(E1110/1000)),
IF(AND(C1110="Wine",D1110="Fortified Wines"),
SUM(LOOKUP(2,1/(SRP!$B$26:$B$29&lt;=E1110)/(SRP!$C$26:$C$29&gt;=E1110),SRP!$D$26:$D$29)*(G1110/100)*(E1110/1000)),
IF(C1110="Wine",
SUM(LOOKUP(2,1/(SRP!$B$21:$B$25&lt;=E1110)/(SRP!$C$21:$C$25&gt;=E1110),SRP!$D$21:$D$25)*(G1110/100)*(E1110/1000)),
IF(AND(C1110="Ready to Drink",D1110="RTD-One Pour Cocktail&gt;7%&lt;=14.5"),
SUM(LOOKUP(2,1/(SRP!$B$16:$B$20&lt;=E1110)/(SRP!$C$16:$C$20&gt;=E1110),SRP!$D$16:$D$20)*(G1110/100)*(E1110/1000)),
IF(C1110="Ready to Drink",
SUM(LOOKUP(2,1/(SRP!$B$11:$B$15&lt;=E1110)/(SRP!$C$11:$C$15&gt;=E1110),SRP!$D$11:$D$15)*(G1110/100)*(E1110/1000)),
0)))))),2)</f>
        <v>12.19</v>
      </c>
      <c r="L1110" s="173" t="str">
        <f t="shared" si="17"/>
        <v>Beer2840</v>
      </c>
      <c r="M1110" s="154">
        <f>VLOOKUP(L1110,'Slope %'!C:D,2,0)</f>
        <v>0.1</v>
      </c>
    </row>
    <row r="1111" spans="1:13" x14ac:dyDescent="0.25">
      <c r="A1111" s="169">
        <v>21043</v>
      </c>
      <c r="B1111" s="170" t="s">
        <v>1111</v>
      </c>
      <c r="C1111" s="170" t="s">
        <v>263</v>
      </c>
      <c r="D1111" s="170" t="s">
        <v>264</v>
      </c>
      <c r="E1111" s="170">
        <v>2130</v>
      </c>
      <c r="F1111" s="170">
        <v>4</v>
      </c>
      <c r="G1111" s="171">
        <v>4</v>
      </c>
      <c r="H1111" s="170" t="s">
        <v>747</v>
      </c>
      <c r="I1111" s="171">
        <v>18.489999999999998</v>
      </c>
      <c r="J1111" s="169">
        <v>6</v>
      </c>
      <c r="K1111" s="154" cm="1">
        <f t="array" ref="K1111">ROUND(
IF(C1111="Beer",
SUM(LOOKUP(2,1/(SRP!$B$8:$B$10&lt;=E1111)/(SRP!$C$8:$C$10&gt;=E1111),SRP!$D$8:$D$10)*(G1111/100)*(E1111/1000)),
IF(C1111="Spirits",
SUM(LOOKUP(2,1/(SRP!$B$2:$B$7&lt;=E1111)/(SRP!$C$2:$C$7&gt;=E1111),SRP!$D$2:$D$7)*(G1111/100)*(E1111/1000)),
IF(AND(C1111="Wine",D1111="Fortified Wines"),
SUM(LOOKUP(2,1/(SRP!$B$26:$B$29&lt;=E1111)/(SRP!$C$26:$C$29&gt;=E1111),SRP!$D$26:$D$29)*(G1111/100)*(E1111/1000)),
IF(C1111="Wine",
SUM(LOOKUP(2,1/(SRP!$B$21:$B$25&lt;=E1111)/(SRP!$C$21:$C$25&gt;=E1111),SRP!$D$21:$D$25)*(G1111/100)*(E1111/1000)),
IF(AND(C1111="Ready to Drink",D1111="RTD-One Pour Cocktail&gt;7%&lt;=14.5"),
SUM(LOOKUP(2,1/(SRP!$B$16:$B$20&lt;=E1111)/(SRP!$C$16:$C$20&gt;=E1111),SRP!$D$16:$D$20)*(G1111/100)*(E1111/1000)),
IF(C1111="Ready to Drink",
SUM(LOOKUP(2,1/(SRP!$B$11:$B$15&lt;=E1111)/(SRP!$C$11:$C$15&gt;=E1111),SRP!$D$11:$D$15)*(G1111/100)*(E1111/1000)),
0)))))),2)</f>
        <v>6.65</v>
      </c>
      <c r="L1111" s="173" t="str">
        <f t="shared" si="17"/>
        <v>Ready to Drink2130</v>
      </c>
      <c r="M1111" s="154">
        <f>VLOOKUP(L1111,'Slope %'!C:D,2,0)</f>
        <v>0.1</v>
      </c>
    </row>
    <row r="1112" spans="1:13" x14ac:dyDescent="0.25">
      <c r="A1112" s="169">
        <v>21043</v>
      </c>
      <c r="B1112" s="170" t="s">
        <v>1111</v>
      </c>
      <c r="C1112" s="170" t="s">
        <v>263</v>
      </c>
      <c r="D1112" s="170" t="s">
        <v>264</v>
      </c>
      <c r="E1112" s="170">
        <v>2130</v>
      </c>
      <c r="F1112" s="170">
        <v>4</v>
      </c>
      <c r="G1112" s="171">
        <v>4</v>
      </c>
      <c r="H1112" s="170" t="s">
        <v>747</v>
      </c>
      <c r="I1112" s="171">
        <v>18.489999999999998</v>
      </c>
      <c r="J1112" s="169">
        <v>6</v>
      </c>
      <c r="K1112" s="154" cm="1">
        <f t="array" ref="K1112">ROUND(
IF(C1112="Beer",
SUM(LOOKUP(2,1/(SRP!$B$8:$B$10&lt;=E1112)/(SRP!$C$8:$C$10&gt;=E1112),SRP!$D$8:$D$10)*(G1112/100)*(E1112/1000)),
IF(C1112="Spirits",
SUM(LOOKUP(2,1/(SRP!$B$2:$B$7&lt;=E1112)/(SRP!$C$2:$C$7&gt;=E1112),SRP!$D$2:$D$7)*(G1112/100)*(E1112/1000)),
IF(AND(C1112="Wine",D1112="Fortified Wines"),
SUM(LOOKUP(2,1/(SRP!$B$26:$B$29&lt;=E1112)/(SRP!$C$26:$C$29&gt;=E1112),SRP!$D$26:$D$29)*(G1112/100)*(E1112/1000)),
IF(C1112="Wine",
SUM(LOOKUP(2,1/(SRP!$B$21:$B$25&lt;=E1112)/(SRP!$C$21:$C$25&gt;=E1112),SRP!$D$21:$D$25)*(G1112/100)*(E1112/1000)),
IF(AND(C1112="Ready to Drink",D1112="RTD-One Pour Cocktail&gt;7%&lt;=14.5"),
SUM(LOOKUP(2,1/(SRP!$B$16:$B$20&lt;=E1112)/(SRP!$C$16:$C$20&gt;=E1112),SRP!$D$16:$D$20)*(G1112/100)*(E1112/1000)),
IF(C1112="Ready to Drink",
SUM(LOOKUP(2,1/(SRP!$B$11:$B$15&lt;=E1112)/(SRP!$C$11:$C$15&gt;=E1112),SRP!$D$11:$D$15)*(G1112/100)*(E1112/1000)),
0)))))),2)</f>
        <v>6.65</v>
      </c>
      <c r="L1112" s="173" t="str">
        <f t="shared" si="17"/>
        <v>Ready to Drink2130</v>
      </c>
      <c r="M1112" s="154">
        <f>VLOOKUP(L1112,'Slope %'!C:D,2,0)</f>
        <v>0.1</v>
      </c>
    </row>
    <row r="1113" spans="1:13" x14ac:dyDescent="0.25">
      <c r="A1113" s="169">
        <v>21080</v>
      </c>
      <c r="B1113" s="170" t="s">
        <v>1112</v>
      </c>
      <c r="C1113" s="170" t="s">
        <v>11</v>
      </c>
      <c r="D1113" s="170" t="s">
        <v>267</v>
      </c>
      <c r="E1113" s="170">
        <v>4092</v>
      </c>
      <c r="F1113" s="170">
        <v>1</v>
      </c>
      <c r="G1113" s="171">
        <v>5.4</v>
      </c>
      <c r="H1113" s="170" t="s">
        <v>13</v>
      </c>
      <c r="I1113" s="171">
        <v>30.99</v>
      </c>
      <c r="J1113" s="169">
        <v>12</v>
      </c>
      <c r="K1113" s="154" cm="1">
        <f t="array" ref="K1113">ROUND(
IF(C1113="Beer",
SUM(LOOKUP(2,1/(SRP!$B$8:$B$10&lt;=E1113)/(SRP!$C$8:$C$10&gt;=E1113),SRP!$D$8:$D$10)*(G1113/100)*(E1113/1000)),
IF(C1113="Spirits",
SUM(LOOKUP(2,1/(SRP!$B$2:$B$7&lt;=E1113)/(SRP!$C$2:$C$7&gt;=E1113),SRP!$D$2:$D$7)*(G1113/100)*(E1113/1000)),
IF(AND(C1113="Wine",D1113="Fortified Wines"),
SUM(LOOKUP(2,1/(SRP!$B$26:$B$29&lt;=E1113)/(SRP!$C$26:$C$29&gt;=E1113),SRP!$D$26:$D$29)*(G1113/100)*(E1113/1000)),
IF(C1113="Wine",
SUM(LOOKUP(2,1/(SRP!$B$21:$B$25&lt;=E1113)/(SRP!$C$21:$C$25&gt;=E1113),SRP!$D$21:$D$25)*(G1113/100)*(E1113/1000)),
IF(AND(C1113="Ready to Drink",D1113="RTD-One Pour Cocktail&gt;7%&lt;=14.5"),
SUM(LOOKUP(2,1/(SRP!$B$16:$B$20&lt;=E1113)/(SRP!$C$16:$C$20&gt;=E1113),SRP!$D$16:$D$20)*(G1113/100)*(E1113/1000)),
IF(C1113="Ready to Drink",
SUM(LOOKUP(2,1/(SRP!$B$11:$B$15&lt;=E1113)/(SRP!$C$11:$C$15&gt;=E1113),SRP!$D$11:$D$15)*(G1113/100)*(E1113/1000)),
0)))))),2)</f>
        <v>17.25</v>
      </c>
      <c r="L1113" s="173" t="str">
        <f t="shared" si="17"/>
        <v>Beer4092</v>
      </c>
      <c r="M1113" s="154">
        <f>VLOOKUP(L1113,'Slope %'!C:D,2,0)</f>
        <v>7.0000000000000007E-2</v>
      </c>
    </row>
    <row r="1114" spans="1:13" x14ac:dyDescent="0.25">
      <c r="A1114" s="169">
        <v>21080</v>
      </c>
      <c r="B1114" s="170" t="s">
        <v>1112</v>
      </c>
      <c r="C1114" s="170" t="s">
        <v>11</v>
      </c>
      <c r="D1114" s="170" t="s">
        <v>267</v>
      </c>
      <c r="E1114" s="170">
        <v>4092</v>
      </c>
      <c r="F1114" s="170">
        <v>1</v>
      </c>
      <c r="G1114" s="171">
        <v>5.4</v>
      </c>
      <c r="H1114" s="170" t="s">
        <v>13</v>
      </c>
      <c r="I1114" s="171">
        <v>30.99</v>
      </c>
      <c r="J1114" s="169">
        <v>12</v>
      </c>
      <c r="K1114" s="154" cm="1">
        <f t="array" ref="K1114">ROUND(
IF(C1114="Beer",
SUM(LOOKUP(2,1/(SRP!$B$8:$B$10&lt;=E1114)/(SRP!$C$8:$C$10&gt;=E1114),SRP!$D$8:$D$10)*(G1114/100)*(E1114/1000)),
IF(C1114="Spirits",
SUM(LOOKUP(2,1/(SRP!$B$2:$B$7&lt;=E1114)/(SRP!$C$2:$C$7&gt;=E1114),SRP!$D$2:$D$7)*(G1114/100)*(E1114/1000)),
IF(AND(C1114="Wine",D1114="Fortified Wines"),
SUM(LOOKUP(2,1/(SRP!$B$26:$B$29&lt;=E1114)/(SRP!$C$26:$C$29&gt;=E1114),SRP!$D$26:$D$29)*(G1114/100)*(E1114/1000)),
IF(C1114="Wine",
SUM(LOOKUP(2,1/(SRP!$B$21:$B$25&lt;=E1114)/(SRP!$C$21:$C$25&gt;=E1114),SRP!$D$21:$D$25)*(G1114/100)*(E1114/1000)),
IF(AND(C1114="Ready to Drink",D1114="RTD-One Pour Cocktail&gt;7%&lt;=14.5"),
SUM(LOOKUP(2,1/(SRP!$B$16:$B$20&lt;=E1114)/(SRP!$C$16:$C$20&gt;=E1114),SRP!$D$16:$D$20)*(G1114/100)*(E1114/1000)),
IF(C1114="Ready to Drink",
SUM(LOOKUP(2,1/(SRP!$B$11:$B$15&lt;=E1114)/(SRP!$C$11:$C$15&gt;=E1114),SRP!$D$11:$D$15)*(G1114/100)*(E1114/1000)),
0)))))),2)</f>
        <v>17.25</v>
      </c>
      <c r="L1114" s="173" t="str">
        <f t="shared" si="17"/>
        <v>Beer4092</v>
      </c>
      <c r="M1114" s="154">
        <f>VLOOKUP(L1114,'Slope %'!C:D,2,0)</f>
        <v>7.0000000000000007E-2</v>
      </c>
    </row>
    <row r="1115" spans="1:13" x14ac:dyDescent="0.25">
      <c r="A1115" s="169">
        <v>21097</v>
      </c>
      <c r="B1115" s="170" t="s">
        <v>486</v>
      </c>
      <c r="C1115" s="170" t="s">
        <v>15</v>
      </c>
      <c r="D1115" s="170" t="s">
        <v>90</v>
      </c>
      <c r="E1115" s="170">
        <v>750</v>
      </c>
      <c r="F1115" s="170">
        <v>12</v>
      </c>
      <c r="G1115" s="171">
        <v>40</v>
      </c>
      <c r="H1115" s="170" t="s">
        <v>43</v>
      </c>
      <c r="I1115" s="171">
        <v>82.49</v>
      </c>
      <c r="J1115" s="169">
        <v>1</v>
      </c>
      <c r="K1115" s="154" cm="1">
        <f t="array" ref="K1115">ROUND(
IF(C1115="Beer",
SUM(LOOKUP(2,1/(SRP!$B$8:$B$10&lt;=E1115)/(SRP!$C$8:$C$10&gt;=E1115),SRP!$D$8:$D$10)*(G1115/100)*(E1115/1000)),
IF(C1115="Spirits",
SUM(LOOKUP(2,1/(SRP!$B$2:$B$7&lt;=E1115)/(SRP!$C$2:$C$7&gt;=E1115),SRP!$D$2:$D$7)*(G1115/100)*(E1115/1000)),
IF(AND(C1115="Wine",D1115="Fortified Wines"),
SUM(LOOKUP(2,1/(SRP!$B$26:$B$29&lt;=E1115)/(SRP!$C$26:$C$29&gt;=E1115),SRP!$D$26:$D$29)*(G1115/100)*(E1115/1000)),
IF(C1115="Wine",
SUM(LOOKUP(2,1/(SRP!$B$21:$B$25&lt;=E1115)/(SRP!$C$21:$C$25&gt;=E1115),SRP!$D$21:$D$25)*(G1115/100)*(E1115/1000)),
IF(AND(C1115="Ready to Drink",D1115="RTD-One Pour Cocktail&gt;7%&lt;=14.5"),
SUM(LOOKUP(2,1/(SRP!$B$16:$B$20&lt;=E1115)/(SRP!$C$16:$C$20&gt;=E1115),SRP!$D$16:$D$20)*(G1115/100)*(E1115/1000)),
IF(C1115="Ready to Drink",
SUM(LOOKUP(2,1/(SRP!$B$11:$B$15&lt;=E1115)/(SRP!$C$11:$C$15&gt;=E1115),SRP!$D$11:$D$15)*(G1115/100)*(E1115/1000)),
0)))))),2)</f>
        <v>23.42</v>
      </c>
      <c r="L1115" s="173" t="str">
        <f t="shared" si="17"/>
        <v>Spirits750</v>
      </c>
      <c r="M1115" s="154">
        <f>VLOOKUP(L1115,'Slope %'!C:D,2,0)</f>
        <v>7.0000000000000007E-2</v>
      </c>
    </row>
    <row r="1116" spans="1:13" x14ac:dyDescent="0.25">
      <c r="A1116" s="169">
        <v>21146</v>
      </c>
      <c r="B1116" s="170" t="s">
        <v>1113</v>
      </c>
      <c r="C1116" s="170" t="s">
        <v>24</v>
      </c>
      <c r="D1116" s="170" t="s">
        <v>127</v>
      </c>
      <c r="E1116" s="170">
        <v>750</v>
      </c>
      <c r="F1116" s="170">
        <v>12</v>
      </c>
      <c r="G1116" s="171">
        <v>14.5</v>
      </c>
      <c r="H1116" s="170" t="s">
        <v>200</v>
      </c>
      <c r="I1116" s="171">
        <v>29.99</v>
      </c>
      <c r="J1116" s="169">
        <v>1</v>
      </c>
      <c r="K1116" s="154" cm="1">
        <f t="array" ref="K1116">ROUND(
IF(C1116="Beer",
SUM(LOOKUP(2,1/(SRP!$B$8:$B$10&lt;=E1116)/(SRP!$C$8:$C$10&gt;=E1116),SRP!$D$8:$D$10)*(G1116/100)*(E1116/1000)),
IF(C1116="Spirits",
SUM(LOOKUP(2,1/(SRP!$B$2:$B$7&lt;=E1116)/(SRP!$C$2:$C$7&gt;=E1116),SRP!$D$2:$D$7)*(G1116/100)*(E1116/1000)),
IF(AND(C1116="Wine",D1116="Fortified Wines"),
SUM(LOOKUP(2,1/(SRP!$B$26:$B$29&lt;=E1116)/(SRP!$C$26:$C$29&gt;=E1116),SRP!$D$26:$D$29)*(G1116/100)*(E1116/1000)),
IF(C1116="Wine",
SUM(LOOKUP(2,1/(SRP!$B$21:$B$25&lt;=E1116)/(SRP!$C$21:$C$25&gt;=E1116),SRP!$D$21:$D$25)*(G1116/100)*(E1116/1000)),
IF(AND(C1116="Ready to Drink",D1116="RTD-One Pour Cocktail&gt;7%&lt;=14.5"),
SUM(LOOKUP(2,1/(SRP!$B$16:$B$20&lt;=E1116)/(SRP!$C$16:$C$20&gt;=E1116),SRP!$D$16:$D$20)*(G1116/100)*(E1116/1000)),
IF(C1116="Ready to Drink",
SUM(LOOKUP(2,1/(SRP!$B$11:$B$15&lt;=E1116)/(SRP!$C$11:$C$15&gt;=E1116),SRP!$D$11:$D$15)*(G1116/100)*(E1116/1000)),
0)))))),2)</f>
        <v>8.49</v>
      </c>
      <c r="L1116" s="173" t="str">
        <f t="shared" si="17"/>
        <v>Wine750</v>
      </c>
      <c r="M1116" s="154">
        <f>VLOOKUP(L1116,'Slope %'!C:D,2,0)</f>
        <v>0.1</v>
      </c>
    </row>
    <row r="1117" spans="1:13" x14ac:dyDescent="0.25">
      <c r="A1117" s="169">
        <v>21156</v>
      </c>
      <c r="B1117" s="170" t="s">
        <v>1114</v>
      </c>
      <c r="C1117" s="170" t="s">
        <v>15</v>
      </c>
      <c r="D1117" s="170" t="s">
        <v>19</v>
      </c>
      <c r="E1117" s="170">
        <v>750</v>
      </c>
      <c r="F1117" s="170">
        <v>6</v>
      </c>
      <c r="G1117" s="171">
        <v>40</v>
      </c>
      <c r="H1117" s="170" t="s">
        <v>86</v>
      </c>
      <c r="I1117" s="171">
        <v>50.99</v>
      </c>
      <c r="J1117" s="169">
        <v>1</v>
      </c>
      <c r="K1117" s="154" cm="1">
        <f t="array" ref="K1117">ROUND(
IF(C1117="Beer",
SUM(LOOKUP(2,1/(SRP!$B$8:$B$10&lt;=E1117)/(SRP!$C$8:$C$10&gt;=E1117),SRP!$D$8:$D$10)*(G1117/100)*(E1117/1000)),
IF(C1117="Spirits",
SUM(LOOKUP(2,1/(SRP!$B$2:$B$7&lt;=E1117)/(SRP!$C$2:$C$7&gt;=E1117),SRP!$D$2:$D$7)*(G1117/100)*(E1117/1000)),
IF(AND(C1117="Wine",D1117="Fortified Wines"),
SUM(LOOKUP(2,1/(SRP!$B$26:$B$29&lt;=E1117)/(SRP!$C$26:$C$29&gt;=E1117),SRP!$D$26:$D$29)*(G1117/100)*(E1117/1000)),
IF(C1117="Wine",
SUM(LOOKUP(2,1/(SRP!$B$21:$B$25&lt;=E1117)/(SRP!$C$21:$C$25&gt;=E1117),SRP!$D$21:$D$25)*(G1117/100)*(E1117/1000)),
IF(AND(C1117="Ready to Drink",D1117="RTD-One Pour Cocktail&gt;7%&lt;=14.5"),
SUM(LOOKUP(2,1/(SRP!$B$16:$B$20&lt;=E1117)/(SRP!$C$16:$C$20&gt;=E1117),SRP!$D$16:$D$20)*(G1117/100)*(E1117/1000)),
IF(C1117="Ready to Drink",
SUM(LOOKUP(2,1/(SRP!$B$11:$B$15&lt;=E1117)/(SRP!$C$11:$C$15&gt;=E1117),SRP!$D$11:$D$15)*(G1117/100)*(E1117/1000)),
0)))))),2)</f>
        <v>23.42</v>
      </c>
      <c r="L1117" s="173" t="str">
        <f t="shared" si="17"/>
        <v>Spirits750</v>
      </c>
      <c r="M1117" s="154">
        <f>VLOOKUP(L1117,'Slope %'!C:D,2,0)</f>
        <v>7.0000000000000007E-2</v>
      </c>
    </row>
    <row r="1118" spans="1:13" x14ac:dyDescent="0.25">
      <c r="A1118" s="169">
        <v>21167</v>
      </c>
      <c r="B1118" s="170" t="s">
        <v>1115</v>
      </c>
      <c r="C1118" s="170" t="s">
        <v>15</v>
      </c>
      <c r="D1118" s="170" t="s">
        <v>113</v>
      </c>
      <c r="E1118" s="170">
        <v>750</v>
      </c>
      <c r="F1118" s="170">
        <v>6</v>
      </c>
      <c r="G1118" s="171">
        <v>43</v>
      </c>
      <c r="H1118" s="170" t="s">
        <v>222</v>
      </c>
      <c r="I1118" s="171">
        <v>71.989999999999995</v>
      </c>
      <c r="J1118" s="169">
        <v>1</v>
      </c>
      <c r="K1118" s="154" cm="1">
        <f t="array" ref="K1118">ROUND(
IF(C1118="Beer",
SUM(LOOKUP(2,1/(SRP!$B$8:$B$10&lt;=E1118)/(SRP!$C$8:$C$10&gt;=E1118),SRP!$D$8:$D$10)*(G1118/100)*(E1118/1000)),
IF(C1118="Spirits",
SUM(LOOKUP(2,1/(SRP!$B$2:$B$7&lt;=E1118)/(SRP!$C$2:$C$7&gt;=E1118),SRP!$D$2:$D$7)*(G1118/100)*(E1118/1000)),
IF(AND(C1118="Wine",D1118="Fortified Wines"),
SUM(LOOKUP(2,1/(SRP!$B$26:$B$29&lt;=E1118)/(SRP!$C$26:$C$29&gt;=E1118),SRP!$D$26:$D$29)*(G1118/100)*(E1118/1000)),
IF(C1118="Wine",
SUM(LOOKUP(2,1/(SRP!$B$21:$B$25&lt;=E1118)/(SRP!$C$21:$C$25&gt;=E1118),SRP!$D$21:$D$25)*(G1118/100)*(E1118/1000)),
IF(AND(C1118="Ready to Drink",D1118="RTD-One Pour Cocktail&gt;7%&lt;=14.5"),
SUM(LOOKUP(2,1/(SRP!$B$16:$B$20&lt;=E1118)/(SRP!$C$16:$C$20&gt;=E1118),SRP!$D$16:$D$20)*(G1118/100)*(E1118/1000)),
IF(C1118="Ready to Drink",
SUM(LOOKUP(2,1/(SRP!$B$11:$B$15&lt;=E1118)/(SRP!$C$11:$C$15&gt;=E1118),SRP!$D$11:$D$15)*(G1118/100)*(E1118/1000)),
0)))))),2)</f>
        <v>25.18</v>
      </c>
      <c r="L1118" s="173" t="str">
        <f t="shared" si="17"/>
        <v>Spirits750</v>
      </c>
      <c r="M1118" s="154">
        <f>VLOOKUP(L1118,'Slope %'!C:D,2,0)</f>
        <v>7.0000000000000007E-2</v>
      </c>
    </row>
    <row r="1119" spans="1:13" x14ac:dyDescent="0.25">
      <c r="A1119" s="169">
        <v>21177</v>
      </c>
      <c r="B1119" s="170" t="s">
        <v>1116</v>
      </c>
      <c r="C1119" s="170" t="s">
        <v>15</v>
      </c>
      <c r="D1119" s="170" t="s">
        <v>252</v>
      </c>
      <c r="E1119" s="170">
        <v>750</v>
      </c>
      <c r="F1119" s="170">
        <v>12</v>
      </c>
      <c r="G1119" s="171">
        <v>35</v>
      </c>
      <c r="H1119" s="170" t="s">
        <v>123</v>
      </c>
      <c r="I1119" s="171">
        <v>32.99</v>
      </c>
      <c r="J1119" s="169">
        <v>1</v>
      </c>
      <c r="K1119" s="154" cm="1">
        <f t="array" ref="K1119">ROUND(
IF(C1119="Beer",
SUM(LOOKUP(2,1/(SRP!$B$8:$B$10&lt;=E1119)/(SRP!$C$8:$C$10&gt;=E1119),SRP!$D$8:$D$10)*(G1119/100)*(E1119/1000)),
IF(C1119="Spirits",
SUM(LOOKUP(2,1/(SRP!$B$2:$B$7&lt;=E1119)/(SRP!$C$2:$C$7&gt;=E1119),SRP!$D$2:$D$7)*(G1119/100)*(E1119/1000)),
IF(AND(C1119="Wine",D1119="Fortified Wines"),
SUM(LOOKUP(2,1/(SRP!$B$26:$B$29&lt;=E1119)/(SRP!$C$26:$C$29&gt;=E1119),SRP!$D$26:$D$29)*(G1119/100)*(E1119/1000)),
IF(C1119="Wine",
SUM(LOOKUP(2,1/(SRP!$B$21:$B$25&lt;=E1119)/(SRP!$C$21:$C$25&gt;=E1119),SRP!$D$21:$D$25)*(G1119/100)*(E1119/1000)),
IF(AND(C1119="Ready to Drink",D1119="RTD-One Pour Cocktail&gt;7%&lt;=14.5"),
SUM(LOOKUP(2,1/(SRP!$B$16:$B$20&lt;=E1119)/(SRP!$C$16:$C$20&gt;=E1119),SRP!$D$16:$D$20)*(G1119/100)*(E1119/1000)),
IF(C1119="Ready to Drink",
SUM(LOOKUP(2,1/(SRP!$B$11:$B$15&lt;=E1119)/(SRP!$C$11:$C$15&gt;=E1119),SRP!$D$11:$D$15)*(G1119/100)*(E1119/1000)),
0)))))),2)</f>
        <v>20.49</v>
      </c>
      <c r="L1119" s="173" t="str">
        <f t="shared" si="17"/>
        <v>Spirits750</v>
      </c>
      <c r="M1119" s="154">
        <f>VLOOKUP(L1119,'Slope %'!C:D,2,0)</f>
        <v>7.0000000000000007E-2</v>
      </c>
    </row>
    <row r="1120" spans="1:13" x14ac:dyDescent="0.25">
      <c r="A1120" s="169">
        <v>21198</v>
      </c>
      <c r="B1120" s="170" t="s">
        <v>1117</v>
      </c>
      <c r="C1120" s="170" t="s">
        <v>15</v>
      </c>
      <c r="D1120" s="170" t="s">
        <v>756</v>
      </c>
      <c r="E1120" s="170">
        <v>375</v>
      </c>
      <c r="F1120" s="170">
        <v>12</v>
      </c>
      <c r="G1120" s="171">
        <v>35</v>
      </c>
      <c r="H1120" s="170" t="s">
        <v>47</v>
      </c>
      <c r="I1120" s="171">
        <v>16.989999999999998</v>
      </c>
      <c r="J1120" s="169">
        <v>1</v>
      </c>
      <c r="K1120" s="154" cm="1">
        <f t="array" ref="K1120">ROUND(
IF(C1120="Beer",
SUM(LOOKUP(2,1/(SRP!$B$8:$B$10&lt;=E1120)/(SRP!$C$8:$C$10&gt;=E1120),SRP!$D$8:$D$10)*(G1120/100)*(E1120/1000)),
IF(C1120="Spirits",
SUM(LOOKUP(2,1/(SRP!$B$2:$B$7&lt;=E1120)/(SRP!$C$2:$C$7&gt;=E1120),SRP!$D$2:$D$7)*(G1120/100)*(E1120/1000)),
IF(AND(C1120="Wine",D1120="Fortified Wines"),
SUM(LOOKUP(2,1/(SRP!$B$26:$B$29&lt;=E1120)/(SRP!$C$26:$C$29&gt;=E1120),SRP!$D$26:$D$29)*(G1120/100)*(E1120/1000)),
IF(C1120="Wine",
SUM(LOOKUP(2,1/(SRP!$B$21:$B$25&lt;=E1120)/(SRP!$C$21:$C$25&gt;=E1120),SRP!$D$21:$D$25)*(G1120/100)*(E1120/1000)),
IF(AND(C1120="Ready to Drink",D1120="RTD-One Pour Cocktail&gt;7%&lt;=14.5"),
SUM(LOOKUP(2,1/(SRP!$B$16:$B$20&lt;=E1120)/(SRP!$C$16:$C$20&gt;=E1120),SRP!$D$16:$D$20)*(G1120/100)*(E1120/1000)),
IF(C1120="Ready to Drink",
SUM(LOOKUP(2,1/(SRP!$B$11:$B$15&lt;=E1120)/(SRP!$C$11:$C$15&gt;=E1120),SRP!$D$11:$D$15)*(G1120/100)*(E1120/1000)),
0)))))),2)</f>
        <v>11.64</v>
      </c>
      <c r="L1120" s="173" t="str">
        <f t="shared" si="17"/>
        <v>Spirits375</v>
      </c>
      <c r="M1120" s="154">
        <f>VLOOKUP(L1120,'Slope %'!C:D,2,0)</f>
        <v>0.1</v>
      </c>
    </row>
    <row r="1121" spans="1:13" x14ac:dyDescent="0.25">
      <c r="A1121" s="169">
        <v>21210</v>
      </c>
      <c r="B1121" s="170" t="s">
        <v>1118</v>
      </c>
      <c r="C1121" s="170" t="s">
        <v>11</v>
      </c>
      <c r="D1121" s="170" t="s">
        <v>12</v>
      </c>
      <c r="E1121" s="170">
        <v>740</v>
      </c>
      <c r="F1121" s="170">
        <v>12</v>
      </c>
      <c r="G1121" s="171">
        <v>5</v>
      </c>
      <c r="H1121" s="170" t="s">
        <v>105</v>
      </c>
      <c r="I1121" s="171">
        <v>5.19</v>
      </c>
      <c r="J1121" s="169">
        <v>1</v>
      </c>
      <c r="K1121" s="154" cm="1">
        <f t="array" ref="K1121">ROUND(
IF(C1121="Beer",
SUM(LOOKUP(2,1/(SRP!$B$8:$B$10&lt;=E1121)/(SRP!$C$8:$C$10&gt;=E1121),SRP!$D$8:$D$10)*(G1121/100)*(E1121/1000)),
IF(C1121="Spirits",
SUM(LOOKUP(2,1/(SRP!$B$2:$B$7&lt;=E1121)/(SRP!$C$2:$C$7&gt;=E1121),SRP!$D$2:$D$7)*(G1121/100)*(E1121/1000)),
IF(AND(C1121="Wine",D1121="Fortified Wines"),
SUM(LOOKUP(2,1/(SRP!$B$26:$B$29&lt;=E1121)/(SRP!$C$26:$C$29&gt;=E1121),SRP!$D$26:$D$29)*(G1121/100)*(E1121/1000)),
IF(C1121="Wine",
SUM(LOOKUP(2,1/(SRP!$B$21:$B$25&lt;=E1121)/(SRP!$C$21:$C$25&gt;=E1121),SRP!$D$21:$D$25)*(G1121/100)*(E1121/1000)),
IF(AND(C1121="Ready to Drink",D1121="RTD-One Pour Cocktail&gt;7%&lt;=14.5"),
SUM(LOOKUP(2,1/(SRP!$B$16:$B$20&lt;=E1121)/(SRP!$C$16:$C$20&gt;=E1121),SRP!$D$16:$D$20)*(G1121/100)*(E1121/1000)),
IF(C1121="Ready to Drink",
SUM(LOOKUP(2,1/(SRP!$B$11:$B$15&lt;=E1121)/(SRP!$C$11:$C$15&gt;=E1121),SRP!$D$11:$D$15)*(G1121/100)*(E1121/1000)),
0)))))),2)</f>
        <v>2.89</v>
      </c>
      <c r="L1121" s="173" t="str">
        <f t="shared" si="17"/>
        <v>Beer740</v>
      </c>
      <c r="M1121" s="154">
        <f>VLOOKUP(L1121,'Slope %'!C:D,2,0)</f>
        <v>0.12</v>
      </c>
    </row>
    <row r="1122" spans="1:13" x14ac:dyDescent="0.25">
      <c r="A1122" s="169">
        <v>21210</v>
      </c>
      <c r="B1122" s="170" t="s">
        <v>1118</v>
      </c>
      <c r="C1122" s="170" t="s">
        <v>11</v>
      </c>
      <c r="D1122" s="170" t="s">
        <v>12</v>
      </c>
      <c r="E1122" s="170">
        <v>740</v>
      </c>
      <c r="F1122" s="170">
        <v>12</v>
      </c>
      <c r="G1122" s="171">
        <v>5</v>
      </c>
      <c r="H1122" s="170" t="s">
        <v>105</v>
      </c>
      <c r="I1122" s="171">
        <v>5.19</v>
      </c>
      <c r="J1122" s="169">
        <v>1</v>
      </c>
      <c r="K1122" s="154" cm="1">
        <f t="array" ref="K1122">ROUND(
IF(C1122="Beer",
SUM(LOOKUP(2,1/(SRP!$B$8:$B$10&lt;=E1122)/(SRP!$C$8:$C$10&gt;=E1122),SRP!$D$8:$D$10)*(G1122/100)*(E1122/1000)),
IF(C1122="Spirits",
SUM(LOOKUP(2,1/(SRP!$B$2:$B$7&lt;=E1122)/(SRP!$C$2:$C$7&gt;=E1122),SRP!$D$2:$D$7)*(G1122/100)*(E1122/1000)),
IF(AND(C1122="Wine",D1122="Fortified Wines"),
SUM(LOOKUP(2,1/(SRP!$B$26:$B$29&lt;=E1122)/(SRP!$C$26:$C$29&gt;=E1122),SRP!$D$26:$D$29)*(G1122/100)*(E1122/1000)),
IF(C1122="Wine",
SUM(LOOKUP(2,1/(SRP!$B$21:$B$25&lt;=E1122)/(SRP!$C$21:$C$25&gt;=E1122),SRP!$D$21:$D$25)*(G1122/100)*(E1122/1000)),
IF(AND(C1122="Ready to Drink",D1122="RTD-One Pour Cocktail&gt;7%&lt;=14.5"),
SUM(LOOKUP(2,1/(SRP!$B$16:$B$20&lt;=E1122)/(SRP!$C$16:$C$20&gt;=E1122),SRP!$D$16:$D$20)*(G1122/100)*(E1122/1000)),
IF(C1122="Ready to Drink",
SUM(LOOKUP(2,1/(SRP!$B$11:$B$15&lt;=E1122)/(SRP!$C$11:$C$15&gt;=E1122),SRP!$D$11:$D$15)*(G1122/100)*(E1122/1000)),
0)))))),2)</f>
        <v>2.89</v>
      </c>
      <c r="L1122" s="173" t="str">
        <f t="shared" si="17"/>
        <v>Beer740</v>
      </c>
      <c r="M1122" s="154">
        <f>VLOOKUP(L1122,'Slope %'!C:D,2,0)</f>
        <v>0.12</v>
      </c>
    </row>
    <row r="1123" spans="1:13" x14ac:dyDescent="0.25">
      <c r="A1123" s="169">
        <v>21220</v>
      </c>
      <c r="B1123" s="170" t="s">
        <v>1119</v>
      </c>
      <c r="C1123" s="170" t="s">
        <v>11</v>
      </c>
      <c r="D1123" s="170" t="s">
        <v>12</v>
      </c>
      <c r="E1123" s="170">
        <v>2840</v>
      </c>
      <c r="F1123" s="170">
        <v>3</v>
      </c>
      <c r="G1123" s="171">
        <v>4.9000000000000004</v>
      </c>
      <c r="H1123" s="170" t="s">
        <v>824</v>
      </c>
      <c r="I1123" s="171">
        <v>16.190000000000001</v>
      </c>
      <c r="J1123" s="169">
        <v>8</v>
      </c>
      <c r="K1123" s="154" cm="1">
        <f t="array" ref="K1123">ROUND(
IF(C1123="Beer",
SUM(LOOKUP(2,1/(SRP!$B$8:$B$10&lt;=E1123)/(SRP!$C$8:$C$10&gt;=E1123),SRP!$D$8:$D$10)*(G1123/100)*(E1123/1000)),
IF(C1123="Spirits",
SUM(LOOKUP(2,1/(SRP!$B$2:$B$7&lt;=E1123)/(SRP!$C$2:$C$7&gt;=E1123),SRP!$D$2:$D$7)*(G1123/100)*(E1123/1000)),
IF(AND(C1123="Wine",D1123="Fortified Wines"),
SUM(LOOKUP(2,1/(SRP!$B$26:$B$29&lt;=E1123)/(SRP!$C$26:$C$29&gt;=E1123),SRP!$D$26:$D$29)*(G1123/100)*(E1123/1000)),
IF(C1123="Wine",
SUM(LOOKUP(2,1/(SRP!$B$21:$B$25&lt;=E1123)/(SRP!$C$21:$C$25&gt;=E1123),SRP!$D$21:$D$25)*(G1123/100)*(E1123/1000)),
IF(AND(C1123="Ready to Drink",D1123="RTD-One Pour Cocktail&gt;7%&lt;=14.5"),
SUM(LOOKUP(2,1/(SRP!$B$16:$B$20&lt;=E1123)/(SRP!$C$16:$C$20&gt;=E1123),SRP!$D$16:$D$20)*(G1123/100)*(E1123/1000)),
IF(C1123="Ready to Drink",
SUM(LOOKUP(2,1/(SRP!$B$11:$B$15&lt;=E1123)/(SRP!$C$11:$C$15&gt;=E1123),SRP!$D$11:$D$15)*(G1123/100)*(E1123/1000)),
0)))))),2)</f>
        <v>10.86</v>
      </c>
      <c r="L1123" s="173" t="str">
        <f t="shared" si="17"/>
        <v>Beer2840</v>
      </c>
      <c r="M1123" s="154">
        <f>VLOOKUP(L1123,'Slope %'!C:D,2,0)</f>
        <v>0.1</v>
      </c>
    </row>
    <row r="1124" spans="1:13" x14ac:dyDescent="0.25">
      <c r="A1124" s="169">
        <v>21220</v>
      </c>
      <c r="B1124" s="170" t="s">
        <v>1119</v>
      </c>
      <c r="C1124" s="170" t="s">
        <v>11</v>
      </c>
      <c r="D1124" s="170" t="s">
        <v>12</v>
      </c>
      <c r="E1124" s="170">
        <v>2840</v>
      </c>
      <c r="F1124" s="170">
        <v>3</v>
      </c>
      <c r="G1124" s="171">
        <v>4.9000000000000004</v>
      </c>
      <c r="H1124" s="170" t="s">
        <v>824</v>
      </c>
      <c r="I1124" s="171">
        <v>16.190000000000001</v>
      </c>
      <c r="J1124" s="169">
        <v>8</v>
      </c>
      <c r="K1124" s="154" cm="1">
        <f t="array" ref="K1124">ROUND(
IF(C1124="Beer",
SUM(LOOKUP(2,1/(SRP!$B$8:$B$10&lt;=E1124)/(SRP!$C$8:$C$10&gt;=E1124),SRP!$D$8:$D$10)*(G1124/100)*(E1124/1000)),
IF(C1124="Spirits",
SUM(LOOKUP(2,1/(SRP!$B$2:$B$7&lt;=E1124)/(SRP!$C$2:$C$7&gt;=E1124),SRP!$D$2:$D$7)*(G1124/100)*(E1124/1000)),
IF(AND(C1124="Wine",D1124="Fortified Wines"),
SUM(LOOKUP(2,1/(SRP!$B$26:$B$29&lt;=E1124)/(SRP!$C$26:$C$29&gt;=E1124),SRP!$D$26:$D$29)*(G1124/100)*(E1124/1000)),
IF(C1124="Wine",
SUM(LOOKUP(2,1/(SRP!$B$21:$B$25&lt;=E1124)/(SRP!$C$21:$C$25&gt;=E1124),SRP!$D$21:$D$25)*(G1124/100)*(E1124/1000)),
IF(AND(C1124="Ready to Drink",D1124="RTD-One Pour Cocktail&gt;7%&lt;=14.5"),
SUM(LOOKUP(2,1/(SRP!$B$16:$B$20&lt;=E1124)/(SRP!$C$16:$C$20&gt;=E1124),SRP!$D$16:$D$20)*(G1124/100)*(E1124/1000)),
IF(C1124="Ready to Drink",
SUM(LOOKUP(2,1/(SRP!$B$11:$B$15&lt;=E1124)/(SRP!$C$11:$C$15&gt;=E1124),SRP!$D$11:$D$15)*(G1124/100)*(E1124/1000)),
0)))))),2)</f>
        <v>10.86</v>
      </c>
      <c r="L1124" s="173" t="str">
        <f t="shared" si="17"/>
        <v>Beer2840</v>
      </c>
      <c r="M1124" s="154">
        <f>VLOOKUP(L1124,'Slope %'!C:D,2,0)</f>
        <v>0.1</v>
      </c>
    </row>
    <row r="1125" spans="1:13" x14ac:dyDescent="0.25">
      <c r="A1125" s="169">
        <v>21225</v>
      </c>
      <c r="B1125" s="170" t="s">
        <v>905</v>
      </c>
      <c r="C1125" s="170" t="s">
        <v>15</v>
      </c>
      <c r="D1125" s="170" t="s">
        <v>756</v>
      </c>
      <c r="E1125" s="170">
        <v>375</v>
      </c>
      <c r="F1125" s="170">
        <v>20</v>
      </c>
      <c r="G1125" s="171">
        <v>35</v>
      </c>
      <c r="H1125" s="170" t="s">
        <v>20</v>
      </c>
      <c r="I1125" s="171">
        <v>18.59</v>
      </c>
      <c r="J1125" s="169">
        <v>1</v>
      </c>
      <c r="K1125" s="154" cm="1">
        <f t="array" ref="K1125">ROUND(
IF(C1125="Beer",
SUM(LOOKUP(2,1/(SRP!$B$8:$B$10&lt;=E1125)/(SRP!$C$8:$C$10&gt;=E1125),SRP!$D$8:$D$10)*(G1125/100)*(E1125/1000)),
IF(C1125="Spirits",
SUM(LOOKUP(2,1/(SRP!$B$2:$B$7&lt;=E1125)/(SRP!$C$2:$C$7&gt;=E1125),SRP!$D$2:$D$7)*(G1125/100)*(E1125/1000)),
IF(AND(C1125="Wine",D1125="Fortified Wines"),
SUM(LOOKUP(2,1/(SRP!$B$26:$B$29&lt;=E1125)/(SRP!$C$26:$C$29&gt;=E1125),SRP!$D$26:$D$29)*(G1125/100)*(E1125/1000)),
IF(C1125="Wine",
SUM(LOOKUP(2,1/(SRP!$B$21:$B$25&lt;=E1125)/(SRP!$C$21:$C$25&gt;=E1125),SRP!$D$21:$D$25)*(G1125/100)*(E1125/1000)),
IF(AND(C1125="Ready to Drink",D1125="RTD-One Pour Cocktail&gt;7%&lt;=14.5"),
SUM(LOOKUP(2,1/(SRP!$B$16:$B$20&lt;=E1125)/(SRP!$C$16:$C$20&gt;=E1125),SRP!$D$16:$D$20)*(G1125/100)*(E1125/1000)),
IF(C1125="Ready to Drink",
SUM(LOOKUP(2,1/(SRP!$B$11:$B$15&lt;=E1125)/(SRP!$C$11:$C$15&gt;=E1125),SRP!$D$11:$D$15)*(G1125/100)*(E1125/1000)),
0)))))),2)</f>
        <v>11.64</v>
      </c>
      <c r="L1125" s="173" t="str">
        <f t="shared" si="17"/>
        <v>Spirits375</v>
      </c>
      <c r="M1125" s="154">
        <f>VLOOKUP(L1125,'Slope %'!C:D,2,0)</f>
        <v>0.1</v>
      </c>
    </row>
    <row r="1126" spans="1:13" x14ac:dyDescent="0.25">
      <c r="A1126" s="169">
        <v>21229</v>
      </c>
      <c r="B1126" s="170" t="s">
        <v>755</v>
      </c>
      <c r="C1126" s="170" t="s">
        <v>15</v>
      </c>
      <c r="D1126" s="170" t="s">
        <v>756</v>
      </c>
      <c r="E1126" s="170">
        <v>750</v>
      </c>
      <c r="F1126" s="170">
        <v>12</v>
      </c>
      <c r="G1126" s="171">
        <v>35</v>
      </c>
      <c r="H1126" s="170" t="s">
        <v>43</v>
      </c>
      <c r="I1126" s="171">
        <v>31.99</v>
      </c>
      <c r="J1126" s="169">
        <v>1</v>
      </c>
      <c r="K1126" s="154" cm="1">
        <f t="array" ref="K1126">ROUND(
IF(C1126="Beer",
SUM(LOOKUP(2,1/(SRP!$B$8:$B$10&lt;=E1126)/(SRP!$C$8:$C$10&gt;=E1126),SRP!$D$8:$D$10)*(G1126/100)*(E1126/1000)),
IF(C1126="Spirits",
SUM(LOOKUP(2,1/(SRP!$B$2:$B$7&lt;=E1126)/(SRP!$C$2:$C$7&gt;=E1126),SRP!$D$2:$D$7)*(G1126/100)*(E1126/1000)),
IF(AND(C1126="Wine",D1126="Fortified Wines"),
SUM(LOOKUP(2,1/(SRP!$B$26:$B$29&lt;=E1126)/(SRP!$C$26:$C$29&gt;=E1126),SRP!$D$26:$D$29)*(G1126/100)*(E1126/1000)),
IF(C1126="Wine",
SUM(LOOKUP(2,1/(SRP!$B$21:$B$25&lt;=E1126)/(SRP!$C$21:$C$25&gt;=E1126),SRP!$D$21:$D$25)*(G1126/100)*(E1126/1000)),
IF(AND(C1126="Ready to Drink",D1126="RTD-One Pour Cocktail&gt;7%&lt;=14.5"),
SUM(LOOKUP(2,1/(SRP!$B$16:$B$20&lt;=E1126)/(SRP!$C$16:$C$20&gt;=E1126),SRP!$D$16:$D$20)*(G1126/100)*(E1126/1000)),
IF(C1126="Ready to Drink",
SUM(LOOKUP(2,1/(SRP!$B$11:$B$15&lt;=E1126)/(SRP!$C$11:$C$15&gt;=E1126),SRP!$D$11:$D$15)*(G1126/100)*(E1126/1000)),
0)))))),2)</f>
        <v>20.49</v>
      </c>
      <c r="L1126" s="173" t="str">
        <f t="shared" si="17"/>
        <v>Spirits750</v>
      </c>
      <c r="M1126" s="154">
        <f>VLOOKUP(L1126,'Slope %'!C:D,2,0)</f>
        <v>7.0000000000000007E-2</v>
      </c>
    </row>
    <row r="1127" spans="1:13" x14ac:dyDescent="0.25">
      <c r="A1127" s="169">
        <v>21285</v>
      </c>
      <c r="B1127" s="170" t="s">
        <v>1120</v>
      </c>
      <c r="C1127" s="170" t="s">
        <v>37</v>
      </c>
      <c r="D1127" s="170" t="s">
        <v>1121</v>
      </c>
      <c r="E1127" s="170">
        <v>0</v>
      </c>
      <c r="F1127" s="170">
        <v>10</v>
      </c>
      <c r="H1127" s="170" t="s">
        <v>892</v>
      </c>
      <c r="I1127" s="171">
        <v>2.4900000000000002</v>
      </c>
      <c r="K1127" s="154" cm="1">
        <f t="array" ref="K1127">ROUND(
IF(C1127="Beer",
SUM(LOOKUP(2,1/(SRP!$B$8:$B$10&lt;=E1127)/(SRP!$C$8:$C$10&gt;=E1127),SRP!$D$8:$D$10)*(G1127/100)*(E1127/1000)),
IF(C1127="Spirits",
SUM(LOOKUP(2,1/(SRP!$B$2:$B$7&lt;=E1127)/(SRP!$C$2:$C$7&gt;=E1127),SRP!$D$2:$D$7)*(G1127/100)*(E1127/1000)),
IF(AND(C1127="Wine",D1127="Fortified Wines"),
SUM(LOOKUP(2,1/(SRP!$B$26:$B$29&lt;=E1127)/(SRP!$C$26:$C$29&gt;=E1127),SRP!$D$26:$D$29)*(G1127/100)*(E1127/1000)),
IF(C1127="Wine",
SUM(LOOKUP(2,1/(SRP!$B$21:$B$25&lt;=E1127)/(SRP!$C$21:$C$25&gt;=E1127),SRP!$D$21:$D$25)*(G1127/100)*(E1127/1000)),
IF(AND(C1127="Ready to Drink",D1127="RTD-One Pour Cocktail&gt;7%&lt;=14.5"),
SUM(LOOKUP(2,1/(SRP!$B$16:$B$20&lt;=E1127)/(SRP!$C$16:$C$20&gt;=E1127),SRP!$D$16:$D$20)*(G1127/100)*(E1127/1000)),
IF(C1127="Ready to Drink",
SUM(LOOKUP(2,1/(SRP!$B$11:$B$15&lt;=E1127)/(SRP!$C$11:$C$15&gt;=E1127),SRP!$D$11:$D$15)*(G1127/100)*(E1127/1000)),
0)))))),2)</f>
        <v>0</v>
      </c>
      <c r="L1127" s="173" t="str">
        <f t="shared" si="17"/>
        <v>Non Liquor Merchandise0</v>
      </c>
      <c r="M1127" s="154" t="e">
        <f>VLOOKUP(L1127,'Slope %'!C:D,2,0)</f>
        <v>#N/A</v>
      </c>
    </row>
    <row r="1128" spans="1:13" x14ac:dyDescent="0.25">
      <c r="A1128" s="169">
        <v>21287</v>
      </c>
      <c r="B1128" s="170" t="s">
        <v>1122</v>
      </c>
      <c r="C1128" s="170" t="s">
        <v>37</v>
      </c>
      <c r="D1128" s="170" t="s">
        <v>1121</v>
      </c>
      <c r="E1128" s="170">
        <v>0</v>
      </c>
      <c r="F1128" s="170">
        <v>10</v>
      </c>
      <c r="H1128" s="170" t="s">
        <v>892</v>
      </c>
      <c r="I1128" s="171">
        <v>2.4900000000000002</v>
      </c>
      <c r="K1128" s="154" cm="1">
        <f t="array" ref="K1128">ROUND(
IF(C1128="Beer",
SUM(LOOKUP(2,1/(SRP!$B$8:$B$10&lt;=E1128)/(SRP!$C$8:$C$10&gt;=E1128),SRP!$D$8:$D$10)*(G1128/100)*(E1128/1000)),
IF(C1128="Spirits",
SUM(LOOKUP(2,1/(SRP!$B$2:$B$7&lt;=E1128)/(SRP!$C$2:$C$7&gt;=E1128),SRP!$D$2:$D$7)*(G1128/100)*(E1128/1000)),
IF(AND(C1128="Wine",D1128="Fortified Wines"),
SUM(LOOKUP(2,1/(SRP!$B$26:$B$29&lt;=E1128)/(SRP!$C$26:$C$29&gt;=E1128),SRP!$D$26:$D$29)*(G1128/100)*(E1128/1000)),
IF(C1128="Wine",
SUM(LOOKUP(2,1/(SRP!$B$21:$B$25&lt;=E1128)/(SRP!$C$21:$C$25&gt;=E1128),SRP!$D$21:$D$25)*(G1128/100)*(E1128/1000)),
IF(AND(C1128="Ready to Drink",D1128="RTD-One Pour Cocktail&gt;7%&lt;=14.5"),
SUM(LOOKUP(2,1/(SRP!$B$16:$B$20&lt;=E1128)/(SRP!$C$16:$C$20&gt;=E1128),SRP!$D$16:$D$20)*(G1128/100)*(E1128/1000)),
IF(C1128="Ready to Drink",
SUM(LOOKUP(2,1/(SRP!$B$11:$B$15&lt;=E1128)/(SRP!$C$11:$C$15&gt;=E1128),SRP!$D$11:$D$15)*(G1128/100)*(E1128/1000)),
0)))))),2)</f>
        <v>0</v>
      </c>
      <c r="L1128" s="173" t="str">
        <f t="shared" si="17"/>
        <v>Non Liquor Merchandise0</v>
      </c>
      <c r="M1128" s="154" t="e">
        <f>VLOOKUP(L1128,'Slope %'!C:D,2,0)</f>
        <v>#N/A</v>
      </c>
    </row>
    <row r="1129" spans="1:13" x14ac:dyDescent="0.25">
      <c r="A1129" s="169">
        <v>21296</v>
      </c>
      <c r="B1129" s="170" t="s">
        <v>1123</v>
      </c>
      <c r="C1129" s="170" t="s">
        <v>11</v>
      </c>
      <c r="D1129" s="170" t="s">
        <v>474</v>
      </c>
      <c r="E1129" s="170">
        <v>4092</v>
      </c>
      <c r="F1129" s="170">
        <v>1</v>
      </c>
      <c r="G1129" s="171">
        <v>4</v>
      </c>
      <c r="H1129" s="170" t="s">
        <v>105</v>
      </c>
      <c r="I1129" s="171">
        <v>28.69</v>
      </c>
      <c r="J1129" s="169">
        <v>12</v>
      </c>
      <c r="K1129" s="154" cm="1">
        <f t="array" ref="K1129">ROUND(
IF(C1129="Beer",
SUM(LOOKUP(2,1/(SRP!$B$8:$B$10&lt;=E1129)/(SRP!$C$8:$C$10&gt;=E1129),SRP!$D$8:$D$10)*(G1129/100)*(E1129/1000)),
IF(C1129="Spirits",
SUM(LOOKUP(2,1/(SRP!$B$2:$B$7&lt;=E1129)/(SRP!$C$2:$C$7&gt;=E1129),SRP!$D$2:$D$7)*(G1129/100)*(E1129/1000)),
IF(AND(C1129="Wine",D1129="Fortified Wines"),
SUM(LOOKUP(2,1/(SRP!$B$26:$B$29&lt;=E1129)/(SRP!$C$26:$C$29&gt;=E1129),SRP!$D$26:$D$29)*(G1129/100)*(E1129/1000)),
IF(C1129="Wine",
SUM(LOOKUP(2,1/(SRP!$B$21:$B$25&lt;=E1129)/(SRP!$C$21:$C$25&gt;=E1129),SRP!$D$21:$D$25)*(G1129/100)*(E1129/1000)),
IF(AND(C1129="Ready to Drink",D1129="RTD-One Pour Cocktail&gt;7%&lt;=14.5"),
SUM(LOOKUP(2,1/(SRP!$B$16:$B$20&lt;=E1129)/(SRP!$C$16:$C$20&gt;=E1129),SRP!$D$16:$D$20)*(G1129/100)*(E1129/1000)),
IF(C1129="Ready to Drink",
SUM(LOOKUP(2,1/(SRP!$B$11:$B$15&lt;=E1129)/(SRP!$C$11:$C$15&gt;=E1129),SRP!$D$11:$D$15)*(G1129/100)*(E1129/1000)),
0)))))),2)</f>
        <v>12.78</v>
      </c>
      <c r="L1129" s="173" t="str">
        <f t="shared" si="17"/>
        <v>Beer4092</v>
      </c>
      <c r="M1129" s="154">
        <f>VLOOKUP(L1129,'Slope %'!C:D,2,0)</f>
        <v>7.0000000000000007E-2</v>
      </c>
    </row>
    <row r="1130" spans="1:13" x14ac:dyDescent="0.25">
      <c r="A1130" s="169">
        <v>21296</v>
      </c>
      <c r="B1130" s="170" t="s">
        <v>1123</v>
      </c>
      <c r="C1130" s="170" t="s">
        <v>11</v>
      </c>
      <c r="D1130" s="170" t="s">
        <v>474</v>
      </c>
      <c r="E1130" s="170">
        <v>4092</v>
      </c>
      <c r="F1130" s="170">
        <v>1</v>
      </c>
      <c r="G1130" s="171">
        <v>4</v>
      </c>
      <c r="H1130" s="170" t="s">
        <v>105</v>
      </c>
      <c r="I1130" s="171">
        <v>28.69</v>
      </c>
      <c r="J1130" s="169">
        <v>12</v>
      </c>
      <c r="K1130" s="154" cm="1">
        <f t="array" ref="K1130">ROUND(
IF(C1130="Beer",
SUM(LOOKUP(2,1/(SRP!$B$8:$B$10&lt;=E1130)/(SRP!$C$8:$C$10&gt;=E1130),SRP!$D$8:$D$10)*(G1130/100)*(E1130/1000)),
IF(C1130="Spirits",
SUM(LOOKUP(2,1/(SRP!$B$2:$B$7&lt;=E1130)/(SRP!$C$2:$C$7&gt;=E1130),SRP!$D$2:$D$7)*(G1130/100)*(E1130/1000)),
IF(AND(C1130="Wine",D1130="Fortified Wines"),
SUM(LOOKUP(2,1/(SRP!$B$26:$B$29&lt;=E1130)/(SRP!$C$26:$C$29&gt;=E1130),SRP!$D$26:$D$29)*(G1130/100)*(E1130/1000)),
IF(C1130="Wine",
SUM(LOOKUP(2,1/(SRP!$B$21:$B$25&lt;=E1130)/(SRP!$C$21:$C$25&gt;=E1130),SRP!$D$21:$D$25)*(G1130/100)*(E1130/1000)),
IF(AND(C1130="Ready to Drink",D1130="RTD-One Pour Cocktail&gt;7%&lt;=14.5"),
SUM(LOOKUP(2,1/(SRP!$B$16:$B$20&lt;=E1130)/(SRP!$C$16:$C$20&gt;=E1130),SRP!$D$16:$D$20)*(G1130/100)*(E1130/1000)),
IF(C1130="Ready to Drink",
SUM(LOOKUP(2,1/(SRP!$B$11:$B$15&lt;=E1130)/(SRP!$C$11:$C$15&gt;=E1130),SRP!$D$11:$D$15)*(G1130/100)*(E1130/1000)),
0)))))),2)</f>
        <v>12.78</v>
      </c>
      <c r="L1130" s="173" t="str">
        <f t="shared" si="17"/>
        <v>Beer4092</v>
      </c>
      <c r="M1130" s="154">
        <f>VLOOKUP(L1130,'Slope %'!C:D,2,0)</f>
        <v>7.0000000000000007E-2</v>
      </c>
    </row>
    <row r="1131" spans="1:13" x14ac:dyDescent="0.25">
      <c r="A1131" s="169">
        <v>21303</v>
      </c>
      <c r="B1131" s="170" t="s">
        <v>1124</v>
      </c>
      <c r="C1131" s="170" t="s">
        <v>15</v>
      </c>
      <c r="D1131" s="170" t="s">
        <v>756</v>
      </c>
      <c r="E1131" s="170">
        <v>750</v>
      </c>
      <c r="F1131" s="170">
        <v>12</v>
      </c>
      <c r="G1131" s="171">
        <v>35</v>
      </c>
      <c r="H1131" s="170" t="s">
        <v>43</v>
      </c>
      <c r="I1131" s="171">
        <v>31.99</v>
      </c>
      <c r="J1131" s="169">
        <v>1</v>
      </c>
      <c r="K1131" s="154" cm="1">
        <f t="array" ref="K1131">ROUND(
IF(C1131="Beer",
SUM(LOOKUP(2,1/(SRP!$B$8:$B$10&lt;=E1131)/(SRP!$C$8:$C$10&gt;=E1131),SRP!$D$8:$D$10)*(G1131/100)*(E1131/1000)),
IF(C1131="Spirits",
SUM(LOOKUP(2,1/(SRP!$B$2:$B$7&lt;=E1131)/(SRP!$C$2:$C$7&gt;=E1131),SRP!$D$2:$D$7)*(G1131/100)*(E1131/1000)),
IF(AND(C1131="Wine",D1131="Fortified Wines"),
SUM(LOOKUP(2,1/(SRP!$B$26:$B$29&lt;=E1131)/(SRP!$C$26:$C$29&gt;=E1131),SRP!$D$26:$D$29)*(G1131/100)*(E1131/1000)),
IF(C1131="Wine",
SUM(LOOKUP(2,1/(SRP!$B$21:$B$25&lt;=E1131)/(SRP!$C$21:$C$25&gt;=E1131),SRP!$D$21:$D$25)*(G1131/100)*(E1131/1000)),
IF(AND(C1131="Ready to Drink",D1131="RTD-One Pour Cocktail&gt;7%&lt;=14.5"),
SUM(LOOKUP(2,1/(SRP!$B$16:$B$20&lt;=E1131)/(SRP!$C$16:$C$20&gt;=E1131),SRP!$D$16:$D$20)*(G1131/100)*(E1131/1000)),
IF(C1131="Ready to Drink",
SUM(LOOKUP(2,1/(SRP!$B$11:$B$15&lt;=E1131)/(SRP!$C$11:$C$15&gt;=E1131),SRP!$D$11:$D$15)*(G1131/100)*(E1131/1000)),
0)))))),2)</f>
        <v>20.49</v>
      </c>
      <c r="L1131" s="173" t="str">
        <f t="shared" si="17"/>
        <v>Spirits750</v>
      </c>
      <c r="M1131" s="154">
        <f>VLOOKUP(L1131,'Slope %'!C:D,2,0)</f>
        <v>7.0000000000000007E-2</v>
      </c>
    </row>
    <row r="1132" spans="1:13" x14ac:dyDescent="0.25">
      <c r="A1132" s="169">
        <v>21330</v>
      </c>
      <c r="B1132" s="170" t="s">
        <v>1125</v>
      </c>
      <c r="C1132" s="170" t="s">
        <v>24</v>
      </c>
      <c r="D1132" s="170" t="s">
        <v>298</v>
      </c>
      <c r="E1132" s="170">
        <v>750</v>
      </c>
      <c r="F1132" s="170">
        <v>12</v>
      </c>
      <c r="G1132" s="171">
        <v>11.5</v>
      </c>
      <c r="H1132" s="170" t="s">
        <v>22</v>
      </c>
      <c r="I1132" s="171">
        <v>19.989999999999998</v>
      </c>
      <c r="J1132" s="169">
        <v>1</v>
      </c>
      <c r="K1132" s="154" cm="1">
        <f t="array" ref="K1132">ROUND(
IF(C1132="Beer",
SUM(LOOKUP(2,1/(SRP!$B$8:$B$10&lt;=E1132)/(SRP!$C$8:$C$10&gt;=E1132),SRP!$D$8:$D$10)*(G1132/100)*(E1132/1000)),
IF(C1132="Spirits",
SUM(LOOKUP(2,1/(SRP!$B$2:$B$7&lt;=E1132)/(SRP!$C$2:$C$7&gt;=E1132),SRP!$D$2:$D$7)*(G1132/100)*(E1132/1000)),
IF(AND(C1132="Wine",D1132="Fortified Wines"),
SUM(LOOKUP(2,1/(SRP!$B$26:$B$29&lt;=E1132)/(SRP!$C$26:$C$29&gt;=E1132),SRP!$D$26:$D$29)*(G1132/100)*(E1132/1000)),
IF(C1132="Wine",
SUM(LOOKUP(2,1/(SRP!$B$21:$B$25&lt;=E1132)/(SRP!$C$21:$C$25&gt;=E1132),SRP!$D$21:$D$25)*(G1132/100)*(E1132/1000)),
IF(AND(C1132="Ready to Drink",D1132="RTD-One Pour Cocktail&gt;7%&lt;=14.5"),
SUM(LOOKUP(2,1/(SRP!$B$16:$B$20&lt;=E1132)/(SRP!$C$16:$C$20&gt;=E1132),SRP!$D$16:$D$20)*(G1132/100)*(E1132/1000)),
IF(C1132="Ready to Drink",
SUM(LOOKUP(2,1/(SRP!$B$11:$B$15&lt;=E1132)/(SRP!$C$11:$C$15&gt;=E1132),SRP!$D$11:$D$15)*(G1132/100)*(E1132/1000)),
0)))))),2)</f>
        <v>6.73</v>
      </c>
      <c r="L1132" s="173" t="str">
        <f t="shared" si="17"/>
        <v>Wine750</v>
      </c>
      <c r="M1132" s="154">
        <f>VLOOKUP(L1132,'Slope %'!C:D,2,0)</f>
        <v>0.1</v>
      </c>
    </row>
    <row r="1133" spans="1:13" x14ac:dyDescent="0.25">
      <c r="A1133" s="169">
        <v>21332</v>
      </c>
      <c r="B1133" s="170" t="s">
        <v>1126</v>
      </c>
      <c r="C1133" s="170" t="s">
        <v>24</v>
      </c>
      <c r="D1133" s="170" t="s">
        <v>34</v>
      </c>
      <c r="E1133" s="170">
        <v>750</v>
      </c>
      <c r="F1133" s="170">
        <v>12</v>
      </c>
      <c r="G1133" s="171">
        <v>15</v>
      </c>
      <c r="H1133" s="170" t="s">
        <v>22</v>
      </c>
      <c r="I1133" s="171">
        <v>23.99</v>
      </c>
      <c r="J1133" s="169">
        <v>1</v>
      </c>
      <c r="K1133" s="154" cm="1">
        <f t="array" ref="K1133">ROUND(
IF(C1133="Beer",
SUM(LOOKUP(2,1/(SRP!$B$8:$B$10&lt;=E1133)/(SRP!$C$8:$C$10&gt;=E1133),SRP!$D$8:$D$10)*(G1133/100)*(E1133/1000)),
IF(C1133="Spirits",
SUM(LOOKUP(2,1/(SRP!$B$2:$B$7&lt;=E1133)/(SRP!$C$2:$C$7&gt;=E1133),SRP!$D$2:$D$7)*(G1133/100)*(E1133/1000)),
IF(AND(C1133="Wine",D1133="Fortified Wines"),
SUM(LOOKUP(2,1/(SRP!$B$26:$B$29&lt;=E1133)/(SRP!$C$26:$C$29&gt;=E1133),SRP!$D$26:$D$29)*(G1133/100)*(E1133/1000)),
IF(C1133="Wine",
SUM(LOOKUP(2,1/(SRP!$B$21:$B$25&lt;=E1133)/(SRP!$C$21:$C$25&gt;=E1133),SRP!$D$21:$D$25)*(G1133/100)*(E1133/1000)),
IF(AND(C1133="Ready to Drink",D1133="RTD-One Pour Cocktail&gt;7%&lt;=14.5"),
SUM(LOOKUP(2,1/(SRP!$B$16:$B$20&lt;=E1133)/(SRP!$C$16:$C$20&gt;=E1133),SRP!$D$16:$D$20)*(G1133/100)*(E1133/1000)),
IF(C1133="Ready to Drink",
SUM(LOOKUP(2,1/(SRP!$B$11:$B$15&lt;=E1133)/(SRP!$C$11:$C$15&gt;=E1133),SRP!$D$11:$D$15)*(G1133/100)*(E1133/1000)),
0)))))),2)</f>
        <v>8.7799999999999994</v>
      </c>
      <c r="L1133" s="173" t="str">
        <f t="shared" si="17"/>
        <v>Wine750</v>
      </c>
      <c r="M1133" s="154">
        <f>VLOOKUP(L1133,'Slope %'!C:D,2,0)</f>
        <v>0.1</v>
      </c>
    </row>
    <row r="1134" spans="1:13" x14ac:dyDescent="0.25">
      <c r="A1134" s="169">
        <v>21338</v>
      </c>
      <c r="B1134" s="170" t="s">
        <v>1127</v>
      </c>
      <c r="C1134" s="170" t="s">
        <v>24</v>
      </c>
      <c r="D1134" s="170" t="s">
        <v>34</v>
      </c>
      <c r="E1134" s="170">
        <v>750</v>
      </c>
      <c r="F1134" s="170">
        <v>6</v>
      </c>
      <c r="G1134" s="171">
        <v>16.5</v>
      </c>
      <c r="H1134" s="170" t="s">
        <v>22</v>
      </c>
      <c r="I1134" s="171">
        <v>64.989999999999995</v>
      </c>
      <c r="J1134" s="169">
        <v>1</v>
      </c>
      <c r="K1134" s="154" cm="1">
        <f t="array" ref="K1134">ROUND(
IF(C1134="Beer",
SUM(LOOKUP(2,1/(SRP!$B$8:$B$10&lt;=E1134)/(SRP!$C$8:$C$10&gt;=E1134),SRP!$D$8:$D$10)*(G1134/100)*(E1134/1000)),
IF(C1134="Spirits",
SUM(LOOKUP(2,1/(SRP!$B$2:$B$7&lt;=E1134)/(SRP!$C$2:$C$7&gt;=E1134),SRP!$D$2:$D$7)*(G1134/100)*(E1134/1000)),
IF(AND(C1134="Wine",D1134="Fortified Wines"),
SUM(LOOKUP(2,1/(SRP!$B$26:$B$29&lt;=E1134)/(SRP!$C$26:$C$29&gt;=E1134),SRP!$D$26:$D$29)*(G1134/100)*(E1134/1000)),
IF(C1134="Wine",
SUM(LOOKUP(2,1/(SRP!$B$21:$B$25&lt;=E1134)/(SRP!$C$21:$C$25&gt;=E1134),SRP!$D$21:$D$25)*(G1134/100)*(E1134/1000)),
IF(AND(C1134="Ready to Drink",D1134="RTD-One Pour Cocktail&gt;7%&lt;=14.5"),
SUM(LOOKUP(2,1/(SRP!$B$16:$B$20&lt;=E1134)/(SRP!$C$16:$C$20&gt;=E1134),SRP!$D$16:$D$20)*(G1134/100)*(E1134/1000)),
IF(C1134="Ready to Drink",
SUM(LOOKUP(2,1/(SRP!$B$11:$B$15&lt;=E1134)/(SRP!$C$11:$C$15&gt;=E1134),SRP!$D$11:$D$15)*(G1134/100)*(E1134/1000)),
0)))))),2)</f>
        <v>9.66</v>
      </c>
      <c r="L1134" s="173" t="str">
        <f t="shared" si="17"/>
        <v>Wine750</v>
      </c>
      <c r="M1134" s="154">
        <f>VLOOKUP(L1134,'Slope %'!C:D,2,0)</f>
        <v>0.1</v>
      </c>
    </row>
    <row r="1135" spans="1:13" x14ac:dyDescent="0.25">
      <c r="A1135" s="169">
        <v>21357</v>
      </c>
      <c r="B1135" s="170" t="s">
        <v>1128</v>
      </c>
      <c r="C1135" s="170" t="s">
        <v>15</v>
      </c>
      <c r="D1135" s="170" t="s">
        <v>1129</v>
      </c>
      <c r="E1135" s="170">
        <v>750</v>
      </c>
      <c r="F1135" s="170">
        <v>6</v>
      </c>
      <c r="G1135" s="171">
        <v>46</v>
      </c>
      <c r="H1135" s="170" t="s">
        <v>43</v>
      </c>
      <c r="I1135" s="171">
        <v>124.99</v>
      </c>
      <c r="J1135" s="169">
        <v>1</v>
      </c>
      <c r="K1135" s="154" cm="1">
        <f t="array" ref="K1135">ROUND(
IF(C1135="Beer",
SUM(LOOKUP(2,1/(SRP!$B$8:$B$10&lt;=E1135)/(SRP!$C$8:$C$10&gt;=E1135),SRP!$D$8:$D$10)*(G1135/100)*(E1135/1000)),
IF(C1135="Spirits",
SUM(LOOKUP(2,1/(SRP!$B$2:$B$7&lt;=E1135)/(SRP!$C$2:$C$7&gt;=E1135),SRP!$D$2:$D$7)*(G1135/100)*(E1135/1000)),
IF(AND(C1135="Wine",D1135="Fortified Wines"),
SUM(LOOKUP(2,1/(SRP!$B$26:$B$29&lt;=E1135)/(SRP!$C$26:$C$29&gt;=E1135),SRP!$D$26:$D$29)*(G1135/100)*(E1135/1000)),
IF(C1135="Wine",
SUM(LOOKUP(2,1/(SRP!$B$21:$B$25&lt;=E1135)/(SRP!$C$21:$C$25&gt;=E1135),SRP!$D$21:$D$25)*(G1135/100)*(E1135/1000)),
IF(AND(C1135="Ready to Drink",D1135="RTD-One Pour Cocktail&gt;7%&lt;=14.5"),
SUM(LOOKUP(2,1/(SRP!$B$16:$B$20&lt;=E1135)/(SRP!$C$16:$C$20&gt;=E1135),SRP!$D$16:$D$20)*(G1135/100)*(E1135/1000)),
IF(C1135="Ready to Drink",
SUM(LOOKUP(2,1/(SRP!$B$11:$B$15&lt;=E1135)/(SRP!$C$11:$C$15&gt;=E1135),SRP!$D$11:$D$15)*(G1135/100)*(E1135/1000)),
0)))))),2)</f>
        <v>26.93</v>
      </c>
      <c r="L1135" s="173" t="str">
        <f t="shared" si="17"/>
        <v>Spirits750</v>
      </c>
      <c r="M1135" s="154">
        <f>VLOOKUP(L1135,'Slope %'!C:D,2,0)</f>
        <v>7.0000000000000007E-2</v>
      </c>
    </row>
    <row r="1136" spans="1:13" x14ac:dyDescent="0.25">
      <c r="A1136" s="169">
        <v>21359</v>
      </c>
      <c r="B1136" s="170" t="s">
        <v>1130</v>
      </c>
      <c r="C1136" s="170" t="s">
        <v>11</v>
      </c>
      <c r="D1136" s="170" t="s">
        <v>12</v>
      </c>
      <c r="E1136" s="170">
        <v>473</v>
      </c>
      <c r="F1136" s="170">
        <v>24</v>
      </c>
      <c r="G1136" s="171">
        <v>4.9000000000000004</v>
      </c>
      <c r="H1136" s="170" t="s">
        <v>824</v>
      </c>
      <c r="I1136" s="171">
        <v>2.89</v>
      </c>
      <c r="J1136" s="169">
        <v>1</v>
      </c>
      <c r="K1136" s="154" cm="1">
        <f t="array" ref="K1136">ROUND(
IF(C1136="Beer",
SUM(LOOKUP(2,1/(SRP!$B$8:$B$10&lt;=E1136)/(SRP!$C$8:$C$10&gt;=E1136),SRP!$D$8:$D$10)*(G1136/100)*(E1136/1000)),
IF(C1136="Spirits",
SUM(LOOKUP(2,1/(SRP!$B$2:$B$7&lt;=E1136)/(SRP!$C$2:$C$7&gt;=E1136),SRP!$D$2:$D$7)*(G1136/100)*(E1136/1000)),
IF(AND(C1136="Wine",D1136="Fortified Wines"),
SUM(LOOKUP(2,1/(SRP!$B$26:$B$29&lt;=E1136)/(SRP!$C$26:$C$29&gt;=E1136),SRP!$D$26:$D$29)*(G1136/100)*(E1136/1000)),
IF(C1136="Wine",
SUM(LOOKUP(2,1/(SRP!$B$21:$B$25&lt;=E1136)/(SRP!$C$21:$C$25&gt;=E1136),SRP!$D$21:$D$25)*(G1136/100)*(E1136/1000)),
IF(AND(C1136="Ready to Drink",D1136="RTD-One Pour Cocktail&gt;7%&lt;=14.5"),
SUM(LOOKUP(2,1/(SRP!$B$16:$B$20&lt;=E1136)/(SRP!$C$16:$C$20&gt;=E1136),SRP!$D$16:$D$20)*(G1136/100)*(E1136/1000)),
IF(C1136="Ready to Drink",
SUM(LOOKUP(2,1/(SRP!$B$11:$B$15&lt;=E1136)/(SRP!$C$11:$C$15&gt;=E1136),SRP!$D$11:$D$15)*(G1136/100)*(E1136/1000)),
0)))))),2)</f>
        <v>1.81</v>
      </c>
      <c r="L1136" s="173" t="str">
        <f t="shared" si="17"/>
        <v>Beer473</v>
      </c>
      <c r="M1136" s="154">
        <f>VLOOKUP(L1136,'Slope %'!C:D,2,0)</f>
        <v>0.12</v>
      </c>
    </row>
    <row r="1137" spans="1:13" x14ac:dyDescent="0.25">
      <c r="A1137" s="169">
        <v>21359</v>
      </c>
      <c r="B1137" s="170" t="s">
        <v>1130</v>
      </c>
      <c r="C1137" s="170" t="s">
        <v>11</v>
      </c>
      <c r="D1137" s="170" t="s">
        <v>12</v>
      </c>
      <c r="E1137" s="170">
        <v>473</v>
      </c>
      <c r="F1137" s="170">
        <v>24</v>
      </c>
      <c r="G1137" s="171">
        <v>4.9000000000000004</v>
      </c>
      <c r="H1137" s="170" t="s">
        <v>824</v>
      </c>
      <c r="I1137" s="171">
        <v>2.89</v>
      </c>
      <c r="J1137" s="169">
        <v>1</v>
      </c>
      <c r="K1137" s="154" cm="1">
        <f t="array" ref="K1137">ROUND(
IF(C1137="Beer",
SUM(LOOKUP(2,1/(SRP!$B$8:$B$10&lt;=E1137)/(SRP!$C$8:$C$10&gt;=E1137),SRP!$D$8:$D$10)*(G1137/100)*(E1137/1000)),
IF(C1137="Spirits",
SUM(LOOKUP(2,1/(SRP!$B$2:$B$7&lt;=E1137)/(SRP!$C$2:$C$7&gt;=E1137),SRP!$D$2:$D$7)*(G1137/100)*(E1137/1000)),
IF(AND(C1137="Wine",D1137="Fortified Wines"),
SUM(LOOKUP(2,1/(SRP!$B$26:$B$29&lt;=E1137)/(SRP!$C$26:$C$29&gt;=E1137),SRP!$D$26:$D$29)*(G1137/100)*(E1137/1000)),
IF(C1137="Wine",
SUM(LOOKUP(2,1/(SRP!$B$21:$B$25&lt;=E1137)/(SRP!$C$21:$C$25&gt;=E1137),SRP!$D$21:$D$25)*(G1137/100)*(E1137/1000)),
IF(AND(C1137="Ready to Drink",D1137="RTD-One Pour Cocktail&gt;7%&lt;=14.5"),
SUM(LOOKUP(2,1/(SRP!$B$16:$B$20&lt;=E1137)/(SRP!$C$16:$C$20&gt;=E1137),SRP!$D$16:$D$20)*(G1137/100)*(E1137/1000)),
IF(C1137="Ready to Drink",
SUM(LOOKUP(2,1/(SRP!$B$11:$B$15&lt;=E1137)/(SRP!$C$11:$C$15&gt;=E1137),SRP!$D$11:$D$15)*(G1137/100)*(E1137/1000)),
0)))))),2)</f>
        <v>1.81</v>
      </c>
      <c r="L1137" s="173" t="str">
        <f t="shared" si="17"/>
        <v>Beer473</v>
      </c>
      <c r="M1137" s="154">
        <f>VLOOKUP(L1137,'Slope %'!C:D,2,0)</f>
        <v>0.12</v>
      </c>
    </row>
    <row r="1138" spans="1:13" x14ac:dyDescent="0.25">
      <c r="A1138" s="169">
        <v>21361</v>
      </c>
      <c r="B1138" s="170" t="s">
        <v>1131</v>
      </c>
      <c r="C1138" s="170" t="s">
        <v>15</v>
      </c>
      <c r="D1138" s="170" t="s">
        <v>1129</v>
      </c>
      <c r="E1138" s="170">
        <v>750</v>
      </c>
      <c r="F1138" s="170">
        <v>6</v>
      </c>
      <c r="G1138" s="171">
        <v>46</v>
      </c>
      <c r="H1138" s="170" t="s">
        <v>43</v>
      </c>
      <c r="I1138" s="171">
        <v>110.99</v>
      </c>
      <c r="J1138" s="169">
        <v>1</v>
      </c>
      <c r="K1138" s="154" cm="1">
        <f t="array" ref="K1138">ROUND(
IF(C1138="Beer",
SUM(LOOKUP(2,1/(SRP!$B$8:$B$10&lt;=E1138)/(SRP!$C$8:$C$10&gt;=E1138),SRP!$D$8:$D$10)*(G1138/100)*(E1138/1000)),
IF(C1138="Spirits",
SUM(LOOKUP(2,1/(SRP!$B$2:$B$7&lt;=E1138)/(SRP!$C$2:$C$7&gt;=E1138),SRP!$D$2:$D$7)*(G1138/100)*(E1138/1000)),
IF(AND(C1138="Wine",D1138="Fortified Wines"),
SUM(LOOKUP(2,1/(SRP!$B$26:$B$29&lt;=E1138)/(SRP!$C$26:$C$29&gt;=E1138),SRP!$D$26:$D$29)*(G1138/100)*(E1138/1000)),
IF(C1138="Wine",
SUM(LOOKUP(2,1/(SRP!$B$21:$B$25&lt;=E1138)/(SRP!$C$21:$C$25&gt;=E1138),SRP!$D$21:$D$25)*(G1138/100)*(E1138/1000)),
IF(AND(C1138="Ready to Drink",D1138="RTD-One Pour Cocktail&gt;7%&lt;=14.5"),
SUM(LOOKUP(2,1/(SRP!$B$16:$B$20&lt;=E1138)/(SRP!$C$16:$C$20&gt;=E1138),SRP!$D$16:$D$20)*(G1138/100)*(E1138/1000)),
IF(C1138="Ready to Drink",
SUM(LOOKUP(2,1/(SRP!$B$11:$B$15&lt;=E1138)/(SRP!$C$11:$C$15&gt;=E1138),SRP!$D$11:$D$15)*(G1138/100)*(E1138/1000)),
0)))))),2)</f>
        <v>26.93</v>
      </c>
      <c r="L1138" s="173" t="str">
        <f t="shared" si="17"/>
        <v>Spirits750</v>
      </c>
      <c r="M1138" s="154">
        <f>VLOOKUP(L1138,'Slope %'!C:D,2,0)</f>
        <v>7.0000000000000007E-2</v>
      </c>
    </row>
    <row r="1139" spans="1:13" x14ac:dyDescent="0.25">
      <c r="A1139" s="169">
        <v>21379</v>
      </c>
      <c r="B1139" s="170" t="s">
        <v>1132</v>
      </c>
      <c r="C1139" s="170" t="s">
        <v>15</v>
      </c>
      <c r="D1139" s="170" t="s">
        <v>198</v>
      </c>
      <c r="E1139" s="170">
        <v>750</v>
      </c>
      <c r="F1139" s="170">
        <v>12</v>
      </c>
      <c r="G1139" s="171">
        <v>35</v>
      </c>
      <c r="H1139" s="170" t="s">
        <v>43</v>
      </c>
      <c r="I1139" s="171">
        <v>24.88</v>
      </c>
      <c r="J1139" s="169">
        <v>1</v>
      </c>
      <c r="K1139" s="154" cm="1">
        <f t="array" ref="K1139">ROUND(
IF(C1139="Beer",
SUM(LOOKUP(2,1/(SRP!$B$8:$B$10&lt;=E1139)/(SRP!$C$8:$C$10&gt;=E1139),SRP!$D$8:$D$10)*(G1139/100)*(E1139/1000)),
IF(C1139="Spirits",
SUM(LOOKUP(2,1/(SRP!$B$2:$B$7&lt;=E1139)/(SRP!$C$2:$C$7&gt;=E1139),SRP!$D$2:$D$7)*(G1139/100)*(E1139/1000)),
IF(AND(C1139="Wine",D1139="Fortified Wines"),
SUM(LOOKUP(2,1/(SRP!$B$26:$B$29&lt;=E1139)/(SRP!$C$26:$C$29&gt;=E1139),SRP!$D$26:$D$29)*(G1139/100)*(E1139/1000)),
IF(C1139="Wine",
SUM(LOOKUP(2,1/(SRP!$B$21:$B$25&lt;=E1139)/(SRP!$C$21:$C$25&gt;=E1139),SRP!$D$21:$D$25)*(G1139/100)*(E1139/1000)),
IF(AND(C1139="Ready to Drink",D1139="RTD-One Pour Cocktail&gt;7%&lt;=14.5"),
SUM(LOOKUP(2,1/(SRP!$B$16:$B$20&lt;=E1139)/(SRP!$C$16:$C$20&gt;=E1139),SRP!$D$16:$D$20)*(G1139/100)*(E1139/1000)),
IF(C1139="Ready to Drink",
SUM(LOOKUP(2,1/(SRP!$B$11:$B$15&lt;=E1139)/(SRP!$C$11:$C$15&gt;=E1139),SRP!$D$11:$D$15)*(G1139/100)*(E1139/1000)),
0)))))),2)</f>
        <v>20.49</v>
      </c>
      <c r="L1139" s="173" t="str">
        <f t="shared" si="17"/>
        <v>Spirits750</v>
      </c>
      <c r="M1139" s="154">
        <f>VLOOKUP(L1139,'Slope %'!C:D,2,0)</f>
        <v>7.0000000000000007E-2</v>
      </c>
    </row>
    <row r="1140" spans="1:13" x14ac:dyDescent="0.25">
      <c r="A1140" s="169">
        <v>21380</v>
      </c>
      <c r="B1140" s="170" t="s">
        <v>1133</v>
      </c>
      <c r="C1140" s="170" t="s">
        <v>15</v>
      </c>
      <c r="D1140" s="170" t="s">
        <v>198</v>
      </c>
      <c r="E1140" s="170">
        <v>750</v>
      </c>
      <c r="F1140" s="170">
        <v>12</v>
      </c>
      <c r="G1140" s="171">
        <v>35</v>
      </c>
      <c r="H1140" s="170" t="s">
        <v>20</v>
      </c>
      <c r="I1140" s="171">
        <v>24.88</v>
      </c>
      <c r="J1140" s="169">
        <v>1</v>
      </c>
      <c r="K1140" s="154" cm="1">
        <f t="array" ref="K1140">ROUND(
IF(C1140="Beer",
SUM(LOOKUP(2,1/(SRP!$B$8:$B$10&lt;=E1140)/(SRP!$C$8:$C$10&gt;=E1140),SRP!$D$8:$D$10)*(G1140/100)*(E1140/1000)),
IF(C1140="Spirits",
SUM(LOOKUP(2,1/(SRP!$B$2:$B$7&lt;=E1140)/(SRP!$C$2:$C$7&gt;=E1140),SRP!$D$2:$D$7)*(G1140/100)*(E1140/1000)),
IF(AND(C1140="Wine",D1140="Fortified Wines"),
SUM(LOOKUP(2,1/(SRP!$B$26:$B$29&lt;=E1140)/(SRP!$C$26:$C$29&gt;=E1140),SRP!$D$26:$D$29)*(G1140/100)*(E1140/1000)),
IF(C1140="Wine",
SUM(LOOKUP(2,1/(SRP!$B$21:$B$25&lt;=E1140)/(SRP!$C$21:$C$25&gt;=E1140),SRP!$D$21:$D$25)*(G1140/100)*(E1140/1000)),
IF(AND(C1140="Ready to Drink",D1140="RTD-One Pour Cocktail&gt;7%&lt;=14.5"),
SUM(LOOKUP(2,1/(SRP!$B$16:$B$20&lt;=E1140)/(SRP!$C$16:$C$20&gt;=E1140),SRP!$D$16:$D$20)*(G1140/100)*(E1140/1000)),
IF(C1140="Ready to Drink",
SUM(LOOKUP(2,1/(SRP!$B$11:$B$15&lt;=E1140)/(SRP!$C$11:$C$15&gt;=E1140),SRP!$D$11:$D$15)*(G1140/100)*(E1140/1000)),
0)))))),2)</f>
        <v>20.49</v>
      </c>
      <c r="L1140" s="173" t="str">
        <f t="shared" si="17"/>
        <v>Spirits750</v>
      </c>
      <c r="M1140" s="154">
        <f>VLOOKUP(L1140,'Slope %'!C:D,2,0)</f>
        <v>7.0000000000000007E-2</v>
      </c>
    </row>
    <row r="1141" spans="1:13" x14ac:dyDescent="0.25">
      <c r="A1141" s="169">
        <v>21381</v>
      </c>
      <c r="B1141" s="170" t="s">
        <v>1134</v>
      </c>
      <c r="C1141" s="170" t="s">
        <v>15</v>
      </c>
      <c r="D1141" s="170" t="s">
        <v>19</v>
      </c>
      <c r="E1141" s="170">
        <v>750</v>
      </c>
      <c r="F1141" s="170">
        <v>12</v>
      </c>
      <c r="G1141" s="171">
        <v>40</v>
      </c>
      <c r="H1141" s="170" t="s">
        <v>123</v>
      </c>
      <c r="I1141" s="171">
        <v>25.99</v>
      </c>
      <c r="J1141" s="169">
        <v>1</v>
      </c>
      <c r="K1141" s="154" cm="1">
        <f t="array" ref="K1141">ROUND(
IF(C1141="Beer",
SUM(LOOKUP(2,1/(SRP!$B$8:$B$10&lt;=E1141)/(SRP!$C$8:$C$10&gt;=E1141),SRP!$D$8:$D$10)*(G1141/100)*(E1141/1000)),
IF(C1141="Spirits",
SUM(LOOKUP(2,1/(SRP!$B$2:$B$7&lt;=E1141)/(SRP!$C$2:$C$7&gt;=E1141),SRP!$D$2:$D$7)*(G1141/100)*(E1141/1000)),
IF(AND(C1141="Wine",D1141="Fortified Wines"),
SUM(LOOKUP(2,1/(SRP!$B$26:$B$29&lt;=E1141)/(SRP!$C$26:$C$29&gt;=E1141),SRP!$D$26:$D$29)*(G1141/100)*(E1141/1000)),
IF(C1141="Wine",
SUM(LOOKUP(2,1/(SRP!$B$21:$B$25&lt;=E1141)/(SRP!$C$21:$C$25&gt;=E1141),SRP!$D$21:$D$25)*(G1141/100)*(E1141/1000)),
IF(AND(C1141="Ready to Drink",D1141="RTD-One Pour Cocktail&gt;7%&lt;=14.5"),
SUM(LOOKUP(2,1/(SRP!$B$16:$B$20&lt;=E1141)/(SRP!$C$16:$C$20&gt;=E1141),SRP!$D$16:$D$20)*(G1141/100)*(E1141/1000)),
IF(C1141="Ready to Drink",
SUM(LOOKUP(2,1/(SRP!$B$11:$B$15&lt;=E1141)/(SRP!$C$11:$C$15&gt;=E1141),SRP!$D$11:$D$15)*(G1141/100)*(E1141/1000)),
0)))))),2)</f>
        <v>23.42</v>
      </c>
      <c r="L1141" s="173" t="str">
        <f t="shared" si="17"/>
        <v>Spirits750</v>
      </c>
      <c r="M1141" s="154">
        <f>VLOOKUP(L1141,'Slope %'!C:D,2,0)</f>
        <v>7.0000000000000007E-2</v>
      </c>
    </row>
    <row r="1142" spans="1:13" x14ac:dyDescent="0.25">
      <c r="A1142" s="169">
        <v>21409</v>
      </c>
      <c r="B1142" s="170" t="s">
        <v>1135</v>
      </c>
      <c r="C1142" s="170" t="s">
        <v>11</v>
      </c>
      <c r="D1142" s="170" t="s">
        <v>12</v>
      </c>
      <c r="E1142" s="170">
        <v>473</v>
      </c>
      <c r="F1142" s="170">
        <v>24</v>
      </c>
      <c r="G1142" s="171">
        <v>5</v>
      </c>
      <c r="H1142" s="170" t="s">
        <v>1136</v>
      </c>
      <c r="I1142" s="171">
        <v>3.99</v>
      </c>
      <c r="J1142" s="169">
        <v>1</v>
      </c>
      <c r="K1142" s="154" cm="1">
        <f t="array" ref="K1142">ROUND(
IF(C1142="Beer",
SUM(LOOKUP(2,1/(SRP!$B$8:$B$10&lt;=E1142)/(SRP!$C$8:$C$10&gt;=E1142),SRP!$D$8:$D$10)*(G1142/100)*(E1142/1000)),
IF(C1142="Spirits",
SUM(LOOKUP(2,1/(SRP!$B$2:$B$7&lt;=E1142)/(SRP!$C$2:$C$7&gt;=E1142),SRP!$D$2:$D$7)*(G1142/100)*(E1142/1000)),
IF(AND(C1142="Wine",D1142="Fortified Wines"),
SUM(LOOKUP(2,1/(SRP!$B$26:$B$29&lt;=E1142)/(SRP!$C$26:$C$29&gt;=E1142),SRP!$D$26:$D$29)*(G1142/100)*(E1142/1000)),
IF(C1142="Wine",
SUM(LOOKUP(2,1/(SRP!$B$21:$B$25&lt;=E1142)/(SRP!$C$21:$C$25&gt;=E1142),SRP!$D$21:$D$25)*(G1142/100)*(E1142/1000)),
IF(AND(C1142="Ready to Drink",D1142="RTD-One Pour Cocktail&gt;7%&lt;=14.5"),
SUM(LOOKUP(2,1/(SRP!$B$16:$B$20&lt;=E1142)/(SRP!$C$16:$C$20&gt;=E1142),SRP!$D$16:$D$20)*(G1142/100)*(E1142/1000)),
IF(C1142="Ready to Drink",
SUM(LOOKUP(2,1/(SRP!$B$11:$B$15&lt;=E1142)/(SRP!$C$11:$C$15&gt;=E1142),SRP!$D$11:$D$15)*(G1142/100)*(E1142/1000)),
0)))))),2)</f>
        <v>1.85</v>
      </c>
      <c r="L1142" s="173" t="str">
        <f t="shared" si="17"/>
        <v>Beer473</v>
      </c>
      <c r="M1142" s="154">
        <f>VLOOKUP(L1142,'Slope %'!C:D,2,0)</f>
        <v>0.12</v>
      </c>
    </row>
    <row r="1143" spans="1:13" x14ac:dyDescent="0.25">
      <c r="A1143" s="169">
        <v>21409</v>
      </c>
      <c r="B1143" s="170" t="s">
        <v>1135</v>
      </c>
      <c r="C1143" s="170" t="s">
        <v>11</v>
      </c>
      <c r="D1143" s="170" t="s">
        <v>12</v>
      </c>
      <c r="E1143" s="170">
        <v>473</v>
      </c>
      <c r="F1143" s="170">
        <v>24</v>
      </c>
      <c r="G1143" s="171">
        <v>5</v>
      </c>
      <c r="H1143" s="170" t="s">
        <v>1136</v>
      </c>
      <c r="I1143" s="171">
        <v>3.99</v>
      </c>
      <c r="J1143" s="169">
        <v>1</v>
      </c>
      <c r="K1143" s="154" cm="1">
        <f t="array" ref="K1143">ROUND(
IF(C1143="Beer",
SUM(LOOKUP(2,1/(SRP!$B$8:$B$10&lt;=E1143)/(SRP!$C$8:$C$10&gt;=E1143),SRP!$D$8:$D$10)*(G1143/100)*(E1143/1000)),
IF(C1143="Spirits",
SUM(LOOKUP(2,1/(SRP!$B$2:$B$7&lt;=E1143)/(SRP!$C$2:$C$7&gt;=E1143),SRP!$D$2:$D$7)*(G1143/100)*(E1143/1000)),
IF(AND(C1143="Wine",D1143="Fortified Wines"),
SUM(LOOKUP(2,1/(SRP!$B$26:$B$29&lt;=E1143)/(SRP!$C$26:$C$29&gt;=E1143),SRP!$D$26:$D$29)*(G1143/100)*(E1143/1000)),
IF(C1143="Wine",
SUM(LOOKUP(2,1/(SRP!$B$21:$B$25&lt;=E1143)/(SRP!$C$21:$C$25&gt;=E1143),SRP!$D$21:$D$25)*(G1143/100)*(E1143/1000)),
IF(AND(C1143="Ready to Drink",D1143="RTD-One Pour Cocktail&gt;7%&lt;=14.5"),
SUM(LOOKUP(2,1/(SRP!$B$16:$B$20&lt;=E1143)/(SRP!$C$16:$C$20&gt;=E1143),SRP!$D$16:$D$20)*(G1143/100)*(E1143/1000)),
IF(C1143="Ready to Drink",
SUM(LOOKUP(2,1/(SRP!$B$11:$B$15&lt;=E1143)/(SRP!$C$11:$C$15&gt;=E1143),SRP!$D$11:$D$15)*(G1143/100)*(E1143/1000)),
0)))))),2)</f>
        <v>1.85</v>
      </c>
      <c r="L1143" s="173" t="str">
        <f t="shared" si="17"/>
        <v>Beer473</v>
      </c>
      <c r="M1143" s="154">
        <f>VLOOKUP(L1143,'Slope %'!C:D,2,0)</f>
        <v>0.12</v>
      </c>
    </row>
    <row r="1144" spans="1:13" x14ac:dyDescent="0.25">
      <c r="A1144" s="169">
        <v>21410</v>
      </c>
      <c r="B1144" s="170" t="s">
        <v>1137</v>
      </c>
      <c r="C1144" s="170" t="s">
        <v>11</v>
      </c>
      <c r="D1144" s="170" t="s">
        <v>267</v>
      </c>
      <c r="E1144" s="170">
        <v>473</v>
      </c>
      <c r="F1144" s="170">
        <v>24</v>
      </c>
      <c r="G1144" s="171">
        <v>5</v>
      </c>
      <c r="H1144" s="170" t="s">
        <v>1136</v>
      </c>
      <c r="I1144" s="171">
        <v>4.5</v>
      </c>
      <c r="J1144" s="169">
        <v>1</v>
      </c>
      <c r="K1144" s="154" cm="1">
        <f t="array" ref="K1144">ROUND(
IF(C1144="Beer",
SUM(LOOKUP(2,1/(SRP!$B$8:$B$10&lt;=E1144)/(SRP!$C$8:$C$10&gt;=E1144),SRP!$D$8:$D$10)*(G1144/100)*(E1144/1000)),
IF(C1144="Spirits",
SUM(LOOKUP(2,1/(SRP!$B$2:$B$7&lt;=E1144)/(SRP!$C$2:$C$7&gt;=E1144),SRP!$D$2:$D$7)*(G1144/100)*(E1144/1000)),
IF(AND(C1144="Wine",D1144="Fortified Wines"),
SUM(LOOKUP(2,1/(SRP!$B$26:$B$29&lt;=E1144)/(SRP!$C$26:$C$29&gt;=E1144),SRP!$D$26:$D$29)*(G1144/100)*(E1144/1000)),
IF(C1144="Wine",
SUM(LOOKUP(2,1/(SRP!$B$21:$B$25&lt;=E1144)/(SRP!$C$21:$C$25&gt;=E1144),SRP!$D$21:$D$25)*(G1144/100)*(E1144/1000)),
IF(AND(C1144="Ready to Drink",D1144="RTD-One Pour Cocktail&gt;7%&lt;=14.5"),
SUM(LOOKUP(2,1/(SRP!$B$16:$B$20&lt;=E1144)/(SRP!$C$16:$C$20&gt;=E1144),SRP!$D$16:$D$20)*(G1144/100)*(E1144/1000)),
IF(C1144="Ready to Drink",
SUM(LOOKUP(2,1/(SRP!$B$11:$B$15&lt;=E1144)/(SRP!$C$11:$C$15&gt;=E1144),SRP!$D$11:$D$15)*(G1144/100)*(E1144/1000)),
0)))))),2)</f>
        <v>1.85</v>
      </c>
      <c r="L1144" s="173" t="str">
        <f t="shared" si="17"/>
        <v>Beer473</v>
      </c>
      <c r="M1144" s="154">
        <f>VLOOKUP(L1144,'Slope %'!C:D,2,0)</f>
        <v>0.12</v>
      </c>
    </row>
    <row r="1145" spans="1:13" x14ac:dyDescent="0.25">
      <c r="A1145" s="169">
        <v>21410</v>
      </c>
      <c r="B1145" s="170" t="s">
        <v>1137</v>
      </c>
      <c r="C1145" s="170" t="s">
        <v>11</v>
      </c>
      <c r="D1145" s="170" t="s">
        <v>267</v>
      </c>
      <c r="E1145" s="170">
        <v>473</v>
      </c>
      <c r="F1145" s="170">
        <v>24</v>
      </c>
      <c r="G1145" s="171">
        <v>5</v>
      </c>
      <c r="H1145" s="170" t="s">
        <v>1136</v>
      </c>
      <c r="I1145" s="171">
        <v>4.5</v>
      </c>
      <c r="J1145" s="169">
        <v>1</v>
      </c>
      <c r="K1145" s="154" cm="1">
        <f t="array" ref="K1145">ROUND(
IF(C1145="Beer",
SUM(LOOKUP(2,1/(SRP!$B$8:$B$10&lt;=E1145)/(SRP!$C$8:$C$10&gt;=E1145),SRP!$D$8:$D$10)*(G1145/100)*(E1145/1000)),
IF(C1145="Spirits",
SUM(LOOKUP(2,1/(SRP!$B$2:$B$7&lt;=E1145)/(SRP!$C$2:$C$7&gt;=E1145),SRP!$D$2:$D$7)*(G1145/100)*(E1145/1000)),
IF(AND(C1145="Wine",D1145="Fortified Wines"),
SUM(LOOKUP(2,1/(SRP!$B$26:$B$29&lt;=E1145)/(SRP!$C$26:$C$29&gt;=E1145),SRP!$D$26:$D$29)*(G1145/100)*(E1145/1000)),
IF(C1145="Wine",
SUM(LOOKUP(2,1/(SRP!$B$21:$B$25&lt;=E1145)/(SRP!$C$21:$C$25&gt;=E1145),SRP!$D$21:$D$25)*(G1145/100)*(E1145/1000)),
IF(AND(C1145="Ready to Drink",D1145="RTD-One Pour Cocktail&gt;7%&lt;=14.5"),
SUM(LOOKUP(2,1/(SRP!$B$16:$B$20&lt;=E1145)/(SRP!$C$16:$C$20&gt;=E1145),SRP!$D$16:$D$20)*(G1145/100)*(E1145/1000)),
IF(C1145="Ready to Drink",
SUM(LOOKUP(2,1/(SRP!$B$11:$B$15&lt;=E1145)/(SRP!$C$11:$C$15&gt;=E1145),SRP!$D$11:$D$15)*(G1145/100)*(E1145/1000)),
0)))))),2)</f>
        <v>1.85</v>
      </c>
      <c r="L1145" s="173" t="str">
        <f t="shared" si="17"/>
        <v>Beer473</v>
      </c>
      <c r="M1145" s="154">
        <f>VLOOKUP(L1145,'Slope %'!C:D,2,0)</f>
        <v>0.12</v>
      </c>
    </row>
    <row r="1146" spans="1:13" x14ac:dyDescent="0.25">
      <c r="A1146" s="169">
        <v>21411</v>
      </c>
      <c r="B1146" s="170" t="s">
        <v>1138</v>
      </c>
      <c r="C1146" s="170" t="s">
        <v>11</v>
      </c>
      <c r="D1146" s="170" t="s">
        <v>303</v>
      </c>
      <c r="E1146" s="170">
        <v>473</v>
      </c>
      <c r="F1146" s="170">
        <v>24</v>
      </c>
      <c r="G1146" s="171">
        <v>6.5</v>
      </c>
      <c r="H1146" s="170" t="s">
        <v>1136</v>
      </c>
      <c r="I1146" s="171">
        <v>4.95</v>
      </c>
      <c r="J1146" s="169">
        <v>1</v>
      </c>
      <c r="K1146" s="154" cm="1">
        <f t="array" ref="K1146">ROUND(
IF(C1146="Beer",
SUM(LOOKUP(2,1/(SRP!$B$8:$B$10&lt;=E1146)/(SRP!$C$8:$C$10&gt;=E1146),SRP!$D$8:$D$10)*(G1146/100)*(E1146/1000)),
IF(C1146="Spirits",
SUM(LOOKUP(2,1/(SRP!$B$2:$B$7&lt;=E1146)/(SRP!$C$2:$C$7&gt;=E1146),SRP!$D$2:$D$7)*(G1146/100)*(E1146/1000)),
IF(AND(C1146="Wine",D1146="Fortified Wines"),
SUM(LOOKUP(2,1/(SRP!$B$26:$B$29&lt;=E1146)/(SRP!$C$26:$C$29&gt;=E1146),SRP!$D$26:$D$29)*(G1146/100)*(E1146/1000)),
IF(C1146="Wine",
SUM(LOOKUP(2,1/(SRP!$B$21:$B$25&lt;=E1146)/(SRP!$C$21:$C$25&gt;=E1146),SRP!$D$21:$D$25)*(G1146/100)*(E1146/1000)),
IF(AND(C1146="Ready to Drink",D1146="RTD-One Pour Cocktail&gt;7%&lt;=14.5"),
SUM(LOOKUP(2,1/(SRP!$B$16:$B$20&lt;=E1146)/(SRP!$C$16:$C$20&gt;=E1146),SRP!$D$16:$D$20)*(G1146/100)*(E1146/1000)),
IF(C1146="Ready to Drink",
SUM(LOOKUP(2,1/(SRP!$B$11:$B$15&lt;=E1146)/(SRP!$C$11:$C$15&gt;=E1146),SRP!$D$11:$D$15)*(G1146/100)*(E1146/1000)),
0)))))),2)</f>
        <v>2.4</v>
      </c>
      <c r="L1146" s="173" t="str">
        <f t="shared" si="17"/>
        <v>Beer473</v>
      </c>
      <c r="M1146" s="154">
        <f>VLOOKUP(L1146,'Slope %'!C:D,2,0)</f>
        <v>0.12</v>
      </c>
    </row>
    <row r="1147" spans="1:13" x14ac:dyDescent="0.25">
      <c r="A1147" s="169">
        <v>21411</v>
      </c>
      <c r="B1147" s="170" t="s">
        <v>1138</v>
      </c>
      <c r="C1147" s="170" t="s">
        <v>11</v>
      </c>
      <c r="D1147" s="170" t="s">
        <v>303</v>
      </c>
      <c r="E1147" s="170">
        <v>473</v>
      </c>
      <c r="F1147" s="170">
        <v>24</v>
      </c>
      <c r="G1147" s="171">
        <v>6.5</v>
      </c>
      <c r="H1147" s="170" t="s">
        <v>1136</v>
      </c>
      <c r="I1147" s="171">
        <v>4.95</v>
      </c>
      <c r="J1147" s="169">
        <v>1</v>
      </c>
      <c r="K1147" s="154" cm="1">
        <f t="array" ref="K1147">ROUND(
IF(C1147="Beer",
SUM(LOOKUP(2,1/(SRP!$B$8:$B$10&lt;=E1147)/(SRP!$C$8:$C$10&gt;=E1147),SRP!$D$8:$D$10)*(G1147/100)*(E1147/1000)),
IF(C1147="Spirits",
SUM(LOOKUP(2,1/(SRP!$B$2:$B$7&lt;=E1147)/(SRP!$C$2:$C$7&gt;=E1147),SRP!$D$2:$D$7)*(G1147/100)*(E1147/1000)),
IF(AND(C1147="Wine",D1147="Fortified Wines"),
SUM(LOOKUP(2,1/(SRP!$B$26:$B$29&lt;=E1147)/(SRP!$C$26:$C$29&gt;=E1147),SRP!$D$26:$D$29)*(G1147/100)*(E1147/1000)),
IF(C1147="Wine",
SUM(LOOKUP(2,1/(SRP!$B$21:$B$25&lt;=E1147)/(SRP!$C$21:$C$25&gt;=E1147),SRP!$D$21:$D$25)*(G1147/100)*(E1147/1000)),
IF(AND(C1147="Ready to Drink",D1147="RTD-One Pour Cocktail&gt;7%&lt;=14.5"),
SUM(LOOKUP(2,1/(SRP!$B$16:$B$20&lt;=E1147)/(SRP!$C$16:$C$20&gt;=E1147),SRP!$D$16:$D$20)*(G1147/100)*(E1147/1000)),
IF(C1147="Ready to Drink",
SUM(LOOKUP(2,1/(SRP!$B$11:$B$15&lt;=E1147)/(SRP!$C$11:$C$15&gt;=E1147),SRP!$D$11:$D$15)*(G1147/100)*(E1147/1000)),
0)))))),2)</f>
        <v>2.4</v>
      </c>
      <c r="L1147" s="173" t="str">
        <f t="shared" si="17"/>
        <v>Beer473</v>
      </c>
      <c r="M1147" s="154">
        <f>VLOOKUP(L1147,'Slope %'!C:D,2,0)</f>
        <v>0.12</v>
      </c>
    </row>
    <row r="1148" spans="1:13" x14ac:dyDescent="0.25">
      <c r="A1148" s="169">
        <v>21413</v>
      </c>
      <c r="B1148" s="170" t="s">
        <v>1139</v>
      </c>
      <c r="C1148" s="170" t="s">
        <v>11</v>
      </c>
      <c r="D1148" s="170" t="s">
        <v>303</v>
      </c>
      <c r="E1148" s="170">
        <v>473</v>
      </c>
      <c r="F1148" s="170">
        <v>24</v>
      </c>
      <c r="G1148" s="171">
        <v>6.5</v>
      </c>
      <c r="H1148" s="170" t="s">
        <v>1136</v>
      </c>
      <c r="I1148" s="171">
        <v>4.99</v>
      </c>
      <c r="J1148" s="169">
        <v>1</v>
      </c>
      <c r="K1148" s="154" cm="1">
        <f t="array" ref="K1148">ROUND(
IF(C1148="Beer",
SUM(LOOKUP(2,1/(SRP!$B$8:$B$10&lt;=E1148)/(SRP!$C$8:$C$10&gt;=E1148),SRP!$D$8:$D$10)*(G1148/100)*(E1148/1000)),
IF(C1148="Spirits",
SUM(LOOKUP(2,1/(SRP!$B$2:$B$7&lt;=E1148)/(SRP!$C$2:$C$7&gt;=E1148),SRP!$D$2:$D$7)*(G1148/100)*(E1148/1000)),
IF(AND(C1148="Wine",D1148="Fortified Wines"),
SUM(LOOKUP(2,1/(SRP!$B$26:$B$29&lt;=E1148)/(SRP!$C$26:$C$29&gt;=E1148),SRP!$D$26:$D$29)*(G1148/100)*(E1148/1000)),
IF(C1148="Wine",
SUM(LOOKUP(2,1/(SRP!$B$21:$B$25&lt;=E1148)/(SRP!$C$21:$C$25&gt;=E1148),SRP!$D$21:$D$25)*(G1148/100)*(E1148/1000)),
IF(AND(C1148="Ready to Drink",D1148="RTD-One Pour Cocktail&gt;7%&lt;=14.5"),
SUM(LOOKUP(2,1/(SRP!$B$16:$B$20&lt;=E1148)/(SRP!$C$16:$C$20&gt;=E1148),SRP!$D$16:$D$20)*(G1148/100)*(E1148/1000)),
IF(C1148="Ready to Drink",
SUM(LOOKUP(2,1/(SRP!$B$11:$B$15&lt;=E1148)/(SRP!$C$11:$C$15&gt;=E1148),SRP!$D$11:$D$15)*(G1148/100)*(E1148/1000)),
0)))))),2)</f>
        <v>2.4</v>
      </c>
      <c r="L1148" s="173" t="str">
        <f t="shared" si="17"/>
        <v>Beer473</v>
      </c>
      <c r="M1148" s="154">
        <f>VLOOKUP(L1148,'Slope %'!C:D,2,0)</f>
        <v>0.12</v>
      </c>
    </row>
    <row r="1149" spans="1:13" x14ac:dyDescent="0.25">
      <c r="A1149" s="169">
        <v>21413</v>
      </c>
      <c r="B1149" s="170" t="s">
        <v>1139</v>
      </c>
      <c r="C1149" s="170" t="s">
        <v>11</v>
      </c>
      <c r="D1149" s="170" t="s">
        <v>303</v>
      </c>
      <c r="E1149" s="170">
        <v>473</v>
      </c>
      <c r="F1149" s="170">
        <v>24</v>
      </c>
      <c r="G1149" s="171">
        <v>6.5</v>
      </c>
      <c r="H1149" s="170" t="s">
        <v>1136</v>
      </c>
      <c r="I1149" s="171">
        <v>4.99</v>
      </c>
      <c r="J1149" s="169">
        <v>1</v>
      </c>
      <c r="K1149" s="154" cm="1">
        <f t="array" ref="K1149">ROUND(
IF(C1149="Beer",
SUM(LOOKUP(2,1/(SRP!$B$8:$B$10&lt;=E1149)/(SRP!$C$8:$C$10&gt;=E1149),SRP!$D$8:$D$10)*(G1149/100)*(E1149/1000)),
IF(C1149="Spirits",
SUM(LOOKUP(2,1/(SRP!$B$2:$B$7&lt;=E1149)/(SRP!$C$2:$C$7&gt;=E1149),SRP!$D$2:$D$7)*(G1149/100)*(E1149/1000)),
IF(AND(C1149="Wine",D1149="Fortified Wines"),
SUM(LOOKUP(2,1/(SRP!$B$26:$B$29&lt;=E1149)/(SRP!$C$26:$C$29&gt;=E1149),SRP!$D$26:$D$29)*(G1149/100)*(E1149/1000)),
IF(C1149="Wine",
SUM(LOOKUP(2,1/(SRP!$B$21:$B$25&lt;=E1149)/(SRP!$C$21:$C$25&gt;=E1149),SRP!$D$21:$D$25)*(G1149/100)*(E1149/1000)),
IF(AND(C1149="Ready to Drink",D1149="RTD-One Pour Cocktail&gt;7%&lt;=14.5"),
SUM(LOOKUP(2,1/(SRP!$B$16:$B$20&lt;=E1149)/(SRP!$C$16:$C$20&gt;=E1149),SRP!$D$16:$D$20)*(G1149/100)*(E1149/1000)),
IF(C1149="Ready to Drink",
SUM(LOOKUP(2,1/(SRP!$B$11:$B$15&lt;=E1149)/(SRP!$C$11:$C$15&gt;=E1149),SRP!$D$11:$D$15)*(G1149/100)*(E1149/1000)),
0)))))),2)</f>
        <v>2.4</v>
      </c>
      <c r="L1149" s="173" t="str">
        <f t="shared" si="17"/>
        <v>Beer473</v>
      </c>
      <c r="M1149" s="154">
        <f>VLOOKUP(L1149,'Slope %'!C:D,2,0)</f>
        <v>0.12</v>
      </c>
    </row>
    <row r="1150" spans="1:13" x14ac:dyDescent="0.25">
      <c r="A1150" s="169">
        <v>21414</v>
      </c>
      <c r="B1150" s="170" t="s">
        <v>1140</v>
      </c>
      <c r="C1150" s="170" t="s">
        <v>15</v>
      </c>
      <c r="D1150" s="170" t="s">
        <v>462</v>
      </c>
      <c r="E1150" s="170">
        <v>750</v>
      </c>
      <c r="F1150" s="170">
        <v>12</v>
      </c>
      <c r="G1150" s="171">
        <v>40</v>
      </c>
      <c r="H1150" s="170" t="s">
        <v>43</v>
      </c>
      <c r="I1150" s="171">
        <v>62.99</v>
      </c>
      <c r="J1150" s="169">
        <v>1</v>
      </c>
      <c r="K1150" s="154" cm="1">
        <f t="array" ref="K1150">ROUND(
IF(C1150="Beer",
SUM(LOOKUP(2,1/(SRP!$B$8:$B$10&lt;=E1150)/(SRP!$C$8:$C$10&gt;=E1150),SRP!$D$8:$D$10)*(G1150/100)*(E1150/1000)),
IF(C1150="Spirits",
SUM(LOOKUP(2,1/(SRP!$B$2:$B$7&lt;=E1150)/(SRP!$C$2:$C$7&gt;=E1150),SRP!$D$2:$D$7)*(G1150/100)*(E1150/1000)),
IF(AND(C1150="Wine",D1150="Fortified Wines"),
SUM(LOOKUP(2,1/(SRP!$B$26:$B$29&lt;=E1150)/(SRP!$C$26:$C$29&gt;=E1150),SRP!$D$26:$D$29)*(G1150/100)*(E1150/1000)),
IF(C1150="Wine",
SUM(LOOKUP(2,1/(SRP!$B$21:$B$25&lt;=E1150)/(SRP!$C$21:$C$25&gt;=E1150),SRP!$D$21:$D$25)*(G1150/100)*(E1150/1000)),
IF(AND(C1150="Ready to Drink",D1150="RTD-One Pour Cocktail&gt;7%&lt;=14.5"),
SUM(LOOKUP(2,1/(SRP!$B$16:$B$20&lt;=E1150)/(SRP!$C$16:$C$20&gt;=E1150),SRP!$D$16:$D$20)*(G1150/100)*(E1150/1000)),
IF(C1150="Ready to Drink",
SUM(LOOKUP(2,1/(SRP!$B$11:$B$15&lt;=E1150)/(SRP!$C$11:$C$15&gt;=E1150),SRP!$D$11:$D$15)*(G1150/100)*(E1150/1000)),
0)))))),2)</f>
        <v>23.42</v>
      </c>
      <c r="L1150" s="173" t="str">
        <f t="shared" si="17"/>
        <v>Spirits750</v>
      </c>
      <c r="M1150" s="154">
        <f>VLOOKUP(L1150,'Slope %'!C:D,2,0)</f>
        <v>7.0000000000000007E-2</v>
      </c>
    </row>
    <row r="1151" spans="1:13" x14ac:dyDescent="0.25">
      <c r="A1151" s="169">
        <v>21417</v>
      </c>
      <c r="B1151" s="170" t="s">
        <v>1141</v>
      </c>
      <c r="C1151" s="170" t="s">
        <v>24</v>
      </c>
      <c r="D1151" s="170" t="s">
        <v>230</v>
      </c>
      <c r="E1151" s="170">
        <v>750</v>
      </c>
      <c r="F1151" s="170">
        <v>6</v>
      </c>
      <c r="G1151" s="171">
        <v>15</v>
      </c>
      <c r="H1151" s="170" t="s">
        <v>32</v>
      </c>
      <c r="I1151" s="171">
        <v>49.99</v>
      </c>
      <c r="J1151" s="169">
        <v>1</v>
      </c>
      <c r="K1151" s="154" cm="1">
        <f t="array" ref="K1151">ROUND(
IF(C1151="Beer",
SUM(LOOKUP(2,1/(SRP!$B$8:$B$10&lt;=E1151)/(SRP!$C$8:$C$10&gt;=E1151),SRP!$D$8:$D$10)*(G1151/100)*(E1151/1000)),
IF(C1151="Spirits",
SUM(LOOKUP(2,1/(SRP!$B$2:$B$7&lt;=E1151)/(SRP!$C$2:$C$7&gt;=E1151),SRP!$D$2:$D$7)*(G1151/100)*(E1151/1000)),
IF(AND(C1151="Wine",D1151="Fortified Wines"),
SUM(LOOKUP(2,1/(SRP!$B$26:$B$29&lt;=E1151)/(SRP!$C$26:$C$29&gt;=E1151),SRP!$D$26:$D$29)*(G1151/100)*(E1151/1000)),
IF(C1151="Wine",
SUM(LOOKUP(2,1/(SRP!$B$21:$B$25&lt;=E1151)/(SRP!$C$21:$C$25&gt;=E1151),SRP!$D$21:$D$25)*(G1151/100)*(E1151/1000)),
IF(AND(C1151="Ready to Drink",D1151="RTD-One Pour Cocktail&gt;7%&lt;=14.5"),
SUM(LOOKUP(2,1/(SRP!$B$16:$B$20&lt;=E1151)/(SRP!$C$16:$C$20&gt;=E1151),SRP!$D$16:$D$20)*(G1151/100)*(E1151/1000)),
IF(C1151="Ready to Drink",
SUM(LOOKUP(2,1/(SRP!$B$11:$B$15&lt;=E1151)/(SRP!$C$11:$C$15&gt;=E1151),SRP!$D$11:$D$15)*(G1151/100)*(E1151/1000)),
0)))))),2)</f>
        <v>8.7799999999999994</v>
      </c>
      <c r="L1151" s="173" t="str">
        <f t="shared" si="17"/>
        <v>Wine750</v>
      </c>
      <c r="M1151" s="154">
        <f>VLOOKUP(L1151,'Slope %'!C:D,2,0)</f>
        <v>0.1</v>
      </c>
    </row>
    <row r="1152" spans="1:13" x14ac:dyDescent="0.25">
      <c r="A1152" s="169">
        <v>21421</v>
      </c>
      <c r="B1152" s="170" t="s">
        <v>1142</v>
      </c>
      <c r="C1152" s="170" t="s">
        <v>24</v>
      </c>
      <c r="D1152" s="170" t="s">
        <v>68</v>
      </c>
      <c r="E1152" s="170">
        <v>750</v>
      </c>
      <c r="F1152" s="170">
        <v>12</v>
      </c>
      <c r="G1152" s="171">
        <v>13</v>
      </c>
      <c r="H1152" s="170" t="s">
        <v>32</v>
      </c>
      <c r="I1152" s="171">
        <v>11.99</v>
      </c>
      <c r="J1152" s="169">
        <v>1</v>
      </c>
      <c r="K1152" s="154" cm="1">
        <f t="array" ref="K1152">ROUND(
IF(C1152="Beer",
SUM(LOOKUP(2,1/(SRP!$B$8:$B$10&lt;=E1152)/(SRP!$C$8:$C$10&gt;=E1152),SRP!$D$8:$D$10)*(G1152/100)*(E1152/1000)),
IF(C1152="Spirits",
SUM(LOOKUP(2,1/(SRP!$B$2:$B$7&lt;=E1152)/(SRP!$C$2:$C$7&gt;=E1152),SRP!$D$2:$D$7)*(G1152/100)*(E1152/1000)),
IF(AND(C1152="Wine",D1152="Fortified Wines"),
SUM(LOOKUP(2,1/(SRP!$B$26:$B$29&lt;=E1152)/(SRP!$C$26:$C$29&gt;=E1152),SRP!$D$26:$D$29)*(G1152/100)*(E1152/1000)),
IF(C1152="Wine",
SUM(LOOKUP(2,1/(SRP!$B$21:$B$25&lt;=E1152)/(SRP!$C$21:$C$25&gt;=E1152),SRP!$D$21:$D$25)*(G1152/100)*(E1152/1000)),
IF(AND(C1152="Ready to Drink",D1152="RTD-One Pour Cocktail&gt;7%&lt;=14.5"),
SUM(LOOKUP(2,1/(SRP!$B$16:$B$20&lt;=E1152)/(SRP!$C$16:$C$20&gt;=E1152),SRP!$D$16:$D$20)*(G1152/100)*(E1152/1000)),
IF(C1152="Ready to Drink",
SUM(LOOKUP(2,1/(SRP!$B$11:$B$15&lt;=E1152)/(SRP!$C$11:$C$15&gt;=E1152),SRP!$D$11:$D$15)*(G1152/100)*(E1152/1000)),
0)))))),2)</f>
        <v>7.61</v>
      </c>
      <c r="L1152" s="173" t="str">
        <f t="shared" si="17"/>
        <v>Wine750</v>
      </c>
      <c r="M1152" s="154">
        <f>VLOOKUP(L1152,'Slope %'!C:D,2,0)</f>
        <v>0.1</v>
      </c>
    </row>
    <row r="1153" spans="1:13" x14ac:dyDescent="0.25">
      <c r="A1153" s="169">
        <v>21430</v>
      </c>
      <c r="B1153" s="170" t="s">
        <v>1143</v>
      </c>
      <c r="C1153" s="170" t="s">
        <v>24</v>
      </c>
      <c r="D1153" s="170" t="s">
        <v>248</v>
      </c>
      <c r="E1153" s="170">
        <v>375</v>
      </c>
      <c r="F1153" s="170">
        <v>12</v>
      </c>
      <c r="G1153" s="171">
        <v>13</v>
      </c>
      <c r="H1153" s="170" t="s">
        <v>1144</v>
      </c>
      <c r="I1153" s="171">
        <v>50.79</v>
      </c>
      <c r="J1153" s="169">
        <v>1</v>
      </c>
      <c r="K1153" s="154" cm="1">
        <f t="array" ref="K1153">ROUND(
IF(C1153="Beer",
SUM(LOOKUP(2,1/(SRP!$B$8:$B$10&lt;=E1153)/(SRP!$C$8:$C$10&gt;=E1153),SRP!$D$8:$D$10)*(G1153/100)*(E1153/1000)),
IF(C1153="Spirits",
SUM(LOOKUP(2,1/(SRP!$B$2:$B$7&lt;=E1153)/(SRP!$C$2:$C$7&gt;=E1153),SRP!$D$2:$D$7)*(G1153/100)*(E1153/1000)),
IF(AND(C1153="Wine",D1153="Fortified Wines"),
SUM(LOOKUP(2,1/(SRP!$B$26:$B$29&lt;=E1153)/(SRP!$C$26:$C$29&gt;=E1153),SRP!$D$26:$D$29)*(G1153/100)*(E1153/1000)),
IF(C1153="Wine",
SUM(LOOKUP(2,1/(SRP!$B$21:$B$25&lt;=E1153)/(SRP!$C$21:$C$25&gt;=E1153),SRP!$D$21:$D$25)*(G1153/100)*(E1153/1000)),
IF(AND(C1153="Ready to Drink",D1153="RTD-One Pour Cocktail&gt;7%&lt;=14.5"),
SUM(LOOKUP(2,1/(SRP!$B$16:$B$20&lt;=E1153)/(SRP!$C$16:$C$20&gt;=E1153),SRP!$D$16:$D$20)*(G1153/100)*(E1153/1000)),
IF(C1153="Ready to Drink",
SUM(LOOKUP(2,1/(SRP!$B$11:$B$15&lt;=E1153)/(SRP!$C$11:$C$15&gt;=E1153),SRP!$D$11:$D$15)*(G1153/100)*(E1153/1000)),
0)))))),2)</f>
        <v>4.03</v>
      </c>
      <c r="L1153" s="173" t="str">
        <f t="shared" si="17"/>
        <v>Wine375</v>
      </c>
      <c r="M1153" s="154">
        <f>VLOOKUP(L1153,'Slope %'!C:D,2,0)</f>
        <v>0.12</v>
      </c>
    </row>
    <row r="1154" spans="1:13" x14ac:dyDescent="0.25">
      <c r="A1154" s="169">
        <v>21505</v>
      </c>
      <c r="B1154" s="170" t="s">
        <v>1145</v>
      </c>
      <c r="C1154" s="170" t="s">
        <v>11</v>
      </c>
      <c r="D1154" s="170" t="s">
        <v>12</v>
      </c>
      <c r="E1154" s="170">
        <v>2840</v>
      </c>
      <c r="F1154" s="170">
        <v>3</v>
      </c>
      <c r="G1154" s="171">
        <v>5</v>
      </c>
      <c r="H1154" s="170" t="s">
        <v>13</v>
      </c>
      <c r="I1154" s="171">
        <v>16.39</v>
      </c>
      <c r="J1154" s="169">
        <v>8</v>
      </c>
      <c r="K1154" s="154" cm="1">
        <f t="array" ref="K1154">ROUND(
IF(C1154="Beer",
SUM(LOOKUP(2,1/(SRP!$B$8:$B$10&lt;=E1154)/(SRP!$C$8:$C$10&gt;=E1154),SRP!$D$8:$D$10)*(G1154/100)*(E1154/1000)),
IF(C1154="Spirits",
SUM(LOOKUP(2,1/(SRP!$B$2:$B$7&lt;=E1154)/(SRP!$C$2:$C$7&gt;=E1154),SRP!$D$2:$D$7)*(G1154/100)*(E1154/1000)),
IF(AND(C1154="Wine",D1154="Fortified Wines"),
SUM(LOOKUP(2,1/(SRP!$B$26:$B$29&lt;=E1154)/(SRP!$C$26:$C$29&gt;=E1154),SRP!$D$26:$D$29)*(G1154/100)*(E1154/1000)),
IF(C1154="Wine",
SUM(LOOKUP(2,1/(SRP!$B$21:$B$25&lt;=E1154)/(SRP!$C$21:$C$25&gt;=E1154),SRP!$D$21:$D$25)*(G1154/100)*(E1154/1000)),
IF(AND(C1154="Ready to Drink",D1154="RTD-One Pour Cocktail&gt;7%&lt;=14.5"),
SUM(LOOKUP(2,1/(SRP!$B$16:$B$20&lt;=E1154)/(SRP!$C$16:$C$20&gt;=E1154),SRP!$D$16:$D$20)*(G1154/100)*(E1154/1000)),
IF(C1154="Ready to Drink",
SUM(LOOKUP(2,1/(SRP!$B$11:$B$15&lt;=E1154)/(SRP!$C$11:$C$15&gt;=E1154),SRP!$D$11:$D$15)*(G1154/100)*(E1154/1000)),
0)))))),2)</f>
        <v>11.09</v>
      </c>
      <c r="L1154" s="173" t="str">
        <f t="shared" si="17"/>
        <v>Beer2840</v>
      </c>
      <c r="M1154" s="154">
        <f>VLOOKUP(L1154,'Slope %'!C:D,2,0)</f>
        <v>0.1</v>
      </c>
    </row>
    <row r="1155" spans="1:13" x14ac:dyDescent="0.25">
      <c r="A1155" s="169">
        <v>21505</v>
      </c>
      <c r="B1155" s="170" t="s">
        <v>1145</v>
      </c>
      <c r="C1155" s="170" t="s">
        <v>11</v>
      </c>
      <c r="D1155" s="170" t="s">
        <v>12</v>
      </c>
      <c r="E1155" s="170">
        <v>2840</v>
      </c>
      <c r="F1155" s="170">
        <v>3</v>
      </c>
      <c r="G1155" s="171">
        <v>5</v>
      </c>
      <c r="H1155" s="170" t="s">
        <v>13</v>
      </c>
      <c r="I1155" s="171">
        <v>16.39</v>
      </c>
      <c r="J1155" s="169">
        <v>8</v>
      </c>
      <c r="K1155" s="154" cm="1">
        <f t="array" ref="K1155">ROUND(
IF(C1155="Beer",
SUM(LOOKUP(2,1/(SRP!$B$8:$B$10&lt;=E1155)/(SRP!$C$8:$C$10&gt;=E1155),SRP!$D$8:$D$10)*(G1155/100)*(E1155/1000)),
IF(C1155="Spirits",
SUM(LOOKUP(2,1/(SRP!$B$2:$B$7&lt;=E1155)/(SRP!$C$2:$C$7&gt;=E1155),SRP!$D$2:$D$7)*(G1155/100)*(E1155/1000)),
IF(AND(C1155="Wine",D1155="Fortified Wines"),
SUM(LOOKUP(2,1/(SRP!$B$26:$B$29&lt;=E1155)/(SRP!$C$26:$C$29&gt;=E1155),SRP!$D$26:$D$29)*(G1155/100)*(E1155/1000)),
IF(C1155="Wine",
SUM(LOOKUP(2,1/(SRP!$B$21:$B$25&lt;=E1155)/(SRP!$C$21:$C$25&gt;=E1155),SRP!$D$21:$D$25)*(G1155/100)*(E1155/1000)),
IF(AND(C1155="Ready to Drink",D1155="RTD-One Pour Cocktail&gt;7%&lt;=14.5"),
SUM(LOOKUP(2,1/(SRP!$B$16:$B$20&lt;=E1155)/(SRP!$C$16:$C$20&gt;=E1155),SRP!$D$16:$D$20)*(G1155/100)*(E1155/1000)),
IF(C1155="Ready to Drink",
SUM(LOOKUP(2,1/(SRP!$B$11:$B$15&lt;=E1155)/(SRP!$C$11:$C$15&gt;=E1155),SRP!$D$11:$D$15)*(G1155/100)*(E1155/1000)),
0)))))),2)</f>
        <v>11.09</v>
      </c>
      <c r="L1155" s="173" t="str">
        <f t="shared" ref="L1155:L1218" si="18">(_xlfn.CONCAT(C1155,E1155))</f>
        <v>Beer2840</v>
      </c>
      <c r="M1155" s="154">
        <f>VLOOKUP(L1155,'Slope %'!C:D,2,0)</f>
        <v>0.1</v>
      </c>
    </row>
    <row r="1156" spans="1:13" x14ac:dyDescent="0.25">
      <c r="A1156" s="169">
        <v>21539</v>
      </c>
      <c r="B1156" s="170" t="s">
        <v>1146</v>
      </c>
      <c r="C1156" s="170" t="s">
        <v>15</v>
      </c>
      <c r="D1156" s="170" t="s">
        <v>16</v>
      </c>
      <c r="E1156" s="170">
        <v>750</v>
      </c>
      <c r="F1156" s="170">
        <v>6</v>
      </c>
      <c r="G1156" s="171">
        <v>42</v>
      </c>
      <c r="H1156" s="170" t="s">
        <v>43</v>
      </c>
      <c r="I1156" s="171">
        <v>41.99</v>
      </c>
      <c r="J1156" s="169">
        <v>1</v>
      </c>
      <c r="K1156" s="154" cm="1">
        <f t="array" ref="K1156">ROUND(
IF(C1156="Beer",
SUM(LOOKUP(2,1/(SRP!$B$8:$B$10&lt;=E1156)/(SRP!$C$8:$C$10&gt;=E1156),SRP!$D$8:$D$10)*(G1156/100)*(E1156/1000)),
IF(C1156="Spirits",
SUM(LOOKUP(2,1/(SRP!$B$2:$B$7&lt;=E1156)/(SRP!$C$2:$C$7&gt;=E1156),SRP!$D$2:$D$7)*(G1156/100)*(E1156/1000)),
IF(AND(C1156="Wine",D1156="Fortified Wines"),
SUM(LOOKUP(2,1/(SRP!$B$26:$B$29&lt;=E1156)/(SRP!$C$26:$C$29&gt;=E1156),SRP!$D$26:$D$29)*(G1156/100)*(E1156/1000)),
IF(C1156="Wine",
SUM(LOOKUP(2,1/(SRP!$B$21:$B$25&lt;=E1156)/(SRP!$C$21:$C$25&gt;=E1156),SRP!$D$21:$D$25)*(G1156/100)*(E1156/1000)),
IF(AND(C1156="Ready to Drink",D1156="RTD-One Pour Cocktail&gt;7%&lt;=14.5"),
SUM(LOOKUP(2,1/(SRP!$B$16:$B$20&lt;=E1156)/(SRP!$C$16:$C$20&gt;=E1156),SRP!$D$16:$D$20)*(G1156/100)*(E1156/1000)),
IF(C1156="Ready to Drink",
SUM(LOOKUP(2,1/(SRP!$B$11:$B$15&lt;=E1156)/(SRP!$C$11:$C$15&gt;=E1156),SRP!$D$11:$D$15)*(G1156/100)*(E1156/1000)),
0)))))),2)</f>
        <v>24.59</v>
      </c>
      <c r="L1156" s="173" t="str">
        <f t="shared" si="18"/>
        <v>Spirits750</v>
      </c>
      <c r="M1156" s="154">
        <f>VLOOKUP(L1156,'Slope %'!C:D,2,0)</f>
        <v>7.0000000000000007E-2</v>
      </c>
    </row>
    <row r="1157" spans="1:13" x14ac:dyDescent="0.25">
      <c r="A1157" s="169">
        <v>21572</v>
      </c>
      <c r="B1157" s="170" t="s">
        <v>1147</v>
      </c>
      <c r="C1157" s="170" t="s">
        <v>11</v>
      </c>
      <c r="D1157" s="170" t="s">
        <v>12</v>
      </c>
      <c r="E1157" s="170">
        <v>4260</v>
      </c>
      <c r="F1157" s="170">
        <v>2</v>
      </c>
      <c r="G1157" s="171">
        <v>5</v>
      </c>
      <c r="H1157" s="170" t="s">
        <v>1136</v>
      </c>
      <c r="I1157" s="171">
        <v>26.99</v>
      </c>
      <c r="J1157" s="169">
        <v>12</v>
      </c>
      <c r="K1157" s="154" cm="1">
        <f t="array" ref="K1157">ROUND(
IF(C1157="Beer",
SUM(LOOKUP(2,1/(SRP!$B$8:$B$10&lt;=E1157)/(SRP!$C$8:$C$10&gt;=E1157),SRP!$D$8:$D$10)*(G1157/100)*(E1157/1000)),
IF(C1157="Spirits",
SUM(LOOKUP(2,1/(SRP!$B$2:$B$7&lt;=E1157)/(SRP!$C$2:$C$7&gt;=E1157),SRP!$D$2:$D$7)*(G1157/100)*(E1157/1000)),
IF(AND(C1157="Wine",D1157="Fortified Wines"),
SUM(LOOKUP(2,1/(SRP!$B$26:$B$29&lt;=E1157)/(SRP!$C$26:$C$29&gt;=E1157),SRP!$D$26:$D$29)*(G1157/100)*(E1157/1000)),
IF(C1157="Wine",
SUM(LOOKUP(2,1/(SRP!$B$21:$B$25&lt;=E1157)/(SRP!$C$21:$C$25&gt;=E1157),SRP!$D$21:$D$25)*(G1157/100)*(E1157/1000)),
IF(AND(C1157="Ready to Drink",D1157="RTD-One Pour Cocktail&gt;7%&lt;=14.5"),
SUM(LOOKUP(2,1/(SRP!$B$16:$B$20&lt;=E1157)/(SRP!$C$16:$C$20&gt;=E1157),SRP!$D$16:$D$20)*(G1157/100)*(E1157/1000)),
IF(C1157="Ready to Drink",
SUM(LOOKUP(2,1/(SRP!$B$11:$B$15&lt;=E1157)/(SRP!$C$11:$C$15&gt;=E1157),SRP!$D$11:$D$15)*(G1157/100)*(E1157/1000)),
0)))))),2)</f>
        <v>16.63</v>
      </c>
      <c r="L1157" s="173" t="str">
        <f t="shared" si="18"/>
        <v>Beer4260</v>
      </c>
      <c r="M1157" s="154">
        <f>VLOOKUP(L1157,'Slope %'!C:D,2,0)</f>
        <v>7.0000000000000007E-2</v>
      </c>
    </row>
    <row r="1158" spans="1:13" x14ac:dyDescent="0.25">
      <c r="A1158" s="169">
        <v>21572</v>
      </c>
      <c r="B1158" s="170" t="s">
        <v>1147</v>
      </c>
      <c r="C1158" s="170" t="s">
        <v>11</v>
      </c>
      <c r="D1158" s="170" t="s">
        <v>12</v>
      </c>
      <c r="E1158" s="170">
        <v>4260</v>
      </c>
      <c r="F1158" s="170">
        <v>2</v>
      </c>
      <c r="G1158" s="171">
        <v>5</v>
      </c>
      <c r="H1158" s="170" t="s">
        <v>1136</v>
      </c>
      <c r="I1158" s="171">
        <v>26.99</v>
      </c>
      <c r="J1158" s="169">
        <v>12</v>
      </c>
      <c r="K1158" s="154" cm="1">
        <f t="array" ref="K1158">ROUND(
IF(C1158="Beer",
SUM(LOOKUP(2,1/(SRP!$B$8:$B$10&lt;=E1158)/(SRP!$C$8:$C$10&gt;=E1158),SRP!$D$8:$D$10)*(G1158/100)*(E1158/1000)),
IF(C1158="Spirits",
SUM(LOOKUP(2,1/(SRP!$B$2:$B$7&lt;=E1158)/(SRP!$C$2:$C$7&gt;=E1158),SRP!$D$2:$D$7)*(G1158/100)*(E1158/1000)),
IF(AND(C1158="Wine",D1158="Fortified Wines"),
SUM(LOOKUP(2,1/(SRP!$B$26:$B$29&lt;=E1158)/(SRP!$C$26:$C$29&gt;=E1158),SRP!$D$26:$D$29)*(G1158/100)*(E1158/1000)),
IF(C1158="Wine",
SUM(LOOKUP(2,1/(SRP!$B$21:$B$25&lt;=E1158)/(SRP!$C$21:$C$25&gt;=E1158),SRP!$D$21:$D$25)*(G1158/100)*(E1158/1000)),
IF(AND(C1158="Ready to Drink",D1158="RTD-One Pour Cocktail&gt;7%&lt;=14.5"),
SUM(LOOKUP(2,1/(SRP!$B$16:$B$20&lt;=E1158)/(SRP!$C$16:$C$20&gt;=E1158),SRP!$D$16:$D$20)*(G1158/100)*(E1158/1000)),
IF(C1158="Ready to Drink",
SUM(LOOKUP(2,1/(SRP!$B$11:$B$15&lt;=E1158)/(SRP!$C$11:$C$15&gt;=E1158),SRP!$D$11:$D$15)*(G1158/100)*(E1158/1000)),
0)))))),2)</f>
        <v>16.63</v>
      </c>
      <c r="L1158" s="173" t="str">
        <f t="shared" si="18"/>
        <v>Beer4260</v>
      </c>
      <c r="M1158" s="154">
        <f>VLOOKUP(L1158,'Slope %'!C:D,2,0)</f>
        <v>7.0000000000000007E-2</v>
      </c>
    </row>
    <row r="1159" spans="1:13" x14ac:dyDescent="0.25">
      <c r="A1159" s="169">
        <v>21591</v>
      </c>
      <c r="B1159" s="170" t="s">
        <v>1148</v>
      </c>
      <c r="C1159" s="170" t="s">
        <v>24</v>
      </c>
      <c r="D1159" s="170" t="s">
        <v>34</v>
      </c>
      <c r="E1159" s="170">
        <v>750</v>
      </c>
      <c r="F1159" s="170">
        <v>6</v>
      </c>
      <c r="G1159" s="171">
        <v>13.5</v>
      </c>
      <c r="H1159" s="170" t="s">
        <v>200</v>
      </c>
      <c r="I1159" s="171">
        <v>48.99</v>
      </c>
      <c r="J1159" s="169">
        <v>1</v>
      </c>
      <c r="K1159" s="154" cm="1">
        <f t="array" ref="K1159">ROUND(
IF(C1159="Beer",
SUM(LOOKUP(2,1/(SRP!$B$8:$B$10&lt;=E1159)/(SRP!$C$8:$C$10&gt;=E1159),SRP!$D$8:$D$10)*(G1159/100)*(E1159/1000)),
IF(C1159="Spirits",
SUM(LOOKUP(2,1/(SRP!$B$2:$B$7&lt;=E1159)/(SRP!$C$2:$C$7&gt;=E1159),SRP!$D$2:$D$7)*(G1159/100)*(E1159/1000)),
IF(AND(C1159="Wine",D1159="Fortified Wines"),
SUM(LOOKUP(2,1/(SRP!$B$26:$B$29&lt;=E1159)/(SRP!$C$26:$C$29&gt;=E1159),SRP!$D$26:$D$29)*(G1159/100)*(E1159/1000)),
IF(C1159="Wine",
SUM(LOOKUP(2,1/(SRP!$B$21:$B$25&lt;=E1159)/(SRP!$C$21:$C$25&gt;=E1159),SRP!$D$21:$D$25)*(G1159/100)*(E1159/1000)),
IF(AND(C1159="Ready to Drink",D1159="RTD-One Pour Cocktail&gt;7%&lt;=14.5"),
SUM(LOOKUP(2,1/(SRP!$B$16:$B$20&lt;=E1159)/(SRP!$C$16:$C$20&gt;=E1159),SRP!$D$16:$D$20)*(G1159/100)*(E1159/1000)),
IF(C1159="Ready to Drink",
SUM(LOOKUP(2,1/(SRP!$B$11:$B$15&lt;=E1159)/(SRP!$C$11:$C$15&gt;=E1159),SRP!$D$11:$D$15)*(G1159/100)*(E1159/1000)),
0)))))),2)</f>
        <v>7.9</v>
      </c>
      <c r="L1159" s="173" t="str">
        <f t="shared" si="18"/>
        <v>Wine750</v>
      </c>
      <c r="M1159" s="154">
        <f>VLOOKUP(L1159,'Slope %'!C:D,2,0)</f>
        <v>0.1</v>
      </c>
    </row>
    <row r="1160" spans="1:13" x14ac:dyDescent="0.25">
      <c r="A1160" s="169">
        <v>21679</v>
      </c>
      <c r="B1160" s="170" t="s">
        <v>1149</v>
      </c>
      <c r="C1160" s="170" t="s">
        <v>11</v>
      </c>
      <c r="D1160" s="170" t="s">
        <v>267</v>
      </c>
      <c r="E1160" s="170">
        <v>473</v>
      </c>
      <c r="F1160" s="170">
        <v>24</v>
      </c>
      <c r="G1160" s="171">
        <v>4.75</v>
      </c>
      <c r="H1160" s="170" t="s">
        <v>982</v>
      </c>
      <c r="I1160" s="171">
        <v>3.99</v>
      </c>
      <c r="J1160" s="169">
        <v>1</v>
      </c>
      <c r="K1160" s="154" cm="1">
        <f t="array" ref="K1160">ROUND(
IF(C1160="Beer",
SUM(LOOKUP(2,1/(SRP!$B$8:$B$10&lt;=E1160)/(SRP!$C$8:$C$10&gt;=E1160),SRP!$D$8:$D$10)*(G1160/100)*(E1160/1000)),
IF(C1160="Spirits",
SUM(LOOKUP(2,1/(SRP!$B$2:$B$7&lt;=E1160)/(SRP!$C$2:$C$7&gt;=E1160),SRP!$D$2:$D$7)*(G1160/100)*(E1160/1000)),
IF(AND(C1160="Wine",D1160="Fortified Wines"),
SUM(LOOKUP(2,1/(SRP!$B$26:$B$29&lt;=E1160)/(SRP!$C$26:$C$29&gt;=E1160),SRP!$D$26:$D$29)*(G1160/100)*(E1160/1000)),
IF(C1160="Wine",
SUM(LOOKUP(2,1/(SRP!$B$21:$B$25&lt;=E1160)/(SRP!$C$21:$C$25&gt;=E1160),SRP!$D$21:$D$25)*(G1160/100)*(E1160/1000)),
IF(AND(C1160="Ready to Drink",D1160="RTD-One Pour Cocktail&gt;7%&lt;=14.5"),
SUM(LOOKUP(2,1/(SRP!$B$16:$B$20&lt;=E1160)/(SRP!$C$16:$C$20&gt;=E1160),SRP!$D$16:$D$20)*(G1160/100)*(E1160/1000)),
IF(C1160="Ready to Drink",
SUM(LOOKUP(2,1/(SRP!$B$11:$B$15&lt;=E1160)/(SRP!$C$11:$C$15&gt;=E1160),SRP!$D$11:$D$15)*(G1160/100)*(E1160/1000)),
0)))))),2)</f>
        <v>1.75</v>
      </c>
      <c r="L1160" s="173" t="str">
        <f t="shared" si="18"/>
        <v>Beer473</v>
      </c>
      <c r="M1160" s="154">
        <f>VLOOKUP(L1160,'Slope %'!C:D,2,0)</f>
        <v>0.12</v>
      </c>
    </row>
    <row r="1161" spans="1:13" x14ac:dyDescent="0.25">
      <c r="A1161" s="169">
        <v>21679</v>
      </c>
      <c r="B1161" s="170" t="s">
        <v>1149</v>
      </c>
      <c r="C1161" s="170" t="s">
        <v>11</v>
      </c>
      <c r="D1161" s="170" t="s">
        <v>267</v>
      </c>
      <c r="E1161" s="170">
        <v>473</v>
      </c>
      <c r="F1161" s="170">
        <v>24</v>
      </c>
      <c r="G1161" s="171">
        <v>4.75</v>
      </c>
      <c r="H1161" s="170" t="s">
        <v>982</v>
      </c>
      <c r="I1161" s="171">
        <v>3.99</v>
      </c>
      <c r="J1161" s="169">
        <v>1</v>
      </c>
      <c r="K1161" s="154" cm="1">
        <f t="array" ref="K1161">ROUND(
IF(C1161="Beer",
SUM(LOOKUP(2,1/(SRP!$B$8:$B$10&lt;=E1161)/(SRP!$C$8:$C$10&gt;=E1161),SRP!$D$8:$D$10)*(G1161/100)*(E1161/1000)),
IF(C1161="Spirits",
SUM(LOOKUP(2,1/(SRP!$B$2:$B$7&lt;=E1161)/(SRP!$C$2:$C$7&gt;=E1161),SRP!$D$2:$D$7)*(G1161/100)*(E1161/1000)),
IF(AND(C1161="Wine",D1161="Fortified Wines"),
SUM(LOOKUP(2,1/(SRP!$B$26:$B$29&lt;=E1161)/(SRP!$C$26:$C$29&gt;=E1161),SRP!$D$26:$D$29)*(G1161/100)*(E1161/1000)),
IF(C1161="Wine",
SUM(LOOKUP(2,1/(SRP!$B$21:$B$25&lt;=E1161)/(SRP!$C$21:$C$25&gt;=E1161),SRP!$D$21:$D$25)*(G1161/100)*(E1161/1000)),
IF(AND(C1161="Ready to Drink",D1161="RTD-One Pour Cocktail&gt;7%&lt;=14.5"),
SUM(LOOKUP(2,1/(SRP!$B$16:$B$20&lt;=E1161)/(SRP!$C$16:$C$20&gt;=E1161),SRP!$D$16:$D$20)*(G1161/100)*(E1161/1000)),
IF(C1161="Ready to Drink",
SUM(LOOKUP(2,1/(SRP!$B$11:$B$15&lt;=E1161)/(SRP!$C$11:$C$15&gt;=E1161),SRP!$D$11:$D$15)*(G1161/100)*(E1161/1000)),
0)))))),2)</f>
        <v>1.75</v>
      </c>
      <c r="L1161" s="173" t="str">
        <f t="shared" si="18"/>
        <v>Beer473</v>
      </c>
      <c r="M1161" s="154">
        <f>VLOOKUP(L1161,'Slope %'!C:D,2,0)</f>
        <v>0.12</v>
      </c>
    </row>
    <row r="1162" spans="1:13" x14ac:dyDescent="0.25">
      <c r="A1162" s="169">
        <v>21701</v>
      </c>
      <c r="B1162" s="170" t="s">
        <v>1150</v>
      </c>
      <c r="C1162" s="170" t="s">
        <v>15</v>
      </c>
      <c r="D1162" s="170" t="s">
        <v>756</v>
      </c>
      <c r="E1162" s="170">
        <v>750</v>
      </c>
      <c r="F1162" s="170">
        <v>12</v>
      </c>
      <c r="G1162" s="171">
        <v>40</v>
      </c>
      <c r="H1162" s="170" t="s">
        <v>43</v>
      </c>
      <c r="I1162" s="171">
        <v>28.74</v>
      </c>
      <c r="J1162" s="169">
        <v>1</v>
      </c>
      <c r="K1162" s="154" cm="1">
        <f t="array" ref="K1162">ROUND(
IF(C1162="Beer",
SUM(LOOKUP(2,1/(SRP!$B$8:$B$10&lt;=E1162)/(SRP!$C$8:$C$10&gt;=E1162),SRP!$D$8:$D$10)*(G1162/100)*(E1162/1000)),
IF(C1162="Spirits",
SUM(LOOKUP(2,1/(SRP!$B$2:$B$7&lt;=E1162)/(SRP!$C$2:$C$7&gt;=E1162),SRP!$D$2:$D$7)*(G1162/100)*(E1162/1000)),
IF(AND(C1162="Wine",D1162="Fortified Wines"),
SUM(LOOKUP(2,1/(SRP!$B$26:$B$29&lt;=E1162)/(SRP!$C$26:$C$29&gt;=E1162),SRP!$D$26:$D$29)*(G1162/100)*(E1162/1000)),
IF(C1162="Wine",
SUM(LOOKUP(2,1/(SRP!$B$21:$B$25&lt;=E1162)/(SRP!$C$21:$C$25&gt;=E1162),SRP!$D$21:$D$25)*(G1162/100)*(E1162/1000)),
IF(AND(C1162="Ready to Drink",D1162="RTD-One Pour Cocktail&gt;7%&lt;=14.5"),
SUM(LOOKUP(2,1/(SRP!$B$16:$B$20&lt;=E1162)/(SRP!$C$16:$C$20&gt;=E1162),SRP!$D$16:$D$20)*(G1162/100)*(E1162/1000)),
IF(C1162="Ready to Drink",
SUM(LOOKUP(2,1/(SRP!$B$11:$B$15&lt;=E1162)/(SRP!$C$11:$C$15&gt;=E1162),SRP!$D$11:$D$15)*(G1162/100)*(E1162/1000)),
0)))))),2)</f>
        <v>23.42</v>
      </c>
      <c r="L1162" s="173" t="str">
        <f t="shared" si="18"/>
        <v>Spirits750</v>
      </c>
      <c r="M1162" s="154">
        <f>VLOOKUP(L1162,'Slope %'!C:D,2,0)</f>
        <v>7.0000000000000007E-2</v>
      </c>
    </row>
    <row r="1163" spans="1:13" x14ac:dyDescent="0.25">
      <c r="A1163" s="169">
        <v>21743</v>
      </c>
      <c r="B1163" s="170" t="s">
        <v>1151</v>
      </c>
      <c r="C1163" s="170" t="s">
        <v>24</v>
      </c>
      <c r="D1163" s="170" t="s">
        <v>25</v>
      </c>
      <c r="E1163" s="170">
        <v>750</v>
      </c>
      <c r="F1163" s="170">
        <v>6</v>
      </c>
      <c r="G1163" s="171">
        <v>12</v>
      </c>
      <c r="H1163" s="170" t="s">
        <v>774</v>
      </c>
      <c r="I1163" s="171">
        <v>31.98</v>
      </c>
      <c r="J1163" s="169">
        <v>1</v>
      </c>
      <c r="K1163" s="154" cm="1">
        <f t="array" ref="K1163">ROUND(
IF(C1163="Beer",
SUM(LOOKUP(2,1/(SRP!$B$8:$B$10&lt;=E1163)/(SRP!$C$8:$C$10&gt;=E1163),SRP!$D$8:$D$10)*(G1163/100)*(E1163/1000)),
IF(C1163="Spirits",
SUM(LOOKUP(2,1/(SRP!$B$2:$B$7&lt;=E1163)/(SRP!$C$2:$C$7&gt;=E1163),SRP!$D$2:$D$7)*(G1163/100)*(E1163/1000)),
IF(AND(C1163="Wine",D1163="Fortified Wines"),
SUM(LOOKUP(2,1/(SRP!$B$26:$B$29&lt;=E1163)/(SRP!$C$26:$C$29&gt;=E1163),SRP!$D$26:$D$29)*(G1163/100)*(E1163/1000)),
IF(C1163="Wine",
SUM(LOOKUP(2,1/(SRP!$B$21:$B$25&lt;=E1163)/(SRP!$C$21:$C$25&gt;=E1163),SRP!$D$21:$D$25)*(G1163/100)*(E1163/1000)),
IF(AND(C1163="Ready to Drink",D1163="RTD-One Pour Cocktail&gt;7%&lt;=14.5"),
SUM(LOOKUP(2,1/(SRP!$B$16:$B$20&lt;=E1163)/(SRP!$C$16:$C$20&gt;=E1163),SRP!$D$16:$D$20)*(G1163/100)*(E1163/1000)),
IF(C1163="Ready to Drink",
SUM(LOOKUP(2,1/(SRP!$B$11:$B$15&lt;=E1163)/(SRP!$C$11:$C$15&gt;=E1163),SRP!$D$11:$D$15)*(G1163/100)*(E1163/1000)),
0)))))),2)</f>
        <v>7.03</v>
      </c>
      <c r="L1163" s="173" t="str">
        <f t="shared" si="18"/>
        <v>Wine750</v>
      </c>
      <c r="M1163" s="154">
        <f>VLOOKUP(L1163,'Slope %'!C:D,2,0)</f>
        <v>0.1</v>
      </c>
    </row>
    <row r="1164" spans="1:13" x14ac:dyDescent="0.25">
      <c r="A1164" s="169">
        <v>21752</v>
      </c>
      <c r="B1164" s="170" t="s">
        <v>1152</v>
      </c>
      <c r="C1164" s="170" t="s">
        <v>24</v>
      </c>
      <c r="D1164" s="170" t="s">
        <v>85</v>
      </c>
      <c r="E1164" s="170">
        <v>750</v>
      </c>
      <c r="F1164" s="170">
        <v>12</v>
      </c>
      <c r="G1164" s="171">
        <v>13.5</v>
      </c>
      <c r="H1164" s="170" t="s">
        <v>22</v>
      </c>
      <c r="I1164" s="171">
        <v>16.989999999999998</v>
      </c>
      <c r="J1164" s="169">
        <v>1</v>
      </c>
      <c r="K1164" s="154" cm="1">
        <f t="array" ref="K1164">ROUND(
IF(C1164="Beer",
SUM(LOOKUP(2,1/(SRP!$B$8:$B$10&lt;=E1164)/(SRP!$C$8:$C$10&gt;=E1164),SRP!$D$8:$D$10)*(G1164/100)*(E1164/1000)),
IF(C1164="Spirits",
SUM(LOOKUP(2,1/(SRP!$B$2:$B$7&lt;=E1164)/(SRP!$C$2:$C$7&gt;=E1164),SRP!$D$2:$D$7)*(G1164/100)*(E1164/1000)),
IF(AND(C1164="Wine",D1164="Fortified Wines"),
SUM(LOOKUP(2,1/(SRP!$B$26:$B$29&lt;=E1164)/(SRP!$C$26:$C$29&gt;=E1164),SRP!$D$26:$D$29)*(G1164/100)*(E1164/1000)),
IF(C1164="Wine",
SUM(LOOKUP(2,1/(SRP!$B$21:$B$25&lt;=E1164)/(SRP!$C$21:$C$25&gt;=E1164),SRP!$D$21:$D$25)*(G1164/100)*(E1164/1000)),
IF(AND(C1164="Ready to Drink",D1164="RTD-One Pour Cocktail&gt;7%&lt;=14.5"),
SUM(LOOKUP(2,1/(SRP!$B$16:$B$20&lt;=E1164)/(SRP!$C$16:$C$20&gt;=E1164),SRP!$D$16:$D$20)*(G1164/100)*(E1164/1000)),
IF(C1164="Ready to Drink",
SUM(LOOKUP(2,1/(SRP!$B$11:$B$15&lt;=E1164)/(SRP!$C$11:$C$15&gt;=E1164),SRP!$D$11:$D$15)*(G1164/100)*(E1164/1000)),
0)))))),2)</f>
        <v>7.9</v>
      </c>
      <c r="L1164" s="173" t="str">
        <f t="shared" si="18"/>
        <v>Wine750</v>
      </c>
      <c r="M1164" s="154">
        <f>VLOOKUP(L1164,'Slope %'!C:D,2,0)</f>
        <v>0.1</v>
      </c>
    </row>
    <row r="1165" spans="1:13" x14ac:dyDescent="0.25">
      <c r="A1165" s="169">
        <v>21800</v>
      </c>
      <c r="B1165" s="170" t="s">
        <v>1153</v>
      </c>
      <c r="C1165" s="170" t="s">
        <v>15</v>
      </c>
      <c r="D1165" s="170" t="s">
        <v>56</v>
      </c>
      <c r="E1165" s="170">
        <v>750</v>
      </c>
      <c r="F1165" s="170">
        <v>6</v>
      </c>
      <c r="G1165" s="171">
        <v>40</v>
      </c>
      <c r="H1165" s="170" t="s">
        <v>17</v>
      </c>
      <c r="I1165" s="171">
        <v>59.99</v>
      </c>
      <c r="J1165" s="169">
        <v>1</v>
      </c>
      <c r="K1165" s="154" cm="1">
        <f t="array" ref="K1165">ROUND(
IF(C1165="Beer",
SUM(LOOKUP(2,1/(SRP!$B$8:$B$10&lt;=E1165)/(SRP!$C$8:$C$10&gt;=E1165),SRP!$D$8:$D$10)*(G1165/100)*(E1165/1000)),
IF(C1165="Spirits",
SUM(LOOKUP(2,1/(SRP!$B$2:$B$7&lt;=E1165)/(SRP!$C$2:$C$7&gt;=E1165),SRP!$D$2:$D$7)*(G1165/100)*(E1165/1000)),
IF(AND(C1165="Wine",D1165="Fortified Wines"),
SUM(LOOKUP(2,1/(SRP!$B$26:$B$29&lt;=E1165)/(SRP!$C$26:$C$29&gt;=E1165),SRP!$D$26:$D$29)*(G1165/100)*(E1165/1000)),
IF(C1165="Wine",
SUM(LOOKUP(2,1/(SRP!$B$21:$B$25&lt;=E1165)/(SRP!$C$21:$C$25&gt;=E1165),SRP!$D$21:$D$25)*(G1165/100)*(E1165/1000)),
IF(AND(C1165="Ready to Drink",D1165="RTD-One Pour Cocktail&gt;7%&lt;=14.5"),
SUM(LOOKUP(2,1/(SRP!$B$16:$B$20&lt;=E1165)/(SRP!$C$16:$C$20&gt;=E1165),SRP!$D$16:$D$20)*(G1165/100)*(E1165/1000)),
IF(C1165="Ready to Drink",
SUM(LOOKUP(2,1/(SRP!$B$11:$B$15&lt;=E1165)/(SRP!$C$11:$C$15&gt;=E1165),SRP!$D$11:$D$15)*(G1165/100)*(E1165/1000)),
0)))))),2)</f>
        <v>23.42</v>
      </c>
      <c r="L1165" s="173" t="str">
        <f t="shared" si="18"/>
        <v>Spirits750</v>
      </c>
      <c r="M1165" s="154">
        <f>VLOOKUP(L1165,'Slope %'!C:D,2,0)</f>
        <v>7.0000000000000007E-2</v>
      </c>
    </row>
    <row r="1166" spans="1:13" x14ac:dyDescent="0.25">
      <c r="A1166" s="169">
        <v>21809</v>
      </c>
      <c r="B1166" s="170" t="s">
        <v>1154</v>
      </c>
      <c r="C1166" s="170" t="s">
        <v>24</v>
      </c>
      <c r="D1166" s="170" t="s">
        <v>34</v>
      </c>
      <c r="E1166" s="170">
        <v>750</v>
      </c>
      <c r="F1166" s="170">
        <v>6</v>
      </c>
      <c r="G1166" s="171">
        <v>14</v>
      </c>
      <c r="H1166" s="170" t="s">
        <v>177</v>
      </c>
      <c r="I1166" s="171">
        <v>63.01</v>
      </c>
      <c r="J1166" s="169">
        <v>1</v>
      </c>
      <c r="K1166" s="154" cm="1">
        <f t="array" ref="K1166">ROUND(
IF(C1166="Beer",
SUM(LOOKUP(2,1/(SRP!$B$8:$B$10&lt;=E1166)/(SRP!$C$8:$C$10&gt;=E1166),SRP!$D$8:$D$10)*(G1166/100)*(E1166/1000)),
IF(C1166="Spirits",
SUM(LOOKUP(2,1/(SRP!$B$2:$B$7&lt;=E1166)/(SRP!$C$2:$C$7&gt;=E1166),SRP!$D$2:$D$7)*(G1166/100)*(E1166/1000)),
IF(AND(C1166="Wine",D1166="Fortified Wines"),
SUM(LOOKUP(2,1/(SRP!$B$26:$B$29&lt;=E1166)/(SRP!$C$26:$C$29&gt;=E1166),SRP!$D$26:$D$29)*(G1166/100)*(E1166/1000)),
IF(C1166="Wine",
SUM(LOOKUP(2,1/(SRP!$B$21:$B$25&lt;=E1166)/(SRP!$C$21:$C$25&gt;=E1166),SRP!$D$21:$D$25)*(G1166/100)*(E1166/1000)),
IF(AND(C1166="Ready to Drink",D1166="RTD-One Pour Cocktail&gt;7%&lt;=14.5"),
SUM(LOOKUP(2,1/(SRP!$B$16:$B$20&lt;=E1166)/(SRP!$C$16:$C$20&gt;=E1166),SRP!$D$16:$D$20)*(G1166/100)*(E1166/1000)),
IF(C1166="Ready to Drink",
SUM(LOOKUP(2,1/(SRP!$B$11:$B$15&lt;=E1166)/(SRP!$C$11:$C$15&gt;=E1166),SRP!$D$11:$D$15)*(G1166/100)*(E1166/1000)),
0)))))),2)</f>
        <v>8.1999999999999993</v>
      </c>
      <c r="L1166" s="173" t="str">
        <f t="shared" si="18"/>
        <v>Wine750</v>
      </c>
      <c r="M1166" s="154">
        <f>VLOOKUP(L1166,'Slope %'!C:D,2,0)</f>
        <v>0.1</v>
      </c>
    </row>
    <row r="1167" spans="1:13" x14ac:dyDescent="0.25">
      <c r="A1167" s="169">
        <v>21859</v>
      </c>
      <c r="B1167" s="170" t="s">
        <v>1155</v>
      </c>
      <c r="C1167" s="170" t="s">
        <v>24</v>
      </c>
      <c r="D1167" s="170" t="s">
        <v>99</v>
      </c>
      <c r="E1167" s="170">
        <v>750</v>
      </c>
      <c r="F1167" s="170">
        <v>6</v>
      </c>
      <c r="G1167" s="171">
        <v>20</v>
      </c>
      <c r="H1167" s="170" t="s">
        <v>35</v>
      </c>
      <c r="I1167" s="171">
        <v>76.989999999999995</v>
      </c>
      <c r="J1167" s="169">
        <v>1</v>
      </c>
      <c r="K1167" s="154" cm="1">
        <f t="array" ref="K1167">ROUND(
IF(C1167="Beer",
SUM(LOOKUP(2,1/(SRP!$B$8:$B$10&lt;=E1167)/(SRP!$C$8:$C$10&gt;=E1167),SRP!$D$8:$D$10)*(G1167/100)*(E1167/1000)),
IF(C1167="Spirits",
SUM(LOOKUP(2,1/(SRP!$B$2:$B$7&lt;=E1167)/(SRP!$C$2:$C$7&gt;=E1167),SRP!$D$2:$D$7)*(G1167/100)*(E1167/1000)),
IF(AND(C1167="Wine",D1167="Fortified Wines"),
SUM(LOOKUP(2,1/(SRP!$B$26:$B$29&lt;=E1167)/(SRP!$C$26:$C$29&gt;=E1167),SRP!$D$26:$D$29)*(G1167/100)*(E1167/1000)),
IF(C1167="Wine",
SUM(LOOKUP(2,1/(SRP!$B$21:$B$25&lt;=E1167)/(SRP!$C$21:$C$25&gt;=E1167),SRP!$D$21:$D$25)*(G1167/100)*(E1167/1000)),
IF(AND(C1167="Ready to Drink",D1167="RTD-One Pour Cocktail&gt;7%&lt;=14.5"),
SUM(LOOKUP(2,1/(SRP!$B$16:$B$20&lt;=E1167)/(SRP!$C$16:$C$20&gt;=E1167),SRP!$D$16:$D$20)*(G1167/100)*(E1167/1000)),
IF(C1167="Ready to Drink",
SUM(LOOKUP(2,1/(SRP!$B$11:$B$15&lt;=E1167)/(SRP!$C$11:$C$15&gt;=E1167),SRP!$D$11:$D$15)*(G1167/100)*(E1167/1000)),
0)))))),2)</f>
        <v>11.71</v>
      </c>
      <c r="L1167" s="173" t="str">
        <f t="shared" si="18"/>
        <v>Wine750</v>
      </c>
      <c r="M1167" s="154">
        <f>VLOOKUP(L1167,'Slope %'!C:D,2,0)</f>
        <v>0.1</v>
      </c>
    </row>
    <row r="1168" spans="1:13" x14ac:dyDescent="0.25">
      <c r="A1168" s="169">
        <v>21865</v>
      </c>
      <c r="B1168" s="170" t="s">
        <v>1156</v>
      </c>
      <c r="C1168" s="170" t="s">
        <v>15</v>
      </c>
      <c r="D1168" s="170" t="s">
        <v>143</v>
      </c>
      <c r="E1168" s="170">
        <v>750</v>
      </c>
      <c r="F1168" s="170">
        <v>12</v>
      </c>
      <c r="G1168" s="171">
        <v>40</v>
      </c>
      <c r="H1168" s="170" t="s">
        <v>123</v>
      </c>
      <c r="I1168" s="171">
        <v>29.42</v>
      </c>
      <c r="J1168" s="169">
        <v>1</v>
      </c>
      <c r="K1168" s="154" cm="1">
        <f t="array" ref="K1168">ROUND(
IF(C1168="Beer",
SUM(LOOKUP(2,1/(SRP!$B$8:$B$10&lt;=E1168)/(SRP!$C$8:$C$10&gt;=E1168),SRP!$D$8:$D$10)*(G1168/100)*(E1168/1000)),
IF(C1168="Spirits",
SUM(LOOKUP(2,1/(SRP!$B$2:$B$7&lt;=E1168)/(SRP!$C$2:$C$7&gt;=E1168),SRP!$D$2:$D$7)*(G1168/100)*(E1168/1000)),
IF(AND(C1168="Wine",D1168="Fortified Wines"),
SUM(LOOKUP(2,1/(SRP!$B$26:$B$29&lt;=E1168)/(SRP!$C$26:$C$29&gt;=E1168),SRP!$D$26:$D$29)*(G1168/100)*(E1168/1000)),
IF(C1168="Wine",
SUM(LOOKUP(2,1/(SRP!$B$21:$B$25&lt;=E1168)/(SRP!$C$21:$C$25&gt;=E1168),SRP!$D$21:$D$25)*(G1168/100)*(E1168/1000)),
IF(AND(C1168="Ready to Drink",D1168="RTD-One Pour Cocktail&gt;7%&lt;=14.5"),
SUM(LOOKUP(2,1/(SRP!$B$16:$B$20&lt;=E1168)/(SRP!$C$16:$C$20&gt;=E1168),SRP!$D$16:$D$20)*(G1168/100)*(E1168/1000)),
IF(C1168="Ready to Drink",
SUM(LOOKUP(2,1/(SRP!$B$11:$B$15&lt;=E1168)/(SRP!$C$11:$C$15&gt;=E1168),SRP!$D$11:$D$15)*(G1168/100)*(E1168/1000)),
0)))))),2)</f>
        <v>23.42</v>
      </c>
      <c r="L1168" s="173" t="str">
        <f t="shared" si="18"/>
        <v>Spirits750</v>
      </c>
      <c r="M1168" s="154">
        <f>VLOOKUP(L1168,'Slope %'!C:D,2,0)</f>
        <v>7.0000000000000007E-2</v>
      </c>
    </row>
    <row r="1169" spans="1:13" x14ac:dyDescent="0.25">
      <c r="A1169" s="169">
        <v>21871</v>
      </c>
      <c r="B1169" s="170" t="s">
        <v>1157</v>
      </c>
      <c r="C1169" s="170" t="s">
        <v>24</v>
      </c>
      <c r="D1169" s="170" t="s">
        <v>34</v>
      </c>
      <c r="E1169" s="170">
        <v>750</v>
      </c>
      <c r="F1169" s="170">
        <v>12</v>
      </c>
      <c r="G1169" s="171">
        <v>13.5</v>
      </c>
      <c r="H1169" s="170" t="s">
        <v>378</v>
      </c>
      <c r="I1169" s="171">
        <v>16.989999999999998</v>
      </c>
      <c r="J1169" s="169">
        <v>1</v>
      </c>
      <c r="K1169" s="154" cm="1">
        <f t="array" ref="K1169">ROUND(
IF(C1169="Beer",
SUM(LOOKUP(2,1/(SRP!$B$8:$B$10&lt;=E1169)/(SRP!$C$8:$C$10&gt;=E1169),SRP!$D$8:$D$10)*(G1169/100)*(E1169/1000)),
IF(C1169="Spirits",
SUM(LOOKUP(2,1/(SRP!$B$2:$B$7&lt;=E1169)/(SRP!$C$2:$C$7&gt;=E1169),SRP!$D$2:$D$7)*(G1169/100)*(E1169/1000)),
IF(AND(C1169="Wine",D1169="Fortified Wines"),
SUM(LOOKUP(2,1/(SRP!$B$26:$B$29&lt;=E1169)/(SRP!$C$26:$C$29&gt;=E1169),SRP!$D$26:$D$29)*(G1169/100)*(E1169/1000)),
IF(C1169="Wine",
SUM(LOOKUP(2,1/(SRP!$B$21:$B$25&lt;=E1169)/(SRP!$C$21:$C$25&gt;=E1169),SRP!$D$21:$D$25)*(G1169/100)*(E1169/1000)),
IF(AND(C1169="Ready to Drink",D1169="RTD-One Pour Cocktail&gt;7%&lt;=14.5"),
SUM(LOOKUP(2,1/(SRP!$B$16:$B$20&lt;=E1169)/(SRP!$C$16:$C$20&gt;=E1169),SRP!$D$16:$D$20)*(G1169/100)*(E1169/1000)),
IF(C1169="Ready to Drink",
SUM(LOOKUP(2,1/(SRP!$B$11:$B$15&lt;=E1169)/(SRP!$C$11:$C$15&gt;=E1169),SRP!$D$11:$D$15)*(G1169/100)*(E1169/1000)),
0)))))),2)</f>
        <v>7.9</v>
      </c>
      <c r="L1169" s="173" t="str">
        <f t="shared" si="18"/>
        <v>Wine750</v>
      </c>
      <c r="M1169" s="154">
        <f>VLOOKUP(L1169,'Slope %'!C:D,2,0)</f>
        <v>0.1</v>
      </c>
    </row>
    <row r="1170" spans="1:13" x14ac:dyDescent="0.25">
      <c r="A1170" s="169">
        <v>21882</v>
      </c>
      <c r="B1170" s="170" t="s">
        <v>1158</v>
      </c>
      <c r="C1170" s="170" t="s">
        <v>24</v>
      </c>
      <c r="D1170" s="170" t="s">
        <v>34</v>
      </c>
      <c r="E1170" s="170">
        <v>750</v>
      </c>
      <c r="F1170" s="170">
        <v>6</v>
      </c>
      <c r="G1170" s="171">
        <v>14.5</v>
      </c>
      <c r="H1170" s="170" t="s">
        <v>177</v>
      </c>
      <c r="I1170" s="171">
        <v>31.99</v>
      </c>
      <c r="J1170" s="169">
        <v>1</v>
      </c>
      <c r="K1170" s="154" cm="1">
        <f t="array" ref="K1170">ROUND(
IF(C1170="Beer",
SUM(LOOKUP(2,1/(SRP!$B$8:$B$10&lt;=E1170)/(SRP!$C$8:$C$10&gt;=E1170),SRP!$D$8:$D$10)*(G1170/100)*(E1170/1000)),
IF(C1170="Spirits",
SUM(LOOKUP(2,1/(SRP!$B$2:$B$7&lt;=E1170)/(SRP!$C$2:$C$7&gt;=E1170),SRP!$D$2:$D$7)*(G1170/100)*(E1170/1000)),
IF(AND(C1170="Wine",D1170="Fortified Wines"),
SUM(LOOKUP(2,1/(SRP!$B$26:$B$29&lt;=E1170)/(SRP!$C$26:$C$29&gt;=E1170),SRP!$D$26:$D$29)*(G1170/100)*(E1170/1000)),
IF(C1170="Wine",
SUM(LOOKUP(2,1/(SRP!$B$21:$B$25&lt;=E1170)/(SRP!$C$21:$C$25&gt;=E1170),SRP!$D$21:$D$25)*(G1170/100)*(E1170/1000)),
IF(AND(C1170="Ready to Drink",D1170="RTD-One Pour Cocktail&gt;7%&lt;=14.5"),
SUM(LOOKUP(2,1/(SRP!$B$16:$B$20&lt;=E1170)/(SRP!$C$16:$C$20&gt;=E1170),SRP!$D$16:$D$20)*(G1170/100)*(E1170/1000)),
IF(C1170="Ready to Drink",
SUM(LOOKUP(2,1/(SRP!$B$11:$B$15&lt;=E1170)/(SRP!$C$11:$C$15&gt;=E1170),SRP!$D$11:$D$15)*(G1170/100)*(E1170/1000)),
0)))))),2)</f>
        <v>8.49</v>
      </c>
      <c r="L1170" s="173" t="str">
        <f t="shared" si="18"/>
        <v>Wine750</v>
      </c>
      <c r="M1170" s="154">
        <f>VLOOKUP(L1170,'Slope %'!C:D,2,0)</f>
        <v>0.1</v>
      </c>
    </row>
    <row r="1171" spans="1:13" x14ac:dyDescent="0.25">
      <c r="A1171" s="169">
        <v>21896</v>
      </c>
      <c r="B1171" s="170" t="s">
        <v>1159</v>
      </c>
      <c r="C1171" s="170" t="s">
        <v>24</v>
      </c>
      <c r="D1171" s="170" t="s">
        <v>34</v>
      </c>
      <c r="E1171" s="170">
        <v>750</v>
      </c>
      <c r="F1171" s="170">
        <v>12</v>
      </c>
      <c r="G1171" s="171">
        <v>12</v>
      </c>
      <c r="H1171" s="170" t="s">
        <v>32</v>
      </c>
      <c r="I1171" s="171">
        <v>10.99</v>
      </c>
      <c r="J1171" s="169">
        <v>1</v>
      </c>
      <c r="K1171" s="154" cm="1">
        <f t="array" ref="K1171">ROUND(
IF(C1171="Beer",
SUM(LOOKUP(2,1/(SRP!$B$8:$B$10&lt;=E1171)/(SRP!$C$8:$C$10&gt;=E1171),SRP!$D$8:$D$10)*(G1171/100)*(E1171/1000)),
IF(C1171="Spirits",
SUM(LOOKUP(2,1/(SRP!$B$2:$B$7&lt;=E1171)/(SRP!$C$2:$C$7&gt;=E1171),SRP!$D$2:$D$7)*(G1171/100)*(E1171/1000)),
IF(AND(C1171="Wine",D1171="Fortified Wines"),
SUM(LOOKUP(2,1/(SRP!$B$26:$B$29&lt;=E1171)/(SRP!$C$26:$C$29&gt;=E1171),SRP!$D$26:$D$29)*(G1171/100)*(E1171/1000)),
IF(C1171="Wine",
SUM(LOOKUP(2,1/(SRP!$B$21:$B$25&lt;=E1171)/(SRP!$C$21:$C$25&gt;=E1171),SRP!$D$21:$D$25)*(G1171/100)*(E1171/1000)),
IF(AND(C1171="Ready to Drink",D1171="RTD-One Pour Cocktail&gt;7%&lt;=14.5"),
SUM(LOOKUP(2,1/(SRP!$B$16:$B$20&lt;=E1171)/(SRP!$C$16:$C$20&gt;=E1171),SRP!$D$16:$D$20)*(G1171/100)*(E1171/1000)),
IF(C1171="Ready to Drink",
SUM(LOOKUP(2,1/(SRP!$B$11:$B$15&lt;=E1171)/(SRP!$C$11:$C$15&gt;=E1171),SRP!$D$11:$D$15)*(G1171/100)*(E1171/1000)),
0)))))),2)</f>
        <v>7.03</v>
      </c>
      <c r="L1171" s="173" t="str">
        <f t="shared" si="18"/>
        <v>Wine750</v>
      </c>
      <c r="M1171" s="154">
        <f>VLOOKUP(L1171,'Slope %'!C:D,2,0)</f>
        <v>0.1</v>
      </c>
    </row>
    <row r="1172" spans="1:13" x14ac:dyDescent="0.25">
      <c r="A1172" s="169">
        <v>21900</v>
      </c>
      <c r="B1172" s="170" t="s">
        <v>1160</v>
      </c>
      <c r="C1172" s="170" t="s">
        <v>24</v>
      </c>
      <c r="D1172" s="170" t="s">
        <v>68</v>
      </c>
      <c r="E1172" s="170">
        <v>3000</v>
      </c>
      <c r="F1172" s="170">
        <v>4</v>
      </c>
      <c r="G1172" s="171">
        <v>13</v>
      </c>
      <c r="H1172" s="170" t="s">
        <v>22</v>
      </c>
      <c r="I1172" s="171">
        <v>37.99</v>
      </c>
      <c r="J1172" s="169">
        <v>1</v>
      </c>
      <c r="K1172" s="154" cm="1">
        <f t="array" ref="K1172">ROUND(
IF(C1172="Beer",
SUM(LOOKUP(2,1/(SRP!$B$8:$B$10&lt;=E1172)/(SRP!$C$8:$C$10&gt;=E1172),SRP!$D$8:$D$10)*(G1172/100)*(E1172/1000)),
IF(C1172="Spirits",
SUM(LOOKUP(2,1/(SRP!$B$2:$B$7&lt;=E1172)/(SRP!$C$2:$C$7&gt;=E1172),SRP!$D$2:$D$7)*(G1172/100)*(E1172/1000)),
IF(AND(C1172="Wine",D1172="Fortified Wines"),
SUM(LOOKUP(2,1/(SRP!$B$26:$B$29&lt;=E1172)/(SRP!$C$26:$C$29&gt;=E1172),SRP!$D$26:$D$29)*(G1172/100)*(E1172/1000)),
IF(C1172="Wine",
SUM(LOOKUP(2,1/(SRP!$B$21:$B$25&lt;=E1172)/(SRP!$C$21:$C$25&gt;=E1172),SRP!$D$21:$D$25)*(G1172/100)*(E1172/1000)),
IF(AND(C1172="Ready to Drink",D1172="RTD-One Pour Cocktail&gt;7%&lt;=14.5"),
SUM(LOOKUP(2,1/(SRP!$B$16:$B$20&lt;=E1172)/(SRP!$C$16:$C$20&gt;=E1172),SRP!$D$16:$D$20)*(G1172/100)*(E1172/1000)),
IF(C1172="Ready to Drink",
SUM(LOOKUP(2,1/(SRP!$B$11:$B$15&lt;=E1172)/(SRP!$C$11:$C$15&gt;=E1172),SRP!$D$11:$D$15)*(G1172/100)*(E1172/1000)),
0)))))),2)</f>
        <v>30.45</v>
      </c>
      <c r="L1172" s="173" t="str">
        <f t="shared" si="18"/>
        <v>Wine3000</v>
      </c>
      <c r="M1172" s="154">
        <f>VLOOKUP(L1172,'Slope %'!C:D,2,0)</f>
        <v>0.05</v>
      </c>
    </row>
    <row r="1173" spans="1:13" x14ac:dyDescent="0.25">
      <c r="A1173" s="169">
        <v>21903</v>
      </c>
      <c r="B1173" s="170" t="s">
        <v>1161</v>
      </c>
      <c r="C1173" s="170" t="s">
        <v>24</v>
      </c>
      <c r="D1173" s="170" t="s">
        <v>34</v>
      </c>
      <c r="E1173" s="170">
        <v>750</v>
      </c>
      <c r="F1173" s="170">
        <v>12</v>
      </c>
      <c r="G1173" s="171">
        <v>14</v>
      </c>
      <c r="H1173" s="170" t="s">
        <v>22</v>
      </c>
      <c r="I1173" s="171">
        <v>36.99</v>
      </c>
      <c r="J1173" s="169">
        <v>1</v>
      </c>
      <c r="K1173" s="154" cm="1">
        <f t="array" ref="K1173">ROUND(
IF(C1173="Beer",
SUM(LOOKUP(2,1/(SRP!$B$8:$B$10&lt;=E1173)/(SRP!$C$8:$C$10&gt;=E1173),SRP!$D$8:$D$10)*(G1173/100)*(E1173/1000)),
IF(C1173="Spirits",
SUM(LOOKUP(2,1/(SRP!$B$2:$B$7&lt;=E1173)/(SRP!$C$2:$C$7&gt;=E1173),SRP!$D$2:$D$7)*(G1173/100)*(E1173/1000)),
IF(AND(C1173="Wine",D1173="Fortified Wines"),
SUM(LOOKUP(2,1/(SRP!$B$26:$B$29&lt;=E1173)/(SRP!$C$26:$C$29&gt;=E1173),SRP!$D$26:$D$29)*(G1173/100)*(E1173/1000)),
IF(C1173="Wine",
SUM(LOOKUP(2,1/(SRP!$B$21:$B$25&lt;=E1173)/(SRP!$C$21:$C$25&gt;=E1173),SRP!$D$21:$D$25)*(G1173/100)*(E1173/1000)),
IF(AND(C1173="Ready to Drink",D1173="RTD-One Pour Cocktail&gt;7%&lt;=14.5"),
SUM(LOOKUP(2,1/(SRP!$B$16:$B$20&lt;=E1173)/(SRP!$C$16:$C$20&gt;=E1173),SRP!$D$16:$D$20)*(G1173/100)*(E1173/1000)),
IF(C1173="Ready to Drink",
SUM(LOOKUP(2,1/(SRP!$B$11:$B$15&lt;=E1173)/(SRP!$C$11:$C$15&gt;=E1173),SRP!$D$11:$D$15)*(G1173/100)*(E1173/1000)),
0)))))),2)</f>
        <v>8.1999999999999993</v>
      </c>
      <c r="L1173" s="173" t="str">
        <f t="shared" si="18"/>
        <v>Wine750</v>
      </c>
      <c r="M1173" s="154">
        <f>VLOOKUP(L1173,'Slope %'!C:D,2,0)</f>
        <v>0.1</v>
      </c>
    </row>
    <row r="1174" spans="1:13" x14ac:dyDescent="0.25">
      <c r="A1174" s="169">
        <v>21941</v>
      </c>
      <c r="B1174" s="170" t="s">
        <v>1162</v>
      </c>
      <c r="C1174" s="170" t="s">
        <v>11</v>
      </c>
      <c r="D1174" s="170" t="s">
        <v>267</v>
      </c>
      <c r="E1174" s="170">
        <v>2130</v>
      </c>
      <c r="F1174" s="170">
        <v>4</v>
      </c>
      <c r="G1174" s="171">
        <v>5</v>
      </c>
      <c r="H1174" s="170" t="s">
        <v>747</v>
      </c>
      <c r="I1174" s="171">
        <v>14.98</v>
      </c>
      <c r="J1174" s="169">
        <v>6</v>
      </c>
      <c r="K1174" s="154" cm="1">
        <f t="array" ref="K1174">ROUND(
IF(C1174="Beer",
SUM(LOOKUP(2,1/(SRP!$B$8:$B$10&lt;=E1174)/(SRP!$C$8:$C$10&gt;=E1174),SRP!$D$8:$D$10)*(G1174/100)*(E1174/1000)),
IF(C1174="Spirits",
SUM(LOOKUP(2,1/(SRP!$B$2:$B$7&lt;=E1174)/(SRP!$C$2:$C$7&gt;=E1174),SRP!$D$2:$D$7)*(G1174/100)*(E1174/1000)),
IF(AND(C1174="Wine",D1174="Fortified Wines"),
SUM(LOOKUP(2,1/(SRP!$B$26:$B$29&lt;=E1174)/(SRP!$C$26:$C$29&gt;=E1174),SRP!$D$26:$D$29)*(G1174/100)*(E1174/1000)),
IF(C1174="Wine",
SUM(LOOKUP(2,1/(SRP!$B$21:$B$25&lt;=E1174)/(SRP!$C$21:$C$25&gt;=E1174),SRP!$D$21:$D$25)*(G1174/100)*(E1174/1000)),
IF(AND(C1174="Ready to Drink",D1174="RTD-One Pour Cocktail&gt;7%&lt;=14.5"),
SUM(LOOKUP(2,1/(SRP!$B$16:$B$20&lt;=E1174)/(SRP!$C$16:$C$20&gt;=E1174),SRP!$D$16:$D$20)*(G1174/100)*(E1174/1000)),
IF(C1174="Ready to Drink",
SUM(LOOKUP(2,1/(SRP!$B$11:$B$15&lt;=E1174)/(SRP!$C$11:$C$15&gt;=E1174),SRP!$D$11:$D$15)*(G1174/100)*(E1174/1000)),
0)))))),2)</f>
        <v>8.31</v>
      </c>
      <c r="L1174" s="173" t="str">
        <f t="shared" si="18"/>
        <v>Beer2130</v>
      </c>
      <c r="M1174" s="154">
        <f>VLOOKUP(L1174,'Slope %'!C:D,2,0)</f>
        <v>0.1</v>
      </c>
    </row>
    <row r="1175" spans="1:13" x14ac:dyDescent="0.25">
      <c r="A1175" s="169">
        <v>21941</v>
      </c>
      <c r="B1175" s="170" t="s">
        <v>1162</v>
      </c>
      <c r="C1175" s="170" t="s">
        <v>11</v>
      </c>
      <c r="D1175" s="170" t="s">
        <v>267</v>
      </c>
      <c r="E1175" s="170">
        <v>2130</v>
      </c>
      <c r="F1175" s="170">
        <v>4</v>
      </c>
      <c r="G1175" s="171">
        <v>5</v>
      </c>
      <c r="H1175" s="170" t="s">
        <v>747</v>
      </c>
      <c r="I1175" s="171">
        <v>14.98</v>
      </c>
      <c r="J1175" s="169">
        <v>6</v>
      </c>
      <c r="K1175" s="154" cm="1">
        <f t="array" ref="K1175">ROUND(
IF(C1175="Beer",
SUM(LOOKUP(2,1/(SRP!$B$8:$B$10&lt;=E1175)/(SRP!$C$8:$C$10&gt;=E1175),SRP!$D$8:$D$10)*(G1175/100)*(E1175/1000)),
IF(C1175="Spirits",
SUM(LOOKUP(2,1/(SRP!$B$2:$B$7&lt;=E1175)/(SRP!$C$2:$C$7&gt;=E1175),SRP!$D$2:$D$7)*(G1175/100)*(E1175/1000)),
IF(AND(C1175="Wine",D1175="Fortified Wines"),
SUM(LOOKUP(2,1/(SRP!$B$26:$B$29&lt;=E1175)/(SRP!$C$26:$C$29&gt;=E1175),SRP!$D$26:$D$29)*(G1175/100)*(E1175/1000)),
IF(C1175="Wine",
SUM(LOOKUP(2,1/(SRP!$B$21:$B$25&lt;=E1175)/(SRP!$C$21:$C$25&gt;=E1175),SRP!$D$21:$D$25)*(G1175/100)*(E1175/1000)),
IF(AND(C1175="Ready to Drink",D1175="RTD-One Pour Cocktail&gt;7%&lt;=14.5"),
SUM(LOOKUP(2,1/(SRP!$B$16:$B$20&lt;=E1175)/(SRP!$C$16:$C$20&gt;=E1175),SRP!$D$16:$D$20)*(G1175/100)*(E1175/1000)),
IF(C1175="Ready to Drink",
SUM(LOOKUP(2,1/(SRP!$B$11:$B$15&lt;=E1175)/(SRP!$C$11:$C$15&gt;=E1175),SRP!$D$11:$D$15)*(G1175/100)*(E1175/1000)),
0)))))),2)</f>
        <v>8.31</v>
      </c>
      <c r="L1175" s="173" t="str">
        <f t="shared" si="18"/>
        <v>Beer2130</v>
      </c>
      <c r="M1175" s="154">
        <f>VLOOKUP(L1175,'Slope %'!C:D,2,0)</f>
        <v>0.1</v>
      </c>
    </row>
    <row r="1176" spans="1:13" x14ac:dyDescent="0.25">
      <c r="A1176" s="169">
        <v>21942</v>
      </c>
      <c r="B1176" s="170" t="s">
        <v>1163</v>
      </c>
      <c r="C1176" s="170" t="s">
        <v>11</v>
      </c>
      <c r="D1176" s="170" t="s">
        <v>12</v>
      </c>
      <c r="E1176" s="170">
        <v>2130</v>
      </c>
      <c r="F1176" s="170">
        <v>4</v>
      </c>
      <c r="G1176" s="171">
        <v>5</v>
      </c>
      <c r="H1176" s="170" t="s">
        <v>747</v>
      </c>
      <c r="I1176" s="171">
        <v>14.98</v>
      </c>
      <c r="J1176" s="169">
        <v>6</v>
      </c>
      <c r="K1176" s="154" cm="1">
        <f t="array" ref="K1176">ROUND(
IF(C1176="Beer",
SUM(LOOKUP(2,1/(SRP!$B$8:$B$10&lt;=E1176)/(SRP!$C$8:$C$10&gt;=E1176),SRP!$D$8:$D$10)*(G1176/100)*(E1176/1000)),
IF(C1176="Spirits",
SUM(LOOKUP(2,1/(SRP!$B$2:$B$7&lt;=E1176)/(SRP!$C$2:$C$7&gt;=E1176),SRP!$D$2:$D$7)*(G1176/100)*(E1176/1000)),
IF(AND(C1176="Wine",D1176="Fortified Wines"),
SUM(LOOKUP(2,1/(SRP!$B$26:$B$29&lt;=E1176)/(SRP!$C$26:$C$29&gt;=E1176),SRP!$D$26:$D$29)*(G1176/100)*(E1176/1000)),
IF(C1176="Wine",
SUM(LOOKUP(2,1/(SRP!$B$21:$B$25&lt;=E1176)/(SRP!$C$21:$C$25&gt;=E1176),SRP!$D$21:$D$25)*(G1176/100)*(E1176/1000)),
IF(AND(C1176="Ready to Drink",D1176="RTD-One Pour Cocktail&gt;7%&lt;=14.5"),
SUM(LOOKUP(2,1/(SRP!$B$16:$B$20&lt;=E1176)/(SRP!$C$16:$C$20&gt;=E1176),SRP!$D$16:$D$20)*(G1176/100)*(E1176/1000)),
IF(C1176="Ready to Drink",
SUM(LOOKUP(2,1/(SRP!$B$11:$B$15&lt;=E1176)/(SRP!$C$11:$C$15&gt;=E1176),SRP!$D$11:$D$15)*(G1176/100)*(E1176/1000)),
0)))))),2)</f>
        <v>8.31</v>
      </c>
      <c r="L1176" s="173" t="str">
        <f t="shared" si="18"/>
        <v>Beer2130</v>
      </c>
      <c r="M1176" s="154">
        <f>VLOOKUP(L1176,'Slope %'!C:D,2,0)</f>
        <v>0.1</v>
      </c>
    </row>
    <row r="1177" spans="1:13" x14ac:dyDescent="0.25">
      <c r="A1177" s="169">
        <v>21942</v>
      </c>
      <c r="B1177" s="170" t="s">
        <v>1163</v>
      </c>
      <c r="C1177" s="170" t="s">
        <v>11</v>
      </c>
      <c r="D1177" s="170" t="s">
        <v>12</v>
      </c>
      <c r="E1177" s="170">
        <v>2130</v>
      </c>
      <c r="F1177" s="170">
        <v>4</v>
      </c>
      <c r="G1177" s="171">
        <v>5</v>
      </c>
      <c r="H1177" s="170" t="s">
        <v>747</v>
      </c>
      <c r="I1177" s="171">
        <v>14.98</v>
      </c>
      <c r="J1177" s="169">
        <v>6</v>
      </c>
      <c r="K1177" s="154" cm="1">
        <f t="array" ref="K1177">ROUND(
IF(C1177="Beer",
SUM(LOOKUP(2,1/(SRP!$B$8:$B$10&lt;=E1177)/(SRP!$C$8:$C$10&gt;=E1177),SRP!$D$8:$D$10)*(G1177/100)*(E1177/1000)),
IF(C1177="Spirits",
SUM(LOOKUP(2,1/(SRP!$B$2:$B$7&lt;=E1177)/(SRP!$C$2:$C$7&gt;=E1177),SRP!$D$2:$D$7)*(G1177/100)*(E1177/1000)),
IF(AND(C1177="Wine",D1177="Fortified Wines"),
SUM(LOOKUP(2,1/(SRP!$B$26:$B$29&lt;=E1177)/(SRP!$C$26:$C$29&gt;=E1177),SRP!$D$26:$D$29)*(G1177/100)*(E1177/1000)),
IF(C1177="Wine",
SUM(LOOKUP(2,1/(SRP!$B$21:$B$25&lt;=E1177)/(SRP!$C$21:$C$25&gt;=E1177),SRP!$D$21:$D$25)*(G1177/100)*(E1177/1000)),
IF(AND(C1177="Ready to Drink",D1177="RTD-One Pour Cocktail&gt;7%&lt;=14.5"),
SUM(LOOKUP(2,1/(SRP!$B$16:$B$20&lt;=E1177)/(SRP!$C$16:$C$20&gt;=E1177),SRP!$D$16:$D$20)*(G1177/100)*(E1177/1000)),
IF(C1177="Ready to Drink",
SUM(LOOKUP(2,1/(SRP!$B$11:$B$15&lt;=E1177)/(SRP!$C$11:$C$15&gt;=E1177),SRP!$D$11:$D$15)*(G1177/100)*(E1177/1000)),
0)))))),2)</f>
        <v>8.31</v>
      </c>
      <c r="L1177" s="173" t="str">
        <f t="shared" si="18"/>
        <v>Beer2130</v>
      </c>
      <c r="M1177" s="154">
        <f>VLOOKUP(L1177,'Slope %'!C:D,2,0)</f>
        <v>0.1</v>
      </c>
    </row>
    <row r="1178" spans="1:13" x14ac:dyDescent="0.25">
      <c r="A1178" s="169">
        <v>21968</v>
      </c>
      <c r="B1178" s="170" t="s">
        <v>1164</v>
      </c>
      <c r="C1178" s="170" t="s">
        <v>11</v>
      </c>
      <c r="D1178" s="170" t="s">
        <v>303</v>
      </c>
      <c r="E1178" s="170">
        <v>330</v>
      </c>
      <c r="F1178" s="170">
        <v>24</v>
      </c>
      <c r="G1178" s="171">
        <v>7.5</v>
      </c>
      <c r="H1178" s="170" t="s">
        <v>723</v>
      </c>
      <c r="I1178" s="171">
        <v>5.59</v>
      </c>
      <c r="J1178" s="169">
        <v>1</v>
      </c>
      <c r="K1178" s="154" cm="1">
        <f t="array" ref="K1178">ROUND(
IF(C1178="Beer",
SUM(LOOKUP(2,1/(SRP!$B$8:$B$10&lt;=E1178)/(SRP!$C$8:$C$10&gt;=E1178),SRP!$D$8:$D$10)*(G1178/100)*(E1178/1000)),
IF(C1178="Spirits",
SUM(LOOKUP(2,1/(SRP!$B$2:$B$7&lt;=E1178)/(SRP!$C$2:$C$7&gt;=E1178),SRP!$D$2:$D$7)*(G1178/100)*(E1178/1000)),
IF(AND(C1178="Wine",D1178="Fortified Wines"),
SUM(LOOKUP(2,1/(SRP!$B$26:$B$29&lt;=E1178)/(SRP!$C$26:$C$29&gt;=E1178),SRP!$D$26:$D$29)*(G1178/100)*(E1178/1000)),
IF(C1178="Wine",
SUM(LOOKUP(2,1/(SRP!$B$21:$B$25&lt;=E1178)/(SRP!$C$21:$C$25&gt;=E1178),SRP!$D$21:$D$25)*(G1178/100)*(E1178/1000)),
IF(AND(C1178="Ready to Drink",D1178="RTD-One Pour Cocktail&gt;7%&lt;=14.5"),
SUM(LOOKUP(2,1/(SRP!$B$16:$B$20&lt;=E1178)/(SRP!$C$16:$C$20&gt;=E1178),SRP!$D$16:$D$20)*(G1178/100)*(E1178/1000)),
IF(C1178="Ready to Drink",
SUM(LOOKUP(2,1/(SRP!$B$11:$B$15&lt;=E1178)/(SRP!$C$11:$C$15&gt;=E1178),SRP!$D$11:$D$15)*(G1178/100)*(E1178/1000)),
0)))))),2)</f>
        <v>1.93</v>
      </c>
      <c r="L1178" s="173" t="str">
        <f t="shared" si="18"/>
        <v>Beer330</v>
      </c>
      <c r="M1178" s="154">
        <f>VLOOKUP(L1178,'Slope %'!C:D,2,0)</f>
        <v>0.12</v>
      </c>
    </row>
    <row r="1179" spans="1:13" x14ac:dyDescent="0.25">
      <c r="A1179" s="169">
        <v>21968</v>
      </c>
      <c r="B1179" s="170" t="s">
        <v>1164</v>
      </c>
      <c r="C1179" s="170" t="s">
        <v>11</v>
      </c>
      <c r="D1179" s="170" t="s">
        <v>303</v>
      </c>
      <c r="E1179" s="170">
        <v>330</v>
      </c>
      <c r="F1179" s="170">
        <v>24</v>
      </c>
      <c r="G1179" s="171">
        <v>7.5</v>
      </c>
      <c r="H1179" s="170" t="s">
        <v>723</v>
      </c>
      <c r="I1179" s="171">
        <v>5.59</v>
      </c>
      <c r="J1179" s="169">
        <v>1</v>
      </c>
      <c r="K1179" s="154" cm="1">
        <f t="array" ref="K1179">ROUND(
IF(C1179="Beer",
SUM(LOOKUP(2,1/(SRP!$B$8:$B$10&lt;=E1179)/(SRP!$C$8:$C$10&gt;=E1179),SRP!$D$8:$D$10)*(G1179/100)*(E1179/1000)),
IF(C1179="Spirits",
SUM(LOOKUP(2,1/(SRP!$B$2:$B$7&lt;=E1179)/(SRP!$C$2:$C$7&gt;=E1179),SRP!$D$2:$D$7)*(G1179/100)*(E1179/1000)),
IF(AND(C1179="Wine",D1179="Fortified Wines"),
SUM(LOOKUP(2,1/(SRP!$B$26:$B$29&lt;=E1179)/(SRP!$C$26:$C$29&gt;=E1179),SRP!$D$26:$D$29)*(G1179/100)*(E1179/1000)),
IF(C1179="Wine",
SUM(LOOKUP(2,1/(SRP!$B$21:$B$25&lt;=E1179)/(SRP!$C$21:$C$25&gt;=E1179),SRP!$D$21:$D$25)*(G1179/100)*(E1179/1000)),
IF(AND(C1179="Ready to Drink",D1179="RTD-One Pour Cocktail&gt;7%&lt;=14.5"),
SUM(LOOKUP(2,1/(SRP!$B$16:$B$20&lt;=E1179)/(SRP!$C$16:$C$20&gt;=E1179),SRP!$D$16:$D$20)*(G1179/100)*(E1179/1000)),
IF(C1179="Ready to Drink",
SUM(LOOKUP(2,1/(SRP!$B$11:$B$15&lt;=E1179)/(SRP!$C$11:$C$15&gt;=E1179),SRP!$D$11:$D$15)*(G1179/100)*(E1179/1000)),
0)))))),2)</f>
        <v>1.93</v>
      </c>
      <c r="L1179" s="173" t="str">
        <f t="shared" si="18"/>
        <v>Beer330</v>
      </c>
      <c r="M1179" s="154">
        <f>VLOOKUP(L1179,'Slope %'!C:D,2,0)</f>
        <v>0.12</v>
      </c>
    </row>
    <row r="1180" spans="1:13" x14ac:dyDescent="0.25">
      <c r="A1180" s="169">
        <v>21969</v>
      </c>
      <c r="B1180" s="170" t="s">
        <v>1165</v>
      </c>
      <c r="C1180" s="170" t="s">
        <v>24</v>
      </c>
      <c r="D1180" s="170" t="s">
        <v>34</v>
      </c>
      <c r="E1180" s="170">
        <v>750</v>
      </c>
      <c r="F1180" s="170">
        <v>12</v>
      </c>
      <c r="G1180" s="171">
        <v>13</v>
      </c>
      <c r="H1180" s="170" t="s">
        <v>47</v>
      </c>
      <c r="I1180" s="171">
        <v>14.99</v>
      </c>
      <c r="J1180" s="169">
        <v>1</v>
      </c>
      <c r="K1180" s="154" cm="1">
        <f t="array" ref="K1180">ROUND(
IF(C1180="Beer",
SUM(LOOKUP(2,1/(SRP!$B$8:$B$10&lt;=E1180)/(SRP!$C$8:$C$10&gt;=E1180),SRP!$D$8:$D$10)*(G1180/100)*(E1180/1000)),
IF(C1180="Spirits",
SUM(LOOKUP(2,1/(SRP!$B$2:$B$7&lt;=E1180)/(SRP!$C$2:$C$7&gt;=E1180),SRP!$D$2:$D$7)*(G1180/100)*(E1180/1000)),
IF(AND(C1180="Wine",D1180="Fortified Wines"),
SUM(LOOKUP(2,1/(SRP!$B$26:$B$29&lt;=E1180)/(SRP!$C$26:$C$29&gt;=E1180),SRP!$D$26:$D$29)*(G1180/100)*(E1180/1000)),
IF(C1180="Wine",
SUM(LOOKUP(2,1/(SRP!$B$21:$B$25&lt;=E1180)/(SRP!$C$21:$C$25&gt;=E1180),SRP!$D$21:$D$25)*(G1180/100)*(E1180/1000)),
IF(AND(C1180="Ready to Drink",D1180="RTD-One Pour Cocktail&gt;7%&lt;=14.5"),
SUM(LOOKUP(2,1/(SRP!$B$16:$B$20&lt;=E1180)/(SRP!$C$16:$C$20&gt;=E1180),SRP!$D$16:$D$20)*(G1180/100)*(E1180/1000)),
IF(C1180="Ready to Drink",
SUM(LOOKUP(2,1/(SRP!$B$11:$B$15&lt;=E1180)/(SRP!$C$11:$C$15&gt;=E1180),SRP!$D$11:$D$15)*(G1180/100)*(E1180/1000)),
0)))))),2)</f>
        <v>7.61</v>
      </c>
      <c r="L1180" s="173" t="str">
        <f t="shared" si="18"/>
        <v>Wine750</v>
      </c>
      <c r="M1180" s="154">
        <f>VLOOKUP(L1180,'Slope %'!C:D,2,0)</f>
        <v>0.1</v>
      </c>
    </row>
    <row r="1181" spans="1:13" x14ac:dyDescent="0.25">
      <c r="A1181" s="169">
        <v>21998</v>
      </c>
      <c r="B1181" s="170" t="s">
        <v>1166</v>
      </c>
      <c r="C1181" s="170" t="s">
        <v>24</v>
      </c>
      <c r="D1181" s="170" t="s">
        <v>60</v>
      </c>
      <c r="E1181" s="170">
        <v>750</v>
      </c>
      <c r="F1181" s="170">
        <v>12</v>
      </c>
      <c r="G1181" s="171">
        <v>14.5</v>
      </c>
      <c r="H1181" s="170" t="s">
        <v>600</v>
      </c>
      <c r="I1181" s="171">
        <v>25.99</v>
      </c>
      <c r="J1181" s="169">
        <v>1</v>
      </c>
      <c r="K1181" s="154" cm="1">
        <f t="array" ref="K1181">ROUND(
IF(C1181="Beer",
SUM(LOOKUP(2,1/(SRP!$B$8:$B$10&lt;=E1181)/(SRP!$C$8:$C$10&gt;=E1181),SRP!$D$8:$D$10)*(G1181/100)*(E1181/1000)),
IF(C1181="Spirits",
SUM(LOOKUP(2,1/(SRP!$B$2:$B$7&lt;=E1181)/(SRP!$C$2:$C$7&gt;=E1181),SRP!$D$2:$D$7)*(G1181/100)*(E1181/1000)),
IF(AND(C1181="Wine",D1181="Fortified Wines"),
SUM(LOOKUP(2,1/(SRP!$B$26:$B$29&lt;=E1181)/(SRP!$C$26:$C$29&gt;=E1181),SRP!$D$26:$D$29)*(G1181/100)*(E1181/1000)),
IF(C1181="Wine",
SUM(LOOKUP(2,1/(SRP!$B$21:$B$25&lt;=E1181)/(SRP!$C$21:$C$25&gt;=E1181),SRP!$D$21:$D$25)*(G1181/100)*(E1181/1000)),
IF(AND(C1181="Ready to Drink",D1181="RTD-One Pour Cocktail&gt;7%&lt;=14.5"),
SUM(LOOKUP(2,1/(SRP!$B$16:$B$20&lt;=E1181)/(SRP!$C$16:$C$20&gt;=E1181),SRP!$D$16:$D$20)*(G1181/100)*(E1181/1000)),
IF(C1181="Ready to Drink",
SUM(LOOKUP(2,1/(SRP!$B$11:$B$15&lt;=E1181)/(SRP!$C$11:$C$15&gt;=E1181),SRP!$D$11:$D$15)*(G1181/100)*(E1181/1000)),
0)))))),2)</f>
        <v>8.49</v>
      </c>
      <c r="L1181" s="173" t="str">
        <f t="shared" si="18"/>
        <v>Wine750</v>
      </c>
      <c r="M1181" s="154">
        <f>VLOOKUP(L1181,'Slope %'!C:D,2,0)</f>
        <v>0.1</v>
      </c>
    </row>
    <row r="1182" spans="1:13" x14ac:dyDescent="0.25">
      <c r="A1182" s="169">
        <v>22067</v>
      </c>
      <c r="B1182" s="170" t="s">
        <v>1167</v>
      </c>
      <c r="C1182" s="170" t="s">
        <v>24</v>
      </c>
      <c r="D1182" s="170" t="s">
        <v>66</v>
      </c>
      <c r="E1182" s="170">
        <v>750</v>
      </c>
      <c r="F1182" s="170">
        <v>12</v>
      </c>
      <c r="G1182" s="171">
        <v>13.5</v>
      </c>
      <c r="H1182" s="170" t="s">
        <v>100</v>
      </c>
      <c r="I1182" s="171">
        <v>16.989999999999998</v>
      </c>
      <c r="J1182" s="169">
        <v>1</v>
      </c>
      <c r="K1182" s="154" cm="1">
        <f t="array" ref="K1182">ROUND(
IF(C1182="Beer",
SUM(LOOKUP(2,1/(SRP!$B$8:$B$10&lt;=E1182)/(SRP!$C$8:$C$10&gt;=E1182),SRP!$D$8:$D$10)*(G1182/100)*(E1182/1000)),
IF(C1182="Spirits",
SUM(LOOKUP(2,1/(SRP!$B$2:$B$7&lt;=E1182)/(SRP!$C$2:$C$7&gt;=E1182),SRP!$D$2:$D$7)*(G1182/100)*(E1182/1000)),
IF(AND(C1182="Wine",D1182="Fortified Wines"),
SUM(LOOKUP(2,1/(SRP!$B$26:$B$29&lt;=E1182)/(SRP!$C$26:$C$29&gt;=E1182),SRP!$D$26:$D$29)*(G1182/100)*(E1182/1000)),
IF(C1182="Wine",
SUM(LOOKUP(2,1/(SRP!$B$21:$B$25&lt;=E1182)/(SRP!$C$21:$C$25&gt;=E1182),SRP!$D$21:$D$25)*(G1182/100)*(E1182/1000)),
IF(AND(C1182="Ready to Drink",D1182="RTD-One Pour Cocktail&gt;7%&lt;=14.5"),
SUM(LOOKUP(2,1/(SRP!$B$16:$B$20&lt;=E1182)/(SRP!$C$16:$C$20&gt;=E1182),SRP!$D$16:$D$20)*(G1182/100)*(E1182/1000)),
IF(C1182="Ready to Drink",
SUM(LOOKUP(2,1/(SRP!$B$11:$B$15&lt;=E1182)/(SRP!$C$11:$C$15&gt;=E1182),SRP!$D$11:$D$15)*(G1182/100)*(E1182/1000)),
0)))))),2)</f>
        <v>7.9</v>
      </c>
      <c r="L1182" s="173" t="str">
        <f t="shared" si="18"/>
        <v>Wine750</v>
      </c>
      <c r="M1182" s="154">
        <f>VLOOKUP(L1182,'Slope %'!C:D,2,0)</f>
        <v>0.1</v>
      </c>
    </row>
    <row r="1183" spans="1:13" x14ac:dyDescent="0.25">
      <c r="A1183" s="169">
        <v>22096</v>
      </c>
      <c r="B1183" s="170" t="s">
        <v>1168</v>
      </c>
      <c r="C1183" s="170" t="s">
        <v>263</v>
      </c>
      <c r="D1183" s="170" t="s">
        <v>646</v>
      </c>
      <c r="E1183" s="170">
        <v>5000</v>
      </c>
      <c r="F1183" s="170">
        <v>4</v>
      </c>
      <c r="G1183" s="171">
        <v>5</v>
      </c>
      <c r="H1183" s="170" t="s">
        <v>54</v>
      </c>
      <c r="I1183" s="171">
        <v>31.99</v>
      </c>
      <c r="J1183" s="169">
        <v>1</v>
      </c>
      <c r="K1183" s="154" cm="1">
        <f t="array" ref="K1183">ROUND(
IF(C1183="Beer",
SUM(LOOKUP(2,1/(SRP!$B$8:$B$10&lt;=E1183)/(SRP!$C$8:$C$10&gt;=E1183),SRP!$D$8:$D$10)*(G1183/100)*(E1183/1000)),
IF(C1183="Spirits",
SUM(LOOKUP(2,1/(SRP!$B$2:$B$7&lt;=E1183)/(SRP!$C$2:$C$7&gt;=E1183),SRP!$D$2:$D$7)*(G1183/100)*(E1183/1000)),
IF(AND(C1183="Wine",D1183="Fortified Wines"),
SUM(LOOKUP(2,1/(SRP!$B$26:$B$29&lt;=E1183)/(SRP!$C$26:$C$29&gt;=E1183),SRP!$D$26:$D$29)*(G1183/100)*(E1183/1000)),
IF(C1183="Wine",
SUM(LOOKUP(2,1/(SRP!$B$21:$B$25&lt;=E1183)/(SRP!$C$21:$C$25&gt;=E1183),SRP!$D$21:$D$25)*(G1183/100)*(E1183/1000)),
IF(AND(C1183="Ready to Drink",D1183="RTD-One Pour Cocktail&gt;7%&lt;=14.5"),
SUM(LOOKUP(2,1/(SRP!$B$16:$B$20&lt;=E1183)/(SRP!$C$16:$C$20&gt;=E1183),SRP!$D$16:$D$20)*(G1183/100)*(E1183/1000)),
IF(C1183="Ready to Drink",
SUM(LOOKUP(2,1/(SRP!$B$11:$B$15&lt;=E1183)/(SRP!$C$11:$C$15&gt;=E1183),SRP!$D$11:$D$15)*(G1183/100)*(E1183/1000)),
0)))))),2)</f>
        <v>19.52</v>
      </c>
      <c r="L1183" s="173" t="str">
        <f t="shared" si="18"/>
        <v>Ready to Drink5000</v>
      </c>
      <c r="M1183" s="154">
        <f>VLOOKUP(L1183,'Slope %'!C:D,2,0)</f>
        <v>0.05</v>
      </c>
    </row>
    <row r="1184" spans="1:13" x14ac:dyDescent="0.25">
      <c r="A1184" s="169">
        <v>22096</v>
      </c>
      <c r="B1184" s="170" t="s">
        <v>1168</v>
      </c>
      <c r="C1184" s="170" t="s">
        <v>263</v>
      </c>
      <c r="D1184" s="170" t="s">
        <v>646</v>
      </c>
      <c r="E1184" s="170">
        <v>5000</v>
      </c>
      <c r="F1184" s="170">
        <v>4</v>
      </c>
      <c r="G1184" s="171">
        <v>5</v>
      </c>
      <c r="H1184" s="170" t="s">
        <v>54</v>
      </c>
      <c r="I1184" s="171">
        <v>31.99</v>
      </c>
      <c r="J1184" s="169">
        <v>1</v>
      </c>
      <c r="K1184" s="154" cm="1">
        <f t="array" ref="K1184">ROUND(
IF(C1184="Beer",
SUM(LOOKUP(2,1/(SRP!$B$8:$B$10&lt;=E1184)/(SRP!$C$8:$C$10&gt;=E1184),SRP!$D$8:$D$10)*(G1184/100)*(E1184/1000)),
IF(C1184="Spirits",
SUM(LOOKUP(2,1/(SRP!$B$2:$B$7&lt;=E1184)/(SRP!$C$2:$C$7&gt;=E1184),SRP!$D$2:$D$7)*(G1184/100)*(E1184/1000)),
IF(AND(C1184="Wine",D1184="Fortified Wines"),
SUM(LOOKUP(2,1/(SRP!$B$26:$B$29&lt;=E1184)/(SRP!$C$26:$C$29&gt;=E1184),SRP!$D$26:$D$29)*(G1184/100)*(E1184/1000)),
IF(C1184="Wine",
SUM(LOOKUP(2,1/(SRP!$B$21:$B$25&lt;=E1184)/(SRP!$C$21:$C$25&gt;=E1184),SRP!$D$21:$D$25)*(G1184/100)*(E1184/1000)),
IF(AND(C1184="Ready to Drink",D1184="RTD-One Pour Cocktail&gt;7%&lt;=14.5"),
SUM(LOOKUP(2,1/(SRP!$B$16:$B$20&lt;=E1184)/(SRP!$C$16:$C$20&gt;=E1184),SRP!$D$16:$D$20)*(G1184/100)*(E1184/1000)),
IF(C1184="Ready to Drink",
SUM(LOOKUP(2,1/(SRP!$B$11:$B$15&lt;=E1184)/(SRP!$C$11:$C$15&gt;=E1184),SRP!$D$11:$D$15)*(G1184/100)*(E1184/1000)),
0)))))),2)</f>
        <v>19.52</v>
      </c>
      <c r="L1184" s="173" t="str">
        <f t="shared" si="18"/>
        <v>Ready to Drink5000</v>
      </c>
      <c r="M1184" s="154">
        <f>VLOOKUP(L1184,'Slope %'!C:D,2,0)</f>
        <v>0.05</v>
      </c>
    </row>
    <row r="1185" spans="1:13" x14ac:dyDescent="0.25">
      <c r="A1185" s="169">
        <v>22117</v>
      </c>
      <c r="B1185" s="170" t="s">
        <v>1169</v>
      </c>
      <c r="C1185" s="170" t="s">
        <v>24</v>
      </c>
      <c r="D1185" s="170" t="s">
        <v>194</v>
      </c>
      <c r="E1185" s="170">
        <v>750</v>
      </c>
      <c r="F1185" s="170">
        <v>12</v>
      </c>
      <c r="G1185" s="171">
        <v>10.5</v>
      </c>
      <c r="H1185" s="170" t="s">
        <v>218</v>
      </c>
      <c r="I1185" s="171">
        <v>17.989999999999998</v>
      </c>
      <c r="J1185" s="169">
        <v>1</v>
      </c>
      <c r="K1185" s="154" cm="1">
        <f t="array" ref="K1185">ROUND(
IF(C1185="Beer",
SUM(LOOKUP(2,1/(SRP!$B$8:$B$10&lt;=E1185)/(SRP!$C$8:$C$10&gt;=E1185),SRP!$D$8:$D$10)*(G1185/100)*(E1185/1000)),
IF(C1185="Spirits",
SUM(LOOKUP(2,1/(SRP!$B$2:$B$7&lt;=E1185)/(SRP!$C$2:$C$7&gt;=E1185),SRP!$D$2:$D$7)*(G1185/100)*(E1185/1000)),
IF(AND(C1185="Wine",D1185="Fortified Wines"),
SUM(LOOKUP(2,1/(SRP!$B$26:$B$29&lt;=E1185)/(SRP!$C$26:$C$29&gt;=E1185),SRP!$D$26:$D$29)*(G1185/100)*(E1185/1000)),
IF(C1185="Wine",
SUM(LOOKUP(2,1/(SRP!$B$21:$B$25&lt;=E1185)/(SRP!$C$21:$C$25&gt;=E1185),SRP!$D$21:$D$25)*(G1185/100)*(E1185/1000)),
IF(AND(C1185="Ready to Drink",D1185="RTD-One Pour Cocktail&gt;7%&lt;=14.5"),
SUM(LOOKUP(2,1/(SRP!$B$16:$B$20&lt;=E1185)/(SRP!$C$16:$C$20&gt;=E1185),SRP!$D$16:$D$20)*(G1185/100)*(E1185/1000)),
IF(C1185="Ready to Drink",
SUM(LOOKUP(2,1/(SRP!$B$11:$B$15&lt;=E1185)/(SRP!$C$11:$C$15&gt;=E1185),SRP!$D$11:$D$15)*(G1185/100)*(E1185/1000)),
0)))))),2)</f>
        <v>6.15</v>
      </c>
      <c r="L1185" s="173" t="str">
        <f t="shared" si="18"/>
        <v>Wine750</v>
      </c>
      <c r="M1185" s="154">
        <f>VLOOKUP(L1185,'Slope %'!C:D,2,0)</f>
        <v>0.1</v>
      </c>
    </row>
    <row r="1186" spans="1:13" x14ac:dyDescent="0.25">
      <c r="A1186" s="169">
        <v>22121</v>
      </c>
      <c r="B1186" s="170" t="s">
        <v>1170</v>
      </c>
      <c r="C1186" s="170" t="s">
        <v>24</v>
      </c>
      <c r="D1186" s="170" t="s">
        <v>34</v>
      </c>
      <c r="E1186" s="170">
        <v>750</v>
      </c>
      <c r="F1186" s="170">
        <v>12</v>
      </c>
      <c r="G1186" s="171">
        <v>12.5</v>
      </c>
      <c r="H1186" s="170" t="s">
        <v>64</v>
      </c>
      <c r="I1186" s="171">
        <v>19.989999999999998</v>
      </c>
      <c r="J1186" s="169">
        <v>1</v>
      </c>
      <c r="K1186" s="154" cm="1">
        <f t="array" ref="K1186">ROUND(
IF(C1186="Beer",
SUM(LOOKUP(2,1/(SRP!$B$8:$B$10&lt;=E1186)/(SRP!$C$8:$C$10&gt;=E1186),SRP!$D$8:$D$10)*(G1186/100)*(E1186/1000)),
IF(C1186="Spirits",
SUM(LOOKUP(2,1/(SRP!$B$2:$B$7&lt;=E1186)/(SRP!$C$2:$C$7&gt;=E1186),SRP!$D$2:$D$7)*(G1186/100)*(E1186/1000)),
IF(AND(C1186="Wine",D1186="Fortified Wines"),
SUM(LOOKUP(2,1/(SRP!$B$26:$B$29&lt;=E1186)/(SRP!$C$26:$C$29&gt;=E1186),SRP!$D$26:$D$29)*(G1186/100)*(E1186/1000)),
IF(C1186="Wine",
SUM(LOOKUP(2,1/(SRP!$B$21:$B$25&lt;=E1186)/(SRP!$C$21:$C$25&gt;=E1186),SRP!$D$21:$D$25)*(G1186/100)*(E1186/1000)),
IF(AND(C1186="Ready to Drink",D1186="RTD-One Pour Cocktail&gt;7%&lt;=14.5"),
SUM(LOOKUP(2,1/(SRP!$B$16:$B$20&lt;=E1186)/(SRP!$C$16:$C$20&gt;=E1186),SRP!$D$16:$D$20)*(G1186/100)*(E1186/1000)),
IF(C1186="Ready to Drink",
SUM(LOOKUP(2,1/(SRP!$B$11:$B$15&lt;=E1186)/(SRP!$C$11:$C$15&gt;=E1186),SRP!$D$11:$D$15)*(G1186/100)*(E1186/1000)),
0)))))),2)</f>
        <v>7.32</v>
      </c>
      <c r="L1186" s="173" t="str">
        <f t="shared" si="18"/>
        <v>Wine750</v>
      </c>
      <c r="M1186" s="154">
        <f>VLOOKUP(L1186,'Slope %'!C:D,2,0)</f>
        <v>0.1</v>
      </c>
    </row>
    <row r="1187" spans="1:13" x14ac:dyDescent="0.25">
      <c r="A1187" s="169">
        <v>22122</v>
      </c>
      <c r="B1187" s="170" t="s">
        <v>1171</v>
      </c>
      <c r="C1187" s="170" t="s">
        <v>24</v>
      </c>
      <c r="D1187" s="170" t="s">
        <v>194</v>
      </c>
      <c r="E1187" s="170">
        <v>750</v>
      </c>
      <c r="F1187" s="170">
        <v>12</v>
      </c>
      <c r="G1187" s="171">
        <v>13.5</v>
      </c>
      <c r="H1187" s="170" t="s">
        <v>141</v>
      </c>
      <c r="I1187" s="171">
        <v>22.59</v>
      </c>
      <c r="J1187" s="169">
        <v>1</v>
      </c>
      <c r="K1187" s="154" cm="1">
        <f t="array" ref="K1187">ROUND(
IF(C1187="Beer",
SUM(LOOKUP(2,1/(SRP!$B$8:$B$10&lt;=E1187)/(SRP!$C$8:$C$10&gt;=E1187),SRP!$D$8:$D$10)*(G1187/100)*(E1187/1000)),
IF(C1187="Spirits",
SUM(LOOKUP(2,1/(SRP!$B$2:$B$7&lt;=E1187)/(SRP!$C$2:$C$7&gt;=E1187),SRP!$D$2:$D$7)*(G1187/100)*(E1187/1000)),
IF(AND(C1187="Wine",D1187="Fortified Wines"),
SUM(LOOKUP(2,1/(SRP!$B$26:$B$29&lt;=E1187)/(SRP!$C$26:$C$29&gt;=E1187),SRP!$D$26:$D$29)*(G1187/100)*(E1187/1000)),
IF(C1187="Wine",
SUM(LOOKUP(2,1/(SRP!$B$21:$B$25&lt;=E1187)/(SRP!$C$21:$C$25&gt;=E1187),SRP!$D$21:$D$25)*(G1187/100)*(E1187/1000)),
IF(AND(C1187="Ready to Drink",D1187="RTD-One Pour Cocktail&gt;7%&lt;=14.5"),
SUM(LOOKUP(2,1/(SRP!$B$16:$B$20&lt;=E1187)/(SRP!$C$16:$C$20&gt;=E1187),SRP!$D$16:$D$20)*(G1187/100)*(E1187/1000)),
IF(C1187="Ready to Drink",
SUM(LOOKUP(2,1/(SRP!$B$11:$B$15&lt;=E1187)/(SRP!$C$11:$C$15&gt;=E1187),SRP!$D$11:$D$15)*(G1187/100)*(E1187/1000)),
0)))))),2)</f>
        <v>7.9</v>
      </c>
      <c r="L1187" s="173" t="str">
        <f t="shared" si="18"/>
        <v>Wine750</v>
      </c>
      <c r="M1187" s="154">
        <f>VLOOKUP(L1187,'Slope %'!C:D,2,0)</f>
        <v>0.1</v>
      </c>
    </row>
    <row r="1188" spans="1:13" x14ac:dyDescent="0.25">
      <c r="A1188" s="169">
        <v>22131</v>
      </c>
      <c r="B1188" s="170" t="s">
        <v>1172</v>
      </c>
      <c r="C1188" s="170" t="s">
        <v>15</v>
      </c>
      <c r="D1188" s="170" t="s">
        <v>19</v>
      </c>
      <c r="E1188" s="170">
        <v>750</v>
      </c>
      <c r="F1188" s="170">
        <v>12</v>
      </c>
      <c r="G1188" s="171">
        <v>40</v>
      </c>
      <c r="H1188" s="170" t="s">
        <v>1173</v>
      </c>
      <c r="I1188" s="171">
        <v>41.99</v>
      </c>
      <c r="J1188" s="169">
        <v>1</v>
      </c>
      <c r="K1188" s="154" cm="1">
        <f t="array" ref="K1188">ROUND(
IF(C1188="Beer",
SUM(LOOKUP(2,1/(SRP!$B$8:$B$10&lt;=E1188)/(SRP!$C$8:$C$10&gt;=E1188),SRP!$D$8:$D$10)*(G1188/100)*(E1188/1000)),
IF(C1188="Spirits",
SUM(LOOKUP(2,1/(SRP!$B$2:$B$7&lt;=E1188)/(SRP!$C$2:$C$7&gt;=E1188),SRP!$D$2:$D$7)*(G1188/100)*(E1188/1000)),
IF(AND(C1188="Wine",D1188="Fortified Wines"),
SUM(LOOKUP(2,1/(SRP!$B$26:$B$29&lt;=E1188)/(SRP!$C$26:$C$29&gt;=E1188),SRP!$D$26:$D$29)*(G1188/100)*(E1188/1000)),
IF(C1188="Wine",
SUM(LOOKUP(2,1/(SRP!$B$21:$B$25&lt;=E1188)/(SRP!$C$21:$C$25&gt;=E1188),SRP!$D$21:$D$25)*(G1188/100)*(E1188/1000)),
IF(AND(C1188="Ready to Drink",D1188="RTD-One Pour Cocktail&gt;7%&lt;=14.5"),
SUM(LOOKUP(2,1/(SRP!$B$16:$B$20&lt;=E1188)/(SRP!$C$16:$C$20&gt;=E1188),SRP!$D$16:$D$20)*(G1188/100)*(E1188/1000)),
IF(C1188="Ready to Drink",
SUM(LOOKUP(2,1/(SRP!$B$11:$B$15&lt;=E1188)/(SRP!$C$11:$C$15&gt;=E1188),SRP!$D$11:$D$15)*(G1188/100)*(E1188/1000)),
0)))))),2)</f>
        <v>23.42</v>
      </c>
      <c r="L1188" s="173" t="str">
        <f t="shared" si="18"/>
        <v>Spirits750</v>
      </c>
      <c r="M1188" s="154">
        <f>VLOOKUP(L1188,'Slope %'!C:D,2,0)</f>
        <v>7.0000000000000007E-2</v>
      </c>
    </row>
    <row r="1189" spans="1:13" x14ac:dyDescent="0.25">
      <c r="A1189" s="169">
        <v>22145</v>
      </c>
      <c r="B1189" s="170" t="s">
        <v>1174</v>
      </c>
      <c r="C1189" s="170" t="s">
        <v>11</v>
      </c>
      <c r="D1189" s="170" t="s">
        <v>211</v>
      </c>
      <c r="E1189" s="170">
        <v>2840</v>
      </c>
      <c r="F1189" s="170">
        <v>3</v>
      </c>
      <c r="G1189" s="171">
        <v>4</v>
      </c>
      <c r="H1189" s="170" t="s">
        <v>824</v>
      </c>
      <c r="I1189" s="171">
        <v>17.690000000000001</v>
      </c>
      <c r="J1189" s="169">
        <v>8</v>
      </c>
      <c r="K1189" s="154" cm="1">
        <f t="array" ref="K1189">ROUND(
IF(C1189="Beer",
SUM(LOOKUP(2,1/(SRP!$B$8:$B$10&lt;=E1189)/(SRP!$C$8:$C$10&gt;=E1189),SRP!$D$8:$D$10)*(G1189/100)*(E1189/1000)),
IF(C1189="Spirits",
SUM(LOOKUP(2,1/(SRP!$B$2:$B$7&lt;=E1189)/(SRP!$C$2:$C$7&gt;=E1189),SRP!$D$2:$D$7)*(G1189/100)*(E1189/1000)),
IF(AND(C1189="Wine",D1189="Fortified Wines"),
SUM(LOOKUP(2,1/(SRP!$B$26:$B$29&lt;=E1189)/(SRP!$C$26:$C$29&gt;=E1189),SRP!$D$26:$D$29)*(G1189/100)*(E1189/1000)),
IF(C1189="Wine",
SUM(LOOKUP(2,1/(SRP!$B$21:$B$25&lt;=E1189)/(SRP!$C$21:$C$25&gt;=E1189),SRP!$D$21:$D$25)*(G1189/100)*(E1189/1000)),
IF(AND(C1189="Ready to Drink",D1189="RTD-One Pour Cocktail&gt;7%&lt;=14.5"),
SUM(LOOKUP(2,1/(SRP!$B$16:$B$20&lt;=E1189)/(SRP!$C$16:$C$20&gt;=E1189),SRP!$D$16:$D$20)*(G1189/100)*(E1189/1000)),
IF(C1189="Ready to Drink",
SUM(LOOKUP(2,1/(SRP!$B$11:$B$15&lt;=E1189)/(SRP!$C$11:$C$15&gt;=E1189),SRP!$D$11:$D$15)*(G1189/100)*(E1189/1000)),
0)))))),2)</f>
        <v>8.8699999999999992</v>
      </c>
      <c r="L1189" s="173" t="str">
        <f t="shared" si="18"/>
        <v>Beer2840</v>
      </c>
      <c r="M1189" s="154">
        <f>VLOOKUP(L1189,'Slope %'!C:D,2,0)</f>
        <v>0.1</v>
      </c>
    </row>
    <row r="1190" spans="1:13" x14ac:dyDescent="0.25">
      <c r="A1190" s="169">
        <v>22145</v>
      </c>
      <c r="B1190" s="170" t="s">
        <v>1174</v>
      </c>
      <c r="C1190" s="170" t="s">
        <v>11</v>
      </c>
      <c r="D1190" s="170" t="s">
        <v>211</v>
      </c>
      <c r="E1190" s="170">
        <v>2840</v>
      </c>
      <c r="F1190" s="170">
        <v>3</v>
      </c>
      <c r="G1190" s="171">
        <v>4</v>
      </c>
      <c r="H1190" s="170" t="s">
        <v>824</v>
      </c>
      <c r="I1190" s="171">
        <v>17.690000000000001</v>
      </c>
      <c r="J1190" s="169">
        <v>8</v>
      </c>
      <c r="K1190" s="154" cm="1">
        <f t="array" ref="K1190">ROUND(
IF(C1190="Beer",
SUM(LOOKUP(2,1/(SRP!$B$8:$B$10&lt;=E1190)/(SRP!$C$8:$C$10&gt;=E1190),SRP!$D$8:$D$10)*(G1190/100)*(E1190/1000)),
IF(C1190="Spirits",
SUM(LOOKUP(2,1/(SRP!$B$2:$B$7&lt;=E1190)/(SRP!$C$2:$C$7&gt;=E1190),SRP!$D$2:$D$7)*(G1190/100)*(E1190/1000)),
IF(AND(C1190="Wine",D1190="Fortified Wines"),
SUM(LOOKUP(2,1/(SRP!$B$26:$B$29&lt;=E1190)/(SRP!$C$26:$C$29&gt;=E1190),SRP!$D$26:$D$29)*(G1190/100)*(E1190/1000)),
IF(C1190="Wine",
SUM(LOOKUP(2,1/(SRP!$B$21:$B$25&lt;=E1190)/(SRP!$C$21:$C$25&gt;=E1190),SRP!$D$21:$D$25)*(G1190/100)*(E1190/1000)),
IF(AND(C1190="Ready to Drink",D1190="RTD-One Pour Cocktail&gt;7%&lt;=14.5"),
SUM(LOOKUP(2,1/(SRP!$B$16:$B$20&lt;=E1190)/(SRP!$C$16:$C$20&gt;=E1190),SRP!$D$16:$D$20)*(G1190/100)*(E1190/1000)),
IF(C1190="Ready to Drink",
SUM(LOOKUP(2,1/(SRP!$B$11:$B$15&lt;=E1190)/(SRP!$C$11:$C$15&gt;=E1190),SRP!$D$11:$D$15)*(G1190/100)*(E1190/1000)),
0)))))),2)</f>
        <v>8.8699999999999992</v>
      </c>
      <c r="L1190" s="173" t="str">
        <f t="shared" si="18"/>
        <v>Beer2840</v>
      </c>
      <c r="M1190" s="154">
        <f>VLOOKUP(L1190,'Slope %'!C:D,2,0)</f>
        <v>0.1</v>
      </c>
    </row>
    <row r="1191" spans="1:13" x14ac:dyDescent="0.25">
      <c r="A1191" s="169">
        <v>22155</v>
      </c>
      <c r="B1191" s="170" t="s">
        <v>1175</v>
      </c>
      <c r="C1191" s="170" t="s">
        <v>11</v>
      </c>
      <c r="D1191" s="170" t="s">
        <v>12</v>
      </c>
      <c r="E1191" s="170">
        <v>330</v>
      </c>
      <c r="F1191" s="170">
        <v>24</v>
      </c>
      <c r="G1191" s="171">
        <v>5</v>
      </c>
      <c r="H1191" s="170" t="s">
        <v>96</v>
      </c>
      <c r="I1191" s="171">
        <v>3.49</v>
      </c>
      <c r="J1191" s="169">
        <v>1</v>
      </c>
      <c r="K1191" s="154" cm="1">
        <f t="array" ref="K1191">ROUND(
IF(C1191="Beer",
SUM(LOOKUP(2,1/(SRP!$B$8:$B$10&lt;=E1191)/(SRP!$C$8:$C$10&gt;=E1191),SRP!$D$8:$D$10)*(G1191/100)*(E1191/1000)),
IF(C1191="Spirits",
SUM(LOOKUP(2,1/(SRP!$B$2:$B$7&lt;=E1191)/(SRP!$C$2:$C$7&gt;=E1191),SRP!$D$2:$D$7)*(G1191/100)*(E1191/1000)),
IF(AND(C1191="Wine",D1191="Fortified Wines"),
SUM(LOOKUP(2,1/(SRP!$B$26:$B$29&lt;=E1191)/(SRP!$C$26:$C$29&gt;=E1191),SRP!$D$26:$D$29)*(G1191/100)*(E1191/1000)),
IF(C1191="Wine",
SUM(LOOKUP(2,1/(SRP!$B$21:$B$25&lt;=E1191)/(SRP!$C$21:$C$25&gt;=E1191),SRP!$D$21:$D$25)*(G1191/100)*(E1191/1000)),
IF(AND(C1191="Ready to Drink",D1191="RTD-One Pour Cocktail&gt;7%&lt;=14.5"),
SUM(LOOKUP(2,1/(SRP!$B$16:$B$20&lt;=E1191)/(SRP!$C$16:$C$20&gt;=E1191),SRP!$D$16:$D$20)*(G1191/100)*(E1191/1000)),
IF(C1191="Ready to Drink",
SUM(LOOKUP(2,1/(SRP!$B$11:$B$15&lt;=E1191)/(SRP!$C$11:$C$15&gt;=E1191),SRP!$D$11:$D$15)*(G1191/100)*(E1191/1000)),
0)))))),2)</f>
        <v>1.29</v>
      </c>
      <c r="L1191" s="173" t="str">
        <f t="shared" si="18"/>
        <v>Beer330</v>
      </c>
      <c r="M1191" s="154">
        <f>VLOOKUP(L1191,'Slope %'!C:D,2,0)</f>
        <v>0.12</v>
      </c>
    </row>
    <row r="1192" spans="1:13" x14ac:dyDescent="0.25">
      <c r="A1192" s="169">
        <v>22169</v>
      </c>
      <c r="B1192" s="170" t="s">
        <v>1176</v>
      </c>
      <c r="C1192" s="170" t="s">
        <v>11</v>
      </c>
      <c r="D1192" s="170" t="s">
        <v>303</v>
      </c>
      <c r="E1192" s="170">
        <v>500</v>
      </c>
      <c r="F1192" s="170">
        <v>24</v>
      </c>
      <c r="G1192" s="171">
        <v>8</v>
      </c>
      <c r="H1192" s="170" t="s">
        <v>96</v>
      </c>
      <c r="I1192" s="171">
        <v>3.69</v>
      </c>
      <c r="J1192" s="169">
        <v>1</v>
      </c>
      <c r="K1192" s="154" cm="1">
        <f t="array" ref="K1192">ROUND(
IF(C1192="Beer",
SUM(LOOKUP(2,1/(SRP!$B$8:$B$10&lt;=E1192)/(SRP!$C$8:$C$10&gt;=E1192),SRP!$D$8:$D$10)*(G1192/100)*(E1192/1000)),
IF(C1192="Spirits",
SUM(LOOKUP(2,1/(SRP!$B$2:$B$7&lt;=E1192)/(SRP!$C$2:$C$7&gt;=E1192),SRP!$D$2:$D$7)*(G1192/100)*(E1192/1000)),
IF(AND(C1192="Wine",D1192="Fortified Wines"),
SUM(LOOKUP(2,1/(SRP!$B$26:$B$29&lt;=E1192)/(SRP!$C$26:$C$29&gt;=E1192),SRP!$D$26:$D$29)*(G1192/100)*(E1192/1000)),
IF(C1192="Wine",
SUM(LOOKUP(2,1/(SRP!$B$21:$B$25&lt;=E1192)/(SRP!$C$21:$C$25&gt;=E1192),SRP!$D$21:$D$25)*(G1192/100)*(E1192/1000)),
IF(AND(C1192="Ready to Drink",D1192="RTD-One Pour Cocktail&gt;7%&lt;=14.5"),
SUM(LOOKUP(2,1/(SRP!$B$16:$B$20&lt;=E1192)/(SRP!$C$16:$C$20&gt;=E1192),SRP!$D$16:$D$20)*(G1192/100)*(E1192/1000)),
IF(C1192="Ready to Drink",
SUM(LOOKUP(2,1/(SRP!$B$11:$B$15&lt;=E1192)/(SRP!$C$11:$C$15&gt;=E1192),SRP!$D$11:$D$15)*(G1192/100)*(E1192/1000)),
0)))))),2)</f>
        <v>3.12</v>
      </c>
      <c r="L1192" s="173" t="str">
        <f t="shared" si="18"/>
        <v>Beer500</v>
      </c>
      <c r="M1192" s="154">
        <f>VLOOKUP(L1192,'Slope %'!C:D,2,0)</f>
        <v>0.12</v>
      </c>
    </row>
    <row r="1193" spans="1:13" x14ac:dyDescent="0.25">
      <c r="A1193" s="169">
        <v>22203</v>
      </c>
      <c r="B1193" s="170" t="s">
        <v>1177</v>
      </c>
      <c r="C1193" s="170" t="s">
        <v>24</v>
      </c>
      <c r="D1193" s="170" t="s">
        <v>34</v>
      </c>
      <c r="E1193" s="170">
        <v>750</v>
      </c>
      <c r="F1193" s="170">
        <v>12</v>
      </c>
      <c r="G1193" s="171">
        <v>14</v>
      </c>
      <c r="H1193" s="170" t="s">
        <v>149</v>
      </c>
      <c r="I1193" s="171">
        <v>22.99</v>
      </c>
      <c r="J1193" s="169">
        <v>1</v>
      </c>
      <c r="K1193" s="154" cm="1">
        <f t="array" ref="K1193">ROUND(
IF(C1193="Beer",
SUM(LOOKUP(2,1/(SRP!$B$8:$B$10&lt;=E1193)/(SRP!$C$8:$C$10&gt;=E1193),SRP!$D$8:$D$10)*(G1193/100)*(E1193/1000)),
IF(C1193="Spirits",
SUM(LOOKUP(2,1/(SRP!$B$2:$B$7&lt;=E1193)/(SRP!$C$2:$C$7&gt;=E1193),SRP!$D$2:$D$7)*(G1193/100)*(E1193/1000)),
IF(AND(C1193="Wine",D1193="Fortified Wines"),
SUM(LOOKUP(2,1/(SRP!$B$26:$B$29&lt;=E1193)/(SRP!$C$26:$C$29&gt;=E1193),SRP!$D$26:$D$29)*(G1193/100)*(E1193/1000)),
IF(C1193="Wine",
SUM(LOOKUP(2,1/(SRP!$B$21:$B$25&lt;=E1193)/(SRP!$C$21:$C$25&gt;=E1193),SRP!$D$21:$D$25)*(G1193/100)*(E1193/1000)),
IF(AND(C1193="Ready to Drink",D1193="RTD-One Pour Cocktail&gt;7%&lt;=14.5"),
SUM(LOOKUP(2,1/(SRP!$B$16:$B$20&lt;=E1193)/(SRP!$C$16:$C$20&gt;=E1193),SRP!$D$16:$D$20)*(G1193/100)*(E1193/1000)),
IF(C1193="Ready to Drink",
SUM(LOOKUP(2,1/(SRP!$B$11:$B$15&lt;=E1193)/(SRP!$C$11:$C$15&gt;=E1193),SRP!$D$11:$D$15)*(G1193/100)*(E1193/1000)),
0)))))),2)</f>
        <v>8.1999999999999993</v>
      </c>
      <c r="L1193" s="173" t="str">
        <f t="shared" si="18"/>
        <v>Wine750</v>
      </c>
      <c r="M1193" s="154">
        <f>VLOOKUP(L1193,'Slope %'!C:D,2,0)</f>
        <v>0.1</v>
      </c>
    </row>
    <row r="1194" spans="1:13" x14ac:dyDescent="0.25">
      <c r="A1194" s="169">
        <v>22244</v>
      </c>
      <c r="B1194" s="170" t="s">
        <v>1178</v>
      </c>
      <c r="C1194" s="170" t="s">
        <v>24</v>
      </c>
      <c r="D1194" s="170" t="s">
        <v>504</v>
      </c>
      <c r="E1194" s="170">
        <v>750</v>
      </c>
      <c r="F1194" s="170">
        <v>12</v>
      </c>
      <c r="G1194" s="171">
        <v>7</v>
      </c>
      <c r="H1194" s="170" t="s">
        <v>64</v>
      </c>
      <c r="I1194" s="171">
        <v>13.99</v>
      </c>
      <c r="J1194" s="169">
        <v>1</v>
      </c>
      <c r="K1194" s="154" cm="1">
        <f t="array" ref="K1194">ROUND(
IF(C1194="Beer",
SUM(LOOKUP(2,1/(SRP!$B$8:$B$10&lt;=E1194)/(SRP!$C$8:$C$10&gt;=E1194),SRP!$D$8:$D$10)*(G1194/100)*(E1194/1000)),
IF(C1194="Spirits",
SUM(LOOKUP(2,1/(SRP!$B$2:$B$7&lt;=E1194)/(SRP!$C$2:$C$7&gt;=E1194),SRP!$D$2:$D$7)*(G1194/100)*(E1194/1000)),
IF(AND(C1194="Wine",D1194="Fortified Wines"),
SUM(LOOKUP(2,1/(SRP!$B$26:$B$29&lt;=E1194)/(SRP!$C$26:$C$29&gt;=E1194),SRP!$D$26:$D$29)*(G1194/100)*(E1194/1000)),
IF(C1194="Wine",
SUM(LOOKUP(2,1/(SRP!$B$21:$B$25&lt;=E1194)/(SRP!$C$21:$C$25&gt;=E1194),SRP!$D$21:$D$25)*(G1194/100)*(E1194/1000)),
IF(AND(C1194="Ready to Drink",D1194="RTD-One Pour Cocktail&gt;7%&lt;=14.5"),
SUM(LOOKUP(2,1/(SRP!$B$16:$B$20&lt;=E1194)/(SRP!$C$16:$C$20&gt;=E1194),SRP!$D$16:$D$20)*(G1194/100)*(E1194/1000)),
IF(C1194="Ready to Drink",
SUM(LOOKUP(2,1/(SRP!$B$11:$B$15&lt;=E1194)/(SRP!$C$11:$C$15&gt;=E1194),SRP!$D$11:$D$15)*(G1194/100)*(E1194/1000)),
0)))))),2)</f>
        <v>4.0999999999999996</v>
      </c>
      <c r="L1194" s="173" t="str">
        <f t="shared" si="18"/>
        <v>Wine750</v>
      </c>
      <c r="M1194" s="154">
        <f>VLOOKUP(L1194,'Slope %'!C:D,2,0)</f>
        <v>0.1</v>
      </c>
    </row>
    <row r="1195" spans="1:13" x14ac:dyDescent="0.25">
      <c r="A1195" s="169">
        <v>22273</v>
      </c>
      <c r="B1195" s="170" t="s">
        <v>1179</v>
      </c>
      <c r="C1195" s="170" t="s">
        <v>11</v>
      </c>
      <c r="D1195" s="170" t="s">
        <v>267</v>
      </c>
      <c r="E1195" s="170">
        <v>3784</v>
      </c>
      <c r="F1195" s="170">
        <v>3</v>
      </c>
      <c r="G1195" s="171">
        <v>5</v>
      </c>
      <c r="H1195" s="170" t="s">
        <v>982</v>
      </c>
      <c r="I1195" s="171">
        <v>28.99</v>
      </c>
      <c r="J1195" s="169">
        <v>8</v>
      </c>
      <c r="K1195" s="154" cm="1">
        <f t="array" ref="K1195">ROUND(
IF(C1195="Beer",
SUM(LOOKUP(2,1/(SRP!$B$8:$B$10&lt;=E1195)/(SRP!$C$8:$C$10&gt;=E1195),SRP!$D$8:$D$10)*(G1195/100)*(E1195/1000)),
IF(C1195="Spirits",
SUM(LOOKUP(2,1/(SRP!$B$2:$B$7&lt;=E1195)/(SRP!$C$2:$C$7&gt;=E1195),SRP!$D$2:$D$7)*(G1195/100)*(E1195/1000)),
IF(AND(C1195="Wine",D1195="Fortified Wines"),
SUM(LOOKUP(2,1/(SRP!$B$26:$B$29&lt;=E1195)/(SRP!$C$26:$C$29&gt;=E1195),SRP!$D$26:$D$29)*(G1195/100)*(E1195/1000)),
IF(C1195="Wine",
SUM(LOOKUP(2,1/(SRP!$B$21:$B$25&lt;=E1195)/(SRP!$C$21:$C$25&gt;=E1195),SRP!$D$21:$D$25)*(G1195/100)*(E1195/1000)),
IF(AND(C1195="Ready to Drink",D1195="RTD-One Pour Cocktail&gt;7%&lt;=14.5"),
SUM(LOOKUP(2,1/(SRP!$B$16:$B$20&lt;=E1195)/(SRP!$C$16:$C$20&gt;=E1195),SRP!$D$16:$D$20)*(G1195/100)*(E1195/1000)),
IF(C1195="Ready to Drink",
SUM(LOOKUP(2,1/(SRP!$B$11:$B$15&lt;=E1195)/(SRP!$C$11:$C$15&gt;=E1195),SRP!$D$11:$D$15)*(G1195/100)*(E1195/1000)),
0)))))),2)</f>
        <v>14.77</v>
      </c>
      <c r="L1195" s="173" t="str">
        <f t="shared" si="18"/>
        <v>Beer3784</v>
      </c>
      <c r="M1195" s="154">
        <f>VLOOKUP(L1195,'Slope %'!C:D,2,0)</f>
        <v>7.0000000000000007E-2</v>
      </c>
    </row>
    <row r="1196" spans="1:13" x14ac:dyDescent="0.25">
      <c r="A1196" s="169">
        <v>22273</v>
      </c>
      <c r="B1196" s="170" t="s">
        <v>1179</v>
      </c>
      <c r="C1196" s="170" t="s">
        <v>11</v>
      </c>
      <c r="D1196" s="170" t="s">
        <v>267</v>
      </c>
      <c r="E1196" s="170">
        <v>3784</v>
      </c>
      <c r="F1196" s="170">
        <v>3</v>
      </c>
      <c r="G1196" s="171">
        <v>5</v>
      </c>
      <c r="H1196" s="170" t="s">
        <v>982</v>
      </c>
      <c r="I1196" s="171">
        <v>28.99</v>
      </c>
      <c r="J1196" s="169">
        <v>8</v>
      </c>
      <c r="K1196" s="154" cm="1">
        <f t="array" ref="K1196">ROUND(
IF(C1196="Beer",
SUM(LOOKUP(2,1/(SRP!$B$8:$B$10&lt;=E1196)/(SRP!$C$8:$C$10&gt;=E1196),SRP!$D$8:$D$10)*(G1196/100)*(E1196/1000)),
IF(C1196="Spirits",
SUM(LOOKUP(2,1/(SRP!$B$2:$B$7&lt;=E1196)/(SRP!$C$2:$C$7&gt;=E1196),SRP!$D$2:$D$7)*(G1196/100)*(E1196/1000)),
IF(AND(C1196="Wine",D1196="Fortified Wines"),
SUM(LOOKUP(2,1/(SRP!$B$26:$B$29&lt;=E1196)/(SRP!$C$26:$C$29&gt;=E1196),SRP!$D$26:$D$29)*(G1196/100)*(E1196/1000)),
IF(C1196="Wine",
SUM(LOOKUP(2,1/(SRP!$B$21:$B$25&lt;=E1196)/(SRP!$C$21:$C$25&gt;=E1196),SRP!$D$21:$D$25)*(G1196/100)*(E1196/1000)),
IF(AND(C1196="Ready to Drink",D1196="RTD-One Pour Cocktail&gt;7%&lt;=14.5"),
SUM(LOOKUP(2,1/(SRP!$B$16:$B$20&lt;=E1196)/(SRP!$C$16:$C$20&gt;=E1196),SRP!$D$16:$D$20)*(G1196/100)*(E1196/1000)),
IF(C1196="Ready to Drink",
SUM(LOOKUP(2,1/(SRP!$B$11:$B$15&lt;=E1196)/(SRP!$C$11:$C$15&gt;=E1196),SRP!$D$11:$D$15)*(G1196/100)*(E1196/1000)),
0)))))),2)</f>
        <v>14.77</v>
      </c>
      <c r="L1196" s="173" t="str">
        <f t="shared" si="18"/>
        <v>Beer3784</v>
      </c>
      <c r="M1196" s="154">
        <f>VLOOKUP(L1196,'Slope %'!C:D,2,0)</f>
        <v>7.0000000000000007E-2</v>
      </c>
    </row>
    <row r="1197" spans="1:13" x14ac:dyDescent="0.25">
      <c r="A1197" s="169">
        <v>22300</v>
      </c>
      <c r="B1197" s="170" t="s">
        <v>1180</v>
      </c>
      <c r="C1197" s="170" t="s">
        <v>15</v>
      </c>
      <c r="D1197" s="170" t="s">
        <v>137</v>
      </c>
      <c r="E1197" s="170">
        <v>750</v>
      </c>
      <c r="F1197" s="170">
        <v>6</v>
      </c>
      <c r="G1197" s="171">
        <v>35</v>
      </c>
      <c r="H1197" s="170" t="s">
        <v>43</v>
      </c>
      <c r="I1197" s="171">
        <v>61.69</v>
      </c>
      <c r="J1197" s="169">
        <v>1</v>
      </c>
      <c r="K1197" s="154" cm="1">
        <f t="array" ref="K1197">ROUND(
IF(C1197="Beer",
SUM(LOOKUP(2,1/(SRP!$B$8:$B$10&lt;=E1197)/(SRP!$C$8:$C$10&gt;=E1197),SRP!$D$8:$D$10)*(G1197/100)*(E1197/1000)),
IF(C1197="Spirits",
SUM(LOOKUP(2,1/(SRP!$B$2:$B$7&lt;=E1197)/(SRP!$C$2:$C$7&gt;=E1197),SRP!$D$2:$D$7)*(G1197/100)*(E1197/1000)),
IF(AND(C1197="Wine",D1197="Fortified Wines"),
SUM(LOOKUP(2,1/(SRP!$B$26:$B$29&lt;=E1197)/(SRP!$C$26:$C$29&gt;=E1197),SRP!$D$26:$D$29)*(G1197/100)*(E1197/1000)),
IF(C1197="Wine",
SUM(LOOKUP(2,1/(SRP!$B$21:$B$25&lt;=E1197)/(SRP!$C$21:$C$25&gt;=E1197),SRP!$D$21:$D$25)*(G1197/100)*(E1197/1000)),
IF(AND(C1197="Ready to Drink",D1197="RTD-One Pour Cocktail&gt;7%&lt;=14.5"),
SUM(LOOKUP(2,1/(SRP!$B$16:$B$20&lt;=E1197)/(SRP!$C$16:$C$20&gt;=E1197),SRP!$D$16:$D$20)*(G1197/100)*(E1197/1000)),
IF(C1197="Ready to Drink",
SUM(LOOKUP(2,1/(SRP!$B$11:$B$15&lt;=E1197)/(SRP!$C$11:$C$15&gt;=E1197),SRP!$D$11:$D$15)*(G1197/100)*(E1197/1000)),
0)))))),2)</f>
        <v>20.49</v>
      </c>
      <c r="L1197" s="173" t="str">
        <f t="shared" si="18"/>
        <v>Spirits750</v>
      </c>
      <c r="M1197" s="154">
        <f>VLOOKUP(L1197,'Slope %'!C:D,2,0)</f>
        <v>7.0000000000000007E-2</v>
      </c>
    </row>
    <row r="1198" spans="1:13" x14ac:dyDescent="0.25">
      <c r="A1198" s="169">
        <v>22301</v>
      </c>
      <c r="B1198" s="170" t="s">
        <v>224</v>
      </c>
      <c r="C1198" s="170" t="s">
        <v>15</v>
      </c>
      <c r="D1198" s="170" t="s">
        <v>225</v>
      </c>
      <c r="E1198" s="170">
        <v>375</v>
      </c>
      <c r="F1198" s="170">
        <v>12</v>
      </c>
      <c r="G1198" s="171">
        <v>40</v>
      </c>
      <c r="H1198" s="170" t="s">
        <v>29</v>
      </c>
      <c r="I1198" s="171">
        <v>49.99</v>
      </c>
      <c r="J1198" s="169">
        <v>1</v>
      </c>
      <c r="K1198" s="154" cm="1">
        <f t="array" ref="K1198">ROUND(
IF(C1198="Beer",
SUM(LOOKUP(2,1/(SRP!$B$8:$B$10&lt;=E1198)/(SRP!$C$8:$C$10&gt;=E1198),SRP!$D$8:$D$10)*(G1198/100)*(E1198/1000)),
IF(C1198="Spirits",
SUM(LOOKUP(2,1/(SRP!$B$2:$B$7&lt;=E1198)/(SRP!$C$2:$C$7&gt;=E1198),SRP!$D$2:$D$7)*(G1198/100)*(E1198/1000)),
IF(AND(C1198="Wine",D1198="Fortified Wines"),
SUM(LOOKUP(2,1/(SRP!$B$26:$B$29&lt;=E1198)/(SRP!$C$26:$C$29&gt;=E1198),SRP!$D$26:$D$29)*(G1198/100)*(E1198/1000)),
IF(C1198="Wine",
SUM(LOOKUP(2,1/(SRP!$B$21:$B$25&lt;=E1198)/(SRP!$C$21:$C$25&gt;=E1198),SRP!$D$21:$D$25)*(G1198/100)*(E1198/1000)),
IF(AND(C1198="Ready to Drink",D1198="RTD-One Pour Cocktail&gt;7%&lt;=14.5"),
SUM(LOOKUP(2,1/(SRP!$B$16:$B$20&lt;=E1198)/(SRP!$C$16:$C$20&gt;=E1198),SRP!$D$16:$D$20)*(G1198/100)*(E1198/1000)),
IF(C1198="Ready to Drink",
SUM(LOOKUP(2,1/(SRP!$B$11:$B$15&lt;=E1198)/(SRP!$C$11:$C$15&gt;=E1198),SRP!$D$11:$D$15)*(G1198/100)*(E1198/1000)),
0)))))),2)</f>
        <v>13.3</v>
      </c>
      <c r="L1198" s="173" t="str">
        <f t="shared" si="18"/>
        <v>Spirits375</v>
      </c>
      <c r="M1198" s="154">
        <f>VLOOKUP(L1198,'Slope %'!C:D,2,0)</f>
        <v>0.1</v>
      </c>
    </row>
    <row r="1199" spans="1:13" x14ac:dyDescent="0.25">
      <c r="A1199" s="169">
        <v>22310</v>
      </c>
      <c r="B1199" s="170" t="s">
        <v>1181</v>
      </c>
      <c r="C1199" s="170" t="s">
        <v>24</v>
      </c>
      <c r="D1199" s="170" t="s">
        <v>34</v>
      </c>
      <c r="E1199" s="170">
        <v>750</v>
      </c>
      <c r="F1199" s="170">
        <v>12</v>
      </c>
      <c r="G1199" s="171">
        <v>14.2</v>
      </c>
      <c r="H1199" s="170" t="s">
        <v>280</v>
      </c>
      <c r="I1199" s="171">
        <v>51.49</v>
      </c>
      <c r="J1199" s="169">
        <v>1</v>
      </c>
      <c r="K1199" s="154" cm="1">
        <f t="array" ref="K1199">ROUND(
IF(C1199="Beer",
SUM(LOOKUP(2,1/(SRP!$B$8:$B$10&lt;=E1199)/(SRP!$C$8:$C$10&gt;=E1199),SRP!$D$8:$D$10)*(G1199/100)*(E1199/1000)),
IF(C1199="Spirits",
SUM(LOOKUP(2,1/(SRP!$B$2:$B$7&lt;=E1199)/(SRP!$C$2:$C$7&gt;=E1199),SRP!$D$2:$D$7)*(G1199/100)*(E1199/1000)),
IF(AND(C1199="Wine",D1199="Fortified Wines"),
SUM(LOOKUP(2,1/(SRP!$B$26:$B$29&lt;=E1199)/(SRP!$C$26:$C$29&gt;=E1199),SRP!$D$26:$D$29)*(G1199/100)*(E1199/1000)),
IF(C1199="Wine",
SUM(LOOKUP(2,1/(SRP!$B$21:$B$25&lt;=E1199)/(SRP!$C$21:$C$25&gt;=E1199),SRP!$D$21:$D$25)*(G1199/100)*(E1199/1000)),
IF(AND(C1199="Ready to Drink",D1199="RTD-One Pour Cocktail&gt;7%&lt;=14.5"),
SUM(LOOKUP(2,1/(SRP!$B$16:$B$20&lt;=E1199)/(SRP!$C$16:$C$20&gt;=E1199),SRP!$D$16:$D$20)*(G1199/100)*(E1199/1000)),
IF(C1199="Ready to Drink",
SUM(LOOKUP(2,1/(SRP!$B$11:$B$15&lt;=E1199)/(SRP!$C$11:$C$15&gt;=E1199),SRP!$D$11:$D$15)*(G1199/100)*(E1199/1000)),
0)))))),2)</f>
        <v>8.31</v>
      </c>
      <c r="L1199" s="173" t="str">
        <f t="shared" si="18"/>
        <v>Wine750</v>
      </c>
      <c r="M1199" s="154">
        <f>VLOOKUP(L1199,'Slope %'!C:D,2,0)</f>
        <v>0.1</v>
      </c>
    </row>
    <row r="1200" spans="1:13" x14ac:dyDescent="0.25">
      <c r="A1200" s="169">
        <v>22315</v>
      </c>
      <c r="B1200" s="170" t="s">
        <v>1182</v>
      </c>
      <c r="C1200" s="170" t="s">
        <v>15</v>
      </c>
      <c r="D1200" s="170" t="s">
        <v>16</v>
      </c>
      <c r="E1200" s="170">
        <v>1750</v>
      </c>
      <c r="F1200" s="170">
        <v>6</v>
      </c>
      <c r="G1200" s="171">
        <v>40</v>
      </c>
      <c r="H1200" s="170" t="s">
        <v>123</v>
      </c>
      <c r="I1200" s="171">
        <v>63.39</v>
      </c>
      <c r="J1200" s="169">
        <v>1</v>
      </c>
      <c r="K1200" s="154" cm="1">
        <f t="array" ref="K1200">ROUND(
IF(C1200="Beer",
SUM(LOOKUP(2,1/(SRP!$B$8:$B$10&lt;=E1200)/(SRP!$C$8:$C$10&gt;=E1200),SRP!$D$8:$D$10)*(G1200/100)*(E1200/1000)),
IF(C1200="Spirits",
SUM(LOOKUP(2,1/(SRP!$B$2:$B$7&lt;=E1200)/(SRP!$C$2:$C$7&gt;=E1200),SRP!$D$2:$D$7)*(G1200/100)*(E1200/1000)),
IF(AND(C1200="Wine",D1200="Fortified Wines"),
SUM(LOOKUP(2,1/(SRP!$B$26:$B$29&lt;=E1200)/(SRP!$C$26:$C$29&gt;=E1200),SRP!$D$26:$D$29)*(G1200/100)*(E1200/1000)),
IF(C1200="Wine",
SUM(LOOKUP(2,1/(SRP!$B$21:$B$25&lt;=E1200)/(SRP!$C$21:$C$25&gt;=E1200),SRP!$D$21:$D$25)*(G1200/100)*(E1200/1000)),
IF(AND(C1200="Ready to Drink",D1200="RTD-One Pour Cocktail&gt;7%&lt;=14.5"),
SUM(LOOKUP(2,1/(SRP!$B$16:$B$20&lt;=E1200)/(SRP!$C$16:$C$20&gt;=E1200),SRP!$D$16:$D$20)*(G1200/100)*(E1200/1000)),
IF(C1200="Ready to Drink",
SUM(LOOKUP(2,1/(SRP!$B$11:$B$15&lt;=E1200)/(SRP!$C$11:$C$15&gt;=E1200),SRP!$D$11:$D$15)*(G1200/100)*(E1200/1000)),
0)))))),2)</f>
        <v>54.65</v>
      </c>
      <c r="L1200" s="173" t="str">
        <f t="shared" si="18"/>
        <v>Spirits1750</v>
      </c>
      <c r="M1200" s="154">
        <f>VLOOKUP(L1200,'Slope %'!C:D,2,0)</f>
        <v>0.03</v>
      </c>
    </row>
    <row r="1201" spans="1:13" x14ac:dyDescent="0.25">
      <c r="A1201" s="169">
        <v>22378</v>
      </c>
      <c r="B1201" s="170" t="s">
        <v>1183</v>
      </c>
      <c r="C1201" s="170" t="s">
        <v>24</v>
      </c>
      <c r="D1201" s="170" t="s">
        <v>85</v>
      </c>
      <c r="E1201" s="170">
        <v>750</v>
      </c>
      <c r="F1201" s="170">
        <v>12</v>
      </c>
      <c r="G1201" s="171">
        <v>14.6</v>
      </c>
      <c r="H1201" s="170" t="s">
        <v>163</v>
      </c>
      <c r="I1201" s="171">
        <v>34.99</v>
      </c>
      <c r="J1201" s="169">
        <v>1</v>
      </c>
      <c r="K1201" s="154" cm="1">
        <f t="array" ref="K1201">ROUND(
IF(C1201="Beer",
SUM(LOOKUP(2,1/(SRP!$B$8:$B$10&lt;=E1201)/(SRP!$C$8:$C$10&gt;=E1201),SRP!$D$8:$D$10)*(G1201/100)*(E1201/1000)),
IF(C1201="Spirits",
SUM(LOOKUP(2,1/(SRP!$B$2:$B$7&lt;=E1201)/(SRP!$C$2:$C$7&gt;=E1201),SRP!$D$2:$D$7)*(G1201/100)*(E1201/1000)),
IF(AND(C1201="Wine",D1201="Fortified Wines"),
SUM(LOOKUP(2,1/(SRP!$B$26:$B$29&lt;=E1201)/(SRP!$C$26:$C$29&gt;=E1201),SRP!$D$26:$D$29)*(G1201/100)*(E1201/1000)),
IF(C1201="Wine",
SUM(LOOKUP(2,1/(SRP!$B$21:$B$25&lt;=E1201)/(SRP!$C$21:$C$25&gt;=E1201),SRP!$D$21:$D$25)*(G1201/100)*(E1201/1000)),
IF(AND(C1201="Ready to Drink",D1201="RTD-One Pour Cocktail&gt;7%&lt;=14.5"),
SUM(LOOKUP(2,1/(SRP!$B$16:$B$20&lt;=E1201)/(SRP!$C$16:$C$20&gt;=E1201),SRP!$D$16:$D$20)*(G1201/100)*(E1201/1000)),
IF(C1201="Ready to Drink",
SUM(LOOKUP(2,1/(SRP!$B$11:$B$15&lt;=E1201)/(SRP!$C$11:$C$15&gt;=E1201),SRP!$D$11:$D$15)*(G1201/100)*(E1201/1000)),
0)))))),2)</f>
        <v>8.5500000000000007</v>
      </c>
      <c r="L1201" s="173" t="str">
        <f t="shared" si="18"/>
        <v>Wine750</v>
      </c>
      <c r="M1201" s="154">
        <f>VLOOKUP(L1201,'Slope %'!C:D,2,0)</f>
        <v>0.1</v>
      </c>
    </row>
    <row r="1202" spans="1:13" x14ac:dyDescent="0.25">
      <c r="A1202" s="169">
        <v>22404</v>
      </c>
      <c r="B1202" s="170" t="s">
        <v>1184</v>
      </c>
      <c r="C1202" s="170" t="s">
        <v>15</v>
      </c>
      <c r="D1202" s="170" t="s">
        <v>51</v>
      </c>
      <c r="E1202" s="170">
        <v>750</v>
      </c>
      <c r="F1202" s="170">
        <v>12</v>
      </c>
      <c r="G1202" s="171">
        <v>45</v>
      </c>
      <c r="H1202" s="170" t="s">
        <v>1173</v>
      </c>
      <c r="I1202" s="171">
        <v>41.99</v>
      </c>
      <c r="J1202" s="169">
        <v>1</v>
      </c>
      <c r="K1202" s="154" cm="1">
        <f t="array" ref="K1202">ROUND(
IF(C1202="Beer",
SUM(LOOKUP(2,1/(SRP!$B$8:$B$10&lt;=E1202)/(SRP!$C$8:$C$10&gt;=E1202),SRP!$D$8:$D$10)*(G1202/100)*(E1202/1000)),
IF(C1202="Spirits",
SUM(LOOKUP(2,1/(SRP!$B$2:$B$7&lt;=E1202)/(SRP!$C$2:$C$7&gt;=E1202),SRP!$D$2:$D$7)*(G1202/100)*(E1202/1000)),
IF(AND(C1202="Wine",D1202="Fortified Wines"),
SUM(LOOKUP(2,1/(SRP!$B$26:$B$29&lt;=E1202)/(SRP!$C$26:$C$29&gt;=E1202),SRP!$D$26:$D$29)*(G1202/100)*(E1202/1000)),
IF(C1202="Wine",
SUM(LOOKUP(2,1/(SRP!$B$21:$B$25&lt;=E1202)/(SRP!$C$21:$C$25&gt;=E1202),SRP!$D$21:$D$25)*(G1202/100)*(E1202/1000)),
IF(AND(C1202="Ready to Drink",D1202="RTD-One Pour Cocktail&gt;7%&lt;=14.5"),
SUM(LOOKUP(2,1/(SRP!$B$16:$B$20&lt;=E1202)/(SRP!$C$16:$C$20&gt;=E1202),SRP!$D$16:$D$20)*(G1202/100)*(E1202/1000)),
IF(C1202="Ready to Drink",
SUM(LOOKUP(2,1/(SRP!$B$11:$B$15&lt;=E1202)/(SRP!$C$11:$C$15&gt;=E1202),SRP!$D$11:$D$15)*(G1202/100)*(E1202/1000)),
0)))))),2)</f>
        <v>26.35</v>
      </c>
      <c r="L1202" s="173" t="str">
        <f t="shared" si="18"/>
        <v>Spirits750</v>
      </c>
      <c r="M1202" s="154">
        <f>VLOOKUP(L1202,'Slope %'!C:D,2,0)</f>
        <v>7.0000000000000007E-2</v>
      </c>
    </row>
    <row r="1203" spans="1:13" x14ac:dyDescent="0.25">
      <c r="A1203" s="169">
        <v>22420</v>
      </c>
      <c r="B1203" s="170" t="s">
        <v>1185</v>
      </c>
      <c r="C1203" s="170" t="s">
        <v>263</v>
      </c>
      <c r="D1203" s="170" t="s">
        <v>264</v>
      </c>
      <c r="E1203" s="170">
        <v>4260</v>
      </c>
      <c r="F1203" s="170">
        <v>2</v>
      </c>
      <c r="G1203" s="171">
        <v>5</v>
      </c>
      <c r="H1203" s="170" t="s">
        <v>20</v>
      </c>
      <c r="I1203" s="171">
        <v>31.99</v>
      </c>
      <c r="J1203" s="169">
        <v>12</v>
      </c>
      <c r="K1203" s="154" cm="1">
        <f t="array" ref="K1203">ROUND(
IF(C1203="Beer",
SUM(LOOKUP(2,1/(SRP!$B$8:$B$10&lt;=E1203)/(SRP!$C$8:$C$10&gt;=E1203),SRP!$D$8:$D$10)*(G1203/100)*(E1203/1000)),
IF(C1203="Spirits",
SUM(LOOKUP(2,1/(SRP!$B$2:$B$7&lt;=E1203)/(SRP!$C$2:$C$7&gt;=E1203),SRP!$D$2:$D$7)*(G1203/100)*(E1203/1000)),
IF(AND(C1203="Wine",D1203="Fortified Wines"),
SUM(LOOKUP(2,1/(SRP!$B$26:$B$29&lt;=E1203)/(SRP!$C$26:$C$29&gt;=E1203),SRP!$D$26:$D$29)*(G1203/100)*(E1203/1000)),
IF(C1203="Wine",
SUM(LOOKUP(2,1/(SRP!$B$21:$B$25&lt;=E1203)/(SRP!$C$21:$C$25&gt;=E1203),SRP!$D$21:$D$25)*(G1203/100)*(E1203/1000)),
IF(AND(C1203="Ready to Drink",D1203="RTD-One Pour Cocktail&gt;7%&lt;=14.5"),
SUM(LOOKUP(2,1/(SRP!$B$16:$B$20&lt;=E1203)/(SRP!$C$16:$C$20&gt;=E1203),SRP!$D$16:$D$20)*(G1203/100)*(E1203/1000)),
IF(C1203="Ready to Drink",
SUM(LOOKUP(2,1/(SRP!$B$11:$B$15&lt;=E1203)/(SRP!$C$11:$C$15&gt;=E1203),SRP!$D$11:$D$15)*(G1203/100)*(E1203/1000)),
0)))))),2)</f>
        <v>16.63</v>
      </c>
      <c r="L1203" s="173" t="str">
        <f t="shared" si="18"/>
        <v>Ready to Drink4260</v>
      </c>
      <c r="M1203" s="154">
        <f>VLOOKUP(L1203,'Slope %'!C:D,2,0)</f>
        <v>7.0000000000000007E-2</v>
      </c>
    </row>
    <row r="1204" spans="1:13" x14ac:dyDescent="0.25">
      <c r="A1204" s="169">
        <v>22421</v>
      </c>
      <c r="B1204" s="170" t="s">
        <v>1186</v>
      </c>
      <c r="C1204" s="170" t="s">
        <v>263</v>
      </c>
      <c r="D1204" s="170" t="s">
        <v>264</v>
      </c>
      <c r="E1204" s="170">
        <v>2130</v>
      </c>
      <c r="F1204" s="170">
        <v>4</v>
      </c>
      <c r="G1204" s="171">
        <v>5</v>
      </c>
      <c r="H1204" s="170" t="s">
        <v>20</v>
      </c>
      <c r="I1204" s="171">
        <v>17.989999999999998</v>
      </c>
      <c r="J1204" s="169">
        <v>6</v>
      </c>
      <c r="K1204" s="154" cm="1">
        <f t="array" ref="K1204">ROUND(
IF(C1204="Beer",
SUM(LOOKUP(2,1/(SRP!$B$8:$B$10&lt;=E1204)/(SRP!$C$8:$C$10&gt;=E1204),SRP!$D$8:$D$10)*(G1204/100)*(E1204/1000)),
IF(C1204="Spirits",
SUM(LOOKUP(2,1/(SRP!$B$2:$B$7&lt;=E1204)/(SRP!$C$2:$C$7&gt;=E1204),SRP!$D$2:$D$7)*(G1204/100)*(E1204/1000)),
IF(AND(C1204="Wine",D1204="Fortified Wines"),
SUM(LOOKUP(2,1/(SRP!$B$26:$B$29&lt;=E1204)/(SRP!$C$26:$C$29&gt;=E1204),SRP!$D$26:$D$29)*(G1204/100)*(E1204/1000)),
IF(C1204="Wine",
SUM(LOOKUP(2,1/(SRP!$B$21:$B$25&lt;=E1204)/(SRP!$C$21:$C$25&gt;=E1204),SRP!$D$21:$D$25)*(G1204/100)*(E1204/1000)),
IF(AND(C1204="Ready to Drink",D1204="RTD-One Pour Cocktail&gt;7%&lt;=14.5"),
SUM(LOOKUP(2,1/(SRP!$B$16:$B$20&lt;=E1204)/(SRP!$C$16:$C$20&gt;=E1204),SRP!$D$16:$D$20)*(G1204/100)*(E1204/1000)),
IF(C1204="Ready to Drink",
SUM(LOOKUP(2,1/(SRP!$B$11:$B$15&lt;=E1204)/(SRP!$C$11:$C$15&gt;=E1204),SRP!$D$11:$D$15)*(G1204/100)*(E1204/1000)),
0)))))),2)</f>
        <v>8.31</v>
      </c>
      <c r="L1204" s="173" t="str">
        <f t="shared" si="18"/>
        <v>Ready to Drink2130</v>
      </c>
      <c r="M1204" s="154">
        <f>VLOOKUP(L1204,'Slope %'!C:D,2,0)</f>
        <v>0.1</v>
      </c>
    </row>
    <row r="1205" spans="1:13" x14ac:dyDescent="0.25">
      <c r="A1205" s="169">
        <v>22422</v>
      </c>
      <c r="B1205" s="170" t="s">
        <v>1187</v>
      </c>
      <c r="C1205" s="170" t="s">
        <v>263</v>
      </c>
      <c r="D1205" s="170" t="s">
        <v>332</v>
      </c>
      <c r="E1205" s="170">
        <v>458</v>
      </c>
      <c r="F1205" s="170">
        <v>24</v>
      </c>
      <c r="G1205" s="171">
        <v>5.5</v>
      </c>
      <c r="H1205" s="170" t="s">
        <v>333</v>
      </c>
      <c r="I1205" s="171">
        <v>4.49</v>
      </c>
      <c r="J1205" s="169">
        <v>1</v>
      </c>
      <c r="K1205" s="154" cm="1">
        <f t="array" ref="K1205">ROUND(
IF(C1205="Beer",
SUM(LOOKUP(2,1/(SRP!$B$8:$B$10&lt;=E1205)/(SRP!$C$8:$C$10&gt;=E1205),SRP!$D$8:$D$10)*(G1205/100)*(E1205/1000)),
IF(C1205="Spirits",
SUM(LOOKUP(2,1/(SRP!$B$2:$B$7&lt;=E1205)/(SRP!$C$2:$C$7&gt;=E1205),SRP!$D$2:$D$7)*(G1205/100)*(E1205/1000)),
IF(AND(C1205="Wine",D1205="Fortified Wines"),
SUM(LOOKUP(2,1/(SRP!$B$26:$B$29&lt;=E1205)/(SRP!$C$26:$C$29&gt;=E1205),SRP!$D$26:$D$29)*(G1205/100)*(E1205/1000)),
IF(C1205="Wine",
SUM(LOOKUP(2,1/(SRP!$B$21:$B$25&lt;=E1205)/(SRP!$C$21:$C$25&gt;=E1205),SRP!$D$21:$D$25)*(G1205/100)*(E1205/1000)),
IF(AND(C1205="Ready to Drink",D1205="RTD-One Pour Cocktail&gt;7%&lt;=14.5"),
SUM(LOOKUP(2,1/(SRP!$B$16:$B$20&lt;=E1205)/(SRP!$C$16:$C$20&gt;=E1205),SRP!$D$16:$D$20)*(G1205/100)*(E1205/1000)),
IF(C1205="Ready to Drink",
SUM(LOOKUP(2,1/(SRP!$B$11:$B$15&lt;=E1205)/(SRP!$C$11:$C$15&gt;=E1205),SRP!$D$11:$D$15)*(G1205/100)*(E1205/1000)),
0)))))),2)</f>
        <v>2.08</v>
      </c>
      <c r="L1205" s="173" t="str">
        <f t="shared" si="18"/>
        <v>Ready to Drink458</v>
      </c>
      <c r="M1205" s="154">
        <f>VLOOKUP(L1205,'Slope %'!C:D,2,0)</f>
        <v>0.12</v>
      </c>
    </row>
    <row r="1206" spans="1:13" x14ac:dyDescent="0.25">
      <c r="A1206" s="169">
        <v>22424</v>
      </c>
      <c r="B1206" s="170" t="s">
        <v>1188</v>
      </c>
      <c r="C1206" s="170" t="s">
        <v>263</v>
      </c>
      <c r="D1206" s="170" t="s">
        <v>264</v>
      </c>
      <c r="E1206" s="170">
        <v>458</v>
      </c>
      <c r="F1206" s="170">
        <v>24</v>
      </c>
      <c r="G1206" s="171">
        <v>5.5</v>
      </c>
      <c r="H1206" s="170" t="s">
        <v>333</v>
      </c>
      <c r="I1206" s="171">
        <v>3.69</v>
      </c>
      <c r="J1206" s="169">
        <v>1</v>
      </c>
      <c r="K1206" s="154" cm="1">
        <f t="array" ref="K1206">ROUND(
IF(C1206="Beer",
SUM(LOOKUP(2,1/(SRP!$B$8:$B$10&lt;=E1206)/(SRP!$C$8:$C$10&gt;=E1206),SRP!$D$8:$D$10)*(G1206/100)*(E1206/1000)),
IF(C1206="Spirits",
SUM(LOOKUP(2,1/(SRP!$B$2:$B$7&lt;=E1206)/(SRP!$C$2:$C$7&gt;=E1206),SRP!$D$2:$D$7)*(G1206/100)*(E1206/1000)),
IF(AND(C1206="Wine",D1206="Fortified Wines"),
SUM(LOOKUP(2,1/(SRP!$B$26:$B$29&lt;=E1206)/(SRP!$C$26:$C$29&gt;=E1206),SRP!$D$26:$D$29)*(G1206/100)*(E1206/1000)),
IF(C1206="Wine",
SUM(LOOKUP(2,1/(SRP!$B$21:$B$25&lt;=E1206)/(SRP!$C$21:$C$25&gt;=E1206),SRP!$D$21:$D$25)*(G1206/100)*(E1206/1000)),
IF(AND(C1206="Ready to Drink",D1206="RTD-One Pour Cocktail&gt;7%&lt;=14.5"),
SUM(LOOKUP(2,1/(SRP!$B$16:$B$20&lt;=E1206)/(SRP!$C$16:$C$20&gt;=E1206),SRP!$D$16:$D$20)*(G1206/100)*(E1206/1000)),
IF(C1206="Ready to Drink",
SUM(LOOKUP(2,1/(SRP!$B$11:$B$15&lt;=E1206)/(SRP!$C$11:$C$15&gt;=E1206),SRP!$D$11:$D$15)*(G1206/100)*(E1206/1000)),
0)))))),2)</f>
        <v>2.08</v>
      </c>
      <c r="L1206" s="173" t="str">
        <f t="shared" si="18"/>
        <v>Ready to Drink458</v>
      </c>
      <c r="M1206" s="154">
        <f>VLOOKUP(L1206,'Slope %'!C:D,2,0)</f>
        <v>0.12</v>
      </c>
    </row>
    <row r="1207" spans="1:13" x14ac:dyDescent="0.25">
      <c r="A1207" s="169">
        <v>22425</v>
      </c>
      <c r="B1207" s="170" t="s">
        <v>915</v>
      </c>
      <c r="C1207" s="170" t="s">
        <v>15</v>
      </c>
      <c r="D1207" s="170" t="s">
        <v>51</v>
      </c>
      <c r="E1207" s="170">
        <v>50</v>
      </c>
      <c r="F1207" s="170">
        <v>60</v>
      </c>
      <c r="G1207" s="171">
        <v>45.2</v>
      </c>
      <c r="H1207" s="170" t="s">
        <v>446</v>
      </c>
      <c r="I1207" s="171">
        <v>3.64</v>
      </c>
      <c r="J1207" s="169">
        <v>1</v>
      </c>
      <c r="K1207" s="154" cm="1">
        <f t="array" ref="K1207">ROUND(
IF(C1207="Beer",
SUM(LOOKUP(2,1/(SRP!$B$8:$B$10&lt;=E1207)/(SRP!$C$8:$C$10&gt;=E1207),SRP!$D$8:$D$10)*(G1207/100)*(E1207/1000)),
IF(C1207="Spirits",
SUM(LOOKUP(2,1/(SRP!$B$2:$B$7&lt;=E1207)/(SRP!$C$2:$C$7&gt;=E1207),SRP!$D$2:$D$7)*(G1207/100)*(E1207/1000)),
IF(AND(C1207="Wine",D1207="Fortified Wines"),
SUM(LOOKUP(2,1/(SRP!$B$26:$B$29&lt;=E1207)/(SRP!$C$26:$C$29&gt;=E1207),SRP!$D$26:$D$29)*(G1207/100)*(E1207/1000)),
IF(C1207="Wine",
SUM(LOOKUP(2,1/(SRP!$B$21:$B$25&lt;=E1207)/(SRP!$C$21:$C$25&gt;=E1207),SRP!$D$21:$D$25)*(G1207/100)*(E1207/1000)),
IF(AND(C1207="Ready to Drink",D1207="RTD-One Pour Cocktail&gt;7%&lt;=14.5"),
SUM(LOOKUP(2,1/(SRP!$B$16:$B$20&lt;=E1207)/(SRP!$C$16:$C$20&gt;=E1207),SRP!$D$16:$D$20)*(G1207/100)*(E1207/1000)),
IF(C1207="Ready to Drink",
SUM(LOOKUP(2,1/(SRP!$B$11:$B$15&lt;=E1207)/(SRP!$C$11:$C$15&gt;=E1207),SRP!$D$11:$D$15)*(G1207/100)*(E1207/1000)),
0)))))),2)</f>
        <v>3.04</v>
      </c>
      <c r="L1207" s="173" t="str">
        <f t="shared" si="18"/>
        <v>Spirits50</v>
      </c>
      <c r="M1207" s="154">
        <f>VLOOKUP(L1207,'Slope %'!C:D,2,0)</f>
        <v>0.1</v>
      </c>
    </row>
    <row r="1208" spans="1:13" x14ac:dyDescent="0.25">
      <c r="A1208" s="169">
        <v>22499</v>
      </c>
      <c r="B1208" s="170" t="s">
        <v>1189</v>
      </c>
      <c r="C1208" s="170" t="s">
        <v>24</v>
      </c>
      <c r="D1208" s="170" t="s">
        <v>34</v>
      </c>
      <c r="E1208" s="170">
        <v>750</v>
      </c>
      <c r="F1208" s="170">
        <v>12</v>
      </c>
      <c r="G1208" s="171">
        <v>13</v>
      </c>
      <c r="H1208" s="170" t="s">
        <v>96</v>
      </c>
      <c r="I1208" s="171">
        <v>17.989999999999998</v>
      </c>
      <c r="J1208" s="169">
        <v>1</v>
      </c>
      <c r="K1208" s="154" cm="1">
        <f t="array" ref="K1208">ROUND(
IF(C1208="Beer",
SUM(LOOKUP(2,1/(SRP!$B$8:$B$10&lt;=E1208)/(SRP!$C$8:$C$10&gt;=E1208),SRP!$D$8:$D$10)*(G1208/100)*(E1208/1000)),
IF(C1208="Spirits",
SUM(LOOKUP(2,1/(SRP!$B$2:$B$7&lt;=E1208)/(SRP!$C$2:$C$7&gt;=E1208),SRP!$D$2:$D$7)*(G1208/100)*(E1208/1000)),
IF(AND(C1208="Wine",D1208="Fortified Wines"),
SUM(LOOKUP(2,1/(SRP!$B$26:$B$29&lt;=E1208)/(SRP!$C$26:$C$29&gt;=E1208),SRP!$D$26:$D$29)*(G1208/100)*(E1208/1000)),
IF(C1208="Wine",
SUM(LOOKUP(2,1/(SRP!$B$21:$B$25&lt;=E1208)/(SRP!$C$21:$C$25&gt;=E1208),SRP!$D$21:$D$25)*(G1208/100)*(E1208/1000)),
IF(AND(C1208="Ready to Drink",D1208="RTD-One Pour Cocktail&gt;7%&lt;=14.5"),
SUM(LOOKUP(2,1/(SRP!$B$16:$B$20&lt;=E1208)/(SRP!$C$16:$C$20&gt;=E1208),SRP!$D$16:$D$20)*(G1208/100)*(E1208/1000)),
IF(C1208="Ready to Drink",
SUM(LOOKUP(2,1/(SRP!$B$11:$B$15&lt;=E1208)/(SRP!$C$11:$C$15&gt;=E1208),SRP!$D$11:$D$15)*(G1208/100)*(E1208/1000)),
0)))))),2)</f>
        <v>7.61</v>
      </c>
      <c r="L1208" s="173" t="str">
        <f t="shared" si="18"/>
        <v>Wine750</v>
      </c>
      <c r="M1208" s="154">
        <f>VLOOKUP(L1208,'Slope %'!C:D,2,0)</f>
        <v>0.1</v>
      </c>
    </row>
    <row r="1209" spans="1:13" x14ac:dyDescent="0.25">
      <c r="A1209" s="169">
        <v>22500</v>
      </c>
      <c r="B1209" s="170" t="s">
        <v>1190</v>
      </c>
      <c r="C1209" s="170" t="s">
        <v>24</v>
      </c>
      <c r="D1209" s="170" t="s">
        <v>34</v>
      </c>
      <c r="E1209" s="170">
        <v>750</v>
      </c>
      <c r="F1209" s="170">
        <v>12</v>
      </c>
      <c r="G1209" s="171">
        <v>12.5</v>
      </c>
      <c r="H1209" s="170" t="s">
        <v>96</v>
      </c>
      <c r="I1209" s="171">
        <v>17.989999999999998</v>
      </c>
      <c r="J1209" s="169">
        <v>1</v>
      </c>
      <c r="K1209" s="154" cm="1">
        <f t="array" ref="K1209">ROUND(
IF(C1209="Beer",
SUM(LOOKUP(2,1/(SRP!$B$8:$B$10&lt;=E1209)/(SRP!$C$8:$C$10&gt;=E1209),SRP!$D$8:$D$10)*(G1209/100)*(E1209/1000)),
IF(C1209="Spirits",
SUM(LOOKUP(2,1/(SRP!$B$2:$B$7&lt;=E1209)/(SRP!$C$2:$C$7&gt;=E1209),SRP!$D$2:$D$7)*(G1209/100)*(E1209/1000)),
IF(AND(C1209="Wine",D1209="Fortified Wines"),
SUM(LOOKUP(2,1/(SRP!$B$26:$B$29&lt;=E1209)/(SRP!$C$26:$C$29&gt;=E1209),SRP!$D$26:$D$29)*(G1209/100)*(E1209/1000)),
IF(C1209="Wine",
SUM(LOOKUP(2,1/(SRP!$B$21:$B$25&lt;=E1209)/(SRP!$C$21:$C$25&gt;=E1209),SRP!$D$21:$D$25)*(G1209/100)*(E1209/1000)),
IF(AND(C1209="Ready to Drink",D1209="RTD-One Pour Cocktail&gt;7%&lt;=14.5"),
SUM(LOOKUP(2,1/(SRP!$B$16:$B$20&lt;=E1209)/(SRP!$C$16:$C$20&gt;=E1209),SRP!$D$16:$D$20)*(G1209/100)*(E1209/1000)),
IF(C1209="Ready to Drink",
SUM(LOOKUP(2,1/(SRP!$B$11:$B$15&lt;=E1209)/(SRP!$C$11:$C$15&gt;=E1209),SRP!$D$11:$D$15)*(G1209/100)*(E1209/1000)),
0)))))),2)</f>
        <v>7.32</v>
      </c>
      <c r="L1209" s="173" t="str">
        <f t="shared" si="18"/>
        <v>Wine750</v>
      </c>
      <c r="M1209" s="154">
        <f>VLOOKUP(L1209,'Slope %'!C:D,2,0)</f>
        <v>0.1</v>
      </c>
    </row>
    <row r="1210" spans="1:13" x14ac:dyDescent="0.25">
      <c r="A1210" s="169">
        <v>22558</v>
      </c>
      <c r="B1210" s="170" t="s">
        <v>44</v>
      </c>
      <c r="C1210" s="170" t="s">
        <v>15</v>
      </c>
      <c r="D1210" s="170" t="s">
        <v>16</v>
      </c>
      <c r="E1210" s="170">
        <v>50</v>
      </c>
      <c r="F1210" s="170">
        <v>120</v>
      </c>
      <c r="G1210" s="171">
        <v>40</v>
      </c>
      <c r="H1210" s="170" t="s">
        <v>17</v>
      </c>
      <c r="I1210" s="171">
        <v>2.99</v>
      </c>
      <c r="J1210" s="169">
        <v>1</v>
      </c>
      <c r="K1210" s="154" cm="1">
        <f t="array" ref="K1210">ROUND(
IF(C1210="Beer",
SUM(LOOKUP(2,1/(SRP!$B$8:$B$10&lt;=E1210)/(SRP!$C$8:$C$10&gt;=E1210),SRP!$D$8:$D$10)*(G1210/100)*(E1210/1000)),
IF(C1210="Spirits",
SUM(LOOKUP(2,1/(SRP!$B$2:$B$7&lt;=E1210)/(SRP!$C$2:$C$7&gt;=E1210),SRP!$D$2:$D$7)*(G1210/100)*(E1210/1000)),
IF(AND(C1210="Wine",D1210="Fortified Wines"),
SUM(LOOKUP(2,1/(SRP!$B$26:$B$29&lt;=E1210)/(SRP!$C$26:$C$29&gt;=E1210),SRP!$D$26:$D$29)*(G1210/100)*(E1210/1000)),
IF(C1210="Wine",
SUM(LOOKUP(2,1/(SRP!$B$21:$B$25&lt;=E1210)/(SRP!$C$21:$C$25&gt;=E1210),SRP!$D$21:$D$25)*(G1210/100)*(E1210/1000)),
IF(AND(C1210="Ready to Drink",D1210="RTD-One Pour Cocktail&gt;7%&lt;=14.5"),
SUM(LOOKUP(2,1/(SRP!$B$16:$B$20&lt;=E1210)/(SRP!$C$16:$C$20&gt;=E1210),SRP!$D$16:$D$20)*(G1210/100)*(E1210/1000)),
IF(C1210="Ready to Drink",
SUM(LOOKUP(2,1/(SRP!$B$11:$B$15&lt;=E1210)/(SRP!$C$11:$C$15&gt;=E1210),SRP!$D$11:$D$15)*(G1210/100)*(E1210/1000)),
0)))))),2)</f>
        <v>2.69</v>
      </c>
      <c r="L1210" s="173" t="str">
        <f t="shared" si="18"/>
        <v>Spirits50</v>
      </c>
      <c r="M1210" s="154">
        <f>VLOOKUP(L1210,'Slope %'!C:D,2,0)</f>
        <v>0.1</v>
      </c>
    </row>
    <row r="1211" spans="1:13" x14ac:dyDescent="0.25">
      <c r="A1211" s="169">
        <v>22561</v>
      </c>
      <c r="B1211" s="170" t="s">
        <v>1191</v>
      </c>
      <c r="C1211" s="170" t="s">
        <v>24</v>
      </c>
      <c r="D1211" s="170" t="s">
        <v>879</v>
      </c>
      <c r="E1211" s="170">
        <v>200</v>
      </c>
      <c r="F1211" s="170">
        <v>12</v>
      </c>
      <c r="G1211" s="171">
        <v>11.5</v>
      </c>
      <c r="H1211" s="170" t="s">
        <v>86</v>
      </c>
      <c r="I1211" s="171">
        <v>24.99</v>
      </c>
      <c r="J1211" s="169">
        <v>1</v>
      </c>
      <c r="K1211" s="154" cm="1">
        <f t="array" ref="K1211">ROUND(
IF(C1211="Beer",
SUM(LOOKUP(2,1/(SRP!$B$8:$B$10&lt;=E1211)/(SRP!$C$8:$C$10&gt;=E1211),SRP!$D$8:$D$10)*(G1211/100)*(E1211/1000)),
IF(C1211="Spirits",
SUM(LOOKUP(2,1/(SRP!$B$2:$B$7&lt;=E1211)/(SRP!$C$2:$C$7&gt;=E1211),SRP!$D$2:$D$7)*(G1211/100)*(E1211/1000)),
IF(AND(C1211="Wine",D1211="Fortified Wines"),
SUM(LOOKUP(2,1/(SRP!$B$26:$B$29&lt;=E1211)/(SRP!$C$26:$C$29&gt;=E1211),SRP!$D$26:$D$29)*(G1211/100)*(E1211/1000)),
IF(C1211="Wine",
SUM(LOOKUP(2,1/(SRP!$B$21:$B$25&lt;=E1211)/(SRP!$C$21:$C$25&gt;=E1211),SRP!$D$21:$D$25)*(G1211/100)*(E1211/1000)),
IF(AND(C1211="Ready to Drink",D1211="RTD-One Pour Cocktail&gt;7%&lt;=14.5"),
SUM(LOOKUP(2,1/(SRP!$B$16:$B$20&lt;=E1211)/(SRP!$C$16:$C$20&gt;=E1211),SRP!$D$16:$D$20)*(G1211/100)*(E1211/1000)),
IF(C1211="Ready to Drink",
SUM(LOOKUP(2,1/(SRP!$B$11:$B$15&lt;=E1211)/(SRP!$C$11:$C$15&gt;=E1211),SRP!$D$11:$D$15)*(G1211/100)*(E1211/1000)),
0)))))),2)</f>
        <v>2.58</v>
      </c>
      <c r="L1211" s="173" t="str">
        <f t="shared" si="18"/>
        <v>Wine200</v>
      </c>
      <c r="M1211" s="154">
        <f>VLOOKUP(L1211,'Slope %'!C:D,2,0)</f>
        <v>0.12</v>
      </c>
    </row>
    <row r="1212" spans="1:13" x14ac:dyDescent="0.25">
      <c r="A1212" s="169">
        <v>22562</v>
      </c>
      <c r="B1212" s="170" t="s">
        <v>1192</v>
      </c>
      <c r="C1212" s="170" t="s">
        <v>11</v>
      </c>
      <c r="D1212" s="170" t="s">
        <v>474</v>
      </c>
      <c r="E1212" s="170">
        <v>473</v>
      </c>
      <c r="F1212" s="170">
        <v>24</v>
      </c>
      <c r="G1212" s="171">
        <v>4.7</v>
      </c>
      <c r="H1212" s="170" t="s">
        <v>634</v>
      </c>
      <c r="I1212" s="171">
        <v>3.99</v>
      </c>
      <c r="J1212" s="169">
        <v>1</v>
      </c>
      <c r="K1212" s="154" cm="1">
        <f t="array" ref="K1212">ROUND(
IF(C1212="Beer",
SUM(LOOKUP(2,1/(SRP!$B$8:$B$10&lt;=E1212)/(SRP!$C$8:$C$10&gt;=E1212),SRP!$D$8:$D$10)*(G1212/100)*(E1212/1000)),
IF(C1212="Spirits",
SUM(LOOKUP(2,1/(SRP!$B$2:$B$7&lt;=E1212)/(SRP!$C$2:$C$7&gt;=E1212),SRP!$D$2:$D$7)*(G1212/100)*(E1212/1000)),
IF(AND(C1212="Wine",D1212="Fortified Wines"),
SUM(LOOKUP(2,1/(SRP!$B$26:$B$29&lt;=E1212)/(SRP!$C$26:$C$29&gt;=E1212),SRP!$D$26:$D$29)*(G1212/100)*(E1212/1000)),
IF(C1212="Wine",
SUM(LOOKUP(2,1/(SRP!$B$21:$B$25&lt;=E1212)/(SRP!$C$21:$C$25&gt;=E1212),SRP!$D$21:$D$25)*(G1212/100)*(E1212/1000)),
IF(AND(C1212="Ready to Drink",D1212="RTD-One Pour Cocktail&gt;7%&lt;=14.5"),
SUM(LOOKUP(2,1/(SRP!$B$16:$B$20&lt;=E1212)/(SRP!$C$16:$C$20&gt;=E1212),SRP!$D$16:$D$20)*(G1212/100)*(E1212/1000)),
IF(C1212="Ready to Drink",
SUM(LOOKUP(2,1/(SRP!$B$11:$B$15&lt;=E1212)/(SRP!$C$11:$C$15&gt;=E1212),SRP!$D$11:$D$15)*(G1212/100)*(E1212/1000)),
0)))))),2)</f>
        <v>1.74</v>
      </c>
      <c r="L1212" s="173" t="str">
        <f t="shared" si="18"/>
        <v>Beer473</v>
      </c>
      <c r="M1212" s="154">
        <f>VLOOKUP(L1212,'Slope %'!C:D,2,0)</f>
        <v>0.12</v>
      </c>
    </row>
    <row r="1213" spans="1:13" x14ac:dyDescent="0.25">
      <c r="A1213" s="169">
        <v>22562</v>
      </c>
      <c r="B1213" s="170" t="s">
        <v>1192</v>
      </c>
      <c r="C1213" s="170" t="s">
        <v>11</v>
      </c>
      <c r="D1213" s="170" t="s">
        <v>474</v>
      </c>
      <c r="E1213" s="170">
        <v>473</v>
      </c>
      <c r="F1213" s="170">
        <v>24</v>
      </c>
      <c r="G1213" s="171">
        <v>4.7</v>
      </c>
      <c r="H1213" s="170" t="s">
        <v>634</v>
      </c>
      <c r="I1213" s="171">
        <v>3.99</v>
      </c>
      <c r="J1213" s="169">
        <v>1</v>
      </c>
      <c r="K1213" s="154" cm="1">
        <f t="array" ref="K1213">ROUND(
IF(C1213="Beer",
SUM(LOOKUP(2,1/(SRP!$B$8:$B$10&lt;=E1213)/(SRP!$C$8:$C$10&gt;=E1213),SRP!$D$8:$D$10)*(G1213/100)*(E1213/1000)),
IF(C1213="Spirits",
SUM(LOOKUP(2,1/(SRP!$B$2:$B$7&lt;=E1213)/(SRP!$C$2:$C$7&gt;=E1213),SRP!$D$2:$D$7)*(G1213/100)*(E1213/1000)),
IF(AND(C1213="Wine",D1213="Fortified Wines"),
SUM(LOOKUP(2,1/(SRP!$B$26:$B$29&lt;=E1213)/(SRP!$C$26:$C$29&gt;=E1213),SRP!$D$26:$D$29)*(G1213/100)*(E1213/1000)),
IF(C1213="Wine",
SUM(LOOKUP(2,1/(SRP!$B$21:$B$25&lt;=E1213)/(SRP!$C$21:$C$25&gt;=E1213),SRP!$D$21:$D$25)*(G1213/100)*(E1213/1000)),
IF(AND(C1213="Ready to Drink",D1213="RTD-One Pour Cocktail&gt;7%&lt;=14.5"),
SUM(LOOKUP(2,1/(SRP!$B$16:$B$20&lt;=E1213)/(SRP!$C$16:$C$20&gt;=E1213),SRP!$D$16:$D$20)*(G1213/100)*(E1213/1000)),
IF(C1213="Ready to Drink",
SUM(LOOKUP(2,1/(SRP!$B$11:$B$15&lt;=E1213)/(SRP!$C$11:$C$15&gt;=E1213),SRP!$D$11:$D$15)*(G1213/100)*(E1213/1000)),
0)))))),2)</f>
        <v>1.74</v>
      </c>
      <c r="L1213" s="173" t="str">
        <f t="shared" si="18"/>
        <v>Beer473</v>
      </c>
      <c r="M1213" s="154">
        <f>VLOOKUP(L1213,'Slope %'!C:D,2,0)</f>
        <v>0.12</v>
      </c>
    </row>
    <row r="1214" spans="1:13" x14ac:dyDescent="0.25">
      <c r="A1214" s="169">
        <v>22568</v>
      </c>
      <c r="B1214" s="170" t="s">
        <v>1193</v>
      </c>
      <c r="C1214" s="170" t="s">
        <v>24</v>
      </c>
      <c r="D1214" s="170" t="s">
        <v>42</v>
      </c>
      <c r="E1214" s="170">
        <v>750</v>
      </c>
      <c r="F1214" s="170">
        <v>12</v>
      </c>
      <c r="G1214" s="171">
        <v>15.1</v>
      </c>
      <c r="H1214" s="170" t="s">
        <v>1194</v>
      </c>
      <c r="I1214" s="171">
        <v>15.99</v>
      </c>
      <c r="J1214" s="169">
        <v>1</v>
      </c>
      <c r="K1214" s="154" cm="1">
        <f t="array" ref="K1214">ROUND(
IF(C1214="Beer",
SUM(LOOKUP(2,1/(SRP!$B$8:$B$10&lt;=E1214)/(SRP!$C$8:$C$10&gt;=E1214),SRP!$D$8:$D$10)*(G1214/100)*(E1214/1000)),
IF(C1214="Spirits",
SUM(LOOKUP(2,1/(SRP!$B$2:$B$7&lt;=E1214)/(SRP!$C$2:$C$7&gt;=E1214),SRP!$D$2:$D$7)*(G1214/100)*(E1214/1000)),
IF(AND(C1214="Wine",D1214="Fortified Wines"),
SUM(LOOKUP(2,1/(SRP!$B$26:$B$29&lt;=E1214)/(SRP!$C$26:$C$29&gt;=E1214),SRP!$D$26:$D$29)*(G1214/100)*(E1214/1000)),
IF(C1214="Wine",
SUM(LOOKUP(2,1/(SRP!$B$21:$B$25&lt;=E1214)/(SRP!$C$21:$C$25&gt;=E1214),SRP!$D$21:$D$25)*(G1214/100)*(E1214/1000)),
IF(AND(C1214="Ready to Drink",D1214="RTD-One Pour Cocktail&gt;7%&lt;=14.5"),
SUM(LOOKUP(2,1/(SRP!$B$16:$B$20&lt;=E1214)/(SRP!$C$16:$C$20&gt;=E1214),SRP!$D$16:$D$20)*(G1214/100)*(E1214/1000)),
IF(C1214="Ready to Drink",
SUM(LOOKUP(2,1/(SRP!$B$11:$B$15&lt;=E1214)/(SRP!$C$11:$C$15&gt;=E1214),SRP!$D$11:$D$15)*(G1214/100)*(E1214/1000)),
0)))))),2)</f>
        <v>8.84</v>
      </c>
      <c r="L1214" s="173" t="str">
        <f t="shared" si="18"/>
        <v>Wine750</v>
      </c>
      <c r="M1214" s="154">
        <f>VLOOKUP(L1214,'Slope %'!C:D,2,0)</f>
        <v>0.1</v>
      </c>
    </row>
    <row r="1215" spans="1:13" x14ac:dyDescent="0.25">
      <c r="A1215" s="169">
        <v>22580</v>
      </c>
      <c r="B1215" s="170" t="s">
        <v>1195</v>
      </c>
      <c r="C1215" s="170" t="s">
        <v>15</v>
      </c>
      <c r="D1215" s="170" t="s">
        <v>28</v>
      </c>
      <c r="E1215" s="170">
        <v>750</v>
      </c>
      <c r="F1215" s="170">
        <v>12</v>
      </c>
      <c r="G1215" s="171">
        <v>40</v>
      </c>
      <c r="H1215" s="170" t="s">
        <v>43</v>
      </c>
      <c r="I1215" s="171">
        <v>25.74</v>
      </c>
      <c r="J1215" s="169">
        <v>1</v>
      </c>
      <c r="K1215" s="154" cm="1">
        <f t="array" ref="K1215">ROUND(
IF(C1215="Beer",
SUM(LOOKUP(2,1/(SRP!$B$8:$B$10&lt;=E1215)/(SRP!$C$8:$C$10&gt;=E1215),SRP!$D$8:$D$10)*(G1215/100)*(E1215/1000)),
IF(C1215="Spirits",
SUM(LOOKUP(2,1/(SRP!$B$2:$B$7&lt;=E1215)/(SRP!$C$2:$C$7&gt;=E1215),SRP!$D$2:$D$7)*(G1215/100)*(E1215/1000)),
IF(AND(C1215="Wine",D1215="Fortified Wines"),
SUM(LOOKUP(2,1/(SRP!$B$26:$B$29&lt;=E1215)/(SRP!$C$26:$C$29&gt;=E1215),SRP!$D$26:$D$29)*(G1215/100)*(E1215/1000)),
IF(C1215="Wine",
SUM(LOOKUP(2,1/(SRP!$B$21:$B$25&lt;=E1215)/(SRP!$C$21:$C$25&gt;=E1215),SRP!$D$21:$D$25)*(G1215/100)*(E1215/1000)),
IF(AND(C1215="Ready to Drink",D1215="RTD-One Pour Cocktail&gt;7%&lt;=14.5"),
SUM(LOOKUP(2,1/(SRP!$B$16:$B$20&lt;=E1215)/(SRP!$C$16:$C$20&gt;=E1215),SRP!$D$16:$D$20)*(G1215/100)*(E1215/1000)),
IF(C1215="Ready to Drink",
SUM(LOOKUP(2,1/(SRP!$B$11:$B$15&lt;=E1215)/(SRP!$C$11:$C$15&gt;=E1215),SRP!$D$11:$D$15)*(G1215/100)*(E1215/1000)),
0)))))),2)</f>
        <v>23.42</v>
      </c>
      <c r="L1215" s="173" t="str">
        <f t="shared" si="18"/>
        <v>Spirits750</v>
      </c>
      <c r="M1215" s="154">
        <f>VLOOKUP(L1215,'Slope %'!C:D,2,0)</f>
        <v>7.0000000000000007E-2</v>
      </c>
    </row>
    <row r="1216" spans="1:13" x14ac:dyDescent="0.25">
      <c r="A1216" s="169">
        <v>22594</v>
      </c>
      <c r="B1216" s="170" t="s">
        <v>1196</v>
      </c>
      <c r="C1216" s="170" t="s">
        <v>24</v>
      </c>
      <c r="D1216" s="170" t="s">
        <v>68</v>
      </c>
      <c r="E1216" s="170">
        <v>750</v>
      </c>
      <c r="F1216" s="170">
        <v>12</v>
      </c>
      <c r="G1216" s="171">
        <v>13.5</v>
      </c>
      <c r="H1216" s="170" t="s">
        <v>96</v>
      </c>
      <c r="I1216" s="171">
        <v>26.99</v>
      </c>
      <c r="J1216" s="169">
        <v>1</v>
      </c>
      <c r="K1216" s="154" cm="1">
        <f t="array" ref="K1216">ROUND(
IF(C1216="Beer",
SUM(LOOKUP(2,1/(SRP!$B$8:$B$10&lt;=E1216)/(SRP!$C$8:$C$10&gt;=E1216),SRP!$D$8:$D$10)*(G1216/100)*(E1216/1000)),
IF(C1216="Spirits",
SUM(LOOKUP(2,1/(SRP!$B$2:$B$7&lt;=E1216)/(SRP!$C$2:$C$7&gt;=E1216),SRP!$D$2:$D$7)*(G1216/100)*(E1216/1000)),
IF(AND(C1216="Wine",D1216="Fortified Wines"),
SUM(LOOKUP(2,1/(SRP!$B$26:$B$29&lt;=E1216)/(SRP!$C$26:$C$29&gt;=E1216),SRP!$D$26:$D$29)*(G1216/100)*(E1216/1000)),
IF(C1216="Wine",
SUM(LOOKUP(2,1/(SRP!$B$21:$B$25&lt;=E1216)/(SRP!$C$21:$C$25&gt;=E1216),SRP!$D$21:$D$25)*(G1216/100)*(E1216/1000)),
IF(AND(C1216="Ready to Drink",D1216="RTD-One Pour Cocktail&gt;7%&lt;=14.5"),
SUM(LOOKUP(2,1/(SRP!$B$16:$B$20&lt;=E1216)/(SRP!$C$16:$C$20&gt;=E1216),SRP!$D$16:$D$20)*(G1216/100)*(E1216/1000)),
IF(C1216="Ready to Drink",
SUM(LOOKUP(2,1/(SRP!$B$11:$B$15&lt;=E1216)/(SRP!$C$11:$C$15&gt;=E1216),SRP!$D$11:$D$15)*(G1216/100)*(E1216/1000)),
0)))))),2)</f>
        <v>7.9</v>
      </c>
      <c r="L1216" s="173" t="str">
        <f t="shared" si="18"/>
        <v>Wine750</v>
      </c>
      <c r="M1216" s="154">
        <f>VLOOKUP(L1216,'Slope %'!C:D,2,0)</f>
        <v>0.1</v>
      </c>
    </row>
    <row r="1217" spans="1:13" x14ac:dyDescent="0.25">
      <c r="A1217" s="169">
        <v>22597</v>
      </c>
      <c r="B1217" s="170" t="s">
        <v>1197</v>
      </c>
      <c r="C1217" s="170" t="s">
        <v>24</v>
      </c>
      <c r="D1217" s="170" t="s">
        <v>34</v>
      </c>
      <c r="E1217" s="170">
        <v>750</v>
      </c>
      <c r="F1217" s="170">
        <v>6</v>
      </c>
      <c r="G1217" s="171">
        <v>14.8</v>
      </c>
      <c r="H1217" s="170" t="s">
        <v>96</v>
      </c>
      <c r="I1217" s="171">
        <v>36.99</v>
      </c>
      <c r="J1217" s="169">
        <v>1</v>
      </c>
      <c r="K1217" s="154" cm="1">
        <f t="array" ref="K1217">ROUND(
IF(C1217="Beer",
SUM(LOOKUP(2,1/(SRP!$B$8:$B$10&lt;=E1217)/(SRP!$C$8:$C$10&gt;=E1217),SRP!$D$8:$D$10)*(G1217/100)*(E1217/1000)),
IF(C1217="Spirits",
SUM(LOOKUP(2,1/(SRP!$B$2:$B$7&lt;=E1217)/(SRP!$C$2:$C$7&gt;=E1217),SRP!$D$2:$D$7)*(G1217/100)*(E1217/1000)),
IF(AND(C1217="Wine",D1217="Fortified Wines"),
SUM(LOOKUP(2,1/(SRP!$B$26:$B$29&lt;=E1217)/(SRP!$C$26:$C$29&gt;=E1217),SRP!$D$26:$D$29)*(G1217/100)*(E1217/1000)),
IF(C1217="Wine",
SUM(LOOKUP(2,1/(SRP!$B$21:$B$25&lt;=E1217)/(SRP!$C$21:$C$25&gt;=E1217),SRP!$D$21:$D$25)*(G1217/100)*(E1217/1000)),
IF(AND(C1217="Ready to Drink",D1217="RTD-One Pour Cocktail&gt;7%&lt;=14.5"),
SUM(LOOKUP(2,1/(SRP!$B$16:$B$20&lt;=E1217)/(SRP!$C$16:$C$20&gt;=E1217),SRP!$D$16:$D$20)*(G1217/100)*(E1217/1000)),
IF(C1217="Ready to Drink",
SUM(LOOKUP(2,1/(SRP!$B$11:$B$15&lt;=E1217)/(SRP!$C$11:$C$15&gt;=E1217),SRP!$D$11:$D$15)*(G1217/100)*(E1217/1000)),
0)))))),2)</f>
        <v>8.67</v>
      </c>
      <c r="L1217" s="173" t="str">
        <f t="shared" si="18"/>
        <v>Wine750</v>
      </c>
      <c r="M1217" s="154">
        <f>VLOOKUP(L1217,'Slope %'!C:D,2,0)</f>
        <v>0.1</v>
      </c>
    </row>
    <row r="1218" spans="1:13" x14ac:dyDescent="0.25">
      <c r="A1218" s="169">
        <v>22609</v>
      </c>
      <c r="B1218" s="170" t="s">
        <v>1198</v>
      </c>
      <c r="C1218" s="170" t="s">
        <v>24</v>
      </c>
      <c r="D1218" s="170" t="s">
        <v>166</v>
      </c>
      <c r="E1218" s="170">
        <v>750</v>
      </c>
      <c r="F1218" s="170">
        <v>12</v>
      </c>
      <c r="G1218" s="171">
        <v>10.8</v>
      </c>
      <c r="H1218" s="170" t="s">
        <v>43</v>
      </c>
      <c r="I1218" s="171">
        <v>15.99</v>
      </c>
      <c r="J1218" s="169">
        <v>1</v>
      </c>
      <c r="K1218" s="154" cm="1">
        <f t="array" ref="K1218">ROUND(
IF(C1218="Beer",
SUM(LOOKUP(2,1/(SRP!$B$8:$B$10&lt;=E1218)/(SRP!$C$8:$C$10&gt;=E1218),SRP!$D$8:$D$10)*(G1218/100)*(E1218/1000)),
IF(C1218="Spirits",
SUM(LOOKUP(2,1/(SRP!$B$2:$B$7&lt;=E1218)/(SRP!$C$2:$C$7&gt;=E1218),SRP!$D$2:$D$7)*(G1218/100)*(E1218/1000)),
IF(AND(C1218="Wine",D1218="Fortified Wines"),
SUM(LOOKUP(2,1/(SRP!$B$26:$B$29&lt;=E1218)/(SRP!$C$26:$C$29&gt;=E1218),SRP!$D$26:$D$29)*(G1218/100)*(E1218/1000)),
IF(C1218="Wine",
SUM(LOOKUP(2,1/(SRP!$B$21:$B$25&lt;=E1218)/(SRP!$C$21:$C$25&gt;=E1218),SRP!$D$21:$D$25)*(G1218/100)*(E1218/1000)),
IF(AND(C1218="Ready to Drink",D1218="RTD-One Pour Cocktail&gt;7%&lt;=14.5"),
SUM(LOOKUP(2,1/(SRP!$B$16:$B$20&lt;=E1218)/(SRP!$C$16:$C$20&gt;=E1218),SRP!$D$16:$D$20)*(G1218/100)*(E1218/1000)),
IF(C1218="Ready to Drink",
SUM(LOOKUP(2,1/(SRP!$B$11:$B$15&lt;=E1218)/(SRP!$C$11:$C$15&gt;=E1218),SRP!$D$11:$D$15)*(G1218/100)*(E1218/1000)),
0)))))),2)</f>
        <v>6.32</v>
      </c>
      <c r="L1218" s="173" t="str">
        <f t="shared" si="18"/>
        <v>Wine750</v>
      </c>
      <c r="M1218" s="154">
        <f>VLOOKUP(L1218,'Slope %'!C:D,2,0)</f>
        <v>0.1</v>
      </c>
    </row>
    <row r="1219" spans="1:13" x14ac:dyDescent="0.25">
      <c r="A1219" s="169">
        <v>22640</v>
      </c>
      <c r="B1219" s="170" t="s">
        <v>1199</v>
      </c>
      <c r="C1219" s="170" t="s">
        <v>15</v>
      </c>
      <c r="D1219" s="170" t="s">
        <v>19</v>
      </c>
      <c r="E1219" s="170">
        <v>375</v>
      </c>
      <c r="F1219" s="170">
        <v>24</v>
      </c>
      <c r="G1219" s="171">
        <v>40</v>
      </c>
      <c r="H1219" s="170" t="s">
        <v>20</v>
      </c>
      <c r="I1219" s="171">
        <v>14.79</v>
      </c>
      <c r="J1219" s="169">
        <v>1</v>
      </c>
      <c r="K1219" s="154" cm="1">
        <f t="array" ref="K1219">ROUND(
IF(C1219="Beer",
SUM(LOOKUP(2,1/(SRP!$B$8:$B$10&lt;=E1219)/(SRP!$C$8:$C$10&gt;=E1219),SRP!$D$8:$D$10)*(G1219/100)*(E1219/1000)),
IF(C1219="Spirits",
SUM(LOOKUP(2,1/(SRP!$B$2:$B$7&lt;=E1219)/(SRP!$C$2:$C$7&gt;=E1219),SRP!$D$2:$D$7)*(G1219/100)*(E1219/1000)),
IF(AND(C1219="Wine",D1219="Fortified Wines"),
SUM(LOOKUP(2,1/(SRP!$B$26:$B$29&lt;=E1219)/(SRP!$C$26:$C$29&gt;=E1219),SRP!$D$26:$D$29)*(G1219/100)*(E1219/1000)),
IF(C1219="Wine",
SUM(LOOKUP(2,1/(SRP!$B$21:$B$25&lt;=E1219)/(SRP!$C$21:$C$25&gt;=E1219),SRP!$D$21:$D$25)*(G1219/100)*(E1219/1000)),
IF(AND(C1219="Ready to Drink",D1219="RTD-One Pour Cocktail&gt;7%&lt;=14.5"),
SUM(LOOKUP(2,1/(SRP!$B$16:$B$20&lt;=E1219)/(SRP!$C$16:$C$20&gt;=E1219),SRP!$D$16:$D$20)*(G1219/100)*(E1219/1000)),
IF(C1219="Ready to Drink",
SUM(LOOKUP(2,1/(SRP!$B$11:$B$15&lt;=E1219)/(SRP!$C$11:$C$15&gt;=E1219),SRP!$D$11:$D$15)*(G1219/100)*(E1219/1000)),
0)))))),2)</f>
        <v>13.3</v>
      </c>
      <c r="L1219" s="173" t="str">
        <f t="shared" ref="L1219:L1282" si="19">(_xlfn.CONCAT(C1219,E1219))</f>
        <v>Spirits375</v>
      </c>
      <c r="M1219" s="154">
        <f>VLOOKUP(L1219,'Slope %'!C:D,2,0)</f>
        <v>0.1</v>
      </c>
    </row>
    <row r="1220" spans="1:13" x14ac:dyDescent="0.25">
      <c r="A1220" s="169">
        <v>22658</v>
      </c>
      <c r="B1220" s="170" t="s">
        <v>1200</v>
      </c>
      <c r="C1220" s="170" t="s">
        <v>24</v>
      </c>
      <c r="D1220" s="170" t="s">
        <v>127</v>
      </c>
      <c r="E1220" s="170">
        <v>750</v>
      </c>
      <c r="F1220" s="170">
        <v>6</v>
      </c>
      <c r="G1220" s="171">
        <v>13</v>
      </c>
      <c r="H1220" s="170" t="s">
        <v>22</v>
      </c>
      <c r="I1220" s="171">
        <v>128.99</v>
      </c>
      <c r="J1220" s="169">
        <v>1</v>
      </c>
      <c r="K1220" s="154" cm="1">
        <f t="array" ref="K1220">ROUND(
IF(C1220="Beer",
SUM(LOOKUP(2,1/(SRP!$B$8:$B$10&lt;=E1220)/(SRP!$C$8:$C$10&gt;=E1220),SRP!$D$8:$D$10)*(G1220/100)*(E1220/1000)),
IF(C1220="Spirits",
SUM(LOOKUP(2,1/(SRP!$B$2:$B$7&lt;=E1220)/(SRP!$C$2:$C$7&gt;=E1220),SRP!$D$2:$D$7)*(G1220/100)*(E1220/1000)),
IF(AND(C1220="Wine",D1220="Fortified Wines"),
SUM(LOOKUP(2,1/(SRP!$B$26:$B$29&lt;=E1220)/(SRP!$C$26:$C$29&gt;=E1220),SRP!$D$26:$D$29)*(G1220/100)*(E1220/1000)),
IF(C1220="Wine",
SUM(LOOKUP(2,1/(SRP!$B$21:$B$25&lt;=E1220)/(SRP!$C$21:$C$25&gt;=E1220),SRP!$D$21:$D$25)*(G1220/100)*(E1220/1000)),
IF(AND(C1220="Ready to Drink",D1220="RTD-One Pour Cocktail&gt;7%&lt;=14.5"),
SUM(LOOKUP(2,1/(SRP!$B$16:$B$20&lt;=E1220)/(SRP!$C$16:$C$20&gt;=E1220),SRP!$D$16:$D$20)*(G1220/100)*(E1220/1000)),
IF(C1220="Ready to Drink",
SUM(LOOKUP(2,1/(SRP!$B$11:$B$15&lt;=E1220)/(SRP!$C$11:$C$15&gt;=E1220),SRP!$D$11:$D$15)*(G1220/100)*(E1220/1000)),
0)))))),2)</f>
        <v>7.61</v>
      </c>
      <c r="L1220" s="173" t="str">
        <f t="shared" si="19"/>
        <v>Wine750</v>
      </c>
      <c r="M1220" s="154">
        <f>VLOOKUP(L1220,'Slope %'!C:D,2,0)</f>
        <v>0.1</v>
      </c>
    </row>
    <row r="1221" spans="1:13" x14ac:dyDescent="0.25">
      <c r="A1221" s="169">
        <v>22668</v>
      </c>
      <c r="B1221" s="170" t="s">
        <v>1201</v>
      </c>
      <c r="C1221" s="170" t="s">
        <v>24</v>
      </c>
      <c r="D1221" s="170" t="s">
        <v>68</v>
      </c>
      <c r="E1221" s="170">
        <v>500</v>
      </c>
      <c r="F1221" s="170">
        <v>12</v>
      </c>
      <c r="G1221" s="171">
        <v>12.5</v>
      </c>
      <c r="H1221" s="170" t="s">
        <v>256</v>
      </c>
      <c r="I1221" s="171">
        <v>9.99</v>
      </c>
      <c r="J1221" s="169">
        <v>1</v>
      </c>
      <c r="K1221" s="154" cm="1">
        <f t="array" ref="K1221">ROUND(
IF(C1221="Beer",
SUM(LOOKUP(2,1/(SRP!$B$8:$B$10&lt;=E1221)/(SRP!$C$8:$C$10&gt;=E1221),SRP!$D$8:$D$10)*(G1221/100)*(E1221/1000)),
IF(C1221="Spirits",
SUM(LOOKUP(2,1/(SRP!$B$2:$B$7&lt;=E1221)/(SRP!$C$2:$C$7&gt;=E1221),SRP!$D$2:$D$7)*(G1221/100)*(E1221/1000)),
IF(AND(C1221="Wine",D1221="Fortified Wines"),
SUM(LOOKUP(2,1/(SRP!$B$26:$B$29&lt;=E1221)/(SRP!$C$26:$C$29&gt;=E1221),SRP!$D$26:$D$29)*(G1221/100)*(E1221/1000)),
IF(C1221="Wine",
SUM(LOOKUP(2,1/(SRP!$B$21:$B$25&lt;=E1221)/(SRP!$C$21:$C$25&gt;=E1221),SRP!$D$21:$D$25)*(G1221/100)*(E1221/1000)),
IF(AND(C1221="Ready to Drink",D1221="RTD-One Pour Cocktail&gt;7%&lt;=14.5"),
SUM(LOOKUP(2,1/(SRP!$B$16:$B$20&lt;=E1221)/(SRP!$C$16:$C$20&gt;=E1221),SRP!$D$16:$D$20)*(G1221/100)*(E1221/1000)),
IF(C1221="Ready to Drink",
SUM(LOOKUP(2,1/(SRP!$B$11:$B$15&lt;=E1221)/(SRP!$C$11:$C$15&gt;=E1221),SRP!$D$11:$D$15)*(G1221/100)*(E1221/1000)),
0)))))),2)</f>
        <v>5.17</v>
      </c>
      <c r="L1221" s="173" t="str">
        <f t="shared" si="19"/>
        <v>Wine500</v>
      </c>
      <c r="M1221" s="154">
        <f>VLOOKUP(L1221,'Slope %'!C:D,2,0)</f>
        <v>0.1</v>
      </c>
    </row>
    <row r="1222" spans="1:13" x14ac:dyDescent="0.25">
      <c r="A1222" s="169">
        <v>22675</v>
      </c>
      <c r="B1222" s="170" t="s">
        <v>754</v>
      </c>
      <c r="C1222" s="170" t="s">
        <v>24</v>
      </c>
      <c r="D1222" s="170" t="s">
        <v>298</v>
      </c>
      <c r="E1222" s="170">
        <v>375</v>
      </c>
      <c r="F1222" s="170">
        <v>12</v>
      </c>
      <c r="G1222" s="171">
        <v>11.5</v>
      </c>
      <c r="H1222" s="170" t="s">
        <v>22</v>
      </c>
      <c r="I1222" s="171">
        <v>10.99</v>
      </c>
      <c r="J1222" s="169">
        <v>1</v>
      </c>
      <c r="K1222" s="154" cm="1">
        <f t="array" ref="K1222">ROUND(
IF(C1222="Beer",
SUM(LOOKUP(2,1/(SRP!$B$8:$B$10&lt;=E1222)/(SRP!$C$8:$C$10&gt;=E1222),SRP!$D$8:$D$10)*(G1222/100)*(E1222/1000)),
IF(C1222="Spirits",
SUM(LOOKUP(2,1/(SRP!$B$2:$B$7&lt;=E1222)/(SRP!$C$2:$C$7&gt;=E1222),SRP!$D$2:$D$7)*(G1222/100)*(E1222/1000)),
IF(AND(C1222="Wine",D1222="Fortified Wines"),
SUM(LOOKUP(2,1/(SRP!$B$26:$B$29&lt;=E1222)/(SRP!$C$26:$C$29&gt;=E1222),SRP!$D$26:$D$29)*(G1222/100)*(E1222/1000)),
IF(C1222="Wine",
SUM(LOOKUP(2,1/(SRP!$B$21:$B$25&lt;=E1222)/(SRP!$C$21:$C$25&gt;=E1222),SRP!$D$21:$D$25)*(G1222/100)*(E1222/1000)),
IF(AND(C1222="Ready to Drink",D1222="RTD-One Pour Cocktail&gt;7%&lt;=14.5"),
SUM(LOOKUP(2,1/(SRP!$B$16:$B$20&lt;=E1222)/(SRP!$C$16:$C$20&gt;=E1222),SRP!$D$16:$D$20)*(G1222/100)*(E1222/1000)),
IF(C1222="Ready to Drink",
SUM(LOOKUP(2,1/(SRP!$B$11:$B$15&lt;=E1222)/(SRP!$C$11:$C$15&gt;=E1222),SRP!$D$11:$D$15)*(G1222/100)*(E1222/1000)),
0)))))),2)</f>
        <v>3.57</v>
      </c>
      <c r="L1222" s="173" t="str">
        <f t="shared" si="19"/>
        <v>Wine375</v>
      </c>
      <c r="M1222" s="154">
        <f>VLOOKUP(L1222,'Slope %'!C:D,2,0)</f>
        <v>0.12</v>
      </c>
    </row>
    <row r="1223" spans="1:13" x14ac:dyDescent="0.25">
      <c r="A1223" s="169">
        <v>22683</v>
      </c>
      <c r="B1223" s="170" t="s">
        <v>1202</v>
      </c>
      <c r="C1223" s="170" t="s">
        <v>11</v>
      </c>
      <c r="D1223" s="170" t="s">
        <v>267</v>
      </c>
      <c r="E1223" s="170">
        <v>473</v>
      </c>
      <c r="F1223" s="170">
        <v>24</v>
      </c>
      <c r="G1223" s="171">
        <v>5</v>
      </c>
      <c r="H1223" s="170" t="s">
        <v>747</v>
      </c>
      <c r="I1223" s="171">
        <v>3.99</v>
      </c>
      <c r="J1223" s="169">
        <v>1</v>
      </c>
      <c r="K1223" s="154" cm="1">
        <f t="array" ref="K1223">ROUND(
IF(C1223="Beer",
SUM(LOOKUP(2,1/(SRP!$B$8:$B$10&lt;=E1223)/(SRP!$C$8:$C$10&gt;=E1223),SRP!$D$8:$D$10)*(G1223/100)*(E1223/1000)),
IF(C1223="Spirits",
SUM(LOOKUP(2,1/(SRP!$B$2:$B$7&lt;=E1223)/(SRP!$C$2:$C$7&gt;=E1223),SRP!$D$2:$D$7)*(G1223/100)*(E1223/1000)),
IF(AND(C1223="Wine",D1223="Fortified Wines"),
SUM(LOOKUP(2,1/(SRP!$B$26:$B$29&lt;=E1223)/(SRP!$C$26:$C$29&gt;=E1223),SRP!$D$26:$D$29)*(G1223/100)*(E1223/1000)),
IF(C1223="Wine",
SUM(LOOKUP(2,1/(SRP!$B$21:$B$25&lt;=E1223)/(SRP!$C$21:$C$25&gt;=E1223),SRP!$D$21:$D$25)*(G1223/100)*(E1223/1000)),
IF(AND(C1223="Ready to Drink",D1223="RTD-One Pour Cocktail&gt;7%&lt;=14.5"),
SUM(LOOKUP(2,1/(SRP!$B$16:$B$20&lt;=E1223)/(SRP!$C$16:$C$20&gt;=E1223),SRP!$D$16:$D$20)*(G1223/100)*(E1223/1000)),
IF(C1223="Ready to Drink",
SUM(LOOKUP(2,1/(SRP!$B$11:$B$15&lt;=E1223)/(SRP!$C$11:$C$15&gt;=E1223),SRP!$D$11:$D$15)*(G1223/100)*(E1223/1000)),
0)))))),2)</f>
        <v>1.85</v>
      </c>
      <c r="L1223" s="173" t="str">
        <f t="shared" si="19"/>
        <v>Beer473</v>
      </c>
      <c r="M1223" s="154">
        <f>VLOOKUP(L1223,'Slope %'!C:D,2,0)</f>
        <v>0.12</v>
      </c>
    </row>
    <row r="1224" spans="1:13" x14ac:dyDescent="0.25">
      <c r="A1224" s="169">
        <v>22683</v>
      </c>
      <c r="B1224" s="170" t="s">
        <v>1202</v>
      </c>
      <c r="C1224" s="170" t="s">
        <v>11</v>
      </c>
      <c r="D1224" s="170" t="s">
        <v>267</v>
      </c>
      <c r="E1224" s="170">
        <v>473</v>
      </c>
      <c r="F1224" s="170">
        <v>24</v>
      </c>
      <c r="G1224" s="171">
        <v>5</v>
      </c>
      <c r="H1224" s="170" t="s">
        <v>747</v>
      </c>
      <c r="I1224" s="171">
        <v>3.99</v>
      </c>
      <c r="J1224" s="169">
        <v>1</v>
      </c>
      <c r="K1224" s="154" cm="1">
        <f t="array" ref="K1224">ROUND(
IF(C1224="Beer",
SUM(LOOKUP(2,1/(SRP!$B$8:$B$10&lt;=E1224)/(SRP!$C$8:$C$10&gt;=E1224),SRP!$D$8:$D$10)*(G1224/100)*(E1224/1000)),
IF(C1224="Spirits",
SUM(LOOKUP(2,1/(SRP!$B$2:$B$7&lt;=E1224)/(SRP!$C$2:$C$7&gt;=E1224),SRP!$D$2:$D$7)*(G1224/100)*(E1224/1000)),
IF(AND(C1224="Wine",D1224="Fortified Wines"),
SUM(LOOKUP(2,1/(SRP!$B$26:$B$29&lt;=E1224)/(SRP!$C$26:$C$29&gt;=E1224),SRP!$D$26:$D$29)*(G1224/100)*(E1224/1000)),
IF(C1224="Wine",
SUM(LOOKUP(2,1/(SRP!$B$21:$B$25&lt;=E1224)/(SRP!$C$21:$C$25&gt;=E1224),SRP!$D$21:$D$25)*(G1224/100)*(E1224/1000)),
IF(AND(C1224="Ready to Drink",D1224="RTD-One Pour Cocktail&gt;7%&lt;=14.5"),
SUM(LOOKUP(2,1/(SRP!$B$16:$B$20&lt;=E1224)/(SRP!$C$16:$C$20&gt;=E1224),SRP!$D$16:$D$20)*(G1224/100)*(E1224/1000)),
IF(C1224="Ready to Drink",
SUM(LOOKUP(2,1/(SRP!$B$11:$B$15&lt;=E1224)/(SRP!$C$11:$C$15&gt;=E1224),SRP!$D$11:$D$15)*(G1224/100)*(E1224/1000)),
0)))))),2)</f>
        <v>1.85</v>
      </c>
      <c r="L1224" s="173" t="str">
        <f t="shared" si="19"/>
        <v>Beer473</v>
      </c>
      <c r="M1224" s="154">
        <f>VLOOKUP(L1224,'Slope %'!C:D,2,0)</f>
        <v>0.12</v>
      </c>
    </row>
    <row r="1225" spans="1:13" x14ac:dyDescent="0.25">
      <c r="A1225" s="169">
        <v>22735</v>
      </c>
      <c r="B1225" s="170" t="s">
        <v>851</v>
      </c>
      <c r="C1225" s="170" t="s">
        <v>15</v>
      </c>
      <c r="D1225" s="170" t="s">
        <v>78</v>
      </c>
      <c r="E1225" s="170">
        <v>750</v>
      </c>
      <c r="F1225" s="170">
        <v>12</v>
      </c>
      <c r="G1225" s="171">
        <v>40</v>
      </c>
      <c r="H1225" s="170" t="s">
        <v>17</v>
      </c>
      <c r="I1225" s="171">
        <v>25.99</v>
      </c>
      <c r="J1225" s="169">
        <v>1</v>
      </c>
      <c r="K1225" s="154" cm="1">
        <f t="array" ref="K1225">ROUND(
IF(C1225="Beer",
SUM(LOOKUP(2,1/(SRP!$B$8:$B$10&lt;=E1225)/(SRP!$C$8:$C$10&gt;=E1225),SRP!$D$8:$D$10)*(G1225/100)*(E1225/1000)),
IF(C1225="Spirits",
SUM(LOOKUP(2,1/(SRP!$B$2:$B$7&lt;=E1225)/(SRP!$C$2:$C$7&gt;=E1225),SRP!$D$2:$D$7)*(G1225/100)*(E1225/1000)),
IF(AND(C1225="Wine",D1225="Fortified Wines"),
SUM(LOOKUP(2,1/(SRP!$B$26:$B$29&lt;=E1225)/(SRP!$C$26:$C$29&gt;=E1225),SRP!$D$26:$D$29)*(G1225/100)*(E1225/1000)),
IF(C1225="Wine",
SUM(LOOKUP(2,1/(SRP!$B$21:$B$25&lt;=E1225)/(SRP!$C$21:$C$25&gt;=E1225),SRP!$D$21:$D$25)*(G1225/100)*(E1225/1000)),
IF(AND(C1225="Ready to Drink",D1225="RTD-One Pour Cocktail&gt;7%&lt;=14.5"),
SUM(LOOKUP(2,1/(SRP!$B$16:$B$20&lt;=E1225)/(SRP!$C$16:$C$20&gt;=E1225),SRP!$D$16:$D$20)*(G1225/100)*(E1225/1000)),
IF(C1225="Ready to Drink",
SUM(LOOKUP(2,1/(SRP!$B$11:$B$15&lt;=E1225)/(SRP!$C$11:$C$15&gt;=E1225),SRP!$D$11:$D$15)*(G1225/100)*(E1225/1000)),
0)))))),2)</f>
        <v>23.42</v>
      </c>
      <c r="L1225" s="173" t="str">
        <f t="shared" si="19"/>
        <v>Spirits750</v>
      </c>
      <c r="M1225" s="154">
        <f>VLOOKUP(L1225,'Slope %'!C:D,2,0)</f>
        <v>7.0000000000000007E-2</v>
      </c>
    </row>
    <row r="1226" spans="1:13" x14ac:dyDescent="0.25">
      <c r="A1226" s="169">
        <v>22736</v>
      </c>
      <c r="B1226" s="170" t="s">
        <v>1203</v>
      </c>
      <c r="C1226" s="170" t="s">
        <v>24</v>
      </c>
      <c r="D1226" s="170" t="s">
        <v>25</v>
      </c>
      <c r="E1226" s="170">
        <v>750</v>
      </c>
      <c r="F1226" s="170">
        <v>12</v>
      </c>
      <c r="G1226" s="171">
        <v>11</v>
      </c>
      <c r="H1226" s="170" t="s">
        <v>47</v>
      </c>
      <c r="I1226" s="171">
        <v>19.989999999999998</v>
      </c>
      <c r="J1226" s="169">
        <v>1</v>
      </c>
      <c r="K1226" s="154" cm="1">
        <f t="array" ref="K1226">ROUND(
IF(C1226="Beer",
SUM(LOOKUP(2,1/(SRP!$B$8:$B$10&lt;=E1226)/(SRP!$C$8:$C$10&gt;=E1226),SRP!$D$8:$D$10)*(G1226/100)*(E1226/1000)),
IF(C1226="Spirits",
SUM(LOOKUP(2,1/(SRP!$B$2:$B$7&lt;=E1226)/(SRP!$C$2:$C$7&gt;=E1226),SRP!$D$2:$D$7)*(G1226/100)*(E1226/1000)),
IF(AND(C1226="Wine",D1226="Fortified Wines"),
SUM(LOOKUP(2,1/(SRP!$B$26:$B$29&lt;=E1226)/(SRP!$C$26:$C$29&gt;=E1226),SRP!$D$26:$D$29)*(G1226/100)*(E1226/1000)),
IF(C1226="Wine",
SUM(LOOKUP(2,1/(SRP!$B$21:$B$25&lt;=E1226)/(SRP!$C$21:$C$25&gt;=E1226),SRP!$D$21:$D$25)*(G1226/100)*(E1226/1000)),
IF(AND(C1226="Ready to Drink",D1226="RTD-One Pour Cocktail&gt;7%&lt;=14.5"),
SUM(LOOKUP(2,1/(SRP!$B$16:$B$20&lt;=E1226)/(SRP!$C$16:$C$20&gt;=E1226),SRP!$D$16:$D$20)*(G1226/100)*(E1226/1000)),
IF(C1226="Ready to Drink",
SUM(LOOKUP(2,1/(SRP!$B$11:$B$15&lt;=E1226)/(SRP!$C$11:$C$15&gt;=E1226),SRP!$D$11:$D$15)*(G1226/100)*(E1226/1000)),
0)))))),2)</f>
        <v>6.44</v>
      </c>
      <c r="L1226" s="173" t="str">
        <f t="shared" si="19"/>
        <v>Wine750</v>
      </c>
      <c r="M1226" s="154">
        <f>VLOOKUP(L1226,'Slope %'!C:D,2,0)</f>
        <v>0.1</v>
      </c>
    </row>
    <row r="1227" spans="1:13" x14ac:dyDescent="0.25">
      <c r="A1227" s="169">
        <v>22739</v>
      </c>
      <c r="B1227" s="170" t="s">
        <v>724</v>
      </c>
      <c r="C1227" s="170" t="s">
        <v>15</v>
      </c>
      <c r="D1227" s="170" t="s">
        <v>16</v>
      </c>
      <c r="E1227" s="170">
        <v>1750</v>
      </c>
      <c r="F1227" s="170">
        <v>6</v>
      </c>
      <c r="G1227" s="171">
        <v>40</v>
      </c>
      <c r="H1227" s="170" t="s">
        <v>43</v>
      </c>
      <c r="I1227" s="171">
        <v>59.63</v>
      </c>
      <c r="J1227" s="169">
        <v>1</v>
      </c>
      <c r="K1227" s="154" cm="1">
        <f t="array" ref="K1227">ROUND(
IF(C1227="Beer",
SUM(LOOKUP(2,1/(SRP!$B$8:$B$10&lt;=E1227)/(SRP!$C$8:$C$10&gt;=E1227),SRP!$D$8:$D$10)*(G1227/100)*(E1227/1000)),
IF(C1227="Spirits",
SUM(LOOKUP(2,1/(SRP!$B$2:$B$7&lt;=E1227)/(SRP!$C$2:$C$7&gt;=E1227),SRP!$D$2:$D$7)*(G1227/100)*(E1227/1000)),
IF(AND(C1227="Wine",D1227="Fortified Wines"),
SUM(LOOKUP(2,1/(SRP!$B$26:$B$29&lt;=E1227)/(SRP!$C$26:$C$29&gt;=E1227),SRP!$D$26:$D$29)*(G1227/100)*(E1227/1000)),
IF(C1227="Wine",
SUM(LOOKUP(2,1/(SRP!$B$21:$B$25&lt;=E1227)/(SRP!$C$21:$C$25&gt;=E1227),SRP!$D$21:$D$25)*(G1227/100)*(E1227/1000)),
IF(AND(C1227="Ready to Drink",D1227="RTD-One Pour Cocktail&gt;7%&lt;=14.5"),
SUM(LOOKUP(2,1/(SRP!$B$16:$B$20&lt;=E1227)/(SRP!$C$16:$C$20&gt;=E1227),SRP!$D$16:$D$20)*(G1227/100)*(E1227/1000)),
IF(C1227="Ready to Drink",
SUM(LOOKUP(2,1/(SRP!$B$11:$B$15&lt;=E1227)/(SRP!$C$11:$C$15&gt;=E1227),SRP!$D$11:$D$15)*(G1227/100)*(E1227/1000)),
0)))))),2)</f>
        <v>54.65</v>
      </c>
      <c r="L1227" s="173" t="str">
        <f t="shared" si="19"/>
        <v>Spirits1750</v>
      </c>
      <c r="M1227" s="154">
        <f>VLOOKUP(L1227,'Slope %'!C:D,2,0)</f>
        <v>0.03</v>
      </c>
    </row>
    <row r="1228" spans="1:13" x14ac:dyDescent="0.25">
      <c r="A1228" s="169">
        <v>22740</v>
      </c>
      <c r="B1228" s="170" t="s">
        <v>1204</v>
      </c>
      <c r="C1228" s="170" t="s">
        <v>24</v>
      </c>
      <c r="D1228" s="170" t="s">
        <v>38</v>
      </c>
      <c r="E1228" s="170">
        <v>750</v>
      </c>
      <c r="F1228" s="170">
        <v>12</v>
      </c>
      <c r="G1228" s="171">
        <v>14.5</v>
      </c>
      <c r="H1228" s="170" t="s">
        <v>110</v>
      </c>
      <c r="I1228" s="171">
        <v>18.989999999999998</v>
      </c>
      <c r="J1228" s="169">
        <v>1</v>
      </c>
      <c r="K1228" s="154" cm="1">
        <f t="array" ref="K1228">ROUND(
IF(C1228="Beer",
SUM(LOOKUP(2,1/(SRP!$B$8:$B$10&lt;=E1228)/(SRP!$C$8:$C$10&gt;=E1228),SRP!$D$8:$D$10)*(G1228/100)*(E1228/1000)),
IF(C1228="Spirits",
SUM(LOOKUP(2,1/(SRP!$B$2:$B$7&lt;=E1228)/(SRP!$C$2:$C$7&gt;=E1228),SRP!$D$2:$D$7)*(G1228/100)*(E1228/1000)),
IF(AND(C1228="Wine",D1228="Fortified Wines"),
SUM(LOOKUP(2,1/(SRP!$B$26:$B$29&lt;=E1228)/(SRP!$C$26:$C$29&gt;=E1228),SRP!$D$26:$D$29)*(G1228/100)*(E1228/1000)),
IF(C1228="Wine",
SUM(LOOKUP(2,1/(SRP!$B$21:$B$25&lt;=E1228)/(SRP!$C$21:$C$25&gt;=E1228),SRP!$D$21:$D$25)*(G1228/100)*(E1228/1000)),
IF(AND(C1228="Ready to Drink",D1228="RTD-One Pour Cocktail&gt;7%&lt;=14.5"),
SUM(LOOKUP(2,1/(SRP!$B$16:$B$20&lt;=E1228)/(SRP!$C$16:$C$20&gt;=E1228),SRP!$D$16:$D$20)*(G1228/100)*(E1228/1000)),
IF(C1228="Ready to Drink",
SUM(LOOKUP(2,1/(SRP!$B$11:$B$15&lt;=E1228)/(SRP!$C$11:$C$15&gt;=E1228),SRP!$D$11:$D$15)*(G1228/100)*(E1228/1000)),
0)))))),2)</f>
        <v>8.49</v>
      </c>
      <c r="L1228" s="173" t="str">
        <f t="shared" si="19"/>
        <v>Wine750</v>
      </c>
      <c r="M1228" s="154">
        <f>VLOOKUP(L1228,'Slope %'!C:D,2,0)</f>
        <v>0.1</v>
      </c>
    </row>
    <row r="1229" spans="1:13" x14ac:dyDescent="0.25">
      <c r="A1229" s="169">
        <v>22751</v>
      </c>
      <c r="B1229" s="170" t="s">
        <v>1205</v>
      </c>
      <c r="C1229" s="170" t="s">
        <v>24</v>
      </c>
      <c r="D1229" s="170" t="s">
        <v>60</v>
      </c>
      <c r="E1229" s="170">
        <v>750</v>
      </c>
      <c r="F1229" s="170">
        <v>12</v>
      </c>
      <c r="G1229" s="171">
        <v>14.5</v>
      </c>
      <c r="H1229" s="170" t="s">
        <v>22</v>
      </c>
      <c r="I1229" s="171">
        <v>18.989999999999998</v>
      </c>
      <c r="J1229" s="169">
        <v>1</v>
      </c>
      <c r="K1229" s="154" cm="1">
        <f t="array" ref="K1229">ROUND(
IF(C1229="Beer",
SUM(LOOKUP(2,1/(SRP!$B$8:$B$10&lt;=E1229)/(SRP!$C$8:$C$10&gt;=E1229),SRP!$D$8:$D$10)*(G1229/100)*(E1229/1000)),
IF(C1229="Spirits",
SUM(LOOKUP(2,1/(SRP!$B$2:$B$7&lt;=E1229)/(SRP!$C$2:$C$7&gt;=E1229),SRP!$D$2:$D$7)*(G1229/100)*(E1229/1000)),
IF(AND(C1229="Wine",D1229="Fortified Wines"),
SUM(LOOKUP(2,1/(SRP!$B$26:$B$29&lt;=E1229)/(SRP!$C$26:$C$29&gt;=E1229),SRP!$D$26:$D$29)*(G1229/100)*(E1229/1000)),
IF(C1229="Wine",
SUM(LOOKUP(2,1/(SRP!$B$21:$B$25&lt;=E1229)/(SRP!$C$21:$C$25&gt;=E1229),SRP!$D$21:$D$25)*(G1229/100)*(E1229/1000)),
IF(AND(C1229="Ready to Drink",D1229="RTD-One Pour Cocktail&gt;7%&lt;=14.5"),
SUM(LOOKUP(2,1/(SRP!$B$16:$B$20&lt;=E1229)/(SRP!$C$16:$C$20&gt;=E1229),SRP!$D$16:$D$20)*(G1229/100)*(E1229/1000)),
IF(C1229="Ready to Drink",
SUM(LOOKUP(2,1/(SRP!$B$11:$B$15&lt;=E1229)/(SRP!$C$11:$C$15&gt;=E1229),SRP!$D$11:$D$15)*(G1229/100)*(E1229/1000)),
0)))))),2)</f>
        <v>8.49</v>
      </c>
      <c r="L1229" s="173" t="str">
        <f t="shared" si="19"/>
        <v>Wine750</v>
      </c>
      <c r="M1229" s="154">
        <f>VLOOKUP(L1229,'Slope %'!C:D,2,0)</f>
        <v>0.1</v>
      </c>
    </row>
    <row r="1230" spans="1:13" x14ac:dyDescent="0.25">
      <c r="A1230" s="169">
        <v>22792</v>
      </c>
      <c r="B1230" s="170" t="s">
        <v>1206</v>
      </c>
      <c r="C1230" s="170" t="s">
        <v>11</v>
      </c>
      <c r="D1230" s="170" t="s">
        <v>267</v>
      </c>
      <c r="E1230" s="170">
        <v>2130</v>
      </c>
      <c r="F1230" s="170">
        <v>4</v>
      </c>
      <c r="G1230" s="171">
        <v>4.8</v>
      </c>
      <c r="H1230" s="170" t="s">
        <v>105</v>
      </c>
      <c r="I1230" s="171">
        <v>15.79</v>
      </c>
      <c r="J1230" s="169">
        <v>6</v>
      </c>
      <c r="K1230" s="154" cm="1">
        <f t="array" ref="K1230">ROUND(
IF(C1230="Beer",
SUM(LOOKUP(2,1/(SRP!$B$8:$B$10&lt;=E1230)/(SRP!$C$8:$C$10&gt;=E1230),SRP!$D$8:$D$10)*(G1230/100)*(E1230/1000)),
IF(C1230="Spirits",
SUM(LOOKUP(2,1/(SRP!$B$2:$B$7&lt;=E1230)/(SRP!$C$2:$C$7&gt;=E1230),SRP!$D$2:$D$7)*(G1230/100)*(E1230/1000)),
IF(AND(C1230="Wine",D1230="Fortified Wines"),
SUM(LOOKUP(2,1/(SRP!$B$26:$B$29&lt;=E1230)/(SRP!$C$26:$C$29&gt;=E1230),SRP!$D$26:$D$29)*(G1230/100)*(E1230/1000)),
IF(C1230="Wine",
SUM(LOOKUP(2,1/(SRP!$B$21:$B$25&lt;=E1230)/(SRP!$C$21:$C$25&gt;=E1230),SRP!$D$21:$D$25)*(G1230/100)*(E1230/1000)),
IF(AND(C1230="Ready to Drink",D1230="RTD-One Pour Cocktail&gt;7%&lt;=14.5"),
SUM(LOOKUP(2,1/(SRP!$B$16:$B$20&lt;=E1230)/(SRP!$C$16:$C$20&gt;=E1230),SRP!$D$16:$D$20)*(G1230/100)*(E1230/1000)),
IF(C1230="Ready to Drink",
SUM(LOOKUP(2,1/(SRP!$B$11:$B$15&lt;=E1230)/(SRP!$C$11:$C$15&gt;=E1230),SRP!$D$11:$D$15)*(G1230/100)*(E1230/1000)),
0)))))),2)</f>
        <v>7.98</v>
      </c>
      <c r="L1230" s="173" t="str">
        <f t="shared" si="19"/>
        <v>Beer2130</v>
      </c>
      <c r="M1230" s="154">
        <f>VLOOKUP(L1230,'Slope %'!C:D,2,0)</f>
        <v>0.1</v>
      </c>
    </row>
    <row r="1231" spans="1:13" x14ac:dyDescent="0.25">
      <c r="A1231" s="169">
        <v>22792</v>
      </c>
      <c r="B1231" s="170" t="s">
        <v>1206</v>
      </c>
      <c r="C1231" s="170" t="s">
        <v>11</v>
      </c>
      <c r="D1231" s="170" t="s">
        <v>267</v>
      </c>
      <c r="E1231" s="170">
        <v>2130</v>
      </c>
      <c r="F1231" s="170">
        <v>4</v>
      </c>
      <c r="G1231" s="171">
        <v>4.8</v>
      </c>
      <c r="H1231" s="170" t="s">
        <v>105</v>
      </c>
      <c r="I1231" s="171">
        <v>15.79</v>
      </c>
      <c r="J1231" s="169">
        <v>6</v>
      </c>
      <c r="K1231" s="154" cm="1">
        <f t="array" ref="K1231">ROUND(
IF(C1231="Beer",
SUM(LOOKUP(2,1/(SRP!$B$8:$B$10&lt;=E1231)/(SRP!$C$8:$C$10&gt;=E1231),SRP!$D$8:$D$10)*(G1231/100)*(E1231/1000)),
IF(C1231="Spirits",
SUM(LOOKUP(2,1/(SRP!$B$2:$B$7&lt;=E1231)/(SRP!$C$2:$C$7&gt;=E1231),SRP!$D$2:$D$7)*(G1231/100)*(E1231/1000)),
IF(AND(C1231="Wine",D1231="Fortified Wines"),
SUM(LOOKUP(2,1/(SRP!$B$26:$B$29&lt;=E1231)/(SRP!$C$26:$C$29&gt;=E1231),SRP!$D$26:$D$29)*(G1231/100)*(E1231/1000)),
IF(C1231="Wine",
SUM(LOOKUP(2,1/(SRP!$B$21:$B$25&lt;=E1231)/(SRP!$C$21:$C$25&gt;=E1231),SRP!$D$21:$D$25)*(G1231/100)*(E1231/1000)),
IF(AND(C1231="Ready to Drink",D1231="RTD-One Pour Cocktail&gt;7%&lt;=14.5"),
SUM(LOOKUP(2,1/(SRP!$B$16:$B$20&lt;=E1231)/(SRP!$C$16:$C$20&gt;=E1231),SRP!$D$16:$D$20)*(G1231/100)*(E1231/1000)),
IF(C1231="Ready to Drink",
SUM(LOOKUP(2,1/(SRP!$B$11:$B$15&lt;=E1231)/(SRP!$C$11:$C$15&gt;=E1231),SRP!$D$11:$D$15)*(G1231/100)*(E1231/1000)),
0)))))),2)</f>
        <v>7.98</v>
      </c>
      <c r="L1231" s="173" t="str">
        <f t="shared" si="19"/>
        <v>Beer2130</v>
      </c>
      <c r="M1231" s="154">
        <f>VLOOKUP(L1231,'Slope %'!C:D,2,0)</f>
        <v>0.1</v>
      </c>
    </row>
    <row r="1232" spans="1:13" x14ac:dyDescent="0.25">
      <c r="A1232" s="169">
        <v>22804</v>
      </c>
      <c r="B1232" s="170" t="s">
        <v>1207</v>
      </c>
      <c r="C1232" s="170" t="s">
        <v>24</v>
      </c>
      <c r="D1232" s="170" t="s">
        <v>34</v>
      </c>
      <c r="E1232" s="170">
        <v>750</v>
      </c>
      <c r="F1232" s="170">
        <v>12</v>
      </c>
      <c r="G1232" s="171">
        <v>13.5</v>
      </c>
      <c r="H1232" s="170" t="s">
        <v>149</v>
      </c>
      <c r="I1232" s="171">
        <v>21.99</v>
      </c>
      <c r="J1232" s="169">
        <v>1</v>
      </c>
      <c r="K1232" s="154" cm="1">
        <f t="array" ref="K1232">ROUND(
IF(C1232="Beer",
SUM(LOOKUP(2,1/(SRP!$B$8:$B$10&lt;=E1232)/(SRP!$C$8:$C$10&gt;=E1232),SRP!$D$8:$D$10)*(G1232/100)*(E1232/1000)),
IF(C1232="Spirits",
SUM(LOOKUP(2,1/(SRP!$B$2:$B$7&lt;=E1232)/(SRP!$C$2:$C$7&gt;=E1232),SRP!$D$2:$D$7)*(G1232/100)*(E1232/1000)),
IF(AND(C1232="Wine",D1232="Fortified Wines"),
SUM(LOOKUP(2,1/(SRP!$B$26:$B$29&lt;=E1232)/(SRP!$C$26:$C$29&gt;=E1232),SRP!$D$26:$D$29)*(G1232/100)*(E1232/1000)),
IF(C1232="Wine",
SUM(LOOKUP(2,1/(SRP!$B$21:$B$25&lt;=E1232)/(SRP!$C$21:$C$25&gt;=E1232),SRP!$D$21:$D$25)*(G1232/100)*(E1232/1000)),
IF(AND(C1232="Ready to Drink",D1232="RTD-One Pour Cocktail&gt;7%&lt;=14.5"),
SUM(LOOKUP(2,1/(SRP!$B$16:$B$20&lt;=E1232)/(SRP!$C$16:$C$20&gt;=E1232),SRP!$D$16:$D$20)*(G1232/100)*(E1232/1000)),
IF(C1232="Ready to Drink",
SUM(LOOKUP(2,1/(SRP!$B$11:$B$15&lt;=E1232)/(SRP!$C$11:$C$15&gt;=E1232),SRP!$D$11:$D$15)*(G1232/100)*(E1232/1000)),
0)))))),2)</f>
        <v>7.9</v>
      </c>
      <c r="L1232" s="173" t="str">
        <f t="shared" si="19"/>
        <v>Wine750</v>
      </c>
      <c r="M1232" s="154">
        <f>VLOOKUP(L1232,'Slope %'!C:D,2,0)</f>
        <v>0.1</v>
      </c>
    </row>
    <row r="1233" spans="1:13" x14ac:dyDescent="0.25">
      <c r="A1233" s="169">
        <v>22808</v>
      </c>
      <c r="B1233" s="170" t="s">
        <v>1208</v>
      </c>
      <c r="C1233" s="170" t="s">
        <v>11</v>
      </c>
      <c r="D1233" s="170" t="s">
        <v>303</v>
      </c>
      <c r="E1233" s="170">
        <v>473</v>
      </c>
      <c r="F1233" s="170">
        <v>24</v>
      </c>
      <c r="G1233" s="171">
        <v>6.5</v>
      </c>
      <c r="H1233" s="170" t="s">
        <v>1209</v>
      </c>
      <c r="I1233" s="171">
        <v>4.49</v>
      </c>
      <c r="J1233" s="169">
        <v>1</v>
      </c>
      <c r="K1233" s="154" cm="1">
        <f t="array" ref="K1233">ROUND(
IF(C1233="Beer",
SUM(LOOKUP(2,1/(SRP!$B$8:$B$10&lt;=E1233)/(SRP!$C$8:$C$10&gt;=E1233),SRP!$D$8:$D$10)*(G1233/100)*(E1233/1000)),
IF(C1233="Spirits",
SUM(LOOKUP(2,1/(SRP!$B$2:$B$7&lt;=E1233)/(SRP!$C$2:$C$7&gt;=E1233),SRP!$D$2:$D$7)*(G1233/100)*(E1233/1000)),
IF(AND(C1233="Wine",D1233="Fortified Wines"),
SUM(LOOKUP(2,1/(SRP!$B$26:$B$29&lt;=E1233)/(SRP!$C$26:$C$29&gt;=E1233),SRP!$D$26:$D$29)*(G1233/100)*(E1233/1000)),
IF(C1233="Wine",
SUM(LOOKUP(2,1/(SRP!$B$21:$B$25&lt;=E1233)/(SRP!$C$21:$C$25&gt;=E1233),SRP!$D$21:$D$25)*(G1233/100)*(E1233/1000)),
IF(AND(C1233="Ready to Drink",D1233="RTD-One Pour Cocktail&gt;7%&lt;=14.5"),
SUM(LOOKUP(2,1/(SRP!$B$16:$B$20&lt;=E1233)/(SRP!$C$16:$C$20&gt;=E1233),SRP!$D$16:$D$20)*(G1233/100)*(E1233/1000)),
IF(C1233="Ready to Drink",
SUM(LOOKUP(2,1/(SRP!$B$11:$B$15&lt;=E1233)/(SRP!$C$11:$C$15&gt;=E1233),SRP!$D$11:$D$15)*(G1233/100)*(E1233/1000)),
0)))))),2)</f>
        <v>2.4</v>
      </c>
      <c r="L1233" s="173" t="str">
        <f t="shared" si="19"/>
        <v>Beer473</v>
      </c>
      <c r="M1233" s="154">
        <f>VLOOKUP(L1233,'Slope %'!C:D,2,0)</f>
        <v>0.12</v>
      </c>
    </row>
    <row r="1234" spans="1:13" x14ac:dyDescent="0.25">
      <c r="A1234" s="169">
        <v>22831</v>
      </c>
      <c r="B1234" s="170" t="s">
        <v>1210</v>
      </c>
      <c r="C1234" s="170" t="s">
        <v>263</v>
      </c>
      <c r="D1234" s="170" t="s">
        <v>909</v>
      </c>
      <c r="E1234" s="170">
        <v>20000</v>
      </c>
      <c r="F1234" s="170">
        <v>1</v>
      </c>
      <c r="G1234" s="171">
        <v>5</v>
      </c>
      <c r="H1234" s="170" t="s">
        <v>105</v>
      </c>
      <c r="I1234" s="171">
        <v>120.26</v>
      </c>
      <c r="J1234" s="169">
        <v>1</v>
      </c>
      <c r="K1234" s="154" cm="1">
        <f t="array" ref="K1234">ROUND(
IF(C1234="Beer",
SUM(LOOKUP(2,1/(SRP!$B$8:$B$10&lt;=E1234)/(SRP!$C$8:$C$10&gt;=E1234),SRP!$D$8:$D$10)*(G1234/100)*(E1234/1000)),
IF(C1234="Spirits",
SUM(LOOKUP(2,1/(SRP!$B$2:$B$7&lt;=E1234)/(SRP!$C$2:$C$7&gt;=E1234),SRP!$D$2:$D$7)*(G1234/100)*(E1234/1000)),
IF(AND(C1234="Wine",D1234="Fortified Wines"),
SUM(LOOKUP(2,1/(SRP!$B$26:$B$29&lt;=E1234)/(SRP!$C$26:$C$29&gt;=E1234),SRP!$D$26:$D$29)*(G1234/100)*(E1234/1000)),
IF(C1234="Wine",
SUM(LOOKUP(2,1/(SRP!$B$21:$B$25&lt;=E1234)/(SRP!$C$21:$C$25&gt;=E1234),SRP!$D$21:$D$25)*(G1234/100)*(E1234/1000)),
IF(AND(C1234="Ready to Drink",D1234="RTD-One Pour Cocktail&gt;7%&lt;=14.5"),
SUM(LOOKUP(2,1/(SRP!$B$16:$B$20&lt;=E1234)/(SRP!$C$16:$C$20&gt;=E1234),SRP!$D$16:$D$20)*(G1234/100)*(E1234/1000)),
IF(C1234="Ready to Drink",
SUM(LOOKUP(2,1/(SRP!$B$11:$B$15&lt;=E1234)/(SRP!$C$11:$C$15&gt;=E1234),SRP!$D$11:$D$15)*(G1234/100)*(E1234/1000)),
0)))))),2)</f>
        <v>78.069999999999993</v>
      </c>
      <c r="L1234" s="173" t="str">
        <f t="shared" si="19"/>
        <v>Ready to Drink20000</v>
      </c>
      <c r="M1234" s="154" t="e">
        <f>VLOOKUP(L1234,'Slope %'!C:D,2,0)</f>
        <v>#N/A</v>
      </c>
    </row>
    <row r="1235" spans="1:13" x14ac:dyDescent="0.25">
      <c r="A1235" s="169">
        <v>22831</v>
      </c>
      <c r="B1235" s="170" t="s">
        <v>1210</v>
      </c>
      <c r="C1235" s="170" t="s">
        <v>263</v>
      </c>
      <c r="D1235" s="170" t="s">
        <v>909</v>
      </c>
      <c r="E1235" s="170">
        <v>20000</v>
      </c>
      <c r="F1235" s="170">
        <v>1</v>
      </c>
      <c r="G1235" s="171">
        <v>5</v>
      </c>
      <c r="H1235" s="170" t="s">
        <v>105</v>
      </c>
      <c r="I1235" s="171">
        <v>120.26</v>
      </c>
      <c r="J1235" s="169">
        <v>1</v>
      </c>
      <c r="K1235" s="154" cm="1">
        <f t="array" ref="K1235">ROUND(
IF(C1235="Beer",
SUM(LOOKUP(2,1/(SRP!$B$8:$B$10&lt;=E1235)/(SRP!$C$8:$C$10&gt;=E1235),SRP!$D$8:$D$10)*(G1235/100)*(E1235/1000)),
IF(C1235="Spirits",
SUM(LOOKUP(2,1/(SRP!$B$2:$B$7&lt;=E1235)/(SRP!$C$2:$C$7&gt;=E1235),SRP!$D$2:$D$7)*(G1235/100)*(E1235/1000)),
IF(AND(C1235="Wine",D1235="Fortified Wines"),
SUM(LOOKUP(2,1/(SRP!$B$26:$B$29&lt;=E1235)/(SRP!$C$26:$C$29&gt;=E1235),SRP!$D$26:$D$29)*(G1235/100)*(E1235/1000)),
IF(C1235="Wine",
SUM(LOOKUP(2,1/(SRP!$B$21:$B$25&lt;=E1235)/(SRP!$C$21:$C$25&gt;=E1235),SRP!$D$21:$D$25)*(G1235/100)*(E1235/1000)),
IF(AND(C1235="Ready to Drink",D1235="RTD-One Pour Cocktail&gt;7%&lt;=14.5"),
SUM(LOOKUP(2,1/(SRP!$B$16:$B$20&lt;=E1235)/(SRP!$C$16:$C$20&gt;=E1235),SRP!$D$16:$D$20)*(G1235/100)*(E1235/1000)),
IF(C1235="Ready to Drink",
SUM(LOOKUP(2,1/(SRP!$B$11:$B$15&lt;=E1235)/(SRP!$C$11:$C$15&gt;=E1235),SRP!$D$11:$D$15)*(G1235/100)*(E1235/1000)),
0)))))),2)</f>
        <v>78.069999999999993</v>
      </c>
      <c r="L1235" s="173" t="str">
        <f t="shared" si="19"/>
        <v>Ready to Drink20000</v>
      </c>
      <c r="M1235" s="154" t="e">
        <f>VLOOKUP(L1235,'Slope %'!C:D,2,0)</f>
        <v>#N/A</v>
      </c>
    </row>
    <row r="1236" spans="1:13" x14ac:dyDescent="0.25">
      <c r="A1236" s="169">
        <v>22832</v>
      </c>
      <c r="B1236" s="170" t="s">
        <v>1211</v>
      </c>
      <c r="C1236" s="170" t="s">
        <v>11</v>
      </c>
      <c r="D1236" s="170" t="s">
        <v>267</v>
      </c>
      <c r="E1236" s="170">
        <v>473</v>
      </c>
      <c r="F1236" s="170">
        <v>24</v>
      </c>
      <c r="G1236" s="171">
        <v>5</v>
      </c>
      <c r="H1236" s="170" t="s">
        <v>982</v>
      </c>
      <c r="I1236" s="171">
        <v>4.1900000000000004</v>
      </c>
      <c r="J1236" s="169">
        <v>1</v>
      </c>
      <c r="K1236" s="154" cm="1">
        <f t="array" ref="K1236">ROUND(
IF(C1236="Beer",
SUM(LOOKUP(2,1/(SRP!$B$8:$B$10&lt;=E1236)/(SRP!$C$8:$C$10&gt;=E1236),SRP!$D$8:$D$10)*(G1236/100)*(E1236/1000)),
IF(C1236="Spirits",
SUM(LOOKUP(2,1/(SRP!$B$2:$B$7&lt;=E1236)/(SRP!$C$2:$C$7&gt;=E1236),SRP!$D$2:$D$7)*(G1236/100)*(E1236/1000)),
IF(AND(C1236="Wine",D1236="Fortified Wines"),
SUM(LOOKUP(2,1/(SRP!$B$26:$B$29&lt;=E1236)/(SRP!$C$26:$C$29&gt;=E1236),SRP!$D$26:$D$29)*(G1236/100)*(E1236/1000)),
IF(C1236="Wine",
SUM(LOOKUP(2,1/(SRP!$B$21:$B$25&lt;=E1236)/(SRP!$C$21:$C$25&gt;=E1236),SRP!$D$21:$D$25)*(G1236/100)*(E1236/1000)),
IF(AND(C1236="Ready to Drink",D1236="RTD-One Pour Cocktail&gt;7%&lt;=14.5"),
SUM(LOOKUP(2,1/(SRP!$B$16:$B$20&lt;=E1236)/(SRP!$C$16:$C$20&gt;=E1236),SRP!$D$16:$D$20)*(G1236/100)*(E1236/1000)),
IF(C1236="Ready to Drink",
SUM(LOOKUP(2,1/(SRP!$B$11:$B$15&lt;=E1236)/(SRP!$C$11:$C$15&gt;=E1236),SRP!$D$11:$D$15)*(G1236/100)*(E1236/1000)),
0)))))),2)</f>
        <v>1.85</v>
      </c>
      <c r="L1236" s="173" t="str">
        <f t="shared" si="19"/>
        <v>Beer473</v>
      </c>
      <c r="M1236" s="154">
        <f>VLOOKUP(L1236,'Slope %'!C:D,2,0)</f>
        <v>0.12</v>
      </c>
    </row>
    <row r="1237" spans="1:13" x14ac:dyDescent="0.25">
      <c r="A1237" s="169">
        <v>22832</v>
      </c>
      <c r="B1237" s="170" t="s">
        <v>1211</v>
      </c>
      <c r="C1237" s="170" t="s">
        <v>11</v>
      </c>
      <c r="D1237" s="170" t="s">
        <v>267</v>
      </c>
      <c r="E1237" s="170">
        <v>473</v>
      </c>
      <c r="F1237" s="170">
        <v>24</v>
      </c>
      <c r="G1237" s="171">
        <v>5</v>
      </c>
      <c r="H1237" s="170" t="s">
        <v>982</v>
      </c>
      <c r="I1237" s="171">
        <v>4.1900000000000004</v>
      </c>
      <c r="J1237" s="169">
        <v>1</v>
      </c>
      <c r="K1237" s="154" cm="1">
        <f t="array" ref="K1237">ROUND(
IF(C1237="Beer",
SUM(LOOKUP(2,1/(SRP!$B$8:$B$10&lt;=E1237)/(SRP!$C$8:$C$10&gt;=E1237),SRP!$D$8:$D$10)*(G1237/100)*(E1237/1000)),
IF(C1237="Spirits",
SUM(LOOKUP(2,1/(SRP!$B$2:$B$7&lt;=E1237)/(SRP!$C$2:$C$7&gt;=E1237),SRP!$D$2:$D$7)*(G1237/100)*(E1237/1000)),
IF(AND(C1237="Wine",D1237="Fortified Wines"),
SUM(LOOKUP(2,1/(SRP!$B$26:$B$29&lt;=E1237)/(SRP!$C$26:$C$29&gt;=E1237),SRP!$D$26:$D$29)*(G1237/100)*(E1237/1000)),
IF(C1237="Wine",
SUM(LOOKUP(2,1/(SRP!$B$21:$B$25&lt;=E1237)/(SRP!$C$21:$C$25&gt;=E1237),SRP!$D$21:$D$25)*(G1237/100)*(E1237/1000)),
IF(AND(C1237="Ready to Drink",D1237="RTD-One Pour Cocktail&gt;7%&lt;=14.5"),
SUM(LOOKUP(2,1/(SRP!$B$16:$B$20&lt;=E1237)/(SRP!$C$16:$C$20&gt;=E1237),SRP!$D$16:$D$20)*(G1237/100)*(E1237/1000)),
IF(C1237="Ready to Drink",
SUM(LOOKUP(2,1/(SRP!$B$11:$B$15&lt;=E1237)/(SRP!$C$11:$C$15&gt;=E1237),SRP!$D$11:$D$15)*(G1237/100)*(E1237/1000)),
0)))))),2)</f>
        <v>1.85</v>
      </c>
      <c r="L1237" s="173" t="str">
        <f t="shared" si="19"/>
        <v>Beer473</v>
      </c>
      <c r="M1237" s="154">
        <f>VLOOKUP(L1237,'Slope %'!C:D,2,0)</f>
        <v>0.12</v>
      </c>
    </row>
    <row r="1238" spans="1:13" x14ac:dyDescent="0.25">
      <c r="A1238" s="169">
        <v>22847</v>
      </c>
      <c r="B1238" s="170" t="s">
        <v>1212</v>
      </c>
      <c r="C1238" s="170" t="s">
        <v>24</v>
      </c>
      <c r="D1238" s="170" t="s">
        <v>185</v>
      </c>
      <c r="E1238" s="170">
        <v>750</v>
      </c>
      <c r="F1238" s="170">
        <v>12</v>
      </c>
      <c r="G1238" s="171">
        <v>14.5</v>
      </c>
      <c r="H1238" s="170" t="s">
        <v>32</v>
      </c>
      <c r="I1238" s="171">
        <v>22.99</v>
      </c>
      <c r="J1238" s="169">
        <v>1</v>
      </c>
      <c r="K1238" s="154" cm="1">
        <f t="array" ref="K1238">ROUND(
IF(C1238="Beer",
SUM(LOOKUP(2,1/(SRP!$B$8:$B$10&lt;=E1238)/(SRP!$C$8:$C$10&gt;=E1238),SRP!$D$8:$D$10)*(G1238/100)*(E1238/1000)),
IF(C1238="Spirits",
SUM(LOOKUP(2,1/(SRP!$B$2:$B$7&lt;=E1238)/(SRP!$C$2:$C$7&gt;=E1238),SRP!$D$2:$D$7)*(G1238/100)*(E1238/1000)),
IF(AND(C1238="Wine",D1238="Fortified Wines"),
SUM(LOOKUP(2,1/(SRP!$B$26:$B$29&lt;=E1238)/(SRP!$C$26:$C$29&gt;=E1238),SRP!$D$26:$D$29)*(G1238/100)*(E1238/1000)),
IF(C1238="Wine",
SUM(LOOKUP(2,1/(SRP!$B$21:$B$25&lt;=E1238)/(SRP!$C$21:$C$25&gt;=E1238),SRP!$D$21:$D$25)*(G1238/100)*(E1238/1000)),
IF(AND(C1238="Ready to Drink",D1238="RTD-One Pour Cocktail&gt;7%&lt;=14.5"),
SUM(LOOKUP(2,1/(SRP!$B$16:$B$20&lt;=E1238)/(SRP!$C$16:$C$20&gt;=E1238),SRP!$D$16:$D$20)*(G1238/100)*(E1238/1000)),
IF(C1238="Ready to Drink",
SUM(LOOKUP(2,1/(SRP!$B$11:$B$15&lt;=E1238)/(SRP!$C$11:$C$15&gt;=E1238),SRP!$D$11:$D$15)*(G1238/100)*(E1238/1000)),
0)))))),2)</f>
        <v>8.49</v>
      </c>
      <c r="L1238" s="173" t="str">
        <f t="shared" si="19"/>
        <v>Wine750</v>
      </c>
      <c r="M1238" s="154">
        <f>VLOOKUP(L1238,'Slope %'!C:D,2,0)</f>
        <v>0.1</v>
      </c>
    </row>
    <row r="1239" spans="1:13" x14ac:dyDescent="0.25">
      <c r="A1239" s="169">
        <v>22858</v>
      </c>
      <c r="B1239" s="170" t="s">
        <v>1213</v>
      </c>
      <c r="C1239" s="170" t="s">
        <v>24</v>
      </c>
      <c r="D1239" s="170" t="s">
        <v>127</v>
      </c>
      <c r="E1239" s="170">
        <v>750</v>
      </c>
      <c r="F1239" s="170">
        <v>12</v>
      </c>
      <c r="G1239" s="171">
        <v>14.5</v>
      </c>
      <c r="H1239" s="170" t="s">
        <v>1214</v>
      </c>
      <c r="I1239" s="171">
        <v>20.99</v>
      </c>
      <c r="J1239" s="169">
        <v>1</v>
      </c>
      <c r="K1239" s="154" cm="1">
        <f t="array" ref="K1239">ROUND(
IF(C1239="Beer",
SUM(LOOKUP(2,1/(SRP!$B$8:$B$10&lt;=E1239)/(SRP!$C$8:$C$10&gt;=E1239),SRP!$D$8:$D$10)*(G1239/100)*(E1239/1000)),
IF(C1239="Spirits",
SUM(LOOKUP(2,1/(SRP!$B$2:$B$7&lt;=E1239)/(SRP!$C$2:$C$7&gt;=E1239),SRP!$D$2:$D$7)*(G1239/100)*(E1239/1000)),
IF(AND(C1239="Wine",D1239="Fortified Wines"),
SUM(LOOKUP(2,1/(SRP!$B$26:$B$29&lt;=E1239)/(SRP!$C$26:$C$29&gt;=E1239),SRP!$D$26:$D$29)*(G1239/100)*(E1239/1000)),
IF(C1239="Wine",
SUM(LOOKUP(2,1/(SRP!$B$21:$B$25&lt;=E1239)/(SRP!$C$21:$C$25&gt;=E1239),SRP!$D$21:$D$25)*(G1239/100)*(E1239/1000)),
IF(AND(C1239="Ready to Drink",D1239="RTD-One Pour Cocktail&gt;7%&lt;=14.5"),
SUM(LOOKUP(2,1/(SRP!$B$16:$B$20&lt;=E1239)/(SRP!$C$16:$C$20&gt;=E1239),SRP!$D$16:$D$20)*(G1239/100)*(E1239/1000)),
IF(C1239="Ready to Drink",
SUM(LOOKUP(2,1/(SRP!$B$11:$B$15&lt;=E1239)/(SRP!$C$11:$C$15&gt;=E1239),SRP!$D$11:$D$15)*(G1239/100)*(E1239/1000)),
0)))))),2)</f>
        <v>8.49</v>
      </c>
      <c r="L1239" s="173" t="str">
        <f t="shared" si="19"/>
        <v>Wine750</v>
      </c>
      <c r="M1239" s="154">
        <f>VLOOKUP(L1239,'Slope %'!C:D,2,0)</f>
        <v>0.1</v>
      </c>
    </row>
    <row r="1240" spans="1:13" x14ac:dyDescent="0.25">
      <c r="A1240" s="169">
        <v>22860</v>
      </c>
      <c r="B1240" s="170" t="s">
        <v>1215</v>
      </c>
      <c r="C1240" s="170" t="s">
        <v>24</v>
      </c>
      <c r="D1240" s="170" t="s">
        <v>25</v>
      </c>
      <c r="E1240" s="170">
        <v>200</v>
      </c>
      <c r="F1240" s="170">
        <v>24</v>
      </c>
      <c r="G1240" s="171">
        <v>11.5</v>
      </c>
      <c r="H1240" s="170" t="s">
        <v>163</v>
      </c>
      <c r="I1240" s="171">
        <v>9.99</v>
      </c>
      <c r="J1240" s="169">
        <v>1</v>
      </c>
      <c r="K1240" s="154" cm="1">
        <f t="array" ref="K1240">ROUND(
IF(C1240="Beer",
SUM(LOOKUP(2,1/(SRP!$B$8:$B$10&lt;=E1240)/(SRP!$C$8:$C$10&gt;=E1240),SRP!$D$8:$D$10)*(G1240/100)*(E1240/1000)),
IF(C1240="Spirits",
SUM(LOOKUP(2,1/(SRP!$B$2:$B$7&lt;=E1240)/(SRP!$C$2:$C$7&gt;=E1240),SRP!$D$2:$D$7)*(G1240/100)*(E1240/1000)),
IF(AND(C1240="Wine",D1240="Fortified Wines"),
SUM(LOOKUP(2,1/(SRP!$B$26:$B$29&lt;=E1240)/(SRP!$C$26:$C$29&gt;=E1240),SRP!$D$26:$D$29)*(G1240/100)*(E1240/1000)),
IF(C1240="Wine",
SUM(LOOKUP(2,1/(SRP!$B$21:$B$25&lt;=E1240)/(SRP!$C$21:$C$25&gt;=E1240),SRP!$D$21:$D$25)*(G1240/100)*(E1240/1000)),
IF(AND(C1240="Ready to Drink",D1240="RTD-One Pour Cocktail&gt;7%&lt;=14.5"),
SUM(LOOKUP(2,1/(SRP!$B$16:$B$20&lt;=E1240)/(SRP!$C$16:$C$20&gt;=E1240),SRP!$D$16:$D$20)*(G1240/100)*(E1240/1000)),
IF(C1240="Ready to Drink",
SUM(LOOKUP(2,1/(SRP!$B$11:$B$15&lt;=E1240)/(SRP!$C$11:$C$15&gt;=E1240),SRP!$D$11:$D$15)*(G1240/100)*(E1240/1000)),
0)))))),2)</f>
        <v>2.58</v>
      </c>
      <c r="L1240" s="173" t="str">
        <f t="shared" si="19"/>
        <v>Wine200</v>
      </c>
      <c r="M1240" s="154">
        <f>VLOOKUP(L1240,'Slope %'!C:D,2,0)</f>
        <v>0.12</v>
      </c>
    </row>
    <row r="1241" spans="1:13" x14ac:dyDescent="0.25">
      <c r="A1241" s="169">
        <v>22861</v>
      </c>
      <c r="B1241" s="170" t="s">
        <v>1216</v>
      </c>
      <c r="C1241" s="170" t="s">
        <v>24</v>
      </c>
      <c r="D1241" s="170" t="s">
        <v>127</v>
      </c>
      <c r="E1241" s="170">
        <v>750</v>
      </c>
      <c r="F1241" s="170">
        <v>12</v>
      </c>
      <c r="G1241" s="171">
        <v>14.5</v>
      </c>
      <c r="H1241" s="170" t="s">
        <v>1214</v>
      </c>
      <c r="I1241" s="171">
        <v>29.99</v>
      </c>
      <c r="J1241" s="169">
        <v>1</v>
      </c>
      <c r="K1241" s="154" cm="1">
        <f t="array" ref="K1241">ROUND(
IF(C1241="Beer",
SUM(LOOKUP(2,1/(SRP!$B$8:$B$10&lt;=E1241)/(SRP!$C$8:$C$10&gt;=E1241),SRP!$D$8:$D$10)*(G1241/100)*(E1241/1000)),
IF(C1241="Spirits",
SUM(LOOKUP(2,1/(SRP!$B$2:$B$7&lt;=E1241)/(SRP!$C$2:$C$7&gt;=E1241),SRP!$D$2:$D$7)*(G1241/100)*(E1241/1000)),
IF(AND(C1241="Wine",D1241="Fortified Wines"),
SUM(LOOKUP(2,1/(SRP!$B$26:$B$29&lt;=E1241)/(SRP!$C$26:$C$29&gt;=E1241),SRP!$D$26:$D$29)*(G1241/100)*(E1241/1000)),
IF(C1241="Wine",
SUM(LOOKUP(2,1/(SRP!$B$21:$B$25&lt;=E1241)/(SRP!$C$21:$C$25&gt;=E1241),SRP!$D$21:$D$25)*(G1241/100)*(E1241/1000)),
IF(AND(C1241="Ready to Drink",D1241="RTD-One Pour Cocktail&gt;7%&lt;=14.5"),
SUM(LOOKUP(2,1/(SRP!$B$16:$B$20&lt;=E1241)/(SRP!$C$16:$C$20&gt;=E1241),SRP!$D$16:$D$20)*(G1241/100)*(E1241/1000)),
IF(C1241="Ready to Drink",
SUM(LOOKUP(2,1/(SRP!$B$11:$B$15&lt;=E1241)/(SRP!$C$11:$C$15&gt;=E1241),SRP!$D$11:$D$15)*(G1241/100)*(E1241/1000)),
0)))))),2)</f>
        <v>8.49</v>
      </c>
      <c r="L1241" s="173" t="str">
        <f t="shared" si="19"/>
        <v>Wine750</v>
      </c>
      <c r="M1241" s="154">
        <f>VLOOKUP(L1241,'Slope %'!C:D,2,0)</f>
        <v>0.1</v>
      </c>
    </row>
    <row r="1242" spans="1:13" x14ac:dyDescent="0.25">
      <c r="A1242" s="169">
        <v>22862</v>
      </c>
      <c r="B1242" s="170" t="s">
        <v>1217</v>
      </c>
      <c r="C1242" s="170" t="s">
        <v>24</v>
      </c>
      <c r="D1242" s="170" t="s">
        <v>46</v>
      </c>
      <c r="E1242" s="170">
        <v>200</v>
      </c>
      <c r="F1242" s="170">
        <v>24</v>
      </c>
      <c r="G1242" s="171">
        <v>11</v>
      </c>
      <c r="H1242" s="170" t="s">
        <v>163</v>
      </c>
      <c r="I1242" s="171">
        <v>9.99</v>
      </c>
      <c r="J1242" s="169">
        <v>1</v>
      </c>
      <c r="K1242" s="154" cm="1">
        <f t="array" ref="K1242">ROUND(
IF(C1242="Beer",
SUM(LOOKUP(2,1/(SRP!$B$8:$B$10&lt;=E1242)/(SRP!$C$8:$C$10&gt;=E1242),SRP!$D$8:$D$10)*(G1242/100)*(E1242/1000)),
IF(C1242="Spirits",
SUM(LOOKUP(2,1/(SRP!$B$2:$B$7&lt;=E1242)/(SRP!$C$2:$C$7&gt;=E1242),SRP!$D$2:$D$7)*(G1242/100)*(E1242/1000)),
IF(AND(C1242="Wine",D1242="Fortified Wines"),
SUM(LOOKUP(2,1/(SRP!$B$26:$B$29&lt;=E1242)/(SRP!$C$26:$C$29&gt;=E1242),SRP!$D$26:$D$29)*(G1242/100)*(E1242/1000)),
IF(C1242="Wine",
SUM(LOOKUP(2,1/(SRP!$B$21:$B$25&lt;=E1242)/(SRP!$C$21:$C$25&gt;=E1242),SRP!$D$21:$D$25)*(G1242/100)*(E1242/1000)),
IF(AND(C1242="Ready to Drink",D1242="RTD-One Pour Cocktail&gt;7%&lt;=14.5"),
SUM(LOOKUP(2,1/(SRP!$B$16:$B$20&lt;=E1242)/(SRP!$C$16:$C$20&gt;=E1242),SRP!$D$16:$D$20)*(G1242/100)*(E1242/1000)),
IF(C1242="Ready to Drink",
SUM(LOOKUP(2,1/(SRP!$B$11:$B$15&lt;=E1242)/(SRP!$C$11:$C$15&gt;=E1242),SRP!$D$11:$D$15)*(G1242/100)*(E1242/1000)),
0)))))),2)</f>
        <v>2.4700000000000002</v>
      </c>
      <c r="L1242" s="173" t="str">
        <f t="shared" si="19"/>
        <v>Wine200</v>
      </c>
      <c r="M1242" s="154">
        <f>VLOOKUP(L1242,'Slope %'!C:D,2,0)</f>
        <v>0.12</v>
      </c>
    </row>
    <row r="1243" spans="1:13" x14ac:dyDescent="0.25">
      <c r="A1243" s="169">
        <v>22889</v>
      </c>
      <c r="B1243" s="170" t="s">
        <v>1218</v>
      </c>
      <c r="C1243" s="170" t="s">
        <v>24</v>
      </c>
      <c r="D1243" s="170" t="s">
        <v>34</v>
      </c>
      <c r="E1243" s="170">
        <v>750</v>
      </c>
      <c r="F1243" s="170">
        <v>12</v>
      </c>
      <c r="G1243" s="171">
        <v>14.5</v>
      </c>
      <c r="H1243" s="170" t="s">
        <v>100</v>
      </c>
      <c r="I1243" s="171">
        <v>64.989999999999995</v>
      </c>
      <c r="J1243" s="169">
        <v>1</v>
      </c>
      <c r="K1243" s="154" cm="1">
        <f t="array" ref="K1243">ROUND(
IF(C1243="Beer",
SUM(LOOKUP(2,1/(SRP!$B$8:$B$10&lt;=E1243)/(SRP!$C$8:$C$10&gt;=E1243),SRP!$D$8:$D$10)*(G1243/100)*(E1243/1000)),
IF(C1243="Spirits",
SUM(LOOKUP(2,1/(SRP!$B$2:$B$7&lt;=E1243)/(SRP!$C$2:$C$7&gt;=E1243),SRP!$D$2:$D$7)*(G1243/100)*(E1243/1000)),
IF(AND(C1243="Wine",D1243="Fortified Wines"),
SUM(LOOKUP(2,1/(SRP!$B$26:$B$29&lt;=E1243)/(SRP!$C$26:$C$29&gt;=E1243),SRP!$D$26:$D$29)*(G1243/100)*(E1243/1000)),
IF(C1243="Wine",
SUM(LOOKUP(2,1/(SRP!$B$21:$B$25&lt;=E1243)/(SRP!$C$21:$C$25&gt;=E1243),SRP!$D$21:$D$25)*(G1243/100)*(E1243/1000)),
IF(AND(C1243="Ready to Drink",D1243="RTD-One Pour Cocktail&gt;7%&lt;=14.5"),
SUM(LOOKUP(2,1/(SRP!$B$16:$B$20&lt;=E1243)/(SRP!$C$16:$C$20&gt;=E1243),SRP!$D$16:$D$20)*(G1243/100)*(E1243/1000)),
IF(C1243="Ready to Drink",
SUM(LOOKUP(2,1/(SRP!$B$11:$B$15&lt;=E1243)/(SRP!$C$11:$C$15&gt;=E1243),SRP!$D$11:$D$15)*(G1243/100)*(E1243/1000)),
0)))))),2)</f>
        <v>8.49</v>
      </c>
      <c r="L1243" s="173" t="str">
        <f t="shared" si="19"/>
        <v>Wine750</v>
      </c>
      <c r="M1243" s="154">
        <f>VLOOKUP(L1243,'Slope %'!C:D,2,0)</f>
        <v>0.1</v>
      </c>
    </row>
    <row r="1244" spans="1:13" x14ac:dyDescent="0.25">
      <c r="A1244" s="169">
        <v>22924</v>
      </c>
      <c r="B1244" s="170" t="s">
        <v>1219</v>
      </c>
      <c r="C1244" s="170" t="s">
        <v>15</v>
      </c>
      <c r="D1244" s="170" t="s">
        <v>213</v>
      </c>
      <c r="E1244" s="170">
        <v>200</v>
      </c>
      <c r="F1244" s="170">
        <v>24</v>
      </c>
      <c r="G1244" s="171">
        <v>40</v>
      </c>
      <c r="H1244" s="170" t="s">
        <v>17</v>
      </c>
      <c r="I1244" s="171">
        <v>11.89</v>
      </c>
      <c r="J1244" s="169">
        <v>1</v>
      </c>
      <c r="K1244" s="154" cm="1">
        <f t="array" ref="K1244">ROUND(
IF(C1244="Beer",
SUM(LOOKUP(2,1/(SRP!$B$8:$B$10&lt;=E1244)/(SRP!$C$8:$C$10&gt;=E1244),SRP!$D$8:$D$10)*(G1244/100)*(E1244/1000)),
IF(C1244="Spirits",
SUM(LOOKUP(2,1/(SRP!$B$2:$B$7&lt;=E1244)/(SRP!$C$2:$C$7&gt;=E1244),SRP!$D$2:$D$7)*(G1244/100)*(E1244/1000)),
IF(AND(C1244="Wine",D1244="Fortified Wines"),
SUM(LOOKUP(2,1/(SRP!$B$26:$B$29&lt;=E1244)/(SRP!$C$26:$C$29&gt;=E1244),SRP!$D$26:$D$29)*(G1244/100)*(E1244/1000)),
IF(C1244="Wine",
SUM(LOOKUP(2,1/(SRP!$B$21:$B$25&lt;=E1244)/(SRP!$C$21:$C$25&gt;=E1244),SRP!$D$21:$D$25)*(G1244/100)*(E1244/1000)),
IF(AND(C1244="Ready to Drink",D1244="RTD-One Pour Cocktail&gt;7%&lt;=14.5"),
SUM(LOOKUP(2,1/(SRP!$B$16:$B$20&lt;=E1244)/(SRP!$C$16:$C$20&gt;=E1244),SRP!$D$16:$D$20)*(G1244/100)*(E1244/1000)),
IF(C1244="Ready to Drink",
SUM(LOOKUP(2,1/(SRP!$B$11:$B$15&lt;=E1244)/(SRP!$C$11:$C$15&gt;=E1244),SRP!$D$11:$D$15)*(G1244/100)*(E1244/1000)),
0)))))),2)</f>
        <v>8.51</v>
      </c>
      <c r="L1244" s="173" t="str">
        <f t="shared" si="19"/>
        <v>Spirits200</v>
      </c>
      <c r="M1244" s="154">
        <f>VLOOKUP(L1244,'Slope %'!C:D,2,0)</f>
        <v>0.1</v>
      </c>
    </row>
    <row r="1245" spans="1:13" x14ac:dyDescent="0.25">
      <c r="A1245" s="169">
        <v>22925</v>
      </c>
      <c r="B1245" s="170" t="s">
        <v>1220</v>
      </c>
      <c r="C1245" s="170" t="s">
        <v>11</v>
      </c>
      <c r="D1245" s="170" t="s">
        <v>303</v>
      </c>
      <c r="E1245" s="170">
        <v>473</v>
      </c>
      <c r="F1245" s="170">
        <v>24</v>
      </c>
      <c r="G1245" s="171">
        <v>8</v>
      </c>
      <c r="H1245" s="170" t="s">
        <v>1209</v>
      </c>
      <c r="I1245" s="171">
        <v>4.99</v>
      </c>
      <c r="J1245" s="169">
        <v>1</v>
      </c>
      <c r="K1245" s="154" cm="1">
        <f t="array" ref="K1245">ROUND(
IF(C1245="Beer",
SUM(LOOKUP(2,1/(SRP!$B$8:$B$10&lt;=E1245)/(SRP!$C$8:$C$10&gt;=E1245),SRP!$D$8:$D$10)*(G1245/100)*(E1245/1000)),
IF(C1245="Spirits",
SUM(LOOKUP(2,1/(SRP!$B$2:$B$7&lt;=E1245)/(SRP!$C$2:$C$7&gt;=E1245),SRP!$D$2:$D$7)*(G1245/100)*(E1245/1000)),
IF(AND(C1245="Wine",D1245="Fortified Wines"),
SUM(LOOKUP(2,1/(SRP!$B$26:$B$29&lt;=E1245)/(SRP!$C$26:$C$29&gt;=E1245),SRP!$D$26:$D$29)*(G1245/100)*(E1245/1000)),
IF(C1245="Wine",
SUM(LOOKUP(2,1/(SRP!$B$21:$B$25&lt;=E1245)/(SRP!$C$21:$C$25&gt;=E1245),SRP!$D$21:$D$25)*(G1245/100)*(E1245/1000)),
IF(AND(C1245="Ready to Drink",D1245="RTD-One Pour Cocktail&gt;7%&lt;=14.5"),
SUM(LOOKUP(2,1/(SRP!$B$16:$B$20&lt;=E1245)/(SRP!$C$16:$C$20&gt;=E1245),SRP!$D$16:$D$20)*(G1245/100)*(E1245/1000)),
IF(C1245="Ready to Drink",
SUM(LOOKUP(2,1/(SRP!$B$11:$B$15&lt;=E1245)/(SRP!$C$11:$C$15&gt;=E1245),SRP!$D$11:$D$15)*(G1245/100)*(E1245/1000)),
0)))))),2)</f>
        <v>2.95</v>
      </c>
      <c r="L1245" s="173" t="str">
        <f t="shared" si="19"/>
        <v>Beer473</v>
      </c>
      <c r="M1245" s="154">
        <f>VLOOKUP(L1245,'Slope %'!C:D,2,0)</f>
        <v>0.12</v>
      </c>
    </row>
    <row r="1246" spans="1:13" x14ac:dyDescent="0.25">
      <c r="A1246" s="169">
        <v>22938</v>
      </c>
      <c r="B1246" s="170" t="s">
        <v>1221</v>
      </c>
      <c r="C1246" s="170" t="s">
        <v>24</v>
      </c>
      <c r="D1246" s="170" t="s">
        <v>34</v>
      </c>
      <c r="E1246" s="170">
        <v>750</v>
      </c>
      <c r="F1246" s="170">
        <v>12</v>
      </c>
      <c r="G1246" s="171">
        <v>13.5</v>
      </c>
      <c r="H1246" s="170" t="s">
        <v>130</v>
      </c>
      <c r="I1246" s="171">
        <v>17.989999999999998</v>
      </c>
      <c r="J1246" s="169">
        <v>1</v>
      </c>
      <c r="K1246" s="154" cm="1">
        <f t="array" ref="K1246">ROUND(
IF(C1246="Beer",
SUM(LOOKUP(2,1/(SRP!$B$8:$B$10&lt;=E1246)/(SRP!$C$8:$C$10&gt;=E1246),SRP!$D$8:$D$10)*(G1246/100)*(E1246/1000)),
IF(C1246="Spirits",
SUM(LOOKUP(2,1/(SRP!$B$2:$B$7&lt;=E1246)/(SRP!$C$2:$C$7&gt;=E1246),SRP!$D$2:$D$7)*(G1246/100)*(E1246/1000)),
IF(AND(C1246="Wine",D1246="Fortified Wines"),
SUM(LOOKUP(2,1/(SRP!$B$26:$B$29&lt;=E1246)/(SRP!$C$26:$C$29&gt;=E1246),SRP!$D$26:$D$29)*(G1246/100)*(E1246/1000)),
IF(C1246="Wine",
SUM(LOOKUP(2,1/(SRP!$B$21:$B$25&lt;=E1246)/(SRP!$C$21:$C$25&gt;=E1246),SRP!$D$21:$D$25)*(G1246/100)*(E1246/1000)),
IF(AND(C1246="Ready to Drink",D1246="RTD-One Pour Cocktail&gt;7%&lt;=14.5"),
SUM(LOOKUP(2,1/(SRP!$B$16:$B$20&lt;=E1246)/(SRP!$C$16:$C$20&gt;=E1246),SRP!$D$16:$D$20)*(G1246/100)*(E1246/1000)),
IF(C1246="Ready to Drink",
SUM(LOOKUP(2,1/(SRP!$B$11:$B$15&lt;=E1246)/(SRP!$C$11:$C$15&gt;=E1246),SRP!$D$11:$D$15)*(G1246/100)*(E1246/1000)),
0)))))),2)</f>
        <v>7.9</v>
      </c>
      <c r="L1246" s="173" t="str">
        <f t="shared" si="19"/>
        <v>Wine750</v>
      </c>
      <c r="M1246" s="154">
        <f>VLOOKUP(L1246,'Slope %'!C:D,2,0)</f>
        <v>0.1</v>
      </c>
    </row>
    <row r="1247" spans="1:13" x14ac:dyDescent="0.25">
      <c r="A1247" s="169">
        <v>22957</v>
      </c>
      <c r="B1247" s="170" t="s">
        <v>1222</v>
      </c>
      <c r="C1247" s="170" t="s">
        <v>37</v>
      </c>
      <c r="D1247" s="170" t="s">
        <v>1121</v>
      </c>
      <c r="E1247" s="170">
        <v>0</v>
      </c>
      <c r="F1247" s="170">
        <v>10</v>
      </c>
      <c r="H1247" s="170" t="s">
        <v>892</v>
      </c>
      <c r="I1247" s="171">
        <v>2.4900000000000002</v>
      </c>
      <c r="K1247" s="154" cm="1">
        <f t="array" ref="K1247">ROUND(
IF(C1247="Beer",
SUM(LOOKUP(2,1/(SRP!$B$8:$B$10&lt;=E1247)/(SRP!$C$8:$C$10&gt;=E1247),SRP!$D$8:$D$10)*(G1247/100)*(E1247/1000)),
IF(C1247="Spirits",
SUM(LOOKUP(2,1/(SRP!$B$2:$B$7&lt;=E1247)/(SRP!$C$2:$C$7&gt;=E1247),SRP!$D$2:$D$7)*(G1247/100)*(E1247/1000)),
IF(AND(C1247="Wine",D1247="Fortified Wines"),
SUM(LOOKUP(2,1/(SRP!$B$26:$B$29&lt;=E1247)/(SRP!$C$26:$C$29&gt;=E1247),SRP!$D$26:$D$29)*(G1247/100)*(E1247/1000)),
IF(C1247="Wine",
SUM(LOOKUP(2,1/(SRP!$B$21:$B$25&lt;=E1247)/(SRP!$C$21:$C$25&gt;=E1247),SRP!$D$21:$D$25)*(G1247/100)*(E1247/1000)),
IF(AND(C1247="Ready to Drink",D1247="RTD-One Pour Cocktail&gt;7%&lt;=14.5"),
SUM(LOOKUP(2,1/(SRP!$B$16:$B$20&lt;=E1247)/(SRP!$C$16:$C$20&gt;=E1247),SRP!$D$16:$D$20)*(G1247/100)*(E1247/1000)),
IF(C1247="Ready to Drink",
SUM(LOOKUP(2,1/(SRP!$B$11:$B$15&lt;=E1247)/(SRP!$C$11:$C$15&gt;=E1247),SRP!$D$11:$D$15)*(G1247/100)*(E1247/1000)),
0)))))),2)</f>
        <v>0</v>
      </c>
      <c r="L1247" s="173" t="str">
        <f t="shared" si="19"/>
        <v>Non Liquor Merchandise0</v>
      </c>
      <c r="M1247" s="154" t="e">
        <f>VLOOKUP(L1247,'Slope %'!C:D,2,0)</f>
        <v>#N/A</v>
      </c>
    </row>
    <row r="1248" spans="1:13" x14ac:dyDescent="0.25">
      <c r="A1248" s="169">
        <v>22959</v>
      </c>
      <c r="B1248" s="170" t="s">
        <v>1223</v>
      </c>
      <c r="C1248" s="170" t="s">
        <v>37</v>
      </c>
      <c r="D1248" s="170" t="s">
        <v>1121</v>
      </c>
      <c r="E1248" s="170">
        <v>0</v>
      </c>
      <c r="F1248" s="170">
        <v>10</v>
      </c>
      <c r="H1248" s="170" t="s">
        <v>892</v>
      </c>
      <c r="I1248" s="171">
        <v>2.4900000000000002</v>
      </c>
      <c r="K1248" s="154" cm="1">
        <f t="array" ref="K1248">ROUND(
IF(C1248="Beer",
SUM(LOOKUP(2,1/(SRP!$B$8:$B$10&lt;=E1248)/(SRP!$C$8:$C$10&gt;=E1248),SRP!$D$8:$D$10)*(G1248/100)*(E1248/1000)),
IF(C1248="Spirits",
SUM(LOOKUP(2,1/(SRP!$B$2:$B$7&lt;=E1248)/(SRP!$C$2:$C$7&gt;=E1248),SRP!$D$2:$D$7)*(G1248/100)*(E1248/1000)),
IF(AND(C1248="Wine",D1248="Fortified Wines"),
SUM(LOOKUP(2,1/(SRP!$B$26:$B$29&lt;=E1248)/(SRP!$C$26:$C$29&gt;=E1248),SRP!$D$26:$D$29)*(G1248/100)*(E1248/1000)),
IF(C1248="Wine",
SUM(LOOKUP(2,1/(SRP!$B$21:$B$25&lt;=E1248)/(SRP!$C$21:$C$25&gt;=E1248),SRP!$D$21:$D$25)*(G1248/100)*(E1248/1000)),
IF(AND(C1248="Ready to Drink",D1248="RTD-One Pour Cocktail&gt;7%&lt;=14.5"),
SUM(LOOKUP(2,1/(SRP!$B$16:$B$20&lt;=E1248)/(SRP!$C$16:$C$20&gt;=E1248),SRP!$D$16:$D$20)*(G1248/100)*(E1248/1000)),
IF(C1248="Ready to Drink",
SUM(LOOKUP(2,1/(SRP!$B$11:$B$15&lt;=E1248)/(SRP!$C$11:$C$15&gt;=E1248),SRP!$D$11:$D$15)*(G1248/100)*(E1248/1000)),
0)))))),2)</f>
        <v>0</v>
      </c>
      <c r="L1248" s="173" t="str">
        <f t="shared" si="19"/>
        <v>Non Liquor Merchandise0</v>
      </c>
      <c r="M1248" s="154" t="e">
        <f>VLOOKUP(L1248,'Slope %'!C:D,2,0)</f>
        <v>#N/A</v>
      </c>
    </row>
    <row r="1249" spans="1:13" x14ac:dyDescent="0.25">
      <c r="A1249" s="169">
        <v>22989</v>
      </c>
      <c r="B1249" s="170" t="s">
        <v>1224</v>
      </c>
      <c r="C1249" s="170" t="s">
        <v>24</v>
      </c>
      <c r="D1249" s="170" t="s">
        <v>58</v>
      </c>
      <c r="E1249" s="170">
        <v>3000</v>
      </c>
      <c r="F1249" s="170">
        <v>4</v>
      </c>
      <c r="G1249" s="171">
        <v>13</v>
      </c>
      <c r="H1249" s="170" t="s">
        <v>91</v>
      </c>
      <c r="I1249" s="171">
        <v>44.99</v>
      </c>
      <c r="J1249" s="169">
        <v>1</v>
      </c>
      <c r="K1249" s="154" cm="1">
        <f t="array" ref="K1249">ROUND(
IF(C1249="Beer",
SUM(LOOKUP(2,1/(SRP!$B$8:$B$10&lt;=E1249)/(SRP!$C$8:$C$10&gt;=E1249),SRP!$D$8:$D$10)*(G1249/100)*(E1249/1000)),
IF(C1249="Spirits",
SUM(LOOKUP(2,1/(SRP!$B$2:$B$7&lt;=E1249)/(SRP!$C$2:$C$7&gt;=E1249),SRP!$D$2:$D$7)*(G1249/100)*(E1249/1000)),
IF(AND(C1249="Wine",D1249="Fortified Wines"),
SUM(LOOKUP(2,1/(SRP!$B$26:$B$29&lt;=E1249)/(SRP!$C$26:$C$29&gt;=E1249),SRP!$D$26:$D$29)*(G1249/100)*(E1249/1000)),
IF(C1249="Wine",
SUM(LOOKUP(2,1/(SRP!$B$21:$B$25&lt;=E1249)/(SRP!$C$21:$C$25&gt;=E1249),SRP!$D$21:$D$25)*(G1249/100)*(E1249/1000)),
IF(AND(C1249="Ready to Drink",D1249="RTD-One Pour Cocktail&gt;7%&lt;=14.5"),
SUM(LOOKUP(2,1/(SRP!$B$16:$B$20&lt;=E1249)/(SRP!$C$16:$C$20&gt;=E1249),SRP!$D$16:$D$20)*(G1249/100)*(E1249/1000)),
IF(C1249="Ready to Drink",
SUM(LOOKUP(2,1/(SRP!$B$11:$B$15&lt;=E1249)/(SRP!$C$11:$C$15&gt;=E1249),SRP!$D$11:$D$15)*(G1249/100)*(E1249/1000)),
0)))))),2)</f>
        <v>30.45</v>
      </c>
      <c r="L1249" s="173" t="str">
        <f t="shared" si="19"/>
        <v>Wine3000</v>
      </c>
      <c r="M1249" s="154">
        <f>VLOOKUP(L1249,'Slope %'!C:D,2,0)</f>
        <v>0.05</v>
      </c>
    </row>
    <row r="1250" spans="1:13" x14ac:dyDescent="0.25">
      <c r="A1250" s="169">
        <v>22993</v>
      </c>
      <c r="B1250" s="170" t="s">
        <v>1225</v>
      </c>
      <c r="C1250" s="170" t="s">
        <v>24</v>
      </c>
      <c r="D1250" s="170" t="s">
        <v>191</v>
      </c>
      <c r="E1250" s="170">
        <v>750</v>
      </c>
      <c r="F1250" s="170">
        <v>6</v>
      </c>
      <c r="G1250" s="171">
        <v>14</v>
      </c>
      <c r="H1250" s="170" t="s">
        <v>100</v>
      </c>
      <c r="I1250" s="171">
        <v>52.15</v>
      </c>
      <c r="J1250" s="169">
        <v>1</v>
      </c>
      <c r="K1250" s="154" cm="1">
        <f t="array" ref="K1250">ROUND(
IF(C1250="Beer",
SUM(LOOKUP(2,1/(SRP!$B$8:$B$10&lt;=E1250)/(SRP!$C$8:$C$10&gt;=E1250),SRP!$D$8:$D$10)*(G1250/100)*(E1250/1000)),
IF(C1250="Spirits",
SUM(LOOKUP(2,1/(SRP!$B$2:$B$7&lt;=E1250)/(SRP!$C$2:$C$7&gt;=E1250),SRP!$D$2:$D$7)*(G1250/100)*(E1250/1000)),
IF(AND(C1250="Wine",D1250="Fortified Wines"),
SUM(LOOKUP(2,1/(SRP!$B$26:$B$29&lt;=E1250)/(SRP!$C$26:$C$29&gt;=E1250),SRP!$D$26:$D$29)*(G1250/100)*(E1250/1000)),
IF(C1250="Wine",
SUM(LOOKUP(2,1/(SRP!$B$21:$B$25&lt;=E1250)/(SRP!$C$21:$C$25&gt;=E1250),SRP!$D$21:$D$25)*(G1250/100)*(E1250/1000)),
IF(AND(C1250="Ready to Drink",D1250="RTD-One Pour Cocktail&gt;7%&lt;=14.5"),
SUM(LOOKUP(2,1/(SRP!$B$16:$B$20&lt;=E1250)/(SRP!$C$16:$C$20&gt;=E1250),SRP!$D$16:$D$20)*(G1250/100)*(E1250/1000)),
IF(C1250="Ready to Drink",
SUM(LOOKUP(2,1/(SRP!$B$11:$B$15&lt;=E1250)/(SRP!$C$11:$C$15&gt;=E1250),SRP!$D$11:$D$15)*(G1250/100)*(E1250/1000)),
0)))))),2)</f>
        <v>8.1999999999999993</v>
      </c>
      <c r="L1250" s="173" t="str">
        <f t="shared" si="19"/>
        <v>Wine750</v>
      </c>
      <c r="M1250" s="154">
        <f>VLOOKUP(L1250,'Slope %'!C:D,2,0)</f>
        <v>0.1</v>
      </c>
    </row>
    <row r="1251" spans="1:13" x14ac:dyDescent="0.25">
      <c r="A1251" s="169">
        <v>23049</v>
      </c>
      <c r="B1251" s="170" t="s">
        <v>1226</v>
      </c>
      <c r="C1251" s="170" t="s">
        <v>24</v>
      </c>
      <c r="D1251" s="170" t="s">
        <v>166</v>
      </c>
      <c r="E1251" s="170">
        <v>4000</v>
      </c>
      <c r="F1251" s="170">
        <v>4</v>
      </c>
      <c r="G1251" s="171">
        <v>12</v>
      </c>
      <c r="H1251" s="170" t="s">
        <v>32</v>
      </c>
      <c r="I1251" s="171">
        <v>43.99</v>
      </c>
      <c r="J1251" s="169">
        <v>1</v>
      </c>
      <c r="K1251" s="154" cm="1">
        <f t="array" ref="K1251">ROUND(
IF(C1251="Beer",
SUM(LOOKUP(2,1/(SRP!$B$8:$B$10&lt;=E1251)/(SRP!$C$8:$C$10&gt;=E1251),SRP!$D$8:$D$10)*(G1251/100)*(E1251/1000)),
IF(C1251="Spirits",
SUM(LOOKUP(2,1/(SRP!$B$2:$B$7&lt;=E1251)/(SRP!$C$2:$C$7&gt;=E1251),SRP!$D$2:$D$7)*(G1251/100)*(E1251/1000)),
IF(AND(C1251="Wine",D1251="Fortified Wines"),
SUM(LOOKUP(2,1/(SRP!$B$26:$B$29&lt;=E1251)/(SRP!$C$26:$C$29&gt;=E1251),SRP!$D$26:$D$29)*(G1251/100)*(E1251/1000)),
IF(C1251="Wine",
SUM(LOOKUP(2,1/(SRP!$B$21:$B$25&lt;=E1251)/(SRP!$C$21:$C$25&gt;=E1251),SRP!$D$21:$D$25)*(G1251/100)*(E1251/1000)),
IF(AND(C1251="Ready to Drink",D1251="RTD-One Pour Cocktail&gt;7%&lt;=14.5"),
SUM(LOOKUP(2,1/(SRP!$B$16:$B$20&lt;=E1251)/(SRP!$C$16:$C$20&gt;=E1251),SRP!$D$16:$D$20)*(G1251/100)*(E1251/1000)),
IF(C1251="Ready to Drink",
SUM(LOOKUP(2,1/(SRP!$B$11:$B$15&lt;=E1251)/(SRP!$C$11:$C$15&gt;=E1251),SRP!$D$11:$D$15)*(G1251/100)*(E1251/1000)),
0)))))),2)</f>
        <v>31.2</v>
      </c>
      <c r="L1251" s="173" t="str">
        <f t="shared" si="19"/>
        <v>Wine4000</v>
      </c>
      <c r="M1251" s="154">
        <f>VLOOKUP(L1251,'Slope %'!C:D,2,0)</f>
        <v>0.05</v>
      </c>
    </row>
    <row r="1252" spans="1:13" x14ac:dyDescent="0.25">
      <c r="A1252" s="169">
        <v>23050</v>
      </c>
      <c r="B1252" s="170" t="s">
        <v>1227</v>
      </c>
      <c r="C1252" s="170" t="s">
        <v>24</v>
      </c>
      <c r="D1252" s="170" t="s">
        <v>127</v>
      </c>
      <c r="E1252" s="170">
        <v>4000</v>
      </c>
      <c r="F1252" s="170">
        <v>4</v>
      </c>
      <c r="G1252" s="171">
        <v>12.5</v>
      </c>
      <c r="H1252" s="170" t="s">
        <v>32</v>
      </c>
      <c r="I1252" s="171">
        <v>43.99</v>
      </c>
      <c r="J1252" s="169">
        <v>1</v>
      </c>
      <c r="K1252" s="154" cm="1">
        <f t="array" ref="K1252">ROUND(
IF(C1252="Beer",
SUM(LOOKUP(2,1/(SRP!$B$8:$B$10&lt;=E1252)/(SRP!$C$8:$C$10&gt;=E1252),SRP!$D$8:$D$10)*(G1252/100)*(E1252/1000)),
IF(C1252="Spirits",
SUM(LOOKUP(2,1/(SRP!$B$2:$B$7&lt;=E1252)/(SRP!$C$2:$C$7&gt;=E1252),SRP!$D$2:$D$7)*(G1252/100)*(E1252/1000)),
IF(AND(C1252="Wine",D1252="Fortified Wines"),
SUM(LOOKUP(2,1/(SRP!$B$26:$B$29&lt;=E1252)/(SRP!$C$26:$C$29&gt;=E1252),SRP!$D$26:$D$29)*(G1252/100)*(E1252/1000)),
IF(C1252="Wine",
SUM(LOOKUP(2,1/(SRP!$B$21:$B$25&lt;=E1252)/(SRP!$C$21:$C$25&gt;=E1252),SRP!$D$21:$D$25)*(G1252/100)*(E1252/1000)),
IF(AND(C1252="Ready to Drink",D1252="RTD-One Pour Cocktail&gt;7%&lt;=14.5"),
SUM(LOOKUP(2,1/(SRP!$B$16:$B$20&lt;=E1252)/(SRP!$C$16:$C$20&gt;=E1252),SRP!$D$16:$D$20)*(G1252/100)*(E1252/1000)),
IF(C1252="Ready to Drink",
SUM(LOOKUP(2,1/(SRP!$B$11:$B$15&lt;=E1252)/(SRP!$C$11:$C$15&gt;=E1252),SRP!$D$11:$D$15)*(G1252/100)*(E1252/1000)),
0)))))),2)</f>
        <v>32.51</v>
      </c>
      <c r="L1252" s="173" t="str">
        <f t="shared" si="19"/>
        <v>Wine4000</v>
      </c>
      <c r="M1252" s="154">
        <f>VLOOKUP(L1252,'Slope %'!C:D,2,0)</f>
        <v>0.05</v>
      </c>
    </row>
    <row r="1253" spans="1:13" x14ac:dyDescent="0.25">
      <c r="A1253" s="169">
        <v>23068</v>
      </c>
      <c r="B1253" s="170" t="s">
        <v>1228</v>
      </c>
      <c r="C1253" s="170" t="s">
        <v>11</v>
      </c>
      <c r="D1253" s="170" t="s">
        <v>211</v>
      </c>
      <c r="E1253" s="170">
        <v>8520</v>
      </c>
      <c r="F1253" s="170">
        <v>1</v>
      </c>
      <c r="G1253" s="171">
        <v>4</v>
      </c>
      <c r="H1253" s="170" t="s">
        <v>105</v>
      </c>
      <c r="I1253" s="171">
        <v>55.99</v>
      </c>
      <c r="J1253" s="169">
        <v>24</v>
      </c>
      <c r="K1253" s="154" cm="1">
        <f t="array" ref="K1253">ROUND(
IF(C1253="Beer",
SUM(LOOKUP(2,1/(SRP!$B$8:$B$10&lt;=E1253)/(SRP!$C$8:$C$10&gt;=E1253),SRP!$D$8:$D$10)*(G1253/100)*(E1253/1000)),
IF(C1253="Spirits",
SUM(LOOKUP(2,1/(SRP!$B$2:$B$7&lt;=E1253)/(SRP!$C$2:$C$7&gt;=E1253),SRP!$D$2:$D$7)*(G1253/100)*(E1253/1000)),
IF(AND(C1253="Wine",D1253="Fortified Wines"),
SUM(LOOKUP(2,1/(SRP!$B$26:$B$29&lt;=E1253)/(SRP!$C$26:$C$29&gt;=E1253),SRP!$D$26:$D$29)*(G1253/100)*(E1253/1000)),
IF(C1253="Wine",
SUM(LOOKUP(2,1/(SRP!$B$21:$B$25&lt;=E1253)/(SRP!$C$21:$C$25&gt;=E1253),SRP!$D$21:$D$25)*(G1253/100)*(E1253/1000)),
IF(AND(C1253="Ready to Drink",D1253="RTD-One Pour Cocktail&gt;7%&lt;=14.5"),
SUM(LOOKUP(2,1/(SRP!$B$16:$B$20&lt;=E1253)/(SRP!$C$16:$C$20&gt;=E1253),SRP!$D$16:$D$20)*(G1253/100)*(E1253/1000)),
IF(C1253="Ready to Drink",
SUM(LOOKUP(2,1/(SRP!$B$11:$B$15&lt;=E1253)/(SRP!$C$11:$C$15&gt;=E1253),SRP!$D$11:$D$15)*(G1253/100)*(E1253/1000)),
0)))))),2)</f>
        <v>26.61</v>
      </c>
      <c r="L1253" s="173" t="str">
        <f t="shared" si="19"/>
        <v>Beer8520</v>
      </c>
      <c r="M1253" s="154">
        <f>VLOOKUP(L1253,'Slope %'!C:D,2,0)</f>
        <v>0.05</v>
      </c>
    </row>
    <row r="1254" spans="1:13" x14ac:dyDescent="0.25">
      <c r="A1254" s="169">
        <v>23068</v>
      </c>
      <c r="B1254" s="170" t="s">
        <v>1228</v>
      </c>
      <c r="C1254" s="170" t="s">
        <v>11</v>
      </c>
      <c r="D1254" s="170" t="s">
        <v>211</v>
      </c>
      <c r="E1254" s="170">
        <v>8520</v>
      </c>
      <c r="F1254" s="170">
        <v>1</v>
      </c>
      <c r="G1254" s="171">
        <v>4</v>
      </c>
      <c r="H1254" s="170" t="s">
        <v>105</v>
      </c>
      <c r="I1254" s="171">
        <v>55.99</v>
      </c>
      <c r="J1254" s="169">
        <v>24</v>
      </c>
      <c r="K1254" s="154" cm="1">
        <f t="array" ref="K1254">ROUND(
IF(C1254="Beer",
SUM(LOOKUP(2,1/(SRP!$B$8:$B$10&lt;=E1254)/(SRP!$C$8:$C$10&gt;=E1254),SRP!$D$8:$D$10)*(G1254/100)*(E1254/1000)),
IF(C1254="Spirits",
SUM(LOOKUP(2,1/(SRP!$B$2:$B$7&lt;=E1254)/(SRP!$C$2:$C$7&gt;=E1254),SRP!$D$2:$D$7)*(G1254/100)*(E1254/1000)),
IF(AND(C1254="Wine",D1254="Fortified Wines"),
SUM(LOOKUP(2,1/(SRP!$B$26:$B$29&lt;=E1254)/(SRP!$C$26:$C$29&gt;=E1254),SRP!$D$26:$D$29)*(G1254/100)*(E1254/1000)),
IF(C1254="Wine",
SUM(LOOKUP(2,1/(SRP!$B$21:$B$25&lt;=E1254)/(SRP!$C$21:$C$25&gt;=E1254),SRP!$D$21:$D$25)*(G1254/100)*(E1254/1000)),
IF(AND(C1254="Ready to Drink",D1254="RTD-One Pour Cocktail&gt;7%&lt;=14.5"),
SUM(LOOKUP(2,1/(SRP!$B$16:$B$20&lt;=E1254)/(SRP!$C$16:$C$20&gt;=E1254),SRP!$D$16:$D$20)*(G1254/100)*(E1254/1000)),
IF(C1254="Ready to Drink",
SUM(LOOKUP(2,1/(SRP!$B$11:$B$15&lt;=E1254)/(SRP!$C$11:$C$15&gt;=E1254),SRP!$D$11:$D$15)*(G1254/100)*(E1254/1000)),
0)))))),2)</f>
        <v>26.61</v>
      </c>
      <c r="L1254" s="173" t="str">
        <f t="shared" si="19"/>
        <v>Beer8520</v>
      </c>
      <c r="M1254" s="154">
        <f>VLOOKUP(L1254,'Slope %'!C:D,2,0)</f>
        <v>0.05</v>
      </c>
    </row>
    <row r="1255" spans="1:13" x14ac:dyDescent="0.25">
      <c r="A1255" s="169">
        <v>23095</v>
      </c>
      <c r="B1255" s="170" t="s">
        <v>1229</v>
      </c>
      <c r="C1255" s="170" t="s">
        <v>24</v>
      </c>
      <c r="D1255" s="170" t="s">
        <v>66</v>
      </c>
      <c r="E1255" s="170">
        <v>750</v>
      </c>
      <c r="F1255" s="170">
        <v>12</v>
      </c>
      <c r="G1255" s="171">
        <v>12</v>
      </c>
      <c r="H1255" s="170" t="s">
        <v>64</v>
      </c>
      <c r="I1255" s="171">
        <v>13.49</v>
      </c>
      <c r="J1255" s="169">
        <v>1</v>
      </c>
      <c r="K1255" s="154" cm="1">
        <f t="array" ref="K1255">ROUND(
IF(C1255="Beer",
SUM(LOOKUP(2,1/(SRP!$B$8:$B$10&lt;=E1255)/(SRP!$C$8:$C$10&gt;=E1255),SRP!$D$8:$D$10)*(G1255/100)*(E1255/1000)),
IF(C1255="Spirits",
SUM(LOOKUP(2,1/(SRP!$B$2:$B$7&lt;=E1255)/(SRP!$C$2:$C$7&gt;=E1255),SRP!$D$2:$D$7)*(G1255/100)*(E1255/1000)),
IF(AND(C1255="Wine",D1255="Fortified Wines"),
SUM(LOOKUP(2,1/(SRP!$B$26:$B$29&lt;=E1255)/(SRP!$C$26:$C$29&gt;=E1255),SRP!$D$26:$D$29)*(G1255/100)*(E1255/1000)),
IF(C1255="Wine",
SUM(LOOKUP(2,1/(SRP!$B$21:$B$25&lt;=E1255)/(SRP!$C$21:$C$25&gt;=E1255),SRP!$D$21:$D$25)*(G1255/100)*(E1255/1000)),
IF(AND(C1255="Ready to Drink",D1255="RTD-One Pour Cocktail&gt;7%&lt;=14.5"),
SUM(LOOKUP(2,1/(SRP!$B$16:$B$20&lt;=E1255)/(SRP!$C$16:$C$20&gt;=E1255),SRP!$D$16:$D$20)*(G1255/100)*(E1255/1000)),
IF(C1255="Ready to Drink",
SUM(LOOKUP(2,1/(SRP!$B$11:$B$15&lt;=E1255)/(SRP!$C$11:$C$15&gt;=E1255),SRP!$D$11:$D$15)*(G1255/100)*(E1255/1000)),
0)))))),2)</f>
        <v>7.03</v>
      </c>
      <c r="L1255" s="173" t="str">
        <f t="shared" si="19"/>
        <v>Wine750</v>
      </c>
      <c r="M1255" s="154">
        <f>VLOOKUP(L1255,'Slope %'!C:D,2,0)</f>
        <v>0.1</v>
      </c>
    </row>
    <row r="1256" spans="1:13" x14ac:dyDescent="0.25">
      <c r="A1256" s="169">
        <v>23132</v>
      </c>
      <c r="B1256" s="170" t="s">
        <v>1230</v>
      </c>
      <c r="C1256" s="170" t="s">
        <v>11</v>
      </c>
      <c r="D1256" s="170" t="s">
        <v>12</v>
      </c>
      <c r="E1256" s="170">
        <v>473</v>
      </c>
      <c r="F1256" s="170">
        <v>24</v>
      </c>
      <c r="G1256" s="171">
        <v>5</v>
      </c>
      <c r="H1256" s="170" t="s">
        <v>222</v>
      </c>
      <c r="I1256" s="171">
        <v>3.85</v>
      </c>
      <c r="J1256" s="169">
        <v>1</v>
      </c>
      <c r="K1256" s="154" cm="1">
        <f t="array" ref="K1256">ROUND(
IF(C1256="Beer",
SUM(LOOKUP(2,1/(SRP!$B$8:$B$10&lt;=E1256)/(SRP!$C$8:$C$10&gt;=E1256),SRP!$D$8:$D$10)*(G1256/100)*(E1256/1000)),
IF(C1256="Spirits",
SUM(LOOKUP(2,1/(SRP!$B$2:$B$7&lt;=E1256)/(SRP!$C$2:$C$7&gt;=E1256),SRP!$D$2:$D$7)*(G1256/100)*(E1256/1000)),
IF(AND(C1256="Wine",D1256="Fortified Wines"),
SUM(LOOKUP(2,1/(SRP!$B$26:$B$29&lt;=E1256)/(SRP!$C$26:$C$29&gt;=E1256),SRP!$D$26:$D$29)*(G1256/100)*(E1256/1000)),
IF(C1256="Wine",
SUM(LOOKUP(2,1/(SRP!$B$21:$B$25&lt;=E1256)/(SRP!$C$21:$C$25&gt;=E1256),SRP!$D$21:$D$25)*(G1256/100)*(E1256/1000)),
IF(AND(C1256="Ready to Drink",D1256="RTD-One Pour Cocktail&gt;7%&lt;=14.5"),
SUM(LOOKUP(2,1/(SRP!$B$16:$B$20&lt;=E1256)/(SRP!$C$16:$C$20&gt;=E1256),SRP!$D$16:$D$20)*(G1256/100)*(E1256/1000)),
IF(C1256="Ready to Drink",
SUM(LOOKUP(2,1/(SRP!$B$11:$B$15&lt;=E1256)/(SRP!$C$11:$C$15&gt;=E1256),SRP!$D$11:$D$15)*(G1256/100)*(E1256/1000)),
0)))))),2)</f>
        <v>1.85</v>
      </c>
      <c r="L1256" s="173" t="str">
        <f t="shared" si="19"/>
        <v>Beer473</v>
      </c>
      <c r="M1256" s="154">
        <f>VLOOKUP(L1256,'Slope %'!C:D,2,0)</f>
        <v>0.12</v>
      </c>
    </row>
    <row r="1257" spans="1:13" x14ac:dyDescent="0.25">
      <c r="A1257" s="169">
        <v>23132</v>
      </c>
      <c r="B1257" s="170" t="s">
        <v>1230</v>
      </c>
      <c r="C1257" s="170" t="s">
        <v>11</v>
      </c>
      <c r="D1257" s="170" t="s">
        <v>12</v>
      </c>
      <c r="E1257" s="170">
        <v>473</v>
      </c>
      <c r="F1257" s="170">
        <v>24</v>
      </c>
      <c r="G1257" s="171">
        <v>5</v>
      </c>
      <c r="H1257" s="170" t="s">
        <v>222</v>
      </c>
      <c r="I1257" s="171">
        <v>3.85</v>
      </c>
      <c r="J1257" s="169">
        <v>1</v>
      </c>
      <c r="K1257" s="154" cm="1">
        <f t="array" ref="K1257">ROUND(
IF(C1257="Beer",
SUM(LOOKUP(2,1/(SRP!$B$8:$B$10&lt;=E1257)/(SRP!$C$8:$C$10&gt;=E1257),SRP!$D$8:$D$10)*(G1257/100)*(E1257/1000)),
IF(C1257="Spirits",
SUM(LOOKUP(2,1/(SRP!$B$2:$B$7&lt;=E1257)/(SRP!$C$2:$C$7&gt;=E1257),SRP!$D$2:$D$7)*(G1257/100)*(E1257/1000)),
IF(AND(C1257="Wine",D1257="Fortified Wines"),
SUM(LOOKUP(2,1/(SRP!$B$26:$B$29&lt;=E1257)/(SRP!$C$26:$C$29&gt;=E1257),SRP!$D$26:$D$29)*(G1257/100)*(E1257/1000)),
IF(C1257="Wine",
SUM(LOOKUP(2,1/(SRP!$B$21:$B$25&lt;=E1257)/(SRP!$C$21:$C$25&gt;=E1257),SRP!$D$21:$D$25)*(G1257/100)*(E1257/1000)),
IF(AND(C1257="Ready to Drink",D1257="RTD-One Pour Cocktail&gt;7%&lt;=14.5"),
SUM(LOOKUP(2,1/(SRP!$B$16:$B$20&lt;=E1257)/(SRP!$C$16:$C$20&gt;=E1257),SRP!$D$16:$D$20)*(G1257/100)*(E1257/1000)),
IF(C1257="Ready to Drink",
SUM(LOOKUP(2,1/(SRP!$B$11:$B$15&lt;=E1257)/(SRP!$C$11:$C$15&gt;=E1257),SRP!$D$11:$D$15)*(G1257/100)*(E1257/1000)),
0)))))),2)</f>
        <v>1.85</v>
      </c>
      <c r="L1257" s="173" t="str">
        <f t="shared" si="19"/>
        <v>Beer473</v>
      </c>
      <c r="M1257" s="154">
        <f>VLOOKUP(L1257,'Slope %'!C:D,2,0)</f>
        <v>0.12</v>
      </c>
    </row>
    <row r="1258" spans="1:13" x14ac:dyDescent="0.25">
      <c r="A1258" s="169">
        <v>23149</v>
      </c>
      <c r="B1258" s="170" t="s">
        <v>1231</v>
      </c>
      <c r="C1258" s="170" t="s">
        <v>24</v>
      </c>
      <c r="D1258" s="170" t="s">
        <v>34</v>
      </c>
      <c r="E1258" s="170">
        <v>750</v>
      </c>
      <c r="F1258" s="170">
        <v>12</v>
      </c>
      <c r="G1258" s="171">
        <v>14</v>
      </c>
      <c r="H1258" s="170" t="s">
        <v>32</v>
      </c>
      <c r="I1258" s="171">
        <v>25.99</v>
      </c>
      <c r="J1258" s="169">
        <v>1</v>
      </c>
      <c r="K1258" s="154" cm="1">
        <f t="array" ref="K1258">ROUND(
IF(C1258="Beer",
SUM(LOOKUP(2,1/(SRP!$B$8:$B$10&lt;=E1258)/(SRP!$C$8:$C$10&gt;=E1258),SRP!$D$8:$D$10)*(G1258/100)*(E1258/1000)),
IF(C1258="Spirits",
SUM(LOOKUP(2,1/(SRP!$B$2:$B$7&lt;=E1258)/(SRP!$C$2:$C$7&gt;=E1258),SRP!$D$2:$D$7)*(G1258/100)*(E1258/1000)),
IF(AND(C1258="Wine",D1258="Fortified Wines"),
SUM(LOOKUP(2,1/(SRP!$B$26:$B$29&lt;=E1258)/(SRP!$C$26:$C$29&gt;=E1258),SRP!$D$26:$D$29)*(G1258/100)*(E1258/1000)),
IF(C1258="Wine",
SUM(LOOKUP(2,1/(SRP!$B$21:$B$25&lt;=E1258)/(SRP!$C$21:$C$25&gt;=E1258),SRP!$D$21:$D$25)*(G1258/100)*(E1258/1000)),
IF(AND(C1258="Ready to Drink",D1258="RTD-One Pour Cocktail&gt;7%&lt;=14.5"),
SUM(LOOKUP(2,1/(SRP!$B$16:$B$20&lt;=E1258)/(SRP!$C$16:$C$20&gt;=E1258),SRP!$D$16:$D$20)*(G1258/100)*(E1258/1000)),
IF(C1258="Ready to Drink",
SUM(LOOKUP(2,1/(SRP!$B$11:$B$15&lt;=E1258)/(SRP!$C$11:$C$15&gt;=E1258),SRP!$D$11:$D$15)*(G1258/100)*(E1258/1000)),
0)))))),2)</f>
        <v>8.1999999999999993</v>
      </c>
      <c r="L1258" s="173" t="str">
        <f t="shared" si="19"/>
        <v>Wine750</v>
      </c>
      <c r="M1258" s="154">
        <f>VLOOKUP(L1258,'Slope %'!C:D,2,0)</f>
        <v>0.1</v>
      </c>
    </row>
    <row r="1259" spans="1:13" x14ac:dyDescent="0.25">
      <c r="A1259" s="169">
        <v>23187</v>
      </c>
      <c r="B1259" s="170" t="s">
        <v>1232</v>
      </c>
      <c r="C1259" s="170" t="s">
        <v>15</v>
      </c>
      <c r="D1259" s="170" t="s">
        <v>252</v>
      </c>
      <c r="E1259" s="170">
        <v>750</v>
      </c>
      <c r="F1259" s="170">
        <v>12</v>
      </c>
      <c r="G1259" s="171">
        <v>40</v>
      </c>
      <c r="H1259" s="170" t="s">
        <v>43</v>
      </c>
      <c r="I1259" s="171">
        <v>30.29</v>
      </c>
      <c r="J1259" s="169">
        <v>1</v>
      </c>
      <c r="K1259" s="154" cm="1">
        <f t="array" ref="K1259">ROUND(
IF(C1259="Beer",
SUM(LOOKUP(2,1/(SRP!$B$8:$B$10&lt;=E1259)/(SRP!$C$8:$C$10&gt;=E1259),SRP!$D$8:$D$10)*(G1259/100)*(E1259/1000)),
IF(C1259="Spirits",
SUM(LOOKUP(2,1/(SRP!$B$2:$B$7&lt;=E1259)/(SRP!$C$2:$C$7&gt;=E1259),SRP!$D$2:$D$7)*(G1259/100)*(E1259/1000)),
IF(AND(C1259="Wine",D1259="Fortified Wines"),
SUM(LOOKUP(2,1/(SRP!$B$26:$B$29&lt;=E1259)/(SRP!$C$26:$C$29&gt;=E1259),SRP!$D$26:$D$29)*(G1259/100)*(E1259/1000)),
IF(C1259="Wine",
SUM(LOOKUP(2,1/(SRP!$B$21:$B$25&lt;=E1259)/(SRP!$C$21:$C$25&gt;=E1259),SRP!$D$21:$D$25)*(G1259/100)*(E1259/1000)),
IF(AND(C1259="Ready to Drink",D1259="RTD-One Pour Cocktail&gt;7%&lt;=14.5"),
SUM(LOOKUP(2,1/(SRP!$B$16:$B$20&lt;=E1259)/(SRP!$C$16:$C$20&gt;=E1259),SRP!$D$16:$D$20)*(G1259/100)*(E1259/1000)),
IF(C1259="Ready to Drink",
SUM(LOOKUP(2,1/(SRP!$B$11:$B$15&lt;=E1259)/(SRP!$C$11:$C$15&gt;=E1259),SRP!$D$11:$D$15)*(G1259/100)*(E1259/1000)),
0)))))),2)</f>
        <v>23.42</v>
      </c>
      <c r="L1259" s="173" t="str">
        <f t="shared" si="19"/>
        <v>Spirits750</v>
      </c>
      <c r="M1259" s="154">
        <f>VLOOKUP(L1259,'Slope %'!C:D,2,0)</f>
        <v>7.0000000000000007E-2</v>
      </c>
    </row>
    <row r="1260" spans="1:13" x14ac:dyDescent="0.25">
      <c r="A1260" s="169">
        <v>23205</v>
      </c>
      <c r="B1260" s="170" t="s">
        <v>1233</v>
      </c>
      <c r="C1260" s="170" t="s">
        <v>24</v>
      </c>
      <c r="D1260" s="170" t="s">
        <v>504</v>
      </c>
      <c r="E1260" s="170">
        <v>1000</v>
      </c>
      <c r="F1260" s="170">
        <v>6</v>
      </c>
      <c r="G1260" s="171">
        <v>8.5</v>
      </c>
      <c r="H1260" s="170" t="s">
        <v>218</v>
      </c>
      <c r="I1260" s="171">
        <v>11.24</v>
      </c>
      <c r="J1260" s="169">
        <v>1</v>
      </c>
      <c r="K1260" s="154" cm="1">
        <f t="array" ref="K1260">ROUND(
IF(C1260="Beer",
SUM(LOOKUP(2,1/(SRP!$B$8:$B$10&lt;=E1260)/(SRP!$C$8:$C$10&gt;=E1260),SRP!$D$8:$D$10)*(G1260/100)*(E1260/1000)),
IF(C1260="Spirits",
SUM(LOOKUP(2,1/(SRP!$B$2:$B$7&lt;=E1260)/(SRP!$C$2:$C$7&gt;=E1260),SRP!$D$2:$D$7)*(G1260/100)*(E1260/1000)),
IF(AND(C1260="Wine",D1260="Fortified Wines"),
SUM(LOOKUP(2,1/(SRP!$B$26:$B$29&lt;=E1260)/(SRP!$C$26:$C$29&gt;=E1260),SRP!$D$26:$D$29)*(G1260/100)*(E1260/1000)),
IF(C1260="Wine",
SUM(LOOKUP(2,1/(SRP!$B$21:$B$25&lt;=E1260)/(SRP!$C$21:$C$25&gt;=E1260),SRP!$D$21:$D$25)*(G1260/100)*(E1260/1000)),
IF(AND(C1260="Ready to Drink",D1260="RTD-One Pour Cocktail&gt;7%&lt;=14.5"),
SUM(LOOKUP(2,1/(SRP!$B$16:$B$20&lt;=E1260)/(SRP!$C$16:$C$20&gt;=E1260),SRP!$D$16:$D$20)*(G1260/100)*(E1260/1000)),
IF(C1260="Ready to Drink",
SUM(LOOKUP(2,1/(SRP!$B$11:$B$15&lt;=E1260)/(SRP!$C$11:$C$15&gt;=E1260),SRP!$D$11:$D$15)*(G1260/100)*(E1260/1000)),
0)))))),2)</f>
        <v>6.64</v>
      </c>
      <c r="L1260" s="173" t="str">
        <f t="shared" si="19"/>
        <v>Wine1000</v>
      </c>
      <c r="M1260" s="154">
        <f>VLOOKUP(L1260,'Slope %'!C:D,2,0)</f>
        <v>7.0000000000000007E-2</v>
      </c>
    </row>
    <row r="1261" spans="1:13" x14ac:dyDescent="0.25">
      <c r="A1261" s="169">
        <v>23231</v>
      </c>
      <c r="B1261" s="170" t="s">
        <v>1234</v>
      </c>
      <c r="C1261" s="170" t="s">
        <v>11</v>
      </c>
      <c r="D1261" s="170" t="s">
        <v>303</v>
      </c>
      <c r="E1261" s="170">
        <v>1320</v>
      </c>
      <c r="F1261" s="170">
        <v>6</v>
      </c>
      <c r="G1261" s="171">
        <v>7.1</v>
      </c>
      <c r="H1261" s="170" t="s">
        <v>723</v>
      </c>
      <c r="I1261" s="171">
        <v>24.99</v>
      </c>
      <c r="J1261" s="169">
        <v>4</v>
      </c>
      <c r="K1261" s="154" cm="1">
        <f t="array" ref="K1261">ROUND(
IF(C1261="Beer",
SUM(LOOKUP(2,1/(SRP!$B$8:$B$10&lt;=E1261)/(SRP!$C$8:$C$10&gt;=E1261),SRP!$D$8:$D$10)*(G1261/100)*(E1261/1000)),
IF(C1261="Spirits",
SUM(LOOKUP(2,1/(SRP!$B$2:$B$7&lt;=E1261)/(SRP!$C$2:$C$7&gt;=E1261),SRP!$D$2:$D$7)*(G1261/100)*(E1261/1000)),
IF(AND(C1261="Wine",D1261="Fortified Wines"),
SUM(LOOKUP(2,1/(SRP!$B$26:$B$29&lt;=E1261)/(SRP!$C$26:$C$29&gt;=E1261),SRP!$D$26:$D$29)*(G1261/100)*(E1261/1000)),
IF(C1261="Wine",
SUM(LOOKUP(2,1/(SRP!$B$21:$B$25&lt;=E1261)/(SRP!$C$21:$C$25&gt;=E1261),SRP!$D$21:$D$25)*(G1261/100)*(E1261/1000)),
IF(AND(C1261="Ready to Drink",D1261="RTD-One Pour Cocktail&gt;7%&lt;=14.5"),
SUM(LOOKUP(2,1/(SRP!$B$16:$B$20&lt;=E1261)/(SRP!$C$16:$C$20&gt;=E1261),SRP!$D$16:$D$20)*(G1261/100)*(E1261/1000)),
IF(C1261="Ready to Drink",
SUM(LOOKUP(2,1/(SRP!$B$11:$B$15&lt;=E1261)/(SRP!$C$11:$C$15&gt;=E1261),SRP!$D$11:$D$15)*(G1261/100)*(E1261/1000)),
0)))))),2)</f>
        <v>7.32</v>
      </c>
      <c r="L1261" s="173" t="str">
        <f t="shared" si="19"/>
        <v>Beer1320</v>
      </c>
      <c r="M1261" s="154">
        <f>VLOOKUP(L1261,'Slope %'!C:D,2,0)</f>
        <v>0.12</v>
      </c>
    </row>
    <row r="1262" spans="1:13" x14ac:dyDescent="0.25">
      <c r="A1262" s="169">
        <v>23242</v>
      </c>
      <c r="B1262" s="170" t="s">
        <v>1235</v>
      </c>
      <c r="C1262" s="170" t="s">
        <v>15</v>
      </c>
      <c r="D1262" s="170" t="s">
        <v>140</v>
      </c>
      <c r="E1262" s="170">
        <v>120</v>
      </c>
      <c r="F1262" s="170">
        <v>18</v>
      </c>
      <c r="G1262" s="171">
        <v>20</v>
      </c>
      <c r="H1262" s="170" t="s">
        <v>141</v>
      </c>
      <c r="I1262" s="171">
        <v>11.99</v>
      </c>
      <c r="J1262" s="169">
        <v>4</v>
      </c>
      <c r="K1262" s="154" cm="1">
        <f t="array" ref="K1262">ROUND(
IF(C1262="Beer",
SUM(LOOKUP(2,1/(SRP!$B$8:$B$10&lt;=E1262)/(SRP!$C$8:$C$10&gt;=E1262),SRP!$D$8:$D$10)*(G1262/100)*(E1262/1000)),
IF(C1262="Spirits",
SUM(LOOKUP(2,1/(SRP!$B$2:$B$7&lt;=E1262)/(SRP!$C$2:$C$7&gt;=E1262),SRP!$D$2:$D$7)*(G1262/100)*(E1262/1000)),
IF(AND(C1262="Wine",D1262="Fortified Wines"),
SUM(LOOKUP(2,1/(SRP!$B$26:$B$29&lt;=E1262)/(SRP!$C$26:$C$29&gt;=E1262),SRP!$D$26:$D$29)*(G1262/100)*(E1262/1000)),
IF(C1262="Wine",
SUM(LOOKUP(2,1/(SRP!$B$21:$B$25&lt;=E1262)/(SRP!$C$21:$C$25&gt;=E1262),SRP!$D$21:$D$25)*(G1262/100)*(E1262/1000)),
IF(AND(C1262="Ready to Drink",D1262="RTD-One Pour Cocktail&gt;7%&lt;=14.5"),
SUM(LOOKUP(2,1/(SRP!$B$16:$B$20&lt;=E1262)/(SRP!$C$16:$C$20&gt;=E1262),SRP!$D$16:$D$20)*(G1262/100)*(E1262/1000)),
IF(C1262="Ready to Drink",
SUM(LOOKUP(2,1/(SRP!$B$11:$B$15&lt;=E1262)/(SRP!$C$11:$C$15&gt;=E1262),SRP!$D$11:$D$15)*(G1262/100)*(E1262/1000)),
0)))))),2)</f>
        <v>2.5499999999999998</v>
      </c>
      <c r="L1262" s="173" t="str">
        <f t="shared" si="19"/>
        <v>Spirits120</v>
      </c>
      <c r="M1262" s="154">
        <f>VLOOKUP(L1262,'Slope %'!C:D,2,0)</f>
        <v>0.1</v>
      </c>
    </row>
    <row r="1263" spans="1:13" x14ac:dyDescent="0.25">
      <c r="A1263" s="169">
        <v>23273</v>
      </c>
      <c r="B1263" s="170" t="s">
        <v>1236</v>
      </c>
      <c r="C1263" s="170" t="s">
        <v>24</v>
      </c>
      <c r="D1263" s="170" t="s">
        <v>66</v>
      </c>
      <c r="E1263" s="170">
        <v>1000</v>
      </c>
      <c r="F1263" s="170">
        <v>12</v>
      </c>
      <c r="G1263" s="171">
        <v>12.5</v>
      </c>
      <c r="H1263" s="170" t="s">
        <v>64</v>
      </c>
      <c r="I1263" s="171">
        <v>15.99</v>
      </c>
      <c r="J1263" s="169">
        <v>1</v>
      </c>
      <c r="K1263" s="154" cm="1">
        <f t="array" ref="K1263">ROUND(
IF(C1263="Beer",
SUM(LOOKUP(2,1/(SRP!$B$8:$B$10&lt;=E1263)/(SRP!$C$8:$C$10&gt;=E1263),SRP!$D$8:$D$10)*(G1263/100)*(E1263/1000)),
IF(C1263="Spirits",
SUM(LOOKUP(2,1/(SRP!$B$2:$B$7&lt;=E1263)/(SRP!$C$2:$C$7&gt;=E1263),SRP!$D$2:$D$7)*(G1263/100)*(E1263/1000)),
IF(AND(C1263="Wine",D1263="Fortified Wines"),
SUM(LOOKUP(2,1/(SRP!$B$26:$B$29&lt;=E1263)/(SRP!$C$26:$C$29&gt;=E1263),SRP!$D$26:$D$29)*(G1263/100)*(E1263/1000)),
IF(C1263="Wine",
SUM(LOOKUP(2,1/(SRP!$B$21:$B$25&lt;=E1263)/(SRP!$C$21:$C$25&gt;=E1263),SRP!$D$21:$D$25)*(G1263/100)*(E1263/1000)),
IF(AND(C1263="Ready to Drink",D1263="RTD-One Pour Cocktail&gt;7%&lt;=14.5"),
SUM(LOOKUP(2,1/(SRP!$B$16:$B$20&lt;=E1263)/(SRP!$C$16:$C$20&gt;=E1263),SRP!$D$16:$D$20)*(G1263/100)*(E1263/1000)),
IF(C1263="Ready to Drink",
SUM(LOOKUP(2,1/(SRP!$B$11:$B$15&lt;=E1263)/(SRP!$C$11:$C$15&gt;=E1263),SRP!$D$11:$D$15)*(G1263/100)*(E1263/1000)),
0)))))),2)</f>
        <v>9.76</v>
      </c>
      <c r="L1263" s="173" t="str">
        <f t="shared" si="19"/>
        <v>Wine1000</v>
      </c>
      <c r="M1263" s="154">
        <f>VLOOKUP(L1263,'Slope %'!C:D,2,0)</f>
        <v>7.0000000000000007E-2</v>
      </c>
    </row>
    <row r="1264" spans="1:13" x14ac:dyDescent="0.25">
      <c r="A1264" s="169">
        <v>23274</v>
      </c>
      <c r="B1264" s="170" t="s">
        <v>1237</v>
      </c>
      <c r="C1264" s="170" t="s">
        <v>24</v>
      </c>
      <c r="D1264" s="170" t="s">
        <v>85</v>
      </c>
      <c r="E1264" s="170">
        <v>1000</v>
      </c>
      <c r="F1264" s="170">
        <v>12</v>
      </c>
      <c r="G1264" s="171">
        <v>13</v>
      </c>
      <c r="H1264" s="170" t="s">
        <v>64</v>
      </c>
      <c r="I1264" s="171">
        <v>15.99</v>
      </c>
      <c r="J1264" s="169">
        <v>1</v>
      </c>
      <c r="K1264" s="154" cm="1">
        <f t="array" ref="K1264">ROUND(
IF(C1264="Beer",
SUM(LOOKUP(2,1/(SRP!$B$8:$B$10&lt;=E1264)/(SRP!$C$8:$C$10&gt;=E1264),SRP!$D$8:$D$10)*(G1264/100)*(E1264/1000)),
IF(C1264="Spirits",
SUM(LOOKUP(2,1/(SRP!$B$2:$B$7&lt;=E1264)/(SRP!$C$2:$C$7&gt;=E1264),SRP!$D$2:$D$7)*(G1264/100)*(E1264/1000)),
IF(AND(C1264="Wine",D1264="Fortified Wines"),
SUM(LOOKUP(2,1/(SRP!$B$26:$B$29&lt;=E1264)/(SRP!$C$26:$C$29&gt;=E1264),SRP!$D$26:$D$29)*(G1264/100)*(E1264/1000)),
IF(C1264="Wine",
SUM(LOOKUP(2,1/(SRP!$B$21:$B$25&lt;=E1264)/(SRP!$C$21:$C$25&gt;=E1264),SRP!$D$21:$D$25)*(G1264/100)*(E1264/1000)),
IF(AND(C1264="Ready to Drink",D1264="RTD-One Pour Cocktail&gt;7%&lt;=14.5"),
SUM(LOOKUP(2,1/(SRP!$B$16:$B$20&lt;=E1264)/(SRP!$C$16:$C$20&gt;=E1264),SRP!$D$16:$D$20)*(G1264/100)*(E1264/1000)),
IF(C1264="Ready to Drink",
SUM(LOOKUP(2,1/(SRP!$B$11:$B$15&lt;=E1264)/(SRP!$C$11:$C$15&gt;=E1264),SRP!$D$11:$D$15)*(G1264/100)*(E1264/1000)),
0)))))),2)</f>
        <v>10.15</v>
      </c>
      <c r="L1264" s="173" t="str">
        <f t="shared" si="19"/>
        <v>Wine1000</v>
      </c>
      <c r="M1264" s="154">
        <f>VLOOKUP(L1264,'Slope %'!C:D,2,0)</f>
        <v>7.0000000000000007E-2</v>
      </c>
    </row>
    <row r="1265" spans="1:13" x14ac:dyDescent="0.25">
      <c r="A1265" s="169">
        <v>23295</v>
      </c>
      <c r="B1265" s="170" t="s">
        <v>1238</v>
      </c>
      <c r="C1265" s="170" t="s">
        <v>15</v>
      </c>
      <c r="D1265" s="170" t="s">
        <v>1007</v>
      </c>
      <c r="E1265" s="170">
        <v>750</v>
      </c>
      <c r="F1265" s="170">
        <v>6</v>
      </c>
      <c r="G1265" s="171">
        <v>43</v>
      </c>
      <c r="H1265" s="170" t="s">
        <v>17</v>
      </c>
      <c r="I1265" s="171">
        <v>65.989999999999995</v>
      </c>
      <c r="J1265" s="169">
        <v>1</v>
      </c>
      <c r="K1265" s="154" cm="1">
        <f t="array" ref="K1265">ROUND(
IF(C1265="Beer",
SUM(LOOKUP(2,1/(SRP!$B$8:$B$10&lt;=E1265)/(SRP!$C$8:$C$10&gt;=E1265),SRP!$D$8:$D$10)*(G1265/100)*(E1265/1000)),
IF(C1265="Spirits",
SUM(LOOKUP(2,1/(SRP!$B$2:$B$7&lt;=E1265)/(SRP!$C$2:$C$7&gt;=E1265),SRP!$D$2:$D$7)*(G1265/100)*(E1265/1000)),
IF(AND(C1265="Wine",D1265="Fortified Wines"),
SUM(LOOKUP(2,1/(SRP!$B$26:$B$29&lt;=E1265)/(SRP!$C$26:$C$29&gt;=E1265),SRP!$D$26:$D$29)*(G1265/100)*(E1265/1000)),
IF(C1265="Wine",
SUM(LOOKUP(2,1/(SRP!$B$21:$B$25&lt;=E1265)/(SRP!$C$21:$C$25&gt;=E1265),SRP!$D$21:$D$25)*(G1265/100)*(E1265/1000)),
IF(AND(C1265="Ready to Drink",D1265="RTD-One Pour Cocktail&gt;7%&lt;=14.5"),
SUM(LOOKUP(2,1/(SRP!$B$16:$B$20&lt;=E1265)/(SRP!$C$16:$C$20&gt;=E1265),SRP!$D$16:$D$20)*(G1265/100)*(E1265/1000)),
IF(C1265="Ready to Drink",
SUM(LOOKUP(2,1/(SRP!$B$11:$B$15&lt;=E1265)/(SRP!$C$11:$C$15&gt;=E1265),SRP!$D$11:$D$15)*(G1265/100)*(E1265/1000)),
0)))))),2)</f>
        <v>25.18</v>
      </c>
      <c r="L1265" s="173" t="str">
        <f t="shared" si="19"/>
        <v>Spirits750</v>
      </c>
      <c r="M1265" s="154">
        <f>VLOOKUP(L1265,'Slope %'!C:D,2,0)</f>
        <v>7.0000000000000007E-2</v>
      </c>
    </row>
    <row r="1266" spans="1:13" x14ac:dyDescent="0.25">
      <c r="A1266" s="169">
        <v>23300</v>
      </c>
      <c r="B1266" s="170" t="s">
        <v>1239</v>
      </c>
      <c r="C1266" s="170" t="s">
        <v>11</v>
      </c>
      <c r="D1266" s="170" t="s">
        <v>12</v>
      </c>
      <c r="E1266" s="170">
        <v>500</v>
      </c>
      <c r="F1266" s="170">
        <v>24</v>
      </c>
      <c r="G1266" s="171">
        <v>5</v>
      </c>
      <c r="H1266" s="170" t="s">
        <v>20</v>
      </c>
      <c r="I1266" s="171">
        <v>4.29</v>
      </c>
      <c r="J1266" s="169">
        <v>1</v>
      </c>
      <c r="K1266" s="154" cm="1">
        <f t="array" ref="K1266">ROUND(
IF(C1266="Beer",
SUM(LOOKUP(2,1/(SRP!$B$8:$B$10&lt;=E1266)/(SRP!$C$8:$C$10&gt;=E1266),SRP!$D$8:$D$10)*(G1266/100)*(E1266/1000)),
IF(C1266="Spirits",
SUM(LOOKUP(2,1/(SRP!$B$2:$B$7&lt;=E1266)/(SRP!$C$2:$C$7&gt;=E1266),SRP!$D$2:$D$7)*(G1266/100)*(E1266/1000)),
IF(AND(C1266="Wine",D1266="Fortified Wines"),
SUM(LOOKUP(2,1/(SRP!$B$26:$B$29&lt;=E1266)/(SRP!$C$26:$C$29&gt;=E1266),SRP!$D$26:$D$29)*(G1266/100)*(E1266/1000)),
IF(C1266="Wine",
SUM(LOOKUP(2,1/(SRP!$B$21:$B$25&lt;=E1266)/(SRP!$C$21:$C$25&gt;=E1266),SRP!$D$21:$D$25)*(G1266/100)*(E1266/1000)),
IF(AND(C1266="Ready to Drink",D1266="RTD-One Pour Cocktail&gt;7%&lt;=14.5"),
SUM(LOOKUP(2,1/(SRP!$B$16:$B$20&lt;=E1266)/(SRP!$C$16:$C$20&gt;=E1266),SRP!$D$16:$D$20)*(G1266/100)*(E1266/1000)),
IF(C1266="Ready to Drink",
SUM(LOOKUP(2,1/(SRP!$B$11:$B$15&lt;=E1266)/(SRP!$C$11:$C$15&gt;=E1266),SRP!$D$11:$D$15)*(G1266/100)*(E1266/1000)),
0)))))),2)</f>
        <v>1.95</v>
      </c>
      <c r="L1266" s="173" t="str">
        <f t="shared" si="19"/>
        <v>Beer500</v>
      </c>
      <c r="M1266" s="154">
        <f>VLOOKUP(L1266,'Slope %'!C:D,2,0)</f>
        <v>0.12</v>
      </c>
    </row>
    <row r="1267" spans="1:13" x14ac:dyDescent="0.25">
      <c r="A1267" s="169">
        <v>23300</v>
      </c>
      <c r="B1267" s="170" t="s">
        <v>1239</v>
      </c>
      <c r="C1267" s="170" t="s">
        <v>11</v>
      </c>
      <c r="D1267" s="170" t="s">
        <v>12</v>
      </c>
      <c r="E1267" s="170">
        <v>500</v>
      </c>
      <c r="F1267" s="170">
        <v>24</v>
      </c>
      <c r="G1267" s="171">
        <v>5</v>
      </c>
      <c r="H1267" s="170" t="s">
        <v>20</v>
      </c>
      <c r="I1267" s="171">
        <v>4.29</v>
      </c>
      <c r="J1267" s="169">
        <v>1</v>
      </c>
      <c r="K1267" s="154" cm="1">
        <f t="array" ref="K1267">ROUND(
IF(C1267="Beer",
SUM(LOOKUP(2,1/(SRP!$B$8:$B$10&lt;=E1267)/(SRP!$C$8:$C$10&gt;=E1267),SRP!$D$8:$D$10)*(G1267/100)*(E1267/1000)),
IF(C1267="Spirits",
SUM(LOOKUP(2,1/(SRP!$B$2:$B$7&lt;=E1267)/(SRP!$C$2:$C$7&gt;=E1267),SRP!$D$2:$D$7)*(G1267/100)*(E1267/1000)),
IF(AND(C1267="Wine",D1267="Fortified Wines"),
SUM(LOOKUP(2,1/(SRP!$B$26:$B$29&lt;=E1267)/(SRP!$C$26:$C$29&gt;=E1267),SRP!$D$26:$D$29)*(G1267/100)*(E1267/1000)),
IF(C1267="Wine",
SUM(LOOKUP(2,1/(SRP!$B$21:$B$25&lt;=E1267)/(SRP!$C$21:$C$25&gt;=E1267),SRP!$D$21:$D$25)*(G1267/100)*(E1267/1000)),
IF(AND(C1267="Ready to Drink",D1267="RTD-One Pour Cocktail&gt;7%&lt;=14.5"),
SUM(LOOKUP(2,1/(SRP!$B$16:$B$20&lt;=E1267)/(SRP!$C$16:$C$20&gt;=E1267),SRP!$D$16:$D$20)*(G1267/100)*(E1267/1000)),
IF(C1267="Ready to Drink",
SUM(LOOKUP(2,1/(SRP!$B$11:$B$15&lt;=E1267)/(SRP!$C$11:$C$15&gt;=E1267),SRP!$D$11:$D$15)*(G1267/100)*(E1267/1000)),
0)))))),2)</f>
        <v>1.95</v>
      </c>
      <c r="L1267" s="173" t="str">
        <f t="shared" si="19"/>
        <v>Beer500</v>
      </c>
      <c r="M1267" s="154">
        <f>VLOOKUP(L1267,'Slope %'!C:D,2,0)</f>
        <v>0.12</v>
      </c>
    </row>
    <row r="1268" spans="1:13" x14ac:dyDescent="0.25">
      <c r="A1268" s="169">
        <v>23366</v>
      </c>
      <c r="B1268" s="170" t="s">
        <v>1240</v>
      </c>
      <c r="C1268" s="170" t="s">
        <v>24</v>
      </c>
      <c r="D1268" s="170" t="s">
        <v>99</v>
      </c>
      <c r="E1268" s="170">
        <v>750</v>
      </c>
      <c r="F1268" s="170">
        <v>12</v>
      </c>
      <c r="G1268" s="171">
        <v>19.5</v>
      </c>
      <c r="H1268" s="170" t="s">
        <v>35</v>
      </c>
      <c r="I1268" s="171">
        <v>19.989999999999998</v>
      </c>
      <c r="J1268" s="169">
        <v>1</v>
      </c>
      <c r="K1268" s="154" cm="1">
        <f t="array" ref="K1268">ROUND(
IF(C1268="Beer",
SUM(LOOKUP(2,1/(SRP!$B$8:$B$10&lt;=E1268)/(SRP!$C$8:$C$10&gt;=E1268),SRP!$D$8:$D$10)*(G1268/100)*(E1268/1000)),
IF(C1268="Spirits",
SUM(LOOKUP(2,1/(SRP!$B$2:$B$7&lt;=E1268)/(SRP!$C$2:$C$7&gt;=E1268),SRP!$D$2:$D$7)*(G1268/100)*(E1268/1000)),
IF(AND(C1268="Wine",D1268="Fortified Wines"),
SUM(LOOKUP(2,1/(SRP!$B$26:$B$29&lt;=E1268)/(SRP!$C$26:$C$29&gt;=E1268),SRP!$D$26:$D$29)*(G1268/100)*(E1268/1000)),
IF(C1268="Wine",
SUM(LOOKUP(2,1/(SRP!$B$21:$B$25&lt;=E1268)/(SRP!$C$21:$C$25&gt;=E1268),SRP!$D$21:$D$25)*(G1268/100)*(E1268/1000)),
IF(AND(C1268="Ready to Drink",D1268="RTD-One Pour Cocktail&gt;7%&lt;=14.5"),
SUM(LOOKUP(2,1/(SRP!$B$16:$B$20&lt;=E1268)/(SRP!$C$16:$C$20&gt;=E1268),SRP!$D$16:$D$20)*(G1268/100)*(E1268/1000)),
IF(C1268="Ready to Drink",
SUM(LOOKUP(2,1/(SRP!$B$11:$B$15&lt;=E1268)/(SRP!$C$11:$C$15&gt;=E1268),SRP!$D$11:$D$15)*(G1268/100)*(E1268/1000)),
0)))))),2)</f>
        <v>11.42</v>
      </c>
      <c r="L1268" s="173" t="str">
        <f t="shared" si="19"/>
        <v>Wine750</v>
      </c>
      <c r="M1268" s="154">
        <f>VLOOKUP(L1268,'Slope %'!C:D,2,0)</f>
        <v>0.1</v>
      </c>
    </row>
    <row r="1269" spans="1:13" x14ac:dyDescent="0.25">
      <c r="A1269" s="169">
        <v>23420</v>
      </c>
      <c r="B1269" s="170" t="s">
        <v>1241</v>
      </c>
      <c r="C1269" s="170" t="s">
        <v>24</v>
      </c>
      <c r="D1269" s="170" t="s">
        <v>34</v>
      </c>
      <c r="E1269" s="170">
        <v>750</v>
      </c>
      <c r="F1269" s="170">
        <v>12</v>
      </c>
      <c r="G1269" s="171">
        <v>12.5</v>
      </c>
      <c r="H1269" s="170" t="s">
        <v>73</v>
      </c>
      <c r="I1269" s="171">
        <v>19.989999999999998</v>
      </c>
      <c r="J1269" s="169">
        <v>1</v>
      </c>
      <c r="K1269" s="154" cm="1">
        <f t="array" ref="K1269">ROUND(
IF(C1269="Beer",
SUM(LOOKUP(2,1/(SRP!$B$8:$B$10&lt;=E1269)/(SRP!$C$8:$C$10&gt;=E1269),SRP!$D$8:$D$10)*(G1269/100)*(E1269/1000)),
IF(C1269="Spirits",
SUM(LOOKUP(2,1/(SRP!$B$2:$B$7&lt;=E1269)/(SRP!$C$2:$C$7&gt;=E1269),SRP!$D$2:$D$7)*(G1269/100)*(E1269/1000)),
IF(AND(C1269="Wine",D1269="Fortified Wines"),
SUM(LOOKUP(2,1/(SRP!$B$26:$B$29&lt;=E1269)/(SRP!$C$26:$C$29&gt;=E1269),SRP!$D$26:$D$29)*(G1269/100)*(E1269/1000)),
IF(C1269="Wine",
SUM(LOOKUP(2,1/(SRP!$B$21:$B$25&lt;=E1269)/(SRP!$C$21:$C$25&gt;=E1269),SRP!$D$21:$D$25)*(G1269/100)*(E1269/1000)),
IF(AND(C1269="Ready to Drink",D1269="RTD-One Pour Cocktail&gt;7%&lt;=14.5"),
SUM(LOOKUP(2,1/(SRP!$B$16:$B$20&lt;=E1269)/(SRP!$C$16:$C$20&gt;=E1269),SRP!$D$16:$D$20)*(G1269/100)*(E1269/1000)),
IF(C1269="Ready to Drink",
SUM(LOOKUP(2,1/(SRP!$B$11:$B$15&lt;=E1269)/(SRP!$C$11:$C$15&gt;=E1269),SRP!$D$11:$D$15)*(G1269/100)*(E1269/1000)),
0)))))),2)</f>
        <v>7.32</v>
      </c>
      <c r="L1269" s="173" t="str">
        <f t="shared" si="19"/>
        <v>Wine750</v>
      </c>
      <c r="M1269" s="154">
        <f>VLOOKUP(L1269,'Slope %'!C:D,2,0)</f>
        <v>0.1</v>
      </c>
    </row>
    <row r="1270" spans="1:13" x14ac:dyDescent="0.25">
      <c r="A1270" s="169">
        <v>23433</v>
      </c>
      <c r="B1270" s="170" t="s">
        <v>1242</v>
      </c>
      <c r="C1270" s="170" t="s">
        <v>15</v>
      </c>
      <c r="D1270" s="170" t="s">
        <v>93</v>
      </c>
      <c r="E1270" s="170">
        <v>750</v>
      </c>
      <c r="F1270" s="170">
        <v>12</v>
      </c>
      <c r="G1270" s="171">
        <v>40</v>
      </c>
      <c r="H1270" s="170" t="s">
        <v>177</v>
      </c>
      <c r="I1270" s="171">
        <v>31.99</v>
      </c>
      <c r="J1270" s="169">
        <v>1</v>
      </c>
      <c r="K1270" s="154" cm="1">
        <f t="array" ref="K1270">ROUND(
IF(C1270="Beer",
SUM(LOOKUP(2,1/(SRP!$B$8:$B$10&lt;=E1270)/(SRP!$C$8:$C$10&gt;=E1270),SRP!$D$8:$D$10)*(G1270/100)*(E1270/1000)),
IF(C1270="Spirits",
SUM(LOOKUP(2,1/(SRP!$B$2:$B$7&lt;=E1270)/(SRP!$C$2:$C$7&gt;=E1270),SRP!$D$2:$D$7)*(G1270/100)*(E1270/1000)),
IF(AND(C1270="Wine",D1270="Fortified Wines"),
SUM(LOOKUP(2,1/(SRP!$B$26:$B$29&lt;=E1270)/(SRP!$C$26:$C$29&gt;=E1270),SRP!$D$26:$D$29)*(G1270/100)*(E1270/1000)),
IF(C1270="Wine",
SUM(LOOKUP(2,1/(SRP!$B$21:$B$25&lt;=E1270)/(SRP!$C$21:$C$25&gt;=E1270),SRP!$D$21:$D$25)*(G1270/100)*(E1270/1000)),
IF(AND(C1270="Ready to Drink",D1270="RTD-One Pour Cocktail&gt;7%&lt;=14.5"),
SUM(LOOKUP(2,1/(SRP!$B$16:$B$20&lt;=E1270)/(SRP!$C$16:$C$20&gt;=E1270),SRP!$D$16:$D$20)*(G1270/100)*(E1270/1000)),
IF(C1270="Ready to Drink",
SUM(LOOKUP(2,1/(SRP!$B$11:$B$15&lt;=E1270)/(SRP!$C$11:$C$15&gt;=E1270),SRP!$D$11:$D$15)*(G1270/100)*(E1270/1000)),
0)))))),2)</f>
        <v>23.42</v>
      </c>
      <c r="L1270" s="173" t="str">
        <f t="shared" si="19"/>
        <v>Spirits750</v>
      </c>
      <c r="M1270" s="154">
        <f>VLOOKUP(L1270,'Slope %'!C:D,2,0)</f>
        <v>7.0000000000000007E-2</v>
      </c>
    </row>
    <row r="1271" spans="1:13" x14ac:dyDescent="0.25">
      <c r="A1271" s="169">
        <v>23434</v>
      </c>
      <c r="B1271" s="170" t="s">
        <v>1243</v>
      </c>
      <c r="C1271" s="170" t="s">
        <v>15</v>
      </c>
      <c r="D1271" s="170" t="s">
        <v>93</v>
      </c>
      <c r="E1271" s="170">
        <v>750</v>
      </c>
      <c r="F1271" s="170">
        <v>12</v>
      </c>
      <c r="G1271" s="171">
        <v>40</v>
      </c>
      <c r="H1271" s="170" t="s">
        <v>177</v>
      </c>
      <c r="I1271" s="171">
        <v>37.99</v>
      </c>
      <c r="J1271" s="169">
        <v>1</v>
      </c>
      <c r="K1271" s="154" cm="1">
        <f t="array" ref="K1271">ROUND(
IF(C1271="Beer",
SUM(LOOKUP(2,1/(SRP!$B$8:$B$10&lt;=E1271)/(SRP!$C$8:$C$10&gt;=E1271),SRP!$D$8:$D$10)*(G1271/100)*(E1271/1000)),
IF(C1271="Spirits",
SUM(LOOKUP(2,1/(SRP!$B$2:$B$7&lt;=E1271)/(SRP!$C$2:$C$7&gt;=E1271),SRP!$D$2:$D$7)*(G1271/100)*(E1271/1000)),
IF(AND(C1271="Wine",D1271="Fortified Wines"),
SUM(LOOKUP(2,1/(SRP!$B$26:$B$29&lt;=E1271)/(SRP!$C$26:$C$29&gt;=E1271),SRP!$D$26:$D$29)*(G1271/100)*(E1271/1000)),
IF(C1271="Wine",
SUM(LOOKUP(2,1/(SRP!$B$21:$B$25&lt;=E1271)/(SRP!$C$21:$C$25&gt;=E1271),SRP!$D$21:$D$25)*(G1271/100)*(E1271/1000)),
IF(AND(C1271="Ready to Drink",D1271="RTD-One Pour Cocktail&gt;7%&lt;=14.5"),
SUM(LOOKUP(2,1/(SRP!$B$16:$B$20&lt;=E1271)/(SRP!$C$16:$C$20&gt;=E1271),SRP!$D$16:$D$20)*(G1271/100)*(E1271/1000)),
IF(C1271="Ready to Drink",
SUM(LOOKUP(2,1/(SRP!$B$11:$B$15&lt;=E1271)/(SRP!$C$11:$C$15&gt;=E1271),SRP!$D$11:$D$15)*(G1271/100)*(E1271/1000)),
0)))))),2)</f>
        <v>23.42</v>
      </c>
      <c r="L1271" s="173" t="str">
        <f t="shared" si="19"/>
        <v>Spirits750</v>
      </c>
      <c r="M1271" s="154">
        <f>VLOOKUP(L1271,'Slope %'!C:D,2,0)</f>
        <v>7.0000000000000007E-2</v>
      </c>
    </row>
    <row r="1272" spans="1:13" x14ac:dyDescent="0.25">
      <c r="A1272" s="169">
        <v>23438</v>
      </c>
      <c r="B1272" s="170" t="s">
        <v>1244</v>
      </c>
      <c r="C1272" s="170" t="s">
        <v>15</v>
      </c>
      <c r="D1272" s="170" t="s">
        <v>93</v>
      </c>
      <c r="E1272" s="170">
        <v>750</v>
      </c>
      <c r="F1272" s="170">
        <v>12</v>
      </c>
      <c r="G1272" s="171">
        <v>40</v>
      </c>
      <c r="H1272" s="170" t="s">
        <v>177</v>
      </c>
      <c r="I1272" s="171">
        <v>46.99</v>
      </c>
      <c r="J1272" s="169">
        <v>1</v>
      </c>
      <c r="K1272" s="154" cm="1">
        <f t="array" ref="K1272">ROUND(
IF(C1272="Beer",
SUM(LOOKUP(2,1/(SRP!$B$8:$B$10&lt;=E1272)/(SRP!$C$8:$C$10&gt;=E1272),SRP!$D$8:$D$10)*(G1272/100)*(E1272/1000)),
IF(C1272="Spirits",
SUM(LOOKUP(2,1/(SRP!$B$2:$B$7&lt;=E1272)/(SRP!$C$2:$C$7&gt;=E1272),SRP!$D$2:$D$7)*(G1272/100)*(E1272/1000)),
IF(AND(C1272="Wine",D1272="Fortified Wines"),
SUM(LOOKUP(2,1/(SRP!$B$26:$B$29&lt;=E1272)/(SRP!$C$26:$C$29&gt;=E1272),SRP!$D$26:$D$29)*(G1272/100)*(E1272/1000)),
IF(C1272="Wine",
SUM(LOOKUP(2,1/(SRP!$B$21:$B$25&lt;=E1272)/(SRP!$C$21:$C$25&gt;=E1272),SRP!$D$21:$D$25)*(G1272/100)*(E1272/1000)),
IF(AND(C1272="Ready to Drink",D1272="RTD-One Pour Cocktail&gt;7%&lt;=14.5"),
SUM(LOOKUP(2,1/(SRP!$B$16:$B$20&lt;=E1272)/(SRP!$C$16:$C$20&gt;=E1272),SRP!$D$16:$D$20)*(G1272/100)*(E1272/1000)),
IF(C1272="Ready to Drink",
SUM(LOOKUP(2,1/(SRP!$B$11:$B$15&lt;=E1272)/(SRP!$C$11:$C$15&gt;=E1272),SRP!$D$11:$D$15)*(G1272/100)*(E1272/1000)),
0)))))),2)</f>
        <v>23.42</v>
      </c>
      <c r="L1272" s="173" t="str">
        <f t="shared" si="19"/>
        <v>Spirits750</v>
      </c>
      <c r="M1272" s="154">
        <f>VLOOKUP(L1272,'Slope %'!C:D,2,0)</f>
        <v>7.0000000000000007E-2</v>
      </c>
    </row>
    <row r="1273" spans="1:13" x14ac:dyDescent="0.25">
      <c r="A1273" s="169">
        <v>23439</v>
      </c>
      <c r="B1273" s="170" t="s">
        <v>1245</v>
      </c>
      <c r="C1273" s="170" t="s">
        <v>15</v>
      </c>
      <c r="D1273" s="170" t="s">
        <v>93</v>
      </c>
      <c r="E1273" s="170">
        <v>750</v>
      </c>
      <c r="F1273" s="170">
        <v>6</v>
      </c>
      <c r="G1273" s="171">
        <v>40</v>
      </c>
      <c r="H1273" s="170" t="s">
        <v>177</v>
      </c>
      <c r="I1273" s="171">
        <v>73.989999999999995</v>
      </c>
      <c r="J1273" s="169">
        <v>1</v>
      </c>
      <c r="K1273" s="154" cm="1">
        <f t="array" ref="K1273">ROUND(
IF(C1273="Beer",
SUM(LOOKUP(2,1/(SRP!$B$8:$B$10&lt;=E1273)/(SRP!$C$8:$C$10&gt;=E1273),SRP!$D$8:$D$10)*(G1273/100)*(E1273/1000)),
IF(C1273="Spirits",
SUM(LOOKUP(2,1/(SRP!$B$2:$B$7&lt;=E1273)/(SRP!$C$2:$C$7&gt;=E1273),SRP!$D$2:$D$7)*(G1273/100)*(E1273/1000)),
IF(AND(C1273="Wine",D1273="Fortified Wines"),
SUM(LOOKUP(2,1/(SRP!$B$26:$B$29&lt;=E1273)/(SRP!$C$26:$C$29&gt;=E1273),SRP!$D$26:$D$29)*(G1273/100)*(E1273/1000)),
IF(C1273="Wine",
SUM(LOOKUP(2,1/(SRP!$B$21:$B$25&lt;=E1273)/(SRP!$C$21:$C$25&gt;=E1273),SRP!$D$21:$D$25)*(G1273/100)*(E1273/1000)),
IF(AND(C1273="Ready to Drink",D1273="RTD-One Pour Cocktail&gt;7%&lt;=14.5"),
SUM(LOOKUP(2,1/(SRP!$B$16:$B$20&lt;=E1273)/(SRP!$C$16:$C$20&gt;=E1273),SRP!$D$16:$D$20)*(G1273/100)*(E1273/1000)),
IF(C1273="Ready to Drink",
SUM(LOOKUP(2,1/(SRP!$B$11:$B$15&lt;=E1273)/(SRP!$C$11:$C$15&gt;=E1273),SRP!$D$11:$D$15)*(G1273/100)*(E1273/1000)),
0)))))),2)</f>
        <v>23.42</v>
      </c>
      <c r="L1273" s="173" t="str">
        <f t="shared" si="19"/>
        <v>Spirits750</v>
      </c>
      <c r="M1273" s="154">
        <f>VLOOKUP(L1273,'Slope %'!C:D,2,0)</f>
        <v>7.0000000000000007E-2</v>
      </c>
    </row>
    <row r="1274" spans="1:13" x14ac:dyDescent="0.25">
      <c r="A1274" s="169">
        <v>23440</v>
      </c>
      <c r="B1274" s="170" t="s">
        <v>1246</v>
      </c>
      <c r="C1274" s="170" t="s">
        <v>15</v>
      </c>
      <c r="D1274" s="170" t="s">
        <v>19</v>
      </c>
      <c r="E1274" s="170">
        <v>750</v>
      </c>
      <c r="F1274" s="170">
        <v>12</v>
      </c>
      <c r="G1274" s="171">
        <v>40</v>
      </c>
      <c r="H1274" s="170" t="s">
        <v>222</v>
      </c>
      <c r="I1274" s="171">
        <v>25.99</v>
      </c>
      <c r="J1274" s="169">
        <v>1</v>
      </c>
      <c r="K1274" s="154" cm="1">
        <f t="array" ref="K1274">ROUND(
IF(C1274="Beer",
SUM(LOOKUP(2,1/(SRP!$B$8:$B$10&lt;=E1274)/(SRP!$C$8:$C$10&gt;=E1274),SRP!$D$8:$D$10)*(G1274/100)*(E1274/1000)),
IF(C1274="Spirits",
SUM(LOOKUP(2,1/(SRP!$B$2:$B$7&lt;=E1274)/(SRP!$C$2:$C$7&gt;=E1274),SRP!$D$2:$D$7)*(G1274/100)*(E1274/1000)),
IF(AND(C1274="Wine",D1274="Fortified Wines"),
SUM(LOOKUP(2,1/(SRP!$B$26:$B$29&lt;=E1274)/(SRP!$C$26:$C$29&gt;=E1274),SRP!$D$26:$D$29)*(G1274/100)*(E1274/1000)),
IF(C1274="Wine",
SUM(LOOKUP(2,1/(SRP!$B$21:$B$25&lt;=E1274)/(SRP!$C$21:$C$25&gt;=E1274),SRP!$D$21:$D$25)*(G1274/100)*(E1274/1000)),
IF(AND(C1274="Ready to Drink",D1274="RTD-One Pour Cocktail&gt;7%&lt;=14.5"),
SUM(LOOKUP(2,1/(SRP!$B$16:$B$20&lt;=E1274)/(SRP!$C$16:$C$20&gt;=E1274),SRP!$D$16:$D$20)*(G1274/100)*(E1274/1000)),
IF(C1274="Ready to Drink",
SUM(LOOKUP(2,1/(SRP!$B$11:$B$15&lt;=E1274)/(SRP!$C$11:$C$15&gt;=E1274),SRP!$D$11:$D$15)*(G1274/100)*(E1274/1000)),
0)))))),2)</f>
        <v>23.42</v>
      </c>
      <c r="L1274" s="173" t="str">
        <f t="shared" si="19"/>
        <v>Spirits750</v>
      </c>
      <c r="M1274" s="154">
        <f>VLOOKUP(L1274,'Slope %'!C:D,2,0)</f>
        <v>7.0000000000000007E-2</v>
      </c>
    </row>
    <row r="1275" spans="1:13" x14ac:dyDescent="0.25">
      <c r="A1275" s="169">
        <v>23441</v>
      </c>
      <c r="B1275" s="170" t="s">
        <v>1246</v>
      </c>
      <c r="C1275" s="170" t="s">
        <v>15</v>
      </c>
      <c r="D1275" s="170" t="s">
        <v>19</v>
      </c>
      <c r="E1275" s="170">
        <v>1140</v>
      </c>
      <c r="F1275" s="170">
        <v>9</v>
      </c>
      <c r="G1275" s="171">
        <v>40</v>
      </c>
      <c r="H1275" s="170" t="s">
        <v>222</v>
      </c>
      <c r="I1275" s="171">
        <v>37.49</v>
      </c>
      <c r="J1275" s="169">
        <v>1</v>
      </c>
      <c r="K1275" s="154" cm="1">
        <f t="array" ref="K1275">ROUND(
IF(C1275="Beer",
SUM(LOOKUP(2,1/(SRP!$B$8:$B$10&lt;=E1275)/(SRP!$C$8:$C$10&gt;=E1275),SRP!$D$8:$D$10)*(G1275/100)*(E1275/1000)),
IF(C1275="Spirits",
SUM(LOOKUP(2,1/(SRP!$B$2:$B$7&lt;=E1275)/(SRP!$C$2:$C$7&gt;=E1275),SRP!$D$2:$D$7)*(G1275/100)*(E1275/1000)),
IF(AND(C1275="Wine",D1275="Fortified Wines"),
SUM(LOOKUP(2,1/(SRP!$B$26:$B$29&lt;=E1275)/(SRP!$C$26:$C$29&gt;=E1275),SRP!$D$26:$D$29)*(G1275/100)*(E1275/1000)),
IF(C1275="Wine",
SUM(LOOKUP(2,1/(SRP!$B$21:$B$25&lt;=E1275)/(SRP!$C$21:$C$25&gt;=E1275),SRP!$D$21:$D$25)*(G1275/100)*(E1275/1000)),
IF(AND(C1275="Ready to Drink",D1275="RTD-One Pour Cocktail&gt;7%&lt;=14.5"),
SUM(LOOKUP(2,1/(SRP!$B$16:$B$20&lt;=E1275)/(SRP!$C$16:$C$20&gt;=E1275),SRP!$D$16:$D$20)*(G1275/100)*(E1275/1000)),
IF(C1275="Ready to Drink",
SUM(LOOKUP(2,1/(SRP!$B$11:$B$15&lt;=E1275)/(SRP!$C$11:$C$15&gt;=E1275),SRP!$D$11:$D$15)*(G1275/100)*(E1275/1000)),
0)))))),2)</f>
        <v>35.6</v>
      </c>
      <c r="L1275" s="173" t="str">
        <f t="shared" si="19"/>
        <v>Spirits1140</v>
      </c>
      <c r="M1275" s="154">
        <f>VLOOKUP(L1275,'Slope %'!C:D,2,0)</f>
        <v>0.05</v>
      </c>
    </row>
    <row r="1276" spans="1:13" x14ac:dyDescent="0.25">
      <c r="A1276" s="169">
        <v>23451</v>
      </c>
      <c r="B1276" s="170" t="s">
        <v>1247</v>
      </c>
      <c r="C1276" s="170" t="s">
        <v>263</v>
      </c>
      <c r="D1276" s="170" t="s">
        <v>909</v>
      </c>
      <c r="E1276" s="170">
        <v>355</v>
      </c>
      <c r="F1276" s="170">
        <v>24</v>
      </c>
      <c r="G1276" s="171">
        <v>5</v>
      </c>
      <c r="H1276" s="170" t="s">
        <v>54</v>
      </c>
      <c r="I1276" s="171">
        <v>3.09</v>
      </c>
      <c r="J1276" s="169">
        <v>1</v>
      </c>
      <c r="K1276" s="154" cm="1">
        <f t="array" ref="K1276">ROUND(
IF(C1276="Beer",
SUM(LOOKUP(2,1/(SRP!$B$8:$B$10&lt;=E1276)/(SRP!$C$8:$C$10&gt;=E1276),SRP!$D$8:$D$10)*(G1276/100)*(E1276/1000)),
IF(C1276="Spirits",
SUM(LOOKUP(2,1/(SRP!$B$2:$B$7&lt;=E1276)/(SRP!$C$2:$C$7&gt;=E1276),SRP!$D$2:$D$7)*(G1276/100)*(E1276/1000)),
IF(AND(C1276="Wine",D1276="Fortified Wines"),
SUM(LOOKUP(2,1/(SRP!$B$26:$B$29&lt;=E1276)/(SRP!$C$26:$C$29&gt;=E1276),SRP!$D$26:$D$29)*(G1276/100)*(E1276/1000)),
IF(C1276="Wine",
SUM(LOOKUP(2,1/(SRP!$B$21:$B$25&lt;=E1276)/(SRP!$C$21:$C$25&gt;=E1276),SRP!$D$21:$D$25)*(G1276/100)*(E1276/1000)),
IF(AND(C1276="Ready to Drink",D1276="RTD-One Pour Cocktail&gt;7%&lt;=14.5"),
SUM(LOOKUP(2,1/(SRP!$B$16:$B$20&lt;=E1276)/(SRP!$C$16:$C$20&gt;=E1276),SRP!$D$16:$D$20)*(G1276/100)*(E1276/1000)),
IF(C1276="Ready to Drink",
SUM(LOOKUP(2,1/(SRP!$B$11:$B$15&lt;=E1276)/(SRP!$C$11:$C$15&gt;=E1276),SRP!$D$11:$D$15)*(G1276/100)*(E1276/1000)),
0)))))),2)</f>
        <v>1.57</v>
      </c>
      <c r="L1276" s="173" t="str">
        <f t="shared" si="19"/>
        <v>Ready to Drink355</v>
      </c>
      <c r="M1276" s="154">
        <f>VLOOKUP(L1276,'Slope %'!C:D,2,0)</f>
        <v>0.12</v>
      </c>
    </row>
    <row r="1277" spans="1:13" x14ac:dyDescent="0.25">
      <c r="A1277" s="169">
        <v>23451</v>
      </c>
      <c r="B1277" s="170" t="s">
        <v>1247</v>
      </c>
      <c r="C1277" s="170" t="s">
        <v>263</v>
      </c>
      <c r="D1277" s="170" t="s">
        <v>909</v>
      </c>
      <c r="E1277" s="170">
        <v>355</v>
      </c>
      <c r="F1277" s="170">
        <v>24</v>
      </c>
      <c r="G1277" s="171">
        <v>5</v>
      </c>
      <c r="H1277" s="170" t="s">
        <v>54</v>
      </c>
      <c r="I1277" s="171">
        <v>3.09</v>
      </c>
      <c r="J1277" s="169">
        <v>1</v>
      </c>
      <c r="K1277" s="154" cm="1">
        <f t="array" ref="K1277">ROUND(
IF(C1277="Beer",
SUM(LOOKUP(2,1/(SRP!$B$8:$B$10&lt;=E1277)/(SRP!$C$8:$C$10&gt;=E1277),SRP!$D$8:$D$10)*(G1277/100)*(E1277/1000)),
IF(C1277="Spirits",
SUM(LOOKUP(2,1/(SRP!$B$2:$B$7&lt;=E1277)/(SRP!$C$2:$C$7&gt;=E1277),SRP!$D$2:$D$7)*(G1277/100)*(E1277/1000)),
IF(AND(C1277="Wine",D1277="Fortified Wines"),
SUM(LOOKUP(2,1/(SRP!$B$26:$B$29&lt;=E1277)/(SRP!$C$26:$C$29&gt;=E1277),SRP!$D$26:$D$29)*(G1277/100)*(E1277/1000)),
IF(C1277="Wine",
SUM(LOOKUP(2,1/(SRP!$B$21:$B$25&lt;=E1277)/(SRP!$C$21:$C$25&gt;=E1277),SRP!$D$21:$D$25)*(G1277/100)*(E1277/1000)),
IF(AND(C1277="Ready to Drink",D1277="RTD-One Pour Cocktail&gt;7%&lt;=14.5"),
SUM(LOOKUP(2,1/(SRP!$B$16:$B$20&lt;=E1277)/(SRP!$C$16:$C$20&gt;=E1277),SRP!$D$16:$D$20)*(G1277/100)*(E1277/1000)),
IF(C1277="Ready to Drink",
SUM(LOOKUP(2,1/(SRP!$B$11:$B$15&lt;=E1277)/(SRP!$C$11:$C$15&gt;=E1277),SRP!$D$11:$D$15)*(G1277/100)*(E1277/1000)),
0)))))),2)</f>
        <v>1.57</v>
      </c>
      <c r="L1277" s="173" t="str">
        <f t="shared" si="19"/>
        <v>Ready to Drink355</v>
      </c>
      <c r="M1277" s="154">
        <f>VLOOKUP(L1277,'Slope %'!C:D,2,0)</f>
        <v>0.12</v>
      </c>
    </row>
    <row r="1278" spans="1:13" x14ac:dyDescent="0.25">
      <c r="A1278" s="169">
        <v>23499</v>
      </c>
      <c r="B1278" s="170" t="s">
        <v>1248</v>
      </c>
      <c r="C1278" s="170" t="s">
        <v>15</v>
      </c>
      <c r="D1278" s="170" t="s">
        <v>215</v>
      </c>
      <c r="E1278" s="170">
        <v>750</v>
      </c>
      <c r="F1278" s="170">
        <v>6</v>
      </c>
      <c r="G1278" s="171">
        <v>40</v>
      </c>
      <c r="H1278" s="170" t="s">
        <v>20</v>
      </c>
      <c r="I1278" s="171">
        <v>88.99</v>
      </c>
      <c r="J1278" s="169">
        <v>1</v>
      </c>
      <c r="K1278" s="154" cm="1">
        <f t="array" ref="K1278">ROUND(
IF(C1278="Beer",
SUM(LOOKUP(2,1/(SRP!$B$8:$B$10&lt;=E1278)/(SRP!$C$8:$C$10&gt;=E1278),SRP!$D$8:$D$10)*(G1278/100)*(E1278/1000)),
IF(C1278="Spirits",
SUM(LOOKUP(2,1/(SRP!$B$2:$B$7&lt;=E1278)/(SRP!$C$2:$C$7&gt;=E1278),SRP!$D$2:$D$7)*(G1278/100)*(E1278/1000)),
IF(AND(C1278="Wine",D1278="Fortified Wines"),
SUM(LOOKUP(2,1/(SRP!$B$26:$B$29&lt;=E1278)/(SRP!$C$26:$C$29&gt;=E1278),SRP!$D$26:$D$29)*(G1278/100)*(E1278/1000)),
IF(C1278="Wine",
SUM(LOOKUP(2,1/(SRP!$B$21:$B$25&lt;=E1278)/(SRP!$C$21:$C$25&gt;=E1278),SRP!$D$21:$D$25)*(G1278/100)*(E1278/1000)),
IF(AND(C1278="Ready to Drink",D1278="RTD-One Pour Cocktail&gt;7%&lt;=14.5"),
SUM(LOOKUP(2,1/(SRP!$B$16:$B$20&lt;=E1278)/(SRP!$C$16:$C$20&gt;=E1278),SRP!$D$16:$D$20)*(G1278/100)*(E1278/1000)),
IF(C1278="Ready to Drink",
SUM(LOOKUP(2,1/(SRP!$B$11:$B$15&lt;=E1278)/(SRP!$C$11:$C$15&gt;=E1278),SRP!$D$11:$D$15)*(G1278/100)*(E1278/1000)),
0)))))),2)</f>
        <v>23.42</v>
      </c>
      <c r="L1278" s="173" t="str">
        <f t="shared" si="19"/>
        <v>Spirits750</v>
      </c>
      <c r="M1278" s="154">
        <f>VLOOKUP(L1278,'Slope %'!C:D,2,0)</f>
        <v>7.0000000000000007E-2</v>
      </c>
    </row>
    <row r="1279" spans="1:13" x14ac:dyDescent="0.25">
      <c r="A1279" s="169">
        <v>23505</v>
      </c>
      <c r="B1279" s="170" t="s">
        <v>1249</v>
      </c>
      <c r="C1279" s="170" t="s">
        <v>24</v>
      </c>
      <c r="D1279" s="170" t="s">
        <v>575</v>
      </c>
      <c r="E1279" s="170">
        <v>750</v>
      </c>
      <c r="F1279" s="170">
        <v>12</v>
      </c>
      <c r="G1279" s="171">
        <v>10.5</v>
      </c>
      <c r="H1279" s="170" t="s">
        <v>1194</v>
      </c>
      <c r="I1279" s="171">
        <v>15.99</v>
      </c>
      <c r="J1279" s="169">
        <v>1</v>
      </c>
      <c r="K1279" s="154" cm="1">
        <f t="array" ref="K1279">ROUND(
IF(C1279="Beer",
SUM(LOOKUP(2,1/(SRP!$B$8:$B$10&lt;=E1279)/(SRP!$C$8:$C$10&gt;=E1279),SRP!$D$8:$D$10)*(G1279/100)*(E1279/1000)),
IF(C1279="Spirits",
SUM(LOOKUP(2,1/(SRP!$B$2:$B$7&lt;=E1279)/(SRP!$C$2:$C$7&gt;=E1279),SRP!$D$2:$D$7)*(G1279/100)*(E1279/1000)),
IF(AND(C1279="Wine",D1279="Fortified Wines"),
SUM(LOOKUP(2,1/(SRP!$B$26:$B$29&lt;=E1279)/(SRP!$C$26:$C$29&gt;=E1279),SRP!$D$26:$D$29)*(G1279/100)*(E1279/1000)),
IF(C1279="Wine",
SUM(LOOKUP(2,1/(SRP!$B$21:$B$25&lt;=E1279)/(SRP!$C$21:$C$25&gt;=E1279),SRP!$D$21:$D$25)*(G1279/100)*(E1279/1000)),
IF(AND(C1279="Ready to Drink",D1279="RTD-One Pour Cocktail&gt;7%&lt;=14.5"),
SUM(LOOKUP(2,1/(SRP!$B$16:$B$20&lt;=E1279)/(SRP!$C$16:$C$20&gt;=E1279),SRP!$D$16:$D$20)*(G1279/100)*(E1279/1000)),
IF(C1279="Ready to Drink",
SUM(LOOKUP(2,1/(SRP!$B$11:$B$15&lt;=E1279)/(SRP!$C$11:$C$15&gt;=E1279),SRP!$D$11:$D$15)*(G1279/100)*(E1279/1000)),
0)))))),2)</f>
        <v>6.15</v>
      </c>
      <c r="L1279" s="173" t="str">
        <f t="shared" si="19"/>
        <v>Wine750</v>
      </c>
      <c r="M1279" s="154">
        <f>VLOOKUP(L1279,'Slope %'!C:D,2,0)</f>
        <v>0.1</v>
      </c>
    </row>
    <row r="1280" spans="1:13" x14ac:dyDescent="0.25">
      <c r="A1280" s="169">
        <v>23575</v>
      </c>
      <c r="B1280" s="170" t="s">
        <v>1250</v>
      </c>
      <c r="C1280" s="170" t="s">
        <v>24</v>
      </c>
      <c r="D1280" s="170" t="s">
        <v>34</v>
      </c>
      <c r="E1280" s="170">
        <v>750</v>
      </c>
      <c r="F1280" s="170">
        <v>12</v>
      </c>
      <c r="G1280" s="171">
        <v>14.5</v>
      </c>
      <c r="H1280" s="170" t="s">
        <v>32</v>
      </c>
      <c r="I1280" s="171">
        <v>18.989999999999998</v>
      </c>
      <c r="J1280" s="169">
        <v>1</v>
      </c>
      <c r="K1280" s="154" cm="1">
        <f t="array" ref="K1280">ROUND(
IF(C1280="Beer",
SUM(LOOKUP(2,1/(SRP!$B$8:$B$10&lt;=E1280)/(SRP!$C$8:$C$10&gt;=E1280),SRP!$D$8:$D$10)*(G1280/100)*(E1280/1000)),
IF(C1280="Spirits",
SUM(LOOKUP(2,1/(SRP!$B$2:$B$7&lt;=E1280)/(SRP!$C$2:$C$7&gt;=E1280),SRP!$D$2:$D$7)*(G1280/100)*(E1280/1000)),
IF(AND(C1280="Wine",D1280="Fortified Wines"),
SUM(LOOKUP(2,1/(SRP!$B$26:$B$29&lt;=E1280)/(SRP!$C$26:$C$29&gt;=E1280),SRP!$D$26:$D$29)*(G1280/100)*(E1280/1000)),
IF(C1280="Wine",
SUM(LOOKUP(2,1/(SRP!$B$21:$B$25&lt;=E1280)/(SRP!$C$21:$C$25&gt;=E1280),SRP!$D$21:$D$25)*(G1280/100)*(E1280/1000)),
IF(AND(C1280="Ready to Drink",D1280="RTD-One Pour Cocktail&gt;7%&lt;=14.5"),
SUM(LOOKUP(2,1/(SRP!$B$16:$B$20&lt;=E1280)/(SRP!$C$16:$C$20&gt;=E1280),SRP!$D$16:$D$20)*(G1280/100)*(E1280/1000)),
IF(C1280="Ready to Drink",
SUM(LOOKUP(2,1/(SRP!$B$11:$B$15&lt;=E1280)/(SRP!$C$11:$C$15&gt;=E1280),SRP!$D$11:$D$15)*(G1280/100)*(E1280/1000)),
0)))))),2)</f>
        <v>8.49</v>
      </c>
      <c r="L1280" s="173" t="str">
        <f t="shared" si="19"/>
        <v>Wine750</v>
      </c>
      <c r="M1280" s="154">
        <f>VLOOKUP(L1280,'Slope %'!C:D,2,0)</f>
        <v>0.1</v>
      </c>
    </row>
    <row r="1281" spans="1:13" x14ac:dyDescent="0.25">
      <c r="A1281" s="169">
        <v>23626</v>
      </c>
      <c r="B1281" s="170" t="s">
        <v>1251</v>
      </c>
      <c r="C1281" s="170" t="s">
        <v>15</v>
      </c>
      <c r="D1281" s="170" t="s">
        <v>90</v>
      </c>
      <c r="E1281" s="170">
        <v>750</v>
      </c>
      <c r="F1281" s="170">
        <v>6</v>
      </c>
      <c r="G1281" s="171">
        <v>47</v>
      </c>
      <c r="H1281" s="170" t="s">
        <v>91</v>
      </c>
      <c r="I1281" s="171">
        <v>124.99</v>
      </c>
      <c r="J1281" s="169">
        <v>1</v>
      </c>
      <c r="K1281" s="154" cm="1">
        <f t="array" ref="K1281">ROUND(
IF(C1281="Beer",
SUM(LOOKUP(2,1/(SRP!$B$8:$B$10&lt;=E1281)/(SRP!$C$8:$C$10&gt;=E1281),SRP!$D$8:$D$10)*(G1281/100)*(E1281/1000)),
IF(C1281="Spirits",
SUM(LOOKUP(2,1/(SRP!$B$2:$B$7&lt;=E1281)/(SRP!$C$2:$C$7&gt;=E1281),SRP!$D$2:$D$7)*(G1281/100)*(E1281/1000)),
IF(AND(C1281="Wine",D1281="Fortified Wines"),
SUM(LOOKUP(2,1/(SRP!$B$26:$B$29&lt;=E1281)/(SRP!$C$26:$C$29&gt;=E1281),SRP!$D$26:$D$29)*(G1281/100)*(E1281/1000)),
IF(C1281="Wine",
SUM(LOOKUP(2,1/(SRP!$B$21:$B$25&lt;=E1281)/(SRP!$C$21:$C$25&gt;=E1281),SRP!$D$21:$D$25)*(G1281/100)*(E1281/1000)),
IF(AND(C1281="Ready to Drink",D1281="RTD-One Pour Cocktail&gt;7%&lt;=14.5"),
SUM(LOOKUP(2,1/(SRP!$B$16:$B$20&lt;=E1281)/(SRP!$C$16:$C$20&gt;=E1281),SRP!$D$16:$D$20)*(G1281/100)*(E1281/1000)),
IF(C1281="Ready to Drink",
SUM(LOOKUP(2,1/(SRP!$B$11:$B$15&lt;=E1281)/(SRP!$C$11:$C$15&gt;=E1281),SRP!$D$11:$D$15)*(G1281/100)*(E1281/1000)),
0)))))),2)</f>
        <v>27.52</v>
      </c>
      <c r="L1281" s="173" t="str">
        <f t="shared" si="19"/>
        <v>Spirits750</v>
      </c>
      <c r="M1281" s="154">
        <f>VLOOKUP(L1281,'Slope %'!C:D,2,0)</f>
        <v>7.0000000000000007E-2</v>
      </c>
    </row>
    <row r="1282" spans="1:13" x14ac:dyDescent="0.25">
      <c r="A1282" s="169">
        <v>23637</v>
      </c>
      <c r="B1282" s="170" t="s">
        <v>1252</v>
      </c>
      <c r="C1282" s="170" t="s">
        <v>15</v>
      </c>
      <c r="D1282" s="170" t="s">
        <v>90</v>
      </c>
      <c r="E1282" s="170">
        <v>750</v>
      </c>
      <c r="F1282" s="170">
        <v>12</v>
      </c>
      <c r="G1282" s="171">
        <v>40</v>
      </c>
      <c r="H1282" s="170" t="s">
        <v>17</v>
      </c>
      <c r="I1282" s="171">
        <v>129.99</v>
      </c>
      <c r="J1282" s="169">
        <v>1</v>
      </c>
      <c r="K1282" s="154" cm="1">
        <f t="array" ref="K1282">ROUND(
IF(C1282="Beer",
SUM(LOOKUP(2,1/(SRP!$B$8:$B$10&lt;=E1282)/(SRP!$C$8:$C$10&gt;=E1282),SRP!$D$8:$D$10)*(G1282/100)*(E1282/1000)),
IF(C1282="Spirits",
SUM(LOOKUP(2,1/(SRP!$B$2:$B$7&lt;=E1282)/(SRP!$C$2:$C$7&gt;=E1282),SRP!$D$2:$D$7)*(G1282/100)*(E1282/1000)),
IF(AND(C1282="Wine",D1282="Fortified Wines"),
SUM(LOOKUP(2,1/(SRP!$B$26:$B$29&lt;=E1282)/(SRP!$C$26:$C$29&gt;=E1282),SRP!$D$26:$D$29)*(G1282/100)*(E1282/1000)),
IF(C1282="Wine",
SUM(LOOKUP(2,1/(SRP!$B$21:$B$25&lt;=E1282)/(SRP!$C$21:$C$25&gt;=E1282),SRP!$D$21:$D$25)*(G1282/100)*(E1282/1000)),
IF(AND(C1282="Ready to Drink",D1282="RTD-One Pour Cocktail&gt;7%&lt;=14.5"),
SUM(LOOKUP(2,1/(SRP!$B$16:$B$20&lt;=E1282)/(SRP!$C$16:$C$20&gt;=E1282),SRP!$D$16:$D$20)*(G1282/100)*(E1282/1000)),
IF(C1282="Ready to Drink",
SUM(LOOKUP(2,1/(SRP!$B$11:$B$15&lt;=E1282)/(SRP!$C$11:$C$15&gt;=E1282),SRP!$D$11:$D$15)*(G1282/100)*(E1282/1000)),
0)))))),2)</f>
        <v>23.42</v>
      </c>
      <c r="L1282" s="173" t="str">
        <f t="shared" si="19"/>
        <v>Spirits750</v>
      </c>
      <c r="M1282" s="154">
        <f>VLOOKUP(L1282,'Slope %'!C:D,2,0)</f>
        <v>7.0000000000000007E-2</v>
      </c>
    </row>
    <row r="1283" spans="1:13" x14ac:dyDescent="0.25">
      <c r="A1283" s="169">
        <v>23706</v>
      </c>
      <c r="B1283" s="170" t="s">
        <v>319</v>
      </c>
      <c r="C1283" s="170" t="s">
        <v>15</v>
      </c>
      <c r="D1283" s="170" t="s">
        <v>28</v>
      </c>
      <c r="E1283" s="170">
        <v>750</v>
      </c>
      <c r="F1283" s="170">
        <v>12</v>
      </c>
      <c r="G1283" s="171">
        <v>40</v>
      </c>
      <c r="H1283" s="170" t="s">
        <v>43</v>
      </c>
      <c r="I1283" s="171">
        <v>27.49</v>
      </c>
      <c r="J1283" s="169">
        <v>1</v>
      </c>
      <c r="K1283" s="154" cm="1">
        <f t="array" ref="K1283">ROUND(
IF(C1283="Beer",
SUM(LOOKUP(2,1/(SRP!$B$8:$B$10&lt;=E1283)/(SRP!$C$8:$C$10&gt;=E1283),SRP!$D$8:$D$10)*(G1283/100)*(E1283/1000)),
IF(C1283="Spirits",
SUM(LOOKUP(2,1/(SRP!$B$2:$B$7&lt;=E1283)/(SRP!$C$2:$C$7&gt;=E1283),SRP!$D$2:$D$7)*(G1283/100)*(E1283/1000)),
IF(AND(C1283="Wine",D1283="Fortified Wines"),
SUM(LOOKUP(2,1/(SRP!$B$26:$B$29&lt;=E1283)/(SRP!$C$26:$C$29&gt;=E1283),SRP!$D$26:$D$29)*(G1283/100)*(E1283/1000)),
IF(C1283="Wine",
SUM(LOOKUP(2,1/(SRP!$B$21:$B$25&lt;=E1283)/(SRP!$C$21:$C$25&gt;=E1283),SRP!$D$21:$D$25)*(G1283/100)*(E1283/1000)),
IF(AND(C1283="Ready to Drink",D1283="RTD-One Pour Cocktail&gt;7%&lt;=14.5"),
SUM(LOOKUP(2,1/(SRP!$B$16:$B$20&lt;=E1283)/(SRP!$C$16:$C$20&gt;=E1283),SRP!$D$16:$D$20)*(G1283/100)*(E1283/1000)),
IF(C1283="Ready to Drink",
SUM(LOOKUP(2,1/(SRP!$B$11:$B$15&lt;=E1283)/(SRP!$C$11:$C$15&gt;=E1283),SRP!$D$11:$D$15)*(G1283/100)*(E1283/1000)),
0)))))),2)</f>
        <v>23.42</v>
      </c>
      <c r="L1283" s="173" t="str">
        <f t="shared" ref="L1283:L1346" si="20">(_xlfn.CONCAT(C1283,E1283))</f>
        <v>Spirits750</v>
      </c>
      <c r="M1283" s="154">
        <f>VLOOKUP(L1283,'Slope %'!C:D,2,0)</f>
        <v>7.0000000000000007E-2</v>
      </c>
    </row>
    <row r="1284" spans="1:13" x14ac:dyDescent="0.25">
      <c r="A1284" s="169">
        <v>23768</v>
      </c>
      <c r="B1284" s="170" t="s">
        <v>1253</v>
      </c>
      <c r="C1284" s="170" t="s">
        <v>24</v>
      </c>
      <c r="D1284" s="170" t="s">
        <v>42</v>
      </c>
      <c r="E1284" s="170">
        <v>750</v>
      </c>
      <c r="F1284" s="170">
        <v>12</v>
      </c>
      <c r="G1284" s="171">
        <v>14</v>
      </c>
      <c r="H1284" s="170" t="s">
        <v>1254</v>
      </c>
      <c r="I1284" s="171">
        <v>17.989999999999998</v>
      </c>
      <c r="J1284" s="169">
        <v>1</v>
      </c>
      <c r="K1284" s="154" cm="1">
        <f t="array" ref="K1284">ROUND(
IF(C1284="Beer",
SUM(LOOKUP(2,1/(SRP!$B$8:$B$10&lt;=E1284)/(SRP!$C$8:$C$10&gt;=E1284),SRP!$D$8:$D$10)*(G1284/100)*(E1284/1000)),
IF(C1284="Spirits",
SUM(LOOKUP(2,1/(SRP!$B$2:$B$7&lt;=E1284)/(SRP!$C$2:$C$7&gt;=E1284),SRP!$D$2:$D$7)*(G1284/100)*(E1284/1000)),
IF(AND(C1284="Wine",D1284="Fortified Wines"),
SUM(LOOKUP(2,1/(SRP!$B$26:$B$29&lt;=E1284)/(SRP!$C$26:$C$29&gt;=E1284),SRP!$D$26:$D$29)*(G1284/100)*(E1284/1000)),
IF(C1284="Wine",
SUM(LOOKUP(2,1/(SRP!$B$21:$B$25&lt;=E1284)/(SRP!$C$21:$C$25&gt;=E1284),SRP!$D$21:$D$25)*(G1284/100)*(E1284/1000)),
IF(AND(C1284="Ready to Drink",D1284="RTD-One Pour Cocktail&gt;7%&lt;=14.5"),
SUM(LOOKUP(2,1/(SRP!$B$16:$B$20&lt;=E1284)/(SRP!$C$16:$C$20&gt;=E1284),SRP!$D$16:$D$20)*(G1284/100)*(E1284/1000)),
IF(C1284="Ready to Drink",
SUM(LOOKUP(2,1/(SRP!$B$11:$B$15&lt;=E1284)/(SRP!$C$11:$C$15&gt;=E1284),SRP!$D$11:$D$15)*(G1284/100)*(E1284/1000)),
0)))))),2)</f>
        <v>8.1999999999999993</v>
      </c>
      <c r="L1284" s="173" t="str">
        <f t="shared" si="20"/>
        <v>Wine750</v>
      </c>
      <c r="M1284" s="154">
        <f>VLOOKUP(L1284,'Slope %'!C:D,2,0)</f>
        <v>0.1</v>
      </c>
    </row>
    <row r="1285" spans="1:13" x14ac:dyDescent="0.25">
      <c r="A1285" s="169">
        <v>23773</v>
      </c>
      <c r="B1285" s="170" t="s">
        <v>1255</v>
      </c>
      <c r="C1285" s="170" t="s">
        <v>11</v>
      </c>
      <c r="D1285" s="170" t="s">
        <v>303</v>
      </c>
      <c r="E1285" s="170">
        <v>473</v>
      </c>
      <c r="F1285" s="170">
        <v>24</v>
      </c>
      <c r="G1285" s="171">
        <v>7.2</v>
      </c>
      <c r="H1285" s="170" t="s">
        <v>1053</v>
      </c>
      <c r="I1285" s="171">
        <v>3.99</v>
      </c>
      <c r="J1285" s="169">
        <v>1</v>
      </c>
      <c r="K1285" s="154" cm="1">
        <f t="array" ref="K1285">ROUND(
IF(C1285="Beer",
SUM(LOOKUP(2,1/(SRP!$B$8:$B$10&lt;=E1285)/(SRP!$C$8:$C$10&gt;=E1285),SRP!$D$8:$D$10)*(G1285/100)*(E1285/1000)),
IF(C1285="Spirits",
SUM(LOOKUP(2,1/(SRP!$B$2:$B$7&lt;=E1285)/(SRP!$C$2:$C$7&gt;=E1285),SRP!$D$2:$D$7)*(G1285/100)*(E1285/1000)),
IF(AND(C1285="Wine",D1285="Fortified Wines"),
SUM(LOOKUP(2,1/(SRP!$B$26:$B$29&lt;=E1285)/(SRP!$C$26:$C$29&gt;=E1285),SRP!$D$26:$D$29)*(G1285/100)*(E1285/1000)),
IF(C1285="Wine",
SUM(LOOKUP(2,1/(SRP!$B$21:$B$25&lt;=E1285)/(SRP!$C$21:$C$25&gt;=E1285),SRP!$D$21:$D$25)*(G1285/100)*(E1285/1000)),
IF(AND(C1285="Ready to Drink",D1285="RTD-One Pour Cocktail&gt;7%&lt;=14.5"),
SUM(LOOKUP(2,1/(SRP!$B$16:$B$20&lt;=E1285)/(SRP!$C$16:$C$20&gt;=E1285),SRP!$D$16:$D$20)*(G1285/100)*(E1285/1000)),
IF(C1285="Ready to Drink",
SUM(LOOKUP(2,1/(SRP!$B$11:$B$15&lt;=E1285)/(SRP!$C$11:$C$15&gt;=E1285),SRP!$D$11:$D$15)*(G1285/100)*(E1285/1000)),
0)))))),2)</f>
        <v>2.66</v>
      </c>
      <c r="L1285" s="173" t="str">
        <f t="shared" si="20"/>
        <v>Beer473</v>
      </c>
      <c r="M1285" s="154">
        <f>VLOOKUP(L1285,'Slope %'!C:D,2,0)</f>
        <v>0.12</v>
      </c>
    </row>
    <row r="1286" spans="1:13" x14ac:dyDescent="0.25">
      <c r="A1286" s="169">
        <v>23784</v>
      </c>
      <c r="B1286" s="170" t="s">
        <v>1256</v>
      </c>
      <c r="C1286" s="170" t="s">
        <v>15</v>
      </c>
      <c r="D1286" s="170" t="s">
        <v>51</v>
      </c>
      <c r="E1286" s="170">
        <v>750</v>
      </c>
      <c r="F1286" s="170">
        <v>6</v>
      </c>
      <c r="G1286" s="171">
        <v>42.5</v>
      </c>
      <c r="H1286" s="170" t="s">
        <v>73</v>
      </c>
      <c r="I1286" s="171">
        <v>54.99</v>
      </c>
      <c r="J1286" s="169">
        <v>1</v>
      </c>
      <c r="K1286" s="154" cm="1">
        <f t="array" ref="K1286">ROUND(
IF(C1286="Beer",
SUM(LOOKUP(2,1/(SRP!$B$8:$B$10&lt;=E1286)/(SRP!$C$8:$C$10&gt;=E1286),SRP!$D$8:$D$10)*(G1286/100)*(E1286/1000)),
IF(C1286="Spirits",
SUM(LOOKUP(2,1/(SRP!$B$2:$B$7&lt;=E1286)/(SRP!$C$2:$C$7&gt;=E1286),SRP!$D$2:$D$7)*(G1286/100)*(E1286/1000)),
IF(AND(C1286="Wine",D1286="Fortified Wines"),
SUM(LOOKUP(2,1/(SRP!$B$26:$B$29&lt;=E1286)/(SRP!$C$26:$C$29&gt;=E1286),SRP!$D$26:$D$29)*(G1286/100)*(E1286/1000)),
IF(C1286="Wine",
SUM(LOOKUP(2,1/(SRP!$B$21:$B$25&lt;=E1286)/(SRP!$C$21:$C$25&gt;=E1286),SRP!$D$21:$D$25)*(G1286/100)*(E1286/1000)),
IF(AND(C1286="Ready to Drink",D1286="RTD-One Pour Cocktail&gt;7%&lt;=14.5"),
SUM(LOOKUP(2,1/(SRP!$B$16:$B$20&lt;=E1286)/(SRP!$C$16:$C$20&gt;=E1286),SRP!$D$16:$D$20)*(G1286/100)*(E1286/1000)),
IF(C1286="Ready to Drink",
SUM(LOOKUP(2,1/(SRP!$B$11:$B$15&lt;=E1286)/(SRP!$C$11:$C$15&gt;=E1286),SRP!$D$11:$D$15)*(G1286/100)*(E1286/1000)),
0)))))),2)</f>
        <v>24.88</v>
      </c>
      <c r="L1286" s="173" t="str">
        <f t="shared" si="20"/>
        <v>Spirits750</v>
      </c>
      <c r="M1286" s="154">
        <f>VLOOKUP(L1286,'Slope %'!C:D,2,0)</f>
        <v>7.0000000000000007E-2</v>
      </c>
    </row>
    <row r="1287" spans="1:13" x14ac:dyDescent="0.25">
      <c r="A1287" s="169">
        <v>23802</v>
      </c>
      <c r="B1287" s="170" t="s">
        <v>1257</v>
      </c>
      <c r="C1287" s="170" t="s">
        <v>15</v>
      </c>
      <c r="D1287" s="170" t="s">
        <v>227</v>
      </c>
      <c r="E1287" s="170">
        <v>750</v>
      </c>
      <c r="F1287" s="170">
        <v>12</v>
      </c>
      <c r="G1287" s="171">
        <v>40</v>
      </c>
      <c r="H1287" s="170" t="s">
        <v>43</v>
      </c>
      <c r="I1287" s="171">
        <v>37.29</v>
      </c>
      <c r="J1287" s="169">
        <v>1</v>
      </c>
      <c r="K1287" s="154" cm="1">
        <f t="array" ref="K1287">ROUND(
IF(C1287="Beer",
SUM(LOOKUP(2,1/(SRP!$B$8:$B$10&lt;=E1287)/(SRP!$C$8:$C$10&gt;=E1287),SRP!$D$8:$D$10)*(G1287/100)*(E1287/1000)),
IF(C1287="Spirits",
SUM(LOOKUP(2,1/(SRP!$B$2:$B$7&lt;=E1287)/(SRP!$C$2:$C$7&gt;=E1287),SRP!$D$2:$D$7)*(G1287/100)*(E1287/1000)),
IF(AND(C1287="Wine",D1287="Fortified Wines"),
SUM(LOOKUP(2,1/(SRP!$B$26:$B$29&lt;=E1287)/(SRP!$C$26:$C$29&gt;=E1287),SRP!$D$26:$D$29)*(G1287/100)*(E1287/1000)),
IF(C1287="Wine",
SUM(LOOKUP(2,1/(SRP!$B$21:$B$25&lt;=E1287)/(SRP!$C$21:$C$25&gt;=E1287),SRP!$D$21:$D$25)*(G1287/100)*(E1287/1000)),
IF(AND(C1287="Ready to Drink",D1287="RTD-One Pour Cocktail&gt;7%&lt;=14.5"),
SUM(LOOKUP(2,1/(SRP!$B$16:$B$20&lt;=E1287)/(SRP!$C$16:$C$20&gt;=E1287),SRP!$D$16:$D$20)*(G1287/100)*(E1287/1000)),
IF(C1287="Ready to Drink",
SUM(LOOKUP(2,1/(SRP!$B$11:$B$15&lt;=E1287)/(SRP!$C$11:$C$15&gt;=E1287),SRP!$D$11:$D$15)*(G1287/100)*(E1287/1000)),
0)))))),2)</f>
        <v>23.42</v>
      </c>
      <c r="L1287" s="173" t="str">
        <f t="shared" si="20"/>
        <v>Spirits750</v>
      </c>
      <c r="M1287" s="154">
        <f>VLOOKUP(L1287,'Slope %'!C:D,2,0)</f>
        <v>7.0000000000000007E-2</v>
      </c>
    </row>
    <row r="1288" spans="1:13" x14ac:dyDescent="0.25">
      <c r="A1288" s="169">
        <v>23809</v>
      </c>
      <c r="B1288" s="170" t="s">
        <v>1258</v>
      </c>
      <c r="C1288" s="170" t="s">
        <v>15</v>
      </c>
      <c r="D1288" s="170" t="s">
        <v>16</v>
      </c>
      <c r="E1288" s="170">
        <v>750</v>
      </c>
      <c r="F1288" s="170">
        <v>6</v>
      </c>
      <c r="G1288" s="171">
        <v>40</v>
      </c>
      <c r="H1288" s="170" t="s">
        <v>26</v>
      </c>
      <c r="I1288" s="171">
        <v>36.99</v>
      </c>
      <c r="J1288" s="169">
        <v>1</v>
      </c>
      <c r="K1288" s="154" cm="1">
        <f t="array" ref="K1288">ROUND(
IF(C1288="Beer",
SUM(LOOKUP(2,1/(SRP!$B$8:$B$10&lt;=E1288)/(SRP!$C$8:$C$10&gt;=E1288),SRP!$D$8:$D$10)*(G1288/100)*(E1288/1000)),
IF(C1288="Spirits",
SUM(LOOKUP(2,1/(SRP!$B$2:$B$7&lt;=E1288)/(SRP!$C$2:$C$7&gt;=E1288),SRP!$D$2:$D$7)*(G1288/100)*(E1288/1000)),
IF(AND(C1288="Wine",D1288="Fortified Wines"),
SUM(LOOKUP(2,1/(SRP!$B$26:$B$29&lt;=E1288)/(SRP!$C$26:$C$29&gt;=E1288),SRP!$D$26:$D$29)*(G1288/100)*(E1288/1000)),
IF(C1288="Wine",
SUM(LOOKUP(2,1/(SRP!$B$21:$B$25&lt;=E1288)/(SRP!$C$21:$C$25&gt;=E1288),SRP!$D$21:$D$25)*(G1288/100)*(E1288/1000)),
IF(AND(C1288="Ready to Drink",D1288="RTD-One Pour Cocktail&gt;7%&lt;=14.5"),
SUM(LOOKUP(2,1/(SRP!$B$16:$B$20&lt;=E1288)/(SRP!$C$16:$C$20&gt;=E1288),SRP!$D$16:$D$20)*(G1288/100)*(E1288/1000)),
IF(C1288="Ready to Drink",
SUM(LOOKUP(2,1/(SRP!$B$11:$B$15&lt;=E1288)/(SRP!$C$11:$C$15&gt;=E1288),SRP!$D$11:$D$15)*(G1288/100)*(E1288/1000)),
0)))))),2)</f>
        <v>23.42</v>
      </c>
      <c r="L1288" s="173" t="str">
        <f t="shared" si="20"/>
        <v>Spirits750</v>
      </c>
      <c r="M1288" s="154">
        <f>VLOOKUP(L1288,'Slope %'!C:D,2,0)</f>
        <v>7.0000000000000007E-2</v>
      </c>
    </row>
    <row r="1289" spans="1:13" x14ac:dyDescent="0.25">
      <c r="A1289" s="169">
        <v>23818</v>
      </c>
      <c r="B1289" s="170" t="s">
        <v>1259</v>
      </c>
      <c r="C1289" s="170" t="s">
        <v>15</v>
      </c>
      <c r="D1289" s="170" t="s">
        <v>252</v>
      </c>
      <c r="E1289" s="170">
        <v>750</v>
      </c>
      <c r="F1289" s="170">
        <v>12</v>
      </c>
      <c r="G1289" s="171">
        <v>40</v>
      </c>
      <c r="H1289" s="170" t="s">
        <v>1173</v>
      </c>
      <c r="I1289" s="171">
        <v>41.99</v>
      </c>
      <c r="J1289" s="169">
        <v>1</v>
      </c>
      <c r="K1289" s="154" cm="1">
        <f t="array" ref="K1289">ROUND(
IF(C1289="Beer",
SUM(LOOKUP(2,1/(SRP!$B$8:$B$10&lt;=E1289)/(SRP!$C$8:$C$10&gt;=E1289),SRP!$D$8:$D$10)*(G1289/100)*(E1289/1000)),
IF(C1289="Spirits",
SUM(LOOKUP(2,1/(SRP!$B$2:$B$7&lt;=E1289)/(SRP!$C$2:$C$7&gt;=E1289),SRP!$D$2:$D$7)*(G1289/100)*(E1289/1000)),
IF(AND(C1289="Wine",D1289="Fortified Wines"),
SUM(LOOKUP(2,1/(SRP!$B$26:$B$29&lt;=E1289)/(SRP!$C$26:$C$29&gt;=E1289),SRP!$D$26:$D$29)*(G1289/100)*(E1289/1000)),
IF(C1289="Wine",
SUM(LOOKUP(2,1/(SRP!$B$21:$B$25&lt;=E1289)/(SRP!$C$21:$C$25&gt;=E1289),SRP!$D$21:$D$25)*(G1289/100)*(E1289/1000)),
IF(AND(C1289="Ready to Drink",D1289="RTD-One Pour Cocktail&gt;7%&lt;=14.5"),
SUM(LOOKUP(2,1/(SRP!$B$16:$B$20&lt;=E1289)/(SRP!$C$16:$C$20&gt;=E1289),SRP!$D$16:$D$20)*(G1289/100)*(E1289/1000)),
IF(C1289="Ready to Drink",
SUM(LOOKUP(2,1/(SRP!$B$11:$B$15&lt;=E1289)/(SRP!$C$11:$C$15&gt;=E1289),SRP!$D$11:$D$15)*(G1289/100)*(E1289/1000)),
0)))))),2)</f>
        <v>23.42</v>
      </c>
      <c r="L1289" s="173" t="str">
        <f t="shared" si="20"/>
        <v>Spirits750</v>
      </c>
      <c r="M1289" s="154">
        <f>VLOOKUP(L1289,'Slope %'!C:D,2,0)</f>
        <v>7.0000000000000007E-2</v>
      </c>
    </row>
    <row r="1290" spans="1:13" x14ac:dyDescent="0.25">
      <c r="A1290" s="169">
        <v>23860</v>
      </c>
      <c r="B1290" s="170" t="s">
        <v>1260</v>
      </c>
      <c r="C1290" s="170" t="s">
        <v>24</v>
      </c>
      <c r="D1290" s="170" t="s">
        <v>34</v>
      </c>
      <c r="E1290" s="170">
        <v>750</v>
      </c>
      <c r="F1290" s="170">
        <v>12</v>
      </c>
      <c r="G1290" s="171">
        <v>13.5</v>
      </c>
      <c r="H1290" s="170" t="s">
        <v>200</v>
      </c>
      <c r="I1290" s="171">
        <v>204</v>
      </c>
      <c r="J1290" s="169">
        <v>1</v>
      </c>
      <c r="K1290" s="154" cm="1">
        <f t="array" ref="K1290">ROUND(
IF(C1290="Beer",
SUM(LOOKUP(2,1/(SRP!$B$8:$B$10&lt;=E1290)/(SRP!$C$8:$C$10&gt;=E1290),SRP!$D$8:$D$10)*(G1290/100)*(E1290/1000)),
IF(C1290="Spirits",
SUM(LOOKUP(2,1/(SRP!$B$2:$B$7&lt;=E1290)/(SRP!$C$2:$C$7&gt;=E1290),SRP!$D$2:$D$7)*(G1290/100)*(E1290/1000)),
IF(AND(C1290="Wine",D1290="Fortified Wines"),
SUM(LOOKUP(2,1/(SRP!$B$26:$B$29&lt;=E1290)/(SRP!$C$26:$C$29&gt;=E1290),SRP!$D$26:$D$29)*(G1290/100)*(E1290/1000)),
IF(C1290="Wine",
SUM(LOOKUP(2,1/(SRP!$B$21:$B$25&lt;=E1290)/(SRP!$C$21:$C$25&gt;=E1290),SRP!$D$21:$D$25)*(G1290/100)*(E1290/1000)),
IF(AND(C1290="Ready to Drink",D1290="RTD-One Pour Cocktail&gt;7%&lt;=14.5"),
SUM(LOOKUP(2,1/(SRP!$B$16:$B$20&lt;=E1290)/(SRP!$C$16:$C$20&gt;=E1290),SRP!$D$16:$D$20)*(G1290/100)*(E1290/1000)),
IF(C1290="Ready to Drink",
SUM(LOOKUP(2,1/(SRP!$B$11:$B$15&lt;=E1290)/(SRP!$C$11:$C$15&gt;=E1290),SRP!$D$11:$D$15)*(G1290/100)*(E1290/1000)),
0)))))),2)</f>
        <v>7.9</v>
      </c>
      <c r="L1290" s="173" t="str">
        <f t="shared" si="20"/>
        <v>Wine750</v>
      </c>
      <c r="M1290" s="154">
        <f>VLOOKUP(L1290,'Slope %'!C:D,2,0)</f>
        <v>0.1</v>
      </c>
    </row>
    <row r="1291" spans="1:13" x14ac:dyDescent="0.25">
      <c r="A1291" s="169">
        <v>23889</v>
      </c>
      <c r="B1291" s="170" t="s">
        <v>1261</v>
      </c>
      <c r="C1291" s="170" t="s">
        <v>15</v>
      </c>
      <c r="D1291" s="170" t="s">
        <v>154</v>
      </c>
      <c r="E1291" s="170">
        <v>750</v>
      </c>
      <c r="F1291" s="170">
        <v>12</v>
      </c>
      <c r="G1291" s="171">
        <v>13</v>
      </c>
      <c r="H1291" s="170" t="s">
        <v>20</v>
      </c>
      <c r="I1291" s="171">
        <v>36.49</v>
      </c>
      <c r="J1291" s="169">
        <v>1</v>
      </c>
      <c r="K1291" s="154" cm="1">
        <f t="array" ref="K1291">ROUND(
IF(C1291="Beer",
SUM(LOOKUP(2,1/(SRP!$B$8:$B$10&lt;=E1291)/(SRP!$C$8:$C$10&gt;=E1291),SRP!$D$8:$D$10)*(G1291/100)*(E1291/1000)),
IF(C1291="Spirits",
SUM(LOOKUP(2,1/(SRP!$B$2:$B$7&lt;=E1291)/(SRP!$C$2:$C$7&gt;=E1291),SRP!$D$2:$D$7)*(G1291/100)*(E1291/1000)),
IF(AND(C1291="Wine",D1291="Fortified Wines"),
SUM(LOOKUP(2,1/(SRP!$B$26:$B$29&lt;=E1291)/(SRP!$C$26:$C$29&gt;=E1291),SRP!$D$26:$D$29)*(G1291/100)*(E1291/1000)),
IF(C1291="Wine",
SUM(LOOKUP(2,1/(SRP!$B$21:$B$25&lt;=E1291)/(SRP!$C$21:$C$25&gt;=E1291),SRP!$D$21:$D$25)*(G1291/100)*(E1291/1000)),
IF(AND(C1291="Ready to Drink",D1291="RTD-One Pour Cocktail&gt;7%&lt;=14.5"),
SUM(LOOKUP(2,1/(SRP!$B$16:$B$20&lt;=E1291)/(SRP!$C$16:$C$20&gt;=E1291),SRP!$D$16:$D$20)*(G1291/100)*(E1291/1000)),
IF(C1291="Ready to Drink",
SUM(LOOKUP(2,1/(SRP!$B$11:$B$15&lt;=E1291)/(SRP!$C$11:$C$15&gt;=E1291),SRP!$D$11:$D$15)*(G1291/100)*(E1291/1000)),
0)))))),2)</f>
        <v>7.61</v>
      </c>
      <c r="L1291" s="173" t="str">
        <f t="shared" si="20"/>
        <v>Spirits750</v>
      </c>
      <c r="M1291" s="154">
        <f>VLOOKUP(L1291,'Slope %'!C:D,2,0)</f>
        <v>7.0000000000000007E-2</v>
      </c>
    </row>
    <row r="1292" spans="1:13" x14ac:dyDescent="0.25">
      <c r="A1292" s="169">
        <v>23891</v>
      </c>
      <c r="B1292" s="170" t="s">
        <v>1262</v>
      </c>
      <c r="C1292" s="170" t="s">
        <v>15</v>
      </c>
      <c r="D1292" s="170" t="s">
        <v>16</v>
      </c>
      <c r="E1292" s="170">
        <v>1140</v>
      </c>
      <c r="F1292" s="170">
        <v>8</v>
      </c>
      <c r="G1292" s="171">
        <v>43</v>
      </c>
      <c r="H1292" s="170" t="s">
        <v>123</v>
      </c>
      <c r="I1292" s="171">
        <v>47.49</v>
      </c>
      <c r="J1292" s="169">
        <v>1</v>
      </c>
      <c r="K1292" s="154" cm="1">
        <f t="array" ref="K1292">ROUND(
IF(C1292="Beer",
SUM(LOOKUP(2,1/(SRP!$B$8:$B$10&lt;=E1292)/(SRP!$C$8:$C$10&gt;=E1292),SRP!$D$8:$D$10)*(G1292/100)*(E1292/1000)),
IF(C1292="Spirits",
SUM(LOOKUP(2,1/(SRP!$B$2:$B$7&lt;=E1292)/(SRP!$C$2:$C$7&gt;=E1292),SRP!$D$2:$D$7)*(G1292/100)*(E1292/1000)),
IF(AND(C1292="Wine",D1292="Fortified Wines"),
SUM(LOOKUP(2,1/(SRP!$B$26:$B$29&lt;=E1292)/(SRP!$C$26:$C$29&gt;=E1292),SRP!$D$26:$D$29)*(G1292/100)*(E1292/1000)),
IF(C1292="Wine",
SUM(LOOKUP(2,1/(SRP!$B$21:$B$25&lt;=E1292)/(SRP!$C$21:$C$25&gt;=E1292),SRP!$D$21:$D$25)*(G1292/100)*(E1292/1000)),
IF(AND(C1292="Ready to Drink",D1292="RTD-One Pour Cocktail&gt;7%&lt;=14.5"),
SUM(LOOKUP(2,1/(SRP!$B$16:$B$20&lt;=E1292)/(SRP!$C$16:$C$20&gt;=E1292),SRP!$D$16:$D$20)*(G1292/100)*(E1292/1000)),
IF(C1292="Ready to Drink",
SUM(LOOKUP(2,1/(SRP!$B$11:$B$15&lt;=E1292)/(SRP!$C$11:$C$15&gt;=E1292),SRP!$D$11:$D$15)*(G1292/100)*(E1292/1000)),
0)))))),2)</f>
        <v>38.270000000000003</v>
      </c>
      <c r="L1292" s="173" t="str">
        <f t="shared" si="20"/>
        <v>Spirits1140</v>
      </c>
      <c r="M1292" s="154">
        <f>VLOOKUP(L1292,'Slope %'!C:D,2,0)</f>
        <v>0.05</v>
      </c>
    </row>
    <row r="1293" spans="1:13" x14ac:dyDescent="0.25">
      <c r="A1293" s="169">
        <v>23897</v>
      </c>
      <c r="B1293" s="170" t="s">
        <v>1263</v>
      </c>
      <c r="C1293" s="170" t="s">
        <v>15</v>
      </c>
      <c r="D1293" s="170" t="s">
        <v>756</v>
      </c>
      <c r="E1293" s="170">
        <v>750</v>
      </c>
      <c r="F1293" s="170">
        <v>12</v>
      </c>
      <c r="G1293" s="171">
        <v>35</v>
      </c>
      <c r="H1293" s="170" t="s">
        <v>43</v>
      </c>
      <c r="I1293" s="171">
        <v>28.49</v>
      </c>
      <c r="J1293" s="169">
        <v>1</v>
      </c>
      <c r="K1293" s="154" cm="1">
        <f t="array" ref="K1293">ROUND(
IF(C1293="Beer",
SUM(LOOKUP(2,1/(SRP!$B$8:$B$10&lt;=E1293)/(SRP!$C$8:$C$10&gt;=E1293),SRP!$D$8:$D$10)*(G1293/100)*(E1293/1000)),
IF(C1293="Spirits",
SUM(LOOKUP(2,1/(SRP!$B$2:$B$7&lt;=E1293)/(SRP!$C$2:$C$7&gt;=E1293),SRP!$D$2:$D$7)*(G1293/100)*(E1293/1000)),
IF(AND(C1293="Wine",D1293="Fortified Wines"),
SUM(LOOKUP(2,1/(SRP!$B$26:$B$29&lt;=E1293)/(SRP!$C$26:$C$29&gt;=E1293),SRP!$D$26:$D$29)*(G1293/100)*(E1293/1000)),
IF(C1293="Wine",
SUM(LOOKUP(2,1/(SRP!$B$21:$B$25&lt;=E1293)/(SRP!$C$21:$C$25&gt;=E1293),SRP!$D$21:$D$25)*(G1293/100)*(E1293/1000)),
IF(AND(C1293="Ready to Drink",D1293="RTD-One Pour Cocktail&gt;7%&lt;=14.5"),
SUM(LOOKUP(2,1/(SRP!$B$16:$B$20&lt;=E1293)/(SRP!$C$16:$C$20&gt;=E1293),SRP!$D$16:$D$20)*(G1293/100)*(E1293/1000)),
IF(C1293="Ready to Drink",
SUM(LOOKUP(2,1/(SRP!$B$11:$B$15&lt;=E1293)/(SRP!$C$11:$C$15&gt;=E1293),SRP!$D$11:$D$15)*(G1293/100)*(E1293/1000)),
0)))))),2)</f>
        <v>20.49</v>
      </c>
      <c r="L1293" s="173" t="str">
        <f t="shared" si="20"/>
        <v>Spirits750</v>
      </c>
      <c r="M1293" s="154">
        <f>VLOOKUP(L1293,'Slope %'!C:D,2,0)</f>
        <v>7.0000000000000007E-2</v>
      </c>
    </row>
    <row r="1294" spans="1:13" x14ac:dyDescent="0.25">
      <c r="A1294" s="169">
        <v>23898</v>
      </c>
      <c r="B1294" s="170" t="s">
        <v>1264</v>
      </c>
      <c r="C1294" s="170" t="s">
        <v>15</v>
      </c>
      <c r="D1294" s="170" t="s">
        <v>252</v>
      </c>
      <c r="E1294" s="170">
        <v>750</v>
      </c>
      <c r="F1294" s="170">
        <v>12</v>
      </c>
      <c r="G1294" s="171">
        <v>30</v>
      </c>
      <c r="H1294" s="170" t="s">
        <v>20</v>
      </c>
      <c r="I1294" s="171">
        <v>25.34</v>
      </c>
      <c r="J1294" s="169">
        <v>1</v>
      </c>
      <c r="K1294" s="154" cm="1">
        <f t="array" ref="K1294">ROUND(
IF(C1294="Beer",
SUM(LOOKUP(2,1/(SRP!$B$8:$B$10&lt;=E1294)/(SRP!$C$8:$C$10&gt;=E1294),SRP!$D$8:$D$10)*(G1294/100)*(E1294/1000)),
IF(C1294="Spirits",
SUM(LOOKUP(2,1/(SRP!$B$2:$B$7&lt;=E1294)/(SRP!$C$2:$C$7&gt;=E1294),SRP!$D$2:$D$7)*(G1294/100)*(E1294/1000)),
IF(AND(C1294="Wine",D1294="Fortified Wines"),
SUM(LOOKUP(2,1/(SRP!$B$26:$B$29&lt;=E1294)/(SRP!$C$26:$C$29&gt;=E1294),SRP!$D$26:$D$29)*(G1294/100)*(E1294/1000)),
IF(C1294="Wine",
SUM(LOOKUP(2,1/(SRP!$B$21:$B$25&lt;=E1294)/(SRP!$C$21:$C$25&gt;=E1294),SRP!$D$21:$D$25)*(G1294/100)*(E1294/1000)),
IF(AND(C1294="Ready to Drink",D1294="RTD-One Pour Cocktail&gt;7%&lt;=14.5"),
SUM(LOOKUP(2,1/(SRP!$B$16:$B$20&lt;=E1294)/(SRP!$C$16:$C$20&gt;=E1294),SRP!$D$16:$D$20)*(G1294/100)*(E1294/1000)),
IF(C1294="Ready to Drink",
SUM(LOOKUP(2,1/(SRP!$B$11:$B$15&lt;=E1294)/(SRP!$C$11:$C$15&gt;=E1294),SRP!$D$11:$D$15)*(G1294/100)*(E1294/1000)),
0)))))),2)</f>
        <v>17.57</v>
      </c>
      <c r="L1294" s="173" t="str">
        <f t="shared" si="20"/>
        <v>Spirits750</v>
      </c>
      <c r="M1294" s="154">
        <f>VLOOKUP(L1294,'Slope %'!C:D,2,0)</f>
        <v>7.0000000000000007E-2</v>
      </c>
    </row>
    <row r="1295" spans="1:13" x14ac:dyDescent="0.25">
      <c r="A1295" s="169">
        <v>23899</v>
      </c>
      <c r="B1295" s="170" t="s">
        <v>27</v>
      </c>
      <c r="C1295" s="170" t="s">
        <v>15</v>
      </c>
      <c r="D1295" s="170" t="s">
        <v>28</v>
      </c>
      <c r="E1295" s="170">
        <v>1140</v>
      </c>
      <c r="F1295" s="170">
        <v>6</v>
      </c>
      <c r="G1295" s="171">
        <v>40</v>
      </c>
      <c r="H1295" s="170" t="s">
        <v>29</v>
      </c>
      <c r="I1295" s="171">
        <v>38.99</v>
      </c>
      <c r="J1295" s="169">
        <v>1</v>
      </c>
      <c r="K1295" s="154" cm="1">
        <f t="array" ref="K1295">ROUND(
IF(C1295="Beer",
SUM(LOOKUP(2,1/(SRP!$B$8:$B$10&lt;=E1295)/(SRP!$C$8:$C$10&gt;=E1295),SRP!$D$8:$D$10)*(G1295/100)*(E1295/1000)),
IF(C1295="Spirits",
SUM(LOOKUP(2,1/(SRP!$B$2:$B$7&lt;=E1295)/(SRP!$C$2:$C$7&gt;=E1295),SRP!$D$2:$D$7)*(G1295/100)*(E1295/1000)),
IF(AND(C1295="Wine",D1295="Fortified Wines"),
SUM(LOOKUP(2,1/(SRP!$B$26:$B$29&lt;=E1295)/(SRP!$C$26:$C$29&gt;=E1295),SRP!$D$26:$D$29)*(G1295/100)*(E1295/1000)),
IF(C1295="Wine",
SUM(LOOKUP(2,1/(SRP!$B$21:$B$25&lt;=E1295)/(SRP!$C$21:$C$25&gt;=E1295),SRP!$D$21:$D$25)*(G1295/100)*(E1295/1000)),
IF(AND(C1295="Ready to Drink",D1295="RTD-One Pour Cocktail&gt;7%&lt;=14.5"),
SUM(LOOKUP(2,1/(SRP!$B$16:$B$20&lt;=E1295)/(SRP!$C$16:$C$20&gt;=E1295),SRP!$D$16:$D$20)*(G1295/100)*(E1295/1000)),
IF(C1295="Ready to Drink",
SUM(LOOKUP(2,1/(SRP!$B$11:$B$15&lt;=E1295)/(SRP!$C$11:$C$15&gt;=E1295),SRP!$D$11:$D$15)*(G1295/100)*(E1295/1000)),
0)))))),2)</f>
        <v>35.6</v>
      </c>
      <c r="L1295" s="173" t="str">
        <f t="shared" si="20"/>
        <v>Spirits1140</v>
      </c>
      <c r="M1295" s="154">
        <f>VLOOKUP(L1295,'Slope %'!C:D,2,0)</f>
        <v>0.05</v>
      </c>
    </row>
    <row r="1296" spans="1:13" x14ac:dyDescent="0.25">
      <c r="A1296" s="169">
        <v>23906</v>
      </c>
      <c r="B1296" s="170" t="s">
        <v>1265</v>
      </c>
      <c r="C1296" s="170" t="s">
        <v>15</v>
      </c>
      <c r="D1296" s="170" t="s">
        <v>143</v>
      </c>
      <c r="E1296" s="170">
        <v>1140</v>
      </c>
      <c r="F1296" s="170">
        <v>6</v>
      </c>
      <c r="G1296" s="171">
        <v>40</v>
      </c>
      <c r="H1296" s="170" t="s">
        <v>29</v>
      </c>
      <c r="I1296" s="171">
        <v>38.99</v>
      </c>
      <c r="J1296" s="169">
        <v>1</v>
      </c>
      <c r="K1296" s="154" cm="1">
        <f t="array" ref="K1296">ROUND(
IF(C1296="Beer",
SUM(LOOKUP(2,1/(SRP!$B$8:$B$10&lt;=E1296)/(SRP!$C$8:$C$10&gt;=E1296),SRP!$D$8:$D$10)*(G1296/100)*(E1296/1000)),
IF(C1296="Spirits",
SUM(LOOKUP(2,1/(SRP!$B$2:$B$7&lt;=E1296)/(SRP!$C$2:$C$7&gt;=E1296),SRP!$D$2:$D$7)*(G1296/100)*(E1296/1000)),
IF(AND(C1296="Wine",D1296="Fortified Wines"),
SUM(LOOKUP(2,1/(SRP!$B$26:$B$29&lt;=E1296)/(SRP!$C$26:$C$29&gt;=E1296),SRP!$D$26:$D$29)*(G1296/100)*(E1296/1000)),
IF(C1296="Wine",
SUM(LOOKUP(2,1/(SRP!$B$21:$B$25&lt;=E1296)/(SRP!$C$21:$C$25&gt;=E1296),SRP!$D$21:$D$25)*(G1296/100)*(E1296/1000)),
IF(AND(C1296="Ready to Drink",D1296="RTD-One Pour Cocktail&gt;7%&lt;=14.5"),
SUM(LOOKUP(2,1/(SRP!$B$16:$B$20&lt;=E1296)/(SRP!$C$16:$C$20&gt;=E1296),SRP!$D$16:$D$20)*(G1296/100)*(E1296/1000)),
IF(C1296="Ready to Drink",
SUM(LOOKUP(2,1/(SRP!$B$11:$B$15&lt;=E1296)/(SRP!$C$11:$C$15&gt;=E1296),SRP!$D$11:$D$15)*(G1296/100)*(E1296/1000)),
0)))))),2)</f>
        <v>35.6</v>
      </c>
      <c r="L1296" s="173" t="str">
        <f t="shared" si="20"/>
        <v>Spirits1140</v>
      </c>
      <c r="M1296" s="154">
        <f>VLOOKUP(L1296,'Slope %'!C:D,2,0)</f>
        <v>0.05</v>
      </c>
    </row>
    <row r="1297" spans="1:13" x14ac:dyDescent="0.25">
      <c r="A1297" s="169">
        <v>23909</v>
      </c>
      <c r="B1297" s="170" t="s">
        <v>1266</v>
      </c>
      <c r="C1297" s="170" t="s">
        <v>15</v>
      </c>
      <c r="D1297" s="170" t="s">
        <v>137</v>
      </c>
      <c r="E1297" s="170">
        <v>750</v>
      </c>
      <c r="F1297" s="170">
        <v>12</v>
      </c>
      <c r="G1297" s="171">
        <v>35</v>
      </c>
      <c r="H1297" s="170" t="s">
        <v>20</v>
      </c>
      <c r="I1297" s="171">
        <v>27.99</v>
      </c>
      <c r="J1297" s="169">
        <v>1</v>
      </c>
      <c r="K1297" s="154" cm="1">
        <f t="array" ref="K1297">ROUND(
IF(C1297="Beer",
SUM(LOOKUP(2,1/(SRP!$B$8:$B$10&lt;=E1297)/(SRP!$C$8:$C$10&gt;=E1297),SRP!$D$8:$D$10)*(G1297/100)*(E1297/1000)),
IF(C1297="Spirits",
SUM(LOOKUP(2,1/(SRP!$B$2:$B$7&lt;=E1297)/(SRP!$C$2:$C$7&gt;=E1297),SRP!$D$2:$D$7)*(G1297/100)*(E1297/1000)),
IF(AND(C1297="Wine",D1297="Fortified Wines"),
SUM(LOOKUP(2,1/(SRP!$B$26:$B$29&lt;=E1297)/(SRP!$C$26:$C$29&gt;=E1297),SRP!$D$26:$D$29)*(G1297/100)*(E1297/1000)),
IF(C1297="Wine",
SUM(LOOKUP(2,1/(SRP!$B$21:$B$25&lt;=E1297)/(SRP!$C$21:$C$25&gt;=E1297),SRP!$D$21:$D$25)*(G1297/100)*(E1297/1000)),
IF(AND(C1297="Ready to Drink",D1297="RTD-One Pour Cocktail&gt;7%&lt;=14.5"),
SUM(LOOKUP(2,1/(SRP!$B$16:$B$20&lt;=E1297)/(SRP!$C$16:$C$20&gt;=E1297),SRP!$D$16:$D$20)*(G1297/100)*(E1297/1000)),
IF(C1297="Ready to Drink",
SUM(LOOKUP(2,1/(SRP!$B$11:$B$15&lt;=E1297)/(SRP!$C$11:$C$15&gt;=E1297),SRP!$D$11:$D$15)*(G1297/100)*(E1297/1000)),
0)))))),2)</f>
        <v>20.49</v>
      </c>
      <c r="L1297" s="173" t="str">
        <f t="shared" si="20"/>
        <v>Spirits750</v>
      </c>
      <c r="M1297" s="154">
        <f>VLOOKUP(L1297,'Slope %'!C:D,2,0)</f>
        <v>7.0000000000000007E-2</v>
      </c>
    </row>
    <row r="1298" spans="1:13" x14ac:dyDescent="0.25">
      <c r="A1298" s="169">
        <v>23910</v>
      </c>
      <c r="B1298" s="170" t="s">
        <v>1267</v>
      </c>
      <c r="C1298" s="170" t="s">
        <v>15</v>
      </c>
      <c r="D1298" s="170" t="s">
        <v>252</v>
      </c>
      <c r="E1298" s="170">
        <v>750</v>
      </c>
      <c r="F1298" s="170">
        <v>12</v>
      </c>
      <c r="G1298" s="171">
        <v>30</v>
      </c>
      <c r="H1298" s="170" t="s">
        <v>20</v>
      </c>
      <c r="I1298" s="171">
        <v>25.34</v>
      </c>
      <c r="J1298" s="169">
        <v>1</v>
      </c>
      <c r="K1298" s="154" cm="1">
        <f t="array" ref="K1298">ROUND(
IF(C1298="Beer",
SUM(LOOKUP(2,1/(SRP!$B$8:$B$10&lt;=E1298)/(SRP!$C$8:$C$10&gt;=E1298),SRP!$D$8:$D$10)*(G1298/100)*(E1298/1000)),
IF(C1298="Spirits",
SUM(LOOKUP(2,1/(SRP!$B$2:$B$7&lt;=E1298)/(SRP!$C$2:$C$7&gt;=E1298),SRP!$D$2:$D$7)*(G1298/100)*(E1298/1000)),
IF(AND(C1298="Wine",D1298="Fortified Wines"),
SUM(LOOKUP(2,1/(SRP!$B$26:$B$29&lt;=E1298)/(SRP!$C$26:$C$29&gt;=E1298),SRP!$D$26:$D$29)*(G1298/100)*(E1298/1000)),
IF(C1298="Wine",
SUM(LOOKUP(2,1/(SRP!$B$21:$B$25&lt;=E1298)/(SRP!$C$21:$C$25&gt;=E1298),SRP!$D$21:$D$25)*(G1298/100)*(E1298/1000)),
IF(AND(C1298="Ready to Drink",D1298="RTD-One Pour Cocktail&gt;7%&lt;=14.5"),
SUM(LOOKUP(2,1/(SRP!$B$16:$B$20&lt;=E1298)/(SRP!$C$16:$C$20&gt;=E1298),SRP!$D$16:$D$20)*(G1298/100)*(E1298/1000)),
IF(C1298="Ready to Drink",
SUM(LOOKUP(2,1/(SRP!$B$11:$B$15&lt;=E1298)/(SRP!$C$11:$C$15&gt;=E1298),SRP!$D$11:$D$15)*(G1298/100)*(E1298/1000)),
0)))))),2)</f>
        <v>17.57</v>
      </c>
      <c r="L1298" s="173" t="str">
        <f t="shared" si="20"/>
        <v>Spirits750</v>
      </c>
      <c r="M1298" s="154">
        <f>VLOOKUP(L1298,'Slope %'!C:D,2,0)</f>
        <v>7.0000000000000007E-2</v>
      </c>
    </row>
    <row r="1299" spans="1:13" x14ac:dyDescent="0.25">
      <c r="A1299" s="169">
        <v>23911</v>
      </c>
      <c r="B1299" s="170" t="s">
        <v>1268</v>
      </c>
      <c r="C1299" s="170" t="s">
        <v>15</v>
      </c>
      <c r="D1299" s="170" t="s">
        <v>78</v>
      </c>
      <c r="E1299" s="170">
        <v>750</v>
      </c>
      <c r="F1299" s="170">
        <v>12</v>
      </c>
      <c r="G1299" s="171">
        <v>45</v>
      </c>
      <c r="H1299" s="170" t="s">
        <v>20</v>
      </c>
      <c r="I1299" s="171">
        <v>34.99</v>
      </c>
      <c r="J1299" s="169">
        <v>1</v>
      </c>
      <c r="K1299" s="154" cm="1">
        <f t="array" ref="K1299">ROUND(
IF(C1299="Beer",
SUM(LOOKUP(2,1/(SRP!$B$8:$B$10&lt;=E1299)/(SRP!$C$8:$C$10&gt;=E1299),SRP!$D$8:$D$10)*(G1299/100)*(E1299/1000)),
IF(C1299="Spirits",
SUM(LOOKUP(2,1/(SRP!$B$2:$B$7&lt;=E1299)/(SRP!$C$2:$C$7&gt;=E1299),SRP!$D$2:$D$7)*(G1299/100)*(E1299/1000)),
IF(AND(C1299="Wine",D1299="Fortified Wines"),
SUM(LOOKUP(2,1/(SRP!$B$26:$B$29&lt;=E1299)/(SRP!$C$26:$C$29&gt;=E1299),SRP!$D$26:$D$29)*(G1299/100)*(E1299/1000)),
IF(C1299="Wine",
SUM(LOOKUP(2,1/(SRP!$B$21:$B$25&lt;=E1299)/(SRP!$C$21:$C$25&gt;=E1299),SRP!$D$21:$D$25)*(G1299/100)*(E1299/1000)),
IF(AND(C1299="Ready to Drink",D1299="RTD-One Pour Cocktail&gt;7%&lt;=14.5"),
SUM(LOOKUP(2,1/(SRP!$B$16:$B$20&lt;=E1299)/(SRP!$C$16:$C$20&gt;=E1299),SRP!$D$16:$D$20)*(G1299/100)*(E1299/1000)),
IF(C1299="Ready to Drink",
SUM(LOOKUP(2,1/(SRP!$B$11:$B$15&lt;=E1299)/(SRP!$C$11:$C$15&gt;=E1299),SRP!$D$11:$D$15)*(G1299/100)*(E1299/1000)),
0)))))),2)</f>
        <v>26.35</v>
      </c>
      <c r="L1299" s="173" t="str">
        <f t="shared" si="20"/>
        <v>Spirits750</v>
      </c>
      <c r="M1299" s="154">
        <f>VLOOKUP(L1299,'Slope %'!C:D,2,0)</f>
        <v>7.0000000000000007E-2</v>
      </c>
    </row>
    <row r="1300" spans="1:13" x14ac:dyDescent="0.25">
      <c r="A1300" s="169">
        <v>23912</v>
      </c>
      <c r="B1300" s="170" t="s">
        <v>1269</v>
      </c>
      <c r="C1300" s="170" t="s">
        <v>15</v>
      </c>
      <c r="D1300" s="170" t="s">
        <v>252</v>
      </c>
      <c r="E1300" s="170">
        <v>750</v>
      </c>
      <c r="F1300" s="170">
        <v>12</v>
      </c>
      <c r="G1300" s="171">
        <v>30</v>
      </c>
      <c r="H1300" s="170" t="s">
        <v>20</v>
      </c>
      <c r="I1300" s="171">
        <v>25.07</v>
      </c>
      <c r="J1300" s="169">
        <v>1</v>
      </c>
      <c r="K1300" s="154" cm="1">
        <f t="array" ref="K1300">ROUND(
IF(C1300="Beer",
SUM(LOOKUP(2,1/(SRP!$B$8:$B$10&lt;=E1300)/(SRP!$C$8:$C$10&gt;=E1300),SRP!$D$8:$D$10)*(G1300/100)*(E1300/1000)),
IF(C1300="Spirits",
SUM(LOOKUP(2,1/(SRP!$B$2:$B$7&lt;=E1300)/(SRP!$C$2:$C$7&gt;=E1300),SRP!$D$2:$D$7)*(G1300/100)*(E1300/1000)),
IF(AND(C1300="Wine",D1300="Fortified Wines"),
SUM(LOOKUP(2,1/(SRP!$B$26:$B$29&lt;=E1300)/(SRP!$C$26:$C$29&gt;=E1300),SRP!$D$26:$D$29)*(G1300/100)*(E1300/1000)),
IF(C1300="Wine",
SUM(LOOKUP(2,1/(SRP!$B$21:$B$25&lt;=E1300)/(SRP!$C$21:$C$25&gt;=E1300),SRP!$D$21:$D$25)*(G1300/100)*(E1300/1000)),
IF(AND(C1300="Ready to Drink",D1300="RTD-One Pour Cocktail&gt;7%&lt;=14.5"),
SUM(LOOKUP(2,1/(SRP!$B$16:$B$20&lt;=E1300)/(SRP!$C$16:$C$20&gt;=E1300),SRP!$D$16:$D$20)*(G1300/100)*(E1300/1000)),
IF(C1300="Ready to Drink",
SUM(LOOKUP(2,1/(SRP!$B$11:$B$15&lt;=E1300)/(SRP!$C$11:$C$15&gt;=E1300),SRP!$D$11:$D$15)*(G1300/100)*(E1300/1000)),
0)))))),2)</f>
        <v>17.57</v>
      </c>
      <c r="L1300" s="173" t="str">
        <f t="shared" si="20"/>
        <v>Spirits750</v>
      </c>
      <c r="M1300" s="154">
        <f>VLOOKUP(L1300,'Slope %'!C:D,2,0)</f>
        <v>7.0000000000000007E-2</v>
      </c>
    </row>
    <row r="1301" spans="1:13" x14ac:dyDescent="0.25">
      <c r="A1301" s="169">
        <v>23913</v>
      </c>
      <c r="B1301" s="170" t="s">
        <v>92</v>
      </c>
      <c r="C1301" s="170" t="s">
        <v>15</v>
      </c>
      <c r="D1301" s="170" t="s">
        <v>93</v>
      </c>
      <c r="E1301" s="170">
        <v>1140</v>
      </c>
      <c r="F1301" s="170">
        <v>6</v>
      </c>
      <c r="G1301" s="171">
        <v>40</v>
      </c>
      <c r="H1301" s="170" t="s">
        <v>29</v>
      </c>
      <c r="I1301" s="171">
        <v>38.99</v>
      </c>
      <c r="J1301" s="169">
        <v>1</v>
      </c>
      <c r="K1301" s="154" cm="1">
        <f t="array" ref="K1301">ROUND(
IF(C1301="Beer",
SUM(LOOKUP(2,1/(SRP!$B$8:$B$10&lt;=E1301)/(SRP!$C$8:$C$10&gt;=E1301),SRP!$D$8:$D$10)*(G1301/100)*(E1301/1000)),
IF(C1301="Spirits",
SUM(LOOKUP(2,1/(SRP!$B$2:$B$7&lt;=E1301)/(SRP!$C$2:$C$7&gt;=E1301),SRP!$D$2:$D$7)*(G1301/100)*(E1301/1000)),
IF(AND(C1301="Wine",D1301="Fortified Wines"),
SUM(LOOKUP(2,1/(SRP!$B$26:$B$29&lt;=E1301)/(SRP!$C$26:$C$29&gt;=E1301),SRP!$D$26:$D$29)*(G1301/100)*(E1301/1000)),
IF(C1301="Wine",
SUM(LOOKUP(2,1/(SRP!$B$21:$B$25&lt;=E1301)/(SRP!$C$21:$C$25&gt;=E1301),SRP!$D$21:$D$25)*(G1301/100)*(E1301/1000)),
IF(AND(C1301="Ready to Drink",D1301="RTD-One Pour Cocktail&gt;7%&lt;=14.5"),
SUM(LOOKUP(2,1/(SRP!$B$16:$B$20&lt;=E1301)/(SRP!$C$16:$C$20&gt;=E1301),SRP!$D$16:$D$20)*(G1301/100)*(E1301/1000)),
IF(C1301="Ready to Drink",
SUM(LOOKUP(2,1/(SRP!$B$11:$B$15&lt;=E1301)/(SRP!$C$11:$C$15&gt;=E1301),SRP!$D$11:$D$15)*(G1301/100)*(E1301/1000)),
0)))))),2)</f>
        <v>35.6</v>
      </c>
      <c r="L1301" s="173" t="str">
        <f t="shared" si="20"/>
        <v>Spirits1140</v>
      </c>
      <c r="M1301" s="154">
        <f>VLOOKUP(L1301,'Slope %'!C:D,2,0)</f>
        <v>0.05</v>
      </c>
    </row>
    <row r="1302" spans="1:13" x14ac:dyDescent="0.25">
      <c r="A1302" s="169">
        <v>23945</v>
      </c>
      <c r="B1302" s="170" t="s">
        <v>1270</v>
      </c>
      <c r="C1302" s="170" t="s">
        <v>15</v>
      </c>
      <c r="D1302" s="170" t="s">
        <v>1271</v>
      </c>
      <c r="E1302" s="170">
        <v>750</v>
      </c>
      <c r="F1302" s="170">
        <v>6</v>
      </c>
      <c r="G1302" s="171">
        <v>45</v>
      </c>
      <c r="H1302" s="170" t="s">
        <v>22</v>
      </c>
      <c r="I1302" s="171">
        <v>39.99</v>
      </c>
      <c r="J1302" s="169">
        <v>1</v>
      </c>
      <c r="K1302" s="154" cm="1">
        <f t="array" ref="K1302">ROUND(
IF(C1302="Beer",
SUM(LOOKUP(2,1/(SRP!$B$8:$B$10&lt;=E1302)/(SRP!$C$8:$C$10&gt;=E1302),SRP!$D$8:$D$10)*(G1302/100)*(E1302/1000)),
IF(C1302="Spirits",
SUM(LOOKUP(2,1/(SRP!$B$2:$B$7&lt;=E1302)/(SRP!$C$2:$C$7&gt;=E1302),SRP!$D$2:$D$7)*(G1302/100)*(E1302/1000)),
IF(AND(C1302="Wine",D1302="Fortified Wines"),
SUM(LOOKUP(2,1/(SRP!$B$26:$B$29&lt;=E1302)/(SRP!$C$26:$C$29&gt;=E1302),SRP!$D$26:$D$29)*(G1302/100)*(E1302/1000)),
IF(C1302="Wine",
SUM(LOOKUP(2,1/(SRP!$B$21:$B$25&lt;=E1302)/(SRP!$C$21:$C$25&gt;=E1302),SRP!$D$21:$D$25)*(G1302/100)*(E1302/1000)),
IF(AND(C1302="Ready to Drink",D1302="RTD-One Pour Cocktail&gt;7%&lt;=14.5"),
SUM(LOOKUP(2,1/(SRP!$B$16:$B$20&lt;=E1302)/(SRP!$C$16:$C$20&gt;=E1302),SRP!$D$16:$D$20)*(G1302/100)*(E1302/1000)),
IF(C1302="Ready to Drink",
SUM(LOOKUP(2,1/(SRP!$B$11:$B$15&lt;=E1302)/(SRP!$C$11:$C$15&gt;=E1302),SRP!$D$11:$D$15)*(G1302/100)*(E1302/1000)),
0)))))),2)</f>
        <v>26.35</v>
      </c>
      <c r="L1302" s="173" t="str">
        <f t="shared" si="20"/>
        <v>Spirits750</v>
      </c>
      <c r="M1302" s="154">
        <f>VLOOKUP(L1302,'Slope %'!C:D,2,0)</f>
        <v>7.0000000000000007E-2</v>
      </c>
    </row>
    <row r="1303" spans="1:13" x14ac:dyDescent="0.25">
      <c r="A1303" s="169">
        <v>23958</v>
      </c>
      <c r="B1303" s="170" t="s">
        <v>1272</v>
      </c>
      <c r="C1303" s="170" t="s">
        <v>24</v>
      </c>
      <c r="D1303" s="170" t="s">
        <v>58</v>
      </c>
      <c r="E1303" s="170">
        <v>750</v>
      </c>
      <c r="F1303" s="170">
        <v>12</v>
      </c>
      <c r="G1303" s="171">
        <v>11.5</v>
      </c>
      <c r="H1303" s="170" t="s">
        <v>222</v>
      </c>
      <c r="I1303" s="171">
        <v>16.989999999999998</v>
      </c>
      <c r="J1303" s="169">
        <v>1</v>
      </c>
      <c r="K1303" s="154" cm="1">
        <f t="array" ref="K1303">ROUND(
IF(C1303="Beer",
SUM(LOOKUP(2,1/(SRP!$B$8:$B$10&lt;=E1303)/(SRP!$C$8:$C$10&gt;=E1303),SRP!$D$8:$D$10)*(G1303/100)*(E1303/1000)),
IF(C1303="Spirits",
SUM(LOOKUP(2,1/(SRP!$B$2:$B$7&lt;=E1303)/(SRP!$C$2:$C$7&gt;=E1303),SRP!$D$2:$D$7)*(G1303/100)*(E1303/1000)),
IF(AND(C1303="Wine",D1303="Fortified Wines"),
SUM(LOOKUP(2,1/(SRP!$B$26:$B$29&lt;=E1303)/(SRP!$C$26:$C$29&gt;=E1303),SRP!$D$26:$D$29)*(G1303/100)*(E1303/1000)),
IF(C1303="Wine",
SUM(LOOKUP(2,1/(SRP!$B$21:$B$25&lt;=E1303)/(SRP!$C$21:$C$25&gt;=E1303),SRP!$D$21:$D$25)*(G1303/100)*(E1303/1000)),
IF(AND(C1303="Ready to Drink",D1303="RTD-One Pour Cocktail&gt;7%&lt;=14.5"),
SUM(LOOKUP(2,1/(SRP!$B$16:$B$20&lt;=E1303)/(SRP!$C$16:$C$20&gt;=E1303),SRP!$D$16:$D$20)*(G1303/100)*(E1303/1000)),
IF(C1303="Ready to Drink",
SUM(LOOKUP(2,1/(SRP!$B$11:$B$15&lt;=E1303)/(SRP!$C$11:$C$15&gt;=E1303),SRP!$D$11:$D$15)*(G1303/100)*(E1303/1000)),
0)))))),2)</f>
        <v>6.73</v>
      </c>
      <c r="L1303" s="173" t="str">
        <f t="shared" si="20"/>
        <v>Wine750</v>
      </c>
      <c r="M1303" s="154">
        <f>VLOOKUP(L1303,'Slope %'!C:D,2,0)</f>
        <v>0.1</v>
      </c>
    </row>
    <row r="1304" spans="1:13" x14ac:dyDescent="0.25">
      <c r="A1304" s="169">
        <v>23995</v>
      </c>
      <c r="B1304" s="170" t="s">
        <v>1273</v>
      </c>
      <c r="C1304" s="170" t="s">
        <v>11</v>
      </c>
      <c r="D1304" s="170" t="s">
        <v>474</v>
      </c>
      <c r="E1304" s="170">
        <v>473</v>
      </c>
      <c r="F1304" s="170">
        <v>24</v>
      </c>
      <c r="G1304" s="171">
        <v>4</v>
      </c>
      <c r="H1304" s="170" t="s">
        <v>1136</v>
      </c>
      <c r="I1304" s="171">
        <v>4.49</v>
      </c>
      <c r="J1304" s="169">
        <v>1</v>
      </c>
      <c r="K1304" s="154" cm="1">
        <f t="array" ref="K1304">ROUND(
IF(C1304="Beer",
SUM(LOOKUP(2,1/(SRP!$B$8:$B$10&lt;=E1304)/(SRP!$C$8:$C$10&gt;=E1304),SRP!$D$8:$D$10)*(G1304/100)*(E1304/1000)),
IF(C1304="Spirits",
SUM(LOOKUP(2,1/(SRP!$B$2:$B$7&lt;=E1304)/(SRP!$C$2:$C$7&gt;=E1304),SRP!$D$2:$D$7)*(G1304/100)*(E1304/1000)),
IF(AND(C1304="Wine",D1304="Fortified Wines"),
SUM(LOOKUP(2,1/(SRP!$B$26:$B$29&lt;=E1304)/(SRP!$C$26:$C$29&gt;=E1304),SRP!$D$26:$D$29)*(G1304/100)*(E1304/1000)),
IF(C1304="Wine",
SUM(LOOKUP(2,1/(SRP!$B$21:$B$25&lt;=E1304)/(SRP!$C$21:$C$25&gt;=E1304),SRP!$D$21:$D$25)*(G1304/100)*(E1304/1000)),
IF(AND(C1304="Ready to Drink",D1304="RTD-One Pour Cocktail&gt;7%&lt;=14.5"),
SUM(LOOKUP(2,1/(SRP!$B$16:$B$20&lt;=E1304)/(SRP!$C$16:$C$20&gt;=E1304),SRP!$D$16:$D$20)*(G1304/100)*(E1304/1000)),
IF(C1304="Ready to Drink",
SUM(LOOKUP(2,1/(SRP!$B$11:$B$15&lt;=E1304)/(SRP!$C$11:$C$15&gt;=E1304),SRP!$D$11:$D$15)*(G1304/100)*(E1304/1000)),
0)))))),2)</f>
        <v>1.48</v>
      </c>
      <c r="L1304" s="173" t="str">
        <f t="shared" si="20"/>
        <v>Beer473</v>
      </c>
      <c r="M1304" s="154">
        <f>VLOOKUP(L1304,'Slope %'!C:D,2,0)</f>
        <v>0.12</v>
      </c>
    </row>
    <row r="1305" spans="1:13" x14ac:dyDescent="0.25">
      <c r="A1305" s="169">
        <v>23995</v>
      </c>
      <c r="B1305" s="170" t="s">
        <v>1273</v>
      </c>
      <c r="C1305" s="170" t="s">
        <v>11</v>
      </c>
      <c r="D1305" s="170" t="s">
        <v>474</v>
      </c>
      <c r="E1305" s="170">
        <v>473</v>
      </c>
      <c r="F1305" s="170">
        <v>24</v>
      </c>
      <c r="G1305" s="171">
        <v>4</v>
      </c>
      <c r="H1305" s="170" t="s">
        <v>1136</v>
      </c>
      <c r="I1305" s="171">
        <v>4.49</v>
      </c>
      <c r="J1305" s="169">
        <v>1</v>
      </c>
      <c r="K1305" s="154" cm="1">
        <f t="array" ref="K1305">ROUND(
IF(C1305="Beer",
SUM(LOOKUP(2,1/(SRP!$B$8:$B$10&lt;=E1305)/(SRP!$C$8:$C$10&gt;=E1305),SRP!$D$8:$D$10)*(G1305/100)*(E1305/1000)),
IF(C1305="Spirits",
SUM(LOOKUP(2,1/(SRP!$B$2:$B$7&lt;=E1305)/(SRP!$C$2:$C$7&gt;=E1305),SRP!$D$2:$D$7)*(G1305/100)*(E1305/1000)),
IF(AND(C1305="Wine",D1305="Fortified Wines"),
SUM(LOOKUP(2,1/(SRP!$B$26:$B$29&lt;=E1305)/(SRP!$C$26:$C$29&gt;=E1305),SRP!$D$26:$D$29)*(G1305/100)*(E1305/1000)),
IF(C1305="Wine",
SUM(LOOKUP(2,1/(SRP!$B$21:$B$25&lt;=E1305)/(SRP!$C$21:$C$25&gt;=E1305),SRP!$D$21:$D$25)*(G1305/100)*(E1305/1000)),
IF(AND(C1305="Ready to Drink",D1305="RTD-One Pour Cocktail&gt;7%&lt;=14.5"),
SUM(LOOKUP(2,1/(SRP!$B$16:$B$20&lt;=E1305)/(SRP!$C$16:$C$20&gt;=E1305),SRP!$D$16:$D$20)*(G1305/100)*(E1305/1000)),
IF(C1305="Ready to Drink",
SUM(LOOKUP(2,1/(SRP!$B$11:$B$15&lt;=E1305)/(SRP!$C$11:$C$15&gt;=E1305),SRP!$D$11:$D$15)*(G1305/100)*(E1305/1000)),
0)))))),2)</f>
        <v>1.48</v>
      </c>
      <c r="L1305" s="173" t="str">
        <f t="shared" si="20"/>
        <v>Beer473</v>
      </c>
      <c r="M1305" s="154">
        <f>VLOOKUP(L1305,'Slope %'!C:D,2,0)</f>
        <v>0.12</v>
      </c>
    </row>
    <row r="1306" spans="1:13" x14ac:dyDescent="0.25">
      <c r="A1306" s="169">
        <v>24090</v>
      </c>
      <c r="B1306" s="170" t="s">
        <v>1274</v>
      </c>
      <c r="C1306" s="170" t="s">
        <v>24</v>
      </c>
      <c r="D1306" s="170" t="s">
        <v>42</v>
      </c>
      <c r="E1306" s="170">
        <v>750</v>
      </c>
      <c r="F1306" s="170">
        <v>12</v>
      </c>
      <c r="G1306" s="171">
        <v>9</v>
      </c>
      <c r="H1306" s="170" t="s">
        <v>371</v>
      </c>
      <c r="I1306" s="171">
        <v>24.5</v>
      </c>
      <c r="J1306" s="169">
        <v>1</v>
      </c>
      <c r="K1306" s="154" cm="1">
        <f t="array" ref="K1306">ROUND(
IF(C1306="Beer",
SUM(LOOKUP(2,1/(SRP!$B$8:$B$10&lt;=E1306)/(SRP!$C$8:$C$10&gt;=E1306),SRP!$D$8:$D$10)*(G1306/100)*(E1306/1000)),
IF(C1306="Spirits",
SUM(LOOKUP(2,1/(SRP!$B$2:$B$7&lt;=E1306)/(SRP!$C$2:$C$7&gt;=E1306),SRP!$D$2:$D$7)*(G1306/100)*(E1306/1000)),
IF(AND(C1306="Wine",D1306="Fortified Wines"),
SUM(LOOKUP(2,1/(SRP!$B$26:$B$29&lt;=E1306)/(SRP!$C$26:$C$29&gt;=E1306),SRP!$D$26:$D$29)*(G1306/100)*(E1306/1000)),
IF(C1306="Wine",
SUM(LOOKUP(2,1/(SRP!$B$21:$B$25&lt;=E1306)/(SRP!$C$21:$C$25&gt;=E1306),SRP!$D$21:$D$25)*(G1306/100)*(E1306/1000)),
IF(AND(C1306="Ready to Drink",D1306="RTD-One Pour Cocktail&gt;7%&lt;=14.5"),
SUM(LOOKUP(2,1/(SRP!$B$16:$B$20&lt;=E1306)/(SRP!$C$16:$C$20&gt;=E1306),SRP!$D$16:$D$20)*(G1306/100)*(E1306/1000)),
IF(C1306="Ready to Drink",
SUM(LOOKUP(2,1/(SRP!$B$11:$B$15&lt;=E1306)/(SRP!$C$11:$C$15&gt;=E1306),SRP!$D$11:$D$15)*(G1306/100)*(E1306/1000)),
0)))))),2)</f>
        <v>5.27</v>
      </c>
      <c r="L1306" s="173" t="str">
        <f t="shared" si="20"/>
        <v>Wine750</v>
      </c>
      <c r="M1306" s="154">
        <f>VLOOKUP(L1306,'Slope %'!C:D,2,0)</f>
        <v>0.1</v>
      </c>
    </row>
    <row r="1307" spans="1:13" x14ac:dyDescent="0.25">
      <c r="A1307" s="169">
        <v>24106</v>
      </c>
      <c r="B1307" s="170" t="s">
        <v>1275</v>
      </c>
      <c r="C1307" s="170" t="s">
        <v>24</v>
      </c>
      <c r="D1307" s="170" t="s">
        <v>109</v>
      </c>
      <c r="E1307" s="170">
        <v>500</v>
      </c>
      <c r="F1307" s="170">
        <v>12</v>
      </c>
      <c r="G1307" s="171">
        <v>10</v>
      </c>
      <c r="H1307" s="170" t="s">
        <v>110</v>
      </c>
      <c r="I1307" s="171">
        <v>18.989999999999998</v>
      </c>
      <c r="J1307" s="169">
        <v>1</v>
      </c>
      <c r="K1307" s="154" cm="1">
        <f t="array" ref="K1307">ROUND(
IF(C1307="Beer",
SUM(LOOKUP(2,1/(SRP!$B$8:$B$10&lt;=E1307)/(SRP!$C$8:$C$10&gt;=E1307),SRP!$D$8:$D$10)*(G1307/100)*(E1307/1000)),
IF(C1307="Spirits",
SUM(LOOKUP(2,1/(SRP!$B$2:$B$7&lt;=E1307)/(SRP!$C$2:$C$7&gt;=E1307),SRP!$D$2:$D$7)*(G1307/100)*(E1307/1000)),
IF(AND(C1307="Wine",D1307="Fortified Wines"),
SUM(LOOKUP(2,1/(SRP!$B$26:$B$29&lt;=E1307)/(SRP!$C$26:$C$29&gt;=E1307),SRP!$D$26:$D$29)*(G1307/100)*(E1307/1000)),
IF(C1307="Wine",
SUM(LOOKUP(2,1/(SRP!$B$21:$B$25&lt;=E1307)/(SRP!$C$21:$C$25&gt;=E1307),SRP!$D$21:$D$25)*(G1307/100)*(E1307/1000)),
IF(AND(C1307="Ready to Drink",D1307="RTD-One Pour Cocktail&gt;7%&lt;=14.5"),
SUM(LOOKUP(2,1/(SRP!$B$16:$B$20&lt;=E1307)/(SRP!$C$16:$C$20&gt;=E1307),SRP!$D$16:$D$20)*(G1307/100)*(E1307/1000)),
IF(C1307="Ready to Drink",
SUM(LOOKUP(2,1/(SRP!$B$11:$B$15&lt;=E1307)/(SRP!$C$11:$C$15&gt;=E1307),SRP!$D$11:$D$15)*(G1307/100)*(E1307/1000)),
0)))))),2)</f>
        <v>4.1399999999999997</v>
      </c>
      <c r="L1307" s="173" t="str">
        <f t="shared" si="20"/>
        <v>Wine500</v>
      </c>
      <c r="M1307" s="154">
        <f>VLOOKUP(L1307,'Slope %'!C:D,2,0)</f>
        <v>0.1</v>
      </c>
    </row>
    <row r="1308" spans="1:13" x14ac:dyDescent="0.25">
      <c r="A1308" s="169">
        <v>24114</v>
      </c>
      <c r="B1308" s="170" t="s">
        <v>1276</v>
      </c>
      <c r="C1308" s="170" t="s">
        <v>24</v>
      </c>
      <c r="D1308" s="170" t="s">
        <v>34</v>
      </c>
      <c r="E1308" s="170">
        <v>750</v>
      </c>
      <c r="F1308" s="170">
        <v>12</v>
      </c>
      <c r="G1308" s="171">
        <v>11</v>
      </c>
      <c r="H1308" s="170" t="s">
        <v>1214</v>
      </c>
      <c r="I1308" s="171">
        <v>18.989999999999998</v>
      </c>
      <c r="J1308" s="169">
        <v>1</v>
      </c>
      <c r="K1308" s="154" cm="1">
        <f t="array" ref="K1308">ROUND(
IF(C1308="Beer",
SUM(LOOKUP(2,1/(SRP!$B$8:$B$10&lt;=E1308)/(SRP!$C$8:$C$10&gt;=E1308),SRP!$D$8:$D$10)*(G1308/100)*(E1308/1000)),
IF(C1308="Spirits",
SUM(LOOKUP(2,1/(SRP!$B$2:$B$7&lt;=E1308)/(SRP!$C$2:$C$7&gt;=E1308),SRP!$D$2:$D$7)*(G1308/100)*(E1308/1000)),
IF(AND(C1308="Wine",D1308="Fortified Wines"),
SUM(LOOKUP(2,1/(SRP!$B$26:$B$29&lt;=E1308)/(SRP!$C$26:$C$29&gt;=E1308),SRP!$D$26:$D$29)*(G1308/100)*(E1308/1000)),
IF(C1308="Wine",
SUM(LOOKUP(2,1/(SRP!$B$21:$B$25&lt;=E1308)/(SRP!$C$21:$C$25&gt;=E1308),SRP!$D$21:$D$25)*(G1308/100)*(E1308/1000)),
IF(AND(C1308="Ready to Drink",D1308="RTD-One Pour Cocktail&gt;7%&lt;=14.5"),
SUM(LOOKUP(2,1/(SRP!$B$16:$B$20&lt;=E1308)/(SRP!$C$16:$C$20&gt;=E1308),SRP!$D$16:$D$20)*(G1308/100)*(E1308/1000)),
IF(C1308="Ready to Drink",
SUM(LOOKUP(2,1/(SRP!$B$11:$B$15&lt;=E1308)/(SRP!$C$11:$C$15&gt;=E1308),SRP!$D$11:$D$15)*(G1308/100)*(E1308/1000)),
0)))))),2)</f>
        <v>6.44</v>
      </c>
      <c r="L1308" s="173" t="str">
        <f t="shared" si="20"/>
        <v>Wine750</v>
      </c>
      <c r="M1308" s="154">
        <f>VLOOKUP(L1308,'Slope %'!C:D,2,0)</f>
        <v>0.1</v>
      </c>
    </row>
    <row r="1309" spans="1:13" x14ac:dyDescent="0.25">
      <c r="A1309" s="169">
        <v>24172</v>
      </c>
      <c r="B1309" s="170" t="s">
        <v>1277</v>
      </c>
      <c r="C1309" s="170" t="s">
        <v>24</v>
      </c>
      <c r="D1309" s="170" t="s">
        <v>34</v>
      </c>
      <c r="E1309" s="170">
        <v>750</v>
      </c>
      <c r="F1309" s="170">
        <v>12</v>
      </c>
      <c r="G1309" s="171">
        <v>15</v>
      </c>
      <c r="H1309" s="170" t="s">
        <v>22</v>
      </c>
      <c r="I1309" s="171">
        <v>47.99</v>
      </c>
      <c r="J1309" s="169">
        <v>1</v>
      </c>
      <c r="K1309" s="154" cm="1">
        <f t="array" ref="K1309">ROUND(
IF(C1309="Beer",
SUM(LOOKUP(2,1/(SRP!$B$8:$B$10&lt;=E1309)/(SRP!$C$8:$C$10&gt;=E1309),SRP!$D$8:$D$10)*(G1309/100)*(E1309/1000)),
IF(C1309="Spirits",
SUM(LOOKUP(2,1/(SRP!$B$2:$B$7&lt;=E1309)/(SRP!$C$2:$C$7&gt;=E1309),SRP!$D$2:$D$7)*(G1309/100)*(E1309/1000)),
IF(AND(C1309="Wine",D1309="Fortified Wines"),
SUM(LOOKUP(2,1/(SRP!$B$26:$B$29&lt;=E1309)/(SRP!$C$26:$C$29&gt;=E1309),SRP!$D$26:$D$29)*(G1309/100)*(E1309/1000)),
IF(C1309="Wine",
SUM(LOOKUP(2,1/(SRP!$B$21:$B$25&lt;=E1309)/(SRP!$C$21:$C$25&gt;=E1309),SRP!$D$21:$D$25)*(G1309/100)*(E1309/1000)),
IF(AND(C1309="Ready to Drink",D1309="RTD-One Pour Cocktail&gt;7%&lt;=14.5"),
SUM(LOOKUP(2,1/(SRP!$B$16:$B$20&lt;=E1309)/(SRP!$C$16:$C$20&gt;=E1309),SRP!$D$16:$D$20)*(G1309/100)*(E1309/1000)),
IF(C1309="Ready to Drink",
SUM(LOOKUP(2,1/(SRP!$B$11:$B$15&lt;=E1309)/(SRP!$C$11:$C$15&gt;=E1309),SRP!$D$11:$D$15)*(G1309/100)*(E1309/1000)),
0)))))),2)</f>
        <v>8.7799999999999994</v>
      </c>
      <c r="L1309" s="173" t="str">
        <f t="shared" si="20"/>
        <v>Wine750</v>
      </c>
      <c r="M1309" s="154">
        <f>VLOOKUP(L1309,'Slope %'!C:D,2,0)</f>
        <v>0.1</v>
      </c>
    </row>
    <row r="1310" spans="1:13" x14ac:dyDescent="0.25">
      <c r="A1310" s="169">
        <v>24223</v>
      </c>
      <c r="B1310" s="170" t="s">
        <v>1278</v>
      </c>
      <c r="C1310" s="170" t="s">
        <v>15</v>
      </c>
      <c r="D1310" s="170" t="s">
        <v>1279</v>
      </c>
      <c r="E1310" s="170">
        <v>750</v>
      </c>
      <c r="F1310" s="170">
        <v>6</v>
      </c>
      <c r="G1310" s="171">
        <v>40</v>
      </c>
      <c r="H1310" s="170" t="s">
        <v>29</v>
      </c>
      <c r="I1310" s="171">
        <v>40.99</v>
      </c>
      <c r="J1310" s="169">
        <v>1</v>
      </c>
      <c r="K1310" s="154" cm="1">
        <f t="array" ref="K1310">ROUND(
IF(C1310="Beer",
SUM(LOOKUP(2,1/(SRP!$B$8:$B$10&lt;=E1310)/(SRP!$C$8:$C$10&gt;=E1310),SRP!$D$8:$D$10)*(G1310/100)*(E1310/1000)),
IF(C1310="Spirits",
SUM(LOOKUP(2,1/(SRP!$B$2:$B$7&lt;=E1310)/(SRP!$C$2:$C$7&gt;=E1310),SRP!$D$2:$D$7)*(G1310/100)*(E1310/1000)),
IF(AND(C1310="Wine",D1310="Fortified Wines"),
SUM(LOOKUP(2,1/(SRP!$B$26:$B$29&lt;=E1310)/(SRP!$C$26:$C$29&gt;=E1310),SRP!$D$26:$D$29)*(G1310/100)*(E1310/1000)),
IF(C1310="Wine",
SUM(LOOKUP(2,1/(SRP!$B$21:$B$25&lt;=E1310)/(SRP!$C$21:$C$25&gt;=E1310),SRP!$D$21:$D$25)*(G1310/100)*(E1310/1000)),
IF(AND(C1310="Ready to Drink",D1310="RTD-One Pour Cocktail&gt;7%&lt;=14.5"),
SUM(LOOKUP(2,1/(SRP!$B$16:$B$20&lt;=E1310)/(SRP!$C$16:$C$20&gt;=E1310),SRP!$D$16:$D$20)*(G1310/100)*(E1310/1000)),
IF(C1310="Ready to Drink",
SUM(LOOKUP(2,1/(SRP!$B$11:$B$15&lt;=E1310)/(SRP!$C$11:$C$15&gt;=E1310),SRP!$D$11:$D$15)*(G1310/100)*(E1310/1000)),
0)))))),2)</f>
        <v>23.42</v>
      </c>
      <c r="L1310" s="173" t="str">
        <f t="shared" si="20"/>
        <v>Spirits750</v>
      </c>
      <c r="M1310" s="154">
        <f>VLOOKUP(L1310,'Slope %'!C:D,2,0)</f>
        <v>7.0000000000000007E-2</v>
      </c>
    </row>
    <row r="1311" spans="1:13" x14ac:dyDescent="0.25">
      <c r="A1311" s="169">
        <v>24248</v>
      </c>
      <c r="B1311" s="170" t="s">
        <v>1280</v>
      </c>
      <c r="C1311" s="170" t="s">
        <v>15</v>
      </c>
      <c r="D1311" s="170" t="s">
        <v>1281</v>
      </c>
      <c r="E1311" s="170">
        <v>750</v>
      </c>
      <c r="F1311" s="170">
        <v>6</v>
      </c>
      <c r="G1311" s="171">
        <v>43</v>
      </c>
      <c r="H1311" s="170" t="s">
        <v>91</v>
      </c>
      <c r="I1311" s="171">
        <v>59.99</v>
      </c>
      <c r="J1311" s="169">
        <v>1</v>
      </c>
      <c r="K1311" s="154" cm="1">
        <f t="array" ref="K1311">ROUND(
IF(C1311="Beer",
SUM(LOOKUP(2,1/(SRP!$B$8:$B$10&lt;=E1311)/(SRP!$C$8:$C$10&gt;=E1311),SRP!$D$8:$D$10)*(G1311/100)*(E1311/1000)),
IF(C1311="Spirits",
SUM(LOOKUP(2,1/(SRP!$B$2:$B$7&lt;=E1311)/(SRP!$C$2:$C$7&gt;=E1311),SRP!$D$2:$D$7)*(G1311/100)*(E1311/1000)),
IF(AND(C1311="Wine",D1311="Fortified Wines"),
SUM(LOOKUP(2,1/(SRP!$B$26:$B$29&lt;=E1311)/(SRP!$C$26:$C$29&gt;=E1311),SRP!$D$26:$D$29)*(G1311/100)*(E1311/1000)),
IF(C1311="Wine",
SUM(LOOKUP(2,1/(SRP!$B$21:$B$25&lt;=E1311)/(SRP!$C$21:$C$25&gt;=E1311),SRP!$D$21:$D$25)*(G1311/100)*(E1311/1000)),
IF(AND(C1311="Ready to Drink",D1311="RTD-One Pour Cocktail&gt;7%&lt;=14.5"),
SUM(LOOKUP(2,1/(SRP!$B$16:$B$20&lt;=E1311)/(SRP!$C$16:$C$20&gt;=E1311),SRP!$D$16:$D$20)*(G1311/100)*(E1311/1000)),
IF(C1311="Ready to Drink",
SUM(LOOKUP(2,1/(SRP!$B$11:$B$15&lt;=E1311)/(SRP!$C$11:$C$15&gt;=E1311),SRP!$D$11:$D$15)*(G1311/100)*(E1311/1000)),
0)))))),2)</f>
        <v>25.18</v>
      </c>
      <c r="L1311" s="173" t="str">
        <f t="shared" si="20"/>
        <v>Spirits750</v>
      </c>
      <c r="M1311" s="154">
        <f>VLOOKUP(L1311,'Slope %'!C:D,2,0)</f>
        <v>7.0000000000000007E-2</v>
      </c>
    </row>
    <row r="1312" spans="1:13" x14ac:dyDescent="0.25">
      <c r="A1312" s="169">
        <v>24302</v>
      </c>
      <c r="B1312" s="170" t="s">
        <v>1282</v>
      </c>
      <c r="C1312" s="170" t="s">
        <v>15</v>
      </c>
      <c r="D1312" s="170" t="s">
        <v>845</v>
      </c>
      <c r="E1312" s="170">
        <v>750</v>
      </c>
      <c r="F1312" s="170">
        <v>6</v>
      </c>
      <c r="G1312" s="171">
        <v>53.5</v>
      </c>
      <c r="H1312" s="170" t="s">
        <v>17</v>
      </c>
      <c r="I1312" s="171">
        <v>99.99</v>
      </c>
      <c r="J1312" s="169">
        <v>1</v>
      </c>
      <c r="K1312" s="154" cm="1">
        <f t="array" ref="K1312">ROUND(
IF(C1312="Beer",
SUM(LOOKUP(2,1/(SRP!$B$8:$B$10&lt;=E1312)/(SRP!$C$8:$C$10&gt;=E1312),SRP!$D$8:$D$10)*(G1312/100)*(E1312/1000)),
IF(C1312="Spirits",
SUM(LOOKUP(2,1/(SRP!$B$2:$B$7&lt;=E1312)/(SRP!$C$2:$C$7&gt;=E1312),SRP!$D$2:$D$7)*(G1312/100)*(E1312/1000)),
IF(AND(C1312="Wine",D1312="Fortified Wines"),
SUM(LOOKUP(2,1/(SRP!$B$26:$B$29&lt;=E1312)/(SRP!$C$26:$C$29&gt;=E1312),SRP!$D$26:$D$29)*(G1312/100)*(E1312/1000)),
IF(C1312="Wine",
SUM(LOOKUP(2,1/(SRP!$B$21:$B$25&lt;=E1312)/(SRP!$C$21:$C$25&gt;=E1312),SRP!$D$21:$D$25)*(G1312/100)*(E1312/1000)),
IF(AND(C1312="Ready to Drink",D1312="RTD-One Pour Cocktail&gt;7%&lt;=14.5"),
SUM(LOOKUP(2,1/(SRP!$B$16:$B$20&lt;=E1312)/(SRP!$C$16:$C$20&gt;=E1312),SRP!$D$16:$D$20)*(G1312/100)*(E1312/1000)),
IF(C1312="Ready to Drink",
SUM(LOOKUP(2,1/(SRP!$B$11:$B$15&lt;=E1312)/(SRP!$C$11:$C$15&gt;=E1312),SRP!$D$11:$D$15)*(G1312/100)*(E1312/1000)),
0)))))),2)</f>
        <v>31.33</v>
      </c>
      <c r="L1312" s="173" t="str">
        <f t="shared" si="20"/>
        <v>Spirits750</v>
      </c>
      <c r="M1312" s="154">
        <f>VLOOKUP(L1312,'Slope %'!C:D,2,0)</f>
        <v>7.0000000000000007E-2</v>
      </c>
    </row>
    <row r="1313" spans="1:13" x14ac:dyDescent="0.25">
      <c r="A1313" s="169">
        <v>24367</v>
      </c>
      <c r="B1313" s="170" t="s">
        <v>1283</v>
      </c>
      <c r="C1313" s="170" t="s">
        <v>11</v>
      </c>
      <c r="D1313" s="170" t="s">
        <v>211</v>
      </c>
      <c r="E1313" s="170">
        <v>4092</v>
      </c>
      <c r="F1313" s="170">
        <v>1</v>
      </c>
      <c r="G1313" s="171">
        <v>4</v>
      </c>
      <c r="H1313" s="170" t="s">
        <v>13</v>
      </c>
      <c r="I1313" s="171">
        <v>33.49</v>
      </c>
      <c r="J1313" s="169">
        <v>12</v>
      </c>
      <c r="K1313" s="154" cm="1">
        <f t="array" ref="K1313">ROUND(
IF(C1313="Beer",
SUM(LOOKUP(2,1/(SRP!$B$8:$B$10&lt;=E1313)/(SRP!$C$8:$C$10&gt;=E1313),SRP!$D$8:$D$10)*(G1313/100)*(E1313/1000)),
IF(C1313="Spirits",
SUM(LOOKUP(2,1/(SRP!$B$2:$B$7&lt;=E1313)/(SRP!$C$2:$C$7&gt;=E1313),SRP!$D$2:$D$7)*(G1313/100)*(E1313/1000)),
IF(AND(C1313="Wine",D1313="Fortified Wines"),
SUM(LOOKUP(2,1/(SRP!$B$26:$B$29&lt;=E1313)/(SRP!$C$26:$C$29&gt;=E1313),SRP!$D$26:$D$29)*(G1313/100)*(E1313/1000)),
IF(C1313="Wine",
SUM(LOOKUP(2,1/(SRP!$B$21:$B$25&lt;=E1313)/(SRP!$C$21:$C$25&gt;=E1313),SRP!$D$21:$D$25)*(G1313/100)*(E1313/1000)),
IF(AND(C1313="Ready to Drink",D1313="RTD-One Pour Cocktail&gt;7%&lt;=14.5"),
SUM(LOOKUP(2,1/(SRP!$B$16:$B$20&lt;=E1313)/(SRP!$C$16:$C$20&gt;=E1313),SRP!$D$16:$D$20)*(G1313/100)*(E1313/1000)),
IF(C1313="Ready to Drink",
SUM(LOOKUP(2,1/(SRP!$B$11:$B$15&lt;=E1313)/(SRP!$C$11:$C$15&gt;=E1313),SRP!$D$11:$D$15)*(G1313/100)*(E1313/1000)),
0)))))),2)</f>
        <v>12.78</v>
      </c>
      <c r="L1313" s="173" t="str">
        <f t="shared" si="20"/>
        <v>Beer4092</v>
      </c>
      <c r="M1313" s="154">
        <f>VLOOKUP(L1313,'Slope %'!C:D,2,0)</f>
        <v>7.0000000000000007E-2</v>
      </c>
    </row>
    <row r="1314" spans="1:13" x14ac:dyDescent="0.25">
      <c r="A1314" s="169">
        <v>24367</v>
      </c>
      <c r="B1314" s="170" t="s">
        <v>1283</v>
      </c>
      <c r="C1314" s="170" t="s">
        <v>11</v>
      </c>
      <c r="D1314" s="170" t="s">
        <v>211</v>
      </c>
      <c r="E1314" s="170">
        <v>4092</v>
      </c>
      <c r="F1314" s="170">
        <v>1</v>
      </c>
      <c r="G1314" s="171">
        <v>4</v>
      </c>
      <c r="H1314" s="170" t="s">
        <v>13</v>
      </c>
      <c r="I1314" s="171">
        <v>33.49</v>
      </c>
      <c r="J1314" s="169">
        <v>12</v>
      </c>
      <c r="K1314" s="154" cm="1">
        <f t="array" ref="K1314">ROUND(
IF(C1314="Beer",
SUM(LOOKUP(2,1/(SRP!$B$8:$B$10&lt;=E1314)/(SRP!$C$8:$C$10&gt;=E1314),SRP!$D$8:$D$10)*(G1314/100)*(E1314/1000)),
IF(C1314="Spirits",
SUM(LOOKUP(2,1/(SRP!$B$2:$B$7&lt;=E1314)/(SRP!$C$2:$C$7&gt;=E1314),SRP!$D$2:$D$7)*(G1314/100)*(E1314/1000)),
IF(AND(C1314="Wine",D1314="Fortified Wines"),
SUM(LOOKUP(2,1/(SRP!$B$26:$B$29&lt;=E1314)/(SRP!$C$26:$C$29&gt;=E1314),SRP!$D$26:$D$29)*(G1314/100)*(E1314/1000)),
IF(C1314="Wine",
SUM(LOOKUP(2,1/(SRP!$B$21:$B$25&lt;=E1314)/(SRP!$C$21:$C$25&gt;=E1314),SRP!$D$21:$D$25)*(G1314/100)*(E1314/1000)),
IF(AND(C1314="Ready to Drink",D1314="RTD-One Pour Cocktail&gt;7%&lt;=14.5"),
SUM(LOOKUP(2,1/(SRP!$B$16:$B$20&lt;=E1314)/(SRP!$C$16:$C$20&gt;=E1314),SRP!$D$16:$D$20)*(G1314/100)*(E1314/1000)),
IF(C1314="Ready to Drink",
SUM(LOOKUP(2,1/(SRP!$B$11:$B$15&lt;=E1314)/(SRP!$C$11:$C$15&gt;=E1314),SRP!$D$11:$D$15)*(G1314/100)*(E1314/1000)),
0)))))),2)</f>
        <v>12.78</v>
      </c>
      <c r="L1314" s="173" t="str">
        <f t="shared" si="20"/>
        <v>Beer4092</v>
      </c>
      <c r="M1314" s="154">
        <f>VLOOKUP(L1314,'Slope %'!C:D,2,0)</f>
        <v>7.0000000000000007E-2</v>
      </c>
    </row>
    <row r="1315" spans="1:13" x14ac:dyDescent="0.25">
      <c r="A1315" s="169">
        <v>24368</v>
      </c>
      <c r="B1315" s="170" t="s">
        <v>1284</v>
      </c>
      <c r="C1315" s="170" t="s">
        <v>11</v>
      </c>
      <c r="D1315" s="170" t="s">
        <v>211</v>
      </c>
      <c r="E1315" s="170">
        <v>8184</v>
      </c>
      <c r="F1315" s="170">
        <v>1</v>
      </c>
      <c r="G1315" s="171">
        <v>4</v>
      </c>
      <c r="H1315" s="170" t="s">
        <v>13</v>
      </c>
      <c r="I1315" s="171">
        <v>58.99</v>
      </c>
      <c r="J1315" s="169">
        <v>24</v>
      </c>
      <c r="K1315" s="154" cm="1">
        <f t="array" ref="K1315">ROUND(
IF(C1315="Beer",
SUM(LOOKUP(2,1/(SRP!$B$8:$B$10&lt;=E1315)/(SRP!$C$8:$C$10&gt;=E1315),SRP!$D$8:$D$10)*(G1315/100)*(E1315/1000)),
IF(C1315="Spirits",
SUM(LOOKUP(2,1/(SRP!$B$2:$B$7&lt;=E1315)/(SRP!$C$2:$C$7&gt;=E1315),SRP!$D$2:$D$7)*(G1315/100)*(E1315/1000)),
IF(AND(C1315="Wine",D1315="Fortified Wines"),
SUM(LOOKUP(2,1/(SRP!$B$26:$B$29&lt;=E1315)/(SRP!$C$26:$C$29&gt;=E1315),SRP!$D$26:$D$29)*(G1315/100)*(E1315/1000)),
IF(C1315="Wine",
SUM(LOOKUP(2,1/(SRP!$B$21:$B$25&lt;=E1315)/(SRP!$C$21:$C$25&gt;=E1315),SRP!$D$21:$D$25)*(G1315/100)*(E1315/1000)),
IF(AND(C1315="Ready to Drink",D1315="RTD-One Pour Cocktail&gt;7%&lt;=14.5"),
SUM(LOOKUP(2,1/(SRP!$B$16:$B$20&lt;=E1315)/(SRP!$C$16:$C$20&gt;=E1315),SRP!$D$16:$D$20)*(G1315/100)*(E1315/1000)),
IF(C1315="Ready to Drink",
SUM(LOOKUP(2,1/(SRP!$B$11:$B$15&lt;=E1315)/(SRP!$C$11:$C$15&gt;=E1315),SRP!$D$11:$D$15)*(G1315/100)*(E1315/1000)),
0)))))),2)</f>
        <v>25.56</v>
      </c>
      <c r="L1315" s="173" t="str">
        <f t="shared" si="20"/>
        <v>Beer8184</v>
      </c>
      <c r="M1315" s="154">
        <f>VLOOKUP(L1315,'Slope %'!C:D,2,0)</f>
        <v>0.05</v>
      </c>
    </row>
    <row r="1316" spans="1:13" x14ac:dyDescent="0.25">
      <c r="A1316" s="169">
        <v>24368</v>
      </c>
      <c r="B1316" s="170" t="s">
        <v>1284</v>
      </c>
      <c r="C1316" s="170" t="s">
        <v>11</v>
      </c>
      <c r="D1316" s="170" t="s">
        <v>211</v>
      </c>
      <c r="E1316" s="170">
        <v>8184</v>
      </c>
      <c r="F1316" s="170">
        <v>1</v>
      </c>
      <c r="G1316" s="171">
        <v>4</v>
      </c>
      <c r="H1316" s="170" t="s">
        <v>13</v>
      </c>
      <c r="I1316" s="171">
        <v>58.99</v>
      </c>
      <c r="J1316" s="169">
        <v>24</v>
      </c>
      <c r="K1316" s="154" cm="1">
        <f t="array" ref="K1316">ROUND(
IF(C1316="Beer",
SUM(LOOKUP(2,1/(SRP!$B$8:$B$10&lt;=E1316)/(SRP!$C$8:$C$10&gt;=E1316),SRP!$D$8:$D$10)*(G1316/100)*(E1316/1000)),
IF(C1316="Spirits",
SUM(LOOKUP(2,1/(SRP!$B$2:$B$7&lt;=E1316)/(SRP!$C$2:$C$7&gt;=E1316),SRP!$D$2:$D$7)*(G1316/100)*(E1316/1000)),
IF(AND(C1316="Wine",D1316="Fortified Wines"),
SUM(LOOKUP(2,1/(SRP!$B$26:$B$29&lt;=E1316)/(SRP!$C$26:$C$29&gt;=E1316),SRP!$D$26:$D$29)*(G1316/100)*(E1316/1000)),
IF(C1316="Wine",
SUM(LOOKUP(2,1/(SRP!$B$21:$B$25&lt;=E1316)/(SRP!$C$21:$C$25&gt;=E1316),SRP!$D$21:$D$25)*(G1316/100)*(E1316/1000)),
IF(AND(C1316="Ready to Drink",D1316="RTD-One Pour Cocktail&gt;7%&lt;=14.5"),
SUM(LOOKUP(2,1/(SRP!$B$16:$B$20&lt;=E1316)/(SRP!$C$16:$C$20&gt;=E1316),SRP!$D$16:$D$20)*(G1316/100)*(E1316/1000)),
IF(C1316="Ready to Drink",
SUM(LOOKUP(2,1/(SRP!$B$11:$B$15&lt;=E1316)/(SRP!$C$11:$C$15&gt;=E1316),SRP!$D$11:$D$15)*(G1316/100)*(E1316/1000)),
0)))))),2)</f>
        <v>25.56</v>
      </c>
      <c r="L1316" s="173" t="str">
        <f t="shared" si="20"/>
        <v>Beer8184</v>
      </c>
      <c r="M1316" s="154">
        <f>VLOOKUP(L1316,'Slope %'!C:D,2,0)</f>
        <v>0.05</v>
      </c>
    </row>
    <row r="1317" spans="1:13" x14ac:dyDescent="0.25">
      <c r="A1317" s="169">
        <v>24369</v>
      </c>
      <c r="B1317" s="170" t="s">
        <v>1285</v>
      </c>
      <c r="C1317" s="170" t="s">
        <v>11</v>
      </c>
      <c r="D1317" s="170" t="s">
        <v>12</v>
      </c>
      <c r="E1317" s="170">
        <v>8520</v>
      </c>
      <c r="F1317" s="170">
        <v>1</v>
      </c>
      <c r="G1317" s="171">
        <v>4.5999999999999996</v>
      </c>
      <c r="H1317" s="170" t="s">
        <v>13</v>
      </c>
      <c r="I1317" s="171">
        <v>39.99</v>
      </c>
      <c r="J1317" s="169">
        <v>24</v>
      </c>
      <c r="K1317" s="154" cm="1">
        <f t="array" ref="K1317">ROUND(
IF(C1317="Beer",
SUM(LOOKUP(2,1/(SRP!$B$8:$B$10&lt;=E1317)/(SRP!$C$8:$C$10&gt;=E1317),SRP!$D$8:$D$10)*(G1317/100)*(E1317/1000)),
IF(C1317="Spirits",
SUM(LOOKUP(2,1/(SRP!$B$2:$B$7&lt;=E1317)/(SRP!$C$2:$C$7&gt;=E1317),SRP!$D$2:$D$7)*(G1317/100)*(E1317/1000)),
IF(AND(C1317="Wine",D1317="Fortified Wines"),
SUM(LOOKUP(2,1/(SRP!$B$26:$B$29&lt;=E1317)/(SRP!$C$26:$C$29&gt;=E1317),SRP!$D$26:$D$29)*(G1317/100)*(E1317/1000)),
IF(C1317="Wine",
SUM(LOOKUP(2,1/(SRP!$B$21:$B$25&lt;=E1317)/(SRP!$C$21:$C$25&gt;=E1317),SRP!$D$21:$D$25)*(G1317/100)*(E1317/1000)),
IF(AND(C1317="Ready to Drink",D1317="RTD-One Pour Cocktail&gt;7%&lt;=14.5"),
SUM(LOOKUP(2,1/(SRP!$B$16:$B$20&lt;=E1317)/(SRP!$C$16:$C$20&gt;=E1317),SRP!$D$16:$D$20)*(G1317/100)*(E1317/1000)),
IF(C1317="Ready to Drink",
SUM(LOOKUP(2,1/(SRP!$B$11:$B$15&lt;=E1317)/(SRP!$C$11:$C$15&gt;=E1317),SRP!$D$11:$D$15)*(G1317/100)*(E1317/1000)),
0)))))),2)</f>
        <v>30.6</v>
      </c>
      <c r="L1317" s="173" t="str">
        <f t="shared" si="20"/>
        <v>Beer8520</v>
      </c>
      <c r="M1317" s="154">
        <f>VLOOKUP(L1317,'Slope %'!C:D,2,0)</f>
        <v>0.05</v>
      </c>
    </row>
    <row r="1318" spans="1:13" x14ac:dyDescent="0.25">
      <c r="A1318" s="169">
        <v>24369</v>
      </c>
      <c r="B1318" s="170" t="s">
        <v>1285</v>
      </c>
      <c r="C1318" s="170" t="s">
        <v>11</v>
      </c>
      <c r="D1318" s="170" t="s">
        <v>12</v>
      </c>
      <c r="E1318" s="170">
        <v>8520</v>
      </c>
      <c r="F1318" s="170">
        <v>1</v>
      </c>
      <c r="G1318" s="171">
        <v>4.5999999999999996</v>
      </c>
      <c r="H1318" s="170" t="s">
        <v>13</v>
      </c>
      <c r="I1318" s="171">
        <v>39.99</v>
      </c>
      <c r="J1318" s="169">
        <v>24</v>
      </c>
      <c r="K1318" s="154" cm="1">
        <f t="array" ref="K1318">ROUND(
IF(C1318="Beer",
SUM(LOOKUP(2,1/(SRP!$B$8:$B$10&lt;=E1318)/(SRP!$C$8:$C$10&gt;=E1318),SRP!$D$8:$D$10)*(G1318/100)*(E1318/1000)),
IF(C1318="Spirits",
SUM(LOOKUP(2,1/(SRP!$B$2:$B$7&lt;=E1318)/(SRP!$C$2:$C$7&gt;=E1318),SRP!$D$2:$D$7)*(G1318/100)*(E1318/1000)),
IF(AND(C1318="Wine",D1318="Fortified Wines"),
SUM(LOOKUP(2,1/(SRP!$B$26:$B$29&lt;=E1318)/(SRP!$C$26:$C$29&gt;=E1318),SRP!$D$26:$D$29)*(G1318/100)*(E1318/1000)),
IF(C1318="Wine",
SUM(LOOKUP(2,1/(SRP!$B$21:$B$25&lt;=E1318)/(SRP!$C$21:$C$25&gt;=E1318),SRP!$D$21:$D$25)*(G1318/100)*(E1318/1000)),
IF(AND(C1318="Ready to Drink",D1318="RTD-One Pour Cocktail&gt;7%&lt;=14.5"),
SUM(LOOKUP(2,1/(SRP!$B$16:$B$20&lt;=E1318)/(SRP!$C$16:$C$20&gt;=E1318),SRP!$D$16:$D$20)*(G1318/100)*(E1318/1000)),
IF(C1318="Ready to Drink",
SUM(LOOKUP(2,1/(SRP!$B$11:$B$15&lt;=E1318)/(SRP!$C$11:$C$15&gt;=E1318),SRP!$D$11:$D$15)*(G1318/100)*(E1318/1000)),
0)))))),2)</f>
        <v>30.6</v>
      </c>
      <c r="L1318" s="173" t="str">
        <f t="shared" si="20"/>
        <v>Beer8520</v>
      </c>
      <c r="M1318" s="154">
        <f>VLOOKUP(L1318,'Slope %'!C:D,2,0)</f>
        <v>0.05</v>
      </c>
    </row>
    <row r="1319" spans="1:13" x14ac:dyDescent="0.25">
      <c r="A1319" s="169">
        <v>24370</v>
      </c>
      <c r="B1319" s="170" t="s">
        <v>1286</v>
      </c>
      <c r="C1319" s="170" t="s">
        <v>11</v>
      </c>
      <c r="D1319" s="170" t="s">
        <v>12</v>
      </c>
      <c r="E1319" s="170">
        <v>5325</v>
      </c>
      <c r="F1319" s="170">
        <v>1</v>
      </c>
      <c r="G1319" s="171">
        <v>4.5999999999999996</v>
      </c>
      <c r="H1319" s="170" t="s">
        <v>13</v>
      </c>
      <c r="I1319" s="171">
        <v>25.29</v>
      </c>
      <c r="J1319" s="169">
        <v>15</v>
      </c>
      <c r="K1319" s="154" cm="1">
        <f t="array" ref="K1319">ROUND(
IF(C1319="Beer",
SUM(LOOKUP(2,1/(SRP!$B$8:$B$10&lt;=E1319)/(SRP!$C$8:$C$10&gt;=E1319),SRP!$D$8:$D$10)*(G1319/100)*(E1319/1000)),
IF(C1319="Spirits",
SUM(LOOKUP(2,1/(SRP!$B$2:$B$7&lt;=E1319)/(SRP!$C$2:$C$7&gt;=E1319),SRP!$D$2:$D$7)*(G1319/100)*(E1319/1000)),
IF(AND(C1319="Wine",D1319="Fortified Wines"),
SUM(LOOKUP(2,1/(SRP!$B$26:$B$29&lt;=E1319)/(SRP!$C$26:$C$29&gt;=E1319),SRP!$D$26:$D$29)*(G1319/100)*(E1319/1000)),
IF(C1319="Wine",
SUM(LOOKUP(2,1/(SRP!$B$21:$B$25&lt;=E1319)/(SRP!$C$21:$C$25&gt;=E1319),SRP!$D$21:$D$25)*(G1319/100)*(E1319/1000)),
IF(AND(C1319="Ready to Drink",D1319="RTD-One Pour Cocktail&gt;7%&lt;=14.5"),
SUM(LOOKUP(2,1/(SRP!$B$16:$B$20&lt;=E1319)/(SRP!$C$16:$C$20&gt;=E1319),SRP!$D$16:$D$20)*(G1319/100)*(E1319/1000)),
IF(C1319="Ready to Drink",
SUM(LOOKUP(2,1/(SRP!$B$11:$B$15&lt;=E1319)/(SRP!$C$11:$C$15&gt;=E1319),SRP!$D$11:$D$15)*(G1319/100)*(E1319/1000)),
0)))))),2)</f>
        <v>19.12</v>
      </c>
      <c r="L1319" s="173" t="str">
        <f t="shared" si="20"/>
        <v>Beer5325</v>
      </c>
      <c r="M1319" s="154">
        <f>VLOOKUP(L1319,'Slope %'!C:D,2,0)</f>
        <v>0.05</v>
      </c>
    </row>
    <row r="1320" spans="1:13" x14ac:dyDescent="0.25">
      <c r="A1320" s="169">
        <v>24370</v>
      </c>
      <c r="B1320" s="170" t="s">
        <v>1286</v>
      </c>
      <c r="C1320" s="170" t="s">
        <v>11</v>
      </c>
      <c r="D1320" s="170" t="s">
        <v>12</v>
      </c>
      <c r="E1320" s="170">
        <v>5325</v>
      </c>
      <c r="F1320" s="170">
        <v>1</v>
      </c>
      <c r="G1320" s="171">
        <v>4.5999999999999996</v>
      </c>
      <c r="H1320" s="170" t="s">
        <v>13</v>
      </c>
      <c r="I1320" s="171">
        <v>25.29</v>
      </c>
      <c r="J1320" s="169">
        <v>15</v>
      </c>
      <c r="K1320" s="154" cm="1">
        <f t="array" ref="K1320">ROUND(
IF(C1320="Beer",
SUM(LOOKUP(2,1/(SRP!$B$8:$B$10&lt;=E1320)/(SRP!$C$8:$C$10&gt;=E1320),SRP!$D$8:$D$10)*(G1320/100)*(E1320/1000)),
IF(C1320="Spirits",
SUM(LOOKUP(2,1/(SRP!$B$2:$B$7&lt;=E1320)/(SRP!$C$2:$C$7&gt;=E1320),SRP!$D$2:$D$7)*(G1320/100)*(E1320/1000)),
IF(AND(C1320="Wine",D1320="Fortified Wines"),
SUM(LOOKUP(2,1/(SRP!$B$26:$B$29&lt;=E1320)/(SRP!$C$26:$C$29&gt;=E1320),SRP!$D$26:$D$29)*(G1320/100)*(E1320/1000)),
IF(C1320="Wine",
SUM(LOOKUP(2,1/(SRP!$B$21:$B$25&lt;=E1320)/(SRP!$C$21:$C$25&gt;=E1320),SRP!$D$21:$D$25)*(G1320/100)*(E1320/1000)),
IF(AND(C1320="Ready to Drink",D1320="RTD-One Pour Cocktail&gt;7%&lt;=14.5"),
SUM(LOOKUP(2,1/(SRP!$B$16:$B$20&lt;=E1320)/(SRP!$C$16:$C$20&gt;=E1320),SRP!$D$16:$D$20)*(G1320/100)*(E1320/1000)),
IF(C1320="Ready to Drink",
SUM(LOOKUP(2,1/(SRP!$B$11:$B$15&lt;=E1320)/(SRP!$C$11:$C$15&gt;=E1320),SRP!$D$11:$D$15)*(G1320/100)*(E1320/1000)),
0)))))),2)</f>
        <v>19.12</v>
      </c>
      <c r="L1320" s="173" t="str">
        <f t="shared" si="20"/>
        <v>Beer5325</v>
      </c>
      <c r="M1320" s="154">
        <f>VLOOKUP(L1320,'Slope %'!C:D,2,0)</f>
        <v>0.05</v>
      </c>
    </row>
    <row r="1321" spans="1:13" x14ac:dyDescent="0.25">
      <c r="A1321" s="169">
        <v>24372</v>
      </c>
      <c r="B1321" s="170" t="s">
        <v>1287</v>
      </c>
      <c r="C1321" s="170" t="s">
        <v>11</v>
      </c>
      <c r="D1321" s="170" t="s">
        <v>12</v>
      </c>
      <c r="E1321" s="170">
        <v>473</v>
      </c>
      <c r="F1321" s="170">
        <v>24</v>
      </c>
      <c r="G1321" s="171">
        <v>4.5999999999999996</v>
      </c>
      <c r="H1321" s="170" t="s">
        <v>13</v>
      </c>
      <c r="I1321" s="171">
        <v>2.89</v>
      </c>
      <c r="J1321" s="169">
        <v>1</v>
      </c>
      <c r="K1321" s="154" cm="1">
        <f t="array" ref="K1321">ROUND(
IF(C1321="Beer",
SUM(LOOKUP(2,1/(SRP!$B$8:$B$10&lt;=E1321)/(SRP!$C$8:$C$10&gt;=E1321),SRP!$D$8:$D$10)*(G1321/100)*(E1321/1000)),
IF(C1321="Spirits",
SUM(LOOKUP(2,1/(SRP!$B$2:$B$7&lt;=E1321)/(SRP!$C$2:$C$7&gt;=E1321),SRP!$D$2:$D$7)*(G1321/100)*(E1321/1000)),
IF(AND(C1321="Wine",D1321="Fortified Wines"),
SUM(LOOKUP(2,1/(SRP!$B$26:$B$29&lt;=E1321)/(SRP!$C$26:$C$29&gt;=E1321),SRP!$D$26:$D$29)*(G1321/100)*(E1321/1000)),
IF(C1321="Wine",
SUM(LOOKUP(2,1/(SRP!$B$21:$B$25&lt;=E1321)/(SRP!$C$21:$C$25&gt;=E1321),SRP!$D$21:$D$25)*(G1321/100)*(E1321/1000)),
IF(AND(C1321="Ready to Drink",D1321="RTD-One Pour Cocktail&gt;7%&lt;=14.5"),
SUM(LOOKUP(2,1/(SRP!$B$16:$B$20&lt;=E1321)/(SRP!$C$16:$C$20&gt;=E1321),SRP!$D$16:$D$20)*(G1321/100)*(E1321/1000)),
IF(C1321="Ready to Drink",
SUM(LOOKUP(2,1/(SRP!$B$11:$B$15&lt;=E1321)/(SRP!$C$11:$C$15&gt;=E1321),SRP!$D$11:$D$15)*(G1321/100)*(E1321/1000)),
0)))))),2)</f>
        <v>1.7</v>
      </c>
      <c r="L1321" s="173" t="str">
        <f t="shared" si="20"/>
        <v>Beer473</v>
      </c>
      <c r="M1321" s="154">
        <f>VLOOKUP(L1321,'Slope %'!C:D,2,0)</f>
        <v>0.12</v>
      </c>
    </row>
    <row r="1322" spans="1:13" x14ac:dyDescent="0.25">
      <c r="A1322" s="169">
        <v>24372</v>
      </c>
      <c r="B1322" s="170" t="s">
        <v>1287</v>
      </c>
      <c r="C1322" s="170" t="s">
        <v>11</v>
      </c>
      <c r="D1322" s="170" t="s">
        <v>12</v>
      </c>
      <c r="E1322" s="170">
        <v>473</v>
      </c>
      <c r="F1322" s="170">
        <v>24</v>
      </c>
      <c r="G1322" s="171">
        <v>4.5999999999999996</v>
      </c>
      <c r="H1322" s="170" t="s">
        <v>13</v>
      </c>
      <c r="I1322" s="171">
        <v>2.89</v>
      </c>
      <c r="J1322" s="169">
        <v>1</v>
      </c>
      <c r="K1322" s="154" cm="1">
        <f t="array" ref="K1322">ROUND(
IF(C1322="Beer",
SUM(LOOKUP(2,1/(SRP!$B$8:$B$10&lt;=E1322)/(SRP!$C$8:$C$10&gt;=E1322),SRP!$D$8:$D$10)*(G1322/100)*(E1322/1000)),
IF(C1322="Spirits",
SUM(LOOKUP(2,1/(SRP!$B$2:$B$7&lt;=E1322)/(SRP!$C$2:$C$7&gt;=E1322),SRP!$D$2:$D$7)*(G1322/100)*(E1322/1000)),
IF(AND(C1322="Wine",D1322="Fortified Wines"),
SUM(LOOKUP(2,1/(SRP!$B$26:$B$29&lt;=E1322)/(SRP!$C$26:$C$29&gt;=E1322),SRP!$D$26:$D$29)*(G1322/100)*(E1322/1000)),
IF(C1322="Wine",
SUM(LOOKUP(2,1/(SRP!$B$21:$B$25&lt;=E1322)/(SRP!$C$21:$C$25&gt;=E1322),SRP!$D$21:$D$25)*(G1322/100)*(E1322/1000)),
IF(AND(C1322="Ready to Drink",D1322="RTD-One Pour Cocktail&gt;7%&lt;=14.5"),
SUM(LOOKUP(2,1/(SRP!$B$16:$B$20&lt;=E1322)/(SRP!$C$16:$C$20&gt;=E1322),SRP!$D$16:$D$20)*(G1322/100)*(E1322/1000)),
IF(C1322="Ready to Drink",
SUM(LOOKUP(2,1/(SRP!$B$11:$B$15&lt;=E1322)/(SRP!$C$11:$C$15&gt;=E1322),SRP!$D$11:$D$15)*(G1322/100)*(E1322/1000)),
0)))))),2)</f>
        <v>1.7</v>
      </c>
      <c r="L1322" s="173" t="str">
        <f t="shared" si="20"/>
        <v>Beer473</v>
      </c>
      <c r="M1322" s="154">
        <f>VLOOKUP(L1322,'Slope %'!C:D,2,0)</f>
        <v>0.12</v>
      </c>
    </row>
    <row r="1323" spans="1:13" x14ac:dyDescent="0.25">
      <c r="A1323" s="169">
        <v>24404</v>
      </c>
      <c r="B1323" s="170" t="s">
        <v>1288</v>
      </c>
      <c r="C1323" s="170" t="s">
        <v>11</v>
      </c>
      <c r="D1323" s="170" t="s">
        <v>303</v>
      </c>
      <c r="E1323" s="170">
        <v>750</v>
      </c>
      <c r="F1323" s="170">
        <v>12</v>
      </c>
      <c r="G1323" s="171">
        <v>8.5</v>
      </c>
      <c r="H1323" s="170" t="s">
        <v>723</v>
      </c>
      <c r="I1323" s="171">
        <v>13.49</v>
      </c>
      <c r="J1323" s="169">
        <v>1</v>
      </c>
      <c r="K1323" s="154" cm="1">
        <f t="array" ref="K1323">ROUND(
IF(C1323="Beer",
SUM(LOOKUP(2,1/(SRP!$B$8:$B$10&lt;=E1323)/(SRP!$C$8:$C$10&gt;=E1323),SRP!$D$8:$D$10)*(G1323/100)*(E1323/1000)),
IF(C1323="Spirits",
SUM(LOOKUP(2,1/(SRP!$B$2:$B$7&lt;=E1323)/(SRP!$C$2:$C$7&gt;=E1323),SRP!$D$2:$D$7)*(G1323/100)*(E1323/1000)),
IF(AND(C1323="Wine",D1323="Fortified Wines"),
SUM(LOOKUP(2,1/(SRP!$B$26:$B$29&lt;=E1323)/(SRP!$C$26:$C$29&gt;=E1323),SRP!$D$26:$D$29)*(G1323/100)*(E1323/1000)),
IF(C1323="Wine",
SUM(LOOKUP(2,1/(SRP!$B$21:$B$25&lt;=E1323)/(SRP!$C$21:$C$25&gt;=E1323),SRP!$D$21:$D$25)*(G1323/100)*(E1323/1000)),
IF(AND(C1323="Ready to Drink",D1323="RTD-One Pour Cocktail&gt;7%&lt;=14.5"),
SUM(LOOKUP(2,1/(SRP!$B$16:$B$20&lt;=E1323)/(SRP!$C$16:$C$20&gt;=E1323),SRP!$D$16:$D$20)*(G1323/100)*(E1323/1000)),
IF(C1323="Ready to Drink",
SUM(LOOKUP(2,1/(SRP!$B$11:$B$15&lt;=E1323)/(SRP!$C$11:$C$15&gt;=E1323),SRP!$D$11:$D$15)*(G1323/100)*(E1323/1000)),
0)))))),2)</f>
        <v>4.9800000000000004</v>
      </c>
      <c r="L1323" s="173" t="str">
        <f t="shared" si="20"/>
        <v>Beer750</v>
      </c>
      <c r="M1323" s="154">
        <f>VLOOKUP(L1323,'Slope %'!C:D,2,0)</f>
        <v>0.12</v>
      </c>
    </row>
    <row r="1324" spans="1:13" x14ac:dyDescent="0.25">
      <c r="A1324" s="169">
        <v>24404</v>
      </c>
      <c r="B1324" s="170" t="s">
        <v>1288</v>
      </c>
      <c r="C1324" s="170" t="s">
        <v>11</v>
      </c>
      <c r="D1324" s="170" t="s">
        <v>303</v>
      </c>
      <c r="E1324" s="170">
        <v>750</v>
      </c>
      <c r="F1324" s="170">
        <v>12</v>
      </c>
      <c r="G1324" s="171">
        <v>8.5</v>
      </c>
      <c r="H1324" s="170" t="s">
        <v>723</v>
      </c>
      <c r="I1324" s="171">
        <v>13.49</v>
      </c>
      <c r="J1324" s="169">
        <v>1</v>
      </c>
      <c r="K1324" s="154" cm="1">
        <f t="array" ref="K1324">ROUND(
IF(C1324="Beer",
SUM(LOOKUP(2,1/(SRP!$B$8:$B$10&lt;=E1324)/(SRP!$C$8:$C$10&gt;=E1324),SRP!$D$8:$D$10)*(G1324/100)*(E1324/1000)),
IF(C1324="Spirits",
SUM(LOOKUP(2,1/(SRP!$B$2:$B$7&lt;=E1324)/(SRP!$C$2:$C$7&gt;=E1324),SRP!$D$2:$D$7)*(G1324/100)*(E1324/1000)),
IF(AND(C1324="Wine",D1324="Fortified Wines"),
SUM(LOOKUP(2,1/(SRP!$B$26:$B$29&lt;=E1324)/(SRP!$C$26:$C$29&gt;=E1324),SRP!$D$26:$D$29)*(G1324/100)*(E1324/1000)),
IF(C1324="Wine",
SUM(LOOKUP(2,1/(SRP!$B$21:$B$25&lt;=E1324)/(SRP!$C$21:$C$25&gt;=E1324),SRP!$D$21:$D$25)*(G1324/100)*(E1324/1000)),
IF(AND(C1324="Ready to Drink",D1324="RTD-One Pour Cocktail&gt;7%&lt;=14.5"),
SUM(LOOKUP(2,1/(SRP!$B$16:$B$20&lt;=E1324)/(SRP!$C$16:$C$20&gt;=E1324),SRP!$D$16:$D$20)*(G1324/100)*(E1324/1000)),
IF(C1324="Ready to Drink",
SUM(LOOKUP(2,1/(SRP!$B$11:$B$15&lt;=E1324)/(SRP!$C$11:$C$15&gt;=E1324),SRP!$D$11:$D$15)*(G1324/100)*(E1324/1000)),
0)))))),2)</f>
        <v>4.9800000000000004</v>
      </c>
      <c r="L1324" s="173" t="str">
        <f t="shared" si="20"/>
        <v>Beer750</v>
      </c>
      <c r="M1324" s="154">
        <f>VLOOKUP(L1324,'Slope %'!C:D,2,0)</f>
        <v>0.12</v>
      </c>
    </row>
    <row r="1325" spans="1:13" x14ac:dyDescent="0.25">
      <c r="A1325" s="169">
        <v>24411</v>
      </c>
      <c r="B1325" s="170" t="s">
        <v>1289</v>
      </c>
      <c r="C1325" s="170" t="s">
        <v>263</v>
      </c>
      <c r="D1325" s="170" t="s">
        <v>806</v>
      </c>
      <c r="E1325" s="170">
        <v>473</v>
      </c>
      <c r="F1325" s="170">
        <v>24</v>
      </c>
      <c r="G1325" s="171">
        <v>5</v>
      </c>
      <c r="H1325" s="170" t="s">
        <v>1209</v>
      </c>
      <c r="I1325" s="171">
        <v>3.99</v>
      </c>
      <c r="J1325" s="169">
        <v>1</v>
      </c>
      <c r="K1325" s="154" cm="1">
        <f t="array" ref="K1325">ROUND(
IF(C1325="Beer",
SUM(LOOKUP(2,1/(SRP!$B$8:$B$10&lt;=E1325)/(SRP!$C$8:$C$10&gt;=E1325),SRP!$D$8:$D$10)*(G1325/100)*(E1325/1000)),
IF(C1325="Spirits",
SUM(LOOKUP(2,1/(SRP!$B$2:$B$7&lt;=E1325)/(SRP!$C$2:$C$7&gt;=E1325),SRP!$D$2:$D$7)*(G1325/100)*(E1325/1000)),
IF(AND(C1325="Wine",D1325="Fortified Wines"),
SUM(LOOKUP(2,1/(SRP!$B$26:$B$29&lt;=E1325)/(SRP!$C$26:$C$29&gt;=E1325),SRP!$D$26:$D$29)*(G1325/100)*(E1325/1000)),
IF(C1325="Wine",
SUM(LOOKUP(2,1/(SRP!$B$21:$B$25&lt;=E1325)/(SRP!$C$21:$C$25&gt;=E1325),SRP!$D$21:$D$25)*(G1325/100)*(E1325/1000)),
IF(AND(C1325="Ready to Drink",D1325="RTD-One Pour Cocktail&gt;7%&lt;=14.5"),
SUM(LOOKUP(2,1/(SRP!$B$16:$B$20&lt;=E1325)/(SRP!$C$16:$C$20&gt;=E1325),SRP!$D$16:$D$20)*(G1325/100)*(E1325/1000)),
IF(C1325="Ready to Drink",
SUM(LOOKUP(2,1/(SRP!$B$11:$B$15&lt;=E1325)/(SRP!$C$11:$C$15&gt;=E1325),SRP!$D$11:$D$15)*(G1325/100)*(E1325/1000)),
0)))))),2)</f>
        <v>1.96</v>
      </c>
      <c r="L1325" s="173" t="str">
        <f t="shared" si="20"/>
        <v>Ready to Drink473</v>
      </c>
      <c r="M1325" s="154">
        <f>VLOOKUP(L1325,'Slope %'!C:D,2,0)</f>
        <v>0.12</v>
      </c>
    </row>
    <row r="1326" spans="1:13" x14ac:dyDescent="0.25">
      <c r="A1326" s="169">
        <v>24431</v>
      </c>
      <c r="B1326" s="170" t="s">
        <v>1290</v>
      </c>
      <c r="C1326" s="170" t="s">
        <v>15</v>
      </c>
      <c r="D1326" s="170" t="s">
        <v>510</v>
      </c>
      <c r="E1326" s="170">
        <v>700</v>
      </c>
      <c r="F1326" s="170">
        <v>6</v>
      </c>
      <c r="G1326" s="171">
        <v>43</v>
      </c>
      <c r="H1326" s="170" t="s">
        <v>17</v>
      </c>
      <c r="I1326" s="171">
        <v>49.99</v>
      </c>
      <c r="J1326" s="169">
        <v>1</v>
      </c>
      <c r="K1326" s="154" cm="1">
        <f t="array" ref="K1326">ROUND(
IF(C1326="Beer",
SUM(LOOKUP(2,1/(SRP!$B$8:$B$10&lt;=E1326)/(SRP!$C$8:$C$10&gt;=E1326),SRP!$D$8:$D$10)*(G1326/100)*(E1326/1000)),
IF(C1326="Spirits",
SUM(LOOKUP(2,1/(SRP!$B$2:$B$7&lt;=E1326)/(SRP!$C$2:$C$7&gt;=E1326),SRP!$D$2:$D$7)*(G1326/100)*(E1326/1000)),
IF(AND(C1326="Wine",D1326="Fortified Wines"),
SUM(LOOKUP(2,1/(SRP!$B$26:$B$29&lt;=E1326)/(SRP!$C$26:$C$29&gt;=E1326),SRP!$D$26:$D$29)*(G1326/100)*(E1326/1000)),
IF(C1326="Wine",
SUM(LOOKUP(2,1/(SRP!$B$21:$B$25&lt;=E1326)/(SRP!$C$21:$C$25&gt;=E1326),SRP!$D$21:$D$25)*(G1326/100)*(E1326/1000)),
IF(AND(C1326="Ready to Drink",D1326="RTD-One Pour Cocktail&gt;7%&lt;=14.5"),
SUM(LOOKUP(2,1/(SRP!$B$16:$B$20&lt;=E1326)/(SRP!$C$16:$C$20&gt;=E1326),SRP!$D$16:$D$20)*(G1326/100)*(E1326/1000)),
IF(C1326="Ready to Drink",
SUM(LOOKUP(2,1/(SRP!$B$11:$B$15&lt;=E1326)/(SRP!$C$11:$C$15&gt;=E1326),SRP!$D$11:$D$15)*(G1326/100)*(E1326/1000)),
0)))))),2)</f>
        <v>23.5</v>
      </c>
      <c r="L1326" s="173" t="str">
        <f t="shared" si="20"/>
        <v>Spirits700</v>
      </c>
      <c r="M1326" s="154">
        <f>VLOOKUP(L1326,'Slope %'!C:D,2,0)</f>
        <v>7.0000000000000007E-2</v>
      </c>
    </row>
    <row r="1327" spans="1:13" x14ac:dyDescent="0.25">
      <c r="A1327" s="169">
        <v>24483</v>
      </c>
      <c r="B1327" s="170" t="s">
        <v>1291</v>
      </c>
      <c r="C1327" s="170" t="s">
        <v>15</v>
      </c>
      <c r="D1327" s="170" t="s">
        <v>154</v>
      </c>
      <c r="E1327" s="170">
        <v>750</v>
      </c>
      <c r="F1327" s="170">
        <v>12</v>
      </c>
      <c r="G1327" s="171">
        <v>17</v>
      </c>
      <c r="H1327" s="170" t="s">
        <v>26</v>
      </c>
      <c r="I1327" s="171">
        <v>35.99</v>
      </c>
      <c r="J1327" s="169">
        <v>1</v>
      </c>
      <c r="K1327" s="154" cm="1">
        <f t="array" ref="K1327">ROUND(
IF(C1327="Beer",
SUM(LOOKUP(2,1/(SRP!$B$8:$B$10&lt;=E1327)/(SRP!$C$8:$C$10&gt;=E1327),SRP!$D$8:$D$10)*(G1327/100)*(E1327/1000)),
IF(C1327="Spirits",
SUM(LOOKUP(2,1/(SRP!$B$2:$B$7&lt;=E1327)/(SRP!$C$2:$C$7&gt;=E1327),SRP!$D$2:$D$7)*(G1327/100)*(E1327/1000)),
IF(AND(C1327="Wine",D1327="Fortified Wines"),
SUM(LOOKUP(2,1/(SRP!$B$26:$B$29&lt;=E1327)/(SRP!$C$26:$C$29&gt;=E1327),SRP!$D$26:$D$29)*(G1327/100)*(E1327/1000)),
IF(C1327="Wine",
SUM(LOOKUP(2,1/(SRP!$B$21:$B$25&lt;=E1327)/(SRP!$C$21:$C$25&gt;=E1327),SRP!$D$21:$D$25)*(G1327/100)*(E1327/1000)),
IF(AND(C1327="Ready to Drink",D1327="RTD-One Pour Cocktail&gt;7%&lt;=14.5"),
SUM(LOOKUP(2,1/(SRP!$B$16:$B$20&lt;=E1327)/(SRP!$C$16:$C$20&gt;=E1327),SRP!$D$16:$D$20)*(G1327/100)*(E1327/1000)),
IF(C1327="Ready to Drink",
SUM(LOOKUP(2,1/(SRP!$B$11:$B$15&lt;=E1327)/(SRP!$C$11:$C$15&gt;=E1327),SRP!$D$11:$D$15)*(G1327/100)*(E1327/1000)),
0)))))),2)</f>
        <v>9.9499999999999993</v>
      </c>
      <c r="L1327" s="173" t="str">
        <f t="shared" si="20"/>
        <v>Spirits750</v>
      </c>
      <c r="M1327" s="154">
        <f>VLOOKUP(L1327,'Slope %'!C:D,2,0)</f>
        <v>7.0000000000000007E-2</v>
      </c>
    </row>
    <row r="1328" spans="1:13" x14ac:dyDescent="0.25">
      <c r="A1328" s="169">
        <v>24558</v>
      </c>
      <c r="B1328" s="170" t="s">
        <v>1292</v>
      </c>
      <c r="C1328" s="170" t="s">
        <v>15</v>
      </c>
      <c r="D1328" s="170" t="s">
        <v>78</v>
      </c>
      <c r="E1328" s="170">
        <v>750</v>
      </c>
      <c r="F1328" s="170">
        <v>12</v>
      </c>
      <c r="G1328" s="171">
        <v>43.4</v>
      </c>
      <c r="H1328" s="170" t="s">
        <v>43</v>
      </c>
      <c r="I1328" s="171">
        <v>30.37</v>
      </c>
      <c r="J1328" s="169">
        <v>1</v>
      </c>
      <c r="K1328" s="154" cm="1">
        <f t="array" ref="K1328">ROUND(
IF(C1328="Beer",
SUM(LOOKUP(2,1/(SRP!$B$8:$B$10&lt;=E1328)/(SRP!$C$8:$C$10&gt;=E1328),SRP!$D$8:$D$10)*(G1328/100)*(E1328/1000)),
IF(C1328="Spirits",
SUM(LOOKUP(2,1/(SRP!$B$2:$B$7&lt;=E1328)/(SRP!$C$2:$C$7&gt;=E1328),SRP!$D$2:$D$7)*(G1328/100)*(E1328/1000)),
IF(AND(C1328="Wine",D1328="Fortified Wines"),
SUM(LOOKUP(2,1/(SRP!$B$26:$B$29&lt;=E1328)/(SRP!$C$26:$C$29&gt;=E1328),SRP!$D$26:$D$29)*(G1328/100)*(E1328/1000)),
IF(C1328="Wine",
SUM(LOOKUP(2,1/(SRP!$B$21:$B$25&lt;=E1328)/(SRP!$C$21:$C$25&gt;=E1328),SRP!$D$21:$D$25)*(G1328/100)*(E1328/1000)),
IF(AND(C1328="Ready to Drink",D1328="RTD-One Pour Cocktail&gt;7%&lt;=14.5"),
SUM(LOOKUP(2,1/(SRP!$B$16:$B$20&lt;=E1328)/(SRP!$C$16:$C$20&gt;=E1328),SRP!$D$16:$D$20)*(G1328/100)*(E1328/1000)),
IF(C1328="Ready to Drink",
SUM(LOOKUP(2,1/(SRP!$B$11:$B$15&lt;=E1328)/(SRP!$C$11:$C$15&gt;=E1328),SRP!$D$11:$D$15)*(G1328/100)*(E1328/1000)),
0)))))),2)</f>
        <v>25.41</v>
      </c>
      <c r="L1328" s="173" t="str">
        <f t="shared" si="20"/>
        <v>Spirits750</v>
      </c>
      <c r="M1328" s="154">
        <f>VLOOKUP(L1328,'Slope %'!C:D,2,0)</f>
        <v>7.0000000000000007E-2</v>
      </c>
    </row>
    <row r="1329" spans="1:13" x14ac:dyDescent="0.25">
      <c r="A1329" s="169">
        <v>24561</v>
      </c>
      <c r="B1329" s="170" t="s">
        <v>1293</v>
      </c>
      <c r="C1329" s="170" t="s">
        <v>24</v>
      </c>
      <c r="D1329" s="170" t="s">
        <v>68</v>
      </c>
      <c r="E1329" s="170">
        <v>750</v>
      </c>
      <c r="F1329" s="170">
        <v>6</v>
      </c>
      <c r="G1329" s="171">
        <v>14</v>
      </c>
      <c r="H1329" s="170" t="s">
        <v>22</v>
      </c>
      <c r="I1329" s="171">
        <v>32.99</v>
      </c>
      <c r="J1329" s="169">
        <v>1</v>
      </c>
      <c r="K1329" s="154" cm="1">
        <f t="array" ref="K1329">ROUND(
IF(C1329="Beer",
SUM(LOOKUP(2,1/(SRP!$B$8:$B$10&lt;=E1329)/(SRP!$C$8:$C$10&gt;=E1329),SRP!$D$8:$D$10)*(G1329/100)*(E1329/1000)),
IF(C1329="Spirits",
SUM(LOOKUP(2,1/(SRP!$B$2:$B$7&lt;=E1329)/(SRP!$C$2:$C$7&gt;=E1329),SRP!$D$2:$D$7)*(G1329/100)*(E1329/1000)),
IF(AND(C1329="Wine",D1329="Fortified Wines"),
SUM(LOOKUP(2,1/(SRP!$B$26:$B$29&lt;=E1329)/(SRP!$C$26:$C$29&gt;=E1329),SRP!$D$26:$D$29)*(G1329/100)*(E1329/1000)),
IF(C1329="Wine",
SUM(LOOKUP(2,1/(SRP!$B$21:$B$25&lt;=E1329)/(SRP!$C$21:$C$25&gt;=E1329),SRP!$D$21:$D$25)*(G1329/100)*(E1329/1000)),
IF(AND(C1329="Ready to Drink",D1329="RTD-One Pour Cocktail&gt;7%&lt;=14.5"),
SUM(LOOKUP(2,1/(SRP!$B$16:$B$20&lt;=E1329)/(SRP!$C$16:$C$20&gt;=E1329),SRP!$D$16:$D$20)*(G1329/100)*(E1329/1000)),
IF(C1329="Ready to Drink",
SUM(LOOKUP(2,1/(SRP!$B$11:$B$15&lt;=E1329)/(SRP!$C$11:$C$15&gt;=E1329),SRP!$D$11:$D$15)*(G1329/100)*(E1329/1000)),
0)))))),2)</f>
        <v>8.1999999999999993</v>
      </c>
      <c r="L1329" s="173" t="str">
        <f t="shared" si="20"/>
        <v>Wine750</v>
      </c>
      <c r="M1329" s="154">
        <f>VLOOKUP(L1329,'Slope %'!C:D,2,0)</f>
        <v>0.1</v>
      </c>
    </row>
    <row r="1330" spans="1:13" x14ac:dyDescent="0.25">
      <c r="A1330" s="169">
        <v>24563</v>
      </c>
      <c r="B1330" s="170" t="s">
        <v>1294</v>
      </c>
      <c r="C1330" s="170" t="s">
        <v>24</v>
      </c>
      <c r="D1330" s="170" t="s">
        <v>191</v>
      </c>
      <c r="E1330" s="170">
        <v>750</v>
      </c>
      <c r="F1330" s="170">
        <v>6</v>
      </c>
      <c r="G1330" s="171">
        <v>14.5</v>
      </c>
      <c r="H1330" s="170" t="s">
        <v>22</v>
      </c>
      <c r="I1330" s="171">
        <v>32.99</v>
      </c>
      <c r="J1330" s="169">
        <v>1</v>
      </c>
      <c r="K1330" s="154" cm="1">
        <f t="array" ref="K1330">ROUND(
IF(C1330="Beer",
SUM(LOOKUP(2,1/(SRP!$B$8:$B$10&lt;=E1330)/(SRP!$C$8:$C$10&gt;=E1330),SRP!$D$8:$D$10)*(G1330/100)*(E1330/1000)),
IF(C1330="Spirits",
SUM(LOOKUP(2,1/(SRP!$B$2:$B$7&lt;=E1330)/(SRP!$C$2:$C$7&gt;=E1330),SRP!$D$2:$D$7)*(G1330/100)*(E1330/1000)),
IF(AND(C1330="Wine",D1330="Fortified Wines"),
SUM(LOOKUP(2,1/(SRP!$B$26:$B$29&lt;=E1330)/(SRP!$C$26:$C$29&gt;=E1330),SRP!$D$26:$D$29)*(G1330/100)*(E1330/1000)),
IF(C1330="Wine",
SUM(LOOKUP(2,1/(SRP!$B$21:$B$25&lt;=E1330)/(SRP!$C$21:$C$25&gt;=E1330),SRP!$D$21:$D$25)*(G1330/100)*(E1330/1000)),
IF(AND(C1330="Ready to Drink",D1330="RTD-One Pour Cocktail&gt;7%&lt;=14.5"),
SUM(LOOKUP(2,1/(SRP!$B$16:$B$20&lt;=E1330)/(SRP!$C$16:$C$20&gt;=E1330),SRP!$D$16:$D$20)*(G1330/100)*(E1330/1000)),
IF(C1330="Ready to Drink",
SUM(LOOKUP(2,1/(SRP!$B$11:$B$15&lt;=E1330)/(SRP!$C$11:$C$15&gt;=E1330),SRP!$D$11:$D$15)*(G1330/100)*(E1330/1000)),
0)))))),2)</f>
        <v>8.49</v>
      </c>
      <c r="L1330" s="173" t="str">
        <f t="shared" si="20"/>
        <v>Wine750</v>
      </c>
      <c r="M1330" s="154">
        <f>VLOOKUP(L1330,'Slope %'!C:D,2,0)</f>
        <v>0.1</v>
      </c>
    </row>
    <row r="1331" spans="1:13" x14ac:dyDescent="0.25">
      <c r="A1331" s="169">
        <v>24573</v>
      </c>
      <c r="B1331" s="170" t="s">
        <v>1295</v>
      </c>
      <c r="C1331" s="170" t="s">
        <v>24</v>
      </c>
      <c r="D1331" s="170" t="s">
        <v>60</v>
      </c>
      <c r="E1331" s="170">
        <v>4000</v>
      </c>
      <c r="F1331" s="170">
        <v>4</v>
      </c>
      <c r="G1331" s="171">
        <v>12</v>
      </c>
      <c r="H1331" s="170" t="s">
        <v>32</v>
      </c>
      <c r="I1331" s="171">
        <v>46.99</v>
      </c>
      <c r="J1331" s="169">
        <v>1</v>
      </c>
      <c r="K1331" s="154" cm="1">
        <f t="array" ref="K1331">ROUND(
IF(C1331="Beer",
SUM(LOOKUP(2,1/(SRP!$B$8:$B$10&lt;=E1331)/(SRP!$C$8:$C$10&gt;=E1331),SRP!$D$8:$D$10)*(G1331/100)*(E1331/1000)),
IF(C1331="Spirits",
SUM(LOOKUP(2,1/(SRP!$B$2:$B$7&lt;=E1331)/(SRP!$C$2:$C$7&gt;=E1331),SRP!$D$2:$D$7)*(G1331/100)*(E1331/1000)),
IF(AND(C1331="Wine",D1331="Fortified Wines"),
SUM(LOOKUP(2,1/(SRP!$B$26:$B$29&lt;=E1331)/(SRP!$C$26:$C$29&gt;=E1331),SRP!$D$26:$D$29)*(G1331/100)*(E1331/1000)),
IF(C1331="Wine",
SUM(LOOKUP(2,1/(SRP!$B$21:$B$25&lt;=E1331)/(SRP!$C$21:$C$25&gt;=E1331),SRP!$D$21:$D$25)*(G1331/100)*(E1331/1000)),
IF(AND(C1331="Ready to Drink",D1331="RTD-One Pour Cocktail&gt;7%&lt;=14.5"),
SUM(LOOKUP(2,1/(SRP!$B$16:$B$20&lt;=E1331)/(SRP!$C$16:$C$20&gt;=E1331),SRP!$D$16:$D$20)*(G1331/100)*(E1331/1000)),
IF(C1331="Ready to Drink",
SUM(LOOKUP(2,1/(SRP!$B$11:$B$15&lt;=E1331)/(SRP!$C$11:$C$15&gt;=E1331),SRP!$D$11:$D$15)*(G1331/100)*(E1331/1000)),
0)))))),2)</f>
        <v>31.2</v>
      </c>
      <c r="L1331" s="173" t="str">
        <f t="shared" si="20"/>
        <v>Wine4000</v>
      </c>
      <c r="M1331" s="154">
        <f>VLOOKUP(L1331,'Slope %'!C:D,2,0)</f>
        <v>0.05</v>
      </c>
    </row>
    <row r="1332" spans="1:13" x14ac:dyDescent="0.25">
      <c r="A1332" s="169">
        <v>24574</v>
      </c>
      <c r="B1332" s="170" t="s">
        <v>1296</v>
      </c>
      <c r="C1332" s="170" t="s">
        <v>24</v>
      </c>
      <c r="D1332" s="170" t="s">
        <v>60</v>
      </c>
      <c r="E1332" s="170">
        <v>4000</v>
      </c>
      <c r="F1332" s="170">
        <v>4</v>
      </c>
      <c r="G1332" s="171">
        <v>12.5</v>
      </c>
      <c r="H1332" s="170" t="s">
        <v>32</v>
      </c>
      <c r="I1332" s="171">
        <v>46.99</v>
      </c>
      <c r="J1332" s="169">
        <v>1</v>
      </c>
      <c r="K1332" s="154" cm="1">
        <f t="array" ref="K1332">ROUND(
IF(C1332="Beer",
SUM(LOOKUP(2,1/(SRP!$B$8:$B$10&lt;=E1332)/(SRP!$C$8:$C$10&gt;=E1332),SRP!$D$8:$D$10)*(G1332/100)*(E1332/1000)),
IF(C1332="Spirits",
SUM(LOOKUP(2,1/(SRP!$B$2:$B$7&lt;=E1332)/(SRP!$C$2:$C$7&gt;=E1332),SRP!$D$2:$D$7)*(G1332/100)*(E1332/1000)),
IF(AND(C1332="Wine",D1332="Fortified Wines"),
SUM(LOOKUP(2,1/(SRP!$B$26:$B$29&lt;=E1332)/(SRP!$C$26:$C$29&gt;=E1332),SRP!$D$26:$D$29)*(G1332/100)*(E1332/1000)),
IF(C1332="Wine",
SUM(LOOKUP(2,1/(SRP!$B$21:$B$25&lt;=E1332)/(SRP!$C$21:$C$25&gt;=E1332),SRP!$D$21:$D$25)*(G1332/100)*(E1332/1000)),
IF(AND(C1332="Ready to Drink",D1332="RTD-One Pour Cocktail&gt;7%&lt;=14.5"),
SUM(LOOKUP(2,1/(SRP!$B$16:$B$20&lt;=E1332)/(SRP!$C$16:$C$20&gt;=E1332),SRP!$D$16:$D$20)*(G1332/100)*(E1332/1000)),
IF(C1332="Ready to Drink",
SUM(LOOKUP(2,1/(SRP!$B$11:$B$15&lt;=E1332)/(SRP!$C$11:$C$15&gt;=E1332),SRP!$D$11:$D$15)*(G1332/100)*(E1332/1000)),
0)))))),2)</f>
        <v>32.51</v>
      </c>
      <c r="L1332" s="173" t="str">
        <f t="shared" si="20"/>
        <v>Wine4000</v>
      </c>
      <c r="M1332" s="154">
        <f>VLOOKUP(L1332,'Slope %'!C:D,2,0)</f>
        <v>0.05</v>
      </c>
    </row>
    <row r="1333" spans="1:13" x14ac:dyDescent="0.25">
      <c r="A1333" s="169">
        <v>24589</v>
      </c>
      <c r="B1333" s="170" t="s">
        <v>1297</v>
      </c>
      <c r="C1333" s="170" t="s">
        <v>24</v>
      </c>
      <c r="D1333" s="170" t="s">
        <v>42</v>
      </c>
      <c r="E1333" s="170">
        <v>750</v>
      </c>
      <c r="F1333" s="170">
        <v>12</v>
      </c>
      <c r="G1333" s="171">
        <v>8.8000000000000007</v>
      </c>
      <c r="H1333" s="170" t="s">
        <v>1194</v>
      </c>
      <c r="I1333" s="171">
        <v>16.95</v>
      </c>
      <c r="J1333" s="169">
        <v>1</v>
      </c>
      <c r="K1333" s="154" cm="1">
        <f t="array" ref="K1333">ROUND(
IF(C1333="Beer",
SUM(LOOKUP(2,1/(SRP!$B$8:$B$10&lt;=E1333)/(SRP!$C$8:$C$10&gt;=E1333),SRP!$D$8:$D$10)*(G1333/100)*(E1333/1000)),
IF(C1333="Spirits",
SUM(LOOKUP(2,1/(SRP!$B$2:$B$7&lt;=E1333)/(SRP!$C$2:$C$7&gt;=E1333),SRP!$D$2:$D$7)*(G1333/100)*(E1333/1000)),
IF(AND(C1333="Wine",D1333="Fortified Wines"),
SUM(LOOKUP(2,1/(SRP!$B$26:$B$29&lt;=E1333)/(SRP!$C$26:$C$29&gt;=E1333),SRP!$D$26:$D$29)*(G1333/100)*(E1333/1000)),
IF(C1333="Wine",
SUM(LOOKUP(2,1/(SRP!$B$21:$B$25&lt;=E1333)/(SRP!$C$21:$C$25&gt;=E1333),SRP!$D$21:$D$25)*(G1333/100)*(E1333/1000)),
IF(AND(C1333="Ready to Drink",D1333="RTD-One Pour Cocktail&gt;7%&lt;=14.5"),
SUM(LOOKUP(2,1/(SRP!$B$16:$B$20&lt;=E1333)/(SRP!$C$16:$C$20&gt;=E1333),SRP!$D$16:$D$20)*(G1333/100)*(E1333/1000)),
IF(C1333="Ready to Drink",
SUM(LOOKUP(2,1/(SRP!$B$11:$B$15&lt;=E1333)/(SRP!$C$11:$C$15&gt;=E1333),SRP!$D$11:$D$15)*(G1333/100)*(E1333/1000)),
0)))))),2)</f>
        <v>5.15</v>
      </c>
      <c r="L1333" s="173" t="str">
        <f t="shared" si="20"/>
        <v>Wine750</v>
      </c>
      <c r="M1333" s="154">
        <f>VLOOKUP(L1333,'Slope %'!C:D,2,0)</f>
        <v>0.1</v>
      </c>
    </row>
    <row r="1334" spans="1:13" x14ac:dyDescent="0.25">
      <c r="A1334" s="169">
        <v>24593</v>
      </c>
      <c r="B1334" s="170" t="s">
        <v>1298</v>
      </c>
      <c r="C1334" s="170" t="s">
        <v>11</v>
      </c>
      <c r="D1334" s="170" t="s">
        <v>211</v>
      </c>
      <c r="E1334" s="170">
        <v>473</v>
      </c>
      <c r="F1334" s="170">
        <v>24</v>
      </c>
      <c r="G1334" s="171">
        <v>4</v>
      </c>
      <c r="H1334" s="170" t="s">
        <v>342</v>
      </c>
      <c r="I1334" s="171">
        <v>4.29</v>
      </c>
      <c r="J1334" s="169">
        <v>1</v>
      </c>
      <c r="K1334" s="154" cm="1">
        <f t="array" ref="K1334">ROUND(
IF(C1334="Beer",
SUM(LOOKUP(2,1/(SRP!$B$8:$B$10&lt;=E1334)/(SRP!$C$8:$C$10&gt;=E1334),SRP!$D$8:$D$10)*(G1334/100)*(E1334/1000)),
IF(C1334="Spirits",
SUM(LOOKUP(2,1/(SRP!$B$2:$B$7&lt;=E1334)/(SRP!$C$2:$C$7&gt;=E1334),SRP!$D$2:$D$7)*(G1334/100)*(E1334/1000)),
IF(AND(C1334="Wine",D1334="Fortified Wines"),
SUM(LOOKUP(2,1/(SRP!$B$26:$B$29&lt;=E1334)/(SRP!$C$26:$C$29&gt;=E1334),SRP!$D$26:$D$29)*(G1334/100)*(E1334/1000)),
IF(C1334="Wine",
SUM(LOOKUP(2,1/(SRP!$B$21:$B$25&lt;=E1334)/(SRP!$C$21:$C$25&gt;=E1334),SRP!$D$21:$D$25)*(G1334/100)*(E1334/1000)),
IF(AND(C1334="Ready to Drink",D1334="RTD-One Pour Cocktail&gt;7%&lt;=14.5"),
SUM(LOOKUP(2,1/(SRP!$B$16:$B$20&lt;=E1334)/(SRP!$C$16:$C$20&gt;=E1334),SRP!$D$16:$D$20)*(G1334/100)*(E1334/1000)),
IF(C1334="Ready to Drink",
SUM(LOOKUP(2,1/(SRP!$B$11:$B$15&lt;=E1334)/(SRP!$C$11:$C$15&gt;=E1334),SRP!$D$11:$D$15)*(G1334/100)*(E1334/1000)),
0)))))),2)</f>
        <v>1.48</v>
      </c>
      <c r="L1334" s="173" t="str">
        <f t="shared" si="20"/>
        <v>Beer473</v>
      </c>
      <c r="M1334" s="154">
        <f>VLOOKUP(L1334,'Slope %'!C:D,2,0)</f>
        <v>0.12</v>
      </c>
    </row>
    <row r="1335" spans="1:13" x14ac:dyDescent="0.25">
      <c r="A1335" s="169">
        <v>24593</v>
      </c>
      <c r="B1335" s="170" t="s">
        <v>1298</v>
      </c>
      <c r="C1335" s="170" t="s">
        <v>11</v>
      </c>
      <c r="D1335" s="170" t="s">
        <v>211</v>
      </c>
      <c r="E1335" s="170">
        <v>473</v>
      </c>
      <c r="F1335" s="170">
        <v>24</v>
      </c>
      <c r="G1335" s="171">
        <v>4</v>
      </c>
      <c r="H1335" s="170" t="s">
        <v>342</v>
      </c>
      <c r="I1335" s="171">
        <v>4.29</v>
      </c>
      <c r="J1335" s="169">
        <v>1</v>
      </c>
      <c r="K1335" s="154" cm="1">
        <f t="array" ref="K1335">ROUND(
IF(C1335="Beer",
SUM(LOOKUP(2,1/(SRP!$B$8:$B$10&lt;=E1335)/(SRP!$C$8:$C$10&gt;=E1335),SRP!$D$8:$D$10)*(G1335/100)*(E1335/1000)),
IF(C1335="Spirits",
SUM(LOOKUP(2,1/(SRP!$B$2:$B$7&lt;=E1335)/(SRP!$C$2:$C$7&gt;=E1335),SRP!$D$2:$D$7)*(G1335/100)*(E1335/1000)),
IF(AND(C1335="Wine",D1335="Fortified Wines"),
SUM(LOOKUP(2,1/(SRP!$B$26:$B$29&lt;=E1335)/(SRP!$C$26:$C$29&gt;=E1335),SRP!$D$26:$D$29)*(G1335/100)*(E1335/1000)),
IF(C1335="Wine",
SUM(LOOKUP(2,1/(SRP!$B$21:$B$25&lt;=E1335)/(SRP!$C$21:$C$25&gt;=E1335),SRP!$D$21:$D$25)*(G1335/100)*(E1335/1000)),
IF(AND(C1335="Ready to Drink",D1335="RTD-One Pour Cocktail&gt;7%&lt;=14.5"),
SUM(LOOKUP(2,1/(SRP!$B$16:$B$20&lt;=E1335)/(SRP!$C$16:$C$20&gt;=E1335),SRP!$D$16:$D$20)*(G1335/100)*(E1335/1000)),
IF(C1335="Ready to Drink",
SUM(LOOKUP(2,1/(SRP!$B$11:$B$15&lt;=E1335)/(SRP!$C$11:$C$15&gt;=E1335),SRP!$D$11:$D$15)*(G1335/100)*(E1335/1000)),
0)))))),2)</f>
        <v>1.48</v>
      </c>
      <c r="L1335" s="173" t="str">
        <f t="shared" si="20"/>
        <v>Beer473</v>
      </c>
      <c r="M1335" s="154">
        <f>VLOOKUP(L1335,'Slope %'!C:D,2,0)</f>
        <v>0.12</v>
      </c>
    </row>
    <row r="1336" spans="1:13" x14ac:dyDescent="0.25">
      <c r="A1336" s="169">
        <v>24601</v>
      </c>
      <c r="B1336" s="170" t="s">
        <v>1299</v>
      </c>
      <c r="C1336" s="170" t="s">
        <v>15</v>
      </c>
      <c r="D1336" s="170" t="s">
        <v>756</v>
      </c>
      <c r="E1336" s="170">
        <v>750</v>
      </c>
      <c r="F1336" s="170">
        <v>12</v>
      </c>
      <c r="G1336" s="171">
        <v>35</v>
      </c>
      <c r="H1336" s="170" t="s">
        <v>20</v>
      </c>
      <c r="I1336" s="171">
        <v>33.99</v>
      </c>
      <c r="J1336" s="169">
        <v>1</v>
      </c>
      <c r="K1336" s="154" cm="1">
        <f t="array" ref="K1336">ROUND(
IF(C1336="Beer",
SUM(LOOKUP(2,1/(SRP!$B$8:$B$10&lt;=E1336)/(SRP!$C$8:$C$10&gt;=E1336),SRP!$D$8:$D$10)*(G1336/100)*(E1336/1000)),
IF(C1336="Spirits",
SUM(LOOKUP(2,1/(SRP!$B$2:$B$7&lt;=E1336)/(SRP!$C$2:$C$7&gt;=E1336),SRP!$D$2:$D$7)*(G1336/100)*(E1336/1000)),
IF(AND(C1336="Wine",D1336="Fortified Wines"),
SUM(LOOKUP(2,1/(SRP!$B$26:$B$29&lt;=E1336)/(SRP!$C$26:$C$29&gt;=E1336),SRP!$D$26:$D$29)*(G1336/100)*(E1336/1000)),
IF(C1336="Wine",
SUM(LOOKUP(2,1/(SRP!$B$21:$B$25&lt;=E1336)/(SRP!$C$21:$C$25&gt;=E1336),SRP!$D$21:$D$25)*(G1336/100)*(E1336/1000)),
IF(AND(C1336="Ready to Drink",D1336="RTD-One Pour Cocktail&gt;7%&lt;=14.5"),
SUM(LOOKUP(2,1/(SRP!$B$16:$B$20&lt;=E1336)/(SRP!$C$16:$C$20&gt;=E1336),SRP!$D$16:$D$20)*(G1336/100)*(E1336/1000)),
IF(C1336="Ready to Drink",
SUM(LOOKUP(2,1/(SRP!$B$11:$B$15&lt;=E1336)/(SRP!$C$11:$C$15&gt;=E1336),SRP!$D$11:$D$15)*(G1336/100)*(E1336/1000)),
0)))))),2)</f>
        <v>20.49</v>
      </c>
      <c r="L1336" s="173" t="str">
        <f t="shared" si="20"/>
        <v>Spirits750</v>
      </c>
      <c r="M1336" s="154">
        <f>VLOOKUP(L1336,'Slope %'!C:D,2,0)</f>
        <v>7.0000000000000007E-2</v>
      </c>
    </row>
    <row r="1337" spans="1:13" x14ac:dyDescent="0.25">
      <c r="A1337" s="169">
        <v>24616</v>
      </c>
      <c r="B1337" s="170" t="s">
        <v>1300</v>
      </c>
      <c r="C1337" s="170" t="s">
        <v>24</v>
      </c>
      <c r="D1337" s="170" t="s">
        <v>194</v>
      </c>
      <c r="E1337" s="170">
        <v>750</v>
      </c>
      <c r="F1337" s="170">
        <v>12</v>
      </c>
      <c r="G1337" s="171">
        <v>13</v>
      </c>
      <c r="H1337" s="170" t="s">
        <v>96</v>
      </c>
      <c r="I1337" s="171">
        <v>17.989999999999998</v>
      </c>
      <c r="J1337" s="169">
        <v>1</v>
      </c>
      <c r="K1337" s="154" cm="1">
        <f t="array" ref="K1337">ROUND(
IF(C1337="Beer",
SUM(LOOKUP(2,1/(SRP!$B$8:$B$10&lt;=E1337)/(SRP!$C$8:$C$10&gt;=E1337),SRP!$D$8:$D$10)*(G1337/100)*(E1337/1000)),
IF(C1337="Spirits",
SUM(LOOKUP(2,1/(SRP!$B$2:$B$7&lt;=E1337)/(SRP!$C$2:$C$7&gt;=E1337),SRP!$D$2:$D$7)*(G1337/100)*(E1337/1000)),
IF(AND(C1337="Wine",D1337="Fortified Wines"),
SUM(LOOKUP(2,1/(SRP!$B$26:$B$29&lt;=E1337)/(SRP!$C$26:$C$29&gt;=E1337),SRP!$D$26:$D$29)*(G1337/100)*(E1337/1000)),
IF(C1337="Wine",
SUM(LOOKUP(2,1/(SRP!$B$21:$B$25&lt;=E1337)/(SRP!$C$21:$C$25&gt;=E1337),SRP!$D$21:$D$25)*(G1337/100)*(E1337/1000)),
IF(AND(C1337="Ready to Drink",D1337="RTD-One Pour Cocktail&gt;7%&lt;=14.5"),
SUM(LOOKUP(2,1/(SRP!$B$16:$B$20&lt;=E1337)/(SRP!$C$16:$C$20&gt;=E1337),SRP!$D$16:$D$20)*(G1337/100)*(E1337/1000)),
IF(C1337="Ready to Drink",
SUM(LOOKUP(2,1/(SRP!$B$11:$B$15&lt;=E1337)/(SRP!$C$11:$C$15&gt;=E1337),SRP!$D$11:$D$15)*(G1337/100)*(E1337/1000)),
0)))))),2)</f>
        <v>7.61</v>
      </c>
      <c r="L1337" s="173" t="str">
        <f t="shared" si="20"/>
        <v>Wine750</v>
      </c>
      <c r="M1337" s="154">
        <f>VLOOKUP(L1337,'Slope %'!C:D,2,0)</f>
        <v>0.1</v>
      </c>
    </row>
    <row r="1338" spans="1:13" x14ac:dyDescent="0.25">
      <c r="A1338" s="169">
        <v>24641</v>
      </c>
      <c r="B1338" s="170" t="s">
        <v>1301</v>
      </c>
      <c r="C1338" s="170" t="s">
        <v>11</v>
      </c>
      <c r="D1338" s="170" t="s">
        <v>211</v>
      </c>
      <c r="E1338" s="170">
        <v>5325</v>
      </c>
      <c r="F1338" s="170">
        <v>1</v>
      </c>
      <c r="G1338" s="171">
        <v>4</v>
      </c>
      <c r="H1338" s="170" t="s">
        <v>824</v>
      </c>
      <c r="I1338" s="171">
        <v>32.99</v>
      </c>
      <c r="J1338" s="169">
        <v>15</v>
      </c>
      <c r="K1338" s="154" cm="1">
        <f t="array" ref="K1338">ROUND(
IF(C1338="Beer",
SUM(LOOKUP(2,1/(SRP!$B$8:$B$10&lt;=E1338)/(SRP!$C$8:$C$10&gt;=E1338),SRP!$D$8:$D$10)*(G1338/100)*(E1338/1000)),
IF(C1338="Spirits",
SUM(LOOKUP(2,1/(SRP!$B$2:$B$7&lt;=E1338)/(SRP!$C$2:$C$7&gt;=E1338),SRP!$D$2:$D$7)*(G1338/100)*(E1338/1000)),
IF(AND(C1338="Wine",D1338="Fortified Wines"),
SUM(LOOKUP(2,1/(SRP!$B$26:$B$29&lt;=E1338)/(SRP!$C$26:$C$29&gt;=E1338),SRP!$D$26:$D$29)*(G1338/100)*(E1338/1000)),
IF(C1338="Wine",
SUM(LOOKUP(2,1/(SRP!$B$21:$B$25&lt;=E1338)/(SRP!$C$21:$C$25&gt;=E1338),SRP!$D$21:$D$25)*(G1338/100)*(E1338/1000)),
IF(AND(C1338="Ready to Drink",D1338="RTD-One Pour Cocktail&gt;7%&lt;=14.5"),
SUM(LOOKUP(2,1/(SRP!$B$16:$B$20&lt;=E1338)/(SRP!$C$16:$C$20&gt;=E1338),SRP!$D$16:$D$20)*(G1338/100)*(E1338/1000)),
IF(C1338="Ready to Drink",
SUM(LOOKUP(2,1/(SRP!$B$11:$B$15&lt;=E1338)/(SRP!$C$11:$C$15&gt;=E1338),SRP!$D$11:$D$15)*(G1338/100)*(E1338/1000)),
0)))))),2)</f>
        <v>16.63</v>
      </c>
      <c r="L1338" s="173" t="str">
        <f t="shared" si="20"/>
        <v>Beer5325</v>
      </c>
      <c r="M1338" s="154">
        <f>VLOOKUP(L1338,'Slope %'!C:D,2,0)</f>
        <v>0.05</v>
      </c>
    </row>
    <row r="1339" spans="1:13" x14ac:dyDescent="0.25">
      <c r="A1339" s="169">
        <v>24641</v>
      </c>
      <c r="B1339" s="170" t="s">
        <v>1301</v>
      </c>
      <c r="C1339" s="170" t="s">
        <v>11</v>
      </c>
      <c r="D1339" s="170" t="s">
        <v>211</v>
      </c>
      <c r="E1339" s="170">
        <v>5325</v>
      </c>
      <c r="F1339" s="170">
        <v>1</v>
      </c>
      <c r="G1339" s="171">
        <v>4</v>
      </c>
      <c r="H1339" s="170" t="s">
        <v>824</v>
      </c>
      <c r="I1339" s="171">
        <v>32.99</v>
      </c>
      <c r="J1339" s="169">
        <v>15</v>
      </c>
      <c r="K1339" s="154" cm="1">
        <f t="array" ref="K1339">ROUND(
IF(C1339="Beer",
SUM(LOOKUP(2,1/(SRP!$B$8:$B$10&lt;=E1339)/(SRP!$C$8:$C$10&gt;=E1339),SRP!$D$8:$D$10)*(G1339/100)*(E1339/1000)),
IF(C1339="Spirits",
SUM(LOOKUP(2,1/(SRP!$B$2:$B$7&lt;=E1339)/(SRP!$C$2:$C$7&gt;=E1339),SRP!$D$2:$D$7)*(G1339/100)*(E1339/1000)),
IF(AND(C1339="Wine",D1339="Fortified Wines"),
SUM(LOOKUP(2,1/(SRP!$B$26:$B$29&lt;=E1339)/(SRP!$C$26:$C$29&gt;=E1339),SRP!$D$26:$D$29)*(G1339/100)*(E1339/1000)),
IF(C1339="Wine",
SUM(LOOKUP(2,1/(SRP!$B$21:$B$25&lt;=E1339)/(SRP!$C$21:$C$25&gt;=E1339),SRP!$D$21:$D$25)*(G1339/100)*(E1339/1000)),
IF(AND(C1339="Ready to Drink",D1339="RTD-One Pour Cocktail&gt;7%&lt;=14.5"),
SUM(LOOKUP(2,1/(SRP!$B$16:$B$20&lt;=E1339)/(SRP!$C$16:$C$20&gt;=E1339),SRP!$D$16:$D$20)*(G1339/100)*(E1339/1000)),
IF(C1339="Ready to Drink",
SUM(LOOKUP(2,1/(SRP!$B$11:$B$15&lt;=E1339)/(SRP!$C$11:$C$15&gt;=E1339),SRP!$D$11:$D$15)*(G1339/100)*(E1339/1000)),
0)))))),2)</f>
        <v>16.63</v>
      </c>
      <c r="L1339" s="173" t="str">
        <f t="shared" si="20"/>
        <v>Beer5325</v>
      </c>
      <c r="M1339" s="154">
        <f>VLOOKUP(L1339,'Slope %'!C:D,2,0)</f>
        <v>0.05</v>
      </c>
    </row>
    <row r="1340" spans="1:13" x14ac:dyDescent="0.25">
      <c r="A1340" s="169">
        <v>24645</v>
      </c>
      <c r="B1340" s="170" t="s">
        <v>1302</v>
      </c>
      <c r="C1340" s="170" t="s">
        <v>24</v>
      </c>
      <c r="D1340" s="170" t="s">
        <v>185</v>
      </c>
      <c r="E1340" s="170">
        <v>750</v>
      </c>
      <c r="F1340" s="170">
        <v>12</v>
      </c>
      <c r="G1340" s="171">
        <v>13.5</v>
      </c>
      <c r="H1340" s="170" t="s">
        <v>96</v>
      </c>
      <c r="I1340" s="171">
        <v>16.989999999999998</v>
      </c>
      <c r="J1340" s="169">
        <v>1</v>
      </c>
      <c r="K1340" s="154" cm="1">
        <f t="array" ref="K1340">ROUND(
IF(C1340="Beer",
SUM(LOOKUP(2,1/(SRP!$B$8:$B$10&lt;=E1340)/(SRP!$C$8:$C$10&gt;=E1340),SRP!$D$8:$D$10)*(G1340/100)*(E1340/1000)),
IF(C1340="Spirits",
SUM(LOOKUP(2,1/(SRP!$B$2:$B$7&lt;=E1340)/(SRP!$C$2:$C$7&gt;=E1340),SRP!$D$2:$D$7)*(G1340/100)*(E1340/1000)),
IF(AND(C1340="Wine",D1340="Fortified Wines"),
SUM(LOOKUP(2,1/(SRP!$B$26:$B$29&lt;=E1340)/(SRP!$C$26:$C$29&gt;=E1340),SRP!$D$26:$D$29)*(G1340/100)*(E1340/1000)),
IF(C1340="Wine",
SUM(LOOKUP(2,1/(SRP!$B$21:$B$25&lt;=E1340)/(SRP!$C$21:$C$25&gt;=E1340),SRP!$D$21:$D$25)*(G1340/100)*(E1340/1000)),
IF(AND(C1340="Ready to Drink",D1340="RTD-One Pour Cocktail&gt;7%&lt;=14.5"),
SUM(LOOKUP(2,1/(SRP!$B$16:$B$20&lt;=E1340)/(SRP!$C$16:$C$20&gt;=E1340),SRP!$D$16:$D$20)*(G1340/100)*(E1340/1000)),
IF(C1340="Ready to Drink",
SUM(LOOKUP(2,1/(SRP!$B$11:$B$15&lt;=E1340)/(SRP!$C$11:$C$15&gt;=E1340),SRP!$D$11:$D$15)*(G1340/100)*(E1340/1000)),
0)))))),2)</f>
        <v>7.9</v>
      </c>
      <c r="L1340" s="173" t="str">
        <f t="shared" si="20"/>
        <v>Wine750</v>
      </c>
      <c r="M1340" s="154">
        <f>VLOOKUP(L1340,'Slope %'!C:D,2,0)</f>
        <v>0.1</v>
      </c>
    </row>
    <row r="1341" spans="1:13" x14ac:dyDescent="0.25">
      <c r="A1341" s="169">
        <v>24671</v>
      </c>
      <c r="B1341" s="170" t="s">
        <v>1303</v>
      </c>
      <c r="C1341" s="170" t="s">
        <v>24</v>
      </c>
      <c r="D1341" s="170" t="s">
        <v>25</v>
      </c>
      <c r="E1341" s="170">
        <v>750</v>
      </c>
      <c r="F1341" s="170">
        <v>6</v>
      </c>
      <c r="G1341" s="171">
        <v>11.5</v>
      </c>
      <c r="H1341" s="170" t="s">
        <v>22</v>
      </c>
      <c r="I1341" s="171">
        <v>22.99</v>
      </c>
      <c r="J1341" s="169">
        <v>1</v>
      </c>
      <c r="K1341" s="154" cm="1">
        <f t="array" ref="K1341">ROUND(
IF(C1341="Beer",
SUM(LOOKUP(2,1/(SRP!$B$8:$B$10&lt;=E1341)/(SRP!$C$8:$C$10&gt;=E1341),SRP!$D$8:$D$10)*(G1341/100)*(E1341/1000)),
IF(C1341="Spirits",
SUM(LOOKUP(2,1/(SRP!$B$2:$B$7&lt;=E1341)/(SRP!$C$2:$C$7&gt;=E1341),SRP!$D$2:$D$7)*(G1341/100)*(E1341/1000)),
IF(AND(C1341="Wine",D1341="Fortified Wines"),
SUM(LOOKUP(2,1/(SRP!$B$26:$B$29&lt;=E1341)/(SRP!$C$26:$C$29&gt;=E1341),SRP!$D$26:$D$29)*(G1341/100)*(E1341/1000)),
IF(C1341="Wine",
SUM(LOOKUP(2,1/(SRP!$B$21:$B$25&lt;=E1341)/(SRP!$C$21:$C$25&gt;=E1341),SRP!$D$21:$D$25)*(G1341/100)*(E1341/1000)),
IF(AND(C1341="Ready to Drink",D1341="RTD-One Pour Cocktail&gt;7%&lt;=14.5"),
SUM(LOOKUP(2,1/(SRP!$B$16:$B$20&lt;=E1341)/(SRP!$C$16:$C$20&gt;=E1341),SRP!$D$16:$D$20)*(G1341/100)*(E1341/1000)),
IF(C1341="Ready to Drink",
SUM(LOOKUP(2,1/(SRP!$B$11:$B$15&lt;=E1341)/(SRP!$C$11:$C$15&gt;=E1341),SRP!$D$11:$D$15)*(G1341/100)*(E1341/1000)),
0)))))),2)</f>
        <v>6.73</v>
      </c>
      <c r="L1341" s="173" t="str">
        <f t="shared" si="20"/>
        <v>Wine750</v>
      </c>
      <c r="M1341" s="154">
        <f>VLOOKUP(L1341,'Slope %'!C:D,2,0)</f>
        <v>0.1</v>
      </c>
    </row>
    <row r="1342" spans="1:13" x14ac:dyDescent="0.25">
      <c r="A1342" s="169">
        <v>24673</v>
      </c>
      <c r="B1342" s="170" t="s">
        <v>1304</v>
      </c>
      <c r="C1342" s="170" t="s">
        <v>24</v>
      </c>
      <c r="D1342" s="170" t="s">
        <v>117</v>
      </c>
      <c r="E1342" s="170">
        <v>750</v>
      </c>
      <c r="F1342" s="170">
        <v>12</v>
      </c>
      <c r="G1342" s="171">
        <v>14</v>
      </c>
      <c r="H1342" s="170" t="s">
        <v>73</v>
      </c>
      <c r="I1342" s="171">
        <v>54.99</v>
      </c>
      <c r="J1342" s="169">
        <v>1</v>
      </c>
      <c r="K1342" s="154" cm="1">
        <f t="array" ref="K1342">ROUND(
IF(C1342="Beer",
SUM(LOOKUP(2,1/(SRP!$B$8:$B$10&lt;=E1342)/(SRP!$C$8:$C$10&gt;=E1342),SRP!$D$8:$D$10)*(G1342/100)*(E1342/1000)),
IF(C1342="Spirits",
SUM(LOOKUP(2,1/(SRP!$B$2:$B$7&lt;=E1342)/(SRP!$C$2:$C$7&gt;=E1342),SRP!$D$2:$D$7)*(G1342/100)*(E1342/1000)),
IF(AND(C1342="Wine",D1342="Fortified Wines"),
SUM(LOOKUP(2,1/(SRP!$B$26:$B$29&lt;=E1342)/(SRP!$C$26:$C$29&gt;=E1342),SRP!$D$26:$D$29)*(G1342/100)*(E1342/1000)),
IF(C1342="Wine",
SUM(LOOKUP(2,1/(SRP!$B$21:$B$25&lt;=E1342)/(SRP!$C$21:$C$25&gt;=E1342),SRP!$D$21:$D$25)*(G1342/100)*(E1342/1000)),
IF(AND(C1342="Ready to Drink",D1342="RTD-One Pour Cocktail&gt;7%&lt;=14.5"),
SUM(LOOKUP(2,1/(SRP!$B$16:$B$20&lt;=E1342)/(SRP!$C$16:$C$20&gt;=E1342),SRP!$D$16:$D$20)*(G1342/100)*(E1342/1000)),
IF(C1342="Ready to Drink",
SUM(LOOKUP(2,1/(SRP!$B$11:$B$15&lt;=E1342)/(SRP!$C$11:$C$15&gt;=E1342),SRP!$D$11:$D$15)*(G1342/100)*(E1342/1000)),
0)))))),2)</f>
        <v>8.1999999999999993</v>
      </c>
      <c r="L1342" s="173" t="str">
        <f t="shared" si="20"/>
        <v>Wine750</v>
      </c>
      <c r="M1342" s="154">
        <f>VLOOKUP(L1342,'Slope %'!C:D,2,0)</f>
        <v>0.1</v>
      </c>
    </row>
    <row r="1343" spans="1:13" x14ac:dyDescent="0.25">
      <c r="A1343" s="169">
        <v>24684</v>
      </c>
      <c r="B1343" s="170" t="s">
        <v>1305</v>
      </c>
      <c r="C1343" s="170" t="s">
        <v>11</v>
      </c>
      <c r="D1343" s="170" t="s">
        <v>303</v>
      </c>
      <c r="E1343" s="170">
        <v>500</v>
      </c>
      <c r="F1343" s="170">
        <v>24</v>
      </c>
      <c r="G1343" s="171">
        <v>11.9</v>
      </c>
      <c r="H1343" s="170" t="s">
        <v>342</v>
      </c>
      <c r="I1343" s="171">
        <v>4.6500000000000004</v>
      </c>
      <c r="J1343" s="169">
        <v>1</v>
      </c>
      <c r="K1343" s="154" cm="1">
        <f t="array" ref="K1343">ROUND(
IF(C1343="Beer",
SUM(LOOKUP(2,1/(SRP!$B$8:$B$10&lt;=E1343)/(SRP!$C$8:$C$10&gt;=E1343),SRP!$D$8:$D$10)*(G1343/100)*(E1343/1000)),
IF(C1343="Spirits",
SUM(LOOKUP(2,1/(SRP!$B$2:$B$7&lt;=E1343)/(SRP!$C$2:$C$7&gt;=E1343),SRP!$D$2:$D$7)*(G1343/100)*(E1343/1000)),
IF(AND(C1343="Wine",D1343="Fortified Wines"),
SUM(LOOKUP(2,1/(SRP!$B$26:$B$29&lt;=E1343)/(SRP!$C$26:$C$29&gt;=E1343),SRP!$D$26:$D$29)*(G1343/100)*(E1343/1000)),
IF(C1343="Wine",
SUM(LOOKUP(2,1/(SRP!$B$21:$B$25&lt;=E1343)/(SRP!$C$21:$C$25&gt;=E1343),SRP!$D$21:$D$25)*(G1343/100)*(E1343/1000)),
IF(AND(C1343="Ready to Drink",D1343="RTD-One Pour Cocktail&gt;7%&lt;=14.5"),
SUM(LOOKUP(2,1/(SRP!$B$16:$B$20&lt;=E1343)/(SRP!$C$16:$C$20&gt;=E1343),SRP!$D$16:$D$20)*(G1343/100)*(E1343/1000)),
IF(C1343="Ready to Drink",
SUM(LOOKUP(2,1/(SRP!$B$11:$B$15&lt;=E1343)/(SRP!$C$11:$C$15&gt;=E1343),SRP!$D$11:$D$15)*(G1343/100)*(E1343/1000)),
0)))))),2)</f>
        <v>4.6500000000000004</v>
      </c>
      <c r="L1343" s="173" t="str">
        <f t="shared" si="20"/>
        <v>Beer500</v>
      </c>
      <c r="M1343" s="154">
        <f>VLOOKUP(L1343,'Slope %'!C:D,2,0)</f>
        <v>0.12</v>
      </c>
    </row>
    <row r="1344" spans="1:13" x14ac:dyDescent="0.25">
      <c r="A1344" s="169">
        <v>24684</v>
      </c>
      <c r="B1344" s="170" t="s">
        <v>1305</v>
      </c>
      <c r="C1344" s="170" t="s">
        <v>11</v>
      </c>
      <c r="D1344" s="170" t="s">
        <v>303</v>
      </c>
      <c r="E1344" s="170">
        <v>500</v>
      </c>
      <c r="F1344" s="170">
        <v>24</v>
      </c>
      <c r="G1344" s="171">
        <v>11.9</v>
      </c>
      <c r="H1344" s="170" t="s">
        <v>342</v>
      </c>
      <c r="I1344" s="171">
        <v>4.6500000000000004</v>
      </c>
      <c r="J1344" s="169">
        <v>1</v>
      </c>
      <c r="K1344" s="154" cm="1">
        <f t="array" ref="K1344">ROUND(
IF(C1344="Beer",
SUM(LOOKUP(2,1/(SRP!$B$8:$B$10&lt;=E1344)/(SRP!$C$8:$C$10&gt;=E1344),SRP!$D$8:$D$10)*(G1344/100)*(E1344/1000)),
IF(C1344="Spirits",
SUM(LOOKUP(2,1/(SRP!$B$2:$B$7&lt;=E1344)/(SRP!$C$2:$C$7&gt;=E1344),SRP!$D$2:$D$7)*(G1344/100)*(E1344/1000)),
IF(AND(C1344="Wine",D1344="Fortified Wines"),
SUM(LOOKUP(2,1/(SRP!$B$26:$B$29&lt;=E1344)/(SRP!$C$26:$C$29&gt;=E1344),SRP!$D$26:$D$29)*(G1344/100)*(E1344/1000)),
IF(C1344="Wine",
SUM(LOOKUP(2,1/(SRP!$B$21:$B$25&lt;=E1344)/(SRP!$C$21:$C$25&gt;=E1344),SRP!$D$21:$D$25)*(G1344/100)*(E1344/1000)),
IF(AND(C1344="Ready to Drink",D1344="RTD-One Pour Cocktail&gt;7%&lt;=14.5"),
SUM(LOOKUP(2,1/(SRP!$B$16:$B$20&lt;=E1344)/(SRP!$C$16:$C$20&gt;=E1344),SRP!$D$16:$D$20)*(G1344/100)*(E1344/1000)),
IF(C1344="Ready to Drink",
SUM(LOOKUP(2,1/(SRP!$B$11:$B$15&lt;=E1344)/(SRP!$C$11:$C$15&gt;=E1344),SRP!$D$11:$D$15)*(G1344/100)*(E1344/1000)),
0)))))),2)</f>
        <v>4.6500000000000004</v>
      </c>
      <c r="L1344" s="173" t="str">
        <f t="shared" si="20"/>
        <v>Beer500</v>
      </c>
      <c r="M1344" s="154">
        <f>VLOOKUP(L1344,'Slope %'!C:D,2,0)</f>
        <v>0.12</v>
      </c>
    </row>
    <row r="1345" spans="1:13" x14ac:dyDescent="0.25">
      <c r="A1345" s="169">
        <v>24691</v>
      </c>
      <c r="B1345" s="170" t="s">
        <v>1306</v>
      </c>
      <c r="C1345" s="170" t="s">
        <v>24</v>
      </c>
      <c r="D1345" s="170" t="s">
        <v>185</v>
      </c>
      <c r="E1345" s="170">
        <v>750</v>
      </c>
      <c r="F1345" s="170">
        <v>6</v>
      </c>
      <c r="G1345" s="171">
        <v>13.5</v>
      </c>
      <c r="H1345" s="170" t="s">
        <v>128</v>
      </c>
      <c r="I1345" s="171">
        <v>46.99</v>
      </c>
      <c r="J1345" s="169">
        <v>1</v>
      </c>
      <c r="K1345" s="154" cm="1">
        <f t="array" ref="K1345">ROUND(
IF(C1345="Beer",
SUM(LOOKUP(2,1/(SRP!$B$8:$B$10&lt;=E1345)/(SRP!$C$8:$C$10&gt;=E1345),SRP!$D$8:$D$10)*(G1345/100)*(E1345/1000)),
IF(C1345="Spirits",
SUM(LOOKUP(2,1/(SRP!$B$2:$B$7&lt;=E1345)/(SRP!$C$2:$C$7&gt;=E1345),SRP!$D$2:$D$7)*(G1345/100)*(E1345/1000)),
IF(AND(C1345="Wine",D1345="Fortified Wines"),
SUM(LOOKUP(2,1/(SRP!$B$26:$B$29&lt;=E1345)/(SRP!$C$26:$C$29&gt;=E1345),SRP!$D$26:$D$29)*(G1345/100)*(E1345/1000)),
IF(C1345="Wine",
SUM(LOOKUP(2,1/(SRP!$B$21:$B$25&lt;=E1345)/(SRP!$C$21:$C$25&gt;=E1345),SRP!$D$21:$D$25)*(G1345/100)*(E1345/1000)),
IF(AND(C1345="Ready to Drink",D1345="RTD-One Pour Cocktail&gt;7%&lt;=14.5"),
SUM(LOOKUP(2,1/(SRP!$B$16:$B$20&lt;=E1345)/(SRP!$C$16:$C$20&gt;=E1345),SRP!$D$16:$D$20)*(G1345/100)*(E1345/1000)),
IF(C1345="Ready to Drink",
SUM(LOOKUP(2,1/(SRP!$B$11:$B$15&lt;=E1345)/(SRP!$C$11:$C$15&gt;=E1345),SRP!$D$11:$D$15)*(G1345/100)*(E1345/1000)),
0)))))),2)</f>
        <v>7.9</v>
      </c>
      <c r="L1345" s="173" t="str">
        <f t="shared" si="20"/>
        <v>Wine750</v>
      </c>
      <c r="M1345" s="154">
        <f>VLOOKUP(L1345,'Slope %'!C:D,2,0)</f>
        <v>0.1</v>
      </c>
    </row>
    <row r="1346" spans="1:13" x14ac:dyDescent="0.25">
      <c r="A1346" s="169">
        <v>24700</v>
      </c>
      <c r="B1346" s="170" t="s">
        <v>1307</v>
      </c>
      <c r="C1346" s="170" t="s">
        <v>24</v>
      </c>
      <c r="D1346" s="170" t="s">
        <v>185</v>
      </c>
      <c r="E1346" s="170">
        <v>750</v>
      </c>
      <c r="F1346" s="170">
        <v>6</v>
      </c>
      <c r="G1346" s="171">
        <v>15</v>
      </c>
      <c r="H1346" s="170" t="s">
        <v>96</v>
      </c>
      <c r="I1346" s="171">
        <v>49.99</v>
      </c>
      <c r="J1346" s="169">
        <v>1</v>
      </c>
      <c r="K1346" s="154" cm="1">
        <f t="array" ref="K1346">ROUND(
IF(C1346="Beer",
SUM(LOOKUP(2,1/(SRP!$B$8:$B$10&lt;=E1346)/(SRP!$C$8:$C$10&gt;=E1346),SRP!$D$8:$D$10)*(G1346/100)*(E1346/1000)),
IF(C1346="Spirits",
SUM(LOOKUP(2,1/(SRP!$B$2:$B$7&lt;=E1346)/(SRP!$C$2:$C$7&gt;=E1346),SRP!$D$2:$D$7)*(G1346/100)*(E1346/1000)),
IF(AND(C1346="Wine",D1346="Fortified Wines"),
SUM(LOOKUP(2,1/(SRP!$B$26:$B$29&lt;=E1346)/(SRP!$C$26:$C$29&gt;=E1346),SRP!$D$26:$D$29)*(G1346/100)*(E1346/1000)),
IF(C1346="Wine",
SUM(LOOKUP(2,1/(SRP!$B$21:$B$25&lt;=E1346)/(SRP!$C$21:$C$25&gt;=E1346),SRP!$D$21:$D$25)*(G1346/100)*(E1346/1000)),
IF(AND(C1346="Ready to Drink",D1346="RTD-One Pour Cocktail&gt;7%&lt;=14.5"),
SUM(LOOKUP(2,1/(SRP!$B$16:$B$20&lt;=E1346)/(SRP!$C$16:$C$20&gt;=E1346),SRP!$D$16:$D$20)*(G1346/100)*(E1346/1000)),
IF(C1346="Ready to Drink",
SUM(LOOKUP(2,1/(SRP!$B$11:$B$15&lt;=E1346)/(SRP!$C$11:$C$15&gt;=E1346),SRP!$D$11:$D$15)*(G1346/100)*(E1346/1000)),
0)))))),2)</f>
        <v>8.7799999999999994</v>
      </c>
      <c r="L1346" s="173" t="str">
        <f t="shared" si="20"/>
        <v>Wine750</v>
      </c>
      <c r="M1346" s="154">
        <f>VLOOKUP(L1346,'Slope %'!C:D,2,0)</f>
        <v>0.1</v>
      </c>
    </row>
    <row r="1347" spans="1:13" x14ac:dyDescent="0.25">
      <c r="A1347" s="169">
        <v>24702</v>
      </c>
      <c r="B1347" s="170" t="s">
        <v>1308</v>
      </c>
      <c r="C1347" s="170" t="s">
        <v>24</v>
      </c>
      <c r="D1347" s="170" t="s">
        <v>230</v>
      </c>
      <c r="E1347" s="170">
        <v>750</v>
      </c>
      <c r="F1347" s="170">
        <v>12</v>
      </c>
      <c r="G1347" s="171">
        <v>13</v>
      </c>
      <c r="H1347" s="170" t="s">
        <v>130</v>
      </c>
      <c r="I1347" s="171">
        <v>25.99</v>
      </c>
      <c r="J1347" s="169">
        <v>1</v>
      </c>
      <c r="K1347" s="154" cm="1">
        <f t="array" ref="K1347">ROUND(
IF(C1347="Beer",
SUM(LOOKUP(2,1/(SRP!$B$8:$B$10&lt;=E1347)/(SRP!$C$8:$C$10&gt;=E1347),SRP!$D$8:$D$10)*(G1347/100)*(E1347/1000)),
IF(C1347="Spirits",
SUM(LOOKUP(2,1/(SRP!$B$2:$B$7&lt;=E1347)/(SRP!$C$2:$C$7&gt;=E1347),SRP!$D$2:$D$7)*(G1347/100)*(E1347/1000)),
IF(AND(C1347="Wine",D1347="Fortified Wines"),
SUM(LOOKUP(2,1/(SRP!$B$26:$B$29&lt;=E1347)/(SRP!$C$26:$C$29&gt;=E1347),SRP!$D$26:$D$29)*(G1347/100)*(E1347/1000)),
IF(C1347="Wine",
SUM(LOOKUP(2,1/(SRP!$B$21:$B$25&lt;=E1347)/(SRP!$C$21:$C$25&gt;=E1347),SRP!$D$21:$D$25)*(G1347/100)*(E1347/1000)),
IF(AND(C1347="Ready to Drink",D1347="RTD-One Pour Cocktail&gt;7%&lt;=14.5"),
SUM(LOOKUP(2,1/(SRP!$B$16:$B$20&lt;=E1347)/(SRP!$C$16:$C$20&gt;=E1347),SRP!$D$16:$D$20)*(G1347/100)*(E1347/1000)),
IF(C1347="Ready to Drink",
SUM(LOOKUP(2,1/(SRP!$B$11:$B$15&lt;=E1347)/(SRP!$C$11:$C$15&gt;=E1347),SRP!$D$11:$D$15)*(G1347/100)*(E1347/1000)),
0)))))),2)</f>
        <v>7.61</v>
      </c>
      <c r="L1347" s="173" t="str">
        <f t="shared" ref="L1347:L1410" si="21">(_xlfn.CONCAT(C1347,E1347))</f>
        <v>Wine750</v>
      </c>
      <c r="M1347" s="154">
        <f>VLOOKUP(L1347,'Slope %'!C:D,2,0)</f>
        <v>0.1</v>
      </c>
    </row>
    <row r="1348" spans="1:13" x14ac:dyDescent="0.25">
      <c r="A1348" s="169">
        <v>24708</v>
      </c>
      <c r="B1348" s="170" t="s">
        <v>1309</v>
      </c>
      <c r="C1348" s="170" t="s">
        <v>15</v>
      </c>
      <c r="D1348" s="170" t="s">
        <v>759</v>
      </c>
      <c r="E1348" s="170">
        <v>200</v>
      </c>
      <c r="F1348" s="170">
        <v>24</v>
      </c>
      <c r="G1348" s="171">
        <v>38</v>
      </c>
      <c r="H1348" s="170" t="s">
        <v>35</v>
      </c>
      <c r="I1348" s="171">
        <v>11.99</v>
      </c>
      <c r="J1348" s="169">
        <v>1</v>
      </c>
      <c r="K1348" s="154" cm="1">
        <f t="array" ref="K1348">ROUND(
IF(C1348="Beer",
SUM(LOOKUP(2,1/(SRP!$B$8:$B$10&lt;=E1348)/(SRP!$C$8:$C$10&gt;=E1348),SRP!$D$8:$D$10)*(G1348/100)*(E1348/1000)),
IF(C1348="Spirits",
SUM(LOOKUP(2,1/(SRP!$B$2:$B$7&lt;=E1348)/(SRP!$C$2:$C$7&gt;=E1348),SRP!$D$2:$D$7)*(G1348/100)*(E1348/1000)),
IF(AND(C1348="Wine",D1348="Fortified Wines"),
SUM(LOOKUP(2,1/(SRP!$B$26:$B$29&lt;=E1348)/(SRP!$C$26:$C$29&gt;=E1348),SRP!$D$26:$D$29)*(G1348/100)*(E1348/1000)),
IF(C1348="Wine",
SUM(LOOKUP(2,1/(SRP!$B$21:$B$25&lt;=E1348)/(SRP!$C$21:$C$25&gt;=E1348),SRP!$D$21:$D$25)*(G1348/100)*(E1348/1000)),
IF(AND(C1348="Ready to Drink",D1348="RTD-One Pour Cocktail&gt;7%&lt;=14.5"),
SUM(LOOKUP(2,1/(SRP!$B$16:$B$20&lt;=E1348)/(SRP!$C$16:$C$20&gt;=E1348),SRP!$D$16:$D$20)*(G1348/100)*(E1348/1000)),
IF(C1348="Ready to Drink",
SUM(LOOKUP(2,1/(SRP!$B$11:$B$15&lt;=E1348)/(SRP!$C$11:$C$15&gt;=E1348),SRP!$D$11:$D$15)*(G1348/100)*(E1348/1000)),
0)))))),2)</f>
        <v>8.08</v>
      </c>
      <c r="L1348" s="173" t="str">
        <f t="shared" si="21"/>
        <v>Spirits200</v>
      </c>
      <c r="M1348" s="154">
        <f>VLOOKUP(L1348,'Slope %'!C:D,2,0)</f>
        <v>0.1</v>
      </c>
    </row>
    <row r="1349" spans="1:13" x14ac:dyDescent="0.25">
      <c r="A1349" s="169">
        <v>24718</v>
      </c>
      <c r="B1349" s="170" t="s">
        <v>1310</v>
      </c>
      <c r="C1349" s="170" t="s">
        <v>24</v>
      </c>
      <c r="D1349" s="170" t="s">
        <v>68</v>
      </c>
      <c r="E1349" s="170">
        <v>750</v>
      </c>
      <c r="F1349" s="170">
        <v>12</v>
      </c>
      <c r="G1349" s="171">
        <v>14.5</v>
      </c>
      <c r="H1349" s="170" t="s">
        <v>96</v>
      </c>
      <c r="I1349" s="171">
        <v>22.99</v>
      </c>
      <c r="J1349" s="169">
        <v>1</v>
      </c>
      <c r="K1349" s="154" cm="1">
        <f t="array" ref="K1349">ROUND(
IF(C1349="Beer",
SUM(LOOKUP(2,1/(SRP!$B$8:$B$10&lt;=E1349)/(SRP!$C$8:$C$10&gt;=E1349),SRP!$D$8:$D$10)*(G1349/100)*(E1349/1000)),
IF(C1349="Spirits",
SUM(LOOKUP(2,1/(SRP!$B$2:$B$7&lt;=E1349)/(SRP!$C$2:$C$7&gt;=E1349),SRP!$D$2:$D$7)*(G1349/100)*(E1349/1000)),
IF(AND(C1349="Wine",D1349="Fortified Wines"),
SUM(LOOKUP(2,1/(SRP!$B$26:$B$29&lt;=E1349)/(SRP!$C$26:$C$29&gt;=E1349),SRP!$D$26:$D$29)*(G1349/100)*(E1349/1000)),
IF(C1349="Wine",
SUM(LOOKUP(2,1/(SRP!$B$21:$B$25&lt;=E1349)/(SRP!$C$21:$C$25&gt;=E1349),SRP!$D$21:$D$25)*(G1349/100)*(E1349/1000)),
IF(AND(C1349="Ready to Drink",D1349="RTD-One Pour Cocktail&gt;7%&lt;=14.5"),
SUM(LOOKUP(2,1/(SRP!$B$16:$B$20&lt;=E1349)/(SRP!$C$16:$C$20&gt;=E1349),SRP!$D$16:$D$20)*(G1349/100)*(E1349/1000)),
IF(C1349="Ready to Drink",
SUM(LOOKUP(2,1/(SRP!$B$11:$B$15&lt;=E1349)/(SRP!$C$11:$C$15&gt;=E1349),SRP!$D$11:$D$15)*(G1349/100)*(E1349/1000)),
0)))))),2)</f>
        <v>8.49</v>
      </c>
      <c r="L1349" s="173" t="str">
        <f t="shared" si="21"/>
        <v>Wine750</v>
      </c>
      <c r="M1349" s="154">
        <f>VLOOKUP(L1349,'Slope %'!C:D,2,0)</f>
        <v>0.1</v>
      </c>
    </row>
    <row r="1350" spans="1:13" x14ac:dyDescent="0.25">
      <c r="A1350" s="169">
        <v>24731</v>
      </c>
      <c r="B1350" s="170" t="s">
        <v>1311</v>
      </c>
      <c r="C1350" s="170" t="s">
        <v>24</v>
      </c>
      <c r="D1350" s="170" t="s">
        <v>34</v>
      </c>
      <c r="E1350" s="170">
        <v>750</v>
      </c>
      <c r="F1350" s="170">
        <v>12</v>
      </c>
      <c r="G1350" s="171">
        <v>13.5</v>
      </c>
      <c r="H1350" s="170" t="s">
        <v>32</v>
      </c>
      <c r="I1350" s="171">
        <v>19.989999999999998</v>
      </c>
      <c r="J1350" s="169">
        <v>1</v>
      </c>
      <c r="K1350" s="154" cm="1">
        <f t="array" ref="K1350">ROUND(
IF(C1350="Beer",
SUM(LOOKUP(2,1/(SRP!$B$8:$B$10&lt;=E1350)/(SRP!$C$8:$C$10&gt;=E1350),SRP!$D$8:$D$10)*(G1350/100)*(E1350/1000)),
IF(C1350="Spirits",
SUM(LOOKUP(2,1/(SRP!$B$2:$B$7&lt;=E1350)/(SRP!$C$2:$C$7&gt;=E1350),SRP!$D$2:$D$7)*(G1350/100)*(E1350/1000)),
IF(AND(C1350="Wine",D1350="Fortified Wines"),
SUM(LOOKUP(2,1/(SRP!$B$26:$B$29&lt;=E1350)/(SRP!$C$26:$C$29&gt;=E1350),SRP!$D$26:$D$29)*(G1350/100)*(E1350/1000)),
IF(C1350="Wine",
SUM(LOOKUP(2,1/(SRP!$B$21:$B$25&lt;=E1350)/(SRP!$C$21:$C$25&gt;=E1350),SRP!$D$21:$D$25)*(G1350/100)*(E1350/1000)),
IF(AND(C1350="Ready to Drink",D1350="RTD-One Pour Cocktail&gt;7%&lt;=14.5"),
SUM(LOOKUP(2,1/(SRP!$B$16:$B$20&lt;=E1350)/(SRP!$C$16:$C$20&gt;=E1350),SRP!$D$16:$D$20)*(G1350/100)*(E1350/1000)),
IF(C1350="Ready to Drink",
SUM(LOOKUP(2,1/(SRP!$B$11:$B$15&lt;=E1350)/(SRP!$C$11:$C$15&gt;=E1350),SRP!$D$11:$D$15)*(G1350/100)*(E1350/1000)),
0)))))),2)</f>
        <v>7.9</v>
      </c>
      <c r="L1350" s="173" t="str">
        <f t="shared" si="21"/>
        <v>Wine750</v>
      </c>
      <c r="M1350" s="154">
        <f>VLOOKUP(L1350,'Slope %'!C:D,2,0)</f>
        <v>0.1</v>
      </c>
    </row>
    <row r="1351" spans="1:13" x14ac:dyDescent="0.25">
      <c r="A1351" s="169">
        <v>24782</v>
      </c>
      <c r="B1351" s="170" t="s">
        <v>1312</v>
      </c>
      <c r="C1351" s="170" t="s">
        <v>11</v>
      </c>
      <c r="D1351" s="170" t="s">
        <v>267</v>
      </c>
      <c r="E1351" s="170">
        <v>5325</v>
      </c>
      <c r="F1351" s="170">
        <v>1</v>
      </c>
      <c r="G1351" s="171">
        <v>4.8</v>
      </c>
      <c r="H1351" s="170" t="s">
        <v>409</v>
      </c>
      <c r="I1351" s="171">
        <v>33.99</v>
      </c>
      <c r="J1351" s="169">
        <v>15</v>
      </c>
      <c r="K1351" s="154" cm="1">
        <f t="array" ref="K1351">ROUND(
IF(C1351="Beer",
SUM(LOOKUP(2,1/(SRP!$B$8:$B$10&lt;=E1351)/(SRP!$C$8:$C$10&gt;=E1351),SRP!$D$8:$D$10)*(G1351/100)*(E1351/1000)),
IF(C1351="Spirits",
SUM(LOOKUP(2,1/(SRP!$B$2:$B$7&lt;=E1351)/(SRP!$C$2:$C$7&gt;=E1351),SRP!$D$2:$D$7)*(G1351/100)*(E1351/1000)),
IF(AND(C1351="Wine",D1351="Fortified Wines"),
SUM(LOOKUP(2,1/(SRP!$B$26:$B$29&lt;=E1351)/(SRP!$C$26:$C$29&gt;=E1351),SRP!$D$26:$D$29)*(G1351/100)*(E1351/1000)),
IF(C1351="Wine",
SUM(LOOKUP(2,1/(SRP!$B$21:$B$25&lt;=E1351)/(SRP!$C$21:$C$25&gt;=E1351),SRP!$D$21:$D$25)*(G1351/100)*(E1351/1000)),
IF(AND(C1351="Ready to Drink",D1351="RTD-One Pour Cocktail&gt;7%&lt;=14.5"),
SUM(LOOKUP(2,1/(SRP!$B$16:$B$20&lt;=E1351)/(SRP!$C$16:$C$20&gt;=E1351),SRP!$D$16:$D$20)*(G1351/100)*(E1351/1000)),
IF(C1351="Ready to Drink",
SUM(LOOKUP(2,1/(SRP!$B$11:$B$15&lt;=E1351)/(SRP!$C$11:$C$15&gt;=E1351),SRP!$D$11:$D$15)*(G1351/100)*(E1351/1000)),
0)))))),2)</f>
        <v>19.95</v>
      </c>
      <c r="L1351" s="173" t="str">
        <f t="shared" si="21"/>
        <v>Beer5325</v>
      </c>
      <c r="M1351" s="154">
        <f>VLOOKUP(L1351,'Slope %'!C:D,2,0)</f>
        <v>0.05</v>
      </c>
    </row>
    <row r="1352" spans="1:13" x14ac:dyDescent="0.25">
      <c r="A1352" s="169">
        <v>24782</v>
      </c>
      <c r="B1352" s="170" t="s">
        <v>1312</v>
      </c>
      <c r="C1352" s="170" t="s">
        <v>11</v>
      </c>
      <c r="D1352" s="170" t="s">
        <v>267</v>
      </c>
      <c r="E1352" s="170">
        <v>5325</v>
      </c>
      <c r="F1352" s="170">
        <v>1</v>
      </c>
      <c r="G1352" s="171">
        <v>4.8</v>
      </c>
      <c r="H1352" s="170" t="s">
        <v>409</v>
      </c>
      <c r="I1352" s="171">
        <v>33.99</v>
      </c>
      <c r="J1352" s="169">
        <v>15</v>
      </c>
      <c r="K1352" s="154" cm="1">
        <f t="array" ref="K1352">ROUND(
IF(C1352="Beer",
SUM(LOOKUP(2,1/(SRP!$B$8:$B$10&lt;=E1352)/(SRP!$C$8:$C$10&gt;=E1352),SRP!$D$8:$D$10)*(G1352/100)*(E1352/1000)),
IF(C1352="Spirits",
SUM(LOOKUP(2,1/(SRP!$B$2:$B$7&lt;=E1352)/(SRP!$C$2:$C$7&gt;=E1352),SRP!$D$2:$D$7)*(G1352/100)*(E1352/1000)),
IF(AND(C1352="Wine",D1352="Fortified Wines"),
SUM(LOOKUP(2,1/(SRP!$B$26:$B$29&lt;=E1352)/(SRP!$C$26:$C$29&gt;=E1352),SRP!$D$26:$D$29)*(G1352/100)*(E1352/1000)),
IF(C1352="Wine",
SUM(LOOKUP(2,1/(SRP!$B$21:$B$25&lt;=E1352)/(SRP!$C$21:$C$25&gt;=E1352),SRP!$D$21:$D$25)*(G1352/100)*(E1352/1000)),
IF(AND(C1352="Ready to Drink",D1352="RTD-One Pour Cocktail&gt;7%&lt;=14.5"),
SUM(LOOKUP(2,1/(SRP!$B$16:$B$20&lt;=E1352)/(SRP!$C$16:$C$20&gt;=E1352),SRP!$D$16:$D$20)*(G1352/100)*(E1352/1000)),
IF(C1352="Ready to Drink",
SUM(LOOKUP(2,1/(SRP!$B$11:$B$15&lt;=E1352)/(SRP!$C$11:$C$15&gt;=E1352),SRP!$D$11:$D$15)*(G1352/100)*(E1352/1000)),
0)))))),2)</f>
        <v>19.95</v>
      </c>
      <c r="L1352" s="173" t="str">
        <f t="shared" si="21"/>
        <v>Beer5325</v>
      </c>
      <c r="M1352" s="154">
        <f>VLOOKUP(L1352,'Slope %'!C:D,2,0)</f>
        <v>0.05</v>
      </c>
    </row>
    <row r="1353" spans="1:13" x14ac:dyDescent="0.25">
      <c r="A1353" s="169">
        <v>24783</v>
      </c>
      <c r="B1353" s="170" t="s">
        <v>1313</v>
      </c>
      <c r="C1353" s="170" t="s">
        <v>15</v>
      </c>
      <c r="D1353" s="170" t="s">
        <v>93</v>
      </c>
      <c r="E1353" s="170">
        <v>750</v>
      </c>
      <c r="F1353" s="170">
        <v>12</v>
      </c>
      <c r="G1353" s="171">
        <v>40</v>
      </c>
      <c r="H1353" s="170" t="s">
        <v>43</v>
      </c>
      <c r="I1353" s="171">
        <v>30.76</v>
      </c>
      <c r="J1353" s="169">
        <v>1</v>
      </c>
      <c r="K1353" s="154" cm="1">
        <f t="array" ref="K1353">ROUND(
IF(C1353="Beer",
SUM(LOOKUP(2,1/(SRP!$B$8:$B$10&lt;=E1353)/(SRP!$C$8:$C$10&gt;=E1353),SRP!$D$8:$D$10)*(G1353/100)*(E1353/1000)),
IF(C1353="Spirits",
SUM(LOOKUP(2,1/(SRP!$B$2:$B$7&lt;=E1353)/(SRP!$C$2:$C$7&gt;=E1353),SRP!$D$2:$D$7)*(G1353/100)*(E1353/1000)),
IF(AND(C1353="Wine",D1353="Fortified Wines"),
SUM(LOOKUP(2,1/(SRP!$B$26:$B$29&lt;=E1353)/(SRP!$C$26:$C$29&gt;=E1353),SRP!$D$26:$D$29)*(G1353/100)*(E1353/1000)),
IF(C1353="Wine",
SUM(LOOKUP(2,1/(SRP!$B$21:$B$25&lt;=E1353)/(SRP!$C$21:$C$25&gt;=E1353),SRP!$D$21:$D$25)*(G1353/100)*(E1353/1000)),
IF(AND(C1353="Ready to Drink",D1353="RTD-One Pour Cocktail&gt;7%&lt;=14.5"),
SUM(LOOKUP(2,1/(SRP!$B$16:$B$20&lt;=E1353)/(SRP!$C$16:$C$20&gt;=E1353),SRP!$D$16:$D$20)*(G1353/100)*(E1353/1000)),
IF(C1353="Ready to Drink",
SUM(LOOKUP(2,1/(SRP!$B$11:$B$15&lt;=E1353)/(SRP!$C$11:$C$15&gt;=E1353),SRP!$D$11:$D$15)*(G1353/100)*(E1353/1000)),
0)))))),2)</f>
        <v>23.42</v>
      </c>
      <c r="L1353" s="173" t="str">
        <f t="shared" si="21"/>
        <v>Spirits750</v>
      </c>
      <c r="M1353" s="154">
        <f>VLOOKUP(L1353,'Slope %'!C:D,2,0)</f>
        <v>7.0000000000000007E-2</v>
      </c>
    </row>
    <row r="1354" spans="1:13" x14ac:dyDescent="0.25">
      <c r="A1354" s="169">
        <v>24785</v>
      </c>
      <c r="B1354" s="170" t="s">
        <v>1314</v>
      </c>
      <c r="C1354" s="170" t="s">
        <v>24</v>
      </c>
      <c r="D1354" s="170" t="s">
        <v>68</v>
      </c>
      <c r="E1354" s="170">
        <v>750</v>
      </c>
      <c r="F1354" s="170">
        <v>12</v>
      </c>
      <c r="G1354" s="171">
        <v>13.5</v>
      </c>
      <c r="H1354" s="170" t="s">
        <v>43</v>
      </c>
      <c r="I1354" s="171">
        <v>14.99</v>
      </c>
      <c r="J1354" s="169">
        <v>1</v>
      </c>
      <c r="K1354" s="154" cm="1">
        <f t="array" ref="K1354">ROUND(
IF(C1354="Beer",
SUM(LOOKUP(2,1/(SRP!$B$8:$B$10&lt;=E1354)/(SRP!$C$8:$C$10&gt;=E1354),SRP!$D$8:$D$10)*(G1354/100)*(E1354/1000)),
IF(C1354="Spirits",
SUM(LOOKUP(2,1/(SRP!$B$2:$B$7&lt;=E1354)/(SRP!$C$2:$C$7&gt;=E1354),SRP!$D$2:$D$7)*(G1354/100)*(E1354/1000)),
IF(AND(C1354="Wine",D1354="Fortified Wines"),
SUM(LOOKUP(2,1/(SRP!$B$26:$B$29&lt;=E1354)/(SRP!$C$26:$C$29&gt;=E1354),SRP!$D$26:$D$29)*(G1354/100)*(E1354/1000)),
IF(C1354="Wine",
SUM(LOOKUP(2,1/(SRP!$B$21:$B$25&lt;=E1354)/(SRP!$C$21:$C$25&gt;=E1354),SRP!$D$21:$D$25)*(G1354/100)*(E1354/1000)),
IF(AND(C1354="Ready to Drink",D1354="RTD-One Pour Cocktail&gt;7%&lt;=14.5"),
SUM(LOOKUP(2,1/(SRP!$B$16:$B$20&lt;=E1354)/(SRP!$C$16:$C$20&gt;=E1354),SRP!$D$16:$D$20)*(G1354/100)*(E1354/1000)),
IF(C1354="Ready to Drink",
SUM(LOOKUP(2,1/(SRP!$B$11:$B$15&lt;=E1354)/(SRP!$C$11:$C$15&gt;=E1354),SRP!$D$11:$D$15)*(G1354/100)*(E1354/1000)),
0)))))),2)</f>
        <v>7.9</v>
      </c>
      <c r="L1354" s="173" t="str">
        <f t="shared" si="21"/>
        <v>Wine750</v>
      </c>
      <c r="M1354" s="154">
        <f>VLOOKUP(L1354,'Slope %'!C:D,2,0)</f>
        <v>0.1</v>
      </c>
    </row>
    <row r="1355" spans="1:13" x14ac:dyDescent="0.25">
      <c r="A1355" s="169">
        <v>24834</v>
      </c>
      <c r="B1355" s="170" t="s">
        <v>1315</v>
      </c>
      <c r="C1355" s="170" t="s">
        <v>11</v>
      </c>
      <c r="D1355" s="170" t="s">
        <v>474</v>
      </c>
      <c r="E1355" s="170">
        <v>473</v>
      </c>
      <c r="F1355" s="170">
        <v>24</v>
      </c>
      <c r="G1355" s="171">
        <v>4</v>
      </c>
      <c r="H1355" s="170" t="s">
        <v>54</v>
      </c>
      <c r="I1355" s="171">
        <v>3.69</v>
      </c>
      <c r="J1355" s="169">
        <v>1</v>
      </c>
      <c r="K1355" s="154" cm="1">
        <f t="array" ref="K1355">ROUND(
IF(C1355="Beer",
SUM(LOOKUP(2,1/(SRP!$B$8:$B$10&lt;=E1355)/(SRP!$C$8:$C$10&gt;=E1355),SRP!$D$8:$D$10)*(G1355/100)*(E1355/1000)),
IF(C1355="Spirits",
SUM(LOOKUP(2,1/(SRP!$B$2:$B$7&lt;=E1355)/(SRP!$C$2:$C$7&gt;=E1355),SRP!$D$2:$D$7)*(G1355/100)*(E1355/1000)),
IF(AND(C1355="Wine",D1355="Fortified Wines"),
SUM(LOOKUP(2,1/(SRP!$B$26:$B$29&lt;=E1355)/(SRP!$C$26:$C$29&gt;=E1355),SRP!$D$26:$D$29)*(G1355/100)*(E1355/1000)),
IF(C1355="Wine",
SUM(LOOKUP(2,1/(SRP!$B$21:$B$25&lt;=E1355)/(SRP!$C$21:$C$25&gt;=E1355),SRP!$D$21:$D$25)*(G1355/100)*(E1355/1000)),
IF(AND(C1355="Ready to Drink",D1355="RTD-One Pour Cocktail&gt;7%&lt;=14.5"),
SUM(LOOKUP(2,1/(SRP!$B$16:$B$20&lt;=E1355)/(SRP!$C$16:$C$20&gt;=E1355),SRP!$D$16:$D$20)*(G1355/100)*(E1355/1000)),
IF(C1355="Ready to Drink",
SUM(LOOKUP(2,1/(SRP!$B$11:$B$15&lt;=E1355)/(SRP!$C$11:$C$15&gt;=E1355),SRP!$D$11:$D$15)*(G1355/100)*(E1355/1000)),
0)))))),2)</f>
        <v>1.48</v>
      </c>
      <c r="L1355" s="173" t="str">
        <f t="shared" si="21"/>
        <v>Beer473</v>
      </c>
      <c r="M1355" s="154">
        <f>VLOOKUP(L1355,'Slope %'!C:D,2,0)</f>
        <v>0.12</v>
      </c>
    </row>
    <row r="1356" spans="1:13" x14ac:dyDescent="0.25">
      <c r="A1356" s="169">
        <v>24834</v>
      </c>
      <c r="B1356" s="170" t="s">
        <v>1315</v>
      </c>
      <c r="C1356" s="170" t="s">
        <v>11</v>
      </c>
      <c r="D1356" s="170" t="s">
        <v>474</v>
      </c>
      <c r="E1356" s="170">
        <v>473</v>
      </c>
      <c r="F1356" s="170">
        <v>24</v>
      </c>
      <c r="G1356" s="171">
        <v>4</v>
      </c>
      <c r="H1356" s="170" t="s">
        <v>54</v>
      </c>
      <c r="I1356" s="171">
        <v>3.69</v>
      </c>
      <c r="J1356" s="169">
        <v>1</v>
      </c>
      <c r="K1356" s="154" cm="1">
        <f t="array" ref="K1356">ROUND(
IF(C1356="Beer",
SUM(LOOKUP(2,1/(SRP!$B$8:$B$10&lt;=E1356)/(SRP!$C$8:$C$10&gt;=E1356),SRP!$D$8:$D$10)*(G1356/100)*(E1356/1000)),
IF(C1356="Spirits",
SUM(LOOKUP(2,1/(SRP!$B$2:$B$7&lt;=E1356)/(SRP!$C$2:$C$7&gt;=E1356),SRP!$D$2:$D$7)*(G1356/100)*(E1356/1000)),
IF(AND(C1356="Wine",D1356="Fortified Wines"),
SUM(LOOKUP(2,1/(SRP!$B$26:$B$29&lt;=E1356)/(SRP!$C$26:$C$29&gt;=E1356),SRP!$D$26:$D$29)*(G1356/100)*(E1356/1000)),
IF(C1356="Wine",
SUM(LOOKUP(2,1/(SRP!$B$21:$B$25&lt;=E1356)/(SRP!$C$21:$C$25&gt;=E1356),SRP!$D$21:$D$25)*(G1356/100)*(E1356/1000)),
IF(AND(C1356="Ready to Drink",D1356="RTD-One Pour Cocktail&gt;7%&lt;=14.5"),
SUM(LOOKUP(2,1/(SRP!$B$16:$B$20&lt;=E1356)/(SRP!$C$16:$C$20&gt;=E1356),SRP!$D$16:$D$20)*(G1356/100)*(E1356/1000)),
IF(C1356="Ready to Drink",
SUM(LOOKUP(2,1/(SRP!$B$11:$B$15&lt;=E1356)/(SRP!$C$11:$C$15&gt;=E1356),SRP!$D$11:$D$15)*(G1356/100)*(E1356/1000)),
0)))))),2)</f>
        <v>1.48</v>
      </c>
      <c r="L1356" s="173" t="str">
        <f t="shared" si="21"/>
        <v>Beer473</v>
      </c>
      <c r="M1356" s="154">
        <f>VLOOKUP(L1356,'Slope %'!C:D,2,0)</f>
        <v>0.12</v>
      </c>
    </row>
    <row r="1357" spans="1:13" x14ac:dyDescent="0.25">
      <c r="A1357" s="169">
        <v>24835</v>
      </c>
      <c r="B1357" s="170" t="s">
        <v>1316</v>
      </c>
      <c r="C1357" s="170" t="s">
        <v>11</v>
      </c>
      <c r="D1357" s="170" t="s">
        <v>267</v>
      </c>
      <c r="E1357" s="170">
        <v>473</v>
      </c>
      <c r="F1357" s="170">
        <v>24</v>
      </c>
      <c r="G1357" s="171">
        <v>5.5</v>
      </c>
      <c r="H1357" s="170" t="s">
        <v>747</v>
      </c>
      <c r="I1357" s="171">
        <v>3.99</v>
      </c>
      <c r="J1357" s="169">
        <v>1</v>
      </c>
      <c r="K1357" s="154" cm="1">
        <f t="array" ref="K1357">ROUND(
IF(C1357="Beer",
SUM(LOOKUP(2,1/(SRP!$B$8:$B$10&lt;=E1357)/(SRP!$C$8:$C$10&gt;=E1357),SRP!$D$8:$D$10)*(G1357/100)*(E1357/1000)),
IF(C1357="Spirits",
SUM(LOOKUP(2,1/(SRP!$B$2:$B$7&lt;=E1357)/(SRP!$C$2:$C$7&gt;=E1357),SRP!$D$2:$D$7)*(G1357/100)*(E1357/1000)),
IF(AND(C1357="Wine",D1357="Fortified Wines"),
SUM(LOOKUP(2,1/(SRP!$B$26:$B$29&lt;=E1357)/(SRP!$C$26:$C$29&gt;=E1357),SRP!$D$26:$D$29)*(G1357/100)*(E1357/1000)),
IF(C1357="Wine",
SUM(LOOKUP(2,1/(SRP!$B$21:$B$25&lt;=E1357)/(SRP!$C$21:$C$25&gt;=E1357),SRP!$D$21:$D$25)*(G1357/100)*(E1357/1000)),
IF(AND(C1357="Ready to Drink",D1357="RTD-One Pour Cocktail&gt;7%&lt;=14.5"),
SUM(LOOKUP(2,1/(SRP!$B$16:$B$20&lt;=E1357)/(SRP!$C$16:$C$20&gt;=E1357),SRP!$D$16:$D$20)*(G1357/100)*(E1357/1000)),
IF(C1357="Ready to Drink",
SUM(LOOKUP(2,1/(SRP!$B$11:$B$15&lt;=E1357)/(SRP!$C$11:$C$15&gt;=E1357),SRP!$D$11:$D$15)*(G1357/100)*(E1357/1000)),
0)))))),2)</f>
        <v>2.0299999999999998</v>
      </c>
      <c r="L1357" s="173" t="str">
        <f t="shared" si="21"/>
        <v>Beer473</v>
      </c>
      <c r="M1357" s="154">
        <f>VLOOKUP(L1357,'Slope %'!C:D,2,0)</f>
        <v>0.12</v>
      </c>
    </row>
    <row r="1358" spans="1:13" x14ac:dyDescent="0.25">
      <c r="A1358" s="169">
        <v>24835</v>
      </c>
      <c r="B1358" s="170" t="s">
        <v>1316</v>
      </c>
      <c r="C1358" s="170" t="s">
        <v>11</v>
      </c>
      <c r="D1358" s="170" t="s">
        <v>267</v>
      </c>
      <c r="E1358" s="170">
        <v>473</v>
      </c>
      <c r="F1358" s="170">
        <v>24</v>
      </c>
      <c r="G1358" s="171">
        <v>5.5</v>
      </c>
      <c r="H1358" s="170" t="s">
        <v>747</v>
      </c>
      <c r="I1358" s="171">
        <v>3.99</v>
      </c>
      <c r="J1358" s="169">
        <v>1</v>
      </c>
      <c r="K1358" s="154" cm="1">
        <f t="array" ref="K1358">ROUND(
IF(C1358="Beer",
SUM(LOOKUP(2,1/(SRP!$B$8:$B$10&lt;=E1358)/(SRP!$C$8:$C$10&gt;=E1358),SRP!$D$8:$D$10)*(G1358/100)*(E1358/1000)),
IF(C1358="Spirits",
SUM(LOOKUP(2,1/(SRP!$B$2:$B$7&lt;=E1358)/(SRP!$C$2:$C$7&gt;=E1358),SRP!$D$2:$D$7)*(G1358/100)*(E1358/1000)),
IF(AND(C1358="Wine",D1358="Fortified Wines"),
SUM(LOOKUP(2,1/(SRP!$B$26:$B$29&lt;=E1358)/(SRP!$C$26:$C$29&gt;=E1358),SRP!$D$26:$D$29)*(G1358/100)*(E1358/1000)),
IF(C1358="Wine",
SUM(LOOKUP(2,1/(SRP!$B$21:$B$25&lt;=E1358)/(SRP!$C$21:$C$25&gt;=E1358),SRP!$D$21:$D$25)*(G1358/100)*(E1358/1000)),
IF(AND(C1358="Ready to Drink",D1358="RTD-One Pour Cocktail&gt;7%&lt;=14.5"),
SUM(LOOKUP(2,1/(SRP!$B$16:$B$20&lt;=E1358)/(SRP!$C$16:$C$20&gt;=E1358),SRP!$D$16:$D$20)*(G1358/100)*(E1358/1000)),
IF(C1358="Ready to Drink",
SUM(LOOKUP(2,1/(SRP!$B$11:$B$15&lt;=E1358)/(SRP!$C$11:$C$15&gt;=E1358),SRP!$D$11:$D$15)*(G1358/100)*(E1358/1000)),
0)))))),2)</f>
        <v>2.0299999999999998</v>
      </c>
      <c r="L1358" s="173" t="str">
        <f t="shared" si="21"/>
        <v>Beer473</v>
      </c>
      <c r="M1358" s="154">
        <f>VLOOKUP(L1358,'Slope %'!C:D,2,0)</f>
        <v>0.12</v>
      </c>
    </row>
    <row r="1359" spans="1:13" x14ac:dyDescent="0.25">
      <c r="A1359" s="169">
        <v>24836</v>
      </c>
      <c r="B1359" s="170" t="s">
        <v>1317</v>
      </c>
      <c r="C1359" s="170" t="s">
        <v>11</v>
      </c>
      <c r="D1359" s="170" t="s">
        <v>12</v>
      </c>
      <c r="E1359" s="170">
        <v>473</v>
      </c>
      <c r="F1359" s="170">
        <v>24</v>
      </c>
      <c r="G1359" s="171">
        <v>4.8</v>
      </c>
      <c r="H1359" s="170" t="s">
        <v>747</v>
      </c>
      <c r="I1359" s="171">
        <v>3.99</v>
      </c>
      <c r="J1359" s="169">
        <v>1</v>
      </c>
      <c r="K1359" s="154" cm="1">
        <f t="array" ref="K1359">ROUND(
IF(C1359="Beer",
SUM(LOOKUP(2,1/(SRP!$B$8:$B$10&lt;=E1359)/(SRP!$C$8:$C$10&gt;=E1359),SRP!$D$8:$D$10)*(G1359/100)*(E1359/1000)),
IF(C1359="Spirits",
SUM(LOOKUP(2,1/(SRP!$B$2:$B$7&lt;=E1359)/(SRP!$C$2:$C$7&gt;=E1359),SRP!$D$2:$D$7)*(G1359/100)*(E1359/1000)),
IF(AND(C1359="Wine",D1359="Fortified Wines"),
SUM(LOOKUP(2,1/(SRP!$B$26:$B$29&lt;=E1359)/(SRP!$C$26:$C$29&gt;=E1359),SRP!$D$26:$D$29)*(G1359/100)*(E1359/1000)),
IF(C1359="Wine",
SUM(LOOKUP(2,1/(SRP!$B$21:$B$25&lt;=E1359)/(SRP!$C$21:$C$25&gt;=E1359),SRP!$D$21:$D$25)*(G1359/100)*(E1359/1000)),
IF(AND(C1359="Ready to Drink",D1359="RTD-One Pour Cocktail&gt;7%&lt;=14.5"),
SUM(LOOKUP(2,1/(SRP!$B$16:$B$20&lt;=E1359)/(SRP!$C$16:$C$20&gt;=E1359),SRP!$D$16:$D$20)*(G1359/100)*(E1359/1000)),
IF(C1359="Ready to Drink",
SUM(LOOKUP(2,1/(SRP!$B$11:$B$15&lt;=E1359)/(SRP!$C$11:$C$15&gt;=E1359),SRP!$D$11:$D$15)*(G1359/100)*(E1359/1000)),
0)))))),2)</f>
        <v>1.77</v>
      </c>
      <c r="L1359" s="173" t="str">
        <f t="shared" si="21"/>
        <v>Beer473</v>
      </c>
      <c r="M1359" s="154">
        <f>VLOOKUP(L1359,'Slope %'!C:D,2,0)</f>
        <v>0.12</v>
      </c>
    </row>
    <row r="1360" spans="1:13" x14ac:dyDescent="0.25">
      <c r="A1360" s="169">
        <v>24836</v>
      </c>
      <c r="B1360" s="170" t="s">
        <v>1317</v>
      </c>
      <c r="C1360" s="170" t="s">
        <v>11</v>
      </c>
      <c r="D1360" s="170" t="s">
        <v>12</v>
      </c>
      <c r="E1360" s="170">
        <v>473</v>
      </c>
      <c r="F1360" s="170">
        <v>24</v>
      </c>
      <c r="G1360" s="171">
        <v>4.8</v>
      </c>
      <c r="H1360" s="170" t="s">
        <v>747</v>
      </c>
      <c r="I1360" s="171">
        <v>3.99</v>
      </c>
      <c r="J1360" s="169">
        <v>1</v>
      </c>
      <c r="K1360" s="154" cm="1">
        <f t="array" ref="K1360">ROUND(
IF(C1360="Beer",
SUM(LOOKUP(2,1/(SRP!$B$8:$B$10&lt;=E1360)/(SRP!$C$8:$C$10&gt;=E1360),SRP!$D$8:$D$10)*(G1360/100)*(E1360/1000)),
IF(C1360="Spirits",
SUM(LOOKUP(2,1/(SRP!$B$2:$B$7&lt;=E1360)/(SRP!$C$2:$C$7&gt;=E1360),SRP!$D$2:$D$7)*(G1360/100)*(E1360/1000)),
IF(AND(C1360="Wine",D1360="Fortified Wines"),
SUM(LOOKUP(2,1/(SRP!$B$26:$B$29&lt;=E1360)/(SRP!$C$26:$C$29&gt;=E1360),SRP!$D$26:$D$29)*(G1360/100)*(E1360/1000)),
IF(C1360="Wine",
SUM(LOOKUP(2,1/(SRP!$B$21:$B$25&lt;=E1360)/(SRP!$C$21:$C$25&gt;=E1360),SRP!$D$21:$D$25)*(G1360/100)*(E1360/1000)),
IF(AND(C1360="Ready to Drink",D1360="RTD-One Pour Cocktail&gt;7%&lt;=14.5"),
SUM(LOOKUP(2,1/(SRP!$B$16:$B$20&lt;=E1360)/(SRP!$C$16:$C$20&gt;=E1360),SRP!$D$16:$D$20)*(G1360/100)*(E1360/1000)),
IF(C1360="Ready to Drink",
SUM(LOOKUP(2,1/(SRP!$B$11:$B$15&lt;=E1360)/(SRP!$C$11:$C$15&gt;=E1360),SRP!$D$11:$D$15)*(G1360/100)*(E1360/1000)),
0)))))),2)</f>
        <v>1.77</v>
      </c>
      <c r="L1360" s="173" t="str">
        <f t="shared" si="21"/>
        <v>Beer473</v>
      </c>
      <c r="M1360" s="154">
        <f>VLOOKUP(L1360,'Slope %'!C:D,2,0)</f>
        <v>0.12</v>
      </c>
    </row>
    <row r="1361" spans="1:13" x14ac:dyDescent="0.25">
      <c r="A1361" s="169">
        <v>24851</v>
      </c>
      <c r="B1361" s="170" t="s">
        <v>1318</v>
      </c>
      <c r="C1361" s="170" t="s">
        <v>15</v>
      </c>
      <c r="D1361" s="170" t="s">
        <v>113</v>
      </c>
      <c r="E1361" s="170">
        <v>750</v>
      </c>
      <c r="F1361" s="170">
        <v>6</v>
      </c>
      <c r="G1361" s="171">
        <v>40</v>
      </c>
      <c r="H1361" s="170" t="s">
        <v>177</v>
      </c>
      <c r="I1361" s="171">
        <v>256.99</v>
      </c>
      <c r="J1361" s="169">
        <v>1</v>
      </c>
      <c r="K1361" s="154" cm="1">
        <f t="array" ref="K1361">ROUND(
IF(C1361="Beer",
SUM(LOOKUP(2,1/(SRP!$B$8:$B$10&lt;=E1361)/(SRP!$C$8:$C$10&gt;=E1361),SRP!$D$8:$D$10)*(G1361/100)*(E1361/1000)),
IF(C1361="Spirits",
SUM(LOOKUP(2,1/(SRP!$B$2:$B$7&lt;=E1361)/(SRP!$C$2:$C$7&gt;=E1361),SRP!$D$2:$D$7)*(G1361/100)*(E1361/1000)),
IF(AND(C1361="Wine",D1361="Fortified Wines"),
SUM(LOOKUP(2,1/(SRP!$B$26:$B$29&lt;=E1361)/(SRP!$C$26:$C$29&gt;=E1361),SRP!$D$26:$D$29)*(G1361/100)*(E1361/1000)),
IF(C1361="Wine",
SUM(LOOKUP(2,1/(SRP!$B$21:$B$25&lt;=E1361)/(SRP!$C$21:$C$25&gt;=E1361),SRP!$D$21:$D$25)*(G1361/100)*(E1361/1000)),
IF(AND(C1361="Ready to Drink",D1361="RTD-One Pour Cocktail&gt;7%&lt;=14.5"),
SUM(LOOKUP(2,1/(SRP!$B$16:$B$20&lt;=E1361)/(SRP!$C$16:$C$20&gt;=E1361),SRP!$D$16:$D$20)*(G1361/100)*(E1361/1000)),
IF(C1361="Ready to Drink",
SUM(LOOKUP(2,1/(SRP!$B$11:$B$15&lt;=E1361)/(SRP!$C$11:$C$15&gt;=E1361),SRP!$D$11:$D$15)*(G1361/100)*(E1361/1000)),
0)))))),2)</f>
        <v>23.42</v>
      </c>
      <c r="L1361" s="173" t="str">
        <f t="shared" si="21"/>
        <v>Spirits750</v>
      </c>
      <c r="M1361" s="154">
        <f>VLOOKUP(L1361,'Slope %'!C:D,2,0)</f>
        <v>7.0000000000000007E-2</v>
      </c>
    </row>
    <row r="1362" spans="1:13" x14ac:dyDescent="0.25">
      <c r="A1362" s="169">
        <v>24886</v>
      </c>
      <c r="B1362" s="170" t="s">
        <v>1319</v>
      </c>
      <c r="C1362" s="170" t="s">
        <v>15</v>
      </c>
      <c r="D1362" s="170" t="s">
        <v>669</v>
      </c>
      <c r="E1362" s="170">
        <v>1750</v>
      </c>
      <c r="F1362" s="170">
        <v>6</v>
      </c>
      <c r="G1362" s="171">
        <v>33</v>
      </c>
      <c r="H1362" s="170" t="s">
        <v>22</v>
      </c>
      <c r="I1362" s="171">
        <v>50.99</v>
      </c>
      <c r="J1362" s="169">
        <v>1</v>
      </c>
      <c r="K1362" s="154" cm="1">
        <f t="array" ref="K1362">ROUND(
IF(C1362="Beer",
SUM(LOOKUP(2,1/(SRP!$B$8:$B$10&lt;=E1362)/(SRP!$C$8:$C$10&gt;=E1362),SRP!$D$8:$D$10)*(G1362/100)*(E1362/1000)),
IF(C1362="Spirits",
SUM(LOOKUP(2,1/(SRP!$B$2:$B$7&lt;=E1362)/(SRP!$C$2:$C$7&gt;=E1362),SRP!$D$2:$D$7)*(G1362/100)*(E1362/1000)),
IF(AND(C1362="Wine",D1362="Fortified Wines"),
SUM(LOOKUP(2,1/(SRP!$B$26:$B$29&lt;=E1362)/(SRP!$C$26:$C$29&gt;=E1362),SRP!$D$26:$D$29)*(G1362/100)*(E1362/1000)),
IF(C1362="Wine",
SUM(LOOKUP(2,1/(SRP!$B$21:$B$25&lt;=E1362)/(SRP!$C$21:$C$25&gt;=E1362),SRP!$D$21:$D$25)*(G1362/100)*(E1362/1000)),
IF(AND(C1362="Ready to Drink",D1362="RTD-One Pour Cocktail&gt;7%&lt;=14.5"),
SUM(LOOKUP(2,1/(SRP!$B$16:$B$20&lt;=E1362)/(SRP!$C$16:$C$20&gt;=E1362),SRP!$D$16:$D$20)*(G1362/100)*(E1362/1000)),
IF(C1362="Ready to Drink",
SUM(LOOKUP(2,1/(SRP!$B$11:$B$15&lt;=E1362)/(SRP!$C$11:$C$15&gt;=E1362),SRP!$D$11:$D$15)*(G1362/100)*(E1362/1000)),
0)))))),2)</f>
        <v>45.09</v>
      </c>
      <c r="L1362" s="173" t="str">
        <f t="shared" si="21"/>
        <v>Spirits1750</v>
      </c>
      <c r="M1362" s="154">
        <f>VLOOKUP(L1362,'Slope %'!C:D,2,0)</f>
        <v>0.03</v>
      </c>
    </row>
    <row r="1363" spans="1:13" x14ac:dyDescent="0.25">
      <c r="A1363" s="169">
        <v>24890</v>
      </c>
      <c r="B1363" s="170" t="s">
        <v>1320</v>
      </c>
      <c r="C1363" s="170" t="s">
        <v>15</v>
      </c>
      <c r="D1363" s="170" t="s">
        <v>16</v>
      </c>
      <c r="E1363" s="170">
        <v>750</v>
      </c>
      <c r="F1363" s="170">
        <v>6</v>
      </c>
      <c r="G1363" s="171">
        <v>40</v>
      </c>
      <c r="H1363" s="170" t="s">
        <v>43</v>
      </c>
      <c r="I1363" s="171">
        <v>59.49</v>
      </c>
      <c r="J1363" s="169">
        <v>1</v>
      </c>
      <c r="K1363" s="154" cm="1">
        <f t="array" ref="K1363">ROUND(
IF(C1363="Beer",
SUM(LOOKUP(2,1/(SRP!$B$8:$B$10&lt;=E1363)/(SRP!$C$8:$C$10&gt;=E1363),SRP!$D$8:$D$10)*(G1363/100)*(E1363/1000)),
IF(C1363="Spirits",
SUM(LOOKUP(2,1/(SRP!$B$2:$B$7&lt;=E1363)/(SRP!$C$2:$C$7&gt;=E1363),SRP!$D$2:$D$7)*(G1363/100)*(E1363/1000)),
IF(AND(C1363="Wine",D1363="Fortified Wines"),
SUM(LOOKUP(2,1/(SRP!$B$26:$B$29&lt;=E1363)/(SRP!$C$26:$C$29&gt;=E1363),SRP!$D$26:$D$29)*(G1363/100)*(E1363/1000)),
IF(C1363="Wine",
SUM(LOOKUP(2,1/(SRP!$B$21:$B$25&lt;=E1363)/(SRP!$C$21:$C$25&gt;=E1363),SRP!$D$21:$D$25)*(G1363/100)*(E1363/1000)),
IF(AND(C1363="Ready to Drink",D1363="RTD-One Pour Cocktail&gt;7%&lt;=14.5"),
SUM(LOOKUP(2,1/(SRP!$B$16:$B$20&lt;=E1363)/(SRP!$C$16:$C$20&gt;=E1363),SRP!$D$16:$D$20)*(G1363/100)*(E1363/1000)),
IF(C1363="Ready to Drink",
SUM(LOOKUP(2,1/(SRP!$B$11:$B$15&lt;=E1363)/(SRP!$C$11:$C$15&gt;=E1363),SRP!$D$11:$D$15)*(G1363/100)*(E1363/1000)),
0)))))),2)</f>
        <v>23.42</v>
      </c>
      <c r="L1363" s="173" t="str">
        <f t="shared" si="21"/>
        <v>Spirits750</v>
      </c>
      <c r="M1363" s="154">
        <f>VLOOKUP(L1363,'Slope %'!C:D,2,0)</f>
        <v>7.0000000000000007E-2</v>
      </c>
    </row>
    <row r="1364" spans="1:13" x14ac:dyDescent="0.25">
      <c r="A1364" s="169">
        <v>24903</v>
      </c>
      <c r="B1364" s="170" t="s">
        <v>1321</v>
      </c>
      <c r="C1364" s="170" t="s">
        <v>24</v>
      </c>
      <c r="D1364" s="170" t="s">
        <v>127</v>
      </c>
      <c r="E1364" s="170">
        <v>750</v>
      </c>
      <c r="F1364" s="170">
        <v>12</v>
      </c>
      <c r="G1364" s="171">
        <v>14.5</v>
      </c>
      <c r="H1364" s="170" t="s">
        <v>1214</v>
      </c>
      <c r="I1364" s="171">
        <v>20.99</v>
      </c>
      <c r="J1364" s="169">
        <v>1</v>
      </c>
      <c r="K1364" s="154" cm="1">
        <f t="array" ref="K1364">ROUND(
IF(C1364="Beer",
SUM(LOOKUP(2,1/(SRP!$B$8:$B$10&lt;=E1364)/(SRP!$C$8:$C$10&gt;=E1364),SRP!$D$8:$D$10)*(G1364/100)*(E1364/1000)),
IF(C1364="Spirits",
SUM(LOOKUP(2,1/(SRP!$B$2:$B$7&lt;=E1364)/(SRP!$C$2:$C$7&gt;=E1364),SRP!$D$2:$D$7)*(G1364/100)*(E1364/1000)),
IF(AND(C1364="Wine",D1364="Fortified Wines"),
SUM(LOOKUP(2,1/(SRP!$B$26:$B$29&lt;=E1364)/(SRP!$C$26:$C$29&gt;=E1364),SRP!$D$26:$D$29)*(G1364/100)*(E1364/1000)),
IF(C1364="Wine",
SUM(LOOKUP(2,1/(SRP!$B$21:$B$25&lt;=E1364)/(SRP!$C$21:$C$25&gt;=E1364),SRP!$D$21:$D$25)*(G1364/100)*(E1364/1000)),
IF(AND(C1364="Ready to Drink",D1364="RTD-One Pour Cocktail&gt;7%&lt;=14.5"),
SUM(LOOKUP(2,1/(SRP!$B$16:$B$20&lt;=E1364)/(SRP!$C$16:$C$20&gt;=E1364),SRP!$D$16:$D$20)*(G1364/100)*(E1364/1000)),
IF(C1364="Ready to Drink",
SUM(LOOKUP(2,1/(SRP!$B$11:$B$15&lt;=E1364)/(SRP!$C$11:$C$15&gt;=E1364),SRP!$D$11:$D$15)*(G1364/100)*(E1364/1000)),
0)))))),2)</f>
        <v>8.49</v>
      </c>
      <c r="L1364" s="173" t="str">
        <f t="shared" si="21"/>
        <v>Wine750</v>
      </c>
      <c r="M1364" s="154">
        <f>VLOOKUP(L1364,'Slope %'!C:D,2,0)</f>
        <v>0.1</v>
      </c>
    </row>
    <row r="1365" spans="1:13" x14ac:dyDescent="0.25">
      <c r="A1365" s="169">
        <v>24910</v>
      </c>
      <c r="B1365" s="170" t="s">
        <v>1322</v>
      </c>
      <c r="C1365" s="170" t="s">
        <v>24</v>
      </c>
      <c r="D1365" s="170" t="s">
        <v>34</v>
      </c>
      <c r="E1365" s="170">
        <v>750</v>
      </c>
      <c r="F1365" s="170">
        <v>12</v>
      </c>
      <c r="G1365" s="171">
        <v>13.5</v>
      </c>
      <c r="H1365" s="170" t="s">
        <v>1214</v>
      </c>
      <c r="I1365" s="171">
        <v>18.989999999999998</v>
      </c>
      <c r="J1365" s="169">
        <v>1</v>
      </c>
      <c r="K1365" s="154" cm="1">
        <f t="array" ref="K1365">ROUND(
IF(C1365="Beer",
SUM(LOOKUP(2,1/(SRP!$B$8:$B$10&lt;=E1365)/(SRP!$C$8:$C$10&gt;=E1365),SRP!$D$8:$D$10)*(G1365/100)*(E1365/1000)),
IF(C1365="Spirits",
SUM(LOOKUP(2,1/(SRP!$B$2:$B$7&lt;=E1365)/(SRP!$C$2:$C$7&gt;=E1365),SRP!$D$2:$D$7)*(G1365/100)*(E1365/1000)),
IF(AND(C1365="Wine",D1365="Fortified Wines"),
SUM(LOOKUP(2,1/(SRP!$B$26:$B$29&lt;=E1365)/(SRP!$C$26:$C$29&gt;=E1365),SRP!$D$26:$D$29)*(G1365/100)*(E1365/1000)),
IF(C1365="Wine",
SUM(LOOKUP(2,1/(SRP!$B$21:$B$25&lt;=E1365)/(SRP!$C$21:$C$25&gt;=E1365),SRP!$D$21:$D$25)*(G1365/100)*(E1365/1000)),
IF(AND(C1365="Ready to Drink",D1365="RTD-One Pour Cocktail&gt;7%&lt;=14.5"),
SUM(LOOKUP(2,1/(SRP!$B$16:$B$20&lt;=E1365)/(SRP!$C$16:$C$20&gt;=E1365),SRP!$D$16:$D$20)*(G1365/100)*(E1365/1000)),
IF(C1365="Ready to Drink",
SUM(LOOKUP(2,1/(SRP!$B$11:$B$15&lt;=E1365)/(SRP!$C$11:$C$15&gt;=E1365),SRP!$D$11:$D$15)*(G1365/100)*(E1365/1000)),
0)))))),2)</f>
        <v>7.9</v>
      </c>
      <c r="L1365" s="173" t="str">
        <f t="shared" si="21"/>
        <v>Wine750</v>
      </c>
      <c r="M1365" s="154">
        <f>VLOOKUP(L1365,'Slope %'!C:D,2,0)</f>
        <v>0.1</v>
      </c>
    </row>
    <row r="1366" spans="1:13" x14ac:dyDescent="0.25">
      <c r="A1366" s="169">
        <v>24920</v>
      </c>
      <c r="B1366" s="170" t="s">
        <v>1323</v>
      </c>
      <c r="C1366" s="170" t="s">
        <v>11</v>
      </c>
      <c r="D1366" s="170" t="s">
        <v>303</v>
      </c>
      <c r="E1366" s="170">
        <v>750</v>
      </c>
      <c r="F1366" s="170">
        <v>12</v>
      </c>
      <c r="G1366" s="171">
        <v>10</v>
      </c>
      <c r="H1366" s="170" t="s">
        <v>1324</v>
      </c>
      <c r="I1366" s="171">
        <v>17</v>
      </c>
      <c r="J1366" s="169">
        <v>1</v>
      </c>
      <c r="K1366" s="154" cm="1">
        <f t="array" ref="K1366">ROUND(
IF(C1366="Beer",
SUM(LOOKUP(2,1/(SRP!$B$8:$B$10&lt;=E1366)/(SRP!$C$8:$C$10&gt;=E1366),SRP!$D$8:$D$10)*(G1366/100)*(E1366/1000)),
IF(C1366="Spirits",
SUM(LOOKUP(2,1/(SRP!$B$2:$B$7&lt;=E1366)/(SRP!$C$2:$C$7&gt;=E1366),SRP!$D$2:$D$7)*(G1366/100)*(E1366/1000)),
IF(AND(C1366="Wine",D1366="Fortified Wines"),
SUM(LOOKUP(2,1/(SRP!$B$26:$B$29&lt;=E1366)/(SRP!$C$26:$C$29&gt;=E1366),SRP!$D$26:$D$29)*(G1366/100)*(E1366/1000)),
IF(C1366="Wine",
SUM(LOOKUP(2,1/(SRP!$B$21:$B$25&lt;=E1366)/(SRP!$C$21:$C$25&gt;=E1366),SRP!$D$21:$D$25)*(G1366/100)*(E1366/1000)),
IF(AND(C1366="Ready to Drink",D1366="RTD-One Pour Cocktail&gt;7%&lt;=14.5"),
SUM(LOOKUP(2,1/(SRP!$B$16:$B$20&lt;=E1366)/(SRP!$C$16:$C$20&gt;=E1366),SRP!$D$16:$D$20)*(G1366/100)*(E1366/1000)),
IF(C1366="Ready to Drink",
SUM(LOOKUP(2,1/(SRP!$B$11:$B$15&lt;=E1366)/(SRP!$C$11:$C$15&gt;=E1366),SRP!$D$11:$D$15)*(G1366/100)*(E1366/1000)),
0)))))),2)</f>
        <v>5.86</v>
      </c>
      <c r="L1366" s="173" t="str">
        <f t="shared" si="21"/>
        <v>Beer750</v>
      </c>
      <c r="M1366" s="154">
        <f>VLOOKUP(L1366,'Slope %'!C:D,2,0)</f>
        <v>0.12</v>
      </c>
    </row>
    <row r="1367" spans="1:13" x14ac:dyDescent="0.25">
      <c r="A1367" s="169">
        <v>24920</v>
      </c>
      <c r="B1367" s="170" t="s">
        <v>1323</v>
      </c>
      <c r="C1367" s="170" t="s">
        <v>11</v>
      </c>
      <c r="D1367" s="170" t="s">
        <v>303</v>
      </c>
      <c r="E1367" s="170">
        <v>750</v>
      </c>
      <c r="F1367" s="170">
        <v>12</v>
      </c>
      <c r="G1367" s="171">
        <v>10</v>
      </c>
      <c r="H1367" s="170" t="s">
        <v>1324</v>
      </c>
      <c r="I1367" s="171">
        <v>17</v>
      </c>
      <c r="J1367" s="169">
        <v>1</v>
      </c>
      <c r="K1367" s="154" cm="1">
        <f t="array" ref="K1367">ROUND(
IF(C1367="Beer",
SUM(LOOKUP(2,1/(SRP!$B$8:$B$10&lt;=E1367)/(SRP!$C$8:$C$10&gt;=E1367),SRP!$D$8:$D$10)*(G1367/100)*(E1367/1000)),
IF(C1367="Spirits",
SUM(LOOKUP(2,1/(SRP!$B$2:$B$7&lt;=E1367)/(SRP!$C$2:$C$7&gt;=E1367),SRP!$D$2:$D$7)*(G1367/100)*(E1367/1000)),
IF(AND(C1367="Wine",D1367="Fortified Wines"),
SUM(LOOKUP(2,1/(SRP!$B$26:$B$29&lt;=E1367)/(SRP!$C$26:$C$29&gt;=E1367),SRP!$D$26:$D$29)*(G1367/100)*(E1367/1000)),
IF(C1367="Wine",
SUM(LOOKUP(2,1/(SRP!$B$21:$B$25&lt;=E1367)/(SRP!$C$21:$C$25&gt;=E1367),SRP!$D$21:$D$25)*(G1367/100)*(E1367/1000)),
IF(AND(C1367="Ready to Drink",D1367="RTD-One Pour Cocktail&gt;7%&lt;=14.5"),
SUM(LOOKUP(2,1/(SRP!$B$16:$B$20&lt;=E1367)/(SRP!$C$16:$C$20&gt;=E1367),SRP!$D$16:$D$20)*(G1367/100)*(E1367/1000)),
IF(C1367="Ready to Drink",
SUM(LOOKUP(2,1/(SRP!$B$11:$B$15&lt;=E1367)/(SRP!$C$11:$C$15&gt;=E1367),SRP!$D$11:$D$15)*(G1367/100)*(E1367/1000)),
0)))))),2)</f>
        <v>5.86</v>
      </c>
      <c r="L1367" s="173" t="str">
        <f t="shared" si="21"/>
        <v>Beer750</v>
      </c>
      <c r="M1367" s="154">
        <f>VLOOKUP(L1367,'Slope %'!C:D,2,0)</f>
        <v>0.12</v>
      </c>
    </row>
    <row r="1368" spans="1:13" x14ac:dyDescent="0.25">
      <c r="A1368" s="169">
        <v>24923</v>
      </c>
      <c r="B1368" s="170" t="s">
        <v>1325</v>
      </c>
      <c r="C1368" s="170" t="s">
        <v>11</v>
      </c>
      <c r="D1368" s="170" t="s">
        <v>12</v>
      </c>
      <c r="E1368" s="170">
        <v>8520</v>
      </c>
      <c r="F1368" s="170">
        <v>1</v>
      </c>
      <c r="G1368" s="171">
        <v>5</v>
      </c>
      <c r="H1368" s="170" t="s">
        <v>105</v>
      </c>
      <c r="I1368" s="171">
        <v>45.99</v>
      </c>
      <c r="J1368" s="169">
        <v>24</v>
      </c>
      <c r="K1368" s="154" cm="1">
        <f t="array" ref="K1368">ROUND(
IF(C1368="Beer",
SUM(LOOKUP(2,1/(SRP!$B$8:$B$10&lt;=E1368)/(SRP!$C$8:$C$10&gt;=E1368),SRP!$D$8:$D$10)*(G1368/100)*(E1368/1000)),
IF(C1368="Spirits",
SUM(LOOKUP(2,1/(SRP!$B$2:$B$7&lt;=E1368)/(SRP!$C$2:$C$7&gt;=E1368),SRP!$D$2:$D$7)*(G1368/100)*(E1368/1000)),
IF(AND(C1368="Wine",D1368="Fortified Wines"),
SUM(LOOKUP(2,1/(SRP!$B$26:$B$29&lt;=E1368)/(SRP!$C$26:$C$29&gt;=E1368),SRP!$D$26:$D$29)*(G1368/100)*(E1368/1000)),
IF(C1368="Wine",
SUM(LOOKUP(2,1/(SRP!$B$21:$B$25&lt;=E1368)/(SRP!$C$21:$C$25&gt;=E1368),SRP!$D$21:$D$25)*(G1368/100)*(E1368/1000)),
IF(AND(C1368="Ready to Drink",D1368="RTD-One Pour Cocktail&gt;7%&lt;=14.5"),
SUM(LOOKUP(2,1/(SRP!$B$16:$B$20&lt;=E1368)/(SRP!$C$16:$C$20&gt;=E1368),SRP!$D$16:$D$20)*(G1368/100)*(E1368/1000)),
IF(C1368="Ready to Drink",
SUM(LOOKUP(2,1/(SRP!$B$11:$B$15&lt;=E1368)/(SRP!$C$11:$C$15&gt;=E1368),SRP!$D$11:$D$15)*(G1368/100)*(E1368/1000)),
0)))))),2)</f>
        <v>33.26</v>
      </c>
      <c r="L1368" s="173" t="str">
        <f t="shared" si="21"/>
        <v>Beer8520</v>
      </c>
      <c r="M1368" s="154">
        <f>VLOOKUP(L1368,'Slope %'!C:D,2,0)</f>
        <v>0.05</v>
      </c>
    </row>
    <row r="1369" spans="1:13" x14ac:dyDescent="0.25">
      <c r="A1369" s="169">
        <v>24923</v>
      </c>
      <c r="B1369" s="170" t="s">
        <v>1325</v>
      </c>
      <c r="C1369" s="170" t="s">
        <v>11</v>
      </c>
      <c r="D1369" s="170" t="s">
        <v>12</v>
      </c>
      <c r="E1369" s="170">
        <v>8520</v>
      </c>
      <c r="F1369" s="170">
        <v>1</v>
      </c>
      <c r="G1369" s="171">
        <v>5</v>
      </c>
      <c r="H1369" s="170" t="s">
        <v>105</v>
      </c>
      <c r="I1369" s="171">
        <v>45.99</v>
      </c>
      <c r="J1369" s="169">
        <v>24</v>
      </c>
      <c r="K1369" s="154" cm="1">
        <f t="array" ref="K1369">ROUND(
IF(C1369="Beer",
SUM(LOOKUP(2,1/(SRP!$B$8:$B$10&lt;=E1369)/(SRP!$C$8:$C$10&gt;=E1369),SRP!$D$8:$D$10)*(G1369/100)*(E1369/1000)),
IF(C1369="Spirits",
SUM(LOOKUP(2,1/(SRP!$B$2:$B$7&lt;=E1369)/(SRP!$C$2:$C$7&gt;=E1369),SRP!$D$2:$D$7)*(G1369/100)*(E1369/1000)),
IF(AND(C1369="Wine",D1369="Fortified Wines"),
SUM(LOOKUP(2,1/(SRP!$B$26:$B$29&lt;=E1369)/(SRP!$C$26:$C$29&gt;=E1369),SRP!$D$26:$D$29)*(G1369/100)*(E1369/1000)),
IF(C1369="Wine",
SUM(LOOKUP(2,1/(SRP!$B$21:$B$25&lt;=E1369)/(SRP!$C$21:$C$25&gt;=E1369),SRP!$D$21:$D$25)*(G1369/100)*(E1369/1000)),
IF(AND(C1369="Ready to Drink",D1369="RTD-One Pour Cocktail&gt;7%&lt;=14.5"),
SUM(LOOKUP(2,1/(SRP!$B$16:$B$20&lt;=E1369)/(SRP!$C$16:$C$20&gt;=E1369),SRP!$D$16:$D$20)*(G1369/100)*(E1369/1000)),
IF(C1369="Ready to Drink",
SUM(LOOKUP(2,1/(SRP!$B$11:$B$15&lt;=E1369)/(SRP!$C$11:$C$15&gt;=E1369),SRP!$D$11:$D$15)*(G1369/100)*(E1369/1000)),
0)))))),2)</f>
        <v>33.26</v>
      </c>
      <c r="L1369" s="173" t="str">
        <f t="shared" si="21"/>
        <v>Beer8520</v>
      </c>
      <c r="M1369" s="154">
        <f>VLOOKUP(L1369,'Slope %'!C:D,2,0)</f>
        <v>0.05</v>
      </c>
    </row>
    <row r="1370" spans="1:13" x14ac:dyDescent="0.25">
      <c r="A1370" s="169">
        <v>24946</v>
      </c>
      <c r="B1370" s="170" t="s">
        <v>1326</v>
      </c>
      <c r="C1370" s="170" t="s">
        <v>24</v>
      </c>
      <c r="D1370" s="170" t="s">
        <v>109</v>
      </c>
      <c r="E1370" s="170">
        <v>375</v>
      </c>
      <c r="F1370" s="170">
        <v>6</v>
      </c>
      <c r="G1370" s="171">
        <v>9</v>
      </c>
      <c r="H1370" s="170" t="s">
        <v>32</v>
      </c>
      <c r="I1370" s="171">
        <v>59.99</v>
      </c>
      <c r="J1370" s="169">
        <v>1</v>
      </c>
      <c r="K1370" s="154" cm="1">
        <f t="array" ref="K1370">ROUND(
IF(C1370="Beer",
SUM(LOOKUP(2,1/(SRP!$B$8:$B$10&lt;=E1370)/(SRP!$C$8:$C$10&gt;=E1370),SRP!$D$8:$D$10)*(G1370/100)*(E1370/1000)),
IF(C1370="Spirits",
SUM(LOOKUP(2,1/(SRP!$B$2:$B$7&lt;=E1370)/(SRP!$C$2:$C$7&gt;=E1370),SRP!$D$2:$D$7)*(G1370/100)*(E1370/1000)),
IF(AND(C1370="Wine",D1370="Fortified Wines"),
SUM(LOOKUP(2,1/(SRP!$B$26:$B$29&lt;=E1370)/(SRP!$C$26:$C$29&gt;=E1370),SRP!$D$26:$D$29)*(G1370/100)*(E1370/1000)),
IF(C1370="Wine",
SUM(LOOKUP(2,1/(SRP!$B$21:$B$25&lt;=E1370)/(SRP!$C$21:$C$25&gt;=E1370),SRP!$D$21:$D$25)*(G1370/100)*(E1370/1000)),
IF(AND(C1370="Ready to Drink",D1370="RTD-One Pour Cocktail&gt;7%&lt;=14.5"),
SUM(LOOKUP(2,1/(SRP!$B$16:$B$20&lt;=E1370)/(SRP!$C$16:$C$20&gt;=E1370),SRP!$D$16:$D$20)*(G1370/100)*(E1370/1000)),
IF(C1370="Ready to Drink",
SUM(LOOKUP(2,1/(SRP!$B$11:$B$15&lt;=E1370)/(SRP!$C$11:$C$15&gt;=E1370),SRP!$D$11:$D$15)*(G1370/100)*(E1370/1000)),
0)))))),2)</f>
        <v>2.79</v>
      </c>
      <c r="L1370" s="173" t="str">
        <f t="shared" si="21"/>
        <v>Wine375</v>
      </c>
      <c r="M1370" s="154">
        <f>VLOOKUP(L1370,'Slope %'!C:D,2,0)</f>
        <v>0.12</v>
      </c>
    </row>
    <row r="1371" spans="1:13" x14ac:dyDescent="0.25">
      <c r="A1371" s="169">
        <v>24960</v>
      </c>
      <c r="B1371" s="170" t="s">
        <v>1327</v>
      </c>
      <c r="C1371" s="170" t="s">
        <v>11</v>
      </c>
      <c r="D1371" s="170" t="s">
        <v>303</v>
      </c>
      <c r="E1371" s="170">
        <v>473</v>
      </c>
      <c r="F1371" s="170">
        <v>24</v>
      </c>
      <c r="G1371" s="171">
        <v>7.1</v>
      </c>
      <c r="H1371" s="170" t="s">
        <v>1209</v>
      </c>
      <c r="I1371" s="171">
        <v>4.3899999999999997</v>
      </c>
      <c r="J1371" s="169">
        <v>1</v>
      </c>
      <c r="K1371" s="154" cm="1">
        <f t="array" ref="K1371">ROUND(
IF(C1371="Beer",
SUM(LOOKUP(2,1/(SRP!$B$8:$B$10&lt;=E1371)/(SRP!$C$8:$C$10&gt;=E1371),SRP!$D$8:$D$10)*(G1371/100)*(E1371/1000)),
IF(C1371="Spirits",
SUM(LOOKUP(2,1/(SRP!$B$2:$B$7&lt;=E1371)/(SRP!$C$2:$C$7&gt;=E1371),SRP!$D$2:$D$7)*(G1371/100)*(E1371/1000)),
IF(AND(C1371="Wine",D1371="Fortified Wines"),
SUM(LOOKUP(2,1/(SRP!$B$26:$B$29&lt;=E1371)/(SRP!$C$26:$C$29&gt;=E1371),SRP!$D$26:$D$29)*(G1371/100)*(E1371/1000)),
IF(C1371="Wine",
SUM(LOOKUP(2,1/(SRP!$B$21:$B$25&lt;=E1371)/(SRP!$C$21:$C$25&gt;=E1371),SRP!$D$21:$D$25)*(G1371/100)*(E1371/1000)),
IF(AND(C1371="Ready to Drink",D1371="RTD-One Pour Cocktail&gt;7%&lt;=14.5"),
SUM(LOOKUP(2,1/(SRP!$B$16:$B$20&lt;=E1371)/(SRP!$C$16:$C$20&gt;=E1371),SRP!$D$16:$D$20)*(G1371/100)*(E1371/1000)),
IF(C1371="Ready to Drink",
SUM(LOOKUP(2,1/(SRP!$B$11:$B$15&lt;=E1371)/(SRP!$C$11:$C$15&gt;=E1371),SRP!$D$11:$D$15)*(G1371/100)*(E1371/1000)),
0)))))),2)</f>
        <v>2.62</v>
      </c>
      <c r="L1371" s="173" t="str">
        <f t="shared" si="21"/>
        <v>Beer473</v>
      </c>
      <c r="M1371" s="154">
        <f>VLOOKUP(L1371,'Slope %'!C:D,2,0)</f>
        <v>0.12</v>
      </c>
    </row>
    <row r="1372" spans="1:13" x14ac:dyDescent="0.25">
      <c r="A1372" s="169">
        <v>25047</v>
      </c>
      <c r="B1372" s="170" t="s">
        <v>1328</v>
      </c>
      <c r="C1372" s="170" t="s">
        <v>24</v>
      </c>
      <c r="D1372" s="170" t="s">
        <v>34</v>
      </c>
      <c r="E1372" s="170">
        <v>750</v>
      </c>
      <c r="F1372" s="170">
        <v>12</v>
      </c>
      <c r="G1372" s="171">
        <v>15</v>
      </c>
      <c r="H1372" s="170" t="s">
        <v>177</v>
      </c>
      <c r="I1372" s="171">
        <v>20.99</v>
      </c>
      <c r="J1372" s="169">
        <v>1</v>
      </c>
      <c r="K1372" s="154" cm="1">
        <f t="array" ref="K1372">ROUND(
IF(C1372="Beer",
SUM(LOOKUP(2,1/(SRP!$B$8:$B$10&lt;=E1372)/(SRP!$C$8:$C$10&gt;=E1372),SRP!$D$8:$D$10)*(G1372/100)*(E1372/1000)),
IF(C1372="Spirits",
SUM(LOOKUP(2,1/(SRP!$B$2:$B$7&lt;=E1372)/(SRP!$C$2:$C$7&gt;=E1372),SRP!$D$2:$D$7)*(G1372/100)*(E1372/1000)),
IF(AND(C1372="Wine",D1372="Fortified Wines"),
SUM(LOOKUP(2,1/(SRP!$B$26:$B$29&lt;=E1372)/(SRP!$C$26:$C$29&gt;=E1372),SRP!$D$26:$D$29)*(G1372/100)*(E1372/1000)),
IF(C1372="Wine",
SUM(LOOKUP(2,1/(SRP!$B$21:$B$25&lt;=E1372)/(SRP!$C$21:$C$25&gt;=E1372),SRP!$D$21:$D$25)*(G1372/100)*(E1372/1000)),
IF(AND(C1372="Ready to Drink",D1372="RTD-One Pour Cocktail&gt;7%&lt;=14.5"),
SUM(LOOKUP(2,1/(SRP!$B$16:$B$20&lt;=E1372)/(SRP!$C$16:$C$20&gt;=E1372),SRP!$D$16:$D$20)*(G1372/100)*(E1372/1000)),
IF(C1372="Ready to Drink",
SUM(LOOKUP(2,1/(SRP!$B$11:$B$15&lt;=E1372)/(SRP!$C$11:$C$15&gt;=E1372),SRP!$D$11:$D$15)*(G1372/100)*(E1372/1000)),
0)))))),2)</f>
        <v>8.7799999999999994</v>
      </c>
      <c r="L1372" s="173" t="str">
        <f t="shared" si="21"/>
        <v>Wine750</v>
      </c>
      <c r="M1372" s="154">
        <f>VLOOKUP(L1372,'Slope %'!C:D,2,0)</f>
        <v>0.1</v>
      </c>
    </row>
    <row r="1373" spans="1:13" x14ac:dyDescent="0.25">
      <c r="A1373" s="169">
        <v>25057</v>
      </c>
      <c r="B1373" s="170" t="s">
        <v>1329</v>
      </c>
      <c r="C1373" s="170" t="s">
        <v>11</v>
      </c>
      <c r="D1373" s="170" t="s">
        <v>303</v>
      </c>
      <c r="E1373" s="170">
        <v>473</v>
      </c>
      <c r="F1373" s="170">
        <v>24</v>
      </c>
      <c r="G1373" s="171">
        <v>6.9</v>
      </c>
      <c r="H1373" s="170" t="s">
        <v>747</v>
      </c>
      <c r="I1373" s="171">
        <v>3.99</v>
      </c>
      <c r="J1373" s="169">
        <v>1</v>
      </c>
      <c r="K1373" s="154" cm="1">
        <f t="array" ref="K1373">ROUND(
IF(C1373="Beer",
SUM(LOOKUP(2,1/(SRP!$B$8:$B$10&lt;=E1373)/(SRP!$C$8:$C$10&gt;=E1373),SRP!$D$8:$D$10)*(G1373/100)*(E1373/1000)),
IF(C1373="Spirits",
SUM(LOOKUP(2,1/(SRP!$B$2:$B$7&lt;=E1373)/(SRP!$C$2:$C$7&gt;=E1373),SRP!$D$2:$D$7)*(G1373/100)*(E1373/1000)),
IF(AND(C1373="Wine",D1373="Fortified Wines"),
SUM(LOOKUP(2,1/(SRP!$B$26:$B$29&lt;=E1373)/(SRP!$C$26:$C$29&gt;=E1373),SRP!$D$26:$D$29)*(G1373/100)*(E1373/1000)),
IF(C1373="Wine",
SUM(LOOKUP(2,1/(SRP!$B$21:$B$25&lt;=E1373)/(SRP!$C$21:$C$25&gt;=E1373),SRP!$D$21:$D$25)*(G1373/100)*(E1373/1000)),
IF(AND(C1373="Ready to Drink",D1373="RTD-One Pour Cocktail&gt;7%&lt;=14.5"),
SUM(LOOKUP(2,1/(SRP!$B$16:$B$20&lt;=E1373)/(SRP!$C$16:$C$20&gt;=E1373),SRP!$D$16:$D$20)*(G1373/100)*(E1373/1000)),
IF(C1373="Ready to Drink",
SUM(LOOKUP(2,1/(SRP!$B$11:$B$15&lt;=E1373)/(SRP!$C$11:$C$15&gt;=E1373),SRP!$D$11:$D$15)*(G1373/100)*(E1373/1000)),
0)))))),2)</f>
        <v>2.5499999999999998</v>
      </c>
      <c r="L1373" s="173" t="str">
        <f t="shared" si="21"/>
        <v>Beer473</v>
      </c>
      <c r="M1373" s="154">
        <f>VLOOKUP(L1373,'Slope %'!C:D,2,0)</f>
        <v>0.12</v>
      </c>
    </row>
    <row r="1374" spans="1:13" x14ac:dyDescent="0.25">
      <c r="A1374" s="169">
        <v>25057</v>
      </c>
      <c r="B1374" s="170" t="s">
        <v>1329</v>
      </c>
      <c r="C1374" s="170" t="s">
        <v>11</v>
      </c>
      <c r="D1374" s="170" t="s">
        <v>303</v>
      </c>
      <c r="E1374" s="170">
        <v>473</v>
      </c>
      <c r="F1374" s="170">
        <v>24</v>
      </c>
      <c r="G1374" s="171">
        <v>6.9</v>
      </c>
      <c r="H1374" s="170" t="s">
        <v>747</v>
      </c>
      <c r="I1374" s="171">
        <v>3.99</v>
      </c>
      <c r="J1374" s="169">
        <v>1</v>
      </c>
      <c r="K1374" s="154" cm="1">
        <f t="array" ref="K1374">ROUND(
IF(C1374="Beer",
SUM(LOOKUP(2,1/(SRP!$B$8:$B$10&lt;=E1374)/(SRP!$C$8:$C$10&gt;=E1374),SRP!$D$8:$D$10)*(G1374/100)*(E1374/1000)),
IF(C1374="Spirits",
SUM(LOOKUP(2,1/(SRP!$B$2:$B$7&lt;=E1374)/(SRP!$C$2:$C$7&gt;=E1374),SRP!$D$2:$D$7)*(G1374/100)*(E1374/1000)),
IF(AND(C1374="Wine",D1374="Fortified Wines"),
SUM(LOOKUP(2,1/(SRP!$B$26:$B$29&lt;=E1374)/(SRP!$C$26:$C$29&gt;=E1374),SRP!$D$26:$D$29)*(G1374/100)*(E1374/1000)),
IF(C1374="Wine",
SUM(LOOKUP(2,1/(SRP!$B$21:$B$25&lt;=E1374)/(SRP!$C$21:$C$25&gt;=E1374),SRP!$D$21:$D$25)*(G1374/100)*(E1374/1000)),
IF(AND(C1374="Ready to Drink",D1374="RTD-One Pour Cocktail&gt;7%&lt;=14.5"),
SUM(LOOKUP(2,1/(SRP!$B$16:$B$20&lt;=E1374)/(SRP!$C$16:$C$20&gt;=E1374),SRP!$D$16:$D$20)*(G1374/100)*(E1374/1000)),
IF(C1374="Ready to Drink",
SUM(LOOKUP(2,1/(SRP!$B$11:$B$15&lt;=E1374)/(SRP!$C$11:$C$15&gt;=E1374),SRP!$D$11:$D$15)*(G1374/100)*(E1374/1000)),
0)))))),2)</f>
        <v>2.5499999999999998</v>
      </c>
      <c r="L1374" s="173" t="str">
        <f t="shared" si="21"/>
        <v>Beer473</v>
      </c>
      <c r="M1374" s="154">
        <f>VLOOKUP(L1374,'Slope %'!C:D,2,0)</f>
        <v>0.12</v>
      </c>
    </row>
    <row r="1375" spans="1:13" x14ac:dyDescent="0.25">
      <c r="A1375" s="169">
        <v>25069</v>
      </c>
      <c r="B1375" s="170" t="s">
        <v>1330</v>
      </c>
      <c r="C1375" s="170" t="s">
        <v>15</v>
      </c>
      <c r="D1375" s="170" t="s">
        <v>756</v>
      </c>
      <c r="E1375" s="170">
        <v>750</v>
      </c>
      <c r="F1375" s="170">
        <v>12</v>
      </c>
      <c r="G1375" s="171">
        <v>35</v>
      </c>
      <c r="H1375" s="170" t="s">
        <v>20</v>
      </c>
      <c r="I1375" s="171">
        <v>29.27</v>
      </c>
      <c r="J1375" s="169">
        <v>1</v>
      </c>
      <c r="K1375" s="154" cm="1">
        <f t="array" ref="K1375">ROUND(
IF(C1375="Beer",
SUM(LOOKUP(2,1/(SRP!$B$8:$B$10&lt;=E1375)/(SRP!$C$8:$C$10&gt;=E1375),SRP!$D$8:$D$10)*(G1375/100)*(E1375/1000)),
IF(C1375="Spirits",
SUM(LOOKUP(2,1/(SRP!$B$2:$B$7&lt;=E1375)/(SRP!$C$2:$C$7&gt;=E1375),SRP!$D$2:$D$7)*(G1375/100)*(E1375/1000)),
IF(AND(C1375="Wine",D1375="Fortified Wines"),
SUM(LOOKUP(2,1/(SRP!$B$26:$B$29&lt;=E1375)/(SRP!$C$26:$C$29&gt;=E1375),SRP!$D$26:$D$29)*(G1375/100)*(E1375/1000)),
IF(C1375="Wine",
SUM(LOOKUP(2,1/(SRP!$B$21:$B$25&lt;=E1375)/(SRP!$C$21:$C$25&gt;=E1375),SRP!$D$21:$D$25)*(G1375/100)*(E1375/1000)),
IF(AND(C1375="Ready to Drink",D1375="RTD-One Pour Cocktail&gt;7%&lt;=14.5"),
SUM(LOOKUP(2,1/(SRP!$B$16:$B$20&lt;=E1375)/(SRP!$C$16:$C$20&gt;=E1375),SRP!$D$16:$D$20)*(G1375/100)*(E1375/1000)),
IF(C1375="Ready to Drink",
SUM(LOOKUP(2,1/(SRP!$B$11:$B$15&lt;=E1375)/(SRP!$C$11:$C$15&gt;=E1375),SRP!$D$11:$D$15)*(G1375/100)*(E1375/1000)),
0)))))),2)</f>
        <v>20.49</v>
      </c>
      <c r="L1375" s="173" t="str">
        <f t="shared" si="21"/>
        <v>Spirits750</v>
      </c>
      <c r="M1375" s="154">
        <f>VLOOKUP(L1375,'Slope %'!C:D,2,0)</f>
        <v>7.0000000000000007E-2</v>
      </c>
    </row>
    <row r="1376" spans="1:13" x14ac:dyDescent="0.25">
      <c r="A1376" s="169">
        <v>25102</v>
      </c>
      <c r="B1376" s="170" t="s">
        <v>1331</v>
      </c>
      <c r="C1376" s="170" t="s">
        <v>15</v>
      </c>
      <c r="D1376" s="170" t="s">
        <v>225</v>
      </c>
      <c r="E1376" s="170">
        <v>750</v>
      </c>
      <c r="F1376" s="170">
        <v>12</v>
      </c>
      <c r="G1376" s="171">
        <v>40</v>
      </c>
      <c r="H1376" s="170" t="s">
        <v>29</v>
      </c>
      <c r="I1376" s="171">
        <v>40.99</v>
      </c>
      <c r="J1376" s="169">
        <v>1</v>
      </c>
      <c r="K1376" s="154" cm="1">
        <f t="array" ref="K1376">ROUND(
IF(C1376="Beer",
SUM(LOOKUP(2,1/(SRP!$B$8:$B$10&lt;=E1376)/(SRP!$C$8:$C$10&gt;=E1376),SRP!$D$8:$D$10)*(G1376/100)*(E1376/1000)),
IF(C1376="Spirits",
SUM(LOOKUP(2,1/(SRP!$B$2:$B$7&lt;=E1376)/(SRP!$C$2:$C$7&gt;=E1376),SRP!$D$2:$D$7)*(G1376/100)*(E1376/1000)),
IF(AND(C1376="Wine",D1376="Fortified Wines"),
SUM(LOOKUP(2,1/(SRP!$B$26:$B$29&lt;=E1376)/(SRP!$C$26:$C$29&gt;=E1376),SRP!$D$26:$D$29)*(G1376/100)*(E1376/1000)),
IF(C1376="Wine",
SUM(LOOKUP(2,1/(SRP!$B$21:$B$25&lt;=E1376)/(SRP!$C$21:$C$25&gt;=E1376),SRP!$D$21:$D$25)*(G1376/100)*(E1376/1000)),
IF(AND(C1376="Ready to Drink",D1376="RTD-One Pour Cocktail&gt;7%&lt;=14.5"),
SUM(LOOKUP(2,1/(SRP!$B$16:$B$20&lt;=E1376)/(SRP!$C$16:$C$20&gt;=E1376),SRP!$D$16:$D$20)*(G1376/100)*(E1376/1000)),
IF(C1376="Ready to Drink",
SUM(LOOKUP(2,1/(SRP!$B$11:$B$15&lt;=E1376)/(SRP!$C$11:$C$15&gt;=E1376),SRP!$D$11:$D$15)*(G1376/100)*(E1376/1000)),
0)))))),2)</f>
        <v>23.42</v>
      </c>
      <c r="L1376" s="173" t="str">
        <f t="shared" si="21"/>
        <v>Spirits750</v>
      </c>
      <c r="M1376" s="154">
        <f>VLOOKUP(L1376,'Slope %'!C:D,2,0)</f>
        <v>7.0000000000000007E-2</v>
      </c>
    </row>
    <row r="1377" spans="1:13" x14ac:dyDescent="0.25">
      <c r="A1377" s="169">
        <v>25116</v>
      </c>
      <c r="B1377" s="170" t="s">
        <v>1332</v>
      </c>
      <c r="C1377" s="170" t="s">
        <v>15</v>
      </c>
      <c r="D1377" s="170" t="s">
        <v>215</v>
      </c>
      <c r="E1377" s="170">
        <v>750</v>
      </c>
      <c r="F1377" s="170">
        <v>6</v>
      </c>
      <c r="G1377" s="171">
        <v>40</v>
      </c>
      <c r="H1377" s="170" t="s">
        <v>22</v>
      </c>
      <c r="I1377" s="171">
        <v>59.99</v>
      </c>
      <c r="J1377" s="169">
        <v>1</v>
      </c>
      <c r="K1377" s="154" cm="1">
        <f t="array" ref="K1377">ROUND(
IF(C1377="Beer",
SUM(LOOKUP(2,1/(SRP!$B$8:$B$10&lt;=E1377)/(SRP!$C$8:$C$10&gt;=E1377),SRP!$D$8:$D$10)*(G1377/100)*(E1377/1000)),
IF(C1377="Spirits",
SUM(LOOKUP(2,1/(SRP!$B$2:$B$7&lt;=E1377)/(SRP!$C$2:$C$7&gt;=E1377),SRP!$D$2:$D$7)*(G1377/100)*(E1377/1000)),
IF(AND(C1377="Wine",D1377="Fortified Wines"),
SUM(LOOKUP(2,1/(SRP!$B$26:$B$29&lt;=E1377)/(SRP!$C$26:$C$29&gt;=E1377),SRP!$D$26:$D$29)*(G1377/100)*(E1377/1000)),
IF(C1377="Wine",
SUM(LOOKUP(2,1/(SRP!$B$21:$B$25&lt;=E1377)/(SRP!$C$21:$C$25&gt;=E1377),SRP!$D$21:$D$25)*(G1377/100)*(E1377/1000)),
IF(AND(C1377="Ready to Drink",D1377="RTD-One Pour Cocktail&gt;7%&lt;=14.5"),
SUM(LOOKUP(2,1/(SRP!$B$16:$B$20&lt;=E1377)/(SRP!$C$16:$C$20&gt;=E1377),SRP!$D$16:$D$20)*(G1377/100)*(E1377/1000)),
IF(C1377="Ready to Drink",
SUM(LOOKUP(2,1/(SRP!$B$11:$B$15&lt;=E1377)/(SRP!$C$11:$C$15&gt;=E1377),SRP!$D$11:$D$15)*(G1377/100)*(E1377/1000)),
0)))))),2)</f>
        <v>23.42</v>
      </c>
      <c r="L1377" s="173" t="str">
        <f t="shared" si="21"/>
        <v>Spirits750</v>
      </c>
      <c r="M1377" s="154">
        <f>VLOOKUP(L1377,'Slope %'!C:D,2,0)</f>
        <v>7.0000000000000007E-2</v>
      </c>
    </row>
    <row r="1378" spans="1:13" x14ac:dyDescent="0.25">
      <c r="A1378" s="169">
        <v>25126</v>
      </c>
      <c r="B1378" s="170" t="s">
        <v>1333</v>
      </c>
      <c r="C1378" s="170" t="s">
        <v>263</v>
      </c>
      <c r="D1378" s="170" t="s">
        <v>264</v>
      </c>
      <c r="E1378" s="170">
        <v>473</v>
      </c>
      <c r="F1378" s="170">
        <v>24</v>
      </c>
      <c r="G1378" s="171">
        <v>5</v>
      </c>
      <c r="H1378" s="170" t="s">
        <v>20</v>
      </c>
      <c r="I1378" s="171">
        <v>3.99</v>
      </c>
      <c r="J1378" s="169">
        <v>1</v>
      </c>
      <c r="K1378" s="154" cm="1">
        <f t="array" ref="K1378">ROUND(
IF(C1378="Beer",
SUM(LOOKUP(2,1/(SRP!$B$8:$B$10&lt;=E1378)/(SRP!$C$8:$C$10&gt;=E1378),SRP!$D$8:$D$10)*(G1378/100)*(E1378/1000)),
IF(C1378="Spirits",
SUM(LOOKUP(2,1/(SRP!$B$2:$B$7&lt;=E1378)/(SRP!$C$2:$C$7&gt;=E1378),SRP!$D$2:$D$7)*(G1378/100)*(E1378/1000)),
IF(AND(C1378="Wine",D1378="Fortified Wines"),
SUM(LOOKUP(2,1/(SRP!$B$26:$B$29&lt;=E1378)/(SRP!$C$26:$C$29&gt;=E1378),SRP!$D$26:$D$29)*(G1378/100)*(E1378/1000)),
IF(C1378="Wine",
SUM(LOOKUP(2,1/(SRP!$B$21:$B$25&lt;=E1378)/(SRP!$C$21:$C$25&gt;=E1378),SRP!$D$21:$D$25)*(G1378/100)*(E1378/1000)),
IF(AND(C1378="Ready to Drink",D1378="RTD-One Pour Cocktail&gt;7%&lt;=14.5"),
SUM(LOOKUP(2,1/(SRP!$B$16:$B$20&lt;=E1378)/(SRP!$C$16:$C$20&gt;=E1378),SRP!$D$16:$D$20)*(G1378/100)*(E1378/1000)),
IF(C1378="Ready to Drink",
SUM(LOOKUP(2,1/(SRP!$B$11:$B$15&lt;=E1378)/(SRP!$C$11:$C$15&gt;=E1378),SRP!$D$11:$D$15)*(G1378/100)*(E1378/1000)),
0)))))),2)</f>
        <v>1.96</v>
      </c>
      <c r="L1378" s="173" t="str">
        <f t="shared" si="21"/>
        <v>Ready to Drink473</v>
      </c>
      <c r="M1378" s="154">
        <f>VLOOKUP(L1378,'Slope %'!C:D,2,0)</f>
        <v>0.12</v>
      </c>
    </row>
    <row r="1379" spans="1:13" x14ac:dyDescent="0.25">
      <c r="A1379" s="169">
        <v>25127</v>
      </c>
      <c r="B1379" s="170" t="s">
        <v>1334</v>
      </c>
      <c r="C1379" s="170" t="s">
        <v>263</v>
      </c>
      <c r="D1379" s="170" t="s">
        <v>264</v>
      </c>
      <c r="E1379" s="170">
        <v>473</v>
      </c>
      <c r="F1379" s="170">
        <v>24</v>
      </c>
      <c r="G1379" s="171">
        <v>5</v>
      </c>
      <c r="H1379" s="170" t="s">
        <v>20</v>
      </c>
      <c r="I1379" s="171">
        <v>2.99</v>
      </c>
      <c r="J1379" s="169">
        <v>1</v>
      </c>
      <c r="K1379" s="154" cm="1">
        <f t="array" ref="K1379">ROUND(
IF(C1379="Beer",
SUM(LOOKUP(2,1/(SRP!$B$8:$B$10&lt;=E1379)/(SRP!$C$8:$C$10&gt;=E1379),SRP!$D$8:$D$10)*(G1379/100)*(E1379/1000)),
IF(C1379="Spirits",
SUM(LOOKUP(2,1/(SRP!$B$2:$B$7&lt;=E1379)/(SRP!$C$2:$C$7&gt;=E1379),SRP!$D$2:$D$7)*(G1379/100)*(E1379/1000)),
IF(AND(C1379="Wine",D1379="Fortified Wines"),
SUM(LOOKUP(2,1/(SRP!$B$26:$B$29&lt;=E1379)/(SRP!$C$26:$C$29&gt;=E1379),SRP!$D$26:$D$29)*(G1379/100)*(E1379/1000)),
IF(C1379="Wine",
SUM(LOOKUP(2,1/(SRP!$B$21:$B$25&lt;=E1379)/(SRP!$C$21:$C$25&gt;=E1379),SRP!$D$21:$D$25)*(G1379/100)*(E1379/1000)),
IF(AND(C1379="Ready to Drink",D1379="RTD-One Pour Cocktail&gt;7%&lt;=14.5"),
SUM(LOOKUP(2,1/(SRP!$B$16:$B$20&lt;=E1379)/(SRP!$C$16:$C$20&gt;=E1379),SRP!$D$16:$D$20)*(G1379/100)*(E1379/1000)),
IF(C1379="Ready to Drink",
SUM(LOOKUP(2,1/(SRP!$B$11:$B$15&lt;=E1379)/(SRP!$C$11:$C$15&gt;=E1379),SRP!$D$11:$D$15)*(G1379/100)*(E1379/1000)),
0)))))),2)</f>
        <v>1.96</v>
      </c>
      <c r="L1379" s="173" t="str">
        <f t="shared" si="21"/>
        <v>Ready to Drink473</v>
      </c>
      <c r="M1379" s="154">
        <f>VLOOKUP(L1379,'Slope %'!C:D,2,0)</f>
        <v>0.12</v>
      </c>
    </row>
    <row r="1380" spans="1:13" x14ac:dyDescent="0.25">
      <c r="A1380" s="169">
        <v>25131</v>
      </c>
      <c r="B1380" s="170" t="s">
        <v>1335</v>
      </c>
      <c r="C1380" s="170" t="s">
        <v>263</v>
      </c>
      <c r="D1380" s="170" t="s">
        <v>332</v>
      </c>
      <c r="E1380" s="170">
        <v>458</v>
      </c>
      <c r="F1380" s="170">
        <v>24</v>
      </c>
      <c r="G1380" s="171">
        <v>5.5</v>
      </c>
      <c r="H1380" s="170" t="s">
        <v>333</v>
      </c>
      <c r="I1380" s="171">
        <v>4.49</v>
      </c>
      <c r="J1380" s="169">
        <v>1</v>
      </c>
      <c r="K1380" s="154" cm="1">
        <f t="array" ref="K1380">ROUND(
IF(C1380="Beer",
SUM(LOOKUP(2,1/(SRP!$B$8:$B$10&lt;=E1380)/(SRP!$C$8:$C$10&gt;=E1380),SRP!$D$8:$D$10)*(G1380/100)*(E1380/1000)),
IF(C1380="Spirits",
SUM(LOOKUP(2,1/(SRP!$B$2:$B$7&lt;=E1380)/(SRP!$C$2:$C$7&gt;=E1380),SRP!$D$2:$D$7)*(G1380/100)*(E1380/1000)),
IF(AND(C1380="Wine",D1380="Fortified Wines"),
SUM(LOOKUP(2,1/(SRP!$B$26:$B$29&lt;=E1380)/(SRP!$C$26:$C$29&gt;=E1380),SRP!$D$26:$D$29)*(G1380/100)*(E1380/1000)),
IF(C1380="Wine",
SUM(LOOKUP(2,1/(SRP!$B$21:$B$25&lt;=E1380)/(SRP!$C$21:$C$25&gt;=E1380),SRP!$D$21:$D$25)*(G1380/100)*(E1380/1000)),
IF(AND(C1380="Ready to Drink",D1380="RTD-One Pour Cocktail&gt;7%&lt;=14.5"),
SUM(LOOKUP(2,1/(SRP!$B$16:$B$20&lt;=E1380)/(SRP!$C$16:$C$20&gt;=E1380),SRP!$D$16:$D$20)*(G1380/100)*(E1380/1000)),
IF(C1380="Ready to Drink",
SUM(LOOKUP(2,1/(SRP!$B$11:$B$15&lt;=E1380)/(SRP!$C$11:$C$15&gt;=E1380),SRP!$D$11:$D$15)*(G1380/100)*(E1380/1000)),
0)))))),2)</f>
        <v>2.08</v>
      </c>
      <c r="L1380" s="173" t="str">
        <f t="shared" si="21"/>
        <v>Ready to Drink458</v>
      </c>
      <c r="M1380" s="154">
        <f>VLOOKUP(L1380,'Slope %'!C:D,2,0)</f>
        <v>0.12</v>
      </c>
    </row>
    <row r="1381" spans="1:13" x14ac:dyDescent="0.25">
      <c r="A1381" s="169">
        <v>25133</v>
      </c>
      <c r="B1381" s="170" t="s">
        <v>1336</v>
      </c>
      <c r="C1381" s="170" t="s">
        <v>263</v>
      </c>
      <c r="D1381" s="170" t="s">
        <v>264</v>
      </c>
      <c r="E1381" s="170">
        <v>473</v>
      </c>
      <c r="F1381" s="170">
        <v>24</v>
      </c>
      <c r="G1381" s="171">
        <v>5</v>
      </c>
      <c r="H1381" s="170" t="s">
        <v>333</v>
      </c>
      <c r="I1381" s="171">
        <v>4.29</v>
      </c>
      <c r="J1381" s="169">
        <v>1</v>
      </c>
      <c r="K1381" s="154" cm="1">
        <f t="array" ref="K1381">ROUND(
IF(C1381="Beer",
SUM(LOOKUP(2,1/(SRP!$B$8:$B$10&lt;=E1381)/(SRP!$C$8:$C$10&gt;=E1381),SRP!$D$8:$D$10)*(G1381/100)*(E1381/1000)),
IF(C1381="Spirits",
SUM(LOOKUP(2,1/(SRP!$B$2:$B$7&lt;=E1381)/(SRP!$C$2:$C$7&gt;=E1381),SRP!$D$2:$D$7)*(G1381/100)*(E1381/1000)),
IF(AND(C1381="Wine",D1381="Fortified Wines"),
SUM(LOOKUP(2,1/(SRP!$B$26:$B$29&lt;=E1381)/(SRP!$C$26:$C$29&gt;=E1381),SRP!$D$26:$D$29)*(G1381/100)*(E1381/1000)),
IF(C1381="Wine",
SUM(LOOKUP(2,1/(SRP!$B$21:$B$25&lt;=E1381)/(SRP!$C$21:$C$25&gt;=E1381),SRP!$D$21:$D$25)*(G1381/100)*(E1381/1000)),
IF(AND(C1381="Ready to Drink",D1381="RTD-One Pour Cocktail&gt;7%&lt;=14.5"),
SUM(LOOKUP(2,1/(SRP!$B$16:$B$20&lt;=E1381)/(SRP!$C$16:$C$20&gt;=E1381),SRP!$D$16:$D$20)*(G1381/100)*(E1381/1000)),
IF(C1381="Ready to Drink",
SUM(LOOKUP(2,1/(SRP!$B$11:$B$15&lt;=E1381)/(SRP!$C$11:$C$15&gt;=E1381),SRP!$D$11:$D$15)*(G1381/100)*(E1381/1000)),
0)))))),2)</f>
        <v>1.96</v>
      </c>
      <c r="L1381" s="173" t="str">
        <f t="shared" si="21"/>
        <v>Ready to Drink473</v>
      </c>
      <c r="M1381" s="154">
        <f>VLOOKUP(L1381,'Slope %'!C:D,2,0)</f>
        <v>0.12</v>
      </c>
    </row>
    <row r="1382" spans="1:13" x14ac:dyDescent="0.25">
      <c r="A1382" s="169">
        <v>25139</v>
      </c>
      <c r="B1382" s="170" t="s">
        <v>1337</v>
      </c>
      <c r="C1382" s="170" t="s">
        <v>15</v>
      </c>
      <c r="D1382" s="170" t="s">
        <v>252</v>
      </c>
      <c r="E1382" s="170">
        <v>750</v>
      </c>
      <c r="F1382" s="170">
        <v>12</v>
      </c>
      <c r="G1382" s="171">
        <v>30</v>
      </c>
      <c r="H1382" s="170" t="s">
        <v>20</v>
      </c>
      <c r="I1382" s="171">
        <v>29.49</v>
      </c>
      <c r="J1382" s="169">
        <v>1</v>
      </c>
      <c r="K1382" s="154" cm="1">
        <f t="array" ref="K1382">ROUND(
IF(C1382="Beer",
SUM(LOOKUP(2,1/(SRP!$B$8:$B$10&lt;=E1382)/(SRP!$C$8:$C$10&gt;=E1382),SRP!$D$8:$D$10)*(G1382/100)*(E1382/1000)),
IF(C1382="Spirits",
SUM(LOOKUP(2,1/(SRP!$B$2:$B$7&lt;=E1382)/(SRP!$C$2:$C$7&gt;=E1382),SRP!$D$2:$D$7)*(G1382/100)*(E1382/1000)),
IF(AND(C1382="Wine",D1382="Fortified Wines"),
SUM(LOOKUP(2,1/(SRP!$B$26:$B$29&lt;=E1382)/(SRP!$C$26:$C$29&gt;=E1382),SRP!$D$26:$D$29)*(G1382/100)*(E1382/1000)),
IF(C1382="Wine",
SUM(LOOKUP(2,1/(SRP!$B$21:$B$25&lt;=E1382)/(SRP!$C$21:$C$25&gt;=E1382),SRP!$D$21:$D$25)*(G1382/100)*(E1382/1000)),
IF(AND(C1382="Ready to Drink",D1382="RTD-One Pour Cocktail&gt;7%&lt;=14.5"),
SUM(LOOKUP(2,1/(SRP!$B$16:$B$20&lt;=E1382)/(SRP!$C$16:$C$20&gt;=E1382),SRP!$D$16:$D$20)*(G1382/100)*(E1382/1000)),
IF(C1382="Ready to Drink",
SUM(LOOKUP(2,1/(SRP!$B$11:$B$15&lt;=E1382)/(SRP!$C$11:$C$15&gt;=E1382),SRP!$D$11:$D$15)*(G1382/100)*(E1382/1000)),
0)))))),2)</f>
        <v>17.57</v>
      </c>
      <c r="L1382" s="173" t="str">
        <f t="shared" si="21"/>
        <v>Spirits750</v>
      </c>
      <c r="M1382" s="154">
        <f>VLOOKUP(L1382,'Slope %'!C:D,2,0)</f>
        <v>7.0000000000000007E-2</v>
      </c>
    </row>
    <row r="1383" spans="1:13" x14ac:dyDescent="0.25">
      <c r="A1383" s="169">
        <v>25164</v>
      </c>
      <c r="B1383" s="170" t="s">
        <v>1338</v>
      </c>
      <c r="C1383" s="170" t="s">
        <v>11</v>
      </c>
      <c r="D1383" s="170" t="s">
        <v>303</v>
      </c>
      <c r="E1383" s="170">
        <v>750</v>
      </c>
      <c r="F1383" s="170">
        <v>12</v>
      </c>
      <c r="G1383" s="171">
        <v>8</v>
      </c>
      <c r="H1383" s="170" t="s">
        <v>1324</v>
      </c>
      <c r="I1383" s="171">
        <v>15</v>
      </c>
      <c r="J1383" s="169">
        <v>1</v>
      </c>
      <c r="K1383" s="154" cm="1">
        <f t="array" ref="K1383">ROUND(
IF(C1383="Beer",
SUM(LOOKUP(2,1/(SRP!$B$8:$B$10&lt;=E1383)/(SRP!$C$8:$C$10&gt;=E1383),SRP!$D$8:$D$10)*(G1383/100)*(E1383/1000)),
IF(C1383="Spirits",
SUM(LOOKUP(2,1/(SRP!$B$2:$B$7&lt;=E1383)/(SRP!$C$2:$C$7&gt;=E1383),SRP!$D$2:$D$7)*(G1383/100)*(E1383/1000)),
IF(AND(C1383="Wine",D1383="Fortified Wines"),
SUM(LOOKUP(2,1/(SRP!$B$26:$B$29&lt;=E1383)/(SRP!$C$26:$C$29&gt;=E1383),SRP!$D$26:$D$29)*(G1383/100)*(E1383/1000)),
IF(C1383="Wine",
SUM(LOOKUP(2,1/(SRP!$B$21:$B$25&lt;=E1383)/(SRP!$C$21:$C$25&gt;=E1383),SRP!$D$21:$D$25)*(G1383/100)*(E1383/1000)),
IF(AND(C1383="Ready to Drink",D1383="RTD-One Pour Cocktail&gt;7%&lt;=14.5"),
SUM(LOOKUP(2,1/(SRP!$B$16:$B$20&lt;=E1383)/(SRP!$C$16:$C$20&gt;=E1383),SRP!$D$16:$D$20)*(G1383/100)*(E1383/1000)),
IF(C1383="Ready to Drink",
SUM(LOOKUP(2,1/(SRP!$B$11:$B$15&lt;=E1383)/(SRP!$C$11:$C$15&gt;=E1383),SRP!$D$11:$D$15)*(G1383/100)*(E1383/1000)),
0)))))),2)</f>
        <v>4.68</v>
      </c>
      <c r="L1383" s="173" t="str">
        <f t="shared" si="21"/>
        <v>Beer750</v>
      </c>
      <c r="M1383" s="154">
        <f>VLOOKUP(L1383,'Slope %'!C:D,2,0)</f>
        <v>0.12</v>
      </c>
    </row>
    <row r="1384" spans="1:13" x14ac:dyDescent="0.25">
      <c r="A1384" s="169">
        <v>25164</v>
      </c>
      <c r="B1384" s="170" t="s">
        <v>1338</v>
      </c>
      <c r="C1384" s="170" t="s">
        <v>11</v>
      </c>
      <c r="D1384" s="170" t="s">
        <v>303</v>
      </c>
      <c r="E1384" s="170">
        <v>750</v>
      </c>
      <c r="F1384" s="170">
        <v>12</v>
      </c>
      <c r="G1384" s="171">
        <v>8</v>
      </c>
      <c r="H1384" s="170" t="s">
        <v>1324</v>
      </c>
      <c r="I1384" s="171">
        <v>15</v>
      </c>
      <c r="J1384" s="169">
        <v>1</v>
      </c>
      <c r="K1384" s="154" cm="1">
        <f t="array" ref="K1384">ROUND(
IF(C1384="Beer",
SUM(LOOKUP(2,1/(SRP!$B$8:$B$10&lt;=E1384)/(SRP!$C$8:$C$10&gt;=E1384),SRP!$D$8:$D$10)*(G1384/100)*(E1384/1000)),
IF(C1384="Spirits",
SUM(LOOKUP(2,1/(SRP!$B$2:$B$7&lt;=E1384)/(SRP!$C$2:$C$7&gt;=E1384),SRP!$D$2:$D$7)*(G1384/100)*(E1384/1000)),
IF(AND(C1384="Wine",D1384="Fortified Wines"),
SUM(LOOKUP(2,1/(SRP!$B$26:$B$29&lt;=E1384)/(SRP!$C$26:$C$29&gt;=E1384),SRP!$D$26:$D$29)*(G1384/100)*(E1384/1000)),
IF(C1384="Wine",
SUM(LOOKUP(2,1/(SRP!$B$21:$B$25&lt;=E1384)/(SRP!$C$21:$C$25&gt;=E1384),SRP!$D$21:$D$25)*(G1384/100)*(E1384/1000)),
IF(AND(C1384="Ready to Drink",D1384="RTD-One Pour Cocktail&gt;7%&lt;=14.5"),
SUM(LOOKUP(2,1/(SRP!$B$16:$B$20&lt;=E1384)/(SRP!$C$16:$C$20&gt;=E1384),SRP!$D$16:$D$20)*(G1384/100)*(E1384/1000)),
IF(C1384="Ready to Drink",
SUM(LOOKUP(2,1/(SRP!$B$11:$B$15&lt;=E1384)/(SRP!$C$11:$C$15&gt;=E1384),SRP!$D$11:$D$15)*(G1384/100)*(E1384/1000)),
0)))))),2)</f>
        <v>4.68</v>
      </c>
      <c r="L1384" s="173" t="str">
        <f t="shared" si="21"/>
        <v>Beer750</v>
      </c>
      <c r="M1384" s="154">
        <f>VLOOKUP(L1384,'Slope %'!C:D,2,0)</f>
        <v>0.12</v>
      </c>
    </row>
    <row r="1385" spans="1:13" x14ac:dyDescent="0.25">
      <c r="A1385" s="169">
        <v>25184</v>
      </c>
      <c r="B1385" s="170" t="s">
        <v>1339</v>
      </c>
      <c r="C1385" s="170" t="s">
        <v>263</v>
      </c>
      <c r="D1385" s="170" t="s">
        <v>646</v>
      </c>
      <c r="E1385" s="170">
        <v>2130</v>
      </c>
      <c r="F1385" s="170">
        <v>4</v>
      </c>
      <c r="G1385" s="171">
        <v>5</v>
      </c>
      <c r="H1385" s="170" t="s">
        <v>54</v>
      </c>
      <c r="I1385" s="171">
        <v>18.190000000000001</v>
      </c>
      <c r="J1385" s="169">
        <v>6</v>
      </c>
      <c r="K1385" s="154" cm="1">
        <f t="array" ref="K1385">ROUND(
IF(C1385="Beer",
SUM(LOOKUP(2,1/(SRP!$B$8:$B$10&lt;=E1385)/(SRP!$C$8:$C$10&gt;=E1385),SRP!$D$8:$D$10)*(G1385/100)*(E1385/1000)),
IF(C1385="Spirits",
SUM(LOOKUP(2,1/(SRP!$B$2:$B$7&lt;=E1385)/(SRP!$C$2:$C$7&gt;=E1385),SRP!$D$2:$D$7)*(G1385/100)*(E1385/1000)),
IF(AND(C1385="Wine",D1385="Fortified Wines"),
SUM(LOOKUP(2,1/(SRP!$B$26:$B$29&lt;=E1385)/(SRP!$C$26:$C$29&gt;=E1385),SRP!$D$26:$D$29)*(G1385/100)*(E1385/1000)),
IF(C1385="Wine",
SUM(LOOKUP(2,1/(SRP!$B$21:$B$25&lt;=E1385)/(SRP!$C$21:$C$25&gt;=E1385),SRP!$D$21:$D$25)*(G1385/100)*(E1385/1000)),
IF(AND(C1385="Ready to Drink",D1385="RTD-One Pour Cocktail&gt;7%&lt;=14.5"),
SUM(LOOKUP(2,1/(SRP!$B$16:$B$20&lt;=E1385)/(SRP!$C$16:$C$20&gt;=E1385),SRP!$D$16:$D$20)*(G1385/100)*(E1385/1000)),
IF(C1385="Ready to Drink",
SUM(LOOKUP(2,1/(SRP!$B$11:$B$15&lt;=E1385)/(SRP!$C$11:$C$15&gt;=E1385),SRP!$D$11:$D$15)*(G1385/100)*(E1385/1000)),
0)))))),2)</f>
        <v>8.31</v>
      </c>
      <c r="L1385" s="173" t="str">
        <f t="shared" si="21"/>
        <v>Ready to Drink2130</v>
      </c>
      <c r="M1385" s="154">
        <f>VLOOKUP(L1385,'Slope %'!C:D,2,0)</f>
        <v>0.1</v>
      </c>
    </row>
    <row r="1386" spans="1:13" x14ac:dyDescent="0.25">
      <c r="A1386" s="169">
        <v>25184</v>
      </c>
      <c r="B1386" s="170" t="s">
        <v>1339</v>
      </c>
      <c r="C1386" s="170" t="s">
        <v>263</v>
      </c>
      <c r="D1386" s="170" t="s">
        <v>646</v>
      </c>
      <c r="E1386" s="170">
        <v>2130</v>
      </c>
      <c r="F1386" s="170">
        <v>4</v>
      </c>
      <c r="G1386" s="171">
        <v>5</v>
      </c>
      <c r="H1386" s="170" t="s">
        <v>54</v>
      </c>
      <c r="I1386" s="171">
        <v>18.190000000000001</v>
      </c>
      <c r="J1386" s="169">
        <v>6</v>
      </c>
      <c r="K1386" s="154" cm="1">
        <f t="array" ref="K1386">ROUND(
IF(C1386="Beer",
SUM(LOOKUP(2,1/(SRP!$B$8:$B$10&lt;=E1386)/(SRP!$C$8:$C$10&gt;=E1386),SRP!$D$8:$D$10)*(G1386/100)*(E1386/1000)),
IF(C1386="Spirits",
SUM(LOOKUP(2,1/(SRP!$B$2:$B$7&lt;=E1386)/(SRP!$C$2:$C$7&gt;=E1386),SRP!$D$2:$D$7)*(G1386/100)*(E1386/1000)),
IF(AND(C1386="Wine",D1386="Fortified Wines"),
SUM(LOOKUP(2,1/(SRP!$B$26:$B$29&lt;=E1386)/(SRP!$C$26:$C$29&gt;=E1386),SRP!$D$26:$D$29)*(G1386/100)*(E1386/1000)),
IF(C1386="Wine",
SUM(LOOKUP(2,1/(SRP!$B$21:$B$25&lt;=E1386)/(SRP!$C$21:$C$25&gt;=E1386),SRP!$D$21:$D$25)*(G1386/100)*(E1386/1000)),
IF(AND(C1386="Ready to Drink",D1386="RTD-One Pour Cocktail&gt;7%&lt;=14.5"),
SUM(LOOKUP(2,1/(SRP!$B$16:$B$20&lt;=E1386)/(SRP!$C$16:$C$20&gt;=E1386),SRP!$D$16:$D$20)*(G1386/100)*(E1386/1000)),
IF(C1386="Ready to Drink",
SUM(LOOKUP(2,1/(SRP!$B$11:$B$15&lt;=E1386)/(SRP!$C$11:$C$15&gt;=E1386),SRP!$D$11:$D$15)*(G1386/100)*(E1386/1000)),
0)))))),2)</f>
        <v>8.31</v>
      </c>
      <c r="L1386" s="173" t="str">
        <f t="shared" si="21"/>
        <v>Ready to Drink2130</v>
      </c>
      <c r="M1386" s="154">
        <f>VLOOKUP(L1386,'Slope %'!C:D,2,0)</f>
        <v>0.1</v>
      </c>
    </row>
    <row r="1387" spans="1:13" x14ac:dyDescent="0.25">
      <c r="A1387" s="169">
        <v>25205</v>
      </c>
      <c r="B1387" s="170" t="s">
        <v>1340</v>
      </c>
      <c r="C1387" s="170" t="s">
        <v>24</v>
      </c>
      <c r="D1387" s="170" t="s">
        <v>166</v>
      </c>
      <c r="E1387" s="170">
        <v>750</v>
      </c>
      <c r="F1387" s="170">
        <v>12</v>
      </c>
      <c r="G1387" s="171">
        <v>13</v>
      </c>
      <c r="H1387" s="170" t="s">
        <v>32</v>
      </c>
      <c r="I1387" s="171">
        <v>18.989999999999998</v>
      </c>
      <c r="J1387" s="169">
        <v>1</v>
      </c>
      <c r="K1387" s="154" cm="1">
        <f t="array" ref="K1387">ROUND(
IF(C1387="Beer",
SUM(LOOKUP(2,1/(SRP!$B$8:$B$10&lt;=E1387)/(SRP!$C$8:$C$10&gt;=E1387),SRP!$D$8:$D$10)*(G1387/100)*(E1387/1000)),
IF(C1387="Spirits",
SUM(LOOKUP(2,1/(SRP!$B$2:$B$7&lt;=E1387)/(SRP!$C$2:$C$7&gt;=E1387),SRP!$D$2:$D$7)*(G1387/100)*(E1387/1000)),
IF(AND(C1387="Wine",D1387="Fortified Wines"),
SUM(LOOKUP(2,1/(SRP!$B$26:$B$29&lt;=E1387)/(SRP!$C$26:$C$29&gt;=E1387),SRP!$D$26:$D$29)*(G1387/100)*(E1387/1000)),
IF(C1387="Wine",
SUM(LOOKUP(2,1/(SRP!$B$21:$B$25&lt;=E1387)/(SRP!$C$21:$C$25&gt;=E1387),SRP!$D$21:$D$25)*(G1387/100)*(E1387/1000)),
IF(AND(C1387="Ready to Drink",D1387="RTD-One Pour Cocktail&gt;7%&lt;=14.5"),
SUM(LOOKUP(2,1/(SRP!$B$16:$B$20&lt;=E1387)/(SRP!$C$16:$C$20&gt;=E1387),SRP!$D$16:$D$20)*(G1387/100)*(E1387/1000)),
IF(C1387="Ready to Drink",
SUM(LOOKUP(2,1/(SRP!$B$11:$B$15&lt;=E1387)/(SRP!$C$11:$C$15&gt;=E1387),SRP!$D$11:$D$15)*(G1387/100)*(E1387/1000)),
0)))))),2)</f>
        <v>7.61</v>
      </c>
      <c r="L1387" s="173" t="str">
        <f t="shared" si="21"/>
        <v>Wine750</v>
      </c>
      <c r="M1387" s="154">
        <f>VLOOKUP(L1387,'Slope %'!C:D,2,0)</f>
        <v>0.1</v>
      </c>
    </row>
    <row r="1388" spans="1:13" x14ac:dyDescent="0.25">
      <c r="A1388" s="169">
        <v>25208</v>
      </c>
      <c r="B1388" s="170" t="s">
        <v>1341</v>
      </c>
      <c r="C1388" s="170" t="s">
        <v>24</v>
      </c>
      <c r="D1388" s="170" t="s">
        <v>34</v>
      </c>
      <c r="E1388" s="170">
        <v>750</v>
      </c>
      <c r="F1388" s="170">
        <v>12</v>
      </c>
      <c r="G1388" s="171">
        <v>13</v>
      </c>
      <c r="H1388" s="170" t="s">
        <v>32</v>
      </c>
      <c r="I1388" s="171">
        <v>18.989999999999998</v>
      </c>
      <c r="J1388" s="169">
        <v>1</v>
      </c>
      <c r="K1388" s="154" cm="1">
        <f t="array" ref="K1388">ROUND(
IF(C1388="Beer",
SUM(LOOKUP(2,1/(SRP!$B$8:$B$10&lt;=E1388)/(SRP!$C$8:$C$10&gt;=E1388),SRP!$D$8:$D$10)*(G1388/100)*(E1388/1000)),
IF(C1388="Spirits",
SUM(LOOKUP(2,1/(SRP!$B$2:$B$7&lt;=E1388)/(SRP!$C$2:$C$7&gt;=E1388),SRP!$D$2:$D$7)*(G1388/100)*(E1388/1000)),
IF(AND(C1388="Wine",D1388="Fortified Wines"),
SUM(LOOKUP(2,1/(SRP!$B$26:$B$29&lt;=E1388)/(SRP!$C$26:$C$29&gt;=E1388),SRP!$D$26:$D$29)*(G1388/100)*(E1388/1000)),
IF(C1388="Wine",
SUM(LOOKUP(2,1/(SRP!$B$21:$B$25&lt;=E1388)/(SRP!$C$21:$C$25&gt;=E1388),SRP!$D$21:$D$25)*(G1388/100)*(E1388/1000)),
IF(AND(C1388="Ready to Drink",D1388="RTD-One Pour Cocktail&gt;7%&lt;=14.5"),
SUM(LOOKUP(2,1/(SRP!$B$16:$B$20&lt;=E1388)/(SRP!$C$16:$C$20&gt;=E1388),SRP!$D$16:$D$20)*(G1388/100)*(E1388/1000)),
IF(C1388="Ready to Drink",
SUM(LOOKUP(2,1/(SRP!$B$11:$B$15&lt;=E1388)/(SRP!$C$11:$C$15&gt;=E1388),SRP!$D$11:$D$15)*(G1388/100)*(E1388/1000)),
0)))))),2)</f>
        <v>7.61</v>
      </c>
      <c r="L1388" s="173" t="str">
        <f t="shared" si="21"/>
        <v>Wine750</v>
      </c>
      <c r="M1388" s="154">
        <f>VLOOKUP(L1388,'Slope %'!C:D,2,0)</f>
        <v>0.1</v>
      </c>
    </row>
    <row r="1389" spans="1:13" x14ac:dyDescent="0.25">
      <c r="A1389" s="169">
        <v>25230</v>
      </c>
      <c r="B1389" s="170" t="s">
        <v>1342</v>
      </c>
      <c r="C1389" s="170" t="s">
        <v>11</v>
      </c>
      <c r="D1389" s="170" t="s">
        <v>267</v>
      </c>
      <c r="E1389" s="170">
        <v>473</v>
      </c>
      <c r="F1389" s="170">
        <v>24</v>
      </c>
      <c r="G1389" s="171">
        <v>5.5</v>
      </c>
      <c r="H1389" s="170" t="s">
        <v>1053</v>
      </c>
      <c r="I1389" s="171">
        <v>3.99</v>
      </c>
      <c r="J1389" s="169">
        <v>1</v>
      </c>
      <c r="K1389" s="154" cm="1">
        <f t="array" ref="K1389">ROUND(
IF(C1389="Beer",
SUM(LOOKUP(2,1/(SRP!$B$8:$B$10&lt;=E1389)/(SRP!$C$8:$C$10&gt;=E1389),SRP!$D$8:$D$10)*(G1389/100)*(E1389/1000)),
IF(C1389="Spirits",
SUM(LOOKUP(2,1/(SRP!$B$2:$B$7&lt;=E1389)/(SRP!$C$2:$C$7&gt;=E1389),SRP!$D$2:$D$7)*(G1389/100)*(E1389/1000)),
IF(AND(C1389="Wine",D1389="Fortified Wines"),
SUM(LOOKUP(2,1/(SRP!$B$26:$B$29&lt;=E1389)/(SRP!$C$26:$C$29&gt;=E1389),SRP!$D$26:$D$29)*(G1389/100)*(E1389/1000)),
IF(C1389="Wine",
SUM(LOOKUP(2,1/(SRP!$B$21:$B$25&lt;=E1389)/(SRP!$C$21:$C$25&gt;=E1389),SRP!$D$21:$D$25)*(G1389/100)*(E1389/1000)),
IF(AND(C1389="Ready to Drink",D1389="RTD-One Pour Cocktail&gt;7%&lt;=14.5"),
SUM(LOOKUP(2,1/(SRP!$B$16:$B$20&lt;=E1389)/(SRP!$C$16:$C$20&gt;=E1389),SRP!$D$16:$D$20)*(G1389/100)*(E1389/1000)),
IF(C1389="Ready to Drink",
SUM(LOOKUP(2,1/(SRP!$B$11:$B$15&lt;=E1389)/(SRP!$C$11:$C$15&gt;=E1389),SRP!$D$11:$D$15)*(G1389/100)*(E1389/1000)),
0)))))),2)</f>
        <v>2.0299999999999998</v>
      </c>
      <c r="L1389" s="173" t="str">
        <f t="shared" si="21"/>
        <v>Beer473</v>
      </c>
      <c r="M1389" s="154">
        <f>VLOOKUP(L1389,'Slope %'!C:D,2,0)</f>
        <v>0.12</v>
      </c>
    </row>
    <row r="1390" spans="1:13" x14ac:dyDescent="0.25">
      <c r="A1390" s="169">
        <v>25249</v>
      </c>
      <c r="B1390" s="170" t="s">
        <v>1343</v>
      </c>
      <c r="C1390" s="170" t="s">
        <v>24</v>
      </c>
      <c r="D1390" s="170" t="s">
        <v>127</v>
      </c>
      <c r="E1390" s="170">
        <v>750</v>
      </c>
      <c r="F1390" s="170">
        <v>12</v>
      </c>
      <c r="G1390" s="171">
        <v>14.5</v>
      </c>
      <c r="H1390" s="170" t="s">
        <v>22</v>
      </c>
      <c r="I1390" s="171">
        <v>24.99</v>
      </c>
      <c r="J1390" s="169">
        <v>1</v>
      </c>
      <c r="K1390" s="154" cm="1">
        <f t="array" ref="K1390">ROUND(
IF(C1390="Beer",
SUM(LOOKUP(2,1/(SRP!$B$8:$B$10&lt;=E1390)/(SRP!$C$8:$C$10&gt;=E1390),SRP!$D$8:$D$10)*(G1390/100)*(E1390/1000)),
IF(C1390="Spirits",
SUM(LOOKUP(2,1/(SRP!$B$2:$B$7&lt;=E1390)/(SRP!$C$2:$C$7&gt;=E1390),SRP!$D$2:$D$7)*(G1390/100)*(E1390/1000)),
IF(AND(C1390="Wine",D1390="Fortified Wines"),
SUM(LOOKUP(2,1/(SRP!$B$26:$B$29&lt;=E1390)/(SRP!$C$26:$C$29&gt;=E1390),SRP!$D$26:$D$29)*(G1390/100)*(E1390/1000)),
IF(C1390="Wine",
SUM(LOOKUP(2,1/(SRP!$B$21:$B$25&lt;=E1390)/(SRP!$C$21:$C$25&gt;=E1390),SRP!$D$21:$D$25)*(G1390/100)*(E1390/1000)),
IF(AND(C1390="Ready to Drink",D1390="RTD-One Pour Cocktail&gt;7%&lt;=14.5"),
SUM(LOOKUP(2,1/(SRP!$B$16:$B$20&lt;=E1390)/(SRP!$C$16:$C$20&gt;=E1390),SRP!$D$16:$D$20)*(G1390/100)*(E1390/1000)),
IF(C1390="Ready to Drink",
SUM(LOOKUP(2,1/(SRP!$B$11:$B$15&lt;=E1390)/(SRP!$C$11:$C$15&gt;=E1390),SRP!$D$11:$D$15)*(G1390/100)*(E1390/1000)),
0)))))),2)</f>
        <v>8.49</v>
      </c>
      <c r="L1390" s="173" t="str">
        <f t="shared" si="21"/>
        <v>Wine750</v>
      </c>
      <c r="M1390" s="154">
        <f>VLOOKUP(L1390,'Slope %'!C:D,2,0)</f>
        <v>0.1</v>
      </c>
    </row>
    <row r="1391" spans="1:13" x14ac:dyDescent="0.25">
      <c r="A1391" s="169">
        <v>25250</v>
      </c>
      <c r="B1391" s="170" t="s">
        <v>1344</v>
      </c>
      <c r="C1391" s="170" t="s">
        <v>24</v>
      </c>
      <c r="D1391" s="170" t="s">
        <v>575</v>
      </c>
      <c r="E1391" s="170">
        <v>750</v>
      </c>
      <c r="F1391" s="170">
        <v>12</v>
      </c>
      <c r="G1391" s="171">
        <v>12</v>
      </c>
      <c r="H1391" s="170" t="s">
        <v>1194</v>
      </c>
      <c r="I1391" s="171">
        <v>17.850000000000001</v>
      </c>
      <c r="J1391" s="169">
        <v>1</v>
      </c>
      <c r="K1391" s="154" cm="1">
        <f t="array" ref="K1391">ROUND(
IF(C1391="Beer",
SUM(LOOKUP(2,1/(SRP!$B$8:$B$10&lt;=E1391)/(SRP!$C$8:$C$10&gt;=E1391),SRP!$D$8:$D$10)*(G1391/100)*(E1391/1000)),
IF(C1391="Spirits",
SUM(LOOKUP(2,1/(SRP!$B$2:$B$7&lt;=E1391)/(SRP!$C$2:$C$7&gt;=E1391),SRP!$D$2:$D$7)*(G1391/100)*(E1391/1000)),
IF(AND(C1391="Wine",D1391="Fortified Wines"),
SUM(LOOKUP(2,1/(SRP!$B$26:$B$29&lt;=E1391)/(SRP!$C$26:$C$29&gt;=E1391),SRP!$D$26:$D$29)*(G1391/100)*(E1391/1000)),
IF(C1391="Wine",
SUM(LOOKUP(2,1/(SRP!$B$21:$B$25&lt;=E1391)/(SRP!$C$21:$C$25&gt;=E1391),SRP!$D$21:$D$25)*(G1391/100)*(E1391/1000)),
IF(AND(C1391="Ready to Drink",D1391="RTD-One Pour Cocktail&gt;7%&lt;=14.5"),
SUM(LOOKUP(2,1/(SRP!$B$16:$B$20&lt;=E1391)/(SRP!$C$16:$C$20&gt;=E1391),SRP!$D$16:$D$20)*(G1391/100)*(E1391/1000)),
IF(C1391="Ready to Drink",
SUM(LOOKUP(2,1/(SRP!$B$11:$B$15&lt;=E1391)/(SRP!$C$11:$C$15&gt;=E1391),SRP!$D$11:$D$15)*(G1391/100)*(E1391/1000)),
0)))))),2)</f>
        <v>7.03</v>
      </c>
      <c r="L1391" s="173" t="str">
        <f t="shared" si="21"/>
        <v>Wine750</v>
      </c>
      <c r="M1391" s="154">
        <f>VLOOKUP(L1391,'Slope %'!C:D,2,0)</f>
        <v>0.1</v>
      </c>
    </row>
    <row r="1392" spans="1:13" x14ac:dyDescent="0.25">
      <c r="A1392" s="169">
        <v>25256</v>
      </c>
      <c r="B1392" s="170" t="s">
        <v>1345</v>
      </c>
      <c r="C1392" s="170" t="s">
        <v>24</v>
      </c>
      <c r="D1392" s="170" t="s">
        <v>34</v>
      </c>
      <c r="E1392" s="170">
        <v>750</v>
      </c>
      <c r="F1392" s="170">
        <v>12</v>
      </c>
      <c r="G1392" s="171">
        <v>12.5</v>
      </c>
      <c r="H1392" s="170" t="s">
        <v>218</v>
      </c>
      <c r="I1392" s="171">
        <v>18.989999999999998</v>
      </c>
      <c r="J1392" s="169">
        <v>1</v>
      </c>
      <c r="K1392" s="154" cm="1">
        <f t="array" ref="K1392">ROUND(
IF(C1392="Beer",
SUM(LOOKUP(2,1/(SRP!$B$8:$B$10&lt;=E1392)/(SRP!$C$8:$C$10&gt;=E1392),SRP!$D$8:$D$10)*(G1392/100)*(E1392/1000)),
IF(C1392="Spirits",
SUM(LOOKUP(2,1/(SRP!$B$2:$B$7&lt;=E1392)/(SRP!$C$2:$C$7&gt;=E1392),SRP!$D$2:$D$7)*(G1392/100)*(E1392/1000)),
IF(AND(C1392="Wine",D1392="Fortified Wines"),
SUM(LOOKUP(2,1/(SRP!$B$26:$B$29&lt;=E1392)/(SRP!$C$26:$C$29&gt;=E1392),SRP!$D$26:$D$29)*(G1392/100)*(E1392/1000)),
IF(C1392="Wine",
SUM(LOOKUP(2,1/(SRP!$B$21:$B$25&lt;=E1392)/(SRP!$C$21:$C$25&gt;=E1392),SRP!$D$21:$D$25)*(G1392/100)*(E1392/1000)),
IF(AND(C1392="Ready to Drink",D1392="RTD-One Pour Cocktail&gt;7%&lt;=14.5"),
SUM(LOOKUP(2,1/(SRP!$B$16:$B$20&lt;=E1392)/(SRP!$C$16:$C$20&gt;=E1392),SRP!$D$16:$D$20)*(G1392/100)*(E1392/1000)),
IF(C1392="Ready to Drink",
SUM(LOOKUP(2,1/(SRP!$B$11:$B$15&lt;=E1392)/(SRP!$C$11:$C$15&gt;=E1392),SRP!$D$11:$D$15)*(G1392/100)*(E1392/1000)),
0)))))),2)</f>
        <v>7.32</v>
      </c>
      <c r="L1392" s="173" t="str">
        <f t="shared" si="21"/>
        <v>Wine750</v>
      </c>
      <c r="M1392" s="154">
        <f>VLOOKUP(L1392,'Slope %'!C:D,2,0)</f>
        <v>0.1</v>
      </c>
    </row>
    <row r="1393" spans="1:13" x14ac:dyDescent="0.25">
      <c r="A1393" s="169">
        <v>25275</v>
      </c>
      <c r="B1393" s="170" t="s">
        <v>1346</v>
      </c>
      <c r="C1393" s="170" t="s">
        <v>24</v>
      </c>
      <c r="D1393" s="170" t="s">
        <v>191</v>
      </c>
      <c r="E1393" s="170">
        <v>750</v>
      </c>
      <c r="F1393" s="170">
        <v>12</v>
      </c>
      <c r="G1393" s="171">
        <v>13.9</v>
      </c>
      <c r="H1393" s="170" t="s">
        <v>100</v>
      </c>
      <c r="I1393" s="171">
        <v>18.489999999999998</v>
      </c>
      <c r="J1393" s="169">
        <v>1</v>
      </c>
      <c r="K1393" s="154" cm="1">
        <f t="array" ref="K1393">ROUND(
IF(C1393="Beer",
SUM(LOOKUP(2,1/(SRP!$B$8:$B$10&lt;=E1393)/(SRP!$C$8:$C$10&gt;=E1393),SRP!$D$8:$D$10)*(G1393/100)*(E1393/1000)),
IF(C1393="Spirits",
SUM(LOOKUP(2,1/(SRP!$B$2:$B$7&lt;=E1393)/(SRP!$C$2:$C$7&gt;=E1393),SRP!$D$2:$D$7)*(G1393/100)*(E1393/1000)),
IF(AND(C1393="Wine",D1393="Fortified Wines"),
SUM(LOOKUP(2,1/(SRP!$B$26:$B$29&lt;=E1393)/(SRP!$C$26:$C$29&gt;=E1393),SRP!$D$26:$D$29)*(G1393/100)*(E1393/1000)),
IF(C1393="Wine",
SUM(LOOKUP(2,1/(SRP!$B$21:$B$25&lt;=E1393)/(SRP!$C$21:$C$25&gt;=E1393),SRP!$D$21:$D$25)*(G1393/100)*(E1393/1000)),
IF(AND(C1393="Ready to Drink",D1393="RTD-One Pour Cocktail&gt;7%&lt;=14.5"),
SUM(LOOKUP(2,1/(SRP!$B$16:$B$20&lt;=E1393)/(SRP!$C$16:$C$20&gt;=E1393),SRP!$D$16:$D$20)*(G1393/100)*(E1393/1000)),
IF(C1393="Ready to Drink",
SUM(LOOKUP(2,1/(SRP!$B$11:$B$15&lt;=E1393)/(SRP!$C$11:$C$15&gt;=E1393),SRP!$D$11:$D$15)*(G1393/100)*(E1393/1000)),
0)))))),2)</f>
        <v>8.14</v>
      </c>
      <c r="L1393" s="173" t="str">
        <f t="shared" si="21"/>
        <v>Wine750</v>
      </c>
      <c r="M1393" s="154">
        <f>VLOOKUP(L1393,'Slope %'!C:D,2,0)</f>
        <v>0.1</v>
      </c>
    </row>
    <row r="1394" spans="1:13" x14ac:dyDescent="0.25">
      <c r="A1394" s="169">
        <v>25278</v>
      </c>
      <c r="B1394" s="170" t="s">
        <v>1347</v>
      </c>
      <c r="C1394" s="170" t="s">
        <v>11</v>
      </c>
      <c r="D1394" s="170" t="s">
        <v>303</v>
      </c>
      <c r="E1394" s="170">
        <v>500</v>
      </c>
      <c r="F1394" s="170">
        <v>12</v>
      </c>
      <c r="G1394" s="171">
        <v>10</v>
      </c>
      <c r="H1394" s="170" t="s">
        <v>1136</v>
      </c>
      <c r="I1394" s="171">
        <v>11.99</v>
      </c>
      <c r="J1394" s="169">
        <v>1</v>
      </c>
      <c r="K1394" s="154" cm="1">
        <f t="array" ref="K1394">ROUND(
IF(C1394="Beer",
SUM(LOOKUP(2,1/(SRP!$B$8:$B$10&lt;=E1394)/(SRP!$C$8:$C$10&gt;=E1394),SRP!$D$8:$D$10)*(G1394/100)*(E1394/1000)),
IF(C1394="Spirits",
SUM(LOOKUP(2,1/(SRP!$B$2:$B$7&lt;=E1394)/(SRP!$C$2:$C$7&gt;=E1394),SRP!$D$2:$D$7)*(G1394/100)*(E1394/1000)),
IF(AND(C1394="Wine",D1394="Fortified Wines"),
SUM(LOOKUP(2,1/(SRP!$B$26:$B$29&lt;=E1394)/(SRP!$C$26:$C$29&gt;=E1394),SRP!$D$26:$D$29)*(G1394/100)*(E1394/1000)),
IF(C1394="Wine",
SUM(LOOKUP(2,1/(SRP!$B$21:$B$25&lt;=E1394)/(SRP!$C$21:$C$25&gt;=E1394),SRP!$D$21:$D$25)*(G1394/100)*(E1394/1000)),
IF(AND(C1394="Ready to Drink",D1394="RTD-One Pour Cocktail&gt;7%&lt;=14.5"),
SUM(LOOKUP(2,1/(SRP!$B$16:$B$20&lt;=E1394)/(SRP!$C$16:$C$20&gt;=E1394),SRP!$D$16:$D$20)*(G1394/100)*(E1394/1000)),
IF(C1394="Ready to Drink",
SUM(LOOKUP(2,1/(SRP!$B$11:$B$15&lt;=E1394)/(SRP!$C$11:$C$15&gt;=E1394),SRP!$D$11:$D$15)*(G1394/100)*(E1394/1000)),
0)))))),2)</f>
        <v>3.9</v>
      </c>
      <c r="L1394" s="173" t="str">
        <f t="shared" si="21"/>
        <v>Beer500</v>
      </c>
      <c r="M1394" s="154">
        <f>VLOOKUP(L1394,'Slope %'!C:D,2,0)</f>
        <v>0.12</v>
      </c>
    </row>
    <row r="1395" spans="1:13" x14ac:dyDescent="0.25">
      <c r="A1395" s="169">
        <v>25278</v>
      </c>
      <c r="B1395" s="170" t="s">
        <v>1347</v>
      </c>
      <c r="C1395" s="170" t="s">
        <v>11</v>
      </c>
      <c r="D1395" s="170" t="s">
        <v>303</v>
      </c>
      <c r="E1395" s="170">
        <v>500</v>
      </c>
      <c r="F1395" s="170">
        <v>12</v>
      </c>
      <c r="G1395" s="171">
        <v>10</v>
      </c>
      <c r="H1395" s="170" t="s">
        <v>1136</v>
      </c>
      <c r="I1395" s="171">
        <v>11.99</v>
      </c>
      <c r="J1395" s="169">
        <v>1</v>
      </c>
      <c r="K1395" s="154" cm="1">
        <f t="array" ref="K1395">ROUND(
IF(C1395="Beer",
SUM(LOOKUP(2,1/(SRP!$B$8:$B$10&lt;=E1395)/(SRP!$C$8:$C$10&gt;=E1395),SRP!$D$8:$D$10)*(G1395/100)*(E1395/1000)),
IF(C1395="Spirits",
SUM(LOOKUP(2,1/(SRP!$B$2:$B$7&lt;=E1395)/(SRP!$C$2:$C$7&gt;=E1395),SRP!$D$2:$D$7)*(G1395/100)*(E1395/1000)),
IF(AND(C1395="Wine",D1395="Fortified Wines"),
SUM(LOOKUP(2,1/(SRP!$B$26:$B$29&lt;=E1395)/(SRP!$C$26:$C$29&gt;=E1395),SRP!$D$26:$D$29)*(G1395/100)*(E1395/1000)),
IF(C1395="Wine",
SUM(LOOKUP(2,1/(SRP!$B$21:$B$25&lt;=E1395)/(SRP!$C$21:$C$25&gt;=E1395),SRP!$D$21:$D$25)*(G1395/100)*(E1395/1000)),
IF(AND(C1395="Ready to Drink",D1395="RTD-One Pour Cocktail&gt;7%&lt;=14.5"),
SUM(LOOKUP(2,1/(SRP!$B$16:$B$20&lt;=E1395)/(SRP!$C$16:$C$20&gt;=E1395),SRP!$D$16:$D$20)*(G1395/100)*(E1395/1000)),
IF(C1395="Ready to Drink",
SUM(LOOKUP(2,1/(SRP!$B$11:$B$15&lt;=E1395)/(SRP!$C$11:$C$15&gt;=E1395),SRP!$D$11:$D$15)*(G1395/100)*(E1395/1000)),
0)))))),2)</f>
        <v>3.9</v>
      </c>
      <c r="L1395" s="173" t="str">
        <f t="shared" si="21"/>
        <v>Beer500</v>
      </c>
      <c r="M1395" s="154">
        <f>VLOOKUP(L1395,'Slope %'!C:D,2,0)</f>
        <v>0.12</v>
      </c>
    </row>
    <row r="1396" spans="1:13" x14ac:dyDescent="0.25">
      <c r="A1396" s="169">
        <v>25311</v>
      </c>
      <c r="B1396" s="170" t="s">
        <v>1348</v>
      </c>
      <c r="C1396" s="170" t="s">
        <v>24</v>
      </c>
      <c r="D1396" s="170" t="s">
        <v>68</v>
      </c>
      <c r="E1396" s="170">
        <v>750</v>
      </c>
      <c r="F1396" s="170">
        <v>12</v>
      </c>
      <c r="G1396" s="171">
        <v>13.5</v>
      </c>
      <c r="H1396" s="170" t="s">
        <v>22</v>
      </c>
      <c r="I1396" s="171">
        <v>12.99</v>
      </c>
      <c r="J1396" s="169">
        <v>1</v>
      </c>
      <c r="K1396" s="154" cm="1">
        <f t="array" ref="K1396">ROUND(
IF(C1396="Beer",
SUM(LOOKUP(2,1/(SRP!$B$8:$B$10&lt;=E1396)/(SRP!$C$8:$C$10&gt;=E1396),SRP!$D$8:$D$10)*(G1396/100)*(E1396/1000)),
IF(C1396="Spirits",
SUM(LOOKUP(2,1/(SRP!$B$2:$B$7&lt;=E1396)/(SRP!$C$2:$C$7&gt;=E1396),SRP!$D$2:$D$7)*(G1396/100)*(E1396/1000)),
IF(AND(C1396="Wine",D1396="Fortified Wines"),
SUM(LOOKUP(2,1/(SRP!$B$26:$B$29&lt;=E1396)/(SRP!$C$26:$C$29&gt;=E1396),SRP!$D$26:$D$29)*(G1396/100)*(E1396/1000)),
IF(C1396="Wine",
SUM(LOOKUP(2,1/(SRP!$B$21:$B$25&lt;=E1396)/(SRP!$C$21:$C$25&gt;=E1396),SRP!$D$21:$D$25)*(G1396/100)*(E1396/1000)),
IF(AND(C1396="Ready to Drink",D1396="RTD-One Pour Cocktail&gt;7%&lt;=14.5"),
SUM(LOOKUP(2,1/(SRP!$B$16:$B$20&lt;=E1396)/(SRP!$C$16:$C$20&gt;=E1396),SRP!$D$16:$D$20)*(G1396/100)*(E1396/1000)),
IF(C1396="Ready to Drink",
SUM(LOOKUP(2,1/(SRP!$B$11:$B$15&lt;=E1396)/(SRP!$C$11:$C$15&gt;=E1396),SRP!$D$11:$D$15)*(G1396/100)*(E1396/1000)),
0)))))),2)</f>
        <v>7.9</v>
      </c>
      <c r="L1396" s="173" t="str">
        <f t="shared" si="21"/>
        <v>Wine750</v>
      </c>
      <c r="M1396" s="154">
        <f>VLOOKUP(L1396,'Slope %'!C:D,2,0)</f>
        <v>0.1</v>
      </c>
    </row>
    <row r="1397" spans="1:13" x14ac:dyDescent="0.25">
      <c r="A1397" s="169">
        <v>25313</v>
      </c>
      <c r="B1397" s="170" t="s">
        <v>1349</v>
      </c>
      <c r="C1397" s="170" t="s">
        <v>24</v>
      </c>
      <c r="D1397" s="170" t="s">
        <v>68</v>
      </c>
      <c r="E1397" s="170">
        <v>750</v>
      </c>
      <c r="F1397" s="170">
        <v>12</v>
      </c>
      <c r="G1397" s="171">
        <v>14</v>
      </c>
      <c r="H1397" s="170" t="s">
        <v>200</v>
      </c>
      <c r="I1397" s="171">
        <v>18.989999999999998</v>
      </c>
      <c r="J1397" s="169">
        <v>1</v>
      </c>
      <c r="K1397" s="154" cm="1">
        <f t="array" ref="K1397">ROUND(
IF(C1397="Beer",
SUM(LOOKUP(2,1/(SRP!$B$8:$B$10&lt;=E1397)/(SRP!$C$8:$C$10&gt;=E1397),SRP!$D$8:$D$10)*(G1397/100)*(E1397/1000)),
IF(C1397="Spirits",
SUM(LOOKUP(2,1/(SRP!$B$2:$B$7&lt;=E1397)/(SRP!$C$2:$C$7&gt;=E1397),SRP!$D$2:$D$7)*(G1397/100)*(E1397/1000)),
IF(AND(C1397="Wine",D1397="Fortified Wines"),
SUM(LOOKUP(2,1/(SRP!$B$26:$B$29&lt;=E1397)/(SRP!$C$26:$C$29&gt;=E1397),SRP!$D$26:$D$29)*(G1397/100)*(E1397/1000)),
IF(C1397="Wine",
SUM(LOOKUP(2,1/(SRP!$B$21:$B$25&lt;=E1397)/(SRP!$C$21:$C$25&gt;=E1397),SRP!$D$21:$D$25)*(G1397/100)*(E1397/1000)),
IF(AND(C1397="Ready to Drink",D1397="RTD-One Pour Cocktail&gt;7%&lt;=14.5"),
SUM(LOOKUP(2,1/(SRP!$B$16:$B$20&lt;=E1397)/(SRP!$C$16:$C$20&gt;=E1397),SRP!$D$16:$D$20)*(G1397/100)*(E1397/1000)),
IF(C1397="Ready to Drink",
SUM(LOOKUP(2,1/(SRP!$B$11:$B$15&lt;=E1397)/(SRP!$C$11:$C$15&gt;=E1397),SRP!$D$11:$D$15)*(G1397/100)*(E1397/1000)),
0)))))),2)</f>
        <v>8.1999999999999993</v>
      </c>
      <c r="L1397" s="173" t="str">
        <f t="shared" si="21"/>
        <v>Wine750</v>
      </c>
      <c r="M1397" s="154">
        <f>VLOOKUP(L1397,'Slope %'!C:D,2,0)</f>
        <v>0.1</v>
      </c>
    </row>
    <row r="1398" spans="1:13" x14ac:dyDescent="0.25">
      <c r="A1398" s="169">
        <v>25327</v>
      </c>
      <c r="B1398" s="170" t="s">
        <v>1350</v>
      </c>
      <c r="C1398" s="170" t="s">
        <v>15</v>
      </c>
      <c r="D1398" s="170" t="s">
        <v>154</v>
      </c>
      <c r="E1398" s="170">
        <v>750</v>
      </c>
      <c r="F1398" s="170">
        <v>12</v>
      </c>
      <c r="G1398" s="171">
        <v>15</v>
      </c>
      <c r="H1398" s="170" t="s">
        <v>43</v>
      </c>
      <c r="I1398" s="171">
        <v>30.73</v>
      </c>
      <c r="J1398" s="169">
        <v>1</v>
      </c>
      <c r="K1398" s="154" cm="1">
        <f t="array" ref="K1398">ROUND(
IF(C1398="Beer",
SUM(LOOKUP(2,1/(SRP!$B$8:$B$10&lt;=E1398)/(SRP!$C$8:$C$10&gt;=E1398),SRP!$D$8:$D$10)*(G1398/100)*(E1398/1000)),
IF(C1398="Spirits",
SUM(LOOKUP(2,1/(SRP!$B$2:$B$7&lt;=E1398)/(SRP!$C$2:$C$7&gt;=E1398),SRP!$D$2:$D$7)*(G1398/100)*(E1398/1000)),
IF(AND(C1398="Wine",D1398="Fortified Wines"),
SUM(LOOKUP(2,1/(SRP!$B$26:$B$29&lt;=E1398)/(SRP!$C$26:$C$29&gt;=E1398),SRP!$D$26:$D$29)*(G1398/100)*(E1398/1000)),
IF(C1398="Wine",
SUM(LOOKUP(2,1/(SRP!$B$21:$B$25&lt;=E1398)/(SRP!$C$21:$C$25&gt;=E1398),SRP!$D$21:$D$25)*(G1398/100)*(E1398/1000)),
IF(AND(C1398="Ready to Drink",D1398="RTD-One Pour Cocktail&gt;7%&lt;=14.5"),
SUM(LOOKUP(2,1/(SRP!$B$16:$B$20&lt;=E1398)/(SRP!$C$16:$C$20&gt;=E1398),SRP!$D$16:$D$20)*(G1398/100)*(E1398/1000)),
IF(C1398="Ready to Drink",
SUM(LOOKUP(2,1/(SRP!$B$11:$B$15&lt;=E1398)/(SRP!$C$11:$C$15&gt;=E1398),SRP!$D$11:$D$15)*(G1398/100)*(E1398/1000)),
0)))))),2)</f>
        <v>8.7799999999999994</v>
      </c>
      <c r="L1398" s="173" t="str">
        <f t="shared" si="21"/>
        <v>Spirits750</v>
      </c>
      <c r="M1398" s="154">
        <f>VLOOKUP(L1398,'Slope %'!C:D,2,0)</f>
        <v>7.0000000000000007E-2</v>
      </c>
    </row>
    <row r="1399" spans="1:13" x14ac:dyDescent="0.25">
      <c r="A1399" s="169">
        <v>25417</v>
      </c>
      <c r="B1399" s="170" t="s">
        <v>1351</v>
      </c>
      <c r="C1399" s="170" t="s">
        <v>11</v>
      </c>
      <c r="D1399" s="170" t="s">
        <v>211</v>
      </c>
      <c r="E1399" s="170">
        <v>473</v>
      </c>
      <c r="F1399" s="170">
        <v>24</v>
      </c>
      <c r="G1399" s="171">
        <v>3.5</v>
      </c>
      <c r="H1399" s="170" t="s">
        <v>54</v>
      </c>
      <c r="I1399" s="171">
        <v>3.79</v>
      </c>
      <c r="J1399" s="169">
        <v>1</v>
      </c>
      <c r="K1399" s="154" cm="1">
        <f t="array" ref="K1399">ROUND(
IF(C1399="Beer",
SUM(LOOKUP(2,1/(SRP!$B$8:$B$10&lt;=E1399)/(SRP!$C$8:$C$10&gt;=E1399),SRP!$D$8:$D$10)*(G1399/100)*(E1399/1000)),
IF(C1399="Spirits",
SUM(LOOKUP(2,1/(SRP!$B$2:$B$7&lt;=E1399)/(SRP!$C$2:$C$7&gt;=E1399),SRP!$D$2:$D$7)*(G1399/100)*(E1399/1000)),
IF(AND(C1399="Wine",D1399="Fortified Wines"),
SUM(LOOKUP(2,1/(SRP!$B$26:$B$29&lt;=E1399)/(SRP!$C$26:$C$29&gt;=E1399),SRP!$D$26:$D$29)*(G1399/100)*(E1399/1000)),
IF(C1399="Wine",
SUM(LOOKUP(2,1/(SRP!$B$21:$B$25&lt;=E1399)/(SRP!$C$21:$C$25&gt;=E1399),SRP!$D$21:$D$25)*(G1399/100)*(E1399/1000)),
IF(AND(C1399="Ready to Drink",D1399="RTD-One Pour Cocktail&gt;7%&lt;=14.5"),
SUM(LOOKUP(2,1/(SRP!$B$16:$B$20&lt;=E1399)/(SRP!$C$16:$C$20&gt;=E1399),SRP!$D$16:$D$20)*(G1399/100)*(E1399/1000)),
IF(C1399="Ready to Drink",
SUM(LOOKUP(2,1/(SRP!$B$11:$B$15&lt;=E1399)/(SRP!$C$11:$C$15&gt;=E1399),SRP!$D$11:$D$15)*(G1399/100)*(E1399/1000)),
0)))))),2)</f>
        <v>1.29</v>
      </c>
      <c r="L1399" s="173" t="str">
        <f t="shared" si="21"/>
        <v>Beer473</v>
      </c>
      <c r="M1399" s="154">
        <f>VLOOKUP(L1399,'Slope %'!C:D,2,0)</f>
        <v>0.12</v>
      </c>
    </row>
    <row r="1400" spans="1:13" x14ac:dyDescent="0.25">
      <c r="A1400" s="169">
        <v>25417</v>
      </c>
      <c r="B1400" s="170" t="s">
        <v>1351</v>
      </c>
      <c r="C1400" s="170" t="s">
        <v>11</v>
      </c>
      <c r="D1400" s="170" t="s">
        <v>211</v>
      </c>
      <c r="E1400" s="170">
        <v>473</v>
      </c>
      <c r="F1400" s="170">
        <v>24</v>
      </c>
      <c r="G1400" s="171">
        <v>3.5</v>
      </c>
      <c r="H1400" s="170" t="s">
        <v>54</v>
      </c>
      <c r="I1400" s="171">
        <v>3.79</v>
      </c>
      <c r="J1400" s="169">
        <v>1</v>
      </c>
      <c r="K1400" s="154" cm="1">
        <f t="array" ref="K1400">ROUND(
IF(C1400="Beer",
SUM(LOOKUP(2,1/(SRP!$B$8:$B$10&lt;=E1400)/(SRP!$C$8:$C$10&gt;=E1400),SRP!$D$8:$D$10)*(G1400/100)*(E1400/1000)),
IF(C1400="Spirits",
SUM(LOOKUP(2,1/(SRP!$B$2:$B$7&lt;=E1400)/(SRP!$C$2:$C$7&gt;=E1400),SRP!$D$2:$D$7)*(G1400/100)*(E1400/1000)),
IF(AND(C1400="Wine",D1400="Fortified Wines"),
SUM(LOOKUP(2,1/(SRP!$B$26:$B$29&lt;=E1400)/(SRP!$C$26:$C$29&gt;=E1400),SRP!$D$26:$D$29)*(G1400/100)*(E1400/1000)),
IF(C1400="Wine",
SUM(LOOKUP(2,1/(SRP!$B$21:$B$25&lt;=E1400)/(SRP!$C$21:$C$25&gt;=E1400),SRP!$D$21:$D$25)*(G1400/100)*(E1400/1000)),
IF(AND(C1400="Ready to Drink",D1400="RTD-One Pour Cocktail&gt;7%&lt;=14.5"),
SUM(LOOKUP(2,1/(SRP!$B$16:$B$20&lt;=E1400)/(SRP!$C$16:$C$20&gt;=E1400),SRP!$D$16:$D$20)*(G1400/100)*(E1400/1000)),
IF(C1400="Ready to Drink",
SUM(LOOKUP(2,1/(SRP!$B$11:$B$15&lt;=E1400)/(SRP!$C$11:$C$15&gt;=E1400),SRP!$D$11:$D$15)*(G1400/100)*(E1400/1000)),
0)))))),2)</f>
        <v>1.29</v>
      </c>
      <c r="L1400" s="173" t="str">
        <f t="shared" si="21"/>
        <v>Beer473</v>
      </c>
      <c r="M1400" s="154">
        <f>VLOOKUP(L1400,'Slope %'!C:D,2,0)</f>
        <v>0.12</v>
      </c>
    </row>
    <row r="1401" spans="1:13" x14ac:dyDescent="0.25">
      <c r="A1401" s="169">
        <v>25476</v>
      </c>
      <c r="B1401" s="170" t="s">
        <v>1352</v>
      </c>
      <c r="C1401" s="170" t="s">
        <v>15</v>
      </c>
      <c r="D1401" s="170" t="s">
        <v>1271</v>
      </c>
      <c r="E1401" s="170">
        <v>500</v>
      </c>
      <c r="F1401" s="170">
        <v>6</v>
      </c>
      <c r="G1401" s="171">
        <v>40</v>
      </c>
      <c r="H1401" s="170" t="s">
        <v>91</v>
      </c>
      <c r="I1401" s="171">
        <v>42.99</v>
      </c>
      <c r="J1401" s="169">
        <v>1</v>
      </c>
      <c r="K1401" s="154" cm="1">
        <f t="array" ref="K1401">ROUND(
IF(C1401="Beer",
SUM(LOOKUP(2,1/(SRP!$B$8:$B$10&lt;=E1401)/(SRP!$C$8:$C$10&gt;=E1401),SRP!$D$8:$D$10)*(G1401/100)*(E1401/1000)),
IF(C1401="Spirits",
SUM(LOOKUP(2,1/(SRP!$B$2:$B$7&lt;=E1401)/(SRP!$C$2:$C$7&gt;=E1401),SRP!$D$2:$D$7)*(G1401/100)*(E1401/1000)),
IF(AND(C1401="Wine",D1401="Fortified Wines"),
SUM(LOOKUP(2,1/(SRP!$B$26:$B$29&lt;=E1401)/(SRP!$C$26:$C$29&gt;=E1401),SRP!$D$26:$D$29)*(G1401/100)*(E1401/1000)),
IF(C1401="Wine",
SUM(LOOKUP(2,1/(SRP!$B$21:$B$25&lt;=E1401)/(SRP!$C$21:$C$25&gt;=E1401),SRP!$D$21:$D$25)*(G1401/100)*(E1401/1000)),
IF(AND(C1401="Ready to Drink",D1401="RTD-One Pour Cocktail&gt;7%&lt;=14.5"),
SUM(LOOKUP(2,1/(SRP!$B$16:$B$20&lt;=E1401)/(SRP!$C$16:$C$20&gt;=E1401),SRP!$D$16:$D$20)*(G1401/100)*(E1401/1000)),
IF(C1401="Ready to Drink",
SUM(LOOKUP(2,1/(SRP!$B$11:$B$15&lt;=E1401)/(SRP!$C$11:$C$15&gt;=E1401),SRP!$D$11:$D$15)*(G1401/100)*(E1401/1000)),
0)))))),2)</f>
        <v>16.55</v>
      </c>
      <c r="L1401" s="173" t="str">
        <f t="shared" si="21"/>
        <v>Spirits500</v>
      </c>
      <c r="M1401" s="154">
        <f>VLOOKUP(L1401,'Slope %'!C:D,2,0)</f>
        <v>7.0000000000000007E-2</v>
      </c>
    </row>
    <row r="1402" spans="1:13" x14ac:dyDescent="0.25">
      <c r="A1402" s="169">
        <v>25487</v>
      </c>
      <c r="B1402" s="170" t="s">
        <v>1353</v>
      </c>
      <c r="C1402" s="170" t="s">
        <v>15</v>
      </c>
      <c r="D1402" s="170" t="s">
        <v>125</v>
      </c>
      <c r="E1402" s="170">
        <v>750</v>
      </c>
      <c r="F1402" s="170">
        <v>6</v>
      </c>
      <c r="G1402" s="171">
        <v>29</v>
      </c>
      <c r="H1402" s="170" t="s">
        <v>22</v>
      </c>
      <c r="I1402" s="171">
        <v>30.99</v>
      </c>
      <c r="J1402" s="169">
        <v>1</v>
      </c>
      <c r="K1402" s="154" cm="1">
        <f t="array" ref="K1402">ROUND(
IF(C1402="Beer",
SUM(LOOKUP(2,1/(SRP!$B$8:$B$10&lt;=E1402)/(SRP!$C$8:$C$10&gt;=E1402),SRP!$D$8:$D$10)*(G1402/100)*(E1402/1000)),
IF(C1402="Spirits",
SUM(LOOKUP(2,1/(SRP!$B$2:$B$7&lt;=E1402)/(SRP!$C$2:$C$7&gt;=E1402),SRP!$D$2:$D$7)*(G1402/100)*(E1402/1000)),
IF(AND(C1402="Wine",D1402="Fortified Wines"),
SUM(LOOKUP(2,1/(SRP!$B$26:$B$29&lt;=E1402)/(SRP!$C$26:$C$29&gt;=E1402),SRP!$D$26:$D$29)*(G1402/100)*(E1402/1000)),
IF(C1402="Wine",
SUM(LOOKUP(2,1/(SRP!$B$21:$B$25&lt;=E1402)/(SRP!$C$21:$C$25&gt;=E1402),SRP!$D$21:$D$25)*(G1402/100)*(E1402/1000)),
IF(AND(C1402="Ready to Drink",D1402="RTD-One Pour Cocktail&gt;7%&lt;=14.5"),
SUM(LOOKUP(2,1/(SRP!$B$16:$B$20&lt;=E1402)/(SRP!$C$16:$C$20&gt;=E1402),SRP!$D$16:$D$20)*(G1402/100)*(E1402/1000)),
IF(C1402="Ready to Drink",
SUM(LOOKUP(2,1/(SRP!$B$11:$B$15&lt;=E1402)/(SRP!$C$11:$C$15&gt;=E1402),SRP!$D$11:$D$15)*(G1402/100)*(E1402/1000)),
0)))))),2)</f>
        <v>16.98</v>
      </c>
      <c r="L1402" s="173" t="str">
        <f t="shared" si="21"/>
        <v>Spirits750</v>
      </c>
      <c r="M1402" s="154">
        <f>VLOOKUP(L1402,'Slope %'!C:D,2,0)</f>
        <v>7.0000000000000007E-2</v>
      </c>
    </row>
    <row r="1403" spans="1:13" x14ac:dyDescent="0.25">
      <c r="A1403" s="169">
        <v>25489</v>
      </c>
      <c r="B1403" s="170" t="s">
        <v>1354</v>
      </c>
      <c r="C1403" s="170" t="s">
        <v>15</v>
      </c>
      <c r="D1403" s="170" t="s">
        <v>19</v>
      </c>
      <c r="E1403" s="170">
        <v>375</v>
      </c>
      <c r="F1403" s="170">
        <v>12</v>
      </c>
      <c r="G1403" s="171">
        <v>40</v>
      </c>
      <c r="H1403" s="170" t="s">
        <v>222</v>
      </c>
      <c r="I1403" s="171">
        <v>19.989999999999998</v>
      </c>
      <c r="J1403" s="169">
        <v>1</v>
      </c>
      <c r="K1403" s="154" cm="1">
        <f t="array" ref="K1403">ROUND(
IF(C1403="Beer",
SUM(LOOKUP(2,1/(SRP!$B$8:$B$10&lt;=E1403)/(SRP!$C$8:$C$10&gt;=E1403),SRP!$D$8:$D$10)*(G1403/100)*(E1403/1000)),
IF(C1403="Spirits",
SUM(LOOKUP(2,1/(SRP!$B$2:$B$7&lt;=E1403)/(SRP!$C$2:$C$7&gt;=E1403),SRP!$D$2:$D$7)*(G1403/100)*(E1403/1000)),
IF(AND(C1403="Wine",D1403="Fortified Wines"),
SUM(LOOKUP(2,1/(SRP!$B$26:$B$29&lt;=E1403)/(SRP!$C$26:$C$29&gt;=E1403),SRP!$D$26:$D$29)*(G1403/100)*(E1403/1000)),
IF(C1403="Wine",
SUM(LOOKUP(2,1/(SRP!$B$21:$B$25&lt;=E1403)/(SRP!$C$21:$C$25&gt;=E1403),SRP!$D$21:$D$25)*(G1403/100)*(E1403/1000)),
IF(AND(C1403="Ready to Drink",D1403="RTD-One Pour Cocktail&gt;7%&lt;=14.5"),
SUM(LOOKUP(2,1/(SRP!$B$16:$B$20&lt;=E1403)/(SRP!$C$16:$C$20&gt;=E1403),SRP!$D$16:$D$20)*(G1403/100)*(E1403/1000)),
IF(C1403="Ready to Drink",
SUM(LOOKUP(2,1/(SRP!$B$11:$B$15&lt;=E1403)/(SRP!$C$11:$C$15&gt;=E1403),SRP!$D$11:$D$15)*(G1403/100)*(E1403/1000)),
0)))))),2)</f>
        <v>13.3</v>
      </c>
      <c r="L1403" s="173" t="str">
        <f t="shared" si="21"/>
        <v>Spirits375</v>
      </c>
      <c r="M1403" s="154">
        <f>VLOOKUP(L1403,'Slope %'!C:D,2,0)</f>
        <v>0.1</v>
      </c>
    </row>
    <row r="1404" spans="1:13" x14ac:dyDescent="0.25">
      <c r="A1404" s="169">
        <v>25508</v>
      </c>
      <c r="B1404" s="170" t="s">
        <v>1355</v>
      </c>
      <c r="C1404" s="170" t="s">
        <v>24</v>
      </c>
      <c r="D1404" s="170" t="s">
        <v>68</v>
      </c>
      <c r="E1404" s="170">
        <v>750</v>
      </c>
      <c r="F1404" s="170">
        <v>6</v>
      </c>
      <c r="G1404" s="171">
        <v>14.5</v>
      </c>
      <c r="H1404" s="170" t="s">
        <v>22</v>
      </c>
      <c r="I1404" s="171">
        <v>77.989999999999995</v>
      </c>
      <c r="J1404" s="169">
        <v>1</v>
      </c>
      <c r="K1404" s="154" cm="1">
        <f t="array" ref="K1404">ROUND(
IF(C1404="Beer",
SUM(LOOKUP(2,1/(SRP!$B$8:$B$10&lt;=E1404)/(SRP!$C$8:$C$10&gt;=E1404),SRP!$D$8:$D$10)*(G1404/100)*(E1404/1000)),
IF(C1404="Spirits",
SUM(LOOKUP(2,1/(SRP!$B$2:$B$7&lt;=E1404)/(SRP!$C$2:$C$7&gt;=E1404),SRP!$D$2:$D$7)*(G1404/100)*(E1404/1000)),
IF(AND(C1404="Wine",D1404="Fortified Wines"),
SUM(LOOKUP(2,1/(SRP!$B$26:$B$29&lt;=E1404)/(SRP!$C$26:$C$29&gt;=E1404),SRP!$D$26:$D$29)*(G1404/100)*(E1404/1000)),
IF(C1404="Wine",
SUM(LOOKUP(2,1/(SRP!$B$21:$B$25&lt;=E1404)/(SRP!$C$21:$C$25&gt;=E1404),SRP!$D$21:$D$25)*(G1404/100)*(E1404/1000)),
IF(AND(C1404="Ready to Drink",D1404="RTD-One Pour Cocktail&gt;7%&lt;=14.5"),
SUM(LOOKUP(2,1/(SRP!$B$16:$B$20&lt;=E1404)/(SRP!$C$16:$C$20&gt;=E1404),SRP!$D$16:$D$20)*(G1404/100)*(E1404/1000)),
IF(C1404="Ready to Drink",
SUM(LOOKUP(2,1/(SRP!$B$11:$B$15&lt;=E1404)/(SRP!$C$11:$C$15&gt;=E1404),SRP!$D$11:$D$15)*(G1404/100)*(E1404/1000)),
0)))))),2)</f>
        <v>8.49</v>
      </c>
      <c r="L1404" s="173" t="str">
        <f t="shared" si="21"/>
        <v>Wine750</v>
      </c>
      <c r="M1404" s="154">
        <f>VLOOKUP(L1404,'Slope %'!C:D,2,0)</f>
        <v>0.1</v>
      </c>
    </row>
    <row r="1405" spans="1:13" x14ac:dyDescent="0.25">
      <c r="A1405" s="169">
        <v>25550</v>
      </c>
      <c r="B1405" s="170" t="s">
        <v>1356</v>
      </c>
      <c r="C1405" s="170" t="s">
        <v>24</v>
      </c>
      <c r="D1405" s="170" t="s">
        <v>166</v>
      </c>
      <c r="E1405" s="170">
        <v>1500</v>
      </c>
      <c r="F1405" s="170">
        <v>6</v>
      </c>
      <c r="G1405" s="171">
        <v>12</v>
      </c>
      <c r="H1405" s="170" t="s">
        <v>32</v>
      </c>
      <c r="I1405" s="171">
        <v>27.99</v>
      </c>
      <c r="J1405" s="169">
        <v>1</v>
      </c>
      <c r="K1405" s="154" cm="1">
        <f t="array" ref="K1405">ROUND(
IF(C1405="Beer",
SUM(LOOKUP(2,1/(SRP!$B$8:$B$10&lt;=E1405)/(SRP!$C$8:$C$10&gt;=E1405),SRP!$D$8:$D$10)*(G1405/100)*(E1405/1000)),
IF(C1405="Spirits",
SUM(LOOKUP(2,1/(SRP!$B$2:$B$7&lt;=E1405)/(SRP!$C$2:$C$7&gt;=E1405),SRP!$D$2:$D$7)*(G1405/100)*(E1405/1000)),
IF(AND(C1405="Wine",D1405="Fortified Wines"),
SUM(LOOKUP(2,1/(SRP!$B$26:$B$29&lt;=E1405)/(SRP!$C$26:$C$29&gt;=E1405),SRP!$D$26:$D$29)*(G1405/100)*(E1405/1000)),
IF(C1405="Wine",
SUM(LOOKUP(2,1/(SRP!$B$21:$B$25&lt;=E1405)/(SRP!$C$21:$C$25&gt;=E1405),SRP!$D$21:$D$25)*(G1405/100)*(E1405/1000)),
IF(AND(C1405="Ready to Drink",D1405="RTD-One Pour Cocktail&gt;7%&lt;=14.5"),
SUM(LOOKUP(2,1/(SRP!$B$16:$B$20&lt;=E1405)/(SRP!$C$16:$C$20&gt;=E1405),SRP!$D$16:$D$20)*(G1405/100)*(E1405/1000)),
IF(C1405="Ready to Drink",
SUM(LOOKUP(2,1/(SRP!$B$11:$B$15&lt;=E1405)/(SRP!$C$11:$C$15&gt;=E1405),SRP!$D$11:$D$15)*(G1405/100)*(E1405/1000)),
0)))))),2)</f>
        <v>14.05</v>
      </c>
      <c r="L1405" s="173" t="str">
        <f t="shared" si="21"/>
        <v>Wine1500</v>
      </c>
      <c r="M1405" s="154">
        <f>VLOOKUP(L1405,'Slope %'!C:D,2,0)</f>
        <v>7.0000000000000007E-2</v>
      </c>
    </row>
    <row r="1406" spans="1:13" x14ac:dyDescent="0.25">
      <c r="A1406" s="169">
        <v>25562</v>
      </c>
      <c r="B1406" s="170" t="s">
        <v>1357</v>
      </c>
      <c r="C1406" s="170" t="s">
        <v>263</v>
      </c>
      <c r="D1406" s="170" t="s">
        <v>646</v>
      </c>
      <c r="E1406" s="170">
        <v>4260</v>
      </c>
      <c r="F1406" s="170">
        <v>1</v>
      </c>
      <c r="G1406" s="171">
        <v>5</v>
      </c>
      <c r="H1406" s="170" t="s">
        <v>105</v>
      </c>
      <c r="I1406" s="171">
        <v>32.979999999999997</v>
      </c>
      <c r="J1406" s="169">
        <v>12</v>
      </c>
      <c r="K1406" s="154" cm="1">
        <f t="array" ref="K1406">ROUND(
IF(C1406="Beer",
SUM(LOOKUP(2,1/(SRP!$B$8:$B$10&lt;=E1406)/(SRP!$C$8:$C$10&gt;=E1406),SRP!$D$8:$D$10)*(G1406/100)*(E1406/1000)),
IF(C1406="Spirits",
SUM(LOOKUP(2,1/(SRP!$B$2:$B$7&lt;=E1406)/(SRP!$C$2:$C$7&gt;=E1406),SRP!$D$2:$D$7)*(G1406/100)*(E1406/1000)),
IF(AND(C1406="Wine",D1406="Fortified Wines"),
SUM(LOOKUP(2,1/(SRP!$B$26:$B$29&lt;=E1406)/(SRP!$C$26:$C$29&gt;=E1406),SRP!$D$26:$D$29)*(G1406/100)*(E1406/1000)),
IF(C1406="Wine",
SUM(LOOKUP(2,1/(SRP!$B$21:$B$25&lt;=E1406)/(SRP!$C$21:$C$25&gt;=E1406),SRP!$D$21:$D$25)*(G1406/100)*(E1406/1000)),
IF(AND(C1406="Ready to Drink",D1406="RTD-One Pour Cocktail&gt;7%&lt;=14.5"),
SUM(LOOKUP(2,1/(SRP!$B$16:$B$20&lt;=E1406)/(SRP!$C$16:$C$20&gt;=E1406),SRP!$D$16:$D$20)*(G1406/100)*(E1406/1000)),
IF(C1406="Ready to Drink",
SUM(LOOKUP(2,1/(SRP!$B$11:$B$15&lt;=E1406)/(SRP!$C$11:$C$15&gt;=E1406),SRP!$D$11:$D$15)*(G1406/100)*(E1406/1000)),
0)))))),2)</f>
        <v>16.63</v>
      </c>
      <c r="L1406" s="173" t="str">
        <f t="shared" si="21"/>
        <v>Ready to Drink4260</v>
      </c>
      <c r="M1406" s="154">
        <f>VLOOKUP(L1406,'Slope %'!C:D,2,0)</f>
        <v>7.0000000000000007E-2</v>
      </c>
    </row>
    <row r="1407" spans="1:13" x14ac:dyDescent="0.25">
      <c r="A1407" s="169">
        <v>25562</v>
      </c>
      <c r="B1407" s="170" t="s">
        <v>1357</v>
      </c>
      <c r="C1407" s="170" t="s">
        <v>263</v>
      </c>
      <c r="D1407" s="170" t="s">
        <v>646</v>
      </c>
      <c r="E1407" s="170">
        <v>4260</v>
      </c>
      <c r="F1407" s="170">
        <v>1</v>
      </c>
      <c r="G1407" s="171">
        <v>5</v>
      </c>
      <c r="H1407" s="170" t="s">
        <v>105</v>
      </c>
      <c r="I1407" s="171">
        <v>32.979999999999997</v>
      </c>
      <c r="J1407" s="169">
        <v>12</v>
      </c>
      <c r="K1407" s="154" cm="1">
        <f t="array" ref="K1407">ROUND(
IF(C1407="Beer",
SUM(LOOKUP(2,1/(SRP!$B$8:$B$10&lt;=E1407)/(SRP!$C$8:$C$10&gt;=E1407),SRP!$D$8:$D$10)*(G1407/100)*(E1407/1000)),
IF(C1407="Spirits",
SUM(LOOKUP(2,1/(SRP!$B$2:$B$7&lt;=E1407)/(SRP!$C$2:$C$7&gt;=E1407),SRP!$D$2:$D$7)*(G1407/100)*(E1407/1000)),
IF(AND(C1407="Wine",D1407="Fortified Wines"),
SUM(LOOKUP(2,1/(SRP!$B$26:$B$29&lt;=E1407)/(SRP!$C$26:$C$29&gt;=E1407),SRP!$D$26:$D$29)*(G1407/100)*(E1407/1000)),
IF(C1407="Wine",
SUM(LOOKUP(2,1/(SRP!$B$21:$B$25&lt;=E1407)/(SRP!$C$21:$C$25&gt;=E1407),SRP!$D$21:$D$25)*(G1407/100)*(E1407/1000)),
IF(AND(C1407="Ready to Drink",D1407="RTD-One Pour Cocktail&gt;7%&lt;=14.5"),
SUM(LOOKUP(2,1/(SRP!$B$16:$B$20&lt;=E1407)/(SRP!$C$16:$C$20&gt;=E1407),SRP!$D$16:$D$20)*(G1407/100)*(E1407/1000)),
IF(C1407="Ready to Drink",
SUM(LOOKUP(2,1/(SRP!$B$11:$B$15&lt;=E1407)/(SRP!$C$11:$C$15&gt;=E1407),SRP!$D$11:$D$15)*(G1407/100)*(E1407/1000)),
0)))))),2)</f>
        <v>16.63</v>
      </c>
      <c r="L1407" s="173" t="str">
        <f t="shared" si="21"/>
        <v>Ready to Drink4260</v>
      </c>
      <c r="M1407" s="154">
        <f>VLOOKUP(L1407,'Slope %'!C:D,2,0)</f>
        <v>7.0000000000000007E-2</v>
      </c>
    </row>
    <row r="1408" spans="1:13" x14ac:dyDescent="0.25">
      <c r="A1408" s="169">
        <v>25569</v>
      </c>
      <c r="B1408" s="170" t="s">
        <v>844</v>
      </c>
      <c r="C1408" s="170" t="s">
        <v>15</v>
      </c>
      <c r="D1408" s="170" t="s">
        <v>845</v>
      </c>
      <c r="E1408" s="170">
        <v>375</v>
      </c>
      <c r="F1408" s="170">
        <v>24</v>
      </c>
      <c r="G1408" s="171">
        <v>40</v>
      </c>
      <c r="H1408" s="170" t="s">
        <v>17</v>
      </c>
      <c r="I1408" s="171">
        <v>17.489999999999998</v>
      </c>
      <c r="J1408" s="169">
        <v>1</v>
      </c>
      <c r="K1408" s="154" cm="1">
        <f t="array" ref="K1408">ROUND(
IF(C1408="Beer",
SUM(LOOKUP(2,1/(SRP!$B$8:$B$10&lt;=E1408)/(SRP!$C$8:$C$10&gt;=E1408),SRP!$D$8:$D$10)*(G1408/100)*(E1408/1000)),
IF(C1408="Spirits",
SUM(LOOKUP(2,1/(SRP!$B$2:$B$7&lt;=E1408)/(SRP!$C$2:$C$7&gt;=E1408),SRP!$D$2:$D$7)*(G1408/100)*(E1408/1000)),
IF(AND(C1408="Wine",D1408="Fortified Wines"),
SUM(LOOKUP(2,1/(SRP!$B$26:$B$29&lt;=E1408)/(SRP!$C$26:$C$29&gt;=E1408),SRP!$D$26:$D$29)*(G1408/100)*(E1408/1000)),
IF(C1408="Wine",
SUM(LOOKUP(2,1/(SRP!$B$21:$B$25&lt;=E1408)/(SRP!$C$21:$C$25&gt;=E1408),SRP!$D$21:$D$25)*(G1408/100)*(E1408/1000)),
IF(AND(C1408="Ready to Drink",D1408="RTD-One Pour Cocktail&gt;7%&lt;=14.5"),
SUM(LOOKUP(2,1/(SRP!$B$16:$B$20&lt;=E1408)/(SRP!$C$16:$C$20&gt;=E1408),SRP!$D$16:$D$20)*(G1408/100)*(E1408/1000)),
IF(C1408="Ready to Drink",
SUM(LOOKUP(2,1/(SRP!$B$11:$B$15&lt;=E1408)/(SRP!$C$11:$C$15&gt;=E1408),SRP!$D$11:$D$15)*(G1408/100)*(E1408/1000)),
0)))))),2)</f>
        <v>13.3</v>
      </c>
      <c r="L1408" s="173" t="str">
        <f t="shared" si="21"/>
        <v>Spirits375</v>
      </c>
      <c r="M1408" s="154">
        <f>VLOOKUP(L1408,'Slope %'!C:D,2,0)</f>
        <v>0.1</v>
      </c>
    </row>
    <row r="1409" spans="1:13" x14ac:dyDescent="0.25">
      <c r="A1409" s="169">
        <v>25631</v>
      </c>
      <c r="B1409" s="170" t="s">
        <v>1358</v>
      </c>
      <c r="C1409" s="170" t="s">
        <v>24</v>
      </c>
      <c r="D1409" s="170" t="s">
        <v>166</v>
      </c>
      <c r="E1409" s="170">
        <v>4000</v>
      </c>
      <c r="F1409" s="170">
        <v>4</v>
      </c>
      <c r="G1409" s="171">
        <v>12</v>
      </c>
      <c r="H1409" s="170" t="s">
        <v>32</v>
      </c>
      <c r="I1409" s="171">
        <v>46.99</v>
      </c>
      <c r="J1409" s="169">
        <v>1</v>
      </c>
      <c r="K1409" s="154" cm="1">
        <f t="array" ref="K1409">ROUND(
IF(C1409="Beer",
SUM(LOOKUP(2,1/(SRP!$B$8:$B$10&lt;=E1409)/(SRP!$C$8:$C$10&gt;=E1409),SRP!$D$8:$D$10)*(G1409/100)*(E1409/1000)),
IF(C1409="Spirits",
SUM(LOOKUP(2,1/(SRP!$B$2:$B$7&lt;=E1409)/(SRP!$C$2:$C$7&gt;=E1409),SRP!$D$2:$D$7)*(G1409/100)*(E1409/1000)),
IF(AND(C1409="Wine",D1409="Fortified Wines"),
SUM(LOOKUP(2,1/(SRP!$B$26:$B$29&lt;=E1409)/(SRP!$C$26:$C$29&gt;=E1409),SRP!$D$26:$D$29)*(G1409/100)*(E1409/1000)),
IF(C1409="Wine",
SUM(LOOKUP(2,1/(SRP!$B$21:$B$25&lt;=E1409)/(SRP!$C$21:$C$25&gt;=E1409),SRP!$D$21:$D$25)*(G1409/100)*(E1409/1000)),
IF(AND(C1409="Ready to Drink",D1409="RTD-One Pour Cocktail&gt;7%&lt;=14.5"),
SUM(LOOKUP(2,1/(SRP!$B$16:$B$20&lt;=E1409)/(SRP!$C$16:$C$20&gt;=E1409),SRP!$D$16:$D$20)*(G1409/100)*(E1409/1000)),
IF(C1409="Ready to Drink",
SUM(LOOKUP(2,1/(SRP!$B$11:$B$15&lt;=E1409)/(SRP!$C$11:$C$15&gt;=E1409),SRP!$D$11:$D$15)*(G1409/100)*(E1409/1000)),
0)))))),2)</f>
        <v>31.2</v>
      </c>
      <c r="L1409" s="173" t="str">
        <f t="shared" si="21"/>
        <v>Wine4000</v>
      </c>
      <c r="M1409" s="154">
        <f>VLOOKUP(L1409,'Slope %'!C:D,2,0)</f>
        <v>0.05</v>
      </c>
    </row>
    <row r="1410" spans="1:13" x14ac:dyDescent="0.25">
      <c r="A1410" s="169">
        <v>25673</v>
      </c>
      <c r="B1410" s="170" t="s">
        <v>1359</v>
      </c>
      <c r="C1410" s="170" t="s">
        <v>11</v>
      </c>
      <c r="D1410" s="170" t="s">
        <v>474</v>
      </c>
      <c r="E1410" s="170">
        <v>500</v>
      </c>
      <c r="F1410" s="170">
        <v>24</v>
      </c>
      <c r="G1410" s="171">
        <v>2.5</v>
      </c>
      <c r="H1410" s="170" t="s">
        <v>723</v>
      </c>
      <c r="I1410" s="171">
        <v>4.29</v>
      </c>
      <c r="J1410" s="169">
        <v>1</v>
      </c>
      <c r="K1410" s="154" cm="1">
        <f t="array" ref="K1410">ROUND(
IF(C1410="Beer",
SUM(LOOKUP(2,1/(SRP!$B$8:$B$10&lt;=E1410)/(SRP!$C$8:$C$10&gt;=E1410),SRP!$D$8:$D$10)*(G1410/100)*(E1410/1000)),
IF(C1410="Spirits",
SUM(LOOKUP(2,1/(SRP!$B$2:$B$7&lt;=E1410)/(SRP!$C$2:$C$7&gt;=E1410),SRP!$D$2:$D$7)*(G1410/100)*(E1410/1000)),
IF(AND(C1410="Wine",D1410="Fortified Wines"),
SUM(LOOKUP(2,1/(SRP!$B$26:$B$29&lt;=E1410)/(SRP!$C$26:$C$29&gt;=E1410),SRP!$D$26:$D$29)*(G1410/100)*(E1410/1000)),
IF(C1410="Wine",
SUM(LOOKUP(2,1/(SRP!$B$21:$B$25&lt;=E1410)/(SRP!$C$21:$C$25&gt;=E1410),SRP!$D$21:$D$25)*(G1410/100)*(E1410/1000)),
IF(AND(C1410="Ready to Drink",D1410="RTD-One Pour Cocktail&gt;7%&lt;=14.5"),
SUM(LOOKUP(2,1/(SRP!$B$16:$B$20&lt;=E1410)/(SRP!$C$16:$C$20&gt;=E1410),SRP!$D$16:$D$20)*(G1410/100)*(E1410/1000)),
IF(C1410="Ready to Drink",
SUM(LOOKUP(2,1/(SRP!$B$11:$B$15&lt;=E1410)/(SRP!$C$11:$C$15&gt;=E1410),SRP!$D$11:$D$15)*(G1410/100)*(E1410/1000)),
0)))))),2)</f>
        <v>0.98</v>
      </c>
      <c r="L1410" s="173" t="str">
        <f t="shared" si="21"/>
        <v>Beer500</v>
      </c>
      <c r="M1410" s="154">
        <f>VLOOKUP(L1410,'Slope %'!C:D,2,0)</f>
        <v>0.12</v>
      </c>
    </row>
    <row r="1411" spans="1:13" x14ac:dyDescent="0.25">
      <c r="A1411" s="169">
        <v>25674</v>
      </c>
      <c r="B1411" s="170" t="s">
        <v>1360</v>
      </c>
      <c r="C1411" s="170" t="s">
        <v>11</v>
      </c>
      <c r="D1411" s="170" t="s">
        <v>474</v>
      </c>
      <c r="E1411" s="170">
        <v>2000</v>
      </c>
      <c r="F1411" s="170">
        <v>6</v>
      </c>
      <c r="G1411" s="171">
        <v>2.5</v>
      </c>
      <c r="H1411" s="170" t="s">
        <v>723</v>
      </c>
      <c r="I1411" s="171">
        <v>16.89</v>
      </c>
      <c r="J1411" s="169">
        <v>4</v>
      </c>
      <c r="K1411" s="154" cm="1">
        <f t="array" ref="K1411">ROUND(
IF(C1411="Beer",
SUM(LOOKUP(2,1/(SRP!$B$8:$B$10&lt;=E1411)/(SRP!$C$8:$C$10&gt;=E1411),SRP!$D$8:$D$10)*(G1411/100)*(E1411/1000)),
IF(C1411="Spirits",
SUM(LOOKUP(2,1/(SRP!$B$2:$B$7&lt;=E1411)/(SRP!$C$2:$C$7&gt;=E1411),SRP!$D$2:$D$7)*(G1411/100)*(E1411/1000)),
IF(AND(C1411="Wine",D1411="Fortified Wines"),
SUM(LOOKUP(2,1/(SRP!$B$26:$B$29&lt;=E1411)/(SRP!$C$26:$C$29&gt;=E1411),SRP!$D$26:$D$29)*(G1411/100)*(E1411/1000)),
IF(C1411="Wine",
SUM(LOOKUP(2,1/(SRP!$B$21:$B$25&lt;=E1411)/(SRP!$C$21:$C$25&gt;=E1411),SRP!$D$21:$D$25)*(G1411/100)*(E1411/1000)),
IF(AND(C1411="Ready to Drink",D1411="RTD-One Pour Cocktail&gt;7%&lt;=14.5"),
SUM(LOOKUP(2,1/(SRP!$B$16:$B$20&lt;=E1411)/(SRP!$C$16:$C$20&gt;=E1411),SRP!$D$16:$D$20)*(G1411/100)*(E1411/1000)),
IF(C1411="Ready to Drink",
SUM(LOOKUP(2,1/(SRP!$B$11:$B$15&lt;=E1411)/(SRP!$C$11:$C$15&gt;=E1411),SRP!$D$11:$D$15)*(G1411/100)*(E1411/1000)),
0)))))),2)</f>
        <v>3.9</v>
      </c>
      <c r="L1411" s="173" t="str">
        <f t="shared" ref="L1411:L1474" si="22">(_xlfn.CONCAT(C1411,E1411))</f>
        <v>Beer2000</v>
      </c>
      <c r="M1411" s="154">
        <f>VLOOKUP(L1411,'Slope %'!C:D,2,0)</f>
        <v>0.1</v>
      </c>
    </row>
    <row r="1412" spans="1:13" x14ac:dyDescent="0.25">
      <c r="A1412" s="169">
        <v>25678</v>
      </c>
      <c r="B1412" s="170" t="s">
        <v>1361</v>
      </c>
      <c r="C1412" s="170" t="s">
        <v>11</v>
      </c>
      <c r="D1412" s="170" t="s">
        <v>303</v>
      </c>
      <c r="E1412" s="170">
        <v>473</v>
      </c>
      <c r="F1412" s="170">
        <v>24</v>
      </c>
      <c r="G1412" s="171">
        <v>5.6</v>
      </c>
      <c r="H1412" s="170" t="s">
        <v>1362</v>
      </c>
      <c r="I1412" s="171">
        <v>3.99</v>
      </c>
      <c r="J1412" s="169">
        <v>1</v>
      </c>
      <c r="K1412" s="154" cm="1">
        <f t="array" ref="K1412">ROUND(
IF(C1412="Beer",
SUM(LOOKUP(2,1/(SRP!$B$8:$B$10&lt;=E1412)/(SRP!$C$8:$C$10&gt;=E1412),SRP!$D$8:$D$10)*(G1412/100)*(E1412/1000)),
IF(C1412="Spirits",
SUM(LOOKUP(2,1/(SRP!$B$2:$B$7&lt;=E1412)/(SRP!$C$2:$C$7&gt;=E1412),SRP!$D$2:$D$7)*(G1412/100)*(E1412/1000)),
IF(AND(C1412="Wine",D1412="Fortified Wines"),
SUM(LOOKUP(2,1/(SRP!$B$26:$B$29&lt;=E1412)/(SRP!$C$26:$C$29&gt;=E1412),SRP!$D$26:$D$29)*(G1412/100)*(E1412/1000)),
IF(C1412="Wine",
SUM(LOOKUP(2,1/(SRP!$B$21:$B$25&lt;=E1412)/(SRP!$C$21:$C$25&gt;=E1412),SRP!$D$21:$D$25)*(G1412/100)*(E1412/1000)),
IF(AND(C1412="Ready to Drink",D1412="RTD-One Pour Cocktail&gt;7%&lt;=14.5"),
SUM(LOOKUP(2,1/(SRP!$B$16:$B$20&lt;=E1412)/(SRP!$C$16:$C$20&gt;=E1412),SRP!$D$16:$D$20)*(G1412/100)*(E1412/1000)),
IF(C1412="Ready to Drink",
SUM(LOOKUP(2,1/(SRP!$B$11:$B$15&lt;=E1412)/(SRP!$C$11:$C$15&gt;=E1412),SRP!$D$11:$D$15)*(G1412/100)*(E1412/1000)),
0)))))),2)</f>
        <v>2.0699999999999998</v>
      </c>
      <c r="L1412" s="173" t="str">
        <f t="shared" si="22"/>
        <v>Beer473</v>
      </c>
      <c r="M1412" s="154">
        <f>VLOOKUP(L1412,'Slope %'!C:D,2,0)</f>
        <v>0.12</v>
      </c>
    </row>
    <row r="1413" spans="1:13" x14ac:dyDescent="0.25">
      <c r="A1413" s="169">
        <v>25678</v>
      </c>
      <c r="B1413" s="170" t="s">
        <v>1361</v>
      </c>
      <c r="C1413" s="170" t="s">
        <v>11</v>
      </c>
      <c r="D1413" s="170" t="s">
        <v>303</v>
      </c>
      <c r="E1413" s="170">
        <v>473</v>
      </c>
      <c r="F1413" s="170">
        <v>24</v>
      </c>
      <c r="G1413" s="171">
        <v>5.6</v>
      </c>
      <c r="H1413" s="170" t="s">
        <v>1362</v>
      </c>
      <c r="I1413" s="171">
        <v>3.99</v>
      </c>
      <c r="J1413" s="169">
        <v>1</v>
      </c>
      <c r="K1413" s="154" cm="1">
        <f t="array" ref="K1413">ROUND(
IF(C1413="Beer",
SUM(LOOKUP(2,1/(SRP!$B$8:$B$10&lt;=E1413)/(SRP!$C$8:$C$10&gt;=E1413),SRP!$D$8:$D$10)*(G1413/100)*(E1413/1000)),
IF(C1413="Spirits",
SUM(LOOKUP(2,1/(SRP!$B$2:$B$7&lt;=E1413)/(SRP!$C$2:$C$7&gt;=E1413),SRP!$D$2:$D$7)*(G1413/100)*(E1413/1000)),
IF(AND(C1413="Wine",D1413="Fortified Wines"),
SUM(LOOKUP(2,1/(SRP!$B$26:$B$29&lt;=E1413)/(SRP!$C$26:$C$29&gt;=E1413),SRP!$D$26:$D$29)*(G1413/100)*(E1413/1000)),
IF(C1413="Wine",
SUM(LOOKUP(2,1/(SRP!$B$21:$B$25&lt;=E1413)/(SRP!$C$21:$C$25&gt;=E1413),SRP!$D$21:$D$25)*(G1413/100)*(E1413/1000)),
IF(AND(C1413="Ready to Drink",D1413="RTD-One Pour Cocktail&gt;7%&lt;=14.5"),
SUM(LOOKUP(2,1/(SRP!$B$16:$B$20&lt;=E1413)/(SRP!$C$16:$C$20&gt;=E1413),SRP!$D$16:$D$20)*(G1413/100)*(E1413/1000)),
IF(C1413="Ready to Drink",
SUM(LOOKUP(2,1/(SRP!$B$11:$B$15&lt;=E1413)/(SRP!$C$11:$C$15&gt;=E1413),SRP!$D$11:$D$15)*(G1413/100)*(E1413/1000)),
0)))))),2)</f>
        <v>2.0699999999999998</v>
      </c>
      <c r="L1413" s="173" t="str">
        <f t="shared" si="22"/>
        <v>Beer473</v>
      </c>
      <c r="M1413" s="154">
        <f>VLOOKUP(L1413,'Slope %'!C:D,2,0)</f>
        <v>0.12</v>
      </c>
    </row>
    <row r="1414" spans="1:13" x14ac:dyDescent="0.25">
      <c r="A1414" s="169">
        <v>25681</v>
      </c>
      <c r="B1414" s="170" t="s">
        <v>1363</v>
      </c>
      <c r="C1414" s="170" t="s">
        <v>11</v>
      </c>
      <c r="D1414" s="170" t="s">
        <v>267</v>
      </c>
      <c r="E1414" s="170">
        <v>473</v>
      </c>
      <c r="F1414" s="170">
        <v>24</v>
      </c>
      <c r="G1414" s="171">
        <v>5.2</v>
      </c>
      <c r="H1414" s="170" t="s">
        <v>1362</v>
      </c>
      <c r="I1414" s="171">
        <v>3.99</v>
      </c>
      <c r="J1414" s="169">
        <v>1</v>
      </c>
      <c r="K1414" s="154" cm="1">
        <f t="array" ref="K1414">ROUND(
IF(C1414="Beer",
SUM(LOOKUP(2,1/(SRP!$B$8:$B$10&lt;=E1414)/(SRP!$C$8:$C$10&gt;=E1414),SRP!$D$8:$D$10)*(G1414/100)*(E1414/1000)),
IF(C1414="Spirits",
SUM(LOOKUP(2,1/(SRP!$B$2:$B$7&lt;=E1414)/(SRP!$C$2:$C$7&gt;=E1414),SRP!$D$2:$D$7)*(G1414/100)*(E1414/1000)),
IF(AND(C1414="Wine",D1414="Fortified Wines"),
SUM(LOOKUP(2,1/(SRP!$B$26:$B$29&lt;=E1414)/(SRP!$C$26:$C$29&gt;=E1414),SRP!$D$26:$D$29)*(G1414/100)*(E1414/1000)),
IF(C1414="Wine",
SUM(LOOKUP(2,1/(SRP!$B$21:$B$25&lt;=E1414)/(SRP!$C$21:$C$25&gt;=E1414),SRP!$D$21:$D$25)*(G1414/100)*(E1414/1000)),
IF(AND(C1414="Ready to Drink",D1414="RTD-One Pour Cocktail&gt;7%&lt;=14.5"),
SUM(LOOKUP(2,1/(SRP!$B$16:$B$20&lt;=E1414)/(SRP!$C$16:$C$20&gt;=E1414),SRP!$D$16:$D$20)*(G1414/100)*(E1414/1000)),
IF(C1414="Ready to Drink",
SUM(LOOKUP(2,1/(SRP!$B$11:$B$15&lt;=E1414)/(SRP!$C$11:$C$15&gt;=E1414),SRP!$D$11:$D$15)*(G1414/100)*(E1414/1000)),
0)))))),2)</f>
        <v>1.92</v>
      </c>
      <c r="L1414" s="173" t="str">
        <f t="shared" si="22"/>
        <v>Beer473</v>
      </c>
      <c r="M1414" s="154">
        <f>VLOOKUP(L1414,'Slope %'!C:D,2,0)</f>
        <v>0.12</v>
      </c>
    </row>
    <row r="1415" spans="1:13" x14ac:dyDescent="0.25">
      <c r="A1415" s="169">
        <v>25681</v>
      </c>
      <c r="B1415" s="170" t="s">
        <v>1363</v>
      </c>
      <c r="C1415" s="170" t="s">
        <v>11</v>
      </c>
      <c r="D1415" s="170" t="s">
        <v>267</v>
      </c>
      <c r="E1415" s="170">
        <v>473</v>
      </c>
      <c r="F1415" s="170">
        <v>24</v>
      </c>
      <c r="G1415" s="171">
        <v>5.2</v>
      </c>
      <c r="H1415" s="170" t="s">
        <v>1362</v>
      </c>
      <c r="I1415" s="171">
        <v>3.99</v>
      </c>
      <c r="J1415" s="169">
        <v>1</v>
      </c>
      <c r="K1415" s="154" cm="1">
        <f t="array" ref="K1415">ROUND(
IF(C1415="Beer",
SUM(LOOKUP(2,1/(SRP!$B$8:$B$10&lt;=E1415)/(SRP!$C$8:$C$10&gt;=E1415),SRP!$D$8:$D$10)*(G1415/100)*(E1415/1000)),
IF(C1415="Spirits",
SUM(LOOKUP(2,1/(SRP!$B$2:$B$7&lt;=E1415)/(SRP!$C$2:$C$7&gt;=E1415),SRP!$D$2:$D$7)*(G1415/100)*(E1415/1000)),
IF(AND(C1415="Wine",D1415="Fortified Wines"),
SUM(LOOKUP(2,1/(SRP!$B$26:$B$29&lt;=E1415)/(SRP!$C$26:$C$29&gt;=E1415),SRP!$D$26:$D$29)*(G1415/100)*(E1415/1000)),
IF(C1415="Wine",
SUM(LOOKUP(2,1/(SRP!$B$21:$B$25&lt;=E1415)/(SRP!$C$21:$C$25&gt;=E1415),SRP!$D$21:$D$25)*(G1415/100)*(E1415/1000)),
IF(AND(C1415="Ready to Drink",D1415="RTD-One Pour Cocktail&gt;7%&lt;=14.5"),
SUM(LOOKUP(2,1/(SRP!$B$16:$B$20&lt;=E1415)/(SRP!$C$16:$C$20&gt;=E1415),SRP!$D$16:$D$20)*(G1415/100)*(E1415/1000)),
IF(C1415="Ready to Drink",
SUM(LOOKUP(2,1/(SRP!$B$11:$B$15&lt;=E1415)/(SRP!$C$11:$C$15&gt;=E1415),SRP!$D$11:$D$15)*(G1415/100)*(E1415/1000)),
0)))))),2)</f>
        <v>1.92</v>
      </c>
      <c r="L1415" s="173" t="str">
        <f t="shared" si="22"/>
        <v>Beer473</v>
      </c>
      <c r="M1415" s="154">
        <f>VLOOKUP(L1415,'Slope %'!C:D,2,0)</f>
        <v>0.12</v>
      </c>
    </row>
    <row r="1416" spans="1:13" x14ac:dyDescent="0.25">
      <c r="A1416" s="169">
        <v>25696</v>
      </c>
      <c r="B1416" s="170" t="s">
        <v>1364</v>
      </c>
      <c r="C1416" s="170" t="s">
        <v>11</v>
      </c>
      <c r="D1416" s="170" t="s">
        <v>303</v>
      </c>
      <c r="E1416" s="170">
        <v>473</v>
      </c>
      <c r="F1416" s="170">
        <v>24</v>
      </c>
      <c r="G1416" s="171">
        <v>7.5</v>
      </c>
      <c r="H1416" s="170" t="s">
        <v>1362</v>
      </c>
      <c r="I1416" s="171">
        <v>4.49</v>
      </c>
      <c r="J1416" s="169">
        <v>1</v>
      </c>
      <c r="K1416" s="154" cm="1">
        <f t="array" ref="K1416">ROUND(
IF(C1416="Beer",
SUM(LOOKUP(2,1/(SRP!$B$8:$B$10&lt;=E1416)/(SRP!$C$8:$C$10&gt;=E1416),SRP!$D$8:$D$10)*(G1416/100)*(E1416/1000)),
IF(C1416="Spirits",
SUM(LOOKUP(2,1/(SRP!$B$2:$B$7&lt;=E1416)/(SRP!$C$2:$C$7&gt;=E1416),SRP!$D$2:$D$7)*(G1416/100)*(E1416/1000)),
IF(AND(C1416="Wine",D1416="Fortified Wines"),
SUM(LOOKUP(2,1/(SRP!$B$26:$B$29&lt;=E1416)/(SRP!$C$26:$C$29&gt;=E1416),SRP!$D$26:$D$29)*(G1416/100)*(E1416/1000)),
IF(C1416="Wine",
SUM(LOOKUP(2,1/(SRP!$B$21:$B$25&lt;=E1416)/(SRP!$C$21:$C$25&gt;=E1416),SRP!$D$21:$D$25)*(G1416/100)*(E1416/1000)),
IF(AND(C1416="Ready to Drink",D1416="RTD-One Pour Cocktail&gt;7%&lt;=14.5"),
SUM(LOOKUP(2,1/(SRP!$B$16:$B$20&lt;=E1416)/(SRP!$C$16:$C$20&gt;=E1416),SRP!$D$16:$D$20)*(G1416/100)*(E1416/1000)),
IF(C1416="Ready to Drink",
SUM(LOOKUP(2,1/(SRP!$B$11:$B$15&lt;=E1416)/(SRP!$C$11:$C$15&gt;=E1416),SRP!$D$11:$D$15)*(G1416/100)*(E1416/1000)),
0)))))),2)</f>
        <v>2.77</v>
      </c>
      <c r="L1416" s="173" t="str">
        <f t="shared" si="22"/>
        <v>Beer473</v>
      </c>
      <c r="M1416" s="154">
        <f>VLOOKUP(L1416,'Slope %'!C:D,2,0)</f>
        <v>0.12</v>
      </c>
    </row>
    <row r="1417" spans="1:13" x14ac:dyDescent="0.25">
      <c r="A1417" s="169">
        <v>25696</v>
      </c>
      <c r="B1417" s="170" t="s">
        <v>1364</v>
      </c>
      <c r="C1417" s="170" t="s">
        <v>11</v>
      </c>
      <c r="D1417" s="170" t="s">
        <v>303</v>
      </c>
      <c r="E1417" s="170">
        <v>473</v>
      </c>
      <c r="F1417" s="170">
        <v>24</v>
      </c>
      <c r="G1417" s="171">
        <v>7.5</v>
      </c>
      <c r="H1417" s="170" t="s">
        <v>1362</v>
      </c>
      <c r="I1417" s="171">
        <v>4.49</v>
      </c>
      <c r="J1417" s="169">
        <v>1</v>
      </c>
      <c r="K1417" s="154" cm="1">
        <f t="array" ref="K1417">ROUND(
IF(C1417="Beer",
SUM(LOOKUP(2,1/(SRP!$B$8:$B$10&lt;=E1417)/(SRP!$C$8:$C$10&gt;=E1417),SRP!$D$8:$D$10)*(G1417/100)*(E1417/1000)),
IF(C1417="Spirits",
SUM(LOOKUP(2,1/(SRP!$B$2:$B$7&lt;=E1417)/(SRP!$C$2:$C$7&gt;=E1417),SRP!$D$2:$D$7)*(G1417/100)*(E1417/1000)),
IF(AND(C1417="Wine",D1417="Fortified Wines"),
SUM(LOOKUP(2,1/(SRP!$B$26:$B$29&lt;=E1417)/(SRP!$C$26:$C$29&gt;=E1417),SRP!$D$26:$D$29)*(G1417/100)*(E1417/1000)),
IF(C1417="Wine",
SUM(LOOKUP(2,1/(SRP!$B$21:$B$25&lt;=E1417)/(SRP!$C$21:$C$25&gt;=E1417),SRP!$D$21:$D$25)*(G1417/100)*(E1417/1000)),
IF(AND(C1417="Ready to Drink",D1417="RTD-One Pour Cocktail&gt;7%&lt;=14.5"),
SUM(LOOKUP(2,1/(SRP!$B$16:$B$20&lt;=E1417)/(SRP!$C$16:$C$20&gt;=E1417),SRP!$D$16:$D$20)*(G1417/100)*(E1417/1000)),
IF(C1417="Ready to Drink",
SUM(LOOKUP(2,1/(SRP!$B$11:$B$15&lt;=E1417)/(SRP!$C$11:$C$15&gt;=E1417),SRP!$D$11:$D$15)*(G1417/100)*(E1417/1000)),
0)))))),2)</f>
        <v>2.77</v>
      </c>
      <c r="L1417" s="173" t="str">
        <f t="shared" si="22"/>
        <v>Beer473</v>
      </c>
      <c r="M1417" s="154">
        <f>VLOOKUP(L1417,'Slope %'!C:D,2,0)</f>
        <v>0.12</v>
      </c>
    </row>
    <row r="1418" spans="1:13" x14ac:dyDescent="0.25">
      <c r="A1418" s="169">
        <v>25697</v>
      </c>
      <c r="B1418" s="170" t="s">
        <v>1365</v>
      </c>
      <c r="C1418" s="170" t="s">
        <v>11</v>
      </c>
      <c r="D1418" s="170" t="s">
        <v>211</v>
      </c>
      <c r="E1418" s="170">
        <v>473</v>
      </c>
      <c r="F1418" s="170">
        <v>24</v>
      </c>
      <c r="G1418" s="171">
        <v>4</v>
      </c>
      <c r="H1418" s="170" t="s">
        <v>105</v>
      </c>
      <c r="I1418" s="171">
        <v>4.09</v>
      </c>
      <c r="J1418" s="169">
        <v>1</v>
      </c>
      <c r="K1418" s="154" cm="1">
        <f t="array" ref="K1418">ROUND(
IF(C1418="Beer",
SUM(LOOKUP(2,1/(SRP!$B$8:$B$10&lt;=E1418)/(SRP!$C$8:$C$10&gt;=E1418),SRP!$D$8:$D$10)*(G1418/100)*(E1418/1000)),
IF(C1418="Spirits",
SUM(LOOKUP(2,1/(SRP!$B$2:$B$7&lt;=E1418)/(SRP!$C$2:$C$7&gt;=E1418),SRP!$D$2:$D$7)*(G1418/100)*(E1418/1000)),
IF(AND(C1418="Wine",D1418="Fortified Wines"),
SUM(LOOKUP(2,1/(SRP!$B$26:$B$29&lt;=E1418)/(SRP!$C$26:$C$29&gt;=E1418),SRP!$D$26:$D$29)*(G1418/100)*(E1418/1000)),
IF(C1418="Wine",
SUM(LOOKUP(2,1/(SRP!$B$21:$B$25&lt;=E1418)/(SRP!$C$21:$C$25&gt;=E1418),SRP!$D$21:$D$25)*(G1418/100)*(E1418/1000)),
IF(AND(C1418="Ready to Drink",D1418="RTD-One Pour Cocktail&gt;7%&lt;=14.5"),
SUM(LOOKUP(2,1/(SRP!$B$16:$B$20&lt;=E1418)/(SRP!$C$16:$C$20&gt;=E1418),SRP!$D$16:$D$20)*(G1418/100)*(E1418/1000)),
IF(C1418="Ready to Drink",
SUM(LOOKUP(2,1/(SRP!$B$11:$B$15&lt;=E1418)/(SRP!$C$11:$C$15&gt;=E1418),SRP!$D$11:$D$15)*(G1418/100)*(E1418/1000)),
0)))))),2)</f>
        <v>1.48</v>
      </c>
      <c r="L1418" s="173" t="str">
        <f t="shared" si="22"/>
        <v>Beer473</v>
      </c>
      <c r="M1418" s="154">
        <f>VLOOKUP(L1418,'Slope %'!C:D,2,0)</f>
        <v>0.12</v>
      </c>
    </row>
    <row r="1419" spans="1:13" x14ac:dyDescent="0.25">
      <c r="A1419" s="169">
        <v>25697</v>
      </c>
      <c r="B1419" s="170" t="s">
        <v>1365</v>
      </c>
      <c r="C1419" s="170" t="s">
        <v>11</v>
      </c>
      <c r="D1419" s="170" t="s">
        <v>211</v>
      </c>
      <c r="E1419" s="170">
        <v>473</v>
      </c>
      <c r="F1419" s="170">
        <v>24</v>
      </c>
      <c r="G1419" s="171">
        <v>4</v>
      </c>
      <c r="H1419" s="170" t="s">
        <v>105</v>
      </c>
      <c r="I1419" s="171">
        <v>4.09</v>
      </c>
      <c r="J1419" s="169">
        <v>1</v>
      </c>
      <c r="K1419" s="154" cm="1">
        <f t="array" ref="K1419">ROUND(
IF(C1419="Beer",
SUM(LOOKUP(2,1/(SRP!$B$8:$B$10&lt;=E1419)/(SRP!$C$8:$C$10&gt;=E1419),SRP!$D$8:$D$10)*(G1419/100)*(E1419/1000)),
IF(C1419="Spirits",
SUM(LOOKUP(2,1/(SRP!$B$2:$B$7&lt;=E1419)/(SRP!$C$2:$C$7&gt;=E1419),SRP!$D$2:$D$7)*(G1419/100)*(E1419/1000)),
IF(AND(C1419="Wine",D1419="Fortified Wines"),
SUM(LOOKUP(2,1/(SRP!$B$26:$B$29&lt;=E1419)/(SRP!$C$26:$C$29&gt;=E1419),SRP!$D$26:$D$29)*(G1419/100)*(E1419/1000)),
IF(C1419="Wine",
SUM(LOOKUP(2,1/(SRP!$B$21:$B$25&lt;=E1419)/(SRP!$C$21:$C$25&gt;=E1419),SRP!$D$21:$D$25)*(G1419/100)*(E1419/1000)),
IF(AND(C1419="Ready to Drink",D1419="RTD-One Pour Cocktail&gt;7%&lt;=14.5"),
SUM(LOOKUP(2,1/(SRP!$B$16:$B$20&lt;=E1419)/(SRP!$C$16:$C$20&gt;=E1419),SRP!$D$16:$D$20)*(G1419/100)*(E1419/1000)),
IF(C1419="Ready to Drink",
SUM(LOOKUP(2,1/(SRP!$B$11:$B$15&lt;=E1419)/(SRP!$C$11:$C$15&gt;=E1419),SRP!$D$11:$D$15)*(G1419/100)*(E1419/1000)),
0)))))),2)</f>
        <v>1.48</v>
      </c>
      <c r="L1419" s="173" t="str">
        <f t="shared" si="22"/>
        <v>Beer473</v>
      </c>
      <c r="M1419" s="154">
        <f>VLOOKUP(L1419,'Slope %'!C:D,2,0)</f>
        <v>0.12</v>
      </c>
    </row>
    <row r="1420" spans="1:13" x14ac:dyDescent="0.25">
      <c r="A1420" s="169">
        <v>25706</v>
      </c>
      <c r="B1420" s="170" t="s">
        <v>1366</v>
      </c>
      <c r="C1420" s="170" t="s">
        <v>24</v>
      </c>
      <c r="D1420" s="170" t="s">
        <v>127</v>
      </c>
      <c r="E1420" s="170">
        <v>750</v>
      </c>
      <c r="F1420" s="170">
        <v>12</v>
      </c>
      <c r="G1420" s="171">
        <v>14.5</v>
      </c>
      <c r="H1420" s="170" t="s">
        <v>96</v>
      </c>
      <c r="I1420" s="171">
        <v>22.99</v>
      </c>
      <c r="J1420" s="169">
        <v>1</v>
      </c>
      <c r="K1420" s="154" cm="1">
        <f t="array" ref="K1420">ROUND(
IF(C1420="Beer",
SUM(LOOKUP(2,1/(SRP!$B$8:$B$10&lt;=E1420)/(SRP!$C$8:$C$10&gt;=E1420),SRP!$D$8:$D$10)*(G1420/100)*(E1420/1000)),
IF(C1420="Spirits",
SUM(LOOKUP(2,1/(SRP!$B$2:$B$7&lt;=E1420)/(SRP!$C$2:$C$7&gt;=E1420),SRP!$D$2:$D$7)*(G1420/100)*(E1420/1000)),
IF(AND(C1420="Wine",D1420="Fortified Wines"),
SUM(LOOKUP(2,1/(SRP!$B$26:$B$29&lt;=E1420)/(SRP!$C$26:$C$29&gt;=E1420),SRP!$D$26:$D$29)*(G1420/100)*(E1420/1000)),
IF(C1420="Wine",
SUM(LOOKUP(2,1/(SRP!$B$21:$B$25&lt;=E1420)/(SRP!$C$21:$C$25&gt;=E1420),SRP!$D$21:$D$25)*(G1420/100)*(E1420/1000)),
IF(AND(C1420="Ready to Drink",D1420="RTD-One Pour Cocktail&gt;7%&lt;=14.5"),
SUM(LOOKUP(2,1/(SRP!$B$16:$B$20&lt;=E1420)/(SRP!$C$16:$C$20&gt;=E1420),SRP!$D$16:$D$20)*(G1420/100)*(E1420/1000)),
IF(C1420="Ready to Drink",
SUM(LOOKUP(2,1/(SRP!$B$11:$B$15&lt;=E1420)/(SRP!$C$11:$C$15&gt;=E1420),SRP!$D$11:$D$15)*(G1420/100)*(E1420/1000)),
0)))))),2)</f>
        <v>8.49</v>
      </c>
      <c r="L1420" s="173" t="str">
        <f t="shared" si="22"/>
        <v>Wine750</v>
      </c>
      <c r="M1420" s="154">
        <f>VLOOKUP(L1420,'Slope %'!C:D,2,0)</f>
        <v>0.1</v>
      </c>
    </row>
    <row r="1421" spans="1:13" x14ac:dyDescent="0.25">
      <c r="A1421" s="169">
        <v>25711</v>
      </c>
      <c r="B1421" s="170" t="s">
        <v>1367</v>
      </c>
      <c r="C1421" s="170" t="s">
        <v>15</v>
      </c>
      <c r="D1421" s="170" t="s">
        <v>51</v>
      </c>
      <c r="E1421" s="170">
        <v>750</v>
      </c>
      <c r="F1421" s="170">
        <v>6</v>
      </c>
      <c r="G1421" s="171">
        <v>46</v>
      </c>
      <c r="H1421" s="170" t="s">
        <v>35</v>
      </c>
      <c r="I1421" s="171">
        <v>55.99</v>
      </c>
      <c r="J1421" s="169">
        <v>1</v>
      </c>
      <c r="K1421" s="154" cm="1">
        <f t="array" ref="K1421">ROUND(
IF(C1421="Beer",
SUM(LOOKUP(2,1/(SRP!$B$8:$B$10&lt;=E1421)/(SRP!$C$8:$C$10&gt;=E1421),SRP!$D$8:$D$10)*(G1421/100)*(E1421/1000)),
IF(C1421="Spirits",
SUM(LOOKUP(2,1/(SRP!$B$2:$B$7&lt;=E1421)/(SRP!$C$2:$C$7&gt;=E1421),SRP!$D$2:$D$7)*(G1421/100)*(E1421/1000)),
IF(AND(C1421="Wine",D1421="Fortified Wines"),
SUM(LOOKUP(2,1/(SRP!$B$26:$B$29&lt;=E1421)/(SRP!$C$26:$C$29&gt;=E1421),SRP!$D$26:$D$29)*(G1421/100)*(E1421/1000)),
IF(C1421="Wine",
SUM(LOOKUP(2,1/(SRP!$B$21:$B$25&lt;=E1421)/(SRP!$C$21:$C$25&gt;=E1421),SRP!$D$21:$D$25)*(G1421/100)*(E1421/1000)),
IF(AND(C1421="Ready to Drink",D1421="RTD-One Pour Cocktail&gt;7%&lt;=14.5"),
SUM(LOOKUP(2,1/(SRP!$B$16:$B$20&lt;=E1421)/(SRP!$C$16:$C$20&gt;=E1421),SRP!$D$16:$D$20)*(G1421/100)*(E1421/1000)),
IF(C1421="Ready to Drink",
SUM(LOOKUP(2,1/(SRP!$B$11:$B$15&lt;=E1421)/(SRP!$C$11:$C$15&gt;=E1421),SRP!$D$11:$D$15)*(G1421/100)*(E1421/1000)),
0)))))),2)</f>
        <v>26.93</v>
      </c>
      <c r="L1421" s="173" t="str">
        <f t="shared" si="22"/>
        <v>Spirits750</v>
      </c>
      <c r="M1421" s="154">
        <f>VLOOKUP(L1421,'Slope %'!C:D,2,0)</f>
        <v>7.0000000000000007E-2</v>
      </c>
    </row>
    <row r="1422" spans="1:13" x14ac:dyDescent="0.25">
      <c r="A1422" s="169">
        <v>25744</v>
      </c>
      <c r="B1422" s="170" t="s">
        <v>1368</v>
      </c>
      <c r="C1422" s="170" t="s">
        <v>24</v>
      </c>
      <c r="D1422" s="170" t="s">
        <v>166</v>
      </c>
      <c r="E1422" s="170">
        <v>3000</v>
      </c>
      <c r="F1422" s="170">
        <v>4</v>
      </c>
      <c r="G1422" s="171">
        <v>12</v>
      </c>
      <c r="H1422" s="170" t="s">
        <v>22</v>
      </c>
      <c r="I1422" s="171">
        <v>52.59</v>
      </c>
      <c r="J1422" s="169">
        <v>1</v>
      </c>
      <c r="K1422" s="154" cm="1">
        <f t="array" ref="K1422">ROUND(
IF(C1422="Beer",
SUM(LOOKUP(2,1/(SRP!$B$8:$B$10&lt;=E1422)/(SRP!$C$8:$C$10&gt;=E1422),SRP!$D$8:$D$10)*(G1422/100)*(E1422/1000)),
IF(C1422="Spirits",
SUM(LOOKUP(2,1/(SRP!$B$2:$B$7&lt;=E1422)/(SRP!$C$2:$C$7&gt;=E1422),SRP!$D$2:$D$7)*(G1422/100)*(E1422/1000)),
IF(AND(C1422="Wine",D1422="Fortified Wines"),
SUM(LOOKUP(2,1/(SRP!$B$26:$B$29&lt;=E1422)/(SRP!$C$26:$C$29&gt;=E1422),SRP!$D$26:$D$29)*(G1422/100)*(E1422/1000)),
IF(C1422="Wine",
SUM(LOOKUP(2,1/(SRP!$B$21:$B$25&lt;=E1422)/(SRP!$C$21:$C$25&gt;=E1422),SRP!$D$21:$D$25)*(G1422/100)*(E1422/1000)),
IF(AND(C1422="Ready to Drink",D1422="RTD-One Pour Cocktail&gt;7%&lt;=14.5"),
SUM(LOOKUP(2,1/(SRP!$B$16:$B$20&lt;=E1422)/(SRP!$C$16:$C$20&gt;=E1422),SRP!$D$16:$D$20)*(G1422/100)*(E1422/1000)),
IF(C1422="Ready to Drink",
SUM(LOOKUP(2,1/(SRP!$B$11:$B$15&lt;=E1422)/(SRP!$C$11:$C$15&gt;=E1422),SRP!$D$11:$D$15)*(G1422/100)*(E1422/1000)),
0)))))),2)</f>
        <v>28.11</v>
      </c>
      <c r="L1422" s="173" t="str">
        <f t="shared" si="22"/>
        <v>Wine3000</v>
      </c>
      <c r="M1422" s="154">
        <f>VLOOKUP(L1422,'Slope %'!C:D,2,0)</f>
        <v>0.05</v>
      </c>
    </row>
    <row r="1423" spans="1:13" x14ac:dyDescent="0.25">
      <c r="A1423" s="169">
        <v>25751</v>
      </c>
      <c r="B1423" s="170" t="s">
        <v>1369</v>
      </c>
      <c r="C1423" s="170" t="s">
        <v>11</v>
      </c>
      <c r="D1423" s="170" t="s">
        <v>211</v>
      </c>
      <c r="E1423" s="170">
        <v>5325</v>
      </c>
      <c r="F1423" s="170">
        <v>1</v>
      </c>
      <c r="G1423" s="171">
        <v>4</v>
      </c>
      <c r="H1423" s="170" t="s">
        <v>105</v>
      </c>
      <c r="I1423" s="171">
        <v>37.49</v>
      </c>
      <c r="J1423" s="169">
        <v>15</v>
      </c>
      <c r="K1423" s="154" cm="1">
        <f t="array" ref="K1423">ROUND(
IF(C1423="Beer",
SUM(LOOKUP(2,1/(SRP!$B$8:$B$10&lt;=E1423)/(SRP!$C$8:$C$10&gt;=E1423),SRP!$D$8:$D$10)*(G1423/100)*(E1423/1000)),
IF(C1423="Spirits",
SUM(LOOKUP(2,1/(SRP!$B$2:$B$7&lt;=E1423)/(SRP!$C$2:$C$7&gt;=E1423),SRP!$D$2:$D$7)*(G1423/100)*(E1423/1000)),
IF(AND(C1423="Wine",D1423="Fortified Wines"),
SUM(LOOKUP(2,1/(SRP!$B$26:$B$29&lt;=E1423)/(SRP!$C$26:$C$29&gt;=E1423),SRP!$D$26:$D$29)*(G1423/100)*(E1423/1000)),
IF(C1423="Wine",
SUM(LOOKUP(2,1/(SRP!$B$21:$B$25&lt;=E1423)/(SRP!$C$21:$C$25&gt;=E1423),SRP!$D$21:$D$25)*(G1423/100)*(E1423/1000)),
IF(AND(C1423="Ready to Drink",D1423="RTD-One Pour Cocktail&gt;7%&lt;=14.5"),
SUM(LOOKUP(2,1/(SRP!$B$16:$B$20&lt;=E1423)/(SRP!$C$16:$C$20&gt;=E1423),SRP!$D$16:$D$20)*(G1423/100)*(E1423/1000)),
IF(C1423="Ready to Drink",
SUM(LOOKUP(2,1/(SRP!$B$11:$B$15&lt;=E1423)/(SRP!$C$11:$C$15&gt;=E1423),SRP!$D$11:$D$15)*(G1423/100)*(E1423/1000)),
0)))))),2)</f>
        <v>16.63</v>
      </c>
      <c r="L1423" s="173" t="str">
        <f t="shared" si="22"/>
        <v>Beer5325</v>
      </c>
      <c r="M1423" s="154">
        <f>VLOOKUP(L1423,'Slope %'!C:D,2,0)</f>
        <v>0.05</v>
      </c>
    </row>
    <row r="1424" spans="1:13" x14ac:dyDescent="0.25">
      <c r="A1424" s="169">
        <v>25751</v>
      </c>
      <c r="B1424" s="170" t="s">
        <v>1369</v>
      </c>
      <c r="C1424" s="170" t="s">
        <v>11</v>
      </c>
      <c r="D1424" s="170" t="s">
        <v>211</v>
      </c>
      <c r="E1424" s="170">
        <v>5325</v>
      </c>
      <c r="F1424" s="170">
        <v>1</v>
      </c>
      <c r="G1424" s="171">
        <v>4</v>
      </c>
      <c r="H1424" s="170" t="s">
        <v>105</v>
      </c>
      <c r="I1424" s="171">
        <v>37.49</v>
      </c>
      <c r="J1424" s="169">
        <v>15</v>
      </c>
      <c r="K1424" s="154" cm="1">
        <f t="array" ref="K1424">ROUND(
IF(C1424="Beer",
SUM(LOOKUP(2,1/(SRP!$B$8:$B$10&lt;=E1424)/(SRP!$C$8:$C$10&gt;=E1424),SRP!$D$8:$D$10)*(G1424/100)*(E1424/1000)),
IF(C1424="Spirits",
SUM(LOOKUP(2,1/(SRP!$B$2:$B$7&lt;=E1424)/(SRP!$C$2:$C$7&gt;=E1424),SRP!$D$2:$D$7)*(G1424/100)*(E1424/1000)),
IF(AND(C1424="Wine",D1424="Fortified Wines"),
SUM(LOOKUP(2,1/(SRP!$B$26:$B$29&lt;=E1424)/(SRP!$C$26:$C$29&gt;=E1424),SRP!$D$26:$D$29)*(G1424/100)*(E1424/1000)),
IF(C1424="Wine",
SUM(LOOKUP(2,1/(SRP!$B$21:$B$25&lt;=E1424)/(SRP!$C$21:$C$25&gt;=E1424),SRP!$D$21:$D$25)*(G1424/100)*(E1424/1000)),
IF(AND(C1424="Ready to Drink",D1424="RTD-One Pour Cocktail&gt;7%&lt;=14.5"),
SUM(LOOKUP(2,1/(SRP!$B$16:$B$20&lt;=E1424)/(SRP!$C$16:$C$20&gt;=E1424),SRP!$D$16:$D$20)*(G1424/100)*(E1424/1000)),
IF(C1424="Ready to Drink",
SUM(LOOKUP(2,1/(SRP!$B$11:$B$15&lt;=E1424)/(SRP!$C$11:$C$15&gt;=E1424),SRP!$D$11:$D$15)*(G1424/100)*(E1424/1000)),
0)))))),2)</f>
        <v>16.63</v>
      </c>
      <c r="L1424" s="173" t="str">
        <f t="shared" si="22"/>
        <v>Beer5325</v>
      </c>
      <c r="M1424" s="154">
        <f>VLOOKUP(L1424,'Slope %'!C:D,2,0)</f>
        <v>0.05</v>
      </c>
    </row>
    <row r="1425" spans="1:13" x14ac:dyDescent="0.25">
      <c r="A1425" s="169">
        <v>25757</v>
      </c>
      <c r="B1425" s="170" t="s">
        <v>1370</v>
      </c>
      <c r="C1425" s="170" t="s">
        <v>24</v>
      </c>
      <c r="D1425" s="170" t="s">
        <v>191</v>
      </c>
      <c r="E1425" s="170">
        <v>4000</v>
      </c>
      <c r="F1425" s="170">
        <v>4</v>
      </c>
      <c r="G1425" s="171">
        <v>13</v>
      </c>
      <c r="H1425" s="170" t="s">
        <v>32</v>
      </c>
      <c r="I1425" s="171">
        <v>45.99</v>
      </c>
      <c r="J1425" s="169">
        <v>1</v>
      </c>
      <c r="K1425" s="154" cm="1">
        <f t="array" ref="K1425">ROUND(
IF(C1425="Beer",
SUM(LOOKUP(2,1/(SRP!$B$8:$B$10&lt;=E1425)/(SRP!$C$8:$C$10&gt;=E1425),SRP!$D$8:$D$10)*(G1425/100)*(E1425/1000)),
IF(C1425="Spirits",
SUM(LOOKUP(2,1/(SRP!$B$2:$B$7&lt;=E1425)/(SRP!$C$2:$C$7&gt;=E1425),SRP!$D$2:$D$7)*(G1425/100)*(E1425/1000)),
IF(AND(C1425="Wine",D1425="Fortified Wines"),
SUM(LOOKUP(2,1/(SRP!$B$26:$B$29&lt;=E1425)/(SRP!$C$26:$C$29&gt;=E1425),SRP!$D$26:$D$29)*(G1425/100)*(E1425/1000)),
IF(C1425="Wine",
SUM(LOOKUP(2,1/(SRP!$B$21:$B$25&lt;=E1425)/(SRP!$C$21:$C$25&gt;=E1425),SRP!$D$21:$D$25)*(G1425/100)*(E1425/1000)),
IF(AND(C1425="Ready to Drink",D1425="RTD-One Pour Cocktail&gt;7%&lt;=14.5"),
SUM(LOOKUP(2,1/(SRP!$B$16:$B$20&lt;=E1425)/(SRP!$C$16:$C$20&gt;=E1425),SRP!$D$16:$D$20)*(G1425/100)*(E1425/1000)),
IF(C1425="Ready to Drink",
SUM(LOOKUP(2,1/(SRP!$B$11:$B$15&lt;=E1425)/(SRP!$C$11:$C$15&gt;=E1425),SRP!$D$11:$D$15)*(G1425/100)*(E1425/1000)),
0)))))),2)</f>
        <v>33.81</v>
      </c>
      <c r="L1425" s="173" t="str">
        <f t="shared" si="22"/>
        <v>Wine4000</v>
      </c>
      <c r="M1425" s="154">
        <f>VLOOKUP(L1425,'Slope %'!C:D,2,0)</f>
        <v>0.05</v>
      </c>
    </row>
    <row r="1426" spans="1:13" x14ac:dyDescent="0.25">
      <c r="A1426" s="169">
        <v>25775</v>
      </c>
      <c r="B1426" s="170" t="s">
        <v>1371</v>
      </c>
      <c r="C1426" s="170" t="s">
        <v>24</v>
      </c>
      <c r="D1426" s="170" t="s">
        <v>58</v>
      </c>
      <c r="E1426" s="170">
        <v>750</v>
      </c>
      <c r="F1426" s="170">
        <v>12</v>
      </c>
      <c r="G1426" s="171">
        <v>12</v>
      </c>
      <c r="H1426" s="170" t="s">
        <v>22</v>
      </c>
      <c r="I1426" s="171">
        <v>17.989999999999998</v>
      </c>
      <c r="J1426" s="169">
        <v>1</v>
      </c>
      <c r="K1426" s="154" cm="1">
        <f t="array" ref="K1426">ROUND(
IF(C1426="Beer",
SUM(LOOKUP(2,1/(SRP!$B$8:$B$10&lt;=E1426)/(SRP!$C$8:$C$10&gt;=E1426),SRP!$D$8:$D$10)*(G1426/100)*(E1426/1000)),
IF(C1426="Spirits",
SUM(LOOKUP(2,1/(SRP!$B$2:$B$7&lt;=E1426)/(SRP!$C$2:$C$7&gt;=E1426),SRP!$D$2:$D$7)*(G1426/100)*(E1426/1000)),
IF(AND(C1426="Wine",D1426="Fortified Wines"),
SUM(LOOKUP(2,1/(SRP!$B$26:$B$29&lt;=E1426)/(SRP!$C$26:$C$29&gt;=E1426),SRP!$D$26:$D$29)*(G1426/100)*(E1426/1000)),
IF(C1426="Wine",
SUM(LOOKUP(2,1/(SRP!$B$21:$B$25&lt;=E1426)/(SRP!$C$21:$C$25&gt;=E1426),SRP!$D$21:$D$25)*(G1426/100)*(E1426/1000)),
IF(AND(C1426="Ready to Drink",D1426="RTD-One Pour Cocktail&gt;7%&lt;=14.5"),
SUM(LOOKUP(2,1/(SRP!$B$16:$B$20&lt;=E1426)/(SRP!$C$16:$C$20&gt;=E1426),SRP!$D$16:$D$20)*(G1426/100)*(E1426/1000)),
IF(C1426="Ready to Drink",
SUM(LOOKUP(2,1/(SRP!$B$11:$B$15&lt;=E1426)/(SRP!$C$11:$C$15&gt;=E1426),SRP!$D$11:$D$15)*(G1426/100)*(E1426/1000)),
0)))))),2)</f>
        <v>7.03</v>
      </c>
      <c r="L1426" s="173" t="str">
        <f t="shared" si="22"/>
        <v>Wine750</v>
      </c>
      <c r="M1426" s="154">
        <f>VLOOKUP(L1426,'Slope %'!C:D,2,0)</f>
        <v>0.1</v>
      </c>
    </row>
    <row r="1427" spans="1:13" x14ac:dyDescent="0.25">
      <c r="A1427" s="169">
        <v>25787</v>
      </c>
      <c r="B1427" s="170" t="s">
        <v>1372</v>
      </c>
      <c r="C1427" s="170" t="s">
        <v>24</v>
      </c>
      <c r="D1427" s="170" t="s">
        <v>68</v>
      </c>
      <c r="E1427" s="170">
        <v>750</v>
      </c>
      <c r="F1427" s="170">
        <v>12</v>
      </c>
      <c r="G1427" s="171">
        <v>13.5</v>
      </c>
      <c r="H1427" s="170" t="s">
        <v>256</v>
      </c>
      <c r="I1427" s="171">
        <v>10.99</v>
      </c>
      <c r="J1427" s="169">
        <v>1</v>
      </c>
      <c r="K1427" s="154" cm="1">
        <f t="array" ref="K1427">ROUND(
IF(C1427="Beer",
SUM(LOOKUP(2,1/(SRP!$B$8:$B$10&lt;=E1427)/(SRP!$C$8:$C$10&gt;=E1427),SRP!$D$8:$D$10)*(G1427/100)*(E1427/1000)),
IF(C1427="Spirits",
SUM(LOOKUP(2,1/(SRP!$B$2:$B$7&lt;=E1427)/(SRP!$C$2:$C$7&gt;=E1427),SRP!$D$2:$D$7)*(G1427/100)*(E1427/1000)),
IF(AND(C1427="Wine",D1427="Fortified Wines"),
SUM(LOOKUP(2,1/(SRP!$B$26:$B$29&lt;=E1427)/(SRP!$C$26:$C$29&gt;=E1427),SRP!$D$26:$D$29)*(G1427/100)*(E1427/1000)),
IF(C1427="Wine",
SUM(LOOKUP(2,1/(SRP!$B$21:$B$25&lt;=E1427)/(SRP!$C$21:$C$25&gt;=E1427),SRP!$D$21:$D$25)*(G1427/100)*(E1427/1000)),
IF(AND(C1427="Ready to Drink",D1427="RTD-One Pour Cocktail&gt;7%&lt;=14.5"),
SUM(LOOKUP(2,1/(SRP!$B$16:$B$20&lt;=E1427)/(SRP!$C$16:$C$20&gt;=E1427),SRP!$D$16:$D$20)*(G1427/100)*(E1427/1000)),
IF(C1427="Ready to Drink",
SUM(LOOKUP(2,1/(SRP!$B$11:$B$15&lt;=E1427)/(SRP!$C$11:$C$15&gt;=E1427),SRP!$D$11:$D$15)*(G1427/100)*(E1427/1000)),
0)))))),2)</f>
        <v>7.9</v>
      </c>
      <c r="L1427" s="173" t="str">
        <f t="shared" si="22"/>
        <v>Wine750</v>
      </c>
      <c r="M1427" s="154">
        <f>VLOOKUP(L1427,'Slope %'!C:D,2,0)</f>
        <v>0.1</v>
      </c>
    </row>
    <row r="1428" spans="1:13" x14ac:dyDescent="0.25">
      <c r="A1428" s="169">
        <v>25793</v>
      </c>
      <c r="B1428" s="170" t="s">
        <v>1373</v>
      </c>
      <c r="C1428" s="170" t="s">
        <v>24</v>
      </c>
      <c r="D1428" s="170" t="s">
        <v>34</v>
      </c>
      <c r="E1428" s="170">
        <v>750</v>
      </c>
      <c r="F1428" s="170">
        <v>12</v>
      </c>
      <c r="G1428" s="171">
        <v>13.3</v>
      </c>
      <c r="H1428" s="170" t="s">
        <v>26</v>
      </c>
      <c r="I1428" s="171">
        <v>44.99</v>
      </c>
      <c r="J1428" s="169">
        <v>1</v>
      </c>
      <c r="K1428" s="154" cm="1">
        <f t="array" ref="K1428">ROUND(
IF(C1428="Beer",
SUM(LOOKUP(2,1/(SRP!$B$8:$B$10&lt;=E1428)/(SRP!$C$8:$C$10&gt;=E1428),SRP!$D$8:$D$10)*(G1428/100)*(E1428/1000)),
IF(C1428="Spirits",
SUM(LOOKUP(2,1/(SRP!$B$2:$B$7&lt;=E1428)/(SRP!$C$2:$C$7&gt;=E1428),SRP!$D$2:$D$7)*(G1428/100)*(E1428/1000)),
IF(AND(C1428="Wine",D1428="Fortified Wines"),
SUM(LOOKUP(2,1/(SRP!$B$26:$B$29&lt;=E1428)/(SRP!$C$26:$C$29&gt;=E1428),SRP!$D$26:$D$29)*(G1428/100)*(E1428/1000)),
IF(C1428="Wine",
SUM(LOOKUP(2,1/(SRP!$B$21:$B$25&lt;=E1428)/(SRP!$C$21:$C$25&gt;=E1428),SRP!$D$21:$D$25)*(G1428/100)*(E1428/1000)),
IF(AND(C1428="Ready to Drink",D1428="RTD-One Pour Cocktail&gt;7%&lt;=14.5"),
SUM(LOOKUP(2,1/(SRP!$B$16:$B$20&lt;=E1428)/(SRP!$C$16:$C$20&gt;=E1428),SRP!$D$16:$D$20)*(G1428/100)*(E1428/1000)),
IF(C1428="Ready to Drink",
SUM(LOOKUP(2,1/(SRP!$B$11:$B$15&lt;=E1428)/(SRP!$C$11:$C$15&gt;=E1428),SRP!$D$11:$D$15)*(G1428/100)*(E1428/1000)),
0)))))),2)</f>
        <v>7.79</v>
      </c>
      <c r="L1428" s="173" t="str">
        <f t="shared" si="22"/>
        <v>Wine750</v>
      </c>
      <c r="M1428" s="154">
        <f>VLOOKUP(L1428,'Slope %'!C:D,2,0)</f>
        <v>0.1</v>
      </c>
    </row>
    <row r="1429" spans="1:13" x14ac:dyDescent="0.25">
      <c r="A1429" s="169">
        <v>25805</v>
      </c>
      <c r="B1429" s="170" t="s">
        <v>1374</v>
      </c>
      <c r="C1429" s="170" t="s">
        <v>11</v>
      </c>
      <c r="D1429" s="170" t="s">
        <v>12</v>
      </c>
      <c r="E1429" s="170">
        <v>355</v>
      </c>
      <c r="F1429" s="170">
        <v>24</v>
      </c>
      <c r="G1429" s="171">
        <v>4.5999999999999996</v>
      </c>
      <c r="H1429" s="170" t="s">
        <v>54</v>
      </c>
      <c r="I1429" s="171">
        <v>3.09</v>
      </c>
      <c r="J1429" s="169">
        <v>1</v>
      </c>
      <c r="K1429" s="154" cm="1">
        <f t="array" ref="K1429">ROUND(
IF(C1429="Beer",
SUM(LOOKUP(2,1/(SRP!$B$8:$B$10&lt;=E1429)/(SRP!$C$8:$C$10&gt;=E1429),SRP!$D$8:$D$10)*(G1429/100)*(E1429/1000)),
IF(C1429="Spirits",
SUM(LOOKUP(2,1/(SRP!$B$2:$B$7&lt;=E1429)/(SRP!$C$2:$C$7&gt;=E1429),SRP!$D$2:$D$7)*(G1429/100)*(E1429/1000)),
IF(AND(C1429="Wine",D1429="Fortified Wines"),
SUM(LOOKUP(2,1/(SRP!$B$26:$B$29&lt;=E1429)/(SRP!$C$26:$C$29&gt;=E1429),SRP!$D$26:$D$29)*(G1429/100)*(E1429/1000)),
IF(C1429="Wine",
SUM(LOOKUP(2,1/(SRP!$B$21:$B$25&lt;=E1429)/(SRP!$C$21:$C$25&gt;=E1429),SRP!$D$21:$D$25)*(G1429/100)*(E1429/1000)),
IF(AND(C1429="Ready to Drink",D1429="RTD-One Pour Cocktail&gt;7%&lt;=14.5"),
SUM(LOOKUP(2,1/(SRP!$B$16:$B$20&lt;=E1429)/(SRP!$C$16:$C$20&gt;=E1429),SRP!$D$16:$D$20)*(G1429/100)*(E1429/1000)),
IF(C1429="Ready to Drink",
SUM(LOOKUP(2,1/(SRP!$B$11:$B$15&lt;=E1429)/(SRP!$C$11:$C$15&gt;=E1429),SRP!$D$11:$D$15)*(G1429/100)*(E1429/1000)),
0)))))),2)</f>
        <v>1.27</v>
      </c>
      <c r="L1429" s="173" t="str">
        <f t="shared" si="22"/>
        <v>Beer355</v>
      </c>
      <c r="M1429" s="154">
        <f>VLOOKUP(L1429,'Slope %'!C:D,2,0)</f>
        <v>0.12</v>
      </c>
    </row>
    <row r="1430" spans="1:13" x14ac:dyDescent="0.25">
      <c r="A1430" s="169">
        <v>25805</v>
      </c>
      <c r="B1430" s="170" t="s">
        <v>1374</v>
      </c>
      <c r="C1430" s="170" t="s">
        <v>11</v>
      </c>
      <c r="D1430" s="170" t="s">
        <v>12</v>
      </c>
      <c r="E1430" s="170">
        <v>355</v>
      </c>
      <c r="F1430" s="170">
        <v>24</v>
      </c>
      <c r="G1430" s="171">
        <v>4.5999999999999996</v>
      </c>
      <c r="H1430" s="170" t="s">
        <v>54</v>
      </c>
      <c r="I1430" s="171">
        <v>3.09</v>
      </c>
      <c r="J1430" s="169">
        <v>1</v>
      </c>
      <c r="K1430" s="154" cm="1">
        <f t="array" ref="K1430">ROUND(
IF(C1430="Beer",
SUM(LOOKUP(2,1/(SRP!$B$8:$B$10&lt;=E1430)/(SRP!$C$8:$C$10&gt;=E1430),SRP!$D$8:$D$10)*(G1430/100)*(E1430/1000)),
IF(C1430="Spirits",
SUM(LOOKUP(2,1/(SRP!$B$2:$B$7&lt;=E1430)/(SRP!$C$2:$C$7&gt;=E1430),SRP!$D$2:$D$7)*(G1430/100)*(E1430/1000)),
IF(AND(C1430="Wine",D1430="Fortified Wines"),
SUM(LOOKUP(2,1/(SRP!$B$26:$B$29&lt;=E1430)/(SRP!$C$26:$C$29&gt;=E1430),SRP!$D$26:$D$29)*(G1430/100)*(E1430/1000)),
IF(C1430="Wine",
SUM(LOOKUP(2,1/(SRP!$B$21:$B$25&lt;=E1430)/(SRP!$C$21:$C$25&gt;=E1430),SRP!$D$21:$D$25)*(G1430/100)*(E1430/1000)),
IF(AND(C1430="Ready to Drink",D1430="RTD-One Pour Cocktail&gt;7%&lt;=14.5"),
SUM(LOOKUP(2,1/(SRP!$B$16:$B$20&lt;=E1430)/(SRP!$C$16:$C$20&gt;=E1430),SRP!$D$16:$D$20)*(G1430/100)*(E1430/1000)),
IF(C1430="Ready to Drink",
SUM(LOOKUP(2,1/(SRP!$B$11:$B$15&lt;=E1430)/(SRP!$C$11:$C$15&gt;=E1430),SRP!$D$11:$D$15)*(G1430/100)*(E1430/1000)),
0)))))),2)</f>
        <v>1.27</v>
      </c>
      <c r="L1430" s="173" t="str">
        <f t="shared" si="22"/>
        <v>Beer355</v>
      </c>
      <c r="M1430" s="154">
        <f>VLOOKUP(L1430,'Slope %'!C:D,2,0)</f>
        <v>0.12</v>
      </c>
    </row>
    <row r="1431" spans="1:13" x14ac:dyDescent="0.25">
      <c r="A1431" s="169">
        <v>25847</v>
      </c>
      <c r="B1431" s="170" t="s">
        <v>1375</v>
      </c>
      <c r="C1431" s="170" t="s">
        <v>11</v>
      </c>
      <c r="D1431" s="170" t="s">
        <v>267</v>
      </c>
      <c r="E1431" s="170">
        <v>473</v>
      </c>
      <c r="F1431" s="170">
        <v>24</v>
      </c>
      <c r="G1431" s="171">
        <v>4.5999999999999996</v>
      </c>
      <c r="H1431" s="170" t="s">
        <v>1376</v>
      </c>
      <c r="I1431" s="171">
        <v>4.25</v>
      </c>
      <c r="J1431" s="169">
        <v>1</v>
      </c>
      <c r="K1431" s="154" cm="1">
        <f t="array" ref="K1431">ROUND(
IF(C1431="Beer",
SUM(LOOKUP(2,1/(SRP!$B$8:$B$10&lt;=E1431)/(SRP!$C$8:$C$10&gt;=E1431),SRP!$D$8:$D$10)*(G1431/100)*(E1431/1000)),
IF(C1431="Spirits",
SUM(LOOKUP(2,1/(SRP!$B$2:$B$7&lt;=E1431)/(SRP!$C$2:$C$7&gt;=E1431),SRP!$D$2:$D$7)*(G1431/100)*(E1431/1000)),
IF(AND(C1431="Wine",D1431="Fortified Wines"),
SUM(LOOKUP(2,1/(SRP!$B$26:$B$29&lt;=E1431)/(SRP!$C$26:$C$29&gt;=E1431),SRP!$D$26:$D$29)*(G1431/100)*(E1431/1000)),
IF(C1431="Wine",
SUM(LOOKUP(2,1/(SRP!$B$21:$B$25&lt;=E1431)/(SRP!$C$21:$C$25&gt;=E1431),SRP!$D$21:$D$25)*(G1431/100)*(E1431/1000)),
IF(AND(C1431="Ready to Drink",D1431="RTD-One Pour Cocktail&gt;7%&lt;=14.5"),
SUM(LOOKUP(2,1/(SRP!$B$16:$B$20&lt;=E1431)/(SRP!$C$16:$C$20&gt;=E1431),SRP!$D$16:$D$20)*(G1431/100)*(E1431/1000)),
IF(C1431="Ready to Drink",
SUM(LOOKUP(2,1/(SRP!$B$11:$B$15&lt;=E1431)/(SRP!$C$11:$C$15&gt;=E1431),SRP!$D$11:$D$15)*(G1431/100)*(E1431/1000)),
0)))))),2)</f>
        <v>1.7</v>
      </c>
      <c r="L1431" s="173" t="str">
        <f t="shared" si="22"/>
        <v>Beer473</v>
      </c>
      <c r="M1431" s="154">
        <f>VLOOKUP(L1431,'Slope %'!C:D,2,0)</f>
        <v>0.12</v>
      </c>
    </row>
    <row r="1432" spans="1:13" x14ac:dyDescent="0.25">
      <c r="A1432" s="169">
        <v>25847</v>
      </c>
      <c r="B1432" s="170" t="s">
        <v>1375</v>
      </c>
      <c r="C1432" s="170" t="s">
        <v>11</v>
      </c>
      <c r="D1432" s="170" t="s">
        <v>267</v>
      </c>
      <c r="E1432" s="170">
        <v>473</v>
      </c>
      <c r="F1432" s="170">
        <v>24</v>
      </c>
      <c r="G1432" s="171">
        <v>4.5999999999999996</v>
      </c>
      <c r="H1432" s="170" t="s">
        <v>1376</v>
      </c>
      <c r="I1432" s="171">
        <v>4.25</v>
      </c>
      <c r="J1432" s="169">
        <v>1</v>
      </c>
      <c r="K1432" s="154" cm="1">
        <f t="array" ref="K1432">ROUND(
IF(C1432="Beer",
SUM(LOOKUP(2,1/(SRP!$B$8:$B$10&lt;=E1432)/(SRP!$C$8:$C$10&gt;=E1432),SRP!$D$8:$D$10)*(G1432/100)*(E1432/1000)),
IF(C1432="Spirits",
SUM(LOOKUP(2,1/(SRP!$B$2:$B$7&lt;=E1432)/(SRP!$C$2:$C$7&gt;=E1432),SRP!$D$2:$D$7)*(G1432/100)*(E1432/1000)),
IF(AND(C1432="Wine",D1432="Fortified Wines"),
SUM(LOOKUP(2,1/(SRP!$B$26:$B$29&lt;=E1432)/(SRP!$C$26:$C$29&gt;=E1432),SRP!$D$26:$D$29)*(G1432/100)*(E1432/1000)),
IF(C1432="Wine",
SUM(LOOKUP(2,1/(SRP!$B$21:$B$25&lt;=E1432)/(SRP!$C$21:$C$25&gt;=E1432),SRP!$D$21:$D$25)*(G1432/100)*(E1432/1000)),
IF(AND(C1432="Ready to Drink",D1432="RTD-One Pour Cocktail&gt;7%&lt;=14.5"),
SUM(LOOKUP(2,1/(SRP!$B$16:$B$20&lt;=E1432)/(SRP!$C$16:$C$20&gt;=E1432),SRP!$D$16:$D$20)*(G1432/100)*(E1432/1000)),
IF(C1432="Ready to Drink",
SUM(LOOKUP(2,1/(SRP!$B$11:$B$15&lt;=E1432)/(SRP!$C$11:$C$15&gt;=E1432),SRP!$D$11:$D$15)*(G1432/100)*(E1432/1000)),
0)))))),2)</f>
        <v>1.7</v>
      </c>
      <c r="L1432" s="173" t="str">
        <f t="shared" si="22"/>
        <v>Beer473</v>
      </c>
      <c r="M1432" s="154">
        <f>VLOOKUP(L1432,'Slope %'!C:D,2,0)</f>
        <v>0.12</v>
      </c>
    </row>
    <row r="1433" spans="1:13" x14ac:dyDescent="0.25">
      <c r="A1433" s="169">
        <v>25880</v>
      </c>
      <c r="B1433" s="170" t="s">
        <v>1377</v>
      </c>
      <c r="C1433" s="170" t="s">
        <v>11</v>
      </c>
      <c r="D1433" s="170" t="s">
        <v>267</v>
      </c>
      <c r="E1433" s="170">
        <v>473</v>
      </c>
      <c r="F1433" s="170">
        <v>24</v>
      </c>
      <c r="G1433" s="171">
        <v>5.5</v>
      </c>
      <c r="H1433" s="170" t="s">
        <v>1209</v>
      </c>
      <c r="I1433" s="171">
        <v>4.3899999999999997</v>
      </c>
      <c r="J1433" s="169">
        <v>1</v>
      </c>
      <c r="K1433" s="154" cm="1">
        <f t="array" ref="K1433">ROUND(
IF(C1433="Beer",
SUM(LOOKUP(2,1/(SRP!$B$8:$B$10&lt;=E1433)/(SRP!$C$8:$C$10&gt;=E1433),SRP!$D$8:$D$10)*(G1433/100)*(E1433/1000)),
IF(C1433="Spirits",
SUM(LOOKUP(2,1/(SRP!$B$2:$B$7&lt;=E1433)/(SRP!$C$2:$C$7&gt;=E1433),SRP!$D$2:$D$7)*(G1433/100)*(E1433/1000)),
IF(AND(C1433="Wine",D1433="Fortified Wines"),
SUM(LOOKUP(2,1/(SRP!$B$26:$B$29&lt;=E1433)/(SRP!$C$26:$C$29&gt;=E1433),SRP!$D$26:$D$29)*(G1433/100)*(E1433/1000)),
IF(C1433="Wine",
SUM(LOOKUP(2,1/(SRP!$B$21:$B$25&lt;=E1433)/(SRP!$C$21:$C$25&gt;=E1433),SRP!$D$21:$D$25)*(G1433/100)*(E1433/1000)),
IF(AND(C1433="Ready to Drink",D1433="RTD-One Pour Cocktail&gt;7%&lt;=14.5"),
SUM(LOOKUP(2,1/(SRP!$B$16:$B$20&lt;=E1433)/(SRP!$C$16:$C$20&gt;=E1433),SRP!$D$16:$D$20)*(G1433/100)*(E1433/1000)),
IF(C1433="Ready to Drink",
SUM(LOOKUP(2,1/(SRP!$B$11:$B$15&lt;=E1433)/(SRP!$C$11:$C$15&gt;=E1433),SRP!$D$11:$D$15)*(G1433/100)*(E1433/1000)),
0)))))),2)</f>
        <v>2.0299999999999998</v>
      </c>
      <c r="L1433" s="173" t="str">
        <f t="shared" si="22"/>
        <v>Beer473</v>
      </c>
      <c r="M1433" s="154">
        <f>VLOOKUP(L1433,'Slope %'!C:D,2,0)</f>
        <v>0.12</v>
      </c>
    </row>
    <row r="1434" spans="1:13" x14ac:dyDescent="0.25">
      <c r="A1434" s="169">
        <v>25886</v>
      </c>
      <c r="B1434" s="170" t="s">
        <v>1378</v>
      </c>
      <c r="C1434" s="170" t="s">
        <v>11</v>
      </c>
      <c r="D1434" s="170" t="s">
        <v>303</v>
      </c>
      <c r="E1434" s="170">
        <v>3784</v>
      </c>
      <c r="F1434" s="170">
        <v>3</v>
      </c>
      <c r="G1434" s="171">
        <v>6.7</v>
      </c>
      <c r="H1434" s="170" t="s">
        <v>1209</v>
      </c>
      <c r="I1434" s="171">
        <v>27.99</v>
      </c>
      <c r="J1434" s="169">
        <v>8</v>
      </c>
      <c r="K1434" s="154" cm="1">
        <f t="array" ref="K1434">ROUND(
IF(C1434="Beer",
SUM(LOOKUP(2,1/(SRP!$B$8:$B$10&lt;=E1434)/(SRP!$C$8:$C$10&gt;=E1434),SRP!$D$8:$D$10)*(G1434/100)*(E1434/1000)),
IF(C1434="Spirits",
SUM(LOOKUP(2,1/(SRP!$B$2:$B$7&lt;=E1434)/(SRP!$C$2:$C$7&gt;=E1434),SRP!$D$2:$D$7)*(G1434/100)*(E1434/1000)),
IF(AND(C1434="Wine",D1434="Fortified Wines"),
SUM(LOOKUP(2,1/(SRP!$B$26:$B$29&lt;=E1434)/(SRP!$C$26:$C$29&gt;=E1434),SRP!$D$26:$D$29)*(G1434/100)*(E1434/1000)),
IF(C1434="Wine",
SUM(LOOKUP(2,1/(SRP!$B$21:$B$25&lt;=E1434)/(SRP!$C$21:$C$25&gt;=E1434),SRP!$D$21:$D$25)*(G1434/100)*(E1434/1000)),
IF(AND(C1434="Ready to Drink",D1434="RTD-One Pour Cocktail&gt;7%&lt;=14.5"),
SUM(LOOKUP(2,1/(SRP!$B$16:$B$20&lt;=E1434)/(SRP!$C$16:$C$20&gt;=E1434),SRP!$D$16:$D$20)*(G1434/100)*(E1434/1000)),
IF(C1434="Ready to Drink",
SUM(LOOKUP(2,1/(SRP!$B$11:$B$15&lt;=E1434)/(SRP!$C$11:$C$15&gt;=E1434),SRP!$D$11:$D$15)*(G1434/100)*(E1434/1000)),
0)))))),2)</f>
        <v>19.79</v>
      </c>
      <c r="L1434" s="173" t="str">
        <f t="shared" si="22"/>
        <v>Beer3784</v>
      </c>
      <c r="M1434" s="154">
        <f>VLOOKUP(L1434,'Slope %'!C:D,2,0)</f>
        <v>7.0000000000000007E-2</v>
      </c>
    </row>
    <row r="1435" spans="1:13" x14ac:dyDescent="0.25">
      <c r="A1435" s="169">
        <v>25896</v>
      </c>
      <c r="B1435" s="170" t="s">
        <v>1379</v>
      </c>
      <c r="C1435" s="170" t="s">
        <v>11</v>
      </c>
      <c r="D1435" s="170" t="s">
        <v>211</v>
      </c>
      <c r="E1435" s="170">
        <v>2838</v>
      </c>
      <c r="F1435" s="170">
        <v>4</v>
      </c>
      <c r="G1435" s="171">
        <v>2.5</v>
      </c>
      <c r="H1435" s="170" t="s">
        <v>54</v>
      </c>
      <c r="I1435" s="171">
        <v>21.99</v>
      </c>
      <c r="J1435" s="169">
        <v>6</v>
      </c>
      <c r="K1435" s="154" cm="1">
        <f t="array" ref="K1435">ROUND(
IF(C1435="Beer",
SUM(LOOKUP(2,1/(SRP!$B$8:$B$10&lt;=E1435)/(SRP!$C$8:$C$10&gt;=E1435),SRP!$D$8:$D$10)*(G1435/100)*(E1435/1000)),
IF(C1435="Spirits",
SUM(LOOKUP(2,1/(SRP!$B$2:$B$7&lt;=E1435)/(SRP!$C$2:$C$7&gt;=E1435),SRP!$D$2:$D$7)*(G1435/100)*(E1435/1000)),
IF(AND(C1435="Wine",D1435="Fortified Wines"),
SUM(LOOKUP(2,1/(SRP!$B$26:$B$29&lt;=E1435)/(SRP!$C$26:$C$29&gt;=E1435),SRP!$D$26:$D$29)*(G1435/100)*(E1435/1000)),
IF(C1435="Wine",
SUM(LOOKUP(2,1/(SRP!$B$21:$B$25&lt;=E1435)/(SRP!$C$21:$C$25&gt;=E1435),SRP!$D$21:$D$25)*(G1435/100)*(E1435/1000)),
IF(AND(C1435="Ready to Drink",D1435="RTD-One Pour Cocktail&gt;7%&lt;=14.5"),
SUM(LOOKUP(2,1/(SRP!$B$16:$B$20&lt;=E1435)/(SRP!$C$16:$C$20&gt;=E1435),SRP!$D$16:$D$20)*(G1435/100)*(E1435/1000)),
IF(C1435="Ready to Drink",
SUM(LOOKUP(2,1/(SRP!$B$11:$B$15&lt;=E1435)/(SRP!$C$11:$C$15&gt;=E1435),SRP!$D$11:$D$15)*(G1435/100)*(E1435/1000)),
0)))))),2)</f>
        <v>5.54</v>
      </c>
      <c r="L1435" s="173" t="str">
        <f t="shared" si="22"/>
        <v>Beer2838</v>
      </c>
      <c r="M1435" s="154">
        <f>VLOOKUP(L1435,'Slope %'!C:D,2,0)</f>
        <v>0.1</v>
      </c>
    </row>
    <row r="1436" spans="1:13" x14ac:dyDescent="0.25">
      <c r="A1436" s="169">
        <v>25896</v>
      </c>
      <c r="B1436" s="170" t="s">
        <v>1379</v>
      </c>
      <c r="C1436" s="170" t="s">
        <v>11</v>
      </c>
      <c r="D1436" s="170" t="s">
        <v>211</v>
      </c>
      <c r="E1436" s="170">
        <v>2838</v>
      </c>
      <c r="F1436" s="170">
        <v>4</v>
      </c>
      <c r="G1436" s="171">
        <v>2.5</v>
      </c>
      <c r="H1436" s="170" t="s">
        <v>54</v>
      </c>
      <c r="I1436" s="171">
        <v>21.99</v>
      </c>
      <c r="J1436" s="169">
        <v>6</v>
      </c>
      <c r="K1436" s="154" cm="1">
        <f t="array" ref="K1436">ROUND(
IF(C1436="Beer",
SUM(LOOKUP(2,1/(SRP!$B$8:$B$10&lt;=E1436)/(SRP!$C$8:$C$10&gt;=E1436),SRP!$D$8:$D$10)*(G1436/100)*(E1436/1000)),
IF(C1436="Spirits",
SUM(LOOKUP(2,1/(SRP!$B$2:$B$7&lt;=E1436)/(SRP!$C$2:$C$7&gt;=E1436),SRP!$D$2:$D$7)*(G1436/100)*(E1436/1000)),
IF(AND(C1436="Wine",D1436="Fortified Wines"),
SUM(LOOKUP(2,1/(SRP!$B$26:$B$29&lt;=E1436)/(SRP!$C$26:$C$29&gt;=E1436),SRP!$D$26:$D$29)*(G1436/100)*(E1436/1000)),
IF(C1436="Wine",
SUM(LOOKUP(2,1/(SRP!$B$21:$B$25&lt;=E1436)/(SRP!$C$21:$C$25&gt;=E1436),SRP!$D$21:$D$25)*(G1436/100)*(E1436/1000)),
IF(AND(C1436="Ready to Drink",D1436="RTD-One Pour Cocktail&gt;7%&lt;=14.5"),
SUM(LOOKUP(2,1/(SRP!$B$16:$B$20&lt;=E1436)/(SRP!$C$16:$C$20&gt;=E1436),SRP!$D$16:$D$20)*(G1436/100)*(E1436/1000)),
IF(C1436="Ready to Drink",
SUM(LOOKUP(2,1/(SRP!$B$11:$B$15&lt;=E1436)/(SRP!$C$11:$C$15&gt;=E1436),SRP!$D$11:$D$15)*(G1436/100)*(E1436/1000)),
0)))))),2)</f>
        <v>5.54</v>
      </c>
      <c r="L1436" s="173" t="str">
        <f t="shared" si="22"/>
        <v>Beer2838</v>
      </c>
      <c r="M1436" s="154">
        <f>VLOOKUP(L1436,'Slope %'!C:D,2,0)</f>
        <v>0.1</v>
      </c>
    </row>
    <row r="1437" spans="1:13" x14ac:dyDescent="0.25">
      <c r="A1437" s="169">
        <v>25960</v>
      </c>
      <c r="B1437" s="170" t="s">
        <v>1380</v>
      </c>
      <c r="C1437" s="170" t="s">
        <v>11</v>
      </c>
      <c r="D1437" s="170" t="s">
        <v>303</v>
      </c>
      <c r="E1437" s="170">
        <v>473</v>
      </c>
      <c r="F1437" s="170">
        <v>24</v>
      </c>
      <c r="G1437" s="171">
        <v>7.1</v>
      </c>
      <c r="H1437" s="170" t="s">
        <v>105</v>
      </c>
      <c r="I1437" s="171">
        <v>3.19</v>
      </c>
      <c r="J1437" s="169">
        <v>1</v>
      </c>
      <c r="K1437" s="154" cm="1">
        <f t="array" ref="K1437">ROUND(
IF(C1437="Beer",
SUM(LOOKUP(2,1/(SRP!$B$8:$B$10&lt;=E1437)/(SRP!$C$8:$C$10&gt;=E1437),SRP!$D$8:$D$10)*(G1437/100)*(E1437/1000)),
IF(C1437="Spirits",
SUM(LOOKUP(2,1/(SRP!$B$2:$B$7&lt;=E1437)/(SRP!$C$2:$C$7&gt;=E1437),SRP!$D$2:$D$7)*(G1437/100)*(E1437/1000)),
IF(AND(C1437="Wine",D1437="Fortified Wines"),
SUM(LOOKUP(2,1/(SRP!$B$26:$B$29&lt;=E1437)/(SRP!$C$26:$C$29&gt;=E1437),SRP!$D$26:$D$29)*(G1437/100)*(E1437/1000)),
IF(C1437="Wine",
SUM(LOOKUP(2,1/(SRP!$B$21:$B$25&lt;=E1437)/(SRP!$C$21:$C$25&gt;=E1437),SRP!$D$21:$D$25)*(G1437/100)*(E1437/1000)),
IF(AND(C1437="Ready to Drink",D1437="RTD-One Pour Cocktail&gt;7%&lt;=14.5"),
SUM(LOOKUP(2,1/(SRP!$B$16:$B$20&lt;=E1437)/(SRP!$C$16:$C$20&gt;=E1437),SRP!$D$16:$D$20)*(G1437/100)*(E1437/1000)),
IF(C1437="Ready to Drink",
SUM(LOOKUP(2,1/(SRP!$B$11:$B$15&lt;=E1437)/(SRP!$C$11:$C$15&gt;=E1437),SRP!$D$11:$D$15)*(G1437/100)*(E1437/1000)),
0)))))),2)</f>
        <v>2.62</v>
      </c>
      <c r="L1437" s="173" t="str">
        <f t="shared" si="22"/>
        <v>Beer473</v>
      </c>
      <c r="M1437" s="154">
        <f>VLOOKUP(L1437,'Slope %'!C:D,2,0)</f>
        <v>0.12</v>
      </c>
    </row>
    <row r="1438" spans="1:13" x14ac:dyDescent="0.25">
      <c r="A1438" s="169">
        <v>25960</v>
      </c>
      <c r="B1438" s="170" t="s">
        <v>1380</v>
      </c>
      <c r="C1438" s="170" t="s">
        <v>11</v>
      </c>
      <c r="D1438" s="170" t="s">
        <v>303</v>
      </c>
      <c r="E1438" s="170">
        <v>473</v>
      </c>
      <c r="F1438" s="170">
        <v>24</v>
      </c>
      <c r="G1438" s="171">
        <v>7.1</v>
      </c>
      <c r="H1438" s="170" t="s">
        <v>105</v>
      </c>
      <c r="I1438" s="171">
        <v>3.19</v>
      </c>
      <c r="J1438" s="169">
        <v>1</v>
      </c>
      <c r="K1438" s="154" cm="1">
        <f t="array" ref="K1438">ROUND(
IF(C1438="Beer",
SUM(LOOKUP(2,1/(SRP!$B$8:$B$10&lt;=E1438)/(SRP!$C$8:$C$10&gt;=E1438),SRP!$D$8:$D$10)*(G1438/100)*(E1438/1000)),
IF(C1438="Spirits",
SUM(LOOKUP(2,1/(SRP!$B$2:$B$7&lt;=E1438)/(SRP!$C$2:$C$7&gt;=E1438),SRP!$D$2:$D$7)*(G1438/100)*(E1438/1000)),
IF(AND(C1438="Wine",D1438="Fortified Wines"),
SUM(LOOKUP(2,1/(SRP!$B$26:$B$29&lt;=E1438)/(SRP!$C$26:$C$29&gt;=E1438),SRP!$D$26:$D$29)*(G1438/100)*(E1438/1000)),
IF(C1438="Wine",
SUM(LOOKUP(2,1/(SRP!$B$21:$B$25&lt;=E1438)/(SRP!$C$21:$C$25&gt;=E1438),SRP!$D$21:$D$25)*(G1438/100)*(E1438/1000)),
IF(AND(C1438="Ready to Drink",D1438="RTD-One Pour Cocktail&gt;7%&lt;=14.5"),
SUM(LOOKUP(2,1/(SRP!$B$16:$B$20&lt;=E1438)/(SRP!$C$16:$C$20&gt;=E1438),SRP!$D$16:$D$20)*(G1438/100)*(E1438/1000)),
IF(C1438="Ready to Drink",
SUM(LOOKUP(2,1/(SRP!$B$11:$B$15&lt;=E1438)/(SRP!$C$11:$C$15&gt;=E1438),SRP!$D$11:$D$15)*(G1438/100)*(E1438/1000)),
0)))))),2)</f>
        <v>2.62</v>
      </c>
      <c r="L1438" s="173" t="str">
        <f t="shared" si="22"/>
        <v>Beer473</v>
      </c>
      <c r="M1438" s="154">
        <f>VLOOKUP(L1438,'Slope %'!C:D,2,0)</f>
        <v>0.12</v>
      </c>
    </row>
    <row r="1439" spans="1:13" x14ac:dyDescent="0.25">
      <c r="A1439" s="169">
        <v>25961</v>
      </c>
      <c r="B1439" s="170" t="s">
        <v>1381</v>
      </c>
      <c r="C1439" s="170" t="s">
        <v>1065</v>
      </c>
      <c r="D1439" s="170" t="s">
        <v>1066</v>
      </c>
      <c r="E1439" s="170">
        <v>1980</v>
      </c>
      <c r="F1439" s="170">
        <v>4</v>
      </c>
      <c r="G1439" s="171">
        <v>1E-3</v>
      </c>
      <c r="H1439" s="170" t="s">
        <v>13</v>
      </c>
      <c r="I1439" s="171">
        <v>12.99</v>
      </c>
      <c r="J1439" s="169">
        <v>6</v>
      </c>
      <c r="K1439" s="154" cm="1">
        <f t="array" ref="K1439">ROUND(
IF(C1439="Beer",
SUM(LOOKUP(2,1/(SRP!$B$8:$B$10&lt;=E1439)/(SRP!$C$8:$C$10&gt;=E1439),SRP!$D$8:$D$10)*(G1439/100)*(E1439/1000)),
IF(C1439="Spirits",
SUM(LOOKUP(2,1/(SRP!$B$2:$B$7&lt;=E1439)/(SRP!$C$2:$C$7&gt;=E1439),SRP!$D$2:$D$7)*(G1439/100)*(E1439/1000)),
IF(AND(C1439="Wine",D1439="Fortified Wines"),
SUM(LOOKUP(2,1/(SRP!$B$26:$B$29&lt;=E1439)/(SRP!$C$26:$C$29&gt;=E1439),SRP!$D$26:$D$29)*(G1439/100)*(E1439/1000)),
IF(C1439="Wine",
SUM(LOOKUP(2,1/(SRP!$B$21:$B$25&lt;=E1439)/(SRP!$C$21:$C$25&gt;=E1439),SRP!$D$21:$D$25)*(G1439/100)*(E1439/1000)),
IF(AND(C1439="Ready to Drink",D1439="RTD-One Pour Cocktail&gt;7%&lt;=14.5"),
SUM(LOOKUP(2,1/(SRP!$B$16:$B$20&lt;=E1439)/(SRP!$C$16:$C$20&gt;=E1439),SRP!$D$16:$D$20)*(G1439/100)*(E1439/1000)),
IF(C1439="Ready to Drink",
SUM(LOOKUP(2,1/(SRP!$B$11:$B$15&lt;=E1439)/(SRP!$C$11:$C$15&gt;=E1439),SRP!$D$11:$D$15)*(G1439/100)*(E1439/1000)),
0)))))),2)</f>
        <v>0</v>
      </c>
      <c r="L1439" s="173" t="str">
        <f t="shared" si="22"/>
        <v>Dealcoholized1980</v>
      </c>
      <c r="M1439" s="154" t="e">
        <f>VLOOKUP(L1439,'Slope %'!C:D,2,0)</f>
        <v>#N/A</v>
      </c>
    </row>
    <row r="1440" spans="1:13" x14ac:dyDescent="0.25">
      <c r="A1440" s="169">
        <v>25961</v>
      </c>
      <c r="B1440" s="170" t="s">
        <v>1381</v>
      </c>
      <c r="C1440" s="170" t="s">
        <v>1065</v>
      </c>
      <c r="D1440" s="170" t="s">
        <v>1066</v>
      </c>
      <c r="E1440" s="170">
        <v>1980</v>
      </c>
      <c r="F1440" s="170">
        <v>4</v>
      </c>
      <c r="G1440" s="171">
        <v>1E-3</v>
      </c>
      <c r="H1440" s="170" t="s">
        <v>13</v>
      </c>
      <c r="I1440" s="171">
        <v>12.99</v>
      </c>
      <c r="J1440" s="169">
        <v>6</v>
      </c>
      <c r="K1440" s="154" cm="1">
        <f t="array" ref="K1440">ROUND(
IF(C1440="Beer",
SUM(LOOKUP(2,1/(SRP!$B$8:$B$10&lt;=E1440)/(SRP!$C$8:$C$10&gt;=E1440),SRP!$D$8:$D$10)*(G1440/100)*(E1440/1000)),
IF(C1440="Spirits",
SUM(LOOKUP(2,1/(SRP!$B$2:$B$7&lt;=E1440)/(SRP!$C$2:$C$7&gt;=E1440),SRP!$D$2:$D$7)*(G1440/100)*(E1440/1000)),
IF(AND(C1440="Wine",D1440="Fortified Wines"),
SUM(LOOKUP(2,1/(SRP!$B$26:$B$29&lt;=E1440)/(SRP!$C$26:$C$29&gt;=E1440),SRP!$D$26:$D$29)*(G1440/100)*(E1440/1000)),
IF(C1440="Wine",
SUM(LOOKUP(2,1/(SRP!$B$21:$B$25&lt;=E1440)/(SRP!$C$21:$C$25&gt;=E1440),SRP!$D$21:$D$25)*(G1440/100)*(E1440/1000)),
IF(AND(C1440="Ready to Drink",D1440="RTD-One Pour Cocktail&gt;7%&lt;=14.5"),
SUM(LOOKUP(2,1/(SRP!$B$16:$B$20&lt;=E1440)/(SRP!$C$16:$C$20&gt;=E1440),SRP!$D$16:$D$20)*(G1440/100)*(E1440/1000)),
IF(C1440="Ready to Drink",
SUM(LOOKUP(2,1/(SRP!$B$11:$B$15&lt;=E1440)/(SRP!$C$11:$C$15&gt;=E1440),SRP!$D$11:$D$15)*(G1440/100)*(E1440/1000)),
0)))))),2)</f>
        <v>0</v>
      </c>
      <c r="L1440" s="173" t="str">
        <f t="shared" si="22"/>
        <v>Dealcoholized1980</v>
      </c>
      <c r="M1440" s="154" t="e">
        <f>VLOOKUP(L1440,'Slope %'!C:D,2,0)</f>
        <v>#N/A</v>
      </c>
    </row>
    <row r="1441" spans="1:13" x14ac:dyDescent="0.25">
      <c r="A1441" s="169">
        <v>25994</v>
      </c>
      <c r="B1441" s="170" t="s">
        <v>1382</v>
      </c>
      <c r="C1441" s="170" t="s">
        <v>24</v>
      </c>
      <c r="D1441" s="170" t="s">
        <v>166</v>
      </c>
      <c r="E1441" s="170">
        <v>750</v>
      </c>
      <c r="F1441" s="170">
        <v>12</v>
      </c>
      <c r="G1441" s="171">
        <v>11.5</v>
      </c>
      <c r="H1441" s="170" t="s">
        <v>32</v>
      </c>
      <c r="I1441" s="171">
        <v>10.99</v>
      </c>
      <c r="J1441" s="169">
        <v>1</v>
      </c>
      <c r="K1441" s="154" cm="1">
        <f t="array" ref="K1441">ROUND(
IF(C1441="Beer",
SUM(LOOKUP(2,1/(SRP!$B$8:$B$10&lt;=E1441)/(SRP!$C$8:$C$10&gt;=E1441),SRP!$D$8:$D$10)*(G1441/100)*(E1441/1000)),
IF(C1441="Spirits",
SUM(LOOKUP(2,1/(SRP!$B$2:$B$7&lt;=E1441)/(SRP!$C$2:$C$7&gt;=E1441),SRP!$D$2:$D$7)*(G1441/100)*(E1441/1000)),
IF(AND(C1441="Wine",D1441="Fortified Wines"),
SUM(LOOKUP(2,1/(SRP!$B$26:$B$29&lt;=E1441)/(SRP!$C$26:$C$29&gt;=E1441),SRP!$D$26:$D$29)*(G1441/100)*(E1441/1000)),
IF(C1441="Wine",
SUM(LOOKUP(2,1/(SRP!$B$21:$B$25&lt;=E1441)/(SRP!$C$21:$C$25&gt;=E1441),SRP!$D$21:$D$25)*(G1441/100)*(E1441/1000)),
IF(AND(C1441="Ready to Drink",D1441="RTD-One Pour Cocktail&gt;7%&lt;=14.5"),
SUM(LOOKUP(2,1/(SRP!$B$16:$B$20&lt;=E1441)/(SRP!$C$16:$C$20&gt;=E1441),SRP!$D$16:$D$20)*(G1441/100)*(E1441/1000)),
IF(C1441="Ready to Drink",
SUM(LOOKUP(2,1/(SRP!$B$11:$B$15&lt;=E1441)/(SRP!$C$11:$C$15&gt;=E1441),SRP!$D$11:$D$15)*(G1441/100)*(E1441/1000)),
0)))))),2)</f>
        <v>6.73</v>
      </c>
      <c r="L1441" s="173" t="str">
        <f t="shared" si="22"/>
        <v>Wine750</v>
      </c>
      <c r="M1441" s="154">
        <f>VLOOKUP(L1441,'Slope %'!C:D,2,0)</f>
        <v>0.1</v>
      </c>
    </row>
    <row r="1442" spans="1:13" x14ac:dyDescent="0.25">
      <c r="A1442" s="169">
        <v>26048</v>
      </c>
      <c r="B1442" s="170" t="s">
        <v>1383</v>
      </c>
      <c r="C1442" s="170" t="s">
        <v>11</v>
      </c>
      <c r="D1442" s="170" t="s">
        <v>267</v>
      </c>
      <c r="E1442" s="170">
        <v>473</v>
      </c>
      <c r="F1442" s="170">
        <v>24</v>
      </c>
      <c r="G1442" s="171">
        <v>4.9000000000000004</v>
      </c>
      <c r="H1442" s="170" t="s">
        <v>1053</v>
      </c>
      <c r="I1442" s="171">
        <v>3.39</v>
      </c>
      <c r="J1442" s="169">
        <v>1</v>
      </c>
      <c r="K1442" s="154" cm="1">
        <f t="array" ref="K1442">ROUND(
IF(C1442="Beer",
SUM(LOOKUP(2,1/(SRP!$B$8:$B$10&lt;=E1442)/(SRP!$C$8:$C$10&gt;=E1442),SRP!$D$8:$D$10)*(G1442/100)*(E1442/1000)),
IF(C1442="Spirits",
SUM(LOOKUP(2,1/(SRP!$B$2:$B$7&lt;=E1442)/(SRP!$C$2:$C$7&gt;=E1442),SRP!$D$2:$D$7)*(G1442/100)*(E1442/1000)),
IF(AND(C1442="Wine",D1442="Fortified Wines"),
SUM(LOOKUP(2,1/(SRP!$B$26:$B$29&lt;=E1442)/(SRP!$C$26:$C$29&gt;=E1442),SRP!$D$26:$D$29)*(G1442/100)*(E1442/1000)),
IF(C1442="Wine",
SUM(LOOKUP(2,1/(SRP!$B$21:$B$25&lt;=E1442)/(SRP!$C$21:$C$25&gt;=E1442),SRP!$D$21:$D$25)*(G1442/100)*(E1442/1000)),
IF(AND(C1442="Ready to Drink",D1442="RTD-One Pour Cocktail&gt;7%&lt;=14.5"),
SUM(LOOKUP(2,1/(SRP!$B$16:$B$20&lt;=E1442)/(SRP!$C$16:$C$20&gt;=E1442),SRP!$D$16:$D$20)*(G1442/100)*(E1442/1000)),
IF(C1442="Ready to Drink",
SUM(LOOKUP(2,1/(SRP!$B$11:$B$15&lt;=E1442)/(SRP!$C$11:$C$15&gt;=E1442),SRP!$D$11:$D$15)*(G1442/100)*(E1442/1000)),
0)))))),2)</f>
        <v>1.81</v>
      </c>
      <c r="L1442" s="173" t="str">
        <f t="shared" si="22"/>
        <v>Beer473</v>
      </c>
      <c r="M1442" s="154">
        <f>VLOOKUP(L1442,'Slope %'!C:D,2,0)</f>
        <v>0.12</v>
      </c>
    </row>
    <row r="1443" spans="1:13" x14ac:dyDescent="0.25">
      <c r="A1443" s="169">
        <v>26081</v>
      </c>
      <c r="B1443" s="170" t="s">
        <v>1384</v>
      </c>
      <c r="C1443" s="170" t="s">
        <v>1065</v>
      </c>
      <c r="D1443" s="170" t="s">
        <v>1066</v>
      </c>
      <c r="E1443" s="170">
        <v>4260</v>
      </c>
      <c r="F1443" s="170">
        <v>2</v>
      </c>
      <c r="G1443" s="171">
        <v>0.5</v>
      </c>
      <c r="H1443" s="170" t="s">
        <v>13</v>
      </c>
      <c r="I1443" s="171">
        <v>17.989999999999998</v>
      </c>
      <c r="J1443" s="169">
        <v>12</v>
      </c>
      <c r="K1443" s="154" cm="1">
        <f t="array" ref="K1443">ROUND(
IF(C1443="Beer",
SUM(LOOKUP(2,1/(SRP!$B$8:$B$10&lt;=E1443)/(SRP!$C$8:$C$10&gt;=E1443),SRP!$D$8:$D$10)*(G1443/100)*(E1443/1000)),
IF(C1443="Spirits",
SUM(LOOKUP(2,1/(SRP!$B$2:$B$7&lt;=E1443)/(SRP!$C$2:$C$7&gt;=E1443),SRP!$D$2:$D$7)*(G1443/100)*(E1443/1000)),
IF(AND(C1443="Wine",D1443="Fortified Wines"),
SUM(LOOKUP(2,1/(SRP!$B$26:$B$29&lt;=E1443)/(SRP!$C$26:$C$29&gt;=E1443),SRP!$D$26:$D$29)*(G1443/100)*(E1443/1000)),
IF(C1443="Wine",
SUM(LOOKUP(2,1/(SRP!$B$21:$B$25&lt;=E1443)/(SRP!$C$21:$C$25&gt;=E1443),SRP!$D$21:$D$25)*(G1443/100)*(E1443/1000)),
IF(AND(C1443="Ready to Drink",D1443="RTD-One Pour Cocktail&gt;7%&lt;=14.5"),
SUM(LOOKUP(2,1/(SRP!$B$16:$B$20&lt;=E1443)/(SRP!$C$16:$C$20&gt;=E1443),SRP!$D$16:$D$20)*(G1443/100)*(E1443/1000)),
IF(C1443="Ready to Drink",
SUM(LOOKUP(2,1/(SRP!$B$11:$B$15&lt;=E1443)/(SRP!$C$11:$C$15&gt;=E1443),SRP!$D$11:$D$15)*(G1443/100)*(E1443/1000)),
0)))))),2)</f>
        <v>0</v>
      </c>
      <c r="L1443" s="173" t="str">
        <f t="shared" si="22"/>
        <v>Dealcoholized4260</v>
      </c>
      <c r="M1443" s="154" t="e">
        <f>VLOOKUP(L1443,'Slope %'!C:D,2,0)</f>
        <v>#N/A</v>
      </c>
    </row>
    <row r="1444" spans="1:13" x14ac:dyDescent="0.25">
      <c r="A1444" s="169">
        <v>26081</v>
      </c>
      <c r="B1444" s="170" t="s">
        <v>1384</v>
      </c>
      <c r="C1444" s="170" t="s">
        <v>1065</v>
      </c>
      <c r="D1444" s="170" t="s">
        <v>1066</v>
      </c>
      <c r="E1444" s="170">
        <v>4260</v>
      </c>
      <c r="F1444" s="170">
        <v>2</v>
      </c>
      <c r="G1444" s="171">
        <v>0.5</v>
      </c>
      <c r="H1444" s="170" t="s">
        <v>13</v>
      </c>
      <c r="I1444" s="171">
        <v>17.989999999999998</v>
      </c>
      <c r="J1444" s="169">
        <v>12</v>
      </c>
      <c r="K1444" s="154" cm="1">
        <f t="array" ref="K1444">ROUND(
IF(C1444="Beer",
SUM(LOOKUP(2,1/(SRP!$B$8:$B$10&lt;=E1444)/(SRP!$C$8:$C$10&gt;=E1444),SRP!$D$8:$D$10)*(G1444/100)*(E1444/1000)),
IF(C1444="Spirits",
SUM(LOOKUP(2,1/(SRP!$B$2:$B$7&lt;=E1444)/(SRP!$C$2:$C$7&gt;=E1444),SRP!$D$2:$D$7)*(G1444/100)*(E1444/1000)),
IF(AND(C1444="Wine",D1444="Fortified Wines"),
SUM(LOOKUP(2,1/(SRP!$B$26:$B$29&lt;=E1444)/(SRP!$C$26:$C$29&gt;=E1444),SRP!$D$26:$D$29)*(G1444/100)*(E1444/1000)),
IF(C1444="Wine",
SUM(LOOKUP(2,1/(SRP!$B$21:$B$25&lt;=E1444)/(SRP!$C$21:$C$25&gt;=E1444),SRP!$D$21:$D$25)*(G1444/100)*(E1444/1000)),
IF(AND(C1444="Ready to Drink",D1444="RTD-One Pour Cocktail&gt;7%&lt;=14.5"),
SUM(LOOKUP(2,1/(SRP!$B$16:$B$20&lt;=E1444)/(SRP!$C$16:$C$20&gt;=E1444),SRP!$D$16:$D$20)*(G1444/100)*(E1444/1000)),
IF(C1444="Ready to Drink",
SUM(LOOKUP(2,1/(SRP!$B$11:$B$15&lt;=E1444)/(SRP!$C$11:$C$15&gt;=E1444),SRP!$D$11:$D$15)*(G1444/100)*(E1444/1000)),
0)))))),2)</f>
        <v>0</v>
      </c>
      <c r="L1444" s="173" t="str">
        <f t="shared" si="22"/>
        <v>Dealcoholized4260</v>
      </c>
      <c r="M1444" s="154" t="e">
        <f>VLOOKUP(L1444,'Slope %'!C:D,2,0)</f>
        <v>#N/A</v>
      </c>
    </row>
    <row r="1445" spans="1:13" x14ac:dyDescent="0.25">
      <c r="A1445" s="169">
        <v>26083</v>
      </c>
      <c r="B1445" s="170" t="s">
        <v>1385</v>
      </c>
      <c r="C1445" s="170" t="s">
        <v>24</v>
      </c>
      <c r="D1445" s="170" t="s">
        <v>34</v>
      </c>
      <c r="E1445" s="170">
        <v>1500</v>
      </c>
      <c r="F1445" s="170">
        <v>6</v>
      </c>
      <c r="G1445" s="171">
        <v>13</v>
      </c>
      <c r="H1445" s="170" t="s">
        <v>91</v>
      </c>
      <c r="I1445" s="171">
        <v>28.24</v>
      </c>
      <c r="J1445" s="169">
        <v>2</v>
      </c>
      <c r="K1445" s="154" cm="1">
        <f t="array" ref="K1445">ROUND(
IF(C1445="Beer",
SUM(LOOKUP(2,1/(SRP!$B$8:$B$10&lt;=E1445)/(SRP!$C$8:$C$10&gt;=E1445),SRP!$D$8:$D$10)*(G1445/100)*(E1445/1000)),
IF(C1445="Spirits",
SUM(LOOKUP(2,1/(SRP!$B$2:$B$7&lt;=E1445)/(SRP!$C$2:$C$7&gt;=E1445),SRP!$D$2:$D$7)*(G1445/100)*(E1445/1000)),
IF(AND(C1445="Wine",D1445="Fortified Wines"),
SUM(LOOKUP(2,1/(SRP!$B$26:$B$29&lt;=E1445)/(SRP!$C$26:$C$29&gt;=E1445),SRP!$D$26:$D$29)*(G1445/100)*(E1445/1000)),
IF(C1445="Wine",
SUM(LOOKUP(2,1/(SRP!$B$21:$B$25&lt;=E1445)/(SRP!$C$21:$C$25&gt;=E1445),SRP!$D$21:$D$25)*(G1445/100)*(E1445/1000)),
IF(AND(C1445="Ready to Drink",D1445="RTD-One Pour Cocktail&gt;7%&lt;=14.5"),
SUM(LOOKUP(2,1/(SRP!$B$16:$B$20&lt;=E1445)/(SRP!$C$16:$C$20&gt;=E1445),SRP!$D$16:$D$20)*(G1445/100)*(E1445/1000)),
IF(C1445="Ready to Drink",
SUM(LOOKUP(2,1/(SRP!$B$11:$B$15&lt;=E1445)/(SRP!$C$11:$C$15&gt;=E1445),SRP!$D$11:$D$15)*(G1445/100)*(E1445/1000)),
0)))))),2)</f>
        <v>15.22</v>
      </c>
      <c r="L1445" s="173" t="str">
        <f t="shared" si="22"/>
        <v>Wine1500</v>
      </c>
      <c r="M1445" s="154">
        <f>VLOOKUP(L1445,'Slope %'!C:D,2,0)</f>
        <v>7.0000000000000007E-2</v>
      </c>
    </row>
    <row r="1446" spans="1:13" x14ac:dyDescent="0.25">
      <c r="A1446" s="169">
        <v>26101</v>
      </c>
      <c r="B1446" s="170" t="s">
        <v>1386</v>
      </c>
      <c r="C1446" s="170" t="s">
        <v>263</v>
      </c>
      <c r="D1446" s="170" t="s">
        <v>935</v>
      </c>
      <c r="E1446" s="170">
        <v>30000</v>
      </c>
      <c r="F1446" s="170">
        <v>1</v>
      </c>
      <c r="G1446" s="171">
        <v>5.8</v>
      </c>
      <c r="H1446" s="170" t="s">
        <v>1053</v>
      </c>
      <c r="I1446" s="171">
        <v>356.84</v>
      </c>
      <c r="J1446" s="169">
        <v>1</v>
      </c>
      <c r="K1446" s="154" cm="1">
        <f t="array" ref="K1446">ROUND(
IF(C1446="Beer",
SUM(LOOKUP(2,1/(SRP!$B$8:$B$10&lt;=E1446)/(SRP!$C$8:$C$10&gt;=E1446),SRP!$D$8:$D$10)*(G1446/100)*(E1446/1000)),
IF(C1446="Spirits",
SUM(LOOKUP(2,1/(SRP!$B$2:$B$7&lt;=E1446)/(SRP!$C$2:$C$7&gt;=E1446),SRP!$D$2:$D$7)*(G1446/100)*(E1446/1000)),
IF(AND(C1446="Wine",D1446="Fortified Wines"),
SUM(LOOKUP(2,1/(SRP!$B$26:$B$29&lt;=E1446)/(SRP!$C$26:$C$29&gt;=E1446),SRP!$D$26:$D$29)*(G1446/100)*(E1446/1000)),
IF(C1446="Wine",
SUM(LOOKUP(2,1/(SRP!$B$21:$B$25&lt;=E1446)/(SRP!$C$21:$C$25&gt;=E1446),SRP!$D$21:$D$25)*(G1446/100)*(E1446/1000)),
IF(AND(C1446="Ready to Drink",D1446="RTD-One Pour Cocktail&gt;7%&lt;=14.5"),
SUM(LOOKUP(2,1/(SRP!$B$16:$B$20&lt;=E1446)/(SRP!$C$16:$C$20&gt;=E1446),SRP!$D$16:$D$20)*(G1446/100)*(E1446/1000)),
IF(C1446="Ready to Drink",
SUM(LOOKUP(2,1/(SRP!$B$11:$B$15&lt;=E1446)/(SRP!$C$11:$C$15&gt;=E1446),SRP!$D$11:$D$15)*(G1446/100)*(E1446/1000)),
0)))))),2)</f>
        <v>135.84</v>
      </c>
      <c r="L1446" s="173" t="str">
        <f t="shared" si="22"/>
        <v>Ready to Drink30000</v>
      </c>
      <c r="M1446" s="154" t="e">
        <f>VLOOKUP(L1446,'Slope %'!C:D,2,0)</f>
        <v>#N/A</v>
      </c>
    </row>
    <row r="1447" spans="1:13" x14ac:dyDescent="0.25">
      <c r="A1447" s="169">
        <v>26134</v>
      </c>
      <c r="B1447" s="170" t="s">
        <v>1387</v>
      </c>
      <c r="C1447" s="170" t="s">
        <v>15</v>
      </c>
      <c r="D1447" s="170" t="s">
        <v>1388</v>
      </c>
      <c r="E1447" s="170">
        <v>750</v>
      </c>
      <c r="F1447" s="170">
        <v>12</v>
      </c>
      <c r="G1447" s="171">
        <v>40</v>
      </c>
      <c r="H1447" s="170" t="s">
        <v>17</v>
      </c>
      <c r="I1447" s="171">
        <v>62.99</v>
      </c>
      <c r="J1447" s="169">
        <v>1</v>
      </c>
      <c r="K1447" s="154" cm="1">
        <f t="array" ref="K1447">ROUND(
IF(C1447="Beer",
SUM(LOOKUP(2,1/(SRP!$B$8:$B$10&lt;=E1447)/(SRP!$C$8:$C$10&gt;=E1447),SRP!$D$8:$D$10)*(G1447/100)*(E1447/1000)),
IF(C1447="Spirits",
SUM(LOOKUP(2,1/(SRP!$B$2:$B$7&lt;=E1447)/(SRP!$C$2:$C$7&gt;=E1447),SRP!$D$2:$D$7)*(G1447/100)*(E1447/1000)),
IF(AND(C1447="Wine",D1447="Fortified Wines"),
SUM(LOOKUP(2,1/(SRP!$B$26:$B$29&lt;=E1447)/(SRP!$C$26:$C$29&gt;=E1447),SRP!$D$26:$D$29)*(G1447/100)*(E1447/1000)),
IF(C1447="Wine",
SUM(LOOKUP(2,1/(SRP!$B$21:$B$25&lt;=E1447)/(SRP!$C$21:$C$25&gt;=E1447),SRP!$D$21:$D$25)*(G1447/100)*(E1447/1000)),
IF(AND(C1447="Ready to Drink",D1447="RTD-One Pour Cocktail&gt;7%&lt;=14.5"),
SUM(LOOKUP(2,1/(SRP!$B$16:$B$20&lt;=E1447)/(SRP!$C$16:$C$20&gt;=E1447),SRP!$D$16:$D$20)*(G1447/100)*(E1447/1000)),
IF(C1447="Ready to Drink",
SUM(LOOKUP(2,1/(SRP!$B$11:$B$15&lt;=E1447)/(SRP!$C$11:$C$15&gt;=E1447),SRP!$D$11:$D$15)*(G1447/100)*(E1447/1000)),
0)))))),2)</f>
        <v>23.42</v>
      </c>
      <c r="L1447" s="173" t="str">
        <f t="shared" si="22"/>
        <v>Spirits750</v>
      </c>
      <c r="M1447" s="154">
        <f>VLOOKUP(L1447,'Slope %'!C:D,2,0)</f>
        <v>7.0000000000000007E-2</v>
      </c>
    </row>
    <row r="1448" spans="1:13" x14ac:dyDescent="0.25">
      <c r="A1448" s="169">
        <v>26137</v>
      </c>
      <c r="B1448" s="170" t="s">
        <v>1389</v>
      </c>
      <c r="C1448" s="170" t="s">
        <v>11</v>
      </c>
      <c r="D1448" s="170" t="s">
        <v>12</v>
      </c>
      <c r="E1448" s="170">
        <v>4260</v>
      </c>
      <c r="F1448" s="170">
        <v>2</v>
      </c>
      <c r="G1448" s="171">
        <v>4.5999999999999996</v>
      </c>
      <c r="H1448" s="170" t="s">
        <v>13</v>
      </c>
      <c r="I1448" s="171">
        <v>25.29</v>
      </c>
      <c r="J1448" s="169">
        <v>12</v>
      </c>
      <c r="K1448" s="154" cm="1">
        <f t="array" ref="K1448">ROUND(
IF(C1448="Beer",
SUM(LOOKUP(2,1/(SRP!$B$8:$B$10&lt;=E1448)/(SRP!$C$8:$C$10&gt;=E1448),SRP!$D$8:$D$10)*(G1448/100)*(E1448/1000)),
IF(C1448="Spirits",
SUM(LOOKUP(2,1/(SRP!$B$2:$B$7&lt;=E1448)/(SRP!$C$2:$C$7&gt;=E1448),SRP!$D$2:$D$7)*(G1448/100)*(E1448/1000)),
IF(AND(C1448="Wine",D1448="Fortified Wines"),
SUM(LOOKUP(2,1/(SRP!$B$26:$B$29&lt;=E1448)/(SRP!$C$26:$C$29&gt;=E1448),SRP!$D$26:$D$29)*(G1448/100)*(E1448/1000)),
IF(C1448="Wine",
SUM(LOOKUP(2,1/(SRP!$B$21:$B$25&lt;=E1448)/(SRP!$C$21:$C$25&gt;=E1448),SRP!$D$21:$D$25)*(G1448/100)*(E1448/1000)),
IF(AND(C1448="Ready to Drink",D1448="RTD-One Pour Cocktail&gt;7%&lt;=14.5"),
SUM(LOOKUP(2,1/(SRP!$B$16:$B$20&lt;=E1448)/(SRP!$C$16:$C$20&gt;=E1448),SRP!$D$16:$D$20)*(G1448/100)*(E1448/1000)),
IF(C1448="Ready to Drink",
SUM(LOOKUP(2,1/(SRP!$B$11:$B$15&lt;=E1448)/(SRP!$C$11:$C$15&gt;=E1448),SRP!$D$11:$D$15)*(G1448/100)*(E1448/1000)),
0)))))),2)</f>
        <v>15.3</v>
      </c>
      <c r="L1448" s="173" t="str">
        <f t="shared" si="22"/>
        <v>Beer4260</v>
      </c>
      <c r="M1448" s="154">
        <f>VLOOKUP(L1448,'Slope %'!C:D,2,0)</f>
        <v>7.0000000000000007E-2</v>
      </c>
    </row>
    <row r="1449" spans="1:13" x14ac:dyDescent="0.25">
      <c r="A1449" s="169">
        <v>26137</v>
      </c>
      <c r="B1449" s="170" t="s">
        <v>1389</v>
      </c>
      <c r="C1449" s="170" t="s">
        <v>11</v>
      </c>
      <c r="D1449" s="170" t="s">
        <v>12</v>
      </c>
      <c r="E1449" s="170">
        <v>4260</v>
      </c>
      <c r="F1449" s="170">
        <v>2</v>
      </c>
      <c r="G1449" s="171">
        <v>4.5999999999999996</v>
      </c>
      <c r="H1449" s="170" t="s">
        <v>13</v>
      </c>
      <c r="I1449" s="171">
        <v>25.29</v>
      </c>
      <c r="J1449" s="169">
        <v>12</v>
      </c>
      <c r="K1449" s="154" cm="1">
        <f t="array" ref="K1449">ROUND(
IF(C1449="Beer",
SUM(LOOKUP(2,1/(SRP!$B$8:$B$10&lt;=E1449)/(SRP!$C$8:$C$10&gt;=E1449),SRP!$D$8:$D$10)*(G1449/100)*(E1449/1000)),
IF(C1449="Spirits",
SUM(LOOKUP(2,1/(SRP!$B$2:$B$7&lt;=E1449)/(SRP!$C$2:$C$7&gt;=E1449),SRP!$D$2:$D$7)*(G1449/100)*(E1449/1000)),
IF(AND(C1449="Wine",D1449="Fortified Wines"),
SUM(LOOKUP(2,1/(SRP!$B$26:$B$29&lt;=E1449)/(SRP!$C$26:$C$29&gt;=E1449),SRP!$D$26:$D$29)*(G1449/100)*(E1449/1000)),
IF(C1449="Wine",
SUM(LOOKUP(2,1/(SRP!$B$21:$B$25&lt;=E1449)/(SRP!$C$21:$C$25&gt;=E1449),SRP!$D$21:$D$25)*(G1449/100)*(E1449/1000)),
IF(AND(C1449="Ready to Drink",D1449="RTD-One Pour Cocktail&gt;7%&lt;=14.5"),
SUM(LOOKUP(2,1/(SRP!$B$16:$B$20&lt;=E1449)/(SRP!$C$16:$C$20&gt;=E1449),SRP!$D$16:$D$20)*(G1449/100)*(E1449/1000)),
IF(C1449="Ready to Drink",
SUM(LOOKUP(2,1/(SRP!$B$11:$B$15&lt;=E1449)/(SRP!$C$11:$C$15&gt;=E1449),SRP!$D$11:$D$15)*(G1449/100)*(E1449/1000)),
0)))))),2)</f>
        <v>15.3</v>
      </c>
      <c r="L1449" s="173" t="str">
        <f t="shared" si="22"/>
        <v>Beer4260</v>
      </c>
      <c r="M1449" s="154">
        <f>VLOOKUP(L1449,'Slope %'!C:D,2,0)</f>
        <v>7.0000000000000007E-2</v>
      </c>
    </row>
    <row r="1450" spans="1:13" x14ac:dyDescent="0.25">
      <c r="A1450" s="169">
        <v>26170</v>
      </c>
      <c r="B1450" s="170" t="s">
        <v>1390</v>
      </c>
      <c r="C1450" s="170" t="s">
        <v>11</v>
      </c>
      <c r="D1450" s="170" t="s">
        <v>267</v>
      </c>
      <c r="E1450" s="170">
        <v>473</v>
      </c>
      <c r="F1450" s="170">
        <v>24</v>
      </c>
      <c r="G1450" s="171">
        <v>5</v>
      </c>
      <c r="H1450" s="170" t="s">
        <v>1391</v>
      </c>
      <c r="I1450" s="171">
        <v>4.29</v>
      </c>
      <c r="J1450" s="169">
        <v>1</v>
      </c>
      <c r="K1450" s="154" cm="1">
        <f t="array" ref="K1450">ROUND(
IF(C1450="Beer",
SUM(LOOKUP(2,1/(SRP!$B$8:$B$10&lt;=E1450)/(SRP!$C$8:$C$10&gt;=E1450),SRP!$D$8:$D$10)*(G1450/100)*(E1450/1000)),
IF(C1450="Spirits",
SUM(LOOKUP(2,1/(SRP!$B$2:$B$7&lt;=E1450)/(SRP!$C$2:$C$7&gt;=E1450),SRP!$D$2:$D$7)*(G1450/100)*(E1450/1000)),
IF(AND(C1450="Wine",D1450="Fortified Wines"),
SUM(LOOKUP(2,1/(SRP!$B$26:$B$29&lt;=E1450)/(SRP!$C$26:$C$29&gt;=E1450),SRP!$D$26:$D$29)*(G1450/100)*(E1450/1000)),
IF(C1450="Wine",
SUM(LOOKUP(2,1/(SRP!$B$21:$B$25&lt;=E1450)/(SRP!$C$21:$C$25&gt;=E1450),SRP!$D$21:$D$25)*(G1450/100)*(E1450/1000)),
IF(AND(C1450="Ready to Drink",D1450="RTD-One Pour Cocktail&gt;7%&lt;=14.5"),
SUM(LOOKUP(2,1/(SRP!$B$16:$B$20&lt;=E1450)/(SRP!$C$16:$C$20&gt;=E1450),SRP!$D$16:$D$20)*(G1450/100)*(E1450/1000)),
IF(C1450="Ready to Drink",
SUM(LOOKUP(2,1/(SRP!$B$11:$B$15&lt;=E1450)/(SRP!$C$11:$C$15&gt;=E1450),SRP!$D$11:$D$15)*(G1450/100)*(E1450/1000)),
0)))))),2)</f>
        <v>1.85</v>
      </c>
      <c r="L1450" s="173" t="str">
        <f t="shared" si="22"/>
        <v>Beer473</v>
      </c>
      <c r="M1450" s="154">
        <f>VLOOKUP(L1450,'Slope %'!C:D,2,0)</f>
        <v>0.12</v>
      </c>
    </row>
    <row r="1451" spans="1:13" x14ac:dyDescent="0.25">
      <c r="A1451" s="169">
        <v>26170</v>
      </c>
      <c r="B1451" s="170" t="s">
        <v>1390</v>
      </c>
      <c r="C1451" s="170" t="s">
        <v>11</v>
      </c>
      <c r="D1451" s="170" t="s">
        <v>267</v>
      </c>
      <c r="E1451" s="170">
        <v>473</v>
      </c>
      <c r="F1451" s="170">
        <v>24</v>
      </c>
      <c r="G1451" s="171">
        <v>5</v>
      </c>
      <c r="H1451" s="170" t="s">
        <v>1391</v>
      </c>
      <c r="I1451" s="171">
        <v>4.29</v>
      </c>
      <c r="J1451" s="169">
        <v>1</v>
      </c>
      <c r="K1451" s="154" cm="1">
        <f t="array" ref="K1451">ROUND(
IF(C1451="Beer",
SUM(LOOKUP(2,1/(SRP!$B$8:$B$10&lt;=E1451)/(SRP!$C$8:$C$10&gt;=E1451),SRP!$D$8:$D$10)*(G1451/100)*(E1451/1000)),
IF(C1451="Spirits",
SUM(LOOKUP(2,1/(SRP!$B$2:$B$7&lt;=E1451)/(SRP!$C$2:$C$7&gt;=E1451),SRP!$D$2:$D$7)*(G1451/100)*(E1451/1000)),
IF(AND(C1451="Wine",D1451="Fortified Wines"),
SUM(LOOKUP(2,1/(SRP!$B$26:$B$29&lt;=E1451)/(SRP!$C$26:$C$29&gt;=E1451),SRP!$D$26:$D$29)*(G1451/100)*(E1451/1000)),
IF(C1451="Wine",
SUM(LOOKUP(2,1/(SRP!$B$21:$B$25&lt;=E1451)/(SRP!$C$21:$C$25&gt;=E1451),SRP!$D$21:$D$25)*(G1451/100)*(E1451/1000)),
IF(AND(C1451="Ready to Drink",D1451="RTD-One Pour Cocktail&gt;7%&lt;=14.5"),
SUM(LOOKUP(2,1/(SRP!$B$16:$B$20&lt;=E1451)/(SRP!$C$16:$C$20&gt;=E1451),SRP!$D$16:$D$20)*(G1451/100)*(E1451/1000)),
IF(C1451="Ready to Drink",
SUM(LOOKUP(2,1/(SRP!$B$11:$B$15&lt;=E1451)/(SRP!$C$11:$C$15&gt;=E1451),SRP!$D$11:$D$15)*(G1451/100)*(E1451/1000)),
0)))))),2)</f>
        <v>1.85</v>
      </c>
      <c r="L1451" s="173" t="str">
        <f t="shared" si="22"/>
        <v>Beer473</v>
      </c>
      <c r="M1451" s="154">
        <f>VLOOKUP(L1451,'Slope %'!C:D,2,0)</f>
        <v>0.12</v>
      </c>
    </row>
    <row r="1452" spans="1:13" x14ac:dyDescent="0.25">
      <c r="A1452" s="169">
        <v>26177</v>
      </c>
      <c r="B1452" s="170" t="s">
        <v>1392</v>
      </c>
      <c r="C1452" s="170" t="s">
        <v>11</v>
      </c>
      <c r="D1452" s="170" t="s">
        <v>267</v>
      </c>
      <c r="E1452" s="170">
        <v>3784</v>
      </c>
      <c r="F1452" s="170">
        <v>3</v>
      </c>
      <c r="G1452" s="171">
        <v>5</v>
      </c>
      <c r="H1452" s="170" t="s">
        <v>1391</v>
      </c>
      <c r="I1452" s="171">
        <v>29.99</v>
      </c>
      <c r="J1452" s="169">
        <v>8</v>
      </c>
      <c r="K1452" s="154" cm="1">
        <f t="array" ref="K1452">ROUND(
IF(C1452="Beer",
SUM(LOOKUP(2,1/(SRP!$B$8:$B$10&lt;=E1452)/(SRP!$C$8:$C$10&gt;=E1452),SRP!$D$8:$D$10)*(G1452/100)*(E1452/1000)),
IF(C1452="Spirits",
SUM(LOOKUP(2,1/(SRP!$B$2:$B$7&lt;=E1452)/(SRP!$C$2:$C$7&gt;=E1452),SRP!$D$2:$D$7)*(G1452/100)*(E1452/1000)),
IF(AND(C1452="Wine",D1452="Fortified Wines"),
SUM(LOOKUP(2,1/(SRP!$B$26:$B$29&lt;=E1452)/(SRP!$C$26:$C$29&gt;=E1452),SRP!$D$26:$D$29)*(G1452/100)*(E1452/1000)),
IF(C1452="Wine",
SUM(LOOKUP(2,1/(SRP!$B$21:$B$25&lt;=E1452)/(SRP!$C$21:$C$25&gt;=E1452),SRP!$D$21:$D$25)*(G1452/100)*(E1452/1000)),
IF(AND(C1452="Ready to Drink",D1452="RTD-One Pour Cocktail&gt;7%&lt;=14.5"),
SUM(LOOKUP(2,1/(SRP!$B$16:$B$20&lt;=E1452)/(SRP!$C$16:$C$20&gt;=E1452),SRP!$D$16:$D$20)*(G1452/100)*(E1452/1000)),
IF(C1452="Ready to Drink",
SUM(LOOKUP(2,1/(SRP!$B$11:$B$15&lt;=E1452)/(SRP!$C$11:$C$15&gt;=E1452),SRP!$D$11:$D$15)*(G1452/100)*(E1452/1000)),
0)))))),2)</f>
        <v>14.77</v>
      </c>
      <c r="L1452" s="173" t="str">
        <f t="shared" si="22"/>
        <v>Beer3784</v>
      </c>
      <c r="M1452" s="154">
        <f>VLOOKUP(L1452,'Slope %'!C:D,2,0)</f>
        <v>7.0000000000000007E-2</v>
      </c>
    </row>
    <row r="1453" spans="1:13" x14ac:dyDescent="0.25">
      <c r="A1453" s="169">
        <v>26177</v>
      </c>
      <c r="B1453" s="170" t="s">
        <v>1392</v>
      </c>
      <c r="C1453" s="170" t="s">
        <v>11</v>
      </c>
      <c r="D1453" s="170" t="s">
        <v>267</v>
      </c>
      <c r="E1453" s="170">
        <v>3784</v>
      </c>
      <c r="F1453" s="170">
        <v>3</v>
      </c>
      <c r="G1453" s="171">
        <v>5</v>
      </c>
      <c r="H1453" s="170" t="s">
        <v>1391</v>
      </c>
      <c r="I1453" s="171">
        <v>29.99</v>
      </c>
      <c r="J1453" s="169">
        <v>8</v>
      </c>
      <c r="K1453" s="154" cm="1">
        <f t="array" ref="K1453">ROUND(
IF(C1453="Beer",
SUM(LOOKUP(2,1/(SRP!$B$8:$B$10&lt;=E1453)/(SRP!$C$8:$C$10&gt;=E1453),SRP!$D$8:$D$10)*(G1453/100)*(E1453/1000)),
IF(C1453="Spirits",
SUM(LOOKUP(2,1/(SRP!$B$2:$B$7&lt;=E1453)/(SRP!$C$2:$C$7&gt;=E1453),SRP!$D$2:$D$7)*(G1453/100)*(E1453/1000)),
IF(AND(C1453="Wine",D1453="Fortified Wines"),
SUM(LOOKUP(2,1/(SRP!$B$26:$B$29&lt;=E1453)/(SRP!$C$26:$C$29&gt;=E1453),SRP!$D$26:$D$29)*(G1453/100)*(E1453/1000)),
IF(C1453="Wine",
SUM(LOOKUP(2,1/(SRP!$B$21:$B$25&lt;=E1453)/(SRP!$C$21:$C$25&gt;=E1453),SRP!$D$21:$D$25)*(G1453/100)*(E1453/1000)),
IF(AND(C1453="Ready to Drink",D1453="RTD-One Pour Cocktail&gt;7%&lt;=14.5"),
SUM(LOOKUP(2,1/(SRP!$B$16:$B$20&lt;=E1453)/(SRP!$C$16:$C$20&gt;=E1453),SRP!$D$16:$D$20)*(G1453/100)*(E1453/1000)),
IF(C1453="Ready to Drink",
SUM(LOOKUP(2,1/(SRP!$B$11:$B$15&lt;=E1453)/(SRP!$C$11:$C$15&gt;=E1453),SRP!$D$11:$D$15)*(G1453/100)*(E1453/1000)),
0)))))),2)</f>
        <v>14.77</v>
      </c>
      <c r="L1453" s="173" t="str">
        <f t="shared" si="22"/>
        <v>Beer3784</v>
      </c>
      <c r="M1453" s="154">
        <f>VLOOKUP(L1453,'Slope %'!C:D,2,0)</f>
        <v>7.0000000000000007E-2</v>
      </c>
    </row>
    <row r="1454" spans="1:13" x14ac:dyDescent="0.25">
      <c r="A1454" s="169">
        <v>26183</v>
      </c>
      <c r="B1454" s="170" t="s">
        <v>1393</v>
      </c>
      <c r="C1454" s="170" t="s">
        <v>11</v>
      </c>
      <c r="D1454" s="170" t="s">
        <v>303</v>
      </c>
      <c r="E1454" s="170">
        <v>473</v>
      </c>
      <c r="F1454" s="170">
        <v>24</v>
      </c>
      <c r="G1454" s="171">
        <v>6.2</v>
      </c>
      <c r="H1454" s="170" t="s">
        <v>1362</v>
      </c>
      <c r="I1454" s="171">
        <v>4.8499999999999996</v>
      </c>
      <c r="J1454" s="169">
        <v>1</v>
      </c>
      <c r="K1454" s="154" cm="1">
        <f t="array" ref="K1454">ROUND(
IF(C1454="Beer",
SUM(LOOKUP(2,1/(SRP!$B$8:$B$10&lt;=E1454)/(SRP!$C$8:$C$10&gt;=E1454),SRP!$D$8:$D$10)*(G1454/100)*(E1454/1000)),
IF(C1454="Spirits",
SUM(LOOKUP(2,1/(SRP!$B$2:$B$7&lt;=E1454)/(SRP!$C$2:$C$7&gt;=E1454),SRP!$D$2:$D$7)*(G1454/100)*(E1454/1000)),
IF(AND(C1454="Wine",D1454="Fortified Wines"),
SUM(LOOKUP(2,1/(SRP!$B$26:$B$29&lt;=E1454)/(SRP!$C$26:$C$29&gt;=E1454),SRP!$D$26:$D$29)*(G1454/100)*(E1454/1000)),
IF(C1454="Wine",
SUM(LOOKUP(2,1/(SRP!$B$21:$B$25&lt;=E1454)/(SRP!$C$21:$C$25&gt;=E1454),SRP!$D$21:$D$25)*(G1454/100)*(E1454/1000)),
IF(AND(C1454="Ready to Drink",D1454="RTD-One Pour Cocktail&gt;7%&lt;=14.5"),
SUM(LOOKUP(2,1/(SRP!$B$16:$B$20&lt;=E1454)/(SRP!$C$16:$C$20&gt;=E1454),SRP!$D$16:$D$20)*(G1454/100)*(E1454/1000)),
IF(C1454="Ready to Drink",
SUM(LOOKUP(2,1/(SRP!$B$11:$B$15&lt;=E1454)/(SRP!$C$11:$C$15&gt;=E1454),SRP!$D$11:$D$15)*(G1454/100)*(E1454/1000)),
0)))))),2)</f>
        <v>2.29</v>
      </c>
      <c r="L1454" s="173" t="str">
        <f t="shared" si="22"/>
        <v>Beer473</v>
      </c>
      <c r="M1454" s="154">
        <f>VLOOKUP(L1454,'Slope %'!C:D,2,0)</f>
        <v>0.12</v>
      </c>
    </row>
    <row r="1455" spans="1:13" x14ac:dyDescent="0.25">
      <c r="A1455" s="169">
        <v>26183</v>
      </c>
      <c r="B1455" s="170" t="s">
        <v>1393</v>
      </c>
      <c r="C1455" s="170" t="s">
        <v>11</v>
      </c>
      <c r="D1455" s="170" t="s">
        <v>303</v>
      </c>
      <c r="E1455" s="170">
        <v>473</v>
      </c>
      <c r="F1455" s="170">
        <v>24</v>
      </c>
      <c r="G1455" s="171">
        <v>6.2</v>
      </c>
      <c r="H1455" s="170" t="s">
        <v>1362</v>
      </c>
      <c r="I1455" s="171">
        <v>4.8499999999999996</v>
      </c>
      <c r="J1455" s="169">
        <v>1</v>
      </c>
      <c r="K1455" s="154" cm="1">
        <f t="array" ref="K1455">ROUND(
IF(C1455="Beer",
SUM(LOOKUP(2,1/(SRP!$B$8:$B$10&lt;=E1455)/(SRP!$C$8:$C$10&gt;=E1455),SRP!$D$8:$D$10)*(G1455/100)*(E1455/1000)),
IF(C1455="Spirits",
SUM(LOOKUP(2,1/(SRP!$B$2:$B$7&lt;=E1455)/(SRP!$C$2:$C$7&gt;=E1455),SRP!$D$2:$D$7)*(G1455/100)*(E1455/1000)),
IF(AND(C1455="Wine",D1455="Fortified Wines"),
SUM(LOOKUP(2,1/(SRP!$B$26:$B$29&lt;=E1455)/(SRP!$C$26:$C$29&gt;=E1455),SRP!$D$26:$D$29)*(G1455/100)*(E1455/1000)),
IF(C1455="Wine",
SUM(LOOKUP(2,1/(SRP!$B$21:$B$25&lt;=E1455)/(SRP!$C$21:$C$25&gt;=E1455),SRP!$D$21:$D$25)*(G1455/100)*(E1455/1000)),
IF(AND(C1455="Ready to Drink",D1455="RTD-One Pour Cocktail&gt;7%&lt;=14.5"),
SUM(LOOKUP(2,1/(SRP!$B$16:$B$20&lt;=E1455)/(SRP!$C$16:$C$20&gt;=E1455),SRP!$D$16:$D$20)*(G1455/100)*(E1455/1000)),
IF(C1455="Ready to Drink",
SUM(LOOKUP(2,1/(SRP!$B$11:$B$15&lt;=E1455)/(SRP!$C$11:$C$15&gt;=E1455),SRP!$D$11:$D$15)*(G1455/100)*(E1455/1000)),
0)))))),2)</f>
        <v>2.29</v>
      </c>
      <c r="L1455" s="173" t="str">
        <f t="shared" si="22"/>
        <v>Beer473</v>
      </c>
      <c r="M1455" s="154">
        <f>VLOOKUP(L1455,'Slope %'!C:D,2,0)</f>
        <v>0.12</v>
      </c>
    </row>
    <row r="1456" spans="1:13" x14ac:dyDescent="0.25">
      <c r="A1456" s="169">
        <v>26184</v>
      </c>
      <c r="B1456" s="170" t="s">
        <v>1394</v>
      </c>
      <c r="C1456" s="170" t="s">
        <v>11</v>
      </c>
      <c r="D1456" s="170" t="s">
        <v>303</v>
      </c>
      <c r="E1456" s="170">
        <v>473</v>
      </c>
      <c r="F1456" s="170">
        <v>24</v>
      </c>
      <c r="G1456" s="171">
        <v>6.6</v>
      </c>
      <c r="H1456" s="170" t="s">
        <v>1362</v>
      </c>
      <c r="I1456" s="171">
        <v>4.79</v>
      </c>
      <c r="J1456" s="169">
        <v>1</v>
      </c>
      <c r="K1456" s="154" cm="1">
        <f t="array" ref="K1456">ROUND(
IF(C1456="Beer",
SUM(LOOKUP(2,1/(SRP!$B$8:$B$10&lt;=E1456)/(SRP!$C$8:$C$10&gt;=E1456),SRP!$D$8:$D$10)*(G1456/100)*(E1456/1000)),
IF(C1456="Spirits",
SUM(LOOKUP(2,1/(SRP!$B$2:$B$7&lt;=E1456)/(SRP!$C$2:$C$7&gt;=E1456),SRP!$D$2:$D$7)*(G1456/100)*(E1456/1000)),
IF(AND(C1456="Wine",D1456="Fortified Wines"),
SUM(LOOKUP(2,1/(SRP!$B$26:$B$29&lt;=E1456)/(SRP!$C$26:$C$29&gt;=E1456),SRP!$D$26:$D$29)*(G1456/100)*(E1456/1000)),
IF(C1456="Wine",
SUM(LOOKUP(2,1/(SRP!$B$21:$B$25&lt;=E1456)/(SRP!$C$21:$C$25&gt;=E1456),SRP!$D$21:$D$25)*(G1456/100)*(E1456/1000)),
IF(AND(C1456="Ready to Drink",D1456="RTD-One Pour Cocktail&gt;7%&lt;=14.5"),
SUM(LOOKUP(2,1/(SRP!$B$16:$B$20&lt;=E1456)/(SRP!$C$16:$C$20&gt;=E1456),SRP!$D$16:$D$20)*(G1456/100)*(E1456/1000)),
IF(C1456="Ready to Drink",
SUM(LOOKUP(2,1/(SRP!$B$11:$B$15&lt;=E1456)/(SRP!$C$11:$C$15&gt;=E1456),SRP!$D$11:$D$15)*(G1456/100)*(E1456/1000)),
0)))))),2)</f>
        <v>2.44</v>
      </c>
      <c r="L1456" s="173" t="str">
        <f t="shared" si="22"/>
        <v>Beer473</v>
      </c>
      <c r="M1456" s="154">
        <f>VLOOKUP(L1456,'Slope %'!C:D,2,0)</f>
        <v>0.12</v>
      </c>
    </row>
    <row r="1457" spans="1:13" x14ac:dyDescent="0.25">
      <c r="A1457" s="169">
        <v>26184</v>
      </c>
      <c r="B1457" s="170" t="s">
        <v>1394</v>
      </c>
      <c r="C1457" s="170" t="s">
        <v>11</v>
      </c>
      <c r="D1457" s="170" t="s">
        <v>303</v>
      </c>
      <c r="E1457" s="170">
        <v>473</v>
      </c>
      <c r="F1457" s="170">
        <v>24</v>
      </c>
      <c r="G1457" s="171">
        <v>6.6</v>
      </c>
      <c r="H1457" s="170" t="s">
        <v>1362</v>
      </c>
      <c r="I1457" s="171">
        <v>4.79</v>
      </c>
      <c r="J1457" s="169">
        <v>1</v>
      </c>
      <c r="K1457" s="154" cm="1">
        <f t="array" ref="K1457">ROUND(
IF(C1457="Beer",
SUM(LOOKUP(2,1/(SRP!$B$8:$B$10&lt;=E1457)/(SRP!$C$8:$C$10&gt;=E1457),SRP!$D$8:$D$10)*(G1457/100)*(E1457/1000)),
IF(C1457="Spirits",
SUM(LOOKUP(2,1/(SRP!$B$2:$B$7&lt;=E1457)/(SRP!$C$2:$C$7&gt;=E1457),SRP!$D$2:$D$7)*(G1457/100)*(E1457/1000)),
IF(AND(C1457="Wine",D1457="Fortified Wines"),
SUM(LOOKUP(2,1/(SRP!$B$26:$B$29&lt;=E1457)/(SRP!$C$26:$C$29&gt;=E1457),SRP!$D$26:$D$29)*(G1457/100)*(E1457/1000)),
IF(C1457="Wine",
SUM(LOOKUP(2,1/(SRP!$B$21:$B$25&lt;=E1457)/(SRP!$C$21:$C$25&gt;=E1457),SRP!$D$21:$D$25)*(G1457/100)*(E1457/1000)),
IF(AND(C1457="Ready to Drink",D1457="RTD-One Pour Cocktail&gt;7%&lt;=14.5"),
SUM(LOOKUP(2,1/(SRP!$B$16:$B$20&lt;=E1457)/(SRP!$C$16:$C$20&gt;=E1457),SRP!$D$16:$D$20)*(G1457/100)*(E1457/1000)),
IF(C1457="Ready to Drink",
SUM(LOOKUP(2,1/(SRP!$B$11:$B$15&lt;=E1457)/(SRP!$C$11:$C$15&gt;=E1457),SRP!$D$11:$D$15)*(G1457/100)*(E1457/1000)),
0)))))),2)</f>
        <v>2.44</v>
      </c>
      <c r="L1457" s="173" t="str">
        <f t="shared" si="22"/>
        <v>Beer473</v>
      </c>
      <c r="M1457" s="154">
        <f>VLOOKUP(L1457,'Slope %'!C:D,2,0)</f>
        <v>0.12</v>
      </c>
    </row>
    <row r="1458" spans="1:13" x14ac:dyDescent="0.25">
      <c r="A1458" s="169">
        <v>26194</v>
      </c>
      <c r="B1458" s="170" t="s">
        <v>1395</v>
      </c>
      <c r="C1458" s="170" t="s">
        <v>11</v>
      </c>
      <c r="D1458" s="170" t="s">
        <v>12</v>
      </c>
      <c r="E1458" s="170">
        <v>710</v>
      </c>
      <c r="F1458" s="170">
        <v>12</v>
      </c>
      <c r="G1458" s="171">
        <v>5</v>
      </c>
      <c r="H1458" s="170" t="s">
        <v>13</v>
      </c>
      <c r="I1458" s="171">
        <v>4.99</v>
      </c>
      <c r="J1458" s="169">
        <v>1</v>
      </c>
      <c r="K1458" s="154" cm="1">
        <f t="array" ref="K1458">ROUND(
IF(C1458="Beer",
SUM(LOOKUP(2,1/(SRP!$B$8:$B$10&lt;=E1458)/(SRP!$C$8:$C$10&gt;=E1458),SRP!$D$8:$D$10)*(G1458/100)*(E1458/1000)),
IF(C1458="Spirits",
SUM(LOOKUP(2,1/(SRP!$B$2:$B$7&lt;=E1458)/(SRP!$C$2:$C$7&gt;=E1458),SRP!$D$2:$D$7)*(G1458/100)*(E1458/1000)),
IF(AND(C1458="Wine",D1458="Fortified Wines"),
SUM(LOOKUP(2,1/(SRP!$B$26:$B$29&lt;=E1458)/(SRP!$C$26:$C$29&gt;=E1458),SRP!$D$26:$D$29)*(G1458/100)*(E1458/1000)),
IF(C1458="Wine",
SUM(LOOKUP(2,1/(SRP!$B$21:$B$25&lt;=E1458)/(SRP!$C$21:$C$25&gt;=E1458),SRP!$D$21:$D$25)*(G1458/100)*(E1458/1000)),
IF(AND(C1458="Ready to Drink",D1458="RTD-One Pour Cocktail&gt;7%&lt;=14.5"),
SUM(LOOKUP(2,1/(SRP!$B$16:$B$20&lt;=E1458)/(SRP!$C$16:$C$20&gt;=E1458),SRP!$D$16:$D$20)*(G1458/100)*(E1458/1000)),
IF(C1458="Ready to Drink",
SUM(LOOKUP(2,1/(SRP!$B$11:$B$15&lt;=E1458)/(SRP!$C$11:$C$15&gt;=E1458),SRP!$D$11:$D$15)*(G1458/100)*(E1458/1000)),
0)))))),2)</f>
        <v>2.77</v>
      </c>
      <c r="L1458" s="173" t="str">
        <f t="shared" si="22"/>
        <v>Beer710</v>
      </c>
      <c r="M1458" s="154">
        <f>VLOOKUP(L1458,'Slope %'!C:D,2,0)</f>
        <v>0.12</v>
      </c>
    </row>
    <row r="1459" spans="1:13" x14ac:dyDescent="0.25">
      <c r="A1459" s="169">
        <v>26194</v>
      </c>
      <c r="B1459" s="170" t="s">
        <v>1395</v>
      </c>
      <c r="C1459" s="170" t="s">
        <v>11</v>
      </c>
      <c r="D1459" s="170" t="s">
        <v>12</v>
      </c>
      <c r="E1459" s="170">
        <v>710</v>
      </c>
      <c r="F1459" s="170">
        <v>12</v>
      </c>
      <c r="G1459" s="171">
        <v>5</v>
      </c>
      <c r="H1459" s="170" t="s">
        <v>13</v>
      </c>
      <c r="I1459" s="171">
        <v>4.99</v>
      </c>
      <c r="J1459" s="169">
        <v>1</v>
      </c>
      <c r="K1459" s="154" cm="1">
        <f t="array" ref="K1459">ROUND(
IF(C1459="Beer",
SUM(LOOKUP(2,1/(SRP!$B$8:$B$10&lt;=E1459)/(SRP!$C$8:$C$10&gt;=E1459),SRP!$D$8:$D$10)*(G1459/100)*(E1459/1000)),
IF(C1459="Spirits",
SUM(LOOKUP(2,1/(SRP!$B$2:$B$7&lt;=E1459)/(SRP!$C$2:$C$7&gt;=E1459),SRP!$D$2:$D$7)*(G1459/100)*(E1459/1000)),
IF(AND(C1459="Wine",D1459="Fortified Wines"),
SUM(LOOKUP(2,1/(SRP!$B$26:$B$29&lt;=E1459)/(SRP!$C$26:$C$29&gt;=E1459),SRP!$D$26:$D$29)*(G1459/100)*(E1459/1000)),
IF(C1459="Wine",
SUM(LOOKUP(2,1/(SRP!$B$21:$B$25&lt;=E1459)/(SRP!$C$21:$C$25&gt;=E1459),SRP!$D$21:$D$25)*(G1459/100)*(E1459/1000)),
IF(AND(C1459="Ready to Drink",D1459="RTD-One Pour Cocktail&gt;7%&lt;=14.5"),
SUM(LOOKUP(2,1/(SRP!$B$16:$B$20&lt;=E1459)/(SRP!$C$16:$C$20&gt;=E1459),SRP!$D$16:$D$20)*(G1459/100)*(E1459/1000)),
IF(C1459="Ready to Drink",
SUM(LOOKUP(2,1/(SRP!$B$11:$B$15&lt;=E1459)/(SRP!$C$11:$C$15&gt;=E1459),SRP!$D$11:$D$15)*(G1459/100)*(E1459/1000)),
0)))))),2)</f>
        <v>2.77</v>
      </c>
      <c r="L1459" s="173" t="str">
        <f t="shared" si="22"/>
        <v>Beer710</v>
      </c>
      <c r="M1459" s="154">
        <f>VLOOKUP(L1459,'Slope %'!C:D,2,0)</f>
        <v>0.12</v>
      </c>
    </row>
    <row r="1460" spans="1:13" x14ac:dyDescent="0.25">
      <c r="A1460" s="169">
        <v>26239</v>
      </c>
      <c r="B1460" s="170" t="s">
        <v>1396</v>
      </c>
      <c r="C1460" s="170" t="s">
        <v>11</v>
      </c>
      <c r="D1460" s="170" t="s">
        <v>303</v>
      </c>
      <c r="E1460" s="170">
        <v>473</v>
      </c>
      <c r="F1460" s="170">
        <v>24</v>
      </c>
      <c r="G1460" s="171">
        <v>6.7</v>
      </c>
      <c r="H1460" s="170" t="s">
        <v>1209</v>
      </c>
      <c r="I1460" s="171">
        <v>3.99</v>
      </c>
      <c r="J1460" s="169">
        <v>1</v>
      </c>
      <c r="K1460" s="154" cm="1">
        <f t="array" ref="K1460">ROUND(
IF(C1460="Beer",
SUM(LOOKUP(2,1/(SRP!$B$8:$B$10&lt;=E1460)/(SRP!$C$8:$C$10&gt;=E1460),SRP!$D$8:$D$10)*(G1460/100)*(E1460/1000)),
IF(C1460="Spirits",
SUM(LOOKUP(2,1/(SRP!$B$2:$B$7&lt;=E1460)/(SRP!$C$2:$C$7&gt;=E1460),SRP!$D$2:$D$7)*(G1460/100)*(E1460/1000)),
IF(AND(C1460="Wine",D1460="Fortified Wines"),
SUM(LOOKUP(2,1/(SRP!$B$26:$B$29&lt;=E1460)/(SRP!$C$26:$C$29&gt;=E1460),SRP!$D$26:$D$29)*(G1460/100)*(E1460/1000)),
IF(C1460="Wine",
SUM(LOOKUP(2,1/(SRP!$B$21:$B$25&lt;=E1460)/(SRP!$C$21:$C$25&gt;=E1460),SRP!$D$21:$D$25)*(G1460/100)*(E1460/1000)),
IF(AND(C1460="Ready to Drink",D1460="RTD-One Pour Cocktail&gt;7%&lt;=14.5"),
SUM(LOOKUP(2,1/(SRP!$B$16:$B$20&lt;=E1460)/(SRP!$C$16:$C$20&gt;=E1460),SRP!$D$16:$D$20)*(G1460/100)*(E1460/1000)),
IF(C1460="Ready to Drink",
SUM(LOOKUP(2,1/(SRP!$B$11:$B$15&lt;=E1460)/(SRP!$C$11:$C$15&gt;=E1460),SRP!$D$11:$D$15)*(G1460/100)*(E1460/1000)),
0)))))),2)</f>
        <v>2.4700000000000002</v>
      </c>
      <c r="L1460" s="173" t="str">
        <f t="shared" si="22"/>
        <v>Beer473</v>
      </c>
      <c r="M1460" s="154">
        <f>VLOOKUP(L1460,'Slope %'!C:D,2,0)</f>
        <v>0.12</v>
      </c>
    </row>
    <row r="1461" spans="1:13" x14ac:dyDescent="0.25">
      <c r="A1461" s="169">
        <v>26277</v>
      </c>
      <c r="B1461" s="170" t="s">
        <v>1397</v>
      </c>
      <c r="C1461" s="170" t="s">
        <v>24</v>
      </c>
      <c r="D1461" s="170" t="s">
        <v>191</v>
      </c>
      <c r="E1461" s="170">
        <v>750</v>
      </c>
      <c r="F1461" s="170">
        <v>12</v>
      </c>
      <c r="G1461" s="171">
        <v>14.5</v>
      </c>
      <c r="H1461" s="170" t="s">
        <v>22</v>
      </c>
      <c r="I1461" s="171">
        <v>25.99</v>
      </c>
      <c r="J1461" s="169">
        <v>1</v>
      </c>
      <c r="K1461" s="154" cm="1">
        <f t="array" ref="K1461">ROUND(
IF(C1461="Beer",
SUM(LOOKUP(2,1/(SRP!$B$8:$B$10&lt;=E1461)/(SRP!$C$8:$C$10&gt;=E1461),SRP!$D$8:$D$10)*(G1461/100)*(E1461/1000)),
IF(C1461="Spirits",
SUM(LOOKUP(2,1/(SRP!$B$2:$B$7&lt;=E1461)/(SRP!$C$2:$C$7&gt;=E1461),SRP!$D$2:$D$7)*(G1461/100)*(E1461/1000)),
IF(AND(C1461="Wine",D1461="Fortified Wines"),
SUM(LOOKUP(2,1/(SRP!$B$26:$B$29&lt;=E1461)/(SRP!$C$26:$C$29&gt;=E1461),SRP!$D$26:$D$29)*(G1461/100)*(E1461/1000)),
IF(C1461="Wine",
SUM(LOOKUP(2,1/(SRP!$B$21:$B$25&lt;=E1461)/(SRP!$C$21:$C$25&gt;=E1461),SRP!$D$21:$D$25)*(G1461/100)*(E1461/1000)),
IF(AND(C1461="Ready to Drink",D1461="RTD-One Pour Cocktail&gt;7%&lt;=14.5"),
SUM(LOOKUP(2,1/(SRP!$B$16:$B$20&lt;=E1461)/(SRP!$C$16:$C$20&gt;=E1461),SRP!$D$16:$D$20)*(G1461/100)*(E1461/1000)),
IF(C1461="Ready to Drink",
SUM(LOOKUP(2,1/(SRP!$B$11:$B$15&lt;=E1461)/(SRP!$C$11:$C$15&gt;=E1461),SRP!$D$11:$D$15)*(G1461/100)*(E1461/1000)),
0)))))),2)</f>
        <v>8.49</v>
      </c>
      <c r="L1461" s="173" t="str">
        <f t="shared" si="22"/>
        <v>Wine750</v>
      </c>
      <c r="M1461" s="154">
        <f>VLOOKUP(L1461,'Slope %'!C:D,2,0)</f>
        <v>0.1</v>
      </c>
    </row>
    <row r="1462" spans="1:13" x14ac:dyDescent="0.25">
      <c r="A1462" s="169">
        <v>26281</v>
      </c>
      <c r="B1462" s="170" t="s">
        <v>1398</v>
      </c>
      <c r="C1462" s="170" t="s">
        <v>15</v>
      </c>
      <c r="D1462" s="170" t="s">
        <v>1399</v>
      </c>
      <c r="E1462" s="170">
        <v>750</v>
      </c>
      <c r="F1462" s="170">
        <v>12</v>
      </c>
      <c r="G1462" s="171">
        <v>41.3</v>
      </c>
      <c r="H1462" s="170" t="s">
        <v>20</v>
      </c>
      <c r="I1462" s="171">
        <v>31.99</v>
      </c>
      <c r="J1462" s="169">
        <v>1</v>
      </c>
      <c r="K1462" s="154" cm="1">
        <f t="array" ref="K1462">ROUND(
IF(C1462="Beer",
SUM(LOOKUP(2,1/(SRP!$B$8:$B$10&lt;=E1462)/(SRP!$C$8:$C$10&gt;=E1462),SRP!$D$8:$D$10)*(G1462/100)*(E1462/1000)),
IF(C1462="Spirits",
SUM(LOOKUP(2,1/(SRP!$B$2:$B$7&lt;=E1462)/(SRP!$C$2:$C$7&gt;=E1462),SRP!$D$2:$D$7)*(G1462/100)*(E1462/1000)),
IF(AND(C1462="Wine",D1462="Fortified Wines"),
SUM(LOOKUP(2,1/(SRP!$B$26:$B$29&lt;=E1462)/(SRP!$C$26:$C$29&gt;=E1462),SRP!$D$26:$D$29)*(G1462/100)*(E1462/1000)),
IF(C1462="Wine",
SUM(LOOKUP(2,1/(SRP!$B$21:$B$25&lt;=E1462)/(SRP!$C$21:$C$25&gt;=E1462),SRP!$D$21:$D$25)*(G1462/100)*(E1462/1000)),
IF(AND(C1462="Ready to Drink",D1462="RTD-One Pour Cocktail&gt;7%&lt;=14.5"),
SUM(LOOKUP(2,1/(SRP!$B$16:$B$20&lt;=E1462)/(SRP!$C$16:$C$20&gt;=E1462),SRP!$D$16:$D$20)*(G1462/100)*(E1462/1000)),
IF(C1462="Ready to Drink",
SUM(LOOKUP(2,1/(SRP!$B$11:$B$15&lt;=E1462)/(SRP!$C$11:$C$15&gt;=E1462),SRP!$D$11:$D$15)*(G1462/100)*(E1462/1000)),
0)))))),2)</f>
        <v>24.18</v>
      </c>
      <c r="L1462" s="173" t="str">
        <f t="shared" si="22"/>
        <v>Spirits750</v>
      </c>
      <c r="M1462" s="154">
        <f>VLOOKUP(L1462,'Slope %'!C:D,2,0)</f>
        <v>7.0000000000000007E-2</v>
      </c>
    </row>
    <row r="1463" spans="1:13" x14ac:dyDescent="0.25">
      <c r="A1463" s="169">
        <v>26324</v>
      </c>
      <c r="B1463" s="170" t="s">
        <v>1400</v>
      </c>
      <c r="C1463" s="170" t="s">
        <v>24</v>
      </c>
      <c r="D1463" s="170" t="s">
        <v>46</v>
      </c>
      <c r="E1463" s="170">
        <v>750</v>
      </c>
      <c r="F1463" s="170">
        <v>6</v>
      </c>
      <c r="G1463" s="171">
        <v>11.5</v>
      </c>
      <c r="H1463" s="170" t="s">
        <v>177</v>
      </c>
      <c r="I1463" s="171">
        <v>23.99</v>
      </c>
      <c r="J1463" s="169">
        <v>1</v>
      </c>
      <c r="K1463" s="154" cm="1">
        <f t="array" ref="K1463">ROUND(
IF(C1463="Beer",
SUM(LOOKUP(2,1/(SRP!$B$8:$B$10&lt;=E1463)/(SRP!$C$8:$C$10&gt;=E1463),SRP!$D$8:$D$10)*(G1463/100)*(E1463/1000)),
IF(C1463="Spirits",
SUM(LOOKUP(2,1/(SRP!$B$2:$B$7&lt;=E1463)/(SRP!$C$2:$C$7&gt;=E1463),SRP!$D$2:$D$7)*(G1463/100)*(E1463/1000)),
IF(AND(C1463="Wine",D1463="Fortified Wines"),
SUM(LOOKUP(2,1/(SRP!$B$26:$B$29&lt;=E1463)/(SRP!$C$26:$C$29&gt;=E1463),SRP!$D$26:$D$29)*(G1463/100)*(E1463/1000)),
IF(C1463="Wine",
SUM(LOOKUP(2,1/(SRP!$B$21:$B$25&lt;=E1463)/(SRP!$C$21:$C$25&gt;=E1463),SRP!$D$21:$D$25)*(G1463/100)*(E1463/1000)),
IF(AND(C1463="Ready to Drink",D1463="RTD-One Pour Cocktail&gt;7%&lt;=14.5"),
SUM(LOOKUP(2,1/(SRP!$B$16:$B$20&lt;=E1463)/(SRP!$C$16:$C$20&gt;=E1463),SRP!$D$16:$D$20)*(G1463/100)*(E1463/1000)),
IF(C1463="Ready to Drink",
SUM(LOOKUP(2,1/(SRP!$B$11:$B$15&lt;=E1463)/(SRP!$C$11:$C$15&gt;=E1463),SRP!$D$11:$D$15)*(G1463/100)*(E1463/1000)),
0)))))),2)</f>
        <v>6.73</v>
      </c>
      <c r="L1463" s="173" t="str">
        <f t="shared" si="22"/>
        <v>Wine750</v>
      </c>
      <c r="M1463" s="154">
        <f>VLOOKUP(L1463,'Slope %'!C:D,2,0)</f>
        <v>0.1</v>
      </c>
    </row>
    <row r="1464" spans="1:13" x14ac:dyDescent="0.25">
      <c r="A1464" s="169">
        <v>26328</v>
      </c>
      <c r="B1464" s="170" t="s">
        <v>1401</v>
      </c>
      <c r="C1464" s="170" t="s">
        <v>15</v>
      </c>
      <c r="D1464" s="170" t="s">
        <v>154</v>
      </c>
      <c r="E1464" s="170">
        <v>750</v>
      </c>
      <c r="F1464" s="170">
        <v>6</v>
      </c>
      <c r="G1464" s="171">
        <v>17</v>
      </c>
      <c r="H1464" s="170" t="s">
        <v>91</v>
      </c>
      <c r="I1464" s="171">
        <v>33.99</v>
      </c>
      <c r="J1464" s="169">
        <v>1</v>
      </c>
      <c r="K1464" s="154" cm="1">
        <f t="array" ref="K1464">ROUND(
IF(C1464="Beer",
SUM(LOOKUP(2,1/(SRP!$B$8:$B$10&lt;=E1464)/(SRP!$C$8:$C$10&gt;=E1464),SRP!$D$8:$D$10)*(G1464/100)*(E1464/1000)),
IF(C1464="Spirits",
SUM(LOOKUP(2,1/(SRP!$B$2:$B$7&lt;=E1464)/(SRP!$C$2:$C$7&gt;=E1464),SRP!$D$2:$D$7)*(G1464/100)*(E1464/1000)),
IF(AND(C1464="Wine",D1464="Fortified Wines"),
SUM(LOOKUP(2,1/(SRP!$B$26:$B$29&lt;=E1464)/(SRP!$C$26:$C$29&gt;=E1464),SRP!$D$26:$D$29)*(G1464/100)*(E1464/1000)),
IF(C1464="Wine",
SUM(LOOKUP(2,1/(SRP!$B$21:$B$25&lt;=E1464)/(SRP!$C$21:$C$25&gt;=E1464),SRP!$D$21:$D$25)*(G1464/100)*(E1464/1000)),
IF(AND(C1464="Ready to Drink",D1464="RTD-One Pour Cocktail&gt;7%&lt;=14.5"),
SUM(LOOKUP(2,1/(SRP!$B$16:$B$20&lt;=E1464)/(SRP!$C$16:$C$20&gt;=E1464),SRP!$D$16:$D$20)*(G1464/100)*(E1464/1000)),
IF(C1464="Ready to Drink",
SUM(LOOKUP(2,1/(SRP!$B$11:$B$15&lt;=E1464)/(SRP!$C$11:$C$15&gt;=E1464),SRP!$D$11:$D$15)*(G1464/100)*(E1464/1000)),
0)))))),2)</f>
        <v>9.9499999999999993</v>
      </c>
      <c r="L1464" s="173" t="str">
        <f t="shared" si="22"/>
        <v>Spirits750</v>
      </c>
      <c r="M1464" s="154">
        <f>VLOOKUP(L1464,'Slope %'!C:D,2,0)</f>
        <v>7.0000000000000007E-2</v>
      </c>
    </row>
    <row r="1465" spans="1:13" x14ac:dyDescent="0.25">
      <c r="A1465" s="169">
        <v>26331</v>
      </c>
      <c r="B1465" s="170" t="s">
        <v>1402</v>
      </c>
      <c r="C1465" s="170" t="s">
        <v>11</v>
      </c>
      <c r="D1465" s="170" t="s">
        <v>12</v>
      </c>
      <c r="E1465" s="170">
        <v>330</v>
      </c>
      <c r="F1465" s="170">
        <v>24</v>
      </c>
      <c r="G1465" s="171">
        <v>4.8</v>
      </c>
      <c r="H1465" s="170" t="s">
        <v>1053</v>
      </c>
      <c r="I1465" s="171">
        <v>3.49</v>
      </c>
      <c r="J1465" s="169">
        <v>1</v>
      </c>
      <c r="K1465" s="154" cm="1">
        <f t="array" ref="K1465">ROUND(
IF(C1465="Beer",
SUM(LOOKUP(2,1/(SRP!$B$8:$B$10&lt;=E1465)/(SRP!$C$8:$C$10&gt;=E1465),SRP!$D$8:$D$10)*(G1465/100)*(E1465/1000)),
IF(C1465="Spirits",
SUM(LOOKUP(2,1/(SRP!$B$2:$B$7&lt;=E1465)/(SRP!$C$2:$C$7&gt;=E1465),SRP!$D$2:$D$7)*(G1465/100)*(E1465/1000)),
IF(AND(C1465="Wine",D1465="Fortified Wines"),
SUM(LOOKUP(2,1/(SRP!$B$26:$B$29&lt;=E1465)/(SRP!$C$26:$C$29&gt;=E1465),SRP!$D$26:$D$29)*(G1465/100)*(E1465/1000)),
IF(C1465="Wine",
SUM(LOOKUP(2,1/(SRP!$B$21:$B$25&lt;=E1465)/(SRP!$C$21:$C$25&gt;=E1465),SRP!$D$21:$D$25)*(G1465/100)*(E1465/1000)),
IF(AND(C1465="Ready to Drink",D1465="RTD-One Pour Cocktail&gt;7%&lt;=14.5"),
SUM(LOOKUP(2,1/(SRP!$B$16:$B$20&lt;=E1465)/(SRP!$C$16:$C$20&gt;=E1465),SRP!$D$16:$D$20)*(G1465/100)*(E1465/1000)),
IF(C1465="Ready to Drink",
SUM(LOOKUP(2,1/(SRP!$B$11:$B$15&lt;=E1465)/(SRP!$C$11:$C$15&gt;=E1465),SRP!$D$11:$D$15)*(G1465/100)*(E1465/1000)),
0)))))),2)</f>
        <v>1.24</v>
      </c>
      <c r="L1465" s="173" t="str">
        <f t="shared" si="22"/>
        <v>Beer330</v>
      </c>
      <c r="M1465" s="154">
        <f>VLOOKUP(L1465,'Slope %'!C:D,2,0)</f>
        <v>0.12</v>
      </c>
    </row>
    <row r="1466" spans="1:13" x14ac:dyDescent="0.25">
      <c r="A1466" s="169">
        <v>26355</v>
      </c>
      <c r="B1466" s="170" t="s">
        <v>1403</v>
      </c>
      <c r="C1466" s="170" t="s">
        <v>11</v>
      </c>
      <c r="D1466" s="170" t="s">
        <v>267</v>
      </c>
      <c r="E1466" s="170">
        <v>11352</v>
      </c>
      <c r="F1466" s="170">
        <v>1</v>
      </c>
      <c r="G1466" s="171">
        <v>5</v>
      </c>
      <c r="H1466" s="170" t="s">
        <v>1391</v>
      </c>
      <c r="I1466" s="171">
        <v>102.96</v>
      </c>
      <c r="J1466" s="169">
        <v>24</v>
      </c>
      <c r="K1466" s="154" cm="1">
        <f t="array" ref="K1466">ROUND(
IF(C1466="Beer",
SUM(LOOKUP(2,1/(SRP!$B$8:$B$10&lt;=E1466)/(SRP!$C$8:$C$10&gt;=E1466),SRP!$D$8:$D$10)*(G1466/100)*(E1466/1000)),
IF(C1466="Spirits",
SUM(LOOKUP(2,1/(SRP!$B$2:$B$7&lt;=E1466)/(SRP!$C$2:$C$7&gt;=E1466),SRP!$D$2:$D$7)*(G1466/100)*(E1466/1000)),
IF(AND(C1466="Wine",D1466="Fortified Wines"),
SUM(LOOKUP(2,1/(SRP!$B$26:$B$29&lt;=E1466)/(SRP!$C$26:$C$29&gt;=E1466),SRP!$D$26:$D$29)*(G1466/100)*(E1466/1000)),
IF(C1466="Wine",
SUM(LOOKUP(2,1/(SRP!$B$21:$B$25&lt;=E1466)/(SRP!$C$21:$C$25&gt;=E1466),SRP!$D$21:$D$25)*(G1466/100)*(E1466/1000)),
IF(AND(C1466="Ready to Drink",D1466="RTD-One Pour Cocktail&gt;7%&lt;=14.5"),
SUM(LOOKUP(2,1/(SRP!$B$16:$B$20&lt;=E1466)/(SRP!$C$16:$C$20&gt;=E1466),SRP!$D$16:$D$20)*(G1466/100)*(E1466/1000)),
IF(C1466="Ready to Drink",
SUM(LOOKUP(2,1/(SRP!$B$11:$B$15&lt;=E1466)/(SRP!$C$11:$C$15&gt;=E1466),SRP!$D$11:$D$15)*(G1466/100)*(E1466/1000)),
0)))))),2)</f>
        <v>39.909999999999997</v>
      </c>
      <c r="L1466" s="173" t="str">
        <f t="shared" si="22"/>
        <v>Beer11352</v>
      </c>
      <c r="M1466" s="154">
        <f>VLOOKUP(L1466,'Slope %'!C:D,2,0)</f>
        <v>0.05</v>
      </c>
    </row>
    <row r="1467" spans="1:13" x14ac:dyDescent="0.25">
      <c r="A1467" s="169">
        <v>26355</v>
      </c>
      <c r="B1467" s="170" t="s">
        <v>1403</v>
      </c>
      <c r="C1467" s="170" t="s">
        <v>11</v>
      </c>
      <c r="D1467" s="170" t="s">
        <v>267</v>
      </c>
      <c r="E1467" s="170">
        <v>11352</v>
      </c>
      <c r="F1467" s="170">
        <v>1</v>
      </c>
      <c r="G1467" s="171">
        <v>5</v>
      </c>
      <c r="H1467" s="170" t="s">
        <v>1391</v>
      </c>
      <c r="I1467" s="171">
        <v>102.96</v>
      </c>
      <c r="J1467" s="169">
        <v>24</v>
      </c>
      <c r="K1467" s="154" cm="1">
        <f t="array" ref="K1467">ROUND(
IF(C1467="Beer",
SUM(LOOKUP(2,1/(SRP!$B$8:$B$10&lt;=E1467)/(SRP!$C$8:$C$10&gt;=E1467),SRP!$D$8:$D$10)*(G1467/100)*(E1467/1000)),
IF(C1467="Spirits",
SUM(LOOKUP(2,1/(SRP!$B$2:$B$7&lt;=E1467)/(SRP!$C$2:$C$7&gt;=E1467),SRP!$D$2:$D$7)*(G1467/100)*(E1467/1000)),
IF(AND(C1467="Wine",D1467="Fortified Wines"),
SUM(LOOKUP(2,1/(SRP!$B$26:$B$29&lt;=E1467)/(SRP!$C$26:$C$29&gt;=E1467),SRP!$D$26:$D$29)*(G1467/100)*(E1467/1000)),
IF(C1467="Wine",
SUM(LOOKUP(2,1/(SRP!$B$21:$B$25&lt;=E1467)/(SRP!$C$21:$C$25&gt;=E1467),SRP!$D$21:$D$25)*(G1467/100)*(E1467/1000)),
IF(AND(C1467="Ready to Drink",D1467="RTD-One Pour Cocktail&gt;7%&lt;=14.5"),
SUM(LOOKUP(2,1/(SRP!$B$16:$B$20&lt;=E1467)/(SRP!$C$16:$C$20&gt;=E1467),SRP!$D$16:$D$20)*(G1467/100)*(E1467/1000)),
IF(C1467="Ready to Drink",
SUM(LOOKUP(2,1/(SRP!$B$11:$B$15&lt;=E1467)/(SRP!$C$11:$C$15&gt;=E1467),SRP!$D$11:$D$15)*(G1467/100)*(E1467/1000)),
0)))))),2)</f>
        <v>39.909999999999997</v>
      </c>
      <c r="L1467" s="173" t="str">
        <f t="shared" si="22"/>
        <v>Beer11352</v>
      </c>
      <c r="M1467" s="154">
        <f>VLOOKUP(L1467,'Slope %'!C:D,2,0)</f>
        <v>0.05</v>
      </c>
    </row>
    <row r="1468" spans="1:13" x14ac:dyDescent="0.25">
      <c r="A1468" s="169">
        <v>26364</v>
      </c>
      <c r="B1468" s="170" t="s">
        <v>1404</v>
      </c>
      <c r="C1468" s="170" t="s">
        <v>24</v>
      </c>
      <c r="D1468" s="170" t="s">
        <v>248</v>
      </c>
      <c r="E1468" s="170">
        <v>750</v>
      </c>
      <c r="F1468" s="170">
        <v>12</v>
      </c>
      <c r="G1468" s="171">
        <v>12.5</v>
      </c>
      <c r="H1468" s="170" t="s">
        <v>54</v>
      </c>
      <c r="I1468" s="171">
        <v>19.989999999999998</v>
      </c>
      <c r="J1468" s="169">
        <v>1</v>
      </c>
      <c r="K1468" s="154" cm="1">
        <f t="array" ref="K1468">ROUND(
IF(C1468="Beer",
SUM(LOOKUP(2,1/(SRP!$B$8:$B$10&lt;=E1468)/(SRP!$C$8:$C$10&gt;=E1468),SRP!$D$8:$D$10)*(G1468/100)*(E1468/1000)),
IF(C1468="Spirits",
SUM(LOOKUP(2,1/(SRP!$B$2:$B$7&lt;=E1468)/(SRP!$C$2:$C$7&gt;=E1468),SRP!$D$2:$D$7)*(G1468/100)*(E1468/1000)),
IF(AND(C1468="Wine",D1468="Fortified Wines"),
SUM(LOOKUP(2,1/(SRP!$B$26:$B$29&lt;=E1468)/(SRP!$C$26:$C$29&gt;=E1468),SRP!$D$26:$D$29)*(G1468/100)*(E1468/1000)),
IF(C1468="Wine",
SUM(LOOKUP(2,1/(SRP!$B$21:$B$25&lt;=E1468)/(SRP!$C$21:$C$25&gt;=E1468),SRP!$D$21:$D$25)*(G1468/100)*(E1468/1000)),
IF(AND(C1468="Ready to Drink",D1468="RTD-One Pour Cocktail&gt;7%&lt;=14.5"),
SUM(LOOKUP(2,1/(SRP!$B$16:$B$20&lt;=E1468)/(SRP!$C$16:$C$20&gt;=E1468),SRP!$D$16:$D$20)*(G1468/100)*(E1468/1000)),
IF(C1468="Ready to Drink",
SUM(LOOKUP(2,1/(SRP!$B$11:$B$15&lt;=E1468)/(SRP!$C$11:$C$15&gt;=E1468),SRP!$D$11:$D$15)*(G1468/100)*(E1468/1000)),
0)))))),2)</f>
        <v>7.32</v>
      </c>
      <c r="L1468" s="173" t="str">
        <f t="shared" si="22"/>
        <v>Wine750</v>
      </c>
      <c r="M1468" s="154">
        <f>VLOOKUP(L1468,'Slope %'!C:D,2,0)</f>
        <v>0.1</v>
      </c>
    </row>
    <row r="1469" spans="1:13" x14ac:dyDescent="0.25">
      <c r="A1469" s="169">
        <v>26365</v>
      </c>
      <c r="B1469" s="170" t="s">
        <v>1405</v>
      </c>
      <c r="C1469" s="170" t="s">
        <v>11</v>
      </c>
      <c r="D1469" s="170" t="s">
        <v>1406</v>
      </c>
      <c r="E1469" s="170">
        <v>473</v>
      </c>
      <c r="F1469" s="170">
        <v>24</v>
      </c>
      <c r="G1469" s="171">
        <v>5.5</v>
      </c>
      <c r="H1469" s="170" t="s">
        <v>1407</v>
      </c>
      <c r="I1469" s="171">
        <v>3.99</v>
      </c>
      <c r="J1469" s="169">
        <v>1</v>
      </c>
      <c r="K1469" s="154" cm="1">
        <f t="array" ref="K1469">ROUND(
IF(C1469="Beer",
SUM(LOOKUP(2,1/(SRP!$B$8:$B$10&lt;=E1469)/(SRP!$C$8:$C$10&gt;=E1469),SRP!$D$8:$D$10)*(G1469/100)*(E1469/1000)),
IF(C1469="Spirits",
SUM(LOOKUP(2,1/(SRP!$B$2:$B$7&lt;=E1469)/(SRP!$C$2:$C$7&gt;=E1469),SRP!$D$2:$D$7)*(G1469/100)*(E1469/1000)),
IF(AND(C1469="Wine",D1469="Fortified Wines"),
SUM(LOOKUP(2,1/(SRP!$B$26:$B$29&lt;=E1469)/(SRP!$C$26:$C$29&gt;=E1469),SRP!$D$26:$D$29)*(G1469/100)*(E1469/1000)),
IF(C1469="Wine",
SUM(LOOKUP(2,1/(SRP!$B$21:$B$25&lt;=E1469)/(SRP!$C$21:$C$25&gt;=E1469),SRP!$D$21:$D$25)*(G1469/100)*(E1469/1000)),
IF(AND(C1469="Ready to Drink",D1469="RTD-One Pour Cocktail&gt;7%&lt;=14.5"),
SUM(LOOKUP(2,1/(SRP!$B$16:$B$20&lt;=E1469)/(SRP!$C$16:$C$20&gt;=E1469),SRP!$D$16:$D$20)*(G1469/100)*(E1469/1000)),
IF(C1469="Ready to Drink",
SUM(LOOKUP(2,1/(SRP!$B$11:$B$15&lt;=E1469)/(SRP!$C$11:$C$15&gt;=E1469),SRP!$D$11:$D$15)*(G1469/100)*(E1469/1000)),
0)))))),2)</f>
        <v>2.0299999999999998</v>
      </c>
      <c r="L1469" s="173" t="str">
        <f t="shared" si="22"/>
        <v>Beer473</v>
      </c>
      <c r="M1469" s="154">
        <f>VLOOKUP(L1469,'Slope %'!C:D,2,0)</f>
        <v>0.12</v>
      </c>
    </row>
    <row r="1470" spans="1:13" x14ac:dyDescent="0.25">
      <c r="A1470" s="169">
        <v>26365</v>
      </c>
      <c r="B1470" s="170" t="s">
        <v>1405</v>
      </c>
      <c r="C1470" s="170" t="s">
        <v>11</v>
      </c>
      <c r="D1470" s="170" t="s">
        <v>1406</v>
      </c>
      <c r="E1470" s="170">
        <v>473</v>
      </c>
      <c r="F1470" s="170">
        <v>24</v>
      </c>
      <c r="G1470" s="171">
        <v>5.5</v>
      </c>
      <c r="H1470" s="170" t="s">
        <v>1407</v>
      </c>
      <c r="I1470" s="171">
        <v>3.99</v>
      </c>
      <c r="J1470" s="169">
        <v>1</v>
      </c>
      <c r="K1470" s="154" cm="1">
        <f t="array" ref="K1470">ROUND(
IF(C1470="Beer",
SUM(LOOKUP(2,1/(SRP!$B$8:$B$10&lt;=E1470)/(SRP!$C$8:$C$10&gt;=E1470),SRP!$D$8:$D$10)*(G1470/100)*(E1470/1000)),
IF(C1470="Spirits",
SUM(LOOKUP(2,1/(SRP!$B$2:$B$7&lt;=E1470)/(SRP!$C$2:$C$7&gt;=E1470),SRP!$D$2:$D$7)*(G1470/100)*(E1470/1000)),
IF(AND(C1470="Wine",D1470="Fortified Wines"),
SUM(LOOKUP(2,1/(SRP!$B$26:$B$29&lt;=E1470)/(SRP!$C$26:$C$29&gt;=E1470),SRP!$D$26:$D$29)*(G1470/100)*(E1470/1000)),
IF(C1470="Wine",
SUM(LOOKUP(2,1/(SRP!$B$21:$B$25&lt;=E1470)/(SRP!$C$21:$C$25&gt;=E1470),SRP!$D$21:$D$25)*(G1470/100)*(E1470/1000)),
IF(AND(C1470="Ready to Drink",D1470="RTD-One Pour Cocktail&gt;7%&lt;=14.5"),
SUM(LOOKUP(2,1/(SRP!$B$16:$B$20&lt;=E1470)/(SRP!$C$16:$C$20&gt;=E1470),SRP!$D$16:$D$20)*(G1470/100)*(E1470/1000)),
IF(C1470="Ready to Drink",
SUM(LOOKUP(2,1/(SRP!$B$11:$B$15&lt;=E1470)/(SRP!$C$11:$C$15&gt;=E1470),SRP!$D$11:$D$15)*(G1470/100)*(E1470/1000)),
0)))))),2)</f>
        <v>2.0299999999999998</v>
      </c>
      <c r="L1470" s="173" t="str">
        <f t="shared" si="22"/>
        <v>Beer473</v>
      </c>
      <c r="M1470" s="154">
        <f>VLOOKUP(L1470,'Slope %'!C:D,2,0)</f>
        <v>0.12</v>
      </c>
    </row>
    <row r="1471" spans="1:13" x14ac:dyDescent="0.25">
      <c r="A1471" s="169">
        <v>26367</v>
      </c>
      <c r="B1471" s="170" t="s">
        <v>1408</v>
      </c>
      <c r="C1471" s="170" t="s">
        <v>11</v>
      </c>
      <c r="D1471" s="170" t="s">
        <v>303</v>
      </c>
      <c r="E1471" s="170">
        <v>473</v>
      </c>
      <c r="F1471" s="170">
        <v>24</v>
      </c>
      <c r="G1471" s="171">
        <v>5.9</v>
      </c>
      <c r="H1471" s="170" t="s">
        <v>1407</v>
      </c>
      <c r="I1471" s="171">
        <v>4.29</v>
      </c>
      <c r="J1471" s="169">
        <v>1</v>
      </c>
      <c r="K1471" s="154" cm="1">
        <f t="array" ref="K1471">ROUND(
IF(C1471="Beer",
SUM(LOOKUP(2,1/(SRP!$B$8:$B$10&lt;=E1471)/(SRP!$C$8:$C$10&gt;=E1471),SRP!$D$8:$D$10)*(G1471/100)*(E1471/1000)),
IF(C1471="Spirits",
SUM(LOOKUP(2,1/(SRP!$B$2:$B$7&lt;=E1471)/(SRP!$C$2:$C$7&gt;=E1471),SRP!$D$2:$D$7)*(G1471/100)*(E1471/1000)),
IF(AND(C1471="Wine",D1471="Fortified Wines"),
SUM(LOOKUP(2,1/(SRP!$B$26:$B$29&lt;=E1471)/(SRP!$C$26:$C$29&gt;=E1471),SRP!$D$26:$D$29)*(G1471/100)*(E1471/1000)),
IF(C1471="Wine",
SUM(LOOKUP(2,1/(SRP!$B$21:$B$25&lt;=E1471)/(SRP!$C$21:$C$25&gt;=E1471),SRP!$D$21:$D$25)*(G1471/100)*(E1471/1000)),
IF(AND(C1471="Ready to Drink",D1471="RTD-One Pour Cocktail&gt;7%&lt;=14.5"),
SUM(LOOKUP(2,1/(SRP!$B$16:$B$20&lt;=E1471)/(SRP!$C$16:$C$20&gt;=E1471),SRP!$D$16:$D$20)*(G1471/100)*(E1471/1000)),
IF(C1471="Ready to Drink",
SUM(LOOKUP(2,1/(SRP!$B$11:$B$15&lt;=E1471)/(SRP!$C$11:$C$15&gt;=E1471),SRP!$D$11:$D$15)*(G1471/100)*(E1471/1000)),
0)))))),2)</f>
        <v>2.1800000000000002</v>
      </c>
      <c r="L1471" s="173" t="str">
        <f t="shared" si="22"/>
        <v>Beer473</v>
      </c>
      <c r="M1471" s="154">
        <f>VLOOKUP(L1471,'Slope %'!C:D,2,0)</f>
        <v>0.12</v>
      </c>
    </row>
    <row r="1472" spans="1:13" x14ac:dyDescent="0.25">
      <c r="A1472" s="169">
        <v>26367</v>
      </c>
      <c r="B1472" s="170" t="s">
        <v>1408</v>
      </c>
      <c r="C1472" s="170" t="s">
        <v>11</v>
      </c>
      <c r="D1472" s="170" t="s">
        <v>303</v>
      </c>
      <c r="E1472" s="170">
        <v>473</v>
      </c>
      <c r="F1472" s="170">
        <v>24</v>
      </c>
      <c r="G1472" s="171">
        <v>5.9</v>
      </c>
      <c r="H1472" s="170" t="s">
        <v>1407</v>
      </c>
      <c r="I1472" s="171">
        <v>4.29</v>
      </c>
      <c r="J1472" s="169">
        <v>1</v>
      </c>
      <c r="K1472" s="154" cm="1">
        <f t="array" ref="K1472">ROUND(
IF(C1472="Beer",
SUM(LOOKUP(2,1/(SRP!$B$8:$B$10&lt;=E1472)/(SRP!$C$8:$C$10&gt;=E1472),SRP!$D$8:$D$10)*(G1472/100)*(E1472/1000)),
IF(C1472="Spirits",
SUM(LOOKUP(2,1/(SRP!$B$2:$B$7&lt;=E1472)/(SRP!$C$2:$C$7&gt;=E1472),SRP!$D$2:$D$7)*(G1472/100)*(E1472/1000)),
IF(AND(C1472="Wine",D1472="Fortified Wines"),
SUM(LOOKUP(2,1/(SRP!$B$26:$B$29&lt;=E1472)/(SRP!$C$26:$C$29&gt;=E1472),SRP!$D$26:$D$29)*(G1472/100)*(E1472/1000)),
IF(C1472="Wine",
SUM(LOOKUP(2,1/(SRP!$B$21:$B$25&lt;=E1472)/(SRP!$C$21:$C$25&gt;=E1472),SRP!$D$21:$D$25)*(G1472/100)*(E1472/1000)),
IF(AND(C1472="Ready to Drink",D1472="RTD-One Pour Cocktail&gt;7%&lt;=14.5"),
SUM(LOOKUP(2,1/(SRP!$B$16:$B$20&lt;=E1472)/(SRP!$C$16:$C$20&gt;=E1472),SRP!$D$16:$D$20)*(G1472/100)*(E1472/1000)),
IF(C1472="Ready to Drink",
SUM(LOOKUP(2,1/(SRP!$B$11:$B$15&lt;=E1472)/(SRP!$C$11:$C$15&gt;=E1472),SRP!$D$11:$D$15)*(G1472/100)*(E1472/1000)),
0)))))),2)</f>
        <v>2.1800000000000002</v>
      </c>
      <c r="L1472" s="173" t="str">
        <f t="shared" si="22"/>
        <v>Beer473</v>
      </c>
      <c r="M1472" s="154">
        <f>VLOOKUP(L1472,'Slope %'!C:D,2,0)</f>
        <v>0.12</v>
      </c>
    </row>
    <row r="1473" spans="1:13" x14ac:dyDescent="0.25">
      <c r="A1473" s="169">
        <v>26368</v>
      </c>
      <c r="B1473" s="170" t="s">
        <v>1409</v>
      </c>
      <c r="C1473" s="170" t="s">
        <v>11</v>
      </c>
      <c r="D1473" s="170" t="s">
        <v>267</v>
      </c>
      <c r="E1473" s="170">
        <v>473</v>
      </c>
      <c r="F1473" s="170">
        <v>24</v>
      </c>
      <c r="G1473" s="171">
        <v>4.5999999999999996</v>
      </c>
      <c r="H1473" s="170" t="s">
        <v>1407</v>
      </c>
      <c r="I1473" s="171">
        <v>3.79</v>
      </c>
      <c r="J1473" s="169">
        <v>1</v>
      </c>
      <c r="K1473" s="154" cm="1">
        <f t="array" ref="K1473">ROUND(
IF(C1473="Beer",
SUM(LOOKUP(2,1/(SRP!$B$8:$B$10&lt;=E1473)/(SRP!$C$8:$C$10&gt;=E1473),SRP!$D$8:$D$10)*(G1473/100)*(E1473/1000)),
IF(C1473="Spirits",
SUM(LOOKUP(2,1/(SRP!$B$2:$B$7&lt;=E1473)/(SRP!$C$2:$C$7&gt;=E1473),SRP!$D$2:$D$7)*(G1473/100)*(E1473/1000)),
IF(AND(C1473="Wine",D1473="Fortified Wines"),
SUM(LOOKUP(2,1/(SRP!$B$26:$B$29&lt;=E1473)/(SRP!$C$26:$C$29&gt;=E1473),SRP!$D$26:$D$29)*(G1473/100)*(E1473/1000)),
IF(C1473="Wine",
SUM(LOOKUP(2,1/(SRP!$B$21:$B$25&lt;=E1473)/(SRP!$C$21:$C$25&gt;=E1473),SRP!$D$21:$D$25)*(G1473/100)*(E1473/1000)),
IF(AND(C1473="Ready to Drink",D1473="RTD-One Pour Cocktail&gt;7%&lt;=14.5"),
SUM(LOOKUP(2,1/(SRP!$B$16:$B$20&lt;=E1473)/(SRP!$C$16:$C$20&gt;=E1473),SRP!$D$16:$D$20)*(G1473/100)*(E1473/1000)),
IF(C1473="Ready to Drink",
SUM(LOOKUP(2,1/(SRP!$B$11:$B$15&lt;=E1473)/(SRP!$C$11:$C$15&gt;=E1473),SRP!$D$11:$D$15)*(G1473/100)*(E1473/1000)),
0)))))),2)</f>
        <v>1.7</v>
      </c>
      <c r="L1473" s="173" t="str">
        <f t="shared" si="22"/>
        <v>Beer473</v>
      </c>
      <c r="M1473" s="154">
        <f>VLOOKUP(L1473,'Slope %'!C:D,2,0)</f>
        <v>0.12</v>
      </c>
    </row>
    <row r="1474" spans="1:13" x14ac:dyDescent="0.25">
      <c r="A1474" s="169">
        <v>26368</v>
      </c>
      <c r="B1474" s="170" t="s">
        <v>1409</v>
      </c>
      <c r="C1474" s="170" t="s">
        <v>11</v>
      </c>
      <c r="D1474" s="170" t="s">
        <v>267</v>
      </c>
      <c r="E1474" s="170">
        <v>473</v>
      </c>
      <c r="F1474" s="170">
        <v>24</v>
      </c>
      <c r="G1474" s="171">
        <v>4.5999999999999996</v>
      </c>
      <c r="H1474" s="170" t="s">
        <v>1407</v>
      </c>
      <c r="I1474" s="171">
        <v>3.79</v>
      </c>
      <c r="J1474" s="169">
        <v>1</v>
      </c>
      <c r="K1474" s="154" cm="1">
        <f t="array" ref="K1474">ROUND(
IF(C1474="Beer",
SUM(LOOKUP(2,1/(SRP!$B$8:$B$10&lt;=E1474)/(SRP!$C$8:$C$10&gt;=E1474),SRP!$D$8:$D$10)*(G1474/100)*(E1474/1000)),
IF(C1474="Spirits",
SUM(LOOKUP(2,1/(SRP!$B$2:$B$7&lt;=E1474)/(SRP!$C$2:$C$7&gt;=E1474),SRP!$D$2:$D$7)*(G1474/100)*(E1474/1000)),
IF(AND(C1474="Wine",D1474="Fortified Wines"),
SUM(LOOKUP(2,1/(SRP!$B$26:$B$29&lt;=E1474)/(SRP!$C$26:$C$29&gt;=E1474),SRP!$D$26:$D$29)*(G1474/100)*(E1474/1000)),
IF(C1474="Wine",
SUM(LOOKUP(2,1/(SRP!$B$21:$B$25&lt;=E1474)/(SRP!$C$21:$C$25&gt;=E1474),SRP!$D$21:$D$25)*(G1474/100)*(E1474/1000)),
IF(AND(C1474="Ready to Drink",D1474="RTD-One Pour Cocktail&gt;7%&lt;=14.5"),
SUM(LOOKUP(2,1/(SRP!$B$16:$B$20&lt;=E1474)/(SRP!$C$16:$C$20&gt;=E1474),SRP!$D$16:$D$20)*(G1474/100)*(E1474/1000)),
IF(C1474="Ready to Drink",
SUM(LOOKUP(2,1/(SRP!$B$11:$B$15&lt;=E1474)/(SRP!$C$11:$C$15&gt;=E1474),SRP!$D$11:$D$15)*(G1474/100)*(E1474/1000)),
0)))))),2)</f>
        <v>1.7</v>
      </c>
      <c r="L1474" s="173" t="str">
        <f t="shared" si="22"/>
        <v>Beer473</v>
      </c>
      <c r="M1474" s="154">
        <f>VLOOKUP(L1474,'Slope %'!C:D,2,0)</f>
        <v>0.12</v>
      </c>
    </row>
    <row r="1475" spans="1:13" x14ac:dyDescent="0.25">
      <c r="A1475" s="169">
        <v>26438</v>
      </c>
      <c r="B1475" s="170" t="s">
        <v>1410</v>
      </c>
      <c r="C1475" s="170" t="s">
        <v>11</v>
      </c>
      <c r="D1475" s="170" t="s">
        <v>303</v>
      </c>
      <c r="E1475" s="170">
        <v>473</v>
      </c>
      <c r="F1475" s="170">
        <v>24</v>
      </c>
      <c r="G1475" s="171">
        <v>9.1999999999999993</v>
      </c>
      <c r="H1475" s="170" t="s">
        <v>1053</v>
      </c>
      <c r="I1475" s="171">
        <v>4.25</v>
      </c>
      <c r="J1475" s="169">
        <v>1</v>
      </c>
      <c r="K1475" s="154" cm="1">
        <f t="array" ref="K1475">ROUND(
IF(C1475="Beer",
SUM(LOOKUP(2,1/(SRP!$B$8:$B$10&lt;=E1475)/(SRP!$C$8:$C$10&gt;=E1475),SRP!$D$8:$D$10)*(G1475/100)*(E1475/1000)),
IF(C1475="Spirits",
SUM(LOOKUP(2,1/(SRP!$B$2:$B$7&lt;=E1475)/(SRP!$C$2:$C$7&gt;=E1475),SRP!$D$2:$D$7)*(G1475/100)*(E1475/1000)),
IF(AND(C1475="Wine",D1475="Fortified Wines"),
SUM(LOOKUP(2,1/(SRP!$B$26:$B$29&lt;=E1475)/(SRP!$C$26:$C$29&gt;=E1475),SRP!$D$26:$D$29)*(G1475/100)*(E1475/1000)),
IF(C1475="Wine",
SUM(LOOKUP(2,1/(SRP!$B$21:$B$25&lt;=E1475)/(SRP!$C$21:$C$25&gt;=E1475),SRP!$D$21:$D$25)*(G1475/100)*(E1475/1000)),
IF(AND(C1475="Ready to Drink",D1475="RTD-One Pour Cocktail&gt;7%&lt;=14.5"),
SUM(LOOKUP(2,1/(SRP!$B$16:$B$20&lt;=E1475)/(SRP!$C$16:$C$20&gt;=E1475),SRP!$D$16:$D$20)*(G1475/100)*(E1475/1000)),
IF(C1475="Ready to Drink",
SUM(LOOKUP(2,1/(SRP!$B$11:$B$15&lt;=E1475)/(SRP!$C$11:$C$15&gt;=E1475),SRP!$D$11:$D$15)*(G1475/100)*(E1475/1000)),
0)))))),2)</f>
        <v>3.4</v>
      </c>
      <c r="L1475" s="173" t="str">
        <f t="shared" ref="L1475:L1538" si="23">(_xlfn.CONCAT(C1475,E1475))</f>
        <v>Beer473</v>
      </c>
      <c r="M1475" s="154">
        <f>VLOOKUP(L1475,'Slope %'!C:D,2,0)</f>
        <v>0.12</v>
      </c>
    </row>
    <row r="1476" spans="1:13" x14ac:dyDescent="0.25">
      <c r="A1476" s="169">
        <v>26439</v>
      </c>
      <c r="B1476" s="170" t="s">
        <v>1411</v>
      </c>
      <c r="C1476" s="170" t="s">
        <v>15</v>
      </c>
      <c r="D1476" s="170" t="s">
        <v>78</v>
      </c>
      <c r="E1476" s="170">
        <v>750</v>
      </c>
      <c r="F1476" s="170">
        <v>6</v>
      </c>
      <c r="G1476" s="171">
        <v>40</v>
      </c>
      <c r="H1476" s="170" t="s">
        <v>17</v>
      </c>
      <c r="I1476" s="171">
        <v>36.03</v>
      </c>
      <c r="J1476" s="169">
        <v>1</v>
      </c>
      <c r="K1476" s="154" cm="1">
        <f t="array" ref="K1476">ROUND(
IF(C1476="Beer",
SUM(LOOKUP(2,1/(SRP!$B$8:$B$10&lt;=E1476)/(SRP!$C$8:$C$10&gt;=E1476),SRP!$D$8:$D$10)*(G1476/100)*(E1476/1000)),
IF(C1476="Spirits",
SUM(LOOKUP(2,1/(SRP!$B$2:$B$7&lt;=E1476)/(SRP!$C$2:$C$7&gt;=E1476),SRP!$D$2:$D$7)*(G1476/100)*(E1476/1000)),
IF(AND(C1476="Wine",D1476="Fortified Wines"),
SUM(LOOKUP(2,1/(SRP!$B$26:$B$29&lt;=E1476)/(SRP!$C$26:$C$29&gt;=E1476),SRP!$D$26:$D$29)*(G1476/100)*(E1476/1000)),
IF(C1476="Wine",
SUM(LOOKUP(2,1/(SRP!$B$21:$B$25&lt;=E1476)/(SRP!$C$21:$C$25&gt;=E1476),SRP!$D$21:$D$25)*(G1476/100)*(E1476/1000)),
IF(AND(C1476="Ready to Drink",D1476="RTD-One Pour Cocktail&gt;7%&lt;=14.5"),
SUM(LOOKUP(2,1/(SRP!$B$16:$B$20&lt;=E1476)/(SRP!$C$16:$C$20&gt;=E1476),SRP!$D$16:$D$20)*(G1476/100)*(E1476/1000)),
IF(C1476="Ready to Drink",
SUM(LOOKUP(2,1/(SRP!$B$11:$B$15&lt;=E1476)/(SRP!$C$11:$C$15&gt;=E1476),SRP!$D$11:$D$15)*(G1476/100)*(E1476/1000)),
0)))))),2)</f>
        <v>23.42</v>
      </c>
      <c r="L1476" s="173" t="str">
        <f t="shared" si="23"/>
        <v>Spirits750</v>
      </c>
      <c r="M1476" s="154">
        <f>VLOOKUP(L1476,'Slope %'!C:D,2,0)</f>
        <v>7.0000000000000007E-2</v>
      </c>
    </row>
    <row r="1477" spans="1:13" x14ac:dyDescent="0.25">
      <c r="A1477" s="169">
        <v>26446</v>
      </c>
      <c r="B1477" s="170" t="s">
        <v>1412</v>
      </c>
      <c r="C1477" s="170" t="s">
        <v>24</v>
      </c>
      <c r="D1477" s="170" t="s">
        <v>34</v>
      </c>
      <c r="E1477" s="170">
        <v>750</v>
      </c>
      <c r="F1477" s="170">
        <v>12</v>
      </c>
      <c r="G1477" s="171">
        <v>13.2</v>
      </c>
      <c r="H1477" s="170" t="s">
        <v>26</v>
      </c>
      <c r="I1477" s="171">
        <v>19.079999999999998</v>
      </c>
      <c r="J1477" s="169">
        <v>1</v>
      </c>
      <c r="K1477" s="154" cm="1">
        <f t="array" ref="K1477">ROUND(
IF(C1477="Beer",
SUM(LOOKUP(2,1/(SRP!$B$8:$B$10&lt;=E1477)/(SRP!$C$8:$C$10&gt;=E1477),SRP!$D$8:$D$10)*(G1477/100)*(E1477/1000)),
IF(C1477="Spirits",
SUM(LOOKUP(2,1/(SRP!$B$2:$B$7&lt;=E1477)/(SRP!$C$2:$C$7&gt;=E1477),SRP!$D$2:$D$7)*(G1477/100)*(E1477/1000)),
IF(AND(C1477="Wine",D1477="Fortified Wines"),
SUM(LOOKUP(2,1/(SRP!$B$26:$B$29&lt;=E1477)/(SRP!$C$26:$C$29&gt;=E1477),SRP!$D$26:$D$29)*(G1477/100)*(E1477/1000)),
IF(C1477="Wine",
SUM(LOOKUP(2,1/(SRP!$B$21:$B$25&lt;=E1477)/(SRP!$C$21:$C$25&gt;=E1477),SRP!$D$21:$D$25)*(G1477/100)*(E1477/1000)),
IF(AND(C1477="Ready to Drink",D1477="RTD-One Pour Cocktail&gt;7%&lt;=14.5"),
SUM(LOOKUP(2,1/(SRP!$B$16:$B$20&lt;=E1477)/(SRP!$C$16:$C$20&gt;=E1477),SRP!$D$16:$D$20)*(G1477/100)*(E1477/1000)),
IF(C1477="Ready to Drink",
SUM(LOOKUP(2,1/(SRP!$B$11:$B$15&lt;=E1477)/(SRP!$C$11:$C$15&gt;=E1477),SRP!$D$11:$D$15)*(G1477/100)*(E1477/1000)),
0)))))),2)</f>
        <v>7.73</v>
      </c>
      <c r="L1477" s="173" t="str">
        <f t="shared" si="23"/>
        <v>Wine750</v>
      </c>
      <c r="M1477" s="154">
        <f>VLOOKUP(L1477,'Slope %'!C:D,2,0)</f>
        <v>0.1</v>
      </c>
    </row>
    <row r="1478" spans="1:13" x14ac:dyDescent="0.25">
      <c r="A1478" s="169">
        <v>26459</v>
      </c>
      <c r="B1478" s="170" t="s">
        <v>1413</v>
      </c>
      <c r="C1478" s="170" t="s">
        <v>15</v>
      </c>
      <c r="D1478" s="170" t="s">
        <v>154</v>
      </c>
      <c r="E1478" s="170">
        <v>750</v>
      </c>
      <c r="F1478" s="170">
        <v>12</v>
      </c>
      <c r="G1478" s="171">
        <v>15</v>
      </c>
      <c r="H1478" s="170" t="s">
        <v>123</v>
      </c>
      <c r="I1478" s="171">
        <v>25.99</v>
      </c>
      <c r="J1478" s="169">
        <v>1</v>
      </c>
      <c r="K1478" s="154" cm="1">
        <f t="array" ref="K1478">ROUND(
IF(C1478="Beer",
SUM(LOOKUP(2,1/(SRP!$B$8:$B$10&lt;=E1478)/(SRP!$C$8:$C$10&gt;=E1478),SRP!$D$8:$D$10)*(G1478/100)*(E1478/1000)),
IF(C1478="Spirits",
SUM(LOOKUP(2,1/(SRP!$B$2:$B$7&lt;=E1478)/(SRP!$C$2:$C$7&gt;=E1478),SRP!$D$2:$D$7)*(G1478/100)*(E1478/1000)),
IF(AND(C1478="Wine",D1478="Fortified Wines"),
SUM(LOOKUP(2,1/(SRP!$B$26:$B$29&lt;=E1478)/(SRP!$C$26:$C$29&gt;=E1478),SRP!$D$26:$D$29)*(G1478/100)*(E1478/1000)),
IF(C1478="Wine",
SUM(LOOKUP(2,1/(SRP!$B$21:$B$25&lt;=E1478)/(SRP!$C$21:$C$25&gt;=E1478),SRP!$D$21:$D$25)*(G1478/100)*(E1478/1000)),
IF(AND(C1478="Ready to Drink",D1478="RTD-One Pour Cocktail&gt;7%&lt;=14.5"),
SUM(LOOKUP(2,1/(SRP!$B$16:$B$20&lt;=E1478)/(SRP!$C$16:$C$20&gt;=E1478),SRP!$D$16:$D$20)*(G1478/100)*(E1478/1000)),
IF(C1478="Ready to Drink",
SUM(LOOKUP(2,1/(SRP!$B$11:$B$15&lt;=E1478)/(SRP!$C$11:$C$15&gt;=E1478),SRP!$D$11:$D$15)*(G1478/100)*(E1478/1000)),
0)))))),2)</f>
        <v>8.7799999999999994</v>
      </c>
      <c r="L1478" s="173" t="str">
        <f t="shared" si="23"/>
        <v>Spirits750</v>
      </c>
      <c r="M1478" s="154">
        <f>VLOOKUP(L1478,'Slope %'!C:D,2,0)</f>
        <v>7.0000000000000007E-2</v>
      </c>
    </row>
    <row r="1479" spans="1:13" x14ac:dyDescent="0.25">
      <c r="A1479" s="169">
        <v>26462</v>
      </c>
      <c r="B1479" s="170" t="s">
        <v>1414</v>
      </c>
      <c r="C1479" s="170" t="s">
        <v>24</v>
      </c>
      <c r="D1479" s="170" t="s">
        <v>25</v>
      </c>
      <c r="E1479" s="170">
        <v>750</v>
      </c>
      <c r="F1479" s="170">
        <v>6</v>
      </c>
      <c r="G1479" s="171">
        <v>8</v>
      </c>
      <c r="H1479" s="170" t="s">
        <v>100</v>
      </c>
      <c r="I1479" s="171">
        <v>13.99</v>
      </c>
      <c r="J1479" s="169">
        <v>1</v>
      </c>
      <c r="K1479" s="154" cm="1">
        <f t="array" ref="K1479">ROUND(
IF(C1479="Beer",
SUM(LOOKUP(2,1/(SRP!$B$8:$B$10&lt;=E1479)/(SRP!$C$8:$C$10&gt;=E1479),SRP!$D$8:$D$10)*(G1479/100)*(E1479/1000)),
IF(C1479="Spirits",
SUM(LOOKUP(2,1/(SRP!$B$2:$B$7&lt;=E1479)/(SRP!$C$2:$C$7&gt;=E1479),SRP!$D$2:$D$7)*(G1479/100)*(E1479/1000)),
IF(AND(C1479="Wine",D1479="Fortified Wines"),
SUM(LOOKUP(2,1/(SRP!$B$26:$B$29&lt;=E1479)/(SRP!$C$26:$C$29&gt;=E1479),SRP!$D$26:$D$29)*(G1479/100)*(E1479/1000)),
IF(C1479="Wine",
SUM(LOOKUP(2,1/(SRP!$B$21:$B$25&lt;=E1479)/(SRP!$C$21:$C$25&gt;=E1479),SRP!$D$21:$D$25)*(G1479/100)*(E1479/1000)),
IF(AND(C1479="Ready to Drink",D1479="RTD-One Pour Cocktail&gt;7%&lt;=14.5"),
SUM(LOOKUP(2,1/(SRP!$B$16:$B$20&lt;=E1479)/(SRP!$C$16:$C$20&gt;=E1479),SRP!$D$16:$D$20)*(G1479/100)*(E1479/1000)),
IF(C1479="Ready to Drink",
SUM(LOOKUP(2,1/(SRP!$B$11:$B$15&lt;=E1479)/(SRP!$C$11:$C$15&gt;=E1479),SRP!$D$11:$D$15)*(G1479/100)*(E1479/1000)),
0)))))),2)</f>
        <v>4.68</v>
      </c>
      <c r="L1479" s="173" t="str">
        <f t="shared" si="23"/>
        <v>Wine750</v>
      </c>
      <c r="M1479" s="154">
        <f>VLOOKUP(L1479,'Slope %'!C:D,2,0)</f>
        <v>0.1</v>
      </c>
    </row>
    <row r="1480" spans="1:13" x14ac:dyDescent="0.25">
      <c r="A1480" s="169">
        <v>26522</v>
      </c>
      <c r="B1480" s="170" t="s">
        <v>1415</v>
      </c>
      <c r="C1480" s="170" t="s">
        <v>24</v>
      </c>
      <c r="D1480" s="170" t="s">
        <v>68</v>
      </c>
      <c r="E1480" s="170">
        <v>750</v>
      </c>
      <c r="F1480" s="170">
        <v>12</v>
      </c>
      <c r="G1480" s="171">
        <v>13</v>
      </c>
      <c r="H1480" s="170" t="s">
        <v>47</v>
      </c>
      <c r="I1480" s="171">
        <v>13.49</v>
      </c>
      <c r="J1480" s="169">
        <v>1</v>
      </c>
      <c r="K1480" s="154" cm="1">
        <f t="array" ref="K1480">ROUND(
IF(C1480="Beer",
SUM(LOOKUP(2,1/(SRP!$B$8:$B$10&lt;=E1480)/(SRP!$C$8:$C$10&gt;=E1480),SRP!$D$8:$D$10)*(G1480/100)*(E1480/1000)),
IF(C1480="Spirits",
SUM(LOOKUP(2,1/(SRP!$B$2:$B$7&lt;=E1480)/(SRP!$C$2:$C$7&gt;=E1480),SRP!$D$2:$D$7)*(G1480/100)*(E1480/1000)),
IF(AND(C1480="Wine",D1480="Fortified Wines"),
SUM(LOOKUP(2,1/(SRP!$B$26:$B$29&lt;=E1480)/(SRP!$C$26:$C$29&gt;=E1480),SRP!$D$26:$D$29)*(G1480/100)*(E1480/1000)),
IF(C1480="Wine",
SUM(LOOKUP(2,1/(SRP!$B$21:$B$25&lt;=E1480)/(SRP!$C$21:$C$25&gt;=E1480),SRP!$D$21:$D$25)*(G1480/100)*(E1480/1000)),
IF(AND(C1480="Ready to Drink",D1480="RTD-One Pour Cocktail&gt;7%&lt;=14.5"),
SUM(LOOKUP(2,1/(SRP!$B$16:$B$20&lt;=E1480)/(SRP!$C$16:$C$20&gt;=E1480),SRP!$D$16:$D$20)*(G1480/100)*(E1480/1000)),
IF(C1480="Ready to Drink",
SUM(LOOKUP(2,1/(SRP!$B$11:$B$15&lt;=E1480)/(SRP!$C$11:$C$15&gt;=E1480),SRP!$D$11:$D$15)*(G1480/100)*(E1480/1000)),
0)))))),2)</f>
        <v>7.61</v>
      </c>
      <c r="L1480" s="173" t="str">
        <f t="shared" si="23"/>
        <v>Wine750</v>
      </c>
      <c r="M1480" s="154">
        <f>VLOOKUP(L1480,'Slope %'!C:D,2,0)</f>
        <v>0.1</v>
      </c>
    </row>
    <row r="1481" spans="1:13" x14ac:dyDescent="0.25">
      <c r="A1481" s="169">
        <v>26527</v>
      </c>
      <c r="B1481" s="170" t="s">
        <v>1416</v>
      </c>
      <c r="C1481" s="170" t="s">
        <v>15</v>
      </c>
      <c r="D1481" s="170" t="s">
        <v>756</v>
      </c>
      <c r="E1481" s="170">
        <v>750</v>
      </c>
      <c r="F1481" s="170">
        <v>12</v>
      </c>
      <c r="G1481" s="171">
        <v>35</v>
      </c>
      <c r="H1481" s="170" t="s">
        <v>43</v>
      </c>
      <c r="I1481" s="171">
        <v>32.49</v>
      </c>
      <c r="J1481" s="169">
        <v>1</v>
      </c>
      <c r="K1481" s="154" cm="1">
        <f t="array" ref="K1481">ROUND(
IF(C1481="Beer",
SUM(LOOKUP(2,1/(SRP!$B$8:$B$10&lt;=E1481)/(SRP!$C$8:$C$10&gt;=E1481),SRP!$D$8:$D$10)*(G1481/100)*(E1481/1000)),
IF(C1481="Spirits",
SUM(LOOKUP(2,1/(SRP!$B$2:$B$7&lt;=E1481)/(SRP!$C$2:$C$7&gt;=E1481),SRP!$D$2:$D$7)*(G1481/100)*(E1481/1000)),
IF(AND(C1481="Wine",D1481="Fortified Wines"),
SUM(LOOKUP(2,1/(SRP!$B$26:$B$29&lt;=E1481)/(SRP!$C$26:$C$29&gt;=E1481),SRP!$D$26:$D$29)*(G1481/100)*(E1481/1000)),
IF(C1481="Wine",
SUM(LOOKUP(2,1/(SRP!$B$21:$B$25&lt;=E1481)/(SRP!$C$21:$C$25&gt;=E1481),SRP!$D$21:$D$25)*(G1481/100)*(E1481/1000)),
IF(AND(C1481="Ready to Drink",D1481="RTD-One Pour Cocktail&gt;7%&lt;=14.5"),
SUM(LOOKUP(2,1/(SRP!$B$16:$B$20&lt;=E1481)/(SRP!$C$16:$C$20&gt;=E1481),SRP!$D$16:$D$20)*(G1481/100)*(E1481/1000)),
IF(C1481="Ready to Drink",
SUM(LOOKUP(2,1/(SRP!$B$11:$B$15&lt;=E1481)/(SRP!$C$11:$C$15&gt;=E1481),SRP!$D$11:$D$15)*(G1481/100)*(E1481/1000)),
0)))))),2)</f>
        <v>20.49</v>
      </c>
      <c r="L1481" s="173" t="str">
        <f t="shared" si="23"/>
        <v>Spirits750</v>
      </c>
      <c r="M1481" s="154">
        <f>VLOOKUP(L1481,'Slope %'!C:D,2,0)</f>
        <v>7.0000000000000007E-2</v>
      </c>
    </row>
    <row r="1482" spans="1:13" x14ac:dyDescent="0.25">
      <c r="A1482" s="169">
        <v>26530</v>
      </c>
      <c r="B1482" s="170" t="s">
        <v>1417</v>
      </c>
      <c r="C1482" s="170" t="s">
        <v>15</v>
      </c>
      <c r="D1482" s="170" t="s">
        <v>78</v>
      </c>
      <c r="E1482" s="170">
        <v>375</v>
      </c>
      <c r="F1482" s="170">
        <v>12</v>
      </c>
      <c r="G1482" s="171">
        <v>40</v>
      </c>
      <c r="H1482" s="170" t="s">
        <v>91</v>
      </c>
      <c r="I1482" s="171">
        <v>17.989999999999998</v>
      </c>
      <c r="J1482" s="169">
        <v>1</v>
      </c>
      <c r="K1482" s="154" cm="1">
        <f t="array" ref="K1482">ROUND(
IF(C1482="Beer",
SUM(LOOKUP(2,1/(SRP!$B$8:$B$10&lt;=E1482)/(SRP!$C$8:$C$10&gt;=E1482),SRP!$D$8:$D$10)*(G1482/100)*(E1482/1000)),
IF(C1482="Spirits",
SUM(LOOKUP(2,1/(SRP!$B$2:$B$7&lt;=E1482)/(SRP!$C$2:$C$7&gt;=E1482),SRP!$D$2:$D$7)*(G1482/100)*(E1482/1000)),
IF(AND(C1482="Wine",D1482="Fortified Wines"),
SUM(LOOKUP(2,1/(SRP!$B$26:$B$29&lt;=E1482)/(SRP!$C$26:$C$29&gt;=E1482),SRP!$D$26:$D$29)*(G1482/100)*(E1482/1000)),
IF(C1482="Wine",
SUM(LOOKUP(2,1/(SRP!$B$21:$B$25&lt;=E1482)/(SRP!$C$21:$C$25&gt;=E1482),SRP!$D$21:$D$25)*(G1482/100)*(E1482/1000)),
IF(AND(C1482="Ready to Drink",D1482="RTD-One Pour Cocktail&gt;7%&lt;=14.5"),
SUM(LOOKUP(2,1/(SRP!$B$16:$B$20&lt;=E1482)/(SRP!$C$16:$C$20&gt;=E1482),SRP!$D$16:$D$20)*(G1482/100)*(E1482/1000)),
IF(C1482="Ready to Drink",
SUM(LOOKUP(2,1/(SRP!$B$11:$B$15&lt;=E1482)/(SRP!$C$11:$C$15&gt;=E1482),SRP!$D$11:$D$15)*(G1482/100)*(E1482/1000)),
0)))))),2)</f>
        <v>13.3</v>
      </c>
      <c r="L1482" s="173" t="str">
        <f t="shared" si="23"/>
        <v>Spirits375</v>
      </c>
      <c r="M1482" s="154">
        <f>VLOOKUP(L1482,'Slope %'!C:D,2,0)</f>
        <v>0.1</v>
      </c>
    </row>
    <row r="1483" spans="1:13" x14ac:dyDescent="0.25">
      <c r="A1483" s="169">
        <v>26570</v>
      </c>
      <c r="B1483" s="170" t="s">
        <v>1418</v>
      </c>
      <c r="C1483" s="170" t="s">
        <v>24</v>
      </c>
      <c r="D1483" s="170" t="s">
        <v>298</v>
      </c>
      <c r="E1483" s="170">
        <v>750</v>
      </c>
      <c r="F1483" s="170">
        <v>6</v>
      </c>
      <c r="G1483" s="171">
        <v>12</v>
      </c>
      <c r="H1483" s="170" t="s">
        <v>200</v>
      </c>
      <c r="I1483" s="171">
        <v>31.99</v>
      </c>
      <c r="J1483" s="169">
        <v>1</v>
      </c>
      <c r="K1483" s="154" cm="1">
        <f t="array" ref="K1483">ROUND(
IF(C1483="Beer",
SUM(LOOKUP(2,1/(SRP!$B$8:$B$10&lt;=E1483)/(SRP!$C$8:$C$10&gt;=E1483),SRP!$D$8:$D$10)*(G1483/100)*(E1483/1000)),
IF(C1483="Spirits",
SUM(LOOKUP(2,1/(SRP!$B$2:$B$7&lt;=E1483)/(SRP!$C$2:$C$7&gt;=E1483),SRP!$D$2:$D$7)*(G1483/100)*(E1483/1000)),
IF(AND(C1483="Wine",D1483="Fortified Wines"),
SUM(LOOKUP(2,1/(SRP!$B$26:$B$29&lt;=E1483)/(SRP!$C$26:$C$29&gt;=E1483),SRP!$D$26:$D$29)*(G1483/100)*(E1483/1000)),
IF(C1483="Wine",
SUM(LOOKUP(2,1/(SRP!$B$21:$B$25&lt;=E1483)/(SRP!$C$21:$C$25&gt;=E1483),SRP!$D$21:$D$25)*(G1483/100)*(E1483/1000)),
IF(AND(C1483="Ready to Drink",D1483="RTD-One Pour Cocktail&gt;7%&lt;=14.5"),
SUM(LOOKUP(2,1/(SRP!$B$16:$B$20&lt;=E1483)/(SRP!$C$16:$C$20&gt;=E1483),SRP!$D$16:$D$20)*(G1483/100)*(E1483/1000)),
IF(C1483="Ready to Drink",
SUM(LOOKUP(2,1/(SRP!$B$11:$B$15&lt;=E1483)/(SRP!$C$11:$C$15&gt;=E1483),SRP!$D$11:$D$15)*(G1483/100)*(E1483/1000)),
0)))))),2)</f>
        <v>7.03</v>
      </c>
      <c r="L1483" s="173" t="str">
        <f t="shared" si="23"/>
        <v>Wine750</v>
      </c>
      <c r="M1483" s="154">
        <f>VLOOKUP(L1483,'Slope %'!C:D,2,0)</f>
        <v>0.1</v>
      </c>
    </row>
    <row r="1484" spans="1:13" x14ac:dyDescent="0.25">
      <c r="A1484" s="169">
        <v>26626</v>
      </c>
      <c r="B1484" s="170" t="s">
        <v>1419</v>
      </c>
      <c r="C1484" s="170" t="s">
        <v>15</v>
      </c>
      <c r="D1484" s="170" t="s">
        <v>510</v>
      </c>
      <c r="E1484" s="170">
        <v>700</v>
      </c>
      <c r="F1484" s="170">
        <v>6</v>
      </c>
      <c r="G1484" s="171">
        <v>40</v>
      </c>
      <c r="H1484" s="170" t="s">
        <v>47</v>
      </c>
      <c r="I1484" s="171">
        <v>79.989999999999995</v>
      </c>
      <c r="J1484" s="169">
        <v>1</v>
      </c>
      <c r="K1484" s="154" cm="1">
        <f t="array" ref="K1484">ROUND(
IF(C1484="Beer",
SUM(LOOKUP(2,1/(SRP!$B$8:$B$10&lt;=E1484)/(SRP!$C$8:$C$10&gt;=E1484),SRP!$D$8:$D$10)*(G1484/100)*(E1484/1000)),
IF(C1484="Spirits",
SUM(LOOKUP(2,1/(SRP!$B$2:$B$7&lt;=E1484)/(SRP!$C$2:$C$7&gt;=E1484),SRP!$D$2:$D$7)*(G1484/100)*(E1484/1000)),
IF(AND(C1484="Wine",D1484="Fortified Wines"),
SUM(LOOKUP(2,1/(SRP!$B$26:$B$29&lt;=E1484)/(SRP!$C$26:$C$29&gt;=E1484),SRP!$D$26:$D$29)*(G1484/100)*(E1484/1000)),
IF(C1484="Wine",
SUM(LOOKUP(2,1/(SRP!$B$21:$B$25&lt;=E1484)/(SRP!$C$21:$C$25&gt;=E1484),SRP!$D$21:$D$25)*(G1484/100)*(E1484/1000)),
IF(AND(C1484="Ready to Drink",D1484="RTD-One Pour Cocktail&gt;7%&lt;=14.5"),
SUM(LOOKUP(2,1/(SRP!$B$16:$B$20&lt;=E1484)/(SRP!$C$16:$C$20&gt;=E1484),SRP!$D$16:$D$20)*(G1484/100)*(E1484/1000)),
IF(C1484="Ready to Drink",
SUM(LOOKUP(2,1/(SRP!$B$11:$B$15&lt;=E1484)/(SRP!$C$11:$C$15&gt;=E1484),SRP!$D$11:$D$15)*(G1484/100)*(E1484/1000)),
0)))))),2)</f>
        <v>21.86</v>
      </c>
      <c r="L1484" s="173" t="str">
        <f t="shared" si="23"/>
        <v>Spirits700</v>
      </c>
      <c r="M1484" s="154">
        <f>VLOOKUP(L1484,'Slope %'!C:D,2,0)</f>
        <v>7.0000000000000007E-2</v>
      </c>
    </row>
    <row r="1485" spans="1:13" x14ac:dyDescent="0.25">
      <c r="A1485" s="169">
        <v>26659</v>
      </c>
      <c r="B1485" s="170" t="s">
        <v>1420</v>
      </c>
      <c r="C1485" s="170" t="s">
        <v>11</v>
      </c>
      <c r="D1485" s="170" t="s">
        <v>303</v>
      </c>
      <c r="E1485" s="170">
        <v>473</v>
      </c>
      <c r="F1485" s="170">
        <v>24</v>
      </c>
      <c r="G1485" s="171">
        <v>6.2</v>
      </c>
      <c r="H1485" s="170" t="s">
        <v>1136</v>
      </c>
      <c r="I1485" s="171">
        <v>4.49</v>
      </c>
      <c r="J1485" s="169">
        <v>1</v>
      </c>
      <c r="K1485" s="154" cm="1">
        <f t="array" ref="K1485">ROUND(
IF(C1485="Beer",
SUM(LOOKUP(2,1/(SRP!$B$8:$B$10&lt;=E1485)/(SRP!$C$8:$C$10&gt;=E1485),SRP!$D$8:$D$10)*(G1485/100)*(E1485/1000)),
IF(C1485="Spirits",
SUM(LOOKUP(2,1/(SRP!$B$2:$B$7&lt;=E1485)/(SRP!$C$2:$C$7&gt;=E1485),SRP!$D$2:$D$7)*(G1485/100)*(E1485/1000)),
IF(AND(C1485="Wine",D1485="Fortified Wines"),
SUM(LOOKUP(2,1/(SRP!$B$26:$B$29&lt;=E1485)/(SRP!$C$26:$C$29&gt;=E1485),SRP!$D$26:$D$29)*(G1485/100)*(E1485/1000)),
IF(C1485="Wine",
SUM(LOOKUP(2,1/(SRP!$B$21:$B$25&lt;=E1485)/(SRP!$C$21:$C$25&gt;=E1485),SRP!$D$21:$D$25)*(G1485/100)*(E1485/1000)),
IF(AND(C1485="Ready to Drink",D1485="RTD-One Pour Cocktail&gt;7%&lt;=14.5"),
SUM(LOOKUP(2,1/(SRP!$B$16:$B$20&lt;=E1485)/(SRP!$C$16:$C$20&gt;=E1485),SRP!$D$16:$D$20)*(G1485/100)*(E1485/1000)),
IF(C1485="Ready to Drink",
SUM(LOOKUP(2,1/(SRP!$B$11:$B$15&lt;=E1485)/(SRP!$C$11:$C$15&gt;=E1485),SRP!$D$11:$D$15)*(G1485/100)*(E1485/1000)),
0)))))),2)</f>
        <v>2.29</v>
      </c>
      <c r="L1485" s="173" t="str">
        <f t="shared" si="23"/>
        <v>Beer473</v>
      </c>
      <c r="M1485" s="154">
        <f>VLOOKUP(L1485,'Slope %'!C:D,2,0)</f>
        <v>0.12</v>
      </c>
    </row>
    <row r="1486" spans="1:13" x14ac:dyDescent="0.25">
      <c r="A1486" s="169">
        <v>26659</v>
      </c>
      <c r="B1486" s="170" t="s">
        <v>1420</v>
      </c>
      <c r="C1486" s="170" t="s">
        <v>11</v>
      </c>
      <c r="D1486" s="170" t="s">
        <v>303</v>
      </c>
      <c r="E1486" s="170">
        <v>473</v>
      </c>
      <c r="F1486" s="170">
        <v>24</v>
      </c>
      <c r="G1486" s="171">
        <v>6.2</v>
      </c>
      <c r="H1486" s="170" t="s">
        <v>1136</v>
      </c>
      <c r="I1486" s="171">
        <v>4.49</v>
      </c>
      <c r="J1486" s="169">
        <v>1</v>
      </c>
      <c r="K1486" s="154" cm="1">
        <f t="array" ref="K1486">ROUND(
IF(C1486="Beer",
SUM(LOOKUP(2,1/(SRP!$B$8:$B$10&lt;=E1486)/(SRP!$C$8:$C$10&gt;=E1486),SRP!$D$8:$D$10)*(G1486/100)*(E1486/1000)),
IF(C1486="Spirits",
SUM(LOOKUP(2,1/(SRP!$B$2:$B$7&lt;=E1486)/(SRP!$C$2:$C$7&gt;=E1486),SRP!$D$2:$D$7)*(G1486/100)*(E1486/1000)),
IF(AND(C1486="Wine",D1486="Fortified Wines"),
SUM(LOOKUP(2,1/(SRP!$B$26:$B$29&lt;=E1486)/(SRP!$C$26:$C$29&gt;=E1486),SRP!$D$26:$D$29)*(G1486/100)*(E1486/1000)),
IF(C1486="Wine",
SUM(LOOKUP(2,1/(SRP!$B$21:$B$25&lt;=E1486)/(SRP!$C$21:$C$25&gt;=E1486),SRP!$D$21:$D$25)*(G1486/100)*(E1486/1000)),
IF(AND(C1486="Ready to Drink",D1486="RTD-One Pour Cocktail&gt;7%&lt;=14.5"),
SUM(LOOKUP(2,1/(SRP!$B$16:$B$20&lt;=E1486)/(SRP!$C$16:$C$20&gt;=E1486),SRP!$D$16:$D$20)*(G1486/100)*(E1486/1000)),
IF(C1486="Ready to Drink",
SUM(LOOKUP(2,1/(SRP!$B$11:$B$15&lt;=E1486)/(SRP!$C$11:$C$15&gt;=E1486),SRP!$D$11:$D$15)*(G1486/100)*(E1486/1000)),
0)))))),2)</f>
        <v>2.29</v>
      </c>
      <c r="L1486" s="173" t="str">
        <f t="shared" si="23"/>
        <v>Beer473</v>
      </c>
      <c r="M1486" s="154">
        <f>VLOOKUP(L1486,'Slope %'!C:D,2,0)</f>
        <v>0.12</v>
      </c>
    </row>
    <row r="1487" spans="1:13" x14ac:dyDescent="0.25">
      <c r="A1487" s="169">
        <v>26675</v>
      </c>
      <c r="B1487" s="170" t="s">
        <v>1421</v>
      </c>
      <c r="C1487" s="170" t="s">
        <v>11</v>
      </c>
      <c r="D1487" s="170" t="s">
        <v>303</v>
      </c>
      <c r="E1487" s="170">
        <v>473</v>
      </c>
      <c r="F1487" s="170">
        <v>24</v>
      </c>
      <c r="G1487" s="171">
        <v>6</v>
      </c>
      <c r="H1487" s="170" t="s">
        <v>1422</v>
      </c>
      <c r="I1487" s="171">
        <v>4.6900000000000004</v>
      </c>
      <c r="J1487" s="169">
        <v>1</v>
      </c>
      <c r="K1487" s="154" cm="1">
        <f t="array" ref="K1487">ROUND(
IF(C1487="Beer",
SUM(LOOKUP(2,1/(SRP!$B$8:$B$10&lt;=E1487)/(SRP!$C$8:$C$10&gt;=E1487),SRP!$D$8:$D$10)*(G1487/100)*(E1487/1000)),
IF(C1487="Spirits",
SUM(LOOKUP(2,1/(SRP!$B$2:$B$7&lt;=E1487)/(SRP!$C$2:$C$7&gt;=E1487),SRP!$D$2:$D$7)*(G1487/100)*(E1487/1000)),
IF(AND(C1487="Wine",D1487="Fortified Wines"),
SUM(LOOKUP(2,1/(SRP!$B$26:$B$29&lt;=E1487)/(SRP!$C$26:$C$29&gt;=E1487),SRP!$D$26:$D$29)*(G1487/100)*(E1487/1000)),
IF(C1487="Wine",
SUM(LOOKUP(2,1/(SRP!$B$21:$B$25&lt;=E1487)/(SRP!$C$21:$C$25&gt;=E1487),SRP!$D$21:$D$25)*(G1487/100)*(E1487/1000)),
IF(AND(C1487="Ready to Drink",D1487="RTD-One Pour Cocktail&gt;7%&lt;=14.5"),
SUM(LOOKUP(2,1/(SRP!$B$16:$B$20&lt;=E1487)/(SRP!$C$16:$C$20&gt;=E1487),SRP!$D$16:$D$20)*(G1487/100)*(E1487/1000)),
IF(C1487="Ready to Drink",
SUM(LOOKUP(2,1/(SRP!$B$11:$B$15&lt;=E1487)/(SRP!$C$11:$C$15&gt;=E1487),SRP!$D$11:$D$15)*(G1487/100)*(E1487/1000)),
0)))))),2)</f>
        <v>2.2200000000000002</v>
      </c>
      <c r="L1487" s="173" t="str">
        <f t="shared" si="23"/>
        <v>Beer473</v>
      </c>
      <c r="M1487" s="154">
        <f>VLOOKUP(L1487,'Slope %'!C:D,2,0)</f>
        <v>0.12</v>
      </c>
    </row>
    <row r="1488" spans="1:13" x14ac:dyDescent="0.25">
      <c r="A1488" s="169">
        <v>26675</v>
      </c>
      <c r="B1488" s="170" t="s">
        <v>1421</v>
      </c>
      <c r="C1488" s="170" t="s">
        <v>11</v>
      </c>
      <c r="D1488" s="170" t="s">
        <v>303</v>
      </c>
      <c r="E1488" s="170">
        <v>473</v>
      </c>
      <c r="F1488" s="170">
        <v>24</v>
      </c>
      <c r="G1488" s="171">
        <v>6</v>
      </c>
      <c r="H1488" s="170" t="s">
        <v>1422</v>
      </c>
      <c r="I1488" s="171">
        <v>4.6900000000000004</v>
      </c>
      <c r="J1488" s="169">
        <v>1</v>
      </c>
      <c r="K1488" s="154" cm="1">
        <f t="array" ref="K1488">ROUND(
IF(C1488="Beer",
SUM(LOOKUP(2,1/(SRP!$B$8:$B$10&lt;=E1488)/(SRP!$C$8:$C$10&gt;=E1488),SRP!$D$8:$D$10)*(G1488/100)*(E1488/1000)),
IF(C1488="Spirits",
SUM(LOOKUP(2,1/(SRP!$B$2:$B$7&lt;=E1488)/(SRP!$C$2:$C$7&gt;=E1488),SRP!$D$2:$D$7)*(G1488/100)*(E1488/1000)),
IF(AND(C1488="Wine",D1488="Fortified Wines"),
SUM(LOOKUP(2,1/(SRP!$B$26:$B$29&lt;=E1488)/(SRP!$C$26:$C$29&gt;=E1488),SRP!$D$26:$D$29)*(G1488/100)*(E1488/1000)),
IF(C1488="Wine",
SUM(LOOKUP(2,1/(SRP!$B$21:$B$25&lt;=E1488)/(SRP!$C$21:$C$25&gt;=E1488),SRP!$D$21:$D$25)*(G1488/100)*(E1488/1000)),
IF(AND(C1488="Ready to Drink",D1488="RTD-One Pour Cocktail&gt;7%&lt;=14.5"),
SUM(LOOKUP(2,1/(SRP!$B$16:$B$20&lt;=E1488)/(SRP!$C$16:$C$20&gt;=E1488),SRP!$D$16:$D$20)*(G1488/100)*(E1488/1000)),
IF(C1488="Ready to Drink",
SUM(LOOKUP(2,1/(SRP!$B$11:$B$15&lt;=E1488)/(SRP!$C$11:$C$15&gt;=E1488),SRP!$D$11:$D$15)*(G1488/100)*(E1488/1000)),
0)))))),2)</f>
        <v>2.2200000000000002</v>
      </c>
      <c r="L1488" s="173" t="str">
        <f t="shared" si="23"/>
        <v>Beer473</v>
      </c>
      <c r="M1488" s="154">
        <f>VLOOKUP(L1488,'Slope %'!C:D,2,0)</f>
        <v>0.12</v>
      </c>
    </row>
    <row r="1489" spans="1:13" x14ac:dyDescent="0.25">
      <c r="A1489" s="169">
        <v>26693</v>
      </c>
      <c r="B1489" s="170" t="s">
        <v>1423</v>
      </c>
      <c r="C1489" s="170" t="s">
        <v>24</v>
      </c>
      <c r="D1489" s="170" t="s">
        <v>25</v>
      </c>
      <c r="E1489" s="170">
        <v>750</v>
      </c>
      <c r="F1489" s="170">
        <v>6</v>
      </c>
      <c r="G1489" s="171">
        <v>11</v>
      </c>
      <c r="H1489" s="170" t="s">
        <v>163</v>
      </c>
      <c r="I1489" s="171">
        <v>34.99</v>
      </c>
      <c r="J1489" s="169">
        <v>1</v>
      </c>
      <c r="K1489" s="154" cm="1">
        <f t="array" ref="K1489">ROUND(
IF(C1489="Beer",
SUM(LOOKUP(2,1/(SRP!$B$8:$B$10&lt;=E1489)/(SRP!$C$8:$C$10&gt;=E1489),SRP!$D$8:$D$10)*(G1489/100)*(E1489/1000)),
IF(C1489="Spirits",
SUM(LOOKUP(2,1/(SRP!$B$2:$B$7&lt;=E1489)/(SRP!$C$2:$C$7&gt;=E1489),SRP!$D$2:$D$7)*(G1489/100)*(E1489/1000)),
IF(AND(C1489="Wine",D1489="Fortified Wines"),
SUM(LOOKUP(2,1/(SRP!$B$26:$B$29&lt;=E1489)/(SRP!$C$26:$C$29&gt;=E1489),SRP!$D$26:$D$29)*(G1489/100)*(E1489/1000)),
IF(C1489="Wine",
SUM(LOOKUP(2,1/(SRP!$B$21:$B$25&lt;=E1489)/(SRP!$C$21:$C$25&gt;=E1489),SRP!$D$21:$D$25)*(G1489/100)*(E1489/1000)),
IF(AND(C1489="Ready to Drink",D1489="RTD-One Pour Cocktail&gt;7%&lt;=14.5"),
SUM(LOOKUP(2,1/(SRP!$B$16:$B$20&lt;=E1489)/(SRP!$C$16:$C$20&gt;=E1489),SRP!$D$16:$D$20)*(G1489/100)*(E1489/1000)),
IF(C1489="Ready to Drink",
SUM(LOOKUP(2,1/(SRP!$B$11:$B$15&lt;=E1489)/(SRP!$C$11:$C$15&gt;=E1489),SRP!$D$11:$D$15)*(G1489/100)*(E1489/1000)),
0)))))),2)</f>
        <v>6.44</v>
      </c>
      <c r="L1489" s="173" t="str">
        <f t="shared" si="23"/>
        <v>Wine750</v>
      </c>
      <c r="M1489" s="154">
        <f>VLOOKUP(L1489,'Slope %'!C:D,2,0)</f>
        <v>0.1</v>
      </c>
    </row>
    <row r="1490" spans="1:13" x14ac:dyDescent="0.25">
      <c r="A1490" s="169">
        <v>26698</v>
      </c>
      <c r="B1490" s="170" t="s">
        <v>1424</v>
      </c>
      <c r="C1490" s="170" t="s">
        <v>15</v>
      </c>
      <c r="D1490" s="170" t="s">
        <v>19</v>
      </c>
      <c r="E1490" s="170">
        <v>1140</v>
      </c>
      <c r="F1490" s="170">
        <v>6</v>
      </c>
      <c r="G1490" s="171">
        <v>40</v>
      </c>
      <c r="H1490" s="170" t="s">
        <v>47</v>
      </c>
      <c r="I1490" s="171">
        <v>41.99</v>
      </c>
      <c r="J1490" s="169">
        <v>1</v>
      </c>
      <c r="K1490" s="154" cm="1">
        <f t="array" ref="K1490">ROUND(
IF(C1490="Beer",
SUM(LOOKUP(2,1/(SRP!$B$8:$B$10&lt;=E1490)/(SRP!$C$8:$C$10&gt;=E1490),SRP!$D$8:$D$10)*(G1490/100)*(E1490/1000)),
IF(C1490="Spirits",
SUM(LOOKUP(2,1/(SRP!$B$2:$B$7&lt;=E1490)/(SRP!$C$2:$C$7&gt;=E1490),SRP!$D$2:$D$7)*(G1490/100)*(E1490/1000)),
IF(AND(C1490="Wine",D1490="Fortified Wines"),
SUM(LOOKUP(2,1/(SRP!$B$26:$B$29&lt;=E1490)/(SRP!$C$26:$C$29&gt;=E1490),SRP!$D$26:$D$29)*(G1490/100)*(E1490/1000)),
IF(C1490="Wine",
SUM(LOOKUP(2,1/(SRP!$B$21:$B$25&lt;=E1490)/(SRP!$C$21:$C$25&gt;=E1490),SRP!$D$21:$D$25)*(G1490/100)*(E1490/1000)),
IF(AND(C1490="Ready to Drink",D1490="RTD-One Pour Cocktail&gt;7%&lt;=14.5"),
SUM(LOOKUP(2,1/(SRP!$B$16:$B$20&lt;=E1490)/(SRP!$C$16:$C$20&gt;=E1490),SRP!$D$16:$D$20)*(G1490/100)*(E1490/1000)),
IF(C1490="Ready to Drink",
SUM(LOOKUP(2,1/(SRP!$B$11:$B$15&lt;=E1490)/(SRP!$C$11:$C$15&gt;=E1490),SRP!$D$11:$D$15)*(G1490/100)*(E1490/1000)),
0)))))),2)</f>
        <v>35.6</v>
      </c>
      <c r="L1490" s="173" t="str">
        <f t="shared" si="23"/>
        <v>Spirits1140</v>
      </c>
      <c r="M1490" s="154">
        <f>VLOOKUP(L1490,'Slope %'!C:D,2,0)</f>
        <v>0.05</v>
      </c>
    </row>
    <row r="1491" spans="1:13" x14ac:dyDescent="0.25">
      <c r="A1491" s="169">
        <v>26727</v>
      </c>
      <c r="B1491" s="170" t="s">
        <v>1425</v>
      </c>
      <c r="C1491" s="170" t="s">
        <v>15</v>
      </c>
      <c r="D1491" s="170" t="s">
        <v>125</v>
      </c>
      <c r="E1491" s="170">
        <v>375</v>
      </c>
      <c r="F1491" s="170">
        <v>12</v>
      </c>
      <c r="G1491" s="171">
        <v>20</v>
      </c>
      <c r="H1491" s="170" t="s">
        <v>29</v>
      </c>
      <c r="I1491" s="171">
        <v>28.99</v>
      </c>
      <c r="J1491" s="169">
        <v>1</v>
      </c>
      <c r="K1491" s="154" cm="1">
        <f t="array" ref="K1491">ROUND(
IF(C1491="Beer",
SUM(LOOKUP(2,1/(SRP!$B$8:$B$10&lt;=E1491)/(SRP!$C$8:$C$10&gt;=E1491),SRP!$D$8:$D$10)*(G1491/100)*(E1491/1000)),
IF(C1491="Spirits",
SUM(LOOKUP(2,1/(SRP!$B$2:$B$7&lt;=E1491)/(SRP!$C$2:$C$7&gt;=E1491),SRP!$D$2:$D$7)*(G1491/100)*(E1491/1000)),
IF(AND(C1491="Wine",D1491="Fortified Wines"),
SUM(LOOKUP(2,1/(SRP!$B$26:$B$29&lt;=E1491)/(SRP!$C$26:$C$29&gt;=E1491),SRP!$D$26:$D$29)*(G1491/100)*(E1491/1000)),
IF(C1491="Wine",
SUM(LOOKUP(2,1/(SRP!$B$21:$B$25&lt;=E1491)/(SRP!$C$21:$C$25&gt;=E1491),SRP!$D$21:$D$25)*(G1491/100)*(E1491/1000)),
IF(AND(C1491="Ready to Drink",D1491="RTD-One Pour Cocktail&gt;7%&lt;=14.5"),
SUM(LOOKUP(2,1/(SRP!$B$16:$B$20&lt;=E1491)/(SRP!$C$16:$C$20&gt;=E1491),SRP!$D$16:$D$20)*(G1491/100)*(E1491/1000)),
IF(C1491="Ready to Drink",
SUM(LOOKUP(2,1/(SRP!$B$11:$B$15&lt;=E1491)/(SRP!$C$11:$C$15&gt;=E1491),SRP!$D$11:$D$15)*(G1491/100)*(E1491/1000)),
0)))))),2)</f>
        <v>6.65</v>
      </c>
      <c r="L1491" s="173" t="str">
        <f t="shared" si="23"/>
        <v>Spirits375</v>
      </c>
      <c r="M1491" s="154">
        <f>VLOOKUP(L1491,'Slope %'!C:D,2,0)</f>
        <v>0.1</v>
      </c>
    </row>
    <row r="1492" spans="1:13" x14ac:dyDescent="0.25">
      <c r="A1492" s="169">
        <v>26739</v>
      </c>
      <c r="B1492" s="170" t="s">
        <v>1426</v>
      </c>
      <c r="C1492" s="170" t="s">
        <v>11</v>
      </c>
      <c r="D1492" s="170" t="s">
        <v>267</v>
      </c>
      <c r="E1492" s="170">
        <v>4260</v>
      </c>
      <c r="F1492" s="170">
        <v>2</v>
      </c>
      <c r="G1492" s="171">
        <v>5</v>
      </c>
      <c r="H1492" s="170" t="s">
        <v>342</v>
      </c>
      <c r="I1492" s="171">
        <v>27.99</v>
      </c>
      <c r="J1492" s="169">
        <v>12</v>
      </c>
      <c r="K1492" s="154" cm="1">
        <f t="array" ref="K1492">ROUND(
IF(C1492="Beer",
SUM(LOOKUP(2,1/(SRP!$B$8:$B$10&lt;=E1492)/(SRP!$C$8:$C$10&gt;=E1492),SRP!$D$8:$D$10)*(G1492/100)*(E1492/1000)),
IF(C1492="Spirits",
SUM(LOOKUP(2,1/(SRP!$B$2:$B$7&lt;=E1492)/(SRP!$C$2:$C$7&gt;=E1492),SRP!$D$2:$D$7)*(G1492/100)*(E1492/1000)),
IF(AND(C1492="Wine",D1492="Fortified Wines"),
SUM(LOOKUP(2,1/(SRP!$B$26:$B$29&lt;=E1492)/(SRP!$C$26:$C$29&gt;=E1492),SRP!$D$26:$D$29)*(G1492/100)*(E1492/1000)),
IF(C1492="Wine",
SUM(LOOKUP(2,1/(SRP!$B$21:$B$25&lt;=E1492)/(SRP!$C$21:$C$25&gt;=E1492),SRP!$D$21:$D$25)*(G1492/100)*(E1492/1000)),
IF(AND(C1492="Ready to Drink",D1492="RTD-One Pour Cocktail&gt;7%&lt;=14.5"),
SUM(LOOKUP(2,1/(SRP!$B$16:$B$20&lt;=E1492)/(SRP!$C$16:$C$20&gt;=E1492),SRP!$D$16:$D$20)*(G1492/100)*(E1492/1000)),
IF(C1492="Ready to Drink",
SUM(LOOKUP(2,1/(SRP!$B$11:$B$15&lt;=E1492)/(SRP!$C$11:$C$15&gt;=E1492),SRP!$D$11:$D$15)*(G1492/100)*(E1492/1000)),
0)))))),2)</f>
        <v>16.63</v>
      </c>
      <c r="L1492" s="173" t="str">
        <f t="shared" si="23"/>
        <v>Beer4260</v>
      </c>
      <c r="M1492" s="154">
        <f>VLOOKUP(L1492,'Slope %'!C:D,2,0)</f>
        <v>7.0000000000000007E-2</v>
      </c>
    </row>
    <row r="1493" spans="1:13" x14ac:dyDescent="0.25">
      <c r="A1493" s="169">
        <v>26757</v>
      </c>
      <c r="B1493" s="170" t="s">
        <v>1427</v>
      </c>
      <c r="C1493" s="170" t="s">
        <v>24</v>
      </c>
      <c r="D1493" s="170" t="s">
        <v>34</v>
      </c>
      <c r="E1493" s="170">
        <v>1000</v>
      </c>
      <c r="F1493" s="170">
        <v>12</v>
      </c>
      <c r="G1493" s="171">
        <v>13.5</v>
      </c>
      <c r="H1493" s="170" t="s">
        <v>73</v>
      </c>
      <c r="I1493" s="171">
        <v>14.99</v>
      </c>
      <c r="J1493" s="169">
        <v>1</v>
      </c>
      <c r="K1493" s="154" cm="1">
        <f t="array" ref="K1493">ROUND(
IF(C1493="Beer",
SUM(LOOKUP(2,1/(SRP!$B$8:$B$10&lt;=E1493)/(SRP!$C$8:$C$10&gt;=E1493),SRP!$D$8:$D$10)*(G1493/100)*(E1493/1000)),
IF(C1493="Spirits",
SUM(LOOKUP(2,1/(SRP!$B$2:$B$7&lt;=E1493)/(SRP!$C$2:$C$7&gt;=E1493),SRP!$D$2:$D$7)*(G1493/100)*(E1493/1000)),
IF(AND(C1493="Wine",D1493="Fortified Wines"),
SUM(LOOKUP(2,1/(SRP!$B$26:$B$29&lt;=E1493)/(SRP!$C$26:$C$29&gt;=E1493),SRP!$D$26:$D$29)*(G1493/100)*(E1493/1000)),
IF(C1493="Wine",
SUM(LOOKUP(2,1/(SRP!$B$21:$B$25&lt;=E1493)/(SRP!$C$21:$C$25&gt;=E1493),SRP!$D$21:$D$25)*(G1493/100)*(E1493/1000)),
IF(AND(C1493="Ready to Drink",D1493="RTD-One Pour Cocktail&gt;7%&lt;=14.5"),
SUM(LOOKUP(2,1/(SRP!$B$16:$B$20&lt;=E1493)/(SRP!$C$16:$C$20&gt;=E1493),SRP!$D$16:$D$20)*(G1493/100)*(E1493/1000)),
IF(C1493="Ready to Drink",
SUM(LOOKUP(2,1/(SRP!$B$11:$B$15&lt;=E1493)/(SRP!$C$11:$C$15&gt;=E1493),SRP!$D$11:$D$15)*(G1493/100)*(E1493/1000)),
0)))))),2)</f>
        <v>10.54</v>
      </c>
      <c r="L1493" s="173" t="str">
        <f t="shared" si="23"/>
        <v>Wine1000</v>
      </c>
      <c r="M1493" s="154">
        <f>VLOOKUP(L1493,'Slope %'!C:D,2,0)</f>
        <v>7.0000000000000007E-2</v>
      </c>
    </row>
    <row r="1494" spans="1:13" x14ac:dyDescent="0.25">
      <c r="A1494" s="169">
        <v>26758</v>
      </c>
      <c r="B1494" s="170" t="s">
        <v>1428</v>
      </c>
      <c r="C1494" s="170" t="s">
        <v>24</v>
      </c>
      <c r="D1494" s="170" t="s">
        <v>58</v>
      </c>
      <c r="E1494" s="170">
        <v>1000</v>
      </c>
      <c r="F1494" s="170">
        <v>12</v>
      </c>
      <c r="G1494" s="171">
        <v>12</v>
      </c>
      <c r="H1494" s="170" t="s">
        <v>73</v>
      </c>
      <c r="I1494" s="171">
        <v>14.99</v>
      </c>
      <c r="J1494" s="169">
        <v>1</v>
      </c>
      <c r="K1494" s="154" cm="1">
        <f t="array" ref="K1494">ROUND(
IF(C1494="Beer",
SUM(LOOKUP(2,1/(SRP!$B$8:$B$10&lt;=E1494)/(SRP!$C$8:$C$10&gt;=E1494),SRP!$D$8:$D$10)*(G1494/100)*(E1494/1000)),
IF(C1494="Spirits",
SUM(LOOKUP(2,1/(SRP!$B$2:$B$7&lt;=E1494)/(SRP!$C$2:$C$7&gt;=E1494),SRP!$D$2:$D$7)*(G1494/100)*(E1494/1000)),
IF(AND(C1494="Wine",D1494="Fortified Wines"),
SUM(LOOKUP(2,1/(SRP!$B$26:$B$29&lt;=E1494)/(SRP!$C$26:$C$29&gt;=E1494),SRP!$D$26:$D$29)*(G1494/100)*(E1494/1000)),
IF(C1494="Wine",
SUM(LOOKUP(2,1/(SRP!$B$21:$B$25&lt;=E1494)/(SRP!$C$21:$C$25&gt;=E1494),SRP!$D$21:$D$25)*(G1494/100)*(E1494/1000)),
IF(AND(C1494="Ready to Drink",D1494="RTD-One Pour Cocktail&gt;7%&lt;=14.5"),
SUM(LOOKUP(2,1/(SRP!$B$16:$B$20&lt;=E1494)/(SRP!$C$16:$C$20&gt;=E1494),SRP!$D$16:$D$20)*(G1494/100)*(E1494/1000)),
IF(C1494="Ready to Drink",
SUM(LOOKUP(2,1/(SRP!$B$11:$B$15&lt;=E1494)/(SRP!$C$11:$C$15&gt;=E1494),SRP!$D$11:$D$15)*(G1494/100)*(E1494/1000)),
0)))))),2)</f>
        <v>9.3699999999999992</v>
      </c>
      <c r="L1494" s="173" t="str">
        <f t="shared" si="23"/>
        <v>Wine1000</v>
      </c>
      <c r="M1494" s="154">
        <f>VLOOKUP(L1494,'Slope %'!C:D,2,0)</f>
        <v>7.0000000000000007E-2</v>
      </c>
    </row>
    <row r="1495" spans="1:13" x14ac:dyDescent="0.25">
      <c r="A1495" s="169">
        <v>26792</v>
      </c>
      <c r="B1495" s="170" t="s">
        <v>363</v>
      </c>
      <c r="C1495" s="170" t="s">
        <v>15</v>
      </c>
      <c r="D1495" s="170" t="s">
        <v>82</v>
      </c>
      <c r="E1495" s="170">
        <v>1750</v>
      </c>
      <c r="F1495" s="170">
        <v>6</v>
      </c>
      <c r="G1495" s="171">
        <v>40</v>
      </c>
      <c r="H1495" s="170" t="s">
        <v>20</v>
      </c>
      <c r="I1495" s="171">
        <v>114.99</v>
      </c>
      <c r="J1495" s="169">
        <v>1</v>
      </c>
      <c r="K1495" s="154" cm="1">
        <f t="array" ref="K1495">ROUND(
IF(C1495="Beer",
SUM(LOOKUP(2,1/(SRP!$B$8:$B$10&lt;=E1495)/(SRP!$C$8:$C$10&gt;=E1495),SRP!$D$8:$D$10)*(G1495/100)*(E1495/1000)),
IF(C1495="Spirits",
SUM(LOOKUP(2,1/(SRP!$B$2:$B$7&lt;=E1495)/(SRP!$C$2:$C$7&gt;=E1495),SRP!$D$2:$D$7)*(G1495/100)*(E1495/1000)),
IF(AND(C1495="Wine",D1495="Fortified Wines"),
SUM(LOOKUP(2,1/(SRP!$B$26:$B$29&lt;=E1495)/(SRP!$C$26:$C$29&gt;=E1495),SRP!$D$26:$D$29)*(G1495/100)*(E1495/1000)),
IF(C1495="Wine",
SUM(LOOKUP(2,1/(SRP!$B$21:$B$25&lt;=E1495)/(SRP!$C$21:$C$25&gt;=E1495),SRP!$D$21:$D$25)*(G1495/100)*(E1495/1000)),
IF(AND(C1495="Ready to Drink",D1495="RTD-One Pour Cocktail&gt;7%&lt;=14.5"),
SUM(LOOKUP(2,1/(SRP!$B$16:$B$20&lt;=E1495)/(SRP!$C$16:$C$20&gt;=E1495),SRP!$D$16:$D$20)*(G1495/100)*(E1495/1000)),
IF(C1495="Ready to Drink",
SUM(LOOKUP(2,1/(SRP!$B$11:$B$15&lt;=E1495)/(SRP!$C$11:$C$15&gt;=E1495),SRP!$D$11:$D$15)*(G1495/100)*(E1495/1000)),
0)))))),2)</f>
        <v>54.65</v>
      </c>
      <c r="L1495" s="173" t="str">
        <f t="shared" si="23"/>
        <v>Spirits1750</v>
      </c>
      <c r="M1495" s="154">
        <f>VLOOKUP(L1495,'Slope %'!C:D,2,0)</f>
        <v>0.03</v>
      </c>
    </row>
    <row r="1496" spans="1:13" x14ac:dyDescent="0.25">
      <c r="A1496" s="169">
        <v>26793</v>
      </c>
      <c r="B1496" s="170" t="s">
        <v>1429</v>
      </c>
      <c r="C1496" s="170" t="s">
        <v>24</v>
      </c>
      <c r="D1496" s="170" t="s">
        <v>504</v>
      </c>
      <c r="E1496" s="170">
        <v>750</v>
      </c>
      <c r="F1496" s="170">
        <v>12</v>
      </c>
      <c r="G1496" s="171">
        <v>5.0999999999999996</v>
      </c>
      <c r="H1496" s="170" t="s">
        <v>1194</v>
      </c>
      <c r="I1496" s="171">
        <v>13.39</v>
      </c>
      <c r="J1496" s="169">
        <v>1</v>
      </c>
      <c r="K1496" s="154" cm="1">
        <f t="array" ref="K1496">ROUND(
IF(C1496="Beer",
SUM(LOOKUP(2,1/(SRP!$B$8:$B$10&lt;=E1496)/(SRP!$C$8:$C$10&gt;=E1496),SRP!$D$8:$D$10)*(G1496/100)*(E1496/1000)),
IF(C1496="Spirits",
SUM(LOOKUP(2,1/(SRP!$B$2:$B$7&lt;=E1496)/(SRP!$C$2:$C$7&gt;=E1496),SRP!$D$2:$D$7)*(G1496/100)*(E1496/1000)),
IF(AND(C1496="Wine",D1496="Fortified Wines"),
SUM(LOOKUP(2,1/(SRP!$B$26:$B$29&lt;=E1496)/(SRP!$C$26:$C$29&gt;=E1496),SRP!$D$26:$D$29)*(G1496/100)*(E1496/1000)),
IF(C1496="Wine",
SUM(LOOKUP(2,1/(SRP!$B$21:$B$25&lt;=E1496)/(SRP!$C$21:$C$25&gt;=E1496),SRP!$D$21:$D$25)*(G1496/100)*(E1496/1000)),
IF(AND(C1496="Ready to Drink",D1496="RTD-One Pour Cocktail&gt;7%&lt;=14.5"),
SUM(LOOKUP(2,1/(SRP!$B$16:$B$20&lt;=E1496)/(SRP!$C$16:$C$20&gt;=E1496),SRP!$D$16:$D$20)*(G1496/100)*(E1496/1000)),
IF(C1496="Ready to Drink",
SUM(LOOKUP(2,1/(SRP!$B$11:$B$15&lt;=E1496)/(SRP!$C$11:$C$15&gt;=E1496),SRP!$D$11:$D$15)*(G1496/100)*(E1496/1000)),
0)))))),2)</f>
        <v>2.99</v>
      </c>
      <c r="L1496" s="173" t="str">
        <f t="shared" si="23"/>
        <v>Wine750</v>
      </c>
      <c r="M1496" s="154">
        <f>VLOOKUP(L1496,'Slope %'!C:D,2,0)</f>
        <v>0.1</v>
      </c>
    </row>
    <row r="1497" spans="1:13" x14ac:dyDescent="0.25">
      <c r="A1497" s="169">
        <v>26812</v>
      </c>
      <c r="B1497" s="170" t="s">
        <v>1430</v>
      </c>
      <c r="C1497" s="170" t="s">
        <v>15</v>
      </c>
      <c r="D1497" s="170" t="s">
        <v>93</v>
      </c>
      <c r="E1497" s="170">
        <v>750</v>
      </c>
      <c r="F1497" s="170">
        <v>6</v>
      </c>
      <c r="G1497" s="171">
        <v>40</v>
      </c>
      <c r="H1497" s="170" t="s">
        <v>17</v>
      </c>
      <c r="I1497" s="171">
        <v>73.489999999999995</v>
      </c>
      <c r="J1497" s="169">
        <v>1</v>
      </c>
      <c r="K1497" s="154" cm="1">
        <f t="array" ref="K1497">ROUND(
IF(C1497="Beer",
SUM(LOOKUP(2,1/(SRP!$B$8:$B$10&lt;=E1497)/(SRP!$C$8:$C$10&gt;=E1497),SRP!$D$8:$D$10)*(G1497/100)*(E1497/1000)),
IF(C1497="Spirits",
SUM(LOOKUP(2,1/(SRP!$B$2:$B$7&lt;=E1497)/(SRP!$C$2:$C$7&gt;=E1497),SRP!$D$2:$D$7)*(G1497/100)*(E1497/1000)),
IF(AND(C1497="Wine",D1497="Fortified Wines"),
SUM(LOOKUP(2,1/(SRP!$B$26:$B$29&lt;=E1497)/(SRP!$C$26:$C$29&gt;=E1497),SRP!$D$26:$D$29)*(G1497/100)*(E1497/1000)),
IF(C1497="Wine",
SUM(LOOKUP(2,1/(SRP!$B$21:$B$25&lt;=E1497)/(SRP!$C$21:$C$25&gt;=E1497),SRP!$D$21:$D$25)*(G1497/100)*(E1497/1000)),
IF(AND(C1497="Ready to Drink",D1497="RTD-One Pour Cocktail&gt;7%&lt;=14.5"),
SUM(LOOKUP(2,1/(SRP!$B$16:$B$20&lt;=E1497)/(SRP!$C$16:$C$20&gt;=E1497),SRP!$D$16:$D$20)*(G1497/100)*(E1497/1000)),
IF(C1497="Ready to Drink",
SUM(LOOKUP(2,1/(SRP!$B$11:$B$15&lt;=E1497)/(SRP!$C$11:$C$15&gt;=E1497),SRP!$D$11:$D$15)*(G1497/100)*(E1497/1000)),
0)))))),2)</f>
        <v>23.42</v>
      </c>
      <c r="L1497" s="173" t="str">
        <f t="shared" si="23"/>
        <v>Spirits750</v>
      </c>
      <c r="M1497" s="154">
        <f>VLOOKUP(L1497,'Slope %'!C:D,2,0)</f>
        <v>7.0000000000000007E-2</v>
      </c>
    </row>
    <row r="1498" spans="1:13" x14ac:dyDescent="0.25">
      <c r="A1498" s="169">
        <v>26832</v>
      </c>
      <c r="B1498" s="170" t="s">
        <v>1431</v>
      </c>
      <c r="C1498" s="170" t="s">
        <v>24</v>
      </c>
      <c r="D1498" s="170" t="s">
        <v>34</v>
      </c>
      <c r="E1498" s="170">
        <v>750</v>
      </c>
      <c r="F1498" s="170">
        <v>12</v>
      </c>
      <c r="G1498" s="171">
        <v>14.5</v>
      </c>
      <c r="H1498" s="170" t="s">
        <v>35</v>
      </c>
      <c r="I1498" s="171">
        <v>39.99</v>
      </c>
      <c r="J1498" s="169">
        <v>1</v>
      </c>
      <c r="K1498" s="154" cm="1">
        <f t="array" ref="K1498">ROUND(
IF(C1498="Beer",
SUM(LOOKUP(2,1/(SRP!$B$8:$B$10&lt;=E1498)/(SRP!$C$8:$C$10&gt;=E1498),SRP!$D$8:$D$10)*(G1498/100)*(E1498/1000)),
IF(C1498="Spirits",
SUM(LOOKUP(2,1/(SRP!$B$2:$B$7&lt;=E1498)/(SRP!$C$2:$C$7&gt;=E1498),SRP!$D$2:$D$7)*(G1498/100)*(E1498/1000)),
IF(AND(C1498="Wine",D1498="Fortified Wines"),
SUM(LOOKUP(2,1/(SRP!$B$26:$B$29&lt;=E1498)/(SRP!$C$26:$C$29&gt;=E1498),SRP!$D$26:$D$29)*(G1498/100)*(E1498/1000)),
IF(C1498="Wine",
SUM(LOOKUP(2,1/(SRP!$B$21:$B$25&lt;=E1498)/(SRP!$C$21:$C$25&gt;=E1498),SRP!$D$21:$D$25)*(G1498/100)*(E1498/1000)),
IF(AND(C1498="Ready to Drink",D1498="RTD-One Pour Cocktail&gt;7%&lt;=14.5"),
SUM(LOOKUP(2,1/(SRP!$B$16:$B$20&lt;=E1498)/(SRP!$C$16:$C$20&gt;=E1498),SRP!$D$16:$D$20)*(G1498/100)*(E1498/1000)),
IF(C1498="Ready to Drink",
SUM(LOOKUP(2,1/(SRP!$B$11:$B$15&lt;=E1498)/(SRP!$C$11:$C$15&gt;=E1498),SRP!$D$11:$D$15)*(G1498/100)*(E1498/1000)),
0)))))),2)</f>
        <v>8.49</v>
      </c>
      <c r="L1498" s="173" t="str">
        <f t="shared" si="23"/>
        <v>Wine750</v>
      </c>
      <c r="M1498" s="154">
        <f>VLOOKUP(L1498,'Slope %'!C:D,2,0)</f>
        <v>0.1</v>
      </c>
    </row>
    <row r="1499" spans="1:13" x14ac:dyDescent="0.25">
      <c r="A1499" s="169">
        <v>26856</v>
      </c>
      <c r="B1499" s="170" t="s">
        <v>1432</v>
      </c>
      <c r="C1499" s="170" t="s">
        <v>11</v>
      </c>
      <c r="D1499" s="170" t="s">
        <v>211</v>
      </c>
      <c r="E1499" s="170">
        <v>5325</v>
      </c>
      <c r="F1499" s="170">
        <v>1</v>
      </c>
      <c r="G1499" s="171">
        <v>4</v>
      </c>
      <c r="H1499" s="170" t="s">
        <v>409</v>
      </c>
      <c r="I1499" s="171">
        <v>27.99</v>
      </c>
      <c r="J1499" s="169">
        <v>15</v>
      </c>
      <c r="K1499" s="154" cm="1">
        <f t="array" ref="K1499">ROUND(
IF(C1499="Beer",
SUM(LOOKUP(2,1/(SRP!$B$8:$B$10&lt;=E1499)/(SRP!$C$8:$C$10&gt;=E1499),SRP!$D$8:$D$10)*(G1499/100)*(E1499/1000)),
IF(C1499="Spirits",
SUM(LOOKUP(2,1/(SRP!$B$2:$B$7&lt;=E1499)/(SRP!$C$2:$C$7&gt;=E1499),SRP!$D$2:$D$7)*(G1499/100)*(E1499/1000)),
IF(AND(C1499="Wine",D1499="Fortified Wines"),
SUM(LOOKUP(2,1/(SRP!$B$26:$B$29&lt;=E1499)/(SRP!$C$26:$C$29&gt;=E1499),SRP!$D$26:$D$29)*(G1499/100)*(E1499/1000)),
IF(C1499="Wine",
SUM(LOOKUP(2,1/(SRP!$B$21:$B$25&lt;=E1499)/(SRP!$C$21:$C$25&gt;=E1499),SRP!$D$21:$D$25)*(G1499/100)*(E1499/1000)),
IF(AND(C1499="Ready to Drink",D1499="RTD-One Pour Cocktail&gt;7%&lt;=14.5"),
SUM(LOOKUP(2,1/(SRP!$B$16:$B$20&lt;=E1499)/(SRP!$C$16:$C$20&gt;=E1499),SRP!$D$16:$D$20)*(G1499/100)*(E1499/1000)),
IF(C1499="Ready to Drink",
SUM(LOOKUP(2,1/(SRP!$B$11:$B$15&lt;=E1499)/(SRP!$C$11:$C$15&gt;=E1499),SRP!$D$11:$D$15)*(G1499/100)*(E1499/1000)),
0)))))),2)</f>
        <v>16.63</v>
      </c>
      <c r="L1499" s="173" t="str">
        <f t="shared" si="23"/>
        <v>Beer5325</v>
      </c>
      <c r="M1499" s="154">
        <f>VLOOKUP(L1499,'Slope %'!C:D,2,0)</f>
        <v>0.05</v>
      </c>
    </row>
    <row r="1500" spans="1:13" x14ac:dyDescent="0.25">
      <c r="A1500" s="169">
        <v>26856</v>
      </c>
      <c r="B1500" s="170" t="s">
        <v>1432</v>
      </c>
      <c r="C1500" s="170" t="s">
        <v>11</v>
      </c>
      <c r="D1500" s="170" t="s">
        <v>211</v>
      </c>
      <c r="E1500" s="170">
        <v>5325</v>
      </c>
      <c r="F1500" s="170">
        <v>1</v>
      </c>
      <c r="G1500" s="171">
        <v>4</v>
      </c>
      <c r="H1500" s="170" t="s">
        <v>409</v>
      </c>
      <c r="I1500" s="171">
        <v>27.99</v>
      </c>
      <c r="J1500" s="169">
        <v>15</v>
      </c>
      <c r="K1500" s="154" cm="1">
        <f t="array" ref="K1500">ROUND(
IF(C1500="Beer",
SUM(LOOKUP(2,1/(SRP!$B$8:$B$10&lt;=E1500)/(SRP!$C$8:$C$10&gt;=E1500),SRP!$D$8:$D$10)*(G1500/100)*(E1500/1000)),
IF(C1500="Spirits",
SUM(LOOKUP(2,1/(SRP!$B$2:$B$7&lt;=E1500)/(SRP!$C$2:$C$7&gt;=E1500),SRP!$D$2:$D$7)*(G1500/100)*(E1500/1000)),
IF(AND(C1500="Wine",D1500="Fortified Wines"),
SUM(LOOKUP(2,1/(SRP!$B$26:$B$29&lt;=E1500)/(SRP!$C$26:$C$29&gt;=E1500),SRP!$D$26:$D$29)*(G1500/100)*(E1500/1000)),
IF(C1500="Wine",
SUM(LOOKUP(2,1/(SRP!$B$21:$B$25&lt;=E1500)/(SRP!$C$21:$C$25&gt;=E1500),SRP!$D$21:$D$25)*(G1500/100)*(E1500/1000)),
IF(AND(C1500="Ready to Drink",D1500="RTD-One Pour Cocktail&gt;7%&lt;=14.5"),
SUM(LOOKUP(2,1/(SRP!$B$16:$B$20&lt;=E1500)/(SRP!$C$16:$C$20&gt;=E1500),SRP!$D$16:$D$20)*(G1500/100)*(E1500/1000)),
IF(C1500="Ready to Drink",
SUM(LOOKUP(2,1/(SRP!$B$11:$B$15&lt;=E1500)/(SRP!$C$11:$C$15&gt;=E1500),SRP!$D$11:$D$15)*(G1500/100)*(E1500/1000)),
0)))))),2)</f>
        <v>16.63</v>
      </c>
      <c r="L1500" s="173" t="str">
        <f t="shared" si="23"/>
        <v>Beer5325</v>
      </c>
      <c r="M1500" s="154">
        <f>VLOOKUP(L1500,'Slope %'!C:D,2,0)</f>
        <v>0.05</v>
      </c>
    </row>
    <row r="1501" spans="1:13" x14ac:dyDescent="0.25">
      <c r="A1501" s="169">
        <v>26863</v>
      </c>
      <c r="B1501" s="170" t="s">
        <v>1433</v>
      </c>
      <c r="C1501" s="170" t="s">
        <v>11</v>
      </c>
      <c r="D1501" s="170" t="s">
        <v>12</v>
      </c>
      <c r="E1501" s="170">
        <v>330</v>
      </c>
      <c r="F1501" s="170">
        <v>24</v>
      </c>
      <c r="G1501" s="171">
        <v>4.8</v>
      </c>
      <c r="H1501" s="170" t="s">
        <v>96</v>
      </c>
      <c r="I1501" s="171">
        <v>3.89</v>
      </c>
      <c r="J1501" s="169">
        <v>1</v>
      </c>
      <c r="K1501" s="154" cm="1">
        <f t="array" ref="K1501">ROUND(
IF(C1501="Beer",
SUM(LOOKUP(2,1/(SRP!$B$8:$B$10&lt;=E1501)/(SRP!$C$8:$C$10&gt;=E1501),SRP!$D$8:$D$10)*(G1501/100)*(E1501/1000)),
IF(C1501="Spirits",
SUM(LOOKUP(2,1/(SRP!$B$2:$B$7&lt;=E1501)/(SRP!$C$2:$C$7&gt;=E1501),SRP!$D$2:$D$7)*(G1501/100)*(E1501/1000)),
IF(AND(C1501="Wine",D1501="Fortified Wines"),
SUM(LOOKUP(2,1/(SRP!$B$26:$B$29&lt;=E1501)/(SRP!$C$26:$C$29&gt;=E1501),SRP!$D$26:$D$29)*(G1501/100)*(E1501/1000)),
IF(C1501="Wine",
SUM(LOOKUP(2,1/(SRP!$B$21:$B$25&lt;=E1501)/(SRP!$C$21:$C$25&gt;=E1501),SRP!$D$21:$D$25)*(G1501/100)*(E1501/1000)),
IF(AND(C1501="Ready to Drink",D1501="RTD-One Pour Cocktail&gt;7%&lt;=14.5"),
SUM(LOOKUP(2,1/(SRP!$B$16:$B$20&lt;=E1501)/(SRP!$C$16:$C$20&gt;=E1501),SRP!$D$16:$D$20)*(G1501/100)*(E1501/1000)),
IF(C1501="Ready to Drink",
SUM(LOOKUP(2,1/(SRP!$B$11:$B$15&lt;=E1501)/(SRP!$C$11:$C$15&gt;=E1501),SRP!$D$11:$D$15)*(G1501/100)*(E1501/1000)),
0)))))),2)</f>
        <v>1.24</v>
      </c>
      <c r="L1501" s="173" t="str">
        <f t="shared" si="23"/>
        <v>Beer330</v>
      </c>
      <c r="M1501" s="154">
        <f>VLOOKUP(L1501,'Slope %'!C:D,2,0)</f>
        <v>0.12</v>
      </c>
    </row>
    <row r="1502" spans="1:13" x14ac:dyDescent="0.25">
      <c r="A1502" s="169">
        <v>26889</v>
      </c>
      <c r="B1502" s="170" t="s">
        <v>1434</v>
      </c>
      <c r="C1502" s="170" t="s">
        <v>24</v>
      </c>
      <c r="D1502" s="170" t="s">
        <v>34</v>
      </c>
      <c r="E1502" s="170">
        <v>750</v>
      </c>
      <c r="F1502" s="170">
        <v>12</v>
      </c>
      <c r="G1502" s="171">
        <v>14</v>
      </c>
      <c r="H1502" s="170" t="s">
        <v>35</v>
      </c>
      <c r="I1502" s="171">
        <v>16.989999999999998</v>
      </c>
      <c r="J1502" s="169">
        <v>1</v>
      </c>
      <c r="K1502" s="154" cm="1">
        <f t="array" ref="K1502">ROUND(
IF(C1502="Beer",
SUM(LOOKUP(2,1/(SRP!$B$8:$B$10&lt;=E1502)/(SRP!$C$8:$C$10&gt;=E1502),SRP!$D$8:$D$10)*(G1502/100)*(E1502/1000)),
IF(C1502="Spirits",
SUM(LOOKUP(2,1/(SRP!$B$2:$B$7&lt;=E1502)/(SRP!$C$2:$C$7&gt;=E1502),SRP!$D$2:$D$7)*(G1502/100)*(E1502/1000)),
IF(AND(C1502="Wine",D1502="Fortified Wines"),
SUM(LOOKUP(2,1/(SRP!$B$26:$B$29&lt;=E1502)/(SRP!$C$26:$C$29&gt;=E1502),SRP!$D$26:$D$29)*(G1502/100)*(E1502/1000)),
IF(C1502="Wine",
SUM(LOOKUP(2,1/(SRP!$B$21:$B$25&lt;=E1502)/(SRP!$C$21:$C$25&gt;=E1502),SRP!$D$21:$D$25)*(G1502/100)*(E1502/1000)),
IF(AND(C1502="Ready to Drink",D1502="RTD-One Pour Cocktail&gt;7%&lt;=14.5"),
SUM(LOOKUP(2,1/(SRP!$B$16:$B$20&lt;=E1502)/(SRP!$C$16:$C$20&gt;=E1502),SRP!$D$16:$D$20)*(G1502/100)*(E1502/1000)),
IF(C1502="Ready to Drink",
SUM(LOOKUP(2,1/(SRP!$B$11:$B$15&lt;=E1502)/(SRP!$C$11:$C$15&gt;=E1502),SRP!$D$11:$D$15)*(G1502/100)*(E1502/1000)),
0)))))),2)</f>
        <v>8.1999999999999993</v>
      </c>
      <c r="L1502" s="173" t="str">
        <f t="shared" si="23"/>
        <v>Wine750</v>
      </c>
      <c r="M1502" s="154">
        <f>VLOOKUP(L1502,'Slope %'!C:D,2,0)</f>
        <v>0.1</v>
      </c>
    </row>
    <row r="1503" spans="1:13" x14ac:dyDescent="0.25">
      <c r="A1503" s="169">
        <v>27235</v>
      </c>
      <c r="B1503" s="170" t="s">
        <v>542</v>
      </c>
      <c r="C1503" s="170" t="s">
        <v>15</v>
      </c>
      <c r="D1503" s="170" t="s">
        <v>172</v>
      </c>
      <c r="E1503" s="170">
        <v>750</v>
      </c>
      <c r="F1503" s="170">
        <v>12</v>
      </c>
      <c r="G1503" s="171">
        <v>40</v>
      </c>
      <c r="H1503" s="170" t="s">
        <v>17</v>
      </c>
      <c r="I1503" s="171">
        <v>33.49</v>
      </c>
      <c r="J1503" s="169">
        <v>1</v>
      </c>
      <c r="K1503" s="154" cm="1">
        <f t="array" ref="K1503">ROUND(
IF(C1503="Beer",
SUM(LOOKUP(2,1/(SRP!$B$8:$B$10&lt;=E1503)/(SRP!$C$8:$C$10&gt;=E1503),SRP!$D$8:$D$10)*(G1503/100)*(E1503/1000)),
IF(C1503="Spirits",
SUM(LOOKUP(2,1/(SRP!$B$2:$B$7&lt;=E1503)/(SRP!$C$2:$C$7&gt;=E1503),SRP!$D$2:$D$7)*(G1503/100)*(E1503/1000)),
IF(AND(C1503="Wine",D1503="Fortified Wines"),
SUM(LOOKUP(2,1/(SRP!$B$26:$B$29&lt;=E1503)/(SRP!$C$26:$C$29&gt;=E1503),SRP!$D$26:$D$29)*(G1503/100)*(E1503/1000)),
IF(C1503="Wine",
SUM(LOOKUP(2,1/(SRP!$B$21:$B$25&lt;=E1503)/(SRP!$C$21:$C$25&gt;=E1503),SRP!$D$21:$D$25)*(G1503/100)*(E1503/1000)),
IF(AND(C1503="Ready to Drink",D1503="RTD-One Pour Cocktail&gt;7%&lt;=14.5"),
SUM(LOOKUP(2,1/(SRP!$B$16:$B$20&lt;=E1503)/(SRP!$C$16:$C$20&gt;=E1503),SRP!$D$16:$D$20)*(G1503/100)*(E1503/1000)),
IF(C1503="Ready to Drink",
SUM(LOOKUP(2,1/(SRP!$B$11:$B$15&lt;=E1503)/(SRP!$C$11:$C$15&gt;=E1503),SRP!$D$11:$D$15)*(G1503/100)*(E1503/1000)),
0)))))),2)</f>
        <v>23.42</v>
      </c>
      <c r="L1503" s="173" t="str">
        <f t="shared" si="23"/>
        <v>Spirits750</v>
      </c>
      <c r="M1503" s="154">
        <f>VLOOKUP(L1503,'Slope %'!C:D,2,0)</f>
        <v>7.0000000000000007E-2</v>
      </c>
    </row>
    <row r="1504" spans="1:13" x14ac:dyDescent="0.25">
      <c r="A1504" s="169">
        <v>27252</v>
      </c>
      <c r="B1504" s="170" t="s">
        <v>1435</v>
      </c>
      <c r="C1504" s="170" t="s">
        <v>263</v>
      </c>
      <c r="D1504" s="170" t="s">
        <v>264</v>
      </c>
      <c r="E1504" s="170">
        <v>473</v>
      </c>
      <c r="F1504" s="170">
        <v>24</v>
      </c>
      <c r="G1504" s="171">
        <v>5</v>
      </c>
      <c r="H1504" s="170" t="s">
        <v>22</v>
      </c>
      <c r="I1504" s="171">
        <v>3.99</v>
      </c>
      <c r="J1504" s="169">
        <v>1</v>
      </c>
      <c r="K1504" s="154" cm="1">
        <f t="array" ref="K1504">ROUND(
IF(C1504="Beer",
SUM(LOOKUP(2,1/(SRP!$B$8:$B$10&lt;=E1504)/(SRP!$C$8:$C$10&gt;=E1504),SRP!$D$8:$D$10)*(G1504/100)*(E1504/1000)),
IF(C1504="Spirits",
SUM(LOOKUP(2,1/(SRP!$B$2:$B$7&lt;=E1504)/(SRP!$C$2:$C$7&gt;=E1504),SRP!$D$2:$D$7)*(G1504/100)*(E1504/1000)),
IF(AND(C1504="Wine",D1504="Fortified Wines"),
SUM(LOOKUP(2,1/(SRP!$B$26:$B$29&lt;=E1504)/(SRP!$C$26:$C$29&gt;=E1504),SRP!$D$26:$D$29)*(G1504/100)*(E1504/1000)),
IF(C1504="Wine",
SUM(LOOKUP(2,1/(SRP!$B$21:$B$25&lt;=E1504)/(SRP!$C$21:$C$25&gt;=E1504),SRP!$D$21:$D$25)*(G1504/100)*(E1504/1000)),
IF(AND(C1504="Ready to Drink",D1504="RTD-One Pour Cocktail&gt;7%&lt;=14.5"),
SUM(LOOKUP(2,1/(SRP!$B$16:$B$20&lt;=E1504)/(SRP!$C$16:$C$20&gt;=E1504),SRP!$D$16:$D$20)*(G1504/100)*(E1504/1000)),
IF(C1504="Ready to Drink",
SUM(LOOKUP(2,1/(SRP!$B$11:$B$15&lt;=E1504)/(SRP!$C$11:$C$15&gt;=E1504),SRP!$D$11:$D$15)*(G1504/100)*(E1504/1000)),
0)))))),2)</f>
        <v>1.96</v>
      </c>
      <c r="L1504" s="173" t="str">
        <f t="shared" si="23"/>
        <v>Ready to Drink473</v>
      </c>
      <c r="M1504" s="154">
        <f>VLOOKUP(L1504,'Slope %'!C:D,2,0)</f>
        <v>0.12</v>
      </c>
    </row>
    <row r="1505" spans="1:13" x14ac:dyDescent="0.25">
      <c r="A1505" s="169">
        <v>27287</v>
      </c>
      <c r="B1505" s="170" t="s">
        <v>1436</v>
      </c>
      <c r="C1505" s="170" t="s">
        <v>24</v>
      </c>
      <c r="D1505" s="170" t="s">
        <v>382</v>
      </c>
      <c r="E1505" s="170">
        <v>750</v>
      </c>
      <c r="F1505" s="170">
        <v>12</v>
      </c>
      <c r="G1505" s="171">
        <v>13.5</v>
      </c>
      <c r="H1505" s="170" t="s">
        <v>357</v>
      </c>
      <c r="I1505" s="171">
        <v>21.99</v>
      </c>
      <c r="J1505" s="169">
        <v>1</v>
      </c>
      <c r="K1505" s="154" cm="1">
        <f t="array" ref="K1505">ROUND(
IF(C1505="Beer",
SUM(LOOKUP(2,1/(SRP!$B$8:$B$10&lt;=E1505)/(SRP!$C$8:$C$10&gt;=E1505),SRP!$D$8:$D$10)*(G1505/100)*(E1505/1000)),
IF(C1505="Spirits",
SUM(LOOKUP(2,1/(SRP!$B$2:$B$7&lt;=E1505)/(SRP!$C$2:$C$7&gt;=E1505),SRP!$D$2:$D$7)*(G1505/100)*(E1505/1000)),
IF(AND(C1505="Wine",D1505="Fortified Wines"),
SUM(LOOKUP(2,1/(SRP!$B$26:$B$29&lt;=E1505)/(SRP!$C$26:$C$29&gt;=E1505),SRP!$D$26:$D$29)*(G1505/100)*(E1505/1000)),
IF(C1505="Wine",
SUM(LOOKUP(2,1/(SRP!$B$21:$B$25&lt;=E1505)/(SRP!$C$21:$C$25&gt;=E1505),SRP!$D$21:$D$25)*(G1505/100)*(E1505/1000)),
IF(AND(C1505="Ready to Drink",D1505="RTD-One Pour Cocktail&gt;7%&lt;=14.5"),
SUM(LOOKUP(2,1/(SRP!$B$16:$B$20&lt;=E1505)/(SRP!$C$16:$C$20&gt;=E1505),SRP!$D$16:$D$20)*(G1505/100)*(E1505/1000)),
IF(C1505="Ready to Drink",
SUM(LOOKUP(2,1/(SRP!$B$11:$B$15&lt;=E1505)/(SRP!$C$11:$C$15&gt;=E1505),SRP!$D$11:$D$15)*(G1505/100)*(E1505/1000)),
0)))))),2)</f>
        <v>7.9</v>
      </c>
      <c r="L1505" s="173" t="str">
        <f t="shared" si="23"/>
        <v>Wine750</v>
      </c>
      <c r="M1505" s="154">
        <f>VLOOKUP(L1505,'Slope %'!C:D,2,0)</f>
        <v>0.1</v>
      </c>
    </row>
    <row r="1506" spans="1:13" x14ac:dyDescent="0.25">
      <c r="A1506" s="169">
        <v>27428</v>
      </c>
      <c r="B1506" s="170" t="s">
        <v>1437</v>
      </c>
      <c r="C1506" s="170" t="s">
        <v>24</v>
      </c>
      <c r="D1506" s="170" t="s">
        <v>68</v>
      </c>
      <c r="E1506" s="170">
        <v>3000</v>
      </c>
      <c r="F1506" s="170">
        <v>4</v>
      </c>
      <c r="G1506" s="171">
        <v>13</v>
      </c>
      <c r="H1506" s="170" t="s">
        <v>35</v>
      </c>
      <c r="I1506" s="171">
        <v>35.99</v>
      </c>
      <c r="J1506" s="169">
        <v>1</v>
      </c>
      <c r="K1506" s="154" cm="1">
        <f t="array" ref="K1506">ROUND(
IF(C1506="Beer",
SUM(LOOKUP(2,1/(SRP!$B$8:$B$10&lt;=E1506)/(SRP!$C$8:$C$10&gt;=E1506),SRP!$D$8:$D$10)*(G1506/100)*(E1506/1000)),
IF(C1506="Spirits",
SUM(LOOKUP(2,1/(SRP!$B$2:$B$7&lt;=E1506)/(SRP!$C$2:$C$7&gt;=E1506),SRP!$D$2:$D$7)*(G1506/100)*(E1506/1000)),
IF(AND(C1506="Wine",D1506="Fortified Wines"),
SUM(LOOKUP(2,1/(SRP!$B$26:$B$29&lt;=E1506)/(SRP!$C$26:$C$29&gt;=E1506),SRP!$D$26:$D$29)*(G1506/100)*(E1506/1000)),
IF(C1506="Wine",
SUM(LOOKUP(2,1/(SRP!$B$21:$B$25&lt;=E1506)/(SRP!$C$21:$C$25&gt;=E1506),SRP!$D$21:$D$25)*(G1506/100)*(E1506/1000)),
IF(AND(C1506="Ready to Drink",D1506="RTD-One Pour Cocktail&gt;7%&lt;=14.5"),
SUM(LOOKUP(2,1/(SRP!$B$16:$B$20&lt;=E1506)/(SRP!$C$16:$C$20&gt;=E1506),SRP!$D$16:$D$20)*(G1506/100)*(E1506/1000)),
IF(C1506="Ready to Drink",
SUM(LOOKUP(2,1/(SRP!$B$11:$B$15&lt;=E1506)/(SRP!$C$11:$C$15&gt;=E1506),SRP!$D$11:$D$15)*(G1506/100)*(E1506/1000)),
0)))))),2)</f>
        <v>30.45</v>
      </c>
      <c r="L1506" s="173" t="str">
        <f t="shared" si="23"/>
        <v>Wine3000</v>
      </c>
      <c r="M1506" s="154">
        <f>VLOOKUP(L1506,'Slope %'!C:D,2,0)</f>
        <v>0.05</v>
      </c>
    </row>
    <row r="1507" spans="1:13" x14ac:dyDescent="0.25">
      <c r="A1507" s="169">
        <v>27455</v>
      </c>
      <c r="B1507" s="170" t="s">
        <v>1438</v>
      </c>
      <c r="C1507" s="170" t="s">
        <v>24</v>
      </c>
      <c r="D1507" s="170" t="s">
        <v>58</v>
      </c>
      <c r="E1507" s="170">
        <v>3000</v>
      </c>
      <c r="F1507" s="170">
        <v>4</v>
      </c>
      <c r="G1507" s="171">
        <v>12.5</v>
      </c>
      <c r="H1507" s="170" t="s">
        <v>35</v>
      </c>
      <c r="I1507" s="171">
        <v>35.99</v>
      </c>
      <c r="J1507" s="169">
        <v>1</v>
      </c>
      <c r="K1507" s="154" cm="1">
        <f t="array" ref="K1507">ROUND(
IF(C1507="Beer",
SUM(LOOKUP(2,1/(SRP!$B$8:$B$10&lt;=E1507)/(SRP!$C$8:$C$10&gt;=E1507),SRP!$D$8:$D$10)*(G1507/100)*(E1507/1000)),
IF(C1507="Spirits",
SUM(LOOKUP(2,1/(SRP!$B$2:$B$7&lt;=E1507)/(SRP!$C$2:$C$7&gt;=E1507),SRP!$D$2:$D$7)*(G1507/100)*(E1507/1000)),
IF(AND(C1507="Wine",D1507="Fortified Wines"),
SUM(LOOKUP(2,1/(SRP!$B$26:$B$29&lt;=E1507)/(SRP!$C$26:$C$29&gt;=E1507),SRP!$D$26:$D$29)*(G1507/100)*(E1507/1000)),
IF(C1507="Wine",
SUM(LOOKUP(2,1/(SRP!$B$21:$B$25&lt;=E1507)/(SRP!$C$21:$C$25&gt;=E1507),SRP!$D$21:$D$25)*(G1507/100)*(E1507/1000)),
IF(AND(C1507="Ready to Drink",D1507="RTD-One Pour Cocktail&gt;7%&lt;=14.5"),
SUM(LOOKUP(2,1/(SRP!$B$16:$B$20&lt;=E1507)/(SRP!$C$16:$C$20&gt;=E1507),SRP!$D$16:$D$20)*(G1507/100)*(E1507/1000)),
IF(C1507="Ready to Drink",
SUM(LOOKUP(2,1/(SRP!$B$11:$B$15&lt;=E1507)/(SRP!$C$11:$C$15&gt;=E1507),SRP!$D$11:$D$15)*(G1507/100)*(E1507/1000)),
0)))))),2)</f>
        <v>29.28</v>
      </c>
      <c r="L1507" s="173" t="str">
        <f t="shared" si="23"/>
        <v>Wine3000</v>
      </c>
      <c r="M1507" s="154">
        <f>VLOOKUP(L1507,'Slope %'!C:D,2,0)</f>
        <v>0.05</v>
      </c>
    </row>
    <row r="1508" spans="1:13" x14ac:dyDescent="0.25">
      <c r="A1508" s="169">
        <v>27467</v>
      </c>
      <c r="B1508" s="170" t="s">
        <v>1439</v>
      </c>
      <c r="C1508" s="170" t="s">
        <v>11</v>
      </c>
      <c r="D1508" s="170" t="s">
        <v>267</v>
      </c>
      <c r="E1508" s="170">
        <v>473</v>
      </c>
      <c r="F1508" s="170">
        <v>24</v>
      </c>
      <c r="G1508" s="171">
        <v>5.5</v>
      </c>
      <c r="H1508" s="170" t="s">
        <v>1440</v>
      </c>
      <c r="I1508" s="171">
        <v>4.25</v>
      </c>
      <c r="J1508" s="169">
        <v>1</v>
      </c>
      <c r="K1508" s="154" cm="1">
        <f t="array" ref="K1508">ROUND(
IF(C1508="Beer",
SUM(LOOKUP(2,1/(SRP!$B$8:$B$10&lt;=E1508)/(SRP!$C$8:$C$10&gt;=E1508),SRP!$D$8:$D$10)*(G1508/100)*(E1508/1000)),
IF(C1508="Spirits",
SUM(LOOKUP(2,1/(SRP!$B$2:$B$7&lt;=E1508)/(SRP!$C$2:$C$7&gt;=E1508),SRP!$D$2:$D$7)*(G1508/100)*(E1508/1000)),
IF(AND(C1508="Wine",D1508="Fortified Wines"),
SUM(LOOKUP(2,1/(SRP!$B$26:$B$29&lt;=E1508)/(SRP!$C$26:$C$29&gt;=E1508),SRP!$D$26:$D$29)*(G1508/100)*(E1508/1000)),
IF(C1508="Wine",
SUM(LOOKUP(2,1/(SRP!$B$21:$B$25&lt;=E1508)/(SRP!$C$21:$C$25&gt;=E1508),SRP!$D$21:$D$25)*(G1508/100)*(E1508/1000)),
IF(AND(C1508="Ready to Drink",D1508="RTD-One Pour Cocktail&gt;7%&lt;=14.5"),
SUM(LOOKUP(2,1/(SRP!$B$16:$B$20&lt;=E1508)/(SRP!$C$16:$C$20&gt;=E1508),SRP!$D$16:$D$20)*(G1508/100)*(E1508/1000)),
IF(C1508="Ready to Drink",
SUM(LOOKUP(2,1/(SRP!$B$11:$B$15&lt;=E1508)/(SRP!$C$11:$C$15&gt;=E1508),SRP!$D$11:$D$15)*(G1508/100)*(E1508/1000)),
0)))))),2)</f>
        <v>2.0299999999999998</v>
      </c>
      <c r="L1508" s="173" t="str">
        <f t="shared" si="23"/>
        <v>Beer473</v>
      </c>
      <c r="M1508" s="154">
        <f>VLOOKUP(L1508,'Slope %'!C:D,2,0)</f>
        <v>0.12</v>
      </c>
    </row>
    <row r="1509" spans="1:13" x14ac:dyDescent="0.25">
      <c r="A1509" s="169">
        <v>27517</v>
      </c>
      <c r="B1509" s="170" t="s">
        <v>1441</v>
      </c>
      <c r="C1509" s="170" t="s">
        <v>15</v>
      </c>
      <c r="D1509" s="170" t="s">
        <v>16</v>
      </c>
      <c r="E1509" s="170">
        <v>750</v>
      </c>
      <c r="F1509" s="170">
        <v>12</v>
      </c>
      <c r="G1509" s="171">
        <v>42.5</v>
      </c>
      <c r="H1509" s="170" t="s">
        <v>177</v>
      </c>
      <c r="I1509" s="171">
        <v>39.99</v>
      </c>
      <c r="J1509" s="169">
        <v>1</v>
      </c>
      <c r="K1509" s="154" cm="1">
        <f t="array" ref="K1509">ROUND(
IF(C1509="Beer",
SUM(LOOKUP(2,1/(SRP!$B$8:$B$10&lt;=E1509)/(SRP!$C$8:$C$10&gt;=E1509),SRP!$D$8:$D$10)*(G1509/100)*(E1509/1000)),
IF(C1509="Spirits",
SUM(LOOKUP(2,1/(SRP!$B$2:$B$7&lt;=E1509)/(SRP!$C$2:$C$7&gt;=E1509),SRP!$D$2:$D$7)*(G1509/100)*(E1509/1000)),
IF(AND(C1509="Wine",D1509="Fortified Wines"),
SUM(LOOKUP(2,1/(SRP!$B$26:$B$29&lt;=E1509)/(SRP!$C$26:$C$29&gt;=E1509),SRP!$D$26:$D$29)*(G1509/100)*(E1509/1000)),
IF(C1509="Wine",
SUM(LOOKUP(2,1/(SRP!$B$21:$B$25&lt;=E1509)/(SRP!$C$21:$C$25&gt;=E1509),SRP!$D$21:$D$25)*(G1509/100)*(E1509/1000)),
IF(AND(C1509="Ready to Drink",D1509="RTD-One Pour Cocktail&gt;7%&lt;=14.5"),
SUM(LOOKUP(2,1/(SRP!$B$16:$B$20&lt;=E1509)/(SRP!$C$16:$C$20&gt;=E1509),SRP!$D$16:$D$20)*(G1509/100)*(E1509/1000)),
IF(C1509="Ready to Drink",
SUM(LOOKUP(2,1/(SRP!$B$11:$B$15&lt;=E1509)/(SRP!$C$11:$C$15&gt;=E1509),SRP!$D$11:$D$15)*(G1509/100)*(E1509/1000)),
0)))))),2)</f>
        <v>24.88</v>
      </c>
      <c r="L1509" s="173" t="str">
        <f t="shared" si="23"/>
        <v>Spirits750</v>
      </c>
      <c r="M1509" s="154">
        <f>VLOOKUP(L1509,'Slope %'!C:D,2,0)</f>
        <v>7.0000000000000007E-2</v>
      </c>
    </row>
    <row r="1510" spans="1:13" x14ac:dyDescent="0.25">
      <c r="A1510" s="169">
        <v>27531</v>
      </c>
      <c r="B1510" s="170" t="s">
        <v>1442</v>
      </c>
      <c r="C1510" s="170" t="s">
        <v>1065</v>
      </c>
      <c r="D1510" s="170" t="s">
        <v>1066</v>
      </c>
      <c r="E1510" s="170">
        <v>750</v>
      </c>
      <c r="F1510" s="170">
        <v>6</v>
      </c>
      <c r="G1510" s="171">
        <v>9.9999999999999995E-7</v>
      </c>
      <c r="H1510" s="170" t="s">
        <v>1443</v>
      </c>
      <c r="I1510" s="171">
        <v>11.99</v>
      </c>
      <c r="J1510" s="169">
        <v>1</v>
      </c>
      <c r="K1510" s="154" cm="1">
        <f t="array" ref="K1510">ROUND(
IF(C1510="Beer",
SUM(LOOKUP(2,1/(SRP!$B$8:$B$10&lt;=E1510)/(SRP!$C$8:$C$10&gt;=E1510),SRP!$D$8:$D$10)*(G1510/100)*(E1510/1000)),
IF(C1510="Spirits",
SUM(LOOKUP(2,1/(SRP!$B$2:$B$7&lt;=E1510)/(SRP!$C$2:$C$7&gt;=E1510),SRP!$D$2:$D$7)*(G1510/100)*(E1510/1000)),
IF(AND(C1510="Wine",D1510="Fortified Wines"),
SUM(LOOKUP(2,1/(SRP!$B$26:$B$29&lt;=E1510)/(SRP!$C$26:$C$29&gt;=E1510),SRP!$D$26:$D$29)*(G1510/100)*(E1510/1000)),
IF(C1510="Wine",
SUM(LOOKUP(2,1/(SRP!$B$21:$B$25&lt;=E1510)/(SRP!$C$21:$C$25&gt;=E1510),SRP!$D$21:$D$25)*(G1510/100)*(E1510/1000)),
IF(AND(C1510="Ready to Drink",D1510="RTD-One Pour Cocktail&gt;7%&lt;=14.5"),
SUM(LOOKUP(2,1/(SRP!$B$16:$B$20&lt;=E1510)/(SRP!$C$16:$C$20&gt;=E1510),SRP!$D$16:$D$20)*(G1510/100)*(E1510/1000)),
IF(C1510="Ready to Drink",
SUM(LOOKUP(2,1/(SRP!$B$11:$B$15&lt;=E1510)/(SRP!$C$11:$C$15&gt;=E1510),SRP!$D$11:$D$15)*(G1510/100)*(E1510/1000)),
0)))))),2)</f>
        <v>0</v>
      </c>
      <c r="L1510" s="173" t="str">
        <f t="shared" si="23"/>
        <v>Dealcoholized750</v>
      </c>
      <c r="M1510" s="154" t="e">
        <f>VLOOKUP(L1510,'Slope %'!C:D,2,0)</f>
        <v>#N/A</v>
      </c>
    </row>
    <row r="1511" spans="1:13" x14ac:dyDescent="0.25">
      <c r="A1511" s="169">
        <v>27544</v>
      </c>
      <c r="B1511" s="170" t="s">
        <v>1444</v>
      </c>
      <c r="C1511" s="170" t="s">
        <v>24</v>
      </c>
      <c r="D1511" s="170" t="s">
        <v>66</v>
      </c>
      <c r="E1511" s="170">
        <v>4000</v>
      </c>
      <c r="F1511" s="170">
        <v>4</v>
      </c>
      <c r="G1511" s="171">
        <v>12.5</v>
      </c>
      <c r="H1511" s="170" t="s">
        <v>32</v>
      </c>
      <c r="I1511" s="171">
        <v>44.99</v>
      </c>
      <c r="J1511" s="169">
        <v>1</v>
      </c>
      <c r="K1511" s="154" cm="1">
        <f t="array" ref="K1511">ROUND(
IF(C1511="Beer",
SUM(LOOKUP(2,1/(SRP!$B$8:$B$10&lt;=E1511)/(SRP!$C$8:$C$10&gt;=E1511),SRP!$D$8:$D$10)*(G1511/100)*(E1511/1000)),
IF(C1511="Spirits",
SUM(LOOKUP(2,1/(SRP!$B$2:$B$7&lt;=E1511)/(SRP!$C$2:$C$7&gt;=E1511),SRP!$D$2:$D$7)*(G1511/100)*(E1511/1000)),
IF(AND(C1511="Wine",D1511="Fortified Wines"),
SUM(LOOKUP(2,1/(SRP!$B$26:$B$29&lt;=E1511)/(SRP!$C$26:$C$29&gt;=E1511),SRP!$D$26:$D$29)*(G1511/100)*(E1511/1000)),
IF(C1511="Wine",
SUM(LOOKUP(2,1/(SRP!$B$21:$B$25&lt;=E1511)/(SRP!$C$21:$C$25&gt;=E1511),SRP!$D$21:$D$25)*(G1511/100)*(E1511/1000)),
IF(AND(C1511="Ready to Drink",D1511="RTD-One Pour Cocktail&gt;7%&lt;=14.5"),
SUM(LOOKUP(2,1/(SRP!$B$16:$B$20&lt;=E1511)/(SRP!$C$16:$C$20&gt;=E1511),SRP!$D$16:$D$20)*(G1511/100)*(E1511/1000)),
IF(C1511="Ready to Drink",
SUM(LOOKUP(2,1/(SRP!$B$11:$B$15&lt;=E1511)/(SRP!$C$11:$C$15&gt;=E1511),SRP!$D$11:$D$15)*(G1511/100)*(E1511/1000)),
0)))))),2)</f>
        <v>32.51</v>
      </c>
      <c r="L1511" s="173" t="str">
        <f t="shared" si="23"/>
        <v>Wine4000</v>
      </c>
      <c r="M1511" s="154">
        <f>VLOOKUP(L1511,'Slope %'!C:D,2,0)</f>
        <v>0.05</v>
      </c>
    </row>
    <row r="1512" spans="1:13" x14ac:dyDescent="0.25">
      <c r="A1512" s="169">
        <v>27593</v>
      </c>
      <c r="B1512" s="170" t="s">
        <v>1445</v>
      </c>
      <c r="C1512" s="170" t="s">
        <v>1065</v>
      </c>
      <c r="D1512" s="170" t="s">
        <v>1066</v>
      </c>
      <c r="E1512" s="170">
        <v>750</v>
      </c>
      <c r="F1512" s="170">
        <v>6</v>
      </c>
      <c r="G1512" s="171">
        <v>9.9999999999999995E-7</v>
      </c>
      <c r="H1512" s="170" t="s">
        <v>1443</v>
      </c>
      <c r="I1512" s="171">
        <v>11.99</v>
      </c>
      <c r="J1512" s="169">
        <v>1</v>
      </c>
      <c r="K1512" s="154" cm="1">
        <f t="array" ref="K1512">ROUND(
IF(C1512="Beer",
SUM(LOOKUP(2,1/(SRP!$B$8:$B$10&lt;=E1512)/(SRP!$C$8:$C$10&gt;=E1512),SRP!$D$8:$D$10)*(G1512/100)*(E1512/1000)),
IF(C1512="Spirits",
SUM(LOOKUP(2,1/(SRP!$B$2:$B$7&lt;=E1512)/(SRP!$C$2:$C$7&gt;=E1512),SRP!$D$2:$D$7)*(G1512/100)*(E1512/1000)),
IF(AND(C1512="Wine",D1512="Fortified Wines"),
SUM(LOOKUP(2,1/(SRP!$B$26:$B$29&lt;=E1512)/(SRP!$C$26:$C$29&gt;=E1512),SRP!$D$26:$D$29)*(G1512/100)*(E1512/1000)),
IF(C1512="Wine",
SUM(LOOKUP(2,1/(SRP!$B$21:$B$25&lt;=E1512)/(SRP!$C$21:$C$25&gt;=E1512),SRP!$D$21:$D$25)*(G1512/100)*(E1512/1000)),
IF(AND(C1512="Ready to Drink",D1512="RTD-One Pour Cocktail&gt;7%&lt;=14.5"),
SUM(LOOKUP(2,1/(SRP!$B$16:$B$20&lt;=E1512)/(SRP!$C$16:$C$20&gt;=E1512),SRP!$D$16:$D$20)*(G1512/100)*(E1512/1000)),
IF(C1512="Ready to Drink",
SUM(LOOKUP(2,1/(SRP!$B$11:$B$15&lt;=E1512)/(SRP!$C$11:$C$15&gt;=E1512),SRP!$D$11:$D$15)*(G1512/100)*(E1512/1000)),
0)))))),2)</f>
        <v>0</v>
      </c>
      <c r="L1512" s="173" t="str">
        <f t="shared" si="23"/>
        <v>Dealcoholized750</v>
      </c>
      <c r="M1512" s="154" t="e">
        <f>VLOOKUP(L1512,'Slope %'!C:D,2,0)</f>
        <v>#N/A</v>
      </c>
    </row>
    <row r="1513" spans="1:13" x14ac:dyDescent="0.25">
      <c r="A1513" s="169">
        <v>27594</v>
      </c>
      <c r="B1513" s="170" t="s">
        <v>1446</v>
      </c>
      <c r="C1513" s="170" t="s">
        <v>24</v>
      </c>
      <c r="D1513" s="170" t="s">
        <v>34</v>
      </c>
      <c r="E1513" s="170">
        <v>750</v>
      </c>
      <c r="F1513" s="170">
        <v>12</v>
      </c>
      <c r="G1513" s="171">
        <v>13.5</v>
      </c>
      <c r="H1513" s="170" t="s">
        <v>177</v>
      </c>
      <c r="I1513" s="171">
        <v>15.99</v>
      </c>
      <c r="J1513" s="169">
        <v>1</v>
      </c>
      <c r="K1513" s="154" cm="1">
        <f t="array" ref="K1513">ROUND(
IF(C1513="Beer",
SUM(LOOKUP(2,1/(SRP!$B$8:$B$10&lt;=E1513)/(SRP!$C$8:$C$10&gt;=E1513),SRP!$D$8:$D$10)*(G1513/100)*(E1513/1000)),
IF(C1513="Spirits",
SUM(LOOKUP(2,1/(SRP!$B$2:$B$7&lt;=E1513)/(SRP!$C$2:$C$7&gt;=E1513),SRP!$D$2:$D$7)*(G1513/100)*(E1513/1000)),
IF(AND(C1513="Wine",D1513="Fortified Wines"),
SUM(LOOKUP(2,1/(SRP!$B$26:$B$29&lt;=E1513)/(SRP!$C$26:$C$29&gt;=E1513),SRP!$D$26:$D$29)*(G1513/100)*(E1513/1000)),
IF(C1513="Wine",
SUM(LOOKUP(2,1/(SRP!$B$21:$B$25&lt;=E1513)/(SRP!$C$21:$C$25&gt;=E1513),SRP!$D$21:$D$25)*(G1513/100)*(E1513/1000)),
IF(AND(C1513="Ready to Drink",D1513="RTD-One Pour Cocktail&gt;7%&lt;=14.5"),
SUM(LOOKUP(2,1/(SRP!$B$16:$B$20&lt;=E1513)/(SRP!$C$16:$C$20&gt;=E1513),SRP!$D$16:$D$20)*(G1513/100)*(E1513/1000)),
IF(C1513="Ready to Drink",
SUM(LOOKUP(2,1/(SRP!$B$11:$B$15&lt;=E1513)/(SRP!$C$11:$C$15&gt;=E1513),SRP!$D$11:$D$15)*(G1513/100)*(E1513/1000)),
0)))))),2)</f>
        <v>7.9</v>
      </c>
      <c r="L1513" s="173" t="str">
        <f t="shared" si="23"/>
        <v>Wine750</v>
      </c>
      <c r="M1513" s="154">
        <f>VLOOKUP(L1513,'Slope %'!C:D,2,0)</f>
        <v>0.1</v>
      </c>
    </row>
    <row r="1514" spans="1:13" x14ac:dyDescent="0.25">
      <c r="A1514" s="169">
        <v>27598</v>
      </c>
      <c r="B1514" s="170" t="s">
        <v>1447</v>
      </c>
      <c r="C1514" s="170" t="s">
        <v>24</v>
      </c>
      <c r="D1514" s="170" t="s">
        <v>60</v>
      </c>
      <c r="E1514" s="170">
        <v>750</v>
      </c>
      <c r="F1514" s="170">
        <v>12</v>
      </c>
      <c r="G1514" s="171">
        <v>12.5</v>
      </c>
      <c r="H1514" s="170" t="s">
        <v>32</v>
      </c>
      <c r="I1514" s="171">
        <v>11.99</v>
      </c>
      <c r="J1514" s="169">
        <v>1</v>
      </c>
      <c r="K1514" s="154" cm="1">
        <f t="array" ref="K1514">ROUND(
IF(C1514="Beer",
SUM(LOOKUP(2,1/(SRP!$B$8:$B$10&lt;=E1514)/(SRP!$C$8:$C$10&gt;=E1514),SRP!$D$8:$D$10)*(G1514/100)*(E1514/1000)),
IF(C1514="Spirits",
SUM(LOOKUP(2,1/(SRP!$B$2:$B$7&lt;=E1514)/(SRP!$C$2:$C$7&gt;=E1514),SRP!$D$2:$D$7)*(G1514/100)*(E1514/1000)),
IF(AND(C1514="Wine",D1514="Fortified Wines"),
SUM(LOOKUP(2,1/(SRP!$B$26:$B$29&lt;=E1514)/(SRP!$C$26:$C$29&gt;=E1514),SRP!$D$26:$D$29)*(G1514/100)*(E1514/1000)),
IF(C1514="Wine",
SUM(LOOKUP(2,1/(SRP!$B$21:$B$25&lt;=E1514)/(SRP!$C$21:$C$25&gt;=E1514),SRP!$D$21:$D$25)*(G1514/100)*(E1514/1000)),
IF(AND(C1514="Ready to Drink",D1514="RTD-One Pour Cocktail&gt;7%&lt;=14.5"),
SUM(LOOKUP(2,1/(SRP!$B$16:$B$20&lt;=E1514)/(SRP!$C$16:$C$20&gt;=E1514),SRP!$D$16:$D$20)*(G1514/100)*(E1514/1000)),
IF(C1514="Ready to Drink",
SUM(LOOKUP(2,1/(SRP!$B$11:$B$15&lt;=E1514)/(SRP!$C$11:$C$15&gt;=E1514),SRP!$D$11:$D$15)*(G1514/100)*(E1514/1000)),
0)))))),2)</f>
        <v>7.32</v>
      </c>
      <c r="L1514" s="173" t="str">
        <f t="shared" si="23"/>
        <v>Wine750</v>
      </c>
      <c r="M1514" s="154">
        <f>VLOOKUP(L1514,'Slope %'!C:D,2,0)</f>
        <v>0.1</v>
      </c>
    </row>
    <row r="1515" spans="1:13" x14ac:dyDescent="0.25">
      <c r="A1515" s="169">
        <v>27603</v>
      </c>
      <c r="B1515" s="170" t="s">
        <v>1448</v>
      </c>
      <c r="C1515" s="170" t="s">
        <v>1065</v>
      </c>
      <c r="D1515" s="170" t="s">
        <v>1066</v>
      </c>
      <c r="E1515" s="170">
        <v>750</v>
      </c>
      <c r="F1515" s="170">
        <v>6</v>
      </c>
      <c r="G1515" s="171">
        <v>9.9999999999999995E-7</v>
      </c>
      <c r="H1515" s="170" t="s">
        <v>1443</v>
      </c>
      <c r="I1515" s="171">
        <v>12.99</v>
      </c>
      <c r="J1515" s="169">
        <v>1</v>
      </c>
      <c r="K1515" s="154" cm="1">
        <f t="array" ref="K1515">ROUND(
IF(C1515="Beer",
SUM(LOOKUP(2,1/(SRP!$B$8:$B$10&lt;=E1515)/(SRP!$C$8:$C$10&gt;=E1515),SRP!$D$8:$D$10)*(G1515/100)*(E1515/1000)),
IF(C1515="Spirits",
SUM(LOOKUP(2,1/(SRP!$B$2:$B$7&lt;=E1515)/(SRP!$C$2:$C$7&gt;=E1515),SRP!$D$2:$D$7)*(G1515/100)*(E1515/1000)),
IF(AND(C1515="Wine",D1515="Fortified Wines"),
SUM(LOOKUP(2,1/(SRP!$B$26:$B$29&lt;=E1515)/(SRP!$C$26:$C$29&gt;=E1515),SRP!$D$26:$D$29)*(G1515/100)*(E1515/1000)),
IF(C1515="Wine",
SUM(LOOKUP(2,1/(SRP!$B$21:$B$25&lt;=E1515)/(SRP!$C$21:$C$25&gt;=E1515),SRP!$D$21:$D$25)*(G1515/100)*(E1515/1000)),
IF(AND(C1515="Ready to Drink",D1515="RTD-One Pour Cocktail&gt;7%&lt;=14.5"),
SUM(LOOKUP(2,1/(SRP!$B$16:$B$20&lt;=E1515)/(SRP!$C$16:$C$20&gt;=E1515),SRP!$D$16:$D$20)*(G1515/100)*(E1515/1000)),
IF(C1515="Ready to Drink",
SUM(LOOKUP(2,1/(SRP!$B$11:$B$15&lt;=E1515)/(SRP!$C$11:$C$15&gt;=E1515),SRP!$D$11:$D$15)*(G1515/100)*(E1515/1000)),
0)))))),2)</f>
        <v>0</v>
      </c>
      <c r="L1515" s="173" t="str">
        <f t="shared" si="23"/>
        <v>Dealcoholized750</v>
      </c>
      <c r="M1515" s="154" t="e">
        <f>VLOOKUP(L1515,'Slope %'!C:D,2,0)</f>
        <v>#N/A</v>
      </c>
    </row>
    <row r="1516" spans="1:13" x14ac:dyDescent="0.25">
      <c r="A1516" s="169">
        <v>27610</v>
      </c>
      <c r="B1516" s="170" t="s">
        <v>1449</v>
      </c>
      <c r="C1516" s="170" t="s">
        <v>11</v>
      </c>
      <c r="D1516" s="170" t="s">
        <v>267</v>
      </c>
      <c r="E1516" s="170">
        <v>473</v>
      </c>
      <c r="F1516" s="170">
        <v>24</v>
      </c>
      <c r="G1516" s="171">
        <v>5.5</v>
      </c>
      <c r="H1516" s="170" t="s">
        <v>1440</v>
      </c>
      <c r="I1516" s="171">
        <v>4.25</v>
      </c>
      <c r="J1516" s="169">
        <v>1</v>
      </c>
      <c r="K1516" s="154" cm="1">
        <f t="array" ref="K1516">ROUND(
IF(C1516="Beer",
SUM(LOOKUP(2,1/(SRP!$B$8:$B$10&lt;=E1516)/(SRP!$C$8:$C$10&gt;=E1516),SRP!$D$8:$D$10)*(G1516/100)*(E1516/1000)),
IF(C1516="Spirits",
SUM(LOOKUP(2,1/(SRP!$B$2:$B$7&lt;=E1516)/(SRP!$C$2:$C$7&gt;=E1516),SRP!$D$2:$D$7)*(G1516/100)*(E1516/1000)),
IF(AND(C1516="Wine",D1516="Fortified Wines"),
SUM(LOOKUP(2,1/(SRP!$B$26:$B$29&lt;=E1516)/(SRP!$C$26:$C$29&gt;=E1516),SRP!$D$26:$D$29)*(G1516/100)*(E1516/1000)),
IF(C1516="Wine",
SUM(LOOKUP(2,1/(SRP!$B$21:$B$25&lt;=E1516)/(SRP!$C$21:$C$25&gt;=E1516),SRP!$D$21:$D$25)*(G1516/100)*(E1516/1000)),
IF(AND(C1516="Ready to Drink",D1516="RTD-One Pour Cocktail&gt;7%&lt;=14.5"),
SUM(LOOKUP(2,1/(SRP!$B$16:$B$20&lt;=E1516)/(SRP!$C$16:$C$20&gt;=E1516),SRP!$D$16:$D$20)*(G1516/100)*(E1516/1000)),
IF(C1516="Ready to Drink",
SUM(LOOKUP(2,1/(SRP!$B$11:$B$15&lt;=E1516)/(SRP!$C$11:$C$15&gt;=E1516),SRP!$D$11:$D$15)*(G1516/100)*(E1516/1000)),
0)))))),2)</f>
        <v>2.0299999999999998</v>
      </c>
      <c r="L1516" s="173" t="str">
        <f t="shared" si="23"/>
        <v>Beer473</v>
      </c>
      <c r="M1516" s="154">
        <f>VLOOKUP(L1516,'Slope %'!C:D,2,0)</f>
        <v>0.12</v>
      </c>
    </row>
    <row r="1517" spans="1:13" x14ac:dyDescent="0.25">
      <c r="A1517" s="169">
        <v>27632</v>
      </c>
      <c r="B1517" s="170" t="s">
        <v>1450</v>
      </c>
      <c r="C1517" s="170" t="s">
        <v>15</v>
      </c>
      <c r="D1517" s="170" t="s">
        <v>462</v>
      </c>
      <c r="E1517" s="170">
        <v>750</v>
      </c>
      <c r="F1517" s="170">
        <v>6</v>
      </c>
      <c r="G1517" s="171">
        <v>46</v>
      </c>
      <c r="H1517" s="170" t="s">
        <v>29</v>
      </c>
      <c r="I1517" s="171">
        <v>59.99</v>
      </c>
      <c r="J1517" s="169">
        <v>1</v>
      </c>
      <c r="K1517" s="154" cm="1">
        <f t="array" ref="K1517">ROUND(
IF(C1517="Beer",
SUM(LOOKUP(2,1/(SRP!$B$8:$B$10&lt;=E1517)/(SRP!$C$8:$C$10&gt;=E1517),SRP!$D$8:$D$10)*(G1517/100)*(E1517/1000)),
IF(C1517="Spirits",
SUM(LOOKUP(2,1/(SRP!$B$2:$B$7&lt;=E1517)/(SRP!$C$2:$C$7&gt;=E1517),SRP!$D$2:$D$7)*(G1517/100)*(E1517/1000)),
IF(AND(C1517="Wine",D1517="Fortified Wines"),
SUM(LOOKUP(2,1/(SRP!$B$26:$B$29&lt;=E1517)/(SRP!$C$26:$C$29&gt;=E1517),SRP!$D$26:$D$29)*(G1517/100)*(E1517/1000)),
IF(C1517="Wine",
SUM(LOOKUP(2,1/(SRP!$B$21:$B$25&lt;=E1517)/(SRP!$C$21:$C$25&gt;=E1517),SRP!$D$21:$D$25)*(G1517/100)*(E1517/1000)),
IF(AND(C1517="Ready to Drink",D1517="RTD-One Pour Cocktail&gt;7%&lt;=14.5"),
SUM(LOOKUP(2,1/(SRP!$B$16:$B$20&lt;=E1517)/(SRP!$C$16:$C$20&gt;=E1517),SRP!$D$16:$D$20)*(G1517/100)*(E1517/1000)),
IF(C1517="Ready to Drink",
SUM(LOOKUP(2,1/(SRP!$B$11:$B$15&lt;=E1517)/(SRP!$C$11:$C$15&gt;=E1517),SRP!$D$11:$D$15)*(G1517/100)*(E1517/1000)),
0)))))),2)</f>
        <v>26.93</v>
      </c>
      <c r="L1517" s="173" t="str">
        <f t="shared" si="23"/>
        <v>Spirits750</v>
      </c>
      <c r="M1517" s="154">
        <f>VLOOKUP(L1517,'Slope %'!C:D,2,0)</f>
        <v>7.0000000000000007E-2</v>
      </c>
    </row>
    <row r="1518" spans="1:13" x14ac:dyDescent="0.25">
      <c r="A1518" s="169">
        <v>27649</v>
      </c>
      <c r="B1518" s="170" t="s">
        <v>1451</v>
      </c>
      <c r="C1518" s="170" t="s">
        <v>15</v>
      </c>
      <c r="D1518" s="170" t="s">
        <v>1044</v>
      </c>
      <c r="E1518" s="170">
        <v>375</v>
      </c>
      <c r="F1518" s="170">
        <v>6</v>
      </c>
      <c r="G1518" s="171">
        <v>25</v>
      </c>
      <c r="H1518" s="170" t="s">
        <v>54</v>
      </c>
      <c r="I1518" s="171">
        <v>27.1</v>
      </c>
      <c r="J1518" s="169">
        <v>1</v>
      </c>
      <c r="K1518" s="154" cm="1">
        <f t="array" ref="K1518">ROUND(
IF(C1518="Beer",
SUM(LOOKUP(2,1/(SRP!$B$8:$B$10&lt;=E1518)/(SRP!$C$8:$C$10&gt;=E1518),SRP!$D$8:$D$10)*(G1518/100)*(E1518/1000)),
IF(C1518="Spirits",
SUM(LOOKUP(2,1/(SRP!$B$2:$B$7&lt;=E1518)/(SRP!$C$2:$C$7&gt;=E1518),SRP!$D$2:$D$7)*(G1518/100)*(E1518/1000)),
IF(AND(C1518="Wine",D1518="Fortified Wines"),
SUM(LOOKUP(2,1/(SRP!$B$26:$B$29&lt;=E1518)/(SRP!$C$26:$C$29&gt;=E1518),SRP!$D$26:$D$29)*(G1518/100)*(E1518/1000)),
IF(C1518="Wine",
SUM(LOOKUP(2,1/(SRP!$B$21:$B$25&lt;=E1518)/(SRP!$C$21:$C$25&gt;=E1518),SRP!$D$21:$D$25)*(G1518/100)*(E1518/1000)),
IF(AND(C1518="Ready to Drink",D1518="RTD-One Pour Cocktail&gt;7%&lt;=14.5"),
SUM(LOOKUP(2,1/(SRP!$B$16:$B$20&lt;=E1518)/(SRP!$C$16:$C$20&gt;=E1518),SRP!$D$16:$D$20)*(G1518/100)*(E1518/1000)),
IF(C1518="Ready to Drink",
SUM(LOOKUP(2,1/(SRP!$B$11:$B$15&lt;=E1518)/(SRP!$C$11:$C$15&gt;=E1518),SRP!$D$11:$D$15)*(G1518/100)*(E1518/1000)),
0)))))),2)</f>
        <v>8.31</v>
      </c>
      <c r="L1518" s="173" t="str">
        <f t="shared" si="23"/>
        <v>Spirits375</v>
      </c>
      <c r="M1518" s="154">
        <f>VLOOKUP(L1518,'Slope %'!C:D,2,0)</f>
        <v>0.1</v>
      </c>
    </row>
    <row r="1519" spans="1:13" x14ac:dyDescent="0.25">
      <c r="A1519" s="169">
        <v>27654</v>
      </c>
      <c r="B1519" s="170" t="s">
        <v>1452</v>
      </c>
      <c r="C1519" s="170" t="s">
        <v>15</v>
      </c>
      <c r="D1519" s="170" t="s">
        <v>252</v>
      </c>
      <c r="E1519" s="170">
        <v>750</v>
      </c>
      <c r="F1519" s="170">
        <v>12</v>
      </c>
      <c r="G1519" s="171">
        <v>35</v>
      </c>
      <c r="H1519" s="170" t="s">
        <v>1173</v>
      </c>
      <c r="I1519" s="171">
        <v>35.99</v>
      </c>
      <c r="J1519" s="169">
        <v>1</v>
      </c>
      <c r="K1519" s="154" cm="1">
        <f t="array" ref="K1519">ROUND(
IF(C1519="Beer",
SUM(LOOKUP(2,1/(SRP!$B$8:$B$10&lt;=E1519)/(SRP!$C$8:$C$10&gt;=E1519),SRP!$D$8:$D$10)*(G1519/100)*(E1519/1000)),
IF(C1519="Spirits",
SUM(LOOKUP(2,1/(SRP!$B$2:$B$7&lt;=E1519)/(SRP!$C$2:$C$7&gt;=E1519),SRP!$D$2:$D$7)*(G1519/100)*(E1519/1000)),
IF(AND(C1519="Wine",D1519="Fortified Wines"),
SUM(LOOKUP(2,1/(SRP!$B$26:$B$29&lt;=E1519)/(SRP!$C$26:$C$29&gt;=E1519),SRP!$D$26:$D$29)*(G1519/100)*(E1519/1000)),
IF(C1519="Wine",
SUM(LOOKUP(2,1/(SRP!$B$21:$B$25&lt;=E1519)/(SRP!$C$21:$C$25&gt;=E1519),SRP!$D$21:$D$25)*(G1519/100)*(E1519/1000)),
IF(AND(C1519="Ready to Drink",D1519="RTD-One Pour Cocktail&gt;7%&lt;=14.5"),
SUM(LOOKUP(2,1/(SRP!$B$16:$B$20&lt;=E1519)/(SRP!$C$16:$C$20&gt;=E1519),SRP!$D$16:$D$20)*(G1519/100)*(E1519/1000)),
IF(C1519="Ready to Drink",
SUM(LOOKUP(2,1/(SRP!$B$11:$B$15&lt;=E1519)/(SRP!$C$11:$C$15&gt;=E1519),SRP!$D$11:$D$15)*(G1519/100)*(E1519/1000)),
0)))))),2)</f>
        <v>20.49</v>
      </c>
      <c r="L1519" s="173" t="str">
        <f t="shared" si="23"/>
        <v>Spirits750</v>
      </c>
      <c r="M1519" s="154">
        <f>VLOOKUP(L1519,'Slope %'!C:D,2,0)</f>
        <v>7.0000000000000007E-2</v>
      </c>
    </row>
    <row r="1520" spans="1:13" x14ac:dyDescent="0.25">
      <c r="A1520" s="169">
        <v>27657</v>
      </c>
      <c r="B1520" s="170" t="s">
        <v>1453</v>
      </c>
      <c r="C1520" s="170" t="s">
        <v>15</v>
      </c>
      <c r="D1520" s="170" t="s">
        <v>1454</v>
      </c>
      <c r="E1520" s="170">
        <v>750</v>
      </c>
      <c r="F1520" s="170">
        <v>12</v>
      </c>
      <c r="G1520" s="171">
        <v>30</v>
      </c>
      <c r="H1520" s="170" t="s">
        <v>446</v>
      </c>
      <c r="I1520" s="171">
        <v>31.99</v>
      </c>
      <c r="J1520" s="169">
        <v>1</v>
      </c>
      <c r="K1520" s="154" cm="1">
        <f t="array" ref="K1520">ROUND(
IF(C1520="Beer",
SUM(LOOKUP(2,1/(SRP!$B$8:$B$10&lt;=E1520)/(SRP!$C$8:$C$10&gt;=E1520),SRP!$D$8:$D$10)*(G1520/100)*(E1520/1000)),
IF(C1520="Spirits",
SUM(LOOKUP(2,1/(SRP!$B$2:$B$7&lt;=E1520)/(SRP!$C$2:$C$7&gt;=E1520),SRP!$D$2:$D$7)*(G1520/100)*(E1520/1000)),
IF(AND(C1520="Wine",D1520="Fortified Wines"),
SUM(LOOKUP(2,1/(SRP!$B$26:$B$29&lt;=E1520)/(SRP!$C$26:$C$29&gt;=E1520),SRP!$D$26:$D$29)*(G1520/100)*(E1520/1000)),
IF(C1520="Wine",
SUM(LOOKUP(2,1/(SRP!$B$21:$B$25&lt;=E1520)/(SRP!$C$21:$C$25&gt;=E1520),SRP!$D$21:$D$25)*(G1520/100)*(E1520/1000)),
IF(AND(C1520="Ready to Drink",D1520="RTD-One Pour Cocktail&gt;7%&lt;=14.5"),
SUM(LOOKUP(2,1/(SRP!$B$16:$B$20&lt;=E1520)/(SRP!$C$16:$C$20&gt;=E1520),SRP!$D$16:$D$20)*(G1520/100)*(E1520/1000)),
IF(C1520="Ready to Drink",
SUM(LOOKUP(2,1/(SRP!$B$11:$B$15&lt;=E1520)/(SRP!$C$11:$C$15&gt;=E1520),SRP!$D$11:$D$15)*(G1520/100)*(E1520/1000)),
0)))))),2)</f>
        <v>17.57</v>
      </c>
      <c r="L1520" s="173" t="str">
        <f t="shared" si="23"/>
        <v>Spirits750</v>
      </c>
      <c r="M1520" s="154">
        <f>VLOOKUP(L1520,'Slope %'!C:D,2,0)</f>
        <v>7.0000000000000007E-2</v>
      </c>
    </row>
    <row r="1521" spans="1:13" x14ac:dyDescent="0.25">
      <c r="A1521" s="169">
        <v>27659</v>
      </c>
      <c r="B1521" s="170" t="s">
        <v>1455</v>
      </c>
      <c r="C1521" s="170" t="s">
        <v>15</v>
      </c>
      <c r="D1521" s="170" t="s">
        <v>113</v>
      </c>
      <c r="E1521" s="170">
        <v>750</v>
      </c>
      <c r="F1521" s="170">
        <v>6</v>
      </c>
      <c r="G1521" s="171">
        <v>40</v>
      </c>
      <c r="H1521" s="170" t="s">
        <v>100</v>
      </c>
      <c r="I1521" s="171">
        <v>69.989999999999995</v>
      </c>
      <c r="J1521" s="169">
        <v>1</v>
      </c>
      <c r="K1521" s="154" cm="1">
        <f t="array" ref="K1521">ROUND(
IF(C1521="Beer",
SUM(LOOKUP(2,1/(SRP!$B$8:$B$10&lt;=E1521)/(SRP!$C$8:$C$10&gt;=E1521),SRP!$D$8:$D$10)*(G1521/100)*(E1521/1000)),
IF(C1521="Spirits",
SUM(LOOKUP(2,1/(SRP!$B$2:$B$7&lt;=E1521)/(SRP!$C$2:$C$7&gt;=E1521),SRP!$D$2:$D$7)*(G1521/100)*(E1521/1000)),
IF(AND(C1521="Wine",D1521="Fortified Wines"),
SUM(LOOKUP(2,1/(SRP!$B$26:$B$29&lt;=E1521)/(SRP!$C$26:$C$29&gt;=E1521),SRP!$D$26:$D$29)*(G1521/100)*(E1521/1000)),
IF(C1521="Wine",
SUM(LOOKUP(2,1/(SRP!$B$21:$B$25&lt;=E1521)/(SRP!$C$21:$C$25&gt;=E1521),SRP!$D$21:$D$25)*(G1521/100)*(E1521/1000)),
IF(AND(C1521="Ready to Drink",D1521="RTD-One Pour Cocktail&gt;7%&lt;=14.5"),
SUM(LOOKUP(2,1/(SRP!$B$16:$B$20&lt;=E1521)/(SRP!$C$16:$C$20&gt;=E1521),SRP!$D$16:$D$20)*(G1521/100)*(E1521/1000)),
IF(C1521="Ready to Drink",
SUM(LOOKUP(2,1/(SRP!$B$11:$B$15&lt;=E1521)/(SRP!$C$11:$C$15&gt;=E1521),SRP!$D$11:$D$15)*(G1521/100)*(E1521/1000)),
0)))))),2)</f>
        <v>23.42</v>
      </c>
      <c r="L1521" s="173" t="str">
        <f t="shared" si="23"/>
        <v>Spirits750</v>
      </c>
      <c r="M1521" s="154">
        <f>VLOOKUP(L1521,'Slope %'!C:D,2,0)</f>
        <v>7.0000000000000007E-2</v>
      </c>
    </row>
    <row r="1522" spans="1:13" x14ac:dyDescent="0.25">
      <c r="A1522" s="169">
        <v>27669</v>
      </c>
      <c r="B1522" s="170" t="s">
        <v>1456</v>
      </c>
      <c r="C1522" s="170" t="s">
        <v>11</v>
      </c>
      <c r="D1522" s="170" t="s">
        <v>303</v>
      </c>
      <c r="E1522" s="170">
        <v>473</v>
      </c>
      <c r="F1522" s="170">
        <v>24</v>
      </c>
      <c r="G1522" s="171">
        <v>6.5</v>
      </c>
      <c r="H1522" s="170" t="s">
        <v>1457</v>
      </c>
      <c r="I1522" s="171">
        <v>4.49</v>
      </c>
      <c r="J1522" s="169">
        <v>1</v>
      </c>
      <c r="K1522" s="154" cm="1">
        <f t="array" ref="K1522">ROUND(
IF(C1522="Beer",
SUM(LOOKUP(2,1/(SRP!$B$8:$B$10&lt;=E1522)/(SRP!$C$8:$C$10&gt;=E1522),SRP!$D$8:$D$10)*(G1522/100)*(E1522/1000)),
IF(C1522="Spirits",
SUM(LOOKUP(2,1/(SRP!$B$2:$B$7&lt;=E1522)/(SRP!$C$2:$C$7&gt;=E1522),SRP!$D$2:$D$7)*(G1522/100)*(E1522/1000)),
IF(AND(C1522="Wine",D1522="Fortified Wines"),
SUM(LOOKUP(2,1/(SRP!$B$26:$B$29&lt;=E1522)/(SRP!$C$26:$C$29&gt;=E1522),SRP!$D$26:$D$29)*(G1522/100)*(E1522/1000)),
IF(C1522="Wine",
SUM(LOOKUP(2,1/(SRP!$B$21:$B$25&lt;=E1522)/(SRP!$C$21:$C$25&gt;=E1522),SRP!$D$21:$D$25)*(G1522/100)*(E1522/1000)),
IF(AND(C1522="Ready to Drink",D1522="RTD-One Pour Cocktail&gt;7%&lt;=14.5"),
SUM(LOOKUP(2,1/(SRP!$B$16:$B$20&lt;=E1522)/(SRP!$C$16:$C$20&gt;=E1522),SRP!$D$16:$D$20)*(G1522/100)*(E1522/1000)),
IF(C1522="Ready to Drink",
SUM(LOOKUP(2,1/(SRP!$B$11:$B$15&lt;=E1522)/(SRP!$C$11:$C$15&gt;=E1522),SRP!$D$11:$D$15)*(G1522/100)*(E1522/1000)),
0)))))),2)</f>
        <v>2.4</v>
      </c>
      <c r="L1522" s="173" t="str">
        <f t="shared" si="23"/>
        <v>Beer473</v>
      </c>
      <c r="M1522" s="154">
        <f>VLOOKUP(L1522,'Slope %'!C:D,2,0)</f>
        <v>0.12</v>
      </c>
    </row>
    <row r="1523" spans="1:13" x14ac:dyDescent="0.25">
      <c r="A1523" s="169">
        <v>27669</v>
      </c>
      <c r="B1523" s="170" t="s">
        <v>1456</v>
      </c>
      <c r="C1523" s="170" t="s">
        <v>11</v>
      </c>
      <c r="D1523" s="170" t="s">
        <v>303</v>
      </c>
      <c r="E1523" s="170">
        <v>473</v>
      </c>
      <c r="F1523" s="170">
        <v>24</v>
      </c>
      <c r="G1523" s="171">
        <v>6.5</v>
      </c>
      <c r="H1523" s="170" t="s">
        <v>1457</v>
      </c>
      <c r="I1523" s="171">
        <v>4.49</v>
      </c>
      <c r="J1523" s="169">
        <v>1</v>
      </c>
      <c r="K1523" s="154" cm="1">
        <f t="array" ref="K1523">ROUND(
IF(C1523="Beer",
SUM(LOOKUP(2,1/(SRP!$B$8:$B$10&lt;=E1523)/(SRP!$C$8:$C$10&gt;=E1523),SRP!$D$8:$D$10)*(G1523/100)*(E1523/1000)),
IF(C1523="Spirits",
SUM(LOOKUP(2,1/(SRP!$B$2:$B$7&lt;=E1523)/(SRP!$C$2:$C$7&gt;=E1523),SRP!$D$2:$D$7)*(G1523/100)*(E1523/1000)),
IF(AND(C1523="Wine",D1523="Fortified Wines"),
SUM(LOOKUP(2,1/(SRP!$B$26:$B$29&lt;=E1523)/(SRP!$C$26:$C$29&gt;=E1523),SRP!$D$26:$D$29)*(G1523/100)*(E1523/1000)),
IF(C1523="Wine",
SUM(LOOKUP(2,1/(SRP!$B$21:$B$25&lt;=E1523)/(SRP!$C$21:$C$25&gt;=E1523),SRP!$D$21:$D$25)*(G1523/100)*(E1523/1000)),
IF(AND(C1523="Ready to Drink",D1523="RTD-One Pour Cocktail&gt;7%&lt;=14.5"),
SUM(LOOKUP(2,1/(SRP!$B$16:$B$20&lt;=E1523)/(SRP!$C$16:$C$20&gt;=E1523),SRP!$D$16:$D$20)*(G1523/100)*(E1523/1000)),
IF(C1523="Ready to Drink",
SUM(LOOKUP(2,1/(SRP!$B$11:$B$15&lt;=E1523)/(SRP!$C$11:$C$15&gt;=E1523),SRP!$D$11:$D$15)*(G1523/100)*(E1523/1000)),
0)))))),2)</f>
        <v>2.4</v>
      </c>
      <c r="L1523" s="173" t="str">
        <f t="shared" si="23"/>
        <v>Beer473</v>
      </c>
      <c r="M1523" s="154">
        <f>VLOOKUP(L1523,'Slope %'!C:D,2,0)</f>
        <v>0.12</v>
      </c>
    </row>
    <row r="1524" spans="1:13" x14ac:dyDescent="0.25">
      <c r="A1524" s="169">
        <v>27670</v>
      </c>
      <c r="B1524" s="170" t="s">
        <v>1458</v>
      </c>
      <c r="C1524" s="170" t="s">
        <v>11</v>
      </c>
      <c r="D1524" s="170" t="s">
        <v>267</v>
      </c>
      <c r="E1524" s="170">
        <v>473</v>
      </c>
      <c r="F1524" s="170">
        <v>24</v>
      </c>
      <c r="G1524" s="171">
        <v>5.4</v>
      </c>
      <c r="H1524" s="170" t="s">
        <v>1459</v>
      </c>
      <c r="I1524" s="171">
        <v>4.25</v>
      </c>
      <c r="J1524" s="169">
        <v>1</v>
      </c>
      <c r="K1524" s="154" cm="1">
        <f t="array" ref="K1524">ROUND(
IF(C1524="Beer",
SUM(LOOKUP(2,1/(SRP!$B$8:$B$10&lt;=E1524)/(SRP!$C$8:$C$10&gt;=E1524),SRP!$D$8:$D$10)*(G1524/100)*(E1524/1000)),
IF(C1524="Spirits",
SUM(LOOKUP(2,1/(SRP!$B$2:$B$7&lt;=E1524)/(SRP!$C$2:$C$7&gt;=E1524),SRP!$D$2:$D$7)*(G1524/100)*(E1524/1000)),
IF(AND(C1524="Wine",D1524="Fortified Wines"),
SUM(LOOKUP(2,1/(SRP!$B$26:$B$29&lt;=E1524)/(SRP!$C$26:$C$29&gt;=E1524),SRP!$D$26:$D$29)*(G1524/100)*(E1524/1000)),
IF(C1524="Wine",
SUM(LOOKUP(2,1/(SRP!$B$21:$B$25&lt;=E1524)/(SRP!$C$21:$C$25&gt;=E1524),SRP!$D$21:$D$25)*(G1524/100)*(E1524/1000)),
IF(AND(C1524="Ready to Drink",D1524="RTD-One Pour Cocktail&gt;7%&lt;=14.5"),
SUM(LOOKUP(2,1/(SRP!$B$16:$B$20&lt;=E1524)/(SRP!$C$16:$C$20&gt;=E1524),SRP!$D$16:$D$20)*(G1524/100)*(E1524/1000)),
IF(C1524="Ready to Drink",
SUM(LOOKUP(2,1/(SRP!$B$11:$B$15&lt;=E1524)/(SRP!$C$11:$C$15&gt;=E1524),SRP!$D$11:$D$15)*(G1524/100)*(E1524/1000)),
0)))))),2)</f>
        <v>1.99</v>
      </c>
      <c r="L1524" s="173" t="str">
        <f t="shared" si="23"/>
        <v>Beer473</v>
      </c>
      <c r="M1524" s="154">
        <f>VLOOKUP(L1524,'Slope %'!C:D,2,0)</f>
        <v>0.12</v>
      </c>
    </row>
    <row r="1525" spans="1:13" x14ac:dyDescent="0.25">
      <c r="A1525" s="169">
        <v>27670</v>
      </c>
      <c r="B1525" s="170" t="s">
        <v>1458</v>
      </c>
      <c r="C1525" s="170" t="s">
        <v>11</v>
      </c>
      <c r="D1525" s="170" t="s">
        <v>267</v>
      </c>
      <c r="E1525" s="170">
        <v>473</v>
      </c>
      <c r="F1525" s="170">
        <v>24</v>
      </c>
      <c r="G1525" s="171">
        <v>5.4</v>
      </c>
      <c r="H1525" s="170" t="s">
        <v>1459</v>
      </c>
      <c r="I1525" s="171">
        <v>4.25</v>
      </c>
      <c r="J1525" s="169">
        <v>1</v>
      </c>
      <c r="K1525" s="154" cm="1">
        <f t="array" ref="K1525">ROUND(
IF(C1525="Beer",
SUM(LOOKUP(2,1/(SRP!$B$8:$B$10&lt;=E1525)/(SRP!$C$8:$C$10&gt;=E1525),SRP!$D$8:$D$10)*(G1525/100)*(E1525/1000)),
IF(C1525="Spirits",
SUM(LOOKUP(2,1/(SRP!$B$2:$B$7&lt;=E1525)/(SRP!$C$2:$C$7&gt;=E1525),SRP!$D$2:$D$7)*(G1525/100)*(E1525/1000)),
IF(AND(C1525="Wine",D1525="Fortified Wines"),
SUM(LOOKUP(2,1/(SRP!$B$26:$B$29&lt;=E1525)/(SRP!$C$26:$C$29&gt;=E1525),SRP!$D$26:$D$29)*(G1525/100)*(E1525/1000)),
IF(C1525="Wine",
SUM(LOOKUP(2,1/(SRP!$B$21:$B$25&lt;=E1525)/(SRP!$C$21:$C$25&gt;=E1525),SRP!$D$21:$D$25)*(G1525/100)*(E1525/1000)),
IF(AND(C1525="Ready to Drink",D1525="RTD-One Pour Cocktail&gt;7%&lt;=14.5"),
SUM(LOOKUP(2,1/(SRP!$B$16:$B$20&lt;=E1525)/(SRP!$C$16:$C$20&gt;=E1525),SRP!$D$16:$D$20)*(G1525/100)*(E1525/1000)),
IF(C1525="Ready to Drink",
SUM(LOOKUP(2,1/(SRP!$B$11:$B$15&lt;=E1525)/(SRP!$C$11:$C$15&gt;=E1525),SRP!$D$11:$D$15)*(G1525/100)*(E1525/1000)),
0)))))),2)</f>
        <v>1.99</v>
      </c>
      <c r="L1525" s="173" t="str">
        <f t="shared" si="23"/>
        <v>Beer473</v>
      </c>
      <c r="M1525" s="154">
        <f>VLOOKUP(L1525,'Slope %'!C:D,2,0)</f>
        <v>0.12</v>
      </c>
    </row>
    <row r="1526" spans="1:13" x14ac:dyDescent="0.25">
      <c r="A1526" s="169">
        <v>27716</v>
      </c>
      <c r="B1526" s="170" t="s">
        <v>1460</v>
      </c>
      <c r="C1526" s="170" t="s">
        <v>24</v>
      </c>
      <c r="D1526" s="170" t="s">
        <v>127</v>
      </c>
      <c r="E1526" s="170">
        <v>750</v>
      </c>
      <c r="F1526" s="170">
        <v>12</v>
      </c>
      <c r="G1526" s="171">
        <v>13</v>
      </c>
      <c r="H1526" s="170" t="s">
        <v>100</v>
      </c>
      <c r="I1526" s="171">
        <v>48.99</v>
      </c>
      <c r="J1526" s="169">
        <v>1</v>
      </c>
      <c r="K1526" s="154" cm="1">
        <f t="array" ref="K1526">ROUND(
IF(C1526="Beer",
SUM(LOOKUP(2,1/(SRP!$B$8:$B$10&lt;=E1526)/(SRP!$C$8:$C$10&gt;=E1526),SRP!$D$8:$D$10)*(G1526/100)*(E1526/1000)),
IF(C1526="Spirits",
SUM(LOOKUP(2,1/(SRP!$B$2:$B$7&lt;=E1526)/(SRP!$C$2:$C$7&gt;=E1526),SRP!$D$2:$D$7)*(G1526/100)*(E1526/1000)),
IF(AND(C1526="Wine",D1526="Fortified Wines"),
SUM(LOOKUP(2,1/(SRP!$B$26:$B$29&lt;=E1526)/(SRP!$C$26:$C$29&gt;=E1526),SRP!$D$26:$D$29)*(G1526/100)*(E1526/1000)),
IF(C1526="Wine",
SUM(LOOKUP(2,1/(SRP!$B$21:$B$25&lt;=E1526)/(SRP!$C$21:$C$25&gt;=E1526),SRP!$D$21:$D$25)*(G1526/100)*(E1526/1000)),
IF(AND(C1526="Ready to Drink",D1526="RTD-One Pour Cocktail&gt;7%&lt;=14.5"),
SUM(LOOKUP(2,1/(SRP!$B$16:$B$20&lt;=E1526)/(SRP!$C$16:$C$20&gt;=E1526),SRP!$D$16:$D$20)*(G1526/100)*(E1526/1000)),
IF(C1526="Ready to Drink",
SUM(LOOKUP(2,1/(SRP!$B$11:$B$15&lt;=E1526)/(SRP!$C$11:$C$15&gt;=E1526),SRP!$D$11:$D$15)*(G1526/100)*(E1526/1000)),
0)))))),2)</f>
        <v>7.61</v>
      </c>
      <c r="L1526" s="173" t="str">
        <f t="shared" si="23"/>
        <v>Wine750</v>
      </c>
      <c r="M1526" s="154">
        <f>VLOOKUP(L1526,'Slope %'!C:D,2,0)</f>
        <v>0.1</v>
      </c>
    </row>
    <row r="1527" spans="1:13" x14ac:dyDescent="0.25">
      <c r="A1527" s="169">
        <v>27774</v>
      </c>
      <c r="B1527" s="170" t="s">
        <v>1461</v>
      </c>
      <c r="C1527" s="170" t="s">
        <v>24</v>
      </c>
      <c r="D1527" s="170" t="s">
        <v>68</v>
      </c>
      <c r="E1527" s="170">
        <v>750</v>
      </c>
      <c r="F1527" s="170">
        <v>12</v>
      </c>
      <c r="G1527" s="171">
        <v>14.5</v>
      </c>
      <c r="H1527" s="170" t="s">
        <v>22</v>
      </c>
      <c r="I1527" s="171">
        <v>23.99</v>
      </c>
      <c r="J1527" s="169">
        <v>1</v>
      </c>
      <c r="K1527" s="154" cm="1">
        <f t="array" ref="K1527">ROUND(
IF(C1527="Beer",
SUM(LOOKUP(2,1/(SRP!$B$8:$B$10&lt;=E1527)/(SRP!$C$8:$C$10&gt;=E1527),SRP!$D$8:$D$10)*(G1527/100)*(E1527/1000)),
IF(C1527="Spirits",
SUM(LOOKUP(2,1/(SRP!$B$2:$B$7&lt;=E1527)/(SRP!$C$2:$C$7&gt;=E1527),SRP!$D$2:$D$7)*(G1527/100)*(E1527/1000)),
IF(AND(C1527="Wine",D1527="Fortified Wines"),
SUM(LOOKUP(2,1/(SRP!$B$26:$B$29&lt;=E1527)/(SRP!$C$26:$C$29&gt;=E1527),SRP!$D$26:$D$29)*(G1527/100)*(E1527/1000)),
IF(C1527="Wine",
SUM(LOOKUP(2,1/(SRP!$B$21:$B$25&lt;=E1527)/(SRP!$C$21:$C$25&gt;=E1527),SRP!$D$21:$D$25)*(G1527/100)*(E1527/1000)),
IF(AND(C1527="Ready to Drink",D1527="RTD-One Pour Cocktail&gt;7%&lt;=14.5"),
SUM(LOOKUP(2,1/(SRP!$B$16:$B$20&lt;=E1527)/(SRP!$C$16:$C$20&gt;=E1527),SRP!$D$16:$D$20)*(G1527/100)*(E1527/1000)),
IF(C1527="Ready to Drink",
SUM(LOOKUP(2,1/(SRP!$B$11:$B$15&lt;=E1527)/(SRP!$C$11:$C$15&gt;=E1527),SRP!$D$11:$D$15)*(G1527/100)*(E1527/1000)),
0)))))),2)</f>
        <v>8.49</v>
      </c>
      <c r="L1527" s="173" t="str">
        <f t="shared" si="23"/>
        <v>Wine750</v>
      </c>
      <c r="M1527" s="154">
        <f>VLOOKUP(L1527,'Slope %'!C:D,2,0)</f>
        <v>0.1</v>
      </c>
    </row>
    <row r="1528" spans="1:13" x14ac:dyDescent="0.25">
      <c r="A1528" s="169">
        <v>27781</v>
      </c>
      <c r="B1528" s="170" t="s">
        <v>732</v>
      </c>
      <c r="C1528" s="170" t="s">
        <v>15</v>
      </c>
      <c r="D1528" s="170" t="s">
        <v>137</v>
      </c>
      <c r="E1528" s="170">
        <v>1140</v>
      </c>
      <c r="F1528" s="170">
        <v>12</v>
      </c>
      <c r="G1528" s="171">
        <v>35</v>
      </c>
      <c r="H1528" s="170" t="s">
        <v>20</v>
      </c>
      <c r="I1528" s="171">
        <v>42.99</v>
      </c>
      <c r="J1528" s="169">
        <v>1</v>
      </c>
      <c r="K1528" s="154" cm="1">
        <f t="array" ref="K1528">ROUND(
IF(C1528="Beer",
SUM(LOOKUP(2,1/(SRP!$B$8:$B$10&lt;=E1528)/(SRP!$C$8:$C$10&gt;=E1528),SRP!$D$8:$D$10)*(G1528/100)*(E1528/1000)),
IF(C1528="Spirits",
SUM(LOOKUP(2,1/(SRP!$B$2:$B$7&lt;=E1528)/(SRP!$C$2:$C$7&gt;=E1528),SRP!$D$2:$D$7)*(G1528/100)*(E1528/1000)),
IF(AND(C1528="Wine",D1528="Fortified Wines"),
SUM(LOOKUP(2,1/(SRP!$B$26:$B$29&lt;=E1528)/(SRP!$C$26:$C$29&gt;=E1528),SRP!$D$26:$D$29)*(G1528/100)*(E1528/1000)),
IF(C1528="Wine",
SUM(LOOKUP(2,1/(SRP!$B$21:$B$25&lt;=E1528)/(SRP!$C$21:$C$25&gt;=E1528),SRP!$D$21:$D$25)*(G1528/100)*(E1528/1000)),
IF(AND(C1528="Ready to Drink",D1528="RTD-One Pour Cocktail&gt;7%&lt;=14.5"),
SUM(LOOKUP(2,1/(SRP!$B$16:$B$20&lt;=E1528)/(SRP!$C$16:$C$20&gt;=E1528),SRP!$D$16:$D$20)*(G1528/100)*(E1528/1000)),
IF(C1528="Ready to Drink",
SUM(LOOKUP(2,1/(SRP!$B$11:$B$15&lt;=E1528)/(SRP!$C$11:$C$15&gt;=E1528),SRP!$D$11:$D$15)*(G1528/100)*(E1528/1000)),
0)))))),2)</f>
        <v>31.15</v>
      </c>
      <c r="L1528" s="173" t="str">
        <f t="shared" si="23"/>
        <v>Spirits1140</v>
      </c>
      <c r="M1528" s="154">
        <f>VLOOKUP(L1528,'Slope %'!C:D,2,0)</f>
        <v>0.05</v>
      </c>
    </row>
    <row r="1529" spans="1:13" x14ac:dyDescent="0.25">
      <c r="A1529" s="169">
        <v>27926</v>
      </c>
      <c r="B1529" s="170" t="s">
        <v>1462</v>
      </c>
      <c r="C1529" s="170" t="s">
        <v>24</v>
      </c>
      <c r="D1529" s="170" t="s">
        <v>68</v>
      </c>
      <c r="E1529" s="170">
        <v>750</v>
      </c>
      <c r="F1529" s="170">
        <v>6</v>
      </c>
      <c r="G1529" s="171">
        <v>14.5</v>
      </c>
      <c r="H1529" s="170" t="s">
        <v>177</v>
      </c>
      <c r="I1529" s="171">
        <v>35.99</v>
      </c>
      <c r="J1529" s="169">
        <v>1</v>
      </c>
      <c r="K1529" s="154" cm="1">
        <f t="array" ref="K1529">ROUND(
IF(C1529="Beer",
SUM(LOOKUP(2,1/(SRP!$B$8:$B$10&lt;=E1529)/(SRP!$C$8:$C$10&gt;=E1529),SRP!$D$8:$D$10)*(G1529/100)*(E1529/1000)),
IF(C1529="Spirits",
SUM(LOOKUP(2,1/(SRP!$B$2:$B$7&lt;=E1529)/(SRP!$C$2:$C$7&gt;=E1529),SRP!$D$2:$D$7)*(G1529/100)*(E1529/1000)),
IF(AND(C1529="Wine",D1529="Fortified Wines"),
SUM(LOOKUP(2,1/(SRP!$B$26:$B$29&lt;=E1529)/(SRP!$C$26:$C$29&gt;=E1529),SRP!$D$26:$D$29)*(G1529/100)*(E1529/1000)),
IF(C1529="Wine",
SUM(LOOKUP(2,1/(SRP!$B$21:$B$25&lt;=E1529)/(SRP!$C$21:$C$25&gt;=E1529),SRP!$D$21:$D$25)*(G1529/100)*(E1529/1000)),
IF(AND(C1529="Ready to Drink",D1529="RTD-One Pour Cocktail&gt;7%&lt;=14.5"),
SUM(LOOKUP(2,1/(SRP!$B$16:$B$20&lt;=E1529)/(SRP!$C$16:$C$20&gt;=E1529),SRP!$D$16:$D$20)*(G1529/100)*(E1529/1000)),
IF(C1529="Ready to Drink",
SUM(LOOKUP(2,1/(SRP!$B$11:$B$15&lt;=E1529)/(SRP!$C$11:$C$15&gt;=E1529),SRP!$D$11:$D$15)*(G1529/100)*(E1529/1000)),
0)))))),2)</f>
        <v>8.49</v>
      </c>
      <c r="L1529" s="173" t="str">
        <f t="shared" si="23"/>
        <v>Wine750</v>
      </c>
      <c r="M1529" s="154">
        <f>VLOOKUP(L1529,'Slope %'!C:D,2,0)</f>
        <v>0.1</v>
      </c>
    </row>
    <row r="1530" spans="1:13" x14ac:dyDescent="0.25">
      <c r="A1530" s="169">
        <v>27975</v>
      </c>
      <c r="B1530" s="170" t="s">
        <v>1463</v>
      </c>
      <c r="C1530" s="170" t="s">
        <v>24</v>
      </c>
      <c r="D1530" s="170" t="s">
        <v>34</v>
      </c>
      <c r="E1530" s="170">
        <v>750</v>
      </c>
      <c r="F1530" s="170">
        <v>12</v>
      </c>
      <c r="G1530" s="171">
        <v>13.5</v>
      </c>
      <c r="H1530" s="170" t="s">
        <v>86</v>
      </c>
      <c r="I1530" s="171">
        <v>14.99</v>
      </c>
      <c r="J1530" s="169">
        <v>1</v>
      </c>
      <c r="K1530" s="154" cm="1">
        <f t="array" ref="K1530">ROUND(
IF(C1530="Beer",
SUM(LOOKUP(2,1/(SRP!$B$8:$B$10&lt;=E1530)/(SRP!$C$8:$C$10&gt;=E1530),SRP!$D$8:$D$10)*(G1530/100)*(E1530/1000)),
IF(C1530="Spirits",
SUM(LOOKUP(2,1/(SRP!$B$2:$B$7&lt;=E1530)/(SRP!$C$2:$C$7&gt;=E1530),SRP!$D$2:$D$7)*(G1530/100)*(E1530/1000)),
IF(AND(C1530="Wine",D1530="Fortified Wines"),
SUM(LOOKUP(2,1/(SRP!$B$26:$B$29&lt;=E1530)/(SRP!$C$26:$C$29&gt;=E1530),SRP!$D$26:$D$29)*(G1530/100)*(E1530/1000)),
IF(C1530="Wine",
SUM(LOOKUP(2,1/(SRP!$B$21:$B$25&lt;=E1530)/(SRP!$C$21:$C$25&gt;=E1530),SRP!$D$21:$D$25)*(G1530/100)*(E1530/1000)),
IF(AND(C1530="Ready to Drink",D1530="RTD-One Pour Cocktail&gt;7%&lt;=14.5"),
SUM(LOOKUP(2,1/(SRP!$B$16:$B$20&lt;=E1530)/(SRP!$C$16:$C$20&gt;=E1530),SRP!$D$16:$D$20)*(G1530/100)*(E1530/1000)),
IF(C1530="Ready to Drink",
SUM(LOOKUP(2,1/(SRP!$B$11:$B$15&lt;=E1530)/(SRP!$C$11:$C$15&gt;=E1530),SRP!$D$11:$D$15)*(G1530/100)*(E1530/1000)),
0)))))),2)</f>
        <v>7.9</v>
      </c>
      <c r="L1530" s="173" t="str">
        <f t="shared" si="23"/>
        <v>Wine750</v>
      </c>
      <c r="M1530" s="154">
        <f>VLOOKUP(L1530,'Slope %'!C:D,2,0)</f>
        <v>0.1</v>
      </c>
    </row>
    <row r="1531" spans="1:13" x14ac:dyDescent="0.25">
      <c r="A1531" s="169">
        <v>27996</v>
      </c>
      <c r="B1531" s="170" t="s">
        <v>1464</v>
      </c>
      <c r="C1531" s="170" t="s">
        <v>24</v>
      </c>
      <c r="D1531" s="170" t="s">
        <v>127</v>
      </c>
      <c r="E1531" s="170">
        <v>750</v>
      </c>
      <c r="F1531" s="170">
        <v>12</v>
      </c>
      <c r="G1531" s="171">
        <v>13.1</v>
      </c>
      <c r="H1531" s="170" t="s">
        <v>1465</v>
      </c>
      <c r="I1531" s="171">
        <v>37.99</v>
      </c>
      <c r="J1531" s="169">
        <v>1</v>
      </c>
      <c r="K1531" s="154" cm="1">
        <f t="array" ref="K1531">ROUND(
IF(C1531="Beer",
SUM(LOOKUP(2,1/(SRP!$B$8:$B$10&lt;=E1531)/(SRP!$C$8:$C$10&gt;=E1531),SRP!$D$8:$D$10)*(G1531/100)*(E1531/1000)),
IF(C1531="Spirits",
SUM(LOOKUP(2,1/(SRP!$B$2:$B$7&lt;=E1531)/(SRP!$C$2:$C$7&gt;=E1531),SRP!$D$2:$D$7)*(G1531/100)*(E1531/1000)),
IF(AND(C1531="Wine",D1531="Fortified Wines"),
SUM(LOOKUP(2,1/(SRP!$B$26:$B$29&lt;=E1531)/(SRP!$C$26:$C$29&gt;=E1531),SRP!$D$26:$D$29)*(G1531/100)*(E1531/1000)),
IF(C1531="Wine",
SUM(LOOKUP(2,1/(SRP!$B$21:$B$25&lt;=E1531)/(SRP!$C$21:$C$25&gt;=E1531),SRP!$D$21:$D$25)*(G1531/100)*(E1531/1000)),
IF(AND(C1531="Ready to Drink",D1531="RTD-One Pour Cocktail&gt;7%&lt;=14.5"),
SUM(LOOKUP(2,1/(SRP!$B$16:$B$20&lt;=E1531)/(SRP!$C$16:$C$20&gt;=E1531),SRP!$D$16:$D$20)*(G1531/100)*(E1531/1000)),
IF(C1531="Ready to Drink",
SUM(LOOKUP(2,1/(SRP!$B$11:$B$15&lt;=E1531)/(SRP!$C$11:$C$15&gt;=E1531),SRP!$D$11:$D$15)*(G1531/100)*(E1531/1000)),
0)))))),2)</f>
        <v>7.67</v>
      </c>
      <c r="L1531" s="173" t="str">
        <f t="shared" si="23"/>
        <v>Wine750</v>
      </c>
      <c r="M1531" s="154">
        <f>VLOOKUP(L1531,'Slope %'!C:D,2,0)</f>
        <v>0.1</v>
      </c>
    </row>
    <row r="1532" spans="1:13" x14ac:dyDescent="0.25">
      <c r="A1532" s="169">
        <v>27999</v>
      </c>
      <c r="B1532" s="170" t="s">
        <v>1466</v>
      </c>
      <c r="C1532" s="170" t="s">
        <v>1065</v>
      </c>
      <c r="D1532" s="170" t="s">
        <v>1066</v>
      </c>
      <c r="E1532" s="170">
        <v>2000</v>
      </c>
      <c r="F1532" s="170">
        <v>6</v>
      </c>
      <c r="G1532" s="171">
        <v>9.9999999999999995E-8</v>
      </c>
      <c r="H1532" s="170" t="s">
        <v>151</v>
      </c>
      <c r="I1532" s="171">
        <v>8.99</v>
      </c>
      <c r="J1532" s="169">
        <v>4</v>
      </c>
      <c r="K1532" s="154" cm="1">
        <f t="array" ref="K1532">ROUND(
IF(C1532="Beer",
SUM(LOOKUP(2,1/(SRP!$B$8:$B$10&lt;=E1532)/(SRP!$C$8:$C$10&gt;=E1532),SRP!$D$8:$D$10)*(G1532/100)*(E1532/1000)),
IF(C1532="Spirits",
SUM(LOOKUP(2,1/(SRP!$B$2:$B$7&lt;=E1532)/(SRP!$C$2:$C$7&gt;=E1532),SRP!$D$2:$D$7)*(G1532/100)*(E1532/1000)),
IF(AND(C1532="Wine",D1532="Fortified Wines"),
SUM(LOOKUP(2,1/(SRP!$B$26:$B$29&lt;=E1532)/(SRP!$C$26:$C$29&gt;=E1532),SRP!$D$26:$D$29)*(G1532/100)*(E1532/1000)),
IF(C1532="Wine",
SUM(LOOKUP(2,1/(SRP!$B$21:$B$25&lt;=E1532)/(SRP!$C$21:$C$25&gt;=E1532),SRP!$D$21:$D$25)*(G1532/100)*(E1532/1000)),
IF(AND(C1532="Ready to Drink",D1532="RTD-One Pour Cocktail&gt;7%&lt;=14.5"),
SUM(LOOKUP(2,1/(SRP!$B$16:$B$20&lt;=E1532)/(SRP!$C$16:$C$20&gt;=E1532),SRP!$D$16:$D$20)*(G1532/100)*(E1532/1000)),
IF(C1532="Ready to Drink",
SUM(LOOKUP(2,1/(SRP!$B$11:$B$15&lt;=E1532)/(SRP!$C$11:$C$15&gt;=E1532),SRP!$D$11:$D$15)*(G1532/100)*(E1532/1000)),
0)))))),2)</f>
        <v>0</v>
      </c>
      <c r="L1532" s="173" t="str">
        <f t="shared" si="23"/>
        <v>Dealcoholized2000</v>
      </c>
      <c r="M1532" s="154" t="e">
        <f>VLOOKUP(L1532,'Slope %'!C:D,2,0)</f>
        <v>#N/A</v>
      </c>
    </row>
    <row r="1533" spans="1:13" x14ac:dyDescent="0.25">
      <c r="A1533" s="169">
        <v>28013</v>
      </c>
      <c r="B1533" s="170" t="s">
        <v>1467</v>
      </c>
      <c r="C1533" s="170" t="s">
        <v>15</v>
      </c>
      <c r="D1533" s="170" t="s">
        <v>16</v>
      </c>
      <c r="E1533" s="170">
        <v>750</v>
      </c>
      <c r="F1533" s="170">
        <v>6</v>
      </c>
      <c r="G1533" s="171">
        <v>40</v>
      </c>
      <c r="H1533" s="170" t="s">
        <v>86</v>
      </c>
      <c r="I1533" s="171">
        <v>40.19</v>
      </c>
      <c r="J1533" s="169">
        <v>1</v>
      </c>
      <c r="K1533" s="154" cm="1">
        <f t="array" ref="K1533">ROUND(
IF(C1533="Beer",
SUM(LOOKUP(2,1/(SRP!$B$8:$B$10&lt;=E1533)/(SRP!$C$8:$C$10&gt;=E1533),SRP!$D$8:$D$10)*(G1533/100)*(E1533/1000)),
IF(C1533="Spirits",
SUM(LOOKUP(2,1/(SRP!$B$2:$B$7&lt;=E1533)/(SRP!$C$2:$C$7&gt;=E1533),SRP!$D$2:$D$7)*(G1533/100)*(E1533/1000)),
IF(AND(C1533="Wine",D1533="Fortified Wines"),
SUM(LOOKUP(2,1/(SRP!$B$26:$B$29&lt;=E1533)/(SRP!$C$26:$C$29&gt;=E1533),SRP!$D$26:$D$29)*(G1533/100)*(E1533/1000)),
IF(C1533="Wine",
SUM(LOOKUP(2,1/(SRP!$B$21:$B$25&lt;=E1533)/(SRP!$C$21:$C$25&gt;=E1533),SRP!$D$21:$D$25)*(G1533/100)*(E1533/1000)),
IF(AND(C1533="Ready to Drink",D1533="RTD-One Pour Cocktail&gt;7%&lt;=14.5"),
SUM(LOOKUP(2,1/(SRP!$B$16:$B$20&lt;=E1533)/(SRP!$C$16:$C$20&gt;=E1533),SRP!$D$16:$D$20)*(G1533/100)*(E1533/1000)),
IF(C1533="Ready to Drink",
SUM(LOOKUP(2,1/(SRP!$B$11:$B$15&lt;=E1533)/(SRP!$C$11:$C$15&gt;=E1533),SRP!$D$11:$D$15)*(G1533/100)*(E1533/1000)),
0)))))),2)</f>
        <v>23.42</v>
      </c>
      <c r="L1533" s="173" t="str">
        <f t="shared" si="23"/>
        <v>Spirits750</v>
      </c>
      <c r="M1533" s="154">
        <f>VLOOKUP(L1533,'Slope %'!C:D,2,0)</f>
        <v>7.0000000000000007E-2</v>
      </c>
    </row>
    <row r="1534" spans="1:13" x14ac:dyDescent="0.25">
      <c r="A1534" s="169">
        <v>28107</v>
      </c>
      <c r="B1534" s="170" t="s">
        <v>1468</v>
      </c>
      <c r="C1534" s="170" t="s">
        <v>15</v>
      </c>
      <c r="D1534" s="170" t="s">
        <v>1129</v>
      </c>
      <c r="E1534" s="170">
        <v>750</v>
      </c>
      <c r="F1534" s="170">
        <v>6</v>
      </c>
      <c r="G1534" s="171">
        <v>40</v>
      </c>
      <c r="H1534" s="170" t="s">
        <v>43</v>
      </c>
      <c r="I1534" s="171">
        <v>94.99</v>
      </c>
      <c r="J1534" s="169">
        <v>1</v>
      </c>
      <c r="K1534" s="154" cm="1">
        <f t="array" ref="K1534">ROUND(
IF(C1534="Beer",
SUM(LOOKUP(2,1/(SRP!$B$8:$B$10&lt;=E1534)/(SRP!$C$8:$C$10&gt;=E1534),SRP!$D$8:$D$10)*(G1534/100)*(E1534/1000)),
IF(C1534="Spirits",
SUM(LOOKUP(2,1/(SRP!$B$2:$B$7&lt;=E1534)/(SRP!$C$2:$C$7&gt;=E1534),SRP!$D$2:$D$7)*(G1534/100)*(E1534/1000)),
IF(AND(C1534="Wine",D1534="Fortified Wines"),
SUM(LOOKUP(2,1/(SRP!$B$26:$B$29&lt;=E1534)/(SRP!$C$26:$C$29&gt;=E1534),SRP!$D$26:$D$29)*(G1534/100)*(E1534/1000)),
IF(C1534="Wine",
SUM(LOOKUP(2,1/(SRP!$B$21:$B$25&lt;=E1534)/(SRP!$C$21:$C$25&gt;=E1534),SRP!$D$21:$D$25)*(G1534/100)*(E1534/1000)),
IF(AND(C1534="Ready to Drink",D1534="RTD-One Pour Cocktail&gt;7%&lt;=14.5"),
SUM(LOOKUP(2,1/(SRP!$B$16:$B$20&lt;=E1534)/(SRP!$C$16:$C$20&gt;=E1534),SRP!$D$16:$D$20)*(G1534/100)*(E1534/1000)),
IF(C1534="Ready to Drink",
SUM(LOOKUP(2,1/(SRP!$B$11:$B$15&lt;=E1534)/(SRP!$C$11:$C$15&gt;=E1534),SRP!$D$11:$D$15)*(G1534/100)*(E1534/1000)),
0)))))),2)</f>
        <v>23.42</v>
      </c>
      <c r="L1534" s="173" t="str">
        <f t="shared" si="23"/>
        <v>Spirits750</v>
      </c>
      <c r="M1534" s="154">
        <f>VLOOKUP(L1534,'Slope %'!C:D,2,0)</f>
        <v>7.0000000000000007E-2</v>
      </c>
    </row>
    <row r="1535" spans="1:13" x14ac:dyDescent="0.25">
      <c r="A1535" s="169">
        <v>28111</v>
      </c>
      <c r="B1535" s="170" t="s">
        <v>1469</v>
      </c>
      <c r="C1535" s="170" t="s">
        <v>24</v>
      </c>
      <c r="D1535" s="170" t="s">
        <v>25</v>
      </c>
      <c r="E1535" s="170">
        <v>750</v>
      </c>
      <c r="F1535" s="170">
        <v>12</v>
      </c>
      <c r="G1535" s="171">
        <v>12</v>
      </c>
      <c r="H1535" s="170" t="s">
        <v>26</v>
      </c>
      <c r="I1535" s="171">
        <v>11.24</v>
      </c>
      <c r="J1535" s="169">
        <v>1</v>
      </c>
      <c r="K1535" s="154" cm="1">
        <f t="array" ref="K1535">ROUND(
IF(C1535="Beer",
SUM(LOOKUP(2,1/(SRP!$B$8:$B$10&lt;=E1535)/(SRP!$C$8:$C$10&gt;=E1535),SRP!$D$8:$D$10)*(G1535/100)*(E1535/1000)),
IF(C1535="Spirits",
SUM(LOOKUP(2,1/(SRP!$B$2:$B$7&lt;=E1535)/(SRP!$C$2:$C$7&gt;=E1535),SRP!$D$2:$D$7)*(G1535/100)*(E1535/1000)),
IF(AND(C1535="Wine",D1535="Fortified Wines"),
SUM(LOOKUP(2,1/(SRP!$B$26:$B$29&lt;=E1535)/(SRP!$C$26:$C$29&gt;=E1535),SRP!$D$26:$D$29)*(G1535/100)*(E1535/1000)),
IF(C1535="Wine",
SUM(LOOKUP(2,1/(SRP!$B$21:$B$25&lt;=E1535)/(SRP!$C$21:$C$25&gt;=E1535),SRP!$D$21:$D$25)*(G1535/100)*(E1535/1000)),
IF(AND(C1535="Ready to Drink",D1535="RTD-One Pour Cocktail&gt;7%&lt;=14.5"),
SUM(LOOKUP(2,1/(SRP!$B$16:$B$20&lt;=E1535)/(SRP!$C$16:$C$20&gt;=E1535),SRP!$D$16:$D$20)*(G1535/100)*(E1535/1000)),
IF(C1535="Ready to Drink",
SUM(LOOKUP(2,1/(SRP!$B$11:$B$15&lt;=E1535)/(SRP!$C$11:$C$15&gt;=E1535),SRP!$D$11:$D$15)*(G1535/100)*(E1535/1000)),
0)))))),2)</f>
        <v>7.03</v>
      </c>
      <c r="L1535" s="173" t="str">
        <f t="shared" si="23"/>
        <v>Wine750</v>
      </c>
      <c r="M1535" s="154">
        <f>VLOOKUP(L1535,'Slope %'!C:D,2,0)</f>
        <v>0.1</v>
      </c>
    </row>
    <row r="1536" spans="1:13" x14ac:dyDescent="0.25">
      <c r="A1536" s="169">
        <v>28112</v>
      </c>
      <c r="B1536" s="170" t="s">
        <v>1470</v>
      </c>
      <c r="C1536" s="170" t="s">
        <v>24</v>
      </c>
      <c r="D1536" s="170" t="s">
        <v>166</v>
      </c>
      <c r="E1536" s="170">
        <v>750</v>
      </c>
      <c r="F1536" s="170">
        <v>12</v>
      </c>
      <c r="G1536" s="171">
        <v>8</v>
      </c>
      <c r="H1536" s="170" t="s">
        <v>26</v>
      </c>
      <c r="I1536" s="171">
        <v>11.99</v>
      </c>
      <c r="J1536" s="169">
        <v>1</v>
      </c>
      <c r="K1536" s="154" cm="1">
        <f t="array" ref="K1536">ROUND(
IF(C1536="Beer",
SUM(LOOKUP(2,1/(SRP!$B$8:$B$10&lt;=E1536)/(SRP!$C$8:$C$10&gt;=E1536),SRP!$D$8:$D$10)*(G1536/100)*(E1536/1000)),
IF(C1536="Spirits",
SUM(LOOKUP(2,1/(SRP!$B$2:$B$7&lt;=E1536)/(SRP!$C$2:$C$7&gt;=E1536),SRP!$D$2:$D$7)*(G1536/100)*(E1536/1000)),
IF(AND(C1536="Wine",D1536="Fortified Wines"),
SUM(LOOKUP(2,1/(SRP!$B$26:$B$29&lt;=E1536)/(SRP!$C$26:$C$29&gt;=E1536),SRP!$D$26:$D$29)*(G1536/100)*(E1536/1000)),
IF(C1536="Wine",
SUM(LOOKUP(2,1/(SRP!$B$21:$B$25&lt;=E1536)/(SRP!$C$21:$C$25&gt;=E1536),SRP!$D$21:$D$25)*(G1536/100)*(E1536/1000)),
IF(AND(C1536="Ready to Drink",D1536="RTD-One Pour Cocktail&gt;7%&lt;=14.5"),
SUM(LOOKUP(2,1/(SRP!$B$16:$B$20&lt;=E1536)/(SRP!$C$16:$C$20&gt;=E1536),SRP!$D$16:$D$20)*(G1536/100)*(E1536/1000)),
IF(C1536="Ready to Drink",
SUM(LOOKUP(2,1/(SRP!$B$11:$B$15&lt;=E1536)/(SRP!$C$11:$C$15&gt;=E1536),SRP!$D$11:$D$15)*(G1536/100)*(E1536/1000)),
0)))))),2)</f>
        <v>4.68</v>
      </c>
      <c r="L1536" s="173" t="str">
        <f t="shared" si="23"/>
        <v>Wine750</v>
      </c>
      <c r="M1536" s="154">
        <f>VLOOKUP(L1536,'Slope %'!C:D,2,0)</f>
        <v>0.1</v>
      </c>
    </row>
    <row r="1537" spans="1:13" x14ac:dyDescent="0.25">
      <c r="A1537" s="169">
        <v>28137</v>
      </c>
      <c r="B1537" s="170" t="s">
        <v>1471</v>
      </c>
      <c r="C1537" s="170" t="s">
        <v>24</v>
      </c>
      <c r="D1537" s="170" t="s">
        <v>598</v>
      </c>
      <c r="E1537" s="170">
        <v>750</v>
      </c>
      <c r="F1537" s="170">
        <v>12</v>
      </c>
      <c r="G1537" s="171">
        <v>12</v>
      </c>
      <c r="H1537" s="170" t="s">
        <v>32</v>
      </c>
      <c r="I1537" s="171">
        <v>11.99</v>
      </c>
      <c r="J1537" s="169">
        <v>1</v>
      </c>
      <c r="K1537" s="154" cm="1">
        <f t="array" ref="K1537">ROUND(
IF(C1537="Beer",
SUM(LOOKUP(2,1/(SRP!$B$8:$B$10&lt;=E1537)/(SRP!$C$8:$C$10&gt;=E1537),SRP!$D$8:$D$10)*(G1537/100)*(E1537/1000)),
IF(C1537="Spirits",
SUM(LOOKUP(2,1/(SRP!$B$2:$B$7&lt;=E1537)/(SRP!$C$2:$C$7&gt;=E1537),SRP!$D$2:$D$7)*(G1537/100)*(E1537/1000)),
IF(AND(C1537="Wine",D1537="Fortified Wines"),
SUM(LOOKUP(2,1/(SRP!$B$26:$B$29&lt;=E1537)/(SRP!$C$26:$C$29&gt;=E1537),SRP!$D$26:$D$29)*(G1537/100)*(E1537/1000)),
IF(C1537="Wine",
SUM(LOOKUP(2,1/(SRP!$B$21:$B$25&lt;=E1537)/(SRP!$C$21:$C$25&gt;=E1537),SRP!$D$21:$D$25)*(G1537/100)*(E1537/1000)),
IF(AND(C1537="Ready to Drink",D1537="RTD-One Pour Cocktail&gt;7%&lt;=14.5"),
SUM(LOOKUP(2,1/(SRP!$B$16:$B$20&lt;=E1537)/(SRP!$C$16:$C$20&gt;=E1537),SRP!$D$16:$D$20)*(G1537/100)*(E1537/1000)),
IF(C1537="Ready to Drink",
SUM(LOOKUP(2,1/(SRP!$B$11:$B$15&lt;=E1537)/(SRP!$C$11:$C$15&gt;=E1537),SRP!$D$11:$D$15)*(G1537/100)*(E1537/1000)),
0)))))),2)</f>
        <v>7.03</v>
      </c>
      <c r="L1537" s="173" t="str">
        <f t="shared" si="23"/>
        <v>Wine750</v>
      </c>
      <c r="M1537" s="154">
        <f>VLOOKUP(L1537,'Slope %'!C:D,2,0)</f>
        <v>0.1</v>
      </c>
    </row>
    <row r="1538" spans="1:13" x14ac:dyDescent="0.25">
      <c r="A1538" s="169">
        <v>28190</v>
      </c>
      <c r="B1538" s="170" t="s">
        <v>1472</v>
      </c>
      <c r="C1538" s="170" t="s">
        <v>15</v>
      </c>
      <c r="D1538" s="170" t="s">
        <v>122</v>
      </c>
      <c r="E1538" s="170">
        <v>750</v>
      </c>
      <c r="F1538" s="170">
        <v>6</v>
      </c>
      <c r="G1538" s="171">
        <v>40</v>
      </c>
      <c r="H1538" s="170" t="s">
        <v>123</v>
      </c>
      <c r="I1538" s="171">
        <v>101.99</v>
      </c>
      <c r="J1538" s="169">
        <v>1</v>
      </c>
      <c r="K1538" s="154" cm="1">
        <f t="array" ref="K1538">ROUND(
IF(C1538="Beer",
SUM(LOOKUP(2,1/(SRP!$B$8:$B$10&lt;=E1538)/(SRP!$C$8:$C$10&gt;=E1538),SRP!$D$8:$D$10)*(G1538/100)*(E1538/1000)),
IF(C1538="Spirits",
SUM(LOOKUP(2,1/(SRP!$B$2:$B$7&lt;=E1538)/(SRP!$C$2:$C$7&gt;=E1538),SRP!$D$2:$D$7)*(G1538/100)*(E1538/1000)),
IF(AND(C1538="Wine",D1538="Fortified Wines"),
SUM(LOOKUP(2,1/(SRP!$B$26:$B$29&lt;=E1538)/(SRP!$C$26:$C$29&gt;=E1538),SRP!$D$26:$D$29)*(G1538/100)*(E1538/1000)),
IF(C1538="Wine",
SUM(LOOKUP(2,1/(SRP!$B$21:$B$25&lt;=E1538)/(SRP!$C$21:$C$25&gt;=E1538),SRP!$D$21:$D$25)*(G1538/100)*(E1538/1000)),
IF(AND(C1538="Ready to Drink",D1538="RTD-One Pour Cocktail&gt;7%&lt;=14.5"),
SUM(LOOKUP(2,1/(SRP!$B$16:$B$20&lt;=E1538)/(SRP!$C$16:$C$20&gt;=E1538),SRP!$D$16:$D$20)*(G1538/100)*(E1538/1000)),
IF(C1538="Ready to Drink",
SUM(LOOKUP(2,1/(SRP!$B$11:$B$15&lt;=E1538)/(SRP!$C$11:$C$15&gt;=E1538),SRP!$D$11:$D$15)*(G1538/100)*(E1538/1000)),
0)))))),2)</f>
        <v>23.42</v>
      </c>
      <c r="L1538" s="173" t="str">
        <f t="shared" si="23"/>
        <v>Spirits750</v>
      </c>
      <c r="M1538" s="154">
        <f>VLOOKUP(L1538,'Slope %'!C:D,2,0)</f>
        <v>7.0000000000000007E-2</v>
      </c>
    </row>
    <row r="1539" spans="1:13" x14ac:dyDescent="0.25">
      <c r="A1539" s="169">
        <v>28221</v>
      </c>
      <c r="B1539" s="170" t="s">
        <v>1473</v>
      </c>
      <c r="C1539" s="170" t="s">
        <v>11</v>
      </c>
      <c r="D1539" s="170" t="s">
        <v>303</v>
      </c>
      <c r="E1539" s="170">
        <v>473</v>
      </c>
      <c r="F1539" s="170">
        <v>24</v>
      </c>
      <c r="G1539" s="171">
        <v>5.6</v>
      </c>
      <c r="H1539" s="170" t="s">
        <v>1459</v>
      </c>
      <c r="I1539" s="171">
        <v>4.3899999999999997</v>
      </c>
      <c r="J1539" s="169">
        <v>1</v>
      </c>
      <c r="K1539" s="154" cm="1">
        <f t="array" ref="K1539">ROUND(
IF(C1539="Beer",
SUM(LOOKUP(2,1/(SRP!$B$8:$B$10&lt;=E1539)/(SRP!$C$8:$C$10&gt;=E1539),SRP!$D$8:$D$10)*(G1539/100)*(E1539/1000)),
IF(C1539="Spirits",
SUM(LOOKUP(2,1/(SRP!$B$2:$B$7&lt;=E1539)/(SRP!$C$2:$C$7&gt;=E1539),SRP!$D$2:$D$7)*(G1539/100)*(E1539/1000)),
IF(AND(C1539="Wine",D1539="Fortified Wines"),
SUM(LOOKUP(2,1/(SRP!$B$26:$B$29&lt;=E1539)/(SRP!$C$26:$C$29&gt;=E1539),SRP!$D$26:$D$29)*(G1539/100)*(E1539/1000)),
IF(C1539="Wine",
SUM(LOOKUP(2,1/(SRP!$B$21:$B$25&lt;=E1539)/(SRP!$C$21:$C$25&gt;=E1539),SRP!$D$21:$D$25)*(G1539/100)*(E1539/1000)),
IF(AND(C1539="Ready to Drink",D1539="RTD-One Pour Cocktail&gt;7%&lt;=14.5"),
SUM(LOOKUP(2,1/(SRP!$B$16:$B$20&lt;=E1539)/(SRP!$C$16:$C$20&gt;=E1539),SRP!$D$16:$D$20)*(G1539/100)*(E1539/1000)),
IF(C1539="Ready to Drink",
SUM(LOOKUP(2,1/(SRP!$B$11:$B$15&lt;=E1539)/(SRP!$C$11:$C$15&gt;=E1539),SRP!$D$11:$D$15)*(G1539/100)*(E1539/1000)),
0)))))),2)</f>
        <v>2.0699999999999998</v>
      </c>
      <c r="L1539" s="173" t="str">
        <f t="shared" ref="L1539:L1602" si="24">(_xlfn.CONCAT(C1539,E1539))</f>
        <v>Beer473</v>
      </c>
      <c r="M1539" s="154">
        <f>VLOOKUP(L1539,'Slope %'!C:D,2,0)</f>
        <v>0.12</v>
      </c>
    </row>
    <row r="1540" spans="1:13" x14ac:dyDescent="0.25">
      <c r="A1540" s="169">
        <v>28221</v>
      </c>
      <c r="B1540" s="170" t="s">
        <v>1473</v>
      </c>
      <c r="C1540" s="170" t="s">
        <v>11</v>
      </c>
      <c r="D1540" s="170" t="s">
        <v>303</v>
      </c>
      <c r="E1540" s="170">
        <v>473</v>
      </c>
      <c r="F1540" s="170">
        <v>24</v>
      </c>
      <c r="G1540" s="171">
        <v>5.6</v>
      </c>
      <c r="H1540" s="170" t="s">
        <v>1459</v>
      </c>
      <c r="I1540" s="171">
        <v>4.3899999999999997</v>
      </c>
      <c r="J1540" s="169">
        <v>1</v>
      </c>
      <c r="K1540" s="154" cm="1">
        <f t="array" ref="K1540">ROUND(
IF(C1540="Beer",
SUM(LOOKUP(2,1/(SRP!$B$8:$B$10&lt;=E1540)/(SRP!$C$8:$C$10&gt;=E1540),SRP!$D$8:$D$10)*(G1540/100)*(E1540/1000)),
IF(C1540="Spirits",
SUM(LOOKUP(2,1/(SRP!$B$2:$B$7&lt;=E1540)/(SRP!$C$2:$C$7&gt;=E1540),SRP!$D$2:$D$7)*(G1540/100)*(E1540/1000)),
IF(AND(C1540="Wine",D1540="Fortified Wines"),
SUM(LOOKUP(2,1/(SRP!$B$26:$B$29&lt;=E1540)/(SRP!$C$26:$C$29&gt;=E1540),SRP!$D$26:$D$29)*(G1540/100)*(E1540/1000)),
IF(C1540="Wine",
SUM(LOOKUP(2,1/(SRP!$B$21:$B$25&lt;=E1540)/(SRP!$C$21:$C$25&gt;=E1540),SRP!$D$21:$D$25)*(G1540/100)*(E1540/1000)),
IF(AND(C1540="Ready to Drink",D1540="RTD-One Pour Cocktail&gt;7%&lt;=14.5"),
SUM(LOOKUP(2,1/(SRP!$B$16:$B$20&lt;=E1540)/(SRP!$C$16:$C$20&gt;=E1540),SRP!$D$16:$D$20)*(G1540/100)*(E1540/1000)),
IF(C1540="Ready to Drink",
SUM(LOOKUP(2,1/(SRP!$B$11:$B$15&lt;=E1540)/(SRP!$C$11:$C$15&gt;=E1540),SRP!$D$11:$D$15)*(G1540/100)*(E1540/1000)),
0)))))),2)</f>
        <v>2.0699999999999998</v>
      </c>
      <c r="L1540" s="173" t="str">
        <f t="shared" si="24"/>
        <v>Beer473</v>
      </c>
      <c r="M1540" s="154">
        <f>VLOOKUP(L1540,'Slope %'!C:D,2,0)</f>
        <v>0.12</v>
      </c>
    </row>
    <row r="1541" spans="1:13" x14ac:dyDescent="0.25">
      <c r="A1541" s="169">
        <v>28223</v>
      </c>
      <c r="B1541" s="170" t="s">
        <v>1474</v>
      </c>
      <c r="C1541" s="170" t="s">
        <v>978</v>
      </c>
      <c r="D1541" s="170" t="s">
        <v>38</v>
      </c>
      <c r="E1541" s="170">
        <v>0</v>
      </c>
      <c r="F1541" s="170">
        <v>50</v>
      </c>
      <c r="H1541" s="170" t="s">
        <v>979</v>
      </c>
      <c r="I1541" s="171">
        <v>0</v>
      </c>
      <c r="K1541" s="154" cm="1">
        <f t="array" ref="K1541">ROUND(
IF(C1541="Beer",
SUM(LOOKUP(2,1/(SRP!$B$8:$B$10&lt;=E1541)/(SRP!$C$8:$C$10&gt;=E1541),SRP!$D$8:$D$10)*(G1541/100)*(E1541/1000)),
IF(C1541="Spirits",
SUM(LOOKUP(2,1/(SRP!$B$2:$B$7&lt;=E1541)/(SRP!$C$2:$C$7&gt;=E1541),SRP!$D$2:$D$7)*(G1541/100)*(E1541/1000)),
IF(AND(C1541="Wine",D1541="Fortified Wines"),
SUM(LOOKUP(2,1/(SRP!$B$26:$B$29&lt;=E1541)/(SRP!$C$26:$C$29&gt;=E1541),SRP!$D$26:$D$29)*(G1541/100)*(E1541/1000)),
IF(C1541="Wine",
SUM(LOOKUP(2,1/(SRP!$B$21:$B$25&lt;=E1541)/(SRP!$C$21:$C$25&gt;=E1541),SRP!$D$21:$D$25)*(G1541/100)*(E1541/1000)),
IF(AND(C1541="Ready to Drink",D1541="RTD-One Pour Cocktail&gt;7%&lt;=14.5"),
SUM(LOOKUP(2,1/(SRP!$B$16:$B$20&lt;=E1541)/(SRP!$C$16:$C$20&gt;=E1541),SRP!$D$16:$D$20)*(G1541/100)*(E1541/1000)),
IF(C1541="Ready to Drink",
SUM(LOOKUP(2,1/(SRP!$B$11:$B$15&lt;=E1541)/(SRP!$C$11:$C$15&gt;=E1541),SRP!$D$11:$D$15)*(G1541/100)*(E1541/1000)),
0)))))),2)</f>
        <v>0</v>
      </c>
      <c r="L1541" s="173" t="str">
        <f t="shared" si="24"/>
        <v>Community Support Program0</v>
      </c>
      <c r="M1541" s="154" t="e">
        <f>VLOOKUP(L1541,'Slope %'!C:D,2,0)</f>
        <v>#N/A</v>
      </c>
    </row>
    <row r="1542" spans="1:13" x14ac:dyDescent="0.25">
      <c r="A1542" s="169">
        <v>28246</v>
      </c>
      <c r="B1542" s="170" t="s">
        <v>1475</v>
      </c>
      <c r="C1542" s="170" t="s">
        <v>24</v>
      </c>
      <c r="D1542" s="170" t="s">
        <v>68</v>
      </c>
      <c r="E1542" s="170">
        <v>750</v>
      </c>
      <c r="F1542" s="170">
        <v>12</v>
      </c>
      <c r="G1542" s="171">
        <v>14.5</v>
      </c>
      <c r="H1542" s="170" t="s">
        <v>110</v>
      </c>
      <c r="I1542" s="171">
        <v>25.99</v>
      </c>
      <c r="J1542" s="169">
        <v>1</v>
      </c>
      <c r="K1542" s="154" cm="1">
        <f t="array" ref="K1542">ROUND(
IF(C1542="Beer",
SUM(LOOKUP(2,1/(SRP!$B$8:$B$10&lt;=E1542)/(SRP!$C$8:$C$10&gt;=E1542),SRP!$D$8:$D$10)*(G1542/100)*(E1542/1000)),
IF(C1542="Spirits",
SUM(LOOKUP(2,1/(SRP!$B$2:$B$7&lt;=E1542)/(SRP!$C$2:$C$7&gt;=E1542),SRP!$D$2:$D$7)*(G1542/100)*(E1542/1000)),
IF(AND(C1542="Wine",D1542="Fortified Wines"),
SUM(LOOKUP(2,1/(SRP!$B$26:$B$29&lt;=E1542)/(SRP!$C$26:$C$29&gt;=E1542),SRP!$D$26:$D$29)*(G1542/100)*(E1542/1000)),
IF(C1542="Wine",
SUM(LOOKUP(2,1/(SRP!$B$21:$B$25&lt;=E1542)/(SRP!$C$21:$C$25&gt;=E1542),SRP!$D$21:$D$25)*(G1542/100)*(E1542/1000)),
IF(AND(C1542="Ready to Drink",D1542="RTD-One Pour Cocktail&gt;7%&lt;=14.5"),
SUM(LOOKUP(2,1/(SRP!$B$16:$B$20&lt;=E1542)/(SRP!$C$16:$C$20&gt;=E1542),SRP!$D$16:$D$20)*(G1542/100)*(E1542/1000)),
IF(C1542="Ready to Drink",
SUM(LOOKUP(2,1/(SRP!$B$11:$B$15&lt;=E1542)/(SRP!$C$11:$C$15&gt;=E1542),SRP!$D$11:$D$15)*(G1542/100)*(E1542/1000)),
0)))))),2)</f>
        <v>8.49</v>
      </c>
      <c r="L1542" s="173" t="str">
        <f t="shared" si="24"/>
        <v>Wine750</v>
      </c>
      <c r="M1542" s="154">
        <f>VLOOKUP(L1542,'Slope %'!C:D,2,0)</f>
        <v>0.1</v>
      </c>
    </row>
    <row r="1543" spans="1:13" x14ac:dyDescent="0.25">
      <c r="A1543" s="169">
        <v>28258</v>
      </c>
      <c r="B1543" s="170" t="s">
        <v>1476</v>
      </c>
      <c r="C1543" s="170" t="s">
        <v>15</v>
      </c>
      <c r="D1543" s="170" t="s">
        <v>19</v>
      </c>
      <c r="E1543" s="170">
        <v>750</v>
      </c>
      <c r="F1543" s="170">
        <v>12</v>
      </c>
      <c r="G1543" s="171">
        <v>40</v>
      </c>
      <c r="H1543" s="170" t="s">
        <v>1173</v>
      </c>
      <c r="I1543" s="171">
        <v>23.42</v>
      </c>
      <c r="J1543" s="169">
        <v>1</v>
      </c>
      <c r="K1543" s="154" cm="1">
        <f t="array" ref="K1543">ROUND(
IF(C1543="Beer",
SUM(LOOKUP(2,1/(SRP!$B$8:$B$10&lt;=E1543)/(SRP!$C$8:$C$10&gt;=E1543),SRP!$D$8:$D$10)*(G1543/100)*(E1543/1000)),
IF(C1543="Spirits",
SUM(LOOKUP(2,1/(SRP!$B$2:$B$7&lt;=E1543)/(SRP!$C$2:$C$7&gt;=E1543),SRP!$D$2:$D$7)*(G1543/100)*(E1543/1000)),
IF(AND(C1543="Wine",D1543="Fortified Wines"),
SUM(LOOKUP(2,1/(SRP!$B$26:$B$29&lt;=E1543)/(SRP!$C$26:$C$29&gt;=E1543),SRP!$D$26:$D$29)*(G1543/100)*(E1543/1000)),
IF(C1543="Wine",
SUM(LOOKUP(2,1/(SRP!$B$21:$B$25&lt;=E1543)/(SRP!$C$21:$C$25&gt;=E1543),SRP!$D$21:$D$25)*(G1543/100)*(E1543/1000)),
IF(AND(C1543="Ready to Drink",D1543="RTD-One Pour Cocktail&gt;7%&lt;=14.5"),
SUM(LOOKUP(2,1/(SRP!$B$16:$B$20&lt;=E1543)/(SRP!$C$16:$C$20&gt;=E1543),SRP!$D$16:$D$20)*(G1543/100)*(E1543/1000)),
IF(C1543="Ready to Drink",
SUM(LOOKUP(2,1/(SRP!$B$11:$B$15&lt;=E1543)/(SRP!$C$11:$C$15&gt;=E1543),SRP!$D$11:$D$15)*(G1543/100)*(E1543/1000)),
0)))))),2)</f>
        <v>23.42</v>
      </c>
      <c r="L1543" s="173" t="str">
        <f t="shared" si="24"/>
        <v>Spirits750</v>
      </c>
      <c r="M1543" s="154">
        <f>VLOOKUP(L1543,'Slope %'!C:D,2,0)</f>
        <v>7.0000000000000007E-2</v>
      </c>
    </row>
    <row r="1544" spans="1:13" x14ac:dyDescent="0.25">
      <c r="A1544" s="169">
        <v>28266</v>
      </c>
      <c r="B1544" s="170" t="s">
        <v>1477</v>
      </c>
      <c r="C1544" s="170" t="s">
        <v>263</v>
      </c>
      <c r="D1544" s="170" t="s">
        <v>646</v>
      </c>
      <c r="E1544" s="170">
        <v>473</v>
      </c>
      <c r="F1544" s="170">
        <v>24</v>
      </c>
      <c r="G1544" s="171">
        <v>4.0999999999999996</v>
      </c>
      <c r="H1544" s="170" t="s">
        <v>747</v>
      </c>
      <c r="I1544" s="171">
        <v>4.29</v>
      </c>
      <c r="J1544" s="169">
        <v>1</v>
      </c>
      <c r="K1544" s="154" cm="1">
        <f t="array" ref="K1544">ROUND(
IF(C1544="Beer",
SUM(LOOKUP(2,1/(SRP!$B$8:$B$10&lt;=E1544)/(SRP!$C$8:$C$10&gt;=E1544),SRP!$D$8:$D$10)*(G1544/100)*(E1544/1000)),
IF(C1544="Spirits",
SUM(LOOKUP(2,1/(SRP!$B$2:$B$7&lt;=E1544)/(SRP!$C$2:$C$7&gt;=E1544),SRP!$D$2:$D$7)*(G1544/100)*(E1544/1000)),
IF(AND(C1544="Wine",D1544="Fortified Wines"),
SUM(LOOKUP(2,1/(SRP!$B$26:$B$29&lt;=E1544)/(SRP!$C$26:$C$29&gt;=E1544),SRP!$D$26:$D$29)*(G1544/100)*(E1544/1000)),
IF(C1544="Wine",
SUM(LOOKUP(2,1/(SRP!$B$21:$B$25&lt;=E1544)/(SRP!$C$21:$C$25&gt;=E1544),SRP!$D$21:$D$25)*(G1544/100)*(E1544/1000)),
IF(AND(C1544="Ready to Drink",D1544="RTD-One Pour Cocktail&gt;7%&lt;=14.5"),
SUM(LOOKUP(2,1/(SRP!$B$16:$B$20&lt;=E1544)/(SRP!$C$16:$C$20&gt;=E1544),SRP!$D$16:$D$20)*(G1544/100)*(E1544/1000)),
IF(C1544="Ready to Drink",
SUM(LOOKUP(2,1/(SRP!$B$11:$B$15&lt;=E1544)/(SRP!$C$11:$C$15&gt;=E1544),SRP!$D$11:$D$15)*(G1544/100)*(E1544/1000)),
0)))))),2)</f>
        <v>1.6</v>
      </c>
      <c r="L1544" s="173" t="str">
        <f t="shared" si="24"/>
        <v>Ready to Drink473</v>
      </c>
      <c r="M1544" s="154">
        <f>VLOOKUP(L1544,'Slope %'!C:D,2,0)</f>
        <v>0.12</v>
      </c>
    </row>
    <row r="1545" spans="1:13" x14ac:dyDescent="0.25">
      <c r="A1545" s="169">
        <v>28266</v>
      </c>
      <c r="B1545" s="170" t="s">
        <v>1477</v>
      </c>
      <c r="C1545" s="170" t="s">
        <v>263</v>
      </c>
      <c r="D1545" s="170" t="s">
        <v>646</v>
      </c>
      <c r="E1545" s="170">
        <v>473</v>
      </c>
      <c r="F1545" s="170">
        <v>24</v>
      </c>
      <c r="G1545" s="171">
        <v>4.0999999999999996</v>
      </c>
      <c r="H1545" s="170" t="s">
        <v>747</v>
      </c>
      <c r="I1545" s="171">
        <v>4.29</v>
      </c>
      <c r="J1545" s="169">
        <v>1</v>
      </c>
      <c r="K1545" s="154" cm="1">
        <f t="array" ref="K1545">ROUND(
IF(C1545="Beer",
SUM(LOOKUP(2,1/(SRP!$B$8:$B$10&lt;=E1545)/(SRP!$C$8:$C$10&gt;=E1545),SRP!$D$8:$D$10)*(G1545/100)*(E1545/1000)),
IF(C1545="Spirits",
SUM(LOOKUP(2,1/(SRP!$B$2:$B$7&lt;=E1545)/(SRP!$C$2:$C$7&gt;=E1545),SRP!$D$2:$D$7)*(G1545/100)*(E1545/1000)),
IF(AND(C1545="Wine",D1545="Fortified Wines"),
SUM(LOOKUP(2,1/(SRP!$B$26:$B$29&lt;=E1545)/(SRP!$C$26:$C$29&gt;=E1545),SRP!$D$26:$D$29)*(G1545/100)*(E1545/1000)),
IF(C1545="Wine",
SUM(LOOKUP(2,1/(SRP!$B$21:$B$25&lt;=E1545)/(SRP!$C$21:$C$25&gt;=E1545),SRP!$D$21:$D$25)*(G1545/100)*(E1545/1000)),
IF(AND(C1545="Ready to Drink",D1545="RTD-One Pour Cocktail&gt;7%&lt;=14.5"),
SUM(LOOKUP(2,1/(SRP!$B$16:$B$20&lt;=E1545)/(SRP!$C$16:$C$20&gt;=E1545),SRP!$D$16:$D$20)*(G1545/100)*(E1545/1000)),
IF(C1545="Ready to Drink",
SUM(LOOKUP(2,1/(SRP!$B$11:$B$15&lt;=E1545)/(SRP!$C$11:$C$15&gt;=E1545),SRP!$D$11:$D$15)*(G1545/100)*(E1545/1000)),
0)))))),2)</f>
        <v>1.6</v>
      </c>
      <c r="L1545" s="173" t="str">
        <f t="shared" si="24"/>
        <v>Ready to Drink473</v>
      </c>
      <c r="M1545" s="154">
        <f>VLOOKUP(L1545,'Slope %'!C:D,2,0)</f>
        <v>0.12</v>
      </c>
    </row>
    <row r="1546" spans="1:13" x14ac:dyDescent="0.25">
      <c r="A1546" s="169">
        <v>28267</v>
      </c>
      <c r="B1546" s="170" t="s">
        <v>1478</v>
      </c>
      <c r="C1546" s="170" t="s">
        <v>263</v>
      </c>
      <c r="D1546" s="170" t="s">
        <v>264</v>
      </c>
      <c r="E1546" s="170">
        <v>473</v>
      </c>
      <c r="F1546" s="170">
        <v>24</v>
      </c>
      <c r="G1546" s="171">
        <v>4.0999999999999996</v>
      </c>
      <c r="H1546" s="170" t="s">
        <v>747</v>
      </c>
      <c r="I1546" s="171">
        <v>3.99</v>
      </c>
      <c r="J1546" s="169">
        <v>1</v>
      </c>
      <c r="K1546" s="154" cm="1">
        <f t="array" ref="K1546">ROUND(
IF(C1546="Beer",
SUM(LOOKUP(2,1/(SRP!$B$8:$B$10&lt;=E1546)/(SRP!$C$8:$C$10&gt;=E1546),SRP!$D$8:$D$10)*(G1546/100)*(E1546/1000)),
IF(C1546="Spirits",
SUM(LOOKUP(2,1/(SRP!$B$2:$B$7&lt;=E1546)/(SRP!$C$2:$C$7&gt;=E1546),SRP!$D$2:$D$7)*(G1546/100)*(E1546/1000)),
IF(AND(C1546="Wine",D1546="Fortified Wines"),
SUM(LOOKUP(2,1/(SRP!$B$26:$B$29&lt;=E1546)/(SRP!$C$26:$C$29&gt;=E1546),SRP!$D$26:$D$29)*(G1546/100)*(E1546/1000)),
IF(C1546="Wine",
SUM(LOOKUP(2,1/(SRP!$B$21:$B$25&lt;=E1546)/(SRP!$C$21:$C$25&gt;=E1546),SRP!$D$21:$D$25)*(G1546/100)*(E1546/1000)),
IF(AND(C1546="Ready to Drink",D1546="RTD-One Pour Cocktail&gt;7%&lt;=14.5"),
SUM(LOOKUP(2,1/(SRP!$B$16:$B$20&lt;=E1546)/(SRP!$C$16:$C$20&gt;=E1546),SRP!$D$16:$D$20)*(G1546/100)*(E1546/1000)),
IF(C1546="Ready to Drink",
SUM(LOOKUP(2,1/(SRP!$B$11:$B$15&lt;=E1546)/(SRP!$C$11:$C$15&gt;=E1546),SRP!$D$11:$D$15)*(G1546/100)*(E1546/1000)),
0)))))),2)</f>
        <v>1.6</v>
      </c>
      <c r="L1546" s="173" t="str">
        <f t="shared" si="24"/>
        <v>Ready to Drink473</v>
      </c>
      <c r="M1546" s="154">
        <f>VLOOKUP(L1546,'Slope %'!C:D,2,0)</f>
        <v>0.12</v>
      </c>
    </row>
    <row r="1547" spans="1:13" x14ac:dyDescent="0.25">
      <c r="A1547" s="169">
        <v>28267</v>
      </c>
      <c r="B1547" s="170" t="s">
        <v>1478</v>
      </c>
      <c r="C1547" s="170" t="s">
        <v>263</v>
      </c>
      <c r="D1547" s="170" t="s">
        <v>264</v>
      </c>
      <c r="E1547" s="170">
        <v>473</v>
      </c>
      <c r="F1547" s="170">
        <v>24</v>
      </c>
      <c r="G1547" s="171">
        <v>4.0999999999999996</v>
      </c>
      <c r="H1547" s="170" t="s">
        <v>747</v>
      </c>
      <c r="I1547" s="171">
        <v>3.99</v>
      </c>
      <c r="J1547" s="169">
        <v>1</v>
      </c>
      <c r="K1547" s="154" cm="1">
        <f t="array" ref="K1547">ROUND(
IF(C1547="Beer",
SUM(LOOKUP(2,1/(SRP!$B$8:$B$10&lt;=E1547)/(SRP!$C$8:$C$10&gt;=E1547),SRP!$D$8:$D$10)*(G1547/100)*(E1547/1000)),
IF(C1547="Spirits",
SUM(LOOKUP(2,1/(SRP!$B$2:$B$7&lt;=E1547)/(SRP!$C$2:$C$7&gt;=E1547),SRP!$D$2:$D$7)*(G1547/100)*(E1547/1000)),
IF(AND(C1547="Wine",D1547="Fortified Wines"),
SUM(LOOKUP(2,1/(SRP!$B$26:$B$29&lt;=E1547)/(SRP!$C$26:$C$29&gt;=E1547),SRP!$D$26:$D$29)*(G1547/100)*(E1547/1000)),
IF(C1547="Wine",
SUM(LOOKUP(2,1/(SRP!$B$21:$B$25&lt;=E1547)/(SRP!$C$21:$C$25&gt;=E1547),SRP!$D$21:$D$25)*(G1547/100)*(E1547/1000)),
IF(AND(C1547="Ready to Drink",D1547="RTD-One Pour Cocktail&gt;7%&lt;=14.5"),
SUM(LOOKUP(2,1/(SRP!$B$16:$B$20&lt;=E1547)/(SRP!$C$16:$C$20&gt;=E1547),SRP!$D$16:$D$20)*(G1547/100)*(E1547/1000)),
IF(C1547="Ready to Drink",
SUM(LOOKUP(2,1/(SRP!$B$11:$B$15&lt;=E1547)/(SRP!$C$11:$C$15&gt;=E1547),SRP!$D$11:$D$15)*(G1547/100)*(E1547/1000)),
0)))))),2)</f>
        <v>1.6</v>
      </c>
      <c r="L1547" s="173" t="str">
        <f t="shared" si="24"/>
        <v>Ready to Drink473</v>
      </c>
      <c r="M1547" s="154">
        <f>VLOOKUP(L1547,'Slope %'!C:D,2,0)</f>
        <v>0.12</v>
      </c>
    </row>
    <row r="1548" spans="1:13" x14ac:dyDescent="0.25">
      <c r="A1548" s="169">
        <v>28274</v>
      </c>
      <c r="B1548" s="170" t="s">
        <v>1479</v>
      </c>
      <c r="C1548" s="170" t="s">
        <v>11</v>
      </c>
      <c r="D1548" s="170" t="s">
        <v>303</v>
      </c>
      <c r="E1548" s="170">
        <v>473</v>
      </c>
      <c r="F1548" s="170">
        <v>24</v>
      </c>
      <c r="G1548" s="171">
        <v>6</v>
      </c>
      <c r="H1548" s="170" t="s">
        <v>1407</v>
      </c>
      <c r="I1548" s="171">
        <v>4.49</v>
      </c>
      <c r="J1548" s="169">
        <v>1</v>
      </c>
      <c r="K1548" s="154" cm="1">
        <f t="array" ref="K1548">ROUND(
IF(C1548="Beer",
SUM(LOOKUP(2,1/(SRP!$B$8:$B$10&lt;=E1548)/(SRP!$C$8:$C$10&gt;=E1548),SRP!$D$8:$D$10)*(G1548/100)*(E1548/1000)),
IF(C1548="Spirits",
SUM(LOOKUP(2,1/(SRP!$B$2:$B$7&lt;=E1548)/(SRP!$C$2:$C$7&gt;=E1548),SRP!$D$2:$D$7)*(G1548/100)*(E1548/1000)),
IF(AND(C1548="Wine",D1548="Fortified Wines"),
SUM(LOOKUP(2,1/(SRP!$B$26:$B$29&lt;=E1548)/(SRP!$C$26:$C$29&gt;=E1548),SRP!$D$26:$D$29)*(G1548/100)*(E1548/1000)),
IF(C1548="Wine",
SUM(LOOKUP(2,1/(SRP!$B$21:$B$25&lt;=E1548)/(SRP!$C$21:$C$25&gt;=E1548),SRP!$D$21:$D$25)*(G1548/100)*(E1548/1000)),
IF(AND(C1548="Ready to Drink",D1548="RTD-One Pour Cocktail&gt;7%&lt;=14.5"),
SUM(LOOKUP(2,1/(SRP!$B$16:$B$20&lt;=E1548)/(SRP!$C$16:$C$20&gt;=E1548),SRP!$D$16:$D$20)*(G1548/100)*(E1548/1000)),
IF(C1548="Ready to Drink",
SUM(LOOKUP(2,1/(SRP!$B$11:$B$15&lt;=E1548)/(SRP!$C$11:$C$15&gt;=E1548),SRP!$D$11:$D$15)*(G1548/100)*(E1548/1000)),
0)))))),2)</f>
        <v>2.2200000000000002</v>
      </c>
      <c r="L1548" s="173" t="str">
        <f t="shared" si="24"/>
        <v>Beer473</v>
      </c>
      <c r="M1548" s="154">
        <f>VLOOKUP(L1548,'Slope %'!C:D,2,0)</f>
        <v>0.12</v>
      </c>
    </row>
    <row r="1549" spans="1:13" x14ac:dyDescent="0.25">
      <c r="A1549" s="169">
        <v>28274</v>
      </c>
      <c r="B1549" s="170" t="s">
        <v>1479</v>
      </c>
      <c r="C1549" s="170" t="s">
        <v>11</v>
      </c>
      <c r="D1549" s="170" t="s">
        <v>303</v>
      </c>
      <c r="E1549" s="170">
        <v>473</v>
      </c>
      <c r="F1549" s="170">
        <v>24</v>
      </c>
      <c r="G1549" s="171">
        <v>6</v>
      </c>
      <c r="H1549" s="170" t="s">
        <v>1407</v>
      </c>
      <c r="I1549" s="171">
        <v>4.49</v>
      </c>
      <c r="J1549" s="169">
        <v>1</v>
      </c>
      <c r="K1549" s="154" cm="1">
        <f t="array" ref="K1549">ROUND(
IF(C1549="Beer",
SUM(LOOKUP(2,1/(SRP!$B$8:$B$10&lt;=E1549)/(SRP!$C$8:$C$10&gt;=E1549),SRP!$D$8:$D$10)*(G1549/100)*(E1549/1000)),
IF(C1549="Spirits",
SUM(LOOKUP(2,1/(SRP!$B$2:$B$7&lt;=E1549)/(SRP!$C$2:$C$7&gt;=E1549),SRP!$D$2:$D$7)*(G1549/100)*(E1549/1000)),
IF(AND(C1549="Wine",D1549="Fortified Wines"),
SUM(LOOKUP(2,1/(SRP!$B$26:$B$29&lt;=E1549)/(SRP!$C$26:$C$29&gt;=E1549),SRP!$D$26:$D$29)*(G1549/100)*(E1549/1000)),
IF(C1549="Wine",
SUM(LOOKUP(2,1/(SRP!$B$21:$B$25&lt;=E1549)/(SRP!$C$21:$C$25&gt;=E1549),SRP!$D$21:$D$25)*(G1549/100)*(E1549/1000)),
IF(AND(C1549="Ready to Drink",D1549="RTD-One Pour Cocktail&gt;7%&lt;=14.5"),
SUM(LOOKUP(2,1/(SRP!$B$16:$B$20&lt;=E1549)/(SRP!$C$16:$C$20&gt;=E1549),SRP!$D$16:$D$20)*(G1549/100)*(E1549/1000)),
IF(C1549="Ready to Drink",
SUM(LOOKUP(2,1/(SRP!$B$11:$B$15&lt;=E1549)/(SRP!$C$11:$C$15&gt;=E1549),SRP!$D$11:$D$15)*(G1549/100)*(E1549/1000)),
0)))))),2)</f>
        <v>2.2200000000000002</v>
      </c>
      <c r="L1549" s="173" t="str">
        <f t="shared" si="24"/>
        <v>Beer473</v>
      </c>
      <c r="M1549" s="154">
        <f>VLOOKUP(L1549,'Slope %'!C:D,2,0)</f>
        <v>0.12</v>
      </c>
    </row>
    <row r="1550" spans="1:13" x14ac:dyDescent="0.25">
      <c r="A1550" s="169">
        <v>28286</v>
      </c>
      <c r="B1550" s="170" t="s">
        <v>1480</v>
      </c>
      <c r="C1550" s="170" t="s">
        <v>24</v>
      </c>
      <c r="D1550" s="170" t="s">
        <v>162</v>
      </c>
      <c r="E1550" s="170">
        <v>750</v>
      </c>
      <c r="F1550" s="170">
        <v>6</v>
      </c>
      <c r="G1550" s="171">
        <v>12.5</v>
      </c>
      <c r="H1550" s="170" t="s">
        <v>35</v>
      </c>
      <c r="I1550" s="171">
        <v>499.99</v>
      </c>
      <c r="J1550" s="169">
        <v>1</v>
      </c>
      <c r="K1550" s="154" cm="1">
        <f t="array" ref="K1550">ROUND(
IF(C1550="Beer",
SUM(LOOKUP(2,1/(SRP!$B$8:$B$10&lt;=E1550)/(SRP!$C$8:$C$10&gt;=E1550),SRP!$D$8:$D$10)*(G1550/100)*(E1550/1000)),
IF(C1550="Spirits",
SUM(LOOKUP(2,1/(SRP!$B$2:$B$7&lt;=E1550)/(SRP!$C$2:$C$7&gt;=E1550),SRP!$D$2:$D$7)*(G1550/100)*(E1550/1000)),
IF(AND(C1550="Wine",D1550="Fortified Wines"),
SUM(LOOKUP(2,1/(SRP!$B$26:$B$29&lt;=E1550)/(SRP!$C$26:$C$29&gt;=E1550),SRP!$D$26:$D$29)*(G1550/100)*(E1550/1000)),
IF(C1550="Wine",
SUM(LOOKUP(2,1/(SRP!$B$21:$B$25&lt;=E1550)/(SRP!$C$21:$C$25&gt;=E1550),SRP!$D$21:$D$25)*(G1550/100)*(E1550/1000)),
IF(AND(C1550="Ready to Drink",D1550="RTD-One Pour Cocktail&gt;7%&lt;=14.5"),
SUM(LOOKUP(2,1/(SRP!$B$16:$B$20&lt;=E1550)/(SRP!$C$16:$C$20&gt;=E1550),SRP!$D$16:$D$20)*(G1550/100)*(E1550/1000)),
IF(C1550="Ready to Drink",
SUM(LOOKUP(2,1/(SRP!$B$11:$B$15&lt;=E1550)/(SRP!$C$11:$C$15&gt;=E1550),SRP!$D$11:$D$15)*(G1550/100)*(E1550/1000)),
0)))))),2)</f>
        <v>7.32</v>
      </c>
      <c r="L1550" s="173" t="str">
        <f t="shared" si="24"/>
        <v>Wine750</v>
      </c>
      <c r="M1550" s="154">
        <f>VLOOKUP(L1550,'Slope %'!C:D,2,0)</f>
        <v>0.1</v>
      </c>
    </row>
    <row r="1551" spans="1:13" x14ac:dyDescent="0.25">
      <c r="A1551" s="169">
        <v>28291</v>
      </c>
      <c r="B1551" s="170" t="s">
        <v>1481</v>
      </c>
      <c r="C1551" s="170" t="s">
        <v>24</v>
      </c>
      <c r="D1551" s="170" t="s">
        <v>68</v>
      </c>
      <c r="E1551" s="170">
        <v>750</v>
      </c>
      <c r="F1551" s="170">
        <v>12</v>
      </c>
      <c r="G1551" s="171">
        <v>14</v>
      </c>
      <c r="H1551" s="170" t="s">
        <v>163</v>
      </c>
      <c r="I1551" s="171">
        <v>17.989999999999998</v>
      </c>
      <c r="J1551" s="169">
        <v>1</v>
      </c>
      <c r="K1551" s="154" cm="1">
        <f t="array" ref="K1551">ROUND(
IF(C1551="Beer",
SUM(LOOKUP(2,1/(SRP!$B$8:$B$10&lt;=E1551)/(SRP!$C$8:$C$10&gt;=E1551),SRP!$D$8:$D$10)*(G1551/100)*(E1551/1000)),
IF(C1551="Spirits",
SUM(LOOKUP(2,1/(SRP!$B$2:$B$7&lt;=E1551)/(SRP!$C$2:$C$7&gt;=E1551),SRP!$D$2:$D$7)*(G1551/100)*(E1551/1000)),
IF(AND(C1551="Wine",D1551="Fortified Wines"),
SUM(LOOKUP(2,1/(SRP!$B$26:$B$29&lt;=E1551)/(SRP!$C$26:$C$29&gt;=E1551),SRP!$D$26:$D$29)*(G1551/100)*(E1551/1000)),
IF(C1551="Wine",
SUM(LOOKUP(2,1/(SRP!$B$21:$B$25&lt;=E1551)/(SRP!$C$21:$C$25&gt;=E1551),SRP!$D$21:$D$25)*(G1551/100)*(E1551/1000)),
IF(AND(C1551="Ready to Drink",D1551="RTD-One Pour Cocktail&gt;7%&lt;=14.5"),
SUM(LOOKUP(2,1/(SRP!$B$16:$B$20&lt;=E1551)/(SRP!$C$16:$C$20&gt;=E1551),SRP!$D$16:$D$20)*(G1551/100)*(E1551/1000)),
IF(C1551="Ready to Drink",
SUM(LOOKUP(2,1/(SRP!$B$11:$B$15&lt;=E1551)/(SRP!$C$11:$C$15&gt;=E1551),SRP!$D$11:$D$15)*(G1551/100)*(E1551/1000)),
0)))))),2)</f>
        <v>8.1999999999999993</v>
      </c>
      <c r="L1551" s="173" t="str">
        <f t="shared" si="24"/>
        <v>Wine750</v>
      </c>
      <c r="M1551" s="154">
        <f>VLOOKUP(L1551,'Slope %'!C:D,2,0)</f>
        <v>0.1</v>
      </c>
    </row>
    <row r="1552" spans="1:13" x14ac:dyDescent="0.25">
      <c r="A1552" s="169">
        <v>28312</v>
      </c>
      <c r="B1552" s="170" t="s">
        <v>1482</v>
      </c>
      <c r="C1552" s="170" t="s">
        <v>24</v>
      </c>
      <c r="D1552" s="170" t="s">
        <v>34</v>
      </c>
      <c r="E1552" s="170">
        <v>750</v>
      </c>
      <c r="F1552" s="170">
        <v>6</v>
      </c>
      <c r="G1552" s="171">
        <v>13</v>
      </c>
      <c r="H1552" s="170" t="s">
        <v>64</v>
      </c>
      <c r="I1552" s="171">
        <v>29.99</v>
      </c>
      <c r="J1552" s="169">
        <v>1</v>
      </c>
      <c r="K1552" s="154" cm="1">
        <f t="array" ref="K1552">ROUND(
IF(C1552="Beer",
SUM(LOOKUP(2,1/(SRP!$B$8:$B$10&lt;=E1552)/(SRP!$C$8:$C$10&gt;=E1552),SRP!$D$8:$D$10)*(G1552/100)*(E1552/1000)),
IF(C1552="Spirits",
SUM(LOOKUP(2,1/(SRP!$B$2:$B$7&lt;=E1552)/(SRP!$C$2:$C$7&gt;=E1552),SRP!$D$2:$D$7)*(G1552/100)*(E1552/1000)),
IF(AND(C1552="Wine",D1552="Fortified Wines"),
SUM(LOOKUP(2,1/(SRP!$B$26:$B$29&lt;=E1552)/(SRP!$C$26:$C$29&gt;=E1552),SRP!$D$26:$D$29)*(G1552/100)*(E1552/1000)),
IF(C1552="Wine",
SUM(LOOKUP(2,1/(SRP!$B$21:$B$25&lt;=E1552)/(SRP!$C$21:$C$25&gt;=E1552),SRP!$D$21:$D$25)*(G1552/100)*(E1552/1000)),
IF(AND(C1552="Ready to Drink",D1552="RTD-One Pour Cocktail&gt;7%&lt;=14.5"),
SUM(LOOKUP(2,1/(SRP!$B$16:$B$20&lt;=E1552)/(SRP!$C$16:$C$20&gt;=E1552),SRP!$D$16:$D$20)*(G1552/100)*(E1552/1000)),
IF(C1552="Ready to Drink",
SUM(LOOKUP(2,1/(SRP!$B$11:$B$15&lt;=E1552)/(SRP!$C$11:$C$15&gt;=E1552),SRP!$D$11:$D$15)*(G1552/100)*(E1552/1000)),
0)))))),2)</f>
        <v>7.61</v>
      </c>
      <c r="L1552" s="173" t="str">
        <f t="shared" si="24"/>
        <v>Wine750</v>
      </c>
      <c r="M1552" s="154">
        <f>VLOOKUP(L1552,'Slope %'!C:D,2,0)</f>
        <v>0.1</v>
      </c>
    </row>
    <row r="1553" spans="1:13" x14ac:dyDescent="0.25">
      <c r="A1553" s="169">
        <v>28361</v>
      </c>
      <c r="B1553" s="170" t="s">
        <v>1483</v>
      </c>
      <c r="C1553" s="170" t="s">
        <v>24</v>
      </c>
      <c r="D1553" s="170" t="s">
        <v>34</v>
      </c>
      <c r="E1553" s="170">
        <v>750</v>
      </c>
      <c r="F1553" s="170">
        <v>6</v>
      </c>
      <c r="G1553" s="171">
        <v>13.5</v>
      </c>
      <c r="H1553" s="170" t="s">
        <v>200</v>
      </c>
      <c r="I1553" s="171">
        <v>1056.47</v>
      </c>
      <c r="J1553" s="169">
        <v>1</v>
      </c>
      <c r="K1553" s="154" cm="1">
        <f t="array" ref="K1553">ROUND(
IF(C1553="Beer",
SUM(LOOKUP(2,1/(SRP!$B$8:$B$10&lt;=E1553)/(SRP!$C$8:$C$10&gt;=E1553),SRP!$D$8:$D$10)*(G1553/100)*(E1553/1000)),
IF(C1553="Spirits",
SUM(LOOKUP(2,1/(SRP!$B$2:$B$7&lt;=E1553)/(SRP!$C$2:$C$7&gt;=E1553),SRP!$D$2:$D$7)*(G1553/100)*(E1553/1000)),
IF(AND(C1553="Wine",D1553="Fortified Wines"),
SUM(LOOKUP(2,1/(SRP!$B$26:$B$29&lt;=E1553)/(SRP!$C$26:$C$29&gt;=E1553),SRP!$D$26:$D$29)*(G1553/100)*(E1553/1000)),
IF(C1553="Wine",
SUM(LOOKUP(2,1/(SRP!$B$21:$B$25&lt;=E1553)/(SRP!$C$21:$C$25&gt;=E1553),SRP!$D$21:$D$25)*(G1553/100)*(E1553/1000)),
IF(AND(C1553="Ready to Drink",D1553="RTD-One Pour Cocktail&gt;7%&lt;=14.5"),
SUM(LOOKUP(2,1/(SRP!$B$16:$B$20&lt;=E1553)/(SRP!$C$16:$C$20&gt;=E1553),SRP!$D$16:$D$20)*(G1553/100)*(E1553/1000)),
IF(C1553="Ready to Drink",
SUM(LOOKUP(2,1/(SRP!$B$11:$B$15&lt;=E1553)/(SRP!$C$11:$C$15&gt;=E1553),SRP!$D$11:$D$15)*(G1553/100)*(E1553/1000)),
0)))))),2)</f>
        <v>7.9</v>
      </c>
      <c r="L1553" s="173" t="str">
        <f t="shared" si="24"/>
        <v>Wine750</v>
      </c>
      <c r="M1553" s="154">
        <f>VLOOKUP(L1553,'Slope %'!C:D,2,0)</f>
        <v>0.1</v>
      </c>
    </row>
    <row r="1554" spans="1:13" x14ac:dyDescent="0.25">
      <c r="A1554" s="169">
        <v>28401</v>
      </c>
      <c r="B1554" s="170" t="s">
        <v>1484</v>
      </c>
      <c r="C1554" s="170" t="s">
        <v>11</v>
      </c>
      <c r="D1554" s="170" t="s">
        <v>303</v>
      </c>
      <c r="E1554" s="170">
        <v>473</v>
      </c>
      <c r="F1554" s="170">
        <v>24</v>
      </c>
      <c r="G1554" s="171">
        <v>7</v>
      </c>
      <c r="H1554" s="170" t="s">
        <v>1209</v>
      </c>
      <c r="I1554" s="171">
        <v>4.49</v>
      </c>
      <c r="J1554" s="169">
        <v>1</v>
      </c>
      <c r="K1554" s="154" cm="1">
        <f t="array" ref="K1554">ROUND(
IF(C1554="Beer",
SUM(LOOKUP(2,1/(SRP!$B$8:$B$10&lt;=E1554)/(SRP!$C$8:$C$10&gt;=E1554),SRP!$D$8:$D$10)*(G1554/100)*(E1554/1000)),
IF(C1554="Spirits",
SUM(LOOKUP(2,1/(SRP!$B$2:$B$7&lt;=E1554)/(SRP!$C$2:$C$7&gt;=E1554),SRP!$D$2:$D$7)*(G1554/100)*(E1554/1000)),
IF(AND(C1554="Wine",D1554="Fortified Wines"),
SUM(LOOKUP(2,1/(SRP!$B$26:$B$29&lt;=E1554)/(SRP!$C$26:$C$29&gt;=E1554),SRP!$D$26:$D$29)*(G1554/100)*(E1554/1000)),
IF(C1554="Wine",
SUM(LOOKUP(2,1/(SRP!$B$21:$B$25&lt;=E1554)/(SRP!$C$21:$C$25&gt;=E1554),SRP!$D$21:$D$25)*(G1554/100)*(E1554/1000)),
IF(AND(C1554="Ready to Drink",D1554="RTD-One Pour Cocktail&gt;7%&lt;=14.5"),
SUM(LOOKUP(2,1/(SRP!$B$16:$B$20&lt;=E1554)/(SRP!$C$16:$C$20&gt;=E1554),SRP!$D$16:$D$20)*(G1554/100)*(E1554/1000)),
IF(C1554="Ready to Drink",
SUM(LOOKUP(2,1/(SRP!$B$11:$B$15&lt;=E1554)/(SRP!$C$11:$C$15&gt;=E1554),SRP!$D$11:$D$15)*(G1554/100)*(E1554/1000)),
0)))))),2)</f>
        <v>2.58</v>
      </c>
      <c r="L1554" s="173" t="str">
        <f t="shared" si="24"/>
        <v>Beer473</v>
      </c>
      <c r="M1554" s="154">
        <f>VLOOKUP(L1554,'Slope %'!C:D,2,0)</f>
        <v>0.12</v>
      </c>
    </row>
    <row r="1555" spans="1:13" x14ac:dyDescent="0.25">
      <c r="A1555" s="169">
        <v>28454</v>
      </c>
      <c r="B1555" s="170" t="s">
        <v>1485</v>
      </c>
      <c r="C1555" s="170" t="s">
        <v>24</v>
      </c>
      <c r="D1555" s="170" t="s">
        <v>598</v>
      </c>
      <c r="E1555" s="170">
        <v>750</v>
      </c>
      <c r="F1555" s="170">
        <v>6</v>
      </c>
      <c r="G1555" s="171">
        <v>5.5</v>
      </c>
      <c r="H1555" s="170" t="s">
        <v>218</v>
      </c>
      <c r="I1555" s="171">
        <v>21.99</v>
      </c>
      <c r="J1555" s="169">
        <v>1</v>
      </c>
      <c r="K1555" s="154" cm="1">
        <f t="array" ref="K1555">ROUND(
IF(C1555="Beer",
SUM(LOOKUP(2,1/(SRP!$B$8:$B$10&lt;=E1555)/(SRP!$C$8:$C$10&gt;=E1555),SRP!$D$8:$D$10)*(G1555/100)*(E1555/1000)),
IF(C1555="Spirits",
SUM(LOOKUP(2,1/(SRP!$B$2:$B$7&lt;=E1555)/(SRP!$C$2:$C$7&gt;=E1555),SRP!$D$2:$D$7)*(G1555/100)*(E1555/1000)),
IF(AND(C1555="Wine",D1555="Fortified Wines"),
SUM(LOOKUP(2,1/(SRP!$B$26:$B$29&lt;=E1555)/(SRP!$C$26:$C$29&gt;=E1555),SRP!$D$26:$D$29)*(G1555/100)*(E1555/1000)),
IF(C1555="Wine",
SUM(LOOKUP(2,1/(SRP!$B$21:$B$25&lt;=E1555)/(SRP!$C$21:$C$25&gt;=E1555),SRP!$D$21:$D$25)*(G1555/100)*(E1555/1000)),
IF(AND(C1555="Ready to Drink",D1555="RTD-One Pour Cocktail&gt;7%&lt;=14.5"),
SUM(LOOKUP(2,1/(SRP!$B$16:$B$20&lt;=E1555)/(SRP!$C$16:$C$20&gt;=E1555),SRP!$D$16:$D$20)*(G1555/100)*(E1555/1000)),
IF(C1555="Ready to Drink",
SUM(LOOKUP(2,1/(SRP!$B$11:$B$15&lt;=E1555)/(SRP!$C$11:$C$15&gt;=E1555),SRP!$D$11:$D$15)*(G1555/100)*(E1555/1000)),
0)))))),2)</f>
        <v>3.22</v>
      </c>
      <c r="L1555" s="173" t="str">
        <f t="shared" si="24"/>
        <v>Wine750</v>
      </c>
      <c r="M1555" s="154">
        <f>VLOOKUP(L1555,'Slope %'!C:D,2,0)</f>
        <v>0.1</v>
      </c>
    </row>
    <row r="1556" spans="1:13" x14ac:dyDescent="0.25">
      <c r="A1556" s="169">
        <v>28469</v>
      </c>
      <c r="B1556" s="170" t="s">
        <v>1486</v>
      </c>
      <c r="C1556" s="170" t="s">
        <v>11</v>
      </c>
      <c r="D1556" s="170" t="s">
        <v>303</v>
      </c>
      <c r="E1556" s="170">
        <v>473</v>
      </c>
      <c r="F1556" s="170">
        <v>24</v>
      </c>
      <c r="G1556" s="171">
        <v>5.7</v>
      </c>
      <c r="H1556" s="170" t="s">
        <v>1362</v>
      </c>
      <c r="I1556" s="171">
        <v>4.5</v>
      </c>
      <c r="J1556" s="169">
        <v>1</v>
      </c>
      <c r="K1556" s="154" cm="1">
        <f t="array" ref="K1556">ROUND(
IF(C1556="Beer",
SUM(LOOKUP(2,1/(SRP!$B$8:$B$10&lt;=E1556)/(SRP!$C$8:$C$10&gt;=E1556),SRP!$D$8:$D$10)*(G1556/100)*(E1556/1000)),
IF(C1556="Spirits",
SUM(LOOKUP(2,1/(SRP!$B$2:$B$7&lt;=E1556)/(SRP!$C$2:$C$7&gt;=E1556),SRP!$D$2:$D$7)*(G1556/100)*(E1556/1000)),
IF(AND(C1556="Wine",D1556="Fortified Wines"),
SUM(LOOKUP(2,1/(SRP!$B$26:$B$29&lt;=E1556)/(SRP!$C$26:$C$29&gt;=E1556),SRP!$D$26:$D$29)*(G1556/100)*(E1556/1000)),
IF(C1556="Wine",
SUM(LOOKUP(2,1/(SRP!$B$21:$B$25&lt;=E1556)/(SRP!$C$21:$C$25&gt;=E1556),SRP!$D$21:$D$25)*(G1556/100)*(E1556/1000)),
IF(AND(C1556="Ready to Drink",D1556="RTD-One Pour Cocktail&gt;7%&lt;=14.5"),
SUM(LOOKUP(2,1/(SRP!$B$16:$B$20&lt;=E1556)/(SRP!$C$16:$C$20&gt;=E1556),SRP!$D$16:$D$20)*(G1556/100)*(E1556/1000)),
IF(C1556="Ready to Drink",
SUM(LOOKUP(2,1/(SRP!$B$11:$B$15&lt;=E1556)/(SRP!$C$11:$C$15&gt;=E1556),SRP!$D$11:$D$15)*(G1556/100)*(E1556/1000)),
0)))))),2)</f>
        <v>2.1</v>
      </c>
      <c r="L1556" s="173" t="str">
        <f t="shared" si="24"/>
        <v>Beer473</v>
      </c>
      <c r="M1556" s="154">
        <f>VLOOKUP(L1556,'Slope %'!C:D,2,0)</f>
        <v>0.12</v>
      </c>
    </row>
    <row r="1557" spans="1:13" x14ac:dyDescent="0.25">
      <c r="A1557" s="169">
        <v>28469</v>
      </c>
      <c r="B1557" s="170" t="s">
        <v>1486</v>
      </c>
      <c r="C1557" s="170" t="s">
        <v>11</v>
      </c>
      <c r="D1557" s="170" t="s">
        <v>303</v>
      </c>
      <c r="E1557" s="170">
        <v>473</v>
      </c>
      <c r="F1557" s="170">
        <v>24</v>
      </c>
      <c r="G1557" s="171">
        <v>5.7</v>
      </c>
      <c r="H1557" s="170" t="s">
        <v>1362</v>
      </c>
      <c r="I1557" s="171">
        <v>4.5</v>
      </c>
      <c r="J1557" s="169">
        <v>1</v>
      </c>
      <c r="K1557" s="154" cm="1">
        <f t="array" ref="K1557">ROUND(
IF(C1557="Beer",
SUM(LOOKUP(2,1/(SRP!$B$8:$B$10&lt;=E1557)/(SRP!$C$8:$C$10&gt;=E1557),SRP!$D$8:$D$10)*(G1557/100)*(E1557/1000)),
IF(C1557="Spirits",
SUM(LOOKUP(2,1/(SRP!$B$2:$B$7&lt;=E1557)/(SRP!$C$2:$C$7&gt;=E1557),SRP!$D$2:$D$7)*(G1557/100)*(E1557/1000)),
IF(AND(C1557="Wine",D1557="Fortified Wines"),
SUM(LOOKUP(2,1/(SRP!$B$26:$B$29&lt;=E1557)/(SRP!$C$26:$C$29&gt;=E1557),SRP!$D$26:$D$29)*(G1557/100)*(E1557/1000)),
IF(C1557="Wine",
SUM(LOOKUP(2,1/(SRP!$B$21:$B$25&lt;=E1557)/(SRP!$C$21:$C$25&gt;=E1557),SRP!$D$21:$D$25)*(G1557/100)*(E1557/1000)),
IF(AND(C1557="Ready to Drink",D1557="RTD-One Pour Cocktail&gt;7%&lt;=14.5"),
SUM(LOOKUP(2,1/(SRP!$B$16:$B$20&lt;=E1557)/(SRP!$C$16:$C$20&gt;=E1557),SRP!$D$16:$D$20)*(G1557/100)*(E1557/1000)),
IF(C1557="Ready to Drink",
SUM(LOOKUP(2,1/(SRP!$B$11:$B$15&lt;=E1557)/(SRP!$C$11:$C$15&gt;=E1557),SRP!$D$11:$D$15)*(G1557/100)*(E1557/1000)),
0)))))),2)</f>
        <v>2.1</v>
      </c>
      <c r="L1557" s="173" t="str">
        <f t="shared" si="24"/>
        <v>Beer473</v>
      </c>
      <c r="M1557" s="154">
        <f>VLOOKUP(L1557,'Slope %'!C:D,2,0)</f>
        <v>0.12</v>
      </c>
    </row>
    <row r="1558" spans="1:13" x14ac:dyDescent="0.25">
      <c r="A1558" s="169">
        <v>28471</v>
      </c>
      <c r="B1558" s="170" t="s">
        <v>1487</v>
      </c>
      <c r="C1558" s="170" t="s">
        <v>24</v>
      </c>
      <c r="D1558" s="170" t="s">
        <v>148</v>
      </c>
      <c r="E1558" s="170">
        <v>750</v>
      </c>
      <c r="F1558" s="170">
        <v>12</v>
      </c>
      <c r="G1558" s="171">
        <v>12.5</v>
      </c>
      <c r="H1558" s="170" t="s">
        <v>218</v>
      </c>
      <c r="I1558" s="171">
        <v>19.989999999999998</v>
      </c>
      <c r="J1558" s="169">
        <v>1</v>
      </c>
      <c r="K1558" s="154" cm="1">
        <f t="array" ref="K1558">ROUND(
IF(C1558="Beer",
SUM(LOOKUP(2,1/(SRP!$B$8:$B$10&lt;=E1558)/(SRP!$C$8:$C$10&gt;=E1558),SRP!$D$8:$D$10)*(G1558/100)*(E1558/1000)),
IF(C1558="Spirits",
SUM(LOOKUP(2,1/(SRP!$B$2:$B$7&lt;=E1558)/(SRP!$C$2:$C$7&gt;=E1558),SRP!$D$2:$D$7)*(G1558/100)*(E1558/1000)),
IF(AND(C1558="Wine",D1558="Fortified Wines"),
SUM(LOOKUP(2,1/(SRP!$B$26:$B$29&lt;=E1558)/(SRP!$C$26:$C$29&gt;=E1558),SRP!$D$26:$D$29)*(G1558/100)*(E1558/1000)),
IF(C1558="Wine",
SUM(LOOKUP(2,1/(SRP!$B$21:$B$25&lt;=E1558)/(SRP!$C$21:$C$25&gt;=E1558),SRP!$D$21:$D$25)*(G1558/100)*(E1558/1000)),
IF(AND(C1558="Ready to Drink",D1558="RTD-One Pour Cocktail&gt;7%&lt;=14.5"),
SUM(LOOKUP(2,1/(SRP!$B$16:$B$20&lt;=E1558)/(SRP!$C$16:$C$20&gt;=E1558),SRP!$D$16:$D$20)*(G1558/100)*(E1558/1000)),
IF(C1558="Ready to Drink",
SUM(LOOKUP(2,1/(SRP!$B$11:$B$15&lt;=E1558)/(SRP!$C$11:$C$15&gt;=E1558),SRP!$D$11:$D$15)*(G1558/100)*(E1558/1000)),
0)))))),2)</f>
        <v>7.32</v>
      </c>
      <c r="L1558" s="173" t="str">
        <f t="shared" si="24"/>
        <v>Wine750</v>
      </c>
      <c r="M1558" s="154">
        <f>VLOOKUP(L1558,'Slope %'!C:D,2,0)</f>
        <v>0.1</v>
      </c>
    </row>
    <row r="1559" spans="1:13" x14ac:dyDescent="0.25">
      <c r="A1559" s="169">
        <v>28489</v>
      </c>
      <c r="B1559" s="170" t="s">
        <v>1488</v>
      </c>
      <c r="C1559" s="170" t="s">
        <v>24</v>
      </c>
      <c r="D1559" s="170" t="s">
        <v>66</v>
      </c>
      <c r="E1559" s="170">
        <v>750</v>
      </c>
      <c r="F1559" s="170">
        <v>6</v>
      </c>
      <c r="G1559" s="171">
        <v>12</v>
      </c>
      <c r="H1559" s="170" t="s">
        <v>200</v>
      </c>
      <c r="I1559" s="171">
        <v>17.989999999999998</v>
      </c>
      <c r="J1559" s="169">
        <v>1</v>
      </c>
      <c r="K1559" s="154" cm="1">
        <f t="array" ref="K1559">ROUND(
IF(C1559="Beer",
SUM(LOOKUP(2,1/(SRP!$B$8:$B$10&lt;=E1559)/(SRP!$C$8:$C$10&gt;=E1559),SRP!$D$8:$D$10)*(G1559/100)*(E1559/1000)),
IF(C1559="Spirits",
SUM(LOOKUP(2,1/(SRP!$B$2:$B$7&lt;=E1559)/(SRP!$C$2:$C$7&gt;=E1559),SRP!$D$2:$D$7)*(G1559/100)*(E1559/1000)),
IF(AND(C1559="Wine",D1559="Fortified Wines"),
SUM(LOOKUP(2,1/(SRP!$B$26:$B$29&lt;=E1559)/(SRP!$C$26:$C$29&gt;=E1559),SRP!$D$26:$D$29)*(G1559/100)*(E1559/1000)),
IF(C1559="Wine",
SUM(LOOKUP(2,1/(SRP!$B$21:$B$25&lt;=E1559)/(SRP!$C$21:$C$25&gt;=E1559),SRP!$D$21:$D$25)*(G1559/100)*(E1559/1000)),
IF(AND(C1559="Ready to Drink",D1559="RTD-One Pour Cocktail&gt;7%&lt;=14.5"),
SUM(LOOKUP(2,1/(SRP!$B$16:$B$20&lt;=E1559)/(SRP!$C$16:$C$20&gt;=E1559),SRP!$D$16:$D$20)*(G1559/100)*(E1559/1000)),
IF(C1559="Ready to Drink",
SUM(LOOKUP(2,1/(SRP!$B$11:$B$15&lt;=E1559)/(SRP!$C$11:$C$15&gt;=E1559),SRP!$D$11:$D$15)*(G1559/100)*(E1559/1000)),
0)))))),2)</f>
        <v>7.03</v>
      </c>
      <c r="L1559" s="173" t="str">
        <f t="shared" si="24"/>
        <v>Wine750</v>
      </c>
      <c r="M1559" s="154">
        <f>VLOOKUP(L1559,'Slope %'!C:D,2,0)</f>
        <v>0.1</v>
      </c>
    </row>
    <row r="1560" spans="1:13" x14ac:dyDescent="0.25">
      <c r="A1560" s="169">
        <v>28504</v>
      </c>
      <c r="B1560" s="170" t="s">
        <v>1489</v>
      </c>
      <c r="C1560" s="170" t="s">
        <v>24</v>
      </c>
      <c r="D1560" s="170" t="s">
        <v>34</v>
      </c>
      <c r="E1560" s="170">
        <v>750</v>
      </c>
      <c r="F1560" s="170">
        <v>12</v>
      </c>
      <c r="G1560" s="171">
        <v>13.5</v>
      </c>
      <c r="H1560" s="170" t="s">
        <v>96</v>
      </c>
      <c r="I1560" s="171">
        <v>24.99</v>
      </c>
      <c r="J1560" s="169">
        <v>1</v>
      </c>
      <c r="K1560" s="154" cm="1">
        <f t="array" ref="K1560">ROUND(
IF(C1560="Beer",
SUM(LOOKUP(2,1/(SRP!$B$8:$B$10&lt;=E1560)/(SRP!$C$8:$C$10&gt;=E1560),SRP!$D$8:$D$10)*(G1560/100)*(E1560/1000)),
IF(C1560="Spirits",
SUM(LOOKUP(2,1/(SRP!$B$2:$B$7&lt;=E1560)/(SRP!$C$2:$C$7&gt;=E1560),SRP!$D$2:$D$7)*(G1560/100)*(E1560/1000)),
IF(AND(C1560="Wine",D1560="Fortified Wines"),
SUM(LOOKUP(2,1/(SRP!$B$26:$B$29&lt;=E1560)/(SRP!$C$26:$C$29&gt;=E1560),SRP!$D$26:$D$29)*(G1560/100)*(E1560/1000)),
IF(C1560="Wine",
SUM(LOOKUP(2,1/(SRP!$B$21:$B$25&lt;=E1560)/(SRP!$C$21:$C$25&gt;=E1560),SRP!$D$21:$D$25)*(G1560/100)*(E1560/1000)),
IF(AND(C1560="Ready to Drink",D1560="RTD-One Pour Cocktail&gt;7%&lt;=14.5"),
SUM(LOOKUP(2,1/(SRP!$B$16:$B$20&lt;=E1560)/(SRP!$C$16:$C$20&gt;=E1560),SRP!$D$16:$D$20)*(G1560/100)*(E1560/1000)),
IF(C1560="Ready to Drink",
SUM(LOOKUP(2,1/(SRP!$B$11:$B$15&lt;=E1560)/(SRP!$C$11:$C$15&gt;=E1560),SRP!$D$11:$D$15)*(G1560/100)*(E1560/1000)),
0)))))),2)</f>
        <v>7.9</v>
      </c>
      <c r="L1560" s="173" t="str">
        <f t="shared" si="24"/>
        <v>Wine750</v>
      </c>
      <c r="M1560" s="154">
        <f>VLOOKUP(L1560,'Slope %'!C:D,2,0)</f>
        <v>0.1</v>
      </c>
    </row>
    <row r="1561" spans="1:13" x14ac:dyDescent="0.25">
      <c r="A1561" s="169">
        <v>28508</v>
      </c>
      <c r="B1561" s="170" t="s">
        <v>1490</v>
      </c>
      <c r="C1561" s="170" t="s">
        <v>24</v>
      </c>
      <c r="D1561" s="170" t="s">
        <v>68</v>
      </c>
      <c r="E1561" s="170">
        <v>1500</v>
      </c>
      <c r="F1561" s="170">
        <v>6</v>
      </c>
      <c r="G1561" s="171">
        <v>14.6</v>
      </c>
      <c r="H1561" s="170" t="s">
        <v>600</v>
      </c>
      <c r="I1561" s="171">
        <v>224.99</v>
      </c>
      <c r="J1561" s="169">
        <v>1</v>
      </c>
      <c r="K1561" s="154" cm="1">
        <f t="array" ref="K1561">ROUND(
IF(C1561="Beer",
SUM(LOOKUP(2,1/(SRP!$B$8:$B$10&lt;=E1561)/(SRP!$C$8:$C$10&gt;=E1561),SRP!$D$8:$D$10)*(G1561/100)*(E1561/1000)),
IF(C1561="Spirits",
SUM(LOOKUP(2,1/(SRP!$B$2:$B$7&lt;=E1561)/(SRP!$C$2:$C$7&gt;=E1561),SRP!$D$2:$D$7)*(G1561/100)*(E1561/1000)),
IF(AND(C1561="Wine",D1561="Fortified Wines"),
SUM(LOOKUP(2,1/(SRP!$B$26:$B$29&lt;=E1561)/(SRP!$C$26:$C$29&gt;=E1561),SRP!$D$26:$D$29)*(G1561/100)*(E1561/1000)),
IF(C1561="Wine",
SUM(LOOKUP(2,1/(SRP!$B$21:$B$25&lt;=E1561)/(SRP!$C$21:$C$25&gt;=E1561),SRP!$D$21:$D$25)*(G1561/100)*(E1561/1000)),
IF(AND(C1561="Ready to Drink",D1561="RTD-One Pour Cocktail&gt;7%&lt;=14.5"),
SUM(LOOKUP(2,1/(SRP!$B$16:$B$20&lt;=E1561)/(SRP!$C$16:$C$20&gt;=E1561),SRP!$D$16:$D$20)*(G1561/100)*(E1561/1000)),
IF(C1561="Ready to Drink",
SUM(LOOKUP(2,1/(SRP!$B$11:$B$15&lt;=E1561)/(SRP!$C$11:$C$15&gt;=E1561),SRP!$D$11:$D$15)*(G1561/100)*(E1561/1000)),
0)))))),2)</f>
        <v>17.100000000000001</v>
      </c>
      <c r="L1561" s="173" t="str">
        <f t="shared" si="24"/>
        <v>Wine1500</v>
      </c>
      <c r="M1561" s="154">
        <f>VLOOKUP(L1561,'Slope %'!C:D,2,0)</f>
        <v>7.0000000000000007E-2</v>
      </c>
    </row>
    <row r="1562" spans="1:13" x14ac:dyDescent="0.25">
      <c r="A1562" s="169">
        <v>28536</v>
      </c>
      <c r="B1562" s="170" t="s">
        <v>1491</v>
      </c>
      <c r="C1562" s="170" t="s">
        <v>263</v>
      </c>
      <c r="D1562" s="170" t="s">
        <v>646</v>
      </c>
      <c r="E1562" s="170">
        <v>4092</v>
      </c>
      <c r="F1562" s="170">
        <v>2</v>
      </c>
      <c r="G1562" s="171">
        <v>5</v>
      </c>
      <c r="H1562" s="170" t="s">
        <v>222</v>
      </c>
      <c r="I1562" s="171">
        <v>31.34</v>
      </c>
      <c r="J1562" s="169">
        <v>12</v>
      </c>
      <c r="K1562" s="154" cm="1">
        <f t="array" ref="K1562">ROUND(
IF(C1562="Beer",
SUM(LOOKUP(2,1/(SRP!$B$8:$B$10&lt;=E1562)/(SRP!$C$8:$C$10&gt;=E1562),SRP!$D$8:$D$10)*(G1562/100)*(E1562/1000)),
IF(C1562="Spirits",
SUM(LOOKUP(2,1/(SRP!$B$2:$B$7&lt;=E1562)/(SRP!$C$2:$C$7&gt;=E1562),SRP!$D$2:$D$7)*(G1562/100)*(E1562/1000)),
IF(AND(C1562="Wine",D1562="Fortified Wines"),
SUM(LOOKUP(2,1/(SRP!$B$26:$B$29&lt;=E1562)/(SRP!$C$26:$C$29&gt;=E1562),SRP!$D$26:$D$29)*(G1562/100)*(E1562/1000)),
IF(C1562="Wine",
SUM(LOOKUP(2,1/(SRP!$B$21:$B$25&lt;=E1562)/(SRP!$C$21:$C$25&gt;=E1562),SRP!$D$21:$D$25)*(G1562/100)*(E1562/1000)),
IF(AND(C1562="Ready to Drink",D1562="RTD-One Pour Cocktail&gt;7%&lt;=14.5"),
SUM(LOOKUP(2,1/(SRP!$B$16:$B$20&lt;=E1562)/(SRP!$C$16:$C$20&gt;=E1562),SRP!$D$16:$D$20)*(G1562/100)*(E1562/1000)),
IF(C1562="Ready to Drink",
SUM(LOOKUP(2,1/(SRP!$B$11:$B$15&lt;=E1562)/(SRP!$C$11:$C$15&gt;=E1562),SRP!$D$11:$D$15)*(G1562/100)*(E1562/1000)),
0)))))),2)</f>
        <v>15.97</v>
      </c>
      <c r="L1562" s="173" t="str">
        <f t="shared" si="24"/>
        <v>Ready to Drink4092</v>
      </c>
      <c r="M1562" s="154">
        <f>VLOOKUP(L1562,'Slope %'!C:D,2,0)</f>
        <v>7.0000000000000007E-2</v>
      </c>
    </row>
    <row r="1563" spans="1:13" x14ac:dyDescent="0.25">
      <c r="A1563" s="169">
        <v>28582</v>
      </c>
      <c r="B1563" s="170" t="s">
        <v>1492</v>
      </c>
      <c r="C1563" s="170" t="s">
        <v>24</v>
      </c>
      <c r="D1563" s="170" t="s">
        <v>68</v>
      </c>
      <c r="E1563" s="170">
        <v>750</v>
      </c>
      <c r="F1563" s="170">
        <v>12</v>
      </c>
      <c r="G1563" s="171">
        <v>14</v>
      </c>
      <c r="H1563" s="170" t="s">
        <v>1214</v>
      </c>
      <c r="I1563" s="171">
        <v>18.989999999999998</v>
      </c>
      <c r="J1563" s="169">
        <v>1</v>
      </c>
      <c r="K1563" s="154" cm="1">
        <f t="array" ref="K1563">ROUND(
IF(C1563="Beer",
SUM(LOOKUP(2,1/(SRP!$B$8:$B$10&lt;=E1563)/(SRP!$C$8:$C$10&gt;=E1563),SRP!$D$8:$D$10)*(G1563/100)*(E1563/1000)),
IF(C1563="Spirits",
SUM(LOOKUP(2,1/(SRP!$B$2:$B$7&lt;=E1563)/(SRP!$C$2:$C$7&gt;=E1563),SRP!$D$2:$D$7)*(G1563/100)*(E1563/1000)),
IF(AND(C1563="Wine",D1563="Fortified Wines"),
SUM(LOOKUP(2,1/(SRP!$B$26:$B$29&lt;=E1563)/(SRP!$C$26:$C$29&gt;=E1563),SRP!$D$26:$D$29)*(G1563/100)*(E1563/1000)),
IF(C1563="Wine",
SUM(LOOKUP(2,1/(SRP!$B$21:$B$25&lt;=E1563)/(SRP!$C$21:$C$25&gt;=E1563),SRP!$D$21:$D$25)*(G1563/100)*(E1563/1000)),
IF(AND(C1563="Ready to Drink",D1563="RTD-One Pour Cocktail&gt;7%&lt;=14.5"),
SUM(LOOKUP(2,1/(SRP!$B$16:$B$20&lt;=E1563)/(SRP!$C$16:$C$20&gt;=E1563),SRP!$D$16:$D$20)*(G1563/100)*(E1563/1000)),
IF(C1563="Ready to Drink",
SUM(LOOKUP(2,1/(SRP!$B$11:$B$15&lt;=E1563)/(SRP!$C$11:$C$15&gt;=E1563),SRP!$D$11:$D$15)*(G1563/100)*(E1563/1000)),
0)))))),2)</f>
        <v>8.1999999999999993</v>
      </c>
      <c r="L1563" s="173" t="str">
        <f t="shared" si="24"/>
        <v>Wine750</v>
      </c>
      <c r="M1563" s="154">
        <f>VLOOKUP(L1563,'Slope %'!C:D,2,0)</f>
        <v>0.1</v>
      </c>
    </row>
    <row r="1564" spans="1:13" x14ac:dyDescent="0.25">
      <c r="A1564" s="169">
        <v>28583</v>
      </c>
      <c r="B1564" s="170" t="s">
        <v>1493</v>
      </c>
      <c r="C1564" s="170" t="s">
        <v>24</v>
      </c>
      <c r="D1564" s="170" t="s">
        <v>66</v>
      </c>
      <c r="E1564" s="170">
        <v>750</v>
      </c>
      <c r="F1564" s="170">
        <v>12</v>
      </c>
      <c r="G1564" s="171">
        <v>13.5</v>
      </c>
      <c r="H1564" s="170" t="s">
        <v>1214</v>
      </c>
      <c r="I1564" s="171">
        <v>17.989999999999998</v>
      </c>
      <c r="J1564" s="169">
        <v>1</v>
      </c>
      <c r="K1564" s="154" cm="1">
        <f t="array" ref="K1564">ROUND(
IF(C1564="Beer",
SUM(LOOKUP(2,1/(SRP!$B$8:$B$10&lt;=E1564)/(SRP!$C$8:$C$10&gt;=E1564),SRP!$D$8:$D$10)*(G1564/100)*(E1564/1000)),
IF(C1564="Spirits",
SUM(LOOKUP(2,1/(SRP!$B$2:$B$7&lt;=E1564)/(SRP!$C$2:$C$7&gt;=E1564),SRP!$D$2:$D$7)*(G1564/100)*(E1564/1000)),
IF(AND(C1564="Wine",D1564="Fortified Wines"),
SUM(LOOKUP(2,1/(SRP!$B$26:$B$29&lt;=E1564)/(SRP!$C$26:$C$29&gt;=E1564),SRP!$D$26:$D$29)*(G1564/100)*(E1564/1000)),
IF(C1564="Wine",
SUM(LOOKUP(2,1/(SRP!$B$21:$B$25&lt;=E1564)/(SRP!$C$21:$C$25&gt;=E1564),SRP!$D$21:$D$25)*(G1564/100)*(E1564/1000)),
IF(AND(C1564="Ready to Drink",D1564="RTD-One Pour Cocktail&gt;7%&lt;=14.5"),
SUM(LOOKUP(2,1/(SRP!$B$16:$B$20&lt;=E1564)/(SRP!$C$16:$C$20&gt;=E1564),SRP!$D$16:$D$20)*(G1564/100)*(E1564/1000)),
IF(C1564="Ready to Drink",
SUM(LOOKUP(2,1/(SRP!$B$11:$B$15&lt;=E1564)/(SRP!$C$11:$C$15&gt;=E1564),SRP!$D$11:$D$15)*(G1564/100)*(E1564/1000)),
0)))))),2)</f>
        <v>7.9</v>
      </c>
      <c r="L1564" s="173" t="str">
        <f t="shared" si="24"/>
        <v>Wine750</v>
      </c>
      <c r="M1564" s="154">
        <f>VLOOKUP(L1564,'Slope %'!C:D,2,0)</f>
        <v>0.1</v>
      </c>
    </row>
    <row r="1565" spans="1:13" x14ac:dyDescent="0.25">
      <c r="A1565" s="169">
        <v>28588</v>
      </c>
      <c r="B1565" s="170" t="s">
        <v>1494</v>
      </c>
      <c r="C1565" s="170" t="s">
        <v>11</v>
      </c>
      <c r="D1565" s="170" t="s">
        <v>1406</v>
      </c>
      <c r="E1565" s="170">
        <v>1760</v>
      </c>
      <c r="F1565" s="170">
        <v>6</v>
      </c>
      <c r="G1565" s="171">
        <v>4.2</v>
      </c>
      <c r="H1565" s="170" t="s">
        <v>20</v>
      </c>
      <c r="I1565" s="171">
        <v>14.29</v>
      </c>
      <c r="J1565" s="169">
        <v>4</v>
      </c>
      <c r="K1565" s="154" cm="1">
        <f t="array" ref="K1565">ROUND(
IF(C1565="Beer",
SUM(LOOKUP(2,1/(SRP!$B$8:$B$10&lt;=E1565)/(SRP!$C$8:$C$10&gt;=E1565),SRP!$D$8:$D$10)*(G1565/100)*(E1565/1000)),
IF(C1565="Spirits",
SUM(LOOKUP(2,1/(SRP!$B$2:$B$7&lt;=E1565)/(SRP!$C$2:$C$7&gt;=E1565),SRP!$D$2:$D$7)*(G1565/100)*(E1565/1000)),
IF(AND(C1565="Wine",D1565="Fortified Wines"),
SUM(LOOKUP(2,1/(SRP!$B$26:$B$29&lt;=E1565)/(SRP!$C$26:$C$29&gt;=E1565),SRP!$D$26:$D$29)*(G1565/100)*(E1565/1000)),
IF(C1565="Wine",
SUM(LOOKUP(2,1/(SRP!$B$21:$B$25&lt;=E1565)/(SRP!$C$21:$C$25&gt;=E1565),SRP!$D$21:$D$25)*(G1565/100)*(E1565/1000)),
IF(AND(C1565="Ready to Drink",D1565="RTD-One Pour Cocktail&gt;7%&lt;=14.5"),
SUM(LOOKUP(2,1/(SRP!$B$16:$B$20&lt;=E1565)/(SRP!$C$16:$C$20&gt;=E1565),SRP!$D$16:$D$20)*(G1565/100)*(E1565/1000)),
IF(C1565="Ready to Drink",
SUM(LOOKUP(2,1/(SRP!$B$11:$B$15&lt;=E1565)/(SRP!$C$11:$C$15&gt;=E1565),SRP!$D$11:$D$15)*(G1565/100)*(E1565/1000)),
0)))))),2)</f>
        <v>5.77</v>
      </c>
      <c r="L1565" s="173" t="str">
        <f t="shared" si="24"/>
        <v>Beer1760</v>
      </c>
      <c r="M1565" s="154">
        <f>VLOOKUP(L1565,'Slope %'!C:D,2,0)</f>
        <v>0.1</v>
      </c>
    </row>
    <row r="1566" spans="1:13" x14ac:dyDescent="0.25">
      <c r="A1566" s="169">
        <v>28588</v>
      </c>
      <c r="B1566" s="170" t="s">
        <v>1494</v>
      </c>
      <c r="C1566" s="170" t="s">
        <v>11</v>
      </c>
      <c r="D1566" s="170" t="s">
        <v>1406</v>
      </c>
      <c r="E1566" s="170">
        <v>1760</v>
      </c>
      <c r="F1566" s="170">
        <v>6</v>
      </c>
      <c r="G1566" s="171">
        <v>4.2</v>
      </c>
      <c r="H1566" s="170" t="s">
        <v>20</v>
      </c>
      <c r="I1566" s="171">
        <v>14.29</v>
      </c>
      <c r="J1566" s="169">
        <v>4</v>
      </c>
      <c r="K1566" s="154" cm="1">
        <f t="array" ref="K1566">ROUND(
IF(C1566="Beer",
SUM(LOOKUP(2,1/(SRP!$B$8:$B$10&lt;=E1566)/(SRP!$C$8:$C$10&gt;=E1566),SRP!$D$8:$D$10)*(G1566/100)*(E1566/1000)),
IF(C1566="Spirits",
SUM(LOOKUP(2,1/(SRP!$B$2:$B$7&lt;=E1566)/(SRP!$C$2:$C$7&gt;=E1566),SRP!$D$2:$D$7)*(G1566/100)*(E1566/1000)),
IF(AND(C1566="Wine",D1566="Fortified Wines"),
SUM(LOOKUP(2,1/(SRP!$B$26:$B$29&lt;=E1566)/(SRP!$C$26:$C$29&gt;=E1566),SRP!$D$26:$D$29)*(G1566/100)*(E1566/1000)),
IF(C1566="Wine",
SUM(LOOKUP(2,1/(SRP!$B$21:$B$25&lt;=E1566)/(SRP!$C$21:$C$25&gt;=E1566),SRP!$D$21:$D$25)*(G1566/100)*(E1566/1000)),
IF(AND(C1566="Ready to Drink",D1566="RTD-One Pour Cocktail&gt;7%&lt;=14.5"),
SUM(LOOKUP(2,1/(SRP!$B$16:$B$20&lt;=E1566)/(SRP!$C$16:$C$20&gt;=E1566),SRP!$D$16:$D$20)*(G1566/100)*(E1566/1000)),
IF(C1566="Ready to Drink",
SUM(LOOKUP(2,1/(SRP!$B$11:$B$15&lt;=E1566)/(SRP!$C$11:$C$15&gt;=E1566),SRP!$D$11:$D$15)*(G1566/100)*(E1566/1000)),
0)))))),2)</f>
        <v>5.77</v>
      </c>
      <c r="L1566" s="173" t="str">
        <f t="shared" si="24"/>
        <v>Beer1760</v>
      </c>
      <c r="M1566" s="154">
        <f>VLOOKUP(L1566,'Slope %'!C:D,2,0)</f>
        <v>0.1</v>
      </c>
    </row>
    <row r="1567" spans="1:13" x14ac:dyDescent="0.25">
      <c r="A1567" s="169">
        <v>28600</v>
      </c>
      <c r="B1567" s="170" t="s">
        <v>1495</v>
      </c>
      <c r="C1567" s="170" t="s">
        <v>11</v>
      </c>
      <c r="D1567" s="170" t="s">
        <v>1406</v>
      </c>
      <c r="E1567" s="170">
        <v>500</v>
      </c>
      <c r="F1567" s="170">
        <v>24</v>
      </c>
      <c r="G1567" s="171">
        <v>4.2</v>
      </c>
      <c r="H1567" s="170" t="s">
        <v>20</v>
      </c>
      <c r="I1567" s="171">
        <v>4.79</v>
      </c>
      <c r="J1567" s="169">
        <v>1</v>
      </c>
      <c r="K1567" s="154" cm="1">
        <f t="array" ref="K1567">ROUND(
IF(C1567="Beer",
SUM(LOOKUP(2,1/(SRP!$B$8:$B$10&lt;=E1567)/(SRP!$C$8:$C$10&gt;=E1567),SRP!$D$8:$D$10)*(G1567/100)*(E1567/1000)),
IF(C1567="Spirits",
SUM(LOOKUP(2,1/(SRP!$B$2:$B$7&lt;=E1567)/(SRP!$C$2:$C$7&gt;=E1567),SRP!$D$2:$D$7)*(G1567/100)*(E1567/1000)),
IF(AND(C1567="Wine",D1567="Fortified Wines"),
SUM(LOOKUP(2,1/(SRP!$B$26:$B$29&lt;=E1567)/(SRP!$C$26:$C$29&gt;=E1567),SRP!$D$26:$D$29)*(G1567/100)*(E1567/1000)),
IF(C1567="Wine",
SUM(LOOKUP(2,1/(SRP!$B$21:$B$25&lt;=E1567)/(SRP!$C$21:$C$25&gt;=E1567),SRP!$D$21:$D$25)*(G1567/100)*(E1567/1000)),
IF(AND(C1567="Ready to Drink",D1567="RTD-One Pour Cocktail&gt;7%&lt;=14.5"),
SUM(LOOKUP(2,1/(SRP!$B$16:$B$20&lt;=E1567)/(SRP!$C$16:$C$20&gt;=E1567),SRP!$D$16:$D$20)*(G1567/100)*(E1567/1000)),
IF(C1567="Ready to Drink",
SUM(LOOKUP(2,1/(SRP!$B$11:$B$15&lt;=E1567)/(SRP!$C$11:$C$15&gt;=E1567),SRP!$D$11:$D$15)*(G1567/100)*(E1567/1000)),
0)))))),2)</f>
        <v>1.64</v>
      </c>
      <c r="L1567" s="173" t="str">
        <f t="shared" si="24"/>
        <v>Beer500</v>
      </c>
      <c r="M1567" s="154">
        <f>VLOOKUP(L1567,'Slope %'!C:D,2,0)</f>
        <v>0.12</v>
      </c>
    </row>
    <row r="1568" spans="1:13" x14ac:dyDescent="0.25">
      <c r="A1568" s="169">
        <v>28600</v>
      </c>
      <c r="B1568" s="170" t="s">
        <v>1495</v>
      </c>
      <c r="C1568" s="170" t="s">
        <v>11</v>
      </c>
      <c r="D1568" s="170" t="s">
        <v>1406</v>
      </c>
      <c r="E1568" s="170">
        <v>500</v>
      </c>
      <c r="F1568" s="170">
        <v>24</v>
      </c>
      <c r="G1568" s="171">
        <v>4.2</v>
      </c>
      <c r="H1568" s="170" t="s">
        <v>20</v>
      </c>
      <c r="I1568" s="171">
        <v>4.79</v>
      </c>
      <c r="J1568" s="169">
        <v>1</v>
      </c>
      <c r="K1568" s="154" cm="1">
        <f t="array" ref="K1568">ROUND(
IF(C1568="Beer",
SUM(LOOKUP(2,1/(SRP!$B$8:$B$10&lt;=E1568)/(SRP!$C$8:$C$10&gt;=E1568),SRP!$D$8:$D$10)*(G1568/100)*(E1568/1000)),
IF(C1568="Spirits",
SUM(LOOKUP(2,1/(SRP!$B$2:$B$7&lt;=E1568)/(SRP!$C$2:$C$7&gt;=E1568),SRP!$D$2:$D$7)*(G1568/100)*(E1568/1000)),
IF(AND(C1568="Wine",D1568="Fortified Wines"),
SUM(LOOKUP(2,1/(SRP!$B$26:$B$29&lt;=E1568)/(SRP!$C$26:$C$29&gt;=E1568),SRP!$D$26:$D$29)*(G1568/100)*(E1568/1000)),
IF(C1568="Wine",
SUM(LOOKUP(2,1/(SRP!$B$21:$B$25&lt;=E1568)/(SRP!$C$21:$C$25&gt;=E1568),SRP!$D$21:$D$25)*(G1568/100)*(E1568/1000)),
IF(AND(C1568="Ready to Drink",D1568="RTD-One Pour Cocktail&gt;7%&lt;=14.5"),
SUM(LOOKUP(2,1/(SRP!$B$16:$B$20&lt;=E1568)/(SRP!$C$16:$C$20&gt;=E1568),SRP!$D$16:$D$20)*(G1568/100)*(E1568/1000)),
IF(C1568="Ready to Drink",
SUM(LOOKUP(2,1/(SRP!$B$11:$B$15&lt;=E1568)/(SRP!$C$11:$C$15&gt;=E1568),SRP!$D$11:$D$15)*(G1568/100)*(E1568/1000)),
0)))))),2)</f>
        <v>1.64</v>
      </c>
      <c r="L1568" s="173" t="str">
        <f t="shared" si="24"/>
        <v>Beer500</v>
      </c>
      <c r="M1568" s="154">
        <f>VLOOKUP(L1568,'Slope %'!C:D,2,0)</f>
        <v>0.12</v>
      </c>
    </row>
    <row r="1569" spans="1:13" x14ac:dyDescent="0.25">
      <c r="A1569" s="169">
        <v>28618</v>
      </c>
      <c r="B1569" s="170" t="s">
        <v>1496</v>
      </c>
      <c r="C1569" s="170" t="s">
        <v>15</v>
      </c>
      <c r="D1569" s="170" t="s">
        <v>19</v>
      </c>
      <c r="E1569" s="170">
        <v>750</v>
      </c>
      <c r="F1569" s="170">
        <v>6</v>
      </c>
      <c r="G1569" s="171">
        <v>40</v>
      </c>
      <c r="H1569" s="170" t="s">
        <v>17</v>
      </c>
      <c r="I1569" s="171">
        <v>49.99</v>
      </c>
      <c r="J1569" s="169">
        <v>1</v>
      </c>
      <c r="K1569" s="154" cm="1">
        <f t="array" ref="K1569">ROUND(
IF(C1569="Beer",
SUM(LOOKUP(2,1/(SRP!$B$8:$B$10&lt;=E1569)/(SRP!$C$8:$C$10&gt;=E1569),SRP!$D$8:$D$10)*(G1569/100)*(E1569/1000)),
IF(C1569="Spirits",
SUM(LOOKUP(2,1/(SRP!$B$2:$B$7&lt;=E1569)/(SRP!$C$2:$C$7&gt;=E1569),SRP!$D$2:$D$7)*(G1569/100)*(E1569/1000)),
IF(AND(C1569="Wine",D1569="Fortified Wines"),
SUM(LOOKUP(2,1/(SRP!$B$26:$B$29&lt;=E1569)/(SRP!$C$26:$C$29&gt;=E1569),SRP!$D$26:$D$29)*(G1569/100)*(E1569/1000)),
IF(C1569="Wine",
SUM(LOOKUP(2,1/(SRP!$B$21:$B$25&lt;=E1569)/(SRP!$C$21:$C$25&gt;=E1569),SRP!$D$21:$D$25)*(G1569/100)*(E1569/1000)),
IF(AND(C1569="Ready to Drink",D1569="RTD-One Pour Cocktail&gt;7%&lt;=14.5"),
SUM(LOOKUP(2,1/(SRP!$B$16:$B$20&lt;=E1569)/(SRP!$C$16:$C$20&gt;=E1569),SRP!$D$16:$D$20)*(G1569/100)*(E1569/1000)),
IF(C1569="Ready to Drink",
SUM(LOOKUP(2,1/(SRP!$B$11:$B$15&lt;=E1569)/(SRP!$C$11:$C$15&gt;=E1569),SRP!$D$11:$D$15)*(G1569/100)*(E1569/1000)),
0)))))),2)</f>
        <v>23.42</v>
      </c>
      <c r="L1569" s="173" t="str">
        <f t="shared" si="24"/>
        <v>Spirits750</v>
      </c>
      <c r="M1569" s="154">
        <f>VLOOKUP(L1569,'Slope %'!C:D,2,0)</f>
        <v>7.0000000000000007E-2</v>
      </c>
    </row>
    <row r="1570" spans="1:13" x14ac:dyDescent="0.25">
      <c r="A1570" s="169">
        <v>28628</v>
      </c>
      <c r="B1570" s="170" t="s">
        <v>1497</v>
      </c>
      <c r="C1570" s="170" t="s">
        <v>15</v>
      </c>
      <c r="D1570" s="170" t="s">
        <v>51</v>
      </c>
      <c r="E1570" s="170">
        <v>750</v>
      </c>
      <c r="F1570" s="170">
        <v>6</v>
      </c>
      <c r="G1570" s="171">
        <v>43</v>
      </c>
      <c r="H1570" s="170" t="s">
        <v>17</v>
      </c>
      <c r="I1570" s="171">
        <v>51.99</v>
      </c>
      <c r="J1570" s="169">
        <v>1</v>
      </c>
      <c r="K1570" s="154" cm="1">
        <f t="array" ref="K1570">ROUND(
IF(C1570="Beer",
SUM(LOOKUP(2,1/(SRP!$B$8:$B$10&lt;=E1570)/(SRP!$C$8:$C$10&gt;=E1570),SRP!$D$8:$D$10)*(G1570/100)*(E1570/1000)),
IF(C1570="Spirits",
SUM(LOOKUP(2,1/(SRP!$B$2:$B$7&lt;=E1570)/(SRP!$C$2:$C$7&gt;=E1570),SRP!$D$2:$D$7)*(G1570/100)*(E1570/1000)),
IF(AND(C1570="Wine",D1570="Fortified Wines"),
SUM(LOOKUP(2,1/(SRP!$B$26:$B$29&lt;=E1570)/(SRP!$C$26:$C$29&gt;=E1570),SRP!$D$26:$D$29)*(G1570/100)*(E1570/1000)),
IF(C1570="Wine",
SUM(LOOKUP(2,1/(SRP!$B$21:$B$25&lt;=E1570)/(SRP!$C$21:$C$25&gt;=E1570),SRP!$D$21:$D$25)*(G1570/100)*(E1570/1000)),
IF(AND(C1570="Ready to Drink",D1570="RTD-One Pour Cocktail&gt;7%&lt;=14.5"),
SUM(LOOKUP(2,1/(SRP!$B$16:$B$20&lt;=E1570)/(SRP!$C$16:$C$20&gt;=E1570),SRP!$D$16:$D$20)*(G1570/100)*(E1570/1000)),
IF(C1570="Ready to Drink",
SUM(LOOKUP(2,1/(SRP!$B$11:$B$15&lt;=E1570)/(SRP!$C$11:$C$15&gt;=E1570),SRP!$D$11:$D$15)*(G1570/100)*(E1570/1000)),
0)))))),2)</f>
        <v>25.18</v>
      </c>
      <c r="L1570" s="173" t="str">
        <f t="shared" si="24"/>
        <v>Spirits750</v>
      </c>
      <c r="M1570" s="154">
        <f>VLOOKUP(L1570,'Slope %'!C:D,2,0)</f>
        <v>7.0000000000000007E-2</v>
      </c>
    </row>
    <row r="1571" spans="1:13" x14ac:dyDescent="0.25">
      <c r="A1571" s="169">
        <v>28636</v>
      </c>
      <c r="B1571" s="170" t="s">
        <v>1498</v>
      </c>
      <c r="C1571" s="170" t="s">
        <v>11</v>
      </c>
      <c r="D1571" s="170" t="s">
        <v>303</v>
      </c>
      <c r="E1571" s="170">
        <v>473</v>
      </c>
      <c r="F1571" s="170">
        <v>24</v>
      </c>
      <c r="G1571" s="171">
        <v>6.2</v>
      </c>
      <c r="H1571" s="170" t="s">
        <v>1053</v>
      </c>
      <c r="I1571" s="171">
        <v>3.95</v>
      </c>
      <c r="J1571" s="169">
        <v>1</v>
      </c>
      <c r="K1571" s="154" cm="1">
        <f t="array" ref="K1571">ROUND(
IF(C1571="Beer",
SUM(LOOKUP(2,1/(SRP!$B$8:$B$10&lt;=E1571)/(SRP!$C$8:$C$10&gt;=E1571),SRP!$D$8:$D$10)*(G1571/100)*(E1571/1000)),
IF(C1571="Spirits",
SUM(LOOKUP(2,1/(SRP!$B$2:$B$7&lt;=E1571)/(SRP!$C$2:$C$7&gt;=E1571),SRP!$D$2:$D$7)*(G1571/100)*(E1571/1000)),
IF(AND(C1571="Wine",D1571="Fortified Wines"),
SUM(LOOKUP(2,1/(SRP!$B$26:$B$29&lt;=E1571)/(SRP!$C$26:$C$29&gt;=E1571),SRP!$D$26:$D$29)*(G1571/100)*(E1571/1000)),
IF(C1571="Wine",
SUM(LOOKUP(2,1/(SRP!$B$21:$B$25&lt;=E1571)/(SRP!$C$21:$C$25&gt;=E1571),SRP!$D$21:$D$25)*(G1571/100)*(E1571/1000)),
IF(AND(C1571="Ready to Drink",D1571="RTD-One Pour Cocktail&gt;7%&lt;=14.5"),
SUM(LOOKUP(2,1/(SRP!$B$16:$B$20&lt;=E1571)/(SRP!$C$16:$C$20&gt;=E1571),SRP!$D$16:$D$20)*(G1571/100)*(E1571/1000)),
IF(C1571="Ready to Drink",
SUM(LOOKUP(2,1/(SRP!$B$11:$B$15&lt;=E1571)/(SRP!$C$11:$C$15&gt;=E1571),SRP!$D$11:$D$15)*(G1571/100)*(E1571/1000)),
0)))))),2)</f>
        <v>2.29</v>
      </c>
      <c r="L1571" s="173" t="str">
        <f t="shared" si="24"/>
        <v>Beer473</v>
      </c>
      <c r="M1571" s="154">
        <f>VLOOKUP(L1571,'Slope %'!C:D,2,0)</f>
        <v>0.12</v>
      </c>
    </row>
    <row r="1572" spans="1:13" x14ac:dyDescent="0.25">
      <c r="A1572" s="169">
        <v>28636</v>
      </c>
      <c r="B1572" s="170" t="s">
        <v>1498</v>
      </c>
      <c r="C1572" s="170" t="s">
        <v>11</v>
      </c>
      <c r="D1572" s="170" t="s">
        <v>303</v>
      </c>
      <c r="E1572" s="170">
        <v>473</v>
      </c>
      <c r="F1572" s="170">
        <v>24</v>
      </c>
      <c r="G1572" s="171">
        <v>6.2</v>
      </c>
      <c r="H1572" s="170" t="s">
        <v>1053</v>
      </c>
      <c r="I1572" s="171">
        <v>3.95</v>
      </c>
      <c r="J1572" s="169">
        <v>1</v>
      </c>
      <c r="K1572" s="154" cm="1">
        <f t="array" ref="K1572">ROUND(
IF(C1572="Beer",
SUM(LOOKUP(2,1/(SRP!$B$8:$B$10&lt;=E1572)/(SRP!$C$8:$C$10&gt;=E1572),SRP!$D$8:$D$10)*(G1572/100)*(E1572/1000)),
IF(C1572="Spirits",
SUM(LOOKUP(2,1/(SRP!$B$2:$B$7&lt;=E1572)/(SRP!$C$2:$C$7&gt;=E1572),SRP!$D$2:$D$7)*(G1572/100)*(E1572/1000)),
IF(AND(C1572="Wine",D1572="Fortified Wines"),
SUM(LOOKUP(2,1/(SRP!$B$26:$B$29&lt;=E1572)/(SRP!$C$26:$C$29&gt;=E1572),SRP!$D$26:$D$29)*(G1572/100)*(E1572/1000)),
IF(C1572="Wine",
SUM(LOOKUP(2,1/(SRP!$B$21:$B$25&lt;=E1572)/(SRP!$C$21:$C$25&gt;=E1572),SRP!$D$21:$D$25)*(G1572/100)*(E1572/1000)),
IF(AND(C1572="Ready to Drink",D1572="RTD-One Pour Cocktail&gt;7%&lt;=14.5"),
SUM(LOOKUP(2,1/(SRP!$B$16:$B$20&lt;=E1572)/(SRP!$C$16:$C$20&gt;=E1572),SRP!$D$16:$D$20)*(G1572/100)*(E1572/1000)),
IF(C1572="Ready to Drink",
SUM(LOOKUP(2,1/(SRP!$B$11:$B$15&lt;=E1572)/(SRP!$C$11:$C$15&gt;=E1572),SRP!$D$11:$D$15)*(G1572/100)*(E1572/1000)),
0)))))),2)</f>
        <v>2.29</v>
      </c>
      <c r="L1572" s="173" t="str">
        <f t="shared" si="24"/>
        <v>Beer473</v>
      </c>
      <c r="M1572" s="154">
        <f>VLOOKUP(L1572,'Slope %'!C:D,2,0)</f>
        <v>0.12</v>
      </c>
    </row>
    <row r="1573" spans="1:13" x14ac:dyDescent="0.25">
      <c r="A1573" s="169">
        <v>28647</v>
      </c>
      <c r="B1573" s="170" t="s">
        <v>1499</v>
      </c>
      <c r="C1573" s="170" t="s">
        <v>24</v>
      </c>
      <c r="D1573" s="170" t="s">
        <v>34</v>
      </c>
      <c r="E1573" s="170">
        <v>750</v>
      </c>
      <c r="F1573" s="170">
        <v>12</v>
      </c>
      <c r="G1573" s="171">
        <v>12.5</v>
      </c>
      <c r="H1573" s="170" t="s">
        <v>47</v>
      </c>
      <c r="I1573" s="171">
        <v>18.989999999999998</v>
      </c>
      <c r="J1573" s="169">
        <v>1</v>
      </c>
      <c r="K1573" s="154" cm="1">
        <f t="array" ref="K1573">ROUND(
IF(C1573="Beer",
SUM(LOOKUP(2,1/(SRP!$B$8:$B$10&lt;=E1573)/(SRP!$C$8:$C$10&gt;=E1573),SRP!$D$8:$D$10)*(G1573/100)*(E1573/1000)),
IF(C1573="Spirits",
SUM(LOOKUP(2,1/(SRP!$B$2:$B$7&lt;=E1573)/(SRP!$C$2:$C$7&gt;=E1573),SRP!$D$2:$D$7)*(G1573/100)*(E1573/1000)),
IF(AND(C1573="Wine",D1573="Fortified Wines"),
SUM(LOOKUP(2,1/(SRP!$B$26:$B$29&lt;=E1573)/(SRP!$C$26:$C$29&gt;=E1573),SRP!$D$26:$D$29)*(G1573/100)*(E1573/1000)),
IF(C1573="Wine",
SUM(LOOKUP(2,1/(SRP!$B$21:$B$25&lt;=E1573)/(SRP!$C$21:$C$25&gt;=E1573),SRP!$D$21:$D$25)*(G1573/100)*(E1573/1000)),
IF(AND(C1573="Ready to Drink",D1573="RTD-One Pour Cocktail&gt;7%&lt;=14.5"),
SUM(LOOKUP(2,1/(SRP!$B$16:$B$20&lt;=E1573)/(SRP!$C$16:$C$20&gt;=E1573),SRP!$D$16:$D$20)*(G1573/100)*(E1573/1000)),
IF(C1573="Ready to Drink",
SUM(LOOKUP(2,1/(SRP!$B$11:$B$15&lt;=E1573)/(SRP!$C$11:$C$15&gt;=E1573),SRP!$D$11:$D$15)*(G1573/100)*(E1573/1000)),
0)))))),2)</f>
        <v>7.32</v>
      </c>
      <c r="L1573" s="173" t="str">
        <f t="shared" si="24"/>
        <v>Wine750</v>
      </c>
      <c r="M1573" s="154">
        <f>VLOOKUP(L1573,'Slope %'!C:D,2,0)</f>
        <v>0.1</v>
      </c>
    </row>
    <row r="1574" spans="1:13" x14ac:dyDescent="0.25">
      <c r="A1574" s="169">
        <v>28648</v>
      </c>
      <c r="B1574" s="170" t="s">
        <v>1500</v>
      </c>
      <c r="C1574" s="170" t="s">
        <v>24</v>
      </c>
      <c r="D1574" s="170" t="s">
        <v>194</v>
      </c>
      <c r="E1574" s="170">
        <v>750</v>
      </c>
      <c r="F1574" s="170">
        <v>12</v>
      </c>
      <c r="G1574" s="171">
        <v>13.5</v>
      </c>
      <c r="H1574" s="170" t="s">
        <v>47</v>
      </c>
      <c r="I1574" s="171">
        <v>23.99</v>
      </c>
      <c r="J1574" s="169">
        <v>1</v>
      </c>
      <c r="K1574" s="154" cm="1">
        <f t="array" ref="K1574">ROUND(
IF(C1574="Beer",
SUM(LOOKUP(2,1/(SRP!$B$8:$B$10&lt;=E1574)/(SRP!$C$8:$C$10&gt;=E1574),SRP!$D$8:$D$10)*(G1574/100)*(E1574/1000)),
IF(C1574="Spirits",
SUM(LOOKUP(2,1/(SRP!$B$2:$B$7&lt;=E1574)/(SRP!$C$2:$C$7&gt;=E1574),SRP!$D$2:$D$7)*(G1574/100)*(E1574/1000)),
IF(AND(C1574="Wine",D1574="Fortified Wines"),
SUM(LOOKUP(2,1/(SRP!$B$26:$B$29&lt;=E1574)/(SRP!$C$26:$C$29&gt;=E1574),SRP!$D$26:$D$29)*(G1574/100)*(E1574/1000)),
IF(C1574="Wine",
SUM(LOOKUP(2,1/(SRP!$B$21:$B$25&lt;=E1574)/(SRP!$C$21:$C$25&gt;=E1574),SRP!$D$21:$D$25)*(G1574/100)*(E1574/1000)),
IF(AND(C1574="Ready to Drink",D1574="RTD-One Pour Cocktail&gt;7%&lt;=14.5"),
SUM(LOOKUP(2,1/(SRP!$B$16:$B$20&lt;=E1574)/(SRP!$C$16:$C$20&gt;=E1574),SRP!$D$16:$D$20)*(G1574/100)*(E1574/1000)),
IF(C1574="Ready to Drink",
SUM(LOOKUP(2,1/(SRP!$B$11:$B$15&lt;=E1574)/(SRP!$C$11:$C$15&gt;=E1574),SRP!$D$11:$D$15)*(G1574/100)*(E1574/1000)),
0)))))),2)</f>
        <v>7.9</v>
      </c>
      <c r="L1574" s="173" t="str">
        <f t="shared" si="24"/>
        <v>Wine750</v>
      </c>
      <c r="M1574" s="154">
        <f>VLOOKUP(L1574,'Slope %'!C:D,2,0)</f>
        <v>0.1</v>
      </c>
    </row>
    <row r="1575" spans="1:13" x14ac:dyDescent="0.25">
      <c r="A1575" s="169">
        <v>28649</v>
      </c>
      <c r="B1575" s="170" t="s">
        <v>1501</v>
      </c>
      <c r="C1575" s="170" t="s">
        <v>24</v>
      </c>
      <c r="D1575" s="170" t="s">
        <v>66</v>
      </c>
      <c r="E1575" s="170">
        <v>750</v>
      </c>
      <c r="F1575" s="170">
        <v>12</v>
      </c>
      <c r="G1575" s="171">
        <v>13.5</v>
      </c>
      <c r="H1575" s="170" t="s">
        <v>47</v>
      </c>
      <c r="I1575" s="171">
        <v>23.99</v>
      </c>
      <c r="J1575" s="169">
        <v>1</v>
      </c>
      <c r="K1575" s="154" cm="1">
        <f t="array" ref="K1575">ROUND(
IF(C1575="Beer",
SUM(LOOKUP(2,1/(SRP!$B$8:$B$10&lt;=E1575)/(SRP!$C$8:$C$10&gt;=E1575),SRP!$D$8:$D$10)*(G1575/100)*(E1575/1000)),
IF(C1575="Spirits",
SUM(LOOKUP(2,1/(SRP!$B$2:$B$7&lt;=E1575)/(SRP!$C$2:$C$7&gt;=E1575),SRP!$D$2:$D$7)*(G1575/100)*(E1575/1000)),
IF(AND(C1575="Wine",D1575="Fortified Wines"),
SUM(LOOKUP(2,1/(SRP!$B$26:$B$29&lt;=E1575)/(SRP!$C$26:$C$29&gt;=E1575),SRP!$D$26:$D$29)*(G1575/100)*(E1575/1000)),
IF(C1575="Wine",
SUM(LOOKUP(2,1/(SRP!$B$21:$B$25&lt;=E1575)/(SRP!$C$21:$C$25&gt;=E1575),SRP!$D$21:$D$25)*(G1575/100)*(E1575/1000)),
IF(AND(C1575="Ready to Drink",D1575="RTD-One Pour Cocktail&gt;7%&lt;=14.5"),
SUM(LOOKUP(2,1/(SRP!$B$16:$B$20&lt;=E1575)/(SRP!$C$16:$C$20&gt;=E1575),SRP!$D$16:$D$20)*(G1575/100)*(E1575/1000)),
IF(C1575="Ready to Drink",
SUM(LOOKUP(2,1/(SRP!$B$11:$B$15&lt;=E1575)/(SRP!$C$11:$C$15&gt;=E1575),SRP!$D$11:$D$15)*(G1575/100)*(E1575/1000)),
0)))))),2)</f>
        <v>7.9</v>
      </c>
      <c r="L1575" s="173" t="str">
        <f t="shared" si="24"/>
        <v>Wine750</v>
      </c>
      <c r="M1575" s="154">
        <f>VLOOKUP(L1575,'Slope %'!C:D,2,0)</f>
        <v>0.1</v>
      </c>
    </row>
    <row r="1576" spans="1:13" x14ac:dyDescent="0.25">
      <c r="A1576" s="169">
        <v>28666</v>
      </c>
      <c r="B1576" s="170" t="s">
        <v>1502</v>
      </c>
      <c r="C1576" s="170" t="s">
        <v>11</v>
      </c>
      <c r="D1576" s="170" t="s">
        <v>303</v>
      </c>
      <c r="E1576" s="170">
        <v>473</v>
      </c>
      <c r="F1576" s="170">
        <v>24</v>
      </c>
      <c r="G1576" s="171">
        <v>7</v>
      </c>
      <c r="H1576" s="170" t="s">
        <v>982</v>
      </c>
      <c r="I1576" s="171">
        <v>4.4400000000000004</v>
      </c>
      <c r="J1576" s="169">
        <v>1</v>
      </c>
      <c r="K1576" s="154" cm="1">
        <f t="array" ref="K1576">ROUND(
IF(C1576="Beer",
SUM(LOOKUP(2,1/(SRP!$B$8:$B$10&lt;=E1576)/(SRP!$C$8:$C$10&gt;=E1576),SRP!$D$8:$D$10)*(G1576/100)*(E1576/1000)),
IF(C1576="Spirits",
SUM(LOOKUP(2,1/(SRP!$B$2:$B$7&lt;=E1576)/(SRP!$C$2:$C$7&gt;=E1576),SRP!$D$2:$D$7)*(G1576/100)*(E1576/1000)),
IF(AND(C1576="Wine",D1576="Fortified Wines"),
SUM(LOOKUP(2,1/(SRP!$B$26:$B$29&lt;=E1576)/(SRP!$C$26:$C$29&gt;=E1576),SRP!$D$26:$D$29)*(G1576/100)*(E1576/1000)),
IF(C1576="Wine",
SUM(LOOKUP(2,1/(SRP!$B$21:$B$25&lt;=E1576)/(SRP!$C$21:$C$25&gt;=E1576),SRP!$D$21:$D$25)*(G1576/100)*(E1576/1000)),
IF(AND(C1576="Ready to Drink",D1576="RTD-One Pour Cocktail&gt;7%&lt;=14.5"),
SUM(LOOKUP(2,1/(SRP!$B$16:$B$20&lt;=E1576)/(SRP!$C$16:$C$20&gt;=E1576),SRP!$D$16:$D$20)*(G1576/100)*(E1576/1000)),
IF(C1576="Ready to Drink",
SUM(LOOKUP(2,1/(SRP!$B$11:$B$15&lt;=E1576)/(SRP!$C$11:$C$15&gt;=E1576),SRP!$D$11:$D$15)*(G1576/100)*(E1576/1000)),
0)))))),2)</f>
        <v>2.58</v>
      </c>
      <c r="L1576" s="173" t="str">
        <f t="shared" si="24"/>
        <v>Beer473</v>
      </c>
      <c r="M1576" s="154">
        <f>VLOOKUP(L1576,'Slope %'!C:D,2,0)</f>
        <v>0.12</v>
      </c>
    </row>
    <row r="1577" spans="1:13" x14ac:dyDescent="0.25">
      <c r="A1577" s="169">
        <v>28666</v>
      </c>
      <c r="B1577" s="170" t="s">
        <v>1502</v>
      </c>
      <c r="C1577" s="170" t="s">
        <v>11</v>
      </c>
      <c r="D1577" s="170" t="s">
        <v>303</v>
      </c>
      <c r="E1577" s="170">
        <v>473</v>
      </c>
      <c r="F1577" s="170">
        <v>24</v>
      </c>
      <c r="G1577" s="171">
        <v>7</v>
      </c>
      <c r="H1577" s="170" t="s">
        <v>982</v>
      </c>
      <c r="I1577" s="171">
        <v>4.4400000000000004</v>
      </c>
      <c r="J1577" s="169">
        <v>1</v>
      </c>
      <c r="K1577" s="154" cm="1">
        <f t="array" ref="K1577">ROUND(
IF(C1577="Beer",
SUM(LOOKUP(2,1/(SRP!$B$8:$B$10&lt;=E1577)/(SRP!$C$8:$C$10&gt;=E1577),SRP!$D$8:$D$10)*(G1577/100)*(E1577/1000)),
IF(C1577="Spirits",
SUM(LOOKUP(2,1/(SRP!$B$2:$B$7&lt;=E1577)/(SRP!$C$2:$C$7&gt;=E1577),SRP!$D$2:$D$7)*(G1577/100)*(E1577/1000)),
IF(AND(C1577="Wine",D1577="Fortified Wines"),
SUM(LOOKUP(2,1/(SRP!$B$26:$B$29&lt;=E1577)/(SRP!$C$26:$C$29&gt;=E1577),SRP!$D$26:$D$29)*(G1577/100)*(E1577/1000)),
IF(C1577="Wine",
SUM(LOOKUP(2,1/(SRP!$B$21:$B$25&lt;=E1577)/(SRP!$C$21:$C$25&gt;=E1577),SRP!$D$21:$D$25)*(G1577/100)*(E1577/1000)),
IF(AND(C1577="Ready to Drink",D1577="RTD-One Pour Cocktail&gt;7%&lt;=14.5"),
SUM(LOOKUP(2,1/(SRP!$B$16:$B$20&lt;=E1577)/(SRP!$C$16:$C$20&gt;=E1577),SRP!$D$16:$D$20)*(G1577/100)*(E1577/1000)),
IF(C1577="Ready to Drink",
SUM(LOOKUP(2,1/(SRP!$B$11:$B$15&lt;=E1577)/(SRP!$C$11:$C$15&gt;=E1577),SRP!$D$11:$D$15)*(G1577/100)*(E1577/1000)),
0)))))),2)</f>
        <v>2.58</v>
      </c>
      <c r="L1577" s="173" t="str">
        <f t="shared" si="24"/>
        <v>Beer473</v>
      </c>
      <c r="M1577" s="154">
        <f>VLOOKUP(L1577,'Slope %'!C:D,2,0)</f>
        <v>0.12</v>
      </c>
    </row>
    <row r="1578" spans="1:13" x14ac:dyDescent="0.25">
      <c r="A1578" s="169">
        <v>28668</v>
      </c>
      <c r="B1578" s="170" t="s">
        <v>1503</v>
      </c>
      <c r="C1578" s="170" t="s">
        <v>11</v>
      </c>
      <c r="D1578" s="170" t="s">
        <v>267</v>
      </c>
      <c r="E1578" s="170">
        <v>3784</v>
      </c>
      <c r="F1578" s="170">
        <v>3</v>
      </c>
      <c r="G1578" s="171">
        <v>5</v>
      </c>
      <c r="H1578" s="170" t="s">
        <v>982</v>
      </c>
      <c r="I1578" s="171">
        <v>28.99</v>
      </c>
      <c r="J1578" s="169">
        <v>8</v>
      </c>
      <c r="K1578" s="154" cm="1">
        <f t="array" ref="K1578">ROUND(
IF(C1578="Beer",
SUM(LOOKUP(2,1/(SRP!$B$8:$B$10&lt;=E1578)/(SRP!$C$8:$C$10&gt;=E1578),SRP!$D$8:$D$10)*(G1578/100)*(E1578/1000)),
IF(C1578="Spirits",
SUM(LOOKUP(2,1/(SRP!$B$2:$B$7&lt;=E1578)/(SRP!$C$2:$C$7&gt;=E1578),SRP!$D$2:$D$7)*(G1578/100)*(E1578/1000)),
IF(AND(C1578="Wine",D1578="Fortified Wines"),
SUM(LOOKUP(2,1/(SRP!$B$26:$B$29&lt;=E1578)/(SRP!$C$26:$C$29&gt;=E1578),SRP!$D$26:$D$29)*(G1578/100)*(E1578/1000)),
IF(C1578="Wine",
SUM(LOOKUP(2,1/(SRP!$B$21:$B$25&lt;=E1578)/(SRP!$C$21:$C$25&gt;=E1578),SRP!$D$21:$D$25)*(G1578/100)*(E1578/1000)),
IF(AND(C1578="Ready to Drink",D1578="RTD-One Pour Cocktail&gt;7%&lt;=14.5"),
SUM(LOOKUP(2,1/(SRP!$B$16:$B$20&lt;=E1578)/(SRP!$C$16:$C$20&gt;=E1578),SRP!$D$16:$D$20)*(G1578/100)*(E1578/1000)),
IF(C1578="Ready to Drink",
SUM(LOOKUP(2,1/(SRP!$B$11:$B$15&lt;=E1578)/(SRP!$C$11:$C$15&gt;=E1578),SRP!$D$11:$D$15)*(G1578/100)*(E1578/1000)),
0)))))),2)</f>
        <v>14.77</v>
      </c>
      <c r="L1578" s="173" t="str">
        <f t="shared" si="24"/>
        <v>Beer3784</v>
      </c>
      <c r="M1578" s="154">
        <f>VLOOKUP(L1578,'Slope %'!C:D,2,0)</f>
        <v>7.0000000000000007E-2</v>
      </c>
    </row>
    <row r="1579" spans="1:13" x14ac:dyDescent="0.25">
      <c r="A1579" s="169">
        <v>28668</v>
      </c>
      <c r="B1579" s="170" t="s">
        <v>1503</v>
      </c>
      <c r="C1579" s="170" t="s">
        <v>11</v>
      </c>
      <c r="D1579" s="170" t="s">
        <v>267</v>
      </c>
      <c r="E1579" s="170">
        <v>3784</v>
      </c>
      <c r="F1579" s="170">
        <v>3</v>
      </c>
      <c r="G1579" s="171">
        <v>5</v>
      </c>
      <c r="H1579" s="170" t="s">
        <v>982</v>
      </c>
      <c r="I1579" s="171">
        <v>28.99</v>
      </c>
      <c r="J1579" s="169">
        <v>8</v>
      </c>
      <c r="K1579" s="154" cm="1">
        <f t="array" ref="K1579">ROUND(
IF(C1579="Beer",
SUM(LOOKUP(2,1/(SRP!$B$8:$B$10&lt;=E1579)/(SRP!$C$8:$C$10&gt;=E1579),SRP!$D$8:$D$10)*(G1579/100)*(E1579/1000)),
IF(C1579="Spirits",
SUM(LOOKUP(2,1/(SRP!$B$2:$B$7&lt;=E1579)/(SRP!$C$2:$C$7&gt;=E1579),SRP!$D$2:$D$7)*(G1579/100)*(E1579/1000)),
IF(AND(C1579="Wine",D1579="Fortified Wines"),
SUM(LOOKUP(2,1/(SRP!$B$26:$B$29&lt;=E1579)/(SRP!$C$26:$C$29&gt;=E1579),SRP!$D$26:$D$29)*(G1579/100)*(E1579/1000)),
IF(C1579="Wine",
SUM(LOOKUP(2,1/(SRP!$B$21:$B$25&lt;=E1579)/(SRP!$C$21:$C$25&gt;=E1579),SRP!$D$21:$D$25)*(G1579/100)*(E1579/1000)),
IF(AND(C1579="Ready to Drink",D1579="RTD-One Pour Cocktail&gt;7%&lt;=14.5"),
SUM(LOOKUP(2,1/(SRP!$B$16:$B$20&lt;=E1579)/(SRP!$C$16:$C$20&gt;=E1579),SRP!$D$16:$D$20)*(G1579/100)*(E1579/1000)),
IF(C1579="Ready to Drink",
SUM(LOOKUP(2,1/(SRP!$B$11:$B$15&lt;=E1579)/(SRP!$C$11:$C$15&gt;=E1579),SRP!$D$11:$D$15)*(G1579/100)*(E1579/1000)),
0)))))),2)</f>
        <v>14.77</v>
      </c>
      <c r="L1579" s="173" t="str">
        <f t="shared" si="24"/>
        <v>Beer3784</v>
      </c>
      <c r="M1579" s="154">
        <f>VLOOKUP(L1579,'Slope %'!C:D,2,0)</f>
        <v>7.0000000000000007E-2</v>
      </c>
    </row>
    <row r="1580" spans="1:13" x14ac:dyDescent="0.25">
      <c r="A1580" s="169">
        <v>28669</v>
      </c>
      <c r="B1580" s="170" t="s">
        <v>1504</v>
      </c>
      <c r="C1580" s="170" t="s">
        <v>11</v>
      </c>
      <c r="D1580" s="170" t="s">
        <v>303</v>
      </c>
      <c r="E1580" s="170">
        <v>3784</v>
      </c>
      <c r="F1580" s="170">
        <v>3</v>
      </c>
      <c r="G1580" s="171">
        <v>7.1</v>
      </c>
      <c r="H1580" s="170" t="s">
        <v>982</v>
      </c>
      <c r="I1580" s="171">
        <v>29.49</v>
      </c>
      <c r="J1580" s="169">
        <v>8</v>
      </c>
      <c r="K1580" s="154" cm="1">
        <f t="array" ref="K1580">ROUND(
IF(C1580="Beer",
SUM(LOOKUP(2,1/(SRP!$B$8:$B$10&lt;=E1580)/(SRP!$C$8:$C$10&gt;=E1580),SRP!$D$8:$D$10)*(G1580/100)*(E1580/1000)),
IF(C1580="Spirits",
SUM(LOOKUP(2,1/(SRP!$B$2:$B$7&lt;=E1580)/(SRP!$C$2:$C$7&gt;=E1580),SRP!$D$2:$D$7)*(G1580/100)*(E1580/1000)),
IF(AND(C1580="Wine",D1580="Fortified Wines"),
SUM(LOOKUP(2,1/(SRP!$B$26:$B$29&lt;=E1580)/(SRP!$C$26:$C$29&gt;=E1580),SRP!$D$26:$D$29)*(G1580/100)*(E1580/1000)),
IF(C1580="Wine",
SUM(LOOKUP(2,1/(SRP!$B$21:$B$25&lt;=E1580)/(SRP!$C$21:$C$25&gt;=E1580),SRP!$D$21:$D$25)*(G1580/100)*(E1580/1000)),
IF(AND(C1580="Ready to Drink",D1580="RTD-One Pour Cocktail&gt;7%&lt;=14.5"),
SUM(LOOKUP(2,1/(SRP!$B$16:$B$20&lt;=E1580)/(SRP!$C$16:$C$20&gt;=E1580),SRP!$D$16:$D$20)*(G1580/100)*(E1580/1000)),
IF(C1580="Ready to Drink",
SUM(LOOKUP(2,1/(SRP!$B$11:$B$15&lt;=E1580)/(SRP!$C$11:$C$15&gt;=E1580),SRP!$D$11:$D$15)*(G1580/100)*(E1580/1000)),
0)))))),2)</f>
        <v>20.97</v>
      </c>
      <c r="L1580" s="173" t="str">
        <f t="shared" si="24"/>
        <v>Beer3784</v>
      </c>
      <c r="M1580" s="154">
        <f>VLOOKUP(L1580,'Slope %'!C:D,2,0)</f>
        <v>7.0000000000000007E-2</v>
      </c>
    </row>
    <row r="1581" spans="1:13" x14ac:dyDescent="0.25">
      <c r="A1581" s="169">
        <v>28669</v>
      </c>
      <c r="B1581" s="170" t="s">
        <v>1504</v>
      </c>
      <c r="C1581" s="170" t="s">
        <v>11</v>
      </c>
      <c r="D1581" s="170" t="s">
        <v>303</v>
      </c>
      <c r="E1581" s="170">
        <v>3784</v>
      </c>
      <c r="F1581" s="170">
        <v>3</v>
      </c>
      <c r="G1581" s="171">
        <v>7.1</v>
      </c>
      <c r="H1581" s="170" t="s">
        <v>982</v>
      </c>
      <c r="I1581" s="171">
        <v>29.49</v>
      </c>
      <c r="J1581" s="169">
        <v>8</v>
      </c>
      <c r="K1581" s="154" cm="1">
        <f t="array" ref="K1581">ROUND(
IF(C1581="Beer",
SUM(LOOKUP(2,1/(SRP!$B$8:$B$10&lt;=E1581)/(SRP!$C$8:$C$10&gt;=E1581),SRP!$D$8:$D$10)*(G1581/100)*(E1581/1000)),
IF(C1581="Spirits",
SUM(LOOKUP(2,1/(SRP!$B$2:$B$7&lt;=E1581)/(SRP!$C$2:$C$7&gt;=E1581),SRP!$D$2:$D$7)*(G1581/100)*(E1581/1000)),
IF(AND(C1581="Wine",D1581="Fortified Wines"),
SUM(LOOKUP(2,1/(SRP!$B$26:$B$29&lt;=E1581)/(SRP!$C$26:$C$29&gt;=E1581),SRP!$D$26:$D$29)*(G1581/100)*(E1581/1000)),
IF(C1581="Wine",
SUM(LOOKUP(2,1/(SRP!$B$21:$B$25&lt;=E1581)/(SRP!$C$21:$C$25&gt;=E1581),SRP!$D$21:$D$25)*(G1581/100)*(E1581/1000)),
IF(AND(C1581="Ready to Drink",D1581="RTD-One Pour Cocktail&gt;7%&lt;=14.5"),
SUM(LOOKUP(2,1/(SRP!$B$16:$B$20&lt;=E1581)/(SRP!$C$16:$C$20&gt;=E1581),SRP!$D$16:$D$20)*(G1581/100)*(E1581/1000)),
IF(C1581="Ready to Drink",
SUM(LOOKUP(2,1/(SRP!$B$11:$B$15&lt;=E1581)/(SRP!$C$11:$C$15&gt;=E1581),SRP!$D$11:$D$15)*(G1581/100)*(E1581/1000)),
0)))))),2)</f>
        <v>20.97</v>
      </c>
      <c r="L1581" s="173" t="str">
        <f t="shared" si="24"/>
        <v>Beer3784</v>
      </c>
      <c r="M1581" s="154">
        <f>VLOOKUP(L1581,'Slope %'!C:D,2,0)</f>
        <v>7.0000000000000007E-2</v>
      </c>
    </row>
    <row r="1582" spans="1:13" x14ac:dyDescent="0.25">
      <c r="A1582" s="169">
        <v>28683</v>
      </c>
      <c r="B1582" s="170" t="s">
        <v>537</v>
      </c>
      <c r="C1582" s="170" t="s">
        <v>24</v>
      </c>
      <c r="D1582" s="170" t="s">
        <v>162</v>
      </c>
      <c r="E1582" s="170">
        <v>1500</v>
      </c>
      <c r="F1582" s="170">
        <v>1</v>
      </c>
      <c r="G1582" s="171">
        <v>12</v>
      </c>
      <c r="H1582" s="170" t="s">
        <v>35</v>
      </c>
      <c r="I1582" s="171">
        <v>169.98</v>
      </c>
      <c r="J1582" s="169">
        <v>1</v>
      </c>
      <c r="K1582" s="154" cm="1">
        <f t="array" ref="K1582">ROUND(
IF(C1582="Beer",
SUM(LOOKUP(2,1/(SRP!$B$8:$B$10&lt;=E1582)/(SRP!$C$8:$C$10&gt;=E1582),SRP!$D$8:$D$10)*(G1582/100)*(E1582/1000)),
IF(C1582="Spirits",
SUM(LOOKUP(2,1/(SRP!$B$2:$B$7&lt;=E1582)/(SRP!$C$2:$C$7&gt;=E1582),SRP!$D$2:$D$7)*(G1582/100)*(E1582/1000)),
IF(AND(C1582="Wine",D1582="Fortified Wines"),
SUM(LOOKUP(2,1/(SRP!$B$26:$B$29&lt;=E1582)/(SRP!$C$26:$C$29&gt;=E1582),SRP!$D$26:$D$29)*(G1582/100)*(E1582/1000)),
IF(C1582="Wine",
SUM(LOOKUP(2,1/(SRP!$B$21:$B$25&lt;=E1582)/(SRP!$C$21:$C$25&gt;=E1582),SRP!$D$21:$D$25)*(G1582/100)*(E1582/1000)),
IF(AND(C1582="Ready to Drink",D1582="RTD-One Pour Cocktail&gt;7%&lt;=14.5"),
SUM(LOOKUP(2,1/(SRP!$B$16:$B$20&lt;=E1582)/(SRP!$C$16:$C$20&gt;=E1582),SRP!$D$16:$D$20)*(G1582/100)*(E1582/1000)),
IF(C1582="Ready to Drink",
SUM(LOOKUP(2,1/(SRP!$B$11:$B$15&lt;=E1582)/(SRP!$C$11:$C$15&gt;=E1582),SRP!$D$11:$D$15)*(G1582/100)*(E1582/1000)),
0)))))),2)</f>
        <v>14.05</v>
      </c>
      <c r="L1582" s="173" t="str">
        <f t="shared" si="24"/>
        <v>Wine1500</v>
      </c>
      <c r="M1582" s="154">
        <f>VLOOKUP(L1582,'Slope %'!C:D,2,0)</f>
        <v>7.0000000000000007E-2</v>
      </c>
    </row>
    <row r="1583" spans="1:13" x14ac:dyDescent="0.25">
      <c r="A1583" s="169">
        <v>28687</v>
      </c>
      <c r="B1583" s="170" t="s">
        <v>1505</v>
      </c>
      <c r="C1583" s="170" t="s">
        <v>24</v>
      </c>
      <c r="D1583" s="170" t="s">
        <v>25</v>
      </c>
      <c r="E1583" s="170">
        <v>750</v>
      </c>
      <c r="F1583" s="170">
        <v>12</v>
      </c>
      <c r="G1583" s="171">
        <v>11.5</v>
      </c>
      <c r="H1583" s="170" t="s">
        <v>96</v>
      </c>
      <c r="I1583" s="171">
        <v>21.99</v>
      </c>
      <c r="J1583" s="169">
        <v>1</v>
      </c>
      <c r="K1583" s="154" cm="1">
        <f t="array" ref="K1583">ROUND(
IF(C1583="Beer",
SUM(LOOKUP(2,1/(SRP!$B$8:$B$10&lt;=E1583)/(SRP!$C$8:$C$10&gt;=E1583),SRP!$D$8:$D$10)*(G1583/100)*(E1583/1000)),
IF(C1583="Spirits",
SUM(LOOKUP(2,1/(SRP!$B$2:$B$7&lt;=E1583)/(SRP!$C$2:$C$7&gt;=E1583),SRP!$D$2:$D$7)*(G1583/100)*(E1583/1000)),
IF(AND(C1583="Wine",D1583="Fortified Wines"),
SUM(LOOKUP(2,1/(SRP!$B$26:$B$29&lt;=E1583)/(SRP!$C$26:$C$29&gt;=E1583),SRP!$D$26:$D$29)*(G1583/100)*(E1583/1000)),
IF(C1583="Wine",
SUM(LOOKUP(2,1/(SRP!$B$21:$B$25&lt;=E1583)/(SRP!$C$21:$C$25&gt;=E1583),SRP!$D$21:$D$25)*(G1583/100)*(E1583/1000)),
IF(AND(C1583="Ready to Drink",D1583="RTD-One Pour Cocktail&gt;7%&lt;=14.5"),
SUM(LOOKUP(2,1/(SRP!$B$16:$B$20&lt;=E1583)/(SRP!$C$16:$C$20&gt;=E1583),SRP!$D$16:$D$20)*(G1583/100)*(E1583/1000)),
IF(C1583="Ready to Drink",
SUM(LOOKUP(2,1/(SRP!$B$11:$B$15&lt;=E1583)/(SRP!$C$11:$C$15&gt;=E1583),SRP!$D$11:$D$15)*(G1583/100)*(E1583/1000)),
0)))))),2)</f>
        <v>6.73</v>
      </c>
      <c r="L1583" s="173" t="str">
        <f t="shared" si="24"/>
        <v>Wine750</v>
      </c>
      <c r="M1583" s="154">
        <f>VLOOKUP(L1583,'Slope %'!C:D,2,0)</f>
        <v>0.1</v>
      </c>
    </row>
    <row r="1584" spans="1:13" x14ac:dyDescent="0.25">
      <c r="A1584" s="169">
        <v>28688</v>
      </c>
      <c r="B1584" s="170" t="s">
        <v>1506</v>
      </c>
      <c r="C1584" s="170" t="s">
        <v>24</v>
      </c>
      <c r="D1584" s="170" t="s">
        <v>611</v>
      </c>
      <c r="E1584" s="170">
        <v>750</v>
      </c>
      <c r="F1584" s="170">
        <v>6</v>
      </c>
      <c r="G1584" s="171">
        <v>13</v>
      </c>
      <c r="H1584" s="170" t="s">
        <v>774</v>
      </c>
      <c r="I1584" s="171">
        <v>17.989999999999998</v>
      </c>
      <c r="J1584" s="169">
        <v>1</v>
      </c>
      <c r="K1584" s="154" cm="1">
        <f t="array" ref="K1584">ROUND(
IF(C1584="Beer",
SUM(LOOKUP(2,1/(SRP!$B$8:$B$10&lt;=E1584)/(SRP!$C$8:$C$10&gt;=E1584),SRP!$D$8:$D$10)*(G1584/100)*(E1584/1000)),
IF(C1584="Spirits",
SUM(LOOKUP(2,1/(SRP!$B$2:$B$7&lt;=E1584)/(SRP!$C$2:$C$7&gt;=E1584),SRP!$D$2:$D$7)*(G1584/100)*(E1584/1000)),
IF(AND(C1584="Wine",D1584="Fortified Wines"),
SUM(LOOKUP(2,1/(SRP!$B$26:$B$29&lt;=E1584)/(SRP!$C$26:$C$29&gt;=E1584),SRP!$D$26:$D$29)*(G1584/100)*(E1584/1000)),
IF(C1584="Wine",
SUM(LOOKUP(2,1/(SRP!$B$21:$B$25&lt;=E1584)/(SRP!$C$21:$C$25&gt;=E1584),SRP!$D$21:$D$25)*(G1584/100)*(E1584/1000)),
IF(AND(C1584="Ready to Drink",D1584="RTD-One Pour Cocktail&gt;7%&lt;=14.5"),
SUM(LOOKUP(2,1/(SRP!$B$16:$B$20&lt;=E1584)/(SRP!$C$16:$C$20&gt;=E1584),SRP!$D$16:$D$20)*(G1584/100)*(E1584/1000)),
IF(C1584="Ready to Drink",
SUM(LOOKUP(2,1/(SRP!$B$11:$B$15&lt;=E1584)/(SRP!$C$11:$C$15&gt;=E1584),SRP!$D$11:$D$15)*(G1584/100)*(E1584/1000)),
0)))))),2)</f>
        <v>7.61</v>
      </c>
      <c r="L1584" s="173" t="str">
        <f t="shared" si="24"/>
        <v>Wine750</v>
      </c>
      <c r="M1584" s="154">
        <f>VLOOKUP(L1584,'Slope %'!C:D,2,0)</f>
        <v>0.1</v>
      </c>
    </row>
    <row r="1585" spans="1:13" x14ac:dyDescent="0.25">
      <c r="A1585" s="169">
        <v>28704</v>
      </c>
      <c r="B1585" s="170" t="s">
        <v>1507</v>
      </c>
      <c r="C1585" s="170" t="s">
        <v>15</v>
      </c>
      <c r="D1585" s="170" t="s">
        <v>252</v>
      </c>
      <c r="E1585" s="170">
        <v>750</v>
      </c>
      <c r="F1585" s="170">
        <v>12</v>
      </c>
      <c r="G1585" s="171">
        <v>35</v>
      </c>
      <c r="H1585" s="170" t="s">
        <v>20</v>
      </c>
      <c r="I1585" s="171">
        <v>47.99</v>
      </c>
      <c r="J1585" s="169">
        <v>1</v>
      </c>
      <c r="K1585" s="154" cm="1">
        <f t="array" ref="K1585">ROUND(
IF(C1585="Beer",
SUM(LOOKUP(2,1/(SRP!$B$8:$B$10&lt;=E1585)/(SRP!$C$8:$C$10&gt;=E1585),SRP!$D$8:$D$10)*(G1585/100)*(E1585/1000)),
IF(C1585="Spirits",
SUM(LOOKUP(2,1/(SRP!$B$2:$B$7&lt;=E1585)/(SRP!$C$2:$C$7&gt;=E1585),SRP!$D$2:$D$7)*(G1585/100)*(E1585/1000)),
IF(AND(C1585="Wine",D1585="Fortified Wines"),
SUM(LOOKUP(2,1/(SRP!$B$26:$B$29&lt;=E1585)/(SRP!$C$26:$C$29&gt;=E1585),SRP!$D$26:$D$29)*(G1585/100)*(E1585/1000)),
IF(C1585="Wine",
SUM(LOOKUP(2,1/(SRP!$B$21:$B$25&lt;=E1585)/(SRP!$C$21:$C$25&gt;=E1585),SRP!$D$21:$D$25)*(G1585/100)*(E1585/1000)),
IF(AND(C1585="Ready to Drink",D1585="RTD-One Pour Cocktail&gt;7%&lt;=14.5"),
SUM(LOOKUP(2,1/(SRP!$B$16:$B$20&lt;=E1585)/(SRP!$C$16:$C$20&gt;=E1585),SRP!$D$16:$D$20)*(G1585/100)*(E1585/1000)),
IF(C1585="Ready to Drink",
SUM(LOOKUP(2,1/(SRP!$B$11:$B$15&lt;=E1585)/(SRP!$C$11:$C$15&gt;=E1585),SRP!$D$11:$D$15)*(G1585/100)*(E1585/1000)),
0)))))),2)</f>
        <v>20.49</v>
      </c>
      <c r="L1585" s="173" t="str">
        <f t="shared" si="24"/>
        <v>Spirits750</v>
      </c>
      <c r="M1585" s="154">
        <f>VLOOKUP(L1585,'Slope %'!C:D,2,0)</f>
        <v>7.0000000000000007E-2</v>
      </c>
    </row>
    <row r="1586" spans="1:13" x14ac:dyDescent="0.25">
      <c r="A1586" s="169">
        <v>28739</v>
      </c>
      <c r="B1586" s="170" t="s">
        <v>1508</v>
      </c>
      <c r="C1586" s="170" t="s">
        <v>24</v>
      </c>
      <c r="D1586" s="170" t="s">
        <v>68</v>
      </c>
      <c r="E1586" s="170">
        <v>750</v>
      </c>
      <c r="F1586" s="170">
        <v>12</v>
      </c>
      <c r="G1586" s="171">
        <v>14</v>
      </c>
      <c r="H1586" s="170" t="s">
        <v>73</v>
      </c>
      <c r="I1586" s="171">
        <v>20.99</v>
      </c>
      <c r="J1586" s="169">
        <v>1</v>
      </c>
      <c r="K1586" s="154" cm="1">
        <f t="array" ref="K1586">ROUND(
IF(C1586="Beer",
SUM(LOOKUP(2,1/(SRP!$B$8:$B$10&lt;=E1586)/(SRP!$C$8:$C$10&gt;=E1586),SRP!$D$8:$D$10)*(G1586/100)*(E1586/1000)),
IF(C1586="Spirits",
SUM(LOOKUP(2,1/(SRP!$B$2:$B$7&lt;=E1586)/(SRP!$C$2:$C$7&gt;=E1586),SRP!$D$2:$D$7)*(G1586/100)*(E1586/1000)),
IF(AND(C1586="Wine",D1586="Fortified Wines"),
SUM(LOOKUP(2,1/(SRP!$B$26:$B$29&lt;=E1586)/(SRP!$C$26:$C$29&gt;=E1586),SRP!$D$26:$D$29)*(G1586/100)*(E1586/1000)),
IF(C1586="Wine",
SUM(LOOKUP(2,1/(SRP!$B$21:$B$25&lt;=E1586)/(SRP!$C$21:$C$25&gt;=E1586),SRP!$D$21:$D$25)*(G1586/100)*(E1586/1000)),
IF(AND(C1586="Ready to Drink",D1586="RTD-One Pour Cocktail&gt;7%&lt;=14.5"),
SUM(LOOKUP(2,1/(SRP!$B$16:$B$20&lt;=E1586)/(SRP!$C$16:$C$20&gt;=E1586),SRP!$D$16:$D$20)*(G1586/100)*(E1586/1000)),
IF(C1586="Ready to Drink",
SUM(LOOKUP(2,1/(SRP!$B$11:$B$15&lt;=E1586)/(SRP!$C$11:$C$15&gt;=E1586),SRP!$D$11:$D$15)*(G1586/100)*(E1586/1000)),
0)))))),2)</f>
        <v>8.1999999999999993</v>
      </c>
      <c r="L1586" s="173" t="str">
        <f t="shared" si="24"/>
        <v>Wine750</v>
      </c>
      <c r="M1586" s="154">
        <f>VLOOKUP(L1586,'Slope %'!C:D,2,0)</f>
        <v>0.1</v>
      </c>
    </row>
    <row r="1587" spans="1:13" x14ac:dyDescent="0.25">
      <c r="A1587" s="169">
        <v>28747</v>
      </c>
      <c r="B1587" s="170" t="s">
        <v>1509</v>
      </c>
      <c r="C1587" s="170" t="s">
        <v>24</v>
      </c>
      <c r="D1587" s="170" t="s">
        <v>34</v>
      </c>
      <c r="E1587" s="170">
        <v>3000</v>
      </c>
      <c r="F1587" s="170">
        <v>4</v>
      </c>
      <c r="G1587" s="171">
        <v>14</v>
      </c>
      <c r="H1587" s="170" t="s">
        <v>22</v>
      </c>
      <c r="I1587" s="171">
        <v>48.99</v>
      </c>
      <c r="J1587" s="169">
        <v>1</v>
      </c>
      <c r="K1587" s="154" cm="1">
        <f t="array" ref="K1587">ROUND(
IF(C1587="Beer",
SUM(LOOKUP(2,1/(SRP!$B$8:$B$10&lt;=E1587)/(SRP!$C$8:$C$10&gt;=E1587),SRP!$D$8:$D$10)*(G1587/100)*(E1587/1000)),
IF(C1587="Spirits",
SUM(LOOKUP(2,1/(SRP!$B$2:$B$7&lt;=E1587)/(SRP!$C$2:$C$7&gt;=E1587),SRP!$D$2:$D$7)*(G1587/100)*(E1587/1000)),
IF(AND(C1587="Wine",D1587="Fortified Wines"),
SUM(LOOKUP(2,1/(SRP!$B$26:$B$29&lt;=E1587)/(SRP!$C$26:$C$29&gt;=E1587),SRP!$D$26:$D$29)*(G1587/100)*(E1587/1000)),
IF(C1587="Wine",
SUM(LOOKUP(2,1/(SRP!$B$21:$B$25&lt;=E1587)/(SRP!$C$21:$C$25&gt;=E1587),SRP!$D$21:$D$25)*(G1587/100)*(E1587/1000)),
IF(AND(C1587="Ready to Drink",D1587="RTD-One Pour Cocktail&gt;7%&lt;=14.5"),
SUM(LOOKUP(2,1/(SRP!$B$16:$B$20&lt;=E1587)/(SRP!$C$16:$C$20&gt;=E1587),SRP!$D$16:$D$20)*(G1587/100)*(E1587/1000)),
IF(C1587="Ready to Drink",
SUM(LOOKUP(2,1/(SRP!$B$11:$B$15&lt;=E1587)/(SRP!$C$11:$C$15&gt;=E1587),SRP!$D$11:$D$15)*(G1587/100)*(E1587/1000)),
0)))))),2)</f>
        <v>32.79</v>
      </c>
      <c r="L1587" s="173" t="str">
        <f t="shared" si="24"/>
        <v>Wine3000</v>
      </c>
      <c r="M1587" s="154">
        <f>VLOOKUP(L1587,'Slope %'!C:D,2,0)</f>
        <v>0.05</v>
      </c>
    </row>
    <row r="1588" spans="1:13" x14ac:dyDescent="0.25">
      <c r="A1588" s="169">
        <v>28756</v>
      </c>
      <c r="B1588" s="170" t="s">
        <v>1510</v>
      </c>
      <c r="C1588" s="170" t="s">
        <v>24</v>
      </c>
      <c r="D1588" s="170" t="s">
        <v>382</v>
      </c>
      <c r="E1588" s="170">
        <v>750</v>
      </c>
      <c r="F1588" s="170">
        <v>6</v>
      </c>
      <c r="G1588" s="171">
        <v>14.5</v>
      </c>
      <c r="H1588" s="170" t="s">
        <v>1511</v>
      </c>
      <c r="I1588" s="171">
        <v>29.24</v>
      </c>
      <c r="J1588" s="169">
        <v>1</v>
      </c>
      <c r="K1588" s="154" cm="1">
        <f t="array" ref="K1588">ROUND(
IF(C1588="Beer",
SUM(LOOKUP(2,1/(SRP!$B$8:$B$10&lt;=E1588)/(SRP!$C$8:$C$10&gt;=E1588),SRP!$D$8:$D$10)*(G1588/100)*(E1588/1000)),
IF(C1588="Spirits",
SUM(LOOKUP(2,1/(SRP!$B$2:$B$7&lt;=E1588)/(SRP!$C$2:$C$7&gt;=E1588),SRP!$D$2:$D$7)*(G1588/100)*(E1588/1000)),
IF(AND(C1588="Wine",D1588="Fortified Wines"),
SUM(LOOKUP(2,1/(SRP!$B$26:$B$29&lt;=E1588)/(SRP!$C$26:$C$29&gt;=E1588),SRP!$D$26:$D$29)*(G1588/100)*(E1588/1000)),
IF(C1588="Wine",
SUM(LOOKUP(2,1/(SRP!$B$21:$B$25&lt;=E1588)/(SRP!$C$21:$C$25&gt;=E1588),SRP!$D$21:$D$25)*(G1588/100)*(E1588/1000)),
IF(AND(C1588="Ready to Drink",D1588="RTD-One Pour Cocktail&gt;7%&lt;=14.5"),
SUM(LOOKUP(2,1/(SRP!$B$16:$B$20&lt;=E1588)/(SRP!$C$16:$C$20&gt;=E1588),SRP!$D$16:$D$20)*(G1588/100)*(E1588/1000)),
IF(C1588="Ready to Drink",
SUM(LOOKUP(2,1/(SRP!$B$11:$B$15&lt;=E1588)/(SRP!$C$11:$C$15&gt;=E1588),SRP!$D$11:$D$15)*(G1588/100)*(E1588/1000)),
0)))))),2)</f>
        <v>8.49</v>
      </c>
      <c r="L1588" s="173" t="str">
        <f t="shared" si="24"/>
        <v>Wine750</v>
      </c>
      <c r="M1588" s="154">
        <f>VLOOKUP(L1588,'Slope %'!C:D,2,0)</f>
        <v>0.1</v>
      </c>
    </row>
    <row r="1589" spans="1:13" x14ac:dyDescent="0.25">
      <c r="A1589" s="169">
        <v>28766</v>
      </c>
      <c r="B1589" s="170" t="s">
        <v>1512</v>
      </c>
      <c r="C1589" s="170" t="s">
        <v>15</v>
      </c>
      <c r="D1589" s="170" t="s">
        <v>1271</v>
      </c>
      <c r="E1589" s="170">
        <v>700</v>
      </c>
      <c r="F1589" s="170">
        <v>6</v>
      </c>
      <c r="G1589" s="171">
        <v>40</v>
      </c>
      <c r="H1589" s="170" t="s">
        <v>1513</v>
      </c>
      <c r="I1589" s="171">
        <v>99.99</v>
      </c>
      <c r="J1589" s="169">
        <v>1</v>
      </c>
      <c r="K1589" s="154" cm="1">
        <f t="array" ref="K1589">ROUND(
IF(C1589="Beer",
SUM(LOOKUP(2,1/(SRP!$B$8:$B$10&lt;=E1589)/(SRP!$C$8:$C$10&gt;=E1589),SRP!$D$8:$D$10)*(G1589/100)*(E1589/1000)),
IF(C1589="Spirits",
SUM(LOOKUP(2,1/(SRP!$B$2:$B$7&lt;=E1589)/(SRP!$C$2:$C$7&gt;=E1589),SRP!$D$2:$D$7)*(G1589/100)*(E1589/1000)),
IF(AND(C1589="Wine",D1589="Fortified Wines"),
SUM(LOOKUP(2,1/(SRP!$B$26:$B$29&lt;=E1589)/(SRP!$C$26:$C$29&gt;=E1589),SRP!$D$26:$D$29)*(G1589/100)*(E1589/1000)),
IF(C1589="Wine",
SUM(LOOKUP(2,1/(SRP!$B$21:$B$25&lt;=E1589)/(SRP!$C$21:$C$25&gt;=E1589),SRP!$D$21:$D$25)*(G1589/100)*(E1589/1000)),
IF(AND(C1589="Ready to Drink",D1589="RTD-One Pour Cocktail&gt;7%&lt;=14.5"),
SUM(LOOKUP(2,1/(SRP!$B$16:$B$20&lt;=E1589)/(SRP!$C$16:$C$20&gt;=E1589),SRP!$D$16:$D$20)*(G1589/100)*(E1589/1000)),
IF(C1589="Ready to Drink",
SUM(LOOKUP(2,1/(SRP!$B$11:$B$15&lt;=E1589)/(SRP!$C$11:$C$15&gt;=E1589),SRP!$D$11:$D$15)*(G1589/100)*(E1589/1000)),
0)))))),2)</f>
        <v>21.86</v>
      </c>
      <c r="L1589" s="173" t="str">
        <f t="shared" si="24"/>
        <v>Spirits700</v>
      </c>
      <c r="M1589" s="154">
        <f>VLOOKUP(L1589,'Slope %'!C:D,2,0)</f>
        <v>7.0000000000000007E-2</v>
      </c>
    </row>
    <row r="1590" spans="1:13" x14ac:dyDescent="0.25">
      <c r="A1590" s="169">
        <v>28818</v>
      </c>
      <c r="B1590" s="170" t="s">
        <v>1514</v>
      </c>
      <c r="C1590" s="170" t="s">
        <v>11</v>
      </c>
      <c r="D1590" s="170" t="s">
        <v>303</v>
      </c>
      <c r="E1590" s="170">
        <v>5325</v>
      </c>
      <c r="F1590" s="170">
        <v>1</v>
      </c>
      <c r="G1590" s="171">
        <v>6.4</v>
      </c>
      <c r="H1590" s="170" t="s">
        <v>285</v>
      </c>
      <c r="I1590" s="171">
        <v>26.79</v>
      </c>
      <c r="J1590" s="169">
        <v>15</v>
      </c>
      <c r="K1590" s="154" cm="1">
        <f t="array" ref="K1590">ROUND(
IF(C1590="Beer",
SUM(LOOKUP(2,1/(SRP!$B$8:$B$10&lt;=E1590)/(SRP!$C$8:$C$10&gt;=E1590),SRP!$D$8:$D$10)*(G1590/100)*(E1590/1000)),
IF(C1590="Spirits",
SUM(LOOKUP(2,1/(SRP!$B$2:$B$7&lt;=E1590)/(SRP!$C$2:$C$7&gt;=E1590),SRP!$D$2:$D$7)*(G1590/100)*(E1590/1000)),
IF(AND(C1590="Wine",D1590="Fortified Wines"),
SUM(LOOKUP(2,1/(SRP!$B$26:$B$29&lt;=E1590)/(SRP!$C$26:$C$29&gt;=E1590),SRP!$D$26:$D$29)*(G1590/100)*(E1590/1000)),
IF(C1590="Wine",
SUM(LOOKUP(2,1/(SRP!$B$21:$B$25&lt;=E1590)/(SRP!$C$21:$C$25&gt;=E1590),SRP!$D$21:$D$25)*(G1590/100)*(E1590/1000)),
IF(AND(C1590="Ready to Drink",D1590="RTD-One Pour Cocktail&gt;7%&lt;=14.5"),
SUM(LOOKUP(2,1/(SRP!$B$16:$B$20&lt;=E1590)/(SRP!$C$16:$C$20&gt;=E1590),SRP!$D$16:$D$20)*(G1590/100)*(E1590/1000)),
IF(C1590="Ready to Drink",
SUM(LOOKUP(2,1/(SRP!$B$11:$B$15&lt;=E1590)/(SRP!$C$11:$C$15&gt;=E1590),SRP!$D$11:$D$15)*(G1590/100)*(E1590/1000)),
0)))))),2)</f>
        <v>26.61</v>
      </c>
      <c r="L1590" s="173" t="str">
        <f t="shared" si="24"/>
        <v>Beer5325</v>
      </c>
      <c r="M1590" s="154">
        <f>VLOOKUP(L1590,'Slope %'!C:D,2,0)</f>
        <v>0.05</v>
      </c>
    </row>
    <row r="1591" spans="1:13" x14ac:dyDescent="0.25">
      <c r="A1591" s="169">
        <v>28818</v>
      </c>
      <c r="B1591" s="170" t="s">
        <v>1514</v>
      </c>
      <c r="C1591" s="170" t="s">
        <v>11</v>
      </c>
      <c r="D1591" s="170" t="s">
        <v>303</v>
      </c>
      <c r="E1591" s="170">
        <v>5325</v>
      </c>
      <c r="F1591" s="170">
        <v>1</v>
      </c>
      <c r="G1591" s="171">
        <v>6.4</v>
      </c>
      <c r="H1591" s="170" t="s">
        <v>285</v>
      </c>
      <c r="I1591" s="171">
        <v>26.79</v>
      </c>
      <c r="J1591" s="169">
        <v>15</v>
      </c>
      <c r="K1591" s="154" cm="1">
        <f t="array" ref="K1591">ROUND(
IF(C1591="Beer",
SUM(LOOKUP(2,1/(SRP!$B$8:$B$10&lt;=E1591)/(SRP!$C$8:$C$10&gt;=E1591),SRP!$D$8:$D$10)*(G1591/100)*(E1591/1000)),
IF(C1591="Spirits",
SUM(LOOKUP(2,1/(SRP!$B$2:$B$7&lt;=E1591)/(SRP!$C$2:$C$7&gt;=E1591),SRP!$D$2:$D$7)*(G1591/100)*(E1591/1000)),
IF(AND(C1591="Wine",D1591="Fortified Wines"),
SUM(LOOKUP(2,1/(SRP!$B$26:$B$29&lt;=E1591)/(SRP!$C$26:$C$29&gt;=E1591),SRP!$D$26:$D$29)*(G1591/100)*(E1591/1000)),
IF(C1591="Wine",
SUM(LOOKUP(2,1/(SRP!$B$21:$B$25&lt;=E1591)/(SRP!$C$21:$C$25&gt;=E1591),SRP!$D$21:$D$25)*(G1591/100)*(E1591/1000)),
IF(AND(C1591="Ready to Drink",D1591="RTD-One Pour Cocktail&gt;7%&lt;=14.5"),
SUM(LOOKUP(2,1/(SRP!$B$16:$B$20&lt;=E1591)/(SRP!$C$16:$C$20&gt;=E1591),SRP!$D$16:$D$20)*(G1591/100)*(E1591/1000)),
IF(C1591="Ready to Drink",
SUM(LOOKUP(2,1/(SRP!$B$11:$B$15&lt;=E1591)/(SRP!$C$11:$C$15&gt;=E1591),SRP!$D$11:$D$15)*(G1591/100)*(E1591/1000)),
0)))))),2)</f>
        <v>26.61</v>
      </c>
      <c r="L1591" s="173" t="str">
        <f t="shared" si="24"/>
        <v>Beer5325</v>
      </c>
      <c r="M1591" s="154">
        <f>VLOOKUP(L1591,'Slope %'!C:D,2,0)</f>
        <v>0.05</v>
      </c>
    </row>
    <row r="1592" spans="1:13" x14ac:dyDescent="0.25">
      <c r="A1592" s="169">
        <v>28835</v>
      </c>
      <c r="B1592" s="170" t="s">
        <v>1515</v>
      </c>
      <c r="C1592" s="170" t="s">
        <v>1065</v>
      </c>
      <c r="D1592" s="170" t="s">
        <v>1066</v>
      </c>
      <c r="E1592" s="170">
        <v>750</v>
      </c>
      <c r="F1592" s="170">
        <v>12</v>
      </c>
      <c r="G1592" s="171">
        <v>0.5</v>
      </c>
      <c r="H1592" s="170" t="s">
        <v>1516</v>
      </c>
      <c r="I1592" s="171">
        <v>9.7899999999999991</v>
      </c>
      <c r="J1592" s="169">
        <v>1</v>
      </c>
      <c r="K1592" s="154" cm="1">
        <f t="array" ref="K1592">ROUND(
IF(C1592="Beer",
SUM(LOOKUP(2,1/(SRP!$B$8:$B$10&lt;=E1592)/(SRP!$C$8:$C$10&gt;=E1592),SRP!$D$8:$D$10)*(G1592/100)*(E1592/1000)),
IF(C1592="Spirits",
SUM(LOOKUP(2,1/(SRP!$B$2:$B$7&lt;=E1592)/(SRP!$C$2:$C$7&gt;=E1592),SRP!$D$2:$D$7)*(G1592/100)*(E1592/1000)),
IF(AND(C1592="Wine",D1592="Fortified Wines"),
SUM(LOOKUP(2,1/(SRP!$B$26:$B$29&lt;=E1592)/(SRP!$C$26:$C$29&gt;=E1592),SRP!$D$26:$D$29)*(G1592/100)*(E1592/1000)),
IF(C1592="Wine",
SUM(LOOKUP(2,1/(SRP!$B$21:$B$25&lt;=E1592)/(SRP!$C$21:$C$25&gt;=E1592),SRP!$D$21:$D$25)*(G1592/100)*(E1592/1000)),
IF(AND(C1592="Ready to Drink",D1592="RTD-One Pour Cocktail&gt;7%&lt;=14.5"),
SUM(LOOKUP(2,1/(SRP!$B$16:$B$20&lt;=E1592)/(SRP!$C$16:$C$20&gt;=E1592),SRP!$D$16:$D$20)*(G1592/100)*(E1592/1000)),
IF(C1592="Ready to Drink",
SUM(LOOKUP(2,1/(SRP!$B$11:$B$15&lt;=E1592)/(SRP!$C$11:$C$15&gt;=E1592),SRP!$D$11:$D$15)*(G1592/100)*(E1592/1000)),
0)))))),2)</f>
        <v>0</v>
      </c>
      <c r="L1592" s="173" t="str">
        <f t="shared" si="24"/>
        <v>Dealcoholized750</v>
      </c>
      <c r="M1592" s="154" t="e">
        <f>VLOOKUP(L1592,'Slope %'!C:D,2,0)</f>
        <v>#N/A</v>
      </c>
    </row>
    <row r="1593" spans="1:13" x14ac:dyDescent="0.25">
      <c r="A1593" s="169">
        <v>28859</v>
      </c>
      <c r="B1593" s="170" t="s">
        <v>1517</v>
      </c>
      <c r="C1593" s="170" t="s">
        <v>24</v>
      </c>
      <c r="D1593" s="170" t="s">
        <v>68</v>
      </c>
      <c r="E1593" s="170">
        <v>750</v>
      </c>
      <c r="F1593" s="170">
        <v>12</v>
      </c>
      <c r="G1593" s="171">
        <v>14.5</v>
      </c>
      <c r="H1593" s="170" t="s">
        <v>177</v>
      </c>
      <c r="I1593" s="171">
        <v>30.99</v>
      </c>
      <c r="J1593" s="169">
        <v>1</v>
      </c>
      <c r="K1593" s="154" cm="1">
        <f t="array" ref="K1593">ROUND(
IF(C1593="Beer",
SUM(LOOKUP(2,1/(SRP!$B$8:$B$10&lt;=E1593)/(SRP!$C$8:$C$10&gt;=E1593),SRP!$D$8:$D$10)*(G1593/100)*(E1593/1000)),
IF(C1593="Spirits",
SUM(LOOKUP(2,1/(SRP!$B$2:$B$7&lt;=E1593)/(SRP!$C$2:$C$7&gt;=E1593),SRP!$D$2:$D$7)*(G1593/100)*(E1593/1000)),
IF(AND(C1593="Wine",D1593="Fortified Wines"),
SUM(LOOKUP(2,1/(SRP!$B$26:$B$29&lt;=E1593)/(SRP!$C$26:$C$29&gt;=E1593),SRP!$D$26:$D$29)*(G1593/100)*(E1593/1000)),
IF(C1593="Wine",
SUM(LOOKUP(2,1/(SRP!$B$21:$B$25&lt;=E1593)/(SRP!$C$21:$C$25&gt;=E1593),SRP!$D$21:$D$25)*(G1593/100)*(E1593/1000)),
IF(AND(C1593="Ready to Drink",D1593="RTD-One Pour Cocktail&gt;7%&lt;=14.5"),
SUM(LOOKUP(2,1/(SRP!$B$16:$B$20&lt;=E1593)/(SRP!$C$16:$C$20&gt;=E1593),SRP!$D$16:$D$20)*(G1593/100)*(E1593/1000)),
IF(C1593="Ready to Drink",
SUM(LOOKUP(2,1/(SRP!$B$11:$B$15&lt;=E1593)/(SRP!$C$11:$C$15&gt;=E1593),SRP!$D$11:$D$15)*(G1593/100)*(E1593/1000)),
0)))))),2)</f>
        <v>8.49</v>
      </c>
      <c r="L1593" s="173" t="str">
        <f t="shared" si="24"/>
        <v>Wine750</v>
      </c>
      <c r="M1593" s="154">
        <f>VLOOKUP(L1593,'Slope %'!C:D,2,0)</f>
        <v>0.1</v>
      </c>
    </row>
    <row r="1594" spans="1:13" x14ac:dyDescent="0.25">
      <c r="A1594" s="169">
        <v>28868</v>
      </c>
      <c r="B1594" s="170" t="s">
        <v>1518</v>
      </c>
      <c r="C1594" s="170" t="s">
        <v>15</v>
      </c>
      <c r="D1594" s="170" t="s">
        <v>215</v>
      </c>
      <c r="E1594" s="170">
        <v>750</v>
      </c>
      <c r="F1594" s="170">
        <v>6</v>
      </c>
      <c r="G1594" s="171">
        <v>40</v>
      </c>
      <c r="H1594" s="170" t="s">
        <v>342</v>
      </c>
      <c r="I1594" s="171">
        <v>149.99</v>
      </c>
      <c r="J1594" s="169">
        <v>1</v>
      </c>
      <c r="K1594" s="154" cm="1">
        <f t="array" ref="K1594">ROUND(
IF(C1594="Beer",
SUM(LOOKUP(2,1/(SRP!$B$8:$B$10&lt;=E1594)/(SRP!$C$8:$C$10&gt;=E1594),SRP!$D$8:$D$10)*(G1594/100)*(E1594/1000)),
IF(C1594="Spirits",
SUM(LOOKUP(2,1/(SRP!$B$2:$B$7&lt;=E1594)/(SRP!$C$2:$C$7&gt;=E1594),SRP!$D$2:$D$7)*(G1594/100)*(E1594/1000)),
IF(AND(C1594="Wine",D1594="Fortified Wines"),
SUM(LOOKUP(2,1/(SRP!$B$26:$B$29&lt;=E1594)/(SRP!$C$26:$C$29&gt;=E1594),SRP!$D$26:$D$29)*(G1594/100)*(E1594/1000)),
IF(C1594="Wine",
SUM(LOOKUP(2,1/(SRP!$B$21:$B$25&lt;=E1594)/(SRP!$C$21:$C$25&gt;=E1594),SRP!$D$21:$D$25)*(G1594/100)*(E1594/1000)),
IF(AND(C1594="Ready to Drink",D1594="RTD-One Pour Cocktail&gt;7%&lt;=14.5"),
SUM(LOOKUP(2,1/(SRP!$B$16:$B$20&lt;=E1594)/(SRP!$C$16:$C$20&gt;=E1594),SRP!$D$16:$D$20)*(G1594/100)*(E1594/1000)),
IF(C1594="Ready to Drink",
SUM(LOOKUP(2,1/(SRP!$B$11:$B$15&lt;=E1594)/(SRP!$C$11:$C$15&gt;=E1594),SRP!$D$11:$D$15)*(G1594/100)*(E1594/1000)),
0)))))),2)</f>
        <v>23.42</v>
      </c>
      <c r="L1594" s="173" t="str">
        <f t="shared" si="24"/>
        <v>Spirits750</v>
      </c>
      <c r="M1594" s="154">
        <f>VLOOKUP(L1594,'Slope %'!C:D,2,0)</f>
        <v>7.0000000000000007E-2</v>
      </c>
    </row>
    <row r="1595" spans="1:13" x14ac:dyDescent="0.25">
      <c r="A1595" s="169">
        <v>28892</v>
      </c>
      <c r="B1595" s="170" t="s">
        <v>1519</v>
      </c>
      <c r="C1595" s="170" t="s">
        <v>24</v>
      </c>
      <c r="D1595" s="170" t="s">
        <v>127</v>
      </c>
      <c r="E1595" s="170">
        <v>750</v>
      </c>
      <c r="F1595" s="170">
        <v>12</v>
      </c>
      <c r="G1595" s="171">
        <v>13.5</v>
      </c>
      <c r="H1595" s="170" t="s">
        <v>357</v>
      </c>
      <c r="I1595" s="171">
        <v>18.989999999999998</v>
      </c>
      <c r="J1595" s="169">
        <v>1</v>
      </c>
      <c r="K1595" s="154" cm="1">
        <f t="array" ref="K1595">ROUND(
IF(C1595="Beer",
SUM(LOOKUP(2,1/(SRP!$B$8:$B$10&lt;=E1595)/(SRP!$C$8:$C$10&gt;=E1595),SRP!$D$8:$D$10)*(G1595/100)*(E1595/1000)),
IF(C1595="Spirits",
SUM(LOOKUP(2,1/(SRP!$B$2:$B$7&lt;=E1595)/(SRP!$C$2:$C$7&gt;=E1595),SRP!$D$2:$D$7)*(G1595/100)*(E1595/1000)),
IF(AND(C1595="Wine",D1595="Fortified Wines"),
SUM(LOOKUP(2,1/(SRP!$B$26:$B$29&lt;=E1595)/(SRP!$C$26:$C$29&gt;=E1595),SRP!$D$26:$D$29)*(G1595/100)*(E1595/1000)),
IF(C1595="Wine",
SUM(LOOKUP(2,1/(SRP!$B$21:$B$25&lt;=E1595)/(SRP!$C$21:$C$25&gt;=E1595),SRP!$D$21:$D$25)*(G1595/100)*(E1595/1000)),
IF(AND(C1595="Ready to Drink",D1595="RTD-One Pour Cocktail&gt;7%&lt;=14.5"),
SUM(LOOKUP(2,1/(SRP!$B$16:$B$20&lt;=E1595)/(SRP!$C$16:$C$20&gt;=E1595),SRP!$D$16:$D$20)*(G1595/100)*(E1595/1000)),
IF(C1595="Ready to Drink",
SUM(LOOKUP(2,1/(SRP!$B$11:$B$15&lt;=E1595)/(SRP!$C$11:$C$15&gt;=E1595),SRP!$D$11:$D$15)*(G1595/100)*(E1595/1000)),
0)))))),2)</f>
        <v>7.9</v>
      </c>
      <c r="L1595" s="173" t="str">
        <f t="shared" si="24"/>
        <v>Wine750</v>
      </c>
      <c r="M1595" s="154">
        <f>VLOOKUP(L1595,'Slope %'!C:D,2,0)</f>
        <v>0.1</v>
      </c>
    </row>
    <row r="1596" spans="1:13" x14ac:dyDescent="0.25">
      <c r="A1596" s="169">
        <v>28894</v>
      </c>
      <c r="B1596" s="170" t="s">
        <v>1520</v>
      </c>
      <c r="C1596" s="170" t="s">
        <v>24</v>
      </c>
      <c r="D1596" s="170" t="s">
        <v>58</v>
      </c>
      <c r="E1596" s="170">
        <v>750</v>
      </c>
      <c r="F1596" s="170">
        <v>12</v>
      </c>
      <c r="G1596" s="171">
        <v>12</v>
      </c>
      <c r="H1596" s="170" t="s">
        <v>357</v>
      </c>
      <c r="I1596" s="171">
        <v>18.989999999999998</v>
      </c>
      <c r="J1596" s="169">
        <v>1</v>
      </c>
      <c r="K1596" s="154" cm="1">
        <f t="array" ref="K1596">ROUND(
IF(C1596="Beer",
SUM(LOOKUP(2,1/(SRP!$B$8:$B$10&lt;=E1596)/(SRP!$C$8:$C$10&gt;=E1596),SRP!$D$8:$D$10)*(G1596/100)*(E1596/1000)),
IF(C1596="Spirits",
SUM(LOOKUP(2,1/(SRP!$B$2:$B$7&lt;=E1596)/(SRP!$C$2:$C$7&gt;=E1596),SRP!$D$2:$D$7)*(G1596/100)*(E1596/1000)),
IF(AND(C1596="Wine",D1596="Fortified Wines"),
SUM(LOOKUP(2,1/(SRP!$B$26:$B$29&lt;=E1596)/(SRP!$C$26:$C$29&gt;=E1596),SRP!$D$26:$D$29)*(G1596/100)*(E1596/1000)),
IF(C1596="Wine",
SUM(LOOKUP(2,1/(SRP!$B$21:$B$25&lt;=E1596)/(SRP!$C$21:$C$25&gt;=E1596),SRP!$D$21:$D$25)*(G1596/100)*(E1596/1000)),
IF(AND(C1596="Ready to Drink",D1596="RTD-One Pour Cocktail&gt;7%&lt;=14.5"),
SUM(LOOKUP(2,1/(SRP!$B$16:$B$20&lt;=E1596)/(SRP!$C$16:$C$20&gt;=E1596),SRP!$D$16:$D$20)*(G1596/100)*(E1596/1000)),
IF(C1596="Ready to Drink",
SUM(LOOKUP(2,1/(SRP!$B$11:$B$15&lt;=E1596)/(SRP!$C$11:$C$15&gt;=E1596),SRP!$D$11:$D$15)*(G1596/100)*(E1596/1000)),
0)))))),2)</f>
        <v>7.03</v>
      </c>
      <c r="L1596" s="173" t="str">
        <f t="shared" si="24"/>
        <v>Wine750</v>
      </c>
      <c r="M1596" s="154">
        <f>VLOOKUP(L1596,'Slope %'!C:D,2,0)</f>
        <v>0.1</v>
      </c>
    </row>
    <row r="1597" spans="1:13" x14ac:dyDescent="0.25">
      <c r="A1597" s="169">
        <v>28916</v>
      </c>
      <c r="B1597" s="170" t="s">
        <v>1521</v>
      </c>
      <c r="C1597" s="170" t="s">
        <v>15</v>
      </c>
      <c r="D1597" s="170" t="s">
        <v>1522</v>
      </c>
      <c r="E1597" s="170">
        <v>750</v>
      </c>
      <c r="F1597" s="170">
        <v>6</v>
      </c>
      <c r="G1597" s="171">
        <v>40</v>
      </c>
      <c r="H1597" s="170" t="s">
        <v>20</v>
      </c>
      <c r="I1597" s="171">
        <v>90.99</v>
      </c>
      <c r="J1597" s="169">
        <v>1</v>
      </c>
      <c r="K1597" s="154" cm="1">
        <f t="array" ref="K1597">ROUND(
IF(C1597="Beer",
SUM(LOOKUP(2,1/(SRP!$B$8:$B$10&lt;=E1597)/(SRP!$C$8:$C$10&gt;=E1597),SRP!$D$8:$D$10)*(G1597/100)*(E1597/1000)),
IF(C1597="Spirits",
SUM(LOOKUP(2,1/(SRP!$B$2:$B$7&lt;=E1597)/(SRP!$C$2:$C$7&gt;=E1597),SRP!$D$2:$D$7)*(G1597/100)*(E1597/1000)),
IF(AND(C1597="Wine",D1597="Fortified Wines"),
SUM(LOOKUP(2,1/(SRP!$B$26:$B$29&lt;=E1597)/(SRP!$C$26:$C$29&gt;=E1597),SRP!$D$26:$D$29)*(G1597/100)*(E1597/1000)),
IF(C1597="Wine",
SUM(LOOKUP(2,1/(SRP!$B$21:$B$25&lt;=E1597)/(SRP!$C$21:$C$25&gt;=E1597),SRP!$D$21:$D$25)*(G1597/100)*(E1597/1000)),
IF(AND(C1597="Ready to Drink",D1597="RTD-One Pour Cocktail&gt;7%&lt;=14.5"),
SUM(LOOKUP(2,1/(SRP!$B$16:$B$20&lt;=E1597)/(SRP!$C$16:$C$20&gt;=E1597),SRP!$D$16:$D$20)*(G1597/100)*(E1597/1000)),
IF(C1597="Ready to Drink",
SUM(LOOKUP(2,1/(SRP!$B$11:$B$15&lt;=E1597)/(SRP!$C$11:$C$15&gt;=E1597),SRP!$D$11:$D$15)*(G1597/100)*(E1597/1000)),
0)))))),2)</f>
        <v>23.42</v>
      </c>
      <c r="L1597" s="173" t="str">
        <f t="shared" si="24"/>
        <v>Spirits750</v>
      </c>
      <c r="M1597" s="154">
        <f>VLOOKUP(L1597,'Slope %'!C:D,2,0)</f>
        <v>7.0000000000000007E-2</v>
      </c>
    </row>
    <row r="1598" spans="1:13" x14ac:dyDescent="0.25">
      <c r="A1598" s="169">
        <v>28917</v>
      </c>
      <c r="B1598" s="170" t="s">
        <v>1523</v>
      </c>
      <c r="C1598" s="170" t="s">
        <v>11</v>
      </c>
      <c r="D1598" s="170" t="s">
        <v>303</v>
      </c>
      <c r="E1598" s="170">
        <v>473</v>
      </c>
      <c r="F1598" s="170">
        <v>24</v>
      </c>
      <c r="G1598" s="171">
        <v>6.7</v>
      </c>
      <c r="H1598" s="170" t="s">
        <v>1457</v>
      </c>
      <c r="I1598" s="171">
        <v>4.5</v>
      </c>
      <c r="J1598" s="169">
        <v>1</v>
      </c>
      <c r="K1598" s="154" cm="1">
        <f t="array" ref="K1598">ROUND(
IF(C1598="Beer",
SUM(LOOKUP(2,1/(SRP!$B$8:$B$10&lt;=E1598)/(SRP!$C$8:$C$10&gt;=E1598),SRP!$D$8:$D$10)*(G1598/100)*(E1598/1000)),
IF(C1598="Spirits",
SUM(LOOKUP(2,1/(SRP!$B$2:$B$7&lt;=E1598)/(SRP!$C$2:$C$7&gt;=E1598),SRP!$D$2:$D$7)*(G1598/100)*(E1598/1000)),
IF(AND(C1598="Wine",D1598="Fortified Wines"),
SUM(LOOKUP(2,1/(SRP!$B$26:$B$29&lt;=E1598)/(SRP!$C$26:$C$29&gt;=E1598),SRP!$D$26:$D$29)*(G1598/100)*(E1598/1000)),
IF(C1598="Wine",
SUM(LOOKUP(2,1/(SRP!$B$21:$B$25&lt;=E1598)/(SRP!$C$21:$C$25&gt;=E1598),SRP!$D$21:$D$25)*(G1598/100)*(E1598/1000)),
IF(AND(C1598="Ready to Drink",D1598="RTD-One Pour Cocktail&gt;7%&lt;=14.5"),
SUM(LOOKUP(2,1/(SRP!$B$16:$B$20&lt;=E1598)/(SRP!$C$16:$C$20&gt;=E1598),SRP!$D$16:$D$20)*(G1598/100)*(E1598/1000)),
IF(C1598="Ready to Drink",
SUM(LOOKUP(2,1/(SRP!$B$11:$B$15&lt;=E1598)/(SRP!$C$11:$C$15&gt;=E1598),SRP!$D$11:$D$15)*(G1598/100)*(E1598/1000)),
0)))))),2)</f>
        <v>2.4700000000000002</v>
      </c>
      <c r="L1598" s="173" t="str">
        <f t="shared" si="24"/>
        <v>Beer473</v>
      </c>
      <c r="M1598" s="154">
        <f>VLOOKUP(L1598,'Slope %'!C:D,2,0)</f>
        <v>0.12</v>
      </c>
    </row>
    <row r="1599" spans="1:13" x14ac:dyDescent="0.25">
      <c r="A1599" s="169">
        <v>28917</v>
      </c>
      <c r="B1599" s="170" t="s">
        <v>1523</v>
      </c>
      <c r="C1599" s="170" t="s">
        <v>11</v>
      </c>
      <c r="D1599" s="170" t="s">
        <v>303</v>
      </c>
      <c r="E1599" s="170">
        <v>473</v>
      </c>
      <c r="F1599" s="170">
        <v>24</v>
      </c>
      <c r="G1599" s="171">
        <v>6.7</v>
      </c>
      <c r="H1599" s="170" t="s">
        <v>1457</v>
      </c>
      <c r="I1599" s="171">
        <v>4.5</v>
      </c>
      <c r="J1599" s="169">
        <v>1</v>
      </c>
      <c r="K1599" s="154" cm="1">
        <f t="array" ref="K1599">ROUND(
IF(C1599="Beer",
SUM(LOOKUP(2,1/(SRP!$B$8:$B$10&lt;=E1599)/(SRP!$C$8:$C$10&gt;=E1599),SRP!$D$8:$D$10)*(G1599/100)*(E1599/1000)),
IF(C1599="Spirits",
SUM(LOOKUP(2,1/(SRP!$B$2:$B$7&lt;=E1599)/(SRP!$C$2:$C$7&gt;=E1599),SRP!$D$2:$D$7)*(G1599/100)*(E1599/1000)),
IF(AND(C1599="Wine",D1599="Fortified Wines"),
SUM(LOOKUP(2,1/(SRP!$B$26:$B$29&lt;=E1599)/(SRP!$C$26:$C$29&gt;=E1599),SRP!$D$26:$D$29)*(G1599/100)*(E1599/1000)),
IF(C1599="Wine",
SUM(LOOKUP(2,1/(SRP!$B$21:$B$25&lt;=E1599)/(SRP!$C$21:$C$25&gt;=E1599),SRP!$D$21:$D$25)*(G1599/100)*(E1599/1000)),
IF(AND(C1599="Ready to Drink",D1599="RTD-One Pour Cocktail&gt;7%&lt;=14.5"),
SUM(LOOKUP(2,1/(SRP!$B$16:$B$20&lt;=E1599)/(SRP!$C$16:$C$20&gt;=E1599),SRP!$D$16:$D$20)*(G1599/100)*(E1599/1000)),
IF(C1599="Ready to Drink",
SUM(LOOKUP(2,1/(SRP!$B$11:$B$15&lt;=E1599)/(SRP!$C$11:$C$15&gt;=E1599),SRP!$D$11:$D$15)*(G1599/100)*(E1599/1000)),
0)))))),2)</f>
        <v>2.4700000000000002</v>
      </c>
      <c r="L1599" s="173" t="str">
        <f t="shared" si="24"/>
        <v>Beer473</v>
      </c>
      <c r="M1599" s="154">
        <f>VLOOKUP(L1599,'Slope %'!C:D,2,0)</f>
        <v>0.12</v>
      </c>
    </row>
    <row r="1600" spans="1:13" x14ac:dyDescent="0.25">
      <c r="A1600" s="169">
        <v>28922</v>
      </c>
      <c r="B1600" s="170" t="s">
        <v>1524</v>
      </c>
      <c r="C1600" s="170" t="s">
        <v>978</v>
      </c>
      <c r="D1600" s="170" t="s">
        <v>38</v>
      </c>
      <c r="E1600" s="170">
        <v>0</v>
      </c>
      <c r="F1600" s="170">
        <v>50</v>
      </c>
      <c r="H1600" s="170" t="s">
        <v>979</v>
      </c>
      <c r="I1600" s="171">
        <v>0</v>
      </c>
      <c r="K1600" s="154" cm="1">
        <f t="array" ref="K1600">ROUND(
IF(C1600="Beer",
SUM(LOOKUP(2,1/(SRP!$B$8:$B$10&lt;=E1600)/(SRP!$C$8:$C$10&gt;=E1600),SRP!$D$8:$D$10)*(G1600/100)*(E1600/1000)),
IF(C1600="Spirits",
SUM(LOOKUP(2,1/(SRP!$B$2:$B$7&lt;=E1600)/(SRP!$C$2:$C$7&gt;=E1600),SRP!$D$2:$D$7)*(G1600/100)*(E1600/1000)),
IF(AND(C1600="Wine",D1600="Fortified Wines"),
SUM(LOOKUP(2,1/(SRP!$B$26:$B$29&lt;=E1600)/(SRP!$C$26:$C$29&gt;=E1600),SRP!$D$26:$D$29)*(G1600/100)*(E1600/1000)),
IF(C1600="Wine",
SUM(LOOKUP(2,1/(SRP!$B$21:$B$25&lt;=E1600)/(SRP!$C$21:$C$25&gt;=E1600),SRP!$D$21:$D$25)*(G1600/100)*(E1600/1000)),
IF(AND(C1600="Ready to Drink",D1600="RTD-One Pour Cocktail&gt;7%&lt;=14.5"),
SUM(LOOKUP(2,1/(SRP!$B$16:$B$20&lt;=E1600)/(SRP!$C$16:$C$20&gt;=E1600),SRP!$D$16:$D$20)*(G1600/100)*(E1600/1000)),
IF(C1600="Ready to Drink",
SUM(LOOKUP(2,1/(SRP!$B$11:$B$15&lt;=E1600)/(SRP!$C$11:$C$15&gt;=E1600),SRP!$D$11:$D$15)*(G1600/100)*(E1600/1000)),
0)))))),2)</f>
        <v>0</v>
      </c>
      <c r="L1600" s="173" t="str">
        <f t="shared" si="24"/>
        <v>Community Support Program0</v>
      </c>
      <c r="M1600" s="154" t="e">
        <f>VLOOKUP(L1600,'Slope %'!C:D,2,0)</f>
        <v>#N/A</v>
      </c>
    </row>
    <row r="1601" spans="1:13" x14ac:dyDescent="0.25">
      <c r="A1601" s="169">
        <v>28937</v>
      </c>
      <c r="B1601" s="170" t="s">
        <v>1525</v>
      </c>
      <c r="C1601" s="170" t="s">
        <v>24</v>
      </c>
      <c r="D1601" s="170" t="s">
        <v>34</v>
      </c>
      <c r="E1601" s="170">
        <v>750</v>
      </c>
      <c r="F1601" s="170">
        <v>12</v>
      </c>
      <c r="G1601" s="171">
        <v>12.5</v>
      </c>
      <c r="H1601" s="170" t="s">
        <v>100</v>
      </c>
      <c r="I1601" s="171">
        <v>14.73</v>
      </c>
      <c r="J1601" s="169">
        <v>1</v>
      </c>
      <c r="K1601" s="154" cm="1">
        <f t="array" ref="K1601">ROUND(
IF(C1601="Beer",
SUM(LOOKUP(2,1/(SRP!$B$8:$B$10&lt;=E1601)/(SRP!$C$8:$C$10&gt;=E1601),SRP!$D$8:$D$10)*(G1601/100)*(E1601/1000)),
IF(C1601="Spirits",
SUM(LOOKUP(2,1/(SRP!$B$2:$B$7&lt;=E1601)/(SRP!$C$2:$C$7&gt;=E1601),SRP!$D$2:$D$7)*(G1601/100)*(E1601/1000)),
IF(AND(C1601="Wine",D1601="Fortified Wines"),
SUM(LOOKUP(2,1/(SRP!$B$26:$B$29&lt;=E1601)/(SRP!$C$26:$C$29&gt;=E1601),SRP!$D$26:$D$29)*(G1601/100)*(E1601/1000)),
IF(C1601="Wine",
SUM(LOOKUP(2,1/(SRP!$B$21:$B$25&lt;=E1601)/(SRP!$C$21:$C$25&gt;=E1601),SRP!$D$21:$D$25)*(G1601/100)*(E1601/1000)),
IF(AND(C1601="Ready to Drink",D1601="RTD-One Pour Cocktail&gt;7%&lt;=14.5"),
SUM(LOOKUP(2,1/(SRP!$B$16:$B$20&lt;=E1601)/(SRP!$C$16:$C$20&gt;=E1601),SRP!$D$16:$D$20)*(G1601/100)*(E1601/1000)),
IF(C1601="Ready to Drink",
SUM(LOOKUP(2,1/(SRP!$B$11:$B$15&lt;=E1601)/(SRP!$C$11:$C$15&gt;=E1601),SRP!$D$11:$D$15)*(G1601/100)*(E1601/1000)),
0)))))),2)</f>
        <v>7.32</v>
      </c>
      <c r="L1601" s="173" t="str">
        <f t="shared" si="24"/>
        <v>Wine750</v>
      </c>
      <c r="M1601" s="154">
        <f>VLOOKUP(L1601,'Slope %'!C:D,2,0)</f>
        <v>0.1</v>
      </c>
    </row>
    <row r="1602" spans="1:13" x14ac:dyDescent="0.25">
      <c r="A1602" s="169">
        <v>28938</v>
      </c>
      <c r="B1602" s="170" t="s">
        <v>1526</v>
      </c>
      <c r="C1602" s="170" t="s">
        <v>24</v>
      </c>
      <c r="D1602" s="170" t="s">
        <v>68</v>
      </c>
      <c r="E1602" s="170">
        <v>750</v>
      </c>
      <c r="F1602" s="170">
        <v>12</v>
      </c>
      <c r="G1602" s="171">
        <v>14</v>
      </c>
      <c r="H1602" s="170" t="s">
        <v>100</v>
      </c>
      <c r="I1602" s="171">
        <v>19.989999999999998</v>
      </c>
      <c r="J1602" s="169">
        <v>1</v>
      </c>
      <c r="K1602" s="154" cm="1">
        <f t="array" ref="K1602">ROUND(
IF(C1602="Beer",
SUM(LOOKUP(2,1/(SRP!$B$8:$B$10&lt;=E1602)/(SRP!$C$8:$C$10&gt;=E1602),SRP!$D$8:$D$10)*(G1602/100)*(E1602/1000)),
IF(C1602="Spirits",
SUM(LOOKUP(2,1/(SRP!$B$2:$B$7&lt;=E1602)/(SRP!$C$2:$C$7&gt;=E1602),SRP!$D$2:$D$7)*(G1602/100)*(E1602/1000)),
IF(AND(C1602="Wine",D1602="Fortified Wines"),
SUM(LOOKUP(2,1/(SRP!$B$26:$B$29&lt;=E1602)/(SRP!$C$26:$C$29&gt;=E1602),SRP!$D$26:$D$29)*(G1602/100)*(E1602/1000)),
IF(C1602="Wine",
SUM(LOOKUP(2,1/(SRP!$B$21:$B$25&lt;=E1602)/(SRP!$C$21:$C$25&gt;=E1602),SRP!$D$21:$D$25)*(G1602/100)*(E1602/1000)),
IF(AND(C1602="Ready to Drink",D1602="RTD-One Pour Cocktail&gt;7%&lt;=14.5"),
SUM(LOOKUP(2,1/(SRP!$B$16:$B$20&lt;=E1602)/(SRP!$C$16:$C$20&gt;=E1602),SRP!$D$16:$D$20)*(G1602/100)*(E1602/1000)),
IF(C1602="Ready to Drink",
SUM(LOOKUP(2,1/(SRP!$B$11:$B$15&lt;=E1602)/(SRP!$C$11:$C$15&gt;=E1602),SRP!$D$11:$D$15)*(G1602/100)*(E1602/1000)),
0)))))),2)</f>
        <v>8.1999999999999993</v>
      </c>
      <c r="L1602" s="173" t="str">
        <f t="shared" si="24"/>
        <v>Wine750</v>
      </c>
      <c r="M1602" s="154">
        <f>VLOOKUP(L1602,'Slope %'!C:D,2,0)</f>
        <v>0.1</v>
      </c>
    </row>
    <row r="1603" spans="1:13" x14ac:dyDescent="0.25">
      <c r="A1603" s="169">
        <v>29004</v>
      </c>
      <c r="B1603" s="170" t="s">
        <v>1527</v>
      </c>
      <c r="C1603" s="170" t="s">
        <v>263</v>
      </c>
      <c r="D1603" s="170" t="s">
        <v>264</v>
      </c>
      <c r="E1603" s="170">
        <v>2130</v>
      </c>
      <c r="F1603" s="170">
        <v>4</v>
      </c>
      <c r="G1603" s="171">
        <v>5</v>
      </c>
      <c r="H1603" s="170" t="s">
        <v>22</v>
      </c>
      <c r="I1603" s="171">
        <v>17.489999999999998</v>
      </c>
      <c r="J1603" s="169">
        <v>6</v>
      </c>
      <c r="K1603" s="154" cm="1">
        <f t="array" ref="K1603">ROUND(
IF(C1603="Beer",
SUM(LOOKUP(2,1/(SRP!$B$8:$B$10&lt;=E1603)/(SRP!$C$8:$C$10&gt;=E1603),SRP!$D$8:$D$10)*(G1603/100)*(E1603/1000)),
IF(C1603="Spirits",
SUM(LOOKUP(2,1/(SRP!$B$2:$B$7&lt;=E1603)/(SRP!$C$2:$C$7&gt;=E1603),SRP!$D$2:$D$7)*(G1603/100)*(E1603/1000)),
IF(AND(C1603="Wine",D1603="Fortified Wines"),
SUM(LOOKUP(2,1/(SRP!$B$26:$B$29&lt;=E1603)/(SRP!$C$26:$C$29&gt;=E1603),SRP!$D$26:$D$29)*(G1603/100)*(E1603/1000)),
IF(C1603="Wine",
SUM(LOOKUP(2,1/(SRP!$B$21:$B$25&lt;=E1603)/(SRP!$C$21:$C$25&gt;=E1603),SRP!$D$21:$D$25)*(G1603/100)*(E1603/1000)),
IF(AND(C1603="Ready to Drink",D1603="RTD-One Pour Cocktail&gt;7%&lt;=14.5"),
SUM(LOOKUP(2,1/(SRP!$B$16:$B$20&lt;=E1603)/(SRP!$C$16:$C$20&gt;=E1603),SRP!$D$16:$D$20)*(G1603/100)*(E1603/1000)),
IF(C1603="Ready to Drink",
SUM(LOOKUP(2,1/(SRP!$B$11:$B$15&lt;=E1603)/(SRP!$C$11:$C$15&gt;=E1603),SRP!$D$11:$D$15)*(G1603/100)*(E1603/1000)),
0)))))),2)</f>
        <v>8.31</v>
      </c>
      <c r="L1603" s="173" t="str">
        <f t="shared" ref="L1603:L1666" si="25">(_xlfn.CONCAT(C1603,E1603))</f>
        <v>Ready to Drink2130</v>
      </c>
      <c r="M1603" s="154">
        <f>VLOOKUP(L1603,'Slope %'!C:D,2,0)</f>
        <v>0.1</v>
      </c>
    </row>
    <row r="1604" spans="1:13" x14ac:dyDescent="0.25">
      <c r="A1604" s="169">
        <v>29030</v>
      </c>
      <c r="B1604" s="170" t="s">
        <v>1528</v>
      </c>
      <c r="C1604" s="170" t="s">
        <v>1065</v>
      </c>
      <c r="D1604" s="170" t="s">
        <v>1066</v>
      </c>
      <c r="E1604" s="170">
        <v>355</v>
      </c>
      <c r="F1604" s="170">
        <v>24</v>
      </c>
      <c r="G1604" s="171">
        <v>0.3</v>
      </c>
      <c r="H1604" s="170" t="s">
        <v>1209</v>
      </c>
      <c r="I1604" s="171">
        <v>2.29</v>
      </c>
      <c r="J1604" s="169">
        <v>1</v>
      </c>
      <c r="K1604" s="154" cm="1">
        <f t="array" ref="K1604">ROUND(
IF(C1604="Beer",
SUM(LOOKUP(2,1/(SRP!$B$8:$B$10&lt;=E1604)/(SRP!$C$8:$C$10&gt;=E1604),SRP!$D$8:$D$10)*(G1604/100)*(E1604/1000)),
IF(C1604="Spirits",
SUM(LOOKUP(2,1/(SRP!$B$2:$B$7&lt;=E1604)/(SRP!$C$2:$C$7&gt;=E1604),SRP!$D$2:$D$7)*(G1604/100)*(E1604/1000)),
IF(AND(C1604="Wine",D1604="Fortified Wines"),
SUM(LOOKUP(2,1/(SRP!$B$26:$B$29&lt;=E1604)/(SRP!$C$26:$C$29&gt;=E1604),SRP!$D$26:$D$29)*(G1604/100)*(E1604/1000)),
IF(C1604="Wine",
SUM(LOOKUP(2,1/(SRP!$B$21:$B$25&lt;=E1604)/(SRP!$C$21:$C$25&gt;=E1604),SRP!$D$21:$D$25)*(G1604/100)*(E1604/1000)),
IF(AND(C1604="Ready to Drink",D1604="RTD-One Pour Cocktail&gt;7%&lt;=14.5"),
SUM(LOOKUP(2,1/(SRP!$B$16:$B$20&lt;=E1604)/(SRP!$C$16:$C$20&gt;=E1604),SRP!$D$16:$D$20)*(G1604/100)*(E1604/1000)),
IF(C1604="Ready to Drink",
SUM(LOOKUP(2,1/(SRP!$B$11:$B$15&lt;=E1604)/(SRP!$C$11:$C$15&gt;=E1604),SRP!$D$11:$D$15)*(G1604/100)*(E1604/1000)),
0)))))),2)</f>
        <v>0</v>
      </c>
      <c r="L1604" s="173" t="str">
        <f t="shared" si="25"/>
        <v>Dealcoholized355</v>
      </c>
      <c r="M1604" s="154" t="e">
        <f>VLOOKUP(L1604,'Slope %'!C:D,2,0)</f>
        <v>#N/A</v>
      </c>
    </row>
    <row r="1605" spans="1:13" x14ac:dyDescent="0.25">
      <c r="A1605" s="169">
        <v>29032</v>
      </c>
      <c r="B1605" s="170" t="s">
        <v>1529</v>
      </c>
      <c r="C1605" s="170" t="s">
        <v>263</v>
      </c>
      <c r="D1605" s="170" t="s">
        <v>332</v>
      </c>
      <c r="E1605" s="170">
        <v>2046</v>
      </c>
      <c r="F1605" s="170">
        <v>4</v>
      </c>
      <c r="G1605" s="171">
        <v>5.5</v>
      </c>
      <c r="H1605" s="170" t="s">
        <v>333</v>
      </c>
      <c r="I1605" s="171">
        <v>18.690000000000001</v>
      </c>
      <c r="J1605" s="169">
        <v>6</v>
      </c>
      <c r="K1605" s="154" cm="1">
        <f t="array" ref="K1605">ROUND(
IF(C1605="Beer",
SUM(LOOKUP(2,1/(SRP!$B$8:$B$10&lt;=E1605)/(SRP!$C$8:$C$10&gt;=E1605),SRP!$D$8:$D$10)*(G1605/100)*(E1605/1000)),
IF(C1605="Spirits",
SUM(LOOKUP(2,1/(SRP!$B$2:$B$7&lt;=E1605)/(SRP!$C$2:$C$7&gt;=E1605),SRP!$D$2:$D$7)*(G1605/100)*(E1605/1000)),
IF(AND(C1605="Wine",D1605="Fortified Wines"),
SUM(LOOKUP(2,1/(SRP!$B$26:$B$29&lt;=E1605)/(SRP!$C$26:$C$29&gt;=E1605),SRP!$D$26:$D$29)*(G1605/100)*(E1605/1000)),
IF(C1605="Wine",
SUM(LOOKUP(2,1/(SRP!$B$21:$B$25&lt;=E1605)/(SRP!$C$21:$C$25&gt;=E1605),SRP!$D$21:$D$25)*(G1605/100)*(E1605/1000)),
IF(AND(C1605="Ready to Drink",D1605="RTD-One Pour Cocktail&gt;7%&lt;=14.5"),
SUM(LOOKUP(2,1/(SRP!$B$16:$B$20&lt;=E1605)/(SRP!$C$16:$C$20&gt;=E1605),SRP!$D$16:$D$20)*(G1605/100)*(E1605/1000)),
IF(C1605="Ready to Drink",
SUM(LOOKUP(2,1/(SRP!$B$11:$B$15&lt;=E1605)/(SRP!$C$11:$C$15&gt;=E1605),SRP!$D$11:$D$15)*(G1605/100)*(E1605/1000)),
0)))))),2)</f>
        <v>8.7899999999999991</v>
      </c>
      <c r="L1605" s="173" t="str">
        <f t="shared" si="25"/>
        <v>Ready to Drink2046</v>
      </c>
      <c r="M1605" s="154">
        <f>VLOOKUP(L1605,'Slope %'!C:D,2,0)</f>
        <v>0.1</v>
      </c>
    </row>
    <row r="1606" spans="1:13" x14ac:dyDescent="0.25">
      <c r="A1606" s="169">
        <v>29034</v>
      </c>
      <c r="B1606" s="170" t="s">
        <v>1530</v>
      </c>
      <c r="C1606" s="170" t="s">
        <v>24</v>
      </c>
      <c r="D1606" s="170" t="s">
        <v>34</v>
      </c>
      <c r="E1606" s="170">
        <v>1000</v>
      </c>
      <c r="F1606" s="170">
        <v>12</v>
      </c>
      <c r="G1606" s="171">
        <v>13</v>
      </c>
      <c r="H1606" s="170" t="s">
        <v>35</v>
      </c>
      <c r="I1606" s="171">
        <v>16.989999999999998</v>
      </c>
      <c r="J1606" s="169">
        <v>1</v>
      </c>
      <c r="K1606" s="154" cm="1">
        <f t="array" ref="K1606">ROUND(
IF(C1606="Beer",
SUM(LOOKUP(2,1/(SRP!$B$8:$B$10&lt;=E1606)/(SRP!$C$8:$C$10&gt;=E1606),SRP!$D$8:$D$10)*(G1606/100)*(E1606/1000)),
IF(C1606="Spirits",
SUM(LOOKUP(2,1/(SRP!$B$2:$B$7&lt;=E1606)/(SRP!$C$2:$C$7&gt;=E1606),SRP!$D$2:$D$7)*(G1606/100)*(E1606/1000)),
IF(AND(C1606="Wine",D1606="Fortified Wines"),
SUM(LOOKUP(2,1/(SRP!$B$26:$B$29&lt;=E1606)/(SRP!$C$26:$C$29&gt;=E1606),SRP!$D$26:$D$29)*(G1606/100)*(E1606/1000)),
IF(C1606="Wine",
SUM(LOOKUP(2,1/(SRP!$B$21:$B$25&lt;=E1606)/(SRP!$C$21:$C$25&gt;=E1606),SRP!$D$21:$D$25)*(G1606/100)*(E1606/1000)),
IF(AND(C1606="Ready to Drink",D1606="RTD-One Pour Cocktail&gt;7%&lt;=14.5"),
SUM(LOOKUP(2,1/(SRP!$B$16:$B$20&lt;=E1606)/(SRP!$C$16:$C$20&gt;=E1606),SRP!$D$16:$D$20)*(G1606/100)*(E1606/1000)),
IF(C1606="Ready to Drink",
SUM(LOOKUP(2,1/(SRP!$B$11:$B$15&lt;=E1606)/(SRP!$C$11:$C$15&gt;=E1606),SRP!$D$11:$D$15)*(G1606/100)*(E1606/1000)),
0)))))),2)</f>
        <v>10.15</v>
      </c>
      <c r="L1606" s="173" t="str">
        <f t="shared" si="25"/>
        <v>Wine1000</v>
      </c>
      <c r="M1606" s="154">
        <f>VLOOKUP(L1606,'Slope %'!C:D,2,0)</f>
        <v>7.0000000000000007E-2</v>
      </c>
    </row>
    <row r="1607" spans="1:13" x14ac:dyDescent="0.25">
      <c r="A1607" s="169">
        <v>29066</v>
      </c>
      <c r="B1607" s="170" t="s">
        <v>1531</v>
      </c>
      <c r="C1607" s="170" t="s">
        <v>11</v>
      </c>
      <c r="D1607" s="170" t="s">
        <v>303</v>
      </c>
      <c r="E1607" s="170">
        <v>5325</v>
      </c>
      <c r="F1607" s="170">
        <v>1</v>
      </c>
      <c r="G1607" s="171">
        <v>6</v>
      </c>
      <c r="H1607" s="170" t="s">
        <v>105</v>
      </c>
      <c r="I1607" s="171">
        <v>30.49</v>
      </c>
      <c r="J1607" s="169">
        <v>15</v>
      </c>
      <c r="K1607" s="154" cm="1">
        <f t="array" ref="K1607">ROUND(
IF(C1607="Beer",
SUM(LOOKUP(2,1/(SRP!$B$8:$B$10&lt;=E1607)/(SRP!$C$8:$C$10&gt;=E1607),SRP!$D$8:$D$10)*(G1607/100)*(E1607/1000)),
IF(C1607="Spirits",
SUM(LOOKUP(2,1/(SRP!$B$2:$B$7&lt;=E1607)/(SRP!$C$2:$C$7&gt;=E1607),SRP!$D$2:$D$7)*(G1607/100)*(E1607/1000)),
IF(AND(C1607="Wine",D1607="Fortified Wines"),
SUM(LOOKUP(2,1/(SRP!$B$26:$B$29&lt;=E1607)/(SRP!$C$26:$C$29&gt;=E1607),SRP!$D$26:$D$29)*(G1607/100)*(E1607/1000)),
IF(C1607="Wine",
SUM(LOOKUP(2,1/(SRP!$B$21:$B$25&lt;=E1607)/(SRP!$C$21:$C$25&gt;=E1607),SRP!$D$21:$D$25)*(G1607/100)*(E1607/1000)),
IF(AND(C1607="Ready to Drink",D1607="RTD-One Pour Cocktail&gt;7%&lt;=14.5"),
SUM(LOOKUP(2,1/(SRP!$B$16:$B$20&lt;=E1607)/(SRP!$C$16:$C$20&gt;=E1607),SRP!$D$16:$D$20)*(G1607/100)*(E1607/1000)),
IF(C1607="Ready to Drink",
SUM(LOOKUP(2,1/(SRP!$B$11:$B$15&lt;=E1607)/(SRP!$C$11:$C$15&gt;=E1607),SRP!$D$11:$D$15)*(G1607/100)*(E1607/1000)),
0)))))),2)</f>
        <v>24.94</v>
      </c>
      <c r="L1607" s="173" t="str">
        <f t="shared" si="25"/>
        <v>Beer5325</v>
      </c>
      <c r="M1607" s="154">
        <f>VLOOKUP(L1607,'Slope %'!C:D,2,0)</f>
        <v>0.05</v>
      </c>
    </row>
    <row r="1608" spans="1:13" x14ac:dyDescent="0.25">
      <c r="A1608" s="169">
        <v>29066</v>
      </c>
      <c r="B1608" s="170" t="s">
        <v>1531</v>
      </c>
      <c r="C1608" s="170" t="s">
        <v>11</v>
      </c>
      <c r="D1608" s="170" t="s">
        <v>303</v>
      </c>
      <c r="E1608" s="170">
        <v>5325</v>
      </c>
      <c r="F1608" s="170">
        <v>1</v>
      </c>
      <c r="G1608" s="171">
        <v>6</v>
      </c>
      <c r="H1608" s="170" t="s">
        <v>105</v>
      </c>
      <c r="I1608" s="171">
        <v>30.49</v>
      </c>
      <c r="J1608" s="169">
        <v>15</v>
      </c>
      <c r="K1608" s="154" cm="1">
        <f t="array" ref="K1608">ROUND(
IF(C1608="Beer",
SUM(LOOKUP(2,1/(SRP!$B$8:$B$10&lt;=E1608)/(SRP!$C$8:$C$10&gt;=E1608),SRP!$D$8:$D$10)*(G1608/100)*(E1608/1000)),
IF(C1608="Spirits",
SUM(LOOKUP(2,1/(SRP!$B$2:$B$7&lt;=E1608)/(SRP!$C$2:$C$7&gt;=E1608),SRP!$D$2:$D$7)*(G1608/100)*(E1608/1000)),
IF(AND(C1608="Wine",D1608="Fortified Wines"),
SUM(LOOKUP(2,1/(SRP!$B$26:$B$29&lt;=E1608)/(SRP!$C$26:$C$29&gt;=E1608),SRP!$D$26:$D$29)*(G1608/100)*(E1608/1000)),
IF(C1608="Wine",
SUM(LOOKUP(2,1/(SRP!$B$21:$B$25&lt;=E1608)/(SRP!$C$21:$C$25&gt;=E1608),SRP!$D$21:$D$25)*(G1608/100)*(E1608/1000)),
IF(AND(C1608="Ready to Drink",D1608="RTD-One Pour Cocktail&gt;7%&lt;=14.5"),
SUM(LOOKUP(2,1/(SRP!$B$16:$B$20&lt;=E1608)/(SRP!$C$16:$C$20&gt;=E1608),SRP!$D$16:$D$20)*(G1608/100)*(E1608/1000)),
IF(C1608="Ready to Drink",
SUM(LOOKUP(2,1/(SRP!$B$11:$B$15&lt;=E1608)/(SRP!$C$11:$C$15&gt;=E1608),SRP!$D$11:$D$15)*(G1608/100)*(E1608/1000)),
0)))))),2)</f>
        <v>24.94</v>
      </c>
      <c r="L1608" s="173" t="str">
        <f t="shared" si="25"/>
        <v>Beer5325</v>
      </c>
      <c r="M1608" s="154">
        <f>VLOOKUP(L1608,'Slope %'!C:D,2,0)</f>
        <v>0.05</v>
      </c>
    </row>
    <row r="1609" spans="1:13" x14ac:dyDescent="0.25">
      <c r="A1609" s="169">
        <v>29069</v>
      </c>
      <c r="B1609" s="170" t="s">
        <v>1532</v>
      </c>
      <c r="C1609" s="170" t="s">
        <v>11</v>
      </c>
      <c r="D1609" s="170" t="s">
        <v>303</v>
      </c>
      <c r="E1609" s="170">
        <v>2840</v>
      </c>
      <c r="F1609" s="170">
        <v>3</v>
      </c>
      <c r="G1609" s="171">
        <v>6</v>
      </c>
      <c r="H1609" s="170" t="s">
        <v>105</v>
      </c>
      <c r="I1609" s="171">
        <v>15.79</v>
      </c>
      <c r="J1609" s="169">
        <v>8</v>
      </c>
      <c r="K1609" s="154" cm="1">
        <f t="array" ref="K1609">ROUND(
IF(C1609="Beer",
SUM(LOOKUP(2,1/(SRP!$B$8:$B$10&lt;=E1609)/(SRP!$C$8:$C$10&gt;=E1609),SRP!$D$8:$D$10)*(G1609/100)*(E1609/1000)),
IF(C1609="Spirits",
SUM(LOOKUP(2,1/(SRP!$B$2:$B$7&lt;=E1609)/(SRP!$C$2:$C$7&gt;=E1609),SRP!$D$2:$D$7)*(G1609/100)*(E1609/1000)),
IF(AND(C1609="Wine",D1609="Fortified Wines"),
SUM(LOOKUP(2,1/(SRP!$B$26:$B$29&lt;=E1609)/(SRP!$C$26:$C$29&gt;=E1609),SRP!$D$26:$D$29)*(G1609/100)*(E1609/1000)),
IF(C1609="Wine",
SUM(LOOKUP(2,1/(SRP!$B$21:$B$25&lt;=E1609)/(SRP!$C$21:$C$25&gt;=E1609),SRP!$D$21:$D$25)*(G1609/100)*(E1609/1000)),
IF(AND(C1609="Ready to Drink",D1609="RTD-One Pour Cocktail&gt;7%&lt;=14.5"),
SUM(LOOKUP(2,1/(SRP!$B$16:$B$20&lt;=E1609)/(SRP!$C$16:$C$20&gt;=E1609),SRP!$D$16:$D$20)*(G1609/100)*(E1609/1000)),
IF(C1609="Ready to Drink",
SUM(LOOKUP(2,1/(SRP!$B$11:$B$15&lt;=E1609)/(SRP!$C$11:$C$15&gt;=E1609),SRP!$D$11:$D$15)*(G1609/100)*(E1609/1000)),
0)))))),2)</f>
        <v>13.3</v>
      </c>
      <c r="L1609" s="173" t="str">
        <f t="shared" si="25"/>
        <v>Beer2840</v>
      </c>
      <c r="M1609" s="154">
        <f>VLOOKUP(L1609,'Slope %'!C:D,2,0)</f>
        <v>0.1</v>
      </c>
    </row>
    <row r="1610" spans="1:13" x14ac:dyDescent="0.25">
      <c r="A1610" s="169">
        <v>29069</v>
      </c>
      <c r="B1610" s="170" t="s">
        <v>1532</v>
      </c>
      <c r="C1610" s="170" t="s">
        <v>11</v>
      </c>
      <c r="D1610" s="170" t="s">
        <v>303</v>
      </c>
      <c r="E1610" s="170">
        <v>2840</v>
      </c>
      <c r="F1610" s="170">
        <v>3</v>
      </c>
      <c r="G1610" s="171">
        <v>6</v>
      </c>
      <c r="H1610" s="170" t="s">
        <v>105</v>
      </c>
      <c r="I1610" s="171">
        <v>15.79</v>
      </c>
      <c r="J1610" s="169">
        <v>8</v>
      </c>
      <c r="K1610" s="154" cm="1">
        <f t="array" ref="K1610">ROUND(
IF(C1610="Beer",
SUM(LOOKUP(2,1/(SRP!$B$8:$B$10&lt;=E1610)/(SRP!$C$8:$C$10&gt;=E1610),SRP!$D$8:$D$10)*(G1610/100)*(E1610/1000)),
IF(C1610="Spirits",
SUM(LOOKUP(2,1/(SRP!$B$2:$B$7&lt;=E1610)/(SRP!$C$2:$C$7&gt;=E1610),SRP!$D$2:$D$7)*(G1610/100)*(E1610/1000)),
IF(AND(C1610="Wine",D1610="Fortified Wines"),
SUM(LOOKUP(2,1/(SRP!$B$26:$B$29&lt;=E1610)/(SRP!$C$26:$C$29&gt;=E1610),SRP!$D$26:$D$29)*(G1610/100)*(E1610/1000)),
IF(C1610="Wine",
SUM(LOOKUP(2,1/(SRP!$B$21:$B$25&lt;=E1610)/(SRP!$C$21:$C$25&gt;=E1610),SRP!$D$21:$D$25)*(G1610/100)*(E1610/1000)),
IF(AND(C1610="Ready to Drink",D1610="RTD-One Pour Cocktail&gt;7%&lt;=14.5"),
SUM(LOOKUP(2,1/(SRP!$B$16:$B$20&lt;=E1610)/(SRP!$C$16:$C$20&gt;=E1610),SRP!$D$16:$D$20)*(G1610/100)*(E1610/1000)),
IF(C1610="Ready to Drink",
SUM(LOOKUP(2,1/(SRP!$B$11:$B$15&lt;=E1610)/(SRP!$C$11:$C$15&gt;=E1610),SRP!$D$11:$D$15)*(G1610/100)*(E1610/1000)),
0)))))),2)</f>
        <v>13.3</v>
      </c>
      <c r="L1610" s="173" t="str">
        <f t="shared" si="25"/>
        <v>Beer2840</v>
      </c>
      <c r="M1610" s="154">
        <f>VLOOKUP(L1610,'Slope %'!C:D,2,0)</f>
        <v>0.1</v>
      </c>
    </row>
    <row r="1611" spans="1:13" x14ac:dyDescent="0.25">
      <c r="A1611" s="169">
        <v>29139</v>
      </c>
      <c r="B1611" s="170" t="s">
        <v>1533</v>
      </c>
      <c r="C1611" s="170" t="s">
        <v>1065</v>
      </c>
      <c r="D1611" s="170" t="s">
        <v>1066</v>
      </c>
      <c r="E1611" s="170">
        <v>355</v>
      </c>
      <c r="F1611" s="170">
        <v>24</v>
      </c>
      <c r="G1611" s="171">
        <v>0.3</v>
      </c>
      <c r="H1611" s="170" t="s">
        <v>1209</v>
      </c>
      <c r="I1611" s="171">
        <v>2.29</v>
      </c>
      <c r="J1611" s="169">
        <v>1</v>
      </c>
      <c r="K1611" s="154" cm="1">
        <f t="array" ref="K1611">ROUND(
IF(C1611="Beer",
SUM(LOOKUP(2,1/(SRP!$B$8:$B$10&lt;=E1611)/(SRP!$C$8:$C$10&gt;=E1611),SRP!$D$8:$D$10)*(G1611/100)*(E1611/1000)),
IF(C1611="Spirits",
SUM(LOOKUP(2,1/(SRP!$B$2:$B$7&lt;=E1611)/(SRP!$C$2:$C$7&gt;=E1611),SRP!$D$2:$D$7)*(G1611/100)*(E1611/1000)),
IF(AND(C1611="Wine",D1611="Fortified Wines"),
SUM(LOOKUP(2,1/(SRP!$B$26:$B$29&lt;=E1611)/(SRP!$C$26:$C$29&gt;=E1611),SRP!$D$26:$D$29)*(G1611/100)*(E1611/1000)),
IF(C1611="Wine",
SUM(LOOKUP(2,1/(SRP!$B$21:$B$25&lt;=E1611)/(SRP!$C$21:$C$25&gt;=E1611),SRP!$D$21:$D$25)*(G1611/100)*(E1611/1000)),
IF(AND(C1611="Ready to Drink",D1611="RTD-One Pour Cocktail&gt;7%&lt;=14.5"),
SUM(LOOKUP(2,1/(SRP!$B$16:$B$20&lt;=E1611)/(SRP!$C$16:$C$20&gt;=E1611),SRP!$D$16:$D$20)*(G1611/100)*(E1611/1000)),
IF(C1611="Ready to Drink",
SUM(LOOKUP(2,1/(SRP!$B$11:$B$15&lt;=E1611)/(SRP!$C$11:$C$15&gt;=E1611),SRP!$D$11:$D$15)*(G1611/100)*(E1611/1000)),
0)))))),2)</f>
        <v>0</v>
      </c>
      <c r="L1611" s="173" t="str">
        <f t="shared" si="25"/>
        <v>Dealcoholized355</v>
      </c>
      <c r="M1611" s="154" t="e">
        <f>VLOOKUP(L1611,'Slope %'!C:D,2,0)</f>
        <v>#N/A</v>
      </c>
    </row>
    <row r="1612" spans="1:13" x14ac:dyDescent="0.25">
      <c r="A1612" s="169">
        <v>29142</v>
      </c>
      <c r="B1612" s="170" t="s">
        <v>1534</v>
      </c>
      <c r="C1612" s="170" t="s">
        <v>263</v>
      </c>
      <c r="D1612" s="170" t="s">
        <v>264</v>
      </c>
      <c r="E1612" s="170">
        <v>2130</v>
      </c>
      <c r="F1612" s="170">
        <v>4</v>
      </c>
      <c r="G1612" s="171">
        <v>5</v>
      </c>
      <c r="H1612" s="170" t="s">
        <v>20</v>
      </c>
      <c r="I1612" s="171">
        <v>18.489999999999998</v>
      </c>
      <c r="J1612" s="169">
        <v>6</v>
      </c>
      <c r="K1612" s="154" cm="1">
        <f t="array" ref="K1612">ROUND(
IF(C1612="Beer",
SUM(LOOKUP(2,1/(SRP!$B$8:$B$10&lt;=E1612)/(SRP!$C$8:$C$10&gt;=E1612),SRP!$D$8:$D$10)*(G1612/100)*(E1612/1000)),
IF(C1612="Spirits",
SUM(LOOKUP(2,1/(SRP!$B$2:$B$7&lt;=E1612)/(SRP!$C$2:$C$7&gt;=E1612),SRP!$D$2:$D$7)*(G1612/100)*(E1612/1000)),
IF(AND(C1612="Wine",D1612="Fortified Wines"),
SUM(LOOKUP(2,1/(SRP!$B$26:$B$29&lt;=E1612)/(SRP!$C$26:$C$29&gt;=E1612),SRP!$D$26:$D$29)*(G1612/100)*(E1612/1000)),
IF(C1612="Wine",
SUM(LOOKUP(2,1/(SRP!$B$21:$B$25&lt;=E1612)/(SRP!$C$21:$C$25&gt;=E1612),SRP!$D$21:$D$25)*(G1612/100)*(E1612/1000)),
IF(AND(C1612="Ready to Drink",D1612="RTD-One Pour Cocktail&gt;7%&lt;=14.5"),
SUM(LOOKUP(2,1/(SRP!$B$16:$B$20&lt;=E1612)/(SRP!$C$16:$C$20&gt;=E1612),SRP!$D$16:$D$20)*(G1612/100)*(E1612/1000)),
IF(C1612="Ready to Drink",
SUM(LOOKUP(2,1/(SRP!$B$11:$B$15&lt;=E1612)/(SRP!$C$11:$C$15&gt;=E1612),SRP!$D$11:$D$15)*(G1612/100)*(E1612/1000)),
0)))))),2)</f>
        <v>8.31</v>
      </c>
      <c r="L1612" s="173" t="str">
        <f t="shared" si="25"/>
        <v>Ready to Drink2130</v>
      </c>
      <c r="M1612" s="154">
        <f>VLOOKUP(L1612,'Slope %'!C:D,2,0)</f>
        <v>0.1</v>
      </c>
    </row>
    <row r="1613" spans="1:13" x14ac:dyDescent="0.25">
      <c r="A1613" s="169">
        <v>29187</v>
      </c>
      <c r="B1613" s="170" t="s">
        <v>1476</v>
      </c>
      <c r="C1613" s="170" t="s">
        <v>15</v>
      </c>
      <c r="D1613" s="170" t="s">
        <v>19</v>
      </c>
      <c r="E1613" s="170">
        <v>1750</v>
      </c>
      <c r="F1613" s="170">
        <v>6</v>
      </c>
      <c r="G1613" s="171">
        <v>40</v>
      </c>
      <c r="H1613" s="170" t="s">
        <v>1173</v>
      </c>
      <c r="I1613" s="171">
        <v>54.65</v>
      </c>
      <c r="J1613" s="169">
        <v>1</v>
      </c>
      <c r="K1613" s="154" cm="1">
        <f t="array" ref="K1613">ROUND(
IF(C1613="Beer",
SUM(LOOKUP(2,1/(SRP!$B$8:$B$10&lt;=E1613)/(SRP!$C$8:$C$10&gt;=E1613),SRP!$D$8:$D$10)*(G1613/100)*(E1613/1000)),
IF(C1613="Spirits",
SUM(LOOKUP(2,1/(SRP!$B$2:$B$7&lt;=E1613)/(SRP!$C$2:$C$7&gt;=E1613),SRP!$D$2:$D$7)*(G1613/100)*(E1613/1000)),
IF(AND(C1613="Wine",D1613="Fortified Wines"),
SUM(LOOKUP(2,1/(SRP!$B$26:$B$29&lt;=E1613)/(SRP!$C$26:$C$29&gt;=E1613),SRP!$D$26:$D$29)*(G1613/100)*(E1613/1000)),
IF(C1613="Wine",
SUM(LOOKUP(2,1/(SRP!$B$21:$B$25&lt;=E1613)/(SRP!$C$21:$C$25&gt;=E1613),SRP!$D$21:$D$25)*(G1613/100)*(E1613/1000)),
IF(AND(C1613="Ready to Drink",D1613="RTD-One Pour Cocktail&gt;7%&lt;=14.5"),
SUM(LOOKUP(2,1/(SRP!$B$16:$B$20&lt;=E1613)/(SRP!$C$16:$C$20&gt;=E1613),SRP!$D$16:$D$20)*(G1613/100)*(E1613/1000)),
IF(C1613="Ready to Drink",
SUM(LOOKUP(2,1/(SRP!$B$11:$B$15&lt;=E1613)/(SRP!$C$11:$C$15&gt;=E1613),SRP!$D$11:$D$15)*(G1613/100)*(E1613/1000)),
0)))))),2)</f>
        <v>54.65</v>
      </c>
      <c r="L1613" s="173" t="str">
        <f t="shared" si="25"/>
        <v>Spirits1750</v>
      </c>
      <c r="M1613" s="154">
        <f>VLOOKUP(L1613,'Slope %'!C:D,2,0)</f>
        <v>0.03</v>
      </c>
    </row>
    <row r="1614" spans="1:13" x14ac:dyDescent="0.25">
      <c r="A1614" s="169">
        <v>29198</v>
      </c>
      <c r="B1614" s="170" t="s">
        <v>1535</v>
      </c>
      <c r="C1614" s="170" t="s">
        <v>24</v>
      </c>
      <c r="D1614" s="170" t="s">
        <v>85</v>
      </c>
      <c r="E1614" s="170">
        <v>750</v>
      </c>
      <c r="F1614" s="170">
        <v>6</v>
      </c>
      <c r="G1614" s="171">
        <v>14</v>
      </c>
      <c r="H1614" s="170" t="s">
        <v>342</v>
      </c>
      <c r="I1614" s="171">
        <v>53.74</v>
      </c>
      <c r="J1614" s="169">
        <v>1</v>
      </c>
      <c r="K1614" s="154" cm="1">
        <f t="array" ref="K1614">ROUND(
IF(C1614="Beer",
SUM(LOOKUP(2,1/(SRP!$B$8:$B$10&lt;=E1614)/(SRP!$C$8:$C$10&gt;=E1614),SRP!$D$8:$D$10)*(G1614/100)*(E1614/1000)),
IF(C1614="Spirits",
SUM(LOOKUP(2,1/(SRP!$B$2:$B$7&lt;=E1614)/(SRP!$C$2:$C$7&gt;=E1614),SRP!$D$2:$D$7)*(G1614/100)*(E1614/1000)),
IF(AND(C1614="Wine",D1614="Fortified Wines"),
SUM(LOOKUP(2,1/(SRP!$B$26:$B$29&lt;=E1614)/(SRP!$C$26:$C$29&gt;=E1614),SRP!$D$26:$D$29)*(G1614/100)*(E1614/1000)),
IF(C1614="Wine",
SUM(LOOKUP(2,1/(SRP!$B$21:$B$25&lt;=E1614)/(SRP!$C$21:$C$25&gt;=E1614),SRP!$D$21:$D$25)*(G1614/100)*(E1614/1000)),
IF(AND(C1614="Ready to Drink",D1614="RTD-One Pour Cocktail&gt;7%&lt;=14.5"),
SUM(LOOKUP(2,1/(SRP!$B$16:$B$20&lt;=E1614)/(SRP!$C$16:$C$20&gt;=E1614),SRP!$D$16:$D$20)*(G1614/100)*(E1614/1000)),
IF(C1614="Ready to Drink",
SUM(LOOKUP(2,1/(SRP!$B$11:$B$15&lt;=E1614)/(SRP!$C$11:$C$15&gt;=E1614),SRP!$D$11:$D$15)*(G1614/100)*(E1614/1000)),
0)))))),2)</f>
        <v>8.1999999999999993</v>
      </c>
      <c r="L1614" s="173" t="str">
        <f t="shared" si="25"/>
        <v>Wine750</v>
      </c>
      <c r="M1614" s="154">
        <f>VLOOKUP(L1614,'Slope %'!C:D,2,0)</f>
        <v>0.1</v>
      </c>
    </row>
    <row r="1615" spans="1:13" x14ac:dyDescent="0.25">
      <c r="A1615" s="169">
        <v>29244</v>
      </c>
      <c r="B1615" s="170" t="s">
        <v>1536</v>
      </c>
      <c r="C1615" s="170" t="s">
        <v>11</v>
      </c>
      <c r="D1615" s="170" t="s">
        <v>267</v>
      </c>
      <c r="E1615" s="170">
        <v>473</v>
      </c>
      <c r="F1615" s="170">
        <v>24</v>
      </c>
      <c r="G1615" s="171">
        <v>4.5</v>
      </c>
      <c r="H1615" s="170" t="s">
        <v>1136</v>
      </c>
      <c r="I1615" s="171">
        <v>3.5</v>
      </c>
      <c r="J1615" s="169">
        <v>1</v>
      </c>
      <c r="K1615" s="154" cm="1">
        <f t="array" ref="K1615">ROUND(
IF(C1615="Beer",
SUM(LOOKUP(2,1/(SRP!$B$8:$B$10&lt;=E1615)/(SRP!$C$8:$C$10&gt;=E1615),SRP!$D$8:$D$10)*(G1615/100)*(E1615/1000)),
IF(C1615="Spirits",
SUM(LOOKUP(2,1/(SRP!$B$2:$B$7&lt;=E1615)/(SRP!$C$2:$C$7&gt;=E1615),SRP!$D$2:$D$7)*(G1615/100)*(E1615/1000)),
IF(AND(C1615="Wine",D1615="Fortified Wines"),
SUM(LOOKUP(2,1/(SRP!$B$26:$B$29&lt;=E1615)/(SRP!$C$26:$C$29&gt;=E1615),SRP!$D$26:$D$29)*(G1615/100)*(E1615/1000)),
IF(C1615="Wine",
SUM(LOOKUP(2,1/(SRP!$B$21:$B$25&lt;=E1615)/(SRP!$C$21:$C$25&gt;=E1615),SRP!$D$21:$D$25)*(G1615/100)*(E1615/1000)),
IF(AND(C1615="Ready to Drink",D1615="RTD-One Pour Cocktail&gt;7%&lt;=14.5"),
SUM(LOOKUP(2,1/(SRP!$B$16:$B$20&lt;=E1615)/(SRP!$C$16:$C$20&gt;=E1615),SRP!$D$16:$D$20)*(G1615/100)*(E1615/1000)),
IF(C1615="Ready to Drink",
SUM(LOOKUP(2,1/(SRP!$B$11:$B$15&lt;=E1615)/(SRP!$C$11:$C$15&gt;=E1615),SRP!$D$11:$D$15)*(G1615/100)*(E1615/1000)),
0)))))),2)</f>
        <v>1.66</v>
      </c>
      <c r="L1615" s="173" t="str">
        <f t="shared" si="25"/>
        <v>Beer473</v>
      </c>
      <c r="M1615" s="154">
        <f>VLOOKUP(L1615,'Slope %'!C:D,2,0)</f>
        <v>0.12</v>
      </c>
    </row>
    <row r="1616" spans="1:13" x14ac:dyDescent="0.25">
      <c r="A1616" s="169">
        <v>29244</v>
      </c>
      <c r="B1616" s="170" t="s">
        <v>1536</v>
      </c>
      <c r="C1616" s="170" t="s">
        <v>11</v>
      </c>
      <c r="D1616" s="170" t="s">
        <v>267</v>
      </c>
      <c r="E1616" s="170">
        <v>473</v>
      </c>
      <c r="F1616" s="170">
        <v>24</v>
      </c>
      <c r="G1616" s="171">
        <v>4.5</v>
      </c>
      <c r="H1616" s="170" t="s">
        <v>1136</v>
      </c>
      <c r="I1616" s="171">
        <v>3.5</v>
      </c>
      <c r="J1616" s="169">
        <v>1</v>
      </c>
      <c r="K1616" s="154" cm="1">
        <f t="array" ref="K1616">ROUND(
IF(C1616="Beer",
SUM(LOOKUP(2,1/(SRP!$B$8:$B$10&lt;=E1616)/(SRP!$C$8:$C$10&gt;=E1616),SRP!$D$8:$D$10)*(G1616/100)*(E1616/1000)),
IF(C1616="Spirits",
SUM(LOOKUP(2,1/(SRP!$B$2:$B$7&lt;=E1616)/(SRP!$C$2:$C$7&gt;=E1616),SRP!$D$2:$D$7)*(G1616/100)*(E1616/1000)),
IF(AND(C1616="Wine",D1616="Fortified Wines"),
SUM(LOOKUP(2,1/(SRP!$B$26:$B$29&lt;=E1616)/(SRP!$C$26:$C$29&gt;=E1616),SRP!$D$26:$D$29)*(G1616/100)*(E1616/1000)),
IF(C1616="Wine",
SUM(LOOKUP(2,1/(SRP!$B$21:$B$25&lt;=E1616)/(SRP!$C$21:$C$25&gt;=E1616),SRP!$D$21:$D$25)*(G1616/100)*(E1616/1000)),
IF(AND(C1616="Ready to Drink",D1616="RTD-One Pour Cocktail&gt;7%&lt;=14.5"),
SUM(LOOKUP(2,1/(SRP!$B$16:$B$20&lt;=E1616)/(SRP!$C$16:$C$20&gt;=E1616),SRP!$D$16:$D$20)*(G1616/100)*(E1616/1000)),
IF(C1616="Ready to Drink",
SUM(LOOKUP(2,1/(SRP!$B$11:$B$15&lt;=E1616)/(SRP!$C$11:$C$15&gt;=E1616),SRP!$D$11:$D$15)*(G1616/100)*(E1616/1000)),
0)))))),2)</f>
        <v>1.66</v>
      </c>
      <c r="L1616" s="173" t="str">
        <f t="shared" si="25"/>
        <v>Beer473</v>
      </c>
      <c r="M1616" s="154">
        <f>VLOOKUP(L1616,'Slope %'!C:D,2,0)</f>
        <v>0.12</v>
      </c>
    </row>
    <row r="1617" spans="1:13" x14ac:dyDescent="0.25">
      <c r="A1617" s="169">
        <v>29265</v>
      </c>
      <c r="B1617" s="170" t="s">
        <v>1537</v>
      </c>
      <c r="C1617" s="170" t="s">
        <v>11</v>
      </c>
      <c r="D1617" s="170" t="s">
        <v>211</v>
      </c>
      <c r="E1617" s="170">
        <v>473</v>
      </c>
      <c r="F1617" s="170">
        <v>24</v>
      </c>
      <c r="G1617" s="171">
        <v>4</v>
      </c>
      <c r="H1617" s="170" t="s">
        <v>747</v>
      </c>
      <c r="I1617" s="171">
        <v>3.99</v>
      </c>
      <c r="J1617" s="169">
        <v>1</v>
      </c>
      <c r="K1617" s="154" cm="1">
        <f t="array" ref="K1617">ROUND(
IF(C1617="Beer",
SUM(LOOKUP(2,1/(SRP!$B$8:$B$10&lt;=E1617)/(SRP!$C$8:$C$10&gt;=E1617),SRP!$D$8:$D$10)*(G1617/100)*(E1617/1000)),
IF(C1617="Spirits",
SUM(LOOKUP(2,1/(SRP!$B$2:$B$7&lt;=E1617)/(SRP!$C$2:$C$7&gt;=E1617),SRP!$D$2:$D$7)*(G1617/100)*(E1617/1000)),
IF(AND(C1617="Wine",D1617="Fortified Wines"),
SUM(LOOKUP(2,1/(SRP!$B$26:$B$29&lt;=E1617)/(SRP!$C$26:$C$29&gt;=E1617),SRP!$D$26:$D$29)*(G1617/100)*(E1617/1000)),
IF(C1617="Wine",
SUM(LOOKUP(2,1/(SRP!$B$21:$B$25&lt;=E1617)/(SRP!$C$21:$C$25&gt;=E1617),SRP!$D$21:$D$25)*(G1617/100)*(E1617/1000)),
IF(AND(C1617="Ready to Drink",D1617="RTD-One Pour Cocktail&gt;7%&lt;=14.5"),
SUM(LOOKUP(2,1/(SRP!$B$16:$B$20&lt;=E1617)/(SRP!$C$16:$C$20&gt;=E1617),SRP!$D$16:$D$20)*(G1617/100)*(E1617/1000)),
IF(C1617="Ready to Drink",
SUM(LOOKUP(2,1/(SRP!$B$11:$B$15&lt;=E1617)/(SRP!$C$11:$C$15&gt;=E1617),SRP!$D$11:$D$15)*(G1617/100)*(E1617/1000)),
0)))))),2)</f>
        <v>1.48</v>
      </c>
      <c r="L1617" s="173" t="str">
        <f t="shared" si="25"/>
        <v>Beer473</v>
      </c>
      <c r="M1617" s="154">
        <f>VLOOKUP(L1617,'Slope %'!C:D,2,0)</f>
        <v>0.12</v>
      </c>
    </row>
    <row r="1618" spans="1:13" x14ac:dyDescent="0.25">
      <c r="A1618" s="169">
        <v>29265</v>
      </c>
      <c r="B1618" s="170" t="s">
        <v>1537</v>
      </c>
      <c r="C1618" s="170" t="s">
        <v>11</v>
      </c>
      <c r="D1618" s="170" t="s">
        <v>211</v>
      </c>
      <c r="E1618" s="170">
        <v>473</v>
      </c>
      <c r="F1618" s="170">
        <v>24</v>
      </c>
      <c r="G1618" s="171">
        <v>4</v>
      </c>
      <c r="H1618" s="170" t="s">
        <v>747</v>
      </c>
      <c r="I1618" s="171">
        <v>3.99</v>
      </c>
      <c r="J1618" s="169">
        <v>1</v>
      </c>
      <c r="K1618" s="154" cm="1">
        <f t="array" ref="K1618">ROUND(
IF(C1618="Beer",
SUM(LOOKUP(2,1/(SRP!$B$8:$B$10&lt;=E1618)/(SRP!$C$8:$C$10&gt;=E1618),SRP!$D$8:$D$10)*(G1618/100)*(E1618/1000)),
IF(C1618="Spirits",
SUM(LOOKUP(2,1/(SRP!$B$2:$B$7&lt;=E1618)/(SRP!$C$2:$C$7&gt;=E1618),SRP!$D$2:$D$7)*(G1618/100)*(E1618/1000)),
IF(AND(C1618="Wine",D1618="Fortified Wines"),
SUM(LOOKUP(2,1/(SRP!$B$26:$B$29&lt;=E1618)/(SRP!$C$26:$C$29&gt;=E1618),SRP!$D$26:$D$29)*(G1618/100)*(E1618/1000)),
IF(C1618="Wine",
SUM(LOOKUP(2,1/(SRP!$B$21:$B$25&lt;=E1618)/(SRP!$C$21:$C$25&gt;=E1618),SRP!$D$21:$D$25)*(G1618/100)*(E1618/1000)),
IF(AND(C1618="Ready to Drink",D1618="RTD-One Pour Cocktail&gt;7%&lt;=14.5"),
SUM(LOOKUP(2,1/(SRP!$B$16:$B$20&lt;=E1618)/(SRP!$C$16:$C$20&gt;=E1618),SRP!$D$16:$D$20)*(G1618/100)*(E1618/1000)),
IF(C1618="Ready to Drink",
SUM(LOOKUP(2,1/(SRP!$B$11:$B$15&lt;=E1618)/(SRP!$C$11:$C$15&gt;=E1618),SRP!$D$11:$D$15)*(G1618/100)*(E1618/1000)),
0)))))),2)</f>
        <v>1.48</v>
      </c>
      <c r="L1618" s="173" t="str">
        <f t="shared" si="25"/>
        <v>Beer473</v>
      </c>
      <c r="M1618" s="154">
        <f>VLOOKUP(L1618,'Slope %'!C:D,2,0)</f>
        <v>0.12</v>
      </c>
    </row>
    <row r="1619" spans="1:13" x14ac:dyDescent="0.25">
      <c r="A1619" s="169">
        <v>29294</v>
      </c>
      <c r="B1619" s="170" t="s">
        <v>1538</v>
      </c>
      <c r="C1619" s="170" t="s">
        <v>11</v>
      </c>
      <c r="D1619" s="170" t="s">
        <v>303</v>
      </c>
      <c r="E1619" s="170">
        <v>473</v>
      </c>
      <c r="F1619" s="170">
        <v>24</v>
      </c>
      <c r="G1619" s="171">
        <v>6.5</v>
      </c>
      <c r="H1619" s="170" t="s">
        <v>1324</v>
      </c>
      <c r="I1619" s="171">
        <v>4.5</v>
      </c>
      <c r="J1619" s="169">
        <v>1</v>
      </c>
      <c r="K1619" s="154" cm="1">
        <f t="array" ref="K1619">ROUND(
IF(C1619="Beer",
SUM(LOOKUP(2,1/(SRP!$B$8:$B$10&lt;=E1619)/(SRP!$C$8:$C$10&gt;=E1619),SRP!$D$8:$D$10)*(G1619/100)*(E1619/1000)),
IF(C1619="Spirits",
SUM(LOOKUP(2,1/(SRP!$B$2:$B$7&lt;=E1619)/(SRP!$C$2:$C$7&gt;=E1619),SRP!$D$2:$D$7)*(G1619/100)*(E1619/1000)),
IF(AND(C1619="Wine",D1619="Fortified Wines"),
SUM(LOOKUP(2,1/(SRP!$B$26:$B$29&lt;=E1619)/(SRP!$C$26:$C$29&gt;=E1619),SRP!$D$26:$D$29)*(G1619/100)*(E1619/1000)),
IF(C1619="Wine",
SUM(LOOKUP(2,1/(SRP!$B$21:$B$25&lt;=E1619)/(SRP!$C$21:$C$25&gt;=E1619),SRP!$D$21:$D$25)*(G1619/100)*(E1619/1000)),
IF(AND(C1619="Ready to Drink",D1619="RTD-One Pour Cocktail&gt;7%&lt;=14.5"),
SUM(LOOKUP(2,1/(SRP!$B$16:$B$20&lt;=E1619)/(SRP!$C$16:$C$20&gt;=E1619),SRP!$D$16:$D$20)*(G1619/100)*(E1619/1000)),
IF(C1619="Ready to Drink",
SUM(LOOKUP(2,1/(SRP!$B$11:$B$15&lt;=E1619)/(SRP!$C$11:$C$15&gt;=E1619),SRP!$D$11:$D$15)*(G1619/100)*(E1619/1000)),
0)))))),2)</f>
        <v>2.4</v>
      </c>
      <c r="L1619" s="173" t="str">
        <f t="shared" si="25"/>
        <v>Beer473</v>
      </c>
      <c r="M1619" s="154">
        <f>VLOOKUP(L1619,'Slope %'!C:D,2,0)</f>
        <v>0.12</v>
      </c>
    </row>
    <row r="1620" spans="1:13" x14ac:dyDescent="0.25">
      <c r="A1620" s="169">
        <v>29294</v>
      </c>
      <c r="B1620" s="170" t="s">
        <v>1538</v>
      </c>
      <c r="C1620" s="170" t="s">
        <v>11</v>
      </c>
      <c r="D1620" s="170" t="s">
        <v>303</v>
      </c>
      <c r="E1620" s="170">
        <v>473</v>
      </c>
      <c r="F1620" s="170">
        <v>24</v>
      </c>
      <c r="G1620" s="171">
        <v>6.5</v>
      </c>
      <c r="H1620" s="170" t="s">
        <v>1324</v>
      </c>
      <c r="I1620" s="171">
        <v>4.5</v>
      </c>
      <c r="J1620" s="169">
        <v>1</v>
      </c>
      <c r="K1620" s="154" cm="1">
        <f t="array" ref="K1620">ROUND(
IF(C1620="Beer",
SUM(LOOKUP(2,1/(SRP!$B$8:$B$10&lt;=E1620)/(SRP!$C$8:$C$10&gt;=E1620),SRP!$D$8:$D$10)*(G1620/100)*(E1620/1000)),
IF(C1620="Spirits",
SUM(LOOKUP(2,1/(SRP!$B$2:$B$7&lt;=E1620)/(SRP!$C$2:$C$7&gt;=E1620),SRP!$D$2:$D$7)*(G1620/100)*(E1620/1000)),
IF(AND(C1620="Wine",D1620="Fortified Wines"),
SUM(LOOKUP(2,1/(SRP!$B$26:$B$29&lt;=E1620)/(SRP!$C$26:$C$29&gt;=E1620),SRP!$D$26:$D$29)*(G1620/100)*(E1620/1000)),
IF(C1620="Wine",
SUM(LOOKUP(2,1/(SRP!$B$21:$B$25&lt;=E1620)/(SRP!$C$21:$C$25&gt;=E1620),SRP!$D$21:$D$25)*(G1620/100)*(E1620/1000)),
IF(AND(C1620="Ready to Drink",D1620="RTD-One Pour Cocktail&gt;7%&lt;=14.5"),
SUM(LOOKUP(2,1/(SRP!$B$16:$B$20&lt;=E1620)/(SRP!$C$16:$C$20&gt;=E1620),SRP!$D$16:$D$20)*(G1620/100)*(E1620/1000)),
IF(C1620="Ready to Drink",
SUM(LOOKUP(2,1/(SRP!$B$11:$B$15&lt;=E1620)/(SRP!$C$11:$C$15&gt;=E1620),SRP!$D$11:$D$15)*(G1620/100)*(E1620/1000)),
0)))))),2)</f>
        <v>2.4</v>
      </c>
      <c r="L1620" s="173" t="str">
        <f t="shared" si="25"/>
        <v>Beer473</v>
      </c>
      <c r="M1620" s="154">
        <f>VLOOKUP(L1620,'Slope %'!C:D,2,0)</f>
        <v>0.12</v>
      </c>
    </row>
    <row r="1621" spans="1:13" x14ac:dyDescent="0.25">
      <c r="A1621" s="169">
        <v>29320</v>
      </c>
      <c r="B1621" s="170" t="s">
        <v>1539</v>
      </c>
      <c r="C1621" s="170" t="s">
        <v>24</v>
      </c>
      <c r="D1621" s="170" t="s">
        <v>148</v>
      </c>
      <c r="E1621" s="170">
        <v>750</v>
      </c>
      <c r="F1621" s="170">
        <v>6</v>
      </c>
      <c r="G1621" s="171">
        <v>13.5</v>
      </c>
      <c r="H1621" s="170" t="s">
        <v>110</v>
      </c>
      <c r="I1621" s="171">
        <v>578</v>
      </c>
      <c r="J1621" s="169">
        <v>1</v>
      </c>
      <c r="K1621" s="154" cm="1">
        <f t="array" ref="K1621">ROUND(
IF(C1621="Beer",
SUM(LOOKUP(2,1/(SRP!$B$8:$B$10&lt;=E1621)/(SRP!$C$8:$C$10&gt;=E1621),SRP!$D$8:$D$10)*(G1621/100)*(E1621/1000)),
IF(C1621="Spirits",
SUM(LOOKUP(2,1/(SRP!$B$2:$B$7&lt;=E1621)/(SRP!$C$2:$C$7&gt;=E1621),SRP!$D$2:$D$7)*(G1621/100)*(E1621/1000)),
IF(AND(C1621="Wine",D1621="Fortified Wines"),
SUM(LOOKUP(2,1/(SRP!$B$26:$B$29&lt;=E1621)/(SRP!$C$26:$C$29&gt;=E1621),SRP!$D$26:$D$29)*(G1621/100)*(E1621/1000)),
IF(C1621="Wine",
SUM(LOOKUP(2,1/(SRP!$B$21:$B$25&lt;=E1621)/(SRP!$C$21:$C$25&gt;=E1621),SRP!$D$21:$D$25)*(G1621/100)*(E1621/1000)),
IF(AND(C1621="Ready to Drink",D1621="RTD-One Pour Cocktail&gt;7%&lt;=14.5"),
SUM(LOOKUP(2,1/(SRP!$B$16:$B$20&lt;=E1621)/(SRP!$C$16:$C$20&gt;=E1621),SRP!$D$16:$D$20)*(G1621/100)*(E1621/1000)),
IF(C1621="Ready to Drink",
SUM(LOOKUP(2,1/(SRP!$B$11:$B$15&lt;=E1621)/(SRP!$C$11:$C$15&gt;=E1621),SRP!$D$11:$D$15)*(G1621/100)*(E1621/1000)),
0)))))),2)</f>
        <v>7.9</v>
      </c>
      <c r="L1621" s="173" t="str">
        <f t="shared" si="25"/>
        <v>Wine750</v>
      </c>
      <c r="M1621" s="154">
        <f>VLOOKUP(L1621,'Slope %'!C:D,2,0)</f>
        <v>0.1</v>
      </c>
    </row>
    <row r="1622" spans="1:13" x14ac:dyDescent="0.25">
      <c r="A1622" s="169">
        <v>29321</v>
      </c>
      <c r="B1622" s="170" t="s">
        <v>1540</v>
      </c>
      <c r="C1622" s="170" t="s">
        <v>24</v>
      </c>
      <c r="D1622" s="170" t="s">
        <v>34</v>
      </c>
      <c r="E1622" s="170">
        <v>750</v>
      </c>
      <c r="F1622" s="170">
        <v>6</v>
      </c>
      <c r="G1622" s="171">
        <v>13.5</v>
      </c>
      <c r="H1622" s="170" t="s">
        <v>110</v>
      </c>
      <c r="I1622" s="171">
        <v>142.94999999999999</v>
      </c>
      <c r="J1622" s="169">
        <v>1</v>
      </c>
      <c r="K1622" s="154" cm="1">
        <f t="array" ref="K1622">ROUND(
IF(C1622="Beer",
SUM(LOOKUP(2,1/(SRP!$B$8:$B$10&lt;=E1622)/(SRP!$C$8:$C$10&gt;=E1622),SRP!$D$8:$D$10)*(G1622/100)*(E1622/1000)),
IF(C1622="Spirits",
SUM(LOOKUP(2,1/(SRP!$B$2:$B$7&lt;=E1622)/(SRP!$C$2:$C$7&gt;=E1622),SRP!$D$2:$D$7)*(G1622/100)*(E1622/1000)),
IF(AND(C1622="Wine",D1622="Fortified Wines"),
SUM(LOOKUP(2,1/(SRP!$B$26:$B$29&lt;=E1622)/(SRP!$C$26:$C$29&gt;=E1622),SRP!$D$26:$D$29)*(G1622/100)*(E1622/1000)),
IF(C1622="Wine",
SUM(LOOKUP(2,1/(SRP!$B$21:$B$25&lt;=E1622)/(SRP!$C$21:$C$25&gt;=E1622),SRP!$D$21:$D$25)*(G1622/100)*(E1622/1000)),
IF(AND(C1622="Ready to Drink",D1622="RTD-One Pour Cocktail&gt;7%&lt;=14.5"),
SUM(LOOKUP(2,1/(SRP!$B$16:$B$20&lt;=E1622)/(SRP!$C$16:$C$20&gt;=E1622),SRP!$D$16:$D$20)*(G1622/100)*(E1622/1000)),
IF(C1622="Ready to Drink",
SUM(LOOKUP(2,1/(SRP!$B$11:$B$15&lt;=E1622)/(SRP!$C$11:$C$15&gt;=E1622),SRP!$D$11:$D$15)*(G1622/100)*(E1622/1000)),
0)))))),2)</f>
        <v>7.9</v>
      </c>
      <c r="L1622" s="173" t="str">
        <f t="shared" si="25"/>
        <v>Wine750</v>
      </c>
      <c r="M1622" s="154">
        <f>VLOOKUP(L1622,'Slope %'!C:D,2,0)</f>
        <v>0.1</v>
      </c>
    </row>
    <row r="1623" spans="1:13" x14ac:dyDescent="0.25">
      <c r="A1623" s="169">
        <v>29325</v>
      </c>
      <c r="B1623" s="170" t="s">
        <v>1541</v>
      </c>
      <c r="C1623" s="170" t="s">
        <v>24</v>
      </c>
      <c r="D1623" s="170" t="s">
        <v>34</v>
      </c>
      <c r="E1623" s="170">
        <v>750</v>
      </c>
      <c r="F1623" s="170">
        <v>12</v>
      </c>
      <c r="G1623" s="171">
        <v>13.5</v>
      </c>
      <c r="H1623" s="170" t="s">
        <v>110</v>
      </c>
      <c r="I1623" s="171">
        <v>64.03</v>
      </c>
      <c r="J1623" s="169">
        <v>1</v>
      </c>
      <c r="K1623" s="154" cm="1">
        <f t="array" ref="K1623">ROUND(
IF(C1623="Beer",
SUM(LOOKUP(2,1/(SRP!$B$8:$B$10&lt;=E1623)/(SRP!$C$8:$C$10&gt;=E1623),SRP!$D$8:$D$10)*(G1623/100)*(E1623/1000)),
IF(C1623="Spirits",
SUM(LOOKUP(2,1/(SRP!$B$2:$B$7&lt;=E1623)/(SRP!$C$2:$C$7&gt;=E1623),SRP!$D$2:$D$7)*(G1623/100)*(E1623/1000)),
IF(AND(C1623="Wine",D1623="Fortified Wines"),
SUM(LOOKUP(2,1/(SRP!$B$26:$B$29&lt;=E1623)/(SRP!$C$26:$C$29&gt;=E1623),SRP!$D$26:$D$29)*(G1623/100)*(E1623/1000)),
IF(C1623="Wine",
SUM(LOOKUP(2,1/(SRP!$B$21:$B$25&lt;=E1623)/(SRP!$C$21:$C$25&gt;=E1623),SRP!$D$21:$D$25)*(G1623/100)*(E1623/1000)),
IF(AND(C1623="Ready to Drink",D1623="RTD-One Pour Cocktail&gt;7%&lt;=14.5"),
SUM(LOOKUP(2,1/(SRP!$B$16:$B$20&lt;=E1623)/(SRP!$C$16:$C$20&gt;=E1623),SRP!$D$16:$D$20)*(G1623/100)*(E1623/1000)),
IF(C1623="Ready to Drink",
SUM(LOOKUP(2,1/(SRP!$B$11:$B$15&lt;=E1623)/(SRP!$C$11:$C$15&gt;=E1623),SRP!$D$11:$D$15)*(G1623/100)*(E1623/1000)),
0)))))),2)</f>
        <v>7.9</v>
      </c>
      <c r="L1623" s="173" t="str">
        <f t="shared" si="25"/>
        <v>Wine750</v>
      </c>
      <c r="M1623" s="154">
        <f>VLOOKUP(L1623,'Slope %'!C:D,2,0)</f>
        <v>0.1</v>
      </c>
    </row>
    <row r="1624" spans="1:13" x14ac:dyDescent="0.25">
      <c r="A1624" s="169">
        <v>29327</v>
      </c>
      <c r="B1624" s="170" t="s">
        <v>1542</v>
      </c>
      <c r="C1624" s="170" t="s">
        <v>11</v>
      </c>
      <c r="D1624" s="170" t="s">
        <v>303</v>
      </c>
      <c r="E1624" s="170">
        <v>473</v>
      </c>
      <c r="F1624" s="170">
        <v>24</v>
      </c>
      <c r="G1624" s="171">
        <v>7</v>
      </c>
      <c r="H1624" s="170" t="s">
        <v>1324</v>
      </c>
      <c r="I1624" s="171">
        <v>4.5999999999999996</v>
      </c>
      <c r="J1624" s="169">
        <v>1</v>
      </c>
      <c r="K1624" s="154" cm="1">
        <f t="array" ref="K1624">ROUND(
IF(C1624="Beer",
SUM(LOOKUP(2,1/(SRP!$B$8:$B$10&lt;=E1624)/(SRP!$C$8:$C$10&gt;=E1624),SRP!$D$8:$D$10)*(G1624/100)*(E1624/1000)),
IF(C1624="Spirits",
SUM(LOOKUP(2,1/(SRP!$B$2:$B$7&lt;=E1624)/(SRP!$C$2:$C$7&gt;=E1624),SRP!$D$2:$D$7)*(G1624/100)*(E1624/1000)),
IF(AND(C1624="Wine",D1624="Fortified Wines"),
SUM(LOOKUP(2,1/(SRP!$B$26:$B$29&lt;=E1624)/(SRP!$C$26:$C$29&gt;=E1624),SRP!$D$26:$D$29)*(G1624/100)*(E1624/1000)),
IF(C1624="Wine",
SUM(LOOKUP(2,1/(SRP!$B$21:$B$25&lt;=E1624)/(SRP!$C$21:$C$25&gt;=E1624),SRP!$D$21:$D$25)*(G1624/100)*(E1624/1000)),
IF(AND(C1624="Ready to Drink",D1624="RTD-One Pour Cocktail&gt;7%&lt;=14.5"),
SUM(LOOKUP(2,1/(SRP!$B$16:$B$20&lt;=E1624)/(SRP!$C$16:$C$20&gt;=E1624),SRP!$D$16:$D$20)*(G1624/100)*(E1624/1000)),
IF(C1624="Ready to Drink",
SUM(LOOKUP(2,1/(SRP!$B$11:$B$15&lt;=E1624)/(SRP!$C$11:$C$15&gt;=E1624),SRP!$D$11:$D$15)*(G1624/100)*(E1624/1000)),
0)))))),2)</f>
        <v>2.58</v>
      </c>
      <c r="L1624" s="173" t="str">
        <f t="shared" si="25"/>
        <v>Beer473</v>
      </c>
      <c r="M1624" s="154">
        <f>VLOOKUP(L1624,'Slope %'!C:D,2,0)</f>
        <v>0.12</v>
      </c>
    </row>
    <row r="1625" spans="1:13" x14ac:dyDescent="0.25">
      <c r="A1625" s="169">
        <v>29327</v>
      </c>
      <c r="B1625" s="170" t="s">
        <v>1542</v>
      </c>
      <c r="C1625" s="170" t="s">
        <v>11</v>
      </c>
      <c r="D1625" s="170" t="s">
        <v>303</v>
      </c>
      <c r="E1625" s="170">
        <v>473</v>
      </c>
      <c r="F1625" s="170">
        <v>24</v>
      </c>
      <c r="G1625" s="171">
        <v>7</v>
      </c>
      <c r="H1625" s="170" t="s">
        <v>1324</v>
      </c>
      <c r="I1625" s="171">
        <v>4.5999999999999996</v>
      </c>
      <c r="J1625" s="169">
        <v>1</v>
      </c>
      <c r="K1625" s="154" cm="1">
        <f t="array" ref="K1625">ROUND(
IF(C1625="Beer",
SUM(LOOKUP(2,1/(SRP!$B$8:$B$10&lt;=E1625)/(SRP!$C$8:$C$10&gt;=E1625),SRP!$D$8:$D$10)*(G1625/100)*(E1625/1000)),
IF(C1625="Spirits",
SUM(LOOKUP(2,1/(SRP!$B$2:$B$7&lt;=E1625)/(SRP!$C$2:$C$7&gt;=E1625),SRP!$D$2:$D$7)*(G1625/100)*(E1625/1000)),
IF(AND(C1625="Wine",D1625="Fortified Wines"),
SUM(LOOKUP(2,1/(SRP!$B$26:$B$29&lt;=E1625)/(SRP!$C$26:$C$29&gt;=E1625),SRP!$D$26:$D$29)*(G1625/100)*(E1625/1000)),
IF(C1625="Wine",
SUM(LOOKUP(2,1/(SRP!$B$21:$B$25&lt;=E1625)/(SRP!$C$21:$C$25&gt;=E1625),SRP!$D$21:$D$25)*(G1625/100)*(E1625/1000)),
IF(AND(C1625="Ready to Drink",D1625="RTD-One Pour Cocktail&gt;7%&lt;=14.5"),
SUM(LOOKUP(2,1/(SRP!$B$16:$B$20&lt;=E1625)/(SRP!$C$16:$C$20&gt;=E1625),SRP!$D$16:$D$20)*(G1625/100)*(E1625/1000)),
IF(C1625="Ready to Drink",
SUM(LOOKUP(2,1/(SRP!$B$11:$B$15&lt;=E1625)/(SRP!$C$11:$C$15&gt;=E1625),SRP!$D$11:$D$15)*(G1625/100)*(E1625/1000)),
0)))))),2)</f>
        <v>2.58</v>
      </c>
      <c r="L1625" s="173" t="str">
        <f t="shared" si="25"/>
        <v>Beer473</v>
      </c>
      <c r="M1625" s="154">
        <f>VLOOKUP(L1625,'Slope %'!C:D,2,0)</f>
        <v>0.12</v>
      </c>
    </row>
    <row r="1626" spans="1:13" x14ac:dyDescent="0.25">
      <c r="A1626" s="169">
        <v>29329</v>
      </c>
      <c r="B1626" s="170" t="s">
        <v>1543</v>
      </c>
      <c r="C1626" s="170" t="s">
        <v>24</v>
      </c>
      <c r="D1626" s="170" t="s">
        <v>34</v>
      </c>
      <c r="E1626" s="170">
        <v>750</v>
      </c>
      <c r="F1626" s="170">
        <v>6</v>
      </c>
      <c r="G1626" s="171">
        <v>14.7</v>
      </c>
      <c r="H1626" s="170" t="s">
        <v>73</v>
      </c>
      <c r="I1626" s="171">
        <v>299.99</v>
      </c>
      <c r="J1626" s="169">
        <v>1</v>
      </c>
      <c r="K1626" s="154" cm="1">
        <f t="array" ref="K1626">ROUND(
IF(C1626="Beer",
SUM(LOOKUP(2,1/(SRP!$B$8:$B$10&lt;=E1626)/(SRP!$C$8:$C$10&gt;=E1626),SRP!$D$8:$D$10)*(G1626/100)*(E1626/1000)),
IF(C1626="Spirits",
SUM(LOOKUP(2,1/(SRP!$B$2:$B$7&lt;=E1626)/(SRP!$C$2:$C$7&gt;=E1626),SRP!$D$2:$D$7)*(G1626/100)*(E1626/1000)),
IF(AND(C1626="Wine",D1626="Fortified Wines"),
SUM(LOOKUP(2,1/(SRP!$B$26:$B$29&lt;=E1626)/(SRP!$C$26:$C$29&gt;=E1626),SRP!$D$26:$D$29)*(G1626/100)*(E1626/1000)),
IF(C1626="Wine",
SUM(LOOKUP(2,1/(SRP!$B$21:$B$25&lt;=E1626)/(SRP!$C$21:$C$25&gt;=E1626),SRP!$D$21:$D$25)*(G1626/100)*(E1626/1000)),
IF(AND(C1626="Ready to Drink",D1626="RTD-One Pour Cocktail&gt;7%&lt;=14.5"),
SUM(LOOKUP(2,1/(SRP!$B$16:$B$20&lt;=E1626)/(SRP!$C$16:$C$20&gt;=E1626),SRP!$D$16:$D$20)*(G1626/100)*(E1626/1000)),
IF(C1626="Ready to Drink",
SUM(LOOKUP(2,1/(SRP!$B$11:$B$15&lt;=E1626)/(SRP!$C$11:$C$15&gt;=E1626),SRP!$D$11:$D$15)*(G1626/100)*(E1626/1000)),
0)))))),2)</f>
        <v>8.61</v>
      </c>
      <c r="L1626" s="173" t="str">
        <f t="shared" si="25"/>
        <v>Wine750</v>
      </c>
      <c r="M1626" s="154">
        <f>VLOOKUP(L1626,'Slope %'!C:D,2,0)</f>
        <v>0.1</v>
      </c>
    </row>
    <row r="1627" spans="1:13" x14ac:dyDescent="0.25">
      <c r="A1627" s="169">
        <v>29330</v>
      </c>
      <c r="B1627" s="170" t="s">
        <v>1544</v>
      </c>
      <c r="C1627" s="170" t="s">
        <v>11</v>
      </c>
      <c r="D1627" s="170" t="s">
        <v>267</v>
      </c>
      <c r="E1627" s="170">
        <v>4260</v>
      </c>
      <c r="F1627" s="170">
        <v>2</v>
      </c>
      <c r="G1627" s="171">
        <v>5</v>
      </c>
      <c r="H1627" s="170" t="s">
        <v>13</v>
      </c>
      <c r="I1627" s="171">
        <v>24.29</v>
      </c>
      <c r="J1627" s="169">
        <v>12</v>
      </c>
      <c r="K1627" s="154" cm="1">
        <f t="array" ref="K1627">ROUND(
IF(C1627="Beer",
SUM(LOOKUP(2,1/(SRP!$B$8:$B$10&lt;=E1627)/(SRP!$C$8:$C$10&gt;=E1627),SRP!$D$8:$D$10)*(G1627/100)*(E1627/1000)),
IF(C1627="Spirits",
SUM(LOOKUP(2,1/(SRP!$B$2:$B$7&lt;=E1627)/(SRP!$C$2:$C$7&gt;=E1627),SRP!$D$2:$D$7)*(G1627/100)*(E1627/1000)),
IF(AND(C1627="Wine",D1627="Fortified Wines"),
SUM(LOOKUP(2,1/(SRP!$B$26:$B$29&lt;=E1627)/(SRP!$C$26:$C$29&gt;=E1627),SRP!$D$26:$D$29)*(G1627/100)*(E1627/1000)),
IF(C1627="Wine",
SUM(LOOKUP(2,1/(SRP!$B$21:$B$25&lt;=E1627)/(SRP!$C$21:$C$25&gt;=E1627),SRP!$D$21:$D$25)*(G1627/100)*(E1627/1000)),
IF(AND(C1627="Ready to Drink",D1627="RTD-One Pour Cocktail&gt;7%&lt;=14.5"),
SUM(LOOKUP(2,1/(SRP!$B$16:$B$20&lt;=E1627)/(SRP!$C$16:$C$20&gt;=E1627),SRP!$D$16:$D$20)*(G1627/100)*(E1627/1000)),
IF(C1627="Ready to Drink",
SUM(LOOKUP(2,1/(SRP!$B$11:$B$15&lt;=E1627)/(SRP!$C$11:$C$15&gt;=E1627),SRP!$D$11:$D$15)*(G1627/100)*(E1627/1000)),
0)))))),2)</f>
        <v>16.63</v>
      </c>
      <c r="L1627" s="173" t="str">
        <f t="shared" si="25"/>
        <v>Beer4260</v>
      </c>
      <c r="M1627" s="154">
        <f>VLOOKUP(L1627,'Slope %'!C:D,2,0)</f>
        <v>7.0000000000000007E-2</v>
      </c>
    </row>
    <row r="1628" spans="1:13" x14ac:dyDescent="0.25">
      <c r="A1628" s="169">
        <v>29330</v>
      </c>
      <c r="B1628" s="170" t="s">
        <v>1544</v>
      </c>
      <c r="C1628" s="170" t="s">
        <v>11</v>
      </c>
      <c r="D1628" s="170" t="s">
        <v>267</v>
      </c>
      <c r="E1628" s="170">
        <v>4260</v>
      </c>
      <c r="F1628" s="170">
        <v>2</v>
      </c>
      <c r="G1628" s="171">
        <v>5</v>
      </c>
      <c r="H1628" s="170" t="s">
        <v>13</v>
      </c>
      <c r="I1628" s="171">
        <v>24.29</v>
      </c>
      <c r="J1628" s="169">
        <v>12</v>
      </c>
      <c r="K1628" s="154" cm="1">
        <f t="array" ref="K1628">ROUND(
IF(C1628="Beer",
SUM(LOOKUP(2,1/(SRP!$B$8:$B$10&lt;=E1628)/(SRP!$C$8:$C$10&gt;=E1628),SRP!$D$8:$D$10)*(G1628/100)*(E1628/1000)),
IF(C1628="Spirits",
SUM(LOOKUP(2,1/(SRP!$B$2:$B$7&lt;=E1628)/(SRP!$C$2:$C$7&gt;=E1628),SRP!$D$2:$D$7)*(G1628/100)*(E1628/1000)),
IF(AND(C1628="Wine",D1628="Fortified Wines"),
SUM(LOOKUP(2,1/(SRP!$B$26:$B$29&lt;=E1628)/(SRP!$C$26:$C$29&gt;=E1628),SRP!$D$26:$D$29)*(G1628/100)*(E1628/1000)),
IF(C1628="Wine",
SUM(LOOKUP(2,1/(SRP!$B$21:$B$25&lt;=E1628)/(SRP!$C$21:$C$25&gt;=E1628),SRP!$D$21:$D$25)*(G1628/100)*(E1628/1000)),
IF(AND(C1628="Ready to Drink",D1628="RTD-One Pour Cocktail&gt;7%&lt;=14.5"),
SUM(LOOKUP(2,1/(SRP!$B$16:$B$20&lt;=E1628)/(SRP!$C$16:$C$20&gt;=E1628),SRP!$D$16:$D$20)*(G1628/100)*(E1628/1000)),
IF(C1628="Ready to Drink",
SUM(LOOKUP(2,1/(SRP!$B$11:$B$15&lt;=E1628)/(SRP!$C$11:$C$15&gt;=E1628),SRP!$D$11:$D$15)*(G1628/100)*(E1628/1000)),
0)))))),2)</f>
        <v>16.63</v>
      </c>
      <c r="L1628" s="173" t="str">
        <f t="shared" si="25"/>
        <v>Beer4260</v>
      </c>
      <c r="M1628" s="154">
        <f>VLOOKUP(L1628,'Slope %'!C:D,2,0)</f>
        <v>7.0000000000000007E-2</v>
      </c>
    </row>
    <row r="1629" spans="1:13" x14ac:dyDescent="0.25">
      <c r="A1629" s="169">
        <v>29332</v>
      </c>
      <c r="B1629" s="170" t="s">
        <v>1545</v>
      </c>
      <c r="C1629" s="170" t="s">
        <v>11</v>
      </c>
      <c r="D1629" s="170" t="s">
        <v>12</v>
      </c>
      <c r="E1629" s="170">
        <v>740</v>
      </c>
      <c r="F1629" s="170">
        <v>12</v>
      </c>
      <c r="G1629" s="171">
        <v>4.7</v>
      </c>
      <c r="H1629" s="170" t="s">
        <v>105</v>
      </c>
      <c r="I1629" s="171">
        <v>4.29</v>
      </c>
      <c r="J1629" s="169">
        <v>1</v>
      </c>
      <c r="K1629" s="154" cm="1">
        <f t="array" ref="K1629">ROUND(
IF(C1629="Beer",
SUM(LOOKUP(2,1/(SRP!$B$8:$B$10&lt;=E1629)/(SRP!$C$8:$C$10&gt;=E1629),SRP!$D$8:$D$10)*(G1629/100)*(E1629/1000)),
IF(C1629="Spirits",
SUM(LOOKUP(2,1/(SRP!$B$2:$B$7&lt;=E1629)/(SRP!$C$2:$C$7&gt;=E1629),SRP!$D$2:$D$7)*(G1629/100)*(E1629/1000)),
IF(AND(C1629="Wine",D1629="Fortified Wines"),
SUM(LOOKUP(2,1/(SRP!$B$26:$B$29&lt;=E1629)/(SRP!$C$26:$C$29&gt;=E1629),SRP!$D$26:$D$29)*(G1629/100)*(E1629/1000)),
IF(C1629="Wine",
SUM(LOOKUP(2,1/(SRP!$B$21:$B$25&lt;=E1629)/(SRP!$C$21:$C$25&gt;=E1629),SRP!$D$21:$D$25)*(G1629/100)*(E1629/1000)),
IF(AND(C1629="Ready to Drink",D1629="RTD-One Pour Cocktail&gt;7%&lt;=14.5"),
SUM(LOOKUP(2,1/(SRP!$B$16:$B$20&lt;=E1629)/(SRP!$C$16:$C$20&gt;=E1629),SRP!$D$16:$D$20)*(G1629/100)*(E1629/1000)),
IF(C1629="Ready to Drink",
SUM(LOOKUP(2,1/(SRP!$B$11:$B$15&lt;=E1629)/(SRP!$C$11:$C$15&gt;=E1629),SRP!$D$11:$D$15)*(G1629/100)*(E1629/1000)),
0)))))),2)</f>
        <v>2.72</v>
      </c>
      <c r="L1629" s="173" t="str">
        <f t="shared" si="25"/>
        <v>Beer740</v>
      </c>
      <c r="M1629" s="154">
        <f>VLOOKUP(L1629,'Slope %'!C:D,2,0)</f>
        <v>0.12</v>
      </c>
    </row>
    <row r="1630" spans="1:13" x14ac:dyDescent="0.25">
      <c r="A1630" s="169">
        <v>29332</v>
      </c>
      <c r="B1630" s="170" t="s">
        <v>1545</v>
      </c>
      <c r="C1630" s="170" t="s">
        <v>11</v>
      </c>
      <c r="D1630" s="170" t="s">
        <v>12</v>
      </c>
      <c r="E1630" s="170">
        <v>740</v>
      </c>
      <c r="F1630" s="170">
        <v>12</v>
      </c>
      <c r="G1630" s="171">
        <v>4.7</v>
      </c>
      <c r="H1630" s="170" t="s">
        <v>105</v>
      </c>
      <c r="I1630" s="171">
        <v>4.29</v>
      </c>
      <c r="J1630" s="169">
        <v>1</v>
      </c>
      <c r="K1630" s="154" cm="1">
        <f t="array" ref="K1630">ROUND(
IF(C1630="Beer",
SUM(LOOKUP(2,1/(SRP!$B$8:$B$10&lt;=E1630)/(SRP!$C$8:$C$10&gt;=E1630),SRP!$D$8:$D$10)*(G1630/100)*(E1630/1000)),
IF(C1630="Spirits",
SUM(LOOKUP(2,1/(SRP!$B$2:$B$7&lt;=E1630)/(SRP!$C$2:$C$7&gt;=E1630),SRP!$D$2:$D$7)*(G1630/100)*(E1630/1000)),
IF(AND(C1630="Wine",D1630="Fortified Wines"),
SUM(LOOKUP(2,1/(SRP!$B$26:$B$29&lt;=E1630)/(SRP!$C$26:$C$29&gt;=E1630),SRP!$D$26:$D$29)*(G1630/100)*(E1630/1000)),
IF(C1630="Wine",
SUM(LOOKUP(2,1/(SRP!$B$21:$B$25&lt;=E1630)/(SRP!$C$21:$C$25&gt;=E1630),SRP!$D$21:$D$25)*(G1630/100)*(E1630/1000)),
IF(AND(C1630="Ready to Drink",D1630="RTD-One Pour Cocktail&gt;7%&lt;=14.5"),
SUM(LOOKUP(2,1/(SRP!$B$16:$B$20&lt;=E1630)/(SRP!$C$16:$C$20&gt;=E1630),SRP!$D$16:$D$20)*(G1630/100)*(E1630/1000)),
IF(C1630="Ready to Drink",
SUM(LOOKUP(2,1/(SRP!$B$11:$B$15&lt;=E1630)/(SRP!$C$11:$C$15&gt;=E1630),SRP!$D$11:$D$15)*(G1630/100)*(E1630/1000)),
0)))))),2)</f>
        <v>2.72</v>
      </c>
      <c r="L1630" s="173" t="str">
        <f t="shared" si="25"/>
        <v>Beer740</v>
      </c>
      <c r="M1630" s="154">
        <f>VLOOKUP(L1630,'Slope %'!C:D,2,0)</f>
        <v>0.12</v>
      </c>
    </row>
    <row r="1631" spans="1:13" x14ac:dyDescent="0.25">
      <c r="A1631" s="169">
        <v>29337</v>
      </c>
      <c r="B1631" s="170" t="s">
        <v>1546</v>
      </c>
      <c r="C1631" s="170" t="s">
        <v>11</v>
      </c>
      <c r="D1631" s="170" t="s">
        <v>303</v>
      </c>
      <c r="E1631" s="170">
        <v>473</v>
      </c>
      <c r="F1631" s="170">
        <v>24</v>
      </c>
      <c r="G1631" s="171">
        <v>7.5</v>
      </c>
      <c r="H1631" s="170" t="s">
        <v>1407</v>
      </c>
      <c r="I1631" s="171">
        <v>3.89</v>
      </c>
      <c r="J1631" s="169">
        <v>1</v>
      </c>
      <c r="K1631" s="154" cm="1">
        <f t="array" ref="K1631">ROUND(
IF(C1631="Beer",
SUM(LOOKUP(2,1/(SRP!$B$8:$B$10&lt;=E1631)/(SRP!$C$8:$C$10&gt;=E1631),SRP!$D$8:$D$10)*(G1631/100)*(E1631/1000)),
IF(C1631="Spirits",
SUM(LOOKUP(2,1/(SRP!$B$2:$B$7&lt;=E1631)/(SRP!$C$2:$C$7&gt;=E1631),SRP!$D$2:$D$7)*(G1631/100)*(E1631/1000)),
IF(AND(C1631="Wine",D1631="Fortified Wines"),
SUM(LOOKUP(2,1/(SRP!$B$26:$B$29&lt;=E1631)/(SRP!$C$26:$C$29&gt;=E1631),SRP!$D$26:$D$29)*(G1631/100)*(E1631/1000)),
IF(C1631="Wine",
SUM(LOOKUP(2,1/(SRP!$B$21:$B$25&lt;=E1631)/(SRP!$C$21:$C$25&gt;=E1631),SRP!$D$21:$D$25)*(G1631/100)*(E1631/1000)),
IF(AND(C1631="Ready to Drink",D1631="RTD-One Pour Cocktail&gt;7%&lt;=14.5"),
SUM(LOOKUP(2,1/(SRP!$B$16:$B$20&lt;=E1631)/(SRP!$C$16:$C$20&gt;=E1631),SRP!$D$16:$D$20)*(G1631/100)*(E1631/1000)),
IF(C1631="Ready to Drink",
SUM(LOOKUP(2,1/(SRP!$B$11:$B$15&lt;=E1631)/(SRP!$C$11:$C$15&gt;=E1631),SRP!$D$11:$D$15)*(G1631/100)*(E1631/1000)),
0)))))),2)</f>
        <v>2.77</v>
      </c>
      <c r="L1631" s="173" t="str">
        <f t="shared" si="25"/>
        <v>Beer473</v>
      </c>
      <c r="M1631" s="154">
        <f>VLOOKUP(L1631,'Slope %'!C:D,2,0)</f>
        <v>0.12</v>
      </c>
    </row>
    <row r="1632" spans="1:13" x14ac:dyDescent="0.25">
      <c r="A1632" s="169">
        <v>29337</v>
      </c>
      <c r="B1632" s="170" t="s">
        <v>1546</v>
      </c>
      <c r="C1632" s="170" t="s">
        <v>11</v>
      </c>
      <c r="D1632" s="170" t="s">
        <v>303</v>
      </c>
      <c r="E1632" s="170">
        <v>473</v>
      </c>
      <c r="F1632" s="170">
        <v>24</v>
      </c>
      <c r="G1632" s="171">
        <v>7.5</v>
      </c>
      <c r="H1632" s="170" t="s">
        <v>1407</v>
      </c>
      <c r="I1632" s="171">
        <v>3.89</v>
      </c>
      <c r="J1632" s="169">
        <v>1</v>
      </c>
      <c r="K1632" s="154" cm="1">
        <f t="array" ref="K1632">ROUND(
IF(C1632="Beer",
SUM(LOOKUP(2,1/(SRP!$B$8:$B$10&lt;=E1632)/(SRP!$C$8:$C$10&gt;=E1632),SRP!$D$8:$D$10)*(G1632/100)*(E1632/1000)),
IF(C1632="Spirits",
SUM(LOOKUP(2,1/(SRP!$B$2:$B$7&lt;=E1632)/(SRP!$C$2:$C$7&gt;=E1632),SRP!$D$2:$D$7)*(G1632/100)*(E1632/1000)),
IF(AND(C1632="Wine",D1632="Fortified Wines"),
SUM(LOOKUP(2,1/(SRP!$B$26:$B$29&lt;=E1632)/(SRP!$C$26:$C$29&gt;=E1632),SRP!$D$26:$D$29)*(G1632/100)*(E1632/1000)),
IF(C1632="Wine",
SUM(LOOKUP(2,1/(SRP!$B$21:$B$25&lt;=E1632)/(SRP!$C$21:$C$25&gt;=E1632),SRP!$D$21:$D$25)*(G1632/100)*(E1632/1000)),
IF(AND(C1632="Ready to Drink",D1632="RTD-One Pour Cocktail&gt;7%&lt;=14.5"),
SUM(LOOKUP(2,1/(SRP!$B$16:$B$20&lt;=E1632)/(SRP!$C$16:$C$20&gt;=E1632),SRP!$D$16:$D$20)*(G1632/100)*(E1632/1000)),
IF(C1632="Ready to Drink",
SUM(LOOKUP(2,1/(SRP!$B$11:$B$15&lt;=E1632)/(SRP!$C$11:$C$15&gt;=E1632),SRP!$D$11:$D$15)*(G1632/100)*(E1632/1000)),
0)))))),2)</f>
        <v>2.77</v>
      </c>
      <c r="L1632" s="173" t="str">
        <f t="shared" si="25"/>
        <v>Beer473</v>
      </c>
      <c r="M1632" s="154">
        <f>VLOOKUP(L1632,'Slope %'!C:D,2,0)</f>
        <v>0.12</v>
      </c>
    </row>
    <row r="1633" spans="1:13" x14ac:dyDescent="0.25">
      <c r="A1633" s="169">
        <v>29373</v>
      </c>
      <c r="B1633" s="170" t="s">
        <v>1547</v>
      </c>
      <c r="C1633" s="170" t="s">
        <v>24</v>
      </c>
      <c r="D1633" s="170" t="s">
        <v>504</v>
      </c>
      <c r="E1633" s="170">
        <v>750</v>
      </c>
      <c r="F1633" s="170">
        <v>12</v>
      </c>
      <c r="G1633" s="171">
        <v>6.5</v>
      </c>
      <c r="H1633" s="170" t="s">
        <v>100</v>
      </c>
      <c r="I1633" s="171">
        <v>11.99</v>
      </c>
      <c r="J1633" s="169">
        <v>1</v>
      </c>
      <c r="K1633" s="154" cm="1">
        <f t="array" ref="K1633">ROUND(
IF(C1633="Beer",
SUM(LOOKUP(2,1/(SRP!$B$8:$B$10&lt;=E1633)/(SRP!$C$8:$C$10&gt;=E1633),SRP!$D$8:$D$10)*(G1633/100)*(E1633/1000)),
IF(C1633="Spirits",
SUM(LOOKUP(2,1/(SRP!$B$2:$B$7&lt;=E1633)/(SRP!$C$2:$C$7&gt;=E1633),SRP!$D$2:$D$7)*(G1633/100)*(E1633/1000)),
IF(AND(C1633="Wine",D1633="Fortified Wines"),
SUM(LOOKUP(2,1/(SRP!$B$26:$B$29&lt;=E1633)/(SRP!$C$26:$C$29&gt;=E1633),SRP!$D$26:$D$29)*(G1633/100)*(E1633/1000)),
IF(C1633="Wine",
SUM(LOOKUP(2,1/(SRP!$B$21:$B$25&lt;=E1633)/(SRP!$C$21:$C$25&gt;=E1633),SRP!$D$21:$D$25)*(G1633/100)*(E1633/1000)),
IF(AND(C1633="Ready to Drink",D1633="RTD-One Pour Cocktail&gt;7%&lt;=14.5"),
SUM(LOOKUP(2,1/(SRP!$B$16:$B$20&lt;=E1633)/(SRP!$C$16:$C$20&gt;=E1633),SRP!$D$16:$D$20)*(G1633/100)*(E1633/1000)),
IF(C1633="Ready to Drink",
SUM(LOOKUP(2,1/(SRP!$B$11:$B$15&lt;=E1633)/(SRP!$C$11:$C$15&gt;=E1633),SRP!$D$11:$D$15)*(G1633/100)*(E1633/1000)),
0)))))),2)</f>
        <v>3.81</v>
      </c>
      <c r="L1633" s="173" t="str">
        <f t="shared" si="25"/>
        <v>Wine750</v>
      </c>
      <c r="M1633" s="154">
        <f>VLOOKUP(L1633,'Slope %'!C:D,2,0)</f>
        <v>0.1</v>
      </c>
    </row>
    <row r="1634" spans="1:13" x14ac:dyDescent="0.25">
      <c r="A1634" s="169">
        <v>29375</v>
      </c>
      <c r="B1634" s="170" t="s">
        <v>1548</v>
      </c>
      <c r="C1634" s="170" t="s">
        <v>24</v>
      </c>
      <c r="D1634" s="170" t="s">
        <v>127</v>
      </c>
      <c r="E1634" s="170">
        <v>750</v>
      </c>
      <c r="F1634" s="170">
        <v>3</v>
      </c>
      <c r="G1634" s="171">
        <v>13.5</v>
      </c>
      <c r="H1634" s="170" t="s">
        <v>100</v>
      </c>
      <c r="I1634" s="171">
        <v>550.04999999999995</v>
      </c>
      <c r="J1634" s="169">
        <v>1</v>
      </c>
      <c r="K1634" s="154" cm="1">
        <f t="array" ref="K1634">ROUND(
IF(C1634="Beer",
SUM(LOOKUP(2,1/(SRP!$B$8:$B$10&lt;=E1634)/(SRP!$C$8:$C$10&gt;=E1634),SRP!$D$8:$D$10)*(G1634/100)*(E1634/1000)),
IF(C1634="Spirits",
SUM(LOOKUP(2,1/(SRP!$B$2:$B$7&lt;=E1634)/(SRP!$C$2:$C$7&gt;=E1634),SRP!$D$2:$D$7)*(G1634/100)*(E1634/1000)),
IF(AND(C1634="Wine",D1634="Fortified Wines"),
SUM(LOOKUP(2,1/(SRP!$B$26:$B$29&lt;=E1634)/(SRP!$C$26:$C$29&gt;=E1634),SRP!$D$26:$D$29)*(G1634/100)*(E1634/1000)),
IF(C1634="Wine",
SUM(LOOKUP(2,1/(SRP!$B$21:$B$25&lt;=E1634)/(SRP!$C$21:$C$25&gt;=E1634),SRP!$D$21:$D$25)*(G1634/100)*(E1634/1000)),
IF(AND(C1634="Ready to Drink",D1634="RTD-One Pour Cocktail&gt;7%&lt;=14.5"),
SUM(LOOKUP(2,1/(SRP!$B$16:$B$20&lt;=E1634)/(SRP!$C$16:$C$20&gt;=E1634),SRP!$D$16:$D$20)*(G1634/100)*(E1634/1000)),
IF(C1634="Ready to Drink",
SUM(LOOKUP(2,1/(SRP!$B$11:$B$15&lt;=E1634)/(SRP!$C$11:$C$15&gt;=E1634),SRP!$D$11:$D$15)*(G1634/100)*(E1634/1000)),
0)))))),2)</f>
        <v>7.9</v>
      </c>
      <c r="L1634" s="173" t="str">
        <f t="shared" si="25"/>
        <v>Wine750</v>
      </c>
      <c r="M1634" s="154">
        <f>VLOOKUP(L1634,'Slope %'!C:D,2,0)</f>
        <v>0.1</v>
      </c>
    </row>
    <row r="1635" spans="1:13" x14ac:dyDescent="0.25">
      <c r="A1635" s="169">
        <v>29377</v>
      </c>
      <c r="B1635" s="170" t="s">
        <v>1549</v>
      </c>
      <c r="C1635" s="170" t="s">
        <v>15</v>
      </c>
      <c r="D1635" s="170" t="s">
        <v>756</v>
      </c>
      <c r="E1635" s="170">
        <v>750</v>
      </c>
      <c r="F1635" s="170">
        <v>12</v>
      </c>
      <c r="G1635" s="171">
        <v>35</v>
      </c>
      <c r="H1635" s="170" t="s">
        <v>20</v>
      </c>
      <c r="I1635" s="171">
        <v>33.99</v>
      </c>
      <c r="J1635" s="169">
        <v>1</v>
      </c>
      <c r="K1635" s="154" cm="1">
        <f t="array" ref="K1635">ROUND(
IF(C1635="Beer",
SUM(LOOKUP(2,1/(SRP!$B$8:$B$10&lt;=E1635)/(SRP!$C$8:$C$10&gt;=E1635),SRP!$D$8:$D$10)*(G1635/100)*(E1635/1000)),
IF(C1635="Spirits",
SUM(LOOKUP(2,1/(SRP!$B$2:$B$7&lt;=E1635)/(SRP!$C$2:$C$7&gt;=E1635),SRP!$D$2:$D$7)*(G1635/100)*(E1635/1000)),
IF(AND(C1635="Wine",D1635="Fortified Wines"),
SUM(LOOKUP(2,1/(SRP!$B$26:$B$29&lt;=E1635)/(SRP!$C$26:$C$29&gt;=E1635),SRP!$D$26:$D$29)*(G1635/100)*(E1635/1000)),
IF(C1635="Wine",
SUM(LOOKUP(2,1/(SRP!$B$21:$B$25&lt;=E1635)/(SRP!$C$21:$C$25&gt;=E1635),SRP!$D$21:$D$25)*(G1635/100)*(E1635/1000)),
IF(AND(C1635="Ready to Drink",D1635="RTD-One Pour Cocktail&gt;7%&lt;=14.5"),
SUM(LOOKUP(2,1/(SRP!$B$16:$B$20&lt;=E1635)/(SRP!$C$16:$C$20&gt;=E1635),SRP!$D$16:$D$20)*(G1635/100)*(E1635/1000)),
IF(C1635="Ready to Drink",
SUM(LOOKUP(2,1/(SRP!$B$11:$B$15&lt;=E1635)/(SRP!$C$11:$C$15&gt;=E1635),SRP!$D$11:$D$15)*(G1635/100)*(E1635/1000)),
0)))))),2)</f>
        <v>20.49</v>
      </c>
      <c r="L1635" s="173" t="str">
        <f t="shared" si="25"/>
        <v>Spirits750</v>
      </c>
      <c r="M1635" s="154">
        <f>VLOOKUP(L1635,'Slope %'!C:D,2,0)</f>
        <v>7.0000000000000007E-2</v>
      </c>
    </row>
    <row r="1636" spans="1:13" x14ac:dyDescent="0.25">
      <c r="A1636" s="169">
        <v>29420</v>
      </c>
      <c r="B1636" s="170" t="s">
        <v>1550</v>
      </c>
      <c r="C1636" s="170" t="s">
        <v>15</v>
      </c>
      <c r="D1636" s="170" t="s">
        <v>669</v>
      </c>
      <c r="E1636" s="170">
        <v>50</v>
      </c>
      <c r="F1636" s="170">
        <v>120</v>
      </c>
      <c r="G1636" s="171">
        <v>33</v>
      </c>
      <c r="H1636" s="170" t="s">
        <v>22</v>
      </c>
      <c r="I1636" s="171">
        <v>2.4900000000000002</v>
      </c>
      <c r="J1636" s="169">
        <v>1</v>
      </c>
      <c r="K1636" s="154" cm="1">
        <f t="array" ref="K1636">ROUND(
IF(C1636="Beer",
SUM(LOOKUP(2,1/(SRP!$B$8:$B$10&lt;=E1636)/(SRP!$C$8:$C$10&gt;=E1636),SRP!$D$8:$D$10)*(G1636/100)*(E1636/1000)),
IF(C1636="Spirits",
SUM(LOOKUP(2,1/(SRP!$B$2:$B$7&lt;=E1636)/(SRP!$C$2:$C$7&gt;=E1636),SRP!$D$2:$D$7)*(G1636/100)*(E1636/1000)),
IF(AND(C1636="Wine",D1636="Fortified Wines"),
SUM(LOOKUP(2,1/(SRP!$B$26:$B$29&lt;=E1636)/(SRP!$C$26:$C$29&gt;=E1636),SRP!$D$26:$D$29)*(G1636/100)*(E1636/1000)),
IF(C1636="Wine",
SUM(LOOKUP(2,1/(SRP!$B$21:$B$25&lt;=E1636)/(SRP!$C$21:$C$25&gt;=E1636),SRP!$D$21:$D$25)*(G1636/100)*(E1636/1000)),
IF(AND(C1636="Ready to Drink",D1636="RTD-One Pour Cocktail&gt;7%&lt;=14.5"),
SUM(LOOKUP(2,1/(SRP!$B$16:$B$20&lt;=E1636)/(SRP!$C$16:$C$20&gt;=E1636),SRP!$D$16:$D$20)*(G1636/100)*(E1636/1000)),
IF(C1636="Ready to Drink",
SUM(LOOKUP(2,1/(SRP!$B$11:$B$15&lt;=E1636)/(SRP!$C$11:$C$15&gt;=E1636),SRP!$D$11:$D$15)*(G1636/100)*(E1636/1000)),
0)))))),2)</f>
        <v>2.2200000000000002</v>
      </c>
      <c r="L1636" s="173" t="str">
        <f t="shared" si="25"/>
        <v>Spirits50</v>
      </c>
      <c r="M1636" s="154">
        <f>VLOOKUP(L1636,'Slope %'!C:D,2,0)</f>
        <v>0.1</v>
      </c>
    </row>
    <row r="1637" spans="1:13" x14ac:dyDescent="0.25">
      <c r="A1637" s="169">
        <v>29442</v>
      </c>
      <c r="B1637" s="170" t="s">
        <v>1551</v>
      </c>
      <c r="C1637" s="170" t="s">
        <v>15</v>
      </c>
      <c r="D1637" s="170" t="s">
        <v>137</v>
      </c>
      <c r="E1637" s="170">
        <v>750</v>
      </c>
      <c r="F1637" s="170">
        <v>6</v>
      </c>
      <c r="G1637" s="171">
        <v>40</v>
      </c>
      <c r="H1637" s="170" t="s">
        <v>43</v>
      </c>
      <c r="I1637" s="171">
        <v>70.989999999999995</v>
      </c>
      <c r="J1637" s="169">
        <v>1</v>
      </c>
      <c r="K1637" s="154" cm="1">
        <f t="array" ref="K1637">ROUND(
IF(C1637="Beer",
SUM(LOOKUP(2,1/(SRP!$B$8:$B$10&lt;=E1637)/(SRP!$C$8:$C$10&gt;=E1637),SRP!$D$8:$D$10)*(G1637/100)*(E1637/1000)),
IF(C1637="Spirits",
SUM(LOOKUP(2,1/(SRP!$B$2:$B$7&lt;=E1637)/(SRP!$C$2:$C$7&gt;=E1637),SRP!$D$2:$D$7)*(G1637/100)*(E1637/1000)),
IF(AND(C1637="Wine",D1637="Fortified Wines"),
SUM(LOOKUP(2,1/(SRP!$B$26:$B$29&lt;=E1637)/(SRP!$C$26:$C$29&gt;=E1637),SRP!$D$26:$D$29)*(G1637/100)*(E1637/1000)),
IF(C1637="Wine",
SUM(LOOKUP(2,1/(SRP!$B$21:$B$25&lt;=E1637)/(SRP!$C$21:$C$25&gt;=E1637),SRP!$D$21:$D$25)*(G1637/100)*(E1637/1000)),
IF(AND(C1637="Ready to Drink",D1637="RTD-One Pour Cocktail&gt;7%&lt;=14.5"),
SUM(LOOKUP(2,1/(SRP!$B$16:$B$20&lt;=E1637)/(SRP!$C$16:$C$20&gt;=E1637),SRP!$D$16:$D$20)*(G1637/100)*(E1637/1000)),
IF(C1637="Ready to Drink",
SUM(LOOKUP(2,1/(SRP!$B$11:$B$15&lt;=E1637)/(SRP!$C$11:$C$15&gt;=E1637),SRP!$D$11:$D$15)*(G1637/100)*(E1637/1000)),
0)))))),2)</f>
        <v>23.42</v>
      </c>
      <c r="L1637" s="173" t="str">
        <f t="shared" si="25"/>
        <v>Spirits750</v>
      </c>
      <c r="M1637" s="154">
        <f>VLOOKUP(L1637,'Slope %'!C:D,2,0)</f>
        <v>7.0000000000000007E-2</v>
      </c>
    </row>
    <row r="1638" spans="1:13" x14ac:dyDescent="0.25">
      <c r="A1638" s="169">
        <v>29467</v>
      </c>
      <c r="B1638" s="170" t="s">
        <v>1552</v>
      </c>
      <c r="C1638" s="170" t="s">
        <v>11</v>
      </c>
      <c r="D1638" s="170" t="s">
        <v>303</v>
      </c>
      <c r="E1638" s="170">
        <v>473</v>
      </c>
      <c r="F1638" s="170">
        <v>24</v>
      </c>
      <c r="G1638" s="171">
        <v>8</v>
      </c>
      <c r="H1638" s="170" t="s">
        <v>1457</v>
      </c>
      <c r="I1638" s="171">
        <v>4.8899999999999997</v>
      </c>
      <c r="J1638" s="169">
        <v>1</v>
      </c>
      <c r="K1638" s="154" cm="1">
        <f t="array" ref="K1638">ROUND(
IF(C1638="Beer",
SUM(LOOKUP(2,1/(SRP!$B$8:$B$10&lt;=E1638)/(SRP!$C$8:$C$10&gt;=E1638),SRP!$D$8:$D$10)*(G1638/100)*(E1638/1000)),
IF(C1638="Spirits",
SUM(LOOKUP(2,1/(SRP!$B$2:$B$7&lt;=E1638)/(SRP!$C$2:$C$7&gt;=E1638),SRP!$D$2:$D$7)*(G1638/100)*(E1638/1000)),
IF(AND(C1638="Wine",D1638="Fortified Wines"),
SUM(LOOKUP(2,1/(SRP!$B$26:$B$29&lt;=E1638)/(SRP!$C$26:$C$29&gt;=E1638),SRP!$D$26:$D$29)*(G1638/100)*(E1638/1000)),
IF(C1638="Wine",
SUM(LOOKUP(2,1/(SRP!$B$21:$B$25&lt;=E1638)/(SRP!$C$21:$C$25&gt;=E1638),SRP!$D$21:$D$25)*(G1638/100)*(E1638/1000)),
IF(AND(C1638="Ready to Drink",D1638="RTD-One Pour Cocktail&gt;7%&lt;=14.5"),
SUM(LOOKUP(2,1/(SRP!$B$16:$B$20&lt;=E1638)/(SRP!$C$16:$C$20&gt;=E1638),SRP!$D$16:$D$20)*(G1638/100)*(E1638/1000)),
IF(C1638="Ready to Drink",
SUM(LOOKUP(2,1/(SRP!$B$11:$B$15&lt;=E1638)/(SRP!$C$11:$C$15&gt;=E1638),SRP!$D$11:$D$15)*(G1638/100)*(E1638/1000)),
0)))))),2)</f>
        <v>2.95</v>
      </c>
      <c r="L1638" s="173" t="str">
        <f t="shared" si="25"/>
        <v>Beer473</v>
      </c>
      <c r="M1638" s="154">
        <f>VLOOKUP(L1638,'Slope %'!C:D,2,0)</f>
        <v>0.12</v>
      </c>
    </row>
    <row r="1639" spans="1:13" x14ac:dyDescent="0.25">
      <c r="A1639" s="169">
        <v>29467</v>
      </c>
      <c r="B1639" s="170" t="s">
        <v>1552</v>
      </c>
      <c r="C1639" s="170" t="s">
        <v>11</v>
      </c>
      <c r="D1639" s="170" t="s">
        <v>303</v>
      </c>
      <c r="E1639" s="170">
        <v>473</v>
      </c>
      <c r="F1639" s="170">
        <v>24</v>
      </c>
      <c r="G1639" s="171">
        <v>8</v>
      </c>
      <c r="H1639" s="170" t="s">
        <v>1457</v>
      </c>
      <c r="I1639" s="171">
        <v>4.8899999999999997</v>
      </c>
      <c r="J1639" s="169">
        <v>1</v>
      </c>
      <c r="K1639" s="154" cm="1">
        <f t="array" ref="K1639">ROUND(
IF(C1639="Beer",
SUM(LOOKUP(2,1/(SRP!$B$8:$B$10&lt;=E1639)/(SRP!$C$8:$C$10&gt;=E1639),SRP!$D$8:$D$10)*(G1639/100)*(E1639/1000)),
IF(C1639="Spirits",
SUM(LOOKUP(2,1/(SRP!$B$2:$B$7&lt;=E1639)/(SRP!$C$2:$C$7&gt;=E1639),SRP!$D$2:$D$7)*(G1639/100)*(E1639/1000)),
IF(AND(C1639="Wine",D1639="Fortified Wines"),
SUM(LOOKUP(2,1/(SRP!$B$26:$B$29&lt;=E1639)/(SRP!$C$26:$C$29&gt;=E1639),SRP!$D$26:$D$29)*(G1639/100)*(E1639/1000)),
IF(C1639="Wine",
SUM(LOOKUP(2,1/(SRP!$B$21:$B$25&lt;=E1639)/(SRP!$C$21:$C$25&gt;=E1639),SRP!$D$21:$D$25)*(G1639/100)*(E1639/1000)),
IF(AND(C1639="Ready to Drink",D1639="RTD-One Pour Cocktail&gt;7%&lt;=14.5"),
SUM(LOOKUP(2,1/(SRP!$B$16:$B$20&lt;=E1639)/(SRP!$C$16:$C$20&gt;=E1639),SRP!$D$16:$D$20)*(G1639/100)*(E1639/1000)),
IF(C1639="Ready to Drink",
SUM(LOOKUP(2,1/(SRP!$B$11:$B$15&lt;=E1639)/(SRP!$C$11:$C$15&gt;=E1639),SRP!$D$11:$D$15)*(G1639/100)*(E1639/1000)),
0)))))),2)</f>
        <v>2.95</v>
      </c>
      <c r="L1639" s="173" t="str">
        <f t="shared" si="25"/>
        <v>Beer473</v>
      </c>
      <c r="M1639" s="154">
        <f>VLOOKUP(L1639,'Slope %'!C:D,2,0)</f>
        <v>0.12</v>
      </c>
    </row>
    <row r="1640" spans="1:13" x14ac:dyDescent="0.25">
      <c r="A1640" s="169">
        <v>29476</v>
      </c>
      <c r="B1640" s="170" t="s">
        <v>1553</v>
      </c>
      <c r="C1640" s="170" t="s">
        <v>11</v>
      </c>
      <c r="D1640" s="170" t="s">
        <v>211</v>
      </c>
      <c r="E1640" s="170">
        <v>8520</v>
      </c>
      <c r="F1640" s="170">
        <v>1</v>
      </c>
      <c r="G1640" s="171">
        <v>4</v>
      </c>
      <c r="H1640" s="170" t="s">
        <v>824</v>
      </c>
      <c r="I1640" s="171">
        <v>50.99</v>
      </c>
      <c r="J1640" s="169">
        <v>24</v>
      </c>
      <c r="K1640" s="154" cm="1">
        <f t="array" ref="K1640">ROUND(
IF(C1640="Beer",
SUM(LOOKUP(2,1/(SRP!$B$8:$B$10&lt;=E1640)/(SRP!$C$8:$C$10&gt;=E1640),SRP!$D$8:$D$10)*(G1640/100)*(E1640/1000)),
IF(C1640="Spirits",
SUM(LOOKUP(2,1/(SRP!$B$2:$B$7&lt;=E1640)/(SRP!$C$2:$C$7&gt;=E1640),SRP!$D$2:$D$7)*(G1640/100)*(E1640/1000)),
IF(AND(C1640="Wine",D1640="Fortified Wines"),
SUM(LOOKUP(2,1/(SRP!$B$26:$B$29&lt;=E1640)/(SRP!$C$26:$C$29&gt;=E1640),SRP!$D$26:$D$29)*(G1640/100)*(E1640/1000)),
IF(C1640="Wine",
SUM(LOOKUP(2,1/(SRP!$B$21:$B$25&lt;=E1640)/(SRP!$C$21:$C$25&gt;=E1640),SRP!$D$21:$D$25)*(G1640/100)*(E1640/1000)),
IF(AND(C1640="Ready to Drink",D1640="RTD-One Pour Cocktail&gt;7%&lt;=14.5"),
SUM(LOOKUP(2,1/(SRP!$B$16:$B$20&lt;=E1640)/(SRP!$C$16:$C$20&gt;=E1640),SRP!$D$16:$D$20)*(G1640/100)*(E1640/1000)),
IF(C1640="Ready to Drink",
SUM(LOOKUP(2,1/(SRP!$B$11:$B$15&lt;=E1640)/(SRP!$C$11:$C$15&gt;=E1640),SRP!$D$11:$D$15)*(G1640/100)*(E1640/1000)),
0)))))),2)</f>
        <v>26.61</v>
      </c>
      <c r="L1640" s="173" t="str">
        <f t="shared" si="25"/>
        <v>Beer8520</v>
      </c>
      <c r="M1640" s="154">
        <f>VLOOKUP(L1640,'Slope %'!C:D,2,0)</f>
        <v>0.05</v>
      </c>
    </row>
    <row r="1641" spans="1:13" x14ac:dyDescent="0.25">
      <c r="A1641" s="169">
        <v>29476</v>
      </c>
      <c r="B1641" s="170" t="s">
        <v>1553</v>
      </c>
      <c r="C1641" s="170" t="s">
        <v>11</v>
      </c>
      <c r="D1641" s="170" t="s">
        <v>211</v>
      </c>
      <c r="E1641" s="170">
        <v>8520</v>
      </c>
      <c r="F1641" s="170">
        <v>1</v>
      </c>
      <c r="G1641" s="171">
        <v>4</v>
      </c>
      <c r="H1641" s="170" t="s">
        <v>824</v>
      </c>
      <c r="I1641" s="171">
        <v>50.99</v>
      </c>
      <c r="J1641" s="169">
        <v>24</v>
      </c>
      <c r="K1641" s="154" cm="1">
        <f t="array" ref="K1641">ROUND(
IF(C1641="Beer",
SUM(LOOKUP(2,1/(SRP!$B$8:$B$10&lt;=E1641)/(SRP!$C$8:$C$10&gt;=E1641),SRP!$D$8:$D$10)*(G1641/100)*(E1641/1000)),
IF(C1641="Spirits",
SUM(LOOKUP(2,1/(SRP!$B$2:$B$7&lt;=E1641)/(SRP!$C$2:$C$7&gt;=E1641),SRP!$D$2:$D$7)*(G1641/100)*(E1641/1000)),
IF(AND(C1641="Wine",D1641="Fortified Wines"),
SUM(LOOKUP(2,1/(SRP!$B$26:$B$29&lt;=E1641)/(SRP!$C$26:$C$29&gt;=E1641),SRP!$D$26:$D$29)*(G1641/100)*(E1641/1000)),
IF(C1641="Wine",
SUM(LOOKUP(2,1/(SRP!$B$21:$B$25&lt;=E1641)/(SRP!$C$21:$C$25&gt;=E1641),SRP!$D$21:$D$25)*(G1641/100)*(E1641/1000)),
IF(AND(C1641="Ready to Drink",D1641="RTD-One Pour Cocktail&gt;7%&lt;=14.5"),
SUM(LOOKUP(2,1/(SRP!$B$16:$B$20&lt;=E1641)/(SRP!$C$16:$C$20&gt;=E1641),SRP!$D$16:$D$20)*(G1641/100)*(E1641/1000)),
IF(C1641="Ready to Drink",
SUM(LOOKUP(2,1/(SRP!$B$11:$B$15&lt;=E1641)/(SRP!$C$11:$C$15&gt;=E1641),SRP!$D$11:$D$15)*(G1641/100)*(E1641/1000)),
0)))))),2)</f>
        <v>26.61</v>
      </c>
      <c r="L1641" s="173" t="str">
        <f t="shared" si="25"/>
        <v>Beer8520</v>
      </c>
      <c r="M1641" s="154">
        <f>VLOOKUP(L1641,'Slope %'!C:D,2,0)</f>
        <v>0.05</v>
      </c>
    </row>
    <row r="1642" spans="1:13" x14ac:dyDescent="0.25">
      <c r="A1642" s="169">
        <v>29512</v>
      </c>
      <c r="B1642" s="170" t="s">
        <v>1554</v>
      </c>
      <c r="C1642" s="170" t="s">
        <v>11</v>
      </c>
      <c r="D1642" s="170" t="s">
        <v>303</v>
      </c>
      <c r="E1642" s="170">
        <v>473</v>
      </c>
      <c r="F1642" s="170">
        <v>24</v>
      </c>
      <c r="G1642" s="171">
        <v>7</v>
      </c>
      <c r="H1642" s="170" t="s">
        <v>1209</v>
      </c>
      <c r="I1642" s="171">
        <v>4.49</v>
      </c>
      <c r="J1642" s="169">
        <v>1</v>
      </c>
      <c r="K1642" s="154" cm="1">
        <f t="array" ref="K1642">ROUND(
IF(C1642="Beer",
SUM(LOOKUP(2,1/(SRP!$B$8:$B$10&lt;=E1642)/(SRP!$C$8:$C$10&gt;=E1642),SRP!$D$8:$D$10)*(G1642/100)*(E1642/1000)),
IF(C1642="Spirits",
SUM(LOOKUP(2,1/(SRP!$B$2:$B$7&lt;=E1642)/(SRP!$C$2:$C$7&gt;=E1642),SRP!$D$2:$D$7)*(G1642/100)*(E1642/1000)),
IF(AND(C1642="Wine",D1642="Fortified Wines"),
SUM(LOOKUP(2,1/(SRP!$B$26:$B$29&lt;=E1642)/(SRP!$C$26:$C$29&gt;=E1642),SRP!$D$26:$D$29)*(G1642/100)*(E1642/1000)),
IF(C1642="Wine",
SUM(LOOKUP(2,1/(SRP!$B$21:$B$25&lt;=E1642)/(SRP!$C$21:$C$25&gt;=E1642),SRP!$D$21:$D$25)*(G1642/100)*(E1642/1000)),
IF(AND(C1642="Ready to Drink",D1642="RTD-One Pour Cocktail&gt;7%&lt;=14.5"),
SUM(LOOKUP(2,1/(SRP!$B$16:$B$20&lt;=E1642)/(SRP!$C$16:$C$20&gt;=E1642),SRP!$D$16:$D$20)*(G1642/100)*(E1642/1000)),
IF(C1642="Ready to Drink",
SUM(LOOKUP(2,1/(SRP!$B$11:$B$15&lt;=E1642)/(SRP!$C$11:$C$15&gt;=E1642),SRP!$D$11:$D$15)*(G1642/100)*(E1642/1000)),
0)))))),2)</f>
        <v>2.58</v>
      </c>
      <c r="L1642" s="173" t="str">
        <f t="shared" si="25"/>
        <v>Beer473</v>
      </c>
      <c r="M1642" s="154">
        <f>VLOOKUP(L1642,'Slope %'!C:D,2,0)</f>
        <v>0.12</v>
      </c>
    </row>
    <row r="1643" spans="1:13" x14ac:dyDescent="0.25">
      <c r="A1643" s="169">
        <v>29525</v>
      </c>
      <c r="B1643" s="170" t="s">
        <v>1555</v>
      </c>
      <c r="C1643" s="170" t="s">
        <v>11</v>
      </c>
      <c r="D1643" s="170" t="s">
        <v>12</v>
      </c>
      <c r="E1643" s="170">
        <v>473</v>
      </c>
      <c r="F1643" s="170">
        <v>24</v>
      </c>
      <c r="G1643" s="171">
        <v>5</v>
      </c>
      <c r="H1643" s="170" t="s">
        <v>1556</v>
      </c>
      <c r="I1643" s="171">
        <v>3.99</v>
      </c>
      <c r="J1643" s="169">
        <v>1</v>
      </c>
      <c r="K1643" s="154" cm="1">
        <f t="array" ref="K1643">ROUND(
IF(C1643="Beer",
SUM(LOOKUP(2,1/(SRP!$B$8:$B$10&lt;=E1643)/(SRP!$C$8:$C$10&gt;=E1643),SRP!$D$8:$D$10)*(G1643/100)*(E1643/1000)),
IF(C1643="Spirits",
SUM(LOOKUP(2,1/(SRP!$B$2:$B$7&lt;=E1643)/(SRP!$C$2:$C$7&gt;=E1643),SRP!$D$2:$D$7)*(G1643/100)*(E1643/1000)),
IF(AND(C1643="Wine",D1643="Fortified Wines"),
SUM(LOOKUP(2,1/(SRP!$B$26:$B$29&lt;=E1643)/(SRP!$C$26:$C$29&gt;=E1643),SRP!$D$26:$D$29)*(G1643/100)*(E1643/1000)),
IF(C1643="Wine",
SUM(LOOKUP(2,1/(SRP!$B$21:$B$25&lt;=E1643)/(SRP!$C$21:$C$25&gt;=E1643),SRP!$D$21:$D$25)*(G1643/100)*(E1643/1000)),
IF(AND(C1643="Ready to Drink",D1643="RTD-One Pour Cocktail&gt;7%&lt;=14.5"),
SUM(LOOKUP(2,1/(SRP!$B$16:$B$20&lt;=E1643)/(SRP!$C$16:$C$20&gt;=E1643),SRP!$D$16:$D$20)*(G1643/100)*(E1643/1000)),
IF(C1643="Ready to Drink",
SUM(LOOKUP(2,1/(SRP!$B$11:$B$15&lt;=E1643)/(SRP!$C$11:$C$15&gt;=E1643),SRP!$D$11:$D$15)*(G1643/100)*(E1643/1000)),
0)))))),2)</f>
        <v>1.85</v>
      </c>
      <c r="L1643" s="173" t="str">
        <f t="shared" si="25"/>
        <v>Beer473</v>
      </c>
      <c r="M1643" s="154">
        <f>VLOOKUP(L1643,'Slope %'!C:D,2,0)</f>
        <v>0.12</v>
      </c>
    </row>
    <row r="1644" spans="1:13" x14ac:dyDescent="0.25">
      <c r="A1644" s="169">
        <v>29525</v>
      </c>
      <c r="B1644" s="170" t="s">
        <v>1555</v>
      </c>
      <c r="C1644" s="170" t="s">
        <v>11</v>
      </c>
      <c r="D1644" s="170" t="s">
        <v>12</v>
      </c>
      <c r="E1644" s="170">
        <v>473</v>
      </c>
      <c r="F1644" s="170">
        <v>24</v>
      </c>
      <c r="G1644" s="171">
        <v>5</v>
      </c>
      <c r="H1644" s="170" t="s">
        <v>1556</v>
      </c>
      <c r="I1644" s="171">
        <v>3.99</v>
      </c>
      <c r="J1644" s="169">
        <v>1</v>
      </c>
      <c r="K1644" s="154" cm="1">
        <f t="array" ref="K1644">ROUND(
IF(C1644="Beer",
SUM(LOOKUP(2,1/(SRP!$B$8:$B$10&lt;=E1644)/(SRP!$C$8:$C$10&gt;=E1644),SRP!$D$8:$D$10)*(G1644/100)*(E1644/1000)),
IF(C1644="Spirits",
SUM(LOOKUP(2,1/(SRP!$B$2:$B$7&lt;=E1644)/(SRP!$C$2:$C$7&gt;=E1644),SRP!$D$2:$D$7)*(G1644/100)*(E1644/1000)),
IF(AND(C1644="Wine",D1644="Fortified Wines"),
SUM(LOOKUP(2,1/(SRP!$B$26:$B$29&lt;=E1644)/(SRP!$C$26:$C$29&gt;=E1644),SRP!$D$26:$D$29)*(G1644/100)*(E1644/1000)),
IF(C1644="Wine",
SUM(LOOKUP(2,1/(SRP!$B$21:$B$25&lt;=E1644)/(SRP!$C$21:$C$25&gt;=E1644),SRP!$D$21:$D$25)*(G1644/100)*(E1644/1000)),
IF(AND(C1644="Ready to Drink",D1644="RTD-One Pour Cocktail&gt;7%&lt;=14.5"),
SUM(LOOKUP(2,1/(SRP!$B$16:$B$20&lt;=E1644)/(SRP!$C$16:$C$20&gt;=E1644),SRP!$D$16:$D$20)*(G1644/100)*(E1644/1000)),
IF(C1644="Ready to Drink",
SUM(LOOKUP(2,1/(SRP!$B$11:$B$15&lt;=E1644)/(SRP!$C$11:$C$15&gt;=E1644),SRP!$D$11:$D$15)*(G1644/100)*(E1644/1000)),
0)))))),2)</f>
        <v>1.85</v>
      </c>
      <c r="L1644" s="173" t="str">
        <f t="shared" si="25"/>
        <v>Beer473</v>
      </c>
      <c r="M1644" s="154">
        <f>VLOOKUP(L1644,'Slope %'!C:D,2,0)</f>
        <v>0.12</v>
      </c>
    </row>
    <row r="1645" spans="1:13" x14ac:dyDescent="0.25">
      <c r="A1645" s="169">
        <v>29526</v>
      </c>
      <c r="B1645" s="170" t="s">
        <v>1557</v>
      </c>
      <c r="C1645" s="170" t="s">
        <v>11</v>
      </c>
      <c r="D1645" s="170" t="s">
        <v>303</v>
      </c>
      <c r="E1645" s="170">
        <v>473</v>
      </c>
      <c r="F1645" s="170">
        <v>24</v>
      </c>
      <c r="G1645" s="171">
        <v>6.5</v>
      </c>
      <c r="H1645" s="170" t="s">
        <v>1556</v>
      </c>
      <c r="I1645" s="171">
        <v>4.6900000000000004</v>
      </c>
      <c r="J1645" s="169">
        <v>1</v>
      </c>
      <c r="K1645" s="154" cm="1">
        <f t="array" ref="K1645">ROUND(
IF(C1645="Beer",
SUM(LOOKUP(2,1/(SRP!$B$8:$B$10&lt;=E1645)/(SRP!$C$8:$C$10&gt;=E1645),SRP!$D$8:$D$10)*(G1645/100)*(E1645/1000)),
IF(C1645="Spirits",
SUM(LOOKUP(2,1/(SRP!$B$2:$B$7&lt;=E1645)/(SRP!$C$2:$C$7&gt;=E1645),SRP!$D$2:$D$7)*(G1645/100)*(E1645/1000)),
IF(AND(C1645="Wine",D1645="Fortified Wines"),
SUM(LOOKUP(2,1/(SRP!$B$26:$B$29&lt;=E1645)/(SRP!$C$26:$C$29&gt;=E1645),SRP!$D$26:$D$29)*(G1645/100)*(E1645/1000)),
IF(C1645="Wine",
SUM(LOOKUP(2,1/(SRP!$B$21:$B$25&lt;=E1645)/(SRP!$C$21:$C$25&gt;=E1645),SRP!$D$21:$D$25)*(G1645/100)*(E1645/1000)),
IF(AND(C1645="Ready to Drink",D1645="RTD-One Pour Cocktail&gt;7%&lt;=14.5"),
SUM(LOOKUP(2,1/(SRP!$B$16:$B$20&lt;=E1645)/(SRP!$C$16:$C$20&gt;=E1645),SRP!$D$16:$D$20)*(G1645/100)*(E1645/1000)),
IF(C1645="Ready to Drink",
SUM(LOOKUP(2,1/(SRP!$B$11:$B$15&lt;=E1645)/(SRP!$C$11:$C$15&gt;=E1645),SRP!$D$11:$D$15)*(G1645/100)*(E1645/1000)),
0)))))),2)</f>
        <v>2.4</v>
      </c>
      <c r="L1645" s="173" t="str">
        <f t="shared" si="25"/>
        <v>Beer473</v>
      </c>
      <c r="M1645" s="154">
        <f>VLOOKUP(L1645,'Slope %'!C:D,2,0)</f>
        <v>0.12</v>
      </c>
    </row>
    <row r="1646" spans="1:13" x14ac:dyDescent="0.25">
      <c r="A1646" s="169">
        <v>29526</v>
      </c>
      <c r="B1646" s="170" t="s">
        <v>1557</v>
      </c>
      <c r="C1646" s="170" t="s">
        <v>11</v>
      </c>
      <c r="D1646" s="170" t="s">
        <v>303</v>
      </c>
      <c r="E1646" s="170">
        <v>473</v>
      </c>
      <c r="F1646" s="170">
        <v>24</v>
      </c>
      <c r="G1646" s="171">
        <v>6.5</v>
      </c>
      <c r="H1646" s="170" t="s">
        <v>1556</v>
      </c>
      <c r="I1646" s="171">
        <v>4.6900000000000004</v>
      </c>
      <c r="J1646" s="169">
        <v>1</v>
      </c>
      <c r="K1646" s="154" cm="1">
        <f t="array" ref="K1646">ROUND(
IF(C1646="Beer",
SUM(LOOKUP(2,1/(SRP!$B$8:$B$10&lt;=E1646)/(SRP!$C$8:$C$10&gt;=E1646),SRP!$D$8:$D$10)*(G1646/100)*(E1646/1000)),
IF(C1646="Spirits",
SUM(LOOKUP(2,1/(SRP!$B$2:$B$7&lt;=E1646)/(SRP!$C$2:$C$7&gt;=E1646),SRP!$D$2:$D$7)*(G1646/100)*(E1646/1000)),
IF(AND(C1646="Wine",D1646="Fortified Wines"),
SUM(LOOKUP(2,1/(SRP!$B$26:$B$29&lt;=E1646)/(SRP!$C$26:$C$29&gt;=E1646),SRP!$D$26:$D$29)*(G1646/100)*(E1646/1000)),
IF(C1646="Wine",
SUM(LOOKUP(2,1/(SRP!$B$21:$B$25&lt;=E1646)/(SRP!$C$21:$C$25&gt;=E1646),SRP!$D$21:$D$25)*(G1646/100)*(E1646/1000)),
IF(AND(C1646="Ready to Drink",D1646="RTD-One Pour Cocktail&gt;7%&lt;=14.5"),
SUM(LOOKUP(2,1/(SRP!$B$16:$B$20&lt;=E1646)/(SRP!$C$16:$C$20&gt;=E1646),SRP!$D$16:$D$20)*(G1646/100)*(E1646/1000)),
IF(C1646="Ready to Drink",
SUM(LOOKUP(2,1/(SRP!$B$11:$B$15&lt;=E1646)/(SRP!$C$11:$C$15&gt;=E1646),SRP!$D$11:$D$15)*(G1646/100)*(E1646/1000)),
0)))))),2)</f>
        <v>2.4</v>
      </c>
      <c r="L1646" s="173" t="str">
        <f t="shared" si="25"/>
        <v>Beer473</v>
      </c>
      <c r="M1646" s="154">
        <f>VLOOKUP(L1646,'Slope %'!C:D,2,0)</f>
        <v>0.12</v>
      </c>
    </row>
    <row r="1647" spans="1:13" x14ac:dyDescent="0.25">
      <c r="A1647" s="169">
        <v>29527</v>
      </c>
      <c r="B1647" s="170" t="s">
        <v>1558</v>
      </c>
      <c r="C1647" s="170" t="s">
        <v>11</v>
      </c>
      <c r="D1647" s="170" t="s">
        <v>12</v>
      </c>
      <c r="E1647" s="170">
        <v>473</v>
      </c>
      <c r="F1647" s="170">
        <v>24</v>
      </c>
      <c r="G1647" s="171">
        <v>5</v>
      </c>
      <c r="H1647" s="170" t="s">
        <v>1556</v>
      </c>
      <c r="I1647" s="171">
        <v>4.3</v>
      </c>
      <c r="J1647" s="169">
        <v>1</v>
      </c>
      <c r="K1647" s="154" cm="1">
        <f t="array" ref="K1647">ROUND(
IF(C1647="Beer",
SUM(LOOKUP(2,1/(SRP!$B$8:$B$10&lt;=E1647)/(SRP!$C$8:$C$10&gt;=E1647),SRP!$D$8:$D$10)*(G1647/100)*(E1647/1000)),
IF(C1647="Spirits",
SUM(LOOKUP(2,1/(SRP!$B$2:$B$7&lt;=E1647)/(SRP!$C$2:$C$7&gt;=E1647),SRP!$D$2:$D$7)*(G1647/100)*(E1647/1000)),
IF(AND(C1647="Wine",D1647="Fortified Wines"),
SUM(LOOKUP(2,1/(SRP!$B$26:$B$29&lt;=E1647)/(SRP!$C$26:$C$29&gt;=E1647),SRP!$D$26:$D$29)*(G1647/100)*(E1647/1000)),
IF(C1647="Wine",
SUM(LOOKUP(2,1/(SRP!$B$21:$B$25&lt;=E1647)/(SRP!$C$21:$C$25&gt;=E1647),SRP!$D$21:$D$25)*(G1647/100)*(E1647/1000)),
IF(AND(C1647="Ready to Drink",D1647="RTD-One Pour Cocktail&gt;7%&lt;=14.5"),
SUM(LOOKUP(2,1/(SRP!$B$16:$B$20&lt;=E1647)/(SRP!$C$16:$C$20&gt;=E1647),SRP!$D$16:$D$20)*(G1647/100)*(E1647/1000)),
IF(C1647="Ready to Drink",
SUM(LOOKUP(2,1/(SRP!$B$11:$B$15&lt;=E1647)/(SRP!$C$11:$C$15&gt;=E1647),SRP!$D$11:$D$15)*(G1647/100)*(E1647/1000)),
0)))))),2)</f>
        <v>1.85</v>
      </c>
      <c r="L1647" s="173" t="str">
        <f t="shared" si="25"/>
        <v>Beer473</v>
      </c>
      <c r="M1647" s="154">
        <f>VLOOKUP(L1647,'Slope %'!C:D,2,0)</f>
        <v>0.12</v>
      </c>
    </row>
    <row r="1648" spans="1:13" x14ac:dyDescent="0.25">
      <c r="A1648" s="169">
        <v>29527</v>
      </c>
      <c r="B1648" s="170" t="s">
        <v>1558</v>
      </c>
      <c r="C1648" s="170" t="s">
        <v>11</v>
      </c>
      <c r="D1648" s="170" t="s">
        <v>12</v>
      </c>
      <c r="E1648" s="170">
        <v>473</v>
      </c>
      <c r="F1648" s="170">
        <v>24</v>
      </c>
      <c r="G1648" s="171">
        <v>5</v>
      </c>
      <c r="H1648" s="170" t="s">
        <v>1556</v>
      </c>
      <c r="I1648" s="171">
        <v>4.3</v>
      </c>
      <c r="J1648" s="169">
        <v>1</v>
      </c>
      <c r="K1648" s="154" cm="1">
        <f t="array" ref="K1648">ROUND(
IF(C1648="Beer",
SUM(LOOKUP(2,1/(SRP!$B$8:$B$10&lt;=E1648)/(SRP!$C$8:$C$10&gt;=E1648),SRP!$D$8:$D$10)*(G1648/100)*(E1648/1000)),
IF(C1648="Spirits",
SUM(LOOKUP(2,1/(SRP!$B$2:$B$7&lt;=E1648)/(SRP!$C$2:$C$7&gt;=E1648),SRP!$D$2:$D$7)*(G1648/100)*(E1648/1000)),
IF(AND(C1648="Wine",D1648="Fortified Wines"),
SUM(LOOKUP(2,1/(SRP!$B$26:$B$29&lt;=E1648)/(SRP!$C$26:$C$29&gt;=E1648),SRP!$D$26:$D$29)*(G1648/100)*(E1648/1000)),
IF(C1648="Wine",
SUM(LOOKUP(2,1/(SRP!$B$21:$B$25&lt;=E1648)/(SRP!$C$21:$C$25&gt;=E1648),SRP!$D$21:$D$25)*(G1648/100)*(E1648/1000)),
IF(AND(C1648="Ready to Drink",D1648="RTD-One Pour Cocktail&gt;7%&lt;=14.5"),
SUM(LOOKUP(2,1/(SRP!$B$16:$B$20&lt;=E1648)/(SRP!$C$16:$C$20&gt;=E1648),SRP!$D$16:$D$20)*(G1648/100)*(E1648/1000)),
IF(C1648="Ready to Drink",
SUM(LOOKUP(2,1/(SRP!$B$11:$B$15&lt;=E1648)/(SRP!$C$11:$C$15&gt;=E1648),SRP!$D$11:$D$15)*(G1648/100)*(E1648/1000)),
0)))))),2)</f>
        <v>1.85</v>
      </c>
      <c r="L1648" s="173" t="str">
        <f t="shared" si="25"/>
        <v>Beer473</v>
      </c>
      <c r="M1648" s="154">
        <f>VLOOKUP(L1648,'Slope %'!C:D,2,0)</f>
        <v>0.12</v>
      </c>
    </row>
    <row r="1649" spans="1:13" x14ac:dyDescent="0.25">
      <c r="A1649" s="169">
        <v>29545</v>
      </c>
      <c r="B1649" s="170" t="s">
        <v>1559</v>
      </c>
      <c r="C1649" s="170" t="s">
        <v>24</v>
      </c>
      <c r="D1649" s="170" t="s">
        <v>34</v>
      </c>
      <c r="E1649" s="170">
        <v>750</v>
      </c>
      <c r="F1649" s="170">
        <v>12</v>
      </c>
      <c r="G1649" s="171">
        <v>11</v>
      </c>
      <c r="H1649" s="170" t="s">
        <v>141</v>
      </c>
      <c r="I1649" s="171">
        <v>19.989999999999998</v>
      </c>
      <c r="J1649" s="169">
        <v>1</v>
      </c>
      <c r="K1649" s="154" cm="1">
        <f t="array" ref="K1649">ROUND(
IF(C1649="Beer",
SUM(LOOKUP(2,1/(SRP!$B$8:$B$10&lt;=E1649)/(SRP!$C$8:$C$10&gt;=E1649),SRP!$D$8:$D$10)*(G1649/100)*(E1649/1000)),
IF(C1649="Spirits",
SUM(LOOKUP(2,1/(SRP!$B$2:$B$7&lt;=E1649)/(SRP!$C$2:$C$7&gt;=E1649),SRP!$D$2:$D$7)*(G1649/100)*(E1649/1000)),
IF(AND(C1649="Wine",D1649="Fortified Wines"),
SUM(LOOKUP(2,1/(SRP!$B$26:$B$29&lt;=E1649)/(SRP!$C$26:$C$29&gt;=E1649),SRP!$D$26:$D$29)*(G1649/100)*(E1649/1000)),
IF(C1649="Wine",
SUM(LOOKUP(2,1/(SRP!$B$21:$B$25&lt;=E1649)/(SRP!$C$21:$C$25&gt;=E1649),SRP!$D$21:$D$25)*(G1649/100)*(E1649/1000)),
IF(AND(C1649="Ready to Drink",D1649="RTD-One Pour Cocktail&gt;7%&lt;=14.5"),
SUM(LOOKUP(2,1/(SRP!$B$16:$B$20&lt;=E1649)/(SRP!$C$16:$C$20&gt;=E1649),SRP!$D$16:$D$20)*(G1649/100)*(E1649/1000)),
IF(C1649="Ready to Drink",
SUM(LOOKUP(2,1/(SRP!$B$11:$B$15&lt;=E1649)/(SRP!$C$11:$C$15&gt;=E1649),SRP!$D$11:$D$15)*(G1649/100)*(E1649/1000)),
0)))))),2)</f>
        <v>6.44</v>
      </c>
      <c r="L1649" s="173" t="str">
        <f t="shared" si="25"/>
        <v>Wine750</v>
      </c>
      <c r="M1649" s="154">
        <f>VLOOKUP(L1649,'Slope %'!C:D,2,0)</f>
        <v>0.1</v>
      </c>
    </row>
    <row r="1650" spans="1:13" x14ac:dyDescent="0.25">
      <c r="A1650" s="169">
        <v>29546</v>
      </c>
      <c r="B1650" s="170" t="s">
        <v>1560</v>
      </c>
      <c r="C1650" s="170" t="s">
        <v>15</v>
      </c>
      <c r="D1650" s="170" t="s">
        <v>19</v>
      </c>
      <c r="E1650" s="170">
        <v>750</v>
      </c>
      <c r="F1650" s="170">
        <v>12</v>
      </c>
      <c r="G1650" s="171">
        <v>40</v>
      </c>
      <c r="H1650" s="170" t="s">
        <v>1561</v>
      </c>
      <c r="I1650" s="171">
        <v>23.49</v>
      </c>
      <c r="J1650" s="169">
        <v>1</v>
      </c>
      <c r="K1650" s="154" cm="1">
        <f t="array" ref="K1650">ROUND(
IF(C1650="Beer",
SUM(LOOKUP(2,1/(SRP!$B$8:$B$10&lt;=E1650)/(SRP!$C$8:$C$10&gt;=E1650),SRP!$D$8:$D$10)*(G1650/100)*(E1650/1000)),
IF(C1650="Spirits",
SUM(LOOKUP(2,1/(SRP!$B$2:$B$7&lt;=E1650)/(SRP!$C$2:$C$7&gt;=E1650),SRP!$D$2:$D$7)*(G1650/100)*(E1650/1000)),
IF(AND(C1650="Wine",D1650="Fortified Wines"),
SUM(LOOKUP(2,1/(SRP!$B$26:$B$29&lt;=E1650)/(SRP!$C$26:$C$29&gt;=E1650),SRP!$D$26:$D$29)*(G1650/100)*(E1650/1000)),
IF(C1650="Wine",
SUM(LOOKUP(2,1/(SRP!$B$21:$B$25&lt;=E1650)/(SRP!$C$21:$C$25&gt;=E1650),SRP!$D$21:$D$25)*(G1650/100)*(E1650/1000)),
IF(AND(C1650="Ready to Drink",D1650="RTD-One Pour Cocktail&gt;7%&lt;=14.5"),
SUM(LOOKUP(2,1/(SRP!$B$16:$B$20&lt;=E1650)/(SRP!$C$16:$C$20&gt;=E1650),SRP!$D$16:$D$20)*(G1650/100)*(E1650/1000)),
IF(C1650="Ready to Drink",
SUM(LOOKUP(2,1/(SRP!$B$11:$B$15&lt;=E1650)/(SRP!$C$11:$C$15&gt;=E1650),SRP!$D$11:$D$15)*(G1650/100)*(E1650/1000)),
0)))))),2)</f>
        <v>23.42</v>
      </c>
      <c r="L1650" s="173" t="str">
        <f t="shared" si="25"/>
        <v>Spirits750</v>
      </c>
      <c r="M1650" s="154">
        <f>VLOOKUP(L1650,'Slope %'!C:D,2,0)</f>
        <v>7.0000000000000007E-2</v>
      </c>
    </row>
    <row r="1651" spans="1:13" x14ac:dyDescent="0.25">
      <c r="A1651" s="169">
        <v>29561</v>
      </c>
      <c r="B1651" s="170" t="s">
        <v>1562</v>
      </c>
      <c r="C1651" s="170" t="s">
        <v>15</v>
      </c>
      <c r="D1651" s="170" t="s">
        <v>19</v>
      </c>
      <c r="E1651" s="170">
        <v>750</v>
      </c>
      <c r="F1651" s="170">
        <v>12</v>
      </c>
      <c r="G1651" s="171">
        <v>40</v>
      </c>
      <c r="H1651" s="170" t="s">
        <v>1563</v>
      </c>
      <c r="I1651" s="171">
        <v>42.95</v>
      </c>
      <c r="J1651" s="169">
        <v>1</v>
      </c>
      <c r="K1651" s="154" cm="1">
        <f t="array" ref="K1651">ROUND(
IF(C1651="Beer",
SUM(LOOKUP(2,1/(SRP!$B$8:$B$10&lt;=E1651)/(SRP!$C$8:$C$10&gt;=E1651),SRP!$D$8:$D$10)*(G1651/100)*(E1651/1000)),
IF(C1651="Spirits",
SUM(LOOKUP(2,1/(SRP!$B$2:$B$7&lt;=E1651)/(SRP!$C$2:$C$7&gt;=E1651),SRP!$D$2:$D$7)*(G1651/100)*(E1651/1000)),
IF(AND(C1651="Wine",D1651="Fortified Wines"),
SUM(LOOKUP(2,1/(SRP!$B$26:$B$29&lt;=E1651)/(SRP!$C$26:$C$29&gt;=E1651),SRP!$D$26:$D$29)*(G1651/100)*(E1651/1000)),
IF(C1651="Wine",
SUM(LOOKUP(2,1/(SRP!$B$21:$B$25&lt;=E1651)/(SRP!$C$21:$C$25&gt;=E1651),SRP!$D$21:$D$25)*(G1651/100)*(E1651/1000)),
IF(AND(C1651="Ready to Drink",D1651="RTD-One Pour Cocktail&gt;7%&lt;=14.5"),
SUM(LOOKUP(2,1/(SRP!$B$16:$B$20&lt;=E1651)/(SRP!$C$16:$C$20&gt;=E1651),SRP!$D$16:$D$20)*(G1651/100)*(E1651/1000)),
IF(C1651="Ready to Drink",
SUM(LOOKUP(2,1/(SRP!$B$11:$B$15&lt;=E1651)/(SRP!$C$11:$C$15&gt;=E1651),SRP!$D$11:$D$15)*(G1651/100)*(E1651/1000)),
0)))))),2)</f>
        <v>23.42</v>
      </c>
      <c r="L1651" s="173" t="str">
        <f t="shared" si="25"/>
        <v>Spirits750</v>
      </c>
      <c r="M1651" s="154">
        <f>VLOOKUP(L1651,'Slope %'!C:D,2,0)</f>
        <v>7.0000000000000007E-2</v>
      </c>
    </row>
    <row r="1652" spans="1:13" x14ac:dyDescent="0.25">
      <c r="A1652" s="169">
        <v>29574</v>
      </c>
      <c r="B1652" s="170" t="s">
        <v>1564</v>
      </c>
      <c r="C1652" s="170" t="s">
        <v>24</v>
      </c>
      <c r="D1652" s="170" t="s">
        <v>34</v>
      </c>
      <c r="E1652" s="170">
        <v>750</v>
      </c>
      <c r="F1652" s="170">
        <v>12</v>
      </c>
      <c r="G1652" s="171">
        <v>12.5</v>
      </c>
      <c r="H1652" s="170" t="s">
        <v>35</v>
      </c>
      <c r="I1652" s="171">
        <v>23.99</v>
      </c>
      <c r="J1652" s="169">
        <v>1</v>
      </c>
      <c r="K1652" s="154" cm="1">
        <f t="array" ref="K1652">ROUND(
IF(C1652="Beer",
SUM(LOOKUP(2,1/(SRP!$B$8:$B$10&lt;=E1652)/(SRP!$C$8:$C$10&gt;=E1652),SRP!$D$8:$D$10)*(G1652/100)*(E1652/1000)),
IF(C1652="Spirits",
SUM(LOOKUP(2,1/(SRP!$B$2:$B$7&lt;=E1652)/(SRP!$C$2:$C$7&gt;=E1652),SRP!$D$2:$D$7)*(G1652/100)*(E1652/1000)),
IF(AND(C1652="Wine",D1652="Fortified Wines"),
SUM(LOOKUP(2,1/(SRP!$B$26:$B$29&lt;=E1652)/(SRP!$C$26:$C$29&gt;=E1652),SRP!$D$26:$D$29)*(G1652/100)*(E1652/1000)),
IF(C1652="Wine",
SUM(LOOKUP(2,1/(SRP!$B$21:$B$25&lt;=E1652)/(SRP!$C$21:$C$25&gt;=E1652),SRP!$D$21:$D$25)*(G1652/100)*(E1652/1000)),
IF(AND(C1652="Ready to Drink",D1652="RTD-One Pour Cocktail&gt;7%&lt;=14.5"),
SUM(LOOKUP(2,1/(SRP!$B$16:$B$20&lt;=E1652)/(SRP!$C$16:$C$20&gt;=E1652),SRP!$D$16:$D$20)*(G1652/100)*(E1652/1000)),
IF(C1652="Ready to Drink",
SUM(LOOKUP(2,1/(SRP!$B$11:$B$15&lt;=E1652)/(SRP!$C$11:$C$15&gt;=E1652),SRP!$D$11:$D$15)*(G1652/100)*(E1652/1000)),
0)))))),2)</f>
        <v>7.32</v>
      </c>
      <c r="L1652" s="173" t="str">
        <f t="shared" si="25"/>
        <v>Wine750</v>
      </c>
      <c r="M1652" s="154">
        <f>VLOOKUP(L1652,'Slope %'!C:D,2,0)</f>
        <v>0.1</v>
      </c>
    </row>
    <row r="1653" spans="1:13" x14ac:dyDescent="0.25">
      <c r="A1653" s="169">
        <v>29575</v>
      </c>
      <c r="B1653" s="170" t="s">
        <v>1565</v>
      </c>
      <c r="C1653" s="170" t="s">
        <v>11</v>
      </c>
      <c r="D1653" s="170" t="s">
        <v>267</v>
      </c>
      <c r="E1653" s="170">
        <v>473</v>
      </c>
      <c r="F1653" s="170">
        <v>24</v>
      </c>
      <c r="G1653" s="171">
        <v>4.7</v>
      </c>
      <c r="H1653" s="170" t="s">
        <v>1556</v>
      </c>
      <c r="I1653" s="171">
        <v>4.59</v>
      </c>
      <c r="J1653" s="169">
        <v>1</v>
      </c>
      <c r="K1653" s="154" cm="1">
        <f t="array" ref="K1653">ROUND(
IF(C1653="Beer",
SUM(LOOKUP(2,1/(SRP!$B$8:$B$10&lt;=E1653)/(SRP!$C$8:$C$10&gt;=E1653),SRP!$D$8:$D$10)*(G1653/100)*(E1653/1000)),
IF(C1653="Spirits",
SUM(LOOKUP(2,1/(SRP!$B$2:$B$7&lt;=E1653)/(SRP!$C$2:$C$7&gt;=E1653),SRP!$D$2:$D$7)*(G1653/100)*(E1653/1000)),
IF(AND(C1653="Wine",D1653="Fortified Wines"),
SUM(LOOKUP(2,1/(SRP!$B$26:$B$29&lt;=E1653)/(SRP!$C$26:$C$29&gt;=E1653),SRP!$D$26:$D$29)*(G1653/100)*(E1653/1000)),
IF(C1653="Wine",
SUM(LOOKUP(2,1/(SRP!$B$21:$B$25&lt;=E1653)/(SRP!$C$21:$C$25&gt;=E1653),SRP!$D$21:$D$25)*(G1653/100)*(E1653/1000)),
IF(AND(C1653="Ready to Drink",D1653="RTD-One Pour Cocktail&gt;7%&lt;=14.5"),
SUM(LOOKUP(2,1/(SRP!$B$16:$B$20&lt;=E1653)/(SRP!$C$16:$C$20&gt;=E1653),SRP!$D$16:$D$20)*(G1653/100)*(E1653/1000)),
IF(C1653="Ready to Drink",
SUM(LOOKUP(2,1/(SRP!$B$11:$B$15&lt;=E1653)/(SRP!$C$11:$C$15&gt;=E1653),SRP!$D$11:$D$15)*(G1653/100)*(E1653/1000)),
0)))))),2)</f>
        <v>1.74</v>
      </c>
      <c r="L1653" s="173" t="str">
        <f t="shared" si="25"/>
        <v>Beer473</v>
      </c>
      <c r="M1653" s="154">
        <f>VLOOKUP(L1653,'Slope %'!C:D,2,0)</f>
        <v>0.12</v>
      </c>
    </row>
    <row r="1654" spans="1:13" x14ac:dyDescent="0.25">
      <c r="A1654" s="169">
        <v>29575</v>
      </c>
      <c r="B1654" s="170" t="s">
        <v>1565</v>
      </c>
      <c r="C1654" s="170" t="s">
        <v>11</v>
      </c>
      <c r="D1654" s="170" t="s">
        <v>267</v>
      </c>
      <c r="E1654" s="170">
        <v>473</v>
      </c>
      <c r="F1654" s="170">
        <v>24</v>
      </c>
      <c r="G1654" s="171">
        <v>4.7</v>
      </c>
      <c r="H1654" s="170" t="s">
        <v>1556</v>
      </c>
      <c r="I1654" s="171">
        <v>4.59</v>
      </c>
      <c r="J1654" s="169">
        <v>1</v>
      </c>
      <c r="K1654" s="154" cm="1">
        <f t="array" ref="K1654">ROUND(
IF(C1654="Beer",
SUM(LOOKUP(2,1/(SRP!$B$8:$B$10&lt;=E1654)/(SRP!$C$8:$C$10&gt;=E1654),SRP!$D$8:$D$10)*(G1654/100)*(E1654/1000)),
IF(C1654="Spirits",
SUM(LOOKUP(2,1/(SRP!$B$2:$B$7&lt;=E1654)/(SRP!$C$2:$C$7&gt;=E1654),SRP!$D$2:$D$7)*(G1654/100)*(E1654/1000)),
IF(AND(C1654="Wine",D1654="Fortified Wines"),
SUM(LOOKUP(2,1/(SRP!$B$26:$B$29&lt;=E1654)/(SRP!$C$26:$C$29&gt;=E1654),SRP!$D$26:$D$29)*(G1654/100)*(E1654/1000)),
IF(C1654="Wine",
SUM(LOOKUP(2,1/(SRP!$B$21:$B$25&lt;=E1654)/(SRP!$C$21:$C$25&gt;=E1654),SRP!$D$21:$D$25)*(G1654/100)*(E1654/1000)),
IF(AND(C1654="Ready to Drink",D1654="RTD-One Pour Cocktail&gt;7%&lt;=14.5"),
SUM(LOOKUP(2,1/(SRP!$B$16:$B$20&lt;=E1654)/(SRP!$C$16:$C$20&gt;=E1654),SRP!$D$16:$D$20)*(G1654/100)*(E1654/1000)),
IF(C1654="Ready to Drink",
SUM(LOOKUP(2,1/(SRP!$B$11:$B$15&lt;=E1654)/(SRP!$C$11:$C$15&gt;=E1654),SRP!$D$11:$D$15)*(G1654/100)*(E1654/1000)),
0)))))),2)</f>
        <v>1.74</v>
      </c>
      <c r="L1654" s="173" t="str">
        <f t="shared" si="25"/>
        <v>Beer473</v>
      </c>
      <c r="M1654" s="154">
        <f>VLOOKUP(L1654,'Slope %'!C:D,2,0)</f>
        <v>0.12</v>
      </c>
    </row>
    <row r="1655" spans="1:13" x14ac:dyDescent="0.25">
      <c r="A1655" s="169">
        <v>29614</v>
      </c>
      <c r="B1655" s="170" t="s">
        <v>1566</v>
      </c>
      <c r="C1655" s="170" t="s">
        <v>11</v>
      </c>
      <c r="D1655" s="170" t="s">
        <v>12</v>
      </c>
      <c r="E1655" s="170">
        <v>8520</v>
      </c>
      <c r="F1655" s="170">
        <v>1</v>
      </c>
      <c r="G1655" s="171">
        <v>5</v>
      </c>
      <c r="H1655" s="170" t="s">
        <v>54</v>
      </c>
      <c r="I1655" s="171">
        <v>48.99</v>
      </c>
      <c r="J1655" s="169">
        <v>24</v>
      </c>
      <c r="K1655" s="154" cm="1">
        <f t="array" ref="K1655">ROUND(
IF(C1655="Beer",
SUM(LOOKUP(2,1/(SRP!$B$8:$B$10&lt;=E1655)/(SRP!$C$8:$C$10&gt;=E1655),SRP!$D$8:$D$10)*(G1655/100)*(E1655/1000)),
IF(C1655="Spirits",
SUM(LOOKUP(2,1/(SRP!$B$2:$B$7&lt;=E1655)/(SRP!$C$2:$C$7&gt;=E1655),SRP!$D$2:$D$7)*(G1655/100)*(E1655/1000)),
IF(AND(C1655="Wine",D1655="Fortified Wines"),
SUM(LOOKUP(2,1/(SRP!$B$26:$B$29&lt;=E1655)/(SRP!$C$26:$C$29&gt;=E1655),SRP!$D$26:$D$29)*(G1655/100)*(E1655/1000)),
IF(C1655="Wine",
SUM(LOOKUP(2,1/(SRP!$B$21:$B$25&lt;=E1655)/(SRP!$C$21:$C$25&gt;=E1655),SRP!$D$21:$D$25)*(G1655/100)*(E1655/1000)),
IF(AND(C1655="Ready to Drink",D1655="RTD-One Pour Cocktail&gt;7%&lt;=14.5"),
SUM(LOOKUP(2,1/(SRP!$B$16:$B$20&lt;=E1655)/(SRP!$C$16:$C$20&gt;=E1655),SRP!$D$16:$D$20)*(G1655/100)*(E1655/1000)),
IF(C1655="Ready to Drink",
SUM(LOOKUP(2,1/(SRP!$B$11:$B$15&lt;=E1655)/(SRP!$C$11:$C$15&gt;=E1655),SRP!$D$11:$D$15)*(G1655/100)*(E1655/1000)),
0)))))),2)</f>
        <v>33.26</v>
      </c>
      <c r="L1655" s="173" t="str">
        <f t="shared" si="25"/>
        <v>Beer8520</v>
      </c>
      <c r="M1655" s="154">
        <f>VLOOKUP(L1655,'Slope %'!C:D,2,0)</f>
        <v>0.05</v>
      </c>
    </row>
    <row r="1656" spans="1:13" x14ac:dyDescent="0.25">
      <c r="A1656" s="169">
        <v>29614</v>
      </c>
      <c r="B1656" s="170" t="s">
        <v>1566</v>
      </c>
      <c r="C1656" s="170" t="s">
        <v>11</v>
      </c>
      <c r="D1656" s="170" t="s">
        <v>12</v>
      </c>
      <c r="E1656" s="170">
        <v>8520</v>
      </c>
      <c r="F1656" s="170">
        <v>1</v>
      </c>
      <c r="G1656" s="171">
        <v>5</v>
      </c>
      <c r="H1656" s="170" t="s">
        <v>54</v>
      </c>
      <c r="I1656" s="171">
        <v>48.99</v>
      </c>
      <c r="J1656" s="169">
        <v>24</v>
      </c>
      <c r="K1656" s="154" cm="1">
        <f t="array" ref="K1656">ROUND(
IF(C1656="Beer",
SUM(LOOKUP(2,1/(SRP!$B$8:$B$10&lt;=E1656)/(SRP!$C$8:$C$10&gt;=E1656),SRP!$D$8:$D$10)*(G1656/100)*(E1656/1000)),
IF(C1656="Spirits",
SUM(LOOKUP(2,1/(SRP!$B$2:$B$7&lt;=E1656)/(SRP!$C$2:$C$7&gt;=E1656),SRP!$D$2:$D$7)*(G1656/100)*(E1656/1000)),
IF(AND(C1656="Wine",D1656="Fortified Wines"),
SUM(LOOKUP(2,1/(SRP!$B$26:$B$29&lt;=E1656)/(SRP!$C$26:$C$29&gt;=E1656),SRP!$D$26:$D$29)*(G1656/100)*(E1656/1000)),
IF(C1656="Wine",
SUM(LOOKUP(2,1/(SRP!$B$21:$B$25&lt;=E1656)/(SRP!$C$21:$C$25&gt;=E1656),SRP!$D$21:$D$25)*(G1656/100)*(E1656/1000)),
IF(AND(C1656="Ready to Drink",D1656="RTD-One Pour Cocktail&gt;7%&lt;=14.5"),
SUM(LOOKUP(2,1/(SRP!$B$16:$B$20&lt;=E1656)/(SRP!$C$16:$C$20&gt;=E1656),SRP!$D$16:$D$20)*(G1656/100)*(E1656/1000)),
IF(C1656="Ready to Drink",
SUM(LOOKUP(2,1/(SRP!$B$11:$B$15&lt;=E1656)/(SRP!$C$11:$C$15&gt;=E1656),SRP!$D$11:$D$15)*(G1656/100)*(E1656/1000)),
0)))))),2)</f>
        <v>33.26</v>
      </c>
      <c r="L1656" s="173" t="str">
        <f t="shared" si="25"/>
        <v>Beer8520</v>
      </c>
      <c r="M1656" s="154">
        <f>VLOOKUP(L1656,'Slope %'!C:D,2,0)</f>
        <v>0.05</v>
      </c>
    </row>
    <row r="1657" spans="1:13" x14ac:dyDescent="0.25">
      <c r="A1657" s="169">
        <v>29617</v>
      </c>
      <c r="B1657" s="170" t="s">
        <v>1567</v>
      </c>
      <c r="C1657" s="170" t="s">
        <v>15</v>
      </c>
      <c r="D1657" s="170" t="s">
        <v>845</v>
      </c>
      <c r="E1657" s="170">
        <v>750</v>
      </c>
      <c r="F1657" s="170">
        <v>6</v>
      </c>
      <c r="G1657" s="171">
        <v>47</v>
      </c>
      <c r="H1657" s="170" t="s">
        <v>17</v>
      </c>
      <c r="I1657" s="171">
        <v>60.99</v>
      </c>
      <c r="J1657" s="169">
        <v>1</v>
      </c>
      <c r="K1657" s="154" cm="1">
        <f t="array" ref="K1657">ROUND(
IF(C1657="Beer",
SUM(LOOKUP(2,1/(SRP!$B$8:$B$10&lt;=E1657)/(SRP!$C$8:$C$10&gt;=E1657),SRP!$D$8:$D$10)*(G1657/100)*(E1657/1000)),
IF(C1657="Spirits",
SUM(LOOKUP(2,1/(SRP!$B$2:$B$7&lt;=E1657)/(SRP!$C$2:$C$7&gt;=E1657),SRP!$D$2:$D$7)*(G1657/100)*(E1657/1000)),
IF(AND(C1657="Wine",D1657="Fortified Wines"),
SUM(LOOKUP(2,1/(SRP!$B$26:$B$29&lt;=E1657)/(SRP!$C$26:$C$29&gt;=E1657),SRP!$D$26:$D$29)*(G1657/100)*(E1657/1000)),
IF(C1657="Wine",
SUM(LOOKUP(2,1/(SRP!$B$21:$B$25&lt;=E1657)/(SRP!$C$21:$C$25&gt;=E1657),SRP!$D$21:$D$25)*(G1657/100)*(E1657/1000)),
IF(AND(C1657="Ready to Drink",D1657="RTD-One Pour Cocktail&gt;7%&lt;=14.5"),
SUM(LOOKUP(2,1/(SRP!$B$16:$B$20&lt;=E1657)/(SRP!$C$16:$C$20&gt;=E1657),SRP!$D$16:$D$20)*(G1657/100)*(E1657/1000)),
IF(C1657="Ready to Drink",
SUM(LOOKUP(2,1/(SRP!$B$11:$B$15&lt;=E1657)/(SRP!$C$11:$C$15&gt;=E1657),SRP!$D$11:$D$15)*(G1657/100)*(E1657/1000)),
0)))))),2)</f>
        <v>27.52</v>
      </c>
      <c r="L1657" s="173" t="str">
        <f t="shared" si="25"/>
        <v>Spirits750</v>
      </c>
      <c r="M1657" s="154">
        <f>VLOOKUP(L1657,'Slope %'!C:D,2,0)</f>
        <v>7.0000000000000007E-2</v>
      </c>
    </row>
    <row r="1658" spans="1:13" x14ac:dyDescent="0.25">
      <c r="A1658" s="169">
        <v>29625</v>
      </c>
      <c r="B1658" s="170" t="s">
        <v>1568</v>
      </c>
      <c r="C1658" s="170" t="s">
        <v>24</v>
      </c>
      <c r="D1658" s="170" t="s">
        <v>34</v>
      </c>
      <c r="E1658" s="170">
        <v>750</v>
      </c>
      <c r="F1658" s="170">
        <v>12</v>
      </c>
      <c r="G1658" s="171">
        <v>13</v>
      </c>
      <c r="H1658" s="170" t="s">
        <v>141</v>
      </c>
      <c r="I1658" s="171">
        <v>12.99</v>
      </c>
      <c r="J1658" s="169">
        <v>1</v>
      </c>
      <c r="K1658" s="154" cm="1">
        <f t="array" ref="K1658">ROUND(
IF(C1658="Beer",
SUM(LOOKUP(2,1/(SRP!$B$8:$B$10&lt;=E1658)/(SRP!$C$8:$C$10&gt;=E1658),SRP!$D$8:$D$10)*(G1658/100)*(E1658/1000)),
IF(C1658="Spirits",
SUM(LOOKUP(2,1/(SRP!$B$2:$B$7&lt;=E1658)/(SRP!$C$2:$C$7&gt;=E1658),SRP!$D$2:$D$7)*(G1658/100)*(E1658/1000)),
IF(AND(C1658="Wine",D1658="Fortified Wines"),
SUM(LOOKUP(2,1/(SRP!$B$26:$B$29&lt;=E1658)/(SRP!$C$26:$C$29&gt;=E1658),SRP!$D$26:$D$29)*(G1658/100)*(E1658/1000)),
IF(C1658="Wine",
SUM(LOOKUP(2,1/(SRP!$B$21:$B$25&lt;=E1658)/(SRP!$C$21:$C$25&gt;=E1658),SRP!$D$21:$D$25)*(G1658/100)*(E1658/1000)),
IF(AND(C1658="Ready to Drink",D1658="RTD-One Pour Cocktail&gt;7%&lt;=14.5"),
SUM(LOOKUP(2,1/(SRP!$B$16:$B$20&lt;=E1658)/(SRP!$C$16:$C$20&gt;=E1658),SRP!$D$16:$D$20)*(G1658/100)*(E1658/1000)),
IF(C1658="Ready to Drink",
SUM(LOOKUP(2,1/(SRP!$B$11:$B$15&lt;=E1658)/(SRP!$C$11:$C$15&gt;=E1658),SRP!$D$11:$D$15)*(G1658/100)*(E1658/1000)),
0)))))),2)</f>
        <v>7.61</v>
      </c>
      <c r="L1658" s="173" t="str">
        <f t="shared" si="25"/>
        <v>Wine750</v>
      </c>
      <c r="M1658" s="154">
        <f>VLOOKUP(L1658,'Slope %'!C:D,2,0)</f>
        <v>0.1</v>
      </c>
    </row>
    <row r="1659" spans="1:13" x14ac:dyDescent="0.25">
      <c r="A1659" s="169">
        <v>29627</v>
      </c>
      <c r="B1659" s="170" t="s">
        <v>1569</v>
      </c>
      <c r="C1659" s="170" t="s">
        <v>24</v>
      </c>
      <c r="D1659" s="170" t="s">
        <v>60</v>
      </c>
      <c r="E1659" s="170">
        <v>750</v>
      </c>
      <c r="F1659" s="170">
        <v>12</v>
      </c>
      <c r="G1659" s="171">
        <v>12.5</v>
      </c>
      <c r="H1659" s="170" t="s">
        <v>26</v>
      </c>
      <c r="I1659" s="171">
        <v>11.99</v>
      </c>
      <c r="J1659" s="169">
        <v>1</v>
      </c>
      <c r="K1659" s="154" cm="1">
        <f t="array" ref="K1659">ROUND(
IF(C1659="Beer",
SUM(LOOKUP(2,1/(SRP!$B$8:$B$10&lt;=E1659)/(SRP!$C$8:$C$10&gt;=E1659),SRP!$D$8:$D$10)*(G1659/100)*(E1659/1000)),
IF(C1659="Spirits",
SUM(LOOKUP(2,1/(SRP!$B$2:$B$7&lt;=E1659)/(SRP!$C$2:$C$7&gt;=E1659),SRP!$D$2:$D$7)*(G1659/100)*(E1659/1000)),
IF(AND(C1659="Wine",D1659="Fortified Wines"),
SUM(LOOKUP(2,1/(SRP!$B$26:$B$29&lt;=E1659)/(SRP!$C$26:$C$29&gt;=E1659),SRP!$D$26:$D$29)*(G1659/100)*(E1659/1000)),
IF(C1659="Wine",
SUM(LOOKUP(2,1/(SRP!$B$21:$B$25&lt;=E1659)/(SRP!$C$21:$C$25&gt;=E1659),SRP!$D$21:$D$25)*(G1659/100)*(E1659/1000)),
IF(AND(C1659="Ready to Drink",D1659="RTD-One Pour Cocktail&gt;7%&lt;=14.5"),
SUM(LOOKUP(2,1/(SRP!$B$16:$B$20&lt;=E1659)/(SRP!$C$16:$C$20&gt;=E1659),SRP!$D$16:$D$20)*(G1659/100)*(E1659/1000)),
IF(C1659="Ready to Drink",
SUM(LOOKUP(2,1/(SRP!$B$11:$B$15&lt;=E1659)/(SRP!$C$11:$C$15&gt;=E1659),SRP!$D$11:$D$15)*(G1659/100)*(E1659/1000)),
0)))))),2)</f>
        <v>7.32</v>
      </c>
      <c r="L1659" s="173" t="str">
        <f t="shared" si="25"/>
        <v>Wine750</v>
      </c>
      <c r="M1659" s="154">
        <f>VLOOKUP(L1659,'Slope %'!C:D,2,0)</f>
        <v>0.1</v>
      </c>
    </row>
    <row r="1660" spans="1:13" x14ac:dyDescent="0.25">
      <c r="A1660" s="169">
        <v>29647</v>
      </c>
      <c r="B1660" s="170" t="s">
        <v>1570</v>
      </c>
      <c r="C1660" s="170" t="s">
        <v>24</v>
      </c>
      <c r="D1660" s="170" t="s">
        <v>34</v>
      </c>
      <c r="E1660" s="170">
        <v>4000</v>
      </c>
      <c r="F1660" s="170">
        <v>4</v>
      </c>
      <c r="G1660" s="171">
        <v>12.5</v>
      </c>
      <c r="H1660" s="170" t="s">
        <v>26</v>
      </c>
      <c r="I1660" s="171">
        <v>41.99</v>
      </c>
      <c r="J1660" s="169">
        <v>1</v>
      </c>
      <c r="K1660" s="154" cm="1">
        <f t="array" ref="K1660">ROUND(
IF(C1660="Beer",
SUM(LOOKUP(2,1/(SRP!$B$8:$B$10&lt;=E1660)/(SRP!$C$8:$C$10&gt;=E1660),SRP!$D$8:$D$10)*(G1660/100)*(E1660/1000)),
IF(C1660="Spirits",
SUM(LOOKUP(2,1/(SRP!$B$2:$B$7&lt;=E1660)/(SRP!$C$2:$C$7&gt;=E1660),SRP!$D$2:$D$7)*(G1660/100)*(E1660/1000)),
IF(AND(C1660="Wine",D1660="Fortified Wines"),
SUM(LOOKUP(2,1/(SRP!$B$26:$B$29&lt;=E1660)/(SRP!$C$26:$C$29&gt;=E1660),SRP!$D$26:$D$29)*(G1660/100)*(E1660/1000)),
IF(C1660="Wine",
SUM(LOOKUP(2,1/(SRP!$B$21:$B$25&lt;=E1660)/(SRP!$C$21:$C$25&gt;=E1660),SRP!$D$21:$D$25)*(G1660/100)*(E1660/1000)),
IF(AND(C1660="Ready to Drink",D1660="RTD-One Pour Cocktail&gt;7%&lt;=14.5"),
SUM(LOOKUP(2,1/(SRP!$B$16:$B$20&lt;=E1660)/(SRP!$C$16:$C$20&gt;=E1660),SRP!$D$16:$D$20)*(G1660/100)*(E1660/1000)),
IF(C1660="Ready to Drink",
SUM(LOOKUP(2,1/(SRP!$B$11:$B$15&lt;=E1660)/(SRP!$C$11:$C$15&gt;=E1660),SRP!$D$11:$D$15)*(G1660/100)*(E1660/1000)),
0)))))),2)</f>
        <v>32.51</v>
      </c>
      <c r="L1660" s="173" t="str">
        <f t="shared" si="25"/>
        <v>Wine4000</v>
      </c>
      <c r="M1660" s="154">
        <f>VLOOKUP(L1660,'Slope %'!C:D,2,0)</f>
        <v>0.05</v>
      </c>
    </row>
    <row r="1661" spans="1:13" x14ac:dyDescent="0.25">
      <c r="A1661" s="169">
        <v>29685</v>
      </c>
      <c r="B1661" s="170" t="s">
        <v>1571</v>
      </c>
      <c r="C1661" s="170" t="s">
        <v>11</v>
      </c>
      <c r="D1661" s="170" t="s">
        <v>303</v>
      </c>
      <c r="E1661" s="170">
        <v>473</v>
      </c>
      <c r="F1661" s="170">
        <v>24</v>
      </c>
      <c r="G1661" s="171">
        <v>6.3</v>
      </c>
      <c r="H1661" s="170" t="s">
        <v>1136</v>
      </c>
      <c r="I1661" s="171">
        <v>5.5</v>
      </c>
      <c r="J1661" s="169">
        <v>1</v>
      </c>
      <c r="K1661" s="154" cm="1">
        <f t="array" ref="K1661">ROUND(
IF(C1661="Beer",
SUM(LOOKUP(2,1/(SRP!$B$8:$B$10&lt;=E1661)/(SRP!$C$8:$C$10&gt;=E1661),SRP!$D$8:$D$10)*(G1661/100)*(E1661/1000)),
IF(C1661="Spirits",
SUM(LOOKUP(2,1/(SRP!$B$2:$B$7&lt;=E1661)/(SRP!$C$2:$C$7&gt;=E1661),SRP!$D$2:$D$7)*(G1661/100)*(E1661/1000)),
IF(AND(C1661="Wine",D1661="Fortified Wines"),
SUM(LOOKUP(2,1/(SRP!$B$26:$B$29&lt;=E1661)/(SRP!$C$26:$C$29&gt;=E1661),SRP!$D$26:$D$29)*(G1661/100)*(E1661/1000)),
IF(C1661="Wine",
SUM(LOOKUP(2,1/(SRP!$B$21:$B$25&lt;=E1661)/(SRP!$C$21:$C$25&gt;=E1661),SRP!$D$21:$D$25)*(G1661/100)*(E1661/1000)),
IF(AND(C1661="Ready to Drink",D1661="RTD-One Pour Cocktail&gt;7%&lt;=14.5"),
SUM(LOOKUP(2,1/(SRP!$B$16:$B$20&lt;=E1661)/(SRP!$C$16:$C$20&gt;=E1661),SRP!$D$16:$D$20)*(G1661/100)*(E1661/1000)),
IF(C1661="Ready to Drink",
SUM(LOOKUP(2,1/(SRP!$B$11:$B$15&lt;=E1661)/(SRP!$C$11:$C$15&gt;=E1661),SRP!$D$11:$D$15)*(G1661/100)*(E1661/1000)),
0)))))),2)</f>
        <v>2.33</v>
      </c>
      <c r="L1661" s="173" t="str">
        <f t="shared" si="25"/>
        <v>Beer473</v>
      </c>
      <c r="M1661" s="154">
        <f>VLOOKUP(L1661,'Slope %'!C:D,2,0)</f>
        <v>0.12</v>
      </c>
    </row>
    <row r="1662" spans="1:13" x14ac:dyDescent="0.25">
      <c r="A1662" s="169">
        <v>29685</v>
      </c>
      <c r="B1662" s="170" t="s">
        <v>1571</v>
      </c>
      <c r="C1662" s="170" t="s">
        <v>11</v>
      </c>
      <c r="D1662" s="170" t="s">
        <v>303</v>
      </c>
      <c r="E1662" s="170">
        <v>473</v>
      </c>
      <c r="F1662" s="170">
        <v>24</v>
      </c>
      <c r="G1662" s="171">
        <v>6.3</v>
      </c>
      <c r="H1662" s="170" t="s">
        <v>1136</v>
      </c>
      <c r="I1662" s="171">
        <v>5.5</v>
      </c>
      <c r="J1662" s="169">
        <v>1</v>
      </c>
      <c r="K1662" s="154" cm="1">
        <f t="array" ref="K1662">ROUND(
IF(C1662="Beer",
SUM(LOOKUP(2,1/(SRP!$B$8:$B$10&lt;=E1662)/(SRP!$C$8:$C$10&gt;=E1662),SRP!$D$8:$D$10)*(G1662/100)*(E1662/1000)),
IF(C1662="Spirits",
SUM(LOOKUP(2,1/(SRP!$B$2:$B$7&lt;=E1662)/(SRP!$C$2:$C$7&gt;=E1662),SRP!$D$2:$D$7)*(G1662/100)*(E1662/1000)),
IF(AND(C1662="Wine",D1662="Fortified Wines"),
SUM(LOOKUP(2,1/(SRP!$B$26:$B$29&lt;=E1662)/(SRP!$C$26:$C$29&gt;=E1662),SRP!$D$26:$D$29)*(G1662/100)*(E1662/1000)),
IF(C1662="Wine",
SUM(LOOKUP(2,1/(SRP!$B$21:$B$25&lt;=E1662)/(SRP!$C$21:$C$25&gt;=E1662),SRP!$D$21:$D$25)*(G1662/100)*(E1662/1000)),
IF(AND(C1662="Ready to Drink",D1662="RTD-One Pour Cocktail&gt;7%&lt;=14.5"),
SUM(LOOKUP(2,1/(SRP!$B$16:$B$20&lt;=E1662)/(SRP!$C$16:$C$20&gt;=E1662),SRP!$D$16:$D$20)*(G1662/100)*(E1662/1000)),
IF(C1662="Ready to Drink",
SUM(LOOKUP(2,1/(SRP!$B$11:$B$15&lt;=E1662)/(SRP!$C$11:$C$15&gt;=E1662),SRP!$D$11:$D$15)*(G1662/100)*(E1662/1000)),
0)))))),2)</f>
        <v>2.33</v>
      </c>
      <c r="L1662" s="173" t="str">
        <f t="shared" si="25"/>
        <v>Beer473</v>
      </c>
      <c r="M1662" s="154">
        <f>VLOOKUP(L1662,'Slope %'!C:D,2,0)</f>
        <v>0.12</v>
      </c>
    </row>
    <row r="1663" spans="1:13" x14ac:dyDescent="0.25">
      <c r="A1663" s="169">
        <v>29688</v>
      </c>
      <c r="B1663" s="170" t="s">
        <v>1572</v>
      </c>
      <c r="C1663" s="170" t="s">
        <v>15</v>
      </c>
      <c r="D1663" s="170" t="s">
        <v>19</v>
      </c>
      <c r="E1663" s="170">
        <v>1140</v>
      </c>
      <c r="F1663" s="170">
        <v>12</v>
      </c>
      <c r="G1663" s="171">
        <v>40</v>
      </c>
      <c r="H1663" s="170" t="s">
        <v>20</v>
      </c>
      <c r="I1663" s="171">
        <v>37.49</v>
      </c>
      <c r="J1663" s="169">
        <v>1</v>
      </c>
      <c r="K1663" s="154" cm="1">
        <f t="array" ref="K1663">ROUND(
IF(C1663="Beer",
SUM(LOOKUP(2,1/(SRP!$B$8:$B$10&lt;=E1663)/(SRP!$C$8:$C$10&gt;=E1663),SRP!$D$8:$D$10)*(G1663/100)*(E1663/1000)),
IF(C1663="Spirits",
SUM(LOOKUP(2,1/(SRP!$B$2:$B$7&lt;=E1663)/(SRP!$C$2:$C$7&gt;=E1663),SRP!$D$2:$D$7)*(G1663/100)*(E1663/1000)),
IF(AND(C1663="Wine",D1663="Fortified Wines"),
SUM(LOOKUP(2,1/(SRP!$B$26:$B$29&lt;=E1663)/(SRP!$C$26:$C$29&gt;=E1663),SRP!$D$26:$D$29)*(G1663/100)*(E1663/1000)),
IF(C1663="Wine",
SUM(LOOKUP(2,1/(SRP!$B$21:$B$25&lt;=E1663)/(SRP!$C$21:$C$25&gt;=E1663),SRP!$D$21:$D$25)*(G1663/100)*(E1663/1000)),
IF(AND(C1663="Ready to Drink",D1663="RTD-One Pour Cocktail&gt;7%&lt;=14.5"),
SUM(LOOKUP(2,1/(SRP!$B$16:$B$20&lt;=E1663)/(SRP!$C$16:$C$20&gt;=E1663),SRP!$D$16:$D$20)*(G1663/100)*(E1663/1000)),
IF(C1663="Ready to Drink",
SUM(LOOKUP(2,1/(SRP!$B$11:$B$15&lt;=E1663)/(SRP!$C$11:$C$15&gt;=E1663),SRP!$D$11:$D$15)*(G1663/100)*(E1663/1000)),
0)))))),2)</f>
        <v>35.6</v>
      </c>
      <c r="L1663" s="173" t="str">
        <f t="shared" si="25"/>
        <v>Spirits1140</v>
      </c>
      <c r="M1663" s="154">
        <f>VLOOKUP(L1663,'Slope %'!C:D,2,0)</f>
        <v>0.05</v>
      </c>
    </row>
    <row r="1664" spans="1:13" x14ac:dyDescent="0.25">
      <c r="A1664" s="169">
        <v>29689</v>
      </c>
      <c r="B1664" s="170" t="s">
        <v>1573</v>
      </c>
      <c r="C1664" s="170" t="s">
        <v>15</v>
      </c>
      <c r="D1664" s="170" t="s">
        <v>756</v>
      </c>
      <c r="E1664" s="170">
        <v>750</v>
      </c>
      <c r="F1664" s="170">
        <v>12</v>
      </c>
      <c r="G1664" s="171">
        <v>45</v>
      </c>
      <c r="H1664" s="170" t="s">
        <v>222</v>
      </c>
      <c r="I1664" s="171">
        <v>30.51</v>
      </c>
      <c r="J1664" s="169">
        <v>1</v>
      </c>
      <c r="K1664" s="154" cm="1">
        <f t="array" ref="K1664">ROUND(
IF(C1664="Beer",
SUM(LOOKUP(2,1/(SRP!$B$8:$B$10&lt;=E1664)/(SRP!$C$8:$C$10&gt;=E1664),SRP!$D$8:$D$10)*(G1664/100)*(E1664/1000)),
IF(C1664="Spirits",
SUM(LOOKUP(2,1/(SRP!$B$2:$B$7&lt;=E1664)/(SRP!$C$2:$C$7&gt;=E1664),SRP!$D$2:$D$7)*(G1664/100)*(E1664/1000)),
IF(AND(C1664="Wine",D1664="Fortified Wines"),
SUM(LOOKUP(2,1/(SRP!$B$26:$B$29&lt;=E1664)/(SRP!$C$26:$C$29&gt;=E1664),SRP!$D$26:$D$29)*(G1664/100)*(E1664/1000)),
IF(C1664="Wine",
SUM(LOOKUP(2,1/(SRP!$B$21:$B$25&lt;=E1664)/(SRP!$C$21:$C$25&gt;=E1664),SRP!$D$21:$D$25)*(G1664/100)*(E1664/1000)),
IF(AND(C1664="Ready to Drink",D1664="RTD-One Pour Cocktail&gt;7%&lt;=14.5"),
SUM(LOOKUP(2,1/(SRP!$B$16:$B$20&lt;=E1664)/(SRP!$C$16:$C$20&gt;=E1664),SRP!$D$16:$D$20)*(G1664/100)*(E1664/1000)),
IF(C1664="Ready to Drink",
SUM(LOOKUP(2,1/(SRP!$B$11:$B$15&lt;=E1664)/(SRP!$C$11:$C$15&gt;=E1664),SRP!$D$11:$D$15)*(G1664/100)*(E1664/1000)),
0)))))),2)</f>
        <v>26.35</v>
      </c>
      <c r="L1664" s="173" t="str">
        <f t="shared" si="25"/>
        <v>Spirits750</v>
      </c>
      <c r="M1664" s="154">
        <f>VLOOKUP(L1664,'Slope %'!C:D,2,0)</f>
        <v>7.0000000000000007E-2</v>
      </c>
    </row>
    <row r="1665" spans="1:13" x14ac:dyDescent="0.25">
      <c r="A1665" s="169">
        <v>29692</v>
      </c>
      <c r="B1665" s="170" t="s">
        <v>1574</v>
      </c>
      <c r="C1665" s="170" t="s">
        <v>11</v>
      </c>
      <c r="D1665" s="170" t="s">
        <v>267</v>
      </c>
      <c r="E1665" s="170">
        <v>1892</v>
      </c>
      <c r="F1665" s="170">
        <v>6</v>
      </c>
      <c r="G1665" s="171">
        <v>5</v>
      </c>
      <c r="H1665" s="170" t="s">
        <v>747</v>
      </c>
      <c r="I1665" s="171">
        <v>11.95</v>
      </c>
      <c r="J1665" s="169">
        <v>4</v>
      </c>
      <c r="K1665" s="154" cm="1">
        <f t="array" ref="K1665">ROUND(
IF(C1665="Beer",
SUM(LOOKUP(2,1/(SRP!$B$8:$B$10&lt;=E1665)/(SRP!$C$8:$C$10&gt;=E1665),SRP!$D$8:$D$10)*(G1665/100)*(E1665/1000)),
IF(C1665="Spirits",
SUM(LOOKUP(2,1/(SRP!$B$2:$B$7&lt;=E1665)/(SRP!$C$2:$C$7&gt;=E1665),SRP!$D$2:$D$7)*(G1665/100)*(E1665/1000)),
IF(AND(C1665="Wine",D1665="Fortified Wines"),
SUM(LOOKUP(2,1/(SRP!$B$26:$B$29&lt;=E1665)/(SRP!$C$26:$C$29&gt;=E1665),SRP!$D$26:$D$29)*(G1665/100)*(E1665/1000)),
IF(C1665="Wine",
SUM(LOOKUP(2,1/(SRP!$B$21:$B$25&lt;=E1665)/(SRP!$C$21:$C$25&gt;=E1665),SRP!$D$21:$D$25)*(G1665/100)*(E1665/1000)),
IF(AND(C1665="Ready to Drink",D1665="RTD-One Pour Cocktail&gt;7%&lt;=14.5"),
SUM(LOOKUP(2,1/(SRP!$B$16:$B$20&lt;=E1665)/(SRP!$C$16:$C$20&gt;=E1665),SRP!$D$16:$D$20)*(G1665/100)*(E1665/1000)),
IF(C1665="Ready to Drink",
SUM(LOOKUP(2,1/(SRP!$B$11:$B$15&lt;=E1665)/(SRP!$C$11:$C$15&gt;=E1665),SRP!$D$11:$D$15)*(G1665/100)*(E1665/1000)),
0)))))),2)</f>
        <v>7.39</v>
      </c>
      <c r="L1665" s="173" t="str">
        <f t="shared" si="25"/>
        <v>Beer1892</v>
      </c>
      <c r="M1665" s="154">
        <f>VLOOKUP(L1665,'Slope %'!C:D,2,0)</f>
        <v>0.1</v>
      </c>
    </row>
    <row r="1666" spans="1:13" x14ac:dyDescent="0.25">
      <c r="A1666" s="169">
        <v>29692</v>
      </c>
      <c r="B1666" s="170" t="s">
        <v>1574</v>
      </c>
      <c r="C1666" s="170" t="s">
        <v>11</v>
      </c>
      <c r="D1666" s="170" t="s">
        <v>267</v>
      </c>
      <c r="E1666" s="170">
        <v>1892</v>
      </c>
      <c r="F1666" s="170">
        <v>6</v>
      </c>
      <c r="G1666" s="171">
        <v>5</v>
      </c>
      <c r="H1666" s="170" t="s">
        <v>747</v>
      </c>
      <c r="I1666" s="171">
        <v>11.95</v>
      </c>
      <c r="J1666" s="169">
        <v>4</v>
      </c>
      <c r="K1666" s="154" cm="1">
        <f t="array" ref="K1666">ROUND(
IF(C1666="Beer",
SUM(LOOKUP(2,1/(SRP!$B$8:$B$10&lt;=E1666)/(SRP!$C$8:$C$10&gt;=E1666),SRP!$D$8:$D$10)*(G1666/100)*(E1666/1000)),
IF(C1666="Spirits",
SUM(LOOKUP(2,1/(SRP!$B$2:$B$7&lt;=E1666)/(SRP!$C$2:$C$7&gt;=E1666),SRP!$D$2:$D$7)*(G1666/100)*(E1666/1000)),
IF(AND(C1666="Wine",D1666="Fortified Wines"),
SUM(LOOKUP(2,1/(SRP!$B$26:$B$29&lt;=E1666)/(SRP!$C$26:$C$29&gt;=E1666),SRP!$D$26:$D$29)*(G1666/100)*(E1666/1000)),
IF(C1666="Wine",
SUM(LOOKUP(2,1/(SRP!$B$21:$B$25&lt;=E1666)/(SRP!$C$21:$C$25&gt;=E1666),SRP!$D$21:$D$25)*(G1666/100)*(E1666/1000)),
IF(AND(C1666="Ready to Drink",D1666="RTD-One Pour Cocktail&gt;7%&lt;=14.5"),
SUM(LOOKUP(2,1/(SRP!$B$16:$B$20&lt;=E1666)/(SRP!$C$16:$C$20&gt;=E1666),SRP!$D$16:$D$20)*(G1666/100)*(E1666/1000)),
IF(C1666="Ready to Drink",
SUM(LOOKUP(2,1/(SRP!$B$11:$B$15&lt;=E1666)/(SRP!$C$11:$C$15&gt;=E1666),SRP!$D$11:$D$15)*(G1666/100)*(E1666/1000)),
0)))))),2)</f>
        <v>7.39</v>
      </c>
      <c r="L1666" s="173" t="str">
        <f t="shared" si="25"/>
        <v>Beer1892</v>
      </c>
      <c r="M1666" s="154">
        <f>VLOOKUP(L1666,'Slope %'!C:D,2,0)</f>
        <v>0.1</v>
      </c>
    </row>
    <row r="1667" spans="1:13" x14ac:dyDescent="0.25">
      <c r="A1667" s="169">
        <v>29693</v>
      </c>
      <c r="B1667" s="170" t="s">
        <v>1575</v>
      </c>
      <c r="C1667" s="170" t="s">
        <v>15</v>
      </c>
      <c r="D1667" s="170" t="s">
        <v>756</v>
      </c>
      <c r="E1667" s="170">
        <v>750</v>
      </c>
      <c r="F1667" s="170">
        <v>12</v>
      </c>
      <c r="G1667" s="171">
        <v>35</v>
      </c>
      <c r="H1667" s="170" t="s">
        <v>222</v>
      </c>
      <c r="I1667" s="171">
        <v>28.03</v>
      </c>
      <c r="J1667" s="169">
        <v>1</v>
      </c>
      <c r="K1667" s="154" cm="1">
        <f t="array" ref="K1667">ROUND(
IF(C1667="Beer",
SUM(LOOKUP(2,1/(SRP!$B$8:$B$10&lt;=E1667)/(SRP!$C$8:$C$10&gt;=E1667),SRP!$D$8:$D$10)*(G1667/100)*(E1667/1000)),
IF(C1667="Spirits",
SUM(LOOKUP(2,1/(SRP!$B$2:$B$7&lt;=E1667)/(SRP!$C$2:$C$7&gt;=E1667),SRP!$D$2:$D$7)*(G1667/100)*(E1667/1000)),
IF(AND(C1667="Wine",D1667="Fortified Wines"),
SUM(LOOKUP(2,1/(SRP!$B$26:$B$29&lt;=E1667)/(SRP!$C$26:$C$29&gt;=E1667),SRP!$D$26:$D$29)*(G1667/100)*(E1667/1000)),
IF(C1667="Wine",
SUM(LOOKUP(2,1/(SRP!$B$21:$B$25&lt;=E1667)/(SRP!$C$21:$C$25&gt;=E1667),SRP!$D$21:$D$25)*(G1667/100)*(E1667/1000)),
IF(AND(C1667="Ready to Drink",D1667="RTD-One Pour Cocktail&gt;7%&lt;=14.5"),
SUM(LOOKUP(2,1/(SRP!$B$16:$B$20&lt;=E1667)/(SRP!$C$16:$C$20&gt;=E1667),SRP!$D$16:$D$20)*(G1667/100)*(E1667/1000)),
IF(C1667="Ready to Drink",
SUM(LOOKUP(2,1/(SRP!$B$11:$B$15&lt;=E1667)/(SRP!$C$11:$C$15&gt;=E1667),SRP!$D$11:$D$15)*(G1667/100)*(E1667/1000)),
0)))))),2)</f>
        <v>20.49</v>
      </c>
      <c r="L1667" s="173" t="str">
        <f t="shared" ref="L1667:L1730" si="26">(_xlfn.CONCAT(C1667,E1667))</f>
        <v>Spirits750</v>
      </c>
      <c r="M1667" s="154">
        <f>VLOOKUP(L1667,'Slope %'!C:D,2,0)</f>
        <v>7.0000000000000007E-2</v>
      </c>
    </row>
    <row r="1668" spans="1:13" x14ac:dyDescent="0.25">
      <c r="A1668" s="169">
        <v>29694</v>
      </c>
      <c r="B1668" s="170" t="s">
        <v>1576</v>
      </c>
      <c r="C1668" s="170" t="s">
        <v>11</v>
      </c>
      <c r="D1668" s="170" t="s">
        <v>303</v>
      </c>
      <c r="E1668" s="170">
        <v>710</v>
      </c>
      <c r="F1668" s="170">
        <v>12</v>
      </c>
      <c r="G1668" s="171">
        <v>5.9</v>
      </c>
      <c r="H1668" s="170" t="s">
        <v>824</v>
      </c>
      <c r="I1668" s="171">
        <v>3.99</v>
      </c>
      <c r="J1668" s="169">
        <v>1</v>
      </c>
      <c r="K1668" s="154" cm="1">
        <f t="array" ref="K1668">ROUND(
IF(C1668="Beer",
SUM(LOOKUP(2,1/(SRP!$B$8:$B$10&lt;=E1668)/(SRP!$C$8:$C$10&gt;=E1668),SRP!$D$8:$D$10)*(G1668/100)*(E1668/1000)),
IF(C1668="Spirits",
SUM(LOOKUP(2,1/(SRP!$B$2:$B$7&lt;=E1668)/(SRP!$C$2:$C$7&gt;=E1668),SRP!$D$2:$D$7)*(G1668/100)*(E1668/1000)),
IF(AND(C1668="Wine",D1668="Fortified Wines"),
SUM(LOOKUP(2,1/(SRP!$B$26:$B$29&lt;=E1668)/(SRP!$C$26:$C$29&gt;=E1668),SRP!$D$26:$D$29)*(G1668/100)*(E1668/1000)),
IF(C1668="Wine",
SUM(LOOKUP(2,1/(SRP!$B$21:$B$25&lt;=E1668)/(SRP!$C$21:$C$25&gt;=E1668),SRP!$D$21:$D$25)*(G1668/100)*(E1668/1000)),
IF(AND(C1668="Ready to Drink",D1668="RTD-One Pour Cocktail&gt;7%&lt;=14.5"),
SUM(LOOKUP(2,1/(SRP!$B$16:$B$20&lt;=E1668)/(SRP!$C$16:$C$20&gt;=E1668),SRP!$D$16:$D$20)*(G1668/100)*(E1668/1000)),
IF(C1668="Ready to Drink",
SUM(LOOKUP(2,1/(SRP!$B$11:$B$15&lt;=E1668)/(SRP!$C$11:$C$15&gt;=E1668),SRP!$D$11:$D$15)*(G1668/100)*(E1668/1000)),
0)))))),2)</f>
        <v>3.27</v>
      </c>
      <c r="L1668" s="173" t="str">
        <f t="shared" si="26"/>
        <v>Beer710</v>
      </c>
      <c r="M1668" s="154">
        <f>VLOOKUP(L1668,'Slope %'!C:D,2,0)</f>
        <v>0.12</v>
      </c>
    </row>
    <row r="1669" spans="1:13" x14ac:dyDescent="0.25">
      <c r="A1669" s="169">
        <v>29694</v>
      </c>
      <c r="B1669" s="170" t="s">
        <v>1576</v>
      </c>
      <c r="C1669" s="170" t="s">
        <v>11</v>
      </c>
      <c r="D1669" s="170" t="s">
        <v>303</v>
      </c>
      <c r="E1669" s="170">
        <v>710</v>
      </c>
      <c r="F1669" s="170">
        <v>12</v>
      </c>
      <c r="G1669" s="171">
        <v>5.9</v>
      </c>
      <c r="H1669" s="170" t="s">
        <v>824</v>
      </c>
      <c r="I1669" s="171">
        <v>3.99</v>
      </c>
      <c r="J1669" s="169">
        <v>1</v>
      </c>
      <c r="K1669" s="154" cm="1">
        <f t="array" ref="K1669">ROUND(
IF(C1669="Beer",
SUM(LOOKUP(2,1/(SRP!$B$8:$B$10&lt;=E1669)/(SRP!$C$8:$C$10&gt;=E1669),SRP!$D$8:$D$10)*(G1669/100)*(E1669/1000)),
IF(C1669="Spirits",
SUM(LOOKUP(2,1/(SRP!$B$2:$B$7&lt;=E1669)/(SRP!$C$2:$C$7&gt;=E1669),SRP!$D$2:$D$7)*(G1669/100)*(E1669/1000)),
IF(AND(C1669="Wine",D1669="Fortified Wines"),
SUM(LOOKUP(2,1/(SRP!$B$26:$B$29&lt;=E1669)/(SRP!$C$26:$C$29&gt;=E1669),SRP!$D$26:$D$29)*(G1669/100)*(E1669/1000)),
IF(C1669="Wine",
SUM(LOOKUP(2,1/(SRP!$B$21:$B$25&lt;=E1669)/(SRP!$C$21:$C$25&gt;=E1669),SRP!$D$21:$D$25)*(G1669/100)*(E1669/1000)),
IF(AND(C1669="Ready to Drink",D1669="RTD-One Pour Cocktail&gt;7%&lt;=14.5"),
SUM(LOOKUP(2,1/(SRP!$B$16:$B$20&lt;=E1669)/(SRP!$C$16:$C$20&gt;=E1669),SRP!$D$16:$D$20)*(G1669/100)*(E1669/1000)),
IF(C1669="Ready to Drink",
SUM(LOOKUP(2,1/(SRP!$B$11:$B$15&lt;=E1669)/(SRP!$C$11:$C$15&gt;=E1669),SRP!$D$11:$D$15)*(G1669/100)*(E1669/1000)),
0)))))),2)</f>
        <v>3.27</v>
      </c>
      <c r="L1669" s="173" t="str">
        <f t="shared" si="26"/>
        <v>Beer710</v>
      </c>
      <c r="M1669" s="154">
        <f>VLOOKUP(L1669,'Slope %'!C:D,2,0)</f>
        <v>0.12</v>
      </c>
    </row>
    <row r="1670" spans="1:13" x14ac:dyDescent="0.25">
      <c r="A1670" s="169">
        <v>29695</v>
      </c>
      <c r="B1670" s="170" t="s">
        <v>1577</v>
      </c>
      <c r="C1670" s="170" t="s">
        <v>15</v>
      </c>
      <c r="D1670" s="170" t="s">
        <v>19</v>
      </c>
      <c r="E1670" s="170">
        <v>750</v>
      </c>
      <c r="F1670" s="170">
        <v>12</v>
      </c>
      <c r="G1670" s="171">
        <v>40</v>
      </c>
      <c r="H1670" s="170" t="s">
        <v>222</v>
      </c>
      <c r="I1670" s="171">
        <v>24.03</v>
      </c>
      <c r="J1670" s="169">
        <v>1</v>
      </c>
      <c r="K1670" s="154" cm="1">
        <f t="array" ref="K1670">ROUND(
IF(C1670="Beer",
SUM(LOOKUP(2,1/(SRP!$B$8:$B$10&lt;=E1670)/(SRP!$C$8:$C$10&gt;=E1670),SRP!$D$8:$D$10)*(G1670/100)*(E1670/1000)),
IF(C1670="Spirits",
SUM(LOOKUP(2,1/(SRP!$B$2:$B$7&lt;=E1670)/(SRP!$C$2:$C$7&gt;=E1670),SRP!$D$2:$D$7)*(G1670/100)*(E1670/1000)),
IF(AND(C1670="Wine",D1670="Fortified Wines"),
SUM(LOOKUP(2,1/(SRP!$B$26:$B$29&lt;=E1670)/(SRP!$C$26:$C$29&gt;=E1670),SRP!$D$26:$D$29)*(G1670/100)*(E1670/1000)),
IF(C1670="Wine",
SUM(LOOKUP(2,1/(SRP!$B$21:$B$25&lt;=E1670)/(SRP!$C$21:$C$25&gt;=E1670),SRP!$D$21:$D$25)*(G1670/100)*(E1670/1000)),
IF(AND(C1670="Ready to Drink",D1670="RTD-One Pour Cocktail&gt;7%&lt;=14.5"),
SUM(LOOKUP(2,1/(SRP!$B$16:$B$20&lt;=E1670)/(SRP!$C$16:$C$20&gt;=E1670),SRP!$D$16:$D$20)*(G1670/100)*(E1670/1000)),
IF(C1670="Ready to Drink",
SUM(LOOKUP(2,1/(SRP!$B$11:$B$15&lt;=E1670)/(SRP!$C$11:$C$15&gt;=E1670),SRP!$D$11:$D$15)*(G1670/100)*(E1670/1000)),
0)))))),2)</f>
        <v>23.42</v>
      </c>
      <c r="L1670" s="173" t="str">
        <f t="shared" si="26"/>
        <v>Spirits750</v>
      </c>
      <c r="M1670" s="154">
        <f>VLOOKUP(L1670,'Slope %'!C:D,2,0)</f>
        <v>7.0000000000000007E-2</v>
      </c>
    </row>
    <row r="1671" spans="1:13" x14ac:dyDescent="0.25">
      <c r="A1671" s="169">
        <v>29740</v>
      </c>
      <c r="B1671" s="170" t="s">
        <v>1578</v>
      </c>
      <c r="C1671" s="170" t="s">
        <v>11</v>
      </c>
      <c r="D1671" s="170" t="s">
        <v>303</v>
      </c>
      <c r="E1671" s="170">
        <v>740</v>
      </c>
      <c r="F1671" s="170">
        <v>12</v>
      </c>
      <c r="G1671" s="171">
        <v>6</v>
      </c>
      <c r="H1671" s="170" t="s">
        <v>105</v>
      </c>
      <c r="I1671" s="171">
        <v>4.29</v>
      </c>
      <c r="J1671" s="169">
        <v>1</v>
      </c>
      <c r="K1671" s="154" cm="1">
        <f t="array" ref="K1671">ROUND(
IF(C1671="Beer",
SUM(LOOKUP(2,1/(SRP!$B$8:$B$10&lt;=E1671)/(SRP!$C$8:$C$10&gt;=E1671),SRP!$D$8:$D$10)*(G1671/100)*(E1671/1000)),
IF(C1671="Spirits",
SUM(LOOKUP(2,1/(SRP!$B$2:$B$7&lt;=E1671)/(SRP!$C$2:$C$7&gt;=E1671),SRP!$D$2:$D$7)*(G1671/100)*(E1671/1000)),
IF(AND(C1671="Wine",D1671="Fortified Wines"),
SUM(LOOKUP(2,1/(SRP!$B$26:$B$29&lt;=E1671)/(SRP!$C$26:$C$29&gt;=E1671),SRP!$D$26:$D$29)*(G1671/100)*(E1671/1000)),
IF(C1671="Wine",
SUM(LOOKUP(2,1/(SRP!$B$21:$B$25&lt;=E1671)/(SRP!$C$21:$C$25&gt;=E1671),SRP!$D$21:$D$25)*(G1671/100)*(E1671/1000)),
IF(AND(C1671="Ready to Drink",D1671="RTD-One Pour Cocktail&gt;7%&lt;=14.5"),
SUM(LOOKUP(2,1/(SRP!$B$16:$B$20&lt;=E1671)/(SRP!$C$16:$C$20&gt;=E1671),SRP!$D$16:$D$20)*(G1671/100)*(E1671/1000)),
IF(C1671="Ready to Drink",
SUM(LOOKUP(2,1/(SRP!$B$11:$B$15&lt;=E1671)/(SRP!$C$11:$C$15&gt;=E1671),SRP!$D$11:$D$15)*(G1671/100)*(E1671/1000)),
0)))))),2)</f>
        <v>3.47</v>
      </c>
      <c r="L1671" s="173" t="str">
        <f t="shared" si="26"/>
        <v>Beer740</v>
      </c>
      <c r="M1671" s="154">
        <f>VLOOKUP(L1671,'Slope %'!C:D,2,0)</f>
        <v>0.12</v>
      </c>
    </row>
    <row r="1672" spans="1:13" x14ac:dyDescent="0.25">
      <c r="A1672" s="169">
        <v>29740</v>
      </c>
      <c r="B1672" s="170" t="s">
        <v>1578</v>
      </c>
      <c r="C1672" s="170" t="s">
        <v>11</v>
      </c>
      <c r="D1672" s="170" t="s">
        <v>303</v>
      </c>
      <c r="E1672" s="170">
        <v>740</v>
      </c>
      <c r="F1672" s="170">
        <v>12</v>
      </c>
      <c r="G1672" s="171">
        <v>6</v>
      </c>
      <c r="H1672" s="170" t="s">
        <v>105</v>
      </c>
      <c r="I1672" s="171">
        <v>4.29</v>
      </c>
      <c r="J1672" s="169">
        <v>1</v>
      </c>
      <c r="K1672" s="154" cm="1">
        <f t="array" ref="K1672">ROUND(
IF(C1672="Beer",
SUM(LOOKUP(2,1/(SRP!$B$8:$B$10&lt;=E1672)/(SRP!$C$8:$C$10&gt;=E1672),SRP!$D$8:$D$10)*(G1672/100)*(E1672/1000)),
IF(C1672="Spirits",
SUM(LOOKUP(2,1/(SRP!$B$2:$B$7&lt;=E1672)/(SRP!$C$2:$C$7&gt;=E1672),SRP!$D$2:$D$7)*(G1672/100)*(E1672/1000)),
IF(AND(C1672="Wine",D1672="Fortified Wines"),
SUM(LOOKUP(2,1/(SRP!$B$26:$B$29&lt;=E1672)/(SRP!$C$26:$C$29&gt;=E1672),SRP!$D$26:$D$29)*(G1672/100)*(E1672/1000)),
IF(C1672="Wine",
SUM(LOOKUP(2,1/(SRP!$B$21:$B$25&lt;=E1672)/(SRP!$C$21:$C$25&gt;=E1672),SRP!$D$21:$D$25)*(G1672/100)*(E1672/1000)),
IF(AND(C1672="Ready to Drink",D1672="RTD-One Pour Cocktail&gt;7%&lt;=14.5"),
SUM(LOOKUP(2,1/(SRP!$B$16:$B$20&lt;=E1672)/(SRP!$C$16:$C$20&gt;=E1672),SRP!$D$16:$D$20)*(G1672/100)*(E1672/1000)),
IF(C1672="Ready to Drink",
SUM(LOOKUP(2,1/(SRP!$B$11:$B$15&lt;=E1672)/(SRP!$C$11:$C$15&gt;=E1672),SRP!$D$11:$D$15)*(G1672/100)*(E1672/1000)),
0)))))),2)</f>
        <v>3.47</v>
      </c>
      <c r="L1672" s="173" t="str">
        <f t="shared" si="26"/>
        <v>Beer740</v>
      </c>
      <c r="M1672" s="154">
        <f>VLOOKUP(L1672,'Slope %'!C:D,2,0)</f>
        <v>0.12</v>
      </c>
    </row>
    <row r="1673" spans="1:13" x14ac:dyDescent="0.25">
      <c r="A1673" s="169">
        <v>29790</v>
      </c>
      <c r="B1673" s="170" t="s">
        <v>1579</v>
      </c>
      <c r="C1673" s="170" t="s">
        <v>24</v>
      </c>
      <c r="D1673" s="170" t="s">
        <v>575</v>
      </c>
      <c r="E1673" s="170">
        <v>750</v>
      </c>
      <c r="F1673" s="170">
        <v>12</v>
      </c>
      <c r="G1673" s="171">
        <v>13.4</v>
      </c>
      <c r="H1673" s="170" t="s">
        <v>1194</v>
      </c>
      <c r="I1673" s="171">
        <v>17.850000000000001</v>
      </c>
      <c r="J1673" s="169">
        <v>1</v>
      </c>
      <c r="K1673" s="154" cm="1">
        <f t="array" ref="K1673">ROUND(
IF(C1673="Beer",
SUM(LOOKUP(2,1/(SRP!$B$8:$B$10&lt;=E1673)/(SRP!$C$8:$C$10&gt;=E1673),SRP!$D$8:$D$10)*(G1673/100)*(E1673/1000)),
IF(C1673="Spirits",
SUM(LOOKUP(2,1/(SRP!$B$2:$B$7&lt;=E1673)/(SRP!$C$2:$C$7&gt;=E1673),SRP!$D$2:$D$7)*(G1673/100)*(E1673/1000)),
IF(AND(C1673="Wine",D1673="Fortified Wines"),
SUM(LOOKUP(2,1/(SRP!$B$26:$B$29&lt;=E1673)/(SRP!$C$26:$C$29&gt;=E1673),SRP!$D$26:$D$29)*(G1673/100)*(E1673/1000)),
IF(C1673="Wine",
SUM(LOOKUP(2,1/(SRP!$B$21:$B$25&lt;=E1673)/(SRP!$C$21:$C$25&gt;=E1673),SRP!$D$21:$D$25)*(G1673/100)*(E1673/1000)),
IF(AND(C1673="Ready to Drink",D1673="RTD-One Pour Cocktail&gt;7%&lt;=14.5"),
SUM(LOOKUP(2,1/(SRP!$B$16:$B$20&lt;=E1673)/(SRP!$C$16:$C$20&gt;=E1673),SRP!$D$16:$D$20)*(G1673/100)*(E1673/1000)),
IF(C1673="Ready to Drink",
SUM(LOOKUP(2,1/(SRP!$B$11:$B$15&lt;=E1673)/(SRP!$C$11:$C$15&gt;=E1673),SRP!$D$11:$D$15)*(G1673/100)*(E1673/1000)),
0)))))),2)</f>
        <v>7.85</v>
      </c>
      <c r="L1673" s="173" t="str">
        <f t="shared" si="26"/>
        <v>Wine750</v>
      </c>
      <c r="M1673" s="154">
        <f>VLOOKUP(L1673,'Slope %'!C:D,2,0)</f>
        <v>0.1</v>
      </c>
    </row>
    <row r="1674" spans="1:13" x14ac:dyDescent="0.25">
      <c r="A1674" s="169">
        <v>29801</v>
      </c>
      <c r="B1674" s="170" t="s">
        <v>1580</v>
      </c>
      <c r="C1674" s="170" t="s">
        <v>11</v>
      </c>
      <c r="D1674" s="170" t="s">
        <v>12</v>
      </c>
      <c r="E1674" s="170">
        <v>473</v>
      </c>
      <c r="F1674" s="170">
        <v>24</v>
      </c>
      <c r="G1674" s="171">
        <v>5</v>
      </c>
      <c r="H1674" s="170" t="s">
        <v>285</v>
      </c>
      <c r="I1674" s="171">
        <v>3.69</v>
      </c>
      <c r="J1674" s="169">
        <v>1</v>
      </c>
      <c r="K1674" s="154" cm="1">
        <f t="array" ref="K1674">ROUND(
IF(C1674="Beer",
SUM(LOOKUP(2,1/(SRP!$B$8:$B$10&lt;=E1674)/(SRP!$C$8:$C$10&gt;=E1674),SRP!$D$8:$D$10)*(G1674/100)*(E1674/1000)),
IF(C1674="Spirits",
SUM(LOOKUP(2,1/(SRP!$B$2:$B$7&lt;=E1674)/(SRP!$C$2:$C$7&gt;=E1674),SRP!$D$2:$D$7)*(G1674/100)*(E1674/1000)),
IF(AND(C1674="Wine",D1674="Fortified Wines"),
SUM(LOOKUP(2,1/(SRP!$B$26:$B$29&lt;=E1674)/(SRP!$C$26:$C$29&gt;=E1674),SRP!$D$26:$D$29)*(G1674/100)*(E1674/1000)),
IF(C1674="Wine",
SUM(LOOKUP(2,1/(SRP!$B$21:$B$25&lt;=E1674)/(SRP!$C$21:$C$25&gt;=E1674),SRP!$D$21:$D$25)*(G1674/100)*(E1674/1000)),
IF(AND(C1674="Ready to Drink",D1674="RTD-One Pour Cocktail&gt;7%&lt;=14.5"),
SUM(LOOKUP(2,1/(SRP!$B$16:$B$20&lt;=E1674)/(SRP!$C$16:$C$20&gt;=E1674),SRP!$D$16:$D$20)*(G1674/100)*(E1674/1000)),
IF(C1674="Ready to Drink",
SUM(LOOKUP(2,1/(SRP!$B$11:$B$15&lt;=E1674)/(SRP!$C$11:$C$15&gt;=E1674),SRP!$D$11:$D$15)*(G1674/100)*(E1674/1000)),
0)))))),2)</f>
        <v>1.85</v>
      </c>
      <c r="L1674" s="173" t="str">
        <f t="shared" si="26"/>
        <v>Beer473</v>
      </c>
      <c r="M1674" s="154">
        <f>VLOOKUP(L1674,'Slope %'!C:D,2,0)</f>
        <v>0.12</v>
      </c>
    </row>
    <row r="1675" spans="1:13" x14ac:dyDescent="0.25">
      <c r="A1675" s="169">
        <v>29801</v>
      </c>
      <c r="B1675" s="170" t="s">
        <v>1580</v>
      </c>
      <c r="C1675" s="170" t="s">
        <v>11</v>
      </c>
      <c r="D1675" s="170" t="s">
        <v>12</v>
      </c>
      <c r="E1675" s="170">
        <v>473</v>
      </c>
      <c r="F1675" s="170">
        <v>24</v>
      </c>
      <c r="G1675" s="171">
        <v>5</v>
      </c>
      <c r="H1675" s="170" t="s">
        <v>285</v>
      </c>
      <c r="I1675" s="171">
        <v>3.69</v>
      </c>
      <c r="J1675" s="169">
        <v>1</v>
      </c>
      <c r="K1675" s="154" cm="1">
        <f t="array" ref="K1675">ROUND(
IF(C1675="Beer",
SUM(LOOKUP(2,1/(SRP!$B$8:$B$10&lt;=E1675)/(SRP!$C$8:$C$10&gt;=E1675),SRP!$D$8:$D$10)*(G1675/100)*(E1675/1000)),
IF(C1675="Spirits",
SUM(LOOKUP(2,1/(SRP!$B$2:$B$7&lt;=E1675)/(SRP!$C$2:$C$7&gt;=E1675),SRP!$D$2:$D$7)*(G1675/100)*(E1675/1000)),
IF(AND(C1675="Wine",D1675="Fortified Wines"),
SUM(LOOKUP(2,1/(SRP!$B$26:$B$29&lt;=E1675)/(SRP!$C$26:$C$29&gt;=E1675),SRP!$D$26:$D$29)*(G1675/100)*(E1675/1000)),
IF(C1675="Wine",
SUM(LOOKUP(2,1/(SRP!$B$21:$B$25&lt;=E1675)/(SRP!$C$21:$C$25&gt;=E1675),SRP!$D$21:$D$25)*(G1675/100)*(E1675/1000)),
IF(AND(C1675="Ready to Drink",D1675="RTD-One Pour Cocktail&gt;7%&lt;=14.5"),
SUM(LOOKUP(2,1/(SRP!$B$16:$B$20&lt;=E1675)/(SRP!$C$16:$C$20&gt;=E1675),SRP!$D$16:$D$20)*(G1675/100)*(E1675/1000)),
IF(C1675="Ready to Drink",
SUM(LOOKUP(2,1/(SRP!$B$11:$B$15&lt;=E1675)/(SRP!$C$11:$C$15&gt;=E1675),SRP!$D$11:$D$15)*(G1675/100)*(E1675/1000)),
0)))))),2)</f>
        <v>1.85</v>
      </c>
      <c r="L1675" s="173" t="str">
        <f t="shared" si="26"/>
        <v>Beer473</v>
      </c>
      <c r="M1675" s="154">
        <f>VLOOKUP(L1675,'Slope %'!C:D,2,0)</f>
        <v>0.12</v>
      </c>
    </row>
    <row r="1676" spans="1:13" x14ac:dyDescent="0.25">
      <c r="A1676" s="169">
        <v>29815</v>
      </c>
      <c r="B1676" s="170" t="s">
        <v>1581</v>
      </c>
      <c r="C1676" s="170" t="s">
        <v>24</v>
      </c>
      <c r="D1676" s="170" t="s">
        <v>34</v>
      </c>
      <c r="E1676" s="170">
        <v>1500</v>
      </c>
      <c r="F1676" s="170">
        <v>6</v>
      </c>
      <c r="G1676" s="171">
        <v>11</v>
      </c>
      <c r="H1676" s="170" t="s">
        <v>35</v>
      </c>
      <c r="I1676" s="171">
        <v>22.99</v>
      </c>
      <c r="J1676" s="169">
        <v>1</v>
      </c>
      <c r="K1676" s="154" cm="1">
        <f t="array" ref="K1676">ROUND(
IF(C1676="Beer",
SUM(LOOKUP(2,1/(SRP!$B$8:$B$10&lt;=E1676)/(SRP!$C$8:$C$10&gt;=E1676),SRP!$D$8:$D$10)*(G1676/100)*(E1676/1000)),
IF(C1676="Spirits",
SUM(LOOKUP(2,1/(SRP!$B$2:$B$7&lt;=E1676)/(SRP!$C$2:$C$7&gt;=E1676),SRP!$D$2:$D$7)*(G1676/100)*(E1676/1000)),
IF(AND(C1676="Wine",D1676="Fortified Wines"),
SUM(LOOKUP(2,1/(SRP!$B$26:$B$29&lt;=E1676)/(SRP!$C$26:$C$29&gt;=E1676),SRP!$D$26:$D$29)*(G1676/100)*(E1676/1000)),
IF(C1676="Wine",
SUM(LOOKUP(2,1/(SRP!$B$21:$B$25&lt;=E1676)/(SRP!$C$21:$C$25&gt;=E1676),SRP!$D$21:$D$25)*(G1676/100)*(E1676/1000)),
IF(AND(C1676="Ready to Drink",D1676="RTD-One Pour Cocktail&gt;7%&lt;=14.5"),
SUM(LOOKUP(2,1/(SRP!$B$16:$B$20&lt;=E1676)/(SRP!$C$16:$C$20&gt;=E1676),SRP!$D$16:$D$20)*(G1676/100)*(E1676/1000)),
IF(C1676="Ready to Drink",
SUM(LOOKUP(2,1/(SRP!$B$11:$B$15&lt;=E1676)/(SRP!$C$11:$C$15&gt;=E1676),SRP!$D$11:$D$15)*(G1676/100)*(E1676/1000)),
0)))))),2)</f>
        <v>12.88</v>
      </c>
      <c r="L1676" s="173" t="str">
        <f t="shared" si="26"/>
        <v>Wine1500</v>
      </c>
      <c r="M1676" s="154">
        <f>VLOOKUP(L1676,'Slope %'!C:D,2,0)</f>
        <v>7.0000000000000007E-2</v>
      </c>
    </row>
    <row r="1677" spans="1:13" x14ac:dyDescent="0.25">
      <c r="A1677" s="169">
        <v>29826</v>
      </c>
      <c r="B1677" s="170" t="s">
        <v>1582</v>
      </c>
      <c r="C1677" s="170" t="s">
        <v>263</v>
      </c>
      <c r="D1677" s="170" t="s">
        <v>935</v>
      </c>
      <c r="E1677" s="170">
        <v>30000</v>
      </c>
      <c r="F1677" s="170">
        <v>1</v>
      </c>
      <c r="G1677" s="171">
        <v>5.5</v>
      </c>
      <c r="H1677" s="170" t="s">
        <v>342</v>
      </c>
      <c r="I1677" s="171">
        <v>179.47</v>
      </c>
      <c r="J1677" s="169">
        <v>1</v>
      </c>
      <c r="K1677" s="154" cm="1">
        <f t="array" ref="K1677">ROUND(
IF(C1677="Beer",
SUM(LOOKUP(2,1/(SRP!$B$8:$B$10&lt;=E1677)/(SRP!$C$8:$C$10&gt;=E1677),SRP!$D$8:$D$10)*(G1677/100)*(E1677/1000)),
IF(C1677="Spirits",
SUM(LOOKUP(2,1/(SRP!$B$2:$B$7&lt;=E1677)/(SRP!$C$2:$C$7&gt;=E1677),SRP!$D$2:$D$7)*(G1677/100)*(E1677/1000)),
IF(AND(C1677="Wine",D1677="Fortified Wines"),
SUM(LOOKUP(2,1/(SRP!$B$26:$B$29&lt;=E1677)/(SRP!$C$26:$C$29&gt;=E1677),SRP!$D$26:$D$29)*(G1677/100)*(E1677/1000)),
IF(C1677="Wine",
SUM(LOOKUP(2,1/(SRP!$B$21:$B$25&lt;=E1677)/(SRP!$C$21:$C$25&gt;=E1677),SRP!$D$21:$D$25)*(G1677/100)*(E1677/1000)),
IF(AND(C1677="Ready to Drink",D1677="RTD-One Pour Cocktail&gt;7%&lt;=14.5"),
SUM(LOOKUP(2,1/(SRP!$B$16:$B$20&lt;=E1677)/(SRP!$C$16:$C$20&gt;=E1677),SRP!$D$16:$D$20)*(G1677/100)*(E1677/1000)),
IF(C1677="Ready to Drink",
SUM(LOOKUP(2,1/(SRP!$B$11:$B$15&lt;=E1677)/(SRP!$C$11:$C$15&gt;=E1677),SRP!$D$11:$D$15)*(G1677/100)*(E1677/1000)),
0)))))),2)</f>
        <v>128.82</v>
      </c>
      <c r="L1677" s="173" t="str">
        <f t="shared" si="26"/>
        <v>Ready to Drink30000</v>
      </c>
      <c r="M1677" s="154" t="e">
        <f>VLOOKUP(L1677,'Slope %'!C:D,2,0)</f>
        <v>#N/A</v>
      </c>
    </row>
    <row r="1678" spans="1:13" x14ac:dyDescent="0.25">
      <c r="A1678" s="169">
        <v>29826</v>
      </c>
      <c r="B1678" s="170" t="s">
        <v>1582</v>
      </c>
      <c r="C1678" s="170" t="s">
        <v>263</v>
      </c>
      <c r="D1678" s="170" t="s">
        <v>935</v>
      </c>
      <c r="E1678" s="170">
        <v>30000</v>
      </c>
      <c r="F1678" s="170">
        <v>1</v>
      </c>
      <c r="G1678" s="171">
        <v>5.5</v>
      </c>
      <c r="H1678" s="170" t="s">
        <v>342</v>
      </c>
      <c r="I1678" s="171">
        <v>179.47</v>
      </c>
      <c r="J1678" s="169">
        <v>1</v>
      </c>
      <c r="K1678" s="154" cm="1">
        <f t="array" ref="K1678">ROUND(
IF(C1678="Beer",
SUM(LOOKUP(2,1/(SRP!$B$8:$B$10&lt;=E1678)/(SRP!$C$8:$C$10&gt;=E1678),SRP!$D$8:$D$10)*(G1678/100)*(E1678/1000)),
IF(C1678="Spirits",
SUM(LOOKUP(2,1/(SRP!$B$2:$B$7&lt;=E1678)/(SRP!$C$2:$C$7&gt;=E1678),SRP!$D$2:$D$7)*(G1678/100)*(E1678/1000)),
IF(AND(C1678="Wine",D1678="Fortified Wines"),
SUM(LOOKUP(2,1/(SRP!$B$26:$B$29&lt;=E1678)/(SRP!$C$26:$C$29&gt;=E1678),SRP!$D$26:$D$29)*(G1678/100)*(E1678/1000)),
IF(C1678="Wine",
SUM(LOOKUP(2,1/(SRP!$B$21:$B$25&lt;=E1678)/(SRP!$C$21:$C$25&gt;=E1678),SRP!$D$21:$D$25)*(G1678/100)*(E1678/1000)),
IF(AND(C1678="Ready to Drink",D1678="RTD-One Pour Cocktail&gt;7%&lt;=14.5"),
SUM(LOOKUP(2,1/(SRP!$B$16:$B$20&lt;=E1678)/(SRP!$C$16:$C$20&gt;=E1678),SRP!$D$16:$D$20)*(G1678/100)*(E1678/1000)),
IF(C1678="Ready to Drink",
SUM(LOOKUP(2,1/(SRP!$B$11:$B$15&lt;=E1678)/(SRP!$C$11:$C$15&gt;=E1678),SRP!$D$11:$D$15)*(G1678/100)*(E1678/1000)),
0)))))),2)</f>
        <v>128.82</v>
      </c>
      <c r="L1678" s="173" t="str">
        <f t="shared" si="26"/>
        <v>Ready to Drink30000</v>
      </c>
      <c r="M1678" s="154" t="e">
        <f>VLOOKUP(L1678,'Slope %'!C:D,2,0)</f>
        <v>#N/A</v>
      </c>
    </row>
    <row r="1679" spans="1:13" x14ac:dyDescent="0.25">
      <c r="A1679" s="169">
        <v>29827</v>
      </c>
      <c r="B1679" s="170" t="s">
        <v>1583</v>
      </c>
      <c r="C1679" s="170" t="s">
        <v>263</v>
      </c>
      <c r="D1679" s="170" t="s">
        <v>935</v>
      </c>
      <c r="E1679" s="170">
        <v>30000</v>
      </c>
      <c r="F1679" s="170">
        <v>1</v>
      </c>
      <c r="G1679" s="171">
        <v>5.5</v>
      </c>
      <c r="H1679" s="170" t="s">
        <v>342</v>
      </c>
      <c r="I1679" s="171">
        <v>151.87</v>
      </c>
      <c r="J1679" s="169">
        <v>1</v>
      </c>
      <c r="K1679" s="154" cm="1">
        <f t="array" ref="K1679">ROUND(
IF(C1679="Beer",
SUM(LOOKUP(2,1/(SRP!$B$8:$B$10&lt;=E1679)/(SRP!$C$8:$C$10&gt;=E1679),SRP!$D$8:$D$10)*(G1679/100)*(E1679/1000)),
IF(C1679="Spirits",
SUM(LOOKUP(2,1/(SRP!$B$2:$B$7&lt;=E1679)/(SRP!$C$2:$C$7&gt;=E1679),SRP!$D$2:$D$7)*(G1679/100)*(E1679/1000)),
IF(AND(C1679="Wine",D1679="Fortified Wines"),
SUM(LOOKUP(2,1/(SRP!$B$26:$B$29&lt;=E1679)/(SRP!$C$26:$C$29&gt;=E1679),SRP!$D$26:$D$29)*(G1679/100)*(E1679/1000)),
IF(C1679="Wine",
SUM(LOOKUP(2,1/(SRP!$B$21:$B$25&lt;=E1679)/(SRP!$C$21:$C$25&gt;=E1679),SRP!$D$21:$D$25)*(G1679/100)*(E1679/1000)),
IF(AND(C1679="Ready to Drink",D1679="RTD-One Pour Cocktail&gt;7%&lt;=14.5"),
SUM(LOOKUP(2,1/(SRP!$B$16:$B$20&lt;=E1679)/(SRP!$C$16:$C$20&gt;=E1679),SRP!$D$16:$D$20)*(G1679/100)*(E1679/1000)),
IF(C1679="Ready to Drink",
SUM(LOOKUP(2,1/(SRP!$B$11:$B$15&lt;=E1679)/(SRP!$C$11:$C$15&gt;=E1679),SRP!$D$11:$D$15)*(G1679/100)*(E1679/1000)),
0)))))),2)</f>
        <v>128.82</v>
      </c>
      <c r="L1679" s="173" t="str">
        <f t="shared" si="26"/>
        <v>Ready to Drink30000</v>
      </c>
      <c r="M1679" s="154" t="e">
        <f>VLOOKUP(L1679,'Slope %'!C:D,2,0)</f>
        <v>#N/A</v>
      </c>
    </row>
    <row r="1680" spans="1:13" x14ac:dyDescent="0.25">
      <c r="A1680" s="169">
        <v>29828</v>
      </c>
      <c r="B1680" s="170" t="s">
        <v>1584</v>
      </c>
      <c r="C1680" s="170" t="s">
        <v>263</v>
      </c>
      <c r="D1680" s="170" t="s">
        <v>1585</v>
      </c>
      <c r="E1680" s="170">
        <v>30000</v>
      </c>
      <c r="F1680" s="170">
        <v>1</v>
      </c>
      <c r="G1680" s="171">
        <v>5.8</v>
      </c>
      <c r="H1680" s="170" t="s">
        <v>342</v>
      </c>
      <c r="I1680" s="171">
        <v>179.47</v>
      </c>
      <c r="J1680" s="169">
        <v>1</v>
      </c>
      <c r="K1680" s="154" cm="1">
        <f t="array" ref="K1680">ROUND(
IF(C1680="Beer",
SUM(LOOKUP(2,1/(SRP!$B$8:$B$10&lt;=E1680)/(SRP!$C$8:$C$10&gt;=E1680),SRP!$D$8:$D$10)*(G1680/100)*(E1680/1000)),
IF(C1680="Spirits",
SUM(LOOKUP(2,1/(SRP!$B$2:$B$7&lt;=E1680)/(SRP!$C$2:$C$7&gt;=E1680),SRP!$D$2:$D$7)*(G1680/100)*(E1680/1000)),
IF(AND(C1680="Wine",D1680="Fortified Wines"),
SUM(LOOKUP(2,1/(SRP!$B$26:$B$29&lt;=E1680)/(SRP!$C$26:$C$29&gt;=E1680),SRP!$D$26:$D$29)*(G1680/100)*(E1680/1000)),
IF(C1680="Wine",
SUM(LOOKUP(2,1/(SRP!$B$21:$B$25&lt;=E1680)/(SRP!$C$21:$C$25&gt;=E1680),SRP!$D$21:$D$25)*(G1680/100)*(E1680/1000)),
IF(AND(C1680="Ready to Drink",D1680="RTD-One Pour Cocktail&gt;7%&lt;=14.5"),
SUM(LOOKUP(2,1/(SRP!$B$16:$B$20&lt;=E1680)/(SRP!$C$16:$C$20&gt;=E1680),SRP!$D$16:$D$20)*(G1680/100)*(E1680/1000)),
IF(C1680="Ready to Drink",
SUM(LOOKUP(2,1/(SRP!$B$11:$B$15&lt;=E1680)/(SRP!$C$11:$C$15&gt;=E1680),SRP!$D$11:$D$15)*(G1680/100)*(E1680/1000)),
0)))))),2)</f>
        <v>135.84</v>
      </c>
      <c r="L1680" s="173" t="str">
        <f t="shared" si="26"/>
        <v>Ready to Drink30000</v>
      </c>
      <c r="M1680" s="154" t="e">
        <f>VLOOKUP(L1680,'Slope %'!C:D,2,0)</f>
        <v>#N/A</v>
      </c>
    </row>
    <row r="1681" spans="1:13" x14ac:dyDescent="0.25">
      <c r="A1681" s="169">
        <v>29828</v>
      </c>
      <c r="B1681" s="170" t="s">
        <v>1584</v>
      </c>
      <c r="C1681" s="170" t="s">
        <v>263</v>
      </c>
      <c r="D1681" s="170" t="s">
        <v>1585</v>
      </c>
      <c r="E1681" s="170">
        <v>30000</v>
      </c>
      <c r="F1681" s="170">
        <v>1</v>
      </c>
      <c r="G1681" s="171">
        <v>5.8</v>
      </c>
      <c r="H1681" s="170" t="s">
        <v>342</v>
      </c>
      <c r="I1681" s="171">
        <v>179.47</v>
      </c>
      <c r="J1681" s="169">
        <v>1</v>
      </c>
      <c r="K1681" s="154" cm="1">
        <f t="array" ref="K1681">ROUND(
IF(C1681="Beer",
SUM(LOOKUP(2,1/(SRP!$B$8:$B$10&lt;=E1681)/(SRP!$C$8:$C$10&gt;=E1681),SRP!$D$8:$D$10)*(G1681/100)*(E1681/1000)),
IF(C1681="Spirits",
SUM(LOOKUP(2,1/(SRP!$B$2:$B$7&lt;=E1681)/(SRP!$C$2:$C$7&gt;=E1681),SRP!$D$2:$D$7)*(G1681/100)*(E1681/1000)),
IF(AND(C1681="Wine",D1681="Fortified Wines"),
SUM(LOOKUP(2,1/(SRP!$B$26:$B$29&lt;=E1681)/(SRP!$C$26:$C$29&gt;=E1681),SRP!$D$26:$D$29)*(G1681/100)*(E1681/1000)),
IF(C1681="Wine",
SUM(LOOKUP(2,1/(SRP!$B$21:$B$25&lt;=E1681)/(SRP!$C$21:$C$25&gt;=E1681),SRP!$D$21:$D$25)*(G1681/100)*(E1681/1000)),
IF(AND(C1681="Ready to Drink",D1681="RTD-One Pour Cocktail&gt;7%&lt;=14.5"),
SUM(LOOKUP(2,1/(SRP!$B$16:$B$20&lt;=E1681)/(SRP!$C$16:$C$20&gt;=E1681),SRP!$D$16:$D$20)*(G1681/100)*(E1681/1000)),
IF(C1681="Ready to Drink",
SUM(LOOKUP(2,1/(SRP!$B$11:$B$15&lt;=E1681)/(SRP!$C$11:$C$15&gt;=E1681),SRP!$D$11:$D$15)*(G1681/100)*(E1681/1000)),
0)))))),2)</f>
        <v>135.84</v>
      </c>
      <c r="L1681" s="173" t="str">
        <f t="shared" si="26"/>
        <v>Ready to Drink30000</v>
      </c>
      <c r="M1681" s="154" t="e">
        <f>VLOOKUP(L1681,'Slope %'!C:D,2,0)</f>
        <v>#N/A</v>
      </c>
    </row>
    <row r="1682" spans="1:13" x14ac:dyDescent="0.25">
      <c r="A1682" s="169">
        <v>29829</v>
      </c>
      <c r="B1682" s="170" t="s">
        <v>1586</v>
      </c>
      <c r="C1682" s="170" t="s">
        <v>263</v>
      </c>
      <c r="D1682" s="170" t="s">
        <v>909</v>
      </c>
      <c r="E1682" s="170">
        <v>58600</v>
      </c>
      <c r="F1682" s="170">
        <v>1</v>
      </c>
      <c r="G1682" s="171">
        <v>5</v>
      </c>
      <c r="H1682" s="170" t="s">
        <v>342</v>
      </c>
      <c r="I1682" s="171">
        <v>296.68</v>
      </c>
      <c r="J1682" s="169">
        <v>1</v>
      </c>
      <c r="K1682" s="154" cm="1">
        <f t="array" ref="K1682">ROUND(
IF(C1682="Beer",
SUM(LOOKUP(2,1/(SRP!$B$8:$B$10&lt;=E1682)/(SRP!$C$8:$C$10&gt;=E1682),SRP!$D$8:$D$10)*(G1682/100)*(E1682/1000)),
IF(C1682="Spirits",
SUM(LOOKUP(2,1/(SRP!$B$2:$B$7&lt;=E1682)/(SRP!$C$2:$C$7&gt;=E1682),SRP!$D$2:$D$7)*(G1682/100)*(E1682/1000)),
IF(AND(C1682="Wine",D1682="Fortified Wines"),
SUM(LOOKUP(2,1/(SRP!$B$26:$B$29&lt;=E1682)/(SRP!$C$26:$C$29&gt;=E1682),SRP!$D$26:$D$29)*(G1682/100)*(E1682/1000)),
IF(C1682="Wine",
SUM(LOOKUP(2,1/(SRP!$B$21:$B$25&lt;=E1682)/(SRP!$C$21:$C$25&gt;=E1682),SRP!$D$21:$D$25)*(G1682/100)*(E1682/1000)),
IF(AND(C1682="Ready to Drink",D1682="RTD-One Pour Cocktail&gt;7%&lt;=14.5"),
SUM(LOOKUP(2,1/(SRP!$B$16:$B$20&lt;=E1682)/(SRP!$C$16:$C$20&gt;=E1682),SRP!$D$16:$D$20)*(G1682/100)*(E1682/1000)),
IF(C1682="Ready to Drink",
SUM(LOOKUP(2,1/(SRP!$B$11:$B$15&lt;=E1682)/(SRP!$C$11:$C$15&gt;=E1682),SRP!$D$11:$D$15)*(G1682/100)*(E1682/1000)),
0)))))),2)</f>
        <v>228.75</v>
      </c>
      <c r="L1682" s="173" t="str">
        <f t="shared" si="26"/>
        <v>Ready to Drink58600</v>
      </c>
      <c r="M1682" s="154" t="e">
        <f>VLOOKUP(L1682,'Slope %'!C:D,2,0)</f>
        <v>#N/A</v>
      </c>
    </row>
    <row r="1683" spans="1:13" x14ac:dyDescent="0.25">
      <c r="A1683" s="169">
        <v>29829</v>
      </c>
      <c r="B1683" s="170" t="s">
        <v>1586</v>
      </c>
      <c r="C1683" s="170" t="s">
        <v>263</v>
      </c>
      <c r="D1683" s="170" t="s">
        <v>909</v>
      </c>
      <c r="E1683" s="170">
        <v>58600</v>
      </c>
      <c r="F1683" s="170">
        <v>1</v>
      </c>
      <c r="G1683" s="171">
        <v>5</v>
      </c>
      <c r="H1683" s="170" t="s">
        <v>342</v>
      </c>
      <c r="I1683" s="171">
        <v>296.68</v>
      </c>
      <c r="J1683" s="169">
        <v>1</v>
      </c>
      <c r="K1683" s="154" cm="1">
        <f t="array" ref="K1683">ROUND(
IF(C1683="Beer",
SUM(LOOKUP(2,1/(SRP!$B$8:$B$10&lt;=E1683)/(SRP!$C$8:$C$10&gt;=E1683),SRP!$D$8:$D$10)*(G1683/100)*(E1683/1000)),
IF(C1683="Spirits",
SUM(LOOKUP(2,1/(SRP!$B$2:$B$7&lt;=E1683)/(SRP!$C$2:$C$7&gt;=E1683),SRP!$D$2:$D$7)*(G1683/100)*(E1683/1000)),
IF(AND(C1683="Wine",D1683="Fortified Wines"),
SUM(LOOKUP(2,1/(SRP!$B$26:$B$29&lt;=E1683)/(SRP!$C$26:$C$29&gt;=E1683),SRP!$D$26:$D$29)*(G1683/100)*(E1683/1000)),
IF(C1683="Wine",
SUM(LOOKUP(2,1/(SRP!$B$21:$B$25&lt;=E1683)/(SRP!$C$21:$C$25&gt;=E1683),SRP!$D$21:$D$25)*(G1683/100)*(E1683/1000)),
IF(AND(C1683="Ready to Drink",D1683="RTD-One Pour Cocktail&gt;7%&lt;=14.5"),
SUM(LOOKUP(2,1/(SRP!$B$16:$B$20&lt;=E1683)/(SRP!$C$16:$C$20&gt;=E1683),SRP!$D$16:$D$20)*(G1683/100)*(E1683/1000)),
IF(C1683="Ready to Drink",
SUM(LOOKUP(2,1/(SRP!$B$11:$B$15&lt;=E1683)/(SRP!$C$11:$C$15&gt;=E1683),SRP!$D$11:$D$15)*(G1683/100)*(E1683/1000)),
0)))))),2)</f>
        <v>228.75</v>
      </c>
      <c r="L1683" s="173" t="str">
        <f t="shared" si="26"/>
        <v>Ready to Drink58600</v>
      </c>
      <c r="M1683" s="154" t="e">
        <f>VLOOKUP(L1683,'Slope %'!C:D,2,0)</f>
        <v>#N/A</v>
      </c>
    </row>
    <row r="1684" spans="1:13" x14ac:dyDescent="0.25">
      <c r="A1684" s="169">
        <v>29897</v>
      </c>
      <c r="B1684" s="170" t="s">
        <v>1587</v>
      </c>
      <c r="C1684" s="170" t="s">
        <v>263</v>
      </c>
      <c r="D1684" s="170" t="s">
        <v>935</v>
      </c>
      <c r="E1684" s="170">
        <v>30000</v>
      </c>
      <c r="F1684" s="170">
        <v>1</v>
      </c>
      <c r="G1684" s="171">
        <v>5.5</v>
      </c>
      <c r="H1684" s="170" t="s">
        <v>342</v>
      </c>
      <c r="I1684" s="171">
        <v>179.47</v>
      </c>
      <c r="J1684" s="169">
        <v>1</v>
      </c>
      <c r="K1684" s="154" cm="1">
        <f t="array" ref="K1684">ROUND(
IF(C1684="Beer",
SUM(LOOKUP(2,1/(SRP!$B$8:$B$10&lt;=E1684)/(SRP!$C$8:$C$10&gt;=E1684),SRP!$D$8:$D$10)*(G1684/100)*(E1684/1000)),
IF(C1684="Spirits",
SUM(LOOKUP(2,1/(SRP!$B$2:$B$7&lt;=E1684)/(SRP!$C$2:$C$7&gt;=E1684),SRP!$D$2:$D$7)*(G1684/100)*(E1684/1000)),
IF(AND(C1684="Wine",D1684="Fortified Wines"),
SUM(LOOKUP(2,1/(SRP!$B$26:$B$29&lt;=E1684)/(SRP!$C$26:$C$29&gt;=E1684),SRP!$D$26:$D$29)*(G1684/100)*(E1684/1000)),
IF(C1684="Wine",
SUM(LOOKUP(2,1/(SRP!$B$21:$B$25&lt;=E1684)/(SRP!$C$21:$C$25&gt;=E1684),SRP!$D$21:$D$25)*(G1684/100)*(E1684/1000)),
IF(AND(C1684="Ready to Drink",D1684="RTD-One Pour Cocktail&gt;7%&lt;=14.5"),
SUM(LOOKUP(2,1/(SRP!$B$16:$B$20&lt;=E1684)/(SRP!$C$16:$C$20&gt;=E1684),SRP!$D$16:$D$20)*(G1684/100)*(E1684/1000)),
IF(C1684="Ready to Drink",
SUM(LOOKUP(2,1/(SRP!$B$11:$B$15&lt;=E1684)/(SRP!$C$11:$C$15&gt;=E1684),SRP!$D$11:$D$15)*(G1684/100)*(E1684/1000)),
0)))))),2)</f>
        <v>128.82</v>
      </c>
      <c r="L1684" s="173" t="str">
        <f t="shared" si="26"/>
        <v>Ready to Drink30000</v>
      </c>
      <c r="M1684" s="154" t="e">
        <f>VLOOKUP(L1684,'Slope %'!C:D,2,0)</f>
        <v>#N/A</v>
      </c>
    </row>
    <row r="1685" spans="1:13" x14ac:dyDescent="0.25">
      <c r="A1685" s="169">
        <v>29897</v>
      </c>
      <c r="B1685" s="170" t="s">
        <v>1587</v>
      </c>
      <c r="C1685" s="170" t="s">
        <v>263</v>
      </c>
      <c r="D1685" s="170" t="s">
        <v>935</v>
      </c>
      <c r="E1685" s="170">
        <v>30000</v>
      </c>
      <c r="F1685" s="170">
        <v>1</v>
      </c>
      <c r="G1685" s="171">
        <v>5.5</v>
      </c>
      <c r="H1685" s="170" t="s">
        <v>342</v>
      </c>
      <c r="I1685" s="171">
        <v>179.47</v>
      </c>
      <c r="J1685" s="169">
        <v>1</v>
      </c>
      <c r="K1685" s="154" cm="1">
        <f t="array" ref="K1685">ROUND(
IF(C1685="Beer",
SUM(LOOKUP(2,1/(SRP!$B$8:$B$10&lt;=E1685)/(SRP!$C$8:$C$10&gt;=E1685),SRP!$D$8:$D$10)*(G1685/100)*(E1685/1000)),
IF(C1685="Spirits",
SUM(LOOKUP(2,1/(SRP!$B$2:$B$7&lt;=E1685)/(SRP!$C$2:$C$7&gt;=E1685),SRP!$D$2:$D$7)*(G1685/100)*(E1685/1000)),
IF(AND(C1685="Wine",D1685="Fortified Wines"),
SUM(LOOKUP(2,1/(SRP!$B$26:$B$29&lt;=E1685)/(SRP!$C$26:$C$29&gt;=E1685),SRP!$D$26:$D$29)*(G1685/100)*(E1685/1000)),
IF(C1685="Wine",
SUM(LOOKUP(2,1/(SRP!$B$21:$B$25&lt;=E1685)/(SRP!$C$21:$C$25&gt;=E1685),SRP!$D$21:$D$25)*(G1685/100)*(E1685/1000)),
IF(AND(C1685="Ready to Drink",D1685="RTD-One Pour Cocktail&gt;7%&lt;=14.5"),
SUM(LOOKUP(2,1/(SRP!$B$16:$B$20&lt;=E1685)/(SRP!$C$16:$C$20&gt;=E1685),SRP!$D$16:$D$20)*(G1685/100)*(E1685/1000)),
IF(C1685="Ready to Drink",
SUM(LOOKUP(2,1/(SRP!$B$11:$B$15&lt;=E1685)/(SRP!$C$11:$C$15&gt;=E1685),SRP!$D$11:$D$15)*(G1685/100)*(E1685/1000)),
0)))))),2)</f>
        <v>128.82</v>
      </c>
      <c r="L1685" s="173" t="str">
        <f t="shared" si="26"/>
        <v>Ready to Drink30000</v>
      </c>
      <c r="M1685" s="154" t="e">
        <f>VLOOKUP(L1685,'Slope %'!C:D,2,0)</f>
        <v>#N/A</v>
      </c>
    </row>
    <row r="1686" spans="1:13" x14ac:dyDescent="0.25">
      <c r="A1686" s="169">
        <v>29905</v>
      </c>
      <c r="B1686" s="170" t="s">
        <v>1588</v>
      </c>
      <c r="C1686" s="170" t="s">
        <v>11</v>
      </c>
      <c r="D1686" s="170" t="s">
        <v>303</v>
      </c>
      <c r="E1686" s="170">
        <v>473</v>
      </c>
      <c r="F1686" s="170">
        <v>24</v>
      </c>
      <c r="G1686" s="171">
        <v>6.5</v>
      </c>
      <c r="H1686" s="170" t="s">
        <v>1457</v>
      </c>
      <c r="I1686" s="171">
        <v>4.75</v>
      </c>
      <c r="J1686" s="169">
        <v>1</v>
      </c>
      <c r="K1686" s="154" cm="1">
        <f t="array" ref="K1686">ROUND(
IF(C1686="Beer",
SUM(LOOKUP(2,1/(SRP!$B$8:$B$10&lt;=E1686)/(SRP!$C$8:$C$10&gt;=E1686),SRP!$D$8:$D$10)*(G1686/100)*(E1686/1000)),
IF(C1686="Spirits",
SUM(LOOKUP(2,1/(SRP!$B$2:$B$7&lt;=E1686)/(SRP!$C$2:$C$7&gt;=E1686),SRP!$D$2:$D$7)*(G1686/100)*(E1686/1000)),
IF(AND(C1686="Wine",D1686="Fortified Wines"),
SUM(LOOKUP(2,1/(SRP!$B$26:$B$29&lt;=E1686)/(SRP!$C$26:$C$29&gt;=E1686),SRP!$D$26:$D$29)*(G1686/100)*(E1686/1000)),
IF(C1686="Wine",
SUM(LOOKUP(2,1/(SRP!$B$21:$B$25&lt;=E1686)/(SRP!$C$21:$C$25&gt;=E1686),SRP!$D$21:$D$25)*(G1686/100)*(E1686/1000)),
IF(AND(C1686="Ready to Drink",D1686="RTD-One Pour Cocktail&gt;7%&lt;=14.5"),
SUM(LOOKUP(2,1/(SRP!$B$16:$B$20&lt;=E1686)/(SRP!$C$16:$C$20&gt;=E1686),SRP!$D$16:$D$20)*(G1686/100)*(E1686/1000)),
IF(C1686="Ready to Drink",
SUM(LOOKUP(2,1/(SRP!$B$11:$B$15&lt;=E1686)/(SRP!$C$11:$C$15&gt;=E1686),SRP!$D$11:$D$15)*(G1686/100)*(E1686/1000)),
0)))))),2)</f>
        <v>2.4</v>
      </c>
      <c r="L1686" s="173" t="str">
        <f t="shared" si="26"/>
        <v>Beer473</v>
      </c>
      <c r="M1686" s="154">
        <f>VLOOKUP(L1686,'Slope %'!C:D,2,0)</f>
        <v>0.12</v>
      </c>
    </row>
    <row r="1687" spans="1:13" x14ac:dyDescent="0.25">
      <c r="A1687" s="169">
        <v>29905</v>
      </c>
      <c r="B1687" s="170" t="s">
        <v>1588</v>
      </c>
      <c r="C1687" s="170" t="s">
        <v>11</v>
      </c>
      <c r="D1687" s="170" t="s">
        <v>303</v>
      </c>
      <c r="E1687" s="170">
        <v>473</v>
      </c>
      <c r="F1687" s="170">
        <v>24</v>
      </c>
      <c r="G1687" s="171">
        <v>6.5</v>
      </c>
      <c r="H1687" s="170" t="s">
        <v>1457</v>
      </c>
      <c r="I1687" s="171">
        <v>4.75</v>
      </c>
      <c r="J1687" s="169">
        <v>1</v>
      </c>
      <c r="K1687" s="154" cm="1">
        <f t="array" ref="K1687">ROUND(
IF(C1687="Beer",
SUM(LOOKUP(2,1/(SRP!$B$8:$B$10&lt;=E1687)/(SRP!$C$8:$C$10&gt;=E1687),SRP!$D$8:$D$10)*(G1687/100)*(E1687/1000)),
IF(C1687="Spirits",
SUM(LOOKUP(2,1/(SRP!$B$2:$B$7&lt;=E1687)/(SRP!$C$2:$C$7&gt;=E1687),SRP!$D$2:$D$7)*(G1687/100)*(E1687/1000)),
IF(AND(C1687="Wine",D1687="Fortified Wines"),
SUM(LOOKUP(2,1/(SRP!$B$26:$B$29&lt;=E1687)/(SRP!$C$26:$C$29&gt;=E1687),SRP!$D$26:$D$29)*(G1687/100)*(E1687/1000)),
IF(C1687="Wine",
SUM(LOOKUP(2,1/(SRP!$B$21:$B$25&lt;=E1687)/(SRP!$C$21:$C$25&gt;=E1687),SRP!$D$21:$D$25)*(G1687/100)*(E1687/1000)),
IF(AND(C1687="Ready to Drink",D1687="RTD-One Pour Cocktail&gt;7%&lt;=14.5"),
SUM(LOOKUP(2,1/(SRP!$B$16:$B$20&lt;=E1687)/(SRP!$C$16:$C$20&gt;=E1687),SRP!$D$16:$D$20)*(G1687/100)*(E1687/1000)),
IF(C1687="Ready to Drink",
SUM(LOOKUP(2,1/(SRP!$B$11:$B$15&lt;=E1687)/(SRP!$C$11:$C$15&gt;=E1687),SRP!$D$11:$D$15)*(G1687/100)*(E1687/1000)),
0)))))),2)</f>
        <v>2.4</v>
      </c>
      <c r="L1687" s="173" t="str">
        <f t="shared" si="26"/>
        <v>Beer473</v>
      </c>
      <c r="M1687" s="154">
        <f>VLOOKUP(L1687,'Slope %'!C:D,2,0)</f>
        <v>0.12</v>
      </c>
    </row>
    <row r="1688" spans="1:13" x14ac:dyDescent="0.25">
      <c r="A1688" s="169">
        <v>29930</v>
      </c>
      <c r="B1688" s="170" t="s">
        <v>1589</v>
      </c>
      <c r="C1688" s="170" t="s">
        <v>11</v>
      </c>
      <c r="D1688" s="170" t="s">
        <v>267</v>
      </c>
      <c r="E1688" s="170">
        <v>1892</v>
      </c>
      <c r="F1688" s="170">
        <v>6</v>
      </c>
      <c r="G1688" s="171">
        <v>5.4</v>
      </c>
      <c r="H1688" s="170" t="s">
        <v>13</v>
      </c>
      <c r="I1688" s="171">
        <v>14.49</v>
      </c>
      <c r="J1688" s="169">
        <v>4</v>
      </c>
      <c r="K1688" s="154" cm="1">
        <f t="array" ref="K1688">ROUND(
IF(C1688="Beer",
SUM(LOOKUP(2,1/(SRP!$B$8:$B$10&lt;=E1688)/(SRP!$C$8:$C$10&gt;=E1688),SRP!$D$8:$D$10)*(G1688/100)*(E1688/1000)),
IF(C1688="Spirits",
SUM(LOOKUP(2,1/(SRP!$B$2:$B$7&lt;=E1688)/(SRP!$C$2:$C$7&gt;=E1688),SRP!$D$2:$D$7)*(G1688/100)*(E1688/1000)),
IF(AND(C1688="Wine",D1688="Fortified Wines"),
SUM(LOOKUP(2,1/(SRP!$B$26:$B$29&lt;=E1688)/(SRP!$C$26:$C$29&gt;=E1688),SRP!$D$26:$D$29)*(G1688/100)*(E1688/1000)),
IF(C1688="Wine",
SUM(LOOKUP(2,1/(SRP!$B$21:$B$25&lt;=E1688)/(SRP!$C$21:$C$25&gt;=E1688),SRP!$D$21:$D$25)*(G1688/100)*(E1688/1000)),
IF(AND(C1688="Ready to Drink",D1688="RTD-One Pour Cocktail&gt;7%&lt;=14.5"),
SUM(LOOKUP(2,1/(SRP!$B$16:$B$20&lt;=E1688)/(SRP!$C$16:$C$20&gt;=E1688),SRP!$D$16:$D$20)*(G1688/100)*(E1688/1000)),
IF(C1688="Ready to Drink",
SUM(LOOKUP(2,1/(SRP!$B$11:$B$15&lt;=E1688)/(SRP!$C$11:$C$15&gt;=E1688),SRP!$D$11:$D$15)*(G1688/100)*(E1688/1000)),
0)))))),2)</f>
        <v>7.98</v>
      </c>
      <c r="L1688" s="173" t="str">
        <f t="shared" si="26"/>
        <v>Beer1892</v>
      </c>
      <c r="M1688" s="154">
        <f>VLOOKUP(L1688,'Slope %'!C:D,2,0)</f>
        <v>0.1</v>
      </c>
    </row>
    <row r="1689" spans="1:13" x14ac:dyDescent="0.25">
      <c r="A1689" s="169">
        <v>29930</v>
      </c>
      <c r="B1689" s="170" t="s">
        <v>1589</v>
      </c>
      <c r="C1689" s="170" t="s">
        <v>11</v>
      </c>
      <c r="D1689" s="170" t="s">
        <v>267</v>
      </c>
      <c r="E1689" s="170">
        <v>1892</v>
      </c>
      <c r="F1689" s="170">
        <v>6</v>
      </c>
      <c r="G1689" s="171">
        <v>5.4</v>
      </c>
      <c r="H1689" s="170" t="s">
        <v>13</v>
      </c>
      <c r="I1689" s="171">
        <v>14.49</v>
      </c>
      <c r="J1689" s="169">
        <v>4</v>
      </c>
      <c r="K1689" s="154" cm="1">
        <f t="array" ref="K1689">ROUND(
IF(C1689="Beer",
SUM(LOOKUP(2,1/(SRP!$B$8:$B$10&lt;=E1689)/(SRP!$C$8:$C$10&gt;=E1689),SRP!$D$8:$D$10)*(G1689/100)*(E1689/1000)),
IF(C1689="Spirits",
SUM(LOOKUP(2,1/(SRP!$B$2:$B$7&lt;=E1689)/(SRP!$C$2:$C$7&gt;=E1689),SRP!$D$2:$D$7)*(G1689/100)*(E1689/1000)),
IF(AND(C1689="Wine",D1689="Fortified Wines"),
SUM(LOOKUP(2,1/(SRP!$B$26:$B$29&lt;=E1689)/(SRP!$C$26:$C$29&gt;=E1689),SRP!$D$26:$D$29)*(G1689/100)*(E1689/1000)),
IF(C1689="Wine",
SUM(LOOKUP(2,1/(SRP!$B$21:$B$25&lt;=E1689)/(SRP!$C$21:$C$25&gt;=E1689),SRP!$D$21:$D$25)*(G1689/100)*(E1689/1000)),
IF(AND(C1689="Ready to Drink",D1689="RTD-One Pour Cocktail&gt;7%&lt;=14.5"),
SUM(LOOKUP(2,1/(SRP!$B$16:$B$20&lt;=E1689)/(SRP!$C$16:$C$20&gt;=E1689),SRP!$D$16:$D$20)*(G1689/100)*(E1689/1000)),
IF(C1689="Ready to Drink",
SUM(LOOKUP(2,1/(SRP!$B$11:$B$15&lt;=E1689)/(SRP!$C$11:$C$15&gt;=E1689),SRP!$D$11:$D$15)*(G1689/100)*(E1689/1000)),
0)))))),2)</f>
        <v>7.98</v>
      </c>
      <c r="L1689" s="173" t="str">
        <f t="shared" si="26"/>
        <v>Beer1892</v>
      </c>
      <c r="M1689" s="154">
        <f>VLOOKUP(L1689,'Slope %'!C:D,2,0)</f>
        <v>0.1</v>
      </c>
    </row>
    <row r="1690" spans="1:13" x14ac:dyDescent="0.25">
      <c r="A1690" s="169">
        <v>29931</v>
      </c>
      <c r="B1690" s="170" t="s">
        <v>1590</v>
      </c>
      <c r="C1690" s="170" t="s">
        <v>11</v>
      </c>
      <c r="D1690" s="170" t="s">
        <v>12</v>
      </c>
      <c r="E1690" s="170">
        <v>473</v>
      </c>
      <c r="F1690" s="170">
        <v>24</v>
      </c>
      <c r="G1690" s="171">
        <v>4.5</v>
      </c>
      <c r="H1690" s="170" t="s">
        <v>13</v>
      </c>
      <c r="I1690" s="171">
        <v>4.09</v>
      </c>
      <c r="J1690" s="169">
        <v>1</v>
      </c>
      <c r="K1690" s="154" cm="1">
        <f t="array" ref="K1690">ROUND(
IF(C1690="Beer",
SUM(LOOKUP(2,1/(SRP!$B$8:$B$10&lt;=E1690)/(SRP!$C$8:$C$10&gt;=E1690),SRP!$D$8:$D$10)*(G1690/100)*(E1690/1000)),
IF(C1690="Spirits",
SUM(LOOKUP(2,1/(SRP!$B$2:$B$7&lt;=E1690)/(SRP!$C$2:$C$7&gt;=E1690),SRP!$D$2:$D$7)*(G1690/100)*(E1690/1000)),
IF(AND(C1690="Wine",D1690="Fortified Wines"),
SUM(LOOKUP(2,1/(SRP!$B$26:$B$29&lt;=E1690)/(SRP!$C$26:$C$29&gt;=E1690),SRP!$D$26:$D$29)*(G1690/100)*(E1690/1000)),
IF(C1690="Wine",
SUM(LOOKUP(2,1/(SRP!$B$21:$B$25&lt;=E1690)/(SRP!$C$21:$C$25&gt;=E1690),SRP!$D$21:$D$25)*(G1690/100)*(E1690/1000)),
IF(AND(C1690="Ready to Drink",D1690="RTD-One Pour Cocktail&gt;7%&lt;=14.5"),
SUM(LOOKUP(2,1/(SRP!$B$16:$B$20&lt;=E1690)/(SRP!$C$16:$C$20&gt;=E1690),SRP!$D$16:$D$20)*(G1690/100)*(E1690/1000)),
IF(C1690="Ready to Drink",
SUM(LOOKUP(2,1/(SRP!$B$11:$B$15&lt;=E1690)/(SRP!$C$11:$C$15&gt;=E1690),SRP!$D$11:$D$15)*(G1690/100)*(E1690/1000)),
0)))))),2)</f>
        <v>1.66</v>
      </c>
      <c r="L1690" s="173" t="str">
        <f t="shared" si="26"/>
        <v>Beer473</v>
      </c>
      <c r="M1690" s="154">
        <f>VLOOKUP(L1690,'Slope %'!C:D,2,0)</f>
        <v>0.12</v>
      </c>
    </row>
    <row r="1691" spans="1:13" x14ac:dyDescent="0.25">
      <c r="A1691" s="169">
        <v>29931</v>
      </c>
      <c r="B1691" s="170" t="s">
        <v>1590</v>
      </c>
      <c r="C1691" s="170" t="s">
        <v>11</v>
      </c>
      <c r="D1691" s="170" t="s">
        <v>12</v>
      </c>
      <c r="E1691" s="170">
        <v>473</v>
      </c>
      <c r="F1691" s="170">
        <v>24</v>
      </c>
      <c r="G1691" s="171">
        <v>4.5</v>
      </c>
      <c r="H1691" s="170" t="s">
        <v>13</v>
      </c>
      <c r="I1691" s="171">
        <v>4.09</v>
      </c>
      <c r="J1691" s="169">
        <v>1</v>
      </c>
      <c r="K1691" s="154" cm="1">
        <f t="array" ref="K1691">ROUND(
IF(C1691="Beer",
SUM(LOOKUP(2,1/(SRP!$B$8:$B$10&lt;=E1691)/(SRP!$C$8:$C$10&gt;=E1691),SRP!$D$8:$D$10)*(G1691/100)*(E1691/1000)),
IF(C1691="Spirits",
SUM(LOOKUP(2,1/(SRP!$B$2:$B$7&lt;=E1691)/(SRP!$C$2:$C$7&gt;=E1691),SRP!$D$2:$D$7)*(G1691/100)*(E1691/1000)),
IF(AND(C1691="Wine",D1691="Fortified Wines"),
SUM(LOOKUP(2,1/(SRP!$B$26:$B$29&lt;=E1691)/(SRP!$C$26:$C$29&gt;=E1691),SRP!$D$26:$D$29)*(G1691/100)*(E1691/1000)),
IF(C1691="Wine",
SUM(LOOKUP(2,1/(SRP!$B$21:$B$25&lt;=E1691)/(SRP!$C$21:$C$25&gt;=E1691),SRP!$D$21:$D$25)*(G1691/100)*(E1691/1000)),
IF(AND(C1691="Ready to Drink",D1691="RTD-One Pour Cocktail&gt;7%&lt;=14.5"),
SUM(LOOKUP(2,1/(SRP!$B$16:$B$20&lt;=E1691)/(SRP!$C$16:$C$20&gt;=E1691),SRP!$D$16:$D$20)*(G1691/100)*(E1691/1000)),
IF(C1691="Ready to Drink",
SUM(LOOKUP(2,1/(SRP!$B$11:$B$15&lt;=E1691)/(SRP!$C$11:$C$15&gt;=E1691),SRP!$D$11:$D$15)*(G1691/100)*(E1691/1000)),
0)))))),2)</f>
        <v>1.66</v>
      </c>
      <c r="L1691" s="173" t="str">
        <f t="shared" si="26"/>
        <v>Beer473</v>
      </c>
      <c r="M1691" s="154">
        <f>VLOOKUP(L1691,'Slope %'!C:D,2,0)</f>
        <v>0.12</v>
      </c>
    </row>
    <row r="1692" spans="1:13" x14ac:dyDescent="0.25">
      <c r="A1692" s="169">
        <v>29972</v>
      </c>
      <c r="B1692" s="170" t="s">
        <v>1591</v>
      </c>
      <c r="C1692" s="170" t="s">
        <v>11</v>
      </c>
      <c r="D1692" s="170" t="s">
        <v>12</v>
      </c>
      <c r="E1692" s="170">
        <v>2046</v>
      </c>
      <c r="F1692" s="170">
        <v>4</v>
      </c>
      <c r="G1692" s="171">
        <v>5</v>
      </c>
      <c r="H1692" s="170" t="s">
        <v>222</v>
      </c>
      <c r="I1692" s="171">
        <v>14.95</v>
      </c>
      <c r="J1692" s="169">
        <v>6</v>
      </c>
      <c r="K1692" s="154" cm="1">
        <f t="array" ref="K1692">ROUND(
IF(C1692="Beer",
SUM(LOOKUP(2,1/(SRP!$B$8:$B$10&lt;=E1692)/(SRP!$C$8:$C$10&gt;=E1692),SRP!$D$8:$D$10)*(G1692/100)*(E1692/1000)),
IF(C1692="Spirits",
SUM(LOOKUP(2,1/(SRP!$B$2:$B$7&lt;=E1692)/(SRP!$C$2:$C$7&gt;=E1692),SRP!$D$2:$D$7)*(G1692/100)*(E1692/1000)),
IF(AND(C1692="Wine",D1692="Fortified Wines"),
SUM(LOOKUP(2,1/(SRP!$B$26:$B$29&lt;=E1692)/(SRP!$C$26:$C$29&gt;=E1692),SRP!$D$26:$D$29)*(G1692/100)*(E1692/1000)),
IF(C1692="Wine",
SUM(LOOKUP(2,1/(SRP!$B$21:$B$25&lt;=E1692)/(SRP!$C$21:$C$25&gt;=E1692),SRP!$D$21:$D$25)*(G1692/100)*(E1692/1000)),
IF(AND(C1692="Ready to Drink",D1692="RTD-One Pour Cocktail&gt;7%&lt;=14.5"),
SUM(LOOKUP(2,1/(SRP!$B$16:$B$20&lt;=E1692)/(SRP!$C$16:$C$20&gt;=E1692),SRP!$D$16:$D$20)*(G1692/100)*(E1692/1000)),
IF(C1692="Ready to Drink",
SUM(LOOKUP(2,1/(SRP!$B$11:$B$15&lt;=E1692)/(SRP!$C$11:$C$15&gt;=E1692),SRP!$D$11:$D$15)*(G1692/100)*(E1692/1000)),
0)))))),2)</f>
        <v>7.99</v>
      </c>
      <c r="L1692" s="173" t="str">
        <f t="shared" si="26"/>
        <v>Beer2046</v>
      </c>
      <c r="M1692" s="154">
        <f>VLOOKUP(L1692,'Slope %'!C:D,2,0)</f>
        <v>0.1</v>
      </c>
    </row>
    <row r="1693" spans="1:13" x14ac:dyDescent="0.25">
      <c r="A1693" s="169">
        <v>29972</v>
      </c>
      <c r="B1693" s="170" t="s">
        <v>1591</v>
      </c>
      <c r="C1693" s="170" t="s">
        <v>11</v>
      </c>
      <c r="D1693" s="170" t="s">
        <v>12</v>
      </c>
      <c r="E1693" s="170">
        <v>2046</v>
      </c>
      <c r="F1693" s="170">
        <v>4</v>
      </c>
      <c r="G1693" s="171">
        <v>5</v>
      </c>
      <c r="H1693" s="170" t="s">
        <v>222</v>
      </c>
      <c r="I1693" s="171">
        <v>14.95</v>
      </c>
      <c r="J1693" s="169">
        <v>6</v>
      </c>
      <c r="K1693" s="154" cm="1">
        <f t="array" ref="K1693">ROUND(
IF(C1693="Beer",
SUM(LOOKUP(2,1/(SRP!$B$8:$B$10&lt;=E1693)/(SRP!$C$8:$C$10&gt;=E1693),SRP!$D$8:$D$10)*(G1693/100)*(E1693/1000)),
IF(C1693="Spirits",
SUM(LOOKUP(2,1/(SRP!$B$2:$B$7&lt;=E1693)/(SRP!$C$2:$C$7&gt;=E1693),SRP!$D$2:$D$7)*(G1693/100)*(E1693/1000)),
IF(AND(C1693="Wine",D1693="Fortified Wines"),
SUM(LOOKUP(2,1/(SRP!$B$26:$B$29&lt;=E1693)/(SRP!$C$26:$C$29&gt;=E1693),SRP!$D$26:$D$29)*(G1693/100)*(E1693/1000)),
IF(C1693="Wine",
SUM(LOOKUP(2,1/(SRP!$B$21:$B$25&lt;=E1693)/(SRP!$C$21:$C$25&gt;=E1693),SRP!$D$21:$D$25)*(G1693/100)*(E1693/1000)),
IF(AND(C1693="Ready to Drink",D1693="RTD-One Pour Cocktail&gt;7%&lt;=14.5"),
SUM(LOOKUP(2,1/(SRP!$B$16:$B$20&lt;=E1693)/(SRP!$C$16:$C$20&gt;=E1693),SRP!$D$16:$D$20)*(G1693/100)*(E1693/1000)),
IF(C1693="Ready to Drink",
SUM(LOOKUP(2,1/(SRP!$B$11:$B$15&lt;=E1693)/(SRP!$C$11:$C$15&gt;=E1693),SRP!$D$11:$D$15)*(G1693/100)*(E1693/1000)),
0)))))),2)</f>
        <v>7.99</v>
      </c>
      <c r="L1693" s="173" t="str">
        <f t="shared" si="26"/>
        <v>Beer2046</v>
      </c>
      <c r="M1693" s="154">
        <f>VLOOKUP(L1693,'Slope %'!C:D,2,0)</f>
        <v>0.1</v>
      </c>
    </row>
    <row r="1694" spans="1:13" x14ac:dyDescent="0.25">
      <c r="A1694" s="169">
        <v>29979</v>
      </c>
      <c r="B1694" s="170" t="s">
        <v>1592</v>
      </c>
      <c r="C1694" s="170" t="s">
        <v>11</v>
      </c>
      <c r="D1694" s="170" t="s">
        <v>474</v>
      </c>
      <c r="E1694" s="170">
        <v>473</v>
      </c>
      <c r="F1694" s="170">
        <v>24</v>
      </c>
      <c r="G1694" s="171">
        <v>5</v>
      </c>
      <c r="H1694" s="170" t="s">
        <v>285</v>
      </c>
      <c r="I1694" s="171">
        <v>4.6900000000000004</v>
      </c>
      <c r="J1694" s="169">
        <v>1</v>
      </c>
      <c r="K1694" s="154" cm="1">
        <f t="array" ref="K1694">ROUND(
IF(C1694="Beer",
SUM(LOOKUP(2,1/(SRP!$B$8:$B$10&lt;=E1694)/(SRP!$C$8:$C$10&gt;=E1694),SRP!$D$8:$D$10)*(G1694/100)*(E1694/1000)),
IF(C1694="Spirits",
SUM(LOOKUP(2,1/(SRP!$B$2:$B$7&lt;=E1694)/(SRP!$C$2:$C$7&gt;=E1694),SRP!$D$2:$D$7)*(G1694/100)*(E1694/1000)),
IF(AND(C1694="Wine",D1694="Fortified Wines"),
SUM(LOOKUP(2,1/(SRP!$B$26:$B$29&lt;=E1694)/(SRP!$C$26:$C$29&gt;=E1694),SRP!$D$26:$D$29)*(G1694/100)*(E1694/1000)),
IF(C1694="Wine",
SUM(LOOKUP(2,1/(SRP!$B$21:$B$25&lt;=E1694)/(SRP!$C$21:$C$25&gt;=E1694),SRP!$D$21:$D$25)*(G1694/100)*(E1694/1000)),
IF(AND(C1694="Ready to Drink",D1694="RTD-One Pour Cocktail&gt;7%&lt;=14.5"),
SUM(LOOKUP(2,1/(SRP!$B$16:$B$20&lt;=E1694)/(SRP!$C$16:$C$20&gt;=E1694),SRP!$D$16:$D$20)*(G1694/100)*(E1694/1000)),
IF(C1694="Ready to Drink",
SUM(LOOKUP(2,1/(SRP!$B$11:$B$15&lt;=E1694)/(SRP!$C$11:$C$15&gt;=E1694),SRP!$D$11:$D$15)*(G1694/100)*(E1694/1000)),
0)))))),2)</f>
        <v>1.85</v>
      </c>
      <c r="L1694" s="173" t="str">
        <f t="shared" si="26"/>
        <v>Beer473</v>
      </c>
      <c r="M1694" s="154">
        <f>VLOOKUP(L1694,'Slope %'!C:D,2,0)</f>
        <v>0.12</v>
      </c>
    </row>
    <row r="1695" spans="1:13" x14ac:dyDescent="0.25">
      <c r="A1695" s="169">
        <v>29979</v>
      </c>
      <c r="B1695" s="170" t="s">
        <v>1592</v>
      </c>
      <c r="C1695" s="170" t="s">
        <v>11</v>
      </c>
      <c r="D1695" s="170" t="s">
        <v>474</v>
      </c>
      <c r="E1695" s="170">
        <v>473</v>
      </c>
      <c r="F1695" s="170">
        <v>24</v>
      </c>
      <c r="G1695" s="171">
        <v>5</v>
      </c>
      <c r="H1695" s="170" t="s">
        <v>285</v>
      </c>
      <c r="I1695" s="171">
        <v>4.6900000000000004</v>
      </c>
      <c r="J1695" s="169">
        <v>1</v>
      </c>
      <c r="K1695" s="154" cm="1">
        <f t="array" ref="K1695">ROUND(
IF(C1695="Beer",
SUM(LOOKUP(2,1/(SRP!$B$8:$B$10&lt;=E1695)/(SRP!$C$8:$C$10&gt;=E1695),SRP!$D$8:$D$10)*(G1695/100)*(E1695/1000)),
IF(C1695="Spirits",
SUM(LOOKUP(2,1/(SRP!$B$2:$B$7&lt;=E1695)/(SRP!$C$2:$C$7&gt;=E1695),SRP!$D$2:$D$7)*(G1695/100)*(E1695/1000)),
IF(AND(C1695="Wine",D1695="Fortified Wines"),
SUM(LOOKUP(2,1/(SRP!$B$26:$B$29&lt;=E1695)/(SRP!$C$26:$C$29&gt;=E1695),SRP!$D$26:$D$29)*(G1695/100)*(E1695/1000)),
IF(C1695="Wine",
SUM(LOOKUP(2,1/(SRP!$B$21:$B$25&lt;=E1695)/(SRP!$C$21:$C$25&gt;=E1695),SRP!$D$21:$D$25)*(G1695/100)*(E1695/1000)),
IF(AND(C1695="Ready to Drink",D1695="RTD-One Pour Cocktail&gt;7%&lt;=14.5"),
SUM(LOOKUP(2,1/(SRP!$B$16:$B$20&lt;=E1695)/(SRP!$C$16:$C$20&gt;=E1695),SRP!$D$16:$D$20)*(G1695/100)*(E1695/1000)),
IF(C1695="Ready to Drink",
SUM(LOOKUP(2,1/(SRP!$B$11:$B$15&lt;=E1695)/(SRP!$C$11:$C$15&gt;=E1695),SRP!$D$11:$D$15)*(G1695/100)*(E1695/1000)),
0)))))),2)</f>
        <v>1.85</v>
      </c>
      <c r="L1695" s="173" t="str">
        <f t="shared" si="26"/>
        <v>Beer473</v>
      </c>
      <c r="M1695" s="154">
        <f>VLOOKUP(L1695,'Slope %'!C:D,2,0)</f>
        <v>0.12</v>
      </c>
    </row>
    <row r="1696" spans="1:13" x14ac:dyDescent="0.25">
      <c r="A1696" s="169">
        <v>30000</v>
      </c>
      <c r="B1696" s="170" t="s">
        <v>1593</v>
      </c>
      <c r="C1696" s="170" t="s">
        <v>11</v>
      </c>
      <c r="D1696" s="170" t="s">
        <v>267</v>
      </c>
      <c r="E1696" s="170">
        <v>5325</v>
      </c>
      <c r="F1696" s="170">
        <v>1</v>
      </c>
      <c r="G1696" s="171">
        <v>5</v>
      </c>
      <c r="H1696" s="170" t="s">
        <v>1136</v>
      </c>
      <c r="I1696" s="171">
        <v>32</v>
      </c>
      <c r="J1696" s="169">
        <v>15</v>
      </c>
      <c r="K1696" s="154" cm="1">
        <f t="array" ref="K1696">ROUND(
IF(C1696="Beer",
SUM(LOOKUP(2,1/(SRP!$B$8:$B$10&lt;=E1696)/(SRP!$C$8:$C$10&gt;=E1696),SRP!$D$8:$D$10)*(G1696/100)*(E1696/1000)),
IF(C1696="Spirits",
SUM(LOOKUP(2,1/(SRP!$B$2:$B$7&lt;=E1696)/(SRP!$C$2:$C$7&gt;=E1696),SRP!$D$2:$D$7)*(G1696/100)*(E1696/1000)),
IF(AND(C1696="Wine",D1696="Fortified Wines"),
SUM(LOOKUP(2,1/(SRP!$B$26:$B$29&lt;=E1696)/(SRP!$C$26:$C$29&gt;=E1696),SRP!$D$26:$D$29)*(G1696/100)*(E1696/1000)),
IF(C1696="Wine",
SUM(LOOKUP(2,1/(SRP!$B$21:$B$25&lt;=E1696)/(SRP!$C$21:$C$25&gt;=E1696),SRP!$D$21:$D$25)*(G1696/100)*(E1696/1000)),
IF(AND(C1696="Ready to Drink",D1696="RTD-One Pour Cocktail&gt;7%&lt;=14.5"),
SUM(LOOKUP(2,1/(SRP!$B$16:$B$20&lt;=E1696)/(SRP!$C$16:$C$20&gt;=E1696),SRP!$D$16:$D$20)*(G1696/100)*(E1696/1000)),
IF(C1696="Ready to Drink",
SUM(LOOKUP(2,1/(SRP!$B$11:$B$15&lt;=E1696)/(SRP!$C$11:$C$15&gt;=E1696),SRP!$D$11:$D$15)*(G1696/100)*(E1696/1000)),
0)))))),2)</f>
        <v>20.79</v>
      </c>
      <c r="L1696" s="173" t="str">
        <f t="shared" si="26"/>
        <v>Beer5325</v>
      </c>
      <c r="M1696" s="154">
        <f>VLOOKUP(L1696,'Slope %'!C:D,2,0)</f>
        <v>0.05</v>
      </c>
    </row>
    <row r="1697" spans="1:13" x14ac:dyDescent="0.25">
      <c r="A1697" s="169">
        <v>30000</v>
      </c>
      <c r="B1697" s="170" t="s">
        <v>1593</v>
      </c>
      <c r="C1697" s="170" t="s">
        <v>11</v>
      </c>
      <c r="D1697" s="170" t="s">
        <v>267</v>
      </c>
      <c r="E1697" s="170">
        <v>5325</v>
      </c>
      <c r="F1697" s="170">
        <v>1</v>
      </c>
      <c r="G1697" s="171">
        <v>5</v>
      </c>
      <c r="H1697" s="170" t="s">
        <v>1136</v>
      </c>
      <c r="I1697" s="171">
        <v>32</v>
      </c>
      <c r="J1697" s="169">
        <v>15</v>
      </c>
      <c r="K1697" s="154" cm="1">
        <f t="array" ref="K1697">ROUND(
IF(C1697="Beer",
SUM(LOOKUP(2,1/(SRP!$B$8:$B$10&lt;=E1697)/(SRP!$C$8:$C$10&gt;=E1697),SRP!$D$8:$D$10)*(G1697/100)*(E1697/1000)),
IF(C1697="Spirits",
SUM(LOOKUP(2,1/(SRP!$B$2:$B$7&lt;=E1697)/(SRP!$C$2:$C$7&gt;=E1697),SRP!$D$2:$D$7)*(G1697/100)*(E1697/1000)),
IF(AND(C1697="Wine",D1697="Fortified Wines"),
SUM(LOOKUP(2,1/(SRP!$B$26:$B$29&lt;=E1697)/(SRP!$C$26:$C$29&gt;=E1697),SRP!$D$26:$D$29)*(G1697/100)*(E1697/1000)),
IF(C1697="Wine",
SUM(LOOKUP(2,1/(SRP!$B$21:$B$25&lt;=E1697)/(SRP!$C$21:$C$25&gt;=E1697),SRP!$D$21:$D$25)*(G1697/100)*(E1697/1000)),
IF(AND(C1697="Ready to Drink",D1697="RTD-One Pour Cocktail&gt;7%&lt;=14.5"),
SUM(LOOKUP(2,1/(SRP!$B$16:$B$20&lt;=E1697)/(SRP!$C$16:$C$20&gt;=E1697),SRP!$D$16:$D$20)*(G1697/100)*(E1697/1000)),
IF(C1697="Ready to Drink",
SUM(LOOKUP(2,1/(SRP!$B$11:$B$15&lt;=E1697)/(SRP!$C$11:$C$15&gt;=E1697),SRP!$D$11:$D$15)*(G1697/100)*(E1697/1000)),
0)))))),2)</f>
        <v>20.79</v>
      </c>
      <c r="L1697" s="173" t="str">
        <f t="shared" si="26"/>
        <v>Beer5325</v>
      </c>
      <c r="M1697" s="154">
        <f>VLOOKUP(L1697,'Slope %'!C:D,2,0)</f>
        <v>0.05</v>
      </c>
    </row>
    <row r="1698" spans="1:13" x14ac:dyDescent="0.25">
      <c r="A1698" s="169">
        <v>30001</v>
      </c>
      <c r="B1698" s="170" t="s">
        <v>1594</v>
      </c>
      <c r="C1698" s="170" t="s">
        <v>11</v>
      </c>
      <c r="D1698" s="170" t="s">
        <v>303</v>
      </c>
      <c r="E1698" s="170">
        <v>473</v>
      </c>
      <c r="F1698" s="170">
        <v>24</v>
      </c>
      <c r="G1698" s="171">
        <v>10.199999999999999</v>
      </c>
      <c r="H1698" s="170" t="s">
        <v>1209</v>
      </c>
      <c r="I1698" s="171">
        <v>5.29</v>
      </c>
      <c r="J1698" s="169">
        <v>1</v>
      </c>
      <c r="K1698" s="154" cm="1">
        <f t="array" ref="K1698">ROUND(
IF(C1698="Beer",
SUM(LOOKUP(2,1/(SRP!$B$8:$B$10&lt;=E1698)/(SRP!$C$8:$C$10&gt;=E1698),SRP!$D$8:$D$10)*(G1698/100)*(E1698/1000)),
IF(C1698="Spirits",
SUM(LOOKUP(2,1/(SRP!$B$2:$B$7&lt;=E1698)/(SRP!$C$2:$C$7&gt;=E1698),SRP!$D$2:$D$7)*(G1698/100)*(E1698/1000)),
IF(AND(C1698="Wine",D1698="Fortified Wines"),
SUM(LOOKUP(2,1/(SRP!$B$26:$B$29&lt;=E1698)/(SRP!$C$26:$C$29&gt;=E1698),SRP!$D$26:$D$29)*(G1698/100)*(E1698/1000)),
IF(C1698="Wine",
SUM(LOOKUP(2,1/(SRP!$B$21:$B$25&lt;=E1698)/(SRP!$C$21:$C$25&gt;=E1698),SRP!$D$21:$D$25)*(G1698/100)*(E1698/1000)),
IF(AND(C1698="Ready to Drink",D1698="RTD-One Pour Cocktail&gt;7%&lt;=14.5"),
SUM(LOOKUP(2,1/(SRP!$B$16:$B$20&lt;=E1698)/(SRP!$C$16:$C$20&gt;=E1698),SRP!$D$16:$D$20)*(G1698/100)*(E1698/1000)),
IF(C1698="Ready to Drink",
SUM(LOOKUP(2,1/(SRP!$B$11:$B$15&lt;=E1698)/(SRP!$C$11:$C$15&gt;=E1698),SRP!$D$11:$D$15)*(G1698/100)*(E1698/1000)),
0)))))),2)</f>
        <v>3.77</v>
      </c>
      <c r="L1698" s="173" t="str">
        <f t="shared" si="26"/>
        <v>Beer473</v>
      </c>
      <c r="M1698" s="154">
        <f>VLOOKUP(L1698,'Slope %'!C:D,2,0)</f>
        <v>0.12</v>
      </c>
    </row>
    <row r="1699" spans="1:13" x14ac:dyDescent="0.25">
      <c r="A1699" s="169">
        <v>30012</v>
      </c>
      <c r="B1699" s="170" t="s">
        <v>461</v>
      </c>
      <c r="C1699" s="170" t="s">
        <v>15</v>
      </c>
      <c r="D1699" s="170" t="s">
        <v>462</v>
      </c>
      <c r="E1699" s="170">
        <v>1750</v>
      </c>
      <c r="F1699" s="170">
        <v>6</v>
      </c>
      <c r="G1699" s="171">
        <v>40</v>
      </c>
      <c r="H1699" s="170" t="s">
        <v>43</v>
      </c>
      <c r="I1699" s="171">
        <v>82.49</v>
      </c>
      <c r="J1699" s="169">
        <v>1</v>
      </c>
      <c r="K1699" s="154" cm="1">
        <f t="array" ref="K1699">ROUND(
IF(C1699="Beer",
SUM(LOOKUP(2,1/(SRP!$B$8:$B$10&lt;=E1699)/(SRP!$C$8:$C$10&gt;=E1699),SRP!$D$8:$D$10)*(G1699/100)*(E1699/1000)),
IF(C1699="Spirits",
SUM(LOOKUP(2,1/(SRP!$B$2:$B$7&lt;=E1699)/(SRP!$C$2:$C$7&gt;=E1699),SRP!$D$2:$D$7)*(G1699/100)*(E1699/1000)),
IF(AND(C1699="Wine",D1699="Fortified Wines"),
SUM(LOOKUP(2,1/(SRP!$B$26:$B$29&lt;=E1699)/(SRP!$C$26:$C$29&gt;=E1699),SRP!$D$26:$D$29)*(G1699/100)*(E1699/1000)),
IF(C1699="Wine",
SUM(LOOKUP(2,1/(SRP!$B$21:$B$25&lt;=E1699)/(SRP!$C$21:$C$25&gt;=E1699),SRP!$D$21:$D$25)*(G1699/100)*(E1699/1000)),
IF(AND(C1699="Ready to Drink",D1699="RTD-One Pour Cocktail&gt;7%&lt;=14.5"),
SUM(LOOKUP(2,1/(SRP!$B$16:$B$20&lt;=E1699)/(SRP!$C$16:$C$20&gt;=E1699),SRP!$D$16:$D$20)*(G1699/100)*(E1699/1000)),
IF(C1699="Ready to Drink",
SUM(LOOKUP(2,1/(SRP!$B$11:$B$15&lt;=E1699)/(SRP!$C$11:$C$15&gt;=E1699),SRP!$D$11:$D$15)*(G1699/100)*(E1699/1000)),
0)))))),2)</f>
        <v>54.65</v>
      </c>
      <c r="L1699" s="173" t="str">
        <f t="shared" si="26"/>
        <v>Spirits1750</v>
      </c>
      <c r="M1699" s="154">
        <f>VLOOKUP(L1699,'Slope %'!C:D,2,0)</f>
        <v>0.03</v>
      </c>
    </row>
    <row r="1700" spans="1:13" x14ac:dyDescent="0.25">
      <c r="A1700" s="169">
        <v>30013</v>
      </c>
      <c r="B1700" s="170" t="s">
        <v>1595</v>
      </c>
      <c r="C1700" s="170" t="s">
        <v>15</v>
      </c>
      <c r="D1700" s="170" t="s">
        <v>462</v>
      </c>
      <c r="E1700" s="170">
        <v>750</v>
      </c>
      <c r="F1700" s="170">
        <v>12</v>
      </c>
      <c r="G1700" s="171">
        <v>40</v>
      </c>
      <c r="H1700" s="170" t="s">
        <v>446</v>
      </c>
      <c r="I1700" s="171">
        <v>40.99</v>
      </c>
      <c r="J1700" s="169">
        <v>1</v>
      </c>
      <c r="K1700" s="154" cm="1">
        <f t="array" ref="K1700">ROUND(
IF(C1700="Beer",
SUM(LOOKUP(2,1/(SRP!$B$8:$B$10&lt;=E1700)/(SRP!$C$8:$C$10&gt;=E1700),SRP!$D$8:$D$10)*(G1700/100)*(E1700/1000)),
IF(C1700="Spirits",
SUM(LOOKUP(2,1/(SRP!$B$2:$B$7&lt;=E1700)/(SRP!$C$2:$C$7&gt;=E1700),SRP!$D$2:$D$7)*(G1700/100)*(E1700/1000)),
IF(AND(C1700="Wine",D1700="Fortified Wines"),
SUM(LOOKUP(2,1/(SRP!$B$26:$B$29&lt;=E1700)/(SRP!$C$26:$C$29&gt;=E1700),SRP!$D$26:$D$29)*(G1700/100)*(E1700/1000)),
IF(C1700="Wine",
SUM(LOOKUP(2,1/(SRP!$B$21:$B$25&lt;=E1700)/(SRP!$C$21:$C$25&gt;=E1700),SRP!$D$21:$D$25)*(G1700/100)*(E1700/1000)),
IF(AND(C1700="Ready to Drink",D1700="RTD-One Pour Cocktail&gt;7%&lt;=14.5"),
SUM(LOOKUP(2,1/(SRP!$B$16:$B$20&lt;=E1700)/(SRP!$C$16:$C$20&gt;=E1700),SRP!$D$16:$D$20)*(G1700/100)*(E1700/1000)),
IF(C1700="Ready to Drink",
SUM(LOOKUP(2,1/(SRP!$B$11:$B$15&lt;=E1700)/(SRP!$C$11:$C$15&gt;=E1700),SRP!$D$11:$D$15)*(G1700/100)*(E1700/1000)),
0)))))),2)</f>
        <v>23.42</v>
      </c>
      <c r="L1700" s="173" t="str">
        <f t="shared" si="26"/>
        <v>Spirits750</v>
      </c>
      <c r="M1700" s="154">
        <f>VLOOKUP(L1700,'Slope %'!C:D,2,0)</f>
        <v>7.0000000000000007E-2</v>
      </c>
    </row>
    <row r="1701" spans="1:13" x14ac:dyDescent="0.25">
      <c r="A1701" s="169">
        <v>30014</v>
      </c>
      <c r="B1701" s="170" t="s">
        <v>718</v>
      </c>
      <c r="C1701" s="170" t="s">
        <v>15</v>
      </c>
      <c r="D1701" s="170" t="s">
        <v>462</v>
      </c>
      <c r="E1701" s="170">
        <v>375</v>
      </c>
      <c r="F1701" s="170">
        <v>24</v>
      </c>
      <c r="G1701" s="171">
        <v>40</v>
      </c>
      <c r="H1701" s="170" t="s">
        <v>446</v>
      </c>
      <c r="I1701" s="171">
        <v>18.489999999999998</v>
      </c>
      <c r="J1701" s="169">
        <v>1</v>
      </c>
      <c r="K1701" s="154" cm="1">
        <f t="array" ref="K1701">ROUND(
IF(C1701="Beer",
SUM(LOOKUP(2,1/(SRP!$B$8:$B$10&lt;=E1701)/(SRP!$C$8:$C$10&gt;=E1701),SRP!$D$8:$D$10)*(G1701/100)*(E1701/1000)),
IF(C1701="Spirits",
SUM(LOOKUP(2,1/(SRP!$B$2:$B$7&lt;=E1701)/(SRP!$C$2:$C$7&gt;=E1701),SRP!$D$2:$D$7)*(G1701/100)*(E1701/1000)),
IF(AND(C1701="Wine",D1701="Fortified Wines"),
SUM(LOOKUP(2,1/(SRP!$B$26:$B$29&lt;=E1701)/(SRP!$C$26:$C$29&gt;=E1701),SRP!$D$26:$D$29)*(G1701/100)*(E1701/1000)),
IF(C1701="Wine",
SUM(LOOKUP(2,1/(SRP!$B$21:$B$25&lt;=E1701)/(SRP!$C$21:$C$25&gt;=E1701),SRP!$D$21:$D$25)*(G1701/100)*(E1701/1000)),
IF(AND(C1701="Ready to Drink",D1701="RTD-One Pour Cocktail&gt;7%&lt;=14.5"),
SUM(LOOKUP(2,1/(SRP!$B$16:$B$20&lt;=E1701)/(SRP!$C$16:$C$20&gt;=E1701),SRP!$D$16:$D$20)*(G1701/100)*(E1701/1000)),
IF(C1701="Ready to Drink",
SUM(LOOKUP(2,1/(SRP!$B$11:$B$15&lt;=E1701)/(SRP!$C$11:$C$15&gt;=E1701),SRP!$D$11:$D$15)*(G1701/100)*(E1701/1000)),
0)))))),2)</f>
        <v>13.3</v>
      </c>
      <c r="L1701" s="173" t="str">
        <f t="shared" si="26"/>
        <v>Spirits375</v>
      </c>
      <c r="M1701" s="154">
        <f>VLOOKUP(L1701,'Slope %'!C:D,2,0)</f>
        <v>0.1</v>
      </c>
    </row>
    <row r="1702" spans="1:13" x14ac:dyDescent="0.25">
      <c r="A1702" s="169">
        <v>30024</v>
      </c>
      <c r="B1702" s="170" t="s">
        <v>1596</v>
      </c>
      <c r="C1702" s="170" t="s">
        <v>15</v>
      </c>
      <c r="D1702" s="170" t="s">
        <v>756</v>
      </c>
      <c r="E1702" s="170">
        <v>750</v>
      </c>
      <c r="F1702" s="170">
        <v>12</v>
      </c>
      <c r="G1702" s="171">
        <v>35</v>
      </c>
      <c r="H1702" s="170" t="s">
        <v>20</v>
      </c>
      <c r="I1702" s="171">
        <v>29.99</v>
      </c>
      <c r="J1702" s="169">
        <v>1</v>
      </c>
      <c r="K1702" s="154" cm="1">
        <f t="array" ref="K1702">ROUND(
IF(C1702="Beer",
SUM(LOOKUP(2,1/(SRP!$B$8:$B$10&lt;=E1702)/(SRP!$C$8:$C$10&gt;=E1702),SRP!$D$8:$D$10)*(G1702/100)*(E1702/1000)),
IF(C1702="Spirits",
SUM(LOOKUP(2,1/(SRP!$B$2:$B$7&lt;=E1702)/(SRP!$C$2:$C$7&gt;=E1702),SRP!$D$2:$D$7)*(G1702/100)*(E1702/1000)),
IF(AND(C1702="Wine",D1702="Fortified Wines"),
SUM(LOOKUP(2,1/(SRP!$B$26:$B$29&lt;=E1702)/(SRP!$C$26:$C$29&gt;=E1702),SRP!$D$26:$D$29)*(G1702/100)*(E1702/1000)),
IF(C1702="Wine",
SUM(LOOKUP(2,1/(SRP!$B$21:$B$25&lt;=E1702)/(SRP!$C$21:$C$25&gt;=E1702),SRP!$D$21:$D$25)*(G1702/100)*(E1702/1000)),
IF(AND(C1702="Ready to Drink",D1702="RTD-One Pour Cocktail&gt;7%&lt;=14.5"),
SUM(LOOKUP(2,1/(SRP!$B$16:$B$20&lt;=E1702)/(SRP!$C$16:$C$20&gt;=E1702),SRP!$D$16:$D$20)*(G1702/100)*(E1702/1000)),
IF(C1702="Ready to Drink",
SUM(LOOKUP(2,1/(SRP!$B$11:$B$15&lt;=E1702)/(SRP!$C$11:$C$15&gt;=E1702),SRP!$D$11:$D$15)*(G1702/100)*(E1702/1000)),
0)))))),2)</f>
        <v>20.49</v>
      </c>
      <c r="L1702" s="173" t="str">
        <f t="shared" si="26"/>
        <v>Spirits750</v>
      </c>
      <c r="M1702" s="154">
        <f>VLOOKUP(L1702,'Slope %'!C:D,2,0)</f>
        <v>7.0000000000000007E-2</v>
      </c>
    </row>
    <row r="1703" spans="1:13" x14ac:dyDescent="0.25">
      <c r="A1703" s="169">
        <v>30083</v>
      </c>
      <c r="B1703" s="170" t="s">
        <v>1597</v>
      </c>
      <c r="C1703" s="170" t="s">
        <v>11</v>
      </c>
      <c r="D1703" s="170" t="s">
        <v>267</v>
      </c>
      <c r="E1703" s="170">
        <v>473</v>
      </c>
      <c r="F1703" s="170">
        <v>24</v>
      </c>
      <c r="G1703" s="171">
        <v>4.8</v>
      </c>
      <c r="H1703" s="170" t="s">
        <v>1422</v>
      </c>
      <c r="I1703" s="171">
        <v>3.69</v>
      </c>
      <c r="J1703" s="169">
        <v>1</v>
      </c>
      <c r="K1703" s="154" cm="1">
        <f t="array" ref="K1703">ROUND(
IF(C1703="Beer",
SUM(LOOKUP(2,1/(SRP!$B$8:$B$10&lt;=E1703)/(SRP!$C$8:$C$10&gt;=E1703),SRP!$D$8:$D$10)*(G1703/100)*(E1703/1000)),
IF(C1703="Spirits",
SUM(LOOKUP(2,1/(SRP!$B$2:$B$7&lt;=E1703)/(SRP!$C$2:$C$7&gt;=E1703),SRP!$D$2:$D$7)*(G1703/100)*(E1703/1000)),
IF(AND(C1703="Wine",D1703="Fortified Wines"),
SUM(LOOKUP(2,1/(SRP!$B$26:$B$29&lt;=E1703)/(SRP!$C$26:$C$29&gt;=E1703),SRP!$D$26:$D$29)*(G1703/100)*(E1703/1000)),
IF(C1703="Wine",
SUM(LOOKUP(2,1/(SRP!$B$21:$B$25&lt;=E1703)/(SRP!$C$21:$C$25&gt;=E1703),SRP!$D$21:$D$25)*(G1703/100)*(E1703/1000)),
IF(AND(C1703="Ready to Drink",D1703="RTD-One Pour Cocktail&gt;7%&lt;=14.5"),
SUM(LOOKUP(2,1/(SRP!$B$16:$B$20&lt;=E1703)/(SRP!$C$16:$C$20&gt;=E1703),SRP!$D$16:$D$20)*(G1703/100)*(E1703/1000)),
IF(C1703="Ready to Drink",
SUM(LOOKUP(2,1/(SRP!$B$11:$B$15&lt;=E1703)/(SRP!$C$11:$C$15&gt;=E1703),SRP!$D$11:$D$15)*(G1703/100)*(E1703/1000)),
0)))))),2)</f>
        <v>1.77</v>
      </c>
      <c r="L1703" s="173" t="str">
        <f t="shared" si="26"/>
        <v>Beer473</v>
      </c>
      <c r="M1703" s="154">
        <f>VLOOKUP(L1703,'Slope %'!C:D,2,0)</f>
        <v>0.12</v>
      </c>
    </row>
    <row r="1704" spans="1:13" x14ac:dyDescent="0.25">
      <c r="A1704" s="169">
        <v>30083</v>
      </c>
      <c r="B1704" s="170" t="s">
        <v>1597</v>
      </c>
      <c r="C1704" s="170" t="s">
        <v>11</v>
      </c>
      <c r="D1704" s="170" t="s">
        <v>267</v>
      </c>
      <c r="E1704" s="170">
        <v>473</v>
      </c>
      <c r="F1704" s="170">
        <v>24</v>
      </c>
      <c r="G1704" s="171">
        <v>4.8</v>
      </c>
      <c r="H1704" s="170" t="s">
        <v>1422</v>
      </c>
      <c r="I1704" s="171">
        <v>3.69</v>
      </c>
      <c r="J1704" s="169">
        <v>1</v>
      </c>
      <c r="K1704" s="154" cm="1">
        <f t="array" ref="K1704">ROUND(
IF(C1704="Beer",
SUM(LOOKUP(2,1/(SRP!$B$8:$B$10&lt;=E1704)/(SRP!$C$8:$C$10&gt;=E1704),SRP!$D$8:$D$10)*(G1704/100)*(E1704/1000)),
IF(C1704="Spirits",
SUM(LOOKUP(2,1/(SRP!$B$2:$B$7&lt;=E1704)/(SRP!$C$2:$C$7&gt;=E1704),SRP!$D$2:$D$7)*(G1704/100)*(E1704/1000)),
IF(AND(C1704="Wine",D1704="Fortified Wines"),
SUM(LOOKUP(2,1/(SRP!$B$26:$B$29&lt;=E1704)/(SRP!$C$26:$C$29&gt;=E1704),SRP!$D$26:$D$29)*(G1704/100)*(E1704/1000)),
IF(C1704="Wine",
SUM(LOOKUP(2,1/(SRP!$B$21:$B$25&lt;=E1704)/(SRP!$C$21:$C$25&gt;=E1704),SRP!$D$21:$D$25)*(G1704/100)*(E1704/1000)),
IF(AND(C1704="Ready to Drink",D1704="RTD-One Pour Cocktail&gt;7%&lt;=14.5"),
SUM(LOOKUP(2,1/(SRP!$B$16:$B$20&lt;=E1704)/(SRP!$C$16:$C$20&gt;=E1704),SRP!$D$16:$D$20)*(G1704/100)*(E1704/1000)),
IF(C1704="Ready to Drink",
SUM(LOOKUP(2,1/(SRP!$B$11:$B$15&lt;=E1704)/(SRP!$C$11:$C$15&gt;=E1704),SRP!$D$11:$D$15)*(G1704/100)*(E1704/1000)),
0)))))),2)</f>
        <v>1.77</v>
      </c>
      <c r="L1704" s="173" t="str">
        <f t="shared" si="26"/>
        <v>Beer473</v>
      </c>
      <c r="M1704" s="154">
        <f>VLOOKUP(L1704,'Slope %'!C:D,2,0)</f>
        <v>0.12</v>
      </c>
    </row>
    <row r="1705" spans="1:13" x14ac:dyDescent="0.25">
      <c r="A1705" s="169">
        <v>30128</v>
      </c>
      <c r="B1705" s="170" t="s">
        <v>1598</v>
      </c>
      <c r="C1705" s="170" t="s">
        <v>11</v>
      </c>
      <c r="D1705" s="170" t="s">
        <v>303</v>
      </c>
      <c r="E1705" s="170">
        <v>473</v>
      </c>
      <c r="F1705" s="170">
        <v>24</v>
      </c>
      <c r="G1705" s="171">
        <v>6</v>
      </c>
      <c r="H1705" s="170" t="s">
        <v>1422</v>
      </c>
      <c r="I1705" s="171">
        <v>4.29</v>
      </c>
      <c r="J1705" s="169">
        <v>1</v>
      </c>
      <c r="K1705" s="154" cm="1">
        <f t="array" ref="K1705">ROUND(
IF(C1705="Beer",
SUM(LOOKUP(2,1/(SRP!$B$8:$B$10&lt;=E1705)/(SRP!$C$8:$C$10&gt;=E1705),SRP!$D$8:$D$10)*(G1705/100)*(E1705/1000)),
IF(C1705="Spirits",
SUM(LOOKUP(2,1/(SRP!$B$2:$B$7&lt;=E1705)/(SRP!$C$2:$C$7&gt;=E1705),SRP!$D$2:$D$7)*(G1705/100)*(E1705/1000)),
IF(AND(C1705="Wine",D1705="Fortified Wines"),
SUM(LOOKUP(2,1/(SRP!$B$26:$B$29&lt;=E1705)/(SRP!$C$26:$C$29&gt;=E1705),SRP!$D$26:$D$29)*(G1705/100)*(E1705/1000)),
IF(C1705="Wine",
SUM(LOOKUP(2,1/(SRP!$B$21:$B$25&lt;=E1705)/(SRP!$C$21:$C$25&gt;=E1705),SRP!$D$21:$D$25)*(G1705/100)*(E1705/1000)),
IF(AND(C1705="Ready to Drink",D1705="RTD-One Pour Cocktail&gt;7%&lt;=14.5"),
SUM(LOOKUP(2,1/(SRP!$B$16:$B$20&lt;=E1705)/(SRP!$C$16:$C$20&gt;=E1705),SRP!$D$16:$D$20)*(G1705/100)*(E1705/1000)),
IF(C1705="Ready to Drink",
SUM(LOOKUP(2,1/(SRP!$B$11:$B$15&lt;=E1705)/(SRP!$C$11:$C$15&gt;=E1705),SRP!$D$11:$D$15)*(G1705/100)*(E1705/1000)),
0)))))),2)</f>
        <v>2.2200000000000002</v>
      </c>
      <c r="L1705" s="173" t="str">
        <f t="shared" si="26"/>
        <v>Beer473</v>
      </c>
      <c r="M1705" s="154">
        <f>VLOOKUP(L1705,'Slope %'!C:D,2,0)</f>
        <v>0.12</v>
      </c>
    </row>
    <row r="1706" spans="1:13" x14ac:dyDescent="0.25">
      <c r="A1706" s="169">
        <v>30128</v>
      </c>
      <c r="B1706" s="170" t="s">
        <v>1598</v>
      </c>
      <c r="C1706" s="170" t="s">
        <v>11</v>
      </c>
      <c r="D1706" s="170" t="s">
        <v>303</v>
      </c>
      <c r="E1706" s="170">
        <v>473</v>
      </c>
      <c r="F1706" s="170">
        <v>24</v>
      </c>
      <c r="G1706" s="171">
        <v>6</v>
      </c>
      <c r="H1706" s="170" t="s">
        <v>1422</v>
      </c>
      <c r="I1706" s="171">
        <v>4.29</v>
      </c>
      <c r="J1706" s="169">
        <v>1</v>
      </c>
      <c r="K1706" s="154" cm="1">
        <f t="array" ref="K1706">ROUND(
IF(C1706="Beer",
SUM(LOOKUP(2,1/(SRP!$B$8:$B$10&lt;=E1706)/(SRP!$C$8:$C$10&gt;=E1706),SRP!$D$8:$D$10)*(G1706/100)*(E1706/1000)),
IF(C1706="Spirits",
SUM(LOOKUP(2,1/(SRP!$B$2:$B$7&lt;=E1706)/(SRP!$C$2:$C$7&gt;=E1706),SRP!$D$2:$D$7)*(G1706/100)*(E1706/1000)),
IF(AND(C1706="Wine",D1706="Fortified Wines"),
SUM(LOOKUP(2,1/(SRP!$B$26:$B$29&lt;=E1706)/(SRP!$C$26:$C$29&gt;=E1706),SRP!$D$26:$D$29)*(G1706/100)*(E1706/1000)),
IF(C1706="Wine",
SUM(LOOKUP(2,1/(SRP!$B$21:$B$25&lt;=E1706)/(SRP!$C$21:$C$25&gt;=E1706),SRP!$D$21:$D$25)*(G1706/100)*(E1706/1000)),
IF(AND(C1706="Ready to Drink",D1706="RTD-One Pour Cocktail&gt;7%&lt;=14.5"),
SUM(LOOKUP(2,1/(SRP!$B$16:$B$20&lt;=E1706)/(SRP!$C$16:$C$20&gt;=E1706),SRP!$D$16:$D$20)*(G1706/100)*(E1706/1000)),
IF(C1706="Ready to Drink",
SUM(LOOKUP(2,1/(SRP!$B$11:$B$15&lt;=E1706)/(SRP!$C$11:$C$15&gt;=E1706),SRP!$D$11:$D$15)*(G1706/100)*(E1706/1000)),
0)))))),2)</f>
        <v>2.2200000000000002</v>
      </c>
      <c r="L1706" s="173" t="str">
        <f t="shared" si="26"/>
        <v>Beer473</v>
      </c>
      <c r="M1706" s="154">
        <f>VLOOKUP(L1706,'Slope %'!C:D,2,0)</f>
        <v>0.12</v>
      </c>
    </row>
    <row r="1707" spans="1:13" x14ac:dyDescent="0.25">
      <c r="A1707" s="169">
        <v>30141</v>
      </c>
      <c r="B1707" s="170" t="s">
        <v>1599</v>
      </c>
      <c r="C1707" s="170" t="s">
        <v>11</v>
      </c>
      <c r="D1707" s="170" t="s">
        <v>211</v>
      </c>
      <c r="E1707" s="170">
        <v>473</v>
      </c>
      <c r="F1707" s="170">
        <v>24</v>
      </c>
      <c r="G1707" s="171">
        <v>3.9</v>
      </c>
      <c r="H1707" s="170" t="s">
        <v>1053</v>
      </c>
      <c r="I1707" s="171">
        <v>3.49</v>
      </c>
      <c r="J1707" s="169">
        <v>1</v>
      </c>
      <c r="K1707" s="154" cm="1">
        <f t="array" ref="K1707">ROUND(
IF(C1707="Beer",
SUM(LOOKUP(2,1/(SRP!$B$8:$B$10&lt;=E1707)/(SRP!$C$8:$C$10&gt;=E1707),SRP!$D$8:$D$10)*(G1707/100)*(E1707/1000)),
IF(C1707="Spirits",
SUM(LOOKUP(2,1/(SRP!$B$2:$B$7&lt;=E1707)/(SRP!$C$2:$C$7&gt;=E1707),SRP!$D$2:$D$7)*(G1707/100)*(E1707/1000)),
IF(AND(C1707="Wine",D1707="Fortified Wines"),
SUM(LOOKUP(2,1/(SRP!$B$26:$B$29&lt;=E1707)/(SRP!$C$26:$C$29&gt;=E1707),SRP!$D$26:$D$29)*(G1707/100)*(E1707/1000)),
IF(C1707="Wine",
SUM(LOOKUP(2,1/(SRP!$B$21:$B$25&lt;=E1707)/(SRP!$C$21:$C$25&gt;=E1707),SRP!$D$21:$D$25)*(G1707/100)*(E1707/1000)),
IF(AND(C1707="Ready to Drink",D1707="RTD-One Pour Cocktail&gt;7%&lt;=14.5"),
SUM(LOOKUP(2,1/(SRP!$B$16:$B$20&lt;=E1707)/(SRP!$C$16:$C$20&gt;=E1707),SRP!$D$16:$D$20)*(G1707/100)*(E1707/1000)),
IF(C1707="Ready to Drink",
SUM(LOOKUP(2,1/(SRP!$B$11:$B$15&lt;=E1707)/(SRP!$C$11:$C$15&gt;=E1707),SRP!$D$11:$D$15)*(G1707/100)*(E1707/1000)),
0)))))),2)</f>
        <v>1.44</v>
      </c>
      <c r="L1707" s="173" t="str">
        <f t="shared" si="26"/>
        <v>Beer473</v>
      </c>
      <c r="M1707" s="154">
        <f>VLOOKUP(L1707,'Slope %'!C:D,2,0)</f>
        <v>0.12</v>
      </c>
    </row>
    <row r="1708" spans="1:13" x14ac:dyDescent="0.25">
      <c r="A1708" s="169">
        <v>30141</v>
      </c>
      <c r="B1708" s="170" t="s">
        <v>1599</v>
      </c>
      <c r="C1708" s="170" t="s">
        <v>11</v>
      </c>
      <c r="D1708" s="170" t="s">
        <v>211</v>
      </c>
      <c r="E1708" s="170">
        <v>473</v>
      </c>
      <c r="F1708" s="170">
        <v>24</v>
      </c>
      <c r="G1708" s="171">
        <v>3.9</v>
      </c>
      <c r="H1708" s="170" t="s">
        <v>1053</v>
      </c>
      <c r="I1708" s="171">
        <v>3.49</v>
      </c>
      <c r="J1708" s="169">
        <v>1</v>
      </c>
      <c r="K1708" s="154" cm="1">
        <f t="array" ref="K1708">ROUND(
IF(C1708="Beer",
SUM(LOOKUP(2,1/(SRP!$B$8:$B$10&lt;=E1708)/(SRP!$C$8:$C$10&gt;=E1708),SRP!$D$8:$D$10)*(G1708/100)*(E1708/1000)),
IF(C1708="Spirits",
SUM(LOOKUP(2,1/(SRP!$B$2:$B$7&lt;=E1708)/(SRP!$C$2:$C$7&gt;=E1708),SRP!$D$2:$D$7)*(G1708/100)*(E1708/1000)),
IF(AND(C1708="Wine",D1708="Fortified Wines"),
SUM(LOOKUP(2,1/(SRP!$B$26:$B$29&lt;=E1708)/(SRP!$C$26:$C$29&gt;=E1708),SRP!$D$26:$D$29)*(G1708/100)*(E1708/1000)),
IF(C1708="Wine",
SUM(LOOKUP(2,1/(SRP!$B$21:$B$25&lt;=E1708)/(SRP!$C$21:$C$25&gt;=E1708),SRP!$D$21:$D$25)*(G1708/100)*(E1708/1000)),
IF(AND(C1708="Ready to Drink",D1708="RTD-One Pour Cocktail&gt;7%&lt;=14.5"),
SUM(LOOKUP(2,1/(SRP!$B$16:$B$20&lt;=E1708)/(SRP!$C$16:$C$20&gt;=E1708),SRP!$D$16:$D$20)*(G1708/100)*(E1708/1000)),
IF(C1708="Ready to Drink",
SUM(LOOKUP(2,1/(SRP!$B$11:$B$15&lt;=E1708)/(SRP!$C$11:$C$15&gt;=E1708),SRP!$D$11:$D$15)*(G1708/100)*(E1708/1000)),
0)))))),2)</f>
        <v>1.44</v>
      </c>
      <c r="L1708" s="173" t="str">
        <f t="shared" si="26"/>
        <v>Beer473</v>
      </c>
      <c r="M1708" s="154">
        <f>VLOOKUP(L1708,'Slope %'!C:D,2,0)</f>
        <v>0.12</v>
      </c>
    </row>
    <row r="1709" spans="1:13" x14ac:dyDescent="0.25">
      <c r="A1709" s="169">
        <v>30152</v>
      </c>
      <c r="B1709" s="170" t="s">
        <v>1600</v>
      </c>
      <c r="C1709" s="170" t="s">
        <v>24</v>
      </c>
      <c r="D1709" s="170" t="s">
        <v>58</v>
      </c>
      <c r="E1709" s="170">
        <v>750</v>
      </c>
      <c r="F1709" s="170">
        <v>12</v>
      </c>
      <c r="G1709" s="171">
        <v>12.5</v>
      </c>
      <c r="H1709" s="170" t="s">
        <v>128</v>
      </c>
      <c r="I1709" s="171">
        <v>21.99</v>
      </c>
      <c r="J1709" s="169">
        <v>1</v>
      </c>
      <c r="K1709" s="154" cm="1">
        <f t="array" ref="K1709">ROUND(
IF(C1709="Beer",
SUM(LOOKUP(2,1/(SRP!$B$8:$B$10&lt;=E1709)/(SRP!$C$8:$C$10&gt;=E1709),SRP!$D$8:$D$10)*(G1709/100)*(E1709/1000)),
IF(C1709="Spirits",
SUM(LOOKUP(2,1/(SRP!$B$2:$B$7&lt;=E1709)/(SRP!$C$2:$C$7&gt;=E1709),SRP!$D$2:$D$7)*(G1709/100)*(E1709/1000)),
IF(AND(C1709="Wine",D1709="Fortified Wines"),
SUM(LOOKUP(2,1/(SRP!$B$26:$B$29&lt;=E1709)/(SRP!$C$26:$C$29&gt;=E1709),SRP!$D$26:$D$29)*(G1709/100)*(E1709/1000)),
IF(C1709="Wine",
SUM(LOOKUP(2,1/(SRP!$B$21:$B$25&lt;=E1709)/(SRP!$C$21:$C$25&gt;=E1709),SRP!$D$21:$D$25)*(G1709/100)*(E1709/1000)),
IF(AND(C1709="Ready to Drink",D1709="RTD-One Pour Cocktail&gt;7%&lt;=14.5"),
SUM(LOOKUP(2,1/(SRP!$B$16:$B$20&lt;=E1709)/(SRP!$C$16:$C$20&gt;=E1709),SRP!$D$16:$D$20)*(G1709/100)*(E1709/1000)),
IF(C1709="Ready to Drink",
SUM(LOOKUP(2,1/(SRP!$B$11:$B$15&lt;=E1709)/(SRP!$C$11:$C$15&gt;=E1709),SRP!$D$11:$D$15)*(G1709/100)*(E1709/1000)),
0)))))),2)</f>
        <v>7.32</v>
      </c>
      <c r="L1709" s="173" t="str">
        <f t="shared" si="26"/>
        <v>Wine750</v>
      </c>
      <c r="M1709" s="154">
        <f>VLOOKUP(L1709,'Slope %'!C:D,2,0)</f>
        <v>0.1</v>
      </c>
    </row>
    <row r="1710" spans="1:13" x14ac:dyDescent="0.25">
      <c r="A1710" s="169">
        <v>30162</v>
      </c>
      <c r="B1710" s="170" t="s">
        <v>1601</v>
      </c>
      <c r="C1710" s="170" t="s">
        <v>11</v>
      </c>
      <c r="D1710" s="170" t="s">
        <v>474</v>
      </c>
      <c r="E1710" s="170">
        <v>473</v>
      </c>
      <c r="F1710" s="170">
        <v>24</v>
      </c>
      <c r="G1710" s="171">
        <v>4.5</v>
      </c>
      <c r="H1710" s="170" t="s">
        <v>1422</v>
      </c>
      <c r="I1710" s="171">
        <v>4.29</v>
      </c>
      <c r="J1710" s="169">
        <v>1</v>
      </c>
      <c r="K1710" s="154" cm="1">
        <f t="array" ref="K1710">ROUND(
IF(C1710="Beer",
SUM(LOOKUP(2,1/(SRP!$B$8:$B$10&lt;=E1710)/(SRP!$C$8:$C$10&gt;=E1710),SRP!$D$8:$D$10)*(G1710/100)*(E1710/1000)),
IF(C1710="Spirits",
SUM(LOOKUP(2,1/(SRP!$B$2:$B$7&lt;=E1710)/(SRP!$C$2:$C$7&gt;=E1710),SRP!$D$2:$D$7)*(G1710/100)*(E1710/1000)),
IF(AND(C1710="Wine",D1710="Fortified Wines"),
SUM(LOOKUP(2,1/(SRP!$B$26:$B$29&lt;=E1710)/(SRP!$C$26:$C$29&gt;=E1710),SRP!$D$26:$D$29)*(G1710/100)*(E1710/1000)),
IF(C1710="Wine",
SUM(LOOKUP(2,1/(SRP!$B$21:$B$25&lt;=E1710)/(SRP!$C$21:$C$25&gt;=E1710),SRP!$D$21:$D$25)*(G1710/100)*(E1710/1000)),
IF(AND(C1710="Ready to Drink",D1710="RTD-One Pour Cocktail&gt;7%&lt;=14.5"),
SUM(LOOKUP(2,1/(SRP!$B$16:$B$20&lt;=E1710)/(SRP!$C$16:$C$20&gt;=E1710),SRP!$D$16:$D$20)*(G1710/100)*(E1710/1000)),
IF(C1710="Ready to Drink",
SUM(LOOKUP(2,1/(SRP!$B$11:$B$15&lt;=E1710)/(SRP!$C$11:$C$15&gt;=E1710),SRP!$D$11:$D$15)*(G1710/100)*(E1710/1000)),
0)))))),2)</f>
        <v>1.66</v>
      </c>
      <c r="L1710" s="173" t="str">
        <f t="shared" si="26"/>
        <v>Beer473</v>
      </c>
      <c r="M1710" s="154">
        <f>VLOOKUP(L1710,'Slope %'!C:D,2,0)</f>
        <v>0.12</v>
      </c>
    </row>
    <row r="1711" spans="1:13" x14ac:dyDescent="0.25">
      <c r="A1711" s="169">
        <v>30162</v>
      </c>
      <c r="B1711" s="170" t="s">
        <v>1601</v>
      </c>
      <c r="C1711" s="170" t="s">
        <v>11</v>
      </c>
      <c r="D1711" s="170" t="s">
        <v>474</v>
      </c>
      <c r="E1711" s="170">
        <v>473</v>
      </c>
      <c r="F1711" s="170">
        <v>24</v>
      </c>
      <c r="G1711" s="171">
        <v>4.5</v>
      </c>
      <c r="H1711" s="170" t="s">
        <v>1422</v>
      </c>
      <c r="I1711" s="171">
        <v>4.29</v>
      </c>
      <c r="J1711" s="169">
        <v>1</v>
      </c>
      <c r="K1711" s="154" cm="1">
        <f t="array" ref="K1711">ROUND(
IF(C1711="Beer",
SUM(LOOKUP(2,1/(SRP!$B$8:$B$10&lt;=E1711)/(SRP!$C$8:$C$10&gt;=E1711),SRP!$D$8:$D$10)*(G1711/100)*(E1711/1000)),
IF(C1711="Spirits",
SUM(LOOKUP(2,1/(SRP!$B$2:$B$7&lt;=E1711)/(SRP!$C$2:$C$7&gt;=E1711),SRP!$D$2:$D$7)*(G1711/100)*(E1711/1000)),
IF(AND(C1711="Wine",D1711="Fortified Wines"),
SUM(LOOKUP(2,1/(SRP!$B$26:$B$29&lt;=E1711)/(SRP!$C$26:$C$29&gt;=E1711),SRP!$D$26:$D$29)*(G1711/100)*(E1711/1000)),
IF(C1711="Wine",
SUM(LOOKUP(2,1/(SRP!$B$21:$B$25&lt;=E1711)/(SRP!$C$21:$C$25&gt;=E1711),SRP!$D$21:$D$25)*(G1711/100)*(E1711/1000)),
IF(AND(C1711="Ready to Drink",D1711="RTD-One Pour Cocktail&gt;7%&lt;=14.5"),
SUM(LOOKUP(2,1/(SRP!$B$16:$B$20&lt;=E1711)/(SRP!$C$16:$C$20&gt;=E1711),SRP!$D$16:$D$20)*(G1711/100)*(E1711/1000)),
IF(C1711="Ready to Drink",
SUM(LOOKUP(2,1/(SRP!$B$11:$B$15&lt;=E1711)/(SRP!$C$11:$C$15&gt;=E1711),SRP!$D$11:$D$15)*(G1711/100)*(E1711/1000)),
0)))))),2)</f>
        <v>1.66</v>
      </c>
      <c r="L1711" s="173" t="str">
        <f t="shared" si="26"/>
        <v>Beer473</v>
      </c>
      <c r="M1711" s="154">
        <f>VLOOKUP(L1711,'Slope %'!C:D,2,0)</f>
        <v>0.12</v>
      </c>
    </row>
    <row r="1712" spans="1:13" x14ac:dyDescent="0.25">
      <c r="A1712" s="169">
        <v>30192</v>
      </c>
      <c r="B1712" s="170" t="s">
        <v>1602</v>
      </c>
      <c r="C1712" s="170" t="s">
        <v>11</v>
      </c>
      <c r="D1712" s="170" t="s">
        <v>12</v>
      </c>
      <c r="E1712" s="170">
        <v>500</v>
      </c>
      <c r="F1712" s="170">
        <v>24</v>
      </c>
      <c r="G1712" s="171">
        <v>5</v>
      </c>
      <c r="H1712" s="170" t="s">
        <v>274</v>
      </c>
      <c r="I1712" s="171">
        <v>3.69</v>
      </c>
      <c r="J1712" s="169">
        <v>1</v>
      </c>
      <c r="K1712" s="154" cm="1">
        <f t="array" ref="K1712">ROUND(
IF(C1712="Beer",
SUM(LOOKUP(2,1/(SRP!$B$8:$B$10&lt;=E1712)/(SRP!$C$8:$C$10&gt;=E1712),SRP!$D$8:$D$10)*(G1712/100)*(E1712/1000)),
IF(C1712="Spirits",
SUM(LOOKUP(2,1/(SRP!$B$2:$B$7&lt;=E1712)/(SRP!$C$2:$C$7&gt;=E1712),SRP!$D$2:$D$7)*(G1712/100)*(E1712/1000)),
IF(AND(C1712="Wine",D1712="Fortified Wines"),
SUM(LOOKUP(2,1/(SRP!$B$26:$B$29&lt;=E1712)/(SRP!$C$26:$C$29&gt;=E1712),SRP!$D$26:$D$29)*(G1712/100)*(E1712/1000)),
IF(C1712="Wine",
SUM(LOOKUP(2,1/(SRP!$B$21:$B$25&lt;=E1712)/(SRP!$C$21:$C$25&gt;=E1712),SRP!$D$21:$D$25)*(G1712/100)*(E1712/1000)),
IF(AND(C1712="Ready to Drink",D1712="RTD-One Pour Cocktail&gt;7%&lt;=14.5"),
SUM(LOOKUP(2,1/(SRP!$B$16:$B$20&lt;=E1712)/(SRP!$C$16:$C$20&gt;=E1712),SRP!$D$16:$D$20)*(G1712/100)*(E1712/1000)),
IF(C1712="Ready to Drink",
SUM(LOOKUP(2,1/(SRP!$B$11:$B$15&lt;=E1712)/(SRP!$C$11:$C$15&gt;=E1712),SRP!$D$11:$D$15)*(G1712/100)*(E1712/1000)),
0)))))),2)</f>
        <v>1.95</v>
      </c>
      <c r="L1712" s="173" t="str">
        <f t="shared" si="26"/>
        <v>Beer500</v>
      </c>
      <c r="M1712" s="154">
        <f>VLOOKUP(L1712,'Slope %'!C:D,2,0)</f>
        <v>0.12</v>
      </c>
    </row>
    <row r="1713" spans="1:13" x14ac:dyDescent="0.25">
      <c r="A1713" s="169">
        <v>30207</v>
      </c>
      <c r="B1713" s="170" t="s">
        <v>1603</v>
      </c>
      <c r="C1713" s="170" t="s">
        <v>15</v>
      </c>
      <c r="D1713" s="170" t="s">
        <v>336</v>
      </c>
      <c r="E1713" s="170">
        <v>750</v>
      </c>
      <c r="F1713" s="170">
        <v>12</v>
      </c>
      <c r="G1713" s="171">
        <v>16</v>
      </c>
      <c r="H1713" s="170" t="s">
        <v>43</v>
      </c>
      <c r="I1713" s="171">
        <v>35.49</v>
      </c>
      <c r="J1713" s="169">
        <v>1</v>
      </c>
      <c r="K1713" s="154" cm="1">
        <f t="array" ref="K1713">ROUND(
IF(C1713="Beer",
SUM(LOOKUP(2,1/(SRP!$B$8:$B$10&lt;=E1713)/(SRP!$C$8:$C$10&gt;=E1713),SRP!$D$8:$D$10)*(G1713/100)*(E1713/1000)),
IF(C1713="Spirits",
SUM(LOOKUP(2,1/(SRP!$B$2:$B$7&lt;=E1713)/(SRP!$C$2:$C$7&gt;=E1713),SRP!$D$2:$D$7)*(G1713/100)*(E1713/1000)),
IF(AND(C1713="Wine",D1713="Fortified Wines"),
SUM(LOOKUP(2,1/(SRP!$B$26:$B$29&lt;=E1713)/(SRP!$C$26:$C$29&gt;=E1713),SRP!$D$26:$D$29)*(G1713/100)*(E1713/1000)),
IF(C1713="Wine",
SUM(LOOKUP(2,1/(SRP!$B$21:$B$25&lt;=E1713)/(SRP!$C$21:$C$25&gt;=E1713),SRP!$D$21:$D$25)*(G1713/100)*(E1713/1000)),
IF(AND(C1713="Ready to Drink",D1713="RTD-One Pour Cocktail&gt;7%&lt;=14.5"),
SUM(LOOKUP(2,1/(SRP!$B$16:$B$20&lt;=E1713)/(SRP!$C$16:$C$20&gt;=E1713),SRP!$D$16:$D$20)*(G1713/100)*(E1713/1000)),
IF(C1713="Ready to Drink",
SUM(LOOKUP(2,1/(SRP!$B$11:$B$15&lt;=E1713)/(SRP!$C$11:$C$15&gt;=E1713),SRP!$D$11:$D$15)*(G1713/100)*(E1713/1000)),
0)))))),2)</f>
        <v>9.3699999999999992</v>
      </c>
      <c r="L1713" s="173" t="str">
        <f t="shared" si="26"/>
        <v>Spirits750</v>
      </c>
      <c r="M1713" s="154">
        <f>VLOOKUP(L1713,'Slope %'!C:D,2,0)</f>
        <v>7.0000000000000007E-2</v>
      </c>
    </row>
    <row r="1714" spans="1:13" x14ac:dyDescent="0.25">
      <c r="A1714" s="169">
        <v>30210</v>
      </c>
      <c r="B1714" s="170" t="s">
        <v>1603</v>
      </c>
      <c r="C1714" s="170" t="s">
        <v>15</v>
      </c>
      <c r="D1714" s="170" t="s">
        <v>336</v>
      </c>
      <c r="E1714" s="170">
        <v>1140</v>
      </c>
      <c r="F1714" s="170">
        <v>6</v>
      </c>
      <c r="G1714" s="171">
        <v>16</v>
      </c>
      <c r="H1714" s="170" t="s">
        <v>43</v>
      </c>
      <c r="I1714" s="171">
        <v>45.99</v>
      </c>
      <c r="J1714" s="169">
        <v>1</v>
      </c>
      <c r="K1714" s="154" cm="1">
        <f t="array" ref="K1714">ROUND(
IF(C1714="Beer",
SUM(LOOKUP(2,1/(SRP!$B$8:$B$10&lt;=E1714)/(SRP!$C$8:$C$10&gt;=E1714),SRP!$D$8:$D$10)*(G1714/100)*(E1714/1000)),
IF(C1714="Spirits",
SUM(LOOKUP(2,1/(SRP!$B$2:$B$7&lt;=E1714)/(SRP!$C$2:$C$7&gt;=E1714),SRP!$D$2:$D$7)*(G1714/100)*(E1714/1000)),
IF(AND(C1714="Wine",D1714="Fortified Wines"),
SUM(LOOKUP(2,1/(SRP!$B$26:$B$29&lt;=E1714)/(SRP!$C$26:$C$29&gt;=E1714),SRP!$D$26:$D$29)*(G1714/100)*(E1714/1000)),
IF(C1714="Wine",
SUM(LOOKUP(2,1/(SRP!$B$21:$B$25&lt;=E1714)/(SRP!$C$21:$C$25&gt;=E1714),SRP!$D$21:$D$25)*(G1714/100)*(E1714/1000)),
IF(AND(C1714="Ready to Drink",D1714="RTD-One Pour Cocktail&gt;7%&lt;=14.5"),
SUM(LOOKUP(2,1/(SRP!$B$16:$B$20&lt;=E1714)/(SRP!$C$16:$C$20&gt;=E1714),SRP!$D$16:$D$20)*(G1714/100)*(E1714/1000)),
IF(C1714="Ready to Drink",
SUM(LOOKUP(2,1/(SRP!$B$11:$B$15&lt;=E1714)/(SRP!$C$11:$C$15&gt;=E1714),SRP!$D$11:$D$15)*(G1714/100)*(E1714/1000)),
0)))))),2)</f>
        <v>14.24</v>
      </c>
      <c r="L1714" s="173" t="str">
        <f t="shared" si="26"/>
        <v>Spirits1140</v>
      </c>
      <c r="M1714" s="154">
        <f>VLOOKUP(L1714,'Slope %'!C:D,2,0)</f>
        <v>0.05</v>
      </c>
    </row>
    <row r="1715" spans="1:13" x14ac:dyDescent="0.25">
      <c r="A1715" s="169">
        <v>30212</v>
      </c>
      <c r="B1715" s="170" t="s">
        <v>1452</v>
      </c>
      <c r="C1715" s="170" t="s">
        <v>15</v>
      </c>
      <c r="D1715" s="170" t="s">
        <v>252</v>
      </c>
      <c r="E1715" s="170">
        <v>375</v>
      </c>
      <c r="F1715" s="170">
        <v>12</v>
      </c>
      <c r="G1715" s="171">
        <v>35</v>
      </c>
      <c r="H1715" s="170" t="s">
        <v>1173</v>
      </c>
      <c r="I1715" s="171">
        <v>20.49</v>
      </c>
      <c r="J1715" s="169">
        <v>1</v>
      </c>
      <c r="K1715" s="154" cm="1">
        <f t="array" ref="K1715">ROUND(
IF(C1715="Beer",
SUM(LOOKUP(2,1/(SRP!$B$8:$B$10&lt;=E1715)/(SRP!$C$8:$C$10&gt;=E1715),SRP!$D$8:$D$10)*(G1715/100)*(E1715/1000)),
IF(C1715="Spirits",
SUM(LOOKUP(2,1/(SRP!$B$2:$B$7&lt;=E1715)/(SRP!$C$2:$C$7&gt;=E1715),SRP!$D$2:$D$7)*(G1715/100)*(E1715/1000)),
IF(AND(C1715="Wine",D1715="Fortified Wines"),
SUM(LOOKUP(2,1/(SRP!$B$26:$B$29&lt;=E1715)/(SRP!$C$26:$C$29&gt;=E1715),SRP!$D$26:$D$29)*(G1715/100)*(E1715/1000)),
IF(C1715="Wine",
SUM(LOOKUP(2,1/(SRP!$B$21:$B$25&lt;=E1715)/(SRP!$C$21:$C$25&gt;=E1715),SRP!$D$21:$D$25)*(G1715/100)*(E1715/1000)),
IF(AND(C1715="Ready to Drink",D1715="RTD-One Pour Cocktail&gt;7%&lt;=14.5"),
SUM(LOOKUP(2,1/(SRP!$B$16:$B$20&lt;=E1715)/(SRP!$C$16:$C$20&gt;=E1715),SRP!$D$16:$D$20)*(G1715/100)*(E1715/1000)),
IF(C1715="Ready to Drink",
SUM(LOOKUP(2,1/(SRP!$B$11:$B$15&lt;=E1715)/(SRP!$C$11:$C$15&gt;=E1715),SRP!$D$11:$D$15)*(G1715/100)*(E1715/1000)),
0)))))),2)</f>
        <v>11.64</v>
      </c>
      <c r="L1715" s="173" t="str">
        <f t="shared" si="26"/>
        <v>Spirits375</v>
      </c>
      <c r="M1715" s="154">
        <f>VLOOKUP(L1715,'Slope %'!C:D,2,0)</f>
        <v>0.1</v>
      </c>
    </row>
    <row r="1716" spans="1:13" x14ac:dyDescent="0.25">
      <c r="A1716" s="169">
        <v>30225</v>
      </c>
      <c r="B1716" s="170" t="s">
        <v>1604</v>
      </c>
      <c r="C1716" s="170" t="s">
        <v>24</v>
      </c>
      <c r="D1716" s="170" t="s">
        <v>68</v>
      </c>
      <c r="E1716" s="170">
        <v>1500</v>
      </c>
      <c r="F1716" s="170">
        <v>6</v>
      </c>
      <c r="G1716" s="171">
        <v>13.5</v>
      </c>
      <c r="H1716" s="170" t="s">
        <v>222</v>
      </c>
      <c r="I1716" s="171">
        <v>19.989999999999998</v>
      </c>
      <c r="J1716" s="169">
        <v>1</v>
      </c>
      <c r="K1716" s="154" cm="1">
        <f t="array" ref="K1716">ROUND(
IF(C1716="Beer",
SUM(LOOKUP(2,1/(SRP!$B$8:$B$10&lt;=E1716)/(SRP!$C$8:$C$10&gt;=E1716),SRP!$D$8:$D$10)*(G1716/100)*(E1716/1000)),
IF(C1716="Spirits",
SUM(LOOKUP(2,1/(SRP!$B$2:$B$7&lt;=E1716)/(SRP!$C$2:$C$7&gt;=E1716),SRP!$D$2:$D$7)*(G1716/100)*(E1716/1000)),
IF(AND(C1716="Wine",D1716="Fortified Wines"),
SUM(LOOKUP(2,1/(SRP!$B$26:$B$29&lt;=E1716)/(SRP!$C$26:$C$29&gt;=E1716),SRP!$D$26:$D$29)*(G1716/100)*(E1716/1000)),
IF(C1716="Wine",
SUM(LOOKUP(2,1/(SRP!$B$21:$B$25&lt;=E1716)/(SRP!$C$21:$C$25&gt;=E1716),SRP!$D$21:$D$25)*(G1716/100)*(E1716/1000)),
IF(AND(C1716="Ready to Drink",D1716="RTD-One Pour Cocktail&gt;7%&lt;=14.5"),
SUM(LOOKUP(2,1/(SRP!$B$16:$B$20&lt;=E1716)/(SRP!$C$16:$C$20&gt;=E1716),SRP!$D$16:$D$20)*(G1716/100)*(E1716/1000)),
IF(C1716="Ready to Drink",
SUM(LOOKUP(2,1/(SRP!$B$11:$B$15&lt;=E1716)/(SRP!$C$11:$C$15&gt;=E1716),SRP!$D$11:$D$15)*(G1716/100)*(E1716/1000)),
0)))))),2)</f>
        <v>15.81</v>
      </c>
      <c r="L1716" s="173" t="str">
        <f t="shared" si="26"/>
        <v>Wine1500</v>
      </c>
      <c r="M1716" s="154">
        <f>VLOOKUP(L1716,'Slope %'!C:D,2,0)</f>
        <v>7.0000000000000007E-2</v>
      </c>
    </row>
    <row r="1717" spans="1:13" x14ac:dyDescent="0.25">
      <c r="A1717" s="169">
        <v>30251</v>
      </c>
      <c r="B1717" s="170" t="s">
        <v>1605</v>
      </c>
      <c r="C1717" s="170" t="s">
        <v>11</v>
      </c>
      <c r="D1717" s="170" t="s">
        <v>12</v>
      </c>
      <c r="E1717" s="170">
        <v>473</v>
      </c>
      <c r="F1717" s="170">
        <v>12</v>
      </c>
      <c r="G1717" s="171">
        <v>5</v>
      </c>
      <c r="H1717" s="170" t="s">
        <v>13</v>
      </c>
      <c r="I1717" s="171">
        <v>3.79</v>
      </c>
      <c r="J1717" s="169">
        <v>1</v>
      </c>
      <c r="K1717" s="154" cm="1">
        <f t="array" ref="K1717">ROUND(
IF(C1717="Beer",
SUM(LOOKUP(2,1/(SRP!$B$8:$B$10&lt;=E1717)/(SRP!$C$8:$C$10&gt;=E1717),SRP!$D$8:$D$10)*(G1717/100)*(E1717/1000)),
IF(C1717="Spirits",
SUM(LOOKUP(2,1/(SRP!$B$2:$B$7&lt;=E1717)/(SRP!$C$2:$C$7&gt;=E1717),SRP!$D$2:$D$7)*(G1717/100)*(E1717/1000)),
IF(AND(C1717="Wine",D1717="Fortified Wines"),
SUM(LOOKUP(2,1/(SRP!$B$26:$B$29&lt;=E1717)/(SRP!$C$26:$C$29&gt;=E1717),SRP!$D$26:$D$29)*(G1717/100)*(E1717/1000)),
IF(C1717="Wine",
SUM(LOOKUP(2,1/(SRP!$B$21:$B$25&lt;=E1717)/(SRP!$C$21:$C$25&gt;=E1717),SRP!$D$21:$D$25)*(G1717/100)*(E1717/1000)),
IF(AND(C1717="Ready to Drink",D1717="RTD-One Pour Cocktail&gt;7%&lt;=14.5"),
SUM(LOOKUP(2,1/(SRP!$B$16:$B$20&lt;=E1717)/(SRP!$C$16:$C$20&gt;=E1717),SRP!$D$16:$D$20)*(G1717/100)*(E1717/1000)),
IF(C1717="Ready to Drink",
SUM(LOOKUP(2,1/(SRP!$B$11:$B$15&lt;=E1717)/(SRP!$C$11:$C$15&gt;=E1717),SRP!$D$11:$D$15)*(G1717/100)*(E1717/1000)),
0)))))),2)</f>
        <v>1.85</v>
      </c>
      <c r="L1717" s="173" t="str">
        <f t="shared" si="26"/>
        <v>Beer473</v>
      </c>
      <c r="M1717" s="154">
        <f>VLOOKUP(L1717,'Slope %'!C:D,2,0)</f>
        <v>0.12</v>
      </c>
    </row>
    <row r="1718" spans="1:13" x14ac:dyDescent="0.25">
      <c r="A1718" s="169">
        <v>30251</v>
      </c>
      <c r="B1718" s="170" t="s">
        <v>1605</v>
      </c>
      <c r="C1718" s="170" t="s">
        <v>11</v>
      </c>
      <c r="D1718" s="170" t="s">
        <v>12</v>
      </c>
      <c r="E1718" s="170">
        <v>473</v>
      </c>
      <c r="F1718" s="170">
        <v>12</v>
      </c>
      <c r="G1718" s="171">
        <v>5</v>
      </c>
      <c r="H1718" s="170" t="s">
        <v>13</v>
      </c>
      <c r="I1718" s="171">
        <v>3.79</v>
      </c>
      <c r="J1718" s="169">
        <v>1</v>
      </c>
      <c r="K1718" s="154" cm="1">
        <f t="array" ref="K1718">ROUND(
IF(C1718="Beer",
SUM(LOOKUP(2,1/(SRP!$B$8:$B$10&lt;=E1718)/(SRP!$C$8:$C$10&gt;=E1718),SRP!$D$8:$D$10)*(G1718/100)*(E1718/1000)),
IF(C1718="Spirits",
SUM(LOOKUP(2,1/(SRP!$B$2:$B$7&lt;=E1718)/(SRP!$C$2:$C$7&gt;=E1718),SRP!$D$2:$D$7)*(G1718/100)*(E1718/1000)),
IF(AND(C1718="Wine",D1718="Fortified Wines"),
SUM(LOOKUP(2,1/(SRP!$B$26:$B$29&lt;=E1718)/(SRP!$C$26:$C$29&gt;=E1718),SRP!$D$26:$D$29)*(G1718/100)*(E1718/1000)),
IF(C1718="Wine",
SUM(LOOKUP(2,1/(SRP!$B$21:$B$25&lt;=E1718)/(SRP!$C$21:$C$25&gt;=E1718),SRP!$D$21:$D$25)*(G1718/100)*(E1718/1000)),
IF(AND(C1718="Ready to Drink",D1718="RTD-One Pour Cocktail&gt;7%&lt;=14.5"),
SUM(LOOKUP(2,1/(SRP!$B$16:$B$20&lt;=E1718)/(SRP!$C$16:$C$20&gt;=E1718),SRP!$D$16:$D$20)*(G1718/100)*(E1718/1000)),
IF(C1718="Ready to Drink",
SUM(LOOKUP(2,1/(SRP!$B$11:$B$15&lt;=E1718)/(SRP!$C$11:$C$15&gt;=E1718),SRP!$D$11:$D$15)*(G1718/100)*(E1718/1000)),
0)))))),2)</f>
        <v>1.85</v>
      </c>
      <c r="L1718" s="173" t="str">
        <f t="shared" si="26"/>
        <v>Beer473</v>
      </c>
      <c r="M1718" s="154">
        <f>VLOOKUP(L1718,'Slope %'!C:D,2,0)</f>
        <v>0.12</v>
      </c>
    </row>
    <row r="1719" spans="1:13" x14ac:dyDescent="0.25">
      <c r="A1719" s="169">
        <v>30253</v>
      </c>
      <c r="B1719" s="170" t="s">
        <v>1606</v>
      </c>
      <c r="C1719" s="170" t="s">
        <v>11</v>
      </c>
      <c r="D1719" s="170" t="s">
        <v>211</v>
      </c>
      <c r="E1719" s="170">
        <v>473</v>
      </c>
      <c r="F1719" s="170">
        <v>12</v>
      </c>
      <c r="G1719" s="171">
        <v>4</v>
      </c>
      <c r="H1719" s="170" t="s">
        <v>13</v>
      </c>
      <c r="I1719" s="171">
        <v>3.79</v>
      </c>
      <c r="J1719" s="169">
        <v>1</v>
      </c>
      <c r="K1719" s="154" cm="1">
        <f t="array" ref="K1719">ROUND(
IF(C1719="Beer",
SUM(LOOKUP(2,1/(SRP!$B$8:$B$10&lt;=E1719)/(SRP!$C$8:$C$10&gt;=E1719),SRP!$D$8:$D$10)*(G1719/100)*(E1719/1000)),
IF(C1719="Spirits",
SUM(LOOKUP(2,1/(SRP!$B$2:$B$7&lt;=E1719)/(SRP!$C$2:$C$7&gt;=E1719),SRP!$D$2:$D$7)*(G1719/100)*(E1719/1000)),
IF(AND(C1719="Wine",D1719="Fortified Wines"),
SUM(LOOKUP(2,1/(SRP!$B$26:$B$29&lt;=E1719)/(SRP!$C$26:$C$29&gt;=E1719),SRP!$D$26:$D$29)*(G1719/100)*(E1719/1000)),
IF(C1719="Wine",
SUM(LOOKUP(2,1/(SRP!$B$21:$B$25&lt;=E1719)/(SRP!$C$21:$C$25&gt;=E1719),SRP!$D$21:$D$25)*(G1719/100)*(E1719/1000)),
IF(AND(C1719="Ready to Drink",D1719="RTD-One Pour Cocktail&gt;7%&lt;=14.5"),
SUM(LOOKUP(2,1/(SRP!$B$16:$B$20&lt;=E1719)/(SRP!$C$16:$C$20&gt;=E1719),SRP!$D$16:$D$20)*(G1719/100)*(E1719/1000)),
IF(C1719="Ready to Drink",
SUM(LOOKUP(2,1/(SRP!$B$11:$B$15&lt;=E1719)/(SRP!$C$11:$C$15&gt;=E1719),SRP!$D$11:$D$15)*(G1719/100)*(E1719/1000)),
0)))))),2)</f>
        <v>1.48</v>
      </c>
      <c r="L1719" s="173" t="str">
        <f t="shared" si="26"/>
        <v>Beer473</v>
      </c>
      <c r="M1719" s="154">
        <f>VLOOKUP(L1719,'Slope %'!C:D,2,0)</f>
        <v>0.12</v>
      </c>
    </row>
    <row r="1720" spans="1:13" x14ac:dyDescent="0.25">
      <c r="A1720" s="169">
        <v>30253</v>
      </c>
      <c r="B1720" s="170" t="s">
        <v>1606</v>
      </c>
      <c r="C1720" s="170" t="s">
        <v>11</v>
      </c>
      <c r="D1720" s="170" t="s">
        <v>211</v>
      </c>
      <c r="E1720" s="170">
        <v>473</v>
      </c>
      <c r="F1720" s="170">
        <v>12</v>
      </c>
      <c r="G1720" s="171">
        <v>4</v>
      </c>
      <c r="H1720" s="170" t="s">
        <v>13</v>
      </c>
      <c r="I1720" s="171">
        <v>3.79</v>
      </c>
      <c r="J1720" s="169">
        <v>1</v>
      </c>
      <c r="K1720" s="154" cm="1">
        <f t="array" ref="K1720">ROUND(
IF(C1720="Beer",
SUM(LOOKUP(2,1/(SRP!$B$8:$B$10&lt;=E1720)/(SRP!$C$8:$C$10&gt;=E1720),SRP!$D$8:$D$10)*(G1720/100)*(E1720/1000)),
IF(C1720="Spirits",
SUM(LOOKUP(2,1/(SRP!$B$2:$B$7&lt;=E1720)/(SRP!$C$2:$C$7&gt;=E1720),SRP!$D$2:$D$7)*(G1720/100)*(E1720/1000)),
IF(AND(C1720="Wine",D1720="Fortified Wines"),
SUM(LOOKUP(2,1/(SRP!$B$26:$B$29&lt;=E1720)/(SRP!$C$26:$C$29&gt;=E1720),SRP!$D$26:$D$29)*(G1720/100)*(E1720/1000)),
IF(C1720="Wine",
SUM(LOOKUP(2,1/(SRP!$B$21:$B$25&lt;=E1720)/(SRP!$C$21:$C$25&gt;=E1720),SRP!$D$21:$D$25)*(G1720/100)*(E1720/1000)),
IF(AND(C1720="Ready to Drink",D1720="RTD-One Pour Cocktail&gt;7%&lt;=14.5"),
SUM(LOOKUP(2,1/(SRP!$B$16:$B$20&lt;=E1720)/(SRP!$C$16:$C$20&gt;=E1720),SRP!$D$16:$D$20)*(G1720/100)*(E1720/1000)),
IF(C1720="Ready to Drink",
SUM(LOOKUP(2,1/(SRP!$B$11:$B$15&lt;=E1720)/(SRP!$C$11:$C$15&gt;=E1720),SRP!$D$11:$D$15)*(G1720/100)*(E1720/1000)),
0)))))),2)</f>
        <v>1.48</v>
      </c>
      <c r="L1720" s="173" t="str">
        <f t="shared" si="26"/>
        <v>Beer473</v>
      </c>
      <c r="M1720" s="154">
        <f>VLOOKUP(L1720,'Slope %'!C:D,2,0)</f>
        <v>0.12</v>
      </c>
    </row>
    <row r="1721" spans="1:13" x14ac:dyDescent="0.25">
      <c r="A1721" s="169">
        <v>30284</v>
      </c>
      <c r="B1721" s="170" t="s">
        <v>1607</v>
      </c>
      <c r="C1721" s="170" t="s">
        <v>11</v>
      </c>
      <c r="D1721" s="170" t="s">
        <v>211</v>
      </c>
      <c r="E1721" s="170">
        <v>3960</v>
      </c>
      <c r="F1721" s="170">
        <v>2</v>
      </c>
      <c r="G1721" s="171">
        <v>3.7</v>
      </c>
      <c r="H1721" s="170" t="s">
        <v>105</v>
      </c>
      <c r="I1721" s="171">
        <v>33.99</v>
      </c>
      <c r="J1721" s="169">
        <v>12</v>
      </c>
      <c r="K1721" s="154" cm="1">
        <f t="array" ref="K1721">ROUND(
IF(C1721="Beer",
SUM(LOOKUP(2,1/(SRP!$B$8:$B$10&lt;=E1721)/(SRP!$C$8:$C$10&gt;=E1721),SRP!$D$8:$D$10)*(G1721/100)*(E1721/1000)),
IF(C1721="Spirits",
SUM(LOOKUP(2,1/(SRP!$B$2:$B$7&lt;=E1721)/(SRP!$C$2:$C$7&gt;=E1721),SRP!$D$2:$D$7)*(G1721/100)*(E1721/1000)),
IF(AND(C1721="Wine",D1721="Fortified Wines"),
SUM(LOOKUP(2,1/(SRP!$B$26:$B$29&lt;=E1721)/(SRP!$C$26:$C$29&gt;=E1721),SRP!$D$26:$D$29)*(G1721/100)*(E1721/1000)),
IF(C1721="Wine",
SUM(LOOKUP(2,1/(SRP!$B$21:$B$25&lt;=E1721)/(SRP!$C$21:$C$25&gt;=E1721),SRP!$D$21:$D$25)*(G1721/100)*(E1721/1000)),
IF(AND(C1721="Ready to Drink",D1721="RTD-One Pour Cocktail&gt;7%&lt;=14.5"),
SUM(LOOKUP(2,1/(SRP!$B$16:$B$20&lt;=E1721)/(SRP!$C$16:$C$20&gt;=E1721),SRP!$D$16:$D$20)*(G1721/100)*(E1721/1000)),
IF(C1721="Ready to Drink",
SUM(LOOKUP(2,1/(SRP!$B$11:$B$15&lt;=E1721)/(SRP!$C$11:$C$15&gt;=E1721),SRP!$D$11:$D$15)*(G1721/100)*(E1721/1000)),
0)))))),2)</f>
        <v>11.44</v>
      </c>
      <c r="L1721" s="173" t="str">
        <f t="shared" si="26"/>
        <v>Beer3960</v>
      </c>
      <c r="M1721" s="154">
        <f>VLOOKUP(L1721,'Slope %'!C:D,2,0)</f>
        <v>7.0000000000000007E-2</v>
      </c>
    </row>
    <row r="1722" spans="1:13" x14ac:dyDescent="0.25">
      <c r="A1722" s="169">
        <v>30284</v>
      </c>
      <c r="B1722" s="170" t="s">
        <v>1607</v>
      </c>
      <c r="C1722" s="170" t="s">
        <v>11</v>
      </c>
      <c r="D1722" s="170" t="s">
        <v>211</v>
      </c>
      <c r="E1722" s="170">
        <v>3960</v>
      </c>
      <c r="F1722" s="170">
        <v>2</v>
      </c>
      <c r="G1722" s="171">
        <v>3.7</v>
      </c>
      <c r="H1722" s="170" t="s">
        <v>105</v>
      </c>
      <c r="I1722" s="171">
        <v>33.99</v>
      </c>
      <c r="J1722" s="169">
        <v>12</v>
      </c>
      <c r="K1722" s="154" cm="1">
        <f t="array" ref="K1722">ROUND(
IF(C1722="Beer",
SUM(LOOKUP(2,1/(SRP!$B$8:$B$10&lt;=E1722)/(SRP!$C$8:$C$10&gt;=E1722),SRP!$D$8:$D$10)*(G1722/100)*(E1722/1000)),
IF(C1722="Spirits",
SUM(LOOKUP(2,1/(SRP!$B$2:$B$7&lt;=E1722)/(SRP!$C$2:$C$7&gt;=E1722),SRP!$D$2:$D$7)*(G1722/100)*(E1722/1000)),
IF(AND(C1722="Wine",D1722="Fortified Wines"),
SUM(LOOKUP(2,1/(SRP!$B$26:$B$29&lt;=E1722)/(SRP!$C$26:$C$29&gt;=E1722),SRP!$D$26:$D$29)*(G1722/100)*(E1722/1000)),
IF(C1722="Wine",
SUM(LOOKUP(2,1/(SRP!$B$21:$B$25&lt;=E1722)/(SRP!$C$21:$C$25&gt;=E1722),SRP!$D$21:$D$25)*(G1722/100)*(E1722/1000)),
IF(AND(C1722="Ready to Drink",D1722="RTD-One Pour Cocktail&gt;7%&lt;=14.5"),
SUM(LOOKUP(2,1/(SRP!$B$16:$B$20&lt;=E1722)/(SRP!$C$16:$C$20&gt;=E1722),SRP!$D$16:$D$20)*(G1722/100)*(E1722/1000)),
IF(C1722="Ready to Drink",
SUM(LOOKUP(2,1/(SRP!$B$11:$B$15&lt;=E1722)/(SRP!$C$11:$C$15&gt;=E1722),SRP!$D$11:$D$15)*(G1722/100)*(E1722/1000)),
0)))))),2)</f>
        <v>11.44</v>
      </c>
      <c r="L1722" s="173" t="str">
        <f t="shared" si="26"/>
        <v>Beer3960</v>
      </c>
      <c r="M1722" s="154">
        <f>VLOOKUP(L1722,'Slope %'!C:D,2,0)</f>
        <v>7.0000000000000007E-2</v>
      </c>
    </row>
    <row r="1723" spans="1:13" x14ac:dyDescent="0.25">
      <c r="A1723" s="169">
        <v>30305</v>
      </c>
      <c r="B1723" s="170" t="s">
        <v>1608</v>
      </c>
      <c r="C1723" s="170" t="s">
        <v>11</v>
      </c>
      <c r="D1723" s="170" t="s">
        <v>303</v>
      </c>
      <c r="E1723" s="170">
        <v>473</v>
      </c>
      <c r="F1723" s="170">
        <v>24</v>
      </c>
      <c r="G1723" s="171">
        <v>6.5</v>
      </c>
      <c r="H1723" s="170" t="s">
        <v>1391</v>
      </c>
      <c r="I1723" s="171">
        <v>4.79</v>
      </c>
      <c r="J1723" s="169">
        <v>1</v>
      </c>
      <c r="K1723" s="154" cm="1">
        <f t="array" ref="K1723">ROUND(
IF(C1723="Beer",
SUM(LOOKUP(2,1/(SRP!$B$8:$B$10&lt;=E1723)/(SRP!$C$8:$C$10&gt;=E1723),SRP!$D$8:$D$10)*(G1723/100)*(E1723/1000)),
IF(C1723="Spirits",
SUM(LOOKUP(2,1/(SRP!$B$2:$B$7&lt;=E1723)/(SRP!$C$2:$C$7&gt;=E1723),SRP!$D$2:$D$7)*(G1723/100)*(E1723/1000)),
IF(AND(C1723="Wine",D1723="Fortified Wines"),
SUM(LOOKUP(2,1/(SRP!$B$26:$B$29&lt;=E1723)/(SRP!$C$26:$C$29&gt;=E1723),SRP!$D$26:$D$29)*(G1723/100)*(E1723/1000)),
IF(C1723="Wine",
SUM(LOOKUP(2,1/(SRP!$B$21:$B$25&lt;=E1723)/(SRP!$C$21:$C$25&gt;=E1723),SRP!$D$21:$D$25)*(G1723/100)*(E1723/1000)),
IF(AND(C1723="Ready to Drink",D1723="RTD-One Pour Cocktail&gt;7%&lt;=14.5"),
SUM(LOOKUP(2,1/(SRP!$B$16:$B$20&lt;=E1723)/(SRP!$C$16:$C$20&gt;=E1723),SRP!$D$16:$D$20)*(G1723/100)*(E1723/1000)),
IF(C1723="Ready to Drink",
SUM(LOOKUP(2,1/(SRP!$B$11:$B$15&lt;=E1723)/(SRP!$C$11:$C$15&gt;=E1723),SRP!$D$11:$D$15)*(G1723/100)*(E1723/1000)),
0)))))),2)</f>
        <v>2.4</v>
      </c>
      <c r="L1723" s="173" t="str">
        <f t="shared" si="26"/>
        <v>Beer473</v>
      </c>
      <c r="M1723" s="154">
        <f>VLOOKUP(L1723,'Slope %'!C:D,2,0)</f>
        <v>0.12</v>
      </c>
    </row>
    <row r="1724" spans="1:13" x14ac:dyDescent="0.25">
      <c r="A1724" s="169">
        <v>30305</v>
      </c>
      <c r="B1724" s="170" t="s">
        <v>1608</v>
      </c>
      <c r="C1724" s="170" t="s">
        <v>11</v>
      </c>
      <c r="D1724" s="170" t="s">
        <v>303</v>
      </c>
      <c r="E1724" s="170">
        <v>473</v>
      </c>
      <c r="F1724" s="170">
        <v>24</v>
      </c>
      <c r="G1724" s="171">
        <v>6.5</v>
      </c>
      <c r="H1724" s="170" t="s">
        <v>1391</v>
      </c>
      <c r="I1724" s="171">
        <v>4.79</v>
      </c>
      <c r="J1724" s="169">
        <v>1</v>
      </c>
      <c r="K1724" s="154" cm="1">
        <f t="array" ref="K1724">ROUND(
IF(C1724="Beer",
SUM(LOOKUP(2,1/(SRP!$B$8:$B$10&lt;=E1724)/(SRP!$C$8:$C$10&gt;=E1724),SRP!$D$8:$D$10)*(G1724/100)*(E1724/1000)),
IF(C1724="Spirits",
SUM(LOOKUP(2,1/(SRP!$B$2:$B$7&lt;=E1724)/(SRP!$C$2:$C$7&gt;=E1724),SRP!$D$2:$D$7)*(G1724/100)*(E1724/1000)),
IF(AND(C1724="Wine",D1724="Fortified Wines"),
SUM(LOOKUP(2,1/(SRP!$B$26:$B$29&lt;=E1724)/(SRP!$C$26:$C$29&gt;=E1724),SRP!$D$26:$D$29)*(G1724/100)*(E1724/1000)),
IF(C1724="Wine",
SUM(LOOKUP(2,1/(SRP!$B$21:$B$25&lt;=E1724)/(SRP!$C$21:$C$25&gt;=E1724),SRP!$D$21:$D$25)*(G1724/100)*(E1724/1000)),
IF(AND(C1724="Ready to Drink",D1724="RTD-One Pour Cocktail&gt;7%&lt;=14.5"),
SUM(LOOKUP(2,1/(SRP!$B$16:$B$20&lt;=E1724)/(SRP!$C$16:$C$20&gt;=E1724),SRP!$D$16:$D$20)*(G1724/100)*(E1724/1000)),
IF(C1724="Ready to Drink",
SUM(LOOKUP(2,1/(SRP!$B$11:$B$15&lt;=E1724)/(SRP!$C$11:$C$15&gt;=E1724),SRP!$D$11:$D$15)*(G1724/100)*(E1724/1000)),
0)))))),2)</f>
        <v>2.4</v>
      </c>
      <c r="L1724" s="173" t="str">
        <f t="shared" si="26"/>
        <v>Beer473</v>
      </c>
      <c r="M1724" s="154">
        <f>VLOOKUP(L1724,'Slope %'!C:D,2,0)</f>
        <v>0.12</v>
      </c>
    </row>
    <row r="1725" spans="1:13" x14ac:dyDescent="0.25">
      <c r="A1725" s="169">
        <v>30353</v>
      </c>
      <c r="B1725" s="170" t="s">
        <v>1609</v>
      </c>
      <c r="C1725" s="170" t="s">
        <v>24</v>
      </c>
      <c r="D1725" s="170" t="s">
        <v>99</v>
      </c>
      <c r="E1725" s="170">
        <v>750</v>
      </c>
      <c r="F1725" s="170">
        <v>6</v>
      </c>
      <c r="G1725" s="171">
        <v>20</v>
      </c>
      <c r="H1725" s="170" t="s">
        <v>35</v>
      </c>
      <c r="I1725" s="171">
        <v>249.99</v>
      </c>
      <c r="J1725" s="169">
        <v>1</v>
      </c>
      <c r="K1725" s="154" cm="1">
        <f t="array" ref="K1725">ROUND(
IF(C1725="Beer",
SUM(LOOKUP(2,1/(SRP!$B$8:$B$10&lt;=E1725)/(SRP!$C$8:$C$10&gt;=E1725),SRP!$D$8:$D$10)*(G1725/100)*(E1725/1000)),
IF(C1725="Spirits",
SUM(LOOKUP(2,1/(SRP!$B$2:$B$7&lt;=E1725)/(SRP!$C$2:$C$7&gt;=E1725),SRP!$D$2:$D$7)*(G1725/100)*(E1725/1000)),
IF(AND(C1725="Wine",D1725="Fortified Wines"),
SUM(LOOKUP(2,1/(SRP!$B$26:$B$29&lt;=E1725)/(SRP!$C$26:$C$29&gt;=E1725),SRP!$D$26:$D$29)*(G1725/100)*(E1725/1000)),
IF(C1725="Wine",
SUM(LOOKUP(2,1/(SRP!$B$21:$B$25&lt;=E1725)/(SRP!$C$21:$C$25&gt;=E1725),SRP!$D$21:$D$25)*(G1725/100)*(E1725/1000)),
IF(AND(C1725="Ready to Drink",D1725="RTD-One Pour Cocktail&gt;7%&lt;=14.5"),
SUM(LOOKUP(2,1/(SRP!$B$16:$B$20&lt;=E1725)/(SRP!$C$16:$C$20&gt;=E1725),SRP!$D$16:$D$20)*(G1725/100)*(E1725/1000)),
IF(C1725="Ready to Drink",
SUM(LOOKUP(2,1/(SRP!$B$11:$B$15&lt;=E1725)/(SRP!$C$11:$C$15&gt;=E1725),SRP!$D$11:$D$15)*(G1725/100)*(E1725/1000)),
0)))))),2)</f>
        <v>11.71</v>
      </c>
      <c r="L1725" s="173" t="str">
        <f t="shared" si="26"/>
        <v>Wine750</v>
      </c>
      <c r="M1725" s="154">
        <f>VLOOKUP(L1725,'Slope %'!C:D,2,0)</f>
        <v>0.1</v>
      </c>
    </row>
    <row r="1726" spans="1:13" x14ac:dyDescent="0.25">
      <c r="A1726" s="169">
        <v>30390</v>
      </c>
      <c r="B1726" s="170" t="s">
        <v>1610</v>
      </c>
      <c r="C1726" s="170" t="s">
        <v>15</v>
      </c>
      <c r="D1726" s="170" t="s">
        <v>1611</v>
      </c>
      <c r="E1726" s="170">
        <v>750</v>
      </c>
      <c r="F1726" s="170">
        <v>6</v>
      </c>
      <c r="G1726" s="171">
        <v>43</v>
      </c>
      <c r="H1726" s="170" t="s">
        <v>91</v>
      </c>
      <c r="I1726" s="171">
        <v>37.590000000000003</v>
      </c>
      <c r="J1726" s="169">
        <v>1</v>
      </c>
      <c r="K1726" s="154" cm="1">
        <f t="array" ref="K1726">ROUND(
IF(C1726="Beer",
SUM(LOOKUP(2,1/(SRP!$B$8:$B$10&lt;=E1726)/(SRP!$C$8:$C$10&gt;=E1726),SRP!$D$8:$D$10)*(G1726/100)*(E1726/1000)),
IF(C1726="Spirits",
SUM(LOOKUP(2,1/(SRP!$B$2:$B$7&lt;=E1726)/(SRP!$C$2:$C$7&gt;=E1726),SRP!$D$2:$D$7)*(G1726/100)*(E1726/1000)),
IF(AND(C1726="Wine",D1726="Fortified Wines"),
SUM(LOOKUP(2,1/(SRP!$B$26:$B$29&lt;=E1726)/(SRP!$C$26:$C$29&gt;=E1726),SRP!$D$26:$D$29)*(G1726/100)*(E1726/1000)),
IF(C1726="Wine",
SUM(LOOKUP(2,1/(SRP!$B$21:$B$25&lt;=E1726)/(SRP!$C$21:$C$25&gt;=E1726),SRP!$D$21:$D$25)*(G1726/100)*(E1726/1000)),
IF(AND(C1726="Ready to Drink",D1726="RTD-One Pour Cocktail&gt;7%&lt;=14.5"),
SUM(LOOKUP(2,1/(SRP!$B$16:$B$20&lt;=E1726)/(SRP!$C$16:$C$20&gt;=E1726),SRP!$D$16:$D$20)*(G1726/100)*(E1726/1000)),
IF(C1726="Ready to Drink",
SUM(LOOKUP(2,1/(SRP!$B$11:$B$15&lt;=E1726)/(SRP!$C$11:$C$15&gt;=E1726),SRP!$D$11:$D$15)*(G1726/100)*(E1726/1000)),
0)))))),2)</f>
        <v>25.18</v>
      </c>
      <c r="L1726" s="173" t="str">
        <f t="shared" si="26"/>
        <v>Spirits750</v>
      </c>
      <c r="M1726" s="154">
        <f>VLOOKUP(L1726,'Slope %'!C:D,2,0)</f>
        <v>7.0000000000000007E-2</v>
      </c>
    </row>
    <row r="1727" spans="1:13" x14ac:dyDescent="0.25">
      <c r="A1727" s="169">
        <v>30452</v>
      </c>
      <c r="B1727" s="170" t="s">
        <v>1612</v>
      </c>
      <c r="C1727" s="170" t="s">
        <v>24</v>
      </c>
      <c r="D1727" s="170" t="s">
        <v>34</v>
      </c>
      <c r="E1727" s="170">
        <v>750</v>
      </c>
      <c r="F1727" s="170">
        <v>12</v>
      </c>
      <c r="G1727" s="171">
        <v>13.9</v>
      </c>
      <c r="H1727" s="170" t="s">
        <v>100</v>
      </c>
      <c r="I1727" s="171">
        <v>18.989999999999998</v>
      </c>
      <c r="J1727" s="169">
        <v>1</v>
      </c>
      <c r="K1727" s="154" cm="1">
        <f t="array" ref="K1727">ROUND(
IF(C1727="Beer",
SUM(LOOKUP(2,1/(SRP!$B$8:$B$10&lt;=E1727)/(SRP!$C$8:$C$10&gt;=E1727),SRP!$D$8:$D$10)*(G1727/100)*(E1727/1000)),
IF(C1727="Spirits",
SUM(LOOKUP(2,1/(SRP!$B$2:$B$7&lt;=E1727)/(SRP!$C$2:$C$7&gt;=E1727),SRP!$D$2:$D$7)*(G1727/100)*(E1727/1000)),
IF(AND(C1727="Wine",D1727="Fortified Wines"),
SUM(LOOKUP(2,1/(SRP!$B$26:$B$29&lt;=E1727)/(SRP!$C$26:$C$29&gt;=E1727),SRP!$D$26:$D$29)*(G1727/100)*(E1727/1000)),
IF(C1727="Wine",
SUM(LOOKUP(2,1/(SRP!$B$21:$B$25&lt;=E1727)/(SRP!$C$21:$C$25&gt;=E1727),SRP!$D$21:$D$25)*(G1727/100)*(E1727/1000)),
IF(AND(C1727="Ready to Drink",D1727="RTD-One Pour Cocktail&gt;7%&lt;=14.5"),
SUM(LOOKUP(2,1/(SRP!$B$16:$B$20&lt;=E1727)/(SRP!$C$16:$C$20&gt;=E1727),SRP!$D$16:$D$20)*(G1727/100)*(E1727/1000)),
IF(C1727="Ready to Drink",
SUM(LOOKUP(2,1/(SRP!$B$11:$B$15&lt;=E1727)/(SRP!$C$11:$C$15&gt;=E1727),SRP!$D$11:$D$15)*(G1727/100)*(E1727/1000)),
0)))))),2)</f>
        <v>8.14</v>
      </c>
      <c r="L1727" s="173" t="str">
        <f t="shared" si="26"/>
        <v>Wine750</v>
      </c>
      <c r="M1727" s="154">
        <f>VLOOKUP(L1727,'Slope %'!C:D,2,0)</f>
        <v>0.1</v>
      </c>
    </row>
    <row r="1728" spans="1:13" x14ac:dyDescent="0.25">
      <c r="A1728" s="169">
        <v>30453</v>
      </c>
      <c r="B1728" s="170" t="s">
        <v>1613</v>
      </c>
      <c r="C1728" s="170" t="s">
        <v>15</v>
      </c>
      <c r="D1728" s="170" t="s">
        <v>154</v>
      </c>
      <c r="E1728" s="170">
        <v>750</v>
      </c>
      <c r="F1728" s="170">
        <v>12</v>
      </c>
      <c r="G1728" s="171">
        <v>17</v>
      </c>
      <c r="H1728" s="170" t="s">
        <v>20</v>
      </c>
      <c r="I1728" s="171">
        <v>36.99</v>
      </c>
      <c r="J1728" s="169">
        <v>1</v>
      </c>
      <c r="K1728" s="154" cm="1">
        <f t="array" ref="K1728">ROUND(
IF(C1728="Beer",
SUM(LOOKUP(2,1/(SRP!$B$8:$B$10&lt;=E1728)/(SRP!$C$8:$C$10&gt;=E1728),SRP!$D$8:$D$10)*(G1728/100)*(E1728/1000)),
IF(C1728="Spirits",
SUM(LOOKUP(2,1/(SRP!$B$2:$B$7&lt;=E1728)/(SRP!$C$2:$C$7&gt;=E1728),SRP!$D$2:$D$7)*(G1728/100)*(E1728/1000)),
IF(AND(C1728="Wine",D1728="Fortified Wines"),
SUM(LOOKUP(2,1/(SRP!$B$26:$B$29&lt;=E1728)/(SRP!$C$26:$C$29&gt;=E1728),SRP!$D$26:$D$29)*(G1728/100)*(E1728/1000)),
IF(C1728="Wine",
SUM(LOOKUP(2,1/(SRP!$B$21:$B$25&lt;=E1728)/(SRP!$C$21:$C$25&gt;=E1728),SRP!$D$21:$D$25)*(G1728/100)*(E1728/1000)),
IF(AND(C1728="Ready to Drink",D1728="RTD-One Pour Cocktail&gt;7%&lt;=14.5"),
SUM(LOOKUP(2,1/(SRP!$B$16:$B$20&lt;=E1728)/(SRP!$C$16:$C$20&gt;=E1728),SRP!$D$16:$D$20)*(G1728/100)*(E1728/1000)),
IF(C1728="Ready to Drink",
SUM(LOOKUP(2,1/(SRP!$B$11:$B$15&lt;=E1728)/(SRP!$C$11:$C$15&gt;=E1728),SRP!$D$11:$D$15)*(G1728/100)*(E1728/1000)),
0)))))),2)</f>
        <v>9.9499999999999993</v>
      </c>
      <c r="L1728" s="173" t="str">
        <f t="shared" si="26"/>
        <v>Spirits750</v>
      </c>
      <c r="M1728" s="154">
        <f>VLOOKUP(L1728,'Slope %'!C:D,2,0)</f>
        <v>7.0000000000000007E-2</v>
      </c>
    </row>
    <row r="1729" spans="1:13" x14ac:dyDescent="0.25">
      <c r="A1729" s="169">
        <v>30489</v>
      </c>
      <c r="B1729" s="170" t="s">
        <v>1614</v>
      </c>
      <c r="C1729" s="170" t="s">
        <v>263</v>
      </c>
      <c r="D1729" s="170" t="s">
        <v>935</v>
      </c>
      <c r="E1729" s="170">
        <v>29330</v>
      </c>
      <c r="F1729" s="170">
        <v>1</v>
      </c>
      <c r="G1729" s="171">
        <v>5</v>
      </c>
      <c r="H1729" s="170" t="s">
        <v>1615</v>
      </c>
      <c r="I1729" s="171">
        <v>230.72</v>
      </c>
      <c r="J1729" s="169">
        <v>1</v>
      </c>
      <c r="K1729" s="154" cm="1">
        <f t="array" ref="K1729">ROUND(
IF(C1729="Beer",
SUM(LOOKUP(2,1/(SRP!$B$8:$B$10&lt;=E1729)/(SRP!$C$8:$C$10&gt;=E1729),SRP!$D$8:$D$10)*(G1729/100)*(E1729/1000)),
IF(C1729="Spirits",
SUM(LOOKUP(2,1/(SRP!$B$2:$B$7&lt;=E1729)/(SRP!$C$2:$C$7&gt;=E1729),SRP!$D$2:$D$7)*(G1729/100)*(E1729/1000)),
IF(AND(C1729="Wine",D1729="Fortified Wines"),
SUM(LOOKUP(2,1/(SRP!$B$26:$B$29&lt;=E1729)/(SRP!$C$26:$C$29&gt;=E1729),SRP!$D$26:$D$29)*(G1729/100)*(E1729/1000)),
IF(C1729="Wine",
SUM(LOOKUP(2,1/(SRP!$B$21:$B$25&lt;=E1729)/(SRP!$C$21:$C$25&gt;=E1729),SRP!$D$21:$D$25)*(G1729/100)*(E1729/1000)),
IF(AND(C1729="Ready to Drink",D1729="RTD-One Pour Cocktail&gt;7%&lt;=14.5"),
SUM(LOOKUP(2,1/(SRP!$B$16:$B$20&lt;=E1729)/(SRP!$C$16:$C$20&gt;=E1729),SRP!$D$16:$D$20)*(G1729/100)*(E1729/1000)),
IF(C1729="Ready to Drink",
SUM(LOOKUP(2,1/(SRP!$B$11:$B$15&lt;=E1729)/(SRP!$C$11:$C$15&gt;=E1729),SRP!$D$11:$D$15)*(G1729/100)*(E1729/1000)),
0)))))),2)</f>
        <v>114.49</v>
      </c>
      <c r="L1729" s="173" t="str">
        <f t="shared" si="26"/>
        <v>Ready to Drink29330</v>
      </c>
      <c r="M1729" s="154" t="e">
        <f>VLOOKUP(L1729,'Slope %'!C:D,2,0)</f>
        <v>#N/A</v>
      </c>
    </row>
    <row r="1730" spans="1:13" x14ac:dyDescent="0.25">
      <c r="A1730" s="169">
        <v>30489</v>
      </c>
      <c r="B1730" s="170" t="s">
        <v>1614</v>
      </c>
      <c r="C1730" s="170" t="s">
        <v>263</v>
      </c>
      <c r="D1730" s="170" t="s">
        <v>935</v>
      </c>
      <c r="E1730" s="170">
        <v>29330</v>
      </c>
      <c r="F1730" s="170">
        <v>1</v>
      </c>
      <c r="G1730" s="171">
        <v>5</v>
      </c>
      <c r="H1730" s="170" t="s">
        <v>1615</v>
      </c>
      <c r="I1730" s="171">
        <v>230.72</v>
      </c>
      <c r="J1730" s="169">
        <v>1</v>
      </c>
      <c r="K1730" s="154" cm="1">
        <f t="array" ref="K1730">ROUND(
IF(C1730="Beer",
SUM(LOOKUP(2,1/(SRP!$B$8:$B$10&lt;=E1730)/(SRP!$C$8:$C$10&gt;=E1730),SRP!$D$8:$D$10)*(G1730/100)*(E1730/1000)),
IF(C1730="Spirits",
SUM(LOOKUP(2,1/(SRP!$B$2:$B$7&lt;=E1730)/(SRP!$C$2:$C$7&gt;=E1730),SRP!$D$2:$D$7)*(G1730/100)*(E1730/1000)),
IF(AND(C1730="Wine",D1730="Fortified Wines"),
SUM(LOOKUP(2,1/(SRP!$B$26:$B$29&lt;=E1730)/(SRP!$C$26:$C$29&gt;=E1730),SRP!$D$26:$D$29)*(G1730/100)*(E1730/1000)),
IF(C1730="Wine",
SUM(LOOKUP(2,1/(SRP!$B$21:$B$25&lt;=E1730)/(SRP!$C$21:$C$25&gt;=E1730),SRP!$D$21:$D$25)*(G1730/100)*(E1730/1000)),
IF(AND(C1730="Ready to Drink",D1730="RTD-One Pour Cocktail&gt;7%&lt;=14.5"),
SUM(LOOKUP(2,1/(SRP!$B$16:$B$20&lt;=E1730)/(SRP!$C$16:$C$20&gt;=E1730),SRP!$D$16:$D$20)*(G1730/100)*(E1730/1000)),
IF(C1730="Ready to Drink",
SUM(LOOKUP(2,1/(SRP!$B$11:$B$15&lt;=E1730)/(SRP!$C$11:$C$15&gt;=E1730),SRP!$D$11:$D$15)*(G1730/100)*(E1730/1000)),
0)))))),2)</f>
        <v>114.49</v>
      </c>
      <c r="L1730" s="173" t="str">
        <f t="shared" si="26"/>
        <v>Ready to Drink29330</v>
      </c>
      <c r="M1730" s="154" t="e">
        <f>VLOOKUP(L1730,'Slope %'!C:D,2,0)</f>
        <v>#N/A</v>
      </c>
    </row>
    <row r="1731" spans="1:13" x14ac:dyDescent="0.25">
      <c r="A1731" s="169">
        <v>30495</v>
      </c>
      <c r="B1731" s="170" t="s">
        <v>1616</v>
      </c>
      <c r="C1731" s="170" t="s">
        <v>263</v>
      </c>
      <c r="D1731" s="170" t="s">
        <v>909</v>
      </c>
      <c r="E1731" s="170">
        <v>29330</v>
      </c>
      <c r="F1731" s="170">
        <v>1</v>
      </c>
      <c r="G1731" s="171">
        <v>5</v>
      </c>
      <c r="H1731" s="170" t="s">
        <v>1615</v>
      </c>
      <c r="I1731" s="171">
        <v>207.54</v>
      </c>
      <c r="J1731" s="169">
        <v>1</v>
      </c>
      <c r="K1731" s="154" cm="1">
        <f t="array" ref="K1731">ROUND(
IF(C1731="Beer",
SUM(LOOKUP(2,1/(SRP!$B$8:$B$10&lt;=E1731)/(SRP!$C$8:$C$10&gt;=E1731),SRP!$D$8:$D$10)*(G1731/100)*(E1731/1000)),
IF(C1731="Spirits",
SUM(LOOKUP(2,1/(SRP!$B$2:$B$7&lt;=E1731)/(SRP!$C$2:$C$7&gt;=E1731),SRP!$D$2:$D$7)*(G1731/100)*(E1731/1000)),
IF(AND(C1731="Wine",D1731="Fortified Wines"),
SUM(LOOKUP(2,1/(SRP!$B$26:$B$29&lt;=E1731)/(SRP!$C$26:$C$29&gt;=E1731),SRP!$D$26:$D$29)*(G1731/100)*(E1731/1000)),
IF(C1731="Wine",
SUM(LOOKUP(2,1/(SRP!$B$21:$B$25&lt;=E1731)/(SRP!$C$21:$C$25&gt;=E1731),SRP!$D$21:$D$25)*(G1731/100)*(E1731/1000)),
IF(AND(C1731="Ready to Drink",D1731="RTD-One Pour Cocktail&gt;7%&lt;=14.5"),
SUM(LOOKUP(2,1/(SRP!$B$16:$B$20&lt;=E1731)/(SRP!$C$16:$C$20&gt;=E1731),SRP!$D$16:$D$20)*(G1731/100)*(E1731/1000)),
IF(C1731="Ready to Drink",
SUM(LOOKUP(2,1/(SRP!$B$11:$B$15&lt;=E1731)/(SRP!$C$11:$C$15&gt;=E1731),SRP!$D$11:$D$15)*(G1731/100)*(E1731/1000)),
0)))))),2)</f>
        <v>114.49</v>
      </c>
      <c r="L1731" s="173" t="str">
        <f t="shared" ref="L1731:L1794" si="27">(_xlfn.CONCAT(C1731,E1731))</f>
        <v>Ready to Drink29330</v>
      </c>
      <c r="M1731" s="154" t="e">
        <f>VLOOKUP(L1731,'Slope %'!C:D,2,0)</f>
        <v>#N/A</v>
      </c>
    </row>
    <row r="1732" spans="1:13" x14ac:dyDescent="0.25">
      <c r="A1732" s="169">
        <v>30495</v>
      </c>
      <c r="B1732" s="170" t="s">
        <v>1616</v>
      </c>
      <c r="C1732" s="170" t="s">
        <v>263</v>
      </c>
      <c r="D1732" s="170" t="s">
        <v>909</v>
      </c>
      <c r="E1732" s="170">
        <v>29330</v>
      </c>
      <c r="F1732" s="170">
        <v>1</v>
      </c>
      <c r="G1732" s="171">
        <v>5</v>
      </c>
      <c r="H1732" s="170" t="s">
        <v>1615</v>
      </c>
      <c r="I1732" s="171">
        <v>207.54</v>
      </c>
      <c r="J1732" s="169">
        <v>1</v>
      </c>
      <c r="K1732" s="154" cm="1">
        <f t="array" ref="K1732">ROUND(
IF(C1732="Beer",
SUM(LOOKUP(2,1/(SRP!$B$8:$B$10&lt;=E1732)/(SRP!$C$8:$C$10&gt;=E1732),SRP!$D$8:$D$10)*(G1732/100)*(E1732/1000)),
IF(C1732="Spirits",
SUM(LOOKUP(2,1/(SRP!$B$2:$B$7&lt;=E1732)/(SRP!$C$2:$C$7&gt;=E1732),SRP!$D$2:$D$7)*(G1732/100)*(E1732/1000)),
IF(AND(C1732="Wine",D1732="Fortified Wines"),
SUM(LOOKUP(2,1/(SRP!$B$26:$B$29&lt;=E1732)/(SRP!$C$26:$C$29&gt;=E1732),SRP!$D$26:$D$29)*(G1732/100)*(E1732/1000)),
IF(C1732="Wine",
SUM(LOOKUP(2,1/(SRP!$B$21:$B$25&lt;=E1732)/(SRP!$C$21:$C$25&gt;=E1732),SRP!$D$21:$D$25)*(G1732/100)*(E1732/1000)),
IF(AND(C1732="Ready to Drink",D1732="RTD-One Pour Cocktail&gt;7%&lt;=14.5"),
SUM(LOOKUP(2,1/(SRP!$B$16:$B$20&lt;=E1732)/(SRP!$C$16:$C$20&gt;=E1732),SRP!$D$16:$D$20)*(G1732/100)*(E1732/1000)),
IF(C1732="Ready to Drink",
SUM(LOOKUP(2,1/(SRP!$B$11:$B$15&lt;=E1732)/(SRP!$C$11:$C$15&gt;=E1732),SRP!$D$11:$D$15)*(G1732/100)*(E1732/1000)),
0)))))),2)</f>
        <v>114.49</v>
      </c>
      <c r="L1732" s="173" t="str">
        <f t="shared" si="27"/>
        <v>Ready to Drink29330</v>
      </c>
      <c r="M1732" s="154" t="e">
        <f>VLOOKUP(L1732,'Slope %'!C:D,2,0)</f>
        <v>#N/A</v>
      </c>
    </row>
    <row r="1733" spans="1:13" x14ac:dyDescent="0.25">
      <c r="A1733" s="169">
        <v>30540</v>
      </c>
      <c r="B1733" s="170" t="s">
        <v>1617</v>
      </c>
      <c r="C1733" s="170" t="s">
        <v>24</v>
      </c>
      <c r="D1733" s="170" t="s">
        <v>230</v>
      </c>
      <c r="E1733" s="170">
        <v>1500</v>
      </c>
      <c r="F1733" s="170">
        <v>3</v>
      </c>
      <c r="G1733" s="171">
        <v>13.5</v>
      </c>
      <c r="H1733" s="170" t="s">
        <v>22</v>
      </c>
      <c r="I1733" s="171">
        <v>59.99</v>
      </c>
      <c r="J1733" s="169">
        <v>2</v>
      </c>
      <c r="K1733" s="154" cm="1">
        <f t="array" ref="K1733">ROUND(
IF(C1733="Beer",
SUM(LOOKUP(2,1/(SRP!$B$8:$B$10&lt;=E1733)/(SRP!$C$8:$C$10&gt;=E1733),SRP!$D$8:$D$10)*(G1733/100)*(E1733/1000)),
IF(C1733="Spirits",
SUM(LOOKUP(2,1/(SRP!$B$2:$B$7&lt;=E1733)/(SRP!$C$2:$C$7&gt;=E1733),SRP!$D$2:$D$7)*(G1733/100)*(E1733/1000)),
IF(AND(C1733="Wine",D1733="Fortified Wines"),
SUM(LOOKUP(2,1/(SRP!$B$26:$B$29&lt;=E1733)/(SRP!$C$26:$C$29&gt;=E1733),SRP!$D$26:$D$29)*(G1733/100)*(E1733/1000)),
IF(C1733="Wine",
SUM(LOOKUP(2,1/(SRP!$B$21:$B$25&lt;=E1733)/(SRP!$C$21:$C$25&gt;=E1733),SRP!$D$21:$D$25)*(G1733/100)*(E1733/1000)),
IF(AND(C1733="Ready to Drink",D1733="RTD-One Pour Cocktail&gt;7%&lt;=14.5"),
SUM(LOOKUP(2,1/(SRP!$B$16:$B$20&lt;=E1733)/(SRP!$C$16:$C$20&gt;=E1733),SRP!$D$16:$D$20)*(G1733/100)*(E1733/1000)),
IF(C1733="Ready to Drink",
SUM(LOOKUP(2,1/(SRP!$B$11:$B$15&lt;=E1733)/(SRP!$C$11:$C$15&gt;=E1733),SRP!$D$11:$D$15)*(G1733/100)*(E1733/1000)),
0)))))),2)</f>
        <v>15.81</v>
      </c>
      <c r="L1733" s="173" t="str">
        <f t="shared" si="27"/>
        <v>Wine1500</v>
      </c>
      <c r="M1733" s="154">
        <f>VLOOKUP(L1733,'Slope %'!C:D,2,0)</f>
        <v>7.0000000000000007E-2</v>
      </c>
    </row>
    <row r="1734" spans="1:13" x14ac:dyDescent="0.25">
      <c r="A1734" s="169">
        <v>30542</v>
      </c>
      <c r="B1734" s="170" t="s">
        <v>1618</v>
      </c>
      <c r="C1734" s="170" t="s">
        <v>24</v>
      </c>
      <c r="D1734" s="170" t="s">
        <v>25</v>
      </c>
      <c r="E1734" s="170">
        <v>750</v>
      </c>
      <c r="F1734" s="170">
        <v>6</v>
      </c>
      <c r="G1734" s="171">
        <v>11.5</v>
      </c>
      <c r="H1734" s="170" t="s">
        <v>29</v>
      </c>
      <c r="I1734" s="171">
        <v>17.989999999999998</v>
      </c>
      <c r="J1734" s="169">
        <v>1</v>
      </c>
      <c r="K1734" s="154" cm="1">
        <f t="array" ref="K1734">ROUND(
IF(C1734="Beer",
SUM(LOOKUP(2,1/(SRP!$B$8:$B$10&lt;=E1734)/(SRP!$C$8:$C$10&gt;=E1734),SRP!$D$8:$D$10)*(G1734/100)*(E1734/1000)),
IF(C1734="Spirits",
SUM(LOOKUP(2,1/(SRP!$B$2:$B$7&lt;=E1734)/(SRP!$C$2:$C$7&gt;=E1734),SRP!$D$2:$D$7)*(G1734/100)*(E1734/1000)),
IF(AND(C1734="Wine",D1734="Fortified Wines"),
SUM(LOOKUP(2,1/(SRP!$B$26:$B$29&lt;=E1734)/(SRP!$C$26:$C$29&gt;=E1734),SRP!$D$26:$D$29)*(G1734/100)*(E1734/1000)),
IF(C1734="Wine",
SUM(LOOKUP(2,1/(SRP!$B$21:$B$25&lt;=E1734)/(SRP!$C$21:$C$25&gt;=E1734),SRP!$D$21:$D$25)*(G1734/100)*(E1734/1000)),
IF(AND(C1734="Ready to Drink",D1734="RTD-One Pour Cocktail&gt;7%&lt;=14.5"),
SUM(LOOKUP(2,1/(SRP!$B$16:$B$20&lt;=E1734)/(SRP!$C$16:$C$20&gt;=E1734),SRP!$D$16:$D$20)*(G1734/100)*(E1734/1000)),
IF(C1734="Ready to Drink",
SUM(LOOKUP(2,1/(SRP!$B$11:$B$15&lt;=E1734)/(SRP!$C$11:$C$15&gt;=E1734),SRP!$D$11:$D$15)*(G1734/100)*(E1734/1000)),
0)))))),2)</f>
        <v>6.73</v>
      </c>
      <c r="L1734" s="173" t="str">
        <f t="shared" si="27"/>
        <v>Wine750</v>
      </c>
      <c r="M1734" s="154">
        <f>VLOOKUP(L1734,'Slope %'!C:D,2,0)</f>
        <v>0.1</v>
      </c>
    </row>
    <row r="1735" spans="1:13" x14ac:dyDescent="0.25">
      <c r="A1735" s="169">
        <v>30568</v>
      </c>
      <c r="B1735" s="170" t="s">
        <v>1619</v>
      </c>
      <c r="C1735" s="170" t="s">
        <v>24</v>
      </c>
      <c r="D1735" s="170" t="s">
        <v>99</v>
      </c>
      <c r="E1735" s="170">
        <v>750</v>
      </c>
      <c r="F1735" s="170">
        <v>12</v>
      </c>
      <c r="G1735" s="171">
        <v>20</v>
      </c>
      <c r="H1735" s="170" t="s">
        <v>100</v>
      </c>
      <c r="I1735" s="171">
        <v>25.99</v>
      </c>
      <c r="J1735" s="169">
        <v>1</v>
      </c>
      <c r="K1735" s="154" cm="1">
        <f t="array" ref="K1735">ROUND(
IF(C1735="Beer",
SUM(LOOKUP(2,1/(SRP!$B$8:$B$10&lt;=E1735)/(SRP!$C$8:$C$10&gt;=E1735),SRP!$D$8:$D$10)*(G1735/100)*(E1735/1000)),
IF(C1735="Spirits",
SUM(LOOKUP(2,1/(SRP!$B$2:$B$7&lt;=E1735)/(SRP!$C$2:$C$7&gt;=E1735),SRP!$D$2:$D$7)*(G1735/100)*(E1735/1000)),
IF(AND(C1735="Wine",D1735="Fortified Wines"),
SUM(LOOKUP(2,1/(SRP!$B$26:$B$29&lt;=E1735)/(SRP!$C$26:$C$29&gt;=E1735),SRP!$D$26:$D$29)*(G1735/100)*(E1735/1000)),
IF(C1735="Wine",
SUM(LOOKUP(2,1/(SRP!$B$21:$B$25&lt;=E1735)/(SRP!$C$21:$C$25&gt;=E1735),SRP!$D$21:$D$25)*(G1735/100)*(E1735/1000)),
IF(AND(C1735="Ready to Drink",D1735="RTD-One Pour Cocktail&gt;7%&lt;=14.5"),
SUM(LOOKUP(2,1/(SRP!$B$16:$B$20&lt;=E1735)/(SRP!$C$16:$C$20&gt;=E1735),SRP!$D$16:$D$20)*(G1735/100)*(E1735/1000)),
IF(C1735="Ready to Drink",
SUM(LOOKUP(2,1/(SRP!$B$11:$B$15&lt;=E1735)/(SRP!$C$11:$C$15&gt;=E1735),SRP!$D$11:$D$15)*(G1735/100)*(E1735/1000)),
0)))))),2)</f>
        <v>11.71</v>
      </c>
      <c r="L1735" s="173" t="str">
        <f t="shared" si="27"/>
        <v>Wine750</v>
      </c>
      <c r="M1735" s="154">
        <f>VLOOKUP(L1735,'Slope %'!C:D,2,0)</f>
        <v>0.1</v>
      </c>
    </row>
    <row r="1736" spans="1:13" x14ac:dyDescent="0.25">
      <c r="A1736" s="169">
        <v>30575</v>
      </c>
      <c r="B1736" s="170" t="s">
        <v>1620</v>
      </c>
      <c r="C1736" s="170" t="s">
        <v>11</v>
      </c>
      <c r="D1736" s="170" t="s">
        <v>474</v>
      </c>
      <c r="E1736" s="170">
        <v>473</v>
      </c>
      <c r="F1736" s="170">
        <v>24</v>
      </c>
      <c r="G1736" s="171">
        <v>4</v>
      </c>
      <c r="H1736" s="170" t="s">
        <v>105</v>
      </c>
      <c r="I1736" s="171">
        <v>3.99</v>
      </c>
      <c r="J1736" s="169">
        <v>1</v>
      </c>
      <c r="K1736" s="154" cm="1">
        <f t="array" ref="K1736">ROUND(
IF(C1736="Beer",
SUM(LOOKUP(2,1/(SRP!$B$8:$B$10&lt;=E1736)/(SRP!$C$8:$C$10&gt;=E1736),SRP!$D$8:$D$10)*(G1736/100)*(E1736/1000)),
IF(C1736="Spirits",
SUM(LOOKUP(2,1/(SRP!$B$2:$B$7&lt;=E1736)/(SRP!$C$2:$C$7&gt;=E1736),SRP!$D$2:$D$7)*(G1736/100)*(E1736/1000)),
IF(AND(C1736="Wine",D1736="Fortified Wines"),
SUM(LOOKUP(2,1/(SRP!$B$26:$B$29&lt;=E1736)/(SRP!$C$26:$C$29&gt;=E1736),SRP!$D$26:$D$29)*(G1736/100)*(E1736/1000)),
IF(C1736="Wine",
SUM(LOOKUP(2,1/(SRP!$B$21:$B$25&lt;=E1736)/(SRP!$C$21:$C$25&gt;=E1736),SRP!$D$21:$D$25)*(G1736/100)*(E1736/1000)),
IF(AND(C1736="Ready to Drink",D1736="RTD-One Pour Cocktail&gt;7%&lt;=14.5"),
SUM(LOOKUP(2,1/(SRP!$B$16:$B$20&lt;=E1736)/(SRP!$C$16:$C$20&gt;=E1736),SRP!$D$16:$D$20)*(G1736/100)*(E1736/1000)),
IF(C1736="Ready to Drink",
SUM(LOOKUP(2,1/(SRP!$B$11:$B$15&lt;=E1736)/(SRP!$C$11:$C$15&gt;=E1736),SRP!$D$11:$D$15)*(G1736/100)*(E1736/1000)),
0)))))),2)</f>
        <v>1.48</v>
      </c>
      <c r="L1736" s="173" t="str">
        <f t="shared" si="27"/>
        <v>Beer473</v>
      </c>
      <c r="M1736" s="154">
        <f>VLOOKUP(L1736,'Slope %'!C:D,2,0)</f>
        <v>0.12</v>
      </c>
    </row>
    <row r="1737" spans="1:13" x14ac:dyDescent="0.25">
      <c r="A1737" s="169">
        <v>30575</v>
      </c>
      <c r="B1737" s="170" t="s">
        <v>1620</v>
      </c>
      <c r="C1737" s="170" t="s">
        <v>11</v>
      </c>
      <c r="D1737" s="170" t="s">
        <v>474</v>
      </c>
      <c r="E1737" s="170">
        <v>473</v>
      </c>
      <c r="F1737" s="170">
        <v>24</v>
      </c>
      <c r="G1737" s="171">
        <v>4</v>
      </c>
      <c r="H1737" s="170" t="s">
        <v>105</v>
      </c>
      <c r="I1737" s="171">
        <v>3.99</v>
      </c>
      <c r="J1737" s="169">
        <v>1</v>
      </c>
      <c r="K1737" s="154" cm="1">
        <f t="array" ref="K1737">ROUND(
IF(C1737="Beer",
SUM(LOOKUP(2,1/(SRP!$B$8:$B$10&lt;=E1737)/(SRP!$C$8:$C$10&gt;=E1737),SRP!$D$8:$D$10)*(G1737/100)*(E1737/1000)),
IF(C1737="Spirits",
SUM(LOOKUP(2,1/(SRP!$B$2:$B$7&lt;=E1737)/(SRP!$C$2:$C$7&gt;=E1737),SRP!$D$2:$D$7)*(G1737/100)*(E1737/1000)),
IF(AND(C1737="Wine",D1737="Fortified Wines"),
SUM(LOOKUP(2,1/(SRP!$B$26:$B$29&lt;=E1737)/(SRP!$C$26:$C$29&gt;=E1737),SRP!$D$26:$D$29)*(G1737/100)*(E1737/1000)),
IF(C1737="Wine",
SUM(LOOKUP(2,1/(SRP!$B$21:$B$25&lt;=E1737)/(SRP!$C$21:$C$25&gt;=E1737),SRP!$D$21:$D$25)*(G1737/100)*(E1737/1000)),
IF(AND(C1737="Ready to Drink",D1737="RTD-One Pour Cocktail&gt;7%&lt;=14.5"),
SUM(LOOKUP(2,1/(SRP!$B$16:$B$20&lt;=E1737)/(SRP!$C$16:$C$20&gt;=E1737),SRP!$D$16:$D$20)*(G1737/100)*(E1737/1000)),
IF(C1737="Ready to Drink",
SUM(LOOKUP(2,1/(SRP!$B$11:$B$15&lt;=E1737)/(SRP!$C$11:$C$15&gt;=E1737),SRP!$D$11:$D$15)*(G1737/100)*(E1737/1000)),
0)))))),2)</f>
        <v>1.48</v>
      </c>
      <c r="L1737" s="173" t="str">
        <f t="shared" si="27"/>
        <v>Beer473</v>
      </c>
      <c r="M1737" s="154">
        <f>VLOOKUP(L1737,'Slope %'!C:D,2,0)</f>
        <v>0.12</v>
      </c>
    </row>
    <row r="1738" spans="1:13" x14ac:dyDescent="0.25">
      <c r="A1738" s="169">
        <v>30585</v>
      </c>
      <c r="B1738" s="170" t="s">
        <v>1621</v>
      </c>
      <c r="C1738" s="170" t="s">
        <v>11</v>
      </c>
      <c r="D1738" s="170" t="s">
        <v>303</v>
      </c>
      <c r="E1738" s="170">
        <v>473</v>
      </c>
      <c r="F1738" s="170">
        <v>24</v>
      </c>
      <c r="G1738" s="171">
        <v>6.7</v>
      </c>
      <c r="H1738" s="170" t="s">
        <v>1457</v>
      </c>
      <c r="I1738" s="171">
        <v>4.8899999999999997</v>
      </c>
      <c r="J1738" s="169">
        <v>1</v>
      </c>
      <c r="K1738" s="154" cm="1">
        <f t="array" ref="K1738">ROUND(
IF(C1738="Beer",
SUM(LOOKUP(2,1/(SRP!$B$8:$B$10&lt;=E1738)/(SRP!$C$8:$C$10&gt;=E1738),SRP!$D$8:$D$10)*(G1738/100)*(E1738/1000)),
IF(C1738="Spirits",
SUM(LOOKUP(2,1/(SRP!$B$2:$B$7&lt;=E1738)/(SRP!$C$2:$C$7&gt;=E1738),SRP!$D$2:$D$7)*(G1738/100)*(E1738/1000)),
IF(AND(C1738="Wine",D1738="Fortified Wines"),
SUM(LOOKUP(2,1/(SRP!$B$26:$B$29&lt;=E1738)/(SRP!$C$26:$C$29&gt;=E1738),SRP!$D$26:$D$29)*(G1738/100)*(E1738/1000)),
IF(C1738="Wine",
SUM(LOOKUP(2,1/(SRP!$B$21:$B$25&lt;=E1738)/(SRP!$C$21:$C$25&gt;=E1738),SRP!$D$21:$D$25)*(G1738/100)*(E1738/1000)),
IF(AND(C1738="Ready to Drink",D1738="RTD-One Pour Cocktail&gt;7%&lt;=14.5"),
SUM(LOOKUP(2,1/(SRP!$B$16:$B$20&lt;=E1738)/(SRP!$C$16:$C$20&gt;=E1738),SRP!$D$16:$D$20)*(G1738/100)*(E1738/1000)),
IF(C1738="Ready to Drink",
SUM(LOOKUP(2,1/(SRP!$B$11:$B$15&lt;=E1738)/(SRP!$C$11:$C$15&gt;=E1738),SRP!$D$11:$D$15)*(G1738/100)*(E1738/1000)),
0)))))),2)</f>
        <v>2.4700000000000002</v>
      </c>
      <c r="L1738" s="173" t="str">
        <f t="shared" si="27"/>
        <v>Beer473</v>
      </c>
      <c r="M1738" s="154">
        <f>VLOOKUP(L1738,'Slope %'!C:D,2,0)</f>
        <v>0.12</v>
      </c>
    </row>
    <row r="1739" spans="1:13" x14ac:dyDescent="0.25">
      <c r="A1739" s="169">
        <v>30585</v>
      </c>
      <c r="B1739" s="170" t="s">
        <v>1621</v>
      </c>
      <c r="C1739" s="170" t="s">
        <v>11</v>
      </c>
      <c r="D1739" s="170" t="s">
        <v>303</v>
      </c>
      <c r="E1739" s="170">
        <v>473</v>
      </c>
      <c r="F1739" s="170">
        <v>24</v>
      </c>
      <c r="G1739" s="171">
        <v>6.7</v>
      </c>
      <c r="H1739" s="170" t="s">
        <v>1457</v>
      </c>
      <c r="I1739" s="171">
        <v>4.8899999999999997</v>
      </c>
      <c r="J1739" s="169">
        <v>1</v>
      </c>
      <c r="K1739" s="154" cm="1">
        <f t="array" ref="K1739">ROUND(
IF(C1739="Beer",
SUM(LOOKUP(2,1/(SRP!$B$8:$B$10&lt;=E1739)/(SRP!$C$8:$C$10&gt;=E1739),SRP!$D$8:$D$10)*(G1739/100)*(E1739/1000)),
IF(C1739="Spirits",
SUM(LOOKUP(2,1/(SRP!$B$2:$B$7&lt;=E1739)/(SRP!$C$2:$C$7&gt;=E1739),SRP!$D$2:$D$7)*(G1739/100)*(E1739/1000)),
IF(AND(C1739="Wine",D1739="Fortified Wines"),
SUM(LOOKUP(2,1/(SRP!$B$26:$B$29&lt;=E1739)/(SRP!$C$26:$C$29&gt;=E1739),SRP!$D$26:$D$29)*(G1739/100)*(E1739/1000)),
IF(C1739="Wine",
SUM(LOOKUP(2,1/(SRP!$B$21:$B$25&lt;=E1739)/(SRP!$C$21:$C$25&gt;=E1739),SRP!$D$21:$D$25)*(G1739/100)*(E1739/1000)),
IF(AND(C1739="Ready to Drink",D1739="RTD-One Pour Cocktail&gt;7%&lt;=14.5"),
SUM(LOOKUP(2,1/(SRP!$B$16:$B$20&lt;=E1739)/(SRP!$C$16:$C$20&gt;=E1739),SRP!$D$16:$D$20)*(G1739/100)*(E1739/1000)),
IF(C1739="Ready to Drink",
SUM(LOOKUP(2,1/(SRP!$B$11:$B$15&lt;=E1739)/(SRP!$C$11:$C$15&gt;=E1739),SRP!$D$11:$D$15)*(G1739/100)*(E1739/1000)),
0)))))),2)</f>
        <v>2.4700000000000002</v>
      </c>
      <c r="L1739" s="173" t="str">
        <f t="shared" si="27"/>
        <v>Beer473</v>
      </c>
      <c r="M1739" s="154">
        <f>VLOOKUP(L1739,'Slope %'!C:D,2,0)</f>
        <v>0.12</v>
      </c>
    </row>
    <row r="1740" spans="1:13" x14ac:dyDescent="0.25">
      <c r="A1740" s="169">
        <v>30597</v>
      </c>
      <c r="B1740" s="170" t="s">
        <v>1622</v>
      </c>
      <c r="C1740" s="170" t="s">
        <v>11</v>
      </c>
      <c r="D1740" s="170" t="s">
        <v>267</v>
      </c>
      <c r="E1740" s="170">
        <v>355</v>
      </c>
      <c r="F1740" s="170">
        <v>24</v>
      </c>
      <c r="G1740" s="171">
        <v>5.3</v>
      </c>
      <c r="H1740" s="170" t="s">
        <v>1623</v>
      </c>
      <c r="I1740" s="171">
        <v>2.94</v>
      </c>
      <c r="J1740" s="169">
        <v>1</v>
      </c>
      <c r="K1740" s="154" cm="1">
        <f t="array" ref="K1740">ROUND(
IF(C1740="Beer",
SUM(LOOKUP(2,1/(SRP!$B$8:$B$10&lt;=E1740)/(SRP!$C$8:$C$10&gt;=E1740),SRP!$D$8:$D$10)*(G1740/100)*(E1740/1000)),
IF(C1740="Spirits",
SUM(LOOKUP(2,1/(SRP!$B$2:$B$7&lt;=E1740)/(SRP!$C$2:$C$7&gt;=E1740),SRP!$D$2:$D$7)*(G1740/100)*(E1740/1000)),
IF(AND(C1740="Wine",D1740="Fortified Wines"),
SUM(LOOKUP(2,1/(SRP!$B$26:$B$29&lt;=E1740)/(SRP!$C$26:$C$29&gt;=E1740),SRP!$D$26:$D$29)*(G1740/100)*(E1740/1000)),
IF(C1740="Wine",
SUM(LOOKUP(2,1/(SRP!$B$21:$B$25&lt;=E1740)/(SRP!$C$21:$C$25&gt;=E1740),SRP!$D$21:$D$25)*(G1740/100)*(E1740/1000)),
IF(AND(C1740="Ready to Drink",D1740="RTD-One Pour Cocktail&gt;7%&lt;=14.5"),
SUM(LOOKUP(2,1/(SRP!$B$16:$B$20&lt;=E1740)/(SRP!$C$16:$C$20&gt;=E1740),SRP!$D$16:$D$20)*(G1740/100)*(E1740/1000)),
IF(C1740="Ready to Drink",
SUM(LOOKUP(2,1/(SRP!$B$11:$B$15&lt;=E1740)/(SRP!$C$11:$C$15&gt;=E1740),SRP!$D$11:$D$15)*(G1740/100)*(E1740/1000)),
0)))))),2)</f>
        <v>1.47</v>
      </c>
      <c r="L1740" s="173" t="str">
        <f t="shared" si="27"/>
        <v>Beer355</v>
      </c>
      <c r="M1740" s="154">
        <f>VLOOKUP(L1740,'Slope %'!C:D,2,0)</f>
        <v>0.12</v>
      </c>
    </row>
    <row r="1741" spans="1:13" x14ac:dyDescent="0.25">
      <c r="A1741" s="169">
        <v>30597</v>
      </c>
      <c r="B1741" s="170" t="s">
        <v>1622</v>
      </c>
      <c r="C1741" s="170" t="s">
        <v>11</v>
      </c>
      <c r="D1741" s="170" t="s">
        <v>267</v>
      </c>
      <c r="E1741" s="170">
        <v>355</v>
      </c>
      <c r="F1741" s="170">
        <v>24</v>
      </c>
      <c r="G1741" s="171">
        <v>5.3</v>
      </c>
      <c r="H1741" s="170" t="s">
        <v>1623</v>
      </c>
      <c r="I1741" s="171">
        <v>2.94</v>
      </c>
      <c r="J1741" s="169">
        <v>1</v>
      </c>
      <c r="K1741" s="154" cm="1">
        <f t="array" ref="K1741">ROUND(
IF(C1741="Beer",
SUM(LOOKUP(2,1/(SRP!$B$8:$B$10&lt;=E1741)/(SRP!$C$8:$C$10&gt;=E1741),SRP!$D$8:$D$10)*(G1741/100)*(E1741/1000)),
IF(C1741="Spirits",
SUM(LOOKUP(2,1/(SRP!$B$2:$B$7&lt;=E1741)/(SRP!$C$2:$C$7&gt;=E1741),SRP!$D$2:$D$7)*(G1741/100)*(E1741/1000)),
IF(AND(C1741="Wine",D1741="Fortified Wines"),
SUM(LOOKUP(2,1/(SRP!$B$26:$B$29&lt;=E1741)/(SRP!$C$26:$C$29&gt;=E1741),SRP!$D$26:$D$29)*(G1741/100)*(E1741/1000)),
IF(C1741="Wine",
SUM(LOOKUP(2,1/(SRP!$B$21:$B$25&lt;=E1741)/(SRP!$C$21:$C$25&gt;=E1741),SRP!$D$21:$D$25)*(G1741/100)*(E1741/1000)),
IF(AND(C1741="Ready to Drink",D1741="RTD-One Pour Cocktail&gt;7%&lt;=14.5"),
SUM(LOOKUP(2,1/(SRP!$B$16:$B$20&lt;=E1741)/(SRP!$C$16:$C$20&gt;=E1741),SRP!$D$16:$D$20)*(G1741/100)*(E1741/1000)),
IF(C1741="Ready to Drink",
SUM(LOOKUP(2,1/(SRP!$B$11:$B$15&lt;=E1741)/(SRP!$C$11:$C$15&gt;=E1741),SRP!$D$11:$D$15)*(G1741/100)*(E1741/1000)),
0)))))),2)</f>
        <v>1.47</v>
      </c>
      <c r="L1741" s="173" t="str">
        <f t="shared" si="27"/>
        <v>Beer355</v>
      </c>
      <c r="M1741" s="154">
        <f>VLOOKUP(L1741,'Slope %'!C:D,2,0)</f>
        <v>0.12</v>
      </c>
    </row>
    <row r="1742" spans="1:13" x14ac:dyDescent="0.25">
      <c r="A1742" s="169">
        <v>30600</v>
      </c>
      <c r="B1742" s="170" t="s">
        <v>1624</v>
      </c>
      <c r="C1742" s="170" t="s">
        <v>11</v>
      </c>
      <c r="D1742" s="170" t="s">
        <v>267</v>
      </c>
      <c r="E1742" s="170">
        <v>355</v>
      </c>
      <c r="F1742" s="170">
        <v>24</v>
      </c>
      <c r="G1742" s="171">
        <v>5</v>
      </c>
      <c r="H1742" s="170" t="s">
        <v>1623</v>
      </c>
      <c r="I1742" s="171">
        <v>2.74</v>
      </c>
      <c r="J1742" s="169">
        <v>1</v>
      </c>
      <c r="K1742" s="154" cm="1">
        <f t="array" ref="K1742">ROUND(
IF(C1742="Beer",
SUM(LOOKUP(2,1/(SRP!$B$8:$B$10&lt;=E1742)/(SRP!$C$8:$C$10&gt;=E1742),SRP!$D$8:$D$10)*(G1742/100)*(E1742/1000)),
IF(C1742="Spirits",
SUM(LOOKUP(2,1/(SRP!$B$2:$B$7&lt;=E1742)/(SRP!$C$2:$C$7&gt;=E1742),SRP!$D$2:$D$7)*(G1742/100)*(E1742/1000)),
IF(AND(C1742="Wine",D1742="Fortified Wines"),
SUM(LOOKUP(2,1/(SRP!$B$26:$B$29&lt;=E1742)/(SRP!$C$26:$C$29&gt;=E1742),SRP!$D$26:$D$29)*(G1742/100)*(E1742/1000)),
IF(C1742="Wine",
SUM(LOOKUP(2,1/(SRP!$B$21:$B$25&lt;=E1742)/(SRP!$C$21:$C$25&gt;=E1742),SRP!$D$21:$D$25)*(G1742/100)*(E1742/1000)),
IF(AND(C1742="Ready to Drink",D1742="RTD-One Pour Cocktail&gt;7%&lt;=14.5"),
SUM(LOOKUP(2,1/(SRP!$B$16:$B$20&lt;=E1742)/(SRP!$C$16:$C$20&gt;=E1742),SRP!$D$16:$D$20)*(G1742/100)*(E1742/1000)),
IF(C1742="Ready to Drink",
SUM(LOOKUP(2,1/(SRP!$B$11:$B$15&lt;=E1742)/(SRP!$C$11:$C$15&gt;=E1742),SRP!$D$11:$D$15)*(G1742/100)*(E1742/1000)),
0)))))),2)</f>
        <v>1.39</v>
      </c>
      <c r="L1742" s="173" t="str">
        <f t="shared" si="27"/>
        <v>Beer355</v>
      </c>
      <c r="M1742" s="154">
        <f>VLOOKUP(L1742,'Slope %'!C:D,2,0)</f>
        <v>0.12</v>
      </c>
    </row>
    <row r="1743" spans="1:13" x14ac:dyDescent="0.25">
      <c r="A1743" s="169">
        <v>30600</v>
      </c>
      <c r="B1743" s="170" t="s">
        <v>1624</v>
      </c>
      <c r="C1743" s="170" t="s">
        <v>11</v>
      </c>
      <c r="D1743" s="170" t="s">
        <v>267</v>
      </c>
      <c r="E1743" s="170">
        <v>355</v>
      </c>
      <c r="F1743" s="170">
        <v>24</v>
      </c>
      <c r="G1743" s="171">
        <v>5</v>
      </c>
      <c r="H1743" s="170" t="s">
        <v>1623</v>
      </c>
      <c r="I1743" s="171">
        <v>2.74</v>
      </c>
      <c r="J1743" s="169">
        <v>1</v>
      </c>
      <c r="K1743" s="154" cm="1">
        <f t="array" ref="K1743">ROUND(
IF(C1743="Beer",
SUM(LOOKUP(2,1/(SRP!$B$8:$B$10&lt;=E1743)/(SRP!$C$8:$C$10&gt;=E1743),SRP!$D$8:$D$10)*(G1743/100)*(E1743/1000)),
IF(C1743="Spirits",
SUM(LOOKUP(2,1/(SRP!$B$2:$B$7&lt;=E1743)/(SRP!$C$2:$C$7&gt;=E1743),SRP!$D$2:$D$7)*(G1743/100)*(E1743/1000)),
IF(AND(C1743="Wine",D1743="Fortified Wines"),
SUM(LOOKUP(2,1/(SRP!$B$26:$B$29&lt;=E1743)/(SRP!$C$26:$C$29&gt;=E1743),SRP!$D$26:$D$29)*(G1743/100)*(E1743/1000)),
IF(C1743="Wine",
SUM(LOOKUP(2,1/(SRP!$B$21:$B$25&lt;=E1743)/(SRP!$C$21:$C$25&gt;=E1743),SRP!$D$21:$D$25)*(G1743/100)*(E1743/1000)),
IF(AND(C1743="Ready to Drink",D1743="RTD-One Pour Cocktail&gt;7%&lt;=14.5"),
SUM(LOOKUP(2,1/(SRP!$B$16:$B$20&lt;=E1743)/(SRP!$C$16:$C$20&gt;=E1743),SRP!$D$16:$D$20)*(G1743/100)*(E1743/1000)),
IF(C1743="Ready to Drink",
SUM(LOOKUP(2,1/(SRP!$B$11:$B$15&lt;=E1743)/(SRP!$C$11:$C$15&gt;=E1743),SRP!$D$11:$D$15)*(G1743/100)*(E1743/1000)),
0)))))),2)</f>
        <v>1.39</v>
      </c>
      <c r="L1743" s="173" t="str">
        <f t="shared" si="27"/>
        <v>Beer355</v>
      </c>
      <c r="M1743" s="154">
        <f>VLOOKUP(L1743,'Slope %'!C:D,2,0)</f>
        <v>0.12</v>
      </c>
    </row>
    <row r="1744" spans="1:13" x14ac:dyDescent="0.25">
      <c r="A1744" s="169">
        <v>30648</v>
      </c>
      <c r="B1744" s="170" t="s">
        <v>1625</v>
      </c>
      <c r="C1744" s="170" t="s">
        <v>11</v>
      </c>
      <c r="D1744" s="170" t="s">
        <v>303</v>
      </c>
      <c r="E1744" s="170">
        <v>473</v>
      </c>
      <c r="F1744" s="170">
        <v>24</v>
      </c>
      <c r="G1744" s="171">
        <v>6.5</v>
      </c>
      <c r="H1744" s="170" t="s">
        <v>1053</v>
      </c>
      <c r="I1744" s="171">
        <v>3.95</v>
      </c>
      <c r="J1744" s="169">
        <v>1</v>
      </c>
      <c r="K1744" s="154" cm="1">
        <f t="array" ref="K1744">ROUND(
IF(C1744="Beer",
SUM(LOOKUP(2,1/(SRP!$B$8:$B$10&lt;=E1744)/(SRP!$C$8:$C$10&gt;=E1744),SRP!$D$8:$D$10)*(G1744/100)*(E1744/1000)),
IF(C1744="Spirits",
SUM(LOOKUP(2,1/(SRP!$B$2:$B$7&lt;=E1744)/(SRP!$C$2:$C$7&gt;=E1744),SRP!$D$2:$D$7)*(G1744/100)*(E1744/1000)),
IF(AND(C1744="Wine",D1744="Fortified Wines"),
SUM(LOOKUP(2,1/(SRP!$B$26:$B$29&lt;=E1744)/(SRP!$C$26:$C$29&gt;=E1744),SRP!$D$26:$D$29)*(G1744/100)*(E1744/1000)),
IF(C1744="Wine",
SUM(LOOKUP(2,1/(SRP!$B$21:$B$25&lt;=E1744)/(SRP!$C$21:$C$25&gt;=E1744),SRP!$D$21:$D$25)*(G1744/100)*(E1744/1000)),
IF(AND(C1744="Ready to Drink",D1744="RTD-One Pour Cocktail&gt;7%&lt;=14.5"),
SUM(LOOKUP(2,1/(SRP!$B$16:$B$20&lt;=E1744)/(SRP!$C$16:$C$20&gt;=E1744),SRP!$D$16:$D$20)*(G1744/100)*(E1744/1000)),
IF(C1744="Ready to Drink",
SUM(LOOKUP(2,1/(SRP!$B$11:$B$15&lt;=E1744)/(SRP!$C$11:$C$15&gt;=E1744),SRP!$D$11:$D$15)*(G1744/100)*(E1744/1000)),
0)))))),2)</f>
        <v>2.4</v>
      </c>
      <c r="L1744" s="173" t="str">
        <f t="shared" si="27"/>
        <v>Beer473</v>
      </c>
      <c r="M1744" s="154">
        <f>VLOOKUP(L1744,'Slope %'!C:D,2,0)</f>
        <v>0.12</v>
      </c>
    </row>
    <row r="1745" spans="1:13" x14ac:dyDescent="0.25">
      <c r="A1745" s="169">
        <v>30648</v>
      </c>
      <c r="B1745" s="170" t="s">
        <v>1625</v>
      </c>
      <c r="C1745" s="170" t="s">
        <v>11</v>
      </c>
      <c r="D1745" s="170" t="s">
        <v>303</v>
      </c>
      <c r="E1745" s="170">
        <v>473</v>
      </c>
      <c r="F1745" s="170">
        <v>24</v>
      </c>
      <c r="G1745" s="171">
        <v>6.5</v>
      </c>
      <c r="H1745" s="170" t="s">
        <v>1053</v>
      </c>
      <c r="I1745" s="171">
        <v>3.95</v>
      </c>
      <c r="J1745" s="169">
        <v>1</v>
      </c>
      <c r="K1745" s="154" cm="1">
        <f t="array" ref="K1745">ROUND(
IF(C1745="Beer",
SUM(LOOKUP(2,1/(SRP!$B$8:$B$10&lt;=E1745)/(SRP!$C$8:$C$10&gt;=E1745),SRP!$D$8:$D$10)*(G1745/100)*(E1745/1000)),
IF(C1745="Spirits",
SUM(LOOKUP(2,1/(SRP!$B$2:$B$7&lt;=E1745)/(SRP!$C$2:$C$7&gt;=E1745),SRP!$D$2:$D$7)*(G1745/100)*(E1745/1000)),
IF(AND(C1745="Wine",D1745="Fortified Wines"),
SUM(LOOKUP(2,1/(SRP!$B$26:$B$29&lt;=E1745)/(SRP!$C$26:$C$29&gt;=E1745),SRP!$D$26:$D$29)*(G1745/100)*(E1745/1000)),
IF(C1745="Wine",
SUM(LOOKUP(2,1/(SRP!$B$21:$B$25&lt;=E1745)/(SRP!$C$21:$C$25&gt;=E1745),SRP!$D$21:$D$25)*(G1745/100)*(E1745/1000)),
IF(AND(C1745="Ready to Drink",D1745="RTD-One Pour Cocktail&gt;7%&lt;=14.5"),
SUM(LOOKUP(2,1/(SRP!$B$16:$B$20&lt;=E1745)/(SRP!$C$16:$C$20&gt;=E1745),SRP!$D$16:$D$20)*(G1745/100)*(E1745/1000)),
IF(C1745="Ready to Drink",
SUM(LOOKUP(2,1/(SRP!$B$11:$B$15&lt;=E1745)/(SRP!$C$11:$C$15&gt;=E1745),SRP!$D$11:$D$15)*(G1745/100)*(E1745/1000)),
0)))))),2)</f>
        <v>2.4</v>
      </c>
      <c r="L1745" s="173" t="str">
        <f t="shared" si="27"/>
        <v>Beer473</v>
      </c>
      <c r="M1745" s="154">
        <f>VLOOKUP(L1745,'Slope %'!C:D,2,0)</f>
        <v>0.12</v>
      </c>
    </row>
    <row r="1746" spans="1:13" x14ac:dyDescent="0.25">
      <c r="A1746" s="169">
        <v>30661</v>
      </c>
      <c r="B1746" s="170" t="s">
        <v>1626</v>
      </c>
      <c r="C1746" s="170" t="s">
        <v>24</v>
      </c>
      <c r="D1746" s="170" t="s">
        <v>162</v>
      </c>
      <c r="E1746" s="170">
        <v>750</v>
      </c>
      <c r="F1746" s="170">
        <v>6</v>
      </c>
      <c r="G1746" s="171">
        <v>12</v>
      </c>
      <c r="H1746" s="170" t="s">
        <v>22</v>
      </c>
      <c r="I1746" s="171">
        <v>79.989999999999995</v>
      </c>
      <c r="J1746" s="169">
        <v>1</v>
      </c>
      <c r="K1746" s="154" cm="1">
        <f t="array" ref="K1746">ROUND(
IF(C1746="Beer",
SUM(LOOKUP(2,1/(SRP!$B$8:$B$10&lt;=E1746)/(SRP!$C$8:$C$10&gt;=E1746),SRP!$D$8:$D$10)*(G1746/100)*(E1746/1000)),
IF(C1746="Spirits",
SUM(LOOKUP(2,1/(SRP!$B$2:$B$7&lt;=E1746)/(SRP!$C$2:$C$7&gt;=E1746),SRP!$D$2:$D$7)*(G1746/100)*(E1746/1000)),
IF(AND(C1746="Wine",D1746="Fortified Wines"),
SUM(LOOKUP(2,1/(SRP!$B$26:$B$29&lt;=E1746)/(SRP!$C$26:$C$29&gt;=E1746),SRP!$D$26:$D$29)*(G1746/100)*(E1746/1000)),
IF(C1746="Wine",
SUM(LOOKUP(2,1/(SRP!$B$21:$B$25&lt;=E1746)/(SRP!$C$21:$C$25&gt;=E1746),SRP!$D$21:$D$25)*(G1746/100)*(E1746/1000)),
IF(AND(C1746="Ready to Drink",D1746="RTD-One Pour Cocktail&gt;7%&lt;=14.5"),
SUM(LOOKUP(2,1/(SRP!$B$16:$B$20&lt;=E1746)/(SRP!$C$16:$C$20&gt;=E1746),SRP!$D$16:$D$20)*(G1746/100)*(E1746/1000)),
IF(C1746="Ready to Drink",
SUM(LOOKUP(2,1/(SRP!$B$11:$B$15&lt;=E1746)/(SRP!$C$11:$C$15&gt;=E1746),SRP!$D$11:$D$15)*(G1746/100)*(E1746/1000)),
0)))))),2)</f>
        <v>7.03</v>
      </c>
      <c r="L1746" s="173" t="str">
        <f t="shared" si="27"/>
        <v>Wine750</v>
      </c>
      <c r="M1746" s="154">
        <f>VLOOKUP(L1746,'Slope %'!C:D,2,0)</f>
        <v>0.1</v>
      </c>
    </row>
    <row r="1747" spans="1:13" x14ac:dyDescent="0.25">
      <c r="A1747" s="169">
        <v>30680</v>
      </c>
      <c r="B1747" s="170" t="s">
        <v>1627</v>
      </c>
      <c r="C1747" s="170" t="s">
        <v>24</v>
      </c>
      <c r="D1747" s="170" t="s">
        <v>162</v>
      </c>
      <c r="E1747" s="170">
        <v>750</v>
      </c>
      <c r="F1747" s="170">
        <v>12</v>
      </c>
      <c r="G1747" s="171">
        <v>12.5</v>
      </c>
      <c r="H1747" s="170" t="s">
        <v>774</v>
      </c>
      <c r="I1747" s="171">
        <v>78.7</v>
      </c>
      <c r="J1747" s="169">
        <v>1</v>
      </c>
      <c r="K1747" s="154" cm="1">
        <f t="array" ref="K1747">ROUND(
IF(C1747="Beer",
SUM(LOOKUP(2,1/(SRP!$B$8:$B$10&lt;=E1747)/(SRP!$C$8:$C$10&gt;=E1747),SRP!$D$8:$D$10)*(G1747/100)*(E1747/1000)),
IF(C1747="Spirits",
SUM(LOOKUP(2,1/(SRP!$B$2:$B$7&lt;=E1747)/(SRP!$C$2:$C$7&gt;=E1747),SRP!$D$2:$D$7)*(G1747/100)*(E1747/1000)),
IF(AND(C1747="Wine",D1747="Fortified Wines"),
SUM(LOOKUP(2,1/(SRP!$B$26:$B$29&lt;=E1747)/(SRP!$C$26:$C$29&gt;=E1747),SRP!$D$26:$D$29)*(G1747/100)*(E1747/1000)),
IF(C1747="Wine",
SUM(LOOKUP(2,1/(SRP!$B$21:$B$25&lt;=E1747)/(SRP!$C$21:$C$25&gt;=E1747),SRP!$D$21:$D$25)*(G1747/100)*(E1747/1000)),
IF(AND(C1747="Ready to Drink",D1747="RTD-One Pour Cocktail&gt;7%&lt;=14.5"),
SUM(LOOKUP(2,1/(SRP!$B$16:$B$20&lt;=E1747)/(SRP!$C$16:$C$20&gt;=E1747),SRP!$D$16:$D$20)*(G1747/100)*(E1747/1000)),
IF(C1747="Ready to Drink",
SUM(LOOKUP(2,1/(SRP!$B$11:$B$15&lt;=E1747)/(SRP!$C$11:$C$15&gt;=E1747),SRP!$D$11:$D$15)*(G1747/100)*(E1747/1000)),
0)))))),2)</f>
        <v>7.32</v>
      </c>
      <c r="L1747" s="173" t="str">
        <f t="shared" si="27"/>
        <v>Wine750</v>
      </c>
      <c r="M1747" s="154">
        <f>VLOOKUP(L1747,'Slope %'!C:D,2,0)</f>
        <v>0.1</v>
      </c>
    </row>
    <row r="1748" spans="1:13" x14ac:dyDescent="0.25">
      <c r="A1748" s="169">
        <v>30682</v>
      </c>
      <c r="B1748" s="170" t="s">
        <v>1628</v>
      </c>
      <c r="C1748" s="170" t="s">
        <v>11</v>
      </c>
      <c r="D1748" s="170" t="s">
        <v>267</v>
      </c>
      <c r="E1748" s="170">
        <v>2840</v>
      </c>
      <c r="F1748" s="170">
        <v>3</v>
      </c>
      <c r="G1748" s="171">
        <v>4.5</v>
      </c>
      <c r="H1748" s="170" t="s">
        <v>1623</v>
      </c>
      <c r="I1748" s="171">
        <v>20.99</v>
      </c>
      <c r="J1748" s="169">
        <v>8</v>
      </c>
      <c r="K1748" s="154" cm="1">
        <f t="array" ref="K1748">ROUND(
IF(C1748="Beer",
SUM(LOOKUP(2,1/(SRP!$B$8:$B$10&lt;=E1748)/(SRP!$C$8:$C$10&gt;=E1748),SRP!$D$8:$D$10)*(G1748/100)*(E1748/1000)),
IF(C1748="Spirits",
SUM(LOOKUP(2,1/(SRP!$B$2:$B$7&lt;=E1748)/(SRP!$C$2:$C$7&gt;=E1748),SRP!$D$2:$D$7)*(G1748/100)*(E1748/1000)),
IF(AND(C1748="Wine",D1748="Fortified Wines"),
SUM(LOOKUP(2,1/(SRP!$B$26:$B$29&lt;=E1748)/(SRP!$C$26:$C$29&gt;=E1748),SRP!$D$26:$D$29)*(G1748/100)*(E1748/1000)),
IF(C1748="Wine",
SUM(LOOKUP(2,1/(SRP!$B$21:$B$25&lt;=E1748)/(SRP!$C$21:$C$25&gt;=E1748),SRP!$D$21:$D$25)*(G1748/100)*(E1748/1000)),
IF(AND(C1748="Ready to Drink",D1748="RTD-One Pour Cocktail&gt;7%&lt;=14.5"),
SUM(LOOKUP(2,1/(SRP!$B$16:$B$20&lt;=E1748)/(SRP!$C$16:$C$20&gt;=E1748),SRP!$D$16:$D$20)*(G1748/100)*(E1748/1000)),
IF(C1748="Ready to Drink",
SUM(LOOKUP(2,1/(SRP!$B$11:$B$15&lt;=E1748)/(SRP!$C$11:$C$15&gt;=E1748),SRP!$D$11:$D$15)*(G1748/100)*(E1748/1000)),
0)))))),2)</f>
        <v>9.98</v>
      </c>
      <c r="L1748" s="173" t="str">
        <f t="shared" si="27"/>
        <v>Beer2840</v>
      </c>
      <c r="M1748" s="154">
        <f>VLOOKUP(L1748,'Slope %'!C:D,2,0)</f>
        <v>0.1</v>
      </c>
    </row>
    <row r="1749" spans="1:13" x14ac:dyDescent="0.25">
      <c r="A1749" s="169">
        <v>30682</v>
      </c>
      <c r="B1749" s="170" t="s">
        <v>1628</v>
      </c>
      <c r="C1749" s="170" t="s">
        <v>11</v>
      </c>
      <c r="D1749" s="170" t="s">
        <v>267</v>
      </c>
      <c r="E1749" s="170">
        <v>2840</v>
      </c>
      <c r="F1749" s="170">
        <v>3</v>
      </c>
      <c r="G1749" s="171">
        <v>4.5</v>
      </c>
      <c r="H1749" s="170" t="s">
        <v>1623</v>
      </c>
      <c r="I1749" s="171">
        <v>20.99</v>
      </c>
      <c r="J1749" s="169">
        <v>8</v>
      </c>
      <c r="K1749" s="154" cm="1">
        <f t="array" ref="K1749">ROUND(
IF(C1749="Beer",
SUM(LOOKUP(2,1/(SRP!$B$8:$B$10&lt;=E1749)/(SRP!$C$8:$C$10&gt;=E1749),SRP!$D$8:$D$10)*(G1749/100)*(E1749/1000)),
IF(C1749="Spirits",
SUM(LOOKUP(2,1/(SRP!$B$2:$B$7&lt;=E1749)/(SRP!$C$2:$C$7&gt;=E1749),SRP!$D$2:$D$7)*(G1749/100)*(E1749/1000)),
IF(AND(C1749="Wine",D1749="Fortified Wines"),
SUM(LOOKUP(2,1/(SRP!$B$26:$B$29&lt;=E1749)/(SRP!$C$26:$C$29&gt;=E1749),SRP!$D$26:$D$29)*(G1749/100)*(E1749/1000)),
IF(C1749="Wine",
SUM(LOOKUP(2,1/(SRP!$B$21:$B$25&lt;=E1749)/(SRP!$C$21:$C$25&gt;=E1749),SRP!$D$21:$D$25)*(G1749/100)*(E1749/1000)),
IF(AND(C1749="Ready to Drink",D1749="RTD-One Pour Cocktail&gt;7%&lt;=14.5"),
SUM(LOOKUP(2,1/(SRP!$B$16:$B$20&lt;=E1749)/(SRP!$C$16:$C$20&gt;=E1749),SRP!$D$16:$D$20)*(G1749/100)*(E1749/1000)),
IF(C1749="Ready to Drink",
SUM(LOOKUP(2,1/(SRP!$B$11:$B$15&lt;=E1749)/(SRP!$C$11:$C$15&gt;=E1749),SRP!$D$11:$D$15)*(G1749/100)*(E1749/1000)),
0)))))),2)</f>
        <v>9.98</v>
      </c>
      <c r="L1749" s="173" t="str">
        <f t="shared" si="27"/>
        <v>Beer2840</v>
      </c>
      <c r="M1749" s="154">
        <f>VLOOKUP(L1749,'Slope %'!C:D,2,0)</f>
        <v>0.1</v>
      </c>
    </row>
    <row r="1750" spans="1:13" x14ac:dyDescent="0.25">
      <c r="A1750" s="169">
        <v>30688</v>
      </c>
      <c r="B1750" s="170" t="s">
        <v>1629</v>
      </c>
      <c r="C1750" s="170" t="s">
        <v>11</v>
      </c>
      <c r="D1750" s="170" t="s">
        <v>267</v>
      </c>
      <c r="E1750" s="170">
        <v>473</v>
      </c>
      <c r="F1750" s="170">
        <v>24</v>
      </c>
      <c r="G1750" s="171">
        <v>5.4</v>
      </c>
      <c r="H1750" s="170" t="s">
        <v>1459</v>
      </c>
      <c r="I1750" s="171">
        <v>4.59</v>
      </c>
      <c r="J1750" s="169">
        <v>1</v>
      </c>
      <c r="K1750" s="154" cm="1">
        <f t="array" ref="K1750">ROUND(
IF(C1750="Beer",
SUM(LOOKUP(2,1/(SRP!$B$8:$B$10&lt;=E1750)/(SRP!$C$8:$C$10&gt;=E1750),SRP!$D$8:$D$10)*(G1750/100)*(E1750/1000)),
IF(C1750="Spirits",
SUM(LOOKUP(2,1/(SRP!$B$2:$B$7&lt;=E1750)/(SRP!$C$2:$C$7&gt;=E1750),SRP!$D$2:$D$7)*(G1750/100)*(E1750/1000)),
IF(AND(C1750="Wine",D1750="Fortified Wines"),
SUM(LOOKUP(2,1/(SRP!$B$26:$B$29&lt;=E1750)/(SRP!$C$26:$C$29&gt;=E1750),SRP!$D$26:$D$29)*(G1750/100)*(E1750/1000)),
IF(C1750="Wine",
SUM(LOOKUP(2,1/(SRP!$B$21:$B$25&lt;=E1750)/(SRP!$C$21:$C$25&gt;=E1750),SRP!$D$21:$D$25)*(G1750/100)*(E1750/1000)),
IF(AND(C1750="Ready to Drink",D1750="RTD-One Pour Cocktail&gt;7%&lt;=14.5"),
SUM(LOOKUP(2,1/(SRP!$B$16:$B$20&lt;=E1750)/(SRP!$C$16:$C$20&gt;=E1750),SRP!$D$16:$D$20)*(G1750/100)*(E1750/1000)),
IF(C1750="Ready to Drink",
SUM(LOOKUP(2,1/(SRP!$B$11:$B$15&lt;=E1750)/(SRP!$C$11:$C$15&gt;=E1750),SRP!$D$11:$D$15)*(G1750/100)*(E1750/1000)),
0)))))),2)</f>
        <v>1.99</v>
      </c>
      <c r="L1750" s="173" t="str">
        <f t="shared" si="27"/>
        <v>Beer473</v>
      </c>
      <c r="M1750" s="154">
        <f>VLOOKUP(L1750,'Slope %'!C:D,2,0)</f>
        <v>0.12</v>
      </c>
    </row>
    <row r="1751" spans="1:13" x14ac:dyDescent="0.25">
      <c r="A1751" s="169">
        <v>30688</v>
      </c>
      <c r="B1751" s="170" t="s">
        <v>1629</v>
      </c>
      <c r="C1751" s="170" t="s">
        <v>11</v>
      </c>
      <c r="D1751" s="170" t="s">
        <v>267</v>
      </c>
      <c r="E1751" s="170">
        <v>473</v>
      </c>
      <c r="F1751" s="170">
        <v>24</v>
      </c>
      <c r="G1751" s="171">
        <v>5.4</v>
      </c>
      <c r="H1751" s="170" t="s">
        <v>1459</v>
      </c>
      <c r="I1751" s="171">
        <v>4.59</v>
      </c>
      <c r="J1751" s="169">
        <v>1</v>
      </c>
      <c r="K1751" s="154" cm="1">
        <f t="array" ref="K1751">ROUND(
IF(C1751="Beer",
SUM(LOOKUP(2,1/(SRP!$B$8:$B$10&lt;=E1751)/(SRP!$C$8:$C$10&gt;=E1751),SRP!$D$8:$D$10)*(G1751/100)*(E1751/1000)),
IF(C1751="Spirits",
SUM(LOOKUP(2,1/(SRP!$B$2:$B$7&lt;=E1751)/(SRP!$C$2:$C$7&gt;=E1751),SRP!$D$2:$D$7)*(G1751/100)*(E1751/1000)),
IF(AND(C1751="Wine",D1751="Fortified Wines"),
SUM(LOOKUP(2,1/(SRP!$B$26:$B$29&lt;=E1751)/(SRP!$C$26:$C$29&gt;=E1751),SRP!$D$26:$D$29)*(G1751/100)*(E1751/1000)),
IF(C1751="Wine",
SUM(LOOKUP(2,1/(SRP!$B$21:$B$25&lt;=E1751)/(SRP!$C$21:$C$25&gt;=E1751),SRP!$D$21:$D$25)*(G1751/100)*(E1751/1000)),
IF(AND(C1751="Ready to Drink",D1751="RTD-One Pour Cocktail&gt;7%&lt;=14.5"),
SUM(LOOKUP(2,1/(SRP!$B$16:$B$20&lt;=E1751)/(SRP!$C$16:$C$20&gt;=E1751),SRP!$D$16:$D$20)*(G1751/100)*(E1751/1000)),
IF(C1751="Ready to Drink",
SUM(LOOKUP(2,1/(SRP!$B$11:$B$15&lt;=E1751)/(SRP!$C$11:$C$15&gt;=E1751),SRP!$D$11:$D$15)*(G1751/100)*(E1751/1000)),
0)))))),2)</f>
        <v>1.99</v>
      </c>
      <c r="L1751" s="173" t="str">
        <f t="shared" si="27"/>
        <v>Beer473</v>
      </c>
      <c r="M1751" s="154">
        <f>VLOOKUP(L1751,'Slope %'!C:D,2,0)</f>
        <v>0.12</v>
      </c>
    </row>
    <row r="1752" spans="1:13" x14ac:dyDescent="0.25">
      <c r="A1752" s="169">
        <v>30694</v>
      </c>
      <c r="B1752" s="170" t="s">
        <v>1630</v>
      </c>
      <c r="C1752" s="170" t="s">
        <v>11</v>
      </c>
      <c r="D1752" s="170" t="s">
        <v>267</v>
      </c>
      <c r="E1752" s="170">
        <v>473</v>
      </c>
      <c r="F1752" s="170">
        <v>24</v>
      </c>
      <c r="G1752" s="171">
        <v>5.2</v>
      </c>
      <c r="H1752" s="170" t="s">
        <v>1623</v>
      </c>
      <c r="I1752" s="171">
        <v>4.1900000000000004</v>
      </c>
      <c r="J1752" s="169">
        <v>1</v>
      </c>
      <c r="K1752" s="154" cm="1">
        <f t="array" ref="K1752">ROUND(
IF(C1752="Beer",
SUM(LOOKUP(2,1/(SRP!$B$8:$B$10&lt;=E1752)/(SRP!$C$8:$C$10&gt;=E1752),SRP!$D$8:$D$10)*(G1752/100)*(E1752/1000)),
IF(C1752="Spirits",
SUM(LOOKUP(2,1/(SRP!$B$2:$B$7&lt;=E1752)/(SRP!$C$2:$C$7&gt;=E1752),SRP!$D$2:$D$7)*(G1752/100)*(E1752/1000)),
IF(AND(C1752="Wine",D1752="Fortified Wines"),
SUM(LOOKUP(2,1/(SRP!$B$26:$B$29&lt;=E1752)/(SRP!$C$26:$C$29&gt;=E1752),SRP!$D$26:$D$29)*(G1752/100)*(E1752/1000)),
IF(C1752="Wine",
SUM(LOOKUP(2,1/(SRP!$B$21:$B$25&lt;=E1752)/(SRP!$C$21:$C$25&gt;=E1752),SRP!$D$21:$D$25)*(G1752/100)*(E1752/1000)),
IF(AND(C1752="Ready to Drink",D1752="RTD-One Pour Cocktail&gt;7%&lt;=14.5"),
SUM(LOOKUP(2,1/(SRP!$B$16:$B$20&lt;=E1752)/(SRP!$C$16:$C$20&gt;=E1752),SRP!$D$16:$D$20)*(G1752/100)*(E1752/1000)),
IF(C1752="Ready to Drink",
SUM(LOOKUP(2,1/(SRP!$B$11:$B$15&lt;=E1752)/(SRP!$C$11:$C$15&gt;=E1752),SRP!$D$11:$D$15)*(G1752/100)*(E1752/1000)),
0)))))),2)</f>
        <v>1.92</v>
      </c>
      <c r="L1752" s="173" t="str">
        <f t="shared" si="27"/>
        <v>Beer473</v>
      </c>
      <c r="M1752" s="154">
        <f>VLOOKUP(L1752,'Slope %'!C:D,2,0)</f>
        <v>0.12</v>
      </c>
    </row>
    <row r="1753" spans="1:13" x14ac:dyDescent="0.25">
      <c r="A1753" s="169">
        <v>30694</v>
      </c>
      <c r="B1753" s="170" t="s">
        <v>1630</v>
      </c>
      <c r="C1753" s="170" t="s">
        <v>11</v>
      </c>
      <c r="D1753" s="170" t="s">
        <v>267</v>
      </c>
      <c r="E1753" s="170">
        <v>473</v>
      </c>
      <c r="F1753" s="170">
        <v>24</v>
      </c>
      <c r="G1753" s="171">
        <v>5.2</v>
      </c>
      <c r="H1753" s="170" t="s">
        <v>1623</v>
      </c>
      <c r="I1753" s="171">
        <v>4.1900000000000004</v>
      </c>
      <c r="J1753" s="169">
        <v>1</v>
      </c>
      <c r="K1753" s="154" cm="1">
        <f t="array" ref="K1753">ROUND(
IF(C1753="Beer",
SUM(LOOKUP(2,1/(SRP!$B$8:$B$10&lt;=E1753)/(SRP!$C$8:$C$10&gt;=E1753),SRP!$D$8:$D$10)*(G1753/100)*(E1753/1000)),
IF(C1753="Spirits",
SUM(LOOKUP(2,1/(SRP!$B$2:$B$7&lt;=E1753)/(SRP!$C$2:$C$7&gt;=E1753),SRP!$D$2:$D$7)*(G1753/100)*(E1753/1000)),
IF(AND(C1753="Wine",D1753="Fortified Wines"),
SUM(LOOKUP(2,1/(SRP!$B$26:$B$29&lt;=E1753)/(SRP!$C$26:$C$29&gt;=E1753),SRP!$D$26:$D$29)*(G1753/100)*(E1753/1000)),
IF(C1753="Wine",
SUM(LOOKUP(2,1/(SRP!$B$21:$B$25&lt;=E1753)/(SRP!$C$21:$C$25&gt;=E1753),SRP!$D$21:$D$25)*(G1753/100)*(E1753/1000)),
IF(AND(C1753="Ready to Drink",D1753="RTD-One Pour Cocktail&gt;7%&lt;=14.5"),
SUM(LOOKUP(2,1/(SRP!$B$16:$B$20&lt;=E1753)/(SRP!$C$16:$C$20&gt;=E1753),SRP!$D$16:$D$20)*(G1753/100)*(E1753/1000)),
IF(C1753="Ready to Drink",
SUM(LOOKUP(2,1/(SRP!$B$11:$B$15&lt;=E1753)/(SRP!$C$11:$C$15&gt;=E1753),SRP!$D$11:$D$15)*(G1753/100)*(E1753/1000)),
0)))))),2)</f>
        <v>1.92</v>
      </c>
      <c r="L1753" s="173" t="str">
        <f t="shared" si="27"/>
        <v>Beer473</v>
      </c>
      <c r="M1753" s="154">
        <f>VLOOKUP(L1753,'Slope %'!C:D,2,0)</f>
        <v>0.12</v>
      </c>
    </row>
    <row r="1754" spans="1:13" x14ac:dyDescent="0.25">
      <c r="A1754" s="169">
        <v>30710</v>
      </c>
      <c r="B1754" s="170" t="s">
        <v>1631</v>
      </c>
      <c r="C1754" s="170" t="s">
        <v>24</v>
      </c>
      <c r="D1754" s="170" t="s">
        <v>109</v>
      </c>
      <c r="E1754" s="170">
        <v>375</v>
      </c>
      <c r="F1754" s="170">
        <v>6</v>
      </c>
      <c r="G1754" s="171">
        <v>9.5</v>
      </c>
      <c r="H1754" s="170" t="s">
        <v>32</v>
      </c>
      <c r="I1754" s="171">
        <v>80.989999999999995</v>
      </c>
      <c r="J1754" s="169">
        <v>1</v>
      </c>
      <c r="K1754" s="154" cm="1">
        <f t="array" ref="K1754">ROUND(
IF(C1754="Beer",
SUM(LOOKUP(2,1/(SRP!$B$8:$B$10&lt;=E1754)/(SRP!$C$8:$C$10&gt;=E1754),SRP!$D$8:$D$10)*(G1754/100)*(E1754/1000)),
IF(C1754="Spirits",
SUM(LOOKUP(2,1/(SRP!$B$2:$B$7&lt;=E1754)/(SRP!$C$2:$C$7&gt;=E1754),SRP!$D$2:$D$7)*(G1754/100)*(E1754/1000)),
IF(AND(C1754="Wine",D1754="Fortified Wines"),
SUM(LOOKUP(2,1/(SRP!$B$26:$B$29&lt;=E1754)/(SRP!$C$26:$C$29&gt;=E1754),SRP!$D$26:$D$29)*(G1754/100)*(E1754/1000)),
IF(C1754="Wine",
SUM(LOOKUP(2,1/(SRP!$B$21:$B$25&lt;=E1754)/(SRP!$C$21:$C$25&gt;=E1754),SRP!$D$21:$D$25)*(G1754/100)*(E1754/1000)),
IF(AND(C1754="Ready to Drink",D1754="RTD-One Pour Cocktail&gt;7%&lt;=14.5"),
SUM(LOOKUP(2,1/(SRP!$B$16:$B$20&lt;=E1754)/(SRP!$C$16:$C$20&gt;=E1754),SRP!$D$16:$D$20)*(G1754/100)*(E1754/1000)),
IF(C1754="Ready to Drink",
SUM(LOOKUP(2,1/(SRP!$B$11:$B$15&lt;=E1754)/(SRP!$C$11:$C$15&gt;=E1754),SRP!$D$11:$D$15)*(G1754/100)*(E1754/1000)),
0)))))),2)</f>
        <v>2.95</v>
      </c>
      <c r="L1754" s="173" t="str">
        <f t="shared" si="27"/>
        <v>Wine375</v>
      </c>
      <c r="M1754" s="154">
        <f>VLOOKUP(L1754,'Slope %'!C:D,2,0)</f>
        <v>0.12</v>
      </c>
    </row>
    <row r="1755" spans="1:13" x14ac:dyDescent="0.25">
      <c r="A1755" s="169">
        <v>30723</v>
      </c>
      <c r="B1755" s="170" t="s">
        <v>1632</v>
      </c>
      <c r="C1755" s="170" t="s">
        <v>24</v>
      </c>
      <c r="D1755" s="170" t="s">
        <v>248</v>
      </c>
      <c r="E1755" s="170">
        <v>200</v>
      </c>
      <c r="F1755" s="170">
        <v>12</v>
      </c>
      <c r="G1755" s="171">
        <v>11</v>
      </c>
      <c r="H1755" s="170" t="s">
        <v>86</v>
      </c>
      <c r="I1755" s="171">
        <v>34.99</v>
      </c>
      <c r="J1755" s="169">
        <v>1</v>
      </c>
      <c r="K1755" s="154" cm="1">
        <f t="array" ref="K1755">ROUND(
IF(C1755="Beer",
SUM(LOOKUP(2,1/(SRP!$B$8:$B$10&lt;=E1755)/(SRP!$C$8:$C$10&gt;=E1755),SRP!$D$8:$D$10)*(G1755/100)*(E1755/1000)),
IF(C1755="Spirits",
SUM(LOOKUP(2,1/(SRP!$B$2:$B$7&lt;=E1755)/(SRP!$C$2:$C$7&gt;=E1755),SRP!$D$2:$D$7)*(G1755/100)*(E1755/1000)),
IF(AND(C1755="Wine",D1755="Fortified Wines"),
SUM(LOOKUP(2,1/(SRP!$B$26:$B$29&lt;=E1755)/(SRP!$C$26:$C$29&gt;=E1755),SRP!$D$26:$D$29)*(G1755/100)*(E1755/1000)),
IF(C1755="Wine",
SUM(LOOKUP(2,1/(SRP!$B$21:$B$25&lt;=E1755)/(SRP!$C$21:$C$25&gt;=E1755),SRP!$D$21:$D$25)*(G1755/100)*(E1755/1000)),
IF(AND(C1755="Ready to Drink",D1755="RTD-One Pour Cocktail&gt;7%&lt;=14.5"),
SUM(LOOKUP(2,1/(SRP!$B$16:$B$20&lt;=E1755)/(SRP!$C$16:$C$20&gt;=E1755),SRP!$D$16:$D$20)*(G1755/100)*(E1755/1000)),
IF(C1755="Ready to Drink",
SUM(LOOKUP(2,1/(SRP!$B$11:$B$15&lt;=E1755)/(SRP!$C$11:$C$15&gt;=E1755),SRP!$D$11:$D$15)*(G1755/100)*(E1755/1000)),
0)))))),2)</f>
        <v>2.4700000000000002</v>
      </c>
      <c r="L1755" s="173" t="str">
        <f t="shared" si="27"/>
        <v>Wine200</v>
      </c>
      <c r="M1755" s="154">
        <f>VLOOKUP(L1755,'Slope %'!C:D,2,0)</f>
        <v>0.12</v>
      </c>
    </row>
    <row r="1756" spans="1:13" x14ac:dyDescent="0.25">
      <c r="A1756" s="169">
        <v>30740</v>
      </c>
      <c r="B1756" s="170" t="s">
        <v>1633</v>
      </c>
      <c r="C1756" s="170" t="s">
        <v>11</v>
      </c>
      <c r="D1756" s="170" t="s">
        <v>267</v>
      </c>
      <c r="E1756" s="170">
        <v>3784</v>
      </c>
      <c r="F1756" s="170">
        <v>3</v>
      </c>
      <c r="G1756" s="171">
        <v>5.5</v>
      </c>
      <c r="H1756" s="170" t="s">
        <v>1053</v>
      </c>
      <c r="I1756" s="171">
        <v>26.99</v>
      </c>
      <c r="J1756" s="169">
        <v>8</v>
      </c>
      <c r="K1756" s="154" cm="1">
        <f t="array" ref="K1756">ROUND(
IF(C1756="Beer",
SUM(LOOKUP(2,1/(SRP!$B$8:$B$10&lt;=E1756)/(SRP!$C$8:$C$10&gt;=E1756),SRP!$D$8:$D$10)*(G1756/100)*(E1756/1000)),
IF(C1756="Spirits",
SUM(LOOKUP(2,1/(SRP!$B$2:$B$7&lt;=E1756)/(SRP!$C$2:$C$7&gt;=E1756),SRP!$D$2:$D$7)*(G1756/100)*(E1756/1000)),
IF(AND(C1756="Wine",D1756="Fortified Wines"),
SUM(LOOKUP(2,1/(SRP!$B$26:$B$29&lt;=E1756)/(SRP!$C$26:$C$29&gt;=E1756),SRP!$D$26:$D$29)*(G1756/100)*(E1756/1000)),
IF(C1756="Wine",
SUM(LOOKUP(2,1/(SRP!$B$21:$B$25&lt;=E1756)/(SRP!$C$21:$C$25&gt;=E1756),SRP!$D$21:$D$25)*(G1756/100)*(E1756/1000)),
IF(AND(C1756="Ready to Drink",D1756="RTD-One Pour Cocktail&gt;7%&lt;=14.5"),
SUM(LOOKUP(2,1/(SRP!$B$16:$B$20&lt;=E1756)/(SRP!$C$16:$C$20&gt;=E1756),SRP!$D$16:$D$20)*(G1756/100)*(E1756/1000)),
IF(C1756="Ready to Drink",
SUM(LOOKUP(2,1/(SRP!$B$11:$B$15&lt;=E1756)/(SRP!$C$11:$C$15&gt;=E1756),SRP!$D$11:$D$15)*(G1756/100)*(E1756/1000)),
0)))))),2)</f>
        <v>16.25</v>
      </c>
      <c r="L1756" s="173" t="str">
        <f t="shared" si="27"/>
        <v>Beer3784</v>
      </c>
      <c r="M1756" s="154">
        <f>VLOOKUP(L1756,'Slope %'!C:D,2,0)</f>
        <v>7.0000000000000007E-2</v>
      </c>
    </row>
    <row r="1757" spans="1:13" x14ac:dyDescent="0.25">
      <c r="A1757" s="169">
        <v>30740</v>
      </c>
      <c r="B1757" s="170" t="s">
        <v>1633</v>
      </c>
      <c r="C1757" s="170" t="s">
        <v>11</v>
      </c>
      <c r="D1757" s="170" t="s">
        <v>267</v>
      </c>
      <c r="E1757" s="170">
        <v>3784</v>
      </c>
      <c r="F1757" s="170">
        <v>3</v>
      </c>
      <c r="G1757" s="171">
        <v>5.5</v>
      </c>
      <c r="H1757" s="170" t="s">
        <v>1053</v>
      </c>
      <c r="I1757" s="171">
        <v>26.99</v>
      </c>
      <c r="J1757" s="169">
        <v>8</v>
      </c>
      <c r="K1757" s="154" cm="1">
        <f t="array" ref="K1757">ROUND(
IF(C1757="Beer",
SUM(LOOKUP(2,1/(SRP!$B$8:$B$10&lt;=E1757)/(SRP!$C$8:$C$10&gt;=E1757),SRP!$D$8:$D$10)*(G1757/100)*(E1757/1000)),
IF(C1757="Spirits",
SUM(LOOKUP(2,1/(SRP!$B$2:$B$7&lt;=E1757)/(SRP!$C$2:$C$7&gt;=E1757),SRP!$D$2:$D$7)*(G1757/100)*(E1757/1000)),
IF(AND(C1757="Wine",D1757="Fortified Wines"),
SUM(LOOKUP(2,1/(SRP!$B$26:$B$29&lt;=E1757)/(SRP!$C$26:$C$29&gt;=E1757),SRP!$D$26:$D$29)*(G1757/100)*(E1757/1000)),
IF(C1757="Wine",
SUM(LOOKUP(2,1/(SRP!$B$21:$B$25&lt;=E1757)/(SRP!$C$21:$C$25&gt;=E1757),SRP!$D$21:$D$25)*(G1757/100)*(E1757/1000)),
IF(AND(C1757="Ready to Drink",D1757="RTD-One Pour Cocktail&gt;7%&lt;=14.5"),
SUM(LOOKUP(2,1/(SRP!$B$16:$B$20&lt;=E1757)/(SRP!$C$16:$C$20&gt;=E1757),SRP!$D$16:$D$20)*(G1757/100)*(E1757/1000)),
IF(C1757="Ready to Drink",
SUM(LOOKUP(2,1/(SRP!$B$11:$B$15&lt;=E1757)/(SRP!$C$11:$C$15&gt;=E1757),SRP!$D$11:$D$15)*(G1757/100)*(E1757/1000)),
0)))))),2)</f>
        <v>16.25</v>
      </c>
      <c r="L1757" s="173" t="str">
        <f t="shared" si="27"/>
        <v>Beer3784</v>
      </c>
      <c r="M1757" s="154">
        <f>VLOOKUP(L1757,'Slope %'!C:D,2,0)</f>
        <v>7.0000000000000007E-2</v>
      </c>
    </row>
    <row r="1758" spans="1:13" x14ac:dyDescent="0.25">
      <c r="A1758" s="169">
        <v>30746</v>
      </c>
      <c r="B1758" s="170" t="s">
        <v>1634</v>
      </c>
      <c r="C1758" s="170" t="s">
        <v>24</v>
      </c>
      <c r="D1758" s="170" t="s">
        <v>34</v>
      </c>
      <c r="E1758" s="170">
        <v>750</v>
      </c>
      <c r="F1758" s="170">
        <v>12</v>
      </c>
      <c r="G1758" s="171">
        <v>11.5</v>
      </c>
      <c r="H1758" s="170" t="s">
        <v>141</v>
      </c>
      <c r="I1758" s="171">
        <v>12.99</v>
      </c>
      <c r="J1758" s="169">
        <v>1</v>
      </c>
      <c r="K1758" s="154" cm="1">
        <f t="array" ref="K1758">ROUND(
IF(C1758="Beer",
SUM(LOOKUP(2,1/(SRP!$B$8:$B$10&lt;=E1758)/(SRP!$C$8:$C$10&gt;=E1758),SRP!$D$8:$D$10)*(G1758/100)*(E1758/1000)),
IF(C1758="Spirits",
SUM(LOOKUP(2,1/(SRP!$B$2:$B$7&lt;=E1758)/(SRP!$C$2:$C$7&gt;=E1758),SRP!$D$2:$D$7)*(G1758/100)*(E1758/1000)),
IF(AND(C1758="Wine",D1758="Fortified Wines"),
SUM(LOOKUP(2,1/(SRP!$B$26:$B$29&lt;=E1758)/(SRP!$C$26:$C$29&gt;=E1758),SRP!$D$26:$D$29)*(G1758/100)*(E1758/1000)),
IF(C1758="Wine",
SUM(LOOKUP(2,1/(SRP!$B$21:$B$25&lt;=E1758)/(SRP!$C$21:$C$25&gt;=E1758),SRP!$D$21:$D$25)*(G1758/100)*(E1758/1000)),
IF(AND(C1758="Ready to Drink",D1758="RTD-One Pour Cocktail&gt;7%&lt;=14.5"),
SUM(LOOKUP(2,1/(SRP!$B$16:$B$20&lt;=E1758)/(SRP!$C$16:$C$20&gt;=E1758),SRP!$D$16:$D$20)*(G1758/100)*(E1758/1000)),
IF(C1758="Ready to Drink",
SUM(LOOKUP(2,1/(SRP!$B$11:$B$15&lt;=E1758)/(SRP!$C$11:$C$15&gt;=E1758),SRP!$D$11:$D$15)*(G1758/100)*(E1758/1000)),
0)))))),2)</f>
        <v>6.73</v>
      </c>
      <c r="L1758" s="173" t="str">
        <f t="shared" si="27"/>
        <v>Wine750</v>
      </c>
      <c r="M1758" s="154">
        <f>VLOOKUP(L1758,'Slope %'!C:D,2,0)</f>
        <v>0.1</v>
      </c>
    </row>
    <row r="1759" spans="1:13" x14ac:dyDescent="0.25">
      <c r="A1759" s="169">
        <v>30762</v>
      </c>
      <c r="B1759" s="170" t="s">
        <v>1635</v>
      </c>
      <c r="C1759" s="170" t="s">
        <v>37</v>
      </c>
      <c r="D1759" s="170" t="s">
        <v>1121</v>
      </c>
      <c r="E1759" s="170">
        <v>0</v>
      </c>
      <c r="F1759" s="170">
        <v>10</v>
      </c>
      <c r="H1759" s="170" t="s">
        <v>892</v>
      </c>
      <c r="I1759" s="171">
        <v>2.4900000000000002</v>
      </c>
      <c r="K1759" s="154" cm="1">
        <f t="array" ref="K1759">ROUND(
IF(C1759="Beer",
SUM(LOOKUP(2,1/(SRP!$B$8:$B$10&lt;=E1759)/(SRP!$C$8:$C$10&gt;=E1759),SRP!$D$8:$D$10)*(G1759/100)*(E1759/1000)),
IF(C1759="Spirits",
SUM(LOOKUP(2,1/(SRP!$B$2:$B$7&lt;=E1759)/(SRP!$C$2:$C$7&gt;=E1759),SRP!$D$2:$D$7)*(G1759/100)*(E1759/1000)),
IF(AND(C1759="Wine",D1759="Fortified Wines"),
SUM(LOOKUP(2,1/(SRP!$B$26:$B$29&lt;=E1759)/(SRP!$C$26:$C$29&gt;=E1759),SRP!$D$26:$D$29)*(G1759/100)*(E1759/1000)),
IF(C1759="Wine",
SUM(LOOKUP(2,1/(SRP!$B$21:$B$25&lt;=E1759)/(SRP!$C$21:$C$25&gt;=E1759),SRP!$D$21:$D$25)*(G1759/100)*(E1759/1000)),
IF(AND(C1759="Ready to Drink",D1759="RTD-One Pour Cocktail&gt;7%&lt;=14.5"),
SUM(LOOKUP(2,1/(SRP!$B$16:$B$20&lt;=E1759)/(SRP!$C$16:$C$20&gt;=E1759),SRP!$D$16:$D$20)*(G1759/100)*(E1759/1000)),
IF(C1759="Ready to Drink",
SUM(LOOKUP(2,1/(SRP!$B$11:$B$15&lt;=E1759)/(SRP!$C$11:$C$15&gt;=E1759),SRP!$D$11:$D$15)*(G1759/100)*(E1759/1000)),
0)))))),2)</f>
        <v>0</v>
      </c>
      <c r="L1759" s="173" t="str">
        <f t="shared" si="27"/>
        <v>Non Liquor Merchandise0</v>
      </c>
      <c r="M1759" s="154" t="e">
        <f>VLOOKUP(L1759,'Slope %'!C:D,2,0)</f>
        <v>#N/A</v>
      </c>
    </row>
    <row r="1760" spans="1:13" x14ac:dyDescent="0.25">
      <c r="A1760" s="169">
        <v>30816</v>
      </c>
      <c r="B1760" s="170" t="s">
        <v>1636</v>
      </c>
      <c r="C1760" s="170" t="s">
        <v>24</v>
      </c>
      <c r="D1760" s="170" t="s">
        <v>34</v>
      </c>
      <c r="E1760" s="170">
        <v>750</v>
      </c>
      <c r="F1760" s="170">
        <v>12</v>
      </c>
      <c r="G1760" s="171">
        <v>14.9</v>
      </c>
      <c r="H1760" s="170" t="s">
        <v>177</v>
      </c>
      <c r="I1760" s="171">
        <v>32.99</v>
      </c>
      <c r="J1760" s="169">
        <v>1</v>
      </c>
      <c r="K1760" s="154" cm="1">
        <f t="array" ref="K1760">ROUND(
IF(C1760="Beer",
SUM(LOOKUP(2,1/(SRP!$B$8:$B$10&lt;=E1760)/(SRP!$C$8:$C$10&gt;=E1760),SRP!$D$8:$D$10)*(G1760/100)*(E1760/1000)),
IF(C1760="Spirits",
SUM(LOOKUP(2,1/(SRP!$B$2:$B$7&lt;=E1760)/(SRP!$C$2:$C$7&gt;=E1760),SRP!$D$2:$D$7)*(G1760/100)*(E1760/1000)),
IF(AND(C1760="Wine",D1760="Fortified Wines"),
SUM(LOOKUP(2,1/(SRP!$B$26:$B$29&lt;=E1760)/(SRP!$C$26:$C$29&gt;=E1760),SRP!$D$26:$D$29)*(G1760/100)*(E1760/1000)),
IF(C1760="Wine",
SUM(LOOKUP(2,1/(SRP!$B$21:$B$25&lt;=E1760)/(SRP!$C$21:$C$25&gt;=E1760),SRP!$D$21:$D$25)*(G1760/100)*(E1760/1000)),
IF(AND(C1760="Ready to Drink",D1760="RTD-One Pour Cocktail&gt;7%&lt;=14.5"),
SUM(LOOKUP(2,1/(SRP!$B$16:$B$20&lt;=E1760)/(SRP!$C$16:$C$20&gt;=E1760),SRP!$D$16:$D$20)*(G1760/100)*(E1760/1000)),
IF(C1760="Ready to Drink",
SUM(LOOKUP(2,1/(SRP!$B$11:$B$15&lt;=E1760)/(SRP!$C$11:$C$15&gt;=E1760),SRP!$D$11:$D$15)*(G1760/100)*(E1760/1000)),
0)))))),2)</f>
        <v>8.7200000000000006</v>
      </c>
      <c r="L1760" s="173" t="str">
        <f t="shared" si="27"/>
        <v>Wine750</v>
      </c>
      <c r="M1760" s="154">
        <f>VLOOKUP(L1760,'Slope %'!C:D,2,0)</f>
        <v>0.1</v>
      </c>
    </row>
    <row r="1761" spans="1:13" x14ac:dyDescent="0.25">
      <c r="A1761" s="169">
        <v>30846</v>
      </c>
      <c r="B1761" s="170" t="s">
        <v>1637</v>
      </c>
      <c r="C1761" s="170" t="s">
        <v>11</v>
      </c>
      <c r="D1761" s="170" t="s">
        <v>303</v>
      </c>
      <c r="E1761" s="170">
        <v>8520</v>
      </c>
      <c r="F1761" s="170">
        <v>1</v>
      </c>
      <c r="G1761" s="171">
        <v>6</v>
      </c>
      <c r="H1761" s="170" t="s">
        <v>1638</v>
      </c>
      <c r="I1761" s="171">
        <v>99.98</v>
      </c>
      <c r="J1761" s="169">
        <v>24</v>
      </c>
      <c r="K1761" s="154" cm="1">
        <f t="array" ref="K1761">ROUND(
IF(C1761="Beer",
SUM(LOOKUP(2,1/(SRP!$B$8:$B$10&lt;=E1761)/(SRP!$C$8:$C$10&gt;=E1761),SRP!$D$8:$D$10)*(G1761/100)*(E1761/1000)),
IF(C1761="Spirits",
SUM(LOOKUP(2,1/(SRP!$B$2:$B$7&lt;=E1761)/(SRP!$C$2:$C$7&gt;=E1761),SRP!$D$2:$D$7)*(G1761/100)*(E1761/1000)),
IF(AND(C1761="Wine",D1761="Fortified Wines"),
SUM(LOOKUP(2,1/(SRP!$B$26:$B$29&lt;=E1761)/(SRP!$C$26:$C$29&gt;=E1761),SRP!$D$26:$D$29)*(G1761/100)*(E1761/1000)),
IF(C1761="Wine",
SUM(LOOKUP(2,1/(SRP!$B$21:$B$25&lt;=E1761)/(SRP!$C$21:$C$25&gt;=E1761),SRP!$D$21:$D$25)*(G1761/100)*(E1761/1000)),
IF(AND(C1761="Ready to Drink",D1761="RTD-One Pour Cocktail&gt;7%&lt;=14.5"),
SUM(LOOKUP(2,1/(SRP!$B$16:$B$20&lt;=E1761)/(SRP!$C$16:$C$20&gt;=E1761),SRP!$D$16:$D$20)*(G1761/100)*(E1761/1000)),
IF(C1761="Ready to Drink",
SUM(LOOKUP(2,1/(SRP!$B$11:$B$15&lt;=E1761)/(SRP!$C$11:$C$15&gt;=E1761),SRP!$D$11:$D$15)*(G1761/100)*(E1761/1000)),
0)))))),2)</f>
        <v>39.909999999999997</v>
      </c>
      <c r="L1761" s="173" t="str">
        <f t="shared" si="27"/>
        <v>Beer8520</v>
      </c>
      <c r="M1761" s="154">
        <f>VLOOKUP(L1761,'Slope %'!C:D,2,0)</f>
        <v>0.05</v>
      </c>
    </row>
    <row r="1762" spans="1:13" x14ac:dyDescent="0.25">
      <c r="A1762" s="169">
        <v>30863</v>
      </c>
      <c r="B1762" s="170" t="s">
        <v>1639</v>
      </c>
      <c r="C1762" s="170" t="s">
        <v>11</v>
      </c>
      <c r="D1762" s="170" t="s">
        <v>267</v>
      </c>
      <c r="E1762" s="170">
        <v>473</v>
      </c>
      <c r="F1762" s="170">
        <v>24</v>
      </c>
      <c r="G1762" s="171">
        <v>5</v>
      </c>
      <c r="H1762" s="170" t="s">
        <v>1623</v>
      </c>
      <c r="I1762" s="171">
        <v>3.94</v>
      </c>
      <c r="J1762" s="169">
        <v>1</v>
      </c>
      <c r="K1762" s="154" cm="1">
        <f t="array" ref="K1762">ROUND(
IF(C1762="Beer",
SUM(LOOKUP(2,1/(SRP!$B$8:$B$10&lt;=E1762)/(SRP!$C$8:$C$10&gt;=E1762),SRP!$D$8:$D$10)*(G1762/100)*(E1762/1000)),
IF(C1762="Spirits",
SUM(LOOKUP(2,1/(SRP!$B$2:$B$7&lt;=E1762)/(SRP!$C$2:$C$7&gt;=E1762),SRP!$D$2:$D$7)*(G1762/100)*(E1762/1000)),
IF(AND(C1762="Wine",D1762="Fortified Wines"),
SUM(LOOKUP(2,1/(SRP!$B$26:$B$29&lt;=E1762)/(SRP!$C$26:$C$29&gt;=E1762),SRP!$D$26:$D$29)*(G1762/100)*(E1762/1000)),
IF(C1762="Wine",
SUM(LOOKUP(2,1/(SRP!$B$21:$B$25&lt;=E1762)/(SRP!$C$21:$C$25&gt;=E1762),SRP!$D$21:$D$25)*(G1762/100)*(E1762/1000)),
IF(AND(C1762="Ready to Drink",D1762="RTD-One Pour Cocktail&gt;7%&lt;=14.5"),
SUM(LOOKUP(2,1/(SRP!$B$16:$B$20&lt;=E1762)/(SRP!$C$16:$C$20&gt;=E1762),SRP!$D$16:$D$20)*(G1762/100)*(E1762/1000)),
IF(C1762="Ready to Drink",
SUM(LOOKUP(2,1/(SRP!$B$11:$B$15&lt;=E1762)/(SRP!$C$11:$C$15&gt;=E1762),SRP!$D$11:$D$15)*(G1762/100)*(E1762/1000)),
0)))))),2)</f>
        <v>1.85</v>
      </c>
      <c r="L1762" s="173" t="str">
        <f t="shared" si="27"/>
        <v>Beer473</v>
      </c>
      <c r="M1762" s="154">
        <f>VLOOKUP(L1762,'Slope %'!C:D,2,0)</f>
        <v>0.12</v>
      </c>
    </row>
    <row r="1763" spans="1:13" x14ac:dyDescent="0.25">
      <c r="A1763" s="169">
        <v>30863</v>
      </c>
      <c r="B1763" s="170" t="s">
        <v>1639</v>
      </c>
      <c r="C1763" s="170" t="s">
        <v>11</v>
      </c>
      <c r="D1763" s="170" t="s">
        <v>267</v>
      </c>
      <c r="E1763" s="170">
        <v>473</v>
      </c>
      <c r="F1763" s="170">
        <v>24</v>
      </c>
      <c r="G1763" s="171">
        <v>5</v>
      </c>
      <c r="H1763" s="170" t="s">
        <v>1623</v>
      </c>
      <c r="I1763" s="171">
        <v>3.94</v>
      </c>
      <c r="J1763" s="169">
        <v>1</v>
      </c>
      <c r="K1763" s="154" cm="1">
        <f t="array" ref="K1763">ROUND(
IF(C1763="Beer",
SUM(LOOKUP(2,1/(SRP!$B$8:$B$10&lt;=E1763)/(SRP!$C$8:$C$10&gt;=E1763),SRP!$D$8:$D$10)*(G1763/100)*(E1763/1000)),
IF(C1763="Spirits",
SUM(LOOKUP(2,1/(SRP!$B$2:$B$7&lt;=E1763)/(SRP!$C$2:$C$7&gt;=E1763),SRP!$D$2:$D$7)*(G1763/100)*(E1763/1000)),
IF(AND(C1763="Wine",D1763="Fortified Wines"),
SUM(LOOKUP(2,1/(SRP!$B$26:$B$29&lt;=E1763)/(SRP!$C$26:$C$29&gt;=E1763),SRP!$D$26:$D$29)*(G1763/100)*(E1763/1000)),
IF(C1763="Wine",
SUM(LOOKUP(2,1/(SRP!$B$21:$B$25&lt;=E1763)/(SRP!$C$21:$C$25&gt;=E1763),SRP!$D$21:$D$25)*(G1763/100)*(E1763/1000)),
IF(AND(C1763="Ready to Drink",D1763="RTD-One Pour Cocktail&gt;7%&lt;=14.5"),
SUM(LOOKUP(2,1/(SRP!$B$16:$B$20&lt;=E1763)/(SRP!$C$16:$C$20&gt;=E1763),SRP!$D$16:$D$20)*(G1763/100)*(E1763/1000)),
IF(C1763="Ready to Drink",
SUM(LOOKUP(2,1/(SRP!$B$11:$B$15&lt;=E1763)/(SRP!$C$11:$C$15&gt;=E1763),SRP!$D$11:$D$15)*(G1763/100)*(E1763/1000)),
0)))))),2)</f>
        <v>1.85</v>
      </c>
      <c r="L1763" s="173" t="str">
        <f t="shared" si="27"/>
        <v>Beer473</v>
      </c>
      <c r="M1763" s="154">
        <f>VLOOKUP(L1763,'Slope %'!C:D,2,0)</f>
        <v>0.12</v>
      </c>
    </row>
    <row r="1764" spans="1:13" x14ac:dyDescent="0.25">
      <c r="A1764" s="169">
        <v>30867</v>
      </c>
      <c r="B1764" s="170" t="s">
        <v>1640</v>
      </c>
      <c r="C1764" s="170" t="s">
        <v>11</v>
      </c>
      <c r="D1764" s="170" t="s">
        <v>267</v>
      </c>
      <c r="E1764" s="170">
        <v>473</v>
      </c>
      <c r="F1764" s="170">
        <v>24</v>
      </c>
      <c r="G1764" s="171">
        <v>5</v>
      </c>
      <c r="H1764" s="170" t="s">
        <v>1623</v>
      </c>
      <c r="I1764" s="171">
        <v>3.74</v>
      </c>
      <c r="J1764" s="169">
        <v>1</v>
      </c>
      <c r="K1764" s="154" cm="1">
        <f t="array" ref="K1764">ROUND(
IF(C1764="Beer",
SUM(LOOKUP(2,1/(SRP!$B$8:$B$10&lt;=E1764)/(SRP!$C$8:$C$10&gt;=E1764),SRP!$D$8:$D$10)*(G1764/100)*(E1764/1000)),
IF(C1764="Spirits",
SUM(LOOKUP(2,1/(SRP!$B$2:$B$7&lt;=E1764)/(SRP!$C$2:$C$7&gt;=E1764),SRP!$D$2:$D$7)*(G1764/100)*(E1764/1000)),
IF(AND(C1764="Wine",D1764="Fortified Wines"),
SUM(LOOKUP(2,1/(SRP!$B$26:$B$29&lt;=E1764)/(SRP!$C$26:$C$29&gt;=E1764),SRP!$D$26:$D$29)*(G1764/100)*(E1764/1000)),
IF(C1764="Wine",
SUM(LOOKUP(2,1/(SRP!$B$21:$B$25&lt;=E1764)/(SRP!$C$21:$C$25&gt;=E1764),SRP!$D$21:$D$25)*(G1764/100)*(E1764/1000)),
IF(AND(C1764="Ready to Drink",D1764="RTD-One Pour Cocktail&gt;7%&lt;=14.5"),
SUM(LOOKUP(2,1/(SRP!$B$16:$B$20&lt;=E1764)/(SRP!$C$16:$C$20&gt;=E1764),SRP!$D$16:$D$20)*(G1764/100)*(E1764/1000)),
IF(C1764="Ready to Drink",
SUM(LOOKUP(2,1/(SRP!$B$11:$B$15&lt;=E1764)/(SRP!$C$11:$C$15&gt;=E1764),SRP!$D$11:$D$15)*(G1764/100)*(E1764/1000)),
0)))))),2)</f>
        <v>1.85</v>
      </c>
      <c r="L1764" s="173" t="str">
        <f t="shared" si="27"/>
        <v>Beer473</v>
      </c>
      <c r="M1764" s="154">
        <f>VLOOKUP(L1764,'Slope %'!C:D,2,0)</f>
        <v>0.12</v>
      </c>
    </row>
    <row r="1765" spans="1:13" x14ac:dyDescent="0.25">
      <c r="A1765" s="169">
        <v>30867</v>
      </c>
      <c r="B1765" s="170" t="s">
        <v>1640</v>
      </c>
      <c r="C1765" s="170" t="s">
        <v>11</v>
      </c>
      <c r="D1765" s="170" t="s">
        <v>267</v>
      </c>
      <c r="E1765" s="170">
        <v>473</v>
      </c>
      <c r="F1765" s="170">
        <v>24</v>
      </c>
      <c r="G1765" s="171">
        <v>5</v>
      </c>
      <c r="H1765" s="170" t="s">
        <v>1623</v>
      </c>
      <c r="I1765" s="171">
        <v>3.74</v>
      </c>
      <c r="J1765" s="169">
        <v>1</v>
      </c>
      <c r="K1765" s="154" cm="1">
        <f t="array" ref="K1765">ROUND(
IF(C1765="Beer",
SUM(LOOKUP(2,1/(SRP!$B$8:$B$10&lt;=E1765)/(SRP!$C$8:$C$10&gt;=E1765),SRP!$D$8:$D$10)*(G1765/100)*(E1765/1000)),
IF(C1765="Spirits",
SUM(LOOKUP(2,1/(SRP!$B$2:$B$7&lt;=E1765)/(SRP!$C$2:$C$7&gt;=E1765),SRP!$D$2:$D$7)*(G1765/100)*(E1765/1000)),
IF(AND(C1765="Wine",D1765="Fortified Wines"),
SUM(LOOKUP(2,1/(SRP!$B$26:$B$29&lt;=E1765)/(SRP!$C$26:$C$29&gt;=E1765),SRP!$D$26:$D$29)*(G1765/100)*(E1765/1000)),
IF(C1765="Wine",
SUM(LOOKUP(2,1/(SRP!$B$21:$B$25&lt;=E1765)/(SRP!$C$21:$C$25&gt;=E1765),SRP!$D$21:$D$25)*(G1765/100)*(E1765/1000)),
IF(AND(C1765="Ready to Drink",D1765="RTD-One Pour Cocktail&gt;7%&lt;=14.5"),
SUM(LOOKUP(2,1/(SRP!$B$16:$B$20&lt;=E1765)/(SRP!$C$16:$C$20&gt;=E1765),SRP!$D$16:$D$20)*(G1765/100)*(E1765/1000)),
IF(C1765="Ready to Drink",
SUM(LOOKUP(2,1/(SRP!$B$11:$B$15&lt;=E1765)/(SRP!$C$11:$C$15&gt;=E1765),SRP!$D$11:$D$15)*(G1765/100)*(E1765/1000)),
0)))))),2)</f>
        <v>1.85</v>
      </c>
      <c r="L1765" s="173" t="str">
        <f t="shared" si="27"/>
        <v>Beer473</v>
      </c>
      <c r="M1765" s="154">
        <f>VLOOKUP(L1765,'Slope %'!C:D,2,0)</f>
        <v>0.12</v>
      </c>
    </row>
    <row r="1766" spans="1:13" x14ac:dyDescent="0.25">
      <c r="A1766" s="169">
        <v>30873</v>
      </c>
      <c r="B1766" s="170" t="s">
        <v>1641</v>
      </c>
      <c r="C1766" s="170" t="s">
        <v>11</v>
      </c>
      <c r="D1766" s="170" t="s">
        <v>267</v>
      </c>
      <c r="E1766" s="170">
        <v>2840</v>
      </c>
      <c r="F1766" s="170">
        <v>3</v>
      </c>
      <c r="G1766" s="171">
        <v>5.2</v>
      </c>
      <c r="H1766" s="170" t="s">
        <v>1623</v>
      </c>
      <c r="I1766" s="171">
        <v>19.989999999999998</v>
      </c>
      <c r="J1766" s="169">
        <v>8</v>
      </c>
      <c r="K1766" s="154" cm="1">
        <f t="array" ref="K1766">ROUND(
IF(C1766="Beer",
SUM(LOOKUP(2,1/(SRP!$B$8:$B$10&lt;=E1766)/(SRP!$C$8:$C$10&gt;=E1766),SRP!$D$8:$D$10)*(G1766/100)*(E1766/1000)),
IF(C1766="Spirits",
SUM(LOOKUP(2,1/(SRP!$B$2:$B$7&lt;=E1766)/(SRP!$C$2:$C$7&gt;=E1766),SRP!$D$2:$D$7)*(G1766/100)*(E1766/1000)),
IF(AND(C1766="Wine",D1766="Fortified Wines"),
SUM(LOOKUP(2,1/(SRP!$B$26:$B$29&lt;=E1766)/(SRP!$C$26:$C$29&gt;=E1766),SRP!$D$26:$D$29)*(G1766/100)*(E1766/1000)),
IF(C1766="Wine",
SUM(LOOKUP(2,1/(SRP!$B$21:$B$25&lt;=E1766)/(SRP!$C$21:$C$25&gt;=E1766),SRP!$D$21:$D$25)*(G1766/100)*(E1766/1000)),
IF(AND(C1766="Ready to Drink",D1766="RTD-One Pour Cocktail&gt;7%&lt;=14.5"),
SUM(LOOKUP(2,1/(SRP!$B$16:$B$20&lt;=E1766)/(SRP!$C$16:$C$20&gt;=E1766),SRP!$D$16:$D$20)*(G1766/100)*(E1766/1000)),
IF(C1766="Ready to Drink",
SUM(LOOKUP(2,1/(SRP!$B$11:$B$15&lt;=E1766)/(SRP!$C$11:$C$15&gt;=E1766),SRP!$D$11:$D$15)*(G1766/100)*(E1766/1000)),
0)))))),2)</f>
        <v>11.53</v>
      </c>
      <c r="L1766" s="173" t="str">
        <f t="shared" si="27"/>
        <v>Beer2840</v>
      </c>
      <c r="M1766" s="154">
        <f>VLOOKUP(L1766,'Slope %'!C:D,2,0)</f>
        <v>0.1</v>
      </c>
    </row>
    <row r="1767" spans="1:13" x14ac:dyDescent="0.25">
      <c r="A1767" s="169">
        <v>30873</v>
      </c>
      <c r="B1767" s="170" t="s">
        <v>1641</v>
      </c>
      <c r="C1767" s="170" t="s">
        <v>11</v>
      </c>
      <c r="D1767" s="170" t="s">
        <v>267</v>
      </c>
      <c r="E1767" s="170">
        <v>2840</v>
      </c>
      <c r="F1767" s="170">
        <v>3</v>
      </c>
      <c r="G1767" s="171">
        <v>5.2</v>
      </c>
      <c r="H1767" s="170" t="s">
        <v>1623</v>
      </c>
      <c r="I1767" s="171">
        <v>19.989999999999998</v>
      </c>
      <c r="J1767" s="169">
        <v>8</v>
      </c>
      <c r="K1767" s="154" cm="1">
        <f t="array" ref="K1767">ROUND(
IF(C1767="Beer",
SUM(LOOKUP(2,1/(SRP!$B$8:$B$10&lt;=E1767)/(SRP!$C$8:$C$10&gt;=E1767),SRP!$D$8:$D$10)*(G1767/100)*(E1767/1000)),
IF(C1767="Spirits",
SUM(LOOKUP(2,1/(SRP!$B$2:$B$7&lt;=E1767)/(SRP!$C$2:$C$7&gt;=E1767),SRP!$D$2:$D$7)*(G1767/100)*(E1767/1000)),
IF(AND(C1767="Wine",D1767="Fortified Wines"),
SUM(LOOKUP(2,1/(SRP!$B$26:$B$29&lt;=E1767)/(SRP!$C$26:$C$29&gt;=E1767),SRP!$D$26:$D$29)*(G1767/100)*(E1767/1000)),
IF(C1767="Wine",
SUM(LOOKUP(2,1/(SRP!$B$21:$B$25&lt;=E1767)/(SRP!$C$21:$C$25&gt;=E1767),SRP!$D$21:$D$25)*(G1767/100)*(E1767/1000)),
IF(AND(C1767="Ready to Drink",D1767="RTD-One Pour Cocktail&gt;7%&lt;=14.5"),
SUM(LOOKUP(2,1/(SRP!$B$16:$B$20&lt;=E1767)/(SRP!$C$16:$C$20&gt;=E1767),SRP!$D$16:$D$20)*(G1767/100)*(E1767/1000)),
IF(C1767="Ready to Drink",
SUM(LOOKUP(2,1/(SRP!$B$11:$B$15&lt;=E1767)/(SRP!$C$11:$C$15&gt;=E1767),SRP!$D$11:$D$15)*(G1767/100)*(E1767/1000)),
0)))))),2)</f>
        <v>11.53</v>
      </c>
      <c r="L1767" s="173" t="str">
        <f t="shared" si="27"/>
        <v>Beer2840</v>
      </c>
      <c r="M1767" s="154">
        <f>VLOOKUP(L1767,'Slope %'!C:D,2,0)</f>
        <v>0.1</v>
      </c>
    </row>
    <row r="1768" spans="1:13" x14ac:dyDescent="0.25">
      <c r="A1768" s="169">
        <v>30875</v>
      </c>
      <c r="B1768" s="170" t="s">
        <v>1642</v>
      </c>
      <c r="C1768" s="170" t="s">
        <v>11</v>
      </c>
      <c r="D1768" s="170" t="s">
        <v>303</v>
      </c>
      <c r="E1768" s="170">
        <v>2840</v>
      </c>
      <c r="F1768" s="170">
        <v>3</v>
      </c>
      <c r="G1768" s="171">
        <v>6.8</v>
      </c>
      <c r="H1768" s="170" t="s">
        <v>1623</v>
      </c>
      <c r="I1768" s="171">
        <v>20.99</v>
      </c>
      <c r="J1768" s="169">
        <v>8</v>
      </c>
      <c r="K1768" s="154" cm="1">
        <f t="array" ref="K1768">ROUND(
IF(C1768="Beer",
SUM(LOOKUP(2,1/(SRP!$B$8:$B$10&lt;=E1768)/(SRP!$C$8:$C$10&gt;=E1768),SRP!$D$8:$D$10)*(G1768/100)*(E1768/1000)),
IF(C1768="Spirits",
SUM(LOOKUP(2,1/(SRP!$B$2:$B$7&lt;=E1768)/(SRP!$C$2:$C$7&gt;=E1768),SRP!$D$2:$D$7)*(G1768/100)*(E1768/1000)),
IF(AND(C1768="Wine",D1768="Fortified Wines"),
SUM(LOOKUP(2,1/(SRP!$B$26:$B$29&lt;=E1768)/(SRP!$C$26:$C$29&gt;=E1768),SRP!$D$26:$D$29)*(G1768/100)*(E1768/1000)),
IF(C1768="Wine",
SUM(LOOKUP(2,1/(SRP!$B$21:$B$25&lt;=E1768)/(SRP!$C$21:$C$25&gt;=E1768),SRP!$D$21:$D$25)*(G1768/100)*(E1768/1000)),
IF(AND(C1768="Ready to Drink",D1768="RTD-One Pour Cocktail&gt;7%&lt;=14.5"),
SUM(LOOKUP(2,1/(SRP!$B$16:$B$20&lt;=E1768)/(SRP!$C$16:$C$20&gt;=E1768),SRP!$D$16:$D$20)*(G1768/100)*(E1768/1000)),
IF(C1768="Ready to Drink",
SUM(LOOKUP(2,1/(SRP!$B$11:$B$15&lt;=E1768)/(SRP!$C$11:$C$15&gt;=E1768),SRP!$D$11:$D$15)*(G1768/100)*(E1768/1000)),
0)))))),2)</f>
        <v>15.08</v>
      </c>
      <c r="L1768" s="173" t="str">
        <f t="shared" si="27"/>
        <v>Beer2840</v>
      </c>
      <c r="M1768" s="154">
        <f>VLOOKUP(L1768,'Slope %'!C:D,2,0)</f>
        <v>0.1</v>
      </c>
    </row>
    <row r="1769" spans="1:13" x14ac:dyDescent="0.25">
      <c r="A1769" s="169">
        <v>30875</v>
      </c>
      <c r="B1769" s="170" t="s">
        <v>1642</v>
      </c>
      <c r="C1769" s="170" t="s">
        <v>11</v>
      </c>
      <c r="D1769" s="170" t="s">
        <v>303</v>
      </c>
      <c r="E1769" s="170">
        <v>2840</v>
      </c>
      <c r="F1769" s="170">
        <v>3</v>
      </c>
      <c r="G1769" s="171">
        <v>6.8</v>
      </c>
      <c r="H1769" s="170" t="s">
        <v>1623</v>
      </c>
      <c r="I1769" s="171">
        <v>20.99</v>
      </c>
      <c r="J1769" s="169">
        <v>8</v>
      </c>
      <c r="K1769" s="154" cm="1">
        <f t="array" ref="K1769">ROUND(
IF(C1769="Beer",
SUM(LOOKUP(2,1/(SRP!$B$8:$B$10&lt;=E1769)/(SRP!$C$8:$C$10&gt;=E1769),SRP!$D$8:$D$10)*(G1769/100)*(E1769/1000)),
IF(C1769="Spirits",
SUM(LOOKUP(2,1/(SRP!$B$2:$B$7&lt;=E1769)/(SRP!$C$2:$C$7&gt;=E1769),SRP!$D$2:$D$7)*(G1769/100)*(E1769/1000)),
IF(AND(C1769="Wine",D1769="Fortified Wines"),
SUM(LOOKUP(2,1/(SRP!$B$26:$B$29&lt;=E1769)/(SRP!$C$26:$C$29&gt;=E1769),SRP!$D$26:$D$29)*(G1769/100)*(E1769/1000)),
IF(C1769="Wine",
SUM(LOOKUP(2,1/(SRP!$B$21:$B$25&lt;=E1769)/(SRP!$C$21:$C$25&gt;=E1769),SRP!$D$21:$D$25)*(G1769/100)*(E1769/1000)),
IF(AND(C1769="Ready to Drink",D1769="RTD-One Pour Cocktail&gt;7%&lt;=14.5"),
SUM(LOOKUP(2,1/(SRP!$B$16:$B$20&lt;=E1769)/(SRP!$C$16:$C$20&gt;=E1769),SRP!$D$16:$D$20)*(G1769/100)*(E1769/1000)),
IF(C1769="Ready to Drink",
SUM(LOOKUP(2,1/(SRP!$B$11:$B$15&lt;=E1769)/(SRP!$C$11:$C$15&gt;=E1769),SRP!$D$11:$D$15)*(G1769/100)*(E1769/1000)),
0)))))),2)</f>
        <v>15.08</v>
      </c>
      <c r="L1769" s="173" t="str">
        <f t="shared" si="27"/>
        <v>Beer2840</v>
      </c>
      <c r="M1769" s="154">
        <f>VLOOKUP(L1769,'Slope %'!C:D,2,0)</f>
        <v>0.1</v>
      </c>
    </row>
    <row r="1770" spans="1:13" x14ac:dyDescent="0.25">
      <c r="A1770" s="169">
        <v>30876</v>
      </c>
      <c r="B1770" s="170" t="s">
        <v>1643</v>
      </c>
      <c r="C1770" s="170" t="s">
        <v>15</v>
      </c>
      <c r="D1770" s="170" t="s">
        <v>51</v>
      </c>
      <c r="E1770" s="170">
        <v>750</v>
      </c>
      <c r="F1770" s="170">
        <v>12</v>
      </c>
      <c r="G1770" s="171">
        <v>40</v>
      </c>
      <c r="H1770" s="170" t="s">
        <v>1563</v>
      </c>
      <c r="I1770" s="171">
        <v>49.95</v>
      </c>
      <c r="J1770" s="169">
        <v>1</v>
      </c>
      <c r="K1770" s="154" cm="1">
        <f t="array" ref="K1770">ROUND(
IF(C1770="Beer",
SUM(LOOKUP(2,1/(SRP!$B$8:$B$10&lt;=E1770)/(SRP!$C$8:$C$10&gt;=E1770),SRP!$D$8:$D$10)*(G1770/100)*(E1770/1000)),
IF(C1770="Spirits",
SUM(LOOKUP(2,1/(SRP!$B$2:$B$7&lt;=E1770)/(SRP!$C$2:$C$7&gt;=E1770),SRP!$D$2:$D$7)*(G1770/100)*(E1770/1000)),
IF(AND(C1770="Wine",D1770="Fortified Wines"),
SUM(LOOKUP(2,1/(SRP!$B$26:$B$29&lt;=E1770)/(SRP!$C$26:$C$29&gt;=E1770),SRP!$D$26:$D$29)*(G1770/100)*(E1770/1000)),
IF(C1770="Wine",
SUM(LOOKUP(2,1/(SRP!$B$21:$B$25&lt;=E1770)/(SRP!$C$21:$C$25&gt;=E1770),SRP!$D$21:$D$25)*(G1770/100)*(E1770/1000)),
IF(AND(C1770="Ready to Drink",D1770="RTD-One Pour Cocktail&gt;7%&lt;=14.5"),
SUM(LOOKUP(2,1/(SRP!$B$16:$B$20&lt;=E1770)/(SRP!$C$16:$C$20&gt;=E1770),SRP!$D$16:$D$20)*(G1770/100)*(E1770/1000)),
IF(C1770="Ready to Drink",
SUM(LOOKUP(2,1/(SRP!$B$11:$B$15&lt;=E1770)/(SRP!$C$11:$C$15&gt;=E1770),SRP!$D$11:$D$15)*(G1770/100)*(E1770/1000)),
0)))))),2)</f>
        <v>23.42</v>
      </c>
      <c r="L1770" s="173" t="str">
        <f t="shared" si="27"/>
        <v>Spirits750</v>
      </c>
      <c r="M1770" s="154">
        <f>VLOOKUP(L1770,'Slope %'!C:D,2,0)</f>
        <v>7.0000000000000007E-2</v>
      </c>
    </row>
    <row r="1771" spans="1:13" x14ac:dyDescent="0.25">
      <c r="A1771" s="169">
        <v>30879</v>
      </c>
      <c r="B1771" s="170" t="s">
        <v>1644</v>
      </c>
      <c r="C1771" s="170" t="s">
        <v>11</v>
      </c>
      <c r="D1771" s="170" t="s">
        <v>12</v>
      </c>
      <c r="E1771" s="170">
        <v>2000</v>
      </c>
      <c r="F1771" s="170">
        <v>2</v>
      </c>
      <c r="G1771" s="171">
        <v>5</v>
      </c>
      <c r="H1771" s="170" t="s">
        <v>118</v>
      </c>
      <c r="I1771" s="171">
        <v>24.95</v>
      </c>
      <c r="J1771" s="169">
        <v>4</v>
      </c>
      <c r="K1771" s="154" cm="1">
        <f t="array" ref="K1771">ROUND(
IF(C1771="Beer",
SUM(LOOKUP(2,1/(SRP!$B$8:$B$10&lt;=E1771)/(SRP!$C$8:$C$10&gt;=E1771),SRP!$D$8:$D$10)*(G1771/100)*(E1771/1000)),
IF(C1771="Spirits",
SUM(LOOKUP(2,1/(SRP!$B$2:$B$7&lt;=E1771)/(SRP!$C$2:$C$7&gt;=E1771),SRP!$D$2:$D$7)*(G1771/100)*(E1771/1000)),
IF(AND(C1771="Wine",D1771="Fortified Wines"),
SUM(LOOKUP(2,1/(SRP!$B$26:$B$29&lt;=E1771)/(SRP!$C$26:$C$29&gt;=E1771),SRP!$D$26:$D$29)*(G1771/100)*(E1771/1000)),
IF(C1771="Wine",
SUM(LOOKUP(2,1/(SRP!$B$21:$B$25&lt;=E1771)/(SRP!$C$21:$C$25&gt;=E1771),SRP!$D$21:$D$25)*(G1771/100)*(E1771/1000)),
IF(AND(C1771="Ready to Drink",D1771="RTD-One Pour Cocktail&gt;7%&lt;=14.5"),
SUM(LOOKUP(2,1/(SRP!$B$16:$B$20&lt;=E1771)/(SRP!$C$16:$C$20&gt;=E1771),SRP!$D$16:$D$20)*(G1771/100)*(E1771/1000)),
IF(C1771="Ready to Drink",
SUM(LOOKUP(2,1/(SRP!$B$11:$B$15&lt;=E1771)/(SRP!$C$11:$C$15&gt;=E1771),SRP!$D$11:$D$15)*(G1771/100)*(E1771/1000)),
0)))))),2)</f>
        <v>7.81</v>
      </c>
      <c r="L1771" s="173" t="str">
        <f t="shared" si="27"/>
        <v>Beer2000</v>
      </c>
      <c r="M1771" s="154">
        <f>VLOOKUP(L1771,'Slope %'!C:D,2,0)</f>
        <v>0.1</v>
      </c>
    </row>
    <row r="1772" spans="1:13" x14ac:dyDescent="0.25">
      <c r="A1772" s="169">
        <v>30887</v>
      </c>
      <c r="B1772" s="170" t="s">
        <v>1645</v>
      </c>
      <c r="C1772" s="170" t="s">
        <v>15</v>
      </c>
      <c r="D1772" s="170" t="s">
        <v>51</v>
      </c>
      <c r="E1772" s="170">
        <v>750</v>
      </c>
      <c r="F1772" s="170">
        <v>12</v>
      </c>
      <c r="G1772" s="171">
        <v>57.1</v>
      </c>
      <c r="H1772" s="170" t="s">
        <v>1563</v>
      </c>
      <c r="I1772" s="171">
        <v>67.95</v>
      </c>
      <c r="J1772" s="169">
        <v>1</v>
      </c>
      <c r="K1772" s="154" cm="1">
        <f t="array" ref="K1772">ROUND(
IF(C1772="Beer",
SUM(LOOKUP(2,1/(SRP!$B$8:$B$10&lt;=E1772)/(SRP!$C$8:$C$10&gt;=E1772),SRP!$D$8:$D$10)*(G1772/100)*(E1772/1000)),
IF(C1772="Spirits",
SUM(LOOKUP(2,1/(SRP!$B$2:$B$7&lt;=E1772)/(SRP!$C$2:$C$7&gt;=E1772),SRP!$D$2:$D$7)*(G1772/100)*(E1772/1000)),
IF(AND(C1772="Wine",D1772="Fortified Wines"),
SUM(LOOKUP(2,1/(SRP!$B$26:$B$29&lt;=E1772)/(SRP!$C$26:$C$29&gt;=E1772),SRP!$D$26:$D$29)*(G1772/100)*(E1772/1000)),
IF(C1772="Wine",
SUM(LOOKUP(2,1/(SRP!$B$21:$B$25&lt;=E1772)/(SRP!$C$21:$C$25&gt;=E1772),SRP!$D$21:$D$25)*(G1772/100)*(E1772/1000)),
IF(AND(C1772="Ready to Drink",D1772="RTD-One Pour Cocktail&gt;7%&lt;=14.5"),
SUM(LOOKUP(2,1/(SRP!$B$16:$B$20&lt;=E1772)/(SRP!$C$16:$C$20&gt;=E1772),SRP!$D$16:$D$20)*(G1772/100)*(E1772/1000)),
IF(C1772="Ready to Drink",
SUM(LOOKUP(2,1/(SRP!$B$11:$B$15&lt;=E1772)/(SRP!$C$11:$C$15&gt;=E1772),SRP!$D$11:$D$15)*(G1772/100)*(E1772/1000)),
0)))))),2)</f>
        <v>33.43</v>
      </c>
      <c r="L1772" s="173" t="str">
        <f t="shared" si="27"/>
        <v>Spirits750</v>
      </c>
      <c r="M1772" s="154">
        <f>VLOOKUP(L1772,'Slope %'!C:D,2,0)</f>
        <v>7.0000000000000007E-2</v>
      </c>
    </row>
    <row r="1773" spans="1:13" x14ac:dyDescent="0.25">
      <c r="A1773" s="169">
        <v>30919</v>
      </c>
      <c r="B1773" s="170" t="s">
        <v>1646</v>
      </c>
      <c r="C1773" s="170" t="s">
        <v>15</v>
      </c>
      <c r="D1773" s="170" t="s">
        <v>16</v>
      </c>
      <c r="E1773" s="170">
        <v>750</v>
      </c>
      <c r="F1773" s="170">
        <v>12</v>
      </c>
      <c r="G1773" s="171">
        <v>40</v>
      </c>
      <c r="H1773" s="170" t="s">
        <v>123</v>
      </c>
      <c r="I1773" s="171">
        <v>42.99</v>
      </c>
      <c r="J1773" s="169">
        <v>1</v>
      </c>
      <c r="K1773" s="154" cm="1">
        <f t="array" ref="K1773">ROUND(
IF(C1773="Beer",
SUM(LOOKUP(2,1/(SRP!$B$8:$B$10&lt;=E1773)/(SRP!$C$8:$C$10&gt;=E1773),SRP!$D$8:$D$10)*(G1773/100)*(E1773/1000)),
IF(C1773="Spirits",
SUM(LOOKUP(2,1/(SRP!$B$2:$B$7&lt;=E1773)/(SRP!$C$2:$C$7&gt;=E1773),SRP!$D$2:$D$7)*(G1773/100)*(E1773/1000)),
IF(AND(C1773="Wine",D1773="Fortified Wines"),
SUM(LOOKUP(2,1/(SRP!$B$26:$B$29&lt;=E1773)/(SRP!$C$26:$C$29&gt;=E1773),SRP!$D$26:$D$29)*(G1773/100)*(E1773/1000)),
IF(C1773="Wine",
SUM(LOOKUP(2,1/(SRP!$B$21:$B$25&lt;=E1773)/(SRP!$C$21:$C$25&gt;=E1773),SRP!$D$21:$D$25)*(G1773/100)*(E1773/1000)),
IF(AND(C1773="Ready to Drink",D1773="RTD-One Pour Cocktail&gt;7%&lt;=14.5"),
SUM(LOOKUP(2,1/(SRP!$B$16:$B$20&lt;=E1773)/(SRP!$C$16:$C$20&gt;=E1773),SRP!$D$16:$D$20)*(G1773/100)*(E1773/1000)),
IF(C1773="Ready to Drink",
SUM(LOOKUP(2,1/(SRP!$B$11:$B$15&lt;=E1773)/(SRP!$C$11:$C$15&gt;=E1773),SRP!$D$11:$D$15)*(G1773/100)*(E1773/1000)),
0)))))),2)</f>
        <v>23.42</v>
      </c>
      <c r="L1773" s="173" t="str">
        <f t="shared" si="27"/>
        <v>Spirits750</v>
      </c>
      <c r="M1773" s="154">
        <f>VLOOKUP(L1773,'Slope %'!C:D,2,0)</f>
        <v>7.0000000000000007E-2</v>
      </c>
    </row>
    <row r="1774" spans="1:13" x14ac:dyDescent="0.25">
      <c r="A1774" s="169">
        <v>30933</v>
      </c>
      <c r="B1774" s="170" t="s">
        <v>1647</v>
      </c>
      <c r="C1774" s="170" t="s">
        <v>24</v>
      </c>
      <c r="D1774" s="170" t="s">
        <v>109</v>
      </c>
      <c r="E1774" s="170">
        <v>750</v>
      </c>
      <c r="F1774" s="170">
        <v>12</v>
      </c>
      <c r="G1774" s="171">
        <v>12.9</v>
      </c>
      <c r="H1774" s="170" t="s">
        <v>1465</v>
      </c>
      <c r="I1774" s="171">
        <v>29.99</v>
      </c>
      <c r="J1774" s="169">
        <v>1</v>
      </c>
      <c r="K1774" s="154" cm="1">
        <f t="array" ref="K1774">ROUND(
IF(C1774="Beer",
SUM(LOOKUP(2,1/(SRP!$B$8:$B$10&lt;=E1774)/(SRP!$C$8:$C$10&gt;=E1774),SRP!$D$8:$D$10)*(G1774/100)*(E1774/1000)),
IF(C1774="Spirits",
SUM(LOOKUP(2,1/(SRP!$B$2:$B$7&lt;=E1774)/(SRP!$C$2:$C$7&gt;=E1774),SRP!$D$2:$D$7)*(G1774/100)*(E1774/1000)),
IF(AND(C1774="Wine",D1774="Fortified Wines"),
SUM(LOOKUP(2,1/(SRP!$B$26:$B$29&lt;=E1774)/(SRP!$C$26:$C$29&gt;=E1774),SRP!$D$26:$D$29)*(G1774/100)*(E1774/1000)),
IF(C1774="Wine",
SUM(LOOKUP(2,1/(SRP!$B$21:$B$25&lt;=E1774)/(SRP!$C$21:$C$25&gt;=E1774),SRP!$D$21:$D$25)*(G1774/100)*(E1774/1000)),
IF(AND(C1774="Ready to Drink",D1774="RTD-One Pour Cocktail&gt;7%&lt;=14.5"),
SUM(LOOKUP(2,1/(SRP!$B$16:$B$20&lt;=E1774)/(SRP!$C$16:$C$20&gt;=E1774),SRP!$D$16:$D$20)*(G1774/100)*(E1774/1000)),
IF(C1774="Ready to Drink",
SUM(LOOKUP(2,1/(SRP!$B$11:$B$15&lt;=E1774)/(SRP!$C$11:$C$15&gt;=E1774),SRP!$D$11:$D$15)*(G1774/100)*(E1774/1000)),
0)))))),2)</f>
        <v>7.55</v>
      </c>
      <c r="L1774" s="173" t="str">
        <f t="shared" si="27"/>
        <v>Wine750</v>
      </c>
      <c r="M1774" s="154">
        <f>VLOOKUP(L1774,'Slope %'!C:D,2,0)</f>
        <v>0.1</v>
      </c>
    </row>
    <row r="1775" spans="1:13" x14ac:dyDescent="0.25">
      <c r="A1775" s="169">
        <v>30936</v>
      </c>
      <c r="B1775" s="170" t="s">
        <v>1648</v>
      </c>
      <c r="C1775" s="170" t="s">
        <v>24</v>
      </c>
      <c r="D1775" s="170" t="s">
        <v>34</v>
      </c>
      <c r="E1775" s="170">
        <v>1500</v>
      </c>
      <c r="F1775" s="170">
        <v>6</v>
      </c>
      <c r="G1775" s="171">
        <v>14.9</v>
      </c>
      <c r="H1775" s="170" t="s">
        <v>600</v>
      </c>
      <c r="I1775" s="171">
        <v>99.99</v>
      </c>
      <c r="J1775" s="169">
        <v>1</v>
      </c>
      <c r="K1775" s="154" cm="1">
        <f t="array" ref="K1775">ROUND(
IF(C1775="Beer",
SUM(LOOKUP(2,1/(SRP!$B$8:$B$10&lt;=E1775)/(SRP!$C$8:$C$10&gt;=E1775),SRP!$D$8:$D$10)*(G1775/100)*(E1775/1000)),
IF(C1775="Spirits",
SUM(LOOKUP(2,1/(SRP!$B$2:$B$7&lt;=E1775)/(SRP!$C$2:$C$7&gt;=E1775),SRP!$D$2:$D$7)*(G1775/100)*(E1775/1000)),
IF(AND(C1775="Wine",D1775="Fortified Wines"),
SUM(LOOKUP(2,1/(SRP!$B$26:$B$29&lt;=E1775)/(SRP!$C$26:$C$29&gt;=E1775),SRP!$D$26:$D$29)*(G1775/100)*(E1775/1000)),
IF(C1775="Wine",
SUM(LOOKUP(2,1/(SRP!$B$21:$B$25&lt;=E1775)/(SRP!$C$21:$C$25&gt;=E1775),SRP!$D$21:$D$25)*(G1775/100)*(E1775/1000)),
IF(AND(C1775="Ready to Drink",D1775="RTD-One Pour Cocktail&gt;7%&lt;=14.5"),
SUM(LOOKUP(2,1/(SRP!$B$16:$B$20&lt;=E1775)/(SRP!$C$16:$C$20&gt;=E1775),SRP!$D$16:$D$20)*(G1775/100)*(E1775/1000)),
IF(C1775="Ready to Drink",
SUM(LOOKUP(2,1/(SRP!$B$11:$B$15&lt;=E1775)/(SRP!$C$11:$C$15&gt;=E1775),SRP!$D$11:$D$15)*(G1775/100)*(E1775/1000)),
0)))))),2)</f>
        <v>17.45</v>
      </c>
      <c r="L1775" s="173" t="str">
        <f t="shared" si="27"/>
        <v>Wine1500</v>
      </c>
      <c r="M1775" s="154">
        <f>VLOOKUP(L1775,'Slope %'!C:D,2,0)</f>
        <v>7.0000000000000007E-2</v>
      </c>
    </row>
    <row r="1776" spans="1:13" x14ac:dyDescent="0.25">
      <c r="A1776" s="169">
        <v>31031</v>
      </c>
      <c r="B1776" s="170" t="s">
        <v>1649</v>
      </c>
      <c r="C1776" s="170" t="s">
        <v>37</v>
      </c>
      <c r="D1776" s="170" t="s">
        <v>1650</v>
      </c>
      <c r="E1776" s="170">
        <v>0</v>
      </c>
      <c r="F1776" s="170">
        <v>10</v>
      </c>
      <c r="H1776" s="170" t="s">
        <v>892</v>
      </c>
      <c r="I1776" s="171">
        <v>2.4900000000000002</v>
      </c>
      <c r="K1776" s="154" cm="1">
        <f t="array" ref="K1776">ROUND(
IF(C1776="Beer",
SUM(LOOKUP(2,1/(SRP!$B$8:$B$10&lt;=E1776)/(SRP!$C$8:$C$10&gt;=E1776),SRP!$D$8:$D$10)*(G1776/100)*(E1776/1000)),
IF(C1776="Spirits",
SUM(LOOKUP(2,1/(SRP!$B$2:$B$7&lt;=E1776)/(SRP!$C$2:$C$7&gt;=E1776),SRP!$D$2:$D$7)*(G1776/100)*(E1776/1000)),
IF(AND(C1776="Wine",D1776="Fortified Wines"),
SUM(LOOKUP(2,1/(SRP!$B$26:$B$29&lt;=E1776)/(SRP!$C$26:$C$29&gt;=E1776),SRP!$D$26:$D$29)*(G1776/100)*(E1776/1000)),
IF(C1776="Wine",
SUM(LOOKUP(2,1/(SRP!$B$21:$B$25&lt;=E1776)/(SRP!$C$21:$C$25&gt;=E1776),SRP!$D$21:$D$25)*(G1776/100)*(E1776/1000)),
IF(AND(C1776="Ready to Drink",D1776="RTD-One Pour Cocktail&gt;7%&lt;=14.5"),
SUM(LOOKUP(2,1/(SRP!$B$16:$B$20&lt;=E1776)/(SRP!$C$16:$C$20&gt;=E1776),SRP!$D$16:$D$20)*(G1776/100)*(E1776/1000)),
IF(C1776="Ready to Drink",
SUM(LOOKUP(2,1/(SRP!$B$11:$B$15&lt;=E1776)/(SRP!$C$11:$C$15&gt;=E1776),SRP!$D$11:$D$15)*(G1776/100)*(E1776/1000)),
0)))))),2)</f>
        <v>0</v>
      </c>
      <c r="L1776" s="173" t="str">
        <f t="shared" si="27"/>
        <v>Non Liquor Merchandise0</v>
      </c>
      <c r="M1776" s="154" t="e">
        <f>VLOOKUP(L1776,'Slope %'!C:D,2,0)</f>
        <v>#N/A</v>
      </c>
    </row>
    <row r="1777" spans="1:13" x14ac:dyDescent="0.25">
      <c r="A1777" s="169">
        <v>31112</v>
      </c>
      <c r="B1777" s="170" t="s">
        <v>1651</v>
      </c>
      <c r="C1777" s="170" t="s">
        <v>15</v>
      </c>
      <c r="D1777" s="170" t="s">
        <v>82</v>
      </c>
      <c r="E1777" s="170">
        <v>750</v>
      </c>
      <c r="F1777" s="170">
        <v>12</v>
      </c>
      <c r="G1777" s="171">
        <v>40</v>
      </c>
      <c r="H1777" s="170" t="s">
        <v>91</v>
      </c>
      <c r="I1777" s="171">
        <v>32.99</v>
      </c>
      <c r="J1777" s="169">
        <v>1</v>
      </c>
      <c r="K1777" s="154" cm="1">
        <f t="array" ref="K1777">ROUND(
IF(C1777="Beer",
SUM(LOOKUP(2,1/(SRP!$B$8:$B$10&lt;=E1777)/(SRP!$C$8:$C$10&gt;=E1777),SRP!$D$8:$D$10)*(G1777/100)*(E1777/1000)),
IF(C1777="Spirits",
SUM(LOOKUP(2,1/(SRP!$B$2:$B$7&lt;=E1777)/(SRP!$C$2:$C$7&gt;=E1777),SRP!$D$2:$D$7)*(G1777/100)*(E1777/1000)),
IF(AND(C1777="Wine",D1777="Fortified Wines"),
SUM(LOOKUP(2,1/(SRP!$B$26:$B$29&lt;=E1777)/(SRP!$C$26:$C$29&gt;=E1777),SRP!$D$26:$D$29)*(G1777/100)*(E1777/1000)),
IF(C1777="Wine",
SUM(LOOKUP(2,1/(SRP!$B$21:$B$25&lt;=E1777)/(SRP!$C$21:$C$25&gt;=E1777),SRP!$D$21:$D$25)*(G1777/100)*(E1777/1000)),
IF(AND(C1777="Ready to Drink",D1777="RTD-One Pour Cocktail&gt;7%&lt;=14.5"),
SUM(LOOKUP(2,1/(SRP!$B$16:$B$20&lt;=E1777)/(SRP!$C$16:$C$20&gt;=E1777),SRP!$D$16:$D$20)*(G1777/100)*(E1777/1000)),
IF(C1777="Ready to Drink",
SUM(LOOKUP(2,1/(SRP!$B$11:$B$15&lt;=E1777)/(SRP!$C$11:$C$15&gt;=E1777),SRP!$D$11:$D$15)*(G1777/100)*(E1777/1000)),
0)))))),2)</f>
        <v>23.42</v>
      </c>
      <c r="L1777" s="173" t="str">
        <f t="shared" si="27"/>
        <v>Spirits750</v>
      </c>
      <c r="M1777" s="154">
        <f>VLOOKUP(L1777,'Slope %'!C:D,2,0)</f>
        <v>7.0000000000000007E-2</v>
      </c>
    </row>
    <row r="1778" spans="1:13" x14ac:dyDescent="0.25">
      <c r="A1778" s="169">
        <v>31217</v>
      </c>
      <c r="B1778" s="170" t="s">
        <v>1652</v>
      </c>
      <c r="C1778" s="170" t="s">
        <v>11</v>
      </c>
      <c r="D1778" s="170" t="s">
        <v>211</v>
      </c>
      <c r="E1778" s="170">
        <v>473</v>
      </c>
      <c r="F1778" s="170">
        <v>24</v>
      </c>
      <c r="G1778" s="171">
        <v>4</v>
      </c>
      <c r="H1778" s="170" t="s">
        <v>982</v>
      </c>
      <c r="I1778" s="171">
        <v>3.99</v>
      </c>
      <c r="J1778" s="169">
        <v>1</v>
      </c>
      <c r="K1778" s="154" cm="1">
        <f t="array" ref="K1778">ROUND(
IF(C1778="Beer",
SUM(LOOKUP(2,1/(SRP!$B$8:$B$10&lt;=E1778)/(SRP!$C$8:$C$10&gt;=E1778),SRP!$D$8:$D$10)*(G1778/100)*(E1778/1000)),
IF(C1778="Spirits",
SUM(LOOKUP(2,1/(SRP!$B$2:$B$7&lt;=E1778)/(SRP!$C$2:$C$7&gt;=E1778),SRP!$D$2:$D$7)*(G1778/100)*(E1778/1000)),
IF(AND(C1778="Wine",D1778="Fortified Wines"),
SUM(LOOKUP(2,1/(SRP!$B$26:$B$29&lt;=E1778)/(SRP!$C$26:$C$29&gt;=E1778),SRP!$D$26:$D$29)*(G1778/100)*(E1778/1000)),
IF(C1778="Wine",
SUM(LOOKUP(2,1/(SRP!$B$21:$B$25&lt;=E1778)/(SRP!$C$21:$C$25&gt;=E1778),SRP!$D$21:$D$25)*(G1778/100)*(E1778/1000)),
IF(AND(C1778="Ready to Drink",D1778="RTD-One Pour Cocktail&gt;7%&lt;=14.5"),
SUM(LOOKUP(2,1/(SRP!$B$16:$B$20&lt;=E1778)/(SRP!$C$16:$C$20&gt;=E1778),SRP!$D$16:$D$20)*(G1778/100)*(E1778/1000)),
IF(C1778="Ready to Drink",
SUM(LOOKUP(2,1/(SRP!$B$11:$B$15&lt;=E1778)/(SRP!$C$11:$C$15&gt;=E1778),SRP!$D$11:$D$15)*(G1778/100)*(E1778/1000)),
0)))))),2)</f>
        <v>1.48</v>
      </c>
      <c r="L1778" s="173" t="str">
        <f t="shared" si="27"/>
        <v>Beer473</v>
      </c>
      <c r="M1778" s="154">
        <f>VLOOKUP(L1778,'Slope %'!C:D,2,0)</f>
        <v>0.12</v>
      </c>
    </row>
    <row r="1779" spans="1:13" x14ac:dyDescent="0.25">
      <c r="A1779" s="169">
        <v>31217</v>
      </c>
      <c r="B1779" s="170" t="s">
        <v>1652</v>
      </c>
      <c r="C1779" s="170" t="s">
        <v>11</v>
      </c>
      <c r="D1779" s="170" t="s">
        <v>211</v>
      </c>
      <c r="E1779" s="170">
        <v>473</v>
      </c>
      <c r="F1779" s="170">
        <v>24</v>
      </c>
      <c r="G1779" s="171">
        <v>4</v>
      </c>
      <c r="H1779" s="170" t="s">
        <v>982</v>
      </c>
      <c r="I1779" s="171">
        <v>3.99</v>
      </c>
      <c r="J1779" s="169">
        <v>1</v>
      </c>
      <c r="K1779" s="154" cm="1">
        <f t="array" ref="K1779">ROUND(
IF(C1779="Beer",
SUM(LOOKUP(2,1/(SRP!$B$8:$B$10&lt;=E1779)/(SRP!$C$8:$C$10&gt;=E1779),SRP!$D$8:$D$10)*(G1779/100)*(E1779/1000)),
IF(C1779="Spirits",
SUM(LOOKUP(2,1/(SRP!$B$2:$B$7&lt;=E1779)/(SRP!$C$2:$C$7&gt;=E1779),SRP!$D$2:$D$7)*(G1779/100)*(E1779/1000)),
IF(AND(C1779="Wine",D1779="Fortified Wines"),
SUM(LOOKUP(2,1/(SRP!$B$26:$B$29&lt;=E1779)/(SRP!$C$26:$C$29&gt;=E1779),SRP!$D$26:$D$29)*(G1779/100)*(E1779/1000)),
IF(C1779="Wine",
SUM(LOOKUP(2,1/(SRP!$B$21:$B$25&lt;=E1779)/(SRP!$C$21:$C$25&gt;=E1779),SRP!$D$21:$D$25)*(G1779/100)*(E1779/1000)),
IF(AND(C1779="Ready to Drink",D1779="RTD-One Pour Cocktail&gt;7%&lt;=14.5"),
SUM(LOOKUP(2,1/(SRP!$B$16:$B$20&lt;=E1779)/(SRP!$C$16:$C$20&gt;=E1779),SRP!$D$16:$D$20)*(G1779/100)*(E1779/1000)),
IF(C1779="Ready to Drink",
SUM(LOOKUP(2,1/(SRP!$B$11:$B$15&lt;=E1779)/(SRP!$C$11:$C$15&gt;=E1779),SRP!$D$11:$D$15)*(G1779/100)*(E1779/1000)),
0)))))),2)</f>
        <v>1.48</v>
      </c>
      <c r="L1779" s="173" t="str">
        <f t="shared" si="27"/>
        <v>Beer473</v>
      </c>
      <c r="M1779" s="154">
        <f>VLOOKUP(L1779,'Slope %'!C:D,2,0)</f>
        <v>0.12</v>
      </c>
    </row>
    <row r="1780" spans="1:13" x14ac:dyDescent="0.25">
      <c r="A1780" s="169">
        <v>31227</v>
      </c>
      <c r="B1780" s="170" t="s">
        <v>1653</v>
      </c>
      <c r="C1780" s="170" t="s">
        <v>24</v>
      </c>
      <c r="D1780" s="170" t="s">
        <v>34</v>
      </c>
      <c r="E1780" s="170">
        <v>750</v>
      </c>
      <c r="F1780" s="170">
        <v>6</v>
      </c>
      <c r="G1780" s="171">
        <v>14.5</v>
      </c>
      <c r="H1780" s="170" t="s">
        <v>200</v>
      </c>
      <c r="I1780" s="171">
        <v>185.87</v>
      </c>
      <c r="J1780" s="169">
        <v>1</v>
      </c>
      <c r="K1780" s="154" cm="1">
        <f t="array" ref="K1780">ROUND(
IF(C1780="Beer",
SUM(LOOKUP(2,1/(SRP!$B$8:$B$10&lt;=E1780)/(SRP!$C$8:$C$10&gt;=E1780),SRP!$D$8:$D$10)*(G1780/100)*(E1780/1000)),
IF(C1780="Spirits",
SUM(LOOKUP(2,1/(SRP!$B$2:$B$7&lt;=E1780)/(SRP!$C$2:$C$7&gt;=E1780),SRP!$D$2:$D$7)*(G1780/100)*(E1780/1000)),
IF(AND(C1780="Wine",D1780="Fortified Wines"),
SUM(LOOKUP(2,1/(SRP!$B$26:$B$29&lt;=E1780)/(SRP!$C$26:$C$29&gt;=E1780),SRP!$D$26:$D$29)*(G1780/100)*(E1780/1000)),
IF(C1780="Wine",
SUM(LOOKUP(2,1/(SRP!$B$21:$B$25&lt;=E1780)/(SRP!$C$21:$C$25&gt;=E1780),SRP!$D$21:$D$25)*(G1780/100)*(E1780/1000)),
IF(AND(C1780="Ready to Drink",D1780="RTD-One Pour Cocktail&gt;7%&lt;=14.5"),
SUM(LOOKUP(2,1/(SRP!$B$16:$B$20&lt;=E1780)/(SRP!$C$16:$C$20&gt;=E1780),SRP!$D$16:$D$20)*(G1780/100)*(E1780/1000)),
IF(C1780="Ready to Drink",
SUM(LOOKUP(2,1/(SRP!$B$11:$B$15&lt;=E1780)/(SRP!$C$11:$C$15&gt;=E1780),SRP!$D$11:$D$15)*(G1780/100)*(E1780/1000)),
0)))))),2)</f>
        <v>8.49</v>
      </c>
      <c r="L1780" s="173" t="str">
        <f t="shared" si="27"/>
        <v>Wine750</v>
      </c>
      <c r="M1780" s="154">
        <f>VLOOKUP(L1780,'Slope %'!C:D,2,0)</f>
        <v>0.1</v>
      </c>
    </row>
    <row r="1781" spans="1:13" x14ac:dyDescent="0.25">
      <c r="A1781" s="169">
        <v>31228</v>
      </c>
      <c r="B1781" s="170" t="s">
        <v>1654</v>
      </c>
      <c r="C1781" s="170" t="s">
        <v>24</v>
      </c>
      <c r="D1781" s="170" t="s">
        <v>34</v>
      </c>
      <c r="E1781" s="170">
        <v>750</v>
      </c>
      <c r="F1781" s="170">
        <v>6</v>
      </c>
      <c r="G1781" s="171">
        <v>14.5</v>
      </c>
      <c r="H1781" s="170" t="s">
        <v>200</v>
      </c>
      <c r="I1781" s="171">
        <v>185.87</v>
      </c>
      <c r="J1781" s="169">
        <v>1</v>
      </c>
      <c r="K1781" s="154" cm="1">
        <f t="array" ref="K1781">ROUND(
IF(C1781="Beer",
SUM(LOOKUP(2,1/(SRP!$B$8:$B$10&lt;=E1781)/(SRP!$C$8:$C$10&gt;=E1781),SRP!$D$8:$D$10)*(G1781/100)*(E1781/1000)),
IF(C1781="Spirits",
SUM(LOOKUP(2,1/(SRP!$B$2:$B$7&lt;=E1781)/(SRP!$C$2:$C$7&gt;=E1781),SRP!$D$2:$D$7)*(G1781/100)*(E1781/1000)),
IF(AND(C1781="Wine",D1781="Fortified Wines"),
SUM(LOOKUP(2,1/(SRP!$B$26:$B$29&lt;=E1781)/(SRP!$C$26:$C$29&gt;=E1781),SRP!$D$26:$D$29)*(G1781/100)*(E1781/1000)),
IF(C1781="Wine",
SUM(LOOKUP(2,1/(SRP!$B$21:$B$25&lt;=E1781)/(SRP!$C$21:$C$25&gt;=E1781),SRP!$D$21:$D$25)*(G1781/100)*(E1781/1000)),
IF(AND(C1781="Ready to Drink",D1781="RTD-One Pour Cocktail&gt;7%&lt;=14.5"),
SUM(LOOKUP(2,1/(SRP!$B$16:$B$20&lt;=E1781)/(SRP!$C$16:$C$20&gt;=E1781),SRP!$D$16:$D$20)*(G1781/100)*(E1781/1000)),
IF(C1781="Ready to Drink",
SUM(LOOKUP(2,1/(SRP!$B$11:$B$15&lt;=E1781)/(SRP!$C$11:$C$15&gt;=E1781),SRP!$D$11:$D$15)*(G1781/100)*(E1781/1000)),
0)))))),2)</f>
        <v>8.49</v>
      </c>
      <c r="L1781" s="173" t="str">
        <f t="shared" si="27"/>
        <v>Wine750</v>
      </c>
      <c r="M1781" s="154">
        <f>VLOOKUP(L1781,'Slope %'!C:D,2,0)</f>
        <v>0.1</v>
      </c>
    </row>
    <row r="1782" spans="1:13" x14ac:dyDescent="0.25">
      <c r="A1782" s="169">
        <v>31229</v>
      </c>
      <c r="B1782" s="170" t="s">
        <v>1655</v>
      </c>
      <c r="C1782" s="170" t="s">
        <v>24</v>
      </c>
      <c r="D1782" s="170" t="s">
        <v>34</v>
      </c>
      <c r="E1782" s="170">
        <v>750</v>
      </c>
      <c r="F1782" s="170">
        <v>12</v>
      </c>
      <c r="G1782" s="171">
        <v>14</v>
      </c>
      <c r="H1782" s="170" t="s">
        <v>200</v>
      </c>
      <c r="I1782" s="171">
        <v>57.11</v>
      </c>
      <c r="J1782" s="169">
        <v>1</v>
      </c>
      <c r="K1782" s="154" cm="1">
        <f t="array" ref="K1782">ROUND(
IF(C1782="Beer",
SUM(LOOKUP(2,1/(SRP!$B$8:$B$10&lt;=E1782)/(SRP!$C$8:$C$10&gt;=E1782),SRP!$D$8:$D$10)*(G1782/100)*(E1782/1000)),
IF(C1782="Spirits",
SUM(LOOKUP(2,1/(SRP!$B$2:$B$7&lt;=E1782)/(SRP!$C$2:$C$7&gt;=E1782),SRP!$D$2:$D$7)*(G1782/100)*(E1782/1000)),
IF(AND(C1782="Wine",D1782="Fortified Wines"),
SUM(LOOKUP(2,1/(SRP!$B$26:$B$29&lt;=E1782)/(SRP!$C$26:$C$29&gt;=E1782),SRP!$D$26:$D$29)*(G1782/100)*(E1782/1000)),
IF(C1782="Wine",
SUM(LOOKUP(2,1/(SRP!$B$21:$B$25&lt;=E1782)/(SRP!$C$21:$C$25&gt;=E1782),SRP!$D$21:$D$25)*(G1782/100)*(E1782/1000)),
IF(AND(C1782="Ready to Drink",D1782="RTD-One Pour Cocktail&gt;7%&lt;=14.5"),
SUM(LOOKUP(2,1/(SRP!$B$16:$B$20&lt;=E1782)/(SRP!$C$16:$C$20&gt;=E1782),SRP!$D$16:$D$20)*(G1782/100)*(E1782/1000)),
IF(C1782="Ready to Drink",
SUM(LOOKUP(2,1/(SRP!$B$11:$B$15&lt;=E1782)/(SRP!$C$11:$C$15&gt;=E1782),SRP!$D$11:$D$15)*(G1782/100)*(E1782/1000)),
0)))))),2)</f>
        <v>8.1999999999999993</v>
      </c>
      <c r="L1782" s="173" t="str">
        <f t="shared" si="27"/>
        <v>Wine750</v>
      </c>
      <c r="M1782" s="154">
        <f>VLOOKUP(L1782,'Slope %'!C:D,2,0)</f>
        <v>0.1</v>
      </c>
    </row>
    <row r="1783" spans="1:13" x14ac:dyDescent="0.25">
      <c r="A1783" s="169">
        <v>31242</v>
      </c>
      <c r="B1783" s="170" t="s">
        <v>1656</v>
      </c>
      <c r="C1783" s="170" t="s">
        <v>24</v>
      </c>
      <c r="D1783" s="170" t="s">
        <v>34</v>
      </c>
      <c r="E1783" s="170">
        <v>750</v>
      </c>
      <c r="F1783" s="170">
        <v>12</v>
      </c>
      <c r="G1783" s="171">
        <v>14.5</v>
      </c>
      <c r="H1783" s="170" t="s">
        <v>200</v>
      </c>
      <c r="I1783" s="171">
        <v>60.74</v>
      </c>
      <c r="J1783" s="169">
        <v>1</v>
      </c>
      <c r="K1783" s="154" cm="1">
        <f t="array" ref="K1783">ROUND(
IF(C1783="Beer",
SUM(LOOKUP(2,1/(SRP!$B$8:$B$10&lt;=E1783)/(SRP!$C$8:$C$10&gt;=E1783),SRP!$D$8:$D$10)*(G1783/100)*(E1783/1000)),
IF(C1783="Spirits",
SUM(LOOKUP(2,1/(SRP!$B$2:$B$7&lt;=E1783)/(SRP!$C$2:$C$7&gt;=E1783),SRP!$D$2:$D$7)*(G1783/100)*(E1783/1000)),
IF(AND(C1783="Wine",D1783="Fortified Wines"),
SUM(LOOKUP(2,1/(SRP!$B$26:$B$29&lt;=E1783)/(SRP!$C$26:$C$29&gt;=E1783),SRP!$D$26:$D$29)*(G1783/100)*(E1783/1000)),
IF(C1783="Wine",
SUM(LOOKUP(2,1/(SRP!$B$21:$B$25&lt;=E1783)/(SRP!$C$21:$C$25&gt;=E1783),SRP!$D$21:$D$25)*(G1783/100)*(E1783/1000)),
IF(AND(C1783="Ready to Drink",D1783="RTD-One Pour Cocktail&gt;7%&lt;=14.5"),
SUM(LOOKUP(2,1/(SRP!$B$16:$B$20&lt;=E1783)/(SRP!$C$16:$C$20&gt;=E1783),SRP!$D$16:$D$20)*(G1783/100)*(E1783/1000)),
IF(C1783="Ready to Drink",
SUM(LOOKUP(2,1/(SRP!$B$11:$B$15&lt;=E1783)/(SRP!$C$11:$C$15&gt;=E1783),SRP!$D$11:$D$15)*(G1783/100)*(E1783/1000)),
0)))))),2)</f>
        <v>8.49</v>
      </c>
      <c r="L1783" s="173" t="str">
        <f t="shared" si="27"/>
        <v>Wine750</v>
      </c>
      <c r="M1783" s="154">
        <f>VLOOKUP(L1783,'Slope %'!C:D,2,0)</f>
        <v>0.1</v>
      </c>
    </row>
    <row r="1784" spans="1:13" x14ac:dyDescent="0.25">
      <c r="A1784" s="169">
        <v>31247</v>
      </c>
      <c r="B1784" s="170" t="s">
        <v>1657</v>
      </c>
      <c r="C1784" s="170" t="s">
        <v>24</v>
      </c>
      <c r="D1784" s="170" t="s">
        <v>34</v>
      </c>
      <c r="E1784" s="170">
        <v>750</v>
      </c>
      <c r="F1784" s="170">
        <v>6</v>
      </c>
      <c r="G1784" s="171">
        <v>14</v>
      </c>
      <c r="H1784" s="170" t="s">
        <v>200</v>
      </c>
      <c r="I1784" s="171">
        <v>1237.7</v>
      </c>
      <c r="J1784" s="169">
        <v>1</v>
      </c>
      <c r="K1784" s="154" cm="1">
        <f t="array" ref="K1784">ROUND(
IF(C1784="Beer",
SUM(LOOKUP(2,1/(SRP!$B$8:$B$10&lt;=E1784)/(SRP!$C$8:$C$10&gt;=E1784),SRP!$D$8:$D$10)*(G1784/100)*(E1784/1000)),
IF(C1784="Spirits",
SUM(LOOKUP(2,1/(SRP!$B$2:$B$7&lt;=E1784)/(SRP!$C$2:$C$7&gt;=E1784),SRP!$D$2:$D$7)*(G1784/100)*(E1784/1000)),
IF(AND(C1784="Wine",D1784="Fortified Wines"),
SUM(LOOKUP(2,1/(SRP!$B$26:$B$29&lt;=E1784)/(SRP!$C$26:$C$29&gt;=E1784),SRP!$D$26:$D$29)*(G1784/100)*(E1784/1000)),
IF(C1784="Wine",
SUM(LOOKUP(2,1/(SRP!$B$21:$B$25&lt;=E1784)/(SRP!$C$21:$C$25&gt;=E1784),SRP!$D$21:$D$25)*(G1784/100)*(E1784/1000)),
IF(AND(C1784="Ready to Drink",D1784="RTD-One Pour Cocktail&gt;7%&lt;=14.5"),
SUM(LOOKUP(2,1/(SRP!$B$16:$B$20&lt;=E1784)/(SRP!$C$16:$C$20&gt;=E1784),SRP!$D$16:$D$20)*(G1784/100)*(E1784/1000)),
IF(C1784="Ready to Drink",
SUM(LOOKUP(2,1/(SRP!$B$11:$B$15&lt;=E1784)/(SRP!$C$11:$C$15&gt;=E1784),SRP!$D$11:$D$15)*(G1784/100)*(E1784/1000)),
0)))))),2)</f>
        <v>8.1999999999999993</v>
      </c>
      <c r="L1784" s="173" t="str">
        <f t="shared" si="27"/>
        <v>Wine750</v>
      </c>
      <c r="M1784" s="154">
        <f>VLOOKUP(L1784,'Slope %'!C:D,2,0)</f>
        <v>0.1</v>
      </c>
    </row>
    <row r="1785" spans="1:13" x14ac:dyDescent="0.25">
      <c r="A1785" s="169">
        <v>31268</v>
      </c>
      <c r="B1785" s="170" t="s">
        <v>1658</v>
      </c>
      <c r="C1785" s="170" t="s">
        <v>24</v>
      </c>
      <c r="D1785" s="170" t="s">
        <v>38</v>
      </c>
      <c r="E1785" s="170">
        <v>750</v>
      </c>
      <c r="F1785" s="170">
        <v>12</v>
      </c>
      <c r="G1785" s="171">
        <v>10</v>
      </c>
      <c r="H1785" s="170" t="s">
        <v>1194</v>
      </c>
      <c r="I1785" s="171">
        <v>19.63</v>
      </c>
      <c r="J1785" s="169">
        <v>1</v>
      </c>
      <c r="K1785" s="154" cm="1">
        <f t="array" ref="K1785">ROUND(
IF(C1785="Beer",
SUM(LOOKUP(2,1/(SRP!$B$8:$B$10&lt;=E1785)/(SRP!$C$8:$C$10&gt;=E1785),SRP!$D$8:$D$10)*(G1785/100)*(E1785/1000)),
IF(C1785="Spirits",
SUM(LOOKUP(2,1/(SRP!$B$2:$B$7&lt;=E1785)/(SRP!$C$2:$C$7&gt;=E1785),SRP!$D$2:$D$7)*(G1785/100)*(E1785/1000)),
IF(AND(C1785="Wine",D1785="Fortified Wines"),
SUM(LOOKUP(2,1/(SRP!$B$26:$B$29&lt;=E1785)/(SRP!$C$26:$C$29&gt;=E1785),SRP!$D$26:$D$29)*(G1785/100)*(E1785/1000)),
IF(C1785="Wine",
SUM(LOOKUP(2,1/(SRP!$B$21:$B$25&lt;=E1785)/(SRP!$C$21:$C$25&gt;=E1785),SRP!$D$21:$D$25)*(G1785/100)*(E1785/1000)),
IF(AND(C1785="Ready to Drink",D1785="RTD-One Pour Cocktail&gt;7%&lt;=14.5"),
SUM(LOOKUP(2,1/(SRP!$B$16:$B$20&lt;=E1785)/(SRP!$C$16:$C$20&gt;=E1785),SRP!$D$16:$D$20)*(G1785/100)*(E1785/1000)),
IF(C1785="Ready to Drink",
SUM(LOOKUP(2,1/(SRP!$B$11:$B$15&lt;=E1785)/(SRP!$C$11:$C$15&gt;=E1785),SRP!$D$11:$D$15)*(G1785/100)*(E1785/1000)),
0)))))),2)</f>
        <v>5.86</v>
      </c>
      <c r="L1785" s="173" t="str">
        <f t="shared" si="27"/>
        <v>Wine750</v>
      </c>
      <c r="M1785" s="154">
        <f>VLOOKUP(L1785,'Slope %'!C:D,2,0)</f>
        <v>0.1</v>
      </c>
    </row>
    <row r="1786" spans="1:13" x14ac:dyDescent="0.25">
      <c r="A1786" s="169">
        <v>31283</v>
      </c>
      <c r="B1786" s="170" t="s">
        <v>1659</v>
      </c>
      <c r="C1786" s="170" t="s">
        <v>24</v>
      </c>
      <c r="D1786" s="170" t="s">
        <v>166</v>
      </c>
      <c r="E1786" s="170">
        <v>375</v>
      </c>
      <c r="F1786" s="170">
        <v>12</v>
      </c>
      <c r="G1786" s="171">
        <v>12.5</v>
      </c>
      <c r="H1786" s="170" t="s">
        <v>22</v>
      </c>
      <c r="I1786" s="171">
        <v>11.99</v>
      </c>
      <c r="J1786" s="169">
        <v>1</v>
      </c>
      <c r="K1786" s="154" cm="1">
        <f t="array" ref="K1786">ROUND(
IF(C1786="Beer",
SUM(LOOKUP(2,1/(SRP!$B$8:$B$10&lt;=E1786)/(SRP!$C$8:$C$10&gt;=E1786),SRP!$D$8:$D$10)*(G1786/100)*(E1786/1000)),
IF(C1786="Spirits",
SUM(LOOKUP(2,1/(SRP!$B$2:$B$7&lt;=E1786)/(SRP!$C$2:$C$7&gt;=E1786),SRP!$D$2:$D$7)*(G1786/100)*(E1786/1000)),
IF(AND(C1786="Wine",D1786="Fortified Wines"),
SUM(LOOKUP(2,1/(SRP!$B$26:$B$29&lt;=E1786)/(SRP!$C$26:$C$29&gt;=E1786),SRP!$D$26:$D$29)*(G1786/100)*(E1786/1000)),
IF(C1786="Wine",
SUM(LOOKUP(2,1/(SRP!$B$21:$B$25&lt;=E1786)/(SRP!$C$21:$C$25&gt;=E1786),SRP!$D$21:$D$25)*(G1786/100)*(E1786/1000)),
IF(AND(C1786="Ready to Drink",D1786="RTD-One Pour Cocktail&gt;7%&lt;=14.5"),
SUM(LOOKUP(2,1/(SRP!$B$16:$B$20&lt;=E1786)/(SRP!$C$16:$C$20&gt;=E1786),SRP!$D$16:$D$20)*(G1786/100)*(E1786/1000)),
IF(C1786="Ready to Drink",
SUM(LOOKUP(2,1/(SRP!$B$11:$B$15&lt;=E1786)/(SRP!$C$11:$C$15&gt;=E1786),SRP!$D$11:$D$15)*(G1786/100)*(E1786/1000)),
0)))))),2)</f>
        <v>3.88</v>
      </c>
      <c r="L1786" s="173" t="str">
        <f t="shared" si="27"/>
        <v>Wine375</v>
      </c>
      <c r="M1786" s="154">
        <f>VLOOKUP(L1786,'Slope %'!C:D,2,0)</f>
        <v>0.12</v>
      </c>
    </row>
    <row r="1787" spans="1:13" x14ac:dyDescent="0.25">
      <c r="A1787" s="169">
        <v>31311</v>
      </c>
      <c r="B1787" s="170" t="s">
        <v>1660</v>
      </c>
      <c r="C1787" s="170" t="s">
        <v>11</v>
      </c>
      <c r="D1787" s="170" t="s">
        <v>267</v>
      </c>
      <c r="E1787" s="170">
        <v>473</v>
      </c>
      <c r="F1787" s="170">
        <v>24</v>
      </c>
      <c r="G1787" s="171">
        <v>6</v>
      </c>
      <c r="H1787" s="170" t="s">
        <v>1556</v>
      </c>
      <c r="I1787" s="171">
        <v>4.79</v>
      </c>
      <c r="J1787" s="169">
        <v>1</v>
      </c>
      <c r="K1787" s="154" cm="1">
        <f t="array" ref="K1787">ROUND(
IF(C1787="Beer",
SUM(LOOKUP(2,1/(SRP!$B$8:$B$10&lt;=E1787)/(SRP!$C$8:$C$10&gt;=E1787),SRP!$D$8:$D$10)*(G1787/100)*(E1787/1000)),
IF(C1787="Spirits",
SUM(LOOKUP(2,1/(SRP!$B$2:$B$7&lt;=E1787)/(SRP!$C$2:$C$7&gt;=E1787),SRP!$D$2:$D$7)*(G1787/100)*(E1787/1000)),
IF(AND(C1787="Wine",D1787="Fortified Wines"),
SUM(LOOKUP(2,1/(SRP!$B$26:$B$29&lt;=E1787)/(SRP!$C$26:$C$29&gt;=E1787),SRP!$D$26:$D$29)*(G1787/100)*(E1787/1000)),
IF(C1787="Wine",
SUM(LOOKUP(2,1/(SRP!$B$21:$B$25&lt;=E1787)/(SRP!$C$21:$C$25&gt;=E1787),SRP!$D$21:$D$25)*(G1787/100)*(E1787/1000)),
IF(AND(C1787="Ready to Drink",D1787="RTD-One Pour Cocktail&gt;7%&lt;=14.5"),
SUM(LOOKUP(2,1/(SRP!$B$16:$B$20&lt;=E1787)/(SRP!$C$16:$C$20&gt;=E1787),SRP!$D$16:$D$20)*(G1787/100)*(E1787/1000)),
IF(C1787="Ready to Drink",
SUM(LOOKUP(2,1/(SRP!$B$11:$B$15&lt;=E1787)/(SRP!$C$11:$C$15&gt;=E1787),SRP!$D$11:$D$15)*(G1787/100)*(E1787/1000)),
0)))))),2)</f>
        <v>2.2200000000000002</v>
      </c>
      <c r="L1787" s="173" t="str">
        <f t="shared" si="27"/>
        <v>Beer473</v>
      </c>
      <c r="M1787" s="154">
        <f>VLOOKUP(L1787,'Slope %'!C:D,2,0)</f>
        <v>0.12</v>
      </c>
    </row>
    <row r="1788" spans="1:13" x14ac:dyDescent="0.25">
      <c r="A1788" s="169">
        <v>31311</v>
      </c>
      <c r="B1788" s="170" t="s">
        <v>1660</v>
      </c>
      <c r="C1788" s="170" t="s">
        <v>11</v>
      </c>
      <c r="D1788" s="170" t="s">
        <v>267</v>
      </c>
      <c r="E1788" s="170">
        <v>473</v>
      </c>
      <c r="F1788" s="170">
        <v>24</v>
      </c>
      <c r="G1788" s="171">
        <v>6</v>
      </c>
      <c r="H1788" s="170" t="s">
        <v>1556</v>
      </c>
      <c r="I1788" s="171">
        <v>4.79</v>
      </c>
      <c r="J1788" s="169">
        <v>1</v>
      </c>
      <c r="K1788" s="154" cm="1">
        <f t="array" ref="K1788">ROUND(
IF(C1788="Beer",
SUM(LOOKUP(2,1/(SRP!$B$8:$B$10&lt;=E1788)/(SRP!$C$8:$C$10&gt;=E1788),SRP!$D$8:$D$10)*(G1788/100)*(E1788/1000)),
IF(C1788="Spirits",
SUM(LOOKUP(2,1/(SRP!$B$2:$B$7&lt;=E1788)/(SRP!$C$2:$C$7&gt;=E1788),SRP!$D$2:$D$7)*(G1788/100)*(E1788/1000)),
IF(AND(C1788="Wine",D1788="Fortified Wines"),
SUM(LOOKUP(2,1/(SRP!$B$26:$B$29&lt;=E1788)/(SRP!$C$26:$C$29&gt;=E1788),SRP!$D$26:$D$29)*(G1788/100)*(E1788/1000)),
IF(C1788="Wine",
SUM(LOOKUP(2,1/(SRP!$B$21:$B$25&lt;=E1788)/(SRP!$C$21:$C$25&gt;=E1788),SRP!$D$21:$D$25)*(G1788/100)*(E1788/1000)),
IF(AND(C1788="Ready to Drink",D1788="RTD-One Pour Cocktail&gt;7%&lt;=14.5"),
SUM(LOOKUP(2,1/(SRP!$B$16:$B$20&lt;=E1788)/(SRP!$C$16:$C$20&gt;=E1788),SRP!$D$16:$D$20)*(G1788/100)*(E1788/1000)),
IF(C1788="Ready to Drink",
SUM(LOOKUP(2,1/(SRP!$B$11:$B$15&lt;=E1788)/(SRP!$C$11:$C$15&gt;=E1788),SRP!$D$11:$D$15)*(G1788/100)*(E1788/1000)),
0)))))),2)</f>
        <v>2.2200000000000002</v>
      </c>
      <c r="L1788" s="173" t="str">
        <f t="shared" si="27"/>
        <v>Beer473</v>
      </c>
      <c r="M1788" s="154">
        <f>VLOOKUP(L1788,'Slope %'!C:D,2,0)</f>
        <v>0.12</v>
      </c>
    </row>
    <row r="1789" spans="1:13" x14ac:dyDescent="0.25">
      <c r="A1789" s="169">
        <v>31313</v>
      </c>
      <c r="B1789" s="170" t="s">
        <v>1661</v>
      </c>
      <c r="C1789" s="170" t="s">
        <v>11</v>
      </c>
      <c r="D1789" s="170" t="s">
        <v>267</v>
      </c>
      <c r="E1789" s="170">
        <v>473</v>
      </c>
      <c r="F1789" s="170">
        <v>24</v>
      </c>
      <c r="G1789" s="171">
        <v>5</v>
      </c>
      <c r="H1789" s="170" t="s">
        <v>1662</v>
      </c>
      <c r="I1789" s="171">
        <v>3.75</v>
      </c>
      <c r="J1789" s="169">
        <v>1</v>
      </c>
      <c r="K1789" s="154" cm="1">
        <f t="array" ref="K1789">ROUND(
IF(C1789="Beer",
SUM(LOOKUP(2,1/(SRP!$B$8:$B$10&lt;=E1789)/(SRP!$C$8:$C$10&gt;=E1789),SRP!$D$8:$D$10)*(G1789/100)*(E1789/1000)),
IF(C1789="Spirits",
SUM(LOOKUP(2,1/(SRP!$B$2:$B$7&lt;=E1789)/(SRP!$C$2:$C$7&gt;=E1789),SRP!$D$2:$D$7)*(G1789/100)*(E1789/1000)),
IF(AND(C1789="Wine",D1789="Fortified Wines"),
SUM(LOOKUP(2,1/(SRP!$B$26:$B$29&lt;=E1789)/(SRP!$C$26:$C$29&gt;=E1789),SRP!$D$26:$D$29)*(G1789/100)*(E1789/1000)),
IF(C1789="Wine",
SUM(LOOKUP(2,1/(SRP!$B$21:$B$25&lt;=E1789)/(SRP!$C$21:$C$25&gt;=E1789),SRP!$D$21:$D$25)*(G1789/100)*(E1789/1000)),
IF(AND(C1789="Ready to Drink",D1789="RTD-One Pour Cocktail&gt;7%&lt;=14.5"),
SUM(LOOKUP(2,1/(SRP!$B$16:$B$20&lt;=E1789)/(SRP!$C$16:$C$20&gt;=E1789),SRP!$D$16:$D$20)*(G1789/100)*(E1789/1000)),
IF(C1789="Ready to Drink",
SUM(LOOKUP(2,1/(SRP!$B$11:$B$15&lt;=E1789)/(SRP!$C$11:$C$15&gt;=E1789),SRP!$D$11:$D$15)*(G1789/100)*(E1789/1000)),
0)))))),2)</f>
        <v>1.85</v>
      </c>
      <c r="L1789" s="173" t="str">
        <f t="shared" si="27"/>
        <v>Beer473</v>
      </c>
      <c r="M1789" s="154">
        <f>VLOOKUP(L1789,'Slope %'!C:D,2,0)</f>
        <v>0.12</v>
      </c>
    </row>
    <row r="1790" spans="1:13" x14ac:dyDescent="0.25">
      <c r="A1790" s="169">
        <v>31313</v>
      </c>
      <c r="B1790" s="170" t="s">
        <v>1661</v>
      </c>
      <c r="C1790" s="170" t="s">
        <v>11</v>
      </c>
      <c r="D1790" s="170" t="s">
        <v>267</v>
      </c>
      <c r="E1790" s="170">
        <v>473</v>
      </c>
      <c r="F1790" s="170">
        <v>24</v>
      </c>
      <c r="G1790" s="171">
        <v>5</v>
      </c>
      <c r="H1790" s="170" t="s">
        <v>1662</v>
      </c>
      <c r="I1790" s="171">
        <v>3.75</v>
      </c>
      <c r="J1790" s="169">
        <v>1</v>
      </c>
      <c r="K1790" s="154" cm="1">
        <f t="array" ref="K1790">ROUND(
IF(C1790="Beer",
SUM(LOOKUP(2,1/(SRP!$B$8:$B$10&lt;=E1790)/(SRP!$C$8:$C$10&gt;=E1790),SRP!$D$8:$D$10)*(G1790/100)*(E1790/1000)),
IF(C1790="Spirits",
SUM(LOOKUP(2,1/(SRP!$B$2:$B$7&lt;=E1790)/(SRP!$C$2:$C$7&gt;=E1790),SRP!$D$2:$D$7)*(G1790/100)*(E1790/1000)),
IF(AND(C1790="Wine",D1790="Fortified Wines"),
SUM(LOOKUP(2,1/(SRP!$B$26:$B$29&lt;=E1790)/(SRP!$C$26:$C$29&gt;=E1790),SRP!$D$26:$D$29)*(G1790/100)*(E1790/1000)),
IF(C1790="Wine",
SUM(LOOKUP(2,1/(SRP!$B$21:$B$25&lt;=E1790)/(SRP!$C$21:$C$25&gt;=E1790),SRP!$D$21:$D$25)*(G1790/100)*(E1790/1000)),
IF(AND(C1790="Ready to Drink",D1790="RTD-One Pour Cocktail&gt;7%&lt;=14.5"),
SUM(LOOKUP(2,1/(SRP!$B$16:$B$20&lt;=E1790)/(SRP!$C$16:$C$20&gt;=E1790),SRP!$D$16:$D$20)*(G1790/100)*(E1790/1000)),
IF(C1790="Ready to Drink",
SUM(LOOKUP(2,1/(SRP!$B$11:$B$15&lt;=E1790)/(SRP!$C$11:$C$15&gt;=E1790),SRP!$D$11:$D$15)*(G1790/100)*(E1790/1000)),
0)))))),2)</f>
        <v>1.85</v>
      </c>
      <c r="L1790" s="173" t="str">
        <f t="shared" si="27"/>
        <v>Beer473</v>
      </c>
      <c r="M1790" s="154">
        <f>VLOOKUP(L1790,'Slope %'!C:D,2,0)</f>
        <v>0.12</v>
      </c>
    </row>
    <row r="1791" spans="1:13" x14ac:dyDescent="0.25">
      <c r="A1791" s="169">
        <v>31315</v>
      </c>
      <c r="B1791" s="170" t="s">
        <v>1663</v>
      </c>
      <c r="C1791" s="170" t="s">
        <v>15</v>
      </c>
      <c r="D1791" s="170" t="s">
        <v>140</v>
      </c>
      <c r="E1791" s="170">
        <v>120</v>
      </c>
      <c r="F1791" s="170">
        <v>18</v>
      </c>
      <c r="G1791" s="171">
        <v>20</v>
      </c>
      <c r="H1791" s="170" t="s">
        <v>141</v>
      </c>
      <c r="I1791" s="171">
        <v>11.99</v>
      </c>
      <c r="J1791" s="169">
        <v>4</v>
      </c>
      <c r="K1791" s="154" cm="1">
        <f t="array" ref="K1791">ROUND(
IF(C1791="Beer",
SUM(LOOKUP(2,1/(SRP!$B$8:$B$10&lt;=E1791)/(SRP!$C$8:$C$10&gt;=E1791),SRP!$D$8:$D$10)*(G1791/100)*(E1791/1000)),
IF(C1791="Spirits",
SUM(LOOKUP(2,1/(SRP!$B$2:$B$7&lt;=E1791)/(SRP!$C$2:$C$7&gt;=E1791),SRP!$D$2:$D$7)*(G1791/100)*(E1791/1000)),
IF(AND(C1791="Wine",D1791="Fortified Wines"),
SUM(LOOKUP(2,1/(SRP!$B$26:$B$29&lt;=E1791)/(SRP!$C$26:$C$29&gt;=E1791),SRP!$D$26:$D$29)*(G1791/100)*(E1791/1000)),
IF(C1791="Wine",
SUM(LOOKUP(2,1/(SRP!$B$21:$B$25&lt;=E1791)/(SRP!$C$21:$C$25&gt;=E1791),SRP!$D$21:$D$25)*(G1791/100)*(E1791/1000)),
IF(AND(C1791="Ready to Drink",D1791="RTD-One Pour Cocktail&gt;7%&lt;=14.5"),
SUM(LOOKUP(2,1/(SRP!$B$16:$B$20&lt;=E1791)/(SRP!$C$16:$C$20&gt;=E1791),SRP!$D$16:$D$20)*(G1791/100)*(E1791/1000)),
IF(C1791="Ready to Drink",
SUM(LOOKUP(2,1/(SRP!$B$11:$B$15&lt;=E1791)/(SRP!$C$11:$C$15&gt;=E1791),SRP!$D$11:$D$15)*(G1791/100)*(E1791/1000)),
0)))))),2)</f>
        <v>2.5499999999999998</v>
      </c>
      <c r="L1791" s="173" t="str">
        <f t="shared" si="27"/>
        <v>Spirits120</v>
      </c>
      <c r="M1791" s="154">
        <f>VLOOKUP(L1791,'Slope %'!C:D,2,0)</f>
        <v>0.1</v>
      </c>
    </row>
    <row r="1792" spans="1:13" x14ac:dyDescent="0.25">
      <c r="A1792" s="169">
        <v>31343</v>
      </c>
      <c r="B1792" s="170" t="s">
        <v>1664</v>
      </c>
      <c r="C1792" s="170" t="s">
        <v>24</v>
      </c>
      <c r="D1792" s="170" t="s">
        <v>68</v>
      </c>
      <c r="E1792" s="170">
        <v>750</v>
      </c>
      <c r="F1792" s="170">
        <v>12</v>
      </c>
      <c r="G1792" s="171">
        <v>8</v>
      </c>
      <c r="H1792" s="170" t="s">
        <v>32</v>
      </c>
      <c r="I1792" s="171">
        <v>11.99</v>
      </c>
      <c r="J1792" s="169">
        <v>1</v>
      </c>
      <c r="K1792" s="154" cm="1">
        <f t="array" ref="K1792">ROUND(
IF(C1792="Beer",
SUM(LOOKUP(2,1/(SRP!$B$8:$B$10&lt;=E1792)/(SRP!$C$8:$C$10&gt;=E1792),SRP!$D$8:$D$10)*(G1792/100)*(E1792/1000)),
IF(C1792="Spirits",
SUM(LOOKUP(2,1/(SRP!$B$2:$B$7&lt;=E1792)/(SRP!$C$2:$C$7&gt;=E1792),SRP!$D$2:$D$7)*(G1792/100)*(E1792/1000)),
IF(AND(C1792="Wine",D1792="Fortified Wines"),
SUM(LOOKUP(2,1/(SRP!$B$26:$B$29&lt;=E1792)/(SRP!$C$26:$C$29&gt;=E1792),SRP!$D$26:$D$29)*(G1792/100)*(E1792/1000)),
IF(C1792="Wine",
SUM(LOOKUP(2,1/(SRP!$B$21:$B$25&lt;=E1792)/(SRP!$C$21:$C$25&gt;=E1792),SRP!$D$21:$D$25)*(G1792/100)*(E1792/1000)),
IF(AND(C1792="Ready to Drink",D1792="RTD-One Pour Cocktail&gt;7%&lt;=14.5"),
SUM(LOOKUP(2,1/(SRP!$B$16:$B$20&lt;=E1792)/(SRP!$C$16:$C$20&gt;=E1792),SRP!$D$16:$D$20)*(G1792/100)*(E1792/1000)),
IF(C1792="Ready to Drink",
SUM(LOOKUP(2,1/(SRP!$B$11:$B$15&lt;=E1792)/(SRP!$C$11:$C$15&gt;=E1792),SRP!$D$11:$D$15)*(G1792/100)*(E1792/1000)),
0)))))),2)</f>
        <v>4.68</v>
      </c>
      <c r="L1792" s="173" t="str">
        <f t="shared" si="27"/>
        <v>Wine750</v>
      </c>
      <c r="M1792" s="154">
        <f>VLOOKUP(L1792,'Slope %'!C:D,2,0)</f>
        <v>0.1</v>
      </c>
    </row>
    <row r="1793" spans="1:13" x14ac:dyDescent="0.25">
      <c r="A1793" s="169">
        <v>31345</v>
      </c>
      <c r="B1793" s="170" t="s">
        <v>1665</v>
      </c>
      <c r="C1793" s="170" t="s">
        <v>24</v>
      </c>
      <c r="D1793" s="170" t="s">
        <v>194</v>
      </c>
      <c r="E1793" s="170">
        <v>1000</v>
      </c>
      <c r="F1793" s="170">
        <v>12</v>
      </c>
      <c r="G1793" s="171">
        <v>13</v>
      </c>
      <c r="H1793" s="170" t="s">
        <v>73</v>
      </c>
      <c r="I1793" s="171">
        <v>14.99</v>
      </c>
      <c r="J1793" s="169">
        <v>1</v>
      </c>
      <c r="K1793" s="154" cm="1">
        <f t="array" ref="K1793">ROUND(
IF(C1793="Beer",
SUM(LOOKUP(2,1/(SRP!$B$8:$B$10&lt;=E1793)/(SRP!$C$8:$C$10&gt;=E1793),SRP!$D$8:$D$10)*(G1793/100)*(E1793/1000)),
IF(C1793="Spirits",
SUM(LOOKUP(2,1/(SRP!$B$2:$B$7&lt;=E1793)/(SRP!$C$2:$C$7&gt;=E1793),SRP!$D$2:$D$7)*(G1793/100)*(E1793/1000)),
IF(AND(C1793="Wine",D1793="Fortified Wines"),
SUM(LOOKUP(2,1/(SRP!$B$26:$B$29&lt;=E1793)/(SRP!$C$26:$C$29&gt;=E1793),SRP!$D$26:$D$29)*(G1793/100)*(E1793/1000)),
IF(C1793="Wine",
SUM(LOOKUP(2,1/(SRP!$B$21:$B$25&lt;=E1793)/(SRP!$C$21:$C$25&gt;=E1793),SRP!$D$21:$D$25)*(G1793/100)*(E1793/1000)),
IF(AND(C1793="Ready to Drink",D1793="RTD-One Pour Cocktail&gt;7%&lt;=14.5"),
SUM(LOOKUP(2,1/(SRP!$B$16:$B$20&lt;=E1793)/(SRP!$C$16:$C$20&gt;=E1793),SRP!$D$16:$D$20)*(G1793/100)*(E1793/1000)),
IF(C1793="Ready to Drink",
SUM(LOOKUP(2,1/(SRP!$B$11:$B$15&lt;=E1793)/(SRP!$C$11:$C$15&gt;=E1793),SRP!$D$11:$D$15)*(G1793/100)*(E1793/1000)),
0)))))),2)</f>
        <v>10.15</v>
      </c>
      <c r="L1793" s="173" t="str">
        <f t="shared" si="27"/>
        <v>Wine1000</v>
      </c>
      <c r="M1793" s="154">
        <f>VLOOKUP(L1793,'Slope %'!C:D,2,0)</f>
        <v>7.0000000000000007E-2</v>
      </c>
    </row>
    <row r="1794" spans="1:13" x14ac:dyDescent="0.25">
      <c r="A1794" s="169">
        <v>31347</v>
      </c>
      <c r="B1794" s="170" t="s">
        <v>1666</v>
      </c>
      <c r="C1794" s="170" t="s">
        <v>24</v>
      </c>
      <c r="D1794" s="170" t="s">
        <v>166</v>
      </c>
      <c r="E1794" s="170">
        <v>750</v>
      </c>
      <c r="F1794" s="170">
        <v>12</v>
      </c>
      <c r="G1794" s="171">
        <v>8</v>
      </c>
      <c r="H1794" s="170" t="s">
        <v>32</v>
      </c>
      <c r="I1794" s="171">
        <v>11.99</v>
      </c>
      <c r="J1794" s="169">
        <v>1</v>
      </c>
      <c r="K1794" s="154" cm="1">
        <f t="array" ref="K1794">ROUND(
IF(C1794="Beer",
SUM(LOOKUP(2,1/(SRP!$B$8:$B$10&lt;=E1794)/(SRP!$C$8:$C$10&gt;=E1794),SRP!$D$8:$D$10)*(G1794/100)*(E1794/1000)),
IF(C1794="Spirits",
SUM(LOOKUP(2,1/(SRP!$B$2:$B$7&lt;=E1794)/(SRP!$C$2:$C$7&gt;=E1794),SRP!$D$2:$D$7)*(G1794/100)*(E1794/1000)),
IF(AND(C1794="Wine",D1794="Fortified Wines"),
SUM(LOOKUP(2,1/(SRP!$B$26:$B$29&lt;=E1794)/(SRP!$C$26:$C$29&gt;=E1794),SRP!$D$26:$D$29)*(G1794/100)*(E1794/1000)),
IF(C1794="Wine",
SUM(LOOKUP(2,1/(SRP!$B$21:$B$25&lt;=E1794)/(SRP!$C$21:$C$25&gt;=E1794),SRP!$D$21:$D$25)*(G1794/100)*(E1794/1000)),
IF(AND(C1794="Ready to Drink",D1794="RTD-One Pour Cocktail&gt;7%&lt;=14.5"),
SUM(LOOKUP(2,1/(SRP!$B$16:$B$20&lt;=E1794)/(SRP!$C$16:$C$20&gt;=E1794),SRP!$D$16:$D$20)*(G1794/100)*(E1794/1000)),
IF(C1794="Ready to Drink",
SUM(LOOKUP(2,1/(SRP!$B$11:$B$15&lt;=E1794)/(SRP!$C$11:$C$15&gt;=E1794),SRP!$D$11:$D$15)*(G1794/100)*(E1794/1000)),
0)))))),2)</f>
        <v>4.68</v>
      </c>
      <c r="L1794" s="173" t="str">
        <f t="shared" si="27"/>
        <v>Wine750</v>
      </c>
      <c r="M1794" s="154">
        <f>VLOOKUP(L1794,'Slope %'!C:D,2,0)</f>
        <v>0.1</v>
      </c>
    </row>
    <row r="1795" spans="1:13" x14ac:dyDescent="0.25">
      <c r="A1795" s="169">
        <v>31352</v>
      </c>
      <c r="B1795" s="170" t="s">
        <v>1667</v>
      </c>
      <c r="C1795" s="170" t="s">
        <v>24</v>
      </c>
      <c r="D1795" s="170" t="s">
        <v>60</v>
      </c>
      <c r="E1795" s="170">
        <v>750</v>
      </c>
      <c r="F1795" s="170">
        <v>12</v>
      </c>
      <c r="G1795" s="171">
        <v>8</v>
      </c>
      <c r="H1795" s="170" t="s">
        <v>32</v>
      </c>
      <c r="I1795" s="171">
        <v>11.99</v>
      </c>
      <c r="J1795" s="169">
        <v>1</v>
      </c>
      <c r="K1795" s="154" cm="1">
        <f t="array" ref="K1795">ROUND(
IF(C1795="Beer",
SUM(LOOKUP(2,1/(SRP!$B$8:$B$10&lt;=E1795)/(SRP!$C$8:$C$10&gt;=E1795),SRP!$D$8:$D$10)*(G1795/100)*(E1795/1000)),
IF(C1795="Spirits",
SUM(LOOKUP(2,1/(SRP!$B$2:$B$7&lt;=E1795)/(SRP!$C$2:$C$7&gt;=E1795),SRP!$D$2:$D$7)*(G1795/100)*(E1795/1000)),
IF(AND(C1795="Wine",D1795="Fortified Wines"),
SUM(LOOKUP(2,1/(SRP!$B$26:$B$29&lt;=E1795)/(SRP!$C$26:$C$29&gt;=E1795),SRP!$D$26:$D$29)*(G1795/100)*(E1795/1000)),
IF(C1795="Wine",
SUM(LOOKUP(2,1/(SRP!$B$21:$B$25&lt;=E1795)/(SRP!$C$21:$C$25&gt;=E1795),SRP!$D$21:$D$25)*(G1795/100)*(E1795/1000)),
IF(AND(C1795="Ready to Drink",D1795="RTD-One Pour Cocktail&gt;7%&lt;=14.5"),
SUM(LOOKUP(2,1/(SRP!$B$16:$B$20&lt;=E1795)/(SRP!$C$16:$C$20&gt;=E1795),SRP!$D$16:$D$20)*(G1795/100)*(E1795/1000)),
IF(C1795="Ready to Drink",
SUM(LOOKUP(2,1/(SRP!$B$11:$B$15&lt;=E1795)/(SRP!$C$11:$C$15&gt;=E1795),SRP!$D$11:$D$15)*(G1795/100)*(E1795/1000)),
0)))))),2)</f>
        <v>4.68</v>
      </c>
      <c r="L1795" s="173" t="str">
        <f t="shared" ref="L1795:L1858" si="28">(_xlfn.CONCAT(C1795,E1795))</f>
        <v>Wine750</v>
      </c>
      <c r="M1795" s="154">
        <f>VLOOKUP(L1795,'Slope %'!C:D,2,0)</f>
        <v>0.1</v>
      </c>
    </row>
    <row r="1796" spans="1:13" x14ac:dyDescent="0.25">
      <c r="A1796" s="169">
        <v>31379</v>
      </c>
      <c r="B1796" s="170" t="s">
        <v>1668</v>
      </c>
      <c r="C1796" s="170" t="s">
        <v>11</v>
      </c>
      <c r="D1796" s="170" t="s">
        <v>303</v>
      </c>
      <c r="E1796" s="170">
        <v>473</v>
      </c>
      <c r="F1796" s="170">
        <v>24</v>
      </c>
      <c r="G1796" s="171">
        <v>6.5</v>
      </c>
      <c r="H1796" s="170" t="s">
        <v>1662</v>
      </c>
      <c r="I1796" s="171">
        <v>4.1500000000000004</v>
      </c>
      <c r="J1796" s="169">
        <v>1</v>
      </c>
      <c r="K1796" s="154" cm="1">
        <f t="array" ref="K1796">ROUND(
IF(C1796="Beer",
SUM(LOOKUP(2,1/(SRP!$B$8:$B$10&lt;=E1796)/(SRP!$C$8:$C$10&gt;=E1796),SRP!$D$8:$D$10)*(G1796/100)*(E1796/1000)),
IF(C1796="Spirits",
SUM(LOOKUP(2,1/(SRP!$B$2:$B$7&lt;=E1796)/(SRP!$C$2:$C$7&gt;=E1796),SRP!$D$2:$D$7)*(G1796/100)*(E1796/1000)),
IF(AND(C1796="Wine",D1796="Fortified Wines"),
SUM(LOOKUP(2,1/(SRP!$B$26:$B$29&lt;=E1796)/(SRP!$C$26:$C$29&gt;=E1796),SRP!$D$26:$D$29)*(G1796/100)*(E1796/1000)),
IF(C1796="Wine",
SUM(LOOKUP(2,1/(SRP!$B$21:$B$25&lt;=E1796)/(SRP!$C$21:$C$25&gt;=E1796),SRP!$D$21:$D$25)*(G1796/100)*(E1796/1000)),
IF(AND(C1796="Ready to Drink",D1796="RTD-One Pour Cocktail&gt;7%&lt;=14.5"),
SUM(LOOKUP(2,1/(SRP!$B$16:$B$20&lt;=E1796)/(SRP!$C$16:$C$20&gt;=E1796),SRP!$D$16:$D$20)*(G1796/100)*(E1796/1000)),
IF(C1796="Ready to Drink",
SUM(LOOKUP(2,1/(SRP!$B$11:$B$15&lt;=E1796)/(SRP!$C$11:$C$15&gt;=E1796),SRP!$D$11:$D$15)*(G1796/100)*(E1796/1000)),
0)))))),2)</f>
        <v>2.4</v>
      </c>
      <c r="L1796" s="173" t="str">
        <f t="shared" si="28"/>
        <v>Beer473</v>
      </c>
      <c r="M1796" s="154">
        <f>VLOOKUP(L1796,'Slope %'!C:D,2,0)</f>
        <v>0.12</v>
      </c>
    </row>
    <row r="1797" spans="1:13" x14ac:dyDescent="0.25">
      <c r="A1797" s="169">
        <v>31379</v>
      </c>
      <c r="B1797" s="170" t="s">
        <v>1668</v>
      </c>
      <c r="C1797" s="170" t="s">
        <v>11</v>
      </c>
      <c r="D1797" s="170" t="s">
        <v>303</v>
      </c>
      <c r="E1797" s="170">
        <v>473</v>
      </c>
      <c r="F1797" s="170">
        <v>24</v>
      </c>
      <c r="G1797" s="171">
        <v>6.5</v>
      </c>
      <c r="H1797" s="170" t="s">
        <v>1662</v>
      </c>
      <c r="I1797" s="171">
        <v>4.1500000000000004</v>
      </c>
      <c r="J1797" s="169">
        <v>1</v>
      </c>
      <c r="K1797" s="154" cm="1">
        <f t="array" ref="K1797">ROUND(
IF(C1797="Beer",
SUM(LOOKUP(2,1/(SRP!$B$8:$B$10&lt;=E1797)/(SRP!$C$8:$C$10&gt;=E1797),SRP!$D$8:$D$10)*(G1797/100)*(E1797/1000)),
IF(C1797="Spirits",
SUM(LOOKUP(2,1/(SRP!$B$2:$B$7&lt;=E1797)/(SRP!$C$2:$C$7&gt;=E1797),SRP!$D$2:$D$7)*(G1797/100)*(E1797/1000)),
IF(AND(C1797="Wine",D1797="Fortified Wines"),
SUM(LOOKUP(2,1/(SRP!$B$26:$B$29&lt;=E1797)/(SRP!$C$26:$C$29&gt;=E1797),SRP!$D$26:$D$29)*(G1797/100)*(E1797/1000)),
IF(C1797="Wine",
SUM(LOOKUP(2,1/(SRP!$B$21:$B$25&lt;=E1797)/(SRP!$C$21:$C$25&gt;=E1797),SRP!$D$21:$D$25)*(G1797/100)*(E1797/1000)),
IF(AND(C1797="Ready to Drink",D1797="RTD-One Pour Cocktail&gt;7%&lt;=14.5"),
SUM(LOOKUP(2,1/(SRP!$B$16:$B$20&lt;=E1797)/(SRP!$C$16:$C$20&gt;=E1797),SRP!$D$16:$D$20)*(G1797/100)*(E1797/1000)),
IF(C1797="Ready to Drink",
SUM(LOOKUP(2,1/(SRP!$B$11:$B$15&lt;=E1797)/(SRP!$C$11:$C$15&gt;=E1797),SRP!$D$11:$D$15)*(G1797/100)*(E1797/1000)),
0)))))),2)</f>
        <v>2.4</v>
      </c>
      <c r="L1797" s="173" t="str">
        <f t="shared" si="28"/>
        <v>Beer473</v>
      </c>
      <c r="M1797" s="154">
        <f>VLOOKUP(L1797,'Slope %'!C:D,2,0)</f>
        <v>0.12</v>
      </c>
    </row>
    <row r="1798" spans="1:13" x14ac:dyDescent="0.25">
      <c r="A1798" s="169">
        <v>31380</v>
      </c>
      <c r="B1798" s="170" t="s">
        <v>1669</v>
      </c>
      <c r="C1798" s="170" t="s">
        <v>24</v>
      </c>
      <c r="D1798" s="170" t="s">
        <v>34</v>
      </c>
      <c r="E1798" s="170">
        <v>750</v>
      </c>
      <c r="F1798" s="170">
        <v>12</v>
      </c>
      <c r="G1798" s="171">
        <v>13</v>
      </c>
      <c r="H1798" s="170" t="s">
        <v>54</v>
      </c>
      <c r="I1798" s="171">
        <v>16.989999999999998</v>
      </c>
      <c r="J1798" s="169">
        <v>1</v>
      </c>
      <c r="K1798" s="154" cm="1">
        <f t="array" ref="K1798">ROUND(
IF(C1798="Beer",
SUM(LOOKUP(2,1/(SRP!$B$8:$B$10&lt;=E1798)/(SRP!$C$8:$C$10&gt;=E1798),SRP!$D$8:$D$10)*(G1798/100)*(E1798/1000)),
IF(C1798="Spirits",
SUM(LOOKUP(2,1/(SRP!$B$2:$B$7&lt;=E1798)/(SRP!$C$2:$C$7&gt;=E1798),SRP!$D$2:$D$7)*(G1798/100)*(E1798/1000)),
IF(AND(C1798="Wine",D1798="Fortified Wines"),
SUM(LOOKUP(2,1/(SRP!$B$26:$B$29&lt;=E1798)/(SRP!$C$26:$C$29&gt;=E1798),SRP!$D$26:$D$29)*(G1798/100)*(E1798/1000)),
IF(C1798="Wine",
SUM(LOOKUP(2,1/(SRP!$B$21:$B$25&lt;=E1798)/(SRP!$C$21:$C$25&gt;=E1798),SRP!$D$21:$D$25)*(G1798/100)*(E1798/1000)),
IF(AND(C1798="Ready to Drink",D1798="RTD-One Pour Cocktail&gt;7%&lt;=14.5"),
SUM(LOOKUP(2,1/(SRP!$B$16:$B$20&lt;=E1798)/(SRP!$C$16:$C$20&gt;=E1798),SRP!$D$16:$D$20)*(G1798/100)*(E1798/1000)),
IF(C1798="Ready to Drink",
SUM(LOOKUP(2,1/(SRP!$B$11:$B$15&lt;=E1798)/(SRP!$C$11:$C$15&gt;=E1798),SRP!$D$11:$D$15)*(G1798/100)*(E1798/1000)),
0)))))),2)</f>
        <v>7.61</v>
      </c>
      <c r="L1798" s="173" t="str">
        <f t="shared" si="28"/>
        <v>Wine750</v>
      </c>
      <c r="M1798" s="154">
        <f>VLOOKUP(L1798,'Slope %'!C:D,2,0)</f>
        <v>0.1</v>
      </c>
    </row>
    <row r="1799" spans="1:13" x14ac:dyDescent="0.25">
      <c r="A1799" s="169">
        <v>31381</v>
      </c>
      <c r="B1799" s="170" t="s">
        <v>1670</v>
      </c>
      <c r="C1799" s="170" t="s">
        <v>24</v>
      </c>
      <c r="D1799" s="170" t="s">
        <v>166</v>
      </c>
      <c r="E1799" s="170">
        <v>750</v>
      </c>
      <c r="F1799" s="170">
        <v>12</v>
      </c>
      <c r="G1799" s="171">
        <v>11.5</v>
      </c>
      <c r="H1799" s="170" t="s">
        <v>378</v>
      </c>
      <c r="I1799" s="171">
        <v>14.99</v>
      </c>
      <c r="J1799" s="169">
        <v>1</v>
      </c>
      <c r="K1799" s="154" cm="1">
        <f t="array" ref="K1799">ROUND(
IF(C1799="Beer",
SUM(LOOKUP(2,1/(SRP!$B$8:$B$10&lt;=E1799)/(SRP!$C$8:$C$10&gt;=E1799),SRP!$D$8:$D$10)*(G1799/100)*(E1799/1000)),
IF(C1799="Spirits",
SUM(LOOKUP(2,1/(SRP!$B$2:$B$7&lt;=E1799)/(SRP!$C$2:$C$7&gt;=E1799),SRP!$D$2:$D$7)*(G1799/100)*(E1799/1000)),
IF(AND(C1799="Wine",D1799="Fortified Wines"),
SUM(LOOKUP(2,1/(SRP!$B$26:$B$29&lt;=E1799)/(SRP!$C$26:$C$29&gt;=E1799),SRP!$D$26:$D$29)*(G1799/100)*(E1799/1000)),
IF(C1799="Wine",
SUM(LOOKUP(2,1/(SRP!$B$21:$B$25&lt;=E1799)/(SRP!$C$21:$C$25&gt;=E1799),SRP!$D$21:$D$25)*(G1799/100)*(E1799/1000)),
IF(AND(C1799="Ready to Drink",D1799="RTD-One Pour Cocktail&gt;7%&lt;=14.5"),
SUM(LOOKUP(2,1/(SRP!$B$16:$B$20&lt;=E1799)/(SRP!$C$16:$C$20&gt;=E1799),SRP!$D$16:$D$20)*(G1799/100)*(E1799/1000)),
IF(C1799="Ready to Drink",
SUM(LOOKUP(2,1/(SRP!$B$11:$B$15&lt;=E1799)/(SRP!$C$11:$C$15&gt;=E1799),SRP!$D$11:$D$15)*(G1799/100)*(E1799/1000)),
0)))))),2)</f>
        <v>6.73</v>
      </c>
      <c r="L1799" s="173" t="str">
        <f t="shared" si="28"/>
        <v>Wine750</v>
      </c>
      <c r="M1799" s="154">
        <f>VLOOKUP(L1799,'Slope %'!C:D,2,0)</f>
        <v>0.1</v>
      </c>
    </row>
    <row r="1800" spans="1:13" x14ac:dyDescent="0.25">
      <c r="A1800" s="169">
        <v>31410</v>
      </c>
      <c r="B1800" s="170" t="s">
        <v>1671</v>
      </c>
      <c r="C1800" s="170" t="s">
        <v>24</v>
      </c>
      <c r="D1800" s="170" t="s">
        <v>382</v>
      </c>
      <c r="E1800" s="170">
        <v>750</v>
      </c>
      <c r="F1800" s="170">
        <v>12</v>
      </c>
      <c r="G1800" s="171">
        <v>14</v>
      </c>
      <c r="H1800" s="170" t="s">
        <v>64</v>
      </c>
      <c r="I1800" s="171">
        <v>15.99</v>
      </c>
      <c r="J1800" s="169">
        <v>1</v>
      </c>
      <c r="K1800" s="154" cm="1">
        <f t="array" ref="K1800">ROUND(
IF(C1800="Beer",
SUM(LOOKUP(2,1/(SRP!$B$8:$B$10&lt;=E1800)/(SRP!$C$8:$C$10&gt;=E1800),SRP!$D$8:$D$10)*(G1800/100)*(E1800/1000)),
IF(C1800="Spirits",
SUM(LOOKUP(2,1/(SRP!$B$2:$B$7&lt;=E1800)/(SRP!$C$2:$C$7&gt;=E1800),SRP!$D$2:$D$7)*(G1800/100)*(E1800/1000)),
IF(AND(C1800="Wine",D1800="Fortified Wines"),
SUM(LOOKUP(2,1/(SRP!$B$26:$B$29&lt;=E1800)/(SRP!$C$26:$C$29&gt;=E1800),SRP!$D$26:$D$29)*(G1800/100)*(E1800/1000)),
IF(C1800="Wine",
SUM(LOOKUP(2,1/(SRP!$B$21:$B$25&lt;=E1800)/(SRP!$C$21:$C$25&gt;=E1800),SRP!$D$21:$D$25)*(G1800/100)*(E1800/1000)),
IF(AND(C1800="Ready to Drink",D1800="RTD-One Pour Cocktail&gt;7%&lt;=14.5"),
SUM(LOOKUP(2,1/(SRP!$B$16:$B$20&lt;=E1800)/(SRP!$C$16:$C$20&gt;=E1800),SRP!$D$16:$D$20)*(G1800/100)*(E1800/1000)),
IF(C1800="Ready to Drink",
SUM(LOOKUP(2,1/(SRP!$B$11:$B$15&lt;=E1800)/(SRP!$C$11:$C$15&gt;=E1800),SRP!$D$11:$D$15)*(G1800/100)*(E1800/1000)),
0)))))),2)</f>
        <v>8.1999999999999993</v>
      </c>
      <c r="L1800" s="173" t="str">
        <f t="shared" si="28"/>
        <v>Wine750</v>
      </c>
      <c r="M1800" s="154">
        <f>VLOOKUP(L1800,'Slope %'!C:D,2,0)</f>
        <v>0.1</v>
      </c>
    </row>
    <row r="1801" spans="1:13" x14ac:dyDescent="0.25">
      <c r="A1801" s="169">
        <v>31419</v>
      </c>
      <c r="B1801" s="170" t="s">
        <v>1672</v>
      </c>
      <c r="C1801" s="170" t="s">
        <v>24</v>
      </c>
      <c r="D1801" s="170" t="s">
        <v>707</v>
      </c>
      <c r="E1801" s="170">
        <v>750</v>
      </c>
      <c r="F1801" s="170">
        <v>12</v>
      </c>
      <c r="G1801" s="171">
        <v>12.5</v>
      </c>
      <c r="H1801" s="170" t="s">
        <v>54</v>
      </c>
      <c r="I1801" s="171">
        <v>15.99</v>
      </c>
      <c r="J1801" s="169">
        <v>1</v>
      </c>
      <c r="K1801" s="154" cm="1">
        <f t="array" ref="K1801">ROUND(
IF(C1801="Beer",
SUM(LOOKUP(2,1/(SRP!$B$8:$B$10&lt;=E1801)/(SRP!$C$8:$C$10&gt;=E1801),SRP!$D$8:$D$10)*(G1801/100)*(E1801/1000)),
IF(C1801="Spirits",
SUM(LOOKUP(2,1/(SRP!$B$2:$B$7&lt;=E1801)/(SRP!$C$2:$C$7&gt;=E1801),SRP!$D$2:$D$7)*(G1801/100)*(E1801/1000)),
IF(AND(C1801="Wine",D1801="Fortified Wines"),
SUM(LOOKUP(2,1/(SRP!$B$26:$B$29&lt;=E1801)/(SRP!$C$26:$C$29&gt;=E1801),SRP!$D$26:$D$29)*(G1801/100)*(E1801/1000)),
IF(C1801="Wine",
SUM(LOOKUP(2,1/(SRP!$B$21:$B$25&lt;=E1801)/(SRP!$C$21:$C$25&gt;=E1801),SRP!$D$21:$D$25)*(G1801/100)*(E1801/1000)),
IF(AND(C1801="Ready to Drink",D1801="RTD-One Pour Cocktail&gt;7%&lt;=14.5"),
SUM(LOOKUP(2,1/(SRP!$B$16:$B$20&lt;=E1801)/(SRP!$C$16:$C$20&gt;=E1801),SRP!$D$16:$D$20)*(G1801/100)*(E1801/1000)),
IF(C1801="Ready to Drink",
SUM(LOOKUP(2,1/(SRP!$B$11:$B$15&lt;=E1801)/(SRP!$C$11:$C$15&gt;=E1801),SRP!$D$11:$D$15)*(G1801/100)*(E1801/1000)),
0)))))),2)</f>
        <v>7.32</v>
      </c>
      <c r="L1801" s="173" t="str">
        <f t="shared" si="28"/>
        <v>Wine750</v>
      </c>
      <c r="M1801" s="154">
        <f>VLOOKUP(L1801,'Slope %'!C:D,2,0)</f>
        <v>0.1</v>
      </c>
    </row>
    <row r="1802" spans="1:13" x14ac:dyDescent="0.25">
      <c r="A1802" s="169">
        <v>31460</v>
      </c>
      <c r="B1802" s="170" t="s">
        <v>1673</v>
      </c>
      <c r="C1802" s="170" t="s">
        <v>15</v>
      </c>
      <c r="D1802" s="170" t="s">
        <v>137</v>
      </c>
      <c r="E1802" s="170">
        <v>1140</v>
      </c>
      <c r="F1802" s="170">
        <v>6</v>
      </c>
      <c r="G1802" s="171">
        <v>35</v>
      </c>
      <c r="H1802" s="170" t="s">
        <v>29</v>
      </c>
      <c r="I1802" s="171">
        <v>40.99</v>
      </c>
      <c r="J1802" s="169">
        <v>1</v>
      </c>
      <c r="K1802" s="154" cm="1">
        <f t="array" ref="K1802">ROUND(
IF(C1802="Beer",
SUM(LOOKUP(2,1/(SRP!$B$8:$B$10&lt;=E1802)/(SRP!$C$8:$C$10&gt;=E1802),SRP!$D$8:$D$10)*(G1802/100)*(E1802/1000)),
IF(C1802="Spirits",
SUM(LOOKUP(2,1/(SRP!$B$2:$B$7&lt;=E1802)/(SRP!$C$2:$C$7&gt;=E1802),SRP!$D$2:$D$7)*(G1802/100)*(E1802/1000)),
IF(AND(C1802="Wine",D1802="Fortified Wines"),
SUM(LOOKUP(2,1/(SRP!$B$26:$B$29&lt;=E1802)/(SRP!$C$26:$C$29&gt;=E1802),SRP!$D$26:$D$29)*(G1802/100)*(E1802/1000)),
IF(C1802="Wine",
SUM(LOOKUP(2,1/(SRP!$B$21:$B$25&lt;=E1802)/(SRP!$C$21:$C$25&gt;=E1802),SRP!$D$21:$D$25)*(G1802/100)*(E1802/1000)),
IF(AND(C1802="Ready to Drink",D1802="RTD-One Pour Cocktail&gt;7%&lt;=14.5"),
SUM(LOOKUP(2,1/(SRP!$B$16:$B$20&lt;=E1802)/(SRP!$C$16:$C$20&gt;=E1802),SRP!$D$16:$D$20)*(G1802/100)*(E1802/1000)),
IF(C1802="Ready to Drink",
SUM(LOOKUP(2,1/(SRP!$B$11:$B$15&lt;=E1802)/(SRP!$C$11:$C$15&gt;=E1802),SRP!$D$11:$D$15)*(G1802/100)*(E1802/1000)),
0)))))),2)</f>
        <v>31.15</v>
      </c>
      <c r="L1802" s="173" t="str">
        <f t="shared" si="28"/>
        <v>Spirits1140</v>
      </c>
      <c r="M1802" s="154">
        <f>VLOOKUP(L1802,'Slope %'!C:D,2,0)</f>
        <v>0.05</v>
      </c>
    </row>
    <row r="1803" spans="1:13" x14ac:dyDescent="0.25">
      <c r="A1803" s="169">
        <v>31474</v>
      </c>
      <c r="B1803" s="170" t="s">
        <v>1674</v>
      </c>
      <c r="C1803" s="170" t="s">
        <v>24</v>
      </c>
      <c r="D1803" s="170" t="s">
        <v>34</v>
      </c>
      <c r="E1803" s="170">
        <v>1000</v>
      </c>
      <c r="F1803" s="170">
        <v>12</v>
      </c>
      <c r="G1803" s="171">
        <v>12.5</v>
      </c>
      <c r="H1803" s="170" t="s">
        <v>64</v>
      </c>
      <c r="I1803" s="171">
        <v>15.99</v>
      </c>
      <c r="J1803" s="169">
        <v>1</v>
      </c>
      <c r="K1803" s="154" cm="1">
        <f t="array" ref="K1803">ROUND(
IF(C1803="Beer",
SUM(LOOKUP(2,1/(SRP!$B$8:$B$10&lt;=E1803)/(SRP!$C$8:$C$10&gt;=E1803),SRP!$D$8:$D$10)*(G1803/100)*(E1803/1000)),
IF(C1803="Spirits",
SUM(LOOKUP(2,1/(SRP!$B$2:$B$7&lt;=E1803)/(SRP!$C$2:$C$7&gt;=E1803),SRP!$D$2:$D$7)*(G1803/100)*(E1803/1000)),
IF(AND(C1803="Wine",D1803="Fortified Wines"),
SUM(LOOKUP(2,1/(SRP!$B$26:$B$29&lt;=E1803)/(SRP!$C$26:$C$29&gt;=E1803),SRP!$D$26:$D$29)*(G1803/100)*(E1803/1000)),
IF(C1803="Wine",
SUM(LOOKUP(2,1/(SRP!$B$21:$B$25&lt;=E1803)/(SRP!$C$21:$C$25&gt;=E1803),SRP!$D$21:$D$25)*(G1803/100)*(E1803/1000)),
IF(AND(C1803="Ready to Drink",D1803="RTD-One Pour Cocktail&gt;7%&lt;=14.5"),
SUM(LOOKUP(2,1/(SRP!$B$16:$B$20&lt;=E1803)/(SRP!$C$16:$C$20&gt;=E1803),SRP!$D$16:$D$20)*(G1803/100)*(E1803/1000)),
IF(C1803="Ready to Drink",
SUM(LOOKUP(2,1/(SRP!$B$11:$B$15&lt;=E1803)/(SRP!$C$11:$C$15&gt;=E1803),SRP!$D$11:$D$15)*(G1803/100)*(E1803/1000)),
0)))))),2)</f>
        <v>9.76</v>
      </c>
      <c r="L1803" s="173" t="str">
        <f t="shared" si="28"/>
        <v>Wine1000</v>
      </c>
      <c r="M1803" s="154">
        <f>VLOOKUP(L1803,'Slope %'!C:D,2,0)</f>
        <v>7.0000000000000007E-2</v>
      </c>
    </row>
    <row r="1804" spans="1:13" x14ac:dyDescent="0.25">
      <c r="A1804" s="169">
        <v>31485</v>
      </c>
      <c r="B1804" s="170" t="s">
        <v>1675</v>
      </c>
      <c r="C1804" s="170" t="s">
        <v>24</v>
      </c>
      <c r="D1804" s="170" t="s">
        <v>34</v>
      </c>
      <c r="E1804" s="170">
        <v>750</v>
      </c>
      <c r="F1804" s="170">
        <v>12</v>
      </c>
      <c r="G1804" s="171">
        <v>10.5</v>
      </c>
      <c r="H1804" s="170" t="s">
        <v>22</v>
      </c>
      <c r="I1804" s="171">
        <v>14.99</v>
      </c>
      <c r="J1804" s="169">
        <v>1</v>
      </c>
      <c r="K1804" s="154" cm="1">
        <f t="array" ref="K1804">ROUND(
IF(C1804="Beer",
SUM(LOOKUP(2,1/(SRP!$B$8:$B$10&lt;=E1804)/(SRP!$C$8:$C$10&gt;=E1804),SRP!$D$8:$D$10)*(G1804/100)*(E1804/1000)),
IF(C1804="Spirits",
SUM(LOOKUP(2,1/(SRP!$B$2:$B$7&lt;=E1804)/(SRP!$C$2:$C$7&gt;=E1804),SRP!$D$2:$D$7)*(G1804/100)*(E1804/1000)),
IF(AND(C1804="Wine",D1804="Fortified Wines"),
SUM(LOOKUP(2,1/(SRP!$B$26:$B$29&lt;=E1804)/(SRP!$C$26:$C$29&gt;=E1804),SRP!$D$26:$D$29)*(G1804/100)*(E1804/1000)),
IF(C1804="Wine",
SUM(LOOKUP(2,1/(SRP!$B$21:$B$25&lt;=E1804)/(SRP!$C$21:$C$25&gt;=E1804),SRP!$D$21:$D$25)*(G1804/100)*(E1804/1000)),
IF(AND(C1804="Ready to Drink",D1804="RTD-One Pour Cocktail&gt;7%&lt;=14.5"),
SUM(LOOKUP(2,1/(SRP!$B$16:$B$20&lt;=E1804)/(SRP!$C$16:$C$20&gt;=E1804),SRP!$D$16:$D$20)*(G1804/100)*(E1804/1000)),
IF(C1804="Ready to Drink",
SUM(LOOKUP(2,1/(SRP!$B$11:$B$15&lt;=E1804)/(SRP!$C$11:$C$15&gt;=E1804),SRP!$D$11:$D$15)*(G1804/100)*(E1804/1000)),
0)))))),2)</f>
        <v>6.15</v>
      </c>
      <c r="L1804" s="173" t="str">
        <f t="shared" si="28"/>
        <v>Wine750</v>
      </c>
      <c r="M1804" s="154">
        <f>VLOOKUP(L1804,'Slope %'!C:D,2,0)</f>
        <v>0.1</v>
      </c>
    </row>
    <row r="1805" spans="1:13" x14ac:dyDescent="0.25">
      <c r="A1805" s="169">
        <v>31488</v>
      </c>
      <c r="B1805" s="170" t="s">
        <v>1676</v>
      </c>
      <c r="C1805" s="170" t="s">
        <v>15</v>
      </c>
      <c r="D1805" s="170" t="s">
        <v>154</v>
      </c>
      <c r="E1805" s="170">
        <v>750</v>
      </c>
      <c r="F1805" s="170">
        <v>12</v>
      </c>
      <c r="G1805" s="171">
        <v>17</v>
      </c>
      <c r="H1805" s="170" t="s">
        <v>415</v>
      </c>
      <c r="I1805" s="171">
        <v>39.99</v>
      </c>
      <c r="J1805" s="169">
        <v>1</v>
      </c>
      <c r="K1805" s="154" cm="1">
        <f t="array" ref="K1805">ROUND(
IF(C1805="Beer",
SUM(LOOKUP(2,1/(SRP!$B$8:$B$10&lt;=E1805)/(SRP!$C$8:$C$10&gt;=E1805),SRP!$D$8:$D$10)*(G1805/100)*(E1805/1000)),
IF(C1805="Spirits",
SUM(LOOKUP(2,1/(SRP!$B$2:$B$7&lt;=E1805)/(SRP!$C$2:$C$7&gt;=E1805),SRP!$D$2:$D$7)*(G1805/100)*(E1805/1000)),
IF(AND(C1805="Wine",D1805="Fortified Wines"),
SUM(LOOKUP(2,1/(SRP!$B$26:$B$29&lt;=E1805)/(SRP!$C$26:$C$29&gt;=E1805),SRP!$D$26:$D$29)*(G1805/100)*(E1805/1000)),
IF(C1805="Wine",
SUM(LOOKUP(2,1/(SRP!$B$21:$B$25&lt;=E1805)/(SRP!$C$21:$C$25&gt;=E1805),SRP!$D$21:$D$25)*(G1805/100)*(E1805/1000)),
IF(AND(C1805="Ready to Drink",D1805="RTD-One Pour Cocktail&gt;7%&lt;=14.5"),
SUM(LOOKUP(2,1/(SRP!$B$16:$B$20&lt;=E1805)/(SRP!$C$16:$C$20&gt;=E1805),SRP!$D$16:$D$20)*(G1805/100)*(E1805/1000)),
IF(C1805="Ready to Drink",
SUM(LOOKUP(2,1/(SRP!$B$11:$B$15&lt;=E1805)/(SRP!$C$11:$C$15&gt;=E1805),SRP!$D$11:$D$15)*(G1805/100)*(E1805/1000)),
0)))))),2)</f>
        <v>9.9499999999999993</v>
      </c>
      <c r="L1805" s="173" t="str">
        <f t="shared" si="28"/>
        <v>Spirits750</v>
      </c>
      <c r="M1805" s="154">
        <f>VLOOKUP(L1805,'Slope %'!C:D,2,0)</f>
        <v>7.0000000000000007E-2</v>
      </c>
    </row>
    <row r="1806" spans="1:13" x14ac:dyDescent="0.25">
      <c r="A1806" s="169">
        <v>31504</v>
      </c>
      <c r="B1806" s="170" t="s">
        <v>1677</v>
      </c>
      <c r="C1806" s="170" t="s">
        <v>11</v>
      </c>
      <c r="D1806" s="170" t="s">
        <v>303</v>
      </c>
      <c r="E1806" s="170">
        <v>473</v>
      </c>
      <c r="F1806" s="170">
        <v>24</v>
      </c>
      <c r="G1806" s="171">
        <v>6.9</v>
      </c>
      <c r="H1806" s="170" t="s">
        <v>1459</v>
      </c>
      <c r="I1806" s="171">
        <v>4.59</v>
      </c>
      <c r="J1806" s="169">
        <v>1</v>
      </c>
      <c r="K1806" s="154" cm="1">
        <f t="array" ref="K1806">ROUND(
IF(C1806="Beer",
SUM(LOOKUP(2,1/(SRP!$B$8:$B$10&lt;=E1806)/(SRP!$C$8:$C$10&gt;=E1806),SRP!$D$8:$D$10)*(G1806/100)*(E1806/1000)),
IF(C1806="Spirits",
SUM(LOOKUP(2,1/(SRP!$B$2:$B$7&lt;=E1806)/(SRP!$C$2:$C$7&gt;=E1806),SRP!$D$2:$D$7)*(G1806/100)*(E1806/1000)),
IF(AND(C1806="Wine",D1806="Fortified Wines"),
SUM(LOOKUP(2,1/(SRP!$B$26:$B$29&lt;=E1806)/(SRP!$C$26:$C$29&gt;=E1806),SRP!$D$26:$D$29)*(G1806/100)*(E1806/1000)),
IF(C1806="Wine",
SUM(LOOKUP(2,1/(SRP!$B$21:$B$25&lt;=E1806)/(SRP!$C$21:$C$25&gt;=E1806),SRP!$D$21:$D$25)*(G1806/100)*(E1806/1000)),
IF(AND(C1806="Ready to Drink",D1806="RTD-One Pour Cocktail&gt;7%&lt;=14.5"),
SUM(LOOKUP(2,1/(SRP!$B$16:$B$20&lt;=E1806)/(SRP!$C$16:$C$20&gt;=E1806),SRP!$D$16:$D$20)*(G1806/100)*(E1806/1000)),
IF(C1806="Ready to Drink",
SUM(LOOKUP(2,1/(SRP!$B$11:$B$15&lt;=E1806)/(SRP!$C$11:$C$15&gt;=E1806),SRP!$D$11:$D$15)*(G1806/100)*(E1806/1000)),
0)))))),2)</f>
        <v>2.5499999999999998</v>
      </c>
      <c r="L1806" s="173" t="str">
        <f t="shared" si="28"/>
        <v>Beer473</v>
      </c>
      <c r="M1806" s="154">
        <f>VLOOKUP(L1806,'Slope %'!C:D,2,0)</f>
        <v>0.12</v>
      </c>
    </row>
    <row r="1807" spans="1:13" x14ac:dyDescent="0.25">
      <c r="A1807" s="169">
        <v>31504</v>
      </c>
      <c r="B1807" s="170" t="s">
        <v>1677</v>
      </c>
      <c r="C1807" s="170" t="s">
        <v>11</v>
      </c>
      <c r="D1807" s="170" t="s">
        <v>303</v>
      </c>
      <c r="E1807" s="170">
        <v>473</v>
      </c>
      <c r="F1807" s="170">
        <v>24</v>
      </c>
      <c r="G1807" s="171">
        <v>6.9</v>
      </c>
      <c r="H1807" s="170" t="s">
        <v>1459</v>
      </c>
      <c r="I1807" s="171">
        <v>4.59</v>
      </c>
      <c r="J1807" s="169">
        <v>1</v>
      </c>
      <c r="K1807" s="154" cm="1">
        <f t="array" ref="K1807">ROUND(
IF(C1807="Beer",
SUM(LOOKUP(2,1/(SRP!$B$8:$B$10&lt;=E1807)/(SRP!$C$8:$C$10&gt;=E1807),SRP!$D$8:$D$10)*(G1807/100)*(E1807/1000)),
IF(C1807="Spirits",
SUM(LOOKUP(2,1/(SRP!$B$2:$B$7&lt;=E1807)/(SRP!$C$2:$C$7&gt;=E1807),SRP!$D$2:$D$7)*(G1807/100)*(E1807/1000)),
IF(AND(C1807="Wine",D1807="Fortified Wines"),
SUM(LOOKUP(2,1/(SRP!$B$26:$B$29&lt;=E1807)/(SRP!$C$26:$C$29&gt;=E1807),SRP!$D$26:$D$29)*(G1807/100)*(E1807/1000)),
IF(C1807="Wine",
SUM(LOOKUP(2,1/(SRP!$B$21:$B$25&lt;=E1807)/(SRP!$C$21:$C$25&gt;=E1807),SRP!$D$21:$D$25)*(G1807/100)*(E1807/1000)),
IF(AND(C1807="Ready to Drink",D1807="RTD-One Pour Cocktail&gt;7%&lt;=14.5"),
SUM(LOOKUP(2,1/(SRP!$B$16:$B$20&lt;=E1807)/(SRP!$C$16:$C$20&gt;=E1807),SRP!$D$16:$D$20)*(G1807/100)*(E1807/1000)),
IF(C1807="Ready to Drink",
SUM(LOOKUP(2,1/(SRP!$B$11:$B$15&lt;=E1807)/(SRP!$C$11:$C$15&gt;=E1807),SRP!$D$11:$D$15)*(G1807/100)*(E1807/1000)),
0)))))),2)</f>
        <v>2.5499999999999998</v>
      </c>
      <c r="L1807" s="173" t="str">
        <f t="shared" si="28"/>
        <v>Beer473</v>
      </c>
      <c r="M1807" s="154">
        <f>VLOOKUP(L1807,'Slope %'!C:D,2,0)</f>
        <v>0.12</v>
      </c>
    </row>
    <row r="1808" spans="1:13" x14ac:dyDescent="0.25">
      <c r="A1808" s="169">
        <v>31523</v>
      </c>
      <c r="B1808" s="170" t="s">
        <v>1678</v>
      </c>
      <c r="C1808" s="170" t="s">
        <v>11</v>
      </c>
      <c r="D1808" s="170" t="s">
        <v>303</v>
      </c>
      <c r="E1808" s="170">
        <v>473</v>
      </c>
      <c r="F1808" s="170">
        <v>24</v>
      </c>
      <c r="G1808" s="171">
        <v>7</v>
      </c>
      <c r="H1808" s="170" t="s">
        <v>1324</v>
      </c>
      <c r="I1808" s="171">
        <v>4.8</v>
      </c>
      <c r="J1808" s="169">
        <v>1</v>
      </c>
      <c r="K1808" s="154" cm="1">
        <f t="array" ref="K1808">ROUND(
IF(C1808="Beer",
SUM(LOOKUP(2,1/(SRP!$B$8:$B$10&lt;=E1808)/(SRP!$C$8:$C$10&gt;=E1808),SRP!$D$8:$D$10)*(G1808/100)*(E1808/1000)),
IF(C1808="Spirits",
SUM(LOOKUP(2,1/(SRP!$B$2:$B$7&lt;=E1808)/(SRP!$C$2:$C$7&gt;=E1808),SRP!$D$2:$D$7)*(G1808/100)*(E1808/1000)),
IF(AND(C1808="Wine",D1808="Fortified Wines"),
SUM(LOOKUP(2,1/(SRP!$B$26:$B$29&lt;=E1808)/(SRP!$C$26:$C$29&gt;=E1808),SRP!$D$26:$D$29)*(G1808/100)*(E1808/1000)),
IF(C1808="Wine",
SUM(LOOKUP(2,1/(SRP!$B$21:$B$25&lt;=E1808)/(SRP!$C$21:$C$25&gt;=E1808),SRP!$D$21:$D$25)*(G1808/100)*(E1808/1000)),
IF(AND(C1808="Ready to Drink",D1808="RTD-One Pour Cocktail&gt;7%&lt;=14.5"),
SUM(LOOKUP(2,1/(SRP!$B$16:$B$20&lt;=E1808)/(SRP!$C$16:$C$20&gt;=E1808),SRP!$D$16:$D$20)*(G1808/100)*(E1808/1000)),
IF(C1808="Ready to Drink",
SUM(LOOKUP(2,1/(SRP!$B$11:$B$15&lt;=E1808)/(SRP!$C$11:$C$15&gt;=E1808),SRP!$D$11:$D$15)*(G1808/100)*(E1808/1000)),
0)))))),2)</f>
        <v>2.58</v>
      </c>
      <c r="L1808" s="173" t="str">
        <f t="shared" si="28"/>
        <v>Beer473</v>
      </c>
      <c r="M1808" s="154">
        <f>VLOOKUP(L1808,'Slope %'!C:D,2,0)</f>
        <v>0.12</v>
      </c>
    </row>
    <row r="1809" spans="1:13" x14ac:dyDescent="0.25">
      <c r="A1809" s="169">
        <v>31523</v>
      </c>
      <c r="B1809" s="170" t="s">
        <v>1678</v>
      </c>
      <c r="C1809" s="170" t="s">
        <v>11</v>
      </c>
      <c r="D1809" s="170" t="s">
        <v>303</v>
      </c>
      <c r="E1809" s="170">
        <v>473</v>
      </c>
      <c r="F1809" s="170">
        <v>24</v>
      </c>
      <c r="G1809" s="171">
        <v>7</v>
      </c>
      <c r="H1809" s="170" t="s">
        <v>1324</v>
      </c>
      <c r="I1809" s="171">
        <v>4.8</v>
      </c>
      <c r="J1809" s="169">
        <v>1</v>
      </c>
      <c r="K1809" s="154" cm="1">
        <f t="array" ref="K1809">ROUND(
IF(C1809="Beer",
SUM(LOOKUP(2,1/(SRP!$B$8:$B$10&lt;=E1809)/(SRP!$C$8:$C$10&gt;=E1809),SRP!$D$8:$D$10)*(G1809/100)*(E1809/1000)),
IF(C1809="Spirits",
SUM(LOOKUP(2,1/(SRP!$B$2:$B$7&lt;=E1809)/(SRP!$C$2:$C$7&gt;=E1809),SRP!$D$2:$D$7)*(G1809/100)*(E1809/1000)),
IF(AND(C1809="Wine",D1809="Fortified Wines"),
SUM(LOOKUP(2,1/(SRP!$B$26:$B$29&lt;=E1809)/(SRP!$C$26:$C$29&gt;=E1809),SRP!$D$26:$D$29)*(G1809/100)*(E1809/1000)),
IF(C1809="Wine",
SUM(LOOKUP(2,1/(SRP!$B$21:$B$25&lt;=E1809)/(SRP!$C$21:$C$25&gt;=E1809),SRP!$D$21:$D$25)*(G1809/100)*(E1809/1000)),
IF(AND(C1809="Ready to Drink",D1809="RTD-One Pour Cocktail&gt;7%&lt;=14.5"),
SUM(LOOKUP(2,1/(SRP!$B$16:$B$20&lt;=E1809)/(SRP!$C$16:$C$20&gt;=E1809),SRP!$D$16:$D$20)*(G1809/100)*(E1809/1000)),
IF(C1809="Ready to Drink",
SUM(LOOKUP(2,1/(SRP!$B$11:$B$15&lt;=E1809)/(SRP!$C$11:$C$15&gt;=E1809),SRP!$D$11:$D$15)*(G1809/100)*(E1809/1000)),
0)))))),2)</f>
        <v>2.58</v>
      </c>
      <c r="L1809" s="173" t="str">
        <f t="shared" si="28"/>
        <v>Beer473</v>
      </c>
      <c r="M1809" s="154">
        <f>VLOOKUP(L1809,'Slope %'!C:D,2,0)</f>
        <v>0.12</v>
      </c>
    </row>
    <row r="1810" spans="1:13" x14ac:dyDescent="0.25">
      <c r="A1810" s="169">
        <v>31535</v>
      </c>
      <c r="B1810" s="170" t="s">
        <v>1679</v>
      </c>
      <c r="C1810" s="170" t="s">
        <v>11</v>
      </c>
      <c r="D1810" s="170" t="s">
        <v>303</v>
      </c>
      <c r="E1810" s="170">
        <v>473</v>
      </c>
      <c r="F1810" s="170">
        <v>24</v>
      </c>
      <c r="G1810" s="171">
        <v>6.5</v>
      </c>
      <c r="H1810" s="170" t="s">
        <v>1391</v>
      </c>
      <c r="I1810" s="171">
        <v>4.1900000000000004</v>
      </c>
      <c r="J1810" s="169">
        <v>1</v>
      </c>
      <c r="K1810" s="154" cm="1">
        <f t="array" ref="K1810">ROUND(
IF(C1810="Beer",
SUM(LOOKUP(2,1/(SRP!$B$8:$B$10&lt;=E1810)/(SRP!$C$8:$C$10&gt;=E1810),SRP!$D$8:$D$10)*(G1810/100)*(E1810/1000)),
IF(C1810="Spirits",
SUM(LOOKUP(2,1/(SRP!$B$2:$B$7&lt;=E1810)/(SRP!$C$2:$C$7&gt;=E1810),SRP!$D$2:$D$7)*(G1810/100)*(E1810/1000)),
IF(AND(C1810="Wine",D1810="Fortified Wines"),
SUM(LOOKUP(2,1/(SRP!$B$26:$B$29&lt;=E1810)/(SRP!$C$26:$C$29&gt;=E1810),SRP!$D$26:$D$29)*(G1810/100)*(E1810/1000)),
IF(C1810="Wine",
SUM(LOOKUP(2,1/(SRP!$B$21:$B$25&lt;=E1810)/(SRP!$C$21:$C$25&gt;=E1810),SRP!$D$21:$D$25)*(G1810/100)*(E1810/1000)),
IF(AND(C1810="Ready to Drink",D1810="RTD-One Pour Cocktail&gt;7%&lt;=14.5"),
SUM(LOOKUP(2,1/(SRP!$B$16:$B$20&lt;=E1810)/(SRP!$C$16:$C$20&gt;=E1810),SRP!$D$16:$D$20)*(G1810/100)*(E1810/1000)),
IF(C1810="Ready to Drink",
SUM(LOOKUP(2,1/(SRP!$B$11:$B$15&lt;=E1810)/(SRP!$C$11:$C$15&gt;=E1810),SRP!$D$11:$D$15)*(G1810/100)*(E1810/1000)),
0)))))),2)</f>
        <v>2.4</v>
      </c>
      <c r="L1810" s="173" t="str">
        <f t="shared" si="28"/>
        <v>Beer473</v>
      </c>
      <c r="M1810" s="154">
        <f>VLOOKUP(L1810,'Slope %'!C:D,2,0)</f>
        <v>0.12</v>
      </c>
    </row>
    <row r="1811" spans="1:13" x14ac:dyDescent="0.25">
      <c r="A1811" s="169">
        <v>31535</v>
      </c>
      <c r="B1811" s="170" t="s">
        <v>1679</v>
      </c>
      <c r="C1811" s="170" t="s">
        <v>11</v>
      </c>
      <c r="D1811" s="170" t="s">
        <v>303</v>
      </c>
      <c r="E1811" s="170">
        <v>473</v>
      </c>
      <c r="F1811" s="170">
        <v>24</v>
      </c>
      <c r="G1811" s="171">
        <v>6.5</v>
      </c>
      <c r="H1811" s="170" t="s">
        <v>1391</v>
      </c>
      <c r="I1811" s="171">
        <v>4.1900000000000004</v>
      </c>
      <c r="J1811" s="169">
        <v>1</v>
      </c>
      <c r="K1811" s="154" cm="1">
        <f t="array" ref="K1811">ROUND(
IF(C1811="Beer",
SUM(LOOKUP(2,1/(SRP!$B$8:$B$10&lt;=E1811)/(SRP!$C$8:$C$10&gt;=E1811),SRP!$D$8:$D$10)*(G1811/100)*(E1811/1000)),
IF(C1811="Spirits",
SUM(LOOKUP(2,1/(SRP!$B$2:$B$7&lt;=E1811)/(SRP!$C$2:$C$7&gt;=E1811),SRP!$D$2:$D$7)*(G1811/100)*(E1811/1000)),
IF(AND(C1811="Wine",D1811="Fortified Wines"),
SUM(LOOKUP(2,1/(SRP!$B$26:$B$29&lt;=E1811)/(SRP!$C$26:$C$29&gt;=E1811),SRP!$D$26:$D$29)*(G1811/100)*(E1811/1000)),
IF(C1811="Wine",
SUM(LOOKUP(2,1/(SRP!$B$21:$B$25&lt;=E1811)/(SRP!$C$21:$C$25&gt;=E1811),SRP!$D$21:$D$25)*(G1811/100)*(E1811/1000)),
IF(AND(C1811="Ready to Drink",D1811="RTD-One Pour Cocktail&gt;7%&lt;=14.5"),
SUM(LOOKUP(2,1/(SRP!$B$16:$B$20&lt;=E1811)/(SRP!$C$16:$C$20&gt;=E1811),SRP!$D$16:$D$20)*(G1811/100)*(E1811/1000)),
IF(C1811="Ready to Drink",
SUM(LOOKUP(2,1/(SRP!$B$11:$B$15&lt;=E1811)/(SRP!$C$11:$C$15&gt;=E1811),SRP!$D$11:$D$15)*(G1811/100)*(E1811/1000)),
0)))))),2)</f>
        <v>2.4</v>
      </c>
      <c r="L1811" s="173" t="str">
        <f t="shared" si="28"/>
        <v>Beer473</v>
      </c>
      <c r="M1811" s="154">
        <f>VLOOKUP(L1811,'Slope %'!C:D,2,0)</f>
        <v>0.12</v>
      </c>
    </row>
    <row r="1812" spans="1:13" x14ac:dyDescent="0.25">
      <c r="A1812" s="169">
        <v>31540</v>
      </c>
      <c r="B1812" s="170" t="s">
        <v>1680</v>
      </c>
      <c r="C1812" s="170" t="s">
        <v>24</v>
      </c>
      <c r="D1812" s="170" t="s">
        <v>85</v>
      </c>
      <c r="E1812" s="170">
        <v>750</v>
      </c>
      <c r="F1812" s="170">
        <v>12</v>
      </c>
      <c r="G1812" s="171">
        <v>14</v>
      </c>
      <c r="H1812" s="170" t="s">
        <v>91</v>
      </c>
      <c r="I1812" s="171">
        <v>21.79</v>
      </c>
      <c r="J1812" s="169">
        <v>1</v>
      </c>
      <c r="K1812" s="154" cm="1">
        <f t="array" ref="K1812">ROUND(
IF(C1812="Beer",
SUM(LOOKUP(2,1/(SRP!$B$8:$B$10&lt;=E1812)/(SRP!$C$8:$C$10&gt;=E1812),SRP!$D$8:$D$10)*(G1812/100)*(E1812/1000)),
IF(C1812="Spirits",
SUM(LOOKUP(2,1/(SRP!$B$2:$B$7&lt;=E1812)/(SRP!$C$2:$C$7&gt;=E1812),SRP!$D$2:$D$7)*(G1812/100)*(E1812/1000)),
IF(AND(C1812="Wine",D1812="Fortified Wines"),
SUM(LOOKUP(2,1/(SRP!$B$26:$B$29&lt;=E1812)/(SRP!$C$26:$C$29&gt;=E1812),SRP!$D$26:$D$29)*(G1812/100)*(E1812/1000)),
IF(C1812="Wine",
SUM(LOOKUP(2,1/(SRP!$B$21:$B$25&lt;=E1812)/(SRP!$C$21:$C$25&gt;=E1812),SRP!$D$21:$D$25)*(G1812/100)*(E1812/1000)),
IF(AND(C1812="Ready to Drink",D1812="RTD-One Pour Cocktail&gt;7%&lt;=14.5"),
SUM(LOOKUP(2,1/(SRP!$B$16:$B$20&lt;=E1812)/(SRP!$C$16:$C$20&gt;=E1812),SRP!$D$16:$D$20)*(G1812/100)*(E1812/1000)),
IF(C1812="Ready to Drink",
SUM(LOOKUP(2,1/(SRP!$B$11:$B$15&lt;=E1812)/(SRP!$C$11:$C$15&gt;=E1812),SRP!$D$11:$D$15)*(G1812/100)*(E1812/1000)),
0)))))),2)</f>
        <v>8.1999999999999993</v>
      </c>
      <c r="L1812" s="173" t="str">
        <f t="shared" si="28"/>
        <v>Wine750</v>
      </c>
      <c r="M1812" s="154">
        <f>VLOOKUP(L1812,'Slope %'!C:D,2,0)</f>
        <v>0.1</v>
      </c>
    </row>
    <row r="1813" spans="1:13" x14ac:dyDescent="0.25">
      <c r="A1813" s="169">
        <v>31548</v>
      </c>
      <c r="B1813" s="170" t="s">
        <v>1681</v>
      </c>
      <c r="C1813" s="170" t="s">
        <v>11</v>
      </c>
      <c r="D1813" s="170" t="s">
        <v>211</v>
      </c>
      <c r="E1813" s="170">
        <v>4092</v>
      </c>
      <c r="F1813" s="170">
        <v>1</v>
      </c>
      <c r="G1813" s="171">
        <v>3</v>
      </c>
      <c r="H1813" s="170" t="s">
        <v>13</v>
      </c>
      <c r="I1813" s="171">
        <v>33.49</v>
      </c>
      <c r="J1813" s="169">
        <v>12</v>
      </c>
      <c r="K1813" s="154" cm="1">
        <f t="array" ref="K1813">ROUND(
IF(C1813="Beer",
SUM(LOOKUP(2,1/(SRP!$B$8:$B$10&lt;=E1813)/(SRP!$C$8:$C$10&gt;=E1813),SRP!$D$8:$D$10)*(G1813/100)*(E1813/1000)),
IF(C1813="Spirits",
SUM(LOOKUP(2,1/(SRP!$B$2:$B$7&lt;=E1813)/(SRP!$C$2:$C$7&gt;=E1813),SRP!$D$2:$D$7)*(G1813/100)*(E1813/1000)),
IF(AND(C1813="Wine",D1813="Fortified Wines"),
SUM(LOOKUP(2,1/(SRP!$B$26:$B$29&lt;=E1813)/(SRP!$C$26:$C$29&gt;=E1813),SRP!$D$26:$D$29)*(G1813/100)*(E1813/1000)),
IF(C1813="Wine",
SUM(LOOKUP(2,1/(SRP!$B$21:$B$25&lt;=E1813)/(SRP!$C$21:$C$25&gt;=E1813),SRP!$D$21:$D$25)*(G1813/100)*(E1813/1000)),
IF(AND(C1813="Ready to Drink",D1813="RTD-One Pour Cocktail&gt;7%&lt;=14.5"),
SUM(LOOKUP(2,1/(SRP!$B$16:$B$20&lt;=E1813)/(SRP!$C$16:$C$20&gt;=E1813),SRP!$D$16:$D$20)*(G1813/100)*(E1813/1000)),
IF(C1813="Ready to Drink",
SUM(LOOKUP(2,1/(SRP!$B$11:$B$15&lt;=E1813)/(SRP!$C$11:$C$15&gt;=E1813),SRP!$D$11:$D$15)*(G1813/100)*(E1813/1000)),
0)))))),2)</f>
        <v>9.58</v>
      </c>
      <c r="L1813" s="173" t="str">
        <f t="shared" si="28"/>
        <v>Beer4092</v>
      </c>
      <c r="M1813" s="154">
        <f>VLOOKUP(L1813,'Slope %'!C:D,2,0)</f>
        <v>7.0000000000000007E-2</v>
      </c>
    </row>
    <row r="1814" spans="1:13" x14ac:dyDescent="0.25">
      <c r="A1814" s="169">
        <v>31548</v>
      </c>
      <c r="B1814" s="170" t="s">
        <v>1681</v>
      </c>
      <c r="C1814" s="170" t="s">
        <v>11</v>
      </c>
      <c r="D1814" s="170" t="s">
        <v>211</v>
      </c>
      <c r="E1814" s="170">
        <v>4092</v>
      </c>
      <c r="F1814" s="170">
        <v>1</v>
      </c>
      <c r="G1814" s="171">
        <v>3</v>
      </c>
      <c r="H1814" s="170" t="s">
        <v>13</v>
      </c>
      <c r="I1814" s="171">
        <v>33.49</v>
      </c>
      <c r="J1814" s="169">
        <v>12</v>
      </c>
      <c r="K1814" s="154" cm="1">
        <f t="array" ref="K1814">ROUND(
IF(C1814="Beer",
SUM(LOOKUP(2,1/(SRP!$B$8:$B$10&lt;=E1814)/(SRP!$C$8:$C$10&gt;=E1814),SRP!$D$8:$D$10)*(G1814/100)*(E1814/1000)),
IF(C1814="Spirits",
SUM(LOOKUP(2,1/(SRP!$B$2:$B$7&lt;=E1814)/(SRP!$C$2:$C$7&gt;=E1814),SRP!$D$2:$D$7)*(G1814/100)*(E1814/1000)),
IF(AND(C1814="Wine",D1814="Fortified Wines"),
SUM(LOOKUP(2,1/(SRP!$B$26:$B$29&lt;=E1814)/(SRP!$C$26:$C$29&gt;=E1814),SRP!$D$26:$D$29)*(G1814/100)*(E1814/1000)),
IF(C1814="Wine",
SUM(LOOKUP(2,1/(SRP!$B$21:$B$25&lt;=E1814)/(SRP!$C$21:$C$25&gt;=E1814),SRP!$D$21:$D$25)*(G1814/100)*(E1814/1000)),
IF(AND(C1814="Ready to Drink",D1814="RTD-One Pour Cocktail&gt;7%&lt;=14.5"),
SUM(LOOKUP(2,1/(SRP!$B$16:$B$20&lt;=E1814)/(SRP!$C$16:$C$20&gt;=E1814),SRP!$D$16:$D$20)*(G1814/100)*(E1814/1000)),
IF(C1814="Ready to Drink",
SUM(LOOKUP(2,1/(SRP!$B$11:$B$15&lt;=E1814)/(SRP!$C$11:$C$15&gt;=E1814),SRP!$D$11:$D$15)*(G1814/100)*(E1814/1000)),
0)))))),2)</f>
        <v>9.58</v>
      </c>
      <c r="L1814" s="173" t="str">
        <f t="shared" si="28"/>
        <v>Beer4092</v>
      </c>
      <c r="M1814" s="154">
        <f>VLOOKUP(L1814,'Slope %'!C:D,2,0)</f>
        <v>7.0000000000000007E-2</v>
      </c>
    </row>
    <row r="1815" spans="1:13" x14ac:dyDescent="0.25">
      <c r="A1815" s="169">
        <v>31576</v>
      </c>
      <c r="B1815" s="170" t="s">
        <v>1682</v>
      </c>
      <c r="C1815" s="170" t="s">
        <v>11</v>
      </c>
      <c r="D1815" s="170" t="s">
        <v>303</v>
      </c>
      <c r="E1815" s="170">
        <v>473</v>
      </c>
      <c r="F1815" s="170">
        <v>24</v>
      </c>
      <c r="G1815" s="171">
        <v>6.5</v>
      </c>
      <c r="H1815" s="170" t="s">
        <v>1053</v>
      </c>
      <c r="I1815" s="171">
        <v>4.25</v>
      </c>
      <c r="J1815" s="169">
        <v>1</v>
      </c>
      <c r="K1815" s="154" cm="1">
        <f t="array" ref="K1815">ROUND(
IF(C1815="Beer",
SUM(LOOKUP(2,1/(SRP!$B$8:$B$10&lt;=E1815)/(SRP!$C$8:$C$10&gt;=E1815),SRP!$D$8:$D$10)*(G1815/100)*(E1815/1000)),
IF(C1815="Spirits",
SUM(LOOKUP(2,1/(SRP!$B$2:$B$7&lt;=E1815)/(SRP!$C$2:$C$7&gt;=E1815),SRP!$D$2:$D$7)*(G1815/100)*(E1815/1000)),
IF(AND(C1815="Wine",D1815="Fortified Wines"),
SUM(LOOKUP(2,1/(SRP!$B$26:$B$29&lt;=E1815)/(SRP!$C$26:$C$29&gt;=E1815),SRP!$D$26:$D$29)*(G1815/100)*(E1815/1000)),
IF(C1815="Wine",
SUM(LOOKUP(2,1/(SRP!$B$21:$B$25&lt;=E1815)/(SRP!$C$21:$C$25&gt;=E1815),SRP!$D$21:$D$25)*(G1815/100)*(E1815/1000)),
IF(AND(C1815="Ready to Drink",D1815="RTD-One Pour Cocktail&gt;7%&lt;=14.5"),
SUM(LOOKUP(2,1/(SRP!$B$16:$B$20&lt;=E1815)/(SRP!$C$16:$C$20&gt;=E1815),SRP!$D$16:$D$20)*(G1815/100)*(E1815/1000)),
IF(C1815="Ready to Drink",
SUM(LOOKUP(2,1/(SRP!$B$11:$B$15&lt;=E1815)/(SRP!$C$11:$C$15&gt;=E1815),SRP!$D$11:$D$15)*(G1815/100)*(E1815/1000)),
0)))))),2)</f>
        <v>2.4</v>
      </c>
      <c r="L1815" s="173" t="str">
        <f t="shared" si="28"/>
        <v>Beer473</v>
      </c>
      <c r="M1815" s="154">
        <f>VLOOKUP(L1815,'Slope %'!C:D,2,0)</f>
        <v>0.12</v>
      </c>
    </row>
    <row r="1816" spans="1:13" x14ac:dyDescent="0.25">
      <c r="A1816" s="169">
        <v>31615</v>
      </c>
      <c r="B1816" s="170" t="s">
        <v>1683</v>
      </c>
      <c r="C1816" s="170" t="s">
        <v>11</v>
      </c>
      <c r="D1816" s="170" t="s">
        <v>267</v>
      </c>
      <c r="E1816" s="170">
        <v>473</v>
      </c>
      <c r="F1816" s="170">
        <v>24</v>
      </c>
      <c r="G1816" s="171">
        <v>5</v>
      </c>
      <c r="H1816" s="170" t="s">
        <v>1136</v>
      </c>
      <c r="I1816" s="171">
        <v>4.1900000000000004</v>
      </c>
      <c r="J1816" s="169">
        <v>1</v>
      </c>
      <c r="K1816" s="154" cm="1">
        <f t="array" ref="K1816">ROUND(
IF(C1816="Beer",
SUM(LOOKUP(2,1/(SRP!$B$8:$B$10&lt;=E1816)/(SRP!$C$8:$C$10&gt;=E1816),SRP!$D$8:$D$10)*(G1816/100)*(E1816/1000)),
IF(C1816="Spirits",
SUM(LOOKUP(2,1/(SRP!$B$2:$B$7&lt;=E1816)/(SRP!$C$2:$C$7&gt;=E1816),SRP!$D$2:$D$7)*(G1816/100)*(E1816/1000)),
IF(AND(C1816="Wine",D1816="Fortified Wines"),
SUM(LOOKUP(2,1/(SRP!$B$26:$B$29&lt;=E1816)/(SRP!$C$26:$C$29&gt;=E1816),SRP!$D$26:$D$29)*(G1816/100)*(E1816/1000)),
IF(C1816="Wine",
SUM(LOOKUP(2,1/(SRP!$B$21:$B$25&lt;=E1816)/(SRP!$C$21:$C$25&gt;=E1816),SRP!$D$21:$D$25)*(G1816/100)*(E1816/1000)),
IF(AND(C1816="Ready to Drink",D1816="RTD-One Pour Cocktail&gt;7%&lt;=14.5"),
SUM(LOOKUP(2,1/(SRP!$B$16:$B$20&lt;=E1816)/(SRP!$C$16:$C$20&gt;=E1816),SRP!$D$16:$D$20)*(G1816/100)*(E1816/1000)),
IF(C1816="Ready to Drink",
SUM(LOOKUP(2,1/(SRP!$B$11:$B$15&lt;=E1816)/(SRP!$C$11:$C$15&gt;=E1816),SRP!$D$11:$D$15)*(G1816/100)*(E1816/1000)),
0)))))),2)</f>
        <v>1.85</v>
      </c>
      <c r="L1816" s="173" t="str">
        <f t="shared" si="28"/>
        <v>Beer473</v>
      </c>
      <c r="M1816" s="154">
        <f>VLOOKUP(L1816,'Slope %'!C:D,2,0)</f>
        <v>0.12</v>
      </c>
    </row>
    <row r="1817" spans="1:13" x14ac:dyDescent="0.25">
      <c r="A1817" s="169">
        <v>31615</v>
      </c>
      <c r="B1817" s="170" t="s">
        <v>1683</v>
      </c>
      <c r="C1817" s="170" t="s">
        <v>11</v>
      </c>
      <c r="D1817" s="170" t="s">
        <v>267</v>
      </c>
      <c r="E1817" s="170">
        <v>473</v>
      </c>
      <c r="F1817" s="170">
        <v>24</v>
      </c>
      <c r="G1817" s="171">
        <v>5</v>
      </c>
      <c r="H1817" s="170" t="s">
        <v>1136</v>
      </c>
      <c r="I1817" s="171">
        <v>4.1900000000000004</v>
      </c>
      <c r="J1817" s="169">
        <v>1</v>
      </c>
      <c r="K1817" s="154" cm="1">
        <f t="array" ref="K1817">ROUND(
IF(C1817="Beer",
SUM(LOOKUP(2,1/(SRP!$B$8:$B$10&lt;=E1817)/(SRP!$C$8:$C$10&gt;=E1817),SRP!$D$8:$D$10)*(G1817/100)*(E1817/1000)),
IF(C1817="Spirits",
SUM(LOOKUP(2,1/(SRP!$B$2:$B$7&lt;=E1817)/(SRP!$C$2:$C$7&gt;=E1817),SRP!$D$2:$D$7)*(G1817/100)*(E1817/1000)),
IF(AND(C1817="Wine",D1817="Fortified Wines"),
SUM(LOOKUP(2,1/(SRP!$B$26:$B$29&lt;=E1817)/(SRP!$C$26:$C$29&gt;=E1817),SRP!$D$26:$D$29)*(G1817/100)*(E1817/1000)),
IF(C1817="Wine",
SUM(LOOKUP(2,1/(SRP!$B$21:$B$25&lt;=E1817)/(SRP!$C$21:$C$25&gt;=E1817),SRP!$D$21:$D$25)*(G1817/100)*(E1817/1000)),
IF(AND(C1817="Ready to Drink",D1817="RTD-One Pour Cocktail&gt;7%&lt;=14.5"),
SUM(LOOKUP(2,1/(SRP!$B$16:$B$20&lt;=E1817)/(SRP!$C$16:$C$20&gt;=E1817),SRP!$D$16:$D$20)*(G1817/100)*(E1817/1000)),
IF(C1817="Ready to Drink",
SUM(LOOKUP(2,1/(SRP!$B$11:$B$15&lt;=E1817)/(SRP!$C$11:$C$15&gt;=E1817),SRP!$D$11:$D$15)*(G1817/100)*(E1817/1000)),
0)))))),2)</f>
        <v>1.85</v>
      </c>
      <c r="L1817" s="173" t="str">
        <f t="shared" si="28"/>
        <v>Beer473</v>
      </c>
      <c r="M1817" s="154">
        <f>VLOOKUP(L1817,'Slope %'!C:D,2,0)</f>
        <v>0.12</v>
      </c>
    </row>
    <row r="1818" spans="1:13" x14ac:dyDescent="0.25">
      <c r="A1818" s="169">
        <v>31637</v>
      </c>
      <c r="B1818" s="170" t="s">
        <v>1684</v>
      </c>
      <c r="C1818" s="170" t="s">
        <v>11</v>
      </c>
      <c r="D1818" s="170" t="s">
        <v>12</v>
      </c>
      <c r="E1818" s="170">
        <v>473</v>
      </c>
      <c r="F1818" s="170">
        <v>24</v>
      </c>
      <c r="G1818" s="171">
        <v>5.5</v>
      </c>
      <c r="H1818" s="170" t="s">
        <v>1623</v>
      </c>
      <c r="I1818" s="171">
        <v>3.99</v>
      </c>
      <c r="J1818" s="169">
        <v>1</v>
      </c>
      <c r="K1818" s="154" cm="1">
        <f t="array" ref="K1818">ROUND(
IF(C1818="Beer",
SUM(LOOKUP(2,1/(SRP!$B$8:$B$10&lt;=E1818)/(SRP!$C$8:$C$10&gt;=E1818),SRP!$D$8:$D$10)*(G1818/100)*(E1818/1000)),
IF(C1818="Spirits",
SUM(LOOKUP(2,1/(SRP!$B$2:$B$7&lt;=E1818)/(SRP!$C$2:$C$7&gt;=E1818),SRP!$D$2:$D$7)*(G1818/100)*(E1818/1000)),
IF(AND(C1818="Wine",D1818="Fortified Wines"),
SUM(LOOKUP(2,1/(SRP!$B$26:$B$29&lt;=E1818)/(SRP!$C$26:$C$29&gt;=E1818),SRP!$D$26:$D$29)*(G1818/100)*(E1818/1000)),
IF(C1818="Wine",
SUM(LOOKUP(2,1/(SRP!$B$21:$B$25&lt;=E1818)/(SRP!$C$21:$C$25&gt;=E1818),SRP!$D$21:$D$25)*(G1818/100)*(E1818/1000)),
IF(AND(C1818="Ready to Drink",D1818="RTD-One Pour Cocktail&gt;7%&lt;=14.5"),
SUM(LOOKUP(2,1/(SRP!$B$16:$B$20&lt;=E1818)/(SRP!$C$16:$C$20&gt;=E1818),SRP!$D$16:$D$20)*(G1818/100)*(E1818/1000)),
IF(C1818="Ready to Drink",
SUM(LOOKUP(2,1/(SRP!$B$11:$B$15&lt;=E1818)/(SRP!$C$11:$C$15&gt;=E1818),SRP!$D$11:$D$15)*(G1818/100)*(E1818/1000)),
0)))))),2)</f>
        <v>2.0299999999999998</v>
      </c>
      <c r="L1818" s="173" t="str">
        <f t="shared" si="28"/>
        <v>Beer473</v>
      </c>
      <c r="M1818" s="154">
        <f>VLOOKUP(L1818,'Slope %'!C:D,2,0)</f>
        <v>0.12</v>
      </c>
    </row>
    <row r="1819" spans="1:13" x14ac:dyDescent="0.25">
      <c r="A1819" s="169">
        <v>31637</v>
      </c>
      <c r="B1819" s="170" t="s">
        <v>1684</v>
      </c>
      <c r="C1819" s="170" t="s">
        <v>11</v>
      </c>
      <c r="D1819" s="170" t="s">
        <v>12</v>
      </c>
      <c r="E1819" s="170">
        <v>473</v>
      </c>
      <c r="F1819" s="170">
        <v>24</v>
      </c>
      <c r="G1819" s="171">
        <v>5.5</v>
      </c>
      <c r="H1819" s="170" t="s">
        <v>1623</v>
      </c>
      <c r="I1819" s="171">
        <v>3.99</v>
      </c>
      <c r="J1819" s="169">
        <v>1</v>
      </c>
      <c r="K1819" s="154" cm="1">
        <f t="array" ref="K1819">ROUND(
IF(C1819="Beer",
SUM(LOOKUP(2,1/(SRP!$B$8:$B$10&lt;=E1819)/(SRP!$C$8:$C$10&gt;=E1819),SRP!$D$8:$D$10)*(G1819/100)*(E1819/1000)),
IF(C1819="Spirits",
SUM(LOOKUP(2,1/(SRP!$B$2:$B$7&lt;=E1819)/(SRP!$C$2:$C$7&gt;=E1819),SRP!$D$2:$D$7)*(G1819/100)*(E1819/1000)),
IF(AND(C1819="Wine",D1819="Fortified Wines"),
SUM(LOOKUP(2,1/(SRP!$B$26:$B$29&lt;=E1819)/(SRP!$C$26:$C$29&gt;=E1819),SRP!$D$26:$D$29)*(G1819/100)*(E1819/1000)),
IF(C1819="Wine",
SUM(LOOKUP(2,1/(SRP!$B$21:$B$25&lt;=E1819)/(SRP!$C$21:$C$25&gt;=E1819),SRP!$D$21:$D$25)*(G1819/100)*(E1819/1000)),
IF(AND(C1819="Ready to Drink",D1819="RTD-One Pour Cocktail&gt;7%&lt;=14.5"),
SUM(LOOKUP(2,1/(SRP!$B$16:$B$20&lt;=E1819)/(SRP!$C$16:$C$20&gt;=E1819),SRP!$D$16:$D$20)*(G1819/100)*(E1819/1000)),
IF(C1819="Ready to Drink",
SUM(LOOKUP(2,1/(SRP!$B$11:$B$15&lt;=E1819)/(SRP!$C$11:$C$15&gt;=E1819),SRP!$D$11:$D$15)*(G1819/100)*(E1819/1000)),
0)))))),2)</f>
        <v>2.0299999999999998</v>
      </c>
      <c r="L1819" s="173" t="str">
        <f t="shared" si="28"/>
        <v>Beer473</v>
      </c>
      <c r="M1819" s="154">
        <f>VLOOKUP(L1819,'Slope %'!C:D,2,0)</f>
        <v>0.12</v>
      </c>
    </row>
    <row r="1820" spans="1:13" x14ac:dyDescent="0.25">
      <c r="A1820" s="169">
        <v>31676</v>
      </c>
      <c r="B1820" s="170" t="s">
        <v>1685</v>
      </c>
      <c r="C1820" s="170" t="s">
        <v>11</v>
      </c>
      <c r="D1820" s="170" t="s">
        <v>303</v>
      </c>
      <c r="E1820" s="170">
        <v>4260</v>
      </c>
      <c r="F1820" s="170">
        <v>1</v>
      </c>
      <c r="G1820" s="171">
        <v>6.8</v>
      </c>
      <c r="H1820" s="170" t="s">
        <v>105</v>
      </c>
      <c r="I1820" s="171">
        <v>30.49</v>
      </c>
      <c r="J1820" s="169">
        <v>12</v>
      </c>
      <c r="K1820" s="154" cm="1">
        <f t="array" ref="K1820">ROUND(
IF(C1820="Beer",
SUM(LOOKUP(2,1/(SRP!$B$8:$B$10&lt;=E1820)/(SRP!$C$8:$C$10&gt;=E1820),SRP!$D$8:$D$10)*(G1820/100)*(E1820/1000)),
IF(C1820="Spirits",
SUM(LOOKUP(2,1/(SRP!$B$2:$B$7&lt;=E1820)/(SRP!$C$2:$C$7&gt;=E1820),SRP!$D$2:$D$7)*(G1820/100)*(E1820/1000)),
IF(AND(C1820="Wine",D1820="Fortified Wines"),
SUM(LOOKUP(2,1/(SRP!$B$26:$B$29&lt;=E1820)/(SRP!$C$26:$C$29&gt;=E1820),SRP!$D$26:$D$29)*(G1820/100)*(E1820/1000)),
IF(C1820="Wine",
SUM(LOOKUP(2,1/(SRP!$B$21:$B$25&lt;=E1820)/(SRP!$C$21:$C$25&gt;=E1820),SRP!$D$21:$D$25)*(G1820/100)*(E1820/1000)),
IF(AND(C1820="Ready to Drink",D1820="RTD-One Pour Cocktail&gt;7%&lt;=14.5"),
SUM(LOOKUP(2,1/(SRP!$B$16:$B$20&lt;=E1820)/(SRP!$C$16:$C$20&gt;=E1820),SRP!$D$16:$D$20)*(G1820/100)*(E1820/1000)),
IF(C1820="Ready to Drink",
SUM(LOOKUP(2,1/(SRP!$B$11:$B$15&lt;=E1820)/(SRP!$C$11:$C$15&gt;=E1820),SRP!$D$11:$D$15)*(G1820/100)*(E1820/1000)),
0)))))),2)</f>
        <v>22.62</v>
      </c>
      <c r="L1820" s="173" t="str">
        <f t="shared" si="28"/>
        <v>Beer4260</v>
      </c>
      <c r="M1820" s="154">
        <f>VLOOKUP(L1820,'Slope %'!C:D,2,0)</f>
        <v>7.0000000000000007E-2</v>
      </c>
    </row>
    <row r="1821" spans="1:13" x14ac:dyDescent="0.25">
      <c r="A1821" s="169">
        <v>31676</v>
      </c>
      <c r="B1821" s="170" t="s">
        <v>1685</v>
      </c>
      <c r="C1821" s="170" t="s">
        <v>11</v>
      </c>
      <c r="D1821" s="170" t="s">
        <v>303</v>
      </c>
      <c r="E1821" s="170">
        <v>4260</v>
      </c>
      <c r="F1821" s="170">
        <v>1</v>
      </c>
      <c r="G1821" s="171">
        <v>6.8</v>
      </c>
      <c r="H1821" s="170" t="s">
        <v>105</v>
      </c>
      <c r="I1821" s="171">
        <v>30.49</v>
      </c>
      <c r="J1821" s="169">
        <v>12</v>
      </c>
      <c r="K1821" s="154" cm="1">
        <f t="array" ref="K1821">ROUND(
IF(C1821="Beer",
SUM(LOOKUP(2,1/(SRP!$B$8:$B$10&lt;=E1821)/(SRP!$C$8:$C$10&gt;=E1821),SRP!$D$8:$D$10)*(G1821/100)*(E1821/1000)),
IF(C1821="Spirits",
SUM(LOOKUP(2,1/(SRP!$B$2:$B$7&lt;=E1821)/(SRP!$C$2:$C$7&gt;=E1821),SRP!$D$2:$D$7)*(G1821/100)*(E1821/1000)),
IF(AND(C1821="Wine",D1821="Fortified Wines"),
SUM(LOOKUP(2,1/(SRP!$B$26:$B$29&lt;=E1821)/(SRP!$C$26:$C$29&gt;=E1821),SRP!$D$26:$D$29)*(G1821/100)*(E1821/1000)),
IF(C1821="Wine",
SUM(LOOKUP(2,1/(SRP!$B$21:$B$25&lt;=E1821)/(SRP!$C$21:$C$25&gt;=E1821),SRP!$D$21:$D$25)*(G1821/100)*(E1821/1000)),
IF(AND(C1821="Ready to Drink",D1821="RTD-One Pour Cocktail&gt;7%&lt;=14.5"),
SUM(LOOKUP(2,1/(SRP!$B$16:$B$20&lt;=E1821)/(SRP!$C$16:$C$20&gt;=E1821),SRP!$D$16:$D$20)*(G1821/100)*(E1821/1000)),
IF(C1821="Ready to Drink",
SUM(LOOKUP(2,1/(SRP!$B$11:$B$15&lt;=E1821)/(SRP!$C$11:$C$15&gt;=E1821),SRP!$D$11:$D$15)*(G1821/100)*(E1821/1000)),
0)))))),2)</f>
        <v>22.62</v>
      </c>
      <c r="L1821" s="173" t="str">
        <f t="shared" si="28"/>
        <v>Beer4260</v>
      </c>
      <c r="M1821" s="154">
        <f>VLOOKUP(L1821,'Slope %'!C:D,2,0)</f>
        <v>7.0000000000000007E-2</v>
      </c>
    </row>
    <row r="1822" spans="1:13" x14ac:dyDescent="0.25">
      <c r="A1822" s="169">
        <v>31682</v>
      </c>
      <c r="B1822" s="170" t="s">
        <v>1686</v>
      </c>
      <c r="C1822" s="170" t="s">
        <v>11</v>
      </c>
      <c r="D1822" s="170" t="s">
        <v>211</v>
      </c>
      <c r="E1822" s="170">
        <v>473</v>
      </c>
      <c r="F1822" s="170">
        <v>24</v>
      </c>
      <c r="G1822" s="171">
        <v>3.5</v>
      </c>
      <c r="H1822" s="170" t="s">
        <v>285</v>
      </c>
      <c r="I1822" s="171">
        <v>4.29</v>
      </c>
      <c r="J1822" s="169">
        <v>1</v>
      </c>
      <c r="K1822" s="154" cm="1">
        <f t="array" ref="K1822">ROUND(
IF(C1822="Beer",
SUM(LOOKUP(2,1/(SRP!$B$8:$B$10&lt;=E1822)/(SRP!$C$8:$C$10&gt;=E1822),SRP!$D$8:$D$10)*(G1822/100)*(E1822/1000)),
IF(C1822="Spirits",
SUM(LOOKUP(2,1/(SRP!$B$2:$B$7&lt;=E1822)/(SRP!$C$2:$C$7&gt;=E1822),SRP!$D$2:$D$7)*(G1822/100)*(E1822/1000)),
IF(AND(C1822="Wine",D1822="Fortified Wines"),
SUM(LOOKUP(2,1/(SRP!$B$26:$B$29&lt;=E1822)/(SRP!$C$26:$C$29&gt;=E1822),SRP!$D$26:$D$29)*(G1822/100)*(E1822/1000)),
IF(C1822="Wine",
SUM(LOOKUP(2,1/(SRP!$B$21:$B$25&lt;=E1822)/(SRP!$C$21:$C$25&gt;=E1822),SRP!$D$21:$D$25)*(G1822/100)*(E1822/1000)),
IF(AND(C1822="Ready to Drink",D1822="RTD-One Pour Cocktail&gt;7%&lt;=14.5"),
SUM(LOOKUP(2,1/(SRP!$B$16:$B$20&lt;=E1822)/(SRP!$C$16:$C$20&gt;=E1822),SRP!$D$16:$D$20)*(G1822/100)*(E1822/1000)),
IF(C1822="Ready to Drink",
SUM(LOOKUP(2,1/(SRP!$B$11:$B$15&lt;=E1822)/(SRP!$C$11:$C$15&gt;=E1822),SRP!$D$11:$D$15)*(G1822/100)*(E1822/1000)),
0)))))),2)</f>
        <v>1.29</v>
      </c>
      <c r="L1822" s="173" t="str">
        <f t="shared" si="28"/>
        <v>Beer473</v>
      </c>
      <c r="M1822" s="154">
        <f>VLOOKUP(L1822,'Slope %'!C:D,2,0)</f>
        <v>0.12</v>
      </c>
    </row>
    <row r="1823" spans="1:13" x14ac:dyDescent="0.25">
      <c r="A1823" s="169">
        <v>31682</v>
      </c>
      <c r="B1823" s="170" t="s">
        <v>1686</v>
      </c>
      <c r="C1823" s="170" t="s">
        <v>11</v>
      </c>
      <c r="D1823" s="170" t="s">
        <v>211</v>
      </c>
      <c r="E1823" s="170">
        <v>473</v>
      </c>
      <c r="F1823" s="170">
        <v>24</v>
      </c>
      <c r="G1823" s="171">
        <v>3.5</v>
      </c>
      <c r="H1823" s="170" t="s">
        <v>285</v>
      </c>
      <c r="I1823" s="171">
        <v>4.29</v>
      </c>
      <c r="J1823" s="169">
        <v>1</v>
      </c>
      <c r="K1823" s="154" cm="1">
        <f t="array" ref="K1823">ROUND(
IF(C1823="Beer",
SUM(LOOKUP(2,1/(SRP!$B$8:$B$10&lt;=E1823)/(SRP!$C$8:$C$10&gt;=E1823),SRP!$D$8:$D$10)*(G1823/100)*(E1823/1000)),
IF(C1823="Spirits",
SUM(LOOKUP(2,1/(SRP!$B$2:$B$7&lt;=E1823)/(SRP!$C$2:$C$7&gt;=E1823),SRP!$D$2:$D$7)*(G1823/100)*(E1823/1000)),
IF(AND(C1823="Wine",D1823="Fortified Wines"),
SUM(LOOKUP(2,1/(SRP!$B$26:$B$29&lt;=E1823)/(SRP!$C$26:$C$29&gt;=E1823),SRP!$D$26:$D$29)*(G1823/100)*(E1823/1000)),
IF(C1823="Wine",
SUM(LOOKUP(2,1/(SRP!$B$21:$B$25&lt;=E1823)/(SRP!$C$21:$C$25&gt;=E1823),SRP!$D$21:$D$25)*(G1823/100)*(E1823/1000)),
IF(AND(C1823="Ready to Drink",D1823="RTD-One Pour Cocktail&gt;7%&lt;=14.5"),
SUM(LOOKUP(2,1/(SRP!$B$16:$B$20&lt;=E1823)/(SRP!$C$16:$C$20&gt;=E1823),SRP!$D$16:$D$20)*(G1823/100)*(E1823/1000)),
IF(C1823="Ready to Drink",
SUM(LOOKUP(2,1/(SRP!$B$11:$B$15&lt;=E1823)/(SRP!$C$11:$C$15&gt;=E1823),SRP!$D$11:$D$15)*(G1823/100)*(E1823/1000)),
0)))))),2)</f>
        <v>1.29</v>
      </c>
      <c r="L1823" s="173" t="str">
        <f t="shared" si="28"/>
        <v>Beer473</v>
      </c>
      <c r="M1823" s="154">
        <f>VLOOKUP(L1823,'Slope %'!C:D,2,0)</f>
        <v>0.12</v>
      </c>
    </row>
    <row r="1824" spans="1:13" x14ac:dyDescent="0.25">
      <c r="A1824" s="169">
        <v>31687</v>
      </c>
      <c r="B1824" s="170" t="s">
        <v>1687</v>
      </c>
      <c r="C1824" s="170" t="s">
        <v>11</v>
      </c>
      <c r="D1824" s="170" t="s">
        <v>12</v>
      </c>
      <c r="E1824" s="170">
        <v>473</v>
      </c>
      <c r="F1824" s="170">
        <v>24</v>
      </c>
      <c r="G1824" s="171">
        <v>5.5</v>
      </c>
      <c r="H1824" s="170" t="s">
        <v>1459</v>
      </c>
      <c r="I1824" s="171">
        <v>4.25</v>
      </c>
      <c r="J1824" s="169">
        <v>1</v>
      </c>
      <c r="K1824" s="154" cm="1">
        <f t="array" ref="K1824">ROUND(
IF(C1824="Beer",
SUM(LOOKUP(2,1/(SRP!$B$8:$B$10&lt;=E1824)/(SRP!$C$8:$C$10&gt;=E1824),SRP!$D$8:$D$10)*(G1824/100)*(E1824/1000)),
IF(C1824="Spirits",
SUM(LOOKUP(2,1/(SRP!$B$2:$B$7&lt;=E1824)/(SRP!$C$2:$C$7&gt;=E1824),SRP!$D$2:$D$7)*(G1824/100)*(E1824/1000)),
IF(AND(C1824="Wine",D1824="Fortified Wines"),
SUM(LOOKUP(2,1/(SRP!$B$26:$B$29&lt;=E1824)/(SRP!$C$26:$C$29&gt;=E1824),SRP!$D$26:$D$29)*(G1824/100)*(E1824/1000)),
IF(C1824="Wine",
SUM(LOOKUP(2,1/(SRP!$B$21:$B$25&lt;=E1824)/(SRP!$C$21:$C$25&gt;=E1824),SRP!$D$21:$D$25)*(G1824/100)*(E1824/1000)),
IF(AND(C1824="Ready to Drink",D1824="RTD-One Pour Cocktail&gt;7%&lt;=14.5"),
SUM(LOOKUP(2,1/(SRP!$B$16:$B$20&lt;=E1824)/(SRP!$C$16:$C$20&gt;=E1824),SRP!$D$16:$D$20)*(G1824/100)*(E1824/1000)),
IF(C1824="Ready to Drink",
SUM(LOOKUP(2,1/(SRP!$B$11:$B$15&lt;=E1824)/(SRP!$C$11:$C$15&gt;=E1824),SRP!$D$11:$D$15)*(G1824/100)*(E1824/1000)),
0)))))),2)</f>
        <v>2.0299999999999998</v>
      </c>
      <c r="L1824" s="173" t="str">
        <f t="shared" si="28"/>
        <v>Beer473</v>
      </c>
      <c r="M1824" s="154">
        <f>VLOOKUP(L1824,'Slope %'!C:D,2,0)</f>
        <v>0.12</v>
      </c>
    </row>
    <row r="1825" spans="1:13" x14ac:dyDescent="0.25">
      <c r="A1825" s="169">
        <v>31687</v>
      </c>
      <c r="B1825" s="170" t="s">
        <v>1687</v>
      </c>
      <c r="C1825" s="170" t="s">
        <v>11</v>
      </c>
      <c r="D1825" s="170" t="s">
        <v>12</v>
      </c>
      <c r="E1825" s="170">
        <v>473</v>
      </c>
      <c r="F1825" s="170">
        <v>24</v>
      </c>
      <c r="G1825" s="171">
        <v>5.5</v>
      </c>
      <c r="H1825" s="170" t="s">
        <v>1459</v>
      </c>
      <c r="I1825" s="171">
        <v>4.25</v>
      </c>
      <c r="J1825" s="169">
        <v>1</v>
      </c>
      <c r="K1825" s="154" cm="1">
        <f t="array" ref="K1825">ROUND(
IF(C1825="Beer",
SUM(LOOKUP(2,1/(SRP!$B$8:$B$10&lt;=E1825)/(SRP!$C$8:$C$10&gt;=E1825),SRP!$D$8:$D$10)*(G1825/100)*(E1825/1000)),
IF(C1825="Spirits",
SUM(LOOKUP(2,1/(SRP!$B$2:$B$7&lt;=E1825)/(SRP!$C$2:$C$7&gt;=E1825),SRP!$D$2:$D$7)*(G1825/100)*(E1825/1000)),
IF(AND(C1825="Wine",D1825="Fortified Wines"),
SUM(LOOKUP(2,1/(SRP!$B$26:$B$29&lt;=E1825)/(SRP!$C$26:$C$29&gt;=E1825),SRP!$D$26:$D$29)*(G1825/100)*(E1825/1000)),
IF(C1825="Wine",
SUM(LOOKUP(2,1/(SRP!$B$21:$B$25&lt;=E1825)/(SRP!$C$21:$C$25&gt;=E1825),SRP!$D$21:$D$25)*(G1825/100)*(E1825/1000)),
IF(AND(C1825="Ready to Drink",D1825="RTD-One Pour Cocktail&gt;7%&lt;=14.5"),
SUM(LOOKUP(2,1/(SRP!$B$16:$B$20&lt;=E1825)/(SRP!$C$16:$C$20&gt;=E1825),SRP!$D$16:$D$20)*(G1825/100)*(E1825/1000)),
IF(C1825="Ready to Drink",
SUM(LOOKUP(2,1/(SRP!$B$11:$B$15&lt;=E1825)/(SRP!$C$11:$C$15&gt;=E1825),SRP!$D$11:$D$15)*(G1825/100)*(E1825/1000)),
0)))))),2)</f>
        <v>2.0299999999999998</v>
      </c>
      <c r="L1825" s="173" t="str">
        <f t="shared" si="28"/>
        <v>Beer473</v>
      </c>
      <c r="M1825" s="154">
        <f>VLOOKUP(L1825,'Slope %'!C:D,2,0)</f>
        <v>0.12</v>
      </c>
    </row>
    <row r="1826" spans="1:13" x14ac:dyDescent="0.25">
      <c r="A1826" s="169">
        <v>31694</v>
      </c>
      <c r="B1826" s="170" t="s">
        <v>1688</v>
      </c>
      <c r="C1826" s="170" t="s">
        <v>11</v>
      </c>
      <c r="D1826" s="170" t="s">
        <v>474</v>
      </c>
      <c r="E1826" s="170">
        <v>473</v>
      </c>
      <c r="F1826" s="170">
        <v>24</v>
      </c>
      <c r="G1826" s="171">
        <v>5.5</v>
      </c>
      <c r="H1826" s="170" t="s">
        <v>1689</v>
      </c>
      <c r="I1826" s="171">
        <v>3.99</v>
      </c>
      <c r="J1826" s="169">
        <v>1</v>
      </c>
      <c r="K1826" s="154" cm="1">
        <f t="array" ref="K1826">ROUND(
IF(C1826="Beer",
SUM(LOOKUP(2,1/(SRP!$B$8:$B$10&lt;=E1826)/(SRP!$C$8:$C$10&gt;=E1826),SRP!$D$8:$D$10)*(G1826/100)*(E1826/1000)),
IF(C1826="Spirits",
SUM(LOOKUP(2,1/(SRP!$B$2:$B$7&lt;=E1826)/(SRP!$C$2:$C$7&gt;=E1826),SRP!$D$2:$D$7)*(G1826/100)*(E1826/1000)),
IF(AND(C1826="Wine",D1826="Fortified Wines"),
SUM(LOOKUP(2,1/(SRP!$B$26:$B$29&lt;=E1826)/(SRP!$C$26:$C$29&gt;=E1826),SRP!$D$26:$D$29)*(G1826/100)*(E1826/1000)),
IF(C1826="Wine",
SUM(LOOKUP(2,1/(SRP!$B$21:$B$25&lt;=E1826)/(SRP!$C$21:$C$25&gt;=E1826),SRP!$D$21:$D$25)*(G1826/100)*(E1826/1000)),
IF(AND(C1826="Ready to Drink",D1826="RTD-One Pour Cocktail&gt;7%&lt;=14.5"),
SUM(LOOKUP(2,1/(SRP!$B$16:$B$20&lt;=E1826)/(SRP!$C$16:$C$20&gt;=E1826),SRP!$D$16:$D$20)*(G1826/100)*(E1826/1000)),
IF(C1826="Ready to Drink",
SUM(LOOKUP(2,1/(SRP!$B$11:$B$15&lt;=E1826)/(SRP!$C$11:$C$15&gt;=E1826),SRP!$D$11:$D$15)*(G1826/100)*(E1826/1000)),
0)))))),2)</f>
        <v>2.0299999999999998</v>
      </c>
      <c r="L1826" s="173" t="str">
        <f t="shared" si="28"/>
        <v>Beer473</v>
      </c>
      <c r="M1826" s="154">
        <f>VLOOKUP(L1826,'Slope %'!C:D,2,0)</f>
        <v>0.12</v>
      </c>
    </row>
    <row r="1827" spans="1:13" x14ac:dyDescent="0.25">
      <c r="A1827" s="169">
        <v>31694</v>
      </c>
      <c r="B1827" s="170" t="s">
        <v>1688</v>
      </c>
      <c r="C1827" s="170" t="s">
        <v>11</v>
      </c>
      <c r="D1827" s="170" t="s">
        <v>474</v>
      </c>
      <c r="E1827" s="170">
        <v>473</v>
      </c>
      <c r="F1827" s="170">
        <v>24</v>
      </c>
      <c r="G1827" s="171">
        <v>5.5</v>
      </c>
      <c r="H1827" s="170" t="s">
        <v>1689</v>
      </c>
      <c r="I1827" s="171">
        <v>3.99</v>
      </c>
      <c r="J1827" s="169">
        <v>1</v>
      </c>
      <c r="K1827" s="154" cm="1">
        <f t="array" ref="K1827">ROUND(
IF(C1827="Beer",
SUM(LOOKUP(2,1/(SRP!$B$8:$B$10&lt;=E1827)/(SRP!$C$8:$C$10&gt;=E1827),SRP!$D$8:$D$10)*(G1827/100)*(E1827/1000)),
IF(C1827="Spirits",
SUM(LOOKUP(2,1/(SRP!$B$2:$B$7&lt;=E1827)/(SRP!$C$2:$C$7&gt;=E1827),SRP!$D$2:$D$7)*(G1827/100)*(E1827/1000)),
IF(AND(C1827="Wine",D1827="Fortified Wines"),
SUM(LOOKUP(2,1/(SRP!$B$26:$B$29&lt;=E1827)/(SRP!$C$26:$C$29&gt;=E1827),SRP!$D$26:$D$29)*(G1827/100)*(E1827/1000)),
IF(C1827="Wine",
SUM(LOOKUP(2,1/(SRP!$B$21:$B$25&lt;=E1827)/(SRP!$C$21:$C$25&gt;=E1827),SRP!$D$21:$D$25)*(G1827/100)*(E1827/1000)),
IF(AND(C1827="Ready to Drink",D1827="RTD-One Pour Cocktail&gt;7%&lt;=14.5"),
SUM(LOOKUP(2,1/(SRP!$B$16:$B$20&lt;=E1827)/(SRP!$C$16:$C$20&gt;=E1827),SRP!$D$16:$D$20)*(G1827/100)*(E1827/1000)),
IF(C1827="Ready to Drink",
SUM(LOOKUP(2,1/(SRP!$B$11:$B$15&lt;=E1827)/(SRP!$C$11:$C$15&gt;=E1827),SRP!$D$11:$D$15)*(G1827/100)*(E1827/1000)),
0)))))),2)</f>
        <v>2.0299999999999998</v>
      </c>
      <c r="L1827" s="173" t="str">
        <f t="shared" si="28"/>
        <v>Beer473</v>
      </c>
      <c r="M1827" s="154">
        <f>VLOOKUP(L1827,'Slope %'!C:D,2,0)</f>
        <v>0.12</v>
      </c>
    </row>
    <row r="1828" spans="1:13" x14ac:dyDescent="0.25">
      <c r="A1828" s="169">
        <v>31696</v>
      </c>
      <c r="B1828" s="170" t="s">
        <v>1690</v>
      </c>
      <c r="C1828" s="170" t="s">
        <v>15</v>
      </c>
      <c r="D1828" s="170" t="s">
        <v>56</v>
      </c>
      <c r="E1828" s="170">
        <v>750</v>
      </c>
      <c r="F1828" s="170">
        <v>6</v>
      </c>
      <c r="G1828" s="171">
        <v>50</v>
      </c>
      <c r="H1828" s="170" t="s">
        <v>222</v>
      </c>
      <c r="I1828" s="171">
        <v>109.99</v>
      </c>
      <c r="J1828" s="169">
        <v>1</v>
      </c>
      <c r="K1828" s="154" cm="1">
        <f t="array" ref="K1828">ROUND(
IF(C1828="Beer",
SUM(LOOKUP(2,1/(SRP!$B$8:$B$10&lt;=E1828)/(SRP!$C$8:$C$10&gt;=E1828),SRP!$D$8:$D$10)*(G1828/100)*(E1828/1000)),
IF(C1828="Spirits",
SUM(LOOKUP(2,1/(SRP!$B$2:$B$7&lt;=E1828)/(SRP!$C$2:$C$7&gt;=E1828),SRP!$D$2:$D$7)*(G1828/100)*(E1828/1000)),
IF(AND(C1828="Wine",D1828="Fortified Wines"),
SUM(LOOKUP(2,1/(SRP!$B$26:$B$29&lt;=E1828)/(SRP!$C$26:$C$29&gt;=E1828),SRP!$D$26:$D$29)*(G1828/100)*(E1828/1000)),
IF(C1828="Wine",
SUM(LOOKUP(2,1/(SRP!$B$21:$B$25&lt;=E1828)/(SRP!$C$21:$C$25&gt;=E1828),SRP!$D$21:$D$25)*(G1828/100)*(E1828/1000)),
IF(AND(C1828="Ready to Drink",D1828="RTD-One Pour Cocktail&gt;7%&lt;=14.5"),
SUM(LOOKUP(2,1/(SRP!$B$16:$B$20&lt;=E1828)/(SRP!$C$16:$C$20&gt;=E1828),SRP!$D$16:$D$20)*(G1828/100)*(E1828/1000)),
IF(C1828="Ready to Drink",
SUM(LOOKUP(2,1/(SRP!$B$11:$B$15&lt;=E1828)/(SRP!$C$11:$C$15&gt;=E1828),SRP!$D$11:$D$15)*(G1828/100)*(E1828/1000)),
0)))))),2)</f>
        <v>29.28</v>
      </c>
      <c r="L1828" s="173" t="str">
        <f t="shared" si="28"/>
        <v>Spirits750</v>
      </c>
      <c r="M1828" s="154">
        <f>VLOOKUP(L1828,'Slope %'!C:D,2,0)</f>
        <v>7.0000000000000007E-2</v>
      </c>
    </row>
    <row r="1829" spans="1:13" x14ac:dyDescent="0.25">
      <c r="A1829" s="169">
        <v>31715</v>
      </c>
      <c r="B1829" s="170" t="s">
        <v>1691</v>
      </c>
      <c r="C1829" s="170" t="s">
        <v>24</v>
      </c>
      <c r="D1829" s="170" t="s">
        <v>109</v>
      </c>
      <c r="E1829" s="170">
        <v>750</v>
      </c>
      <c r="F1829" s="170">
        <v>12</v>
      </c>
      <c r="G1829" s="171">
        <v>12</v>
      </c>
      <c r="H1829" s="170" t="s">
        <v>783</v>
      </c>
      <c r="I1829" s="171">
        <v>17.989999999999998</v>
      </c>
      <c r="J1829" s="169">
        <v>1</v>
      </c>
      <c r="K1829" s="154" cm="1">
        <f t="array" ref="K1829">ROUND(
IF(C1829="Beer",
SUM(LOOKUP(2,1/(SRP!$B$8:$B$10&lt;=E1829)/(SRP!$C$8:$C$10&gt;=E1829),SRP!$D$8:$D$10)*(G1829/100)*(E1829/1000)),
IF(C1829="Spirits",
SUM(LOOKUP(2,1/(SRP!$B$2:$B$7&lt;=E1829)/(SRP!$C$2:$C$7&gt;=E1829),SRP!$D$2:$D$7)*(G1829/100)*(E1829/1000)),
IF(AND(C1829="Wine",D1829="Fortified Wines"),
SUM(LOOKUP(2,1/(SRP!$B$26:$B$29&lt;=E1829)/(SRP!$C$26:$C$29&gt;=E1829),SRP!$D$26:$D$29)*(G1829/100)*(E1829/1000)),
IF(C1829="Wine",
SUM(LOOKUP(2,1/(SRP!$B$21:$B$25&lt;=E1829)/(SRP!$C$21:$C$25&gt;=E1829),SRP!$D$21:$D$25)*(G1829/100)*(E1829/1000)),
IF(AND(C1829="Ready to Drink",D1829="RTD-One Pour Cocktail&gt;7%&lt;=14.5"),
SUM(LOOKUP(2,1/(SRP!$B$16:$B$20&lt;=E1829)/(SRP!$C$16:$C$20&gt;=E1829),SRP!$D$16:$D$20)*(G1829/100)*(E1829/1000)),
IF(C1829="Ready to Drink",
SUM(LOOKUP(2,1/(SRP!$B$11:$B$15&lt;=E1829)/(SRP!$C$11:$C$15&gt;=E1829),SRP!$D$11:$D$15)*(G1829/100)*(E1829/1000)),
0)))))),2)</f>
        <v>7.03</v>
      </c>
      <c r="L1829" s="173" t="str">
        <f t="shared" si="28"/>
        <v>Wine750</v>
      </c>
      <c r="M1829" s="154">
        <f>VLOOKUP(L1829,'Slope %'!C:D,2,0)</f>
        <v>0.1</v>
      </c>
    </row>
    <row r="1830" spans="1:13" x14ac:dyDescent="0.25">
      <c r="A1830" s="169">
        <v>31768</v>
      </c>
      <c r="B1830" s="170" t="s">
        <v>1692</v>
      </c>
      <c r="C1830" s="170" t="s">
        <v>24</v>
      </c>
      <c r="D1830" s="170" t="s">
        <v>34</v>
      </c>
      <c r="E1830" s="170">
        <v>750</v>
      </c>
      <c r="F1830" s="170">
        <v>12</v>
      </c>
      <c r="G1830" s="171">
        <v>12.5</v>
      </c>
      <c r="H1830" s="170" t="s">
        <v>22</v>
      </c>
      <c r="I1830" s="171">
        <v>13.99</v>
      </c>
      <c r="J1830" s="169">
        <v>1</v>
      </c>
      <c r="K1830" s="154" cm="1">
        <f t="array" ref="K1830">ROUND(
IF(C1830="Beer",
SUM(LOOKUP(2,1/(SRP!$B$8:$B$10&lt;=E1830)/(SRP!$C$8:$C$10&gt;=E1830),SRP!$D$8:$D$10)*(G1830/100)*(E1830/1000)),
IF(C1830="Spirits",
SUM(LOOKUP(2,1/(SRP!$B$2:$B$7&lt;=E1830)/(SRP!$C$2:$C$7&gt;=E1830),SRP!$D$2:$D$7)*(G1830/100)*(E1830/1000)),
IF(AND(C1830="Wine",D1830="Fortified Wines"),
SUM(LOOKUP(2,1/(SRP!$B$26:$B$29&lt;=E1830)/(SRP!$C$26:$C$29&gt;=E1830),SRP!$D$26:$D$29)*(G1830/100)*(E1830/1000)),
IF(C1830="Wine",
SUM(LOOKUP(2,1/(SRP!$B$21:$B$25&lt;=E1830)/(SRP!$C$21:$C$25&gt;=E1830),SRP!$D$21:$D$25)*(G1830/100)*(E1830/1000)),
IF(AND(C1830="Ready to Drink",D1830="RTD-One Pour Cocktail&gt;7%&lt;=14.5"),
SUM(LOOKUP(2,1/(SRP!$B$16:$B$20&lt;=E1830)/(SRP!$C$16:$C$20&gt;=E1830),SRP!$D$16:$D$20)*(G1830/100)*(E1830/1000)),
IF(C1830="Ready to Drink",
SUM(LOOKUP(2,1/(SRP!$B$11:$B$15&lt;=E1830)/(SRP!$C$11:$C$15&gt;=E1830),SRP!$D$11:$D$15)*(G1830/100)*(E1830/1000)),
0)))))),2)</f>
        <v>7.32</v>
      </c>
      <c r="L1830" s="173" t="str">
        <f t="shared" si="28"/>
        <v>Wine750</v>
      </c>
      <c r="M1830" s="154">
        <f>VLOOKUP(L1830,'Slope %'!C:D,2,0)</f>
        <v>0.1</v>
      </c>
    </row>
    <row r="1831" spans="1:13" x14ac:dyDescent="0.25">
      <c r="A1831" s="169">
        <v>31777</v>
      </c>
      <c r="B1831" s="170" t="s">
        <v>1693</v>
      </c>
      <c r="C1831" s="170" t="s">
        <v>24</v>
      </c>
      <c r="D1831" s="170" t="s">
        <v>230</v>
      </c>
      <c r="E1831" s="170">
        <v>750</v>
      </c>
      <c r="F1831" s="170">
        <v>12</v>
      </c>
      <c r="G1831" s="171">
        <v>14</v>
      </c>
      <c r="H1831" s="170" t="s">
        <v>177</v>
      </c>
      <c r="I1831" s="171">
        <v>25.99</v>
      </c>
      <c r="J1831" s="169">
        <v>1</v>
      </c>
      <c r="K1831" s="154" cm="1">
        <f t="array" ref="K1831">ROUND(
IF(C1831="Beer",
SUM(LOOKUP(2,1/(SRP!$B$8:$B$10&lt;=E1831)/(SRP!$C$8:$C$10&gt;=E1831),SRP!$D$8:$D$10)*(G1831/100)*(E1831/1000)),
IF(C1831="Spirits",
SUM(LOOKUP(2,1/(SRP!$B$2:$B$7&lt;=E1831)/(SRP!$C$2:$C$7&gt;=E1831),SRP!$D$2:$D$7)*(G1831/100)*(E1831/1000)),
IF(AND(C1831="Wine",D1831="Fortified Wines"),
SUM(LOOKUP(2,1/(SRP!$B$26:$B$29&lt;=E1831)/(SRP!$C$26:$C$29&gt;=E1831),SRP!$D$26:$D$29)*(G1831/100)*(E1831/1000)),
IF(C1831="Wine",
SUM(LOOKUP(2,1/(SRP!$B$21:$B$25&lt;=E1831)/(SRP!$C$21:$C$25&gt;=E1831),SRP!$D$21:$D$25)*(G1831/100)*(E1831/1000)),
IF(AND(C1831="Ready to Drink",D1831="RTD-One Pour Cocktail&gt;7%&lt;=14.5"),
SUM(LOOKUP(2,1/(SRP!$B$16:$B$20&lt;=E1831)/(SRP!$C$16:$C$20&gt;=E1831),SRP!$D$16:$D$20)*(G1831/100)*(E1831/1000)),
IF(C1831="Ready to Drink",
SUM(LOOKUP(2,1/(SRP!$B$11:$B$15&lt;=E1831)/(SRP!$C$11:$C$15&gt;=E1831),SRP!$D$11:$D$15)*(G1831/100)*(E1831/1000)),
0)))))),2)</f>
        <v>8.1999999999999993</v>
      </c>
      <c r="L1831" s="173" t="str">
        <f t="shared" si="28"/>
        <v>Wine750</v>
      </c>
      <c r="M1831" s="154">
        <f>VLOOKUP(L1831,'Slope %'!C:D,2,0)</f>
        <v>0.1</v>
      </c>
    </row>
    <row r="1832" spans="1:13" x14ac:dyDescent="0.25">
      <c r="A1832" s="169">
        <v>31779</v>
      </c>
      <c r="B1832" s="170" t="s">
        <v>1694</v>
      </c>
      <c r="C1832" s="170" t="s">
        <v>11</v>
      </c>
      <c r="D1832" s="170" t="s">
        <v>267</v>
      </c>
      <c r="E1832" s="170">
        <v>473</v>
      </c>
      <c r="F1832" s="170">
        <v>24</v>
      </c>
      <c r="G1832" s="171">
        <v>4.5</v>
      </c>
      <c r="H1832" s="170" t="s">
        <v>1662</v>
      </c>
      <c r="I1832" s="171">
        <v>3.75</v>
      </c>
      <c r="J1832" s="169">
        <v>1</v>
      </c>
      <c r="K1832" s="154" cm="1">
        <f t="array" ref="K1832">ROUND(
IF(C1832="Beer",
SUM(LOOKUP(2,1/(SRP!$B$8:$B$10&lt;=E1832)/(SRP!$C$8:$C$10&gt;=E1832),SRP!$D$8:$D$10)*(G1832/100)*(E1832/1000)),
IF(C1832="Spirits",
SUM(LOOKUP(2,1/(SRP!$B$2:$B$7&lt;=E1832)/(SRP!$C$2:$C$7&gt;=E1832),SRP!$D$2:$D$7)*(G1832/100)*(E1832/1000)),
IF(AND(C1832="Wine",D1832="Fortified Wines"),
SUM(LOOKUP(2,1/(SRP!$B$26:$B$29&lt;=E1832)/(SRP!$C$26:$C$29&gt;=E1832),SRP!$D$26:$D$29)*(G1832/100)*(E1832/1000)),
IF(C1832="Wine",
SUM(LOOKUP(2,1/(SRP!$B$21:$B$25&lt;=E1832)/(SRP!$C$21:$C$25&gt;=E1832),SRP!$D$21:$D$25)*(G1832/100)*(E1832/1000)),
IF(AND(C1832="Ready to Drink",D1832="RTD-One Pour Cocktail&gt;7%&lt;=14.5"),
SUM(LOOKUP(2,1/(SRP!$B$16:$B$20&lt;=E1832)/(SRP!$C$16:$C$20&gt;=E1832),SRP!$D$16:$D$20)*(G1832/100)*(E1832/1000)),
IF(C1832="Ready to Drink",
SUM(LOOKUP(2,1/(SRP!$B$11:$B$15&lt;=E1832)/(SRP!$C$11:$C$15&gt;=E1832),SRP!$D$11:$D$15)*(G1832/100)*(E1832/1000)),
0)))))),2)</f>
        <v>1.66</v>
      </c>
      <c r="L1832" s="173" t="str">
        <f t="shared" si="28"/>
        <v>Beer473</v>
      </c>
      <c r="M1832" s="154">
        <f>VLOOKUP(L1832,'Slope %'!C:D,2,0)</f>
        <v>0.12</v>
      </c>
    </row>
    <row r="1833" spans="1:13" x14ac:dyDescent="0.25">
      <c r="A1833" s="169">
        <v>31779</v>
      </c>
      <c r="B1833" s="170" t="s">
        <v>1694</v>
      </c>
      <c r="C1833" s="170" t="s">
        <v>11</v>
      </c>
      <c r="D1833" s="170" t="s">
        <v>267</v>
      </c>
      <c r="E1833" s="170">
        <v>473</v>
      </c>
      <c r="F1833" s="170">
        <v>24</v>
      </c>
      <c r="G1833" s="171">
        <v>4.5</v>
      </c>
      <c r="H1833" s="170" t="s">
        <v>1662</v>
      </c>
      <c r="I1833" s="171">
        <v>3.75</v>
      </c>
      <c r="J1833" s="169">
        <v>1</v>
      </c>
      <c r="K1833" s="154" cm="1">
        <f t="array" ref="K1833">ROUND(
IF(C1833="Beer",
SUM(LOOKUP(2,1/(SRP!$B$8:$B$10&lt;=E1833)/(SRP!$C$8:$C$10&gt;=E1833),SRP!$D$8:$D$10)*(G1833/100)*(E1833/1000)),
IF(C1833="Spirits",
SUM(LOOKUP(2,1/(SRP!$B$2:$B$7&lt;=E1833)/(SRP!$C$2:$C$7&gt;=E1833),SRP!$D$2:$D$7)*(G1833/100)*(E1833/1000)),
IF(AND(C1833="Wine",D1833="Fortified Wines"),
SUM(LOOKUP(2,1/(SRP!$B$26:$B$29&lt;=E1833)/(SRP!$C$26:$C$29&gt;=E1833),SRP!$D$26:$D$29)*(G1833/100)*(E1833/1000)),
IF(C1833="Wine",
SUM(LOOKUP(2,1/(SRP!$B$21:$B$25&lt;=E1833)/(SRP!$C$21:$C$25&gt;=E1833),SRP!$D$21:$D$25)*(G1833/100)*(E1833/1000)),
IF(AND(C1833="Ready to Drink",D1833="RTD-One Pour Cocktail&gt;7%&lt;=14.5"),
SUM(LOOKUP(2,1/(SRP!$B$16:$B$20&lt;=E1833)/(SRP!$C$16:$C$20&gt;=E1833),SRP!$D$16:$D$20)*(G1833/100)*(E1833/1000)),
IF(C1833="Ready to Drink",
SUM(LOOKUP(2,1/(SRP!$B$11:$B$15&lt;=E1833)/(SRP!$C$11:$C$15&gt;=E1833),SRP!$D$11:$D$15)*(G1833/100)*(E1833/1000)),
0)))))),2)</f>
        <v>1.66</v>
      </c>
      <c r="L1833" s="173" t="str">
        <f t="shared" si="28"/>
        <v>Beer473</v>
      </c>
      <c r="M1833" s="154">
        <f>VLOOKUP(L1833,'Slope %'!C:D,2,0)</f>
        <v>0.12</v>
      </c>
    </row>
    <row r="1834" spans="1:13" x14ac:dyDescent="0.25">
      <c r="A1834" s="169">
        <v>31796</v>
      </c>
      <c r="B1834" s="170" t="s">
        <v>1695</v>
      </c>
      <c r="C1834" s="170" t="s">
        <v>24</v>
      </c>
      <c r="D1834" s="170" t="s">
        <v>230</v>
      </c>
      <c r="E1834" s="170">
        <v>750</v>
      </c>
      <c r="F1834" s="170">
        <v>6</v>
      </c>
      <c r="G1834" s="171">
        <v>13.5</v>
      </c>
      <c r="H1834" s="170" t="s">
        <v>177</v>
      </c>
      <c r="I1834" s="171">
        <v>44.99</v>
      </c>
      <c r="J1834" s="169">
        <v>1</v>
      </c>
      <c r="K1834" s="154" cm="1">
        <f t="array" ref="K1834">ROUND(
IF(C1834="Beer",
SUM(LOOKUP(2,1/(SRP!$B$8:$B$10&lt;=E1834)/(SRP!$C$8:$C$10&gt;=E1834),SRP!$D$8:$D$10)*(G1834/100)*(E1834/1000)),
IF(C1834="Spirits",
SUM(LOOKUP(2,1/(SRP!$B$2:$B$7&lt;=E1834)/(SRP!$C$2:$C$7&gt;=E1834),SRP!$D$2:$D$7)*(G1834/100)*(E1834/1000)),
IF(AND(C1834="Wine",D1834="Fortified Wines"),
SUM(LOOKUP(2,1/(SRP!$B$26:$B$29&lt;=E1834)/(SRP!$C$26:$C$29&gt;=E1834),SRP!$D$26:$D$29)*(G1834/100)*(E1834/1000)),
IF(C1834="Wine",
SUM(LOOKUP(2,1/(SRP!$B$21:$B$25&lt;=E1834)/(SRP!$C$21:$C$25&gt;=E1834),SRP!$D$21:$D$25)*(G1834/100)*(E1834/1000)),
IF(AND(C1834="Ready to Drink",D1834="RTD-One Pour Cocktail&gt;7%&lt;=14.5"),
SUM(LOOKUP(2,1/(SRP!$B$16:$B$20&lt;=E1834)/(SRP!$C$16:$C$20&gt;=E1834),SRP!$D$16:$D$20)*(G1834/100)*(E1834/1000)),
IF(C1834="Ready to Drink",
SUM(LOOKUP(2,1/(SRP!$B$11:$B$15&lt;=E1834)/(SRP!$C$11:$C$15&gt;=E1834),SRP!$D$11:$D$15)*(G1834/100)*(E1834/1000)),
0)))))),2)</f>
        <v>7.9</v>
      </c>
      <c r="L1834" s="173" t="str">
        <f t="shared" si="28"/>
        <v>Wine750</v>
      </c>
      <c r="M1834" s="154">
        <f>VLOOKUP(L1834,'Slope %'!C:D,2,0)</f>
        <v>0.1</v>
      </c>
    </row>
    <row r="1835" spans="1:13" x14ac:dyDescent="0.25">
      <c r="A1835" s="169">
        <v>31802</v>
      </c>
      <c r="B1835" s="170" t="s">
        <v>1696</v>
      </c>
      <c r="C1835" s="170" t="s">
        <v>11</v>
      </c>
      <c r="D1835" s="170" t="s">
        <v>12</v>
      </c>
      <c r="E1835" s="170">
        <v>8520</v>
      </c>
      <c r="F1835" s="170">
        <v>1</v>
      </c>
      <c r="G1835" s="171">
        <v>5.5</v>
      </c>
      <c r="H1835" s="170" t="s">
        <v>1623</v>
      </c>
      <c r="I1835" s="171">
        <v>49.94</v>
      </c>
      <c r="J1835" s="169">
        <v>24</v>
      </c>
      <c r="K1835" s="154" cm="1">
        <f t="array" ref="K1835">ROUND(
IF(C1835="Beer",
SUM(LOOKUP(2,1/(SRP!$B$8:$B$10&lt;=E1835)/(SRP!$C$8:$C$10&gt;=E1835),SRP!$D$8:$D$10)*(G1835/100)*(E1835/1000)),
IF(C1835="Spirits",
SUM(LOOKUP(2,1/(SRP!$B$2:$B$7&lt;=E1835)/(SRP!$C$2:$C$7&gt;=E1835),SRP!$D$2:$D$7)*(G1835/100)*(E1835/1000)),
IF(AND(C1835="Wine",D1835="Fortified Wines"),
SUM(LOOKUP(2,1/(SRP!$B$26:$B$29&lt;=E1835)/(SRP!$C$26:$C$29&gt;=E1835),SRP!$D$26:$D$29)*(G1835/100)*(E1835/1000)),
IF(C1835="Wine",
SUM(LOOKUP(2,1/(SRP!$B$21:$B$25&lt;=E1835)/(SRP!$C$21:$C$25&gt;=E1835),SRP!$D$21:$D$25)*(G1835/100)*(E1835/1000)),
IF(AND(C1835="Ready to Drink",D1835="RTD-One Pour Cocktail&gt;7%&lt;=14.5"),
SUM(LOOKUP(2,1/(SRP!$B$16:$B$20&lt;=E1835)/(SRP!$C$16:$C$20&gt;=E1835),SRP!$D$16:$D$20)*(G1835/100)*(E1835/1000)),
IF(C1835="Ready to Drink",
SUM(LOOKUP(2,1/(SRP!$B$11:$B$15&lt;=E1835)/(SRP!$C$11:$C$15&gt;=E1835),SRP!$D$11:$D$15)*(G1835/100)*(E1835/1000)),
0)))))),2)</f>
        <v>36.58</v>
      </c>
      <c r="L1835" s="173" t="str">
        <f t="shared" si="28"/>
        <v>Beer8520</v>
      </c>
      <c r="M1835" s="154">
        <f>VLOOKUP(L1835,'Slope %'!C:D,2,0)</f>
        <v>0.05</v>
      </c>
    </row>
    <row r="1836" spans="1:13" x14ac:dyDescent="0.25">
      <c r="A1836" s="169">
        <v>31802</v>
      </c>
      <c r="B1836" s="170" t="s">
        <v>1696</v>
      </c>
      <c r="C1836" s="170" t="s">
        <v>11</v>
      </c>
      <c r="D1836" s="170" t="s">
        <v>12</v>
      </c>
      <c r="E1836" s="170">
        <v>8520</v>
      </c>
      <c r="F1836" s="170">
        <v>1</v>
      </c>
      <c r="G1836" s="171">
        <v>5.5</v>
      </c>
      <c r="H1836" s="170" t="s">
        <v>1623</v>
      </c>
      <c r="I1836" s="171">
        <v>49.94</v>
      </c>
      <c r="J1836" s="169">
        <v>24</v>
      </c>
      <c r="K1836" s="154" cm="1">
        <f t="array" ref="K1836">ROUND(
IF(C1836="Beer",
SUM(LOOKUP(2,1/(SRP!$B$8:$B$10&lt;=E1836)/(SRP!$C$8:$C$10&gt;=E1836),SRP!$D$8:$D$10)*(G1836/100)*(E1836/1000)),
IF(C1836="Spirits",
SUM(LOOKUP(2,1/(SRP!$B$2:$B$7&lt;=E1836)/(SRP!$C$2:$C$7&gt;=E1836),SRP!$D$2:$D$7)*(G1836/100)*(E1836/1000)),
IF(AND(C1836="Wine",D1836="Fortified Wines"),
SUM(LOOKUP(2,1/(SRP!$B$26:$B$29&lt;=E1836)/(SRP!$C$26:$C$29&gt;=E1836),SRP!$D$26:$D$29)*(G1836/100)*(E1836/1000)),
IF(C1836="Wine",
SUM(LOOKUP(2,1/(SRP!$B$21:$B$25&lt;=E1836)/(SRP!$C$21:$C$25&gt;=E1836),SRP!$D$21:$D$25)*(G1836/100)*(E1836/1000)),
IF(AND(C1836="Ready to Drink",D1836="RTD-One Pour Cocktail&gt;7%&lt;=14.5"),
SUM(LOOKUP(2,1/(SRP!$B$16:$B$20&lt;=E1836)/(SRP!$C$16:$C$20&gt;=E1836),SRP!$D$16:$D$20)*(G1836/100)*(E1836/1000)),
IF(C1836="Ready to Drink",
SUM(LOOKUP(2,1/(SRP!$B$11:$B$15&lt;=E1836)/(SRP!$C$11:$C$15&gt;=E1836),SRP!$D$11:$D$15)*(G1836/100)*(E1836/1000)),
0)))))),2)</f>
        <v>36.58</v>
      </c>
      <c r="L1836" s="173" t="str">
        <f t="shared" si="28"/>
        <v>Beer8520</v>
      </c>
      <c r="M1836" s="154">
        <f>VLOOKUP(L1836,'Slope %'!C:D,2,0)</f>
        <v>0.05</v>
      </c>
    </row>
    <row r="1837" spans="1:13" x14ac:dyDescent="0.25">
      <c r="A1837" s="169">
        <v>31806</v>
      </c>
      <c r="B1837" s="170" t="s">
        <v>1697</v>
      </c>
      <c r="C1837" s="170" t="s">
        <v>11</v>
      </c>
      <c r="D1837" s="170" t="s">
        <v>12</v>
      </c>
      <c r="E1837" s="170">
        <v>8520</v>
      </c>
      <c r="F1837" s="170">
        <v>1</v>
      </c>
      <c r="G1837" s="171">
        <v>5.5</v>
      </c>
      <c r="H1837" s="170" t="s">
        <v>1623</v>
      </c>
      <c r="I1837" s="171">
        <v>53.94</v>
      </c>
      <c r="J1837" s="169">
        <v>24</v>
      </c>
      <c r="K1837" s="154" cm="1">
        <f t="array" ref="K1837">ROUND(
IF(C1837="Beer",
SUM(LOOKUP(2,1/(SRP!$B$8:$B$10&lt;=E1837)/(SRP!$C$8:$C$10&gt;=E1837),SRP!$D$8:$D$10)*(G1837/100)*(E1837/1000)),
IF(C1837="Spirits",
SUM(LOOKUP(2,1/(SRP!$B$2:$B$7&lt;=E1837)/(SRP!$C$2:$C$7&gt;=E1837),SRP!$D$2:$D$7)*(G1837/100)*(E1837/1000)),
IF(AND(C1837="Wine",D1837="Fortified Wines"),
SUM(LOOKUP(2,1/(SRP!$B$26:$B$29&lt;=E1837)/(SRP!$C$26:$C$29&gt;=E1837),SRP!$D$26:$D$29)*(G1837/100)*(E1837/1000)),
IF(C1837="Wine",
SUM(LOOKUP(2,1/(SRP!$B$21:$B$25&lt;=E1837)/(SRP!$C$21:$C$25&gt;=E1837),SRP!$D$21:$D$25)*(G1837/100)*(E1837/1000)),
IF(AND(C1837="Ready to Drink",D1837="RTD-One Pour Cocktail&gt;7%&lt;=14.5"),
SUM(LOOKUP(2,1/(SRP!$B$16:$B$20&lt;=E1837)/(SRP!$C$16:$C$20&gt;=E1837),SRP!$D$16:$D$20)*(G1837/100)*(E1837/1000)),
IF(C1837="Ready to Drink",
SUM(LOOKUP(2,1/(SRP!$B$11:$B$15&lt;=E1837)/(SRP!$C$11:$C$15&gt;=E1837),SRP!$D$11:$D$15)*(G1837/100)*(E1837/1000)),
0)))))),2)</f>
        <v>36.58</v>
      </c>
      <c r="L1837" s="173" t="str">
        <f t="shared" si="28"/>
        <v>Beer8520</v>
      </c>
      <c r="M1837" s="154">
        <f>VLOOKUP(L1837,'Slope %'!C:D,2,0)</f>
        <v>0.05</v>
      </c>
    </row>
    <row r="1838" spans="1:13" x14ac:dyDescent="0.25">
      <c r="A1838" s="169">
        <v>31806</v>
      </c>
      <c r="B1838" s="170" t="s">
        <v>1697</v>
      </c>
      <c r="C1838" s="170" t="s">
        <v>11</v>
      </c>
      <c r="D1838" s="170" t="s">
        <v>12</v>
      </c>
      <c r="E1838" s="170">
        <v>8520</v>
      </c>
      <c r="F1838" s="170">
        <v>1</v>
      </c>
      <c r="G1838" s="171">
        <v>5.5</v>
      </c>
      <c r="H1838" s="170" t="s">
        <v>1623</v>
      </c>
      <c r="I1838" s="171">
        <v>53.94</v>
      </c>
      <c r="J1838" s="169">
        <v>24</v>
      </c>
      <c r="K1838" s="154" cm="1">
        <f t="array" ref="K1838">ROUND(
IF(C1838="Beer",
SUM(LOOKUP(2,1/(SRP!$B$8:$B$10&lt;=E1838)/(SRP!$C$8:$C$10&gt;=E1838),SRP!$D$8:$D$10)*(G1838/100)*(E1838/1000)),
IF(C1838="Spirits",
SUM(LOOKUP(2,1/(SRP!$B$2:$B$7&lt;=E1838)/(SRP!$C$2:$C$7&gt;=E1838),SRP!$D$2:$D$7)*(G1838/100)*(E1838/1000)),
IF(AND(C1838="Wine",D1838="Fortified Wines"),
SUM(LOOKUP(2,1/(SRP!$B$26:$B$29&lt;=E1838)/(SRP!$C$26:$C$29&gt;=E1838),SRP!$D$26:$D$29)*(G1838/100)*(E1838/1000)),
IF(C1838="Wine",
SUM(LOOKUP(2,1/(SRP!$B$21:$B$25&lt;=E1838)/(SRP!$C$21:$C$25&gt;=E1838),SRP!$D$21:$D$25)*(G1838/100)*(E1838/1000)),
IF(AND(C1838="Ready to Drink",D1838="RTD-One Pour Cocktail&gt;7%&lt;=14.5"),
SUM(LOOKUP(2,1/(SRP!$B$16:$B$20&lt;=E1838)/(SRP!$C$16:$C$20&gt;=E1838),SRP!$D$16:$D$20)*(G1838/100)*(E1838/1000)),
IF(C1838="Ready to Drink",
SUM(LOOKUP(2,1/(SRP!$B$11:$B$15&lt;=E1838)/(SRP!$C$11:$C$15&gt;=E1838),SRP!$D$11:$D$15)*(G1838/100)*(E1838/1000)),
0)))))),2)</f>
        <v>36.58</v>
      </c>
      <c r="L1838" s="173" t="str">
        <f t="shared" si="28"/>
        <v>Beer8520</v>
      </c>
      <c r="M1838" s="154">
        <f>VLOOKUP(L1838,'Slope %'!C:D,2,0)</f>
        <v>0.05</v>
      </c>
    </row>
    <row r="1839" spans="1:13" x14ac:dyDescent="0.25">
      <c r="A1839" s="169">
        <v>31818</v>
      </c>
      <c r="B1839" s="170" t="s">
        <v>1698</v>
      </c>
      <c r="C1839" s="170" t="s">
        <v>15</v>
      </c>
      <c r="D1839" s="170" t="s">
        <v>215</v>
      </c>
      <c r="E1839" s="170">
        <v>750</v>
      </c>
      <c r="F1839" s="170">
        <v>3</v>
      </c>
      <c r="G1839" s="171">
        <v>40</v>
      </c>
      <c r="H1839" s="170" t="s">
        <v>783</v>
      </c>
      <c r="I1839" s="171">
        <v>229.99</v>
      </c>
      <c r="J1839" s="169">
        <v>1</v>
      </c>
      <c r="K1839" s="154" cm="1">
        <f t="array" ref="K1839">ROUND(
IF(C1839="Beer",
SUM(LOOKUP(2,1/(SRP!$B$8:$B$10&lt;=E1839)/(SRP!$C$8:$C$10&gt;=E1839),SRP!$D$8:$D$10)*(G1839/100)*(E1839/1000)),
IF(C1839="Spirits",
SUM(LOOKUP(2,1/(SRP!$B$2:$B$7&lt;=E1839)/(SRP!$C$2:$C$7&gt;=E1839),SRP!$D$2:$D$7)*(G1839/100)*(E1839/1000)),
IF(AND(C1839="Wine",D1839="Fortified Wines"),
SUM(LOOKUP(2,1/(SRP!$B$26:$B$29&lt;=E1839)/(SRP!$C$26:$C$29&gt;=E1839),SRP!$D$26:$D$29)*(G1839/100)*(E1839/1000)),
IF(C1839="Wine",
SUM(LOOKUP(2,1/(SRP!$B$21:$B$25&lt;=E1839)/(SRP!$C$21:$C$25&gt;=E1839),SRP!$D$21:$D$25)*(G1839/100)*(E1839/1000)),
IF(AND(C1839="Ready to Drink",D1839="RTD-One Pour Cocktail&gt;7%&lt;=14.5"),
SUM(LOOKUP(2,1/(SRP!$B$16:$B$20&lt;=E1839)/(SRP!$C$16:$C$20&gt;=E1839),SRP!$D$16:$D$20)*(G1839/100)*(E1839/1000)),
IF(C1839="Ready to Drink",
SUM(LOOKUP(2,1/(SRP!$B$11:$B$15&lt;=E1839)/(SRP!$C$11:$C$15&gt;=E1839),SRP!$D$11:$D$15)*(G1839/100)*(E1839/1000)),
0)))))),2)</f>
        <v>23.42</v>
      </c>
      <c r="L1839" s="173" t="str">
        <f t="shared" si="28"/>
        <v>Spirits750</v>
      </c>
      <c r="M1839" s="154">
        <f>VLOOKUP(L1839,'Slope %'!C:D,2,0)</f>
        <v>7.0000000000000007E-2</v>
      </c>
    </row>
    <row r="1840" spans="1:13" x14ac:dyDescent="0.25">
      <c r="A1840" s="169">
        <v>31821</v>
      </c>
      <c r="B1840" s="170" t="s">
        <v>1699</v>
      </c>
      <c r="C1840" s="170" t="s">
        <v>11</v>
      </c>
      <c r="D1840" s="170" t="s">
        <v>303</v>
      </c>
      <c r="E1840" s="170">
        <v>473</v>
      </c>
      <c r="F1840" s="170">
        <v>24</v>
      </c>
      <c r="G1840" s="171">
        <v>7.5</v>
      </c>
      <c r="H1840" s="170" t="s">
        <v>1457</v>
      </c>
      <c r="I1840" s="171">
        <v>4.75</v>
      </c>
      <c r="J1840" s="169">
        <v>1</v>
      </c>
      <c r="K1840" s="154" cm="1">
        <f t="array" ref="K1840">ROUND(
IF(C1840="Beer",
SUM(LOOKUP(2,1/(SRP!$B$8:$B$10&lt;=E1840)/(SRP!$C$8:$C$10&gt;=E1840),SRP!$D$8:$D$10)*(G1840/100)*(E1840/1000)),
IF(C1840="Spirits",
SUM(LOOKUP(2,1/(SRP!$B$2:$B$7&lt;=E1840)/(SRP!$C$2:$C$7&gt;=E1840),SRP!$D$2:$D$7)*(G1840/100)*(E1840/1000)),
IF(AND(C1840="Wine",D1840="Fortified Wines"),
SUM(LOOKUP(2,1/(SRP!$B$26:$B$29&lt;=E1840)/(SRP!$C$26:$C$29&gt;=E1840),SRP!$D$26:$D$29)*(G1840/100)*(E1840/1000)),
IF(C1840="Wine",
SUM(LOOKUP(2,1/(SRP!$B$21:$B$25&lt;=E1840)/(SRP!$C$21:$C$25&gt;=E1840),SRP!$D$21:$D$25)*(G1840/100)*(E1840/1000)),
IF(AND(C1840="Ready to Drink",D1840="RTD-One Pour Cocktail&gt;7%&lt;=14.5"),
SUM(LOOKUP(2,1/(SRP!$B$16:$B$20&lt;=E1840)/(SRP!$C$16:$C$20&gt;=E1840),SRP!$D$16:$D$20)*(G1840/100)*(E1840/1000)),
IF(C1840="Ready to Drink",
SUM(LOOKUP(2,1/(SRP!$B$11:$B$15&lt;=E1840)/(SRP!$C$11:$C$15&gt;=E1840),SRP!$D$11:$D$15)*(G1840/100)*(E1840/1000)),
0)))))),2)</f>
        <v>2.77</v>
      </c>
      <c r="L1840" s="173" t="str">
        <f t="shared" si="28"/>
        <v>Beer473</v>
      </c>
      <c r="M1840" s="154">
        <f>VLOOKUP(L1840,'Slope %'!C:D,2,0)</f>
        <v>0.12</v>
      </c>
    </row>
    <row r="1841" spans="1:13" x14ac:dyDescent="0.25">
      <c r="A1841" s="169">
        <v>31821</v>
      </c>
      <c r="B1841" s="170" t="s">
        <v>1699</v>
      </c>
      <c r="C1841" s="170" t="s">
        <v>11</v>
      </c>
      <c r="D1841" s="170" t="s">
        <v>303</v>
      </c>
      <c r="E1841" s="170">
        <v>473</v>
      </c>
      <c r="F1841" s="170">
        <v>24</v>
      </c>
      <c r="G1841" s="171">
        <v>7.5</v>
      </c>
      <c r="H1841" s="170" t="s">
        <v>1457</v>
      </c>
      <c r="I1841" s="171">
        <v>4.75</v>
      </c>
      <c r="J1841" s="169">
        <v>1</v>
      </c>
      <c r="K1841" s="154" cm="1">
        <f t="array" ref="K1841">ROUND(
IF(C1841="Beer",
SUM(LOOKUP(2,1/(SRP!$B$8:$B$10&lt;=E1841)/(SRP!$C$8:$C$10&gt;=E1841),SRP!$D$8:$D$10)*(G1841/100)*(E1841/1000)),
IF(C1841="Spirits",
SUM(LOOKUP(2,1/(SRP!$B$2:$B$7&lt;=E1841)/(SRP!$C$2:$C$7&gt;=E1841),SRP!$D$2:$D$7)*(G1841/100)*(E1841/1000)),
IF(AND(C1841="Wine",D1841="Fortified Wines"),
SUM(LOOKUP(2,1/(SRP!$B$26:$B$29&lt;=E1841)/(SRP!$C$26:$C$29&gt;=E1841),SRP!$D$26:$D$29)*(G1841/100)*(E1841/1000)),
IF(C1841="Wine",
SUM(LOOKUP(2,1/(SRP!$B$21:$B$25&lt;=E1841)/(SRP!$C$21:$C$25&gt;=E1841),SRP!$D$21:$D$25)*(G1841/100)*(E1841/1000)),
IF(AND(C1841="Ready to Drink",D1841="RTD-One Pour Cocktail&gt;7%&lt;=14.5"),
SUM(LOOKUP(2,1/(SRP!$B$16:$B$20&lt;=E1841)/(SRP!$C$16:$C$20&gt;=E1841),SRP!$D$16:$D$20)*(G1841/100)*(E1841/1000)),
IF(C1841="Ready to Drink",
SUM(LOOKUP(2,1/(SRP!$B$11:$B$15&lt;=E1841)/(SRP!$C$11:$C$15&gt;=E1841),SRP!$D$11:$D$15)*(G1841/100)*(E1841/1000)),
0)))))),2)</f>
        <v>2.77</v>
      </c>
      <c r="L1841" s="173" t="str">
        <f t="shared" si="28"/>
        <v>Beer473</v>
      </c>
      <c r="M1841" s="154">
        <f>VLOOKUP(L1841,'Slope %'!C:D,2,0)</f>
        <v>0.12</v>
      </c>
    </row>
    <row r="1842" spans="1:13" x14ac:dyDescent="0.25">
      <c r="A1842" s="169">
        <v>31823</v>
      </c>
      <c r="B1842" s="170" t="s">
        <v>1700</v>
      </c>
      <c r="C1842" s="170" t="s">
        <v>24</v>
      </c>
      <c r="D1842" s="170" t="s">
        <v>66</v>
      </c>
      <c r="E1842" s="170">
        <v>750</v>
      </c>
      <c r="F1842" s="170">
        <v>12</v>
      </c>
      <c r="G1842" s="171">
        <v>12</v>
      </c>
      <c r="H1842" s="170" t="s">
        <v>64</v>
      </c>
      <c r="I1842" s="171">
        <v>13.99</v>
      </c>
      <c r="J1842" s="169">
        <v>1</v>
      </c>
      <c r="K1842" s="154" cm="1">
        <f t="array" ref="K1842">ROUND(
IF(C1842="Beer",
SUM(LOOKUP(2,1/(SRP!$B$8:$B$10&lt;=E1842)/(SRP!$C$8:$C$10&gt;=E1842),SRP!$D$8:$D$10)*(G1842/100)*(E1842/1000)),
IF(C1842="Spirits",
SUM(LOOKUP(2,1/(SRP!$B$2:$B$7&lt;=E1842)/(SRP!$C$2:$C$7&gt;=E1842),SRP!$D$2:$D$7)*(G1842/100)*(E1842/1000)),
IF(AND(C1842="Wine",D1842="Fortified Wines"),
SUM(LOOKUP(2,1/(SRP!$B$26:$B$29&lt;=E1842)/(SRP!$C$26:$C$29&gt;=E1842),SRP!$D$26:$D$29)*(G1842/100)*(E1842/1000)),
IF(C1842="Wine",
SUM(LOOKUP(2,1/(SRP!$B$21:$B$25&lt;=E1842)/(SRP!$C$21:$C$25&gt;=E1842),SRP!$D$21:$D$25)*(G1842/100)*(E1842/1000)),
IF(AND(C1842="Ready to Drink",D1842="RTD-One Pour Cocktail&gt;7%&lt;=14.5"),
SUM(LOOKUP(2,1/(SRP!$B$16:$B$20&lt;=E1842)/(SRP!$C$16:$C$20&gt;=E1842),SRP!$D$16:$D$20)*(G1842/100)*(E1842/1000)),
IF(C1842="Ready to Drink",
SUM(LOOKUP(2,1/(SRP!$B$11:$B$15&lt;=E1842)/(SRP!$C$11:$C$15&gt;=E1842),SRP!$D$11:$D$15)*(G1842/100)*(E1842/1000)),
0)))))),2)</f>
        <v>7.03</v>
      </c>
      <c r="L1842" s="173" t="str">
        <f t="shared" si="28"/>
        <v>Wine750</v>
      </c>
      <c r="M1842" s="154">
        <f>VLOOKUP(L1842,'Slope %'!C:D,2,0)</f>
        <v>0.1</v>
      </c>
    </row>
    <row r="1843" spans="1:13" x14ac:dyDescent="0.25">
      <c r="A1843" s="169">
        <v>31838</v>
      </c>
      <c r="B1843" s="170" t="s">
        <v>1701</v>
      </c>
      <c r="C1843" s="170" t="s">
        <v>1065</v>
      </c>
      <c r="D1843" s="170" t="s">
        <v>1066</v>
      </c>
      <c r="E1843" s="170">
        <v>4260</v>
      </c>
      <c r="F1843" s="170">
        <v>1</v>
      </c>
      <c r="G1843" s="171">
        <v>0.5</v>
      </c>
      <c r="H1843" s="170" t="s">
        <v>13</v>
      </c>
      <c r="I1843" s="171">
        <v>17.489999999999998</v>
      </c>
      <c r="J1843" s="169">
        <v>12</v>
      </c>
      <c r="K1843" s="154" cm="1">
        <f t="array" ref="K1843">ROUND(
IF(C1843="Beer",
SUM(LOOKUP(2,1/(SRP!$B$8:$B$10&lt;=E1843)/(SRP!$C$8:$C$10&gt;=E1843),SRP!$D$8:$D$10)*(G1843/100)*(E1843/1000)),
IF(C1843="Spirits",
SUM(LOOKUP(2,1/(SRP!$B$2:$B$7&lt;=E1843)/(SRP!$C$2:$C$7&gt;=E1843),SRP!$D$2:$D$7)*(G1843/100)*(E1843/1000)),
IF(AND(C1843="Wine",D1843="Fortified Wines"),
SUM(LOOKUP(2,1/(SRP!$B$26:$B$29&lt;=E1843)/(SRP!$C$26:$C$29&gt;=E1843),SRP!$D$26:$D$29)*(G1843/100)*(E1843/1000)),
IF(C1843="Wine",
SUM(LOOKUP(2,1/(SRP!$B$21:$B$25&lt;=E1843)/(SRP!$C$21:$C$25&gt;=E1843),SRP!$D$21:$D$25)*(G1843/100)*(E1843/1000)),
IF(AND(C1843="Ready to Drink",D1843="RTD-One Pour Cocktail&gt;7%&lt;=14.5"),
SUM(LOOKUP(2,1/(SRP!$B$16:$B$20&lt;=E1843)/(SRP!$C$16:$C$20&gt;=E1843),SRP!$D$16:$D$20)*(G1843/100)*(E1843/1000)),
IF(C1843="Ready to Drink",
SUM(LOOKUP(2,1/(SRP!$B$11:$B$15&lt;=E1843)/(SRP!$C$11:$C$15&gt;=E1843),SRP!$D$11:$D$15)*(G1843/100)*(E1843/1000)),
0)))))),2)</f>
        <v>0</v>
      </c>
      <c r="L1843" s="173" t="str">
        <f t="shared" si="28"/>
        <v>Dealcoholized4260</v>
      </c>
      <c r="M1843" s="154" t="e">
        <f>VLOOKUP(L1843,'Slope %'!C:D,2,0)</f>
        <v>#N/A</v>
      </c>
    </row>
    <row r="1844" spans="1:13" x14ac:dyDescent="0.25">
      <c r="A1844" s="169">
        <v>31838</v>
      </c>
      <c r="B1844" s="170" t="s">
        <v>1701</v>
      </c>
      <c r="C1844" s="170" t="s">
        <v>1065</v>
      </c>
      <c r="D1844" s="170" t="s">
        <v>1066</v>
      </c>
      <c r="E1844" s="170">
        <v>4260</v>
      </c>
      <c r="F1844" s="170">
        <v>1</v>
      </c>
      <c r="G1844" s="171">
        <v>0.5</v>
      </c>
      <c r="H1844" s="170" t="s">
        <v>13</v>
      </c>
      <c r="I1844" s="171">
        <v>17.489999999999998</v>
      </c>
      <c r="J1844" s="169">
        <v>12</v>
      </c>
      <c r="K1844" s="154" cm="1">
        <f t="array" ref="K1844">ROUND(
IF(C1844="Beer",
SUM(LOOKUP(2,1/(SRP!$B$8:$B$10&lt;=E1844)/(SRP!$C$8:$C$10&gt;=E1844),SRP!$D$8:$D$10)*(G1844/100)*(E1844/1000)),
IF(C1844="Spirits",
SUM(LOOKUP(2,1/(SRP!$B$2:$B$7&lt;=E1844)/(SRP!$C$2:$C$7&gt;=E1844),SRP!$D$2:$D$7)*(G1844/100)*(E1844/1000)),
IF(AND(C1844="Wine",D1844="Fortified Wines"),
SUM(LOOKUP(2,1/(SRP!$B$26:$B$29&lt;=E1844)/(SRP!$C$26:$C$29&gt;=E1844),SRP!$D$26:$D$29)*(G1844/100)*(E1844/1000)),
IF(C1844="Wine",
SUM(LOOKUP(2,1/(SRP!$B$21:$B$25&lt;=E1844)/(SRP!$C$21:$C$25&gt;=E1844),SRP!$D$21:$D$25)*(G1844/100)*(E1844/1000)),
IF(AND(C1844="Ready to Drink",D1844="RTD-One Pour Cocktail&gt;7%&lt;=14.5"),
SUM(LOOKUP(2,1/(SRP!$B$16:$B$20&lt;=E1844)/(SRP!$C$16:$C$20&gt;=E1844),SRP!$D$16:$D$20)*(G1844/100)*(E1844/1000)),
IF(C1844="Ready to Drink",
SUM(LOOKUP(2,1/(SRP!$B$11:$B$15&lt;=E1844)/(SRP!$C$11:$C$15&gt;=E1844),SRP!$D$11:$D$15)*(G1844/100)*(E1844/1000)),
0)))))),2)</f>
        <v>0</v>
      </c>
      <c r="L1844" s="173" t="str">
        <f t="shared" si="28"/>
        <v>Dealcoholized4260</v>
      </c>
      <c r="M1844" s="154" t="e">
        <f>VLOOKUP(L1844,'Slope %'!C:D,2,0)</f>
        <v>#N/A</v>
      </c>
    </row>
    <row r="1845" spans="1:13" x14ac:dyDescent="0.25">
      <c r="A1845" s="169">
        <v>31861</v>
      </c>
      <c r="B1845" s="170" t="s">
        <v>1702</v>
      </c>
      <c r="C1845" s="170" t="s">
        <v>11</v>
      </c>
      <c r="D1845" s="170" t="s">
        <v>474</v>
      </c>
      <c r="E1845" s="170">
        <v>473</v>
      </c>
      <c r="F1845" s="170">
        <v>24</v>
      </c>
      <c r="G1845" s="171">
        <v>5.5</v>
      </c>
      <c r="H1845" s="170" t="s">
        <v>1362</v>
      </c>
      <c r="I1845" s="171">
        <v>4.25</v>
      </c>
      <c r="J1845" s="169">
        <v>1</v>
      </c>
      <c r="K1845" s="154" cm="1">
        <f t="array" ref="K1845">ROUND(
IF(C1845="Beer",
SUM(LOOKUP(2,1/(SRP!$B$8:$B$10&lt;=E1845)/(SRP!$C$8:$C$10&gt;=E1845),SRP!$D$8:$D$10)*(G1845/100)*(E1845/1000)),
IF(C1845="Spirits",
SUM(LOOKUP(2,1/(SRP!$B$2:$B$7&lt;=E1845)/(SRP!$C$2:$C$7&gt;=E1845),SRP!$D$2:$D$7)*(G1845/100)*(E1845/1000)),
IF(AND(C1845="Wine",D1845="Fortified Wines"),
SUM(LOOKUP(2,1/(SRP!$B$26:$B$29&lt;=E1845)/(SRP!$C$26:$C$29&gt;=E1845),SRP!$D$26:$D$29)*(G1845/100)*(E1845/1000)),
IF(C1845="Wine",
SUM(LOOKUP(2,1/(SRP!$B$21:$B$25&lt;=E1845)/(SRP!$C$21:$C$25&gt;=E1845),SRP!$D$21:$D$25)*(G1845/100)*(E1845/1000)),
IF(AND(C1845="Ready to Drink",D1845="RTD-One Pour Cocktail&gt;7%&lt;=14.5"),
SUM(LOOKUP(2,1/(SRP!$B$16:$B$20&lt;=E1845)/(SRP!$C$16:$C$20&gt;=E1845),SRP!$D$16:$D$20)*(G1845/100)*(E1845/1000)),
IF(C1845="Ready to Drink",
SUM(LOOKUP(2,1/(SRP!$B$11:$B$15&lt;=E1845)/(SRP!$C$11:$C$15&gt;=E1845),SRP!$D$11:$D$15)*(G1845/100)*(E1845/1000)),
0)))))),2)</f>
        <v>2.0299999999999998</v>
      </c>
      <c r="L1845" s="173" t="str">
        <f t="shared" si="28"/>
        <v>Beer473</v>
      </c>
      <c r="M1845" s="154">
        <f>VLOOKUP(L1845,'Slope %'!C:D,2,0)</f>
        <v>0.12</v>
      </c>
    </row>
    <row r="1846" spans="1:13" x14ac:dyDescent="0.25">
      <c r="A1846" s="169">
        <v>31861</v>
      </c>
      <c r="B1846" s="170" t="s">
        <v>1702</v>
      </c>
      <c r="C1846" s="170" t="s">
        <v>11</v>
      </c>
      <c r="D1846" s="170" t="s">
        <v>474</v>
      </c>
      <c r="E1846" s="170">
        <v>473</v>
      </c>
      <c r="F1846" s="170">
        <v>24</v>
      </c>
      <c r="G1846" s="171">
        <v>5.5</v>
      </c>
      <c r="H1846" s="170" t="s">
        <v>1362</v>
      </c>
      <c r="I1846" s="171">
        <v>4.25</v>
      </c>
      <c r="J1846" s="169">
        <v>1</v>
      </c>
      <c r="K1846" s="154" cm="1">
        <f t="array" ref="K1846">ROUND(
IF(C1846="Beer",
SUM(LOOKUP(2,1/(SRP!$B$8:$B$10&lt;=E1846)/(SRP!$C$8:$C$10&gt;=E1846),SRP!$D$8:$D$10)*(G1846/100)*(E1846/1000)),
IF(C1846="Spirits",
SUM(LOOKUP(2,1/(SRP!$B$2:$B$7&lt;=E1846)/(SRP!$C$2:$C$7&gt;=E1846),SRP!$D$2:$D$7)*(G1846/100)*(E1846/1000)),
IF(AND(C1846="Wine",D1846="Fortified Wines"),
SUM(LOOKUP(2,1/(SRP!$B$26:$B$29&lt;=E1846)/(SRP!$C$26:$C$29&gt;=E1846),SRP!$D$26:$D$29)*(G1846/100)*(E1846/1000)),
IF(C1846="Wine",
SUM(LOOKUP(2,1/(SRP!$B$21:$B$25&lt;=E1846)/(SRP!$C$21:$C$25&gt;=E1846),SRP!$D$21:$D$25)*(G1846/100)*(E1846/1000)),
IF(AND(C1846="Ready to Drink",D1846="RTD-One Pour Cocktail&gt;7%&lt;=14.5"),
SUM(LOOKUP(2,1/(SRP!$B$16:$B$20&lt;=E1846)/(SRP!$C$16:$C$20&gt;=E1846),SRP!$D$16:$D$20)*(G1846/100)*(E1846/1000)),
IF(C1846="Ready to Drink",
SUM(LOOKUP(2,1/(SRP!$B$11:$B$15&lt;=E1846)/(SRP!$C$11:$C$15&gt;=E1846),SRP!$D$11:$D$15)*(G1846/100)*(E1846/1000)),
0)))))),2)</f>
        <v>2.0299999999999998</v>
      </c>
      <c r="L1846" s="173" t="str">
        <f t="shared" si="28"/>
        <v>Beer473</v>
      </c>
      <c r="M1846" s="154">
        <f>VLOOKUP(L1846,'Slope %'!C:D,2,0)</f>
        <v>0.12</v>
      </c>
    </row>
    <row r="1847" spans="1:13" x14ac:dyDescent="0.25">
      <c r="A1847" s="169">
        <v>31864</v>
      </c>
      <c r="B1847" s="170" t="s">
        <v>155</v>
      </c>
      <c r="C1847" s="170" t="s">
        <v>15</v>
      </c>
      <c r="D1847" s="170" t="s">
        <v>156</v>
      </c>
      <c r="E1847" s="170">
        <v>375</v>
      </c>
      <c r="F1847" s="170">
        <v>12</v>
      </c>
      <c r="G1847" s="171">
        <v>28</v>
      </c>
      <c r="H1847" s="170" t="s">
        <v>22</v>
      </c>
      <c r="I1847" s="171">
        <v>21.99</v>
      </c>
      <c r="J1847" s="169">
        <v>1</v>
      </c>
      <c r="K1847" s="154" cm="1">
        <f t="array" ref="K1847">ROUND(
IF(C1847="Beer",
SUM(LOOKUP(2,1/(SRP!$B$8:$B$10&lt;=E1847)/(SRP!$C$8:$C$10&gt;=E1847),SRP!$D$8:$D$10)*(G1847/100)*(E1847/1000)),
IF(C1847="Spirits",
SUM(LOOKUP(2,1/(SRP!$B$2:$B$7&lt;=E1847)/(SRP!$C$2:$C$7&gt;=E1847),SRP!$D$2:$D$7)*(G1847/100)*(E1847/1000)),
IF(AND(C1847="Wine",D1847="Fortified Wines"),
SUM(LOOKUP(2,1/(SRP!$B$26:$B$29&lt;=E1847)/(SRP!$C$26:$C$29&gt;=E1847),SRP!$D$26:$D$29)*(G1847/100)*(E1847/1000)),
IF(C1847="Wine",
SUM(LOOKUP(2,1/(SRP!$B$21:$B$25&lt;=E1847)/(SRP!$C$21:$C$25&gt;=E1847),SRP!$D$21:$D$25)*(G1847/100)*(E1847/1000)),
IF(AND(C1847="Ready to Drink",D1847="RTD-One Pour Cocktail&gt;7%&lt;=14.5"),
SUM(LOOKUP(2,1/(SRP!$B$16:$B$20&lt;=E1847)/(SRP!$C$16:$C$20&gt;=E1847),SRP!$D$16:$D$20)*(G1847/100)*(E1847/1000)),
IF(C1847="Ready to Drink",
SUM(LOOKUP(2,1/(SRP!$B$11:$B$15&lt;=E1847)/(SRP!$C$11:$C$15&gt;=E1847),SRP!$D$11:$D$15)*(G1847/100)*(E1847/1000)),
0)))))),2)</f>
        <v>9.31</v>
      </c>
      <c r="L1847" s="173" t="str">
        <f t="shared" si="28"/>
        <v>Spirits375</v>
      </c>
      <c r="M1847" s="154">
        <f>VLOOKUP(L1847,'Slope %'!C:D,2,0)</f>
        <v>0.1</v>
      </c>
    </row>
    <row r="1848" spans="1:13" x14ac:dyDescent="0.25">
      <c r="A1848" s="169">
        <v>31884</v>
      </c>
      <c r="B1848" s="170" t="s">
        <v>1703</v>
      </c>
      <c r="C1848" s="170" t="s">
        <v>24</v>
      </c>
      <c r="D1848" s="170" t="s">
        <v>34</v>
      </c>
      <c r="E1848" s="170">
        <v>4000</v>
      </c>
      <c r="F1848" s="170">
        <v>4</v>
      </c>
      <c r="G1848" s="171">
        <v>12</v>
      </c>
      <c r="H1848" s="170" t="s">
        <v>26</v>
      </c>
      <c r="I1848" s="171">
        <v>46.99</v>
      </c>
      <c r="J1848" s="169">
        <v>1</v>
      </c>
      <c r="K1848" s="154" cm="1">
        <f t="array" ref="K1848">ROUND(
IF(C1848="Beer",
SUM(LOOKUP(2,1/(SRP!$B$8:$B$10&lt;=E1848)/(SRP!$C$8:$C$10&gt;=E1848),SRP!$D$8:$D$10)*(G1848/100)*(E1848/1000)),
IF(C1848="Spirits",
SUM(LOOKUP(2,1/(SRP!$B$2:$B$7&lt;=E1848)/(SRP!$C$2:$C$7&gt;=E1848),SRP!$D$2:$D$7)*(G1848/100)*(E1848/1000)),
IF(AND(C1848="Wine",D1848="Fortified Wines"),
SUM(LOOKUP(2,1/(SRP!$B$26:$B$29&lt;=E1848)/(SRP!$C$26:$C$29&gt;=E1848),SRP!$D$26:$D$29)*(G1848/100)*(E1848/1000)),
IF(C1848="Wine",
SUM(LOOKUP(2,1/(SRP!$B$21:$B$25&lt;=E1848)/(SRP!$C$21:$C$25&gt;=E1848),SRP!$D$21:$D$25)*(G1848/100)*(E1848/1000)),
IF(AND(C1848="Ready to Drink",D1848="RTD-One Pour Cocktail&gt;7%&lt;=14.5"),
SUM(LOOKUP(2,1/(SRP!$B$16:$B$20&lt;=E1848)/(SRP!$C$16:$C$20&gt;=E1848),SRP!$D$16:$D$20)*(G1848/100)*(E1848/1000)),
IF(C1848="Ready to Drink",
SUM(LOOKUP(2,1/(SRP!$B$11:$B$15&lt;=E1848)/(SRP!$C$11:$C$15&gt;=E1848),SRP!$D$11:$D$15)*(G1848/100)*(E1848/1000)),
0)))))),2)</f>
        <v>31.2</v>
      </c>
      <c r="L1848" s="173" t="str">
        <f t="shared" si="28"/>
        <v>Wine4000</v>
      </c>
      <c r="M1848" s="154">
        <f>VLOOKUP(L1848,'Slope %'!C:D,2,0)</f>
        <v>0.05</v>
      </c>
    </row>
    <row r="1849" spans="1:13" x14ac:dyDescent="0.25">
      <c r="A1849" s="169">
        <v>31906</v>
      </c>
      <c r="B1849" s="170" t="s">
        <v>1704</v>
      </c>
      <c r="C1849" s="170" t="s">
        <v>11</v>
      </c>
      <c r="D1849" s="170" t="s">
        <v>303</v>
      </c>
      <c r="E1849" s="170">
        <v>355</v>
      </c>
      <c r="F1849" s="170">
        <v>24</v>
      </c>
      <c r="G1849" s="171">
        <v>10.5</v>
      </c>
      <c r="H1849" s="170" t="s">
        <v>1556</v>
      </c>
      <c r="I1849" s="171">
        <v>4.9800000000000004</v>
      </c>
      <c r="J1849" s="169">
        <v>1</v>
      </c>
      <c r="K1849" s="154" cm="1">
        <f t="array" ref="K1849">ROUND(
IF(C1849="Beer",
SUM(LOOKUP(2,1/(SRP!$B$8:$B$10&lt;=E1849)/(SRP!$C$8:$C$10&gt;=E1849),SRP!$D$8:$D$10)*(G1849/100)*(E1849/1000)),
IF(C1849="Spirits",
SUM(LOOKUP(2,1/(SRP!$B$2:$B$7&lt;=E1849)/(SRP!$C$2:$C$7&gt;=E1849),SRP!$D$2:$D$7)*(G1849/100)*(E1849/1000)),
IF(AND(C1849="Wine",D1849="Fortified Wines"),
SUM(LOOKUP(2,1/(SRP!$B$26:$B$29&lt;=E1849)/(SRP!$C$26:$C$29&gt;=E1849),SRP!$D$26:$D$29)*(G1849/100)*(E1849/1000)),
IF(C1849="Wine",
SUM(LOOKUP(2,1/(SRP!$B$21:$B$25&lt;=E1849)/(SRP!$C$21:$C$25&gt;=E1849),SRP!$D$21:$D$25)*(G1849/100)*(E1849/1000)),
IF(AND(C1849="Ready to Drink",D1849="RTD-One Pour Cocktail&gt;7%&lt;=14.5"),
SUM(LOOKUP(2,1/(SRP!$B$16:$B$20&lt;=E1849)/(SRP!$C$16:$C$20&gt;=E1849),SRP!$D$16:$D$20)*(G1849/100)*(E1849/1000)),
IF(C1849="Ready to Drink",
SUM(LOOKUP(2,1/(SRP!$B$11:$B$15&lt;=E1849)/(SRP!$C$11:$C$15&gt;=E1849),SRP!$D$11:$D$15)*(G1849/100)*(E1849/1000)),
0)))))),2)</f>
        <v>2.91</v>
      </c>
      <c r="L1849" s="173" t="str">
        <f t="shared" si="28"/>
        <v>Beer355</v>
      </c>
      <c r="M1849" s="154">
        <f>VLOOKUP(L1849,'Slope %'!C:D,2,0)</f>
        <v>0.12</v>
      </c>
    </row>
    <row r="1850" spans="1:13" x14ac:dyDescent="0.25">
      <c r="A1850" s="169">
        <v>31906</v>
      </c>
      <c r="B1850" s="170" t="s">
        <v>1704</v>
      </c>
      <c r="C1850" s="170" t="s">
        <v>11</v>
      </c>
      <c r="D1850" s="170" t="s">
        <v>303</v>
      </c>
      <c r="E1850" s="170">
        <v>355</v>
      </c>
      <c r="F1850" s="170">
        <v>24</v>
      </c>
      <c r="G1850" s="171">
        <v>10.5</v>
      </c>
      <c r="H1850" s="170" t="s">
        <v>1556</v>
      </c>
      <c r="I1850" s="171">
        <v>4.9800000000000004</v>
      </c>
      <c r="J1850" s="169">
        <v>1</v>
      </c>
      <c r="K1850" s="154" cm="1">
        <f t="array" ref="K1850">ROUND(
IF(C1850="Beer",
SUM(LOOKUP(2,1/(SRP!$B$8:$B$10&lt;=E1850)/(SRP!$C$8:$C$10&gt;=E1850),SRP!$D$8:$D$10)*(G1850/100)*(E1850/1000)),
IF(C1850="Spirits",
SUM(LOOKUP(2,1/(SRP!$B$2:$B$7&lt;=E1850)/(SRP!$C$2:$C$7&gt;=E1850),SRP!$D$2:$D$7)*(G1850/100)*(E1850/1000)),
IF(AND(C1850="Wine",D1850="Fortified Wines"),
SUM(LOOKUP(2,1/(SRP!$B$26:$B$29&lt;=E1850)/(SRP!$C$26:$C$29&gt;=E1850),SRP!$D$26:$D$29)*(G1850/100)*(E1850/1000)),
IF(C1850="Wine",
SUM(LOOKUP(2,1/(SRP!$B$21:$B$25&lt;=E1850)/(SRP!$C$21:$C$25&gt;=E1850),SRP!$D$21:$D$25)*(G1850/100)*(E1850/1000)),
IF(AND(C1850="Ready to Drink",D1850="RTD-One Pour Cocktail&gt;7%&lt;=14.5"),
SUM(LOOKUP(2,1/(SRP!$B$16:$B$20&lt;=E1850)/(SRP!$C$16:$C$20&gt;=E1850),SRP!$D$16:$D$20)*(G1850/100)*(E1850/1000)),
IF(C1850="Ready to Drink",
SUM(LOOKUP(2,1/(SRP!$B$11:$B$15&lt;=E1850)/(SRP!$C$11:$C$15&gt;=E1850),SRP!$D$11:$D$15)*(G1850/100)*(E1850/1000)),
0)))))),2)</f>
        <v>2.91</v>
      </c>
      <c r="L1850" s="173" t="str">
        <f t="shared" si="28"/>
        <v>Beer355</v>
      </c>
      <c r="M1850" s="154">
        <f>VLOOKUP(L1850,'Slope %'!C:D,2,0)</f>
        <v>0.12</v>
      </c>
    </row>
    <row r="1851" spans="1:13" x14ac:dyDescent="0.25">
      <c r="A1851" s="169">
        <v>31915</v>
      </c>
      <c r="B1851" s="170" t="s">
        <v>1705</v>
      </c>
      <c r="C1851" s="170" t="s">
        <v>24</v>
      </c>
      <c r="D1851" s="170" t="s">
        <v>68</v>
      </c>
      <c r="E1851" s="170">
        <v>750</v>
      </c>
      <c r="F1851" s="170">
        <v>12</v>
      </c>
      <c r="G1851" s="171">
        <v>13</v>
      </c>
      <c r="H1851" s="170" t="s">
        <v>22</v>
      </c>
      <c r="I1851" s="171">
        <v>21.99</v>
      </c>
      <c r="J1851" s="169">
        <v>1</v>
      </c>
      <c r="K1851" s="154" cm="1">
        <f t="array" ref="K1851">ROUND(
IF(C1851="Beer",
SUM(LOOKUP(2,1/(SRP!$B$8:$B$10&lt;=E1851)/(SRP!$C$8:$C$10&gt;=E1851),SRP!$D$8:$D$10)*(G1851/100)*(E1851/1000)),
IF(C1851="Spirits",
SUM(LOOKUP(2,1/(SRP!$B$2:$B$7&lt;=E1851)/(SRP!$C$2:$C$7&gt;=E1851),SRP!$D$2:$D$7)*(G1851/100)*(E1851/1000)),
IF(AND(C1851="Wine",D1851="Fortified Wines"),
SUM(LOOKUP(2,1/(SRP!$B$26:$B$29&lt;=E1851)/(SRP!$C$26:$C$29&gt;=E1851),SRP!$D$26:$D$29)*(G1851/100)*(E1851/1000)),
IF(C1851="Wine",
SUM(LOOKUP(2,1/(SRP!$B$21:$B$25&lt;=E1851)/(SRP!$C$21:$C$25&gt;=E1851),SRP!$D$21:$D$25)*(G1851/100)*(E1851/1000)),
IF(AND(C1851="Ready to Drink",D1851="RTD-One Pour Cocktail&gt;7%&lt;=14.5"),
SUM(LOOKUP(2,1/(SRP!$B$16:$B$20&lt;=E1851)/(SRP!$C$16:$C$20&gt;=E1851),SRP!$D$16:$D$20)*(G1851/100)*(E1851/1000)),
IF(C1851="Ready to Drink",
SUM(LOOKUP(2,1/(SRP!$B$11:$B$15&lt;=E1851)/(SRP!$C$11:$C$15&gt;=E1851),SRP!$D$11:$D$15)*(G1851/100)*(E1851/1000)),
0)))))),2)</f>
        <v>7.61</v>
      </c>
      <c r="L1851" s="173" t="str">
        <f t="shared" si="28"/>
        <v>Wine750</v>
      </c>
      <c r="M1851" s="154">
        <f>VLOOKUP(L1851,'Slope %'!C:D,2,0)</f>
        <v>0.1</v>
      </c>
    </row>
    <row r="1852" spans="1:13" x14ac:dyDescent="0.25">
      <c r="A1852" s="169">
        <v>31930</v>
      </c>
      <c r="B1852" s="170" t="s">
        <v>554</v>
      </c>
      <c r="C1852" s="170" t="s">
        <v>15</v>
      </c>
      <c r="D1852" s="170" t="s">
        <v>16</v>
      </c>
      <c r="E1852" s="170">
        <v>1750</v>
      </c>
      <c r="F1852" s="170">
        <v>6</v>
      </c>
      <c r="G1852" s="171">
        <v>40</v>
      </c>
      <c r="H1852" s="170" t="s">
        <v>22</v>
      </c>
      <c r="I1852" s="171">
        <v>54.99</v>
      </c>
      <c r="J1852" s="169">
        <v>1</v>
      </c>
      <c r="K1852" s="154" cm="1">
        <f t="array" ref="K1852">ROUND(
IF(C1852="Beer",
SUM(LOOKUP(2,1/(SRP!$B$8:$B$10&lt;=E1852)/(SRP!$C$8:$C$10&gt;=E1852),SRP!$D$8:$D$10)*(G1852/100)*(E1852/1000)),
IF(C1852="Spirits",
SUM(LOOKUP(2,1/(SRP!$B$2:$B$7&lt;=E1852)/(SRP!$C$2:$C$7&gt;=E1852),SRP!$D$2:$D$7)*(G1852/100)*(E1852/1000)),
IF(AND(C1852="Wine",D1852="Fortified Wines"),
SUM(LOOKUP(2,1/(SRP!$B$26:$B$29&lt;=E1852)/(SRP!$C$26:$C$29&gt;=E1852),SRP!$D$26:$D$29)*(G1852/100)*(E1852/1000)),
IF(C1852="Wine",
SUM(LOOKUP(2,1/(SRP!$B$21:$B$25&lt;=E1852)/(SRP!$C$21:$C$25&gt;=E1852),SRP!$D$21:$D$25)*(G1852/100)*(E1852/1000)),
IF(AND(C1852="Ready to Drink",D1852="RTD-One Pour Cocktail&gt;7%&lt;=14.5"),
SUM(LOOKUP(2,1/(SRP!$B$16:$B$20&lt;=E1852)/(SRP!$C$16:$C$20&gt;=E1852),SRP!$D$16:$D$20)*(G1852/100)*(E1852/1000)),
IF(C1852="Ready to Drink",
SUM(LOOKUP(2,1/(SRP!$B$11:$B$15&lt;=E1852)/(SRP!$C$11:$C$15&gt;=E1852),SRP!$D$11:$D$15)*(G1852/100)*(E1852/1000)),
0)))))),2)</f>
        <v>54.65</v>
      </c>
      <c r="L1852" s="173" t="str">
        <f t="shared" si="28"/>
        <v>Spirits1750</v>
      </c>
      <c r="M1852" s="154">
        <f>VLOOKUP(L1852,'Slope %'!C:D,2,0)</f>
        <v>0.03</v>
      </c>
    </row>
    <row r="1853" spans="1:13" x14ac:dyDescent="0.25">
      <c r="A1853" s="169">
        <v>32002</v>
      </c>
      <c r="B1853" s="170" t="s">
        <v>1706</v>
      </c>
      <c r="C1853" s="170" t="s">
        <v>24</v>
      </c>
      <c r="D1853" s="170" t="s">
        <v>575</v>
      </c>
      <c r="E1853" s="170">
        <v>750</v>
      </c>
      <c r="F1853" s="170">
        <v>12</v>
      </c>
      <c r="G1853" s="171">
        <v>10.4</v>
      </c>
      <c r="H1853" s="170" t="s">
        <v>1194</v>
      </c>
      <c r="I1853" s="171">
        <v>15.99</v>
      </c>
      <c r="J1853" s="169">
        <v>1</v>
      </c>
      <c r="K1853" s="154" cm="1">
        <f t="array" ref="K1853">ROUND(
IF(C1853="Beer",
SUM(LOOKUP(2,1/(SRP!$B$8:$B$10&lt;=E1853)/(SRP!$C$8:$C$10&gt;=E1853),SRP!$D$8:$D$10)*(G1853/100)*(E1853/1000)),
IF(C1853="Spirits",
SUM(LOOKUP(2,1/(SRP!$B$2:$B$7&lt;=E1853)/(SRP!$C$2:$C$7&gt;=E1853),SRP!$D$2:$D$7)*(G1853/100)*(E1853/1000)),
IF(AND(C1853="Wine",D1853="Fortified Wines"),
SUM(LOOKUP(2,1/(SRP!$B$26:$B$29&lt;=E1853)/(SRP!$C$26:$C$29&gt;=E1853),SRP!$D$26:$D$29)*(G1853/100)*(E1853/1000)),
IF(C1853="Wine",
SUM(LOOKUP(2,1/(SRP!$B$21:$B$25&lt;=E1853)/(SRP!$C$21:$C$25&gt;=E1853),SRP!$D$21:$D$25)*(G1853/100)*(E1853/1000)),
IF(AND(C1853="Ready to Drink",D1853="RTD-One Pour Cocktail&gt;7%&lt;=14.5"),
SUM(LOOKUP(2,1/(SRP!$B$16:$B$20&lt;=E1853)/(SRP!$C$16:$C$20&gt;=E1853),SRP!$D$16:$D$20)*(G1853/100)*(E1853/1000)),
IF(C1853="Ready to Drink",
SUM(LOOKUP(2,1/(SRP!$B$11:$B$15&lt;=E1853)/(SRP!$C$11:$C$15&gt;=E1853),SRP!$D$11:$D$15)*(G1853/100)*(E1853/1000)),
0)))))),2)</f>
        <v>6.09</v>
      </c>
      <c r="L1853" s="173" t="str">
        <f t="shared" si="28"/>
        <v>Wine750</v>
      </c>
      <c r="M1853" s="154">
        <f>VLOOKUP(L1853,'Slope %'!C:D,2,0)</f>
        <v>0.1</v>
      </c>
    </row>
    <row r="1854" spans="1:13" x14ac:dyDescent="0.25">
      <c r="A1854" s="169">
        <v>32006</v>
      </c>
      <c r="B1854" s="170" t="s">
        <v>1707</v>
      </c>
      <c r="C1854" s="170" t="s">
        <v>11</v>
      </c>
      <c r="D1854" s="170" t="s">
        <v>303</v>
      </c>
      <c r="E1854" s="170">
        <v>473</v>
      </c>
      <c r="F1854" s="170">
        <v>24</v>
      </c>
      <c r="G1854" s="171">
        <v>6.5</v>
      </c>
      <c r="H1854" s="170" t="s">
        <v>1053</v>
      </c>
      <c r="I1854" s="171">
        <v>4.29</v>
      </c>
      <c r="J1854" s="169">
        <v>1</v>
      </c>
      <c r="K1854" s="154" cm="1">
        <f t="array" ref="K1854">ROUND(
IF(C1854="Beer",
SUM(LOOKUP(2,1/(SRP!$B$8:$B$10&lt;=E1854)/(SRP!$C$8:$C$10&gt;=E1854),SRP!$D$8:$D$10)*(G1854/100)*(E1854/1000)),
IF(C1854="Spirits",
SUM(LOOKUP(2,1/(SRP!$B$2:$B$7&lt;=E1854)/(SRP!$C$2:$C$7&gt;=E1854),SRP!$D$2:$D$7)*(G1854/100)*(E1854/1000)),
IF(AND(C1854="Wine",D1854="Fortified Wines"),
SUM(LOOKUP(2,1/(SRP!$B$26:$B$29&lt;=E1854)/(SRP!$C$26:$C$29&gt;=E1854),SRP!$D$26:$D$29)*(G1854/100)*(E1854/1000)),
IF(C1854="Wine",
SUM(LOOKUP(2,1/(SRP!$B$21:$B$25&lt;=E1854)/(SRP!$C$21:$C$25&gt;=E1854),SRP!$D$21:$D$25)*(G1854/100)*(E1854/1000)),
IF(AND(C1854="Ready to Drink",D1854="RTD-One Pour Cocktail&gt;7%&lt;=14.5"),
SUM(LOOKUP(2,1/(SRP!$B$16:$B$20&lt;=E1854)/(SRP!$C$16:$C$20&gt;=E1854),SRP!$D$16:$D$20)*(G1854/100)*(E1854/1000)),
IF(C1854="Ready to Drink",
SUM(LOOKUP(2,1/(SRP!$B$11:$B$15&lt;=E1854)/(SRP!$C$11:$C$15&gt;=E1854),SRP!$D$11:$D$15)*(G1854/100)*(E1854/1000)),
0)))))),2)</f>
        <v>2.4</v>
      </c>
      <c r="L1854" s="173" t="str">
        <f t="shared" si="28"/>
        <v>Beer473</v>
      </c>
      <c r="M1854" s="154">
        <f>VLOOKUP(L1854,'Slope %'!C:D,2,0)</f>
        <v>0.12</v>
      </c>
    </row>
    <row r="1855" spans="1:13" x14ac:dyDescent="0.25">
      <c r="A1855" s="169">
        <v>32013</v>
      </c>
      <c r="B1855" s="170" t="s">
        <v>1708</v>
      </c>
      <c r="C1855" s="170" t="s">
        <v>11</v>
      </c>
      <c r="D1855" s="170" t="s">
        <v>12</v>
      </c>
      <c r="E1855" s="170">
        <v>473</v>
      </c>
      <c r="F1855" s="170">
        <v>24</v>
      </c>
      <c r="G1855" s="171">
        <v>5</v>
      </c>
      <c r="H1855" s="170" t="s">
        <v>1391</v>
      </c>
      <c r="I1855" s="171">
        <v>4.3899999999999997</v>
      </c>
      <c r="J1855" s="169">
        <v>1</v>
      </c>
      <c r="K1855" s="154" cm="1">
        <f t="array" ref="K1855">ROUND(
IF(C1855="Beer",
SUM(LOOKUP(2,1/(SRP!$B$8:$B$10&lt;=E1855)/(SRP!$C$8:$C$10&gt;=E1855),SRP!$D$8:$D$10)*(G1855/100)*(E1855/1000)),
IF(C1855="Spirits",
SUM(LOOKUP(2,1/(SRP!$B$2:$B$7&lt;=E1855)/(SRP!$C$2:$C$7&gt;=E1855),SRP!$D$2:$D$7)*(G1855/100)*(E1855/1000)),
IF(AND(C1855="Wine",D1855="Fortified Wines"),
SUM(LOOKUP(2,1/(SRP!$B$26:$B$29&lt;=E1855)/(SRP!$C$26:$C$29&gt;=E1855),SRP!$D$26:$D$29)*(G1855/100)*(E1855/1000)),
IF(C1855="Wine",
SUM(LOOKUP(2,1/(SRP!$B$21:$B$25&lt;=E1855)/(SRP!$C$21:$C$25&gt;=E1855),SRP!$D$21:$D$25)*(G1855/100)*(E1855/1000)),
IF(AND(C1855="Ready to Drink",D1855="RTD-One Pour Cocktail&gt;7%&lt;=14.5"),
SUM(LOOKUP(2,1/(SRP!$B$16:$B$20&lt;=E1855)/(SRP!$C$16:$C$20&gt;=E1855),SRP!$D$16:$D$20)*(G1855/100)*(E1855/1000)),
IF(C1855="Ready to Drink",
SUM(LOOKUP(2,1/(SRP!$B$11:$B$15&lt;=E1855)/(SRP!$C$11:$C$15&gt;=E1855),SRP!$D$11:$D$15)*(G1855/100)*(E1855/1000)),
0)))))),2)</f>
        <v>1.85</v>
      </c>
      <c r="L1855" s="173" t="str">
        <f t="shared" si="28"/>
        <v>Beer473</v>
      </c>
      <c r="M1855" s="154">
        <f>VLOOKUP(L1855,'Slope %'!C:D,2,0)</f>
        <v>0.12</v>
      </c>
    </row>
    <row r="1856" spans="1:13" x14ac:dyDescent="0.25">
      <c r="A1856" s="169">
        <v>32013</v>
      </c>
      <c r="B1856" s="170" t="s">
        <v>1708</v>
      </c>
      <c r="C1856" s="170" t="s">
        <v>11</v>
      </c>
      <c r="D1856" s="170" t="s">
        <v>12</v>
      </c>
      <c r="E1856" s="170">
        <v>473</v>
      </c>
      <c r="F1856" s="170">
        <v>24</v>
      </c>
      <c r="G1856" s="171">
        <v>5</v>
      </c>
      <c r="H1856" s="170" t="s">
        <v>1391</v>
      </c>
      <c r="I1856" s="171">
        <v>4.3899999999999997</v>
      </c>
      <c r="J1856" s="169">
        <v>1</v>
      </c>
      <c r="K1856" s="154" cm="1">
        <f t="array" ref="K1856">ROUND(
IF(C1856="Beer",
SUM(LOOKUP(2,1/(SRP!$B$8:$B$10&lt;=E1856)/(SRP!$C$8:$C$10&gt;=E1856),SRP!$D$8:$D$10)*(G1856/100)*(E1856/1000)),
IF(C1856="Spirits",
SUM(LOOKUP(2,1/(SRP!$B$2:$B$7&lt;=E1856)/(SRP!$C$2:$C$7&gt;=E1856),SRP!$D$2:$D$7)*(G1856/100)*(E1856/1000)),
IF(AND(C1856="Wine",D1856="Fortified Wines"),
SUM(LOOKUP(2,1/(SRP!$B$26:$B$29&lt;=E1856)/(SRP!$C$26:$C$29&gt;=E1856),SRP!$D$26:$D$29)*(G1856/100)*(E1856/1000)),
IF(C1856="Wine",
SUM(LOOKUP(2,1/(SRP!$B$21:$B$25&lt;=E1856)/(SRP!$C$21:$C$25&gt;=E1856),SRP!$D$21:$D$25)*(G1856/100)*(E1856/1000)),
IF(AND(C1856="Ready to Drink",D1856="RTD-One Pour Cocktail&gt;7%&lt;=14.5"),
SUM(LOOKUP(2,1/(SRP!$B$16:$B$20&lt;=E1856)/(SRP!$C$16:$C$20&gt;=E1856),SRP!$D$16:$D$20)*(G1856/100)*(E1856/1000)),
IF(C1856="Ready to Drink",
SUM(LOOKUP(2,1/(SRP!$B$11:$B$15&lt;=E1856)/(SRP!$C$11:$C$15&gt;=E1856),SRP!$D$11:$D$15)*(G1856/100)*(E1856/1000)),
0)))))),2)</f>
        <v>1.85</v>
      </c>
      <c r="L1856" s="173" t="str">
        <f t="shared" si="28"/>
        <v>Beer473</v>
      </c>
      <c r="M1856" s="154">
        <f>VLOOKUP(L1856,'Slope %'!C:D,2,0)</f>
        <v>0.12</v>
      </c>
    </row>
    <row r="1857" spans="1:13" x14ac:dyDescent="0.25">
      <c r="A1857" s="169">
        <v>32014</v>
      </c>
      <c r="B1857" s="170" t="s">
        <v>1709</v>
      </c>
      <c r="C1857" s="170" t="s">
        <v>11</v>
      </c>
      <c r="D1857" s="170" t="s">
        <v>267</v>
      </c>
      <c r="E1857" s="170">
        <v>473</v>
      </c>
      <c r="F1857" s="170">
        <v>24</v>
      </c>
      <c r="G1857" s="171">
        <v>4.9000000000000004</v>
      </c>
      <c r="H1857" s="170" t="s">
        <v>1710</v>
      </c>
      <c r="I1857" s="171">
        <v>3.49</v>
      </c>
      <c r="J1857" s="169">
        <v>1</v>
      </c>
      <c r="K1857" s="154" cm="1">
        <f t="array" ref="K1857">ROUND(
IF(C1857="Beer",
SUM(LOOKUP(2,1/(SRP!$B$8:$B$10&lt;=E1857)/(SRP!$C$8:$C$10&gt;=E1857),SRP!$D$8:$D$10)*(G1857/100)*(E1857/1000)),
IF(C1857="Spirits",
SUM(LOOKUP(2,1/(SRP!$B$2:$B$7&lt;=E1857)/(SRP!$C$2:$C$7&gt;=E1857),SRP!$D$2:$D$7)*(G1857/100)*(E1857/1000)),
IF(AND(C1857="Wine",D1857="Fortified Wines"),
SUM(LOOKUP(2,1/(SRP!$B$26:$B$29&lt;=E1857)/(SRP!$C$26:$C$29&gt;=E1857),SRP!$D$26:$D$29)*(G1857/100)*(E1857/1000)),
IF(C1857="Wine",
SUM(LOOKUP(2,1/(SRP!$B$21:$B$25&lt;=E1857)/(SRP!$C$21:$C$25&gt;=E1857),SRP!$D$21:$D$25)*(G1857/100)*(E1857/1000)),
IF(AND(C1857="Ready to Drink",D1857="RTD-One Pour Cocktail&gt;7%&lt;=14.5"),
SUM(LOOKUP(2,1/(SRP!$B$16:$B$20&lt;=E1857)/(SRP!$C$16:$C$20&gt;=E1857),SRP!$D$16:$D$20)*(G1857/100)*(E1857/1000)),
IF(C1857="Ready to Drink",
SUM(LOOKUP(2,1/(SRP!$B$11:$B$15&lt;=E1857)/(SRP!$C$11:$C$15&gt;=E1857),SRP!$D$11:$D$15)*(G1857/100)*(E1857/1000)),
0)))))),2)</f>
        <v>1.81</v>
      </c>
      <c r="L1857" s="173" t="str">
        <f t="shared" si="28"/>
        <v>Beer473</v>
      </c>
      <c r="M1857" s="154">
        <f>VLOOKUP(L1857,'Slope %'!C:D,2,0)</f>
        <v>0.12</v>
      </c>
    </row>
    <row r="1858" spans="1:13" x14ac:dyDescent="0.25">
      <c r="A1858" s="169">
        <v>32014</v>
      </c>
      <c r="B1858" s="170" t="s">
        <v>1709</v>
      </c>
      <c r="C1858" s="170" t="s">
        <v>11</v>
      </c>
      <c r="D1858" s="170" t="s">
        <v>267</v>
      </c>
      <c r="E1858" s="170">
        <v>473</v>
      </c>
      <c r="F1858" s="170">
        <v>24</v>
      </c>
      <c r="G1858" s="171">
        <v>4.9000000000000004</v>
      </c>
      <c r="H1858" s="170" t="s">
        <v>1407</v>
      </c>
      <c r="I1858" s="171">
        <v>3.49</v>
      </c>
      <c r="J1858" s="169">
        <v>1</v>
      </c>
      <c r="K1858" s="154" cm="1">
        <f t="array" ref="K1858">ROUND(
IF(C1858="Beer",
SUM(LOOKUP(2,1/(SRP!$B$8:$B$10&lt;=E1858)/(SRP!$C$8:$C$10&gt;=E1858),SRP!$D$8:$D$10)*(G1858/100)*(E1858/1000)),
IF(C1858="Spirits",
SUM(LOOKUP(2,1/(SRP!$B$2:$B$7&lt;=E1858)/(SRP!$C$2:$C$7&gt;=E1858),SRP!$D$2:$D$7)*(G1858/100)*(E1858/1000)),
IF(AND(C1858="Wine",D1858="Fortified Wines"),
SUM(LOOKUP(2,1/(SRP!$B$26:$B$29&lt;=E1858)/(SRP!$C$26:$C$29&gt;=E1858),SRP!$D$26:$D$29)*(G1858/100)*(E1858/1000)),
IF(C1858="Wine",
SUM(LOOKUP(2,1/(SRP!$B$21:$B$25&lt;=E1858)/(SRP!$C$21:$C$25&gt;=E1858),SRP!$D$21:$D$25)*(G1858/100)*(E1858/1000)),
IF(AND(C1858="Ready to Drink",D1858="RTD-One Pour Cocktail&gt;7%&lt;=14.5"),
SUM(LOOKUP(2,1/(SRP!$B$16:$B$20&lt;=E1858)/(SRP!$C$16:$C$20&gt;=E1858),SRP!$D$16:$D$20)*(G1858/100)*(E1858/1000)),
IF(C1858="Ready to Drink",
SUM(LOOKUP(2,1/(SRP!$B$11:$B$15&lt;=E1858)/(SRP!$C$11:$C$15&gt;=E1858),SRP!$D$11:$D$15)*(G1858/100)*(E1858/1000)),
0)))))),2)</f>
        <v>1.81</v>
      </c>
      <c r="L1858" s="173" t="str">
        <f t="shared" si="28"/>
        <v>Beer473</v>
      </c>
      <c r="M1858" s="154">
        <f>VLOOKUP(L1858,'Slope %'!C:D,2,0)</f>
        <v>0.12</v>
      </c>
    </row>
    <row r="1859" spans="1:13" x14ac:dyDescent="0.25">
      <c r="A1859" s="169">
        <v>32037</v>
      </c>
      <c r="B1859" s="170" t="s">
        <v>1711</v>
      </c>
      <c r="C1859" s="170" t="s">
        <v>263</v>
      </c>
      <c r="D1859" s="170" t="s">
        <v>332</v>
      </c>
      <c r="E1859" s="170">
        <v>1420</v>
      </c>
      <c r="F1859" s="170">
        <v>6</v>
      </c>
      <c r="G1859" s="171">
        <v>12.5</v>
      </c>
      <c r="H1859" s="170" t="s">
        <v>1712</v>
      </c>
      <c r="I1859" s="171">
        <v>16.989999999999998</v>
      </c>
      <c r="J1859" s="169">
        <v>4</v>
      </c>
      <c r="K1859" s="154" cm="1">
        <f t="array" ref="K1859">ROUND(
IF(C1859="Beer",
SUM(LOOKUP(2,1/(SRP!$B$8:$B$10&lt;=E1859)/(SRP!$C$8:$C$10&gt;=E1859),SRP!$D$8:$D$10)*(G1859/100)*(E1859/1000)),
IF(C1859="Spirits",
SUM(LOOKUP(2,1/(SRP!$B$2:$B$7&lt;=E1859)/(SRP!$C$2:$C$7&gt;=E1859),SRP!$D$2:$D$7)*(G1859/100)*(E1859/1000)),
IF(AND(C1859="Wine",D1859="Fortified Wines"),
SUM(LOOKUP(2,1/(SRP!$B$26:$B$29&lt;=E1859)/(SRP!$C$26:$C$29&gt;=E1859),SRP!$D$26:$D$29)*(G1859/100)*(E1859/1000)),
IF(C1859="Wine",
SUM(LOOKUP(2,1/(SRP!$B$21:$B$25&lt;=E1859)/(SRP!$C$21:$C$25&gt;=E1859),SRP!$D$21:$D$25)*(G1859/100)*(E1859/1000)),
IF(AND(C1859="Ready to Drink",D1859="RTD-One Pour Cocktail&gt;7%&lt;=14.5"),
SUM(LOOKUP(2,1/(SRP!$B$16:$B$20&lt;=E1859)/(SRP!$C$16:$C$20&gt;=E1859),SRP!$D$16:$D$20)*(G1859/100)*(E1859/1000)),
IF(C1859="Ready to Drink",
SUM(LOOKUP(2,1/(SRP!$B$11:$B$15&lt;=E1859)/(SRP!$C$11:$C$15&gt;=E1859),SRP!$D$11:$D$15)*(G1859/100)*(E1859/1000)),
0)))))),2)</f>
        <v>13.86</v>
      </c>
      <c r="L1859" s="173" t="str">
        <f t="shared" ref="L1859:L1922" si="29">(_xlfn.CONCAT(C1859,E1859))</f>
        <v>Ready to Drink1420</v>
      </c>
      <c r="M1859" s="154">
        <f>VLOOKUP(L1859,'Slope %'!C:D,2,0)</f>
        <v>0.12</v>
      </c>
    </row>
    <row r="1860" spans="1:13" x14ac:dyDescent="0.25">
      <c r="A1860" s="169">
        <v>32037</v>
      </c>
      <c r="B1860" s="170" t="s">
        <v>1711</v>
      </c>
      <c r="C1860" s="170" t="s">
        <v>263</v>
      </c>
      <c r="D1860" s="170" t="s">
        <v>332</v>
      </c>
      <c r="E1860" s="170">
        <v>1420</v>
      </c>
      <c r="F1860" s="170">
        <v>6</v>
      </c>
      <c r="G1860" s="171">
        <v>12.5</v>
      </c>
      <c r="H1860" s="170" t="s">
        <v>1712</v>
      </c>
      <c r="I1860" s="171">
        <v>16.989999999999998</v>
      </c>
      <c r="J1860" s="169">
        <v>4</v>
      </c>
      <c r="K1860" s="154" cm="1">
        <f t="array" ref="K1860">ROUND(
IF(C1860="Beer",
SUM(LOOKUP(2,1/(SRP!$B$8:$B$10&lt;=E1860)/(SRP!$C$8:$C$10&gt;=E1860),SRP!$D$8:$D$10)*(G1860/100)*(E1860/1000)),
IF(C1860="Spirits",
SUM(LOOKUP(2,1/(SRP!$B$2:$B$7&lt;=E1860)/(SRP!$C$2:$C$7&gt;=E1860),SRP!$D$2:$D$7)*(G1860/100)*(E1860/1000)),
IF(AND(C1860="Wine",D1860="Fortified Wines"),
SUM(LOOKUP(2,1/(SRP!$B$26:$B$29&lt;=E1860)/(SRP!$C$26:$C$29&gt;=E1860),SRP!$D$26:$D$29)*(G1860/100)*(E1860/1000)),
IF(C1860="Wine",
SUM(LOOKUP(2,1/(SRP!$B$21:$B$25&lt;=E1860)/(SRP!$C$21:$C$25&gt;=E1860),SRP!$D$21:$D$25)*(G1860/100)*(E1860/1000)),
IF(AND(C1860="Ready to Drink",D1860="RTD-One Pour Cocktail&gt;7%&lt;=14.5"),
SUM(LOOKUP(2,1/(SRP!$B$16:$B$20&lt;=E1860)/(SRP!$C$16:$C$20&gt;=E1860),SRP!$D$16:$D$20)*(G1860/100)*(E1860/1000)),
IF(C1860="Ready to Drink",
SUM(LOOKUP(2,1/(SRP!$B$11:$B$15&lt;=E1860)/(SRP!$C$11:$C$15&gt;=E1860),SRP!$D$11:$D$15)*(G1860/100)*(E1860/1000)),
0)))))),2)</f>
        <v>13.86</v>
      </c>
      <c r="L1860" s="173" t="str">
        <f t="shared" si="29"/>
        <v>Ready to Drink1420</v>
      </c>
      <c r="M1860" s="154">
        <f>VLOOKUP(L1860,'Slope %'!C:D,2,0)</f>
        <v>0.12</v>
      </c>
    </row>
    <row r="1861" spans="1:13" x14ac:dyDescent="0.25">
      <c r="A1861" s="169">
        <v>32040</v>
      </c>
      <c r="B1861" s="170" t="s">
        <v>1713</v>
      </c>
      <c r="C1861" s="170" t="s">
        <v>24</v>
      </c>
      <c r="D1861" s="170" t="s">
        <v>34</v>
      </c>
      <c r="E1861" s="170">
        <v>750</v>
      </c>
      <c r="F1861" s="170">
        <v>12</v>
      </c>
      <c r="G1861" s="171">
        <v>13.5</v>
      </c>
      <c r="H1861" s="170" t="s">
        <v>130</v>
      </c>
      <c r="I1861" s="171">
        <v>24.99</v>
      </c>
      <c r="J1861" s="169">
        <v>1</v>
      </c>
      <c r="K1861" s="154" cm="1">
        <f t="array" ref="K1861">ROUND(
IF(C1861="Beer",
SUM(LOOKUP(2,1/(SRP!$B$8:$B$10&lt;=E1861)/(SRP!$C$8:$C$10&gt;=E1861),SRP!$D$8:$D$10)*(G1861/100)*(E1861/1000)),
IF(C1861="Spirits",
SUM(LOOKUP(2,1/(SRP!$B$2:$B$7&lt;=E1861)/(SRP!$C$2:$C$7&gt;=E1861),SRP!$D$2:$D$7)*(G1861/100)*(E1861/1000)),
IF(AND(C1861="Wine",D1861="Fortified Wines"),
SUM(LOOKUP(2,1/(SRP!$B$26:$B$29&lt;=E1861)/(SRP!$C$26:$C$29&gt;=E1861),SRP!$D$26:$D$29)*(G1861/100)*(E1861/1000)),
IF(C1861="Wine",
SUM(LOOKUP(2,1/(SRP!$B$21:$B$25&lt;=E1861)/(SRP!$C$21:$C$25&gt;=E1861),SRP!$D$21:$D$25)*(G1861/100)*(E1861/1000)),
IF(AND(C1861="Ready to Drink",D1861="RTD-One Pour Cocktail&gt;7%&lt;=14.5"),
SUM(LOOKUP(2,1/(SRP!$B$16:$B$20&lt;=E1861)/(SRP!$C$16:$C$20&gt;=E1861),SRP!$D$16:$D$20)*(G1861/100)*(E1861/1000)),
IF(C1861="Ready to Drink",
SUM(LOOKUP(2,1/(SRP!$B$11:$B$15&lt;=E1861)/(SRP!$C$11:$C$15&gt;=E1861),SRP!$D$11:$D$15)*(G1861/100)*(E1861/1000)),
0)))))),2)</f>
        <v>7.9</v>
      </c>
      <c r="L1861" s="173" t="str">
        <f t="shared" si="29"/>
        <v>Wine750</v>
      </c>
      <c r="M1861" s="154">
        <f>VLOOKUP(L1861,'Slope %'!C:D,2,0)</f>
        <v>0.1</v>
      </c>
    </row>
    <row r="1862" spans="1:13" x14ac:dyDescent="0.25">
      <c r="A1862" s="169">
        <v>32048</v>
      </c>
      <c r="B1862" s="170" t="s">
        <v>1714</v>
      </c>
      <c r="C1862" s="170" t="s">
        <v>263</v>
      </c>
      <c r="D1862" s="170" t="s">
        <v>935</v>
      </c>
      <c r="E1862" s="170">
        <v>29330</v>
      </c>
      <c r="F1862" s="170">
        <v>1</v>
      </c>
      <c r="G1862" s="171">
        <v>5</v>
      </c>
      <c r="H1862" s="170" t="s">
        <v>1615</v>
      </c>
      <c r="I1862" s="171">
        <v>230.72</v>
      </c>
      <c r="J1862" s="169">
        <v>1</v>
      </c>
      <c r="K1862" s="154" cm="1">
        <f t="array" ref="K1862">ROUND(
IF(C1862="Beer",
SUM(LOOKUP(2,1/(SRP!$B$8:$B$10&lt;=E1862)/(SRP!$C$8:$C$10&gt;=E1862),SRP!$D$8:$D$10)*(G1862/100)*(E1862/1000)),
IF(C1862="Spirits",
SUM(LOOKUP(2,1/(SRP!$B$2:$B$7&lt;=E1862)/(SRP!$C$2:$C$7&gt;=E1862),SRP!$D$2:$D$7)*(G1862/100)*(E1862/1000)),
IF(AND(C1862="Wine",D1862="Fortified Wines"),
SUM(LOOKUP(2,1/(SRP!$B$26:$B$29&lt;=E1862)/(SRP!$C$26:$C$29&gt;=E1862),SRP!$D$26:$D$29)*(G1862/100)*(E1862/1000)),
IF(C1862="Wine",
SUM(LOOKUP(2,1/(SRP!$B$21:$B$25&lt;=E1862)/(SRP!$C$21:$C$25&gt;=E1862),SRP!$D$21:$D$25)*(G1862/100)*(E1862/1000)),
IF(AND(C1862="Ready to Drink",D1862="RTD-One Pour Cocktail&gt;7%&lt;=14.5"),
SUM(LOOKUP(2,1/(SRP!$B$16:$B$20&lt;=E1862)/(SRP!$C$16:$C$20&gt;=E1862),SRP!$D$16:$D$20)*(G1862/100)*(E1862/1000)),
IF(C1862="Ready to Drink",
SUM(LOOKUP(2,1/(SRP!$B$11:$B$15&lt;=E1862)/(SRP!$C$11:$C$15&gt;=E1862),SRP!$D$11:$D$15)*(G1862/100)*(E1862/1000)),
0)))))),2)</f>
        <v>114.49</v>
      </c>
      <c r="L1862" s="173" t="str">
        <f t="shared" si="29"/>
        <v>Ready to Drink29330</v>
      </c>
      <c r="M1862" s="154" t="e">
        <f>VLOOKUP(L1862,'Slope %'!C:D,2,0)</f>
        <v>#N/A</v>
      </c>
    </row>
    <row r="1863" spans="1:13" x14ac:dyDescent="0.25">
      <c r="A1863" s="169">
        <v>32048</v>
      </c>
      <c r="B1863" s="170" t="s">
        <v>1714</v>
      </c>
      <c r="C1863" s="170" t="s">
        <v>263</v>
      </c>
      <c r="D1863" s="170" t="s">
        <v>935</v>
      </c>
      <c r="E1863" s="170">
        <v>29330</v>
      </c>
      <c r="F1863" s="170">
        <v>1</v>
      </c>
      <c r="G1863" s="171">
        <v>5</v>
      </c>
      <c r="H1863" s="170" t="s">
        <v>1615</v>
      </c>
      <c r="I1863" s="171">
        <v>230.72</v>
      </c>
      <c r="J1863" s="169">
        <v>1</v>
      </c>
      <c r="K1863" s="154" cm="1">
        <f t="array" ref="K1863">ROUND(
IF(C1863="Beer",
SUM(LOOKUP(2,1/(SRP!$B$8:$B$10&lt;=E1863)/(SRP!$C$8:$C$10&gt;=E1863),SRP!$D$8:$D$10)*(G1863/100)*(E1863/1000)),
IF(C1863="Spirits",
SUM(LOOKUP(2,1/(SRP!$B$2:$B$7&lt;=E1863)/(SRP!$C$2:$C$7&gt;=E1863),SRP!$D$2:$D$7)*(G1863/100)*(E1863/1000)),
IF(AND(C1863="Wine",D1863="Fortified Wines"),
SUM(LOOKUP(2,1/(SRP!$B$26:$B$29&lt;=E1863)/(SRP!$C$26:$C$29&gt;=E1863),SRP!$D$26:$D$29)*(G1863/100)*(E1863/1000)),
IF(C1863="Wine",
SUM(LOOKUP(2,1/(SRP!$B$21:$B$25&lt;=E1863)/(SRP!$C$21:$C$25&gt;=E1863),SRP!$D$21:$D$25)*(G1863/100)*(E1863/1000)),
IF(AND(C1863="Ready to Drink",D1863="RTD-One Pour Cocktail&gt;7%&lt;=14.5"),
SUM(LOOKUP(2,1/(SRP!$B$16:$B$20&lt;=E1863)/(SRP!$C$16:$C$20&gt;=E1863),SRP!$D$16:$D$20)*(G1863/100)*(E1863/1000)),
IF(C1863="Ready to Drink",
SUM(LOOKUP(2,1/(SRP!$B$11:$B$15&lt;=E1863)/(SRP!$C$11:$C$15&gt;=E1863),SRP!$D$11:$D$15)*(G1863/100)*(E1863/1000)),
0)))))),2)</f>
        <v>114.49</v>
      </c>
      <c r="L1863" s="173" t="str">
        <f t="shared" si="29"/>
        <v>Ready to Drink29330</v>
      </c>
      <c r="M1863" s="154" t="e">
        <f>VLOOKUP(L1863,'Slope %'!C:D,2,0)</f>
        <v>#N/A</v>
      </c>
    </row>
    <row r="1864" spans="1:13" x14ac:dyDescent="0.25">
      <c r="A1864" s="169">
        <v>32052</v>
      </c>
      <c r="B1864" s="170" t="s">
        <v>1715</v>
      </c>
      <c r="C1864" s="170" t="s">
        <v>1065</v>
      </c>
      <c r="D1864" s="170" t="s">
        <v>1066</v>
      </c>
      <c r="E1864" s="170">
        <v>500</v>
      </c>
      <c r="F1864" s="170">
        <v>20</v>
      </c>
      <c r="G1864" s="171">
        <v>0.5</v>
      </c>
      <c r="H1864" s="170" t="s">
        <v>723</v>
      </c>
      <c r="I1864" s="171">
        <v>3.79</v>
      </c>
      <c r="J1864" s="169">
        <v>1</v>
      </c>
      <c r="K1864" s="154" cm="1">
        <f t="array" ref="K1864">ROUND(
IF(C1864="Beer",
SUM(LOOKUP(2,1/(SRP!$B$8:$B$10&lt;=E1864)/(SRP!$C$8:$C$10&gt;=E1864),SRP!$D$8:$D$10)*(G1864/100)*(E1864/1000)),
IF(C1864="Spirits",
SUM(LOOKUP(2,1/(SRP!$B$2:$B$7&lt;=E1864)/(SRP!$C$2:$C$7&gt;=E1864),SRP!$D$2:$D$7)*(G1864/100)*(E1864/1000)),
IF(AND(C1864="Wine",D1864="Fortified Wines"),
SUM(LOOKUP(2,1/(SRP!$B$26:$B$29&lt;=E1864)/(SRP!$C$26:$C$29&gt;=E1864),SRP!$D$26:$D$29)*(G1864/100)*(E1864/1000)),
IF(C1864="Wine",
SUM(LOOKUP(2,1/(SRP!$B$21:$B$25&lt;=E1864)/(SRP!$C$21:$C$25&gt;=E1864),SRP!$D$21:$D$25)*(G1864/100)*(E1864/1000)),
IF(AND(C1864="Ready to Drink",D1864="RTD-One Pour Cocktail&gt;7%&lt;=14.5"),
SUM(LOOKUP(2,1/(SRP!$B$16:$B$20&lt;=E1864)/(SRP!$C$16:$C$20&gt;=E1864),SRP!$D$16:$D$20)*(G1864/100)*(E1864/1000)),
IF(C1864="Ready to Drink",
SUM(LOOKUP(2,1/(SRP!$B$11:$B$15&lt;=E1864)/(SRP!$C$11:$C$15&gt;=E1864),SRP!$D$11:$D$15)*(G1864/100)*(E1864/1000)),
0)))))),2)</f>
        <v>0</v>
      </c>
      <c r="L1864" s="173" t="str">
        <f t="shared" si="29"/>
        <v>Dealcoholized500</v>
      </c>
      <c r="M1864" s="154" t="e">
        <f>VLOOKUP(L1864,'Slope %'!C:D,2,0)</f>
        <v>#N/A</v>
      </c>
    </row>
    <row r="1865" spans="1:13" x14ac:dyDescent="0.25">
      <c r="A1865" s="169">
        <v>32052</v>
      </c>
      <c r="B1865" s="170" t="s">
        <v>1715</v>
      </c>
      <c r="C1865" s="170" t="s">
        <v>1065</v>
      </c>
      <c r="D1865" s="170" t="s">
        <v>1066</v>
      </c>
      <c r="E1865" s="170">
        <v>500</v>
      </c>
      <c r="F1865" s="170">
        <v>20</v>
      </c>
      <c r="G1865" s="171">
        <v>0.5</v>
      </c>
      <c r="H1865" s="170" t="s">
        <v>723</v>
      </c>
      <c r="I1865" s="171">
        <v>3.79</v>
      </c>
      <c r="J1865" s="169">
        <v>1</v>
      </c>
      <c r="K1865" s="154" cm="1">
        <f t="array" ref="K1865">ROUND(
IF(C1865="Beer",
SUM(LOOKUP(2,1/(SRP!$B$8:$B$10&lt;=E1865)/(SRP!$C$8:$C$10&gt;=E1865),SRP!$D$8:$D$10)*(G1865/100)*(E1865/1000)),
IF(C1865="Spirits",
SUM(LOOKUP(2,1/(SRP!$B$2:$B$7&lt;=E1865)/(SRP!$C$2:$C$7&gt;=E1865),SRP!$D$2:$D$7)*(G1865/100)*(E1865/1000)),
IF(AND(C1865="Wine",D1865="Fortified Wines"),
SUM(LOOKUP(2,1/(SRP!$B$26:$B$29&lt;=E1865)/(SRP!$C$26:$C$29&gt;=E1865),SRP!$D$26:$D$29)*(G1865/100)*(E1865/1000)),
IF(C1865="Wine",
SUM(LOOKUP(2,1/(SRP!$B$21:$B$25&lt;=E1865)/(SRP!$C$21:$C$25&gt;=E1865),SRP!$D$21:$D$25)*(G1865/100)*(E1865/1000)),
IF(AND(C1865="Ready to Drink",D1865="RTD-One Pour Cocktail&gt;7%&lt;=14.5"),
SUM(LOOKUP(2,1/(SRP!$B$16:$B$20&lt;=E1865)/(SRP!$C$16:$C$20&gt;=E1865),SRP!$D$16:$D$20)*(G1865/100)*(E1865/1000)),
IF(C1865="Ready to Drink",
SUM(LOOKUP(2,1/(SRP!$B$11:$B$15&lt;=E1865)/(SRP!$C$11:$C$15&gt;=E1865),SRP!$D$11:$D$15)*(G1865/100)*(E1865/1000)),
0)))))),2)</f>
        <v>0</v>
      </c>
      <c r="L1865" s="173" t="str">
        <f t="shared" si="29"/>
        <v>Dealcoholized500</v>
      </c>
      <c r="M1865" s="154" t="e">
        <f>VLOOKUP(L1865,'Slope %'!C:D,2,0)</f>
        <v>#N/A</v>
      </c>
    </row>
    <row r="1866" spans="1:13" x14ac:dyDescent="0.25">
      <c r="A1866" s="169">
        <v>32080</v>
      </c>
      <c r="B1866" s="170" t="s">
        <v>1716</v>
      </c>
      <c r="C1866" s="170" t="s">
        <v>24</v>
      </c>
      <c r="D1866" s="170" t="s">
        <v>68</v>
      </c>
      <c r="E1866" s="170">
        <v>750</v>
      </c>
      <c r="F1866" s="170">
        <v>12</v>
      </c>
      <c r="G1866" s="171">
        <v>13.5</v>
      </c>
      <c r="H1866" s="170" t="s">
        <v>32</v>
      </c>
      <c r="I1866" s="171">
        <v>14.99</v>
      </c>
      <c r="J1866" s="169">
        <v>1</v>
      </c>
      <c r="K1866" s="154" cm="1">
        <f t="array" ref="K1866">ROUND(
IF(C1866="Beer",
SUM(LOOKUP(2,1/(SRP!$B$8:$B$10&lt;=E1866)/(SRP!$C$8:$C$10&gt;=E1866),SRP!$D$8:$D$10)*(G1866/100)*(E1866/1000)),
IF(C1866="Spirits",
SUM(LOOKUP(2,1/(SRP!$B$2:$B$7&lt;=E1866)/(SRP!$C$2:$C$7&gt;=E1866),SRP!$D$2:$D$7)*(G1866/100)*(E1866/1000)),
IF(AND(C1866="Wine",D1866="Fortified Wines"),
SUM(LOOKUP(2,1/(SRP!$B$26:$B$29&lt;=E1866)/(SRP!$C$26:$C$29&gt;=E1866),SRP!$D$26:$D$29)*(G1866/100)*(E1866/1000)),
IF(C1866="Wine",
SUM(LOOKUP(2,1/(SRP!$B$21:$B$25&lt;=E1866)/(SRP!$C$21:$C$25&gt;=E1866),SRP!$D$21:$D$25)*(G1866/100)*(E1866/1000)),
IF(AND(C1866="Ready to Drink",D1866="RTD-One Pour Cocktail&gt;7%&lt;=14.5"),
SUM(LOOKUP(2,1/(SRP!$B$16:$B$20&lt;=E1866)/(SRP!$C$16:$C$20&gt;=E1866),SRP!$D$16:$D$20)*(G1866/100)*(E1866/1000)),
IF(C1866="Ready to Drink",
SUM(LOOKUP(2,1/(SRP!$B$11:$B$15&lt;=E1866)/(SRP!$C$11:$C$15&gt;=E1866),SRP!$D$11:$D$15)*(G1866/100)*(E1866/1000)),
0)))))),2)</f>
        <v>7.9</v>
      </c>
      <c r="L1866" s="173" t="str">
        <f t="shared" si="29"/>
        <v>Wine750</v>
      </c>
      <c r="M1866" s="154">
        <f>VLOOKUP(L1866,'Slope %'!C:D,2,0)</f>
        <v>0.1</v>
      </c>
    </row>
    <row r="1867" spans="1:13" x14ac:dyDescent="0.25">
      <c r="A1867" s="169">
        <v>32148</v>
      </c>
      <c r="B1867" s="170" t="s">
        <v>1717</v>
      </c>
      <c r="C1867" s="170" t="s">
        <v>15</v>
      </c>
      <c r="D1867" s="170" t="s">
        <v>90</v>
      </c>
      <c r="E1867" s="170">
        <v>750</v>
      </c>
      <c r="F1867" s="170">
        <v>6</v>
      </c>
      <c r="G1867" s="171">
        <v>40</v>
      </c>
      <c r="H1867" s="170" t="s">
        <v>43</v>
      </c>
      <c r="I1867" s="171">
        <v>215.99</v>
      </c>
      <c r="J1867" s="169">
        <v>1</v>
      </c>
      <c r="K1867" s="154" cm="1">
        <f t="array" ref="K1867">ROUND(
IF(C1867="Beer",
SUM(LOOKUP(2,1/(SRP!$B$8:$B$10&lt;=E1867)/(SRP!$C$8:$C$10&gt;=E1867),SRP!$D$8:$D$10)*(G1867/100)*(E1867/1000)),
IF(C1867="Spirits",
SUM(LOOKUP(2,1/(SRP!$B$2:$B$7&lt;=E1867)/(SRP!$C$2:$C$7&gt;=E1867),SRP!$D$2:$D$7)*(G1867/100)*(E1867/1000)),
IF(AND(C1867="Wine",D1867="Fortified Wines"),
SUM(LOOKUP(2,1/(SRP!$B$26:$B$29&lt;=E1867)/(SRP!$C$26:$C$29&gt;=E1867),SRP!$D$26:$D$29)*(G1867/100)*(E1867/1000)),
IF(C1867="Wine",
SUM(LOOKUP(2,1/(SRP!$B$21:$B$25&lt;=E1867)/(SRP!$C$21:$C$25&gt;=E1867),SRP!$D$21:$D$25)*(G1867/100)*(E1867/1000)),
IF(AND(C1867="Ready to Drink",D1867="RTD-One Pour Cocktail&gt;7%&lt;=14.5"),
SUM(LOOKUP(2,1/(SRP!$B$16:$B$20&lt;=E1867)/(SRP!$C$16:$C$20&gt;=E1867),SRP!$D$16:$D$20)*(G1867/100)*(E1867/1000)),
IF(C1867="Ready to Drink",
SUM(LOOKUP(2,1/(SRP!$B$11:$B$15&lt;=E1867)/(SRP!$C$11:$C$15&gt;=E1867),SRP!$D$11:$D$15)*(G1867/100)*(E1867/1000)),
0)))))),2)</f>
        <v>23.42</v>
      </c>
      <c r="L1867" s="173" t="str">
        <f t="shared" si="29"/>
        <v>Spirits750</v>
      </c>
      <c r="M1867" s="154">
        <f>VLOOKUP(L1867,'Slope %'!C:D,2,0)</f>
        <v>7.0000000000000007E-2</v>
      </c>
    </row>
    <row r="1868" spans="1:13" x14ac:dyDescent="0.25">
      <c r="A1868" s="169">
        <v>32177</v>
      </c>
      <c r="B1868" s="170" t="s">
        <v>1718</v>
      </c>
      <c r="C1868" s="170" t="s">
        <v>24</v>
      </c>
      <c r="D1868" s="170" t="s">
        <v>58</v>
      </c>
      <c r="E1868" s="170">
        <v>3000</v>
      </c>
      <c r="F1868" s="170">
        <v>6</v>
      </c>
      <c r="G1868" s="171">
        <v>13</v>
      </c>
      <c r="H1868" s="170" t="s">
        <v>256</v>
      </c>
      <c r="I1868" s="171">
        <v>49.99</v>
      </c>
      <c r="J1868" s="169">
        <v>1</v>
      </c>
      <c r="K1868" s="154" cm="1">
        <f t="array" ref="K1868">ROUND(
IF(C1868="Beer",
SUM(LOOKUP(2,1/(SRP!$B$8:$B$10&lt;=E1868)/(SRP!$C$8:$C$10&gt;=E1868),SRP!$D$8:$D$10)*(G1868/100)*(E1868/1000)),
IF(C1868="Spirits",
SUM(LOOKUP(2,1/(SRP!$B$2:$B$7&lt;=E1868)/(SRP!$C$2:$C$7&gt;=E1868),SRP!$D$2:$D$7)*(G1868/100)*(E1868/1000)),
IF(AND(C1868="Wine",D1868="Fortified Wines"),
SUM(LOOKUP(2,1/(SRP!$B$26:$B$29&lt;=E1868)/(SRP!$C$26:$C$29&gt;=E1868),SRP!$D$26:$D$29)*(G1868/100)*(E1868/1000)),
IF(C1868="Wine",
SUM(LOOKUP(2,1/(SRP!$B$21:$B$25&lt;=E1868)/(SRP!$C$21:$C$25&gt;=E1868),SRP!$D$21:$D$25)*(G1868/100)*(E1868/1000)),
IF(AND(C1868="Ready to Drink",D1868="RTD-One Pour Cocktail&gt;7%&lt;=14.5"),
SUM(LOOKUP(2,1/(SRP!$B$16:$B$20&lt;=E1868)/(SRP!$C$16:$C$20&gt;=E1868),SRP!$D$16:$D$20)*(G1868/100)*(E1868/1000)),
IF(C1868="Ready to Drink",
SUM(LOOKUP(2,1/(SRP!$B$11:$B$15&lt;=E1868)/(SRP!$C$11:$C$15&gt;=E1868),SRP!$D$11:$D$15)*(G1868/100)*(E1868/1000)),
0)))))),2)</f>
        <v>30.45</v>
      </c>
      <c r="L1868" s="173" t="str">
        <f t="shared" si="29"/>
        <v>Wine3000</v>
      </c>
      <c r="M1868" s="154">
        <f>VLOOKUP(L1868,'Slope %'!C:D,2,0)</f>
        <v>0.05</v>
      </c>
    </row>
    <row r="1869" spans="1:13" x14ac:dyDescent="0.25">
      <c r="A1869" s="169">
        <v>32202</v>
      </c>
      <c r="B1869" s="170" t="s">
        <v>1719</v>
      </c>
      <c r="C1869" s="170" t="s">
        <v>24</v>
      </c>
      <c r="D1869" s="170" t="s">
        <v>34</v>
      </c>
      <c r="E1869" s="170">
        <v>250</v>
      </c>
      <c r="F1869" s="170">
        <v>24</v>
      </c>
      <c r="G1869" s="171">
        <v>12.5</v>
      </c>
      <c r="H1869" s="170" t="s">
        <v>218</v>
      </c>
      <c r="I1869" s="171">
        <v>6.95</v>
      </c>
      <c r="J1869" s="169">
        <v>1</v>
      </c>
      <c r="K1869" s="154" cm="1">
        <f t="array" ref="K1869">ROUND(
IF(C1869="Beer",
SUM(LOOKUP(2,1/(SRP!$B$8:$B$10&lt;=E1869)/(SRP!$C$8:$C$10&gt;=E1869),SRP!$D$8:$D$10)*(G1869/100)*(E1869/1000)),
IF(C1869="Spirits",
SUM(LOOKUP(2,1/(SRP!$B$2:$B$7&lt;=E1869)/(SRP!$C$2:$C$7&gt;=E1869),SRP!$D$2:$D$7)*(G1869/100)*(E1869/1000)),
IF(AND(C1869="Wine",D1869="Fortified Wines"),
SUM(LOOKUP(2,1/(SRP!$B$26:$B$29&lt;=E1869)/(SRP!$C$26:$C$29&gt;=E1869),SRP!$D$26:$D$29)*(G1869/100)*(E1869/1000)),
IF(C1869="Wine",
SUM(LOOKUP(2,1/(SRP!$B$21:$B$25&lt;=E1869)/(SRP!$C$21:$C$25&gt;=E1869),SRP!$D$21:$D$25)*(G1869/100)*(E1869/1000)),
IF(AND(C1869="Ready to Drink",D1869="RTD-One Pour Cocktail&gt;7%&lt;=14.5"),
SUM(LOOKUP(2,1/(SRP!$B$16:$B$20&lt;=E1869)/(SRP!$C$16:$C$20&gt;=E1869),SRP!$D$16:$D$20)*(G1869/100)*(E1869/1000)),
IF(C1869="Ready to Drink",
SUM(LOOKUP(2,1/(SRP!$B$11:$B$15&lt;=E1869)/(SRP!$C$11:$C$15&gt;=E1869),SRP!$D$11:$D$15)*(G1869/100)*(E1869/1000)),
0)))))),2)</f>
        <v>3.51</v>
      </c>
      <c r="L1869" s="173" t="str">
        <f t="shared" si="29"/>
        <v>Wine250</v>
      </c>
      <c r="M1869" s="154">
        <f>VLOOKUP(L1869,'Slope %'!C:D,2,0)</f>
        <v>0.12</v>
      </c>
    </row>
    <row r="1870" spans="1:13" x14ac:dyDescent="0.25">
      <c r="A1870" s="169">
        <v>32208</v>
      </c>
      <c r="B1870" s="170" t="s">
        <v>1720</v>
      </c>
      <c r="C1870" s="170" t="s">
        <v>24</v>
      </c>
      <c r="D1870" s="170" t="s">
        <v>38</v>
      </c>
      <c r="E1870" s="170">
        <v>750</v>
      </c>
      <c r="F1870" s="170">
        <v>12</v>
      </c>
      <c r="G1870" s="171">
        <v>14</v>
      </c>
      <c r="H1870" s="170" t="s">
        <v>1254</v>
      </c>
      <c r="I1870" s="171">
        <v>17.989999999999998</v>
      </c>
      <c r="J1870" s="169">
        <v>1</v>
      </c>
      <c r="K1870" s="154" cm="1">
        <f t="array" ref="K1870">ROUND(
IF(C1870="Beer",
SUM(LOOKUP(2,1/(SRP!$B$8:$B$10&lt;=E1870)/(SRP!$C$8:$C$10&gt;=E1870),SRP!$D$8:$D$10)*(G1870/100)*(E1870/1000)),
IF(C1870="Spirits",
SUM(LOOKUP(2,1/(SRP!$B$2:$B$7&lt;=E1870)/(SRP!$C$2:$C$7&gt;=E1870),SRP!$D$2:$D$7)*(G1870/100)*(E1870/1000)),
IF(AND(C1870="Wine",D1870="Fortified Wines"),
SUM(LOOKUP(2,1/(SRP!$B$26:$B$29&lt;=E1870)/(SRP!$C$26:$C$29&gt;=E1870),SRP!$D$26:$D$29)*(G1870/100)*(E1870/1000)),
IF(C1870="Wine",
SUM(LOOKUP(2,1/(SRP!$B$21:$B$25&lt;=E1870)/(SRP!$C$21:$C$25&gt;=E1870),SRP!$D$21:$D$25)*(G1870/100)*(E1870/1000)),
IF(AND(C1870="Ready to Drink",D1870="RTD-One Pour Cocktail&gt;7%&lt;=14.5"),
SUM(LOOKUP(2,1/(SRP!$B$16:$B$20&lt;=E1870)/(SRP!$C$16:$C$20&gt;=E1870),SRP!$D$16:$D$20)*(G1870/100)*(E1870/1000)),
IF(C1870="Ready to Drink",
SUM(LOOKUP(2,1/(SRP!$B$11:$B$15&lt;=E1870)/(SRP!$C$11:$C$15&gt;=E1870),SRP!$D$11:$D$15)*(G1870/100)*(E1870/1000)),
0)))))),2)</f>
        <v>8.1999999999999993</v>
      </c>
      <c r="L1870" s="173" t="str">
        <f t="shared" si="29"/>
        <v>Wine750</v>
      </c>
      <c r="M1870" s="154">
        <f>VLOOKUP(L1870,'Slope %'!C:D,2,0)</f>
        <v>0.1</v>
      </c>
    </row>
    <row r="1871" spans="1:13" x14ac:dyDescent="0.25">
      <c r="A1871" s="169">
        <v>32262</v>
      </c>
      <c r="B1871" s="170" t="s">
        <v>1721</v>
      </c>
      <c r="C1871" s="170" t="s">
        <v>11</v>
      </c>
      <c r="D1871" s="170" t="s">
        <v>211</v>
      </c>
      <c r="E1871" s="170">
        <v>473</v>
      </c>
      <c r="F1871" s="170">
        <v>24</v>
      </c>
      <c r="G1871" s="171">
        <v>4</v>
      </c>
      <c r="H1871" s="170" t="s">
        <v>747</v>
      </c>
      <c r="I1871" s="171">
        <v>3.89</v>
      </c>
      <c r="J1871" s="169">
        <v>1</v>
      </c>
      <c r="K1871" s="154" cm="1">
        <f t="array" ref="K1871">ROUND(
IF(C1871="Beer",
SUM(LOOKUP(2,1/(SRP!$B$8:$B$10&lt;=E1871)/(SRP!$C$8:$C$10&gt;=E1871),SRP!$D$8:$D$10)*(G1871/100)*(E1871/1000)),
IF(C1871="Spirits",
SUM(LOOKUP(2,1/(SRP!$B$2:$B$7&lt;=E1871)/(SRP!$C$2:$C$7&gt;=E1871),SRP!$D$2:$D$7)*(G1871/100)*(E1871/1000)),
IF(AND(C1871="Wine",D1871="Fortified Wines"),
SUM(LOOKUP(2,1/(SRP!$B$26:$B$29&lt;=E1871)/(SRP!$C$26:$C$29&gt;=E1871),SRP!$D$26:$D$29)*(G1871/100)*(E1871/1000)),
IF(C1871="Wine",
SUM(LOOKUP(2,1/(SRP!$B$21:$B$25&lt;=E1871)/(SRP!$C$21:$C$25&gt;=E1871),SRP!$D$21:$D$25)*(G1871/100)*(E1871/1000)),
IF(AND(C1871="Ready to Drink",D1871="RTD-One Pour Cocktail&gt;7%&lt;=14.5"),
SUM(LOOKUP(2,1/(SRP!$B$16:$B$20&lt;=E1871)/(SRP!$C$16:$C$20&gt;=E1871),SRP!$D$16:$D$20)*(G1871/100)*(E1871/1000)),
IF(C1871="Ready to Drink",
SUM(LOOKUP(2,1/(SRP!$B$11:$B$15&lt;=E1871)/(SRP!$C$11:$C$15&gt;=E1871),SRP!$D$11:$D$15)*(G1871/100)*(E1871/1000)),
0)))))),2)</f>
        <v>1.48</v>
      </c>
      <c r="L1871" s="173" t="str">
        <f t="shared" si="29"/>
        <v>Beer473</v>
      </c>
      <c r="M1871" s="154">
        <f>VLOOKUP(L1871,'Slope %'!C:D,2,0)</f>
        <v>0.12</v>
      </c>
    </row>
    <row r="1872" spans="1:13" x14ac:dyDescent="0.25">
      <c r="A1872" s="169">
        <v>32262</v>
      </c>
      <c r="B1872" s="170" t="s">
        <v>1721</v>
      </c>
      <c r="C1872" s="170" t="s">
        <v>11</v>
      </c>
      <c r="D1872" s="170" t="s">
        <v>211</v>
      </c>
      <c r="E1872" s="170">
        <v>473</v>
      </c>
      <c r="F1872" s="170">
        <v>24</v>
      </c>
      <c r="G1872" s="171">
        <v>4</v>
      </c>
      <c r="H1872" s="170" t="s">
        <v>747</v>
      </c>
      <c r="I1872" s="171">
        <v>3.89</v>
      </c>
      <c r="J1872" s="169">
        <v>1</v>
      </c>
      <c r="K1872" s="154" cm="1">
        <f t="array" ref="K1872">ROUND(
IF(C1872="Beer",
SUM(LOOKUP(2,1/(SRP!$B$8:$B$10&lt;=E1872)/(SRP!$C$8:$C$10&gt;=E1872),SRP!$D$8:$D$10)*(G1872/100)*(E1872/1000)),
IF(C1872="Spirits",
SUM(LOOKUP(2,1/(SRP!$B$2:$B$7&lt;=E1872)/(SRP!$C$2:$C$7&gt;=E1872),SRP!$D$2:$D$7)*(G1872/100)*(E1872/1000)),
IF(AND(C1872="Wine",D1872="Fortified Wines"),
SUM(LOOKUP(2,1/(SRP!$B$26:$B$29&lt;=E1872)/(SRP!$C$26:$C$29&gt;=E1872),SRP!$D$26:$D$29)*(G1872/100)*(E1872/1000)),
IF(C1872="Wine",
SUM(LOOKUP(2,1/(SRP!$B$21:$B$25&lt;=E1872)/(SRP!$C$21:$C$25&gt;=E1872),SRP!$D$21:$D$25)*(G1872/100)*(E1872/1000)),
IF(AND(C1872="Ready to Drink",D1872="RTD-One Pour Cocktail&gt;7%&lt;=14.5"),
SUM(LOOKUP(2,1/(SRP!$B$16:$B$20&lt;=E1872)/(SRP!$C$16:$C$20&gt;=E1872),SRP!$D$16:$D$20)*(G1872/100)*(E1872/1000)),
IF(C1872="Ready to Drink",
SUM(LOOKUP(2,1/(SRP!$B$11:$B$15&lt;=E1872)/(SRP!$C$11:$C$15&gt;=E1872),SRP!$D$11:$D$15)*(G1872/100)*(E1872/1000)),
0)))))),2)</f>
        <v>1.48</v>
      </c>
      <c r="L1872" s="173" t="str">
        <f t="shared" si="29"/>
        <v>Beer473</v>
      </c>
      <c r="M1872" s="154">
        <f>VLOOKUP(L1872,'Slope %'!C:D,2,0)</f>
        <v>0.12</v>
      </c>
    </row>
    <row r="1873" spans="1:13" x14ac:dyDescent="0.25">
      <c r="A1873" s="169">
        <v>32263</v>
      </c>
      <c r="B1873" s="170" t="s">
        <v>1722</v>
      </c>
      <c r="C1873" s="170" t="s">
        <v>11</v>
      </c>
      <c r="D1873" s="170" t="s">
        <v>211</v>
      </c>
      <c r="E1873" s="170">
        <v>4260</v>
      </c>
      <c r="F1873" s="170">
        <v>2</v>
      </c>
      <c r="G1873" s="171">
        <v>4</v>
      </c>
      <c r="H1873" s="170" t="s">
        <v>747</v>
      </c>
      <c r="I1873" s="171">
        <v>25.99</v>
      </c>
      <c r="J1873" s="169">
        <v>12</v>
      </c>
      <c r="K1873" s="154" cm="1">
        <f t="array" ref="K1873">ROUND(
IF(C1873="Beer",
SUM(LOOKUP(2,1/(SRP!$B$8:$B$10&lt;=E1873)/(SRP!$C$8:$C$10&gt;=E1873),SRP!$D$8:$D$10)*(G1873/100)*(E1873/1000)),
IF(C1873="Spirits",
SUM(LOOKUP(2,1/(SRP!$B$2:$B$7&lt;=E1873)/(SRP!$C$2:$C$7&gt;=E1873),SRP!$D$2:$D$7)*(G1873/100)*(E1873/1000)),
IF(AND(C1873="Wine",D1873="Fortified Wines"),
SUM(LOOKUP(2,1/(SRP!$B$26:$B$29&lt;=E1873)/(SRP!$C$26:$C$29&gt;=E1873),SRP!$D$26:$D$29)*(G1873/100)*(E1873/1000)),
IF(C1873="Wine",
SUM(LOOKUP(2,1/(SRP!$B$21:$B$25&lt;=E1873)/(SRP!$C$21:$C$25&gt;=E1873),SRP!$D$21:$D$25)*(G1873/100)*(E1873/1000)),
IF(AND(C1873="Ready to Drink",D1873="RTD-One Pour Cocktail&gt;7%&lt;=14.5"),
SUM(LOOKUP(2,1/(SRP!$B$16:$B$20&lt;=E1873)/(SRP!$C$16:$C$20&gt;=E1873),SRP!$D$16:$D$20)*(G1873/100)*(E1873/1000)),
IF(C1873="Ready to Drink",
SUM(LOOKUP(2,1/(SRP!$B$11:$B$15&lt;=E1873)/(SRP!$C$11:$C$15&gt;=E1873),SRP!$D$11:$D$15)*(G1873/100)*(E1873/1000)),
0)))))),2)</f>
        <v>13.3</v>
      </c>
      <c r="L1873" s="173" t="str">
        <f t="shared" si="29"/>
        <v>Beer4260</v>
      </c>
      <c r="M1873" s="154">
        <f>VLOOKUP(L1873,'Slope %'!C:D,2,0)</f>
        <v>7.0000000000000007E-2</v>
      </c>
    </row>
    <row r="1874" spans="1:13" x14ac:dyDescent="0.25">
      <c r="A1874" s="169">
        <v>32263</v>
      </c>
      <c r="B1874" s="170" t="s">
        <v>1722</v>
      </c>
      <c r="C1874" s="170" t="s">
        <v>11</v>
      </c>
      <c r="D1874" s="170" t="s">
        <v>211</v>
      </c>
      <c r="E1874" s="170">
        <v>4260</v>
      </c>
      <c r="F1874" s="170">
        <v>2</v>
      </c>
      <c r="G1874" s="171">
        <v>4</v>
      </c>
      <c r="H1874" s="170" t="s">
        <v>747</v>
      </c>
      <c r="I1874" s="171">
        <v>25.99</v>
      </c>
      <c r="J1874" s="169">
        <v>12</v>
      </c>
      <c r="K1874" s="154" cm="1">
        <f t="array" ref="K1874">ROUND(
IF(C1874="Beer",
SUM(LOOKUP(2,1/(SRP!$B$8:$B$10&lt;=E1874)/(SRP!$C$8:$C$10&gt;=E1874),SRP!$D$8:$D$10)*(G1874/100)*(E1874/1000)),
IF(C1874="Spirits",
SUM(LOOKUP(2,1/(SRP!$B$2:$B$7&lt;=E1874)/(SRP!$C$2:$C$7&gt;=E1874),SRP!$D$2:$D$7)*(G1874/100)*(E1874/1000)),
IF(AND(C1874="Wine",D1874="Fortified Wines"),
SUM(LOOKUP(2,1/(SRP!$B$26:$B$29&lt;=E1874)/(SRP!$C$26:$C$29&gt;=E1874),SRP!$D$26:$D$29)*(G1874/100)*(E1874/1000)),
IF(C1874="Wine",
SUM(LOOKUP(2,1/(SRP!$B$21:$B$25&lt;=E1874)/(SRP!$C$21:$C$25&gt;=E1874),SRP!$D$21:$D$25)*(G1874/100)*(E1874/1000)),
IF(AND(C1874="Ready to Drink",D1874="RTD-One Pour Cocktail&gt;7%&lt;=14.5"),
SUM(LOOKUP(2,1/(SRP!$B$16:$B$20&lt;=E1874)/(SRP!$C$16:$C$20&gt;=E1874),SRP!$D$16:$D$20)*(G1874/100)*(E1874/1000)),
IF(C1874="Ready to Drink",
SUM(LOOKUP(2,1/(SRP!$B$11:$B$15&lt;=E1874)/(SRP!$C$11:$C$15&gt;=E1874),SRP!$D$11:$D$15)*(G1874/100)*(E1874/1000)),
0)))))),2)</f>
        <v>13.3</v>
      </c>
      <c r="L1874" s="173" t="str">
        <f t="shared" si="29"/>
        <v>Beer4260</v>
      </c>
      <c r="M1874" s="154">
        <f>VLOOKUP(L1874,'Slope %'!C:D,2,0)</f>
        <v>7.0000000000000007E-2</v>
      </c>
    </row>
    <row r="1875" spans="1:13" x14ac:dyDescent="0.25">
      <c r="A1875" s="169">
        <v>32272</v>
      </c>
      <c r="B1875" s="170" t="s">
        <v>1723</v>
      </c>
      <c r="C1875" s="170" t="s">
        <v>15</v>
      </c>
      <c r="D1875" s="170" t="s">
        <v>51</v>
      </c>
      <c r="E1875" s="170">
        <v>750</v>
      </c>
      <c r="F1875" s="170">
        <v>6</v>
      </c>
      <c r="G1875" s="171">
        <v>43</v>
      </c>
      <c r="H1875" s="170" t="s">
        <v>378</v>
      </c>
      <c r="I1875" s="171">
        <v>54.95</v>
      </c>
      <c r="J1875" s="169">
        <v>1</v>
      </c>
      <c r="K1875" s="154" cm="1">
        <f t="array" ref="K1875">ROUND(
IF(C1875="Beer",
SUM(LOOKUP(2,1/(SRP!$B$8:$B$10&lt;=E1875)/(SRP!$C$8:$C$10&gt;=E1875),SRP!$D$8:$D$10)*(G1875/100)*(E1875/1000)),
IF(C1875="Spirits",
SUM(LOOKUP(2,1/(SRP!$B$2:$B$7&lt;=E1875)/(SRP!$C$2:$C$7&gt;=E1875),SRP!$D$2:$D$7)*(G1875/100)*(E1875/1000)),
IF(AND(C1875="Wine",D1875="Fortified Wines"),
SUM(LOOKUP(2,1/(SRP!$B$26:$B$29&lt;=E1875)/(SRP!$C$26:$C$29&gt;=E1875),SRP!$D$26:$D$29)*(G1875/100)*(E1875/1000)),
IF(C1875="Wine",
SUM(LOOKUP(2,1/(SRP!$B$21:$B$25&lt;=E1875)/(SRP!$C$21:$C$25&gt;=E1875),SRP!$D$21:$D$25)*(G1875/100)*(E1875/1000)),
IF(AND(C1875="Ready to Drink",D1875="RTD-One Pour Cocktail&gt;7%&lt;=14.5"),
SUM(LOOKUP(2,1/(SRP!$B$16:$B$20&lt;=E1875)/(SRP!$C$16:$C$20&gt;=E1875),SRP!$D$16:$D$20)*(G1875/100)*(E1875/1000)),
IF(C1875="Ready to Drink",
SUM(LOOKUP(2,1/(SRP!$B$11:$B$15&lt;=E1875)/(SRP!$C$11:$C$15&gt;=E1875),SRP!$D$11:$D$15)*(G1875/100)*(E1875/1000)),
0)))))),2)</f>
        <v>25.18</v>
      </c>
      <c r="L1875" s="173" t="str">
        <f t="shared" si="29"/>
        <v>Spirits750</v>
      </c>
      <c r="M1875" s="154">
        <f>VLOOKUP(L1875,'Slope %'!C:D,2,0)</f>
        <v>7.0000000000000007E-2</v>
      </c>
    </row>
    <row r="1876" spans="1:13" x14ac:dyDescent="0.25">
      <c r="A1876" s="169">
        <v>32279</v>
      </c>
      <c r="B1876" s="170" t="s">
        <v>1724</v>
      </c>
      <c r="C1876" s="170" t="s">
        <v>15</v>
      </c>
      <c r="D1876" s="170" t="s">
        <v>1399</v>
      </c>
      <c r="E1876" s="170">
        <v>750</v>
      </c>
      <c r="F1876" s="170">
        <v>6</v>
      </c>
      <c r="G1876" s="171">
        <v>43</v>
      </c>
      <c r="H1876" s="170" t="s">
        <v>222</v>
      </c>
      <c r="I1876" s="171">
        <v>44.99</v>
      </c>
      <c r="J1876" s="169">
        <v>1</v>
      </c>
      <c r="K1876" s="154" cm="1">
        <f t="array" ref="K1876">ROUND(
IF(C1876="Beer",
SUM(LOOKUP(2,1/(SRP!$B$8:$B$10&lt;=E1876)/(SRP!$C$8:$C$10&gt;=E1876),SRP!$D$8:$D$10)*(G1876/100)*(E1876/1000)),
IF(C1876="Spirits",
SUM(LOOKUP(2,1/(SRP!$B$2:$B$7&lt;=E1876)/(SRP!$C$2:$C$7&gt;=E1876),SRP!$D$2:$D$7)*(G1876/100)*(E1876/1000)),
IF(AND(C1876="Wine",D1876="Fortified Wines"),
SUM(LOOKUP(2,1/(SRP!$B$26:$B$29&lt;=E1876)/(SRP!$C$26:$C$29&gt;=E1876),SRP!$D$26:$D$29)*(G1876/100)*(E1876/1000)),
IF(C1876="Wine",
SUM(LOOKUP(2,1/(SRP!$B$21:$B$25&lt;=E1876)/(SRP!$C$21:$C$25&gt;=E1876),SRP!$D$21:$D$25)*(G1876/100)*(E1876/1000)),
IF(AND(C1876="Ready to Drink",D1876="RTD-One Pour Cocktail&gt;7%&lt;=14.5"),
SUM(LOOKUP(2,1/(SRP!$B$16:$B$20&lt;=E1876)/(SRP!$C$16:$C$20&gt;=E1876),SRP!$D$16:$D$20)*(G1876/100)*(E1876/1000)),
IF(C1876="Ready to Drink",
SUM(LOOKUP(2,1/(SRP!$B$11:$B$15&lt;=E1876)/(SRP!$C$11:$C$15&gt;=E1876),SRP!$D$11:$D$15)*(G1876/100)*(E1876/1000)),
0)))))),2)</f>
        <v>25.18</v>
      </c>
      <c r="L1876" s="173" t="str">
        <f t="shared" si="29"/>
        <v>Spirits750</v>
      </c>
      <c r="M1876" s="154">
        <f>VLOOKUP(L1876,'Slope %'!C:D,2,0)</f>
        <v>7.0000000000000007E-2</v>
      </c>
    </row>
    <row r="1877" spans="1:13" x14ac:dyDescent="0.25">
      <c r="A1877" s="169">
        <v>32425</v>
      </c>
      <c r="B1877" s="170" t="s">
        <v>175</v>
      </c>
      <c r="C1877" s="170" t="s">
        <v>15</v>
      </c>
      <c r="D1877" s="170" t="s">
        <v>51</v>
      </c>
      <c r="E1877" s="170">
        <v>375</v>
      </c>
      <c r="F1877" s="170">
        <v>24</v>
      </c>
      <c r="G1877" s="171">
        <v>40</v>
      </c>
      <c r="H1877" s="170" t="s">
        <v>20</v>
      </c>
      <c r="I1877" s="171">
        <v>18.989999999999998</v>
      </c>
      <c r="J1877" s="169">
        <v>1</v>
      </c>
      <c r="K1877" s="154" cm="1">
        <f t="array" ref="K1877">ROUND(
IF(C1877="Beer",
SUM(LOOKUP(2,1/(SRP!$B$8:$B$10&lt;=E1877)/(SRP!$C$8:$C$10&gt;=E1877),SRP!$D$8:$D$10)*(G1877/100)*(E1877/1000)),
IF(C1877="Spirits",
SUM(LOOKUP(2,1/(SRP!$B$2:$B$7&lt;=E1877)/(SRP!$C$2:$C$7&gt;=E1877),SRP!$D$2:$D$7)*(G1877/100)*(E1877/1000)),
IF(AND(C1877="Wine",D1877="Fortified Wines"),
SUM(LOOKUP(2,1/(SRP!$B$26:$B$29&lt;=E1877)/(SRP!$C$26:$C$29&gt;=E1877),SRP!$D$26:$D$29)*(G1877/100)*(E1877/1000)),
IF(C1877="Wine",
SUM(LOOKUP(2,1/(SRP!$B$21:$B$25&lt;=E1877)/(SRP!$C$21:$C$25&gt;=E1877),SRP!$D$21:$D$25)*(G1877/100)*(E1877/1000)),
IF(AND(C1877="Ready to Drink",D1877="RTD-One Pour Cocktail&gt;7%&lt;=14.5"),
SUM(LOOKUP(2,1/(SRP!$B$16:$B$20&lt;=E1877)/(SRP!$C$16:$C$20&gt;=E1877),SRP!$D$16:$D$20)*(G1877/100)*(E1877/1000)),
IF(C1877="Ready to Drink",
SUM(LOOKUP(2,1/(SRP!$B$11:$B$15&lt;=E1877)/(SRP!$C$11:$C$15&gt;=E1877),SRP!$D$11:$D$15)*(G1877/100)*(E1877/1000)),
0)))))),2)</f>
        <v>13.3</v>
      </c>
      <c r="L1877" s="173" t="str">
        <f t="shared" si="29"/>
        <v>Spirits375</v>
      </c>
      <c r="M1877" s="154">
        <f>VLOOKUP(L1877,'Slope %'!C:D,2,0)</f>
        <v>0.1</v>
      </c>
    </row>
    <row r="1878" spans="1:13" x14ac:dyDescent="0.25">
      <c r="A1878" s="169">
        <v>32434</v>
      </c>
      <c r="B1878" s="170" t="s">
        <v>1725</v>
      </c>
      <c r="C1878" s="170" t="s">
        <v>11</v>
      </c>
      <c r="D1878" s="170" t="s">
        <v>12</v>
      </c>
      <c r="E1878" s="170">
        <v>3784</v>
      </c>
      <c r="F1878" s="170">
        <v>3</v>
      </c>
      <c r="G1878" s="171">
        <v>5</v>
      </c>
      <c r="H1878" s="170" t="s">
        <v>747</v>
      </c>
      <c r="I1878" s="171">
        <v>28.95</v>
      </c>
      <c r="J1878" s="169">
        <v>8</v>
      </c>
      <c r="K1878" s="154" cm="1">
        <f t="array" ref="K1878">ROUND(
IF(C1878="Beer",
SUM(LOOKUP(2,1/(SRP!$B$8:$B$10&lt;=E1878)/(SRP!$C$8:$C$10&gt;=E1878),SRP!$D$8:$D$10)*(G1878/100)*(E1878/1000)),
IF(C1878="Spirits",
SUM(LOOKUP(2,1/(SRP!$B$2:$B$7&lt;=E1878)/(SRP!$C$2:$C$7&gt;=E1878),SRP!$D$2:$D$7)*(G1878/100)*(E1878/1000)),
IF(AND(C1878="Wine",D1878="Fortified Wines"),
SUM(LOOKUP(2,1/(SRP!$B$26:$B$29&lt;=E1878)/(SRP!$C$26:$C$29&gt;=E1878),SRP!$D$26:$D$29)*(G1878/100)*(E1878/1000)),
IF(C1878="Wine",
SUM(LOOKUP(2,1/(SRP!$B$21:$B$25&lt;=E1878)/(SRP!$C$21:$C$25&gt;=E1878),SRP!$D$21:$D$25)*(G1878/100)*(E1878/1000)),
IF(AND(C1878="Ready to Drink",D1878="RTD-One Pour Cocktail&gt;7%&lt;=14.5"),
SUM(LOOKUP(2,1/(SRP!$B$16:$B$20&lt;=E1878)/(SRP!$C$16:$C$20&gt;=E1878),SRP!$D$16:$D$20)*(G1878/100)*(E1878/1000)),
IF(C1878="Ready to Drink",
SUM(LOOKUP(2,1/(SRP!$B$11:$B$15&lt;=E1878)/(SRP!$C$11:$C$15&gt;=E1878),SRP!$D$11:$D$15)*(G1878/100)*(E1878/1000)),
0)))))),2)</f>
        <v>14.77</v>
      </c>
      <c r="L1878" s="173" t="str">
        <f t="shared" si="29"/>
        <v>Beer3784</v>
      </c>
      <c r="M1878" s="154">
        <f>VLOOKUP(L1878,'Slope %'!C:D,2,0)</f>
        <v>7.0000000000000007E-2</v>
      </c>
    </row>
    <row r="1879" spans="1:13" x14ac:dyDescent="0.25">
      <c r="A1879" s="169">
        <v>32434</v>
      </c>
      <c r="B1879" s="170" t="s">
        <v>1725</v>
      </c>
      <c r="C1879" s="170" t="s">
        <v>11</v>
      </c>
      <c r="D1879" s="170" t="s">
        <v>12</v>
      </c>
      <c r="E1879" s="170">
        <v>3784</v>
      </c>
      <c r="F1879" s="170">
        <v>3</v>
      </c>
      <c r="G1879" s="171">
        <v>5</v>
      </c>
      <c r="H1879" s="170" t="s">
        <v>747</v>
      </c>
      <c r="I1879" s="171">
        <v>28.95</v>
      </c>
      <c r="J1879" s="169">
        <v>8</v>
      </c>
      <c r="K1879" s="154" cm="1">
        <f t="array" ref="K1879">ROUND(
IF(C1879="Beer",
SUM(LOOKUP(2,1/(SRP!$B$8:$B$10&lt;=E1879)/(SRP!$C$8:$C$10&gt;=E1879),SRP!$D$8:$D$10)*(G1879/100)*(E1879/1000)),
IF(C1879="Spirits",
SUM(LOOKUP(2,1/(SRP!$B$2:$B$7&lt;=E1879)/(SRP!$C$2:$C$7&gt;=E1879),SRP!$D$2:$D$7)*(G1879/100)*(E1879/1000)),
IF(AND(C1879="Wine",D1879="Fortified Wines"),
SUM(LOOKUP(2,1/(SRP!$B$26:$B$29&lt;=E1879)/(SRP!$C$26:$C$29&gt;=E1879),SRP!$D$26:$D$29)*(G1879/100)*(E1879/1000)),
IF(C1879="Wine",
SUM(LOOKUP(2,1/(SRP!$B$21:$B$25&lt;=E1879)/(SRP!$C$21:$C$25&gt;=E1879),SRP!$D$21:$D$25)*(G1879/100)*(E1879/1000)),
IF(AND(C1879="Ready to Drink",D1879="RTD-One Pour Cocktail&gt;7%&lt;=14.5"),
SUM(LOOKUP(2,1/(SRP!$B$16:$B$20&lt;=E1879)/(SRP!$C$16:$C$20&gt;=E1879),SRP!$D$16:$D$20)*(G1879/100)*(E1879/1000)),
IF(C1879="Ready to Drink",
SUM(LOOKUP(2,1/(SRP!$B$11:$B$15&lt;=E1879)/(SRP!$C$11:$C$15&gt;=E1879),SRP!$D$11:$D$15)*(G1879/100)*(E1879/1000)),
0)))))),2)</f>
        <v>14.77</v>
      </c>
      <c r="L1879" s="173" t="str">
        <f t="shared" si="29"/>
        <v>Beer3784</v>
      </c>
      <c r="M1879" s="154">
        <f>VLOOKUP(L1879,'Slope %'!C:D,2,0)</f>
        <v>7.0000000000000007E-2</v>
      </c>
    </row>
    <row r="1880" spans="1:13" x14ac:dyDescent="0.25">
      <c r="A1880" s="169">
        <v>32440</v>
      </c>
      <c r="B1880" s="170" t="s">
        <v>1726</v>
      </c>
      <c r="C1880" s="170" t="s">
        <v>11</v>
      </c>
      <c r="D1880" s="170" t="s">
        <v>303</v>
      </c>
      <c r="E1880" s="170">
        <v>473</v>
      </c>
      <c r="F1880" s="170">
        <v>24</v>
      </c>
      <c r="G1880" s="171">
        <v>7.2</v>
      </c>
      <c r="H1880" s="170" t="s">
        <v>1457</v>
      </c>
      <c r="I1880" s="171">
        <v>4.8899999999999997</v>
      </c>
      <c r="J1880" s="169">
        <v>1</v>
      </c>
      <c r="K1880" s="154" cm="1">
        <f t="array" ref="K1880">ROUND(
IF(C1880="Beer",
SUM(LOOKUP(2,1/(SRP!$B$8:$B$10&lt;=E1880)/(SRP!$C$8:$C$10&gt;=E1880),SRP!$D$8:$D$10)*(G1880/100)*(E1880/1000)),
IF(C1880="Spirits",
SUM(LOOKUP(2,1/(SRP!$B$2:$B$7&lt;=E1880)/(SRP!$C$2:$C$7&gt;=E1880),SRP!$D$2:$D$7)*(G1880/100)*(E1880/1000)),
IF(AND(C1880="Wine",D1880="Fortified Wines"),
SUM(LOOKUP(2,1/(SRP!$B$26:$B$29&lt;=E1880)/(SRP!$C$26:$C$29&gt;=E1880),SRP!$D$26:$D$29)*(G1880/100)*(E1880/1000)),
IF(C1880="Wine",
SUM(LOOKUP(2,1/(SRP!$B$21:$B$25&lt;=E1880)/(SRP!$C$21:$C$25&gt;=E1880),SRP!$D$21:$D$25)*(G1880/100)*(E1880/1000)),
IF(AND(C1880="Ready to Drink",D1880="RTD-One Pour Cocktail&gt;7%&lt;=14.5"),
SUM(LOOKUP(2,1/(SRP!$B$16:$B$20&lt;=E1880)/(SRP!$C$16:$C$20&gt;=E1880),SRP!$D$16:$D$20)*(G1880/100)*(E1880/1000)),
IF(C1880="Ready to Drink",
SUM(LOOKUP(2,1/(SRP!$B$11:$B$15&lt;=E1880)/(SRP!$C$11:$C$15&gt;=E1880),SRP!$D$11:$D$15)*(G1880/100)*(E1880/1000)),
0)))))),2)</f>
        <v>2.66</v>
      </c>
      <c r="L1880" s="173" t="str">
        <f t="shared" si="29"/>
        <v>Beer473</v>
      </c>
      <c r="M1880" s="154">
        <f>VLOOKUP(L1880,'Slope %'!C:D,2,0)</f>
        <v>0.12</v>
      </c>
    </row>
    <row r="1881" spans="1:13" x14ac:dyDescent="0.25">
      <c r="A1881" s="169">
        <v>32440</v>
      </c>
      <c r="B1881" s="170" t="s">
        <v>1726</v>
      </c>
      <c r="C1881" s="170" t="s">
        <v>11</v>
      </c>
      <c r="D1881" s="170" t="s">
        <v>303</v>
      </c>
      <c r="E1881" s="170">
        <v>473</v>
      </c>
      <c r="F1881" s="170">
        <v>24</v>
      </c>
      <c r="G1881" s="171">
        <v>7.2</v>
      </c>
      <c r="H1881" s="170" t="s">
        <v>1457</v>
      </c>
      <c r="I1881" s="171">
        <v>4.8899999999999997</v>
      </c>
      <c r="J1881" s="169">
        <v>1</v>
      </c>
      <c r="K1881" s="154" cm="1">
        <f t="array" ref="K1881">ROUND(
IF(C1881="Beer",
SUM(LOOKUP(2,1/(SRP!$B$8:$B$10&lt;=E1881)/(SRP!$C$8:$C$10&gt;=E1881),SRP!$D$8:$D$10)*(G1881/100)*(E1881/1000)),
IF(C1881="Spirits",
SUM(LOOKUP(2,1/(SRP!$B$2:$B$7&lt;=E1881)/(SRP!$C$2:$C$7&gt;=E1881),SRP!$D$2:$D$7)*(G1881/100)*(E1881/1000)),
IF(AND(C1881="Wine",D1881="Fortified Wines"),
SUM(LOOKUP(2,1/(SRP!$B$26:$B$29&lt;=E1881)/(SRP!$C$26:$C$29&gt;=E1881),SRP!$D$26:$D$29)*(G1881/100)*(E1881/1000)),
IF(C1881="Wine",
SUM(LOOKUP(2,1/(SRP!$B$21:$B$25&lt;=E1881)/(SRP!$C$21:$C$25&gt;=E1881),SRP!$D$21:$D$25)*(G1881/100)*(E1881/1000)),
IF(AND(C1881="Ready to Drink",D1881="RTD-One Pour Cocktail&gt;7%&lt;=14.5"),
SUM(LOOKUP(2,1/(SRP!$B$16:$B$20&lt;=E1881)/(SRP!$C$16:$C$20&gt;=E1881),SRP!$D$16:$D$20)*(G1881/100)*(E1881/1000)),
IF(C1881="Ready to Drink",
SUM(LOOKUP(2,1/(SRP!$B$11:$B$15&lt;=E1881)/(SRP!$C$11:$C$15&gt;=E1881),SRP!$D$11:$D$15)*(G1881/100)*(E1881/1000)),
0)))))),2)</f>
        <v>2.66</v>
      </c>
      <c r="L1881" s="173" t="str">
        <f t="shared" si="29"/>
        <v>Beer473</v>
      </c>
      <c r="M1881" s="154">
        <f>VLOOKUP(L1881,'Slope %'!C:D,2,0)</f>
        <v>0.12</v>
      </c>
    </row>
    <row r="1882" spans="1:13" x14ac:dyDescent="0.25">
      <c r="A1882" s="169">
        <v>32443</v>
      </c>
      <c r="B1882" s="170" t="s">
        <v>1727</v>
      </c>
      <c r="C1882" s="170" t="s">
        <v>11</v>
      </c>
      <c r="D1882" s="170" t="s">
        <v>303</v>
      </c>
      <c r="E1882" s="170">
        <v>473</v>
      </c>
      <c r="F1882" s="170">
        <v>24</v>
      </c>
      <c r="G1882" s="171">
        <v>7</v>
      </c>
      <c r="H1882" s="170" t="s">
        <v>1662</v>
      </c>
      <c r="I1882" s="171">
        <v>4.3</v>
      </c>
      <c r="J1882" s="169">
        <v>1</v>
      </c>
      <c r="K1882" s="154" cm="1">
        <f t="array" ref="K1882">ROUND(
IF(C1882="Beer",
SUM(LOOKUP(2,1/(SRP!$B$8:$B$10&lt;=E1882)/(SRP!$C$8:$C$10&gt;=E1882),SRP!$D$8:$D$10)*(G1882/100)*(E1882/1000)),
IF(C1882="Spirits",
SUM(LOOKUP(2,1/(SRP!$B$2:$B$7&lt;=E1882)/(SRP!$C$2:$C$7&gt;=E1882),SRP!$D$2:$D$7)*(G1882/100)*(E1882/1000)),
IF(AND(C1882="Wine",D1882="Fortified Wines"),
SUM(LOOKUP(2,1/(SRP!$B$26:$B$29&lt;=E1882)/(SRP!$C$26:$C$29&gt;=E1882),SRP!$D$26:$D$29)*(G1882/100)*(E1882/1000)),
IF(C1882="Wine",
SUM(LOOKUP(2,1/(SRP!$B$21:$B$25&lt;=E1882)/(SRP!$C$21:$C$25&gt;=E1882),SRP!$D$21:$D$25)*(G1882/100)*(E1882/1000)),
IF(AND(C1882="Ready to Drink",D1882="RTD-One Pour Cocktail&gt;7%&lt;=14.5"),
SUM(LOOKUP(2,1/(SRP!$B$16:$B$20&lt;=E1882)/(SRP!$C$16:$C$20&gt;=E1882),SRP!$D$16:$D$20)*(G1882/100)*(E1882/1000)),
IF(C1882="Ready to Drink",
SUM(LOOKUP(2,1/(SRP!$B$11:$B$15&lt;=E1882)/(SRP!$C$11:$C$15&gt;=E1882),SRP!$D$11:$D$15)*(G1882/100)*(E1882/1000)),
0)))))),2)</f>
        <v>2.58</v>
      </c>
      <c r="L1882" s="173" t="str">
        <f t="shared" si="29"/>
        <v>Beer473</v>
      </c>
      <c r="M1882" s="154">
        <f>VLOOKUP(L1882,'Slope %'!C:D,2,0)</f>
        <v>0.12</v>
      </c>
    </row>
    <row r="1883" spans="1:13" x14ac:dyDescent="0.25">
      <c r="A1883" s="169">
        <v>32443</v>
      </c>
      <c r="B1883" s="170" t="s">
        <v>1727</v>
      </c>
      <c r="C1883" s="170" t="s">
        <v>11</v>
      </c>
      <c r="D1883" s="170" t="s">
        <v>303</v>
      </c>
      <c r="E1883" s="170">
        <v>473</v>
      </c>
      <c r="F1883" s="170">
        <v>24</v>
      </c>
      <c r="G1883" s="171">
        <v>7</v>
      </c>
      <c r="H1883" s="170" t="s">
        <v>1662</v>
      </c>
      <c r="I1883" s="171">
        <v>4.3</v>
      </c>
      <c r="J1883" s="169">
        <v>1</v>
      </c>
      <c r="K1883" s="154" cm="1">
        <f t="array" ref="K1883">ROUND(
IF(C1883="Beer",
SUM(LOOKUP(2,1/(SRP!$B$8:$B$10&lt;=E1883)/(SRP!$C$8:$C$10&gt;=E1883),SRP!$D$8:$D$10)*(G1883/100)*(E1883/1000)),
IF(C1883="Spirits",
SUM(LOOKUP(2,1/(SRP!$B$2:$B$7&lt;=E1883)/(SRP!$C$2:$C$7&gt;=E1883),SRP!$D$2:$D$7)*(G1883/100)*(E1883/1000)),
IF(AND(C1883="Wine",D1883="Fortified Wines"),
SUM(LOOKUP(2,1/(SRP!$B$26:$B$29&lt;=E1883)/(SRP!$C$26:$C$29&gt;=E1883),SRP!$D$26:$D$29)*(G1883/100)*(E1883/1000)),
IF(C1883="Wine",
SUM(LOOKUP(2,1/(SRP!$B$21:$B$25&lt;=E1883)/(SRP!$C$21:$C$25&gt;=E1883),SRP!$D$21:$D$25)*(G1883/100)*(E1883/1000)),
IF(AND(C1883="Ready to Drink",D1883="RTD-One Pour Cocktail&gt;7%&lt;=14.5"),
SUM(LOOKUP(2,1/(SRP!$B$16:$B$20&lt;=E1883)/(SRP!$C$16:$C$20&gt;=E1883),SRP!$D$16:$D$20)*(G1883/100)*(E1883/1000)),
IF(C1883="Ready to Drink",
SUM(LOOKUP(2,1/(SRP!$B$11:$B$15&lt;=E1883)/(SRP!$C$11:$C$15&gt;=E1883),SRP!$D$11:$D$15)*(G1883/100)*(E1883/1000)),
0)))))),2)</f>
        <v>2.58</v>
      </c>
      <c r="L1883" s="173" t="str">
        <f t="shared" si="29"/>
        <v>Beer473</v>
      </c>
      <c r="M1883" s="154">
        <f>VLOOKUP(L1883,'Slope %'!C:D,2,0)</f>
        <v>0.12</v>
      </c>
    </row>
    <row r="1884" spans="1:13" x14ac:dyDescent="0.25">
      <c r="A1884" s="169">
        <v>32502</v>
      </c>
      <c r="B1884" s="170" t="s">
        <v>1728</v>
      </c>
      <c r="C1884" s="170" t="s">
        <v>11</v>
      </c>
      <c r="D1884" s="170" t="s">
        <v>267</v>
      </c>
      <c r="E1884" s="170">
        <v>473</v>
      </c>
      <c r="F1884" s="170">
        <v>24</v>
      </c>
      <c r="G1884" s="171">
        <v>5.5</v>
      </c>
      <c r="H1884" s="170" t="s">
        <v>1662</v>
      </c>
      <c r="I1884" s="171">
        <v>3.95</v>
      </c>
      <c r="J1884" s="169">
        <v>1</v>
      </c>
      <c r="K1884" s="154" cm="1">
        <f t="array" ref="K1884">ROUND(
IF(C1884="Beer",
SUM(LOOKUP(2,1/(SRP!$B$8:$B$10&lt;=E1884)/(SRP!$C$8:$C$10&gt;=E1884),SRP!$D$8:$D$10)*(G1884/100)*(E1884/1000)),
IF(C1884="Spirits",
SUM(LOOKUP(2,1/(SRP!$B$2:$B$7&lt;=E1884)/(SRP!$C$2:$C$7&gt;=E1884),SRP!$D$2:$D$7)*(G1884/100)*(E1884/1000)),
IF(AND(C1884="Wine",D1884="Fortified Wines"),
SUM(LOOKUP(2,1/(SRP!$B$26:$B$29&lt;=E1884)/(SRP!$C$26:$C$29&gt;=E1884),SRP!$D$26:$D$29)*(G1884/100)*(E1884/1000)),
IF(C1884="Wine",
SUM(LOOKUP(2,1/(SRP!$B$21:$B$25&lt;=E1884)/(SRP!$C$21:$C$25&gt;=E1884),SRP!$D$21:$D$25)*(G1884/100)*(E1884/1000)),
IF(AND(C1884="Ready to Drink",D1884="RTD-One Pour Cocktail&gt;7%&lt;=14.5"),
SUM(LOOKUP(2,1/(SRP!$B$16:$B$20&lt;=E1884)/(SRP!$C$16:$C$20&gt;=E1884),SRP!$D$16:$D$20)*(G1884/100)*(E1884/1000)),
IF(C1884="Ready to Drink",
SUM(LOOKUP(2,1/(SRP!$B$11:$B$15&lt;=E1884)/(SRP!$C$11:$C$15&gt;=E1884),SRP!$D$11:$D$15)*(G1884/100)*(E1884/1000)),
0)))))),2)</f>
        <v>2.0299999999999998</v>
      </c>
      <c r="L1884" s="173" t="str">
        <f t="shared" si="29"/>
        <v>Beer473</v>
      </c>
      <c r="M1884" s="154">
        <f>VLOOKUP(L1884,'Slope %'!C:D,2,0)</f>
        <v>0.12</v>
      </c>
    </row>
    <row r="1885" spans="1:13" x14ac:dyDescent="0.25">
      <c r="A1885" s="169">
        <v>32502</v>
      </c>
      <c r="B1885" s="170" t="s">
        <v>1728</v>
      </c>
      <c r="C1885" s="170" t="s">
        <v>11</v>
      </c>
      <c r="D1885" s="170" t="s">
        <v>267</v>
      </c>
      <c r="E1885" s="170">
        <v>473</v>
      </c>
      <c r="F1885" s="170">
        <v>24</v>
      </c>
      <c r="G1885" s="171">
        <v>5.5</v>
      </c>
      <c r="H1885" s="170" t="s">
        <v>1662</v>
      </c>
      <c r="I1885" s="171">
        <v>3.95</v>
      </c>
      <c r="J1885" s="169">
        <v>1</v>
      </c>
      <c r="K1885" s="154" cm="1">
        <f t="array" ref="K1885">ROUND(
IF(C1885="Beer",
SUM(LOOKUP(2,1/(SRP!$B$8:$B$10&lt;=E1885)/(SRP!$C$8:$C$10&gt;=E1885),SRP!$D$8:$D$10)*(G1885/100)*(E1885/1000)),
IF(C1885="Spirits",
SUM(LOOKUP(2,1/(SRP!$B$2:$B$7&lt;=E1885)/(SRP!$C$2:$C$7&gt;=E1885),SRP!$D$2:$D$7)*(G1885/100)*(E1885/1000)),
IF(AND(C1885="Wine",D1885="Fortified Wines"),
SUM(LOOKUP(2,1/(SRP!$B$26:$B$29&lt;=E1885)/(SRP!$C$26:$C$29&gt;=E1885),SRP!$D$26:$D$29)*(G1885/100)*(E1885/1000)),
IF(C1885="Wine",
SUM(LOOKUP(2,1/(SRP!$B$21:$B$25&lt;=E1885)/(SRP!$C$21:$C$25&gt;=E1885),SRP!$D$21:$D$25)*(G1885/100)*(E1885/1000)),
IF(AND(C1885="Ready to Drink",D1885="RTD-One Pour Cocktail&gt;7%&lt;=14.5"),
SUM(LOOKUP(2,1/(SRP!$B$16:$B$20&lt;=E1885)/(SRP!$C$16:$C$20&gt;=E1885),SRP!$D$16:$D$20)*(G1885/100)*(E1885/1000)),
IF(C1885="Ready to Drink",
SUM(LOOKUP(2,1/(SRP!$B$11:$B$15&lt;=E1885)/(SRP!$C$11:$C$15&gt;=E1885),SRP!$D$11:$D$15)*(G1885/100)*(E1885/1000)),
0)))))),2)</f>
        <v>2.0299999999999998</v>
      </c>
      <c r="L1885" s="173" t="str">
        <f t="shared" si="29"/>
        <v>Beer473</v>
      </c>
      <c r="M1885" s="154">
        <f>VLOOKUP(L1885,'Slope %'!C:D,2,0)</f>
        <v>0.12</v>
      </c>
    </row>
    <row r="1886" spans="1:13" x14ac:dyDescent="0.25">
      <c r="A1886" s="169">
        <v>32552</v>
      </c>
      <c r="B1886" s="170" t="s">
        <v>1729</v>
      </c>
      <c r="C1886" s="170" t="s">
        <v>24</v>
      </c>
      <c r="D1886" s="170" t="s">
        <v>194</v>
      </c>
      <c r="E1886" s="170">
        <v>750</v>
      </c>
      <c r="F1886" s="170">
        <v>12</v>
      </c>
      <c r="G1886" s="171">
        <v>14.4</v>
      </c>
      <c r="H1886" s="170" t="s">
        <v>600</v>
      </c>
      <c r="I1886" s="171">
        <v>18.989999999999998</v>
      </c>
      <c r="J1886" s="169">
        <v>1</v>
      </c>
      <c r="K1886" s="154" cm="1">
        <f t="array" ref="K1886">ROUND(
IF(C1886="Beer",
SUM(LOOKUP(2,1/(SRP!$B$8:$B$10&lt;=E1886)/(SRP!$C$8:$C$10&gt;=E1886),SRP!$D$8:$D$10)*(G1886/100)*(E1886/1000)),
IF(C1886="Spirits",
SUM(LOOKUP(2,1/(SRP!$B$2:$B$7&lt;=E1886)/(SRP!$C$2:$C$7&gt;=E1886),SRP!$D$2:$D$7)*(G1886/100)*(E1886/1000)),
IF(AND(C1886="Wine",D1886="Fortified Wines"),
SUM(LOOKUP(2,1/(SRP!$B$26:$B$29&lt;=E1886)/(SRP!$C$26:$C$29&gt;=E1886),SRP!$D$26:$D$29)*(G1886/100)*(E1886/1000)),
IF(C1886="Wine",
SUM(LOOKUP(2,1/(SRP!$B$21:$B$25&lt;=E1886)/(SRP!$C$21:$C$25&gt;=E1886),SRP!$D$21:$D$25)*(G1886/100)*(E1886/1000)),
IF(AND(C1886="Ready to Drink",D1886="RTD-One Pour Cocktail&gt;7%&lt;=14.5"),
SUM(LOOKUP(2,1/(SRP!$B$16:$B$20&lt;=E1886)/(SRP!$C$16:$C$20&gt;=E1886),SRP!$D$16:$D$20)*(G1886/100)*(E1886/1000)),
IF(C1886="Ready to Drink",
SUM(LOOKUP(2,1/(SRP!$B$11:$B$15&lt;=E1886)/(SRP!$C$11:$C$15&gt;=E1886),SRP!$D$11:$D$15)*(G1886/100)*(E1886/1000)),
0)))))),2)</f>
        <v>8.43</v>
      </c>
      <c r="L1886" s="173" t="str">
        <f t="shared" si="29"/>
        <v>Wine750</v>
      </c>
      <c r="M1886" s="154">
        <f>VLOOKUP(L1886,'Slope %'!C:D,2,0)</f>
        <v>0.1</v>
      </c>
    </row>
    <row r="1887" spans="1:13" x14ac:dyDescent="0.25">
      <c r="A1887" s="169">
        <v>32632</v>
      </c>
      <c r="B1887" s="170" t="s">
        <v>363</v>
      </c>
      <c r="C1887" s="170" t="s">
        <v>15</v>
      </c>
      <c r="D1887" s="170" t="s">
        <v>82</v>
      </c>
      <c r="E1887" s="170">
        <v>375</v>
      </c>
      <c r="F1887" s="170">
        <v>24</v>
      </c>
      <c r="G1887" s="171">
        <v>40</v>
      </c>
      <c r="H1887" s="170" t="s">
        <v>20</v>
      </c>
      <c r="I1887" s="171">
        <v>34.99</v>
      </c>
      <c r="J1887" s="169">
        <v>1</v>
      </c>
      <c r="K1887" s="154" cm="1">
        <f t="array" ref="K1887">ROUND(
IF(C1887="Beer",
SUM(LOOKUP(2,1/(SRP!$B$8:$B$10&lt;=E1887)/(SRP!$C$8:$C$10&gt;=E1887),SRP!$D$8:$D$10)*(G1887/100)*(E1887/1000)),
IF(C1887="Spirits",
SUM(LOOKUP(2,1/(SRP!$B$2:$B$7&lt;=E1887)/(SRP!$C$2:$C$7&gt;=E1887),SRP!$D$2:$D$7)*(G1887/100)*(E1887/1000)),
IF(AND(C1887="Wine",D1887="Fortified Wines"),
SUM(LOOKUP(2,1/(SRP!$B$26:$B$29&lt;=E1887)/(SRP!$C$26:$C$29&gt;=E1887),SRP!$D$26:$D$29)*(G1887/100)*(E1887/1000)),
IF(C1887="Wine",
SUM(LOOKUP(2,1/(SRP!$B$21:$B$25&lt;=E1887)/(SRP!$C$21:$C$25&gt;=E1887),SRP!$D$21:$D$25)*(G1887/100)*(E1887/1000)),
IF(AND(C1887="Ready to Drink",D1887="RTD-One Pour Cocktail&gt;7%&lt;=14.5"),
SUM(LOOKUP(2,1/(SRP!$B$16:$B$20&lt;=E1887)/(SRP!$C$16:$C$20&gt;=E1887),SRP!$D$16:$D$20)*(G1887/100)*(E1887/1000)),
IF(C1887="Ready to Drink",
SUM(LOOKUP(2,1/(SRP!$B$11:$B$15&lt;=E1887)/(SRP!$C$11:$C$15&gt;=E1887),SRP!$D$11:$D$15)*(G1887/100)*(E1887/1000)),
0)))))),2)</f>
        <v>13.3</v>
      </c>
      <c r="L1887" s="173" t="str">
        <f t="shared" si="29"/>
        <v>Spirits375</v>
      </c>
      <c r="M1887" s="154">
        <f>VLOOKUP(L1887,'Slope %'!C:D,2,0)</f>
        <v>0.1</v>
      </c>
    </row>
    <row r="1888" spans="1:13" x14ac:dyDescent="0.25">
      <c r="A1888" s="169">
        <v>32736</v>
      </c>
      <c r="B1888" s="170" t="s">
        <v>1730</v>
      </c>
      <c r="C1888" s="170" t="s">
        <v>263</v>
      </c>
      <c r="D1888" s="170" t="s">
        <v>332</v>
      </c>
      <c r="E1888" s="170">
        <v>473</v>
      </c>
      <c r="F1888" s="170">
        <v>24</v>
      </c>
      <c r="G1888" s="171">
        <v>4</v>
      </c>
      <c r="H1888" s="170" t="s">
        <v>747</v>
      </c>
      <c r="I1888" s="171">
        <v>4.49</v>
      </c>
      <c r="J1888" s="169">
        <v>1</v>
      </c>
      <c r="K1888" s="154" cm="1">
        <f t="array" ref="K1888">ROUND(
IF(C1888="Beer",
SUM(LOOKUP(2,1/(SRP!$B$8:$B$10&lt;=E1888)/(SRP!$C$8:$C$10&gt;=E1888),SRP!$D$8:$D$10)*(G1888/100)*(E1888/1000)),
IF(C1888="Spirits",
SUM(LOOKUP(2,1/(SRP!$B$2:$B$7&lt;=E1888)/(SRP!$C$2:$C$7&gt;=E1888),SRP!$D$2:$D$7)*(G1888/100)*(E1888/1000)),
IF(AND(C1888="Wine",D1888="Fortified Wines"),
SUM(LOOKUP(2,1/(SRP!$B$26:$B$29&lt;=E1888)/(SRP!$C$26:$C$29&gt;=E1888),SRP!$D$26:$D$29)*(G1888/100)*(E1888/1000)),
IF(C1888="Wine",
SUM(LOOKUP(2,1/(SRP!$B$21:$B$25&lt;=E1888)/(SRP!$C$21:$C$25&gt;=E1888),SRP!$D$21:$D$25)*(G1888/100)*(E1888/1000)),
IF(AND(C1888="Ready to Drink",D1888="RTD-One Pour Cocktail&gt;7%&lt;=14.5"),
SUM(LOOKUP(2,1/(SRP!$B$16:$B$20&lt;=E1888)/(SRP!$C$16:$C$20&gt;=E1888),SRP!$D$16:$D$20)*(G1888/100)*(E1888/1000)),
IF(C1888="Ready to Drink",
SUM(LOOKUP(2,1/(SRP!$B$11:$B$15&lt;=E1888)/(SRP!$C$11:$C$15&gt;=E1888),SRP!$D$11:$D$15)*(G1888/100)*(E1888/1000)),
0)))))),2)</f>
        <v>1.57</v>
      </c>
      <c r="L1888" s="173" t="str">
        <f t="shared" si="29"/>
        <v>Ready to Drink473</v>
      </c>
      <c r="M1888" s="154">
        <f>VLOOKUP(L1888,'Slope %'!C:D,2,0)</f>
        <v>0.12</v>
      </c>
    </row>
    <row r="1889" spans="1:13" x14ac:dyDescent="0.25">
      <c r="A1889" s="169">
        <v>32736</v>
      </c>
      <c r="B1889" s="170" t="s">
        <v>1730</v>
      </c>
      <c r="C1889" s="170" t="s">
        <v>263</v>
      </c>
      <c r="D1889" s="170" t="s">
        <v>332</v>
      </c>
      <c r="E1889" s="170">
        <v>473</v>
      </c>
      <c r="F1889" s="170">
        <v>24</v>
      </c>
      <c r="G1889" s="171">
        <v>4</v>
      </c>
      <c r="H1889" s="170" t="s">
        <v>747</v>
      </c>
      <c r="I1889" s="171">
        <v>4.49</v>
      </c>
      <c r="J1889" s="169">
        <v>1</v>
      </c>
      <c r="K1889" s="154" cm="1">
        <f t="array" ref="K1889">ROUND(
IF(C1889="Beer",
SUM(LOOKUP(2,1/(SRP!$B$8:$B$10&lt;=E1889)/(SRP!$C$8:$C$10&gt;=E1889),SRP!$D$8:$D$10)*(G1889/100)*(E1889/1000)),
IF(C1889="Spirits",
SUM(LOOKUP(2,1/(SRP!$B$2:$B$7&lt;=E1889)/(SRP!$C$2:$C$7&gt;=E1889),SRP!$D$2:$D$7)*(G1889/100)*(E1889/1000)),
IF(AND(C1889="Wine",D1889="Fortified Wines"),
SUM(LOOKUP(2,1/(SRP!$B$26:$B$29&lt;=E1889)/(SRP!$C$26:$C$29&gt;=E1889),SRP!$D$26:$D$29)*(G1889/100)*(E1889/1000)),
IF(C1889="Wine",
SUM(LOOKUP(2,1/(SRP!$B$21:$B$25&lt;=E1889)/(SRP!$C$21:$C$25&gt;=E1889),SRP!$D$21:$D$25)*(G1889/100)*(E1889/1000)),
IF(AND(C1889="Ready to Drink",D1889="RTD-One Pour Cocktail&gt;7%&lt;=14.5"),
SUM(LOOKUP(2,1/(SRP!$B$16:$B$20&lt;=E1889)/(SRP!$C$16:$C$20&gt;=E1889),SRP!$D$16:$D$20)*(G1889/100)*(E1889/1000)),
IF(C1889="Ready to Drink",
SUM(LOOKUP(2,1/(SRP!$B$11:$B$15&lt;=E1889)/(SRP!$C$11:$C$15&gt;=E1889),SRP!$D$11:$D$15)*(G1889/100)*(E1889/1000)),
0)))))),2)</f>
        <v>1.57</v>
      </c>
      <c r="L1889" s="173" t="str">
        <f t="shared" si="29"/>
        <v>Ready to Drink473</v>
      </c>
      <c r="M1889" s="154">
        <f>VLOOKUP(L1889,'Slope %'!C:D,2,0)</f>
        <v>0.12</v>
      </c>
    </row>
    <row r="1890" spans="1:13" x14ac:dyDescent="0.25">
      <c r="A1890" s="169">
        <v>32738</v>
      </c>
      <c r="B1890" s="170" t="s">
        <v>1731</v>
      </c>
      <c r="C1890" s="170" t="s">
        <v>263</v>
      </c>
      <c r="D1890" s="170" t="s">
        <v>332</v>
      </c>
      <c r="E1890" s="170">
        <v>473</v>
      </c>
      <c r="F1890" s="170">
        <v>24</v>
      </c>
      <c r="G1890" s="171">
        <v>4</v>
      </c>
      <c r="H1890" s="170" t="s">
        <v>747</v>
      </c>
      <c r="I1890" s="171">
        <v>4.49</v>
      </c>
      <c r="J1890" s="169">
        <v>1</v>
      </c>
      <c r="K1890" s="154" cm="1">
        <f t="array" ref="K1890">ROUND(
IF(C1890="Beer",
SUM(LOOKUP(2,1/(SRP!$B$8:$B$10&lt;=E1890)/(SRP!$C$8:$C$10&gt;=E1890),SRP!$D$8:$D$10)*(G1890/100)*(E1890/1000)),
IF(C1890="Spirits",
SUM(LOOKUP(2,1/(SRP!$B$2:$B$7&lt;=E1890)/(SRP!$C$2:$C$7&gt;=E1890),SRP!$D$2:$D$7)*(G1890/100)*(E1890/1000)),
IF(AND(C1890="Wine",D1890="Fortified Wines"),
SUM(LOOKUP(2,1/(SRP!$B$26:$B$29&lt;=E1890)/(SRP!$C$26:$C$29&gt;=E1890),SRP!$D$26:$D$29)*(G1890/100)*(E1890/1000)),
IF(C1890="Wine",
SUM(LOOKUP(2,1/(SRP!$B$21:$B$25&lt;=E1890)/(SRP!$C$21:$C$25&gt;=E1890),SRP!$D$21:$D$25)*(G1890/100)*(E1890/1000)),
IF(AND(C1890="Ready to Drink",D1890="RTD-One Pour Cocktail&gt;7%&lt;=14.5"),
SUM(LOOKUP(2,1/(SRP!$B$16:$B$20&lt;=E1890)/(SRP!$C$16:$C$20&gt;=E1890),SRP!$D$16:$D$20)*(G1890/100)*(E1890/1000)),
IF(C1890="Ready to Drink",
SUM(LOOKUP(2,1/(SRP!$B$11:$B$15&lt;=E1890)/(SRP!$C$11:$C$15&gt;=E1890),SRP!$D$11:$D$15)*(G1890/100)*(E1890/1000)),
0)))))),2)</f>
        <v>1.57</v>
      </c>
      <c r="L1890" s="173" t="str">
        <f t="shared" si="29"/>
        <v>Ready to Drink473</v>
      </c>
      <c r="M1890" s="154">
        <f>VLOOKUP(L1890,'Slope %'!C:D,2,0)</f>
        <v>0.12</v>
      </c>
    </row>
    <row r="1891" spans="1:13" x14ac:dyDescent="0.25">
      <c r="A1891" s="169">
        <v>32738</v>
      </c>
      <c r="B1891" s="170" t="s">
        <v>1731</v>
      </c>
      <c r="C1891" s="170" t="s">
        <v>263</v>
      </c>
      <c r="D1891" s="170" t="s">
        <v>332</v>
      </c>
      <c r="E1891" s="170">
        <v>473</v>
      </c>
      <c r="F1891" s="170">
        <v>24</v>
      </c>
      <c r="G1891" s="171">
        <v>4</v>
      </c>
      <c r="H1891" s="170" t="s">
        <v>747</v>
      </c>
      <c r="I1891" s="171">
        <v>4.49</v>
      </c>
      <c r="J1891" s="169">
        <v>1</v>
      </c>
      <c r="K1891" s="154" cm="1">
        <f t="array" ref="K1891">ROUND(
IF(C1891="Beer",
SUM(LOOKUP(2,1/(SRP!$B$8:$B$10&lt;=E1891)/(SRP!$C$8:$C$10&gt;=E1891),SRP!$D$8:$D$10)*(G1891/100)*(E1891/1000)),
IF(C1891="Spirits",
SUM(LOOKUP(2,1/(SRP!$B$2:$B$7&lt;=E1891)/(SRP!$C$2:$C$7&gt;=E1891),SRP!$D$2:$D$7)*(G1891/100)*(E1891/1000)),
IF(AND(C1891="Wine",D1891="Fortified Wines"),
SUM(LOOKUP(2,1/(SRP!$B$26:$B$29&lt;=E1891)/(SRP!$C$26:$C$29&gt;=E1891),SRP!$D$26:$D$29)*(G1891/100)*(E1891/1000)),
IF(C1891="Wine",
SUM(LOOKUP(2,1/(SRP!$B$21:$B$25&lt;=E1891)/(SRP!$C$21:$C$25&gt;=E1891),SRP!$D$21:$D$25)*(G1891/100)*(E1891/1000)),
IF(AND(C1891="Ready to Drink",D1891="RTD-One Pour Cocktail&gt;7%&lt;=14.5"),
SUM(LOOKUP(2,1/(SRP!$B$16:$B$20&lt;=E1891)/(SRP!$C$16:$C$20&gt;=E1891),SRP!$D$16:$D$20)*(G1891/100)*(E1891/1000)),
IF(C1891="Ready to Drink",
SUM(LOOKUP(2,1/(SRP!$B$11:$B$15&lt;=E1891)/(SRP!$C$11:$C$15&gt;=E1891),SRP!$D$11:$D$15)*(G1891/100)*(E1891/1000)),
0)))))),2)</f>
        <v>1.57</v>
      </c>
      <c r="L1891" s="173" t="str">
        <f t="shared" si="29"/>
        <v>Ready to Drink473</v>
      </c>
      <c r="M1891" s="154">
        <f>VLOOKUP(L1891,'Slope %'!C:D,2,0)</f>
        <v>0.12</v>
      </c>
    </row>
    <row r="1892" spans="1:13" x14ac:dyDescent="0.25">
      <c r="A1892" s="169">
        <v>32746</v>
      </c>
      <c r="B1892" s="170" t="s">
        <v>1732</v>
      </c>
      <c r="C1892" s="170" t="s">
        <v>11</v>
      </c>
      <c r="D1892" s="170" t="s">
        <v>303</v>
      </c>
      <c r="E1892" s="170">
        <v>473</v>
      </c>
      <c r="F1892" s="170">
        <v>24</v>
      </c>
      <c r="G1892" s="171">
        <v>6.2</v>
      </c>
      <c r="H1892" s="170" t="s">
        <v>1689</v>
      </c>
      <c r="I1892" s="171">
        <v>4.1900000000000004</v>
      </c>
      <c r="J1892" s="169">
        <v>1</v>
      </c>
      <c r="K1892" s="154" cm="1">
        <f t="array" ref="K1892">ROUND(
IF(C1892="Beer",
SUM(LOOKUP(2,1/(SRP!$B$8:$B$10&lt;=E1892)/(SRP!$C$8:$C$10&gt;=E1892),SRP!$D$8:$D$10)*(G1892/100)*(E1892/1000)),
IF(C1892="Spirits",
SUM(LOOKUP(2,1/(SRP!$B$2:$B$7&lt;=E1892)/(SRP!$C$2:$C$7&gt;=E1892),SRP!$D$2:$D$7)*(G1892/100)*(E1892/1000)),
IF(AND(C1892="Wine",D1892="Fortified Wines"),
SUM(LOOKUP(2,1/(SRP!$B$26:$B$29&lt;=E1892)/(SRP!$C$26:$C$29&gt;=E1892),SRP!$D$26:$D$29)*(G1892/100)*(E1892/1000)),
IF(C1892="Wine",
SUM(LOOKUP(2,1/(SRP!$B$21:$B$25&lt;=E1892)/(SRP!$C$21:$C$25&gt;=E1892),SRP!$D$21:$D$25)*(G1892/100)*(E1892/1000)),
IF(AND(C1892="Ready to Drink",D1892="RTD-One Pour Cocktail&gt;7%&lt;=14.5"),
SUM(LOOKUP(2,1/(SRP!$B$16:$B$20&lt;=E1892)/(SRP!$C$16:$C$20&gt;=E1892),SRP!$D$16:$D$20)*(G1892/100)*(E1892/1000)),
IF(C1892="Ready to Drink",
SUM(LOOKUP(2,1/(SRP!$B$11:$B$15&lt;=E1892)/(SRP!$C$11:$C$15&gt;=E1892),SRP!$D$11:$D$15)*(G1892/100)*(E1892/1000)),
0)))))),2)</f>
        <v>2.29</v>
      </c>
      <c r="L1892" s="173" t="str">
        <f t="shared" si="29"/>
        <v>Beer473</v>
      </c>
      <c r="M1892" s="154">
        <f>VLOOKUP(L1892,'Slope %'!C:D,2,0)</f>
        <v>0.12</v>
      </c>
    </row>
    <row r="1893" spans="1:13" x14ac:dyDescent="0.25">
      <c r="A1893" s="169">
        <v>32746</v>
      </c>
      <c r="B1893" s="170" t="s">
        <v>1732</v>
      </c>
      <c r="C1893" s="170" t="s">
        <v>11</v>
      </c>
      <c r="D1893" s="170" t="s">
        <v>303</v>
      </c>
      <c r="E1893" s="170">
        <v>473</v>
      </c>
      <c r="F1893" s="170">
        <v>24</v>
      </c>
      <c r="G1893" s="171">
        <v>6.2</v>
      </c>
      <c r="H1893" s="170" t="s">
        <v>1689</v>
      </c>
      <c r="I1893" s="171">
        <v>4.1900000000000004</v>
      </c>
      <c r="J1893" s="169">
        <v>1</v>
      </c>
      <c r="K1893" s="154" cm="1">
        <f t="array" ref="K1893">ROUND(
IF(C1893="Beer",
SUM(LOOKUP(2,1/(SRP!$B$8:$B$10&lt;=E1893)/(SRP!$C$8:$C$10&gt;=E1893),SRP!$D$8:$D$10)*(G1893/100)*(E1893/1000)),
IF(C1893="Spirits",
SUM(LOOKUP(2,1/(SRP!$B$2:$B$7&lt;=E1893)/(SRP!$C$2:$C$7&gt;=E1893),SRP!$D$2:$D$7)*(G1893/100)*(E1893/1000)),
IF(AND(C1893="Wine",D1893="Fortified Wines"),
SUM(LOOKUP(2,1/(SRP!$B$26:$B$29&lt;=E1893)/(SRP!$C$26:$C$29&gt;=E1893),SRP!$D$26:$D$29)*(G1893/100)*(E1893/1000)),
IF(C1893="Wine",
SUM(LOOKUP(2,1/(SRP!$B$21:$B$25&lt;=E1893)/(SRP!$C$21:$C$25&gt;=E1893),SRP!$D$21:$D$25)*(G1893/100)*(E1893/1000)),
IF(AND(C1893="Ready to Drink",D1893="RTD-One Pour Cocktail&gt;7%&lt;=14.5"),
SUM(LOOKUP(2,1/(SRP!$B$16:$B$20&lt;=E1893)/(SRP!$C$16:$C$20&gt;=E1893),SRP!$D$16:$D$20)*(G1893/100)*(E1893/1000)),
IF(C1893="Ready to Drink",
SUM(LOOKUP(2,1/(SRP!$B$11:$B$15&lt;=E1893)/(SRP!$C$11:$C$15&gt;=E1893),SRP!$D$11:$D$15)*(G1893/100)*(E1893/1000)),
0)))))),2)</f>
        <v>2.29</v>
      </c>
      <c r="L1893" s="173" t="str">
        <f t="shared" si="29"/>
        <v>Beer473</v>
      </c>
      <c r="M1893" s="154">
        <f>VLOOKUP(L1893,'Slope %'!C:D,2,0)</f>
        <v>0.12</v>
      </c>
    </row>
    <row r="1894" spans="1:13" x14ac:dyDescent="0.25">
      <c r="A1894" s="169">
        <v>32776</v>
      </c>
      <c r="B1894" s="170" t="s">
        <v>1733</v>
      </c>
      <c r="C1894" s="170" t="s">
        <v>24</v>
      </c>
      <c r="D1894" s="170" t="s">
        <v>504</v>
      </c>
      <c r="E1894" s="170">
        <v>3000</v>
      </c>
      <c r="F1894" s="170">
        <v>4</v>
      </c>
      <c r="G1894" s="171">
        <v>6.5</v>
      </c>
      <c r="H1894" s="170" t="s">
        <v>100</v>
      </c>
      <c r="I1894" s="171">
        <v>33.99</v>
      </c>
      <c r="J1894" s="169">
        <v>1</v>
      </c>
      <c r="K1894" s="154" cm="1">
        <f t="array" ref="K1894">ROUND(
IF(C1894="Beer",
SUM(LOOKUP(2,1/(SRP!$B$8:$B$10&lt;=E1894)/(SRP!$C$8:$C$10&gt;=E1894),SRP!$D$8:$D$10)*(G1894/100)*(E1894/1000)),
IF(C1894="Spirits",
SUM(LOOKUP(2,1/(SRP!$B$2:$B$7&lt;=E1894)/(SRP!$C$2:$C$7&gt;=E1894),SRP!$D$2:$D$7)*(G1894/100)*(E1894/1000)),
IF(AND(C1894="Wine",D1894="Fortified Wines"),
SUM(LOOKUP(2,1/(SRP!$B$26:$B$29&lt;=E1894)/(SRP!$C$26:$C$29&gt;=E1894),SRP!$D$26:$D$29)*(G1894/100)*(E1894/1000)),
IF(C1894="Wine",
SUM(LOOKUP(2,1/(SRP!$B$21:$B$25&lt;=E1894)/(SRP!$C$21:$C$25&gt;=E1894),SRP!$D$21:$D$25)*(G1894/100)*(E1894/1000)),
IF(AND(C1894="Ready to Drink",D1894="RTD-One Pour Cocktail&gt;7%&lt;=14.5"),
SUM(LOOKUP(2,1/(SRP!$B$16:$B$20&lt;=E1894)/(SRP!$C$16:$C$20&gt;=E1894),SRP!$D$16:$D$20)*(G1894/100)*(E1894/1000)),
IF(C1894="Ready to Drink",
SUM(LOOKUP(2,1/(SRP!$B$11:$B$15&lt;=E1894)/(SRP!$C$11:$C$15&gt;=E1894),SRP!$D$11:$D$15)*(G1894/100)*(E1894/1000)),
0)))))),2)</f>
        <v>15.22</v>
      </c>
      <c r="L1894" s="173" t="str">
        <f t="shared" si="29"/>
        <v>Wine3000</v>
      </c>
      <c r="M1894" s="154">
        <f>VLOOKUP(L1894,'Slope %'!C:D,2,0)</f>
        <v>0.05</v>
      </c>
    </row>
    <row r="1895" spans="1:13" x14ac:dyDescent="0.25">
      <c r="A1895" s="169">
        <v>32829</v>
      </c>
      <c r="B1895" s="170" t="s">
        <v>1734</v>
      </c>
      <c r="C1895" s="170" t="s">
        <v>15</v>
      </c>
      <c r="D1895" s="170" t="s">
        <v>51</v>
      </c>
      <c r="E1895" s="170">
        <v>750</v>
      </c>
      <c r="F1895" s="170">
        <v>12</v>
      </c>
      <c r="G1895" s="171">
        <v>40</v>
      </c>
      <c r="H1895" s="170" t="s">
        <v>1561</v>
      </c>
      <c r="I1895" s="171">
        <v>28.99</v>
      </c>
      <c r="J1895" s="169">
        <v>1</v>
      </c>
      <c r="K1895" s="154" cm="1">
        <f t="array" ref="K1895">ROUND(
IF(C1895="Beer",
SUM(LOOKUP(2,1/(SRP!$B$8:$B$10&lt;=E1895)/(SRP!$C$8:$C$10&gt;=E1895),SRP!$D$8:$D$10)*(G1895/100)*(E1895/1000)),
IF(C1895="Spirits",
SUM(LOOKUP(2,1/(SRP!$B$2:$B$7&lt;=E1895)/(SRP!$C$2:$C$7&gt;=E1895),SRP!$D$2:$D$7)*(G1895/100)*(E1895/1000)),
IF(AND(C1895="Wine",D1895="Fortified Wines"),
SUM(LOOKUP(2,1/(SRP!$B$26:$B$29&lt;=E1895)/(SRP!$C$26:$C$29&gt;=E1895),SRP!$D$26:$D$29)*(G1895/100)*(E1895/1000)),
IF(C1895="Wine",
SUM(LOOKUP(2,1/(SRP!$B$21:$B$25&lt;=E1895)/(SRP!$C$21:$C$25&gt;=E1895),SRP!$D$21:$D$25)*(G1895/100)*(E1895/1000)),
IF(AND(C1895="Ready to Drink",D1895="RTD-One Pour Cocktail&gt;7%&lt;=14.5"),
SUM(LOOKUP(2,1/(SRP!$B$16:$B$20&lt;=E1895)/(SRP!$C$16:$C$20&gt;=E1895),SRP!$D$16:$D$20)*(G1895/100)*(E1895/1000)),
IF(C1895="Ready to Drink",
SUM(LOOKUP(2,1/(SRP!$B$11:$B$15&lt;=E1895)/(SRP!$C$11:$C$15&gt;=E1895),SRP!$D$11:$D$15)*(G1895/100)*(E1895/1000)),
0)))))),2)</f>
        <v>23.42</v>
      </c>
      <c r="L1895" s="173" t="str">
        <f t="shared" si="29"/>
        <v>Spirits750</v>
      </c>
      <c r="M1895" s="154">
        <f>VLOOKUP(L1895,'Slope %'!C:D,2,0)</f>
        <v>7.0000000000000007E-2</v>
      </c>
    </row>
    <row r="1896" spans="1:13" x14ac:dyDescent="0.25">
      <c r="A1896" s="169">
        <v>32832</v>
      </c>
      <c r="B1896" s="170" t="s">
        <v>1735</v>
      </c>
      <c r="C1896" s="170" t="s">
        <v>24</v>
      </c>
      <c r="D1896" s="170" t="s">
        <v>42</v>
      </c>
      <c r="E1896" s="170">
        <v>750</v>
      </c>
      <c r="F1896" s="170">
        <v>12</v>
      </c>
      <c r="G1896" s="171">
        <v>12</v>
      </c>
      <c r="H1896" s="170" t="s">
        <v>1254</v>
      </c>
      <c r="I1896" s="171">
        <v>17.989999999999998</v>
      </c>
      <c r="J1896" s="169">
        <v>1</v>
      </c>
      <c r="K1896" s="154" cm="1">
        <f t="array" ref="K1896">ROUND(
IF(C1896="Beer",
SUM(LOOKUP(2,1/(SRP!$B$8:$B$10&lt;=E1896)/(SRP!$C$8:$C$10&gt;=E1896),SRP!$D$8:$D$10)*(G1896/100)*(E1896/1000)),
IF(C1896="Spirits",
SUM(LOOKUP(2,1/(SRP!$B$2:$B$7&lt;=E1896)/(SRP!$C$2:$C$7&gt;=E1896),SRP!$D$2:$D$7)*(G1896/100)*(E1896/1000)),
IF(AND(C1896="Wine",D1896="Fortified Wines"),
SUM(LOOKUP(2,1/(SRP!$B$26:$B$29&lt;=E1896)/(SRP!$C$26:$C$29&gt;=E1896),SRP!$D$26:$D$29)*(G1896/100)*(E1896/1000)),
IF(C1896="Wine",
SUM(LOOKUP(2,1/(SRP!$B$21:$B$25&lt;=E1896)/(SRP!$C$21:$C$25&gt;=E1896),SRP!$D$21:$D$25)*(G1896/100)*(E1896/1000)),
IF(AND(C1896="Ready to Drink",D1896="RTD-One Pour Cocktail&gt;7%&lt;=14.5"),
SUM(LOOKUP(2,1/(SRP!$B$16:$B$20&lt;=E1896)/(SRP!$C$16:$C$20&gt;=E1896),SRP!$D$16:$D$20)*(G1896/100)*(E1896/1000)),
IF(C1896="Ready to Drink",
SUM(LOOKUP(2,1/(SRP!$B$11:$B$15&lt;=E1896)/(SRP!$C$11:$C$15&gt;=E1896),SRP!$D$11:$D$15)*(G1896/100)*(E1896/1000)),
0)))))),2)</f>
        <v>7.03</v>
      </c>
      <c r="L1896" s="173" t="str">
        <f t="shared" si="29"/>
        <v>Wine750</v>
      </c>
      <c r="M1896" s="154">
        <f>VLOOKUP(L1896,'Slope %'!C:D,2,0)</f>
        <v>0.1</v>
      </c>
    </row>
    <row r="1897" spans="1:13" x14ac:dyDescent="0.25">
      <c r="A1897" s="169">
        <v>32836</v>
      </c>
      <c r="B1897" s="170" t="s">
        <v>1736</v>
      </c>
      <c r="C1897" s="170" t="s">
        <v>24</v>
      </c>
      <c r="D1897" s="170" t="s">
        <v>42</v>
      </c>
      <c r="E1897" s="170">
        <v>750</v>
      </c>
      <c r="F1897" s="170">
        <v>12</v>
      </c>
      <c r="G1897" s="171">
        <v>9</v>
      </c>
      <c r="H1897" s="170" t="s">
        <v>1254</v>
      </c>
      <c r="I1897" s="171">
        <v>17.989999999999998</v>
      </c>
      <c r="J1897" s="169">
        <v>1</v>
      </c>
      <c r="K1897" s="154" cm="1">
        <f t="array" ref="K1897">ROUND(
IF(C1897="Beer",
SUM(LOOKUP(2,1/(SRP!$B$8:$B$10&lt;=E1897)/(SRP!$C$8:$C$10&gt;=E1897),SRP!$D$8:$D$10)*(G1897/100)*(E1897/1000)),
IF(C1897="Spirits",
SUM(LOOKUP(2,1/(SRP!$B$2:$B$7&lt;=E1897)/(SRP!$C$2:$C$7&gt;=E1897),SRP!$D$2:$D$7)*(G1897/100)*(E1897/1000)),
IF(AND(C1897="Wine",D1897="Fortified Wines"),
SUM(LOOKUP(2,1/(SRP!$B$26:$B$29&lt;=E1897)/(SRP!$C$26:$C$29&gt;=E1897),SRP!$D$26:$D$29)*(G1897/100)*(E1897/1000)),
IF(C1897="Wine",
SUM(LOOKUP(2,1/(SRP!$B$21:$B$25&lt;=E1897)/(SRP!$C$21:$C$25&gt;=E1897),SRP!$D$21:$D$25)*(G1897/100)*(E1897/1000)),
IF(AND(C1897="Ready to Drink",D1897="RTD-One Pour Cocktail&gt;7%&lt;=14.5"),
SUM(LOOKUP(2,1/(SRP!$B$16:$B$20&lt;=E1897)/(SRP!$C$16:$C$20&gt;=E1897),SRP!$D$16:$D$20)*(G1897/100)*(E1897/1000)),
IF(C1897="Ready to Drink",
SUM(LOOKUP(2,1/(SRP!$B$11:$B$15&lt;=E1897)/(SRP!$C$11:$C$15&gt;=E1897),SRP!$D$11:$D$15)*(G1897/100)*(E1897/1000)),
0)))))),2)</f>
        <v>5.27</v>
      </c>
      <c r="L1897" s="173" t="str">
        <f t="shared" si="29"/>
        <v>Wine750</v>
      </c>
      <c r="M1897" s="154">
        <f>VLOOKUP(L1897,'Slope %'!C:D,2,0)</f>
        <v>0.1</v>
      </c>
    </row>
    <row r="1898" spans="1:13" x14ac:dyDescent="0.25">
      <c r="A1898" s="169">
        <v>32851</v>
      </c>
      <c r="B1898" s="170" t="s">
        <v>1737</v>
      </c>
      <c r="C1898" s="170" t="s">
        <v>11</v>
      </c>
      <c r="D1898" s="170" t="s">
        <v>267</v>
      </c>
      <c r="E1898" s="170">
        <v>473</v>
      </c>
      <c r="F1898" s="170">
        <v>24</v>
      </c>
      <c r="G1898" s="171">
        <v>5.5</v>
      </c>
      <c r="H1898" s="170" t="s">
        <v>1662</v>
      </c>
      <c r="I1898" s="171">
        <v>4</v>
      </c>
      <c r="J1898" s="169">
        <v>1</v>
      </c>
      <c r="K1898" s="154" cm="1">
        <f t="array" ref="K1898">ROUND(
IF(C1898="Beer",
SUM(LOOKUP(2,1/(SRP!$B$8:$B$10&lt;=E1898)/(SRP!$C$8:$C$10&gt;=E1898),SRP!$D$8:$D$10)*(G1898/100)*(E1898/1000)),
IF(C1898="Spirits",
SUM(LOOKUP(2,1/(SRP!$B$2:$B$7&lt;=E1898)/(SRP!$C$2:$C$7&gt;=E1898),SRP!$D$2:$D$7)*(G1898/100)*(E1898/1000)),
IF(AND(C1898="Wine",D1898="Fortified Wines"),
SUM(LOOKUP(2,1/(SRP!$B$26:$B$29&lt;=E1898)/(SRP!$C$26:$C$29&gt;=E1898),SRP!$D$26:$D$29)*(G1898/100)*(E1898/1000)),
IF(C1898="Wine",
SUM(LOOKUP(2,1/(SRP!$B$21:$B$25&lt;=E1898)/(SRP!$C$21:$C$25&gt;=E1898),SRP!$D$21:$D$25)*(G1898/100)*(E1898/1000)),
IF(AND(C1898="Ready to Drink",D1898="RTD-One Pour Cocktail&gt;7%&lt;=14.5"),
SUM(LOOKUP(2,1/(SRP!$B$16:$B$20&lt;=E1898)/(SRP!$C$16:$C$20&gt;=E1898),SRP!$D$16:$D$20)*(G1898/100)*(E1898/1000)),
IF(C1898="Ready to Drink",
SUM(LOOKUP(2,1/(SRP!$B$11:$B$15&lt;=E1898)/(SRP!$C$11:$C$15&gt;=E1898),SRP!$D$11:$D$15)*(G1898/100)*(E1898/1000)),
0)))))),2)</f>
        <v>2.0299999999999998</v>
      </c>
      <c r="L1898" s="173" t="str">
        <f t="shared" si="29"/>
        <v>Beer473</v>
      </c>
      <c r="M1898" s="154">
        <f>VLOOKUP(L1898,'Slope %'!C:D,2,0)</f>
        <v>0.12</v>
      </c>
    </row>
    <row r="1899" spans="1:13" x14ac:dyDescent="0.25">
      <c r="A1899" s="169">
        <v>32851</v>
      </c>
      <c r="B1899" s="170" t="s">
        <v>1737</v>
      </c>
      <c r="C1899" s="170" t="s">
        <v>11</v>
      </c>
      <c r="D1899" s="170" t="s">
        <v>267</v>
      </c>
      <c r="E1899" s="170">
        <v>473</v>
      </c>
      <c r="F1899" s="170">
        <v>24</v>
      </c>
      <c r="G1899" s="171">
        <v>5.5</v>
      </c>
      <c r="H1899" s="170" t="s">
        <v>1662</v>
      </c>
      <c r="I1899" s="171">
        <v>4</v>
      </c>
      <c r="J1899" s="169">
        <v>1</v>
      </c>
      <c r="K1899" s="154" cm="1">
        <f t="array" ref="K1899">ROUND(
IF(C1899="Beer",
SUM(LOOKUP(2,1/(SRP!$B$8:$B$10&lt;=E1899)/(SRP!$C$8:$C$10&gt;=E1899),SRP!$D$8:$D$10)*(G1899/100)*(E1899/1000)),
IF(C1899="Spirits",
SUM(LOOKUP(2,1/(SRP!$B$2:$B$7&lt;=E1899)/(SRP!$C$2:$C$7&gt;=E1899),SRP!$D$2:$D$7)*(G1899/100)*(E1899/1000)),
IF(AND(C1899="Wine",D1899="Fortified Wines"),
SUM(LOOKUP(2,1/(SRP!$B$26:$B$29&lt;=E1899)/(SRP!$C$26:$C$29&gt;=E1899),SRP!$D$26:$D$29)*(G1899/100)*(E1899/1000)),
IF(C1899="Wine",
SUM(LOOKUP(2,1/(SRP!$B$21:$B$25&lt;=E1899)/(SRP!$C$21:$C$25&gt;=E1899),SRP!$D$21:$D$25)*(G1899/100)*(E1899/1000)),
IF(AND(C1899="Ready to Drink",D1899="RTD-One Pour Cocktail&gt;7%&lt;=14.5"),
SUM(LOOKUP(2,1/(SRP!$B$16:$B$20&lt;=E1899)/(SRP!$C$16:$C$20&gt;=E1899),SRP!$D$16:$D$20)*(G1899/100)*(E1899/1000)),
IF(C1899="Ready to Drink",
SUM(LOOKUP(2,1/(SRP!$B$11:$B$15&lt;=E1899)/(SRP!$C$11:$C$15&gt;=E1899),SRP!$D$11:$D$15)*(G1899/100)*(E1899/1000)),
0)))))),2)</f>
        <v>2.0299999999999998</v>
      </c>
      <c r="L1899" s="173" t="str">
        <f t="shared" si="29"/>
        <v>Beer473</v>
      </c>
      <c r="M1899" s="154">
        <f>VLOOKUP(L1899,'Slope %'!C:D,2,0)</f>
        <v>0.12</v>
      </c>
    </row>
    <row r="1900" spans="1:13" x14ac:dyDescent="0.25">
      <c r="A1900" s="169">
        <v>32868</v>
      </c>
      <c r="B1900" s="170" t="s">
        <v>1738</v>
      </c>
      <c r="C1900" s="170" t="s">
        <v>11</v>
      </c>
      <c r="D1900" s="170" t="s">
        <v>12</v>
      </c>
      <c r="E1900" s="170">
        <v>5325</v>
      </c>
      <c r="F1900" s="170">
        <v>1</v>
      </c>
      <c r="G1900" s="171">
        <v>5</v>
      </c>
      <c r="H1900" s="170" t="s">
        <v>13</v>
      </c>
      <c r="I1900" s="171">
        <v>35.99</v>
      </c>
      <c r="J1900" s="169">
        <v>15</v>
      </c>
      <c r="K1900" s="154" cm="1">
        <f t="array" ref="K1900">ROUND(
IF(C1900="Beer",
SUM(LOOKUP(2,1/(SRP!$B$8:$B$10&lt;=E1900)/(SRP!$C$8:$C$10&gt;=E1900),SRP!$D$8:$D$10)*(G1900/100)*(E1900/1000)),
IF(C1900="Spirits",
SUM(LOOKUP(2,1/(SRP!$B$2:$B$7&lt;=E1900)/(SRP!$C$2:$C$7&gt;=E1900),SRP!$D$2:$D$7)*(G1900/100)*(E1900/1000)),
IF(AND(C1900="Wine",D1900="Fortified Wines"),
SUM(LOOKUP(2,1/(SRP!$B$26:$B$29&lt;=E1900)/(SRP!$C$26:$C$29&gt;=E1900),SRP!$D$26:$D$29)*(G1900/100)*(E1900/1000)),
IF(C1900="Wine",
SUM(LOOKUP(2,1/(SRP!$B$21:$B$25&lt;=E1900)/(SRP!$C$21:$C$25&gt;=E1900),SRP!$D$21:$D$25)*(G1900/100)*(E1900/1000)),
IF(AND(C1900="Ready to Drink",D1900="RTD-One Pour Cocktail&gt;7%&lt;=14.5"),
SUM(LOOKUP(2,1/(SRP!$B$16:$B$20&lt;=E1900)/(SRP!$C$16:$C$20&gt;=E1900),SRP!$D$16:$D$20)*(G1900/100)*(E1900/1000)),
IF(C1900="Ready to Drink",
SUM(LOOKUP(2,1/(SRP!$B$11:$B$15&lt;=E1900)/(SRP!$C$11:$C$15&gt;=E1900),SRP!$D$11:$D$15)*(G1900/100)*(E1900/1000)),
0)))))),2)</f>
        <v>20.79</v>
      </c>
      <c r="L1900" s="173" t="str">
        <f t="shared" si="29"/>
        <v>Beer5325</v>
      </c>
      <c r="M1900" s="154">
        <f>VLOOKUP(L1900,'Slope %'!C:D,2,0)</f>
        <v>0.05</v>
      </c>
    </row>
    <row r="1901" spans="1:13" x14ac:dyDescent="0.25">
      <c r="A1901" s="169">
        <v>32868</v>
      </c>
      <c r="B1901" s="170" t="s">
        <v>1738</v>
      </c>
      <c r="C1901" s="170" t="s">
        <v>11</v>
      </c>
      <c r="D1901" s="170" t="s">
        <v>12</v>
      </c>
      <c r="E1901" s="170">
        <v>5325</v>
      </c>
      <c r="F1901" s="170">
        <v>1</v>
      </c>
      <c r="G1901" s="171">
        <v>5</v>
      </c>
      <c r="H1901" s="170" t="s">
        <v>13</v>
      </c>
      <c r="I1901" s="171">
        <v>35.99</v>
      </c>
      <c r="J1901" s="169">
        <v>15</v>
      </c>
      <c r="K1901" s="154" cm="1">
        <f t="array" ref="K1901">ROUND(
IF(C1901="Beer",
SUM(LOOKUP(2,1/(SRP!$B$8:$B$10&lt;=E1901)/(SRP!$C$8:$C$10&gt;=E1901),SRP!$D$8:$D$10)*(G1901/100)*(E1901/1000)),
IF(C1901="Spirits",
SUM(LOOKUP(2,1/(SRP!$B$2:$B$7&lt;=E1901)/(SRP!$C$2:$C$7&gt;=E1901),SRP!$D$2:$D$7)*(G1901/100)*(E1901/1000)),
IF(AND(C1901="Wine",D1901="Fortified Wines"),
SUM(LOOKUP(2,1/(SRP!$B$26:$B$29&lt;=E1901)/(SRP!$C$26:$C$29&gt;=E1901),SRP!$D$26:$D$29)*(G1901/100)*(E1901/1000)),
IF(C1901="Wine",
SUM(LOOKUP(2,1/(SRP!$B$21:$B$25&lt;=E1901)/(SRP!$C$21:$C$25&gt;=E1901),SRP!$D$21:$D$25)*(G1901/100)*(E1901/1000)),
IF(AND(C1901="Ready to Drink",D1901="RTD-One Pour Cocktail&gt;7%&lt;=14.5"),
SUM(LOOKUP(2,1/(SRP!$B$16:$B$20&lt;=E1901)/(SRP!$C$16:$C$20&gt;=E1901),SRP!$D$16:$D$20)*(G1901/100)*(E1901/1000)),
IF(C1901="Ready to Drink",
SUM(LOOKUP(2,1/(SRP!$B$11:$B$15&lt;=E1901)/(SRP!$C$11:$C$15&gt;=E1901),SRP!$D$11:$D$15)*(G1901/100)*(E1901/1000)),
0)))))),2)</f>
        <v>20.79</v>
      </c>
      <c r="L1901" s="173" t="str">
        <f t="shared" si="29"/>
        <v>Beer5325</v>
      </c>
      <c r="M1901" s="154">
        <f>VLOOKUP(L1901,'Slope %'!C:D,2,0)</f>
        <v>0.05</v>
      </c>
    </row>
    <row r="1902" spans="1:13" x14ac:dyDescent="0.25">
      <c r="A1902" s="169">
        <v>32872</v>
      </c>
      <c r="B1902" s="170" t="s">
        <v>1739</v>
      </c>
      <c r="C1902" s="170" t="s">
        <v>11</v>
      </c>
      <c r="D1902" s="170" t="s">
        <v>12</v>
      </c>
      <c r="E1902" s="170">
        <v>2840</v>
      </c>
      <c r="F1902" s="170">
        <v>3</v>
      </c>
      <c r="G1902" s="171">
        <v>5</v>
      </c>
      <c r="H1902" s="170" t="s">
        <v>13</v>
      </c>
      <c r="I1902" s="171">
        <v>19.29</v>
      </c>
      <c r="J1902" s="169">
        <v>8</v>
      </c>
      <c r="K1902" s="154" cm="1">
        <f t="array" ref="K1902">ROUND(
IF(C1902="Beer",
SUM(LOOKUP(2,1/(SRP!$B$8:$B$10&lt;=E1902)/(SRP!$C$8:$C$10&gt;=E1902),SRP!$D$8:$D$10)*(G1902/100)*(E1902/1000)),
IF(C1902="Spirits",
SUM(LOOKUP(2,1/(SRP!$B$2:$B$7&lt;=E1902)/(SRP!$C$2:$C$7&gt;=E1902),SRP!$D$2:$D$7)*(G1902/100)*(E1902/1000)),
IF(AND(C1902="Wine",D1902="Fortified Wines"),
SUM(LOOKUP(2,1/(SRP!$B$26:$B$29&lt;=E1902)/(SRP!$C$26:$C$29&gt;=E1902),SRP!$D$26:$D$29)*(G1902/100)*(E1902/1000)),
IF(C1902="Wine",
SUM(LOOKUP(2,1/(SRP!$B$21:$B$25&lt;=E1902)/(SRP!$C$21:$C$25&gt;=E1902),SRP!$D$21:$D$25)*(G1902/100)*(E1902/1000)),
IF(AND(C1902="Ready to Drink",D1902="RTD-One Pour Cocktail&gt;7%&lt;=14.5"),
SUM(LOOKUP(2,1/(SRP!$B$16:$B$20&lt;=E1902)/(SRP!$C$16:$C$20&gt;=E1902),SRP!$D$16:$D$20)*(G1902/100)*(E1902/1000)),
IF(C1902="Ready to Drink",
SUM(LOOKUP(2,1/(SRP!$B$11:$B$15&lt;=E1902)/(SRP!$C$11:$C$15&gt;=E1902),SRP!$D$11:$D$15)*(G1902/100)*(E1902/1000)),
0)))))),2)</f>
        <v>11.09</v>
      </c>
      <c r="L1902" s="173" t="str">
        <f t="shared" si="29"/>
        <v>Beer2840</v>
      </c>
      <c r="M1902" s="154">
        <f>VLOOKUP(L1902,'Slope %'!C:D,2,0)</f>
        <v>0.1</v>
      </c>
    </row>
    <row r="1903" spans="1:13" x14ac:dyDescent="0.25">
      <c r="A1903" s="169">
        <v>32872</v>
      </c>
      <c r="B1903" s="170" t="s">
        <v>1739</v>
      </c>
      <c r="C1903" s="170" t="s">
        <v>11</v>
      </c>
      <c r="D1903" s="170" t="s">
        <v>12</v>
      </c>
      <c r="E1903" s="170">
        <v>2840</v>
      </c>
      <c r="F1903" s="170">
        <v>3</v>
      </c>
      <c r="G1903" s="171">
        <v>5</v>
      </c>
      <c r="H1903" s="170" t="s">
        <v>13</v>
      </c>
      <c r="I1903" s="171">
        <v>19.29</v>
      </c>
      <c r="J1903" s="169">
        <v>8</v>
      </c>
      <c r="K1903" s="154" cm="1">
        <f t="array" ref="K1903">ROUND(
IF(C1903="Beer",
SUM(LOOKUP(2,1/(SRP!$B$8:$B$10&lt;=E1903)/(SRP!$C$8:$C$10&gt;=E1903),SRP!$D$8:$D$10)*(G1903/100)*(E1903/1000)),
IF(C1903="Spirits",
SUM(LOOKUP(2,1/(SRP!$B$2:$B$7&lt;=E1903)/(SRP!$C$2:$C$7&gt;=E1903),SRP!$D$2:$D$7)*(G1903/100)*(E1903/1000)),
IF(AND(C1903="Wine",D1903="Fortified Wines"),
SUM(LOOKUP(2,1/(SRP!$B$26:$B$29&lt;=E1903)/(SRP!$C$26:$C$29&gt;=E1903),SRP!$D$26:$D$29)*(G1903/100)*(E1903/1000)),
IF(C1903="Wine",
SUM(LOOKUP(2,1/(SRP!$B$21:$B$25&lt;=E1903)/(SRP!$C$21:$C$25&gt;=E1903),SRP!$D$21:$D$25)*(G1903/100)*(E1903/1000)),
IF(AND(C1903="Ready to Drink",D1903="RTD-One Pour Cocktail&gt;7%&lt;=14.5"),
SUM(LOOKUP(2,1/(SRP!$B$16:$B$20&lt;=E1903)/(SRP!$C$16:$C$20&gt;=E1903),SRP!$D$16:$D$20)*(G1903/100)*(E1903/1000)),
IF(C1903="Ready to Drink",
SUM(LOOKUP(2,1/(SRP!$B$11:$B$15&lt;=E1903)/(SRP!$C$11:$C$15&gt;=E1903),SRP!$D$11:$D$15)*(G1903/100)*(E1903/1000)),
0)))))),2)</f>
        <v>11.09</v>
      </c>
      <c r="L1903" s="173" t="str">
        <f t="shared" si="29"/>
        <v>Beer2840</v>
      </c>
      <c r="M1903" s="154">
        <f>VLOOKUP(L1903,'Slope %'!C:D,2,0)</f>
        <v>0.1</v>
      </c>
    </row>
    <row r="1904" spans="1:13" x14ac:dyDescent="0.25">
      <c r="A1904" s="169">
        <v>32873</v>
      </c>
      <c r="B1904" s="170" t="s">
        <v>1740</v>
      </c>
      <c r="C1904" s="170" t="s">
        <v>11</v>
      </c>
      <c r="D1904" s="170" t="s">
        <v>12</v>
      </c>
      <c r="E1904" s="170">
        <v>4092</v>
      </c>
      <c r="F1904" s="170">
        <v>1</v>
      </c>
      <c r="G1904" s="171">
        <v>5</v>
      </c>
      <c r="H1904" s="170" t="s">
        <v>13</v>
      </c>
      <c r="I1904" s="171">
        <v>32.49</v>
      </c>
      <c r="J1904" s="169">
        <v>12</v>
      </c>
      <c r="K1904" s="154" cm="1">
        <f t="array" ref="K1904">ROUND(
IF(C1904="Beer",
SUM(LOOKUP(2,1/(SRP!$B$8:$B$10&lt;=E1904)/(SRP!$C$8:$C$10&gt;=E1904),SRP!$D$8:$D$10)*(G1904/100)*(E1904/1000)),
IF(C1904="Spirits",
SUM(LOOKUP(2,1/(SRP!$B$2:$B$7&lt;=E1904)/(SRP!$C$2:$C$7&gt;=E1904),SRP!$D$2:$D$7)*(G1904/100)*(E1904/1000)),
IF(AND(C1904="Wine",D1904="Fortified Wines"),
SUM(LOOKUP(2,1/(SRP!$B$26:$B$29&lt;=E1904)/(SRP!$C$26:$C$29&gt;=E1904),SRP!$D$26:$D$29)*(G1904/100)*(E1904/1000)),
IF(C1904="Wine",
SUM(LOOKUP(2,1/(SRP!$B$21:$B$25&lt;=E1904)/(SRP!$C$21:$C$25&gt;=E1904),SRP!$D$21:$D$25)*(G1904/100)*(E1904/1000)),
IF(AND(C1904="Ready to Drink",D1904="RTD-One Pour Cocktail&gt;7%&lt;=14.5"),
SUM(LOOKUP(2,1/(SRP!$B$16:$B$20&lt;=E1904)/(SRP!$C$16:$C$20&gt;=E1904),SRP!$D$16:$D$20)*(G1904/100)*(E1904/1000)),
IF(C1904="Ready to Drink",
SUM(LOOKUP(2,1/(SRP!$B$11:$B$15&lt;=E1904)/(SRP!$C$11:$C$15&gt;=E1904),SRP!$D$11:$D$15)*(G1904/100)*(E1904/1000)),
0)))))),2)</f>
        <v>15.97</v>
      </c>
      <c r="L1904" s="173" t="str">
        <f t="shared" si="29"/>
        <v>Beer4092</v>
      </c>
      <c r="M1904" s="154">
        <f>VLOOKUP(L1904,'Slope %'!C:D,2,0)</f>
        <v>7.0000000000000007E-2</v>
      </c>
    </row>
    <row r="1905" spans="1:13" x14ac:dyDescent="0.25">
      <c r="A1905" s="169">
        <v>32873</v>
      </c>
      <c r="B1905" s="170" t="s">
        <v>1740</v>
      </c>
      <c r="C1905" s="170" t="s">
        <v>11</v>
      </c>
      <c r="D1905" s="170" t="s">
        <v>12</v>
      </c>
      <c r="E1905" s="170">
        <v>4092</v>
      </c>
      <c r="F1905" s="170">
        <v>1</v>
      </c>
      <c r="G1905" s="171">
        <v>5</v>
      </c>
      <c r="H1905" s="170" t="s">
        <v>13</v>
      </c>
      <c r="I1905" s="171">
        <v>32.49</v>
      </c>
      <c r="J1905" s="169">
        <v>12</v>
      </c>
      <c r="K1905" s="154" cm="1">
        <f t="array" ref="K1905">ROUND(
IF(C1905="Beer",
SUM(LOOKUP(2,1/(SRP!$B$8:$B$10&lt;=E1905)/(SRP!$C$8:$C$10&gt;=E1905),SRP!$D$8:$D$10)*(G1905/100)*(E1905/1000)),
IF(C1905="Spirits",
SUM(LOOKUP(2,1/(SRP!$B$2:$B$7&lt;=E1905)/(SRP!$C$2:$C$7&gt;=E1905),SRP!$D$2:$D$7)*(G1905/100)*(E1905/1000)),
IF(AND(C1905="Wine",D1905="Fortified Wines"),
SUM(LOOKUP(2,1/(SRP!$B$26:$B$29&lt;=E1905)/(SRP!$C$26:$C$29&gt;=E1905),SRP!$D$26:$D$29)*(G1905/100)*(E1905/1000)),
IF(C1905="Wine",
SUM(LOOKUP(2,1/(SRP!$B$21:$B$25&lt;=E1905)/(SRP!$C$21:$C$25&gt;=E1905),SRP!$D$21:$D$25)*(G1905/100)*(E1905/1000)),
IF(AND(C1905="Ready to Drink",D1905="RTD-One Pour Cocktail&gt;7%&lt;=14.5"),
SUM(LOOKUP(2,1/(SRP!$B$16:$B$20&lt;=E1905)/(SRP!$C$16:$C$20&gt;=E1905),SRP!$D$16:$D$20)*(G1905/100)*(E1905/1000)),
IF(C1905="Ready to Drink",
SUM(LOOKUP(2,1/(SRP!$B$11:$B$15&lt;=E1905)/(SRP!$C$11:$C$15&gt;=E1905),SRP!$D$11:$D$15)*(G1905/100)*(E1905/1000)),
0)))))),2)</f>
        <v>15.97</v>
      </c>
      <c r="L1905" s="173" t="str">
        <f t="shared" si="29"/>
        <v>Beer4092</v>
      </c>
      <c r="M1905" s="154">
        <f>VLOOKUP(L1905,'Slope %'!C:D,2,0)</f>
        <v>7.0000000000000007E-2</v>
      </c>
    </row>
    <row r="1906" spans="1:13" x14ac:dyDescent="0.25">
      <c r="A1906" s="169">
        <v>32879</v>
      </c>
      <c r="B1906" s="170" t="s">
        <v>1741</v>
      </c>
      <c r="C1906" s="170" t="s">
        <v>11</v>
      </c>
      <c r="D1906" s="170" t="s">
        <v>267</v>
      </c>
      <c r="E1906" s="170">
        <v>473</v>
      </c>
      <c r="F1906" s="170">
        <v>24</v>
      </c>
      <c r="G1906" s="171">
        <v>5</v>
      </c>
      <c r="H1906" s="170" t="s">
        <v>1742</v>
      </c>
      <c r="I1906" s="171">
        <v>4.5</v>
      </c>
      <c r="J1906" s="169">
        <v>1</v>
      </c>
      <c r="K1906" s="154" cm="1">
        <f t="array" ref="K1906">ROUND(
IF(C1906="Beer",
SUM(LOOKUP(2,1/(SRP!$B$8:$B$10&lt;=E1906)/(SRP!$C$8:$C$10&gt;=E1906),SRP!$D$8:$D$10)*(G1906/100)*(E1906/1000)),
IF(C1906="Spirits",
SUM(LOOKUP(2,1/(SRP!$B$2:$B$7&lt;=E1906)/(SRP!$C$2:$C$7&gt;=E1906),SRP!$D$2:$D$7)*(G1906/100)*(E1906/1000)),
IF(AND(C1906="Wine",D1906="Fortified Wines"),
SUM(LOOKUP(2,1/(SRP!$B$26:$B$29&lt;=E1906)/(SRP!$C$26:$C$29&gt;=E1906),SRP!$D$26:$D$29)*(G1906/100)*(E1906/1000)),
IF(C1906="Wine",
SUM(LOOKUP(2,1/(SRP!$B$21:$B$25&lt;=E1906)/(SRP!$C$21:$C$25&gt;=E1906),SRP!$D$21:$D$25)*(G1906/100)*(E1906/1000)),
IF(AND(C1906="Ready to Drink",D1906="RTD-One Pour Cocktail&gt;7%&lt;=14.5"),
SUM(LOOKUP(2,1/(SRP!$B$16:$B$20&lt;=E1906)/(SRP!$C$16:$C$20&gt;=E1906),SRP!$D$16:$D$20)*(G1906/100)*(E1906/1000)),
IF(C1906="Ready to Drink",
SUM(LOOKUP(2,1/(SRP!$B$11:$B$15&lt;=E1906)/(SRP!$C$11:$C$15&gt;=E1906),SRP!$D$11:$D$15)*(G1906/100)*(E1906/1000)),
0)))))),2)</f>
        <v>1.85</v>
      </c>
      <c r="L1906" s="173" t="str">
        <f t="shared" si="29"/>
        <v>Beer473</v>
      </c>
      <c r="M1906" s="154">
        <f>VLOOKUP(L1906,'Slope %'!C:D,2,0)</f>
        <v>0.12</v>
      </c>
    </row>
    <row r="1907" spans="1:13" x14ac:dyDescent="0.25">
      <c r="A1907" s="169">
        <v>32879</v>
      </c>
      <c r="B1907" s="170" t="s">
        <v>1741</v>
      </c>
      <c r="C1907" s="170" t="s">
        <v>11</v>
      </c>
      <c r="D1907" s="170" t="s">
        <v>267</v>
      </c>
      <c r="E1907" s="170">
        <v>473</v>
      </c>
      <c r="F1907" s="170">
        <v>24</v>
      </c>
      <c r="G1907" s="171">
        <v>5</v>
      </c>
      <c r="H1907" s="170" t="s">
        <v>1742</v>
      </c>
      <c r="I1907" s="171">
        <v>4.5</v>
      </c>
      <c r="J1907" s="169">
        <v>1</v>
      </c>
      <c r="K1907" s="154" cm="1">
        <f t="array" ref="K1907">ROUND(
IF(C1907="Beer",
SUM(LOOKUP(2,1/(SRP!$B$8:$B$10&lt;=E1907)/(SRP!$C$8:$C$10&gt;=E1907),SRP!$D$8:$D$10)*(G1907/100)*(E1907/1000)),
IF(C1907="Spirits",
SUM(LOOKUP(2,1/(SRP!$B$2:$B$7&lt;=E1907)/(SRP!$C$2:$C$7&gt;=E1907),SRP!$D$2:$D$7)*(G1907/100)*(E1907/1000)),
IF(AND(C1907="Wine",D1907="Fortified Wines"),
SUM(LOOKUP(2,1/(SRP!$B$26:$B$29&lt;=E1907)/(SRP!$C$26:$C$29&gt;=E1907),SRP!$D$26:$D$29)*(G1907/100)*(E1907/1000)),
IF(C1907="Wine",
SUM(LOOKUP(2,1/(SRP!$B$21:$B$25&lt;=E1907)/(SRP!$C$21:$C$25&gt;=E1907),SRP!$D$21:$D$25)*(G1907/100)*(E1907/1000)),
IF(AND(C1907="Ready to Drink",D1907="RTD-One Pour Cocktail&gt;7%&lt;=14.5"),
SUM(LOOKUP(2,1/(SRP!$B$16:$B$20&lt;=E1907)/(SRP!$C$16:$C$20&gt;=E1907),SRP!$D$16:$D$20)*(G1907/100)*(E1907/1000)),
IF(C1907="Ready to Drink",
SUM(LOOKUP(2,1/(SRP!$B$11:$B$15&lt;=E1907)/(SRP!$C$11:$C$15&gt;=E1907),SRP!$D$11:$D$15)*(G1907/100)*(E1907/1000)),
0)))))),2)</f>
        <v>1.85</v>
      </c>
      <c r="L1907" s="173" t="str">
        <f t="shared" si="29"/>
        <v>Beer473</v>
      </c>
      <c r="M1907" s="154">
        <f>VLOOKUP(L1907,'Slope %'!C:D,2,0)</f>
        <v>0.12</v>
      </c>
    </row>
    <row r="1908" spans="1:13" x14ac:dyDescent="0.25">
      <c r="A1908" s="169">
        <v>32880</v>
      </c>
      <c r="B1908" s="170" t="s">
        <v>1743</v>
      </c>
      <c r="C1908" s="170" t="s">
        <v>11</v>
      </c>
      <c r="D1908" s="170" t="s">
        <v>303</v>
      </c>
      <c r="E1908" s="170">
        <v>473</v>
      </c>
      <c r="F1908" s="170">
        <v>24</v>
      </c>
      <c r="G1908" s="171">
        <v>6.5</v>
      </c>
      <c r="H1908" s="170" t="s">
        <v>1742</v>
      </c>
      <c r="I1908" s="171">
        <v>4.8</v>
      </c>
      <c r="J1908" s="169">
        <v>1</v>
      </c>
      <c r="K1908" s="154" cm="1">
        <f t="array" ref="K1908">ROUND(
IF(C1908="Beer",
SUM(LOOKUP(2,1/(SRP!$B$8:$B$10&lt;=E1908)/(SRP!$C$8:$C$10&gt;=E1908),SRP!$D$8:$D$10)*(G1908/100)*(E1908/1000)),
IF(C1908="Spirits",
SUM(LOOKUP(2,1/(SRP!$B$2:$B$7&lt;=E1908)/(SRP!$C$2:$C$7&gt;=E1908),SRP!$D$2:$D$7)*(G1908/100)*(E1908/1000)),
IF(AND(C1908="Wine",D1908="Fortified Wines"),
SUM(LOOKUP(2,1/(SRP!$B$26:$B$29&lt;=E1908)/(SRP!$C$26:$C$29&gt;=E1908),SRP!$D$26:$D$29)*(G1908/100)*(E1908/1000)),
IF(C1908="Wine",
SUM(LOOKUP(2,1/(SRP!$B$21:$B$25&lt;=E1908)/(SRP!$C$21:$C$25&gt;=E1908),SRP!$D$21:$D$25)*(G1908/100)*(E1908/1000)),
IF(AND(C1908="Ready to Drink",D1908="RTD-One Pour Cocktail&gt;7%&lt;=14.5"),
SUM(LOOKUP(2,1/(SRP!$B$16:$B$20&lt;=E1908)/(SRP!$C$16:$C$20&gt;=E1908),SRP!$D$16:$D$20)*(G1908/100)*(E1908/1000)),
IF(C1908="Ready to Drink",
SUM(LOOKUP(2,1/(SRP!$B$11:$B$15&lt;=E1908)/(SRP!$C$11:$C$15&gt;=E1908),SRP!$D$11:$D$15)*(G1908/100)*(E1908/1000)),
0)))))),2)</f>
        <v>2.4</v>
      </c>
      <c r="L1908" s="173" t="str">
        <f t="shared" si="29"/>
        <v>Beer473</v>
      </c>
      <c r="M1908" s="154">
        <f>VLOOKUP(L1908,'Slope %'!C:D,2,0)</f>
        <v>0.12</v>
      </c>
    </row>
    <row r="1909" spans="1:13" x14ac:dyDescent="0.25">
      <c r="A1909" s="169">
        <v>32880</v>
      </c>
      <c r="B1909" s="170" t="s">
        <v>1743</v>
      </c>
      <c r="C1909" s="170" t="s">
        <v>11</v>
      </c>
      <c r="D1909" s="170" t="s">
        <v>303</v>
      </c>
      <c r="E1909" s="170">
        <v>473</v>
      </c>
      <c r="F1909" s="170">
        <v>24</v>
      </c>
      <c r="G1909" s="171">
        <v>6.5</v>
      </c>
      <c r="H1909" s="170" t="s">
        <v>1742</v>
      </c>
      <c r="I1909" s="171">
        <v>4.8</v>
      </c>
      <c r="J1909" s="169">
        <v>1</v>
      </c>
      <c r="K1909" s="154" cm="1">
        <f t="array" ref="K1909">ROUND(
IF(C1909="Beer",
SUM(LOOKUP(2,1/(SRP!$B$8:$B$10&lt;=E1909)/(SRP!$C$8:$C$10&gt;=E1909),SRP!$D$8:$D$10)*(G1909/100)*(E1909/1000)),
IF(C1909="Spirits",
SUM(LOOKUP(2,1/(SRP!$B$2:$B$7&lt;=E1909)/(SRP!$C$2:$C$7&gt;=E1909),SRP!$D$2:$D$7)*(G1909/100)*(E1909/1000)),
IF(AND(C1909="Wine",D1909="Fortified Wines"),
SUM(LOOKUP(2,1/(SRP!$B$26:$B$29&lt;=E1909)/(SRP!$C$26:$C$29&gt;=E1909),SRP!$D$26:$D$29)*(G1909/100)*(E1909/1000)),
IF(C1909="Wine",
SUM(LOOKUP(2,1/(SRP!$B$21:$B$25&lt;=E1909)/(SRP!$C$21:$C$25&gt;=E1909),SRP!$D$21:$D$25)*(G1909/100)*(E1909/1000)),
IF(AND(C1909="Ready to Drink",D1909="RTD-One Pour Cocktail&gt;7%&lt;=14.5"),
SUM(LOOKUP(2,1/(SRP!$B$16:$B$20&lt;=E1909)/(SRP!$C$16:$C$20&gt;=E1909),SRP!$D$16:$D$20)*(G1909/100)*(E1909/1000)),
IF(C1909="Ready to Drink",
SUM(LOOKUP(2,1/(SRP!$B$11:$B$15&lt;=E1909)/(SRP!$C$11:$C$15&gt;=E1909),SRP!$D$11:$D$15)*(G1909/100)*(E1909/1000)),
0)))))),2)</f>
        <v>2.4</v>
      </c>
      <c r="L1909" s="173" t="str">
        <f t="shared" si="29"/>
        <v>Beer473</v>
      </c>
      <c r="M1909" s="154">
        <f>VLOOKUP(L1909,'Slope %'!C:D,2,0)</f>
        <v>0.12</v>
      </c>
    </row>
    <row r="1910" spans="1:13" x14ac:dyDescent="0.25">
      <c r="A1910" s="169">
        <v>32882</v>
      </c>
      <c r="B1910" s="170" t="s">
        <v>1744</v>
      </c>
      <c r="C1910" s="170" t="s">
        <v>11</v>
      </c>
      <c r="D1910" s="170" t="s">
        <v>267</v>
      </c>
      <c r="E1910" s="170">
        <v>473</v>
      </c>
      <c r="F1910" s="170">
        <v>24</v>
      </c>
      <c r="G1910" s="171">
        <v>4.5</v>
      </c>
      <c r="H1910" s="170" t="s">
        <v>1742</v>
      </c>
      <c r="I1910" s="171">
        <v>4.3</v>
      </c>
      <c r="J1910" s="169">
        <v>1</v>
      </c>
      <c r="K1910" s="154" cm="1">
        <f t="array" ref="K1910">ROUND(
IF(C1910="Beer",
SUM(LOOKUP(2,1/(SRP!$B$8:$B$10&lt;=E1910)/(SRP!$C$8:$C$10&gt;=E1910),SRP!$D$8:$D$10)*(G1910/100)*(E1910/1000)),
IF(C1910="Spirits",
SUM(LOOKUP(2,1/(SRP!$B$2:$B$7&lt;=E1910)/(SRP!$C$2:$C$7&gt;=E1910),SRP!$D$2:$D$7)*(G1910/100)*(E1910/1000)),
IF(AND(C1910="Wine",D1910="Fortified Wines"),
SUM(LOOKUP(2,1/(SRP!$B$26:$B$29&lt;=E1910)/(SRP!$C$26:$C$29&gt;=E1910),SRP!$D$26:$D$29)*(G1910/100)*(E1910/1000)),
IF(C1910="Wine",
SUM(LOOKUP(2,1/(SRP!$B$21:$B$25&lt;=E1910)/(SRP!$C$21:$C$25&gt;=E1910),SRP!$D$21:$D$25)*(G1910/100)*(E1910/1000)),
IF(AND(C1910="Ready to Drink",D1910="RTD-One Pour Cocktail&gt;7%&lt;=14.5"),
SUM(LOOKUP(2,1/(SRP!$B$16:$B$20&lt;=E1910)/(SRP!$C$16:$C$20&gt;=E1910),SRP!$D$16:$D$20)*(G1910/100)*(E1910/1000)),
IF(C1910="Ready to Drink",
SUM(LOOKUP(2,1/(SRP!$B$11:$B$15&lt;=E1910)/(SRP!$C$11:$C$15&gt;=E1910),SRP!$D$11:$D$15)*(G1910/100)*(E1910/1000)),
0)))))),2)</f>
        <v>1.66</v>
      </c>
      <c r="L1910" s="173" t="str">
        <f t="shared" si="29"/>
        <v>Beer473</v>
      </c>
      <c r="M1910" s="154">
        <f>VLOOKUP(L1910,'Slope %'!C:D,2,0)</f>
        <v>0.12</v>
      </c>
    </row>
    <row r="1911" spans="1:13" x14ac:dyDescent="0.25">
      <c r="A1911" s="169">
        <v>32882</v>
      </c>
      <c r="B1911" s="170" t="s">
        <v>1744</v>
      </c>
      <c r="C1911" s="170" t="s">
        <v>11</v>
      </c>
      <c r="D1911" s="170" t="s">
        <v>267</v>
      </c>
      <c r="E1911" s="170">
        <v>473</v>
      </c>
      <c r="F1911" s="170">
        <v>24</v>
      </c>
      <c r="G1911" s="171">
        <v>4.5</v>
      </c>
      <c r="H1911" s="170" t="s">
        <v>1742</v>
      </c>
      <c r="I1911" s="171">
        <v>4.3</v>
      </c>
      <c r="J1911" s="169">
        <v>1</v>
      </c>
      <c r="K1911" s="154" cm="1">
        <f t="array" ref="K1911">ROUND(
IF(C1911="Beer",
SUM(LOOKUP(2,1/(SRP!$B$8:$B$10&lt;=E1911)/(SRP!$C$8:$C$10&gt;=E1911),SRP!$D$8:$D$10)*(G1911/100)*(E1911/1000)),
IF(C1911="Spirits",
SUM(LOOKUP(2,1/(SRP!$B$2:$B$7&lt;=E1911)/(SRP!$C$2:$C$7&gt;=E1911),SRP!$D$2:$D$7)*(G1911/100)*(E1911/1000)),
IF(AND(C1911="Wine",D1911="Fortified Wines"),
SUM(LOOKUP(2,1/(SRP!$B$26:$B$29&lt;=E1911)/(SRP!$C$26:$C$29&gt;=E1911),SRP!$D$26:$D$29)*(G1911/100)*(E1911/1000)),
IF(C1911="Wine",
SUM(LOOKUP(2,1/(SRP!$B$21:$B$25&lt;=E1911)/(SRP!$C$21:$C$25&gt;=E1911),SRP!$D$21:$D$25)*(G1911/100)*(E1911/1000)),
IF(AND(C1911="Ready to Drink",D1911="RTD-One Pour Cocktail&gt;7%&lt;=14.5"),
SUM(LOOKUP(2,1/(SRP!$B$16:$B$20&lt;=E1911)/(SRP!$C$16:$C$20&gt;=E1911),SRP!$D$16:$D$20)*(G1911/100)*(E1911/1000)),
IF(C1911="Ready to Drink",
SUM(LOOKUP(2,1/(SRP!$B$11:$B$15&lt;=E1911)/(SRP!$C$11:$C$15&gt;=E1911),SRP!$D$11:$D$15)*(G1911/100)*(E1911/1000)),
0)))))),2)</f>
        <v>1.66</v>
      </c>
      <c r="L1911" s="173" t="str">
        <f t="shared" si="29"/>
        <v>Beer473</v>
      </c>
      <c r="M1911" s="154">
        <f>VLOOKUP(L1911,'Slope %'!C:D,2,0)</f>
        <v>0.12</v>
      </c>
    </row>
    <row r="1912" spans="1:13" x14ac:dyDescent="0.25">
      <c r="A1912" s="169">
        <v>32894</v>
      </c>
      <c r="B1912" s="170" t="s">
        <v>1745</v>
      </c>
      <c r="C1912" s="170" t="s">
        <v>11</v>
      </c>
      <c r="D1912" s="170" t="s">
        <v>303</v>
      </c>
      <c r="E1912" s="170">
        <v>473</v>
      </c>
      <c r="F1912" s="170">
        <v>24</v>
      </c>
      <c r="G1912" s="171">
        <v>5.6</v>
      </c>
      <c r="H1912" s="170" t="s">
        <v>1324</v>
      </c>
      <c r="I1912" s="171">
        <v>4.8</v>
      </c>
      <c r="J1912" s="169">
        <v>1</v>
      </c>
      <c r="K1912" s="154" cm="1">
        <f t="array" ref="K1912">ROUND(
IF(C1912="Beer",
SUM(LOOKUP(2,1/(SRP!$B$8:$B$10&lt;=E1912)/(SRP!$C$8:$C$10&gt;=E1912),SRP!$D$8:$D$10)*(G1912/100)*(E1912/1000)),
IF(C1912="Spirits",
SUM(LOOKUP(2,1/(SRP!$B$2:$B$7&lt;=E1912)/(SRP!$C$2:$C$7&gt;=E1912),SRP!$D$2:$D$7)*(G1912/100)*(E1912/1000)),
IF(AND(C1912="Wine",D1912="Fortified Wines"),
SUM(LOOKUP(2,1/(SRP!$B$26:$B$29&lt;=E1912)/(SRP!$C$26:$C$29&gt;=E1912),SRP!$D$26:$D$29)*(G1912/100)*(E1912/1000)),
IF(C1912="Wine",
SUM(LOOKUP(2,1/(SRP!$B$21:$B$25&lt;=E1912)/(SRP!$C$21:$C$25&gt;=E1912),SRP!$D$21:$D$25)*(G1912/100)*(E1912/1000)),
IF(AND(C1912="Ready to Drink",D1912="RTD-One Pour Cocktail&gt;7%&lt;=14.5"),
SUM(LOOKUP(2,1/(SRP!$B$16:$B$20&lt;=E1912)/(SRP!$C$16:$C$20&gt;=E1912),SRP!$D$16:$D$20)*(G1912/100)*(E1912/1000)),
IF(C1912="Ready to Drink",
SUM(LOOKUP(2,1/(SRP!$B$11:$B$15&lt;=E1912)/(SRP!$C$11:$C$15&gt;=E1912),SRP!$D$11:$D$15)*(G1912/100)*(E1912/1000)),
0)))))),2)</f>
        <v>2.0699999999999998</v>
      </c>
      <c r="L1912" s="173" t="str">
        <f t="shared" si="29"/>
        <v>Beer473</v>
      </c>
      <c r="M1912" s="154">
        <f>VLOOKUP(L1912,'Slope %'!C:D,2,0)</f>
        <v>0.12</v>
      </c>
    </row>
    <row r="1913" spans="1:13" x14ac:dyDescent="0.25">
      <c r="A1913" s="169">
        <v>32894</v>
      </c>
      <c r="B1913" s="170" t="s">
        <v>1745</v>
      </c>
      <c r="C1913" s="170" t="s">
        <v>11</v>
      </c>
      <c r="D1913" s="170" t="s">
        <v>303</v>
      </c>
      <c r="E1913" s="170">
        <v>473</v>
      </c>
      <c r="F1913" s="170">
        <v>24</v>
      </c>
      <c r="G1913" s="171">
        <v>5.6</v>
      </c>
      <c r="H1913" s="170" t="s">
        <v>1324</v>
      </c>
      <c r="I1913" s="171">
        <v>4.8</v>
      </c>
      <c r="J1913" s="169">
        <v>1</v>
      </c>
      <c r="K1913" s="154" cm="1">
        <f t="array" ref="K1913">ROUND(
IF(C1913="Beer",
SUM(LOOKUP(2,1/(SRP!$B$8:$B$10&lt;=E1913)/(SRP!$C$8:$C$10&gt;=E1913),SRP!$D$8:$D$10)*(G1913/100)*(E1913/1000)),
IF(C1913="Spirits",
SUM(LOOKUP(2,1/(SRP!$B$2:$B$7&lt;=E1913)/(SRP!$C$2:$C$7&gt;=E1913),SRP!$D$2:$D$7)*(G1913/100)*(E1913/1000)),
IF(AND(C1913="Wine",D1913="Fortified Wines"),
SUM(LOOKUP(2,1/(SRP!$B$26:$B$29&lt;=E1913)/(SRP!$C$26:$C$29&gt;=E1913),SRP!$D$26:$D$29)*(G1913/100)*(E1913/1000)),
IF(C1913="Wine",
SUM(LOOKUP(2,1/(SRP!$B$21:$B$25&lt;=E1913)/(SRP!$C$21:$C$25&gt;=E1913),SRP!$D$21:$D$25)*(G1913/100)*(E1913/1000)),
IF(AND(C1913="Ready to Drink",D1913="RTD-One Pour Cocktail&gt;7%&lt;=14.5"),
SUM(LOOKUP(2,1/(SRP!$B$16:$B$20&lt;=E1913)/(SRP!$C$16:$C$20&gt;=E1913),SRP!$D$16:$D$20)*(G1913/100)*(E1913/1000)),
IF(C1913="Ready to Drink",
SUM(LOOKUP(2,1/(SRP!$B$11:$B$15&lt;=E1913)/(SRP!$C$11:$C$15&gt;=E1913),SRP!$D$11:$D$15)*(G1913/100)*(E1913/1000)),
0)))))),2)</f>
        <v>2.0699999999999998</v>
      </c>
      <c r="L1913" s="173" t="str">
        <f t="shared" si="29"/>
        <v>Beer473</v>
      </c>
      <c r="M1913" s="154">
        <f>VLOOKUP(L1913,'Slope %'!C:D,2,0)</f>
        <v>0.12</v>
      </c>
    </row>
    <row r="1914" spans="1:13" x14ac:dyDescent="0.25">
      <c r="A1914" s="169">
        <v>32895</v>
      </c>
      <c r="B1914" s="170" t="s">
        <v>1746</v>
      </c>
      <c r="C1914" s="170" t="s">
        <v>11</v>
      </c>
      <c r="D1914" s="170" t="s">
        <v>12</v>
      </c>
      <c r="E1914" s="170">
        <v>473</v>
      </c>
      <c r="F1914" s="170">
        <v>24</v>
      </c>
      <c r="G1914" s="171">
        <v>4.8</v>
      </c>
      <c r="H1914" s="170" t="s">
        <v>1324</v>
      </c>
      <c r="I1914" s="171">
        <v>4.5</v>
      </c>
      <c r="J1914" s="169">
        <v>1</v>
      </c>
      <c r="K1914" s="154" cm="1">
        <f t="array" ref="K1914">ROUND(
IF(C1914="Beer",
SUM(LOOKUP(2,1/(SRP!$B$8:$B$10&lt;=E1914)/(SRP!$C$8:$C$10&gt;=E1914),SRP!$D$8:$D$10)*(G1914/100)*(E1914/1000)),
IF(C1914="Spirits",
SUM(LOOKUP(2,1/(SRP!$B$2:$B$7&lt;=E1914)/(SRP!$C$2:$C$7&gt;=E1914),SRP!$D$2:$D$7)*(G1914/100)*(E1914/1000)),
IF(AND(C1914="Wine",D1914="Fortified Wines"),
SUM(LOOKUP(2,1/(SRP!$B$26:$B$29&lt;=E1914)/(SRP!$C$26:$C$29&gt;=E1914),SRP!$D$26:$D$29)*(G1914/100)*(E1914/1000)),
IF(C1914="Wine",
SUM(LOOKUP(2,1/(SRP!$B$21:$B$25&lt;=E1914)/(SRP!$C$21:$C$25&gt;=E1914),SRP!$D$21:$D$25)*(G1914/100)*(E1914/1000)),
IF(AND(C1914="Ready to Drink",D1914="RTD-One Pour Cocktail&gt;7%&lt;=14.5"),
SUM(LOOKUP(2,1/(SRP!$B$16:$B$20&lt;=E1914)/(SRP!$C$16:$C$20&gt;=E1914),SRP!$D$16:$D$20)*(G1914/100)*(E1914/1000)),
IF(C1914="Ready to Drink",
SUM(LOOKUP(2,1/(SRP!$B$11:$B$15&lt;=E1914)/(SRP!$C$11:$C$15&gt;=E1914),SRP!$D$11:$D$15)*(G1914/100)*(E1914/1000)),
0)))))),2)</f>
        <v>1.77</v>
      </c>
      <c r="L1914" s="173" t="str">
        <f t="shared" si="29"/>
        <v>Beer473</v>
      </c>
      <c r="M1914" s="154">
        <f>VLOOKUP(L1914,'Slope %'!C:D,2,0)</f>
        <v>0.12</v>
      </c>
    </row>
    <row r="1915" spans="1:13" x14ac:dyDescent="0.25">
      <c r="A1915" s="169">
        <v>32895</v>
      </c>
      <c r="B1915" s="170" t="s">
        <v>1746</v>
      </c>
      <c r="C1915" s="170" t="s">
        <v>11</v>
      </c>
      <c r="D1915" s="170" t="s">
        <v>12</v>
      </c>
      <c r="E1915" s="170">
        <v>473</v>
      </c>
      <c r="F1915" s="170">
        <v>24</v>
      </c>
      <c r="G1915" s="171">
        <v>4.8</v>
      </c>
      <c r="H1915" s="170" t="s">
        <v>1324</v>
      </c>
      <c r="I1915" s="171">
        <v>4.5</v>
      </c>
      <c r="J1915" s="169">
        <v>1</v>
      </c>
      <c r="K1915" s="154" cm="1">
        <f t="array" ref="K1915">ROUND(
IF(C1915="Beer",
SUM(LOOKUP(2,1/(SRP!$B$8:$B$10&lt;=E1915)/(SRP!$C$8:$C$10&gt;=E1915),SRP!$D$8:$D$10)*(G1915/100)*(E1915/1000)),
IF(C1915="Spirits",
SUM(LOOKUP(2,1/(SRP!$B$2:$B$7&lt;=E1915)/(SRP!$C$2:$C$7&gt;=E1915),SRP!$D$2:$D$7)*(G1915/100)*(E1915/1000)),
IF(AND(C1915="Wine",D1915="Fortified Wines"),
SUM(LOOKUP(2,1/(SRP!$B$26:$B$29&lt;=E1915)/(SRP!$C$26:$C$29&gt;=E1915),SRP!$D$26:$D$29)*(G1915/100)*(E1915/1000)),
IF(C1915="Wine",
SUM(LOOKUP(2,1/(SRP!$B$21:$B$25&lt;=E1915)/(SRP!$C$21:$C$25&gt;=E1915),SRP!$D$21:$D$25)*(G1915/100)*(E1915/1000)),
IF(AND(C1915="Ready to Drink",D1915="RTD-One Pour Cocktail&gt;7%&lt;=14.5"),
SUM(LOOKUP(2,1/(SRP!$B$16:$B$20&lt;=E1915)/(SRP!$C$16:$C$20&gt;=E1915),SRP!$D$16:$D$20)*(G1915/100)*(E1915/1000)),
IF(C1915="Ready to Drink",
SUM(LOOKUP(2,1/(SRP!$B$11:$B$15&lt;=E1915)/(SRP!$C$11:$C$15&gt;=E1915),SRP!$D$11:$D$15)*(G1915/100)*(E1915/1000)),
0)))))),2)</f>
        <v>1.77</v>
      </c>
      <c r="L1915" s="173" t="str">
        <f t="shared" si="29"/>
        <v>Beer473</v>
      </c>
      <c r="M1915" s="154">
        <f>VLOOKUP(L1915,'Slope %'!C:D,2,0)</f>
        <v>0.12</v>
      </c>
    </row>
    <row r="1916" spans="1:13" x14ac:dyDescent="0.25">
      <c r="A1916" s="169">
        <v>32896</v>
      </c>
      <c r="B1916" s="170" t="s">
        <v>1747</v>
      </c>
      <c r="C1916" s="170" t="s">
        <v>11</v>
      </c>
      <c r="D1916" s="170" t="s">
        <v>267</v>
      </c>
      <c r="E1916" s="170">
        <v>473</v>
      </c>
      <c r="F1916" s="170">
        <v>24</v>
      </c>
      <c r="G1916" s="171">
        <v>5</v>
      </c>
      <c r="H1916" s="170" t="s">
        <v>1391</v>
      </c>
      <c r="I1916" s="171">
        <v>3.99</v>
      </c>
      <c r="J1916" s="169">
        <v>1</v>
      </c>
      <c r="K1916" s="154" cm="1">
        <f t="array" ref="K1916">ROUND(
IF(C1916="Beer",
SUM(LOOKUP(2,1/(SRP!$B$8:$B$10&lt;=E1916)/(SRP!$C$8:$C$10&gt;=E1916),SRP!$D$8:$D$10)*(G1916/100)*(E1916/1000)),
IF(C1916="Spirits",
SUM(LOOKUP(2,1/(SRP!$B$2:$B$7&lt;=E1916)/(SRP!$C$2:$C$7&gt;=E1916),SRP!$D$2:$D$7)*(G1916/100)*(E1916/1000)),
IF(AND(C1916="Wine",D1916="Fortified Wines"),
SUM(LOOKUP(2,1/(SRP!$B$26:$B$29&lt;=E1916)/(SRP!$C$26:$C$29&gt;=E1916),SRP!$D$26:$D$29)*(G1916/100)*(E1916/1000)),
IF(C1916="Wine",
SUM(LOOKUP(2,1/(SRP!$B$21:$B$25&lt;=E1916)/(SRP!$C$21:$C$25&gt;=E1916),SRP!$D$21:$D$25)*(G1916/100)*(E1916/1000)),
IF(AND(C1916="Ready to Drink",D1916="RTD-One Pour Cocktail&gt;7%&lt;=14.5"),
SUM(LOOKUP(2,1/(SRP!$B$16:$B$20&lt;=E1916)/(SRP!$C$16:$C$20&gt;=E1916),SRP!$D$16:$D$20)*(G1916/100)*(E1916/1000)),
IF(C1916="Ready to Drink",
SUM(LOOKUP(2,1/(SRP!$B$11:$B$15&lt;=E1916)/(SRP!$C$11:$C$15&gt;=E1916),SRP!$D$11:$D$15)*(G1916/100)*(E1916/1000)),
0)))))),2)</f>
        <v>1.85</v>
      </c>
      <c r="L1916" s="173" t="str">
        <f t="shared" si="29"/>
        <v>Beer473</v>
      </c>
      <c r="M1916" s="154">
        <f>VLOOKUP(L1916,'Slope %'!C:D,2,0)</f>
        <v>0.12</v>
      </c>
    </row>
    <row r="1917" spans="1:13" x14ac:dyDescent="0.25">
      <c r="A1917" s="169">
        <v>32896</v>
      </c>
      <c r="B1917" s="170" t="s">
        <v>1747</v>
      </c>
      <c r="C1917" s="170" t="s">
        <v>11</v>
      </c>
      <c r="D1917" s="170" t="s">
        <v>267</v>
      </c>
      <c r="E1917" s="170">
        <v>473</v>
      </c>
      <c r="F1917" s="170">
        <v>24</v>
      </c>
      <c r="G1917" s="171">
        <v>5</v>
      </c>
      <c r="H1917" s="170" t="s">
        <v>1391</v>
      </c>
      <c r="I1917" s="171">
        <v>3.99</v>
      </c>
      <c r="J1917" s="169">
        <v>1</v>
      </c>
      <c r="K1917" s="154" cm="1">
        <f t="array" ref="K1917">ROUND(
IF(C1917="Beer",
SUM(LOOKUP(2,1/(SRP!$B$8:$B$10&lt;=E1917)/(SRP!$C$8:$C$10&gt;=E1917),SRP!$D$8:$D$10)*(G1917/100)*(E1917/1000)),
IF(C1917="Spirits",
SUM(LOOKUP(2,1/(SRP!$B$2:$B$7&lt;=E1917)/(SRP!$C$2:$C$7&gt;=E1917),SRP!$D$2:$D$7)*(G1917/100)*(E1917/1000)),
IF(AND(C1917="Wine",D1917="Fortified Wines"),
SUM(LOOKUP(2,1/(SRP!$B$26:$B$29&lt;=E1917)/(SRP!$C$26:$C$29&gt;=E1917),SRP!$D$26:$D$29)*(G1917/100)*(E1917/1000)),
IF(C1917="Wine",
SUM(LOOKUP(2,1/(SRP!$B$21:$B$25&lt;=E1917)/(SRP!$C$21:$C$25&gt;=E1917),SRP!$D$21:$D$25)*(G1917/100)*(E1917/1000)),
IF(AND(C1917="Ready to Drink",D1917="RTD-One Pour Cocktail&gt;7%&lt;=14.5"),
SUM(LOOKUP(2,1/(SRP!$B$16:$B$20&lt;=E1917)/(SRP!$C$16:$C$20&gt;=E1917),SRP!$D$16:$D$20)*(G1917/100)*(E1917/1000)),
IF(C1917="Ready to Drink",
SUM(LOOKUP(2,1/(SRP!$B$11:$B$15&lt;=E1917)/(SRP!$C$11:$C$15&gt;=E1917),SRP!$D$11:$D$15)*(G1917/100)*(E1917/1000)),
0)))))),2)</f>
        <v>1.85</v>
      </c>
      <c r="L1917" s="173" t="str">
        <f t="shared" si="29"/>
        <v>Beer473</v>
      </c>
      <c r="M1917" s="154">
        <f>VLOOKUP(L1917,'Slope %'!C:D,2,0)</f>
        <v>0.12</v>
      </c>
    </row>
    <row r="1918" spans="1:13" x14ac:dyDescent="0.25">
      <c r="A1918" s="169">
        <v>32897</v>
      </c>
      <c r="B1918" s="170" t="s">
        <v>1748</v>
      </c>
      <c r="C1918" s="170" t="s">
        <v>263</v>
      </c>
      <c r="D1918" s="170" t="s">
        <v>646</v>
      </c>
      <c r="E1918" s="170">
        <v>20000</v>
      </c>
      <c r="F1918" s="170">
        <v>1</v>
      </c>
      <c r="G1918" s="171">
        <v>5</v>
      </c>
      <c r="H1918" s="170" t="s">
        <v>54</v>
      </c>
      <c r="I1918" s="171">
        <v>152.13</v>
      </c>
      <c r="J1918" s="169">
        <v>1</v>
      </c>
      <c r="K1918" s="154" cm="1">
        <f t="array" ref="K1918">ROUND(
IF(C1918="Beer",
SUM(LOOKUP(2,1/(SRP!$B$8:$B$10&lt;=E1918)/(SRP!$C$8:$C$10&gt;=E1918),SRP!$D$8:$D$10)*(G1918/100)*(E1918/1000)),
IF(C1918="Spirits",
SUM(LOOKUP(2,1/(SRP!$B$2:$B$7&lt;=E1918)/(SRP!$C$2:$C$7&gt;=E1918),SRP!$D$2:$D$7)*(G1918/100)*(E1918/1000)),
IF(AND(C1918="Wine",D1918="Fortified Wines"),
SUM(LOOKUP(2,1/(SRP!$B$26:$B$29&lt;=E1918)/(SRP!$C$26:$C$29&gt;=E1918),SRP!$D$26:$D$29)*(G1918/100)*(E1918/1000)),
IF(C1918="Wine",
SUM(LOOKUP(2,1/(SRP!$B$21:$B$25&lt;=E1918)/(SRP!$C$21:$C$25&gt;=E1918),SRP!$D$21:$D$25)*(G1918/100)*(E1918/1000)),
IF(AND(C1918="Ready to Drink",D1918="RTD-One Pour Cocktail&gt;7%&lt;=14.5"),
SUM(LOOKUP(2,1/(SRP!$B$16:$B$20&lt;=E1918)/(SRP!$C$16:$C$20&gt;=E1918),SRP!$D$16:$D$20)*(G1918/100)*(E1918/1000)),
IF(C1918="Ready to Drink",
SUM(LOOKUP(2,1/(SRP!$B$11:$B$15&lt;=E1918)/(SRP!$C$11:$C$15&gt;=E1918),SRP!$D$11:$D$15)*(G1918/100)*(E1918/1000)),
0)))))),2)</f>
        <v>78.069999999999993</v>
      </c>
      <c r="L1918" s="173" t="str">
        <f t="shared" si="29"/>
        <v>Ready to Drink20000</v>
      </c>
      <c r="M1918" s="154" t="e">
        <f>VLOOKUP(L1918,'Slope %'!C:D,2,0)</f>
        <v>#N/A</v>
      </c>
    </row>
    <row r="1919" spans="1:13" x14ac:dyDescent="0.25">
      <c r="A1919" s="169">
        <v>32897</v>
      </c>
      <c r="B1919" s="170" t="s">
        <v>1748</v>
      </c>
      <c r="C1919" s="170" t="s">
        <v>263</v>
      </c>
      <c r="D1919" s="170" t="s">
        <v>646</v>
      </c>
      <c r="E1919" s="170">
        <v>20000</v>
      </c>
      <c r="F1919" s="170">
        <v>1</v>
      </c>
      <c r="G1919" s="171">
        <v>5</v>
      </c>
      <c r="H1919" s="170" t="s">
        <v>54</v>
      </c>
      <c r="I1919" s="171">
        <v>152.13</v>
      </c>
      <c r="J1919" s="169">
        <v>1</v>
      </c>
      <c r="K1919" s="154" cm="1">
        <f t="array" ref="K1919">ROUND(
IF(C1919="Beer",
SUM(LOOKUP(2,1/(SRP!$B$8:$B$10&lt;=E1919)/(SRP!$C$8:$C$10&gt;=E1919),SRP!$D$8:$D$10)*(G1919/100)*(E1919/1000)),
IF(C1919="Spirits",
SUM(LOOKUP(2,1/(SRP!$B$2:$B$7&lt;=E1919)/(SRP!$C$2:$C$7&gt;=E1919),SRP!$D$2:$D$7)*(G1919/100)*(E1919/1000)),
IF(AND(C1919="Wine",D1919="Fortified Wines"),
SUM(LOOKUP(2,1/(SRP!$B$26:$B$29&lt;=E1919)/(SRP!$C$26:$C$29&gt;=E1919),SRP!$D$26:$D$29)*(G1919/100)*(E1919/1000)),
IF(C1919="Wine",
SUM(LOOKUP(2,1/(SRP!$B$21:$B$25&lt;=E1919)/(SRP!$C$21:$C$25&gt;=E1919),SRP!$D$21:$D$25)*(G1919/100)*(E1919/1000)),
IF(AND(C1919="Ready to Drink",D1919="RTD-One Pour Cocktail&gt;7%&lt;=14.5"),
SUM(LOOKUP(2,1/(SRP!$B$16:$B$20&lt;=E1919)/(SRP!$C$16:$C$20&gt;=E1919),SRP!$D$16:$D$20)*(G1919/100)*(E1919/1000)),
IF(C1919="Ready to Drink",
SUM(LOOKUP(2,1/(SRP!$B$11:$B$15&lt;=E1919)/(SRP!$C$11:$C$15&gt;=E1919),SRP!$D$11:$D$15)*(G1919/100)*(E1919/1000)),
0)))))),2)</f>
        <v>78.069999999999993</v>
      </c>
      <c r="L1919" s="173" t="str">
        <f t="shared" si="29"/>
        <v>Ready to Drink20000</v>
      </c>
      <c r="M1919" s="154" t="e">
        <f>VLOOKUP(L1919,'Slope %'!C:D,2,0)</f>
        <v>#N/A</v>
      </c>
    </row>
    <row r="1920" spans="1:13" x14ac:dyDescent="0.25">
      <c r="A1920" s="169">
        <v>32915</v>
      </c>
      <c r="B1920" s="170" t="s">
        <v>1749</v>
      </c>
      <c r="C1920" s="170" t="s">
        <v>24</v>
      </c>
      <c r="D1920" s="170" t="s">
        <v>58</v>
      </c>
      <c r="E1920" s="170">
        <v>750</v>
      </c>
      <c r="F1920" s="170">
        <v>12</v>
      </c>
      <c r="G1920" s="171">
        <v>12.5</v>
      </c>
      <c r="H1920" s="170" t="s">
        <v>1214</v>
      </c>
      <c r="I1920" s="171">
        <v>19.989999999999998</v>
      </c>
      <c r="J1920" s="169">
        <v>1</v>
      </c>
      <c r="K1920" s="154" cm="1">
        <f t="array" ref="K1920">ROUND(
IF(C1920="Beer",
SUM(LOOKUP(2,1/(SRP!$B$8:$B$10&lt;=E1920)/(SRP!$C$8:$C$10&gt;=E1920),SRP!$D$8:$D$10)*(G1920/100)*(E1920/1000)),
IF(C1920="Spirits",
SUM(LOOKUP(2,1/(SRP!$B$2:$B$7&lt;=E1920)/(SRP!$C$2:$C$7&gt;=E1920),SRP!$D$2:$D$7)*(G1920/100)*(E1920/1000)),
IF(AND(C1920="Wine",D1920="Fortified Wines"),
SUM(LOOKUP(2,1/(SRP!$B$26:$B$29&lt;=E1920)/(SRP!$C$26:$C$29&gt;=E1920),SRP!$D$26:$D$29)*(G1920/100)*(E1920/1000)),
IF(C1920="Wine",
SUM(LOOKUP(2,1/(SRP!$B$21:$B$25&lt;=E1920)/(SRP!$C$21:$C$25&gt;=E1920),SRP!$D$21:$D$25)*(G1920/100)*(E1920/1000)),
IF(AND(C1920="Ready to Drink",D1920="RTD-One Pour Cocktail&gt;7%&lt;=14.5"),
SUM(LOOKUP(2,1/(SRP!$B$16:$B$20&lt;=E1920)/(SRP!$C$16:$C$20&gt;=E1920),SRP!$D$16:$D$20)*(G1920/100)*(E1920/1000)),
IF(C1920="Ready to Drink",
SUM(LOOKUP(2,1/(SRP!$B$11:$B$15&lt;=E1920)/(SRP!$C$11:$C$15&gt;=E1920),SRP!$D$11:$D$15)*(G1920/100)*(E1920/1000)),
0)))))),2)</f>
        <v>7.32</v>
      </c>
      <c r="L1920" s="173" t="str">
        <f t="shared" si="29"/>
        <v>Wine750</v>
      </c>
      <c r="M1920" s="154">
        <f>VLOOKUP(L1920,'Slope %'!C:D,2,0)</f>
        <v>0.1</v>
      </c>
    </row>
    <row r="1921" spans="1:13" x14ac:dyDescent="0.25">
      <c r="A1921" s="169">
        <v>32933</v>
      </c>
      <c r="B1921" s="170" t="s">
        <v>1750</v>
      </c>
      <c r="C1921" s="170" t="s">
        <v>15</v>
      </c>
      <c r="D1921" s="170" t="s">
        <v>462</v>
      </c>
      <c r="E1921" s="170">
        <v>750</v>
      </c>
      <c r="F1921" s="170">
        <v>12</v>
      </c>
      <c r="G1921" s="171">
        <v>40</v>
      </c>
      <c r="H1921" s="170" t="s">
        <v>22</v>
      </c>
      <c r="I1921" s="171">
        <v>32.99</v>
      </c>
      <c r="J1921" s="169">
        <v>1</v>
      </c>
      <c r="K1921" s="154" cm="1">
        <f t="array" ref="K1921">ROUND(
IF(C1921="Beer",
SUM(LOOKUP(2,1/(SRP!$B$8:$B$10&lt;=E1921)/(SRP!$C$8:$C$10&gt;=E1921),SRP!$D$8:$D$10)*(G1921/100)*(E1921/1000)),
IF(C1921="Spirits",
SUM(LOOKUP(2,1/(SRP!$B$2:$B$7&lt;=E1921)/(SRP!$C$2:$C$7&gt;=E1921),SRP!$D$2:$D$7)*(G1921/100)*(E1921/1000)),
IF(AND(C1921="Wine",D1921="Fortified Wines"),
SUM(LOOKUP(2,1/(SRP!$B$26:$B$29&lt;=E1921)/(SRP!$C$26:$C$29&gt;=E1921),SRP!$D$26:$D$29)*(G1921/100)*(E1921/1000)),
IF(C1921="Wine",
SUM(LOOKUP(2,1/(SRP!$B$21:$B$25&lt;=E1921)/(SRP!$C$21:$C$25&gt;=E1921),SRP!$D$21:$D$25)*(G1921/100)*(E1921/1000)),
IF(AND(C1921="Ready to Drink",D1921="RTD-One Pour Cocktail&gt;7%&lt;=14.5"),
SUM(LOOKUP(2,1/(SRP!$B$16:$B$20&lt;=E1921)/(SRP!$C$16:$C$20&gt;=E1921),SRP!$D$16:$D$20)*(G1921/100)*(E1921/1000)),
IF(C1921="Ready to Drink",
SUM(LOOKUP(2,1/(SRP!$B$11:$B$15&lt;=E1921)/(SRP!$C$11:$C$15&gt;=E1921),SRP!$D$11:$D$15)*(G1921/100)*(E1921/1000)),
0)))))),2)</f>
        <v>23.42</v>
      </c>
      <c r="L1921" s="173" t="str">
        <f t="shared" si="29"/>
        <v>Spirits750</v>
      </c>
      <c r="M1921" s="154">
        <f>VLOOKUP(L1921,'Slope %'!C:D,2,0)</f>
        <v>7.0000000000000007E-2</v>
      </c>
    </row>
    <row r="1922" spans="1:13" x14ac:dyDescent="0.25">
      <c r="A1922" s="169">
        <v>32955</v>
      </c>
      <c r="B1922" s="170" t="s">
        <v>1751</v>
      </c>
      <c r="C1922" s="170" t="s">
        <v>24</v>
      </c>
      <c r="D1922" s="170" t="s">
        <v>66</v>
      </c>
      <c r="E1922" s="170">
        <v>750</v>
      </c>
      <c r="F1922" s="170">
        <v>12</v>
      </c>
      <c r="G1922" s="171">
        <v>14.3</v>
      </c>
      <c r="H1922" s="170" t="s">
        <v>600</v>
      </c>
      <c r="I1922" s="171">
        <v>18.989999999999998</v>
      </c>
      <c r="J1922" s="169">
        <v>1</v>
      </c>
      <c r="K1922" s="154" cm="1">
        <f t="array" ref="K1922">ROUND(
IF(C1922="Beer",
SUM(LOOKUP(2,1/(SRP!$B$8:$B$10&lt;=E1922)/(SRP!$C$8:$C$10&gt;=E1922),SRP!$D$8:$D$10)*(G1922/100)*(E1922/1000)),
IF(C1922="Spirits",
SUM(LOOKUP(2,1/(SRP!$B$2:$B$7&lt;=E1922)/(SRP!$C$2:$C$7&gt;=E1922),SRP!$D$2:$D$7)*(G1922/100)*(E1922/1000)),
IF(AND(C1922="Wine",D1922="Fortified Wines"),
SUM(LOOKUP(2,1/(SRP!$B$26:$B$29&lt;=E1922)/(SRP!$C$26:$C$29&gt;=E1922),SRP!$D$26:$D$29)*(G1922/100)*(E1922/1000)),
IF(C1922="Wine",
SUM(LOOKUP(2,1/(SRP!$B$21:$B$25&lt;=E1922)/(SRP!$C$21:$C$25&gt;=E1922),SRP!$D$21:$D$25)*(G1922/100)*(E1922/1000)),
IF(AND(C1922="Ready to Drink",D1922="RTD-One Pour Cocktail&gt;7%&lt;=14.5"),
SUM(LOOKUP(2,1/(SRP!$B$16:$B$20&lt;=E1922)/(SRP!$C$16:$C$20&gt;=E1922),SRP!$D$16:$D$20)*(G1922/100)*(E1922/1000)),
IF(C1922="Ready to Drink",
SUM(LOOKUP(2,1/(SRP!$B$11:$B$15&lt;=E1922)/(SRP!$C$11:$C$15&gt;=E1922),SRP!$D$11:$D$15)*(G1922/100)*(E1922/1000)),
0)))))),2)</f>
        <v>8.3699999999999992</v>
      </c>
      <c r="L1922" s="173" t="str">
        <f t="shared" si="29"/>
        <v>Wine750</v>
      </c>
      <c r="M1922" s="154">
        <f>VLOOKUP(L1922,'Slope %'!C:D,2,0)</f>
        <v>0.1</v>
      </c>
    </row>
    <row r="1923" spans="1:13" x14ac:dyDescent="0.25">
      <c r="A1923" s="169">
        <v>32957</v>
      </c>
      <c r="B1923" s="170" t="s">
        <v>1752</v>
      </c>
      <c r="C1923" s="170" t="s">
        <v>24</v>
      </c>
      <c r="D1923" s="170" t="s">
        <v>25</v>
      </c>
      <c r="E1923" s="170">
        <v>750</v>
      </c>
      <c r="F1923" s="170">
        <v>12</v>
      </c>
      <c r="G1923" s="171">
        <v>11</v>
      </c>
      <c r="H1923" s="170" t="s">
        <v>35</v>
      </c>
      <c r="I1923" s="171">
        <v>16.989999999999998</v>
      </c>
      <c r="J1923" s="169">
        <v>1</v>
      </c>
      <c r="K1923" s="154" cm="1">
        <f t="array" ref="K1923">ROUND(
IF(C1923="Beer",
SUM(LOOKUP(2,1/(SRP!$B$8:$B$10&lt;=E1923)/(SRP!$C$8:$C$10&gt;=E1923),SRP!$D$8:$D$10)*(G1923/100)*(E1923/1000)),
IF(C1923="Spirits",
SUM(LOOKUP(2,1/(SRP!$B$2:$B$7&lt;=E1923)/(SRP!$C$2:$C$7&gt;=E1923),SRP!$D$2:$D$7)*(G1923/100)*(E1923/1000)),
IF(AND(C1923="Wine",D1923="Fortified Wines"),
SUM(LOOKUP(2,1/(SRP!$B$26:$B$29&lt;=E1923)/(SRP!$C$26:$C$29&gt;=E1923),SRP!$D$26:$D$29)*(G1923/100)*(E1923/1000)),
IF(C1923="Wine",
SUM(LOOKUP(2,1/(SRP!$B$21:$B$25&lt;=E1923)/(SRP!$C$21:$C$25&gt;=E1923),SRP!$D$21:$D$25)*(G1923/100)*(E1923/1000)),
IF(AND(C1923="Ready to Drink",D1923="RTD-One Pour Cocktail&gt;7%&lt;=14.5"),
SUM(LOOKUP(2,1/(SRP!$B$16:$B$20&lt;=E1923)/(SRP!$C$16:$C$20&gt;=E1923),SRP!$D$16:$D$20)*(G1923/100)*(E1923/1000)),
IF(C1923="Ready to Drink",
SUM(LOOKUP(2,1/(SRP!$B$11:$B$15&lt;=E1923)/(SRP!$C$11:$C$15&gt;=E1923),SRP!$D$11:$D$15)*(G1923/100)*(E1923/1000)),
0)))))),2)</f>
        <v>6.44</v>
      </c>
      <c r="L1923" s="173" t="str">
        <f t="shared" ref="L1923:L1986" si="30">(_xlfn.CONCAT(C1923,E1923))</f>
        <v>Wine750</v>
      </c>
      <c r="M1923" s="154">
        <f>VLOOKUP(L1923,'Slope %'!C:D,2,0)</f>
        <v>0.1</v>
      </c>
    </row>
    <row r="1924" spans="1:13" x14ac:dyDescent="0.25">
      <c r="A1924" s="169">
        <v>32960</v>
      </c>
      <c r="B1924" s="170" t="s">
        <v>1753</v>
      </c>
      <c r="C1924" s="170" t="s">
        <v>24</v>
      </c>
      <c r="D1924" s="170" t="s">
        <v>25</v>
      </c>
      <c r="E1924" s="170">
        <v>750</v>
      </c>
      <c r="F1924" s="170">
        <v>12</v>
      </c>
      <c r="G1924" s="171">
        <v>11.5</v>
      </c>
      <c r="H1924" s="170" t="s">
        <v>35</v>
      </c>
      <c r="I1924" s="171">
        <v>16.989999999999998</v>
      </c>
      <c r="J1924" s="169">
        <v>1</v>
      </c>
      <c r="K1924" s="154" cm="1">
        <f t="array" ref="K1924">ROUND(
IF(C1924="Beer",
SUM(LOOKUP(2,1/(SRP!$B$8:$B$10&lt;=E1924)/(SRP!$C$8:$C$10&gt;=E1924),SRP!$D$8:$D$10)*(G1924/100)*(E1924/1000)),
IF(C1924="Spirits",
SUM(LOOKUP(2,1/(SRP!$B$2:$B$7&lt;=E1924)/(SRP!$C$2:$C$7&gt;=E1924),SRP!$D$2:$D$7)*(G1924/100)*(E1924/1000)),
IF(AND(C1924="Wine",D1924="Fortified Wines"),
SUM(LOOKUP(2,1/(SRP!$B$26:$B$29&lt;=E1924)/(SRP!$C$26:$C$29&gt;=E1924),SRP!$D$26:$D$29)*(G1924/100)*(E1924/1000)),
IF(C1924="Wine",
SUM(LOOKUP(2,1/(SRP!$B$21:$B$25&lt;=E1924)/(SRP!$C$21:$C$25&gt;=E1924),SRP!$D$21:$D$25)*(G1924/100)*(E1924/1000)),
IF(AND(C1924="Ready to Drink",D1924="RTD-One Pour Cocktail&gt;7%&lt;=14.5"),
SUM(LOOKUP(2,1/(SRP!$B$16:$B$20&lt;=E1924)/(SRP!$C$16:$C$20&gt;=E1924),SRP!$D$16:$D$20)*(G1924/100)*(E1924/1000)),
IF(C1924="Ready to Drink",
SUM(LOOKUP(2,1/(SRP!$B$11:$B$15&lt;=E1924)/(SRP!$C$11:$C$15&gt;=E1924),SRP!$D$11:$D$15)*(G1924/100)*(E1924/1000)),
0)))))),2)</f>
        <v>6.73</v>
      </c>
      <c r="L1924" s="173" t="str">
        <f t="shared" si="30"/>
        <v>Wine750</v>
      </c>
      <c r="M1924" s="154">
        <f>VLOOKUP(L1924,'Slope %'!C:D,2,0)</f>
        <v>0.1</v>
      </c>
    </row>
    <row r="1925" spans="1:13" x14ac:dyDescent="0.25">
      <c r="A1925" s="169">
        <v>33008</v>
      </c>
      <c r="B1925" s="170" t="s">
        <v>1754</v>
      </c>
      <c r="C1925" s="170" t="s">
        <v>11</v>
      </c>
      <c r="D1925" s="170" t="s">
        <v>303</v>
      </c>
      <c r="E1925" s="170">
        <v>473</v>
      </c>
      <c r="F1925" s="170">
        <v>24</v>
      </c>
      <c r="G1925" s="171">
        <v>6.5</v>
      </c>
      <c r="H1925" s="170" t="s">
        <v>1053</v>
      </c>
      <c r="I1925" s="171">
        <v>4.99</v>
      </c>
      <c r="J1925" s="169">
        <v>1</v>
      </c>
      <c r="K1925" s="154" cm="1">
        <f t="array" ref="K1925">ROUND(
IF(C1925="Beer",
SUM(LOOKUP(2,1/(SRP!$B$8:$B$10&lt;=E1925)/(SRP!$C$8:$C$10&gt;=E1925),SRP!$D$8:$D$10)*(G1925/100)*(E1925/1000)),
IF(C1925="Spirits",
SUM(LOOKUP(2,1/(SRP!$B$2:$B$7&lt;=E1925)/(SRP!$C$2:$C$7&gt;=E1925),SRP!$D$2:$D$7)*(G1925/100)*(E1925/1000)),
IF(AND(C1925="Wine",D1925="Fortified Wines"),
SUM(LOOKUP(2,1/(SRP!$B$26:$B$29&lt;=E1925)/(SRP!$C$26:$C$29&gt;=E1925),SRP!$D$26:$D$29)*(G1925/100)*(E1925/1000)),
IF(C1925="Wine",
SUM(LOOKUP(2,1/(SRP!$B$21:$B$25&lt;=E1925)/(SRP!$C$21:$C$25&gt;=E1925),SRP!$D$21:$D$25)*(G1925/100)*(E1925/1000)),
IF(AND(C1925="Ready to Drink",D1925="RTD-One Pour Cocktail&gt;7%&lt;=14.5"),
SUM(LOOKUP(2,1/(SRP!$B$16:$B$20&lt;=E1925)/(SRP!$C$16:$C$20&gt;=E1925),SRP!$D$16:$D$20)*(G1925/100)*(E1925/1000)),
IF(C1925="Ready to Drink",
SUM(LOOKUP(2,1/(SRP!$B$11:$B$15&lt;=E1925)/(SRP!$C$11:$C$15&gt;=E1925),SRP!$D$11:$D$15)*(G1925/100)*(E1925/1000)),
0)))))),2)</f>
        <v>2.4</v>
      </c>
      <c r="L1925" s="173" t="str">
        <f t="shared" si="30"/>
        <v>Beer473</v>
      </c>
      <c r="M1925" s="154">
        <f>VLOOKUP(L1925,'Slope %'!C:D,2,0)</f>
        <v>0.12</v>
      </c>
    </row>
    <row r="1926" spans="1:13" x14ac:dyDescent="0.25">
      <c r="A1926" s="169">
        <v>33008</v>
      </c>
      <c r="B1926" s="170" t="s">
        <v>1754</v>
      </c>
      <c r="C1926" s="170" t="s">
        <v>11</v>
      </c>
      <c r="D1926" s="170" t="s">
        <v>303</v>
      </c>
      <c r="E1926" s="170">
        <v>473</v>
      </c>
      <c r="F1926" s="170">
        <v>24</v>
      </c>
      <c r="G1926" s="171">
        <v>6.5</v>
      </c>
      <c r="H1926" s="170" t="s">
        <v>1053</v>
      </c>
      <c r="I1926" s="171">
        <v>4.99</v>
      </c>
      <c r="J1926" s="169">
        <v>1</v>
      </c>
      <c r="K1926" s="154" cm="1">
        <f t="array" ref="K1926">ROUND(
IF(C1926="Beer",
SUM(LOOKUP(2,1/(SRP!$B$8:$B$10&lt;=E1926)/(SRP!$C$8:$C$10&gt;=E1926),SRP!$D$8:$D$10)*(G1926/100)*(E1926/1000)),
IF(C1926="Spirits",
SUM(LOOKUP(2,1/(SRP!$B$2:$B$7&lt;=E1926)/(SRP!$C$2:$C$7&gt;=E1926),SRP!$D$2:$D$7)*(G1926/100)*(E1926/1000)),
IF(AND(C1926="Wine",D1926="Fortified Wines"),
SUM(LOOKUP(2,1/(SRP!$B$26:$B$29&lt;=E1926)/(SRP!$C$26:$C$29&gt;=E1926),SRP!$D$26:$D$29)*(G1926/100)*(E1926/1000)),
IF(C1926="Wine",
SUM(LOOKUP(2,1/(SRP!$B$21:$B$25&lt;=E1926)/(SRP!$C$21:$C$25&gt;=E1926),SRP!$D$21:$D$25)*(G1926/100)*(E1926/1000)),
IF(AND(C1926="Ready to Drink",D1926="RTD-One Pour Cocktail&gt;7%&lt;=14.5"),
SUM(LOOKUP(2,1/(SRP!$B$16:$B$20&lt;=E1926)/(SRP!$C$16:$C$20&gt;=E1926),SRP!$D$16:$D$20)*(G1926/100)*(E1926/1000)),
IF(C1926="Ready to Drink",
SUM(LOOKUP(2,1/(SRP!$B$11:$B$15&lt;=E1926)/(SRP!$C$11:$C$15&gt;=E1926),SRP!$D$11:$D$15)*(G1926/100)*(E1926/1000)),
0)))))),2)</f>
        <v>2.4</v>
      </c>
      <c r="L1926" s="173" t="str">
        <f t="shared" si="30"/>
        <v>Beer473</v>
      </c>
      <c r="M1926" s="154">
        <f>VLOOKUP(L1926,'Slope %'!C:D,2,0)</f>
        <v>0.12</v>
      </c>
    </row>
    <row r="1927" spans="1:13" x14ac:dyDescent="0.25">
      <c r="A1927" s="169">
        <v>33023</v>
      </c>
      <c r="B1927" s="170" t="s">
        <v>1755</v>
      </c>
      <c r="C1927" s="170" t="s">
        <v>263</v>
      </c>
      <c r="D1927" s="170" t="s">
        <v>806</v>
      </c>
      <c r="E1927" s="170">
        <v>4260</v>
      </c>
      <c r="F1927" s="170">
        <v>2</v>
      </c>
      <c r="G1927" s="171">
        <v>5</v>
      </c>
      <c r="H1927" s="170" t="s">
        <v>177</v>
      </c>
      <c r="I1927" s="171">
        <v>33.99</v>
      </c>
      <c r="J1927" s="169">
        <v>12</v>
      </c>
      <c r="K1927" s="154" cm="1">
        <f t="array" ref="K1927">ROUND(
IF(C1927="Beer",
SUM(LOOKUP(2,1/(SRP!$B$8:$B$10&lt;=E1927)/(SRP!$C$8:$C$10&gt;=E1927),SRP!$D$8:$D$10)*(G1927/100)*(E1927/1000)),
IF(C1927="Spirits",
SUM(LOOKUP(2,1/(SRP!$B$2:$B$7&lt;=E1927)/(SRP!$C$2:$C$7&gt;=E1927),SRP!$D$2:$D$7)*(G1927/100)*(E1927/1000)),
IF(AND(C1927="Wine",D1927="Fortified Wines"),
SUM(LOOKUP(2,1/(SRP!$B$26:$B$29&lt;=E1927)/(SRP!$C$26:$C$29&gt;=E1927),SRP!$D$26:$D$29)*(G1927/100)*(E1927/1000)),
IF(C1927="Wine",
SUM(LOOKUP(2,1/(SRP!$B$21:$B$25&lt;=E1927)/(SRP!$C$21:$C$25&gt;=E1927),SRP!$D$21:$D$25)*(G1927/100)*(E1927/1000)),
IF(AND(C1927="Ready to Drink",D1927="RTD-One Pour Cocktail&gt;7%&lt;=14.5"),
SUM(LOOKUP(2,1/(SRP!$B$16:$B$20&lt;=E1927)/(SRP!$C$16:$C$20&gt;=E1927),SRP!$D$16:$D$20)*(G1927/100)*(E1927/1000)),
IF(C1927="Ready to Drink",
SUM(LOOKUP(2,1/(SRP!$B$11:$B$15&lt;=E1927)/(SRP!$C$11:$C$15&gt;=E1927),SRP!$D$11:$D$15)*(G1927/100)*(E1927/1000)),
0)))))),2)</f>
        <v>16.63</v>
      </c>
      <c r="L1927" s="173" t="str">
        <f t="shared" si="30"/>
        <v>Ready to Drink4260</v>
      </c>
      <c r="M1927" s="154">
        <f>VLOOKUP(L1927,'Slope %'!C:D,2,0)</f>
        <v>7.0000000000000007E-2</v>
      </c>
    </row>
    <row r="1928" spans="1:13" x14ac:dyDescent="0.25">
      <c r="A1928" s="169">
        <v>33027</v>
      </c>
      <c r="B1928" s="170" t="s">
        <v>1756</v>
      </c>
      <c r="C1928" s="170" t="s">
        <v>263</v>
      </c>
      <c r="D1928" s="170" t="s">
        <v>806</v>
      </c>
      <c r="E1928" s="170">
        <v>2130</v>
      </c>
      <c r="F1928" s="170">
        <v>4</v>
      </c>
      <c r="G1928" s="171">
        <v>5</v>
      </c>
      <c r="H1928" s="170" t="s">
        <v>177</v>
      </c>
      <c r="I1928" s="171">
        <v>18.989999999999998</v>
      </c>
      <c r="J1928" s="169">
        <v>6</v>
      </c>
      <c r="K1928" s="154" cm="1">
        <f t="array" ref="K1928">ROUND(
IF(C1928="Beer",
SUM(LOOKUP(2,1/(SRP!$B$8:$B$10&lt;=E1928)/(SRP!$C$8:$C$10&gt;=E1928),SRP!$D$8:$D$10)*(G1928/100)*(E1928/1000)),
IF(C1928="Spirits",
SUM(LOOKUP(2,1/(SRP!$B$2:$B$7&lt;=E1928)/(SRP!$C$2:$C$7&gt;=E1928),SRP!$D$2:$D$7)*(G1928/100)*(E1928/1000)),
IF(AND(C1928="Wine",D1928="Fortified Wines"),
SUM(LOOKUP(2,1/(SRP!$B$26:$B$29&lt;=E1928)/(SRP!$C$26:$C$29&gt;=E1928),SRP!$D$26:$D$29)*(G1928/100)*(E1928/1000)),
IF(C1928="Wine",
SUM(LOOKUP(2,1/(SRP!$B$21:$B$25&lt;=E1928)/(SRP!$C$21:$C$25&gt;=E1928),SRP!$D$21:$D$25)*(G1928/100)*(E1928/1000)),
IF(AND(C1928="Ready to Drink",D1928="RTD-One Pour Cocktail&gt;7%&lt;=14.5"),
SUM(LOOKUP(2,1/(SRP!$B$16:$B$20&lt;=E1928)/(SRP!$C$16:$C$20&gt;=E1928),SRP!$D$16:$D$20)*(G1928/100)*(E1928/1000)),
IF(C1928="Ready to Drink",
SUM(LOOKUP(2,1/(SRP!$B$11:$B$15&lt;=E1928)/(SRP!$C$11:$C$15&gt;=E1928),SRP!$D$11:$D$15)*(G1928/100)*(E1928/1000)),
0)))))),2)</f>
        <v>8.31</v>
      </c>
      <c r="L1928" s="173" t="str">
        <f t="shared" si="30"/>
        <v>Ready to Drink2130</v>
      </c>
      <c r="M1928" s="154">
        <f>VLOOKUP(L1928,'Slope %'!C:D,2,0)</f>
        <v>0.1</v>
      </c>
    </row>
    <row r="1929" spans="1:13" x14ac:dyDescent="0.25">
      <c r="A1929" s="169">
        <v>33028</v>
      </c>
      <c r="B1929" s="170" t="s">
        <v>1757</v>
      </c>
      <c r="C1929" s="170" t="s">
        <v>263</v>
      </c>
      <c r="D1929" s="170" t="s">
        <v>806</v>
      </c>
      <c r="E1929" s="170">
        <v>2130</v>
      </c>
      <c r="F1929" s="170">
        <v>4</v>
      </c>
      <c r="G1929" s="171">
        <v>5</v>
      </c>
      <c r="H1929" s="170" t="s">
        <v>177</v>
      </c>
      <c r="I1929" s="171">
        <v>18.989999999999998</v>
      </c>
      <c r="J1929" s="169">
        <v>6</v>
      </c>
      <c r="K1929" s="154" cm="1">
        <f t="array" ref="K1929">ROUND(
IF(C1929="Beer",
SUM(LOOKUP(2,1/(SRP!$B$8:$B$10&lt;=E1929)/(SRP!$C$8:$C$10&gt;=E1929),SRP!$D$8:$D$10)*(G1929/100)*(E1929/1000)),
IF(C1929="Spirits",
SUM(LOOKUP(2,1/(SRP!$B$2:$B$7&lt;=E1929)/(SRP!$C$2:$C$7&gt;=E1929),SRP!$D$2:$D$7)*(G1929/100)*(E1929/1000)),
IF(AND(C1929="Wine",D1929="Fortified Wines"),
SUM(LOOKUP(2,1/(SRP!$B$26:$B$29&lt;=E1929)/(SRP!$C$26:$C$29&gt;=E1929),SRP!$D$26:$D$29)*(G1929/100)*(E1929/1000)),
IF(C1929="Wine",
SUM(LOOKUP(2,1/(SRP!$B$21:$B$25&lt;=E1929)/(SRP!$C$21:$C$25&gt;=E1929),SRP!$D$21:$D$25)*(G1929/100)*(E1929/1000)),
IF(AND(C1929="Ready to Drink",D1929="RTD-One Pour Cocktail&gt;7%&lt;=14.5"),
SUM(LOOKUP(2,1/(SRP!$B$16:$B$20&lt;=E1929)/(SRP!$C$16:$C$20&gt;=E1929),SRP!$D$16:$D$20)*(G1929/100)*(E1929/1000)),
IF(C1929="Ready to Drink",
SUM(LOOKUP(2,1/(SRP!$B$11:$B$15&lt;=E1929)/(SRP!$C$11:$C$15&gt;=E1929),SRP!$D$11:$D$15)*(G1929/100)*(E1929/1000)),
0)))))),2)</f>
        <v>8.31</v>
      </c>
      <c r="L1929" s="173" t="str">
        <f t="shared" si="30"/>
        <v>Ready to Drink2130</v>
      </c>
      <c r="M1929" s="154">
        <f>VLOOKUP(L1929,'Slope %'!C:D,2,0)</f>
        <v>0.1</v>
      </c>
    </row>
    <row r="1930" spans="1:13" x14ac:dyDescent="0.25">
      <c r="A1930" s="169">
        <v>33029</v>
      </c>
      <c r="B1930" s="170" t="s">
        <v>1758</v>
      </c>
      <c r="C1930" s="170" t="s">
        <v>263</v>
      </c>
      <c r="D1930" s="170" t="s">
        <v>806</v>
      </c>
      <c r="E1930" s="170">
        <v>2130</v>
      </c>
      <c r="F1930" s="170">
        <v>4</v>
      </c>
      <c r="G1930" s="171">
        <v>5</v>
      </c>
      <c r="H1930" s="170" t="s">
        <v>177</v>
      </c>
      <c r="I1930" s="171">
        <v>18.989999999999998</v>
      </c>
      <c r="J1930" s="169">
        <v>6</v>
      </c>
      <c r="K1930" s="154" cm="1">
        <f t="array" ref="K1930">ROUND(
IF(C1930="Beer",
SUM(LOOKUP(2,1/(SRP!$B$8:$B$10&lt;=E1930)/(SRP!$C$8:$C$10&gt;=E1930),SRP!$D$8:$D$10)*(G1930/100)*(E1930/1000)),
IF(C1930="Spirits",
SUM(LOOKUP(2,1/(SRP!$B$2:$B$7&lt;=E1930)/(SRP!$C$2:$C$7&gt;=E1930),SRP!$D$2:$D$7)*(G1930/100)*(E1930/1000)),
IF(AND(C1930="Wine",D1930="Fortified Wines"),
SUM(LOOKUP(2,1/(SRP!$B$26:$B$29&lt;=E1930)/(SRP!$C$26:$C$29&gt;=E1930),SRP!$D$26:$D$29)*(G1930/100)*(E1930/1000)),
IF(C1930="Wine",
SUM(LOOKUP(2,1/(SRP!$B$21:$B$25&lt;=E1930)/(SRP!$C$21:$C$25&gt;=E1930),SRP!$D$21:$D$25)*(G1930/100)*(E1930/1000)),
IF(AND(C1930="Ready to Drink",D1930="RTD-One Pour Cocktail&gt;7%&lt;=14.5"),
SUM(LOOKUP(2,1/(SRP!$B$16:$B$20&lt;=E1930)/(SRP!$C$16:$C$20&gt;=E1930),SRP!$D$16:$D$20)*(G1930/100)*(E1930/1000)),
IF(C1930="Ready to Drink",
SUM(LOOKUP(2,1/(SRP!$B$11:$B$15&lt;=E1930)/(SRP!$C$11:$C$15&gt;=E1930),SRP!$D$11:$D$15)*(G1930/100)*(E1930/1000)),
0)))))),2)</f>
        <v>8.31</v>
      </c>
      <c r="L1930" s="173" t="str">
        <f t="shared" si="30"/>
        <v>Ready to Drink2130</v>
      </c>
      <c r="M1930" s="154">
        <f>VLOOKUP(L1930,'Slope %'!C:D,2,0)</f>
        <v>0.1</v>
      </c>
    </row>
    <row r="1931" spans="1:13" x14ac:dyDescent="0.25">
      <c r="A1931" s="169">
        <v>33030</v>
      </c>
      <c r="B1931" s="170" t="s">
        <v>1759</v>
      </c>
      <c r="C1931" s="170" t="s">
        <v>263</v>
      </c>
      <c r="D1931" s="170" t="s">
        <v>646</v>
      </c>
      <c r="E1931" s="170">
        <v>458</v>
      </c>
      <c r="F1931" s="170">
        <v>24</v>
      </c>
      <c r="G1931" s="171">
        <v>5.5</v>
      </c>
      <c r="H1931" s="170" t="s">
        <v>333</v>
      </c>
      <c r="I1931" s="171">
        <v>3.69</v>
      </c>
      <c r="J1931" s="169">
        <v>1</v>
      </c>
      <c r="K1931" s="154" cm="1">
        <f t="array" ref="K1931">ROUND(
IF(C1931="Beer",
SUM(LOOKUP(2,1/(SRP!$B$8:$B$10&lt;=E1931)/(SRP!$C$8:$C$10&gt;=E1931),SRP!$D$8:$D$10)*(G1931/100)*(E1931/1000)),
IF(C1931="Spirits",
SUM(LOOKUP(2,1/(SRP!$B$2:$B$7&lt;=E1931)/(SRP!$C$2:$C$7&gt;=E1931),SRP!$D$2:$D$7)*(G1931/100)*(E1931/1000)),
IF(AND(C1931="Wine",D1931="Fortified Wines"),
SUM(LOOKUP(2,1/(SRP!$B$26:$B$29&lt;=E1931)/(SRP!$C$26:$C$29&gt;=E1931),SRP!$D$26:$D$29)*(G1931/100)*(E1931/1000)),
IF(C1931="Wine",
SUM(LOOKUP(2,1/(SRP!$B$21:$B$25&lt;=E1931)/(SRP!$C$21:$C$25&gt;=E1931),SRP!$D$21:$D$25)*(G1931/100)*(E1931/1000)),
IF(AND(C1931="Ready to Drink",D1931="RTD-One Pour Cocktail&gt;7%&lt;=14.5"),
SUM(LOOKUP(2,1/(SRP!$B$16:$B$20&lt;=E1931)/(SRP!$C$16:$C$20&gt;=E1931),SRP!$D$16:$D$20)*(G1931/100)*(E1931/1000)),
IF(C1931="Ready to Drink",
SUM(LOOKUP(2,1/(SRP!$B$11:$B$15&lt;=E1931)/(SRP!$C$11:$C$15&gt;=E1931),SRP!$D$11:$D$15)*(G1931/100)*(E1931/1000)),
0)))))),2)</f>
        <v>2.08</v>
      </c>
      <c r="L1931" s="173" t="str">
        <f t="shared" si="30"/>
        <v>Ready to Drink458</v>
      </c>
      <c r="M1931" s="154">
        <f>VLOOKUP(L1931,'Slope %'!C:D,2,0)</f>
        <v>0.12</v>
      </c>
    </row>
    <row r="1932" spans="1:13" x14ac:dyDescent="0.25">
      <c r="A1932" s="169">
        <v>33065</v>
      </c>
      <c r="B1932" s="170" t="s">
        <v>1760</v>
      </c>
      <c r="C1932" s="170" t="s">
        <v>24</v>
      </c>
      <c r="D1932" s="170" t="s">
        <v>34</v>
      </c>
      <c r="E1932" s="170">
        <v>750</v>
      </c>
      <c r="F1932" s="170">
        <v>12</v>
      </c>
      <c r="G1932" s="171">
        <v>11</v>
      </c>
      <c r="H1932" s="170" t="s">
        <v>96</v>
      </c>
      <c r="I1932" s="171">
        <v>17.989999999999998</v>
      </c>
      <c r="J1932" s="169">
        <v>1</v>
      </c>
      <c r="K1932" s="154" cm="1">
        <f t="array" ref="K1932">ROUND(
IF(C1932="Beer",
SUM(LOOKUP(2,1/(SRP!$B$8:$B$10&lt;=E1932)/(SRP!$C$8:$C$10&gt;=E1932),SRP!$D$8:$D$10)*(G1932/100)*(E1932/1000)),
IF(C1932="Spirits",
SUM(LOOKUP(2,1/(SRP!$B$2:$B$7&lt;=E1932)/(SRP!$C$2:$C$7&gt;=E1932),SRP!$D$2:$D$7)*(G1932/100)*(E1932/1000)),
IF(AND(C1932="Wine",D1932="Fortified Wines"),
SUM(LOOKUP(2,1/(SRP!$B$26:$B$29&lt;=E1932)/(SRP!$C$26:$C$29&gt;=E1932),SRP!$D$26:$D$29)*(G1932/100)*(E1932/1000)),
IF(C1932="Wine",
SUM(LOOKUP(2,1/(SRP!$B$21:$B$25&lt;=E1932)/(SRP!$C$21:$C$25&gt;=E1932),SRP!$D$21:$D$25)*(G1932/100)*(E1932/1000)),
IF(AND(C1932="Ready to Drink",D1932="RTD-One Pour Cocktail&gt;7%&lt;=14.5"),
SUM(LOOKUP(2,1/(SRP!$B$16:$B$20&lt;=E1932)/(SRP!$C$16:$C$20&gt;=E1932),SRP!$D$16:$D$20)*(G1932/100)*(E1932/1000)),
IF(C1932="Ready to Drink",
SUM(LOOKUP(2,1/(SRP!$B$11:$B$15&lt;=E1932)/(SRP!$C$11:$C$15&gt;=E1932),SRP!$D$11:$D$15)*(G1932/100)*(E1932/1000)),
0)))))),2)</f>
        <v>6.44</v>
      </c>
      <c r="L1932" s="173" t="str">
        <f t="shared" si="30"/>
        <v>Wine750</v>
      </c>
      <c r="M1932" s="154">
        <f>VLOOKUP(L1932,'Slope %'!C:D,2,0)</f>
        <v>0.1</v>
      </c>
    </row>
    <row r="1933" spans="1:13" x14ac:dyDescent="0.25">
      <c r="A1933" s="169">
        <v>33068</v>
      </c>
      <c r="B1933" s="170" t="s">
        <v>1761</v>
      </c>
      <c r="C1933" s="170" t="s">
        <v>15</v>
      </c>
      <c r="D1933" s="170" t="s">
        <v>198</v>
      </c>
      <c r="E1933" s="170">
        <v>750</v>
      </c>
      <c r="F1933" s="170">
        <v>12</v>
      </c>
      <c r="G1933" s="171">
        <v>35</v>
      </c>
      <c r="H1933" s="170" t="s">
        <v>29</v>
      </c>
      <c r="I1933" s="171">
        <v>28.99</v>
      </c>
      <c r="J1933" s="169">
        <v>1</v>
      </c>
      <c r="K1933" s="154" cm="1">
        <f t="array" ref="K1933">ROUND(
IF(C1933="Beer",
SUM(LOOKUP(2,1/(SRP!$B$8:$B$10&lt;=E1933)/(SRP!$C$8:$C$10&gt;=E1933),SRP!$D$8:$D$10)*(G1933/100)*(E1933/1000)),
IF(C1933="Spirits",
SUM(LOOKUP(2,1/(SRP!$B$2:$B$7&lt;=E1933)/(SRP!$C$2:$C$7&gt;=E1933),SRP!$D$2:$D$7)*(G1933/100)*(E1933/1000)),
IF(AND(C1933="Wine",D1933="Fortified Wines"),
SUM(LOOKUP(2,1/(SRP!$B$26:$B$29&lt;=E1933)/(SRP!$C$26:$C$29&gt;=E1933),SRP!$D$26:$D$29)*(G1933/100)*(E1933/1000)),
IF(C1933="Wine",
SUM(LOOKUP(2,1/(SRP!$B$21:$B$25&lt;=E1933)/(SRP!$C$21:$C$25&gt;=E1933),SRP!$D$21:$D$25)*(G1933/100)*(E1933/1000)),
IF(AND(C1933="Ready to Drink",D1933="RTD-One Pour Cocktail&gt;7%&lt;=14.5"),
SUM(LOOKUP(2,1/(SRP!$B$16:$B$20&lt;=E1933)/(SRP!$C$16:$C$20&gt;=E1933),SRP!$D$16:$D$20)*(G1933/100)*(E1933/1000)),
IF(C1933="Ready to Drink",
SUM(LOOKUP(2,1/(SRP!$B$11:$B$15&lt;=E1933)/(SRP!$C$11:$C$15&gt;=E1933),SRP!$D$11:$D$15)*(G1933/100)*(E1933/1000)),
0)))))),2)</f>
        <v>20.49</v>
      </c>
      <c r="L1933" s="173" t="str">
        <f t="shared" si="30"/>
        <v>Spirits750</v>
      </c>
      <c r="M1933" s="154">
        <f>VLOOKUP(L1933,'Slope %'!C:D,2,0)</f>
        <v>7.0000000000000007E-2</v>
      </c>
    </row>
    <row r="1934" spans="1:13" x14ac:dyDescent="0.25">
      <c r="A1934" s="169">
        <v>33072</v>
      </c>
      <c r="B1934" s="170" t="s">
        <v>1762</v>
      </c>
      <c r="C1934" s="170" t="s">
        <v>24</v>
      </c>
      <c r="D1934" s="170" t="s">
        <v>166</v>
      </c>
      <c r="E1934" s="170">
        <v>750</v>
      </c>
      <c r="F1934" s="170">
        <v>12</v>
      </c>
      <c r="G1934" s="171">
        <v>12.6</v>
      </c>
      <c r="H1934" s="170" t="s">
        <v>54</v>
      </c>
      <c r="I1934" s="171">
        <v>16.989999999999998</v>
      </c>
      <c r="J1934" s="169">
        <v>1</v>
      </c>
      <c r="K1934" s="154" cm="1">
        <f t="array" ref="K1934">ROUND(
IF(C1934="Beer",
SUM(LOOKUP(2,1/(SRP!$B$8:$B$10&lt;=E1934)/(SRP!$C$8:$C$10&gt;=E1934),SRP!$D$8:$D$10)*(G1934/100)*(E1934/1000)),
IF(C1934="Spirits",
SUM(LOOKUP(2,1/(SRP!$B$2:$B$7&lt;=E1934)/(SRP!$C$2:$C$7&gt;=E1934),SRP!$D$2:$D$7)*(G1934/100)*(E1934/1000)),
IF(AND(C1934="Wine",D1934="Fortified Wines"),
SUM(LOOKUP(2,1/(SRP!$B$26:$B$29&lt;=E1934)/(SRP!$C$26:$C$29&gt;=E1934),SRP!$D$26:$D$29)*(G1934/100)*(E1934/1000)),
IF(C1934="Wine",
SUM(LOOKUP(2,1/(SRP!$B$21:$B$25&lt;=E1934)/(SRP!$C$21:$C$25&gt;=E1934),SRP!$D$21:$D$25)*(G1934/100)*(E1934/1000)),
IF(AND(C1934="Ready to Drink",D1934="RTD-One Pour Cocktail&gt;7%&lt;=14.5"),
SUM(LOOKUP(2,1/(SRP!$B$16:$B$20&lt;=E1934)/(SRP!$C$16:$C$20&gt;=E1934),SRP!$D$16:$D$20)*(G1934/100)*(E1934/1000)),
IF(C1934="Ready to Drink",
SUM(LOOKUP(2,1/(SRP!$B$11:$B$15&lt;=E1934)/(SRP!$C$11:$C$15&gt;=E1934),SRP!$D$11:$D$15)*(G1934/100)*(E1934/1000)),
0)))))),2)</f>
        <v>7.38</v>
      </c>
      <c r="L1934" s="173" t="str">
        <f t="shared" si="30"/>
        <v>Wine750</v>
      </c>
      <c r="M1934" s="154">
        <f>VLOOKUP(L1934,'Slope %'!C:D,2,0)</f>
        <v>0.1</v>
      </c>
    </row>
    <row r="1935" spans="1:13" x14ac:dyDescent="0.25">
      <c r="A1935" s="169">
        <v>33077</v>
      </c>
      <c r="B1935" s="170" t="s">
        <v>1763</v>
      </c>
      <c r="C1935" s="170" t="s">
        <v>11</v>
      </c>
      <c r="D1935" s="170" t="s">
        <v>303</v>
      </c>
      <c r="E1935" s="170">
        <v>473</v>
      </c>
      <c r="F1935" s="170">
        <v>24</v>
      </c>
      <c r="G1935" s="171">
        <v>7.5</v>
      </c>
      <c r="H1935" s="170" t="s">
        <v>1764</v>
      </c>
      <c r="I1935" s="171">
        <v>5.25</v>
      </c>
      <c r="J1935" s="169">
        <v>1</v>
      </c>
      <c r="K1935" s="154" cm="1">
        <f t="array" ref="K1935">ROUND(
IF(C1935="Beer",
SUM(LOOKUP(2,1/(SRP!$B$8:$B$10&lt;=E1935)/(SRP!$C$8:$C$10&gt;=E1935),SRP!$D$8:$D$10)*(G1935/100)*(E1935/1000)),
IF(C1935="Spirits",
SUM(LOOKUP(2,1/(SRP!$B$2:$B$7&lt;=E1935)/(SRP!$C$2:$C$7&gt;=E1935),SRP!$D$2:$D$7)*(G1935/100)*(E1935/1000)),
IF(AND(C1935="Wine",D1935="Fortified Wines"),
SUM(LOOKUP(2,1/(SRP!$B$26:$B$29&lt;=E1935)/(SRP!$C$26:$C$29&gt;=E1935),SRP!$D$26:$D$29)*(G1935/100)*(E1935/1000)),
IF(C1935="Wine",
SUM(LOOKUP(2,1/(SRP!$B$21:$B$25&lt;=E1935)/(SRP!$C$21:$C$25&gt;=E1935),SRP!$D$21:$D$25)*(G1935/100)*(E1935/1000)),
IF(AND(C1935="Ready to Drink",D1935="RTD-One Pour Cocktail&gt;7%&lt;=14.5"),
SUM(LOOKUP(2,1/(SRP!$B$16:$B$20&lt;=E1935)/(SRP!$C$16:$C$20&gt;=E1935),SRP!$D$16:$D$20)*(G1935/100)*(E1935/1000)),
IF(C1935="Ready to Drink",
SUM(LOOKUP(2,1/(SRP!$B$11:$B$15&lt;=E1935)/(SRP!$C$11:$C$15&gt;=E1935),SRP!$D$11:$D$15)*(G1935/100)*(E1935/1000)),
0)))))),2)</f>
        <v>2.77</v>
      </c>
      <c r="L1935" s="173" t="str">
        <f t="shared" si="30"/>
        <v>Beer473</v>
      </c>
      <c r="M1935" s="154">
        <f>VLOOKUP(L1935,'Slope %'!C:D,2,0)</f>
        <v>0.12</v>
      </c>
    </row>
    <row r="1936" spans="1:13" x14ac:dyDescent="0.25">
      <c r="A1936" s="169">
        <v>33077</v>
      </c>
      <c r="B1936" s="170" t="s">
        <v>1763</v>
      </c>
      <c r="C1936" s="170" t="s">
        <v>11</v>
      </c>
      <c r="D1936" s="170" t="s">
        <v>303</v>
      </c>
      <c r="E1936" s="170">
        <v>473</v>
      </c>
      <c r="F1936" s="170">
        <v>24</v>
      </c>
      <c r="G1936" s="171">
        <v>7.5</v>
      </c>
      <c r="H1936" s="170" t="s">
        <v>1764</v>
      </c>
      <c r="I1936" s="171">
        <v>5.25</v>
      </c>
      <c r="J1936" s="169">
        <v>1</v>
      </c>
      <c r="K1936" s="154" cm="1">
        <f t="array" ref="K1936">ROUND(
IF(C1936="Beer",
SUM(LOOKUP(2,1/(SRP!$B$8:$B$10&lt;=E1936)/(SRP!$C$8:$C$10&gt;=E1936),SRP!$D$8:$D$10)*(G1936/100)*(E1936/1000)),
IF(C1936="Spirits",
SUM(LOOKUP(2,1/(SRP!$B$2:$B$7&lt;=E1936)/(SRP!$C$2:$C$7&gt;=E1936),SRP!$D$2:$D$7)*(G1936/100)*(E1936/1000)),
IF(AND(C1936="Wine",D1936="Fortified Wines"),
SUM(LOOKUP(2,1/(SRP!$B$26:$B$29&lt;=E1936)/(SRP!$C$26:$C$29&gt;=E1936),SRP!$D$26:$D$29)*(G1936/100)*(E1936/1000)),
IF(C1936="Wine",
SUM(LOOKUP(2,1/(SRP!$B$21:$B$25&lt;=E1936)/(SRP!$C$21:$C$25&gt;=E1936),SRP!$D$21:$D$25)*(G1936/100)*(E1936/1000)),
IF(AND(C1936="Ready to Drink",D1936="RTD-One Pour Cocktail&gt;7%&lt;=14.5"),
SUM(LOOKUP(2,1/(SRP!$B$16:$B$20&lt;=E1936)/(SRP!$C$16:$C$20&gt;=E1936),SRP!$D$16:$D$20)*(G1936/100)*(E1936/1000)),
IF(C1936="Ready to Drink",
SUM(LOOKUP(2,1/(SRP!$B$11:$B$15&lt;=E1936)/(SRP!$C$11:$C$15&gt;=E1936),SRP!$D$11:$D$15)*(G1936/100)*(E1936/1000)),
0)))))),2)</f>
        <v>2.77</v>
      </c>
      <c r="L1936" s="173" t="str">
        <f t="shared" si="30"/>
        <v>Beer473</v>
      </c>
      <c r="M1936" s="154">
        <f>VLOOKUP(L1936,'Slope %'!C:D,2,0)</f>
        <v>0.12</v>
      </c>
    </row>
    <row r="1937" spans="1:13" x14ac:dyDescent="0.25">
      <c r="A1937" s="169">
        <v>33078</v>
      </c>
      <c r="B1937" s="170" t="s">
        <v>1765</v>
      </c>
      <c r="C1937" s="170" t="s">
        <v>24</v>
      </c>
      <c r="D1937" s="170" t="s">
        <v>85</v>
      </c>
      <c r="E1937" s="170">
        <v>750</v>
      </c>
      <c r="F1937" s="170">
        <v>12</v>
      </c>
      <c r="G1937" s="171">
        <v>13</v>
      </c>
      <c r="H1937" s="170" t="s">
        <v>54</v>
      </c>
      <c r="I1937" s="171">
        <v>16.989999999999998</v>
      </c>
      <c r="J1937" s="169">
        <v>1</v>
      </c>
      <c r="K1937" s="154" cm="1">
        <f t="array" ref="K1937">ROUND(
IF(C1937="Beer",
SUM(LOOKUP(2,1/(SRP!$B$8:$B$10&lt;=E1937)/(SRP!$C$8:$C$10&gt;=E1937),SRP!$D$8:$D$10)*(G1937/100)*(E1937/1000)),
IF(C1937="Spirits",
SUM(LOOKUP(2,1/(SRP!$B$2:$B$7&lt;=E1937)/(SRP!$C$2:$C$7&gt;=E1937),SRP!$D$2:$D$7)*(G1937/100)*(E1937/1000)),
IF(AND(C1937="Wine",D1937="Fortified Wines"),
SUM(LOOKUP(2,1/(SRP!$B$26:$B$29&lt;=E1937)/(SRP!$C$26:$C$29&gt;=E1937),SRP!$D$26:$D$29)*(G1937/100)*(E1937/1000)),
IF(C1937="Wine",
SUM(LOOKUP(2,1/(SRP!$B$21:$B$25&lt;=E1937)/(SRP!$C$21:$C$25&gt;=E1937),SRP!$D$21:$D$25)*(G1937/100)*(E1937/1000)),
IF(AND(C1937="Ready to Drink",D1937="RTD-One Pour Cocktail&gt;7%&lt;=14.5"),
SUM(LOOKUP(2,1/(SRP!$B$16:$B$20&lt;=E1937)/(SRP!$C$16:$C$20&gt;=E1937),SRP!$D$16:$D$20)*(G1937/100)*(E1937/1000)),
IF(C1937="Ready to Drink",
SUM(LOOKUP(2,1/(SRP!$B$11:$B$15&lt;=E1937)/(SRP!$C$11:$C$15&gt;=E1937),SRP!$D$11:$D$15)*(G1937/100)*(E1937/1000)),
0)))))),2)</f>
        <v>7.61</v>
      </c>
      <c r="L1937" s="173" t="str">
        <f t="shared" si="30"/>
        <v>Wine750</v>
      </c>
      <c r="M1937" s="154">
        <f>VLOOKUP(L1937,'Slope %'!C:D,2,0)</f>
        <v>0.1</v>
      </c>
    </row>
    <row r="1938" spans="1:13" x14ac:dyDescent="0.25">
      <c r="A1938" s="169">
        <v>33118</v>
      </c>
      <c r="B1938" s="170" t="s">
        <v>1766</v>
      </c>
      <c r="C1938" s="170" t="s">
        <v>11</v>
      </c>
      <c r="D1938" s="170" t="s">
        <v>267</v>
      </c>
      <c r="E1938" s="170">
        <v>473</v>
      </c>
      <c r="F1938" s="170">
        <v>24</v>
      </c>
      <c r="G1938" s="171">
        <v>5.0999999999999996</v>
      </c>
      <c r="H1938" s="170" t="s">
        <v>1764</v>
      </c>
      <c r="I1938" s="171">
        <v>5.18</v>
      </c>
      <c r="J1938" s="169">
        <v>1</v>
      </c>
      <c r="K1938" s="154" cm="1">
        <f t="array" ref="K1938">ROUND(
IF(C1938="Beer",
SUM(LOOKUP(2,1/(SRP!$B$8:$B$10&lt;=E1938)/(SRP!$C$8:$C$10&gt;=E1938),SRP!$D$8:$D$10)*(G1938/100)*(E1938/1000)),
IF(C1938="Spirits",
SUM(LOOKUP(2,1/(SRP!$B$2:$B$7&lt;=E1938)/(SRP!$C$2:$C$7&gt;=E1938),SRP!$D$2:$D$7)*(G1938/100)*(E1938/1000)),
IF(AND(C1938="Wine",D1938="Fortified Wines"),
SUM(LOOKUP(2,1/(SRP!$B$26:$B$29&lt;=E1938)/(SRP!$C$26:$C$29&gt;=E1938),SRP!$D$26:$D$29)*(G1938/100)*(E1938/1000)),
IF(C1938="Wine",
SUM(LOOKUP(2,1/(SRP!$B$21:$B$25&lt;=E1938)/(SRP!$C$21:$C$25&gt;=E1938),SRP!$D$21:$D$25)*(G1938/100)*(E1938/1000)),
IF(AND(C1938="Ready to Drink",D1938="RTD-One Pour Cocktail&gt;7%&lt;=14.5"),
SUM(LOOKUP(2,1/(SRP!$B$16:$B$20&lt;=E1938)/(SRP!$C$16:$C$20&gt;=E1938),SRP!$D$16:$D$20)*(G1938/100)*(E1938/1000)),
IF(C1938="Ready to Drink",
SUM(LOOKUP(2,1/(SRP!$B$11:$B$15&lt;=E1938)/(SRP!$C$11:$C$15&gt;=E1938),SRP!$D$11:$D$15)*(G1938/100)*(E1938/1000)),
0)))))),2)</f>
        <v>1.88</v>
      </c>
      <c r="L1938" s="173" t="str">
        <f t="shared" si="30"/>
        <v>Beer473</v>
      </c>
      <c r="M1938" s="154">
        <f>VLOOKUP(L1938,'Slope %'!C:D,2,0)</f>
        <v>0.12</v>
      </c>
    </row>
    <row r="1939" spans="1:13" x14ac:dyDescent="0.25">
      <c r="A1939" s="169">
        <v>33118</v>
      </c>
      <c r="B1939" s="170" t="s">
        <v>1766</v>
      </c>
      <c r="C1939" s="170" t="s">
        <v>11</v>
      </c>
      <c r="D1939" s="170" t="s">
        <v>267</v>
      </c>
      <c r="E1939" s="170">
        <v>473</v>
      </c>
      <c r="F1939" s="170">
        <v>24</v>
      </c>
      <c r="G1939" s="171">
        <v>5.0999999999999996</v>
      </c>
      <c r="H1939" s="170" t="s">
        <v>1764</v>
      </c>
      <c r="I1939" s="171">
        <v>5.18</v>
      </c>
      <c r="J1939" s="169">
        <v>1</v>
      </c>
      <c r="K1939" s="154" cm="1">
        <f t="array" ref="K1939">ROUND(
IF(C1939="Beer",
SUM(LOOKUP(2,1/(SRP!$B$8:$B$10&lt;=E1939)/(SRP!$C$8:$C$10&gt;=E1939),SRP!$D$8:$D$10)*(G1939/100)*(E1939/1000)),
IF(C1939="Spirits",
SUM(LOOKUP(2,1/(SRP!$B$2:$B$7&lt;=E1939)/(SRP!$C$2:$C$7&gt;=E1939),SRP!$D$2:$D$7)*(G1939/100)*(E1939/1000)),
IF(AND(C1939="Wine",D1939="Fortified Wines"),
SUM(LOOKUP(2,1/(SRP!$B$26:$B$29&lt;=E1939)/(SRP!$C$26:$C$29&gt;=E1939),SRP!$D$26:$D$29)*(G1939/100)*(E1939/1000)),
IF(C1939="Wine",
SUM(LOOKUP(2,1/(SRP!$B$21:$B$25&lt;=E1939)/(SRP!$C$21:$C$25&gt;=E1939),SRP!$D$21:$D$25)*(G1939/100)*(E1939/1000)),
IF(AND(C1939="Ready to Drink",D1939="RTD-One Pour Cocktail&gt;7%&lt;=14.5"),
SUM(LOOKUP(2,1/(SRP!$B$16:$B$20&lt;=E1939)/(SRP!$C$16:$C$20&gt;=E1939),SRP!$D$16:$D$20)*(G1939/100)*(E1939/1000)),
IF(C1939="Ready to Drink",
SUM(LOOKUP(2,1/(SRP!$B$11:$B$15&lt;=E1939)/(SRP!$C$11:$C$15&gt;=E1939),SRP!$D$11:$D$15)*(G1939/100)*(E1939/1000)),
0)))))),2)</f>
        <v>1.88</v>
      </c>
      <c r="L1939" s="173" t="str">
        <f t="shared" si="30"/>
        <v>Beer473</v>
      </c>
      <c r="M1939" s="154">
        <f>VLOOKUP(L1939,'Slope %'!C:D,2,0)</f>
        <v>0.12</v>
      </c>
    </row>
    <row r="1940" spans="1:13" x14ac:dyDescent="0.25">
      <c r="A1940" s="169">
        <v>33194</v>
      </c>
      <c r="B1940" s="170" t="s">
        <v>1767</v>
      </c>
      <c r="C1940" s="170" t="s">
        <v>11</v>
      </c>
      <c r="D1940" s="170" t="s">
        <v>267</v>
      </c>
      <c r="E1940" s="170">
        <v>473</v>
      </c>
      <c r="F1940" s="170">
        <v>24</v>
      </c>
      <c r="G1940" s="171">
        <v>4.8</v>
      </c>
      <c r="H1940" s="170" t="s">
        <v>1556</v>
      </c>
      <c r="I1940" s="171">
        <v>4.49</v>
      </c>
      <c r="J1940" s="169">
        <v>1</v>
      </c>
      <c r="K1940" s="154" cm="1">
        <f t="array" ref="K1940">ROUND(
IF(C1940="Beer",
SUM(LOOKUP(2,1/(SRP!$B$8:$B$10&lt;=E1940)/(SRP!$C$8:$C$10&gt;=E1940),SRP!$D$8:$D$10)*(G1940/100)*(E1940/1000)),
IF(C1940="Spirits",
SUM(LOOKUP(2,1/(SRP!$B$2:$B$7&lt;=E1940)/(SRP!$C$2:$C$7&gt;=E1940),SRP!$D$2:$D$7)*(G1940/100)*(E1940/1000)),
IF(AND(C1940="Wine",D1940="Fortified Wines"),
SUM(LOOKUP(2,1/(SRP!$B$26:$B$29&lt;=E1940)/(SRP!$C$26:$C$29&gt;=E1940),SRP!$D$26:$D$29)*(G1940/100)*(E1940/1000)),
IF(C1940="Wine",
SUM(LOOKUP(2,1/(SRP!$B$21:$B$25&lt;=E1940)/(SRP!$C$21:$C$25&gt;=E1940),SRP!$D$21:$D$25)*(G1940/100)*(E1940/1000)),
IF(AND(C1940="Ready to Drink",D1940="RTD-One Pour Cocktail&gt;7%&lt;=14.5"),
SUM(LOOKUP(2,1/(SRP!$B$16:$B$20&lt;=E1940)/(SRP!$C$16:$C$20&gt;=E1940),SRP!$D$16:$D$20)*(G1940/100)*(E1940/1000)),
IF(C1940="Ready to Drink",
SUM(LOOKUP(2,1/(SRP!$B$11:$B$15&lt;=E1940)/(SRP!$C$11:$C$15&gt;=E1940),SRP!$D$11:$D$15)*(G1940/100)*(E1940/1000)),
0)))))),2)</f>
        <v>1.77</v>
      </c>
      <c r="L1940" s="173" t="str">
        <f t="shared" si="30"/>
        <v>Beer473</v>
      </c>
      <c r="M1940" s="154">
        <f>VLOOKUP(L1940,'Slope %'!C:D,2,0)</f>
        <v>0.12</v>
      </c>
    </row>
    <row r="1941" spans="1:13" x14ac:dyDescent="0.25">
      <c r="A1941" s="169">
        <v>33194</v>
      </c>
      <c r="B1941" s="170" t="s">
        <v>1767</v>
      </c>
      <c r="C1941" s="170" t="s">
        <v>11</v>
      </c>
      <c r="D1941" s="170" t="s">
        <v>267</v>
      </c>
      <c r="E1941" s="170">
        <v>473</v>
      </c>
      <c r="F1941" s="170">
        <v>24</v>
      </c>
      <c r="G1941" s="171">
        <v>4.8</v>
      </c>
      <c r="H1941" s="170" t="s">
        <v>1556</v>
      </c>
      <c r="I1941" s="171">
        <v>4.49</v>
      </c>
      <c r="J1941" s="169">
        <v>1</v>
      </c>
      <c r="K1941" s="154" cm="1">
        <f t="array" ref="K1941">ROUND(
IF(C1941="Beer",
SUM(LOOKUP(2,1/(SRP!$B$8:$B$10&lt;=E1941)/(SRP!$C$8:$C$10&gt;=E1941),SRP!$D$8:$D$10)*(G1941/100)*(E1941/1000)),
IF(C1941="Spirits",
SUM(LOOKUP(2,1/(SRP!$B$2:$B$7&lt;=E1941)/(SRP!$C$2:$C$7&gt;=E1941),SRP!$D$2:$D$7)*(G1941/100)*(E1941/1000)),
IF(AND(C1941="Wine",D1941="Fortified Wines"),
SUM(LOOKUP(2,1/(SRP!$B$26:$B$29&lt;=E1941)/(SRP!$C$26:$C$29&gt;=E1941),SRP!$D$26:$D$29)*(G1941/100)*(E1941/1000)),
IF(C1941="Wine",
SUM(LOOKUP(2,1/(SRP!$B$21:$B$25&lt;=E1941)/(SRP!$C$21:$C$25&gt;=E1941),SRP!$D$21:$D$25)*(G1941/100)*(E1941/1000)),
IF(AND(C1941="Ready to Drink",D1941="RTD-One Pour Cocktail&gt;7%&lt;=14.5"),
SUM(LOOKUP(2,1/(SRP!$B$16:$B$20&lt;=E1941)/(SRP!$C$16:$C$20&gt;=E1941),SRP!$D$16:$D$20)*(G1941/100)*(E1941/1000)),
IF(C1941="Ready to Drink",
SUM(LOOKUP(2,1/(SRP!$B$11:$B$15&lt;=E1941)/(SRP!$C$11:$C$15&gt;=E1941),SRP!$D$11:$D$15)*(G1941/100)*(E1941/1000)),
0)))))),2)</f>
        <v>1.77</v>
      </c>
      <c r="L1941" s="173" t="str">
        <f t="shared" si="30"/>
        <v>Beer473</v>
      </c>
      <c r="M1941" s="154">
        <f>VLOOKUP(L1941,'Slope %'!C:D,2,0)</f>
        <v>0.12</v>
      </c>
    </row>
    <row r="1942" spans="1:13" x14ac:dyDescent="0.25">
      <c r="A1942" s="169">
        <v>33225</v>
      </c>
      <c r="B1942" s="170" t="s">
        <v>1768</v>
      </c>
      <c r="C1942" s="170" t="s">
        <v>11</v>
      </c>
      <c r="D1942" s="170" t="s">
        <v>267</v>
      </c>
      <c r="E1942" s="170">
        <v>2838</v>
      </c>
      <c r="F1942" s="170">
        <v>4</v>
      </c>
      <c r="G1942" s="171">
        <v>4.5</v>
      </c>
      <c r="H1942" s="170" t="s">
        <v>1662</v>
      </c>
      <c r="I1942" s="171">
        <v>21.5</v>
      </c>
      <c r="J1942" s="169">
        <v>6</v>
      </c>
      <c r="K1942" s="154" cm="1">
        <f t="array" ref="K1942">ROUND(
IF(C1942="Beer",
SUM(LOOKUP(2,1/(SRP!$B$8:$B$10&lt;=E1942)/(SRP!$C$8:$C$10&gt;=E1942),SRP!$D$8:$D$10)*(G1942/100)*(E1942/1000)),
IF(C1942="Spirits",
SUM(LOOKUP(2,1/(SRP!$B$2:$B$7&lt;=E1942)/(SRP!$C$2:$C$7&gt;=E1942),SRP!$D$2:$D$7)*(G1942/100)*(E1942/1000)),
IF(AND(C1942="Wine",D1942="Fortified Wines"),
SUM(LOOKUP(2,1/(SRP!$B$26:$B$29&lt;=E1942)/(SRP!$C$26:$C$29&gt;=E1942),SRP!$D$26:$D$29)*(G1942/100)*(E1942/1000)),
IF(C1942="Wine",
SUM(LOOKUP(2,1/(SRP!$B$21:$B$25&lt;=E1942)/(SRP!$C$21:$C$25&gt;=E1942),SRP!$D$21:$D$25)*(G1942/100)*(E1942/1000)),
IF(AND(C1942="Ready to Drink",D1942="RTD-One Pour Cocktail&gt;7%&lt;=14.5"),
SUM(LOOKUP(2,1/(SRP!$B$16:$B$20&lt;=E1942)/(SRP!$C$16:$C$20&gt;=E1942),SRP!$D$16:$D$20)*(G1942/100)*(E1942/1000)),
IF(C1942="Ready to Drink",
SUM(LOOKUP(2,1/(SRP!$B$11:$B$15&lt;=E1942)/(SRP!$C$11:$C$15&gt;=E1942),SRP!$D$11:$D$15)*(G1942/100)*(E1942/1000)),
0)))))),2)</f>
        <v>9.9700000000000006</v>
      </c>
      <c r="L1942" s="173" t="str">
        <f t="shared" si="30"/>
        <v>Beer2838</v>
      </c>
      <c r="M1942" s="154">
        <f>VLOOKUP(L1942,'Slope %'!C:D,2,0)</f>
        <v>0.1</v>
      </c>
    </row>
    <row r="1943" spans="1:13" x14ac:dyDescent="0.25">
      <c r="A1943" s="169">
        <v>33225</v>
      </c>
      <c r="B1943" s="170" t="s">
        <v>1768</v>
      </c>
      <c r="C1943" s="170" t="s">
        <v>11</v>
      </c>
      <c r="D1943" s="170" t="s">
        <v>267</v>
      </c>
      <c r="E1943" s="170">
        <v>2838</v>
      </c>
      <c r="F1943" s="170">
        <v>4</v>
      </c>
      <c r="G1943" s="171">
        <v>4.5</v>
      </c>
      <c r="H1943" s="170" t="s">
        <v>1662</v>
      </c>
      <c r="I1943" s="171">
        <v>21.5</v>
      </c>
      <c r="J1943" s="169">
        <v>6</v>
      </c>
      <c r="K1943" s="154" cm="1">
        <f t="array" ref="K1943">ROUND(
IF(C1943="Beer",
SUM(LOOKUP(2,1/(SRP!$B$8:$B$10&lt;=E1943)/(SRP!$C$8:$C$10&gt;=E1943),SRP!$D$8:$D$10)*(G1943/100)*(E1943/1000)),
IF(C1943="Spirits",
SUM(LOOKUP(2,1/(SRP!$B$2:$B$7&lt;=E1943)/(SRP!$C$2:$C$7&gt;=E1943),SRP!$D$2:$D$7)*(G1943/100)*(E1943/1000)),
IF(AND(C1943="Wine",D1943="Fortified Wines"),
SUM(LOOKUP(2,1/(SRP!$B$26:$B$29&lt;=E1943)/(SRP!$C$26:$C$29&gt;=E1943),SRP!$D$26:$D$29)*(G1943/100)*(E1943/1000)),
IF(C1943="Wine",
SUM(LOOKUP(2,1/(SRP!$B$21:$B$25&lt;=E1943)/(SRP!$C$21:$C$25&gt;=E1943),SRP!$D$21:$D$25)*(G1943/100)*(E1943/1000)),
IF(AND(C1943="Ready to Drink",D1943="RTD-One Pour Cocktail&gt;7%&lt;=14.5"),
SUM(LOOKUP(2,1/(SRP!$B$16:$B$20&lt;=E1943)/(SRP!$C$16:$C$20&gt;=E1943),SRP!$D$16:$D$20)*(G1943/100)*(E1943/1000)),
IF(C1943="Ready to Drink",
SUM(LOOKUP(2,1/(SRP!$B$11:$B$15&lt;=E1943)/(SRP!$C$11:$C$15&gt;=E1943),SRP!$D$11:$D$15)*(G1943/100)*(E1943/1000)),
0)))))),2)</f>
        <v>9.9700000000000006</v>
      </c>
      <c r="L1943" s="173" t="str">
        <f t="shared" si="30"/>
        <v>Beer2838</v>
      </c>
      <c r="M1943" s="154">
        <f>VLOOKUP(L1943,'Slope %'!C:D,2,0)</f>
        <v>0.1</v>
      </c>
    </row>
    <row r="1944" spans="1:13" x14ac:dyDescent="0.25">
      <c r="A1944" s="169">
        <v>33227</v>
      </c>
      <c r="B1944" s="170" t="s">
        <v>1769</v>
      </c>
      <c r="C1944" s="170" t="s">
        <v>11</v>
      </c>
      <c r="D1944" s="170" t="s">
        <v>267</v>
      </c>
      <c r="E1944" s="170">
        <v>5676</v>
      </c>
      <c r="F1944" s="170">
        <v>2</v>
      </c>
      <c r="G1944" s="171">
        <v>4.5</v>
      </c>
      <c r="H1944" s="170" t="s">
        <v>1662</v>
      </c>
      <c r="I1944" s="171">
        <v>40.5</v>
      </c>
      <c r="J1944" s="169">
        <v>12</v>
      </c>
      <c r="K1944" s="154" cm="1">
        <f t="array" ref="K1944">ROUND(
IF(C1944="Beer",
SUM(LOOKUP(2,1/(SRP!$B$8:$B$10&lt;=E1944)/(SRP!$C$8:$C$10&gt;=E1944),SRP!$D$8:$D$10)*(G1944/100)*(E1944/1000)),
IF(C1944="Spirits",
SUM(LOOKUP(2,1/(SRP!$B$2:$B$7&lt;=E1944)/(SRP!$C$2:$C$7&gt;=E1944),SRP!$D$2:$D$7)*(G1944/100)*(E1944/1000)),
IF(AND(C1944="Wine",D1944="Fortified Wines"),
SUM(LOOKUP(2,1/(SRP!$B$26:$B$29&lt;=E1944)/(SRP!$C$26:$C$29&gt;=E1944),SRP!$D$26:$D$29)*(G1944/100)*(E1944/1000)),
IF(C1944="Wine",
SUM(LOOKUP(2,1/(SRP!$B$21:$B$25&lt;=E1944)/(SRP!$C$21:$C$25&gt;=E1944),SRP!$D$21:$D$25)*(G1944/100)*(E1944/1000)),
IF(AND(C1944="Ready to Drink",D1944="RTD-One Pour Cocktail&gt;7%&lt;=14.5"),
SUM(LOOKUP(2,1/(SRP!$B$16:$B$20&lt;=E1944)/(SRP!$C$16:$C$20&gt;=E1944),SRP!$D$16:$D$20)*(G1944/100)*(E1944/1000)),
IF(C1944="Ready to Drink",
SUM(LOOKUP(2,1/(SRP!$B$11:$B$15&lt;=E1944)/(SRP!$C$11:$C$15&gt;=E1944),SRP!$D$11:$D$15)*(G1944/100)*(E1944/1000)),
0)))))),2)</f>
        <v>19.940000000000001</v>
      </c>
      <c r="L1944" s="173" t="str">
        <f t="shared" si="30"/>
        <v>Beer5676</v>
      </c>
      <c r="M1944" s="154">
        <f>VLOOKUP(L1944,'Slope %'!C:D,2,0)</f>
        <v>0.05</v>
      </c>
    </row>
    <row r="1945" spans="1:13" x14ac:dyDescent="0.25">
      <c r="A1945" s="169">
        <v>33227</v>
      </c>
      <c r="B1945" s="170" t="s">
        <v>1769</v>
      </c>
      <c r="C1945" s="170" t="s">
        <v>11</v>
      </c>
      <c r="D1945" s="170" t="s">
        <v>267</v>
      </c>
      <c r="E1945" s="170">
        <v>5676</v>
      </c>
      <c r="F1945" s="170">
        <v>2</v>
      </c>
      <c r="G1945" s="171">
        <v>4.5</v>
      </c>
      <c r="H1945" s="170" t="s">
        <v>1662</v>
      </c>
      <c r="I1945" s="171">
        <v>40.5</v>
      </c>
      <c r="J1945" s="169">
        <v>12</v>
      </c>
      <c r="K1945" s="154" cm="1">
        <f t="array" ref="K1945">ROUND(
IF(C1945="Beer",
SUM(LOOKUP(2,1/(SRP!$B$8:$B$10&lt;=E1945)/(SRP!$C$8:$C$10&gt;=E1945),SRP!$D$8:$D$10)*(G1945/100)*(E1945/1000)),
IF(C1945="Spirits",
SUM(LOOKUP(2,1/(SRP!$B$2:$B$7&lt;=E1945)/(SRP!$C$2:$C$7&gt;=E1945),SRP!$D$2:$D$7)*(G1945/100)*(E1945/1000)),
IF(AND(C1945="Wine",D1945="Fortified Wines"),
SUM(LOOKUP(2,1/(SRP!$B$26:$B$29&lt;=E1945)/(SRP!$C$26:$C$29&gt;=E1945),SRP!$D$26:$D$29)*(G1945/100)*(E1945/1000)),
IF(C1945="Wine",
SUM(LOOKUP(2,1/(SRP!$B$21:$B$25&lt;=E1945)/(SRP!$C$21:$C$25&gt;=E1945),SRP!$D$21:$D$25)*(G1945/100)*(E1945/1000)),
IF(AND(C1945="Ready to Drink",D1945="RTD-One Pour Cocktail&gt;7%&lt;=14.5"),
SUM(LOOKUP(2,1/(SRP!$B$16:$B$20&lt;=E1945)/(SRP!$C$16:$C$20&gt;=E1945),SRP!$D$16:$D$20)*(G1945/100)*(E1945/1000)),
IF(C1945="Ready to Drink",
SUM(LOOKUP(2,1/(SRP!$B$11:$B$15&lt;=E1945)/(SRP!$C$11:$C$15&gt;=E1945),SRP!$D$11:$D$15)*(G1945/100)*(E1945/1000)),
0)))))),2)</f>
        <v>19.940000000000001</v>
      </c>
      <c r="L1945" s="173" t="str">
        <f t="shared" si="30"/>
        <v>Beer5676</v>
      </c>
      <c r="M1945" s="154">
        <f>VLOOKUP(L1945,'Slope %'!C:D,2,0)</f>
        <v>0.05</v>
      </c>
    </row>
    <row r="1946" spans="1:13" x14ac:dyDescent="0.25">
      <c r="A1946" s="169">
        <v>33228</v>
      </c>
      <c r="B1946" s="170" t="s">
        <v>1770</v>
      </c>
      <c r="C1946" s="170" t="s">
        <v>11</v>
      </c>
      <c r="D1946" s="170" t="s">
        <v>267</v>
      </c>
      <c r="E1946" s="170">
        <v>11352</v>
      </c>
      <c r="F1946" s="170">
        <v>1</v>
      </c>
      <c r="G1946" s="171">
        <v>4.5</v>
      </c>
      <c r="H1946" s="170" t="s">
        <v>1662</v>
      </c>
      <c r="I1946" s="171">
        <v>76.5</v>
      </c>
      <c r="J1946" s="169">
        <v>24</v>
      </c>
      <c r="K1946" s="154" cm="1">
        <f t="array" ref="K1946">ROUND(
IF(C1946="Beer",
SUM(LOOKUP(2,1/(SRP!$B$8:$B$10&lt;=E1946)/(SRP!$C$8:$C$10&gt;=E1946),SRP!$D$8:$D$10)*(G1946/100)*(E1946/1000)),
IF(C1946="Spirits",
SUM(LOOKUP(2,1/(SRP!$B$2:$B$7&lt;=E1946)/(SRP!$C$2:$C$7&gt;=E1946),SRP!$D$2:$D$7)*(G1946/100)*(E1946/1000)),
IF(AND(C1946="Wine",D1946="Fortified Wines"),
SUM(LOOKUP(2,1/(SRP!$B$26:$B$29&lt;=E1946)/(SRP!$C$26:$C$29&gt;=E1946),SRP!$D$26:$D$29)*(G1946/100)*(E1946/1000)),
IF(C1946="Wine",
SUM(LOOKUP(2,1/(SRP!$B$21:$B$25&lt;=E1946)/(SRP!$C$21:$C$25&gt;=E1946),SRP!$D$21:$D$25)*(G1946/100)*(E1946/1000)),
IF(AND(C1946="Ready to Drink",D1946="RTD-One Pour Cocktail&gt;7%&lt;=14.5"),
SUM(LOOKUP(2,1/(SRP!$B$16:$B$20&lt;=E1946)/(SRP!$C$16:$C$20&gt;=E1946),SRP!$D$16:$D$20)*(G1946/100)*(E1946/1000)),
IF(C1946="Ready to Drink",
SUM(LOOKUP(2,1/(SRP!$B$11:$B$15&lt;=E1946)/(SRP!$C$11:$C$15&gt;=E1946),SRP!$D$11:$D$15)*(G1946/100)*(E1946/1000)),
0)))))),2)</f>
        <v>35.92</v>
      </c>
      <c r="L1946" s="173" t="str">
        <f t="shared" si="30"/>
        <v>Beer11352</v>
      </c>
      <c r="M1946" s="154">
        <f>VLOOKUP(L1946,'Slope %'!C:D,2,0)</f>
        <v>0.05</v>
      </c>
    </row>
    <row r="1947" spans="1:13" x14ac:dyDescent="0.25">
      <c r="A1947" s="169">
        <v>33228</v>
      </c>
      <c r="B1947" s="170" t="s">
        <v>1770</v>
      </c>
      <c r="C1947" s="170" t="s">
        <v>11</v>
      </c>
      <c r="D1947" s="170" t="s">
        <v>267</v>
      </c>
      <c r="E1947" s="170">
        <v>11352</v>
      </c>
      <c r="F1947" s="170">
        <v>1</v>
      </c>
      <c r="G1947" s="171">
        <v>4.5</v>
      </c>
      <c r="H1947" s="170" t="s">
        <v>1662</v>
      </c>
      <c r="I1947" s="171">
        <v>76.5</v>
      </c>
      <c r="J1947" s="169">
        <v>24</v>
      </c>
      <c r="K1947" s="154" cm="1">
        <f t="array" ref="K1947">ROUND(
IF(C1947="Beer",
SUM(LOOKUP(2,1/(SRP!$B$8:$B$10&lt;=E1947)/(SRP!$C$8:$C$10&gt;=E1947),SRP!$D$8:$D$10)*(G1947/100)*(E1947/1000)),
IF(C1947="Spirits",
SUM(LOOKUP(2,1/(SRP!$B$2:$B$7&lt;=E1947)/(SRP!$C$2:$C$7&gt;=E1947),SRP!$D$2:$D$7)*(G1947/100)*(E1947/1000)),
IF(AND(C1947="Wine",D1947="Fortified Wines"),
SUM(LOOKUP(2,1/(SRP!$B$26:$B$29&lt;=E1947)/(SRP!$C$26:$C$29&gt;=E1947),SRP!$D$26:$D$29)*(G1947/100)*(E1947/1000)),
IF(C1947="Wine",
SUM(LOOKUP(2,1/(SRP!$B$21:$B$25&lt;=E1947)/(SRP!$C$21:$C$25&gt;=E1947),SRP!$D$21:$D$25)*(G1947/100)*(E1947/1000)),
IF(AND(C1947="Ready to Drink",D1947="RTD-One Pour Cocktail&gt;7%&lt;=14.5"),
SUM(LOOKUP(2,1/(SRP!$B$16:$B$20&lt;=E1947)/(SRP!$C$16:$C$20&gt;=E1947),SRP!$D$16:$D$20)*(G1947/100)*(E1947/1000)),
IF(C1947="Ready to Drink",
SUM(LOOKUP(2,1/(SRP!$B$11:$B$15&lt;=E1947)/(SRP!$C$11:$C$15&gt;=E1947),SRP!$D$11:$D$15)*(G1947/100)*(E1947/1000)),
0)))))),2)</f>
        <v>35.92</v>
      </c>
      <c r="L1947" s="173" t="str">
        <f t="shared" si="30"/>
        <v>Beer11352</v>
      </c>
      <c r="M1947" s="154">
        <f>VLOOKUP(L1947,'Slope %'!C:D,2,0)</f>
        <v>0.05</v>
      </c>
    </row>
    <row r="1948" spans="1:13" x14ac:dyDescent="0.25">
      <c r="A1948" s="169">
        <v>33233</v>
      </c>
      <c r="B1948" s="170" t="s">
        <v>1771</v>
      </c>
      <c r="C1948" s="170" t="s">
        <v>15</v>
      </c>
      <c r="D1948" s="170" t="s">
        <v>93</v>
      </c>
      <c r="E1948" s="170">
        <v>750</v>
      </c>
      <c r="F1948" s="170">
        <v>12</v>
      </c>
      <c r="G1948" s="171">
        <v>43</v>
      </c>
      <c r="H1948" s="170" t="s">
        <v>123</v>
      </c>
      <c r="I1948" s="171">
        <v>39.99</v>
      </c>
      <c r="J1948" s="169">
        <v>1</v>
      </c>
      <c r="K1948" s="154" cm="1">
        <f t="array" ref="K1948">ROUND(
IF(C1948="Beer",
SUM(LOOKUP(2,1/(SRP!$B$8:$B$10&lt;=E1948)/(SRP!$C$8:$C$10&gt;=E1948),SRP!$D$8:$D$10)*(G1948/100)*(E1948/1000)),
IF(C1948="Spirits",
SUM(LOOKUP(2,1/(SRP!$B$2:$B$7&lt;=E1948)/(SRP!$C$2:$C$7&gt;=E1948),SRP!$D$2:$D$7)*(G1948/100)*(E1948/1000)),
IF(AND(C1948="Wine",D1948="Fortified Wines"),
SUM(LOOKUP(2,1/(SRP!$B$26:$B$29&lt;=E1948)/(SRP!$C$26:$C$29&gt;=E1948),SRP!$D$26:$D$29)*(G1948/100)*(E1948/1000)),
IF(C1948="Wine",
SUM(LOOKUP(2,1/(SRP!$B$21:$B$25&lt;=E1948)/(SRP!$C$21:$C$25&gt;=E1948),SRP!$D$21:$D$25)*(G1948/100)*(E1948/1000)),
IF(AND(C1948="Ready to Drink",D1948="RTD-One Pour Cocktail&gt;7%&lt;=14.5"),
SUM(LOOKUP(2,1/(SRP!$B$16:$B$20&lt;=E1948)/(SRP!$C$16:$C$20&gt;=E1948),SRP!$D$16:$D$20)*(G1948/100)*(E1948/1000)),
IF(C1948="Ready to Drink",
SUM(LOOKUP(2,1/(SRP!$B$11:$B$15&lt;=E1948)/(SRP!$C$11:$C$15&gt;=E1948),SRP!$D$11:$D$15)*(G1948/100)*(E1948/1000)),
0)))))),2)</f>
        <v>25.18</v>
      </c>
      <c r="L1948" s="173" t="str">
        <f t="shared" si="30"/>
        <v>Spirits750</v>
      </c>
      <c r="M1948" s="154">
        <f>VLOOKUP(L1948,'Slope %'!C:D,2,0)</f>
        <v>7.0000000000000007E-2</v>
      </c>
    </row>
    <row r="1949" spans="1:13" x14ac:dyDescent="0.25">
      <c r="A1949" s="169">
        <v>33235</v>
      </c>
      <c r="B1949" s="170" t="s">
        <v>1772</v>
      </c>
      <c r="C1949" s="170" t="s">
        <v>11</v>
      </c>
      <c r="D1949" s="170" t="s">
        <v>267</v>
      </c>
      <c r="E1949" s="170">
        <v>2838</v>
      </c>
      <c r="F1949" s="170">
        <v>4</v>
      </c>
      <c r="G1949" s="171">
        <v>5.5</v>
      </c>
      <c r="H1949" s="170" t="s">
        <v>1662</v>
      </c>
      <c r="I1949" s="171">
        <v>22.75</v>
      </c>
      <c r="J1949" s="169">
        <v>6</v>
      </c>
      <c r="K1949" s="154" cm="1">
        <f t="array" ref="K1949">ROUND(
IF(C1949="Beer",
SUM(LOOKUP(2,1/(SRP!$B$8:$B$10&lt;=E1949)/(SRP!$C$8:$C$10&gt;=E1949),SRP!$D$8:$D$10)*(G1949/100)*(E1949/1000)),
IF(C1949="Spirits",
SUM(LOOKUP(2,1/(SRP!$B$2:$B$7&lt;=E1949)/(SRP!$C$2:$C$7&gt;=E1949),SRP!$D$2:$D$7)*(G1949/100)*(E1949/1000)),
IF(AND(C1949="Wine",D1949="Fortified Wines"),
SUM(LOOKUP(2,1/(SRP!$B$26:$B$29&lt;=E1949)/(SRP!$C$26:$C$29&gt;=E1949),SRP!$D$26:$D$29)*(G1949/100)*(E1949/1000)),
IF(C1949="Wine",
SUM(LOOKUP(2,1/(SRP!$B$21:$B$25&lt;=E1949)/(SRP!$C$21:$C$25&gt;=E1949),SRP!$D$21:$D$25)*(G1949/100)*(E1949/1000)),
IF(AND(C1949="Ready to Drink",D1949="RTD-One Pour Cocktail&gt;7%&lt;=14.5"),
SUM(LOOKUP(2,1/(SRP!$B$16:$B$20&lt;=E1949)/(SRP!$C$16:$C$20&gt;=E1949),SRP!$D$16:$D$20)*(G1949/100)*(E1949/1000)),
IF(C1949="Ready to Drink",
SUM(LOOKUP(2,1/(SRP!$B$11:$B$15&lt;=E1949)/(SRP!$C$11:$C$15&gt;=E1949),SRP!$D$11:$D$15)*(G1949/100)*(E1949/1000)),
0)))))),2)</f>
        <v>12.19</v>
      </c>
      <c r="L1949" s="173" t="str">
        <f t="shared" si="30"/>
        <v>Beer2838</v>
      </c>
      <c r="M1949" s="154">
        <f>VLOOKUP(L1949,'Slope %'!C:D,2,0)</f>
        <v>0.1</v>
      </c>
    </row>
    <row r="1950" spans="1:13" x14ac:dyDescent="0.25">
      <c r="A1950" s="169">
        <v>33235</v>
      </c>
      <c r="B1950" s="170" t="s">
        <v>1772</v>
      </c>
      <c r="C1950" s="170" t="s">
        <v>11</v>
      </c>
      <c r="D1950" s="170" t="s">
        <v>267</v>
      </c>
      <c r="E1950" s="170">
        <v>2838</v>
      </c>
      <c r="F1950" s="170">
        <v>4</v>
      </c>
      <c r="G1950" s="171">
        <v>5.5</v>
      </c>
      <c r="H1950" s="170" t="s">
        <v>1662</v>
      </c>
      <c r="I1950" s="171">
        <v>22.75</v>
      </c>
      <c r="J1950" s="169">
        <v>6</v>
      </c>
      <c r="K1950" s="154" cm="1">
        <f t="array" ref="K1950">ROUND(
IF(C1950="Beer",
SUM(LOOKUP(2,1/(SRP!$B$8:$B$10&lt;=E1950)/(SRP!$C$8:$C$10&gt;=E1950),SRP!$D$8:$D$10)*(G1950/100)*(E1950/1000)),
IF(C1950="Spirits",
SUM(LOOKUP(2,1/(SRP!$B$2:$B$7&lt;=E1950)/(SRP!$C$2:$C$7&gt;=E1950),SRP!$D$2:$D$7)*(G1950/100)*(E1950/1000)),
IF(AND(C1950="Wine",D1950="Fortified Wines"),
SUM(LOOKUP(2,1/(SRP!$B$26:$B$29&lt;=E1950)/(SRP!$C$26:$C$29&gt;=E1950),SRP!$D$26:$D$29)*(G1950/100)*(E1950/1000)),
IF(C1950="Wine",
SUM(LOOKUP(2,1/(SRP!$B$21:$B$25&lt;=E1950)/(SRP!$C$21:$C$25&gt;=E1950),SRP!$D$21:$D$25)*(G1950/100)*(E1950/1000)),
IF(AND(C1950="Ready to Drink",D1950="RTD-One Pour Cocktail&gt;7%&lt;=14.5"),
SUM(LOOKUP(2,1/(SRP!$B$16:$B$20&lt;=E1950)/(SRP!$C$16:$C$20&gt;=E1950),SRP!$D$16:$D$20)*(G1950/100)*(E1950/1000)),
IF(C1950="Ready to Drink",
SUM(LOOKUP(2,1/(SRP!$B$11:$B$15&lt;=E1950)/(SRP!$C$11:$C$15&gt;=E1950),SRP!$D$11:$D$15)*(G1950/100)*(E1950/1000)),
0)))))),2)</f>
        <v>12.19</v>
      </c>
      <c r="L1950" s="173" t="str">
        <f t="shared" si="30"/>
        <v>Beer2838</v>
      </c>
      <c r="M1950" s="154">
        <f>VLOOKUP(L1950,'Slope %'!C:D,2,0)</f>
        <v>0.1</v>
      </c>
    </row>
    <row r="1951" spans="1:13" x14ac:dyDescent="0.25">
      <c r="A1951" s="169">
        <v>33236</v>
      </c>
      <c r="B1951" s="170" t="s">
        <v>1773</v>
      </c>
      <c r="C1951" s="170" t="s">
        <v>11</v>
      </c>
      <c r="D1951" s="170" t="s">
        <v>267</v>
      </c>
      <c r="E1951" s="170">
        <v>5676</v>
      </c>
      <c r="F1951" s="170">
        <v>2</v>
      </c>
      <c r="G1951" s="171">
        <v>5.5</v>
      </c>
      <c r="H1951" s="170" t="s">
        <v>1662</v>
      </c>
      <c r="I1951" s="171">
        <v>43.25</v>
      </c>
      <c r="J1951" s="169">
        <v>12</v>
      </c>
      <c r="K1951" s="154" cm="1">
        <f t="array" ref="K1951">ROUND(
IF(C1951="Beer",
SUM(LOOKUP(2,1/(SRP!$B$8:$B$10&lt;=E1951)/(SRP!$C$8:$C$10&gt;=E1951),SRP!$D$8:$D$10)*(G1951/100)*(E1951/1000)),
IF(C1951="Spirits",
SUM(LOOKUP(2,1/(SRP!$B$2:$B$7&lt;=E1951)/(SRP!$C$2:$C$7&gt;=E1951),SRP!$D$2:$D$7)*(G1951/100)*(E1951/1000)),
IF(AND(C1951="Wine",D1951="Fortified Wines"),
SUM(LOOKUP(2,1/(SRP!$B$26:$B$29&lt;=E1951)/(SRP!$C$26:$C$29&gt;=E1951),SRP!$D$26:$D$29)*(G1951/100)*(E1951/1000)),
IF(C1951="Wine",
SUM(LOOKUP(2,1/(SRP!$B$21:$B$25&lt;=E1951)/(SRP!$C$21:$C$25&gt;=E1951),SRP!$D$21:$D$25)*(G1951/100)*(E1951/1000)),
IF(AND(C1951="Ready to Drink",D1951="RTD-One Pour Cocktail&gt;7%&lt;=14.5"),
SUM(LOOKUP(2,1/(SRP!$B$16:$B$20&lt;=E1951)/(SRP!$C$16:$C$20&gt;=E1951),SRP!$D$16:$D$20)*(G1951/100)*(E1951/1000)),
IF(C1951="Ready to Drink",
SUM(LOOKUP(2,1/(SRP!$B$11:$B$15&lt;=E1951)/(SRP!$C$11:$C$15&gt;=E1951),SRP!$D$11:$D$15)*(G1951/100)*(E1951/1000)),
0)))))),2)</f>
        <v>24.37</v>
      </c>
      <c r="L1951" s="173" t="str">
        <f t="shared" si="30"/>
        <v>Beer5676</v>
      </c>
      <c r="M1951" s="154">
        <f>VLOOKUP(L1951,'Slope %'!C:D,2,0)</f>
        <v>0.05</v>
      </c>
    </row>
    <row r="1952" spans="1:13" x14ac:dyDescent="0.25">
      <c r="A1952" s="169">
        <v>33236</v>
      </c>
      <c r="B1952" s="170" t="s">
        <v>1773</v>
      </c>
      <c r="C1952" s="170" t="s">
        <v>11</v>
      </c>
      <c r="D1952" s="170" t="s">
        <v>267</v>
      </c>
      <c r="E1952" s="170">
        <v>5676</v>
      </c>
      <c r="F1952" s="170">
        <v>2</v>
      </c>
      <c r="G1952" s="171">
        <v>5.5</v>
      </c>
      <c r="H1952" s="170" t="s">
        <v>1662</v>
      </c>
      <c r="I1952" s="171">
        <v>43.25</v>
      </c>
      <c r="J1952" s="169">
        <v>12</v>
      </c>
      <c r="K1952" s="154" cm="1">
        <f t="array" ref="K1952">ROUND(
IF(C1952="Beer",
SUM(LOOKUP(2,1/(SRP!$B$8:$B$10&lt;=E1952)/(SRP!$C$8:$C$10&gt;=E1952),SRP!$D$8:$D$10)*(G1952/100)*(E1952/1000)),
IF(C1952="Spirits",
SUM(LOOKUP(2,1/(SRP!$B$2:$B$7&lt;=E1952)/(SRP!$C$2:$C$7&gt;=E1952),SRP!$D$2:$D$7)*(G1952/100)*(E1952/1000)),
IF(AND(C1952="Wine",D1952="Fortified Wines"),
SUM(LOOKUP(2,1/(SRP!$B$26:$B$29&lt;=E1952)/(SRP!$C$26:$C$29&gt;=E1952),SRP!$D$26:$D$29)*(G1952/100)*(E1952/1000)),
IF(C1952="Wine",
SUM(LOOKUP(2,1/(SRP!$B$21:$B$25&lt;=E1952)/(SRP!$C$21:$C$25&gt;=E1952),SRP!$D$21:$D$25)*(G1952/100)*(E1952/1000)),
IF(AND(C1952="Ready to Drink",D1952="RTD-One Pour Cocktail&gt;7%&lt;=14.5"),
SUM(LOOKUP(2,1/(SRP!$B$16:$B$20&lt;=E1952)/(SRP!$C$16:$C$20&gt;=E1952),SRP!$D$16:$D$20)*(G1952/100)*(E1952/1000)),
IF(C1952="Ready to Drink",
SUM(LOOKUP(2,1/(SRP!$B$11:$B$15&lt;=E1952)/(SRP!$C$11:$C$15&gt;=E1952),SRP!$D$11:$D$15)*(G1952/100)*(E1952/1000)),
0)))))),2)</f>
        <v>24.37</v>
      </c>
      <c r="L1952" s="173" t="str">
        <f t="shared" si="30"/>
        <v>Beer5676</v>
      </c>
      <c r="M1952" s="154">
        <f>VLOOKUP(L1952,'Slope %'!C:D,2,0)</f>
        <v>0.05</v>
      </c>
    </row>
    <row r="1953" spans="1:13" x14ac:dyDescent="0.25">
      <c r="A1953" s="169">
        <v>33242</v>
      </c>
      <c r="B1953" s="170" t="s">
        <v>1774</v>
      </c>
      <c r="C1953" s="170" t="s">
        <v>11</v>
      </c>
      <c r="D1953" s="170" t="s">
        <v>267</v>
      </c>
      <c r="E1953" s="170">
        <v>11352</v>
      </c>
      <c r="F1953" s="170">
        <v>1</v>
      </c>
      <c r="G1953" s="171">
        <v>5.5</v>
      </c>
      <c r="H1953" s="170" t="s">
        <v>1662</v>
      </c>
      <c r="I1953" s="171">
        <v>81.5</v>
      </c>
      <c r="J1953" s="169">
        <v>24</v>
      </c>
      <c r="K1953" s="154" cm="1">
        <f t="array" ref="K1953">ROUND(
IF(C1953="Beer",
SUM(LOOKUP(2,1/(SRP!$B$8:$B$10&lt;=E1953)/(SRP!$C$8:$C$10&gt;=E1953),SRP!$D$8:$D$10)*(G1953/100)*(E1953/1000)),
IF(C1953="Spirits",
SUM(LOOKUP(2,1/(SRP!$B$2:$B$7&lt;=E1953)/(SRP!$C$2:$C$7&gt;=E1953),SRP!$D$2:$D$7)*(G1953/100)*(E1953/1000)),
IF(AND(C1953="Wine",D1953="Fortified Wines"),
SUM(LOOKUP(2,1/(SRP!$B$26:$B$29&lt;=E1953)/(SRP!$C$26:$C$29&gt;=E1953),SRP!$D$26:$D$29)*(G1953/100)*(E1953/1000)),
IF(C1953="Wine",
SUM(LOOKUP(2,1/(SRP!$B$21:$B$25&lt;=E1953)/(SRP!$C$21:$C$25&gt;=E1953),SRP!$D$21:$D$25)*(G1953/100)*(E1953/1000)),
IF(AND(C1953="Ready to Drink",D1953="RTD-One Pour Cocktail&gt;7%&lt;=14.5"),
SUM(LOOKUP(2,1/(SRP!$B$16:$B$20&lt;=E1953)/(SRP!$C$16:$C$20&gt;=E1953),SRP!$D$16:$D$20)*(G1953/100)*(E1953/1000)),
IF(C1953="Ready to Drink",
SUM(LOOKUP(2,1/(SRP!$B$11:$B$15&lt;=E1953)/(SRP!$C$11:$C$15&gt;=E1953),SRP!$D$11:$D$15)*(G1953/100)*(E1953/1000)),
0)))))),2)</f>
        <v>43.9</v>
      </c>
      <c r="L1953" s="173" t="str">
        <f t="shared" si="30"/>
        <v>Beer11352</v>
      </c>
      <c r="M1953" s="154">
        <f>VLOOKUP(L1953,'Slope %'!C:D,2,0)</f>
        <v>0.05</v>
      </c>
    </row>
    <row r="1954" spans="1:13" x14ac:dyDescent="0.25">
      <c r="A1954" s="169">
        <v>33242</v>
      </c>
      <c r="B1954" s="170" t="s">
        <v>1774</v>
      </c>
      <c r="C1954" s="170" t="s">
        <v>11</v>
      </c>
      <c r="D1954" s="170" t="s">
        <v>267</v>
      </c>
      <c r="E1954" s="170">
        <v>11352</v>
      </c>
      <c r="F1954" s="170">
        <v>1</v>
      </c>
      <c r="G1954" s="171">
        <v>5.5</v>
      </c>
      <c r="H1954" s="170" t="s">
        <v>1662</v>
      </c>
      <c r="I1954" s="171">
        <v>81.5</v>
      </c>
      <c r="J1954" s="169">
        <v>24</v>
      </c>
      <c r="K1954" s="154" cm="1">
        <f t="array" ref="K1954">ROUND(
IF(C1954="Beer",
SUM(LOOKUP(2,1/(SRP!$B$8:$B$10&lt;=E1954)/(SRP!$C$8:$C$10&gt;=E1954),SRP!$D$8:$D$10)*(G1954/100)*(E1954/1000)),
IF(C1954="Spirits",
SUM(LOOKUP(2,1/(SRP!$B$2:$B$7&lt;=E1954)/(SRP!$C$2:$C$7&gt;=E1954),SRP!$D$2:$D$7)*(G1954/100)*(E1954/1000)),
IF(AND(C1954="Wine",D1954="Fortified Wines"),
SUM(LOOKUP(2,1/(SRP!$B$26:$B$29&lt;=E1954)/(SRP!$C$26:$C$29&gt;=E1954),SRP!$D$26:$D$29)*(G1954/100)*(E1954/1000)),
IF(C1954="Wine",
SUM(LOOKUP(2,1/(SRP!$B$21:$B$25&lt;=E1954)/(SRP!$C$21:$C$25&gt;=E1954),SRP!$D$21:$D$25)*(G1954/100)*(E1954/1000)),
IF(AND(C1954="Ready to Drink",D1954="RTD-One Pour Cocktail&gt;7%&lt;=14.5"),
SUM(LOOKUP(2,1/(SRP!$B$16:$B$20&lt;=E1954)/(SRP!$C$16:$C$20&gt;=E1954),SRP!$D$16:$D$20)*(G1954/100)*(E1954/1000)),
IF(C1954="Ready to Drink",
SUM(LOOKUP(2,1/(SRP!$B$11:$B$15&lt;=E1954)/(SRP!$C$11:$C$15&gt;=E1954),SRP!$D$11:$D$15)*(G1954/100)*(E1954/1000)),
0)))))),2)</f>
        <v>43.9</v>
      </c>
      <c r="L1954" s="173" t="str">
        <f t="shared" si="30"/>
        <v>Beer11352</v>
      </c>
      <c r="M1954" s="154">
        <f>VLOOKUP(L1954,'Slope %'!C:D,2,0)</f>
        <v>0.05</v>
      </c>
    </row>
    <row r="1955" spans="1:13" x14ac:dyDescent="0.25">
      <c r="A1955" s="169">
        <v>33261</v>
      </c>
      <c r="B1955" s="170" t="s">
        <v>1775</v>
      </c>
      <c r="C1955" s="170" t="s">
        <v>24</v>
      </c>
      <c r="D1955" s="170" t="s">
        <v>504</v>
      </c>
      <c r="E1955" s="170">
        <v>750</v>
      </c>
      <c r="F1955" s="170">
        <v>12</v>
      </c>
      <c r="G1955" s="171">
        <v>6.5</v>
      </c>
      <c r="H1955" s="170" t="s">
        <v>100</v>
      </c>
      <c r="I1955" s="171">
        <v>12.99</v>
      </c>
      <c r="J1955" s="169">
        <v>1</v>
      </c>
      <c r="K1955" s="154" cm="1">
        <f t="array" ref="K1955">ROUND(
IF(C1955="Beer",
SUM(LOOKUP(2,1/(SRP!$B$8:$B$10&lt;=E1955)/(SRP!$C$8:$C$10&gt;=E1955),SRP!$D$8:$D$10)*(G1955/100)*(E1955/1000)),
IF(C1955="Spirits",
SUM(LOOKUP(2,1/(SRP!$B$2:$B$7&lt;=E1955)/(SRP!$C$2:$C$7&gt;=E1955),SRP!$D$2:$D$7)*(G1955/100)*(E1955/1000)),
IF(AND(C1955="Wine",D1955="Fortified Wines"),
SUM(LOOKUP(2,1/(SRP!$B$26:$B$29&lt;=E1955)/(SRP!$C$26:$C$29&gt;=E1955),SRP!$D$26:$D$29)*(G1955/100)*(E1955/1000)),
IF(C1955="Wine",
SUM(LOOKUP(2,1/(SRP!$B$21:$B$25&lt;=E1955)/(SRP!$C$21:$C$25&gt;=E1955),SRP!$D$21:$D$25)*(G1955/100)*(E1955/1000)),
IF(AND(C1955="Ready to Drink",D1955="RTD-One Pour Cocktail&gt;7%&lt;=14.5"),
SUM(LOOKUP(2,1/(SRP!$B$16:$B$20&lt;=E1955)/(SRP!$C$16:$C$20&gt;=E1955),SRP!$D$16:$D$20)*(G1955/100)*(E1955/1000)),
IF(C1955="Ready to Drink",
SUM(LOOKUP(2,1/(SRP!$B$11:$B$15&lt;=E1955)/(SRP!$C$11:$C$15&gt;=E1955),SRP!$D$11:$D$15)*(G1955/100)*(E1955/1000)),
0)))))),2)</f>
        <v>3.81</v>
      </c>
      <c r="L1955" s="173" t="str">
        <f t="shared" si="30"/>
        <v>Wine750</v>
      </c>
      <c r="M1955" s="154">
        <f>VLOOKUP(L1955,'Slope %'!C:D,2,0)</f>
        <v>0.1</v>
      </c>
    </row>
    <row r="1956" spans="1:13" x14ac:dyDescent="0.25">
      <c r="A1956" s="169">
        <v>33262</v>
      </c>
      <c r="B1956" s="170" t="s">
        <v>1776</v>
      </c>
      <c r="C1956" s="170" t="s">
        <v>11</v>
      </c>
      <c r="D1956" s="170" t="s">
        <v>303</v>
      </c>
      <c r="E1956" s="170">
        <v>2838</v>
      </c>
      <c r="F1956" s="170">
        <v>4</v>
      </c>
      <c r="G1956" s="171">
        <v>6.5</v>
      </c>
      <c r="H1956" s="170" t="s">
        <v>1662</v>
      </c>
      <c r="I1956" s="171">
        <v>23.66</v>
      </c>
      <c r="J1956" s="169">
        <v>6</v>
      </c>
      <c r="K1956" s="154" cm="1">
        <f t="array" ref="K1956">ROUND(
IF(C1956="Beer",
SUM(LOOKUP(2,1/(SRP!$B$8:$B$10&lt;=E1956)/(SRP!$C$8:$C$10&gt;=E1956),SRP!$D$8:$D$10)*(G1956/100)*(E1956/1000)),
IF(C1956="Spirits",
SUM(LOOKUP(2,1/(SRP!$B$2:$B$7&lt;=E1956)/(SRP!$C$2:$C$7&gt;=E1956),SRP!$D$2:$D$7)*(G1956/100)*(E1956/1000)),
IF(AND(C1956="Wine",D1956="Fortified Wines"),
SUM(LOOKUP(2,1/(SRP!$B$26:$B$29&lt;=E1956)/(SRP!$C$26:$C$29&gt;=E1956),SRP!$D$26:$D$29)*(G1956/100)*(E1956/1000)),
IF(C1956="Wine",
SUM(LOOKUP(2,1/(SRP!$B$21:$B$25&lt;=E1956)/(SRP!$C$21:$C$25&gt;=E1956),SRP!$D$21:$D$25)*(G1956/100)*(E1956/1000)),
IF(AND(C1956="Ready to Drink",D1956="RTD-One Pour Cocktail&gt;7%&lt;=14.5"),
SUM(LOOKUP(2,1/(SRP!$B$16:$B$20&lt;=E1956)/(SRP!$C$16:$C$20&gt;=E1956),SRP!$D$16:$D$20)*(G1956/100)*(E1956/1000)),
IF(C1956="Ready to Drink",
SUM(LOOKUP(2,1/(SRP!$B$11:$B$15&lt;=E1956)/(SRP!$C$11:$C$15&gt;=E1956),SRP!$D$11:$D$15)*(G1956/100)*(E1956/1000)),
0)))))),2)</f>
        <v>14.4</v>
      </c>
      <c r="L1956" s="173" t="str">
        <f t="shared" si="30"/>
        <v>Beer2838</v>
      </c>
      <c r="M1956" s="154">
        <f>VLOOKUP(L1956,'Slope %'!C:D,2,0)</f>
        <v>0.1</v>
      </c>
    </row>
    <row r="1957" spans="1:13" x14ac:dyDescent="0.25">
      <c r="A1957" s="169">
        <v>33262</v>
      </c>
      <c r="B1957" s="170" t="s">
        <v>1776</v>
      </c>
      <c r="C1957" s="170" t="s">
        <v>11</v>
      </c>
      <c r="D1957" s="170" t="s">
        <v>303</v>
      </c>
      <c r="E1957" s="170">
        <v>2838</v>
      </c>
      <c r="F1957" s="170">
        <v>4</v>
      </c>
      <c r="G1957" s="171">
        <v>6.5</v>
      </c>
      <c r="H1957" s="170" t="s">
        <v>1662</v>
      </c>
      <c r="I1957" s="171">
        <v>23.66</v>
      </c>
      <c r="J1957" s="169">
        <v>6</v>
      </c>
      <c r="K1957" s="154" cm="1">
        <f t="array" ref="K1957">ROUND(
IF(C1957="Beer",
SUM(LOOKUP(2,1/(SRP!$B$8:$B$10&lt;=E1957)/(SRP!$C$8:$C$10&gt;=E1957),SRP!$D$8:$D$10)*(G1957/100)*(E1957/1000)),
IF(C1957="Spirits",
SUM(LOOKUP(2,1/(SRP!$B$2:$B$7&lt;=E1957)/(SRP!$C$2:$C$7&gt;=E1957),SRP!$D$2:$D$7)*(G1957/100)*(E1957/1000)),
IF(AND(C1957="Wine",D1957="Fortified Wines"),
SUM(LOOKUP(2,1/(SRP!$B$26:$B$29&lt;=E1957)/(SRP!$C$26:$C$29&gt;=E1957),SRP!$D$26:$D$29)*(G1957/100)*(E1957/1000)),
IF(C1957="Wine",
SUM(LOOKUP(2,1/(SRP!$B$21:$B$25&lt;=E1957)/(SRP!$C$21:$C$25&gt;=E1957),SRP!$D$21:$D$25)*(G1957/100)*(E1957/1000)),
IF(AND(C1957="Ready to Drink",D1957="RTD-One Pour Cocktail&gt;7%&lt;=14.5"),
SUM(LOOKUP(2,1/(SRP!$B$16:$B$20&lt;=E1957)/(SRP!$C$16:$C$20&gt;=E1957),SRP!$D$16:$D$20)*(G1957/100)*(E1957/1000)),
IF(C1957="Ready to Drink",
SUM(LOOKUP(2,1/(SRP!$B$11:$B$15&lt;=E1957)/(SRP!$C$11:$C$15&gt;=E1957),SRP!$D$11:$D$15)*(G1957/100)*(E1957/1000)),
0)))))),2)</f>
        <v>14.4</v>
      </c>
      <c r="L1957" s="173" t="str">
        <f t="shared" si="30"/>
        <v>Beer2838</v>
      </c>
      <c r="M1957" s="154">
        <f>VLOOKUP(L1957,'Slope %'!C:D,2,0)</f>
        <v>0.1</v>
      </c>
    </row>
    <row r="1958" spans="1:13" x14ac:dyDescent="0.25">
      <c r="A1958" s="169">
        <v>33275</v>
      </c>
      <c r="B1958" s="170" t="s">
        <v>1777</v>
      </c>
      <c r="C1958" s="170" t="s">
        <v>11</v>
      </c>
      <c r="D1958" s="170" t="s">
        <v>303</v>
      </c>
      <c r="E1958" s="170">
        <v>11352</v>
      </c>
      <c r="F1958" s="170">
        <v>1</v>
      </c>
      <c r="G1958" s="171">
        <v>6.5</v>
      </c>
      <c r="H1958" s="170" t="s">
        <v>1662</v>
      </c>
      <c r="I1958" s="171">
        <v>79.680000000000007</v>
      </c>
      <c r="J1958" s="169">
        <v>24</v>
      </c>
      <c r="K1958" s="154" cm="1">
        <f t="array" ref="K1958">ROUND(
IF(C1958="Beer",
SUM(LOOKUP(2,1/(SRP!$B$8:$B$10&lt;=E1958)/(SRP!$C$8:$C$10&gt;=E1958),SRP!$D$8:$D$10)*(G1958/100)*(E1958/1000)),
IF(C1958="Spirits",
SUM(LOOKUP(2,1/(SRP!$B$2:$B$7&lt;=E1958)/(SRP!$C$2:$C$7&gt;=E1958),SRP!$D$2:$D$7)*(G1958/100)*(E1958/1000)),
IF(AND(C1958="Wine",D1958="Fortified Wines"),
SUM(LOOKUP(2,1/(SRP!$B$26:$B$29&lt;=E1958)/(SRP!$C$26:$C$29&gt;=E1958),SRP!$D$26:$D$29)*(G1958/100)*(E1958/1000)),
IF(C1958="Wine",
SUM(LOOKUP(2,1/(SRP!$B$21:$B$25&lt;=E1958)/(SRP!$C$21:$C$25&gt;=E1958),SRP!$D$21:$D$25)*(G1958/100)*(E1958/1000)),
IF(AND(C1958="Ready to Drink",D1958="RTD-One Pour Cocktail&gt;7%&lt;=14.5"),
SUM(LOOKUP(2,1/(SRP!$B$16:$B$20&lt;=E1958)/(SRP!$C$16:$C$20&gt;=E1958),SRP!$D$16:$D$20)*(G1958/100)*(E1958/1000)),
IF(C1958="Ready to Drink",
SUM(LOOKUP(2,1/(SRP!$B$11:$B$15&lt;=E1958)/(SRP!$C$11:$C$15&gt;=E1958),SRP!$D$11:$D$15)*(G1958/100)*(E1958/1000)),
0)))))),2)</f>
        <v>51.89</v>
      </c>
      <c r="L1958" s="173" t="str">
        <f t="shared" si="30"/>
        <v>Beer11352</v>
      </c>
      <c r="M1958" s="154">
        <f>VLOOKUP(L1958,'Slope %'!C:D,2,0)</f>
        <v>0.05</v>
      </c>
    </row>
    <row r="1959" spans="1:13" x14ac:dyDescent="0.25">
      <c r="A1959" s="169">
        <v>33275</v>
      </c>
      <c r="B1959" s="170" t="s">
        <v>1777</v>
      </c>
      <c r="C1959" s="170" t="s">
        <v>11</v>
      </c>
      <c r="D1959" s="170" t="s">
        <v>303</v>
      </c>
      <c r="E1959" s="170">
        <v>11352</v>
      </c>
      <c r="F1959" s="170">
        <v>1</v>
      </c>
      <c r="G1959" s="171">
        <v>6.5</v>
      </c>
      <c r="H1959" s="170" t="s">
        <v>1662</v>
      </c>
      <c r="I1959" s="171">
        <v>79.680000000000007</v>
      </c>
      <c r="J1959" s="169">
        <v>24</v>
      </c>
      <c r="K1959" s="154" cm="1">
        <f t="array" ref="K1959">ROUND(
IF(C1959="Beer",
SUM(LOOKUP(2,1/(SRP!$B$8:$B$10&lt;=E1959)/(SRP!$C$8:$C$10&gt;=E1959),SRP!$D$8:$D$10)*(G1959/100)*(E1959/1000)),
IF(C1959="Spirits",
SUM(LOOKUP(2,1/(SRP!$B$2:$B$7&lt;=E1959)/(SRP!$C$2:$C$7&gt;=E1959),SRP!$D$2:$D$7)*(G1959/100)*(E1959/1000)),
IF(AND(C1959="Wine",D1959="Fortified Wines"),
SUM(LOOKUP(2,1/(SRP!$B$26:$B$29&lt;=E1959)/(SRP!$C$26:$C$29&gt;=E1959),SRP!$D$26:$D$29)*(G1959/100)*(E1959/1000)),
IF(C1959="Wine",
SUM(LOOKUP(2,1/(SRP!$B$21:$B$25&lt;=E1959)/(SRP!$C$21:$C$25&gt;=E1959),SRP!$D$21:$D$25)*(G1959/100)*(E1959/1000)),
IF(AND(C1959="Ready to Drink",D1959="RTD-One Pour Cocktail&gt;7%&lt;=14.5"),
SUM(LOOKUP(2,1/(SRP!$B$16:$B$20&lt;=E1959)/(SRP!$C$16:$C$20&gt;=E1959),SRP!$D$16:$D$20)*(G1959/100)*(E1959/1000)),
IF(C1959="Ready to Drink",
SUM(LOOKUP(2,1/(SRP!$B$11:$B$15&lt;=E1959)/(SRP!$C$11:$C$15&gt;=E1959),SRP!$D$11:$D$15)*(G1959/100)*(E1959/1000)),
0)))))),2)</f>
        <v>51.89</v>
      </c>
      <c r="L1959" s="173" t="str">
        <f t="shared" si="30"/>
        <v>Beer11352</v>
      </c>
      <c r="M1959" s="154">
        <f>VLOOKUP(L1959,'Slope %'!C:D,2,0)</f>
        <v>0.05</v>
      </c>
    </row>
    <row r="1960" spans="1:13" x14ac:dyDescent="0.25">
      <c r="A1960" s="169">
        <v>33288</v>
      </c>
      <c r="B1960" s="170" t="s">
        <v>1778</v>
      </c>
      <c r="C1960" s="170" t="s">
        <v>11</v>
      </c>
      <c r="D1960" s="170" t="s">
        <v>303</v>
      </c>
      <c r="E1960" s="170">
        <v>2838</v>
      </c>
      <c r="F1960" s="170">
        <v>4</v>
      </c>
      <c r="G1960" s="171">
        <v>8</v>
      </c>
      <c r="H1960" s="170" t="s">
        <v>1662</v>
      </c>
      <c r="I1960" s="171">
        <v>24.51</v>
      </c>
      <c r="J1960" s="169">
        <v>6</v>
      </c>
      <c r="K1960" s="154" cm="1">
        <f t="array" ref="K1960">ROUND(
IF(C1960="Beer",
SUM(LOOKUP(2,1/(SRP!$B$8:$B$10&lt;=E1960)/(SRP!$C$8:$C$10&gt;=E1960),SRP!$D$8:$D$10)*(G1960/100)*(E1960/1000)),
IF(C1960="Spirits",
SUM(LOOKUP(2,1/(SRP!$B$2:$B$7&lt;=E1960)/(SRP!$C$2:$C$7&gt;=E1960),SRP!$D$2:$D$7)*(G1960/100)*(E1960/1000)),
IF(AND(C1960="Wine",D1960="Fortified Wines"),
SUM(LOOKUP(2,1/(SRP!$B$26:$B$29&lt;=E1960)/(SRP!$C$26:$C$29&gt;=E1960),SRP!$D$26:$D$29)*(G1960/100)*(E1960/1000)),
IF(C1960="Wine",
SUM(LOOKUP(2,1/(SRP!$B$21:$B$25&lt;=E1960)/(SRP!$C$21:$C$25&gt;=E1960),SRP!$D$21:$D$25)*(G1960/100)*(E1960/1000)),
IF(AND(C1960="Ready to Drink",D1960="RTD-One Pour Cocktail&gt;7%&lt;=14.5"),
SUM(LOOKUP(2,1/(SRP!$B$16:$B$20&lt;=E1960)/(SRP!$C$16:$C$20&gt;=E1960),SRP!$D$16:$D$20)*(G1960/100)*(E1960/1000)),
IF(C1960="Ready to Drink",
SUM(LOOKUP(2,1/(SRP!$B$11:$B$15&lt;=E1960)/(SRP!$C$11:$C$15&gt;=E1960),SRP!$D$11:$D$15)*(G1960/100)*(E1960/1000)),
0)))))),2)</f>
        <v>17.73</v>
      </c>
      <c r="L1960" s="173" t="str">
        <f t="shared" si="30"/>
        <v>Beer2838</v>
      </c>
      <c r="M1960" s="154">
        <f>VLOOKUP(L1960,'Slope %'!C:D,2,0)</f>
        <v>0.1</v>
      </c>
    </row>
    <row r="1961" spans="1:13" x14ac:dyDescent="0.25">
      <c r="A1961" s="169">
        <v>33288</v>
      </c>
      <c r="B1961" s="170" t="s">
        <v>1778</v>
      </c>
      <c r="C1961" s="170" t="s">
        <v>11</v>
      </c>
      <c r="D1961" s="170" t="s">
        <v>303</v>
      </c>
      <c r="E1961" s="170">
        <v>2838</v>
      </c>
      <c r="F1961" s="170">
        <v>4</v>
      </c>
      <c r="G1961" s="171">
        <v>8</v>
      </c>
      <c r="H1961" s="170" t="s">
        <v>1662</v>
      </c>
      <c r="I1961" s="171">
        <v>24.51</v>
      </c>
      <c r="J1961" s="169">
        <v>6</v>
      </c>
      <c r="K1961" s="154" cm="1">
        <f t="array" ref="K1961">ROUND(
IF(C1961="Beer",
SUM(LOOKUP(2,1/(SRP!$B$8:$B$10&lt;=E1961)/(SRP!$C$8:$C$10&gt;=E1961),SRP!$D$8:$D$10)*(G1961/100)*(E1961/1000)),
IF(C1961="Spirits",
SUM(LOOKUP(2,1/(SRP!$B$2:$B$7&lt;=E1961)/(SRP!$C$2:$C$7&gt;=E1961),SRP!$D$2:$D$7)*(G1961/100)*(E1961/1000)),
IF(AND(C1961="Wine",D1961="Fortified Wines"),
SUM(LOOKUP(2,1/(SRP!$B$26:$B$29&lt;=E1961)/(SRP!$C$26:$C$29&gt;=E1961),SRP!$D$26:$D$29)*(G1961/100)*(E1961/1000)),
IF(C1961="Wine",
SUM(LOOKUP(2,1/(SRP!$B$21:$B$25&lt;=E1961)/(SRP!$C$21:$C$25&gt;=E1961),SRP!$D$21:$D$25)*(G1961/100)*(E1961/1000)),
IF(AND(C1961="Ready to Drink",D1961="RTD-One Pour Cocktail&gt;7%&lt;=14.5"),
SUM(LOOKUP(2,1/(SRP!$B$16:$B$20&lt;=E1961)/(SRP!$C$16:$C$20&gt;=E1961),SRP!$D$16:$D$20)*(G1961/100)*(E1961/1000)),
IF(C1961="Ready to Drink",
SUM(LOOKUP(2,1/(SRP!$B$11:$B$15&lt;=E1961)/(SRP!$C$11:$C$15&gt;=E1961),SRP!$D$11:$D$15)*(G1961/100)*(E1961/1000)),
0)))))),2)</f>
        <v>17.73</v>
      </c>
      <c r="L1961" s="173" t="str">
        <f t="shared" si="30"/>
        <v>Beer2838</v>
      </c>
      <c r="M1961" s="154">
        <f>VLOOKUP(L1961,'Slope %'!C:D,2,0)</f>
        <v>0.1</v>
      </c>
    </row>
    <row r="1962" spans="1:13" x14ac:dyDescent="0.25">
      <c r="A1962" s="169">
        <v>33318</v>
      </c>
      <c r="B1962" s="170" t="s">
        <v>1779</v>
      </c>
      <c r="C1962" s="170" t="s">
        <v>24</v>
      </c>
      <c r="D1962" s="170" t="s">
        <v>34</v>
      </c>
      <c r="E1962" s="170">
        <v>750</v>
      </c>
      <c r="F1962" s="170">
        <v>12</v>
      </c>
      <c r="G1962" s="171">
        <v>14.9</v>
      </c>
      <c r="H1962" s="170" t="s">
        <v>64</v>
      </c>
      <c r="I1962" s="171">
        <v>29.99</v>
      </c>
      <c r="J1962" s="169">
        <v>1</v>
      </c>
      <c r="K1962" s="154" cm="1">
        <f t="array" ref="K1962">ROUND(
IF(C1962="Beer",
SUM(LOOKUP(2,1/(SRP!$B$8:$B$10&lt;=E1962)/(SRP!$C$8:$C$10&gt;=E1962),SRP!$D$8:$D$10)*(G1962/100)*(E1962/1000)),
IF(C1962="Spirits",
SUM(LOOKUP(2,1/(SRP!$B$2:$B$7&lt;=E1962)/(SRP!$C$2:$C$7&gt;=E1962),SRP!$D$2:$D$7)*(G1962/100)*(E1962/1000)),
IF(AND(C1962="Wine",D1962="Fortified Wines"),
SUM(LOOKUP(2,1/(SRP!$B$26:$B$29&lt;=E1962)/(SRP!$C$26:$C$29&gt;=E1962),SRP!$D$26:$D$29)*(G1962/100)*(E1962/1000)),
IF(C1962="Wine",
SUM(LOOKUP(2,1/(SRP!$B$21:$B$25&lt;=E1962)/(SRP!$C$21:$C$25&gt;=E1962),SRP!$D$21:$D$25)*(G1962/100)*(E1962/1000)),
IF(AND(C1962="Ready to Drink",D1962="RTD-One Pour Cocktail&gt;7%&lt;=14.5"),
SUM(LOOKUP(2,1/(SRP!$B$16:$B$20&lt;=E1962)/(SRP!$C$16:$C$20&gt;=E1962),SRP!$D$16:$D$20)*(G1962/100)*(E1962/1000)),
IF(C1962="Ready to Drink",
SUM(LOOKUP(2,1/(SRP!$B$11:$B$15&lt;=E1962)/(SRP!$C$11:$C$15&gt;=E1962),SRP!$D$11:$D$15)*(G1962/100)*(E1962/1000)),
0)))))),2)</f>
        <v>8.7200000000000006</v>
      </c>
      <c r="L1962" s="173" t="str">
        <f t="shared" si="30"/>
        <v>Wine750</v>
      </c>
      <c r="M1962" s="154">
        <f>VLOOKUP(L1962,'Slope %'!C:D,2,0)</f>
        <v>0.1</v>
      </c>
    </row>
    <row r="1963" spans="1:13" x14ac:dyDescent="0.25">
      <c r="A1963" s="169">
        <v>33320</v>
      </c>
      <c r="B1963" s="170" t="s">
        <v>1780</v>
      </c>
      <c r="C1963" s="170" t="s">
        <v>24</v>
      </c>
      <c r="D1963" s="170" t="s">
        <v>68</v>
      </c>
      <c r="E1963" s="170">
        <v>750</v>
      </c>
      <c r="F1963" s="170">
        <v>12</v>
      </c>
      <c r="G1963" s="171">
        <v>15.1</v>
      </c>
      <c r="H1963" s="170" t="s">
        <v>64</v>
      </c>
      <c r="I1963" s="171">
        <v>59.99</v>
      </c>
      <c r="J1963" s="169">
        <v>1</v>
      </c>
      <c r="K1963" s="154" cm="1">
        <f t="array" ref="K1963">ROUND(
IF(C1963="Beer",
SUM(LOOKUP(2,1/(SRP!$B$8:$B$10&lt;=E1963)/(SRP!$C$8:$C$10&gt;=E1963),SRP!$D$8:$D$10)*(G1963/100)*(E1963/1000)),
IF(C1963="Spirits",
SUM(LOOKUP(2,1/(SRP!$B$2:$B$7&lt;=E1963)/(SRP!$C$2:$C$7&gt;=E1963),SRP!$D$2:$D$7)*(G1963/100)*(E1963/1000)),
IF(AND(C1963="Wine",D1963="Fortified Wines"),
SUM(LOOKUP(2,1/(SRP!$B$26:$B$29&lt;=E1963)/(SRP!$C$26:$C$29&gt;=E1963),SRP!$D$26:$D$29)*(G1963/100)*(E1963/1000)),
IF(C1963="Wine",
SUM(LOOKUP(2,1/(SRP!$B$21:$B$25&lt;=E1963)/(SRP!$C$21:$C$25&gt;=E1963),SRP!$D$21:$D$25)*(G1963/100)*(E1963/1000)),
IF(AND(C1963="Ready to Drink",D1963="RTD-One Pour Cocktail&gt;7%&lt;=14.5"),
SUM(LOOKUP(2,1/(SRP!$B$16:$B$20&lt;=E1963)/(SRP!$C$16:$C$20&gt;=E1963),SRP!$D$16:$D$20)*(G1963/100)*(E1963/1000)),
IF(C1963="Ready to Drink",
SUM(LOOKUP(2,1/(SRP!$B$11:$B$15&lt;=E1963)/(SRP!$C$11:$C$15&gt;=E1963),SRP!$D$11:$D$15)*(G1963/100)*(E1963/1000)),
0)))))),2)</f>
        <v>8.84</v>
      </c>
      <c r="L1963" s="173" t="str">
        <f t="shared" si="30"/>
        <v>Wine750</v>
      </c>
      <c r="M1963" s="154">
        <f>VLOOKUP(L1963,'Slope %'!C:D,2,0)</f>
        <v>0.1</v>
      </c>
    </row>
    <row r="1964" spans="1:13" x14ac:dyDescent="0.25">
      <c r="A1964" s="169">
        <v>33343</v>
      </c>
      <c r="B1964" s="170" t="s">
        <v>1781</v>
      </c>
      <c r="C1964" s="170" t="s">
        <v>15</v>
      </c>
      <c r="D1964" s="170" t="s">
        <v>16</v>
      </c>
      <c r="E1964" s="170">
        <v>750</v>
      </c>
      <c r="F1964" s="170">
        <v>12</v>
      </c>
      <c r="G1964" s="171">
        <v>45</v>
      </c>
      <c r="H1964" s="170" t="s">
        <v>20</v>
      </c>
      <c r="I1964" s="171">
        <v>31.99</v>
      </c>
      <c r="J1964" s="169">
        <v>1</v>
      </c>
      <c r="K1964" s="154" cm="1">
        <f t="array" ref="K1964">ROUND(
IF(C1964="Beer",
SUM(LOOKUP(2,1/(SRP!$B$8:$B$10&lt;=E1964)/(SRP!$C$8:$C$10&gt;=E1964),SRP!$D$8:$D$10)*(G1964/100)*(E1964/1000)),
IF(C1964="Spirits",
SUM(LOOKUP(2,1/(SRP!$B$2:$B$7&lt;=E1964)/(SRP!$C$2:$C$7&gt;=E1964),SRP!$D$2:$D$7)*(G1964/100)*(E1964/1000)),
IF(AND(C1964="Wine",D1964="Fortified Wines"),
SUM(LOOKUP(2,1/(SRP!$B$26:$B$29&lt;=E1964)/(SRP!$C$26:$C$29&gt;=E1964),SRP!$D$26:$D$29)*(G1964/100)*(E1964/1000)),
IF(C1964="Wine",
SUM(LOOKUP(2,1/(SRP!$B$21:$B$25&lt;=E1964)/(SRP!$C$21:$C$25&gt;=E1964),SRP!$D$21:$D$25)*(G1964/100)*(E1964/1000)),
IF(AND(C1964="Ready to Drink",D1964="RTD-One Pour Cocktail&gt;7%&lt;=14.5"),
SUM(LOOKUP(2,1/(SRP!$B$16:$B$20&lt;=E1964)/(SRP!$C$16:$C$20&gt;=E1964),SRP!$D$16:$D$20)*(G1964/100)*(E1964/1000)),
IF(C1964="Ready to Drink",
SUM(LOOKUP(2,1/(SRP!$B$11:$B$15&lt;=E1964)/(SRP!$C$11:$C$15&gt;=E1964),SRP!$D$11:$D$15)*(G1964/100)*(E1964/1000)),
0)))))),2)</f>
        <v>26.35</v>
      </c>
      <c r="L1964" s="173" t="str">
        <f t="shared" si="30"/>
        <v>Spirits750</v>
      </c>
      <c r="M1964" s="154">
        <f>VLOOKUP(L1964,'Slope %'!C:D,2,0)</f>
        <v>7.0000000000000007E-2</v>
      </c>
    </row>
    <row r="1965" spans="1:13" x14ac:dyDescent="0.25">
      <c r="A1965" s="169">
        <v>33372</v>
      </c>
      <c r="B1965" s="170" t="s">
        <v>1782</v>
      </c>
      <c r="C1965" s="170" t="s">
        <v>11</v>
      </c>
      <c r="D1965" s="170" t="s">
        <v>303</v>
      </c>
      <c r="E1965" s="170">
        <v>5676</v>
      </c>
      <c r="F1965" s="170">
        <v>2</v>
      </c>
      <c r="G1965" s="171">
        <v>8</v>
      </c>
      <c r="H1965" s="170" t="s">
        <v>1662</v>
      </c>
      <c r="I1965" s="171">
        <v>46.44</v>
      </c>
      <c r="J1965" s="169">
        <v>12</v>
      </c>
      <c r="K1965" s="154" cm="1">
        <f t="array" ref="K1965">ROUND(
IF(C1965="Beer",
SUM(LOOKUP(2,1/(SRP!$B$8:$B$10&lt;=E1965)/(SRP!$C$8:$C$10&gt;=E1965),SRP!$D$8:$D$10)*(G1965/100)*(E1965/1000)),
IF(C1965="Spirits",
SUM(LOOKUP(2,1/(SRP!$B$2:$B$7&lt;=E1965)/(SRP!$C$2:$C$7&gt;=E1965),SRP!$D$2:$D$7)*(G1965/100)*(E1965/1000)),
IF(AND(C1965="Wine",D1965="Fortified Wines"),
SUM(LOOKUP(2,1/(SRP!$B$26:$B$29&lt;=E1965)/(SRP!$C$26:$C$29&gt;=E1965),SRP!$D$26:$D$29)*(G1965/100)*(E1965/1000)),
IF(C1965="Wine",
SUM(LOOKUP(2,1/(SRP!$B$21:$B$25&lt;=E1965)/(SRP!$C$21:$C$25&gt;=E1965),SRP!$D$21:$D$25)*(G1965/100)*(E1965/1000)),
IF(AND(C1965="Ready to Drink",D1965="RTD-One Pour Cocktail&gt;7%&lt;=14.5"),
SUM(LOOKUP(2,1/(SRP!$B$16:$B$20&lt;=E1965)/(SRP!$C$16:$C$20&gt;=E1965),SRP!$D$16:$D$20)*(G1965/100)*(E1965/1000)),
IF(C1965="Ready to Drink",
SUM(LOOKUP(2,1/(SRP!$B$11:$B$15&lt;=E1965)/(SRP!$C$11:$C$15&gt;=E1965),SRP!$D$11:$D$15)*(G1965/100)*(E1965/1000)),
0)))))),2)</f>
        <v>35.450000000000003</v>
      </c>
      <c r="L1965" s="173" t="str">
        <f t="shared" si="30"/>
        <v>Beer5676</v>
      </c>
      <c r="M1965" s="154">
        <f>VLOOKUP(L1965,'Slope %'!C:D,2,0)</f>
        <v>0.05</v>
      </c>
    </row>
    <row r="1966" spans="1:13" x14ac:dyDescent="0.25">
      <c r="A1966" s="169">
        <v>33372</v>
      </c>
      <c r="B1966" s="170" t="s">
        <v>1782</v>
      </c>
      <c r="C1966" s="170" t="s">
        <v>11</v>
      </c>
      <c r="D1966" s="170" t="s">
        <v>303</v>
      </c>
      <c r="E1966" s="170">
        <v>5676</v>
      </c>
      <c r="F1966" s="170">
        <v>2</v>
      </c>
      <c r="G1966" s="171">
        <v>8</v>
      </c>
      <c r="H1966" s="170" t="s">
        <v>1662</v>
      </c>
      <c r="I1966" s="171">
        <v>46.44</v>
      </c>
      <c r="J1966" s="169">
        <v>12</v>
      </c>
      <c r="K1966" s="154" cm="1">
        <f t="array" ref="K1966">ROUND(
IF(C1966="Beer",
SUM(LOOKUP(2,1/(SRP!$B$8:$B$10&lt;=E1966)/(SRP!$C$8:$C$10&gt;=E1966),SRP!$D$8:$D$10)*(G1966/100)*(E1966/1000)),
IF(C1966="Spirits",
SUM(LOOKUP(2,1/(SRP!$B$2:$B$7&lt;=E1966)/(SRP!$C$2:$C$7&gt;=E1966),SRP!$D$2:$D$7)*(G1966/100)*(E1966/1000)),
IF(AND(C1966="Wine",D1966="Fortified Wines"),
SUM(LOOKUP(2,1/(SRP!$B$26:$B$29&lt;=E1966)/(SRP!$C$26:$C$29&gt;=E1966),SRP!$D$26:$D$29)*(G1966/100)*(E1966/1000)),
IF(C1966="Wine",
SUM(LOOKUP(2,1/(SRP!$B$21:$B$25&lt;=E1966)/(SRP!$C$21:$C$25&gt;=E1966),SRP!$D$21:$D$25)*(G1966/100)*(E1966/1000)),
IF(AND(C1966="Ready to Drink",D1966="RTD-One Pour Cocktail&gt;7%&lt;=14.5"),
SUM(LOOKUP(2,1/(SRP!$B$16:$B$20&lt;=E1966)/(SRP!$C$16:$C$20&gt;=E1966),SRP!$D$16:$D$20)*(G1966/100)*(E1966/1000)),
IF(C1966="Ready to Drink",
SUM(LOOKUP(2,1/(SRP!$B$11:$B$15&lt;=E1966)/(SRP!$C$11:$C$15&gt;=E1966),SRP!$D$11:$D$15)*(G1966/100)*(E1966/1000)),
0)))))),2)</f>
        <v>35.450000000000003</v>
      </c>
      <c r="L1966" s="173" t="str">
        <f t="shared" si="30"/>
        <v>Beer5676</v>
      </c>
      <c r="M1966" s="154">
        <f>VLOOKUP(L1966,'Slope %'!C:D,2,0)</f>
        <v>0.05</v>
      </c>
    </row>
    <row r="1967" spans="1:13" x14ac:dyDescent="0.25">
      <c r="A1967" s="169">
        <v>33377</v>
      </c>
      <c r="B1967" s="170" t="s">
        <v>1783</v>
      </c>
      <c r="C1967" s="170" t="s">
        <v>11</v>
      </c>
      <c r="D1967" s="170" t="s">
        <v>267</v>
      </c>
      <c r="E1967" s="170">
        <v>2838</v>
      </c>
      <c r="F1967" s="170">
        <v>4</v>
      </c>
      <c r="G1967" s="171">
        <v>5.5</v>
      </c>
      <c r="H1967" s="170" t="s">
        <v>1662</v>
      </c>
      <c r="I1967" s="171">
        <v>22.5</v>
      </c>
      <c r="J1967" s="169">
        <v>6</v>
      </c>
      <c r="K1967" s="154" cm="1">
        <f t="array" ref="K1967">ROUND(
IF(C1967="Beer",
SUM(LOOKUP(2,1/(SRP!$B$8:$B$10&lt;=E1967)/(SRP!$C$8:$C$10&gt;=E1967),SRP!$D$8:$D$10)*(G1967/100)*(E1967/1000)),
IF(C1967="Spirits",
SUM(LOOKUP(2,1/(SRP!$B$2:$B$7&lt;=E1967)/(SRP!$C$2:$C$7&gt;=E1967),SRP!$D$2:$D$7)*(G1967/100)*(E1967/1000)),
IF(AND(C1967="Wine",D1967="Fortified Wines"),
SUM(LOOKUP(2,1/(SRP!$B$26:$B$29&lt;=E1967)/(SRP!$C$26:$C$29&gt;=E1967),SRP!$D$26:$D$29)*(G1967/100)*(E1967/1000)),
IF(C1967="Wine",
SUM(LOOKUP(2,1/(SRP!$B$21:$B$25&lt;=E1967)/(SRP!$C$21:$C$25&gt;=E1967),SRP!$D$21:$D$25)*(G1967/100)*(E1967/1000)),
IF(AND(C1967="Ready to Drink",D1967="RTD-One Pour Cocktail&gt;7%&lt;=14.5"),
SUM(LOOKUP(2,1/(SRP!$B$16:$B$20&lt;=E1967)/(SRP!$C$16:$C$20&gt;=E1967),SRP!$D$16:$D$20)*(G1967/100)*(E1967/1000)),
IF(C1967="Ready to Drink",
SUM(LOOKUP(2,1/(SRP!$B$11:$B$15&lt;=E1967)/(SRP!$C$11:$C$15&gt;=E1967),SRP!$D$11:$D$15)*(G1967/100)*(E1967/1000)),
0)))))),2)</f>
        <v>12.19</v>
      </c>
      <c r="L1967" s="173" t="str">
        <f t="shared" si="30"/>
        <v>Beer2838</v>
      </c>
      <c r="M1967" s="154">
        <f>VLOOKUP(L1967,'Slope %'!C:D,2,0)</f>
        <v>0.1</v>
      </c>
    </row>
    <row r="1968" spans="1:13" x14ac:dyDescent="0.25">
      <c r="A1968" s="169">
        <v>33377</v>
      </c>
      <c r="B1968" s="170" t="s">
        <v>1783</v>
      </c>
      <c r="C1968" s="170" t="s">
        <v>11</v>
      </c>
      <c r="D1968" s="170" t="s">
        <v>267</v>
      </c>
      <c r="E1968" s="170">
        <v>2838</v>
      </c>
      <c r="F1968" s="170">
        <v>4</v>
      </c>
      <c r="G1968" s="171">
        <v>5.5</v>
      </c>
      <c r="H1968" s="170" t="s">
        <v>1662</v>
      </c>
      <c r="I1968" s="171">
        <v>22.5</v>
      </c>
      <c r="J1968" s="169">
        <v>6</v>
      </c>
      <c r="K1968" s="154" cm="1">
        <f t="array" ref="K1968">ROUND(
IF(C1968="Beer",
SUM(LOOKUP(2,1/(SRP!$B$8:$B$10&lt;=E1968)/(SRP!$C$8:$C$10&gt;=E1968),SRP!$D$8:$D$10)*(G1968/100)*(E1968/1000)),
IF(C1968="Spirits",
SUM(LOOKUP(2,1/(SRP!$B$2:$B$7&lt;=E1968)/(SRP!$C$2:$C$7&gt;=E1968),SRP!$D$2:$D$7)*(G1968/100)*(E1968/1000)),
IF(AND(C1968="Wine",D1968="Fortified Wines"),
SUM(LOOKUP(2,1/(SRP!$B$26:$B$29&lt;=E1968)/(SRP!$C$26:$C$29&gt;=E1968),SRP!$D$26:$D$29)*(G1968/100)*(E1968/1000)),
IF(C1968="Wine",
SUM(LOOKUP(2,1/(SRP!$B$21:$B$25&lt;=E1968)/(SRP!$C$21:$C$25&gt;=E1968),SRP!$D$21:$D$25)*(G1968/100)*(E1968/1000)),
IF(AND(C1968="Ready to Drink",D1968="RTD-One Pour Cocktail&gt;7%&lt;=14.5"),
SUM(LOOKUP(2,1/(SRP!$B$16:$B$20&lt;=E1968)/(SRP!$C$16:$C$20&gt;=E1968),SRP!$D$16:$D$20)*(G1968/100)*(E1968/1000)),
IF(C1968="Ready to Drink",
SUM(LOOKUP(2,1/(SRP!$B$11:$B$15&lt;=E1968)/(SRP!$C$11:$C$15&gt;=E1968),SRP!$D$11:$D$15)*(G1968/100)*(E1968/1000)),
0)))))),2)</f>
        <v>12.19</v>
      </c>
      <c r="L1968" s="173" t="str">
        <f t="shared" si="30"/>
        <v>Beer2838</v>
      </c>
      <c r="M1968" s="154">
        <f>VLOOKUP(L1968,'Slope %'!C:D,2,0)</f>
        <v>0.1</v>
      </c>
    </row>
    <row r="1969" spans="1:13" x14ac:dyDescent="0.25">
      <c r="A1969" s="169">
        <v>33381</v>
      </c>
      <c r="B1969" s="170" t="s">
        <v>1784</v>
      </c>
      <c r="C1969" s="170" t="s">
        <v>11</v>
      </c>
      <c r="D1969" s="170" t="s">
        <v>267</v>
      </c>
      <c r="E1969" s="170">
        <v>5676</v>
      </c>
      <c r="F1969" s="170">
        <v>2</v>
      </c>
      <c r="G1969" s="171">
        <v>5.5</v>
      </c>
      <c r="H1969" s="170" t="s">
        <v>1662</v>
      </c>
      <c r="I1969" s="171">
        <v>42.5</v>
      </c>
      <c r="J1969" s="169">
        <v>12</v>
      </c>
      <c r="K1969" s="154" cm="1">
        <f t="array" ref="K1969">ROUND(
IF(C1969="Beer",
SUM(LOOKUP(2,1/(SRP!$B$8:$B$10&lt;=E1969)/(SRP!$C$8:$C$10&gt;=E1969),SRP!$D$8:$D$10)*(G1969/100)*(E1969/1000)),
IF(C1969="Spirits",
SUM(LOOKUP(2,1/(SRP!$B$2:$B$7&lt;=E1969)/(SRP!$C$2:$C$7&gt;=E1969),SRP!$D$2:$D$7)*(G1969/100)*(E1969/1000)),
IF(AND(C1969="Wine",D1969="Fortified Wines"),
SUM(LOOKUP(2,1/(SRP!$B$26:$B$29&lt;=E1969)/(SRP!$C$26:$C$29&gt;=E1969),SRP!$D$26:$D$29)*(G1969/100)*(E1969/1000)),
IF(C1969="Wine",
SUM(LOOKUP(2,1/(SRP!$B$21:$B$25&lt;=E1969)/(SRP!$C$21:$C$25&gt;=E1969),SRP!$D$21:$D$25)*(G1969/100)*(E1969/1000)),
IF(AND(C1969="Ready to Drink",D1969="RTD-One Pour Cocktail&gt;7%&lt;=14.5"),
SUM(LOOKUP(2,1/(SRP!$B$16:$B$20&lt;=E1969)/(SRP!$C$16:$C$20&gt;=E1969),SRP!$D$16:$D$20)*(G1969/100)*(E1969/1000)),
IF(C1969="Ready to Drink",
SUM(LOOKUP(2,1/(SRP!$B$11:$B$15&lt;=E1969)/(SRP!$C$11:$C$15&gt;=E1969),SRP!$D$11:$D$15)*(G1969/100)*(E1969/1000)),
0)))))),2)</f>
        <v>24.37</v>
      </c>
      <c r="L1969" s="173" t="str">
        <f t="shared" si="30"/>
        <v>Beer5676</v>
      </c>
      <c r="M1969" s="154">
        <f>VLOOKUP(L1969,'Slope %'!C:D,2,0)</f>
        <v>0.05</v>
      </c>
    </row>
    <row r="1970" spans="1:13" x14ac:dyDescent="0.25">
      <c r="A1970" s="169">
        <v>33381</v>
      </c>
      <c r="B1970" s="170" t="s">
        <v>1784</v>
      </c>
      <c r="C1970" s="170" t="s">
        <v>11</v>
      </c>
      <c r="D1970" s="170" t="s">
        <v>267</v>
      </c>
      <c r="E1970" s="170">
        <v>5676</v>
      </c>
      <c r="F1970" s="170">
        <v>2</v>
      </c>
      <c r="G1970" s="171">
        <v>5.5</v>
      </c>
      <c r="H1970" s="170" t="s">
        <v>1662</v>
      </c>
      <c r="I1970" s="171">
        <v>42.5</v>
      </c>
      <c r="J1970" s="169">
        <v>12</v>
      </c>
      <c r="K1970" s="154" cm="1">
        <f t="array" ref="K1970">ROUND(
IF(C1970="Beer",
SUM(LOOKUP(2,1/(SRP!$B$8:$B$10&lt;=E1970)/(SRP!$C$8:$C$10&gt;=E1970),SRP!$D$8:$D$10)*(G1970/100)*(E1970/1000)),
IF(C1970="Spirits",
SUM(LOOKUP(2,1/(SRP!$B$2:$B$7&lt;=E1970)/(SRP!$C$2:$C$7&gt;=E1970),SRP!$D$2:$D$7)*(G1970/100)*(E1970/1000)),
IF(AND(C1970="Wine",D1970="Fortified Wines"),
SUM(LOOKUP(2,1/(SRP!$B$26:$B$29&lt;=E1970)/(SRP!$C$26:$C$29&gt;=E1970),SRP!$D$26:$D$29)*(G1970/100)*(E1970/1000)),
IF(C1970="Wine",
SUM(LOOKUP(2,1/(SRP!$B$21:$B$25&lt;=E1970)/(SRP!$C$21:$C$25&gt;=E1970),SRP!$D$21:$D$25)*(G1970/100)*(E1970/1000)),
IF(AND(C1970="Ready to Drink",D1970="RTD-One Pour Cocktail&gt;7%&lt;=14.5"),
SUM(LOOKUP(2,1/(SRP!$B$16:$B$20&lt;=E1970)/(SRP!$C$16:$C$20&gt;=E1970),SRP!$D$16:$D$20)*(G1970/100)*(E1970/1000)),
IF(C1970="Ready to Drink",
SUM(LOOKUP(2,1/(SRP!$B$11:$B$15&lt;=E1970)/(SRP!$C$11:$C$15&gt;=E1970),SRP!$D$11:$D$15)*(G1970/100)*(E1970/1000)),
0)))))),2)</f>
        <v>24.37</v>
      </c>
      <c r="L1970" s="173" t="str">
        <f t="shared" si="30"/>
        <v>Beer5676</v>
      </c>
      <c r="M1970" s="154">
        <f>VLOOKUP(L1970,'Slope %'!C:D,2,0)</f>
        <v>0.05</v>
      </c>
    </row>
    <row r="1971" spans="1:13" x14ac:dyDescent="0.25">
      <c r="A1971" s="169">
        <v>33382</v>
      </c>
      <c r="B1971" s="170" t="s">
        <v>1785</v>
      </c>
      <c r="C1971" s="170" t="s">
        <v>11</v>
      </c>
      <c r="D1971" s="170" t="s">
        <v>267</v>
      </c>
      <c r="E1971" s="170">
        <v>11352</v>
      </c>
      <c r="F1971" s="170">
        <v>1</v>
      </c>
      <c r="G1971" s="171">
        <v>5.5</v>
      </c>
      <c r="H1971" s="170" t="s">
        <v>1662</v>
      </c>
      <c r="I1971" s="171">
        <v>80.5</v>
      </c>
      <c r="J1971" s="169">
        <v>24</v>
      </c>
      <c r="K1971" s="154" cm="1">
        <f t="array" ref="K1971">ROUND(
IF(C1971="Beer",
SUM(LOOKUP(2,1/(SRP!$B$8:$B$10&lt;=E1971)/(SRP!$C$8:$C$10&gt;=E1971),SRP!$D$8:$D$10)*(G1971/100)*(E1971/1000)),
IF(C1971="Spirits",
SUM(LOOKUP(2,1/(SRP!$B$2:$B$7&lt;=E1971)/(SRP!$C$2:$C$7&gt;=E1971),SRP!$D$2:$D$7)*(G1971/100)*(E1971/1000)),
IF(AND(C1971="Wine",D1971="Fortified Wines"),
SUM(LOOKUP(2,1/(SRP!$B$26:$B$29&lt;=E1971)/(SRP!$C$26:$C$29&gt;=E1971),SRP!$D$26:$D$29)*(G1971/100)*(E1971/1000)),
IF(C1971="Wine",
SUM(LOOKUP(2,1/(SRP!$B$21:$B$25&lt;=E1971)/(SRP!$C$21:$C$25&gt;=E1971),SRP!$D$21:$D$25)*(G1971/100)*(E1971/1000)),
IF(AND(C1971="Ready to Drink",D1971="RTD-One Pour Cocktail&gt;7%&lt;=14.5"),
SUM(LOOKUP(2,1/(SRP!$B$16:$B$20&lt;=E1971)/(SRP!$C$16:$C$20&gt;=E1971),SRP!$D$16:$D$20)*(G1971/100)*(E1971/1000)),
IF(C1971="Ready to Drink",
SUM(LOOKUP(2,1/(SRP!$B$11:$B$15&lt;=E1971)/(SRP!$C$11:$C$15&gt;=E1971),SRP!$D$11:$D$15)*(G1971/100)*(E1971/1000)),
0)))))),2)</f>
        <v>43.9</v>
      </c>
      <c r="L1971" s="173" t="str">
        <f t="shared" si="30"/>
        <v>Beer11352</v>
      </c>
      <c r="M1971" s="154">
        <f>VLOOKUP(L1971,'Slope %'!C:D,2,0)</f>
        <v>0.05</v>
      </c>
    </row>
    <row r="1972" spans="1:13" x14ac:dyDescent="0.25">
      <c r="A1972" s="169">
        <v>33382</v>
      </c>
      <c r="B1972" s="170" t="s">
        <v>1785</v>
      </c>
      <c r="C1972" s="170" t="s">
        <v>11</v>
      </c>
      <c r="D1972" s="170" t="s">
        <v>267</v>
      </c>
      <c r="E1972" s="170">
        <v>11352</v>
      </c>
      <c r="F1972" s="170">
        <v>1</v>
      </c>
      <c r="G1972" s="171">
        <v>5.5</v>
      </c>
      <c r="H1972" s="170" t="s">
        <v>1662</v>
      </c>
      <c r="I1972" s="171">
        <v>80.5</v>
      </c>
      <c r="J1972" s="169">
        <v>24</v>
      </c>
      <c r="K1972" s="154" cm="1">
        <f t="array" ref="K1972">ROUND(
IF(C1972="Beer",
SUM(LOOKUP(2,1/(SRP!$B$8:$B$10&lt;=E1972)/(SRP!$C$8:$C$10&gt;=E1972),SRP!$D$8:$D$10)*(G1972/100)*(E1972/1000)),
IF(C1972="Spirits",
SUM(LOOKUP(2,1/(SRP!$B$2:$B$7&lt;=E1972)/(SRP!$C$2:$C$7&gt;=E1972),SRP!$D$2:$D$7)*(G1972/100)*(E1972/1000)),
IF(AND(C1972="Wine",D1972="Fortified Wines"),
SUM(LOOKUP(2,1/(SRP!$B$26:$B$29&lt;=E1972)/(SRP!$C$26:$C$29&gt;=E1972),SRP!$D$26:$D$29)*(G1972/100)*(E1972/1000)),
IF(C1972="Wine",
SUM(LOOKUP(2,1/(SRP!$B$21:$B$25&lt;=E1972)/(SRP!$C$21:$C$25&gt;=E1972),SRP!$D$21:$D$25)*(G1972/100)*(E1972/1000)),
IF(AND(C1972="Ready to Drink",D1972="RTD-One Pour Cocktail&gt;7%&lt;=14.5"),
SUM(LOOKUP(2,1/(SRP!$B$16:$B$20&lt;=E1972)/(SRP!$C$16:$C$20&gt;=E1972),SRP!$D$16:$D$20)*(G1972/100)*(E1972/1000)),
IF(C1972="Ready to Drink",
SUM(LOOKUP(2,1/(SRP!$B$11:$B$15&lt;=E1972)/(SRP!$C$11:$C$15&gt;=E1972),SRP!$D$11:$D$15)*(G1972/100)*(E1972/1000)),
0)))))),2)</f>
        <v>43.9</v>
      </c>
      <c r="L1972" s="173" t="str">
        <f t="shared" si="30"/>
        <v>Beer11352</v>
      </c>
      <c r="M1972" s="154">
        <f>VLOOKUP(L1972,'Slope %'!C:D,2,0)</f>
        <v>0.05</v>
      </c>
    </row>
    <row r="1973" spans="1:13" x14ac:dyDescent="0.25">
      <c r="A1973" s="169">
        <v>33384</v>
      </c>
      <c r="B1973" s="170" t="s">
        <v>1786</v>
      </c>
      <c r="C1973" s="170" t="s">
        <v>11</v>
      </c>
      <c r="D1973" s="170" t="s">
        <v>303</v>
      </c>
      <c r="E1973" s="170">
        <v>5676</v>
      </c>
      <c r="F1973" s="170">
        <v>2</v>
      </c>
      <c r="G1973" s="171">
        <v>6.5</v>
      </c>
      <c r="H1973" s="170" t="s">
        <v>1662</v>
      </c>
      <c r="I1973" s="171">
        <v>44.82</v>
      </c>
      <c r="J1973" s="169">
        <v>12</v>
      </c>
      <c r="K1973" s="154" cm="1">
        <f t="array" ref="K1973">ROUND(
IF(C1973="Beer",
SUM(LOOKUP(2,1/(SRP!$B$8:$B$10&lt;=E1973)/(SRP!$C$8:$C$10&gt;=E1973),SRP!$D$8:$D$10)*(G1973/100)*(E1973/1000)),
IF(C1973="Spirits",
SUM(LOOKUP(2,1/(SRP!$B$2:$B$7&lt;=E1973)/(SRP!$C$2:$C$7&gt;=E1973),SRP!$D$2:$D$7)*(G1973/100)*(E1973/1000)),
IF(AND(C1973="Wine",D1973="Fortified Wines"),
SUM(LOOKUP(2,1/(SRP!$B$26:$B$29&lt;=E1973)/(SRP!$C$26:$C$29&gt;=E1973),SRP!$D$26:$D$29)*(G1973/100)*(E1973/1000)),
IF(C1973="Wine",
SUM(LOOKUP(2,1/(SRP!$B$21:$B$25&lt;=E1973)/(SRP!$C$21:$C$25&gt;=E1973),SRP!$D$21:$D$25)*(G1973/100)*(E1973/1000)),
IF(AND(C1973="Ready to Drink",D1973="RTD-One Pour Cocktail&gt;7%&lt;=14.5"),
SUM(LOOKUP(2,1/(SRP!$B$16:$B$20&lt;=E1973)/(SRP!$C$16:$C$20&gt;=E1973),SRP!$D$16:$D$20)*(G1973/100)*(E1973/1000)),
IF(C1973="Ready to Drink",
SUM(LOOKUP(2,1/(SRP!$B$11:$B$15&lt;=E1973)/(SRP!$C$11:$C$15&gt;=E1973),SRP!$D$11:$D$15)*(G1973/100)*(E1973/1000)),
0)))))),2)</f>
        <v>28.8</v>
      </c>
      <c r="L1973" s="173" t="str">
        <f t="shared" si="30"/>
        <v>Beer5676</v>
      </c>
      <c r="M1973" s="154">
        <f>VLOOKUP(L1973,'Slope %'!C:D,2,0)</f>
        <v>0.05</v>
      </c>
    </row>
    <row r="1974" spans="1:13" x14ac:dyDescent="0.25">
      <c r="A1974" s="169">
        <v>33384</v>
      </c>
      <c r="B1974" s="170" t="s">
        <v>1786</v>
      </c>
      <c r="C1974" s="170" t="s">
        <v>11</v>
      </c>
      <c r="D1974" s="170" t="s">
        <v>303</v>
      </c>
      <c r="E1974" s="170">
        <v>5676</v>
      </c>
      <c r="F1974" s="170">
        <v>2</v>
      </c>
      <c r="G1974" s="171">
        <v>6.5</v>
      </c>
      <c r="H1974" s="170" t="s">
        <v>1662</v>
      </c>
      <c r="I1974" s="171">
        <v>44.82</v>
      </c>
      <c r="J1974" s="169">
        <v>12</v>
      </c>
      <c r="K1974" s="154" cm="1">
        <f t="array" ref="K1974">ROUND(
IF(C1974="Beer",
SUM(LOOKUP(2,1/(SRP!$B$8:$B$10&lt;=E1974)/(SRP!$C$8:$C$10&gt;=E1974),SRP!$D$8:$D$10)*(G1974/100)*(E1974/1000)),
IF(C1974="Spirits",
SUM(LOOKUP(2,1/(SRP!$B$2:$B$7&lt;=E1974)/(SRP!$C$2:$C$7&gt;=E1974),SRP!$D$2:$D$7)*(G1974/100)*(E1974/1000)),
IF(AND(C1974="Wine",D1974="Fortified Wines"),
SUM(LOOKUP(2,1/(SRP!$B$26:$B$29&lt;=E1974)/(SRP!$C$26:$C$29&gt;=E1974),SRP!$D$26:$D$29)*(G1974/100)*(E1974/1000)),
IF(C1974="Wine",
SUM(LOOKUP(2,1/(SRP!$B$21:$B$25&lt;=E1974)/(SRP!$C$21:$C$25&gt;=E1974),SRP!$D$21:$D$25)*(G1974/100)*(E1974/1000)),
IF(AND(C1974="Ready to Drink",D1974="RTD-One Pour Cocktail&gt;7%&lt;=14.5"),
SUM(LOOKUP(2,1/(SRP!$B$16:$B$20&lt;=E1974)/(SRP!$C$16:$C$20&gt;=E1974),SRP!$D$16:$D$20)*(G1974/100)*(E1974/1000)),
IF(C1974="Ready to Drink",
SUM(LOOKUP(2,1/(SRP!$B$11:$B$15&lt;=E1974)/(SRP!$C$11:$C$15&gt;=E1974),SRP!$D$11:$D$15)*(G1974/100)*(E1974/1000)),
0)))))),2)</f>
        <v>28.8</v>
      </c>
      <c r="L1974" s="173" t="str">
        <f t="shared" si="30"/>
        <v>Beer5676</v>
      </c>
      <c r="M1974" s="154">
        <f>VLOOKUP(L1974,'Slope %'!C:D,2,0)</f>
        <v>0.05</v>
      </c>
    </row>
    <row r="1975" spans="1:13" x14ac:dyDescent="0.25">
      <c r="A1975" s="169">
        <v>33385</v>
      </c>
      <c r="B1975" s="170" t="s">
        <v>1787</v>
      </c>
      <c r="C1975" s="170" t="s">
        <v>11</v>
      </c>
      <c r="D1975" s="170" t="s">
        <v>303</v>
      </c>
      <c r="E1975" s="170">
        <v>11352</v>
      </c>
      <c r="F1975" s="170">
        <v>1</v>
      </c>
      <c r="G1975" s="171">
        <v>8</v>
      </c>
      <c r="H1975" s="170" t="s">
        <v>1662</v>
      </c>
      <c r="I1975" s="171">
        <v>82.56</v>
      </c>
      <c r="J1975" s="169">
        <v>24</v>
      </c>
      <c r="K1975" s="154" cm="1">
        <f t="array" ref="K1975">ROUND(
IF(C1975="Beer",
SUM(LOOKUP(2,1/(SRP!$B$8:$B$10&lt;=E1975)/(SRP!$C$8:$C$10&gt;=E1975),SRP!$D$8:$D$10)*(G1975/100)*(E1975/1000)),
IF(C1975="Spirits",
SUM(LOOKUP(2,1/(SRP!$B$2:$B$7&lt;=E1975)/(SRP!$C$2:$C$7&gt;=E1975),SRP!$D$2:$D$7)*(G1975/100)*(E1975/1000)),
IF(AND(C1975="Wine",D1975="Fortified Wines"),
SUM(LOOKUP(2,1/(SRP!$B$26:$B$29&lt;=E1975)/(SRP!$C$26:$C$29&gt;=E1975),SRP!$D$26:$D$29)*(G1975/100)*(E1975/1000)),
IF(C1975="Wine",
SUM(LOOKUP(2,1/(SRP!$B$21:$B$25&lt;=E1975)/(SRP!$C$21:$C$25&gt;=E1975),SRP!$D$21:$D$25)*(G1975/100)*(E1975/1000)),
IF(AND(C1975="Ready to Drink",D1975="RTD-One Pour Cocktail&gt;7%&lt;=14.5"),
SUM(LOOKUP(2,1/(SRP!$B$16:$B$20&lt;=E1975)/(SRP!$C$16:$C$20&gt;=E1975),SRP!$D$16:$D$20)*(G1975/100)*(E1975/1000)),
IF(C1975="Ready to Drink",
SUM(LOOKUP(2,1/(SRP!$B$11:$B$15&lt;=E1975)/(SRP!$C$11:$C$15&gt;=E1975),SRP!$D$11:$D$15)*(G1975/100)*(E1975/1000)),
0)))))),2)</f>
        <v>63.86</v>
      </c>
      <c r="L1975" s="173" t="str">
        <f t="shared" si="30"/>
        <v>Beer11352</v>
      </c>
      <c r="M1975" s="154">
        <f>VLOOKUP(L1975,'Slope %'!C:D,2,0)</f>
        <v>0.05</v>
      </c>
    </row>
    <row r="1976" spans="1:13" x14ac:dyDescent="0.25">
      <c r="A1976" s="169">
        <v>33385</v>
      </c>
      <c r="B1976" s="170" t="s">
        <v>1787</v>
      </c>
      <c r="C1976" s="170" t="s">
        <v>11</v>
      </c>
      <c r="D1976" s="170" t="s">
        <v>303</v>
      </c>
      <c r="E1976" s="170">
        <v>11352</v>
      </c>
      <c r="F1976" s="170">
        <v>1</v>
      </c>
      <c r="G1976" s="171">
        <v>8</v>
      </c>
      <c r="H1976" s="170" t="s">
        <v>1662</v>
      </c>
      <c r="I1976" s="171">
        <v>82.56</v>
      </c>
      <c r="J1976" s="169">
        <v>24</v>
      </c>
      <c r="K1976" s="154" cm="1">
        <f t="array" ref="K1976">ROUND(
IF(C1976="Beer",
SUM(LOOKUP(2,1/(SRP!$B$8:$B$10&lt;=E1976)/(SRP!$C$8:$C$10&gt;=E1976),SRP!$D$8:$D$10)*(G1976/100)*(E1976/1000)),
IF(C1976="Spirits",
SUM(LOOKUP(2,1/(SRP!$B$2:$B$7&lt;=E1976)/(SRP!$C$2:$C$7&gt;=E1976),SRP!$D$2:$D$7)*(G1976/100)*(E1976/1000)),
IF(AND(C1976="Wine",D1976="Fortified Wines"),
SUM(LOOKUP(2,1/(SRP!$B$26:$B$29&lt;=E1976)/(SRP!$C$26:$C$29&gt;=E1976),SRP!$D$26:$D$29)*(G1976/100)*(E1976/1000)),
IF(C1976="Wine",
SUM(LOOKUP(2,1/(SRP!$B$21:$B$25&lt;=E1976)/(SRP!$C$21:$C$25&gt;=E1976),SRP!$D$21:$D$25)*(G1976/100)*(E1976/1000)),
IF(AND(C1976="Ready to Drink",D1976="RTD-One Pour Cocktail&gt;7%&lt;=14.5"),
SUM(LOOKUP(2,1/(SRP!$B$16:$B$20&lt;=E1976)/(SRP!$C$16:$C$20&gt;=E1976),SRP!$D$16:$D$20)*(G1976/100)*(E1976/1000)),
IF(C1976="Ready to Drink",
SUM(LOOKUP(2,1/(SRP!$B$11:$B$15&lt;=E1976)/(SRP!$C$11:$C$15&gt;=E1976),SRP!$D$11:$D$15)*(G1976/100)*(E1976/1000)),
0)))))),2)</f>
        <v>63.86</v>
      </c>
      <c r="L1976" s="173" t="str">
        <f t="shared" si="30"/>
        <v>Beer11352</v>
      </c>
      <c r="M1976" s="154">
        <f>VLOOKUP(L1976,'Slope %'!C:D,2,0)</f>
        <v>0.05</v>
      </c>
    </row>
    <row r="1977" spans="1:13" x14ac:dyDescent="0.25">
      <c r="A1977" s="169">
        <v>33388</v>
      </c>
      <c r="B1977" s="170" t="s">
        <v>1788</v>
      </c>
      <c r="C1977" s="170" t="s">
        <v>11</v>
      </c>
      <c r="D1977" s="170" t="s">
        <v>267</v>
      </c>
      <c r="E1977" s="170">
        <v>2838</v>
      </c>
      <c r="F1977" s="170">
        <v>4</v>
      </c>
      <c r="G1977" s="171">
        <v>5</v>
      </c>
      <c r="H1977" s="170" t="s">
        <v>1662</v>
      </c>
      <c r="I1977" s="171">
        <v>21.38</v>
      </c>
      <c r="J1977" s="169">
        <v>6</v>
      </c>
      <c r="K1977" s="154" cm="1">
        <f t="array" ref="K1977">ROUND(
IF(C1977="Beer",
SUM(LOOKUP(2,1/(SRP!$B$8:$B$10&lt;=E1977)/(SRP!$C$8:$C$10&gt;=E1977),SRP!$D$8:$D$10)*(G1977/100)*(E1977/1000)),
IF(C1977="Spirits",
SUM(LOOKUP(2,1/(SRP!$B$2:$B$7&lt;=E1977)/(SRP!$C$2:$C$7&gt;=E1977),SRP!$D$2:$D$7)*(G1977/100)*(E1977/1000)),
IF(AND(C1977="Wine",D1977="Fortified Wines"),
SUM(LOOKUP(2,1/(SRP!$B$26:$B$29&lt;=E1977)/(SRP!$C$26:$C$29&gt;=E1977),SRP!$D$26:$D$29)*(G1977/100)*(E1977/1000)),
IF(C1977="Wine",
SUM(LOOKUP(2,1/(SRP!$B$21:$B$25&lt;=E1977)/(SRP!$C$21:$C$25&gt;=E1977),SRP!$D$21:$D$25)*(G1977/100)*(E1977/1000)),
IF(AND(C1977="Ready to Drink",D1977="RTD-One Pour Cocktail&gt;7%&lt;=14.5"),
SUM(LOOKUP(2,1/(SRP!$B$16:$B$20&lt;=E1977)/(SRP!$C$16:$C$20&gt;=E1977),SRP!$D$16:$D$20)*(G1977/100)*(E1977/1000)),
IF(C1977="Ready to Drink",
SUM(LOOKUP(2,1/(SRP!$B$11:$B$15&lt;=E1977)/(SRP!$C$11:$C$15&gt;=E1977),SRP!$D$11:$D$15)*(G1977/100)*(E1977/1000)),
0)))))),2)</f>
        <v>11.08</v>
      </c>
      <c r="L1977" s="173" t="str">
        <f t="shared" si="30"/>
        <v>Beer2838</v>
      </c>
      <c r="M1977" s="154">
        <f>VLOOKUP(L1977,'Slope %'!C:D,2,0)</f>
        <v>0.1</v>
      </c>
    </row>
    <row r="1978" spans="1:13" x14ac:dyDescent="0.25">
      <c r="A1978" s="169">
        <v>33388</v>
      </c>
      <c r="B1978" s="170" t="s">
        <v>1788</v>
      </c>
      <c r="C1978" s="170" t="s">
        <v>11</v>
      </c>
      <c r="D1978" s="170" t="s">
        <v>267</v>
      </c>
      <c r="E1978" s="170">
        <v>2838</v>
      </c>
      <c r="F1978" s="170">
        <v>4</v>
      </c>
      <c r="G1978" s="171">
        <v>5</v>
      </c>
      <c r="H1978" s="170" t="s">
        <v>1662</v>
      </c>
      <c r="I1978" s="171">
        <v>21.38</v>
      </c>
      <c r="J1978" s="169">
        <v>6</v>
      </c>
      <c r="K1978" s="154" cm="1">
        <f t="array" ref="K1978">ROUND(
IF(C1978="Beer",
SUM(LOOKUP(2,1/(SRP!$B$8:$B$10&lt;=E1978)/(SRP!$C$8:$C$10&gt;=E1978),SRP!$D$8:$D$10)*(G1978/100)*(E1978/1000)),
IF(C1978="Spirits",
SUM(LOOKUP(2,1/(SRP!$B$2:$B$7&lt;=E1978)/(SRP!$C$2:$C$7&gt;=E1978),SRP!$D$2:$D$7)*(G1978/100)*(E1978/1000)),
IF(AND(C1978="Wine",D1978="Fortified Wines"),
SUM(LOOKUP(2,1/(SRP!$B$26:$B$29&lt;=E1978)/(SRP!$C$26:$C$29&gt;=E1978),SRP!$D$26:$D$29)*(G1978/100)*(E1978/1000)),
IF(C1978="Wine",
SUM(LOOKUP(2,1/(SRP!$B$21:$B$25&lt;=E1978)/(SRP!$C$21:$C$25&gt;=E1978),SRP!$D$21:$D$25)*(G1978/100)*(E1978/1000)),
IF(AND(C1978="Ready to Drink",D1978="RTD-One Pour Cocktail&gt;7%&lt;=14.5"),
SUM(LOOKUP(2,1/(SRP!$B$16:$B$20&lt;=E1978)/(SRP!$C$16:$C$20&gt;=E1978),SRP!$D$16:$D$20)*(G1978/100)*(E1978/1000)),
IF(C1978="Ready to Drink",
SUM(LOOKUP(2,1/(SRP!$B$11:$B$15&lt;=E1978)/(SRP!$C$11:$C$15&gt;=E1978),SRP!$D$11:$D$15)*(G1978/100)*(E1978/1000)),
0)))))),2)</f>
        <v>11.08</v>
      </c>
      <c r="L1978" s="173" t="str">
        <f t="shared" si="30"/>
        <v>Beer2838</v>
      </c>
      <c r="M1978" s="154">
        <f>VLOOKUP(L1978,'Slope %'!C:D,2,0)</f>
        <v>0.1</v>
      </c>
    </row>
    <row r="1979" spans="1:13" x14ac:dyDescent="0.25">
      <c r="A1979" s="169">
        <v>33390</v>
      </c>
      <c r="B1979" s="170" t="s">
        <v>1789</v>
      </c>
      <c r="C1979" s="170" t="s">
        <v>11</v>
      </c>
      <c r="D1979" s="170" t="s">
        <v>267</v>
      </c>
      <c r="E1979" s="170">
        <v>5676</v>
      </c>
      <c r="F1979" s="170">
        <v>2</v>
      </c>
      <c r="G1979" s="171">
        <v>5</v>
      </c>
      <c r="H1979" s="170" t="s">
        <v>1662</v>
      </c>
      <c r="I1979" s="171">
        <v>40.5</v>
      </c>
      <c r="J1979" s="169">
        <v>12</v>
      </c>
      <c r="K1979" s="154" cm="1">
        <f t="array" ref="K1979">ROUND(
IF(C1979="Beer",
SUM(LOOKUP(2,1/(SRP!$B$8:$B$10&lt;=E1979)/(SRP!$C$8:$C$10&gt;=E1979),SRP!$D$8:$D$10)*(G1979/100)*(E1979/1000)),
IF(C1979="Spirits",
SUM(LOOKUP(2,1/(SRP!$B$2:$B$7&lt;=E1979)/(SRP!$C$2:$C$7&gt;=E1979),SRP!$D$2:$D$7)*(G1979/100)*(E1979/1000)),
IF(AND(C1979="Wine",D1979="Fortified Wines"),
SUM(LOOKUP(2,1/(SRP!$B$26:$B$29&lt;=E1979)/(SRP!$C$26:$C$29&gt;=E1979),SRP!$D$26:$D$29)*(G1979/100)*(E1979/1000)),
IF(C1979="Wine",
SUM(LOOKUP(2,1/(SRP!$B$21:$B$25&lt;=E1979)/(SRP!$C$21:$C$25&gt;=E1979),SRP!$D$21:$D$25)*(G1979/100)*(E1979/1000)),
IF(AND(C1979="Ready to Drink",D1979="RTD-One Pour Cocktail&gt;7%&lt;=14.5"),
SUM(LOOKUP(2,1/(SRP!$B$16:$B$20&lt;=E1979)/(SRP!$C$16:$C$20&gt;=E1979),SRP!$D$16:$D$20)*(G1979/100)*(E1979/1000)),
IF(C1979="Ready to Drink",
SUM(LOOKUP(2,1/(SRP!$B$11:$B$15&lt;=E1979)/(SRP!$C$11:$C$15&gt;=E1979),SRP!$D$11:$D$15)*(G1979/100)*(E1979/1000)),
0)))))),2)</f>
        <v>22.16</v>
      </c>
      <c r="L1979" s="173" t="str">
        <f t="shared" si="30"/>
        <v>Beer5676</v>
      </c>
      <c r="M1979" s="154">
        <f>VLOOKUP(L1979,'Slope %'!C:D,2,0)</f>
        <v>0.05</v>
      </c>
    </row>
    <row r="1980" spans="1:13" x14ac:dyDescent="0.25">
      <c r="A1980" s="169">
        <v>33390</v>
      </c>
      <c r="B1980" s="170" t="s">
        <v>1789</v>
      </c>
      <c r="C1980" s="170" t="s">
        <v>11</v>
      </c>
      <c r="D1980" s="170" t="s">
        <v>267</v>
      </c>
      <c r="E1980" s="170">
        <v>5676</v>
      </c>
      <c r="F1980" s="170">
        <v>2</v>
      </c>
      <c r="G1980" s="171">
        <v>5</v>
      </c>
      <c r="H1980" s="170" t="s">
        <v>1662</v>
      </c>
      <c r="I1980" s="171">
        <v>40.5</v>
      </c>
      <c r="J1980" s="169">
        <v>12</v>
      </c>
      <c r="K1980" s="154" cm="1">
        <f t="array" ref="K1980">ROUND(
IF(C1980="Beer",
SUM(LOOKUP(2,1/(SRP!$B$8:$B$10&lt;=E1980)/(SRP!$C$8:$C$10&gt;=E1980),SRP!$D$8:$D$10)*(G1980/100)*(E1980/1000)),
IF(C1980="Spirits",
SUM(LOOKUP(2,1/(SRP!$B$2:$B$7&lt;=E1980)/(SRP!$C$2:$C$7&gt;=E1980),SRP!$D$2:$D$7)*(G1980/100)*(E1980/1000)),
IF(AND(C1980="Wine",D1980="Fortified Wines"),
SUM(LOOKUP(2,1/(SRP!$B$26:$B$29&lt;=E1980)/(SRP!$C$26:$C$29&gt;=E1980),SRP!$D$26:$D$29)*(G1980/100)*(E1980/1000)),
IF(C1980="Wine",
SUM(LOOKUP(2,1/(SRP!$B$21:$B$25&lt;=E1980)/(SRP!$C$21:$C$25&gt;=E1980),SRP!$D$21:$D$25)*(G1980/100)*(E1980/1000)),
IF(AND(C1980="Ready to Drink",D1980="RTD-One Pour Cocktail&gt;7%&lt;=14.5"),
SUM(LOOKUP(2,1/(SRP!$B$16:$B$20&lt;=E1980)/(SRP!$C$16:$C$20&gt;=E1980),SRP!$D$16:$D$20)*(G1980/100)*(E1980/1000)),
IF(C1980="Ready to Drink",
SUM(LOOKUP(2,1/(SRP!$B$11:$B$15&lt;=E1980)/(SRP!$C$11:$C$15&gt;=E1980),SRP!$D$11:$D$15)*(G1980/100)*(E1980/1000)),
0)))))),2)</f>
        <v>22.16</v>
      </c>
      <c r="L1980" s="173" t="str">
        <f t="shared" si="30"/>
        <v>Beer5676</v>
      </c>
      <c r="M1980" s="154">
        <f>VLOOKUP(L1980,'Slope %'!C:D,2,0)</f>
        <v>0.05</v>
      </c>
    </row>
    <row r="1981" spans="1:13" x14ac:dyDescent="0.25">
      <c r="A1981" s="169">
        <v>33392</v>
      </c>
      <c r="B1981" s="170" t="s">
        <v>1790</v>
      </c>
      <c r="C1981" s="170" t="s">
        <v>11</v>
      </c>
      <c r="D1981" s="170" t="s">
        <v>267</v>
      </c>
      <c r="E1981" s="170">
        <v>11352</v>
      </c>
      <c r="F1981" s="170">
        <v>1</v>
      </c>
      <c r="G1981" s="171">
        <v>5</v>
      </c>
      <c r="H1981" s="170" t="s">
        <v>1662</v>
      </c>
      <c r="I1981" s="171">
        <v>72</v>
      </c>
      <c r="J1981" s="169">
        <v>24</v>
      </c>
      <c r="K1981" s="154" cm="1">
        <f t="array" ref="K1981">ROUND(
IF(C1981="Beer",
SUM(LOOKUP(2,1/(SRP!$B$8:$B$10&lt;=E1981)/(SRP!$C$8:$C$10&gt;=E1981),SRP!$D$8:$D$10)*(G1981/100)*(E1981/1000)),
IF(C1981="Spirits",
SUM(LOOKUP(2,1/(SRP!$B$2:$B$7&lt;=E1981)/(SRP!$C$2:$C$7&gt;=E1981),SRP!$D$2:$D$7)*(G1981/100)*(E1981/1000)),
IF(AND(C1981="Wine",D1981="Fortified Wines"),
SUM(LOOKUP(2,1/(SRP!$B$26:$B$29&lt;=E1981)/(SRP!$C$26:$C$29&gt;=E1981),SRP!$D$26:$D$29)*(G1981/100)*(E1981/1000)),
IF(C1981="Wine",
SUM(LOOKUP(2,1/(SRP!$B$21:$B$25&lt;=E1981)/(SRP!$C$21:$C$25&gt;=E1981),SRP!$D$21:$D$25)*(G1981/100)*(E1981/1000)),
IF(AND(C1981="Ready to Drink",D1981="RTD-One Pour Cocktail&gt;7%&lt;=14.5"),
SUM(LOOKUP(2,1/(SRP!$B$16:$B$20&lt;=E1981)/(SRP!$C$16:$C$20&gt;=E1981),SRP!$D$16:$D$20)*(G1981/100)*(E1981/1000)),
IF(C1981="Ready to Drink",
SUM(LOOKUP(2,1/(SRP!$B$11:$B$15&lt;=E1981)/(SRP!$C$11:$C$15&gt;=E1981),SRP!$D$11:$D$15)*(G1981/100)*(E1981/1000)),
0)))))),2)</f>
        <v>39.909999999999997</v>
      </c>
      <c r="L1981" s="173" t="str">
        <f t="shared" si="30"/>
        <v>Beer11352</v>
      </c>
      <c r="M1981" s="154">
        <f>VLOOKUP(L1981,'Slope %'!C:D,2,0)</f>
        <v>0.05</v>
      </c>
    </row>
    <row r="1982" spans="1:13" x14ac:dyDescent="0.25">
      <c r="A1982" s="169">
        <v>33392</v>
      </c>
      <c r="B1982" s="170" t="s">
        <v>1790</v>
      </c>
      <c r="C1982" s="170" t="s">
        <v>11</v>
      </c>
      <c r="D1982" s="170" t="s">
        <v>267</v>
      </c>
      <c r="E1982" s="170">
        <v>11352</v>
      </c>
      <c r="F1982" s="170">
        <v>1</v>
      </c>
      <c r="G1982" s="171">
        <v>5</v>
      </c>
      <c r="H1982" s="170" t="s">
        <v>1662</v>
      </c>
      <c r="I1982" s="171">
        <v>72</v>
      </c>
      <c r="J1982" s="169">
        <v>24</v>
      </c>
      <c r="K1982" s="154" cm="1">
        <f t="array" ref="K1982">ROUND(
IF(C1982="Beer",
SUM(LOOKUP(2,1/(SRP!$B$8:$B$10&lt;=E1982)/(SRP!$C$8:$C$10&gt;=E1982),SRP!$D$8:$D$10)*(G1982/100)*(E1982/1000)),
IF(C1982="Spirits",
SUM(LOOKUP(2,1/(SRP!$B$2:$B$7&lt;=E1982)/(SRP!$C$2:$C$7&gt;=E1982),SRP!$D$2:$D$7)*(G1982/100)*(E1982/1000)),
IF(AND(C1982="Wine",D1982="Fortified Wines"),
SUM(LOOKUP(2,1/(SRP!$B$26:$B$29&lt;=E1982)/(SRP!$C$26:$C$29&gt;=E1982),SRP!$D$26:$D$29)*(G1982/100)*(E1982/1000)),
IF(C1982="Wine",
SUM(LOOKUP(2,1/(SRP!$B$21:$B$25&lt;=E1982)/(SRP!$C$21:$C$25&gt;=E1982),SRP!$D$21:$D$25)*(G1982/100)*(E1982/1000)),
IF(AND(C1982="Ready to Drink",D1982="RTD-One Pour Cocktail&gt;7%&lt;=14.5"),
SUM(LOOKUP(2,1/(SRP!$B$16:$B$20&lt;=E1982)/(SRP!$C$16:$C$20&gt;=E1982),SRP!$D$16:$D$20)*(G1982/100)*(E1982/1000)),
IF(C1982="Ready to Drink",
SUM(LOOKUP(2,1/(SRP!$B$11:$B$15&lt;=E1982)/(SRP!$C$11:$C$15&gt;=E1982),SRP!$D$11:$D$15)*(G1982/100)*(E1982/1000)),
0)))))),2)</f>
        <v>39.909999999999997</v>
      </c>
      <c r="L1982" s="173" t="str">
        <f t="shared" si="30"/>
        <v>Beer11352</v>
      </c>
      <c r="M1982" s="154">
        <f>VLOOKUP(L1982,'Slope %'!C:D,2,0)</f>
        <v>0.05</v>
      </c>
    </row>
    <row r="1983" spans="1:13" x14ac:dyDescent="0.25">
      <c r="A1983" s="169">
        <v>33398</v>
      </c>
      <c r="B1983" s="170" t="s">
        <v>1791</v>
      </c>
      <c r="C1983" s="170" t="s">
        <v>263</v>
      </c>
      <c r="D1983" s="170" t="s">
        <v>264</v>
      </c>
      <c r="E1983" s="170">
        <v>2130</v>
      </c>
      <c r="F1983" s="170">
        <v>4</v>
      </c>
      <c r="G1983" s="171">
        <v>5</v>
      </c>
      <c r="H1983" s="170" t="s">
        <v>22</v>
      </c>
      <c r="I1983" s="171">
        <v>17.489999999999998</v>
      </c>
      <c r="J1983" s="169">
        <v>6</v>
      </c>
      <c r="K1983" s="154" cm="1">
        <f t="array" ref="K1983">ROUND(
IF(C1983="Beer",
SUM(LOOKUP(2,1/(SRP!$B$8:$B$10&lt;=E1983)/(SRP!$C$8:$C$10&gt;=E1983),SRP!$D$8:$D$10)*(G1983/100)*(E1983/1000)),
IF(C1983="Spirits",
SUM(LOOKUP(2,1/(SRP!$B$2:$B$7&lt;=E1983)/(SRP!$C$2:$C$7&gt;=E1983),SRP!$D$2:$D$7)*(G1983/100)*(E1983/1000)),
IF(AND(C1983="Wine",D1983="Fortified Wines"),
SUM(LOOKUP(2,1/(SRP!$B$26:$B$29&lt;=E1983)/(SRP!$C$26:$C$29&gt;=E1983),SRP!$D$26:$D$29)*(G1983/100)*(E1983/1000)),
IF(C1983="Wine",
SUM(LOOKUP(2,1/(SRP!$B$21:$B$25&lt;=E1983)/(SRP!$C$21:$C$25&gt;=E1983),SRP!$D$21:$D$25)*(G1983/100)*(E1983/1000)),
IF(AND(C1983="Ready to Drink",D1983="RTD-One Pour Cocktail&gt;7%&lt;=14.5"),
SUM(LOOKUP(2,1/(SRP!$B$16:$B$20&lt;=E1983)/(SRP!$C$16:$C$20&gt;=E1983),SRP!$D$16:$D$20)*(G1983/100)*(E1983/1000)),
IF(C1983="Ready to Drink",
SUM(LOOKUP(2,1/(SRP!$B$11:$B$15&lt;=E1983)/(SRP!$C$11:$C$15&gt;=E1983),SRP!$D$11:$D$15)*(G1983/100)*(E1983/1000)),
0)))))),2)</f>
        <v>8.31</v>
      </c>
      <c r="L1983" s="173" t="str">
        <f t="shared" si="30"/>
        <v>Ready to Drink2130</v>
      </c>
      <c r="M1983" s="154">
        <f>VLOOKUP(L1983,'Slope %'!C:D,2,0)</f>
        <v>0.1</v>
      </c>
    </row>
    <row r="1984" spans="1:13" x14ac:dyDescent="0.25">
      <c r="A1984" s="169">
        <v>33401</v>
      </c>
      <c r="B1984" s="170" t="s">
        <v>1792</v>
      </c>
      <c r="C1984" s="170" t="s">
        <v>263</v>
      </c>
      <c r="D1984" s="170" t="s">
        <v>935</v>
      </c>
      <c r="E1984" s="170">
        <v>473</v>
      </c>
      <c r="F1984" s="170">
        <v>24</v>
      </c>
      <c r="G1984" s="171">
        <v>4.5</v>
      </c>
      <c r="H1984" s="170" t="s">
        <v>54</v>
      </c>
      <c r="I1984" s="171">
        <v>4.29</v>
      </c>
      <c r="J1984" s="169">
        <v>1</v>
      </c>
      <c r="K1984" s="154" cm="1">
        <f t="array" ref="K1984">ROUND(
IF(C1984="Beer",
SUM(LOOKUP(2,1/(SRP!$B$8:$B$10&lt;=E1984)/(SRP!$C$8:$C$10&gt;=E1984),SRP!$D$8:$D$10)*(G1984/100)*(E1984/1000)),
IF(C1984="Spirits",
SUM(LOOKUP(2,1/(SRP!$B$2:$B$7&lt;=E1984)/(SRP!$C$2:$C$7&gt;=E1984),SRP!$D$2:$D$7)*(G1984/100)*(E1984/1000)),
IF(AND(C1984="Wine",D1984="Fortified Wines"),
SUM(LOOKUP(2,1/(SRP!$B$26:$B$29&lt;=E1984)/(SRP!$C$26:$C$29&gt;=E1984),SRP!$D$26:$D$29)*(G1984/100)*(E1984/1000)),
IF(C1984="Wine",
SUM(LOOKUP(2,1/(SRP!$B$21:$B$25&lt;=E1984)/(SRP!$C$21:$C$25&gt;=E1984),SRP!$D$21:$D$25)*(G1984/100)*(E1984/1000)),
IF(AND(C1984="Ready to Drink",D1984="RTD-One Pour Cocktail&gt;7%&lt;=14.5"),
SUM(LOOKUP(2,1/(SRP!$B$16:$B$20&lt;=E1984)/(SRP!$C$16:$C$20&gt;=E1984),SRP!$D$16:$D$20)*(G1984/100)*(E1984/1000)),
IF(C1984="Ready to Drink",
SUM(LOOKUP(2,1/(SRP!$B$11:$B$15&lt;=E1984)/(SRP!$C$11:$C$15&gt;=E1984),SRP!$D$11:$D$15)*(G1984/100)*(E1984/1000)),
0)))))),2)</f>
        <v>1.76</v>
      </c>
      <c r="L1984" s="173" t="str">
        <f t="shared" si="30"/>
        <v>Ready to Drink473</v>
      </c>
      <c r="M1984" s="154">
        <f>VLOOKUP(L1984,'Slope %'!C:D,2,0)</f>
        <v>0.12</v>
      </c>
    </row>
    <row r="1985" spans="1:13" x14ac:dyDescent="0.25">
      <c r="A1985" s="169">
        <v>33401</v>
      </c>
      <c r="B1985" s="170" t="s">
        <v>1792</v>
      </c>
      <c r="C1985" s="170" t="s">
        <v>263</v>
      </c>
      <c r="D1985" s="170" t="s">
        <v>935</v>
      </c>
      <c r="E1985" s="170">
        <v>473</v>
      </c>
      <c r="F1985" s="170">
        <v>24</v>
      </c>
      <c r="G1985" s="171">
        <v>4.5</v>
      </c>
      <c r="H1985" s="170" t="s">
        <v>54</v>
      </c>
      <c r="I1985" s="171">
        <v>4.29</v>
      </c>
      <c r="J1985" s="169">
        <v>1</v>
      </c>
      <c r="K1985" s="154" cm="1">
        <f t="array" ref="K1985">ROUND(
IF(C1985="Beer",
SUM(LOOKUP(2,1/(SRP!$B$8:$B$10&lt;=E1985)/(SRP!$C$8:$C$10&gt;=E1985),SRP!$D$8:$D$10)*(G1985/100)*(E1985/1000)),
IF(C1985="Spirits",
SUM(LOOKUP(2,1/(SRP!$B$2:$B$7&lt;=E1985)/(SRP!$C$2:$C$7&gt;=E1985),SRP!$D$2:$D$7)*(G1985/100)*(E1985/1000)),
IF(AND(C1985="Wine",D1985="Fortified Wines"),
SUM(LOOKUP(2,1/(SRP!$B$26:$B$29&lt;=E1985)/(SRP!$C$26:$C$29&gt;=E1985),SRP!$D$26:$D$29)*(G1985/100)*(E1985/1000)),
IF(C1985="Wine",
SUM(LOOKUP(2,1/(SRP!$B$21:$B$25&lt;=E1985)/(SRP!$C$21:$C$25&gt;=E1985),SRP!$D$21:$D$25)*(G1985/100)*(E1985/1000)),
IF(AND(C1985="Ready to Drink",D1985="RTD-One Pour Cocktail&gt;7%&lt;=14.5"),
SUM(LOOKUP(2,1/(SRP!$B$16:$B$20&lt;=E1985)/(SRP!$C$16:$C$20&gt;=E1985),SRP!$D$16:$D$20)*(G1985/100)*(E1985/1000)),
IF(C1985="Ready to Drink",
SUM(LOOKUP(2,1/(SRP!$B$11:$B$15&lt;=E1985)/(SRP!$C$11:$C$15&gt;=E1985),SRP!$D$11:$D$15)*(G1985/100)*(E1985/1000)),
0)))))),2)</f>
        <v>1.76</v>
      </c>
      <c r="L1985" s="173" t="str">
        <f t="shared" si="30"/>
        <v>Ready to Drink473</v>
      </c>
      <c r="M1985" s="154">
        <f>VLOOKUP(L1985,'Slope %'!C:D,2,0)</f>
        <v>0.12</v>
      </c>
    </row>
    <row r="1986" spans="1:13" x14ac:dyDescent="0.25">
      <c r="A1986" s="169">
        <v>33409</v>
      </c>
      <c r="B1986" s="170" t="s">
        <v>1793</v>
      </c>
      <c r="C1986" s="170" t="s">
        <v>11</v>
      </c>
      <c r="D1986" s="170" t="s">
        <v>267</v>
      </c>
      <c r="E1986" s="170">
        <v>11352</v>
      </c>
      <c r="F1986" s="170">
        <v>1</v>
      </c>
      <c r="G1986" s="171">
        <v>5</v>
      </c>
      <c r="H1986" s="170" t="s">
        <v>747</v>
      </c>
      <c r="I1986" s="171">
        <v>43.79</v>
      </c>
      <c r="J1986" s="169">
        <v>24</v>
      </c>
      <c r="K1986" s="154" cm="1">
        <f t="array" ref="K1986">ROUND(
IF(C1986="Beer",
SUM(LOOKUP(2,1/(SRP!$B$8:$B$10&lt;=E1986)/(SRP!$C$8:$C$10&gt;=E1986),SRP!$D$8:$D$10)*(G1986/100)*(E1986/1000)),
IF(C1986="Spirits",
SUM(LOOKUP(2,1/(SRP!$B$2:$B$7&lt;=E1986)/(SRP!$C$2:$C$7&gt;=E1986),SRP!$D$2:$D$7)*(G1986/100)*(E1986/1000)),
IF(AND(C1986="Wine",D1986="Fortified Wines"),
SUM(LOOKUP(2,1/(SRP!$B$26:$B$29&lt;=E1986)/(SRP!$C$26:$C$29&gt;=E1986),SRP!$D$26:$D$29)*(G1986/100)*(E1986/1000)),
IF(C1986="Wine",
SUM(LOOKUP(2,1/(SRP!$B$21:$B$25&lt;=E1986)/(SRP!$C$21:$C$25&gt;=E1986),SRP!$D$21:$D$25)*(G1986/100)*(E1986/1000)),
IF(AND(C1986="Ready to Drink",D1986="RTD-One Pour Cocktail&gt;7%&lt;=14.5"),
SUM(LOOKUP(2,1/(SRP!$B$16:$B$20&lt;=E1986)/(SRP!$C$16:$C$20&gt;=E1986),SRP!$D$16:$D$20)*(G1986/100)*(E1986/1000)),
IF(C1986="Ready to Drink",
SUM(LOOKUP(2,1/(SRP!$B$11:$B$15&lt;=E1986)/(SRP!$C$11:$C$15&gt;=E1986),SRP!$D$11:$D$15)*(G1986/100)*(E1986/1000)),
0)))))),2)</f>
        <v>39.909999999999997</v>
      </c>
      <c r="L1986" s="173" t="str">
        <f t="shared" si="30"/>
        <v>Beer11352</v>
      </c>
      <c r="M1986" s="154">
        <f>VLOOKUP(L1986,'Slope %'!C:D,2,0)</f>
        <v>0.05</v>
      </c>
    </row>
    <row r="1987" spans="1:13" x14ac:dyDescent="0.25">
      <c r="A1987" s="169">
        <v>33409</v>
      </c>
      <c r="B1987" s="170" t="s">
        <v>1793</v>
      </c>
      <c r="C1987" s="170" t="s">
        <v>11</v>
      </c>
      <c r="D1987" s="170" t="s">
        <v>267</v>
      </c>
      <c r="E1987" s="170">
        <v>11352</v>
      </c>
      <c r="F1987" s="170">
        <v>1</v>
      </c>
      <c r="G1987" s="171">
        <v>5</v>
      </c>
      <c r="H1987" s="170" t="s">
        <v>747</v>
      </c>
      <c r="I1987" s="171">
        <v>43.79</v>
      </c>
      <c r="J1987" s="169">
        <v>24</v>
      </c>
      <c r="K1987" s="154" cm="1">
        <f t="array" ref="K1987">ROUND(
IF(C1987="Beer",
SUM(LOOKUP(2,1/(SRP!$B$8:$B$10&lt;=E1987)/(SRP!$C$8:$C$10&gt;=E1987),SRP!$D$8:$D$10)*(G1987/100)*(E1987/1000)),
IF(C1987="Spirits",
SUM(LOOKUP(2,1/(SRP!$B$2:$B$7&lt;=E1987)/(SRP!$C$2:$C$7&gt;=E1987),SRP!$D$2:$D$7)*(G1987/100)*(E1987/1000)),
IF(AND(C1987="Wine",D1987="Fortified Wines"),
SUM(LOOKUP(2,1/(SRP!$B$26:$B$29&lt;=E1987)/(SRP!$C$26:$C$29&gt;=E1987),SRP!$D$26:$D$29)*(G1987/100)*(E1987/1000)),
IF(C1987="Wine",
SUM(LOOKUP(2,1/(SRP!$B$21:$B$25&lt;=E1987)/(SRP!$C$21:$C$25&gt;=E1987),SRP!$D$21:$D$25)*(G1987/100)*(E1987/1000)),
IF(AND(C1987="Ready to Drink",D1987="RTD-One Pour Cocktail&gt;7%&lt;=14.5"),
SUM(LOOKUP(2,1/(SRP!$B$16:$B$20&lt;=E1987)/(SRP!$C$16:$C$20&gt;=E1987),SRP!$D$16:$D$20)*(G1987/100)*(E1987/1000)),
IF(C1987="Ready to Drink",
SUM(LOOKUP(2,1/(SRP!$B$11:$B$15&lt;=E1987)/(SRP!$C$11:$C$15&gt;=E1987),SRP!$D$11:$D$15)*(G1987/100)*(E1987/1000)),
0)))))),2)</f>
        <v>39.909999999999997</v>
      </c>
      <c r="L1987" s="173" t="str">
        <f t="shared" ref="L1987:L2050" si="31">(_xlfn.CONCAT(C1987,E1987))</f>
        <v>Beer11352</v>
      </c>
      <c r="M1987" s="154">
        <f>VLOOKUP(L1987,'Slope %'!C:D,2,0)</f>
        <v>0.05</v>
      </c>
    </row>
    <row r="1988" spans="1:13" x14ac:dyDescent="0.25">
      <c r="A1988" s="169">
        <v>33411</v>
      </c>
      <c r="B1988" s="170" t="s">
        <v>1794</v>
      </c>
      <c r="C1988" s="170" t="s">
        <v>11</v>
      </c>
      <c r="D1988" s="170" t="s">
        <v>303</v>
      </c>
      <c r="E1988" s="170">
        <v>11352</v>
      </c>
      <c r="F1988" s="170">
        <v>1</v>
      </c>
      <c r="G1988" s="171">
        <v>6.9</v>
      </c>
      <c r="H1988" s="170" t="s">
        <v>747</v>
      </c>
      <c r="I1988" s="171">
        <v>62</v>
      </c>
      <c r="J1988" s="169">
        <v>24</v>
      </c>
      <c r="K1988" s="154" cm="1">
        <f t="array" ref="K1988">ROUND(
IF(C1988="Beer",
SUM(LOOKUP(2,1/(SRP!$B$8:$B$10&lt;=E1988)/(SRP!$C$8:$C$10&gt;=E1988),SRP!$D$8:$D$10)*(G1988/100)*(E1988/1000)),
IF(C1988="Spirits",
SUM(LOOKUP(2,1/(SRP!$B$2:$B$7&lt;=E1988)/(SRP!$C$2:$C$7&gt;=E1988),SRP!$D$2:$D$7)*(G1988/100)*(E1988/1000)),
IF(AND(C1988="Wine",D1988="Fortified Wines"),
SUM(LOOKUP(2,1/(SRP!$B$26:$B$29&lt;=E1988)/(SRP!$C$26:$C$29&gt;=E1988),SRP!$D$26:$D$29)*(G1988/100)*(E1988/1000)),
IF(C1988="Wine",
SUM(LOOKUP(2,1/(SRP!$B$21:$B$25&lt;=E1988)/(SRP!$C$21:$C$25&gt;=E1988),SRP!$D$21:$D$25)*(G1988/100)*(E1988/1000)),
IF(AND(C1988="Ready to Drink",D1988="RTD-One Pour Cocktail&gt;7%&lt;=14.5"),
SUM(LOOKUP(2,1/(SRP!$B$16:$B$20&lt;=E1988)/(SRP!$C$16:$C$20&gt;=E1988),SRP!$D$16:$D$20)*(G1988/100)*(E1988/1000)),
IF(C1988="Ready to Drink",
SUM(LOOKUP(2,1/(SRP!$B$11:$B$15&lt;=E1988)/(SRP!$C$11:$C$15&gt;=E1988),SRP!$D$11:$D$15)*(G1988/100)*(E1988/1000)),
0)))))),2)</f>
        <v>55.08</v>
      </c>
      <c r="L1988" s="173" t="str">
        <f t="shared" si="31"/>
        <v>Beer11352</v>
      </c>
      <c r="M1988" s="154">
        <f>VLOOKUP(L1988,'Slope %'!C:D,2,0)</f>
        <v>0.05</v>
      </c>
    </row>
    <row r="1989" spans="1:13" x14ac:dyDescent="0.25">
      <c r="A1989" s="169">
        <v>33411</v>
      </c>
      <c r="B1989" s="170" t="s">
        <v>1794</v>
      </c>
      <c r="C1989" s="170" t="s">
        <v>11</v>
      </c>
      <c r="D1989" s="170" t="s">
        <v>303</v>
      </c>
      <c r="E1989" s="170">
        <v>11352</v>
      </c>
      <c r="F1989" s="170">
        <v>1</v>
      </c>
      <c r="G1989" s="171">
        <v>6.9</v>
      </c>
      <c r="H1989" s="170" t="s">
        <v>747</v>
      </c>
      <c r="I1989" s="171">
        <v>62</v>
      </c>
      <c r="J1989" s="169">
        <v>24</v>
      </c>
      <c r="K1989" s="154" cm="1">
        <f t="array" ref="K1989">ROUND(
IF(C1989="Beer",
SUM(LOOKUP(2,1/(SRP!$B$8:$B$10&lt;=E1989)/(SRP!$C$8:$C$10&gt;=E1989),SRP!$D$8:$D$10)*(G1989/100)*(E1989/1000)),
IF(C1989="Spirits",
SUM(LOOKUP(2,1/(SRP!$B$2:$B$7&lt;=E1989)/(SRP!$C$2:$C$7&gt;=E1989),SRP!$D$2:$D$7)*(G1989/100)*(E1989/1000)),
IF(AND(C1989="Wine",D1989="Fortified Wines"),
SUM(LOOKUP(2,1/(SRP!$B$26:$B$29&lt;=E1989)/(SRP!$C$26:$C$29&gt;=E1989),SRP!$D$26:$D$29)*(G1989/100)*(E1989/1000)),
IF(C1989="Wine",
SUM(LOOKUP(2,1/(SRP!$B$21:$B$25&lt;=E1989)/(SRP!$C$21:$C$25&gt;=E1989),SRP!$D$21:$D$25)*(G1989/100)*(E1989/1000)),
IF(AND(C1989="Ready to Drink",D1989="RTD-One Pour Cocktail&gt;7%&lt;=14.5"),
SUM(LOOKUP(2,1/(SRP!$B$16:$B$20&lt;=E1989)/(SRP!$C$16:$C$20&gt;=E1989),SRP!$D$16:$D$20)*(G1989/100)*(E1989/1000)),
IF(C1989="Ready to Drink",
SUM(LOOKUP(2,1/(SRP!$B$11:$B$15&lt;=E1989)/(SRP!$C$11:$C$15&gt;=E1989),SRP!$D$11:$D$15)*(G1989/100)*(E1989/1000)),
0)))))),2)</f>
        <v>55.08</v>
      </c>
      <c r="L1989" s="173" t="str">
        <f t="shared" si="31"/>
        <v>Beer11352</v>
      </c>
      <c r="M1989" s="154">
        <f>VLOOKUP(L1989,'Slope %'!C:D,2,0)</f>
        <v>0.05</v>
      </c>
    </row>
    <row r="1990" spans="1:13" x14ac:dyDescent="0.25">
      <c r="A1990" s="169">
        <v>33418</v>
      </c>
      <c r="B1990" s="170" t="s">
        <v>1795</v>
      </c>
      <c r="C1990" s="170" t="s">
        <v>11</v>
      </c>
      <c r="D1990" s="170" t="s">
        <v>267</v>
      </c>
      <c r="E1990" s="170">
        <v>11352</v>
      </c>
      <c r="F1990" s="170">
        <v>1</v>
      </c>
      <c r="G1990" s="171">
        <v>5</v>
      </c>
      <c r="H1990" s="170" t="s">
        <v>747</v>
      </c>
      <c r="I1990" s="171">
        <v>43.79</v>
      </c>
      <c r="J1990" s="169">
        <v>24</v>
      </c>
      <c r="K1990" s="154" cm="1">
        <f t="array" ref="K1990">ROUND(
IF(C1990="Beer",
SUM(LOOKUP(2,1/(SRP!$B$8:$B$10&lt;=E1990)/(SRP!$C$8:$C$10&gt;=E1990),SRP!$D$8:$D$10)*(G1990/100)*(E1990/1000)),
IF(C1990="Spirits",
SUM(LOOKUP(2,1/(SRP!$B$2:$B$7&lt;=E1990)/(SRP!$C$2:$C$7&gt;=E1990),SRP!$D$2:$D$7)*(G1990/100)*(E1990/1000)),
IF(AND(C1990="Wine",D1990="Fortified Wines"),
SUM(LOOKUP(2,1/(SRP!$B$26:$B$29&lt;=E1990)/(SRP!$C$26:$C$29&gt;=E1990),SRP!$D$26:$D$29)*(G1990/100)*(E1990/1000)),
IF(C1990="Wine",
SUM(LOOKUP(2,1/(SRP!$B$21:$B$25&lt;=E1990)/(SRP!$C$21:$C$25&gt;=E1990),SRP!$D$21:$D$25)*(G1990/100)*(E1990/1000)),
IF(AND(C1990="Ready to Drink",D1990="RTD-One Pour Cocktail&gt;7%&lt;=14.5"),
SUM(LOOKUP(2,1/(SRP!$B$16:$B$20&lt;=E1990)/(SRP!$C$16:$C$20&gt;=E1990),SRP!$D$16:$D$20)*(G1990/100)*(E1990/1000)),
IF(C1990="Ready to Drink",
SUM(LOOKUP(2,1/(SRP!$B$11:$B$15&lt;=E1990)/(SRP!$C$11:$C$15&gt;=E1990),SRP!$D$11:$D$15)*(G1990/100)*(E1990/1000)),
0)))))),2)</f>
        <v>39.909999999999997</v>
      </c>
      <c r="L1990" s="173" t="str">
        <f t="shared" si="31"/>
        <v>Beer11352</v>
      </c>
      <c r="M1990" s="154">
        <f>VLOOKUP(L1990,'Slope %'!C:D,2,0)</f>
        <v>0.05</v>
      </c>
    </row>
    <row r="1991" spans="1:13" x14ac:dyDescent="0.25">
      <c r="A1991" s="169">
        <v>33418</v>
      </c>
      <c r="B1991" s="170" t="s">
        <v>1795</v>
      </c>
      <c r="C1991" s="170" t="s">
        <v>11</v>
      </c>
      <c r="D1991" s="170" t="s">
        <v>267</v>
      </c>
      <c r="E1991" s="170">
        <v>11352</v>
      </c>
      <c r="F1991" s="170">
        <v>1</v>
      </c>
      <c r="G1991" s="171">
        <v>5</v>
      </c>
      <c r="H1991" s="170" t="s">
        <v>747</v>
      </c>
      <c r="I1991" s="171">
        <v>43.79</v>
      </c>
      <c r="J1991" s="169">
        <v>24</v>
      </c>
      <c r="K1991" s="154" cm="1">
        <f t="array" ref="K1991">ROUND(
IF(C1991="Beer",
SUM(LOOKUP(2,1/(SRP!$B$8:$B$10&lt;=E1991)/(SRP!$C$8:$C$10&gt;=E1991),SRP!$D$8:$D$10)*(G1991/100)*(E1991/1000)),
IF(C1991="Spirits",
SUM(LOOKUP(2,1/(SRP!$B$2:$B$7&lt;=E1991)/(SRP!$C$2:$C$7&gt;=E1991),SRP!$D$2:$D$7)*(G1991/100)*(E1991/1000)),
IF(AND(C1991="Wine",D1991="Fortified Wines"),
SUM(LOOKUP(2,1/(SRP!$B$26:$B$29&lt;=E1991)/(SRP!$C$26:$C$29&gt;=E1991),SRP!$D$26:$D$29)*(G1991/100)*(E1991/1000)),
IF(C1991="Wine",
SUM(LOOKUP(2,1/(SRP!$B$21:$B$25&lt;=E1991)/(SRP!$C$21:$C$25&gt;=E1991),SRP!$D$21:$D$25)*(G1991/100)*(E1991/1000)),
IF(AND(C1991="Ready to Drink",D1991="RTD-One Pour Cocktail&gt;7%&lt;=14.5"),
SUM(LOOKUP(2,1/(SRP!$B$16:$B$20&lt;=E1991)/(SRP!$C$16:$C$20&gt;=E1991),SRP!$D$16:$D$20)*(G1991/100)*(E1991/1000)),
IF(C1991="Ready to Drink",
SUM(LOOKUP(2,1/(SRP!$B$11:$B$15&lt;=E1991)/(SRP!$C$11:$C$15&gt;=E1991),SRP!$D$11:$D$15)*(G1991/100)*(E1991/1000)),
0)))))),2)</f>
        <v>39.909999999999997</v>
      </c>
      <c r="L1991" s="173" t="str">
        <f t="shared" si="31"/>
        <v>Beer11352</v>
      </c>
      <c r="M1991" s="154">
        <f>VLOOKUP(L1991,'Slope %'!C:D,2,0)</f>
        <v>0.05</v>
      </c>
    </row>
    <row r="1992" spans="1:13" x14ac:dyDescent="0.25">
      <c r="A1992" s="169">
        <v>33422</v>
      </c>
      <c r="B1992" s="170" t="s">
        <v>1796</v>
      </c>
      <c r="C1992" s="170" t="s">
        <v>11</v>
      </c>
      <c r="D1992" s="170" t="s">
        <v>303</v>
      </c>
      <c r="E1992" s="170">
        <v>473</v>
      </c>
      <c r="F1992" s="170">
        <v>24</v>
      </c>
      <c r="G1992" s="171">
        <v>6.25</v>
      </c>
      <c r="H1992" s="170" t="s">
        <v>1556</v>
      </c>
      <c r="I1992" s="171">
        <v>4.99</v>
      </c>
      <c r="J1992" s="169">
        <v>1</v>
      </c>
      <c r="K1992" s="154" cm="1">
        <f t="array" ref="K1992">ROUND(
IF(C1992="Beer",
SUM(LOOKUP(2,1/(SRP!$B$8:$B$10&lt;=E1992)/(SRP!$C$8:$C$10&gt;=E1992),SRP!$D$8:$D$10)*(G1992/100)*(E1992/1000)),
IF(C1992="Spirits",
SUM(LOOKUP(2,1/(SRP!$B$2:$B$7&lt;=E1992)/(SRP!$C$2:$C$7&gt;=E1992),SRP!$D$2:$D$7)*(G1992/100)*(E1992/1000)),
IF(AND(C1992="Wine",D1992="Fortified Wines"),
SUM(LOOKUP(2,1/(SRP!$B$26:$B$29&lt;=E1992)/(SRP!$C$26:$C$29&gt;=E1992),SRP!$D$26:$D$29)*(G1992/100)*(E1992/1000)),
IF(C1992="Wine",
SUM(LOOKUP(2,1/(SRP!$B$21:$B$25&lt;=E1992)/(SRP!$C$21:$C$25&gt;=E1992),SRP!$D$21:$D$25)*(G1992/100)*(E1992/1000)),
IF(AND(C1992="Ready to Drink",D1992="RTD-One Pour Cocktail&gt;7%&lt;=14.5"),
SUM(LOOKUP(2,1/(SRP!$B$16:$B$20&lt;=E1992)/(SRP!$C$16:$C$20&gt;=E1992),SRP!$D$16:$D$20)*(G1992/100)*(E1992/1000)),
IF(C1992="Ready to Drink",
SUM(LOOKUP(2,1/(SRP!$B$11:$B$15&lt;=E1992)/(SRP!$C$11:$C$15&gt;=E1992),SRP!$D$11:$D$15)*(G1992/100)*(E1992/1000)),
0)))))),2)</f>
        <v>2.31</v>
      </c>
      <c r="L1992" s="173" t="str">
        <f t="shared" si="31"/>
        <v>Beer473</v>
      </c>
      <c r="M1992" s="154">
        <f>VLOOKUP(L1992,'Slope %'!C:D,2,0)</f>
        <v>0.12</v>
      </c>
    </row>
    <row r="1993" spans="1:13" x14ac:dyDescent="0.25">
      <c r="A1993" s="169">
        <v>33422</v>
      </c>
      <c r="B1993" s="170" t="s">
        <v>1796</v>
      </c>
      <c r="C1993" s="170" t="s">
        <v>11</v>
      </c>
      <c r="D1993" s="170" t="s">
        <v>303</v>
      </c>
      <c r="E1993" s="170">
        <v>473</v>
      </c>
      <c r="F1993" s="170">
        <v>24</v>
      </c>
      <c r="G1993" s="171">
        <v>6.25</v>
      </c>
      <c r="H1993" s="170" t="s">
        <v>1556</v>
      </c>
      <c r="I1993" s="171">
        <v>4.99</v>
      </c>
      <c r="J1993" s="169">
        <v>1</v>
      </c>
      <c r="K1993" s="154" cm="1">
        <f t="array" ref="K1993">ROUND(
IF(C1993="Beer",
SUM(LOOKUP(2,1/(SRP!$B$8:$B$10&lt;=E1993)/(SRP!$C$8:$C$10&gt;=E1993),SRP!$D$8:$D$10)*(G1993/100)*(E1993/1000)),
IF(C1993="Spirits",
SUM(LOOKUP(2,1/(SRP!$B$2:$B$7&lt;=E1993)/(SRP!$C$2:$C$7&gt;=E1993),SRP!$D$2:$D$7)*(G1993/100)*(E1993/1000)),
IF(AND(C1993="Wine",D1993="Fortified Wines"),
SUM(LOOKUP(2,1/(SRP!$B$26:$B$29&lt;=E1993)/(SRP!$C$26:$C$29&gt;=E1993),SRP!$D$26:$D$29)*(G1993/100)*(E1993/1000)),
IF(C1993="Wine",
SUM(LOOKUP(2,1/(SRP!$B$21:$B$25&lt;=E1993)/(SRP!$C$21:$C$25&gt;=E1993),SRP!$D$21:$D$25)*(G1993/100)*(E1993/1000)),
IF(AND(C1993="Ready to Drink",D1993="RTD-One Pour Cocktail&gt;7%&lt;=14.5"),
SUM(LOOKUP(2,1/(SRP!$B$16:$B$20&lt;=E1993)/(SRP!$C$16:$C$20&gt;=E1993),SRP!$D$16:$D$20)*(G1993/100)*(E1993/1000)),
IF(C1993="Ready to Drink",
SUM(LOOKUP(2,1/(SRP!$B$11:$B$15&lt;=E1993)/(SRP!$C$11:$C$15&gt;=E1993),SRP!$D$11:$D$15)*(G1993/100)*(E1993/1000)),
0)))))),2)</f>
        <v>2.31</v>
      </c>
      <c r="L1993" s="173" t="str">
        <f t="shared" si="31"/>
        <v>Beer473</v>
      </c>
      <c r="M1993" s="154">
        <f>VLOOKUP(L1993,'Slope %'!C:D,2,0)</f>
        <v>0.12</v>
      </c>
    </row>
    <row r="1994" spans="1:13" x14ac:dyDescent="0.25">
      <c r="A1994" s="169">
        <v>33424</v>
      </c>
      <c r="B1994" s="170" t="s">
        <v>1797</v>
      </c>
      <c r="C1994" s="170" t="s">
        <v>11</v>
      </c>
      <c r="D1994" s="170" t="s">
        <v>267</v>
      </c>
      <c r="E1994" s="170">
        <v>473</v>
      </c>
      <c r="F1994" s="170">
        <v>24</v>
      </c>
      <c r="G1994" s="171">
        <v>4.7</v>
      </c>
      <c r="H1994" s="170" t="s">
        <v>1556</v>
      </c>
      <c r="I1994" s="171">
        <v>4.6500000000000004</v>
      </c>
      <c r="J1994" s="169">
        <v>1</v>
      </c>
      <c r="K1994" s="154" cm="1">
        <f t="array" ref="K1994">ROUND(
IF(C1994="Beer",
SUM(LOOKUP(2,1/(SRP!$B$8:$B$10&lt;=E1994)/(SRP!$C$8:$C$10&gt;=E1994),SRP!$D$8:$D$10)*(G1994/100)*(E1994/1000)),
IF(C1994="Spirits",
SUM(LOOKUP(2,1/(SRP!$B$2:$B$7&lt;=E1994)/(SRP!$C$2:$C$7&gt;=E1994),SRP!$D$2:$D$7)*(G1994/100)*(E1994/1000)),
IF(AND(C1994="Wine",D1994="Fortified Wines"),
SUM(LOOKUP(2,1/(SRP!$B$26:$B$29&lt;=E1994)/(SRP!$C$26:$C$29&gt;=E1994),SRP!$D$26:$D$29)*(G1994/100)*(E1994/1000)),
IF(C1994="Wine",
SUM(LOOKUP(2,1/(SRP!$B$21:$B$25&lt;=E1994)/(SRP!$C$21:$C$25&gt;=E1994),SRP!$D$21:$D$25)*(G1994/100)*(E1994/1000)),
IF(AND(C1994="Ready to Drink",D1994="RTD-One Pour Cocktail&gt;7%&lt;=14.5"),
SUM(LOOKUP(2,1/(SRP!$B$16:$B$20&lt;=E1994)/(SRP!$C$16:$C$20&gt;=E1994),SRP!$D$16:$D$20)*(G1994/100)*(E1994/1000)),
IF(C1994="Ready to Drink",
SUM(LOOKUP(2,1/(SRP!$B$11:$B$15&lt;=E1994)/(SRP!$C$11:$C$15&gt;=E1994),SRP!$D$11:$D$15)*(G1994/100)*(E1994/1000)),
0)))))),2)</f>
        <v>1.74</v>
      </c>
      <c r="L1994" s="173" t="str">
        <f t="shared" si="31"/>
        <v>Beer473</v>
      </c>
      <c r="M1994" s="154">
        <f>VLOOKUP(L1994,'Slope %'!C:D,2,0)</f>
        <v>0.12</v>
      </c>
    </row>
    <row r="1995" spans="1:13" x14ac:dyDescent="0.25">
      <c r="A1995" s="169">
        <v>33424</v>
      </c>
      <c r="B1995" s="170" t="s">
        <v>1797</v>
      </c>
      <c r="C1995" s="170" t="s">
        <v>11</v>
      </c>
      <c r="D1995" s="170" t="s">
        <v>267</v>
      </c>
      <c r="E1995" s="170">
        <v>473</v>
      </c>
      <c r="F1995" s="170">
        <v>24</v>
      </c>
      <c r="G1995" s="171">
        <v>4.7</v>
      </c>
      <c r="H1995" s="170" t="s">
        <v>1556</v>
      </c>
      <c r="I1995" s="171">
        <v>4.6500000000000004</v>
      </c>
      <c r="J1995" s="169">
        <v>1</v>
      </c>
      <c r="K1995" s="154" cm="1">
        <f t="array" ref="K1995">ROUND(
IF(C1995="Beer",
SUM(LOOKUP(2,1/(SRP!$B$8:$B$10&lt;=E1995)/(SRP!$C$8:$C$10&gt;=E1995),SRP!$D$8:$D$10)*(G1995/100)*(E1995/1000)),
IF(C1995="Spirits",
SUM(LOOKUP(2,1/(SRP!$B$2:$B$7&lt;=E1995)/(SRP!$C$2:$C$7&gt;=E1995),SRP!$D$2:$D$7)*(G1995/100)*(E1995/1000)),
IF(AND(C1995="Wine",D1995="Fortified Wines"),
SUM(LOOKUP(2,1/(SRP!$B$26:$B$29&lt;=E1995)/(SRP!$C$26:$C$29&gt;=E1995),SRP!$D$26:$D$29)*(G1995/100)*(E1995/1000)),
IF(C1995="Wine",
SUM(LOOKUP(2,1/(SRP!$B$21:$B$25&lt;=E1995)/(SRP!$C$21:$C$25&gt;=E1995),SRP!$D$21:$D$25)*(G1995/100)*(E1995/1000)),
IF(AND(C1995="Ready to Drink",D1995="RTD-One Pour Cocktail&gt;7%&lt;=14.5"),
SUM(LOOKUP(2,1/(SRP!$B$16:$B$20&lt;=E1995)/(SRP!$C$16:$C$20&gt;=E1995),SRP!$D$16:$D$20)*(G1995/100)*(E1995/1000)),
IF(C1995="Ready to Drink",
SUM(LOOKUP(2,1/(SRP!$B$11:$B$15&lt;=E1995)/(SRP!$C$11:$C$15&gt;=E1995),SRP!$D$11:$D$15)*(G1995/100)*(E1995/1000)),
0)))))),2)</f>
        <v>1.74</v>
      </c>
      <c r="L1995" s="173" t="str">
        <f t="shared" si="31"/>
        <v>Beer473</v>
      </c>
      <c r="M1995" s="154">
        <f>VLOOKUP(L1995,'Slope %'!C:D,2,0)</f>
        <v>0.12</v>
      </c>
    </row>
    <row r="1996" spans="1:13" x14ac:dyDescent="0.25">
      <c r="A1996" s="169">
        <v>33428</v>
      </c>
      <c r="B1996" s="170" t="s">
        <v>1798</v>
      </c>
      <c r="C1996" s="170" t="s">
        <v>263</v>
      </c>
      <c r="D1996" s="170" t="s">
        <v>806</v>
      </c>
      <c r="E1996" s="170">
        <v>4260</v>
      </c>
      <c r="F1996" s="170">
        <v>2</v>
      </c>
      <c r="G1996" s="171">
        <v>5</v>
      </c>
      <c r="H1996" s="170" t="s">
        <v>54</v>
      </c>
      <c r="I1996" s="171">
        <v>33.39</v>
      </c>
      <c r="J1996" s="169">
        <v>12</v>
      </c>
      <c r="K1996" s="154" cm="1">
        <f t="array" ref="K1996">ROUND(
IF(C1996="Beer",
SUM(LOOKUP(2,1/(SRP!$B$8:$B$10&lt;=E1996)/(SRP!$C$8:$C$10&gt;=E1996),SRP!$D$8:$D$10)*(G1996/100)*(E1996/1000)),
IF(C1996="Spirits",
SUM(LOOKUP(2,1/(SRP!$B$2:$B$7&lt;=E1996)/(SRP!$C$2:$C$7&gt;=E1996),SRP!$D$2:$D$7)*(G1996/100)*(E1996/1000)),
IF(AND(C1996="Wine",D1996="Fortified Wines"),
SUM(LOOKUP(2,1/(SRP!$B$26:$B$29&lt;=E1996)/(SRP!$C$26:$C$29&gt;=E1996),SRP!$D$26:$D$29)*(G1996/100)*(E1996/1000)),
IF(C1996="Wine",
SUM(LOOKUP(2,1/(SRP!$B$21:$B$25&lt;=E1996)/(SRP!$C$21:$C$25&gt;=E1996),SRP!$D$21:$D$25)*(G1996/100)*(E1996/1000)),
IF(AND(C1996="Ready to Drink",D1996="RTD-One Pour Cocktail&gt;7%&lt;=14.5"),
SUM(LOOKUP(2,1/(SRP!$B$16:$B$20&lt;=E1996)/(SRP!$C$16:$C$20&gt;=E1996),SRP!$D$16:$D$20)*(G1996/100)*(E1996/1000)),
IF(C1996="Ready to Drink",
SUM(LOOKUP(2,1/(SRP!$B$11:$B$15&lt;=E1996)/(SRP!$C$11:$C$15&gt;=E1996),SRP!$D$11:$D$15)*(G1996/100)*(E1996/1000)),
0)))))),2)</f>
        <v>16.63</v>
      </c>
      <c r="L1996" s="173" t="str">
        <f t="shared" si="31"/>
        <v>Ready to Drink4260</v>
      </c>
      <c r="M1996" s="154">
        <f>VLOOKUP(L1996,'Slope %'!C:D,2,0)</f>
        <v>7.0000000000000007E-2</v>
      </c>
    </row>
    <row r="1997" spans="1:13" x14ac:dyDescent="0.25">
      <c r="A1997" s="169">
        <v>33428</v>
      </c>
      <c r="B1997" s="170" t="s">
        <v>1798</v>
      </c>
      <c r="C1997" s="170" t="s">
        <v>263</v>
      </c>
      <c r="D1997" s="170" t="s">
        <v>806</v>
      </c>
      <c r="E1997" s="170">
        <v>4260</v>
      </c>
      <c r="F1997" s="170">
        <v>2</v>
      </c>
      <c r="G1997" s="171">
        <v>5</v>
      </c>
      <c r="H1997" s="170" t="s">
        <v>54</v>
      </c>
      <c r="I1997" s="171">
        <v>33.39</v>
      </c>
      <c r="J1997" s="169">
        <v>12</v>
      </c>
      <c r="K1997" s="154" cm="1">
        <f t="array" ref="K1997">ROUND(
IF(C1997="Beer",
SUM(LOOKUP(2,1/(SRP!$B$8:$B$10&lt;=E1997)/(SRP!$C$8:$C$10&gt;=E1997),SRP!$D$8:$D$10)*(G1997/100)*(E1997/1000)),
IF(C1997="Spirits",
SUM(LOOKUP(2,1/(SRP!$B$2:$B$7&lt;=E1997)/(SRP!$C$2:$C$7&gt;=E1997),SRP!$D$2:$D$7)*(G1997/100)*(E1997/1000)),
IF(AND(C1997="Wine",D1997="Fortified Wines"),
SUM(LOOKUP(2,1/(SRP!$B$26:$B$29&lt;=E1997)/(SRP!$C$26:$C$29&gt;=E1997),SRP!$D$26:$D$29)*(G1997/100)*(E1997/1000)),
IF(C1997="Wine",
SUM(LOOKUP(2,1/(SRP!$B$21:$B$25&lt;=E1997)/(SRP!$C$21:$C$25&gt;=E1997),SRP!$D$21:$D$25)*(G1997/100)*(E1997/1000)),
IF(AND(C1997="Ready to Drink",D1997="RTD-One Pour Cocktail&gt;7%&lt;=14.5"),
SUM(LOOKUP(2,1/(SRP!$B$16:$B$20&lt;=E1997)/(SRP!$C$16:$C$20&gt;=E1997),SRP!$D$16:$D$20)*(G1997/100)*(E1997/1000)),
IF(C1997="Ready to Drink",
SUM(LOOKUP(2,1/(SRP!$B$11:$B$15&lt;=E1997)/(SRP!$C$11:$C$15&gt;=E1997),SRP!$D$11:$D$15)*(G1997/100)*(E1997/1000)),
0)))))),2)</f>
        <v>16.63</v>
      </c>
      <c r="L1997" s="173" t="str">
        <f t="shared" si="31"/>
        <v>Ready to Drink4260</v>
      </c>
      <c r="M1997" s="154">
        <f>VLOOKUP(L1997,'Slope %'!C:D,2,0)</f>
        <v>7.0000000000000007E-2</v>
      </c>
    </row>
    <row r="1998" spans="1:13" x14ac:dyDescent="0.25">
      <c r="A1998" s="169">
        <v>33440</v>
      </c>
      <c r="B1998" s="170" t="s">
        <v>1799</v>
      </c>
      <c r="C1998" s="170" t="s">
        <v>11</v>
      </c>
      <c r="D1998" s="170" t="s">
        <v>12</v>
      </c>
      <c r="E1998" s="170">
        <v>11352</v>
      </c>
      <c r="F1998" s="170">
        <v>1</v>
      </c>
      <c r="G1998" s="171">
        <v>5</v>
      </c>
      <c r="H1998" s="170" t="s">
        <v>747</v>
      </c>
      <c r="I1998" s="171">
        <v>43.79</v>
      </c>
      <c r="J1998" s="169">
        <v>24</v>
      </c>
      <c r="K1998" s="154" cm="1">
        <f t="array" ref="K1998">ROUND(
IF(C1998="Beer",
SUM(LOOKUP(2,1/(SRP!$B$8:$B$10&lt;=E1998)/(SRP!$C$8:$C$10&gt;=E1998),SRP!$D$8:$D$10)*(G1998/100)*(E1998/1000)),
IF(C1998="Spirits",
SUM(LOOKUP(2,1/(SRP!$B$2:$B$7&lt;=E1998)/(SRP!$C$2:$C$7&gt;=E1998),SRP!$D$2:$D$7)*(G1998/100)*(E1998/1000)),
IF(AND(C1998="Wine",D1998="Fortified Wines"),
SUM(LOOKUP(2,1/(SRP!$B$26:$B$29&lt;=E1998)/(SRP!$C$26:$C$29&gt;=E1998),SRP!$D$26:$D$29)*(G1998/100)*(E1998/1000)),
IF(C1998="Wine",
SUM(LOOKUP(2,1/(SRP!$B$21:$B$25&lt;=E1998)/(SRP!$C$21:$C$25&gt;=E1998),SRP!$D$21:$D$25)*(G1998/100)*(E1998/1000)),
IF(AND(C1998="Ready to Drink",D1998="RTD-One Pour Cocktail&gt;7%&lt;=14.5"),
SUM(LOOKUP(2,1/(SRP!$B$16:$B$20&lt;=E1998)/(SRP!$C$16:$C$20&gt;=E1998),SRP!$D$16:$D$20)*(G1998/100)*(E1998/1000)),
IF(C1998="Ready to Drink",
SUM(LOOKUP(2,1/(SRP!$B$11:$B$15&lt;=E1998)/(SRP!$C$11:$C$15&gt;=E1998),SRP!$D$11:$D$15)*(G1998/100)*(E1998/1000)),
0)))))),2)</f>
        <v>39.909999999999997</v>
      </c>
      <c r="L1998" s="173" t="str">
        <f t="shared" si="31"/>
        <v>Beer11352</v>
      </c>
      <c r="M1998" s="154">
        <f>VLOOKUP(L1998,'Slope %'!C:D,2,0)</f>
        <v>0.05</v>
      </c>
    </row>
    <row r="1999" spans="1:13" x14ac:dyDescent="0.25">
      <c r="A1999" s="169">
        <v>33440</v>
      </c>
      <c r="B1999" s="170" t="s">
        <v>1799</v>
      </c>
      <c r="C1999" s="170" t="s">
        <v>11</v>
      </c>
      <c r="D1999" s="170" t="s">
        <v>12</v>
      </c>
      <c r="E1999" s="170">
        <v>11352</v>
      </c>
      <c r="F1999" s="170">
        <v>1</v>
      </c>
      <c r="G1999" s="171">
        <v>5</v>
      </c>
      <c r="H1999" s="170" t="s">
        <v>747</v>
      </c>
      <c r="I1999" s="171">
        <v>43.79</v>
      </c>
      <c r="J1999" s="169">
        <v>24</v>
      </c>
      <c r="K1999" s="154" cm="1">
        <f t="array" ref="K1999">ROUND(
IF(C1999="Beer",
SUM(LOOKUP(2,1/(SRP!$B$8:$B$10&lt;=E1999)/(SRP!$C$8:$C$10&gt;=E1999),SRP!$D$8:$D$10)*(G1999/100)*(E1999/1000)),
IF(C1999="Spirits",
SUM(LOOKUP(2,1/(SRP!$B$2:$B$7&lt;=E1999)/(SRP!$C$2:$C$7&gt;=E1999),SRP!$D$2:$D$7)*(G1999/100)*(E1999/1000)),
IF(AND(C1999="Wine",D1999="Fortified Wines"),
SUM(LOOKUP(2,1/(SRP!$B$26:$B$29&lt;=E1999)/(SRP!$C$26:$C$29&gt;=E1999),SRP!$D$26:$D$29)*(G1999/100)*(E1999/1000)),
IF(C1999="Wine",
SUM(LOOKUP(2,1/(SRP!$B$21:$B$25&lt;=E1999)/(SRP!$C$21:$C$25&gt;=E1999),SRP!$D$21:$D$25)*(G1999/100)*(E1999/1000)),
IF(AND(C1999="Ready to Drink",D1999="RTD-One Pour Cocktail&gt;7%&lt;=14.5"),
SUM(LOOKUP(2,1/(SRP!$B$16:$B$20&lt;=E1999)/(SRP!$C$16:$C$20&gt;=E1999),SRP!$D$16:$D$20)*(G1999/100)*(E1999/1000)),
IF(C1999="Ready to Drink",
SUM(LOOKUP(2,1/(SRP!$B$11:$B$15&lt;=E1999)/(SRP!$C$11:$C$15&gt;=E1999),SRP!$D$11:$D$15)*(G1999/100)*(E1999/1000)),
0)))))),2)</f>
        <v>39.909999999999997</v>
      </c>
      <c r="L1999" s="173" t="str">
        <f t="shared" si="31"/>
        <v>Beer11352</v>
      </c>
      <c r="M1999" s="154">
        <f>VLOOKUP(L1999,'Slope %'!C:D,2,0)</f>
        <v>0.05</v>
      </c>
    </row>
    <row r="2000" spans="1:13" x14ac:dyDescent="0.25">
      <c r="A2000" s="169">
        <v>33444</v>
      </c>
      <c r="B2000" s="170" t="s">
        <v>1800</v>
      </c>
      <c r="C2000" s="170" t="s">
        <v>263</v>
      </c>
      <c r="D2000" s="170" t="s">
        <v>646</v>
      </c>
      <c r="E2000" s="170">
        <v>2130</v>
      </c>
      <c r="F2000" s="170">
        <v>4</v>
      </c>
      <c r="G2000" s="171">
        <v>5</v>
      </c>
      <c r="H2000" s="170" t="s">
        <v>13</v>
      </c>
      <c r="I2000" s="171">
        <v>16.989999999999998</v>
      </c>
      <c r="J2000" s="169">
        <v>6</v>
      </c>
      <c r="K2000" s="154" cm="1">
        <f t="array" ref="K2000">ROUND(
IF(C2000="Beer",
SUM(LOOKUP(2,1/(SRP!$B$8:$B$10&lt;=E2000)/(SRP!$C$8:$C$10&gt;=E2000),SRP!$D$8:$D$10)*(G2000/100)*(E2000/1000)),
IF(C2000="Spirits",
SUM(LOOKUP(2,1/(SRP!$B$2:$B$7&lt;=E2000)/(SRP!$C$2:$C$7&gt;=E2000),SRP!$D$2:$D$7)*(G2000/100)*(E2000/1000)),
IF(AND(C2000="Wine",D2000="Fortified Wines"),
SUM(LOOKUP(2,1/(SRP!$B$26:$B$29&lt;=E2000)/(SRP!$C$26:$C$29&gt;=E2000),SRP!$D$26:$D$29)*(G2000/100)*(E2000/1000)),
IF(C2000="Wine",
SUM(LOOKUP(2,1/(SRP!$B$21:$B$25&lt;=E2000)/(SRP!$C$21:$C$25&gt;=E2000),SRP!$D$21:$D$25)*(G2000/100)*(E2000/1000)),
IF(AND(C2000="Ready to Drink",D2000="RTD-One Pour Cocktail&gt;7%&lt;=14.5"),
SUM(LOOKUP(2,1/(SRP!$B$16:$B$20&lt;=E2000)/(SRP!$C$16:$C$20&gt;=E2000),SRP!$D$16:$D$20)*(G2000/100)*(E2000/1000)),
IF(C2000="Ready to Drink",
SUM(LOOKUP(2,1/(SRP!$B$11:$B$15&lt;=E2000)/(SRP!$C$11:$C$15&gt;=E2000),SRP!$D$11:$D$15)*(G2000/100)*(E2000/1000)),
0)))))),2)</f>
        <v>8.31</v>
      </c>
      <c r="L2000" s="173" t="str">
        <f t="shared" si="31"/>
        <v>Ready to Drink2130</v>
      </c>
      <c r="M2000" s="154">
        <f>VLOOKUP(L2000,'Slope %'!C:D,2,0)</f>
        <v>0.1</v>
      </c>
    </row>
    <row r="2001" spans="1:13" x14ac:dyDescent="0.25">
      <c r="A2001" s="169">
        <v>33444</v>
      </c>
      <c r="B2001" s="170" t="s">
        <v>1800</v>
      </c>
      <c r="C2001" s="170" t="s">
        <v>263</v>
      </c>
      <c r="D2001" s="170" t="s">
        <v>646</v>
      </c>
      <c r="E2001" s="170">
        <v>2130</v>
      </c>
      <c r="F2001" s="170">
        <v>4</v>
      </c>
      <c r="G2001" s="171">
        <v>5</v>
      </c>
      <c r="H2001" s="170" t="s">
        <v>13</v>
      </c>
      <c r="I2001" s="171">
        <v>16.989999999999998</v>
      </c>
      <c r="J2001" s="169">
        <v>6</v>
      </c>
      <c r="K2001" s="154" cm="1">
        <f t="array" ref="K2001">ROUND(
IF(C2001="Beer",
SUM(LOOKUP(2,1/(SRP!$B$8:$B$10&lt;=E2001)/(SRP!$C$8:$C$10&gt;=E2001),SRP!$D$8:$D$10)*(G2001/100)*(E2001/1000)),
IF(C2001="Spirits",
SUM(LOOKUP(2,1/(SRP!$B$2:$B$7&lt;=E2001)/(SRP!$C$2:$C$7&gt;=E2001),SRP!$D$2:$D$7)*(G2001/100)*(E2001/1000)),
IF(AND(C2001="Wine",D2001="Fortified Wines"),
SUM(LOOKUP(2,1/(SRP!$B$26:$B$29&lt;=E2001)/(SRP!$C$26:$C$29&gt;=E2001),SRP!$D$26:$D$29)*(G2001/100)*(E2001/1000)),
IF(C2001="Wine",
SUM(LOOKUP(2,1/(SRP!$B$21:$B$25&lt;=E2001)/(SRP!$C$21:$C$25&gt;=E2001),SRP!$D$21:$D$25)*(G2001/100)*(E2001/1000)),
IF(AND(C2001="Ready to Drink",D2001="RTD-One Pour Cocktail&gt;7%&lt;=14.5"),
SUM(LOOKUP(2,1/(SRP!$B$16:$B$20&lt;=E2001)/(SRP!$C$16:$C$20&gt;=E2001),SRP!$D$16:$D$20)*(G2001/100)*(E2001/1000)),
IF(C2001="Ready to Drink",
SUM(LOOKUP(2,1/(SRP!$B$11:$B$15&lt;=E2001)/(SRP!$C$11:$C$15&gt;=E2001),SRP!$D$11:$D$15)*(G2001/100)*(E2001/1000)),
0)))))),2)</f>
        <v>8.31</v>
      </c>
      <c r="L2001" s="173" t="str">
        <f t="shared" si="31"/>
        <v>Ready to Drink2130</v>
      </c>
      <c r="M2001" s="154">
        <f>VLOOKUP(L2001,'Slope %'!C:D,2,0)</f>
        <v>0.1</v>
      </c>
    </row>
    <row r="2002" spans="1:13" x14ac:dyDescent="0.25">
      <c r="A2002" s="169">
        <v>33457</v>
      </c>
      <c r="B2002" s="170" t="s">
        <v>1801</v>
      </c>
      <c r="C2002" s="170" t="s">
        <v>11</v>
      </c>
      <c r="D2002" s="170" t="s">
        <v>474</v>
      </c>
      <c r="E2002" s="170">
        <v>355</v>
      </c>
      <c r="F2002" s="170">
        <v>12</v>
      </c>
      <c r="G2002" s="171">
        <v>3.5</v>
      </c>
      <c r="H2002" s="170" t="s">
        <v>723</v>
      </c>
      <c r="I2002" s="171">
        <v>6.99</v>
      </c>
      <c r="J2002" s="169">
        <v>1</v>
      </c>
      <c r="K2002" s="154" cm="1">
        <f t="array" ref="K2002">ROUND(
IF(C2002="Beer",
SUM(LOOKUP(2,1/(SRP!$B$8:$B$10&lt;=E2002)/(SRP!$C$8:$C$10&gt;=E2002),SRP!$D$8:$D$10)*(G2002/100)*(E2002/1000)),
IF(C2002="Spirits",
SUM(LOOKUP(2,1/(SRP!$B$2:$B$7&lt;=E2002)/(SRP!$C$2:$C$7&gt;=E2002),SRP!$D$2:$D$7)*(G2002/100)*(E2002/1000)),
IF(AND(C2002="Wine",D2002="Fortified Wines"),
SUM(LOOKUP(2,1/(SRP!$B$26:$B$29&lt;=E2002)/(SRP!$C$26:$C$29&gt;=E2002),SRP!$D$26:$D$29)*(G2002/100)*(E2002/1000)),
IF(C2002="Wine",
SUM(LOOKUP(2,1/(SRP!$B$21:$B$25&lt;=E2002)/(SRP!$C$21:$C$25&gt;=E2002),SRP!$D$21:$D$25)*(G2002/100)*(E2002/1000)),
IF(AND(C2002="Ready to Drink",D2002="RTD-One Pour Cocktail&gt;7%&lt;=14.5"),
SUM(LOOKUP(2,1/(SRP!$B$16:$B$20&lt;=E2002)/(SRP!$C$16:$C$20&gt;=E2002),SRP!$D$16:$D$20)*(G2002/100)*(E2002/1000)),
IF(C2002="Ready to Drink",
SUM(LOOKUP(2,1/(SRP!$B$11:$B$15&lt;=E2002)/(SRP!$C$11:$C$15&gt;=E2002),SRP!$D$11:$D$15)*(G2002/100)*(E2002/1000)),
0)))))),2)</f>
        <v>0.97</v>
      </c>
      <c r="L2002" s="173" t="str">
        <f t="shared" si="31"/>
        <v>Beer355</v>
      </c>
      <c r="M2002" s="154">
        <f>VLOOKUP(L2002,'Slope %'!C:D,2,0)</f>
        <v>0.12</v>
      </c>
    </row>
    <row r="2003" spans="1:13" x14ac:dyDescent="0.25">
      <c r="A2003" s="169">
        <v>33458</v>
      </c>
      <c r="B2003" s="170" t="s">
        <v>1802</v>
      </c>
      <c r="C2003" s="170" t="s">
        <v>263</v>
      </c>
      <c r="D2003" s="170" t="s">
        <v>909</v>
      </c>
      <c r="E2003" s="170">
        <v>473</v>
      </c>
      <c r="F2003" s="170">
        <v>24</v>
      </c>
      <c r="G2003" s="171">
        <v>4.5</v>
      </c>
      <c r="H2003" s="170" t="s">
        <v>54</v>
      </c>
      <c r="I2003" s="171">
        <v>4.29</v>
      </c>
      <c r="J2003" s="169">
        <v>1</v>
      </c>
      <c r="K2003" s="154" cm="1">
        <f t="array" ref="K2003">ROUND(
IF(C2003="Beer",
SUM(LOOKUP(2,1/(SRP!$B$8:$B$10&lt;=E2003)/(SRP!$C$8:$C$10&gt;=E2003),SRP!$D$8:$D$10)*(G2003/100)*(E2003/1000)),
IF(C2003="Spirits",
SUM(LOOKUP(2,1/(SRP!$B$2:$B$7&lt;=E2003)/(SRP!$C$2:$C$7&gt;=E2003),SRP!$D$2:$D$7)*(G2003/100)*(E2003/1000)),
IF(AND(C2003="Wine",D2003="Fortified Wines"),
SUM(LOOKUP(2,1/(SRP!$B$26:$B$29&lt;=E2003)/(SRP!$C$26:$C$29&gt;=E2003),SRP!$D$26:$D$29)*(G2003/100)*(E2003/1000)),
IF(C2003="Wine",
SUM(LOOKUP(2,1/(SRP!$B$21:$B$25&lt;=E2003)/(SRP!$C$21:$C$25&gt;=E2003),SRP!$D$21:$D$25)*(G2003/100)*(E2003/1000)),
IF(AND(C2003="Ready to Drink",D2003="RTD-One Pour Cocktail&gt;7%&lt;=14.5"),
SUM(LOOKUP(2,1/(SRP!$B$16:$B$20&lt;=E2003)/(SRP!$C$16:$C$20&gt;=E2003),SRP!$D$16:$D$20)*(G2003/100)*(E2003/1000)),
IF(C2003="Ready to Drink",
SUM(LOOKUP(2,1/(SRP!$B$11:$B$15&lt;=E2003)/(SRP!$C$11:$C$15&gt;=E2003),SRP!$D$11:$D$15)*(G2003/100)*(E2003/1000)),
0)))))),2)</f>
        <v>1.76</v>
      </c>
      <c r="L2003" s="173" t="str">
        <f t="shared" si="31"/>
        <v>Ready to Drink473</v>
      </c>
      <c r="M2003" s="154">
        <f>VLOOKUP(L2003,'Slope %'!C:D,2,0)</f>
        <v>0.12</v>
      </c>
    </row>
    <row r="2004" spans="1:13" x14ac:dyDescent="0.25">
      <c r="A2004" s="169">
        <v>33458</v>
      </c>
      <c r="B2004" s="170" t="s">
        <v>1802</v>
      </c>
      <c r="C2004" s="170" t="s">
        <v>263</v>
      </c>
      <c r="D2004" s="170" t="s">
        <v>909</v>
      </c>
      <c r="E2004" s="170">
        <v>473</v>
      </c>
      <c r="F2004" s="170">
        <v>24</v>
      </c>
      <c r="G2004" s="171">
        <v>4.5</v>
      </c>
      <c r="H2004" s="170" t="s">
        <v>54</v>
      </c>
      <c r="I2004" s="171">
        <v>4.29</v>
      </c>
      <c r="J2004" s="169">
        <v>1</v>
      </c>
      <c r="K2004" s="154" cm="1">
        <f t="array" ref="K2004">ROUND(
IF(C2004="Beer",
SUM(LOOKUP(2,1/(SRP!$B$8:$B$10&lt;=E2004)/(SRP!$C$8:$C$10&gt;=E2004),SRP!$D$8:$D$10)*(G2004/100)*(E2004/1000)),
IF(C2004="Spirits",
SUM(LOOKUP(2,1/(SRP!$B$2:$B$7&lt;=E2004)/(SRP!$C$2:$C$7&gt;=E2004),SRP!$D$2:$D$7)*(G2004/100)*(E2004/1000)),
IF(AND(C2004="Wine",D2004="Fortified Wines"),
SUM(LOOKUP(2,1/(SRP!$B$26:$B$29&lt;=E2004)/(SRP!$C$26:$C$29&gt;=E2004),SRP!$D$26:$D$29)*(G2004/100)*(E2004/1000)),
IF(C2004="Wine",
SUM(LOOKUP(2,1/(SRP!$B$21:$B$25&lt;=E2004)/(SRP!$C$21:$C$25&gt;=E2004),SRP!$D$21:$D$25)*(G2004/100)*(E2004/1000)),
IF(AND(C2004="Ready to Drink",D2004="RTD-One Pour Cocktail&gt;7%&lt;=14.5"),
SUM(LOOKUP(2,1/(SRP!$B$16:$B$20&lt;=E2004)/(SRP!$C$16:$C$20&gt;=E2004),SRP!$D$16:$D$20)*(G2004/100)*(E2004/1000)),
IF(C2004="Ready to Drink",
SUM(LOOKUP(2,1/(SRP!$B$11:$B$15&lt;=E2004)/(SRP!$C$11:$C$15&gt;=E2004),SRP!$D$11:$D$15)*(G2004/100)*(E2004/1000)),
0)))))),2)</f>
        <v>1.76</v>
      </c>
      <c r="L2004" s="173" t="str">
        <f t="shared" si="31"/>
        <v>Ready to Drink473</v>
      </c>
      <c r="M2004" s="154">
        <f>VLOOKUP(L2004,'Slope %'!C:D,2,0)</f>
        <v>0.12</v>
      </c>
    </row>
    <row r="2005" spans="1:13" x14ac:dyDescent="0.25">
      <c r="A2005" s="169">
        <v>33460</v>
      </c>
      <c r="B2005" s="170" t="s">
        <v>1803</v>
      </c>
      <c r="C2005" s="170" t="s">
        <v>263</v>
      </c>
      <c r="D2005" s="170" t="s">
        <v>935</v>
      </c>
      <c r="E2005" s="170">
        <v>473</v>
      </c>
      <c r="F2005" s="170">
        <v>24</v>
      </c>
      <c r="G2005" s="171">
        <v>4.5</v>
      </c>
      <c r="H2005" s="170" t="s">
        <v>54</v>
      </c>
      <c r="I2005" s="171">
        <v>4.29</v>
      </c>
      <c r="J2005" s="169">
        <v>1</v>
      </c>
      <c r="K2005" s="154" cm="1">
        <f t="array" ref="K2005">ROUND(
IF(C2005="Beer",
SUM(LOOKUP(2,1/(SRP!$B$8:$B$10&lt;=E2005)/(SRP!$C$8:$C$10&gt;=E2005),SRP!$D$8:$D$10)*(G2005/100)*(E2005/1000)),
IF(C2005="Spirits",
SUM(LOOKUP(2,1/(SRP!$B$2:$B$7&lt;=E2005)/(SRP!$C$2:$C$7&gt;=E2005),SRP!$D$2:$D$7)*(G2005/100)*(E2005/1000)),
IF(AND(C2005="Wine",D2005="Fortified Wines"),
SUM(LOOKUP(2,1/(SRP!$B$26:$B$29&lt;=E2005)/(SRP!$C$26:$C$29&gt;=E2005),SRP!$D$26:$D$29)*(G2005/100)*(E2005/1000)),
IF(C2005="Wine",
SUM(LOOKUP(2,1/(SRP!$B$21:$B$25&lt;=E2005)/(SRP!$C$21:$C$25&gt;=E2005),SRP!$D$21:$D$25)*(G2005/100)*(E2005/1000)),
IF(AND(C2005="Ready to Drink",D2005="RTD-One Pour Cocktail&gt;7%&lt;=14.5"),
SUM(LOOKUP(2,1/(SRP!$B$16:$B$20&lt;=E2005)/(SRP!$C$16:$C$20&gt;=E2005),SRP!$D$16:$D$20)*(G2005/100)*(E2005/1000)),
IF(C2005="Ready to Drink",
SUM(LOOKUP(2,1/(SRP!$B$11:$B$15&lt;=E2005)/(SRP!$C$11:$C$15&gt;=E2005),SRP!$D$11:$D$15)*(G2005/100)*(E2005/1000)),
0)))))),2)</f>
        <v>1.76</v>
      </c>
      <c r="L2005" s="173" t="str">
        <f t="shared" si="31"/>
        <v>Ready to Drink473</v>
      </c>
      <c r="M2005" s="154">
        <f>VLOOKUP(L2005,'Slope %'!C:D,2,0)</f>
        <v>0.12</v>
      </c>
    </row>
    <row r="2006" spans="1:13" x14ac:dyDescent="0.25">
      <c r="A2006" s="169">
        <v>33460</v>
      </c>
      <c r="B2006" s="170" t="s">
        <v>1803</v>
      </c>
      <c r="C2006" s="170" t="s">
        <v>263</v>
      </c>
      <c r="D2006" s="170" t="s">
        <v>935</v>
      </c>
      <c r="E2006" s="170">
        <v>473</v>
      </c>
      <c r="F2006" s="170">
        <v>24</v>
      </c>
      <c r="G2006" s="171">
        <v>4.5</v>
      </c>
      <c r="H2006" s="170" t="s">
        <v>54</v>
      </c>
      <c r="I2006" s="171">
        <v>4.29</v>
      </c>
      <c r="J2006" s="169">
        <v>1</v>
      </c>
      <c r="K2006" s="154" cm="1">
        <f t="array" ref="K2006">ROUND(
IF(C2006="Beer",
SUM(LOOKUP(2,1/(SRP!$B$8:$B$10&lt;=E2006)/(SRP!$C$8:$C$10&gt;=E2006),SRP!$D$8:$D$10)*(G2006/100)*(E2006/1000)),
IF(C2006="Spirits",
SUM(LOOKUP(2,1/(SRP!$B$2:$B$7&lt;=E2006)/(SRP!$C$2:$C$7&gt;=E2006),SRP!$D$2:$D$7)*(G2006/100)*(E2006/1000)),
IF(AND(C2006="Wine",D2006="Fortified Wines"),
SUM(LOOKUP(2,1/(SRP!$B$26:$B$29&lt;=E2006)/(SRP!$C$26:$C$29&gt;=E2006),SRP!$D$26:$D$29)*(G2006/100)*(E2006/1000)),
IF(C2006="Wine",
SUM(LOOKUP(2,1/(SRP!$B$21:$B$25&lt;=E2006)/(SRP!$C$21:$C$25&gt;=E2006),SRP!$D$21:$D$25)*(G2006/100)*(E2006/1000)),
IF(AND(C2006="Ready to Drink",D2006="RTD-One Pour Cocktail&gt;7%&lt;=14.5"),
SUM(LOOKUP(2,1/(SRP!$B$16:$B$20&lt;=E2006)/(SRP!$C$16:$C$20&gt;=E2006),SRP!$D$16:$D$20)*(G2006/100)*(E2006/1000)),
IF(C2006="Ready to Drink",
SUM(LOOKUP(2,1/(SRP!$B$11:$B$15&lt;=E2006)/(SRP!$C$11:$C$15&gt;=E2006),SRP!$D$11:$D$15)*(G2006/100)*(E2006/1000)),
0)))))),2)</f>
        <v>1.76</v>
      </c>
      <c r="L2006" s="173" t="str">
        <f t="shared" si="31"/>
        <v>Ready to Drink473</v>
      </c>
      <c r="M2006" s="154">
        <f>VLOOKUP(L2006,'Slope %'!C:D,2,0)</f>
        <v>0.12</v>
      </c>
    </row>
    <row r="2007" spans="1:13" x14ac:dyDescent="0.25">
      <c r="A2007" s="169">
        <v>33463</v>
      </c>
      <c r="B2007" s="170" t="s">
        <v>1804</v>
      </c>
      <c r="C2007" s="170" t="s">
        <v>11</v>
      </c>
      <c r="D2007" s="170" t="s">
        <v>211</v>
      </c>
      <c r="E2007" s="170">
        <v>10650</v>
      </c>
      <c r="F2007" s="170">
        <v>1</v>
      </c>
      <c r="G2007" s="171">
        <v>4</v>
      </c>
      <c r="H2007" s="170" t="s">
        <v>105</v>
      </c>
      <c r="I2007" s="171">
        <v>67.989999999999995</v>
      </c>
      <c r="J2007" s="169">
        <v>30</v>
      </c>
      <c r="K2007" s="154" cm="1">
        <f t="array" ref="K2007">ROUND(
IF(C2007="Beer",
SUM(LOOKUP(2,1/(SRP!$B$8:$B$10&lt;=E2007)/(SRP!$C$8:$C$10&gt;=E2007),SRP!$D$8:$D$10)*(G2007/100)*(E2007/1000)),
IF(C2007="Spirits",
SUM(LOOKUP(2,1/(SRP!$B$2:$B$7&lt;=E2007)/(SRP!$C$2:$C$7&gt;=E2007),SRP!$D$2:$D$7)*(G2007/100)*(E2007/1000)),
IF(AND(C2007="Wine",D2007="Fortified Wines"),
SUM(LOOKUP(2,1/(SRP!$B$26:$B$29&lt;=E2007)/(SRP!$C$26:$C$29&gt;=E2007),SRP!$D$26:$D$29)*(G2007/100)*(E2007/1000)),
IF(C2007="Wine",
SUM(LOOKUP(2,1/(SRP!$B$21:$B$25&lt;=E2007)/(SRP!$C$21:$C$25&gt;=E2007),SRP!$D$21:$D$25)*(G2007/100)*(E2007/1000)),
IF(AND(C2007="Ready to Drink",D2007="RTD-One Pour Cocktail&gt;7%&lt;=14.5"),
SUM(LOOKUP(2,1/(SRP!$B$16:$B$20&lt;=E2007)/(SRP!$C$16:$C$20&gt;=E2007),SRP!$D$16:$D$20)*(G2007/100)*(E2007/1000)),
IF(C2007="Ready to Drink",
SUM(LOOKUP(2,1/(SRP!$B$11:$B$15&lt;=E2007)/(SRP!$C$11:$C$15&gt;=E2007),SRP!$D$11:$D$15)*(G2007/100)*(E2007/1000)),
0)))))),2)</f>
        <v>29.96</v>
      </c>
      <c r="L2007" s="173" t="str">
        <f t="shared" si="31"/>
        <v>Beer10650</v>
      </c>
      <c r="M2007" s="154">
        <f>VLOOKUP(L2007,'Slope %'!C:D,2,0)</f>
        <v>0.05</v>
      </c>
    </row>
    <row r="2008" spans="1:13" x14ac:dyDescent="0.25">
      <c r="A2008" s="169">
        <v>33463</v>
      </c>
      <c r="B2008" s="170" t="s">
        <v>1804</v>
      </c>
      <c r="C2008" s="170" t="s">
        <v>11</v>
      </c>
      <c r="D2008" s="170" t="s">
        <v>211</v>
      </c>
      <c r="E2008" s="170">
        <v>10650</v>
      </c>
      <c r="F2008" s="170">
        <v>1</v>
      </c>
      <c r="G2008" s="171">
        <v>4</v>
      </c>
      <c r="H2008" s="170" t="s">
        <v>105</v>
      </c>
      <c r="I2008" s="171">
        <v>67.989999999999995</v>
      </c>
      <c r="J2008" s="169">
        <v>30</v>
      </c>
      <c r="K2008" s="154" cm="1">
        <f t="array" ref="K2008">ROUND(
IF(C2008="Beer",
SUM(LOOKUP(2,1/(SRP!$B$8:$B$10&lt;=E2008)/(SRP!$C$8:$C$10&gt;=E2008),SRP!$D$8:$D$10)*(G2008/100)*(E2008/1000)),
IF(C2008="Spirits",
SUM(LOOKUP(2,1/(SRP!$B$2:$B$7&lt;=E2008)/(SRP!$C$2:$C$7&gt;=E2008),SRP!$D$2:$D$7)*(G2008/100)*(E2008/1000)),
IF(AND(C2008="Wine",D2008="Fortified Wines"),
SUM(LOOKUP(2,1/(SRP!$B$26:$B$29&lt;=E2008)/(SRP!$C$26:$C$29&gt;=E2008),SRP!$D$26:$D$29)*(G2008/100)*(E2008/1000)),
IF(C2008="Wine",
SUM(LOOKUP(2,1/(SRP!$B$21:$B$25&lt;=E2008)/(SRP!$C$21:$C$25&gt;=E2008),SRP!$D$21:$D$25)*(G2008/100)*(E2008/1000)),
IF(AND(C2008="Ready to Drink",D2008="RTD-One Pour Cocktail&gt;7%&lt;=14.5"),
SUM(LOOKUP(2,1/(SRP!$B$16:$B$20&lt;=E2008)/(SRP!$C$16:$C$20&gt;=E2008),SRP!$D$16:$D$20)*(G2008/100)*(E2008/1000)),
IF(C2008="Ready to Drink",
SUM(LOOKUP(2,1/(SRP!$B$11:$B$15&lt;=E2008)/(SRP!$C$11:$C$15&gt;=E2008),SRP!$D$11:$D$15)*(G2008/100)*(E2008/1000)),
0)))))),2)</f>
        <v>29.96</v>
      </c>
      <c r="L2008" s="173" t="str">
        <f t="shared" si="31"/>
        <v>Beer10650</v>
      </c>
      <c r="M2008" s="154">
        <f>VLOOKUP(L2008,'Slope %'!C:D,2,0)</f>
        <v>0.05</v>
      </c>
    </row>
    <row r="2009" spans="1:13" x14ac:dyDescent="0.25">
      <c r="A2009" s="169">
        <v>33464</v>
      </c>
      <c r="B2009" s="170" t="s">
        <v>1805</v>
      </c>
      <c r="C2009" s="170" t="s">
        <v>15</v>
      </c>
      <c r="D2009" s="170" t="s">
        <v>93</v>
      </c>
      <c r="E2009" s="170">
        <v>750</v>
      </c>
      <c r="F2009" s="170">
        <v>12</v>
      </c>
      <c r="G2009" s="171">
        <v>43</v>
      </c>
      <c r="H2009" s="170" t="s">
        <v>123</v>
      </c>
      <c r="I2009" s="171">
        <v>49.49</v>
      </c>
      <c r="J2009" s="169">
        <v>1</v>
      </c>
      <c r="K2009" s="154" cm="1">
        <f t="array" ref="K2009">ROUND(
IF(C2009="Beer",
SUM(LOOKUP(2,1/(SRP!$B$8:$B$10&lt;=E2009)/(SRP!$C$8:$C$10&gt;=E2009),SRP!$D$8:$D$10)*(G2009/100)*(E2009/1000)),
IF(C2009="Spirits",
SUM(LOOKUP(2,1/(SRP!$B$2:$B$7&lt;=E2009)/(SRP!$C$2:$C$7&gt;=E2009),SRP!$D$2:$D$7)*(G2009/100)*(E2009/1000)),
IF(AND(C2009="Wine",D2009="Fortified Wines"),
SUM(LOOKUP(2,1/(SRP!$B$26:$B$29&lt;=E2009)/(SRP!$C$26:$C$29&gt;=E2009),SRP!$D$26:$D$29)*(G2009/100)*(E2009/1000)),
IF(C2009="Wine",
SUM(LOOKUP(2,1/(SRP!$B$21:$B$25&lt;=E2009)/(SRP!$C$21:$C$25&gt;=E2009),SRP!$D$21:$D$25)*(G2009/100)*(E2009/1000)),
IF(AND(C2009="Ready to Drink",D2009="RTD-One Pour Cocktail&gt;7%&lt;=14.5"),
SUM(LOOKUP(2,1/(SRP!$B$16:$B$20&lt;=E2009)/(SRP!$C$16:$C$20&gt;=E2009),SRP!$D$16:$D$20)*(G2009/100)*(E2009/1000)),
IF(C2009="Ready to Drink",
SUM(LOOKUP(2,1/(SRP!$B$11:$B$15&lt;=E2009)/(SRP!$C$11:$C$15&gt;=E2009),SRP!$D$11:$D$15)*(G2009/100)*(E2009/1000)),
0)))))),2)</f>
        <v>25.18</v>
      </c>
      <c r="L2009" s="173" t="str">
        <f t="shared" si="31"/>
        <v>Spirits750</v>
      </c>
      <c r="M2009" s="154">
        <f>VLOOKUP(L2009,'Slope %'!C:D,2,0)</f>
        <v>7.0000000000000007E-2</v>
      </c>
    </row>
    <row r="2010" spans="1:13" x14ac:dyDescent="0.25">
      <c r="A2010" s="169">
        <v>33506</v>
      </c>
      <c r="B2010" s="170" t="s">
        <v>1806</v>
      </c>
      <c r="C2010" s="170" t="s">
        <v>11</v>
      </c>
      <c r="D2010" s="170" t="s">
        <v>211</v>
      </c>
      <c r="E2010" s="170">
        <v>8520</v>
      </c>
      <c r="F2010" s="170">
        <v>1</v>
      </c>
      <c r="G2010" s="171">
        <v>4</v>
      </c>
      <c r="H2010" s="170" t="s">
        <v>747</v>
      </c>
      <c r="I2010" s="171">
        <v>28.33</v>
      </c>
      <c r="J2010" s="169">
        <v>24</v>
      </c>
      <c r="K2010" s="154" cm="1">
        <f t="array" ref="K2010">ROUND(
IF(C2010="Beer",
SUM(LOOKUP(2,1/(SRP!$B$8:$B$10&lt;=E2010)/(SRP!$C$8:$C$10&gt;=E2010),SRP!$D$8:$D$10)*(G2010/100)*(E2010/1000)),
IF(C2010="Spirits",
SUM(LOOKUP(2,1/(SRP!$B$2:$B$7&lt;=E2010)/(SRP!$C$2:$C$7&gt;=E2010),SRP!$D$2:$D$7)*(G2010/100)*(E2010/1000)),
IF(AND(C2010="Wine",D2010="Fortified Wines"),
SUM(LOOKUP(2,1/(SRP!$B$26:$B$29&lt;=E2010)/(SRP!$C$26:$C$29&gt;=E2010),SRP!$D$26:$D$29)*(G2010/100)*(E2010/1000)),
IF(C2010="Wine",
SUM(LOOKUP(2,1/(SRP!$B$21:$B$25&lt;=E2010)/(SRP!$C$21:$C$25&gt;=E2010),SRP!$D$21:$D$25)*(G2010/100)*(E2010/1000)),
IF(AND(C2010="Ready to Drink",D2010="RTD-One Pour Cocktail&gt;7%&lt;=14.5"),
SUM(LOOKUP(2,1/(SRP!$B$16:$B$20&lt;=E2010)/(SRP!$C$16:$C$20&gt;=E2010),SRP!$D$16:$D$20)*(G2010/100)*(E2010/1000)),
IF(C2010="Ready to Drink",
SUM(LOOKUP(2,1/(SRP!$B$11:$B$15&lt;=E2010)/(SRP!$C$11:$C$15&gt;=E2010),SRP!$D$11:$D$15)*(G2010/100)*(E2010/1000)),
0)))))),2)</f>
        <v>26.61</v>
      </c>
      <c r="L2010" s="173" t="str">
        <f t="shared" si="31"/>
        <v>Beer8520</v>
      </c>
      <c r="M2010" s="154">
        <f>VLOOKUP(L2010,'Slope %'!C:D,2,0)</f>
        <v>0.05</v>
      </c>
    </row>
    <row r="2011" spans="1:13" x14ac:dyDescent="0.25">
      <c r="A2011" s="169">
        <v>33506</v>
      </c>
      <c r="B2011" s="170" t="s">
        <v>1806</v>
      </c>
      <c r="C2011" s="170" t="s">
        <v>11</v>
      </c>
      <c r="D2011" s="170" t="s">
        <v>211</v>
      </c>
      <c r="E2011" s="170">
        <v>8520</v>
      </c>
      <c r="F2011" s="170">
        <v>1</v>
      </c>
      <c r="G2011" s="171">
        <v>4</v>
      </c>
      <c r="H2011" s="170" t="s">
        <v>747</v>
      </c>
      <c r="I2011" s="171">
        <v>28.33</v>
      </c>
      <c r="J2011" s="169">
        <v>24</v>
      </c>
      <c r="K2011" s="154" cm="1">
        <f t="array" ref="K2011">ROUND(
IF(C2011="Beer",
SUM(LOOKUP(2,1/(SRP!$B$8:$B$10&lt;=E2011)/(SRP!$C$8:$C$10&gt;=E2011),SRP!$D$8:$D$10)*(G2011/100)*(E2011/1000)),
IF(C2011="Spirits",
SUM(LOOKUP(2,1/(SRP!$B$2:$B$7&lt;=E2011)/(SRP!$C$2:$C$7&gt;=E2011),SRP!$D$2:$D$7)*(G2011/100)*(E2011/1000)),
IF(AND(C2011="Wine",D2011="Fortified Wines"),
SUM(LOOKUP(2,1/(SRP!$B$26:$B$29&lt;=E2011)/(SRP!$C$26:$C$29&gt;=E2011),SRP!$D$26:$D$29)*(G2011/100)*(E2011/1000)),
IF(C2011="Wine",
SUM(LOOKUP(2,1/(SRP!$B$21:$B$25&lt;=E2011)/(SRP!$C$21:$C$25&gt;=E2011),SRP!$D$21:$D$25)*(G2011/100)*(E2011/1000)),
IF(AND(C2011="Ready to Drink",D2011="RTD-One Pour Cocktail&gt;7%&lt;=14.5"),
SUM(LOOKUP(2,1/(SRP!$B$16:$B$20&lt;=E2011)/(SRP!$C$16:$C$20&gt;=E2011),SRP!$D$16:$D$20)*(G2011/100)*(E2011/1000)),
IF(C2011="Ready to Drink",
SUM(LOOKUP(2,1/(SRP!$B$11:$B$15&lt;=E2011)/(SRP!$C$11:$C$15&gt;=E2011),SRP!$D$11:$D$15)*(G2011/100)*(E2011/1000)),
0)))))),2)</f>
        <v>26.61</v>
      </c>
      <c r="L2011" s="173" t="str">
        <f t="shared" si="31"/>
        <v>Beer8520</v>
      </c>
      <c r="M2011" s="154">
        <f>VLOOKUP(L2011,'Slope %'!C:D,2,0)</f>
        <v>0.05</v>
      </c>
    </row>
    <row r="2012" spans="1:13" x14ac:dyDescent="0.25">
      <c r="A2012" s="169">
        <v>33511</v>
      </c>
      <c r="B2012" s="170" t="s">
        <v>1807</v>
      </c>
      <c r="C2012" s="170" t="s">
        <v>11</v>
      </c>
      <c r="D2012" s="170" t="s">
        <v>12</v>
      </c>
      <c r="E2012" s="170">
        <v>8520</v>
      </c>
      <c r="F2012" s="170">
        <v>1</v>
      </c>
      <c r="G2012" s="171">
        <v>5</v>
      </c>
      <c r="H2012" s="170" t="s">
        <v>747</v>
      </c>
      <c r="I2012" s="171">
        <v>36.799999999999997</v>
      </c>
      <c r="J2012" s="169">
        <v>24</v>
      </c>
      <c r="K2012" s="154" cm="1">
        <f t="array" ref="K2012">ROUND(
IF(C2012="Beer",
SUM(LOOKUP(2,1/(SRP!$B$8:$B$10&lt;=E2012)/(SRP!$C$8:$C$10&gt;=E2012),SRP!$D$8:$D$10)*(G2012/100)*(E2012/1000)),
IF(C2012="Spirits",
SUM(LOOKUP(2,1/(SRP!$B$2:$B$7&lt;=E2012)/(SRP!$C$2:$C$7&gt;=E2012),SRP!$D$2:$D$7)*(G2012/100)*(E2012/1000)),
IF(AND(C2012="Wine",D2012="Fortified Wines"),
SUM(LOOKUP(2,1/(SRP!$B$26:$B$29&lt;=E2012)/(SRP!$C$26:$C$29&gt;=E2012),SRP!$D$26:$D$29)*(G2012/100)*(E2012/1000)),
IF(C2012="Wine",
SUM(LOOKUP(2,1/(SRP!$B$21:$B$25&lt;=E2012)/(SRP!$C$21:$C$25&gt;=E2012),SRP!$D$21:$D$25)*(G2012/100)*(E2012/1000)),
IF(AND(C2012="Ready to Drink",D2012="RTD-One Pour Cocktail&gt;7%&lt;=14.5"),
SUM(LOOKUP(2,1/(SRP!$B$16:$B$20&lt;=E2012)/(SRP!$C$16:$C$20&gt;=E2012),SRP!$D$16:$D$20)*(G2012/100)*(E2012/1000)),
IF(C2012="Ready to Drink",
SUM(LOOKUP(2,1/(SRP!$B$11:$B$15&lt;=E2012)/(SRP!$C$11:$C$15&gt;=E2012),SRP!$D$11:$D$15)*(G2012/100)*(E2012/1000)),
0)))))),2)</f>
        <v>33.26</v>
      </c>
      <c r="L2012" s="173" t="str">
        <f t="shared" si="31"/>
        <v>Beer8520</v>
      </c>
      <c r="M2012" s="154">
        <f>VLOOKUP(L2012,'Slope %'!C:D,2,0)</f>
        <v>0.05</v>
      </c>
    </row>
    <row r="2013" spans="1:13" x14ac:dyDescent="0.25">
      <c r="A2013" s="169">
        <v>33511</v>
      </c>
      <c r="B2013" s="170" t="s">
        <v>1807</v>
      </c>
      <c r="C2013" s="170" t="s">
        <v>11</v>
      </c>
      <c r="D2013" s="170" t="s">
        <v>12</v>
      </c>
      <c r="E2013" s="170">
        <v>8520</v>
      </c>
      <c r="F2013" s="170">
        <v>1</v>
      </c>
      <c r="G2013" s="171">
        <v>5</v>
      </c>
      <c r="H2013" s="170" t="s">
        <v>747</v>
      </c>
      <c r="I2013" s="171">
        <v>36.799999999999997</v>
      </c>
      <c r="J2013" s="169">
        <v>24</v>
      </c>
      <c r="K2013" s="154" cm="1">
        <f t="array" ref="K2013">ROUND(
IF(C2013="Beer",
SUM(LOOKUP(2,1/(SRP!$B$8:$B$10&lt;=E2013)/(SRP!$C$8:$C$10&gt;=E2013),SRP!$D$8:$D$10)*(G2013/100)*(E2013/1000)),
IF(C2013="Spirits",
SUM(LOOKUP(2,1/(SRP!$B$2:$B$7&lt;=E2013)/(SRP!$C$2:$C$7&gt;=E2013),SRP!$D$2:$D$7)*(G2013/100)*(E2013/1000)),
IF(AND(C2013="Wine",D2013="Fortified Wines"),
SUM(LOOKUP(2,1/(SRP!$B$26:$B$29&lt;=E2013)/(SRP!$C$26:$C$29&gt;=E2013),SRP!$D$26:$D$29)*(G2013/100)*(E2013/1000)),
IF(C2013="Wine",
SUM(LOOKUP(2,1/(SRP!$B$21:$B$25&lt;=E2013)/(SRP!$C$21:$C$25&gt;=E2013),SRP!$D$21:$D$25)*(G2013/100)*(E2013/1000)),
IF(AND(C2013="Ready to Drink",D2013="RTD-One Pour Cocktail&gt;7%&lt;=14.5"),
SUM(LOOKUP(2,1/(SRP!$B$16:$B$20&lt;=E2013)/(SRP!$C$16:$C$20&gt;=E2013),SRP!$D$16:$D$20)*(G2013/100)*(E2013/1000)),
IF(C2013="Ready to Drink",
SUM(LOOKUP(2,1/(SRP!$B$11:$B$15&lt;=E2013)/(SRP!$C$11:$C$15&gt;=E2013),SRP!$D$11:$D$15)*(G2013/100)*(E2013/1000)),
0)))))),2)</f>
        <v>33.26</v>
      </c>
      <c r="L2013" s="173" t="str">
        <f t="shared" si="31"/>
        <v>Beer8520</v>
      </c>
      <c r="M2013" s="154">
        <f>VLOOKUP(L2013,'Slope %'!C:D,2,0)</f>
        <v>0.05</v>
      </c>
    </row>
    <row r="2014" spans="1:13" x14ac:dyDescent="0.25">
      <c r="A2014" s="169">
        <v>33537</v>
      </c>
      <c r="B2014" s="170" t="s">
        <v>1808</v>
      </c>
      <c r="C2014" s="170" t="s">
        <v>15</v>
      </c>
      <c r="D2014" s="170" t="s">
        <v>93</v>
      </c>
      <c r="E2014" s="170">
        <v>750</v>
      </c>
      <c r="F2014" s="170">
        <v>6</v>
      </c>
      <c r="G2014" s="171">
        <v>40</v>
      </c>
      <c r="H2014" s="170" t="s">
        <v>783</v>
      </c>
      <c r="I2014" s="171">
        <v>64.989999999999995</v>
      </c>
      <c r="J2014" s="169">
        <v>1</v>
      </c>
      <c r="K2014" s="154" cm="1">
        <f t="array" ref="K2014">ROUND(
IF(C2014="Beer",
SUM(LOOKUP(2,1/(SRP!$B$8:$B$10&lt;=E2014)/(SRP!$C$8:$C$10&gt;=E2014),SRP!$D$8:$D$10)*(G2014/100)*(E2014/1000)),
IF(C2014="Spirits",
SUM(LOOKUP(2,1/(SRP!$B$2:$B$7&lt;=E2014)/(SRP!$C$2:$C$7&gt;=E2014),SRP!$D$2:$D$7)*(G2014/100)*(E2014/1000)),
IF(AND(C2014="Wine",D2014="Fortified Wines"),
SUM(LOOKUP(2,1/(SRP!$B$26:$B$29&lt;=E2014)/(SRP!$C$26:$C$29&gt;=E2014),SRP!$D$26:$D$29)*(G2014/100)*(E2014/1000)),
IF(C2014="Wine",
SUM(LOOKUP(2,1/(SRP!$B$21:$B$25&lt;=E2014)/(SRP!$C$21:$C$25&gt;=E2014),SRP!$D$21:$D$25)*(G2014/100)*(E2014/1000)),
IF(AND(C2014="Ready to Drink",D2014="RTD-One Pour Cocktail&gt;7%&lt;=14.5"),
SUM(LOOKUP(2,1/(SRP!$B$16:$B$20&lt;=E2014)/(SRP!$C$16:$C$20&gt;=E2014),SRP!$D$16:$D$20)*(G2014/100)*(E2014/1000)),
IF(C2014="Ready to Drink",
SUM(LOOKUP(2,1/(SRP!$B$11:$B$15&lt;=E2014)/(SRP!$C$11:$C$15&gt;=E2014),SRP!$D$11:$D$15)*(G2014/100)*(E2014/1000)),
0)))))),2)</f>
        <v>23.42</v>
      </c>
      <c r="L2014" s="173" t="str">
        <f t="shared" si="31"/>
        <v>Spirits750</v>
      </c>
      <c r="M2014" s="154">
        <f>VLOOKUP(L2014,'Slope %'!C:D,2,0)</f>
        <v>7.0000000000000007E-2</v>
      </c>
    </row>
    <row r="2015" spans="1:13" x14ac:dyDescent="0.25">
      <c r="A2015" s="169">
        <v>33594</v>
      </c>
      <c r="B2015" s="170" t="s">
        <v>1809</v>
      </c>
      <c r="C2015" s="170" t="s">
        <v>11</v>
      </c>
      <c r="D2015" s="170" t="s">
        <v>211</v>
      </c>
      <c r="E2015" s="170">
        <v>473</v>
      </c>
      <c r="F2015" s="170">
        <v>24</v>
      </c>
      <c r="G2015" s="171">
        <v>3</v>
      </c>
      <c r="H2015" s="170" t="s">
        <v>13</v>
      </c>
      <c r="I2015" s="171">
        <v>4.09</v>
      </c>
      <c r="J2015" s="169">
        <v>1</v>
      </c>
      <c r="K2015" s="154" cm="1">
        <f t="array" ref="K2015">ROUND(
IF(C2015="Beer",
SUM(LOOKUP(2,1/(SRP!$B$8:$B$10&lt;=E2015)/(SRP!$C$8:$C$10&gt;=E2015),SRP!$D$8:$D$10)*(G2015/100)*(E2015/1000)),
IF(C2015="Spirits",
SUM(LOOKUP(2,1/(SRP!$B$2:$B$7&lt;=E2015)/(SRP!$C$2:$C$7&gt;=E2015),SRP!$D$2:$D$7)*(G2015/100)*(E2015/1000)),
IF(AND(C2015="Wine",D2015="Fortified Wines"),
SUM(LOOKUP(2,1/(SRP!$B$26:$B$29&lt;=E2015)/(SRP!$C$26:$C$29&gt;=E2015),SRP!$D$26:$D$29)*(G2015/100)*(E2015/1000)),
IF(C2015="Wine",
SUM(LOOKUP(2,1/(SRP!$B$21:$B$25&lt;=E2015)/(SRP!$C$21:$C$25&gt;=E2015),SRP!$D$21:$D$25)*(G2015/100)*(E2015/1000)),
IF(AND(C2015="Ready to Drink",D2015="RTD-One Pour Cocktail&gt;7%&lt;=14.5"),
SUM(LOOKUP(2,1/(SRP!$B$16:$B$20&lt;=E2015)/(SRP!$C$16:$C$20&gt;=E2015),SRP!$D$16:$D$20)*(G2015/100)*(E2015/1000)),
IF(C2015="Ready to Drink",
SUM(LOOKUP(2,1/(SRP!$B$11:$B$15&lt;=E2015)/(SRP!$C$11:$C$15&gt;=E2015),SRP!$D$11:$D$15)*(G2015/100)*(E2015/1000)),
0)))))),2)</f>
        <v>1.1100000000000001</v>
      </c>
      <c r="L2015" s="173" t="str">
        <f t="shared" si="31"/>
        <v>Beer473</v>
      </c>
      <c r="M2015" s="154">
        <f>VLOOKUP(L2015,'Slope %'!C:D,2,0)</f>
        <v>0.12</v>
      </c>
    </row>
    <row r="2016" spans="1:13" x14ac:dyDescent="0.25">
      <c r="A2016" s="169">
        <v>33594</v>
      </c>
      <c r="B2016" s="170" t="s">
        <v>1809</v>
      </c>
      <c r="C2016" s="170" t="s">
        <v>11</v>
      </c>
      <c r="D2016" s="170" t="s">
        <v>211</v>
      </c>
      <c r="E2016" s="170">
        <v>473</v>
      </c>
      <c r="F2016" s="170">
        <v>24</v>
      </c>
      <c r="G2016" s="171">
        <v>3</v>
      </c>
      <c r="H2016" s="170" t="s">
        <v>13</v>
      </c>
      <c r="I2016" s="171">
        <v>4.09</v>
      </c>
      <c r="J2016" s="169">
        <v>1</v>
      </c>
      <c r="K2016" s="154" cm="1">
        <f t="array" ref="K2016">ROUND(
IF(C2016="Beer",
SUM(LOOKUP(2,1/(SRP!$B$8:$B$10&lt;=E2016)/(SRP!$C$8:$C$10&gt;=E2016),SRP!$D$8:$D$10)*(G2016/100)*(E2016/1000)),
IF(C2016="Spirits",
SUM(LOOKUP(2,1/(SRP!$B$2:$B$7&lt;=E2016)/(SRP!$C$2:$C$7&gt;=E2016),SRP!$D$2:$D$7)*(G2016/100)*(E2016/1000)),
IF(AND(C2016="Wine",D2016="Fortified Wines"),
SUM(LOOKUP(2,1/(SRP!$B$26:$B$29&lt;=E2016)/(SRP!$C$26:$C$29&gt;=E2016),SRP!$D$26:$D$29)*(G2016/100)*(E2016/1000)),
IF(C2016="Wine",
SUM(LOOKUP(2,1/(SRP!$B$21:$B$25&lt;=E2016)/(SRP!$C$21:$C$25&gt;=E2016),SRP!$D$21:$D$25)*(G2016/100)*(E2016/1000)),
IF(AND(C2016="Ready to Drink",D2016="RTD-One Pour Cocktail&gt;7%&lt;=14.5"),
SUM(LOOKUP(2,1/(SRP!$B$16:$B$20&lt;=E2016)/(SRP!$C$16:$C$20&gt;=E2016),SRP!$D$16:$D$20)*(G2016/100)*(E2016/1000)),
IF(C2016="Ready to Drink",
SUM(LOOKUP(2,1/(SRP!$B$11:$B$15&lt;=E2016)/(SRP!$C$11:$C$15&gt;=E2016),SRP!$D$11:$D$15)*(G2016/100)*(E2016/1000)),
0)))))),2)</f>
        <v>1.1100000000000001</v>
      </c>
      <c r="L2016" s="173" t="str">
        <f t="shared" si="31"/>
        <v>Beer473</v>
      </c>
      <c r="M2016" s="154">
        <f>VLOOKUP(L2016,'Slope %'!C:D,2,0)</f>
        <v>0.12</v>
      </c>
    </row>
    <row r="2017" spans="1:13" x14ac:dyDescent="0.25">
      <c r="A2017" s="169">
        <v>33597</v>
      </c>
      <c r="B2017" s="170" t="s">
        <v>1810</v>
      </c>
      <c r="C2017" s="170" t="s">
        <v>11</v>
      </c>
      <c r="D2017" s="170" t="s">
        <v>211</v>
      </c>
      <c r="E2017" s="170">
        <v>5325</v>
      </c>
      <c r="F2017" s="170">
        <v>1</v>
      </c>
      <c r="G2017" s="171">
        <v>3</v>
      </c>
      <c r="H2017" s="170" t="s">
        <v>13</v>
      </c>
      <c r="I2017" s="171">
        <v>37.49</v>
      </c>
      <c r="J2017" s="169">
        <v>15</v>
      </c>
      <c r="K2017" s="154" cm="1">
        <f t="array" ref="K2017">ROUND(
IF(C2017="Beer",
SUM(LOOKUP(2,1/(SRP!$B$8:$B$10&lt;=E2017)/(SRP!$C$8:$C$10&gt;=E2017),SRP!$D$8:$D$10)*(G2017/100)*(E2017/1000)),
IF(C2017="Spirits",
SUM(LOOKUP(2,1/(SRP!$B$2:$B$7&lt;=E2017)/(SRP!$C$2:$C$7&gt;=E2017),SRP!$D$2:$D$7)*(G2017/100)*(E2017/1000)),
IF(AND(C2017="Wine",D2017="Fortified Wines"),
SUM(LOOKUP(2,1/(SRP!$B$26:$B$29&lt;=E2017)/(SRP!$C$26:$C$29&gt;=E2017),SRP!$D$26:$D$29)*(G2017/100)*(E2017/1000)),
IF(C2017="Wine",
SUM(LOOKUP(2,1/(SRP!$B$21:$B$25&lt;=E2017)/(SRP!$C$21:$C$25&gt;=E2017),SRP!$D$21:$D$25)*(G2017/100)*(E2017/1000)),
IF(AND(C2017="Ready to Drink",D2017="RTD-One Pour Cocktail&gt;7%&lt;=14.5"),
SUM(LOOKUP(2,1/(SRP!$B$16:$B$20&lt;=E2017)/(SRP!$C$16:$C$20&gt;=E2017),SRP!$D$16:$D$20)*(G2017/100)*(E2017/1000)),
IF(C2017="Ready to Drink",
SUM(LOOKUP(2,1/(SRP!$B$11:$B$15&lt;=E2017)/(SRP!$C$11:$C$15&gt;=E2017),SRP!$D$11:$D$15)*(G2017/100)*(E2017/1000)),
0)))))),2)</f>
        <v>12.47</v>
      </c>
      <c r="L2017" s="173" t="str">
        <f t="shared" si="31"/>
        <v>Beer5325</v>
      </c>
      <c r="M2017" s="154">
        <f>VLOOKUP(L2017,'Slope %'!C:D,2,0)</f>
        <v>0.05</v>
      </c>
    </row>
    <row r="2018" spans="1:13" x14ac:dyDescent="0.25">
      <c r="A2018" s="169">
        <v>33597</v>
      </c>
      <c r="B2018" s="170" t="s">
        <v>1810</v>
      </c>
      <c r="C2018" s="170" t="s">
        <v>11</v>
      </c>
      <c r="D2018" s="170" t="s">
        <v>211</v>
      </c>
      <c r="E2018" s="170">
        <v>5325</v>
      </c>
      <c r="F2018" s="170">
        <v>1</v>
      </c>
      <c r="G2018" s="171">
        <v>3</v>
      </c>
      <c r="H2018" s="170" t="s">
        <v>13</v>
      </c>
      <c r="I2018" s="171">
        <v>37.49</v>
      </c>
      <c r="J2018" s="169">
        <v>15</v>
      </c>
      <c r="K2018" s="154" cm="1">
        <f t="array" ref="K2018">ROUND(
IF(C2018="Beer",
SUM(LOOKUP(2,1/(SRP!$B$8:$B$10&lt;=E2018)/(SRP!$C$8:$C$10&gt;=E2018),SRP!$D$8:$D$10)*(G2018/100)*(E2018/1000)),
IF(C2018="Spirits",
SUM(LOOKUP(2,1/(SRP!$B$2:$B$7&lt;=E2018)/(SRP!$C$2:$C$7&gt;=E2018),SRP!$D$2:$D$7)*(G2018/100)*(E2018/1000)),
IF(AND(C2018="Wine",D2018="Fortified Wines"),
SUM(LOOKUP(2,1/(SRP!$B$26:$B$29&lt;=E2018)/(SRP!$C$26:$C$29&gt;=E2018),SRP!$D$26:$D$29)*(G2018/100)*(E2018/1000)),
IF(C2018="Wine",
SUM(LOOKUP(2,1/(SRP!$B$21:$B$25&lt;=E2018)/(SRP!$C$21:$C$25&gt;=E2018),SRP!$D$21:$D$25)*(G2018/100)*(E2018/1000)),
IF(AND(C2018="Ready to Drink",D2018="RTD-One Pour Cocktail&gt;7%&lt;=14.5"),
SUM(LOOKUP(2,1/(SRP!$B$16:$B$20&lt;=E2018)/(SRP!$C$16:$C$20&gt;=E2018),SRP!$D$16:$D$20)*(G2018/100)*(E2018/1000)),
IF(C2018="Ready to Drink",
SUM(LOOKUP(2,1/(SRP!$B$11:$B$15&lt;=E2018)/(SRP!$C$11:$C$15&gt;=E2018),SRP!$D$11:$D$15)*(G2018/100)*(E2018/1000)),
0)))))),2)</f>
        <v>12.47</v>
      </c>
      <c r="L2018" s="173" t="str">
        <f t="shared" si="31"/>
        <v>Beer5325</v>
      </c>
      <c r="M2018" s="154">
        <f>VLOOKUP(L2018,'Slope %'!C:D,2,0)</f>
        <v>0.05</v>
      </c>
    </row>
    <row r="2019" spans="1:13" x14ac:dyDescent="0.25">
      <c r="A2019" s="169">
        <v>33602</v>
      </c>
      <c r="B2019" s="170" t="s">
        <v>1811</v>
      </c>
      <c r="C2019" s="170" t="s">
        <v>11</v>
      </c>
      <c r="D2019" s="170" t="s">
        <v>211</v>
      </c>
      <c r="E2019" s="170">
        <v>473</v>
      </c>
      <c r="F2019" s="170">
        <v>24</v>
      </c>
      <c r="G2019" s="171">
        <v>4</v>
      </c>
      <c r="H2019" s="170" t="s">
        <v>824</v>
      </c>
      <c r="I2019" s="171">
        <v>3.79</v>
      </c>
      <c r="J2019" s="169">
        <v>1</v>
      </c>
      <c r="K2019" s="154" cm="1">
        <f t="array" ref="K2019">ROUND(
IF(C2019="Beer",
SUM(LOOKUP(2,1/(SRP!$B$8:$B$10&lt;=E2019)/(SRP!$C$8:$C$10&gt;=E2019),SRP!$D$8:$D$10)*(G2019/100)*(E2019/1000)),
IF(C2019="Spirits",
SUM(LOOKUP(2,1/(SRP!$B$2:$B$7&lt;=E2019)/(SRP!$C$2:$C$7&gt;=E2019),SRP!$D$2:$D$7)*(G2019/100)*(E2019/1000)),
IF(AND(C2019="Wine",D2019="Fortified Wines"),
SUM(LOOKUP(2,1/(SRP!$B$26:$B$29&lt;=E2019)/(SRP!$C$26:$C$29&gt;=E2019),SRP!$D$26:$D$29)*(G2019/100)*(E2019/1000)),
IF(C2019="Wine",
SUM(LOOKUP(2,1/(SRP!$B$21:$B$25&lt;=E2019)/(SRP!$C$21:$C$25&gt;=E2019),SRP!$D$21:$D$25)*(G2019/100)*(E2019/1000)),
IF(AND(C2019="Ready to Drink",D2019="RTD-One Pour Cocktail&gt;7%&lt;=14.5"),
SUM(LOOKUP(2,1/(SRP!$B$16:$B$20&lt;=E2019)/(SRP!$C$16:$C$20&gt;=E2019),SRP!$D$16:$D$20)*(G2019/100)*(E2019/1000)),
IF(C2019="Ready to Drink",
SUM(LOOKUP(2,1/(SRP!$B$11:$B$15&lt;=E2019)/(SRP!$C$11:$C$15&gt;=E2019),SRP!$D$11:$D$15)*(G2019/100)*(E2019/1000)),
0)))))),2)</f>
        <v>1.48</v>
      </c>
      <c r="L2019" s="173" t="str">
        <f t="shared" si="31"/>
        <v>Beer473</v>
      </c>
      <c r="M2019" s="154">
        <f>VLOOKUP(L2019,'Slope %'!C:D,2,0)</f>
        <v>0.12</v>
      </c>
    </row>
    <row r="2020" spans="1:13" x14ac:dyDescent="0.25">
      <c r="A2020" s="169">
        <v>33602</v>
      </c>
      <c r="B2020" s="170" t="s">
        <v>1811</v>
      </c>
      <c r="C2020" s="170" t="s">
        <v>11</v>
      </c>
      <c r="D2020" s="170" t="s">
        <v>211</v>
      </c>
      <c r="E2020" s="170">
        <v>473</v>
      </c>
      <c r="F2020" s="170">
        <v>24</v>
      </c>
      <c r="G2020" s="171">
        <v>4</v>
      </c>
      <c r="H2020" s="170" t="s">
        <v>824</v>
      </c>
      <c r="I2020" s="171">
        <v>3.79</v>
      </c>
      <c r="J2020" s="169">
        <v>1</v>
      </c>
      <c r="K2020" s="154" cm="1">
        <f t="array" ref="K2020">ROUND(
IF(C2020="Beer",
SUM(LOOKUP(2,1/(SRP!$B$8:$B$10&lt;=E2020)/(SRP!$C$8:$C$10&gt;=E2020),SRP!$D$8:$D$10)*(G2020/100)*(E2020/1000)),
IF(C2020="Spirits",
SUM(LOOKUP(2,1/(SRP!$B$2:$B$7&lt;=E2020)/(SRP!$C$2:$C$7&gt;=E2020),SRP!$D$2:$D$7)*(G2020/100)*(E2020/1000)),
IF(AND(C2020="Wine",D2020="Fortified Wines"),
SUM(LOOKUP(2,1/(SRP!$B$26:$B$29&lt;=E2020)/(SRP!$C$26:$C$29&gt;=E2020),SRP!$D$26:$D$29)*(G2020/100)*(E2020/1000)),
IF(C2020="Wine",
SUM(LOOKUP(2,1/(SRP!$B$21:$B$25&lt;=E2020)/(SRP!$C$21:$C$25&gt;=E2020),SRP!$D$21:$D$25)*(G2020/100)*(E2020/1000)),
IF(AND(C2020="Ready to Drink",D2020="RTD-One Pour Cocktail&gt;7%&lt;=14.5"),
SUM(LOOKUP(2,1/(SRP!$B$16:$B$20&lt;=E2020)/(SRP!$C$16:$C$20&gt;=E2020),SRP!$D$16:$D$20)*(G2020/100)*(E2020/1000)),
IF(C2020="Ready to Drink",
SUM(LOOKUP(2,1/(SRP!$B$11:$B$15&lt;=E2020)/(SRP!$C$11:$C$15&gt;=E2020),SRP!$D$11:$D$15)*(G2020/100)*(E2020/1000)),
0)))))),2)</f>
        <v>1.48</v>
      </c>
      <c r="L2020" s="173" t="str">
        <f t="shared" si="31"/>
        <v>Beer473</v>
      </c>
      <c r="M2020" s="154">
        <f>VLOOKUP(L2020,'Slope %'!C:D,2,0)</f>
        <v>0.12</v>
      </c>
    </row>
    <row r="2021" spans="1:13" x14ac:dyDescent="0.25">
      <c r="A2021" s="169">
        <v>33684</v>
      </c>
      <c r="B2021" s="170" t="s">
        <v>1812</v>
      </c>
      <c r="C2021" s="170" t="s">
        <v>11</v>
      </c>
      <c r="D2021" s="170" t="s">
        <v>303</v>
      </c>
      <c r="E2021" s="170">
        <v>5325</v>
      </c>
      <c r="F2021" s="170">
        <v>1</v>
      </c>
      <c r="G2021" s="171">
        <v>6</v>
      </c>
      <c r="H2021" s="170" t="s">
        <v>409</v>
      </c>
      <c r="I2021" s="171">
        <v>27.99</v>
      </c>
      <c r="J2021" s="169">
        <v>15</v>
      </c>
      <c r="K2021" s="154" cm="1">
        <f t="array" ref="K2021">ROUND(
IF(C2021="Beer",
SUM(LOOKUP(2,1/(SRP!$B$8:$B$10&lt;=E2021)/(SRP!$C$8:$C$10&gt;=E2021),SRP!$D$8:$D$10)*(G2021/100)*(E2021/1000)),
IF(C2021="Spirits",
SUM(LOOKUP(2,1/(SRP!$B$2:$B$7&lt;=E2021)/(SRP!$C$2:$C$7&gt;=E2021),SRP!$D$2:$D$7)*(G2021/100)*(E2021/1000)),
IF(AND(C2021="Wine",D2021="Fortified Wines"),
SUM(LOOKUP(2,1/(SRP!$B$26:$B$29&lt;=E2021)/(SRP!$C$26:$C$29&gt;=E2021),SRP!$D$26:$D$29)*(G2021/100)*(E2021/1000)),
IF(C2021="Wine",
SUM(LOOKUP(2,1/(SRP!$B$21:$B$25&lt;=E2021)/(SRP!$C$21:$C$25&gt;=E2021),SRP!$D$21:$D$25)*(G2021/100)*(E2021/1000)),
IF(AND(C2021="Ready to Drink",D2021="RTD-One Pour Cocktail&gt;7%&lt;=14.5"),
SUM(LOOKUP(2,1/(SRP!$B$16:$B$20&lt;=E2021)/(SRP!$C$16:$C$20&gt;=E2021),SRP!$D$16:$D$20)*(G2021/100)*(E2021/1000)),
IF(C2021="Ready to Drink",
SUM(LOOKUP(2,1/(SRP!$B$11:$B$15&lt;=E2021)/(SRP!$C$11:$C$15&gt;=E2021),SRP!$D$11:$D$15)*(G2021/100)*(E2021/1000)),
0)))))),2)</f>
        <v>24.94</v>
      </c>
      <c r="L2021" s="173" t="str">
        <f t="shared" si="31"/>
        <v>Beer5325</v>
      </c>
      <c r="M2021" s="154">
        <f>VLOOKUP(L2021,'Slope %'!C:D,2,0)</f>
        <v>0.05</v>
      </c>
    </row>
    <row r="2022" spans="1:13" x14ac:dyDescent="0.25">
      <c r="A2022" s="169">
        <v>33684</v>
      </c>
      <c r="B2022" s="170" t="s">
        <v>1812</v>
      </c>
      <c r="C2022" s="170" t="s">
        <v>11</v>
      </c>
      <c r="D2022" s="170" t="s">
        <v>303</v>
      </c>
      <c r="E2022" s="170">
        <v>5325</v>
      </c>
      <c r="F2022" s="170">
        <v>1</v>
      </c>
      <c r="G2022" s="171">
        <v>6</v>
      </c>
      <c r="H2022" s="170" t="s">
        <v>409</v>
      </c>
      <c r="I2022" s="171">
        <v>27.99</v>
      </c>
      <c r="J2022" s="169">
        <v>15</v>
      </c>
      <c r="K2022" s="154" cm="1">
        <f t="array" ref="K2022">ROUND(
IF(C2022="Beer",
SUM(LOOKUP(2,1/(SRP!$B$8:$B$10&lt;=E2022)/(SRP!$C$8:$C$10&gt;=E2022),SRP!$D$8:$D$10)*(G2022/100)*(E2022/1000)),
IF(C2022="Spirits",
SUM(LOOKUP(2,1/(SRP!$B$2:$B$7&lt;=E2022)/(SRP!$C$2:$C$7&gt;=E2022),SRP!$D$2:$D$7)*(G2022/100)*(E2022/1000)),
IF(AND(C2022="Wine",D2022="Fortified Wines"),
SUM(LOOKUP(2,1/(SRP!$B$26:$B$29&lt;=E2022)/(SRP!$C$26:$C$29&gt;=E2022),SRP!$D$26:$D$29)*(G2022/100)*(E2022/1000)),
IF(C2022="Wine",
SUM(LOOKUP(2,1/(SRP!$B$21:$B$25&lt;=E2022)/(SRP!$C$21:$C$25&gt;=E2022),SRP!$D$21:$D$25)*(G2022/100)*(E2022/1000)),
IF(AND(C2022="Ready to Drink",D2022="RTD-One Pour Cocktail&gt;7%&lt;=14.5"),
SUM(LOOKUP(2,1/(SRP!$B$16:$B$20&lt;=E2022)/(SRP!$C$16:$C$20&gt;=E2022),SRP!$D$16:$D$20)*(G2022/100)*(E2022/1000)),
IF(C2022="Ready to Drink",
SUM(LOOKUP(2,1/(SRP!$B$11:$B$15&lt;=E2022)/(SRP!$C$11:$C$15&gt;=E2022),SRP!$D$11:$D$15)*(G2022/100)*(E2022/1000)),
0)))))),2)</f>
        <v>24.94</v>
      </c>
      <c r="L2022" s="173" t="str">
        <f t="shared" si="31"/>
        <v>Beer5325</v>
      </c>
      <c r="M2022" s="154">
        <f>VLOOKUP(L2022,'Slope %'!C:D,2,0)</f>
        <v>0.05</v>
      </c>
    </row>
    <row r="2023" spans="1:13" x14ac:dyDescent="0.25">
      <c r="A2023" s="169">
        <v>33701</v>
      </c>
      <c r="B2023" s="170" t="s">
        <v>1813</v>
      </c>
      <c r="C2023" s="170" t="s">
        <v>11</v>
      </c>
      <c r="D2023" s="170" t="s">
        <v>267</v>
      </c>
      <c r="E2023" s="170">
        <v>473</v>
      </c>
      <c r="F2023" s="170">
        <v>24</v>
      </c>
      <c r="G2023" s="171">
        <v>5.5</v>
      </c>
      <c r="H2023" s="170" t="s">
        <v>1623</v>
      </c>
      <c r="I2023" s="171">
        <v>4.1900000000000004</v>
      </c>
      <c r="J2023" s="169">
        <v>1</v>
      </c>
      <c r="K2023" s="154" cm="1">
        <f t="array" ref="K2023">ROUND(
IF(C2023="Beer",
SUM(LOOKUP(2,1/(SRP!$B$8:$B$10&lt;=E2023)/(SRP!$C$8:$C$10&gt;=E2023),SRP!$D$8:$D$10)*(G2023/100)*(E2023/1000)),
IF(C2023="Spirits",
SUM(LOOKUP(2,1/(SRP!$B$2:$B$7&lt;=E2023)/(SRP!$C$2:$C$7&gt;=E2023),SRP!$D$2:$D$7)*(G2023/100)*(E2023/1000)),
IF(AND(C2023="Wine",D2023="Fortified Wines"),
SUM(LOOKUP(2,1/(SRP!$B$26:$B$29&lt;=E2023)/(SRP!$C$26:$C$29&gt;=E2023),SRP!$D$26:$D$29)*(G2023/100)*(E2023/1000)),
IF(C2023="Wine",
SUM(LOOKUP(2,1/(SRP!$B$21:$B$25&lt;=E2023)/(SRP!$C$21:$C$25&gt;=E2023),SRP!$D$21:$D$25)*(G2023/100)*(E2023/1000)),
IF(AND(C2023="Ready to Drink",D2023="RTD-One Pour Cocktail&gt;7%&lt;=14.5"),
SUM(LOOKUP(2,1/(SRP!$B$16:$B$20&lt;=E2023)/(SRP!$C$16:$C$20&gt;=E2023),SRP!$D$16:$D$20)*(G2023/100)*(E2023/1000)),
IF(C2023="Ready to Drink",
SUM(LOOKUP(2,1/(SRP!$B$11:$B$15&lt;=E2023)/(SRP!$C$11:$C$15&gt;=E2023),SRP!$D$11:$D$15)*(G2023/100)*(E2023/1000)),
0)))))),2)</f>
        <v>2.0299999999999998</v>
      </c>
      <c r="L2023" s="173" t="str">
        <f t="shared" si="31"/>
        <v>Beer473</v>
      </c>
      <c r="M2023" s="154">
        <f>VLOOKUP(L2023,'Slope %'!C:D,2,0)</f>
        <v>0.12</v>
      </c>
    </row>
    <row r="2024" spans="1:13" x14ac:dyDescent="0.25">
      <c r="A2024" s="169">
        <v>33701</v>
      </c>
      <c r="B2024" s="170" t="s">
        <v>1813</v>
      </c>
      <c r="C2024" s="170" t="s">
        <v>11</v>
      </c>
      <c r="D2024" s="170" t="s">
        <v>267</v>
      </c>
      <c r="E2024" s="170">
        <v>473</v>
      </c>
      <c r="F2024" s="170">
        <v>24</v>
      </c>
      <c r="G2024" s="171">
        <v>5.5</v>
      </c>
      <c r="H2024" s="170" t="s">
        <v>1623</v>
      </c>
      <c r="I2024" s="171">
        <v>4.1900000000000004</v>
      </c>
      <c r="J2024" s="169">
        <v>1</v>
      </c>
      <c r="K2024" s="154" cm="1">
        <f t="array" ref="K2024">ROUND(
IF(C2024="Beer",
SUM(LOOKUP(2,1/(SRP!$B$8:$B$10&lt;=E2024)/(SRP!$C$8:$C$10&gt;=E2024),SRP!$D$8:$D$10)*(G2024/100)*(E2024/1000)),
IF(C2024="Spirits",
SUM(LOOKUP(2,1/(SRP!$B$2:$B$7&lt;=E2024)/(SRP!$C$2:$C$7&gt;=E2024),SRP!$D$2:$D$7)*(G2024/100)*(E2024/1000)),
IF(AND(C2024="Wine",D2024="Fortified Wines"),
SUM(LOOKUP(2,1/(SRP!$B$26:$B$29&lt;=E2024)/(SRP!$C$26:$C$29&gt;=E2024),SRP!$D$26:$D$29)*(G2024/100)*(E2024/1000)),
IF(C2024="Wine",
SUM(LOOKUP(2,1/(SRP!$B$21:$B$25&lt;=E2024)/(SRP!$C$21:$C$25&gt;=E2024),SRP!$D$21:$D$25)*(G2024/100)*(E2024/1000)),
IF(AND(C2024="Ready to Drink",D2024="RTD-One Pour Cocktail&gt;7%&lt;=14.5"),
SUM(LOOKUP(2,1/(SRP!$B$16:$B$20&lt;=E2024)/(SRP!$C$16:$C$20&gt;=E2024),SRP!$D$16:$D$20)*(G2024/100)*(E2024/1000)),
IF(C2024="Ready to Drink",
SUM(LOOKUP(2,1/(SRP!$B$11:$B$15&lt;=E2024)/(SRP!$C$11:$C$15&gt;=E2024),SRP!$D$11:$D$15)*(G2024/100)*(E2024/1000)),
0)))))),2)</f>
        <v>2.0299999999999998</v>
      </c>
      <c r="L2024" s="173" t="str">
        <f t="shared" si="31"/>
        <v>Beer473</v>
      </c>
      <c r="M2024" s="154">
        <f>VLOOKUP(L2024,'Slope %'!C:D,2,0)</f>
        <v>0.12</v>
      </c>
    </row>
    <row r="2025" spans="1:13" x14ac:dyDescent="0.25">
      <c r="A2025" s="169">
        <v>33706</v>
      </c>
      <c r="B2025" s="170" t="s">
        <v>1814</v>
      </c>
      <c r="C2025" s="170" t="s">
        <v>24</v>
      </c>
      <c r="D2025" s="170" t="s">
        <v>68</v>
      </c>
      <c r="E2025" s="170">
        <v>3000</v>
      </c>
      <c r="F2025" s="170">
        <v>4</v>
      </c>
      <c r="G2025" s="171">
        <v>13.5</v>
      </c>
      <c r="H2025" s="170" t="s">
        <v>47</v>
      </c>
      <c r="I2025" s="171">
        <v>40.99</v>
      </c>
      <c r="J2025" s="169">
        <v>1</v>
      </c>
      <c r="K2025" s="154" cm="1">
        <f t="array" ref="K2025">ROUND(
IF(C2025="Beer",
SUM(LOOKUP(2,1/(SRP!$B$8:$B$10&lt;=E2025)/(SRP!$C$8:$C$10&gt;=E2025),SRP!$D$8:$D$10)*(G2025/100)*(E2025/1000)),
IF(C2025="Spirits",
SUM(LOOKUP(2,1/(SRP!$B$2:$B$7&lt;=E2025)/(SRP!$C$2:$C$7&gt;=E2025),SRP!$D$2:$D$7)*(G2025/100)*(E2025/1000)),
IF(AND(C2025="Wine",D2025="Fortified Wines"),
SUM(LOOKUP(2,1/(SRP!$B$26:$B$29&lt;=E2025)/(SRP!$C$26:$C$29&gt;=E2025),SRP!$D$26:$D$29)*(G2025/100)*(E2025/1000)),
IF(C2025="Wine",
SUM(LOOKUP(2,1/(SRP!$B$21:$B$25&lt;=E2025)/(SRP!$C$21:$C$25&gt;=E2025),SRP!$D$21:$D$25)*(G2025/100)*(E2025/1000)),
IF(AND(C2025="Ready to Drink",D2025="RTD-One Pour Cocktail&gt;7%&lt;=14.5"),
SUM(LOOKUP(2,1/(SRP!$B$16:$B$20&lt;=E2025)/(SRP!$C$16:$C$20&gt;=E2025),SRP!$D$16:$D$20)*(G2025/100)*(E2025/1000)),
IF(C2025="Ready to Drink",
SUM(LOOKUP(2,1/(SRP!$B$11:$B$15&lt;=E2025)/(SRP!$C$11:$C$15&gt;=E2025),SRP!$D$11:$D$15)*(G2025/100)*(E2025/1000)),
0)))))),2)</f>
        <v>31.62</v>
      </c>
      <c r="L2025" s="173" t="str">
        <f t="shared" si="31"/>
        <v>Wine3000</v>
      </c>
      <c r="M2025" s="154">
        <f>VLOOKUP(L2025,'Slope %'!C:D,2,0)</f>
        <v>0.05</v>
      </c>
    </row>
    <row r="2026" spans="1:13" x14ac:dyDescent="0.25">
      <c r="A2026" s="169">
        <v>33720</v>
      </c>
      <c r="B2026" s="170" t="s">
        <v>1815</v>
      </c>
      <c r="C2026" s="170" t="s">
        <v>11</v>
      </c>
      <c r="D2026" s="170" t="s">
        <v>211</v>
      </c>
      <c r="E2026" s="170">
        <v>2130</v>
      </c>
      <c r="F2026" s="170">
        <v>4</v>
      </c>
      <c r="G2026" s="171">
        <v>4</v>
      </c>
      <c r="H2026" s="170" t="s">
        <v>13</v>
      </c>
      <c r="I2026" s="171">
        <v>14.99</v>
      </c>
      <c r="J2026" s="169">
        <v>6</v>
      </c>
      <c r="K2026" s="154" cm="1">
        <f t="array" ref="K2026">ROUND(
IF(C2026="Beer",
SUM(LOOKUP(2,1/(SRP!$B$8:$B$10&lt;=E2026)/(SRP!$C$8:$C$10&gt;=E2026),SRP!$D$8:$D$10)*(G2026/100)*(E2026/1000)),
IF(C2026="Spirits",
SUM(LOOKUP(2,1/(SRP!$B$2:$B$7&lt;=E2026)/(SRP!$C$2:$C$7&gt;=E2026),SRP!$D$2:$D$7)*(G2026/100)*(E2026/1000)),
IF(AND(C2026="Wine",D2026="Fortified Wines"),
SUM(LOOKUP(2,1/(SRP!$B$26:$B$29&lt;=E2026)/(SRP!$C$26:$C$29&gt;=E2026),SRP!$D$26:$D$29)*(G2026/100)*(E2026/1000)),
IF(C2026="Wine",
SUM(LOOKUP(2,1/(SRP!$B$21:$B$25&lt;=E2026)/(SRP!$C$21:$C$25&gt;=E2026),SRP!$D$21:$D$25)*(G2026/100)*(E2026/1000)),
IF(AND(C2026="Ready to Drink",D2026="RTD-One Pour Cocktail&gt;7%&lt;=14.5"),
SUM(LOOKUP(2,1/(SRP!$B$16:$B$20&lt;=E2026)/(SRP!$C$16:$C$20&gt;=E2026),SRP!$D$16:$D$20)*(G2026/100)*(E2026/1000)),
IF(C2026="Ready to Drink",
SUM(LOOKUP(2,1/(SRP!$B$11:$B$15&lt;=E2026)/(SRP!$C$11:$C$15&gt;=E2026),SRP!$D$11:$D$15)*(G2026/100)*(E2026/1000)),
0)))))),2)</f>
        <v>6.65</v>
      </c>
      <c r="L2026" s="173" t="str">
        <f t="shared" si="31"/>
        <v>Beer2130</v>
      </c>
      <c r="M2026" s="154">
        <f>VLOOKUP(L2026,'Slope %'!C:D,2,0)</f>
        <v>0.1</v>
      </c>
    </row>
    <row r="2027" spans="1:13" x14ac:dyDescent="0.25">
      <c r="A2027" s="169">
        <v>33720</v>
      </c>
      <c r="B2027" s="170" t="s">
        <v>1815</v>
      </c>
      <c r="C2027" s="170" t="s">
        <v>11</v>
      </c>
      <c r="D2027" s="170" t="s">
        <v>211</v>
      </c>
      <c r="E2027" s="170">
        <v>2130</v>
      </c>
      <c r="F2027" s="170">
        <v>4</v>
      </c>
      <c r="G2027" s="171">
        <v>4</v>
      </c>
      <c r="H2027" s="170" t="s">
        <v>13</v>
      </c>
      <c r="I2027" s="171">
        <v>14.99</v>
      </c>
      <c r="J2027" s="169">
        <v>6</v>
      </c>
      <c r="K2027" s="154" cm="1">
        <f t="array" ref="K2027">ROUND(
IF(C2027="Beer",
SUM(LOOKUP(2,1/(SRP!$B$8:$B$10&lt;=E2027)/(SRP!$C$8:$C$10&gt;=E2027),SRP!$D$8:$D$10)*(G2027/100)*(E2027/1000)),
IF(C2027="Spirits",
SUM(LOOKUP(2,1/(SRP!$B$2:$B$7&lt;=E2027)/(SRP!$C$2:$C$7&gt;=E2027),SRP!$D$2:$D$7)*(G2027/100)*(E2027/1000)),
IF(AND(C2027="Wine",D2027="Fortified Wines"),
SUM(LOOKUP(2,1/(SRP!$B$26:$B$29&lt;=E2027)/(SRP!$C$26:$C$29&gt;=E2027),SRP!$D$26:$D$29)*(G2027/100)*(E2027/1000)),
IF(C2027="Wine",
SUM(LOOKUP(2,1/(SRP!$B$21:$B$25&lt;=E2027)/(SRP!$C$21:$C$25&gt;=E2027),SRP!$D$21:$D$25)*(G2027/100)*(E2027/1000)),
IF(AND(C2027="Ready to Drink",D2027="RTD-One Pour Cocktail&gt;7%&lt;=14.5"),
SUM(LOOKUP(2,1/(SRP!$B$16:$B$20&lt;=E2027)/(SRP!$C$16:$C$20&gt;=E2027),SRP!$D$16:$D$20)*(G2027/100)*(E2027/1000)),
IF(C2027="Ready to Drink",
SUM(LOOKUP(2,1/(SRP!$B$11:$B$15&lt;=E2027)/(SRP!$C$11:$C$15&gt;=E2027),SRP!$D$11:$D$15)*(G2027/100)*(E2027/1000)),
0)))))),2)</f>
        <v>6.65</v>
      </c>
      <c r="L2027" s="173" t="str">
        <f t="shared" si="31"/>
        <v>Beer2130</v>
      </c>
      <c r="M2027" s="154">
        <f>VLOOKUP(L2027,'Slope %'!C:D,2,0)</f>
        <v>0.1</v>
      </c>
    </row>
    <row r="2028" spans="1:13" x14ac:dyDescent="0.25">
      <c r="A2028" s="169">
        <v>33738</v>
      </c>
      <c r="B2028" s="170" t="s">
        <v>1816</v>
      </c>
      <c r="C2028" s="170" t="s">
        <v>11</v>
      </c>
      <c r="D2028" s="170" t="s">
        <v>303</v>
      </c>
      <c r="E2028" s="170">
        <v>473</v>
      </c>
      <c r="F2028" s="170">
        <v>24</v>
      </c>
      <c r="G2028" s="171">
        <v>6</v>
      </c>
      <c r="H2028" s="170" t="s">
        <v>1362</v>
      </c>
      <c r="I2028" s="171">
        <v>4.7</v>
      </c>
      <c r="J2028" s="169">
        <v>1</v>
      </c>
      <c r="K2028" s="154" cm="1">
        <f t="array" ref="K2028">ROUND(
IF(C2028="Beer",
SUM(LOOKUP(2,1/(SRP!$B$8:$B$10&lt;=E2028)/(SRP!$C$8:$C$10&gt;=E2028),SRP!$D$8:$D$10)*(G2028/100)*(E2028/1000)),
IF(C2028="Spirits",
SUM(LOOKUP(2,1/(SRP!$B$2:$B$7&lt;=E2028)/(SRP!$C$2:$C$7&gt;=E2028),SRP!$D$2:$D$7)*(G2028/100)*(E2028/1000)),
IF(AND(C2028="Wine",D2028="Fortified Wines"),
SUM(LOOKUP(2,1/(SRP!$B$26:$B$29&lt;=E2028)/(SRP!$C$26:$C$29&gt;=E2028),SRP!$D$26:$D$29)*(G2028/100)*(E2028/1000)),
IF(C2028="Wine",
SUM(LOOKUP(2,1/(SRP!$B$21:$B$25&lt;=E2028)/(SRP!$C$21:$C$25&gt;=E2028),SRP!$D$21:$D$25)*(G2028/100)*(E2028/1000)),
IF(AND(C2028="Ready to Drink",D2028="RTD-One Pour Cocktail&gt;7%&lt;=14.5"),
SUM(LOOKUP(2,1/(SRP!$B$16:$B$20&lt;=E2028)/(SRP!$C$16:$C$20&gt;=E2028),SRP!$D$16:$D$20)*(G2028/100)*(E2028/1000)),
IF(C2028="Ready to Drink",
SUM(LOOKUP(2,1/(SRP!$B$11:$B$15&lt;=E2028)/(SRP!$C$11:$C$15&gt;=E2028),SRP!$D$11:$D$15)*(G2028/100)*(E2028/1000)),
0)))))),2)</f>
        <v>2.2200000000000002</v>
      </c>
      <c r="L2028" s="173" t="str">
        <f t="shared" si="31"/>
        <v>Beer473</v>
      </c>
      <c r="M2028" s="154">
        <f>VLOOKUP(L2028,'Slope %'!C:D,2,0)</f>
        <v>0.12</v>
      </c>
    </row>
    <row r="2029" spans="1:13" x14ac:dyDescent="0.25">
      <c r="A2029" s="169">
        <v>33738</v>
      </c>
      <c r="B2029" s="170" t="s">
        <v>1816</v>
      </c>
      <c r="C2029" s="170" t="s">
        <v>11</v>
      </c>
      <c r="D2029" s="170" t="s">
        <v>303</v>
      </c>
      <c r="E2029" s="170">
        <v>473</v>
      </c>
      <c r="F2029" s="170">
        <v>24</v>
      </c>
      <c r="G2029" s="171">
        <v>6</v>
      </c>
      <c r="H2029" s="170" t="s">
        <v>1362</v>
      </c>
      <c r="I2029" s="171">
        <v>4.7</v>
      </c>
      <c r="J2029" s="169">
        <v>1</v>
      </c>
      <c r="K2029" s="154" cm="1">
        <f t="array" ref="K2029">ROUND(
IF(C2029="Beer",
SUM(LOOKUP(2,1/(SRP!$B$8:$B$10&lt;=E2029)/(SRP!$C$8:$C$10&gt;=E2029),SRP!$D$8:$D$10)*(G2029/100)*(E2029/1000)),
IF(C2029="Spirits",
SUM(LOOKUP(2,1/(SRP!$B$2:$B$7&lt;=E2029)/(SRP!$C$2:$C$7&gt;=E2029),SRP!$D$2:$D$7)*(G2029/100)*(E2029/1000)),
IF(AND(C2029="Wine",D2029="Fortified Wines"),
SUM(LOOKUP(2,1/(SRP!$B$26:$B$29&lt;=E2029)/(SRP!$C$26:$C$29&gt;=E2029),SRP!$D$26:$D$29)*(G2029/100)*(E2029/1000)),
IF(C2029="Wine",
SUM(LOOKUP(2,1/(SRP!$B$21:$B$25&lt;=E2029)/(SRP!$C$21:$C$25&gt;=E2029),SRP!$D$21:$D$25)*(G2029/100)*(E2029/1000)),
IF(AND(C2029="Ready to Drink",D2029="RTD-One Pour Cocktail&gt;7%&lt;=14.5"),
SUM(LOOKUP(2,1/(SRP!$B$16:$B$20&lt;=E2029)/(SRP!$C$16:$C$20&gt;=E2029),SRP!$D$16:$D$20)*(G2029/100)*(E2029/1000)),
IF(C2029="Ready to Drink",
SUM(LOOKUP(2,1/(SRP!$B$11:$B$15&lt;=E2029)/(SRP!$C$11:$C$15&gt;=E2029),SRP!$D$11:$D$15)*(G2029/100)*(E2029/1000)),
0)))))),2)</f>
        <v>2.2200000000000002</v>
      </c>
      <c r="L2029" s="173" t="str">
        <f t="shared" si="31"/>
        <v>Beer473</v>
      </c>
      <c r="M2029" s="154">
        <f>VLOOKUP(L2029,'Slope %'!C:D,2,0)</f>
        <v>0.12</v>
      </c>
    </row>
    <row r="2030" spans="1:13" x14ac:dyDescent="0.25">
      <c r="A2030" s="169">
        <v>33759</v>
      </c>
      <c r="B2030" s="170" t="s">
        <v>1817</v>
      </c>
      <c r="C2030" s="170" t="s">
        <v>11</v>
      </c>
      <c r="D2030" s="170" t="s">
        <v>12</v>
      </c>
      <c r="E2030" s="170">
        <v>4260</v>
      </c>
      <c r="F2030" s="170">
        <v>2</v>
      </c>
      <c r="G2030" s="171">
        <v>5</v>
      </c>
      <c r="H2030" s="170" t="s">
        <v>1053</v>
      </c>
      <c r="I2030" s="171">
        <v>23.99</v>
      </c>
      <c r="J2030" s="169">
        <v>12</v>
      </c>
      <c r="K2030" s="154" cm="1">
        <f t="array" ref="K2030">ROUND(
IF(C2030="Beer",
SUM(LOOKUP(2,1/(SRP!$B$8:$B$10&lt;=E2030)/(SRP!$C$8:$C$10&gt;=E2030),SRP!$D$8:$D$10)*(G2030/100)*(E2030/1000)),
IF(C2030="Spirits",
SUM(LOOKUP(2,1/(SRP!$B$2:$B$7&lt;=E2030)/(SRP!$C$2:$C$7&gt;=E2030),SRP!$D$2:$D$7)*(G2030/100)*(E2030/1000)),
IF(AND(C2030="Wine",D2030="Fortified Wines"),
SUM(LOOKUP(2,1/(SRP!$B$26:$B$29&lt;=E2030)/(SRP!$C$26:$C$29&gt;=E2030),SRP!$D$26:$D$29)*(G2030/100)*(E2030/1000)),
IF(C2030="Wine",
SUM(LOOKUP(2,1/(SRP!$B$21:$B$25&lt;=E2030)/(SRP!$C$21:$C$25&gt;=E2030),SRP!$D$21:$D$25)*(G2030/100)*(E2030/1000)),
IF(AND(C2030="Ready to Drink",D2030="RTD-One Pour Cocktail&gt;7%&lt;=14.5"),
SUM(LOOKUP(2,1/(SRP!$B$16:$B$20&lt;=E2030)/(SRP!$C$16:$C$20&gt;=E2030),SRP!$D$16:$D$20)*(G2030/100)*(E2030/1000)),
IF(C2030="Ready to Drink",
SUM(LOOKUP(2,1/(SRP!$B$11:$B$15&lt;=E2030)/(SRP!$C$11:$C$15&gt;=E2030),SRP!$D$11:$D$15)*(G2030/100)*(E2030/1000)),
0)))))),2)</f>
        <v>16.63</v>
      </c>
      <c r="L2030" s="173" t="str">
        <f t="shared" si="31"/>
        <v>Beer4260</v>
      </c>
      <c r="M2030" s="154">
        <f>VLOOKUP(L2030,'Slope %'!C:D,2,0)</f>
        <v>7.0000000000000007E-2</v>
      </c>
    </row>
    <row r="2031" spans="1:13" x14ac:dyDescent="0.25">
      <c r="A2031" s="169">
        <v>33759</v>
      </c>
      <c r="B2031" s="170" t="s">
        <v>1817</v>
      </c>
      <c r="C2031" s="170" t="s">
        <v>11</v>
      </c>
      <c r="D2031" s="170" t="s">
        <v>12</v>
      </c>
      <c r="E2031" s="170">
        <v>4260</v>
      </c>
      <c r="F2031" s="170">
        <v>2</v>
      </c>
      <c r="G2031" s="171">
        <v>5</v>
      </c>
      <c r="H2031" s="170" t="s">
        <v>1053</v>
      </c>
      <c r="I2031" s="171">
        <v>23.99</v>
      </c>
      <c r="J2031" s="169">
        <v>12</v>
      </c>
      <c r="K2031" s="154" cm="1">
        <f t="array" ref="K2031">ROUND(
IF(C2031="Beer",
SUM(LOOKUP(2,1/(SRP!$B$8:$B$10&lt;=E2031)/(SRP!$C$8:$C$10&gt;=E2031),SRP!$D$8:$D$10)*(G2031/100)*(E2031/1000)),
IF(C2031="Spirits",
SUM(LOOKUP(2,1/(SRP!$B$2:$B$7&lt;=E2031)/(SRP!$C$2:$C$7&gt;=E2031),SRP!$D$2:$D$7)*(G2031/100)*(E2031/1000)),
IF(AND(C2031="Wine",D2031="Fortified Wines"),
SUM(LOOKUP(2,1/(SRP!$B$26:$B$29&lt;=E2031)/(SRP!$C$26:$C$29&gt;=E2031),SRP!$D$26:$D$29)*(G2031/100)*(E2031/1000)),
IF(C2031="Wine",
SUM(LOOKUP(2,1/(SRP!$B$21:$B$25&lt;=E2031)/(SRP!$C$21:$C$25&gt;=E2031),SRP!$D$21:$D$25)*(G2031/100)*(E2031/1000)),
IF(AND(C2031="Ready to Drink",D2031="RTD-One Pour Cocktail&gt;7%&lt;=14.5"),
SUM(LOOKUP(2,1/(SRP!$B$16:$B$20&lt;=E2031)/(SRP!$C$16:$C$20&gt;=E2031),SRP!$D$16:$D$20)*(G2031/100)*(E2031/1000)),
IF(C2031="Ready to Drink",
SUM(LOOKUP(2,1/(SRP!$B$11:$B$15&lt;=E2031)/(SRP!$C$11:$C$15&gt;=E2031),SRP!$D$11:$D$15)*(G2031/100)*(E2031/1000)),
0)))))),2)</f>
        <v>16.63</v>
      </c>
      <c r="L2031" s="173" t="str">
        <f t="shared" si="31"/>
        <v>Beer4260</v>
      </c>
      <c r="M2031" s="154">
        <f>VLOOKUP(L2031,'Slope %'!C:D,2,0)</f>
        <v>7.0000000000000007E-2</v>
      </c>
    </row>
    <row r="2032" spans="1:13" x14ac:dyDescent="0.25">
      <c r="A2032" s="169">
        <v>33773</v>
      </c>
      <c r="B2032" s="170" t="s">
        <v>1818</v>
      </c>
      <c r="C2032" s="170" t="s">
        <v>11</v>
      </c>
      <c r="D2032" s="170" t="s">
        <v>303</v>
      </c>
      <c r="E2032" s="170">
        <v>473</v>
      </c>
      <c r="F2032" s="170">
        <v>24</v>
      </c>
      <c r="G2032" s="171">
        <v>5</v>
      </c>
      <c r="H2032" s="170" t="s">
        <v>1053</v>
      </c>
      <c r="I2032" s="171">
        <v>3.99</v>
      </c>
      <c r="J2032" s="169">
        <v>1</v>
      </c>
      <c r="K2032" s="154" cm="1">
        <f t="array" ref="K2032">ROUND(
IF(C2032="Beer",
SUM(LOOKUP(2,1/(SRP!$B$8:$B$10&lt;=E2032)/(SRP!$C$8:$C$10&gt;=E2032),SRP!$D$8:$D$10)*(G2032/100)*(E2032/1000)),
IF(C2032="Spirits",
SUM(LOOKUP(2,1/(SRP!$B$2:$B$7&lt;=E2032)/(SRP!$C$2:$C$7&gt;=E2032),SRP!$D$2:$D$7)*(G2032/100)*(E2032/1000)),
IF(AND(C2032="Wine",D2032="Fortified Wines"),
SUM(LOOKUP(2,1/(SRP!$B$26:$B$29&lt;=E2032)/(SRP!$C$26:$C$29&gt;=E2032),SRP!$D$26:$D$29)*(G2032/100)*(E2032/1000)),
IF(C2032="Wine",
SUM(LOOKUP(2,1/(SRP!$B$21:$B$25&lt;=E2032)/(SRP!$C$21:$C$25&gt;=E2032),SRP!$D$21:$D$25)*(G2032/100)*(E2032/1000)),
IF(AND(C2032="Ready to Drink",D2032="RTD-One Pour Cocktail&gt;7%&lt;=14.5"),
SUM(LOOKUP(2,1/(SRP!$B$16:$B$20&lt;=E2032)/(SRP!$C$16:$C$20&gt;=E2032),SRP!$D$16:$D$20)*(G2032/100)*(E2032/1000)),
IF(C2032="Ready to Drink",
SUM(LOOKUP(2,1/(SRP!$B$11:$B$15&lt;=E2032)/(SRP!$C$11:$C$15&gt;=E2032),SRP!$D$11:$D$15)*(G2032/100)*(E2032/1000)),
0)))))),2)</f>
        <v>1.85</v>
      </c>
      <c r="L2032" s="173" t="str">
        <f t="shared" si="31"/>
        <v>Beer473</v>
      </c>
      <c r="M2032" s="154">
        <f>VLOOKUP(L2032,'Slope %'!C:D,2,0)</f>
        <v>0.12</v>
      </c>
    </row>
    <row r="2033" spans="1:13" x14ac:dyDescent="0.25">
      <c r="A2033" s="169">
        <v>33775</v>
      </c>
      <c r="B2033" s="170" t="s">
        <v>1819</v>
      </c>
      <c r="C2033" s="170" t="s">
        <v>15</v>
      </c>
      <c r="D2033" s="170" t="s">
        <v>1271</v>
      </c>
      <c r="E2033" s="170">
        <v>700</v>
      </c>
      <c r="F2033" s="170">
        <v>6</v>
      </c>
      <c r="G2033" s="171">
        <v>38</v>
      </c>
      <c r="H2033" s="170" t="s">
        <v>163</v>
      </c>
      <c r="I2033" s="171">
        <v>34.99</v>
      </c>
      <c r="J2033" s="169">
        <v>1</v>
      </c>
      <c r="K2033" s="154" cm="1">
        <f t="array" ref="K2033">ROUND(
IF(C2033="Beer",
SUM(LOOKUP(2,1/(SRP!$B$8:$B$10&lt;=E2033)/(SRP!$C$8:$C$10&gt;=E2033),SRP!$D$8:$D$10)*(G2033/100)*(E2033/1000)),
IF(C2033="Spirits",
SUM(LOOKUP(2,1/(SRP!$B$2:$B$7&lt;=E2033)/(SRP!$C$2:$C$7&gt;=E2033),SRP!$D$2:$D$7)*(G2033/100)*(E2033/1000)),
IF(AND(C2033="Wine",D2033="Fortified Wines"),
SUM(LOOKUP(2,1/(SRP!$B$26:$B$29&lt;=E2033)/(SRP!$C$26:$C$29&gt;=E2033),SRP!$D$26:$D$29)*(G2033/100)*(E2033/1000)),
IF(C2033="Wine",
SUM(LOOKUP(2,1/(SRP!$B$21:$B$25&lt;=E2033)/(SRP!$C$21:$C$25&gt;=E2033),SRP!$D$21:$D$25)*(G2033/100)*(E2033/1000)),
IF(AND(C2033="Ready to Drink",D2033="RTD-One Pour Cocktail&gt;7%&lt;=14.5"),
SUM(LOOKUP(2,1/(SRP!$B$16:$B$20&lt;=E2033)/(SRP!$C$16:$C$20&gt;=E2033),SRP!$D$16:$D$20)*(G2033/100)*(E2033/1000)),
IF(C2033="Ready to Drink",
SUM(LOOKUP(2,1/(SRP!$B$11:$B$15&lt;=E2033)/(SRP!$C$11:$C$15&gt;=E2033),SRP!$D$11:$D$15)*(G2033/100)*(E2033/1000)),
0)))))),2)</f>
        <v>20.77</v>
      </c>
      <c r="L2033" s="173" t="str">
        <f t="shared" si="31"/>
        <v>Spirits700</v>
      </c>
      <c r="M2033" s="154">
        <f>VLOOKUP(L2033,'Slope %'!C:D,2,0)</f>
        <v>7.0000000000000007E-2</v>
      </c>
    </row>
    <row r="2034" spans="1:13" x14ac:dyDescent="0.25">
      <c r="A2034" s="169">
        <v>33794</v>
      </c>
      <c r="B2034" s="170" t="s">
        <v>1820</v>
      </c>
      <c r="C2034" s="170" t="s">
        <v>11</v>
      </c>
      <c r="D2034" s="170" t="s">
        <v>267</v>
      </c>
      <c r="E2034" s="170">
        <v>473</v>
      </c>
      <c r="F2034" s="170">
        <v>24</v>
      </c>
      <c r="G2034" s="171">
        <v>5</v>
      </c>
      <c r="H2034" s="170" t="s">
        <v>1391</v>
      </c>
      <c r="I2034" s="171">
        <v>4.1100000000000003</v>
      </c>
      <c r="J2034" s="169">
        <v>1</v>
      </c>
      <c r="K2034" s="154" cm="1">
        <f t="array" ref="K2034">ROUND(
IF(C2034="Beer",
SUM(LOOKUP(2,1/(SRP!$B$8:$B$10&lt;=E2034)/(SRP!$C$8:$C$10&gt;=E2034),SRP!$D$8:$D$10)*(G2034/100)*(E2034/1000)),
IF(C2034="Spirits",
SUM(LOOKUP(2,1/(SRP!$B$2:$B$7&lt;=E2034)/(SRP!$C$2:$C$7&gt;=E2034),SRP!$D$2:$D$7)*(G2034/100)*(E2034/1000)),
IF(AND(C2034="Wine",D2034="Fortified Wines"),
SUM(LOOKUP(2,1/(SRP!$B$26:$B$29&lt;=E2034)/(SRP!$C$26:$C$29&gt;=E2034),SRP!$D$26:$D$29)*(G2034/100)*(E2034/1000)),
IF(C2034="Wine",
SUM(LOOKUP(2,1/(SRP!$B$21:$B$25&lt;=E2034)/(SRP!$C$21:$C$25&gt;=E2034),SRP!$D$21:$D$25)*(G2034/100)*(E2034/1000)),
IF(AND(C2034="Ready to Drink",D2034="RTD-One Pour Cocktail&gt;7%&lt;=14.5"),
SUM(LOOKUP(2,1/(SRP!$B$16:$B$20&lt;=E2034)/(SRP!$C$16:$C$20&gt;=E2034),SRP!$D$16:$D$20)*(G2034/100)*(E2034/1000)),
IF(C2034="Ready to Drink",
SUM(LOOKUP(2,1/(SRP!$B$11:$B$15&lt;=E2034)/(SRP!$C$11:$C$15&gt;=E2034),SRP!$D$11:$D$15)*(G2034/100)*(E2034/1000)),
0)))))),2)</f>
        <v>1.85</v>
      </c>
      <c r="L2034" s="173" t="str">
        <f t="shared" si="31"/>
        <v>Beer473</v>
      </c>
      <c r="M2034" s="154">
        <f>VLOOKUP(L2034,'Slope %'!C:D,2,0)</f>
        <v>0.12</v>
      </c>
    </row>
    <row r="2035" spans="1:13" x14ac:dyDescent="0.25">
      <c r="A2035" s="169">
        <v>33794</v>
      </c>
      <c r="B2035" s="170" t="s">
        <v>1820</v>
      </c>
      <c r="C2035" s="170" t="s">
        <v>11</v>
      </c>
      <c r="D2035" s="170" t="s">
        <v>267</v>
      </c>
      <c r="E2035" s="170">
        <v>473</v>
      </c>
      <c r="F2035" s="170">
        <v>24</v>
      </c>
      <c r="G2035" s="171">
        <v>5</v>
      </c>
      <c r="H2035" s="170" t="s">
        <v>1391</v>
      </c>
      <c r="I2035" s="171">
        <v>4.1100000000000003</v>
      </c>
      <c r="J2035" s="169">
        <v>1</v>
      </c>
      <c r="K2035" s="154" cm="1">
        <f t="array" ref="K2035">ROUND(
IF(C2035="Beer",
SUM(LOOKUP(2,1/(SRP!$B$8:$B$10&lt;=E2035)/(SRP!$C$8:$C$10&gt;=E2035),SRP!$D$8:$D$10)*(G2035/100)*(E2035/1000)),
IF(C2035="Spirits",
SUM(LOOKUP(2,1/(SRP!$B$2:$B$7&lt;=E2035)/(SRP!$C$2:$C$7&gt;=E2035),SRP!$D$2:$D$7)*(G2035/100)*(E2035/1000)),
IF(AND(C2035="Wine",D2035="Fortified Wines"),
SUM(LOOKUP(2,1/(SRP!$B$26:$B$29&lt;=E2035)/(SRP!$C$26:$C$29&gt;=E2035),SRP!$D$26:$D$29)*(G2035/100)*(E2035/1000)),
IF(C2035="Wine",
SUM(LOOKUP(2,1/(SRP!$B$21:$B$25&lt;=E2035)/(SRP!$C$21:$C$25&gt;=E2035),SRP!$D$21:$D$25)*(G2035/100)*(E2035/1000)),
IF(AND(C2035="Ready to Drink",D2035="RTD-One Pour Cocktail&gt;7%&lt;=14.5"),
SUM(LOOKUP(2,1/(SRP!$B$16:$B$20&lt;=E2035)/(SRP!$C$16:$C$20&gt;=E2035),SRP!$D$16:$D$20)*(G2035/100)*(E2035/1000)),
IF(C2035="Ready to Drink",
SUM(LOOKUP(2,1/(SRP!$B$11:$B$15&lt;=E2035)/(SRP!$C$11:$C$15&gt;=E2035),SRP!$D$11:$D$15)*(G2035/100)*(E2035/1000)),
0)))))),2)</f>
        <v>1.85</v>
      </c>
      <c r="L2035" s="173" t="str">
        <f t="shared" si="31"/>
        <v>Beer473</v>
      </c>
      <c r="M2035" s="154">
        <f>VLOOKUP(L2035,'Slope %'!C:D,2,0)</f>
        <v>0.12</v>
      </c>
    </row>
    <row r="2036" spans="1:13" x14ac:dyDescent="0.25">
      <c r="A2036" s="169">
        <v>33816</v>
      </c>
      <c r="B2036" s="170" t="s">
        <v>1821</v>
      </c>
      <c r="C2036" s="170" t="s">
        <v>11</v>
      </c>
      <c r="D2036" s="170" t="s">
        <v>303</v>
      </c>
      <c r="E2036" s="170">
        <v>473</v>
      </c>
      <c r="F2036" s="170">
        <v>24</v>
      </c>
      <c r="G2036" s="171">
        <v>6.1</v>
      </c>
      <c r="H2036" s="170" t="s">
        <v>1742</v>
      </c>
      <c r="I2036" s="171">
        <v>4.2</v>
      </c>
      <c r="J2036" s="169">
        <v>1</v>
      </c>
      <c r="K2036" s="154" cm="1">
        <f t="array" ref="K2036">ROUND(
IF(C2036="Beer",
SUM(LOOKUP(2,1/(SRP!$B$8:$B$10&lt;=E2036)/(SRP!$C$8:$C$10&gt;=E2036),SRP!$D$8:$D$10)*(G2036/100)*(E2036/1000)),
IF(C2036="Spirits",
SUM(LOOKUP(2,1/(SRP!$B$2:$B$7&lt;=E2036)/(SRP!$C$2:$C$7&gt;=E2036),SRP!$D$2:$D$7)*(G2036/100)*(E2036/1000)),
IF(AND(C2036="Wine",D2036="Fortified Wines"),
SUM(LOOKUP(2,1/(SRP!$B$26:$B$29&lt;=E2036)/(SRP!$C$26:$C$29&gt;=E2036),SRP!$D$26:$D$29)*(G2036/100)*(E2036/1000)),
IF(C2036="Wine",
SUM(LOOKUP(2,1/(SRP!$B$21:$B$25&lt;=E2036)/(SRP!$C$21:$C$25&gt;=E2036),SRP!$D$21:$D$25)*(G2036/100)*(E2036/1000)),
IF(AND(C2036="Ready to Drink",D2036="RTD-One Pour Cocktail&gt;7%&lt;=14.5"),
SUM(LOOKUP(2,1/(SRP!$B$16:$B$20&lt;=E2036)/(SRP!$C$16:$C$20&gt;=E2036),SRP!$D$16:$D$20)*(G2036/100)*(E2036/1000)),
IF(C2036="Ready to Drink",
SUM(LOOKUP(2,1/(SRP!$B$11:$B$15&lt;=E2036)/(SRP!$C$11:$C$15&gt;=E2036),SRP!$D$11:$D$15)*(G2036/100)*(E2036/1000)),
0)))))),2)</f>
        <v>2.25</v>
      </c>
      <c r="L2036" s="173" t="str">
        <f t="shared" si="31"/>
        <v>Beer473</v>
      </c>
      <c r="M2036" s="154">
        <f>VLOOKUP(L2036,'Slope %'!C:D,2,0)</f>
        <v>0.12</v>
      </c>
    </row>
    <row r="2037" spans="1:13" x14ac:dyDescent="0.25">
      <c r="A2037" s="169">
        <v>33816</v>
      </c>
      <c r="B2037" s="170" t="s">
        <v>1821</v>
      </c>
      <c r="C2037" s="170" t="s">
        <v>11</v>
      </c>
      <c r="D2037" s="170" t="s">
        <v>303</v>
      </c>
      <c r="E2037" s="170">
        <v>473</v>
      </c>
      <c r="F2037" s="170">
        <v>24</v>
      </c>
      <c r="G2037" s="171">
        <v>6.1</v>
      </c>
      <c r="H2037" s="170" t="s">
        <v>1742</v>
      </c>
      <c r="I2037" s="171">
        <v>4.2</v>
      </c>
      <c r="J2037" s="169">
        <v>1</v>
      </c>
      <c r="K2037" s="154" cm="1">
        <f t="array" ref="K2037">ROUND(
IF(C2037="Beer",
SUM(LOOKUP(2,1/(SRP!$B$8:$B$10&lt;=E2037)/(SRP!$C$8:$C$10&gt;=E2037),SRP!$D$8:$D$10)*(G2037/100)*(E2037/1000)),
IF(C2037="Spirits",
SUM(LOOKUP(2,1/(SRP!$B$2:$B$7&lt;=E2037)/(SRP!$C$2:$C$7&gt;=E2037),SRP!$D$2:$D$7)*(G2037/100)*(E2037/1000)),
IF(AND(C2037="Wine",D2037="Fortified Wines"),
SUM(LOOKUP(2,1/(SRP!$B$26:$B$29&lt;=E2037)/(SRP!$C$26:$C$29&gt;=E2037),SRP!$D$26:$D$29)*(G2037/100)*(E2037/1000)),
IF(C2037="Wine",
SUM(LOOKUP(2,1/(SRP!$B$21:$B$25&lt;=E2037)/(SRP!$C$21:$C$25&gt;=E2037),SRP!$D$21:$D$25)*(G2037/100)*(E2037/1000)),
IF(AND(C2037="Ready to Drink",D2037="RTD-One Pour Cocktail&gt;7%&lt;=14.5"),
SUM(LOOKUP(2,1/(SRP!$B$16:$B$20&lt;=E2037)/(SRP!$C$16:$C$20&gt;=E2037),SRP!$D$16:$D$20)*(G2037/100)*(E2037/1000)),
IF(C2037="Ready to Drink",
SUM(LOOKUP(2,1/(SRP!$B$11:$B$15&lt;=E2037)/(SRP!$C$11:$C$15&gt;=E2037),SRP!$D$11:$D$15)*(G2037/100)*(E2037/1000)),
0)))))),2)</f>
        <v>2.25</v>
      </c>
      <c r="L2037" s="173" t="str">
        <f t="shared" si="31"/>
        <v>Beer473</v>
      </c>
      <c r="M2037" s="154">
        <f>VLOOKUP(L2037,'Slope %'!C:D,2,0)</f>
        <v>0.12</v>
      </c>
    </row>
    <row r="2038" spans="1:13" x14ac:dyDescent="0.25">
      <c r="A2038" s="169">
        <v>33819</v>
      </c>
      <c r="B2038" s="170" t="s">
        <v>1822</v>
      </c>
      <c r="C2038" s="170" t="s">
        <v>15</v>
      </c>
      <c r="D2038" s="170" t="s">
        <v>113</v>
      </c>
      <c r="E2038" s="170">
        <v>750</v>
      </c>
      <c r="F2038" s="170">
        <v>6</v>
      </c>
      <c r="G2038" s="171">
        <v>46</v>
      </c>
      <c r="H2038" s="170" t="s">
        <v>35</v>
      </c>
      <c r="I2038" s="171">
        <v>119.99</v>
      </c>
      <c r="J2038" s="169">
        <v>1</v>
      </c>
      <c r="K2038" s="154" cm="1">
        <f t="array" ref="K2038">ROUND(
IF(C2038="Beer",
SUM(LOOKUP(2,1/(SRP!$B$8:$B$10&lt;=E2038)/(SRP!$C$8:$C$10&gt;=E2038),SRP!$D$8:$D$10)*(G2038/100)*(E2038/1000)),
IF(C2038="Spirits",
SUM(LOOKUP(2,1/(SRP!$B$2:$B$7&lt;=E2038)/(SRP!$C$2:$C$7&gt;=E2038),SRP!$D$2:$D$7)*(G2038/100)*(E2038/1000)),
IF(AND(C2038="Wine",D2038="Fortified Wines"),
SUM(LOOKUP(2,1/(SRP!$B$26:$B$29&lt;=E2038)/(SRP!$C$26:$C$29&gt;=E2038),SRP!$D$26:$D$29)*(G2038/100)*(E2038/1000)),
IF(C2038="Wine",
SUM(LOOKUP(2,1/(SRP!$B$21:$B$25&lt;=E2038)/(SRP!$C$21:$C$25&gt;=E2038),SRP!$D$21:$D$25)*(G2038/100)*(E2038/1000)),
IF(AND(C2038="Ready to Drink",D2038="RTD-One Pour Cocktail&gt;7%&lt;=14.5"),
SUM(LOOKUP(2,1/(SRP!$B$16:$B$20&lt;=E2038)/(SRP!$C$16:$C$20&gt;=E2038),SRP!$D$16:$D$20)*(G2038/100)*(E2038/1000)),
IF(C2038="Ready to Drink",
SUM(LOOKUP(2,1/(SRP!$B$11:$B$15&lt;=E2038)/(SRP!$C$11:$C$15&gt;=E2038),SRP!$D$11:$D$15)*(G2038/100)*(E2038/1000)),
0)))))),2)</f>
        <v>26.93</v>
      </c>
      <c r="L2038" s="173" t="str">
        <f t="shared" si="31"/>
        <v>Spirits750</v>
      </c>
      <c r="M2038" s="154">
        <f>VLOOKUP(L2038,'Slope %'!C:D,2,0)</f>
        <v>7.0000000000000007E-2</v>
      </c>
    </row>
    <row r="2039" spans="1:13" x14ac:dyDescent="0.25">
      <c r="A2039" s="169">
        <v>33828</v>
      </c>
      <c r="B2039" s="170" t="s">
        <v>1823</v>
      </c>
      <c r="C2039" s="170" t="s">
        <v>11</v>
      </c>
      <c r="D2039" s="170" t="s">
        <v>12</v>
      </c>
      <c r="E2039" s="170">
        <v>473</v>
      </c>
      <c r="F2039" s="170">
        <v>24</v>
      </c>
      <c r="G2039" s="171">
        <v>5</v>
      </c>
      <c r="H2039" s="170" t="s">
        <v>285</v>
      </c>
      <c r="I2039" s="171">
        <v>3.99</v>
      </c>
      <c r="J2039" s="169">
        <v>1</v>
      </c>
      <c r="K2039" s="154" cm="1">
        <f t="array" ref="K2039">ROUND(
IF(C2039="Beer",
SUM(LOOKUP(2,1/(SRP!$B$8:$B$10&lt;=E2039)/(SRP!$C$8:$C$10&gt;=E2039),SRP!$D$8:$D$10)*(G2039/100)*(E2039/1000)),
IF(C2039="Spirits",
SUM(LOOKUP(2,1/(SRP!$B$2:$B$7&lt;=E2039)/(SRP!$C$2:$C$7&gt;=E2039),SRP!$D$2:$D$7)*(G2039/100)*(E2039/1000)),
IF(AND(C2039="Wine",D2039="Fortified Wines"),
SUM(LOOKUP(2,1/(SRP!$B$26:$B$29&lt;=E2039)/(SRP!$C$26:$C$29&gt;=E2039),SRP!$D$26:$D$29)*(G2039/100)*(E2039/1000)),
IF(C2039="Wine",
SUM(LOOKUP(2,1/(SRP!$B$21:$B$25&lt;=E2039)/(SRP!$C$21:$C$25&gt;=E2039),SRP!$D$21:$D$25)*(G2039/100)*(E2039/1000)),
IF(AND(C2039="Ready to Drink",D2039="RTD-One Pour Cocktail&gt;7%&lt;=14.5"),
SUM(LOOKUP(2,1/(SRP!$B$16:$B$20&lt;=E2039)/(SRP!$C$16:$C$20&gt;=E2039),SRP!$D$16:$D$20)*(G2039/100)*(E2039/1000)),
IF(C2039="Ready to Drink",
SUM(LOOKUP(2,1/(SRP!$B$11:$B$15&lt;=E2039)/(SRP!$C$11:$C$15&gt;=E2039),SRP!$D$11:$D$15)*(G2039/100)*(E2039/1000)),
0)))))),2)</f>
        <v>1.85</v>
      </c>
      <c r="L2039" s="173" t="str">
        <f t="shared" si="31"/>
        <v>Beer473</v>
      </c>
      <c r="M2039" s="154">
        <f>VLOOKUP(L2039,'Slope %'!C:D,2,0)</f>
        <v>0.12</v>
      </c>
    </row>
    <row r="2040" spans="1:13" x14ac:dyDescent="0.25">
      <c r="A2040" s="169">
        <v>33828</v>
      </c>
      <c r="B2040" s="170" t="s">
        <v>1823</v>
      </c>
      <c r="C2040" s="170" t="s">
        <v>11</v>
      </c>
      <c r="D2040" s="170" t="s">
        <v>12</v>
      </c>
      <c r="E2040" s="170">
        <v>473</v>
      </c>
      <c r="F2040" s="170">
        <v>24</v>
      </c>
      <c r="G2040" s="171">
        <v>5</v>
      </c>
      <c r="H2040" s="170" t="s">
        <v>285</v>
      </c>
      <c r="I2040" s="171">
        <v>3.99</v>
      </c>
      <c r="J2040" s="169">
        <v>1</v>
      </c>
      <c r="K2040" s="154" cm="1">
        <f t="array" ref="K2040">ROUND(
IF(C2040="Beer",
SUM(LOOKUP(2,1/(SRP!$B$8:$B$10&lt;=E2040)/(SRP!$C$8:$C$10&gt;=E2040),SRP!$D$8:$D$10)*(G2040/100)*(E2040/1000)),
IF(C2040="Spirits",
SUM(LOOKUP(2,1/(SRP!$B$2:$B$7&lt;=E2040)/(SRP!$C$2:$C$7&gt;=E2040),SRP!$D$2:$D$7)*(G2040/100)*(E2040/1000)),
IF(AND(C2040="Wine",D2040="Fortified Wines"),
SUM(LOOKUP(2,1/(SRP!$B$26:$B$29&lt;=E2040)/(SRP!$C$26:$C$29&gt;=E2040),SRP!$D$26:$D$29)*(G2040/100)*(E2040/1000)),
IF(C2040="Wine",
SUM(LOOKUP(2,1/(SRP!$B$21:$B$25&lt;=E2040)/(SRP!$C$21:$C$25&gt;=E2040),SRP!$D$21:$D$25)*(G2040/100)*(E2040/1000)),
IF(AND(C2040="Ready to Drink",D2040="RTD-One Pour Cocktail&gt;7%&lt;=14.5"),
SUM(LOOKUP(2,1/(SRP!$B$16:$B$20&lt;=E2040)/(SRP!$C$16:$C$20&gt;=E2040),SRP!$D$16:$D$20)*(G2040/100)*(E2040/1000)),
IF(C2040="Ready to Drink",
SUM(LOOKUP(2,1/(SRP!$B$11:$B$15&lt;=E2040)/(SRP!$C$11:$C$15&gt;=E2040),SRP!$D$11:$D$15)*(G2040/100)*(E2040/1000)),
0)))))),2)</f>
        <v>1.85</v>
      </c>
      <c r="L2040" s="173" t="str">
        <f t="shared" si="31"/>
        <v>Beer473</v>
      </c>
      <c r="M2040" s="154">
        <f>VLOOKUP(L2040,'Slope %'!C:D,2,0)</f>
        <v>0.12</v>
      </c>
    </row>
    <row r="2041" spans="1:13" x14ac:dyDescent="0.25">
      <c r="A2041" s="169">
        <v>33845</v>
      </c>
      <c r="B2041" s="170" t="s">
        <v>1824</v>
      </c>
      <c r="C2041" s="170" t="s">
        <v>15</v>
      </c>
      <c r="D2041" s="170" t="s">
        <v>19</v>
      </c>
      <c r="E2041" s="170">
        <v>750</v>
      </c>
      <c r="F2041" s="170">
        <v>12</v>
      </c>
      <c r="G2041" s="171">
        <v>40</v>
      </c>
      <c r="H2041" s="170" t="s">
        <v>1561</v>
      </c>
      <c r="I2041" s="171">
        <v>26.99</v>
      </c>
      <c r="J2041" s="169">
        <v>1</v>
      </c>
      <c r="K2041" s="154" cm="1">
        <f t="array" ref="K2041">ROUND(
IF(C2041="Beer",
SUM(LOOKUP(2,1/(SRP!$B$8:$B$10&lt;=E2041)/(SRP!$C$8:$C$10&gt;=E2041),SRP!$D$8:$D$10)*(G2041/100)*(E2041/1000)),
IF(C2041="Spirits",
SUM(LOOKUP(2,1/(SRP!$B$2:$B$7&lt;=E2041)/(SRP!$C$2:$C$7&gt;=E2041),SRP!$D$2:$D$7)*(G2041/100)*(E2041/1000)),
IF(AND(C2041="Wine",D2041="Fortified Wines"),
SUM(LOOKUP(2,1/(SRP!$B$26:$B$29&lt;=E2041)/(SRP!$C$26:$C$29&gt;=E2041),SRP!$D$26:$D$29)*(G2041/100)*(E2041/1000)),
IF(C2041="Wine",
SUM(LOOKUP(2,1/(SRP!$B$21:$B$25&lt;=E2041)/(SRP!$C$21:$C$25&gt;=E2041),SRP!$D$21:$D$25)*(G2041/100)*(E2041/1000)),
IF(AND(C2041="Ready to Drink",D2041="RTD-One Pour Cocktail&gt;7%&lt;=14.5"),
SUM(LOOKUP(2,1/(SRP!$B$16:$B$20&lt;=E2041)/(SRP!$C$16:$C$20&gt;=E2041),SRP!$D$16:$D$20)*(G2041/100)*(E2041/1000)),
IF(C2041="Ready to Drink",
SUM(LOOKUP(2,1/(SRP!$B$11:$B$15&lt;=E2041)/(SRP!$C$11:$C$15&gt;=E2041),SRP!$D$11:$D$15)*(G2041/100)*(E2041/1000)),
0)))))),2)</f>
        <v>23.42</v>
      </c>
      <c r="L2041" s="173" t="str">
        <f t="shared" si="31"/>
        <v>Spirits750</v>
      </c>
      <c r="M2041" s="154">
        <f>VLOOKUP(L2041,'Slope %'!C:D,2,0)</f>
        <v>7.0000000000000007E-2</v>
      </c>
    </row>
    <row r="2042" spans="1:13" x14ac:dyDescent="0.25">
      <c r="A2042" s="169">
        <v>33851</v>
      </c>
      <c r="B2042" s="170" t="s">
        <v>1825</v>
      </c>
      <c r="C2042" s="170" t="s">
        <v>11</v>
      </c>
      <c r="D2042" s="170" t="s">
        <v>303</v>
      </c>
      <c r="E2042" s="170">
        <v>4260</v>
      </c>
      <c r="F2042" s="170">
        <v>1</v>
      </c>
      <c r="G2042" s="171">
        <v>5.9</v>
      </c>
      <c r="H2042" s="170" t="s">
        <v>105</v>
      </c>
      <c r="I2042" s="171">
        <v>25.29</v>
      </c>
      <c r="J2042" s="169">
        <v>12</v>
      </c>
      <c r="K2042" s="154" cm="1">
        <f t="array" ref="K2042">ROUND(
IF(C2042="Beer",
SUM(LOOKUP(2,1/(SRP!$B$8:$B$10&lt;=E2042)/(SRP!$C$8:$C$10&gt;=E2042),SRP!$D$8:$D$10)*(G2042/100)*(E2042/1000)),
IF(C2042="Spirits",
SUM(LOOKUP(2,1/(SRP!$B$2:$B$7&lt;=E2042)/(SRP!$C$2:$C$7&gt;=E2042),SRP!$D$2:$D$7)*(G2042/100)*(E2042/1000)),
IF(AND(C2042="Wine",D2042="Fortified Wines"),
SUM(LOOKUP(2,1/(SRP!$B$26:$B$29&lt;=E2042)/(SRP!$C$26:$C$29&gt;=E2042),SRP!$D$26:$D$29)*(G2042/100)*(E2042/1000)),
IF(C2042="Wine",
SUM(LOOKUP(2,1/(SRP!$B$21:$B$25&lt;=E2042)/(SRP!$C$21:$C$25&gt;=E2042),SRP!$D$21:$D$25)*(G2042/100)*(E2042/1000)),
IF(AND(C2042="Ready to Drink",D2042="RTD-One Pour Cocktail&gt;7%&lt;=14.5"),
SUM(LOOKUP(2,1/(SRP!$B$16:$B$20&lt;=E2042)/(SRP!$C$16:$C$20&gt;=E2042),SRP!$D$16:$D$20)*(G2042/100)*(E2042/1000)),
IF(C2042="Ready to Drink",
SUM(LOOKUP(2,1/(SRP!$B$11:$B$15&lt;=E2042)/(SRP!$C$11:$C$15&gt;=E2042),SRP!$D$11:$D$15)*(G2042/100)*(E2042/1000)),
0)))))),2)</f>
        <v>19.62</v>
      </c>
      <c r="L2042" s="173" t="str">
        <f t="shared" si="31"/>
        <v>Beer4260</v>
      </c>
      <c r="M2042" s="154">
        <f>VLOOKUP(L2042,'Slope %'!C:D,2,0)</f>
        <v>7.0000000000000007E-2</v>
      </c>
    </row>
    <row r="2043" spans="1:13" x14ac:dyDescent="0.25">
      <c r="A2043" s="169">
        <v>33851</v>
      </c>
      <c r="B2043" s="170" t="s">
        <v>1825</v>
      </c>
      <c r="C2043" s="170" t="s">
        <v>11</v>
      </c>
      <c r="D2043" s="170" t="s">
        <v>303</v>
      </c>
      <c r="E2043" s="170">
        <v>4260</v>
      </c>
      <c r="F2043" s="170">
        <v>1</v>
      </c>
      <c r="G2043" s="171">
        <v>5.9</v>
      </c>
      <c r="H2043" s="170" t="s">
        <v>105</v>
      </c>
      <c r="I2043" s="171">
        <v>25.29</v>
      </c>
      <c r="J2043" s="169">
        <v>12</v>
      </c>
      <c r="K2043" s="154" cm="1">
        <f t="array" ref="K2043">ROUND(
IF(C2043="Beer",
SUM(LOOKUP(2,1/(SRP!$B$8:$B$10&lt;=E2043)/(SRP!$C$8:$C$10&gt;=E2043),SRP!$D$8:$D$10)*(G2043/100)*(E2043/1000)),
IF(C2043="Spirits",
SUM(LOOKUP(2,1/(SRP!$B$2:$B$7&lt;=E2043)/(SRP!$C$2:$C$7&gt;=E2043),SRP!$D$2:$D$7)*(G2043/100)*(E2043/1000)),
IF(AND(C2043="Wine",D2043="Fortified Wines"),
SUM(LOOKUP(2,1/(SRP!$B$26:$B$29&lt;=E2043)/(SRP!$C$26:$C$29&gt;=E2043),SRP!$D$26:$D$29)*(G2043/100)*(E2043/1000)),
IF(C2043="Wine",
SUM(LOOKUP(2,1/(SRP!$B$21:$B$25&lt;=E2043)/(SRP!$C$21:$C$25&gt;=E2043),SRP!$D$21:$D$25)*(G2043/100)*(E2043/1000)),
IF(AND(C2043="Ready to Drink",D2043="RTD-One Pour Cocktail&gt;7%&lt;=14.5"),
SUM(LOOKUP(2,1/(SRP!$B$16:$B$20&lt;=E2043)/(SRP!$C$16:$C$20&gt;=E2043),SRP!$D$16:$D$20)*(G2043/100)*(E2043/1000)),
IF(C2043="Ready to Drink",
SUM(LOOKUP(2,1/(SRP!$B$11:$B$15&lt;=E2043)/(SRP!$C$11:$C$15&gt;=E2043),SRP!$D$11:$D$15)*(G2043/100)*(E2043/1000)),
0)))))),2)</f>
        <v>19.62</v>
      </c>
      <c r="L2043" s="173" t="str">
        <f t="shared" si="31"/>
        <v>Beer4260</v>
      </c>
      <c r="M2043" s="154">
        <f>VLOOKUP(L2043,'Slope %'!C:D,2,0)</f>
        <v>7.0000000000000007E-2</v>
      </c>
    </row>
    <row r="2044" spans="1:13" x14ac:dyDescent="0.25">
      <c r="A2044" s="169">
        <v>33858</v>
      </c>
      <c r="B2044" s="170" t="s">
        <v>1826</v>
      </c>
      <c r="C2044" s="170" t="s">
        <v>15</v>
      </c>
      <c r="D2044" s="170" t="s">
        <v>1399</v>
      </c>
      <c r="E2044" s="170">
        <v>750</v>
      </c>
      <c r="F2044" s="170">
        <v>12</v>
      </c>
      <c r="G2044" s="171">
        <v>42</v>
      </c>
      <c r="H2044" s="170" t="s">
        <v>1563</v>
      </c>
      <c r="I2044" s="171">
        <v>49.95</v>
      </c>
      <c r="J2044" s="169">
        <v>1</v>
      </c>
      <c r="K2044" s="154" cm="1">
        <f t="array" ref="K2044">ROUND(
IF(C2044="Beer",
SUM(LOOKUP(2,1/(SRP!$B$8:$B$10&lt;=E2044)/(SRP!$C$8:$C$10&gt;=E2044),SRP!$D$8:$D$10)*(G2044/100)*(E2044/1000)),
IF(C2044="Spirits",
SUM(LOOKUP(2,1/(SRP!$B$2:$B$7&lt;=E2044)/(SRP!$C$2:$C$7&gt;=E2044),SRP!$D$2:$D$7)*(G2044/100)*(E2044/1000)),
IF(AND(C2044="Wine",D2044="Fortified Wines"),
SUM(LOOKUP(2,1/(SRP!$B$26:$B$29&lt;=E2044)/(SRP!$C$26:$C$29&gt;=E2044),SRP!$D$26:$D$29)*(G2044/100)*(E2044/1000)),
IF(C2044="Wine",
SUM(LOOKUP(2,1/(SRP!$B$21:$B$25&lt;=E2044)/(SRP!$C$21:$C$25&gt;=E2044),SRP!$D$21:$D$25)*(G2044/100)*(E2044/1000)),
IF(AND(C2044="Ready to Drink",D2044="RTD-One Pour Cocktail&gt;7%&lt;=14.5"),
SUM(LOOKUP(2,1/(SRP!$B$16:$B$20&lt;=E2044)/(SRP!$C$16:$C$20&gt;=E2044),SRP!$D$16:$D$20)*(G2044/100)*(E2044/1000)),
IF(C2044="Ready to Drink",
SUM(LOOKUP(2,1/(SRP!$B$11:$B$15&lt;=E2044)/(SRP!$C$11:$C$15&gt;=E2044),SRP!$D$11:$D$15)*(G2044/100)*(E2044/1000)),
0)))))),2)</f>
        <v>24.59</v>
      </c>
      <c r="L2044" s="173" t="str">
        <f t="shared" si="31"/>
        <v>Spirits750</v>
      </c>
      <c r="M2044" s="154">
        <f>VLOOKUP(L2044,'Slope %'!C:D,2,0)</f>
        <v>7.0000000000000007E-2</v>
      </c>
    </row>
    <row r="2045" spans="1:13" x14ac:dyDescent="0.25">
      <c r="A2045" s="169">
        <v>33869</v>
      </c>
      <c r="B2045" s="170" t="s">
        <v>1827</v>
      </c>
      <c r="C2045" s="170" t="s">
        <v>15</v>
      </c>
      <c r="D2045" s="170" t="s">
        <v>19</v>
      </c>
      <c r="E2045" s="170">
        <v>750</v>
      </c>
      <c r="F2045" s="170">
        <v>12</v>
      </c>
      <c r="G2045" s="171">
        <v>40</v>
      </c>
      <c r="H2045" s="170" t="s">
        <v>17</v>
      </c>
      <c r="I2045" s="171">
        <v>31.99</v>
      </c>
      <c r="J2045" s="169">
        <v>1</v>
      </c>
      <c r="K2045" s="154" cm="1">
        <f t="array" ref="K2045">ROUND(
IF(C2045="Beer",
SUM(LOOKUP(2,1/(SRP!$B$8:$B$10&lt;=E2045)/(SRP!$C$8:$C$10&gt;=E2045),SRP!$D$8:$D$10)*(G2045/100)*(E2045/1000)),
IF(C2045="Spirits",
SUM(LOOKUP(2,1/(SRP!$B$2:$B$7&lt;=E2045)/(SRP!$C$2:$C$7&gt;=E2045),SRP!$D$2:$D$7)*(G2045/100)*(E2045/1000)),
IF(AND(C2045="Wine",D2045="Fortified Wines"),
SUM(LOOKUP(2,1/(SRP!$B$26:$B$29&lt;=E2045)/(SRP!$C$26:$C$29&gt;=E2045),SRP!$D$26:$D$29)*(G2045/100)*(E2045/1000)),
IF(C2045="Wine",
SUM(LOOKUP(2,1/(SRP!$B$21:$B$25&lt;=E2045)/(SRP!$C$21:$C$25&gt;=E2045),SRP!$D$21:$D$25)*(G2045/100)*(E2045/1000)),
IF(AND(C2045="Ready to Drink",D2045="RTD-One Pour Cocktail&gt;7%&lt;=14.5"),
SUM(LOOKUP(2,1/(SRP!$B$16:$B$20&lt;=E2045)/(SRP!$C$16:$C$20&gt;=E2045),SRP!$D$16:$D$20)*(G2045/100)*(E2045/1000)),
IF(C2045="Ready to Drink",
SUM(LOOKUP(2,1/(SRP!$B$11:$B$15&lt;=E2045)/(SRP!$C$11:$C$15&gt;=E2045),SRP!$D$11:$D$15)*(G2045/100)*(E2045/1000)),
0)))))),2)</f>
        <v>23.42</v>
      </c>
      <c r="L2045" s="173" t="str">
        <f t="shared" si="31"/>
        <v>Spirits750</v>
      </c>
      <c r="M2045" s="154">
        <f>VLOOKUP(L2045,'Slope %'!C:D,2,0)</f>
        <v>7.0000000000000007E-2</v>
      </c>
    </row>
    <row r="2046" spans="1:13" x14ac:dyDescent="0.25">
      <c r="A2046" s="169">
        <v>33894</v>
      </c>
      <c r="B2046" s="170" t="s">
        <v>1828</v>
      </c>
      <c r="C2046" s="170" t="s">
        <v>24</v>
      </c>
      <c r="D2046" s="170" t="s">
        <v>58</v>
      </c>
      <c r="E2046" s="170">
        <v>750</v>
      </c>
      <c r="F2046" s="170">
        <v>12</v>
      </c>
      <c r="G2046" s="171">
        <v>13.5</v>
      </c>
      <c r="H2046" s="170" t="s">
        <v>110</v>
      </c>
      <c r="I2046" s="171">
        <v>24.99</v>
      </c>
      <c r="J2046" s="169">
        <v>1</v>
      </c>
      <c r="K2046" s="154" cm="1">
        <f t="array" ref="K2046">ROUND(
IF(C2046="Beer",
SUM(LOOKUP(2,1/(SRP!$B$8:$B$10&lt;=E2046)/(SRP!$C$8:$C$10&gt;=E2046),SRP!$D$8:$D$10)*(G2046/100)*(E2046/1000)),
IF(C2046="Spirits",
SUM(LOOKUP(2,1/(SRP!$B$2:$B$7&lt;=E2046)/(SRP!$C$2:$C$7&gt;=E2046),SRP!$D$2:$D$7)*(G2046/100)*(E2046/1000)),
IF(AND(C2046="Wine",D2046="Fortified Wines"),
SUM(LOOKUP(2,1/(SRP!$B$26:$B$29&lt;=E2046)/(SRP!$C$26:$C$29&gt;=E2046),SRP!$D$26:$D$29)*(G2046/100)*(E2046/1000)),
IF(C2046="Wine",
SUM(LOOKUP(2,1/(SRP!$B$21:$B$25&lt;=E2046)/(SRP!$C$21:$C$25&gt;=E2046),SRP!$D$21:$D$25)*(G2046/100)*(E2046/1000)),
IF(AND(C2046="Ready to Drink",D2046="RTD-One Pour Cocktail&gt;7%&lt;=14.5"),
SUM(LOOKUP(2,1/(SRP!$B$16:$B$20&lt;=E2046)/(SRP!$C$16:$C$20&gt;=E2046),SRP!$D$16:$D$20)*(G2046/100)*(E2046/1000)),
IF(C2046="Ready to Drink",
SUM(LOOKUP(2,1/(SRP!$B$11:$B$15&lt;=E2046)/(SRP!$C$11:$C$15&gt;=E2046),SRP!$D$11:$D$15)*(G2046/100)*(E2046/1000)),
0)))))),2)</f>
        <v>7.9</v>
      </c>
      <c r="L2046" s="173" t="str">
        <f t="shared" si="31"/>
        <v>Wine750</v>
      </c>
      <c r="M2046" s="154">
        <f>VLOOKUP(L2046,'Slope %'!C:D,2,0)</f>
        <v>0.1</v>
      </c>
    </row>
    <row r="2047" spans="1:13" x14ac:dyDescent="0.25">
      <c r="A2047" s="169">
        <v>33928</v>
      </c>
      <c r="B2047" s="170" t="s">
        <v>71</v>
      </c>
      <c r="C2047" s="170" t="s">
        <v>15</v>
      </c>
      <c r="D2047" s="170" t="s">
        <v>16</v>
      </c>
      <c r="E2047" s="170">
        <v>1750</v>
      </c>
      <c r="F2047" s="170">
        <v>6</v>
      </c>
      <c r="G2047" s="171">
        <v>40</v>
      </c>
      <c r="H2047" s="170" t="s">
        <v>43</v>
      </c>
      <c r="I2047" s="171">
        <v>66.290000000000006</v>
      </c>
      <c r="J2047" s="169">
        <v>1</v>
      </c>
      <c r="K2047" s="154" cm="1">
        <f t="array" ref="K2047">ROUND(
IF(C2047="Beer",
SUM(LOOKUP(2,1/(SRP!$B$8:$B$10&lt;=E2047)/(SRP!$C$8:$C$10&gt;=E2047),SRP!$D$8:$D$10)*(G2047/100)*(E2047/1000)),
IF(C2047="Spirits",
SUM(LOOKUP(2,1/(SRP!$B$2:$B$7&lt;=E2047)/(SRP!$C$2:$C$7&gt;=E2047),SRP!$D$2:$D$7)*(G2047/100)*(E2047/1000)),
IF(AND(C2047="Wine",D2047="Fortified Wines"),
SUM(LOOKUP(2,1/(SRP!$B$26:$B$29&lt;=E2047)/(SRP!$C$26:$C$29&gt;=E2047),SRP!$D$26:$D$29)*(G2047/100)*(E2047/1000)),
IF(C2047="Wine",
SUM(LOOKUP(2,1/(SRP!$B$21:$B$25&lt;=E2047)/(SRP!$C$21:$C$25&gt;=E2047),SRP!$D$21:$D$25)*(G2047/100)*(E2047/1000)),
IF(AND(C2047="Ready to Drink",D2047="RTD-One Pour Cocktail&gt;7%&lt;=14.5"),
SUM(LOOKUP(2,1/(SRP!$B$16:$B$20&lt;=E2047)/(SRP!$C$16:$C$20&gt;=E2047),SRP!$D$16:$D$20)*(G2047/100)*(E2047/1000)),
IF(C2047="Ready to Drink",
SUM(LOOKUP(2,1/(SRP!$B$11:$B$15&lt;=E2047)/(SRP!$C$11:$C$15&gt;=E2047),SRP!$D$11:$D$15)*(G2047/100)*(E2047/1000)),
0)))))),2)</f>
        <v>54.65</v>
      </c>
      <c r="L2047" s="173" t="str">
        <f t="shared" si="31"/>
        <v>Spirits1750</v>
      </c>
      <c r="M2047" s="154">
        <f>VLOOKUP(L2047,'Slope %'!C:D,2,0)</f>
        <v>0.03</v>
      </c>
    </row>
    <row r="2048" spans="1:13" x14ac:dyDescent="0.25">
      <c r="A2048" s="169">
        <v>33980</v>
      </c>
      <c r="B2048" s="170" t="s">
        <v>1829</v>
      </c>
      <c r="C2048" s="170" t="s">
        <v>11</v>
      </c>
      <c r="D2048" s="170" t="s">
        <v>12</v>
      </c>
      <c r="E2048" s="170">
        <v>5940</v>
      </c>
      <c r="F2048" s="170">
        <v>1</v>
      </c>
      <c r="G2048" s="171">
        <v>5</v>
      </c>
      <c r="H2048" s="170" t="s">
        <v>105</v>
      </c>
      <c r="I2048" s="171">
        <v>46.69</v>
      </c>
      <c r="J2048" s="169">
        <v>18</v>
      </c>
      <c r="K2048" s="154" cm="1">
        <f t="array" ref="K2048">ROUND(
IF(C2048="Beer",
SUM(LOOKUP(2,1/(SRP!$B$8:$B$10&lt;=E2048)/(SRP!$C$8:$C$10&gt;=E2048),SRP!$D$8:$D$10)*(G2048/100)*(E2048/1000)),
IF(C2048="Spirits",
SUM(LOOKUP(2,1/(SRP!$B$2:$B$7&lt;=E2048)/(SRP!$C$2:$C$7&gt;=E2048),SRP!$D$2:$D$7)*(G2048/100)*(E2048/1000)),
IF(AND(C2048="Wine",D2048="Fortified Wines"),
SUM(LOOKUP(2,1/(SRP!$B$26:$B$29&lt;=E2048)/(SRP!$C$26:$C$29&gt;=E2048),SRP!$D$26:$D$29)*(G2048/100)*(E2048/1000)),
IF(C2048="Wine",
SUM(LOOKUP(2,1/(SRP!$B$21:$B$25&lt;=E2048)/(SRP!$C$21:$C$25&gt;=E2048),SRP!$D$21:$D$25)*(G2048/100)*(E2048/1000)),
IF(AND(C2048="Ready to Drink",D2048="RTD-One Pour Cocktail&gt;7%&lt;=14.5"),
SUM(LOOKUP(2,1/(SRP!$B$16:$B$20&lt;=E2048)/(SRP!$C$16:$C$20&gt;=E2048),SRP!$D$16:$D$20)*(G2048/100)*(E2048/1000)),
IF(C2048="Ready to Drink",
SUM(LOOKUP(2,1/(SRP!$B$11:$B$15&lt;=E2048)/(SRP!$C$11:$C$15&gt;=E2048),SRP!$D$11:$D$15)*(G2048/100)*(E2048/1000)),
0)))))),2)</f>
        <v>23.19</v>
      </c>
      <c r="L2048" s="173" t="str">
        <f t="shared" si="31"/>
        <v>Beer5940</v>
      </c>
      <c r="M2048" s="154">
        <f>VLOOKUP(L2048,'Slope %'!C:D,2,0)</f>
        <v>0.05</v>
      </c>
    </row>
    <row r="2049" spans="1:13" x14ac:dyDescent="0.25">
      <c r="A2049" s="169">
        <v>33980</v>
      </c>
      <c r="B2049" s="170" t="s">
        <v>1829</v>
      </c>
      <c r="C2049" s="170" t="s">
        <v>11</v>
      </c>
      <c r="D2049" s="170" t="s">
        <v>12</v>
      </c>
      <c r="E2049" s="170">
        <v>5940</v>
      </c>
      <c r="F2049" s="170">
        <v>1</v>
      </c>
      <c r="G2049" s="171">
        <v>5</v>
      </c>
      <c r="H2049" s="170" t="s">
        <v>105</v>
      </c>
      <c r="I2049" s="171">
        <v>46.69</v>
      </c>
      <c r="J2049" s="169">
        <v>18</v>
      </c>
      <c r="K2049" s="154" cm="1">
        <f t="array" ref="K2049">ROUND(
IF(C2049="Beer",
SUM(LOOKUP(2,1/(SRP!$B$8:$B$10&lt;=E2049)/(SRP!$C$8:$C$10&gt;=E2049),SRP!$D$8:$D$10)*(G2049/100)*(E2049/1000)),
IF(C2049="Spirits",
SUM(LOOKUP(2,1/(SRP!$B$2:$B$7&lt;=E2049)/(SRP!$C$2:$C$7&gt;=E2049),SRP!$D$2:$D$7)*(G2049/100)*(E2049/1000)),
IF(AND(C2049="Wine",D2049="Fortified Wines"),
SUM(LOOKUP(2,1/(SRP!$B$26:$B$29&lt;=E2049)/(SRP!$C$26:$C$29&gt;=E2049),SRP!$D$26:$D$29)*(G2049/100)*(E2049/1000)),
IF(C2049="Wine",
SUM(LOOKUP(2,1/(SRP!$B$21:$B$25&lt;=E2049)/(SRP!$C$21:$C$25&gt;=E2049),SRP!$D$21:$D$25)*(G2049/100)*(E2049/1000)),
IF(AND(C2049="Ready to Drink",D2049="RTD-One Pour Cocktail&gt;7%&lt;=14.5"),
SUM(LOOKUP(2,1/(SRP!$B$16:$B$20&lt;=E2049)/(SRP!$C$16:$C$20&gt;=E2049),SRP!$D$16:$D$20)*(G2049/100)*(E2049/1000)),
IF(C2049="Ready to Drink",
SUM(LOOKUP(2,1/(SRP!$B$11:$B$15&lt;=E2049)/(SRP!$C$11:$C$15&gt;=E2049),SRP!$D$11:$D$15)*(G2049/100)*(E2049/1000)),
0)))))),2)</f>
        <v>23.19</v>
      </c>
      <c r="L2049" s="173" t="str">
        <f t="shared" si="31"/>
        <v>Beer5940</v>
      </c>
      <c r="M2049" s="154">
        <f>VLOOKUP(L2049,'Slope %'!C:D,2,0)</f>
        <v>0.05</v>
      </c>
    </row>
    <row r="2050" spans="1:13" x14ac:dyDescent="0.25">
      <c r="A2050" s="169">
        <v>34020</v>
      </c>
      <c r="B2050" s="170" t="s">
        <v>1830</v>
      </c>
      <c r="C2050" s="170" t="s">
        <v>263</v>
      </c>
      <c r="D2050" s="170" t="s">
        <v>332</v>
      </c>
      <c r="E2050" s="170">
        <v>473</v>
      </c>
      <c r="F2050" s="170">
        <v>24</v>
      </c>
      <c r="G2050" s="171">
        <v>7</v>
      </c>
      <c r="H2050" s="170" t="s">
        <v>29</v>
      </c>
      <c r="I2050" s="171">
        <v>4.49</v>
      </c>
      <c r="J2050" s="169">
        <v>1</v>
      </c>
      <c r="K2050" s="154" cm="1">
        <f t="array" ref="K2050">ROUND(
IF(C2050="Beer",
SUM(LOOKUP(2,1/(SRP!$B$8:$B$10&lt;=E2050)/(SRP!$C$8:$C$10&gt;=E2050),SRP!$D$8:$D$10)*(G2050/100)*(E2050/1000)),
IF(C2050="Spirits",
SUM(LOOKUP(2,1/(SRP!$B$2:$B$7&lt;=E2050)/(SRP!$C$2:$C$7&gt;=E2050),SRP!$D$2:$D$7)*(G2050/100)*(E2050/1000)),
IF(AND(C2050="Wine",D2050="Fortified Wines"),
SUM(LOOKUP(2,1/(SRP!$B$26:$B$29&lt;=E2050)/(SRP!$C$26:$C$29&gt;=E2050),SRP!$D$26:$D$29)*(G2050/100)*(E2050/1000)),
IF(C2050="Wine",
SUM(LOOKUP(2,1/(SRP!$B$21:$B$25&lt;=E2050)/(SRP!$C$21:$C$25&gt;=E2050),SRP!$D$21:$D$25)*(G2050/100)*(E2050/1000)),
IF(AND(C2050="Ready to Drink",D2050="RTD-One Pour Cocktail&gt;7%&lt;=14.5"),
SUM(LOOKUP(2,1/(SRP!$B$16:$B$20&lt;=E2050)/(SRP!$C$16:$C$20&gt;=E2050),SRP!$D$16:$D$20)*(G2050/100)*(E2050/1000)),
IF(C2050="Ready to Drink",
SUM(LOOKUP(2,1/(SRP!$B$11:$B$15&lt;=E2050)/(SRP!$C$11:$C$15&gt;=E2050),SRP!$D$11:$D$15)*(G2050/100)*(E2050/1000)),
0)))))),2)</f>
        <v>2.74</v>
      </c>
      <c r="L2050" s="173" t="str">
        <f t="shared" si="31"/>
        <v>Ready to Drink473</v>
      </c>
      <c r="M2050" s="154">
        <f>VLOOKUP(L2050,'Slope %'!C:D,2,0)</f>
        <v>0.12</v>
      </c>
    </row>
    <row r="2051" spans="1:13" x14ac:dyDescent="0.25">
      <c r="A2051" s="169">
        <v>34022</v>
      </c>
      <c r="B2051" s="170" t="s">
        <v>1831</v>
      </c>
      <c r="C2051" s="170" t="s">
        <v>11</v>
      </c>
      <c r="D2051" s="170" t="s">
        <v>38</v>
      </c>
      <c r="E2051" s="170">
        <v>4260</v>
      </c>
      <c r="F2051" s="170">
        <v>1</v>
      </c>
      <c r="G2051" s="171">
        <v>5</v>
      </c>
      <c r="H2051" s="170" t="s">
        <v>824</v>
      </c>
      <c r="I2051" s="171">
        <v>26.49</v>
      </c>
      <c r="J2051" s="169">
        <v>12</v>
      </c>
      <c r="K2051" s="154" cm="1">
        <f t="array" ref="K2051">ROUND(
IF(C2051="Beer",
SUM(LOOKUP(2,1/(SRP!$B$8:$B$10&lt;=E2051)/(SRP!$C$8:$C$10&gt;=E2051),SRP!$D$8:$D$10)*(G2051/100)*(E2051/1000)),
IF(C2051="Spirits",
SUM(LOOKUP(2,1/(SRP!$B$2:$B$7&lt;=E2051)/(SRP!$C$2:$C$7&gt;=E2051),SRP!$D$2:$D$7)*(G2051/100)*(E2051/1000)),
IF(AND(C2051="Wine",D2051="Fortified Wines"),
SUM(LOOKUP(2,1/(SRP!$B$26:$B$29&lt;=E2051)/(SRP!$C$26:$C$29&gt;=E2051),SRP!$D$26:$D$29)*(G2051/100)*(E2051/1000)),
IF(C2051="Wine",
SUM(LOOKUP(2,1/(SRP!$B$21:$B$25&lt;=E2051)/(SRP!$C$21:$C$25&gt;=E2051),SRP!$D$21:$D$25)*(G2051/100)*(E2051/1000)),
IF(AND(C2051="Ready to Drink",D2051="RTD-One Pour Cocktail&gt;7%&lt;=14.5"),
SUM(LOOKUP(2,1/(SRP!$B$16:$B$20&lt;=E2051)/(SRP!$C$16:$C$20&gt;=E2051),SRP!$D$16:$D$20)*(G2051/100)*(E2051/1000)),
IF(C2051="Ready to Drink",
SUM(LOOKUP(2,1/(SRP!$B$11:$B$15&lt;=E2051)/(SRP!$C$11:$C$15&gt;=E2051),SRP!$D$11:$D$15)*(G2051/100)*(E2051/1000)),
0)))))),2)</f>
        <v>16.63</v>
      </c>
      <c r="L2051" s="173" t="str">
        <f t="shared" ref="L2051:L2114" si="32">(_xlfn.CONCAT(C2051,E2051))</f>
        <v>Beer4260</v>
      </c>
      <c r="M2051" s="154">
        <f>VLOOKUP(L2051,'Slope %'!C:D,2,0)</f>
        <v>7.0000000000000007E-2</v>
      </c>
    </row>
    <row r="2052" spans="1:13" x14ac:dyDescent="0.25">
      <c r="A2052" s="169">
        <v>34022</v>
      </c>
      <c r="B2052" s="170" t="s">
        <v>1831</v>
      </c>
      <c r="C2052" s="170" t="s">
        <v>11</v>
      </c>
      <c r="D2052" s="170" t="s">
        <v>38</v>
      </c>
      <c r="E2052" s="170">
        <v>4260</v>
      </c>
      <c r="F2052" s="170">
        <v>1</v>
      </c>
      <c r="G2052" s="171">
        <v>5</v>
      </c>
      <c r="H2052" s="170" t="s">
        <v>824</v>
      </c>
      <c r="I2052" s="171">
        <v>26.49</v>
      </c>
      <c r="J2052" s="169">
        <v>12</v>
      </c>
      <c r="K2052" s="154" cm="1">
        <f t="array" ref="K2052">ROUND(
IF(C2052="Beer",
SUM(LOOKUP(2,1/(SRP!$B$8:$B$10&lt;=E2052)/(SRP!$C$8:$C$10&gt;=E2052),SRP!$D$8:$D$10)*(G2052/100)*(E2052/1000)),
IF(C2052="Spirits",
SUM(LOOKUP(2,1/(SRP!$B$2:$B$7&lt;=E2052)/(SRP!$C$2:$C$7&gt;=E2052),SRP!$D$2:$D$7)*(G2052/100)*(E2052/1000)),
IF(AND(C2052="Wine",D2052="Fortified Wines"),
SUM(LOOKUP(2,1/(SRP!$B$26:$B$29&lt;=E2052)/(SRP!$C$26:$C$29&gt;=E2052),SRP!$D$26:$D$29)*(G2052/100)*(E2052/1000)),
IF(C2052="Wine",
SUM(LOOKUP(2,1/(SRP!$B$21:$B$25&lt;=E2052)/(SRP!$C$21:$C$25&gt;=E2052),SRP!$D$21:$D$25)*(G2052/100)*(E2052/1000)),
IF(AND(C2052="Ready to Drink",D2052="RTD-One Pour Cocktail&gt;7%&lt;=14.5"),
SUM(LOOKUP(2,1/(SRP!$B$16:$B$20&lt;=E2052)/(SRP!$C$16:$C$20&gt;=E2052),SRP!$D$16:$D$20)*(G2052/100)*(E2052/1000)),
IF(C2052="Ready to Drink",
SUM(LOOKUP(2,1/(SRP!$B$11:$B$15&lt;=E2052)/(SRP!$C$11:$C$15&gt;=E2052),SRP!$D$11:$D$15)*(G2052/100)*(E2052/1000)),
0)))))),2)</f>
        <v>16.63</v>
      </c>
      <c r="L2052" s="173" t="str">
        <f t="shared" si="32"/>
        <v>Beer4260</v>
      </c>
      <c r="M2052" s="154">
        <f>VLOOKUP(L2052,'Slope %'!C:D,2,0)</f>
        <v>7.0000000000000007E-2</v>
      </c>
    </row>
    <row r="2053" spans="1:13" x14ac:dyDescent="0.25">
      <c r="A2053" s="169">
        <v>34025</v>
      </c>
      <c r="B2053" s="170" t="s">
        <v>1832</v>
      </c>
      <c r="C2053" s="170" t="s">
        <v>11</v>
      </c>
      <c r="D2053" s="170" t="s">
        <v>267</v>
      </c>
      <c r="E2053" s="170">
        <v>473</v>
      </c>
      <c r="F2053" s="170">
        <v>24</v>
      </c>
      <c r="G2053" s="171">
        <v>4.5</v>
      </c>
      <c r="H2053" s="170" t="s">
        <v>1662</v>
      </c>
      <c r="I2053" s="171">
        <v>3.65</v>
      </c>
      <c r="J2053" s="169">
        <v>1</v>
      </c>
      <c r="K2053" s="154" cm="1">
        <f t="array" ref="K2053">ROUND(
IF(C2053="Beer",
SUM(LOOKUP(2,1/(SRP!$B$8:$B$10&lt;=E2053)/(SRP!$C$8:$C$10&gt;=E2053),SRP!$D$8:$D$10)*(G2053/100)*(E2053/1000)),
IF(C2053="Spirits",
SUM(LOOKUP(2,1/(SRP!$B$2:$B$7&lt;=E2053)/(SRP!$C$2:$C$7&gt;=E2053),SRP!$D$2:$D$7)*(G2053/100)*(E2053/1000)),
IF(AND(C2053="Wine",D2053="Fortified Wines"),
SUM(LOOKUP(2,1/(SRP!$B$26:$B$29&lt;=E2053)/(SRP!$C$26:$C$29&gt;=E2053),SRP!$D$26:$D$29)*(G2053/100)*(E2053/1000)),
IF(C2053="Wine",
SUM(LOOKUP(2,1/(SRP!$B$21:$B$25&lt;=E2053)/(SRP!$C$21:$C$25&gt;=E2053),SRP!$D$21:$D$25)*(G2053/100)*(E2053/1000)),
IF(AND(C2053="Ready to Drink",D2053="RTD-One Pour Cocktail&gt;7%&lt;=14.5"),
SUM(LOOKUP(2,1/(SRP!$B$16:$B$20&lt;=E2053)/(SRP!$C$16:$C$20&gt;=E2053),SRP!$D$16:$D$20)*(G2053/100)*(E2053/1000)),
IF(C2053="Ready to Drink",
SUM(LOOKUP(2,1/(SRP!$B$11:$B$15&lt;=E2053)/(SRP!$C$11:$C$15&gt;=E2053),SRP!$D$11:$D$15)*(G2053/100)*(E2053/1000)),
0)))))),2)</f>
        <v>1.66</v>
      </c>
      <c r="L2053" s="173" t="str">
        <f t="shared" si="32"/>
        <v>Beer473</v>
      </c>
      <c r="M2053" s="154">
        <f>VLOOKUP(L2053,'Slope %'!C:D,2,0)</f>
        <v>0.12</v>
      </c>
    </row>
    <row r="2054" spans="1:13" x14ac:dyDescent="0.25">
      <c r="A2054" s="169">
        <v>34025</v>
      </c>
      <c r="B2054" s="170" t="s">
        <v>1832</v>
      </c>
      <c r="C2054" s="170" t="s">
        <v>11</v>
      </c>
      <c r="D2054" s="170" t="s">
        <v>267</v>
      </c>
      <c r="E2054" s="170">
        <v>473</v>
      </c>
      <c r="F2054" s="170">
        <v>24</v>
      </c>
      <c r="G2054" s="171">
        <v>4.5</v>
      </c>
      <c r="H2054" s="170" t="s">
        <v>1662</v>
      </c>
      <c r="I2054" s="171">
        <v>3.65</v>
      </c>
      <c r="J2054" s="169">
        <v>1</v>
      </c>
      <c r="K2054" s="154" cm="1">
        <f t="array" ref="K2054">ROUND(
IF(C2054="Beer",
SUM(LOOKUP(2,1/(SRP!$B$8:$B$10&lt;=E2054)/(SRP!$C$8:$C$10&gt;=E2054),SRP!$D$8:$D$10)*(G2054/100)*(E2054/1000)),
IF(C2054="Spirits",
SUM(LOOKUP(2,1/(SRP!$B$2:$B$7&lt;=E2054)/(SRP!$C$2:$C$7&gt;=E2054),SRP!$D$2:$D$7)*(G2054/100)*(E2054/1000)),
IF(AND(C2054="Wine",D2054="Fortified Wines"),
SUM(LOOKUP(2,1/(SRP!$B$26:$B$29&lt;=E2054)/(SRP!$C$26:$C$29&gt;=E2054),SRP!$D$26:$D$29)*(G2054/100)*(E2054/1000)),
IF(C2054="Wine",
SUM(LOOKUP(2,1/(SRP!$B$21:$B$25&lt;=E2054)/(SRP!$C$21:$C$25&gt;=E2054),SRP!$D$21:$D$25)*(G2054/100)*(E2054/1000)),
IF(AND(C2054="Ready to Drink",D2054="RTD-One Pour Cocktail&gt;7%&lt;=14.5"),
SUM(LOOKUP(2,1/(SRP!$B$16:$B$20&lt;=E2054)/(SRP!$C$16:$C$20&gt;=E2054),SRP!$D$16:$D$20)*(G2054/100)*(E2054/1000)),
IF(C2054="Ready to Drink",
SUM(LOOKUP(2,1/(SRP!$B$11:$B$15&lt;=E2054)/(SRP!$C$11:$C$15&gt;=E2054),SRP!$D$11:$D$15)*(G2054/100)*(E2054/1000)),
0)))))),2)</f>
        <v>1.66</v>
      </c>
      <c r="L2054" s="173" t="str">
        <f t="shared" si="32"/>
        <v>Beer473</v>
      </c>
      <c r="M2054" s="154">
        <f>VLOOKUP(L2054,'Slope %'!C:D,2,0)</f>
        <v>0.12</v>
      </c>
    </row>
    <row r="2055" spans="1:13" x14ac:dyDescent="0.25">
      <c r="A2055" s="169">
        <v>34030</v>
      </c>
      <c r="B2055" s="170" t="s">
        <v>1833</v>
      </c>
      <c r="C2055" s="170" t="s">
        <v>24</v>
      </c>
      <c r="D2055" s="170" t="s">
        <v>58</v>
      </c>
      <c r="E2055" s="170">
        <v>750</v>
      </c>
      <c r="F2055" s="170">
        <v>12</v>
      </c>
      <c r="G2055" s="171">
        <v>13</v>
      </c>
      <c r="H2055" s="170" t="s">
        <v>96</v>
      </c>
      <c r="I2055" s="171">
        <v>27.99</v>
      </c>
      <c r="J2055" s="169">
        <v>1</v>
      </c>
      <c r="K2055" s="154" cm="1">
        <f t="array" ref="K2055">ROUND(
IF(C2055="Beer",
SUM(LOOKUP(2,1/(SRP!$B$8:$B$10&lt;=E2055)/(SRP!$C$8:$C$10&gt;=E2055),SRP!$D$8:$D$10)*(G2055/100)*(E2055/1000)),
IF(C2055="Spirits",
SUM(LOOKUP(2,1/(SRP!$B$2:$B$7&lt;=E2055)/(SRP!$C$2:$C$7&gt;=E2055),SRP!$D$2:$D$7)*(G2055/100)*(E2055/1000)),
IF(AND(C2055="Wine",D2055="Fortified Wines"),
SUM(LOOKUP(2,1/(SRP!$B$26:$B$29&lt;=E2055)/(SRP!$C$26:$C$29&gt;=E2055),SRP!$D$26:$D$29)*(G2055/100)*(E2055/1000)),
IF(C2055="Wine",
SUM(LOOKUP(2,1/(SRP!$B$21:$B$25&lt;=E2055)/(SRP!$C$21:$C$25&gt;=E2055),SRP!$D$21:$D$25)*(G2055/100)*(E2055/1000)),
IF(AND(C2055="Ready to Drink",D2055="RTD-One Pour Cocktail&gt;7%&lt;=14.5"),
SUM(LOOKUP(2,1/(SRP!$B$16:$B$20&lt;=E2055)/(SRP!$C$16:$C$20&gt;=E2055),SRP!$D$16:$D$20)*(G2055/100)*(E2055/1000)),
IF(C2055="Ready to Drink",
SUM(LOOKUP(2,1/(SRP!$B$11:$B$15&lt;=E2055)/(SRP!$C$11:$C$15&gt;=E2055),SRP!$D$11:$D$15)*(G2055/100)*(E2055/1000)),
0)))))),2)</f>
        <v>7.61</v>
      </c>
      <c r="L2055" s="173" t="str">
        <f t="shared" si="32"/>
        <v>Wine750</v>
      </c>
      <c r="M2055" s="154">
        <f>VLOOKUP(L2055,'Slope %'!C:D,2,0)</f>
        <v>0.1</v>
      </c>
    </row>
    <row r="2056" spans="1:13" x14ac:dyDescent="0.25">
      <c r="A2056" s="169">
        <v>34032</v>
      </c>
      <c r="B2056" s="170" t="s">
        <v>1834</v>
      </c>
      <c r="C2056" s="170" t="s">
        <v>11</v>
      </c>
      <c r="D2056" s="170" t="s">
        <v>12</v>
      </c>
      <c r="E2056" s="170">
        <v>473</v>
      </c>
      <c r="F2056" s="170">
        <v>24</v>
      </c>
      <c r="G2056" s="171">
        <v>5.5</v>
      </c>
      <c r="H2056" s="170" t="s">
        <v>1324</v>
      </c>
      <c r="I2056" s="171">
        <v>4.5999999999999996</v>
      </c>
      <c r="J2056" s="169">
        <v>1</v>
      </c>
      <c r="K2056" s="154" cm="1">
        <f t="array" ref="K2056">ROUND(
IF(C2056="Beer",
SUM(LOOKUP(2,1/(SRP!$B$8:$B$10&lt;=E2056)/(SRP!$C$8:$C$10&gt;=E2056),SRP!$D$8:$D$10)*(G2056/100)*(E2056/1000)),
IF(C2056="Spirits",
SUM(LOOKUP(2,1/(SRP!$B$2:$B$7&lt;=E2056)/(SRP!$C$2:$C$7&gt;=E2056),SRP!$D$2:$D$7)*(G2056/100)*(E2056/1000)),
IF(AND(C2056="Wine",D2056="Fortified Wines"),
SUM(LOOKUP(2,1/(SRP!$B$26:$B$29&lt;=E2056)/(SRP!$C$26:$C$29&gt;=E2056),SRP!$D$26:$D$29)*(G2056/100)*(E2056/1000)),
IF(C2056="Wine",
SUM(LOOKUP(2,1/(SRP!$B$21:$B$25&lt;=E2056)/(SRP!$C$21:$C$25&gt;=E2056),SRP!$D$21:$D$25)*(G2056/100)*(E2056/1000)),
IF(AND(C2056="Ready to Drink",D2056="RTD-One Pour Cocktail&gt;7%&lt;=14.5"),
SUM(LOOKUP(2,1/(SRP!$B$16:$B$20&lt;=E2056)/(SRP!$C$16:$C$20&gt;=E2056),SRP!$D$16:$D$20)*(G2056/100)*(E2056/1000)),
IF(C2056="Ready to Drink",
SUM(LOOKUP(2,1/(SRP!$B$11:$B$15&lt;=E2056)/(SRP!$C$11:$C$15&gt;=E2056),SRP!$D$11:$D$15)*(G2056/100)*(E2056/1000)),
0)))))),2)</f>
        <v>2.0299999999999998</v>
      </c>
      <c r="L2056" s="173" t="str">
        <f t="shared" si="32"/>
        <v>Beer473</v>
      </c>
      <c r="M2056" s="154">
        <f>VLOOKUP(L2056,'Slope %'!C:D,2,0)</f>
        <v>0.12</v>
      </c>
    </row>
    <row r="2057" spans="1:13" x14ac:dyDescent="0.25">
      <c r="A2057" s="169">
        <v>34032</v>
      </c>
      <c r="B2057" s="170" t="s">
        <v>1834</v>
      </c>
      <c r="C2057" s="170" t="s">
        <v>11</v>
      </c>
      <c r="D2057" s="170" t="s">
        <v>12</v>
      </c>
      <c r="E2057" s="170">
        <v>473</v>
      </c>
      <c r="F2057" s="170">
        <v>24</v>
      </c>
      <c r="G2057" s="171">
        <v>5.5</v>
      </c>
      <c r="H2057" s="170" t="s">
        <v>1324</v>
      </c>
      <c r="I2057" s="171">
        <v>4.5999999999999996</v>
      </c>
      <c r="J2057" s="169">
        <v>1</v>
      </c>
      <c r="K2057" s="154" cm="1">
        <f t="array" ref="K2057">ROUND(
IF(C2057="Beer",
SUM(LOOKUP(2,1/(SRP!$B$8:$B$10&lt;=E2057)/(SRP!$C$8:$C$10&gt;=E2057),SRP!$D$8:$D$10)*(G2057/100)*(E2057/1000)),
IF(C2057="Spirits",
SUM(LOOKUP(2,1/(SRP!$B$2:$B$7&lt;=E2057)/(SRP!$C$2:$C$7&gt;=E2057),SRP!$D$2:$D$7)*(G2057/100)*(E2057/1000)),
IF(AND(C2057="Wine",D2057="Fortified Wines"),
SUM(LOOKUP(2,1/(SRP!$B$26:$B$29&lt;=E2057)/(SRP!$C$26:$C$29&gt;=E2057),SRP!$D$26:$D$29)*(G2057/100)*(E2057/1000)),
IF(C2057="Wine",
SUM(LOOKUP(2,1/(SRP!$B$21:$B$25&lt;=E2057)/(SRP!$C$21:$C$25&gt;=E2057),SRP!$D$21:$D$25)*(G2057/100)*(E2057/1000)),
IF(AND(C2057="Ready to Drink",D2057="RTD-One Pour Cocktail&gt;7%&lt;=14.5"),
SUM(LOOKUP(2,1/(SRP!$B$16:$B$20&lt;=E2057)/(SRP!$C$16:$C$20&gt;=E2057),SRP!$D$16:$D$20)*(G2057/100)*(E2057/1000)),
IF(C2057="Ready to Drink",
SUM(LOOKUP(2,1/(SRP!$B$11:$B$15&lt;=E2057)/(SRP!$C$11:$C$15&gt;=E2057),SRP!$D$11:$D$15)*(G2057/100)*(E2057/1000)),
0)))))),2)</f>
        <v>2.0299999999999998</v>
      </c>
      <c r="L2057" s="173" t="str">
        <f t="shared" si="32"/>
        <v>Beer473</v>
      </c>
      <c r="M2057" s="154">
        <f>VLOOKUP(L2057,'Slope %'!C:D,2,0)</f>
        <v>0.12</v>
      </c>
    </row>
    <row r="2058" spans="1:13" x14ac:dyDescent="0.25">
      <c r="A2058" s="169">
        <v>34044</v>
      </c>
      <c r="B2058" s="170" t="s">
        <v>1835</v>
      </c>
      <c r="C2058" s="170" t="s">
        <v>15</v>
      </c>
      <c r="D2058" s="170" t="s">
        <v>19</v>
      </c>
      <c r="E2058" s="170">
        <v>750</v>
      </c>
      <c r="F2058" s="170">
        <v>12</v>
      </c>
      <c r="G2058" s="171">
        <v>40</v>
      </c>
      <c r="H2058" s="170" t="s">
        <v>35</v>
      </c>
      <c r="I2058" s="171">
        <v>51.99</v>
      </c>
      <c r="J2058" s="169">
        <v>1</v>
      </c>
      <c r="K2058" s="154" cm="1">
        <f t="array" ref="K2058">ROUND(
IF(C2058="Beer",
SUM(LOOKUP(2,1/(SRP!$B$8:$B$10&lt;=E2058)/(SRP!$C$8:$C$10&gt;=E2058),SRP!$D$8:$D$10)*(G2058/100)*(E2058/1000)),
IF(C2058="Spirits",
SUM(LOOKUP(2,1/(SRP!$B$2:$B$7&lt;=E2058)/(SRP!$C$2:$C$7&gt;=E2058),SRP!$D$2:$D$7)*(G2058/100)*(E2058/1000)),
IF(AND(C2058="Wine",D2058="Fortified Wines"),
SUM(LOOKUP(2,1/(SRP!$B$26:$B$29&lt;=E2058)/(SRP!$C$26:$C$29&gt;=E2058),SRP!$D$26:$D$29)*(G2058/100)*(E2058/1000)),
IF(C2058="Wine",
SUM(LOOKUP(2,1/(SRP!$B$21:$B$25&lt;=E2058)/(SRP!$C$21:$C$25&gt;=E2058),SRP!$D$21:$D$25)*(G2058/100)*(E2058/1000)),
IF(AND(C2058="Ready to Drink",D2058="RTD-One Pour Cocktail&gt;7%&lt;=14.5"),
SUM(LOOKUP(2,1/(SRP!$B$16:$B$20&lt;=E2058)/(SRP!$C$16:$C$20&gt;=E2058),SRP!$D$16:$D$20)*(G2058/100)*(E2058/1000)),
IF(C2058="Ready to Drink",
SUM(LOOKUP(2,1/(SRP!$B$11:$B$15&lt;=E2058)/(SRP!$C$11:$C$15&gt;=E2058),SRP!$D$11:$D$15)*(G2058/100)*(E2058/1000)),
0)))))),2)</f>
        <v>23.42</v>
      </c>
      <c r="L2058" s="173" t="str">
        <f t="shared" si="32"/>
        <v>Spirits750</v>
      </c>
      <c r="M2058" s="154">
        <f>VLOOKUP(L2058,'Slope %'!C:D,2,0)</f>
        <v>7.0000000000000007E-2</v>
      </c>
    </row>
    <row r="2059" spans="1:13" x14ac:dyDescent="0.25">
      <c r="A2059" s="169">
        <v>34062</v>
      </c>
      <c r="B2059" s="170" t="s">
        <v>1836</v>
      </c>
      <c r="C2059" s="170" t="s">
        <v>11</v>
      </c>
      <c r="D2059" s="170" t="s">
        <v>211</v>
      </c>
      <c r="E2059" s="170">
        <v>2130</v>
      </c>
      <c r="F2059" s="170">
        <v>4</v>
      </c>
      <c r="G2059" s="171">
        <v>3.8</v>
      </c>
      <c r="H2059" s="170" t="s">
        <v>13</v>
      </c>
      <c r="I2059" s="171">
        <v>13.49</v>
      </c>
      <c r="J2059" s="169">
        <v>6</v>
      </c>
      <c r="K2059" s="154" cm="1">
        <f t="array" ref="K2059">ROUND(
IF(C2059="Beer",
SUM(LOOKUP(2,1/(SRP!$B$8:$B$10&lt;=E2059)/(SRP!$C$8:$C$10&gt;=E2059),SRP!$D$8:$D$10)*(G2059/100)*(E2059/1000)),
IF(C2059="Spirits",
SUM(LOOKUP(2,1/(SRP!$B$2:$B$7&lt;=E2059)/(SRP!$C$2:$C$7&gt;=E2059),SRP!$D$2:$D$7)*(G2059/100)*(E2059/1000)),
IF(AND(C2059="Wine",D2059="Fortified Wines"),
SUM(LOOKUP(2,1/(SRP!$B$26:$B$29&lt;=E2059)/(SRP!$C$26:$C$29&gt;=E2059),SRP!$D$26:$D$29)*(G2059/100)*(E2059/1000)),
IF(C2059="Wine",
SUM(LOOKUP(2,1/(SRP!$B$21:$B$25&lt;=E2059)/(SRP!$C$21:$C$25&gt;=E2059),SRP!$D$21:$D$25)*(G2059/100)*(E2059/1000)),
IF(AND(C2059="Ready to Drink",D2059="RTD-One Pour Cocktail&gt;7%&lt;=14.5"),
SUM(LOOKUP(2,1/(SRP!$B$16:$B$20&lt;=E2059)/(SRP!$C$16:$C$20&gt;=E2059),SRP!$D$16:$D$20)*(G2059/100)*(E2059/1000)),
IF(C2059="Ready to Drink",
SUM(LOOKUP(2,1/(SRP!$B$11:$B$15&lt;=E2059)/(SRP!$C$11:$C$15&gt;=E2059),SRP!$D$11:$D$15)*(G2059/100)*(E2059/1000)),
0)))))),2)</f>
        <v>6.32</v>
      </c>
      <c r="L2059" s="173" t="str">
        <f t="shared" si="32"/>
        <v>Beer2130</v>
      </c>
      <c r="M2059" s="154">
        <f>VLOOKUP(L2059,'Slope %'!C:D,2,0)</f>
        <v>0.1</v>
      </c>
    </row>
    <row r="2060" spans="1:13" x14ac:dyDescent="0.25">
      <c r="A2060" s="169">
        <v>34062</v>
      </c>
      <c r="B2060" s="170" t="s">
        <v>1836</v>
      </c>
      <c r="C2060" s="170" t="s">
        <v>11</v>
      </c>
      <c r="D2060" s="170" t="s">
        <v>211</v>
      </c>
      <c r="E2060" s="170">
        <v>2130</v>
      </c>
      <c r="F2060" s="170">
        <v>4</v>
      </c>
      <c r="G2060" s="171">
        <v>3.8</v>
      </c>
      <c r="H2060" s="170" t="s">
        <v>13</v>
      </c>
      <c r="I2060" s="171">
        <v>13.49</v>
      </c>
      <c r="J2060" s="169">
        <v>6</v>
      </c>
      <c r="K2060" s="154" cm="1">
        <f t="array" ref="K2060">ROUND(
IF(C2060="Beer",
SUM(LOOKUP(2,1/(SRP!$B$8:$B$10&lt;=E2060)/(SRP!$C$8:$C$10&gt;=E2060),SRP!$D$8:$D$10)*(G2060/100)*(E2060/1000)),
IF(C2060="Spirits",
SUM(LOOKUP(2,1/(SRP!$B$2:$B$7&lt;=E2060)/(SRP!$C$2:$C$7&gt;=E2060),SRP!$D$2:$D$7)*(G2060/100)*(E2060/1000)),
IF(AND(C2060="Wine",D2060="Fortified Wines"),
SUM(LOOKUP(2,1/(SRP!$B$26:$B$29&lt;=E2060)/(SRP!$C$26:$C$29&gt;=E2060),SRP!$D$26:$D$29)*(G2060/100)*(E2060/1000)),
IF(C2060="Wine",
SUM(LOOKUP(2,1/(SRP!$B$21:$B$25&lt;=E2060)/(SRP!$C$21:$C$25&gt;=E2060),SRP!$D$21:$D$25)*(G2060/100)*(E2060/1000)),
IF(AND(C2060="Ready to Drink",D2060="RTD-One Pour Cocktail&gt;7%&lt;=14.5"),
SUM(LOOKUP(2,1/(SRP!$B$16:$B$20&lt;=E2060)/(SRP!$C$16:$C$20&gt;=E2060),SRP!$D$16:$D$20)*(G2060/100)*(E2060/1000)),
IF(C2060="Ready to Drink",
SUM(LOOKUP(2,1/(SRP!$B$11:$B$15&lt;=E2060)/(SRP!$C$11:$C$15&gt;=E2060),SRP!$D$11:$D$15)*(G2060/100)*(E2060/1000)),
0)))))),2)</f>
        <v>6.32</v>
      </c>
      <c r="L2060" s="173" t="str">
        <f t="shared" si="32"/>
        <v>Beer2130</v>
      </c>
      <c r="M2060" s="154">
        <f>VLOOKUP(L2060,'Slope %'!C:D,2,0)</f>
        <v>0.1</v>
      </c>
    </row>
    <row r="2061" spans="1:13" x14ac:dyDescent="0.25">
      <c r="A2061" s="169">
        <v>34073</v>
      </c>
      <c r="B2061" s="170" t="s">
        <v>1837</v>
      </c>
      <c r="C2061" s="170" t="s">
        <v>15</v>
      </c>
      <c r="D2061" s="170" t="s">
        <v>113</v>
      </c>
      <c r="E2061" s="170">
        <v>750</v>
      </c>
      <c r="F2061" s="170">
        <v>6</v>
      </c>
      <c r="G2061" s="171">
        <v>46</v>
      </c>
      <c r="H2061" s="170" t="s">
        <v>35</v>
      </c>
      <c r="I2061" s="171">
        <v>144.99</v>
      </c>
      <c r="J2061" s="169">
        <v>1</v>
      </c>
      <c r="K2061" s="154" cm="1">
        <f t="array" ref="K2061">ROUND(
IF(C2061="Beer",
SUM(LOOKUP(2,1/(SRP!$B$8:$B$10&lt;=E2061)/(SRP!$C$8:$C$10&gt;=E2061),SRP!$D$8:$D$10)*(G2061/100)*(E2061/1000)),
IF(C2061="Spirits",
SUM(LOOKUP(2,1/(SRP!$B$2:$B$7&lt;=E2061)/(SRP!$C$2:$C$7&gt;=E2061),SRP!$D$2:$D$7)*(G2061/100)*(E2061/1000)),
IF(AND(C2061="Wine",D2061="Fortified Wines"),
SUM(LOOKUP(2,1/(SRP!$B$26:$B$29&lt;=E2061)/(SRP!$C$26:$C$29&gt;=E2061),SRP!$D$26:$D$29)*(G2061/100)*(E2061/1000)),
IF(C2061="Wine",
SUM(LOOKUP(2,1/(SRP!$B$21:$B$25&lt;=E2061)/(SRP!$C$21:$C$25&gt;=E2061),SRP!$D$21:$D$25)*(G2061/100)*(E2061/1000)),
IF(AND(C2061="Ready to Drink",D2061="RTD-One Pour Cocktail&gt;7%&lt;=14.5"),
SUM(LOOKUP(2,1/(SRP!$B$16:$B$20&lt;=E2061)/(SRP!$C$16:$C$20&gt;=E2061),SRP!$D$16:$D$20)*(G2061/100)*(E2061/1000)),
IF(C2061="Ready to Drink",
SUM(LOOKUP(2,1/(SRP!$B$11:$B$15&lt;=E2061)/(SRP!$C$11:$C$15&gt;=E2061),SRP!$D$11:$D$15)*(G2061/100)*(E2061/1000)),
0)))))),2)</f>
        <v>26.93</v>
      </c>
      <c r="L2061" s="173" t="str">
        <f t="shared" si="32"/>
        <v>Spirits750</v>
      </c>
      <c r="M2061" s="154">
        <f>VLOOKUP(L2061,'Slope %'!C:D,2,0)</f>
        <v>7.0000000000000007E-2</v>
      </c>
    </row>
    <row r="2062" spans="1:13" x14ac:dyDescent="0.25">
      <c r="A2062" s="169">
        <v>34099</v>
      </c>
      <c r="B2062" s="170" t="s">
        <v>1838</v>
      </c>
      <c r="C2062" s="170" t="s">
        <v>11</v>
      </c>
      <c r="D2062" s="170" t="s">
        <v>474</v>
      </c>
      <c r="E2062" s="170">
        <v>473</v>
      </c>
      <c r="F2062" s="170">
        <v>24</v>
      </c>
      <c r="G2062" s="171">
        <v>4.7</v>
      </c>
      <c r="H2062" s="170" t="s">
        <v>634</v>
      </c>
      <c r="I2062" s="171">
        <v>3.99</v>
      </c>
      <c r="J2062" s="169">
        <v>1</v>
      </c>
      <c r="K2062" s="154" cm="1">
        <f t="array" ref="K2062">ROUND(
IF(C2062="Beer",
SUM(LOOKUP(2,1/(SRP!$B$8:$B$10&lt;=E2062)/(SRP!$C$8:$C$10&gt;=E2062),SRP!$D$8:$D$10)*(G2062/100)*(E2062/1000)),
IF(C2062="Spirits",
SUM(LOOKUP(2,1/(SRP!$B$2:$B$7&lt;=E2062)/(SRP!$C$2:$C$7&gt;=E2062),SRP!$D$2:$D$7)*(G2062/100)*(E2062/1000)),
IF(AND(C2062="Wine",D2062="Fortified Wines"),
SUM(LOOKUP(2,1/(SRP!$B$26:$B$29&lt;=E2062)/(SRP!$C$26:$C$29&gt;=E2062),SRP!$D$26:$D$29)*(G2062/100)*(E2062/1000)),
IF(C2062="Wine",
SUM(LOOKUP(2,1/(SRP!$B$21:$B$25&lt;=E2062)/(SRP!$C$21:$C$25&gt;=E2062),SRP!$D$21:$D$25)*(G2062/100)*(E2062/1000)),
IF(AND(C2062="Ready to Drink",D2062="RTD-One Pour Cocktail&gt;7%&lt;=14.5"),
SUM(LOOKUP(2,1/(SRP!$B$16:$B$20&lt;=E2062)/(SRP!$C$16:$C$20&gt;=E2062),SRP!$D$16:$D$20)*(G2062/100)*(E2062/1000)),
IF(C2062="Ready to Drink",
SUM(LOOKUP(2,1/(SRP!$B$11:$B$15&lt;=E2062)/(SRP!$C$11:$C$15&gt;=E2062),SRP!$D$11:$D$15)*(G2062/100)*(E2062/1000)),
0)))))),2)</f>
        <v>1.74</v>
      </c>
      <c r="L2062" s="173" t="str">
        <f t="shared" si="32"/>
        <v>Beer473</v>
      </c>
      <c r="M2062" s="154">
        <f>VLOOKUP(L2062,'Slope %'!C:D,2,0)</f>
        <v>0.12</v>
      </c>
    </row>
    <row r="2063" spans="1:13" x14ac:dyDescent="0.25">
      <c r="A2063" s="169">
        <v>34099</v>
      </c>
      <c r="B2063" s="170" t="s">
        <v>1838</v>
      </c>
      <c r="C2063" s="170" t="s">
        <v>11</v>
      </c>
      <c r="D2063" s="170" t="s">
        <v>474</v>
      </c>
      <c r="E2063" s="170">
        <v>473</v>
      </c>
      <c r="F2063" s="170">
        <v>24</v>
      </c>
      <c r="G2063" s="171">
        <v>4.7</v>
      </c>
      <c r="H2063" s="170" t="s">
        <v>634</v>
      </c>
      <c r="I2063" s="171">
        <v>3.99</v>
      </c>
      <c r="J2063" s="169">
        <v>1</v>
      </c>
      <c r="K2063" s="154" cm="1">
        <f t="array" ref="K2063">ROUND(
IF(C2063="Beer",
SUM(LOOKUP(2,1/(SRP!$B$8:$B$10&lt;=E2063)/(SRP!$C$8:$C$10&gt;=E2063),SRP!$D$8:$D$10)*(G2063/100)*(E2063/1000)),
IF(C2063="Spirits",
SUM(LOOKUP(2,1/(SRP!$B$2:$B$7&lt;=E2063)/(SRP!$C$2:$C$7&gt;=E2063),SRP!$D$2:$D$7)*(G2063/100)*(E2063/1000)),
IF(AND(C2063="Wine",D2063="Fortified Wines"),
SUM(LOOKUP(2,1/(SRP!$B$26:$B$29&lt;=E2063)/(SRP!$C$26:$C$29&gt;=E2063),SRP!$D$26:$D$29)*(G2063/100)*(E2063/1000)),
IF(C2063="Wine",
SUM(LOOKUP(2,1/(SRP!$B$21:$B$25&lt;=E2063)/(SRP!$C$21:$C$25&gt;=E2063),SRP!$D$21:$D$25)*(G2063/100)*(E2063/1000)),
IF(AND(C2063="Ready to Drink",D2063="RTD-One Pour Cocktail&gt;7%&lt;=14.5"),
SUM(LOOKUP(2,1/(SRP!$B$16:$B$20&lt;=E2063)/(SRP!$C$16:$C$20&gt;=E2063),SRP!$D$16:$D$20)*(G2063/100)*(E2063/1000)),
IF(C2063="Ready to Drink",
SUM(LOOKUP(2,1/(SRP!$B$11:$B$15&lt;=E2063)/(SRP!$C$11:$C$15&gt;=E2063),SRP!$D$11:$D$15)*(G2063/100)*(E2063/1000)),
0)))))),2)</f>
        <v>1.74</v>
      </c>
      <c r="L2063" s="173" t="str">
        <f t="shared" si="32"/>
        <v>Beer473</v>
      </c>
      <c r="M2063" s="154">
        <f>VLOOKUP(L2063,'Slope %'!C:D,2,0)</f>
        <v>0.12</v>
      </c>
    </row>
    <row r="2064" spans="1:13" x14ac:dyDescent="0.25">
      <c r="A2064" s="169">
        <v>34113</v>
      </c>
      <c r="B2064" s="170" t="s">
        <v>1839</v>
      </c>
      <c r="C2064" s="170" t="s">
        <v>11</v>
      </c>
      <c r="D2064" s="170" t="s">
        <v>267</v>
      </c>
      <c r="E2064" s="170">
        <v>2838</v>
      </c>
      <c r="F2064" s="170">
        <v>4</v>
      </c>
      <c r="G2064" s="171">
        <v>4.5</v>
      </c>
      <c r="H2064" s="170" t="s">
        <v>1662</v>
      </c>
      <c r="I2064" s="171">
        <v>20.75</v>
      </c>
      <c r="J2064" s="169">
        <v>6</v>
      </c>
      <c r="K2064" s="154" cm="1">
        <f t="array" ref="K2064">ROUND(
IF(C2064="Beer",
SUM(LOOKUP(2,1/(SRP!$B$8:$B$10&lt;=E2064)/(SRP!$C$8:$C$10&gt;=E2064),SRP!$D$8:$D$10)*(G2064/100)*(E2064/1000)),
IF(C2064="Spirits",
SUM(LOOKUP(2,1/(SRP!$B$2:$B$7&lt;=E2064)/(SRP!$C$2:$C$7&gt;=E2064),SRP!$D$2:$D$7)*(G2064/100)*(E2064/1000)),
IF(AND(C2064="Wine",D2064="Fortified Wines"),
SUM(LOOKUP(2,1/(SRP!$B$26:$B$29&lt;=E2064)/(SRP!$C$26:$C$29&gt;=E2064),SRP!$D$26:$D$29)*(G2064/100)*(E2064/1000)),
IF(C2064="Wine",
SUM(LOOKUP(2,1/(SRP!$B$21:$B$25&lt;=E2064)/(SRP!$C$21:$C$25&gt;=E2064),SRP!$D$21:$D$25)*(G2064/100)*(E2064/1000)),
IF(AND(C2064="Ready to Drink",D2064="RTD-One Pour Cocktail&gt;7%&lt;=14.5"),
SUM(LOOKUP(2,1/(SRP!$B$16:$B$20&lt;=E2064)/(SRP!$C$16:$C$20&gt;=E2064),SRP!$D$16:$D$20)*(G2064/100)*(E2064/1000)),
IF(C2064="Ready to Drink",
SUM(LOOKUP(2,1/(SRP!$B$11:$B$15&lt;=E2064)/(SRP!$C$11:$C$15&gt;=E2064),SRP!$D$11:$D$15)*(G2064/100)*(E2064/1000)),
0)))))),2)</f>
        <v>9.9700000000000006</v>
      </c>
      <c r="L2064" s="173" t="str">
        <f t="shared" si="32"/>
        <v>Beer2838</v>
      </c>
      <c r="M2064" s="154">
        <f>VLOOKUP(L2064,'Slope %'!C:D,2,0)</f>
        <v>0.1</v>
      </c>
    </row>
    <row r="2065" spans="1:13" x14ac:dyDescent="0.25">
      <c r="A2065" s="169">
        <v>34113</v>
      </c>
      <c r="B2065" s="170" t="s">
        <v>1839</v>
      </c>
      <c r="C2065" s="170" t="s">
        <v>11</v>
      </c>
      <c r="D2065" s="170" t="s">
        <v>267</v>
      </c>
      <c r="E2065" s="170">
        <v>2838</v>
      </c>
      <c r="F2065" s="170">
        <v>4</v>
      </c>
      <c r="G2065" s="171">
        <v>4.5</v>
      </c>
      <c r="H2065" s="170" t="s">
        <v>1662</v>
      </c>
      <c r="I2065" s="171">
        <v>20.75</v>
      </c>
      <c r="J2065" s="169">
        <v>6</v>
      </c>
      <c r="K2065" s="154" cm="1">
        <f t="array" ref="K2065">ROUND(
IF(C2065="Beer",
SUM(LOOKUP(2,1/(SRP!$B$8:$B$10&lt;=E2065)/(SRP!$C$8:$C$10&gt;=E2065),SRP!$D$8:$D$10)*(G2065/100)*(E2065/1000)),
IF(C2065="Spirits",
SUM(LOOKUP(2,1/(SRP!$B$2:$B$7&lt;=E2065)/(SRP!$C$2:$C$7&gt;=E2065),SRP!$D$2:$D$7)*(G2065/100)*(E2065/1000)),
IF(AND(C2065="Wine",D2065="Fortified Wines"),
SUM(LOOKUP(2,1/(SRP!$B$26:$B$29&lt;=E2065)/(SRP!$C$26:$C$29&gt;=E2065),SRP!$D$26:$D$29)*(G2065/100)*(E2065/1000)),
IF(C2065="Wine",
SUM(LOOKUP(2,1/(SRP!$B$21:$B$25&lt;=E2065)/(SRP!$C$21:$C$25&gt;=E2065),SRP!$D$21:$D$25)*(G2065/100)*(E2065/1000)),
IF(AND(C2065="Ready to Drink",D2065="RTD-One Pour Cocktail&gt;7%&lt;=14.5"),
SUM(LOOKUP(2,1/(SRP!$B$16:$B$20&lt;=E2065)/(SRP!$C$16:$C$20&gt;=E2065),SRP!$D$16:$D$20)*(G2065/100)*(E2065/1000)),
IF(C2065="Ready to Drink",
SUM(LOOKUP(2,1/(SRP!$B$11:$B$15&lt;=E2065)/(SRP!$C$11:$C$15&gt;=E2065),SRP!$D$11:$D$15)*(G2065/100)*(E2065/1000)),
0)))))),2)</f>
        <v>9.9700000000000006</v>
      </c>
      <c r="L2065" s="173" t="str">
        <f t="shared" si="32"/>
        <v>Beer2838</v>
      </c>
      <c r="M2065" s="154">
        <f>VLOOKUP(L2065,'Slope %'!C:D,2,0)</f>
        <v>0.1</v>
      </c>
    </row>
    <row r="2066" spans="1:13" x14ac:dyDescent="0.25">
      <c r="A2066" s="169">
        <v>34114</v>
      </c>
      <c r="B2066" s="170" t="s">
        <v>1840</v>
      </c>
      <c r="C2066" s="170" t="s">
        <v>11</v>
      </c>
      <c r="D2066" s="170" t="s">
        <v>267</v>
      </c>
      <c r="E2066" s="170">
        <v>5676</v>
      </c>
      <c r="F2066" s="170">
        <v>2</v>
      </c>
      <c r="G2066" s="171">
        <v>4.5</v>
      </c>
      <c r="H2066" s="170" t="s">
        <v>1662</v>
      </c>
      <c r="I2066" s="171">
        <v>39.5</v>
      </c>
      <c r="J2066" s="169">
        <v>12</v>
      </c>
      <c r="K2066" s="154" cm="1">
        <f t="array" ref="K2066">ROUND(
IF(C2066="Beer",
SUM(LOOKUP(2,1/(SRP!$B$8:$B$10&lt;=E2066)/(SRP!$C$8:$C$10&gt;=E2066),SRP!$D$8:$D$10)*(G2066/100)*(E2066/1000)),
IF(C2066="Spirits",
SUM(LOOKUP(2,1/(SRP!$B$2:$B$7&lt;=E2066)/(SRP!$C$2:$C$7&gt;=E2066),SRP!$D$2:$D$7)*(G2066/100)*(E2066/1000)),
IF(AND(C2066="Wine",D2066="Fortified Wines"),
SUM(LOOKUP(2,1/(SRP!$B$26:$B$29&lt;=E2066)/(SRP!$C$26:$C$29&gt;=E2066),SRP!$D$26:$D$29)*(G2066/100)*(E2066/1000)),
IF(C2066="Wine",
SUM(LOOKUP(2,1/(SRP!$B$21:$B$25&lt;=E2066)/(SRP!$C$21:$C$25&gt;=E2066),SRP!$D$21:$D$25)*(G2066/100)*(E2066/1000)),
IF(AND(C2066="Ready to Drink",D2066="RTD-One Pour Cocktail&gt;7%&lt;=14.5"),
SUM(LOOKUP(2,1/(SRP!$B$16:$B$20&lt;=E2066)/(SRP!$C$16:$C$20&gt;=E2066),SRP!$D$16:$D$20)*(G2066/100)*(E2066/1000)),
IF(C2066="Ready to Drink",
SUM(LOOKUP(2,1/(SRP!$B$11:$B$15&lt;=E2066)/(SRP!$C$11:$C$15&gt;=E2066),SRP!$D$11:$D$15)*(G2066/100)*(E2066/1000)),
0)))))),2)</f>
        <v>19.940000000000001</v>
      </c>
      <c r="L2066" s="173" t="str">
        <f t="shared" si="32"/>
        <v>Beer5676</v>
      </c>
      <c r="M2066" s="154">
        <f>VLOOKUP(L2066,'Slope %'!C:D,2,0)</f>
        <v>0.05</v>
      </c>
    </row>
    <row r="2067" spans="1:13" x14ac:dyDescent="0.25">
      <c r="A2067" s="169">
        <v>34114</v>
      </c>
      <c r="B2067" s="170" t="s">
        <v>1840</v>
      </c>
      <c r="C2067" s="170" t="s">
        <v>11</v>
      </c>
      <c r="D2067" s="170" t="s">
        <v>267</v>
      </c>
      <c r="E2067" s="170">
        <v>5676</v>
      </c>
      <c r="F2067" s="170">
        <v>2</v>
      </c>
      <c r="G2067" s="171">
        <v>4.5</v>
      </c>
      <c r="H2067" s="170" t="s">
        <v>1662</v>
      </c>
      <c r="I2067" s="171">
        <v>39.5</v>
      </c>
      <c r="J2067" s="169">
        <v>12</v>
      </c>
      <c r="K2067" s="154" cm="1">
        <f t="array" ref="K2067">ROUND(
IF(C2067="Beer",
SUM(LOOKUP(2,1/(SRP!$B$8:$B$10&lt;=E2067)/(SRP!$C$8:$C$10&gt;=E2067),SRP!$D$8:$D$10)*(G2067/100)*(E2067/1000)),
IF(C2067="Spirits",
SUM(LOOKUP(2,1/(SRP!$B$2:$B$7&lt;=E2067)/(SRP!$C$2:$C$7&gt;=E2067),SRP!$D$2:$D$7)*(G2067/100)*(E2067/1000)),
IF(AND(C2067="Wine",D2067="Fortified Wines"),
SUM(LOOKUP(2,1/(SRP!$B$26:$B$29&lt;=E2067)/(SRP!$C$26:$C$29&gt;=E2067),SRP!$D$26:$D$29)*(G2067/100)*(E2067/1000)),
IF(C2067="Wine",
SUM(LOOKUP(2,1/(SRP!$B$21:$B$25&lt;=E2067)/(SRP!$C$21:$C$25&gt;=E2067),SRP!$D$21:$D$25)*(G2067/100)*(E2067/1000)),
IF(AND(C2067="Ready to Drink",D2067="RTD-One Pour Cocktail&gt;7%&lt;=14.5"),
SUM(LOOKUP(2,1/(SRP!$B$16:$B$20&lt;=E2067)/(SRP!$C$16:$C$20&gt;=E2067),SRP!$D$16:$D$20)*(G2067/100)*(E2067/1000)),
IF(C2067="Ready to Drink",
SUM(LOOKUP(2,1/(SRP!$B$11:$B$15&lt;=E2067)/(SRP!$C$11:$C$15&gt;=E2067),SRP!$D$11:$D$15)*(G2067/100)*(E2067/1000)),
0)))))),2)</f>
        <v>19.940000000000001</v>
      </c>
      <c r="L2067" s="173" t="str">
        <f t="shared" si="32"/>
        <v>Beer5676</v>
      </c>
      <c r="M2067" s="154">
        <f>VLOOKUP(L2067,'Slope %'!C:D,2,0)</f>
        <v>0.05</v>
      </c>
    </row>
    <row r="2068" spans="1:13" x14ac:dyDescent="0.25">
      <c r="A2068" s="169">
        <v>34116</v>
      </c>
      <c r="B2068" s="170" t="s">
        <v>1841</v>
      </c>
      <c r="C2068" s="170" t="s">
        <v>11</v>
      </c>
      <c r="D2068" s="170" t="s">
        <v>267</v>
      </c>
      <c r="E2068" s="170">
        <v>11352</v>
      </c>
      <c r="F2068" s="170">
        <v>1</v>
      </c>
      <c r="G2068" s="171">
        <v>4.5</v>
      </c>
      <c r="H2068" s="170" t="s">
        <v>1662</v>
      </c>
      <c r="I2068" s="171">
        <v>74.5</v>
      </c>
      <c r="J2068" s="169">
        <v>24</v>
      </c>
      <c r="K2068" s="154" cm="1">
        <f t="array" ref="K2068">ROUND(
IF(C2068="Beer",
SUM(LOOKUP(2,1/(SRP!$B$8:$B$10&lt;=E2068)/(SRP!$C$8:$C$10&gt;=E2068),SRP!$D$8:$D$10)*(G2068/100)*(E2068/1000)),
IF(C2068="Spirits",
SUM(LOOKUP(2,1/(SRP!$B$2:$B$7&lt;=E2068)/(SRP!$C$2:$C$7&gt;=E2068),SRP!$D$2:$D$7)*(G2068/100)*(E2068/1000)),
IF(AND(C2068="Wine",D2068="Fortified Wines"),
SUM(LOOKUP(2,1/(SRP!$B$26:$B$29&lt;=E2068)/(SRP!$C$26:$C$29&gt;=E2068),SRP!$D$26:$D$29)*(G2068/100)*(E2068/1000)),
IF(C2068="Wine",
SUM(LOOKUP(2,1/(SRP!$B$21:$B$25&lt;=E2068)/(SRP!$C$21:$C$25&gt;=E2068),SRP!$D$21:$D$25)*(G2068/100)*(E2068/1000)),
IF(AND(C2068="Ready to Drink",D2068="RTD-One Pour Cocktail&gt;7%&lt;=14.5"),
SUM(LOOKUP(2,1/(SRP!$B$16:$B$20&lt;=E2068)/(SRP!$C$16:$C$20&gt;=E2068),SRP!$D$16:$D$20)*(G2068/100)*(E2068/1000)),
IF(C2068="Ready to Drink",
SUM(LOOKUP(2,1/(SRP!$B$11:$B$15&lt;=E2068)/(SRP!$C$11:$C$15&gt;=E2068),SRP!$D$11:$D$15)*(G2068/100)*(E2068/1000)),
0)))))),2)</f>
        <v>35.92</v>
      </c>
      <c r="L2068" s="173" t="str">
        <f t="shared" si="32"/>
        <v>Beer11352</v>
      </c>
      <c r="M2068" s="154">
        <f>VLOOKUP(L2068,'Slope %'!C:D,2,0)</f>
        <v>0.05</v>
      </c>
    </row>
    <row r="2069" spans="1:13" x14ac:dyDescent="0.25">
      <c r="A2069" s="169">
        <v>34116</v>
      </c>
      <c r="B2069" s="170" t="s">
        <v>1841</v>
      </c>
      <c r="C2069" s="170" t="s">
        <v>11</v>
      </c>
      <c r="D2069" s="170" t="s">
        <v>267</v>
      </c>
      <c r="E2069" s="170">
        <v>11352</v>
      </c>
      <c r="F2069" s="170">
        <v>1</v>
      </c>
      <c r="G2069" s="171">
        <v>4.5</v>
      </c>
      <c r="H2069" s="170" t="s">
        <v>1662</v>
      </c>
      <c r="I2069" s="171">
        <v>74.5</v>
      </c>
      <c r="J2069" s="169">
        <v>24</v>
      </c>
      <c r="K2069" s="154" cm="1">
        <f t="array" ref="K2069">ROUND(
IF(C2069="Beer",
SUM(LOOKUP(2,1/(SRP!$B$8:$B$10&lt;=E2069)/(SRP!$C$8:$C$10&gt;=E2069),SRP!$D$8:$D$10)*(G2069/100)*(E2069/1000)),
IF(C2069="Spirits",
SUM(LOOKUP(2,1/(SRP!$B$2:$B$7&lt;=E2069)/(SRP!$C$2:$C$7&gt;=E2069),SRP!$D$2:$D$7)*(G2069/100)*(E2069/1000)),
IF(AND(C2069="Wine",D2069="Fortified Wines"),
SUM(LOOKUP(2,1/(SRP!$B$26:$B$29&lt;=E2069)/(SRP!$C$26:$C$29&gt;=E2069),SRP!$D$26:$D$29)*(G2069/100)*(E2069/1000)),
IF(C2069="Wine",
SUM(LOOKUP(2,1/(SRP!$B$21:$B$25&lt;=E2069)/(SRP!$C$21:$C$25&gt;=E2069),SRP!$D$21:$D$25)*(G2069/100)*(E2069/1000)),
IF(AND(C2069="Ready to Drink",D2069="RTD-One Pour Cocktail&gt;7%&lt;=14.5"),
SUM(LOOKUP(2,1/(SRP!$B$16:$B$20&lt;=E2069)/(SRP!$C$16:$C$20&gt;=E2069),SRP!$D$16:$D$20)*(G2069/100)*(E2069/1000)),
IF(C2069="Ready to Drink",
SUM(LOOKUP(2,1/(SRP!$B$11:$B$15&lt;=E2069)/(SRP!$C$11:$C$15&gt;=E2069),SRP!$D$11:$D$15)*(G2069/100)*(E2069/1000)),
0)))))),2)</f>
        <v>35.92</v>
      </c>
      <c r="L2069" s="173" t="str">
        <f t="shared" si="32"/>
        <v>Beer11352</v>
      </c>
      <c r="M2069" s="154">
        <f>VLOOKUP(L2069,'Slope %'!C:D,2,0)</f>
        <v>0.05</v>
      </c>
    </row>
    <row r="2070" spans="1:13" x14ac:dyDescent="0.25">
      <c r="A2070" s="169">
        <v>34117</v>
      </c>
      <c r="B2070" s="170" t="s">
        <v>1842</v>
      </c>
      <c r="C2070" s="170" t="s">
        <v>11</v>
      </c>
      <c r="D2070" s="170" t="s">
        <v>303</v>
      </c>
      <c r="E2070" s="170">
        <v>330</v>
      </c>
      <c r="F2070" s="170">
        <v>24</v>
      </c>
      <c r="G2070" s="171">
        <v>9</v>
      </c>
      <c r="H2070" s="170" t="s">
        <v>723</v>
      </c>
      <c r="I2070" s="171">
        <v>6.49</v>
      </c>
      <c r="J2070" s="169">
        <v>1</v>
      </c>
      <c r="K2070" s="154" cm="1">
        <f t="array" ref="K2070">ROUND(
IF(C2070="Beer",
SUM(LOOKUP(2,1/(SRP!$B$8:$B$10&lt;=E2070)/(SRP!$C$8:$C$10&gt;=E2070),SRP!$D$8:$D$10)*(G2070/100)*(E2070/1000)),
IF(C2070="Spirits",
SUM(LOOKUP(2,1/(SRP!$B$2:$B$7&lt;=E2070)/(SRP!$C$2:$C$7&gt;=E2070),SRP!$D$2:$D$7)*(G2070/100)*(E2070/1000)),
IF(AND(C2070="Wine",D2070="Fortified Wines"),
SUM(LOOKUP(2,1/(SRP!$B$26:$B$29&lt;=E2070)/(SRP!$C$26:$C$29&gt;=E2070),SRP!$D$26:$D$29)*(G2070/100)*(E2070/1000)),
IF(C2070="Wine",
SUM(LOOKUP(2,1/(SRP!$B$21:$B$25&lt;=E2070)/(SRP!$C$21:$C$25&gt;=E2070),SRP!$D$21:$D$25)*(G2070/100)*(E2070/1000)),
IF(AND(C2070="Ready to Drink",D2070="RTD-One Pour Cocktail&gt;7%&lt;=14.5"),
SUM(LOOKUP(2,1/(SRP!$B$16:$B$20&lt;=E2070)/(SRP!$C$16:$C$20&gt;=E2070),SRP!$D$16:$D$20)*(G2070/100)*(E2070/1000)),
IF(C2070="Ready to Drink",
SUM(LOOKUP(2,1/(SRP!$B$11:$B$15&lt;=E2070)/(SRP!$C$11:$C$15&gt;=E2070),SRP!$D$11:$D$15)*(G2070/100)*(E2070/1000)),
0)))))),2)</f>
        <v>2.3199999999999998</v>
      </c>
      <c r="L2070" s="173" t="str">
        <f t="shared" si="32"/>
        <v>Beer330</v>
      </c>
      <c r="M2070" s="154">
        <f>VLOOKUP(L2070,'Slope %'!C:D,2,0)</f>
        <v>0.12</v>
      </c>
    </row>
    <row r="2071" spans="1:13" x14ac:dyDescent="0.25">
      <c r="A2071" s="169">
        <v>34124</v>
      </c>
      <c r="B2071" s="170" t="s">
        <v>1843</v>
      </c>
      <c r="C2071" s="170" t="s">
        <v>15</v>
      </c>
      <c r="D2071" s="170" t="s">
        <v>28</v>
      </c>
      <c r="E2071" s="170">
        <v>1750</v>
      </c>
      <c r="F2071" s="170">
        <v>6</v>
      </c>
      <c r="G2071" s="171">
        <v>40</v>
      </c>
      <c r="H2071" s="170" t="s">
        <v>20</v>
      </c>
      <c r="I2071" s="171">
        <v>54.99</v>
      </c>
      <c r="J2071" s="169">
        <v>1</v>
      </c>
      <c r="K2071" s="154" cm="1">
        <f t="array" ref="K2071">ROUND(
IF(C2071="Beer",
SUM(LOOKUP(2,1/(SRP!$B$8:$B$10&lt;=E2071)/(SRP!$C$8:$C$10&gt;=E2071),SRP!$D$8:$D$10)*(G2071/100)*(E2071/1000)),
IF(C2071="Spirits",
SUM(LOOKUP(2,1/(SRP!$B$2:$B$7&lt;=E2071)/(SRP!$C$2:$C$7&gt;=E2071),SRP!$D$2:$D$7)*(G2071/100)*(E2071/1000)),
IF(AND(C2071="Wine",D2071="Fortified Wines"),
SUM(LOOKUP(2,1/(SRP!$B$26:$B$29&lt;=E2071)/(SRP!$C$26:$C$29&gt;=E2071),SRP!$D$26:$D$29)*(G2071/100)*(E2071/1000)),
IF(C2071="Wine",
SUM(LOOKUP(2,1/(SRP!$B$21:$B$25&lt;=E2071)/(SRP!$C$21:$C$25&gt;=E2071),SRP!$D$21:$D$25)*(G2071/100)*(E2071/1000)),
IF(AND(C2071="Ready to Drink",D2071="RTD-One Pour Cocktail&gt;7%&lt;=14.5"),
SUM(LOOKUP(2,1/(SRP!$B$16:$B$20&lt;=E2071)/(SRP!$C$16:$C$20&gt;=E2071),SRP!$D$16:$D$20)*(G2071/100)*(E2071/1000)),
IF(C2071="Ready to Drink",
SUM(LOOKUP(2,1/(SRP!$B$11:$B$15&lt;=E2071)/(SRP!$C$11:$C$15&gt;=E2071),SRP!$D$11:$D$15)*(G2071/100)*(E2071/1000)),
0)))))),2)</f>
        <v>54.65</v>
      </c>
      <c r="L2071" s="173" t="str">
        <f t="shared" si="32"/>
        <v>Spirits1750</v>
      </c>
      <c r="M2071" s="154">
        <f>VLOOKUP(L2071,'Slope %'!C:D,2,0)</f>
        <v>0.03</v>
      </c>
    </row>
    <row r="2072" spans="1:13" x14ac:dyDescent="0.25">
      <c r="A2072" s="169">
        <v>34132</v>
      </c>
      <c r="B2072" s="170" t="s">
        <v>1844</v>
      </c>
      <c r="C2072" s="170" t="s">
        <v>11</v>
      </c>
      <c r="D2072" s="170" t="s">
        <v>267</v>
      </c>
      <c r="E2072" s="170">
        <v>473</v>
      </c>
      <c r="F2072" s="170">
        <v>24</v>
      </c>
      <c r="G2072" s="171">
        <v>5</v>
      </c>
      <c r="H2072" s="170" t="s">
        <v>1407</v>
      </c>
      <c r="I2072" s="171">
        <v>4.29</v>
      </c>
      <c r="J2072" s="169">
        <v>1</v>
      </c>
      <c r="K2072" s="154" cm="1">
        <f t="array" ref="K2072">ROUND(
IF(C2072="Beer",
SUM(LOOKUP(2,1/(SRP!$B$8:$B$10&lt;=E2072)/(SRP!$C$8:$C$10&gt;=E2072),SRP!$D$8:$D$10)*(G2072/100)*(E2072/1000)),
IF(C2072="Spirits",
SUM(LOOKUP(2,1/(SRP!$B$2:$B$7&lt;=E2072)/(SRP!$C$2:$C$7&gt;=E2072),SRP!$D$2:$D$7)*(G2072/100)*(E2072/1000)),
IF(AND(C2072="Wine",D2072="Fortified Wines"),
SUM(LOOKUP(2,1/(SRP!$B$26:$B$29&lt;=E2072)/(SRP!$C$26:$C$29&gt;=E2072),SRP!$D$26:$D$29)*(G2072/100)*(E2072/1000)),
IF(C2072="Wine",
SUM(LOOKUP(2,1/(SRP!$B$21:$B$25&lt;=E2072)/(SRP!$C$21:$C$25&gt;=E2072),SRP!$D$21:$D$25)*(G2072/100)*(E2072/1000)),
IF(AND(C2072="Ready to Drink",D2072="RTD-One Pour Cocktail&gt;7%&lt;=14.5"),
SUM(LOOKUP(2,1/(SRP!$B$16:$B$20&lt;=E2072)/(SRP!$C$16:$C$20&gt;=E2072),SRP!$D$16:$D$20)*(G2072/100)*(E2072/1000)),
IF(C2072="Ready to Drink",
SUM(LOOKUP(2,1/(SRP!$B$11:$B$15&lt;=E2072)/(SRP!$C$11:$C$15&gt;=E2072),SRP!$D$11:$D$15)*(G2072/100)*(E2072/1000)),
0)))))),2)</f>
        <v>1.85</v>
      </c>
      <c r="L2072" s="173" t="str">
        <f t="shared" si="32"/>
        <v>Beer473</v>
      </c>
      <c r="M2072" s="154">
        <f>VLOOKUP(L2072,'Slope %'!C:D,2,0)</f>
        <v>0.12</v>
      </c>
    </row>
    <row r="2073" spans="1:13" x14ac:dyDescent="0.25">
      <c r="A2073" s="169">
        <v>34132</v>
      </c>
      <c r="B2073" s="170" t="s">
        <v>1844</v>
      </c>
      <c r="C2073" s="170" t="s">
        <v>11</v>
      </c>
      <c r="D2073" s="170" t="s">
        <v>267</v>
      </c>
      <c r="E2073" s="170">
        <v>473</v>
      </c>
      <c r="F2073" s="170">
        <v>24</v>
      </c>
      <c r="G2073" s="171">
        <v>5</v>
      </c>
      <c r="H2073" s="170" t="s">
        <v>1407</v>
      </c>
      <c r="I2073" s="171">
        <v>4.29</v>
      </c>
      <c r="J2073" s="169">
        <v>1</v>
      </c>
      <c r="K2073" s="154" cm="1">
        <f t="array" ref="K2073">ROUND(
IF(C2073="Beer",
SUM(LOOKUP(2,1/(SRP!$B$8:$B$10&lt;=E2073)/(SRP!$C$8:$C$10&gt;=E2073),SRP!$D$8:$D$10)*(G2073/100)*(E2073/1000)),
IF(C2073="Spirits",
SUM(LOOKUP(2,1/(SRP!$B$2:$B$7&lt;=E2073)/(SRP!$C$2:$C$7&gt;=E2073),SRP!$D$2:$D$7)*(G2073/100)*(E2073/1000)),
IF(AND(C2073="Wine",D2073="Fortified Wines"),
SUM(LOOKUP(2,1/(SRP!$B$26:$B$29&lt;=E2073)/(SRP!$C$26:$C$29&gt;=E2073),SRP!$D$26:$D$29)*(G2073/100)*(E2073/1000)),
IF(C2073="Wine",
SUM(LOOKUP(2,1/(SRP!$B$21:$B$25&lt;=E2073)/(SRP!$C$21:$C$25&gt;=E2073),SRP!$D$21:$D$25)*(G2073/100)*(E2073/1000)),
IF(AND(C2073="Ready to Drink",D2073="RTD-One Pour Cocktail&gt;7%&lt;=14.5"),
SUM(LOOKUP(2,1/(SRP!$B$16:$B$20&lt;=E2073)/(SRP!$C$16:$C$20&gt;=E2073),SRP!$D$16:$D$20)*(G2073/100)*(E2073/1000)),
IF(C2073="Ready to Drink",
SUM(LOOKUP(2,1/(SRP!$B$11:$B$15&lt;=E2073)/(SRP!$C$11:$C$15&gt;=E2073),SRP!$D$11:$D$15)*(G2073/100)*(E2073/1000)),
0)))))),2)</f>
        <v>1.85</v>
      </c>
      <c r="L2073" s="173" t="str">
        <f t="shared" si="32"/>
        <v>Beer473</v>
      </c>
      <c r="M2073" s="154">
        <f>VLOOKUP(L2073,'Slope %'!C:D,2,0)</f>
        <v>0.12</v>
      </c>
    </row>
    <row r="2074" spans="1:13" x14ac:dyDescent="0.25">
      <c r="A2074" s="169">
        <v>34139</v>
      </c>
      <c r="B2074" s="170" t="s">
        <v>1845</v>
      </c>
      <c r="C2074" s="170" t="s">
        <v>15</v>
      </c>
      <c r="D2074" s="170" t="s">
        <v>756</v>
      </c>
      <c r="E2074" s="170">
        <v>750</v>
      </c>
      <c r="F2074" s="170">
        <v>12</v>
      </c>
      <c r="G2074" s="171">
        <v>35</v>
      </c>
      <c r="H2074" s="170" t="s">
        <v>43</v>
      </c>
      <c r="I2074" s="171">
        <v>29.79</v>
      </c>
      <c r="J2074" s="169">
        <v>1</v>
      </c>
      <c r="K2074" s="154" cm="1">
        <f t="array" ref="K2074">ROUND(
IF(C2074="Beer",
SUM(LOOKUP(2,1/(SRP!$B$8:$B$10&lt;=E2074)/(SRP!$C$8:$C$10&gt;=E2074),SRP!$D$8:$D$10)*(G2074/100)*(E2074/1000)),
IF(C2074="Spirits",
SUM(LOOKUP(2,1/(SRP!$B$2:$B$7&lt;=E2074)/(SRP!$C$2:$C$7&gt;=E2074),SRP!$D$2:$D$7)*(G2074/100)*(E2074/1000)),
IF(AND(C2074="Wine",D2074="Fortified Wines"),
SUM(LOOKUP(2,1/(SRP!$B$26:$B$29&lt;=E2074)/(SRP!$C$26:$C$29&gt;=E2074),SRP!$D$26:$D$29)*(G2074/100)*(E2074/1000)),
IF(C2074="Wine",
SUM(LOOKUP(2,1/(SRP!$B$21:$B$25&lt;=E2074)/(SRP!$C$21:$C$25&gt;=E2074),SRP!$D$21:$D$25)*(G2074/100)*(E2074/1000)),
IF(AND(C2074="Ready to Drink",D2074="RTD-One Pour Cocktail&gt;7%&lt;=14.5"),
SUM(LOOKUP(2,1/(SRP!$B$16:$B$20&lt;=E2074)/(SRP!$C$16:$C$20&gt;=E2074),SRP!$D$16:$D$20)*(G2074/100)*(E2074/1000)),
IF(C2074="Ready to Drink",
SUM(LOOKUP(2,1/(SRP!$B$11:$B$15&lt;=E2074)/(SRP!$C$11:$C$15&gt;=E2074),SRP!$D$11:$D$15)*(G2074/100)*(E2074/1000)),
0)))))),2)</f>
        <v>20.49</v>
      </c>
      <c r="L2074" s="173" t="str">
        <f t="shared" si="32"/>
        <v>Spirits750</v>
      </c>
      <c r="M2074" s="154">
        <f>VLOOKUP(L2074,'Slope %'!C:D,2,0)</f>
        <v>7.0000000000000007E-2</v>
      </c>
    </row>
    <row r="2075" spans="1:13" x14ac:dyDescent="0.25">
      <c r="A2075" s="169">
        <v>34140</v>
      </c>
      <c r="B2075" s="170" t="s">
        <v>1846</v>
      </c>
      <c r="C2075" s="170" t="s">
        <v>15</v>
      </c>
      <c r="D2075" s="170" t="s">
        <v>756</v>
      </c>
      <c r="E2075" s="170">
        <v>750</v>
      </c>
      <c r="F2075" s="170">
        <v>12</v>
      </c>
      <c r="G2075" s="171">
        <v>35</v>
      </c>
      <c r="H2075" s="170" t="s">
        <v>43</v>
      </c>
      <c r="I2075" s="171">
        <v>29.79</v>
      </c>
      <c r="J2075" s="169">
        <v>1</v>
      </c>
      <c r="K2075" s="154" cm="1">
        <f t="array" ref="K2075">ROUND(
IF(C2075="Beer",
SUM(LOOKUP(2,1/(SRP!$B$8:$B$10&lt;=E2075)/(SRP!$C$8:$C$10&gt;=E2075),SRP!$D$8:$D$10)*(G2075/100)*(E2075/1000)),
IF(C2075="Spirits",
SUM(LOOKUP(2,1/(SRP!$B$2:$B$7&lt;=E2075)/(SRP!$C$2:$C$7&gt;=E2075),SRP!$D$2:$D$7)*(G2075/100)*(E2075/1000)),
IF(AND(C2075="Wine",D2075="Fortified Wines"),
SUM(LOOKUP(2,1/(SRP!$B$26:$B$29&lt;=E2075)/(SRP!$C$26:$C$29&gt;=E2075),SRP!$D$26:$D$29)*(G2075/100)*(E2075/1000)),
IF(C2075="Wine",
SUM(LOOKUP(2,1/(SRP!$B$21:$B$25&lt;=E2075)/(SRP!$C$21:$C$25&gt;=E2075),SRP!$D$21:$D$25)*(G2075/100)*(E2075/1000)),
IF(AND(C2075="Ready to Drink",D2075="RTD-One Pour Cocktail&gt;7%&lt;=14.5"),
SUM(LOOKUP(2,1/(SRP!$B$16:$B$20&lt;=E2075)/(SRP!$C$16:$C$20&gt;=E2075),SRP!$D$16:$D$20)*(G2075/100)*(E2075/1000)),
IF(C2075="Ready to Drink",
SUM(LOOKUP(2,1/(SRP!$B$11:$B$15&lt;=E2075)/(SRP!$C$11:$C$15&gt;=E2075),SRP!$D$11:$D$15)*(G2075/100)*(E2075/1000)),
0)))))),2)</f>
        <v>20.49</v>
      </c>
      <c r="L2075" s="173" t="str">
        <f t="shared" si="32"/>
        <v>Spirits750</v>
      </c>
      <c r="M2075" s="154">
        <f>VLOOKUP(L2075,'Slope %'!C:D,2,0)</f>
        <v>7.0000000000000007E-2</v>
      </c>
    </row>
    <row r="2076" spans="1:13" x14ac:dyDescent="0.25">
      <c r="A2076" s="169">
        <v>34141</v>
      </c>
      <c r="B2076" s="170" t="s">
        <v>1847</v>
      </c>
      <c r="C2076" s="170" t="s">
        <v>37</v>
      </c>
      <c r="D2076" s="170" t="s">
        <v>891</v>
      </c>
      <c r="E2076" s="170">
        <v>0</v>
      </c>
      <c r="F2076" s="170">
        <v>12</v>
      </c>
      <c r="H2076" s="170" t="s">
        <v>892</v>
      </c>
      <c r="I2076" s="171">
        <v>3.69</v>
      </c>
      <c r="K2076" s="154" cm="1">
        <f t="array" ref="K2076">ROUND(
IF(C2076="Beer",
SUM(LOOKUP(2,1/(SRP!$B$8:$B$10&lt;=E2076)/(SRP!$C$8:$C$10&gt;=E2076),SRP!$D$8:$D$10)*(G2076/100)*(E2076/1000)),
IF(C2076="Spirits",
SUM(LOOKUP(2,1/(SRP!$B$2:$B$7&lt;=E2076)/(SRP!$C$2:$C$7&gt;=E2076),SRP!$D$2:$D$7)*(G2076/100)*(E2076/1000)),
IF(AND(C2076="Wine",D2076="Fortified Wines"),
SUM(LOOKUP(2,1/(SRP!$B$26:$B$29&lt;=E2076)/(SRP!$C$26:$C$29&gt;=E2076),SRP!$D$26:$D$29)*(G2076/100)*(E2076/1000)),
IF(C2076="Wine",
SUM(LOOKUP(2,1/(SRP!$B$21:$B$25&lt;=E2076)/(SRP!$C$21:$C$25&gt;=E2076),SRP!$D$21:$D$25)*(G2076/100)*(E2076/1000)),
IF(AND(C2076="Ready to Drink",D2076="RTD-One Pour Cocktail&gt;7%&lt;=14.5"),
SUM(LOOKUP(2,1/(SRP!$B$16:$B$20&lt;=E2076)/(SRP!$C$16:$C$20&gt;=E2076),SRP!$D$16:$D$20)*(G2076/100)*(E2076/1000)),
IF(C2076="Ready to Drink",
SUM(LOOKUP(2,1/(SRP!$B$11:$B$15&lt;=E2076)/(SRP!$C$11:$C$15&gt;=E2076),SRP!$D$11:$D$15)*(G2076/100)*(E2076/1000)),
0)))))),2)</f>
        <v>0</v>
      </c>
      <c r="L2076" s="173" t="str">
        <f t="shared" si="32"/>
        <v>Non Liquor Merchandise0</v>
      </c>
      <c r="M2076" s="154" t="e">
        <f>VLOOKUP(L2076,'Slope %'!C:D,2,0)</f>
        <v>#N/A</v>
      </c>
    </row>
    <row r="2077" spans="1:13" x14ac:dyDescent="0.25">
      <c r="A2077" s="169">
        <v>34178</v>
      </c>
      <c r="B2077" s="170" t="s">
        <v>1848</v>
      </c>
      <c r="C2077" s="170" t="s">
        <v>11</v>
      </c>
      <c r="D2077" s="170" t="s">
        <v>267</v>
      </c>
      <c r="E2077" s="170">
        <v>473</v>
      </c>
      <c r="F2077" s="170">
        <v>24</v>
      </c>
      <c r="G2077" s="171">
        <v>4.5</v>
      </c>
      <c r="H2077" s="170" t="s">
        <v>1556</v>
      </c>
      <c r="I2077" s="171">
        <v>3.99</v>
      </c>
      <c r="J2077" s="169">
        <v>1</v>
      </c>
      <c r="K2077" s="154" cm="1">
        <f t="array" ref="K2077">ROUND(
IF(C2077="Beer",
SUM(LOOKUP(2,1/(SRP!$B$8:$B$10&lt;=E2077)/(SRP!$C$8:$C$10&gt;=E2077),SRP!$D$8:$D$10)*(G2077/100)*(E2077/1000)),
IF(C2077="Spirits",
SUM(LOOKUP(2,1/(SRP!$B$2:$B$7&lt;=E2077)/(SRP!$C$2:$C$7&gt;=E2077),SRP!$D$2:$D$7)*(G2077/100)*(E2077/1000)),
IF(AND(C2077="Wine",D2077="Fortified Wines"),
SUM(LOOKUP(2,1/(SRP!$B$26:$B$29&lt;=E2077)/(SRP!$C$26:$C$29&gt;=E2077),SRP!$D$26:$D$29)*(G2077/100)*(E2077/1000)),
IF(C2077="Wine",
SUM(LOOKUP(2,1/(SRP!$B$21:$B$25&lt;=E2077)/(SRP!$C$21:$C$25&gt;=E2077),SRP!$D$21:$D$25)*(G2077/100)*(E2077/1000)),
IF(AND(C2077="Ready to Drink",D2077="RTD-One Pour Cocktail&gt;7%&lt;=14.5"),
SUM(LOOKUP(2,1/(SRP!$B$16:$B$20&lt;=E2077)/(SRP!$C$16:$C$20&gt;=E2077),SRP!$D$16:$D$20)*(G2077/100)*(E2077/1000)),
IF(C2077="Ready to Drink",
SUM(LOOKUP(2,1/(SRP!$B$11:$B$15&lt;=E2077)/(SRP!$C$11:$C$15&gt;=E2077),SRP!$D$11:$D$15)*(G2077/100)*(E2077/1000)),
0)))))),2)</f>
        <v>1.66</v>
      </c>
      <c r="L2077" s="173" t="str">
        <f t="shared" si="32"/>
        <v>Beer473</v>
      </c>
      <c r="M2077" s="154">
        <f>VLOOKUP(L2077,'Slope %'!C:D,2,0)</f>
        <v>0.12</v>
      </c>
    </row>
    <row r="2078" spans="1:13" x14ac:dyDescent="0.25">
      <c r="A2078" s="169">
        <v>34178</v>
      </c>
      <c r="B2078" s="170" t="s">
        <v>1848</v>
      </c>
      <c r="C2078" s="170" t="s">
        <v>11</v>
      </c>
      <c r="D2078" s="170" t="s">
        <v>267</v>
      </c>
      <c r="E2078" s="170">
        <v>473</v>
      </c>
      <c r="F2078" s="170">
        <v>24</v>
      </c>
      <c r="G2078" s="171">
        <v>4.5</v>
      </c>
      <c r="H2078" s="170" t="s">
        <v>1556</v>
      </c>
      <c r="I2078" s="171">
        <v>3.99</v>
      </c>
      <c r="J2078" s="169">
        <v>1</v>
      </c>
      <c r="K2078" s="154" cm="1">
        <f t="array" ref="K2078">ROUND(
IF(C2078="Beer",
SUM(LOOKUP(2,1/(SRP!$B$8:$B$10&lt;=E2078)/(SRP!$C$8:$C$10&gt;=E2078),SRP!$D$8:$D$10)*(G2078/100)*(E2078/1000)),
IF(C2078="Spirits",
SUM(LOOKUP(2,1/(SRP!$B$2:$B$7&lt;=E2078)/(SRP!$C$2:$C$7&gt;=E2078),SRP!$D$2:$D$7)*(G2078/100)*(E2078/1000)),
IF(AND(C2078="Wine",D2078="Fortified Wines"),
SUM(LOOKUP(2,1/(SRP!$B$26:$B$29&lt;=E2078)/(SRP!$C$26:$C$29&gt;=E2078),SRP!$D$26:$D$29)*(G2078/100)*(E2078/1000)),
IF(C2078="Wine",
SUM(LOOKUP(2,1/(SRP!$B$21:$B$25&lt;=E2078)/(SRP!$C$21:$C$25&gt;=E2078),SRP!$D$21:$D$25)*(G2078/100)*(E2078/1000)),
IF(AND(C2078="Ready to Drink",D2078="RTD-One Pour Cocktail&gt;7%&lt;=14.5"),
SUM(LOOKUP(2,1/(SRP!$B$16:$B$20&lt;=E2078)/(SRP!$C$16:$C$20&gt;=E2078),SRP!$D$16:$D$20)*(G2078/100)*(E2078/1000)),
IF(C2078="Ready to Drink",
SUM(LOOKUP(2,1/(SRP!$B$11:$B$15&lt;=E2078)/(SRP!$C$11:$C$15&gt;=E2078),SRP!$D$11:$D$15)*(G2078/100)*(E2078/1000)),
0)))))),2)</f>
        <v>1.66</v>
      </c>
      <c r="L2078" s="173" t="str">
        <f t="shared" si="32"/>
        <v>Beer473</v>
      </c>
      <c r="M2078" s="154">
        <f>VLOOKUP(L2078,'Slope %'!C:D,2,0)</f>
        <v>0.12</v>
      </c>
    </row>
    <row r="2079" spans="1:13" x14ac:dyDescent="0.25">
      <c r="A2079" s="169">
        <v>34182</v>
      </c>
      <c r="B2079" s="170" t="s">
        <v>1849</v>
      </c>
      <c r="C2079" s="170" t="s">
        <v>15</v>
      </c>
      <c r="D2079" s="170" t="s">
        <v>225</v>
      </c>
      <c r="E2079" s="170">
        <v>375</v>
      </c>
      <c r="F2079" s="170">
        <v>12</v>
      </c>
      <c r="G2079" s="171">
        <v>40</v>
      </c>
      <c r="H2079" s="170" t="s">
        <v>20</v>
      </c>
      <c r="I2079" s="171">
        <v>49.99</v>
      </c>
      <c r="J2079" s="169">
        <v>1</v>
      </c>
      <c r="K2079" s="154" cm="1">
        <f t="array" ref="K2079">ROUND(
IF(C2079="Beer",
SUM(LOOKUP(2,1/(SRP!$B$8:$B$10&lt;=E2079)/(SRP!$C$8:$C$10&gt;=E2079),SRP!$D$8:$D$10)*(G2079/100)*(E2079/1000)),
IF(C2079="Spirits",
SUM(LOOKUP(2,1/(SRP!$B$2:$B$7&lt;=E2079)/(SRP!$C$2:$C$7&gt;=E2079),SRP!$D$2:$D$7)*(G2079/100)*(E2079/1000)),
IF(AND(C2079="Wine",D2079="Fortified Wines"),
SUM(LOOKUP(2,1/(SRP!$B$26:$B$29&lt;=E2079)/(SRP!$C$26:$C$29&gt;=E2079),SRP!$D$26:$D$29)*(G2079/100)*(E2079/1000)),
IF(C2079="Wine",
SUM(LOOKUP(2,1/(SRP!$B$21:$B$25&lt;=E2079)/(SRP!$C$21:$C$25&gt;=E2079),SRP!$D$21:$D$25)*(G2079/100)*(E2079/1000)),
IF(AND(C2079="Ready to Drink",D2079="RTD-One Pour Cocktail&gt;7%&lt;=14.5"),
SUM(LOOKUP(2,1/(SRP!$B$16:$B$20&lt;=E2079)/(SRP!$C$16:$C$20&gt;=E2079),SRP!$D$16:$D$20)*(G2079/100)*(E2079/1000)),
IF(C2079="Ready to Drink",
SUM(LOOKUP(2,1/(SRP!$B$11:$B$15&lt;=E2079)/(SRP!$C$11:$C$15&gt;=E2079),SRP!$D$11:$D$15)*(G2079/100)*(E2079/1000)),
0)))))),2)</f>
        <v>13.3</v>
      </c>
      <c r="L2079" s="173" t="str">
        <f t="shared" si="32"/>
        <v>Spirits375</v>
      </c>
      <c r="M2079" s="154">
        <f>VLOOKUP(L2079,'Slope %'!C:D,2,0)</f>
        <v>0.1</v>
      </c>
    </row>
    <row r="2080" spans="1:13" x14ac:dyDescent="0.25">
      <c r="A2080" s="169">
        <v>34192</v>
      </c>
      <c r="B2080" s="170" t="s">
        <v>212</v>
      </c>
      <c r="C2080" s="170" t="s">
        <v>15</v>
      </c>
      <c r="D2080" s="170" t="s">
        <v>213</v>
      </c>
      <c r="E2080" s="170">
        <v>375</v>
      </c>
      <c r="F2080" s="170">
        <v>12</v>
      </c>
      <c r="G2080" s="171">
        <v>40</v>
      </c>
      <c r="H2080" s="170" t="s">
        <v>20</v>
      </c>
      <c r="I2080" s="171">
        <v>50.99</v>
      </c>
      <c r="J2080" s="169">
        <v>1</v>
      </c>
      <c r="K2080" s="154" cm="1">
        <f t="array" ref="K2080">ROUND(
IF(C2080="Beer",
SUM(LOOKUP(2,1/(SRP!$B$8:$B$10&lt;=E2080)/(SRP!$C$8:$C$10&gt;=E2080),SRP!$D$8:$D$10)*(G2080/100)*(E2080/1000)),
IF(C2080="Spirits",
SUM(LOOKUP(2,1/(SRP!$B$2:$B$7&lt;=E2080)/(SRP!$C$2:$C$7&gt;=E2080),SRP!$D$2:$D$7)*(G2080/100)*(E2080/1000)),
IF(AND(C2080="Wine",D2080="Fortified Wines"),
SUM(LOOKUP(2,1/(SRP!$B$26:$B$29&lt;=E2080)/(SRP!$C$26:$C$29&gt;=E2080),SRP!$D$26:$D$29)*(G2080/100)*(E2080/1000)),
IF(C2080="Wine",
SUM(LOOKUP(2,1/(SRP!$B$21:$B$25&lt;=E2080)/(SRP!$C$21:$C$25&gt;=E2080),SRP!$D$21:$D$25)*(G2080/100)*(E2080/1000)),
IF(AND(C2080="Ready to Drink",D2080="RTD-One Pour Cocktail&gt;7%&lt;=14.5"),
SUM(LOOKUP(2,1/(SRP!$B$16:$B$20&lt;=E2080)/(SRP!$C$16:$C$20&gt;=E2080),SRP!$D$16:$D$20)*(G2080/100)*(E2080/1000)),
IF(C2080="Ready to Drink",
SUM(LOOKUP(2,1/(SRP!$B$11:$B$15&lt;=E2080)/(SRP!$C$11:$C$15&gt;=E2080),SRP!$D$11:$D$15)*(G2080/100)*(E2080/1000)),
0)))))),2)</f>
        <v>13.3</v>
      </c>
      <c r="L2080" s="173" t="str">
        <f t="shared" si="32"/>
        <v>Spirits375</v>
      </c>
      <c r="M2080" s="154">
        <f>VLOOKUP(L2080,'Slope %'!C:D,2,0)</f>
        <v>0.1</v>
      </c>
    </row>
    <row r="2081" spans="1:13" x14ac:dyDescent="0.25">
      <c r="A2081" s="169">
        <v>34197</v>
      </c>
      <c r="B2081" s="170" t="s">
        <v>1850</v>
      </c>
      <c r="C2081" s="170" t="s">
        <v>15</v>
      </c>
      <c r="D2081" s="170" t="s">
        <v>154</v>
      </c>
      <c r="E2081" s="170">
        <v>750</v>
      </c>
      <c r="F2081" s="170">
        <v>12</v>
      </c>
      <c r="G2081" s="171">
        <v>17</v>
      </c>
      <c r="H2081" s="170" t="s">
        <v>218</v>
      </c>
      <c r="I2081" s="171">
        <v>29.99</v>
      </c>
      <c r="J2081" s="169">
        <v>1</v>
      </c>
      <c r="K2081" s="154" cm="1">
        <f t="array" ref="K2081">ROUND(
IF(C2081="Beer",
SUM(LOOKUP(2,1/(SRP!$B$8:$B$10&lt;=E2081)/(SRP!$C$8:$C$10&gt;=E2081),SRP!$D$8:$D$10)*(G2081/100)*(E2081/1000)),
IF(C2081="Spirits",
SUM(LOOKUP(2,1/(SRP!$B$2:$B$7&lt;=E2081)/(SRP!$C$2:$C$7&gt;=E2081),SRP!$D$2:$D$7)*(G2081/100)*(E2081/1000)),
IF(AND(C2081="Wine",D2081="Fortified Wines"),
SUM(LOOKUP(2,1/(SRP!$B$26:$B$29&lt;=E2081)/(SRP!$C$26:$C$29&gt;=E2081),SRP!$D$26:$D$29)*(G2081/100)*(E2081/1000)),
IF(C2081="Wine",
SUM(LOOKUP(2,1/(SRP!$B$21:$B$25&lt;=E2081)/(SRP!$C$21:$C$25&gt;=E2081),SRP!$D$21:$D$25)*(G2081/100)*(E2081/1000)),
IF(AND(C2081="Ready to Drink",D2081="RTD-One Pour Cocktail&gt;7%&lt;=14.5"),
SUM(LOOKUP(2,1/(SRP!$B$16:$B$20&lt;=E2081)/(SRP!$C$16:$C$20&gt;=E2081),SRP!$D$16:$D$20)*(G2081/100)*(E2081/1000)),
IF(C2081="Ready to Drink",
SUM(LOOKUP(2,1/(SRP!$B$11:$B$15&lt;=E2081)/(SRP!$C$11:$C$15&gt;=E2081),SRP!$D$11:$D$15)*(G2081/100)*(E2081/1000)),
0)))))),2)</f>
        <v>9.9499999999999993</v>
      </c>
      <c r="L2081" s="173" t="str">
        <f t="shared" si="32"/>
        <v>Spirits750</v>
      </c>
      <c r="M2081" s="154">
        <f>VLOOKUP(L2081,'Slope %'!C:D,2,0)</f>
        <v>7.0000000000000007E-2</v>
      </c>
    </row>
    <row r="2082" spans="1:13" x14ac:dyDescent="0.25">
      <c r="A2082" s="169">
        <v>34215</v>
      </c>
      <c r="B2082" s="170" t="s">
        <v>1851</v>
      </c>
      <c r="C2082" s="170" t="s">
        <v>24</v>
      </c>
      <c r="D2082" s="170" t="s">
        <v>166</v>
      </c>
      <c r="E2082" s="170">
        <v>750</v>
      </c>
      <c r="F2082" s="170">
        <v>12</v>
      </c>
      <c r="G2082" s="171">
        <v>8</v>
      </c>
      <c r="H2082" s="170" t="s">
        <v>26</v>
      </c>
      <c r="I2082" s="171">
        <v>10.99</v>
      </c>
      <c r="J2082" s="169">
        <v>1</v>
      </c>
      <c r="K2082" s="154" cm="1">
        <f t="array" ref="K2082">ROUND(
IF(C2082="Beer",
SUM(LOOKUP(2,1/(SRP!$B$8:$B$10&lt;=E2082)/(SRP!$C$8:$C$10&gt;=E2082),SRP!$D$8:$D$10)*(G2082/100)*(E2082/1000)),
IF(C2082="Spirits",
SUM(LOOKUP(2,1/(SRP!$B$2:$B$7&lt;=E2082)/(SRP!$C$2:$C$7&gt;=E2082),SRP!$D$2:$D$7)*(G2082/100)*(E2082/1000)),
IF(AND(C2082="Wine",D2082="Fortified Wines"),
SUM(LOOKUP(2,1/(SRP!$B$26:$B$29&lt;=E2082)/(SRP!$C$26:$C$29&gt;=E2082),SRP!$D$26:$D$29)*(G2082/100)*(E2082/1000)),
IF(C2082="Wine",
SUM(LOOKUP(2,1/(SRP!$B$21:$B$25&lt;=E2082)/(SRP!$C$21:$C$25&gt;=E2082),SRP!$D$21:$D$25)*(G2082/100)*(E2082/1000)),
IF(AND(C2082="Ready to Drink",D2082="RTD-One Pour Cocktail&gt;7%&lt;=14.5"),
SUM(LOOKUP(2,1/(SRP!$B$16:$B$20&lt;=E2082)/(SRP!$C$16:$C$20&gt;=E2082),SRP!$D$16:$D$20)*(G2082/100)*(E2082/1000)),
IF(C2082="Ready to Drink",
SUM(LOOKUP(2,1/(SRP!$B$11:$B$15&lt;=E2082)/(SRP!$C$11:$C$15&gt;=E2082),SRP!$D$11:$D$15)*(G2082/100)*(E2082/1000)),
0)))))),2)</f>
        <v>4.68</v>
      </c>
      <c r="L2082" s="173" t="str">
        <f t="shared" si="32"/>
        <v>Wine750</v>
      </c>
      <c r="M2082" s="154">
        <f>VLOOKUP(L2082,'Slope %'!C:D,2,0)</f>
        <v>0.1</v>
      </c>
    </row>
    <row r="2083" spans="1:13" x14ac:dyDescent="0.25">
      <c r="A2083" s="169">
        <v>34219</v>
      </c>
      <c r="B2083" s="170" t="s">
        <v>1852</v>
      </c>
      <c r="C2083" s="170" t="s">
        <v>11</v>
      </c>
      <c r="D2083" s="170" t="s">
        <v>12</v>
      </c>
      <c r="E2083" s="170">
        <v>710</v>
      </c>
      <c r="F2083" s="170">
        <v>12</v>
      </c>
      <c r="G2083" s="171">
        <v>5.5</v>
      </c>
      <c r="H2083" s="170" t="s">
        <v>824</v>
      </c>
      <c r="I2083" s="171">
        <v>3.89</v>
      </c>
      <c r="J2083" s="169">
        <v>1</v>
      </c>
      <c r="K2083" s="154" cm="1">
        <f t="array" ref="K2083">ROUND(
IF(C2083="Beer",
SUM(LOOKUP(2,1/(SRP!$B$8:$B$10&lt;=E2083)/(SRP!$C$8:$C$10&gt;=E2083),SRP!$D$8:$D$10)*(G2083/100)*(E2083/1000)),
IF(C2083="Spirits",
SUM(LOOKUP(2,1/(SRP!$B$2:$B$7&lt;=E2083)/(SRP!$C$2:$C$7&gt;=E2083),SRP!$D$2:$D$7)*(G2083/100)*(E2083/1000)),
IF(AND(C2083="Wine",D2083="Fortified Wines"),
SUM(LOOKUP(2,1/(SRP!$B$26:$B$29&lt;=E2083)/(SRP!$C$26:$C$29&gt;=E2083),SRP!$D$26:$D$29)*(G2083/100)*(E2083/1000)),
IF(C2083="Wine",
SUM(LOOKUP(2,1/(SRP!$B$21:$B$25&lt;=E2083)/(SRP!$C$21:$C$25&gt;=E2083),SRP!$D$21:$D$25)*(G2083/100)*(E2083/1000)),
IF(AND(C2083="Ready to Drink",D2083="RTD-One Pour Cocktail&gt;7%&lt;=14.5"),
SUM(LOOKUP(2,1/(SRP!$B$16:$B$20&lt;=E2083)/(SRP!$C$16:$C$20&gt;=E2083),SRP!$D$16:$D$20)*(G2083/100)*(E2083/1000)),
IF(C2083="Ready to Drink",
SUM(LOOKUP(2,1/(SRP!$B$11:$B$15&lt;=E2083)/(SRP!$C$11:$C$15&gt;=E2083),SRP!$D$11:$D$15)*(G2083/100)*(E2083/1000)),
0)))))),2)</f>
        <v>3.05</v>
      </c>
      <c r="L2083" s="173" t="str">
        <f t="shared" si="32"/>
        <v>Beer710</v>
      </c>
      <c r="M2083" s="154">
        <f>VLOOKUP(L2083,'Slope %'!C:D,2,0)</f>
        <v>0.12</v>
      </c>
    </row>
    <row r="2084" spans="1:13" x14ac:dyDescent="0.25">
      <c r="A2084" s="169">
        <v>34219</v>
      </c>
      <c r="B2084" s="170" t="s">
        <v>1852</v>
      </c>
      <c r="C2084" s="170" t="s">
        <v>11</v>
      </c>
      <c r="D2084" s="170" t="s">
        <v>12</v>
      </c>
      <c r="E2084" s="170">
        <v>710</v>
      </c>
      <c r="F2084" s="170">
        <v>12</v>
      </c>
      <c r="G2084" s="171">
        <v>5.5</v>
      </c>
      <c r="H2084" s="170" t="s">
        <v>824</v>
      </c>
      <c r="I2084" s="171">
        <v>3.89</v>
      </c>
      <c r="J2084" s="169">
        <v>1</v>
      </c>
      <c r="K2084" s="154" cm="1">
        <f t="array" ref="K2084">ROUND(
IF(C2084="Beer",
SUM(LOOKUP(2,1/(SRP!$B$8:$B$10&lt;=E2084)/(SRP!$C$8:$C$10&gt;=E2084),SRP!$D$8:$D$10)*(G2084/100)*(E2084/1000)),
IF(C2084="Spirits",
SUM(LOOKUP(2,1/(SRP!$B$2:$B$7&lt;=E2084)/(SRP!$C$2:$C$7&gt;=E2084),SRP!$D$2:$D$7)*(G2084/100)*(E2084/1000)),
IF(AND(C2084="Wine",D2084="Fortified Wines"),
SUM(LOOKUP(2,1/(SRP!$B$26:$B$29&lt;=E2084)/(SRP!$C$26:$C$29&gt;=E2084),SRP!$D$26:$D$29)*(G2084/100)*(E2084/1000)),
IF(C2084="Wine",
SUM(LOOKUP(2,1/(SRP!$B$21:$B$25&lt;=E2084)/(SRP!$C$21:$C$25&gt;=E2084),SRP!$D$21:$D$25)*(G2084/100)*(E2084/1000)),
IF(AND(C2084="Ready to Drink",D2084="RTD-One Pour Cocktail&gt;7%&lt;=14.5"),
SUM(LOOKUP(2,1/(SRP!$B$16:$B$20&lt;=E2084)/(SRP!$C$16:$C$20&gt;=E2084),SRP!$D$16:$D$20)*(G2084/100)*(E2084/1000)),
IF(C2084="Ready to Drink",
SUM(LOOKUP(2,1/(SRP!$B$11:$B$15&lt;=E2084)/(SRP!$C$11:$C$15&gt;=E2084),SRP!$D$11:$D$15)*(G2084/100)*(E2084/1000)),
0)))))),2)</f>
        <v>3.05</v>
      </c>
      <c r="L2084" s="173" t="str">
        <f t="shared" si="32"/>
        <v>Beer710</v>
      </c>
      <c r="M2084" s="154">
        <f>VLOOKUP(L2084,'Slope %'!C:D,2,0)</f>
        <v>0.12</v>
      </c>
    </row>
    <row r="2085" spans="1:13" x14ac:dyDescent="0.25">
      <c r="A2085" s="169">
        <v>34235</v>
      </c>
      <c r="B2085" s="170" t="s">
        <v>1853</v>
      </c>
      <c r="C2085" s="170" t="s">
        <v>15</v>
      </c>
      <c r="D2085" s="170" t="s">
        <v>1454</v>
      </c>
      <c r="E2085" s="170">
        <v>375</v>
      </c>
      <c r="F2085" s="170">
        <v>12</v>
      </c>
      <c r="G2085" s="171">
        <v>20</v>
      </c>
      <c r="H2085" s="170" t="s">
        <v>17</v>
      </c>
      <c r="I2085" s="171">
        <v>20.49</v>
      </c>
      <c r="J2085" s="169">
        <v>1</v>
      </c>
      <c r="K2085" s="154" cm="1">
        <f t="array" ref="K2085">ROUND(
IF(C2085="Beer",
SUM(LOOKUP(2,1/(SRP!$B$8:$B$10&lt;=E2085)/(SRP!$C$8:$C$10&gt;=E2085),SRP!$D$8:$D$10)*(G2085/100)*(E2085/1000)),
IF(C2085="Spirits",
SUM(LOOKUP(2,1/(SRP!$B$2:$B$7&lt;=E2085)/(SRP!$C$2:$C$7&gt;=E2085),SRP!$D$2:$D$7)*(G2085/100)*(E2085/1000)),
IF(AND(C2085="Wine",D2085="Fortified Wines"),
SUM(LOOKUP(2,1/(SRP!$B$26:$B$29&lt;=E2085)/(SRP!$C$26:$C$29&gt;=E2085),SRP!$D$26:$D$29)*(G2085/100)*(E2085/1000)),
IF(C2085="Wine",
SUM(LOOKUP(2,1/(SRP!$B$21:$B$25&lt;=E2085)/(SRP!$C$21:$C$25&gt;=E2085),SRP!$D$21:$D$25)*(G2085/100)*(E2085/1000)),
IF(AND(C2085="Ready to Drink",D2085="RTD-One Pour Cocktail&gt;7%&lt;=14.5"),
SUM(LOOKUP(2,1/(SRP!$B$16:$B$20&lt;=E2085)/(SRP!$C$16:$C$20&gt;=E2085),SRP!$D$16:$D$20)*(G2085/100)*(E2085/1000)),
IF(C2085="Ready to Drink",
SUM(LOOKUP(2,1/(SRP!$B$11:$B$15&lt;=E2085)/(SRP!$C$11:$C$15&gt;=E2085),SRP!$D$11:$D$15)*(G2085/100)*(E2085/1000)),
0)))))),2)</f>
        <v>6.65</v>
      </c>
      <c r="L2085" s="173" t="str">
        <f t="shared" si="32"/>
        <v>Spirits375</v>
      </c>
      <c r="M2085" s="154">
        <f>VLOOKUP(L2085,'Slope %'!C:D,2,0)</f>
        <v>0.1</v>
      </c>
    </row>
    <row r="2086" spans="1:13" x14ac:dyDescent="0.25">
      <c r="A2086" s="169">
        <v>34238</v>
      </c>
      <c r="B2086" s="170" t="s">
        <v>1854</v>
      </c>
      <c r="C2086" s="170" t="s">
        <v>15</v>
      </c>
      <c r="D2086" s="170" t="s">
        <v>804</v>
      </c>
      <c r="E2086" s="170">
        <v>375</v>
      </c>
      <c r="F2086" s="170">
        <v>12</v>
      </c>
      <c r="G2086" s="171">
        <v>35</v>
      </c>
      <c r="H2086" s="170" t="s">
        <v>17</v>
      </c>
      <c r="I2086" s="171">
        <v>20.49</v>
      </c>
      <c r="J2086" s="169">
        <v>1</v>
      </c>
      <c r="K2086" s="154" cm="1">
        <f t="array" ref="K2086">ROUND(
IF(C2086="Beer",
SUM(LOOKUP(2,1/(SRP!$B$8:$B$10&lt;=E2086)/(SRP!$C$8:$C$10&gt;=E2086),SRP!$D$8:$D$10)*(G2086/100)*(E2086/1000)),
IF(C2086="Spirits",
SUM(LOOKUP(2,1/(SRP!$B$2:$B$7&lt;=E2086)/(SRP!$C$2:$C$7&gt;=E2086),SRP!$D$2:$D$7)*(G2086/100)*(E2086/1000)),
IF(AND(C2086="Wine",D2086="Fortified Wines"),
SUM(LOOKUP(2,1/(SRP!$B$26:$B$29&lt;=E2086)/(SRP!$C$26:$C$29&gt;=E2086),SRP!$D$26:$D$29)*(G2086/100)*(E2086/1000)),
IF(C2086="Wine",
SUM(LOOKUP(2,1/(SRP!$B$21:$B$25&lt;=E2086)/(SRP!$C$21:$C$25&gt;=E2086),SRP!$D$21:$D$25)*(G2086/100)*(E2086/1000)),
IF(AND(C2086="Ready to Drink",D2086="RTD-One Pour Cocktail&gt;7%&lt;=14.5"),
SUM(LOOKUP(2,1/(SRP!$B$16:$B$20&lt;=E2086)/(SRP!$C$16:$C$20&gt;=E2086),SRP!$D$16:$D$20)*(G2086/100)*(E2086/1000)),
IF(C2086="Ready to Drink",
SUM(LOOKUP(2,1/(SRP!$B$11:$B$15&lt;=E2086)/(SRP!$C$11:$C$15&gt;=E2086),SRP!$D$11:$D$15)*(G2086/100)*(E2086/1000)),
0)))))),2)</f>
        <v>11.64</v>
      </c>
      <c r="L2086" s="173" t="str">
        <f t="shared" si="32"/>
        <v>Spirits375</v>
      </c>
      <c r="M2086" s="154">
        <f>VLOOKUP(L2086,'Slope %'!C:D,2,0)</f>
        <v>0.1</v>
      </c>
    </row>
    <row r="2087" spans="1:13" x14ac:dyDescent="0.25">
      <c r="A2087" s="169">
        <v>34243</v>
      </c>
      <c r="B2087" s="170" t="s">
        <v>1855</v>
      </c>
      <c r="C2087" s="170" t="s">
        <v>24</v>
      </c>
      <c r="D2087" s="170" t="s">
        <v>34</v>
      </c>
      <c r="E2087" s="170">
        <v>3000</v>
      </c>
      <c r="F2087" s="170">
        <v>4</v>
      </c>
      <c r="G2087" s="171">
        <v>14</v>
      </c>
      <c r="H2087" s="170" t="s">
        <v>22</v>
      </c>
      <c r="I2087" s="171">
        <v>52.99</v>
      </c>
      <c r="J2087" s="169">
        <v>1</v>
      </c>
      <c r="K2087" s="154" cm="1">
        <f t="array" ref="K2087">ROUND(
IF(C2087="Beer",
SUM(LOOKUP(2,1/(SRP!$B$8:$B$10&lt;=E2087)/(SRP!$C$8:$C$10&gt;=E2087),SRP!$D$8:$D$10)*(G2087/100)*(E2087/1000)),
IF(C2087="Spirits",
SUM(LOOKUP(2,1/(SRP!$B$2:$B$7&lt;=E2087)/(SRP!$C$2:$C$7&gt;=E2087),SRP!$D$2:$D$7)*(G2087/100)*(E2087/1000)),
IF(AND(C2087="Wine",D2087="Fortified Wines"),
SUM(LOOKUP(2,1/(SRP!$B$26:$B$29&lt;=E2087)/(SRP!$C$26:$C$29&gt;=E2087),SRP!$D$26:$D$29)*(G2087/100)*(E2087/1000)),
IF(C2087="Wine",
SUM(LOOKUP(2,1/(SRP!$B$21:$B$25&lt;=E2087)/(SRP!$C$21:$C$25&gt;=E2087),SRP!$D$21:$D$25)*(G2087/100)*(E2087/1000)),
IF(AND(C2087="Ready to Drink",D2087="RTD-One Pour Cocktail&gt;7%&lt;=14.5"),
SUM(LOOKUP(2,1/(SRP!$B$16:$B$20&lt;=E2087)/(SRP!$C$16:$C$20&gt;=E2087),SRP!$D$16:$D$20)*(G2087/100)*(E2087/1000)),
IF(C2087="Ready to Drink",
SUM(LOOKUP(2,1/(SRP!$B$11:$B$15&lt;=E2087)/(SRP!$C$11:$C$15&gt;=E2087),SRP!$D$11:$D$15)*(G2087/100)*(E2087/1000)),
0)))))),2)</f>
        <v>32.79</v>
      </c>
      <c r="L2087" s="173" t="str">
        <f t="shared" si="32"/>
        <v>Wine3000</v>
      </c>
      <c r="M2087" s="154">
        <f>VLOOKUP(L2087,'Slope %'!C:D,2,0)</f>
        <v>0.05</v>
      </c>
    </row>
    <row r="2088" spans="1:13" x14ac:dyDescent="0.25">
      <c r="A2088" s="169">
        <v>34245</v>
      </c>
      <c r="B2088" s="170" t="s">
        <v>1856</v>
      </c>
      <c r="C2088" s="170" t="s">
        <v>24</v>
      </c>
      <c r="D2088" s="170" t="s">
        <v>603</v>
      </c>
      <c r="E2088" s="170">
        <v>750</v>
      </c>
      <c r="F2088" s="170">
        <v>6</v>
      </c>
      <c r="G2088" s="171">
        <v>14.7</v>
      </c>
      <c r="H2088" s="170" t="s">
        <v>22</v>
      </c>
      <c r="I2088" s="171">
        <v>29.99</v>
      </c>
      <c r="J2088" s="169">
        <v>1</v>
      </c>
      <c r="K2088" s="154" cm="1">
        <f t="array" ref="K2088">ROUND(
IF(C2088="Beer",
SUM(LOOKUP(2,1/(SRP!$B$8:$B$10&lt;=E2088)/(SRP!$C$8:$C$10&gt;=E2088),SRP!$D$8:$D$10)*(G2088/100)*(E2088/1000)),
IF(C2088="Spirits",
SUM(LOOKUP(2,1/(SRP!$B$2:$B$7&lt;=E2088)/(SRP!$C$2:$C$7&gt;=E2088),SRP!$D$2:$D$7)*(G2088/100)*(E2088/1000)),
IF(AND(C2088="Wine",D2088="Fortified Wines"),
SUM(LOOKUP(2,1/(SRP!$B$26:$B$29&lt;=E2088)/(SRP!$C$26:$C$29&gt;=E2088),SRP!$D$26:$D$29)*(G2088/100)*(E2088/1000)),
IF(C2088="Wine",
SUM(LOOKUP(2,1/(SRP!$B$21:$B$25&lt;=E2088)/(SRP!$C$21:$C$25&gt;=E2088),SRP!$D$21:$D$25)*(G2088/100)*(E2088/1000)),
IF(AND(C2088="Ready to Drink",D2088="RTD-One Pour Cocktail&gt;7%&lt;=14.5"),
SUM(LOOKUP(2,1/(SRP!$B$16:$B$20&lt;=E2088)/(SRP!$C$16:$C$20&gt;=E2088),SRP!$D$16:$D$20)*(G2088/100)*(E2088/1000)),
IF(C2088="Ready to Drink",
SUM(LOOKUP(2,1/(SRP!$B$11:$B$15&lt;=E2088)/(SRP!$C$11:$C$15&gt;=E2088),SRP!$D$11:$D$15)*(G2088/100)*(E2088/1000)),
0)))))),2)</f>
        <v>8.61</v>
      </c>
      <c r="L2088" s="173" t="str">
        <f t="shared" si="32"/>
        <v>Wine750</v>
      </c>
      <c r="M2088" s="154">
        <f>VLOOKUP(L2088,'Slope %'!C:D,2,0)</f>
        <v>0.1</v>
      </c>
    </row>
    <row r="2089" spans="1:13" x14ac:dyDescent="0.25">
      <c r="A2089" s="169">
        <v>34263</v>
      </c>
      <c r="B2089" s="170" t="s">
        <v>1857</v>
      </c>
      <c r="C2089" s="170" t="s">
        <v>263</v>
      </c>
      <c r="D2089" s="170" t="s">
        <v>935</v>
      </c>
      <c r="E2089" s="170">
        <v>3784</v>
      </c>
      <c r="F2089" s="170">
        <v>3</v>
      </c>
      <c r="G2089" s="171">
        <v>4.5</v>
      </c>
      <c r="H2089" s="170" t="s">
        <v>54</v>
      </c>
      <c r="I2089" s="171">
        <v>32.79</v>
      </c>
      <c r="J2089" s="169">
        <v>8</v>
      </c>
      <c r="K2089" s="154" cm="1">
        <f t="array" ref="K2089">ROUND(
IF(C2089="Beer",
SUM(LOOKUP(2,1/(SRP!$B$8:$B$10&lt;=E2089)/(SRP!$C$8:$C$10&gt;=E2089),SRP!$D$8:$D$10)*(G2089/100)*(E2089/1000)),
IF(C2089="Spirits",
SUM(LOOKUP(2,1/(SRP!$B$2:$B$7&lt;=E2089)/(SRP!$C$2:$C$7&gt;=E2089),SRP!$D$2:$D$7)*(G2089/100)*(E2089/1000)),
IF(AND(C2089="Wine",D2089="Fortified Wines"),
SUM(LOOKUP(2,1/(SRP!$B$26:$B$29&lt;=E2089)/(SRP!$C$26:$C$29&gt;=E2089),SRP!$D$26:$D$29)*(G2089/100)*(E2089/1000)),
IF(C2089="Wine",
SUM(LOOKUP(2,1/(SRP!$B$21:$B$25&lt;=E2089)/(SRP!$C$21:$C$25&gt;=E2089),SRP!$D$21:$D$25)*(G2089/100)*(E2089/1000)),
IF(AND(C2089="Ready to Drink",D2089="RTD-One Pour Cocktail&gt;7%&lt;=14.5"),
SUM(LOOKUP(2,1/(SRP!$B$16:$B$20&lt;=E2089)/(SRP!$C$16:$C$20&gt;=E2089),SRP!$D$16:$D$20)*(G2089/100)*(E2089/1000)),
IF(C2089="Ready to Drink",
SUM(LOOKUP(2,1/(SRP!$B$11:$B$15&lt;=E2089)/(SRP!$C$11:$C$15&gt;=E2089),SRP!$D$11:$D$15)*(G2089/100)*(E2089/1000)),
0)))))),2)</f>
        <v>13.29</v>
      </c>
      <c r="L2089" s="173" t="str">
        <f t="shared" si="32"/>
        <v>Ready to Drink3784</v>
      </c>
      <c r="M2089" s="154">
        <f>VLOOKUP(L2089,'Slope %'!C:D,2,0)</f>
        <v>7.0000000000000007E-2</v>
      </c>
    </row>
    <row r="2090" spans="1:13" x14ac:dyDescent="0.25">
      <c r="A2090" s="169">
        <v>34263</v>
      </c>
      <c r="B2090" s="170" t="s">
        <v>1857</v>
      </c>
      <c r="C2090" s="170" t="s">
        <v>263</v>
      </c>
      <c r="D2090" s="170" t="s">
        <v>935</v>
      </c>
      <c r="E2090" s="170">
        <v>3784</v>
      </c>
      <c r="F2090" s="170">
        <v>3</v>
      </c>
      <c r="G2090" s="171">
        <v>4.5</v>
      </c>
      <c r="H2090" s="170" t="s">
        <v>54</v>
      </c>
      <c r="I2090" s="171">
        <v>32.79</v>
      </c>
      <c r="J2090" s="169">
        <v>8</v>
      </c>
      <c r="K2090" s="154" cm="1">
        <f t="array" ref="K2090">ROUND(
IF(C2090="Beer",
SUM(LOOKUP(2,1/(SRP!$B$8:$B$10&lt;=E2090)/(SRP!$C$8:$C$10&gt;=E2090),SRP!$D$8:$D$10)*(G2090/100)*(E2090/1000)),
IF(C2090="Spirits",
SUM(LOOKUP(2,1/(SRP!$B$2:$B$7&lt;=E2090)/(SRP!$C$2:$C$7&gt;=E2090),SRP!$D$2:$D$7)*(G2090/100)*(E2090/1000)),
IF(AND(C2090="Wine",D2090="Fortified Wines"),
SUM(LOOKUP(2,1/(SRP!$B$26:$B$29&lt;=E2090)/(SRP!$C$26:$C$29&gt;=E2090),SRP!$D$26:$D$29)*(G2090/100)*(E2090/1000)),
IF(C2090="Wine",
SUM(LOOKUP(2,1/(SRP!$B$21:$B$25&lt;=E2090)/(SRP!$C$21:$C$25&gt;=E2090),SRP!$D$21:$D$25)*(G2090/100)*(E2090/1000)),
IF(AND(C2090="Ready to Drink",D2090="RTD-One Pour Cocktail&gt;7%&lt;=14.5"),
SUM(LOOKUP(2,1/(SRP!$B$16:$B$20&lt;=E2090)/(SRP!$C$16:$C$20&gt;=E2090),SRP!$D$16:$D$20)*(G2090/100)*(E2090/1000)),
IF(C2090="Ready to Drink",
SUM(LOOKUP(2,1/(SRP!$B$11:$B$15&lt;=E2090)/(SRP!$C$11:$C$15&gt;=E2090),SRP!$D$11:$D$15)*(G2090/100)*(E2090/1000)),
0)))))),2)</f>
        <v>13.29</v>
      </c>
      <c r="L2090" s="173" t="str">
        <f t="shared" si="32"/>
        <v>Ready to Drink3784</v>
      </c>
      <c r="M2090" s="154">
        <f>VLOOKUP(L2090,'Slope %'!C:D,2,0)</f>
        <v>7.0000000000000007E-2</v>
      </c>
    </row>
    <row r="2091" spans="1:13" x14ac:dyDescent="0.25">
      <c r="A2091" s="169">
        <v>34267</v>
      </c>
      <c r="B2091" s="170" t="s">
        <v>1858</v>
      </c>
      <c r="C2091" s="170" t="s">
        <v>37</v>
      </c>
      <c r="D2091" s="170" t="s">
        <v>1650</v>
      </c>
      <c r="E2091" s="170">
        <v>0</v>
      </c>
      <c r="F2091" s="170">
        <v>10</v>
      </c>
      <c r="H2091" s="170" t="s">
        <v>892</v>
      </c>
      <c r="I2091" s="171">
        <v>2.4900000000000002</v>
      </c>
      <c r="K2091" s="154" cm="1">
        <f t="array" ref="K2091">ROUND(
IF(C2091="Beer",
SUM(LOOKUP(2,1/(SRP!$B$8:$B$10&lt;=E2091)/(SRP!$C$8:$C$10&gt;=E2091),SRP!$D$8:$D$10)*(G2091/100)*(E2091/1000)),
IF(C2091="Spirits",
SUM(LOOKUP(2,1/(SRP!$B$2:$B$7&lt;=E2091)/(SRP!$C$2:$C$7&gt;=E2091),SRP!$D$2:$D$7)*(G2091/100)*(E2091/1000)),
IF(AND(C2091="Wine",D2091="Fortified Wines"),
SUM(LOOKUP(2,1/(SRP!$B$26:$B$29&lt;=E2091)/(SRP!$C$26:$C$29&gt;=E2091),SRP!$D$26:$D$29)*(G2091/100)*(E2091/1000)),
IF(C2091="Wine",
SUM(LOOKUP(2,1/(SRP!$B$21:$B$25&lt;=E2091)/(SRP!$C$21:$C$25&gt;=E2091),SRP!$D$21:$D$25)*(G2091/100)*(E2091/1000)),
IF(AND(C2091="Ready to Drink",D2091="RTD-One Pour Cocktail&gt;7%&lt;=14.5"),
SUM(LOOKUP(2,1/(SRP!$B$16:$B$20&lt;=E2091)/(SRP!$C$16:$C$20&gt;=E2091),SRP!$D$16:$D$20)*(G2091/100)*(E2091/1000)),
IF(C2091="Ready to Drink",
SUM(LOOKUP(2,1/(SRP!$B$11:$B$15&lt;=E2091)/(SRP!$C$11:$C$15&gt;=E2091),SRP!$D$11:$D$15)*(G2091/100)*(E2091/1000)),
0)))))),2)</f>
        <v>0</v>
      </c>
      <c r="L2091" s="173" t="str">
        <f t="shared" si="32"/>
        <v>Non Liquor Merchandise0</v>
      </c>
      <c r="M2091" s="154" t="e">
        <f>VLOOKUP(L2091,'Slope %'!C:D,2,0)</f>
        <v>#N/A</v>
      </c>
    </row>
    <row r="2092" spans="1:13" x14ac:dyDescent="0.25">
      <c r="A2092" s="169">
        <v>34273</v>
      </c>
      <c r="B2092" s="170" t="s">
        <v>1859</v>
      </c>
      <c r="C2092" s="170" t="s">
        <v>1065</v>
      </c>
      <c r="D2092" s="170" t="s">
        <v>1066</v>
      </c>
      <c r="E2092" s="170">
        <v>2046</v>
      </c>
      <c r="F2092" s="170">
        <v>4</v>
      </c>
      <c r="G2092" s="171">
        <v>1E-3</v>
      </c>
      <c r="H2092" s="170" t="s">
        <v>105</v>
      </c>
      <c r="I2092" s="171">
        <v>10.99</v>
      </c>
      <c r="J2092" s="169">
        <v>6</v>
      </c>
      <c r="K2092" s="154" cm="1">
        <f t="array" ref="K2092">ROUND(
IF(C2092="Beer",
SUM(LOOKUP(2,1/(SRP!$B$8:$B$10&lt;=E2092)/(SRP!$C$8:$C$10&gt;=E2092),SRP!$D$8:$D$10)*(G2092/100)*(E2092/1000)),
IF(C2092="Spirits",
SUM(LOOKUP(2,1/(SRP!$B$2:$B$7&lt;=E2092)/(SRP!$C$2:$C$7&gt;=E2092),SRP!$D$2:$D$7)*(G2092/100)*(E2092/1000)),
IF(AND(C2092="Wine",D2092="Fortified Wines"),
SUM(LOOKUP(2,1/(SRP!$B$26:$B$29&lt;=E2092)/(SRP!$C$26:$C$29&gt;=E2092),SRP!$D$26:$D$29)*(G2092/100)*(E2092/1000)),
IF(C2092="Wine",
SUM(LOOKUP(2,1/(SRP!$B$21:$B$25&lt;=E2092)/(SRP!$C$21:$C$25&gt;=E2092),SRP!$D$21:$D$25)*(G2092/100)*(E2092/1000)),
IF(AND(C2092="Ready to Drink",D2092="RTD-One Pour Cocktail&gt;7%&lt;=14.5"),
SUM(LOOKUP(2,1/(SRP!$B$16:$B$20&lt;=E2092)/(SRP!$C$16:$C$20&gt;=E2092),SRP!$D$16:$D$20)*(G2092/100)*(E2092/1000)),
IF(C2092="Ready to Drink",
SUM(LOOKUP(2,1/(SRP!$B$11:$B$15&lt;=E2092)/(SRP!$C$11:$C$15&gt;=E2092),SRP!$D$11:$D$15)*(G2092/100)*(E2092/1000)),
0)))))),2)</f>
        <v>0</v>
      </c>
      <c r="L2092" s="173" t="str">
        <f t="shared" si="32"/>
        <v>Dealcoholized2046</v>
      </c>
      <c r="M2092" s="154" t="e">
        <f>VLOOKUP(L2092,'Slope %'!C:D,2,0)</f>
        <v>#N/A</v>
      </c>
    </row>
    <row r="2093" spans="1:13" x14ac:dyDescent="0.25">
      <c r="A2093" s="169">
        <v>34273</v>
      </c>
      <c r="B2093" s="170" t="s">
        <v>1859</v>
      </c>
      <c r="C2093" s="170" t="s">
        <v>1065</v>
      </c>
      <c r="D2093" s="170" t="s">
        <v>1066</v>
      </c>
      <c r="E2093" s="170">
        <v>2046</v>
      </c>
      <c r="F2093" s="170">
        <v>4</v>
      </c>
      <c r="G2093" s="171">
        <v>1E-3</v>
      </c>
      <c r="H2093" s="170" t="s">
        <v>105</v>
      </c>
      <c r="I2093" s="171">
        <v>10.99</v>
      </c>
      <c r="J2093" s="169">
        <v>6</v>
      </c>
      <c r="K2093" s="154" cm="1">
        <f t="array" ref="K2093">ROUND(
IF(C2093="Beer",
SUM(LOOKUP(2,1/(SRP!$B$8:$B$10&lt;=E2093)/(SRP!$C$8:$C$10&gt;=E2093),SRP!$D$8:$D$10)*(G2093/100)*(E2093/1000)),
IF(C2093="Spirits",
SUM(LOOKUP(2,1/(SRP!$B$2:$B$7&lt;=E2093)/(SRP!$C$2:$C$7&gt;=E2093),SRP!$D$2:$D$7)*(G2093/100)*(E2093/1000)),
IF(AND(C2093="Wine",D2093="Fortified Wines"),
SUM(LOOKUP(2,1/(SRP!$B$26:$B$29&lt;=E2093)/(SRP!$C$26:$C$29&gt;=E2093),SRP!$D$26:$D$29)*(G2093/100)*(E2093/1000)),
IF(C2093="Wine",
SUM(LOOKUP(2,1/(SRP!$B$21:$B$25&lt;=E2093)/(SRP!$C$21:$C$25&gt;=E2093),SRP!$D$21:$D$25)*(G2093/100)*(E2093/1000)),
IF(AND(C2093="Ready to Drink",D2093="RTD-One Pour Cocktail&gt;7%&lt;=14.5"),
SUM(LOOKUP(2,1/(SRP!$B$16:$B$20&lt;=E2093)/(SRP!$C$16:$C$20&gt;=E2093),SRP!$D$16:$D$20)*(G2093/100)*(E2093/1000)),
IF(C2093="Ready to Drink",
SUM(LOOKUP(2,1/(SRP!$B$11:$B$15&lt;=E2093)/(SRP!$C$11:$C$15&gt;=E2093),SRP!$D$11:$D$15)*(G2093/100)*(E2093/1000)),
0)))))),2)</f>
        <v>0</v>
      </c>
      <c r="L2093" s="173" t="str">
        <f t="shared" si="32"/>
        <v>Dealcoholized2046</v>
      </c>
      <c r="M2093" s="154" t="e">
        <f>VLOOKUP(L2093,'Slope %'!C:D,2,0)</f>
        <v>#N/A</v>
      </c>
    </row>
    <row r="2094" spans="1:13" x14ac:dyDescent="0.25">
      <c r="A2094" s="169">
        <v>34275</v>
      </c>
      <c r="B2094" s="170" t="s">
        <v>1860</v>
      </c>
      <c r="C2094" s="170" t="s">
        <v>1065</v>
      </c>
      <c r="D2094" s="170" t="s">
        <v>1066</v>
      </c>
      <c r="E2094" s="170">
        <v>473</v>
      </c>
      <c r="F2094" s="170">
        <v>12</v>
      </c>
      <c r="G2094" s="171">
        <v>1E-3</v>
      </c>
      <c r="H2094" s="170" t="s">
        <v>105</v>
      </c>
      <c r="I2094" s="171">
        <v>2.4900000000000002</v>
      </c>
      <c r="J2094" s="169">
        <v>1</v>
      </c>
      <c r="K2094" s="154" cm="1">
        <f t="array" ref="K2094">ROUND(
IF(C2094="Beer",
SUM(LOOKUP(2,1/(SRP!$B$8:$B$10&lt;=E2094)/(SRP!$C$8:$C$10&gt;=E2094),SRP!$D$8:$D$10)*(G2094/100)*(E2094/1000)),
IF(C2094="Spirits",
SUM(LOOKUP(2,1/(SRP!$B$2:$B$7&lt;=E2094)/(SRP!$C$2:$C$7&gt;=E2094),SRP!$D$2:$D$7)*(G2094/100)*(E2094/1000)),
IF(AND(C2094="Wine",D2094="Fortified Wines"),
SUM(LOOKUP(2,1/(SRP!$B$26:$B$29&lt;=E2094)/(SRP!$C$26:$C$29&gt;=E2094),SRP!$D$26:$D$29)*(G2094/100)*(E2094/1000)),
IF(C2094="Wine",
SUM(LOOKUP(2,1/(SRP!$B$21:$B$25&lt;=E2094)/(SRP!$C$21:$C$25&gt;=E2094),SRP!$D$21:$D$25)*(G2094/100)*(E2094/1000)),
IF(AND(C2094="Ready to Drink",D2094="RTD-One Pour Cocktail&gt;7%&lt;=14.5"),
SUM(LOOKUP(2,1/(SRP!$B$16:$B$20&lt;=E2094)/(SRP!$C$16:$C$20&gt;=E2094),SRP!$D$16:$D$20)*(G2094/100)*(E2094/1000)),
IF(C2094="Ready to Drink",
SUM(LOOKUP(2,1/(SRP!$B$11:$B$15&lt;=E2094)/(SRP!$C$11:$C$15&gt;=E2094),SRP!$D$11:$D$15)*(G2094/100)*(E2094/1000)),
0)))))),2)</f>
        <v>0</v>
      </c>
      <c r="L2094" s="173" t="str">
        <f t="shared" si="32"/>
        <v>Dealcoholized473</v>
      </c>
      <c r="M2094" s="154" t="e">
        <f>VLOOKUP(L2094,'Slope %'!C:D,2,0)</f>
        <v>#N/A</v>
      </c>
    </row>
    <row r="2095" spans="1:13" x14ac:dyDescent="0.25">
      <c r="A2095" s="169">
        <v>34275</v>
      </c>
      <c r="B2095" s="170" t="s">
        <v>1860</v>
      </c>
      <c r="C2095" s="170" t="s">
        <v>1065</v>
      </c>
      <c r="D2095" s="170" t="s">
        <v>1066</v>
      </c>
      <c r="E2095" s="170">
        <v>473</v>
      </c>
      <c r="F2095" s="170">
        <v>12</v>
      </c>
      <c r="G2095" s="171">
        <v>1E-3</v>
      </c>
      <c r="H2095" s="170" t="s">
        <v>105</v>
      </c>
      <c r="I2095" s="171">
        <v>2.4900000000000002</v>
      </c>
      <c r="J2095" s="169">
        <v>1</v>
      </c>
      <c r="K2095" s="154" cm="1">
        <f t="array" ref="K2095">ROUND(
IF(C2095="Beer",
SUM(LOOKUP(2,1/(SRP!$B$8:$B$10&lt;=E2095)/(SRP!$C$8:$C$10&gt;=E2095),SRP!$D$8:$D$10)*(G2095/100)*(E2095/1000)),
IF(C2095="Spirits",
SUM(LOOKUP(2,1/(SRP!$B$2:$B$7&lt;=E2095)/(SRP!$C$2:$C$7&gt;=E2095),SRP!$D$2:$D$7)*(G2095/100)*(E2095/1000)),
IF(AND(C2095="Wine",D2095="Fortified Wines"),
SUM(LOOKUP(2,1/(SRP!$B$26:$B$29&lt;=E2095)/(SRP!$C$26:$C$29&gt;=E2095),SRP!$D$26:$D$29)*(G2095/100)*(E2095/1000)),
IF(C2095="Wine",
SUM(LOOKUP(2,1/(SRP!$B$21:$B$25&lt;=E2095)/(SRP!$C$21:$C$25&gt;=E2095),SRP!$D$21:$D$25)*(G2095/100)*(E2095/1000)),
IF(AND(C2095="Ready to Drink",D2095="RTD-One Pour Cocktail&gt;7%&lt;=14.5"),
SUM(LOOKUP(2,1/(SRP!$B$16:$B$20&lt;=E2095)/(SRP!$C$16:$C$20&gt;=E2095),SRP!$D$16:$D$20)*(G2095/100)*(E2095/1000)),
IF(C2095="Ready to Drink",
SUM(LOOKUP(2,1/(SRP!$B$11:$B$15&lt;=E2095)/(SRP!$C$11:$C$15&gt;=E2095),SRP!$D$11:$D$15)*(G2095/100)*(E2095/1000)),
0)))))),2)</f>
        <v>0</v>
      </c>
      <c r="L2095" s="173" t="str">
        <f t="shared" si="32"/>
        <v>Dealcoholized473</v>
      </c>
      <c r="M2095" s="154" t="e">
        <f>VLOOKUP(L2095,'Slope %'!C:D,2,0)</f>
        <v>#N/A</v>
      </c>
    </row>
    <row r="2096" spans="1:13" x14ac:dyDescent="0.25">
      <c r="A2096" s="169">
        <v>34281</v>
      </c>
      <c r="B2096" s="170" t="s">
        <v>1861</v>
      </c>
      <c r="C2096" s="170" t="s">
        <v>1065</v>
      </c>
      <c r="D2096" s="170" t="s">
        <v>1066</v>
      </c>
      <c r="E2096" s="170">
        <v>2130</v>
      </c>
      <c r="F2096" s="170">
        <v>4</v>
      </c>
      <c r="G2096" s="171">
        <v>1E-3</v>
      </c>
      <c r="H2096" s="170" t="s">
        <v>105</v>
      </c>
      <c r="I2096" s="171">
        <v>10.99</v>
      </c>
      <c r="J2096" s="169">
        <v>6</v>
      </c>
      <c r="K2096" s="154" cm="1">
        <f t="array" ref="K2096">ROUND(
IF(C2096="Beer",
SUM(LOOKUP(2,1/(SRP!$B$8:$B$10&lt;=E2096)/(SRP!$C$8:$C$10&gt;=E2096),SRP!$D$8:$D$10)*(G2096/100)*(E2096/1000)),
IF(C2096="Spirits",
SUM(LOOKUP(2,1/(SRP!$B$2:$B$7&lt;=E2096)/(SRP!$C$2:$C$7&gt;=E2096),SRP!$D$2:$D$7)*(G2096/100)*(E2096/1000)),
IF(AND(C2096="Wine",D2096="Fortified Wines"),
SUM(LOOKUP(2,1/(SRP!$B$26:$B$29&lt;=E2096)/(SRP!$C$26:$C$29&gt;=E2096),SRP!$D$26:$D$29)*(G2096/100)*(E2096/1000)),
IF(C2096="Wine",
SUM(LOOKUP(2,1/(SRP!$B$21:$B$25&lt;=E2096)/(SRP!$C$21:$C$25&gt;=E2096),SRP!$D$21:$D$25)*(G2096/100)*(E2096/1000)),
IF(AND(C2096="Ready to Drink",D2096="RTD-One Pour Cocktail&gt;7%&lt;=14.5"),
SUM(LOOKUP(2,1/(SRP!$B$16:$B$20&lt;=E2096)/(SRP!$C$16:$C$20&gt;=E2096),SRP!$D$16:$D$20)*(G2096/100)*(E2096/1000)),
IF(C2096="Ready to Drink",
SUM(LOOKUP(2,1/(SRP!$B$11:$B$15&lt;=E2096)/(SRP!$C$11:$C$15&gt;=E2096),SRP!$D$11:$D$15)*(G2096/100)*(E2096/1000)),
0)))))),2)</f>
        <v>0</v>
      </c>
      <c r="L2096" s="173" t="str">
        <f t="shared" si="32"/>
        <v>Dealcoholized2130</v>
      </c>
      <c r="M2096" s="154" t="e">
        <f>VLOOKUP(L2096,'Slope %'!C:D,2,0)</f>
        <v>#N/A</v>
      </c>
    </row>
    <row r="2097" spans="1:13" x14ac:dyDescent="0.25">
      <c r="A2097" s="169">
        <v>34281</v>
      </c>
      <c r="B2097" s="170" t="s">
        <v>1861</v>
      </c>
      <c r="C2097" s="170" t="s">
        <v>1065</v>
      </c>
      <c r="D2097" s="170" t="s">
        <v>1066</v>
      </c>
      <c r="E2097" s="170">
        <v>2130</v>
      </c>
      <c r="F2097" s="170">
        <v>4</v>
      </c>
      <c r="G2097" s="171">
        <v>1E-3</v>
      </c>
      <c r="H2097" s="170" t="s">
        <v>105</v>
      </c>
      <c r="I2097" s="171">
        <v>10.99</v>
      </c>
      <c r="J2097" s="169">
        <v>6</v>
      </c>
      <c r="K2097" s="154" cm="1">
        <f t="array" ref="K2097">ROUND(
IF(C2097="Beer",
SUM(LOOKUP(2,1/(SRP!$B$8:$B$10&lt;=E2097)/(SRP!$C$8:$C$10&gt;=E2097),SRP!$D$8:$D$10)*(G2097/100)*(E2097/1000)),
IF(C2097="Spirits",
SUM(LOOKUP(2,1/(SRP!$B$2:$B$7&lt;=E2097)/(SRP!$C$2:$C$7&gt;=E2097),SRP!$D$2:$D$7)*(G2097/100)*(E2097/1000)),
IF(AND(C2097="Wine",D2097="Fortified Wines"),
SUM(LOOKUP(2,1/(SRP!$B$26:$B$29&lt;=E2097)/(SRP!$C$26:$C$29&gt;=E2097),SRP!$D$26:$D$29)*(G2097/100)*(E2097/1000)),
IF(C2097="Wine",
SUM(LOOKUP(2,1/(SRP!$B$21:$B$25&lt;=E2097)/(SRP!$C$21:$C$25&gt;=E2097),SRP!$D$21:$D$25)*(G2097/100)*(E2097/1000)),
IF(AND(C2097="Ready to Drink",D2097="RTD-One Pour Cocktail&gt;7%&lt;=14.5"),
SUM(LOOKUP(2,1/(SRP!$B$16:$B$20&lt;=E2097)/(SRP!$C$16:$C$20&gt;=E2097),SRP!$D$16:$D$20)*(G2097/100)*(E2097/1000)),
IF(C2097="Ready to Drink",
SUM(LOOKUP(2,1/(SRP!$B$11:$B$15&lt;=E2097)/(SRP!$C$11:$C$15&gt;=E2097),SRP!$D$11:$D$15)*(G2097/100)*(E2097/1000)),
0)))))),2)</f>
        <v>0</v>
      </c>
      <c r="L2097" s="173" t="str">
        <f t="shared" si="32"/>
        <v>Dealcoholized2130</v>
      </c>
      <c r="M2097" s="154" t="e">
        <f>VLOOKUP(L2097,'Slope %'!C:D,2,0)</f>
        <v>#N/A</v>
      </c>
    </row>
    <row r="2098" spans="1:13" x14ac:dyDescent="0.25">
      <c r="A2098" s="169">
        <v>34287</v>
      </c>
      <c r="B2098" s="170" t="s">
        <v>1862</v>
      </c>
      <c r="C2098" s="170" t="s">
        <v>1065</v>
      </c>
      <c r="D2098" s="170" t="s">
        <v>1066</v>
      </c>
      <c r="E2098" s="170">
        <v>4260</v>
      </c>
      <c r="F2098" s="170">
        <v>1</v>
      </c>
      <c r="G2098" s="171">
        <v>1E-3</v>
      </c>
      <c r="H2098" s="170" t="s">
        <v>105</v>
      </c>
      <c r="I2098" s="171">
        <v>18.989999999999998</v>
      </c>
      <c r="J2098" s="169">
        <v>12</v>
      </c>
      <c r="K2098" s="154" cm="1">
        <f t="array" ref="K2098">ROUND(
IF(C2098="Beer",
SUM(LOOKUP(2,1/(SRP!$B$8:$B$10&lt;=E2098)/(SRP!$C$8:$C$10&gt;=E2098),SRP!$D$8:$D$10)*(G2098/100)*(E2098/1000)),
IF(C2098="Spirits",
SUM(LOOKUP(2,1/(SRP!$B$2:$B$7&lt;=E2098)/(SRP!$C$2:$C$7&gt;=E2098),SRP!$D$2:$D$7)*(G2098/100)*(E2098/1000)),
IF(AND(C2098="Wine",D2098="Fortified Wines"),
SUM(LOOKUP(2,1/(SRP!$B$26:$B$29&lt;=E2098)/(SRP!$C$26:$C$29&gt;=E2098),SRP!$D$26:$D$29)*(G2098/100)*(E2098/1000)),
IF(C2098="Wine",
SUM(LOOKUP(2,1/(SRP!$B$21:$B$25&lt;=E2098)/(SRP!$C$21:$C$25&gt;=E2098),SRP!$D$21:$D$25)*(G2098/100)*(E2098/1000)),
IF(AND(C2098="Ready to Drink",D2098="RTD-One Pour Cocktail&gt;7%&lt;=14.5"),
SUM(LOOKUP(2,1/(SRP!$B$16:$B$20&lt;=E2098)/(SRP!$C$16:$C$20&gt;=E2098),SRP!$D$16:$D$20)*(G2098/100)*(E2098/1000)),
IF(C2098="Ready to Drink",
SUM(LOOKUP(2,1/(SRP!$B$11:$B$15&lt;=E2098)/(SRP!$C$11:$C$15&gt;=E2098),SRP!$D$11:$D$15)*(G2098/100)*(E2098/1000)),
0)))))),2)</f>
        <v>0</v>
      </c>
      <c r="L2098" s="173" t="str">
        <f t="shared" si="32"/>
        <v>Dealcoholized4260</v>
      </c>
      <c r="M2098" s="154" t="e">
        <f>VLOOKUP(L2098,'Slope %'!C:D,2,0)</f>
        <v>#N/A</v>
      </c>
    </row>
    <row r="2099" spans="1:13" x14ac:dyDescent="0.25">
      <c r="A2099" s="169">
        <v>34287</v>
      </c>
      <c r="B2099" s="170" t="s">
        <v>1862</v>
      </c>
      <c r="C2099" s="170" t="s">
        <v>1065</v>
      </c>
      <c r="D2099" s="170" t="s">
        <v>1066</v>
      </c>
      <c r="E2099" s="170">
        <v>4260</v>
      </c>
      <c r="F2099" s="170">
        <v>1</v>
      </c>
      <c r="G2099" s="171">
        <v>1E-3</v>
      </c>
      <c r="H2099" s="170" t="s">
        <v>105</v>
      </c>
      <c r="I2099" s="171">
        <v>18.989999999999998</v>
      </c>
      <c r="J2099" s="169">
        <v>12</v>
      </c>
      <c r="K2099" s="154" cm="1">
        <f t="array" ref="K2099">ROUND(
IF(C2099="Beer",
SUM(LOOKUP(2,1/(SRP!$B$8:$B$10&lt;=E2099)/(SRP!$C$8:$C$10&gt;=E2099),SRP!$D$8:$D$10)*(G2099/100)*(E2099/1000)),
IF(C2099="Spirits",
SUM(LOOKUP(2,1/(SRP!$B$2:$B$7&lt;=E2099)/(SRP!$C$2:$C$7&gt;=E2099),SRP!$D$2:$D$7)*(G2099/100)*(E2099/1000)),
IF(AND(C2099="Wine",D2099="Fortified Wines"),
SUM(LOOKUP(2,1/(SRP!$B$26:$B$29&lt;=E2099)/(SRP!$C$26:$C$29&gt;=E2099),SRP!$D$26:$D$29)*(G2099/100)*(E2099/1000)),
IF(C2099="Wine",
SUM(LOOKUP(2,1/(SRP!$B$21:$B$25&lt;=E2099)/(SRP!$C$21:$C$25&gt;=E2099),SRP!$D$21:$D$25)*(G2099/100)*(E2099/1000)),
IF(AND(C2099="Ready to Drink",D2099="RTD-One Pour Cocktail&gt;7%&lt;=14.5"),
SUM(LOOKUP(2,1/(SRP!$B$16:$B$20&lt;=E2099)/(SRP!$C$16:$C$20&gt;=E2099),SRP!$D$16:$D$20)*(G2099/100)*(E2099/1000)),
IF(C2099="Ready to Drink",
SUM(LOOKUP(2,1/(SRP!$B$11:$B$15&lt;=E2099)/(SRP!$C$11:$C$15&gt;=E2099),SRP!$D$11:$D$15)*(G2099/100)*(E2099/1000)),
0)))))),2)</f>
        <v>0</v>
      </c>
      <c r="L2099" s="173" t="str">
        <f t="shared" si="32"/>
        <v>Dealcoholized4260</v>
      </c>
      <c r="M2099" s="154" t="e">
        <f>VLOOKUP(L2099,'Slope %'!C:D,2,0)</f>
        <v>#N/A</v>
      </c>
    </row>
    <row r="2100" spans="1:13" x14ac:dyDescent="0.25">
      <c r="A2100" s="169">
        <v>34290</v>
      </c>
      <c r="B2100" s="170" t="s">
        <v>1863</v>
      </c>
      <c r="C2100" s="170" t="s">
        <v>37</v>
      </c>
      <c r="D2100" s="170" t="s">
        <v>1650</v>
      </c>
      <c r="E2100" s="170">
        <v>0</v>
      </c>
      <c r="F2100" s="170">
        <v>10</v>
      </c>
      <c r="H2100" s="170" t="s">
        <v>892</v>
      </c>
      <c r="I2100" s="171">
        <v>2.4900000000000002</v>
      </c>
      <c r="K2100" s="154" cm="1">
        <f t="array" ref="K2100">ROUND(
IF(C2100="Beer",
SUM(LOOKUP(2,1/(SRP!$B$8:$B$10&lt;=E2100)/(SRP!$C$8:$C$10&gt;=E2100),SRP!$D$8:$D$10)*(G2100/100)*(E2100/1000)),
IF(C2100="Spirits",
SUM(LOOKUP(2,1/(SRP!$B$2:$B$7&lt;=E2100)/(SRP!$C$2:$C$7&gt;=E2100),SRP!$D$2:$D$7)*(G2100/100)*(E2100/1000)),
IF(AND(C2100="Wine",D2100="Fortified Wines"),
SUM(LOOKUP(2,1/(SRP!$B$26:$B$29&lt;=E2100)/(SRP!$C$26:$C$29&gt;=E2100),SRP!$D$26:$D$29)*(G2100/100)*(E2100/1000)),
IF(C2100="Wine",
SUM(LOOKUP(2,1/(SRP!$B$21:$B$25&lt;=E2100)/(SRP!$C$21:$C$25&gt;=E2100),SRP!$D$21:$D$25)*(G2100/100)*(E2100/1000)),
IF(AND(C2100="Ready to Drink",D2100="RTD-One Pour Cocktail&gt;7%&lt;=14.5"),
SUM(LOOKUP(2,1/(SRP!$B$16:$B$20&lt;=E2100)/(SRP!$C$16:$C$20&gt;=E2100),SRP!$D$16:$D$20)*(G2100/100)*(E2100/1000)),
IF(C2100="Ready to Drink",
SUM(LOOKUP(2,1/(SRP!$B$11:$B$15&lt;=E2100)/(SRP!$C$11:$C$15&gt;=E2100),SRP!$D$11:$D$15)*(G2100/100)*(E2100/1000)),
0)))))),2)</f>
        <v>0</v>
      </c>
      <c r="L2100" s="173" t="str">
        <f t="shared" si="32"/>
        <v>Non Liquor Merchandise0</v>
      </c>
      <c r="M2100" s="154" t="e">
        <f>VLOOKUP(L2100,'Slope %'!C:D,2,0)</f>
        <v>#N/A</v>
      </c>
    </row>
    <row r="2101" spans="1:13" x14ac:dyDescent="0.25">
      <c r="A2101" s="169">
        <v>34292</v>
      </c>
      <c r="B2101" s="170" t="s">
        <v>1864</v>
      </c>
      <c r="C2101" s="170" t="s">
        <v>37</v>
      </c>
      <c r="D2101" s="170" t="s">
        <v>1650</v>
      </c>
      <c r="E2101" s="170">
        <v>0</v>
      </c>
      <c r="F2101" s="170">
        <v>10</v>
      </c>
      <c r="H2101" s="170" t="s">
        <v>892</v>
      </c>
      <c r="I2101" s="171">
        <v>2.4900000000000002</v>
      </c>
      <c r="K2101" s="154" cm="1">
        <f t="array" ref="K2101">ROUND(
IF(C2101="Beer",
SUM(LOOKUP(2,1/(SRP!$B$8:$B$10&lt;=E2101)/(SRP!$C$8:$C$10&gt;=E2101),SRP!$D$8:$D$10)*(G2101/100)*(E2101/1000)),
IF(C2101="Spirits",
SUM(LOOKUP(2,1/(SRP!$B$2:$B$7&lt;=E2101)/(SRP!$C$2:$C$7&gt;=E2101),SRP!$D$2:$D$7)*(G2101/100)*(E2101/1000)),
IF(AND(C2101="Wine",D2101="Fortified Wines"),
SUM(LOOKUP(2,1/(SRP!$B$26:$B$29&lt;=E2101)/(SRP!$C$26:$C$29&gt;=E2101),SRP!$D$26:$D$29)*(G2101/100)*(E2101/1000)),
IF(C2101="Wine",
SUM(LOOKUP(2,1/(SRP!$B$21:$B$25&lt;=E2101)/(SRP!$C$21:$C$25&gt;=E2101),SRP!$D$21:$D$25)*(G2101/100)*(E2101/1000)),
IF(AND(C2101="Ready to Drink",D2101="RTD-One Pour Cocktail&gt;7%&lt;=14.5"),
SUM(LOOKUP(2,1/(SRP!$B$16:$B$20&lt;=E2101)/(SRP!$C$16:$C$20&gt;=E2101),SRP!$D$16:$D$20)*(G2101/100)*(E2101/1000)),
IF(C2101="Ready to Drink",
SUM(LOOKUP(2,1/(SRP!$B$11:$B$15&lt;=E2101)/(SRP!$C$11:$C$15&gt;=E2101),SRP!$D$11:$D$15)*(G2101/100)*(E2101/1000)),
0)))))),2)</f>
        <v>0</v>
      </c>
      <c r="L2101" s="173" t="str">
        <f t="shared" si="32"/>
        <v>Non Liquor Merchandise0</v>
      </c>
      <c r="M2101" s="154" t="e">
        <f>VLOOKUP(L2101,'Slope %'!C:D,2,0)</f>
        <v>#N/A</v>
      </c>
    </row>
    <row r="2102" spans="1:13" x14ac:dyDescent="0.25">
      <c r="A2102" s="169">
        <v>34294</v>
      </c>
      <c r="B2102" s="170" t="s">
        <v>1865</v>
      </c>
      <c r="C2102" s="170" t="s">
        <v>37</v>
      </c>
      <c r="D2102" s="170" t="s">
        <v>1650</v>
      </c>
      <c r="E2102" s="170">
        <v>0</v>
      </c>
      <c r="F2102" s="170">
        <v>10</v>
      </c>
      <c r="H2102" s="170" t="s">
        <v>892</v>
      </c>
      <c r="I2102" s="171">
        <v>2.4900000000000002</v>
      </c>
      <c r="K2102" s="154" cm="1">
        <f t="array" ref="K2102">ROUND(
IF(C2102="Beer",
SUM(LOOKUP(2,1/(SRP!$B$8:$B$10&lt;=E2102)/(SRP!$C$8:$C$10&gt;=E2102),SRP!$D$8:$D$10)*(G2102/100)*(E2102/1000)),
IF(C2102="Spirits",
SUM(LOOKUP(2,1/(SRP!$B$2:$B$7&lt;=E2102)/(SRP!$C$2:$C$7&gt;=E2102),SRP!$D$2:$D$7)*(G2102/100)*(E2102/1000)),
IF(AND(C2102="Wine",D2102="Fortified Wines"),
SUM(LOOKUP(2,1/(SRP!$B$26:$B$29&lt;=E2102)/(SRP!$C$26:$C$29&gt;=E2102),SRP!$D$26:$D$29)*(G2102/100)*(E2102/1000)),
IF(C2102="Wine",
SUM(LOOKUP(2,1/(SRP!$B$21:$B$25&lt;=E2102)/(SRP!$C$21:$C$25&gt;=E2102),SRP!$D$21:$D$25)*(G2102/100)*(E2102/1000)),
IF(AND(C2102="Ready to Drink",D2102="RTD-One Pour Cocktail&gt;7%&lt;=14.5"),
SUM(LOOKUP(2,1/(SRP!$B$16:$B$20&lt;=E2102)/(SRP!$C$16:$C$20&gt;=E2102),SRP!$D$16:$D$20)*(G2102/100)*(E2102/1000)),
IF(C2102="Ready to Drink",
SUM(LOOKUP(2,1/(SRP!$B$11:$B$15&lt;=E2102)/(SRP!$C$11:$C$15&gt;=E2102),SRP!$D$11:$D$15)*(G2102/100)*(E2102/1000)),
0)))))),2)</f>
        <v>0</v>
      </c>
      <c r="L2102" s="173" t="str">
        <f t="shared" si="32"/>
        <v>Non Liquor Merchandise0</v>
      </c>
      <c r="M2102" s="154" t="e">
        <f>VLOOKUP(L2102,'Slope %'!C:D,2,0)</f>
        <v>#N/A</v>
      </c>
    </row>
    <row r="2103" spans="1:13" x14ac:dyDescent="0.25">
      <c r="A2103" s="169">
        <v>34299</v>
      </c>
      <c r="B2103" s="170" t="s">
        <v>1866</v>
      </c>
      <c r="C2103" s="170" t="s">
        <v>11</v>
      </c>
      <c r="D2103" s="170" t="s">
        <v>12</v>
      </c>
      <c r="E2103" s="170">
        <v>2838</v>
      </c>
      <c r="F2103" s="170">
        <v>4</v>
      </c>
      <c r="G2103" s="171">
        <v>5</v>
      </c>
      <c r="H2103" s="170" t="s">
        <v>1662</v>
      </c>
      <c r="I2103" s="171">
        <v>20.55</v>
      </c>
      <c r="J2103" s="169">
        <v>6</v>
      </c>
      <c r="K2103" s="154" cm="1">
        <f t="array" ref="K2103">ROUND(
IF(C2103="Beer",
SUM(LOOKUP(2,1/(SRP!$B$8:$B$10&lt;=E2103)/(SRP!$C$8:$C$10&gt;=E2103),SRP!$D$8:$D$10)*(G2103/100)*(E2103/1000)),
IF(C2103="Spirits",
SUM(LOOKUP(2,1/(SRP!$B$2:$B$7&lt;=E2103)/(SRP!$C$2:$C$7&gt;=E2103),SRP!$D$2:$D$7)*(G2103/100)*(E2103/1000)),
IF(AND(C2103="Wine",D2103="Fortified Wines"),
SUM(LOOKUP(2,1/(SRP!$B$26:$B$29&lt;=E2103)/(SRP!$C$26:$C$29&gt;=E2103),SRP!$D$26:$D$29)*(G2103/100)*(E2103/1000)),
IF(C2103="Wine",
SUM(LOOKUP(2,1/(SRP!$B$21:$B$25&lt;=E2103)/(SRP!$C$21:$C$25&gt;=E2103),SRP!$D$21:$D$25)*(G2103/100)*(E2103/1000)),
IF(AND(C2103="Ready to Drink",D2103="RTD-One Pour Cocktail&gt;7%&lt;=14.5"),
SUM(LOOKUP(2,1/(SRP!$B$16:$B$20&lt;=E2103)/(SRP!$C$16:$C$20&gt;=E2103),SRP!$D$16:$D$20)*(G2103/100)*(E2103/1000)),
IF(C2103="Ready to Drink",
SUM(LOOKUP(2,1/(SRP!$B$11:$B$15&lt;=E2103)/(SRP!$C$11:$C$15&gt;=E2103),SRP!$D$11:$D$15)*(G2103/100)*(E2103/1000)),
0)))))),2)</f>
        <v>11.08</v>
      </c>
      <c r="L2103" s="173" t="str">
        <f t="shared" si="32"/>
        <v>Beer2838</v>
      </c>
      <c r="M2103" s="154">
        <f>VLOOKUP(L2103,'Slope %'!C:D,2,0)</f>
        <v>0.1</v>
      </c>
    </row>
    <row r="2104" spans="1:13" x14ac:dyDescent="0.25">
      <c r="A2104" s="169">
        <v>34299</v>
      </c>
      <c r="B2104" s="170" t="s">
        <v>1866</v>
      </c>
      <c r="C2104" s="170" t="s">
        <v>11</v>
      </c>
      <c r="D2104" s="170" t="s">
        <v>12</v>
      </c>
      <c r="E2104" s="170">
        <v>2838</v>
      </c>
      <c r="F2104" s="170">
        <v>4</v>
      </c>
      <c r="G2104" s="171">
        <v>5</v>
      </c>
      <c r="H2104" s="170" t="s">
        <v>1662</v>
      </c>
      <c r="I2104" s="171">
        <v>20.55</v>
      </c>
      <c r="J2104" s="169">
        <v>6</v>
      </c>
      <c r="K2104" s="154" cm="1">
        <f t="array" ref="K2104">ROUND(
IF(C2104="Beer",
SUM(LOOKUP(2,1/(SRP!$B$8:$B$10&lt;=E2104)/(SRP!$C$8:$C$10&gt;=E2104),SRP!$D$8:$D$10)*(G2104/100)*(E2104/1000)),
IF(C2104="Spirits",
SUM(LOOKUP(2,1/(SRP!$B$2:$B$7&lt;=E2104)/(SRP!$C$2:$C$7&gt;=E2104),SRP!$D$2:$D$7)*(G2104/100)*(E2104/1000)),
IF(AND(C2104="Wine",D2104="Fortified Wines"),
SUM(LOOKUP(2,1/(SRP!$B$26:$B$29&lt;=E2104)/(SRP!$C$26:$C$29&gt;=E2104),SRP!$D$26:$D$29)*(G2104/100)*(E2104/1000)),
IF(C2104="Wine",
SUM(LOOKUP(2,1/(SRP!$B$21:$B$25&lt;=E2104)/(SRP!$C$21:$C$25&gt;=E2104),SRP!$D$21:$D$25)*(G2104/100)*(E2104/1000)),
IF(AND(C2104="Ready to Drink",D2104="RTD-One Pour Cocktail&gt;7%&lt;=14.5"),
SUM(LOOKUP(2,1/(SRP!$B$16:$B$20&lt;=E2104)/(SRP!$C$16:$C$20&gt;=E2104),SRP!$D$16:$D$20)*(G2104/100)*(E2104/1000)),
IF(C2104="Ready to Drink",
SUM(LOOKUP(2,1/(SRP!$B$11:$B$15&lt;=E2104)/(SRP!$C$11:$C$15&gt;=E2104),SRP!$D$11:$D$15)*(G2104/100)*(E2104/1000)),
0)))))),2)</f>
        <v>11.08</v>
      </c>
      <c r="L2104" s="173" t="str">
        <f t="shared" si="32"/>
        <v>Beer2838</v>
      </c>
      <c r="M2104" s="154">
        <f>VLOOKUP(L2104,'Slope %'!C:D,2,0)</f>
        <v>0.1</v>
      </c>
    </row>
    <row r="2105" spans="1:13" x14ac:dyDescent="0.25">
      <c r="A2105" s="169">
        <v>34318</v>
      </c>
      <c r="B2105" s="170" t="s">
        <v>1867</v>
      </c>
      <c r="C2105" s="170" t="s">
        <v>15</v>
      </c>
      <c r="D2105" s="170" t="s">
        <v>93</v>
      </c>
      <c r="E2105" s="170">
        <v>1140</v>
      </c>
      <c r="F2105" s="170">
        <v>6</v>
      </c>
      <c r="G2105" s="171">
        <v>40</v>
      </c>
      <c r="H2105" s="170" t="s">
        <v>123</v>
      </c>
      <c r="I2105" s="171">
        <v>37.01</v>
      </c>
      <c r="J2105" s="169">
        <v>1</v>
      </c>
      <c r="K2105" s="154" cm="1">
        <f t="array" ref="K2105">ROUND(
IF(C2105="Beer",
SUM(LOOKUP(2,1/(SRP!$B$8:$B$10&lt;=E2105)/(SRP!$C$8:$C$10&gt;=E2105),SRP!$D$8:$D$10)*(G2105/100)*(E2105/1000)),
IF(C2105="Spirits",
SUM(LOOKUP(2,1/(SRP!$B$2:$B$7&lt;=E2105)/(SRP!$C$2:$C$7&gt;=E2105),SRP!$D$2:$D$7)*(G2105/100)*(E2105/1000)),
IF(AND(C2105="Wine",D2105="Fortified Wines"),
SUM(LOOKUP(2,1/(SRP!$B$26:$B$29&lt;=E2105)/(SRP!$C$26:$C$29&gt;=E2105),SRP!$D$26:$D$29)*(G2105/100)*(E2105/1000)),
IF(C2105="Wine",
SUM(LOOKUP(2,1/(SRP!$B$21:$B$25&lt;=E2105)/(SRP!$C$21:$C$25&gt;=E2105),SRP!$D$21:$D$25)*(G2105/100)*(E2105/1000)),
IF(AND(C2105="Ready to Drink",D2105="RTD-One Pour Cocktail&gt;7%&lt;=14.5"),
SUM(LOOKUP(2,1/(SRP!$B$16:$B$20&lt;=E2105)/(SRP!$C$16:$C$20&gt;=E2105),SRP!$D$16:$D$20)*(G2105/100)*(E2105/1000)),
IF(C2105="Ready to Drink",
SUM(LOOKUP(2,1/(SRP!$B$11:$B$15&lt;=E2105)/(SRP!$C$11:$C$15&gt;=E2105),SRP!$D$11:$D$15)*(G2105/100)*(E2105/1000)),
0)))))),2)</f>
        <v>35.6</v>
      </c>
      <c r="L2105" s="173" t="str">
        <f t="shared" si="32"/>
        <v>Spirits1140</v>
      </c>
      <c r="M2105" s="154">
        <f>VLOOKUP(L2105,'Slope %'!C:D,2,0)</f>
        <v>0.05</v>
      </c>
    </row>
    <row r="2106" spans="1:13" x14ac:dyDescent="0.25">
      <c r="A2106" s="169">
        <v>34382</v>
      </c>
      <c r="B2106" s="170" t="s">
        <v>1868</v>
      </c>
      <c r="C2106" s="170" t="s">
        <v>11</v>
      </c>
      <c r="D2106" s="170" t="s">
        <v>303</v>
      </c>
      <c r="E2106" s="170">
        <v>473</v>
      </c>
      <c r="F2106" s="170">
        <v>24</v>
      </c>
      <c r="G2106" s="171">
        <v>6</v>
      </c>
      <c r="H2106" s="170" t="s">
        <v>1459</v>
      </c>
      <c r="I2106" s="171">
        <v>6</v>
      </c>
      <c r="J2106" s="169">
        <v>1</v>
      </c>
      <c r="K2106" s="154" cm="1">
        <f t="array" ref="K2106">ROUND(
IF(C2106="Beer",
SUM(LOOKUP(2,1/(SRP!$B$8:$B$10&lt;=E2106)/(SRP!$C$8:$C$10&gt;=E2106),SRP!$D$8:$D$10)*(G2106/100)*(E2106/1000)),
IF(C2106="Spirits",
SUM(LOOKUP(2,1/(SRP!$B$2:$B$7&lt;=E2106)/(SRP!$C$2:$C$7&gt;=E2106),SRP!$D$2:$D$7)*(G2106/100)*(E2106/1000)),
IF(AND(C2106="Wine",D2106="Fortified Wines"),
SUM(LOOKUP(2,1/(SRP!$B$26:$B$29&lt;=E2106)/(SRP!$C$26:$C$29&gt;=E2106),SRP!$D$26:$D$29)*(G2106/100)*(E2106/1000)),
IF(C2106="Wine",
SUM(LOOKUP(2,1/(SRP!$B$21:$B$25&lt;=E2106)/(SRP!$C$21:$C$25&gt;=E2106),SRP!$D$21:$D$25)*(G2106/100)*(E2106/1000)),
IF(AND(C2106="Ready to Drink",D2106="RTD-One Pour Cocktail&gt;7%&lt;=14.5"),
SUM(LOOKUP(2,1/(SRP!$B$16:$B$20&lt;=E2106)/(SRP!$C$16:$C$20&gt;=E2106),SRP!$D$16:$D$20)*(G2106/100)*(E2106/1000)),
IF(C2106="Ready to Drink",
SUM(LOOKUP(2,1/(SRP!$B$11:$B$15&lt;=E2106)/(SRP!$C$11:$C$15&gt;=E2106),SRP!$D$11:$D$15)*(G2106/100)*(E2106/1000)),
0)))))),2)</f>
        <v>2.2200000000000002</v>
      </c>
      <c r="L2106" s="173" t="str">
        <f t="shared" si="32"/>
        <v>Beer473</v>
      </c>
      <c r="M2106" s="154">
        <f>VLOOKUP(L2106,'Slope %'!C:D,2,0)</f>
        <v>0.12</v>
      </c>
    </row>
    <row r="2107" spans="1:13" x14ac:dyDescent="0.25">
      <c r="A2107" s="169">
        <v>34382</v>
      </c>
      <c r="B2107" s="170" t="s">
        <v>1868</v>
      </c>
      <c r="C2107" s="170" t="s">
        <v>11</v>
      </c>
      <c r="D2107" s="170" t="s">
        <v>303</v>
      </c>
      <c r="E2107" s="170">
        <v>473</v>
      </c>
      <c r="F2107" s="170">
        <v>24</v>
      </c>
      <c r="G2107" s="171">
        <v>6</v>
      </c>
      <c r="H2107" s="170" t="s">
        <v>1459</v>
      </c>
      <c r="I2107" s="171">
        <v>6</v>
      </c>
      <c r="J2107" s="169">
        <v>1</v>
      </c>
      <c r="K2107" s="154" cm="1">
        <f t="array" ref="K2107">ROUND(
IF(C2107="Beer",
SUM(LOOKUP(2,1/(SRP!$B$8:$B$10&lt;=E2107)/(SRP!$C$8:$C$10&gt;=E2107),SRP!$D$8:$D$10)*(G2107/100)*(E2107/1000)),
IF(C2107="Spirits",
SUM(LOOKUP(2,1/(SRP!$B$2:$B$7&lt;=E2107)/(SRP!$C$2:$C$7&gt;=E2107),SRP!$D$2:$D$7)*(G2107/100)*(E2107/1000)),
IF(AND(C2107="Wine",D2107="Fortified Wines"),
SUM(LOOKUP(2,1/(SRP!$B$26:$B$29&lt;=E2107)/(SRP!$C$26:$C$29&gt;=E2107),SRP!$D$26:$D$29)*(G2107/100)*(E2107/1000)),
IF(C2107="Wine",
SUM(LOOKUP(2,1/(SRP!$B$21:$B$25&lt;=E2107)/(SRP!$C$21:$C$25&gt;=E2107),SRP!$D$21:$D$25)*(G2107/100)*(E2107/1000)),
IF(AND(C2107="Ready to Drink",D2107="RTD-One Pour Cocktail&gt;7%&lt;=14.5"),
SUM(LOOKUP(2,1/(SRP!$B$16:$B$20&lt;=E2107)/(SRP!$C$16:$C$20&gt;=E2107),SRP!$D$16:$D$20)*(G2107/100)*(E2107/1000)),
IF(C2107="Ready to Drink",
SUM(LOOKUP(2,1/(SRP!$B$11:$B$15&lt;=E2107)/(SRP!$C$11:$C$15&gt;=E2107),SRP!$D$11:$D$15)*(G2107/100)*(E2107/1000)),
0)))))),2)</f>
        <v>2.2200000000000002</v>
      </c>
      <c r="L2107" s="173" t="str">
        <f t="shared" si="32"/>
        <v>Beer473</v>
      </c>
      <c r="M2107" s="154">
        <f>VLOOKUP(L2107,'Slope %'!C:D,2,0)</f>
        <v>0.12</v>
      </c>
    </row>
    <row r="2108" spans="1:13" x14ac:dyDescent="0.25">
      <c r="A2108" s="169">
        <v>34384</v>
      </c>
      <c r="B2108" s="170" t="s">
        <v>1869</v>
      </c>
      <c r="C2108" s="170" t="s">
        <v>11</v>
      </c>
      <c r="D2108" s="170" t="s">
        <v>303</v>
      </c>
      <c r="E2108" s="170">
        <v>473</v>
      </c>
      <c r="F2108" s="170">
        <v>24</v>
      </c>
      <c r="G2108" s="171">
        <v>6</v>
      </c>
      <c r="H2108" s="170" t="s">
        <v>1459</v>
      </c>
      <c r="I2108" s="171">
        <v>5</v>
      </c>
      <c r="J2108" s="169">
        <v>1</v>
      </c>
      <c r="K2108" s="154" cm="1">
        <f t="array" ref="K2108">ROUND(
IF(C2108="Beer",
SUM(LOOKUP(2,1/(SRP!$B$8:$B$10&lt;=E2108)/(SRP!$C$8:$C$10&gt;=E2108),SRP!$D$8:$D$10)*(G2108/100)*(E2108/1000)),
IF(C2108="Spirits",
SUM(LOOKUP(2,1/(SRP!$B$2:$B$7&lt;=E2108)/(SRP!$C$2:$C$7&gt;=E2108),SRP!$D$2:$D$7)*(G2108/100)*(E2108/1000)),
IF(AND(C2108="Wine",D2108="Fortified Wines"),
SUM(LOOKUP(2,1/(SRP!$B$26:$B$29&lt;=E2108)/(SRP!$C$26:$C$29&gt;=E2108),SRP!$D$26:$D$29)*(G2108/100)*(E2108/1000)),
IF(C2108="Wine",
SUM(LOOKUP(2,1/(SRP!$B$21:$B$25&lt;=E2108)/(SRP!$C$21:$C$25&gt;=E2108),SRP!$D$21:$D$25)*(G2108/100)*(E2108/1000)),
IF(AND(C2108="Ready to Drink",D2108="RTD-One Pour Cocktail&gt;7%&lt;=14.5"),
SUM(LOOKUP(2,1/(SRP!$B$16:$B$20&lt;=E2108)/(SRP!$C$16:$C$20&gt;=E2108),SRP!$D$16:$D$20)*(G2108/100)*(E2108/1000)),
IF(C2108="Ready to Drink",
SUM(LOOKUP(2,1/(SRP!$B$11:$B$15&lt;=E2108)/(SRP!$C$11:$C$15&gt;=E2108),SRP!$D$11:$D$15)*(G2108/100)*(E2108/1000)),
0)))))),2)</f>
        <v>2.2200000000000002</v>
      </c>
      <c r="L2108" s="173" t="str">
        <f t="shared" si="32"/>
        <v>Beer473</v>
      </c>
      <c r="M2108" s="154">
        <f>VLOOKUP(L2108,'Slope %'!C:D,2,0)</f>
        <v>0.12</v>
      </c>
    </row>
    <row r="2109" spans="1:13" x14ac:dyDescent="0.25">
      <c r="A2109" s="169">
        <v>34384</v>
      </c>
      <c r="B2109" s="170" t="s">
        <v>1869</v>
      </c>
      <c r="C2109" s="170" t="s">
        <v>11</v>
      </c>
      <c r="D2109" s="170" t="s">
        <v>303</v>
      </c>
      <c r="E2109" s="170">
        <v>473</v>
      </c>
      <c r="F2109" s="170">
        <v>24</v>
      </c>
      <c r="G2109" s="171">
        <v>6</v>
      </c>
      <c r="H2109" s="170" t="s">
        <v>1459</v>
      </c>
      <c r="I2109" s="171">
        <v>5</v>
      </c>
      <c r="J2109" s="169">
        <v>1</v>
      </c>
      <c r="K2109" s="154" cm="1">
        <f t="array" ref="K2109">ROUND(
IF(C2109="Beer",
SUM(LOOKUP(2,1/(SRP!$B$8:$B$10&lt;=E2109)/(SRP!$C$8:$C$10&gt;=E2109),SRP!$D$8:$D$10)*(G2109/100)*(E2109/1000)),
IF(C2109="Spirits",
SUM(LOOKUP(2,1/(SRP!$B$2:$B$7&lt;=E2109)/(SRP!$C$2:$C$7&gt;=E2109),SRP!$D$2:$D$7)*(G2109/100)*(E2109/1000)),
IF(AND(C2109="Wine",D2109="Fortified Wines"),
SUM(LOOKUP(2,1/(SRP!$B$26:$B$29&lt;=E2109)/(SRP!$C$26:$C$29&gt;=E2109),SRP!$D$26:$D$29)*(G2109/100)*(E2109/1000)),
IF(C2109="Wine",
SUM(LOOKUP(2,1/(SRP!$B$21:$B$25&lt;=E2109)/(SRP!$C$21:$C$25&gt;=E2109),SRP!$D$21:$D$25)*(G2109/100)*(E2109/1000)),
IF(AND(C2109="Ready to Drink",D2109="RTD-One Pour Cocktail&gt;7%&lt;=14.5"),
SUM(LOOKUP(2,1/(SRP!$B$16:$B$20&lt;=E2109)/(SRP!$C$16:$C$20&gt;=E2109),SRP!$D$16:$D$20)*(G2109/100)*(E2109/1000)),
IF(C2109="Ready to Drink",
SUM(LOOKUP(2,1/(SRP!$B$11:$B$15&lt;=E2109)/(SRP!$C$11:$C$15&gt;=E2109),SRP!$D$11:$D$15)*(G2109/100)*(E2109/1000)),
0)))))),2)</f>
        <v>2.2200000000000002</v>
      </c>
      <c r="L2109" s="173" t="str">
        <f t="shared" si="32"/>
        <v>Beer473</v>
      </c>
      <c r="M2109" s="154">
        <f>VLOOKUP(L2109,'Slope %'!C:D,2,0)</f>
        <v>0.12</v>
      </c>
    </row>
    <row r="2110" spans="1:13" x14ac:dyDescent="0.25">
      <c r="A2110" s="169">
        <v>34385</v>
      </c>
      <c r="B2110" s="170" t="s">
        <v>1870</v>
      </c>
      <c r="C2110" s="170" t="s">
        <v>11</v>
      </c>
      <c r="D2110" s="170" t="s">
        <v>303</v>
      </c>
      <c r="E2110" s="170">
        <v>473</v>
      </c>
      <c r="F2110" s="170">
        <v>24</v>
      </c>
      <c r="G2110" s="171">
        <v>6</v>
      </c>
      <c r="H2110" s="170" t="s">
        <v>1459</v>
      </c>
      <c r="I2110" s="171">
        <v>4</v>
      </c>
      <c r="J2110" s="169">
        <v>1</v>
      </c>
      <c r="K2110" s="154" cm="1">
        <f t="array" ref="K2110">ROUND(
IF(C2110="Beer",
SUM(LOOKUP(2,1/(SRP!$B$8:$B$10&lt;=E2110)/(SRP!$C$8:$C$10&gt;=E2110),SRP!$D$8:$D$10)*(G2110/100)*(E2110/1000)),
IF(C2110="Spirits",
SUM(LOOKUP(2,1/(SRP!$B$2:$B$7&lt;=E2110)/(SRP!$C$2:$C$7&gt;=E2110),SRP!$D$2:$D$7)*(G2110/100)*(E2110/1000)),
IF(AND(C2110="Wine",D2110="Fortified Wines"),
SUM(LOOKUP(2,1/(SRP!$B$26:$B$29&lt;=E2110)/(SRP!$C$26:$C$29&gt;=E2110),SRP!$D$26:$D$29)*(G2110/100)*(E2110/1000)),
IF(C2110="Wine",
SUM(LOOKUP(2,1/(SRP!$B$21:$B$25&lt;=E2110)/(SRP!$C$21:$C$25&gt;=E2110),SRP!$D$21:$D$25)*(G2110/100)*(E2110/1000)),
IF(AND(C2110="Ready to Drink",D2110="RTD-One Pour Cocktail&gt;7%&lt;=14.5"),
SUM(LOOKUP(2,1/(SRP!$B$16:$B$20&lt;=E2110)/(SRP!$C$16:$C$20&gt;=E2110),SRP!$D$16:$D$20)*(G2110/100)*(E2110/1000)),
IF(C2110="Ready to Drink",
SUM(LOOKUP(2,1/(SRP!$B$11:$B$15&lt;=E2110)/(SRP!$C$11:$C$15&gt;=E2110),SRP!$D$11:$D$15)*(G2110/100)*(E2110/1000)),
0)))))),2)</f>
        <v>2.2200000000000002</v>
      </c>
      <c r="L2110" s="173" t="str">
        <f t="shared" si="32"/>
        <v>Beer473</v>
      </c>
      <c r="M2110" s="154">
        <f>VLOOKUP(L2110,'Slope %'!C:D,2,0)</f>
        <v>0.12</v>
      </c>
    </row>
    <row r="2111" spans="1:13" x14ac:dyDescent="0.25">
      <c r="A2111" s="169">
        <v>34385</v>
      </c>
      <c r="B2111" s="170" t="s">
        <v>1870</v>
      </c>
      <c r="C2111" s="170" t="s">
        <v>11</v>
      </c>
      <c r="D2111" s="170" t="s">
        <v>303</v>
      </c>
      <c r="E2111" s="170">
        <v>473</v>
      </c>
      <c r="F2111" s="170">
        <v>24</v>
      </c>
      <c r="G2111" s="171">
        <v>6</v>
      </c>
      <c r="H2111" s="170" t="s">
        <v>1459</v>
      </c>
      <c r="I2111" s="171">
        <v>4</v>
      </c>
      <c r="J2111" s="169">
        <v>1</v>
      </c>
      <c r="K2111" s="154" cm="1">
        <f t="array" ref="K2111">ROUND(
IF(C2111="Beer",
SUM(LOOKUP(2,1/(SRP!$B$8:$B$10&lt;=E2111)/(SRP!$C$8:$C$10&gt;=E2111),SRP!$D$8:$D$10)*(G2111/100)*(E2111/1000)),
IF(C2111="Spirits",
SUM(LOOKUP(2,1/(SRP!$B$2:$B$7&lt;=E2111)/(SRP!$C$2:$C$7&gt;=E2111),SRP!$D$2:$D$7)*(G2111/100)*(E2111/1000)),
IF(AND(C2111="Wine",D2111="Fortified Wines"),
SUM(LOOKUP(2,1/(SRP!$B$26:$B$29&lt;=E2111)/(SRP!$C$26:$C$29&gt;=E2111),SRP!$D$26:$D$29)*(G2111/100)*(E2111/1000)),
IF(C2111="Wine",
SUM(LOOKUP(2,1/(SRP!$B$21:$B$25&lt;=E2111)/(SRP!$C$21:$C$25&gt;=E2111),SRP!$D$21:$D$25)*(G2111/100)*(E2111/1000)),
IF(AND(C2111="Ready to Drink",D2111="RTD-One Pour Cocktail&gt;7%&lt;=14.5"),
SUM(LOOKUP(2,1/(SRP!$B$16:$B$20&lt;=E2111)/(SRP!$C$16:$C$20&gt;=E2111),SRP!$D$16:$D$20)*(G2111/100)*(E2111/1000)),
IF(C2111="Ready to Drink",
SUM(LOOKUP(2,1/(SRP!$B$11:$B$15&lt;=E2111)/(SRP!$C$11:$C$15&gt;=E2111),SRP!$D$11:$D$15)*(G2111/100)*(E2111/1000)),
0)))))),2)</f>
        <v>2.2200000000000002</v>
      </c>
      <c r="L2111" s="173" t="str">
        <f t="shared" si="32"/>
        <v>Beer473</v>
      </c>
      <c r="M2111" s="154">
        <f>VLOOKUP(L2111,'Slope %'!C:D,2,0)</f>
        <v>0.12</v>
      </c>
    </row>
    <row r="2112" spans="1:13" x14ac:dyDescent="0.25">
      <c r="A2112" s="169">
        <v>34393</v>
      </c>
      <c r="B2112" s="170" t="s">
        <v>1871</v>
      </c>
      <c r="C2112" s="170" t="s">
        <v>15</v>
      </c>
      <c r="D2112" s="170" t="s">
        <v>19</v>
      </c>
      <c r="E2112" s="170">
        <v>750</v>
      </c>
      <c r="F2112" s="170">
        <v>12</v>
      </c>
      <c r="G2112" s="171">
        <v>45</v>
      </c>
      <c r="H2112" s="170" t="s">
        <v>43</v>
      </c>
      <c r="I2112" s="171">
        <v>26.49</v>
      </c>
      <c r="J2112" s="169">
        <v>1</v>
      </c>
      <c r="K2112" s="154" cm="1">
        <f t="array" ref="K2112">ROUND(
IF(C2112="Beer",
SUM(LOOKUP(2,1/(SRP!$B$8:$B$10&lt;=E2112)/(SRP!$C$8:$C$10&gt;=E2112),SRP!$D$8:$D$10)*(G2112/100)*(E2112/1000)),
IF(C2112="Spirits",
SUM(LOOKUP(2,1/(SRP!$B$2:$B$7&lt;=E2112)/(SRP!$C$2:$C$7&gt;=E2112),SRP!$D$2:$D$7)*(G2112/100)*(E2112/1000)),
IF(AND(C2112="Wine",D2112="Fortified Wines"),
SUM(LOOKUP(2,1/(SRP!$B$26:$B$29&lt;=E2112)/(SRP!$C$26:$C$29&gt;=E2112),SRP!$D$26:$D$29)*(G2112/100)*(E2112/1000)),
IF(C2112="Wine",
SUM(LOOKUP(2,1/(SRP!$B$21:$B$25&lt;=E2112)/(SRP!$C$21:$C$25&gt;=E2112),SRP!$D$21:$D$25)*(G2112/100)*(E2112/1000)),
IF(AND(C2112="Ready to Drink",D2112="RTD-One Pour Cocktail&gt;7%&lt;=14.5"),
SUM(LOOKUP(2,1/(SRP!$B$16:$B$20&lt;=E2112)/(SRP!$C$16:$C$20&gt;=E2112),SRP!$D$16:$D$20)*(G2112/100)*(E2112/1000)),
IF(C2112="Ready to Drink",
SUM(LOOKUP(2,1/(SRP!$B$11:$B$15&lt;=E2112)/(SRP!$C$11:$C$15&gt;=E2112),SRP!$D$11:$D$15)*(G2112/100)*(E2112/1000)),
0)))))),2)</f>
        <v>26.35</v>
      </c>
      <c r="L2112" s="173" t="str">
        <f t="shared" si="32"/>
        <v>Spirits750</v>
      </c>
      <c r="M2112" s="154">
        <f>VLOOKUP(L2112,'Slope %'!C:D,2,0)</f>
        <v>7.0000000000000007E-2</v>
      </c>
    </row>
    <row r="2113" spans="1:13" x14ac:dyDescent="0.25">
      <c r="A2113" s="169">
        <v>34416</v>
      </c>
      <c r="B2113" s="170" t="s">
        <v>1872</v>
      </c>
      <c r="C2113" s="170" t="s">
        <v>11</v>
      </c>
      <c r="D2113" s="170" t="s">
        <v>474</v>
      </c>
      <c r="E2113" s="170">
        <v>2130</v>
      </c>
      <c r="F2113" s="170">
        <v>4</v>
      </c>
      <c r="G2113" s="171">
        <v>5</v>
      </c>
      <c r="H2113" s="170" t="s">
        <v>222</v>
      </c>
      <c r="I2113" s="171">
        <v>15.59</v>
      </c>
      <c r="J2113" s="169">
        <v>6</v>
      </c>
      <c r="K2113" s="154" cm="1">
        <f t="array" ref="K2113">ROUND(
IF(C2113="Beer",
SUM(LOOKUP(2,1/(SRP!$B$8:$B$10&lt;=E2113)/(SRP!$C$8:$C$10&gt;=E2113),SRP!$D$8:$D$10)*(G2113/100)*(E2113/1000)),
IF(C2113="Spirits",
SUM(LOOKUP(2,1/(SRP!$B$2:$B$7&lt;=E2113)/(SRP!$C$2:$C$7&gt;=E2113),SRP!$D$2:$D$7)*(G2113/100)*(E2113/1000)),
IF(AND(C2113="Wine",D2113="Fortified Wines"),
SUM(LOOKUP(2,1/(SRP!$B$26:$B$29&lt;=E2113)/(SRP!$C$26:$C$29&gt;=E2113),SRP!$D$26:$D$29)*(G2113/100)*(E2113/1000)),
IF(C2113="Wine",
SUM(LOOKUP(2,1/(SRP!$B$21:$B$25&lt;=E2113)/(SRP!$C$21:$C$25&gt;=E2113),SRP!$D$21:$D$25)*(G2113/100)*(E2113/1000)),
IF(AND(C2113="Ready to Drink",D2113="RTD-One Pour Cocktail&gt;7%&lt;=14.5"),
SUM(LOOKUP(2,1/(SRP!$B$16:$B$20&lt;=E2113)/(SRP!$C$16:$C$20&gt;=E2113),SRP!$D$16:$D$20)*(G2113/100)*(E2113/1000)),
IF(C2113="Ready to Drink",
SUM(LOOKUP(2,1/(SRP!$B$11:$B$15&lt;=E2113)/(SRP!$C$11:$C$15&gt;=E2113),SRP!$D$11:$D$15)*(G2113/100)*(E2113/1000)),
0)))))),2)</f>
        <v>8.31</v>
      </c>
      <c r="L2113" s="173" t="str">
        <f t="shared" si="32"/>
        <v>Beer2130</v>
      </c>
      <c r="M2113" s="154">
        <f>VLOOKUP(L2113,'Slope %'!C:D,2,0)</f>
        <v>0.1</v>
      </c>
    </row>
    <row r="2114" spans="1:13" x14ac:dyDescent="0.25">
      <c r="A2114" s="169">
        <v>34416</v>
      </c>
      <c r="B2114" s="170" t="s">
        <v>1872</v>
      </c>
      <c r="C2114" s="170" t="s">
        <v>11</v>
      </c>
      <c r="D2114" s="170" t="s">
        <v>474</v>
      </c>
      <c r="E2114" s="170">
        <v>2130</v>
      </c>
      <c r="F2114" s="170">
        <v>4</v>
      </c>
      <c r="G2114" s="171">
        <v>5</v>
      </c>
      <c r="H2114" s="170" t="s">
        <v>222</v>
      </c>
      <c r="I2114" s="171">
        <v>15.59</v>
      </c>
      <c r="J2114" s="169">
        <v>6</v>
      </c>
      <c r="K2114" s="154" cm="1">
        <f t="array" ref="K2114">ROUND(
IF(C2114="Beer",
SUM(LOOKUP(2,1/(SRP!$B$8:$B$10&lt;=E2114)/(SRP!$C$8:$C$10&gt;=E2114),SRP!$D$8:$D$10)*(G2114/100)*(E2114/1000)),
IF(C2114="Spirits",
SUM(LOOKUP(2,1/(SRP!$B$2:$B$7&lt;=E2114)/(SRP!$C$2:$C$7&gt;=E2114),SRP!$D$2:$D$7)*(G2114/100)*(E2114/1000)),
IF(AND(C2114="Wine",D2114="Fortified Wines"),
SUM(LOOKUP(2,1/(SRP!$B$26:$B$29&lt;=E2114)/(SRP!$C$26:$C$29&gt;=E2114),SRP!$D$26:$D$29)*(G2114/100)*(E2114/1000)),
IF(C2114="Wine",
SUM(LOOKUP(2,1/(SRP!$B$21:$B$25&lt;=E2114)/(SRP!$C$21:$C$25&gt;=E2114),SRP!$D$21:$D$25)*(G2114/100)*(E2114/1000)),
IF(AND(C2114="Ready to Drink",D2114="RTD-One Pour Cocktail&gt;7%&lt;=14.5"),
SUM(LOOKUP(2,1/(SRP!$B$16:$B$20&lt;=E2114)/(SRP!$C$16:$C$20&gt;=E2114),SRP!$D$16:$D$20)*(G2114/100)*(E2114/1000)),
IF(C2114="Ready to Drink",
SUM(LOOKUP(2,1/(SRP!$B$11:$B$15&lt;=E2114)/(SRP!$C$11:$C$15&gt;=E2114),SRP!$D$11:$D$15)*(G2114/100)*(E2114/1000)),
0)))))),2)</f>
        <v>8.31</v>
      </c>
      <c r="L2114" s="173" t="str">
        <f t="shared" si="32"/>
        <v>Beer2130</v>
      </c>
      <c r="M2114" s="154">
        <f>VLOOKUP(L2114,'Slope %'!C:D,2,0)</f>
        <v>0.1</v>
      </c>
    </row>
    <row r="2115" spans="1:13" x14ac:dyDescent="0.25">
      <c r="A2115" s="169">
        <v>34432</v>
      </c>
      <c r="B2115" s="170" t="s">
        <v>1873</v>
      </c>
      <c r="C2115" s="170" t="s">
        <v>11</v>
      </c>
      <c r="D2115" s="170" t="s">
        <v>12</v>
      </c>
      <c r="E2115" s="170">
        <v>2130</v>
      </c>
      <c r="F2115" s="170">
        <v>4</v>
      </c>
      <c r="G2115" s="171">
        <v>5</v>
      </c>
      <c r="H2115" s="170" t="s">
        <v>222</v>
      </c>
      <c r="I2115" s="171">
        <v>15.59</v>
      </c>
      <c r="J2115" s="169">
        <v>6</v>
      </c>
      <c r="K2115" s="154" cm="1">
        <f t="array" ref="K2115">ROUND(
IF(C2115="Beer",
SUM(LOOKUP(2,1/(SRP!$B$8:$B$10&lt;=E2115)/(SRP!$C$8:$C$10&gt;=E2115),SRP!$D$8:$D$10)*(G2115/100)*(E2115/1000)),
IF(C2115="Spirits",
SUM(LOOKUP(2,1/(SRP!$B$2:$B$7&lt;=E2115)/(SRP!$C$2:$C$7&gt;=E2115),SRP!$D$2:$D$7)*(G2115/100)*(E2115/1000)),
IF(AND(C2115="Wine",D2115="Fortified Wines"),
SUM(LOOKUP(2,1/(SRP!$B$26:$B$29&lt;=E2115)/(SRP!$C$26:$C$29&gt;=E2115),SRP!$D$26:$D$29)*(G2115/100)*(E2115/1000)),
IF(C2115="Wine",
SUM(LOOKUP(2,1/(SRP!$B$21:$B$25&lt;=E2115)/(SRP!$C$21:$C$25&gt;=E2115),SRP!$D$21:$D$25)*(G2115/100)*(E2115/1000)),
IF(AND(C2115="Ready to Drink",D2115="RTD-One Pour Cocktail&gt;7%&lt;=14.5"),
SUM(LOOKUP(2,1/(SRP!$B$16:$B$20&lt;=E2115)/(SRP!$C$16:$C$20&gt;=E2115),SRP!$D$16:$D$20)*(G2115/100)*(E2115/1000)),
IF(C2115="Ready to Drink",
SUM(LOOKUP(2,1/(SRP!$B$11:$B$15&lt;=E2115)/(SRP!$C$11:$C$15&gt;=E2115),SRP!$D$11:$D$15)*(G2115/100)*(E2115/1000)),
0)))))),2)</f>
        <v>8.31</v>
      </c>
      <c r="L2115" s="173" t="str">
        <f t="shared" ref="L2115:L2178" si="33">(_xlfn.CONCAT(C2115,E2115))</f>
        <v>Beer2130</v>
      </c>
      <c r="M2115" s="154">
        <f>VLOOKUP(L2115,'Slope %'!C:D,2,0)</f>
        <v>0.1</v>
      </c>
    </row>
    <row r="2116" spans="1:13" x14ac:dyDescent="0.25">
      <c r="A2116" s="169">
        <v>34432</v>
      </c>
      <c r="B2116" s="170" t="s">
        <v>1873</v>
      </c>
      <c r="C2116" s="170" t="s">
        <v>11</v>
      </c>
      <c r="D2116" s="170" t="s">
        <v>12</v>
      </c>
      <c r="E2116" s="170">
        <v>2130</v>
      </c>
      <c r="F2116" s="170">
        <v>4</v>
      </c>
      <c r="G2116" s="171">
        <v>5</v>
      </c>
      <c r="H2116" s="170" t="s">
        <v>222</v>
      </c>
      <c r="I2116" s="171">
        <v>15.59</v>
      </c>
      <c r="J2116" s="169">
        <v>6</v>
      </c>
      <c r="K2116" s="154" cm="1">
        <f t="array" ref="K2116">ROUND(
IF(C2116="Beer",
SUM(LOOKUP(2,1/(SRP!$B$8:$B$10&lt;=E2116)/(SRP!$C$8:$C$10&gt;=E2116),SRP!$D$8:$D$10)*(G2116/100)*(E2116/1000)),
IF(C2116="Spirits",
SUM(LOOKUP(2,1/(SRP!$B$2:$B$7&lt;=E2116)/(SRP!$C$2:$C$7&gt;=E2116),SRP!$D$2:$D$7)*(G2116/100)*(E2116/1000)),
IF(AND(C2116="Wine",D2116="Fortified Wines"),
SUM(LOOKUP(2,1/(SRP!$B$26:$B$29&lt;=E2116)/(SRP!$C$26:$C$29&gt;=E2116),SRP!$D$26:$D$29)*(G2116/100)*(E2116/1000)),
IF(C2116="Wine",
SUM(LOOKUP(2,1/(SRP!$B$21:$B$25&lt;=E2116)/(SRP!$C$21:$C$25&gt;=E2116),SRP!$D$21:$D$25)*(G2116/100)*(E2116/1000)),
IF(AND(C2116="Ready to Drink",D2116="RTD-One Pour Cocktail&gt;7%&lt;=14.5"),
SUM(LOOKUP(2,1/(SRP!$B$16:$B$20&lt;=E2116)/(SRP!$C$16:$C$20&gt;=E2116),SRP!$D$16:$D$20)*(G2116/100)*(E2116/1000)),
IF(C2116="Ready to Drink",
SUM(LOOKUP(2,1/(SRP!$B$11:$B$15&lt;=E2116)/(SRP!$C$11:$C$15&gt;=E2116),SRP!$D$11:$D$15)*(G2116/100)*(E2116/1000)),
0)))))),2)</f>
        <v>8.31</v>
      </c>
      <c r="L2116" s="173" t="str">
        <f t="shared" si="33"/>
        <v>Beer2130</v>
      </c>
      <c r="M2116" s="154">
        <f>VLOOKUP(L2116,'Slope %'!C:D,2,0)</f>
        <v>0.1</v>
      </c>
    </row>
    <row r="2117" spans="1:13" x14ac:dyDescent="0.25">
      <c r="A2117" s="169">
        <v>34445</v>
      </c>
      <c r="B2117" s="170" t="s">
        <v>1400</v>
      </c>
      <c r="C2117" s="170" t="s">
        <v>24</v>
      </c>
      <c r="D2117" s="170" t="s">
        <v>46</v>
      </c>
      <c r="E2117" s="170">
        <v>200</v>
      </c>
      <c r="F2117" s="170">
        <v>24</v>
      </c>
      <c r="G2117" s="171">
        <v>11</v>
      </c>
      <c r="H2117" s="170" t="s">
        <v>177</v>
      </c>
      <c r="I2117" s="171">
        <v>8.99</v>
      </c>
      <c r="J2117" s="169">
        <v>1</v>
      </c>
      <c r="K2117" s="154" cm="1">
        <f t="array" ref="K2117">ROUND(
IF(C2117="Beer",
SUM(LOOKUP(2,1/(SRP!$B$8:$B$10&lt;=E2117)/(SRP!$C$8:$C$10&gt;=E2117),SRP!$D$8:$D$10)*(G2117/100)*(E2117/1000)),
IF(C2117="Spirits",
SUM(LOOKUP(2,1/(SRP!$B$2:$B$7&lt;=E2117)/(SRP!$C$2:$C$7&gt;=E2117),SRP!$D$2:$D$7)*(G2117/100)*(E2117/1000)),
IF(AND(C2117="Wine",D2117="Fortified Wines"),
SUM(LOOKUP(2,1/(SRP!$B$26:$B$29&lt;=E2117)/(SRP!$C$26:$C$29&gt;=E2117),SRP!$D$26:$D$29)*(G2117/100)*(E2117/1000)),
IF(C2117="Wine",
SUM(LOOKUP(2,1/(SRP!$B$21:$B$25&lt;=E2117)/(SRP!$C$21:$C$25&gt;=E2117),SRP!$D$21:$D$25)*(G2117/100)*(E2117/1000)),
IF(AND(C2117="Ready to Drink",D2117="RTD-One Pour Cocktail&gt;7%&lt;=14.5"),
SUM(LOOKUP(2,1/(SRP!$B$16:$B$20&lt;=E2117)/(SRP!$C$16:$C$20&gt;=E2117),SRP!$D$16:$D$20)*(G2117/100)*(E2117/1000)),
IF(C2117="Ready to Drink",
SUM(LOOKUP(2,1/(SRP!$B$11:$B$15&lt;=E2117)/(SRP!$C$11:$C$15&gt;=E2117),SRP!$D$11:$D$15)*(G2117/100)*(E2117/1000)),
0)))))),2)</f>
        <v>2.4700000000000002</v>
      </c>
      <c r="L2117" s="173" t="str">
        <f t="shared" si="33"/>
        <v>Wine200</v>
      </c>
      <c r="M2117" s="154">
        <f>VLOOKUP(L2117,'Slope %'!C:D,2,0)</f>
        <v>0.12</v>
      </c>
    </row>
    <row r="2118" spans="1:13" x14ac:dyDescent="0.25">
      <c r="A2118" s="169">
        <v>34448</v>
      </c>
      <c r="B2118" s="170" t="s">
        <v>1874</v>
      </c>
      <c r="C2118" s="170" t="s">
        <v>24</v>
      </c>
      <c r="D2118" s="170" t="s">
        <v>25</v>
      </c>
      <c r="E2118" s="170">
        <v>200</v>
      </c>
      <c r="F2118" s="170">
        <v>24</v>
      </c>
      <c r="G2118" s="171">
        <v>11</v>
      </c>
      <c r="H2118" s="170" t="s">
        <v>100</v>
      </c>
      <c r="I2118" s="171">
        <v>8.99</v>
      </c>
      <c r="J2118" s="169">
        <v>1</v>
      </c>
      <c r="K2118" s="154" cm="1">
        <f t="array" ref="K2118">ROUND(
IF(C2118="Beer",
SUM(LOOKUP(2,1/(SRP!$B$8:$B$10&lt;=E2118)/(SRP!$C$8:$C$10&gt;=E2118),SRP!$D$8:$D$10)*(G2118/100)*(E2118/1000)),
IF(C2118="Spirits",
SUM(LOOKUP(2,1/(SRP!$B$2:$B$7&lt;=E2118)/(SRP!$C$2:$C$7&gt;=E2118),SRP!$D$2:$D$7)*(G2118/100)*(E2118/1000)),
IF(AND(C2118="Wine",D2118="Fortified Wines"),
SUM(LOOKUP(2,1/(SRP!$B$26:$B$29&lt;=E2118)/(SRP!$C$26:$C$29&gt;=E2118),SRP!$D$26:$D$29)*(G2118/100)*(E2118/1000)),
IF(C2118="Wine",
SUM(LOOKUP(2,1/(SRP!$B$21:$B$25&lt;=E2118)/(SRP!$C$21:$C$25&gt;=E2118),SRP!$D$21:$D$25)*(G2118/100)*(E2118/1000)),
IF(AND(C2118="Ready to Drink",D2118="RTD-One Pour Cocktail&gt;7%&lt;=14.5"),
SUM(LOOKUP(2,1/(SRP!$B$16:$B$20&lt;=E2118)/(SRP!$C$16:$C$20&gt;=E2118),SRP!$D$16:$D$20)*(G2118/100)*(E2118/1000)),
IF(C2118="Ready to Drink",
SUM(LOOKUP(2,1/(SRP!$B$11:$B$15&lt;=E2118)/(SRP!$C$11:$C$15&gt;=E2118),SRP!$D$11:$D$15)*(G2118/100)*(E2118/1000)),
0)))))),2)</f>
        <v>2.4700000000000002</v>
      </c>
      <c r="L2118" s="173" t="str">
        <f t="shared" si="33"/>
        <v>Wine200</v>
      </c>
      <c r="M2118" s="154">
        <f>VLOOKUP(L2118,'Slope %'!C:D,2,0)</f>
        <v>0.12</v>
      </c>
    </row>
    <row r="2119" spans="1:13" x14ac:dyDescent="0.25">
      <c r="A2119" s="169">
        <v>34450</v>
      </c>
      <c r="B2119" s="170" t="s">
        <v>1875</v>
      </c>
      <c r="C2119" s="170" t="s">
        <v>24</v>
      </c>
      <c r="D2119" s="170" t="s">
        <v>25</v>
      </c>
      <c r="E2119" s="170">
        <v>750</v>
      </c>
      <c r="F2119" s="170">
        <v>6</v>
      </c>
      <c r="G2119" s="171">
        <v>6</v>
      </c>
      <c r="H2119" s="170" t="s">
        <v>22</v>
      </c>
      <c r="I2119" s="171">
        <v>18.989999999999998</v>
      </c>
      <c r="J2119" s="169">
        <v>1</v>
      </c>
      <c r="K2119" s="154" cm="1">
        <f t="array" ref="K2119">ROUND(
IF(C2119="Beer",
SUM(LOOKUP(2,1/(SRP!$B$8:$B$10&lt;=E2119)/(SRP!$C$8:$C$10&gt;=E2119),SRP!$D$8:$D$10)*(G2119/100)*(E2119/1000)),
IF(C2119="Spirits",
SUM(LOOKUP(2,1/(SRP!$B$2:$B$7&lt;=E2119)/(SRP!$C$2:$C$7&gt;=E2119),SRP!$D$2:$D$7)*(G2119/100)*(E2119/1000)),
IF(AND(C2119="Wine",D2119="Fortified Wines"),
SUM(LOOKUP(2,1/(SRP!$B$26:$B$29&lt;=E2119)/(SRP!$C$26:$C$29&gt;=E2119),SRP!$D$26:$D$29)*(G2119/100)*(E2119/1000)),
IF(C2119="Wine",
SUM(LOOKUP(2,1/(SRP!$B$21:$B$25&lt;=E2119)/(SRP!$C$21:$C$25&gt;=E2119),SRP!$D$21:$D$25)*(G2119/100)*(E2119/1000)),
IF(AND(C2119="Ready to Drink",D2119="RTD-One Pour Cocktail&gt;7%&lt;=14.5"),
SUM(LOOKUP(2,1/(SRP!$B$16:$B$20&lt;=E2119)/(SRP!$C$16:$C$20&gt;=E2119),SRP!$D$16:$D$20)*(G2119/100)*(E2119/1000)),
IF(C2119="Ready to Drink",
SUM(LOOKUP(2,1/(SRP!$B$11:$B$15&lt;=E2119)/(SRP!$C$11:$C$15&gt;=E2119),SRP!$D$11:$D$15)*(G2119/100)*(E2119/1000)),
0)))))),2)</f>
        <v>3.51</v>
      </c>
      <c r="L2119" s="173" t="str">
        <f t="shared" si="33"/>
        <v>Wine750</v>
      </c>
      <c r="M2119" s="154">
        <f>VLOOKUP(L2119,'Slope %'!C:D,2,0)</f>
        <v>0.1</v>
      </c>
    </row>
    <row r="2120" spans="1:13" x14ac:dyDescent="0.25">
      <c r="A2120" s="169">
        <v>34512</v>
      </c>
      <c r="B2120" s="170" t="s">
        <v>1876</v>
      </c>
      <c r="C2120" s="170" t="s">
        <v>15</v>
      </c>
      <c r="D2120" s="170" t="s">
        <v>140</v>
      </c>
      <c r="E2120" s="170">
        <v>120</v>
      </c>
      <c r="F2120" s="170">
        <v>18</v>
      </c>
      <c r="G2120" s="171">
        <v>20</v>
      </c>
      <c r="H2120" s="170" t="s">
        <v>141</v>
      </c>
      <c r="I2120" s="171">
        <v>11.99</v>
      </c>
      <c r="J2120" s="169">
        <v>4</v>
      </c>
      <c r="K2120" s="154" cm="1">
        <f t="array" ref="K2120">ROUND(
IF(C2120="Beer",
SUM(LOOKUP(2,1/(SRP!$B$8:$B$10&lt;=E2120)/(SRP!$C$8:$C$10&gt;=E2120),SRP!$D$8:$D$10)*(G2120/100)*(E2120/1000)),
IF(C2120="Spirits",
SUM(LOOKUP(2,1/(SRP!$B$2:$B$7&lt;=E2120)/(SRP!$C$2:$C$7&gt;=E2120),SRP!$D$2:$D$7)*(G2120/100)*(E2120/1000)),
IF(AND(C2120="Wine",D2120="Fortified Wines"),
SUM(LOOKUP(2,1/(SRP!$B$26:$B$29&lt;=E2120)/(SRP!$C$26:$C$29&gt;=E2120),SRP!$D$26:$D$29)*(G2120/100)*(E2120/1000)),
IF(C2120="Wine",
SUM(LOOKUP(2,1/(SRP!$B$21:$B$25&lt;=E2120)/(SRP!$C$21:$C$25&gt;=E2120),SRP!$D$21:$D$25)*(G2120/100)*(E2120/1000)),
IF(AND(C2120="Ready to Drink",D2120="RTD-One Pour Cocktail&gt;7%&lt;=14.5"),
SUM(LOOKUP(2,1/(SRP!$B$16:$B$20&lt;=E2120)/(SRP!$C$16:$C$20&gt;=E2120),SRP!$D$16:$D$20)*(G2120/100)*(E2120/1000)),
IF(C2120="Ready to Drink",
SUM(LOOKUP(2,1/(SRP!$B$11:$B$15&lt;=E2120)/(SRP!$C$11:$C$15&gt;=E2120),SRP!$D$11:$D$15)*(G2120/100)*(E2120/1000)),
0)))))),2)</f>
        <v>2.5499999999999998</v>
      </c>
      <c r="L2120" s="173" t="str">
        <f t="shared" si="33"/>
        <v>Spirits120</v>
      </c>
      <c r="M2120" s="154">
        <f>VLOOKUP(L2120,'Slope %'!C:D,2,0)</f>
        <v>0.1</v>
      </c>
    </row>
    <row r="2121" spans="1:13" x14ac:dyDescent="0.25">
      <c r="A2121" s="169">
        <v>34513</v>
      </c>
      <c r="B2121" s="170" t="s">
        <v>1877</v>
      </c>
      <c r="C2121" s="170" t="s">
        <v>24</v>
      </c>
      <c r="D2121" s="170" t="s">
        <v>34</v>
      </c>
      <c r="E2121" s="170">
        <v>750</v>
      </c>
      <c r="F2121" s="170">
        <v>12</v>
      </c>
      <c r="G2121" s="171">
        <v>13.9</v>
      </c>
      <c r="H2121" s="170" t="s">
        <v>177</v>
      </c>
      <c r="I2121" s="171">
        <v>21.99</v>
      </c>
      <c r="J2121" s="169">
        <v>1</v>
      </c>
      <c r="K2121" s="154" cm="1">
        <f t="array" ref="K2121">ROUND(
IF(C2121="Beer",
SUM(LOOKUP(2,1/(SRP!$B$8:$B$10&lt;=E2121)/(SRP!$C$8:$C$10&gt;=E2121),SRP!$D$8:$D$10)*(G2121/100)*(E2121/1000)),
IF(C2121="Spirits",
SUM(LOOKUP(2,1/(SRP!$B$2:$B$7&lt;=E2121)/(SRP!$C$2:$C$7&gt;=E2121),SRP!$D$2:$D$7)*(G2121/100)*(E2121/1000)),
IF(AND(C2121="Wine",D2121="Fortified Wines"),
SUM(LOOKUP(2,1/(SRP!$B$26:$B$29&lt;=E2121)/(SRP!$C$26:$C$29&gt;=E2121),SRP!$D$26:$D$29)*(G2121/100)*(E2121/1000)),
IF(C2121="Wine",
SUM(LOOKUP(2,1/(SRP!$B$21:$B$25&lt;=E2121)/(SRP!$C$21:$C$25&gt;=E2121),SRP!$D$21:$D$25)*(G2121/100)*(E2121/1000)),
IF(AND(C2121="Ready to Drink",D2121="RTD-One Pour Cocktail&gt;7%&lt;=14.5"),
SUM(LOOKUP(2,1/(SRP!$B$16:$B$20&lt;=E2121)/(SRP!$C$16:$C$20&gt;=E2121),SRP!$D$16:$D$20)*(G2121/100)*(E2121/1000)),
IF(C2121="Ready to Drink",
SUM(LOOKUP(2,1/(SRP!$B$11:$B$15&lt;=E2121)/(SRP!$C$11:$C$15&gt;=E2121),SRP!$D$11:$D$15)*(G2121/100)*(E2121/1000)),
0)))))),2)</f>
        <v>8.14</v>
      </c>
      <c r="L2121" s="173" t="str">
        <f t="shared" si="33"/>
        <v>Wine750</v>
      </c>
      <c r="M2121" s="154">
        <f>VLOOKUP(L2121,'Slope %'!C:D,2,0)</f>
        <v>0.1</v>
      </c>
    </row>
    <row r="2122" spans="1:13" x14ac:dyDescent="0.25">
      <c r="A2122" s="169">
        <v>34520</v>
      </c>
      <c r="B2122" s="170" t="s">
        <v>1878</v>
      </c>
      <c r="C2122" s="170" t="s">
        <v>24</v>
      </c>
      <c r="D2122" s="170" t="s">
        <v>31</v>
      </c>
      <c r="E2122" s="170">
        <v>750</v>
      </c>
      <c r="F2122" s="170">
        <v>12</v>
      </c>
      <c r="G2122" s="171">
        <v>14.5</v>
      </c>
      <c r="H2122" s="170" t="s">
        <v>35</v>
      </c>
      <c r="I2122" s="171">
        <v>25.99</v>
      </c>
      <c r="J2122" s="169">
        <v>1</v>
      </c>
      <c r="K2122" s="154" cm="1">
        <f t="array" ref="K2122">ROUND(
IF(C2122="Beer",
SUM(LOOKUP(2,1/(SRP!$B$8:$B$10&lt;=E2122)/(SRP!$C$8:$C$10&gt;=E2122),SRP!$D$8:$D$10)*(G2122/100)*(E2122/1000)),
IF(C2122="Spirits",
SUM(LOOKUP(2,1/(SRP!$B$2:$B$7&lt;=E2122)/(SRP!$C$2:$C$7&gt;=E2122),SRP!$D$2:$D$7)*(G2122/100)*(E2122/1000)),
IF(AND(C2122="Wine",D2122="Fortified Wines"),
SUM(LOOKUP(2,1/(SRP!$B$26:$B$29&lt;=E2122)/(SRP!$C$26:$C$29&gt;=E2122),SRP!$D$26:$D$29)*(G2122/100)*(E2122/1000)),
IF(C2122="Wine",
SUM(LOOKUP(2,1/(SRP!$B$21:$B$25&lt;=E2122)/(SRP!$C$21:$C$25&gt;=E2122),SRP!$D$21:$D$25)*(G2122/100)*(E2122/1000)),
IF(AND(C2122="Ready to Drink",D2122="RTD-One Pour Cocktail&gt;7%&lt;=14.5"),
SUM(LOOKUP(2,1/(SRP!$B$16:$B$20&lt;=E2122)/(SRP!$C$16:$C$20&gt;=E2122),SRP!$D$16:$D$20)*(G2122/100)*(E2122/1000)),
IF(C2122="Ready to Drink",
SUM(LOOKUP(2,1/(SRP!$B$11:$B$15&lt;=E2122)/(SRP!$C$11:$C$15&gt;=E2122),SRP!$D$11:$D$15)*(G2122/100)*(E2122/1000)),
0)))))),2)</f>
        <v>8.49</v>
      </c>
      <c r="L2122" s="173" t="str">
        <f t="shared" si="33"/>
        <v>Wine750</v>
      </c>
      <c r="M2122" s="154">
        <f>VLOOKUP(L2122,'Slope %'!C:D,2,0)</f>
        <v>0.1</v>
      </c>
    </row>
    <row r="2123" spans="1:13" x14ac:dyDescent="0.25">
      <c r="A2123" s="169">
        <v>34552</v>
      </c>
      <c r="B2123" s="170" t="s">
        <v>1879</v>
      </c>
      <c r="C2123" s="170" t="s">
        <v>11</v>
      </c>
      <c r="D2123" s="170" t="s">
        <v>303</v>
      </c>
      <c r="E2123" s="170">
        <v>473</v>
      </c>
      <c r="F2123" s="170">
        <v>24</v>
      </c>
      <c r="G2123" s="171">
        <v>5.6</v>
      </c>
      <c r="H2123" s="170" t="s">
        <v>222</v>
      </c>
      <c r="I2123" s="171">
        <v>2.4900000000000002</v>
      </c>
      <c r="J2123" s="169">
        <v>1</v>
      </c>
      <c r="K2123" s="154" cm="1">
        <f t="array" ref="K2123">ROUND(
IF(C2123="Beer",
SUM(LOOKUP(2,1/(SRP!$B$8:$B$10&lt;=E2123)/(SRP!$C$8:$C$10&gt;=E2123),SRP!$D$8:$D$10)*(G2123/100)*(E2123/1000)),
IF(C2123="Spirits",
SUM(LOOKUP(2,1/(SRP!$B$2:$B$7&lt;=E2123)/(SRP!$C$2:$C$7&gt;=E2123),SRP!$D$2:$D$7)*(G2123/100)*(E2123/1000)),
IF(AND(C2123="Wine",D2123="Fortified Wines"),
SUM(LOOKUP(2,1/(SRP!$B$26:$B$29&lt;=E2123)/(SRP!$C$26:$C$29&gt;=E2123),SRP!$D$26:$D$29)*(G2123/100)*(E2123/1000)),
IF(C2123="Wine",
SUM(LOOKUP(2,1/(SRP!$B$21:$B$25&lt;=E2123)/(SRP!$C$21:$C$25&gt;=E2123),SRP!$D$21:$D$25)*(G2123/100)*(E2123/1000)),
IF(AND(C2123="Ready to Drink",D2123="RTD-One Pour Cocktail&gt;7%&lt;=14.5"),
SUM(LOOKUP(2,1/(SRP!$B$16:$B$20&lt;=E2123)/(SRP!$C$16:$C$20&gt;=E2123),SRP!$D$16:$D$20)*(G2123/100)*(E2123/1000)),
IF(C2123="Ready to Drink",
SUM(LOOKUP(2,1/(SRP!$B$11:$B$15&lt;=E2123)/(SRP!$C$11:$C$15&gt;=E2123),SRP!$D$11:$D$15)*(G2123/100)*(E2123/1000)),
0)))))),2)</f>
        <v>2.0699999999999998</v>
      </c>
      <c r="L2123" s="173" t="str">
        <f t="shared" si="33"/>
        <v>Beer473</v>
      </c>
      <c r="M2123" s="154">
        <f>VLOOKUP(L2123,'Slope %'!C:D,2,0)</f>
        <v>0.12</v>
      </c>
    </row>
    <row r="2124" spans="1:13" x14ac:dyDescent="0.25">
      <c r="A2124" s="169">
        <v>34552</v>
      </c>
      <c r="B2124" s="170" t="s">
        <v>1879</v>
      </c>
      <c r="C2124" s="170" t="s">
        <v>11</v>
      </c>
      <c r="D2124" s="170" t="s">
        <v>303</v>
      </c>
      <c r="E2124" s="170">
        <v>473</v>
      </c>
      <c r="F2124" s="170">
        <v>24</v>
      </c>
      <c r="G2124" s="171">
        <v>5.6</v>
      </c>
      <c r="H2124" s="170" t="s">
        <v>222</v>
      </c>
      <c r="I2124" s="171">
        <v>2.4900000000000002</v>
      </c>
      <c r="J2124" s="169">
        <v>1</v>
      </c>
      <c r="K2124" s="154" cm="1">
        <f t="array" ref="K2124">ROUND(
IF(C2124="Beer",
SUM(LOOKUP(2,1/(SRP!$B$8:$B$10&lt;=E2124)/(SRP!$C$8:$C$10&gt;=E2124),SRP!$D$8:$D$10)*(G2124/100)*(E2124/1000)),
IF(C2124="Spirits",
SUM(LOOKUP(2,1/(SRP!$B$2:$B$7&lt;=E2124)/(SRP!$C$2:$C$7&gt;=E2124),SRP!$D$2:$D$7)*(G2124/100)*(E2124/1000)),
IF(AND(C2124="Wine",D2124="Fortified Wines"),
SUM(LOOKUP(2,1/(SRP!$B$26:$B$29&lt;=E2124)/(SRP!$C$26:$C$29&gt;=E2124),SRP!$D$26:$D$29)*(G2124/100)*(E2124/1000)),
IF(C2124="Wine",
SUM(LOOKUP(2,1/(SRP!$B$21:$B$25&lt;=E2124)/(SRP!$C$21:$C$25&gt;=E2124),SRP!$D$21:$D$25)*(G2124/100)*(E2124/1000)),
IF(AND(C2124="Ready to Drink",D2124="RTD-One Pour Cocktail&gt;7%&lt;=14.5"),
SUM(LOOKUP(2,1/(SRP!$B$16:$B$20&lt;=E2124)/(SRP!$C$16:$C$20&gt;=E2124),SRP!$D$16:$D$20)*(G2124/100)*(E2124/1000)),
IF(C2124="Ready to Drink",
SUM(LOOKUP(2,1/(SRP!$B$11:$B$15&lt;=E2124)/(SRP!$C$11:$C$15&gt;=E2124),SRP!$D$11:$D$15)*(G2124/100)*(E2124/1000)),
0)))))),2)</f>
        <v>2.0699999999999998</v>
      </c>
      <c r="L2124" s="173" t="str">
        <f t="shared" si="33"/>
        <v>Beer473</v>
      </c>
      <c r="M2124" s="154">
        <f>VLOOKUP(L2124,'Slope %'!C:D,2,0)</f>
        <v>0.12</v>
      </c>
    </row>
    <row r="2125" spans="1:13" x14ac:dyDescent="0.25">
      <c r="A2125" s="169">
        <v>34561</v>
      </c>
      <c r="B2125" s="170" t="s">
        <v>1880</v>
      </c>
      <c r="C2125" s="170" t="s">
        <v>11</v>
      </c>
      <c r="D2125" s="170" t="s">
        <v>303</v>
      </c>
      <c r="E2125" s="170">
        <v>2130</v>
      </c>
      <c r="F2125" s="170">
        <v>4</v>
      </c>
      <c r="G2125" s="171">
        <v>8</v>
      </c>
      <c r="H2125" s="170" t="s">
        <v>222</v>
      </c>
      <c r="I2125" s="171">
        <v>13.3</v>
      </c>
      <c r="J2125" s="169">
        <v>6</v>
      </c>
      <c r="K2125" s="154" cm="1">
        <f t="array" ref="K2125">ROUND(
IF(C2125="Beer",
SUM(LOOKUP(2,1/(SRP!$B$8:$B$10&lt;=E2125)/(SRP!$C$8:$C$10&gt;=E2125),SRP!$D$8:$D$10)*(G2125/100)*(E2125/1000)),
IF(C2125="Spirits",
SUM(LOOKUP(2,1/(SRP!$B$2:$B$7&lt;=E2125)/(SRP!$C$2:$C$7&gt;=E2125),SRP!$D$2:$D$7)*(G2125/100)*(E2125/1000)),
IF(AND(C2125="Wine",D2125="Fortified Wines"),
SUM(LOOKUP(2,1/(SRP!$B$26:$B$29&lt;=E2125)/(SRP!$C$26:$C$29&gt;=E2125),SRP!$D$26:$D$29)*(G2125/100)*(E2125/1000)),
IF(C2125="Wine",
SUM(LOOKUP(2,1/(SRP!$B$21:$B$25&lt;=E2125)/(SRP!$C$21:$C$25&gt;=E2125),SRP!$D$21:$D$25)*(G2125/100)*(E2125/1000)),
IF(AND(C2125="Ready to Drink",D2125="RTD-One Pour Cocktail&gt;7%&lt;=14.5"),
SUM(LOOKUP(2,1/(SRP!$B$16:$B$20&lt;=E2125)/(SRP!$C$16:$C$20&gt;=E2125),SRP!$D$16:$D$20)*(G2125/100)*(E2125/1000)),
IF(C2125="Ready to Drink",
SUM(LOOKUP(2,1/(SRP!$B$11:$B$15&lt;=E2125)/(SRP!$C$11:$C$15&gt;=E2125),SRP!$D$11:$D$15)*(G2125/100)*(E2125/1000)),
0)))))),2)</f>
        <v>13.3</v>
      </c>
      <c r="L2125" s="173" t="str">
        <f t="shared" si="33"/>
        <v>Beer2130</v>
      </c>
      <c r="M2125" s="154">
        <f>VLOOKUP(L2125,'Slope %'!C:D,2,0)</f>
        <v>0.1</v>
      </c>
    </row>
    <row r="2126" spans="1:13" x14ac:dyDescent="0.25">
      <c r="A2126" s="169">
        <v>34561</v>
      </c>
      <c r="B2126" s="170" t="s">
        <v>1880</v>
      </c>
      <c r="C2126" s="170" t="s">
        <v>11</v>
      </c>
      <c r="D2126" s="170" t="s">
        <v>303</v>
      </c>
      <c r="E2126" s="170">
        <v>2130</v>
      </c>
      <c r="F2126" s="170">
        <v>4</v>
      </c>
      <c r="G2126" s="171">
        <v>8</v>
      </c>
      <c r="H2126" s="170" t="s">
        <v>222</v>
      </c>
      <c r="I2126" s="171">
        <v>13.3</v>
      </c>
      <c r="J2126" s="169">
        <v>6</v>
      </c>
      <c r="K2126" s="154" cm="1">
        <f t="array" ref="K2126">ROUND(
IF(C2126="Beer",
SUM(LOOKUP(2,1/(SRP!$B$8:$B$10&lt;=E2126)/(SRP!$C$8:$C$10&gt;=E2126),SRP!$D$8:$D$10)*(G2126/100)*(E2126/1000)),
IF(C2126="Spirits",
SUM(LOOKUP(2,1/(SRP!$B$2:$B$7&lt;=E2126)/(SRP!$C$2:$C$7&gt;=E2126),SRP!$D$2:$D$7)*(G2126/100)*(E2126/1000)),
IF(AND(C2126="Wine",D2126="Fortified Wines"),
SUM(LOOKUP(2,1/(SRP!$B$26:$B$29&lt;=E2126)/(SRP!$C$26:$C$29&gt;=E2126),SRP!$D$26:$D$29)*(G2126/100)*(E2126/1000)),
IF(C2126="Wine",
SUM(LOOKUP(2,1/(SRP!$B$21:$B$25&lt;=E2126)/(SRP!$C$21:$C$25&gt;=E2126),SRP!$D$21:$D$25)*(G2126/100)*(E2126/1000)),
IF(AND(C2126="Ready to Drink",D2126="RTD-One Pour Cocktail&gt;7%&lt;=14.5"),
SUM(LOOKUP(2,1/(SRP!$B$16:$B$20&lt;=E2126)/(SRP!$C$16:$C$20&gt;=E2126),SRP!$D$16:$D$20)*(G2126/100)*(E2126/1000)),
IF(C2126="Ready to Drink",
SUM(LOOKUP(2,1/(SRP!$B$11:$B$15&lt;=E2126)/(SRP!$C$11:$C$15&gt;=E2126),SRP!$D$11:$D$15)*(G2126/100)*(E2126/1000)),
0)))))),2)</f>
        <v>13.3</v>
      </c>
      <c r="L2126" s="173" t="str">
        <f t="shared" si="33"/>
        <v>Beer2130</v>
      </c>
      <c r="M2126" s="154">
        <f>VLOOKUP(L2126,'Slope %'!C:D,2,0)</f>
        <v>0.1</v>
      </c>
    </row>
    <row r="2127" spans="1:13" x14ac:dyDescent="0.25">
      <c r="A2127" s="169">
        <v>34606</v>
      </c>
      <c r="B2127" s="170" t="s">
        <v>1881</v>
      </c>
      <c r="C2127" s="170" t="s">
        <v>11</v>
      </c>
      <c r="D2127" s="170" t="s">
        <v>267</v>
      </c>
      <c r="E2127" s="170">
        <v>473</v>
      </c>
      <c r="F2127" s="170">
        <v>24</v>
      </c>
      <c r="G2127" s="171">
        <v>5</v>
      </c>
      <c r="H2127" s="170" t="s">
        <v>1556</v>
      </c>
      <c r="I2127" s="171">
        <v>4.8899999999999997</v>
      </c>
      <c r="J2127" s="169">
        <v>1</v>
      </c>
      <c r="K2127" s="154" cm="1">
        <f t="array" ref="K2127">ROUND(
IF(C2127="Beer",
SUM(LOOKUP(2,1/(SRP!$B$8:$B$10&lt;=E2127)/(SRP!$C$8:$C$10&gt;=E2127),SRP!$D$8:$D$10)*(G2127/100)*(E2127/1000)),
IF(C2127="Spirits",
SUM(LOOKUP(2,1/(SRP!$B$2:$B$7&lt;=E2127)/(SRP!$C$2:$C$7&gt;=E2127),SRP!$D$2:$D$7)*(G2127/100)*(E2127/1000)),
IF(AND(C2127="Wine",D2127="Fortified Wines"),
SUM(LOOKUP(2,1/(SRP!$B$26:$B$29&lt;=E2127)/(SRP!$C$26:$C$29&gt;=E2127),SRP!$D$26:$D$29)*(G2127/100)*(E2127/1000)),
IF(C2127="Wine",
SUM(LOOKUP(2,1/(SRP!$B$21:$B$25&lt;=E2127)/(SRP!$C$21:$C$25&gt;=E2127),SRP!$D$21:$D$25)*(G2127/100)*(E2127/1000)),
IF(AND(C2127="Ready to Drink",D2127="RTD-One Pour Cocktail&gt;7%&lt;=14.5"),
SUM(LOOKUP(2,1/(SRP!$B$16:$B$20&lt;=E2127)/(SRP!$C$16:$C$20&gt;=E2127),SRP!$D$16:$D$20)*(G2127/100)*(E2127/1000)),
IF(C2127="Ready to Drink",
SUM(LOOKUP(2,1/(SRP!$B$11:$B$15&lt;=E2127)/(SRP!$C$11:$C$15&gt;=E2127),SRP!$D$11:$D$15)*(G2127/100)*(E2127/1000)),
0)))))),2)</f>
        <v>1.85</v>
      </c>
      <c r="L2127" s="173" t="str">
        <f t="shared" si="33"/>
        <v>Beer473</v>
      </c>
      <c r="M2127" s="154">
        <f>VLOOKUP(L2127,'Slope %'!C:D,2,0)</f>
        <v>0.12</v>
      </c>
    </row>
    <row r="2128" spans="1:13" x14ac:dyDescent="0.25">
      <c r="A2128" s="169">
        <v>34606</v>
      </c>
      <c r="B2128" s="170" t="s">
        <v>1881</v>
      </c>
      <c r="C2128" s="170" t="s">
        <v>11</v>
      </c>
      <c r="D2128" s="170" t="s">
        <v>267</v>
      </c>
      <c r="E2128" s="170">
        <v>473</v>
      </c>
      <c r="F2128" s="170">
        <v>24</v>
      </c>
      <c r="G2128" s="171">
        <v>5</v>
      </c>
      <c r="H2128" s="170" t="s">
        <v>1556</v>
      </c>
      <c r="I2128" s="171">
        <v>4.8899999999999997</v>
      </c>
      <c r="J2128" s="169">
        <v>1</v>
      </c>
      <c r="K2128" s="154" cm="1">
        <f t="array" ref="K2128">ROUND(
IF(C2128="Beer",
SUM(LOOKUP(2,1/(SRP!$B$8:$B$10&lt;=E2128)/(SRP!$C$8:$C$10&gt;=E2128),SRP!$D$8:$D$10)*(G2128/100)*(E2128/1000)),
IF(C2128="Spirits",
SUM(LOOKUP(2,1/(SRP!$B$2:$B$7&lt;=E2128)/(SRP!$C$2:$C$7&gt;=E2128),SRP!$D$2:$D$7)*(G2128/100)*(E2128/1000)),
IF(AND(C2128="Wine",D2128="Fortified Wines"),
SUM(LOOKUP(2,1/(SRP!$B$26:$B$29&lt;=E2128)/(SRP!$C$26:$C$29&gt;=E2128),SRP!$D$26:$D$29)*(G2128/100)*(E2128/1000)),
IF(C2128="Wine",
SUM(LOOKUP(2,1/(SRP!$B$21:$B$25&lt;=E2128)/(SRP!$C$21:$C$25&gt;=E2128),SRP!$D$21:$D$25)*(G2128/100)*(E2128/1000)),
IF(AND(C2128="Ready to Drink",D2128="RTD-One Pour Cocktail&gt;7%&lt;=14.5"),
SUM(LOOKUP(2,1/(SRP!$B$16:$B$20&lt;=E2128)/(SRP!$C$16:$C$20&gt;=E2128),SRP!$D$16:$D$20)*(G2128/100)*(E2128/1000)),
IF(C2128="Ready to Drink",
SUM(LOOKUP(2,1/(SRP!$B$11:$B$15&lt;=E2128)/(SRP!$C$11:$C$15&gt;=E2128),SRP!$D$11:$D$15)*(G2128/100)*(E2128/1000)),
0)))))),2)</f>
        <v>1.85</v>
      </c>
      <c r="L2128" s="173" t="str">
        <f t="shared" si="33"/>
        <v>Beer473</v>
      </c>
      <c r="M2128" s="154">
        <f>VLOOKUP(L2128,'Slope %'!C:D,2,0)</f>
        <v>0.12</v>
      </c>
    </row>
    <row r="2129" spans="1:13" x14ac:dyDescent="0.25">
      <c r="A2129" s="169">
        <v>34617</v>
      </c>
      <c r="B2129" s="170" t="s">
        <v>1882</v>
      </c>
      <c r="C2129" s="170" t="s">
        <v>263</v>
      </c>
      <c r="D2129" s="170" t="s">
        <v>264</v>
      </c>
      <c r="E2129" s="170">
        <v>473</v>
      </c>
      <c r="F2129" s="170">
        <v>24</v>
      </c>
      <c r="G2129" s="171">
        <v>5</v>
      </c>
      <c r="H2129" s="170" t="s">
        <v>54</v>
      </c>
      <c r="I2129" s="171">
        <v>3.99</v>
      </c>
      <c r="J2129" s="169">
        <v>1</v>
      </c>
      <c r="K2129" s="154" cm="1">
        <f t="array" ref="K2129">ROUND(
IF(C2129="Beer",
SUM(LOOKUP(2,1/(SRP!$B$8:$B$10&lt;=E2129)/(SRP!$C$8:$C$10&gt;=E2129),SRP!$D$8:$D$10)*(G2129/100)*(E2129/1000)),
IF(C2129="Spirits",
SUM(LOOKUP(2,1/(SRP!$B$2:$B$7&lt;=E2129)/(SRP!$C$2:$C$7&gt;=E2129),SRP!$D$2:$D$7)*(G2129/100)*(E2129/1000)),
IF(AND(C2129="Wine",D2129="Fortified Wines"),
SUM(LOOKUP(2,1/(SRP!$B$26:$B$29&lt;=E2129)/(SRP!$C$26:$C$29&gt;=E2129),SRP!$D$26:$D$29)*(G2129/100)*(E2129/1000)),
IF(C2129="Wine",
SUM(LOOKUP(2,1/(SRP!$B$21:$B$25&lt;=E2129)/(SRP!$C$21:$C$25&gt;=E2129),SRP!$D$21:$D$25)*(G2129/100)*(E2129/1000)),
IF(AND(C2129="Ready to Drink",D2129="RTD-One Pour Cocktail&gt;7%&lt;=14.5"),
SUM(LOOKUP(2,1/(SRP!$B$16:$B$20&lt;=E2129)/(SRP!$C$16:$C$20&gt;=E2129),SRP!$D$16:$D$20)*(G2129/100)*(E2129/1000)),
IF(C2129="Ready to Drink",
SUM(LOOKUP(2,1/(SRP!$B$11:$B$15&lt;=E2129)/(SRP!$C$11:$C$15&gt;=E2129),SRP!$D$11:$D$15)*(G2129/100)*(E2129/1000)),
0)))))),2)</f>
        <v>1.96</v>
      </c>
      <c r="L2129" s="173" t="str">
        <f t="shared" si="33"/>
        <v>Ready to Drink473</v>
      </c>
      <c r="M2129" s="154">
        <f>VLOOKUP(L2129,'Slope %'!C:D,2,0)</f>
        <v>0.12</v>
      </c>
    </row>
    <row r="2130" spans="1:13" x14ac:dyDescent="0.25">
      <c r="A2130" s="169">
        <v>34617</v>
      </c>
      <c r="B2130" s="170" t="s">
        <v>1882</v>
      </c>
      <c r="C2130" s="170" t="s">
        <v>263</v>
      </c>
      <c r="D2130" s="170" t="s">
        <v>264</v>
      </c>
      <c r="E2130" s="170">
        <v>473</v>
      </c>
      <c r="F2130" s="170">
        <v>24</v>
      </c>
      <c r="G2130" s="171">
        <v>5</v>
      </c>
      <c r="H2130" s="170" t="s">
        <v>54</v>
      </c>
      <c r="I2130" s="171">
        <v>3.99</v>
      </c>
      <c r="J2130" s="169">
        <v>1</v>
      </c>
      <c r="K2130" s="154" cm="1">
        <f t="array" ref="K2130">ROUND(
IF(C2130="Beer",
SUM(LOOKUP(2,1/(SRP!$B$8:$B$10&lt;=E2130)/(SRP!$C$8:$C$10&gt;=E2130),SRP!$D$8:$D$10)*(G2130/100)*(E2130/1000)),
IF(C2130="Spirits",
SUM(LOOKUP(2,1/(SRP!$B$2:$B$7&lt;=E2130)/(SRP!$C$2:$C$7&gt;=E2130),SRP!$D$2:$D$7)*(G2130/100)*(E2130/1000)),
IF(AND(C2130="Wine",D2130="Fortified Wines"),
SUM(LOOKUP(2,1/(SRP!$B$26:$B$29&lt;=E2130)/(SRP!$C$26:$C$29&gt;=E2130),SRP!$D$26:$D$29)*(G2130/100)*(E2130/1000)),
IF(C2130="Wine",
SUM(LOOKUP(2,1/(SRP!$B$21:$B$25&lt;=E2130)/(SRP!$C$21:$C$25&gt;=E2130),SRP!$D$21:$D$25)*(G2130/100)*(E2130/1000)),
IF(AND(C2130="Ready to Drink",D2130="RTD-One Pour Cocktail&gt;7%&lt;=14.5"),
SUM(LOOKUP(2,1/(SRP!$B$16:$B$20&lt;=E2130)/(SRP!$C$16:$C$20&gt;=E2130),SRP!$D$16:$D$20)*(G2130/100)*(E2130/1000)),
IF(C2130="Ready to Drink",
SUM(LOOKUP(2,1/(SRP!$B$11:$B$15&lt;=E2130)/(SRP!$C$11:$C$15&gt;=E2130),SRP!$D$11:$D$15)*(G2130/100)*(E2130/1000)),
0)))))),2)</f>
        <v>1.96</v>
      </c>
      <c r="L2130" s="173" t="str">
        <f t="shared" si="33"/>
        <v>Ready to Drink473</v>
      </c>
      <c r="M2130" s="154">
        <f>VLOOKUP(L2130,'Slope %'!C:D,2,0)</f>
        <v>0.12</v>
      </c>
    </row>
    <row r="2131" spans="1:13" x14ac:dyDescent="0.25">
      <c r="A2131" s="169">
        <v>34618</v>
      </c>
      <c r="B2131" s="170" t="s">
        <v>1883</v>
      </c>
      <c r="C2131" s="170" t="s">
        <v>263</v>
      </c>
      <c r="D2131" s="170" t="s">
        <v>264</v>
      </c>
      <c r="E2131" s="170">
        <v>1000</v>
      </c>
      <c r="F2131" s="170">
        <v>12</v>
      </c>
      <c r="G2131" s="171">
        <v>6.9</v>
      </c>
      <c r="H2131" s="170" t="s">
        <v>54</v>
      </c>
      <c r="I2131" s="171">
        <v>10.29</v>
      </c>
      <c r="J2131" s="169">
        <v>1</v>
      </c>
      <c r="K2131" s="154" cm="1">
        <f t="array" ref="K2131">ROUND(
IF(C2131="Beer",
SUM(LOOKUP(2,1/(SRP!$B$8:$B$10&lt;=E2131)/(SRP!$C$8:$C$10&gt;=E2131),SRP!$D$8:$D$10)*(G2131/100)*(E2131/1000)),
IF(C2131="Spirits",
SUM(LOOKUP(2,1/(SRP!$B$2:$B$7&lt;=E2131)/(SRP!$C$2:$C$7&gt;=E2131),SRP!$D$2:$D$7)*(G2131/100)*(E2131/1000)),
IF(AND(C2131="Wine",D2131="Fortified Wines"),
SUM(LOOKUP(2,1/(SRP!$B$26:$B$29&lt;=E2131)/(SRP!$C$26:$C$29&gt;=E2131),SRP!$D$26:$D$29)*(G2131/100)*(E2131/1000)),
IF(C2131="Wine",
SUM(LOOKUP(2,1/(SRP!$B$21:$B$25&lt;=E2131)/(SRP!$C$21:$C$25&gt;=E2131),SRP!$D$21:$D$25)*(G2131/100)*(E2131/1000)),
IF(AND(C2131="Ready to Drink",D2131="RTD-One Pour Cocktail&gt;7%&lt;=14.5"),
SUM(LOOKUP(2,1/(SRP!$B$16:$B$20&lt;=E2131)/(SRP!$C$16:$C$20&gt;=E2131),SRP!$D$16:$D$20)*(G2131/100)*(E2131/1000)),
IF(C2131="Ready to Drink",
SUM(LOOKUP(2,1/(SRP!$B$11:$B$15&lt;=E2131)/(SRP!$C$11:$C$15&gt;=E2131),SRP!$D$11:$D$15)*(G2131/100)*(E2131/1000)),
0)))))),2)</f>
        <v>5.39</v>
      </c>
      <c r="L2131" s="173" t="str">
        <f t="shared" si="33"/>
        <v>Ready to Drink1000</v>
      </c>
      <c r="M2131" s="154">
        <f>VLOOKUP(L2131,'Slope %'!C:D,2,0)</f>
        <v>0.12</v>
      </c>
    </row>
    <row r="2132" spans="1:13" x14ac:dyDescent="0.25">
      <c r="A2132" s="169">
        <v>34618</v>
      </c>
      <c r="B2132" s="170" t="s">
        <v>1883</v>
      </c>
      <c r="C2132" s="170" t="s">
        <v>263</v>
      </c>
      <c r="D2132" s="170" t="s">
        <v>264</v>
      </c>
      <c r="E2132" s="170">
        <v>1000</v>
      </c>
      <c r="F2132" s="170">
        <v>12</v>
      </c>
      <c r="G2132" s="171">
        <v>6.9</v>
      </c>
      <c r="H2132" s="170" t="s">
        <v>54</v>
      </c>
      <c r="I2132" s="171">
        <v>10.29</v>
      </c>
      <c r="J2132" s="169">
        <v>1</v>
      </c>
      <c r="K2132" s="154" cm="1">
        <f t="array" ref="K2132">ROUND(
IF(C2132="Beer",
SUM(LOOKUP(2,1/(SRP!$B$8:$B$10&lt;=E2132)/(SRP!$C$8:$C$10&gt;=E2132),SRP!$D$8:$D$10)*(G2132/100)*(E2132/1000)),
IF(C2132="Spirits",
SUM(LOOKUP(2,1/(SRP!$B$2:$B$7&lt;=E2132)/(SRP!$C$2:$C$7&gt;=E2132),SRP!$D$2:$D$7)*(G2132/100)*(E2132/1000)),
IF(AND(C2132="Wine",D2132="Fortified Wines"),
SUM(LOOKUP(2,1/(SRP!$B$26:$B$29&lt;=E2132)/(SRP!$C$26:$C$29&gt;=E2132),SRP!$D$26:$D$29)*(G2132/100)*(E2132/1000)),
IF(C2132="Wine",
SUM(LOOKUP(2,1/(SRP!$B$21:$B$25&lt;=E2132)/(SRP!$C$21:$C$25&gt;=E2132),SRP!$D$21:$D$25)*(G2132/100)*(E2132/1000)),
IF(AND(C2132="Ready to Drink",D2132="RTD-One Pour Cocktail&gt;7%&lt;=14.5"),
SUM(LOOKUP(2,1/(SRP!$B$16:$B$20&lt;=E2132)/(SRP!$C$16:$C$20&gt;=E2132),SRP!$D$16:$D$20)*(G2132/100)*(E2132/1000)),
IF(C2132="Ready to Drink",
SUM(LOOKUP(2,1/(SRP!$B$11:$B$15&lt;=E2132)/(SRP!$C$11:$C$15&gt;=E2132),SRP!$D$11:$D$15)*(G2132/100)*(E2132/1000)),
0)))))),2)</f>
        <v>5.39</v>
      </c>
      <c r="L2132" s="173" t="str">
        <f t="shared" si="33"/>
        <v>Ready to Drink1000</v>
      </c>
      <c r="M2132" s="154">
        <f>VLOOKUP(L2132,'Slope %'!C:D,2,0)</f>
        <v>0.12</v>
      </c>
    </row>
    <row r="2133" spans="1:13" x14ac:dyDescent="0.25">
      <c r="A2133" s="169">
        <v>34637</v>
      </c>
      <c r="B2133" s="170" t="s">
        <v>44</v>
      </c>
      <c r="C2133" s="170" t="s">
        <v>15</v>
      </c>
      <c r="D2133" s="170" t="s">
        <v>16</v>
      </c>
      <c r="E2133" s="170">
        <v>1750</v>
      </c>
      <c r="F2133" s="170">
        <v>6</v>
      </c>
      <c r="G2133" s="171">
        <v>40</v>
      </c>
      <c r="H2133" s="170" t="s">
        <v>17</v>
      </c>
      <c r="I2133" s="171">
        <v>58.79</v>
      </c>
      <c r="J2133" s="169">
        <v>1</v>
      </c>
      <c r="K2133" s="154" cm="1">
        <f t="array" ref="K2133">ROUND(
IF(C2133="Beer",
SUM(LOOKUP(2,1/(SRP!$B$8:$B$10&lt;=E2133)/(SRP!$C$8:$C$10&gt;=E2133),SRP!$D$8:$D$10)*(G2133/100)*(E2133/1000)),
IF(C2133="Spirits",
SUM(LOOKUP(2,1/(SRP!$B$2:$B$7&lt;=E2133)/(SRP!$C$2:$C$7&gt;=E2133),SRP!$D$2:$D$7)*(G2133/100)*(E2133/1000)),
IF(AND(C2133="Wine",D2133="Fortified Wines"),
SUM(LOOKUP(2,1/(SRP!$B$26:$B$29&lt;=E2133)/(SRP!$C$26:$C$29&gt;=E2133),SRP!$D$26:$D$29)*(G2133/100)*(E2133/1000)),
IF(C2133="Wine",
SUM(LOOKUP(2,1/(SRP!$B$21:$B$25&lt;=E2133)/(SRP!$C$21:$C$25&gt;=E2133),SRP!$D$21:$D$25)*(G2133/100)*(E2133/1000)),
IF(AND(C2133="Ready to Drink",D2133="RTD-One Pour Cocktail&gt;7%&lt;=14.5"),
SUM(LOOKUP(2,1/(SRP!$B$16:$B$20&lt;=E2133)/(SRP!$C$16:$C$20&gt;=E2133),SRP!$D$16:$D$20)*(G2133/100)*(E2133/1000)),
IF(C2133="Ready to Drink",
SUM(LOOKUP(2,1/(SRP!$B$11:$B$15&lt;=E2133)/(SRP!$C$11:$C$15&gt;=E2133),SRP!$D$11:$D$15)*(G2133/100)*(E2133/1000)),
0)))))),2)</f>
        <v>54.65</v>
      </c>
      <c r="L2133" s="173" t="str">
        <f t="shared" si="33"/>
        <v>Spirits1750</v>
      </c>
      <c r="M2133" s="154">
        <f>VLOOKUP(L2133,'Slope %'!C:D,2,0)</f>
        <v>0.03</v>
      </c>
    </row>
    <row r="2134" spans="1:13" x14ac:dyDescent="0.25">
      <c r="A2134" s="169">
        <v>34710</v>
      </c>
      <c r="B2134" s="170" t="s">
        <v>1884</v>
      </c>
      <c r="C2134" s="170" t="s">
        <v>24</v>
      </c>
      <c r="D2134" s="170" t="s">
        <v>34</v>
      </c>
      <c r="E2134" s="170">
        <v>750</v>
      </c>
      <c r="F2134" s="170">
        <v>6</v>
      </c>
      <c r="G2134" s="171">
        <v>14</v>
      </c>
      <c r="H2134" s="170" t="s">
        <v>22</v>
      </c>
      <c r="I2134" s="171">
        <v>54.49</v>
      </c>
      <c r="J2134" s="169">
        <v>1</v>
      </c>
      <c r="K2134" s="154" cm="1">
        <f t="array" ref="K2134">ROUND(
IF(C2134="Beer",
SUM(LOOKUP(2,1/(SRP!$B$8:$B$10&lt;=E2134)/(SRP!$C$8:$C$10&gt;=E2134),SRP!$D$8:$D$10)*(G2134/100)*(E2134/1000)),
IF(C2134="Spirits",
SUM(LOOKUP(2,1/(SRP!$B$2:$B$7&lt;=E2134)/(SRP!$C$2:$C$7&gt;=E2134),SRP!$D$2:$D$7)*(G2134/100)*(E2134/1000)),
IF(AND(C2134="Wine",D2134="Fortified Wines"),
SUM(LOOKUP(2,1/(SRP!$B$26:$B$29&lt;=E2134)/(SRP!$C$26:$C$29&gt;=E2134),SRP!$D$26:$D$29)*(G2134/100)*(E2134/1000)),
IF(C2134="Wine",
SUM(LOOKUP(2,1/(SRP!$B$21:$B$25&lt;=E2134)/(SRP!$C$21:$C$25&gt;=E2134),SRP!$D$21:$D$25)*(G2134/100)*(E2134/1000)),
IF(AND(C2134="Ready to Drink",D2134="RTD-One Pour Cocktail&gt;7%&lt;=14.5"),
SUM(LOOKUP(2,1/(SRP!$B$16:$B$20&lt;=E2134)/(SRP!$C$16:$C$20&gt;=E2134),SRP!$D$16:$D$20)*(G2134/100)*(E2134/1000)),
IF(C2134="Ready to Drink",
SUM(LOOKUP(2,1/(SRP!$B$11:$B$15&lt;=E2134)/(SRP!$C$11:$C$15&gt;=E2134),SRP!$D$11:$D$15)*(G2134/100)*(E2134/1000)),
0)))))),2)</f>
        <v>8.1999999999999993</v>
      </c>
      <c r="L2134" s="173" t="str">
        <f t="shared" si="33"/>
        <v>Wine750</v>
      </c>
      <c r="M2134" s="154">
        <f>VLOOKUP(L2134,'Slope %'!C:D,2,0)</f>
        <v>0.1</v>
      </c>
    </row>
    <row r="2135" spans="1:13" x14ac:dyDescent="0.25">
      <c r="A2135" s="169">
        <v>34711</v>
      </c>
      <c r="B2135" s="170" t="s">
        <v>1885</v>
      </c>
      <c r="C2135" s="170" t="s">
        <v>24</v>
      </c>
      <c r="D2135" s="170" t="s">
        <v>31</v>
      </c>
      <c r="E2135" s="170">
        <v>750</v>
      </c>
      <c r="F2135" s="170">
        <v>12</v>
      </c>
      <c r="G2135" s="171">
        <v>13.5</v>
      </c>
      <c r="H2135" s="170" t="s">
        <v>22</v>
      </c>
      <c r="I2135" s="171">
        <v>28.99</v>
      </c>
      <c r="J2135" s="169">
        <v>1</v>
      </c>
      <c r="K2135" s="154" cm="1">
        <f t="array" ref="K2135">ROUND(
IF(C2135="Beer",
SUM(LOOKUP(2,1/(SRP!$B$8:$B$10&lt;=E2135)/(SRP!$C$8:$C$10&gt;=E2135),SRP!$D$8:$D$10)*(G2135/100)*(E2135/1000)),
IF(C2135="Spirits",
SUM(LOOKUP(2,1/(SRP!$B$2:$B$7&lt;=E2135)/(SRP!$C$2:$C$7&gt;=E2135),SRP!$D$2:$D$7)*(G2135/100)*(E2135/1000)),
IF(AND(C2135="Wine",D2135="Fortified Wines"),
SUM(LOOKUP(2,1/(SRP!$B$26:$B$29&lt;=E2135)/(SRP!$C$26:$C$29&gt;=E2135),SRP!$D$26:$D$29)*(G2135/100)*(E2135/1000)),
IF(C2135="Wine",
SUM(LOOKUP(2,1/(SRP!$B$21:$B$25&lt;=E2135)/(SRP!$C$21:$C$25&gt;=E2135),SRP!$D$21:$D$25)*(G2135/100)*(E2135/1000)),
IF(AND(C2135="Ready to Drink",D2135="RTD-One Pour Cocktail&gt;7%&lt;=14.5"),
SUM(LOOKUP(2,1/(SRP!$B$16:$B$20&lt;=E2135)/(SRP!$C$16:$C$20&gt;=E2135),SRP!$D$16:$D$20)*(G2135/100)*(E2135/1000)),
IF(C2135="Ready to Drink",
SUM(LOOKUP(2,1/(SRP!$B$11:$B$15&lt;=E2135)/(SRP!$C$11:$C$15&gt;=E2135),SRP!$D$11:$D$15)*(G2135/100)*(E2135/1000)),
0)))))),2)</f>
        <v>7.9</v>
      </c>
      <c r="L2135" s="173" t="str">
        <f t="shared" si="33"/>
        <v>Wine750</v>
      </c>
      <c r="M2135" s="154">
        <f>VLOOKUP(L2135,'Slope %'!C:D,2,0)</f>
        <v>0.1</v>
      </c>
    </row>
    <row r="2136" spans="1:13" x14ac:dyDescent="0.25">
      <c r="A2136" s="169">
        <v>34718</v>
      </c>
      <c r="B2136" s="170" t="s">
        <v>1886</v>
      </c>
      <c r="C2136" s="170" t="s">
        <v>24</v>
      </c>
      <c r="D2136" s="170" t="s">
        <v>66</v>
      </c>
      <c r="E2136" s="170">
        <v>750</v>
      </c>
      <c r="F2136" s="170">
        <v>12</v>
      </c>
      <c r="G2136" s="171">
        <v>13.3</v>
      </c>
      <c r="H2136" s="170" t="s">
        <v>1887</v>
      </c>
      <c r="I2136" s="171">
        <v>15.11</v>
      </c>
      <c r="J2136" s="169">
        <v>1</v>
      </c>
      <c r="K2136" s="154" cm="1">
        <f t="array" ref="K2136">ROUND(
IF(C2136="Beer",
SUM(LOOKUP(2,1/(SRP!$B$8:$B$10&lt;=E2136)/(SRP!$C$8:$C$10&gt;=E2136),SRP!$D$8:$D$10)*(G2136/100)*(E2136/1000)),
IF(C2136="Spirits",
SUM(LOOKUP(2,1/(SRP!$B$2:$B$7&lt;=E2136)/(SRP!$C$2:$C$7&gt;=E2136),SRP!$D$2:$D$7)*(G2136/100)*(E2136/1000)),
IF(AND(C2136="Wine",D2136="Fortified Wines"),
SUM(LOOKUP(2,1/(SRP!$B$26:$B$29&lt;=E2136)/(SRP!$C$26:$C$29&gt;=E2136),SRP!$D$26:$D$29)*(G2136/100)*(E2136/1000)),
IF(C2136="Wine",
SUM(LOOKUP(2,1/(SRP!$B$21:$B$25&lt;=E2136)/(SRP!$C$21:$C$25&gt;=E2136),SRP!$D$21:$D$25)*(G2136/100)*(E2136/1000)),
IF(AND(C2136="Ready to Drink",D2136="RTD-One Pour Cocktail&gt;7%&lt;=14.5"),
SUM(LOOKUP(2,1/(SRP!$B$16:$B$20&lt;=E2136)/(SRP!$C$16:$C$20&gt;=E2136),SRP!$D$16:$D$20)*(G2136/100)*(E2136/1000)),
IF(C2136="Ready to Drink",
SUM(LOOKUP(2,1/(SRP!$B$11:$B$15&lt;=E2136)/(SRP!$C$11:$C$15&gt;=E2136),SRP!$D$11:$D$15)*(G2136/100)*(E2136/1000)),
0)))))),2)</f>
        <v>7.79</v>
      </c>
      <c r="L2136" s="173" t="str">
        <f t="shared" si="33"/>
        <v>Wine750</v>
      </c>
      <c r="M2136" s="154">
        <f>VLOOKUP(L2136,'Slope %'!C:D,2,0)</f>
        <v>0.1</v>
      </c>
    </row>
    <row r="2137" spans="1:13" x14ac:dyDescent="0.25">
      <c r="A2137" s="169">
        <v>34721</v>
      </c>
      <c r="B2137" s="170" t="s">
        <v>1888</v>
      </c>
      <c r="C2137" s="170" t="s">
        <v>24</v>
      </c>
      <c r="D2137" s="170" t="s">
        <v>34</v>
      </c>
      <c r="E2137" s="170">
        <v>750</v>
      </c>
      <c r="F2137" s="170">
        <v>6</v>
      </c>
      <c r="G2137" s="171">
        <v>12.5</v>
      </c>
      <c r="H2137" s="170" t="s">
        <v>64</v>
      </c>
      <c r="I2137" s="171">
        <v>13.99</v>
      </c>
      <c r="J2137" s="169">
        <v>1</v>
      </c>
      <c r="K2137" s="154" cm="1">
        <f t="array" ref="K2137">ROUND(
IF(C2137="Beer",
SUM(LOOKUP(2,1/(SRP!$B$8:$B$10&lt;=E2137)/(SRP!$C$8:$C$10&gt;=E2137),SRP!$D$8:$D$10)*(G2137/100)*(E2137/1000)),
IF(C2137="Spirits",
SUM(LOOKUP(2,1/(SRP!$B$2:$B$7&lt;=E2137)/(SRP!$C$2:$C$7&gt;=E2137),SRP!$D$2:$D$7)*(G2137/100)*(E2137/1000)),
IF(AND(C2137="Wine",D2137="Fortified Wines"),
SUM(LOOKUP(2,1/(SRP!$B$26:$B$29&lt;=E2137)/(SRP!$C$26:$C$29&gt;=E2137),SRP!$D$26:$D$29)*(G2137/100)*(E2137/1000)),
IF(C2137="Wine",
SUM(LOOKUP(2,1/(SRP!$B$21:$B$25&lt;=E2137)/(SRP!$C$21:$C$25&gt;=E2137),SRP!$D$21:$D$25)*(G2137/100)*(E2137/1000)),
IF(AND(C2137="Ready to Drink",D2137="RTD-One Pour Cocktail&gt;7%&lt;=14.5"),
SUM(LOOKUP(2,1/(SRP!$B$16:$B$20&lt;=E2137)/(SRP!$C$16:$C$20&gt;=E2137),SRP!$D$16:$D$20)*(G2137/100)*(E2137/1000)),
IF(C2137="Ready to Drink",
SUM(LOOKUP(2,1/(SRP!$B$11:$B$15&lt;=E2137)/(SRP!$C$11:$C$15&gt;=E2137),SRP!$D$11:$D$15)*(G2137/100)*(E2137/1000)),
0)))))),2)</f>
        <v>7.32</v>
      </c>
      <c r="L2137" s="173" t="str">
        <f t="shared" si="33"/>
        <v>Wine750</v>
      </c>
      <c r="M2137" s="154">
        <f>VLOOKUP(L2137,'Slope %'!C:D,2,0)</f>
        <v>0.1</v>
      </c>
    </row>
    <row r="2138" spans="1:13" x14ac:dyDescent="0.25">
      <c r="A2138" s="169">
        <v>34722</v>
      </c>
      <c r="B2138" s="170" t="s">
        <v>1889</v>
      </c>
      <c r="C2138" s="170" t="s">
        <v>11</v>
      </c>
      <c r="D2138" s="170" t="s">
        <v>12</v>
      </c>
      <c r="E2138" s="170">
        <v>330</v>
      </c>
      <c r="F2138" s="170">
        <v>24</v>
      </c>
      <c r="G2138" s="171">
        <v>4.7</v>
      </c>
      <c r="H2138" s="170" t="s">
        <v>222</v>
      </c>
      <c r="I2138" s="171">
        <v>2.69</v>
      </c>
      <c r="J2138" s="169">
        <v>1</v>
      </c>
      <c r="K2138" s="154" cm="1">
        <f t="array" ref="K2138">ROUND(
IF(C2138="Beer",
SUM(LOOKUP(2,1/(SRP!$B$8:$B$10&lt;=E2138)/(SRP!$C$8:$C$10&gt;=E2138),SRP!$D$8:$D$10)*(G2138/100)*(E2138/1000)),
IF(C2138="Spirits",
SUM(LOOKUP(2,1/(SRP!$B$2:$B$7&lt;=E2138)/(SRP!$C$2:$C$7&gt;=E2138),SRP!$D$2:$D$7)*(G2138/100)*(E2138/1000)),
IF(AND(C2138="Wine",D2138="Fortified Wines"),
SUM(LOOKUP(2,1/(SRP!$B$26:$B$29&lt;=E2138)/(SRP!$C$26:$C$29&gt;=E2138),SRP!$D$26:$D$29)*(G2138/100)*(E2138/1000)),
IF(C2138="Wine",
SUM(LOOKUP(2,1/(SRP!$B$21:$B$25&lt;=E2138)/(SRP!$C$21:$C$25&gt;=E2138),SRP!$D$21:$D$25)*(G2138/100)*(E2138/1000)),
IF(AND(C2138="Ready to Drink",D2138="RTD-One Pour Cocktail&gt;7%&lt;=14.5"),
SUM(LOOKUP(2,1/(SRP!$B$16:$B$20&lt;=E2138)/(SRP!$C$16:$C$20&gt;=E2138),SRP!$D$16:$D$20)*(G2138/100)*(E2138/1000)),
IF(C2138="Ready to Drink",
SUM(LOOKUP(2,1/(SRP!$B$11:$B$15&lt;=E2138)/(SRP!$C$11:$C$15&gt;=E2138),SRP!$D$11:$D$15)*(G2138/100)*(E2138/1000)),
0)))))),2)</f>
        <v>1.21</v>
      </c>
      <c r="L2138" s="173" t="str">
        <f t="shared" si="33"/>
        <v>Beer330</v>
      </c>
      <c r="M2138" s="154">
        <f>VLOOKUP(L2138,'Slope %'!C:D,2,0)</f>
        <v>0.12</v>
      </c>
    </row>
    <row r="2139" spans="1:13" x14ac:dyDescent="0.25">
      <c r="A2139" s="169">
        <v>34723</v>
      </c>
      <c r="B2139" s="170" t="s">
        <v>1890</v>
      </c>
      <c r="C2139" s="170" t="s">
        <v>11</v>
      </c>
      <c r="D2139" s="170" t="s">
        <v>303</v>
      </c>
      <c r="E2139" s="170">
        <v>284</v>
      </c>
      <c r="F2139" s="170">
        <v>24</v>
      </c>
      <c r="G2139" s="171">
        <v>7.3</v>
      </c>
      <c r="H2139" s="170" t="s">
        <v>222</v>
      </c>
      <c r="I2139" s="171">
        <v>2.59</v>
      </c>
      <c r="J2139" s="169">
        <v>1</v>
      </c>
      <c r="K2139" s="154" cm="1">
        <f t="array" ref="K2139">ROUND(
IF(C2139="Beer",
SUM(LOOKUP(2,1/(SRP!$B$8:$B$10&lt;=E2139)/(SRP!$C$8:$C$10&gt;=E2139),SRP!$D$8:$D$10)*(G2139/100)*(E2139/1000)),
IF(C2139="Spirits",
SUM(LOOKUP(2,1/(SRP!$B$2:$B$7&lt;=E2139)/(SRP!$C$2:$C$7&gt;=E2139),SRP!$D$2:$D$7)*(G2139/100)*(E2139/1000)),
IF(AND(C2139="Wine",D2139="Fortified Wines"),
SUM(LOOKUP(2,1/(SRP!$B$26:$B$29&lt;=E2139)/(SRP!$C$26:$C$29&gt;=E2139),SRP!$D$26:$D$29)*(G2139/100)*(E2139/1000)),
IF(C2139="Wine",
SUM(LOOKUP(2,1/(SRP!$B$21:$B$25&lt;=E2139)/(SRP!$C$21:$C$25&gt;=E2139),SRP!$D$21:$D$25)*(G2139/100)*(E2139/1000)),
IF(AND(C2139="Ready to Drink",D2139="RTD-One Pour Cocktail&gt;7%&lt;=14.5"),
SUM(LOOKUP(2,1/(SRP!$B$16:$B$20&lt;=E2139)/(SRP!$C$16:$C$20&gt;=E2139),SRP!$D$16:$D$20)*(G2139/100)*(E2139/1000)),
IF(C2139="Ready to Drink",
SUM(LOOKUP(2,1/(SRP!$B$11:$B$15&lt;=E2139)/(SRP!$C$11:$C$15&gt;=E2139),SRP!$D$11:$D$15)*(G2139/100)*(E2139/1000)),
0)))))),2)</f>
        <v>1.62</v>
      </c>
      <c r="L2139" s="173" t="str">
        <f t="shared" si="33"/>
        <v>Beer284</v>
      </c>
      <c r="M2139" s="154">
        <f>VLOOKUP(L2139,'Slope %'!C:D,2,0)</f>
        <v>0.12</v>
      </c>
    </row>
    <row r="2140" spans="1:13" x14ac:dyDescent="0.25">
      <c r="A2140" s="169">
        <v>34726</v>
      </c>
      <c r="B2140" s="170" t="s">
        <v>1891</v>
      </c>
      <c r="C2140" s="170" t="s">
        <v>11</v>
      </c>
      <c r="D2140" s="170" t="s">
        <v>12</v>
      </c>
      <c r="E2140" s="170">
        <v>4260</v>
      </c>
      <c r="F2140" s="170">
        <v>1</v>
      </c>
      <c r="G2140" s="171">
        <v>4.5</v>
      </c>
      <c r="H2140" s="170" t="s">
        <v>13</v>
      </c>
      <c r="I2140" s="171">
        <v>31.99</v>
      </c>
      <c r="J2140" s="169">
        <v>12</v>
      </c>
      <c r="K2140" s="154" cm="1">
        <f t="array" ref="K2140">ROUND(
IF(C2140="Beer",
SUM(LOOKUP(2,1/(SRP!$B$8:$B$10&lt;=E2140)/(SRP!$C$8:$C$10&gt;=E2140),SRP!$D$8:$D$10)*(G2140/100)*(E2140/1000)),
IF(C2140="Spirits",
SUM(LOOKUP(2,1/(SRP!$B$2:$B$7&lt;=E2140)/(SRP!$C$2:$C$7&gt;=E2140),SRP!$D$2:$D$7)*(G2140/100)*(E2140/1000)),
IF(AND(C2140="Wine",D2140="Fortified Wines"),
SUM(LOOKUP(2,1/(SRP!$B$26:$B$29&lt;=E2140)/(SRP!$C$26:$C$29&gt;=E2140),SRP!$D$26:$D$29)*(G2140/100)*(E2140/1000)),
IF(C2140="Wine",
SUM(LOOKUP(2,1/(SRP!$B$21:$B$25&lt;=E2140)/(SRP!$C$21:$C$25&gt;=E2140),SRP!$D$21:$D$25)*(G2140/100)*(E2140/1000)),
IF(AND(C2140="Ready to Drink",D2140="RTD-One Pour Cocktail&gt;7%&lt;=14.5"),
SUM(LOOKUP(2,1/(SRP!$B$16:$B$20&lt;=E2140)/(SRP!$C$16:$C$20&gt;=E2140),SRP!$D$16:$D$20)*(G2140/100)*(E2140/1000)),
IF(C2140="Ready to Drink",
SUM(LOOKUP(2,1/(SRP!$B$11:$B$15&lt;=E2140)/(SRP!$C$11:$C$15&gt;=E2140),SRP!$D$11:$D$15)*(G2140/100)*(E2140/1000)),
0)))))),2)</f>
        <v>14.97</v>
      </c>
      <c r="L2140" s="173" t="str">
        <f t="shared" si="33"/>
        <v>Beer4260</v>
      </c>
      <c r="M2140" s="154">
        <f>VLOOKUP(L2140,'Slope %'!C:D,2,0)</f>
        <v>7.0000000000000007E-2</v>
      </c>
    </row>
    <row r="2141" spans="1:13" x14ac:dyDescent="0.25">
      <c r="A2141" s="169">
        <v>34726</v>
      </c>
      <c r="B2141" s="170" t="s">
        <v>1891</v>
      </c>
      <c r="C2141" s="170" t="s">
        <v>11</v>
      </c>
      <c r="D2141" s="170" t="s">
        <v>12</v>
      </c>
      <c r="E2141" s="170">
        <v>4260</v>
      </c>
      <c r="F2141" s="170">
        <v>1</v>
      </c>
      <c r="G2141" s="171">
        <v>4.5</v>
      </c>
      <c r="H2141" s="170" t="s">
        <v>13</v>
      </c>
      <c r="I2141" s="171">
        <v>31.99</v>
      </c>
      <c r="J2141" s="169">
        <v>12</v>
      </c>
      <c r="K2141" s="154" cm="1">
        <f t="array" ref="K2141">ROUND(
IF(C2141="Beer",
SUM(LOOKUP(2,1/(SRP!$B$8:$B$10&lt;=E2141)/(SRP!$C$8:$C$10&gt;=E2141),SRP!$D$8:$D$10)*(G2141/100)*(E2141/1000)),
IF(C2141="Spirits",
SUM(LOOKUP(2,1/(SRP!$B$2:$B$7&lt;=E2141)/(SRP!$C$2:$C$7&gt;=E2141),SRP!$D$2:$D$7)*(G2141/100)*(E2141/1000)),
IF(AND(C2141="Wine",D2141="Fortified Wines"),
SUM(LOOKUP(2,1/(SRP!$B$26:$B$29&lt;=E2141)/(SRP!$C$26:$C$29&gt;=E2141),SRP!$D$26:$D$29)*(G2141/100)*(E2141/1000)),
IF(C2141="Wine",
SUM(LOOKUP(2,1/(SRP!$B$21:$B$25&lt;=E2141)/(SRP!$C$21:$C$25&gt;=E2141),SRP!$D$21:$D$25)*(G2141/100)*(E2141/1000)),
IF(AND(C2141="Ready to Drink",D2141="RTD-One Pour Cocktail&gt;7%&lt;=14.5"),
SUM(LOOKUP(2,1/(SRP!$B$16:$B$20&lt;=E2141)/(SRP!$C$16:$C$20&gt;=E2141),SRP!$D$16:$D$20)*(G2141/100)*(E2141/1000)),
IF(C2141="Ready to Drink",
SUM(LOOKUP(2,1/(SRP!$B$11:$B$15&lt;=E2141)/(SRP!$C$11:$C$15&gt;=E2141),SRP!$D$11:$D$15)*(G2141/100)*(E2141/1000)),
0)))))),2)</f>
        <v>14.97</v>
      </c>
      <c r="L2141" s="173" t="str">
        <f t="shared" si="33"/>
        <v>Beer4260</v>
      </c>
      <c r="M2141" s="154">
        <f>VLOOKUP(L2141,'Slope %'!C:D,2,0)</f>
        <v>7.0000000000000007E-2</v>
      </c>
    </row>
    <row r="2142" spans="1:13" x14ac:dyDescent="0.25">
      <c r="A2142" s="169">
        <v>34738</v>
      </c>
      <c r="B2142" s="170" t="s">
        <v>1892</v>
      </c>
      <c r="C2142" s="170" t="s">
        <v>15</v>
      </c>
      <c r="D2142" s="170" t="s">
        <v>51</v>
      </c>
      <c r="E2142" s="170">
        <v>750</v>
      </c>
      <c r="F2142" s="170">
        <v>12</v>
      </c>
      <c r="G2142" s="171">
        <v>43</v>
      </c>
      <c r="H2142" s="170" t="s">
        <v>1563</v>
      </c>
      <c r="I2142" s="171">
        <v>46.95</v>
      </c>
      <c r="J2142" s="169">
        <v>1</v>
      </c>
      <c r="K2142" s="154" cm="1">
        <f t="array" ref="K2142">ROUND(
IF(C2142="Beer",
SUM(LOOKUP(2,1/(SRP!$B$8:$B$10&lt;=E2142)/(SRP!$C$8:$C$10&gt;=E2142),SRP!$D$8:$D$10)*(G2142/100)*(E2142/1000)),
IF(C2142="Spirits",
SUM(LOOKUP(2,1/(SRP!$B$2:$B$7&lt;=E2142)/(SRP!$C$2:$C$7&gt;=E2142),SRP!$D$2:$D$7)*(G2142/100)*(E2142/1000)),
IF(AND(C2142="Wine",D2142="Fortified Wines"),
SUM(LOOKUP(2,1/(SRP!$B$26:$B$29&lt;=E2142)/(SRP!$C$26:$C$29&gt;=E2142),SRP!$D$26:$D$29)*(G2142/100)*(E2142/1000)),
IF(C2142="Wine",
SUM(LOOKUP(2,1/(SRP!$B$21:$B$25&lt;=E2142)/(SRP!$C$21:$C$25&gt;=E2142),SRP!$D$21:$D$25)*(G2142/100)*(E2142/1000)),
IF(AND(C2142="Ready to Drink",D2142="RTD-One Pour Cocktail&gt;7%&lt;=14.5"),
SUM(LOOKUP(2,1/(SRP!$B$16:$B$20&lt;=E2142)/(SRP!$C$16:$C$20&gt;=E2142),SRP!$D$16:$D$20)*(G2142/100)*(E2142/1000)),
IF(C2142="Ready to Drink",
SUM(LOOKUP(2,1/(SRP!$B$11:$B$15&lt;=E2142)/(SRP!$C$11:$C$15&gt;=E2142),SRP!$D$11:$D$15)*(G2142/100)*(E2142/1000)),
0)))))),2)</f>
        <v>25.18</v>
      </c>
      <c r="L2142" s="173" t="str">
        <f t="shared" si="33"/>
        <v>Spirits750</v>
      </c>
      <c r="M2142" s="154">
        <f>VLOOKUP(L2142,'Slope %'!C:D,2,0)</f>
        <v>7.0000000000000007E-2</v>
      </c>
    </row>
    <row r="2143" spans="1:13" x14ac:dyDescent="0.25">
      <c r="A2143" s="169">
        <v>34772</v>
      </c>
      <c r="B2143" s="170" t="s">
        <v>1893</v>
      </c>
      <c r="C2143" s="170" t="s">
        <v>24</v>
      </c>
      <c r="D2143" s="170" t="s">
        <v>194</v>
      </c>
      <c r="E2143" s="170">
        <v>750</v>
      </c>
      <c r="F2143" s="170">
        <v>12</v>
      </c>
      <c r="G2143" s="171">
        <v>13.5</v>
      </c>
      <c r="H2143" s="170" t="s">
        <v>96</v>
      </c>
      <c r="I2143" s="171">
        <v>34.99</v>
      </c>
      <c r="J2143" s="169">
        <v>1</v>
      </c>
      <c r="K2143" s="154" cm="1">
        <f t="array" ref="K2143">ROUND(
IF(C2143="Beer",
SUM(LOOKUP(2,1/(SRP!$B$8:$B$10&lt;=E2143)/(SRP!$C$8:$C$10&gt;=E2143),SRP!$D$8:$D$10)*(G2143/100)*(E2143/1000)),
IF(C2143="Spirits",
SUM(LOOKUP(2,1/(SRP!$B$2:$B$7&lt;=E2143)/(SRP!$C$2:$C$7&gt;=E2143),SRP!$D$2:$D$7)*(G2143/100)*(E2143/1000)),
IF(AND(C2143="Wine",D2143="Fortified Wines"),
SUM(LOOKUP(2,1/(SRP!$B$26:$B$29&lt;=E2143)/(SRP!$C$26:$C$29&gt;=E2143),SRP!$D$26:$D$29)*(G2143/100)*(E2143/1000)),
IF(C2143="Wine",
SUM(LOOKUP(2,1/(SRP!$B$21:$B$25&lt;=E2143)/(SRP!$C$21:$C$25&gt;=E2143),SRP!$D$21:$D$25)*(G2143/100)*(E2143/1000)),
IF(AND(C2143="Ready to Drink",D2143="RTD-One Pour Cocktail&gt;7%&lt;=14.5"),
SUM(LOOKUP(2,1/(SRP!$B$16:$B$20&lt;=E2143)/(SRP!$C$16:$C$20&gt;=E2143),SRP!$D$16:$D$20)*(G2143/100)*(E2143/1000)),
IF(C2143="Ready to Drink",
SUM(LOOKUP(2,1/(SRP!$B$11:$B$15&lt;=E2143)/(SRP!$C$11:$C$15&gt;=E2143),SRP!$D$11:$D$15)*(G2143/100)*(E2143/1000)),
0)))))),2)</f>
        <v>7.9</v>
      </c>
      <c r="L2143" s="173" t="str">
        <f t="shared" si="33"/>
        <v>Wine750</v>
      </c>
      <c r="M2143" s="154">
        <f>VLOOKUP(L2143,'Slope %'!C:D,2,0)</f>
        <v>0.1</v>
      </c>
    </row>
    <row r="2144" spans="1:13" x14ac:dyDescent="0.25">
      <c r="A2144" s="169">
        <v>34774</v>
      </c>
      <c r="B2144" s="170" t="s">
        <v>1894</v>
      </c>
      <c r="C2144" s="170" t="s">
        <v>24</v>
      </c>
      <c r="D2144" s="170" t="s">
        <v>194</v>
      </c>
      <c r="E2144" s="170">
        <v>750</v>
      </c>
      <c r="F2144" s="170">
        <v>6</v>
      </c>
      <c r="G2144" s="171">
        <v>13.5</v>
      </c>
      <c r="H2144" s="170" t="s">
        <v>22</v>
      </c>
      <c r="I2144" s="171">
        <v>39.99</v>
      </c>
      <c r="J2144" s="169">
        <v>1</v>
      </c>
      <c r="K2144" s="154" cm="1">
        <f t="array" ref="K2144">ROUND(
IF(C2144="Beer",
SUM(LOOKUP(2,1/(SRP!$B$8:$B$10&lt;=E2144)/(SRP!$C$8:$C$10&gt;=E2144),SRP!$D$8:$D$10)*(G2144/100)*(E2144/1000)),
IF(C2144="Spirits",
SUM(LOOKUP(2,1/(SRP!$B$2:$B$7&lt;=E2144)/(SRP!$C$2:$C$7&gt;=E2144),SRP!$D$2:$D$7)*(G2144/100)*(E2144/1000)),
IF(AND(C2144="Wine",D2144="Fortified Wines"),
SUM(LOOKUP(2,1/(SRP!$B$26:$B$29&lt;=E2144)/(SRP!$C$26:$C$29&gt;=E2144),SRP!$D$26:$D$29)*(G2144/100)*(E2144/1000)),
IF(C2144="Wine",
SUM(LOOKUP(2,1/(SRP!$B$21:$B$25&lt;=E2144)/(SRP!$C$21:$C$25&gt;=E2144),SRP!$D$21:$D$25)*(G2144/100)*(E2144/1000)),
IF(AND(C2144="Ready to Drink",D2144="RTD-One Pour Cocktail&gt;7%&lt;=14.5"),
SUM(LOOKUP(2,1/(SRP!$B$16:$B$20&lt;=E2144)/(SRP!$C$16:$C$20&gt;=E2144),SRP!$D$16:$D$20)*(G2144/100)*(E2144/1000)),
IF(C2144="Ready to Drink",
SUM(LOOKUP(2,1/(SRP!$B$11:$B$15&lt;=E2144)/(SRP!$C$11:$C$15&gt;=E2144),SRP!$D$11:$D$15)*(G2144/100)*(E2144/1000)),
0)))))),2)</f>
        <v>7.9</v>
      </c>
      <c r="L2144" s="173" t="str">
        <f t="shared" si="33"/>
        <v>Wine750</v>
      </c>
      <c r="M2144" s="154">
        <f>VLOOKUP(L2144,'Slope %'!C:D,2,0)</f>
        <v>0.1</v>
      </c>
    </row>
    <row r="2145" spans="1:13" x14ac:dyDescent="0.25">
      <c r="A2145" s="169">
        <v>34807</v>
      </c>
      <c r="B2145" s="170" t="s">
        <v>1895</v>
      </c>
      <c r="C2145" s="170" t="s">
        <v>11</v>
      </c>
      <c r="D2145" s="170" t="s">
        <v>303</v>
      </c>
      <c r="E2145" s="170">
        <v>5676</v>
      </c>
      <c r="F2145" s="170">
        <v>2</v>
      </c>
      <c r="G2145" s="171">
        <v>7</v>
      </c>
      <c r="H2145" s="170" t="s">
        <v>1662</v>
      </c>
      <c r="I2145" s="171">
        <v>38.950000000000003</v>
      </c>
      <c r="J2145" s="169">
        <v>12</v>
      </c>
      <c r="K2145" s="154" cm="1">
        <f t="array" ref="K2145">ROUND(
IF(C2145="Beer",
SUM(LOOKUP(2,1/(SRP!$B$8:$B$10&lt;=E2145)/(SRP!$C$8:$C$10&gt;=E2145),SRP!$D$8:$D$10)*(G2145/100)*(E2145/1000)),
IF(C2145="Spirits",
SUM(LOOKUP(2,1/(SRP!$B$2:$B$7&lt;=E2145)/(SRP!$C$2:$C$7&gt;=E2145),SRP!$D$2:$D$7)*(G2145/100)*(E2145/1000)),
IF(AND(C2145="Wine",D2145="Fortified Wines"),
SUM(LOOKUP(2,1/(SRP!$B$26:$B$29&lt;=E2145)/(SRP!$C$26:$C$29&gt;=E2145),SRP!$D$26:$D$29)*(G2145/100)*(E2145/1000)),
IF(C2145="Wine",
SUM(LOOKUP(2,1/(SRP!$B$21:$B$25&lt;=E2145)/(SRP!$C$21:$C$25&gt;=E2145),SRP!$D$21:$D$25)*(G2145/100)*(E2145/1000)),
IF(AND(C2145="Ready to Drink",D2145="RTD-One Pour Cocktail&gt;7%&lt;=14.5"),
SUM(LOOKUP(2,1/(SRP!$B$16:$B$20&lt;=E2145)/(SRP!$C$16:$C$20&gt;=E2145),SRP!$D$16:$D$20)*(G2145/100)*(E2145/1000)),
IF(C2145="Ready to Drink",
SUM(LOOKUP(2,1/(SRP!$B$11:$B$15&lt;=E2145)/(SRP!$C$11:$C$15&gt;=E2145),SRP!$D$11:$D$15)*(G2145/100)*(E2145/1000)),
0)))))),2)</f>
        <v>31.02</v>
      </c>
      <c r="L2145" s="173" t="str">
        <f t="shared" si="33"/>
        <v>Beer5676</v>
      </c>
      <c r="M2145" s="154">
        <f>VLOOKUP(L2145,'Slope %'!C:D,2,0)</f>
        <v>0.05</v>
      </c>
    </row>
    <row r="2146" spans="1:13" x14ac:dyDescent="0.25">
      <c r="A2146" s="169">
        <v>34807</v>
      </c>
      <c r="B2146" s="170" t="s">
        <v>1895</v>
      </c>
      <c r="C2146" s="170" t="s">
        <v>11</v>
      </c>
      <c r="D2146" s="170" t="s">
        <v>303</v>
      </c>
      <c r="E2146" s="170">
        <v>5676</v>
      </c>
      <c r="F2146" s="170">
        <v>2</v>
      </c>
      <c r="G2146" s="171">
        <v>7</v>
      </c>
      <c r="H2146" s="170" t="s">
        <v>1662</v>
      </c>
      <c r="I2146" s="171">
        <v>38.950000000000003</v>
      </c>
      <c r="J2146" s="169">
        <v>12</v>
      </c>
      <c r="K2146" s="154" cm="1">
        <f t="array" ref="K2146">ROUND(
IF(C2146="Beer",
SUM(LOOKUP(2,1/(SRP!$B$8:$B$10&lt;=E2146)/(SRP!$C$8:$C$10&gt;=E2146),SRP!$D$8:$D$10)*(G2146/100)*(E2146/1000)),
IF(C2146="Spirits",
SUM(LOOKUP(2,1/(SRP!$B$2:$B$7&lt;=E2146)/(SRP!$C$2:$C$7&gt;=E2146),SRP!$D$2:$D$7)*(G2146/100)*(E2146/1000)),
IF(AND(C2146="Wine",D2146="Fortified Wines"),
SUM(LOOKUP(2,1/(SRP!$B$26:$B$29&lt;=E2146)/(SRP!$C$26:$C$29&gt;=E2146),SRP!$D$26:$D$29)*(G2146/100)*(E2146/1000)),
IF(C2146="Wine",
SUM(LOOKUP(2,1/(SRP!$B$21:$B$25&lt;=E2146)/(SRP!$C$21:$C$25&gt;=E2146),SRP!$D$21:$D$25)*(G2146/100)*(E2146/1000)),
IF(AND(C2146="Ready to Drink",D2146="RTD-One Pour Cocktail&gt;7%&lt;=14.5"),
SUM(LOOKUP(2,1/(SRP!$B$16:$B$20&lt;=E2146)/(SRP!$C$16:$C$20&gt;=E2146),SRP!$D$16:$D$20)*(G2146/100)*(E2146/1000)),
IF(C2146="Ready to Drink",
SUM(LOOKUP(2,1/(SRP!$B$11:$B$15&lt;=E2146)/(SRP!$C$11:$C$15&gt;=E2146),SRP!$D$11:$D$15)*(G2146/100)*(E2146/1000)),
0)))))),2)</f>
        <v>31.02</v>
      </c>
      <c r="L2146" s="173" t="str">
        <f t="shared" si="33"/>
        <v>Beer5676</v>
      </c>
      <c r="M2146" s="154">
        <f>VLOOKUP(L2146,'Slope %'!C:D,2,0)</f>
        <v>0.05</v>
      </c>
    </row>
    <row r="2147" spans="1:13" x14ac:dyDescent="0.25">
      <c r="A2147" s="169">
        <v>34809</v>
      </c>
      <c r="B2147" s="170" t="s">
        <v>1896</v>
      </c>
      <c r="C2147" s="170" t="s">
        <v>11</v>
      </c>
      <c r="D2147" s="170" t="s">
        <v>303</v>
      </c>
      <c r="E2147" s="170">
        <v>11352</v>
      </c>
      <c r="F2147" s="170">
        <v>1</v>
      </c>
      <c r="G2147" s="171">
        <v>7</v>
      </c>
      <c r="H2147" s="170" t="s">
        <v>1662</v>
      </c>
      <c r="I2147" s="171">
        <v>69.349999999999994</v>
      </c>
      <c r="J2147" s="169">
        <v>24</v>
      </c>
      <c r="K2147" s="154" cm="1">
        <f t="array" ref="K2147">ROUND(
IF(C2147="Beer",
SUM(LOOKUP(2,1/(SRP!$B$8:$B$10&lt;=E2147)/(SRP!$C$8:$C$10&gt;=E2147),SRP!$D$8:$D$10)*(G2147/100)*(E2147/1000)),
IF(C2147="Spirits",
SUM(LOOKUP(2,1/(SRP!$B$2:$B$7&lt;=E2147)/(SRP!$C$2:$C$7&gt;=E2147),SRP!$D$2:$D$7)*(G2147/100)*(E2147/1000)),
IF(AND(C2147="Wine",D2147="Fortified Wines"),
SUM(LOOKUP(2,1/(SRP!$B$26:$B$29&lt;=E2147)/(SRP!$C$26:$C$29&gt;=E2147),SRP!$D$26:$D$29)*(G2147/100)*(E2147/1000)),
IF(C2147="Wine",
SUM(LOOKUP(2,1/(SRP!$B$21:$B$25&lt;=E2147)/(SRP!$C$21:$C$25&gt;=E2147),SRP!$D$21:$D$25)*(G2147/100)*(E2147/1000)),
IF(AND(C2147="Ready to Drink",D2147="RTD-One Pour Cocktail&gt;7%&lt;=14.5"),
SUM(LOOKUP(2,1/(SRP!$B$16:$B$20&lt;=E2147)/(SRP!$C$16:$C$20&gt;=E2147),SRP!$D$16:$D$20)*(G2147/100)*(E2147/1000)),
IF(C2147="Ready to Drink",
SUM(LOOKUP(2,1/(SRP!$B$11:$B$15&lt;=E2147)/(SRP!$C$11:$C$15&gt;=E2147),SRP!$D$11:$D$15)*(G2147/100)*(E2147/1000)),
0)))))),2)</f>
        <v>55.88</v>
      </c>
      <c r="L2147" s="173" t="str">
        <f t="shared" si="33"/>
        <v>Beer11352</v>
      </c>
      <c r="M2147" s="154">
        <f>VLOOKUP(L2147,'Slope %'!C:D,2,0)</f>
        <v>0.05</v>
      </c>
    </row>
    <row r="2148" spans="1:13" x14ac:dyDescent="0.25">
      <c r="A2148" s="169">
        <v>34809</v>
      </c>
      <c r="B2148" s="170" t="s">
        <v>1896</v>
      </c>
      <c r="C2148" s="170" t="s">
        <v>11</v>
      </c>
      <c r="D2148" s="170" t="s">
        <v>303</v>
      </c>
      <c r="E2148" s="170">
        <v>11352</v>
      </c>
      <c r="F2148" s="170">
        <v>1</v>
      </c>
      <c r="G2148" s="171">
        <v>7</v>
      </c>
      <c r="H2148" s="170" t="s">
        <v>1662</v>
      </c>
      <c r="I2148" s="171">
        <v>69.349999999999994</v>
      </c>
      <c r="J2148" s="169">
        <v>24</v>
      </c>
      <c r="K2148" s="154" cm="1">
        <f t="array" ref="K2148">ROUND(
IF(C2148="Beer",
SUM(LOOKUP(2,1/(SRP!$B$8:$B$10&lt;=E2148)/(SRP!$C$8:$C$10&gt;=E2148),SRP!$D$8:$D$10)*(G2148/100)*(E2148/1000)),
IF(C2148="Spirits",
SUM(LOOKUP(2,1/(SRP!$B$2:$B$7&lt;=E2148)/(SRP!$C$2:$C$7&gt;=E2148),SRP!$D$2:$D$7)*(G2148/100)*(E2148/1000)),
IF(AND(C2148="Wine",D2148="Fortified Wines"),
SUM(LOOKUP(2,1/(SRP!$B$26:$B$29&lt;=E2148)/(SRP!$C$26:$C$29&gt;=E2148),SRP!$D$26:$D$29)*(G2148/100)*(E2148/1000)),
IF(C2148="Wine",
SUM(LOOKUP(2,1/(SRP!$B$21:$B$25&lt;=E2148)/(SRP!$C$21:$C$25&gt;=E2148),SRP!$D$21:$D$25)*(G2148/100)*(E2148/1000)),
IF(AND(C2148="Ready to Drink",D2148="RTD-One Pour Cocktail&gt;7%&lt;=14.5"),
SUM(LOOKUP(2,1/(SRP!$B$16:$B$20&lt;=E2148)/(SRP!$C$16:$C$20&gt;=E2148),SRP!$D$16:$D$20)*(G2148/100)*(E2148/1000)),
IF(C2148="Ready to Drink",
SUM(LOOKUP(2,1/(SRP!$B$11:$B$15&lt;=E2148)/(SRP!$C$11:$C$15&gt;=E2148),SRP!$D$11:$D$15)*(G2148/100)*(E2148/1000)),
0)))))),2)</f>
        <v>55.88</v>
      </c>
      <c r="L2148" s="173" t="str">
        <f t="shared" si="33"/>
        <v>Beer11352</v>
      </c>
      <c r="M2148" s="154">
        <f>VLOOKUP(L2148,'Slope %'!C:D,2,0)</f>
        <v>0.05</v>
      </c>
    </row>
    <row r="2149" spans="1:13" x14ac:dyDescent="0.25">
      <c r="A2149" s="169">
        <v>34903</v>
      </c>
      <c r="B2149" s="170" t="s">
        <v>1897</v>
      </c>
      <c r="C2149" s="170" t="s">
        <v>11</v>
      </c>
      <c r="D2149" s="170" t="s">
        <v>303</v>
      </c>
      <c r="E2149" s="170">
        <v>473</v>
      </c>
      <c r="F2149" s="170">
        <v>24</v>
      </c>
      <c r="G2149" s="171">
        <v>6.5</v>
      </c>
      <c r="H2149" s="170" t="s">
        <v>1457</v>
      </c>
      <c r="I2149" s="171">
        <v>4.75</v>
      </c>
      <c r="J2149" s="169">
        <v>1</v>
      </c>
      <c r="K2149" s="154" cm="1">
        <f t="array" ref="K2149">ROUND(
IF(C2149="Beer",
SUM(LOOKUP(2,1/(SRP!$B$8:$B$10&lt;=E2149)/(SRP!$C$8:$C$10&gt;=E2149),SRP!$D$8:$D$10)*(G2149/100)*(E2149/1000)),
IF(C2149="Spirits",
SUM(LOOKUP(2,1/(SRP!$B$2:$B$7&lt;=E2149)/(SRP!$C$2:$C$7&gt;=E2149),SRP!$D$2:$D$7)*(G2149/100)*(E2149/1000)),
IF(AND(C2149="Wine",D2149="Fortified Wines"),
SUM(LOOKUP(2,1/(SRP!$B$26:$B$29&lt;=E2149)/(SRP!$C$26:$C$29&gt;=E2149),SRP!$D$26:$D$29)*(G2149/100)*(E2149/1000)),
IF(C2149="Wine",
SUM(LOOKUP(2,1/(SRP!$B$21:$B$25&lt;=E2149)/(SRP!$C$21:$C$25&gt;=E2149),SRP!$D$21:$D$25)*(G2149/100)*(E2149/1000)),
IF(AND(C2149="Ready to Drink",D2149="RTD-One Pour Cocktail&gt;7%&lt;=14.5"),
SUM(LOOKUP(2,1/(SRP!$B$16:$B$20&lt;=E2149)/(SRP!$C$16:$C$20&gt;=E2149),SRP!$D$16:$D$20)*(G2149/100)*(E2149/1000)),
IF(C2149="Ready to Drink",
SUM(LOOKUP(2,1/(SRP!$B$11:$B$15&lt;=E2149)/(SRP!$C$11:$C$15&gt;=E2149),SRP!$D$11:$D$15)*(G2149/100)*(E2149/1000)),
0)))))),2)</f>
        <v>2.4</v>
      </c>
      <c r="L2149" s="173" t="str">
        <f t="shared" si="33"/>
        <v>Beer473</v>
      </c>
      <c r="M2149" s="154">
        <f>VLOOKUP(L2149,'Slope %'!C:D,2,0)</f>
        <v>0.12</v>
      </c>
    </row>
    <row r="2150" spans="1:13" x14ac:dyDescent="0.25">
      <c r="A2150" s="169">
        <v>34903</v>
      </c>
      <c r="B2150" s="170" t="s">
        <v>1897</v>
      </c>
      <c r="C2150" s="170" t="s">
        <v>11</v>
      </c>
      <c r="D2150" s="170" t="s">
        <v>303</v>
      </c>
      <c r="E2150" s="170">
        <v>473</v>
      </c>
      <c r="F2150" s="170">
        <v>24</v>
      </c>
      <c r="G2150" s="171">
        <v>6.5</v>
      </c>
      <c r="H2150" s="170" t="s">
        <v>1457</v>
      </c>
      <c r="I2150" s="171">
        <v>4.75</v>
      </c>
      <c r="J2150" s="169">
        <v>1</v>
      </c>
      <c r="K2150" s="154" cm="1">
        <f t="array" ref="K2150">ROUND(
IF(C2150="Beer",
SUM(LOOKUP(2,1/(SRP!$B$8:$B$10&lt;=E2150)/(SRP!$C$8:$C$10&gt;=E2150),SRP!$D$8:$D$10)*(G2150/100)*(E2150/1000)),
IF(C2150="Spirits",
SUM(LOOKUP(2,1/(SRP!$B$2:$B$7&lt;=E2150)/(SRP!$C$2:$C$7&gt;=E2150),SRP!$D$2:$D$7)*(G2150/100)*(E2150/1000)),
IF(AND(C2150="Wine",D2150="Fortified Wines"),
SUM(LOOKUP(2,1/(SRP!$B$26:$B$29&lt;=E2150)/(SRP!$C$26:$C$29&gt;=E2150),SRP!$D$26:$D$29)*(G2150/100)*(E2150/1000)),
IF(C2150="Wine",
SUM(LOOKUP(2,1/(SRP!$B$21:$B$25&lt;=E2150)/(SRP!$C$21:$C$25&gt;=E2150),SRP!$D$21:$D$25)*(G2150/100)*(E2150/1000)),
IF(AND(C2150="Ready to Drink",D2150="RTD-One Pour Cocktail&gt;7%&lt;=14.5"),
SUM(LOOKUP(2,1/(SRP!$B$16:$B$20&lt;=E2150)/(SRP!$C$16:$C$20&gt;=E2150),SRP!$D$16:$D$20)*(G2150/100)*(E2150/1000)),
IF(C2150="Ready to Drink",
SUM(LOOKUP(2,1/(SRP!$B$11:$B$15&lt;=E2150)/(SRP!$C$11:$C$15&gt;=E2150),SRP!$D$11:$D$15)*(G2150/100)*(E2150/1000)),
0)))))),2)</f>
        <v>2.4</v>
      </c>
      <c r="L2150" s="173" t="str">
        <f t="shared" si="33"/>
        <v>Beer473</v>
      </c>
      <c r="M2150" s="154">
        <f>VLOOKUP(L2150,'Slope %'!C:D,2,0)</f>
        <v>0.12</v>
      </c>
    </row>
    <row r="2151" spans="1:13" x14ac:dyDescent="0.25">
      <c r="A2151" s="169">
        <v>34908</v>
      </c>
      <c r="B2151" s="170" t="s">
        <v>1898</v>
      </c>
      <c r="C2151" s="170" t="s">
        <v>24</v>
      </c>
      <c r="D2151" s="170" t="s">
        <v>34</v>
      </c>
      <c r="E2151" s="170">
        <v>750</v>
      </c>
      <c r="F2151" s="170">
        <v>12</v>
      </c>
      <c r="G2151" s="171">
        <v>13.9</v>
      </c>
      <c r="H2151" s="170" t="s">
        <v>43</v>
      </c>
      <c r="I2151" s="171">
        <v>31.99</v>
      </c>
      <c r="J2151" s="169">
        <v>1</v>
      </c>
      <c r="K2151" s="154" cm="1">
        <f t="array" ref="K2151">ROUND(
IF(C2151="Beer",
SUM(LOOKUP(2,1/(SRP!$B$8:$B$10&lt;=E2151)/(SRP!$C$8:$C$10&gt;=E2151),SRP!$D$8:$D$10)*(G2151/100)*(E2151/1000)),
IF(C2151="Spirits",
SUM(LOOKUP(2,1/(SRP!$B$2:$B$7&lt;=E2151)/(SRP!$C$2:$C$7&gt;=E2151),SRP!$D$2:$D$7)*(G2151/100)*(E2151/1000)),
IF(AND(C2151="Wine",D2151="Fortified Wines"),
SUM(LOOKUP(2,1/(SRP!$B$26:$B$29&lt;=E2151)/(SRP!$C$26:$C$29&gt;=E2151),SRP!$D$26:$D$29)*(G2151/100)*(E2151/1000)),
IF(C2151="Wine",
SUM(LOOKUP(2,1/(SRP!$B$21:$B$25&lt;=E2151)/(SRP!$C$21:$C$25&gt;=E2151),SRP!$D$21:$D$25)*(G2151/100)*(E2151/1000)),
IF(AND(C2151="Ready to Drink",D2151="RTD-One Pour Cocktail&gt;7%&lt;=14.5"),
SUM(LOOKUP(2,1/(SRP!$B$16:$B$20&lt;=E2151)/(SRP!$C$16:$C$20&gt;=E2151),SRP!$D$16:$D$20)*(G2151/100)*(E2151/1000)),
IF(C2151="Ready to Drink",
SUM(LOOKUP(2,1/(SRP!$B$11:$B$15&lt;=E2151)/(SRP!$C$11:$C$15&gt;=E2151),SRP!$D$11:$D$15)*(G2151/100)*(E2151/1000)),
0)))))),2)</f>
        <v>8.14</v>
      </c>
      <c r="L2151" s="173" t="str">
        <f t="shared" si="33"/>
        <v>Wine750</v>
      </c>
      <c r="M2151" s="154">
        <f>VLOOKUP(L2151,'Slope %'!C:D,2,0)</f>
        <v>0.1</v>
      </c>
    </row>
    <row r="2152" spans="1:13" x14ac:dyDescent="0.25">
      <c r="A2152" s="169">
        <v>34915</v>
      </c>
      <c r="B2152" s="170" t="s">
        <v>1899</v>
      </c>
      <c r="C2152" s="170" t="s">
        <v>11</v>
      </c>
      <c r="D2152" s="170" t="s">
        <v>267</v>
      </c>
      <c r="E2152" s="170">
        <v>3784</v>
      </c>
      <c r="F2152" s="170">
        <v>3</v>
      </c>
      <c r="G2152" s="171">
        <v>5</v>
      </c>
      <c r="H2152" s="170" t="s">
        <v>342</v>
      </c>
      <c r="I2152" s="171">
        <v>27.99</v>
      </c>
      <c r="J2152" s="169">
        <v>8</v>
      </c>
      <c r="K2152" s="154" cm="1">
        <f t="array" ref="K2152">ROUND(
IF(C2152="Beer",
SUM(LOOKUP(2,1/(SRP!$B$8:$B$10&lt;=E2152)/(SRP!$C$8:$C$10&gt;=E2152),SRP!$D$8:$D$10)*(G2152/100)*(E2152/1000)),
IF(C2152="Spirits",
SUM(LOOKUP(2,1/(SRP!$B$2:$B$7&lt;=E2152)/(SRP!$C$2:$C$7&gt;=E2152),SRP!$D$2:$D$7)*(G2152/100)*(E2152/1000)),
IF(AND(C2152="Wine",D2152="Fortified Wines"),
SUM(LOOKUP(2,1/(SRP!$B$26:$B$29&lt;=E2152)/(SRP!$C$26:$C$29&gt;=E2152),SRP!$D$26:$D$29)*(G2152/100)*(E2152/1000)),
IF(C2152="Wine",
SUM(LOOKUP(2,1/(SRP!$B$21:$B$25&lt;=E2152)/(SRP!$C$21:$C$25&gt;=E2152),SRP!$D$21:$D$25)*(G2152/100)*(E2152/1000)),
IF(AND(C2152="Ready to Drink",D2152="RTD-One Pour Cocktail&gt;7%&lt;=14.5"),
SUM(LOOKUP(2,1/(SRP!$B$16:$B$20&lt;=E2152)/(SRP!$C$16:$C$20&gt;=E2152),SRP!$D$16:$D$20)*(G2152/100)*(E2152/1000)),
IF(C2152="Ready to Drink",
SUM(LOOKUP(2,1/(SRP!$B$11:$B$15&lt;=E2152)/(SRP!$C$11:$C$15&gt;=E2152),SRP!$D$11:$D$15)*(G2152/100)*(E2152/1000)),
0)))))),2)</f>
        <v>14.77</v>
      </c>
      <c r="L2152" s="173" t="str">
        <f t="shared" si="33"/>
        <v>Beer3784</v>
      </c>
      <c r="M2152" s="154">
        <f>VLOOKUP(L2152,'Slope %'!C:D,2,0)</f>
        <v>7.0000000000000007E-2</v>
      </c>
    </row>
    <row r="2153" spans="1:13" x14ac:dyDescent="0.25">
      <c r="A2153" s="169">
        <v>34915</v>
      </c>
      <c r="B2153" s="170" t="s">
        <v>1899</v>
      </c>
      <c r="C2153" s="170" t="s">
        <v>11</v>
      </c>
      <c r="D2153" s="170" t="s">
        <v>267</v>
      </c>
      <c r="E2153" s="170">
        <v>3784</v>
      </c>
      <c r="F2153" s="170">
        <v>3</v>
      </c>
      <c r="G2153" s="171">
        <v>5</v>
      </c>
      <c r="H2153" s="170" t="s">
        <v>342</v>
      </c>
      <c r="I2153" s="171">
        <v>27.99</v>
      </c>
      <c r="J2153" s="169">
        <v>8</v>
      </c>
      <c r="K2153" s="154" cm="1">
        <f t="array" ref="K2153">ROUND(
IF(C2153="Beer",
SUM(LOOKUP(2,1/(SRP!$B$8:$B$10&lt;=E2153)/(SRP!$C$8:$C$10&gt;=E2153),SRP!$D$8:$D$10)*(G2153/100)*(E2153/1000)),
IF(C2153="Spirits",
SUM(LOOKUP(2,1/(SRP!$B$2:$B$7&lt;=E2153)/(SRP!$C$2:$C$7&gt;=E2153),SRP!$D$2:$D$7)*(G2153/100)*(E2153/1000)),
IF(AND(C2153="Wine",D2153="Fortified Wines"),
SUM(LOOKUP(2,1/(SRP!$B$26:$B$29&lt;=E2153)/(SRP!$C$26:$C$29&gt;=E2153),SRP!$D$26:$D$29)*(G2153/100)*(E2153/1000)),
IF(C2153="Wine",
SUM(LOOKUP(2,1/(SRP!$B$21:$B$25&lt;=E2153)/(SRP!$C$21:$C$25&gt;=E2153),SRP!$D$21:$D$25)*(G2153/100)*(E2153/1000)),
IF(AND(C2153="Ready to Drink",D2153="RTD-One Pour Cocktail&gt;7%&lt;=14.5"),
SUM(LOOKUP(2,1/(SRP!$B$16:$B$20&lt;=E2153)/(SRP!$C$16:$C$20&gt;=E2153),SRP!$D$16:$D$20)*(G2153/100)*(E2153/1000)),
IF(C2153="Ready to Drink",
SUM(LOOKUP(2,1/(SRP!$B$11:$B$15&lt;=E2153)/(SRP!$C$11:$C$15&gt;=E2153),SRP!$D$11:$D$15)*(G2153/100)*(E2153/1000)),
0)))))),2)</f>
        <v>14.77</v>
      </c>
      <c r="L2153" s="173" t="str">
        <f t="shared" si="33"/>
        <v>Beer3784</v>
      </c>
      <c r="M2153" s="154">
        <f>VLOOKUP(L2153,'Slope %'!C:D,2,0)</f>
        <v>7.0000000000000007E-2</v>
      </c>
    </row>
    <row r="2154" spans="1:13" x14ac:dyDescent="0.25">
      <c r="A2154" s="169">
        <v>34918</v>
      </c>
      <c r="B2154" s="170" t="s">
        <v>1900</v>
      </c>
      <c r="C2154" s="170" t="s">
        <v>11</v>
      </c>
      <c r="D2154" s="170" t="s">
        <v>303</v>
      </c>
      <c r="E2154" s="170">
        <v>2130</v>
      </c>
      <c r="F2154" s="170">
        <v>4</v>
      </c>
      <c r="G2154" s="171">
        <v>6.5</v>
      </c>
      <c r="H2154" s="170" t="s">
        <v>342</v>
      </c>
      <c r="I2154" s="171">
        <v>15.49</v>
      </c>
      <c r="J2154" s="169">
        <v>6</v>
      </c>
      <c r="K2154" s="154" cm="1">
        <f t="array" ref="K2154">ROUND(
IF(C2154="Beer",
SUM(LOOKUP(2,1/(SRP!$B$8:$B$10&lt;=E2154)/(SRP!$C$8:$C$10&gt;=E2154),SRP!$D$8:$D$10)*(G2154/100)*(E2154/1000)),
IF(C2154="Spirits",
SUM(LOOKUP(2,1/(SRP!$B$2:$B$7&lt;=E2154)/(SRP!$C$2:$C$7&gt;=E2154),SRP!$D$2:$D$7)*(G2154/100)*(E2154/1000)),
IF(AND(C2154="Wine",D2154="Fortified Wines"),
SUM(LOOKUP(2,1/(SRP!$B$26:$B$29&lt;=E2154)/(SRP!$C$26:$C$29&gt;=E2154),SRP!$D$26:$D$29)*(G2154/100)*(E2154/1000)),
IF(C2154="Wine",
SUM(LOOKUP(2,1/(SRP!$B$21:$B$25&lt;=E2154)/(SRP!$C$21:$C$25&gt;=E2154),SRP!$D$21:$D$25)*(G2154/100)*(E2154/1000)),
IF(AND(C2154="Ready to Drink",D2154="RTD-One Pour Cocktail&gt;7%&lt;=14.5"),
SUM(LOOKUP(2,1/(SRP!$B$16:$B$20&lt;=E2154)/(SRP!$C$16:$C$20&gt;=E2154),SRP!$D$16:$D$20)*(G2154/100)*(E2154/1000)),
IF(C2154="Ready to Drink",
SUM(LOOKUP(2,1/(SRP!$B$11:$B$15&lt;=E2154)/(SRP!$C$11:$C$15&gt;=E2154),SRP!$D$11:$D$15)*(G2154/100)*(E2154/1000)),
0)))))),2)</f>
        <v>10.81</v>
      </c>
      <c r="L2154" s="173" t="str">
        <f t="shared" si="33"/>
        <v>Beer2130</v>
      </c>
      <c r="M2154" s="154">
        <f>VLOOKUP(L2154,'Slope %'!C:D,2,0)</f>
        <v>0.1</v>
      </c>
    </row>
    <row r="2155" spans="1:13" x14ac:dyDescent="0.25">
      <c r="A2155" s="169">
        <v>34918</v>
      </c>
      <c r="B2155" s="170" t="s">
        <v>1900</v>
      </c>
      <c r="C2155" s="170" t="s">
        <v>11</v>
      </c>
      <c r="D2155" s="170" t="s">
        <v>303</v>
      </c>
      <c r="E2155" s="170">
        <v>2130</v>
      </c>
      <c r="F2155" s="170">
        <v>4</v>
      </c>
      <c r="G2155" s="171">
        <v>6.5</v>
      </c>
      <c r="H2155" s="170" t="s">
        <v>342</v>
      </c>
      <c r="I2155" s="171">
        <v>15.49</v>
      </c>
      <c r="J2155" s="169">
        <v>6</v>
      </c>
      <c r="K2155" s="154" cm="1">
        <f t="array" ref="K2155">ROUND(
IF(C2155="Beer",
SUM(LOOKUP(2,1/(SRP!$B$8:$B$10&lt;=E2155)/(SRP!$C$8:$C$10&gt;=E2155),SRP!$D$8:$D$10)*(G2155/100)*(E2155/1000)),
IF(C2155="Spirits",
SUM(LOOKUP(2,1/(SRP!$B$2:$B$7&lt;=E2155)/(SRP!$C$2:$C$7&gt;=E2155),SRP!$D$2:$D$7)*(G2155/100)*(E2155/1000)),
IF(AND(C2155="Wine",D2155="Fortified Wines"),
SUM(LOOKUP(2,1/(SRP!$B$26:$B$29&lt;=E2155)/(SRP!$C$26:$C$29&gt;=E2155),SRP!$D$26:$D$29)*(G2155/100)*(E2155/1000)),
IF(C2155="Wine",
SUM(LOOKUP(2,1/(SRP!$B$21:$B$25&lt;=E2155)/(SRP!$C$21:$C$25&gt;=E2155),SRP!$D$21:$D$25)*(G2155/100)*(E2155/1000)),
IF(AND(C2155="Ready to Drink",D2155="RTD-One Pour Cocktail&gt;7%&lt;=14.5"),
SUM(LOOKUP(2,1/(SRP!$B$16:$B$20&lt;=E2155)/(SRP!$C$16:$C$20&gt;=E2155),SRP!$D$16:$D$20)*(G2155/100)*(E2155/1000)),
IF(C2155="Ready to Drink",
SUM(LOOKUP(2,1/(SRP!$B$11:$B$15&lt;=E2155)/(SRP!$C$11:$C$15&gt;=E2155),SRP!$D$11:$D$15)*(G2155/100)*(E2155/1000)),
0)))))),2)</f>
        <v>10.81</v>
      </c>
      <c r="L2155" s="173" t="str">
        <f t="shared" si="33"/>
        <v>Beer2130</v>
      </c>
      <c r="M2155" s="154">
        <f>VLOOKUP(L2155,'Slope %'!C:D,2,0)</f>
        <v>0.1</v>
      </c>
    </row>
    <row r="2156" spans="1:13" x14ac:dyDescent="0.25">
      <c r="A2156" s="169">
        <v>34919</v>
      </c>
      <c r="B2156" s="170" t="s">
        <v>1901</v>
      </c>
      <c r="C2156" s="170" t="s">
        <v>11</v>
      </c>
      <c r="D2156" s="170" t="s">
        <v>211</v>
      </c>
      <c r="E2156" s="170">
        <v>8520</v>
      </c>
      <c r="F2156" s="170">
        <v>1</v>
      </c>
      <c r="G2156" s="171">
        <v>4</v>
      </c>
      <c r="H2156" s="170" t="s">
        <v>13</v>
      </c>
      <c r="I2156" s="171">
        <v>41.79</v>
      </c>
      <c r="J2156" s="169">
        <v>24</v>
      </c>
      <c r="K2156" s="154" cm="1">
        <f t="array" ref="K2156">ROUND(
IF(C2156="Beer",
SUM(LOOKUP(2,1/(SRP!$B$8:$B$10&lt;=E2156)/(SRP!$C$8:$C$10&gt;=E2156),SRP!$D$8:$D$10)*(G2156/100)*(E2156/1000)),
IF(C2156="Spirits",
SUM(LOOKUP(2,1/(SRP!$B$2:$B$7&lt;=E2156)/(SRP!$C$2:$C$7&gt;=E2156),SRP!$D$2:$D$7)*(G2156/100)*(E2156/1000)),
IF(AND(C2156="Wine",D2156="Fortified Wines"),
SUM(LOOKUP(2,1/(SRP!$B$26:$B$29&lt;=E2156)/(SRP!$C$26:$C$29&gt;=E2156),SRP!$D$26:$D$29)*(G2156/100)*(E2156/1000)),
IF(C2156="Wine",
SUM(LOOKUP(2,1/(SRP!$B$21:$B$25&lt;=E2156)/(SRP!$C$21:$C$25&gt;=E2156),SRP!$D$21:$D$25)*(G2156/100)*(E2156/1000)),
IF(AND(C2156="Ready to Drink",D2156="RTD-One Pour Cocktail&gt;7%&lt;=14.5"),
SUM(LOOKUP(2,1/(SRP!$B$16:$B$20&lt;=E2156)/(SRP!$C$16:$C$20&gt;=E2156),SRP!$D$16:$D$20)*(G2156/100)*(E2156/1000)),
IF(C2156="Ready to Drink",
SUM(LOOKUP(2,1/(SRP!$B$11:$B$15&lt;=E2156)/(SRP!$C$11:$C$15&gt;=E2156),SRP!$D$11:$D$15)*(G2156/100)*(E2156/1000)),
0)))))),2)</f>
        <v>26.61</v>
      </c>
      <c r="L2156" s="173" t="str">
        <f t="shared" si="33"/>
        <v>Beer8520</v>
      </c>
      <c r="M2156" s="154">
        <f>VLOOKUP(L2156,'Slope %'!C:D,2,0)</f>
        <v>0.05</v>
      </c>
    </row>
    <row r="2157" spans="1:13" x14ac:dyDescent="0.25">
      <c r="A2157" s="169">
        <v>34919</v>
      </c>
      <c r="B2157" s="170" t="s">
        <v>1901</v>
      </c>
      <c r="C2157" s="170" t="s">
        <v>11</v>
      </c>
      <c r="D2157" s="170" t="s">
        <v>211</v>
      </c>
      <c r="E2157" s="170">
        <v>8520</v>
      </c>
      <c r="F2157" s="170">
        <v>1</v>
      </c>
      <c r="G2157" s="171">
        <v>4</v>
      </c>
      <c r="H2157" s="170" t="s">
        <v>13</v>
      </c>
      <c r="I2157" s="171">
        <v>41.79</v>
      </c>
      <c r="J2157" s="169">
        <v>24</v>
      </c>
      <c r="K2157" s="154" cm="1">
        <f t="array" ref="K2157">ROUND(
IF(C2157="Beer",
SUM(LOOKUP(2,1/(SRP!$B$8:$B$10&lt;=E2157)/(SRP!$C$8:$C$10&gt;=E2157),SRP!$D$8:$D$10)*(G2157/100)*(E2157/1000)),
IF(C2157="Spirits",
SUM(LOOKUP(2,1/(SRP!$B$2:$B$7&lt;=E2157)/(SRP!$C$2:$C$7&gt;=E2157),SRP!$D$2:$D$7)*(G2157/100)*(E2157/1000)),
IF(AND(C2157="Wine",D2157="Fortified Wines"),
SUM(LOOKUP(2,1/(SRP!$B$26:$B$29&lt;=E2157)/(SRP!$C$26:$C$29&gt;=E2157),SRP!$D$26:$D$29)*(G2157/100)*(E2157/1000)),
IF(C2157="Wine",
SUM(LOOKUP(2,1/(SRP!$B$21:$B$25&lt;=E2157)/(SRP!$C$21:$C$25&gt;=E2157),SRP!$D$21:$D$25)*(G2157/100)*(E2157/1000)),
IF(AND(C2157="Ready to Drink",D2157="RTD-One Pour Cocktail&gt;7%&lt;=14.5"),
SUM(LOOKUP(2,1/(SRP!$B$16:$B$20&lt;=E2157)/(SRP!$C$16:$C$20&gt;=E2157),SRP!$D$16:$D$20)*(G2157/100)*(E2157/1000)),
IF(C2157="Ready to Drink",
SUM(LOOKUP(2,1/(SRP!$B$11:$B$15&lt;=E2157)/(SRP!$C$11:$C$15&gt;=E2157),SRP!$D$11:$D$15)*(G2157/100)*(E2157/1000)),
0)))))),2)</f>
        <v>26.61</v>
      </c>
      <c r="L2157" s="173" t="str">
        <f t="shared" si="33"/>
        <v>Beer8520</v>
      </c>
      <c r="M2157" s="154">
        <f>VLOOKUP(L2157,'Slope %'!C:D,2,0)</f>
        <v>0.05</v>
      </c>
    </row>
    <row r="2158" spans="1:13" x14ac:dyDescent="0.25">
      <c r="A2158" s="169">
        <v>34922</v>
      </c>
      <c r="B2158" s="170" t="s">
        <v>1902</v>
      </c>
      <c r="C2158" s="170" t="s">
        <v>11</v>
      </c>
      <c r="D2158" s="170" t="s">
        <v>303</v>
      </c>
      <c r="E2158" s="170">
        <v>473</v>
      </c>
      <c r="F2158" s="170">
        <v>24</v>
      </c>
      <c r="G2158" s="171">
        <v>5.7</v>
      </c>
      <c r="H2158" s="170" t="s">
        <v>1324</v>
      </c>
      <c r="I2158" s="171">
        <v>4.8</v>
      </c>
      <c r="J2158" s="169">
        <v>1</v>
      </c>
      <c r="K2158" s="154" cm="1">
        <f t="array" ref="K2158">ROUND(
IF(C2158="Beer",
SUM(LOOKUP(2,1/(SRP!$B$8:$B$10&lt;=E2158)/(SRP!$C$8:$C$10&gt;=E2158),SRP!$D$8:$D$10)*(G2158/100)*(E2158/1000)),
IF(C2158="Spirits",
SUM(LOOKUP(2,1/(SRP!$B$2:$B$7&lt;=E2158)/(SRP!$C$2:$C$7&gt;=E2158),SRP!$D$2:$D$7)*(G2158/100)*(E2158/1000)),
IF(AND(C2158="Wine",D2158="Fortified Wines"),
SUM(LOOKUP(2,1/(SRP!$B$26:$B$29&lt;=E2158)/(SRP!$C$26:$C$29&gt;=E2158),SRP!$D$26:$D$29)*(G2158/100)*(E2158/1000)),
IF(C2158="Wine",
SUM(LOOKUP(2,1/(SRP!$B$21:$B$25&lt;=E2158)/(SRP!$C$21:$C$25&gt;=E2158),SRP!$D$21:$D$25)*(G2158/100)*(E2158/1000)),
IF(AND(C2158="Ready to Drink",D2158="RTD-One Pour Cocktail&gt;7%&lt;=14.5"),
SUM(LOOKUP(2,1/(SRP!$B$16:$B$20&lt;=E2158)/(SRP!$C$16:$C$20&gt;=E2158),SRP!$D$16:$D$20)*(G2158/100)*(E2158/1000)),
IF(C2158="Ready to Drink",
SUM(LOOKUP(2,1/(SRP!$B$11:$B$15&lt;=E2158)/(SRP!$C$11:$C$15&gt;=E2158),SRP!$D$11:$D$15)*(G2158/100)*(E2158/1000)),
0)))))),2)</f>
        <v>2.1</v>
      </c>
      <c r="L2158" s="173" t="str">
        <f t="shared" si="33"/>
        <v>Beer473</v>
      </c>
      <c r="M2158" s="154">
        <f>VLOOKUP(L2158,'Slope %'!C:D,2,0)</f>
        <v>0.12</v>
      </c>
    </row>
    <row r="2159" spans="1:13" x14ac:dyDescent="0.25">
      <c r="A2159" s="169">
        <v>34922</v>
      </c>
      <c r="B2159" s="170" t="s">
        <v>1902</v>
      </c>
      <c r="C2159" s="170" t="s">
        <v>11</v>
      </c>
      <c r="D2159" s="170" t="s">
        <v>303</v>
      </c>
      <c r="E2159" s="170">
        <v>473</v>
      </c>
      <c r="F2159" s="170">
        <v>24</v>
      </c>
      <c r="G2159" s="171">
        <v>5.7</v>
      </c>
      <c r="H2159" s="170" t="s">
        <v>1324</v>
      </c>
      <c r="I2159" s="171">
        <v>4.8</v>
      </c>
      <c r="J2159" s="169">
        <v>1</v>
      </c>
      <c r="K2159" s="154" cm="1">
        <f t="array" ref="K2159">ROUND(
IF(C2159="Beer",
SUM(LOOKUP(2,1/(SRP!$B$8:$B$10&lt;=E2159)/(SRP!$C$8:$C$10&gt;=E2159),SRP!$D$8:$D$10)*(G2159/100)*(E2159/1000)),
IF(C2159="Spirits",
SUM(LOOKUP(2,1/(SRP!$B$2:$B$7&lt;=E2159)/(SRP!$C$2:$C$7&gt;=E2159),SRP!$D$2:$D$7)*(G2159/100)*(E2159/1000)),
IF(AND(C2159="Wine",D2159="Fortified Wines"),
SUM(LOOKUP(2,1/(SRP!$B$26:$B$29&lt;=E2159)/(SRP!$C$26:$C$29&gt;=E2159),SRP!$D$26:$D$29)*(G2159/100)*(E2159/1000)),
IF(C2159="Wine",
SUM(LOOKUP(2,1/(SRP!$B$21:$B$25&lt;=E2159)/(SRP!$C$21:$C$25&gt;=E2159),SRP!$D$21:$D$25)*(G2159/100)*(E2159/1000)),
IF(AND(C2159="Ready to Drink",D2159="RTD-One Pour Cocktail&gt;7%&lt;=14.5"),
SUM(LOOKUP(2,1/(SRP!$B$16:$B$20&lt;=E2159)/(SRP!$C$16:$C$20&gt;=E2159),SRP!$D$16:$D$20)*(G2159/100)*(E2159/1000)),
IF(C2159="Ready to Drink",
SUM(LOOKUP(2,1/(SRP!$B$11:$B$15&lt;=E2159)/(SRP!$C$11:$C$15&gt;=E2159),SRP!$D$11:$D$15)*(G2159/100)*(E2159/1000)),
0)))))),2)</f>
        <v>2.1</v>
      </c>
      <c r="L2159" s="173" t="str">
        <f t="shared" si="33"/>
        <v>Beer473</v>
      </c>
      <c r="M2159" s="154">
        <f>VLOOKUP(L2159,'Slope %'!C:D,2,0)</f>
        <v>0.12</v>
      </c>
    </row>
    <row r="2160" spans="1:13" x14ac:dyDescent="0.25">
      <c r="A2160" s="169">
        <v>34938</v>
      </c>
      <c r="B2160" s="170" t="s">
        <v>1903</v>
      </c>
      <c r="C2160" s="170" t="s">
        <v>11</v>
      </c>
      <c r="D2160" s="170" t="s">
        <v>211</v>
      </c>
      <c r="E2160" s="170">
        <v>2840</v>
      </c>
      <c r="F2160" s="170">
        <v>3</v>
      </c>
      <c r="G2160" s="171">
        <v>4</v>
      </c>
      <c r="H2160" s="170" t="s">
        <v>13</v>
      </c>
      <c r="I2160" s="171">
        <v>13.69</v>
      </c>
      <c r="J2160" s="169">
        <v>8</v>
      </c>
      <c r="K2160" s="154" cm="1">
        <f t="array" ref="K2160">ROUND(
IF(C2160="Beer",
SUM(LOOKUP(2,1/(SRP!$B$8:$B$10&lt;=E2160)/(SRP!$C$8:$C$10&gt;=E2160),SRP!$D$8:$D$10)*(G2160/100)*(E2160/1000)),
IF(C2160="Spirits",
SUM(LOOKUP(2,1/(SRP!$B$2:$B$7&lt;=E2160)/(SRP!$C$2:$C$7&gt;=E2160),SRP!$D$2:$D$7)*(G2160/100)*(E2160/1000)),
IF(AND(C2160="Wine",D2160="Fortified Wines"),
SUM(LOOKUP(2,1/(SRP!$B$26:$B$29&lt;=E2160)/(SRP!$C$26:$C$29&gt;=E2160),SRP!$D$26:$D$29)*(G2160/100)*(E2160/1000)),
IF(C2160="Wine",
SUM(LOOKUP(2,1/(SRP!$B$21:$B$25&lt;=E2160)/(SRP!$C$21:$C$25&gt;=E2160),SRP!$D$21:$D$25)*(G2160/100)*(E2160/1000)),
IF(AND(C2160="Ready to Drink",D2160="RTD-One Pour Cocktail&gt;7%&lt;=14.5"),
SUM(LOOKUP(2,1/(SRP!$B$16:$B$20&lt;=E2160)/(SRP!$C$16:$C$20&gt;=E2160),SRP!$D$16:$D$20)*(G2160/100)*(E2160/1000)),
IF(C2160="Ready to Drink",
SUM(LOOKUP(2,1/(SRP!$B$11:$B$15&lt;=E2160)/(SRP!$C$11:$C$15&gt;=E2160),SRP!$D$11:$D$15)*(G2160/100)*(E2160/1000)),
0)))))),2)</f>
        <v>8.8699999999999992</v>
      </c>
      <c r="L2160" s="173" t="str">
        <f t="shared" si="33"/>
        <v>Beer2840</v>
      </c>
      <c r="M2160" s="154">
        <f>VLOOKUP(L2160,'Slope %'!C:D,2,0)</f>
        <v>0.1</v>
      </c>
    </row>
    <row r="2161" spans="1:13" x14ac:dyDescent="0.25">
      <c r="A2161" s="169">
        <v>34938</v>
      </c>
      <c r="B2161" s="170" t="s">
        <v>1903</v>
      </c>
      <c r="C2161" s="170" t="s">
        <v>11</v>
      </c>
      <c r="D2161" s="170" t="s">
        <v>211</v>
      </c>
      <c r="E2161" s="170">
        <v>2840</v>
      </c>
      <c r="F2161" s="170">
        <v>3</v>
      </c>
      <c r="G2161" s="171">
        <v>4</v>
      </c>
      <c r="H2161" s="170" t="s">
        <v>13</v>
      </c>
      <c r="I2161" s="171">
        <v>13.69</v>
      </c>
      <c r="J2161" s="169">
        <v>8</v>
      </c>
      <c r="K2161" s="154" cm="1">
        <f t="array" ref="K2161">ROUND(
IF(C2161="Beer",
SUM(LOOKUP(2,1/(SRP!$B$8:$B$10&lt;=E2161)/(SRP!$C$8:$C$10&gt;=E2161),SRP!$D$8:$D$10)*(G2161/100)*(E2161/1000)),
IF(C2161="Spirits",
SUM(LOOKUP(2,1/(SRP!$B$2:$B$7&lt;=E2161)/(SRP!$C$2:$C$7&gt;=E2161),SRP!$D$2:$D$7)*(G2161/100)*(E2161/1000)),
IF(AND(C2161="Wine",D2161="Fortified Wines"),
SUM(LOOKUP(2,1/(SRP!$B$26:$B$29&lt;=E2161)/(SRP!$C$26:$C$29&gt;=E2161),SRP!$D$26:$D$29)*(G2161/100)*(E2161/1000)),
IF(C2161="Wine",
SUM(LOOKUP(2,1/(SRP!$B$21:$B$25&lt;=E2161)/(SRP!$C$21:$C$25&gt;=E2161),SRP!$D$21:$D$25)*(G2161/100)*(E2161/1000)),
IF(AND(C2161="Ready to Drink",D2161="RTD-One Pour Cocktail&gt;7%&lt;=14.5"),
SUM(LOOKUP(2,1/(SRP!$B$16:$B$20&lt;=E2161)/(SRP!$C$16:$C$20&gt;=E2161),SRP!$D$16:$D$20)*(G2161/100)*(E2161/1000)),
IF(C2161="Ready to Drink",
SUM(LOOKUP(2,1/(SRP!$B$11:$B$15&lt;=E2161)/(SRP!$C$11:$C$15&gt;=E2161),SRP!$D$11:$D$15)*(G2161/100)*(E2161/1000)),
0)))))),2)</f>
        <v>8.8699999999999992</v>
      </c>
      <c r="L2161" s="173" t="str">
        <f t="shared" si="33"/>
        <v>Beer2840</v>
      </c>
      <c r="M2161" s="154">
        <f>VLOOKUP(L2161,'Slope %'!C:D,2,0)</f>
        <v>0.1</v>
      </c>
    </row>
    <row r="2162" spans="1:13" x14ac:dyDescent="0.25">
      <c r="A2162" s="169">
        <v>34942</v>
      </c>
      <c r="B2162" s="170" t="s">
        <v>1904</v>
      </c>
      <c r="C2162" s="170" t="s">
        <v>24</v>
      </c>
      <c r="D2162" s="170" t="s">
        <v>68</v>
      </c>
      <c r="E2162" s="170">
        <v>750</v>
      </c>
      <c r="F2162" s="170">
        <v>12</v>
      </c>
      <c r="G2162" s="171">
        <v>14.5</v>
      </c>
      <c r="H2162" s="170" t="s">
        <v>177</v>
      </c>
      <c r="I2162" s="171">
        <v>14.99</v>
      </c>
      <c r="J2162" s="169">
        <v>1</v>
      </c>
      <c r="K2162" s="154" cm="1">
        <f t="array" ref="K2162">ROUND(
IF(C2162="Beer",
SUM(LOOKUP(2,1/(SRP!$B$8:$B$10&lt;=E2162)/(SRP!$C$8:$C$10&gt;=E2162),SRP!$D$8:$D$10)*(G2162/100)*(E2162/1000)),
IF(C2162="Spirits",
SUM(LOOKUP(2,1/(SRP!$B$2:$B$7&lt;=E2162)/(SRP!$C$2:$C$7&gt;=E2162),SRP!$D$2:$D$7)*(G2162/100)*(E2162/1000)),
IF(AND(C2162="Wine",D2162="Fortified Wines"),
SUM(LOOKUP(2,1/(SRP!$B$26:$B$29&lt;=E2162)/(SRP!$C$26:$C$29&gt;=E2162),SRP!$D$26:$D$29)*(G2162/100)*(E2162/1000)),
IF(C2162="Wine",
SUM(LOOKUP(2,1/(SRP!$B$21:$B$25&lt;=E2162)/(SRP!$C$21:$C$25&gt;=E2162),SRP!$D$21:$D$25)*(G2162/100)*(E2162/1000)),
IF(AND(C2162="Ready to Drink",D2162="RTD-One Pour Cocktail&gt;7%&lt;=14.5"),
SUM(LOOKUP(2,1/(SRP!$B$16:$B$20&lt;=E2162)/(SRP!$C$16:$C$20&gt;=E2162),SRP!$D$16:$D$20)*(G2162/100)*(E2162/1000)),
IF(C2162="Ready to Drink",
SUM(LOOKUP(2,1/(SRP!$B$11:$B$15&lt;=E2162)/(SRP!$C$11:$C$15&gt;=E2162),SRP!$D$11:$D$15)*(G2162/100)*(E2162/1000)),
0)))))),2)</f>
        <v>8.49</v>
      </c>
      <c r="L2162" s="173" t="str">
        <f t="shared" si="33"/>
        <v>Wine750</v>
      </c>
      <c r="M2162" s="154">
        <f>VLOOKUP(L2162,'Slope %'!C:D,2,0)</f>
        <v>0.1</v>
      </c>
    </row>
    <row r="2163" spans="1:13" x14ac:dyDescent="0.25">
      <c r="A2163" s="169">
        <v>34946</v>
      </c>
      <c r="B2163" s="170" t="s">
        <v>1905</v>
      </c>
      <c r="C2163" s="170" t="s">
        <v>11</v>
      </c>
      <c r="D2163" s="170" t="s">
        <v>211</v>
      </c>
      <c r="E2163" s="170">
        <v>473</v>
      </c>
      <c r="F2163" s="170">
        <v>24</v>
      </c>
      <c r="G2163" s="171">
        <v>4</v>
      </c>
      <c r="H2163" s="170" t="s">
        <v>1556</v>
      </c>
      <c r="I2163" s="171">
        <v>4.6500000000000004</v>
      </c>
      <c r="J2163" s="169">
        <v>1</v>
      </c>
      <c r="K2163" s="154" cm="1">
        <f t="array" ref="K2163">ROUND(
IF(C2163="Beer",
SUM(LOOKUP(2,1/(SRP!$B$8:$B$10&lt;=E2163)/(SRP!$C$8:$C$10&gt;=E2163),SRP!$D$8:$D$10)*(G2163/100)*(E2163/1000)),
IF(C2163="Spirits",
SUM(LOOKUP(2,1/(SRP!$B$2:$B$7&lt;=E2163)/(SRP!$C$2:$C$7&gt;=E2163),SRP!$D$2:$D$7)*(G2163/100)*(E2163/1000)),
IF(AND(C2163="Wine",D2163="Fortified Wines"),
SUM(LOOKUP(2,1/(SRP!$B$26:$B$29&lt;=E2163)/(SRP!$C$26:$C$29&gt;=E2163),SRP!$D$26:$D$29)*(G2163/100)*(E2163/1000)),
IF(C2163="Wine",
SUM(LOOKUP(2,1/(SRP!$B$21:$B$25&lt;=E2163)/(SRP!$C$21:$C$25&gt;=E2163),SRP!$D$21:$D$25)*(G2163/100)*(E2163/1000)),
IF(AND(C2163="Ready to Drink",D2163="RTD-One Pour Cocktail&gt;7%&lt;=14.5"),
SUM(LOOKUP(2,1/(SRP!$B$16:$B$20&lt;=E2163)/(SRP!$C$16:$C$20&gt;=E2163),SRP!$D$16:$D$20)*(G2163/100)*(E2163/1000)),
IF(C2163="Ready to Drink",
SUM(LOOKUP(2,1/(SRP!$B$11:$B$15&lt;=E2163)/(SRP!$C$11:$C$15&gt;=E2163),SRP!$D$11:$D$15)*(G2163/100)*(E2163/1000)),
0)))))),2)</f>
        <v>1.48</v>
      </c>
      <c r="L2163" s="173" t="str">
        <f t="shared" si="33"/>
        <v>Beer473</v>
      </c>
      <c r="M2163" s="154">
        <f>VLOOKUP(L2163,'Slope %'!C:D,2,0)</f>
        <v>0.12</v>
      </c>
    </row>
    <row r="2164" spans="1:13" x14ac:dyDescent="0.25">
      <c r="A2164" s="169">
        <v>34946</v>
      </c>
      <c r="B2164" s="170" t="s">
        <v>1905</v>
      </c>
      <c r="C2164" s="170" t="s">
        <v>11</v>
      </c>
      <c r="D2164" s="170" t="s">
        <v>211</v>
      </c>
      <c r="E2164" s="170">
        <v>473</v>
      </c>
      <c r="F2164" s="170">
        <v>24</v>
      </c>
      <c r="G2164" s="171">
        <v>4</v>
      </c>
      <c r="H2164" s="170" t="s">
        <v>1556</v>
      </c>
      <c r="I2164" s="171">
        <v>4.6500000000000004</v>
      </c>
      <c r="J2164" s="169">
        <v>1</v>
      </c>
      <c r="K2164" s="154" cm="1">
        <f t="array" ref="K2164">ROUND(
IF(C2164="Beer",
SUM(LOOKUP(2,1/(SRP!$B$8:$B$10&lt;=E2164)/(SRP!$C$8:$C$10&gt;=E2164),SRP!$D$8:$D$10)*(G2164/100)*(E2164/1000)),
IF(C2164="Spirits",
SUM(LOOKUP(2,1/(SRP!$B$2:$B$7&lt;=E2164)/(SRP!$C$2:$C$7&gt;=E2164),SRP!$D$2:$D$7)*(G2164/100)*(E2164/1000)),
IF(AND(C2164="Wine",D2164="Fortified Wines"),
SUM(LOOKUP(2,1/(SRP!$B$26:$B$29&lt;=E2164)/(SRP!$C$26:$C$29&gt;=E2164),SRP!$D$26:$D$29)*(G2164/100)*(E2164/1000)),
IF(C2164="Wine",
SUM(LOOKUP(2,1/(SRP!$B$21:$B$25&lt;=E2164)/(SRP!$C$21:$C$25&gt;=E2164),SRP!$D$21:$D$25)*(G2164/100)*(E2164/1000)),
IF(AND(C2164="Ready to Drink",D2164="RTD-One Pour Cocktail&gt;7%&lt;=14.5"),
SUM(LOOKUP(2,1/(SRP!$B$16:$B$20&lt;=E2164)/(SRP!$C$16:$C$20&gt;=E2164),SRP!$D$16:$D$20)*(G2164/100)*(E2164/1000)),
IF(C2164="Ready to Drink",
SUM(LOOKUP(2,1/(SRP!$B$11:$B$15&lt;=E2164)/(SRP!$C$11:$C$15&gt;=E2164),SRP!$D$11:$D$15)*(G2164/100)*(E2164/1000)),
0)))))),2)</f>
        <v>1.48</v>
      </c>
      <c r="L2164" s="173" t="str">
        <f t="shared" si="33"/>
        <v>Beer473</v>
      </c>
      <c r="M2164" s="154">
        <f>VLOOKUP(L2164,'Slope %'!C:D,2,0)</f>
        <v>0.12</v>
      </c>
    </row>
    <row r="2165" spans="1:13" x14ac:dyDescent="0.25">
      <c r="A2165" s="169">
        <v>34959</v>
      </c>
      <c r="B2165" s="170" t="s">
        <v>1906</v>
      </c>
      <c r="C2165" s="170" t="s">
        <v>24</v>
      </c>
      <c r="D2165" s="170" t="s">
        <v>66</v>
      </c>
      <c r="E2165" s="170">
        <v>750</v>
      </c>
      <c r="F2165" s="170">
        <v>12</v>
      </c>
      <c r="G2165" s="171">
        <v>13.6</v>
      </c>
      <c r="H2165" s="170" t="s">
        <v>177</v>
      </c>
      <c r="I2165" s="171">
        <v>21.99</v>
      </c>
      <c r="J2165" s="169">
        <v>1</v>
      </c>
      <c r="K2165" s="154" cm="1">
        <f t="array" ref="K2165">ROUND(
IF(C2165="Beer",
SUM(LOOKUP(2,1/(SRP!$B$8:$B$10&lt;=E2165)/(SRP!$C$8:$C$10&gt;=E2165),SRP!$D$8:$D$10)*(G2165/100)*(E2165/1000)),
IF(C2165="Spirits",
SUM(LOOKUP(2,1/(SRP!$B$2:$B$7&lt;=E2165)/(SRP!$C$2:$C$7&gt;=E2165),SRP!$D$2:$D$7)*(G2165/100)*(E2165/1000)),
IF(AND(C2165="Wine",D2165="Fortified Wines"),
SUM(LOOKUP(2,1/(SRP!$B$26:$B$29&lt;=E2165)/(SRP!$C$26:$C$29&gt;=E2165),SRP!$D$26:$D$29)*(G2165/100)*(E2165/1000)),
IF(C2165="Wine",
SUM(LOOKUP(2,1/(SRP!$B$21:$B$25&lt;=E2165)/(SRP!$C$21:$C$25&gt;=E2165),SRP!$D$21:$D$25)*(G2165/100)*(E2165/1000)),
IF(AND(C2165="Ready to Drink",D2165="RTD-One Pour Cocktail&gt;7%&lt;=14.5"),
SUM(LOOKUP(2,1/(SRP!$B$16:$B$20&lt;=E2165)/(SRP!$C$16:$C$20&gt;=E2165),SRP!$D$16:$D$20)*(G2165/100)*(E2165/1000)),
IF(C2165="Ready to Drink",
SUM(LOOKUP(2,1/(SRP!$B$11:$B$15&lt;=E2165)/(SRP!$C$11:$C$15&gt;=E2165),SRP!$D$11:$D$15)*(G2165/100)*(E2165/1000)),
0)))))),2)</f>
        <v>7.96</v>
      </c>
      <c r="L2165" s="173" t="str">
        <f t="shared" si="33"/>
        <v>Wine750</v>
      </c>
      <c r="M2165" s="154">
        <f>VLOOKUP(L2165,'Slope %'!C:D,2,0)</f>
        <v>0.1</v>
      </c>
    </row>
    <row r="2166" spans="1:13" x14ac:dyDescent="0.25">
      <c r="A2166" s="169">
        <v>34961</v>
      </c>
      <c r="B2166" s="170" t="s">
        <v>1907</v>
      </c>
      <c r="C2166" s="170" t="s">
        <v>11</v>
      </c>
      <c r="D2166" s="170" t="s">
        <v>267</v>
      </c>
      <c r="E2166" s="170">
        <v>1892</v>
      </c>
      <c r="F2166" s="170">
        <v>6</v>
      </c>
      <c r="G2166" s="171">
        <v>5</v>
      </c>
      <c r="H2166" s="170" t="s">
        <v>1556</v>
      </c>
      <c r="I2166" s="171">
        <v>19.989999999999998</v>
      </c>
      <c r="J2166" s="169">
        <v>4</v>
      </c>
      <c r="K2166" s="154" cm="1">
        <f t="array" ref="K2166">ROUND(
IF(C2166="Beer",
SUM(LOOKUP(2,1/(SRP!$B$8:$B$10&lt;=E2166)/(SRP!$C$8:$C$10&gt;=E2166),SRP!$D$8:$D$10)*(G2166/100)*(E2166/1000)),
IF(C2166="Spirits",
SUM(LOOKUP(2,1/(SRP!$B$2:$B$7&lt;=E2166)/(SRP!$C$2:$C$7&gt;=E2166),SRP!$D$2:$D$7)*(G2166/100)*(E2166/1000)),
IF(AND(C2166="Wine",D2166="Fortified Wines"),
SUM(LOOKUP(2,1/(SRP!$B$26:$B$29&lt;=E2166)/(SRP!$C$26:$C$29&gt;=E2166),SRP!$D$26:$D$29)*(G2166/100)*(E2166/1000)),
IF(C2166="Wine",
SUM(LOOKUP(2,1/(SRP!$B$21:$B$25&lt;=E2166)/(SRP!$C$21:$C$25&gt;=E2166),SRP!$D$21:$D$25)*(G2166/100)*(E2166/1000)),
IF(AND(C2166="Ready to Drink",D2166="RTD-One Pour Cocktail&gt;7%&lt;=14.5"),
SUM(LOOKUP(2,1/(SRP!$B$16:$B$20&lt;=E2166)/(SRP!$C$16:$C$20&gt;=E2166),SRP!$D$16:$D$20)*(G2166/100)*(E2166/1000)),
IF(C2166="Ready to Drink",
SUM(LOOKUP(2,1/(SRP!$B$11:$B$15&lt;=E2166)/(SRP!$C$11:$C$15&gt;=E2166),SRP!$D$11:$D$15)*(G2166/100)*(E2166/1000)),
0)))))),2)</f>
        <v>7.39</v>
      </c>
      <c r="L2166" s="173" t="str">
        <f t="shared" si="33"/>
        <v>Beer1892</v>
      </c>
      <c r="M2166" s="154">
        <f>VLOOKUP(L2166,'Slope %'!C:D,2,0)</f>
        <v>0.1</v>
      </c>
    </row>
    <row r="2167" spans="1:13" x14ac:dyDescent="0.25">
      <c r="A2167" s="169">
        <v>34961</v>
      </c>
      <c r="B2167" s="170" t="s">
        <v>1907</v>
      </c>
      <c r="C2167" s="170" t="s">
        <v>11</v>
      </c>
      <c r="D2167" s="170" t="s">
        <v>267</v>
      </c>
      <c r="E2167" s="170">
        <v>1892</v>
      </c>
      <c r="F2167" s="170">
        <v>6</v>
      </c>
      <c r="G2167" s="171">
        <v>5</v>
      </c>
      <c r="H2167" s="170" t="s">
        <v>1556</v>
      </c>
      <c r="I2167" s="171">
        <v>19.989999999999998</v>
      </c>
      <c r="J2167" s="169">
        <v>4</v>
      </c>
      <c r="K2167" s="154" cm="1">
        <f t="array" ref="K2167">ROUND(
IF(C2167="Beer",
SUM(LOOKUP(2,1/(SRP!$B$8:$B$10&lt;=E2167)/(SRP!$C$8:$C$10&gt;=E2167),SRP!$D$8:$D$10)*(G2167/100)*(E2167/1000)),
IF(C2167="Spirits",
SUM(LOOKUP(2,1/(SRP!$B$2:$B$7&lt;=E2167)/(SRP!$C$2:$C$7&gt;=E2167),SRP!$D$2:$D$7)*(G2167/100)*(E2167/1000)),
IF(AND(C2167="Wine",D2167="Fortified Wines"),
SUM(LOOKUP(2,1/(SRP!$B$26:$B$29&lt;=E2167)/(SRP!$C$26:$C$29&gt;=E2167),SRP!$D$26:$D$29)*(G2167/100)*(E2167/1000)),
IF(C2167="Wine",
SUM(LOOKUP(2,1/(SRP!$B$21:$B$25&lt;=E2167)/(SRP!$C$21:$C$25&gt;=E2167),SRP!$D$21:$D$25)*(G2167/100)*(E2167/1000)),
IF(AND(C2167="Ready to Drink",D2167="RTD-One Pour Cocktail&gt;7%&lt;=14.5"),
SUM(LOOKUP(2,1/(SRP!$B$16:$B$20&lt;=E2167)/(SRP!$C$16:$C$20&gt;=E2167),SRP!$D$16:$D$20)*(G2167/100)*(E2167/1000)),
IF(C2167="Ready to Drink",
SUM(LOOKUP(2,1/(SRP!$B$11:$B$15&lt;=E2167)/(SRP!$C$11:$C$15&gt;=E2167),SRP!$D$11:$D$15)*(G2167/100)*(E2167/1000)),
0)))))),2)</f>
        <v>7.39</v>
      </c>
      <c r="L2167" s="173" t="str">
        <f t="shared" si="33"/>
        <v>Beer1892</v>
      </c>
      <c r="M2167" s="154">
        <f>VLOOKUP(L2167,'Slope %'!C:D,2,0)</f>
        <v>0.1</v>
      </c>
    </row>
    <row r="2168" spans="1:13" x14ac:dyDescent="0.25">
      <c r="A2168" s="169">
        <v>34962</v>
      </c>
      <c r="B2168" s="170" t="s">
        <v>1908</v>
      </c>
      <c r="C2168" s="170" t="s">
        <v>24</v>
      </c>
      <c r="D2168" s="170" t="s">
        <v>194</v>
      </c>
      <c r="E2168" s="170">
        <v>750</v>
      </c>
      <c r="F2168" s="170">
        <v>12</v>
      </c>
      <c r="G2168" s="171">
        <v>13.7</v>
      </c>
      <c r="H2168" s="170" t="s">
        <v>177</v>
      </c>
      <c r="I2168" s="171">
        <v>27.99</v>
      </c>
      <c r="J2168" s="169">
        <v>1</v>
      </c>
      <c r="K2168" s="154" cm="1">
        <f t="array" ref="K2168">ROUND(
IF(C2168="Beer",
SUM(LOOKUP(2,1/(SRP!$B$8:$B$10&lt;=E2168)/(SRP!$C$8:$C$10&gt;=E2168),SRP!$D$8:$D$10)*(G2168/100)*(E2168/1000)),
IF(C2168="Spirits",
SUM(LOOKUP(2,1/(SRP!$B$2:$B$7&lt;=E2168)/(SRP!$C$2:$C$7&gt;=E2168),SRP!$D$2:$D$7)*(G2168/100)*(E2168/1000)),
IF(AND(C2168="Wine",D2168="Fortified Wines"),
SUM(LOOKUP(2,1/(SRP!$B$26:$B$29&lt;=E2168)/(SRP!$C$26:$C$29&gt;=E2168),SRP!$D$26:$D$29)*(G2168/100)*(E2168/1000)),
IF(C2168="Wine",
SUM(LOOKUP(2,1/(SRP!$B$21:$B$25&lt;=E2168)/(SRP!$C$21:$C$25&gt;=E2168),SRP!$D$21:$D$25)*(G2168/100)*(E2168/1000)),
IF(AND(C2168="Ready to Drink",D2168="RTD-One Pour Cocktail&gt;7%&lt;=14.5"),
SUM(LOOKUP(2,1/(SRP!$B$16:$B$20&lt;=E2168)/(SRP!$C$16:$C$20&gt;=E2168),SRP!$D$16:$D$20)*(G2168/100)*(E2168/1000)),
IF(C2168="Ready to Drink",
SUM(LOOKUP(2,1/(SRP!$B$11:$B$15&lt;=E2168)/(SRP!$C$11:$C$15&gt;=E2168),SRP!$D$11:$D$15)*(G2168/100)*(E2168/1000)),
0)))))),2)</f>
        <v>8.02</v>
      </c>
      <c r="L2168" s="173" t="str">
        <f t="shared" si="33"/>
        <v>Wine750</v>
      </c>
      <c r="M2168" s="154">
        <f>VLOOKUP(L2168,'Slope %'!C:D,2,0)</f>
        <v>0.1</v>
      </c>
    </row>
    <row r="2169" spans="1:13" x14ac:dyDescent="0.25">
      <c r="A2169" s="169">
        <v>34964</v>
      </c>
      <c r="B2169" s="170" t="s">
        <v>1909</v>
      </c>
      <c r="C2169" s="170" t="s">
        <v>24</v>
      </c>
      <c r="D2169" s="170" t="s">
        <v>34</v>
      </c>
      <c r="E2169" s="170">
        <v>750</v>
      </c>
      <c r="F2169" s="170">
        <v>6</v>
      </c>
      <c r="G2169" s="171">
        <v>14.5</v>
      </c>
      <c r="H2169" s="170" t="s">
        <v>32</v>
      </c>
      <c r="I2169" s="171">
        <v>56.99</v>
      </c>
      <c r="J2169" s="169">
        <v>1</v>
      </c>
      <c r="K2169" s="154" cm="1">
        <f t="array" ref="K2169">ROUND(
IF(C2169="Beer",
SUM(LOOKUP(2,1/(SRP!$B$8:$B$10&lt;=E2169)/(SRP!$C$8:$C$10&gt;=E2169),SRP!$D$8:$D$10)*(G2169/100)*(E2169/1000)),
IF(C2169="Spirits",
SUM(LOOKUP(2,1/(SRP!$B$2:$B$7&lt;=E2169)/(SRP!$C$2:$C$7&gt;=E2169),SRP!$D$2:$D$7)*(G2169/100)*(E2169/1000)),
IF(AND(C2169="Wine",D2169="Fortified Wines"),
SUM(LOOKUP(2,1/(SRP!$B$26:$B$29&lt;=E2169)/(SRP!$C$26:$C$29&gt;=E2169),SRP!$D$26:$D$29)*(G2169/100)*(E2169/1000)),
IF(C2169="Wine",
SUM(LOOKUP(2,1/(SRP!$B$21:$B$25&lt;=E2169)/(SRP!$C$21:$C$25&gt;=E2169),SRP!$D$21:$D$25)*(G2169/100)*(E2169/1000)),
IF(AND(C2169="Ready to Drink",D2169="RTD-One Pour Cocktail&gt;7%&lt;=14.5"),
SUM(LOOKUP(2,1/(SRP!$B$16:$B$20&lt;=E2169)/(SRP!$C$16:$C$20&gt;=E2169),SRP!$D$16:$D$20)*(G2169/100)*(E2169/1000)),
IF(C2169="Ready to Drink",
SUM(LOOKUP(2,1/(SRP!$B$11:$B$15&lt;=E2169)/(SRP!$C$11:$C$15&gt;=E2169),SRP!$D$11:$D$15)*(G2169/100)*(E2169/1000)),
0)))))),2)</f>
        <v>8.49</v>
      </c>
      <c r="L2169" s="173" t="str">
        <f t="shared" si="33"/>
        <v>Wine750</v>
      </c>
      <c r="M2169" s="154">
        <f>VLOOKUP(L2169,'Slope %'!C:D,2,0)</f>
        <v>0.1</v>
      </c>
    </row>
    <row r="2170" spans="1:13" x14ac:dyDescent="0.25">
      <c r="A2170" s="169">
        <v>34966</v>
      </c>
      <c r="B2170" s="170" t="s">
        <v>1910</v>
      </c>
      <c r="C2170" s="170" t="s">
        <v>24</v>
      </c>
      <c r="D2170" s="170" t="s">
        <v>68</v>
      </c>
      <c r="E2170" s="170">
        <v>750</v>
      </c>
      <c r="F2170" s="170">
        <v>12</v>
      </c>
      <c r="G2170" s="171">
        <v>13.5</v>
      </c>
      <c r="H2170" s="170" t="s">
        <v>177</v>
      </c>
      <c r="I2170" s="171">
        <v>14.99</v>
      </c>
      <c r="J2170" s="169">
        <v>1</v>
      </c>
      <c r="K2170" s="154" cm="1">
        <f t="array" ref="K2170">ROUND(
IF(C2170="Beer",
SUM(LOOKUP(2,1/(SRP!$B$8:$B$10&lt;=E2170)/(SRP!$C$8:$C$10&gt;=E2170),SRP!$D$8:$D$10)*(G2170/100)*(E2170/1000)),
IF(C2170="Spirits",
SUM(LOOKUP(2,1/(SRP!$B$2:$B$7&lt;=E2170)/(SRP!$C$2:$C$7&gt;=E2170),SRP!$D$2:$D$7)*(G2170/100)*(E2170/1000)),
IF(AND(C2170="Wine",D2170="Fortified Wines"),
SUM(LOOKUP(2,1/(SRP!$B$26:$B$29&lt;=E2170)/(SRP!$C$26:$C$29&gt;=E2170),SRP!$D$26:$D$29)*(G2170/100)*(E2170/1000)),
IF(C2170="Wine",
SUM(LOOKUP(2,1/(SRP!$B$21:$B$25&lt;=E2170)/(SRP!$C$21:$C$25&gt;=E2170),SRP!$D$21:$D$25)*(G2170/100)*(E2170/1000)),
IF(AND(C2170="Ready to Drink",D2170="RTD-One Pour Cocktail&gt;7%&lt;=14.5"),
SUM(LOOKUP(2,1/(SRP!$B$16:$B$20&lt;=E2170)/(SRP!$C$16:$C$20&gt;=E2170),SRP!$D$16:$D$20)*(G2170/100)*(E2170/1000)),
IF(C2170="Ready to Drink",
SUM(LOOKUP(2,1/(SRP!$B$11:$B$15&lt;=E2170)/(SRP!$C$11:$C$15&gt;=E2170),SRP!$D$11:$D$15)*(G2170/100)*(E2170/1000)),
0)))))),2)</f>
        <v>7.9</v>
      </c>
      <c r="L2170" s="173" t="str">
        <f t="shared" si="33"/>
        <v>Wine750</v>
      </c>
      <c r="M2170" s="154">
        <f>VLOOKUP(L2170,'Slope %'!C:D,2,0)</f>
        <v>0.1</v>
      </c>
    </row>
    <row r="2171" spans="1:13" x14ac:dyDescent="0.25">
      <c r="A2171" s="169">
        <v>34971</v>
      </c>
      <c r="B2171" s="170" t="s">
        <v>1911</v>
      </c>
      <c r="C2171" s="170" t="s">
        <v>11</v>
      </c>
      <c r="D2171" s="170" t="s">
        <v>267</v>
      </c>
      <c r="E2171" s="170">
        <v>750</v>
      </c>
      <c r="F2171" s="170">
        <v>12</v>
      </c>
      <c r="G2171" s="171">
        <v>4.5</v>
      </c>
      <c r="H2171" s="170" t="s">
        <v>982</v>
      </c>
      <c r="I2171" s="171">
        <v>6.98</v>
      </c>
      <c r="J2171" s="169">
        <v>1</v>
      </c>
      <c r="K2171" s="154" cm="1">
        <f t="array" ref="K2171">ROUND(
IF(C2171="Beer",
SUM(LOOKUP(2,1/(SRP!$B$8:$B$10&lt;=E2171)/(SRP!$C$8:$C$10&gt;=E2171),SRP!$D$8:$D$10)*(G2171/100)*(E2171/1000)),
IF(C2171="Spirits",
SUM(LOOKUP(2,1/(SRP!$B$2:$B$7&lt;=E2171)/(SRP!$C$2:$C$7&gt;=E2171),SRP!$D$2:$D$7)*(G2171/100)*(E2171/1000)),
IF(AND(C2171="Wine",D2171="Fortified Wines"),
SUM(LOOKUP(2,1/(SRP!$B$26:$B$29&lt;=E2171)/(SRP!$C$26:$C$29&gt;=E2171),SRP!$D$26:$D$29)*(G2171/100)*(E2171/1000)),
IF(C2171="Wine",
SUM(LOOKUP(2,1/(SRP!$B$21:$B$25&lt;=E2171)/(SRP!$C$21:$C$25&gt;=E2171),SRP!$D$21:$D$25)*(G2171/100)*(E2171/1000)),
IF(AND(C2171="Ready to Drink",D2171="RTD-One Pour Cocktail&gt;7%&lt;=14.5"),
SUM(LOOKUP(2,1/(SRP!$B$16:$B$20&lt;=E2171)/(SRP!$C$16:$C$20&gt;=E2171),SRP!$D$16:$D$20)*(G2171/100)*(E2171/1000)),
IF(C2171="Ready to Drink",
SUM(LOOKUP(2,1/(SRP!$B$11:$B$15&lt;=E2171)/(SRP!$C$11:$C$15&gt;=E2171),SRP!$D$11:$D$15)*(G2171/100)*(E2171/1000)),
0)))))),2)</f>
        <v>2.63</v>
      </c>
      <c r="L2171" s="173" t="str">
        <f t="shared" si="33"/>
        <v>Beer750</v>
      </c>
      <c r="M2171" s="154">
        <f>VLOOKUP(L2171,'Slope %'!C:D,2,0)</f>
        <v>0.12</v>
      </c>
    </row>
    <row r="2172" spans="1:13" x14ac:dyDescent="0.25">
      <c r="A2172" s="169">
        <v>34971</v>
      </c>
      <c r="B2172" s="170" t="s">
        <v>1911</v>
      </c>
      <c r="C2172" s="170" t="s">
        <v>11</v>
      </c>
      <c r="D2172" s="170" t="s">
        <v>267</v>
      </c>
      <c r="E2172" s="170">
        <v>750</v>
      </c>
      <c r="F2172" s="170">
        <v>12</v>
      </c>
      <c r="G2172" s="171">
        <v>4.5</v>
      </c>
      <c r="H2172" s="170" t="s">
        <v>982</v>
      </c>
      <c r="I2172" s="171">
        <v>6.98</v>
      </c>
      <c r="J2172" s="169">
        <v>1</v>
      </c>
      <c r="K2172" s="154" cm="1">
        <f t="array" ref="K2172">ROUND(
IF(C2172="Beer",
SUM(LOOKUP(2,1/(SRP!$B$8:$B$10&lt;=E2172)/(SRP!$C$8:$C$10&gt;=E2172),SRP!$D$8:$D$10)*(G2172/100)*(E2172/1000)),
IF(C2172="Spirits",
SUM(LOOKUP(2,1/(SRP!$B$2:$B$7&lt;=E2172)/(SRP!$C$2:$C$7&gt;=E2172),SRP!$D$2:$D$7)*(G2172/100)*(E2172/1000)),
IF(AND(C2172="Wine",D2172="Fortified Wines"),
SUM(LOOKUP(2,1/(SRP!$B$26:$B$29&lt;=E2172)/(SRP!$C$26:$C$29&gt;=E2172),SRP!$D$26:$D$29)*(G2172/100)*(E2172/1000)),
IF(C2172="Wine",
SUM(LOOKUP(2,1/(SRP!$B$21:$B$25&lt;=E2172)/(SRP!$C$21:$C$25&gt;=E2172),SRP!$D$21:$D$25)*(G2172/100)*(E2172/1000)),
IF(AND(C2172="Ready to Drink",D2172="RTD-One Pour Cocktail&gt;7%&lt;=14.5"),
SUM(LOOKUP(2,1/(SRP!$B$16:$B$20&lt;=E2172)/(SRP!$C$16:$C$20&gt;=E2172),SRP!$D$16:$D$20)*(G2172/100)*(E2172/1000)),
IF(C2172="Ready to Drink",
SUM(LOOKUP(2,1/(SRP!$B$11:$B$15&lt;=E2172)/(SRP!$C$11:$C$15&gt;=E2172),SRP!$D$11:$D$15)*(G2172/100)*(E2172/1000)),
0)))))),2)</f>
        <v>2.63</v>
      </c>
      <c r="L2172" s="173" t="str">
        <f t="shared" si="33"/>
        <v>Beer750</v>
      </c>
      <c r="M2172" s="154">
        <f>VLOOKUP(L2172,'Slope %'!C:D,2,0)</f>
        <v>0.12</v>
      </c>
    </row>
    <row r="2173" spans="1:13" x14ac:dyDescent="0.25">
      <c r="A2173" s="169">
        <v>34976</v>
      </c>
      <c r="B2173" s="170" t="s">
        <v>1912</v>
      </c>
      <c r="C2173" s="170" t="s">
        <v>11</v>
      </c>
      <c r="D2173" s="170" t="s">
        <v>303</v>
      </c>
      <c r="E2173" s="170">
        <v>473</v>
      </c>
      <c r="F2173" s="170">
        <v>24</v>
      </c>
      <c r="G2173" s="171">
        <v>6</v>
      </c>
      <c r="H2173" s="170" t="s">
        <v>1457</v>
      </c>
      <c r="I2173" s="171">
        <v>4.8899999999999997</v>
      </c>
      <c r="J2173" s="169">
        <v>1</v>
      </c>
      <c r="K2173" s="154" cm="1">
        <f t="array" ref="K2173">ROUND(
IF(C2173="Beer",
SUM(LOOKUP(2,1/(SRP!$B$8:$B$10&lt;=E2173)/(SRP!$C$8:$C$10&gt;=E2173),SRP!$D$8:$D$10)*(G2173/100)*(E2173/1000)),
IF(C2173="Spirits",
SUM(LOOKUP(2,1/(SRP!$B$2:$B$7&lt;=E2173)/(SRP!$C$2:$C$7&gt;=E2173),SRP!$D$2:$D$7)*(G2173/100)*(E2173/1000)),
IF(AND(C2173="Wine",D2173="Fortified Wines"),
SUM(LOOKUP(2,1/(SRP!$B$26:$B$29&lt;=E2173)/(SRP!$C$26:$C$29&gt;=E2173),SRP!$D$26:$D$29)*(G2173/100)*(E2173/1000)),
IF(C2173="Wine",
SUM(LOOKUP(2,1/(SRP!$B$21:$B$25&lt;=E2173)/(SRP!$C$21:$C$25&gt;=E2173),SRP!$D$21:$D$25)*(G2173/100)*(E2173/1000)),
IF(AND(C2173="Ready to Drink",D2173="RTD-One Pour Cocktail&gt;7%&lt;=14.5"),
SUM(LOOKUP(2,1/(SRP!$B$16:$B$20&lt;=E2173)/(SRP!$C$16:$C$20&gt;=E2173),SRP!$D$16:$D$20)*(G2173/100)*(E2173/1000)),
IF(C2173="Ready to Drink",
SUM(LOOKUP(2,1/(SRP!$B$11:$B$15&lt;=E2173)/(SRP!$C$11:$C$15&gt;=E2173),SRP!$D$11:$D$15)*(G2173/100)*(E2173/1000)),
0)))))),2)</f>
        <v>2.2200000000000002</v>
      </c>
      <c r="L2173" s="173" t="str">
        <f t="shared" si="33"/>
        <v>Beer473</v>
      </c>
      <c r="M2173" s="154">
        <f>VLOOKUP(L2173,'Slope %'!C:D,2,0)</f>
        <v>0.12</v>
      </c>
    </row>
    <row r="2174" spans="1:13" x14ac:dyDescent="0.25">
      <c r="A2174" s="169">
        <v>34976</v>
      </c>
      <c r="B2174" s="170" t="s">
        <v>1912</v>
      </c>
      <c r="C2174" s="170" t="s">
        <v>11</v>
      </c>
      <c r="D2174" s="170" t="s">
        <v>303</v>
      </c>
      <c r="E2174" s="170">
        <v>473</v>
      </c>
      <c r="F2174" s="170">
        <v>24</v>
      </c>
      <c r="G2174" s="171">
        <v>6</v>
      </c>
      <c r="H2174" s="170" t="s">
        <v>1457</v>
      </c>
      <c r="I2174" s="171">
        <v>4.8899999999999997</v>
      </c>
      <c r="J2174" s="169">
        <v>1</v>
      </c>
      <c r="K2174" s="154" cm="1">
        <f t="array" ref="K2174">ROUND(
IF(C2174="Beer",
SUM(LOOKUP(2,1/(SRP!$B$8:$B$10&lt;=E2174)/(SRP!$C$8:$C$10&gt;=E2174),SRP!$D$8:$D$10)*(G2174/100)*(E2174/1000)),
IF(C2174="Spirits",
SUM(LOOKUP(2,1/(SRP!$B$2:$B$7&lt;=E2174)/(SRP!$C$2:$C$7&gt;=E2174),SRP!$D$2:$D$7)*(G2174/100)*(E2174/1000)),
IF(AND(C2174="Wine",D2174="Fortified Wines"),
SUM(LOOKUP(2,1/(SRP!$B$26:$B$29&lt;=E2174)/(SRP!$C$26:$C$29&gt;=E2174),SRP!$D$26:$D$29)*(G2174/100)*(E2174/1000)),
IF(C2174="Wine",
SUM(LOOKUP(2,1/(SRP!$B$21:$B$25&lt;=E2174)/(SRP!$C$21:$C$25&gt;=E2174),SRP!$D$21:$D$25)*(G2174/100)*(E2174/1000)),
IF(AND(C2174="Ready to Drink",D2174="RTD-One Pour Cocktail&gt;7%&lt;=14.5"),
SUM(LOOKUP(2,1/(SRP!$B$16:$B$20&lt;=E2174)/(SRP!$C$16:$C$20&gt;=E2174),SRP!$D$16:$D$20)*(G2174/100)*(E2174/1000)),
IF(C2174="Ready to Drink",
SUM(LOOKUP(2,1/(SRP!$B$11:$B$15&lt;=E2174)/(SRP!$C$11:$C$15&gt;=E2174),SRP!$D$11:$D$15)*(G2174/100)*(E2174/1000)),
0)))))),2)</f>
        <v>2.2200000000000002</v>
      </c>
      <c r="L2174" s="173" t="str">
        <f t="shared" si="33"/>
        <v>Beer473</v>
      </c>
      <c r="M2174" s="154">
        <f>VLOOKUP(L2174,'Slope %'!C:D,2,0)</f>
        <v>0.12</v>
      </c>
    </row>
    <row r="2175" spans="1:13" x14ac:dyDescent="0.25">
      <c r="A2175" s="169">
        <v>34978</v>
      </c>
      <c r="B2175" s="170" t="s">
        <v>1913</v>
      </c>
      <c r="C2175" s="170" t="s">
        <v>24</v>
      </c>
      <c r="D2175" s="170" t="s">
        <v>66</v>
      </c>
      <c r="E2175" s="170">
        <v>750</v>
      </c>
      <c r="F2175" s="170">
        <v>12</v>
      </c>
      <c r="G2175" s="171">
        <v>13.5</v>
      </c>
      <c r="H2175" s="170" t="s">
        <v>32</v>
      </c>
      <c r="I2175" s="171">
        <v>13.39</v>
      </c>
      <c r="J2175" s="169">
        <v>1</v>
      </c>
      <c r="K2175" s="154" cm="1">
        <f t="array" ref="K2175">ROUND(
IF(C2175="Beer",
SUM(LOOKUP(2,1/(SRP!$B$8:$B$10&lt;=E2175)/(SRP!$C$8:$C$10&gt;=E2175),SRP!$D$8:$D$10)*(G2175/100)*(E2175/1000)),
IF(C2175="Spirits",
SUM(LOOKUP(2,1/(SRP!$B$2:$B$7&lt;=E2175)/(SRP!$C$2:$C$7&gt;=E2175),SRP!$D$2:$D$7)*(G2175/100)*(E2175/1000)),
IF(AND(C2175="Wine",D2175="Fortified Wines"),
SUM(LOOKUP(2,1/(SRP!$B$26:$B$29&lt;=E2175)/(SRP!$C$26:$C$29&gt;=E2175),SRP!$D$26:$D$29)*(G2175/100)*(E2175/1000)),
IF(C2175="Wine",
SUM(LOOKUP(2,1/(SRP!$B$21:$B$25&lt;=E2175)/(SRP!$C$21:$C$25&gt;=E2175),SRP!$D$21:$D$25)*(G2175/100)*(E2175/1000)),
IF(AND(C2175="Ready to Drink",D2175="RTD-One Pour Cocktail&gt;7%&lt;=14.5"),
SUM(LOOKUP(2,1/(SRP!$B$16:$B$20&lt;=E2175)/(SRP!$C$16:$C$20&gt;=E2175),SRP!$D$16:$D$20)*(G2175/100)*(E2175/1000)),
IF(C2175="Ready to Drink",
SUM(LOOKUP(2,1/(SRP!$B$11:$B$15&lt;=E2175)/(SRP!$C$11:$C$15&gt;=E2175),SRP!$D$11:$D$15)*(G2175/100)*(E2175/1000)),
0)))))),2)</f>
        <v>7.9</v>
      </c>
      <c r="L2175" s="173" t="str">
        <f t="shared" si="33"/>
        <v>Wine750</v>
      </c>
      <c r="M2175" s="154">
        <f>VLOOKUP(L2175,'Slope %'!C:D,2,0)</f>
        <v>0.1</v>
      </c>
    </row>
    <row r="2176" spans="1:13" x14ac:dyDescent="0.25">
      <c r="A2176" s="169">
        <v>34979</v>
      </c>
      <c r="B2176" s="170" t="s">
        <v>1914</v>
      </c>
      <c r="C2176" s="170" t="s">
        <v>11</v>
      </c>
      <c r="D2176" s="170" t="s">
        <v>303</v>
      </c>
      <c r="E2176" s="170">
        <v>3784</v>
      </c>
      <c r="F2176" s="170">
        <v>3</v>
      </c>
      <c r="G2176" s="171">
        <v>6.1</v>
      </c>
      <c r="H2176" s="170" t="s">
        <v>982</v>
      </c>
      <c r="I2176" s="171">
        <v>28.99</v>
      </c>
      <c r="J2176" s="169">
        <v>8</v>
      </c>
      <c r="K2176" s="154" cm="1">
        <f t="array" ref="K2176">ROUND(
IF(C2176="Beer",
SUM(LOOKUP(2,1/(SRP!$B$8:$B$10&lt;=E2176)/(SRP!$C$8:$C$10&gt;=E2176),SRP!$D$8:$D$10)*(G2176/100)*(E2176/1000)),
IF(C2176="Spirits",
SUM(LOOKUP(2,1/(SRP!$B$2:$B$7&lt;=E2176)/(SRP!$C$2:$C$7&gt;=E2176),SRP!$D$2:$D$7)*(G2176/100)*(E2176/1000)),
IF(AND(C2176="Wine",D2176="Fortified Wines"),
SUM(LOOKUP(2,1/(SRP!$B$26:$B$29&lt;=E2176)/(SRP!$C$26:$C$29&gt;=E2176),SRP!$D$26:$D$29)*(G2176/100)*(E2176/1000)),
IF(C2176="Wine",
SUM(LOOKUP(2,1/(SRP!$B$21:$B$25&lt;=E2176)/(SRP!$C$21:$C$25&gt;=E2176),SRP!$D$21:$D$25)*(G2176/100)*(E2176/1000)),
IF(AND(C2176="Ready to Drink",D2176="RTD-One Pour Cocktail&gt;7%&lt;=14.5"),
SUM(LOOKUP(2,1/(SRP!$B$16:$B$20&lt;=E2176)/(SRP!$C$16:$C$20&gt;=E2176),SRP!$D$16:$D$20)*(G2176/100)*(E2176/1000)),
IF(C2176="Ready to Drink",
SUM(LOOKUP(2,1/(SRP!$B$11:$B$15&lt;=E2176)/(SRP!$C$11:$C$15&gt;=E2176),SRP!$D$11:$D$15)*(G2176/100)*(E2176/1000)),
0)))))),2)</f>
        <v>18.02</v>
      </c>
      <c r="L2176" s="173" t="str">
        <f t="shared" si="33"/>
        <v>Beer3784</v>
      </c>
      <c r="M2176" s="154">
        <f>VLOOKUP(L2176,'Slope %'!C:D,2,0)</f>
        <v>7.0000000000000007E-2</v>
      </c>
    </row>
    <row r="2177" spans="1:13" x14ac:dyDescent="0.25">
      <c r="A2177" s="169">
        <v>34979</v>
      </c>
      <c r="B2177" s="170" t="s">
        <v>1914</v>
      </c>
      <c r="C2177" s="170" t="s">
        <v>11</v>
      </c>
      <c r="D2177" s="170" t="s">
        <v>303</v>
      </c>
      <c r="E2177" s="170">
        <v>3784</v>
      </c>
      <c r="F2177" s="170">
        <v>3</v>
      </c>
      <c r="G2177" s="171">
        <v>6.1</v>
      </c>
      <c r="H2177" s="170" t="s">
        <v>982</v>
      </c>
      <c r="I2177" s="171">
        <v>28.99</v>
      </c>
      <c r="J2177" s="169">
        <v>8</v>
      </c>
      <c r="K2177" s="154" cm="1">
        <f t="array" ref="K2177">ROUND(
IF(C2177="Beer",
SUM(LOOKUP(2,1/(SRP!$B$8:$B$10&lt;=E2177)/(SRP!$C$8:$C$10&gt;=E2177),SRP!$D$8:$D$10)*(G2177/100)*(E2177/1000)),
IF(C2177="Spirits",
SUM(LOOKUP(2,1/(SRP!$B$2:$B$7&lt;=E2177)/(SRP!$C$2:$C$7&gt;=E2177),SRP!$D$2:$D$7)*(G2177/100)*(E2177/1000)),
IF(AND(C2177="Wine",D2177="Fortified Wines"),
SUM(LOOKUP(2,1/(SRP!$B$26:$B$29&lt;=E2177)/(SRP!$C$26:$C$29&gt;=E2177),SRP!$D$26:$D$29)*(G2177/100)*(E2177/1000)),
IF(C2177="Wine",
SUM(LOOKUP(2,1/(SRP!$B$21:$B$25&lt;=E2177)/(SRP!$C$21:$C$25&gt;=E2177),SRP!$D$21:$D$25)*(G2177/100)*(E2177/1000)),
IF(AND(C2177="Ready to Drink",D2177="RTD-One Pour Cocktail&gt;7%&lt;=14.5"),
SUM(LOOKUP(2,1/(SRP!$B$16:$B$20&lt;=E2177)/(SRP!$C$16:$C$20&gt;=E2177),SRP!$D$16:$D$20)*(G2177/100)*(E2177/1000)),
IF(C2177="Ready to Drink",
SUM(LOOKUP(2,1/(SRP!$B$11:$B$15&lt;=E2177)/(SRP!$C$11:$C$15&gt;=E2177),SRP!$D$11:$D$15)*(G2177/100)*(E2177/1000)),
0)))))),2)</f>
        <v>18.02</v>
      </c>
      <c r="L2177" s="173" t="str">
        <f t="shared" si="33"/>
        <v>Beer3784</v>
      </c>
      <c r="M2177" s="154">
        <f>VLOOKUP(L2177,'Slope %'!C:D,2,0)</f>
        <v>7.0000000000000007E-2</v>
      </c>
    </row>
    <row r="2178" spans="1:13" x14ac:dyDescent="0.25">
      <c r="A2178" s="169">
        <v>34980</v>
      </c>
      <c r="B2178" s="170" t="s">
        <v>1915</v>
      </c>
      <c r="C2178" s="170" t="s">
        <v>11</v>
      </c>
      <c r="D2178" s="170" t="s">
        <v>267</v>
      </c>
      <c r="E2178" s="170">
        <v>473</v>
      </c>
      <c r="F2178" s="170">
        <v>24</v>
      </c>
      <c r="G2178" s="171">
        <v>5</v>
      </c>
      <c r="H2178" s="170" t="s">
        <v>1053</v>
      </c>
      <c r="I2178" s="171">
        <v>3.49</v>
      </c>
      <c r="J2178" s="169">
        <v>1</v>
      </c>
      <c r="K2178" s="154" cm="1">
        <f t="array" ref="K2178">ROUND(
IF(C2178="Beer",
SUM(LOOKUP(2,1/(SRP!$B$8:$B$10&lt;=E2178)/(SRP!$C$8:$C$10&gt;=E2178),SRP!$D$8:$D$10)*(G2178/100)*(E2178/1000)),
IF(C2178="Spirits",
SUM(LOOKUP(2,1/(SRP!$B$2:$B$7&lt;=E2178)/(SRP!$C$2:$C$7&gt;=E2178),SRP!$D$2:$D$7)*(G2178/100)*(E2178/1000)),
IF(AND(C2178="Wine",D2178="Fortified Wines"),
SUM(LOOKUP(2,1/(SRP!$B$26:$B$29&lt;=E2178)/(SRP!$C$26:$C$29&gt;=E2178),SRP!$D$26:$D$29)*(G2178/100)*(E2178/1000)),
IF(C2178="Wine",
SUM(LOOKUP(2,1/(SRP!$B$21:$B$25&lt;=E2178)/(SRP!$C$21:$C$25&gt;=E2178),SRP!$D$21:$D$25)*(G2178/100)*(E2178/1000)),
IF(AND(C2178="Ready to Drink",D2178="RTD-One Pour Cocktail&gt;7%&lt;=14.5"),
SUM(LOOKUP(2,1/(SRP!$B$16:$B$20&lt;=E2178)/(SRP!$C$16:$C$20&gt;=E2178),SRP!$D$16:$D$20)*(G2178/100)*(E2178/1000)),
IF(C2178="Ready to Drink",
SUM(LOOKUP(2,1/(SRP!$B$11:$B$15&lt;=E2178)/(SRP!$C$11:$C$15&gt;=E2178),SRP!$D$11:$D$15)*(G2178/100)*(E2178/1000)),
0)))))),2)</f>
        <v>1.85</v>
      </c>
      <c r="L2178" s="173" t="str">
        <f t="shared" si="33"/>
        <v>Beer473</v>
      </c>
      <c r="M2178" s="154">
        <f>VLOOKUP(L2178,'Slope %'!C:D,2,0)</f>
        <v>0.12</v>
      </c>
    </row>
    <row r="2179" spans="1:13" x14ac:dyDescent="0.25">
      <c r="A2179" s="169">
        <v>34980</v>
      </c>
      <c r="B2179" s="170" t="s">
        <v>1915</v>
      </c>
      <c r="C2179" s="170" t="s">
        <v>11</v>
      </c>
      <c r="D2179" s="170" t="s">
        <v>267</v>
      </c>
      <c r="E2179" s="170">
        <v>473</v>
      </c>
      <c r="F2179" s="170">
        <v>24</v>
      </c>
      <c r="G2179" s="171">
        <v>5</v>
      </c>
      <c r="H2179" s="170" t="s">
        <v>1053</v>
      </c>
      <c r="I2179" s="171">
        <v>3.49</v>
      </c>
      <c r="J2179" s="169">
        <v>1</v>
      </c>
      <c r="K2179" s="154" cm="1">
        <f t="array" ref="K2179">ROUND(
IF(C2179="Beer",
SUM(LOOKUP(2,1/(SRP!$B$8:$B$10&lt;=E2179)/(SRP!$C$8:$C$10&gt;=E2179),SRP!$D$8:$D$10)*(G2179/100)*(E2179/1000)),
IF(C2179="Spirits",
SUM(LOOKUP(2,1/(SRP!$B$2:$B$7&lt;=E2179)/(SRP!$C$2:$C$7&gt;=E2179),SRP!$D$2:$D$7)*(G2179/100)*(E2179/1000)),
IF(AND(C2179="Wine",D2179="Fortified Wines"),
SUM(LOOKUP(2,1/(SRP!$B$26:$B$29&lt;=E2179)/(SRP!$C$26:$C$29&gt;=E2179),SRP!$D$26:$D$29)*(G2179/100)*(E2179/1000)),
IF(C2179="Wine",
SUM(LOOKUP(2,1/(SRP!$B$21:$B$25&lt;=E2179)/(SRP!$C$21:$C$25&gt;=E2179),SRP!$D$21:$D$25)*(G2179/100)*(E2179/1000)),
IF(AND(C2179="Ready to Drink",D2179="RTD-One Pour Cocktail&gt;7%&lt;=14.5"),
SUM(LOOKUP(2,1/(SRP!$B$16:$B$20&lt;=E2179)/(SRP!$C$16:$C$20&gt;=E2179),SRP!$D$16:$D$20)*(G2179/100)*(E2179/1000)),
IF(C2179="Ready to Drink",
SUM(LOOKUP(2,1/(SRP!$B$11:$B$15&lt;=E2179)/(SRP!$C$11:$C$15&gt;=E2179),SRP!$D$11:$D$15)*(G2179/100)*(E2179/1000)),
0)))))),2)</f>
        <v>1.85</v>
      </c>
      <c r="L2179" s="173" t="str">
        <f t="shared" ref="L2179:L2242" si="34">(_xlfn.CONCAT(C2179,E2179))</f>
        <v>Beer473</v>
      </c>
      <c r="M2179" s="154">
        <f>VLOOKUP(L2179,'Slope %'!C:D,2,0)</f>
        <v>0.12</v>
      </c>
    </row>
    <row r="2180" spans="1:13" x14ac:dyDescent="0.25">
      <c r="A2180" s="169">
        <v>34982</v>
      </c>
      <c r="B2180" s="170" t="s">
        <v>1916</v>
      </c>
      <c r="C2180" s="170" t="s">
        <v>24</v>
      </c>
      <c r="D2180" s="170" t="s">
        <v>68</v>
      </c>
      <c r="E2180" s="170">
        <v>750</v>
      </c>
      <c r="F2180" s="170">
        <v>12</v>
      </c>
      <c r="G2180" s="171">
        <v>13.5</v>
      </c>
      <c r="H2180" s="170" t="s">
        <v>177</v>
      </c>
      <c r="I2180" s="171">
        <v>10.99</v>
      </c>
      <c r="J2180" s="169">
        <v>1</v>
      </c>
      <c r="K2180" s="154" cm="1">
        <f t="array" ref="K2180">ROUND(
IF(C2180="Beer",
SUM(LOOKUP(2,1/(SRP!$B$8:$B$10&lt;=E2180)/(SRP!$C$8:$C$10&gt;=E2180),SRP!$D$8:$D$10)*(G2180/100)*(E2180/1000)),
IF(C2180="Spirits",
SUM(LOOKUP(2,1/(SRP!$B$2:$B$7&lt;=E2180)/(SRP!$C$2:$C$7&gt;=E2180),SRP!$D$2:$D$7)*(G2180/100)*(E2180/1000)),
IF(AND(C2180="Wine",D2180="Fortified Wines"),
SUM(LOOKUP(2,1/(SRP!$B$26:$B$29&lt;=E2180)/(SRP!$C$26:$C$29&gt;=E2180),SRP!$D$26:$D$29)*(G2180/100)*(E2180/1000)),
IF(C2180="Wine",
SUM(LOOKUP(2,1/(SRP!$B$21:$B$25&lt;=E2180)/(SRP!$C$21:$C$25&gt;=E2180),SRP!$D$21:$D$25)*(G2180/100)*(E2180/1000)),
IF(AND(C2180="Ready to Drink",D2180="RTD-One Pour Cocktail&gt;7%&lt;=14.5"),
SUM(LOOKUP(2,1/(SRP!$B$16:$B$20&lt;=E2180)/(SRP!$C$16:$C$20&gt;=E2180),SRP!$D$16:$D$20)*(G2180/100)*(E2180/1000)),
IF(C2180="Ready to Drink",
SUM(LOOKUP(2,1/(SRP!$B$11:$B$15&lt;=E2180)/(SRP!$C$11:$C$15&gt;=E2180),SRP!$D$11:$D$15)*(G2180/100)*(E2180/1000)),
0)))))),2)</f>
        <v>7.9</v>
      </c>
      <c r="L2180" s="173" t="str">
        <f t="shared" si="34"/>
        <v>Wine750</v>
      </c>
      <c r="M2180" s="154">
        <f>VLOOKUP(L2180,'Slope %'!C:D,2,0)</f>
        <v>0.1</v>
      </c>
    </row>
    <row r="2181" spans="1:13" x14ac:dyDescent="0.25">
      <c r="A2181" s="169">
        <v>34993</v>
      </c>
      <c r="B2181" s="170" t="s">
        <v>1917</v>
      </c>
      <c r="C2181" s="170" t="s">
        <v>11</v>
      </c>
      <c r="D2181" s="170" t="s">
        <v>12</v>
      </c>
      <c r="E2181" s="170">
        <v>473</v>
      </c>
      <c r="F2181" s="170">
        <v>24</v>
      </c>
      <c r="G2181" s="171">
        <v>4.2</v>
      </c>
      <c r="H2181" s="170" t="s">
        <v>1918</v>
      </c>
      <c r="I2181" s="171">
        <v>4.59</v>
      </c>
      <c r="J2181" s="169">
        <v>1</v>
      </c>
      <c r="K2181" s="154" cm="1">
        <f t="array" ref="K2181">ROUND(
IF(C2181="Beer",
SUM(LOOKUP(2,1/(SRP!$B$8:$B$10&lt;=E2181)/(SRP!$C$8:$C$10&gt;=E2181),SRP!$D$8:$D$10)*(G2181/100)*(E2181/1000)),
IF(C2181="Spirits",
SUM(LOOKUP(2,1/(SRP!$B$2:$B$7&lt;=E2181)/(SRP!$C$2:$C$7&gt;=E2181),SRP!$D$2:$D$7)*(G2181/100)*(E2181/1000)),
IF(AND(C2181="Wine",D2181="Fortified Wines"),
SUM(LOOKUP(2,1/(SRP!$B$26:$B$29&lt;=E2181)/(SRP!$C$26:$C$29&gt;=E2181),SRP!$D$26:$D$29)*(G2181/100)*(E2181/1000)),
IF(C2181="Wine",
SUM(LOOKUP(2,1/(SRP!$B$21:$B$25&lt;=E2181)/(SRP!$C$21:$C$25&gt;=E2181),SRP!$D$21:$D$25)*(G2181/100)*(E2181/1000)),
IF(AND(C2181="Ready to Drink",D2181="RTD-One Pour Cocktail&gt;7%&lt;=14.5"),
SUM(LOOKUP(2,1/(SRP!$B$16:$B$20&lt;=E2181)/(SRP!$C$16:$C$20&gt;=E2181),SRP!$D$16:$D$20)*(G2181/100)*(E2181/1000)),
IF(C2181="Ready to Drink",
SUM(LOOKUP(2,1/(SRP!$B$11:$B$15&lt;=E2181)/(SRP!$C$11:$C$15&gt;=E2181),SRP!$D$11:$D$15)*(G2181/100)*(E2181/1000)),
0)))))),2)</f>
        <v>1.55</v>
      </c>
      <c r="L2181" s="173" t="str">
        <f t="shared" si="34"/>
        <v>Beer473</v>
      </c>
      <c r="M2181" s="154">
        <f>VLOOKUP(L2181,'Slope %'!C:D,2,0)</f>
        <v>0.12</v>
      </c>
    </row>
    <row r="2182" spans="1:13" x14ac:dyDescent="0.25">
      <c r="A2182" s="169">
        <v>34995</v>
      </c>
      <c r="B2182" s="170" t="s">
        <v>1919</v>
      </c>
      <c r="C2182" s="170" t="s">
        <v>11</v>
      </c>
      <c r="D2182" s="170" t="s">
        <v>303</v>
      </c>
      <c r="E2182" s="170">
        <v>473</v>
      </c>
      <c r="F2182" s="170">
        <v>24</v>
      </c>
      <c r="G2182" s="171">
        <v>6.5</v>
      </c>
      <c r="H2182" s="170" t="s">
        <v>1918</v>
      </c>
      <c r="I2182" s="171">
        <v>4.79</v>
      </c>
      <c r="J2182" s="169">
        <v>1</v>
      </c>
      <c r="K2182" s="154" cm="1">
        <f t="array" ref="K2182">ROUND(
IF(C2182="Beer",
SUM(LOOKUP(2,1/(SRP!$B$8:$B$10&lt;=E2182)/(SRP!$C$8:$C$10&gt;=E2182),SRP!$D$8:$D$10)*(G2182/100)*(E2182/1000)),
IF(C2182="Spirits",
SUM(LOOKUP(2,1/(SRP!$B$2:$B$7&lt;=E2182)/(SRP!$C$2:$C$7&gt;=E2182),SRP!$D$2:$D$7)*(G2182/100)*(E2182/1000)),
IF(AND(C2182="Wine",D2182="Fortified Wines"),
SUM(LOOKUP(2,1/(SRP!$B$26:$B$29&lt;=E2182)/(SRP!$C$26:$C$29&gt;=E2182),SRP!$D$26:$D$29)*(G2182/100)*(E2182/1000)),
IF(C2182="Wine",
SUM(LOOKUP(2,1/(SRP!$B$21:$B$25&lt;=E2182)/(SRP!$C$21:$C$25&gt;=E2182),SRP!$D$21:$D$25)*(G2182/100)*(E2182/1000)),
IF(AND(C2182="Ready to Drink",D2182="RTD-One Pour Cocktail&gt;7%&lt;=14.5"),
SUM(LOOKUP(2,1/(SRP!$B$16:$B$20&lt;=E2182)/(SRP!$C$16:$C$20&gt;=E2182),SRP!$D$16:$D$20)*(G2182/100)*(E2182/1000)),
IF(C2182="Ready to Drink",
SUM(LOOKUP(2,1/(SRP!$B$11:$B$15&lt;=E2182)/(SRP!$C$11:$C$15&gt;=E2182),SRP!$D$11:$D$15)*(G2182/100)*(E2182/1000)),
0)))))),2)</f>
        <v>2.4</v>
      </c>
      <c r="L2182" s="173" t="str">
        <f t="shared" si="34"/>
        <v>Beer473</v>
      </c>
      <c r="M2182" s="154">
        <f>VLOOKUP(L2182,'Slope %'!C:D,2,0)</f>
        <v>0.12</v>
      </c>
    </row>
    <row r="2183" spans="1:13" x14ac:dyDescent="0.25">
      <c r="A2183" s="169">
        <v>34999</v>
      </c>
      <c r="B2183" s="170" t="s">
        <v>1920</v>
      </c>
      <c r="C2183" s="170" t="s">
        <v>11</v>
      </c>
      <c r="D2183" s="170" t="s">
        <v>267</v>
      </c>
      <c r="E2183" s="170">
        <v>473</v>
      </c>
      <c r="F2183" s="170">
        <v>24</v>
      </c>
      <c r="G2183" s="171">
        <v>5</v>
      </c>
      <c r="H2183" s="170" t="s">
        <v>1918</v>
      </c>
      <c r="I2183" s="171">
        <v>4.59</v>
      </c>
      <c r="J2183" s="169">
        <v>1</v>
      </c>
      <c r="K2183" s="154" cm="1">
        <f t="array" ref="K2183">ROUND(
IF(C2183="Beer",
SUM(LOOKUP(2,1/(SRP!$B$8:$B$10&lt;=E2183)/(SRP!$C$8:$C$10&gt;=E2183),SRP!$D$8:$D$10)*(G2183/100)*(E2183/1000)),
IF(C2183="Spirits",
SUM(LOOKUP(2,1/(SRP!$B$2:$B$7&lt;=E2183)/(SRP!$C$2:$C$7&gt;=E2183),SRP!$D$2:$D$7)*(G2183/100)*(E2183/1000)),
IF(AND(C2183="Wine",D2183="Fortified Wines"),
SUM(LOOKUP(2,1/(SRP!$B$26:$B$29&lt;=E2183)/(SRP!$C$26:$C$29&gt;=E2183),SRP!$D$26:$D$29)*(G2183/100)*(E2183/1000)),
IF(C2183="Wine",
SUM(LOOKUP(2,1/(SRP!$B$21:$B$25&lt;=E2183)/(SRP!$C$21:$C$25&gt;=E2183),SRP!$D$21:$D$25)*(G2183/100)*(E2183/1000)),
IF(AND(C2183="Ready to Drink",D2183="RTD-One Pour Cocktail&gt;7%&lt;=14.5"),
SUM(LOOKUP(2,1/(SRP!$B$16:$B$20&lt;=E2183)/(SRP!$C$16:$C$20&gt;=E2183),SRP!$D$16:$D$20)*(G2183/100)*(E2183/1000)),
IF(C2183="Ready to Drink",
SUM(LOOKUP(2,1/(SRP!$B$11:$B$15&lt;=E2183)/(SRP!$C$11:$C$15&gt;=E2183),SRP!$D$11:$D$15)*(G2183/100)*(E2183/1000)),
0)))))),2)</f>
        <v>1.85</v>
      </c>
      <c r="L2183" s="173" t="str">
        <f t="shared" si="34"/>
        <v>Beer473</v>
      </c>
      <c r="M2183" s="154">
        <f>VLOOKUP(L2183,'Slope %'!C:D,2,0)</f>
        <v>0.12</v>
      </c>
    </row>
    <row r="2184" spans="1:13" x14ac:dyDescent="0.25">
      <c r="A2184" s="169">
        <v>35059</v>
      </c>
      <c r="B2184" s="170" t="s">
        <v>1921</v>
      </c>
      <c r="C2184" s="170" t="s">
        <v>11</v>
      </c>
      <c r="D2184" s="170" t="s">
        <v>303</v>
      </c>
      <c r="E2184" s="170">
        <v>4260</v>
      </c>
      <c r="F2184" s="170">
        <v>2</v>
      </c>
      <c r="G2184" s="171">
        <v>6.8</v>
      </c>
      <c r="H2184" s="170" t="s">
        <v>1623</v>
      </c>
      <c r="I2184" s="171">
        <v>28.99</v>
      </c>
      <c r="J2184" s="169">
        <v>12</v>
      </c>
      <c r="K2184" s="154" cm="1">
        <f t="array" ref="K2184">ROUND(
IF(C2184="Beer",
SUM(LOOKUP(2,1/(SRP!$B$8:$B$10&lt;=E2184)/(SRP!$C$8:$C$10&gt;=E2184),SRP!$D$8:$D$10)*(G2184/100)*(E2184/1000)),
IF(C2184="Spirits",
SUM(LOOKUP(2,1/(SRP!$B$2:$B$7&lt;=E2184)/(SRP!$C$2:$C$7&gt;=E2184),SRP!$D$2:$D$7)*(G2184/100)*(E2184/1000)),
IF(AND(C2184="Wine",D2184="Fortified Wines"),
SUM(LOOKUP(2,1/(SRP!$B$26:$B$29&lt;=E2184)/(SRP!$C$26:$C$29&gt;=E2184),SRP!$D$26:$D$29)*(G2184/100)*(E2184/1000)),
IF(C2184="Wine",
SUM(LOOKUP(2,1/(SRP!$B$21:$B$25&lt;=E2184)/(SRP!$C$21:$C$25&gt;=E2184),SRP!$D$21:$D$25)*(G2184/100)*(E2184/1000)),
IF(AND(C2184="Ready to Drink",D2184="RTD-One Pour Cocktail&gt;7%&lt;=14.5"),
SUM(LOOKUP(2,1/(SRP!$B$16:$B$20&lt;=E2184)/(SRP!$C$16:$C$20&gt;=E2184),SRP!$D$16:$D$20)*(G2184/100)*(E2184/1000)),
IF(C2184="Ready to Drink",
SUM(LOOKUP(2,1/(SRP!$B$11:$B$15&lt;=E2184)/(SRP!$C$11:$C$15&gt;=E2184),SRP!$D$11:$D$15)*(G2184/100)*(E2184/1000)),
0)))))),2)</f>
        <v>22.62</v>
      </c>
      <c r="L2184" s="173" t="str">
        <f t="shared" si="34"/>
        <v>Beer4260</v>
      </c>
      <c r="M2184" s="154">
        <f>VLOOKUP(L2184,'Slope %'!C:D,2,0)</f>
        <v>7.0000000000000007E-2</v>
      </c>
    </row>
    <row r="2185" spans="1:13" x14ac:dyDescent="0.25">
      <c r="A2185" s="169">
        <v>35059</v>
      </c>
      <c r="B2185" s="170" t="s">
        <v>1921</v>
      </c>
      <c r="C2185" s="170" t="s">
        <v>11</v>
      </c>
      <c r="D2185" s="170" t="s">
        <v>303</v>
      </c>
      <c r="E2185" s="170">
        <v>4260</v>
      </c>
      <c r="F2185" s="170">
        <v>2</v>
      </c>
      <c r="G2185" s="171">
        <v>6.8</v>
      </c>
      <c r="H2185" s="170" t="s">
        <v>1623</v>
      </c>
      <c r="I2185" s="171">
        <v>28.99</v>
      </c>
      <c r="J2185" s="169">
        <v>12</v>
      </c>
      <c r="K2185" s="154" cm="1">
        <f t="array" ref="K2185">ROUND(
IF(C2185="Beer",
SUM(LOOKUP(2,1/(SRP!$B$8:$B$10&lt;=E2185)/(SRP!$C$8:$C$10&gt;=E2185),SRP!$D$8:$D$10)*(G2185/100)*(E2185/1000)),
IF(C2185="Spirits",
SUM(LOOKUP(2,1/(SRP!$B$2:$B$7&lt;=E2185)/(SRP!$C$2:$C$7&gt;=E2185),SRP!$D$2:$D$7)*(G2185/100)*(E2185/1000)),
IF(AND(C2185="Wine",D2185="Fortified Wines"),
SUM(LOOKUP(2,1/(SRP!$B$26:$B$29&lt;=E2185)/(SRP!$C$26:$C$29&gt;=E2185),SRP!$D$26:$D$29)*(G2185/100)*(E2185/1000)),
IF(C2185="Wine",
SUM(LOOKUP(2,1/(SRP!$B$21:$B$25&lt;=E2185)/(SRP!$C$21:$C$25&gt;=E2185),SRP!$D$21:$D$25)*(G2185/100)*(E2185/1000)),
IF(AND(C2185="Ready to Drink",D2185="RTD-One Pour Cocktail&gt;7%&lt;=14.5"),
SUM(LOOKUP(2,1/(SRP!$B$16:$B$20&lt;=E2185)/(SRP!$C$16:$C$20&gt;=E2185),SRP!$D$16:$D$20)*(G2185/100)*(E2185/1000)),
IF(C2185="Ready to Drink",
SUM(LOOKUP(2,1/(SRP!$B$11:$B$15&lt;=E2185)/(SRP!$C$11:$C$15&gt;=E2185),SRP!$D$11:$D$15)*(G2185/100)*(E2185/1000)),
0)))))),2)</f>
        <v>22.62</v>
      </c>
      <c r="L2185" s="173" t="str">
        <f t="shared" si="34"/>
        <v>Beer4260</v>
      </c>
      <c r="M2185" s="154">
        <f>VLOOKUP(L2185,'Slope %'!C:D,2,0)</f>
        <v>7.0000000000000007E-2</v>
      </c>
    </row>
    <row r="2186" spans="1:13" x14ac:dyDescent="0.25">
      <c r="A2186" s="169">
        <v>35156</v>
      </c>
      <c r="B2186" s="170" t="s">
        <v>1922</v>
      </c>
      <c r="C2186" s="170" t="s">
        <v>24</v>
      </c>
      <c r="D2186" s="170" t="s">
        <v>191</v>
      </c>
      <c r="E2186" s="170">
        <v>750</v>
      </c>
      <c r="F2186" s="170">
        <v>12</v>
      </c>
      <c r="G2186" s="171">
        <v>14.5</v>
      </c>
      <c r="H2186" s="170" t="s">
        <v>73</v>
      </c>
      <c r="I2186" s="171">
        <v>21.99</v>
      </c>
      <c r="J2186" s="169">
        <v>1</v>
      </c>
      <c r="K2186" s="154" cm="1">
        <f t="array" ref="K2186">ROUND(
IF(C2186="Beer",
SUM(LOOKUP(2,1/(SRP!$B$8:$B$10&lt;=E2186)/(SRP!$C$8:$C$10&gt;=E2186),SRP!$D$8:$D$10)*(G2186/100)*(E2186/1000)),
IF(C2186="Spirits",
SUM(LOOKUP(2,1/(SRP!$B$2:$B$7&lt;=E2186)/(SRP!$C$2:$C$7&gt;=E2186),SRP!$D$2:$D$7)*(G2186/100)*(E2186/1000)),
IF(AND(C2186="Wine",D2186="Fortified Wines"),
SUM(LOOKUP(2,1/(SRP!$B$26:$B$29&lt;=E2186)/(SRP!$C$26:$C$29&gt;=E2186),SRP!$D$26:$D$29)*(G2186/100)*(E2186/1000)),
IF(C2186="Wine",
SUM(LOOKUP(2,1/(SRP!$B$21:$B$25&lt;=E2186)/(SRP!$C$21:$C$25&gt;=E2186),SRP!$D$21:$D$25)*(G2186/100)*(E2186/1000)),
IF(AND(C2186="Ready to Drink",D2186="RTD-One Pour Cocktail&gt;7%&lt;=14.5"),
SUM(LOOKUP(2,1/(SRP!$B$16:$B$20&lt;=E2186)/(SRP!$C$16:$C$20&gt;=E2186),SRP!$D$16:$D$20)*(G2186/100)*(E2186/1000)),
IF(C2186="Ready to Drink",
SUM(LOOKUP(2,1/(SRP!$B$11:$B$15&lt;=E2186)/(SRP!$C$11:$C$15&gt;=E2186),SRP!$D$11:$D$15)*(G2186/100)*(E2186/1000)),
0)))))),2)</f>
        <v>8.49</v>
      </c>
      <c r="L2186" s="173" t="str">
        <f t="shared" si="34"/>
        <v>Wine750</v>
      </c>
      <c r="M2186" s="154">
        <f>VLOOKUP(L2186,'Slope %'!C:D,2,0)</f>
        <v>0.1</v>
      </c>
    </row>
    <row r="2187" spans="1:13" x14ac:dyDescent="0.25">
      <c r="A2187" s="169">
        <v>35204</v>
      </c>
      <c r="B2187" s="170" t="s">
        <v>1923</v>
      </c>
      <c r="C2187" s="170" t="s">
        <v>24</v>
      </c>
      <c r="D2187" s="170" t="s">
        <v>649</v>
      </c>
      <c r="E2187" s="170">
        <v>750</v>
      </c>
      <c r="F2187" s="170">
        <v>12</v>
      </c>
      <c r="G2187" s="171">
        <v>20</v>
      </c>
      <c r="H2187" s="170" t="s">
        <v>47</v>
      </c>
      <c r="I2187" s="171">
        <v>18.989999999999998</v>
      </c>
      <c r="J2187" s="169">
        <v>1</v>
      </c>
      <c r="K2187" s="154" cm="1">
        <f t="array" ref="K2187">ROUND(
IF(C2187="Beer",
SUM(LOOKUP(2,1/(SRP!$B$8:$B$10&lt;=E2187)/(SRP!$C$8:$C$10&gt;=E2187),SRP!$D$8:$D$10)*(G2187/100)*(E2187/1000)),
IF(C2187="Spirits",
SUM(LOOKUP(2,1/(SRP!$B$2:$B$7&lt;=E2187)/(SRP!$C$2:$C$7&gt;=E2187),SRP!$D$2:$D$7)*(G2187/100)*(E2187/1000)),
IF(AND(C2187="Wine",D2187="Fortified Wines"),
SUM(LOOKUP(2,1/(SRP!$B$26:$B$29&lt;=E2187)/(SRP!$C$26:$C$29&gt;=E2187),SRP!$D$26:$D$29)*(G2187/100)*(E2187/1000)),
IF(C2187="Wine",
SUM(LOOKUP(2,1/(SRP!$B$21:$B$25&lt;=E2187)/(SRP!$C$21:$C$25&gt;=E2187),SRP!$D$21:$D$25)*(G2187/100)*(E2187/1000)),
IF(AND(C2187="Ready to Drink",D2187="RTD-One Pour Cocktail&gt;7%&lt;=14.5"),
SUM(LOOKUP(2,1/(SRP!$B$16:$B$20&lt;=E2187)/(SRP!$C$16:$C$20&gt;=E2187),SRP!$D$16:$D$20)*(G2187/100)*(E2187/1000)),
IF(C2187="Ready to Drink",
SUM(LOOKUP(2,1/(SRP!$B$11:$B$15&lt;=E2187)/(SRP!$C$11:$C$15&gt;=E2187),SRP!$D$11:$D$15)*(G2187/100)*(E2187/1000)),
0)))))),2)</f>
        <v>11.71</v>
      </c>
      <c r="L2187" s="173" t="str">
        <f t="shared" si="34"/>
        <v>Wine750</v>
      </c>
      <c r="M2187" s="154">
        <f>VLOOKUP(L2187,'Slope %'!C:D,2,0)</f>
        <v>0.1</v>
      </c>
    </row>
    <row r="2188" spans="1:13" x14ac:dyDescent="0.25">
      <c r="A2188" s="169">
        <v>35215</v>
      </c>
      <c r="B2188" s="170" t="s">
        <v>1924</v>
      </c>
      <c r="C2188" s="170" t="s">
        <v>37</v>
      </c>
      <c r="D2188" s="170" t="s">
        <v>1121</v>
      </c>
      <c r="E2188" s="170">
        <v>0</v>
      </c>
      <c r="F2188" s="170">
        <v>50</v>
      </c>
      <c r="H2188" s="170" t="s">
        <v>1925</v>
      </c>
      <c r="I2188" s="171">
        <v>1.29</v>
      </c>
      <c r="K2188" s="154" cm="1">
        <f t="array" ref="K2188">ROUND(
IF(C2188="Beer",
SUM(LOOKUP(2,1/(SRP!$B$8:$B$10&lt;=E2188)/(SRP!$C$8:$C$10&gt;=E2188),SRP!$D$8:$D$10)*(G2188/100)*(E2188/1000)),
IF(C2188="Spirits",
SUM(LOOKUP(2,1/(SRP!$B$2:$B$7&lt;=E2188)/(SRP!$C$2:$C$7&gt;=E2188),SRP!$D$2:$D$7)*(G2188/100)*(E2188/1000)),
IF(AND(C2188="Wine",D2188="Fortified Wines"),
SUM(LOOKUP(2,1/(SRP!$B$26:$B$29&lt;=E2188)/(SRP!$C$26:$C$29&gt;=E2188),SRP!$D$26:$D$29)*(G2188/100)*(E2188/1000)),
IF(C2188="Wine",
SUM(LOOKUP(2,1/(SRP!$B$21:$B$25&lt;=E2188)/(SRP!$C$21:$C$25&gt;=E2188),SRP!$D$21:$D$25)*(G2188/100)*(E2188/1000)),
IF(AND(C2188="Ready to Drink",D2188="RTD-One Pour Cocktail&gt;7%&lt;=14.5"),
SUM(LOOKUP(2,1/(SRP!$B$16:$B$20&lt;=E2188)/(SRP!$C$16:$C$20&gt;=E2188),SRP!$D$16:$D$20)*(G2188/100)*(E2188/1000)),
IF(C2188="Ready to Drink",
SUM(LOOKUP(2,1/(SRP!$B$11:$B$15&lt;=E2188)/(SRP!$C$11:$C$15&gt;=E2188),SRP!$D$11:$D$15)*(G2188/100)*(E2188/1000)),
0)))))),2)</f>
        <v>0</v>
      </c>
      <c r="L2188" s="173" t="str">
        <f t="shared" si="34"/>
        <v>Non Liquor Merchandise0</v>
      </c>
      <c r="M2188" s="154" t="e">
        <f>VLOOKUP(L2188,'Slope %'!C:D,2,0)</f>
        <v>#N/A</v>
      </c>
    </row>
    <row r="2189" spans="1:13" x14ac:dyDescent="0.25">
      <c r="A2189" s="169">
        <v>35216</v>
      </c>
      <c r="B2189" s="170" t="s">
        <v>1926</v>
      </c>
      <c r="C2189" s="170" t="s">
        <v>37</v>
      </c>
      <c r="D2189" s="170" t="s">
        <v>1121</v>
      </c>
      <c r="E2189" s="170">
        <v>0</v>
      </c>
      <c r="F2189" s="170">
        <v>50</v>
      </c>
      <c r="H2189" s="170" t="s">
        <v>1925</v>
      </c>
      <c r="I2189" s="171">
        <v>1.49</v>
      </c>
      <c r="K2189" s="154" cm="1">
        <f t="array" ref="K2189">ROUND(
IF(C2189="Beer",
SUM(LOOKUP(2,1/(SRP!$B$8:$B$10&lt;=E2189)/(SRP!$C$8:$C$10&gt;=E2189),SRP!$D$8:$D$10)*(G2189/100)*(E2189/1000)),
IF(C2189="Spirits",
SUM(LOOKUP(2,1/(SRP!$B$2:$B$7&lt;=E2189)/(SRP!$C$2:$C$7&gt;=E2189),SRP!$D$2:$D$7)*(G2189/100)*(E2189/1000)),
IF(AND(C2189="Wine",D2189="Fortified Wines"),
SUM(LOOKUP(2,1/(SRP!$B$26:$B$29&lt;=E2189)/(SRP!$C$26:$C$29&gt;=E2189),SRP!$D$26:$D$29)*(G2189/100)*(E2189/1000)),
IF(C2189="Wine",
SUM(LOOKUP(2,1/(SRP!$B$21:$B$25&lt;=E2189)/(SRP!$C$21:$C$25&gt;=E2189),SRP!$D$21:$D$25)*(G2189/100)*(E2189/1000)),
IF(AND(C2189="Ready to Drink",D2189="RTD-One Pour Cocktail&gt;7%&lt;=14.5"),
SUM(LOOKUP(2,1/(SRP!$B$16:$B$20&lt;=E2189)/(SRP!$C$16:$C$20&gt;=E2189),SRP!$D$16:$D$20)*(G2189/100)*(E2189/1000)),
IF(C2189="Ready to Drink",
SUM(LOOKUP(2,1/(SRP!$B$11:$B$15&lt;=E2189)/(SRP!$C$11:$C$15&gt;=E2189),SRP!$D$11:$D$15)*(G2189/100)*(E2189/1000)),
0)))))),2)</f>
        <v>0</v>
      </c>
      <c r="L2189" s="173" t="str">
        <f t="shared" si="34"/>
        <v>Non Liquor Merchandise0</v>
      </c>
      <c r="M2189" s="154" t="e">
        <f>VLOOKUP(L2189,'Slope %'!C:D,2,0)</f>
        <v>#N/A</v>
      </c>
    </row>
    <row r="2190" spans="1:13" x14ac:dyDescent="0.25">
      <c r="A2190" s="169">
        <v>35217</v>
      </c>
      <c r="B2190" s="170" t="s">
        <v>1927</v>
      </c>
      <c r="C2190" s="170" t="s">
        <v>37</v>
      </c>
      <c r="D2190" s="170" t="s">
        <v>1121</v>
      </c>
      <c r="E2190" s="170">
        <v>0</v>
      </c>
      <c r="F2190" s="170">
        <v>50</v>
      </c>
      <c r="H2190" s="170" t="s">
        <v>1925</v>
      </c>
      <c r="I2190" s="171">
        <v>1.69</v>
      </c>
      <c r="K2190" s="154" cm="1">
        <f t="array" ref="K2190">ROUND(
IF(C2190="Beer",
SUM(LOOKUP(2,1/(SRP!$B$8:$B$10&lt;=E2190)/(SRP!$C$8:$C$10&gt;=E2190),SRP!$D$8:$D$10)*(G2190/100)*(E2190/1000)),
IF(C2190="Spirits",
SUM(LOOKUP(2,1/(SRP!$B$2:$B$7&lt;=E2190)/(SRP!$C$2:$C$7&gt;=E2190),SRP!$D$2:$D$7)*(G2190/100)*(E2190/1000)),
IF(AND(C2190="Wine",D2190="Fortified Wines"),
SUM(LOOKUP(2,1/(SRP!$B$26:$B$29&lt;=E2190)/(SRP!$C$26:$C$29&gt;=E2190),SRP!$D$26:$D$29)*(G2190/100)*(E2190/1000)),
IF(C2190="Wine",
SUM(LOOKUP(2,1/(SRP!$B$21:$B$25&lt;=E2190)/(SRP!$C$21:$C$25&gt;=E2190),SRP!$D$21:$D$25)*(G2190/100)*(E2190/1000)),
IF(AND(C2190="Ready to Drink",D2190="RTD-One Pour Cocktail&gt;7%&lt;=14.5"),
SUM(LOOKUP(2,1/(SRP!$B$16:$B$20&lt;=E2190)/(SRP!$C$16:$C$20&gt;=E2190),SRP!$D$16:$D$20)*(G2190/100)*(E2190/1000)),
IF(C2190="Ready to Drink",
SUM(LOOKUP(2,1/(SRP!$B$11:$B$15&lt;=E2190)/(SRP!$C$11:$C$15&gt;=E2190),SRP!$D$11:$D$15)*(G2190/100)*(E2190/1000)),
0)))))),2)</f>
        <v>0</v>
      </c>
      <c r="L2190" s="173" t="str">
        <f t="shared" si="34"/>
        <v>Non Liquor Merchandise0</v>
      </c>
      <c r="M2190" s="154" t="e">
        <f>VLOOKUP(L2190,'Slope %'!C:D,2,0)</f>
        <v>#N/A</v>
      </c>
    </row>
    <row r="2191" spans="1:13" x14ac:dyDescent="0.25">
      <c r="A2191" s="169">
        <v>35223</v>
      </c>
      <c r="B2191" s="170" t="s">
        <v>1928</v>
      </c>
      <c r="C2191" s="170" t="s">
        <v>11</v>
      </c>
      <c r="D2191" s="170" t="s">
        <v>303</v>
      </c>
      <c r="E2191" s="170">
        <v>473</v>
      </c>
      <c r="F2191" s="170">
        <v>24</v>
      </c>
      <c r="G2191" s="171">
        <v>7</v>
      </c>
      <c r="H2191" s="170" t="s">
        <v>1324</v>
      </c>
      <c r="I2191" s="171">
        <v>4.5999999999999996</v>
      </c>
      <c r="J2191" s="169">
        <v>1</v>
      </c>
      <c r="K2191" s="154" cm="1">
        <f t="array" ref="K2191">ROUND(
IF(C2191="Beer",
SUM(LOOKUP(2,1/(SRP!$B$8:$B$10&lt;=E2191)/(SRP!$C$8:$C$10&gt;=E2191),SRP!$D$8:$D$10)*(G2191/100)*(E2191/1000)),
IF(C2191="Spirits",
SUM(LOOKUP(2,1/(SRP!$B$2:$B$7&lt;=E2191)/(SRP!$C$2:$C$7&gt;=E2191),SRP!$D$2:$D$7)*(G2191/100)*(E2191/1000)),
IF(AND(C2191="Wine",D2191="Fortified Wines"),
SUM(LOOKUP(2,1/(SRP!$B$26:$B$29&lt;=E2191)/(SRP!$C$26:$C$29&gt;=E2191),SRP!$D$26:$D$29)*(G2191/100)*(E2191/1000)),
IF(C2191="Wine",
SUM(LOOKUP(2,1/(SRP!$B$21:$B$25&lt;=E2191)/(SRP!$C$21:$C$25&gt;=E2191),SRP!$D$21:$D$25)*(G2191/100)*(E2191/1000)),
IF(AND(C2191="Ready to Drink",D2191="RTD-One Pour Cocktail&gt;7%&lt;=14.5"),
SUM(LOOKUP(2,1/(SRP!$B$16:$B$20&lt;=E2191)/(SRP!$C$16:$C$20&gt;=E2191),SRP!$D$16:$D$20)*(G2191/100)*(E2191/1000)),
IF(C2191="Ready to Drink",
SUM(LOOKUP(2,1/(SRP!$B$11:$B$15&lt;=E2191)/(SRP!$C$11:$C$15&gt;=E2191),SRP!$D$11:$D$15)*(G2191/100)*(E2191/1000)),
0)))))),2)</f>
        <v>2.58</v>
      </c>
      <c r="L2191" s="173" t="str">
        <f t="shared" si="34"/>
        <v>Beer473</v>
      </c>
      <c r="M2191" s="154">
        <f>VLOOKUP(L2191,'Slope %'!C:D,2,0)</f>
        <v>0.12</v>
      </c>
    </row>
    <row r="2192" spans="1:13" x14ac:dyDescent="0.25">
      <c r="A2192" s="169">
        <v>35223</v>
      </c>
      <c r="B2192" s="170" t="s">
        <v>1928</v>
      </c>
      <c r="C2192" s="170" t="s">
        <v>11</v>
      </c>
      <c r="D2192" s="170" t="s">
        <v>303</v>
      </c>
      <c r="E2192" s="170">
        <v>473</v>
      </c>
      <c r="F2192" s="170">
        <v>24</v>
      </c>
      <c r="G2192" s="171">
        <v>7</v>
      </c>
      <c r="H2192" s="170" t="s">
        <v>1324</v>
      </c>
      <c r="I2192" s="171">
        <v>4.5999999999999996</v>
      </c>
      <c r="J2192" s="169">
        <v>1</v>
      </c>
      <c r="K2192" s="154" cm="1">
        <f t="array" ref="K2192">ROUND(
IF(C2192="Beer",
SUM(LOOKUP(2,1/(SRP!$B$8:$B$10&lt;=E2192)/(SRP!$C$8:$C$10&gt;=E2192),SRP!$D$8:$D$10)*(G2192/100)*(E2192/1000)),
IF(C2192="Spirits",
SUM(LOOKUP(2,1/(SRP!$B$2:$B$7&lt;=E2192)/(SRP!$C$2:$C$7&gt;=E2192),SRP!$D$2:$D$7)*(G2192/100)*(E2192/1000)),
IF(AND(C2192="Wine",D2192="Fortified Wines"),
SUM(LOOKUP(2,1/(SRP!$B$26:$B$29&lt;=E2192)/(SRP!$C$26:$C$29&gt;=E2192),SRP!$D$26:$D$29)*(G2192/100)*(E2192/1000)),
IF(C2192="Wine",
SUM(LOOKUP(2,1/(SRP!$B$21:$B$25&lt;=E2192)/(SRP!$C$21:$C$25&gt;=E2192),SRP!$D$21:$D$25)*(G2192/100)*(E2192/1000)),
IF(AND(C2192="Ready to Drink",D2192="RTD-One Pour Cocktail&gt;7%&lt;=14.5"),
SUM(LOOKUP(2,1/(SRP!$B$16:$B$20&lt;=E2192)/(SRP!$C$16:$C$20&gt;=E2192),SRP!$D$16:$D$20)*(G2192/100)*(E2192/1000)),
IF(C2192="Ready to Drink",
SUM(LOOKUP(2,1/(SRP!$B$11:$B$15&lt;=E2192)/(SRP!$C$11:$C$15&gt;=E2192),SRP!$D$11:$D$15)*(G2192/100)*(E2192/1000)),
0)))))),2)</f>
        <v>2.58</v>
      </c>
      <c r="L2192" s="173" t="str">
        <f t="shared" si="34"/>
        <v>Beer473</v>
      </c>
      <c r="M2192" s="154">
        <f>VLOOKUP(L2192,'Slope %'!C:D,2,0)</f>
        <v>0.12</v>
      </c>
    </row>
    <row r="2193" spans="1:13" x14ac:dyDescent="0.25">
      <c r="A2193" s="169">
        <v>35224</v>
      </c>
      <c r="B2193" s="170" t="s">
        <v>1929</v>
      </c>
      <c r="C2193" s="170" t="s">
        <v>11</v>
      </c>
      <c r="D2193" s="170" t="s">
        <v>303</v>
      </c>
      <c r="E2193" s="170">
        <v>473</v>
      </c>
      <c r="F2193" s="170">
        <v>24</v>
      </c>
      <c r="G2193" s="171">
        <v>5.6</v>
      </c>
      <c r="H2193" s="170" t="s">
        <v>1324</v>
      </c>
      <c r="I2193" s="171">
        <v>4.8</v>
      </c>
      <c r="J2193" s="169">
        <v>1</v>
      </c>
      <c r="K2193" s="154" cm="1">
        <f t="array" ref="K2193">ROUND(
IF(C2193="Beer",
SUM(LOOKUP(2,1/(SRP!$B$8:$B$10&lt;=E2193)/(SRP!$C$8:$C$10&gt;=E2193),SRP!$D$8:$D$10)*(G2193/100)*(E2193/1000)),
IF(C2193="Spirits",
SUM(LOOKUP(2,1/(SRP!$B$2:$B$7&lt;=E2193)/(SRP!$C$2:$C$7&gt;=E2193),SRP!$D$2:$D$7)*(G2193/100)*(E2193/1000)),
IF(AND(C2193="Wine",D2193="Fortified Wines"),
SUM(LOOKUP(2,1/(SRP!$B$26:$B$29&lt;=E2193)/(SRP!$C$26:$C$29&gt;=E2193),SRP!$D$26:$D$29)*(G2193/100)*(E2193/1000)),
IF(C2193="Wine",
SUM(LOOKUP(2,1/(SRP!$B$21:$B$25&lt;=E2193)/(SRP!$C$21:$C$25&gt;=E2193),SRP!$D$21:$D$25)*(G2193/100)*(E2193/1000)),
IF(AND(C2193="Ready to Drink",D2193="RTD-One Pour Cocktail&gt;7%&lt;=14.5"),
SUM(LOOKUP(2,1/(SRP!$B$16:$B$20&lt;=E2193)/(SRP!$C$16:$C$20&gt;=E2193),SRP!$D$16:$D$20)*(G2193/100)*(E2193/1000)),
IF(C2193="Ready to Drink",
SUM(LOOKUP(2,1/(SRP!$B$11:$B$15&lt;=E2193)/(SRP!$C$11:$C$15&gt;=E2193),SRP!$D$11:$D$15)*(G2193/100)*(E2193/1000)),
0)))))),2)</f>
        <v>2.0699999999999998</v>
      </c>
      <c r="L2193" s="173" t="str">
        <f t="shared" si="34"/>
        <v>Beer473</v>
      </c>
      <c r="M2193" s="154">
        <f>VLOOKUP(L2193,'Slope %'!C:D,2,0)</f>
        <v>0.12</v>
      </c>
    </row>
    <row r="2194" spans="1:13" x14ac:dyDescent="0.25">
      <c r="A2194" s="169">
        <v>35224</v>
      </c>
      <c r="B2194" s="170" t="s">
        <v>1929</v>
      </c>
      <c r="C2194" s="170" t="s">
        <v>11</v>
      </c>
      <c r="D2194" s="170" t="s">
        <v>303</v>
      </c>
      <c r="E2194" s="170">
        <v>473</v>
      </c>
      <c r="F2194" s="170">
        <v>24</v>
      </c>
      <c r="G2194" s="171">
        <v>5.6</v>
      </c>
      <c r="H2194" s="170" t="s">
        <v>1324</v>
      </c>
      <c r="I2194" s="171">
        <v>4.8</v>
      </c>
      <c r="J2194" s="169">
        <v>1</v>
      </c>
      <c r="K2194" s="154" cm="1">
        <f t="array" ref="K2194">ROUND(
IF(C2194="Beer",
SUM(LOOKUP(2,1/(SRP!$B$8:$B$10&lt;=E2194)/(SRP!$C$8:$C$10&gt;=E2194),SRP!$D$8:$D$10)*(G2194/100)*(E2194/1000)),
IF(C2194="Spirits",
SUM(LOOKUP(2,1/(SRP!$B$2:$B$7&lt;=E2194)/(SRP!$C$2:$C$7&gt;=E2194),SRP!$D$2:$D$7)*(G2194/100)*(E2194/1000)),
IF(AND(C2194="Wine",D2194="Fortified Wines"),
SUM(LOOKUP(2,1/(SRP!$B$26:$B$29&lt;=E2194)/(SRP!$C$26:$C$29&gt;=E2194),SRP!$D$26:$D$29)*(G2194/100)*(E2194/1000)),
IF(C2194="Wine",
SUM(LOOKUP(2,1/(SRP!$B$21:$B$25&lt;=E2194)/(SRP!$C$21:$C$25&gt;=E2194),SRP!$D$21:$D$25)*(G2194/100)*(E2194/1000)),
IF(AND(C2194="Ready to Drink",D2194="RTD-One Pour Cocktail&gt;7%&lt;=14.5"),
SUM(LOOKUP(2,1/(SRP!$B$16:$B$20&lt;=E2194)/(SRP!$C$16:$C$20&gt;=E2194),SRP!$D$16:$D$20)*(G2194/100)*(E2194/1000)),
IF(C2194="Ready to Drink",
SUM(LOOKUP(2,1/(SRP!$B$11:$B$15&lt;=E2194)/(SRP!$C$11:$C$15&gt;=E2194),SRP!$D$11:$D$15)*(G2194/100)*(E2194/1000)),
0)))))),2)</f>
        <v>2.0699999999999998</v>
      </c>
      <c r="L2194" s="173" t="str">
        <f t="shared" si="34"/>
        <v>Beer473</v>
      </c>
      <c r="M2194" s="154">
        <f>VLOOKUP(L2194,'Slope %'!C:D,2,0)</f>
        <v>0.12</v>
      </c>
    </row>
    <row r="2195" spans="1:13" x14ac:dyDescent="0.25">
      <c r="A2195" s="169">
        <v>35228</v>
      </c>
      <c r="B2195" s="170" t="s">
        <v>1930</v>
      </c>
      <c r="C2195" s="170" t="s">
        <v>24</v>
      </c>
      <c r="D2195" s="170" t="s">
        <v>34</v>
      </c>
      <c r="E2195" s="170">
        <v>750</v>
      </c>
      <c r="F2195" s="170">
        <v>12</v>
      </c>
      <c r="G2195" s="171">
        <v>13</v>
      </c>
      <c r="H2195" s="170" t="s">
        <v>940</v>
      </c>
      <c r="I2195" s="171">
        <v>18.989999999999998</v>
      </c>
      <c r="J2195" s="169">
        <v>1</v>
      </c>
      <c r="K2195" s="154" cm="1">
        <f t="array" ref="K2195">ROUND(
IF(C2195="Beer",
SUM(LOOKUP(2,1/(SRP!$B$8:$B$10&lt;=E2195)/(SRP!$C$8:$C$10&gt;=E2195),SRP!$D$8:$D$10)*(G2195/100)*(E2195/1000)),
IF(C2195="Spirits",
SUM(LOOKUP(2,1/(SRP!$B$2:$B$7&lt;=E2195)/(SRP!$C$2:$C$7&gt;=E2195),SRP!$D$2:$D$7)*(G2195/100)*(E2195/1000)),
IF(AND(C2195="Wine",D2195="Fortified Wines"),
SUM(LOOKUP(2,1/(SRP!$B$26:$B$29&lt;=E2195)/(SRP!$C$26:$C$29&gt;=E2195),SRP!$D$26:$D$29)*(G2195/100)*(E2195/1000)),
IF(C2195="Wine",
SUM(LOOKUP(2,1/(SRP!$B$21:$B$25&lt;=E2195)/(SRP!$C$21:$C$25&gt;=E2195),SRP!$D$21:$D$25)*(G2195/100)*(E2195/1000)),
IF(AND(C2195="Ready to Drink",D2195="RTD-One Pour Cocktail&gt;7%&lt;=14.5"),
SUM(LOOKUP(2,1/(SRP!$B$16:$B$20&lt;=E2195)/(SRP!$C$16:$C$20&gt;=E2195),SRP!$D$16:$D$20)*(G2195/100)*(E2195/1000)),
IF(C2195="Ready to Drink",
SUM(LOOKUP(2,1/(SRP!$B$11:$B$15&lt;=E2195)/(SRP!$C$11:$C$15&gt;=E2195),SRP!$D$11:$D$15)*(G2195/100)*(E2195/1000)),
0)))))),2)</f>
        <v>7.61</v>
      </c>
      <c r="L2195" s="173" t="str">
        <f t="shared" si="34"/>
        <v>Wine750</v>
      </c>
      <c r="M2195" s="154">
        <f>VLOOKUP(L2195,'Slope %'!C:D,2,0)</f>
        <v>0.1</v>
      </c>
    </row>
    <row r="2196" spans="1:13" x14ac:dyDescent="0.25">
      <c r="A2196" s="169">
        <v>35235</v>
      </c>
      <c r="B2196" s="170" t="s">
        <v>1931</v>
      </c>
      <c r="C2196" s="170" t="s">
        <v>24</v>
      </c>
      <c r="D2196" s="170" t="s">
        <v>38</v>
      </c>
      <c r="E2196" s="170">
        <v>750</v>
      </c>
      <c r="F2196" s="170">
        <v>12</v>
      </c>
      <c r="G2196" s="171">
        <v>13</v>
      </c>
      <c r="H2196" s="170" t="s">
        <v>54</v>
      </c>
      <c r="I2196" s="171">
        <v>17.989999999999998</v>
      </c>
      <c r="J2196" s="169">
        <v>1</v>
      </c>
      <c r="K2196" s="154" cm="1">
        <f t="array" ref="K2196">ROUND(
IF(C2196="Beer",
SUM(LOOKUP(2,1/(SRP!$B$8:$B$10&lt;=E2196)/(SRP!$C$8:$C$10&gt;=E2196),SRP!$D$8:$D$10)*(G2196/100)*(E2196/1000)),
IF(C2196="Spirits",
SUM(LOOKUP(2,1/(SRP!$B$2:$B$7&lt;=E2196)/(SRP!$C$2:$C$7&gt;=E2196),SRP!$D$2:$D$7)*(G2196/100)*(E2196/1000)),
IF(AND(C2196="Wine",D2196="Fortified Wines"),
SUM(LOOKUP(2,1/(SRP!$B$26:$B$29&lt;=E2196)/(SRP!$C$26:$C$29&gt;=E2196),SRP!$D$26:$D$29)*(G2196/100)*(E2196/1000)),
IF(C2196="Wine",
SUM(LOOKUP(2,1/(SRP!$B$21:$B$25&lt;=E2196)/(SRP!$C$21:$C$25&gt;=E2196),SRP!$D$21:$D$25)*(G2196/100)*(E2196/1000)),
IF(AND(C2196="Ready to Drink",D2196="RTD-One Pour Cocktail&gt;7%&lt;=14.5"),
SUM(LOOKUP(2,1/(SRP!$B$16:$B$20&lt;=E2196)/(SRP!$C$16:$C$20&gt;=E2196),SRP!$D$16:$D$20)*(G2196/100)*(E2196/1000)),
IF(C2196="Ready to Drink",
SUM(LOOKUP(2,1/(SRP!$B$11:$B$15&lt;=E2196)/(SRP!$C$11:$C$15&gt;=E2196),SRP!$D$11:$D$15)*(G2196/100)*(E2196/1000)),
0)))))),2)</f>
        <v>7.61</v>
      </c>
      <c r="L2196" s="173" t="str">
        <f t="shared" si="34"/>
        <v>Wine750</v>
      </c>
      <c r="M2196" s="154">
        <f>VLOOKUP(L2196,'Slope %'!C:D,2,0)</f>
        <v>0.1</v>
      </c>
    </row>
    <row r="2197" spans="1:13" x14ac:dyDescent="0.25">
      <c r="A2197" s="169">
        <v>35295</v>
      </c>
      <c r="B2197" s="170" t="s">
        <v>1932</v>
      </c>
      <c r="C2197" s="170" t="s">
        <v>24</v>
      </c>
      <c r="D2197" s="170" t="s">
        <v>34</v>
      </c>
      <c r="E2197" s="170">
        <v>750</v>
      </c>
      <c r="F2197" s="170">
        <v>12</v>
      </c>
      <c r="G2197" s="171">
        <v>13</v>
      </c>
      <c r="H2197" s="170" t="s">
        <v>26</v>
      </c>
      <c r="I2197" s="171">
        <v>20.99</v>
      </c>
      <c r="J2197" s="169">
        <v>1</v>
      </c>
      <c r="K2197" s="154" cm="1">
        <f t="array" ref="K2197">ROUND(
IF(C2197="Beer",
SUM(LOOKUP(2,1/(SRP!$B$8:$B$10&lt;=E2197)/(SRP!$C$8:$C$10&gt;=E2197),SRP!$D$8:$D$10)*(G2197/100)*(E2197/1000)),
IF(C2197="Spirits",
SUM(LOOKUP(2,1/(SRP!$B$2:$B$7&lt;=E2197)/(SRP!$C$2:$C$7&gt;=E2197),SRP!$D$2:$D$7)*(G2197/100)*(E2197/1000)),
IF(AND(C2197="Wine",D2197="Fortified Wines"),
SUM(LOOKUP(2,1/(SRP!$B$26:$B$29&lt;=E2197)/(SRP!$C$26:$C$29&gt;=E2197),SRP!$D$26:$D$29)*(G2197/100)*(E2197/1000)),
IF(C2197="Wine",
SUM(LOOKUP(2,1/(SRP!$B$21:$B$25&lt;=E2197)/(SRP!$C$21:$C$25&gt;=E2197),SRP!$D$21:$D$25)*(G2197/100)*(E2197/1000)),
IF(AND(C2197="Ready to Drink",D2197="RTD-One Pour Cocktail&gt;7%&lt;=14.5"),
SUM(LOOKUP(2,1/(SRP!$B$16:$B$20&lt;=E2197)/(SRP!$C$16:$C$20&gt;=E2197),SRP!$D$16:$D$20)*(G2197/100)*(E2197/1000)),
IF(C2197="Ready to Drink",
SUM(LOOKUP(2,1/(SRP!$B$11:$B$15&lt;=E2197)/(SRP!$C$11:$C$15&gt;=E2197),SRP!$D$11:$D$15)*(G2197/100)*(E2197/1000)),
0)))))),2)</f>
        <v>7.61</v>
      </c>
      <c r="L2197" s="173" t="str">
        <f t="shared" si="34"/>
        <v>Wine750</v>
      </c>
      <c r="M2197" s="154">
        <f>VLOOKUP(L2197,'Slope %'!C:D,2,0)</f>
        <v>0.1</v>
      </c>
    </row>
    <row r="2198" spans="1:13" x14ac:dyDescent="0.25">
      <c r="A2198" s="169">
        <v>35299</v>
      </c>
      <c r="B2198" s="170" t="s">
        <v>1933</v>
      </c>
      <c r="C2198" s="170" t="s">
        <v>24</v>
      </c>
      <c r="D2198" s="170" t="s">
        <v>34</v>
      </c>
      <c r="E2198" s="170">
        <v>1500</v>
      </c>
      <c r="F2198" s="170">
        <v>6</v>
      </c>
      <c r="G2198" s="171">
        <v>13</v>
      </c>
      <c r="H2198" s="170" t="s">
        <v>32</v>
      </c>
      <c r="I2198" s="171">
        <v>31.99</v>
      </c>
      <c r="J2198" s="169">
        <v>2</v>
      </c>
      <c r="K2198" s="154" cm="1">
        <f t="array" ref="K2198">ROUND(
IF(C2198="Beer",
SUM(LOOKUP(2,1/(SRP!$B$8:$B$10&lt;=E2198)/(SRP!$C$8:$C$10&gt;=E2198),SRP!$D$8:$D$10)*(G2198/100)*(E2198/1000)),
IF(C2198="Spirits",
SUM(LOOKUP(2,1/(SRP!$B$2:$B$7&lt;=E2198)/(SRP!$C$2:$C$7&gt;=E2198),SRP!$D$2:$D$7)*(G2198/100)*(E2198/1000)),
IF(AND(C2198="Wine",D2198="Fortified Wines"),
SUM(LOOKUP(2,1/(SRP!$B$26:$B$29&lt;=E2198)/(SRP!$C$26:$C$29&gt;=E2198),SRP!$D$26:$D$29)*(G2198/100)*(E2198/1000)),
IF(C2198="Wine",
SUM(LOOKUP(2,1/(SRP!$B$21:$B$25&lt;=E2198)/(SRP!$C$21:$C$25&gt;=E2198),SRP!$D$21:$D$25)*(G2198/100)*(E2198/1000)),
IF(AND(C2198="Ready to Drink",D2198="RTD-One Pour Cocktail&gt;7%&lt;=14.5"),
SUM(LOOKUP(2,1/(SRP!$B$16:$B$20&lt;=E2198)/(SRP!$C$16:$C$20&gt;=E2198),SRP!$D$16:$D$20)*(G2198/100)*(E2198/1000)),
IF(C2198="Ready to Drink",
SUM(LOOKUP(2,1/(SRP!$B$11:$B$15&lt;=E2198)/(SRP!$C$11:$C$15&gt;=E2198),SRP!$D$11:$D$15)*(G2198/100)*(E2198/1000)),
0)))))),2)</f>
        <v>15.22</v>
      </c>
      <c r="L2198" s="173" t="str">
        <f t="shared" si="34"/>
        <v>Wine1500</v>
      </c>
      <c r="M2198" s="154">
        <f>VLOOKUP(L2198,'Slope %'!C:D,2,0)</f>
        <v>7.0000000000000007E-2</v>
      </c>
    </row>
    <row r="2199" spans="1:13" x14ac:dyDescent="0.25">
      <c r="A2199" s="169">
        <v>35309</v>
      </c>
      <c r="B2199" s="170" t="s">
        <v>1934</v>
      </c>
      <c r="C2199" s="170" t="s">
        <v>24</v>
      </c>
      <c r="D2199" s="170" t="s">
        <v>34</v>
      </c>
      <c r="E2199" s="170">
        <v>750</v>
      </c>
      <c r="F2199" s="170">
        <v>12</v>
      </c>
      <c r="G2199" s="171">
        <v>13.5</v>
      </c>
      <c r="H2199" s="170" t="s">
        <v>32</v>
      </c>
      <c r="I2199" s="171">
        <v>18.989999999999998</v>
      </c>
      <c r="J2199" s="169">
        <v>1</v>
      </c>
      <c r="K2199" s="154" cm="1">
        <f t="array" ref="K2199">ROUND(
IF(C2199="Beer",
SUM(LOOKUP(2,1/(SRP!$B$8:$B$10&lt;=E2199)/(SRP!$C$8:$C$10&gt;=E2199),SRP!$D$8:$D$10)*(G2199/100)*(E2199/1000)),
IF(C2199="Spirits",
SUM(LOOKUP(2,1/(SRP!$B$2:$B$7&lt;=E2199)/(SRP!$C$2:$C$7&gt;=E2199),SRP!$D$2:$D$7)*(G2199/100)*(E2199/1000)),
IF(AND(C2199="Wine",D2199="Fortified Wines"),
SUM(LOOKUP(2,1/(SRP!$B$26:$B$29&lt;=E2199)/(SRP!$C$26:$C$29&gt;=E2199),SRP!$D$26:$D$29)*(G2199/100)*(E2199/1000)),
IF(C2199="Wine",
SUM(LOOKUP(2,1/(SRP!$B$21:$B$25&lt;=E2199)/(SRP!$C$21:$C$25&gt;=E2199),SRP!$D$21:$D$25)*(G2199/100)*(E2199/1000)),
IF(AND(C2199="Ready to Drink",D2199="RTD-One Pour Cocktail&gt;7%&lt;=14.5"),
SUM(LOOKUP(2,1/(SRP!$B$16:$B$20&lt;=E2199)/(SRP!$C$16:$C$20&gt;=E2199),SRP!$D$16:$D$20)*(G2199/100)*(E2199/1000)),
IF(C2199="Ready to Drink",
SUM(LOOKUP(2,1/(SRP!$B$11:$B$15&lt;=E2199)/(SRP!$C$11:$C$15&gt;=E2199),SRP!$D$11:$D$15)*(G2199/100)*(E2199/1000)),
0)))))),2)</f>
        <v>7.9</v>
      </c>
      <c r="L2199" s="173" t="str">
        <f t="shared" si="34"/>
        <v>Wine750</v>
      </c>
      <c r="M2199" s="154">
        <f>VLOOKUP(L2199,'Slope %'!C:D,2,0)</f>
        <v>0.1</v>
      </c>
    </row>
    <row r="2200" spans="1:13" x14ac:dyDescent="0.25">
      <c r="A2200" s="169">
        <v>35312</v>
      </c>
      <c r="B2200" s="170" t="s">
        <v>1935</v>
      </c>
      <c r="C2200" s="170" t="s">
        <v>15</v>
      </c>
      <c r="D2200" s="170" t="s">
        <v>198</v>
      </c>
      <c r="E2200" s="170">
        <v>750</v>
      </c>
      <c r="F2200" s="170">
        <v>12</v>
      </c>
      <c r="G2200" s="171">
        <v>35</v>
      </c>
      <c r="H2200" s="170" t="s">
        <v>20</v>
      </c>
      <c r="I2200" s="171">
        <v>30.99</v>
      </c>
      <c r="J2200" s="169">
        <v>1</v>
      </c>
      <c r="K2200" s="154" cm="1">
        <f t="array" ref="K2200">ROUND(
IF(C2200="Beer",
SUM(LOOKUP(2,1/(SRP!$B$8:$B$10&lt;=E2200)/(SRP!$C$8:$C$10&gt;=E2200),SRP!$D$8:$D$10)*(G2200/100)*(E2200/1000)),
IF(C2200="Spirits",
SUM(LOOKUP(2,1/(SRP!$B$2:$B$7&lt;=E2200)/(SRP!$C$2:$C$7&gt;=E2200),SRP!$D$2:$D$7)*(G2200/100)*(E2200/1000)),
IF(AND(C2200="Wine",D2200="Fortified Wines"),
SUM(LOOKUP(2,1/(SRP!$B$26:$B$29&lt;=E2200)/(SRP!$C$26:$C$29&gt;=E2200),SRP!$D$26:$D$29)*(G2200/100)*(E2200/1000)),
IF(C2200="Wine",
SUM(LOOKUP(2,1/(SRP!$B$21:$B$25&lt;=E2200)/(SRP!$C$21:$C$25&gt;=E2200),SRP!$D$21:$D$25)*(G2200/100)*(E2200/1000)),
IF(AND(C2200="Ready to Drink",D2200="RTD-One Pour Cocktail&gt;7%&lt;=14.5"),
SUM(LOOKUP(2,1/(SRP!$B$16:$B$20&lt;=E2200)/(SRP!$C$16:$C$20&gt;=E2200),SRP!$D$16:$D$20)*(G2200/100)*(E2200/1000)),
IF(C2200="Ready to Drink",
SUM(LOOKUP(2,1/(SRP!$B$11:$B$15&lt;=E2200)/(SRP!$C$11:$C$15&gt;=E2200),SRP!$D$11:$D$15)*(G2200/100)*(E2200/1000)),
0)))))),2)</f>
        <v>20.49</v>
      </c>
      <c r="L2200" s="173" t="str">
        <f t="shared" si="34"/>
        <v>Spirits750</v>
      </c>
      <c r="M2200" s="154">
        <f>VLOOKUP(L2200,'Slope %'!C:D,2,0)</f>
        <v>7.0000000000000007E-2</v>
      </c>
    </row>
    <row r="2201" spans="1:13" x14ac:dyDescent="0.25">
      <c r="A2201" s="169">
        <v>35342</v>
      </c>
      <c r="B2201" s="170" t="s">
        <v>1936</v>
      </c>
      <c r="C2201" s="170" t="s">
        <v>24</v>
      </c>
      <c r="D2201" s="170" t="s">
        <v>31</v>
      </c>
      <c r="E2201" s="170">
        <v>750</v>
      </c>
      <c r="F2201" s="170">
        <v>6</v>
      </c>
      <c r="G2201" s="171">
        <v>14</v>
      </c>
      <c r="H2201" s="170" t="s">
        <v>32</v>
      </c>
      <c r="I2201" s="171">
        <v>110.11</v>
      </c>
      <c r="J2201" s="169">
        <v>1</v>
      </c>
      <c r="K2201" s="154" cm="1">
        <f t="array" ref="K2201">ROUND(
IF(C2201="Beer",
SUM(LOOKUP(2,1/(SRP!$B$8:$B$10&lt;=E2201)/(SRP!$C$8:$C$10&gt;=E2201),SRP!$D$8:$D$10)*(G2201/100)*(E2201/1000)),
IF(C2201="Spirits",
SUM(LOOKUP(2,1/(SRP!$B$2:$B$7&lt;=E2201)/(SRP!$C$2:$C$7&gt;=E2201),SRP!$D$2:$D$7)*(G2201/100)*(E2201/1000)),
IF(AND(C2201="Wine",D2201="Fortified Wines"),
SUM(LOOKUP(2,1/(SRP!$B$26:$B$29&lt;=E2201)/(SRP!$C$26:$C$29&gt;=E2201),SRP!$D$26:$D$29)*(G2201/100)*(E2201/1000)),
IF(C2201="Wine",
SUM(LOOKUP(2,1/(SRP!$B$21:$B$25&lt;=E2201)/(SRP!$C$21:$C$25&gt;=E2201),SRP!$D$21:$D$25)*(G2201/100)*(E2201/1000)),
IF(AND(C2201="Ready to Drink",D2201="RTD-One Pour Cocktail&gt;7%&lt;=14.5"),
SUM(LOOKUP(2,1/(SRP!$B$16:$B$20&lt;=E2201)/(SRP!$C$16:$C$20&gt;=E2201),SRP!$D$16:$D$20)*(G2201/100)*(E2201/1000)),
IF(C2201="Ready to Drink",
SUM(LOOKUP(2,1/(SRP!$B$11:$B$15&lt;=E2201)/(SRP!$C$11:$C$15&gt;=E2201),SRP!$D$11:$D$15)*(G2201/100)*(E2201/1000)),
0)))))),2)</f>
        <v>8.1999999999999993</v>
      </c>
      <c r="L2201" s="173" t="str">
        <f t="shared" si="34"/>
        <v>Wine750</v>
      </c>
      <c r="M2201" s="154">
        <f>VLOOKUP(L2201,'Slope %'!C:D,2,0)</f>
        <v>0.1</v>
      </c>
    </row>
    <row r="2202" spans="1:13" x14ac:dyDescent="0.25">
      <c r="A2202" s="169">
        <v>35346</v>
      </c>
      <c r="B2202" s="170" t="s">
        <v>1937</v>
      </c>
      <c r="C2202" s="170" t="s">
        <v>263</v>
      </c>
      <c r="D2202" s="170" t="s">
        <v>1938</v>
      </c>
      <c r="E2202" s="170">
        <v>4260</v>
      </c>
      <c r="F2202" s="170">
        <v>2</v>
      </c>
      <c r="G2202" s="171">
        <v>5</v>
      </c>
      <c r="H2202" s="170" t="s">
        <v>333</v>
      </c>
      <c r="I2202" s="171">
        <v>32.99</v>
      </c>
      <c r="J2202" s="169">
        <v>12</v>
      </c>
      <c r="K2202" s="154" cm="1">
        <f t="array" ref="K2202">ROUND(
IF(C2202="Beer",
SUM(LOOKUP(2,1/(SRP!$B$8:$B$10&lt;=E2202)/(SRP!$C$8:$C$10&gt;=E2202),SRP!$D$8:$D$10)*(G2202/100)*(E2202/1000)),
IF(C2202="Spirits",
SUM(LOOKUP(2,1/(SRP!$B$2:$B$7&lt;=E2202)/(SRP!$C$2:$C$7&gt;=E2202),SRP!$D$2:$D$7)*(G2202/100)*(E2202/1000)),
IF(AND(C2202="Wine",D2202="Fortified Wines"),
SUM(LOOKUP(2,1/(SRP!$B$26:$B$29&lt;=E2202)/(SRP!$C$26:$C$29&gt;=E2202),SRP!$D$26:$D$29)*(G2202/100)*(E2202/1000)),
IF(C2202="Wine",
SUM(LOOKUP(2,1/(SRP!$B$21:$B$25&lt;=E2202)/(SRP!$C$21:$C$25&gt;=E2202),SRP!$D$21:$D$25)*(G2202/100)*(E2202/1000)),
IF(AND(C2202="Ready to Drink",D2202="RTD-One Pour Cocktail&gt;7%&lt;=14.5"),
SUM(LOOKUP(2,1/(SRP!$B$16:$B$20&lt;=E2202)/(SRP!$C$16:$C$20&gt;=E2202),SRP!$D$16:$D$20)*(G2202/100)*(E2202/1000)),
IF(C2202="Ready to Drink",
SUM(LOOKUP(2,1/(SRP!$B$11:$B$15&lt;=E2202)/(SRP!$C$11:$C$15&gt;=E2202),SRP!$D$11:$D$15)*(G2202/100)*(E2202/1000)),
0)))))),2)</f>
        <v>16.63</v>
      </c>
      <c r="L2202" s="173" t="str">
        <f t="shared" si="34"/>
        <v>Ready to Drink4260</v>
      </c>
      <c r="M2202" s="154">
        <f>VLOOKUP(L2202,'Slope %'!C:D,2,0)</f>
        <v>7.0000000000000007E-2</v>
      </c>
    </row>
    <row r="2203" spans="1:13" x14ac:dyDescent="0.25">
      <c r="A2203" s="169">
        <v>35346</v>
      </c>
      <c r="B2203" s="170" t="s">
        <v>1937</v>
      </c>
      <c r="C2203" s="170" t="s">
        <v>263</v>
      </c>
      <c r="D2203" s="170" t="s">
        <v>1938</v>
      </c>
      <c r="E2203" s="170">
        <v>4260</v>
      </c>
      <c r="F2203" s="170">
        <v>2</v>
      </c>
      <c r="G2203" s="171">
        <v>5</v>
      </c>
      <c r="H2203" s="170" t="s">
        <v>333</v>
      </c>
      <c r="I2203" s="171">
        <v>32.99</v>
      </c>
      <c r="J2203" s="169">
        <v>12</v>
      </c>
      <c r="K2203" s="154" cm="1">
        <f t="array" ref="K2203">ROUND(
IF(C2203="Beer",
SUM(LOOKUP(2,1/(SRP!$B$8:$B$10&lt;=E2203)/(SRP!$C$8:$C$10&gt;=E2203),SRP!$D$8:$D$10)*(G2203/100)*(E2203/1000)),
IF(C2203="Spirits",
SUM(LOOKUP(2,1/(SRP!$B$2:$B$7&lt;=E2203)/(SRP!$C$2:$C$7&gt;=E2203),SRP!$D$2:$D$7)*(G2203/100)*(E2203/1000)),
IF(AND(C2203="Wine",D2203="Fortified Wines"),
SUM(LOOKUP(2,1/(SRP!$B$26:$B$29&lt;=E2203)/(SRP!$C$26:$C$29&gt;=E2203),SRP!$D$26:$D$29)*(G2203/100)*(E2203/1000)),
IF(C2203="Wine",
SUM(LOOKUP(2,1/(SRP!$B$21:$B$25&lt;=E2203)/(SRP!$C$21:$C$25&gt;=E2203),SRP!$D$21:$D$25)*(G2203/100)*(E2203/1000)),
IF(AND(C2203="Ready to Drink",D2203="RTD-One Pour Cocktail&gt;7%&lt;=14.5"),
SUM(LOOKUP(2,1/(SRP!$B$16:$B$20&lt;=E2203)/(SRP!$C$16:$C$20&gt;=E2203),SRP!$D$16:$D$20)*(G2203/100)*(E2203/1000)),
IF(C2203="Ready to Drink",
SUM(LOOKUP(2,1/(SRP!$B$11:$B$15&lt;=E2203)/(SRP!$C$11:$C$15&gt;=E2203),SRP!$D$11:$D$15)*(G2203/100)*(E2203/1000)),
0)))))),2)</f>
        <v>16.63</v>
      </c>
      <c r="L2203" s="173" t="str">
        <f t="shared" si="34"/>
        <v>Ready to Drink4260</v>
      </c>
      <c r="M2203" s="154">
        <f>VLOOKUP(L2203,'Slope %'!C:D,2,0)</f>
        <v>7.0000000000000007E-2</v>
      </c>
    </row>
    <row r="2204" spans="1:13" x14ac:dyDescent="0.25">
      <c r="A2204" s="169">
        <v>35352</v>
      </c>
      <c r="B2204" s="170" t="s">
        <v>1939</v>
      </c>
      <c r="C2204" s="170" t="s">
        <v>24</v>
      </c>
      <c r="D2204" s="170" t="s">
        <v>25</v>
      </c>
      <c r="E2204" s="170">
        <v>4800</v>
      </c>
      <c r="F2204" s="170">
        <v>1</v>
      </c>
      <c r="G2204" s="171">
        <v>12</v>
      </c>
      <c r="H2204" s="170" t="s">
        <v>64</v>
      </c>
      <c r="I2204" s="171">
        <v>149.97999999999999</v>
      </c>
      <c r="J2204" s="169">
        <v>24</v>
      </c>
      <c r="K2204" s="154" cm="1">
        <f t="array" ref="K2204">ROUND(
IF(C2204="Beer",
SUM(LOOKUP(2,1/(SRP!$B$8:$B$10&lt;=E2204)/(SRP!$C$8:$C$10&gt;=E2204),SRP!$D$8:$D$10)*(G2204/100)*(E2204/1000)),
IF(C2204="Spirits",
SUM(LOOKUP(2,1/(SRP!$B$2:$B$7&lt;=E2204)/(SRP!$C$2:$C$7&gt;=E2204),SRP!$D$2:$D$7)*(G2204/100)*(E2204/1000)),
IF(AND(C2204="Wine",D2204="Fortified Wines"),
SUM(LOOKUP(2,1/(SRP!$B$26:$B$29&lt;=E2204)/(SRP!$C$26:$C$29&gt;=E2204),SRP!$D$26:$D$29)*(G2204/100)*(E2204/1000)),
IF(C2204="Wine",
SUM(LOOKUP(2,1/(SRP!$B$21:$B$25&lt;=E2204)/(SRP!$C$21:$C$25&gt;=E2204),SRP!$D$21:$D$25)*(G2204/100)*(E2204/1000)),
IF(AND(C2204="Ready to Drink",D2204="RTD-One Pour Cocktail&gt;7%&lt;=14.5"),
SUM(LOOKUP(2,1/(SRP!$B$16:$B$20&lt;=E2204)/(SRP!$C$16:$C$20&gt;=E2204),SRP!$D$16:$D$20)*(G2204/100)*(E2204/1000)),
IF(C2204="Ready to Drink",
SUM(LOOKUP(2,1/(SRP!$B$11:$B$15&lt;=E2204)/(SRP!$C$11:$C$15&gt;=E2204),SRP!$D$11:$D$15)*(G2204/100)*(E2204/1000)),
0)))))),2)</f>
        <v>37.450000000000003</v>
      </c>
      <c r="L2204" s="173" t="str">
        <f t="shared" si="34"/>
        <v>Wine4800</v>
      </c>
      <c r="M2204" s="154" t="e">
        <f>VLOOKUP(L2204,'Slope %'!C:D,2,0)</f>
        <v>#N/A</v>
      </c>
    </row>
    <row r="2205" spans="1:13" x14ac:dyDescent="0.25">
      <c r="A2205" s="169">
        <v>35353</v>
      </c>
      <c r="B2205" s="170" t="s">
        <v>1940</v>
      </c>
      <c r="C2205" s="170" t="s">
        <v>24</v>
      </c>
      <c r="D2205" s="170" t="s">
        <v>34</v>
      </c>
      <c r="E2205" s="170">
        <v>750</v>
      </c>
      <c r="F2205" s="170">
        <v>12</v>
      </c>
      <c r="G2205" s="171">
        <v>14.5</v>
      </c>
      <c r="H2205" s="170" t="s">
        <v>32</v>
      </c>
      <c r="I2205" s="171">
        <v>19.989999999999998</v>
      </c>
      <c r="J2205" s="169">
        <v>1</v>
      </c>
      <c r="K2205" s="154" cm="1">
        <f t="array" ref="K2205">ROUND(
IF(C2205="Beer",
SUM(LOOKUP(2,1/(SRP!$B$8:$B$10&lt;=E2205)/(SRP!$C$8:$C$10&gt;=E2205),SRP!$D$8:$D$10)*(G2205/100)*(E2205/1000)),
IF(C2205="Spirits",
SUM(LOOKUP(2,1/(SRP!$B$2:$B$7&lt;=E2205)/(SRP!$C$2:$C$7&gt;=E2205),SRP!$D$2:$D$7)*(G2205/100)*(E2205/1000)),
IF(AND(C2205="Wine",D2205="Fortified Wines"),
SUM(LOOKUP(2,1/(SRP!$B$26:$B$29&lt;=E2205)/(SRP!$C$26:$C$29&gt;=E2205),SRP!$D$26:$D$29)*(G2205/100)*(E2205/1000)),
IF(C2205="Wine",
SUM(LOOKUP(2,1/(SRP!$B$21:$B$25&lt;=E2205)/(SRP!$C$21:$C$25&gt;=E2205),SRP!$D$21:$D$25)*(G2205/100)*(E2205/1000)),
IF(AND(C2205="Ready to Drink",D2205="RTD-One Pour Cocktail&gt;7%&lt;=14.5"),
SUM(LOOKUP(2,1/(SRP!$B$16:$B$20&lt;=E2205)/(SRP!$C$16:$C$20&gt;=E2205),SRP!$D$16:$D$20)*(G2205/100)*(E2205/1000)),
IF(C2205="Ready to Drink",
SUM(LOOKUP(2,1/(SRP!$B$11:$B$15&lt;=E2205)/(SRP!$C$11:$C$15&gt;=E2205),SRP!$D$11:$D$15)*(G2205/100)*(E2205/1000)),
0)))))),2)</f>
        <v>8.49</v>
      </c>
      <c r="L2205" s="173" t="str">
        <f t="shared" si="34"/>
        <v>Wine750</v>
      </c>
      <c r="M2205" s="154">
        <f>VLOOKUP(L2205,'Slope %'!C:D,2,0)</f>
        <v>0.1</v>
      </c>
    </row>
    <row r="2206" spans="1:13" x14ac:dyDescent="0.25">
      <c r="A2206" s="169">
        <v>35370</v>
      </c>
      <c r="B2206" s="170" t="s">
        <v>1941</v>
      </c>
      <c r="C2206" s="170" t="s">
        <v>263</v>
      </c>
      <c r="D2206" s="170" t="s">
        <v>264</v>
      </c>
      <c r="E2206" s="170">
        <v>750</v>
      </c>
      <c r="F2206" s="170">
        <v>12</v>
      </c>
      <c r="G2206" s="171">
        <v>6.9</v>
      </c>
      <c r="H2206" s="170" t="s">
        <v>54</v>
      </c>
      <c r="I2206" s="171">
        <v>9.59</v>
      </c>
      <c r="J2206" s="169">
        <v>1</v>
      </c>
      <c r="K2206" s="154" cm="1">
        <f t="array" ref="K2206">ROUND(
IF(C2206="Beer",
SUM(LOOKUP(2,1/(SRP!$B$8:$B$10&lt;=E2206)/(SRP!$C$8:$C$10&gt;=E2206),SRP!$D$8:$D$10)*(G2206/100)*(E2206/1000)),
IF(C2206="Spirits",
SUM(LOOKUP(2,1/(SRP!$B$2:$B$7&lt;=E2206)/(SRP!$C$2:$C$7&gt;=E2206),SRP!$D$2:$D$7)*(G2206/100)*(E2206/1000)),
IF(AND(C2206="Wine",D2206="Fortified Wines"),
SUM(LOOKUP(2,1/(SRP!$B$26:$B$29&lt;=E2206)/(SRP!$C$26:$C$29&gt;=E2206),SRP!$D$26:$D$29)*(G2206/100)*(E2206/1000)),
IF(C2206="Wine",
SUM(LOOKUP(2,1/(SRP!$B$21:$B$25&lt;=E2206)/(SRP!$C$21:$C$25&gt;=E2206),SRP!$D$21:$D$25)*(G2206/100)*(E2206/1000)),
IF(AND(C2206="Ready to Drink",D2206="RTD-One Pour Cocktail&gt;7%&lt;=14.5"),
SUM(LOOKUP(2,1/(SRP!$B$16:$B$20&lt;=E2206)/(SRP!$C$16:$C$20&gt;=E2206),SRP!$D$16:$D$20)*(G2206/100)*(E2206/1000)),
IF(C2206="Ready to Drink",
SUM(LOOKUP(2,1/(SRP!$B$11:$B$15&lt;=E2206)/(SRP!$C$11:$C$15&gt;=E2206),SRP!$D$11:$D$15)*(G2206/100)*(E2206/1000)),
0)))))),2)</f>
        <v>4.04</v>
      </c>
      <c r="L2206" s="173" t="str">
        <f t="shared" si="34"/>
        <v>Ready to Drink750</v>
      </c>
      <c r="M2206" s="154">
        <f>VLOOKUP(L2206,'Slope %'!C:D,2,0)</f>
        <v>0.12</v>
      </c>
    </row>
    <row r="2207" spans="1:13" x14ac:dyDescent="0.25">
      <c r="A2207" s="169">
        <v>35370</v>
      </c>
      <c r="B2207" s="170" t="s">
        <v>1941</v>
      </c>
      <c r="C2207" s="170" t="s">
        <v>263</v>
      </c>
      <c r="D2207" s="170" t="s">
        <v>264</v>
      </c>
      <c r="E2207" s="170">
        <v>750</v>
      </c>
      <c r="F2207" s="170">
        <v>12</v>
      </c>
      <c r="G2207" s="171">
        <v>6.9</v>
      </c>
      <c r="H2207" s="170" t="s">
        <v>54</v>
      </c>
      <c r="I2207" s="171">
        <v>9.59</v>
      </c>
      <c r="J2207" s="169">
        <v>1</v>
      </c>
      <c r="K2207" s="154" cm="1">
        <f t="array" ref="K2207">ROUND(
IF(C2207="Beer",
SUM(LOOKUP(2,1/(SRP!$B$8:$B$10&lt;=E2207)/(SRP!$C$8:$C$10&gt;=E2207),SRP!$D$8:$D$10)*(G2207/100)*(E2207/1000)),
IF(C2207="Spirits",
SUM(LOOKUP(2,1/(SRP!$B$2:$B$7&lt;=E2207)/(SRP!$C$2:$C$7&gt;=E2207),SRP!$D$2:$D$7)*(G2207/100)*(E2207/1000)),
IF(AND(C2207="Wine",D2207="Fortified Wines"),
SUM(LOOKUP(2,1/(SRP!$B$26:$B$29&lt;=E2207)/(SRP!$C$26:$C$29&gt;=E2207),SRP!$D$26:$D$29)*(G2207/100)*(E2207/1000)),
IF(C2207="Wine",
SUM(LOOKUP(2,1/(SRP!$B$21:$B$25&lt;=E2207)/(SRP!$C$21:$C$25&gt;=E2207),SRP!$D$21:$D$25)*(G2207/100)*(E2207/1000)),
IF(AND(C2207="Ready to Drink",D2207="RTD-One Pour Cocktail&gt;7%&lt;=14.5"),
SUM(LOOKUP(2,1/(SRP!$B$16:$B$20&lt;=E2207)/(SRP!$C$16:$C$20&gt;=E2207),SRP!$D$16:$D$20)*(G2207/100)*(E2207/1000)),
IF(C2207="Ready to Drink",
SUM(LOOKUP(2,1/(SRP!$B$11:$B$15&lt;=E2207)/(SRP!$C$11:$C$15&gt;=E2207),SRP!$D$11:$D$15)*(G2207/100)*(E2207/1000)),
0)))))),2)</f>
        <v>4.04</v>
      </c>
      <c r="L2207" s="173" t="str">
        <f t="shared" si="34"/>
        <v>Ready to Drink750</v>
      </c>
      <c r="M2207" s="154">
        <f>VLOOKUP(L2207,'Slope %'!C:D,2,0)</f>
        <v>0.12</v>
      </c>
    </row>
    <row r="2208" spans="1:13" x14ac:dyDescent="0.25">
      <c r="A2208" s="169">
        <v>35371</v>
      </c>
      <c r="B2208" s="170" t="s">
        <v>1942</v>
      </c>
      <c r="C2208" s="170" t="s">
        <v>263</v>
      </c>
      <c r="D2208" s="170" t="s">
        <v>264</v>
      </c>
      <c r="E2208" s="170">
        <v>750</v>
      </c>
      <c r="F2208" s="170">
        <v>12</v>
      </c>
      <c r="G2208" s="171">
        <v>6.9</v>
      </c>
      <c r="H2208" s="170" t="s">
        <v>54</v>
      </c>
      <c r="I2208" s="171">
        <v>10.99</v>
      </c>
      <c r="J2208" s="169">
        <v>1</v>
      </c>
      <c r="K2208" s="154" cm="1">
        <f t="array" ref="K2208">ROUND(
IF(C2208="Beer",
SUM(LOOKUP(2,1/(SRP!$B$8:$B$10&lt;=E2208)/(SRP!$C$8:$C$10&gt;=E2208),SRP!$D$8:$D$10)*(G2208/100)*(E2208/1000)),
IF(C2208="Spirits",
SUM(LOOKUP(2,1/(SRP!$B$2:$B$7&lt;=E2208)/(SRP!$C$2:$C$7&gt;=E2208),SRP!$D$2:$D$7)*(G2208/100)*(E2208/1000)),
IF(AND(C2208="Wine",D2208="Fortified Wines"),
SUM(LOOKUP(2,1/(SRP!$B$26:$B$29&lt;=E2208)/(SRP!$C$26:$C$29&gt;=E2208),SRP!$D$26:$D$29)*(G2208/100)*(E2208/1000)),
IF(C2208="Wine",
SUM(LOOKUP(2,1/(SRP!$B$21:$B$25&lt;=E2208)/(SRP!$C$21:$C$25&gt;=E2208),SRP!$D$21:$D$25)*(G2208/100)*(E2208/1000)),
IF(AND(C2208="Ready to Drink",D2208="RTD-One Pour Cocktail&gt;7%&lt;=14.5"),
SUM(LOOKUP(2,1/(SRP!$B$16:$B$20&lt;=E2208)/(SRP!$C$16:$C$20&gt;=E2208),SRP!$D$16:$D$20)*(G2208/100)*(E2208/1000)),
IF(C2208="Ready to Drink",
SUM(LOOKUP(2,1/(SRP!$B$11:$B$15&lt;=E2208)/(SRP!$C$11:$C$15&gt;=E2208),SRP!$D$11:$D$15)*(G2208/100)*(E2208/1000)),
0)))))),2)</f>
        <v>4.04</v>
      </c>
      <c r="L2208" s="173" t="str">
        <f t="shared" si="34"/>
        <v>Ready to Drink750</v>
      </c>
      <c r="M2208" s="154">
        <f>VLOOKUP(L2208,'Slope %'!C:D,2,0)</f>
        <v>0.12</v>
      </c>
    </row>
    <row r="2209" spans="1:13" x14ac:dyDescent="0.25">
      <c r="A2209" s="169">
        <v>35371</v>
      </c>
      <c r="B2209" s="170" t="s">
        <v>1942</v>
      </c>
      <c r="C2209" s="170" t="s">
        <v>263</v>
      </c>
      <c r="D2209" s="170" t="s">
        <v>264</v>
      </c>
      <c r="E2209" s="170">
        <v>750</v>
      </c>
      <c r="F2209" s="170">
        <v>12</v>
      </c>
      <c r="G2209" s="171">
        <v>6.9</v>
      </c>
      <c r="H2209" s="170" t="s">
        <v>54</v>
      </c>
      <c r="I2209" s="171">
        <v>10.99</v>
      </c>
      <c r="J2209" s="169">
        <v>1</v>
      </c>
      <c r="K2209" s="154" cm="1">
        <f t="array" ref="K2209">ROUND(
IF(C2209="Beer",
SUM(LOOKUP(2,1/(SRP!$B$8:$B$10&lt;=E2209)/(SRP!$C$8:$C$10&gt;=E2209),SRP!$D$8:$D$10)*(G2209/100)*(E2209/1000)),
IF(C2209="Spirits",
SUM(LOOKUP(2,1/(SRP!$B$2:$B$7&lt;=E2209)/(SRP!$C$2:$C$7&gt;=E2209),SRP!$D$2:$D$7)*(G2209/100)*(E2209/1000)),
IF(AND(C2209="Wine",D2209="Fortified Wines"),
SUM(LOOKUP(2,1/(SRP!$B$26:$B$29&lt;=E2209)/(SRP!$C$26:$C$29&gt;=E2209),SRP!$D$26:$D$29)*(G2209/100)*(E2209/1000)),
IF(C2209="Wine",
SUM(LOOKUP(2,1/(SRP!$B$21:$B$25&lt;=E2209)/(SRP!$C$21:$C$25&gt;=E2209),SRP!$D$21:$D$25)*(G2209/100)*(E2209/1000)),
IF(AND(C2209="Ready to Drink",D2209="RTD-One Pour Cocktail&gt;7%&lt;=14.5"),
SUM(LOOKUP(2,1/(SRP!$B$16:$B$20&lt;=E2209)/(SRP!$C$16:$C$20&gt;=E2209),SRP!$D$16:$D$20)*(G2209/100)*(E2209/1000)),
IF(C2209="Ready to Drink",
SUM(LOOKUP(2,1/(SRP!$B$11:$B$15&lt;=E2209)/(SRP!$C$11:$C$15&gt;=E2209),SRP!$D$11:$D$15)*(G2209/100)*(E2209/1000)),
0)))))),2)</f>
        <v>4.04</v>
      </c>
      <c r="L2209" s="173" t="str">
        <f t="shared" si="34"/>
        <v>Ready to Drink750</v>
      </c>
      <c r="M2209" s="154">
        <f>VLOOKUP(L2209,'Slope %'!C:D,2,0)</f>
        <v>0.12</v>
      </c>
    </row>
    <row r="2210" spans="1:13" x14ac:dyDescent="0.25">
      <c r="A2210" s="169">
        <v>35388</v>
      </c>
      <c r="B2210" s="170" t="s">
        <v>1943</v>
      </c>
      <c r="C2210" s="170" t="s">
        <v>15</v>
      </c>
      <c r="D2210" s="170" t="s">
        <v>669</v>
      </c>
      <c r="E2210" s="170">
        <v>1140</v>
      </c>
      <c r="F2210" s="170">
        <v>12</v>
      </c>
      <c r="G2210" s="171">
        <v>33</v>
      </c>
      <c r="H2210" s="170" t="s">
        <v>22</v>
      </c>
      <c r="I2210" s="171">
        <v>34.049999999999997</v>
      </c>
      <c r="J2210" s="169">
        <v>1</v>
      </c>
      <c r="K2210" s="154" cm="1">
        <f t="array" ref="K2210">ROUND(
IF(C2210="Beer",
SUM(LOOKUP(2,1/(SRP!$B$8:$B$10&lt;=E2210)/(SRP!$C$8:$C$10&gt;=E2210),SRP!$D$8:$D$10)*(G2210/100)*(E2210/1000)),
IF(C2210="Spirits",
SUM(LOOKUP(2,1/(SRP!$B$2:$B$7&lt;=E2210)/(SRP!$C$2:$C$7&gt;=E2210),SRP!$D$2:$D$7)*(G2210/100)*(E2210/1000)),
IF(AND(C2210="Wine",D2210="Fortified Wines"),
SUM(LOOKUP(2,1/(SRP!$B$26:$B$29&lt;=E2210)/(SRP!$C$26:$C$29&gt;=E2210),SRP!$D$26:$D$29)*(G2210/100)*(E2210/1000)),
IF(C2210="Wine",
SUM(LOOKUP(2,1/(SRP!$B$21:$B$25&lt;=E2210)/(SRP!$C$21:$C$25&gt;=E2210),SRP!$D$21:$D$25)*(G2210/100)*(E2210/1000)),
IF(AND(C2210="Ready to Drink",D2210="RTD-One Pour Cocktail&gt;7%&lt;=14.5"),
SUM(LOOKUP(2,1/(SRP!$B$16:$B$20&lt;=E2210)/(SRP!$C$16:$C$20&gt;=E2210),SRP!$D$16:$D$20)*(G2210/100)*(E2210/1000)),
IF(C2210="Ready to Drink",
SUM(LOOKUP(2,1/(SRP!$B$11:$B$15&lt;=E2210)/(SRP!$C$11:$C$15&gt;=E2210),SRP!$D$11:$D$15)*(G2210/100)*(E2210/1000)),
0)))))),2)</f>
        <v>29.37</v>
      </c>
      <c r="L2210" s="173" t="str">
        <f t="shared" si="34"/>
        <v>Spirits1140</v>
      </c>
      <c r="M2210" s="154">
        <f>VLOOKUP(L2210,'Slope %'!C:D,2,0)</f>
        <v>0.05</v>
      </c>
    </row>
    <row r="2211" spans="1:13" x14ac:dyDescent="0.25">
      <c r="A2211" s="169">
        <v>35422</v>
      </c>
      <c r="B2211" s="170" t="s">
        <v>1944</v>
      </c>
      <c r="C2211" s="170" t="s">
        <v>24</v>
      </c>
      <c r="D2211" s="170" t="s">
        <v>68</v>
      </c>
      <c r="E2211" s="170">
        <v>1500</v>
      </c>
      <c r="F2211" s="170">
        <v>6</v>
      </c>
      <c r="G2211" s="171">
        <v>13.9</v>
      </c>
      <c r="H2211" s="170" t="s">
        <v>600</v>
      </c>
      <c r="I2211" s="171">
        <v>174.99</v>
      </c>
      <c r="J2211" s="169">
        <v>1</v>
      </c>
      <c r="K2211" s="154" cm="1">
        <f t="array" ref="K2211">ROUND(
IF(C2211="Beer",
SUM(LOOKUP(2,1/(SRP!$B$8:$B$10&lt;=E2211)/(SRP!$C$8:$C$10&gt;=E2211),SRP!$D$8:$D$10)*(G2211/100)*(E2211/1000)),
IF(C2211="Spirits",
SUM(LOOKUP(2,1/(SRP!$B$2:$B$7&lt;=E2211)/(SRP!$C$2:$C$7&gt;=E2211),SRP!$D$2:$D$7)*(G2211/100)*(E2211/1000)),
IF(AND(C2211="Wine",D2211="Fortified Wines"),
SUM(LOOKUP(2,1/(SRP!$B$26:$B$29&lt;=E2211)/(SRP!$C$26:$C$29&gt;=E2211),SRP!$D$26:$D$29)*(G2211/100)*(E2211/1000)),
IF(C2211="Wine",
SUM(LOOKUP(2,1/(SRP!$B$21:$B$25&lt;=E2211)/(SRP!$C$21:$C$25&gt;=E2211),SRP!$D$21:$D$25)*(G2211/100)*(E2211/1000)),
IF(AND(C2211="Ready to Drink",D2211="RTD-One Pour Cocktail&gt;7%&lt;=14.5"),
SUM(LOOKUP(2,1/(SRP!$B$16:$B$20&lt;=E2211)/(SRP!$C$16:$C$20&gt;=E2211),SRP!$D$16:$D$20)*(G2211/100)*(E2211/1000)),
IF(C2211="Ready to Drink",
SUM(LOOKUP(2,1/(SRP!$B$11:$B$15&lt;=E2211)/(SRP!$C$11:$C$15&gt;=E2211),SRP!$D$11:$D$15)*(G2211/100)*(E2211/1000)),
0)))))),2)</f>
        <v>16.28</v>
      </c>
      <c r="L2211" s="173" t="str">
        <f t="shared" si="34"/>
        <v>Wine1500</v>
      </c>
      <c r="M2211" s="154">
        <f>VLOOKUP(L2211,'Slope %'!C:D,2,0)</f>
        <v>7.0000000000000007E-2</v>
      </c>
    </row>
    <row r="2212" spans="1:13" x14ac:dyDescent="0.25">
      <c r="A2212" s="169">
        <v>35478</v>
      </c>
      <c r="B2212" s="170" t="s">
        <v>1945</v>
      </c>
      <c r="C2212" s="170" t="s">
        <v>11</v>
      </c>
      <c r="D2212" s="170" t="s">
        <v>303</v>
      </c>
      <c r="E2212" s="170">
        <v>2130</v>
      </c>
      <c r="F2212" s="170">
        <v>4</v>
      </c>
      <c r="G2212" s="171">
        <v>6.5</v>
      </c>
      <c r="H2212" s="170" t="s">
        <v>13</v>
      </c>
      <c r="I2212" s="171">
        <v>15.49</v>
      </c>
      <c r="J2212" s="169">
        <v>6</v>
      </c>
      <c r="K2212" s="154" cm="1">
        <f t="array" ref="K2212">ROUND(
IF(C2212="Beer",
SUM(LOOKUP(2,1/(SRP!$B$8:$B$10&lt;=E2212)/(SRP!$C$8:$C$10&gt;=E2212),SRP!$D$8:$D$10)*(G2212/100)*(E2212/1000)),
IF(C2212="Spirits",
SUM(LOOKUP(2,1/(SRP!$B$2:$B$7&lt;=E2212)/(SRP!$C$2:$C$7&gt;=E2212),SRP!$D$2:$D$7)*(G2212/100)*(E2212/1000)),
IF(AND(C2212="Wine",D2212="Fortified Wines"),
SUM(LOOKUP(2,1/(SRP!$B$26:$B$29&lt;=E2212)/(SRP!$C$26:$C$29&gt;=E2212),SRP!$D$26:$D$29)*(G2212/100)*(E2212/1000)),
IF(C2212="Wine",
SUM(LOOKUP(2,1/(SRP!$B$21:$B$25&lt;=E2212)/(SRP!$C$21:$C$25&gt;=E2212),SRP!$D$21:$D$25)*(G2212/100)*(E2212/1000)),
IF(AND(C2212="Ready to Drink",D2212="RTD-One Pour Cocktail&gt;7%&lt;=14.5"),
SUM(LOOKUP(2,1/(SRP!$B$16:$B$20&lt;=E2212)/(SRP!$C$16:$C$20&gt;=E2212),SRP!$D$16:$D$20)*(G2212/100)*(E2212/1000)),
IF(C2212="Ready to Drink",
SUM(LOOKUP(2,1/(SRP!$B$11:$B$15&lt;=E2212)/(SRP!$C$11:$C$15&gt;=E2212),SRP!$D$11:$D$15)*(G2212/100)*(E2212/1000)),
0)))))),2)</f>
        <v>10.81</v>
      </c>
      <c r="L2212" s="173" t="str">
        <f t="shared" si="34"/>
        <v>Beer2130</v>
      </c>
      <c r="M2212" s="154">
        <f>VLOOKUP(L2212,'Slope %'!C:D,2,0)</f>
        <v>0.1</v>
      </c>
    </row>
    <row r="2213" spans="1:13" x14ac:dyDescent="0.25">
      <c r="A2213" s="169">
        <v>35478</v>
      </c>
      <c r="B2213" s="170" t="s">
        <v>1945</v>
      </c>
      <c r="C2213" s="170" t="s">
        <v>11</v>
      </c>
      <c r="D2213" s="170" t="s">
        <v>303</v>
      </c>
      <c r="E2213" s="170">
        <v>2130</v>
      </c>
      <c r="F2213" s="170">
        <v>4</v>
      </c>
      <c r="G2213" s="171">
        <v>6.5</v>
      </c>
      <c r="H2213" s="170" t="s">
        <v>13</v>
      </c>
      <c r="I2213" s="171">
        <v>15.49</v>
      </c>
      <c r="J2213" s="169">
        <v>6</v>
      </c>
      <c r="K2213" s="154" cm="1">
        <f t="array" ref="K2213">ROUND(
IF(C2213="Beer",
SUM(LOOKUP(2,1/(SRP!$B$8:$B$10&lt;=E2213)/(SRP!$C$8:$C$10&gt;=E2213),SRP!$D$8:$D$10)*(G2213/100)*(E2213/1000)),
IF(C2213="Spirits",
SUM(LOOKUP(2,1/(SRP!$B$2:$B$7&lt;=E2213)/(SRP!$C$2:$C$7&gt;=E2213),SRP!$D$2:$D$7)*(G2213/100)*(E2213/1000)),
IF(AND(C2213="Wine",D2213="Fortified Wines"),
SUM(LOOKUP(2,1/(SRP!$B$26:$B$29&lt;=E2213)/(SRP!$C$26:$C$29&gt;=E2213),SRP!$D$26:$D$29)*(G2213/100)*(E2213/1000)),
IF(C2213="Wine",
SUM(LOOKUP(2,1/(SRP!$B$21:$B$25&lt;=E2213)/(SRP!$C$21:$C$25&gt;=E2213),SRP!$D$21:$D$25)*(G2213/100)*(E2213/1000)),
IF(AND(C2213="Ready to Drink",D2213="RTD-One Pour Cocktail&gt;7%&lt;=14.5"),
SUM(LOOKUP(2,1/(SRP!$B$16:$B$20&lt;=E2213)/(SRP!$C$16:$C$20&gt;=E2213),SRP!$D$16:$D$20)*(G2213/100)*(E2213/1000)),
IF(C2213="Ready to Drink",
SUM(LOOKUP(2,1/(SRP!$B$11:$B$15&lt;=E2213)/(SRP!$C$11:$C$15&gt;=E2213),SRP!$D$11:$D$15)*(G2213/100)*(E2213/1000)),
0)))))),2)</f>
        <v>10.81</v>
      </c>
      <c r="L2213" s="173" t="str">
        <f t="shared" si="34"/>
        <v>Beer2130</v>
      </c>
      <c r="M2213" s="154">
        <f>VLOOKUP(L2213,'Slope %'!C:D,2,0)</f>
        <v>0.1</v>
      </c>
    </row>
    <row r="2214" spans="1:13" x14ac:dyDescent="0.25">
      <c r="A2214" s="169">
        <v>35482</v>
      </c>
      <c r="B2214" s="170" t="s">
        <v>1946</v>
      </c>
      <c r="C2214" s="170" t="s">
        <v>11</v>
      </c>
      <c r="D2214" s="170" t="s">
        <v>267</v>
      </c>
      <c r="E2214" s="170">
        <v>2130</v>
      </c>
      <c r="F2214" s="170">
        <v>4</v>
      </c>
      <c r="G2214" s="171">
        <v>5</v>
      </c>
      <c r="H2214" s="170" t="s">
        <v>13</v>
      </c>
      <c r="I2214" s="171">
        <v>15.49</v>
      </c>
      <c r="J2214" s="169">
        <v>6</v>
      </c>
      <c r="K2214" s="154" cm="1">
        <f t="array" ref="K2214">ROUND(
IF(C2214="Beer",
SUM(LOOKUP(2,1/(SRP!$B$8:$B$10&lt;=E2214)/(SRP!$C$8:$C$10&gt;=E2214),SRP!$D$8:$D$10)*(G2214/100)*(E2214/1000)),
IF(C2214="Spirits",
SUM(LOOKUP(2,1/(SRP!$B$2:$B$7&lt;=E2214)/(SRP!$C$2:$C$7&gt;=E2214),SRP!$D$2:$D$7)*(G2214/100)*(E2214/1000)),
IF(AND(C2214="Wine",D2214="Fortified Wines"),
SUM(LOOKUP(2,1/(SRP!$B$26:$B$29&lt;=E2214)/(SRP!$C$26:$C$29&gt;=E2214),SRP!$D$26:$D$29)*(G2214/100)*(E2214/1000)),
IF(C2214="Wine",
SUM(LOOKUP(2,1/(SRP!$B$21:$B$25&lt;=E2214)/(SRP!$C$21:$C$25&gt;=E2214),SRP!$D$21:$D$25)*(G2214/100)*(E2214/1000)),
IF(AND(C2214="Ready to Drink",D2214="RTD-One Pour Cocktail&gt;7%&lt;=14.5"),
SUM(LOOKUP(2,1/(SRP!$B$16:$B$20&lt;=E2214)/(SRP!$C$16:$C$20&gt;=E2214),SRP!$D$16:$D$20)*(G2214/100)*(E2214/1000)),
IF(C2214="Ready to Drink",
SUM(LOOKUP(2,1/(SRP!$B$11:$B$15&lt;=E2214)/(SRP!$C$11:$C$15&gt;=E2214),SRP!$D$11:$D$15)*(G2214/100)*(E2214/1000)),
0)))))),2)</f>
        <v>8.31</v>
      </c>
      <c r="L2214" s="173" t="str">
        <f t="shared" si="34"/>
        <v>Beer2130</v>
      </c>
      <c r="M2214" s="154">
        <f>VLOOKUP(L2214,'Slope %'!C:D,2,0)</f>
        <v>0.1</v>
      </c>
    </row>
    <row r="2215" spans="1:13" x14ac:dyDescent="0.25">
      <c r="A2215" s="169">
        <v>35482</v>
      </c>
      <c r="B2215" s="170" t="s">
        <v>1946</v>
      </c>
      <c r="C2215" s="170" t="s">
        <v>11</v>
      </c>
      <c r="D2215" s="170" t="s">
        <v>267</v>
      </c>
      <c r="E2215" s="170">
        <v>2130</v>
      </c>
      <c r="F2215" s="170">
        <v>4</v>
      </c>
      <c r="G2215" s="171">
        <v>5</v>
      </c>
      <c r="H2215" s="170" t="s">
        <v>13</v>
      </c>
      <c r="I2215" s="171">
        <v>15.49</v>
      </c>
      <c r="J2215" s="169">
        <v>6</v>
      </c>
      <c r="K2215" s="154" cm="1">
        <f t="array" ref="K2215">ROUND(
IF(C2215="Beer",
SUM(LOOKUP(2,1/(SRP!$B$8:$B$10&lt;=E2215)/(SRP!$C$8:$C$10&gt;=E2215),SRP!$D$8:$D$10)*(G2215/100)*(E2215/1000)),
IF(C2215="Spirits",
SUM(LOOKUP(2,1/(SRP!$B$2:$B$7&lt;=E2215)/(SRP!$C$2:$C$7&gt;=E2215),SRP!$D$2:$D$7)*(G2215/100)*(E2215/1000)),
IF(AND(C2215="Wine",D2215="Fortified Wines"),
SUM(LOOKUP(2,1/(SRP!$B$26:$B$29&lt;=E2215)/(SRP!$C$26:$C$29&gt;=E2215),SRP!$D$26:$D$29)*(G2215/100)*(E2215/1000)),
IF(C2215="Wine",
SUM(LOOKUP(2,1/(SRP!$B$21:$B$25&lt;=E2215)/(SRP!$C$21:$C$25&gt;=E2215),SRP!$D$21:$D$25)*(G2215/100)*(E2215/1000)),
IF(AND(C2215="Ready to Drink",D2215="RTD-One Pour Cocktail&gt;7%&lt;=14.5"),
SUM(LOOKUP(2,1/(SRP!$B$16:$B$20&lt;=E2215)/(SRP!$C$16:$C$20&gt;=E2215),SRP!$D$16:$D$20)*(G2215/100)*(E2215/1000)),
IF(C2215="Ready to Drink",
SUM(LOOKUP(2,1/(SRP!$B$11:$B$15&lt;=E2215)/(SRP!$C$11:$C$15&gt;=E2215),SRP!$D$11:$D$15)*(G2215/100)*(E2215/1000)),
0)))))),2)</f>
        <v>8.31</v>
      </c>
      <c r="L2215" s="173" t="str">
        <f t="shared" si="34"/>
        <v>Beer2130</v>
      </c>
      <c r="M2215" s="154">
        <f>VLOOKUP(L2215,'Slope %'!C:D,2,0)</f>
        <v>0.1</v>
      </c>
    </row>
    <row r="2216" spans="1:13" x14ac:dyDescent="0.25">
      <c r="A2216" s="169">
        <v>35494</v>
      </c>
      <c r="B2216" s="170" t="s">
        <v>1947</v>
      </c>
      <c r="C2216" s="170" t="s">
        <v>15</v>
      </c>
      <c r="D2216" s="170" t="s">
        <v>756</v>
      </c>
      <c r="E2216" s="170">
        <v>500</v>
      </c>
      <c r="F2216" s="170">
        <v>12</v>
      </c>
      <c r="G2216" s="171">
        <v>33</v>
      </c>
      <c r="H2216" s="170" t="s">
        <v>22</v>
      </c>
      <c r="I2216" s="171">
        <v>26.99</v>
      </c>
      <c r="J2216" s="169">
        <v>10</v>
      </c>
      <c r="K2216" s="154" cm="1">
        <f t="array" ref="K2216">ROUND(
IF(C2216="Beer",
SUM(LOOKUP(2,1/(SRP!$B$8:$B$10&lt;=E2216)/(SRP!$C$8:$C$10&gt;=E2216),SRP!$D$8:$D$10)*(G2216/100)*(E2216/1000)),
IF(C2216="Spirits",
SUM(LOOKUP(2,1/(SRP!$B$2:$B$7&lt;=E2216)/(SRP!$C$2:$C$7&gt;=E2216),SRP!$D$2:$D$7)*(G2216/100)*(E2216/1000)),
IF(AND(C2216="Wine",D2216="Fortified Wines"),
SUM(LOOKUP(2,1/(SRP!$B$26:$B$29&lt;=E2216)/(SRP!$C$26:$C$29&gt;=E2216),SRP!$D$26:$D$29)*(G2216/100)*(E2216/1000)),
IF(C2216="Wine",
SUM(LOOKUP(2,1/(SRP!$B$21:$B$25&lt;=E2216)/(SRP!$C$21:$C$25&gt;=E2216),SRP!$D$21:$D$25)*(G2216/100)*(E2216/1000)),
IF(AND(C2216="Ready to Drink",D2216="RTD-One Pour Cocktail&gt;7%&lt;=14.5"),
SUM(LOOKUP(2,1/(SRP!$B$16:$B$20&lt;=E2216)/(SRP!$C$16:$C$20&gt;=E2216),SRP!$D$16:$D$20)*(G2216/100)*(E2216/1000)),
IF(C2216="Ready to Drink",
SUM(LOOKUP(2,1/(SRP!$B$11:$B$15&lt;=E2216)/(SRP!$C$11:$C$15&gt;=E2216),SRP!$D$11:$D$15)*(G2216/100)*(E2216/1000)),
0)))))),2)</f>
        <v>13.65</v>
      </c>
      <c r="L2216" s="173" t="str">
        <f t="shared" si="34"/>
        <v>Spirits500</v>
      </c>
      <c r="M2216" s="154">
        <f>VLOOKUP(L2216,'Slope %'!C:D,2,0)</f>
        <v>7.0000000000000007E-2</v>
      </c>
    </row>
    <row r="2217" spans="1:13" x14ac:dyDescent="0.25">
      <c r="A2217" s="169">
        <v>35520</v>
      </c>
      <c r="B2217" s="170" t="s">
        <v>1948</v>
      </c>
      <c r="C2217" s="170" t="s">
        <v>24</v>
      </c>
      <c r="D2217" s="170" t="s">
        <v>166</v>
      </c>
      <c r="E2217" s="170">
        <v>3000</v>
      </c>
      <c r="F2217" s="170">
        <v>4</v>
      </c>
      <c r="G2217" s="171">
        <v>11.5</v>
      </c>
      <c r="H2217" s="170" t="s">
        <v>182</v>
      </c>
      <c r="I2217" s="171">
        <v>54.99</v>
      </c>
      <c r="J2217" s="169">
        <v>1</v>
      </c>
      <c r="K2217" s="154" cm="1">
        <f t="array" ref="K2217">ROUND(
IF(C2217="Beer",
SUM(LOOKUP(2,1/(SRP!$B$8:$B$10&lt;=E2217)/(SRP!$C$8:$C$10&gt;=E2217),SRP!$D$8:$D$10)*(G2217/100)*(E2217/1000)),
IF(C2217="Spirits",
SUM(LOOKUP(2,1/(SRP!$B$2:$B$7&lt;=E2217)/(SRP!$C$2:$C$7&gt;=E2217),SRP!$D$2:$D$7)*(G2217/100)*(E2217/1000)),
IF(AND(C2217="Wine",D2217="Fortified Wines"),
SUM(LOOKUP(2,1/(SRP!$B$26:$B$29&lt;=E2217)/(SRP!$C$26:$C$29&gt;=E2217),SRP!$D$26:$D$29)*(G2217/100)*(E2217/1000)),
IF(C2217="Wine",
SUM(LOOKUP(2,1/(SRP!$B$21:$B$25&lt;=E2217)/(SRP!$C$21:$C$25&gt;=E2217),SRP!$D$21:$D$25)*(G2217/100)*(E2217/1000)),
IF(AND(C2217="Ready to Drink",D2217="RTD-One Pour Cocktail&gt;7%&lt;=14.5"),
SUM(LOOKUP(2,1/(SRP!$B$16:$B$20&lt;=E2217)/(SRP!$C$16:$C$20&gt;=E2217),SRP!$D$16:$D$20)*(G2217/100)*(E2217/1000)),
IF(C2217="Ready to Drink",
SUM(LOOKUP(2,1/(SRP!$B$11:$B$15&lt;=E2217)/(SRP!$C$11:$C$15&gt;=E2217),SRP!$D$11:$D$15)*(G2217/100)*(E2217/1000)),
0)))))),2)</f>
        <v>26.93</v>
      </c>
      <c r="L2217" s="173" t="str">
        <f t="shared" si="34"/>
        <v>Wine3000</v>
      </c>
      <c r="M2217" s="154">
        <f>VLOOKUP(L2217,'Slope %'!C:D,2,0)</f>
        <v>0.05</v>
      </c>
    </row>
    <row r="2218" spans="1:13" x14ac:dyDescent="0.25">
      <c r="A2218" s="169">
        <v>35523</v>
      </c>
      <c r="B2218" s="170" t="s">
        <v>1949</v>
      </c>
      <c r="C2218" s="170" t="s">
        <v>11</v>
      </c>
      <c r="D2218" s="170" t="s">
        <v>12</v>
      </c>
      <c r="E2218" s="170">
        <v>473</v>
      </c>
      <c r="F2218" s="170">
        <v>24</v>
      </c>
      <c r="G2218" s="171">
        <v>5</v>
      </c>
      <c r="H2218" s="170" t="s">
        <v>105</v>
      </c>
      <c r="I2218" s="171">
        <v>4.29</v>
      </c>
      <c r="J2218" s="169">
        <v>1</v>
      </c>
      <c r="K2218" s="154" cm="1">
        <f t="array" ref="K2218">ROUND(
IF(C2218="Beer",
SUM(LOOKUP(2,1/(SRP!$B$8:$B$10&lt;=E2218)/(SRP!$C$8:$C$10&gt;=E2218),SRP!$D$8:$D$10)*(G2218/100)*(E2218/1000)),
IF(C2218="Spirits",
SUM(LOOKUP(2,1/(SRP!$B$2:$B$7&lt;=E2218)/(SRP!$C$2:$C$7&gt;=E2218),SRP!$D$2:$D$7)*(G2218/100)*(E2218/1000)),
IF(AND(C2218="Wine",D2218="Fortified Wines"),
SUM(LOOKUP(2,1/(SRP!$B$26:$B$29&lt;=E2218)/(SRP!$C$26:$C$29&gt;=E2218),SRP!$D$26:$D$29)*(G2218/100)*(E2218/1000)),
IF(C2218="Wine",
SUM(LOOKUP(2,1/(SRP!$B$21:$B$25&lt;=E2218)/(SRP!$C$21:$C$25&gt;=E2218),SRP!$D$21:$D$25)*(G2218/100)*(E2218/1000)),
IF(AND(C2218="Ready to Drink",D2218="RTD-One Pour Cocktail&gt;7%&lt;=14.5"),
SUM(LOOKUP(2,1/(SRP!$B$16:$B$20&lt;=E2218)/(SRP!$C$16:$C$20&gt;=E2218),SRP!$D$16:$D$20)*(G2218/100)*(E2218/1000)),
IF(C2218="Ready to Drink",
SUM(LOOKUP(2,1/(SRP!$B$11:$B$15&lt;=E2218)/(SRP!$C$11:$C$15&gt;=E2218),SRP!$D$11:$D$15)*(G2218/100)*(E2218/1000)),
0)))))),2)</f>
        <v>1.85</v>
      </c>
      <c r="L2218" s="173" t="str">
        <f t="shared" si="34"/>
        <v>Beer473</v>
      </c>
      <c r="M2218" s="154">
        <f>VLOOKUP(L2218,'Slope %'!C:D,2,0)</f>
        <v>0.12</v>
      </c>
    </row>
    <row r="2219" spans="1:13" x14ac:dyDescent="0.25">
      <c r="A2219" s="169">
        <v>35523</v>
      </c>
      <c r="B2219" s="170" t="s">
        <v>1949</v>
      </c>
      <c r="C2219" s="170" t="s">
        <v>11</v>
      </c>
      <c r="D2219" s="170" t="s">
        <v>12</v>
      </c>
      <c r="E2219" s="170">
        <v>473</v>
      </c>
      <c r="F2219" s="170">
        <v>24</v>
      </c>
      <c r="G2219" s="171">
        <v>5</v>
      </c>
      <c r="H2219" s="170" t="s">
        <v>105</v>
      </c>
      <c r="I2219" s="171">
        <v>4.29</v>
      </c>
      <c r="J2219" s="169">
        <v>1</v>
      </c>
      <c r="K2219" s="154" cm="1">
        <f t="array" ref="K2219">ROUND(
IF(C2219="Beer",
SUM(LOOKUP(2,1/(SRP!$B$8:$B$10&lt;=E2219)/(SRP!$C$8:$C$10&gt;=E2219),SRP!$D$8:$D$10)*(G2219/100)*(E2219/1000)),
IF(C2219="Spirits",
SUM(LOOKUP(2,1/(SRP!$B$2:$B$7&lt;=E2219)/(SRP!$C$2:$C$7&gt;=E2219),SRP!$D$2:$D$7)*(G2219/100)*(E2219/1000)),
IF(AND(C2219="Wine",D2219="Fortified Wines"),
SUM(LOOKUP(2,1/(SRP!$B$26:$B$29&lt;=E2219)/(SRP!$C$26:$C$29&gt;=E2219),SRP!$D$26:$D$29)*(G2219/100)*(E2219/1000)),
IF(C2219="Wine",
SUM(LOOKUP(2,1/(SRP!$B$21:$B$25&lt;=E2219)/(SRP!$C$21:$C$25&gt;=E2219),SRP!$D$21:$D$25)*(G2219/100)*(E2219/1000)),
IF(AND(C2219="Ready to Drink",D2219="RTD-One Pour Cocktail&gt;7%&lt;=14.5"),
SUM(LOOKUP(2,1/(SRP!$B$16:$B$20&lt;=E2219)/(SRP!$C$16:$C$20&gt;=E2219),SRP!$D$16:$D$20)*(G2219/100)*(E2219/1000)),
IF(C2219="Ready to Drink",
SUM(LOOKUP(2,1/(SRP!$B$11:$B$15&lt;=E2219)/(SRP!$C$11:$C$15&gt;=E2219),SRP!$D$11:$D$15)*(G2219/100)*(E2219/1000)),
0)))))),2)</f>
        <v>1.85</v>
      </c>
      <c r="L2219" s="173" t="str">
        <f t="shared" si="34"/>
        <v>Beer473</v>
      </c>
      <c r="M2219" s="154">
        <f>VLOOKUP(L2219,'Slope %'!C:D,2,0)</f>
        <v>0.12</v>
      </c>
    </row>
    <row r="2220" spans="1:13" x14ac:dyDescent="0.25">
      <c r="A2220" s="169">
        <v>35536</v>
      </c>
      <c r="B2220" s="170" t="s">
        <v>1950</v>
      </c>
      <c r="C2220" s="170" t="s">
        <v>11</v>
      </c>
      <c r="D2220" s="170" t="s">
        <v>303</v>
      </c>
      <c r="E2220" s="170">
        <v>473</v>
      </c>
      <c r="F2220" s="170">
        <v>24</v>
      </c>
      <c r="G2220" s="171">
        <v>8.1999999999999993</v>
      </c>
      <c r="H2220" s="170" t="s">
        <v>1457</v>
      </c>
      <c r="I2220" s="171">
        <v>4.8899999999999997</v>
      </c>
      <c r="J2220" s="169">
        <v>1</v>
      </c>
      <c r="K2220" s="154" cm="1">
        <f t="array" ref="K2220">ROUND(
IF(C2220="Beer",
SUM(LOOKUP(2,1/(SRP!$B$8:$B$10&lt;=E2220)/(SRP!$C$8:$C$10&gt;=E2220),SRP!$D$8:$D$10)*(G2220/100)*(E2220/1000)),
IF(C2220="Spirits",
SUM(LOOKUP(2,1/(SRP!$B$2:$B$7&lt;=E2220)/(SRP!$C$2:$C$7&gt;=E2220),SRP!$D$2:$D$7)*(G2220/100)*(E2220/1000)),
IF(AND(C2220="Wine",D2220="Fortified Wines"),
SUM(LOOKUP(2,1/(SRP!$B$26:$B$29&lt;=E2220)/(SRP!$C$26:$C$29&gt;=E2220),SRP!$D$26:$D$29)*(G2220/100)*(E2220/1000)),
IF(C2220="Wine",
SUM(LOOKUP(2,1/(SRP!$B$21:$B$25&lt;=E2220)/(SRP!$C$21:$C$25&gt;=E2220),SRP!$D$21:$D$25)*(G2220/100)*(E2220/1000)),
IF(AND(C2220="Ready to Drink",D2220="RTD-One Pour Cocktail&gt;7%&lt;=14.5"),
SUM(LOOKUP(2,1/(SRP!$B$16:$B$20&lt;=E2220)/(SRP!$C$16:$C$20&gt;=E2220),SRP!$D$16:$D$20)*(G2220/100)*(E2220/1000)),
IF(C2220="Ready to Drink",
SUM(LOOKUP(2,1/(SRP!$B$11:$B$15&lt;=E2220)/(SRP!$C$11:$C$15&gt;=E2220),SRP!$D$11:$D$15)*(G2220/100)*(E2220/1000)),
0)))))),2)</f>
        <v>3.03</v>
      </c>
      <c r="L2220" s="173" t="str">
        <f t="shared" si="34"/>
        <v>Beer473</v>
      </c>
      <c r="M2220" s="154">
        <f>VLOOKUP(L2220,'Slope %'!C:D,2,0)</f>
        <v>0.12</v>
      </c>
    </row>
    <row r="2221" spans="1:13" x14ac:dyDescent="0.25">
      <c r="A2221" s="169">
        <v>35536</v>
      </c>
      <c r="B2221" s="170" t="s">
        <v>1950</v>
      </c>
      <c r="C2221" s="170" t="s">
        <v>11</v>
      </c>
      <c r="D2221" s="170" t="s">
        <v>303</v>
      </c>
      <c r="E2221" s="170">
        <v>473</v>
      </c>
      <c r="F2221" s="170">
        <v>24</v>
      </c>
      <c r="G2221" s="171">
        <v>8.1999999999999993</v>
      </c>
      <c r="H2221" s="170" t="s">
        <v>1457</v>
      </c>
      <c r="I2221" s="171">
        <v>4.8899999999999997</v>
      </c>
      <c r="J2221" s="169">
        <v>1</v>
      </c>
      <c r="K2221" s="154" cm="1">
        <f t="array" ref="K2221">ROUND(
IF(C2221="Beer",
SUM(LOOKUP(2,1/(SRP!$B$8:$B$10&lt;=E2221)/(SRP!$C$8:$C$10&gt;=E2221),SRP!$D$8:$D$10)*(G2221/100)*(E2221/1000)),
IF(C2221="Spirits",
SUM(LOOKUP(2,1/(SRP!$B$2:$B$7&lt;=E2221)/(SRP!$C$2:$C$7&gt;=E2221),SRP!$D$2:$D$7)*(G2221/100)*(E2221/1000)),
IF(AND(C2221="Wine",D2221="Fortified Wines"),
SUM(LOOKUP(2,1/(SRP!$B$26:$B$29&lt;=E2221)/(SRP!$C$26:$C$29&gt;=E2221),SRP!$D$26:$D$29)*(G2221/100)*(E2221/1000)),
IF(C2221="Wine",
SUM(LOOKUP(2,1/(SRP!$B$21:$B$25&lt;=E2221)/(SRP!$C$21:$C$25&gt;=E2221),SRP!$D$21:$D$25)*(G2221/100)*(E2221/1000)),
IF(AND(C2221="Ready to Drink",D2221="RTD-One Pour Cocktail&gt;7%&lt;=14.5"),
SUM(LOOKUP(2,1/(SRP!$B$16:$B$20&lt;=E2221)/(SRP!$C$16:$C$20&gt;=E2221),SRP!$D$16:$D$20)*(G2221/100)*(E2221/1000)),
IF(C2221="Ready to Drink",
SUM(LOOKUP(2,1/(SRP!$B$11:$B$15&lt;=E2221)/(SRP!$C$11:$C$15&gt;=E2221),SRP!$D$11:$D$15)*(G2221/100)*(E2221/1000)),
0)))))),2)</f>
        <v>3.03</v>
      </c>
      <c r="L2221" s="173" t="str">
        <f t="shared" si="34"/>
        <v>Beer473</v>
      </c>
      <c r="M2221" s="154">
        <f>VLOOKUP(L2221,'Slope %'!C:D,2,0)</f>
        <v>0.12</v>
      </c>
    </row>
    <row r="2222" spans="1:13" x14ac:dyDescent="0.25">
      <c r="A2222" s="169">
        <v>35537</v>
      </c>
      <c r="B2222" s="170" t="s">
        <v>1951</v>
      </c>
      <c r="C2222" s="170" t="s">
        <v>11</v>
      </c>
      <c r="D2222" s="170" t="s">
        <v>267</v>
      </c>
      <c r="E2222" s="170">
        <v>473</v>
      </c>
      <c r="F2222" s="170">
        <v>24</v>
      </c>
      <c r="G2222" s="171">
        <v>5</v>
      </c>
      <c r="H2222" s="170" t="s">
        <v>1457</v>
      </c>
      <c r="I2222" s="171">
        <v>4.25</v>
      </c>
      <c r="J2222" s="169">
        <v>1</v>
      </c>
      <c r="K2222" s="154" cm="1">
        <f t="array" ref="K2222">ROUND(
IF(C2222="Beer",
SUM(LOOKUP(2,1/(SRP!$B$8:$B$10&lt;=E2222)/(SRP!$C$8:$C$10&gt;=E2222),SRP!$D$8:$D$10)*(G2222/100)*(E2222/1000)),
IF(C2222="Spirits",
SUM(LOOKUP(2,1/(SRP!$B$2:$B$7&lt;=E2222)/(SRP!$C$2:$C$7&gt;=E2222),SRP!$D$2:$D$7)*(G2222/100)*(E2222/1000)),
IF(AND(C2222="Wine",D2222="Fortified Wines"),
SUM(LOOKUP(2,1/(SRP!$B$26:$B$29&lt;=E2222)/(SRP!$C$26:$C$29&gt;=E2222),SRP!$D$26:$D$29)*(G2222/100)*(E2222/1000)),
IF(C2222="Wine",
SUM(LOOKUP(2,1/(SRP!$B$21:$B$25&lt;=E2222)/(SRP!$C$21:$C$25&gt;=E2222),SRP!$D$21:$D$25)*(G2222/100)*(E2222/1000)),
IF(AND(C2222="Ready to Drink",D2222="RTD-One Pour Cocktail&gt;7%&lt;=14.5"),
SUM(LOOKUP(2,1/(SRP!$B$16:$B$20&lt;=E2222)/(SRP!$C$16:$C$20&gt;=E2222),SRP!$D$16:$D$20)*(G2222/100)*(E2222/1000)),
IF(C2222="Ready to Drink",
SUM(LOOKUP(2,1/(SRP!$B$11:$B$15&lt;=E2222)/(SRP!$C$11:$C$15&gt;=E2222),SRP!$D$11:$D$15)*(G2222/100)*(E2222/1000)),
0)))))),2)</f>
        <v>1.85</v>
      </c>
      <c r="L2222" s="173" t="str">
        <f t="shared" si="34"/>
        <v>Beer473</v>
      </c>
      <c r="M2222" s="154">
        <f>VLOOKUP(L2222,'Slope %'!C:D,2,0)</f>
        <v>0.12</v>
      </c>
    </row>
    <row r="2223" spans="1:13" x14ac:dyDescent="0.25">
      <c r="A2223" s="169">
        <v>35537</v>
      </c>
      <c r="B2223" s="170" t="s">
        <v>1951</v>
      </c>
      <c r="C2223" s="170" t="s">
        <v>11</v>
      </c>
      <c r="D2223" s="170" t="s">
        <v>267</v>
      </c>
      <c r="E2223" s="170">
        <v>473</v>
      </c>
      <c r="F2223" s="170">
        <v>24</v>
      </c>
      <c r="G2223" s="171">
        <v>5</v>
      </c>
      <c r="H2223" s="170" t="s">
        <v>1457</v>
      </c>
      <c r="I2223" s="171">
        <v>4.25</v>
      </c>
      <c r="J2223" s="169">
        <v>1</v>
      </c>
      <c r="K2223" s="154" cm="1">
        <f t="array" ref="K2223">ROUND(
IF(C2223="Beer",
SUM(LOOKUP(2,1/(SRP!$B$8:$B$10&lt;=E2223)/(SRP!$C$8:$C$10&gt;=E2223),SRP!$D$8:$D$10)*(G2223/100)*(E2223/1000)),
IF(C2223="Spirits",
SUM(LOOKUP(2,1/(SRP!$B$2:$B$7&lt;=E2223)/(SRP!$C$2:$C$7&gt;=E2223),SRP!$D$2:$D$7)*(G2223/100)*(E2223/1000)),
IF(AND(C2223="Wine",D2223="Fortified Wines"),
SUM(LOOKUP(2,1/(SRP!$B$26:$B$29&lt;=E2223)/(SRP!$C$26:$C$29&gt;=E2223),SRP!$D$26:$D$29)*(G2223/100)*(E2223/1000)),
IF(C2223="Wine",
SUM(LOOKUP(2,1/(SRP!$B$21:$B$25&lt;=E2223)/(SRP!$C$21:$C$25&gt;=E2223),SRP!$D$21:$D$25)*(G2223/100)*(E2223/1000)),
IF(AND(C2223="Ready to Drink",D2223="RTD-One Pour Cocktail&gt;7%&lt;=14.5"),
SUM(LOOKUP(2,1/(SRP!$B$16:$B$20&lt;=E2223)/(SRP!$C$16:$C$20&gt;=E2223),SRP!$D$16:$D$20)*(G2223/100)*(E2223/1000)),
IF(C2223="Ready to Drink",
SUM(LOOKUP(2,1/(SRP!$B$11:$B$15&lt;=E2223)/(SRP!$C$11:$C$15&gt;=E2223),SRP!$D$11:$D$15)*(G2223/100)*(E2223/1000)),
0)))))),2)</f>
        <v>1.85</v>
      </c>
      <c r="L2223" s="173" t="str">
        <f t="shared" si="34"/>
        <v>Beer473</v>
      </c>
      <c r="M2223" s="154">
        <f>VLOOKUP(L2223,'Slope %'!C:D,2,0)</f>
        <v>0.12</v>
      </c>
    </row>
    <row r="2224" spans="1:13" x14ac:dyDescent="0.25">
      <c r="A2224" s="169">
        <v>35540</v>
      </c>
      <c r="B2224" s="170" t="s">
        <v>1952</v>
      </c>
      <c r="C2224" s="170" t="s">
        <v>11</v>
      </c>
      <c r="D2224" s="170" t="s">
        <v>303</v>
      </c>
      <c r="E2224" s="170">
        <v>473</v>
      </c>
      <c r="F2224" s="170">
        <v>24</v>
      </c>
      <c r="G2224" s="171">
        <v>6.7</v>
      </c>
      <c r="H2224" s="170" t="s">
        <v>1710</v>
      </c>
      <c r="I2224" s="171">
        <v>4.1900000000000004</v>
      </c>
      <c r="J2224" s="169">
        <v>1</v>
      </c>
      <c r="K2224" s="154" cm="1">
        <f t="array" ref="K2224">ROUND(
IF(C2224="Beer",
SUM(LOOKUP(2,1/(SRP!$B$8:$B$10&lt;=E2224)/(SRP!$C$8:$C$10&gt;=E2224),SRP!$D$8:$D$10)*(G2224/100)*(E2224/1000)),
IF(C2224="Spirits",
SUM(LOOKUP(2,1/(SRP!$B$2:$B$7&lt;=E2224)/(SRP!$C$2:$C$7&gt;=E2224),SRP!$D$2:$D$7)*(G2224/100)*(E2224/1000)),
IF(AND(C2224="Wine",D2224="Fortified Wines"),
SUM(LOOKUP(2,1/(SRP!$B$26:$B$29&lt;=E2224)/(SRP!$C$26:$C$29&gt;=E2224),SRP!$D$26:$D$29)*(G2224/100)*(E2224/1000)),
IF(C2224="Wine",
SUM(LOOKUP(2,1/(SRP!$B$21:$B$25&lt;=E2224)/(SRP!$C$21:$C$25&gt;=E2224),SRP!$D$21:$D$25)*(G2224/100)*(E2224/1000)),
IF(AND(C2224="Ready to Drink",D2224="RTD-One Pour Cocktail&gt;7%&lt;=14.5"),
SUM(LOOKUP(2,1/(SRP!$B$16:$B$20&lt;=E2224)/(SRP!$C$16:$C$20&gt;=E2224),SRP!$D$16:$D$20)*(G2224/100)*(E2224/1000)),
IF(C2224="Ready to Drink",
SUM(LOOKUP(2,1/(SRP!$B$11:$B$15&lt;=E2224)/(SRP!$C$11:$C$15&gt;=E2224),SRP!$D$11:$D$15)*(G2224/100)*(E2224/1000)),
0)))))),2)</f>
        <v>2.4700000000000002</v>
      </c>
      <c r="L2224" s="173" t="str">
        <f t="shared" si="34"/>
        <v>Beer473</v>
      </c>
      <c r="M2224" s="154">
        <f>VLOOKUP(L2224,'Slope %'!C:D,2,0)</f>
        <v>0.12</v>
      </c>
    </row>
    <row r="2225" spans="1:13" x14ac:dyDescent="0.25">
      <c r="A2225" s="169">
        <v>35540</v>
      </c>
      <c r="B2225" s="170" t="s">
        <v>1952</v>
      </c>
      <c r="C2225" s="170" t="s">
        <v>11</v>
      </c>
      <c r="D2225" s="170" t="s">
        <v>303</v>
      </c>
      <c r="E2225" s="170">
        <v>473</v>
      </c>
      <c r="F2225" s="170">
        <v>24</v>
      </c>
      <c r="G2225" s="171">
        <v>6.7</v>
      </c>
      <c r="H2225" s="170" t="s">
        <v>1407</v>
      </c>
      <c r="I2225" s="171">
        <v>4.1900000000000004</v>
      </c>
      <c r="J2225" s="169">
        <v>1</v>
      </c>
      <c r="K2225" s="154" cm="1">
        <f t="array" ref="K2225">ROUND(
IF(C2225="Beer",
SUM(LOOKUP(2,1/(SRP!$B$8:$B$10&lt;=E2225)/(SRP!$C$8:$C$10&gt;=E2225),SRP!$D$8:$D$10)*(G2225/100)*(E2225/1000)),
IF(C2225="Spirits",
SUM(LOOKUP(2,1/(SRP!$B$2:$B$7&lt;=E2225)/(SRP!$C$2:$C$7&gt;=E2225),SRP!$D$2:$D$7)*(G2225/100)*(E2225/1000)),
IF(AND(C2225="Wine",D2225="Fortified Wines"),
SUM(LOOKUP(2,1/(SRP!$B$26:$B$29&lt;=E2225)/(SRP!$C$26:$C$29&gt;=E2225),SRP!$D$26:$D$29)*(G2225/100)*(E2225/1000)),
IF(C2225="Wine",
SUM(LOOKUP(2,1/(SRP!$B$21:$B$25&lt;=E2225)/(SRP!$C$21:$C$25&gt;=E2225),SRP!$D$21:$D$25)*(G2225/100)*(E2225/1000)),
IF(AND(C2225="Ready to Drink",D2225="RTD-One Pour Cocktail&gt;7%&lt;=14.5"),
SUM(LOOKUP(2,1/(SRP!$B$16:$B$20&lt;=E2225)/(SRP!$C$16:$C$20&gt;=E2225),SRP!$D$16:$D$20)*(G2225/100)*(E2225/1000)),
IF(C2225="Ready to Drink",
SUM(LOOKUP(2,1/(SRP!$B$11:$B$15&lt;=E2225)/(SRP!$C$11:$C$15&gt;=E2225),SRP!$D$11:$D$15)*(G2225/100)*(E2225/1000)),
0)))))),2)</f>
        <v>2.4700000000000002</v>
      </c>
      <c r="L2225" s="173" t="str">
        <f t="shared" si="34"/>
        <v>Beer473</v>
      </c>
      <c r="M2225" s="154">
        <f>VLOOKUP(L2225,'Slope %'!C:D,2,0)</f>
        <v>0.12</v>
      </c>
    </row>
    <row r="2226" spans="1:13" x14ac:dyDescent="0.25">
      <c r="A2226" s="169">
        <v>35550</v>
      </c>
      <c r="B2226" s="170" t="s">
        <v>1953</v>
      </c>
      <c r="C2226" s="170" t="s">
        <v>24</v>
      </c>
      <c r="D2226" s="170" t="s">
        <v>109</v>
      </c>
      <c r="E2226" s="170">
        <v>750</v>
      </c>
      <c r="F2226" s="170">
        <v>6</v>
      </c>
      <c r="G2226" s="171">
        <v>12.5</v>
      </c>
      <c r="H2226" s="170" t="s">
        <v>1887</v>
      </c>
      <c r="I2226" s="171">
        <v>33.58</v>
      </c>
      <c r="J2226" s="169">
        <v>1</v>
      </c>
      <c r="K2226" s="154" cm="1">
        <f t="array" ref="K2226">ROUND(
IF(C2226="Beer",
SUM(LOOKUP(2,1/(SRP!$B$8:$B$10&lt;=E2226)/(SRP!$C$8:$C$10&gt;=E2226),SRP!$D$8:$D$10)*(G2226/100)*(E2226/1000)),
IF(C2226="Spirits",
SUM(LOOKUP(2,1/(SRP!$B$2:$B$7&lt;=E2226)/(SRP!$C$2:$C$7&gt;=E2226),SRP!$D$2:$D$7)*(G2226/100)*(E2226/1000)),
IF(AND(C2226="Wine",D2226="Fortified Wines"),
SUM(LOOKUP(2,1/(SRP!$B$26:$B$29&lt;=E2226)/(SRP!$C$26:$C$29&gt;=E2226),SRP!$D$26:$D$29)*(G2226/100)*(E2226/1000)),
IF(C2226="Wine",
SUM(LOOKUP(2,1/(SRP!$B$21:$B$25&lt;=E2226)/(SRP!$C$21:$C$25&gt;=E2226),SRP!$D$21:$D$25)*(G2226/100)*(E2226/1000)),
IF(AND(C2226="Ready to Drink",D2226="RTD-One Pour Cocktail&gt;7%&lt;=14.5"),
SUM(LOOKUP(2,1/(SRP!$B$16:$B$20&lt;=E2226)/(SRP!$C$16:$C$20&gt;=E2226),SRP!$D$16:$D$20)*(G2226/100)*(E2226/1000)),
IF(C2226="Ready to Drink",
SUM(LOOKUP(2,1/(SRP!$B$11:$B$15&lt;=E2226)/(SRP!$C$11:$C$15&gt;=E2226),SRP!$D$11:$D$15)*(G2226/100)*(E2226/1000)),
0)))))),2)</f>
        <v>7.32</v>
      </c>
      <c r="L2226" s="173" t="str">
        <f t="shared" si="34"/>
        <v>Wine750</v>
      </c>
      <c r="M2226" s="154">
        <f>VLOOKUP(L2226,'Slope %'!C:D,2,0)</f>
        <v>0.1</v>
      </c>
    </row>
    <row r="2227" spans="1:13" x14ac:dyDescent="0.25">
      <c r="A2227" s="169">
        <v>35553</v>
      </c>
      <c r="B2227" s="170" t="s">
        <v>1954</v>
      </c>
      <c r="C2227" s="170" t="s">
        <v>15</v>
      </c>
      <c r="D2227" s="170" t="s">
        <v>154</v>
      </c>
      <c r="E2227" s="170">
        <v>750</v>
      </c>
      <c r="F2227" s="170">
        <v>12</v>
      </c>
      <c r="G2227" s="171">
        <v>17</v>
      </c>
      <c r="H2227" s="170" t="s">
        <v>26</v>
      </c>
      <c r="I2227" s="171">
        <v>36.99</v>
      </c>
      <c r="J2227" s="169">
        <v>1</v>
      </c>
      <c r="K2227" s="154" cm="1">
        <f t="array" ref="K2227">ROUND(
IF(C2227="Beer",
SUM(LOOKUP(2,1/(SRP!$B$8:$B$10&lt;=E2227)/(SRP!$C$8:$C$10&gt;=E2227),SRP!$D$8:$D$10)*(G2227/100)*(E2227/1000)),
IF(C2227="Spirits",
SUM(LOOKUP(2,1/(SRP!$B$2:$B$7&lt;=E2227)/(SRP!$C$2:$C$7&gt;=E2227),SRP!$D$2:$D$7)*(G2227/100)*(E2227/1000)),
IF(AND(C2227="Wine",D2227="Fortified Wines"),
SUM(LOOKUP(2,1/(SRP!$B$26:$B$29&lt;=E2227)/(SRP!$C$26:$C$29&gt;=E2227),SRP!$D$26:$D$29)*(G2227/100)*(E2227/1000)),
IF(C2227="Wine",
SUM(LOOKUP(2,1/(SRP!$B$21:$B$25&lt;=E2227)/(SRP!$C$21:$C$25&gt;=E2227),SRP!$D$21:$D$25)*(G2227/100)*(E2227/1000)),
IF(AND(C2227="Ready to Drink",D2227="RTD-One Pour Cocktail&gt;7%&lt;=14.5"),
SUM(LOOKUP(2,1/(SRP!$B$16:$B$20&lt;=E2227)/(SRP!$C$16:$C$20&gt;=E2227),SRP!$D$16:$D$20)*(G2227/100)*(E2227/1000)),
IF(C2227="Ready to Drink",
SUM(LOOKUP(2,1/(SRP!$B$11:$B$15&lt;=E2227)/(SRP!$C$11:$C$15&gt;=E2227),SRP!$D$11:$D$15)*(G2227/100)*(E2227/1000)),
0)))))),2)</f>
        <v>9.9499999999999993</v>
      </c>
      <c r="L2227" s="173" t="str">
        <f t="shared" si="34"/>
        <v>Spirits750</v>
      </c>
      <c r="M2227" s="154">
        <f>VLOOKUP(L2227,'Slope %'!C:D,2,0)</f>
        <v>7.0000000000000007E-2</v>
      </c>
    </row>
    <row r="2228" spans="1:13" x14ac:dyDescent="0.25">
      <c r="A2228" s="169">
        <v>35562</v>
      </c>
      <c r="B2228" s="170" t="s">
        <v>1955</v>
      </c>
      <c r="C2228" s="170" t="s">
        <v>15</v>
      </c>
      <c r="D2228" s="170" t="s">
        <v>137</v>
      </c>
      <c r="E2228" s="170">
        <v>750</v>
      </c>
      <c r="F2228" s="170">
        <v>12</v>
      </c>
      <c r="G2228" s="171">
        <v>35</v>
      </c>
      <c r="H2228" s="170" t="s">
        <v>20</v>
      </c>
      <c r="I2228" s="171">
        <v>29.99</v>
      </c>
      <c r="J2228" s="169">
        <v>1</v>
      </c>
      <c r="K2228" s="154" cm="1">
        <f t="array" ref="K2228">ROUND(
IF(C2228="Beer",
SUM(LOOKUP(2,1/(SRP!$B$8:$B$10&lt;=E2228)/(SRP!$C$8:$C$10&gt;=E2228),SRP!$D$8:$D$10)*(G2228/100)*(E2228/1000)),
IF(C2228="Spirits",
SUM(LOOKUP(2,1/(SRP!$B$2:$B$7&lt;=E2228)/(SRP!$C$2:$C$7&gt;=E2228),SRP!$D$2:$D$7)*(G2228/100)*(E2228/1000)),
IF(AND(C2228="Wine",D2228="Fortified Wines"),
SUM(LOOKUP(2,1/(SRP!$B$26:$B$29&lt;=E2228)/(SRP!$C$26:$C$29&gt;=E2228),SRP!$D$26:$D$29)*(G2228/100)*(E2228/1000)),
IF(C2228="Wine",
SUM(LOOKUP(2,1/(SRP!$B$21:$B$25&lt;=E2228)/(SRP!$C$21:$C$25&gt;=E2228),SRP!$D$21:$D$25)*(G2228/100)*(E2228/1000)),
IF(AND(C2228="Ready to Drink",D2228="RTD-One Pour Cocktail&gt;7%&lt;=14.5"),
SUM(LOOKUP(2,1/(SRP!$B$16:$B$20&lt;=E2228)/(SRP!$C$16:$C$20&gt;=E2228),SRP!$D$16:$D$20)*(G2228/100)*(E2228/1000)),
IF(C2228="Ready to Drink",
SUM(LOOKUP(2,1/(SRP!$B$11:$B$15&lt;=E2228)/(SRP!$C$11:$C$15&gt;=E2228),SRP!$D$11:$D$15)*(G2228/100)*(E2228/1000)),
0)))))),2)</f>
        <v>20.49</v>
      </c>
      <c r="L2228" s="173" t="str">
        <f t="shared" si="34"/>
        <v>Spirits750</v>
      </c>
      <c r="M2228" s="154">
        <f>VLOOKUP(L2228,'Slope %'!C:D,2,0)</f>
        <v>7.0000000000000007E-2</v>
      </c>
    </row>
    <row r="2229" spans="1:13" x14ac:dyDescent="0.25">
      <c r="A2229" s="169">
        <v>35570</v>
      </c>
      <c r="B2229" s="170" t="s">
        <v>994</v>
      </c>
      <c r="C2229" s="170" t="s">
        <v>15</v>
      </c>
      <c r="D2229" s="170" t="s">
        <v>154</v>
      </c>
      <c r="E2229" s="170">
        <v>1140</v>
      </c>
      <c r="F2229" s="170">
        <v>8</v>
      </c>
      <c r="G2229" s="171">
        <v>17</v>
      </c>
      <c r="H2229" s="170" t="s">
        <v>123</v>
      </c>
      <c r="I2229" s="171">
        <v>41.11</v>
      </c>
      <c r="J2229" s="169">
        <v>1</v>
      </c>
      <c r="K2229" s="154" cm="1">
        <f t="array" ref="K2229">ROUND(
IF(C2229="Beer",
SUM(LOOKUP(2,1/(SRP!$B$8:$B$10&lt;=E2229)/(SRP!$C$8:$C$10&gt;=E2229),SRP!$D$8:$D$10)*(G2229/100)*(E2229/1000)),
IF(C2229="Spirits",
SUM(LOOKUP(2,1/(SRP!$B$2:$B$7&lt;=E2229)/(SRP!$C$2:$C$7&gt;=E2229),SRP!$D$2:$D$7)*(G2229/100)*(E2229/1000)),
IF(AND(C2229="Wine",D2229="Fortified Wines"),
SUM(LOOKUP(2,1/(SRP!$B$26:$B$29&lt;=E2229)/(SRP!$C$26:$C$29&gt;=E2229),SRP!$D$26:$D$29)*(G2229/100)*(E2229/1000)),
IF(C2229="Wine",
SUM(LOOKUP(2,1/(SRP!$B$21:$B$25&lt;=E2229)/(SRP!$C$21:$C$25&gt;=E2229),SRP!$D$21:$D$25)*(G2229/100)*(E2229/1000)),
IF(AND(C2229="Ready to Drink",D2229="RTD-One Pour Cocktail&gt;7%&lt;=14.5"),
SUM(LOOKUP(2,1/(SRP!$B$16:$B$20&lt;=E2229)/(SRP!$C$16:$C$20&gt;=E2229),SRP!$D$16:$D$20)*(G2229/100)*(E2229/1000)),
IF(C2229="Ready to Drink",
SUM(LOOKUP(2,1/(SRP!$B$11:$B$15&lt;=E2229)/(SRP!$C$11:$C$15&gt;=E2229),SRP!$D$11:$D$15)*(G2229/100)*(E2229/1000)),
0)))))),2)</f>
        <v>15.13</v>
      </c>
      <c r="L2229" s="173" t="str">
        <f t="shared" si="34"/>
        <v>Spirits1140</v>
      </c>
      <c r="M2229" s="154">
        <f>VLOOKUP(L2229,'Slope %'!C:D,2,0)</f>
        <v>0.05</v>
      </c>
    </row>
    <row r="2230" spans="1:13" x14ac:dyDescent="0.25">
      <c r="A2230" s="169">
        <v>35572</v>
      </c>
      <c r="B2230" s="170" t="s">
        <v>1956</v>
      </c>
      <c r="C2230" s="170" t="s">
        <v>24</v>
      </c>
      <c r="D2230" s="170" t="s">
        <v>60</v>
      </c>
      <c r="E2230" s="170">
        <v>3000</v>
      </c>
      <c r="F2230" s="170">
        <v>4</v>
      </c>
      <c r="G2230" s="171">
        <v>13.5</v>
      </c>
      <c r="H2230" s="170" t="s">
        <v>54</v>
      </c>
      <c r="I2230" s="171">
        <v>47.99</v>
      </c>
      <c r="J2230" s="169">
        <v>1</v>
      </c>
      <c r="K2230" s="154" cm="1">
        <f t="array" ref="K2230">ROUND(
IF(C2230="Beer",
SUM(LOOKUP(2,1/(SRP!$B$8:$B$10&lt;=E2230)/(SRP!$C$8:$C$10&gt;=E2230),SRP!$D$8:$D$10)*(G2230/100)*(E2230/1000)),
IF(C2230="Spirits",
SUM(LOOKUP(2,1/(SRP!$B$2:$B$7&lt;=E2230)/(SRP!$C$2:$C$7&gt;=E2230),SRP!$D$2:$D$7)*(G2230/100)*(E2230/1000)),
IF(AND(C2230="Wine",D2230="Fortified Wines"),
SUM(LOOKUP(2,1/(SRP!$B$26:$B$29&lt;=E2230)/(SRP!$C$26:$C$29&gt;=E2230),SRP!$D$26:$D$29)*(G2230/100)*(E2230/1000)),
IF(C2230="Wine",
SUM(LOOKUP(2,1/(SRP!$B$21:$B$25&lt;=E2230)/(SRP!$C$21:$C$25&gt;=E2230),SRP!$D$21:$D$25)*(G2230/100)*(E2230/1000)),
IF(AND(C2230="Ready to Drink",D2230="RTD-One Pour Cocktail&gt;7%&lt;=14.5"),
SUM(LOOKUP(2,1/(SRP!$B$16:$B$20&lt;=E2230)/(SRP!$C$16:$C$20&gt;=E2230),SRP!$D$16:$D$20)*(G2230/100)*(E2230/1000)),
IF(C2230="Ready to Drink",
SUM(LOOKUP(2,1/(SRP!$B$11:$B$15&lt;=E2230)/(SRP!$C$11:$C$15&gt;=E2230),SRP!$D$11:$D$15)*(G2230/100)*(E2230/1000)),
0)))))),2)</f>
        <v>31.62</v>
      </c>
      <c r="L2230" s="173" t="str">
        <f t="shared" si="34"/>
        <v>Wine3000</v>
      </c>
      <c r="M2230" s="154">
        <f>VLOOKUP(L2230,'Slope %'!C:D,2,0)</f>
        <v>0.05</v>
      </c>
    </row>
    <row r="2231" spans="1:13" x14ac:dyDescent="0.25">
      <c r="A2231" s="169">
        <v>35575</v>
      </c>
      <c r="B2231" s="170" t="s">
        <v>1957</v>
      </c>
      <c r="C2231" s="170" t="s">
        <v>11</v>
      </c>
      <c r="D2231" s="170" t="s">
        <v>303</v>
      </c>
      <c r="E2231" s="170">
        <v>473</v>
      </c>
      <c r="F2231" s="170">
        <v>24</v>
      </c>
      <c r="G2231" s="171">
        <v>6</v>
      </c>
      <c r="H2231" s="170" t="s">
        <v>1556</v>
      </c>
      <c r="I2231" s="171">
        <v>4.3</v>
      </c>
      <c r="J2231" s="169">
        <v>1</v>
      </c>
      <c r="K2231" s="154" cm="1">
        <f t="array" ref="K2231">ROUND(
IF(C2231="Beer",
SUM(LOOKUP(2,1/(SRP!$B$8:$B$10&lt;=E2231)/(SRP!$C$8:$C$10&gt;=E2231),SRP!$D$8:$D$10)*(G2231/100)*(E2231/1000)),
IF(C2231="Spirits",
SUM(LOOKUP(2,1/(SRP!$B$2:$B$7&lt;=E2231)/(SRP!$C$2:$C$7&gt;=E2231),SRP!$D$2:$D$7)*(G2231/100)*(E2231/1000)),
IF(AND(C2231="Wine",D2231="Fortified Wines"),
SUM(LOOKUP(2,1/(SRP!$B$26:$B$29&lt;=E2231)/(SRP!$C$26:$C$29&gt;=E2231),SRP!$D$26:$D$29)*(G2231/100)*(E2231/1000)),
IF(C2231="Wine",
SUM(LOOKUP(2,1/(SRP!$B$21:$B$25&lt;=E2231)/(SRP!$C$21:$C$25&gt;=E2231),SRP!$D$21:$D$25)*(G2231/100)*(E2231/1000)),
IF(AND(C2231="Ready to Drink",D2231="RTD-One Pour Cocktail&gt;7%&lt;=14.5"),
SUM(LOOKUP(2,1/(SRP!$B$16:$B$20&lt;=E2231)/(SRP!$C$16:$C$20&gt;=E2231),SRP!$D$16:$D$20)*(G2231/100)*(E2231/1000)),
IF(C2231="Ready to Drink",
SUM(LOOKUP(2,1/(SRP!$B$11:$B$15&lt;=E2231)/(SRP!$C$11:$C$15&gt;=E2231),SRP!$D$11:$D$15)*(G2231/100)*(E2231/1000)),
0)))))),2)</f>
        <v>2.2200000000000002</v>
      </c>
      <c r="L2231" s="173" t="str">
        <f t="shared" si="34"/>
        <v>Beer473</v>
      </c>
      <c r="M2231" s="154">
        <f>VLOOKUP(L2231,'Slope %'!C:D,2,0)</f>
        <v>0.12</v>
      </c>
    </row>
    <row r="2232" spans="1:13" x14ac:dyDescent="0.25">
      <c r="A2232" s="169">
        <v>35575</v>
      </c>
      <c r="B2232" s="170" t="s">
        <v>1957</v>
      </c>
      <c r="C2232" s="170" t="s">
        <v>11</v>
      </c>
      <c r="D2232" s="170" t="s">
        <v>303</v>
      </c>
      <c r="E2232" s="170">
        <v>473</v>
      </c>
      <c r="F2232" s="170">
        <v>24</v>
      </c>
      <c r="G2232" s="171">
        <v>6</v>
      </c>
      <c r="H2232" s="170" t="s">
        <v>1556</v>
      </c>
      <c r="I2232" s="171">
        <v>4.3</v>
      </c>
      <c r="J2232" s="169">
        <v>1</v>
      </c>
      <c r="K2232" s="154" cm="1">
        <f t="array" ref="K2232">ROUND(
IF(C2232="Beer",
SUM(LOOKUP(2,1/(SRP!$B$8:$B$10&lt;=E2232)/(SRP!$C$8:$C$10&gt;=E2232),SRP!$D$8:$D$10)*(G2232/100)*(E2232/1000)),
IF(C2232="Spirits",
SUM(LOOKUP(2,1/(SRP!$B$2:$B$7&lt;=E2232)/(SRP!$C$2:$C$7&gt;=E2232),SRP!$D$2:$D$7)*(G2232/100)*(E2232/1000)),
IF(AND(C2232="Wine",D2232="Fortified Wines"),
SUM(LOOKUP(2,1/(SRP!$B$26:$B$29&lt;=E2232)/(SRP!$C$26:$C$29&gt;=E2232),SRP!$D$26:$D$29)*(G2232/100)*(E2232/1000)),
IF(C2232="Wine",
SUM(LOOKUP(2,1/(SRP!$B$21:$B$25&lt;=E2232)/(SRP!$C$21:$C$25&gt;=E2232),SRP!$D$21:$D$25)*(G2232/100)*(E2232/1000)),
IF(AND(C2232="Ready to Drink",D2232="RTD-One Pour Cocktail&gt;7%&lt;=14.5"),
SUM(LOOKUP(2,1/(SRP!$B$16:$B$20&lt;=E2232)/(SRP!$C$16:$C$20&gt;=E2232),SRP!$D$16:$D$20)*(G2232/100)*(E2232/1000)),
IF(C2232="Ready to Drink",
SUM(LOOKUP(2,1/(SRP!$B$11:$B$15&lt;=E2232)/(SRP!$C$11:$C$15&gt;=E2232),SRP!$D$11:$D$15)*(G2232/100)*(E2232/1000)),
0)))))),2)</f>
        <v>2.2200000000000002</v>
      </c>
      <c r="L2232" s="173" t="str">
        <f t="shared" si="34"/>
        <v>Beer473</v>
      </c>
      <c r="M2232" s="154">
        <f>VLOOKUP(L2232,'Slope %'!C:D,2,0)</f>
        <v>0.12</v>
      </c>
    </row>
    <row r="2233" spans="1:13" x14ac:dyDescent="0.25">
      <c r="A2233" s="169">
        <v>35576</v>
      </c>
      <c r="B2233" s="170" t="s">
        <v>1958</v>
      </c>
      <c r="C2233" s="170" t="s">
        <v>24</v>
      </c>
      <c r="D2233" s="170" t="s">
        <v>34</v>
      </c>
      <c r="E2233" s="170">
        <v>750</v>
      </c>
      <c r="F2233" s="170">
        <v>12</v>
      </c>
      <c r="G2233" s="171">
        <v>11</v>
      </c>
      <c r="H2233" s="170" t="s">
        <v>22</v>
      </c>
      <c r="I2233" s="171">
        <v>15.99</v>
      </c>
      <c r="J2233" s="169">
        <v>1</v>
      </c>
      <c r="K2233" s="154" cm="1">
        <f t="array" ref="K2233">ROUND(
IF(C2233="Beer",
SUM(LOOKUP(2,1/(SRP!$B$8:$B$10&lt;=E2233)/(SRP!$C$8:$C$10&gt;=E2233),SRP!$D$8:$D$10)*(G2233/100)*(E2233/1000)),
IF(C2233="Spirits",
SUM(LOOKUP(2,1/(SRP!$B$2:$B$7&lt;=E2233)/(SRP!$C$2:$C$7&gt;=E2233),SRP!$D$2:$D$7)*(G2233/100)*(E2233/1000)),
IF(AND(C2233="Wine",D2233="Fortified Wines"),
SUM(LOOKUP(2,1/(SRP!$B$26:$B$29&lt;=E2233)/(SRP!$C$26:$C$29&gt;=E2233),SRP!$D$26:$D$29)*(G2233/100)*(E2233/1000)),
IF(C2233="Wine",
SUM(LOOKUP(2,1/(SRP!$B$21:$B$25&lt;=E2233)/(SRP!$C$21:$C$25&gt;=E2233),SRP!$D$21:$D$25)*(G2233/100)*(E2233/1000)),
IF(AND(C2233="Ready to Drink",D2233="RTD-One Pour Cocktail&gt;7%&lt;=14.5"),
SUM(LOOKUP(2,1/(SRP!$B$16:$B$20&lt;=E2233)/(SRP!$C$16:$C$20&gt;=E2233),SRP!$D$16:$D$20)*(G2233/100)*(E2233/1000)),
IF(C2233="Ready to Drink",
SUM(LOOKUP(2,1/(SRP!$B$11:$B$15&lt;=E2233)/(SRP!$C$11:$C$15&gt;=E2233),SRP!$D$11:$D$15)*(G2233/100)*(E2233/1000)),
0)))))),2)</f>
        <v>6.44</v>
      </c>
      <c r="L2233" s="173" t="str">
        <f t="shared" si="34"/>
        <v>Wine750</v>
      </c>
      <c r="M2233" s="154">
        <f>VLOOKUP(L2233,'Slope %'!C:D,2,0)</f>
        <v>0.1</v>
      </c>
    </row>
    <row r="2234" spans="1:13" x14ac:dyDescent="0.25">
      <c r="A2234" s="169">
        <v>35579</v>
      </c>
      <c r="B2234" s="170" t="s">
        <v>1959</v>
      </c>
      <c r="C2234" s="170" t="s">
        <v>11</v>
      </c>
      <c r="D2234" s="170" t="s">
        <v>303</v>
      </c>
      <c r="E2234" s="170">
        <v>1892</v>
      </c>
      <c r="F2234" s="170">
        <v>6</v>
      </c>
      <c r="G2234" s="171">
        <v>7</v>
      </c>
      <c r="H2234" s="170" t="s">
        <v>1556</v>
      </c>
      <c r="I2234" s="171">
        <v>19.59</v>
      </c>
      <c r="J2234" s="169">
        <v>4</v>
      </c>
      <c r="K2234" s="154" cm="1">
        <f t="array" ref="K2234">ROUND(
IF(C2234="Beer",
SUM(LOOKUP(2,1/(SRP!$B$8:$B$10&lt;=E2234)/(SRP!$C$8:$C$10&gt;=E2234),SRP!$D$8:$D$10)*(G2234/100)*(E2234/1000)),
IF(C2234="Spirits",
SUM(LOOKUP(2,1/(SRP!$B$2:$B$7&lt;=E2234)/(SRP!$C$2:$C$7&gt;=E2234),SRP!$D$2:$D$7)*(G2234/100)*(E2234/1000)),
IF(AND(C2234="Wine",D2234="Fortified Wines"),
SUM(LOOKUP(2,1/(SRP!$B$26:$B$29&lt;=E2234)/(SRP!$C$26:$C$29&gt;=E2234),SRP!$D$26:$D$29)*(G2234/100)*(E2234/1000)),
IF(C2234="Wine",
SUM(LOOKUP(2,1/(SRP!$B$21:$B$25&lt;=E2234)/(SRP!$C$21:$C$25&gt;=E2234),SRP!$D$21:$D$25)*(G2234/100)*(E2234/1000)),
IF(AND(C2234="Ready to Drink",D2234="RTD-One Pour Cocktail&gt;7%&lt;=14.5"),
SUM(LOOKUP(2,1/(SRP!$B$16:$B$20&lt;=E2234)/(SRP!$C$16:$C$20&gt;=E2234),SRP!$D$16:$D$20)*(G2234/100)*(E2234/1000)),
IF(C2234="Ready to Drink",
SUM(LOOKUP(2,1/(SRP!$B$11:$B$15&lt;=E2234)/(SRP!$C$11:$C$15&gt;=E2234),SRP!$D$11:$D$15)*(G2234/100)*(E2234/1000)),
0)))))),2)</f>
        <v>10.34</v>
      </c>
      <c r="L2234" s="173" t="str">
        <f t="shared" si="34"/>
        <v>Beer1892</v>
      </c>
      <c r="M2234" s="154">
        <f>VLOOKUP(L2234,'Slope %'!C:D,2,0)</f>
        <v>0.1</v>
      </c>
    </row>
    <row r="2235" spans="1:13" x14ac:dyDescent="0.25">
      <c r="A2235" s="169">
        <v>35579</v>
      </c>
      <c r="B2235" s="170" t="s">
        <v>1959</v>
      </c>
      <c r="C2235" s="170" t="s">
        <v>11</v>
      </c>
      <c r="D2235" s="170" t="s">
        <v>303</v>
      </c>
      <c r="E2235" s="170">
        <v>1892</v>
      </c>
      <c r="F2235" s="170">
        <v>6</v>
      </c>
      <c r="G2235" s="171">
        <v>7</v>
      </c>
      <c r="H2235" s="170" t="s">
        <v>1556</v>
      </c>
      <c r="I2235" s="171">
        <v>19.59</v>
      </c>
      <c r="J2235" s="169">
        <v>4</v>
      </c>
      <c r="K2235" s="154" cm="1">
        <f t="array" ref="K2235">ROUND(
IF(C2235="Beer",
SUM(LOOKUP(2,1/(SRP!$B$8:$B$10&lt;=E2235)/(SRP!$C$8:$C$10&gt;=E2235),SRP!$D$8:$D$10)*(G2235/100)*(E2235/1000)),
IF(C2235="Spirits",
SUM(LOOKUP(2,1/(SRP!$B$2:$B$7&lt;=E2235)/(SRP!$C$2:$C$7&gt;=E2235),SRP!$D$2:$D$7)*(G2235/100)*(E2235/1000)),
IF(AND(C2235="Wine",D2235="Fortified Wines"),
SUM(LOOKUP(2,1/(SRP!$B$26:$B$29&lt;=E2235)/(SRP!$C$26:$C$29&gt;=E2235),SRP!$D$26:$D$29)*(G2235/100)*(E2235/1000)),
IF(C2235="Wine",
SUM(LOOKUP(2,1/(SRP!$B$21:$B$25&lt;=E2235)/(SRP!$C$21:$C$25&gt;=E2235),SRP!$D$21:$D$25)*(G2235/100)*(E2235/1000)),
IF(AND(C2235="Ready to Drink",D2235="RTD-One Pour Cocktail&gt;7%&lt;=14.5"),
SUM(LOOKUP(2,1/(SRP!$B$16:$B$20&lt;=E2235)/(SRP!$C$16:$C$20&gt;=E2235),SRP!$D$16:$D$20)*(G2235/100)*(E2235/1000)),
IF(C2235="Ready to Drink",
SUM(LOOKUP(2,1/(SRP!$B$11:$B$15&lt;=E2235)/(SRP!$C$11:$C$15&gt;=E2235),SRP!$D$11:$D$15)*(G2235/100)*(E2235/1000)),
0)))))),2)</f>
        <v>10.34</v>
      </c>
      <c r="L2235" s="173" t="str">
        <f t="shared" si="34"/>
        <v>Beer1892</v>
      </c>
      <c r="M2235" s="154">
        <f>VLOOKUP(L2235,'Slope %'!C:D,2,0)</f>
        <v>0.1</v>
      </c>
    </row>
    <row r="2236" spans="1:13" x14ac:dyDescent="0.25">
      <c r="A2236" s="169">
        <v>35584</v>
      </c>
      <c r="B2236" s="170" t="s">
        <v>1960</v>
      </c>
      <c r="C2236" s="170" t="s">
        <v>11</v>
      </c>
      <c r="D2236" s="170" t="s">
        <v>12</v>
      </c>
      <c r="E2236" s="170">
        <v>330</v>
      </c>
      <c r="F2236" s="170">
        <v>24</v>
      </c>
      <c r="G2236" s="171">
        <v>5.2</v>
      </c>
      <c r="H2236" s="170" t="s">
        <v>151</v>
      </c>
      <c r="I2236" s="171">
        <v>3.17</v>
      </c>
      <c r="J2236" s="169">
        <v>1</v>
      </c>
      <c r="K2236" s="154" cm="1">
        <f t="array" ref="K2236">ROUND(
IF(C2236="Beer",
SUM(LOOKUP(2,1/(SRP!$B$8:$B$10&lt;=E2236)/(SRP!$C$8:$C$10&gt;=E2236),SRP!$D$8:$D$10)*(G2236/100)*(E2236/1000)),
IF(C2236="Spirits",
SUM(LOOKUP(2,1/(SRP!$B$2:$B$7&lt;=E2236)/(SRP!$C$2:$C$7&gt;=E2236),SRP!$D$2:$D$7)*(G2236/100)*(E2236/1000)),
IF(AND(C2236="Wine",D2236="Fortified Wines"),
SUM(LOOKUP(2,1/(SRP!$B$26:$B$29&lt;=E2236)/(SRP!$C$26:$C$29&gt;=E2236),SRP!$D$26:$D$29)*(G2236/100)*(E2236/1000)),
IF(C2236="Wine",
SUM(LOOKUP(2,1/(SRP!$B$21:$B$25&lt;=E2236)/(SRP!$C$21:$C$25&gt;=E2236),SRP!$D$21:$D$25)*(G2236/100)*(E2236/1000)),
IF(AND(C2236="Ready to Drink",D2236="RTD-One Pour Cocktail&gt;7%&lt;=14.5"),
SUM(LOOKUP(2,1/(SRP!$B$16:$B$20&lt;=E2236)/(SRP!$C$16:$C$20&gt;=E2236),SRP!$D$16:$D$20)*(G2236/100)*(E2236/1000)),
IF(C2236="Ready to Drink",
SUM(LOOKUP(2,1/(SRP!$B$11:$B$15&lt;=E2236)/(SRP!$C$11:$C$15&gt;=E2236),SRP!$D$11:$D$15)*(G2236/100)*(E2236/1000)),
0)))))),2)</f>
        <v>1.34</v>
      </c>
      <c r="L2236" s="173" t="str">
        <f t="shared" si="34"/>
        <v>Beer330</v>
      </c>
      <c r="M2236" s="154">
        <f>VLOOKUP(L2236,'Slope %'!C:D,2,0)</f>
        <v>0.12</v>
      </c>
    </row>
    <row r="2237" spans="1:13" x14ac:dyDescent="0.25">
      <c r="A2237" s="169">
        <v>35584</v>
      </c>
      <c r="B2237" s="170" t="s">
        <v>1960</v>
      </c>
      <c r="C2237" s="170" t="s">
        <v>11</v>
      </c>
      <c r="D2237" s="170" t="s">
        <v>12</v>
      </c>
      <c r="E2237" s="170">
        <v>330</v>
      </c>
      <c r="F2237" s="170">
        <v>24</v>
      </c>
      <c r="G2237" s="171">
        <v>5.2</v>
      </c>
      <c r="H2237" s="170" t="s">
        <v>151</v>
      </c>
      <c r="I2237" s="171">
        <v>3.17</v>
      </c>
      <c r="J2237" s="169">
        <v>1</v>
      </c>
      <c r="K2237" s="154" cm="1">
        <f t="array" ref="K2237">ROUND(
IF(C2237="Beer",
SUM(LOOKUP(2,1/(SRP!$B$8:$B$10&lt;=E2237)/(SRP!$C$8:$C$10&gt;=E2237),SRP!$D$8:$D$10)*(G2237/100)*(E2237/1000)),
IF(C2237="Spirits",
SUM(LOOKUP(2,1/(SRP!$B$2:$B$7&lt;=E2237)/(SRP!$C$2:$C$7&gt;=E2237),SRP!$D$2:$D$7)*(G2237/100)*(E2237/1000)),
IF(AND(C2237="Wine",D2237="Fortified Wines"),
SUM(LOOKUP(2,1/(SRP!$B$26:$B$29&lt;=E2237)/(SRP!$C$26:$C$29&gt;=E2237),SRP!$D$26:$D$29)*(G2237/100)*(E2237/1000)),
IF(C2237="Wine",
SUM(LOOKUP(2,1/(SRP!$B$21:$B$25&lt;=E2237)/(SRP!$C$21:$C$25&gt;=E2237),SRP!$D$21:$D$25)*(G2237/100)*(E2237/1000)),
IF(AND(C2237="Ready to Drink",D2237="RTD-One Pour Cocktail&gt;7%&lt;=14.5"),
SUM(LOOKUP(2,1/(SRP!$B$16:$B$20&lt;=E2237)/(SRP!$C$16:$C$20&gt;=E2237),SRP!$D$16:$D$20)*(G2237/100)*(E2237/1000)),
IF(C2237="Ready to Drink",
SUM(LOOKUP(2,1/(SRP!$B$11:$B$15&lt;=E2237)/(SRP!$C$11:$C$15&gt;=E2237),SRP!$D$11:$D$15)*(G2237/100)*(E2237/1000)),
0)))))),2)</f>
        <v>1.34</v>
      </c>
      <c r="L2237" s="173" t="str">
        <f t="shared" si="34"/>
        <v>Beer330</v>
      </c>
      <c r="M2237" s="154">
        <f>VLOOKUP(L2237,'Slope %'!C:D,2,0)</f>
        <v>0.12</v>
      </c>
    </row>
    <row r="2238" spans="1:13" x14ac:dyDescent="0.25">
      <c r="A2238" s="169">
        <v>35590</v>
      </c>
      <c r="B2238" s="170" t="s">
        <v>1961</v>
      </c>
      <c r="C2238" s="170" t="s">
        <v>11</v>
      </c>
      <c r="D2238" s="170" t="s">
        <v>474</v>
      </c>
      <c r="E2238" s="170">
        <v>473</v>
      </c>
      <c r="F2238" s="170">
        <v>24</v>
      </c>
      <c r="G2238" s="171">
        <v>5</v>
      </c>
      <c r="H2238" s="170" t="s">
        <v>1053</v>
      </c>
      <c r="I2238" s="171">
        <v>2.99</v>
      </c>
      <c r="J2238" s="169">
        <v>1</v>
      </c>
      <c r="K2238" s="154" cm="1">
        <f t="array" ref="K2238">ROUND(
IF(C2238="Beer",
SUM(LOOKUP(2,1/(SRP!$B$8:$B$10&lt;=E2238)/(SRP!$C$8:$C$10&gt;=E2238),SRP!$D$8:$D$10)*(G2238/100)*(E2238/1000)),
IF(C2238="Spirits",
SUM(LOOKUP(2,1/(SRP!$B$2:$B$7&lt;=E2238)/(SRP!$C$2:$C$7&gt;=E2238),SRP!$D$2:$D$7)*(G2238/100)*(E2238/1000)),
IF(AND(C2238="Wine",D2238="Fortified Wines"),
SUM(LOOKUP(2,1/(SRP!$B$26:$B$29&lt;=E2238)/(SRP!$C$26:$C$29&gt;=E2238),SRP!$D$26:$D$29)*(G2238/100)*(E2238/1000)),
IF(C2238="Wine",
SUM(LOOKUP(2,1/(SRP!$B$21:$B$25&lt;=E2238)/(SRP!$C$21:$C$25&gt;=E2238),SRP!$D$21:$D$25)*(G2238/100)*(E2238/1000)),
IF(AND(C2238="Ready to Drink",D2238="RTD-One Pour Cocktail&gt;7%&lt;=14.5"),
SUM(LOOKUP(2,1/(SRP!$B$16:$B$20&lt;=E2238)/(SRP!$C$16:$C$20&gt;=E2238),SRP!$D$16:$D$20)*(G2238/100)*(E2238/1000)),
IF(C2238="Ready to Drink",
SUM(LOOKUP(2,1/(SRP!$B$11:$B$15&lt;=E2238)/(SRP!$C$11:$C$15&gt;=E2238),SRP!$D$11:$D$15)*(G2238/100)*(E2238/1000)),
0)))))),2)</f>
        <v>1.85</v>
      </c>
      <c r="L2238" s="173" t="str">
        <f t="shared" si="34"/>
        <v>Beer473</v>
      </c>
      <c r="M2238" s="154">
        <f>VLOOKUP(L2238,'Slope %'!C:D,2,0)</f>
        <v>0.12</v>
      </c>
    </row>
    <row r="2239" spans="1:13" x14ac:dyDescent="0.25">
      <c r="A2239" s="169">
        <v>35590</v>
      </c>
      <c r="B2239" s="170" t="s">
        <v>1961</v>
      </c>
      <c r="C2239" s="170" t="s">
        <v>11</v>
      </c>
      <c r="D2239" s="170" t="s">
        <v>474</v>
      </c>
      <c r="E2239" s="170">
        <v>473</v>
      </c>
      <c r="F2239" s="170">
        <v>24</v>
      </c>
      <c r="G2239" s="171">
        <v>5</v>
      </c>
      <c r="H2239" s="170" t="s">
        <v>1053</v>
      </c>
      <c r="I2239" s="171">
        <v>2.99</v>
      </c>
      <c r="J2239" s="169">
        <v>1</v>
      </c>
      <c r="K2239" s="154" cm="1">
        <f t="array" ref="K2239">ROUND(
IF(C2239="Beer",
SUM(LOOKUP(2,1/(SRP!$B$8:$B$10&lt;=E2239)/(SRP!$C$8:$C$10&gt;=E2239),SRP!$D$8:$D$10)*(G2239/100)*(E2239/1000)),
IF(C2239="Spirits",
SUM(LOOKUP(2,1/(SRP!$B$2:$B$7&lt;=E2239)/(SRP!$C$2:$C$7&gt;=E2239),SRP!$D$2:$D$7)*(G2239/100)*(E2239/1000)),
IF(AND(C2239="Wine",D2239="Fortified Wines"),
SUM(LOOKUP(2,1/(SRP!$B$26:$B$29&lt;=E2239)/(SRP!$C$26:$C$29&gt;=E2239),SRP!$D$26:$D$29)*(G2239/100)*(E2239/1000)),
IF(C2239="Wine",
SUM(LOOKUP(2,1/(SRP!$B$21:$B$25&lt;=E2239)/(SRP!$C$21:$C$25&gt;=E2239),SRP!$D$21:$D$25)*(G2239/100)*(E2239/1000)),
IF(AND(C2239="Ready to Drink",D2239="RTD-One Pour Cocktail&gt;7%&lt;=14.5"),
SUM(LOOKUP(2,1/(SRP!$B$16:$B$20&lt;=E2239)/(SRP!$C$16:$C$20&gt;=E2239),SRP!$D$16:$D$20)*(G2239/100)*(E2239/1000)),
IF(C2239="Ready to Drink",
SUM(LOOKUP(2,1/(SRP!$B$11:$B$15&lt;=E2239)/(SRP!$C$11:$C$15&gt;=E2239),SRP!$D$11:$D$15)*(G2239/100)*(E2239/1000)),
0)))))),2)</f>
        <v>1.85</v>
      </c>
      <c r="L2239" s="173" t="str">
        <f t="shared" si="34"/>
        <v>Beer473</v>
      </c>
      <c r="M2239" s="154">
        <f>VLOOKUP(L2239,'Slope %'!C:D,2,0)</f>
        <v>0.12</v>
      </c>
    </row>
    <row r="2240" spans="1:13" x14ac:dyDescent="0.25">
      <c r="A2240" s="169">
        <v>35614</v>
      </c>
      <c r="B2240" s="170" t="s">
        <v>1962</v>
      </c>
      <c r="C2240" s="170" t="s">
        <v>11</v>
      </c>
      <c r="D2240" s="170" t="s">
        <v>303</v>
      </c>
      <c r="E2240" s="170">
        <v>1776</v>
      </c>
      <c r="F2240" s="170">
        <v>3</v>
      </c>
      <c r="G2240" s="171">
        <v>6</v>
      </c>
      <c r="H2240" s="170" t="s">
        <v>13</v>
      </c>
      <c r="I2240" s="171">
        <v>8.99</v>
      </c>
      <c r="J2240" s="169">
        <v>8</v>
      </c>
      <c r="K2240" s="154" cm="1">
        <f t="array" ref="K2240">ROUND(
IF(C2240="Beer",
SUM(LOOKUP(2,1/(SRP!$B$8:$B$10&lt;=E2240)/(SRP!$C$8:$C$10&gt;=E2240),SRP!$D$8:$D$10)*(G2240/100)*(E2240/1000)),
IF(C2240="Spirits",
SUM(LOOKUP(2,1/(SRP!$B$2:$B$7&lt;=E2240)/(SRP!$C$2:$C$7&gt;=E2240),SRP!$D$2:$D$7)*(G2240/100)*(E2240/1000)),
IF(AND(C2240="Wine",D2240="Fortified Wines"),
SUM(LOOKUP(2,1/(SRP!$B$26:$B$29&lt;=E2240)/(SRP!$C$26:$C$29&gt;=E2240),SRP!$D$26:$D$29)*(G2240/100)*(E2240/1000)),
IF(C2240="Wine",
SUM(LOOKUP(2,1/(SRP!$B$21:$B$25&lt;=E2240)/(SRP!$C$21:$C$25&gt;=E2240),SRP!$D$21:$D$25)*(G2240/100)*(E2240/1000)),
IF(AND(C2240="Ready to Drink",D2240="RTD-One Pour Cocktail&gt;7%&lt;=14.5"),
SUM(LOOKUP(2,1/(SRP!$B$16:$B$20&lt;=E2240)/(SRP!$C$16:$C$20&gt;=E2240),SRP!$D$16:$D$20)*(G2240/100)*(E2240/1000)),
IF(C2240="Ready to Drink",
SUM(LOOKUP(2,1/(SRP!$B$11:$B$15&lt;=E2240)/(SRP!$C$11:$C$15&gt;=E2240),SRP!$D$11:$D$15)*(G2240/100)*(E2240/1000)),
0)))))),2)</f>
        <v>8.32</v>
      </c>
      <c r="L2240" s="173" t="str">
        <f t="shared" si="34"/>
        <v>Beer1776</v>
      </c>
      <c r="M2240" s="154">
        <f>VLOOKUP(L2240,'Slope %'!C:D,2,0)</f>
        <v>0.1</v>
      </c>
    </row>
    <row r="2241" spans="1:13" x14ac:dyDescent="0.25">
      <c r="A2241" s="169">
        <v>35614</v>
      </c>
      <c r="B2241" s="170" t="s">
        <v>1962</v>
      </c>
      <c r="C2241" s="170" t="s">
        <v>11</v>
      </c>
      <c r="D2241" s="170" t="s">
        <v>303</v>
      </c>
      <c r="E2241" s="170">
        <v>1776</v>
      </c>
      <c r="F2241" s="170">
        <v>3</v>
      </c>
      <c r="G2241" s="171">
        <v>6</v>
      </c>
      <c r="H2241" s="170" t="s">
        <v>13</v>
      </c>
      <c r="I2241" s="171">
        <v>8.99</v>
      </c>
      <c r="J2241" s="169">
        <v>8</v>
      </c>
      <c r="K2241" s="154" cm="1">
        <f t="array" ref="K2241">ROUND(
IF(C2241="Beer",
SUM(LOOKUP(2,1/(SRP!$B$8:$B$10&lt;=E2241)/(SRP!$C$8:$C$10&gt;=E2241),SRP!$D$8:$D$10)*(G2241/100)*(E2241/1000)),
IF(C2241="Spirits",
SUM(LOOKUP(2,1/(SRP!$B$2:$B$7&lt;=E2241)/(SRP!$C$2:$C$7&gt;=E2241),SRP!$D$2:$D$7)*(G2241/100)*(E2241/1000)),
IF(AND(C2241="Wine",D2241="Fortified Wines"),
SUM(LOOKUP(2,1/(SRP!$B$26:$B$29&lt;=E2241)/(SRP!$C$26:$C$29&gt;=E2241),SRP!$D$26:$D$29)*(G2241/100)*(E2241/1000)),
IF(C2241="Wine",
SUM(LOOKUP(2,1/(SRP!$B$21:$B$25&lt;=E2241)/(SRP!$C$21:$C$25&gt;=E2241),SRP!$D$21:$D$25)*(G2241/100)*(E2241/1000)),
IF(AND(C2241="Ready to Drink",D2241="RTD-One Pour Cocktail&gt;7%&lt;=14.5"),
SUM(LOOKUP(2,1/(SRP!$B$16:$B$20&lt;=E2241)/(SRP!$C$16:$C$20&gt;=E2241),SRP!$D$16:$D$20)*(G2241/100)*(E2241/1000)),
IF(C2241="Ready to Drink",
SUM(LOOKUP(2,1/(SRP!$B$11:$B$15&lt;=E2241)/(SRP!$C$11:$C$15&gt;=E2241),SRP!$D$11:$D$15)*(G2241/100)*(E2241/1000)),
0)))))),2)</f>
        <v>8.32</v>
      </c>
      <c r="L2241" s="173" t="str">
        <f t="shared" si="34"/>
        <v>Beer1776</v>
      </c>
      <c r="M2241" s="154">
        <f>VLOOKUP(L2241,'Slope %'!C:D,2,0)</f>
        <v>0.1</v>
      </c>
    </row>
    <row r="2242" spans="1:13" x14ac:dyDescent="0.25">
      <c r="A2242" s="169">
        <v>35625</v>
      </c>
      <c r="B2242" s="170" t="s">
        <v>1963</v>
      </c>
      <c r="C2242" s="170" t="s">
        <v>11</v>
      </c>
      <c r="D2242" s="170" t="s">
        <v>303</v>
      </c>
      <c r="E2242" s="170">
        <v>473</v>
      </c>
      <c r="F2242" s="170">
        <v>24</v>
      </c>
      <c r="G2242" s="171">
        <v>5.6</v>
      </c>
      <c r="H2242" s="170" t="s">
        <v>1324</v>
      </c>
      <c r="I2242" s="171">
        <v>4.4000000000000004</v>
      </c>
      <c r="J2242" s="169">
        <v>1</v>
      </c>
      <c r="K2242" s="154" cm="1">
        <f t="array" ref="K2242">ROUND(
IF(C2242="Beer",
SUM(LOOKUP(2,1/(SRP!$B$8:$B$10&lt;=E2242)/(SRP!$C$8:$C$10&gt;=E2242),SRP!$D$8:$D$10)*(G2242/100)*(E2242/1000)),
IF(C2242="Spirits",
SUM(LOOKUP(2,1/(SRP!$B$2:$B$7&lt;=E2242)/(SRP!$C$2:$C$7&gt;=E2242),SRP!$D$2:$D$7)*(G2242/100)*(E2242/1000)),
IF(AND(C2242="Wine",D2242="Fortified Wines"),
SUM(LOOKUP(2,1/(SRP!$B$26:$B$29&lt;=E2242)/(SRP!$C$26:$C$29&gt;=E2242),SRP!$D$26:$D$29)*(G2242/100)*(E2242/1000)),
IF(C2242="Wine",
SUM(LOOKUP(2,1/(SRP!$B$21:$B$25&lt;=E2242)/(SRP!$C$21:$C$25&gt;=E2242),SRP!$D$21:$D$25)*(G2242/100)*(E2242/1000)),
IF(AND(C2242="Ready to Drink",D2242="RTD-One Pour Cocktail&gt;7%&lt;=14.5"),
SUM(LOOKUP(2,1/(SRP!$B$16:$B$20&lt;=E2242)/(SRP!$C$16:$C$20&gt;=E2242),SRP!$D$16:$D$20)*(G2242/100)*(E2242/1000)),
IF(C2242="Ready to Drink",
SUM(LOOKUP(2,1/(SRP!$B$11:$B$15&lt;=E2242)/(SRP!$C$11:$C$15&gt;=E2242),SRP!$D$11:$D$15)*(G2242/100)*(E2242/1000)),
0)))))),2)</f>
        <v>2.0699999999999998</v>
      </c>
      <c r="L2242" s="173" t="str">
        <f t="shared" si="34"/>
        <v>Beer473</v>
      </c>
      <c r="M2242" s="154">
        <f>VLOOKUP(L2242,'Slope %'!C:D,2,0)</f>
        <v>0.12</v>
      </c>
    </row>
    <row r="2243" spans="1:13" x14ac:dyDescent="0.25">
      <c r="A2243" s="169">
        <v>35625</v>
      </c>
      <c r="B2243" s="170" t="s">
        <v>1963</v>
      </c>
      <c r="C2243" s="170" t="s">
        <v>11</v>
      </c>
      <c r="D2243" s="170" t="s">
        <v>303</v>
      </c>
      <c r="E2243" s="170">
        <v>473</v>
      </c>
      <c r="F2243" s="170">
        <v>24</v>
      </c>
      <c r="G2243" s="171">
        <v>5.6</v>
      </c>
      <c r="H2243" s="170" t="s">
        <v>1324</v>
      </c>
      <c r="I2243" s="171">
        <v>4.4000000000000004</v>
      </c>
      <c r="J2243" s="169">
        <v>1</v>
      </c>
      <c r="K2243" s="154" cm="1">
        <f t="array" ref="K2243">ROUND(
IF(C2243="Beer",
SUM(LOOKUP(2,1/(SRP!$B$8:$B$10&lt;=E2243)/(SRP!$C$8:$C$10&gt;=E2243),SRP!$D$8:$D$10)*(G2243/100)*(E2243/1000)),
IF(C2243="Spirits",
SUM(LOOKUP(2,1/(SRP!$B$2:$B$7&lt;=E2243)/(SRP!$C$2:$C$7&gt;=E2243),SRP!$D$2:$D$7)*(G2243/100)*(E2243/1000)),
IF(AND(C2243="Wine",D2243="Fortified Wines"),
SUM(LOOKUP(2,1/(SRP!$B$26:$B$29&lt;=E2243)/(SRP!$C$26:$C$29&gt;=E2243),SRP!$D$26:$D$29)*(G2243/100)*(E2243/1000)),
IF(C2243="Wine",
SUM(LOOKUP(2,1/(SRP!$B$21:$B$25&lt;=E2243)/(SRP!$C$21:$C$25&gt;=E2243),SRP!$D$21:$D$25)*(G2243/100)*(E2243/1000)),
IF(AND(C2243="Ready to Drink",D2243="RTD-One Pour Cocktail&gt;7%&lt;=14.5"),
SUM(LOOKUP(2,1/(SRP!$B$16:$B$20&lt;=E2243)/(SRP!$C$16:$C$20&gt;=E2243),SRP!$D$16:$D$20)*(G2243/100)*(E2243/1000)),
IF(C2243="Ready to Drink",
SUM(LOOKUP(2,1/(SRP!$B$11:$B$15&lt;=E2243)/(SRP!$C$11:$C$15&gt;=E2243),SRP!$D$11:$D$15)*(G2243/100)*(E2243/1000)),
0)))))),2)</f>
        <v>2.0699999999999998</v>
      </c>
      <c r="L2243" s="173" t="str">
        <f t="shared" ref="L2243:L2306" si="35">(_xlfn.CONCAT(C2243,E2243))</f>
        <v>Beer473</v>
      </c>
      <c r="M2243" s="154">
        <f>VLOOKUP(L2243,'Slope %'!C:D,2,0)</f>
        <v>0.12</v>
      </c>
    </row>
    <row r="2244" spans="1:13" x14ac:dyDescent="0.25">
      <c r="A2244" s="169">
        <v>35626</v>
      </c>
      <c r="B2244" s="170" t="s">
        <v>1964</v>
      </c>
      <c r="C2244" s="170" t="s">
        <v>11</v>
      </c>
      <c r="D2244" s="170" t="s">
        <v>303</v>
      </c>
      <c r="E2244" s="170">
        <v>473</v>
      </c>
      <c r="F2244" s="170">
        <v>24</v>
      </c>
      <c r="G2244" s="171">
        <v>5.8</v>
      </c>
      <c r="H2244" s="170" t="s">
        <v>1324</v>
      </c>
      <c r="I2244" s="171">
        <v>4.3</v>
      </c>
      <c r="J2244" s="169">
        <v>1</v>
      </c>
      <c r="K2244" s="154" cm="1">
        <f t="array" ref="K2244">ROUND(
IF(C2244="Beer",
SUM(LOOKUP(2,1/(SRP!$B$8:$B$10&lt;=E2244)/(SRP!$C$8:$C$10&gt;=E2244),SRP!$D$8:$D$10)*(G2244/100)*(E2244/1000)),
IF(C2244="Spirits",
SUM(LOOKUP(2,1/(SRP!$B$2:$B$7&lt;=E2244)/(SRP!$C$2:$C$7&gt;=E2244),SRP!$D$2:$D$7)*(G2244/100)*(E2244/1000)),
IF(AND(C2244="Wine",D2244="Fortified Wines"),
SUM(LOOKUP(2,1/(SRP!$B$26:$B$29&lt;=E2244)/(SRP!$C$26:$C$29&gt;=E2244),SRP!$D$26:$D$29)*(G2244/100)*(E2244/1000)),
IF(C2244="Wine",
SUM(LOOKUP(2,1/(SRP!$B$21:$B$25&lt;=E2244)/(SRP!$C$21:$C$25&gt;=E2244),SRP!$D$21:$D$25)*(G2244/100)*(E2244/1000)),
IF(AND(C2244="Ready to Drink",D2244="RTD-One Pour Cocktail&gt;7%&lt;=14.5"),
SUM(LOOKUP(2,1/(SRP!$B$16:$B$20&lt;=E2244)/(SRP!$C$16:$C$20&gt;=E2244),SRP!$D$16:$D$20)*(G2244/100)*(E2244/1000)),
IF(C2244="Ready to Drink",
SUM(LOOKUP(2,1/(SRP!$B$11:$B$15&lt;=E2244)/(SRP!$C$11:$C$15&gt;=E2244),SRP!$D$11:$D$15)*(G2244/100)*(E2244/1000)),
0)))))),2)</f>
        <v>2.14</v>
      </c>
      <c r="L2244" s="173" t="str">
        <f t="shared" si="35"/>
        <v>Beer473</v>
      </c>
      <c r="M2244" s="154">
        <f>VLOOKUP(L2244,'Slope %'!C:D,2,0)</f>
        <v>0.12</v>
      </c>
    </row>
    <row r="2245" spans="1:13" x14ac:dyDescent="0.25">
      <c r="A2245" s="169">
        <v>35626</v>
      </c>
      <c r="B2245" s="170" t="s">
        <v>1964</v>
      </c>
      <c r="C2245" s="170" t="s">
        <v>11</v>
      </c>
      <c r="D2245" s="170" t="s">
        <v>303</v>
      </c>
      <c r="E2245" s="170">
        <v>473</v>
      </c>
      <c r="F2245" s="170">
        <v>24</v>
      </c>
      <c r="G2245" s="171">
        <v>5.8</v>
      </c>
      <c r="H2245" s="170" t="s">
        <v>1324</v>
      </c>
      <c r="I2245" s="171">
        <v>4.3</v>
      </c>
      <c r="J2245" s="169">
        <v>1</v>
      </c>
      <c r="K2245" s="154" cm="1">
        <f t="array" ref="K2245">ROUND(
IF(C2245="Beer",
SUM(LOOKUP(2,1/(SRP!$B$8:$B$10&lt;=E2245)/(SRP!$C$8:$C$10&gt;=E2245),SRP!$D$8:$D$10)*(G2245/100)*(E2245/1000)),
IF(C2245="Spirits",
SUM(LOOKUP(2,1/(SRP!$B$2:$B$7&lt;=E2245)/(SRP!$C$2:$C$7&gt;=E2245),SRP!$D$2:$D$7)*(G2245/100)*(E2245/1000)),
IF(AND(C2245="Wine",D2245="Fortified Wines"),
SUM(LOOKUP(2,1/(SRP!$B$26:$B$29&lt;=E2245)/(SRP!$C$26:$C$29&gt;=E2245),SRP!$D$26:$D$29)*(G2245/100)*(E2245/1000)),
IF(C2245="Wine",
SUM(LOOKUP(2,1/(SRP!$B$21:$B$25&lt;=E2245)/(SRP!$C$21:$C$25&gt;=E2245),SRP!$D$21:$D$25)*(G2245/100)*(E2245/1000)),
IF(AND(C2245="Ready to Drink",D2245="RTD-One Pour Cocktail&gt;7%&lt;=14.5"),
SUM(LOOKUP(2,1/(SRP!$B$16:$B$20&lt;=E2245)/(SRP!$C$16:$C$20&gt;=E2245),SRP!$D$16:$D$20)*(G2245/100)*(E2245/1000)),
IF(C2245="Ready to Drink",
SUM(LOOKUP(2,1/(SRP!$B$11:$B$15&lt;=E2245)/(SRP!$C$11:$C$15&gt;=E2245),SRP!$D$11:$D$15)*(G2245/100)*(E2245/1000)),
0)))))),2)</f>
        <v>2.14</v>
      </c>
      <c r="L2245" s="173" t="str">
        <f t="shared" si="35"/>
        <v>Beer473</v>
      </c>
      <c r="M2245" s="154">
        <f>VLOOKUP(L2245,'Slope %'!C:D,2,0)</f>
        <v>0.12</v>
      </c>
    </row>
    <row r="2246" spans="1:13" x14ac:dyDescent="0.25">
      <c r="A2246" s="169">
        <v>35631</v>
      </c>
      <c r="B2246" s="170" t="s">
        <v>1965</v>
      </c>
      <c r="C2246" s="170" t="s">
        <v>11</v>
      </c>
      <c r="D2246" s="170" t="s">
        <v>211</v>
      </c>
      <c r="E2246" s="170">
        <v>4260</v>
      </c>
      <c r="F2246" s="170">
        <v>2</v>
      </c>
      <c r="G2246" s="171">
        <v>4</v>
      </c>
      <c r="H2246" s="170" t="s">
        <v>342</v>
      </c>
      <c r="I2246" s="171">
        <v>26.99</v>
      </c>
      <c r="J2246" s="169">
        <v>12</v>
      </c>
      <c r="K2246" s="154" cm="1">
        <f t="array" ref="K2246">ROUND(
IF(C2246="Beer",
SUM(LOOKUP(2,1/(SRP!$B$8:$B$10&lt;=E2246)/(SRP!$C$8:$C$10&gt;=E2246),SRP!$D$8:$D$10)*(G2246/100)*(E2246/1000)),
IF(C2246="Spirits",
SUM(LOOKUP(2,1/(SRP!$B$2:$B$7&lt;=E2246)/(SRP!$C$2:$C$7&gt;=E2246),SRP!$D$2:$D$7)*(G2246/100)*(E2246/1000)),
IF(AND(C2246="Wine",D2246="Fortified Wines"),
SUM(LOOKUP(2,1/(SRP!$B$26:$B$29&lt;=E2246)/(SRP!$C$26:$C$29&gt;=E2246),SRP!$D$26:$D$29)*(G2246/100)*(E2246/1000)),
IF(C2246="Wine",
SUM(LOOKUP(2,1/(SRP!$B$21:$B$25&lt;=E2246)/(SRP!$C$21:$C$25&gt;=E2246),SRP!$D$21:$D$25)*(G2246/100)*(E2246/1000)),
IF(AND(C2246="Ready to Drink",D2246="RTD-One Pour Cocktail&gt;7%&lt;=14.5"),
SUM(LOOKUP(2,1/(SRP!$B$16:$B$20&lt;=E2246)/(SRP!$C$16:$C$20&gt;=E2246),SRP!$D$16:$D$20)*(G2246/100)*(E2246/1000)),
IF(C2246="Ready to Drink",
SUM(LOOKUP(2,1/(SRP!$B$11:$B$15&lt;=E2246)/(SRP!$C$11:$C$15&gt;=E2246),SRP!$D$11:$D$15)*(G2246/100)*(E2246/1000)),
0)))))),2)</f>
        <v>13.3</v>
      </c>
      <c r="L2246" s="173" t="str">
        <f t="shared" si="35"/>
        <v>Beer4260</v>
      </c>
      <c r="M2246" s="154">
        <f>VLOOKUP(L2246,'Slope %'!C:D,2,0)</f>
        <v>7.0000000000000007E-2</v>
      </c>
    </row>
    <row r="2247" spans="1:13" x14ac:dyDescent="0.25">
      <c r="A2247" s="169">
        <v>35631</v>
      </c>
      <c r="B2247" s="170" t="s">
        <v>1965</v>
      </c>
      <c r="C2247" s="170" t="s">
        <v>11</v>
      </c>
      <c r="D2247" s="170" t="s">
        <v>211</v>
      </c>
      <c r="E2247" s="170">
        <v>4260</v>
      </c>
      <c r="F2247" s="170">
        <v>2</v>
      </c>
      <c r="G2247" s="171">
        <v>4</v>
      </c>
      <c r="H2247" s="170" t="s">
        <v>342</v>
      </c>
      <c r="I2247" s="171">
        <v>26.99</v>
      </c>
      <c r="J2247" s="169">
        <v>12</v>
      </c>
      <c r="K2247" s="154" cm="1">
        <f t="array" ref="K2247">ROUND(
IF(C2247="Beer",
SUM(LOOKUP(2,1/(SRP!$B$8:$B$10&lt;=E2247)/(SRP!$C$8:$C$10&gt;=E2247),SRP!$D$8:$D$10)*(G2247/100)*(E2247/1000)),
IF(C2247="Spirits",
SUM(LOOKUP(2,1/(SRP!$B$2:$B$7&lt;=E2247)/(SRP!$C$2:$C$7&gt;=E2247),SRP!$D$2:$D$7)*(G2247/100)*(E2247/1000)),
IF(AND(C2247="Wine",D2247="Fortified Wines"),
SUM(LOOKUP(2,1/(SRP!$B$26:$B$29&lt;=E2247)/(SRP!$C$26:$C$29&gt;=E2247),SRP!$D$26:$D$29)*(G2247/100)*(E2247/1000)),
IF(C2247="Wine",
SUM(LOOKUP(2,1/(SRP!$B$21:$B$25&lt;=E2247)/(SRP!$C$21:$C$25&gt;=E2247),SRP!$D$21:$D$25)*(G2247/100)*(E2247/1000)),
IF(AND(C2247="Ready to Drink",D2247="RTD-One Pour Cocktail&gt;7%&lt;=14.5"),
SUM(LOOKUP(2,1/(SRP!$B$16:$B$20&lt;=E2247)/(SRP!$C$16:$C$20&gt;=E2247),SRP!$D$16:$D$20)*(G2247/100)*(E2247/1000)),
IF(C2247="Ready to Drink",
SUM(LOOKUP(2,1/(SRP!$B$11:$B$15&lt;=E2247)/(SRP!$C$11:$C$15&gt;=E2247),SRP!$D$11:$D$15)*(G2247/100)*(E2247/1000)),
0)))))),2)</f>
        <v>13.3</v>
      </c>
      <c r="L2247" s="173" t="str">
        <f t="shared" si="35"/>
        <v>Beer4260</v>
      </c>
      <c r="M2247" s="154">
        <f>VLOOKUP(L2247,'Slope %'!C:D,2,0)</f>
        <v>7.0000000000000007E-2</v>
      </c>
    </row>
    <row r="2248" spans="1:13" x14ac:dyDescent="0.25">
      <c r="A2248" s="169">
        <v>35635</v>
      </c>
      <c r="B2248" s="170" t="s">
        <v>1966</v>
      </c>
      <c r="C2248" s="170" t="s">
        <v>24</v>
      </c>
      <c r="D2248" s="170" t="s">
        <v>109</v>
      </c>
      <c r="E2248" s="170">
        <v>1500</v>
      </c>
      <c r="F2248" s="170">
        <v>6</v>
      </c>
      <c r="G2248" s="171">
        <v>11</v>
      </c>
      <c r="H2248" s="170" t="s">
        <v>64</v>
      </c>
      <c r="I2248" s="171">
        <v>24.99</v>
      </c>
      <c r="J2248" s="169">
        <v>1</v>
      </c>
      <c r="K2248" s="154" cm="1">
        <f t="array" ref="K2248">ROUND(
IF(C2248="Beer",
SUM(LOOKUP(2,1/(SRP!$B$8:$B$10&lt;=E2248)/(SRP!$C$8:$C$10&gt;=E2248),SRP!$D$8:$D$10)*(G2248/100)*(E2248/1000)),
IF(C2248="Spirits",
SUM(LOOKUP(2,1/(SRP!$B$2:$B$7&lt;=E2248)/(SRP!$C$2:$C$7&gt;=E2248),SRP!$D$2:$D$7)*(G2248/100)*(E2248/1000)),
IF(AND(C2248="Wine",D2248="Fortified Wines"),
SUM(LOOKUP(2,1/(SRP!$B$26:$B$29&lt;=E2248)/(SRP!$C$26:$C$29&gt;=E2248),SRP!$D$26:$D$29)*(G2248/100)*(E2248/1000)),
IF(C2248="Wine",
SUM(LOOKUP(2,1/(SRP!$B$21:$B$25&lt;=E2248)/(SRP!$C$21:$C$25&gt;=E2248),SRP!$D$21:$D$25)*(G2248/100)*(E2248/1000)),
IF(AND(C2248="Ready to Drink",D2248="RTD-One Pour Cocktail&gt;7%&lt;=14.5"),
SUM(LOOKUP(2,1/(SRP!$B$16:$B$20&lt;=E2248)/(SRP!$C$16:$C$20&gt;=E2248),SRP!$D$16:$D$20)*(G2248/100)*(E2248/1000)),
IF(C2248="Ready to Drink",
SUM(LOOKUP(2,1/(SRP!$B$11:$B$15&lt;=E2248)/(SRP!$C$11:$C$15&gt;=E2248),SRP!$D$11:$D$15)*(G2248/100)*(E2248/1000)),
0)))))),2)</f>
        <v>12.88</v>
      </c>
      <c r="L2248" s="173" t="str">
        <f t="shared" si="35"/>
        <v>Wine1500</v>
      </c>
      <c r="M2248" s="154">
        <f>VLOOKUP(L2248,'Slope %'!C:D,2,0)</f>
        <v>7.0000000000000007E-2</v>
      </c>
    </row>
    <row r="2249" spans="1:13" x14ac:dyDescent="0.25">
      <c r="A2249" s="169">
        <v>35693</v>
      </c>
      <c r="B2249" s="170" t="s">
        <v>1967</v>
      </c>
      <c r="C2249" s="170" t="s">
        <v>11</v>
      </c>
      <c r="D2249" s="170" t="s">
        <v>267</v>
      </c>
      <c r="E2249" s="170">
        <v>2130</v>
      </c>
      <c r="F2249" s="170">
        <v>4</v>
      </c>
      <c r="G2249" s="171">
        <v>5.2</v>
      </c>
      <c r="H2249" s="170" t="s">
        <v>409</v>
      </c>
      <c r="I2249" s="171">
        <v>13.79</v>
      </c>
      <c r="J2249" s="169">
        <v>6</v>
      </c>
      <c r="K2249" s="154" cm="1">
        <f t="array" ref="K2249">ROUND(
IF(C2249="Beer",
SUM(LOOKUP(2,1/(SRP!$B$8:$B$10&lt;=E2249)/(SRP!$C$8:$C$10&gt;=E2249),SRP!$D$8:$D$10)*(G2249/100)*(E2249/1000)),
IF(C2249="Spirits",
SUM(LOOKUP(2,1/(SRP!$B$2:$B$7&lt;=E2249)/(SRP!$C$2:$C$7&gt;=E2249),SRP!$D$2:$D$7)*(G2249/100)*(E2249/1000)),
IF(AND(C2249="Wine",D2249="Fortified Wines"),
SUM(LOOKUP(2,1/(SRP!$B$26:$B$29&lt;=E2249)/(SRP!$C$26:$C$29&gt;=E2249),SRP!$D$26:$D$29)*(G2249/100)*(E2249/1000)),
IF(C2249="Wine",
SUM(LOOKUP(2,1/(SRP!$B$21:$B$25&lt;=E2249)/(SRP!$C$21:$C$25&gt;=E2249),SRP!$D$21:$D$25)*(G2249/100)*(E2249/1000)),
IF(AND(C2249="Ready to Drink",D2249="RTD-One Pour Cocktail&gt;7%&lt;=14.5"),
SUM(LOOKUP(2,1/(SRP!$B$16:$B$20&lt;=E2249)/(SRP!$C$16:$C$20&gt;=E2249),SRP!$D$16:$D$20)*(G2249/100)*(E2249/1000)),
IF(C2249="Ready to Drink",
SUM(LOOKUP(2,1/(SRP!$B$11:$B$15&lt;=E2249)/(SRP!$C$11:$C$15&gt;=E2249),SRP!$D$11:$D$15)*(G2249/100)*(E2249/1000)),
0)))))),2)</f>
        <v>8.65</v>
      </c>
      <c r="L2249" s="173" t="str">
        <f t="shared" si="35"/>
        <v>Beer2130</v>
      </c>
      <c r="M2249" s="154">
        <f>VLOOKUP(L2249,'Slope %'!C:D,2,0)</f>
        <v>0.1</v>
      </c>
    </row>
    <row r="2250" spans="1:13" x14ac:dyDescent="0.25">
      <c r="A2250" s="169">
        <v>35693</v>
      </c>
      <c r="B2250" s="170" t="s">
        <v>1967</v>
      </c>
      <c r="C2250" s="170" t="s">
        <v>11</v>
      </c>
      <c r="D2250" s="170" t="s">
        <v>267</v>
      </c>
      <c r="E2250" s="170">
        <v>2130</v>
      </c>
      <c r="F2250" s="170">
        <v>4</v>
      </c>
      <c r="G2250" s="171">
        <v>5.2</v>
      </c>
      <c r="H2250" s="170" t="s">
        <v>409</v>
      </c>
      <c r="I2250" s="171">
        <v>13.79</v>
      </c>
      <c r="J2250" s="169">
        <v>6</v>
      </c>
      <c r="K2250" s="154" cm="1">
        <f t="array" ref="K2250">ROUND(
IF(C2250="Beer",
SUM(LOOKUP(2,1/(SRP!$B$8:$B$10&lt;=E2250)/(SRP!$C$8:$C$10&gt;=E2250),SRP!$D$8:$D$10)*(G2250/100)*(E2250/1000)),
IF(C2250="Spirits",
SUM(LOOKUP(2,1/(SRP!$B$2:$B$7&lt;=E2250)/(SRP!$C$2:$C$7&gt;=E2250),SRP!$D$2:$D$7)*(G2250/100)*(E2250/1000)),
IF(AND(C2250="Wine",D2250="Fortified Wines"),
SUM(LOOKUP(2,1/(SRP!$B$26:$B$29&lt;=E2250)/(SRP!$C$26:$C$29&gt;=E2250),SRP!$D$26:$D$29)*(G2250/100)*(E2250/1000)),
IF(C2250="Wine",
SUM(LOOKUP(2,1/(SRP!$B$21:$B$25&lt;=E2250)/(SRP!$C$21:$C$25&gt;=E2250),SRP!$D$21:$D$25)*(G2250/100)*(E2250/1000)),
IF(AND(C2250="Ready to Drink",D2250="RTD-One Pour Cocktail&gt;7%&lt;=14.5"),
SUM(LOOKUP(2,1/(SRP!$B$16:$B$20&lt;=E2250)/(SRP!$C$16:$C$20&gt;=E2250),SRP!$D$16:$D$20)*(G2250/100)*(E2250/1000)),
IF(C2250="Ready to Drink",
SUM(LOOKUP(2,1/(SRP!$B$11:$B$15&lt;=E2250)/(SRP!$C$11:$C$15&gt;=E2250),SRP!$D$11:$D$15)*(G2250/100)*(E2250/1000)),
0)))))),2)</f>
        <v>8.65</v>
      </c>
      <c r="L2250" s="173" t="str">
        <f t="shared" si="35"/>
        <v>Beer2130</v>
      </c>
      <c r="M2250" s="154">
        <f>VLOOKUP(L2250,'Slope %'!C:D,2,0)</f>
        <v>0.1</v>
      </c>
    </row>
    <row r="2251" spans="1:13" x14ac:dyDescent="0.25">
      <c r="A2251" s="169">
        <v>35695</v>
      </c>
      <c r="B2251" s="170" t="s">
        <v>1968</v>
      </c>
      <c r="C2251" s="170" t="s">
        <v>11</v>
      </c>
      <c r="D2251" s="170" t="s">
        <v>211</v>
      </c>
      <c r="E2251" s="170">
        <v>5325</v>
      </c>
      <c r="F2251" s="170">
        <v>1</v>
      </c>
      <c r="G2251" s="171">
        <v>2.5</v>
      </c>
      <c r="H2251" s="170" t="s">
        <v>409</v>
      </c>
      <c r="I2251" s="171">
        <v>33.99</v>
      </c>
      <c r="J2251" s="169">
        <v>15</v>
      </c>
      <c r="K2251" s="154" cm="1">
        <f t="array" ref="K2251">ROUND(
IF(C2251="Beer",
SUM(LOOKUP(2,1/(SRP!$B$8:$B$10&lt;=E2251)/(SRP!$C$8:$C$10&gt;=E2251),SRP!$D$8:$D$10)*(G2251/100)*(E2251/1000)),
IF(C2251="Spirits",
SUM(LOOKUP(2,1/(SRP!$B$2:$B$7&lt;=E2251)/(SRP!$C$2:$C$7&gt;=E2251),SRP!$D$2:$D$7)*(G2251/100)*(E2251/1000)),
IF(AND(C2251="Wine",D2251="Fortified Wines"),
SUM(LOOKUP(2,1/(SRP!$B$26:$B$29&lt;=E2251)/(SRP!$C$26:$C$29&gt;=E2251),SRP!$D$26:$D$29)*(G2251/100)*(E2251/1000)),
IF(C2251="Wine",
SUM(LOOKUP(2,1/(SRP!$B$21:$B$25&lt;=E2251)/(SRP!$C$21:$C$25&gt;=E2251),SRP!$D$21:$D$25)*(G2251/100)*(E2251/1000)),
IF(AND(C2251="Ready to Drink",D2251="RTD-One Pour Cocktail&gt;7%&lt;=14.5"),
SUM(LOOKUP(2,1/(SRP!$B$16:$B$20&lt;=E2251)/(SRP!$C$16:$C$20&gt;=E2251),SRP!$D$16:$D$20)*(G2251/100)*(E2251/1000)),
IF(C2251="Ready to Drink",
SUM(LOOKUP(2,1/(SRP!$B$11:$B$15&lt;=E2251)/(SRP!$C$11:$C$15&gt;=E2251),SRP!$D$11:$D$15)*(G2251/100)*(E2251/1000)),
0)))))),2)</f>
        <v>10.39</v>
      </c>
      <c r="L2251" s="173" t="str">
        <f t="shared" si="35"/>
        <v>Beer5325</v>
      </c>
      <c r="M2251" s="154">
        <f>VLOOKUP(L2251,'Slope %'!C:D,2,0)</f>
        <v>0.05</v>
      </c>
    </row>
    <row r="2252" spans="1:13" x14ac:dyDescent="0.25">
      <c r="A2252" s="169">
        <v>35695</v>
      </c>
      <c r="B2252" s="170" t="s">
        <v>1968</v>
      </c>
      <c r="C2252" s="170" t="s">
        <v>11</v>
      </c>
      <c r="D2252" s="170" t="s">
        <v>211</v>
      </c>
      <c r="E2252" s="170">
        <v>5325</v>
      </c>
      <c r="F2252" s="170">
        <v>1</v>
      </c>
      <c r="G2252" s="171">
        <v>2.5</v>
      </c>
      <c r="H2252" s="170" t="s">
        <v>409</v>
      </c>
      <c r="I2252" s="171">
        <v>33.99</v>
      </c>
      <c r="J2252" s="169">
        <v>15</v>
      </c>
      <c r="K2252" s="154" cm="1">
        <f t="array" ref="K2252">ROUND(
IF(C2252="Beer",
SUM(LOOKUP(2,1/(SRP!$B$8:$B$10&lt;=E2252)/(SRP!$C$8:$C$10&gt;=E2252),SRP!$D$8:$D$10)*(G2252/100)*(E2252/1000)),
IF(C2252="Spirits",
SUM(LOOKUP(2,1/(SRP!$B$2:$B$7&lt;=E2252)/(SRP!$C$2:$C$7&gt;=E2252),SRP!$D$2:$D$7)*(G2252/100)*(E2252/1000)),
IF(AND(C2252="Wine",D2252="Fortified Wines"),
SUM(LOOKUP(2,1/(SRP!$B$26:$B$29&lt;=E2252)/(SRP!$C$26:$C$29&gt;=E2252),SRP!$D$26:$D$29)*(G2252/100)*(E2252/1000)),
IF(C2252="Wine",
SUM(LOOKUP(2,1/(SRP!$B$21:$B$25&lt;=E2252)/(SRP!$C$21:$C$25&gt;=E2252),SRP!$D$21:$D$25)*(G2252/100)*(E2252/1000)),
IF(AND(C2252="Ready to Drink",D2252="RTD-One Pour Cocktail&gt;7%&lt;=14.5"),
SUM(LOOKUP(2,1/(SRP!$B$16:$B$20&lt;=E2252)/(SRP!$C$16:$C$20&gt;=E2252),SRP!$D$16:$D$20)*(G2252/100)*(E2252/1000)),
IF(C2252="Ready to Drink",
SUM(LOOKUP(2,1/(SRP!$B$11:$B$15&lt;=E2252)/(SRP!$C$11:$C$15&gt;=E2252),SRP!$D$11:$D$15)*(G2252/100)*(E2252/1000)),
0)))))),2)</f>
        <v>10.39</v>
      </c>
      <c r="L2252" s="173" t="str">
        <f t="shared" si="35"/>
        <v>Beer5325</v>
      </c>
      <c r="M2252" s="154">
        <f>VLOOKUP(L2252,'Slope %'!C:D,2,0)</f>
        <v>0.05</v>
      </c>
    </row>
    <row r="2253" spans="1:13" x14ac:dyDescent="0.25">
      <c r="A2253" s="169">
        <v>35760</v>
      </c>
      <c r="B2253" s="170" t="s">
        <v>1969</v>
      </c>
      <c r="C2253" s="170" t="s">
        <v>11</v>
      </c>
      <c r="D2253" s="170" t="s">
        <v>267</v>
      </c>
      <c r="E2253" s="170">
        <v>1000</v>
      </c>
      <c r="F2253" s="170">
        <v>6</v>
      </c>
      <c r="G2253" s="171">
        <v>5.3</v>
      </c>
      <c r="H2253" s="170" t="s">
        <v>723</v>
      </c>
      <c r="I2253" s="171">
        <v>13.99</v>
      </c>
      <c r="J2253" s="169">
        <v>2</v>
      </c>
      <c r="K2253" s="154" cm="1">
        <f t="array" ref="K2253">ROUND(
IF(C2253="Beer",
SUM(LOOKUP(2,1/(SRP!$B$8:$B$10&lt;=E2253)/(SRP!$C$8:$C$10&gt;=E2253),SRP!$D$8:$D$10)*(G2253/100)*(E2253/1000)),
IF(C2253="Spirits",
SUM(LOOKUP(2,1/(SRP!$B$2:$B$7&lt;=E2253)/(SRP!$C$2:$C$7&gt;=E2253),SRP!$D$2:$D$7)*(G2253/100)*(E2253/1000)),
IF(AND(C2253="Wine",D2253="Fortified Wines"),
SUM(LOOKUP(2,1/(SRP!$B$26:$B$29&lt;=E2253)/(SRP!$C$26:$C$29&gt;=E2253),SRP!$D$26:$D$29)*(G2253/100)*(E2253/1000)),
IF(C2253="Wine",
SUM(LOOKUP(2,1/(SRP!$B$21:$B$25&lt;=E2253)/(SRP!$C$21:$C$25&gt;=E2253),SRP!$D$21:$D$25)*(G2253/100)*(E2253/1000)),
IF(AND(C2253="Ready to Drink",D2253="RTD-One Pour Cocktail&gt;7%&lt;=14.5"),
SUM(LOOKUP(2,1/(SRP!$B$16:$B$20&lt;=E2253)/(SRP!$C$16:$C$20&gt;=E2253),SRP!$D$16:$D$20)*(G2253/100)*(E2253/1000)),
IF(C2253="Ready to Drink",
SUM(LOOKUP(2,1/(SRP!$B$11:$B$15&lt;=E2253)/(SRP!$C$11:$C$15&gt;=E2253),SRP!$D$11:$D$15)*(G2253/100)*(E2253/1000)),
0)))))),2)</f>
        <v>4.1399999999999997</v>
      </c>
      <c r="L2253" s="173" t="str">
        <f t="shared" si="35"/>
        <v>Beer1000</v>
      </c>
      <c r="M2253" s="154">
        <f>VLOOKUP(L2253,'Slope %'!C:D,2,0)</f>
        <v>0.12</v>
      </c>
    </row>
    <row r="2254" spans="1:13" x14ac:dyDescent="0.25">
      <c r="A2254" s="169">
        <v>35784</v>
      </c>
      <c r="B2254" s="170" t="s">
        <v>1970</v>
      </c>
      <c r="C2254" s="170" t="s">
        <v>24</v>
      </c>
      <c r="D2254" s="170" t="s">
        <v>34</v>
      </c>
      <c r="E2254" s="170">
        <v>3000</v>
      </c>
      <c r="F2254" s="170">
        <v>4</v>
      </c>
      <c r="G2254" s="171">
        <v>12.5</v>
      </c>
      <c r="H2254" s="170" t="s">
        <v>64</v>
      </c>
      <c r="I2254" s="171">
        <v>45.99</v>
      </c>
      <c r="J2254" s="169">
        <v>1</v>
      </c>
      <c r="K2254" s="154" cm="1">
        <f t="array" ref="K2254">ROUND(
IF(C2254="Beer",
SUM(LOOKUP(2,1/(SRP!$B$8:$B$10&lt;=E2254)/(SRP!$C$8:$C$10&gt;=E2254),SRP!$D$8:$D$10)*(G2254/100)*(E2254/1000)),
IF(C2254="Spirits",
SUM(LOOKUP(2,1/(SRP!$B$2:$B$7&lt;=E2254)/(SRP!$C$2:$C$7&gt;=E2254),SRP!$D$2:$D$7)*(G2254/100)*(E2254/1000)),
IF(AND(C2254="Wine",D2254="Fortified Wines"),
SUM(LOOKUP(2,1/(SRP!$B$26:$B$29&lt;=E2254)/(SRP!$C$26:$C$29&gt;=E2254),SRP!$D$26:$D$29)*(G2254/100)*(E2254/1000)),
IF(C2254="Wine",
SUM(LOOKUP(2,1/(SRP!$B$21:$B$25&lt;=E2254)/(SRP!$C$21:$C$25&gt;=E2254),SRP!$D$21:$D$25)*(G2254/100)*(E2254/1000)),
IF(AND(C2254="Ready to Drink",D2254="RTD-One Pour Cocktail&gt;7%&lt;=14.5"),
SUM(LOOKUP(2,1/(SRP!$B$16:$B$20&lt;=E2254)/(SRP!$C$16:$C$20&gt;=E2254),SRP!$D$16:$D$20)*(G2254/100)*(E2254/1000)),
IF(C2254="Ready to Drink",
SUM(LOOKUP(2,1/(SRP!$B$11:$B$15&lt;=E2254)/(SRP!$C$11:$C$15&gt;=E2254),SRP!$D$11:$D$15)*(G2254/100)*(E2254/1000)),
0)))))),2)</f>
        <v>29.28</v>
      </c>
      <c r="L2254" s="173" t="str">
        <f t="shared" si="35"/>
        <v>Wine3000</v>
      </c>
      <c r="M2254" s="154">
        <f>VLOOKUP(L2254,'Slope %'!C:D,2,0)</f>
        <v>0.05</v>
      </c>
    </row>
    <row r="2255" spans="1:13" x14ac:dyDescent="0.25">
      <c r="A2255" s="169">
        <v>35822</v>
      </c>
      <c r="B2255" s="170" t="s">
        <v>1971</v>
      </c>
      <c r="C2255" s="170" t="s">
        <v>24</v>
      </c>
      <c r="D2255" s="170" t="s">
        <v>66</v>
      </c>
      <c r="E2255" s="170">
        <v>750</v>
      </c>
      <c r="F2255" s="170">
        <v>12</v>
      </c>
      <c r="G2255" s="171">
        <v>14</v>
      </c>
      <c r="H2255" s="170" t="s">
        <v>22</v>
      </c>
      <c r="I2255" s="171">
        <v>18.989999999999998</v>
      </c>
      <c r="J2255" s="169">
        <v>1</v>
      </c>
      <c r="K2255" s="154" cm="1">
        <f t="array" ref="K2255">ROUND(
IF(C2255="Beer",
SUM(LOOKUP(2,1/(SRP!$B$8:$B$10&lt;=E2255)/(SRP!$C$8:$C$10&gt;=E2255),SRP!$D$8:$D$10)*(G2255/100)*(E2255/1000)),
IF(C2255="Spirits",
SUM(LOOKUP(2,1/(SRP!$B$2:$B$7&lt;=E2255)/(SRP!$C$2:$C$7&gt;=E2255),SRP!$D$2:$D$7)*(G2255/100)*(E2255/1000)),
IF(AND(C2255="Wine",D2255="Fortified Wines"),
SUM(LOOKUP(2,1/(SRP!$B$26:$B$29&lt;=E2255)/(SRP!$C$26:$C$29&gt;=E2255),SRP!$D$26:$D$29)*(G2255/100)*(E2255/1000)),
IF(C2255="Wine",
SUM(LOOKUP(2,1/(SRP!$B$21:$B$25&lt;=E2255)/(SRP!$C$21:$C$25&gt;=E2255),SRP!$D$21:$D$25)*(G2255/100)*(E2255/1000)),
IF(AND(C2255="Ready to Drink",D2255="RTD-One Pour Cocktail&gt;7%&lt;=14.5"),
SUM(LOOKUP(2,1/(SRP!$B$16:$B$20&lt;=E2255)/(SRP!$C$16:$C$20&gt;=E2255),SRP!$D$16:$D$20)*(G2255/100)*(E2255/1000)),
IF(C2255="Ready to Drink",
SUM(LOOKUP(2,1/(SRP!$B$11:$B$15&lt;=E2255)/(SRP!$C$11:$C$15&gt;=E2255),SRP!$D$11:$D$15)*(G2255/100)*(E2255/1000)),
0)))))),2)</f>
        <v>8.1999999999999993</v>
      </c>
      <c r="L2255" s="173" t="str">
        <f t="shared" si="35"/>
        <v>Wine750</v>
      </c>
      <c r="M2255" s="154">
        <f>VLOOKUP(L2255,'Slope %'!C:D,2,0)</f>
        <v>0.1</v>
      </c>
    </row>
    <row r="2256" spans="1:13" x14ac:dyDescent="0.25">
      <c r="A2256" s="169">
        <v>35826</v>
      </c>
      <c r="B2256" s="170" t="s">
        <v>1972</v>
      </c>
      <c r="C2256" s="170" t="s">
        <v>24</v>
      </c>
      <c r="D2256" s="170" t="s">
        <v>68</v>
      </c>
      <c r="E2256" s="170">
        <v>4000</v>
      </c>
      <c r="F2256" s="170">
        <v>4</v>
      </c>
      <c r="G2256" s="171">
        <v>13</v>
      </c>
      <c r="H2256" s="170" t="s">
        <v>32</v>
      </c>
      <c r="I2256" s="171">
        <v>46.99</v>
      </c>
      <c r="J2256" s="169">
        <v>1</v>
      </c>
      <c r="K2256" s="154" cm="1">
        <f t="array" ref="K2256">ROUND(
IF(C2256="Beer",
SUM(LOOKUP(2,1/(SRP!$B$8:$B$10&lt;=E2256)/(SRP!$C$8:$C$10&gt;=E2256),SRP!$D$8:$D$10)*(G2256/100)*(E2256/1000)),
IF(C2256="Spirits",
SUM(LOOKUP(2,1/(SRP!$B$2:$B$7&lt;=E2256)/(SRP!$C$2:$C$7&gt;=E2256),SRP!$D$2:$D$7)*(G2256/100)*(E2256/1000)),
IF(AND(C2256="Wine",D2256="Fortified Wines"),
SUM(LOOKUP(2,1/(SRP!$B$26:$B$29&lt;=E2256)/(SRP!$C$26:$C$29&gt;=E2256),SRP!$D$26:$D$29)*(G2256/100)*(E2256/1000)),
IF(C2256="Wine",
SUM(LOOKUP(2,1/(SRP!$B$21:$B$25&lt;=E2256)/(SRP!$C$21:$C$25&gt;=E2256),SRP!$D$21:$D$25)*(G2256/100)*(E2256/1000)),
IF(AND(C2256="Ready to Drink",D2256="RTD-One Pour Cocktail&gt;7%&lt;=14.5"),
SUM(LOOKUP(2,1/(SRP!$B$16:$B$20&lt;=E2256)/(SRP!$C$16:$C$20&gt;=E2256),SRP!$D$16:$D$20)*(G2256/100)*(E2256/1000)),
IF(C2256="Ready to Drink",
SUM(LOOKUP(2,1/(SRP!$B$11:$B$15&lt;=E2256)/(SRP!$C$11:$C$15&gt;=E2256),SRP!$D$11:$D$15)*(G2256/100)*(E2256/1000)),
0)))))),2)</f>
        <v>33.81</v>
      </c>
      <c r="L2256" s="173" t="str">
        <f t="shared" si="35"/>
        <v>Wine4000</v>
      </c>
      <c r="M2256" s="154">
        <f>VLOOKUP(L2256,'Slope %'!C:D,2,0)</f>
        <v>0.05</v>
      </c>
    </row>
    <row r="2257" spans="1:13" x14ac:dyDescent="0.25">
      <c r="A2257" s="169">
        <v>35828</v>
      </c>
      <c r="B2257" s="170" t="s">
        <v>1973</v>
      </c>
      <c r="C2257" s="170" t="s">
        <v>11</v>
      </c>
      <c r="D2257" s="170" t="s">
        <v>303</v>
      </c>
      <c r="E2257" s="170">
        <v>1419</v>
      </c>
      <c r="F2257" s="170">
        <v>6</v>
      </c>
      <c r="G2257" s="171">
        <v>5</v>
      </c>
      <c r="H2257" s="170" t="s">
        <v>26</v>
      </c>
      <c r="I2257" s="171">
        <v>17.989999999999998</v>
      </c>
      <c r="J2257" s="169">
        <v>3</v>
      </c>
      <c r="K2257" s="154" cm="1">
        <f t="array" ref="K2257">ROUND(
IF(C2257="Beer",
SUM(LOOKUP(2,1/(SRP!$B$8:$B$10&lt;=E2257)/(SRP!$C$8:$C$10&gt;=E2257),SRP!$D$8:$D$10)*(G2257/100)*(E2257/1000)),
IF(C2257="Spirits",
SUM(LOOKUP(2,1/(SRP!$B$2:$B$7&lt;=E2257)/(SRP!$C$2:$C$7&gt;=E2257),SRP!$D$2:$D$7)*(G2257/100)*(E2257/1000)),
IF(AND(C2257="Wine",D2257="Fortified Wines"),
SUM(LOOKUP(2,1/(SRP!$B$26:$B$29&lt;=E2257)/(SRP!$C$26:$C$29&gt;=E2257),SRP!$D$26:$D$29)*(G2257/100)*(E2257/1000)),
IF(C2257="Wine",
SUM(LOOKUP(2,1/(SRP!$B$21:$B$25&lt;=E2257)/(SRP!$C$21:$C$25&gt;=E2257),SRP!$D$21:$D$25)*(G2257/100)*(E2257/1000)),
IF(AND(C2257="Ready to Drink",D2257="RTD-One Pour Cocktail&gt;7%&lt;=14.5"),
SUM(LOOKUP(2,1/(SRP!$B$16:$B$20&lt;=E2257)/(SRP!$C$16:$C$20&gt;=E2257),SRP!$D$16:$D$20)*(G2257/100)*(E2257/1000)),
IF(C2257="Ready to Drink",
SUM(LOOKUP(2,1/(SRP!$B$11:$B$15&lt;=E2257)/(SRP!$C$11:$C$15&gt;=E2257),SRP!$D$11:$D$15)*(G2257/100)*(E2257/1000)),
0)))))),2)</f>
        <v>5.54</v>
      </c>
      <c r="L2257" s="173" t="str">
        <f t="shared" si="35"/>
        <v>Beer1419</v>
      </c>
      <c r="M2257" s="154">
        <f>VLOOKUP(L2257,'Slope %'!C:D,2,0)</f>
        <v>0.12</v>
      </c>
    </row>
    <row r="2258" spans="1:13" x14ac:dyDescent="0.25">
      <c r="A2258" s="169">
        <v>35829</v>
      </c>
      <c r="B2258" s="170" t="s">
        <v>1974</v>
      </c>
      <c r="C2258" s="170" t="s">
        <v>263</v>
      </c>
      <c r="D2258" s="170" t="s">
        <v>935</v>
      </c>
      <c r="E2258" s="170">
        <v>19500</v>
      </c>
      <c r="F2258" s="170">
        <v>1</v>
      </c>
      <c r="G2258" s="171">
        <v>5</v>
      </c>
      <c r="H2258" s="170" t="s">
        <v>1615</v>
      </c>
      <c r="I2258" s="171">
        <v>156.52000000000001</v>
      </c>
      <c r="J2258" s="169">
        <v>1</v>
      </c>
      <c r="K2258" s="154" cm="1">
        <f t="array" ref="K2258">ROUND(
IF(C2258="Beer",
SUM(LOOKUP(2,1/(SRP!$B$8:$B$10&lt;=E2258)/(SRP!$C$8:$C$10&gt;=E2258),SRP!$D$8:$D$10)*(G2258/100)*(E2258/1000)),
IF(C2258="Spirits",
SUM(LOOKUP(2,1/(SRP!$B$2:$B$7&lt;=E2258)/(SRP!$C$2:$C$7&gt;=E2258),SRP!$D$2:$D$7)*(G2258/100)*(E2258/1000)),
IF(AND(C2258="Wine",D2258="Fortified Wines"),
SUM(LOOKUP(2,1/(SRP!$B$26:$B$29&lt;=E2258)/(SRP!$C$26:$C$29&gt;=E2258),SRP!$D$26:$D$29)*(G2258/100)*(E2258/1000)),
IF(C2258="Wine",
SUM(LOOKUP(2,1/(SRP!$B$21:$B$25&lt;=E2258)/(SRP!$C$21:$C$25&gt;=E2258),SRP!$D$21:$D$25)*(G2258/100)*(E2258/1000)),
IF(AND(C2258="Ready to Drink",D2258="RTD-One Pour Cocktail&gt;7%&lt;=14.5"),
SUM(LOOKUP(2,1/(SRP!$B$16:$B$20&lt;=E2258)/(SRP!$C$16:$C$20&gt;=E2258),SRP!$D$16:$D$20)*(G2258/100)*(E2258/1000)),
IF(C2258="Ready to Drink",
SUM(LOOKUP(2,1/(SRP!$B$11:$B$15&lt;=E2258)/(SRP!$C$11:$C$15&gt;=E2258),SRP!$D$11:$D$15)*(G2258/100)*(E2258/1000)),
0)))))),2)</f>
        <v>76.12</v>
      </c>
      <c r="L2258" s="173" t="str">
        <f t="shared" si="35"/>
        <v>Ready to Drink19500</v>
      </c>
      <c r="M2258" s="154" t="e">
        <f>VLOOKUP(L2258,'Slope %'!C:D,2,0)</f>
        <v>#N/A</v>
      </c>
    </row>
    <row r="2259" spans="1:13" x14ac:dyDescent="0.25">
      <c r="A2259" s="169">
        <v>35829</v>
      </c>
      <c r="B2259" s="170" t="s">
        <v>1974</v>
      </c>
      <c r="C2259" s="170" t="s">
        <v>263</v>
      </c>
      <c r="D2259" s="170" t="s">
        <v>935</v>
      </c>
      <c r="E2259" s="170">
        <v>19500</v>
      </c>
      <c r="F2259" s="170">
        <v>1</v>
      </c>
      <c r="G2259" s="171">
        <v>5</v>
      </c>
      <c r="H2259" s="170" t="s">
        <v>1615</v>
      </c>
      <c r="I2259" s="171">
        <v>156.52000000000001</v>
      </c>
      <c r="J2259" s="169">
        <v>1</v>
      </c>
      <c r="K2259" s="154" cm="1">
        <f t="array" ref="K2259">ROUND(
IF(C2259="Beer",
SUM(LOOKUP(2,1/(SRP!$B$8:$B$10&lt;=E2259)/(SRP!$C$8:$C$10&gt;=E2259),SRP!$D$8:$D$10)*(G2259/100)*(E2259/1000)),
IF(C2259="Spirits",
SUM(LOOKUP(2,1/(SRP!$B$2:$B$7&lt;=E2259)/(SRP!$C$2:$C$7&gt;=E2259),SRP!$D$2:$D$7)*(G2259/100)*(E2259/1000)),
IF(AND(C2259="Wine",D2259="Fortified Wines"),
SUM(LOOKUP(2,1/(SRP!$B$26:$B$29&lt;=E2259)/(SRP!$C$26:$C$29&gt;=E2259),SRP!$D$26:$D$29)*(G2259/100)*(E2259/1000)),
IF(C2259="Wine",
SUM(LOOKUP(2,1/(SRP!$B$21:$B$25&lt;=E2259)/(SRP!$C$21:$C$25&gt;=E2259),SRP!$D$21:$D$25)*(G2259/100)*(E2259/1000)),
IF(AND(C2259="Ready to Drink",D2259="RTD-One Pour Cocktail&gt;7%&lt;=14.5"),
SUM(LOOKUP(2,1/(SRP!$B$16:$B$20&lt;=E2259)/(SRP!$C$16:$C$20&gt;=E2259),SRP!$D$16:$D$20)*(G2259/100)*(E2259/1000)),
IF(C2259="Ready to Drink",
SUM(LOOKUP(2,1/(SRP!$B$11:$B$15&lt;=E2259)/(SRP!$C$11:$C$15&gt;=E2259),SRP!$D$11:$D$15)*(G2259/100)*(E2259/1000)),
0)))))),2)</f>
        <v>76.12</v>
      </c>
      <c r="L2259" s="173" t="str">
        <f t="shared" si="35"/>
        <v>Ready to Drink19500</v>
      </c>
      <c r="M2259" s="154" t="e">
        <f>VLOOKUP(L2259,'Slope %'!C:D,2,0)</f>
        <v>#N/A</v>
      </c>
    </row>
    <row r="2260" spans="1:13" x14ac:dyDescent="0.25">
      <c r="A2260" s="169">
        <v>35830</v>
      </c>
      <c r="B2260" s="170" t="s">
        <v>1975</v>
      </c>
      <c r="C2260" s="170" t="s">
        <v>24</v>
      </c>
      <c r="D2260" s="170" t="s">
        <v>34</v>
      </c>
      <c r="E2260" s="170">
        <v>3000</v>
      </c>
      <c r="F2260" s="170">
        <v>6</v>
      </c>
      <c r="G2260" s="171">
        <v>13.5</v>
      </c>
      <c r="H2260" s="170" t="s">
        <v>35</v>
      </c>
      <c r="I2260" s="171">
        <v>45.99</v>
      </c>
      <c r="J2260" s="169">
        <v>1</v>
      </c>
      <c r="K2260" s="154" cm="1">
        <f t="array" ref="K2260">ROUND(
IF(C2260="Beer",
SUM(LOOKUP(2,1/(SRP!$B$8:$B$10&lt;=E2260)/(SRP!$C$8:$C$10&gt;=E2260),SRP!$D$8:$D$10)*(G2260/100)*(E2260/1000)),
IF(C2260="Spirits",
SUM(LOOKUP(2,1/(SRP!$B$2:$B$7&lt;=E2260)/(SRP!$C$2:$C$7&gt;=E2260),SRP!$D$2:$D$7)*(G2260/100)*(E2260/1000)),
IF(AND(C2260="Wine",D2260="Fortified Wines"),
SUM(LOOKUP(2,1/(SRP!$B$26:$B$29&lt;=E2260)/(SRP!$C$26:$C$29&gt;=E2260),SRP!$D$26:$D$29)*(G2260/100)*(E2260/1000)),
IF(C2260="Wine",
SUM(LOOKUP(2,1/(SRP!$B$21:$B$25&lt;=E2260)/(SRP!$C$21:$C$25&gt;=E2260),SRP!$D$21:$D$25)*(G2260/100)*(E2260/1000)),
IF(AND(C2260="Ready to Drink",D2260="RTD-One Pour Cocktail&gt;7%&lt;=14.5"),
SUM(LOOKUP(2,1/(SRP!$B$16:$B$20&lt;=E2260)/(SRP!$C$16:$C$20&gt;=E2260),SRP!$D$16:$D$20)*(G2260/100)*(E2260/1000)),
IF(C2260="Ready to Drink",
SUM(LOOKUP(2,1/(SRP!$B$11:$B$15&lt;=E2260)/(SRP!$C$11:$C$15&gt;=E2260),SRP!$D$11:$D$15)*(G2260/100)*(E2260/1000)),
0)))))),2)</f>
        <v>31.62</v>
      </c>
      <c r="L2260" s="173" t="str">
        <f t="shared" si="35"/>
        <v>Wine3000</v>
      </c>
      <c r="M2260" s="154">
        <f>VLOOKUP(L2260,'Slope %'!C:D,2,0)</f>
        <v>0.05</v>
      </c>
    </row>
    <row r="2261" spans="1:13" x14ac:dyDescent="0.25">
      <c r="A2261" s="169">
        <v>35832</v>
      </c>
      <c r="B2261" s="170" t="s">
        <v>1976</v>
      </c>
      <c r="C2261" s="170" t="s">
        <v>263</v>
      </c>
      <c r="D2261" s="170" t="s">
        <v>935</v>
      </c>
      <c r="E2261" s="170">
        <v>19500</v>
      </c>
      <c r="F2261" s="170">
        <v>1</v>
      </c>
      <c r="G2261" s="171">
        <v>5</v>
      </c>
      <c r="H2261" s="170" t="s">
        <v>1615</v>
      </c>
      <c r="I2261" s="171">
        <v>156.52000000000001</v>
      </c>
      <c r="J2261" s="169">
        <v>1</v>
      </c>
      <c r="K2261" s="154" cm="1">
        <f t="array" ref="K2261">ROUND(
IF(C2261="Beer",
SUM(LOOKUP(2,1/(SRP!$B$8:$B$10&lt;=E2261)/(SRP!$C$8:$C$10&gt;=E2261),SRP!$D$8:$D$10)*(G2261/100)*(E2261/1000)),
IF(C2261="Spirits",
SUM(LOOKUP(2,1/(SRP!$B$2:$B$7&lt;=E2261)/(SRP!$C$2:$C$7&gt;=E2261),SRP!$D$2:$D$7)*(G2261/100)*(E2261/1000)),
IF(AND(C2261="Wine",D2261="Fortified Wines"),
SUM(LOOKUP(2,1/(SRP!$B$26:$B$29&lt;=E2261)/(SRP!$C$26:$C$29&gt;=E2261),SRP!$D$26:$D$29)*(G2261/100)*(E2261/1000)),
IF(C2261="Wine",
SUM(LOOKUP(2,1/(SRP!$B$21:$B$25&lt;=E2261)/(SRP!$C$21:$C$25&gt;=E2261),SRP!$D$21:$D$25)*(G2261/100)*(E2261/1000)),
IF(AND(C2261="Ready to Drink",D2261="RTD-One Pour Cocktail&gt;7%&lt;=14.5"),
SUM(LOOKUP(2,1/(SRP!$B$16:$B$20&lt;=E2261)/(SRP!$C$16:$C$20&gt;=E2261),SRP!$D$16:$D$20)*(G2261/100)*(E2261/1000)),
IF(C2261="Ready to Drink",
SUM(LOOKUP(2,1/(SRP!$B$11:$B$15&lt;=E2261)/(SRP!$C$11:$C$15&gt;=E2261),SRP!$D$11:$D$15)*(G2261/100)*(E2261/1000)),
0)))))),2)</f>
        <v>76.12</v>
      </c>
      <c r="L2261" s="173" t="str">
        <f t="shared" si="35"/>
        <v>Ready to Drink19500</v>
      </c>
      <c r="M2261" s="154" t="e">
        <f>VLOOKUP(L2261,'Slope %'!C:D,2,0)</f>
        <v>#N/A</v>
      </c>
    </row>
    <row r="2262" spans="1:13" x14ac:dyDescent="0.25">
      <c r="A2262" s="169">
        <v>35832</v>
      </c>
      <c r="B2262" s="170" t="s">
        <v>1976</v>
      </c>
      <c r="C2262" s="170" t="s">
        <v>263</v>
      </c>
      <c r="D2262" s="170" t="s">
        <v>935</v>
      </c>
      <c r="E2262" s="170">
        <v>19500</v>
      </c>
      <c r="F2262" s="170">
        <v>1</v>
      </c>
      <c r="G2262" s="171">
        <v>5</v>
      </c>
      <c r="H2262" s="170" t="s">
        <v>1615</v>
      </c>
      <c r="I2262" s="171">
        <v>156.52000000000001</v>
      </c>
      <c r="J2262" s="169">
        <v>1</v>
      </c>
      <c r="K2262" s="154" cm="1">
        <f t="array" ref="K2262">ROUND(
IF(C2262="Beer",
SUM(LOOKUP(2,1/(SRP!$B$8:$B$10&lt;=E2262)/(SRP!$C$8:$C$10&gt;=E2262),SRP!$D$8:$D$10)*(G2262/100)*(E2262/1000)),
IF(C2262="Spirits",
SUM(LOOKUP(2,1/(SRP!$B$2:$B$7&lt;=E2262)/(SRP!$C$2:$C$7&gt;=E2262),SRP!$D$2:$D$7)*(G2262/100)*(E2262/1000)),
IF(AND(C2262="Wine",D2262="Fortified Wines"),
SUM(LOOKUP(2,1/(SRP!$B$26:$B$29&lt;=E2262)/(SRP!$C$26:$C$29&gt;=E2262),SRP!$D$26:$D$29)*(G2262/100)*(E2262/1000)),
IF(C2262="Wine",
SUM(LOOKUP(2,1/(SRP!$B$21:$B$25&lt;=E2262)/(SRP!$C$21:$C$25&gt;=E2262),SRP!$D$21:$D$25)*(G2262/100)*(E2262/1000)),
IF(AND(C2262="Ready to Drink",D2262="RTD-One Pour Cocktail&gt;7%&lt;=14.5"),
SUM(LOOKUP(2,1/(SRP!$B$16:$B$20&lt;=E2262)/(SRP!$C$16:$C$20&gt;=E2262),SRP!$D$16:$D$20)*(G2262/100)*(E2262/1000)),
IF(C2262="Ready to Drink",
SUM(LOOKUP(2,1/(SRP!$B$11:$B$15&lt;=E2262)/(SRP!$C$11:$C$15&gt;=E2262),SRP!$D$11:$D$15)*(G2262/100)*(E2262/1000)),
0)))))),2)</f>
        <v>76.12</v>
      </c>
      <c r="L2262" s="173" t="str">
        <f t="shared" si="35"/>
        <v>Ready to Drink19500</v>
      </c>
      <c r="M2262" s="154" t="e">
        <f>VLOOKUP(L2262,'Slope %'!C:D,2,0)</f>
        <v>#N/A</v>
      </c>
    </row>
    <row r="2263" spans="1:13" x14ac:dyDescent="0.25">
      <c r="A2263" s="169">
        <v>35834</v>
      </c>
      <c r="B2263" s="170" t="s">
        <v>1977</v>
      </c>
      <c r="C2263" s="170" t="s">
        <v>263</v>
      </c>
      <c r="D2263" s="170" t="s">
        <v>909</v>
      </c>
      <c r="E2263" s="170">
        <v>19500</v>
      </c>
      <c r="F2263" s="170">
        <v>1</v>
      </c>
      <c r="G2263" s="171">
        <v>5</v>
      </c>
      <c r="H2263" s="170" t="s">
        <v>1615</v>
      </c>
      <c r="I2263" s="171">
        <v>139.13</v>
      </c>
      <c r="J2263" s="169">
        <v>1</v>
      </c>
      <c r="K2263" s="154" cm="1">
        <f t="array" ref="K2263">ROUND(
IF(C2263="Beer",
SUM(LOOKUP(2,1/(SRP!$B$8:$B$10&lt;=E2263)/(SRP!$C$8:$C$10&gt;=E2263),SRP!$D$8:$D$10)*(G2263/100)*(E2263/1000)),
IF(C2263="Spirits",
SUM(LOOKUP(2,1/(SRP!$B$2:$B$7&lt;=E2263)/(SRP!$C$2:$C$7&gt;=E2263),SRP!$D$2:$D$7)*(G2263/100)*(E2263/1000)),
IF(AND(C2263="Wine",D2263="Fortified Wines"),
SUM(LOOKUP(2,1/(SRP!$B$26:$B$29&lt;=E2263)/(SRP!$C$26:$C$29&gt;=E2263),SRP!$D$26:$D$29)*(G2263/100)*(E2263/1000)),
IF(C2263="Wine",
SUM(LOOKUP(2,1/(SRP!$B$21:$B$25&lt;=E2263)/(SRP!$C$21:$C$25&gt;=E2263),SRP!$D$21:$D$25)*(G2263/100)*(E2263/1000)),
IF(AND(C2263="Ready to Drink",D2263="RTD-One Pour Cocktail&gt;7%&lt;=14.5"),
SUM(LOOKUP(2,1/(SRP!$B$16:$B$20&lt;=E2263)/(SRP!$C$16:$C$20&gt;=E2263),SRP!$D$16:$D$20)*(G2263/100)*(E2263/1000)),
IF(C2263="Ready to Drink",
SUM(LOOKUP(2,1/(SRP!$B$11:$B$15&lt;=E2263)/(SRP!$C$11:$C$15&gt;=E2263),SRP!$D$11:$D$15)*(G2263/100)*(E2263/1000)),
0)))))),2)</f>
        <v>76.12</v>
      </c>
      <c r="L2263" s="173" t="str">
        <f t="shared" si="35"/>
        <v>Ready to Drink19500</v>
      </c>
      <c r="M2263" s="154" t="e">
        <f>VLOOKUP(L2263,'Slope %'!C:D,2,0)</f>
        <v>#N/A</v>
      </c>
    </row>
    <row r="2264" spans="1:13" x14ac:dyDescent="0.25">
      <c r="A2264" s="169">
        <v>35834</v>
      </c>
      <c r="B2264" s="170" t="s">
        <v>1977</v>
      </c>
      <c r="C2264" s="170" t="s">
        <v>263</v>
      </c>
      <c r="D2264" s="170" t="s">
        <v>909</v>
      </c>
      <c r="E2264" s="170">
        <v>19500</v>
      </c>
      <c r="F2264" s="170">
        <v>1</v>
      </c>
      <c r="G2264" s="171">
        <v>5</v>
      </c>
      <c r="H2264" s="170" t="s">
        <v>1615</v>
      </c>
      <c r="I2264" s="171">
        <v>139.13</v>
      </c>
      <c r="J2264" s="169">
        <v>1</v>
      </c>
      <c r="K2264" s="154" cm="1">
        <f t="array" ref="K2264">ROUND(
IF(C2264="Beer",
SUM(LOOKUP(2,1/(SRP!$B$8:$B$10&lt;=E2264)/(SRP!$C$8:$C$10&gt;=E2264),SRP!$D$8:$D$10)*(G2264/100)*(E2264/1000)),
IF(C2264="Spirits",
SUM(LOOKUP(2,1/(SRP!$B$2:$B$7&lt;=E2264)/(SRP!$C$2:$C$7&gt;=E2264),SRP!$D$2:$D$7)*(G2264/100)*(E2264/1000)),
IF(AND(C2264="Wine",D2264="Fortified Wines"),
SUM(LOOKUP(2,1/(SRP!$B$26:$B$29&lt;=E2264)/(SRP!$C$26:$C$29&gt;=E2264),SRP!$D$26:$D$29)*(G2264/100)*(E2264/1000)),
IF(C2264="Wine",
SUM(LOOKUP(2,1/(SRP!$B$21:$B$25&lt;=E2264)/(SRP!$C$21:$C$25&gt;=E2264),SRP!$D$21:$D$25)*(G2264/100)*(E2264/1000)),
IF(AND(C2264="Ready to Drink",D2264="RTD-One Pour Cocktail&gt;7%&lt;=14.5"),
SUM(LOOKUP(2,1/(SRP!$B$16:$B$20&lt;=E2264)/(SRP!$C$16:$C$20&gt;=E2264),SRP!$D$16:$D$20)*(G2264/100)*(E2264/1000)),
IF(C2264="Ready to Drink",
SUM(LOOKUP(2,1/(SRP!$B$11:$B$15&lt;=E2264)/(SRP!$C$11:$C$15&gt;=E2264),SRP!$D$11:$D$15)*(G2264/100)*(E2264/1000)),
0)))))),2)</f>
        <v>76.12</v>
      </c>
      <c r="L2264" s="173" t="str">
        <f t="shared" si="35"/>
        <v>Ready to Drink19500</v>
      </c>
      <c r="M2264" s="154" t="e">
        <f>VLOOKUP(L2264,'Slope %'!C:D,2,0)</f>
        <v>#N/A</v>
      </c>
    </row>
    <row r="2265" spans="1:13" x14ac:dyDescent="0.25">
      <c r="A2265" s="169">
        <v>35835</v>
      </c>
      <c r="B2265" s="170" t="s">
        <v>1978</v>
      </c>
      <c r="C2265" s="170" t="s">
        <v>24</v>
      </c>
      <c r="D2265" s="170" t="s">
        <v>34</v>
      </c>
      <c r="E2265" s="170">
        <v>3000</v>
      </c>
      <c r="F2265" s="170">
        <v>6</v>
      </c>
      <c r="G2265" s="171">
        <v>13</v>
      </c>
      <c r="H2265" s="170" t="s">
        <v>35</v>
      </c>
      <c r="I2265" s="171">
        <v>45.99</v>
      </c>
      <c r="J2265" s="169">
        <v>1</v>
      </c>
      <c r="K2265" s="154" cm="1">
        <f t="array" ref="K2265">ROUND(
IF(C2265="Beer",
SUM(LOOKUP(2,1/(SRP!$B$8:$B$10&lt;=E2265)/(SRP!$C$8:$C$10&gt;=E2265),SRP!$D$8:$D$10)*(G2265/100)*(E2265/1000)),
IF(C2265="Spirits",
SUM(LOOKUP(2,1/(SRP!$B$2:$B$7&lt;=E2265)/(SRP!$C$2:$C$7&gt;=E2265),SRP!$D$2:$D$7)*(G2265/100)*(E2265/1000)),
IF(AND(C2265="Wine",D2265="Fortified Wines"),
SUM(LOOKUP(2,1/(SRP!$B$26:$B$29&lt;=E2265)/(SRP!$C$26:$C$29&gt;=E2265),SRP!$D$26:$D$29)*(G2265/100)*(E2265/1000)),
IF(C2265="Wine",
SUM(LOOKUP(2,1/(SRP!$B$21:$B$25&lt;=E2265)/(SRP!$C$21:$C$25&gt;=E2265),SRP!$D$21:$D$25)*(G2265/100)*(E2265/1000)),
IF(AND(C2265="Ready to Drink",D2265="RTD-One Pour Cocktail&gt;7%&lt;=14.5"),
SUM(LOOKUP(2,1/(SRP!$B$16:$B$20&lt;=E2265)/(SRP!$C$16:$C$20&gt;=E2265),SRP!$D$16:$D$20)*(G2265/100)*(E2265/1000)),
IF(C2265="Ready to Drink",
SUM(LOOKUP(2,1/(SRP!$B$11:$B$15&lt;=E2265)/(SRP!$C$11:$C$15&gt;=E2265),SRP!$D$11:$D$15)*(G2265/100)*(E2265/1000)),
0)))))),2)</f>
        <v>30.45</v>
      </c>
      <c r="L2265" s="173" t="str">
        <f t="shared" si="35"/>
        <v>Wine3000</v>
      </c>
      <c r="M2265" s="154">
        <f>VLOOKUP(L2265,'Slope %'!C:D,2,0)</f>
        <v>0.05</v>
      </c>
    </row>
    <row r="2266" spans="1:13" x14ac:dyDescent="0.25">
      <c r="A2266" s="169">
        <v>35851</v>
      </c>
      <c r="B2266" s="170" t="s">
        <v>1979</v>
      </c>
      <c r="C2266" s="170" t="s">
        <v>24</v>
      </c>
      <c r="D2266" s="170" t="s">
        <v>66</v>
      </c>
      <c r="E2266" s="170">
        <v>750</v>
      </c>
      <c r="F2266" s="170">
        <v>12</v>
      </c>
      <c r="G2266" s="171">
        <v>12.5</v>
      </c>
      <c r="H2266" s="170" t="s">
        <v>110</v>
      </c>
      <c r="I2266" s="171">
        <v>37.99</v>
      </c>
      <c r="J2266" s="169">
        <v>1</v>
      </c>
      <c r="K2266" s="154" cm="1">
        <f t="array" ref="K2266">ROUND(
IF(C2266="Beer",
SUM(LOOKUP(2,1/(SRP!$B$8:$B$10&lt;=E2266)/(SRP!$C$8:$C$10&gt;=E2266),SRP!$D$8:$D$10)*(G2266/100)*(E2266/1000)),
IF(C2266="Spirits",
SUM(LOOKUP(2,1/(SRP!$B$2:$B$7&lt;=E2266)/(SRP!$C$2:$C$7&gt;=E2266),SRP!$D$2:$D$7)*(G2266/100)*(E2266/1000)),
IF(AND(C2266="Wine",D2266="Fortified Wines"),
SUM(LOOKUP(2,1/(SRP!$B$26:$B$29&lt;=E2266)/(SRP!$C$26:$C$29&gt;=E2266),SRP!$D$26:$D$29)*(G2266/100)*(E2266/1000)),
IF(C2266="Wine",
SUM(LOOKUP(2,1/(SRP!$B$21:$B$25&lt;=E2266)/(SRP!$C$21:$C$25&gt;=E2266),SRP!$D$21:$D$25)*(G2266/100)*(E2266/1000)),
IF(AND(C2266="Ready to Drink",D2266="RTD-One Pour Cocktail&gt;7%&lt;=14.5"),
SUM(LOOKUP(2,1/(SRP!$B$16:$B$20&lt;=E2266)/(SRP!$C$16:$C$20&gt;=E2266),SRP!$D$16:$D$20)*(G2266/100)*(E2266/1000)),
IF(C2266="Ready to Drink",
SUM(LOOKUP(2,1/(SRP!$B$11:$B$15&lt;=E2266)/(SRP!$C$11:$C$15&gt;=E2266),SRP!$D$11:$D$15)*(G2266/100)*(E2266/1000)),
0)))))),2)</f>
        <v>7.32</v>
      </c>
      <c r="L2266" s="173" t="str">
        <f t="shared" si="35"/>
        <v>Wine750</v>
      </c>
      <c r="M2266" s="154">
        <f>VLOOKUP(L2266,'Slope %'!C:D,2,0)</f>
        <v>0.1</v>
      </c>
    </row>
    <row r="2267" spans="1:13" x14ac:dyDescent="0.25">
      <c r="A2267" s="169">
        <v>35854</v>
      </c>
      <c r="B2267" s="170" t="s">
        <v>1980</v>
      </c>
      <c r="C2267" s="170" t="s">
        <v>15</v>
      </c>
      <c r="D2267" s="170" t="s">
        <v>756</v>
      </c>
      <c r="E2267" s="170">
        <v>750</v>
      </c>
      <c r="F2267" s="170">
        <v>6</v>
      </c>
      <c r="G2267" s="171">
        <v>40</v>
      </c>
      <c r="H2267" s="170" t="s">
        <v>26</v>
      </c>
      <c r="I2267" s="171">
        <v>36.99</v>
      </c>
      <c r="J2267" s="169">
        <v>1</v>
      </c>
      <c r="K2267" s="154" cm="1">
        <f t="array" ref="K2267">ROUND(
IF(C2267="Beer",
SUM(LOOKUP(2,1/(SRP!$B$8:$B$10&lt;=E2267)/(SRP!$C$8:$C$10&gt;=E2267),SRP!$D$8:$D$10)*(G2267/100)*(E2267/1000)),
IF(C2267="Spirits",
SUM(LOOKUP(2,1/(SRP!$B$2:$B$7&lt;=E2267)/(SRP!$C$2:$C$7&gt;=E2267),SRP!$D$2:$D$7)*(G2267/100)*(E2267/1000)),
IF(AND(C2267="Wine",D2267="Fortified Wines"),
SUM(LOOKUP(2,1/(SRP!$B$26:$B$29&lt;=E2267)/(SRP!$C$26:$C$29&gt;=E2267),SRP!$D$26:$D$29)*(G2267/100)*(E2267/1000)),
IF(C2267="Wine",
SUM(LOOKUP(2,1/(SRP!$B$21:$B$25&lt;=E2267)/(SRP!$C$21:$C$25&gt;=E2267),SRP!$D$21:$D$25)*(G2267/100)*(E2267/1000)),
IF(AND(C2267="Ready to Drink",D2267="RTD-One Pour Cocktail&gt;7%&lt;=14.5"),
SUM(LOOKUP(2,1/(SRP!$B$16:$B$20&lt;=E2267)/(SRP!$C$16:$C$20&gt;=E2267),SRP!$D$16:$D$20)*(G2267/100)*(E2267/1000)),
IF(C2267="Ready to Drink",
SUM(LOOKUP(2,1/(SRP!$B$11:$B$15&lt;=E2267)/(SRP!$C$11:$C$15&gt;=E2267),SRP!$D$11:$D$15)*(G2267/100)*(E2267/1000)),
0)))))),2)</f>
        <v>23.42</v>
      </c>
      <c r="L2267" s="173" t="str">
        <f t="shared" si="35"/>
        <v>Spirits750</v>
      </c>
      <c r="M2267" s="154">
        <f>VLOOKUP(L2267,'Slope %'!C:D,2,0)</f>
        <v>7.0000000000000007E-2</v>
      </c>
    </row>
    <row r="2268" spans="1:13" x14ac:dyDescent="0.25">
      <c r="A2268" s="169">
        <v>35868</v>
      </c>
      <c r="B2268" s="170" t="s">
        <v>1981</v>
      </c>
      <c r="C2268" s="170" t="s">
        <v>24</v>
      </c>
      <c r="D2268" s="170" t="s">
        <v>34</v>
      </c>
      <c r="E2268" s="170">
        <v>750</v>
      </c>
      <c r="F2268" s="170">
        <v>6</v>
      </c>
      <c r="G2268" s="171">
        <v>13.7</v>
      </c>
      <c r="H2268" s="170" t="s">
        <v>200</v>
      </c>
      <c r="I2268" s="171">
        <v>164.19</v>
      </c>
      <c r="J2268" s="169">
        <v>1</v>
      </c>
      <c r="K2268" s="154" cm="1">
        <f t="array" ref="K2268">ROUND(
IF(C2268="Beer",
SUM(LOOKUP(2,1/(SRP!$B$8:$B$10&lt;=E2268)/(SRP!$C$8:$C$10&gt;=E2268),SRP!$D$8:$D$10)*(G2268/100)*(E2268/1000)),
IF(C2268="Spirits",
SUM(LOOKUP(2,1/(SRP!$B$2:$B$7&lt;=E2268)/(SRP!$C$2:$C$7&gt;=E2268),SRP!$D$2:$D$7)*(G2268/100)*(E2268/1000)),
IF(AND(C2268="Wine",D2268="Fortified Wines"),
SUM(LOOKUP(2,1/(SRP!$B$26:$B$29&lt;=E2268)/(SRP!$C$26:$C$29&gt;=E2268),SRP!$D$26:$D$29)*(G2268/100)*(E2268/1000)),
IF(C2268="Wine",
SUM(LOOKUP(2,1/(SRP!$B$21:$B$25&lt;=E2268)/(SRP!$C$21:$C$25&gt;=E2268),SRP!$D$21:$D$25)*(G2268/100)*(E2268/1000)),
IF(AND(C2268="Ready to Drink",D2268="RTD-One Pour Cocktail&gt;7%&lt;=14.5"),
SUM(LOOKUP(2,1/(SRP!$B$16:$B$20&lt;=E2268)/(SRP!$C$16:$C$20&gt;=E2268),SRP!$D$16:$D$20)*(G2268/100)*(E2268/1000)),
IF(C2268="Ready to Drink",
SUM(LOOKUP(2,1/(SRP!$B$11:$B$15&lt;=E2268)/(SRP!$C$11:$C$15&gt;=E2268),SRP!$D$11:$D$15)*(G2268/100)*(E2268/1000)),
0)))))),2)</f>
        <v>8.02</v>
      </c>
      <c r="L2268" s="173" t="str">
        <f t="shared" si="35"/>
        <v>Wine750</v>
      </c>
      <c r="M2268" s="154">
        <f>VLOOKUP(L2268,'Slope %'!C:D,2,0)</f>
        <v>0.1</v>
      </c>
    </row>
    <row r="2269" spans="1:13" x14ac:dyDescent="0.25">
      <c r="A2269" s="169">
        <v>35870</v>
      </c>
      <c r="B2269" s="170" t="s">
        <v>1982</v>
      </c>
      <c r="C2269" s="170" t="s">
        <v>24</v>
      </c>
      <c r="D2269" s="170" t="s">
        <v>34</v>
      </c>
      <c r="E2269" s="170">
        <v>750</v>
      </c>
      <c r="F2269" s="170">
        <v>12</v>
      </c>
      <c r="G2269" s="171">
        <v>13.8</v>
      </c>
      <c r="H2269" s="170" t="s">
        <v>200</v>
      </c>
      <c r="I2269" s="171">
        <v>53.61</v>
      </c>
      <c r="J2269" s="169">
        <v>1</v>
      </c>
      <c r="K2269" s="154" cm="1">
        <f t="array" ref="K2269">ROUND(
IF(C2269="Beer",
SUM(LOOKUP(2,1/(SRP!$B$8:$B$10&lt;=E2269)/(SRP!$C$8:$C$10&gt;=E2269),SRP!$D$8:$D$10)*(G2269/100)*(E2269/1000)),
IF(C2269="Spirits",
SUM(LOOKUP(2,1/(SRP!$B$2:$B$7&lt;=E2269)/(SRP!$C$2:$C$7&gt;=E2269),SRP!$D$2:$D$7)*(G2269/100)*(E2269/1000)),
IF(AND(C2269="Wine",D2269="Fortified Wines"),
SUM(LOOKUP(2,1/(SRP!$B$26:$B$29&lt;=E2269)/(SRP!$C$26:$C$29&gt;=E2269),SRP!$D$26:$D$29)*(G2269/100)*(E2269/1000)),
IF(C2269="Wine",
SUM(LOOKUP(2,1/(SRP!$B$21:$B$25&lt;=E2269)/(SRP!$C$21:$C$25&gt;=E2269),SRP!$D$21:$D$25)*(G2269/100)*(E2269/1000)),
IF(AND(C2269="Ready to Drink",D2269="RTD-One Pour Cocktail&gt;7%&lt;=14.5"),
SUM(LOOKUP(2,1/(SRP!$B$16:$B$20&lt;=E2269)/(SRP!$C$16:$C$20&gt;=E2269),SRP!$D$16:$D$20)*(G2269/100)*(E2269/1000)),
IF(C2269="Ready to Drink",
SUM(LOOKUP(2,1/(SRP!$B$11:$B$15&lt;=E2269)/(SRP!$C$11:$C$15&gt;=E2269),SRP!$D$11:$D$15)*(G2269/100)*(E2269/1000)),
0)))))),2)</f>
        <v>8.08</v>
      </c>
      <c r="L2269" s="173" t="str">
        <f t="shared" si="35"/>
        <v>Wine750</v>
      </c>
      <c r="M2269" s="154">
        <f>VLOOKUP(L2269,'Slope %'!C:D,2,0)</f>
        <v>0.1</v>
      </c>
    </row>
    <row r="2270" spans="1:13" x14ac:dyDescent="0.25">
      <c r="A2270" s="169">
        <v>35871</v>
      </c>
      <c r="B2270" s="170" t="s">
        <v>1983</v>
      </c>
      <c r="C2270" s="170" t="s">
        <v>15</v>
      </c>
      <c r="D2270" s="170" t="s">
        <v>1611</v>
      </c>
      <c r="E2270" s="170">
        <v>750</v>
      </c>
      <c r="F2270" s="170">
        <v>6</v>
      </c>
      <c r="G2270" s="171">
        <v>42</v>
      </c>
      <c r="H2270" s="170" t="s">
        <v>177</v>
      </c>
      <c r="I2270" s="171">
        <v>83.99</v>
      </c>
      <c r="J2270" s="169">
        <v>1</v>
      </c>
      <c r="K2270" s="154" cm="1">
        <f t="array" ref="K2270">ROUND(
IF(C2270="Beer",
SUM(LOOKUP(2,1/(SRP!$B$8:$B$10&lt;=E2270)/(SRP!$C$8:$C$10&gt;=E2270),SRP!$D$8:$D$10)*(G2270/100)*(E2270/1000)),
IF(C2270="Spirits",
SUM(LOOKUP(2,1/(SRP!$B$2:$B$7&lt;=E2270)/(SRP!$C$2:$C$7&gt;=E2270),SRP!$D$2:$D$7)*(G2270/100)*(E2270/1000)),
IF(AND(C2270="Wine",D2270="Fortified Wines"),
SUM(LOOKUP(2,1/(SRP!$B$26:$B$29&lt;=E2270)/(SRP!$C$26:$C$29&gt;=E2270),SRP!$D$26:$D$29)*(G2270/100)*(E2270/1000)),
IF(C2270="Wine",
SUM(LOOKUP(2,1/(SRP!$B$21:$B$25&lt;=E2270)/(SRP!$C$21:$C$25&gt;=E2270),SRP!$D$21:$D$25)*(G2270/100)*(E2270/1000)),
IF(AND(C2270="Ready to Drink",D2270="RTD-One Pour Cocktail&gt;7%&lt;=14.5"),
SUM(LOOKUP(2,1/(SRP!$B$16:$B$20&lt;=E2270)/(SRP!$C$16:$C$20&gt;=E2270),SRP!$D$16:$D$20)*(G2270/100)*(E2270/1000)),
IF(C2270="Ready to Drink",
SUM(LOOKUP(2,1/(SRP!$B$11:$B$15&lt;=E2270)/(SRP!$C$11:$C$15&gt;=E2270),SRP!$D$11:$D$15)*(G2270/100)*(E2270/1000)),
0)))))),2)</f>
        <v>24.59</v>
      </c>
      <c r="L2270" s="173" t="str">
        <f t="shared" si="35"/>
        <v>Spirits750</v>
      </c>
      <c r="M2270" s="154">
        <f>VLOOKUP(L2270,'Slope %'!C:D,2,0)</f>
        <v>7.0000000000000007E-2</v>
      </c>
    </row>
    <row r="2271" spans="1:13" x14ac:dyDescent="0.25">
      <c r="A2271" s="169">
        <v>35875</v>
      </c>
      <c r="B2271" s="170" t="s">
        <v>1984</v>
      </c>
      <c r="C2271" s="170" t="s">
        <v>15</v>
      </c>
      <c r="D2271" s="170" t="s">
        <v>1611</v>
      </c>
      <c r="E2271" s="170">
        <v>750</v>
      </c>
      <c r="F2271" s="170">
        <v>6</v>
      </c>
      <c r="G2271" s="171">
        <v>47.4</v>
      </c>
      <c r="H2271" s="170" t="s">
        <v>35</v>
      </c>
      <c r="I2271" s="171">
        <v>89.99</v>
      </c>
      <c r="J2271" s="169">
        <v>1</v>
      </c>
      <c r="K2271" s="154" cm="1">
        <f t="array" ref="K2271">ROUND(
IF(C2271="Beer",
SUM(LOOKUP(2,1/(SRP!$B$8:$B$10&lt;=E2271)/(SRP!$C$8:$C$10&gt;=E2271),SRP!$D$8:$D$10)*(G2271/100)*(E2271/1000)),
IF(C2271="Spirits",
SUM(LOOKUP(2,1/(SRP!$B$2:$B$7&lt;=E2271)/(SRP!$C$2:$C$7&gt;=E2271),SRP!$D$2:$D$7)*(G2271/100)*(E2271/1000)),
IF(AND(C2271="Wine",D2271="Fortified Wines"),
SUM(LOOKUP(2,1/(SRP!$B$26:$B$29&lt;=E2271)/(SRP!$C$26:$C$29&gt;=E2271),SRP!$D$26:$D$29)*(G2271/100)*(E2271/1000)),
IF(C2271="Wine",
SUM(LOOKUP(2,1/(SRP!$B$21:$B$25&lt;=E2271)/(SRP!$C$21:$C$25&gt;=E2271),SRP!$D$21:$D$25)*(G2271/100)*(E2271/1000)),
IF(AND(C2271="Ready to Drink",D2271="RTD-One Pour Cocktail&gt;7%&lt;=14.5"),
SUM(LOOKUP(2,1/(SRP!$B$16:$B$20&lt;=E2271)/(SRP!$C$16:$C$20&gt;=E2271),SRP!$D$16:$D$20)*(G2271/100)*(E2271/1000)),
IF(C2271="Ready to Drink",
SUM(LOOKUP(2,1/(SRP!$B$11:$B$15&lt;=E2271)/(SRP!$C$11:$C$15&gt;=E2271),SRP!$D$11:$D$15)*(G2271/100)*(E2271/1000)),
0)))))),2)</f>
        <v>27.75</v>
      </c>
      <c r="L2271" s="173" t="str">
        <f t="shared" si="35"/>
        <v>Spirits750</v>
      </c>
      <c r="M2271" s="154">
        <f>VLOOKUP(L2271,'Slope %'!C:D,2,0)</f>
        <v>7.0000000000000007E-2</v>
      </c>
    </row>
    <row r="2272" spans="1:13" x14ac:dyDescent="0.25">
      <c r="A2272" s="169">
        <v>35884</v>
      </c>
      <c r="B2272" s="170" t="s">
        <v>1985</v>
      </c>
      <c r="C2272" s="170" t="s">
        <v>24</v>
      </c>
      <c r="D2272" s="170" t="s">
        <v>68</v>
      </c>
      <c r="E2272" s="170">
        <v>750</v>
      </c>
      <c r="F2272" s="170">
        <v>12</v>
      </c>
      <c r="G2272" s="171">
        <v>13.5</v>
      </c>
      <c r="H2272" s="170" t="s">
        <v>22</v>
      </c>
      <c r="I2272" s="171">
        <v>19.989999999999998</v>
      </c>
      <c r="J2272" s="169">
        <v>1</v>
      </c>
      <c r="K2272" s="154" cm="1">
        <f t="array" ref="K2272">ROUND(
IF(C2272="Beer",
SUM(LOOKUP(2,1/(SRP!$B$8:$B$10&lt;=E2272)/(SRP!$C$8:$C$10&gt;=E2272),SRP!$D$8:$D$10)*(G2272/100)*(E2272/1000)),
IF(C2272="Spirits",
SUM(LOOKUP(2,1/(SRP!$B$2:$B$7&lt;=E2272)/(SRP!$C$2:$C$7&gt;=E2272),SRP!$D$2:$D$7)*(G2272/100)*(E2272/1000)),
IF(AND(C2272="Wine",D2272="Fortified Wines"),
SUM(LOOKUP(2,1/(SRP!$B$26:$B$29&lt;=E2272)/(SRP!$C$26:$C$29&gt;=E2272),SRP!$D$26:$D$29)*(G2272/100)*(E2272/1000)),
IF(C2272="Wine",
SUM(LOOKUP(2,1/(SRP!$B$21:$B$25&lt;=E2272)/(SRP!$C$21:$C$25&gt;=E2272),SRP!$D$21:$D$25)*(G2272/100)*(E2272/1000)),
IF(AND(C2272="Ready to Drink",D2272="RTD-One Pour Cocktail&gt;7%&lt;=14.5"),
SUM(LOOKUP(2,1/(SRP!$B$16:$B$20&lt;=E2272)/(SRP!$C$16:$C$20&gt;=E2272),SRP!$D$16:$D$20)*(G2272/100)*(E2272/1000)),
IF(C2272="Ready to Drink",
SUM(LOOKUP(2,1/(SRP!$B$11:$B$15&lt;=E2272)/(SRP!$C$11:$C$15&gt;=E2272),SRP!$D$11:$D$15)*(G2272/100)*(E2272/1000)),
0)))))),2)</f>
        <v>7.9</v>
      </c>
      <c r="L2272" s="173" t="str">
        <f t="shared" si="35"/>
        <v>Wine750</v>
      </c>
      <c r="M2272" s="154">
        <f>VLOOKUP(L2272,'Slope %'!C:D,2,0)</f>
        <v>0.1</v>
      </c>
    </row>
    <row r="2273" spans="1:13" x14ac:dyDescent="0.25">
      <c r="A2273" s="169">
        <v>35911</v>
      </c>
      <c r="B2273" s="170" t="s">
        <v>1986</v>
      </c>
      <c r="C2273" s="170" t="s">
        <v>15</v>
      </c>
      <c r="D2273" s="170" t="s">
        <v>90</v>
      </c>
      <c r="E2273" s="170">
        <v>750</v>
      </c>
      <c r="F2273" s="170">
        <v>12</v>
      </c>
      <c r="G2273" s="171">
        <v>43</v>
      </c>
      <c r="H2273" s="170" t="s">
        <v>17</v>
      </c>
      <c r="I2273" s="171">
        <v>345</v>
      </c>
      <c r="J2273" s="169">
        <v>1</v>
      </c>
      <c r="K2273" s="154" cm="1">
        <f t="array" ref="K2273">ROUND(
IF(C2273="Beer",
SUM(LOOKUP(2,1/(SRP!$B$8:$B$10&lt;=E2273)/(SRP!$C$8:$C$10&gt;=E2273),SRP!$D$8:$D$10)*(G2273/100)*(E2273/1000)),
IF(C2273="Spirits",
SUM(LOOKUP(2,1/(SRP!$B$2:$B$7&lt;=E2273)/(SRP!$C$2:$C$7&gt;=E2273),SRP!$D$2:$D$7)*(G2273/100)*(E2273/1000)),
IF(AND(C2273="Wine",D2273="Fortified Wines"),
SUM(LOOKUP(2,1/(SRP!$B$26:$B$29&lt;=E2273)/(SRP!$C$26:$C$29&gt;=E2273),SRP!$D$26:$D$29)*(G2273/100)*(E2273/1000)),
IF(C2273="Wine",
SUM(LOOKUP(2,1/(SRP!$B$21:$B$25&lt;=E2273)/(SRP!$C$21:$C$25&gt;=E2273),SRP!$D$21:$D$25)*(G2273/100)*(E2273/1000)),
IF(AND(C2273="Ready to Drink",D2273="RTD-One Pour Cocktail&gt;7%&lt;=14.5"),
SUM(LOOKUP(2,1/(SRP!$B$16:$B$20&lt;=E2273)/(SRP!$C$16:$C$20&gt;=E2273),SRP!$D$16:$D$20)*(G2273/100)*(E2273/1000)),
IF(C2273="Ready to Drink",
SUM(LOOKUP(2,1/(SRP!$B$11:$B$15&lt;=E2273)/(SRP!$C$11:$C$15&gt;=E2273),SRP!$D$11:$D$15)*(G2273/100)*(E2273/1000)),
0)))))),2)</f>
        <v>25.18</v>
      </c>
      <c r="L2273" s="173" t="str">
        <f t="shared" si="35"/>
        <v>Spirits750</v>
      </c>
      <c r="M2273" s="154">
        <f>VLOOKUP(L2273,'Slope %'!C:D,2,0)</f>
        <v>7.0000000000000007E-2</v>
      </c>
    </row>
    <row r="2274" spans="1:13" x14ac:dyDescent="0.25">
      <c r="A2274" s="169">
        <v>35918</v>
      </c>
      <c r="B2274" s="170" t="s">
        <v>1987</v>
      </c>
      <c r="C2274" s="170" t="s">
        <v>24</v>
      </c>
      <c r="D2274" s="170" t="s">
        <v>34</v>
      </c>
      <c r="E2274" s="170">
        <v>750</v>
      </c>
      <c r="F2274" s="170">
        <v>12</v>
      </c>
      <c r="G2274" s="171">
        <v>14</v>
      </c>
      <c r="H2274" s="170" t="s">
        <v>200</v>
      </c>
      <c r="I2274" s="171">
        <v>160.6</v>
      </c>
      <c r="J2274" s="169">
        <v>1</v>
      </c>
      <c r="K2274" s="154" cm="1">
        <f t="array" ref="K2274">ROUND(
IF(C2274="Beer",
SUM(LOOKUP(2,1/(SRP!$B$8:$B$10&lt;=E2274)/(SRP!$C$8:$C$10&gt;=E2274),SRP!$D$8:$D$10)*(G2274/100)*(E2274/1000)),
IF(C2274="Spirits",
SUM(LOOKUP(2,1/(SRP!$B$2:$B$7&lt;=E2274)/(SRP!$C$2:$C$7&gt;=E2274),SRP!$D$2:$D$7)*(G2274/100)*(E2274/1000)),
IF(AND(C2274="Wine",D2274="Fortified Wines"),
SUM(LOOKUP(2,1/(SRP!$B$26:$B$29&lt;=E2274)/(SRP!$C$26:$C$29&gt;=E2274),SRP!$D$26:$D$29)*(G2274/100)*(E2274/1000)),
IF(C2274="Wine",
SUM(LOOKUP(2,1/(SRP!$B$21:$B$25&lt;=E2274)/(SRP!$C$21:$C$25&gt;=E2274),SRP!$D$21:$D$25)*(G2274/100)*(E2274/1000)),
IF(AND(C2274="Ready to Drink",D2274="RTD-One Pour Cocktail&gt;7%&lt;=14.5"),
SUM(LOOKUP(2,1/(SRP!$B$16:$B$20&lt;=E2274)/(SRP!$C$16:$C$20&gt;=E2274),SRP!$D$16:$D$20)*(G2274/100)*(E2274/1000)),
IF(C2274="Ready to Drink",
SUM(LOOKUP(2,1/(SRP!$B$11:$B$15&lt;=E2274)/(SRP!$C$11:$C$15&gt;=E2274),SRP!$D$11:$D$15)*(G2274/100)*(E2274/1000)),
0)))))),2)</f>
        <v>8.1999999999999993</v>
      </c>
      <c r="L2274" s="173" t="str">
        <f t="shared" si="35"/>
        <v>Wine750</v>
      </c>
      <c r="M2274" s="154">
        <f>VLOOKUP(L2274,'Slope %'!C:D,2,0)</f>
        <v>0.1</v>
      </c>
    </row>
    <row r="2275" spans="1:13" x14ac:dyDescent="0.25">
      <c r="A2275" s="169">
        <v>35920</v>
      </c>
      <c r="B2275" s="170" t="s">
        <v>1988</v>
      </c>
      <c r="C2275" s="170" t="s">
        <v>24</v>
      </c>
      <c r="D2275" s="170" t="s">
        <v>34</v>
      </c>
      <c r="E2275" s="170">
        <v>750</v>
      </c>
      <c r="F2275" s="170">
        <v>12</v>
      </c>
      <c r="G2275" s="171">
        <v>13.4</v>
      </c>
      <c r="H2275" s="170" t="s">
        <v>200</v>
      </c>
      <c r="I2275" s="171">
        <v>109.79</v>
      </c>
      <c r="J2275" s="169">
        <v>1</v>
      </c>
      <c r="K2275" s="154" cm="1">
        <f t="array" ref="K2275">ROUND(
IF(C2275="Beer",
SUM(LOOKUP(2,1/(SRP!$B$8:$B$10&lt;=E2275)/(SRP!$C$8:$C$10&gt;=E2275),SRP!$D$8:$D$10)*(G2275/100)*(E2275/1000)),
IF(C2275="Spirits",
SUM(LOOKUP(2,1/(SRP!$B$2:$B$7&lt;=E2275)/(SRP!$C$2:$C$7&gt;=E2275),SRP!$D$2:$D$7)*(G2275/100)*(E2275/1000)),
IF(AND(C2275="Wine",D2275="Fortified Wines"),
SUM(LOOKUP(2,1/(SRP!$B$26:$B$29&lt;=E2275)/(SRP!$C$26:$C$29&gt;=E2275),SRP!$D$26:$D$29)*(G2275/100)*(E2275/1000)),
IF(C2275="Wine",
SUM(LOOKUP(2,1/(SRP!$B$21:$B$25&lt;=E2275)/(SRP!$C$21:$C$25&gt;=E2275),SRP!$D$21:$D$25)*(G2275/100)*(E2275/1000)),
IF(AND(C2275="Ready to Drink",D2275="RTD-One Pour Cocktail&gt;7%&lt;=14.5"),
SUM(LOOKUP(2,1/(SRP!$B$16:$B$20&lt;=E2275)/(SRP!$C$16:$C$20&gt;=E2275),SRP!$D$16:$D$20)*(G2275/100)*(E2275/1000)),
IF(C2275="Ready to Drink",
SUM(LOOKUP(2,1/(SRP!$B$11:$B$15&lt;=E2275)/(SRP!$C$11:$C$15&gt;=E2275),SRP!$D$11:$D$15)*(G2275/100)*(E2275/1000)),
0)))))),2)</f>
        <v>7.85</v>
      </c>
      <c r="L2275" s="173" t="str">
        <f t="shared" si="35"/>
        <v>Wine750</v>
      </c>
      <c r="M2275" s="154">
        <f>VLOOKUP(L2275,'Slope %'!C:D,2,0)</f>
        <v>0.1</v>
      </c>
    </row>
    <row r="2276" spans="1:13" x14ac:dyDescent="0.25">
      <c r="A2276" s="169">
        <v>36079</v>
      </c>
      <c r="B2276" s="170" t="s">
        <v>1989</v>
      </c>
      <c r="C2276" s="170" t="s">
        <v>15</v>
      </c>
      <c r="D2276" s="170" t="s">
        <v>90</v>
      </c>
      <c r="E2276" s="170">
        <v>750</v>
      </c>
      <c r="F2276" s="170">
        <v>12</v>
      </c>
      <c r="G2276" s="171">
        <v>43</v>
      </c>
      <c r="H2276" s="170" t="s">
        <v>17</v>
      </c>
      <c r="I2276" s="171">
        <v>178.99</v>
      </c>
      <c r="J2276" s="169">
        <v>1</v>
      </c>
      <c r="K2276" s="154" cm="1">
        <f t="array" ref="K2276">ROUND(
IF(C2276="Beer",
SUM(LOOKUP(2,1/(SRP!$B$8:$B$10&lt;=E2276)/(SRP!$C$8:$C$10&gt;=E2276),SRP!$D$8:$D$10)*(G2276/100)*(E2276/1000)),
IF(C2276="Spirits",
SUM(LOOKUP(2,1/(SRP!$B$2:$B$7&lt;=E2276)/(SRP!$C$2:$C$7&gt;=E2276),SRP!$D$2:$D$7)*(G2276/100)*(E2276/1000)),
IF(AND(C2276="Wine",D2276="Fortified Wines"),
SUM(LOOKUP(2,1/(SRP!$B$26:$B$29&lt;=E2276)/(SRP!$C$26:$C$29&gt;=E2276),SRP!$D$26:$D$29)*(G2276/100)*(E2276/1000)),
IF(C2276="Wine",
SUM(LOOKUP(2,1/(SRP!$B$21:$B$25&lt;=E2276)/(SRP!$C$21:$C$25&gt;=E2276),SRP!$D$21:$D$25)*(G2276/100)*(E2276/1000)),
IF(AND(C2276="Ready to Drink",D2276="RTD-One Pour Cocktail&gt;7%&lt;=14.5"),
SUM(LOOKUP(2,1/(SRP!$B$16:$B$20&lt;=E2276)/(SRP!$C$16:$C$20&gt;=E2276),SRP!$D$16:$D$20)*(G2276/100)*(E2276/1000)),
IF(C2276="Ready to Drink",
SUM(LOOKUP(2,1/(SRP!$B$11:$B$15&lt;=E2276)/(SRP!$C$11:$C$15&gt;=E2276),SRP!$D$11:$D$15)*(G2276/100)*(E2276/1000)),
0)))))),2)</f>
        <v>25.18</v>
      </c>
      <c r="L2276" s="173" t="str">
        <f t="shared" si="35"/>
        <v>Spirits750</v>
      </c>
      <c r="M2276" s="154">
        <f>VLOOKUP(L2276,'Slope %'!C:D,2,0)</f>
        <v>7.0000000000000007E-2</v>
      </c>
    </row>
    <row r="2277" spans="1:13" x14ac:dyDescent="0.25">
      <c r="A2277" s="169">
        <v>36080</v>
      </c>
      <c r="B2277" s="170" t="s">
        <v>1990</v>
      </c>
      <c r="C2277" s="170" t="s">
        <v>15</v>
      </c>
      <c r="D2277" s="170" t="s">
        <v>82</v>
      </c>
      <c r="E2277" s="170">
        <v>250</v>
      </c>
      <c r="F2277" s="170">
        <v>12</v>
      </c>
      <c r="G2277" s="171">
        <v>40</v>
      </c>
      <c r="H2277" s="170" t="s">
        <v>20</v>
      </c>
      <c r="I2277" s="171">
        <v>49.95</v>
      </c>
      <c r="J2277" s="169">
        <v>5</v>
      </c>
      <c r="K2277" s="154" cm="1">
        <f t="array" ref="K2277">ROUND(
IF(C2277="Beer",
SUM(LOOKUP(2,1/(SRP!$B$8:$B$10&lt;=E2277)/(SRP!$C$8:$C$10&gt;=E2277),SRP!$D$8:$D$10)*(G2277/100)*(E2277/1000)),
IF(C2277="Spirits",
SUM(LOOKUP(2,1/(SRP!$B$2:$B$7&lt;=E2277)/(SRP!$C$2:$C$7&gt;=E2277),SRP!$D$2:$D$7)*(G2277/100)*(E2277/1000)),
IF(AND(C2277="Wine",D2277="Fortified Wines"),
SUM(LOOKUP(2,1/(SRP!$B$26:$B$29&lt;=E2277)/(SRP!$C$26:$C$29&gt;=E2277),SRP!$D$26:$D$29)*(G2277/100)*(E2277/1000)),
IF(C2277="Wine",
SUM(LOOKUP(2,1/(SRP!$B$21:$B$25&lt;=E2277)/(SRP!$C$21:$C$25&gt;=E2277),SRP!$D$21:$D$25)*(G2277/100)*(E2277/1000)),
IF(AND(C2277="Ready to Drink",D2277="RTD-One Pour Cocktail&gt;7%&lt;=14.5"),
SUM(LOOKUP(2,1/(SRP!$B$16:$B$20&lt;=E2277)/(SRP!$C$16:$C$20&gt;=E2277),SRP!$D$16:$D$20)*(G2277/100)*(E2277/1000)),
IF(C2277="Ready to Drink",
SUM(LOOKUP(2,1/(SRP!$B$11:$B$15&lt;=E2277)/(SRP!$C$11:$C$15&gt;=E2277),SRP!$D$11:$D$15)*(G2277/100)*(E2277/1000)),
0)))))),2)</f>
        <v>10.64</v>
      </c>
      <c r="L2277" s="173" t="str">
        <f t="shared" si="35"/>
        <v>Spirits250</v>
      </c>
      <c r="M2277" s="154">
        <f>VLOOKUP(L2277,'Slope %'!C:D,2,0)</f>
        <v>0.1</v>
      </c>
    </row>
    <row r="2278" spans="1:13" x14ac:dyDescent="0.25">
      <c r="A2278" s="169">
        <v>36097</v>
      </c>
      <c r="B2278" s="170" t="s">
        <v>1991</v>
      </c>
      <c r="C2278" s="170" t="s">
        <v>11</v>
      </c>
      <c r="D2278" s="170" t="s">
        <v>303</v>
      </c>
      <c r="E2278" s="170">
        <v>2130</v>
      </c>
      <c r="F2278" s="170">
        <v>4</v>
      </c>
      <c r="G2278" s="171">
        <v>5.6</v>
      </c>
      <c r="H2278" s="170" t="s">
        <v>222</v>
      </c>
      <c r="I2278" s="171">
        <v>11.99</v>
      </c>
      <c r="J2278" s="169">
        <v>6</v>
      </c>
      <c r="K2278" s="154" cm="1">
        <f t="array" ref="K2278">ROUND(
IF(C2278="Beer",
SUM(LOOKUP(2,1/(SRP!$B$8:$B$10&lt;=E2278)/(SRP!$C$8:$C$10&gt;=E2278),SRP!$D$8:$D$10)*(G2278/100)*(E2278/1000)),
IF(C2278="Spirits",
SUM(LOOKUP(2,1/(SRP!$B$2:$B$7&lt;=E2278)/(SRP!$C$2:$C$7&gt;=E2278),SRP!$D$2:$D$7)*(G2278/100)*(E2278/1000)),
IF(AND(C2278="Wine",D2278="Fortified Wines"),
SUM(LOOKUP(2,1/(SRP!$B$26:$B$29&lt;=E2278)/(SRP!$C$26:$C$29&gt;=E2278),SRP!$D$26:$D$29)*(G2278/100)*(E2278/1000)),
IF(C2278="Wine",
SUM(LOOKUP(2,1/(SRP!$B$21:$B$25&lt;=E2278)/(SRP!$C$21:$C$25&gt;=E2278),SRP!$D$21:$D$25)*(G2278/100)*(E2278/1000)),
IF(AND(C2278="Ready to Drink",D2278="RTD-One Pour Cocktail&gt;7%&lt;=14.5"),
SUM(LOOKUP(2,1/(SRP!$B$16:$B$20&lt;=E2278)/(SRP!$C$16:$C$20&gt;=E2278),SRP!$D$16:$D$20)*(G2278/100)*(E2278/1000)),
IF(C2278="Ready to Drink",
SUM(LOOKUP(2,1/(SRP!$B$11:$B$15&lt;=E2278)/(SRP!$C$11:$C$15&gt;=E2278),SRP!$D$11:$D$15)*(G2278/100)*(E2278/1000)),
0)))))),2)</f>
        <v>9.31</v>
      </c>
      <c r="L2278" s="173" t="str">
        <f t="shared" si="35"/>
        <v>Beer2130</v>
      </c>
      <c r="M2278" s="154">
        <f>VLOOKUP(L2278,'Slope %'!C:D,2,0)</f>
        <v>0.1</v>
      </c>
    </row>
    <row r="2279" spans="1:13" x14ac:dyDescent="0.25">
      <c r="A2279" s="169">
        <v>36097</v>
      </c>
      <c r="B2279" s="170" t="s">
        <v>1991</v>
      </c>
      <c r="C2279" s="170" t="s">
        <v>11</v>
      </c>
      <c r="D2279" s="170" t="s">
        <v>303</v>
      </c>
      <c r="E2279" s="170">
        <v>2130</v>
      </c>
      <c r="F2279" s="170">
        <v>4</v>
      </c>
      <c r="G2279" s="171">
        <v>5.6</v>
      </c>
      <c r="H2279" s="170" t="s">
        <v>222</v>
      </c>
      <c r="I2279" s="171">
        <v>11.99</v>
      </c>
      <c r="J2279" s="169">
        <v>6</v>
      </c>
      <c r="K2279" s="154" cm="1">
        <f t="array" ref="K2279">ROUND(
IF(C2279="Beer",
SUM(LOOKUP(2,1/(SRP!$B$8:$B$10&lt;=E2279)/(SRP!$C$8:$C$10&gt;=E2279),SRP!$D$8:$D$10)*(G2279/100)*(E2279/1000)),
IF(C2279="Spirits",
SUM(LOOKUP(2,1/(SRP!$B$2:$B$7&lt;=E2279)/(SRP!$C$2:$C$7&gt;=E2279),SRP!$D$2:$D$7)*(G2279/100)*(E2279/1000)),
IF(AND(C2279="Wine",D2279="Fortified Wines"),
SUM(LOOKUP(2,1/(SRP!$B$26:$B$29&lt;=E2279)/(SRP!$C$26:$C$29&gt;=E2279),SRP!$D$26:$D$29)*(G2279/100)*(E2279/1000)),
IF(C2279="Wine",
SUM(LOOKUP(2,1/(SRP!$B$21:$B$25&lt;=E2279)/(SRP!$C$21:$C$25&gt;=E2279),SRP!$D$21:$D$25)*(G2279/100)*(E2279/1000)),
IF(AND(C2279="Ready to Drink",D2279="RTD-One Pour Cocktail&gt;7%&lt;=14.5"),
SUM(LOOKUP(2,1/(SRP!$B$16:$B$20&lt;=E2279)/(SRP!$C$16:$C$20&gt;=E2279),SRP!$D$16:$D$20)*(G2279/100)*(E2279/1000)),
IF(C2279="Ready to Drink",
SUM(LOOKUP(2,1/(SRP!$B$11:$B$15&lt;=E2279)/(SRP!$C$11:$C$15&gt;=E2279),SRP!$D$11:$D$15)*(G2279/100)*(E2279/1000)),
0)))))),2)</f>
        <v>9.31</v>
      </c>
      <c r="L2279" s="173" t="str">
        <f t="shared" si="35"/>
        <v>Beer2130</v>
      </c>
      <c r="M2279" s="154">
        <f>VLOOKUP(L2279,'Slope %'!C:D,2,0)</f>
        <v>0.1</v>
      </c>
    </row>
    <row r="2280" spans="1:13" x14ac:dyDescent="0.25">
      <c r="A2280" s="169">
        <v>36108</v>
      </c>
      <c r="B2280" s="170" t="s">
        <v>1992</v>
      </c>
      <c r="C2280" s="170" t="s">
        <v>11</v>
      </c>
      <c r="D2280" s="170" t="s">
        <v>303</v>
      </c>
      <c r="E2280" s="170">
        <v>473</v>
      </c>
      <c r="F2280" s="170">
        <v>24</v>
      </c>
      <c r="G2280" s="171">
        <v>5.9</v>
      </c>
      <c r="H2280" s="170" t="s">
        <v>54</v>
      </c>
      <c r="I2280" s="171">
        <v>3.79</v>
      </c>
      <c r="J2280" s="169">
        <v>1</v>
      </c>
      <c r="K2280" s="154" cm="1">
        <f t="array" ref="K2280">ROUND(
IF(C2280="Beer",
SUM(LOOKUP(2,1/(SRP!$B$8:$B$10&lt;=E2280)/(SRP!$C$8:$C$10&gt;=E2280),SRP!$D$8:$D$10)*(G2280/100)*(E2280/1000)),
IF(C2280="Spirits",
SUM(LOOKUP(2,1/(SRP!$B$2:$B$7&lt;=E2280)/(SRP!$C$2:$C$7&gt;=E2280),SRP!$D$2:$D$7)*(G2280/100)*(E2280/1000)),
IF(AND(C2280="Wine",D2280="Fortified Wines"),
SUM(LOOKUP(2,1/(SRP!$B$26:$B$29&lt;=E2280)/(SRP!$C$26:$C$29&gt;=E2280),SRP!$D$26:$D$29)*(G2280/100)*(E2280/1000)),
IF(C2280="Wine",
SUM(LOOKUP(2,1/(SRP!$B$21:$B$25&lt;=E2280)/(SRP!$C$21:$C$25&gt;=E2280),SRP!$D$21:$D$25)*(G2280/100)*(E2280/1000)),
IF(AND(C2280="Ready to Drink",D2280="RTD-One Pour Cocktail&gt;7%&lt;=14.5"),
SUM(LOOKUP(2,1/(SRP!$B$16:$B$20&lt;=E2280)/(SRP!$C$16:$C$20&gt;=E2280),SRP!$D$16:$D$20)*(G2280/100)*(E2280/1000)),
IF(C2280="Ready to Drink",
SUM(LOOKUP(2,1/(SRP!$B$11:$B$15&lt;=E2280)/(SRP!$C$11:$C$15&gt;=E2280),SRP!$D$11:$D$15)*(G2280/100)*(E2280/1000)),
0)))))),2)</f>
        <v>2.1800000000000002</v>
      </c>
      <c r="L2280" s="173" t="str">
        <f t="shared" si="35"/>
        <v>Beer473</v>
      </c>
      <c r="M2280" s="154">
        <f>VLOOKUP(L2280,'Slope %'!C:D,2,0)</f>
        <v>0.12</v>
      </c>
    </row>
    <row r="2281" spans="1:13" x14ac:dyDescent="0.25">
      <c r="A2281" s="169">
        <v>36108</v>
      </c>
      <c r="B2281" s="170" t="s">
        <v>1992</v>
      </c>
      <c r="C2281" s="170" t="s">
        <v>11</v>
      </c>
      <c r="D2281" s="170" t="s">
        <v>303</v>
      </c>
      <c r="E2281" s="170">
        <v>473</v>
      </c>
      <c r="F2281" s="170">
        <v>24</v>
      </c>
      <c r="G2281" s="171">
        <v>5.9</v>
      </c>
      <c r="H2281" s="170" t="s">
        <v>54</v>
      </c>
      <c r="I2281" s="171">
        <v>3.79</v>
      </c>
      <c r="J2281" s="169">
        <v>1</v>
      </c>
      <c r="K2281" s="154" cm="1">
        <f t="array" ref="K2281">ROUND(
IF(C2281="Beer",
SUM(LOOKUP(2,1/(SRP!$B$8:$B$10&lt;=E2281)/(SRP!$C$8:$C$10&gt;=E2281),SRP!$D$8:$D$10)*(G2281/100)*(E2281/1000)),
IF(C2281="Spirits",
SUM(LOOKUP(2,1/(SRP!$B$2:$B$7&lt;=E2281)/(SRP!$C$2:$C$7&gt;=E2281),SRP!$D$2:$D$7)*(G2281/100)*(E2281/1000)),
IF(AND(C2281="Wine",D2281="Fortified Wines"),
SUM(LOOKUP(2,1/(SRP!$B$26:$B$29&lt;=E2281)/(SRP!$C$26:$C$29&gt;=E2281),SRP!$D$26:$D$29)*(G2281/100)*(E2281/1000)),
IF(C2281="Wine",
SUM(LOOKUP(2,1/(SRP!$B$21:$B$25&lt;=E2281)/(SRP!$C$21:$C$25&gt;=E2281),SRP!$D$21:$D$25)*(G2281/100)*(E2281/1000)),
IF(AND(C2281="Ready to Drink",D2281="RTD-One Pour Cocktail&gt;7%&lt;=14.5"),
SUM(LOOKUP(2,1/(SRP!$B$16:$B$20&lt;=E2281)/(SRP!$C$16:$C$20&gt;=E2281),SRP!$D$16:$D$20)*(G2281/100)*(E2281/1000)),
IF(C2281="Ready to Drink",
SUM(LOOKUP(2,1/(SRP!$B$11:$B$15&lt;=E2281)/(SRP!$C$11:$C$15&gt;=E2281),SRP!$D$11:$D$15)*(G2281/100)*(E2281/1000)),
0)))))),2)</f>
        <v>2.1800000000000002</v>
      </c>
      <c r="L2281" s="173" t="str">
        <f t="shared" si="35"/>
        <v>Beer473</v>
      </c>
      <c r="M2281" s="154">
        <f>VLOOKUP(L2281,'Slope %'!C:D,2,0)</f>
        <v>0.12</v>
      </c>
    </row>
    <row r="2282" spans="1:13" x14ac:dyDescent="0.25">
      <c r="A2282" s="169">
        <v>36112</v>
      </c>
      <c r="B2282" s="170" t="s">
        <v>1993</v>
      </c>
      <c r="C2282" s="170" t="s">
        <v>24</v>
      </c>
      <c r="D2282" s="170" t="s">
        <v>38</v>
      </c>
      <c r="E2282" s="170">
        <v>750</v>
      </c>
      <c r="F2282" s="170">
        <v>12</v>
      </c>
      <c r="G2282" s="171">
        <v>13</v>
      </c>
      <c r="H2282" s="170" t="s">
        <v>770</v>
      </c>
      <c r="I2282" s="171">
        <v>26.99</v>
      </c>
      <c r="J2282" s="169">
        <v>1</v>
      </c>
      <c r="K2282" s="154" cm="1">
        <f t="array" ref="K2282">ROUND(
IF(C2282="Beer",
SUM(LOOKUP(2,1/(SRP!$B$8:$B$10&lt;=E2282)/(SRP!$C$8:$C$10&gt;=E2282),SRP!$D$8:$D$10)*(G2282/100)*(E2282/1000)),
IF(C2282="Spirits",
SUM(LOOKUP(2,1/(SRP!$B$2:$B$7&lt;=E2282)/(SRP!$C$2:$C$7&gt;=E2282),SRP!$D$2:$D$7)*(G2282/100)*(E2282/1000)),
IF(AND(C2282="Wine",D2282="Fortified Wines"),
SUM(LOOKUP(2,1/(SRP!$B$26:$B$29&lt;=E2282)/(SRP!$C$26:$C$29&gt;=E2282),SRP!$D$26:$D$29)*(G2282/100)*(E2282/1000)),
IF(C2282="Wine",
SUM(LOOKUP(2,1/(SRP!$B$21:$B$25&lt;=E2282)/(SRP!$C$21:$C$25&gt;=E2282),SRP!$D$21:$D$25)*(G2282/100)*(E2282/1000)),
IF(AND(C2282="Ready to Drink",D2282="RTD-One Pour Cocktail&gt;7%&lt;=14.5"),
SUM(LOOKUP(2,1/(SRP!$B$16:$B$20&lt;=E2282)/(SRP!$C$16:$C$20&gt;=E2282),SRP!$D$16:$D$20)*(G2282/100)*(E2282/1000)),
IF(C2282="Ready to Drink",
SUM(LOOKUP(2,1/(SRP!$B$11:$B$15&lt;=E2282)/(SRP!$C$11:$C$15&gt;=E2282),SRP!$D$11:$D$15)*(G2282/100)*(E2282/1000)),
0)))))),2)</f>
        <v>7.61</v>
      </c>
      <c r="L2282" s="173" t="str">
        <f t="shared" si="35"/>
        <v>Wine750</v>
      </c>
      <c r="M2282" s="154">
        <f>VLOOKUP(L2282,'Slope %'!C:D,2,0)</f>
        <v>0.1</v>
      </c>
    </row>
    <row r="2283" spans="1:13" x14ac:dyDescent="0.25">
      <c r="A2283" s="169">
        <v>36142</v>
      </c>
      <c r="B2283" s="170" t="s">
        <v>1994</v>
      </c>
      <c r="C2283" s="170" t="s">
        <v>24</v>
      </c>
      <c r="D2283" s="170" t="s">
        <v>185</v>
      </c>
      <c r="E2283" s="170">
        <v>750</v>
      </c>
      <c r="F2283" s="170">
        <v>12</v>
      </c>
      <c r="G2283" s="171">
        <v>14.8</v>
      </c>
      <c r="H2283" s="170" t="s">
        <v>64</v>
      </c>
      <c r="I2283" s="171">
        <v>22.99</v>
      </c>
      <c r="J2283" s="169">
        <v>1</v>
      </c>
      <c r="K2283" s="154" cm="1">
        <f t="array" ref="K2283">ROUND(
IF(C2283="Beer",
SUM(LOOKUP(2,1/(SRP!$B$8:$B$10&lt;=E2283)/(SRP!$C$8:$C$10&gt;=E2283),SRP!$D$8:$D$10)*(G2283/100)*(E2283/1000)),
IF(C2283="Spirits",
SUM(LOOKUP(2,1/(SRP!$B$2:$B$7&lt;=E2283)/(SRP!$C$2:$C$7&gt;=E2283),SRP!$D$2:$D$7)*(G2283/100)*(E2283/1000)),
IF(AND(C2283="Wine",D2283="Fortified Wines"),
SUM(LOOKUP(2,1/(SRP!$B$26:$B$29&lt;=E2283)/(SRP!$C$26:$C$29&gt;=E2283),SRP!$D$26:$D$29)*(G2283/100)*(E2283/1000)),
IF(C2283="Wine",
SUM(LOOKUP(2,1/(SRP!$B$21:$B$25&lt;=E2283)/(SRP!$C$21:$C$25&gt;=E2283),SRP!$D$21:$D$25)*(G2283/100)*(E2283/1000)),
IF(AND(C2283="Ready to Drink",D2283="RTD-One Pour Cocktail&gt;7%&lt;=14.5"),
SUM(LOOKUP(2,1/(SRP!$B$16:$B$20&lt;=E2283)/(SRP!$C$16:$C$20&gt;=E2283),SRP!$D$16:$D$20)*(G2283/100)*(E2283/1000)),
IF(C2283="Ready to Drink",
SUM(LOOKUP(2,1/(SRP!$B$11:$B$15&lt;=E2283)/(SRP!$C$11:$C$15&gt;=E2283),SRP!$D$11:$D$15)*(G2283/100)*(E2283/1000)),
0)))))),2)</f>
        <v>8.67</v>
      </c>
      <c r="L2283" s="173" t="str">
        <f t="shared" si="35"/>
        <v>Wine750</v>
      </c>
      <c r="M2283" s="154">
        <f>VLOOKUP(L2283,'Slope %'!C:D,2,0)</f>
        <v>0.1</v>
      </c>
    </row>
    <row r="2284" spans="1:13" x14ac:dyDescent="0.25">
      <c r="A2284" s="169">
        <v>36148</v>
      </c>
      <c r="B2284" s="170" t="s">
        <v>1995</v>
      </c>
      <c r="C2284" s="170" t="s">
        <v>15</v>
      </c>
      <c r="D2284" s="170" t="s">
        <v>56</v>
      </c>
      <c r="E2284" s="170">
        <v>700</v>
      </c>
      <c r="F2284" s="170">
        <v>6</v>
      </c>
      <c r="G2284" s="171">
        <v>50</v>
      </c>
      <c r="H2284" s="170" t="s">
        <v>222</v>
      </c>
      <c r="I2284" s="171">
        <v>120.29</v>
      </c>
      <c r="J2284" s="169">
        <v>1</v>
      </c>
      <c r="K2284" s="154" cm="1">
        <f t="array" ref="K2284">ROUND(
IF(C2284="Beer",
SUM(LOOKUP(2,1/(SRP!$B$8:$B$10&lt;=E2284)/(SRP!$C$8:$C$10&gt;=E2284),SRP!$D$8:$D$10)*(G2284/100)*(E2284/1000)),
IF(C2284="Spirits",
SUM(LOOKUP(2,1/(SRP!$B$2:$B$7&lt;=E2284)/(SRP!$C$2:$C$7&gt;=E2284),SRP!$D$2:$D$7)*(G2284/100)*(E2284/1000)),
IF(AND(C2284="Wine",D2284="Fortified Wines"),
SUM(LOOKUP(2,1/(SRP!$B$26:$B$29&lt;=E2284)/(SRP!$C$26:$C$29&gt;=E2284),SRP!$D$26:$D$29)*(G2284/100)*(E2284/1000)),
IF(C2284="Wine",
SUM(LOOKUP(2,1/(SRP!$B$21:$B$25&lt;=E2284)/(SRP!$C$21:$C$25&gt;=E2284),SRP!$D$21:$D$25)*(G2284/100)*(E2284/1000)),
IF(AND(C2284="Ready to Drink",D2284="RTD-One Pour Cocktail&gt;7%&lt;=14.5"),
SUM(LOOKUP(2,1/(SRP!$B$16:$B$20&lt;=E2284)/(SRP!$C$16:$C$20&gt;=E2284),SRP!$D$16:$D$20)*(G2284/100)*(E2284/1000)),
IF(C2284="Ready to Drink",
SUM(LOOKUP(2,1/(SRP!$B$11:$B$15&lt;=E2284)/(SRP!$C$11:$C$15&gt;=E2284),SRP!$D$11:$D$15)*(G2284/100)*(E2284/1000)),
0)))))),2)</f>
        <v>27.32</v>
      </c>
      <c r="L2284" s="173" t="str">
        <f t="shared" si="35"/>
        <v>Spirits700</v>
      </c>
      <c r="M2284" s="154">
        <f>VLOOKUP(L2284,'Slope %'!C:D,2,0)</f>
        <v>7.0000000000000007E-2</v>
      </c>
    </row>
    <row r="2285" spans="1:13" x14ac:dyDescent="0.25">
      <c r="A2285" s="169">
        <v>36163</v>
      </c>
      <c r="B2285" s="170" t="s">
        <v>966</v>
      </c>
      <c r="C2285" s="170" t="s">
        <v>15</v>
      </c>
      <c r="D2285" s="170" t="s">
        <v>225</v>
      </c>
      <c r="E2285" s="170">
        <v>1750</v>
      </c>
      <c r="F2285" s="170">
        <v>6</v>
      </c>
      <c r="G2285" s="171">
        <v>40</v>
      </c>
      <c r="H2285" s="170" t="s">
        <v>446</v>
      </c>
      <c r="I2285" s="171">
        <v>89.99</v>
      </c>
      <c r="J2285" s="169">
        <v>1</v>
      </c>
      <c r="K2285" s="154" cm="1">
        <f t="array" ref="K2285">ROUND(
IF(C2285="Beer",
SUM(LOOKUP(2,1/(SRP!$B$8:$B$10&lt;=E2285)/(SRP!$C$8:$C$10&gt;=E2285),SRP!$D$8:$D$10)*(G2285/100)*(E2285/1000)),
IF(C2285="Spirits",
SUM(LOOKUP(2,1/(SRP!$B$2:$B$7&lt;=E2285)/(SRP!$C$2:$C$7&gt;=E2285),SRP!$D$2:$D$7)*(G2285/100)*(E2285/1000)),
IF(AND(C2285="Wine",D2285="Fortified Wines"),
SUM(LOOKUP(2,1/(SRP!$B$26:$B$29&lt;=E2285)/(SRP!$C$26:$C$29&gt;=E2285),SRP!$D$26:$D$29)*(G2285/100)*(E2285/1000)),
IF(C2285="Wine",
SUM(LOOKUP(2,1/(SRP!$B$21:$B$25&lt;=E2285)/(SRP!$C$21:$C$25&gt;=E2285),SRP!$D$21:$D$25)*(G2285/100)*(E2285/1000)),
IF(AND(C2285="Ready to Drink",D2285="RTD-One Pour Cocktail&gt;7%&lt;=14.5"),
SUM(LOOKUP(2,1/(SRP!$B$16:$B$20&lt;=E2285)/(SRP!$C$16:$C$20&gt;=E2285),SRP!$D$16:$D$20)*(G2285/100)*(E2285/1000)),
IF(C2285="Ready to Drink",
SUM(LOOKUP(2,1/(SRP!$B$11:$B$15&lt;=E2285)/(SRP!$C$11:$C$15&gt;=E2285),SRP!$D$11:$D$15)*(G2285/100)*(E2285/1000)),
0)))))),2)</f>
        <v>54.65</v>
      </c>
      <c r="L2285" s="173" t="str">
        <f t="shared" si="35"/>
        <v>Spirits1750</v>
      </c>
      <c r="M2285" s="154">
        <f>VLOOKUP(L2285,'Slope %'!C:D,2,0)</f>
        <v>0.03</v>
      </c>
    </row>
    <row r="2286" spans="1:13" x14ac:dyDescent="0.25">
      <c r="A2286" s="169">
        <v>36322</v>
      </c>
      <c r="B2286" s="170" t="s">
        <v>1996</v>
      </c>
      <c r="C2286" s="170" t="s">
        <v>15</v>
      </c>
      <c r="D2286" s="170" t="s">
        <v>134</v>
      </c>
      <c r="E2286" s="170">
        <v>750</v>
      </c>
      <c r="F2286" s="170">
        <v>12</v>
      </c>
      <c r="G2286" s="171">
        <v>40</v>
      </c>
      <c r="H2286" s="170" t="s">
        <v>123</v>
      </c>
      <c r="I2286" s="171">
        <v>86.99</v>
      </c>
      <c r="J2286" s="169">
        <v>1</v>
      </c>
      <c r="K2286" s="154" cm="1">
        <f t="array" ref="K2286">ROUND(
IF(C2286="Beer",
SUM(LOOKUP(2,1/(SRP!$B$8:$B$10&lt;=E2286)/(SRP!$C$8:$C$10&gt;=E2286),SRP!$D$8:$D$10)*(G2286/100)*(E2286/1000)),
IF(C2286="Spirits",
SUM(LOOKUP(2,1/(SRP!$B$2:$B$7&lt;=E2286)/(SRP!$C$2:$C$7&gt;=E2286),SRP!$D$2:$D$7)*(G2286/100)*(E2286/1000)),
IF(AND(C2286="Wine",D2286="Fortified Wines"),
SUM(LOOKUP(2,1/(SRP!$B$26:$B$29&lt;=E2286)/(SRP!$C$26:$C$29&gt;=E2286),SRP!$D$26:$D$29)*(G2286/100)*(E2286/1000)),
IF(C2286="Wine",
SUM(LOOKUP(2,1/(SRP!$B$21:$B$25&lt;=E2286)/(SRP!$C$21:$C$25&gt;=E2286),SRP!$D$21:$D$25)*(G2286/100)*(E2286/1000)),
IF(AND(C2286="Ready to Drink",D2286="RTD-One Pour Cocktail&gt;7%&lt;=14.5"),
SUM(LOOKUP(2,1/(SRP!$B$16:$B$20&lt;=E2286)/(SRP!$C$16:$C$20&gt;=E2286),SRP!$D$16:$D$20)*(G2286/100)*(E2286/1000)),
IF(C2286="Ready to Drink",
SUM(LOOKUP(2,1/(SRP!$B$11:$B$15&lt;=E2286)/(SRP!$C$11:$C$15&gt;=E2286),SRP!$D$11:$D$15)*(G2286/100)*(E2286/1000)),
0)))))),2)</f>
        <v>23.42</v>
      </c>
      <c r="L2286" s="173" t="str">
        <f t="shared" si="35"/>
        <v>Spirits750</v>
      </c>
      <c r="M2286" s="154">
        <f>VLOOKUP(L2286,'Slope %'!C:D,2,0)</f>
        <v>7.0000000000000007E-2</v>
      </c>
    </row>
    <row r="2287" spans="1:13" x14ac:dyDescent="0.25">
      <c r="A2287" s="169">
        <v>36330</v>
      </c>
      <c r="B2287" s="170" t="s">
        <v>1997</v>
      </c>
      <c r="C2287" s="170" t="s">
        <v>11</v>
      </c>
      <c r="D2287" s="170" t="s">
        <v>267</v>
      </c>
      <c r="E2287" s="170">
        <v>2130</v>
      </c>
      <c r="F2287" s="170">
        <v>4</v>
      </c>
      <c r="G2287" s="171">
        <v>5</v>
      </c>
      <c r="H2287" s="170" t="s">
        <v>13</v>
      </c>
      <c r="I2287" s="171">
        <v>15.49</v>
      </c>
      <c r="J2287" s="169">
        <v>6</v>
      </c>
      <c r="K2287" s="154" cm="1">
        <f t="array" ref="K2287">ROUND(
IF(C2287="Beer",
SUM(LOOKUP(2,1/(SRP!$B$8:$B$10&lt;=E2287)/(SRP!$C$8:$C$10&gt;=E2287),SRP!$D$8:$D$10)*(G2287/100)*(E2287/1000)),
IF(C2287="Spirits",
SUM(LOOKUP(2,1/(SRP!$B$2:$B$7&lt;=E2287)/(SRP!$C$2:$C$7&gt;=E2287),SRP!$D$2:$D$7)*(G2287/100)*(E2287/1000)),
IF(AND(C2287="Wine",D2287="Fortified Wines"),
SUM(LOOKUP(2,1/(SRP!$B$26:$B$29&lt;=E2287)/(SRP!$C$26:$C$29&gt;=E2287),SRP!$D$26:$D$29)*(G2287/100)*(E2287/1000)),
IF(C2287="Wine",
SUM(LOOKUP(2,1/(SRP!$B$21:$B$25&lt;=E2287)/(SRP!$C$21:$C$25&gt;=E2287),SRP!$D$21:$D$25)*(G2287/100)*(E2287/1000)),
IF(AND(C2287="Ready to Drink",D2287="RTD-One Pour Cocktail&gt;7%&lt;=14.5"),
SUM(LOOKUP(2,1/(SRP!$B$16:$B$20&lt;=E2287)/(SRP!$C$16:$C$20&gt;=E2287),SRP!$D$16:$D$20)*(G2287/100)*(E2287/1000)),
IF(C2287="Ready to Drink",
SUM(LOOKUP(2,1/(SRP!$B$11:$B$15&lt;=E2287)/(SRP!$C$11:$C$15&gt;=E2287),SRP!$D$11:$D$15)*(G2287/100)*(E2287/1000)),
0)))))),2)</f>
        <v>8.31</v>
      </c>
      <c r="L2287" s="173" t="str">
        <f t="shared" si="35"/>
        <v>Beer2130</v>
      </c>
      <c r="M2287" s="154">
        <f>VLOOKUP(L2287,'Slope %'!C:D,2,0)</f>
        <v>0.1</v>
      </c>
    </row>
    <row r="2288" spans="1:13" x14ac:dyDescent="0.25">
      <c r="A2288" s="169">
        <v>36330</v>
      </c>
      <c r="B2288" s="170" t="s">
        <v>1997</v>
      </c>
      <c r="C2288" s="170" t="s">
        <v>11</v>
      </c>
      <c r="D2288" s="170" t="s">
        <v>267</v>
      </c>
      <c r="E2288" s="170">
        <v>2130</v>
      </c>
      <c r="F2288" s="170">
        <v>4</v>
      </c>
      <c r="G2288" s="171">
        <v>5</v>
      </c>
      <c r="H2288" s="170" t="s">
        <v>13</v>
      </c>
      <c r="I2288" s="171">
        <v>15.49</v>
      </c>
      <c r="J2288" s="169">
        <v>6</v>
      </c>
      <c r="K2288" s="154" cm="1">
        <f t="array" ref="K2288">ROUND(
IF(C2288="Beer",
SUM(LOOKUP(2,1/(SRP!$B$8:$B$10&lt;=E2288)/(SRP!$C$8:$C$10&gt;=E2288),SRP!$D$8:$D$10)*(G2288/100)*(E2288/1000)),
IF(C2288="Spirits",
SUM(LOOKUP(2,1/(SRP!$B$2:$B$7&lt;=E2288)/(SRP!$C$2:$C$7&gt;=E2288),SRP!$D$2:$D$7)*(G2288/100)*(E2288/1000)),
IF(AND(C2288="Wine",D2288="Fortified Wines"),
SUM(LOOKUP(2,1/(SRP!$B$26:$B$29&lt;=E2288)/(SRP!$C$26:$C$29&gt;=E2288),SRP!$D$26:$D$29)*(G2288/100)*(E2288/1000)),
IF(C2288="Wine",
SUM(LOOKUP(2,1/(SRP!$B$21:$B$25&lt;=E2288)/(SRP!$C$21:$C$25&gt;=E2288),SRP!$D$21:$D$25)*(G2288/100)*(E2288/1000)),
IF(AND(C2288="Ready to Drink",D2288="RTD-One Pour Cocktail&gt;7%&lt;=14.5"),
SUM(LOOKUP(2,1/(SRP!$B$16:$B$20&lt;=E2288)/(SRP!$C$16:$C$20&gt;=E2288),SRP!$D$16:$D$20)*(G2288/100)*(E2288/1000)),
IF(C2288="Ready to Drink",
SUM(LOOKUP(2,1/(SRP!$B$11:$B$15&lt;=E2288)/(SRP!$C$11:$C$15&gt;=E2288),SRP!$D$11:$D$15)*(G2288/100)*(E2288/1000)),
0)))))),2)</f>
        <v>8.31</v>
      </c>
      <c r="L2288" s="173" t="str">
        <f t="shared" si="35"/>
        <v>Beer2130</v>
      </c>
      <c r="M2288" s="154">
        <f>VLOOKUP(L2288,'Slope %'!C:D,2,0)</f>
        <v>0.1</v>
      </c>
    </row>
    <row r="2289" spans="1:13" x14ac:dyDescent="0.25">
      <c r="A2289" s="169">
        <v>36338</v>
      </c>
      <c r="B2289" s="170" t="s">
        <v>1998</v>
      </c>
      <c r="C2289" s="170" t="s">
        <v>15</v>
      </c>
      <c r="D2289" s="170" t="s">
        <v>1271</v>
      </c>
      <c r="E2289" s="170">
        <v>700</v>
      </c>
      <c r="F2289" s="170">
        <v>6</v>
      </c>
      <c r="G2289" s="171">
        <v>40</v>
      </c>
      <c r="H2289" s="170" t="s">
        <v>22</v>
      </c>
      <c r="I2289" s="171">
        <v>39.99</v>
      </c>
      <c r="J2289" s="169">
        <v>1</v>
      </c>
      <c r="K2289" s="154" cm="1">
        <f t="array" ref="K2289">ROUND(
IF(C2289="Beer",
SUM(LOOKUP(2,1/(SRP!$B$8:$B$10&lt;=E2289)/(SRP!$C$8:$C$10&gt;=E2289),SRP!$D$8:$D$10)*(G2289/100)*(E2289/1000)),
IF(C2289="Spirits",
SUM(LOOKUP(2,1/(SRP!$B$2:$B$7&lt;=E2289)/(SRP!$C$2:$C$7&gt;=E2289),SRP!$D$2:$D$7)*(G2289/100)*(E2289/1000)),
IF(AND(C2289="Wine",D2289="Fortified Wines"),
SUM(LOOKUP(2,1/(SRP!$B$26:$B$29&lt;=E2289)/(SRP!$C$26:$C$29&gt;=E2289),SRP!$D$26:$D$29)*(G2289/100)*(E2289/1000)),
IF(C2289="Wine",
SUM(LOOKUP(2,1/(SRP!$B$21:$B$25&lt;=E2289)/(SRP!$C$21:$C$25&gt;=E2289),SRP!$D$21:$D$25)*(G2289/100)*(E2289/1000)),
IF(AND(C2289="Ready to Drink",D2289="RTD-One Pour Cocktail&gt;7%&lt;=14.5"),
SUM(LOOKUP(2,1/(SRP!$B$16:$B$20&lt;=E2289)/(SRP!$C$16:$C$20&gt;=E2289),SRP!$D$16:$D$20)*(G2289/100)*(E2289/1000)),
IF(C2289="Ready to Drink",
SUM(LOOKUP(2,1/(SRP!$B$11:$B$15&lt;=E2289)/(SRP!$C$11:$C$15&gt;=E2289),SRP!$D$11:$D$15)*(G2289/100)*(E2289/1000)),
0)))))),2)</f>
        <v>21.86</v>
      </c>
      <c r="L2289" s="173" t="str">
        <f t="shared" si="35"/>
        <v>Spirits700</v>
      </c>
      <c r="M2289" s="154">
        <f>VLOOKUP(L2289,'Slope %'!C:D,2,0)</f>
        <v>7.0000000000000007E-2</v>
      </c>
    </row>
    <row r="2290" spans="1:13" x14ac:dyDescent="0.25">
      <c r="A2290" s="169">
        <v>36339</v>
      </c>
      <c r="B2290" s="170" t="s">
        <v>1999</v>
      </c>
      <c r="C2290" s="170" t="s">
        <v>263</v>
      </c>
      <c r="D2290" s="170" t="s">
        <v>806</v>
      </c>
      <c r="E2290" s="170">
        <v>4260</v>
      </c>
      <c r="F2290" s="170">
        <v>2</v>
      </c>
      <c r="G2290" s="171">
        <v>5</v>
      </c>
      <c r="H2290" s="170" t="s">
        <v>54</v>
      </c>
      <c r="I2290" s="171">
        <v>33.39</v>
      </c>
      <c r="J2290" s="169">
        <v>12</v>
      </c>
      <c r="K2290" s="154" cm="1">
        <f t="array" ref="K2290">ROUND(
IF(C2290="Beer",
SUM(LOOKUP(2,1/(SRP!$B$8:$B$10&lt;=E2290)/(SRP!$C$8:$C$10&gt;=E2290),SRP!$D$8:$D$10)*(G2290/100)*(E2290/1000)),
IF(C2290="Spirits",
SUM(LOOKUP(2,1/(SRP!$B$2:$B$7&lt;=E2290)/(SRP!$C$2:$C$7&gt;=E2290),SRP!$D$2:$D$7)*(G2290/100)*(E2290/1000)),
IF(AND(C2290="Wine",D2290="Fortified Wines"),
SUM(LOOKUP(2,1/(SRP!$B$26:$B$29&lt;=E2290)/(SRP!$C$26:$C$29&gt;=E2290),SRP!$D$26:$D$29)*(G2290/100)*(E2290/1000)),
IF(C2290="Wine",
SUM(LOOKUP(2,1/(SRP!$B$21:$B$25&lt;=E2290)/(SRP!$C$21:$C$25&gt;=E2290),SRP!$D$21:$D$25)*(G2290/100)*(E2290/1000)),
IF(AND(C2290="Ready to Drink",D2290="RTD-One Pour Cocktail&gt;7%&lt;=14.5"),
SUM(LOOKUP(2,1/(SRP!$B$16:$B$20&lt;=E2290)/(SRP!$C$16:$C$20&gt;=E2290),SRP!$D$16:$D$20)*(G2290/100)*(E2290/1000)),
IF(C2290="Ready to Drink",
SUM(LOOKUP(2,1/(SRP!$B$11:$B$15&lt;=E2290)/(SRP!$C$11:$C$15&gt;=E2290),SRP!$D$11:$D$15)*(G2290/100)*(E2290/1000)),
0)))))),2)</f>
        <v>16.63</v>
      </c>
      <c r="L2290" s="173" t="str">
        <f t="shared" si="35"/>
        <v>Ready to Drink4260</v>
      </c>
      <c r="M2290" s="154">
        <f>VLOOKUP(L2290,'Slope %'!C:D,2,0)</f>
        <v>7.0000000000000007E-2</v>
      </c>
    </row>
    <row r="2291" spans="1:13" x14ac:dyDescent="0.25">
      <c r="A2291" s="169">
        <v>36339</v>
      </c>
      <c r="B2291" s="170" t="s">
        <v>1999</v>
      </c>
      <c r="C2291" s="170" t="s">
        <v>263</v>
      </c>
      <c r="D2291" s="170" t="s">
        <v>806</v>
      </c>
      <c r="E2291" s="170">
        <v>4260</v>
      </c>
      <c r="F2291" s="170">
        <v>2</v>
      </c>
      <c r="G2291" s="171">
        <v>5</v>
      </c>
      <c r="H2291" s="170" t="s">
        <v>54</v>
      </c>
      <c r="I2291" s="171">
        <v>33.39</v>
      </c>
      <c r="J2291" s="169">
        <v>12</v>
      </c>
      <c r="K2291" s="154" cm="1">
        <f t="array" ref="K2291">ROUND(
IF(C2291="Beer",
SUM(LOOKUP(2,1/(SRP!$B$8:$B$10&lt;=E2291)/(SRP!$C$8:$C$10&gt;=E2291),SRP!$D$8:$D$10)*(G2291/100)*(E2291/1000)),
IF(C2291="Spirits",
SUM(LOOKUP(2,1/(SRP!$B$2:$B$7&lt;=E2291)/(SRP!$C$2:$C$7&gt;=E2291),SRP!$D$2:$D$7)*(G2291/100)*(E2291/1000)),
IF(AND(C2291="Wine",D2291="Fortified Wines"),
SUM(LOOKUP(2,1/(SRP!$B$26:$B$29&lt;=E2291)/(SRP!$C$26:$C$29&gt;=E2291),SRP!$D$26:$D$29)*(G2291/100)*(E2291/1000)),
IF(C2291="Wine",
SUM(LOOKUP(2,1/(SRP!$B$21:$B$25&lt;=E2291)/(SRP!$C$21:$C$25&gt;=E2291),SRP!$D$21:$D$25)*(G2291/100)*(E2291/1000)),
IF(AND(C2291="Ready to Drink",D2291="RTD-One Pour Cocktail&gt;7%&lt;=14.5"),
SUM(LOOKUP(2,1/(SRP!$B$16:$B$20&lt;=E2291)/(SRP!$C$16:$C$20&gt;=E2291),SRP!$D$16:$D$20)*(G2291/100)*(E2291/1000)),
IF(C2291="Ready to Drink",
SUM(LOOKUP(2,1/(SRP!$B$11:$B$15&lt;=E2291)/(SRP!$C$11:$C$15&gt;=E2291),SRP!$D$11:$D$15)*(G2291/100)*(E2291/1000)),
0)))))),2)</f>
        <v>16.63</v>
      </c>
      <c r="L2291" s="173" t="str">
        <f t="shared" si="35"/>
        <v>Ready to Drink4260</v>
      </c>
      <c r="M2291" s="154">
        <f>VLOOKUP(L2291,'Slope %'!C:D,2,0)</f>
        <v>7.0000000000000007E-2</v>
      </c>
    </row>
    <row r="2292" spans="1:13" x14ac:dyDescent="0.25">
      <c r="A2292" s="169">
        <v>36340</v>
      </c>
      <c r="B2292" s="170" t="s">
        <v>2000</v>
      </c>
      <c r="C2292" s="170" t="s">
        <v>263</v>
      </c>
      <c r="D2292" s="170" t="s">
        <v>806</v>
      </c>
      <c r="E2292" s="170">
        <v>4260</v>
      </c>
      <c r="F2292" s="170">
        <v>2</v>
      </c>
      <c r="G2292" s="171">
        <v>5</v>
      </c>
      <c r="H2292" s="170" t="s">
        <v>54</v>
      </c>
      <c r="I2292" s="171">
        <v>33.39</v>
      </c>
      <c r="J2292" s="169">
        <v>12</v>
      </c>
      <c r="K2292" s="154" cm="1">
        <f t="array" ref="K2292">ROUND(
IF(C2292="Beer",
SUM(LOOKUP(2,1/(SRP!$B$8:$B$10&lt;=E2292)/(SRP!$C$8:$C$10&gt;=E2292),SRP!$D$8:$D$10)*(G2292/100)*(E2292/1000)),
IF(C2292="Spirits",
SUM(LOOKUP(2,1/(SRP!$B$2:$B$7&lt;=E2292)/(SRP!$C$2:$C$7&gt;=E2292),SRP!$D$2:$D$7)*(G2292/100)*(E2292/1000)),
IF(AND(C2292="Wine",D2292="Fortified Wines"),
SUM(LOOKUP(2,1/(SRP!$B$26:$B$29&lt;=E2292)/(SRP!$C$26:$C$29&gt;=E2292),SRP!$D$26:$D$29)*(G2292/100)*(E2292/1000)),
IF(C2292="Wine",
SUM(LOOKUP(2,1/(SRP!$B$21:$B$25&lt;=E2292)/(SRP!$C$21:$C$25&gt;=E2292),SRP!$D$21:$D$25)*(G2292/100)*(E2292/1000)),
IF(AND(C2292="Ready to Drink",D2292="RTD-One Pour Cocktail&gt;7%&lt;=14.5"),
SUM(LOOKUP(2,1/(SRP!$B$16:$B$20&lt;=E2292)/(SRP!$C$16:$C$20&gt;=E2292),SRP!$D$16:$D$20)*(G2292/100)*(E2292/1000)),
IF(C2292="Ready to Drink",
SUM(LOOKUP(2,1/(SRP!$B$11:$B$15&lt;=E2292)/(SRP!$C$11:$C$15&gt;=E2292),SRP!$D$11:$D$15)*(G2292/100)*(E2292/1000)),
0)))))),2)</f>
        <v>16.63</v>
      </c>
      <c r="L2292" s="173" t="str">
        <f t="shared" si="35"/>
        <v>Ready to Drink4260</v>
      </c>
      <c r="M2292" s="154">
        <f>VLOOKUP(L2292,'Slope %'!C:D,2,0)</f>
        <v>7.0000000000000007E-2</v>
      </c>
    </row>
    <row r="2293" spans="1:13" x14ac:dyDescent="0.25">
      <c r="A2293" s="169">
        <v>36340</v>
      </c>
      <c r="B2293" s="170" t="s">
        <v>2000</v>
      </c>
      <c r="C2293" s="170" t="s">
        <v>263</v>
      </c>
      <c r="D2293" s="170" t="s">
        <v>806</v>
      </c>
      <c r="E2293" s="170">
        <v>4260</v>
      </c>
      <c r="F2293" s="170">
        <v>2</v>
      </c>
      <c r="G2293" s="171">
        <v>5</v>
      </c>
      <c r="H2293" s="170" t="s">
        <v>54</v>
      </c>
      <c r="I2293" s="171">
        <v>33.39</v>
      </c>
      <c r="J2293" s="169">
        <v>12</v>
      </c>
      <c r="K2293" s="154" cm="1">
        <f t="array" ref="K2293">ROUND(
IF(C2293="Beer",
SUM(LOOKUP(2,1/(SRP!$B$8:$B$10&lt;=E2293)/(SRP!$C$8:$C$10&gt;=E2293),SRP!$D$8:$D$10)*(G2293/100)*(E2293/1000)),
IF(C2293="Spirits",
SUM(LOOKUP(2,1/(SRP!$B$2:$B$7&lt;=E2293)/(SRP!$C$2:$C$7&gt;=E2293),SRP!$D$2:$D$7)*(G2293/100)*(E2293/1000)),
IF(AND(C2293="Wine",D2293="Fortified Wines"),
SUM(LOOKUP(2,1/(SRP!$B$26:$B$29&lt;=E2293)/(SRP!$C$26:$C$29&gt;=E2293),SRP!$D$26:$D$29)*(G2293/100)*(E2293/1000)),
IF(C2293="Wine",
SUM(LOOKUP(2,1/(SRP!$B$21:$B$25&lt;=E2293)/(SRP!$C$21:$C$25&gt;=E2293),SRP!$D$21:$D$25)*(G2293/100)*(E2293/1000)),
IF(AND(C2293="Ready to Drink",D2293="RTD-One Pour Cocktail&gt;7%&lt;=14.5"),
SUM(LOOKUP(2,1/(SRP!$B$16:$B$20&lt;=E2293)/(SRP!$C$16:$C$20&gt;=E2293),SRP!$D$16:$D$20)*(G2293/100)*(E2293/1000)),
IF(C2293="Ready to Drink",
SUM(LOOKUP(2,1/(SRP!$B$11:$B$15&lt;=E2293)/(SRP!$C$11:$C$15&gt;=E2293),SRP!$D$11:$D$15)*(G2293/100)*(E2293/1000)),
0)))))),2)</f>
        <v>16.63</v>
      </c>
      <c r="L2293" s="173" t="str">
        <f t="shared" si="35"/>
        <v>Ready to Drink4260</v>
      </c>
      <c r="M2293" s="154">
        <f>VLOOKUP(L2293,'Slope %'!C:D,2,0)</f>
        <v>7.0000000000000007E-2</v>
      </c>
    </row>
    <row r="2294" spans="1:13" x14ac:dyDescent="0.25">
      <c r="A2294" s="169">
        <v>36359</v>
      </c>
      <c r="B2294" s="170" t="s">
        <v>2001</v>
      </c>
      <c r="C2294" s="170" t="s">
        <v>263</v>
      </c>
      <c r="D2294" s="170" t="s">
        <v>1938</v>
      </c>
      <c r="E2294" s="170">
        <v>473</v>
      </c>
      <c r="F2294" s="170">
        <v>24</v>
      </c>
      <c r="G2294" s="171">
        <v>5</v>
      </c>
      <c r="H2294" s="170" t="s">
        <v>1194</v>
      </c>
      <c r="I2294" s="171">
        <v>3.99</v>
      </c>
      <c r="J2294" s="169">
        <v>1</v>
      </c>
      <c r="K2294" s="154" cm="1">
        <f t="array" ref="K2294">ROUND(
IF(C2294="Beer",
SUM(LOOKUP(2,1/(SRP!$B$8:$B$10&lt;=E2294)/(SRP!$C$8:$C$10&gt;=E2294),SRP!$D$8:$D$10)*(G2294/100)*(E2294/1000)),
IF(C2294="Spirits",
SUM(LOOKUP(2,1/(SRP!$B$2:$B$7&lt;=E2294)/(SRP!$C$2:$C$7&gt;=E2294),SRP!$D$2:$D$7)*(G2294/100)*(E2294/1000)),
IF(AND(C2294="Wine",D2294="Fortified Wines"),
SUM(LOOKUP(2,1/(SRP!$B$26:$B$29&lt;=E2294)/(SRP!$C$26:$C$29&gt;=E2294),SRP!$D$26:$D$29)*(G2294/100)*(E2294/1000)),
IF(C2294="Wine",
SUM(LOOKUP(2,1/(SRP!$B$21:$B$25&lt;=E2294)/(SRP!$C$21:$C$25&gt;=E2294),SRP!$D$21:$D$25)*(G2294/100)*(E2294/1000)),
IF(AND(C2294="Ready to Drink",D2294="RTD-One Pour Cocktail&gt;7%&lt;=14.5"),
SUM(LOOKUP(2,1/(SRP!$B$16:$B$20&lt;=E2294)/(SRP!$C$16:$C$20&gt;=E2294),SRP!$D$16:$D$20)*(G2294/100)*(E2294/1000)),
IF(C2294="Ready to Drink",
SUM(LOOKUP(2,1/(SRP!$B$11:$B$15&lt;=E2294)/(SRP!$C$11:$C$15&gt;=E2294),SRP!$D$11:$D$15)*(G2294/100)*(E2294/1000)),
0)))))),2)</f>
        <v>1.96</v>
      </c>
      <c r="L2294" s="173" t="str">
        <f t="shared" si="35"/>
        <v>Ready to Drink473</v>
      </c>
      <c r="M2294" s="154">
        <f>VLOOKUP(L2294,'Slope %'!C:D,2,0)</f>
        <v>0.12</v>
      </c>
    </row>
    <row r="2295" spans="1:13" x14ac:dyDescent="0.25">
      <c r="A2295" s="169">
        <v>36371</v>
      </c>
      <c r="B2295" s="170" t="s">
        <v>2002</v>
      </c>
      <c r="C2295" s="170" t="s">
        <v>11</v>
      </c>
      <c r="D2295" s="170" t="s">
        <v>303</v>
      </c>
      <c r="E2295" s="170">
        <v>1420</v>
      </c>
      <c r="F2295" s="170">
        <v>6</v>
      </c>
      <c r="G2295" s="171">
        <v>11</v>
      </c>
      <c r="H2295" s="170" t="s">
        <v>1556</v>
      </c>
      <c r="I2295" s="171">
        <v>19.989999999999998</v>
      </c>
      <c r="J2295" s="169">
        <v>4</v>
      </c>
      <c r="K2295" s="154" cm="1">
        <f t="array" ref="K2295">ROUND(
IF(C2295="Beer",
SUM(LOOKUP(2,1/(SRP!$B$8:$B$10&lt;=E2295)/(SRP!$C$8:$C$10&gt;=E2295),SRP!$D$8:$D$10)*(G2295/100)*(E2295/1000)),
IF(C2295="Spirits",
SUM(LOOKUP(2,1/(SRP!$B$2:$B$7&lt;=E2295)/(SRP!$C$2:$C$7&gt;=E2295),SRP!$D$2:$D$7)*(G2295/100)*(E2295/1000)),
IF(AND(C2295="Wine",D2295="Fortified Wines"),
SUM(LOOKUP(2,1/(SRP!$B$26:$B$29&lt;=E2295)/(SRP!$C$26:$C$29&gt;=E2295),SRP!$D$26:$D$29)*(G2295/100)*(E2295/1000)),
IF(C2295="Wine",
SUM(LOOKUP(2,1/(SRP!$B$21:$B$25&lt;=E2295)/(SRP!$C$21:$C$25&gt;=E2295),SRP!$D$21:$D$25)*(G2295/100)*(E2295/1000)),
IF(AND(C2295="Ready to Drink",D2295="RTD-One Pour Cocktail&gt;7%&lt;=14.5"),
SUM(LOOKUP(2,1/(SRP!$B$16:$B$20&lt;=E2295)/(SRP!$C$16:$C$20&gt;=E2295),SRP!$D$16:$D$20)*(G2295/100)*(E2295/1000)),
IF(C2295="Ready to Drink",
SUM(LOOKUP(2,1/(SRP!$B$11:$B$15&lt;=E2295)/(SRP!$C$11:$C$15&gt;=E2295),SRP!$D$11:$D$15)*(G2295/100)*(E2295/1000)),
0)))))),2)</f>
        <v>12.19</v>
      </c>
      <c r="L2295" s="173" t="str">
        <f t="shared" si="35"/>
        <v>Beer1420</v>
      </c>
      <c r="M2295" s="154">
        <f>VLOOKUP(L2295,'Slope %'!C:D,2,0)</f>
        <v>0.12</v>
      </c>
    </row>
    <row r="2296" spans="1:13" x14ac:dyDescent="0.25">
      <c r="A2296" s="169">
        <v>36371</v>
      </c>
      <c r="B2296" s="170" t="s">
        <v>2002</v>
      </c>
      <c r="C2296" s="170" t="s">
        <v>11</v>
      </c>
      <c r="D2296" s="170" t="s">
        <v>303</v>
      </c>
      <c r="E2296" s="170">
        <v>1420</v>
      </c>
      <c r="F2296" s="170">
        <v>6</v>
      </c>
      <c r="G2296" s="171">
        <v>11</v>
      </c>
      <c r="H2296" s="170" t="s">
        <v>1556</v>
      </c>
      <c r="I2296" s="171">
        <v>19.989999999999998</v>
      </c>
      <c r="J2296" s="169">
        <v>4</v>
      </c>
      <c r="K2296" s="154" cm="1">
        <f t="array" ref="K2296">ROUND(
IF(C2296="Beer",
SUM(LOOKUP(2,1/(SRP!$B$8:$B$10&lt;=E2296)/(SRP!$C$8:$C$10&gt;=E2296),SRP!$D$8:$D$10)*(G2296/100)*(E2296/1000)),
IF(C2296="Spirits",
SUM(LOOKUP(2,1/(SRP!$B$2:$B$7&lt;=E2296)/(SRP!$C$2:$C$7&gt;=E2296),SRP!$D$2:$D$7)*(G2296/100)*(E2296/1000)),
IF(AND(C2296="Wine",D2296="Fortified Wines"),
SUM(LOOKUP(2,1/(SRP!$B$26:$B$29&lt;=E2296)/(SRP!$C$26:$C$29&gt;=E2296),SRP!$D$26:$D$29)*(G2296/100)*(E2296/1000)),
IF(C2296="Wine",
SUM(LOOKUP(2,1/(SRP!$B$21:$B$25&lt;=E2296)/(SRP!$C$21:$C$25&gt;=E2296),SRP!$D$21:$D$25)*(G2296/100)*(E2296/1000)),
IF(AND(C2296="Ready to Drink",D2296="RTD-One Pour Cocktail&gt;7%&lt;=14.5"),
SUM(LOOKUP(2,1/(SRP!$B$16:$B$20&lt;=E2296)/(SRP!$C$16:$C$20&gt;=E2296),SRP!$D$16:$D$20)*(G2296/100)*(E2296/1000)),
IF(C2296="Ready to Drink",
SUM(LOOKUP(2,1/(SRP!$B$11:$B$15&lt;=E2296)/(SRP!$C$11:$C$15&gt;=E2296),SRP!$D$11:$D$15)*(G2296/100)*(E2296/1000)),
0)))))),2)</f>
        <v>12.19</v>
      </c>
      <c r="L2296" s="173" t="str">
        <f t="shared" si="35"/>
        <v>Beer1420</v>
      </c>
      <c r="M2296" s="154">
        <f>VLOOKUP(L2296,'Slope %'!C:D,2,0)</f>
        <v>0.12</v>
      </c>
    </row>
    <row r="2297" spans="1:13" x14ac:dyDescent="0.25">
      <c r="A2297" s="169">
        <v>36379</v>
      </c>
      <c r="B2297" s="170" t="s">
        <v>2003</v>
      </c>
      <c r="C2297" s="170" t="s">
        <v>263</v>
      </c>
      <c r="D2297" s="170" t="s">
        <v>1938</v>
      </c>
      <c r="E2297" s="170">
        <v>473</v>
      </c>
      <c r="F2297" s="170">
        <v>24</v>
      </c>
      <c r="G2297" s="171">
        <v>5</v>
      </c>
      <c r="H2297" s="170" t="s">
        <v>1194</v>
      </c>
      <c r="I2297" s="171">
        <v>3.99</v>
      </c>
      <c r="J2297" s="169">
        <v>1</v>
      </c>
      <c r="K2297" s="154" cm="1">
        <f t="array" ref="K2297">ROUND(
IF(C2297="Beer",
SUM(LOOKUP(2,1/(SRP!$B$8:$B$10&lt;=E2297)/(SRP!$C$8:$C$10&gt;=E2297),SRP!$D$8:$D$10)*(G2297/100)*(E2297/1000)),
IF(C2297="Spirits",
SUM(LOOKUP(2,1/(SRP!$B$2:$B$7&lt;=E2297)/(SRP!$C$2:$C$7&gt;=E2297),SRP!$D$2:$D$7)*(G2297/100)*(E2297/1000)),
IF(AND(C2297="Wine",D2297="Fortified Wines"),
SUM(LOOKUP(2,1/(SRP!$B$26:$B$29&lt;=E2297)/(SRP!$C$26:$C$29&gt;=E2297),SRP!$D$26:$D$29)*(G2297/100)*(E2297/1000)),
IF(C2297="Wine",
SUM(LOOKUP(2,1/(SRP!$B$21:$B$25&lt;=E2297)/(SRP!$C$21:$C$25&gt;=E2297),SRP!$D$21:$D$25)*(G2297/100)*(E2297/1000)),
IF(AND(C2297="Ready to Drink",D2297="RTD-One Pour Cocktail&gt;7%&lt;=14.5"),
SUM(LOOKUP(2,1/(SRP!$B$16:$B$20&lt;=E2297)/(SRP!$C$16:$C$20&gt;=E2297),SRP!$D$16:$D$20)*(G2297/100)*(E2297/1000)),
IF(C2297="Ready to Drink",
SUM(LOOKUP(2,1/(SRP!$B$11:$B$15&lt;=E2297)/(SRP!$C$11:$C$15&gt;=E2297),SRP!$D$11:$D$15)*(G2297/100)*(E2297/1000)),
0)))))),2)</f>
        <v>1.96</v>
      </c>
      <c r="L2297" s="173" t="str">
        <f t="shared" si="35"/>
        <v>Ready to Drink473</v>
      </c>
      <c r="M2297" s="154">
        <f>VLOOKUP(L2297,'Slope %'!C:D,2,0)</f>
        <v>0.12</v>
      </c>
    </row>
    <row r="2298" spans="1:13" x14ac:dyDescent="0.25">
      <c r="A2298" s="169">
        <v>36390</v>
      </c>
      <c r="B2298" s="170" t="s">
        <v>2004</v>
      </c>
      <c r="C2298" s="170" t="s">
        <v>11</v>
      </c>
      <c r="D2298" s="170" t="s">
        <v>303</v>
      </c>
      <c r="E2298" s="170">
        <v>3784</v>
      </c>
      <c r="F2298" s="170">
        <v>3</v>
      </c>
      <c r="G2298" s="171">
        <v>7</v>
      </c>
      <c r="H2298" s="170" t="s">
        <v>1324</v>
      </c>
      <c r="I2298" s="171">
        <v>32</v>
      </c>
      <c r="J2298" s="169">
        <v>8</v>
      </c>
      <c r="K2298" s="154" cm="1">
        <f t="array" ref="K2298">ROUND(
IF(C2298="Beer",
SUM(LOOKUP(2,1/(SRP!$B$8:$B$10&lt;=E2298)/(SRP!$C$8:$C$10&gt;=E2298),SRP!$D$8:$D$10)*(G2298/100)*(E2298/1000)),
IF(C2298="Spirits",
SUM(LOOKUP(2,1/(SRP!$B$2:$B$7&lt;=E2298)/(SRP!$C$2:$C$7&gt;=E2298),SRP!$D$2:$D$7)*(G2298/100)*(E2298/1000)),
IF(AND(C2298="Wine",D2298="Fortified Wines"),
SUM(LOOKUP(2,1/(SRP!$B$26:$B$29&lt;=E2298)/(SRP!$C$26:$C$29&gt;=E2298),SRP!$D$26:$D$29)*(G2298/100)*(E2298/1000)),
IF(C2298="Wine",
SUM(LOOKUP(2,1/(SRP!$B$21:$B$25&lt;=E2298)/(SRP!$C$21:$C$25&gt;=E2298),SRP!$D$21:$D$25)*(G2298/100)*(E2298/1000)),
IF(AND(C2298="Ready to Drink",D2298="RTD-One Pour Cocktail&gt;7%&lt;=14.5"),
SUM(LOOKUP(2,1/(SRP!$B$16:$B$20&lt;=E2298)/(SRP!$C$16:$C$20&gt;=E2298),SRP!$D$16:$D$20)*(G2298/100)*(E2298/1000)),
IF(C2298="Ready to Drink",
SUM(LOOKUP(2,1/(SRP!$B$11:$B$15&lt;=E2298)/(SRP!$C$11:$C$15&gt;=E2298),SRP!$D$11:$D$15)*(G2298/100)*(E2298/1000)),
0)))))),2)</f>
        <v>20.68</v>
      </c>
      <c r="L2298" s="173" t="str">
        <f t="shared" si="35"/>
        <v>Beer3784</v>
      </c>
      <c r="M2298" s="154">
        <f>VLOOKUP(L2298,'Slope %'!C:D,2,0)</f>
        <v>7.0000000000000007E-2</v>
      </c>
    </row>
    <row r="2299" spans="1:13" x14ac:dyDescent="0.25">
      <c r="A2299" s="169">
        <v>36390</v>
      </c>
      <c r="B2299" s="170" t="s">
        <v>2004</v>
      </c>
      <c r="C2299" s="170" t="s">
        <v>11</v>
      </c>
      <c r="D2299" s="170" t="s">
        <v>303</v>
      </c>
      <c r="E2299" s="170">
        <v>3784</v>
      </c>
      <c r="F2299" s="170">
        <v>3</v>
      </c>
      <c r="G2299" s="171">
        <v>7</v>
      </c>
      <c r="H2299" s="170" t="s">
        <v>1324</v>
      </c>
      <c r="I2299" s="171">
        <v>32</v>
      </c>
      <c r="J2299" s="169">
        <v>8</v>
      </c>
      <c r="K2299" s="154" cm="1">
        <f t="array" ref="K2299">ROUND(
IF(C2299="Beer",
SUM(LOOKUP(2,1/(SRP!$B$8:$B$10&lt;=E2299)/(SRP!$C$8:$C$10&gt;=E2299),SRP!$D$8:$D$10)*(G2299/100)*(E2299/1000)),
IF(C2299="Spirits",
SUM(LOOKUP(2,1/(SRP!$B$2:$B$7&lt;=E2299)/(SRP!$C$2:$C$7&gt;=E2299),SRP!$D$2:$D$7)*(G2299/100)*(E2299/1000)),
IF(AND(C2299="Wine",D2299="Fortified Wines"),
SUM(LOOKUP(2,1/(SRP!$B$26:$B$29&lt;=E2299)/(SRP!$C$26:$C$29&gt;=E2299),SRP!$D$26:$D$29)*(G2299/100)*(E2299/1000)),
IF(C2299="Wine",
SUM(LOOKUP(2,1/(SRP!$B$21:$B$25&lt;=E2299)/(SRP!$C$21:$C$25&gt;=E2299),SRP!$D$21:$D$25)*(G2299/100)*(E2299/1000)),
IF(AND(C2299="Ready to Drink",D2299="RTD-One Pour Cocktail&gt;7%&lt;=14.5"),
SUM(LOOKUP(2,1/(SRP!$B$16:$B$20&lt;=E2299)/(SRP!$C$16:$C$20&gt;=E2299),SRP!$D$16:$D$20)*(G2299/100)*(E2299/1000)),
IF(C2299="Ready to Drink",
SUM(LOOKUP(2,1/(SRP!$B$11:$B$15&lt;=E2299)/(SRP!$C$11:$C$15&gt;=E2299),SRP!$D$11:$D$15)*(G2299/100)*(E2299/1000)),
0)))))),2)</f>
        <v>20.68</v>
      </c>
      <c r="L2299" s="173" t="str">
        <f t="shared" si="35"/>
        <v>Beer3784</v>
      </c>
      <c r="M2299" s="154">
        <f>VLOOKUP(L2299,'Slope %'!C:D,2,0)</f>
        <v>7.0000000000000007E-2</v>
      </c>
    </row>
    <row r="2300" spans="1:13" x14ac:dyDescent="0.25">
      <c r="A2300" s="169">
        <v>36431</v>
      </c>
      <c r="B2300" s="170" t="s">
        <v>2005</v>
      </c>
      <c r="C2300" s="170" t="s">
        <v>263</v>
      </c>
      <c r="D2300" s="170" t="s">
        <v>264</v>
      </c>
      <c r="E2300" s="170">
        <v>473</v>
      </c>
      <c r="F2300" s="170">
        <v>12</v>
      </c>
      <c r="G2300" s="171">
        <v>5</v>
      </c>
      <c r="H2300" s="170" t="s">
        <v>54</v>
      </c>
      <c r="I2300" s="171">
        <v>3.99</v>
      </c>
      <c r="J2300" s="169">
        <v>1</v>
      </c>
      <c r="K2300" s="154" cm="1">
        <f t="array" ref="K2300">ROUND(
IF(C2300="Beer",
SUM(LOOKUP(2,1/(SRP!$B$8:$B$10&lt;=E2300)/(SRP!$C$8:$C$10&gt;=E2300),SRP!$D$8:$D$10)*(G2300/100)*(E2300/1000)),
IF(C2300="Spirits",
SUM(LOOKUP(2,1/(SRP!$B$2:$B$7&lt;=E2300)/(SRP!$C$2:$C$7&gt;=E2300),SRP!$D$2:$D$7)*(G2300/100)*(E2300/1000)),
IF(AND(C2300="Wine",D2300="Fortified Wines"),
SUM(LOOKUP(2,1/(SRP!$B$26:$B$29&lt;=E2300)/(SRP!$C$26:$C$29&gt;=E2300),SRP!$D$26:$D$29)*(G2300/100)*(E2300/1000)),
IF(C2300="Wine",
SUM(LOOKUP(2,1/(SRP!$B$21:$B$25&lt;=E2300)/(SRP!$C$21:$C$25&gt;=E2300),SRP!$D$21:$D$25)*(G2300/100)*(E2300/1000)),
IF(AND(C2300="Ready to Drink",D2300="RTD-One Pour Cocktail&gt;7%&lt;=14.5"),
SUM(LOOKUP(2,1/(SRP!$B$16:$B$20&lt;=E2300)/(SRP!$C$16:$C$20&gt;=E2300),SRP!$D$16:$D$20)*(G2300/100)*(E2300/1000)),
IF(C2300="Ready to Drink",
SUM(LOOKUP(2,1/(SRP!$B$11:$B$15&lt;=E2300)/(SRP!$C$11:$C$15&gt;=E2300),SRP!$D$11:$D$15)*(G2300/100)*(E2300/1000)),
0)))))),2)</f>
        <v>1.96</v>
      </c>
      <c r="L2300" s="173" t="str">
        <f t="shared" si="35"/>
        <v>Ready to Drink473</v>
      </c>
      <c r="M2300" s="154">
        <f>VLOOKUP(L2300,'Slope %'!C:D,2,0)</f>
        <v>0.12</v>
      </c>
    </row>
    <row r="2301" spans="1:13" x14ac:dyDescent="0.25">
      <c r="A2301" s="169">
        <v>36431</v>
      </c>
      <c r="B2301" s="170" t="s">
        <v>2005</v>
      </c>
      <c r="C2301" s="170" t="s">
        <v>263</v>
      </c>
      <c r="D2301" s="170" t="s">
        <v>264</v>
      </c>
      <c r="E2301" s="170">
        <v>473</v>
      </c>
      <c r="F2301" s="170">
        <v>12</v>
      </c>
      <c r="G2301" s="171">
        <v>5</v>
      </c>
      <c r="H2301" s="170" t="s">
        <v>54</v>
      </c>
      <c r="I2301" s="171">
        <v>3.99</v>
      </c>
      <c r="J2301" s="169">
        <v>1</v>
      </c>
      <c r="K2301" s="154" cm="1">
        <f t="array" ref="K2301">ROUND(
IF(C2301="Beer",
SUM(LOOKUP(2,1/(SRP!$B$8:$B$10&lt;=E2301)/(SRP!$C$8:$C$10&gt;=E2301),SRP!$D$8:$D$10)*(G2301/100)*(E2301/1000)),
IF(C2301="Spirits",
SUM(LOOKUP(2,1/(SRP!$B$2:$B$7&lt;=E2301)/(SRP!$C$2:$C$7&gt;=E2301),SRP!$D$2:$D$7)*(G2301/100)*(E2301/1000)),
IF(AND(C2301="Wine",D2301="Fortified Wines"),
SUM(LOOKUP(2,1/(SRP!$B$26:$B$29&lt;=E2301)/(SRP!$C$26:$C$29&gt;=E2301),SRP!$D$26:$D$29)*(G2301/100)*(E2301/1000)),
IF(C2301="Wine",
SUM(LOOKUP(2,1/(SRP!$B$21:$B$25&lt;=E2301)/(SRP!$C$21:$C$25&gt;=E2301),SRP!$D$21:$D$25)*(G2301/100)*(E2301/1000)),
IF(AND(C2301="Ready to Drink",D2301="RTD-One Pour Cocktail&gt;7%&lt;=14.5"),
SUM(LOOKUP(2,1/(SRP!$B$16:$B$20&lt;=E2301)/(SRP!$C$16:$C$20&gt;=E2301),SRP!$D$16:$D$20)*(G2301/100)*(E2301/1000)),
IF(C2301="Ready to Drink",
SUM(LOOKUP(2,1/(SRP!$B$11:$B$15&lt;=E2301)/(SRP!$C$11:$C$15&gt;=E2301),SRP!$D$11:$D$15)*(G2301/100)*(E2301/1000)),
0)))))),2)</f>
        <v>1.96</v>
      </c>
      <c r="L2301" s="173" t="str">
        <f t="shared" si="35"/>
        <v>Ready to Drink473</v>
      </c>
      <c r="M2301" s="154">
        <f>VLOOKUP(L2301,'Slope %'!C:D,2,0)</f>
        <v>0.12</v>
      </c>
    </row>
    <row r="2302" spans="1:13" x14ac:dyDescent="0.25">
      <c r="A2302" s="169">
        <v>36474</v>
      </c>
      <c r="B2302" s="170" t="s">
        <v>2006</v>
      </c>
      <c r="C2302" s="170" t="s">
        <v>15</v>
      </c>
      <c r="D2302" s="170" t="s">
        <v>669</v>
      </c>
      <c r="E2302" s="170">
        <v>300</v>
      </c>
      <c r="F2302" s="170">
        <v>20</v>
      </c>
      <c r="G2302" s="171">
        <v>33</v>
      </c>
      <c r="H2302" s="170" t="s">
        <v>22</v>
      </c>
      <c r="I2302" s="171">
        <v>13.99</v>
      </c>
      <c r="J2302" s="169">
        <v>6</v>
      </c>
      <c r="K2302" s="154" cm="1">
        <f t="array" ref="K2302">ROUND(
IF(C2302="Beer",
SUM(LOOKUP(2,1/(SRP!$B$8:$B$10&lt;=E2302)/(SRP!$C$8:$C$10&gt;=E2302),SRP!$D$8:$D$10)*(G2302/100)*(E2302/1000)),
IF(C2302="Spirits",
SUM(LOOKUP(2,1/(SRP!$B$2:$B$7&lt;=E2302)/(SRP!$C$2:$C$7&gt;=E2302),SRP!$D$2:$D$7)*(G2302/100)*(E2302/1000)),
IF(AND(C2302="Wine",D2302="Fortified Wines"),
SUM(LOOKUP(2,1/(SRP!$B$26:$B$29&lt;=E2302)/(SRP!$C$26:$C$29&gt;=E2302),SRP!$D$26:$D$29)*(G2302/100)*(E2302/1000)),
IF(C2302="Wine",
SUM(LOOKUP(2,1/(SRP!$B$21:$B$25&lt;=E2302)/(SRP!$C$21:$C$25&gt;=E2302),SRP!$D$21:$D$25)*(G2302/100)*(E2302/1000)),
IF(AND(C2302="Ready to Drink",D2302="RTD-One Pour Cocktail&gt;7%&lt;=14.5"),
SUM(LOOKUP(2,1/(SRP!$B$16:$B$20&lt;=E2302)/(SRP!$C$16:$C$20&gt;=E2302),SRP!$D$16:$D$20)*(G2302/100)*(E2302/1000)),
IF(C2302="Ready to Drink",
SUM(LOOKUP(2,1/(SRP!$B$11:$B$15&lt;=E2302)/(SRP!$C$11:$C$15&gt;=E2302),SRP!$D$11:$D$15)*(G2302/100)*(E2302/1000)),
0)))))),2)</f>
        <v>8.7799999999999994</v>
      </c>
      <c r="L2302" s="173" t="str">
        <f t="shared" si="35"/>
        <v>Spirits300</v>
      </c>
      <c r="M2302" s="154">
        <f>VLOOKUP(L2302,'Slope %'!C:D,2,0)</f>
        <v>0.1</v>
      </c>
    </row>
    <row r="2303" spans="1:13" x14ac:dyDescent="0.25">
      <c r="A2303" s="169">
        <v>36485</v>
      </c>
      <c r="B2303" s="170" t="s">
        <v>2007</v>
      </c>
      <c r="C2303" s="170" t="s">
        <v>15</v>
      </c>
      <c r="D2303" s="170" t="s">
        <v>140</v>
      </c>
      <c r="E2303" s="170">
        <v>750</v>
      </c>
      <c r="F2303" s="170">
        <v>6</v>
      </c>
      <c r="G2303" s="171">
        <v>20</v>
      </c>
      <c r="H2303" s="170" t="s">
        <v>222</v>
      </c>
      <c r="I2303" s="171">
        <v>32.99</v>
      </c>
      <c r="J2303" s="169">
        <v>1</v>
      </c>
      <c r="K2303" s="154" cm="1">
        <f t="array" ref="K2303">ROUND(
IF(C2303="Beer",
SUM(LOOKUP(2,1/(SRP!$B$8:$B$10&lt;=E2303)/(SRP!$C$8:$C$10&gt;=E2303),SRP!$D$8:$D$10)*(G2303/100)*(E2303/1000)),
IF(C2303="Spirits",
SUM(LOOKUP(2,1/(SRP!$B$2:$B$7&lt;=E2303)/(SRP!$C$2:$C$7&gt;=E2303),SRP!$D$2:$D$7)*(G2303/100)*(E2303/1000)),
IF(AND(C2303="Wine",D2303="Fortified Wines"),
SUM(LOOKUP(2,1/(SRP!$B$26:$B$29&lt;=E2303)/(SRP!$C$26:$C$29&gt;=E2303),SRP!$D$26:$D$29)*(G2303/100)*(E2303/1000)),
IF(C2303="Wine",
SUM(LOOKUP(2,1/(SRP!$B$21:$B$25&lt;=E2303)/(SRP!$C$21:$C$25&gt;=E2303),SRP!$D$21:$D$25)*(G2303/100)*(E2303/1000)),
IF(AND(C2303="Ready to Drink",D2303="RTD-One Pour Cocktail&gt;7%&lt;=14.5"),
SUM(LOOKUP(2,1/(SRP!$B$16:$B$20&lt;=E2303)/(SRP!$C$16:$C$20&gt;=E2303),SRP!$D$16:$D$20)*(G2303/100)*(E2303/1000)),
IF(C2303="Ready to Drink",
SUM(LOOKUP(2,1/(SRP!$B$11:$B$15&lt;=E2303)/(SRP!$C$11:$C$15&gt;=E2303),SRP!$D$11:$D$15)*(G2303/100)*(E2303/1000)),
0)))))),2)</f>
        <v>11.71</v>
      </c>
      <c r="L2303" s="173" t="str">
        <f t="shared" si="35"/>
        <v>Spirits750</v>
      </c>
      <c r="M2303" s="154">
        <f>VLOOKUP(L2303,'Slope %'!C:D,2,0)</f>
        <v>7.0000000000000007E-2</v>
      </c>
    </row>
    <row r="2304" spans="1:13" x14ac:dyDescent="0.25">
      <c r="A2304" s="169">
        <v>36507</v>
      </c>
      <c r="B2304" s="170" t="s">
        <v>2008</v>
      </c>
      <c r="C2304" s="170" t="s">
        <v>11</v>
      </c>
      <c r="D2304" s="170" t="s">
        <v>267</v>
      </c>
      <c r="E2304" s="170">
        <v>355</v>
      </c>
      <c r="F2304" s="170">
        <v>24</v>
      </c>
      <c r="G2304" s="171">
        <v>5.5</v>
      </c>
      <c r="H2304" s="170" t="s">
        <v>1362</v>
      </c>
      <c r="I2304" s="171">
        <v>3</v>
      </c>
      <c r="J2304" s="169">
        <v>1</v>
      </c>
      <c r="K2304" s="154" cm="1">
        <f t="array" ref="K2304">ROUND(
IF(C2304="Beer",
SUM(LOOKUP(2,1/(SRP!$B$8:$B$10&lt;=E2304)/(SRP!$C$8:$C$10&gt;=E2304),SRP!$D$8:$D$10)*(G2304/100)*(E2304/1000)),
IF(C2304="Spirits",
SUM(LOOKUP(2,1/(SRP!$B$2:$B$7&lt;=E2304)/(SRP!$C$2:$C$7&gt;=E2304),SRP!$D$2:$D$7)*(G2304/100)*(E2304/1000)),
IF(AND(C2304="Wine",D2304="Fortified Wines"),
SUM(LOOKUP(2,1/(SRP!$B$26:$B$29&lt;=E2304)/(SRP!$C$26:$C$29&gt;=E2304),SRP!$D$26:$D$29)*(G2304/100)*(E2304/1000)),
IF(C2304="Wine",
SUM(LOOKUP(2,1/(SRP!$B$21:$B$25&lt;=E2304)/(SRP!$C$21:$C$25&gt;=E2304),SRP!$D$21:$D$25)*(G2304/100)*(E2304/1000)),
IF(AND(C2304="Ready to Drink",D2304="RTD-One Pour Cocktail&gt;7%&lt;=14.5"),
SUM(LOOKUP(2,1/(SRP!$B$16:$B$20&lt;=E2304)/(SRP!$C$16:$C$20&gt;=E2304),SRP!$D$16:$D$20)*(G2304/100)*(E2304/1000)),
IF(C2304="Ready to Drink",
SUM(LOOKUP(2,1/(SRP!$B$11:$B$15&lt;=E2304)/(SRP!$C$11:$C$15&gt;=E2304),SRP!$D$11:$D$15)*(G2304/100)*(E2304/1000)),
0)))))),2)</f>
        <v>1.52</v>
      </c>
      <c r="L2304" s="173" t="str">
        <f t="shared" si="35"/>
        <v>Beer355</v>
      </c>
      <c r="M2304" s="154">
        <f>VLOOKUP(L2304,'Slope %'!C:D,2,0)</f>
        <v>0.12</v>
      </c>
    </row>
    <row r="2305" spans="1:13" x14ac:dyDescent="0.25">
      <c r="A2305" s="169">
        <v>36507</v>
      </c>
      <c r="B2305" s="170" t="s">
        <v>2008</v>
      </c>
      <c r="C2305" s="170" t="s">
        <v>11</v>
      </c>
      <c r="D2305" s="170" t="s">
        <v>267</v>
      </c>
      <c r="E2305" s="170">
        <v>355</v>
      </c>
      <c r="F2305" s="170">
        <v>24</v>
      </c>
      <c r="G2305" s="171">
        <v>5.5</v>
      </c>
      <c r="H2305" s="170" t="s">
        <v>1362</v>
      </c>
      <c r="I2305" s="171">
        <v>3</v>
      </c>
      <c r="J2305" s="169">
        <v>1</v>
      </c>
      <c r="K2305" s="154" cm="1">
        <f t="array" ref="K2305">ROUND(
IF(C2305="Beer",
SUM(LOOKUP(2,1/(SRP!$B$8:$B$10&lt;=E2305)/(SRP!$C$8:$C$10&gt;=E2305),SRP!$D$8:$D$10)*(G2305/100)*(E2305/1000)),
IF(C2305="Spirits",
SUM(LOOKUP(2,1/(SRP!$B$2:$B$7&lt;=E2305)/(SRP!$C$2:$C$7&gt;=E2305),SRP!$D$2:$D$7)*(G2305/100)*(E2305/1000)),
IF(AND(C2305="Wine",D2305="Fortified Wines"),
SUM(LOOKUP(2,1/(SRP!$B$26:$B$29&lt;=E2305)/(SRP!$C$26:$C$29&gt;=E2305),SRP!$D$26:$D$29)*(G2305/100)*(E2305/1000)),
IF(C2305="Wine",
SUM(LOOKUP(2,1/(SRP!$B$21:$B$25&lt;=E2305)/(SRP!$C$21:$C$25&gt;=E2305),SRP!$D$21:$D$25)*(G2305/100)*(E2305/1000)),
IF(AND(C2305="Ready to Drink",D2305="RTD-One Pour Cocktail&gt;7%&lt;=14.5"),
SUM(LOOKUP(2,1/(SRP!$B$16:$B$20&lt;=E2305)/(SRP!$C$16:$C$20&gt;=E2305),SRP!$D$16:$D$20)*(G2305/100)*(E2305/1000)),
IF(C2305="Ready to Drink",
SUM(LOOKUP(2,1/(SRP!$B$11:$B$15&lt;=E2305)/(SRP!$C$11:$C$15&gt;=E2305),SRP!$D$11:$D$15)*(G2305/100)*(E2305/1000)),
0)))))),2)</f>
        <v>1.52</v>
      </c>
      <c r="L2305" s="173" t="str">
        <f t="shared" si="35"/>
        <v>Beer355</v>
      </c>
      <c r="M2305" s="154">
        <f>VLOOKUP(L2305,'Slope %'!C:D,2,0)</f>
        <v>0.12</v>
      </c>
    </row>
    <row r="2306" spans="1:13" x14ac:dyDescent="0.25">
      <c r="A2306" s="169">
        <v>36509</v>
      </c>
      <c r="B2306" s="170" t="s">
        <v>2009</v>
      </c>
      <c r="C2306" s="170" t="s">
        <v>11</v>
      </c>
      <c r="D2306" s="170" t="s">
        <v>267</v>
      </c>
      <c r="E2306" s="170">
        <v>473</v>
      </c>
      <c r="F2306" s="170">
        <v>24</v>
      </c>
      <c r="G2306" s="171">
        <v>5.5</v>
      </c>
      <c r="H2306" s="170" t="s">
        <v>1362</v>
      </c>
      <c r="I2306" s="171">
        <v>4</v>
      </c>
      <c r="J2306" s="169">
        <v>1</v>
      </c>
      <c r="K2306" s="154" cm="1">
        <f t="array" ref="K2306">ROUND(
IF(C2306="Beer",
SUM(LOOKUP(2,1/(SRP!$B$8:$B$10&lt;=E2306)/(SRP!$C$8:$C$10&gt;=E2306),SRP!$D$8:$D$10)*(G2306/100)*(E2306/1000)),
IF(C2306="Spirits",
SUM(LOOKUP(2,1/(SRP!$B$2:$B$7&lt;=E2306)/(SRP!$C$2:$C$7&gt;=E2306),SRP!$D$2:$D$7)*(G2306/100)*(E2306/1000)),
IF(AND(C2306="Wine",D2306="Fortified Wines"),
SUM(LOOKUP(2,1/(SRP!$B$26:$B$29&lt;=E2306)/(SRP!$C$26:$C$29&gt;=E2306),SRP!$D$26:$D$29)*(G2306/100)*(E2306/1000)),
IF(C2306="Wine",
SUM(LOOKUP(2,1/(SRP!$B$21:$B$25&lt;=E2306)/(SRP!$C$21:$C$25&gt;=E2306),SRP!$D$21:$D$25)*(G2306/100)*(E2306/1000)),
IF(AND(C2306="Ready to Drink",D2306="RTD-One Pour Cocktail&gt;7%&lt;=14.5"),
SUM(LOOKUP(2,1/(SRP!$B$16:$B$20&lt;=E2306)/(SRP!$C$16:$C$20&gt;=E2306),SRP!$D$16:$D$20)*(G2306/100)*(E2306/1000)),
IF(C2306="Ready to Drink",
SUM(LOOKUP(2,1/(SRP!$B$11:$B$15&lt;=E2306)/(SRP!$C$11:$C$15&gt;=E2306),SRP!$D$11:$D$15)*(G2306/100)*(E2306/1000)),
0)))))),2)</f>
        <v>2.0299999999999998</v>
      </c>
      <c r="L2306" s="173" t="str">
        <f t="shared" si="35"/>
        <v>Beer473</v>
      </c>
      <c r="M2306" s="154">
        <f>VLOOKUP(L2306,'Slope %'!C:D,2,0)</f>
        <v>0.12</v>
      </c>
    </row>
    <row r="2307" spans="1:13" x14ac:dyDescent="0.25">
      <c r="A2307" s="169">
        <v>36509</v>
      </c>
      <c r="B2307" s="170" t="s">
        <v>2009</v>
      </c>
      <c r="C2307" s="170" t="s">
        <v>11</v>
      </c>
      <c r="D2307" s="170" t="s">
        <v>267</v>
      </c>
      <c r="E2307" s="170">
        <v>473</v>
      </c>
      <c r="F2307" s="170">
        <v>24</v>
      </c>
      <c r="G2307" s="171">
        <v>5.5</v>
      </c>
      <c r="H2307" s="170" t="s">
        <v>1362</v>
      </c>
      <c r="I2307" s="171">
        <v>4</v>
      </c>
      <c r="J2307" s="169">
        <v>1</v>
      </c>
      <c r="K2307" s="154" cm="1">
        <f t="array" ref="K2307">ROUND(
IF(C2307="Beer",
SUM(LOOKUP(2,1/(SRP!$B$8:$B$10&lt;=E2307)/(SRP!$C$8:$C$10&gt;=E2307),SRP!$D$8:$D$10)*(G2307/100)*(E2307/1000)),
IF(C2307="Spirits",
SUM(LOOKUP(2,1/(SRP!$B$2:$B$7&lt;=E2307)/(SRP!$C$2:$C$7&gt;=E2307),SRP!$D$2:$D$7)*(G2307/100)*(E2307/1000)),
IF(AND(C2307="Wine",D2307="Fortified Wines"),
SUM(LOOKUP(2,1/(SRP!$B$26:$B$29&lt;=E2307)/(SRP!$C$26:$C$29&gt;=E2307),SRP!$D$26:$D$29)*(G2307/100)*(E2307/1000)),
IF(C2307="Wine",
SUM(LOOKUP(2,1/(SRP!$B$21:$B$25&lt;=E2307)/(SRP!$C$21:$C$25&gt;=E2307),SRP!$D$21:$D$25)*(G2307/100)*(E2307/1000)),
IF(AND(C2307="Ready to Drink",D2307="RTD-One Pour Cocktail&gt;7%&lt;=14.5"),
SUM(LOOKUP(2,1/(SRP!$B$16:$B$20&lt;=E2307)/(SRP!$C$16:$C$20&gt;=E2307),SRP!$D$16:$D$20)*(G2307/100)*(E2307/1000)),
IF(C2307="Ready to Drink",
SUM(LOOKUP(2,1/(SRP!$B$11:$B$15&lt;=E2307)/(SRP!$C$11:$C$15&gt;=E2307),SRP!$D$11:$D$15)*(G2307/100)*(E2307/1000)),
0)))))),2)</f>
        <v>2.0299999999999998</v>
      </c>
      <c r="L2307" s="173" t="str">
        <f t="shared" ref="L2307:L2370" si="36">(_xlfn.CONCAT(C2307,E2307))</f>
        <v>Beer473</v>
      </c>
      <c r="M2307" s="154">
        <f>VLOOKUP(L2307,'Slope %'!C:D,2,0)</f>
        <v>0.12</v>
      </c>
    </row>
    <row r="2308" spans="1:13" x14ac:dyDescent="0.25">
      <c r="A2308" s="169">
        <v>36544</v>
      </c>
      <c r="B2308" s="170" t="s">
        <v>2010</v>
      </c>
      <c r="C2308" s="170" t="s">
        <v>37</v>
      </c>
      <c r="D2308" s="170" t="s">
        <v>1650</v>
      </c>
      <c r="E2308" s="170">
        <v>0</v>
      </c>
      <c r="F2308" s="170">
        <v>10</v>
      </c>
      <c r="H2308" s="170" t="s">
        <v>892</v>
      </c>
      <c r="I2308" s="171">
        <v>2.4900000000000002</v>
      </c>
      <c r="K2308" s="154" cm="1">
        <f t="array" ref="K2308">ROUND(
IF(C2308="Beer",
SUM(LOOKUP(2,1/(SRP!$B$8:$B$10&lt;=E2308)/(SRP!$C$8:$C$10&gt;=E2308),SRP!$D$8:$D$10)*(G2308/100)*(E2308/1000)),
IF(C2308="Spirits",
SUM(LOOKUP(2,1/(SRP!$B$2:$B$7&lt;=E2308)/(SRP!$C$2:$C$7&gt;=E2308),SRP!$D$2:$D$7)*(G2308/100)*(E2308/1000)),
IF(AND(C2308="Wine",D2308="Fortified Wines"),
SUM(LOOKUP(2,1/(SRP!$B$26:$B$29&lt;=E2308)/(SRP!$C$26:$C$29&gt;=E2308),SRP!$D$26:$D$29)*(G2308/100)*(E2308/1000)),
IF(C2308="Wine",
SUM(LOOKUP(2,1/(SRP!$B$21:$B$25&lt;=E2308)/(SRP!$C$21:$C$25&gt;=E2308),SRP!$D$21:$D$25)*(G2308/100)*(E2308/1000)),
IF(AND(C2308="Ready to Drink",D2308="RTD-One Pour Cocktail&gt;7%&lt;=14.5"),
SUM(LOOKUP(2,1/(SRP!$B$16:$B$20&lt;=E2308)/(SRP!$C$16:$C$20&gt;=E2308),SRP!$D$16:$D$20)*(G2308/100)*(E2308/1000)),
IF(C2308="Ready to Drink",
SUM(LOOKUP(2,1/(SRP!$B$11:$B$15&lt;=E2308)/(SRP!$C$11:$C$15&gt;=E2308),SRP!$D$11:$D$15)*(G2308/100)*(E2308/1000)),
0)))))),2)</f>
        <v>0</v>
      </c>
      <c r="L2308" s="173" t="str">
        <f t="shared" si="36"/>
        <v>Non Liquor Merchandise0</v>
      </c>
      <c r="M2308" s="154" t="e">
        <f>VLOOKUP(L2308,'Slope %'!C:D,2,0)</f>
        <v>#N/A</v>
      </c>
    </row>
    <row r="2309" spans="1:13" x14ac:dyDescent="0.25">
      <c r="A2309" s="169">
        <v>36602</v>
      </c>
      <c r="B2309" s="170" t="s">
        <v>2011</v>
      </c>
      <c r="C2309" s="170" t="s">
        <v>24</v>
      </c>
      <c r="D2309" s="170" t="s">
        <v>34</v>
      </c>
      <c r="E2309" s="170">
        <v>750</v>
      </c>
      <c r="F2309" s="170">
        <v>12</v>
      </c>
      <c r="G2309" s="171">
        <v>15</v>
      </c>
      <c r="H2309" s="170" t="s">
        <v>600</v>
      </c>
      <c r="I2309" s="171">
        <v>49.99</v>
      </c>
      <c r="J2309" s="169">
        <v>1</v>
      </c>
      <c r="K2309" s="154" cm="1">
        <f t="array" ref="K2309">ROUND(
IF(C2309="Beer",
SUM(LOOKUP(2,1/(SRP!$B$8:$B$10&lt;=E2309)/(SRP!$C$8:$C$10&gt;=E2309),SRP!$D$8:$D$10)*(G2309/100)*(E2309/1000)),
IF(C2309="Spirits",
SUM(LOOKUP(2,1/(SRP!$B$2:$B$7&lt;=E2309)/(SRP!$C$2:$C$7&gt;=E2309),SRP!$D$2:$D$7)*(G2309/100)*(E2309/1000)),
IF(AND(C2309="Wine",D2309="Fortified Wines"),
SUM(LOOKUP(2,1/(SRP!$B$26:$B$29&lt;=E2309)/(SRP!$C$26:$C$29&gt;=E2309),SRP!$D$26:$D$29)*(G2309/100)*(E2309/1000)),
IF(C2309="Wine",
SUM(LOOKUP(2,1/(SRP!$B$21:$B$25&lt;=E2309)/(SRP!$C$21:$C$25&gt;=E2309),SRP!$D$21:$D$25)*(G2309/100)*(E2309/1000)),
IF(AND(C2309="Ready to Drink",D2309="RTD-One Pour Cocktail&gt;7%&lt;=14.5"),
SUM(LOOKUP(2,1/(SRP!$B$16:$B$20&lt;=E2309)/(SRP!$C$16:$C$20&gt;=E2309),SRP!$D$16:$D$20)*(G2309/100)*(E2309/1000)),
IF(C2309="Ready to Drink",
SUM(LOOKUP(2,1/(SRP!$B$11:$B$15&lt;=E2309)/(SRP!$C$11:$C$15&gt;=E2309),SRP!$D$11:$D$15)*(G2309/100)*(E2309/1000)),
0)))))),2)</f>
        <v>8.7799999999999994</v>
      </c>
      <c r="L2309" s="173" t="str">
        <f t="shared" si="36"/>
        <v>Wine750</v>
      </c>
      <c r="M2309" s="154">
        <f>VLOOKUP(L2309,'Slope %'!C:D,2,0)</f>
        <v>0.1</v>
      </c>
    </row>
    <row r="2310" spans="1:13" x14ac:dyDescent="0.25">
      <c r="A2310" s="169">
        <v>36697</v>
      </c>
      <c r="B2310" s="170" t="s">
        <v>2012</v>
      </c>
      <c r="C2310" s="170" t="s">
        <v>15</v>
      </c>
      <c r="D2310" s="170" t="s">
        <v>1007</v>
      </c>
      <c r="E2310" s="170">
        <v>700</v>
      </c>
      <c r="F2310" s="170">
        <v>6</v>
      </c>
      <c r="G2310" s="171">
        <v>50</v>
      </c>
      <c r="H2310" s="170" t="s">
        <v>2013</v>
      </c>
      <c r="I2310" s="171">
        <v>92.99</v>
      </c>
      <c r="J2310" s="169">
        <v>1</v>
      </c>
      <c r="K2310" s="154" cm="1">
        <f t="array" ref="K2310">ROUND(
IF(C2310="Beer",
SUM(LOOKUP(2,1/(SRP!$B$8:$B$10&lt;=E2310)/(SRP!$C$8:$C$10&gt;=E2310),SRP!$D$8:$D$10)*(G2310/100)*(E2310/1000)),
IF(C2310="Spirits",
SUM(LOOKUP(2,1/(SRP!$B$2:$B$7&lt;=E2310)/(SRP!$C$2:$C$7&gt;=E2310),SRP!$D$2:$D$7)*(G2310/100)*(E2310/1000)),
IF(AND(C2310="Wine",D2310="Fortified Wines"),
SUM(LOOKUP(2,1/(SRP!$B$26:$B$29&lt;=E2310)/(SRP!$C$26:$C$29&gt;=E2310),SRP!$D$26:$D$29)*(G2310/100)*(E2310/1000)),
IF(C2310="Wine",
SUM(LOOKUP(2,1/(SRP!$B$21:$B$25&lt;=E2310)/(SRP!$C$21:$C$25&gt;=E2310),SRP!$D$21:$D$25)*(G2310/100)*(E2310/1000)),
IF(AND(C2310="Ready to Drink",D2310="RTD-One Pour Cocktail&gt;7%&lt;=14.5"),
SUM(LOOKUP(2,1/(SRP!$B$16:$B$20&lt;=E2310)/(SRP!$C$16:$C$20&gt;=E2310),SRP!$D$16:$D$20)*(G2310/100)*(E2310/1000)),
IF(C2310="Ready to Drink",
SUM(LOOKUP(2,1/(SRP!$B$11:$B$15&lt;=E2310)/(SRP!$C$11:$C$15&gt;=E2310),SRP!$D$11:$D$15)*(G2310/100)*(E2310/1000)),
0)))))),2)</f>
        <v>27.32</v>
      </c>
      <c r="L2310" s="173" t="str">
        <f t="shared" si="36"/>
        <v>Spirits700</v>
      </c>
      <c r="M2310" s="154">
        <f>VLOOKUP(L2310,'Slope %'!C:D,2,0)</f>
        <v>7.0000000000000007E-2</v>
      </c>
    </row>
    <row r="2311" spans="1:13" x14ac:dyDescent="0.25">
      <c r="A2311" s="169">
        <v>36758</v>
      </c>
      <c r="B2311" s="170" t="s">
        <v>2014</v>
      </c>
      <c r="C2311" s="170" t="s">
        <v>15</v>
      </c>
      <c r="D2311" s="170" t="s">
        <v>215</v>
      </c>
      <c r="E2311" s="170">
        <v>750</v>
      </c>
      <c r="F2311" s="170">
        <v>9</v>
      </c>
      <c r="G2311" s="171">
        <v>40</v>
      </c>
      <c r="H2311" s="170" t="s">
        <v>17</v>
      </c>
      <c r="I2311" s="171">
        <v>52.49</v>
      </c>
      <c r="J2311" s="169">
        <v>1</v>
      </c>
      <c r="K2311" s="154" cm="1">
        <f t="array" ref="K2311">ROUND(
IF(C2311="Beer",
SUM(LOOKUP(2,1/(SRP!$B$8:$B$10&lt;=E2311)/(SRP!$C$8:$C$10&gt;=E2311),SRP!$D$8:$D$10)*(G2311/100)*(E2311/1000)),
IF(C2311="Spirits",
SUM(LOOKUP(2,1/(SRP!$B$2:$B$7&lt;=E2311)/(SRP!$C$2:$C$7&gt;=E2311),SRP!$D$2:$D$7)*(G2311/100)*(E2311/1000)),
IF(AND(C2311="Wine",D2311="Fortified Wines"),
SUM(LOOKUP(2,1/(SRP!$B$26:$B$29&lt;=E2311)/(SRP!$C$26:$C$29&gt;=E2311),SRP!$D$26:$D$29)*(G2311/100)*(E2311/1000)),
IF(C2311="Wine",
SUM(LOOKUP(2,1/(SRP!$B$21:$B$25&lt;=E2311)/(SRP!$C$21:$C$25&gt;=E2311),SRP!$D$21:$D$25)*(G2311/100)*(E2311/1000)),
IF(AND(C2311="Ready to Drink",D2311="RTD-One Pour Cocktail&gt;7%&lt;=14.5"),
SUM(LOOKUP(2,1/(SRP!$B$16:$B$20&lt;=E2311)/(SRP!$C$16:$C$20&gt;=E2311),SRP!$D$16:$D$20)*(G2311/100)*(E2311/1000)),
IF(C2311="Ready to Drink",
SUM(LOOKUP(2,1/(SRP!$B$11:$B$15&lt;=E2311)/(SRP!$C$11:$C$15&gt;=E2311),SRP!$D$11:$D$15)*(G2311/100)*(E2311/1000)),
0)))))),2)</f>
        <v>23.42</v>
      </c>
      <c r="L2311" s="173" t="str">
        <f t="shared" si="36"/>
        <v>Spirits750</v>
      </c>
      <c r="M2311" s="154">
        <f>VLOOKUP(L2311,'Slope %'!C:D,2,0)</f>
        <v>7.0000000000000007E-2</v>
      </c>
    </row>
    <row r="2312" spans="1:13" x14ac:dyDescent="0.25">
      <c r="A2312" s="169">
        <v>36781</v>
      </c>
      <c r="B2312" s="170" t="s">
        <v>2015</v>
      </c>
      <c r="C2312" s="170" t="s">
        <v>24</v>
      </c>
      <c r="D2312" s="170" t="s">
        <v>194</v>
      </c>
      <c r="E2312" s="170">
        <v>750</v>
      </c>
      <c r="F2312" s="170">
        <v>12</v>
      </c>
      <c r="G2312" s="171">
        <v>13.5</v>
      </c>
      <c r="H2312" s="170" t="s">
        <v>32</v>
      </c>
      <c r="I2312" s="171">
        <v>13.49</v>
      </c>
      <c r="J2312" s="169">
        <v>1</v>
      </c>
      <c r="K2312" s="154" cm="1">
        <f t="array" ref="K2312">ROUND(
IF(C2312="Beer",
SUM(LOOKUP(2,1/(SRP!$B$8:$B$10&lt;=E2312)/(SRP!$C$8:$C$10&gt;=E2312),SRP!$D$8:$D$10)*(G2312/100)*(E2312/1000)),
IF(C2312="Spirits",
SUM(LOOKUP(2,1/(SRP!$B$2:$B$7&lt;=E2312)/(SRP!$C$2:$C$7&gt;=E2312),SRP!$D$2:$D$7)*(G2312/100)*(E2312/1000)),
IF(AND(C2312="Wine",D2312="Fortified Wines"),
SUM(LOOKUP(2,1/(SRP!$B$26:$B$29&lt;=E2312)/(SRP!$C$26:$C$29&gt;=E2312),SRP!$D$26:$D$29)*(G2312/100)*(E2312/1000)),
IF(C2312="Wine",
SUM(LOOKUP(2,1/(SRP!$B$21:$B$25&lt;=E2312)/(SRP!$C$21:$C$25&gt;=E2312),SRP!$D$21:$D$25)*(G2312/100)*(E2312/1000)),
IF(AND(C2312="Ready to Drink",D2312="RTD-One Pour Cocktail&gt;7%&lt;=14.5"),
SUM(LOOKUP(2,1/(SRP!$B$16:$B$20&lt;=E2312)/(SRP!$C$16:$C$20&gt;=E2312),SRP!$D$16:$D$20)*(G2312/100)*(E2312/1000)),
IF(C2312="Ready to Drink",
SUM(LOOKUP(2,1/(SRP!$B$11:$B$15&lt;=E2312)/(SRP!$C$11:$C$15&gt;=E2312),SRP!$D$11:$D$15)*(G2312/100)*(E2312/1000)),
0)))))),2)</f>
        <v>7.9</v>
      </c>
      <c r="L2312" s="173" t="str">
        <f t="shared" si="36"/>
        <v>Wine750</v>
      </c>
      <c r="M2312" s="154">
        <f>VLOOKUP(L2312,'Slope %'!C:D,2,0)</f>
        <v>0.1</v>
      </c>
    </row>
    <row r="2313" spans="1:13" x14ac:dyDescent="0.25">
      <c r="A2313" s="169">
        <v>36782</v>
      </c>
      <c r="B2313" s="170" t="s">
        <v>2016</v>
      </c>
      <c r="C2313" s="170" t="s">
        <v>24</v>
      </c>
      <c r="D2313" s="170" t="s">
        <v>58</v>
      </c>
      <c r="E2313" s="170">
        <v>750</v>
      </c>
      <c r="F2313" s="170">
        <v>12</v>
      </c>
      <c r="G2313" s="171">
        <v>12</v>
      </c>
      <c r="H2313" s="170" t="s">
        <v>32</v>
      </c>
      <c r="I2313" s="171">
        <v>13.49</v>
      </c>
      <c r="J2313" s="169">
        <v>1</v>
      </c>
      <c r="K2313" s="154" cm="1">
        <f t="array" ref="K2313">ROUND(
IF(C2313="Beer",
SUM(LOOKUP(2,1/(SRP!$B$8:$B$10&lt;=E2313)/(SRP!$C$8:$C$10&gt;=E2313),SRP!$D$8:$D$10)*(G2313/100)*(E2313/1000)),
IF(C2313="Spirits",
SUM(LOOKUP(2,1/(SRP!$B$2:$B$7&lt;=E2313)/(SRP!$C$2:$C$7&gt;=E2313),SRP!$D$2:$D$7)*(G2313/100)*(E2313/1000)),
IF(AND(C2313="Wine",D2313="Fortified Wines"),
SUM(LOOKUP(2,1/(SRP!$B$26:$B$29&lt;=E2313)/(SRP!$C$26:$C$29&gt;=E2313),SRP!$D$26:$D$29)*(G2313/100)*(E2313/1000)),
IF(C2313="Wine",
SUM(LOOKUP(2,1/(SRP!$B$21:$B$25&lt;=E2313)/(SRP!$C$21:$C$25&gt;=E2313),SRP!$D$21:$D$25)*(G2313/100)*(E2313/1000)),
IF(AND(C2313="Ready to Drink",D2313="RTD-One Pour Cocktail&gt;7%&lt;=14.5"),
SUM(LOOKUP(2,1/(SRP!$B$16:$B$20&lt;=E2313)/(SRP!$C$16:$C$20&gt;=E2313),SRP!$D$16:$D$20)*(G2313/100)*(E2313/1000)),
IF(C2313="Ready to Drink",
SUM(LOOKUP(2,1/(SRP!$B$11:$B$15&lt;=E2313)/(SRP!$C$11:$C$15&gt;=E2313),SRP!$D$11:$D$15)*(G2313/100)*(E2313/1000)),
0)))))),2)</f>
        <v>7.03</v>
      </c>
      <c r="L2313" s="173" t="str">
        <f t="shared" si="36"/>
        <v>Wine750</v>
      </c>
      <c r="M2313" s="154">
        <f>VLOOKUP(L2313,'Slope %'!C:D,2,0)</f>
        <v>0.1</v>
      </c>
    </row>
    <row r="2314" spans="1:13" x14ac:dyDescent="0.25">
      <c r="A2314" s="169">
        <v>36787</v>
      </c>
      <c r="B2314" s="170" t="s">
        <v>2017</v>
      </c>
      <c r="C2314" s="170" t="s">
        <v>15</v>
      </c>
      <c r="D2314" s="170" t="s">
        <v>93</v>
      </c>
      <c r="E2314" s="170">
        <v>750</v>
      </c>
      <c r="F2314" s="170">
        <v>12</v>
      </c>
      <c r="G2314" s="171">
        <v>40</v>
      </c>
      <c r="H2314" s="170" t="s">
        <v>177</v>
      </c>
      <c r="I2314" s="171">
        <v>36.99</v>
      </c>
      <c r="J2314" s="169">
        <v>1</v>
      </c>
      <c r="K2314" s="154" cm="1">
        <f t="array" ref="K2314">ROUND(
IF(C2314="Beer",
SUM(LOOKUP(2,1/(SRP!$B$8:$B$10&lt;=E2314)/(SRP!$C$8:$C$10&gt;=E2314),SRP!$D$8:$D$10)*(G2314/100)*(E2314/1000)),
IF(C2314="Spirits",
SUM(LOOKUP(2,1/(SRP!$B$2:$B$7&lt;=E2314)/(SRP!$C$2:$C$7&gt;=E2314),SRP!$D$2:$D$7)*(G2314/100)*(E2314/1000)),
IF(AND(C2314="Wine",D2314="Fortified Wines"),
SUM(LOOKUP(2,1/(SRP!$B$26:$B$29&lt;=E2314)/(SRP!$C$26:$C$29&gt;=E2314),SRP!$D$26:$D$29)*(G2314/100)*(E2314/1000)),
IF(C2314="Wine",
SUM(LOOKUP(2,1/(SRP!$B$21:$B$25&lt;=E2314)/(SRP!$C$21:$C$25&gt;=E2314),SRP!$D$21:$D$25)*(G2314/100)*(E2314/1000)),
IF(AND(C2314="Ready to Drink",D2314="RTD-One Pour Cocktail&gt;7%&lt;=14.5"),
SUM(LOOKUP(2,1/(SRP!$B$16:$B$20&lt;=E2314)/(SRP!$C$16:$C$20&gt;=E2314),SRP!$D$16:$D$20)*(G2314/100)*(E2314/1000)),
IF(C2314="Ready to Drink",
SUM(LOOKUP(2,1/(SRP!$B$11:$B$15&lt;=E2314)/(SRP!$C$11:$C$15&gt;=E2314),SRP!$D$11:$D$15)*(G2314/100)*(E2314/1000)),
0)))))),2)</f>
        <v>23.42</v>
      </c>
      <c r="L2314" s="173" t="str">
        <f t="shared" si="36"/>
        <v>Spirits750</v>
      </c>
      <c r="M2314" s="154">
        <f>VLOOKUP(L2314,'Slope %'!C:D,2,0)</f>
        <v>7.0000000000000007E-2</v>
      </c>
    </row>
    <row r="2315" spans="1:13" x14ac:dyDescent="0.25">
      <c r="A2315" s="169">
        <v>36804</v>
      </c>
      <c r="B2315" s="170" t="s">
        <v>2018</v>
      </c>
      <c r="C2315" s="170" t="s">
        <v>11</v>
      </c>
      <c r="D2315" s="170" t="s">
        <v>303</v>
      </c>
      <c r="E2315" s="170">
        <v>473</v>
      </c>
      <c r="F2315" s="170">
        <v>24</v>
      </c>
      <c r="G2315" s="171">
        <v>8</v>
      </c>
      <c r="H2315" s="170" t="s">
        <v>1556</v>
      </c>
      <c r="I2315" s="171">
        <v>5.29</v>
      </c>
      <c r="J2315" s="169">
        <v>1</v>
      </c>
      <c r="K2315" s="154" cm="1">
        <f t="array" ref="K2315">ROUND(
IF(C2315="Beer",
SUM(LOOKUP(2,1/(SRP!$B$8:$B$10&lt;=E2315)/(SRP!$C$8:$C$10&gt;=E2315),SRP!$D$8:$D$10)*(G2315/100)*(E2315/1000)),
IF(C2315="Spirits",
SUM(LOOKUP(2,1/(SRP!$B$2:$B$7&lt;=E2315)/(SRP!$C$2:$C$7&gt;=E2315),SRP!$D$2:$D$7)*(G2315/100)*(E2315/1000)),
IF(AND(C2315="Wine",D2315="Fortified Wines"),
SUM(LOOKUP(2,1/(SRP!$B$26:$B$29&lt;=E2315)/(SRP!$C$26:$C$29&gt;=E2315),SRP!$D$26:$D$29)*(G2315/100)*(E2315/1000)),
IF(C2315="Wine",
SUM(LOOKUP(2,1/(SRP!$B$21:$B$25&lt;=E2315)/(SRP!$C$21:$C$25&gt;=E2315),SRP!$D$21:$D$25)*(G2315/100)*(E2315/1000)),
IF(AND(C2315="Ready to Drink",D2315="RTD-One Pour Cocktail&gt;7%&lt;=14.5"),
SUM(LOOKUP(2,1/(SRP!$B$16:$B$20&lt;=E2315)/(SRP!$C$16:$C$20&gt;=E2315),SRP!$D$16:$D$20)*(G2315/100)*(E2315/1000)),
IF(C2315="Ready to Drink",
SUM(LOOKUP(2,1/(SRP!$B$11:$B$15&lt;=E2315)/(SRP!$C$11:$C$15&gt;=E2315),SRP!$D$11:$D$15)*(G2315/100)*(E2315/1000)),
0)))))),2)</f>
        <v>2.95</v>
      </c>
      <c r="L2315" s="173" t="str">
        <f t="shared" si="36"/>
        <v>Beer473</v>
      </c>
      <c r="M2315" s="154">
        <f>VLOOKUP(L2315,'Slope %'!C:D,2,0)</f>
        <v>0.12</v>
      </c>
    </row>
    <row r="2316" spans="1:13" x14ac:dyDescent="0.25">
      <c r="A2316" s="169">
        <v>36804</v>
      </c>
      <c r="B2316" s="170" t="s">
        <v>2018</v>
      </c>
      <c r="C2316" s="170" t="s">
        <v>11</v>
      </c>
      <c r="D2316" s="170" t="s">
        <v>303</v>
      </c>
      <c r="E2316" s="170">
        <v>473</v>
      </c>
      <c r="F2316" s="170">
        <v>24</v>
      </c>
      <c r="G2316" s="171">
        <v>8</v>
      </c>
      <c r="H2316" s="170" t="s">
        <v>1556</v>
      </c>
      <c r="I2316" s="171">
        <v>5.29</v>
      </c>
      <c r="J2316" s="169">
        <v>1</v>
      </c>
      <c r="K2316" s="154" cm="1">
        <f t="array" ref="K2316">ROUND(
IF(C2316="Beer",
SUM(LOOKUP(2,1/(SRP!$B$8:$B$10&lt;=E2316)/(SRP!$C$8:$C$10&gt;=E2316),SRP!$D$8:$D$10)*(G2316/100)*(E2316/1000)),
IF(C2316="Spirits",
SUM(LOOKUP(2,1/(SRP!$B$2:$B$7&lt;=E2316)/(SRP!$C$2:$C$7&gt;=E2316),SRP!$D$2:$D$7)*(G2316/100)*(E2316/1000)),
IF(AND(C2316="Wine",D2316="Fortified Wines"),
SUM(LOOKUP(2,1/(SRP!$B$26:$B$29&lt;=E2316)/(SRP!$C$26:$C$29&gt;=E2316),SRP!$D$26:$D$29)*(G2316/100)*(E2316/1000)),
IF(C2316="Wine",
SUM(LOOKUP(2,1/(SRP!$B$21:$B$25&lt;=E2316)/(SRP!$C$21:$C$25&gt;=E2316),SRP!$D$21:$D$25)*(G2316/100)*(E2316/1000)),
IF(AND(C2316="Ready to Drink",D2316="RTD-One Pour Cocktail&gt;7%&lt;=14.5"),
SUM(LOOKUP(2,1/(SRP!$B$16:$B$20&lt;=E2316)/(SRP!$C$16:$C$20&gt;=E2316),SRP!$D$16:$D$20)*(G2316/100)*(E2316/1000)),
IF(C2316="Ready to Drink",
SUM(LOOKUP(2,1/(SRP!$B$11:$B$15&lt;=E2316)/(SRP!$C$11:$C$15&gt;=E2316),SRP!$D$11:$D$15)*(G2316/100)*(E2316/1000)),
0)))))),2)</f>
        <v>2.95</v>
      </c>
      <c r="L2316" s="173" t="str">
        <f t="shared" si="36"/>
        <v>Beer473</v>
      </c>
      <c r="M2316" s="154">
        <f>VLOOKUP(L2316,'Slope %'!C:D,2,0)</f>
        <v>0.12</v>
      </c>
    </row>
    <row r="2317" spans="1:13" x14ac:dyDescent="0.25">
      <c r="A2317" s="169">
        <v>36805</v>
      </c>
      <c r="B2317" s="170" t="s">
        <v>2019</v>
      </c>
      <c r="C2317" s="170" t="s">
        <v>24</v>
      </c>
      <c r="D2317" s="170" t="s">
        <v>68</v>
      </c>
      <c r="E2317" s="170">
        <v>750</v>
      </c>
      <c r="F2317" s="170">
        <v>12</v>
      </c>
      <c r="G2317" s="171">
        <v>14.5</v>
      </c>
      <c r="H2317" s="170" t="s">
        <v>22</v>
      </c>
      <c r="I2317" s="171">
        <v>25.99</v>
      </c>
      <c r="J2317" s="169">
        <v>1</v>
      </c>
      <c r="K2317" s="154" cm="1">
        <f t="array" ref="K2317">ROUND(
IF(C2317="Beer",
SUM(LOOKUP(2,1/(SRP!$B$8:$B$10&lt;=E2317)/(SRP!$C$8:$C$10&gt;=E2317),SRP!$D$8:$D$10)*(G2317/100)*(E2317/1000)),
IF(C2317="Spirits",
SUM(LOOKUP(2,1/(SRP!$B$2:$B$7&lt;=E2317)/(SRP!$C$2:$C$7&gt;=E2317),SRP!$D$2:$D$7)*(G2317/100)*(E2317/1000)),
IF(AND(C2317="Wine",D2317="Fortified Wines"),
SUM(LOOKUP(2,1/(SRP!$B$26:$B$29&lt;=E2317)/(SRP!$C$26:$C$29&gt;=E2317),SRP!$D$26:$D$29)*(G2317/100)*(E2317/1000)),
IF(C2317="Wine",
SUM(LOOKUP(2,1/(SRP!$B$21:$B$25&lt;=E2317)/(SRP!$C$21:$C$25&gt;=E2317),SRP!$D$21:$D$25)*(G2317/100)*(E2317/1000)),
IF(AND(C2317="Ready to Drink",D2317="RTD-One Pour Cocktail&gt;7%&lt;=14.5"),
SUM(LOOKUP(2,1/(SRP!$B$16:$B$20&lt;=E2317)/(SRP!$C$16:$C$20&gt;=E2317),SRP!$D$16:$D$20)*(G2317/100)*(E2317/1000)),
IF(C2317="Ready to Drink",
SUM(LOOKUP(2,1/(SRP!$B$11:$B$15&lt;=E2317)/(SRP!$C$11:$C$15&gt;=E2317),SRP!$D$11:$D$15)*(G2317/100)*(E2317/1000)),
0)))))),2)</f>
        <v>8.49</v>
      </c>
      <c r="L2317" s="173" t="str">
        <f t="shared" si="36"/>
        <v>Wine750</v>
      </c>
      <c r="M2317" s="154">
        <f>VLOOKUP(L2317,'Slope %'!C:D,2,0)</f>
        <v>0.1</v>
      </c>
    </row>
    <row r="2318" spans="1:13" x14ac:dyDescent="0.25">
      <c r="A2318" s="169">
        <v>36811</v>
      </c>
      <c r="B2318" s="170" t="s">
        <v>2020</v>
      </c>
      <c r="C2318" s="170" t="s">
        <v>11</v>
      </c>
      <c r="D2318" s="170" t="s">
        <v>12</v>
      </c>
      <c r="E2318" s="170">
        <v>473</v>
      </c>
      <c r="F2318" s="170">
        <v>24</v>
      </c>
      <c r="G2318" s="171">
        <v>5</v>
      </c>
      <c r="H2318" s="170" t="s">
        <v>1459</v>
      </c>
      <c r="I2318" s="171">
        <v>4.3899999999999997</v>
      </c>
      <c r="J2318" s="169">
        <v>1</v>
      </c>
      <c r="K2318" s="154" cm="1">
        <f t="array" ref="K2318">ROUND(
IF(C2318="Beer",
SUM(LOOKUP(2,1/(SRP!$B$8:$B$10&lt;=E2318)/(SRP!$C$8:$C$10&gt;=E2318),SRP!$D$8:$D$10)*(G2318/100)*(E2318/1000)),
IF(C2318="Spirits",
SUM(LOOKUP(2,1/(SRP!$B$2:$B$7&lt;=E2318)/(SRP!$C$2:$C$7&gt;=E2318),SRP!$D$2:$D$7)*(G2318/100)*(E2318/1000)),
IF(AND(C2318="Wine",D2318="Fortified Wines"),
SUM(LOOKUP(2,1/(SRP!$B$26:$B$29&lt;=E2318)/(SRP!$C$26:$C$29&gt;=E2318),SRP!$D$26:$D$29)*(G2318/100)*(E2318/1000)),
IF(C2318="Wine",
SUM(LOOKUP(2,1/(SRP!$B$21:$B$25&lt;=E2318)/(SRP!$C$21:$C$25&gt;=E2318),SRP!$D$21:$D$25)*(G2318/100)*(E2318/1000)),
IF(AND(C2318="Ready to Drink",D2318="RTD-One Pour Cocktail&gt;7%&lt;=14.5"),
SUM(LOOKUP(2,1/(SRP!$B$16:$B$20&lt;=E2318)/(SRP!$C$16:$C$20&gt;=E2318),SRP!$D$16:$D$20)*(G2318/100)*(E2318/1000)),
IF(C2318="Ready to Drink",
SUM(LOOKUP(2,1/(SRP!$B$11:$B$15&lt;=E2318)/(SRP!$C$11:$C$15&gt;=E2318),SRP!$D$11:$D$15)*(G2318/100)*(E2318/1000)),
0)))))),2)</f>
        <v>1.85</v>
      </c>
      <c r="L2318" s="173" t="str">
        <f t="shared" si="36"/>
        <v>Beer473</v>
      </c>
      <c r="M2318" s="154">
        <f>VLOOKUP(L2318,'Slope %'!C:D,2,0)</f>
        <v>0.12</v>
      </c>
    </row>
    <row r="2319" spans="1:13" x14ac:dyDescent="0.25">
      <c r="A2319" s="169">
        <v>36811</v>
      </c>
      <c r="B2319" s="170" t="s">
        <v>2020</v>
      </c>
      <c r="C2319" s="170" t="s">
        <v>11</v>
      </c>
      <c r="D2319" s="170" t="s">
        <v>12</v>
      </c>
      <c r="E2319" s="170">
        <v>473</v>
      </c>
      <c r="F2319" s="170">
        <v>24</v>
      </c>
      <c r="G2319" s="171">
        <v>5</v>
      </c>
      <c r="H2319" s="170" t="s">
        <v>1459</v>
      </c>
      <c r="I2319" s="171">
        <v>4.3899999999999997</v>
      </c>
      <c r="J2319" s="169">
        <v>1</v>
      </c>
      <c r="K2319" s="154" cm="1">
        <f t="array" ref="K2319">ROUND(
IF(C2319="Beer",
SUM(LOOKUP(2,1/(SRP!$B$8:$B$10&lt;=E2319)/(SRP!$C$8:$C$10&gt;=E2319),SRP!$D$8:$D$10)*(G2319/100)*(E2319/1000)),
IF(C2319="Spirits",
SUM(LOOKUP(2,1/(SRP!$B$2:$B$7&lt;=E2319)/(SRP!$C$2:$C$7&gt;=E2319),SRP!$D$2:$D$7)*(G2319/100)*(E2319/1000)),
IF(AND(C2319="Wine",D2319="Fortified Wines"),
SUM(LOOKUP(2,1/(SRP!$B$26:$B$29&lt;=E2319)/(SRP!$C$26:$C$29&gt;=E2319),SRP!$D$26:$D$29)*(G2319/100)*(E2319/1000)),
IF(C2319="Wine",
SUM(LOOKUP(2,1/(SRP!$B$21:$B$25&lt;=E2319)/(SRP!$C$21:$C$25&gt;=E2319),SRP!$D$21:$D$25)*(G2319/100)*(E2319/1000)),
IF(AND(C2319="Ready to Drink",D2319="RTD-One Pour Cocktail&gt;7%&lt;=14.5"),
SUM(LOOKUP(2,1/(SRP!$B$16:$B$20&lt;=E2319)/(SRP!$C$16:$C$20&gt;=E2319),SRP!$D$16:$D$20)*(G2319/100)*(E2319/1000)),
IF(C2319="Ready to Drink",
SUM(LOOKUP(2,1/(SRP!$B$11:$B$15&lt;=E2319)/(SRP!$C$11:$C$15&gt;=E2319),SRP!$D$11:$D$15)*(G2319/100)*(E2319/1000)),
0)))))),2)</f>
        <v>1.85</v>
      </c>
      <c r="L2319" s="173" t="str">
        <f t="shared" si="36"/>
        <v>Beer473</v>
      </c>
      <c r="M2319" s="154">
        <f>VLOOKUP(L2319,'Slope %'!C:D,2,0)</f>
        <v>0.12</v>
      </c>
    </row>
    <row r="2320" spans="1:13" x14ac:dyDescent="0.25">
      <c r="A2320" s="169">
        <v>36822</v>
      </c>
      <c r="B2320" s="170" t="s">
        <v>2021</v>
      </c>
      <c r="C2320" s="170" t="s">
        <v>11</v>
      </c>
      <c r="D2320" s="170" t="s">
        <v>303</v>
      </c>
      <c r="E2320" s="170">
        <v>473</v>
      </c>
      <c r="F2320" s="170">
        <v>24</v>
      </c>
      <c r="G2320" s="171">
        <v>8.1999999999999993</v>
      </c>
      <c r="H2320" s="170" t="s">
        <v>222</v>
      </c>
      <c r="I2320" s="171">
        <v>4.99</v>
      </c>
      <c r="J2320" s="169">
        <v>1</v>
      </c>
      <c r="K2320" s="154" cm="1">
        <f t="array" ref="K2320">ROUND(
IF(C2320="Beer",
SUM(LOOKUP(2,1/(SRP!$B$8:$B$10&lt;=E2320)/(SRP!$C$8:$C$10&gt;=E2320),SRP!$D$8:$D$10)*(G2320/100)*(E2320/1000)),
IF(C2320="Spirits",
SUM(LOOKUP(2,1/(SRP!$B$2:$B$7&lt;=E2320)/(SRP!$C$2:$C$7&gt;=E2320),SRP!$D$2:$D$7)*(G2320/100)*(E2320/1000)),
IF(AND(C2320="Wine",D2320="Fortified Wines"),
SUM(LOOKUP(2,1/(SRP!$B$26:$B$29&lt;=E2320)/(SRP!$C$26:$C$29&gt;=E2320),SRP!$D$26:$D$29)*(G2320/100)*(E2320/1000)),
IF(C2320="Wine",
SUM(LOOKUP(2,1/(SRP!$B$21:$B$25&lt;=E2320)/(SRP!$C$21:$C$25&gt;=E2320),SRP!$D$21:$D$25)*(G2320/100)*(E2320/1000)),
IF(AND(C2320="Ready to Drink",D2320="RTD-One Pour Cocktail&gt;7%&lt;=14.5"),
SUM(LOOKUP(2,1/(SRP!$B$16:$B$20&lt;=E2320)/(SRP!$C$16:$C$20&gt;=E2320),SRP!$D$16:$D$20)*(G2320/100)*(E2320/1000)),
IF(C2320="Ready to Drink",
SUM(LOOKUP(2,1/(SRP!$B$11:$B$15&lt;=E2320)/(SRP!$C$11:$C$15&gt;=E2320),SRP!$D$11:$D$15)*(G2320/100)*(E2320/1000)),
0)))))),2)</f>
        <v>3.03</v>
      </c>
      <c r="L2320" s="173" t="str">
        <f t="shared" si="36"/>
        <v>Beer473</v>
      </c>
      <c r="M2320" s="154">
        <f>VLOOKUP(L2320,'Slope %'!C:D,2,0)</f>
        <v>0.12</v>
      </c>
    </row>
    <row r="2321" spans="1:13" x14ac:dyDescent="0.25">
      <c r="A2321" s="169">
        <v>36832</v>
      </c>
      <c r="B2321" s="170" t="s">
        <v>2022</v>
      </c>
      <c r="C2321" s="170" t="s">
        <v>15</v>
      </c>
      <c r="D2321" s="170" t="s">
        <v>252</v>
      </c>
      <c r="E2321" s="170">
        <v>750</v>
      </c>
      <c r="F2321" s="170">
        <v>12</v>
      </c>
      <c r="G2321" s="171">
        <v>30</v>
      </c>
      <c r="H2321" s="170" t="s">
        <v>1173</v>
      </c>
      <c r="I2321" s="171">
        <v>35.99</v>
      </c>
      <c r="J2321" s="169">
        <v>1</v>
      </c>
      <c r="K2321" s="154" cm="1">
        <f t="array" ref="K2321">ROUND(
IF(C2321="Beer",
SUM(LOOKUP(2,1/(SRP!$B$8:$B$10&lt;=E2321)/(SRP!$C$8:$C$10&gt;=E2321),SRP!$D$8:$D$10)*(G2321/100)*(E2321/1000)),
IF(C2321="Spirits",
SUM(LOOKUP(2,1/(SRP!$B$2:$B$7&lt;=E2321)/(SRP!$C$2:$C$7&gt;=E2321),SRP!$D$2:$D$7)*(G2321/100)*(E2321/1000)),
IF(AND(C2321="Wine",D2321="Fortified Wines"),
SUM(LOOKUP(2,1/(SRP!$B$26:$B$29&lt;=E2321)/(SRP!$C$26:$C$29&gt;=E2321),SRP!$D$26:$D$29)*(G2321/100)*(E2321/1000)),
IF(C2321="Wine",
SUM(LOOKUP(2,1/(SRP!$B$21:$B$25&lt;=E2321)/(SRP!$C$21:$C$25&gt;=E2321),SRP!$D$21:$D$25)*(G2321/100)*(E2321/1000)),
IF(AND(C2321="Ready to Drink",D2321="RTD-One Pour Cocktail&gt;7%&lt;=14.5"),
SUM(LOOKUP(2,1/(SRP!$B$16:$B$20&lt;=E2321)/(SRP!$C$16:$C$20&gt;=E2321),SRP!$D$16:$D$20)*(G2321/100)*(E2321/1000)),
IF(C2321="Ready to Drink",
SUM(LOOKUP(2,1/(SRP!$B$11:$B$15&lt;=E2321)/(SRP!$C$11:$C$15&gt;=E2321),SRP!$D$11:$D$15)*(G2321/100)*(E2321/1000)),
0)))))),2)</f>
        <v>17.57</v>
      </c>
      <c r="L2321" s="173" t="str">
        <f t="shared" si="36"/>
        <v>Spirits750</v>
      </c>
      <c r="M2321" s="154">
        <f>VLOOKUP(L2321,'Slope %'!C:D,2,0)</f>
        <v>7.0000000000000007E-2</v>
      </c>
    </row>
    <row r="2322" spans="1:13" x14ac:dyDescent="0.25">
      <c r="A2322" s="169">
        <v>36838</v>
      </c>
      <c r="B2322" s="170" t="s">
        <v>2023</v>
      </c>
      <c r="C2322" s="170" t="s">
        <v>11</v>
      </c>
      <c r="D2322" s="170" t="s">
        <v>267</v>
      </c>
      <c r="E2322" s="170">
        <v>750</v>
      </c>
      <c r="F2322" s="170">
        <v>12</v>
      </c>
      <c r="G2322" s="171">
        <v>5</v>
      </c>
      <c r="H2322" s="170" t="s">
        <v>1324</v>
      </c>
      <c r="I2322" s="171">
        <v>9</v>
      </c>
      <c r="J2322" s="169">
        <v>1</v>
      </c>
      <c r="K2322" s="154" cm="1">
        <f t="array" ref="K2322">ROUND(
IF(C2322="Beer",
SUM(LOOKUP(2,1/(SRP!$B$8:$B$10&lt;=E2322)/(SRP!$C$8:$C$10&gt;=E2322),SRP!$D$8:$D$10)*(G2322/100)*(E2322/1000)),
IF(C2322="Spirits",
SUM(LOOKUP(2,1/(SRP!$B$2:$B$7&lt;=E2322)/(SRP!$C$2:$C$7&gt;=E2322),SRP!$D$2:$D$7)*(G2322/100)*(E2322/1000)),
IF(AND(C2322="Wine",D2322="Fortified Wines"),
SUM(LOOKUP(2,1/(SRP!$B$26:$B$29&lt;=E2322)/(SRP!$C$26:$C$29&gt;=E2322),SRP!$D$26:$D$29)*(G2322/100)*(E2322/1000)),
IF(C2322="Wine",
SUM(LOOKUP(2,1/(SRP!$B$21:$B$25&lt;=E2322)/(SRP!$C$21:$C$25&gt;=E2322),SRP!$D$21:$D$25)*(G2322/100)*(E2322/1000)),
IF(AND(C2322="Ready to Drink",D2322="RTD-One Pour Cocktail&gt;7%&lt;=14.5"),
SUM(LOOKUP(2,1/(SRP!$B$16:$B$20&lt;=E2322)/(SRP!$C$16:$C$20&gt;=E2322),SRP!$D$16:$D$20)*(G2322/100)*(E2322/1000)),
IF(C2322="Ready to Drink",
SUM(LOOKUP(2,1/(SRP!$B$11:$B$15&lt;=E2322)/(SRP!$C$11:$C$15&gt;=E2322),SRP!$D$11:$D$15)*(G2322/100)*(E2322/1000)),
0)))))),2)</f>
        <v>2.93</v>
      </c>
      <c r="L2322" s="173" t="str">
        <f t="shared" si="36"/>
        <v>Beer750</v>
      </c>
      <c r="M2322" s="154">
        <f>VLOOKUP(L2322,'Slope %'!C:D,2,0)</f>
        <v>0.12</v>
      </c>
    </row>
    <row r="2323" spans="1:13" x14ac:dyDescent="0.25">
      <c r="A2323" s="169">
        <v>36838</v>
      </c>
      <c r="B2323" s="170" t="s">
        <v>2023</v>
      </c>
      <c r="C2323" s="170" t="s">
        <v>11</v>
      </c>
      <c r="D2323" s="170" t="s">
        <v>267</v>
      </c>
      <c r="E2323" s="170">
        <v>750</v>
      </c>
      <c r="F2323" s="170">
        <v>12</v>
      </c>
      <c r="G2323" s="171">
        <v>5</v>
      </c>
      <c r="H2323" s="170" t="s">
        <v>1324</v>
      </c>
      <c r="I2323" s="171">
        <v>9</v>
      </c>
      <c r="J2323" s="169">
        <v>1</v>
      </c>
      <c r="K2323" s="154" cm="1">
        <f t="array" ref="K2323">ROUND(
IF(C2323="Beer",
SUM(LOOKUP(2,1/(SRP!$B$8:$B$10&lt;=E2323)/(SRP!$C$8:$C$10&gt;=E2323),SRP!$D$8:$D$10)*(G2323/100)*(E2323/1000)),
IF(C2323="Spirits",
SUM(LOOKUP(2,1/(SRP!$B$2:$B$7&lt;=E2323)/(SRP!$C$2:$C$7&gt;=E2323),SRP!$D$2:$D$7)*(G2323/100)*(E2323/1000)),
IF(AND(C2323="Wine",D2323="Fortified Wines"),
SUM(LOOKUP(2,1/(SRP!$B$26:$B$29&lt;=E2323)/(SRP!$C$26:$C$29&gt;=E2323),SRP!$D$26:$D$29)*(G2323/100)*(E2323/1000)),
IF(C2323="Wine",
SUM(LOOKUP(2,1/(SRP!$B$21:$B$25&lt;=E2323)/(SRP!$C$21:$C$25&gt;=E2323),SRP!$D$21:$D$25)*(G2323/100)*(E2323/1000)),
IF(AND(C2323="Ready to Drink",D2323="RTD-One Pour Cocktail&gt;7%&lt;=14.5"),
SUM(LOOKUP(2,1/(SRP!$B$16:$B$20&lt;=E2323)/(SRP!$C$16:$C$20&gt;=E2323),SRP!$D$16:$D$20)*(G2323/100)*(E2323/1000)),
IF(C2323="Ready to Drink",
SUM(LOOKUP(2,1/(SRP!$B$11:$B$15&lt;=E2323)/(SRP!$C$11:$C$15&gt;=E2323),SRP!$D$11:$D$15)*(G2323/100)*(E2323/1000)),
0)))))),2)</f>
        <v>2.93</v>
      </c>
      <c r="L2323" s="173" t="str">
        <f t="shared" si="36"/>
        <v>Beer750</v>
      </c>
      <c r="M2323" s="154">
        <f>VLOOKUP(L2323,'Slope %'!C:D,2,0)</f>
        <v>0.12</v>
      </c>
    </row>
    <row r="2324" spans="1:13" x14ac:dyDescent="0.25">
      <c r="A2324" s="169">
        <v>36879</v>
      </c>
      <c r="B2324" s="170" t="s">
        <v>2024</v>
      </c>
      <c r="C2324" s="170" t="s">
        <v>24</v>
      </c>
      <c r="D2324" s="170" t="s">
        <v>34</v>
      </c>
      <c r="E2324" s="170">
        <v>750</v>
      </c>
      <c r="F2324" s="170">
        <v>6</v>
      </c>
      <c r="G2324" s="171">
        <v>14</v>
      </c>
      <c r="H2324" s="170" t="s">
        <v>177</v>
      </c>
      <c r="I2324" s="171">
        <v>199.99</v>
      </c>
      <c r="J2324" s="169">
        <v>1</v>
      </c>
      <c r="K2324" s="154" cm="1">
        <f t="array" ref="K2324">ROUND(
IF(C2324="Beer",
SUM(LOOKUP(2,1/(SRP!$B$8:$B$10&lt;=E2324)/(SRP!$C$8:$C$10&gt;=E2324),SRP!$D$8:$D$10)*(G2324/100)*(E2324/1000)),
IF(C2324="Spirits",
SUM(LOOKUP(2,1/(SRP!$B$2:$B$7&lt;=E2324)/(SRP!$C$2:$C$7&gt;=E2324),SRP!$D$2:$D$7)*(G2324/100)*(E2324/1000)),
IF(AND(C2324="Wine",D2324="Fortified Wines"),
SUM(LOOKUP(2,1/(SRP!$B$26:$B$29&lt;=E2324)/(SRP!$C$26:$C$29&gt;=E2324),SRP!$D$26:$D$29)*(G2324/100)*(E2324/1000)),
IF(C2324="Wine",
SUM(LOOKUP(2,1/(SRP!$B$21:$B$25&lt;=E2324)/(SRP!$C$21:$C$25&gt;=E2324),SRP!$D$21:$D$25)*(G2324/100)*(E2324/1000)),
IF(AND(C2324="Ready to Drink",D2324="RTD-One Pour Cocktail&gt;7%&lt;=14.5"),
SUM(LOOKUP(2,1/(SRP!$B$16:$B$20&lt;=E2324)/(SRP!$C$16:$C$20&gt;=E2324),SRP!$D$16:$D$20)*(G2324/100)*(E2324/1000)),
IF(C2324="Ready to Drink",
SUM(LOOKUP(2,1/(SRP!$B$11:$B$15&lt;=E2324)/(SRP!$C$11:$C$15&gt;=E2324),SRP!$D$11:$D$15)*(G2324/100)*(E2324/1000)),
0)))))),2)</f>
        <v>8.1999999999999993</v>
      </c>
      <c r="L2324" s="173" t="str">
        <f t="shared" si="36"/>
        <v>Wine750</v>
      </c>
      <c r="M2324" s="154">
        <f>VLOOKUP(L2324,'Slope %'!C:D,2,0)</f>
        <v>0.1</v>
      </c>
    </row>
    <row r="2325" spans="1:13" x14ac:dyDescent="0.25">
      <c r="A2325" s="169">
        <v>36883</v>
      </c>
      <c r="B2325" s="170" t="s">
        <v>2025</v>
      </c>
      <c r="C2325" s="170" t="s">
        <v>24</v>
      </c>
      <c r="D2325" s="170" t="s">
        <v>191</v>
      </c>
      <c r="E2325" s="170">
        <v>750</v>
      </c>
      <c r="F2325" s="170">
        <v>12</v>
      </c>
      <c r="G2325" s="171">
        <v>13.5</v>
      </c>
      <c r="H2325" s="170" t="s">
        <v>100</v>
      </c>
      <c r="I2325" s="171">
        <v>18.489999999999998</v>
      </c>
      <c r="J2325" s="169">
        <v>1</v>
      </c>
      <c r="K2325" s="154" cm="1">
        <f t="array" ref="K2325">ROUND(
IF(C2325="Beer",
SUM(LOOKUP(2,1/(SRP!$B$8:$B$10&lt;=E2325)/(SRP!$C$8:$C$10&gt;=E2325),SRP!$D$8:$D$10)*(G2325/100)*(E2325/1000)),
IF(C2325="Spirits",
SUM(LOOKUP(2,1/(SRP!$B$2:$B$7&lt;=E2325)/(SRP!$C$2:$C$7&gt;=E2325),SRP!$D$2:$D$7)*(G2325/100)*(E2325/1000)),
IF(AND(C2325="Wine",D2325="Fortified Wines"),
SUM(LOOKUP(2,1/(SRP!$B$26:$B$29&lt;=E2325)/(SRP!$C$26:$C$29&gt;=E2325),SRP!$D$26:$D$29)*(G2325/100)*(E2325/1000)),
IF(C2325="Wine",
SUM(LOOKUP(2,1/(SRP!$B$21:$B$25&lt;=E2325)/(SRP!$C$21:$C$25&gt;=E2325),SRP!$D$21:$D$25)*(G2325/100)*(E2325/1000)),
IF(AND(C2325="Ready to Drink",D2325="RTD-One Pour Cocktail&gt;7%&lt;=14.5"),
SUM(LOOKUP(2,1/(SRP!$B$16:$B$20&lt;=E2325)/(SRP!$C$16:$C$20&gt;=E2325),SRP!$D$16:$D$20)*(G2325/100)*(E2325/1000)),
IF(C2325="Ready to Drink",
SUM(LOOKUP(2,1/(SRP!$B$11:$B$15&lt;=E2325)/(SRP!$C$11:$C$15&gt;=E2325),SRP!$D$11:$D$15)*(G2325/100)*(E2325/1000)),
0)))))),2)</f>
        <v>7.9</v>
      </c>
      <c r="L2325" s="173" t="str">
        <f t="shared" si="36"/>
        <v>Wine750</v>
      </c>
      <c r="M2325" s="154">
        <f>VLOOKUP(L2325,'Slope %'!C:D,2,0)</f>
        <v>0.1</v>
      </c>
    </row>
    <row r="2326" spans="1:13" x14ac:dyDescent="0.25">
      <c r="A2326" s="169">
        <v>36884</v>
      </c>
      <c r="B2326" s="170" t="s">
        <v>2026</v>
      </c>
      <c r="C2326" s="170" t="s">
        <v>24</v>
      </c>
      <c r="D2326" s="170" t="s">
        <v>166</v>
      </c>
      <c r="E2326" s="170">
        <v>750</v>
      </c>
      <c r="F2326" s="170">
        <v>12</v>
      </c>
      <c r="G2326" s="171">
        <v>12.5</v>
      </c>
      <c r="H2326" s="170" t="s">
        <v>100</v>
      </c>
      <c r="I2326" s="171">
        <v>16.489999999999998</v>
      </c>
      <c r="J2326" s="169">
        <v>1</v>
      </c>
      <c r="K2326" s="154" cm="1">
        <f t="array" ref="K2326">ROUND(
IF(C2326="Beer",
SUM(LOOKUP(2,1/(SRP!$B$8:$B$10&lt;=E2326)/(SRP!$C$8:$C$10&gt;=E2326),SRP!$D$8:$D$10)*(G2326/100)*(E2326/1000)),
IF(C2326="Spirits",
SUM(LOOKUP(2,1/(SRP!$B$2:$B$7&lt;=E2326)/(SRP!$C$2:$C$7&gt;=E2326),SRP!$D$2:$D$7)*(G2326/100)*(E2326/1000)),
IF(AND(C2326="Wine",D2326="Fortified Wines"),
SUM(LOOKUP(2,1/(SRP!$B$26:$B$29&lt;=E2326)/(SRP!$C$26:$C$29&gt;=E2326),SRP!$D$26:$D$29)*(G2326/100)*(E2326/1000)),
IF(C2326="Wine",
SUM(LOOKUP(2,1/(SRP!$B$21:$B$25&lt;=E2326)/(SRP!$C$21:$C$25&gt;=E2326),SRP!$D$21:$D$25)*(G2326/100)*(E2326/1000)),
IF(AND(C2326="Ready to Drink",D2326="RTD-One Pour Cocktail&gt;7%&lt;=14.5"),
SUM(LOOKUP(2,1/(SRP!$B$16:$B$20&lt;=E2326)/(SRP!$C$16:$C$20&gt;=E2326),SRP!$D$16:$D$20)*(G2326/100)*(E2326/1000)),
IF(C2326="Ready to Drink",
SUM(LOOKUP(2,1/(SRP!$B$11:$B$15&lt;=E2326)/(SRP!$C$11:$C$15&gt;=E2326),SRP!$D$11:$D$15)*(G2326/100)*(E2326/1000)),
0)))))),2)</f>
        <v>7.32</v>
      </c>
      <c r="L2326" s="173" t="str">
        <f t="shared" si="36"/>
        <v>Wine750</v>
      </c>
      <c r="M2326" s="154">
        <f>VLOOKUP(L2326,'Slope %'!C:D,2,0)</f>
        <v>0.1</v>
      </c>
    </row>
    <row r="2327" spans="1:13" x14ac:dyDescent="0.25">
      <c r="A2327" s="169">
        <v>36885</v>
      </c>
      <c r="B2327" s="170" t="s">
        <v>2027</v>
      </c>
      <c r="C2327" s="170" t="s">
        <v>24</v>
      </c>
      <c r="D2327" s="170" t="s">
        <v>99</v>
      </c>
      <c r="E2327" s="170">
        <v>750</v>
      </c>
      <c r="F2327" s="170">
        <v>6</v>
      </c>
      <c r="G2327" s="171">
        <v>20</v>
      </c>
      <c r="H2327" s="170" t="s">
        <v>100</v>
      </c>
      <c r="I2327" s="171">
        <v>38.99</v>
      </c>
      <c r="J2327" s="169">
        <v>1</v>
      </c>
      <c r="K2327" s="154" cm="1">
        <f t="array" ref="K2327">ROUND(
IF(C2327="Beer",
SUM(LOOKUP(2,1/(SRP!$B$8:$B$10&lt;=E2327)/(SRP!$C$8:$C$10&gt;=E2327),SRP!$D$8:$D$10)*(G2327/100)*(E2327/1000)),
IF(C2327="Spirits",
SUM(LOOKUP(2,1/(SRP!$B$2:$B$7&lt;=E2327)/(SRP!$C$2:$C$7&gt;=E2327),SRP!$D$2:$D$7)*(G2327/100)*(E2327/1000)),
IF(AND(C2327="Wine",D2327="Fortified Wines"),
SUM(LOOKUP(2,1/(SRP!$B$26:$B$29&lt;=E2327)/(SRP!$C$26:$C$29&gt;=E2327),SRP!$D$26:$D$29)*(G2327/100)*(E2327/1000)),
IF(C2327="Wine",
SUM(LOOKUP(2,1/(SRP!$B$21:$B$25&lt;=E2327)/(SRP!$C$21:$C$25&gt;=E2327),SRP!$D$21:$D$25)*(G2327/100)*(E2327/1000)),
IF(AND(C2327="Ready to Drink",D2327="RTD-One Pour Cocktail&gt;7%&lt;=14.5"),
SUM(LOOKUP(2,1/(SRP!$B$16:$B$20&lt;=E2327)/(SRP!$C$16:$C$20&gt;=E2327),SRP!$D$16:$D$20)*(G2327/100)*(E2327/1000)),
IF(C2327="Ready to Drink",
SUM(LOOKUP(2,1/(SRP!$B$11:$B$15&lt;=E2327)/(SRP!$C$11:$C$15&gt;=E2327),SRP!$D$11:$D$15)*(G2327/100)*(E2327/1000)),
0)))))),2)</f>
        <v>11.71</v>
      </c>
      <c r="L2327" s="173" t="str">
        <f t="shared" si="36"/>
        <v>Wine750</v>
      </c>
      <c r="M2327" s="154">
        <f>VLOOKUP(L2327,'Slope %'!C:D,2,0)</f>
        <v>0.1</v>
      </c>
    </row>
    <row r="2328" spans="1:13" x14ac:dyDescent="0.25">
      <c r="A2328" s="169">
        <v>36886</v>
      </c>
      <c r="B2328" s="170" t="s">
        <v>2028</v>
      </c>
      <c r="C2328" s="170" t="s">
        <v>24</v>
      </c>
      <c r="D2328" s="170" t="s">
        <v>191</v>
      </c>
      <c r="E2328" s="170">
        <v>750</v>
      </c>
      <c r="F2328" s="170">
        <v>12</v>
      </c>
      <c r="G2328" s="171">
        <v>15</v>
      </c>
      <c r="H2328" s="170" t="s">
        <v>100</v>
      </c>
      <c r="I2328" s="171">
        <v>16.489999999999998</v>
      </c>
      <c r="J2328" s="169">
        <v>1</v>
      </c>
      <c r="K2328" s="154" cm="1">
        <f t="array" ref="K2328">ROUND(
IF(C2328="Beer",
SUM(LOOKUP(2,1/(SRP!$B$8:$B$10&lt;=E2328)/(SRP!$C$8:$C$10&gt;=E2328),SRP!$D$8:$D$10)*(G2328/100)*(E2328/1000)),
IF(C2328="Spirits",
SUM(LOOKUP(2,1/(SRP!$B$2:$B$7&lt;=E2328)/(SRP!$C$2:$C$7&gt;=E2328),SRP!$D$2:$D$7)*(G2328/100)*(E2328/1000)),
IF(AND(C2328="Wine",D2328="Fortified Wines"),
SUM(LOOKUP(2,1/(SRP!$B$26:$B$29&lt;=E2328)/(SRP!$C$26:$C$29&gt;=E2328),SRP!$D$26:$D$29)*(G2328/100)*(E2328/1000)),
IF(C2328="Wine",
SUM(LOOKUP(2,1/(SRP!$B$21:$B$25&lt;=E2328)/(SRP!$C$21:$C$25&gt;=E2328),SRP!$D$21:$D$25)*(G2328/100)*(E2328/1000)),
IF(AND(C2328="Ready to Drink",D2328="RTD-One Pour Cocktail&gt;7%&lt;=14.5"),
SUM(LOOKUP(2,1/(SRP!$B$16:$B$20&lt;=E2328)/(SRP!$C$16:$C$20&gt;=E2328),SRP!$D$16:$D$20)*(G2328/100)*(E2328/1000)),
IF(C2328="Ready to Drink",
SUM(LOOKUP(2,1/(SRP!$B$11:$B$15&lt;=E2328)/(SRP!$C$11:$C$15&gt;=E2328),SRP!$D$11:$D$15)*(G2328/100)*(E2328/1000)),
0)))))),2)</f>
        <v>8.7799999999999994</v>
      </c>
      <c r="L2328" s="173" t="str">
        <f t="shared" si="36"/>
        <v>Wine750</v>
      </c>
      <c r="M2328" s="154">
        <f>VLOOKUP(L2328,'Slope %'!C:D,2,0)</f>
        <v>0.1</v>
      </c>
    </row>
    <row r="2329" spans="1:13" x14ac:dyDescent="0.25">
      <c r="A2329" s="169">
        <v>36951</v>
      </c>
      <c r="B2329" s="170" t="s">
        <v>2029</v>
      </c>
      <c r="C2329" s="170" t="s">
        <v>24</v>
      </c>
      <c r="D2329" s="170" t="s">
        <v>191</v>
      </c>
      <c r="E2329" s="170">
        <v>750</v>
      </c>
      <c r="F2329" s="170">
        <v>12</v>
      </c>
      <c r="G2329" s="171">
        <v>13.5</v>
      </c>
      <c r="H2329" s="170" t="s">
        <v>130</v>
      </c>
      <c r="I2329" s="171">
        <v>12.59</v>
      </c>
      <c r="J2329" s="169">
        <v>1</v>
      </c>
      <c r="K2329" s="154" cm="1">
        <f t="array" ref="K2329">ROUND(
IF(C2329="Beer",
SUM(LOOKUP(2,1/(SRP!$B$8:$B$10&lt;=E2329)/(SRP!$C$8:$C$10&gt;=E2329),SRP!$D$8:$D$10)*(G2329/100)*(E2329/1000)),
IF(C2329="Spirits",
SUM(LOOKUP(2,1/(SRP!$B$2:$B$7&lt;=E2329)/(SRP!$C$2:$C$7&gt;=E2329),SRP!$D$2:$D$7)*(G2329/100)*(E2329/1000)),
IF(AND(C2329="Wine",D2329="Fortified Wines"),
SUM(LOOKUP(2,1/(SRP!$B$26:$B$29&lt;=E2329)/(SRP!$C$26:$C$29&gt;=E2329),SRP!$D$26:$D$29)*(G2329/100)*(E2329/1000)),
IF(C2329="Wine",
SUM(LOOKUP(2,1/(SRP!$B$21:$B$25&lt;=E2329)/(SRP!$C$21:$C$25&gt;=E2329),SRP!$D$21:$D$25)*(G2329/100)*(E2329/1000)),
IF(AND(C2329="Ready to Drink",D2329="RTD-One Pour Cocktail&gt;7%&lt;=14.5"),
SUM(LOOKUP(2,1/(SRP!$B$16:$B$20&lt;=E2329)/(SRP!$C$16:$C$20&gt;=E2329),SRP!$D$16:$D$20)*(G2329/100)*(E2329/1000)),
IF(C2329="Ready to Drink",
SUM(LOOKUP(2,1/(SRP!$B$11:$B$15&lt;=E2329)/(SRP!$C$11:$C$15&gt;=E2329),SRP!$D$11:$D$15)*(G2329/100)*(E2329/1000)),
0)))))),2)</f>
        <v>7.9</v>
      </c>
      <c r="L2329" s="173" t="str">
        <f t="shared" si="36"/>
        <v>Wine750</v>
      </c>
      <c r="M2329" s="154">
        <f>VLOOKUP(L2329,'Slope %'!C:D,2,0)</f>
        <v>0.1</v>
      </c>
    </row>
    <row r="2330" spans="1:13" x14ac:dyDescent="0.25">
      <c r="A2330" s="169">
        <v>36958</v>
      </c>
      <c r="B2330" s="170" t="s">
        <v>2030</v>
      </c>
      <c r="C2330" s="170" t="s">
        <v>11</v>
      </c>
      <c r="D2330" s="170" t="s">
        <v>267</v>
      </c>
      <c r="E2330" s="170">
        <v>473</v>
      </c>
      <c r="F2330" s="170">
        <v>24</v>
      </c>
      <c r="G2330" s="171">
        <v>5</v>
      </c>
      <c r="H2330" s="170" t="s">
        <v>1742</v>
      </c>
      <c r="I2330" s="171">
        <v>4.1900000000000004</v>
      </c>
      <c r="J2330" s="169">
        <v>1</v>
      </c>
      <c r="K2330" s="154" cm="1">
        <f t="array" ref="K2330">ROUND(
IF(C2330="Beer",
SUM(LOOKUP(2,1/(SRP!$B$8:$B$10&lt;=E2330)/(SRP!$C$8:$C$10&gt;=E2330),SRP!$D$8:$D$10)*(G2330/100)*(E2330/1000)),
IF(C2330="Spirits",
SUM(LOOKUP(2,1/(SRP!$B$2:$B$7&lt;=E2330)/(SRP!$C$2:$C$7&gt;=E2330),SRP!$D$2:$D$7)*(G2330/100)*(E2330/1000)),
IF(AND(C2330="Wine",D2330="Fortified Wines"),
SUM(LOOKUP(2,1/(SRP!$B$26:$B$29&lt;=E2330)/(SRP!$C$26:$C$29&gt;=E2330),SRP!$D$26:$D$29)*(G2330/100)*(E2330/1000)),
IF(C2330="Wine",
SUM(LOOKUP(2,1/(SRP!$B$21:$B$25&lt;=E2330)/(SRP!$C$21:$C$25&gt;=E2330),SRP!$D$21:$D$25)*(G2330/100)*(E2330/1000)),
IF(AND(C2330="Ready to Drink",D2330="RTD-One Pour Cocktail&gt;7%&lt;=14.5"),
SUM(LOOKUP(2,1/(SRP!$B$16:$B$20&lt;=E2330)/(SRP!$C$16:$C$20&gt;=E2330),SRP!$D$16:$D$20)*(G2330/100)*(E2330/1000)),
IF(C2330="Ready to Drink",
SUM(LOOKUP(2,1/(SRP!$B$11:$B$15&lt;=E2330)/(SRP!$C$11:$C$15&gt;=E2330),SRP!$D$11:$D$15)*(G2330/100)*(E2330/1000)),
0)))))),2)</f>
        <v>1.85</v>
      </c>
      <c r="L2330" s="173" t="str">
        <f t="shared" si="36"/>
        <v>Beer473</v>
      </c>
      <c r="M2330" s="154">
        <f>VLOOKUP(L2330,'Slope %'!C:D,2,0)</f>
        <v>0.12</v>
      </c>
    </row>
    <row r="2331" spans="1:13" x14ac:dyDescent="0.25">
      <c r="A2331" s="169">
        <v>36958</v>
      </c>
      <c r="B2331" s="170" t="s">
        <v>2030</v>
      </c>
      <c r="C2331" s="170" t="s">
        <v>11</v>
      </c>
      <c r="D2331" s="170" t="s">
        <v>267</v>
      </c>
      <c r="E2331" s="170">
        <v>473</v>
      </c>
      <c r="F2331" s="170">
        <v>24</v>
      </c>
      <c r="G2331" s="171">
        <v>5</v>
      </c>
      <c r="H2331" s="170" t="s">
        <v>1742</v>
      </c>
      <c r="I2331" s="171">
        <v>4.1900000000000004</v>
      </c>
      <c r="J2331" s="169">
        <v>1</v>
      </c>
      <c r="K2331" s="154" cm="1">
        <f t="array" ref="K2331">ROUND(
IF(C2331="Beer",
SUM(LOOKUP(2,1/(SRP!$B$8:$B$10&lt;=E2331)/(SRP!$C$8:$C$10&gt;=E2331),SRP!$D$8:$D$10)*(G2331/100)*(E2331/1000)),
IF(C2331="Spirits",
SUM(LOOKUP(2,1/(SRP!$B$2:$B$7&lt;=E2331)/(SRP!$C$2:$C$7&gt;=E2331),SRP!$D$2:$D$7)*(G2331/100)*(E2331/1000)),
IF(AND(C2331="Wine",D2331="Fortified Wines"),
SUM(LOOKUP(2,1/(SRP!$B$26:$B$29&lt;=E2331)/(SRP!$C$26:$C$29&gt;=E2331),SRP!$D$26:$D$29)*(G2331/100)*(E2331/1000)),
IF(C2331="Wine",
SUM(LOOKUP(2,1/(SRP!$B$21:$B$25&lt;=E2331)/(SRP!$C$21:$C$25&gt;=E2331),SRP!$D$21:$D$25)*(G2331/100)*(E2331/1000)),
IF(AND(C2331="Ready to Drink",D2331="RTD-One Pour Cocktail&gt;7%&lt;=14.5"),
SUM(LOOKUP(2,1/(SRP!$B$16:$B$20&lt;=E2331)/(SRP!$C$16:$C$20&gt;=E2331),SRP!$D$16:$D$20)*(G2331/100)*(E2331/1000)),
IF(C2331="Ready to Drink",
SUM(LOOKUP(2,1/(SRP!$B$11:$B$15&lt;=E2331)/(SRP!$C$11:$C$15&gt;=E2331),SRP!$D$11:$D$15)*(G2331/100)*(E2331/1000)),
0)))))),2)</f>
        <v>1.85</v>
      </c>
      <c r="L2331" s="173" t="str">
        <f t="shared" si="36"/>
        <v>Beer473</v>
      </c>
      <c r="M2331" s="154">
        <f>VLOOKUP(L2331,'Slope %'!C:D,2,0)</f>
        <v>0.12</v>
      </c>
    </row>
    <row r="2332" spans="1:13" x14ac:dyDescent="0.25">
      <c r="A2332" s="169">
        <v>36963</v>
      </c>
      <c r="B2332" s="170" t="s">
        <v>2031</v>
      </c>
      <c r="C2332" s="170" t="s">
        <v>24</v>
      </c>
      <c r="D2332" s="170" t="s">
        <v>127</v>
      </c>
      <c r="E2332" s="170">
        <v>750</v>
      </c>
      <c r="F2332" s="170">
        <v>6</v>
      </c>
      <c r="G2332" s="171">
        <v>14.5</v>
      </c>
      <c r="H2332" s="170" t="s">
        <v>177</v>
      </c>
      <c r="I2332" s="171">
        <v>99.99</v>
      </c>
      <c r="J2332" s="169">
        <v>1</v>
      </c>
      <c r="K2332" s="154" cm="1">
        <f t="array" ref="K2332">ROUND(
IF(C2332="Beer",
SUM(LOOKUP(2,1/(SRP!$B$8:$B$10&lt;=E2332)/(SRP!$C$8:$C$10&gt;=E2332),SRP!$D$8:$D$10)*(G2332/100)*(E2332/1000)),
IF(C2332="Spirits",
SUM(LOOKUP(2,1/(SRP!$B$2:$B$7&lt;=E2332)/(SRP!$C$2:$C$7&gt;=E2332),SRP!$D$2:$D$7)*(G2332/100)*(E2332/1000)),
IF(AND(C2332="Wine",D2332="Fortified Wines"),
SUM(LOOKUP(2,1/(SRP!$B$26:$B$29&lt;=E2332)/(SRP!$C$26:$C$29&gt;=E2332),SRP!$D$26:$D$29)*(G2332/100)*(E2332/1000)),
IF(C2332="Wine",
SUM(LOOKUP(2,1/(SRP!$B$21:$B$25&lt;=E2332)/(SRP!$C$21:$C$25&gt;=E2332),SRP!$D$21:$D$25)*(G2332/100)*(E2332/1000)),
IF(AND(C2332="Ready to Drink",D2332="RTD-One Pour Cocktail&gt;7%&lt;=14.5"),
SUM(LOOKUP(2,1/(SRP!$B$16:$B$20&lt;=E2332)/(SRP!$C$16:$C$20&gt;=E2332),SRP!$D$16:$D$20)*(G2332/100)*(E2332/1000)),
IF(C2332="Ready to Drink",
SUM(LOOKUP(2,1/(SRP!$B$11:$B$15&lt;=E2332)/(SRP!$C$11:$C$15&gt;=E2332),SRP!$D$11:$D$15)*(G2332/100)*(E2332/1000)),
0)))))),2)</f>
        <v>8.49</v>
      </c>
      <c r="L2332" s="173" t="str">
        <f t="shared" si="36"/>
        <v>Wine750</v>
      </c>
      <c r="M2332" s="154">
        <f>VLOOKUP(L2332,'Slope %'!C:D,2,0)</f>
        <v>0.1</v>
      </c>
    </row>
    <row r="2333" spans="1:13" x14ac:dyDescent="0.25">
      <c r="A2333" s="169">
        <v>36966</v>
      </c>
      <c r="B2333" s="170" t="s">
        <v>2032</v>
      </c>
      <c r="C2333" s="170" t="s">
        <v>24</v>
      </c>
      <c r="D2333" s="170" t="s">
        <v>166</v>
      </c>
      <c r="E2333" s="170">
        <v>750</v>
      </c>
      <c r="F2333" s="170">
        <v>12</v>
      </c>
      <c r="G2333" s="171">
        <v>11.5</v>
      </c>
      <c r="H2333" s="170" t="s">
        <v>100</v>
      </c>
      <c r="I2333" s="171">
        <v>19.989999999999998</v>
      </c>
      <c r="J2333" s="169">
        <v>1</v>
      </c>
      <c r="K2333" s="154" cm="1">
        <f t="array" ref="K2333">ROUND(
IF(C2333="Beer",
SUM(LOOKUP(2,1/(SRP!$B$8:$B$10&lt;=E2333)/(SRP!$C$8:$C$10&gt;=E2333),SRP!$D$8:$D$10)*(G2333/100)*(E2333/1000)),
IF(C2333="Spirits",
SUM(LOOKUP(2,1/(SRP!$B$2:$B$7&lt;=E2333)/(SRP!$C$2:$C$7&gt;=E2333),SRP!$D$2:$D$7)*(G2333/100)*(E2333/1000)),
IF(AND(C2333="Wine",D2333="Fortified Wines"),
SUM(LOOKUP(2,1/(SRP!$B$26:$B$29&lt;=E2333)/(SRP!$C$26:$C$29&gt;=E2333),SRP!$D$26:$D$29)*(G2333/100)*(E2333/1000)),
IF(C2333="Wine",
SUM(LOOKUP(2,1/(SRP!$B$21:$B$25&lt;=E2333)/(SRP!$C$21:$C$25&gt;=E2333),SRP!$D$21:$D$25)*(G2333/100)*(E2333/1000)),
IF(AND(C2333="Ready to Drink",D2333="RTD-One Pour Cocktail&gt;7%&lt;=14.5"),
SUM(LOOKUP(2,1/(SRP!$B$16:$B$20&lt;=E2333)/(SRP!$C$16:$C$20&gt;=E2333),SRP!$D$16:$D$20)*(G2333/100)*(E2333/1000)),
IF(C2333="Ready to Drink",
SUM(LOOKUP(2,1/(SRP!$B$11:$B$15&lt;=E2333)/(SRP!$C$11:$C$15&gt;=E2333),SRP!$D$11:$D$15)*(G2333/100)*(E2333/1000)),
0)))))),2)</f>
        <v>6.73</v>
      </c>
      <c r="L2333" s="173" t="str">
        <f t="shared" si="36"/>
        <v>Wine750</v>
      </c>
      <c r="M2333" s="154">
        <f>VLOOKUP(L2333,'Slope %'!C:D,2,0)</f>
        <v>0.1</v>
      </c>
    </row>
    <row r="2334" spans="1:13" x14ac:dyDescent="0.25">
      <c r="A2334" s="169">
        <v>36968</v>
      </c>
      <c r="B2334" s="170" t="s">
        <v>2033</v>
      </c>
      <c r="C2334" s="170" t="s">
        <v>24</v>
      </c>
      <c r="D2334" s="170" t="s">
        <v>230</v>
      </c>
      <c r="E2334" s="170">
        <v>750</v>
      </c>
      <c r="F2334" s="170">
        <v>12</v>
      </c>
      <c r="G2334" s="171">
        <v>12.5</v>
      </c>
      <c r="H2334" s="170" t="s">
        <v>100</v>
      </c>
      <c r="I2334" s="171">
        <v>20.99</v>
      </c>
      <c r="J2334" s="169">
        <v>1</v>
      </c>
      <c r="K2334" s="154" cm="1">
        <f t="array" ref="K2334">ROUND(
IF(C2334="Beer",
SUM(LOOKUP(2,1/(SRP!$B$8:$B$10&lt;=E2334)/(SRP!$C$8:$C$10&gt;=E2334),SRP!$D$8:$D$10)*(G2334/100)*(E2334/1000)),
IF(C2334="Spirits",
SUM(LOOKUP(2,1/(SRP!$B$2:$B$7&lt;=E2334)/(SRP!$C$2:$C$7&gt;=E2334),SRP!$D$2:$D$7)*(G2334/100)*(E2334/1000)),
IF(AND(C2334="Wine",D2334="Fortified Wines"),
SUM(LOOKUP(2,1/(SRP!$B$26:$B$29&lt;=E2334)/(SRP!$C$26:$C$29&gt;=E2334),SRP!$D$26:$D$29)*(G2334/100)*(E2334/1000)),
IF(C2334="Wine",
SUM(LOOKUP(2,1/(SRP!$B$21:$B$25&lt;=E2334)/(SRP!$C$21:$C$25&gt;=E2334),SRP!$D$21:$D$25)*(G2334/100)*(E2334/1000)),
IF(AND(C2334="Ready to Drink",D2334="RTD-One Pour Cocktail&gt;7%&lt;=14.5"),
SUM(LOOKUP(2,1/(SRP!$B$16:$B$20&lt;=E2334)/(SRP!$C$16:$C$20&gt;=E2334),SRP!$D$16:$D$20)*(G2334/100)*(E2334/1000)),
IF(C2334="Ready to Drink",
SUM(LOOKUP(2,1/(SRP!$B$11:$B$15&lt;=E2334)/(SRP!$C$11:$C$15&gt;=E2334),SRP!$D$11:$D$15)*(G2334/100)*(E2334/1000)),
0)))))),2)</f>
        <v>7.32</v>
      </c>
      <c r="L2334" s="173" t="str">
        <f t="shared" si="36"/>
        <v>Wine750</v>
      </c>
      <c r="M2334" s="154">
        <f>VLOOKUP(L2334,'Slope %'!C:D,2,0)</f>
        <v>0.1</v>
      </c>
    </row>
    <row r="2335" spans="1:13" x14ac:dyDescent="0.25">
      <c r="A2335" s="169">
        <v>37002</v>
      </c>
      <c r="B2335" s="170" t="s">
        <v>2034</v>
      </c>
      <c r="C2335" s="170" t="s">
        <v>11</v>
      </c>
      <c r="D2335" s="170" t="s">
        <v>12</v>
      </c>
      <c r="E2335" s="170">
        <v>8520</v>
      </c>
      <c r="F2335" s="170">
        <v>1</v>
      </c>
      <c r="G2335" s="171">
        <v>4.9000000000000004</v>
      </c>
      <c r="H2335" s="170" t="s">
        <v>824</v>
      </c>
      <c r="I2335" s="171">
        <v>45.99</v>
      </c>
      <c r="J2335" s="169">
        <v>24</v>
      </c>
      <c r="K2335" s="154" cm="1">
        <f t="array" ref="K2335">ROUND(
IF(C2335="Beer",
SUM(LOOKUP(2,1/(SRP!$B$8:$B$10&lt;=E2335)/(SRP!$C$8:$C$10&gt;=E2335),SRP!$D$8:$D$10)*(G2335/100)*(E2335/1000)),
IF(C2335="Spirits",
SUM(LOOKUP(2,1/(SRP!$B$2:$B$7&lt;=E2335)/(SRP!$C$2:$C$7&gt;=E2335),SRP!$D$2:$D$7)*(G2335/100)*(E2335/1000)),
IF(AND(C2335="Wine",D2335="Fortified Wines"),
SUM(LOOKUP(2,1/(SRP!$B$26:$B$29&lt;=E2335)/(SRP!$C$26:$C$29&gt;=E2335),SRP!$D$26:$D$29)*(G2335/100)*(E2335/1000)),
IF(C2335="Wine",
SUM(LOOKUP(2,1/(SRP!$B$21:$B$25&lt;=E2335)/(SRP!$C$21:$C$25&gt;=E2335),SRP!$D$21:$D$25)*(G2335/100)*(E2335/1000)),
IF(AND(C2335="Ready to Drink",D2335="RTD-One Pour Cocktail&gt;7%&lt;=14.5"),
SUM(LOOKUP(2,1/(SRP!$B$16:$B$20&lt;=E2335)/(SRP!$C$16:$C$20&gt;=E2335),SRP!$D$16:$D$20)*(G2335/100)*(E2335/1000)),
IF(C2335="Ready to Drink",
SUM(LOOKUP(2,1/(SRP!$B$11:$B$15&lt;=E2335)/(SRP!$C$11:$C$15&gt;=E2335),SRP!$D$11:$D$15)*(G2335/100)*(E2335/1000)),
0)))))),2)</f>
        <v>32.590000000000003</v>
      </c>
      <c r="L2335" s="173" t="str">
        <f t="shared" si="36"/>
        <v>Beer8520</v>
      </c>
      <c r="M2335" s="154">
        <f>VLOOKUP(L2335,'Slope %'!C:D,2,0)</f>
        <v>0.05</v>
      </c>
    </row>
    <row r="2336" spans="1:13" x14ac:dyDescent="0.25">
      <c r="A2336" s="169">
        <v>37002</v>
      </c>
      <c r="B2336" s="170" t="s">
        <v>2034</v>
      </c>
      <c r="C2336" s="170" t="s">
        <v>11</v>
      </c>
      <c r="D2336" s="170" t="s">
        <v>12</v>
      </c>
      <c r="E2336" s="170">
        <v>8520</v>
      </c>
      <c r="F2336" s="170">
        <v>1</v>
      </c>
      <c r="G2336" s="171">
        <v>4.9000000000000004</v>
      </c>
      <c r="H2336" s="170" t="s">
        <v>824</v>
      </c>
      <c r="I2336" s="171">
        <v>45.99</v>
      </c>
      <c r="J2336" s="169">
        <v>24</v>
      </c>
      <c r="K2336" s="154" cm="1">
        <f t="array" ref="K2336">ROUND(
IF(C2336="Beer",
SUM(LOOKUP(2,1/(SRP!$B$8:$B$10&lt;=E2336)/(SRP!$C$8:$C$10&gt;=E2336),SRP!$D$8:$D$10)*(G2336/100)*(E2336/1000)),
IF(C2336="Spirits",
SUM(LOOKUP(2,1/(SRP!$B$2:$B$7&lt;=E2336)/(SRP!$C$2:$C$7&gt;=E2336),SRP!$D$2:$D$7)*(G2336/100)*(E2336/1000)),
IF(AND(C2336="Wine",D2336="Fortified Wines"),
SUM(LOOKUP(2,1/(SRP!$B$26:$B$29&lt;=E2336)/(SRP!$C$26:$C$29&gt;=E2336),SRP!$D$26:$D$29)*(G2336/100)*(E2336/1000)),
IF(C2336="Wine",
SUM(LOOKUP(2,1/(SRP!$B$21:$B$25&lt;=E2336)/(SRP!$C$21:$C$25&gt;=E2336),SRP!$D$21:$D$25)*(G2336/100)*(E2336/1000)),
IF(AND(C2336="Ready to Drink",D2336="RTD-One Pour Cocktail&gt;7%&lt;=14.5"),
SUM(LOOKUP(2,1/(SRP!$B$16:$B$20&lt;=E2336)/(SRP!$C$16:$C$20&gt;=E2336),SRP!$D$16:$D$20)*(G2336/100)*(E2336/1000)),
IF(C2336="Ready to Drink",
SUM(LOOKUP(2,1/(SRP!$B$11:$B$15&lt;=E2336)/(SRP!$C$11:$C$15&gt;=E2336),SRP!$D$11:$D$15)*(G2336/100)*(E2336/1000)),
0)))))),2)</f>
        <v>32.590000000000003</v>
      </c>
      <c r="L2336" s="173" t="str">
        <f t="shared" si="36"/>
        <v>Beer8520</v>
      </c>
      <c r="M2336" s="154">
        <f>VLOOKUP(L2336,'Slope %'!C:D,2,0)</f>
        <v>0.05</v>
      </c>
    </row>
    <row r="2337" spans="1:13" x14ac:dyDescent="0.25">
      <c r="A2337" s="169">
        <v>37003</v>
      </c>
      <c r="B2337" s="170" t="s">
        <v>2035</v>
      </c>
      <c r="C2337" s="170" t="s">
        <v>11</v>
      </c>
      <c r="D2337" s="170" t="s">
        <v>303</v>
      </c>
      <c r="E2337" s="170">
        <v>473</v>
      </c>
      <c r="F2337" s="170">
        <v>24</v>
      </c>
      <c r="G2337" s="171">
        <v>6.8</v>
      </c>
      <c r="H2337" s="170" t="s">
        <v>105</v>
      </c>
      <c r="I2337" s="171">
        <v>4.3899999999999997</v>
      </c>
      <c r="J2337" s="169">
        <v>1</v>
      </c>
      <c r="K2337" s="154" cm="1">
        <f t="array" ref="K2337">ROUND(
IF(C2337="Beer",
SUM(LOOKUP(2,1/(SRP!$B$8:$B$10&lt;=E2337)/(SRP!$C$8:$C$10&gt;=E2337),SRP!$D$8:$D$10)*(G2337/100)*(E2337/1000)),
IF(C2337="Spirits",
SUM(LOOKUP(2,1/(SRP!$B$2:$B$7&lt;=E2337)/(SRP!$C$2:$C$7&gt;=E2337),SRP!$D$2:$D$7)*(G2337/100)*(E2337/1000)),
IF(AND(C2337="Wine",D2337="Fortified Wines"),
SUM(LOOKUP(2,1/(SRP!$B$26:$B$29&lt;=E2337)/(SRP!$C$26:$C$29&gt;=E2337),SRP!$D$26:$D$29)*(G2337/100)*(E2337/1000)),
IF(C2337="Wine",
SUM(LOOKUP(2,1/(SRP!$B$21:$B$25&lt;=E2337)/(SRP!$C$21:$C$25&gt;=E2337),SRP!$D$21:$D$25)*(G2337/100)*(E2337/1000)),
IF(AND(C2337="Ready to Drink",D2337="RTD-One Pour Cocktail&gt;7%&lt;=14.5"),
SUM(LOOKUP(2,1/(SRP!$B$16:$B$20&lt;=E2337)/(SRP!$C$16:$C$20&gt;=E2337),SRP!$D$16:$D$20)*(G2337/100)*(E2337/1000)),
IF(C2337="Ready to Drink",
SUM(LOOKUP(2,1/(SRP!$B$11:$B$15&lt;=E2337)/(SRP!$C$11:$C$15&gt;=E2337),SRP!$D$11:$D$15)*(G2337/100)*(E2337/1000)),
0)))))),2)</f>
        <v>2.5099999999999998</v>
      </c>
      <c r="L2337" s="173" t="str">
        <f t="shared" si="36"/>
        <v>Beer473</v>
      </c>
      <c r="M2337" s="154">
        <f>VLOOKUP(L2337,'Slope %'!C:D,2,0)</f>
        <v>0.12</v>
      </c>
    </row>
    <row r="2338" spans="1:13" x14ac:dyDescent="0.25">
      <c r="A2338" s="169">
        <v>37003</v>
      </c>
      <c r="B2338" s="170" t="s">
        <v>2035</v>
      </c>
      <c r="C2338" s="170" t="s">
        <v>11</v>
      </c>
      <c r="D2338" s="170" t="s">
        <v>303</v>
      </c>
      <c r="E2338" s="170">
        <v>473</v>
      </c>
      <c r="F2338" s="170">
        <v>24</v>
      </c>
      <c r="G2338" s="171">
        <v>6.8</v>
      </c>
      <c r="H2338" s="170" t="s">
        <v>105</v>
      </c>
      <c r="I2338" s="171">
        <v>4.3899999999999997</v>
      </c>
      <c r="J2338" s="169">
        <v>1</v>
      </c>
      <c r="K2338" s="154" cm="1">
        <f t="array" ref="K2338">ROUND(
IF(C2338="Beer",
SUM(LOOKUP(2,1/(SRP!$B$8:$B$10&lt;=E2338)/(SRP!$C$8:$C$10&gt;=E2338),SRP!$D$8:$D$10)*(G2338/100)*(E2338/1000)),
IF(C2338="Spirits",
SUM(LOOKUP(2,1/(SRP!$B$2:$B$7&lt;=E2338)/(SRP!$C$2:$C$7&gt;=E2338),SRP!$D$2:$D$7)*(G2338/100)*(E2338/1000)),
IF(AND(C2338="Wine",D2338="Fortified Wines"),
SUM(LOOKUP(2,1/(SRP!$B$26:$B$29&lt;=E2338)/(SRP!$C$26:$C$29&gt;=E2338),SRP!$D$26:$D$29)*(G2338/100)*(E2338/1000)),
IF(C2338="Wine",
SUM(LOOKUP(2,1/(SRP!$B$21:$B$25&lt;=E2338)/(SRP!$C$21:$C$25&gt;=E2338),SRP!$D$21:$D$25)*(G2338/100)*(E2338/1000)),
IF(AND(C2338="Ready to Drink",D2338="RTD-One Pour Cocktail&gt;7%&lt;=14.5"),
SUM(LOOKUP(2,1/(SRP!$B$16:$B$20&lt;=E2338)/(SRP!$C$16:$C$20&gt;=E2338),SRP!$D$16:$D$20)*(G2338/100)*(E2338/1000)),
IF(C2338="Ready to Drink",
SUM(LOOKUP(2,1/(SRP!$B$11:$B$15&lt;=E2338)/(SRP!$C$11:$C$15&gt;=E2338),SRP!$D$11:$D$15)*(G2338/100)*(E2338/1000)),
0)))))),2)</f>
        <v>2.5099999999999998</v>
      </c>
      <c r="L2338" s="173" t="str">
        <f t="shared" si="36"/>
        <v>Beer473</v>
      </c>
      <c r="M2338" s="154">
        <f>VLOOKUP(L2338,'Slope %'!C:D,2,0)</f>
        <v>0.12</v>
      </c>
    </row>
    <row r="2339" spans="1:13" x14ac:dyDescent="0.25">
      <c r="A2339" s="169">
        <v>37020</v>
      </c>
      <c r="B2339" s="170" t="s">
        <v>2036</v>
      </c>
      <c r="C2339" s="170" t="s">
        <v>11</v>
      </c>
      <c r="D2339" s="170" t="s">
        <v>474</v>
      </c>
      <c r="E2339" s="170">
        <v>2130</v>
      </c>
      <c r="F2339" s="170">
        <v>4</v>
      </c>
      <c r="G2339" s="171">
        <v>4.7</v>
      </c>
      <c r="H2339" s="170" t="s">
        <v>634</v>
      </c>
      <c r="I2339" s="171">
        <v>16.989999999999998</v>
      </c>
      <c r="J2339" s="169">
        <v>6</v>
      </c>
      <c r="K2339" s="154" cm="1">
        <f t="array" ref="K2339">ROUND(
IF(C2339="Beer",
SUM(LOOKUP(2,1/(SRP!$B$8:$B$10&lt;=E2339)/(SRP!$C$8:$C$10&gt;=E2339),SRP!$D$8:$D$10)*(G2339/100)*(E2339/1000)),
IF(C2339="Spirits",
SUM(LOOKUP(2,1/(SRP!$B$2:$B$7&lt;=E2339)/(SRP!$C$2:$C$7&gt;=E2339),SRP!$D$2:$D$7)*(G2339/100)*(E2339/1000)),
IF(AND(C2339="Wine",D2339="Fortified Wines"),
SUM(LOOKUP(2,1/(SRP!$B$26:$B$29&lt;=E2339)/(SRP!$C$26:$C$29&gt;=E2339),SRP!$D$26:$D$29)*(G2339/100)*(E2339/1000)),
IF(C2339="Wine",
SUM(LOOKUP(2,1/(SRP!$B$21:$B$25&lt;=E2339)/(SRP!$C$21:$C$25&gt;=E2339),SRP!$D$21:$D$25)*(G2339/100)*(E2339/1000)),
IF(AND(C2339="Ready to Drink",D2339="RTD-One Pour Cocktail&gt;7%&lt;=14.5"),
SUM(LOOKUP(2,1/(SRP!$B$16:$B$20&lt;=E2339)/(SRP!$C$16:$C$20&gt;=E2339),SRP!$D$16:$D$20)*(G2339/100)*(E2339/1000)),
IF(C2339="Ready to Drink",
SUM(LOOKUP(2,1/(SRP!$B$11:$B$15&lt;=E2339)/(SRP!$C$11:$C$15&gt;=E2339),SRP!$D$11:$D$15)*(G2339/100)*(E2339/1000)),
0)))))),2)</f>
        <v>7.82</v>
      </c>
      <c r="L2339" s="173" t="str">
        <f t="shared" si="36"/>
        <v>Beer2130</v>
      </c>
      <c r="M2339" s="154">
        <f>VLOOKUP(L2339,'Slope %'!C:D,2,0)</f>
        <v>0.1</v>
      </c>
    </row>
    <row r="2340" spans="1:13" x14ac:dyDescent="0.25">
      <c r="A2340" s="169">
        <v>37020</v>
      </c>
      <c r="B2340" s="170" t="s">
        <v>2036</v>
      </c>
      <c r="C2340" s="170" t="s">
        <v>11</v>
      </c>
      <c r="D2340" s="170" t="s">
        <v>474</v>
      </c>
      <c r="E2340" s="170">
        <v>2130</v>
      </c>
      <c r="F2340" s="170">
        <v>4</v>
      </c>
      <c r="G2340" s="171">
        <v>4.7</v>
      </c>
      <c r="H2340" s="170" t="s">
        <v>634</v>
      </c>
      <c r="I2340" s="171">
        <v>16.989999999999998</v>
      </c>
      <c r="J2340" s="169">
        <v>6</v>
      </c>
      <c r="K2340" s="154" cm="1">
        <f t="array" ref="K2340">ROUND(
IF(C2340="Beer",
SUM(LOOKUP(2,1/(SRP!$B$8:$B$10&lt;=E2340)/(SRP!$C$8:$C$10&gt;=E2340),SRP!$D$8:$D$10)*(G2340/100)*(E2340/1000)),
IF(C2340="Spirits",
SUM(LOOKUP(2,1/(SRP!$B$2:$B$7&lt;=E2340)/(SRP!$C$2:$C$7&gt;=E2340),SRP!$D$2:$D$7)*(G2340/100)*(E2340/1000)),
IF(AND(C2340="Wine",D2340="Fortified Wines"),
SUM(LOOKUP(2,1/(SRP!$B$26:$B$29&lt;=E2340)/(SRP!$C$26:$C$29&gt;=E2340),SRP!$D$26:$D$29)*(G2340/100)*(E2340/1000)),
IF(C2340="Wine",
SUM(LOOKUP(2,1/(SRP!$B$21:$B$25&lt;=E2340)/(SRP!$C$21:$C$25&gt;=E2340),SRP!$D$21:$D$25)*(G2340/100)*(E2340/1000)),
IF(AND(C2340="Ready to Drink",D2340="RTD-One Pour Cocktail&gt;7%&lt;=14.5"),
SUM(LOOKUP(2,1/(SRP!$B$16:$B$20&lt;=E2340)/(SRP!$C$16:$C$20&gt;=E2340),SRP!$D$16:$D$20)*(G2340/100)*(E2340/1000)),
IF(C2340="Ready to Drink",
SUM(LOOKUP(2,1/(SRP!$B$11:$B$15&lt;=E2340)/(SRP!$C$11:$C$15&gt;=E2340),SRP!$D$11:$D$15)*(G2340/100)*(E2340/1000)),
0)))))),2)</f>
        <v>7.82</v>
      </c>
      <c r="L2340" s="173" t="str">
        <f t="shared" si="36"/>
        <v>Beer2130</v>
      </c>
      <c r="M2340" s="154">
        <f>VLOOKUP(L2340,'Slope %'!C:D,2,0)</f>
        <v>0.1</v>
      </c>
    </row>
    <row r="2341" spans="1:13" x14ac:dyDescent="0.25">
      <c r="A2341" s="169">
        <v>37071</v>
      </c>
      <c r="B2341" s="170" t="s">
        <v>2037</v>
      </c>
      <c r="C2341" s="170" t="s">
        <v>11</v>
      </c>
      <c r="D2341" s="170" t="s">
        <v>303</v>
      </c>
      <c r="E2341" s="170">
        <v>473</v>
      </c>
      <c r="F2341" s="170">
        <v>24</v>
      </c>
      <c r="G2341" s="171">
        <v>6.5</v>
      </c>
      <c r="H2341" s="170" t="s">
        <v>1053</v>
      </c>
      <c r="I2341" s="171">
        <v>3.95</v>
      </c>
      <c r="J2341" s="169">
        <v>1</v>
      </c>
      <c r="K2341" s="154" cm="1">
        <f t="array" ref="K2341">ROUND(
IF(C2341="Beer",
SUM(LOOKUP(2,1/(SRP!$B$8:$B$10&lt;=E2341)/(SRP!$C$8:$C$10&gt;=E2341),SRP!$D$8:$D$10)*(G2341/100)*(E2341/1000)),
IF(C2341="Spirits",
SUM(LOOKUP(2,1/(SRP!$B$2:$B$7&lt;=E2341)/(SRP!$C$2:$C$7&gt;=E2341),SRP!$D$2:$D$7)*(G2341/100)*(E2341/1000)),
IF(AND(C2341="Wine",D2341="Fortified Wines"),
SUM(LOOKUP(2,1/(SRP!$B$26:$B$29&lt;=E2341)/(SRP!$C$26:$C$29&gt;=E2341),SRP!$D$26:$D$29)*(G2341/100)*(E2341/1000)),
IF(C2341="Wine",
SUM(LOOKUP(2,1/(SRP!$B$21:$B$25&lt;=E2341)/(SRP!$C$21:$C$25&gt;=E2341),SRP!$D$21:$D$25)*(G2341/100)*(E2341/1000)),
IF(AND(C2341="Ready to Drink",D2341="RTD-One Pour Cocktail&gt;7%&lt;=14.5"),
SUM(LOOKUP(2,1/(SRP!$B$16:$B$20&lt;=E2341)/(SRP!$C$16:$C$20&gt;=E2341),SRP!$D$16:$D$20)*(G2341/100)*(E2341/1000)),
IF(C2341="Ready to Drink",
SUM(LOOKUP(2,1/(SRP!$B$11:$B$15&lt;=E2341)/(SRP!$C$11:$C$15&gt;=E2341),SRP!$D$11:$D$15)*(G2341/100)*(E2341/1000)),
0)))))),2)</f>
        <v>2.4</v>
      </c>
      <c r="L2341" s="173" t="str">
        <f t="shared" si="36"/>
        <v>Beer473</v>
      </c>
      <c r="M2341" s="154">
        <f>VLOOKUP(L2341,'Slope %'!C:D,2,0)</f>
        <v>0.12</v>
      </c>
    </row>
    <row r="2342" spans="1:13" x14ac:dyDescent="0.25">
      <c r="A2342" s="169">
        <v>37071</v>
      </c>
      <c r="B2342" s="170" t="s">
        <v>2037</v>
      </c>
      <c r="C2342" s="170" t="s">
        <v>11</v>
      </c>
      <c r="D2342" s="170" t="s">
        <v>303</v>
      </c>
      <c r="E2342" s="170">
        <v>473</v>
      </c>
      <c r="F2342" s="170">
        <v>24</v>
      </c>
      <c r="G2342" s="171">
        <v>6.5</v>
      </c>
      <c r="H2342" s="170" t="s">
        <v>1053</v>
      </c>
      <c r="I2342" s="171">
        <v>3.95</v>
      </c>
      <c r="J2342" s="169">
        <v>1</v>
      </c>
      <c r="K2342" s="154" cm="1">
        <f t="array" ref="K2342">ROUND(
IF(C2342="Beer",
SUM(LOOKUP(2,1/(SRP!$B$8:$B$10&lt;=E2342)/(SRP!$C$8:$C$10&gt;=E2342),SRP!$D$8:$D$10)*(G2342/100)*(E2342/1000)),
IF(C2342="Spirits",
SUM(LOOKUP(2,1/(SRP!$B$2:$B$7&lt;=E2342)/(SRP!$C$2:$C$7&gt;=E2342),SRP!$D$2:$D$7)*(G2342/100)*(E2342/1000)),
IF(AND(C2342="Wine",D2342="Fortified Wines"),
SUM(LOOKUP(2,1/(SRP!$B$26:$B$29&lt;=E2342)/(SRP!$C$26:$C$29&gt;=E2342),SRP!$D$26:$D$29)*(G2342/100)*(E2342/1000)),
IF(C2342="Wine",
SUM(LOOKUP(2,1/(SRP!$B$21:$B$25&lt;=E2342)/(SRP!$C$21:$C$25&gt;=E2342),SRP!$D$21:$D$25)*(G2342/100)*(E2342/1000)),
IF(AND(C2342="Ready to Drink",D2342="RTD-One Pour Cocktail&gt;7%&lt;=14.5"),
SUM(LOOKUP(2,1/(SRP!$B$16:$B$20&lt;=E2342)/(SRP!$C$16:$C$20&gt;=E2342),SRP!$D$16:$D$20)*(G2342/100)*(E2342/1000)),
IF(C2342="Ready to Drink",
SUM(LOOKUP(2,1/(SRP!$B$11:$B$15&lt;=E2342)/(SRP!$C$11:$C$15&gt;=E2342),SRP!$D$11:$D$15)*(G2342/100)*(E2342/1000)),
0)))))),2)</f>
        <v>2.4</v>
      </c>
      <c r="L2342" s="173" t="str">
        <f t="shared" si="36"/>
        <v>Beer473</v>
      </c>
      <c r="M2342" s="154">
        <f>VLOOKUP(L2342,'Slope %'!C:D,2,0)</f>
        <v>0.12</v>
      </c>
    </row>
    <row r="2343" spans="1:13" x14ac:dyDescent="0.25">
      <c r="A2343" s="169">
        <v>37074</v>
      </c>
      <c r="B2343" s="170" t="s">
        <v>2038</v>
      </c>
      <c r="C2343" s="170" t="s">
        <v>11</v>
      </c>
      <c r="D2343" s="170" t="s">
        <v>303</v>
      </c>
      <c r="E2343" s="170">
        <v>473</v>
      </c>
      <c r="F2343" s="170">
        <v>24</v>
      </c>
      <c r="G2343" s="171">
        <v>7.1</v>
      </c>
      <c r="H2343" s="170" t="s">
        <v>105</v>
      </c>
      <c r="I2343" s="171">
        <v>4.3899999999999997</v>
      </c>
      <c r="J2343" s="169">
        <v>1</v>
      </c>
      <c r="K2343" s="154" cm="1">
        <f t="array" ref="K2343">ROUND(
IF(C2343="Beer",
SUM(LOOKUP(2,1/(SRP!$B$8:$B$10&lt;=E2343)/(SRP!$C$8:$C$10&gt;=E2343),SRP!$D$8:$D$10)*(G2343/100)*(E2343/1000)),
IF(C2343="Spirits",
SUM(LOOKUP(2,1/(SRP!$B$2:$B$7&lt;=E2343)/(SRP!$C$2:$C$7&gt;=E2343),SRP!$D$2:$D$7)*(G2343/100)*(E2343/1000)),
IF(AND(C2343="Wine",D2343="Fortified Wines"),
SUM(LOOKUP(2,1/(SRP!$B$26:$B$29&lt;=E2343)/(SRP!$C$26:$C$29&gt;=E2343),SRP!$D$26:$D$29)*(G2343/100)*(E2343/1000)),
IF(C2343="Wine",
SUM(LOOKUP(2,1/(SRP!$B$21:$B$25&lt;=E2343)/(SRP!$C$21:$C$25&gt;=E2343),SRP!$D$21:$D$25)*(G2343/100)*(E2343/1000)),
IF(AND(C2343="Ready to Drink",D2343="RTD-One Pour Cocktail&gt;7%&lt;=14.5"),
SUM(LOOKUP(2,1/(SRP!$B$16:$B$20&lt;=E2343)/(SRP!$C$16:$C$20&gt;=E2343),SRP!$D$16:$D$20)*(G2343/100)*(E2343/1000)),
IF(C2343="Ready to Drink",
SUM(LOOKUP(2,1/(SRP!$B$11:$B$15&lt;=E2343)/(SRP!$C$11:$C$15&gt;=E2343),SRP!$D$11:$D$15)*(G2343/100)*(E2343/1000)),
0)))))),2)</f>
        <v>2.62</v>
      </c>
      <c r="L2343" s="173" t="str">
        <f t="shared" si="36"/>
        <v>Beer473</v>
      </c>
      <c r="M2343" s="154">
        <f>VLOOKUP(L2343,'Slope %'!C:D,2,0)</f>
        <v>0.12</v>
      </c>
    </row>
    <row r="2344" spans="1:13" x14ac:dyDescent="0.25">
      <c r="A2344" s="169">
        <v>37074</v>
      </c>
      <c r="B2344" s="170" t="s">
        <v>2038</v>
      </c>
      <c r="C2344" s="170" t="s">
        <v>11</v>
      </c>
      <c r="D2344" s="170" t="s">
        <v>303</v>
      </c>
      <c r="E2344" s="170">
        <v>473</v>
      </c>
      <c r="F2344" s="170">
        <v>24</v>
      </c>
      <c r="G2344" s="171">
        <v>7.1</v>
      </c>
      <c r="H2344" s="170" t="s">
        <v>105</v>
      </c>
      <c r="I2344" s="171">
        <v>4.3899999999999997</v>
      </c>
      <c r="J2344" s="169">
        <v>1</v>
      </c>
      <c r="K2344" s="154" cm="1">
        <f t="array" ref="K2344">ROUND(
IF(C2344="Beer",
SUM(LOOKUP(2,1/(SRP!$B$8:$B$10&lt;=E2344)/(SRP!$C$8:$C$10&gt;=E2344),SRP!$D$8:$D$10)*(G2344/100)*(E2344/1000)),
IF(C2344="Spirits",
SUM(LOOKUP(2,1/(SRP!$B$2:$B$7&lt;=E2344)/(SRP!$C$2:$C$7&gt;=E2344),SRP!$D$2:$D$7)*(G2344/100)*(E2344/1000)),
IF(AND(C2344="Wine",D2344="Fortified Wines"),
SUM(LOOKUP(2,1/(SRP!$B$26:$B$29&lt;=E2344)/(SRP!$C$26:$C$29&gt;=E2344),SRP!$D$26:$D$29)*(G2344/100)*(E2344/1000)),
IF(C2344="Wine",
SUM(LOOKUP(2,1/(SRP!$B$21:$B$25&lt;=E2344)/(SRP!$C$21:$C$25&gt;=E2344),SRP!$D$21:$D$25)*(G2344/100)*(E2344/1000)),
IF(AND(C2344="Ready to Drink",D2344="RTD-One Pour Cocktail&gt;7%&lt;=14.5"),
SUM(LOOKUP(2,1/(SRP!$B$16:$B$20&lt;=E2344)/(SRP!$C$16:$C$20&gt;=E2344),SRP!$D$16:$D$20)*(G2344/100)*(E2344/1000)),
IF(C2344="Ready to Drink",
SUM(LOOKUP(2,1/(SRP!$B$11:$B$15&lt;=E2344)/(SRP!$C$11:$C$15&gt;=E2344),SRP!$D$11:$D$15)*(G2344/100)*(E2344/1000)),
0)))))),2)</f>
        <v>2.62</v>
      </c>
      <c r="L2344" s="173" t="str">
        <f t="shared" si="36"/>
        <v>Beer473</v>
      </c>
      <c r="M2344" s="154">
        <f>VLOOKUP(L2344,'Slope %'!C:D,2,0)</f>
        <v>0.12</v>
      </c>
    </row>
    <row r="2345" spans="1:13" x14ac:dyDescent="0.25">
      <c r="A2345" s="169">
        <v>37077</v>
      </c>
      <c r="B2345" s="170" t="s">
        <v>2039</v>
      </c>
      <c r="C2345" s="170" t="s">
        <v>11</v>
      </c>
      <c r="D2345" s="170" t="s">
        <v>303</v>
      </c>
      <c r="E2345" s="170">
        <v>473</v>
      </c>
      <c r="F2345" s="170">
        <v>24</v>
      </c>
      <c r="G2345" s="171">
        <v>7</v>
      </c>
      <c r="H2345" s="170" t="s">
        <v>1457</v>
      </c>
      <c r="I2345" s="171">
        <v>4.8899999999999997</v>
      </c>
      <c r="J2345" s="169">
        <v>1</v>
      </c>
      <c r="K2345" s="154" cm="1">
        <f t="array" ref="K2345">ROUND(
IF(C2345="Beer",
SUM(LOOKUP(2,1/(SRP!$B$8:$B$10&lt;=E2345)/(SRP!$C$8:$C$10&gt;=E2345),SRP!$D$8:$D$10)*(G2345/100)*(E2345/1000)),
IF(C2345="Spirits",
SUM(LOOKUP(2,1/(SRP!$B$2:$B$7&lt;=E2345)/(SRP!$C$2:$C$7&gt;=E2345),SRP!$D$2:$D$7)*(G2345/100)*(E2345/1000)),
IF(AND(C2345="Wine",D2345="Fortified Wines"),
SUM(LOOKUP(2,1/(SRP!$B$26:$B$29&lt;=E2345)/(SRP!$C$26:$C$29&gt;=E2345),SRP!$D$26:$D$29)*(G2345/100)*(E2345/1000)),
IF(C2345="Wine",
SUM(LOOKUP(2,1/(SRP!$B$21:$B$25&lt;=E2345)/(SRP!$C$21:$C$25&gt;=E2345),SRP!$D$21:$D$25)*(G2345/100)*(E2345/1000)),
IF(AND(C2345="Ready to Drink",D2345="RTD-One Pour Cocktail&gt;7%&lt;=14.5"),
SUM(LOOKUP(2,1/(SRP!$B$16:$B$20&lt;=E2345)/(SRP!$C$16:$C$20&gt;=E2345),SRP!$D$16:$D$20)*(G2345/100)*(E2345/1000)),
IF(C2345="Ready to Drink",
SUM(LOOKUP(2,1/(SRP!$B$11:$B$15&lt;=E2345)/(SRP!$C$11:$C$15&gt;=E2345),SRP!$D$11:$D$15)*(G2345/100)*(E2345/1000)),
0)))))),2)</f>
        <v>2.58</v>
      </c>
      <c r="L2345" s="173" t="str">
        <f t="shared" si="36"/>
        <v>Beer473</v>
      </c>
      <c r="M2345" s="154">
        <f>VLOOKUP(L2345,'Slope %'!C:D,2,0)</f>
        <v>0.12</v>
      </c>
    </row>
    <row r="2346" spans="1:13" x14ac:dyDescent="0.25">
      <c r="A2346" s="169">
        <v>37077</v>
      </c>
      <c r="B2346" s="170" t="s">
        <v>2039</v>
      </c>
      <c r="C2346" s="170" t="s">
        <v>11</v>
      </c>
      <c r="D2346" s="170" t="s">
        <v>303</v>
      </c>
      <c r="E2346" s="170">
        <v>473</v>
      </c>
      <c r="F2346" s="170">
        <v>24</v>
      </c>
      <c r="G2346" s="171">
        <v>7</v>
      </c>
      <c r="H2346" s="170" t="s">
        <v>1457</v>
      </c>
      <c r="I2346" s="171">
        <v>4.8899999999999997</v>
      </c>
      <c r="J2346" s="169">
        <v>1</v>
      </c>
      <c r="K2346" s="154" cm="1">
        <f t="array" ref="K2346">ROUND(
IF(C2346="Beer",
SUM(LOOKUP(2,1/(SRP!$B$8:$B$10&lt;=E2346)/(SRP!$C$8:$C$10&gt;=E2346),SRP!$D$8:$D$10)*(G2346/100)*(E2346/1000)),
IF(C2346="Spirits",
SUM(LOOKUP(2,1/(SRP!$B$2:$B$7&lt;=E2346)/(SRP!$C$2:$C$7&gt;=E2346),SRP!$D$2:$D$7)*(G2346/100)*(E2346/1000)),
IF(AND(C2346="Wine",D2346="Fortified Wines"),
SUM(LOOKUP(2,1/(SRP!$B$26:$B$29&lt;=E2346)/(SRP!$C$26:$C$29&gt;=E2346),SRP!$D$26:$D$29)*(G2346/100)*(E2346/1000)),
IF(C2346="Wine",
SUM(LOOKUP(2,1/(SRP!$B$21:$B$25&lt;=E2346)/(SRP!$C$21:$C$25&gt;=E2346),SRP!$D$21:$D$25)*(G2346/100)*(E2346/1000)),
IF(AND(C2346="Ready to Drink",D2346="RTD-One Pour Cocktail&gt;7%&lt;=14.5"),
SUM(LOOKUP(2,1/(SRP!$B$16:$B$20&lt;=E2346)/(SRP!$C$16:$C$20&gt;=E2346),SRP!$D$16:$D$20)*(G2346/100)*(E2346/1000)),
IF(C2346="Ready to Drink",
SUM(LOOKUP(2,1/(SRP!$B$11:$B$15&lt;=E2346)/(SRP!$C$11:$C$15&gt;=E2346),SRP!$D$11:$D$15)*(G2346/100)*(E2346/1000)),
0)))))),2)</f>
        <v>2.58</v>
      </c>
      <c r="L2346" s="173" t="str">
        <f t="shared" si="36"/>
        <v>Beer473</v>
      </c>
      <c r="M2346" s="154">
        <f>VLOOKUP(L2346,'Slope %'!C:D,2,0)</f>
        <v>0.12</v>
      </c>
    </row>
    <row r="2347" spans="1:13" x14ac:dyDescent="0.25">
      <c r="A2347" s="169">
        <v>37078</v>
      </c>
      <c r="B2347" s="170" t="s">
        <v>2040</v>
      </c>
      <c r="C2347" s="170" t="s">
        <v>11</v>
      </c>
      <c r="D2347" s="170" t="s">
        <v>12</v>
      </c>
      <c r="E2347" s="170">
        <v>473</v>
      </c>
      <c r="F2347" s="170">
        <v>24</v>
      </c>
      <c r="G2347" s="171">
        <v>4.4000000000000004</v>
      </c>
      <c r="H2347" s="170" t="s">
        <v>105</v>
      </c>
      <c r="I2347" s="171">
        <v>4.3899999999999997</v>
      </c>
      <c r="J2347" s="169">
        <v>1</v>
      </c>
      <c r="K2347" s="154" cm="1">
        <f t="array" ref="K2347">ROUND(
IF(C2347="Beer",
SUM(LOOKUP(2,1/(SRP!$B$8:$B$10&lt;=E2347)/(SRP!$C$8:$C$10&gt;=E2347),SRP!$D$8:$D$10)*(G2347/100)*(E2347/1000)),
IF(C2347="Spirits",
SUM(LOOKUP(2,1/(SRP!$B$2:$B$7&lt;=E2347)/(SRP!$C$2:$C$7&gt;=E2347),SRP!$D$2:$D$7)*(G2347/100)*(E2347/1000)),
IF(AND(C2347="Wine",D2347="Fortified Wines"),
SUM(LOOKUP(2,1/(SRP!$B$26:$B$29&lt;=E2347)/(SRP!$C$26:$C$29&gt;=E2347),SRP!$D$26:$D$29)*(G2347/100)*(E2347/1000)),
IF(C2347="Wine",
SUM(LOOKUP(2,1/(SRP!$B$21:$B$25&lt;=E2347)/(SRP!$C$21:$C$25&gt;=E2347),SRP!$D$21:$D$25)*(G2347/100)*(E2347/1000)),
IF(AND(C2347="Ready to Drink",D2347="RTD-One Pour Cocktail&gt;7%&lt;=14.5"),
SUM(LOOKUP(2,1/(SRP!$B$16:$B$20&lt;=E2347)/(SRP!$C$16:$C$20&gt;=E2347),SRP!$D$16:$D$20)*(G2347/100)*(E2347/1000)),
IF(C2347="Ready to Drink",
SUM(LOOKUP(2,1/(SRP!$B$11:$B$15&lt;=E2347)/(SRP!$C$11:$C$15&gt;=E2347),SRP!$D$11:$D$15)*(G2347/100)*(E2347/1000)),
0)))))),2)</f>
        <v>1.62</v>
      </c>
      <c r="L2347" s="173" t="str">
        <f t="shared" si="36"/>
        <v>Beer473</v>
      </c>
      <c r="M2347" s="154">
        <f>VLOOKUP(L2347,'Slope %'!C:D,2,0)</f>
        <v>0.12</v>
      </c>
    </row>
    <row r="2348" spans="1:13" x14ac:dyDescent="0.25">
      <c r="A2348" s="169">
        <v>37078</v>
      </c>
      <c r="B2348" s="170" t="s">
        <v>2040</v>
      </c>
      <c r="C2348" s="170" t="s">
        <v>11</v>
      </c>
      <c r="D2348" s="170" t="s">
        <v>12</v>
      </c>
      <c r="E2348" s="170">
        <v>473</v>
      </c>
      <c r="F2348" s="170">
        <v>24</v>
      </c>
      <c r="G2348" s="171">
        <v>4.4000000000000004</v>
      </c>
      <c r="H2348" s="170" t="s">
        <v>105</v>
      </c>
      <c r="I2348" s="171">
        <v>4.3899999999999997</v>
      </c>
      <c r="J2348" s="169">
        <v>1</v>
      </c>
      <c r="K2348" s="154" cm="1">
        <f t="array" ref="K2348">ROUND(
IF(C2348="Beer",
SUM(LOOKUP(2,1/(SRP!$B$8:$B$10&lt;=E2348)/(SRP!$C$8:$C$10&gt;=E2348),SRP!$D$8:$D$10)*(G2348/100)*(E2348/1000)),
IF(C2348="Spirits",
SUM(LOOKUP(2,1/(SRP!$B$2:$B$7&lt;=E2348)/(SRP!$C$2:$C$7&gt;=E2348),SRP!$D$2:$D$7)*(G2348/100)*(E2348/1000)),
IF(AND(C2348="Wine",D2348="Fortified Wines"),
SUM(LOOKUP(2,1/(SRP!$B$26:$B$29&lt;=E2348)/(SRP!$C$26:$C$29&gt;=E2348),SRP!$D$26:$D$29)*(G2348/100)*(E2348/1000)),
IF(C2348="Wine",
SUM(LOOKUP(2,1/(SRP!$B$21:$B$25&lt;=E2348)/(SRP!$C$21:$C$25&gt;=E2348),SRP!$D$21:$D$25)*(G2348/100)*(E2348/1000)),
IF(AND(C2348="Ready to Drink",D2348="RTD-One Pour Cocktail&gt;7%&lt;=14.5"),
SUM(LOOKUP(2,1/(SRP!$B$16:$B$20&lt;=E2348)/(SRP!$C$16:$C$20&gt;=E2348),SRP!$D$16:$D$20)*(G2348/100)*(E2348/1000)),
IF(C2348="Ready to Drink",
SUM(LOOKUP(2,1/(SRP!$B$11:$B$15&lt;=E2348)/(SRP!$C$11:$C$15&gt;=E2348),SRP!$D$11:$D$15)*(G2348/100)*(E2348/1000)),
0)))))),2)</f>
        <v>1.62</v>
      </c>
      <c r="L2348" s="173" t="str">
        <f t="shared" si="36"/>
        <v>Beer473</v>
      </c>
      <c r="M2348" s="154">
        <f>VLOOKUP(L2348,'Slope %'!C:D,2,0)</f>
        <v>0.12</v>
      </c>
    </row>
    <row r="2349" spans="1:13" x14ac:dyDescent="0.25">
      <c r="A2349" s="169">
        <v>37079</v>
      </c>
      <c r="B2349" s="170" t="s">
        <v>2041</v>
      </c>
      <c r="C2349" s="170" t="s">
        <v>11</v>
      </c>
      <c r="D2349" s="170" t="s">
        <v>267</v>
      </c>
      <c r="E2349" s="170">
        <v>473</v>
      </c>
      <c r="F2349" s="170">
        <v>24</v>
      </c>
      <c r="G2349" s="171">
        <v>5</v>
      </c>
      <c r="H2349" s="170" t="s">
        <v>105</v>
      </c>
      <c r="I2349" s="171">
        <v>4.29</v>
      </c>
      <c r="J2349" s="169">
        <v>1</v>
      </c>
      <c r="K2349" s="154" cm="1">
        <f t="array" ref="K2349">ROUND(
IF(C2349="Beer",
SUM(LOOKUP(2,1/(SRP!$B$8:$B$10&lt;=E2349)/(SRP!$C$8:$C$10&gt;=E2349),SRP!$D$8:$D$10)*(G2349/100)*(E2349/1000)),
IF(C2349="Spirits",
SUM(LOOKUP(2,1/(SRP!$B$2:$B$7&lt;=E2349)/(SRP!$C$2:$C$7&gt;=E2349),SRP!$D$2:$D$7)*(G2349/100)*(E2349/1000)),
IF(AND(C2349="Wine",D2349="Fortified Wines"),
SUM(LOOKUP(2,1/(SRP!$B$26:$B$29&lt;=E2349)/(SRP!$C$26:$C$29&gt;=E2349),SRP!$D$26:$D$29)*(G2349/100)*(E2349/1000)),
IF(C2349="Wine",
SUM(LOOKUP(2,1/(SRP!$B$21:$B$25&lt;=E2349)/(SRP!$C$21:$C$25&gt;=E2349),SRP!$D$21:$D$25)*(G2349/100)*(E2349/1000)),
IF(AND(C2349="Ready to Drink",D2349="RTD-One Pour Cocktail&gt;7%&lt;=14.5"),
SUM(LOOKUP(2,1/(SRP!$B$16:$B$20&lt;=E2349)/(SRP!$C$16:$C$20&gt;=E2349),SRP!$D$16:$D$20)*(G2349/100)*(E2349/1000)),
IF(C2349="Ready to Drink",
SUM(LOOKUP(2,1/(SRP!$B$11:$B$15&lt;=E2349)/(SRP!$C$11:$C$15&gt;=E2349),SRP!$D$11:$D$15)*(G2349/100)*(E2349/1000)),
0)))))),2)</f>
        <v>1.85</v>
      </c>
      <c r="L2349" s="173" t="str">
        <f t="shared" si="36"/>
        <v>Beer473</v>
      </c>
      <c r="M2349" s="154">
        <f>VLOOKUP(L2349,'Slope %'!C:D,2,0)</f>
        <v>0.12</v>
      </c>
    </row>
    <row r="2350" spans="1:13" x14ac:dyDescent="0.25">
      <c r="A2350" s="169">
        <v>37079</v>
      </c>
      <c r="B2350" s="170" t="s">
        <v>2041</v>
      </c>
      <c r="C2350" s="170" t="s">
        <v>11</v>
      </c>
      <c r="D2350" s="170" t="s">
        <v>267</v>
      </c>
      <c r="E2350" s="170">
        <v>473</v>
      </c>
      <c r="F2350" s="170">
        <v>24</v>
      </c>
      <c r="G2350" s="171">
        <v>5</v>
      </c>
      <c r="H2350" s="170" t="s">
        <v>105</v>
      </c>
      <c r="I2350" s="171">
        <v>4.29</v>
      </c>
      <c r="J2350" s="169">
        <v>1</v>
      </c>
      <c r="K2350" s="154" cm="1">
        <f t="array" ref="K2350">ROUND(
IF(C2350="Beer",
SUM(LOOKUP(2,1/(SRP!$B$8:$B$10&lt;=E2350)/(SRP!$C$8:$C$10&gt;=E2350),SRP!$D$8:$D$10)*(G2350/100)*(E2350/1000)),
IF(C2350="Spirits",
SUM(LOOKUP(2,1/(SRP!$B$2:$B$7&lt;=E2350)/(SRP!$C$2:$C$7&gt;=E2350),SRP!$D$2:$D$7)*(G2350/100)*(E2350/1000)),
IF(AND(C2350="Wine",D2350="Fortified Wines"),
SUM(LOOKUP(2,1/(SRP!$B$26:$B$29&lt;=E2350)/(SRP!$C$26:$C$29&gt;=E2350),SRP!$D$26:$D$29)*(G2350/100)*(E2350/1000)),
IF(C2350="Wine",
SUM(LOOKUP(2,1/(SRP!$B$21:$B$25&lt;=E2350)/(SRP!$C$21:$C$25&gt;=E2350),SRP!$D$21:$D$25)*(G2350/100)*(E2350/1000)),
IF(AND(C2350="Ready to Drink",D2350="RTD-One Pour Cocktail&gt;7%&lt;=14.5"),
SUM(LOOKUP(2,1/(SRP!$B$16:$B$20&lt;=E2350)/(SRP!$C$16:$C$20&gt;=E2350),SRP!$D$16:$D$20)*(G2350/100)*(E2350/1000)),
IF(C2350="Ready to Drink",
SUM(LOOKUP(2,1/(SRP!$B$11:$B$15&lt;=E2350)/(SRP!$C$11:$C$15&gt;=E2350),SRP!$D$11:$D$15)*(G2350/100)*(E2350/1000)),
0)))))),2)</f>
        <v>1.85</v>
      </c>
      <c r="L2350" s="173" t="str">
        <f t="shared" si="36"/>
        <v>Beer473</v>
      </c>
      <c r="M2350" s="154">
        <f>VLOOKUP(L2350,'Slope %'!C:D,2,0)</f>
        <v>0.12</v>
      </c>
    </row>
    <row r="2351" spans="1:13" x14ac:dyDescent="0.25">
      <c r="A2351" s="169">
        <v>37086</v>
      </c>
      <c r="B2351" s="170" t="s">
        <v>2042</v>
      </c>
      <c r="C2351" s="170" t="s">
        <v>24</v>
      </c>
      <c r="D2351" s="170" t="s">
        <v>34</v>
      </c>
      <c r="E2351" s="170">
        <v>3000</v>
      </c>
      <c r="F2351" s="170">
        <v>4</v>
      </c>
      <c r="G2351" s="171">
        <v>12.5</v>
      </c>
      <c r="H2351" s="170" t="s">
        <v>47</v>
      </c>
      <c r="I2351" s="171">
        <v>44.99</v>
      </c>
      <c r="J2351" s="169">
        <v>1</v>
      </c>
      <c r="K2351" s="154" cm="1">
        <f t="array" ref="K2351">ROUND(
IF(C2351="Beer",
SUM(LOOKUP(2,1/(SRP!$B$8:$B$10&lt;=E2351)/(SRP!$C$8:$C$10&gt;=E2351),SRP!$D$8:$D$10)*(G2351/100)*(E2351/1000)),
IF(C2351="Spirits",
SUM(LOOKUP(2,1/(SRP!$B$2:$B$7&lt;=E2351)/(SRP!$C$2:$C$7&gt;=E2351),SRP!$D$2:$D$7)*(G2351/100)*(E2351/1000)),
IF(AND(C2351="Wine",D2351="Fortified Wines"),
SUM(LOOKUP(2,1/(SRP!$B$26:$B$29&lt;=E2351)/(SRP!$C$26:$C$29&gt;=E2351),SRP!$D$26:$D$29)*(G2351/100)*(E2351/1000)),
IF(C2351="Wine",
SUM(LOOKUP(2,1/(SRP!$B$21:$B$25&lt;=E2351)/(SRP!$C$21:$C$25&gt;=E2351),SRP!$D$21:$D$25)*(G2351/100)*(E2351/1000)),
IF(AND(C2351="Ready to Drink",D2351="RTD-One Pour Cocktail&gt;7%&lt;=14.5"),
SUM(LOOKUP(2,1/(SRP!$B$16:$B$20&lt;=E2351)/(SRP!$C$16:$C$20&gt;=E2351),SRP!$D$16:$D$20)*(G2351/100)*(E2351/1000)),
IF(C2351="Ready to Drink",
SUM(LOOKUP(2,1/(SRP!$B$11:$B$15&lt;=E2351)/(SRP!$C$11:$C$15&gt;=E2351),SRP!$D$11:$D$15)*(G2351/100)*(E2351/1000)),
0)))))),2)</f>
        <v>29.28</v>
      </c>
      <c r="L2351" s="173" t="str">
        <f t="shared" si="36"/>
        <v>Wine3000</v>
      </c>
      <c r="M2351" s="154">
        <f>VLOOKUP(L2351,'Slope %'!C:D,2,0)</f>
        <v>0.05</v>
      </c>
    </row>
    <row r="2352" spans="1:13" x14ac:dyDescent="0.25">
      <c r="A2352" s="169">
        <v>37114</v>
      </c>
      <c r="B2352" s="170" t="s">
        <v>2043</v>
      </c>
      <c r="C2352" s="170" t="s">
        <v>11</v>
      </c>
      <c r="D2352" s="170" t="s">
        <v>12</v>
      </c>
      <c r="E2352" s="170">
        <v>5115</v>
      </c>
      <c r="F2352" s="170">
        <v>1</v>
      </c>
      <c r="G2352" s="171">
        <v>5</v>
      </c>
      <c r="H2352" s="170" t="s">
        <v>105</v>
      </c>
      <c r="I2352" s="171">
        <v>33.99</v>
      </c>
      <c r="J2352" s="169">
        <v>15</v>
      </c>
      <c r="K2352" s="154" cm="1">
        <f t="array" ref="K2352">ROUND(
IF(C2352="Beer",
SUM(LOOKUP(2,1/(SRP!$B$8:$B$10&lt;=E2352)/(SRP!$C$8:$C$10&gt;=E2352),SRP!$D$8:$D$10)*(G2352/100)*(E2352/1000)),
IF(C2352="Spirits",
SUM(LOOKUP(2,1/(SRP!$B$2:$B$7&lt;=E2352)/(SRP!$C$2:$C$7&gt;=E2352),SRP!$D$2:$D$7)*(G2352/100)*(E2352/1000)),
IF(AND(C2352="Wine",D2352="Fortified Wines"),
SUM(LOOKUP(2,1/(SRP!$B$26:$B$29&lt;=E2352)/(SRP!$C$26:$C$29&gt;=E2352),SRP!$D$26:$D$29)*(G2352/100)*(E2352/1000)),
IF(C2352="Wine",
SUM(LOOKUP(2,1/(SRP!$B$21:$B$25&lt;=E2352)/(SRP!$C$21:$C$25&gt;=E2352),SRP!$D$21:$D$25)*(G2352/100)*(E2352/1000)),
IF(AND(C2352="Ready to Drink",D2352="RTD-One Pour Cocktail&gt;7%&lt;=14.5"),
SUM(LOOKUP(2,1/(SRP!$B$16:$B$20&lt;=E2352)/(SRP!$C$16:$C$20&gt;=E2352),SRP!$D$16:$D$20)*(G2352/100)*(E2352/1000)),
IF(C2352="Ready to Drink",
SUM(LOOKUP(2,1/(SRP!$B$11:$B$15&lt;=E2352)/(SRP!$C$11:$C$15&gt;=E2352),SRP!$D$11:$D$15)*(G2352/100)*(E2352/1000)),
0)))))),2)</f>
        <v>19.97</v>
      </c>
      <c r="L2352" s="173" t="str">
        <f t="shared" si="36"/>
        <v>Beer5115</v>
      </c>
      <c r="M2352" s="154">
        <f>VLOOKUP(L2352,'Slope %'!C:D,2,0)</f>
        <v>0.05</v>
      </c>
    </row>
    <row r="2353" spans="1:13" x14ac:dyDescent="0.25">
      <c r="A2353" s="169">
        <v>37114</v>
      </c>
      <c r="B2353" s="170" t="s">
        <v>2043</v>
      </c>
      <c r="C2353" s="170" t="s">
        <v>11</v>
      </c>
      <c r="D2353" s="170" t="s">
        <v>12</v>
      </c>
      <c r="E2353" s="170">
        <v>5115</v>
      </c>
      <c r="F2353" s="170">
        <v>1</v>
      </c>
      <c r="G2353" s="171">
        <v>5</v>
      </c>
      <c r="H2353" s="170" t="s">
        <v>105</v>
      </c>
      <c r="I2353" s="171">
        <v>33.99</v>
      </c>
      <c r="J2353" s="169">
        <v>15</v>
      </c>
      <c r="K2353" s="154" cm="1">
        <f t="array" ref="K2353">ROUND(
IF(C2353="Beer",
SUM(LOOKUP(2,1/(SRP!$B$8:$B$10&lt;=E2353)/(SRP!$C$8:$C$10&gt;=E2353),SRP!$D$8:$D$10)*(G2353/100)*(E2353/1000)),
IF(C2353="Spirits",
SUM(LOOKUP(2,1/(SRP!$B$2:$B$7&lt;=E2353)/(SRP!$C$2:$C$7&gt;=E2353),SRP!$D$2:$D$7)*(G2353/100)*(E2353/1000)),
IF(AND(C2353="Wine",D2353="Fortified Wines"),
SUM(LOOKUP(2,1/(SRP!$B$26:$B$29&lt;=E2353)/(SRP!$C$26:$C$29&gt;=E2353),SRP!$D$26:$D$29)*(G2353/100)*(E2353/1000)),
IF(C2353="Wine",
SUM(LOOKUP(2,1/(SRP!$B$21:$B$25&lt;=E2353)/(SRP!$C$21:$C$25&gt;=E2353),SRP!$D$21:$D$25)*(G2353/100)*(E2353/1000)),
IF(AND(C2353="Ready to Drink",D2353="RTD-One Pour Cocktail&gt;7%&lt;=14.5"),
SUM(LOOKUP(2,1/(SRP!$B$16:$B$20&lt;=E2353)/(SRP!$C$16:$C$20&gt;=E2353),SRP!$D$16:$D$20)*(G2353/100)*(E2353/1000)),
IF(C2353="Ready to Drink",
SUM(LOOKUP(2,1/(SRP!$B$11:$B$15&lt;=E2353)/(SRP!$C$11:$C$15&gt;=E2353),SRP!$D$11:$D$15)*(G2353/100)*(E2353/1000)),
0)))))),2)</f>
        <v>19.97</v>
      </c>
      <c r="L2353" s="173" t="str">
        <f t="shared" si="36"/>
        <v>Beer5115</v>
      </c>
      <c r="M2353" s="154">
        <f>VLOOKUP(L2353,'Slope %'!C:D,2,0)</f>
        <v>0.05</v>
      </c>
    </row>
    <row r="2354" spans="1:13" x14ac:dyDescent="0.25">
      <c r="A2354" s="169">
        <v>37115</v>
      </c>
      <c r="B2354" s="170" t="s">
        <v>2044</v>
      </c>
      <c r="C2354" s="170" t="s">
        <v>11</v>
      </c>
      <c r="D2354" s="170" t="s">
        <v>211</v>
      </c>
      <c r="E2354" s="170">
        <v>5115</v>
      </c>
      <c r="F2354" s="170">
        <v>1</v>
      </c>
      <c r="G2354" s="171">
        <v>4</v>
      </c>
      <c r="H2354" s="170" t="s">
        <v>105</v>
      </c>
      <c r="I2354" s="171">
        <v>33.99</v>
      </c>
      <c r="J2354" s="169">
        <v>15</v>
      </c>
      <c r="K2354" s="154" cm="1">
        <f t="array" ref="K2354">ROUND(
IF(C2354="Beer",
SUM(LOOKUP(2,1/(SRP!$B$8:$B$10&lt;=E2354)/(SRP!$C$8:$C$10&gt;=E2354),SRP!$D$8:$D$10)*(G2354/100)*(E2354/1000)),
IF(C2354="Spirits",
SUM(LOOKUP(2,1/(SRP!$B$2:$B$7&lt;=E2354)/(SRP!$C$2:$C$7&gt;=E2354),SRP!$D$2:$D$7)*(G2354/100)*(E2354/1000)),
IF(AND(C2354="Wine",D2354="Fortified Wines"),
SUM(LOOKUP(2,1/(SRP!$B$26:$B$29&lt;=E2354)/(SRP!$C$26:$C$29&gt;=E2354),SRP!$D$26:$D$29)*(G2354/100)*(E2354/1000)),
IF(C2354="Wine",
SUM(LOOKUP(2,1/(SRP!$B$21:$B$25&lt;=E2354)/(SRP!$C$21:$C$25&gt;=E2354),SRP!$D$21:$D$25)*(G2354/100)*(E2354/1000)),
IF(AND(C2354="Ready to Drink",D2354="RTD-One Pour Cocktail&gt;7%&lt;=14.5"),
SUM(LOOKUP(2,1/(SRP!$B$16:$B$20&lt;=E2354)/(SRP!$C$16:$C$20&gt;=E2354),SRP!$D$16:$D$20)*(G2354/100)*(E2354/1000)),
IF(C2354="Ready to Drink",
SUM(LOOKUP(2,1/(SRP!$B$11:$B$15&lt;=E2354)/(SRP!$C$11:$C$15&gt;=E2354),SRP!$D$11:$D$15)*(G2354/100)*(E2354/1000)),
0)))))),2)</f>
        <v>15.97</v>
      </c>
      <c r="L2354" s="173" t="str">
        <f t="shared" si="36"/>
        <v>Beer5115</v>
      </c>
      <c r="M2354" s="154">
        <f>VLOOKUP(L2354,'Slope %'!C:D,2,0)</f>
        <v>0.05</v>
      </c>
    </row>
    <row r="2355" spans="1:13" x14ac:dyDescent="0.25">
      <c r="A2355" s="169">
        <v>37115</v>
      </c>
      <c r="B2355" s="170" t="s">
        <v>2044</v>
      </c>
      <c r="C2355" s="170" t="s">
        <v>11</v>
      </c>
      <c r="D2355" s="170" t="s">
        <v>211</v>
      </c>
      <c r="E2355" s="170">
        <v>5115</v>
      </c>
      <c r="F2355" s="170">
        <v>1</v>
      </c>
      <c r="G2355" s="171">
        <v>4</v>
      </c>
      <c r="H2355" s="170" t="s">
        <v>105</v>
      </c>
      <c r="I2355" s="171">
        <v>33.99</v>
      </c>
      <c r="J2355" s="169">
        <v>15</v>
      </c>
      <c r="K2355" s="154" cm="1">
        <f t="array" ref="K2355">ROUND(
IF(C2355="Beer",
SUM(LOOKUP(2,1/(SRP!$B$8:$B$10&lt;=E2355)/(SRP!$C$8:$C$10&gt;=E2355),SRP!$D$8:$D$10)*(G2355/100)*(E2355/1000)),
IF(C2355="Spirits",
SUM(LOOKUP(2,1/(SRP!$B$2:$B$7&lt;=E2355)/(SRP!$C$2:$C$7&gt;=E2355),SRP!$D$2:$D$7)*(G2355/100)*(E2355/1000)),
IF(AND(C2355="Wine",D2355="Fortified Wines"),
SUM(LOOKUP(2,1/(SRP!$B$26:$B$29&lt;=E2355)/(SRP!$C$26:$C$29&gt;=E2355),SRP!$D$26:$D$29)*(G2355/100)*(E2355/1000)),
IF(C2355="Wine",
SUM(LOOKUP(2,1/(SRP!$B$21:$B$25&lt;=E2355)/(SRP!$C$21:$C$25&gt;=E2355),SRP!$D$21:$D$25)*(G2355/100)*(E2355/1000)),
IF(AND(C2355="Ready to Drink",D2355="RTD-One Pour Cocktail&gt;7%&lt;=14.5"),
SUM(LOOKUP(2,1/(SRP!$B$16:$B$20&lt;=E2355)/(SRP!$C$16:$C$20&gt;=E2355),SRP!$D$16:$D$20)*(G2355/100)*(E2355/1000)),
IF(C2355="Ready to Drink",
SUM(LOOKUP(2,1/(SRP!$B$11:$B$15&lt;=E2355)/(SRP!$C$11:$C$15&gt;=E2355),SRP!$D$11:$D$15)*(G2355/100)*(E2355/1000)),
0)))))),2)</f>
        <v>15.97</v>
      </c>
      <c r="L2355" s="173" t="str">
        <f t="shared" si="36"/>
        <v>Beer5115</v>
      </c>
      <c r="M2355" s="154">
        <f>VLOOKUP(L2355,'Slope %'!C:D,2,0)</f>
        <v>0.05</v>
      </c>
    </row>
    <row r="2356" spans="1:13" x14ac:dyDescent="0.25">
      <c r="A2356" s="169">
        <v>37141</v>
      </c>
      <c r="B2356" s="170" t="s">
        <v>2045</v>
      </c>
      <c r="C2356" s="170" t="s">
        <v>11</v>
      </c>
      <c r="D2356" s="170" t="s">
        <v>303</v>
      </c>
      <c r="E2356" s="170">
        <v>473</v>
      </c>
      <c r="F2356" s="170">
        <v>24</v>
      </c>
      <c r="G2356" s="171">
        <v>5.6</v>
      </c>
      <c r="H2356" s="170" t="s">
        <v>1422</v>
      </c>
      <c r="I2356" s="171">
        <v>4.29</v>
      </c>
      <c r="J2356" s="169">
        <v>1</v>
      </c>
      <c r="K2356" s="154" cm="1">
        <f t="array" ref="K2356">ROUND(
IF(C2356="Beer",
SUM(LOOKUP(2,1/(SRP!$B$8:$B$10&lt;=E2356)/(SRP!$C$8:$C$10&gt;=E2356),SRP!$D$8:$D$10)*(G2356/100)*(E2356/1000)),
IF(C2356="Spirits",
SUM(LOOKUP(2,1/(SRP!$B$2:$B$7&lt;=E2356)/(SRP!$C$2:$C$7&gt;=E2356),SRP!$D$2:$D$7)*(G2356/100)*(E2356/1000)),
IF(AND(C2356="Wine",D2356="Fortified Wines"),
SUM(LOOKUP(2,1/(SRP!$B$26:$B$29&lt;=E2356)/(SRP!$C$26:$C$29&gt;=E2356),SRP!$D$26:$D$29)*(G2356/100)*(E2356/1000)),
IF(C2356="Wine",
SUM(LOOKUP(2,1/(SRP!$B$21:$B$25&lt;=E2356)/(SRP!$C$21:$C$25&gt;=E2356),SRP!$D$21:$D$25)*(G2356/100)*(E2356/1000)),
IF(AND(C2356="Ready to Drink",D2356="RTD-One Pour Cocktail&gt;7%&lt;=14.5"),
SUM(LOOKUP(2,1/(SRP!$B$16:$B$20&lt;=E2356)/(SRP!$C$16:$C$20&gt;=E2356),SRP!$D$16:$D$20)*(G2356/100)*(E2356/1000)),
IF(C2356="Ready to Drink",
SUM(LOOKUP(2,1/(SRP!$B$11:$B$15&lt;=E2356)/(SRP!$C$11:$C$15&gt;=E2356),SRP!$D$11:$D$15)*(G2356/100)*(E2356/1000)),
0)))))),2)</f>
        <v>2.0699999999999998</v>
      </c>
      <c r="L2356" s="173" t="str">
        <f t="shared" si="36"/>
        <v>Beer473</v>
      </c>
      <c r="M2356" s="154">
        <f>VLOOKUP(L2356,'Slope %'!C:D,2,0)</f>
        <v>0.12</v>
      </c>
    </row>
    <row r="2357" spans="1:13" x14ac:dyDescent="0.25">
      <c r="A2357" s="169">
        <v>37141</v>
      </c>
      <c r="B2357" s="170" t="s">
        <v>2045</v>
      </c>
      <c r="C2357" s="170" t="s">
        <v>11</v>
      </c>
      <c r="D2357" s="170" t="s">
        <v>303</v>
      </c>
      <c r="E2357" s="170">
        <v>473</v>
      </c>
      <c r="F2357" s="170">
        <v>24</v>
      </c>
      <c r="G2357" s="171">
        <v>5.6</v>
      </c>
      <c r="H2357" s="170" t="s">
        <v>1422</v>
      </c>
      <c r="I2357" s="171">
        <v>4.29</v>
      </c>
      <c r="J2357" s="169">
        <v>1</v>
      </c>
      <c r="K2357" s="154" cm="1">
        <f t="array" ref="K2357">ROUND(
IF(C2357="Beer",
SUM(LOOKUP(2,1/(SRP!$B$8:$B$10&lt;=E2357)/(SRP!$C$8:$C$10&gt;=E2357),SRP!$D$8:$D$10)*(G2357/100)*(E2357/1000)),
IF(C2357="Spirits",
SUM(LOOKUP(2,1/(SRP!$B$2:$B$7&lt;=E2357)/(SRP!$C$2:$C$7&gt;=E2357),SRP!$D$2:$D$7)*(G2357/100)*(E2357/1000)),
IF(AND(C2357="Wine",D2357="Fortified Wines"),
SUM(LOOKUP(2,1/(SRP!$B$26:$B$29&lt;=E2357)/(SRP!$C$26:$C$29&gt;=E2357),SRP!$D$26:$D$29)*(G2357/100)*(E2357/1000)),
IF(C2357="Wine",
SUM(LOOKUP(2,1/(SRP!$B$21:$B$25&lt;=E2357)/(SRP!$C$21:$C$25&gt;=E2357),SRP!$D$21:$D$25)*(G2357/100)*(E2357/1000)),
IF(AND(C2357="Ready to Drink",D2357="RTD-One Pour Cocktail&gt;7%&lt;=14.5"),
SUM(LOOKUP(2,1/(SRP!$B$16:$B$20&lt;=E2357)/(SRP!$C$16:$C$20&gt;=E2357),SRP!$D$16:$D$20)*(G2357/100)*(E2357/1000)),
IF(C2357="Ready to Drink",
SUM(LOOKUP(2,1/(SRP!$B$11:$B$15&lt;=E2357)/(SRP!$C$11:$C$15&gt;=E2357),SRP!$D$11:$D$15)*(G2357/100)*(E2357/1000)),
0)))))),2)</f>
        <v>2.0699999999999998</v>
      </c>
      <c r="L2357" s="173" t="str">
        <f t="shared" si="36"/>
        <v>Beer473</v>
      </c>
      <c r="M2357" s="154">
        <f>VLOOKUP(L2357,'Slope %'!C:D,2,0)</f>
        <v>0.12</v>
      </c>
    </row>
    <row r="2358" spans="1:13" x14ac:dyDescent="0.25">
      <c r="A2358" s="169">
        <v>37155</v>
      </c>
      <c r="B2358" s="170" t="s">
        <v>2046</v>
      </c>
      <c r="C2358" s="170" t="s">
        <v>24</v>
      </c>
      <c r="D2358" s="170" t="s">
        <v>68</v>
      </c>
      <c r="E2358" s="170">
        <v>750</v>
      </c>
      <c r="F2358" s="170">
        <v>6</v>
      </c>
      <c r="G2358" s="171">
        <v>14</v>
      </c>
      <c r="H2358" s="170" t="s">
        <v>64</v>
      </c>
      <c r="I2358" s="171">
        <v>49.99</v>
      </c>
      <c r="J2358" s="169">
        <v>1</v>
      </c>
      <c r="K2358" s="154" cm="1">
        <f t="array" ref="K2358">ROUND(
IF(C2358="Beer",
SUM(LOOKUP(2,1/(SRP!$B$8:$B$10&lt;=E2358)/(SRP!$C$8:$C$10&gt;=E2358),SRP!$D$8:$D$10)*(G2358/100)*(E2358/1000)),
IF(C2358="Spirits",
SUM(LOOKUP(2,1/(SRP!$B$2:$B$7&lt;=E2358)/(SRP!$C$2:$C$7&gt;=E2358),SRP!$D$2:$D$7)*(G2358/100)*(E2358/1000)),
IF(AND(C2358="Wine",D2358="Fortified Wines"),
SUM(LOOKUP(2,1/(SRP!$B$26:$B$29&lt;=E2358)/(SRP!$C$26:$C$29&gt;=E2358),SRP!$D$26:$D$29)*(G2358/100)*(E2358/1000)),
IF(C2358="Wine",
SUM(LOOKUP(2,1/(SRP!$B$21:$B$25&lt;=E2358)/(SRP!$C$21:$C$25&gt;=E2358),SRP!$D$21:$D$25)*(G2358/100)*(E2358/1000)),
IF(AND(C2358="Ready to Drink",D2358="RTD-One Pour Cocktail&gt;7%&lt;=14.5"),
SUM(LOOKUP(2,1/(SRP!$B$16:$B$20&lt;=E2358)/(SRP!$C$16:$C$20&gt;=E2358),SRP!$D$16:$D$20)*(G2358/100)*(E2358/1000)),
IF(C2358="Ready to Drink",
SUM(LOOKUP(2,1/(SRP!$B$11:$B$15&lt;=E2358)/(SRP!$C$11:$C$15&gt;=E2358),SRP!$D$11:$D$15)*(G2358/100)*(E2358/1000)),
0)))))),2)</f>
        <v>8.1999999999999993</v>
      </c>
      <c r="L2358" s="173" t="str">
        <f t="shared" si="36"/>
        <v>Wine750</v>
      </c>
      <c r="M2358" s="154">
        <f>VLOOKUP(L2358,'Slope %'!C:D,2,0)</f>
        <v>0.1</v>
      </c>
    </row>
    <row r="2359" spans="1:13" x14ac:dyDescent="0.25">
      <c r="A2359" s="169">
        <v>37157</v>
      </c>
      <c r="B2359" s="170" t="s">
        <v>2047</v>
      </c>
      <c r="C2359" s="170" t="s">
        <v>24</v>
      </c>
      <c r="D2359" s="170" t="s">
        <v>66</v>
      </c>
      <c r="E2359" s="170">
        <v>750</v>
      </c>
      <c r="F2359" s="170">
        <v>12</v>
      </c>
      <c r="G2359" s="171">
        <v>9.6</v>
      </c>
      <c r="H2359" s="170" t="s">
        <v>22</v>
      </c>
      <c r="I2359" s="171">
        <v>14.99</v>
      </c>
      <c r="J2359" s="169">
        <v>1</v>
      </c>
      <c r="K2359" s="154" cm="1">
        <f t="array" ref="K2359">ROUND(
IF(C2359="Beer",
SUM(LOOKUP(2,1/(SRP!$B$8:$B$10&lt;=E2359)/(SRP!$C$8:$C$10&gt;=E2359),SRP!$D$8:$D$10)*(G2359/100)*(E2359/1000)),
IF(C2359="Spirits",
SUM(LOOKUP(2,1/(SRP!$B$2:$B$7&lt;=E2359)/(SRP!$C$2:$C$7&gt;=E2359),SRP!$D$2:$D$7)*(G2359/100)*(E2359/1000)),
IF(AND(C2359="Wine",D2359="Fortified Wines"),
SUM(LOOKUP(2,1/(SRP!$B$26:$B$29&lt;=E2359)/(SRP!$C$26:$C$29&gt;=E2359),SRP!$D$26:$D$29)*(G2359/100)*(E2359/1000)),
IF(C2359="Wine",
SUM(LOOKUP(2,1/(SRP!$B$21:$B$25&lt;=E2359)/(SRP!$C$21:$C$25&gt;=E2359),SRP!$D$21:$D$25)*(G2359/100)*(E2359/1000)),
IF(AND(C2359="Ready to Drink",D2359="RTD-One Pour Cocktail&gt;7%&lt;=14.5"),
SUM(LOOKUP(2,1/(SRP!$B$16:$B$20&lt;=E2359)/(SRP!$C$16:$C$20&gt;=E2359),SRP!$D$16:$D$20)*(G2359/100)*(E2359/1000)),
IF(C2359="Ready to Drink",
SUM(LOOKUP(2,1/(SRP!$B$11:$B$15&lt;=E2359)/(SRP!$C$11:$C$15&gt;=E2359),SRP!$D$11:$D$15)*(G2359/100)*(E2359/1000)),
0)))))),2)</f>
        <v>5.62</v>
      </c>
      <c r="L2359" s="173" t="str">
        <f t="shared" si="36"/>
        <v>Wine750</v>
      </c>
      <c r="M2359" s="154">
        <f>VLOOKUP(L2359,'Slope %'!C:D,2,0)</f>
        <v>0.1</v>
      </c>
    </row>
    <row r="2360" spans="1:13" x14ac:dyDescent="0.25">
      <c r="A2360" s="169">
        <v>37160</v>
      </c>
      <c r="B2360" s="170" t="s">
        <v>2048</v>
      </c>
      <c r="C2360" s="170" t="s">
        <v>24</v>
      </c>
      <c r="D2360" s="170" t="s">
        <v>598</v>
      </c>
      <c r="E2360" s="170">
        <v>750</v>
      </c>
      <c r="F2360" s="170">
        <v>12</v>
      </c>
      <c r="G2360" s="171">
        <v>7.6</v>
      </c>
      <c r="H2360" s="170" t="s">
        <v>43</v>
      </c>
      <c r="I2360" s="171">
        <v>15.99</v>
      </c>
      <c r="J2360" s="169">
        <v>1</v>
      </c>
      <c r="K2360" s="154" cm="1">
        <f t="array" ref="K2360">ROUND(
IF(C2360="Beer",
SUM(LOOKUP(2,1/(SRP!$B$8:$B$10&lt;=E2360)/(SRP!$C$8:$C$10&gt;=E2360),SRP!$D$8:$D$10)*(G2360/100)*(E2360/1000)),
IF(C2360="Spirits",
SUM(LOOKUP(2,1/(SRP!$B$2:$B$7&lt;=E2360)/(SRP!$C$2:$C$7&gt;=E2360),SRP!$D$2:$D$7)*(G2360/100)*(E2360/1000)),
IF(AND(C2360="Wine",D2360="Fortified Wines"),
SUM(LOOKUP(2,1/(SRP!$B$26:$B$29&lt;=E2360)/(SRP!$C$26:$C$29&gt;=E2360),SRP!$D$26:$D$29)*(G2360/100)*(E2360/1000)),
IF(C2360="Wine",
SUM(LOOKUP(2,1/(SRP!$B$21:$B$25&lt;=E2360)/(SRP!$C$21:$C$25&gt;=E2360),SRP!$D$21:$D$25)*(G2360/100)*(E2360/1000)),
IF(AND(C2360="Ready to Drink",D2360="RTD-One Pour Cocktail&gt;7%&lt;=14.5"),
SUM(LOOKUP(2,1/(SRP!$B$16:$B$20&lt;=E2360)/(SRP!$C$16:$C$20&gt;=E2360),SRP!$D$16:$D$20)*(G2360/100)*(E2360/1000)),
IF(C2360="Ready to Drink",
SUM(LOOKUP(2,1/(SRP!$B$11:$B$15&lt;=E2360)/(SRP!$C$11:$C$15&gt;=E2360),SRP!$D$11:$D$15)*(G2360/100)*(E2360/1000)),
0)))))),2)</f>
        <v>4.45</v>
      </c>
      <c r="L2360" s="173" t="str">
        <f t="shared" si="36"/>
        <v>Wine750</v>
      </c>
      <c r="M2360" s="154">
        <f>VLOOKUP(L2360,'Slope %'!C:D,2,0)</f>
        <v>0.1</v>
      </c>
    </row>
    <row r="2361" spans="1:13" x14ac:dyDescent="0.25">
      <c r="A2361" s="169">
        <v>37163</v>
      </c>
      <c r="B2361" s="170" t="s">
        <v>2049</v>
      </c>
      <c r="C2361" s="170" t="s">
        <v>24</v>
      </c>
      <c r="D2361" s="170" t="s">
        <v>598</v>
      </c>
      <c r="E2361" s="170">
        <v>750</v>
      </c>
      <c r="F2361" s="170">
        <v>12</v>
      </c>
      <c r="G2361" s="171">
        <v>8</v>
      </c>
      <c r="H2361" s="170" t="s">
        <v>43</v>
      </c>
      <c r="I2361" s="171">
        <v>15.99</v>
      </c>
      <c r="J2361" s="169">
        <v>1</v>
      </c>
      <c r="K2361" s="154" cm="1">
        <f t="array" ref="K2361">ROUND(
IF(C2361="Beer",
SUM(LOOKUP(2,1/(SRP!$B$8:$B$10&lt;=E2361)/(SRP!$C$8:$C$10&gt;=E2361),SRP!$D$8:$D$10)*(G2361/100)*(E2361/1000)),
IF(C2361="Spirits",
SUM(LOOKUP(2,1/(SRP!$B$2:$B$7&lt;=E2361)/(SRP!$C$2:$C$7&gt;=E2361),SRP!$D$2:$D$7)*(G2361/100)*(E2361/1000)),
IF(AND(C2361="Wine",D2361="Fortified Wines"),
SUM(LOOKUP(2,1/(SRP!$B$26:$B$29&lt;=E2361)/(SRP!$C$26:$C$29&gt;=E2361),SRP!$D$26:$D$29)*(G2361/100)*(E2361/1000)),
IF(C2361="Wine",
SUM(LOOKUP(2,1/(SRP!$B$21:$B$25&lt;=E2361)/(SRP!$C$21:$C$25&gt;=E2361),SRP!$D$21:$D$25)*(G2361/100)*(E2361/1000)),
IF(AND(C2361="Ready to Drink",D2361="RTD-One Pour Cocktail&gt;7%&lt;=14.5"),
SUM(LOOKUP(2,1/(SRP!$B$16:$B$20&lt;=E2361)/(SRP!$C$16:$C$20&gt;=E2361),SRP!$D$16:$D$20)*(G2361/100)*(E2361/1000)),
IF(C2361="Ready to Drink",
SUM(LOOKUP(2,1/(SRP!$B$11:$B$15&lt;=E2361)/(SRP!$C$11:$C$15&gt;=E2361),SRP!$D$11:$D$15)*(G2361/100)*(E2361/1000)),
0)))))),2)</f>
        <v>4.68</v>
      </c>
      <c r="L2361" s="173" t="str">
        <f t="shared" si="36"/>
        <v>Wine750</v>
      </c>
      <c r="M2361" s="154">
        <f>VLOOKUP(L2361,'Slope %'!C:D,2,0)</f>
        <v>0.1</v>
      </c>
    </row>
    <row r="2362" spans="1:13" x14ac:dyDescent="0.25">
      <c r="A2362" s="169">
        <v>37207</v>
      </c>
      <c r="B2362" s="170" t="s">
        <v>2050</v>
      </c>
      <c r="C2362" s="170" t="s">
        <v>24</v>
      </c>
      <c r="D2362" s="170" t="s">
        <v>68</v>
      </c>
      <c r="E2362" s="170">
        <v>750</v>
      </c>
      <c r="F2362" s="170">
        <v>12</v>
      </c>
      <c r="G2362" s="171">
        <v>14</v>
      </c>
      <c r="H2362" s="170" t="s">
        <v>1214</v>
      </c>
      <c r="I2362" s="171">
        <v>20.99</v>
      </c>
      <c r="J2362" s="169">
        <v>1</v>
      </c>
      <c r="K2362" s="154" cm="1">
        <f t="array" ref="K2362">ROUND(
IF(C2362="Beer",
SUM(LOOKUP(2,1/(SRP!$B$8:$B$10&lt;=E2362)/(SRP!$C$8:$C$10&gt;=E2362),SRP!$D$8:$D$10)*(G2362/100)*(E2362/1000)),
IF(C2362="Spirits",
SUM(LOOKUP(2,1/(SRP!$B$2:$B$7&lt;=E2362)/(SRP!$C$2:$C$7&gt;=E2362),SRP!$D$2:$D$7)*(G2362/100)*(E2362/1000)),
IF(AND(C2362="Wine",D2362="Fortified Wines"),
SUM(LOOKUP(2,1/(SRP!$B$26:$B$29&lt;=E2362)/(SRP!$C$26:$C$29&gt;=E2362),SRP!$D$26:$D$29)*(G2362/100)*(E2362/1000)),
IF(C2362="Wine",
SUM(LOOKUP(2,1/(SRP!$B$21:$B$25&lt;=E2362)/(SRP!$C$21:$C$25&gt;=E2362),SRP!$D$21:$D$25)*(G2362/100)*(E2362/1000)),
IF(AND(C2362="Ready to Drink",D2362="RTD-One Pour Cocktail&gt;7%&lt;=14.5"),
SUM(LOOKUP(2,1/(SRP!$B$16:$B$20&lt;=E2362)/(SRP!$C$16:$C$20&gt;=E2362),SRP!$D$16:$D$20)*(G2362/100)*(E2362/1000)),
IF(C2362="Ready to Drink",
SUM(LOOKUP(2,1/(SRP!$B$11:$B$15&lt;=E2362)/(SRP!$C$11:$C$15&gt;=E2362),SRP!$D$11:$D$15)*(G2362/100)*(E2362/1000)),
0)))))),2)</f>
        <v>8.1999999999999993</v>
      </c>
      <c r="L2362" s="173" t="str">
        <f t="shared" si="36"/>
        <v>Wine750</v>
      </c>
      <c r="M2362" s="154">
        <f>VLOOKUP(L2362,'Slope %'!C:D,2,0)</f>
        <v>0.1</v>
      </c>
    </row>
    <row r="2363" spans="1:13" x14ac:dyDescent="0.25">
      <c r="A2363" s="169">
        <v>37256</v>
      </c>
      <c r="B2363" s="170" t="s">
        <v>2051</v>
      </c>
      <c r="C2363" s="170" t="s">
        <v>11</v>
      </c>
      <c r="D2363" s="170" t="s">
        <v>303</v>
      </c>
      <c r="E2363" s="170">
        <v>473</v>
      </c>
      <c r="F2363" s="170">
        <v>24</v>
      </c>
      <c r="G2363" s="171">
        <v>6.9</v>
      </c>
      <c r="H2363" s="170" t="s">
        <v>1324</v>
      </c>
      <c r="I2363" s="171">
        <v>4.25</v>
      </c>
      <c r="J2363" s="169">
        <v>1</v>
      </c>
      <c r="K2363" s="154" cm="1">
        <f t="array" ref="K2363">ROUND(
IF(C2363="Beer",
SUM(LOOKUP(2,1/(SRP!$B$8:$B$10&lt;=E2363)/(SRP!$C$8:$C$10&gt;=E2363),SRP!$D$8:$D$10)*(G2363/100)*(E2363/1000)),
IF(C2363="Spirits",
SUM(LOOKUP(2,1/(SRP!$B$2:$B$7&lt;=E2363)/(SRP!$C$2:$C$7&gt;=E2363),SRP!$D$2:$D$7)*(G2363/100)*(E2363/1000)),
IF(AND(C2363="Wine",D2363="Fortified Wines"),
SUM(LOOKUP(2,1/(SRP!$B$26:$B$29&lt;=E2363)/(SRP!$C$26:$C$29&gt;=E2363),SRP!$D$26:$D$29)*(G2363/100)*(E2363/1000)),
IF(C2363="Wine",
SUM(LOOKUP(2,1/(SRP!$B$21:$B$25&lt;=E2363)/(SRP!$C$21:$C$25&gt;=E2363),SRP!$D$21:$D$25)*(G2363/100)*(E2363/1000)),
IF(AND(C2363="Ready to Drink",D2363="RTD-One Pour Cocktail&gt;7%&lt;=14.5"),
SUM(LOOKUP(2,1/(SRP!$B$16:$B$20&lt;=E2363)/(SRP!$C$16:$C$20&gt;=E2363),SRP!$D$16:$D$20)*(G2363/100)*(E2363/1000)),
IF(C2363="Ready to Drink",
SUM(LOOKUP(2,1/(SRP!$B$11:$B$15&lt;=E2363)/(SRP!$C$11:$C$15&gt;=E2363),SRP!$D$11:$D$15)*(G2363/100)*(E2363/1000)),
0)))))),2)</f>
        <v>2.5499999999999998</v>
      </c>
      <c r="L2363" s="173" t="str">
        <f t="shared" si="36"/>
        <v>Beer473</v>
      </c>
      <c r="M2363" s="154">
        <f>VLOOKUP(L2363,'Slope %'!C:D,2,0)</f>
        <v>0.12</v>
      </c>
    </row>
    <row r="2364" spans="1:13" x14ac:dyDescent="0.25">
      <c r="A2364" s="169">
        <v>37256</v>
      </c>
      <c r="B2364" s="170" t="s">
        <v>2051</v>
      </c>
      <c r="C2364" s="170" t="s">
        <v>11</v>
      </c>
      <c r="D2364" s="170" t="s">
        <v>303</v>
      </c>
      <c r="E2364" s="170">
        <v>473</v>
      </c>
      <c r="F2364" s="170">
        <v>24</v>
      </c>
      <c r="G2364" s="171">
        <v>6.9</v>
      </c>
      <c r="H2364" s="170" t="s">
        <v>1324</v>
      </c>
      <c r="I2364" s="171">
        <v>4.25</v>
      </c>
      <c r="J2364" s="169">
        <v>1</v>
      </c>
      <c r="K2364" s="154" cm="1">
        <f t="array" ref="K2364">ROUND(
IF(C2364="Beer",
SUM(LOOKUP(2,1/(SRP!$B$8:$B$10&lt;=E2364)/(SRP!$C$8:$C$10&gt;=E2364),SRP!$D$8:$D$10)*(G2364/100)*(E2364/1000)),
IF(C2364="Spirits",
SUM(LOOKUP(2,1/(SRP!$B$2:$B$7&lt;=E2364)/(SRP!$C$2:$C$7&gt;=E2364),SRP!$D$2:$D$7)*(G2364/100)*(E2364/1000)),
IF(AND(C2364="Wine",D2364="Fortified Wines"),
SUM(LOOKUP(2,1/(SRP!$B$26:$B$29&lt;=E2364)/(SRP!$C$26:$C$29&gt;=E2364),SRP!$D$26:$D$29)*(G2364/100)*(E2364/1000)),
IF(C2364="Wine",
SUM(LOOKUP(2,1/(SRP!$B$21:$B$25&lt;=E2364)/(SRP!$C$21:$C$25&gt;=E2364),SRP!$D$21:$D$25)*(G2364/100)*(E2364/1000)),
IF(AND(C2364="Ready to Drink",D2364="RTD-One Pour Cocktail&gt;7%&lt;=14.5"),
SUM(LOOKUP(2,1/(SRP!$B$16:$B$20&lt;=E2364)/(SRP!$C$16:$C$20&gt;=E2364),SRP!$D$16:$D$20)*(G2364/100)*(E2364/1000)),
IF(C2364="Ready to Drink",
SUM(LOOKUP(2,1/(SRP!$B$11:$B$15&lt;=E2364)/(SRP!$C$11:$C$15&gt;=E2364),SRP!$D$11:$D$15)*(G2364/100)*(E2364/1000)),
0)))))),2)</f>
        <v>2.5499999999999998</v>
      </c>
      <c r="L2364" s="173" t="str">
        <f t="shared" si="36"/>
        <v>Beer473</v>
      </c>
      <c r="M2364" s="154">
        <f>VLOOKUP(L2364,'Slope %'!C:D,2,0)</f>
        <v>0.12</v>
      </c>
    </row>
    <row r="2365" spans="1:13" x14ac:dyDescent="0.25">
      <c r="A2365" s="169">
        <v>37268</v>
      </c>
      <c r="B2365" s="170" t="s">
        <v>2052</v>
      </c>
      <c r="C2365" s="170" t="s">
        <v>15</v>
      </c>
      <c r="D2365" s="170" t="s">
        <v>252</v>
      </c>
      <c r="E2365" s="170">
        <v>750</v>
      </c>
      <c r="F2365" s="170">
        <v>12</v>
      </c>
      <c r="G2365" s="171">
        <v>38</v>
      </c>
      <c r="H2365" s="170" t="s">
        <v>43</v>
      </c>
      <c r="I2365" s="171">
        <v>30.29</v>
      </c>
      <c r="J2365" s="169">
        <v>1</v>
      </c>
      <c r="K2365" s="154" cm="1">
        <f t="array" ref="K2365">ROUND(
IF(C2365="Beer",
SUM(LOOKUP(2,1/(SRP!$B$8:$B$10&lt;=E2365)/(SRP!$C$8:$C$10&gt;=E2365),SRP!$D$8:$D$10)*(G2365/100)*(E2365/1000)),
IF(C2365="Spirits",
SUM(LOOKUP(2,1/(SRP!$B$2:$B$7&lt;=E2365)/(SRP!$C$2:$C$7&gt;=E2365),SRP!$D$2:$D$7)*(G2365/100)*(E2365/1000)),
IF(AND(C2365="Wine",D2365="Fortified Wines"),
SUM(LOOKUP(2,1/(SRP!$B$26:$B$29&lt;=E2365)/(SRP!$C$26:$C$29&gt;=E2365),SRP!$D$26:$D$29)*(G2365/100)*(E2365/1000)),
IF(C2365="Wine",
SUM(LOOKUP(2,1/(SRP!$B$21:$B$25&lt;=E2365)/(SRP!$C$21:$C$25&gt;=E2365),SRP!$D$21:$D$25)*(G2365/100)*(E2365/1000)),
IF(AND(C2365="Ready to Drink",D2365="RTD-One Pour Cocktail&gt;7%&lt;=14.5"),
SUM(LOOKUP(2,1/(SRP!$B$16:$B$20&lt;=E2365)/(SRP!$C$16:$C$20&gt;=E2365),SRP!$D$16:$D$20)*(G2365/100)*(E2365/1000)),
IF(C2365="Ready to Drink",
SUM(LOOKUP(2,1/(SRP!$B$11:$B$15&lt;=E2365)/(SRP!$C$11:$C$15&gt;=E2365),SRP!$D$11:$D$15)*(G2365/100)*(E2365/1000)),
0)))))),2)</f>
        <v>22.25</v>
      </c>
      <c r="L2365" s="173" t="str">
        <f t="shared" si="36"/>
        <v>Spirits750</v>
      </c>
      <c r="M2365" s="154">
        <f>VLOOKUP(L2365,'Slope %'!C:D,2,0)</f>
        <v>7.0000000000000007E-2</v>
      </c>
    </row>
    <row r="2366" spans="1:13" x14ac:dyDescent="0.25">
      <c r="A2366" s="169">
        <v>37301</v>
      </c>
      <c r="B2366" s="170" t="s">
        <v>2053</v>
      </c>
      <c r="C2366" s="170" t="s">
        <v>11</v>
      </c>
      <c r="D2366" s="170" t="s">
        <v>303</v>
      </c>
      <c r="E2366" s="170">
        <v>473</v>
      </c>
      <c r="F2366" s="170">
        <v>24</v>
      </c>
      <c r="G2366" s="171">
        <v>7.8</v>
      </c>
      <c r="H2366" s="170" t="s">
        <v>1457</v>
      </c>
      <c r="I2366" s="171">
        <v>4.75</v>
      </c>
      <c r="J2366" s="169">
        <v>1</v>
      </c>
      <c r="K2366" s="154" cm="1">
        <f t="array" ref="K2366">ROUND(
IF(C2366="Beer",
SUM(LOOKUP(2,1/(SRP!$B$8:$B$10&lt;=E2366)/(SRP!$C$8:$C$10&gt;=E2366),SRP!$D$8:$D$10)*(G2366/100)*(E2366/1000)),
IF(C2366="Spirits",
SUM(LOOKUP(2,1/(SRP!$B$2:$B$7&lt;=E2366)/(SRP!$C$2:$C$7&gt;=E2366),SRP!$D$2:$D$7)*(G2366/100)*(E2366/1000)),
IF(AND(C2366="Wine",D2366="Fortified Wines"),
SUM(LOOKUP(2,1/(SRP!$B$26:$B$29&lt;=E2366)/(SRP!$C$26:$C$29&gt;=E2366),SRP!$D$26:$D$29)*(G2366/100)*(E2366/1000)),
IF(C2366="Wine",
SUM(LOOKUP(2,1/(SRP!$B$21:$B$25&lt;=E2366)/(SRP!$C$21:$C$25&gt;=E2366),SRP!$D$21:$D$25)*(G2366/100)*(E2366/1000)),
IF(AND(C2366="Ready to Drink",D2366="RTD-One Pour Cocktail&gt;7%&lt;=14.5"),
SUM(LOOKUP(2,1/(SRP!$B$16:$B$20&lt;=E2366)/(SRP!$C$16:$C$20&gt;=E2366),SRP!$D$16:$D$20)*(G2366/100)*(E2366/1000)),
IF(C2366="Ready to Drink",
SUM(LOOKUP(2,1/(SRP!$B$11:$B$15&lt;=E2366)/(SRP!$C$11:$C$15&gt;=E2366),SRP!$D$11:$D$15)*(G2366/100)*(E2366/1000)),
0)))))),2)</f>
        <v>2.88</v>
      </c>
      <c r="L2366" s="173" t="str">
        <f t="shared" si="36"/>
        <v>Beer473</v>
      </c>
      <c r="M2366" s="154">
        <f>VLOOKUP(L2366,'Slope %'!C:D,2,0)</f>
        <v>0.12</v>
      </c>
    </row>
    <row r="2367" spans="1:13" x14ac:dyDescent="0.25">
      <c r="A2367" s="169">
        <v>37301</v>
      </c>
      <c r="B2367" s="170" t="s">
        <v>2053</v>
      </c>
      <c r="C2367" s="170" t="s">
        <v>11</v>
      </c>
      <c r="D2367" s="170" t="s">
        <v>303</v>
      </c>
      <c r="E2367" s="170">
        <v>473</v>
      </c>
      <c r="F2367" s="170">
        <v>24</v>
      </c>
      <c r="G2367" s="171">
        <v>7.8</v>
      </c>
      <c r="H2367" s="170" t="s">
        <v>1457</v>
      </c>
      <c r="I2367" s="171">
        <v>4.75</v>
      </c>
      <c r="J2367" s="169">
        <v>1</v>
      </c>
      <c r="K2367" s="154" cm="1">
        <f t="array" ref="K2367">ROUND(
IF(C2367="Beer",
SUM(LOOKUP(2,1/(SRP!$B$8:$B$10&lt;=E2367)/(SRP!$C$8:$C$10&gt;=E2367),SRP!$D$8:$D$10)*(G2367/100)*(E2367/1000)),
IF(C2367="Spirits",
SUM(LOOKUP(2,1/(SRP!$B$2:$B$7&lt;=E2367)/(SRP!$C$2:$C$7&gt;=E2367),SRP!$D$2:$D$7)*(G2367/100)*(E2367/1000)),
IF(AND(C2367="Wine",D2367="Fortified Wines"),
SUM(LOOKUP(2,1/(SRP!$B$26:$B$29&lt;=E2367)/(SRP!$C$26:$C$29&gt;=E2367),SRP!$D$26:$D$29)*(G2367/100)*(E2367/1000)),
IF(C2367="Wine",
SUM(LOOKUP(2,1/(SRP!$B$21:$B$25&lt;=E2367)/(SRP!$C$21:$C$25&gt;=E2367),SRP!$D$21:$D$25)*(G2367/100)*(E2367/1000)),
IF(AND(C2367="Ready to Drink",D2367="RTD-One Pour Cocktail&gt;7%&lt;=14.5"),
SUM(LOOKUP(2,1/(SRP!$B$16:$B$20&lt;=E2367)/(SRP!$C$16:$C$20&gt;=E2367),SRP!$D$16:$D$20)*(G2367/100)*(E2367/1000)),
IF(C2367="Ready to Drink",
SUM(LOOKUP(2,1/(SRP!$B$11:$B$15&lt;=E2367)/(SRP!$C$11:$C$15&gt;=E2367),SRP!$D$11:$D$15)*(G2367/100)*(E2367/1000)),
0)))))),2)</f>
        <v>2.88</v>
      </c>
      <c r="L2367" s="173" t="str">
        <f t="shared" si="36"/>
        <v>Beer473</v>
      </c>
      <c r="M2367" s="154">
        <f>VLOOKUP(L2367,'Slope %'!C:D,2,0)</f>
        <v>0.12</v>
      </c>
    </row>
    <row r="2368" spans="1:13" x14ac:dyDescent="0.25">
      <c r="A2368" s="169">
        <v>37304</v>
      </c>
      <c r="B2368" s="170" t="s">
        <v>2054</v>
      </c>
      <c r="C2368" s="170" t="s">
        <v>11</v>
      </c>
      <c r="D2368" s="170" t="s">
        <v>303</v>
      </c>
      <c r="E2368" s="170">
        <v>473</v>
      </c>
      <c r="F2368" s="170">
        <v>24</v>
      </c>
      <c r="G2368" s="171">
        <v>8</v>
      </c>
      <c r="H2368" s="170" t="s">
        <v>747</v>
      </c>
      <c r="I2368" s="171">
        <v>3.29</v>
      </c>
      <c r="J2368" s="169">
        <v>1</v>
      </c>
      <c r="K2368" s="154" cm="1">
        <f t="array" ref="K2368">ROUND(
IF(C2368="Beer",
SUM(LOOKUP(2,1/(SRP!$B$8:$B$10&lt;=E2368)/(SRP!$C$8:$C$10&gt;=E2368),SRP!$D$8:$D$10)*(G2368/100)*(E2368/1000)),
IF(C2368="Spirits",
SUM(LOOKUP(2,1/(SRP!$B$2:$B$7&lt;=E2368)/(SRP!$C$2:$C$7&gt;=E2368),SRP!$D$2:$D$7)*(G2368/100)*(E2368/1000)),
IF(AND(C2368="Wine",D2368="Fortified Wines"),
SUM(LOOKUP(2,1/(SRP!$B$26:$B$29&lt;=E2368)/(SRP!$C$26:$C$29&gt;=E2368),SRP!$D$26:$D$29)*(G2368/100)*(E2368/1000)),
IF(C2368="Wine",
SUM(LOOKUP(2,1/(SRP!$B$21:$B$25&lt;=E2368)/(SRP!$C$21:$C$25&gt;=E2368),SRP!$D$21:$D$25)*(G2368/100)*(E2368/1000)),
IF(AND(C2368="Ready to Drink",D2368="RTD-One Pour Cocktail&gt;7%&lt;=14.5"),
SUM(LOOKUP(2,1/(SRP!$B$16:$B$20&lt;=E2368)/(SRP!$C$16:$C$20&gt;=E2368),SRP!$D$16:$D$20)*(G2368/100)*(E2368/1000)),
IF(C2368="Ready to Drink",
SUM(LOOKUP(2,1/(SRP!$B$11:$B$15&lt;=E2368)/(SRP!$C$11:$C$15&gt;=E2368),SRP!$D$11:$D$15)*(G2368/100)*(E2368/1000)),
0)))))),2)</f>
        <v>2.95</v>
      </c>
      <c r="L2368" s="173" t="str">
        <f t="shared" si="36"/>
        <v>Beer473</v>
      </c>
      <c r="M2368" s="154">
        <f>VLOOKUP(L2368,'Slope %'!C:D,2,0)</f>
        <v>0.12</v>
      </c>
    </row>
    <row r="2369" spans="1:13" x14ac:dyDescent="0.25">
      <c r="A2369" s="169">
        <v>37304</v>
      </c>
      <c r="B2369" s="170" t="s">
        <v>2054</v>
      </c>
      <c r="C2369" s="170" t="s">
        <v>11</v>
      </c>
      <c r="D2369" s="170" t="s">
        <v>303</v>
      </c>
      <c r="E2369" s="170">
        <v>473</v>
      </c>
      <c r="F2369" s="170">
        <v>24</v>
      </c>
      <c r="G2369" s="171">
        <v>8</v>
      </c>
      <c r="H2369" s="170" t="s">
        <v>747</v>
      </c>
      <c r="I2369" s="171">
        <v>3.29</v>
      </c>
      <c r="J2369" s="169">
        <v>1</v>
      </c>
      <c r="K2369" s="154" cm="1">
        <f t="array" ref="K2369">ROUND(
IF(C2369="Beer",
SUM(LOOKUP(2,1/(SRP!$B$8:$B$10&lt;=E2369)/(SRP!$C$8:$C$10&gt;=E2369),SRP!$D$8:$D$10)*(G2369/100)*(E2369/1000)),
IF(C2369="Spirits",
SUM(LOOKUP(2,1/(SRP!$B$2:$B$7&lt;=E2369)/(SRP!$C$2:$C$7&gt;=E2369),SRP!$D$2:$D$7)*(G2369/100)*(E2369/1000)),
IF(AND(C2369="Wine",D2369="Fortified Wines"),
SUM(LOOKUP(2,1/(SRP!$B$26:$B$29&lt;=E2369)/(SRP!$C$26:$C$29&gt;=E2369),SRP!$D$26:$D$29)*(G2369/100)*(E2369/1000)),
IF(C2369="Wine",
SUM(LOOKUP(2,1/(SRP!$B$21:$B$25&lt;=E2369)/(SRP!$C$21:$C$25&gt;=E2369),SRP!$D$21:$D$25)*(G2369/100)*(E2369/1000)),
IF(AND(C2369="Ready to Drink",D2369="RTD-One Pour Cocktail&gt;7%&lt;=14.5"),
SUM(LOOKUP(2,1/(SRP!$B$16:$B$20&lt;=E2369)/(SRP!$C$16:$C$20&gt;=E2369),SRP!$D$16:$D$20)*(G2369/100)*(E2369/1000)),
IF(C2369="Ready to Drink",
SUM(LOOKUP(2,1/(SRP!$B$11:$B$15&lt;=E2369)/(SRP!$C$11:$C$15&gt;=E2369),SRP!$D$11:$D$15)*(G2369/100)*(E2369/1000)),
0)))))),2)</f>
        <v>2.95</v>
      </c>
      <c r="L2369" s="173" t="str">
        <f t="shared" si="36"/>
        <v>Beer473</v>
      </c>
      <c r="M2369" s="154">
        <f>VLOOKUP(L2369,'Slope %'!C:D,2,0)</f>
        <v>0.12</v>
      </c>
    </row>
    <row r="2370" spans="1:13" x14ac:dyDescent="0.25">
      <c r="A2370" s="169">
        <v>37331</v>
      </c>
      <c r="B2370" s="170" t="s">
        <v>2055</v>
      </c>
      <c r="C2370" s="170" t="s">
        <v>15</v>
      </c>
      <c r="D2370" s="170" t="s">
        <v>804</v>
      </c>
      <c r="E2370" s="170">
        <v>750</v>
      </c>
      <c r="F2370" s="170">
        <v>12</v>
      </c>
      <c r="G2370" s="171">
        <v>32.5</v>
      </c>
      <c r="H2370" s="170" t="s">
        <v>17</v>
      </c>
      <c r="I2370" s="171">
        <v>32.49</v>
      </c>
      <c r="J2370" s="169">
        <v>1</v>
      </c>
      <c r="K2370" s="154" cm="1">
        <f t="array" ref="K2370">ROUND(
IF(C2370="Beer",
SUM(LOOKUP(2,1/(SRP!$B$8:$B$10&lt;=E2370)/(SRP!$C$8:$C$10&gt;=E2370),SRP!$D$8:$D$10)*(G2370/100)*(E2370/1000)),
IF(C2370="Spirits",
SUM(LOOKUP(2,1/(SRP!$B$2:$B$7&lt;=E2370)/(SRP!$C$2:$C$7&gt;=E2370),SRP!$D$2:$D$7)*(G2370/100)*(E2370/1000)),
IF(AND(C2370="Wine",D2370="Fortified Wines"),
SUM(LOOKUP(2,1/(SRP!$B$26:$B$29&lt;=E2370)/(SRP!$C$26:$C$29&gt;=E2370),SRP!$D$26:$D$29)*(G2370/100)*(E2370/1000)),
IF(C2370="Wine",
SUM(LOOKUP(2,1/(SRP!$B$21:$B$25&lt;=E2370)/(SRP!$C$21:$C$25&gt;=E2370),SRP!$D$21:$D$25)*(G2370/100)*(E2370/1000)),
IF(AND(C2370="Ready to Drink",D2370="RTD-One Pour Cocktail&gt;7%&lt;=14.5"),
SUM(LOOKUP(2,1/(SRP!$B$16:$B$20&lt;=E2370)/(SRP!$C$16:$C$20&gt;=E2370),SRP!$D$16:$D$20)*(G2370/100)*(E2370/1000)),
IF(C2370="Ready to Drink",
SUM(LOOKUP(2,1/(SRP!$B$11:$B$15&lt;=E2370)/(SRP!$C$11:$C$15&gt;=E2370),SRP!$D$11:$D$15)*(G2370/100)*(E2370/1000)),
0)))))),2)</f>
        <v>19.03</v>
      </c>
      <c r="L2370" s="173" t="str">
        <f t="shared" si="36"/>
        <v>Spirits750</v>
      </c>
      <c r="M2370" s="154">
        <f>VLOOKUP(L2370,'Slope %'!C:D,2,0)</f>
        <v>7.0000000000000007E-2</v>
      </c>
    </row>
    <row r="2371" spans="1:13" x14ac:dyDescent="0.25">
      <c r="A2371" s="169">
        <v>37333</v>
      </c>
      <c r="B2371" s="170" t="s">
        <v>2056</v>
      </c>
      <c r="C2371" s="170" t="s">
        <v>15</v>
      </c>
      <c r="D2371" s="170" t="s">
        <v>125</v>
      </c>
      <c r="E2371" s="170">
        <v>375</v>
      </c>
      <c r="F2371" s="170">
        <v>12</v>
      </c>
      <c r="G2371" s="171">
        <v>55</v>
      </c>
      <c r="H2371" s="170" t="s">
        <v>2057</v>
      </c>
      <c r="I2371" s="171">
        <v>43.39</v>
      </c>
      <c r="J2371" s="169">
        <v>1</v>
      </c>
      <c r="K2371" s="154" cm="1">
        <f t="array" ref="K2371">ROUND(
IF(C2371="Beer",
SUM(LOOKUP(2,1/(SRP!$B$8:$B$10&lt;=E2371)/(SRP!$C$8:$C$10&gt;=E2371),SRP!$D$8:$D$10)*(G2371/100)*(E2371/1000)),
IF(C2371="Spirits",
SUM(LOOKUP(2,1/(SRP!$B$2:$B$7&lt;=E2371)/(SRP!$C$2:$C$7&gt;=E2371),SRP!$D$2:$D$7)*(G2371/100)*(E2371/1000)),
IF(AND(C2371="Wine",D2371="Fortified Wines"),
SUM(LOOKUP(2,1/(SRP!$B$26:$B$29&lt;=E2371)/(SRP!$C$26:$C$29&gt;=E2371),SRP!$D$26:$D$29)*(G2371/100)*(E2371/1000)),
IF(C2371="Wine",
SUM(LOOKUP(2,1/(SRP!$B$21:$B$25&lt;=E2371)/(SRP!$C$21:$C$25&gt;=E2371),SRP!$D$21:$D$25)*(G2371/100)*(E2371/1000)),
IF(AND(C2371="Ready to Drink",D2371="RTD-One Pour Cocktail&gt;7%&lt;=14.5"),
SUM(LOOKUP(2,1/(SRP!$B$16:$B$20&lt;=E2371)/(SRP!$C$16:$C$20&gt;=E2371),SRP!$D$16:$D$20)*(G2371/100)*(E2371/1000)),
IF(C2371="Ready to Drink",
SUM(LOOKUP(2,1/(SRP!$B$11:$B$15&lt;=E2371)/(SRP!$C$11:$C$15&gt;=E2371),SRP!$D$11:$D$15)*(G2371/100)*(E2371/1000)),
0)))))),2)</f>
        <v>18.28</v>
      </c>
      <c r="L2371" s="173" t="str">
        <f t="shared" ref="L2371:L2434" si="37">(_xlfn.CONCAT(C2371,E2371))</f>
        <v>Spirits375</v>
      </c>
      <c r="M2371" s="154">
        <f>VLOOKUP(L2371,'Slope %'!C:D,2,0)</f>
        <v>0.1</v>
      </c>
    </row>
    <row r="2372" spans="1:13" x14ac:dyDescent="0.25">
      <c r="A2372" s="169">
        <v>37343</v>
      </c>
      <c r="B2372" s="170" t="s">
        <v>2058</v>
      </c>
      <c r="C2372" s="170" t="s">
        <v>24</v>
      </c>
      <c r="D2372" s="170" t="s">
        <v>166</v>
      </c>
      <c r="E2372" s="170">
        <v>750</v>
      </c>
      <c r="F2372" s="170">
        <v>12</v>
      </c>
      <c r="G2372" s="171">
        <v>13</v>
      </c>
      <c r="H2372" s="170" t="s">
        <v>22</v>
      </c>
      <c r="I2372" s="171">
        <v>17.989999999999998</v>
      </c>
      <c r="J2372" s="169">
        <v>1</v>
      </c>
      <c r="K2372" s="154" cm="1">
        <f t="array" ref="K2372">ROUND(
IF(C2372="Beer",
SUM(LOOKUP(2,1/(SRP!$B$8:$B$10&lt;=E2372)/(SRP!$C$8:$C$10&gt;=E2372),SRP!$D$8:$D$10)*(G2372/100)*(E2372/1000)),
IF(C2372="Spirits",
SUM(LOOKUP(2,1/(SRP!$B$2:$B$7&lt;=E2372)/(SRP!$C$2:$C$7&gt;=E2372),SRP!$D$2:$D$7)*(G2372/100)*(E2372/1000)),
IF(AND(C2372="Wine",D2372="Fortified Wines"),
SUM(LOOKUP(2,1/(SRP!$B$26:$B$29&lt;=E2372)/(SRP!$C$26:$C$29&gt;=E2372),SRP!$D$26:$D$29)*(G2372/100)*(E2372/1000)),
IF(C2372="Wine",
SUM(LOOKUP(2,1/(SRP!$B$21:$B$25&lt;=E2372)/(SRP!$C$21:$C$25&gt;=E2372),SRP!$D$21:$D$25)*(G2372/100)*(E2372/1000)),
IF(AND(C2372="Ready to Drink",D2372="RTD-One Pour Cocktail&gt;7%&lt;=14.5"),
SUM(LOOKUP(2,1/(SRP!$B$16:$B$20&lt;=E2372)/(SRP!$C$16:$C$20&gt;=E2372),SRP!$D$16:$D$20)*(G2372/100)*(E2372/1000)),
IF(C2372="Ready to Drink",
SUM(LOOKUP(2,1/(SRP!$B$11:$B$15&lt;=E2372)/(SRP!$C$11:$C$15&gt;=E2372),SRP!$D$11:$D$15)*(G2372/100)*(E2372/1000)),
0)))))),2)</f>
        <v>7.61</v>
      </c>
      <c r="L2372" s="173" t="str">
        <f t="shared" si="37"/>
        <v>Wine750</v>
      </c>
      <c r="M2372" s="154">
        <f>VLOOKUP(L2372,'Slope %'!C:D,2,0)</f>
        <v>0.1</v>
      </c>
    </row>
    <row r="2373" spans="1:13" x14ac:dyDescent="0.25">
      <c r="A2373" s="169">
        <v>37349</v>
      </c>
      <c r="B2373" s="170" t="s">
        <v>2059</v>
      </c>
      <c r="C2373" s="170" t="s">
        <v>11</v>
      </c>
      <c r="D2373" s="170" t="s">
        <v>303</v>
      </c>
      <c r="E2373" s="170">
        <v>710</v>
      </c>
      <c r="F2373" s="170">
        <v>12</v>
      </c>
      <c r="G2373" s="171">
        <v>8.5</v>
      </c>
      <c r="H2373" s="170" t="s">
        <v>13</v>
      </c>
      <c r="I2373" s="171">
        <v>4.71</v>
      </c>
      <c r="J2373" s="169">
        <v>1</v>
      </c>
      <c r="K2373" s="154" cm="1">
        <f t="array" ref="K2373">ROUND(
IF(C2373="Beer",
SUM(LOOKUP(2,1/(SRP!$B$8:$B$10&lt;=E2373)/(SRP!$C$8:$C$10&gt;=E2373),SRP!$D$8:$D$10)*(G2373/100)*(E2373/1000)),
IF(C2373="Spirits",
SUM(LOOKUP(2,1/(SRP!$B$2:$B$7&lt;=E2373)/(SRP!$C$2:$C$7&gt;=E2373),SRP!$D$2:$D$7)*(G2373/100)*(E2373/1000)),
IF(AND(C2373="Wine",D2373="Fortified Wines"),
SUM(LOOKUP(2,1/(SRP!$B$26:$B$29&lt;=E2373)/(SRP!$C$26:$C$29&gt;=E2373),SRP!$D$26:$D$29)*(G2373/100)*(E2373/1000)),
IF(C2373="Wine",
SUM(LOOKUP(2,1/(SRP!$B$21:$B$25&lt;=E2373)/(SRP!$C$21:$C$25&gt;=E2373),SRP!$D$21:$D$25)*(G2373/100)*(E2373/1000)),
IF(AND(C2373="Ready to Drink",D2373="RTD-One Pour Cocktail&gt;7%&lt;=14.5"),
SUM(LOOKUP(2,1/(SRP!$B$16:$B$20&lt;=E2373)/(SRP!$C$16:$C$20&gt;=E2373),SRP!$D$16:$D$20)*(G2373/100)*(E2373/1000)),
IF(C2373="Ready to Drink",
SUM(LOOKUP(2,1/(SRP!$B$11:$B$15&lt;=E2373)/(SRP!$C$11:$C$15&gt;=E2373),SRP!$D$11:$D$15)*(G2373/100)*(E2373/1000)),
0)))))),2)</f>
        <v>4.71</v>
      </c>
      <c r="L2373" s="173" t="str">
        <f t="shared" si="37"/>
        <v>Beer710</v>
      </c>
      <c r="M2373" s="154">
        <f>VLOOKUP(L2373,'Slope %'!C:D,2,0)</f>
        <v>0.12</v>
      </c>
    </row>
    <row r="2374" spans="1:13" x14ac:dyDescent="0.25">
      <c r="A2374" s="169">
        <v>37349</v>
      </c>
      <c r="B2374" s="170" t="s">
        <v>2059</v>
      </c>
      <c r="C2374" s="170" t="s">
        <v>11</v>
      </c>
      <c r="D2374" s="170" t="s">
        <v>303</v>
      </c>
      <c r="E2374" s="170">
        <v>710</v>
      </c>
      <c r="F2374" s="170">
        <v>12</v>
      </c>
      <c r="G2374" s="171">
        <v>8.5</v>
      </c>
      <c r="H2374" s="170" t="s">
        <v>13</v>
      </c>
      <c r="I2374" s="171">
        <v>4.71</v>
      </c>
      <c r="J2374" s="169">
        <v>1</v>
      </c>
      <c r="K2374" s="154" cm="1">
        <f t="array" ref="K2374">ROUND(
IF(C2374="Beer",
SUM(LOOKUP(2,1/(SRP!$B$8:$B$10&lt;=E2374)/(SRP!$C$8:$C$10&gt;=E2374),SRP!$D$8:$D$10)*(G2374/100)*(E2374/1000)),
IF(C2374="Spirits",
SUM(LOOKUP(2,1/(SRP!$B$2:$B$7&lt;=E2374)/(SRP!$C$2:$C$7&gt;=E2374),SRP!$D$2:$D$7)*(G2374/100)*(E2374/1000)),
IF(AND(C2374="Wine",D2374="Fortified Wines"),
SUM(LOOKUP(2,1/(SRP!$B$26:$B$29&lt;=E2374)/(SRP!$C$26:$C$29&gt;=E2374),SRP!$D$26:$D$29)*(G2374/100)*(E2374/1000)),
IF(C2374="Wine",
SUM(LOOKUP(2,1/(SRP!$B$21:$B$25&lt;=E2374)/(SRP!$C$21:$C$25&gt;=E2374),SRP!$D$21:$D$25)*(G2374/100)*(E2374/1000)),
IF(AND(C2374="Ready to Drink",D2374="RTD-One Pour Cocktail&gt;7%&lt;=14.5"),
SUM(LOOKUP(2,1/(SRP!$B$16:$B$20&lt;=E2374)/(SRP!$C$16:$C$20&gt;=E2374),SRP!$D$16:$D$20)*(G2374/100)*(E2374/1000)),
IF(C2374="Ready to Drink",
SUM(LOOKUP(2,1/(SRP!$B$11:$B$15&lt;=E2374)/(SRP!$C$11:$C$15&gt;=E2374),SRP!$D$11:$D$15)*(G2374/100)*(E2374/1000)),
0)))))),2)</f>
        <v>4.71</v>
      </c>
      <c r="L2374" s="173" t="str">
        <f t="shared" si="37"/>
        <v>Beer710</v>
      </c>
      <c r="M2374" s="154">
        <f>VLOOKUP(L2374,'Slope %'!C:D,2,0)</f>
        <v>0.12</v>
      </c>
    </row>
    <row r="2375" spans="1:13" x14ac:dyDescent="0.25">
      <c r="A2375" s="169">
        <v>37352</v>
      </c>
      <c r="B2375" s="170" t="s">
        <v>2060</v>
      </c>
      <c r="C2375" s="170" t="s">
        <v>11</v>
      </c>
      <c r="D2375" s="170" t="s">
        <v>303</v>
      </c>
      <c r="E2375" s="170">
        <v>473</v>
      </c>
      <c r="F2375" s="170">
        <v>24</v>
      </c>
      <c r="G2375" s="171">
        <v>7</v>
      </c>
      <c r="H2375" s="170" t="s">
        <v>1457</v>
      </c>
      <c r="I2375" s="171">
        <v>4.8899999999999997</v>
      </c>
      <c r="J2375" s="169">
        <v>1</v>
      </c>
      <c r="K2375" s="154" cm="1">
        <f t="array" ref="K2375">ROUND(
IF(C2375="Beer",
SUM(LOOKUP(2,1/(SRP!$B$8:$B$10&lt;=E2375)/(SRP!$C$8:$C$10&gt;=E2375),SRP!$D$8:$D$10)*(G2375/100)*(E2375/1000)),
IF(C2375="Spirits",
SUM(LOOKUP(2,1/(SRP!$B$2:$B$7&lt;=E2375)/(SRP!$C$2:$C$7&gt;=E2375),SRP!$D$2:$D$7)*(G2375/100)*(E2375/1000)),
IF(AND(C2375="Wine",D2375="Fortified Wines"),
SUM(LOOKUP(2,1/(SRP!$B$26:$B$29&lt;=E2375)/(SRP!$C$26:$C$29&gt;=E2375),SRP!$D$26:$D$29)*(G2375/100)*(E2375/1000)),
IF(C2375="Wine",
SUM(LOOKUP(2,1/(SRP!$B$21:$B$25&lt;=E2375)/(SRP!$C$21:$C$25&gt;=E2375),SRP!$D$21:$D$25)*(G2375/100)*(E2375/1000)),
IF(AND(C2375="Ready to Drink",D2375="RTD-One Pour Cocktail&gt;7%&lt;=14.5"),
SUM(LOOKUP(2,1/(SRP!$B$16:$B$20&lt;=E2375)/(SRP!$C$16:$C$20&gt;=E2375),SRP!$D$16:$D$20)*(G2375/100)*(E2375/1000)),
IF(C2375="Ready to Drink",
SUM(LOOKUP(2,1/(SRP!$B$11:$B$15&lt;=E2375)/(SRP!$C$11:$C$15&gt;=E2375),SRP!$D$11:$D$15)*(G2375/100)*(E2375/1000)),
0)))))),2)</f>
        <v>2.58</v>
      </c>
      <c r="L2375" s="173" t="str">
        <f t="shared" si="37"/>
        <v>Beer473</v>
      </c>
      <c r="M2375" s="154">
        <f>VLOOKUP(L2375,'Slope %'!C:D,2,0)</f>
        <v>0.12</v>
      </c>
    </row>
    <row r="2376" spans="1:13" x14ac:dyDescent="0.25">
      <c r="A2376" s="169">
        <v>37352</v>
      </c>
      <c r="B2376" s="170" t="s">
        <v>2060</v>
      </c>
      <c r="C2376" s="170" t="s">
        <v>11</v>
      </c>
      <c r="D2376" s="170" t="s">
        <v>303</v>
      </c>
      <c r="E2376" s="170">
        <v>473</v>
      </c>
      <c r="F2376" s="170">
        <v>24</v>
      </c>
      <c r="G2376" s="171">
        <v>7</v>
      </c>
      <c r="H2376" s="170" t="s">
        <v>1457</v>
      </c>
      <c r="I2376" s="171">
        <v>4.8899999999999997</v>
      </c>
      <c r="J2376" s="169">
        <v>1</v>
      </c>
      <c r="K2376" s="154" cm="1">
        <f t="array" ref="K2376">ROUND(
IF(C2376="Beer",
SUM(LOOKUP(2,1/(SRP!$B$8:$B$10&lt;=E2376)/(SRP!$C$8:$C$10&gt;=E2376),SRP!$D$8:$D$10)*(G2376/100)*(E2376/1000)),
IF(C2376="Spirits",
SUM(LOOKUP(2,1/(SRP!$B$2:$B$7&lt;=E2376)/(SRP!$C$2:$C$7&gt;=E2376),SRP!$D$2:$D$7)*(G2376/100)*(E2376/1000)),
IF(AND(C2376="Wine",D2376="Fortified Wines"),
SUM(LOOKUP(2,1/(SRP!$B$26:$B$29&lt;=E2376)/(SRP!$C$26:$C$29&gt;=E2376),SRP!$D$26:$D$29)*(G2376/100)*(E2376/1000)),
IF(C2376="Wine",
SUM(LOOKUP(2,1/(SRP!$B$21:$B$25&lt;=E2376)/(SRP!$C$21:$C$25&gt;=E2376),SRP!$D$21:$D$25)*(G2376/100)*(E2376/1000)),
IF(AND(C2376="Ready to Drink",D2376="RTD-One Pour Cocktail&gt;7%&lt;=14.5"),
SUM(LOOKUP(2,1/(SRP!$B$16:$B$20&lt;=E2376)/(SRP!$C$16:$C$20&gt;=E2376),SRP!$D$16:$D$20)*(G2376/100)*(E2376/1000)),
IF(C2376="Ready to Drink",
SUM(LOOKUP(2,1/(SRP!$B$11:$B$15&lt;=E2376)/(SRP!$C$11:$C$15&gt;=E2376),SRP!$D$11:$D$15)*(G2376/100)*(E2376/1000)),
0)))))),2)</f>
        <v>2.58</v>
      </c>
      <c r="L2376" s="173" t="str">
        <f t="shared" si="37"/>
        <v>Beer473</v>
      </c>
      <c r="M2376" s="154">
        <f>VLOOKUP(L2376,'Slope %'!C:D,2,0)</f>
        <v>0.12</v>
      </c>
    </row>
    <row r="2377" spans="1:13" x14ac:dyDescent="0.25">
      <c r="A2377" s="169">
        <v>37397</v>
      </c>
      <c r="B2377" s="170" t="s">
        <v>2061</v>
      </c>
      <c r="C2377" s="170" t="s">
        <v>15</v>
      </c>
      <c r="D2377" s="170" t="s">
        <v>252</v>
      </c>
      <c r="E2377" s="170">
        <v>750</v>
      </c>
      <c r="F2377" s="170">
        <v>12</v>
      </c>
      <c r="G2377" s="171">
        <v>35</v>
      </c>
      <c r="H2377" s="170" t="s">
        <v>20</v>
      </c>
      <c r="I2377" s="171">
        <v>29.29</v>
      </c>
      <c r="J2377" s="169">
        <v>1</v>
      </c>
      <c r="K2377" s="154" cm="1">
        <f t="array" ref="K2377">ROUND(
IF(C2377="Beer",
SUM(LOOKUP(2,1/(SRP!$B$8:$B$10&lt;=E2377)/(SRP!$C$8:$C$10&gt;=E2377),SRP!$D$8:$D$10)*(G2377/100)*(E2377/1000)),
IF(C2377="Spirits",
SUM(LOOKUP(2,1/(SRP!$B$2:$B$7&lt;=E2377)/(SRP!$C$2:$C$7&gt;=E2377),SRP!$D$2:$D$7)*(G2377/100)*(E2377/1000)),
IF(AND(C2377="Wine",D2377="Fortified Wines"),
SUM(LOOKUP(2,1/(SRP!$B$26:$B$29&lt;=E2377)/(SRP!$C$26:$C$29&gt;=E2377),SRP!$D$26:$D$29)*(G2377/100)*(E2377/1000)),
IF(C2377="Wine",
SUM(LOOKUP(2,1/(SRP!$B$21:$B$25&lt;=E2377)/(SRP!$C$21:$C$25&gt;=E2377),SRP!$D$21:$D$25)*(G2377/100)*(E2377/1000)),
IF(AND(C2377="Ready to Drink",D2377="RTD-One Pour Cocktail&gt;7%&lt;=14.5"),
SUM(LOOKUP(2,1/(SRP!$B$16:$B$20&lt;=E2377)/(SRP!$C$16:$C$20&gt;=E2377),SRP!$D$16:$D$20)*(G2377/100)*(E2377/1000)),
IF(C2377="Ready to Drink",
SUM(LOOKUP(2,1/(SRP!$B$11:$B$15&lt;=E2377)/(SRP!$C$11:$C$15&gt;=E2377),SRP!$D$11:$D$15)*(G2377/100)*(E2377/1000)),
0)))))),2)</f>
        <v>20.49</v>
      </c>
      <c r="L2377" s="173" t="str">
        <f t="shared" si="37"/>
        <v>Spirits750</v>
      </c>
      <c r="M2377" s="154">
        <f>VLOOKUP(L2377,'Slope %'!C:D,2,0)</f>
        <v>7.0000000000000007E-2</v>
      </c>
    </row>
    <row r="2378" spans="1:13" x14ac:dyDescent="0.25">
      <c r="A2378" s="169">
        <v>37432</v>
      </c>
      <c r="B2378" s="170" t="s">
        <v>2062</v>
      </c>
      <c r="C2378" s="170" t="s">
        <v>1065</v>
      </c>
      <c r="D2378" s="170" t="s">
        <v>1066</v>
      </c>
      <c r="E2378" s="170">
        <v>330</v>
      </c>
      <c r="F2378" s="170">
        <v>24</v>
      </c>
      <c r="G2378" s="171">
        <v>1E-3</v>
      </c>
      <c r="H2378" s="170" t="s">
        <v>13</v>
      </c>
      <c r="I2378" s="171">
        <v>2.29</v>
      </c>
      <c r="J2378" s="169">
        <v>1</v>
      </c>
      <c r="K2378" s="154" cm="1">
        <f t="array" ref="K2378">ROUND(
IF(C2378="Beer",
SUM(LOOKUP(2,1/(SRP!$B$8:$B$10&lt;=E2378)/(SRP!$C$8:$C$10&gt;=E2378),SRP!$D$8:$D$10)*(G2378/100)*(E2378/1000)),
IF(C2378="Spirits",
SUM(LOOKUP(2,1/(SRP!$B$2:$B$7&lt;=E2378)/(SRP!$C$2:$C$7&gt;=E2378),SRP!$D$2:$D$7)*(G2378/100)*(E2378/1000)),
IF(AND(C2378="Wine",D2378="Fortified Wines"),
SUM(LOOKUP(2,1/(SRP!$B$26:$B$29&lt;=E2378)/(SRP!$C$26:$C$29&gt;=E2378),SRP!$D$26:$D$29)*(G2378/100)*(E2378/1000)),
IF(C2378="Wine",
SUM(LOOKUP(2,1/(SRP!$B$21:$B$25&lt;=E2378)/(SRP!$C$21:$C$25&gt;=E2378),SRP!$D$21:$D$25)*(G2378/100)*(E2378/1000)),
IF(AND(C2378="Ready to Drink",D2378="RTD-One Pour Cocktail&gt;7%&lt;=14.5"),
SUM(LOOKUP(2,1/(SRP!$B$16:$B$20&lt;=E2378)/(SRP!$C$16:$C$20&gt;=E2378),SRP!$D$16:$D$20)*(G2378/100)*(E2378/1000)),
IF(C2378="Ready to Drink",
SUM(LOOKUP(2,1/(SRP!$B$11:$B$15&lt;=E2378)/(SRP!$C$11:$C$15&gt;=E2378),SRP!$D$11:$D$15)*(G2378/100)*(E2378/1000)),
0)))))),2)</f>
        <v>0</v>
      </c>
      <c r="L2378" s="173" t="str">
        <f t="shared" si="37"/>
        <v>Dealcoholized330</v>
      </c>
      <c r="M2378" s="154" t="e">
        <f>VLOOKUP(L2378,'Slope %'!C:D,2,0)</f>
        <v>#N/A</v>
      </c>
    </row>
    <row r="2379" spans="1:13" x14ac:dyDescent="0.25">
      <c r="A2379" s="169">
        <v>37432</v>
      </c>
      <c r="B2379" s="170" t="s">
        <v>2062</v>
      </c>
      <c r="C2379" s="170" t="s">
        <v>1065</v>
      </c>
      <c r="D2379" s="170" t="s">
        <v>1066</v>
      </c>
      <c r="E2379" s="170">
        <v>330</v>
      </c>
      <c r="F2379" s="170">
        <v>24</v>
      </c>
      <c r="G2379" s="171">
        <v>1E-3</v>
      </c>
      <c r="H2379" s="170" t="s">
        <v>13</v>
      </c>
      <c r="I2379" s="171">
        <v>2.29</v>
      </c>
      <c r="J2379" s="169">
        <v>1</v>
      </c>
      <c r="K2379" s="154" cm="1">
        <f t="array" ref="K2379">ROUND(
IF(C2379="Beer",
SUM(LOOKUP(2,1/(SRP!$B$8:$B$10&lt;=E2379)/(SRP!$C$8:$C$10&gt;=E2379),SRP!$D$8:$D$10)*(G2379/100)*(E2379/1000)),
IF(C2379="Spirits",
SUM(LOOKUP(2,1/(SRP!$B$2:$B$7&lt;=E2379)/(SRP!$C$2:$C$7&gt;=E2379),SRP!$D$2:$D$7)*(G2379/100)*(E2379/1000)),
IF(AND(C2379="Wine",D2379="Fortified Wines"),
SUM(LOOKUP(2,1/(SRP!$B$26:$B$29&lt;=E2379)/(SRP!$C$26:$C$29&gt;=E2379),SRP!$D$26:$D$29)*(G2379/100)*(E2379/1000)),
IF(C2379="Wine",
SUM(LOOKUP(2,1/(SRP!$B$21:$B$25&lt;=E2379)/(SRP!$C$21:$C$25&gt;=E2379),SRP!$D$21:$D$25)*(G2379/100)*(E2379/1000)),
IF(AND(C2379="Ready to Drink",D2379="RTD-One Pour Cocktail&gt;7%&lt;=14.5"),
SUM(LOOKUP(2,1/(SRP!$B$16:$B$20&lt;=E2379)/(SRP!$C$16:$C$20&gt;=E2379),SRP!$D$16:$D$20)*(G2379/100)*(E2379/1000)),
IF(C2379="Ready to Drink",
SUM(LOOKUP(2,1/(SRP!$B$11:$B$15&lt;=E2379)/(SRP!$C$11:$C$15&gt;=E2379),SRP!$D$11:$D$15)*(G2379/100)*(E2379/1000)),
0)))))),2)</f>
        <v>0</v>
      </c>
      <c r="L2379" s="173" t="str">
        <f t="shared" si="37"/>
        <v>Dealcoholized330</v>
      </c>
      <c r="M2379" s="154" t="e">
        <f>VLOOKUP(L2379,'Slope %'!C:D,2,0)</f>
        <v>#N/A</v>
      </c>
    </row>
    <row r="2380" spans="1:13" x14ac:dyDescent="0.25">
      <c r="A2380" s="169">
        <v>37438</v>
      </c>
      <c r="B2380" s="170" t="s">
        <v>2063</v>
      </c>
      <c r="C2380" s="170" t="s">
        <v>11</v>
      </c>
      <c r="D2380" s="170" t="s">
        <v>303</v>
      </c>
      <c r="E2380" s="170">
        <v>473</v>
      </c>
      <c r="F2380" s="170">
        <v>24</v>
      </c>
      <c r="G2380" s="171">
        <v>7.5</v>
      </c>
      <c r="H2380" s="170" t="s">
        <v>1764</v>
      </c>
      <c r="I2380" s="171">
        <v>5.86</v>
      </c>
      <c r="J2380" s="169">
        <v>1</v>
      </c>
      <c r="K2380" s="154" cm="1">
        <f t="array" ref="K2380">ROUND(
IF(C2380="Beer",
SUM(LOOKUP(2,1/(SRP!$B$8:$B$10&lt;=E2380)/(SRP!$C$8:$C$10&gt;=E2380),SRP!$D$8:$D$10)*(G2380/100)*(E2380/1000)),
IF(C2380="Spirits",
SUM(LOOKUP(2,1/(SRP!$B$2:$B$7&lt;=E2380)/(SRP!$C$2:$C$7&gt;=E2380),SRP!$D$2:$D$7)*(G2380/100)*(E2380/1000)),
IF(AND(C2380="Wine",D2380="Fortified Wines"),
SUM(LOOKUP(2,1/(SRP!$B$26:$B$29&lt;=E2380)/(SRP!$C$26:$C$29&gt;=E2380),SRP!$D$26:$D$29)*(G2380/100)*(E2380/1000)),
IF(C2380="Wine",
SUM(LOOKUP(2,1/(SRP!$B$21:$B$25&lt;=E2380)/(SRP!$C$21:$C$25&gt;=E2380),SRP!$D$21:$D$25)*(G2380/100)*(E2380/1000)),
IF(AND(C2380="Ready to Drink",D2380="RTD-One Pour Cocktail&gt;7%&lt;=14.5"),
SUM(LOOKUP(2,1/(SRP!$B$16:$B$20&lt;=E2380)/(SRP!$C$16:$C$20&gt;=E2380),SRP!$D$16:$D$20)*(G2380/100)*(E2380/1000)),
IF(C2380="Ready to Drink",
SUM(LOOKUP(2,1/(SRP!$B$11:$B$15&lt;=E2380)/(SRP!$C$11:$C$15&gt;=E2380),SRP!$D$11:$D$15)*(G2380/100)*(E2380/1000)),
0)))))),2)</f>
        <v>2.77</v>
      </c>
      <c r="L2380" s="173" t="str">
        <f t="shared" si="37"/>
        <v>Beer473</v>
      </c>
      <c r="M2380" s="154">
        <f>VLOOKUP(L2380,'Slope %'!C:D,2,0)</f>
        <v>0.12</v>
      </c>
    </row>
    <row r="2381" spans="1:13" x14ac:dyDescent="0.25">
      <c r="A2381" s="169">
        <v>37438</v>
      </c>
      <c r="B2381" s="170" t="s">
        <v>2063</v>
      </c>
      <c r="C2381" s="170" t="s">
        <v>11</v>
      </c>
      <c r="D2381" s="170" t="s">
        <v>303</v>
      </c>
      <c r="E2381" s="170">
        <v>473</v>
      </c>
      <c r="F2381" s="170">
        <v>24</v>
      </c>
      <c r="G2381" s="171">
        <v>7.5</v>
      </c>
      <c r="H2381" s="170" t="s">
        <v>1764</v>
      </c>
      <c r="I2381" s="171">
        <v>5.86</v>
      </c>
      <c r="J2381" s="169">
        <v>1</v>
      </c>
      <c r="K2381" s="154" cm="1">
        <f t="array" ref="K2381">ROUND(
IF(C2381="Beer",
SUM(LOOKUP(2,1/(SRP!$B$8:$B$10&lt;=E2381)/(SRP!$C$8:$C$10&gt;=E2381),SRP!$D$8:$D$10)*(G2381/100)*(E2381/1000)),
IF(C2381="Spirits",
SUM(LOOKUP(2,1/(SRP!$B$2:$B$7&lt;=E2381)/(SRP!$C$2:$C$7&gt;=E2381),SRP!$D$2:$D$7)*(G2381/100)*(E2381/1000)),
IF(AND(C2381="Wine",D2381="Fortified Wines"),
SUM(LOOKUP(2,1/(SRP!$B$26:$B$29&lt;=E2381)/(SRP!$C$26:$C$29&gt;=E2381),SRP!$D$26:$D$29)*(G2381/100)*(E2381/1000)),
IF(C2381="Wine",
SUM(LOOKUP(2,1/(SRP!$B$21:$B$25&lt;=E2381)/(SRP!$C$21:$C$25&gt;=E2381),SRP!$D$21:$D$25)*(G2381/100)*(E2381/1000)),
IF(AND(C2381="Ready to Drink",D2381="RTD-One Pour Cocktail&gt;7%&lt;=14.5"),
SUM(LOOKUP(2,1/(SRP!$B$16:$B$20&lt;=E2381)/(SRP!$C$16:$C$20&gt;=E2381),SRP!$D$16:$D$20)*(G2381/100)*(E2381/1000)),
IF(C2381="Ready to Drink",
SUM(LOOKUP(2,1/(SRP!$B$11:$B$15&lt;=E2381)/(SRP!$C$11:$C$15&gt;=E2381),SRP!$D$11:$D$15)*(G2381/100)*(E2381/1000)),
0)))))),2)</f>
        <v>2.77</v>
      </c>
      <c r="L2381" s="173" t="str">
        <f t="shared" si="37"/>
        <v>Beer473</v>
      </c>
      <c r="M2381" s="154">
        <f>VLOOKUP(L2381,'Slope %'!C:D,2,0)</f>
        <v>0.12</v>
      </c>
    </row>
    <row r="2382" spans="1:13" x14ac:dyDescent="0.25">
      <c r="A2382" s="169">
        <v>37488</v>
      </c>
      <c r="B2382" s="170" t="s">
        <v>2064</v>
      </c>
      <c r="C2382" s="170" t="s">
        <v>11</v>
      </c>
      <c r="D2382" s="170" t="s">
        <v>12</v>
      </c>
      <c r="E2382" s="170">
        <v>5325</v>
      </c>
      <c r="F2382" s="170">
        <v>1</v>
      </c>
      <c r="G2382" s="171">
        <v>5.2</v>
      </c>
      <c r="H2382" s="170" t="s">
        <v>824</v>
      </c>
      <c r="I2382" s="171">
        <v>34.99</v>
      </c>
      <c r="J2382" s="169">
        <v>15</v>
      </c>
      <c r="K2382" s="154" cm="1">
        <f t="array" ref="K2382">ROUND(
IF(C2382="Beer",
SUM(LOOKUP(2,1/(SRP!$B$8:$B$10&lt;=E2382)/(SRP!$C$8:$C$10&gt;=E2382),SRP!$D$8:$D$10)*(G2382/100)*(E2382/1000)),
IF(C2382="Spirits",
SUM(LOOKUP(2,1/(SRP!$B$2:$B$7&lt;=E2382)/(SRP!$C$2:$C$7&gt;=E2382),SRP!$D$2:$D$7)*(G2382/100)*(E2382/1000)),
IF(AND(C2382="Wine",D2382="Fortified Wines"),
SUM(LOOKUP(2,1/(SRP!$B$26:$B$29&lt;=E2382)/(SRP!$C$26:$C$29&gt;=E2382),SRP!$D$26:$D$29)*(G2382/100)*(E2382/1000)),
IF(C2382="Wine",
SUM(LOOKUP(2,1/(SRP!$B$21:$B$25&lt;=E2382)/(SRP!$C$21:$C$25&gt;=E2382),SRP!$D$21:$D$25)*(G2382/100)*(E2382/1000)),
IF(AND(C2382="Ready to Drink",D2382="RTD-One Pour Cocktail&gt;7%&lt;=14.5"),
SUM(LOOKUP(2,1/(SRP!$B$16:$B$20&lt;=E2382)/(SRP!$C$16:$C$20&gt;=E2382),SRP!$D$16:$D$20)*(G2382/100)*(E2382/1000)),
IF(C2382="Ready to Drink",
SUM(LOOKUP(2,1/(SRP!$B$11:$B$15&lt;=E2382)/(SRP!$C$11:$C$15&gt;=E2382),SRP!$D$11:$D$15)*(G2382/100)*(E2382/1000)),
0)))))),2)</f>
        <v>21.62</v>
      </c>
      <c r="L2382" s="173" t="str">
        <f t="shared" si="37"/>
        <v>Beer5325</v>
      </c>
      <c r="M2382" s="154">
        <f>VLOOKUP(L2382,'Slope %'!C:D,2,0)</f>
        <v>0.05</v>
      </c>
    </row>
    <row r="2383" spans="1:13" x14ac:dyDescent="0.25">
      <c r="A2383" s="169">
        <v>37488</v>
      </c>
      <c r="B2383" s="170" t="s">
        <v>2064</v>
      </c>
      <c r="C2383" s="170" t="s">
        <v>11</v>
      </c>
      <c r="D2383" s="170" t="s">
        <v>12</v>
      </c>
      <c r="E2383" s="170">
        <v>5325</v>
      </c>
      <c r="F2383" s="170">
        <v>1</v>
      </c>
      <c r="G2383" s="171">
        <v>5.2</v>
      </c>
      <c r="H2383" s="170" t="s">
        <v>824</v>
      </c>
      <c r="I2383" s="171">
        <v>34.99</v>
      </c>
      <c r="J2383" s="169">
        <v>15</v>
      </c>
      <c r="K2383" s="154" cm="1">
        <f t="array" ref="K2383">ROUND(
IF(C2383="Beer",
SUM(LOOKUP(2,1/(SRP!$B$8:$B$10&lt;=E2383)/(SRP!$C$8:$C$10&gt;=E2383),SRP!$D$8:$D$10)*(G2383/100)*(E2383/1000)),
IF(C2383="Spirits",
SUM(LOOKUP(2,1/(SRP!$B$2:$B$7&lt;=E2383)/(SRP!$C$2:$C$7&gt;=E2383),SRP!$D$2:$D$7)*(G2383/100)*(E2383/1000)),
IF(AND(C2383="Wine",D2383="Fortified Wines"),
SUM(LOOKUP(2,1/(SRP!$B$26:$B$29&lt;=E2383)/(SRP!$C$26:$C$29&gt;=E2383),SRP!$D$26:$D$29)*(G2383/100)*(E2383/1000)),
IF(C2383="Wine",
SUM(LOOKUP(2,1/(SRP!$B$21:$B$25&lt;=E2383)/(SRP!$C$21:$C$25&gt;=E2383),SRP!$D$21:$D$25)*(G2383/100)*(E2383/1000)),
IF(AND(C2383="Ready to Drink",D2383="RTD-One Pour Cocktail&gt;7%&lt;=14.5"),
SUM(LOOKUP(2,1/(SRP!$B$16:$B$20&lt;=E2383)/(SRP!$C$16:$C$20&gt;=E2383),SRP!$D$16:$D$20)*(G2383/100)*(E2383/1000)),
IF(C2383="Ready to Drink",
SUM(LOOKUP(2,1/(SRP!$B$11:$B$15&lt;=E2383)/(SRP!$C$11:$C$15&gt;=E2383),SRP!$D$11:$D$15)*(G2383/100)*(E2383/1000)),
0)))))),2)</f>
        <v>21.62</v>
      </c>
      <c r="L2383" s="173" t="str">
        <f t="shared" si="37"/>
        <v>Beer5325</v>
      </c>
      <c r="M2383" s="154">
        <f>VLOOKUP(L2383,'Slope %'!C:D,2,0)</f>
        <v>0.05</v>
      </c>
    </row>
    <row r="2384" spans="1:13" x14ac:dyDescent="0.25">
      <c r="A2384" s="169">
        <v>37499</v>
      </c>
      <c r="B2384" s="170" t="s">
        <v>2065</v>
      </c>
      <c r="C2384" s="170" t="s">
        <v>11</v>
      </c>
      <c r="D2384" s="170" t="s">
        <v>303</v>
      </c>
      <c r="E2384" s="170">
        <v>473</v>
      </c>
      <c r="F2384" s="170">
        <v>24</v>
      </c>
      <c r="G2384" s="171">
        <v>6.8</v>
      </c>
      <c r="H2384" s="170" t="s">
        <v>2066</v>
      </c>
      <c r="I2384" s="171">
        <v>3.98</v>
      </c>
      <c r="J2384" s="169">
        <v>1</v>
      </c>
      <c r="K2384" s="154" cm="1">
        <f t="array" ref="K2384">ROUND(
IF(C2384="Beer",
SUM(LOOKUP(2,1/(SRP!$B$8:$B$10&lt;=E2384)/(SRP!$C$8:$C$10&gt;=E2384),SRP!$D$8:$D$10)*(G2384/100)*(E2384/1000)),
IF(C2384="Spirits",
SUM(LOOKUP(2,1/(SRP!$B$2:$B$7&lt;=E2384)/(SRP!$C$2:$C$7&gt;=E2384),SRP!$D$2:$D$7)*(G2384/100)*(E2384/1000)),
IF(AND(C2384="Wine",D2384="Fortified Wines"),
SUM(LOOKUP(2,1/(SRP!$B$26:$B$29&lt;=E2384)/(SRP!$C$26:$C$29&gt;=E2384),SRP!$D$26:$D$29)*(G2384/100)*(E2384/1000)),
IF(C2384="Wine",
SUM(LOOKUP(2,1/(SRP!$B$21:$B$25&lt;=E2384)/(SRP!$C$21:$C$25&gt;=E2384),SRP!$D$21:$D$25)*(G2384/100)*(E2384/1000)),
IF(AND(C2384="Ready to Drink",D2384="RTD-One Pour Cocktail&gt;7%&lt;=14.5"),
SUM(LOOKUP(2,1/(SRP!$B$16:$B$20&lt;=E2384)/(SRP!$C$16:$C$20&gt;=E2384),SRP!$D$16:$D$20)*(G2384/100)*(E2384/1000)),
IF(C2384="Ready to Drink",
SUM(LOOKUP(2,1/(SRP!$B$11:$B$15&lt;=E2384)/(SRP!$C$11:$C$15&gt;=E2384),SRP!$D$11:$D$15)*(G2384/100)*(E2384/1000)),
0)))))),2)</f>
        <v>2.5099999999999998</v>
      </c>
      <c r="L2384" s="173" t="str">
        <f t="shared" si="37"/>
        <v>Beer473</v>
      </c>
      <c r="M2384" s="154">
        <f>VLOOKUP(L2384,'Slope %'!C:D,2,0)</f>
        <v>0.12</v>
      </c>
    </row>
    <row r="2385" spans="1:13" x14ac:dyDescent="0.25">
      <c r="A2385" s="169">
        <v>37499</v>
      </c>
      <c r="B2385" s="170" t="s">
        <v>2065</v>
      </c>
      <c r="C2385" s="170" t="s">
        <v>11</v>
      </c>
      <c r="D2385" s="170" t="s">
        <v>303</v>
      </c>
      <c r="E2385" s="170">
        <v>473</v>
      </c>
      <c r="F2385" s="170">
        <v>24</v>
      </c>
      <c r="G2385" s="171">
        <v>6.8</v>
      </c>
      <c r="H2385" s="170" t="s">
        <v>2066</v>
      </c>
      <c r="I2385" s="171">
        <v>3.98</v>
      </c>
      <c r="J2385" s="169">
        <v>1</v>
      </c>
      <c r="K2385" s="154" cm="1">
        <f t="array" ref="K2385">ROUND(
IF(C2385="Beer",
SUM(LOOKUP(2,1/(SRP!$B$8:$B$10&lt;=E2385)/(SRP!$C$8:$C$10&gt;=E2385),SRP!$D$8:$D$10)*(G2385/100)*(E2385/1000)),
IF(C2385="Spirits",
SUM(LOOKUP(2,1/(SRP!$B$2:$B$7&lt;=E2385)/(SRP!$C$2:$C$7&gt;=E2385),SRP!$D$2:$D$7)*(G2385/100)*(E2385/1000)),
IF(AND(C2385="Wine",D2385="Fortified Wines"),
SUM(LOOKUP(2,1/(SRP!$B$26:$B$29&lt;=E2385)/(SRP!$C$26:$C$29&gt;=E2385),SRP!$D$26:$D$29)*(G2385/100)*(E2385/1000)),
IF(C2385="Wine",
SUM(LOOKUP(2,1/(SRP!$B$21:$B$25&lt;=E2385)/(SRP!$C$21:$C$25&gt;=E2385),SRP!$D$21:$D$25)*(G2385/100)*(E2385/1000)),
IF(AND(C2385="Ready to Drink",D2385="RTD-One Pour Cocktail&gt;7%&lt;=14.5"),
SUM(LOOKUP(2,1/(SRP!$B$16:$B$20&lt;=E2385)/(SRP!$C$16:$C$20&gt;=E2385),SRP!$D$16:$D$20)*(G2385/100)*(E2385/1000)),
IF(C2385="Ready to Drink",
SUM(LOOKUP(2,1/(SRP!$B$11:$B$15&lt;=E2385)/(SRP!$C$11:$C$15&gt;=E2385),SRP!$D$11:$D$15)*(G2385/100)*(E2385/1000)),
0)))))),2)</f>
        <v>2.5099999999999998</v>
      </c>
      <c r="L2385" s="173" t="str">
        <f t="shared" si="37"/>
        <v>Beer473</v>
      </c>
      <c r="M2385" s="154">
        <f>VLOOKUP(L2385,'Slope %'!C:D,2,0)</f>
        <v>0.12</v>
      </c>
    </row>
    <row r="2386" spans="1:13" x14ac:dyDescent="0.25">
      <c r="A2386" s="169">
        <v>37501</v>
      </c>
      <c r="B2386" s="170" t="s">
        <v>2067</v>
      </c>
      <c r="C2386" s="170" t="s">
        <v>11</v>
      </c>
      <c r="D2386" s="170" t="s">
        <v>267</v>
      </c>
      <c r="E2386" s="170">
        <v>3784</v>
      </c>
      <c r="F2386" s="170">
        <v>1</v>
      </c>
      <c r="G2386" s="171">
        <v>5</v>
      </c>
      <c r="H2386" s="170" t="s">
        <v>285</v>
      </c>
      <c r="I2386" s="171">
        <v>29.99</v>
      </c>
      <c r="J2386" s="169">
        <v>8</v>
      </c>
      <c r="K2386" s="154" cm="1">
        <f t="array" ref="K2386">ROUND(
IF(C2386="Beer",
SUM(LOOKUP(2,1/(SRP!$B$8:$B$10&lt;=E2386)/(SRP!$C$8:$C$10&gt;=E2386),SRP!$D$8:$D$10)*(G2386/100)*(E2386/1000)),
IF(C2386="Spirits",
SUM(LOOKUP(2,1/(SRP!$B$2:$B$7&lt;=E2386)/(SRP!$C$2:$C$7&gt;=E2386),SRP!$D$2:$D$7)*(G2386/100)*(E2386/1000)),
IF(AND(C2386="Wine",D2386="Fortified Wines"),
SUM(LOOKUP(2,1/(SRP!$B$26:$B$29&lt;=E2386)/(SRP!$C$26:$C$29&gt;=E2386),SRP!$D$26:$D$29)*(G2386/100)*(E2386/1000)),
IF(C2386="Wine",
SUM(LOOKUP(2,1/(SRP!$B$21:$B$25&lt;=E2386)/(SRP!$C$21:$C$25&gt;=E2386),SRP!$D$21:$D$25)*(G2386/100)*(E2386/1000)),
IF(AND(C2386="Ready to Drink",D2386="RTD-One Pour Cocktail&gt;7%&lt;=14.5"),
SUM(LOOKUP(2,1/(SRP!$B$16:$B$20&lt;=E2386)/(SRP!$C$16:$C$20&gt;=E2386),SRP!$D$16:$D$20)*(G2386/100)*(E2386/1000)),
IF(C2386="Ready to Drink",
SUM(LOOKUP(2,1/(SRP!$B$11:$B$15&lt;=E2386)/(SRP!$C$11:$C$15&gt;=E2386),SRP!$D$11:$D$15)*(G2386/100)*(E2386/1000)),
0)))))),2)</f>
        <v>14.77</v>
      </c>
      <c r="L2386" s="173" t="str">
        <f t="shared" si="37"/>
        <v>Beer3784</v>
      </c>
      <c r="M2386" s="154">
        <f>VLOOKUP(L2386,'Slope %'!C:D,2,0)</f>
        <v>7.0000000000000007E-2</v>
      </c>
    </row>
    <row r="2387" spans="1:13" x14ac:dyDescent="0.25">
      <c r="A2387" s="169">
        <v>37501</v>
      </c>
      <c r="B2387" s="170" t="s">
        <v>2067</v>
      </c>
      <c r="C2387" s="170" t="s">
        <v>11</v>
      </c>
      <c r="D2387" s="170" t="s">
        <v>267</v>
      </c>
      <c r="E2387" s="170">
        <v>3784</v>
      </c>
      <c r="F2387" s="170">
        <v>1</v>
      </c>
      <c r="G2387" s="171">
        <v>5</v>
      </c>
      <c r="H2387" s="170" t="s">
        <v>285</v>
      </c>
      <c r="I2387" s="171">
        <v>29.99</v>
      </c>
      <c r="J2387" s="169">
        <v>8</v>
      </c>
      <c r="K2387" s="154" cm="1">
        <f t="array" ref="K2387">ROUND(
IF(C2387="Beer",
SUM(LOOKUP(2,1/(SRP!$B$8:$B$10&lt;=E2387)/(SRP!$C$8:$C$10&gt;=E2387),SRP!$D$8:$D$10)*(G2387/100)*(E2387/1000)),
IF(C2387="Spirits",
SUM(LOOKUP(2,1/(SRP!$B$2:$B$7&lt;=E2387)/(SRP!$C$2:$C$7&gt;=E2387),SRP!$D$2:$D$7)*(G2387/100)*(E2387/1000)),
IF(AND(C2387="Wine",D2387="Fortified Wines"),
SUM(LOOKUP(2,1/(SRP!$B$26:$B$29&lt;=E2387)/(SRP!$C$26:$C$29&gt;=E2387),SRP!$D$26:$D$29)*(G2387/100)*(E2387/1000)),
IF(C2387="Wine",
SUM(LOOKUP(2,1/(SRP!$B$21:$B$25&lt;=E2387)/(SRP!$C$21:$C$25&gt;=E2387),SRP!$D$21:$D$25)*(G2387/100)*(E2387/1000)),
IF(AND(C2387="Ready to Drink",D2387="RTD-One Pour Cocktail&gt;7%&lt;=14.5"),
SUM(LOOKUP(2,1/(SRP!$B$16:$B$20&lt;=E2387)/(SRP!$C$16:$C$20&gt;=E2387),SRP!$D$16:$D$20)*(G2387/100)*(E2387/1000)),
IF(C2387="Ready to Drink",
SUM(LOOKUP(2,1/(SRP!$B$11:$B$15&lt;=E2387)/(SRP!$C$11:$C$15&gt;=E2387),SRP!$D$11:$D$15)*(G2387/100)*(E2387/1000)),
0)))))),2)</f>
        <v>14.77</v>
      </c>
      <c r="L2387" s="173" t="str">
        <f t="shared" si="37"/>
        <v>Beer3784</v>
      </c>
      <c r="M2387" s="154">
        <f>VLOOKUP(L2387,'Slope %'!C:D,2,0)</f>
        <v>7.0000000000000007E-2</v>
      </c>
    </row>
    <row r="2388" spans="1:13" x14ac:dyDescent="0.25">
      <c r="A2388" s="169">
        <v>37521</v>
      </c>
      <c r="B2388" s="170" t="s">
        <v>2068</v>
      </c>
      <c r="C2388" s="170" t="s">
        <v>15</v>
      </c>
      <c r="D2388" s="170" t="s">
        <v>1007</v>
      </c>
      <c r="E2388" s="170">
        <v>750</v>
      </c>
      <c r="F2388" s="170">
        <v>6</v>
      </c>
      <c r="G2388" s="171">
        <v>40</v>
      </c>
      <c r="H2388" s="170" t="s">
        <v>342</v>
      </c>
      <c r="I2388" s="171">
        <v>59.95</v>
      </c>
      <c r="J2388" s="169">
        <v>1</v>
      </c>
      <c r="K2388" s="154" cm="1">
        <f t="array" ref="K2388">ROUND(
IF(C2388="Beer",
SUM(LOOKUP(2,1/(SRP!$B$8:$B$10&lt;=E2388)/(SRP!$C$8:$C$10&gt;=E2388),SRP!$D$8:$D$10)*(G2388/100)*(E2388/1000)),
IF(C2388="Spirits",
SUM(LOOKUP(2,1/(SRP!$B$2:$B$7&lt;=E2388)/(SRP!$C$2:$C$7&gt;=E2388),SRP!$D$2:$D$7)*(G2388/100)*(E2388/1000)),
IF(AND(C2388="Wine",D2388="Fortified Wines"),
SUM(LOOKUP(2,1/(SRP!$B$26:$B$29&lt;=E2388)/(SRP!$C$26:$C$29&gt;=E2388),SRP!$D$26:$D$29)*(G2388/100)*(E2388/1000)),
IF(C2388="Wine",
SUM(LOOKUP(2,1/(SRP!$B$21:$B$25&lt;=E2388)/(SRP!$C$21:$C$25&gt;=E2388),SRP!$D$21:$D$25)*(G2388/100)*(E2388/1000)),
IF(AND(C2388="Ready to Drink",D2388="RTD-One Pour Cocktail&gt;7%&lt;=14.5"),
SUM(LOOKUP(2,1/(SRP!$B$16:$B$20&lt;=E2388)/(SRP!$C$16:$C$20&gt;=E2388),SRP!$D$16:$D$20)*(G2388/100)*(E2388/1000)),
IF(C2388="Ready to Drink",
SUM(LOOKUP(2,1/(SRP!$B$11:$B$15&lt;=E2388)/(SRP!$C$11:$C$15&gt;=E2388),SRP!$D$11:$D$15)*(G2388/100)*(E2388/1000)),
0)))))),2)</f>
        <v>23.42</v>
      </c>
      <c r="L2388" s="173" t="str">
        <f t="shared" si="37"/>
        <v>Spirits750</v>
      </c>
      <c r="M2388" s="154">
        <f>VLOOKUP(L2388,'Slope %'!C:D,2,0)</f>
        <v>7.0000000000000007E-2</v>
      </c>
    </row>
    <row r="2389" spans="1:13" x14ac:dyDescent="0.25">
      <c r="A2389" s="169">
        <v>37528</v>
      </c>
      <c r="B2389" s="170" t="s">
        <v>2069</v>
      </c>
      <c r="C2389" s="170" t="s">
        <v>24</v>
      </c>
      <c r="D2389" s="170" t="s">
        <v>382</v>
      </c>
      <c r="E2389" s="170">
        <v>3000</v>
      </c>
      <c r="F2389" s="170">
        <v>4</v>
      </c>
      <c r="G2389" s="171">
        <v>13.5</v>
      </c>
      <c r="H2389" s="170" t="s">
        <v>64</v>
      </c>
      <c r="I2389" s="171">
        <v>46.99</v>
      </c>
      <c r="J2389" s="169">
        <v>1</v>
      </c>
      <c r="K2389" s="154" cm="1">
        <f t="array" ref="K2389">ROUND(
IF(C2389="Beer",
SUM(LOOKUP(2,1/(SRP!$B$8:$B$10&lt;=E2389)/(SRP!$C$8:$C$10&gt;=E2389),SRP!$D$8:$D$10)*(G2389/100)*(E2389/1000)),
IF(C2389="Spirits",
SUM(LOOKUP(2,1/(SRP!$B$2:$B$7&lt;=E2389)/(SRP!$C$2:$C$7&gt;=E2389),SRP!$D$2:$D$7)*(G2389/100)*(E2389/1000)),
IF(AND(C2389="Wine",D2389="Fortified Wines"),
SUM(LOOKUP(2,1/(SRP!$B$26:$B$29&lt;=E2389)/(SRP!$C$26:$C$29&gt;=E2389),SRP!$D$26:$D$29)*(G2389/100)*(E2389/1000)),
IF(C2389="Wine",
SUM(LOOKUP(2,1/(SRP!$B$21:$B$25&lt;=E2389)/(SRP!$C$21:$C$25&gt;=E2389),SRP!$D$21:$D$25)*(G2389/100)*(E2389/1000)),
IF(AND(C2389="Ready to Drink",D2389="RTD-One Pour Cocktail&gt;7%&lt;=14.5"),
SUM(LOOKUP(2,1/(SRP!$B$16:$B$20&lt;=E2389)/(SRP!$C$16:$C$20&gt;=E2389),SRP!$D$16:$D$20)*(G2389/100)*(E2389/1000)),
IF(C2389="Ready to Drink",
SUM(LOOKUP(2,1/(SRP!$B$11:$B$15&lt;=E2389)/(SRP!$C$11:$C$15&gt;=E2389),SRP!$D$11:$D$15)*(G2389/100)*(E2389/1000)),
0)))))),2)</f>
        <v>31.62</v>
      </c>
      <c r="L2389" s="173" t="str">
        <f t="shared" si="37"/>
        <v>Wine3000</v>
      </c>
      <c r="M2389" s="154">
        <f>VLOOKUP(L2389,'Slope %'!C:D,2,0)</f>
        <v>0.05</v>
      </c>
    </row>
    <row r="2390" spans="1:13" x14ac:dyDescent="0.25">
      <c r="A2390" s="169">
        <v>37539</v>
      </c>
      <c r="B2390" s="170" t="s">
        <v>2070</v>
      </c>
      <c r="C2390" s="170" t="s">
        <v>11</v>
      </c>
      <c r="D2390" s="170" t="s">
        <v>303</v>
      </c>
      <c r="E2390" s="170">
        <v>355</v>
      </c>
      <c r="F2390" s="170">
        <v>24</v>
      </c>
      <c r="G2390" s="171">
        <v>9.6999999999999993</v>
      </c>
      <c r="H2390" s="170" t="s">
        <v>1407</v>
      </c>
      <c r="I2390" s="171">
        <v>4.95</v>
      </c>
      <c r="J2390" s="169">
        <v>1</v>
      </c>
      <c r="K2390" s="154" cm="1">
        <f t="array" ref="K2390">ROUND(
IF(C2390="Beer",
SUM(LOOKUP(2,1/(SRP!$B$8:$B$10&lt;=E2390)/(SRP!$C$8:$C$10&gt;=E2390),SRP!$D$8:$D$10)*(G2390/100)*(E2390/1000)),
IF(C2390="Spirits",
SUM(LOOKUP(2,1/(SRP!$B$2:$B$7&lt;=E2390)/(SRP!$C$2:$C$7&gt;=E2390),SRP!$D$2:$D$7)*(G2390/100)*(E2390/1000)),
IF(AND(C2390="Wine",D2390="Fortified Wines"),
SUM(LOOKUP(2,1/(SRP!$B$26:$B$29&lt;=E2390)/(SRP!$C$26:$C$29&gt;=E2390),SRP!$D$26:$D$29)*(G2390/100)*(E2390/1000)),
IF(C2390="Wine",
SUM(LOOKUP(2,1/(SRP!$B$21:$B$25&lt;=E2390)/(SRP!$C$21:$C$25&gt;=E2390),SRP!$D$21:$D$25)*(G2390/100)*(E2390/1000)),
IF(AND(C2390="Ready to Drink",D2390="RTD-One Pour Cocktail&gt;7%&lt;=14.5"),
SUM(LOOKUP(2,1/(SRP!$B$16:$B$20&lt;=E2390)/(SRP!$C$16:$C$20&gt;=E2390),SRP!$D$16:$D$20)*(G2390/100)*(E2390/1000)),
IF(C2390="Ready to Drink",
SUM(LOOKUP(2,1/(SRP!$B$11:$B$15&lt;=E2390)/(SRP!$C$11:$C$15&gt;=E2390),SRP!$D$11:$D$15)*(G2390/100)*(E2390/1000)),
0)))))),2)</f>
        <v>2.69</v>
      </c>
      <c r="L2390" s="173" t="str">
        <f t="shared" si="37"/>
        <v>Beer355</v>
      </c>
      <c r="M2390" s="154">
        <f>VLOOKUP(L2390,'Slope %'!C:D,2,0)</f>
        <v>0.12</v>
      </c>
    </row>
    <row r="2391" spans="1:13" x14ac:dyDescent="0.25">
      <c r="A2391" s="169">
        <v>37539</v>
      </c>
      <c r="B2391" s="170" t="s">
        <v>2070</v>
      </c>
      <c r="C2391" s="170" t="s">
        <v>11</v>
      </c>
      <c r="D2391" s="170" t="s">
        <v>303</v>
      </c>
      <c r="E2391" s="170">
        <v>355</v>
      </c>
      <c r="F2391" s="170">
        <v>24</v>
      </c>
      <c r="G2391" s="171">
        <v>9.6999999999999993</v>
      </c>
      <c r="H2391" s="170" t="s">
        <v>1407</v>
      </c>
      <c r="I2391" s="171">
        <v>4.95</v>
      </c>
      <c r="J2391" s="169">
        <v>1</v>
      </c>
      <c r="K2391" s="154" cm="1">
        <f t="array" ref="K2391">ROUND(
IF(C2391="Beer",
SUM(LOOKUP(2,1/(SRP!$B$8:$B$10&lt;=E2391)/(SRP!$C$8:$C$10&gt;=E2391),SRP!$D$8:$D$10)*(G2391/100)*(E2391/1000)),
IF(C2391="Spirits",
SUM(LOOKUP(2,1/(SRP!$B$2:$B$7&lt;=E2391)/(SRP!$C$2:$C$7&gt;=E2391),SRP!$D$2:$D$7)*(G2391/100)*(E2391/1000)),
IF(AND(C2391="Wine",D2391="Fortified Wines"),
SUM(LOOKUP(2,1/(SRP!$B$26:$B$29&lt;=E2391)/(SRP!$C$26:$C$29&gt;=E2391),SRP!$D$26:$D$29)*(G2391/100)*(E2391/1000)),
IF(C2391="Wine",
SUM(LOOKUP(2,1/(SRP!$B$21:$B$25&lt;=E2391)/(SRP!$C$21:$C$25&gt;=E2391),SRP!$D$21:$D$25)*(G2391/100)*(E2391/1000)),
IF(AND(C2391="Ready to Drink",D2391="RTD-One Pour Cocktail&gt;7%&lt;=14.5"),
SUM(LOOKUP(2,1/(SRP!$B$16:$B$20&lt;=E2391)/(SRP!$C$16:$C$20&gt;=E2391),SRP!$D$16:$D$20)*(G2391/100)*(E2391/1000)),
IF(C2391="Ready to Drink",
SUM(LOOKUP(2,1/(SRP!$B$11:$B$15&lt;=E2391)/(SRP!$C$11:$C$15&gt;=E2391),SRP!$D$11:$D$15)*(G2391/100)*(E2391/1000)),
0)))))),2)</f>
        <v>2.69</v>
      </c>
      <c r="L2391" s="173" t="str">
        <f t="shared" si="37"/>
        <v>Beer355</v>
      </c>
      <c r="M2391" s="154">
        <f>VLOOKUP(L2391,'Slope %'!C:D,2,0)</f>
        <v>0.12</v>
      </c>
    </row>
    <row r="2392" spans="1:13" x14ac:dyDescent="0.25">
      <c r="A2392" s="169">
        <v>37540</v>
      </c>
      <c r="B2392" s="170" t="s">
        <v>2071</v>
      </c>
      <c r="C2392" s="170" t="s">
        <v>263</v>
      </c>
      <c r="D2392" s="170" t="s">
        <v>264</v>
      </c>
      <c r="E2392" s="170">
        <v>4260</v>
      </c>
      <c r="F2392" s="170">
        <v>2</v>
      </c>
      <c r="G2392" s="171">
        <v>5</v>
      </c>
      <c r="H2392" s="170" t="s">
        <v>22</v>
      </c>
      <c r="I2392" s="171">
        <v>31.49</v>
      </c>
      <c r="J2392" s="169">
        <v>12</v>
      </c>
      <c r="K2392" s="154" cm="1">
        <f t="array" ref="K2392">ROUND(
IF(C2392="Beer",
SUM(LOOKUP(2,1/(SRP!$B$8:$B$10&lt;=E2392)/(SRP!$C$8:$C$10&gt;=E2392),SRP!$D$8:$D$10)*(G2392/100)*(E2392/1000)),
IF(C2392="Spirits",
SUM(LOOKUP(2,1/(SRP!$B$2:$B$7&lt;=E2392)/(SRP!$C$2:$C$7&gt;=E2392),SRP!$D$2:$D$7)*(G2392/100)*(E2392/1000)),
IF(AND(C2392="Wine",D2392="Fortified Wines"),
SUM(LOOKUP(2,1/(SRP!$B$26:$B$29&lt;=E2392)/(SRP!$C$26:$C$29&gt;=E2392),SRP!$D$26:$D$29)*(G2392/100)*(E2392/1000)),
IF(C2392="Wine",
SUM(LOOKUP(2,1/(SRP!$B$21:$B$25&lt;=E2392)/(SRP!$C$21:$C$25&gt;=E2392),SRP!$D$21:$D$25)*(G2392/100)*(E2392/1000)),
IF(AND(C2392="Ready to Drink",D2392="RTD-One Pour Cocktail&gt;7%&lt;=14.5"),
SUM(LOOKUP(2,1/(SRP!$B$16:$B$20&lt;=E2392)/(SRP!$C$16:$C$20&gt;=E2392),SRP!$D$16:$D$20)*(G2392/100)*(E2392/1000)),
IF(C2392="Ready to Drink",
SUM(LOOKUP(2,1/(SRP!$B$11:$B$15&lt;=E2392)/(SRP!$C$11:$C$15&gt;=E2392),SRP!$D$11:$D$15)*(G2392/100)*(E2392/1000)),
0)))))),2)</f>
        <v>16.63</v>
      </c>
      <c r="L2392" s="173" t="str">
        <f t="shared" si="37"/>
        <v>Ready to Drink4260</v>
      </c>
      <c r="M2392" s="154">
        <f>VLOOKUP(L2392,'Slope %'!C:D,2,0)</f>
        <v>7.0000000000000007E-2</v>
      </c>
    </row>
    <row r="2393" spans="1:13" x14ac:dyDescent="0.25">
      <c r="A2393" s="169">
        <v>37542</v>
      </c>
      <c r="B2393" s="170" t="s">
        <v>2072</v>
      </c>
      <c r="C2393" s="170" t="s">
        <v>263</v>
      </c>
      <c r="D2393" s="170" t="s">
        <v>806</v>
      </c>
      <c r="E2393" s="170">
        <v>4260</v>
      </c>
      <c r="F2393" s="170">
        <v>2</v>
      </c>
      <c r="G2393" s="171">
        <v>5</v>
      </c>
      <c r="H2393" s="170" t="s">
        <v>13</v>
      </c>
      <c r="I2393" s="171">
        <v>32.99</v>
      </c>
      <c r="J2393" s="169">
        <v>12</v>
      </c>
      <c r="K2393" s="154" cm="1">
        <f t="array" ref="K2393">ROUND(
IF(C2393="Beer",
SUM(LOOKUP(2,1/(SRP!$B$8:$B$10&lt;=E2393)/(SRP!$C$8:$C$10&gt;=E2393),SRP!$D$8:$D$10)*(G2393/100)*(E2393/1000)),
IF(C2393="Spirits",
SUM(LOOKUP(2,1/(SRP!$B$2:$B$7&lt;=E2393)/(SRP!$C$2:$C$7&gt;=E2393),SRP!$D$2:$D$7)*(G2393/100)*(E2393/1000)),
IF(AND(C2393="Wine",D2393="Fortified Wines"),
SUM(LOOKUP(2,1/(SRP!$B$26:$B$29&lt;=E2393)/(SRP!$C$26:$C$29&gt;=E2393),SRP!$D$26:$D$29)*(G2393/100)*(E2393/1000)),
IF(C2393="Wine",
SUM(LOOKUP(2,1/(SRP!$B$21:$B$25&lt;=E2393)/(SRP!$C$21:$C$25&gt;=E2393),SRP!$D$21:$D$25)*(G2393/100)*(E2393/1000)),
IF(AND(C2393="Ready to Drink",D2393="RTD-One Pour Cocktail&gt;7%&lt;=14.5"),
SUM(LOOKUP(2,1/(SRP!$B$16:$B$20&lt;=E2393)/(SRP!$C$16:$C$20&gt;=E2393),SRP!$D$16:$D$20)*(G2393/100)*(E2393/1000)),
IF(C2393="Ready to Drink",
SUM(LOOKUP(2,1/(SRP!$B$11:$B$15&lt;=E2393)/(SRP!$C$11:$C$15&gt;=E2393),SRP!$D$11:$D$15)*(G2393/100)*(E2393/1000)),
0)))))),2)</f>
        <v>16.63</v>
      </c>
      <c r="L2393" s="173" t="str">
        <f t="shared" si="37"/>
        <v>Ready to Drink4260</v>
      </c>
      <c r="M2393" s="154">
        <f>VLOOKUP(L2393,'Slope %'!C:D,2,0)</f>
        <v>7.0000000000000007E-2</v>
      </c>
    </row>
    <row r="2394" spans="1:13" x14ac:dyDescent="0.25">
      <c r="A2394" s="169">
        <v>37542</v>
      </c>
      <c r="B2394" s="170" t="s">
        <v>2072</v>
      </c>
      <c r="C2394" s="170" t="s">
        <v>263</v>
      </c>
      <c r="D2394" s="170" t="s">
        <v>806</v>
      </c>
      <c r="E2394" s="170">
        <v>4260</v>
      </c>
      <c r="F2394" s="170">
        <v>2</v>
      </c>
      <c r="G2394" s="171">
        <v>5</v>
      </c>
      <c r="H2394" s="170" t="s">
        <v>13</v>
      </c>
      <c r="I2394" s="171">
        <v>32.99</v>
      </c>
      <c r="J2394" s="169">
        <v>12</v>
      </c>
      <c r="K2394" s="154" cm="1">
        <f t="array" ref="K2394">ROUND(
IF(C2394="Beer",
SUM(LOOKUP(2,1/(SRP!$B$8:$B$10&lt;=E2394)/(SRP!$C$8:$C$10&gt;=E2394),SRP!$D$8:$D$10)*(G2394/100)*(E2394/1000)),
IF(C2394="Spirits",
SUM(LOOKUP(2,1/(SRP!$B$2:$B$7&lt;=E2394)/(SRP!$C$2:$C$7&gt;=E2394),SRP!$D$2:$D$7)*(G2394/100)*(E2394/1000)),
IF(AND(C2394="Wine",D2394="Fortified Wines"),
SUM(LOOKUP(2,1/(SRP!$B$26:$B$29&lt;=E2394)/(SRP!$C$26:$C$29&gt;=E2394),SRP!$D$26:$D$29)*(G2394/100)*(E2394/1000)),
IF(C2394="Wine",
SUM(LOOKUP(2,1/(SRP!$B$21:$B$25&lt;=E2394)/(SRP!$C$21:$C$25&gt;=E2394),SRP!$D$21:$D$25)*(G2394/100)*(E2394/1000)),
IF(AND(C2394="Ready to Drink",D2394="RTD-One Pour Cocktail&gt;7%&lt;=14.5"),
SUM(LOOKUP(2,1/(SRP!$B$16:$B$20&lt;=E2394)/(SRP!$C$16:$C$20&gt;=E2394),SRP!$D$16:$D$20)*(G2394/100)*(E2394/1000)),
IF(C2394="Ready to Drink",
SUM(LOOKUP(2,1/(SRP!$B$11:$B$15&lt;=E2394)/(SRP!$C$11:$C$15&gt;=E2394),SRP!$D$11:$D$15)*(G2394/100)*(E2394/1000)),
0)))))),2)</f>
        <v>16.63</v>
      </c>
      <c r="L2394" s="173" t="str">
        <f t="shared" si="37"/>
        <v>Ready to Drink4260</v>
      </c>
      <c r="M2394" s="154">
        <f>VLOOKUP(L2394,'Slope %'!C:D,2,0)</f>
        <v>7.0000000000000007E-2</v>
      </c>
    </row>
    <row r="2395" spans="1:13" x14ac:dyDescent="0.25">
      <c r="A2395" s="169">
        <v>37543</v>
      </c>
      <c r="B2395" s="170" t="s">
        <v>2073</v>
      </c>
      <c r="C2395" s="170" t="s">
        <v>11</v>
      </c>
      <c r="D2395" s="170" t="s">
        <v>12</v>
      </c>
      <c r="E2395" s="170">
        <v>2130</v>
      </c>
      <c r="F2395" s="170">
        <v>4</v>
      </c>
      <c r="G2395" s="171">
        <v>5</v>
      </c>
      <c r="H2395" s="170" t="s">
        <v>222</v>
      </c>
      <c r="I2395" s="171">
        <v>17.489999999999998</v>
      </c>
      <c r="J2395" s="169">
        <v>6</v>
      </c>
      <c r="K2395" s="154" cm="1">
        <f t="array" ref="K2395">ROUND(
IF(C2395="Beer",
SUM(LOOKUP(2,1/(SRP!$B$8:$B$10&lt;=E2395)/(SRP!$C$8:$C$10&gt;=E2395),SRP!$D$8:$D$10)*(G2395/100)*(E2395/1000)),
IF(C2395="Spirits",
SUM(LOOKUP(2,1/(SRP!$B$2:$B$7&lt;=E2395)/(SRP!$C$2:$C$7&gt;=E2395),SRP!$D$2:$D$7)*(G2395/100)*(E2395/1000)),
IF(AND(C2395="Wine",D2395="Fortified Wines"),
SUM(LOOKUP(2,1/(SRP!$B$26:$B$29&lt;=E2395)/(SRP!$C$26:$C$29&gt;=E2395),SRP!$D$26:$D$29)*(G2395/100)*(E2395/1000)),
IF(C2395="Wine",
SUM(LOOKUP(2,1/(SRP!$B$21:$B$25&lt;=E2395)/(SRP!$C$21:$C$25&gt;=E2395),SRP!$D$21:$D$25)*(G2395/100)*(E2395/1000)),
IF(AND(C2395="Ready to Drink",D2395="RTD-One Pour Cocktail&gt;7%&lt;=14.5"),
SUM(LOOKUP(2,1/(SRP!$B$16:$B$20&lt;=E2395)/(SRP!$C$16:$C$20&gt;=E2395),SRP!$D$16:$D$20)*(G2395/100)*(E2395/1000)),
IF(C2395="Ready to Drink",
SUM(LOOKUP(2,1/(SRP!$B$11:$B$15&lt;=E2395)/(SRP!$C$11:$C$15&gt;=E2395),SRP!$D$11:$D$15)*(G2395/100)*(E2395/1000)),
0)))))),2)</f>
        <v>8.31</v>
      </c>
      <c r="L2395" s="173" t="str">
        <f t="shared" si="37"/>
        <v>Beer2130</v>
      </c>
      <c r="M2395" s="154">
        <f>VLOOKUP(L2395,'Slope %'!C:D,2,0)</f>
        <v>0.1</v>
      </c>
    </row>
    <row r="2396" spans="1:13" x14ac:dyDescent="0.25">
      <c r="A2396" s="169">
        <v>37565</v>
      </c>
      <c r="B2396" s="170" t="s">
        <v>2074</v>
      </c>
      <c r="C2396" s="170" t="s">
        <v>37</v>
      </c>
      <c r="D2396" s="170" t="s">
        <v>1121</v>
      </c>
      <c r="E2396" s="170">
        <v>0</v>
      </c>
      <c r="F2396" s="170">
        <v>50</v>
      </c>
      <c r="H2396" s="170" t="s">
        <v>2075</v>
      </c>
      <c r="I2396" s="171">
        <v>1</v>
      </c>
      <c r="K2396" s="154" cm="1">
        <f t="array" ref="K2396">ROUND(
IF(C2396="Beer",
SUM(LOOKUP(2,1/(SRP!$B$8:$B$10&lt;=E2396)/(SRP!$C$8:$C$10&gt;=E2396),SRP!$D$8:$D$10)*(G2396/100)*(E2396/1000)),
IF(C2396="Spirits",
SUM(LOOKUP(2,1/(SRP!$B$2:$B$7&lt;=E2396)/(SRP!$C$2:$C$7&gt;=E2396),SRP!$D$2:$D$7)*(G2396/100)*(E2396/1000)),
IF(AND(C2396="Wine",D2396="Fortified Wines"),
SUM(LOOKUP(2,1/(SRP!$B$26:$B$29&lt;=E2396)/(SRP!$C$26:$C$29&gt;=E2396),SRP!$D$26:$D$29)*(G2396/100)*(E2396/1000)),
IF(C2396="Wine",
SUM(LOOKUP(2,1/(SRP!$B$21:$B$25&lt;=E2396)/(SRP!$C$21:$C$25&gt;=E2396),SRP!$D$21:$D$25)*(G2396/100)*(E2396/1000)),
IF(AND(C2396="Ready to Drink",D2396="RTD-One Pour Cocktail&gt;7%&lt;=14.5"),
SUM(LOOKUP(2,1/(SRP!$B$16:$B$20&lt;=E2396)/(SRP!$C$16:$C$20&gt;=E2396),SRP!$D$16:$D$20)*(G2396/100)*(E2396/1000)),
IF(C2396="Ready to Drink",
SUM(LOOKUP(2,1/(SRP!$B$11:$B$15&lt;=E2396)/(SRP!$C$11:$C$15&gt;=E2396),SRP!$D$11:$D$15)*(G2396/100)*(E2396/1000)),
0)))))),2)</f>
        <v>0</v>
      </c>
      <c r="L2396" s="173" t="str">
        <f t="shared" si="37"/>
        <v>Non Liquor Merchandise0</v>
      </c>
      <c r="M2396" s="154" t="e">
        <f>VLOOKUP(L2396,'Slope %'!C:D,2,0)</f>
        <v>#N/A</v>
      </c>
    </row>
    <row r="2397" spans="1:13" x14ac:dyDescent="0.25">
      <c r="A2397" s="169">
        <v>37566</v>
      </c>
      <c r="B2397" s="170" t="s">
        <v>2076</v>
      </c>
      <c r="C2397" s="170" t="s">
        <v>37</v>
      </c>
      <c r="D2397" s="170" t="s">
        <v>1121</v>
      </c>
      <c r="E2397" s="170">
        <v>0</v>
      </c>
      <c r="F2397" s="170">
        <v>50</v>
      </c>
      <c r="H2397" s="170" t="s">
        <v>2075</v>
      </c>
      <c r="I2397" s="171">
        <v>1.1499999999999999</v>
      </c>
      <c r="K2397" s="154" cm="1">
        <f t="array" ref="K2397">ROUND(
IF(C2397="Beer",
SUM(LOOKUP(2,1/(SRP!$B$8:$B$10&lt;=E2397)/(SRP!$C$8:$C$10&gt;=E2397),SRP!$D$8:$D$10)*(G2397/100)*(E2397/1000)),
IF(C2397="Spirits",
SUM(LOOKUP(2,1/(SRP!$B$2:$B$7&lt;=E2397)/(SRP!$C$2:$C$7&gt;=E2397),SRP!$D$2:$D$7)*(G2397/100)*(E2397/1000)),
IF(AND(C2397="Wine",D2397="Fortified Wines"),
SUM(LOOKUP(2,1/(SRP!$B$26:$B$29&lt;=E2397)/(SRP!$C$26:$C$29&gt;=E2397),SRP!$D$26:$D$29)*(G2397/100)*(E2397/1000)),
IF(C2397="Wine",
SUM(LOOKUP(2,1/(SRP!$B$21:$B$25&lt;=E2397)/(SRP!$C$21:$C$25&gt;=E2397),SRP!$D$21:$D$25)*(G2397/100)*(E2397/1000)),
IF(AND(C2397="Ready to Drink",D2397="RTD-One Pour Cocktail&gt;7%&lt;=14.5"),
SUM(LOOKUP(2,1/(SRP!$B$16:$B$20&lt;=E2397)/(SRP!$C$16:$C$20&gt;=E2397),SRP!$D$16:$D$20)*(G2397/100)*(E2397/1000)),
IF(C2397="Ready to Drink",
SUM(LOOKUP(2,1/(SRP!$B$11:$B$15&lt;=E2397)/(SRP!$C$11:$C$15&gt;=E2397),SRP!$D$11:$D$15)*(G2397/100)*(E2397/1000)),
0)))))),2)</f>
        <v>0</v>
      </c>
      <c r="L2397" s="173" t="str">
        <f t="shared" si="37"/>
        <v>Non Liquor Merchandise0</v>
      </c>
      <c r="M2397" s="154" t="e">
        <f>VLOOKUP(L2397,'Slope %'!C:D,2,0)</f>
        <v>#N/A</v>
      </c>
    </row>
    <row r="2398" spans="1:13" x14ac:dyDescent="0.25">
      <c r="A2398" s="169">
        <v>37568</v>
      </c>
      <c r="B2398" s="170" t="s">
        <v>2077</v>
      </c>
      <c r="C2398" s="170" t="s">
        <v>37</v>
      </c>
      <c r="D2398" s="170" t="s">
        <v>1121</v>
      </c>
      <c r="E2398" s="170">
        <v>0</v>
      </c>
      <c r="F2398" s="170">
        <v>50</v>
      </c>
      <c r="H2398" s="170" t="s">
        <v>2075</v>
      </c>
      <c r="I2398" s="171">
        <v>1.25</v>
      </c>
      <c r="K2398" s="154" cm="1">
        <f t="array" ref="K2398">ROUND(
IF(C2398="Beer",
SUM(LOOKUP(2,1/(SRP!$B$8:$B$10&lt;=E2398)/(SRP!$C$8:$C$10&gt;=E2398),SRP!$D$8:$D$10)*(G2398/100)*(E2398/1000)),
IF(C2398="Spirits",
SUM(LOOKUP(2,1/(SRP!$B$2:$B$7&lt;=E2398)/(SRP!$C$2:$C$7&gt;=E2398),SRP!$D$2:$D$7)*(G2398/100)*(E2398/1000)),
IF(AND(C2398="Wine",D2398="Fortified Wines"),
SUM(LOOKUP(2,1/(SRP!$B$26:$B$29&lt;=E2398)/(SRP!$C$26:$C$29&gt;=E2398),SRP!$D$26:$D$29)*(G2398/100)*(E2398/1000)),
IF(C2398="Wine",
SUM(LOOKUP(2,1/(SRP!$B$21:$B$25&lt;=E2398)/(SRP!$C$21:$C$25&gt;=E2398),SRP!$D$21:$D$25)*(G2398/100)*(E2398/1000)),
IF(AND(C2398="Ready to Drink",D2398="RTD-One Pour Cocktail&gt;7%&lt;=14.5"),
SUM(LOOKUP(2,1/(SRP!$B$16:$B$20&lt;=E2398)/(SRP!$C$16:$C$20&gt;=E2398),SRP!$D$16:$D$20)*(G2398/100)*(E2398/1000)),
IF(C2398="Ready to Drink",
SUM(LOOKUP(2,1/(SRP!$B$11:$B$15&lt;=E2398)/(SRP!$C$11:$C$15&gt;=E2398),SRP!$D$11:$D$15)*(G2398/100)*(E2398/1000)),
0)))))),2)</f>
        <v>0</v>
      </c>
      <c r="L2398" s="173" t="str">
        <f t="shared" si="37"/>
        <v>Non Liquor Merchandise0</v>
      </c>
      <c r="M2398" s="154" t="e">
        <f>VLOOKUP(L2398,'Slope %'!C:D,2,0)</f>
        <v>#N/A</v>
      </c>
    </row>
    <row r="2399" spans="1:13" x14ac:dyDescent="0.25">
      <c r="A2399" s="169">
        <v>37569</v>
      </c>
      <c r="B2399" s="170" t="s">
        <v>2074</v>
      </c>
      <c r="C2399" s="170" t="s">
        <v>37</v>
      </c>
      <c r="D2399" s="170" t="s">
        <v>1121</v>
      </c>
      <c r="E2399" s="170">
        <v>0</v>
      </c>
      <c r="F2399" s="170">
        <v>50</v>
      </c>
      <c r="H2399" s="170" t="s">
        <v>2075</v>
      </c>
      <c r="I2399" s="171">
        <v>0.95</v>
      </c>
      <c r="K2399" s="154" cm="1">
        <f t="array" ref="K2399">ROUND(
IF(C2399="Beer",
SUM(LOOKUP(2,1/(SRP!$B$8:$B$10&lt;=E2399)/(SRP!$C$8:$C$10&gt;=E2399),SRP!$D$8:$D$10)*(G2399/100)*(E2399/1000)),
IF(C2399="Spirits",
SUM(LOOKUP(2,1/(SRP!$B$2:$B$7&lt;=E2399)/(SRP!$C$2:$C$7&gt;=E2399),SRP!$D$2:$D$7)*(G2399/100)*(E2399/1000)),
IF(AND(C2399="Wine",D2399="Fortified Wines"),
SUM(LOOKUP(2,1/(SRP!$B$26:$B$29&lt;=E2399)/(SRP!$C$26:$C$29&gt;=E2399),SRP!$D$26:$D$29)*(G2399/100)*(E2399/1000)),
IF(C2399="Wine",
SUM(LOOKUP(2,1/(SRP!$B$21:$B$25&lt;=E2399)/(SRP!$C$21:$C$25&gt;=E2399),SRP!$D$21:$D$25)*(G2399/100)*(E2399/1000)),
IF(AND(C2399="Ready to Drink",D2399="RTD-One Pour Cocktail&gt;7%&lt;=14.5"),
SUM(LOOKUP(2,1/(SRP!$B$16:$B$20&lt;=E2399)/(SRP!$C$16:$C$20&gt;=E2399),SRP!$D$16:$D$20)*(G2399/100)*(E2399/1000)),
IF(C2399="Ready to Drink",
SUM(LOOKUP(2,1/(SRP!$B$11:$B$15&lt;=E2399)/(SRP!$C$11:$C$15&gt;=E2399),SRP!$D$11:$D$15)*(G2399/100)*(E2399/1000)),
0)))))),2)</f>
        <v>0</v>
      </c>
      <c r="L2399" s="173" t="str">
        <f t="shared" si="37"/>
        <v>Non Liquor Merchandise0</v>
      </c>
      <c r="M2399" s="154" t="e">
        <f>VLOOKUP(L2399,'Slope %'!C:D,2,0)</f>
        <v>#N/A</v>
      </c>
    </row>
    <row r="2400" spans="1:13" x14ac:dyDescent="0.25">
      <c r="A2400" s="169">
        <v>37570</v>
      </c>
      <c r="B2400" s="170" t="s">
        <v>2078</v>
      </c>
      <c r="C2400" s="170" t="s">
        <v>37</v>
      </c>
      <c r="D2400" s="170" t="s">
        <v>1121</v>
      </c>
      <c r="E2400" s="170">
        <v>0</v>
      </c>
      <c r="F2400" s="170">
        <v>50</v>
      </c>
      <c r="H2400" s="170" t="s">
        <v>2075</v>
      </c>
      <c r="I2400" s="171">
        <v>1.1000000000000001</v>
      </c>
      <c r="K2400" s="154" cm="1">
        <f t="array" ref="K2400">ROUND(
IF(C2400="Beer",
SUM(LOOKUP(2,1/(SRP!$B$8:$B$10&lt;=E2400)/(SRP!$C$8:$C$10&gt;=E2400),SRP!$D$8:$D$10)*(G2400/100)*(E2400/1000)),
IF(C2400="Spirits",
SUM(LOOKUP(2,1/(SRP!$B$2:$B$7&lt;=E2400)/(SRP!$C$2:$C$7&gt;=E2400),SRP!$D$2:$D$7)*(G2400/100)*(E2400/1000)),
IF(AND(C2400="Wine",D2400="Fortified Wines"),
SUM(LOOKUP(2,1/(SRP!$B$26:$B$29&lt;=E2400)/(SRP!$C$26:$C$29&gt;=E2400),SRP!$D$26:$D$29)*(G2400/100)*(E2400/1000)),
IF(C2400="Wine",
SUM(LOOKUP(2,1/(SRP!$B$21:$B$25&lt;=E2400)/(SRP!$C$21:$C$25&gt;=E2400),SRP!$D$21:$D$25)*(G2400/100)*(E2400/1000)),
IF(AND(C2400="Ready to Drink",D2400="RTD-One Pour Cocktail&gt;7%&lt;=14.5"),
SUM(LOOKUP(2,1/(SRP!$B$16:$B$20&lt;=E2400)/(SRP!$C$16:$C$20&gt;=E2400),SRP!$D$16:$D$20)*(G2400/100)*(E2400/1000)),
IF(C2400="Ready to Drink",
SUM(LOOKUP(2,1/(SRP!$B$11:$B$15&lt;=E2400)/(SRP!$C$11:$C$15&gt;=E2400),SRP!$D$11:$D$15)*(G2400/100)*(E2400/1000)),
0)))))),2)</f>
        <v>0</v>
      </c>
      <c r="L2400" s="173" t="str">
        <f t="shared" si="37"/>
        <v>Non Liquor Merchandise0</v>
      </c>
      <c r="M2400" s="154" t="e">
        <f>VLOOKUP(L2400,'Slope %'!C:D,2,0)</f>
        <v>#N/A</v>
      </c>
    </row>
    <row r="2401" spans="1:13" x14ac:dyDescent="0.25">
      <c r="A2401" s="169">
        <v>37571</v>
      </c>
      <c r="B2401" s="170" t="s">
        <v>2079</v>
      </c>
      <c r="C2401" s="170" t="s">
        <v>37</v>
      </c>
      <c r="D2401" s="170" t="s">
        <v>1121</v>
      </c>
      <c r="E2401" s="170">
        <v>0</v>
      </c>
      <c r="F2401" s="170">
        <v>50</v>
      </c>
      <c r="H2401" s="170" t="s">
        <v>2075</v>
      </c>
      <c r="I2401" s="171">
        <v>1.2</v>
      </c>
      <c r="K2401" s="154" cm="1">
        <f t="array" ref="K2401">ROUND(
IF(C2401="Beer",
SUM(LOOKUP(2,1/(SRP!$B$8:$B$10&lt;=E2401)/(SRP!$C$8:$C$10&gt;=E2401),SRP!$D$8:$D$10)*(G2401/100)*(E2401/1000)),
IF(C2401="Spirits",
SUM(LOOKUP(2,1/(SRP!$B$2:$B$7&lt;=E2401)/(SRP!$C$2:$C$7&gt;=E2401),SRP!$D$2:$D$7)*(G2401/100)*(E2401/1000)),
IF(AND(C2401="Wine",D2401="Fortified Wines"),
SUM(LOOKUP(2,1/(SRP!$B$26:$B$29&lt;=E2401)/(SRP!$C$26:$C$29&gt;=E2401),SRP!$D$26:$D$29)*(G2401/100)*(E2401/1000)),
IF(C2401="Wine",
SUM(LOOKUP(2,1/(SRP!$B$21:$B$25&lt;=E2401)/(SRP!$C$21:$C$25&gt;=E2401),SRP!$D$21:$D$25)*(G2401/100)*(E2401/1000)),
IF(AND(C2401="Ready to Drink",D2401="RTD-One Pour Cocktail&gt;7%&lt;=14.5"),
SUM(LOOKUP(2,1/(SRP!$B$16:$B$20&lt;=E2401)/(SRP!$C$16:$C$20&gt;=E2401),SRP!$D$16:$D$20)*(G2401/100)*(E2401/1000)),
IF(C2401="Ready to Drink",
SUM(LOOKUP(2,1/(SRP!$B$11:$B$15&lt;=E2401)/(SRP!$C$11:$C$15&gt;=E2401),SRP!$D$11:$D$15)*(G2401/100)*(E2401/1000)),
0)))))),2)</f>
        <v>0</v>
      </c>
      <c r="L2401" s="173" t="str">
        <f t="shared" si="37"/>
        <v>Non Liquor Merchandise0</v>
      </c>
      <c r="M2401" s="154" t="e">
        <f>VLOOKUP(L2401,'Slope %'!C:D,2,0)</f>
        <v>#N/A</v>
      </c>
    </row>
    <row r="2402" spans="1:13" x14ac:dyDescent="0.25">
      <c r="A2402" s="169">
        <v>37581</v>
      </c>
      <c r="B2402" s="170" t="s">
        <v>2080</v>
      </c>
      <c r="C2402" s="170" t="s">
        <v>24</v>
      </c>
      <c r="D2402" s="170" t="s">
        <v>46</v>
      </c>
      <c r="E2402" s="170">
        <v>750</v>
      </c>
      <c r="F2402" s="170">
        <v>12</v>
      </c>
      <c r="G2402" s="171">
        <v>10.5</v>
      </c>
      <c r="H2402" s="170" t="s">
        <v>783</v>
      </c>
      <c r="I2402" s="171">
        <v>18.989999999999998</v>
      </c>
      <c r="J2402" s="169">
        <v>1</v>
      </c>
      <c r="K2402" s="154" cm="1">
        <f t="array" ref="K2402">ROUND(
IF(C2402="Beer",
SUM(LOOKUP(2,1/(SRP!$B$8:$B$10&lt;=E2402)/(SRP!$C$8:$C$10&gt;=E2402),SRP!$D$8:$D$10)*(G2402/100)*(E2402/1000)),
IF(C2402="Spirits",
SUM(LOOKUP(2,1/(SRP!$B$2:$B$7&lt;=E2402)/(SRP!$C$2:$C$7&gt;=E2402),SRP!$D$2:$D$7)*(G2402/100)*(E2402/1000)),
IF(AND(C2402="Wine",D2402="Fortified Wines"),
SUM(LOOKUP(2,1/(SRP!$B$26:$B$29&lt;=E2402)/(SRP!$C$26:$C$29&gt;=E2402),SRP!$D$26:$D$29)*(G2402/100)*(E2402/1000)),
IF(C2402="Wine",
SUM(LOOKUP(2,1/(SRP!$B$21:$B$25&lt;=E2402)/(SRP!$C$21:$C$25&gt;=E2402),SRP!$D$21:$D$25)*(G2402/100)*(E2402/1000)),
IF(AND(C2402="Ready to Drink",D2402="RTD-One Pour Cocktail&gt;7%&lt;=14.5"),
SUM(LOOKUP(2,1/(SRP!$B$16:$B$20&lt;=E2402)/(SRP!$C$16:$C$20&gt;=E2402),SRP!$D$16:$D$20)*(G2402/100)*(E2402/1000)),
IF(C2402="Ready to Drink",
SUM(LOOKUP(2,1/(SRP!$B$11:$B$15&lt;=E2402)/(SRP!$C$11:$C$15&gt;=E2402),SRP!$D$11:$D$15)*(G2402/100)*(E2402/1000)),
0)))))),2)</f>
        <v>6.15</v>
      </c>
      <c r="L2402" s="173" t="str">
        <f t="shared" si="37"/>
        <v>Wine750</v>
      </c>
      <c r="M2402" s="154">
        <f>VLOOKUP(L2402,'Slope %'!C:D,2,0)</f>
        <v>0.1</v>
      </c>
    </row>
    <row r="2403" spans="1:13" x14ac:dyDescent="0.25">
      <c r="A2403" s="169">
        <v>37586</v>
      </c>
      <c r="B2403" s="170" t="s">
        <v>2081</v>
      </c>
      <c r="C2403" s="170" t="s">
        <v>11</v>
      </c>
      <c r="D2403" s="170" t="s">
        <v>303</v>
      </c>
      <c r="E2403" s="170">
        <v>1892</v>
      </c>
      <c r="F2403" s="170">
        <v>6</v>
      </c>
      <c r="G2403" s="171">
        <v>6.5</v>
      </c>
      <c r="H2403" s="170" t="s">
        <v>1742</v>
      </c>
      <c r="I2403" s="171">
        <v>15.16</v>
      </c>
      <c r="J2403" s="169">
        <v>4</v>
      </c>
      <c r="K2403" s="154" cm="1">
        <f t="array" ref="K2403">ROUND(
IF(C2403="Beer",
SUM(LOOKUP(2,1/(SRP!$B$8:$B$10&lt;=E2403)/(SRP!$C$8:$C$10&gt;=E2403),SRP!$D$8:$D$10)*(G2403/100)*(E2403/1000)),
IF(C2403="Spirits",
SUM(LOOKUP(2,1/(SRP!$B$2:$B$7&lt;=E2403)/(SRP!$C$2:$C$7&gt;=E2403),SRP!$D$2:$D$7)*(G2403/100)*(E2403/1000)),
IF(AND(C2403="Wine",D2403="Fortified Wines"),
SUM(LOOKUP(2,1/(SRP!$B$26:$B$29&lt;=E2403)/(SRP!$C$26:$C$29&gt;=E2403),SRP!$D$26:$D$29)*(G2403/100)*(E2403/1000)),
IF(C2403="Wine",
SUM(LOOKUP(2,1/(SRP!$B$21:$B$25&lt;=E2403)/(SRP!$C$21:$C$25&gt;=E2403),SRP!$D$21:$D$25)*(G2403/100)*(E2403/1000)),
IF(AND(C2403="Ready to Drink",D2403="RTD-One Pour Cocktail&gt;7%&lt;=14.5"),
SUM(LOOKUP(2,1/(SRP!$B$16:$B$20&lt;=E2403)/(SRP!$C$16:$C$20&gt;=E2403),SRP!$D$16:$D$20)*(G2403/100)*(E2403/1000)),
IF(C2403="Ready to Drink",
SUM(LOOKUP(2,1/(SRP!$B$11:$B$15&lt;=E2403)/(SRP!$C$11:$C$15&gt;=E2403),SRP!$D$11:$D$15)*(G2403/100)*(E2403/1000)),
0)))))),2)</f>
        <v>9.6</v>
      </c>
      <c r="L2403" s="173" t="str">
        <f t="shared" si="37"/>
        <v>Beer1892</v>
      </c>
      <c r="M2403" s="154">
        <f>VLOOKUP(L2403,'Slope %'!C:D,2,0)</f>
        <v>0.1</v>
      </c>
    </row>
    <row r="2404" spans="1:13" x14ac:dyDescent="0.25">
      <c r="A2404" s="169">
        <v>37586</v>
      </c>
      <c r="B2404" s="170" t="s">
        <v>2081</v>
      </c>
      <c r="C2404" s="170" t="s">
        <v>11</v>
      </c>
      <c r="D2404" s="170" t="s">
        <v>303</v>
      </c>
      <c r="E2404" s="170">
        <v>1892</v>
      </c>
      <c r="F2404" s="170">
        <v>6</v>
      </c>
      <c r="G2404" s="171">
        <v>6.5</v>
      </c>
      <c r="H2404" s="170" t="s">
        <v>1742</v>
      </c>
      <c r="I2404" s="171">
        <v>15.16</v>
      </c>
      <c r="J2404" s="169">
        <v>4</v>
      </c>
      <c r="K2404" s="154" cm="1">
        <f t="array" ref="K2404">ROUND(
IF(C2404="Beer",
SUM(LOOKUP(2,1/(SRP!$B$8:$B$10&lt;=E2404)/(SRP!$C$8:$C$10&gt;=E2404),SRP!$D$8:$D$10)*(G2404/100)*(E2404/1000)),
IF(C2404="Spirits",
SUM(LOOKUP(2,1/(SRP!$B$2:$B$7&lt;=E2404)/(SRP!$C$2:$C$7&gt;=E2404),SRP!$D$2:$D$7)*(G2404/100)*(E2404/1000)),
IF(AND(C2404="Wine",D2404="Fortified Wines"),
SUM(LOOKUP(2,1/(SRP!$B$26:$B$29&lt;=E2404)/(SRP!$C$26:$C$29&gt;=E2404),SRP!$D$26:$D$29)*(G2404/100)*(E2404/1000)),
IF(C2404="Wine",
SUM(LOOKUP(2,1/(SRP!$B$21:$B$25&lt;=E2404)/(SRP!$C$21:$C$25&gt;=E2404),SRP!$D$21:$D$25)*(G2404/100)*(E2404/1000)),
IF(AND(C2404="Ready to Drink",D2404="RTD-One Pour Cocktail&gt;7%&lt;=14.5"),
SUM(LOOKUP(2,1/(SRP!$B$16:$B$20&lt;=E2404)/(SRP!$C$16:$C$20&gt;=E2404),SRP!$D$16:$D$20)*(G2404/100)*(E2404/1000)),
IF(C2404="Ready to Drink",
SUM(LOOKUP(2,1/(SRP!$B$11:$B$15&lt;=E2404)/(SRP!$C$11:$C$15&gt;=E2404),SRP!$D$11:$D$15)*(G2404/100)*(E2404/1000)),
0)))))),2)</f>
        <v>9.6</v>
      </c>
      <c r="L2404" s="173" t="str">
        <f t="shared" si="37"/>
        <v>Beer1892</v>
      </c>
      <c r="M2404" s="154">
        <f>VLOOKUP(L2404,'Slope %'!C:D,2,0)</f>
        <v>0.1</v>
      </c>
    </row>
    <row r="2405" spans="1:13" x14ac:dyDescent="0.25">
      <c r="A2405" s="169">
        <v>37587</v>
      </c>
      <c r="B2405" s="170" t="s">
        <v>2082</v>
      </c>
      <c r="C2405" s="170" t="s">
        <v>11</v>
      </c>
      <c r="D2405" s="170" t="s">
        <v>303</v>
      </c>
      <c r="E2405" s="170">
        <v>1892</v>
      </c>
      <c r="F2405" s="170">
        <v>6</v>
      </c>
      <c r="G2405" s="171">
        <v>6.5</v>
      </c>
      <c r="H2405" s="170" t="s">
        <v>1742</v>
      </c>
      <c r="I2405" s="171">
        <v>15.16</v>
      </c>
      <c r="J2405" s="169">
        <v>4</v>
      </c>
      <c r="K2405" s="154" cm="1">
        <f t="array" ref="K2405">ROUND(
IF(C2405="Beer",
SUM(LOOKUP(2,1/(SRP!$B$8:$B$10&lt;=E2405)/(SRP!$C$8:$C$10&gt;=E2405),SRP!$D$8:$D$10)*(G2405/100)*(E2405/1000)),
IF(C2405="Spirits",
SUM(LOOKUP(2,1/(SRP!$B$2:$B$7&lt;=E2405)/(SRP!$C$2:$C$7&gt;=E2405),SRP!$D$2:$D$7)*(G2405/100)*(E2405/1000)),
IF(AND(C2405="Wine",D2405="Fortified Wines"),
SUM(LOOKUP(2,1/(SRP!$B$26:$B$29&lt;=E2405)/(SRP!$C$26:$C$29&gt;=E2405),SRP!$D$26:$D$29)*(G2405/100)*(E2405/1000)),
IF(C2405="Wine",
SUM(LOOKUP(2,1/(SRP!$B$21:$B$25&lt;=E2405)/(SRP!$C$21:$C$25&gt;=E2405),SRP!$D$21:$D$25)*(G2405/100)*(E2405/1000)),
IF(AND(C2405="Ready to Drink",D2405="RTD-One Pour Cocktail&gt;7%&lt;=14.5"),
SUM(LOOKUP(2,1/(SRP!$B$16:$B$20&lt;=E2405)/(SRP!$C$16:$C$20&gt;=E2405),SRP!$D$16:$D$20)*(G2405/100)*(E2405/1000)),
IF(C2405="Ready to Drink",
SUM(LOOKUP(2,1/(SRP!$B$11:$B$15&lt;=E2405)/(SRP!$C$11:$C$15&gt;=E2405),SRP!$D$11:$D$15)*(G2405/100)*(E2405/1000)),
0)))))),2)</f>
        <v>9.6</v>
      </c>
      <c r="L2405" s="173" t="str">
        <f t="shared" si="37"/>
        <v>Beer1892</v>
      </c>
      <c r="M2405" s="154">
        <f>VLOOKUP(L2405,'Slope %'!C:D,2,0)</f>
        <v>0.1</v>
      </c>
    </row>
    <row r="2406" spans="1:13" x14ac:dyDescent="0.25">
      <c r="A2406" s="169">
        <v>37587</v>
      </c>
      <c r="B2406" s="170" t="s">
        <v>2082</v>
      </c>
      <c r="C2406" s="170" t="s">
        <v>11</v>
      </c>
      <c r="D2406" s="170" t="s">
        <v>303</v>
      </c>
      <c r="E2406" s="170">
        <v>1892</v>
      </c>
      <c r="F2406" s="170">
        <v>6</v>
      </c>
      <c r="G2406" s="171">
        <v>6.5</v>
      </c>
      <c r="H2406" s="170" t="s">
        <v>1742</v>
      </c>
      <c r="I2406" s="171">
        <v>15.16</v>
      </c>
      <c r="J2406" s="169">
        <v>4</v>
      </c>
      <c r="K2406" s="154" cm="1">
        <f t="array" ref="K2406">ROUND(
IF(C2406="Beer",
SUM(LOOKUP(2,1/(SRP!$B$8:$B$10&lt;=E2406)/(SRP!$C$8:$C$10&gt;=E2406),SRP!$D$8:$D$10)*(G2406/100)*(E2406/1000)),
IF(C2406="Spirits",
SUM(LOOKUP(2,1/(SRP!$B$2:$B$7&lt;=E2406)/(SRP!$C$2:$C$7&gt;=E2406),SRP!$D$2:$D$7)*(G2406/100)*(E2406/1000)),
IF(AND(C2406="Wine",D2406="Fortified Wines"),
SUM(LOOKUP(2,1/(SRP!$B$26:$B$29&lt;=E2406)/(SRP!$C$26:$C$29&gt;=E2406),SRP!$D$26:$D$29)*(G2406/100)*(E2406/1000)),
IF(C2406="Wine",
SUM(LOOKUP(2,1/(SRP!$B$21:$B$25&lt;=E2406)/(SRP!$C$21:$C$25&gt;=E2406),SRP!$D$21:$D$25)*(G2406/100)*(E2406/1000)),
IF(AND(C2406="Ready to Drink",D2406="RTD-One Pour Cocktail&gt;7%&lt;=14.5"),
SUM(LOOKUP(2,1/(SRP!$B$16:$B$20&lt;=E2406)/(SRP!$C$16:$C$20&gt;=E2406),SRP!$D$16:$D$20)*(G2406/100)*(E2406/1000)),
IF(C2406="Ready to Drink",
SUM(LOOKUP(2,1/(SRP!$B$11:$B$15&lt;=E2406)/(SRP!$C$11:$C$15&gt;=E2406),SRP!$D$11:$D$15)*(G2406/100)*(E2406/1000)),
0)))))),2)</f>
        <v>9.6</v>
      </c>
      <c r="L2406" s="173" t="str">
        <f t="shared" si="37"/>
        <v>Beer1892</v>
      </c>
      <c r="M2406" s="154">
        <f>VLOOKUP(L2406,'Slope %'!C:D,2,0)</f>
        <v>0.1</v>
      </c>
    </row>
    <row r="2407" spans="1:13" x14ac:dyDescent="0.25">
      <c r="A2407" s="169">
        <v>37588</v>
      </c>
      <c r="B2407" s="170" t="s">
        <v>2083</v>
      </c>
      <c r="C2407" s="170" t="s">
        <v>11</v>
      </c>
      <c r="D2407" s="170" t="s">
        <v>267</v>
      </c>
      <c r="E2407" s="170">
        <v>1892</v>
      </c>
      <c r="F2407" s="170">
        <v>6</v>
      </c>
      <c r="G2407" s="171">
        <v>5</v>
      </c>
      <c r="H2407" s="170" t="s">
        <v>1742</v>
      </c>
      <c r="I2407" s="171">
        <v>15.16</v>
      </c>
      <c r="J2407" s="169">
        <v>4</v>
      </c>
      <c r="K2407" s="154" cm="1">
        <f t="array" ref="K2407">ROUND(
IF(C2407="Beer",
SUM(LOOKUP(2,1/(SRP!$B$8:$B$10&lt;=E2407)/(SRP!$C$8:$C$10&gt;=E2407),SRP!$D$8:$D$10)*(G2407/100)*(E2407/1000)),
IF(C2407="Spirits",
SUM(LOOKUP(2,1/(SRP!$B$2:$B$7&lt;=E2407)/(SRP!$C$2:$C$7&gt;=E2407),SRP!$D$2:$D$7)*(G2407/100)*(E2407/1000)),
IF(AND(C2407="Wine",D2407="Fortified Wines"),
SUM(LOOKUP(2,1/(SRP!$B$26:$B$29&lt;=E2407)/(SRP!$C$26:$C$29&gt;=E2407),SRP!$D$26:$D$29)*(G2407/100)*(E2407/1000)),
IF(C2407="Wine",
SUM(LOOKUP(2,1/(SRP!$B$21:$B$25&lt;=E2407)/(SRP!$C$21:$C$25&gt;=E2407),SRP!$D$21:$D$25)*(G2407/100)*(E2407/1000)),
IF(AND(C2407="Ready to Drink",D2407="RTD-One Pour Cocktail&gt;7%&lt;=14.5"),
SUM(LOOKUP(2,1/(SRP!$B$16:$B$20&lt;=E2407)/(SRP!$C$16:$C$20&gt;=E2407),SRP!$D$16:$D$20)*(G2407/100)*(E2407/1000)),
IF(C2407="Ready to Drink",
SUM(LOOKUP(2,1/(SRP!$B$11:$B$15&lt;=E2407)/(SRP!$C$11:$C$15&gt;=E2407),SRP!$D$11:$D$15)*(G2407/100)*(E2407/1000)),
0)))))),2)</f>
        <v>7.39</v>
      </c>
      <c r="L2407" s="173" t="str">
        <f t="shared" si="37"/>
        <v>Beer1892</v>
      </c>
      <c r="M2407" s="154">
        <f>VLOOKUP(L2407,'Slope %'!C:D,2,0)</f>
        <v>0.1</v>
      </c>
    </row>
    <row r="2408" spans="1:13" x14ac:dyDescent="0.25">
      <c r="A2408" s="169">
        <v>37588</v>
      </c>
      <c r="B2408" s="170" t="s">
        <v>2083</v>
      </c>
      <c r="C2408" s="170" t="s">
        <v>11</v>
      </c>
      <c r="D2408" s="170" t="s">
        <v>267</v>
      </c>
      <c r="E2408" s="170">
        <v>1892</v>
      </c>
      <c r="F2408" s="170">
        <v>6</v>
      </c>
      <c r="G2408" s="171">
        <v>5</v>
      </c>
      <c r="H2408" s="170" t="s">
        <v>1742</v>
      </c>
      <c r="I2408" s="171">
        <v>15.16</v>
      </c>
      <c r="J2408" s="169">
        <v>4</v>
      </c>
      <c r="K2408" s="154" cm="1">
        <f t="array" ref="K2408">ROUND(
IF(C2408="Beer",
SUM(LOOKUP(2,1/(SRP!$B$8:$B$10&lt;=E2408)/(SRP!$C$8:$C$10&gt;=E2408),SRP!$D$8:$D$10)*(G2408/100)*(E2408/1000)),
IF(C2408="Spirits",
SUM(LOOKUP(2,1/(SRP!$B$2:$B$7&lt;=E2408)/(SRP!$C$2:$C$7&gt;=E2408),SRP!$D$2:$D$7)*(G2408/100)*(E2408/1000)),
IF(AND(C2408="Wine",D2408="Fortified Wines"),
SUM(LOOKUP(2,1/(SRP!$B$26:$B$29&lt;=E2408)/(SRP!$C$26:$C$29&gt;=E2408),SRP!$D$26:$D$29)*(G2408/100)*(E2408/1000)),
IF(C2408="Wine",
SUM(LOOKUP(2,1/(SRP!$B$21:$B$25&lt;=E2408)/(SRP!$C$21:$C$25&gt;=E2408),SRP!$D$21:$D$25)*(G2408/100)*(E2408/1000)),
IF(AND(C2408="Ready to Drink",D2408="RTD-One Pour Cocktail&gt;7%&lt;=14.5"),
SUM(LOOKUP(2,1/(SRP!$B$16:$B$20&lt;=E2408)/(SRP!$C$16:$C$20&gt;=E2408),SRP!$D$16:$D$20)*(G2408/100)*(E2408/1000)),
IF(C2408="Ready to Drink",
SUM(LOOKUP(2,1/(SRP!$B$11:$B$15&lt;=E2408)/(SRP!$C$11:$C$15&gt;=E2408),SRP!$D$11:$D$15)*(G2408/100)*(E2408/1000)),
0)))))),2)</f>
        <v>7.39</v>
      </c>
      <c r="L2408" s="173" t="str">
        <f t="shared" si="37"/>
        <v>Beer1892</v>
      </c>
      <c r="M2408" s="154">
        <f>VLOOKUP(L2408,'Slope %'!C:D,2,0)</f>
        <v>0.1</v>
      </c>
    </row>
    <row r="2409" spans="1:13" x14ac:dyDescent="0.25">
      <c r="A2409" s="169">
        <v>37589</v>
      </c>
      <c r="B2409" s="170" t="s">
        <v>2084</v>
      </c>
      <c r="C2409" s="170" t="s">
        <v>11</v>
      </c>
      <c r="D2409" s="170" t="s">
        <v>267</v>
      </c>
      <c r="E2409" s="170">
        <v>1892</v>
      </c>
      <c r="F2409" s="170">
        <v>6</v>
      </c>
      <c r="G2409" s="171">
        <v>4.5</v>
      </c>
      <c r="H2409" s="170" t="s">
        <v>1742</v>
      </c>
      <c r="I2409" s="171">
        <v>13.16</v>
      </c>
      <c r="J2409" s="169">
        <v>4</v>
      </c>
      <c r="K2409" s="154" cm="1">
        <f t="array" ref="K2409">ROUND(
IF(C2409="Beer",
SUM(LOOKUP(2,1/(SRP!$B$8:$B$10&lt;=E2409)/(SRP!$C$8:$C$10&gt;=E2409),SRP!$D$8:$D$10)*(G2409/100)*(E2409/1000)),
IF(C2409="Spirits",
SUM(LOOKUP(2,1/(SRP!$B$2:$B$7&lt;=E2409)/(SRP!$C$2:$C$7&gt;=E2409),SRP!$D$2:$D$7)*(G2409/100)*(E2409/1000)),
IF(AND(C2409="Wine",D2409="Fortified Wines"),
SUM(LOOKUP(2,1/(SRP!$B$26:$B$29&lt;=E2409)/(SRP!$C$26:$C$29&gt;=E2409),SRP!$D$26:$D$29)*(G2409/100)*(E2409/1000)),
IF(C2409="Wine",
SUM(LOOKUP(2,1/(SRP!$B$21:$B$25&lt;=E2409)/(SRP!$C$21:$C$25&gt;=E2409),SRP!$D$21:$D$25)*(G2409/100)*(E2409/1000)),
IF(AND(C2409="Ready to Drink",D2409="RTD-One Pour Cocktail&gt;7%&lt;=14.5"),
SUM(LOOKUP(2,1/(SRP!$B$16:$B$20&lt;=E2409)/(SRP!$C$16:$C$20&gt;=E2409),SRP!$D$16:$D$20)*(G2409/100)*(E2409/1000)),
IF(C2409="Ready to Drink",
SUM(LOOKUP(2,1/(SRP!$B$11:$B$15&lt;=E2409)/(SRP!$C$11:$C$15&gt;=E2409),SRP!$D$11:$D$15)*(G2409/100)*(E2409/1000)),
0)))))),2)</f>
        <v>6.65</v>
      </c>
      <c r="L2409" s="173" t="str">
        <f t="shared" si="37"/>
        <v>Beer1892</v>
      </c>
      <c r="M2409" s="154">
        <f>VLOOKUP(L2409,'Slope %'!C:D,2,0)</f>
        <v>0.1</v>
      </c>
    </row>
    <row r="2410" spans="1:13" x14ac:dyDescent="0.25">
      <c r="A2410" s="169">
        <v>37589</v>
      </c>
      <c r="B2410" s="170" t="s">
        <v>2084</v>
      </c>
      <c r="C2410" s="170" t="s">
        <v>11</v>
      </c>
      <c r="D2410" s="170" t="s">
        <v>267</v>
      </c>
      <c r="E2410" s="170">
        <v>1892</v>
      </c>
      <c r="F2410" s="170">
        <v>6</v>
      </c>
      <c r="G2410" s="171">
        <v>4.5</v>
      </c>
      <c r="H2410" s="170" t="s">
        <v>1742</v>
      </c>
      <c r="I2410" s="171">
        <v>13.16</v>
      </c>
      <c r="J2410" s="169">
        <v>4</v>
      </c>
      <c r="K2410" s="154" cm="1">
        <f t="array" ref="K2410">ROUND(
IF(C2410="Beer",
SUM(LOOKUP(2,1/(SRP!$B$8:$B$10&lt;=E2410)/(SRP!$C$8:$C$10&gt;=E2410),SRP!$D$8:$D$10)*(G2410/100)*(E2410/1000)),
IF(C2410="Spirits",
SUM(LOOKUP(2,1/(SRP!$B$2:$B$7&lt;=E2410)/(SRP!$C$2:$C$7&gt;=E2410),SRP!$D$2:$D$7)*(G2410/100)*(E2410/1000)),
IF(AND(C2410="Wine",D2410="Fortified Wines"),
SUM(LOOKUP(2,1/(SRP!$B$26:$B$29&lt;=E2410)/(SRP!$C$26:$C$29&gt;=E2410),SRP!$D$26:$D$29)*(G2410/100)*(E2410/1000)),
IF(C2410="Wine",
SUM(LOOKUP(2,1/(SRP!$B$21:$B$25&lt;=E2410)/(SRP!$C$21:$C$25&gt;=E2410),SRP!$D$21:$D$25)*(G2410/100)*(E2410/1000)),
IF(AND(C2410="Ready to Drink",D2410="RTD-One Pour Cocktail&gt;7%&lt;=14.5"),
SUM(LOOKUP(2,1/(SRP!$B$16:$B$20&lt;=E2410)/(SRP!$C$16:$C$20&gt;=E2410),SRP!$D$16:$D$20)*(G2410/100)*(E2410/1000)),
IF(C2410="Ready to Drink",
SUM(LOOKUP(2,1/(SRP!$B$11:$B$15&lt;=E2410)/(SRP!$C$11:$C$15&gt;=E2410),SRP!$D$11:$D$15)*(G2410/100)*(E2410/1000)),
0)))))),2)</f>
        <v>6.65</v>
      </c>
      <c r="L2410" s="173" t="str">
        <f t="shared" si="37"/>
        <v>Beer1892</v>
      </c>
      <c r="M2410" s="154">
        <f>VLOOKUP(L2410,'Slope %'!C:D,2,0)</f>
        <v>0.1</v>
      </c>
    </row>
    <row r="2411" spans="1:13" x14ac:dyDescent="0.25">
      <c r="A2411" s="169">
        <v>37595</v>
      </c>
      <c r="B2411" s="170" t="s">
        <v>2085</v>
      </c>
      <c r="C2411" s="170" t="s">
        <v>263</v>
      </c>
      <c r="D2411" s="170" t="s">
        <v>332</v>
      </c>
      <c r="E2411" s="170">
        <v>473</v>
      </c>
      <c r="F2411" s="170">
        <v>24</v>
      </c>
      <c r="G2411" s="171">
        <v>7</v>
      </c>
      <c r="H2411" s="170" t="s">
        <v>20</v>
      </c>
      <c r="I2411" s="171">
        <v>4.79</v>
      </c>
      <c r="J2411" s="169">
        <v>1</v>
      </c>
      <c r="K2411" s="154" cm="1">
        <f t="array" ref="K2411">ROUND(
IF(C2411="Beer",
SUM(LOOKUP(2,1/(SRP!$B$8:$B$10&lt;=E2411)/(SRP!$C$8:$C$10&gt;=E2411),SRP!$D$8:$D$10)*(G2411/100)*(E2411/1000)),
IF(C2411="Spirits",
SUM(LOOKUP(2,1/(SRP!$B$2:$B$7&lt;=E2411)/(SRP!$C$2:$C$7&gt;=E2411),SRP!$D$2:$D$7)*(G2411/100)*(E2411/1000)),
IF(AND(C2411="Wine",D2411="Fortified Wines"),
SUM(LOOKUP(2,1/(SRP!$B$26:$B$29&lt;=E2411)/(SRP!$C$26:$C$29&gt;=E2411),SRP!$D$26:$D$29)*(G2411/100)*(E2411/1000)),
IF(C2411="Wine",
SUM(LOOKUP(2,1/(SRP!$B$21:$B$25&lt;=E2411)/(SRP!$C$21:$C$25&gt;=E2411),SRP!$D$21:$D$25)*(G2411/100)*(E2411/1000)),
IF(AND(C2411="Ready to Drink",D2411="RTD-One Pour Cocktail&gt;7%&lt;=14.5"),
SUM(LOOKUP(2,1/(SRP!$B$16:$B$20&lt;=E2411)/(SRP!$C$16:$C$20&gt;=E2411),SRP!$D$16:$D$20)*(G2411/100)*(E2411/1000)),
IF(C2411="Ready to Drink",
SUM(LOOKUP(2,1/(SRP!$B$11:$B$15&lt;=E2411)/(SRP!$C$11:$C$15&gt;=E2411),SRP!$D$11:$D$15)*(G2411/100)*(E2411/1000)),
0)))))),2)</f>
        <v>2.74</v>
      </c>
      <c r="L2411" s="173" t="str">
        <f t="shared" si="37"/>
        <v>Ready to Drink473</v>
      </c>
      <c r="M2411" s="154">
        <f>VLOOKUP(L2411,'Slope %'!C:D,2,0)</f>
        <v>0.12</v>
      </c>
    </row>
    <row r="2412" spans="1:13" x14ac:dyDescent="0.25">
      <c r="A2412" s="169">
        <v>37615</v>
      </c>
      <c r="B2412" s="170" t="s">
        <v>2086</v>
      </c>
      <c r="C2412" s="170" t="s">
        <v>24</v>
      </c>
      <c r="D2412" s="170" t="s">
        <v>68</v>
      </c>
      <c r="E2412" s="170">
        <v>750</v>
      </c>
      <c r="F2412" s="170">
        <v>6</v>
      </c>
      <c r="G2412" s="171">
        <v>14.5</v>
      </c>
      <c r="H2412" s="170" t="s">
        <v>357</v>
      </c>
      <c r="I2412" s="171">
        <v>26.99</v>
      </c>
      <c r="J2412" s="169">
        <v>1</v>
      </c>
      <c r="K2412" s="154" cm="1">
        <f t="array" ref="K2412">ROUND(
IF(C2412="Beer",
SUM(LOOKUP(2,1/(SRP!$B$8:$B$10&lt;=E2412)/(SRP!$C$8:$C$10&gt;=E2412),SRP!$D$8:$D$10)*(G2412/100)*(E2412/1000)),
IF(C2412="Spirits",
SUM(LOOKUP(2,1/(SRP!$B$2:$B$7&lt;=E2412)/(SRP!$C$2:$C$7&gt;=E2412),SRP!$D$2:$D$7)*(G2412/100)*(E2412/1000)),
IF(AND(C2412="Wine",D2412="Fortified Wines"),
SUM(LOOKUP(2,1/(SRP!$B$26:$B$29&lt;=E2412)/(SRP!$C$26:$C$29&gt;=E2412),SRP!$D$26:$D$29)*(G2412/100)*(E2412/1000)),
IF(C2412="Wine",
SUM(LOOKUP(2,1/(SRP!$B$21:$B$25&lt;=E2412)/(SRP!$C$21:$C$25&gt;=E2412),SRP!$D$21:$D$25)*(G2412/100)*(E2412/1000)),
IF(AND(C2412="Ready to Drink",D2412="RTD-One Pour Cocktail&gt;7%&lt;=14.5"),
SUM(LOOKUP(2,1/(SRP!$B$16:$B$20&lt;=E2412)/(SRP!$C$16:$C$20&gt;=E2412),SRP!$D$16:$D$20)*(G2412/100)*(E2412/1000)),
IF(C2412="Ready to Drink",
SUM(LOOKUP(2,1/(SRP!$B$11:$B$15&lt;=E2412)/(SRP!$C$11:$C$15&gt;=E2412),SRP!$D$11:$D$15)*(G2412/100)*(E2412/1000)),
0)))))),2)</f>
        <v>8.49</v>
      </c>
      <c r="L2412" s="173" t="str">
        <f t="shared" si="37"/>
        <v>Wine750</v>
      </c>
      <c r="M2412" s="154">
        <f>VLOOKUP(L2412,'Slope %'!C:D,2,0)</f>
        <v>0.1</v>
      </c>
    </row>
    <row r="2413" spans="1:13" x14ac:dyDescent="0.25">
      <c r="A2413" s="169">
        <v>37619</v>
      </c>
      <c r="B2413" s="170" t="s">
        <v>2087</v>
      </c>
      <c r="C2413" s="170" t="s">
        <v>24</v>
      </c>
      <c r="D2413" s="170" t="s">
        <v>127</v>
      </c>
      <c r="E2413" s="170">
        <v>750</v>
      </c>
      <c r="F2413" s="170">
        <v>6</v>
      </c>
      <c r="G2413" s="171">
        <v>14.5</v>
      </c>
      <c r="H2413" s="170" t="s">
        <v>357</v>
      </c>
      <c r="I2413" s="171">
        <v>26.99</v>
      </c>
      <c r="J2413" s="169">
        <v>1</v>
      </c>
      <c r="K2413" s="154" cm="1">
        <f t="array" ref="K2413">ROUND(
IF(C2413="Beer",
SUM(LOOKUP(2,1/(SRP!$B$8:$B$10&lt;=E2413)/(SRP!$C$8:$C$10&gt;=E2413),SRP!$D$8:$D$10)*(G2413/100)*(E2413/1000)),
IF(C2413="Spirits",
SUM(LOOKUP(2,1/(SRP!$B$2:$B$7&lt;=E2413)/(SRP!$C$2:$C$7&gt;=E2413),SRP!$D$2:$D$7)*(G2413/100)*(E2413/1000)),
IF(AND(C2413="Wine",D2413="Fortified Wines"),
SUM(LOOKUP(2,1/(SRP!$B$26:$B$29&lt;=E2413)/(SRP!$C$26:$C$29&gt;=E2413),SRP!$D$26:$D$29)*(G2413/100)*(E2413/1000)),
IF(C2413="Wine",
SUM(LOOKUP(2,1/(SRP!$B$21:$B$25&lt;=E2413)/(SRP!$C$21:$C$25&gt;=E2413),SRP!$D$21:$D$25)*(G2413/100)*(E2413/1000)),
IF(AND(C2413="Ready to Drink",D2413="RTD-One Pour Cocktail&gt;7%&lt;=14.5"),
SUM(LOOKUP(2,1/(SRP!$B$16:$B$20&lt;=E2413)/(SRP!$C$16:$C$20&gt;=E2413),SRP!$D$16:$D$20)*(G2413/100)*(E2413/1000)),
IF(C2413="Ready to Drink",
SUM(LOOKUP(2,1/(SRP!$B$11:$B$15&lt;=E2413)/(SRP!$C$11:$C$15&gt;=E2413),SRP!$D$11:$D$15)*(G2413/100)*(E2413/1000)),
0)))))),2)</f>
        <v>8.49</v>
      </c>
      <c r="L2413" s="173" t="str">
        <f t="shared" si="37"/>
        <v>Wine750</v>
      </c>
      <c r="M2413" s="154">
        <f>VLOOKUP(L2413,'Slope %'!C:D,2,0)</f>
        <v>0.1</v>
      </c>
    </row>
    <row r="2414" spans="1:13" x14ac:dyDescent="0.25">
      <c r="A2414" s="169">
        <v>37634</v>
      </c>
      <c r="B2414" s="170" t="s">
        <v>2088</v>
      </c>
      <c r="C2414" s="170" t="s">
        <v>11</v>
      </c>
      <c r="D2414" s="170" t="s">
        <v>303</v>
      </c>
      <c r="E2414" s="170">
        <v>473</v>
      </c>
      <c r="F2414" s="170">
        <v>24</v>
      </c>
      <c r="G2414" s="171">
        <v>8.5</v>
      </c>
      <c r="H2414" s="170" t="s">
        <v>1457</v>
      </c>
      <c r="I2414" s="171">
        <v>4.8899999999999997</v>
      </c>
      <c r="J2414" s="169">
        <v>1</v>
      </c>
      <c r="K2414" s="154" cm="1">
        <f t="array" ref="K2414">ROUND(
IF(C2414="Beer",
SUM(LOOKUP(2,1/(SRP!$B$8:$B$10&lt;=E2414)/(SRP!$C$8:$C$10&gt;=E2414),SRP!$D$8:$D$10)*(G2414/100)*(E2414/1000)),
IF(C2414="Spirits",
SUM(LOOKUP(2,1/(SRP!$B$2:$B$7&lt;=E2414)/(SRP!$C$2:$C$7&gt;=E2414),SRP!$D$2:$D$7)*(G2414/100)*(E2414/1000)),
IF(AND(C2414="Wine",D2414="Fortified Wines"),
SUM(LOOKUP(2,1/(SRP!$B$26:$B$29&lt;=E2414)/(SRP!$C$26:$C$29&gt;=E2414),SRP!$D$26:$D$29)*(G2414/100)*(E2414/1000)),
IF(C2414="Wine",
SUM(LOOKUP(2,1/(SRP!$B$21:$B$25&lt;=E2414)/(SRP!$C$21:$C$25&gt;=E2414),SRP!$D$21:$D$25)*(G2414/100)*(E2414/1000)),
IF(AND(C2414="Ready to Drink",D2414="RTD-One Pour Cocktail&gt;7%&lt;=14.5"),
SUM(LOOKUP(2,1/(SRP!$B$16:$B$20&lt;=E2414)/(SRP!$C$16:$C$20&gt;=E2414),SRP!$D$16:$D$20)*(G2414/100)*(E2414/1000)),
IF(C2414="Ready to Drink",
SUM(LOOKUP(2,1/(SRP!$B$11:$B$15&lt;=E2414)/(SRP!$C$11:$C$15&gt;=E2414),SRP!$D$11:$D$15)*(G2414/100)*(E2414/1000)),
0)))))),2)</f>
        <v>3.14</v>
      </c>
      <c r="L2414" s="173" t="str">
        <f t="shared" si="37"/>
        <v>Beer473</v>
      </c>
      <c r="M2414" s="154">
        <f>VLOOKUP(L2414,'Slope %'!C:D,2,0)</f>
        <v>0.12</v>
      </c>
    </row>
    <row r="2415" spans="1:13" x14ac:dyDescent="0.25">
      <c r="A2415" s="169">
        <v>37634</v>
      </c>
      <c r="B2415" s="170" t="s">
        <v>2088</v>
      </c>
      <c r="C2415" s="170" t="s">
        <v>11</v>
      </c>
      <c r="D2415" s="170" t="s">
        <v>303</v>
      </c>
      <c r="E2415" s="170">
        <v>473</v>
      </c>
      <c r="F2415" s="170">
        <v>24</v>
      </c>
      <c r="G2415" s="171">
        <v>8.5</v>
      </c>
      <c r="H2415" s="170" t="s">
        <v>1457</v>
      </c>
      <c r="I2415" s="171">
        <v>4.8899999999999997</v>
      </c>
      <c r="J2415" s="169">
        <v>1</v>
      </c>
      <c r="K2415" s="154" cm="1">
        <f t="array" ref="K2415">ROUND(
IF(C2415="Beer",
SUM(LOOKUP(2,1/(SRP!$B$8:$B$10&lt;=E2415)/(SRP!$C$8:$C$10&gt;=E2415),SRP!$D$8:$D$10)*(G2415/100)*(E2415/1000)),
IF(C2415="Spirits",
SUM(LOOKUP(2,1/(SRP!$B$2:$B$7&lt;=E2415)/(SRP!$C$2:$C$7&gt;=E2415),SRP!$D$2:$D$7)*(G2415/100)*(E2415/1000)),
IF(AND(C2415="Wine",D2415="Fortified Wines"),
SUM(LOOKUP(2,1/(SRP!$B$26:$B$29&lt;=E2415)/(SRP!$C$26:$C$29&gt;=E2415),SRP!$D$26:$D$29)*(G2415/100)*(E2415/1000)),
IF(C2415="Wine",
SUM(LOOKUP(2,1/(SRP!$B$21:$B$25&lt;=E2415)/(SRP!$C$21:$C$25&gt;=E2415),SRP!$D$21:$D$25)*(G2415/100)*(E2415/1000)),
IF(AND(C2415="Ready to Drink",D2415="RTD-One Pour Cocktail&gt;7%&lt;=14.5"),
SUM(LOOKUP(2,1/(SRP!$B$16:$B$20&lt;=E2415)/(SRP!$C$16:$C$20&gt;=E2415),SRP!$D$16:$D$20)*(G2415/100)*(E2415/1000)),
IF(C2415="Ready to Drink",
SUM(LOOKUP(2,1/(SRP!$B$11:$B$15&lt;=E2415)/(SRP!$C$11:$C$15&gt;=E2415),SRP!$D$11:$D$15)*(G2415/100)*(E2415/1000)),
0)))))),2)</f>
        <v>3.14</v>
      </c>
      <c r="L2415" s="173" t="str">
        <f t="shared" si="37"/>
        <v>Beer473</v>
      </c>
      <c r="M2415" s="154">
        <f>VLOOKUP(L2415,'Slope %'!C:D,2,0)</f>
        <v>0.12</v>
      </c>
    </row>
    <row r="2416" spans="1:13" x14ac:dyDescent="0.25">
      <c r="A2416" s="169">
        <v>37635</v>
      </c>
      <c r="B2416" s="170" t="s">
        <v>2089</v>
      </c>
      <c r="C2416" s="170" t="s">
        <v>263</v>
      </c>
      <c r="D2416" s="170" t="s">
        <v>646</v>
      </c>
      <c r="E2416" s="170">
        <v>4260</v>
      </c>
      <c r="F2416" s="170">
        <v>1</v>
      </c>
      <c r="G2416" s="171">
        <v>5</v>
      </c>
      <c r="H2416" s="170" t="s">
        <v>13</v>
      </c>
      <c r="I2416" s="171">
        <v>31.99</v>
      </c>
      <c r="J2416" s="169">
        <v>12</v>
      </c>
      <c r="K2416" s="154" cm="1">
        <f t="array" ref="K2416">ROUND(
IF(C2416="Beer",
SUM(LOOKUP(2,1/(SRP!$B$8:$B$10&lt;=E2416)/(SRP!$C$8:$C$10&gt;=E2416),SRP!$D$8:$D$10)*(G2416/100)*(E2416/1000)),
IF(C2416="Spirits",
SUM(LOOKUP(2,1/(SRP!$B$2:$B$7&lt;=E2416)/(SRP!$C$2:$C$7&gt;=E2416),SRP!$D$2:$D$7)*(G2416/100)*(E2416/1000)),
IF(AND(C2416="Wine",D2416="Fortified Wines"),
SUM(LOOKUP(2,1/(SRP!$B$26:$B$29&lt;=E2416)/(SRP!$C$26:$C$29&gt;=E2416),SRP!$D$26:$D$29)*(G2416/100)*(E2416/1000)),
IF(C2416="Wine",
SUM(LOOKUP(2,1/(SRP!$B$21:$B$25&lt;=E2416)/(SRP!$C$21:$C$25&gt;=E2416),SRP!$D$21:$D$25)*(G2416/100)*(E2416/1000)),
IF(AND(C2416="Ready to Drink",D2416="RTD-One Pour Cocktail&gt;7%&lt;=14.5"),
SUM(LOOKUP(2,1/(SRP!$B$16:$B$20&lt;=E2416)/(SRP!$C$16:$C$20&gt;=E2416),SRP!$D$16:$D$20)*(G2416/100)*(E2416/1000)),
IF(C2416="Ready to Drink",
SUM(LOOKUP(2,1/(SRP!$B$11:$B$15&lt;=E2416)/(SRP!$C$11:$C$15&gt;=E2416),SRP!$D$11:$D$15)*(G2416/100)*(E2416/1000)),
0)))))),2)</f>
        <v>16.63</v>
      </c>
      <c r="L2416" s="173" t="str">
        <f t="shared" si="37"/>
        <v>Ready to Drink4260</v>
      </c>
      <c r="M2416" s="154">
        <f>VLOOKUP(L2416,'Slope %'!C:D,2,0)</f>
        <v>7.0000000000000007E-2</v>
      </c>
    </row>
    <row r="2417" spans="1:13" x14ac:dyDescent="0.25">
      <c r="A2417" s="169">
        <v>37635</v>
      </c>
      <c r="B2417" s="170" t="s">
        <v>2089</v>
      </c>
      <c r="C2417" s="170" t="s">
        <v>263</v>
      </c>
      <c r="D2417" s="170" t="s">
        <v>646</v>
      </c>
      <c r="E2417" s="170">
        <v>4260</v>
      </c>
      <c r="F2417" s="170">
        <v>1</v>
      </c>
      <c r="G2417" s="171">
        <v>5</v>
      </c>
      <c r="H2417" s="170" t="s">
        <v>13</v>
      </c>
      <c r="I2417" s="171">
        <v>31.99</v>
      </c>
      <c r="J2417" s="169">
        <v>12</v>
      </c>
      <c r="K2417" s="154" cm="1">
        <f t="array" ref="K2417">ROUND(
IF(C2417="Beer",
SUM(LOOKUP(2,1/(SRP!$B$8:$B$10&lt;=E2417)/(SRP!$C$8:$C$10&gt;=E2417),SRP!$D$8:$D$10)*(G2417/100)*(E2417/1000)),
IF(C2417="Spirits",
SUM(LOOKUP(2,1/(SRP!$B$2:$B$7&lt;=E2417)/(SRP!$C$2:$C$7&gt;=E2417),SRP!$D$2:$D$7)*(G2417/100)*(E2417/1000)),
IF(AND(C2417="Wine",D2417="Fortified Wines"),
SUM(LOOKUP(2,1/(SRP!$B$26:$B$29&lt;=E2417)/(SRP!$C$26:$C$29&gt;=E2417),SRP!$D$26:$D$29)*(G2417/100)*(E2417/1000)),
IF(C2417="Wine",
SUM(LOOKUP(2,1/(SRP!$B$21:$B$25&lt;=E2417)/(SRP!$C$21:$C$25&gt;=E2417),SRP!$D$21:$D$25)*(G2417/100)*(E2417/1000)),
IF(AND(C2417="Ready to Drink",D2417="RTD-One Pour Cocktail&gt;7%&lt;=14.5"),
SUM(LOOKUP(2,1/(SRP!$B$16:$B$20&lt;=E2417)/(SRP!$C$16:$C$20&gt;=E2417),SRP!$D$16:$D$20)*(G2417/100)*(E2417/1000)),
IF(C2417="Ready to Drink",
SUM(LOOKUP(2,1/(SRP!$B$11:$B$15&lt;=E2417)/(SRP!$C$11:$C$15&gt;=E2417),SRP!$D$11:$D$15)*(G2417/100)*(E2417/1000)),
0)))))),2)</f>
        <v>16.63</v>
      </c>
      <c r="L2417" s="173" t="str">
        <f t="shared" si="37"/>
        <v>Ready to Drink4260</v>
      </c>
      <c r="M2417" s="154">
        <f>VLOOKUP(L2417,'Slope %'!C:D,2,0)</f>
        <v>7.0000000000000007E-2</v>
      </c>
    </row>
    <row r="2418" spans="1:13" x14ac:dyDescent="0.25">
      <c r="A2418" s="169">
        <v>37636</v>
      </c>
      <c r="B2418" s="170" t="s">
        <v>2090</v>
      </c>
      <c r="C2418" s="170" t="s">
        <v>263</v>
      </c>
      <c r="D2418" s="170" t="s">
        <v>806</v>
      </c>
      <c r="E2418" s="170">
        <v>4260</v>
      </c>
      <c r="F2418" s="170">
        <v>1</v>
      </c>
      <c r="G2418" s="171">
        <v>4.5</v>
      </c>
      <c r="H2418" s="170" t="s">
        <v>13</v>
      </c>
      <c r="I2418" s="171">
        <v>32.99</v>
      </c>
      <c r="J2418" s="169">
        <v>12</v>
      </c>
      <c r="K2418" s="154" cm="1">
        <f t="array" ref="K2418">ROUND(
IF(C2418="Beer",
SUM(LOOKUP(2,1/(SRP!$B$8:$B$10&lt;=E2418)/(SRP!$C$8:$C$10&gt;=E2418),SRP!$D$8:$D$10)*(G2418/100)*(E2418/1000)),
IF(C2418="Spirits",
SUM(LOOKUP(2,1/(SRP!$B$2:$B$7&lt;=E2418)/(SRP!$C$2:$C$7&gt;=E2418),SRP!$D$2:$D$7)*(G2418/100)*(E2418/1000)),
IF(AND(C2418="Wine",D2418="Fortified Wines"),
SUM(LOOKUP(2,1/(SRP!$B$26:$B$29&lt;=E2418)/(SRP!$C$26:$C$29&gt;=E2418),SRP!$D$26:$D$29)*(G2418/100)*(E2418/1000)),
IF(C2418="Wine",
SUM(LOOKUP(2,1/(SRP!$B$21:$B$25&lt;=E2418)/(SRP!$C$21:$C$25&gt;=E2418),SRP!$D$21:$D$25)*(G2418/100)*(E2418/1000)),
IF(AND(C2418="Ready to Drink",D2418="RTD-One Pour Cocktail&gt;7%&lt;=14.5"),
SUM(LOOKUP(2,1/(SRP!$B$16:$B$20&lt;=E2418)/(SRP!$C$16:$C$20&gt;=E2418),SRP!$D$16:$D$20)*(G2418/100)*(E2418/1000)),
IF(C2418="Ready to Drink",
SUM(LOOKUP(2,1/(SRP!$B$11:$B$15&lt;=E2418)/(SRP!$C$11:$C$15&gt;=E2418),SRP!$D$11:$D$15)*(G2418/100)*(E2418/1000)),
0)))))),2)</f>
        <v>14.97</v>
      </c>
      <c r="L2418" s="173" t="str">
        <f t="shared" si="37"/>
        <v>Ready to Drink4260</v>
      </c>
      <c r="M2418" s="154">
        <f>VLOOKUP(L2418,'Slope %'!C:D,2,0)</f>
        <v>7.0000000000000007E-2</v>
      </c>
    </row>
    <row r="2419" spans="1:13" x14ac:dyDescent="0.25">
      <c r="A2419" s="169">
        <v>37636</v>
      </c>
      <c r="B2419" s="170" t="s">
        <v>2090</v>
      </c>
      <c r="C2419" s="170" t="s">
        <v>263</v>
      </c>
      <c r="D2419" s="170" t="s">
        <v>806</v>
      </c>
      <c r="E2419" s="170">
        <v>4260</v>
      </c>
      <c r="F2419" s="170">
        <v>1</v>
      </c>
      <c r="G2419" s="171">
        <v>4.5</v>
      </c>
      <c r="H2419" s="170" t="s">
        <v>13</v>
      </c>
      <c r="I2419" s="171">
        <v>32.99</v>
      </c>
      <c r="J2419" s="169">
        <v>12</v>
      </c>
      <c r="K2419" s="154" cm="1">
        <f t="array" ref="K2419">ROUND(
IF(C2419="Beer",
SUM(LOOKUP(2,1/(SRP!$B$8:$B$10&lt;=E2419)/(SRP!$C$8:$C$10&gt;=E2419),SRP!$D$8:$D$10)*(G2419/100)*(E2419/1000)),
IF(C2419="Spirits",
SUM(LOOKUP(2,1/(SRP!$B$2:$B$7&lt;=E2419)/(SRP!$C$2:$C$7&gt;=E2419),SRP!$D$2:$D$7)*(G2419/100)*(E2419/1000)),
IF(AND(C2419="Wine",D2419="Fortified Wines"),
SUM(LOOKUP(2,1/(SRP!$B$26:$B$29&lt;=E2419)/(SRP!$C$26:$C$29&gt;=E2419),SRP!$D$26:$D$29)*(G2419/100)*(E2419/1000)),
IF(C2419="Wine",
SUM(LOOKUP(2,1/(SRP!$B$21:$B$25&lt;=E2419)/(SRP!$C$21:$C$25&gt;=E2419),SRP!$D$21:$D$25)*(G2419/100)*(E2419/1000)),
IF(AND(C2419="Ready to Drink",D2419="RTD-One Pour Cocktail&gt;7%&lt;=14.5"),
SUM(LOOKUP(2,1/(SRP!$B$16:$B$20&lt;=E2419)/(SRP!$C$16:$C$20&gt;=E2419),SRP!$D$16:$D$20)*(G2419/100)*(E2419/1000)),
IF(C2419="Ready to Drink",
SUM(LOOKUP(2,1/(SRP!$B$11:$B$15&lt;=E2419)/(SRP!$C$11:$C$15&gt;=E2419),SRP!$D$11:$D$15)*(G2419/100)*(E2419/1000)),
0)))))),2)</f>
        <v>14.97</v>
      </c>
      <c r="L2419" s="173" t="str">
        <f t="shared" si="37"/>
        <v>Ready to Drink4260</v>
      </c>
      <c r="M2419" s="154">
        <f>VLOOKUP(L2419,'Slope %'!C:D,2,0)</f>
        <v>7.0000000000000007E-2</v>
      </c>
    </row>
    <row r="2420" spans="1:13" x14ac:dyDescent="0.25">
      <c r="A2420" s="169">
        <v>37637</v>
      </c>
      <c r="B2420" s="170" t="s">
        <v>2091</v>
      </c>
      <c r="C2420" s="170" t="s">
        <v>263</v>
      </c>
      <c r="D2420" s="170" t="s">
        <v>646</v>
      </c>
      <c r="E2420" s="170">
        <v>2130</v>
      </c>
      <c r="F2420" s="170">
        <v>4</v>
      </c>
      <c r="G2420" s="171">
        <v>5</v>
      </c>
      <c r="H2420" s="170" t="s">
        <v>13</v>
      </c>
      <c r="I2420" s="171">
        <v>16.989999999999998</v>
      </c>
      <c r="J2420" s="169">
        <v>6</v>
      </c>
      <c r="K2420" s="154" cm="1">
        <f t="array" ref="K2420">ROUND(
IF(C2420="Beer",
SUM(LOOKUP(2,1/(SRP!$B$8:$B$10&lt;=E2420)/(SRP!$C$8:$C$10&gt;=E2420),SRP!$D$8:$D$10)*(G2420/100)*(E2420/1000)),
IF(C2420="Spirits",
SUM(LOOKUP(2,1/(SRP!$B$2:$B$7&lt;=E2420)/(SRP!$C$2:$C$7&gt;=E2420),SRP!$D$2:$D$7)*(G2420/100)*(E2420/1000)),
IF(AND(C2420="Wine",D2420="Fortified Wines"),
SUM(LOOKUP(2,1/(SRP!$B$26:$B$29&lt;=E2420)/(SRP!$C$26:$C$29&gt;=E2420),SRP!$D$26:$D$29)*(G2420/100)*(E2420/1000)),
IF(C2420="Wine",
SUM(LOOKUP(2,1/(SRP!$B$21:$B$25&lt;=E2420)/(SRP!$C$21:$C$25&gt;=E2420),SRP!$D$21:$D$25)*(G2420/100)*(E2420/1000)),
IF(AND(C2420="Ready to Drink",D2420="RTD-One Pour Cocktail&gt;7%&lt;=14.5"),
SUM(LOOKUP(2,1/(SRP!$B$16:$B$20&lt;=E2420)/(SRP!$C$16:$C$20&gt;=E2420),SRP!$D$16:$D$20)*(G2420/100)*(E2420/1000)),
IF(C2420="Ready to Drink",
SUM(LOOKUP(2,1/(SRP!$B$11:$B$15&lt;=E2420)/(SRP!$C$11:$C$15&gt;=E2420),SRP!$D$11:$D$15)*(G2420/100)*(E2420/1000)),
0)))))),2)</f>
        <v>8.31</v>
      </c>
      <c r="L2420" s="173" t="str">
        <f t="shared" si="37"/>
        <v>Ready to Drink2130</v>
      </c>
      <c r="M2420" s="154">
        <f>VLOOKUP(L2420,'Slope %'!C:D,2,0)</f>
        <v>0.1</v>
      </c>
    </row>
    <row r="2421" spans="1:13" x14ac:dyDescent="0.25">
      <c r="A2421" s="169">
        <v>37637</v>
      </c>
      <c r="B2421" s="170" t="s">
        <v>2091</v>
      </c>
      <c r="C2421" s="170" t="s">
        <v>263</v>
      </c>
      <c r="D2421" s="170" t="s">
        <v>646</v>
      </c>
      <c r="E2421" s="170">
        <v>2130</v>
      </c>
      <c r="F2421" s="170">
        <v>4</v>
      </c>
      <c r="G2421" s="171">
        <v>5</v>
      </c>
      <c r="H2421" s="170" t="s">
        <v>13</v>
      </c>
      <c r="I2421" s="171">
        <v>16.989999999999998</v>
      </c>
      <c r="J2421" s="169">
        <v>6</v>
      </c>
      <c r="K2421" s="154" cm="1">
        <f t="array" ref="K2421">ROUND(
IF(C2421="Beer",
SUM(LOOKUP(2,1/(SRP!$B$8:$B$10&lt;=E2421)/(SRP!$C$8:$C$10&gt;=E2421),SRP!$D$8:$D$10)*(G2421/100)*(E2421/1000)),
IF(C2421="Spirits",
SUM(LOOKUP(2,1/(SRP!$B$2:$B$7&lt;=E2421)/(SRP!$C$2:$C$7&gt;=E2421),SRP!$D$2:$D$7)*(G2421/100)*(E2421/1000)),
IF(AND(C2421="Wine",D2421="Fortified Wines"),
SUM(LOOKUP(2,1/(SRP!$B$26:$B$29&lt;=E2421)/(SRP!$C$26:$C$29&gt;=E2421),SRP!$D$26:$D$29)*(G2421/100)*(E2421/1000)),
IF(C2421="Wine",
SUM(LOOKUP(2,1/(SRP!$B$21:$B$25&lt;=E2421)/(SRP!$C$21:$C$25&gt;=E2421),SRP!$D$21:$D$25)*(G2421/100)*(E2421/1000)),
IF(AND(C2421="Ready to Drink",D2421="RTD-One Pour Cocktail&gt;7%&lt;=14.5"),
SUM(LOOKUP(2,1/(SRP!$B$16:$B$20&lt;=E2421)/(SRP!$C$16:$C$20&gt;=E2421),SRP!$D$16:$D$20)*(G2421/100)*(E2421/1000)),
IF(C2421="Ready to Drink",
SUM(LOOKUP(2,1/(SRP!$B$11:$B$15&lt;=E2421)/(SRP!$C$11:$C$15&gt;=E2421),SRP!$D$11:$D$15)*(G2421/100)*(E2421/1000)),
0)))))),2)</f>
        <v>8.31</v>
      </c>
      <c r="L2421" s="173" t="str">
        <f t="shared" si="37"/>
        <v>Ready to Drink2130</v>
      </c>
      <c r="M2421" s="154">
        <f>VLOOKUP(L2421,'Slope %'!C:D,2,0)</f>
        <v>0.1</v>
      </c>
    </row>
    <row r="2422" spans="1:13" x14ac:dyDescent="0.25">
      <c r="A2422" s="169">
        <v>37644</v>
      </c>
      <c r="B2422" s="170" t="s">
        <v>171</v>
      </c>
      <c r="C2422" s="170" t="s">
        <v>15</v>
      </c>
      <c r="D2422" s="170" t="s">
        <v>172</v>
      </c>
      <c r="E2422" s="170">
        <v>1140</v>
      </c>
      <c r="F2422" s="170">
        <v>9</v>
      </c>
      <c r="G2422" s="171">
        <v>40</v>
      </c>
      <c r="H2422" s="170" t="s">
        <v>17</v>
      </c>
      <c r="I2422" s="171">
        <v>46.99</v>
      </c>
      <c r="J2422" s="169">
        <v>1</v>
      </c>
      <c r="K2422" s="154" cm="1">
        <f t="array" ref="K2422">ROUND(
IF(C2422="Beer",
SUM(LOOKUP(2,1/(SRP!$B$8:$B$10&lt;=E2422)/(SRP!$C$8:$C$10&gt;=E2422),SRP!$D$8:$D$10)*(G2422/100)*(E2422/1000)),
IF(C2422="Spirits",
SUM(LOOKUP(2,1/(SRP!$B$2:$B$7&lt;=E2422)/(SRP!$C$2:$C$7&gt;=E2422),SRP!$D$2:$D$7)*(G2422/100)*(E2422/1000)),
IF(AND(C2422="Wine",D2422="Fortified Wines"),
SUM(LOOKUP(2,1/(SRP!$B$26:$B$29&lt;=E2422)/(SRP!$C$26:$C$29&gt;=E2422),SRP!$D$26:$D$29)*(G2422/100)*(E2422/1000)),
IF(C2422="Wine",
SUM(LOOKUP(2,1/(SRP!$B$21:$B$25&lt;=E2422)/(SRP!$C$21:$C$25&gt;=E2422),SRP!$D$21:$D$25)*(G2422/100)*(E2422/1000)),
IF(AND(C2422="Ready to Drink",D2422="RTD-One Pour Cocktail&gt;7%&lt;=14.5"),
SUM(LOOKUP(2,1/(SRP!$B$16:$B$20&lt;=E2422)/(SRP!$C$16:$C$20&gt;=E2422),SRP!$D$16:$D$20)*(G2422/100)*(E2422/1000)),
IF(C2422="Ready to Drink",
SUM(LOOKUP(2,1/(SRP!$B$11:$B$15&lt;=E2422)/(SRP!$C$11:$C$15&gt;=E2422),SRP!$D$11:$D$15)*(G2422/100)*(E2422/1000)),
0)))))),2)</f>
        <v>35.6</v>
      </c>
      <c r="L2422" s="173" t="str">
        <f t="shared" si="37"/>
        <v>Spirits1140</v>
      </c>
      <c r="M2422" s="154">
        <f>VLOOKUP(L2422,'Slope %'!C:D,2,0)</f>
        <v>0.05</v>
      </c>
    </row>
    <row r="2423" spans="1:13" x14ac:dyDescent="0.25">
      <c r="A2423" s="169">
        <v>37651</v>
      </c>
      <c r="B2423" s="170" t="s">
        <v>2092</v>
      </c>
      <c r="C2423" s="170" t="s">
        <v>263</v>
      </c>
      <c r="D2423" s="170" t="s">
        <v>806</v>
      </c>
      <c r="E2423" s="170">
        <v>2130</v>
      </c>
      <c r="F2423" s="170">
        <v>4</v>
      </c>
      <c r="G2423" s="171">
        <v>5</v>
      </c>
      <c r="H2423" s="170" t="s">
        <v>177</v>
      </c>
      <c r="I2423" s="171">
        <v>18.989999999999998</v>
      </c>
      <c r="J2423" s="169">
        <v>6</v>
      </c>
      <c r="K2423" s="154" cm="1">
        <f t="array" ref="K2423">ROUND(
IF(C2423="Beer",
SUM(LOOKUP(2,1/(SRP!$B$8:$B$10&lt;=E2423)/(SRP!$C$8:$C$10&gt;=E2423),SRP!$D$8:$D$10)*(G2423/100)*(E2423/1000)),
IF(C2423="Spirits",
SUM(LOOKUP(2,1/(SRP!$B$2:$B$7&lt;=E2423)/(SRP!$C$2:$C$7&gt;=E2423),SRP!$D$2:$D$7)*(G2423/100)*(E2423/1000)),
IF(AND(C2423="Wine",D2423="Fortified Wines"),
SUM(LOOKUP(2,1/(SRP!$B$26:$B$29&lt;=E2423)/(SRP!$C$26:$C$29&gt;=E2423),SRP!$D$26:$D$29)*(G2423/100)*(E2423/1000)),
IF(C2423="Wine",
SUM(LOOKUP(2,1/(SRP!$B$21:$B$25&lt;=E2423)/(SRP!$C$21:$C$25&gt;=E2423),SRP!$D$21:$D$25)*(G2423/100)*(E2423/1000)),
IF(AND(C2423="Ready to Drink",D2423="RTD-One Pour Cocktail&gt;7%&lt;=14.5"),
SUM(LOOKUP(2,1/(SRP!$B$16:$B$20&lt;=E2423)/(SRP!$C$16:$C$20&gt;=E2423),SRP!$D$16:$D$20)*(G2423/100)*(E2423/1000)),
IF(C2423="Ready to Drink",
SUM(LOOKUP(2,1/(SRP!$B$11:$B$15&lt;=E2423)/(SRP!$C$11:$C$15&gt;=E2423),SRP!$D$11:$D$15)*(G2423/100)*(E2423/1000)),
0)))))),2)</f>
        <v>8.31</v>
      </c>
      <c r="L2423" s="173" t="str">
        <f t="shared" si="37"/>
        <v>Ready to Drink2130</v>
      </c>
      <c r="M2423" s="154">
        <f>VLOOKUP(L2423,'Slope %'!C:D,2,0)</f>
        <v>0.1</v>
      </c>
    </row>
    <row r="2424" spans="1:13" x14ac:dyDescent="0.25">
      <c r="A2424" s="169">
        <v>37657</v>
      </c>
      <c r="B2424" s="170" t="s">
        <v>2093</v>
      </c>
      <c r="C2424" s="170" t="s">
        <v>263</v>
      </c>
      <c r="D2424" s="170" t="s">
        <v>935</v>
      </c>
      <c r="E2424" s="170">
        <v>473</v>
      </c>
      <c r="F2424" s="170">
        <v>24</v>
      </c>
      <c r="G2424" s="171">
        <v>5</v>
      </c>
      <c r="H2424" s="170" t="s">
        <v>26</v>
      </c>
      <c r="I2424" s="171">
        <v>4.49</v>
      </c>
      <c r="J2424" s="169">
        <v>1</v>
      </c>
      <c r="K2424" s="154" cm="1">
        <f t="array" ref="K2424">ROUND(
IF(C2424="Beer",
SUM(LOOKUP(2,1/(SRP!$B$8:$B$10&lt;=E2424)/(SRP!$C$8:$C$10&gt;=E2424),SRP!$D$8:$D$10)*(G2424/100)*(E2424/1000)),
IF(C2424="Spirits",
SUM(LOOKUP(2,1/(SRP!$B$2:$B$7&lt;=E2424)/(SRP!$C$2:$C$7&gt;=E2424),SRP!$D$2:$D$7)*(G2424/100)*(E2424/1000)),
IF(AND(C2424="Wine",D2424="Fortified Wines"),
SUM(LOOKUP(2,1/(SRP!$B$26:$B$29&lt;=E2424)/(SRP!$C$26:$C$29&gt;=E2424),SRP!$D$26:$D$29)*(G2424/100)*(E2424/1000)),
IF(C2424="Wine",
SUM(LOOKUP(2,1/(SRP!$B$21:$B$25&lt;=E2424)/(SRP!$C$21:$C$25&gt;=E2424),SRP!$D$21:$D$25)*(G2424/100)*(E2424/1000)),
IF(AND(C2424="Ready to Drink",D2424="RTD-One Pour Cocktail&gt;7%&lt;=14.5"),
SUM(LOOKUP(2,1/(SRP!$B$16:$B$20&lt;=E2424)/(SRP!$C$16:$C$20&gt;=E2424),SRP!$D$16:$D$20)*(G2424/100)*(E2424/1000)),
IF(C2424="Ready to Drink",
SUM(LOOKUP(2,1/(SRP!$B$11:$B$15&lt;=E2424)/(SRP!$C$11:$C$15&gt;=E2424),SRP!$D$11:$D$15)*(G2424/100)*(E2424/1000)),
0)))))),2)</f>
        <v>1.96</v>
      </c>
      <c r="L2424" s="173" t="str">
        <f t="shared" si="37"/>
        <v>Ready to Drink473</v>
      </c>
      <c r="M2424" s="154">
        <f>VLOOKUP(L2424,'Slope %'!C:D,2,0)</f>
        <v>0.12</v>
      </c>
    </row>
    <row r="2425" spans="1:13" x14ac:dyDescent="0.25">
      <c r="A2425" s="169">
        <v>37666</v>
      </c>
      <c r="B2425" s="170" t="s">
        <v>2094</v>
      </c>
      <c r="C2425" s="170" t="s">
        <v>263</v>
      </c>
      <c r="D2425" s="170" t="s">
        <v>646</v>
      </c>
      <c r="E2425" s="170">
        <v>458</v>
      </c>
      <c r="F2425" s="170">
        <v>24</v>
      </c>
      <c r="G2425" s="171">
        <v>5.5</v>
      </c>
      <c r="H2425" s="170" t="s">
        <v>333</v>
      </c>
      <c r="I2425" s="171">
        <v>3.69</v>
      </c>
      <c r="J2425" s="169">
        <v>1</v>
      </c>
      <c r="K2425" s="154" cm="1">
        <f t="array" ref="K2425">ROUND(
IF(C2425="Beer",
SUM(LOOKUP(2,1/(SRP!$B$8:$B$10&lt;=E2425)/(SRP!$C$8:$C$10&gt;=E2425),SRP!$D$8:$D$10)*(G2425/100)*(E2425/1000)),
IF(C2425="Spirits",
SUM(LOOKUP(2,1/(SRP!$B$2:$B$7&lt;=E2425)/(SRP!$C$2:$C$7&gt;=E2425),SRP!$D$2:$D$7)*(G2425/100)*(E2425/1000)),
IF(AND(C2425="Wine",D2425="Fortified Wines"),
SUM(LOOKUP(2,1/(SRP!$B$26:$B$29&lt;=E2425)/(SRP!$C$26:$C$29&gt;=E2425),SRP!$D$26:$D$29)*(G2425/100)*(E2425/1000)),
IF(C2425="Wine",
SUM(LOOKUP(2,1/(SRP!$B$21:$B$25&lt;=E2425)/(SRP!$C$21:$C$25&gt;=E2425),SRP!$D$21:$D$25)*(G2425/100)*(E2425/1000)),
IF(AND(C2425="Ready to Drink",D2425="RTD-One Pour Cocktail&gt;7%&lt;=14.5"),
SUM(LOOKUP(2,1/(SRP!$B$16:$B$20&lt;=E2425)/(SRP!$C$16:$C$20&gt;=E2425),SRP!$D$16:$D$20)*(G2425/100)*(E2425/1000)),
IF(C2425="Ready to Drink",
SUM(LOOKUP(2,1/(SRP!$B$11:$B$15&lt;=E2425)/(SRP!$C$11:$C$15&gt;=E2425),SRP!$D$11:$D$15)*(G2425/100)*(E2425/1000)),
0)))))),2)</f>
        <v>2.08</v>
      </c>
      <c r="L2425" s="173" t="str">
        <f t="shared" si="37"/>
        <v>Ready to Drink458</v>
      </c>
      <c r="M2425" s="154">
        <f>VLOOKUP(L2425,'Slope %'!C:D,2,0)</f>
        <v>0.12</v>
      </c>
    </row>
    <row r="2426" spans="1:13" x14ac:dyDescent="0.25">
      <c r="A2426" s="169">
        <v>37671</v>
      </c>
      <c r="B2426" s="170" t="s">
        <v>2095</v>
      </c>
      <c r="C2426" s="170" t="s">
        <v>11</v>
      </c>
      <c r="D2426" s="170" t="s">
        <v>1406</v>
      </c>
      <c r="E2426" s="170">
        <v>440</v>
      </c>
      <c r="F2426" s="170">
        <v>24</v>
      </c>
      <c r="G2426" s="171">
        <v>4.3</v>
      </c>
      <c r="H2426" s="170" t="s">
        <v>723</v>
      </c>
      <c r="I2426" s="171">
        <v>4.49</v>
      </c>
      <c r="J2426" s="169">
        <v>1</v>
      </c>
      <c r="K2426" s="154" cm="1">
        <f t="array" ref="K2426">ROUND(
IF(C2426="Beer",
SUM(LOOKUP(2,1/(SRP!$B$8:$B$10&lt;=E2426)/(SRP!$C$8:$C$10&gt;=E2426),SRP!$D$8:$D$10)*(G2426/100)*(E2426/1000)),
IF(C2426="Spirits",
SUM(LOOKUP(2,1/(SRP!$B$2:$B$7&lt;=E2426)/(SRP!$C$2:$C$7&gt;=E2426),SRP!$D$2:$D$7)*(G2426/100)*(E2426/1000)),
IF(AND(C2426="Wine",D2426="Fortified Wines"),
SUM(LOOKUP(2,1/(SRP!$B$26:$B$29&lt;=E2426)/(SRP!$C$26:$C$29&gt;=E2426),SRP!$D$26:$D$29)*(G2426/100)*(E2426/1000)),
IF(C2426="Wine",
SUM(LOOKUP(2,1/(SRP!$B$21:$B$25&lt;=E2426)/(SRP!$C$21:$C$25&gt;=E2426),SRP!$D$21:$D$25)*(G2426/100)*(E2426/1000)),
IF(AND(C2426="Ready to Drink",D2426="RTD-One Pour Cocktail&gt;7%&lt;=14.5"),
SUM(LOOKUP(2,1/(SRP!$B$16:$B$20&lt;=E2426)/(SRP!$C$16:$C$20&gt;=E2426),SRP!$D$16:$D$20)*(G2426/100)*(E2426/1000)),
IF(C2426="Ready to Drink",
SUM(LOOKUP(2,1/(SRP!$B$11:$B$15&lt;=E2426)/(SRP!$C$11:$C$15&gt;=E2426),SRP!$D$11:$D$15)*(G2426/100)*(E2426/1000)),
0)))))),2)</f>
        <v>1.48</v>
      </c>
      <c r="L2426" s="173" t="str">
        <f t="shared" si="37"/>
        <v>Beer440</v>
      </c>
      <c r="M2426" s="154">
        <f>VLOOKUP(L2426,'Slope %'!C:D,2,0)</f>
        <v>0.12</v>
      </c>
    </row>
    <row r="2427" spans="1:13" x14ac:dyDescent="0.25">
      <c r="A2427" s="169">
        <v>37683</v>
      </c>
      <c r="B2427" s="170" t="s">
        <v>2096</v>
      </c>
      <c r="C2427" s="170" t="s">
        <v>15</v>
      </c>
      <c r="D2427" s="170" t="s">
        <v>1454</v>
      </c>
      <c r="E2427" s="170">
        <v>750</v>
      </c>
      <c r="F2427" s="170">
        <v>12</v>
      </c>
      <c r="G2427" s="171">
        <v>35</v>
      </c>
      <c r="H2427" s="170" t="s">
        <v>17</v>
      </c>
      <c r="I2427" s="171">
        <v>46.49</v>
      </c>
      <c r="J2427" s="169">
        <v>1</v>
      </c>
      <c r="K2427" s="154" cm="1">
        <f t="array" ref="K2427">ROUND(
IF(C2427="Beer",
SUM(LOOKUP(2,1/(SRP!$B$8:$B$10&lt;=E2427)/(SRP!$C$8:$C$10&gt;=E2427),SRP!$D$8:$D$10)*(G2427/100)*(E2427/1000)),
IF(C2427="Spirits",
SUM(LOOKUP(2,1/(SRP!$B$2:$B$7&lt;=E2427)/(SRP!$C$2:$C$7&gt;=E2427),SRP!$D$2:$D$7)*(G2427/100)*(E2427/1000)),
IF(AND(C2427="Wine",D2427="Fortified Wines"),
SUM(LOOKUP(2,1/(SRP!$B$26:$B$29&lt;=E2427)/(SRP!$C$26:$C$29&gt;=E2427),SRP!$D$26:$D$29)*(G2427/100)*(E2427/1000)),
IF(C2427="Wine",
SUM(LOOKUP(2,1/(SRP!$B$21:$B$25&lt;=E2427)/(SRP!$C$21:$C$25&gt;=E2427),SRP!$D$21:$D$25)*(G2427/100)*(E2427/1000)),
IF(AND(C2427="Ready to Drink",D2427="RTD-One Pour Cocktail&gt;7%&lt;=14.5"),
SUM(LOOKUP(2,1/(SRP!$B$16:$B$20&lt;=E2427)/(SRP!$C$16:$C$20&gt;=E2427),SRP!$D$16:$D$20)*(G2427/100)*(E2427/1000)),
IF(C2427="Ready to Drink",
SUM(LOOKUP(2,1/(SRP!$B$11:$B$15&lt;=E2427)/(SRP!$C$11:$C$15&gt;=E2427),SRP!$D$11:$D$15)*(G2427/100)*(E2427/1000)),
0)))))),2)</f>
        <v>20.49</v>
      </c>
      <c r="L2427" s="173" t="str">
        <f t="shared" si="37"/>
        <v>Spirits750</v>
      </c>
      <c r="M2427" s="154">
        <f>VLOOKUP(L2427,'Slope %'!C:D,2,0)</f>
        <v>7.0000000000000007E-2</v>
      </c>
    </row>
    <row r="2428" spans="1:13" x14ac:dyDescent="0.25">
      <c r="A2428" s="169">
        <v>37725</v>
      </c>
      <c r="B2428" s="170" t="s">
        <v>2097</v>
      </c>
      <c r="C2428" s="170" t="s">
        <v>11</v>
      </c>
      <c r="D2428" s="170" t="s">
        <v>474</v>
      </c>
      <c r="E2428" s="170">
        <v>500</v>
      </c>
      <c r="F2428" s="170">
        <v>24</v>
      </c>
      <c r="G2428" s="171">
        <v>2.5</v>
      </c>
      <c r="H2428" s="170" t="s">
        <v>723</v>
      </c>
      <c r="I2428" s="171">
        <v>4.29</v>
      </c>
      <c r="J2428" s="169">
        <v>1</v>
      </c>
      <c r="K2428" s="154" cm="1">
        <f t="array" ref="K2428">ROUND(
IF(C2428="Beer",
SUM(LOOKUP(2,1/(SRP!$B$8:$B$10&lt;=E2428)/(SRP!$C$8:$C$10&gt;=E2428),SRP!$D$8:$D$10)*(G2428/100)*(E2428/1000)),
IF(C2428="Spirits",
SUM(LOOKUP(2,1/(SRP!$B$2:$B$7&lt;=E2428)/(SRP!$C$2:$C$7&gt;=E2428),SRP!$D$2:$D$7)*(G2428/100)*(E2428/1000)),
IF(AND(C2428="Wine",D2428="Fortified Wines"),
SUM(LOOKUP(2,1/(SRP!$B$26:$B$29&lt;=E2428)/(SRP!$C$26:$C$29&gt;=E2428),SRP!$D$26:$D$29)*(G2428/100)*(E2428/1000)),
IF(C2428="Wine",
SUM(LOOKUP(2,1/(SRP!$B$21:$B$25&lt;=E2428)/(SRP!$C$21:$C$25&gt;=E2428),SRP!$D$21:$D$25)*(G2428/100)*(E2428/1000)),
IF(AND(C2428="Ready to Drink",D2428="RTD-One Pour Cocktail&gt;7%&lt;=14.5"),
SUM(LOOKUP(2,1/(SRP!$B$16:$B$20&lt;=E2428)/(SRP!$C$16:$C$20&gt;=E2428),SRP!$D$16:$D$20)*(G2428/100)*(E2428/1000)),
IF(C2428="Ready to Drink",
SUM(LOOKUP(2,1/(SRP!$B$11:$B$15&lt;=E2428)/(SRP!$C$11:$C$15&gt;=E2428),SRP!$D$11:$D$15)*(G2428/100)*(E2428/1000)),
0)))))),2)</f>
        <v>0.98</v>
      </c>
      <c r="L2428" s="173" t="str">
        <f t="shared" si="37"/>
        <v>Beer500</v>
      </c>
      <c r="M2428" s="154">
        <f>VLOOKUP(L2428,'Slope %'!C:D,2,0)</f>
        <v>0.12</v>
      </c>
    </row>
    <row r="2429" spans="1:13" x14ac:dyDescent="0.25">
      <c r="A2429" s="169">
        <v>37733</v>
      </c>
      <c r="B2429" s="170" t="s">
        <v>2098</v>
      </c>
      <c r="C2429" s="170" t="s">
        <v>15</v>
      </c>
      <c r="D2429" s="170" t="s">
        <v>19</v>
      </c>
      <c r="E2429" s="170">
        <v>750</v>
      </c>
      <c r="F2429" s="170">
        <v>12</v>
      </c>
      <c r="G2429" s="171">
        <v>40</v>
      </c>
      <c r="H2429" s="170" t="s">
        <v>17</v>
      </c>
      <c r="I2429" s="171">
        <v>29.49</v>
      </c>
      <c r="J2429" s="169">
        <v>1</v>
      </c>
      <c r="K2429" s="154" cm="1">
        <f t="array" ref="K2429">ROUND(
IF(C2429="Beer",
SUM(LOOKUP(2,1/(SRP!$B$8:$B$10&lt;=E2429)/(SRP!$C$8:$C$10&gt;=E2429),SRP!$D$8:$D$10)*(G2429/100)*(E2429/1000)),
IF(C2429="Spirits",
SUM(LOOKUP(2,1/(SRP!$B$2:$B$7&lt;=E2429)/(SRP!$C$2:$C$7&gt;=E2429),SRP!$D$2:$D$7)*(G2429/100)*(E2429/1000)),
IF(AND(C2429="Wine",D2429="Fortified Wines"),
SUM(LOOKUP(2,1/(SRP!$B$26:$B$29&lt;=E2429)/(SRP!$C$26:$C$29&gt;=E2429),SRP!$D$26:$D$29)*(G2429/100)*(E2429/1000)),
IF(C2429="Wine",
SUM(LOOKUP(2,1/(SRP!$B$21:$B$25&lt;=E2429)/(SRP!$C$21:$C$25&gt;=E2429),SRP!$D$21:$D$25)*(G2429/100)*(E2429/1000)),
IF(AND(C2429="Ready to Drink",D2429="RTD-One Pour Cocktail&gt;7%&lt;=14.5"),
SUM(LOOKUP(2,1/(SRP!$B$16:$B$20&lt;=E2429)/(SRP!$C$16:$C$20&gt;=E2429),SRP!$D$16:$D$20)*(G2429/100)*(E2429/1000)),
IF(C2429="Ready to Drink",
SUM(LOOKUP(2,1/(SRP!$B$11:$B$15&lt;=E2429)/(SRP!$C$11:$C$15&gt;=E2429),SRP!$D$11:$D$15)*(G2429/100)*(E2429/1000)),
0)))))),2)</f>
        <v>23.42</v>
      </c>
      <c r="L2429" s="173" t="str">
        <f t="shared" si="37"/>
        <v>Spirits750</v>
      </c>
      <c r="M2429" s="154">
        <f>VLOOKUP(L2429,'Slope %'!C:D,2,0)</f>
        <v>7.0000000000000007E-2</v>
      </c>
    </row>
    <row r="2430" spans="1:13" x14ac:dyDescent="0.25">
      <c r="A2430" s="169">
        <v>37744</v>
      </c>
      <c r="B2430" s="170" t="s">
        <v>2099</v>
      </c>
      <c r="C2430" s="170" t="s">
        <v>15</v>
      </c>
      <c r="D2430" s="170" t="s">
        <v>301</v>
      </c>
      <c r="E2430" s="170">
        <v>750</v>
      </c>
      <c r="F2430" s="170">
        <v>6</v>
      </c>
      <c r="G2430" s="171">
        <v>27</v>
      </c>
      <c r="H2430" s="170" t="s">
        <v>35</v>
      </c>
      <c r="I2430" s="171">
        <v>29.99</v>
      </c>
      <c r="J2430" s="169">
        <v>1</v>
      </c>
      <c r="K2430" s="154" cm="1">
        <f t="array" ref="K2430">ROUND(
IF(C2430="Beer",
SUM(LOOKUP(2,1/(SRP!$B$8:$B$10&lt;=E2430)/(SRP!$C$8:$C$10&gt;=E2430),SRP!$D$8:$D$10)*(G2430/100)*(E2430/1000)),
IF(C2430="Spirits",
SUM(LOOKUP(2,1/(SRP!$B$2:$B$7&lt;=E2430)/(SRP!$C$2:$C$7&gt;=E2430),SRP!$D$2:$D$7)*(G2430/100)*(E2430/1000)),
IF(AND(C2430="Wine",D2430="Fortified Wines"),
SUM(LOOKUP(2,1/(SRP!$B$26:$B$29&lt;=E2430)/(SRP!$C$26:$C$29&gt;=E2430),SRP!$D$26:$D$29)*(G2430/100)*(E2430/1000)),
IF(C2430="Wine",
SUM(LOOKUP(2,1/(SRP!$B$21:$B$25&lt;=E2430)/(SRP!$C$21:$C$25&gt;=E2430),SRP!$D$21:$D$25)*(G2430/100)*(E2430/1000)),
IF(AND(C2430="Ready to Drink",D2430="RTD-One Pour Cocktail&gt;7%&lt;=14.5"),
SUM(LOOKUP(2,1/(SRP!$B$16:$B$20&lt;=E2430)/(SRP!$C$16:$C$20&gt;=E2430),SRP!$D$16:$D$20)*(G2430/100)*(E2430/1000)),
IF(C2430="Ready to Drink",
SUM(LOOKUP(2,1/(SRP!$B$11:$B$15&lt;=E2430)/(SRP!$C$11:$C$15&gt;=E2430),SRP!$D$11:$D$15)*(G2430/100)*(E2430/1000)),
0)))))),2)</f>
        <v>15.81</v>
      </c>
      <c r="L2430" s="173" t="str">
        <f t="shared" si="37"/>
        <v>Spirits750</v>
      </c>
      <c r="M2430" s="154">
        <f>VLOOKUP(L2430,'Slope %'!C:D,2,0)</f>
        <v>7.0000000000000007E-2</v>
      </c>
    </row>
    <row r="2431" spans="1:13" x14ac:dyDescent="0.25">
      <c r="A2431" s="169">
        <v>37754</v>
      </c>
      <c r="B2431" s="170" t="s">
        <v>2100</v>
      </c>
      <c r="C2431" s="170" t="s">
        <v>15</v>
      </c>
      <c r="D2431" s="170" t="s">
        <v>93</v>
      </c>
      <c r="E2431" s="170">
        <v>750</v>
      </c>
      <c r="F2431" s="170">
        <v>12</v>
      </c>
      <c r="G2431" s="171">
        <v>40</v>
      </c>
      <c r="H2431" s="170" t="s">
        <v>177</v>
      </c>
      <c r="I2431" s="171">
        <v>30.99</v>
      </c>
      <c r="J2431" s="169">
        <v>1</v>
      </c>
      <c r="K2431" s="154" cm="1">
        <f t="array" ref="K2431">ROUND(
IF(C2431="Beer",
SUM(LOOKUP(2,1/(SRP!$B$8:$B$10&lt;=E2431)/(SRP!$C$8:$C$10&gt;=E2431),SRP!$D$8:$D$10)*(G2431/100)*(E2431/1000)),
IF(C2431="Spirits",
SUM(LOOKUP(2,1/(SRP!$B$2:$B$7&lt;=E2431)/(SRP!$C$2:$C$7&gt;=E2431),SRP!$D$2:$D$7)*(G2431/100)*(E2431/1000)),
IF(AND(C2431="Wine",D2431="Fortified Wines"),
SUM(LOOKUP(2,1/(SRP!$B$26:$B$29&lt;=E2431)/(SRP!$C$26:$C$29&gt;=E2431),SRP!$D$26:$D$29)*(G2431/100)*(E2431/1000)),
IF(C2431="Wine",
SUM(LOOKUP(2,1/(SRP!$B$21:$B$25&lt;=E2431)/(SRP!$C$21:$C$25&gt;=E2431),SRP!$D$21:$D$25)*(G2431/100)*(E2431/1000)),
IF(AND(C2431="Ready to Drink",D2431="RTD-One Pour Cocktail&gt;7%&lt;=14.5"),
SUM(LOOKUP(2,1/(SRP!$B$16:$B$20&lt;=E2431)/(SRP!$C$16:$C$20&gt;=E2431),SRP!$D$16:$D$20)*(G2431/100)*(E2431/1000)),
IF(C2431="Ready to Drink",
SUM(LOOKUP(2,1/(SRP!$B$11:$B$15&lt;=E2431)/(SRP!$C$11:$C$15&gt;=E2431),SRP!$D$11:$D$15)*(G2431/100)*(E2431/1000)),
0)))))),2)</f>
        <v>23.42</v>
      </c>
      <c r="L2431" s="173" t="str">
        <f t="shared" si="37"/>
        <v>Spirits750</v>
      </c>
      <c r="M2431" s="154">
        <f>VLOOKUP(L2431,'Slope %'!C:D,2,0)</f>
        <v>7.0000000000000007E-2</v>
      </c>
    </row>
    <row r="2432" spans="1:13" x14ac:dyDescent="0.25">
      <c r="A2432" s="169">
        <v>37758</v>
      </c>
      <c r="B2432" s="170" t="s">
        <v>2101</v>
      </c>
      <c r="C2432" s="170" t="s">
        <v>24</v>
      </c>
      <c r="D2432" s="170" t="s">
        <v>46</v>
      </c>
      <c r="E2432" s="170">
        <v>750</v>
      </c>
      <c r="F2432" s="170">
        <v>6</v>
      </c>
      <c r="G2432" s="171">
        <v>11</v>
      </c>
      <c r="H2432" s="170" t="s">
        <v>256</v>
      </c>
      <c r="I2432" s="171">
        <v>22.99</v>
      </c>
      <c r="J2432" s="169">
        <v>1</v>
      </c>
      <c r="K2432" s="154" cm="1">
        <f t="array" ref="K2432">ROUND(
IF(C2432="Beer",
SUM(LOOKUP(2,1/(SRP!$B$8:$B$10&lt;=E2432)/(SRP!$C$8:$C$10&gt;=E2432),SRP!$D$8:$D$10)*(G2432/100)*(E2432/1000)),
IF(C2432="Spirits",
SUM(LOOKUP(2,1/(SRP!$B$2:$B$7&lt;=E2432)/(SRP!$C$2:$C$7&gt;=E2432),SRP!$D$2:$D$7)*(G2432/100)*(E2432/1000)),
IF(AND(C2432="Wine",D2432="Fortified Wines"),
SUM(LOOKUP(2,1/(SRP!$B$26:$B$29&lt;=E2432)/(SRP!$C$26:$C$29&gt;=E2432),SRP!$D$26:$D$29)*(G2432/100)*(E2432/1000)),
IF(C2432="Wine",
SUM(LOOKUP(2,1/(SRP!$B$21:$B$25&lt;=E2432)/(SRP!$C$21:$C$25&gt;=E2432),SRP!$D$21:$D$25)*(G2432/100)*(E2432/1000)),
IF(AND(C2432="Ready to Drink",D2432="RTD-One Pour Cocktail&gt;7%&lt;=14.5"),
SUM(LOOKUP(2,1/(SRP!$B$16:$B$20&lt;=E2432)/(SRP!$C$16:$C$20&gt;=E2432),SRP!$D$16:$D$20)*(G2432/100)*(E2432/1000)),
IF(C2432="Ready to Drink",
SUM(LOOKUP(2,1/(SRP!$B$11:$B$15&lt;=E2432)/(SRP!$C$11:$C$15&gt;=E2432),SRP!$D$11:$D$15)*(G2432/100)*(E2432/1000)),
0)))))),2)</f>
        <v>6.44</v>
      </c>
      <c r="L2432" s="173" t="str">
        <f t="shared" si="37"/>
        <v>Wine750</v>
      </c>
      <c r="M2432" s="154">
        <f>VLOOKUP(L2432,'Slope %'!C:D,2,0)</f>
        <v>0.1</v>
      </c>
    </row>
    <row r="2433" spans="1:13" x14ac:dyDescent="0.25">
      <c r="A2433" s="169">
        <v>37768</v>
      </c>
      <c r="B2433" s="170" t="s">
        <v>2102</v>
      </c>
      <c r="C2433" s="170" t="s">
        <v>24</v>
      </c>
      <c r="D2433" s="170" t="s">
        <v>191</v>
      </c>
      <c r="E2433" s="170">
        <v>750</v>
      </c>
      <c r="F2433" s="170">
        <v>12</v>
      </c>
      <c r="G2433" s="171">
        <v>13</v>
      </c>
      <c r="H2433" s="170" t="s">
        <v>32</v>
      </c>
      <c r="I2433" s="171">
        <v>11.99</v>
      </c>
      <c r="J2433" s="169">
        <v>1</v>
      </c>
      <c r="K2433" s="154" cm="1">
        <f t="array" ref="K2433">ROUND(
IF(C2433="Beer",
SUM(LOOKUP(2,1/(SRP!$B$8:$B$10&lt;=E2433)/(SRP!$C$8:$C$10&gt;=E2433),SRP!$D$8:$D$10)*(G2433/100)*(E2433/1000)),
IF(C2433="Spirits",
SUM(LOOKUP(2,1/(SRP!$B$2:$B$7&lt;=E2433)/(SRP!$C$2:$C$7&gt;=E2433),SRP!$D$2:$D$7)*(G2433/100)*(E2433/1000)),
IF(AND(C2433="Wine",D2433="Fortified Wines"),
SUM(LOOKUP(2,1/(SRP!$B$26:$B$29&lt;=E2433)/(SRP!$C$26:$C$29&gt;=E2433),SRP!$D$26:$D$29)*(G2433/100)*(E2433/1000)),
IF(C2433="Wine",
SUM(LOOKUP(2,1/(SRP!$B$21:$B$25&lt;=E2433)/(SRP!$C$21:$C$25&gt;=E2433),SRP!$D$21:$D$25)*(G2433/100)*(E2433/1000)),
IF(AND(C2433="Ready to Drink",D2433="RTD-One Pour Cocktail&gt;7%&lt;=14.5"),
SUM(LOOKUP(2,1/(SRP!$B$16:$B$20&lt;=E2433)/(SRP!$C$16:$C$20&gt;=E2433),SRP!$D$16:$D$20)*(G2433/100)*(E2433/1000)),
IF(C2433="Ready to Drink",
SUM(LOOKUP(2,1/(SRP!$B$11:$B$15&lt;=E2433)/(SRP!$C$11:$C$15&gt;=E2433),SRP!$D$11:$D$15)*(G2433/100)*(E2433/1000)),
0)))))),2)</f>
        <v>7.61</v>
      </c>
      <c r="L2433" s="173" t="str">
        <f t="shared" si="37"/>
        <v>Wine750</v>
      </c>
      <c r="M2433" s="154">
        <f>VLOOKUP(L2433,'Slope %'!C:D,2,0)</f>
        <v>0.1</v>
      </c>
    </row>
    <row r="2434" spans="1:13" x14ac:dyDescent="0.25">
      <c r="A2434" s="169">
        <v>37775</v>
      </c>
      <c r="B2434" s="170" t="s">
        <v>2103</v>
      </c>
      <c r="C2434" s="170" t="s">
        <v>24</v>
      </c>
      <c r="D2434" s="170" t="s">
        <v>38</v>
      </c>
      <c r="E2434" s="170">
        <v>750</v>
      </c>
      <c r="F2434" s="170">
        <v>12</v>
      </c>
      <c r="G2434" s="171">
        <v>13</v>
      </c>
      <c r="H2434" s="170" t="s">
        <v>22</v>
      </c>
      <c r="I2434" s="171">
        <v>22.99</v>
      </c>
      <c r="J2434" s="169">
        <v>1</v>
      </c>
      <c r="K2434" s="154" cm="1">
        <f t="array" ref="K2434">ROUND(
IF(C2434="Beer",
SUM(LOOKUP(2,1/(SRP!$B$8:$B$10&lt;=E2434)/(SRP!$C$8:$C$10&gt;=E2434),SRP!$D$8:$D$10)*(G2434/100)*(E2434/1000)),
IF(C2434="Spirits",
SUM(LOOKUP(2,1/(SRP!$B$2:$B$7&lt;=E2434)/(SRP!$C$2:$C$7&gt;=E2434),SRP!$D$2:$D$7)*(G2434/100)*(E2434/1000)),
IF(AND(C2434="Wine",D2434="Fortified Wines"),
SUM(LOOKUP(2,1/(SRP!$B$26:$B$29&lt;=E2434)/(SRP!$C$26:$C$29&gt;=E2434),SRP!$D$26:$D$29)*(G2434/100)*(E2434/1000)),
IF(C2434="Wine",
SUM(LOOKUP(2,1/(SRP!$B$21:$B$25&lt;=E2434)/(SRP!$C$21:$C$25&gt;=E2434),SRP!$D$21:$D$25)*(G2434/100)*(E2434/1000)),
IF(AND(C2434="Ready to Drink",D2434="RTD-One Pour Cocktail&gt;7%&lt;=14.5"),
SUM(LOOKUP(2,1/(SRP!$B$16:$B$20&lt;=E2434)/(SRP!$C$16:$C$20&gt;=E2434),SRP!$D$16:$D$20)*(G2434/100)*(E2434/1000)),
IF(C2434="Ready to Drink",
SUM(LOOKUP(2,1/(SRP!$B$11:$B$15&lt;=E2434)/(SRP!$C$11:$C$15&gt;=E2434),SRP!$D$11:$D$15)*(G2434/100)*(E2434/1000)),
0)))))),2)</f>
        <v>7.61</v>
      </c>
      <c r="L2434" s="173" t="str">
        <f t="shared" si="37"/>
        <v>Wine750</v>
      </c>
      <c r="M2434" s="154">
        <f>VLOOKUP(L2434,'Slope %'!C:D,2,0)</f>
        <v>0.1</v>
      </c>
    </row>
    <row r="2435" spans="1:13" x14ac:dyDescent="0.25">
      <c r="A2435" s="169">
        <v>37776</v>
      </c>
      <c r="B2435" s="170" t="s">
        <v>2104</v>
      </c>
      <c r="C2435" s="170" t="s">
        <v>15</v>
      </c>
      <c r="D2435" s="170" t="s">
        <v>1522</v>
      </c>
      <c r="E2435" s="170">
        <v>750</v>
      </c>
      <c r="F2435" s="170">
        <v>6</v>
      </c>
      <c r="G2435" s="171">
        <v>40</v>
      </c>
      <c r="H2435" s="170" t="s">
        <v>446</v>
      </c>
      <c r="I2435" s="171">
        <v>55.49</v>
      </c>
      <c r="J2435" s="169">
        <v>1</v>
      </c>
      <c r="K2435" s="154" cm="1">
        <f t="array" ref="K2435">ROUND(
IF(C2435="Beer",
SUM(LOOKUP(2,1/(SRP!$B$8:$B$10&lt;=E2435)/(SRP!$C$8:$C$10&gt;=E2435),SRP!$D$8:$D$10)*(G2435/100)*(E2435/1000)),
IF(C2435="Spirits",
SUM(LOOKUP(2,1/(SRP!$B$2:$B$7&lt;=E2435)/(SRP!$C$2:$C$7&gt;=E2435),SRP!$D$2:$D$7)*(G2435/100)*(E2435/1000)),
IF(AND(C2435="Wine",D2435="Fortified Wines"),
SUM(LOOKUP(2,1/(SRP!$B$26:$B$29&lt;=E2435)/(SRP!$C$26:$C$29&gt;=E2435),SRP!$D$26:$D$29)*(G2435/100)*(E2435/1000)),
IF(C2435="Wine",
SUM(LOOKUP(2,1/(SRP!$B$21:$B$25&lt;=E2435)/(SRP!$C$21:$C$25&gt;=E2435),SRP!$D$21:$D$25)*(G2435/100)*(E2435/1000)),
IF(AND(C2435="Ready to Drink",D2435="RTD-One Pour Cocktail&gt;7%&lt;=14.5"),
SUM(LOOKUP(2,1/(SRP!$B$16:$B$20&lt;=E2435)/(SRP!$C$16:$C$20&gt;=E2435),SRP!$D$16:$D$20)*(G2435/100)*(E2435/1000)),
IF(C2435="Ready to Drink",
SUM(LOOKUP(2,1/(SRP!$B$11:$B$15&lt;=E2435)/(SRP!$C$11:$C$15&gt;=E2435),SRP!$D$11:$D$15)*(G2435/100)*(E2435/1000)),
0)))))),2)</f>
        <v>23.42</v>
      </c>
      <c r="L2435" s="173" t="str">
        <f t="shared" ref="L2435:L2498" si="38">(_xlfn.CONCAT(C2435,E2435))</f>
        <v>Spirits750</v>
      </c>
      <c r="M2435" s="154">
        <f>VLOOKUP(L2435,'Slope %'!C:D,2,0)</f>
        <v>7.0000000000000007E-2</v>
      </c>
    </row>
    <row r="2436" spans="1:13" x14ac:dyDescent="0.25">
      <c r="A2436" s="169">
        <v>37827</v>
      </c>
      <c r="B2436" s="170" t="s">
        <v>2105</v>
      </c>
      <c r="C2436" s="170" t="s">
        <v>11</v>
      </c>
      <c r="D2436" s="170" t="s">
        <v>267</v>
      </c>
      <c r="E2436" s="170">
        <v>473</v>
      </c>
      <c r="F2436" s="170">
        <v>24</v>
      </c>
      <c r="G2436" s="171">
        <v>4.5</v>
      </c>
      <c r="H2436" s="170" t="s">
        <v>2066</v>
      </c>
      <c r="I2436" s="171">
        <v>3.79</v>
      </c>
      <c r="J2436" s="169">
        <v>1</v>
      </c>
      <c r="K2436" s="154" cm="1">
        <f t="array" ref="K2436">ROUND(
IF(C2436="Beer",
SUM(LOOKUP(2,1/(SRP!$B$8:$B$10&lt;=E2436)/(SRP!$C$8:$C$10&gt;=E2436),SRP!$D$8:$D$10)*(G2436/100)*(E2436/1000)),
IF(C2436="Spirits",
SUM(LOOKUP(2,1/(SRP!$B$2:$B$7&lt;=E2436)/(SRP!$C$2:$C$7&gt;=E2436),SRP!$D$2:$D$7)*(G2436/100)*(E2436/1000)),
IF(AND(C2436="Wine",D2436="Fortified Wines"),
SUM(LOOKUP(2,1/(SRP!$B$26:$B$29&lt;=E2436)/(SRP!$C$26:$C$29&gt;=E2436),SRP!$D$26:$D$29)*(G2436/100)*(E2436/1000)),
IF(C2436="Wine",
SUM(LOOKUP(2,1/(SRP!$B$21:$B$25&lt;=E2436)/(SRP!$C$21:$C$25&gt;=E2436),SRP!$D$21:$D$25)*(G2436/100)*(E2436/1000)),
IF(AND(C2436="Ready to Drink",D2436="RTD-One Pour Cocktail&gt;7%&lt;=14.5"),
SUM(LOOKUP(2,1/(SRP!$B$16:$B$20&lt;=E2436)/(SRP!$C$16:$C$20&gt;=E2436),SRP!$D$16:$D$20)*(G2436/100)*(E2436/1000)),
IF(C2436="Ready to Drink",
SUM(LOOKUP(2,1/(SRP!$B$11:$B$15&lt;=E2436)/(SRP!$C$11:$C$15&gt;=E2436),SRP!$D$11:$D$15)*(G2436/100)*(E2436/1000)),
0)))))),2)</f>
        <v>1.66</v>
      </c>
      <c r="L2436" s="173" t="str">
        <f t="shared" si="38"/>
        <v>Beer473</v>
      </c>
      <c r="M2436" s="154">
        <f>VLOOKUP(L2436,'Slope %'!C:D,2,0)</f>
        <v>0.12</v>
      </c>
    </row>
    <row r="2437" spans="1:13" x14ac:dyDescent="0.25">
      <c r="A2437" s="169">
        <v>37827</v>
      </c>
      <c r="B2437" s="170" t="s">
        <v>2105</v>
      </c>
      <c r="C2437" s="170" t="s">
        <v>11</v>
      </c>
      <c r="D2437" s="170" t="s">
        <v>267</v>
      </c>
      <c r="E2437" s="170">
        <v>473</v>
      </c>
      <c r="F2437" s="170">
        <v>24</v>
      </c>
      <c r="G2437" s="171">
        <v>4.5</v>
      </c>
      <c r="H2437" s="170" t="s">
        <v>2066</v>
      </c>
      <c r="I2437" s="171">
        <v>3.79</v>
      </c>
      <c r="J2437" s="169">
        <v>1</v>
      </c>
      <c r="K2437" s="154" cm="1">
        <f t="array" ref="K2437">ROUND(
IF(C2437="Beer",
SUM(LOOKUP(2,1/(SRP!$B$8:$B$10&lt;=E2437)/(SRP!$C$8:$C$10&gt;=E2437),SRP!$D$8:$D$10)*(G2437/100)*(E2437/1000)),
IF(C2437="Spirits",
SUM(LOOKUP(2,1/(SRP!$B$2:$B$7&lt;=E2437)/(SRP!$C$2:$C$7&gt;=E2437),SRP!$D$2:$D$7)*(G2437/100)*(E2437/1000)),
IF(AND(C2437="Wine",D2437="Fortified Wines"),
SUM(LOOKUP(2,1/(SRP!$B$26:$B$29&lt;=E2437)/(SRP!$C$26:$C$29&gt;=E2437),SRP!$D$26:$D$29)*(G2437/100)*(E2437/1000)),
IF(C2437="Wine",
SUM(LOOKUP(2,1/(SRP!$B$21:$B$25&lt;=E2437)/(SRP!$C$21:$C$25&gt;=E2437),SRP!$D$21:$D$25)*(G2437/100)*(E2437/1000)),
IF(AND(C2437="Ready to Drink",D2437="RTD-One Pour Cocktail&gt;7%&lt;=14.5"),
SUM(LOOKUP(2,1/(SRP!$B$16:$B$20&lt;=E2437)/(SRP!$C$16:$C$20&gt;=E2437),SRP!$D$16:$D$20)*(G2437/100)*(E2437/1000)),
IF(C2437="Ready to Drink",
SUM(LOOKUP(2,1/(SRP!$B$11:$B$15&lt;=E2437)/(SRP!$C$11:$C$15&gt;=E2437),SRP!$D$11:$D$15)*(G2437/100)*(E2437/1000)),
0)))))),2)</f>
        <v>1.66</v>
      </c>
      <c r="L2437" s="173" t="str">
        <f t="shared" si="38"/>
        <v>Beer473</v>
      </c>
      <c r="M2437" s="154">
        <f>VLOOKUP(L2437,'Slope %'!C:D,2,0)</f>
        <v>0.12</v>
      </c>
    </row>
    <row r="2438" spans="1:13" x14ac:dyDescent="0.25">
      <c r="A2438" s="169">
        <v>37834</v>
      </c>
      <c r="B2438" s="170" t="s">
        <v>2106</v>
      </c>
      <c r="C2438" s="170" t="s">
        <v>11</v>
      </c>
      <c r="D2438" s="170" t="s">
        <v>303</v>
      </c>
      <c r="E2438" s="170">
        <v>473</v>
      </c>
      <c r="F2438" s="170">
        <v>24</v>
      </c>
      <c r="G2438" s="171">
        <v>6</v>
      </c>
      <c r="H2438" s="170" t="s">
        <v>1556</v>
      </c>
      <c r="I2438" s="171">
        <v>4.79</v>
      </c>
      <c r="J2438" s="169">
        <v>1</v>
      </c>
      <c r="K2438" s="154" cm="1">
        <f t="array" ref="K2438">ROUND(
IF(C2438="Beer",
SUM(LOOKUP(2,1/(SRP!$B$8:$B$10&lt;=E2438)/(SRP!$C$8:$C$10&gt;=E2438),SRP!$D$8:$D$10)*(G2438/100)*(E2438/1000)),
IF(C2438="Spirits",
SUM(LOOKUP(2,1/(SRP!$B$2:$B$7&lt;=E2438)/(SRP!$C$2:$C$7&gt;=E2438),SRP!$D$2:$D$7)*(G2438/100)*(E2438/1000)),
IF(AND(C2438="Wine",D2438="Fortified Wines"),
SUM(LOOKUP(2,1/(SRP!$B$26:$B$29&lt;=E2438)/(SRP!$C$26:$C$29&gt;=E2438),SRP!$D$26:$D$29)*(G2438/100)*(E2438/1000)),
IF(C2438="Wine",
SUM(LOOKUP(2,1/(SRP!$B$21:$B$25&lt;=E2438)/(SRP!$C$21:$C$25&gt;=E2438),SRP!$D$21:$D$25)*(G2438/100)*(E2438/1000)),
IF(AND(C2438="Ready to Drink",D2438="RTD-One Pour Cocktail&gt;7%&lt;=14.5"),
SUM(LOOKUP(2,1/(SRP!$B$16:$B$20&lt;=E2438)/(SRP!$C$16:$C$20&gt;=E2438),SRP!$D$16:$D$20)*(G2438/100)*(E2438/1000)),
IF(C2438="Ready to Drink",
SUM(LOOKUP(2,1/(SRP!$B$11:$B$15&lt;=E2438)/(SRP!$C$11:$C$15&gt;=E2438),SRP!$D$11:$D$15)*(G2438/100)*(E2438/1000)),
0)))))),2)</f>
        <v>2.2200000000000002</v>
      </c>
      <c r="L2438" s="173" t="str">
        <f t="shared" si="38"/>
        <v>Beer473</v>
      </c>
      <c r="M2438" s="154">
        <f>VLOOKUP(L2438,'Slope %'!C:D,2,0)</f>
        <v>0.12</v>
      </c>
    </row>
    <row r="2439" spans="1:13" x14ac:dyDescent="0.25">
      <c r="A2439" s="169">
        <v>37834</v>
      </c>
      <c r="B2439" s="170" t="s">
        <v>2106</v>
      </c>
      <c r="C2439" s="170" t="s">
        <v>11</v>
      </c>
      <c r="D2439" s="170" t="s">
        <v>303</v>
      </c>
      <c r="E2439" s="170">
        <v>473</v>
      </c>
      <c r="F2439" s="170">
        <v>24</v>
      </c>
      <c r="G2439" s="171">
        <v>6</v>
      </c>
      <c r="H2439" s="170" t="s">
        <v>1556</v>
      </c>
      <c r="I2439" s="171">
        <v>4.79</v>
      </c>
      <c r="J2439" s="169">
        <v>1</v>
      </c>
      <c r="K2439" s="154" cm="1">
        <f t="array" ref="K2439">ROUND(
IF(C2439="Beer",
SUM(LOOKUP(2,1/(SRP!$B$8:$B$10&lt;=E2439)/(SRP!$C$8:$C$10&gt;=E2439),SRP!$D$8:$D$10)*(G2439/100)*(E2439/1000)),
IF(C2439="Spirits",
SUM(LOOKUP(2,1/(SRP!$B$2:$B$7&lt;=E2439)/(SRP!$C$2:$C$7&gt;=E2439),SRP!$D$2:$D$7)*(G2439/100)*(E2439/1000)),
IF(AND(C2439="Wine",D2439="Fortified Wines"),
SUM(LOOKUP(2,1/(SRP!$B$26:$B$29&lt;=E2439)/(SRP!$C$26:$C$29&gt;=E2439),SRP!$D$26:$D$29)*(G2439/100)*(E2439/1000)),
IF(C2439="Wine",
SUM(LOOKUP(2,1/(SRP!$B$21:$B$25&lt;=E2439)/(SRP!$C$21:$C$25&gt;=E2439),SRP!$D$21:$D$25)*(G2439/100)*(E2439/1000)),
IF(AND(C2439="Ready to Drink",D2439="RTD-One Pour Cocktail&gt;7%&lt;=14.5"),
SUM(LOOKUP(2,1/(SRP!$B$16:$B$20&lt;=E2439)/(SRP!$C$16:$C$20&gt;=E2439),SRP!$D$16:$D$20)*(G2439/100)*(E2439/1000)),
IF(C2439="Ready to Drink",
SUM(LOOKUP(2,1/(SRP!$B$11:$B$15&lt;=E2439)/(SRP!$C$11:$C$15&gt;=E2439),SRP!$D$11:$D$15)*(G2439/100)*(E2439/1000)),
0)))))),2)</f>
        <v>2.2200000000000002</v>
      </c>
      <c r="L2439" s="173" t="str">
        <f t="shared" si="38"/>
        <v>Beer473</v>
      </c>
      <c r="M2439" s="154">
        <f>VLOOKUP(L2439,'Slope %'!C:D,2,0)</f>
        <v>0.12</v>
      </c>
    </row>
    <row r="2440" spans="1:13" x14ac:dyDescent="0.25">
      <c r="A2440" s="169">
        <v>37843</v>
      </c>
      <c r="B2440" s="170" t="s">
        <v>2107</v>
      </c>
      <c r="C2440" s="170" t="s">
        <v>24</v>
      </c>
      <c r="D2440" s="170" t="s">
        <v>58</v>
      </c>
      <c r="E2440" s="170">
        <v>1500</v>
      </c>
      <c r="F2440" s="170">
        <v>6</v>
      </c>
      <c r="G2440" s="171">
        <v>12.5</v>
      </c>
      <c r="H2440" s="170" t="s">
        <v>64</v>
      </c>
      <c r="I2440" s="171">
        <v>37.49</v>
      </c>
      <c r="J2440" s="169">
        <v>1</v>
      </c>
      <c r="K2440" s="154" cm="1">
        <f t="array" ref="K2440">ROUND(
IF(C2440="Beer",
SUM(LOOKUP(2,1/(SRP!$B$8:$B$10&lt;=E2440)/(SRP!$C$8:$C$10&gt;=E2440),SRP!$D$8:$D$10)*(G2440/100)*(E2440/1000)),
IF(C2440="Spirits",
SUM(LOOKUP(2,1/(SRP!$B$2:$B$7&lt;=E2440)/(SRP!$C$2:$C$7&gt;=E2440),SRP!$D$2:$D$7)*(G2440/100)*(E2440/1000)),
IF(AND(C2440="Wine",D2440="Fortified Wines"),
SUM(LOOKUP(2,1/(SRP!$B$26:$B$29&lt;=E2440)/(SRP!$C$26:$C$29&gt;=E2440),SRP!$D$26:$D$29)*(G2440/100)*(E2440/1000)),
IF(C2440="Wine",
SUM(LOOKUP(2,1/(SRP!$B$21:$B$25&lt;=E2440)/(SRP!$C$21:$C$25&gt;=E2440),SRP!$D$21:$D$25)*(G2440/100)*(E2440/1000)),
IF(AND(C2440="Ready to Drink",D2440="RTD-One Pour Cocktail&gt;7%&lt;=14.5"),
SUM(LOOKUP(2,1/(SRP!$B$16:$B$20&lt;=E2440)/(SRP!$C$16:$C$20&gt;=E2440),SRP!$D$16:$D$20)*(G2440/100)*(E2440/1000)),
IF(C2440="Ready to Drink",
SUM(LOOKUP(2,1/(SRP!$B$11:$B$15&lt;=E2440)/(SRP!$C$11:$C$15&gt;=E2440),SRP!$D$11:$D$15)*(G2440/100)*(E2440/1000)),
0)))))),2)</f>
        <v>14.64</v>
      </c>
      <c r="L2440" s="173" t="str">
        <f t="shared" si="38"/>
        <v>Wine1500</v>
      </c>
      <c r="M2440" s="154">
        <f>VLOOKUP(L2440,'Slope %'!C:D,2,0)</f>
        <v>7.0000000000000007E-2</v>
      </c>
    </row>
    <row r="2441" spans="1:13" x14ac:dyDescent="0.25">
      <c r="A2441" s="169">
        <v>37876</v>
      </c>
      <c r="B2441" s="170" t="s">
        <v>2108</v>
      </c>
      <c r="C2441" s="170" t="s">
        <v>11</v>
      </c>
      <c r="D2441" s="170" t="s">
        <v>12</v>
      </c>
      <c r="E2441" s="170">
        <v>473</v>
      </c>
      <c r="F2441" s="170">
        <v>24</v>
      </c>
      <c r="G2441" s="171">
        <v>5</v>
      </c>
      <c r="H2441" s="170" t="s">
        <v>1556</v>
      </c>
      <c r="I2441" s="171">
        <v>4.25</v>
      </c>
      <c r="J2441" s="169">
        <v>1</v>
      </c>
      <c r="K2441" s="154" cm="1">
        <f t="array" ref="K2441">ROUND(
IF(C2441="Beer",
SUM(LOOKUP(2,1/(SRP!$B$8:$B$10&lt;=E2441)/(SRP!$C$8:$C$10&gt;=E2441),SRP!$D$8:$D$10)*(G2441/100)*(E2441/1000)),
IF(C2441="Spirits",
SUM(LOOKUP(2,1/(SRP!$B$2:$B$7&lt;=E2441)/(SRP!$C$2:$C$7&gt;=E2441),SRP!$D$2:$D$7)*(G2441/100)*(E2441/1000)),
IF(AND(C2441="Wine",D2441="Fortified Wines"),
SUM(LOOKUP(2,1/(SRP!$B$26:$B$29&lt;=E2441)/(SRP!$C$26:$C$29&gt;=E2441),SRP!$D$26:$D$29)*(G2441/100)*(E2441/1000)),
IF(C2441="Wine",
SUM(LOOKUP(2,1/(SRP!$B$21:$B$25&lt;=E2441)/(SRP!$C$21:$C$25&gt;=E2441),SRP!$D$21:$D$25)*(G2441/100)*(E2441/1000)),
IF(AND(C2441="Ready to Drink",D2441="RTD-One Pour Cocktail&gt;7%&lt;=14.5"),
SUM(LOOKUP(2,1/(SRP!$B$16:$B$20&lt;=E2441)/(SRP!$C$16:$C$20&gt;=E2441),SRP!$D$16:$D$20)*(G2441/100)*(E2441/1000)),
IF(C2441="Ready to Drink",
SUM(LOOKUP(2,1/(SRP!$B$11:$B$15&lt;=E2441)/(SRP!$C$11:$C$15&gt;=E2441),SRP!$D$11:$D$15)*(G2441/100)*(E2441/1000)),
0)))))),2)</f>
        <v>1.85</v>
      </c>
      <c r="L2441" s="173" t="str">
        <f t="shared" si="38"/>
        <v>Beer473</v>
      </c>
      <c r="M2441" s="154">
        <f>VLOOKUP(L2441,'Slope %'!C:D,2,0)</f>
        <v>0.12</v>
      </c>
    </row>
    <row r="2442" spans="1:13" x14ac:dyDescent="0.25">
      <c r="A2442" s="169">
        <v>37876</v>
      </c>
      <c r="B2442" s="170" t="s">
        <v>2108</v>
      </c>
      <c r="C2442" s="170" t="s">
        <v>11</v>
      </c>
      <c r="D2442" s="170" t="s">
        <v>12</v>
      </c>
      <c r="E2442" s="170">
        <v>473</v>
      </c>
      <c r="F2442" s="170">
        <v>24</v>
      </c>
      <c r="G2442" s="171">
        <v>5</v>
      </c>
      <c r="H2442" s="170" t="s">
        <v>1556</v>
      </c>
      <c r="I2442" s="171">
        <v>4.25</v>
      </c>
      <c r="J2442" s="169">
        <v>1</v>
      </c>
      <c r="K2442" s="154" cm="1">
        <f t="array" ref="K2442">ROUND(
IF(C2442="Beer",
SUM(LOOKUP(2,1/(SRP!$B$8:$B$10&lt;=E2442)/(SRP!$C$8:$C$10&gt;=E2442),SRP!$D$8:$D$10)*(G2442/100)*(E2442/1000)),
IF(C2442="Spirits",
SUM(LOOKUP(2,1/(SRP!$B$2:$B$7&lt;=E2442)/(SRP!$C$2:$C$7&gt;=E2442),SRP!$D$2:$D$7)*(G2442/100)*(E2442/1000)),
IF(AND(C2442="Wine",D2442="Fortified Wines"),
SUM(LOOKUP(2,1/(SRP!$B$26:$B$29&lt;=E2442)/(SRP!$C$26:$C$29&gt;=E2442),SRP!$D$26:$D$29)*(G2442/100)*(E2442/1000)),
IF(C2442="Wine",
SUM(LOOKUP(2,1/(SRP!$B$21:$B$25&lt;=E2442)/(SRP!$C$21:$C$25&gt;=E2442),SRP!$D$21:$D$25)*(G2442/100)*(E2442/1000)),
IF(AND(C2442="Ready to Drink",D2442="RTD-One Pour Cocktail&gt;7%&lt;=14.5"),
SUM(LOOKUP(2,1/(SRP!$B$16:$B$20&lt;=E2442)/(SRP!$C$16:$C$20&gt;=E2442),SRP!$D$16:$D$20)*(G2442/100)*(E2442/1000)),
IF(C2442="Ready to Drink",
SUM(LOOKUP(2,1/(SRP!$B$11:$B$15&lt;=E2442)/(SRP!$C$11:$C$15&gt;=E2442),SRP!$D$11:$D$15)*(G2442/100)*(E2442/1000)),
0)))))),2)</f>
        <v>1.85</v>
      </c>
      <c r="L2442" s="173" t="str">
        <f t="shared" si="38"/>
        <v>Beer473</v>
      </c>
      <c r="M2442" s="154">
        <f>VLOOKUP(L2442,'Slope %'!C:D,2,0)</f>
        <v>0.12</v>
      </c>
    </row>
    <row r="2443" spans="1:13" x14ac:dyDescent="0.25">
      <c r="A2443" s="169">
        <v>37881</v>
      </c>
      <c r="B2443" s="170" t="s">
        <v>2109</v>
      </c>
      <c r="C2443" s="170" t="s">
        <v>15</v>
      </c>
      <c r="D2443" s="170" t="s">
        <v>252</v>
      </c>
      <c r="E2443" s="170">
        <v>750</v>
      </c>
      <c r="F2443" s="170">
        <v>18</v>
      </c>
      <c r="G2443" s="171">
        <v>30</v>
      </c>
      <c r="H2443" s="170" t="s">
        <v>2110</v>
      </c>
      <c r="I2443" s="171">
        <v>24.49</v>
      </c>
      <c r="J2443" s="169">
        <v>1</v>
      </c>
      <c r="K2443" s="154" cm="1">
        <f t="array" ref="K2443">ROUND(
IF(C2443="Beer",
SUM(LOOKUP(2,1/(SRP!$B$8:$B$10&lt;=E2443)/(SRP!$C$8:$C$10&gt;=E2443),SRP!$D$8:$D$10)*(G2443/100)*(E2443/1000)),
IF(C2443="Spirits",
SUM(LOOKUP(2,1/(SRP!$B$2:$B$7&lt;=E2443)/(SRP!$C$2:$C$7&gt;=E2443),SRP!$D$2:$D$7)*(G2443/100)*(E2443/1000)),
IF(AND(C2443="Wine",D2443="Fortified Wines"),
SUM(LOOKUP(2,1/(SRP!$B$26:$B$29&lt;=E2443)/(SRP!$C$26:$C$29&gt;=E2443),SRP!$D$26:$D$29)*(G2443/100)*(E2443/1000)),
IF(C2443="Wine",
SUM(LOOKUP(2,1/(SRP!$B$21:$B$25&lt;=E2443)/(SRP!$C$21:$C$25&gt;=E2443),SRP!$D$21:$D$25)*(G2443/100)*(E2443/1000)),
IF(AND(C2443="Ready to Drink",D2443="RTD-One Pour Cocktail&gt;7%&lt;=14.5"),
SUM(LOOKUP(2,1/(SRP!$B$16:$B$20&lt;=E2443)/(SRP!$C$16:$C$20&gt;=E2443),SRP!$D$16:$D$20)*(G2443/100)*(E2443/1000)),
IF(C2443="Ready to Drink",
SUM(LOOKUP(2,1/(SRP!$B$11:$B$15&lt;=E2443)/(SRP!$C$11:$C$15&gt;=E2443),SRP!$D$11:$D$15)*(G2443/100)*(E2443/1000)),
0)))))),2)</f>
        <v>17.57</v>
      </c>
      <c r="L2443" s="173" t="str">
        <f t="shared" si="38"/>
        <v>Spirits750</v>
      </c>
      <c r="M2443" s="154">
        <f>VLOOKUP(L2443,'Slope %'!C:D,2,0)</f>
        <v>7.0000000000000007E-2</v>
      </c>
    </row>
    <row r="2444" spans="1:13" x14ac:dyDescent="0.25">
      <c r="A2444" s="169">
        <v>37917</v>
      </c>
      <c r="B2444" s="170" t="s">
        <v>2111</v>
      </c>
      <c r="C2444" s="170" t="s">
        <v>24</v>
      </c>
      <c r="D2444" s="170" t="s">
        <v>60</v>
      </c>
      <c r="E2444" s="170">
        <v>750</v>
      </c>
      <c r="F2444" s="170">
        <v>12</v>
      </c>
      <c r="G2444" s="171">
        <v>11.5</v>
      </c>
      <c r="H2444" s="170" t="s">
        <v>26</v>
      </c>
      <c r="I2444" s="171">
        <v>11.99</v>
      </c>
      <c r="J2444" s="169">
        <v>1</v>
      </c>
      <c r="K2444" s="154" cm="1">
        <f t="array" ref="K2444">ROUND(
IF(C2444="Beer",
SUM(LOOKUP(2,1/(SRP!$B$8:$B$10&lt;=E2444)/(SRP!$C$8:$C$10&gt;=E2444),SRP!$D$8:$D$10)*(G2444/100)*(E2444/1000)),
IF(C2444="Spirits",
SUM(LOOKUP(2,1/(SRP!$B$2:$B$7&lt;=E2444)/(SRP!$C$2:$C$7&gt;=E2444),SRP!$D$2:$D$7)*(G2444/100)*(E2444/1000)),
IF(AND(C2444="Wine",D2444="Fortified Wines"),
SUM(LOOKUP(2,1/(SRP!$B$26:$B$29&lt;=E2444)/(SRP!$C$26:$C$29&gt;=E2444),SRP!$D$26:$D$29)*(G2444/100)*(E2444/1000)),
IF(C2444="Wine",
SUM(LOOKUP(2,1/(SRP!$B$21:$B$25&lt;=E2444)/(SRP!$C$21:$C$25&gt;=E2444),SRP!$D$21:$D$25)*(G2444/100)*(E2444/1000)),
IF(AND(C2444="Ready to Drink",D2444="RTD-One Pour Cocktail&gt;7%&lt;=14.5"),
SUM(LOOKUP(2,1/(SRP!$B$16:$B$20&lt;=E2444)/(SRP!$C$16:$C$20&gt;=E2444),SRP!$D$16:$D$20)*(G2444/100)*(E2444/1000)),
IF(C2444="Ready to Drink",
SUM(LOOKUP(2,1/(SRP!$B$11:$B$15&lt;=E2444)/(SRP!$C$11:$C$15&gt;=E2444),SRP!$D$11:$D$15)*(G2444/100)*(E2444/1000)),
0)))))),2)</f>
        <v>6.73</v>
      </c>
      <c r="L2444" s="173" t="str">
        <f t="shared" si="38"/>
        <v>Wine750</v>
      </c>
      <c r="M2444" s="154">
        <f>VLOOKUP(L2444,'Slope %'!C:D,2,0)</f>
        <v>0.1</v>
      </c>
    </row>
    <row r="2445" spans="1:13" x14ac:dyDescent="0.25">
      <c r="A2445" s="169">
        <v>37974</v>
      </c>
      <c r="B2445" s="170" t="s">
        <v>2112</v>
      </c>
      <c r="C2445" s="170" t="s">
        <v>24</v>
      </c>
      <c r="D2445" s="170" t="s">
        <v>68</v>
      </c>
      <c r="E2445" s="170">
        <v>4000</v>
      </c>
      <c r="F2445" s="170">
        <v>4</v>
      </c>
      <c r="G2445" s="171">
        <v>12.5</v>
      </c>
      <c r="H2445" s="170" t="s">
        <v>26</v>
      </c>
      <c r="I2445" s="171">
        <v>45.99</v>
      </c>
      <c r="J2445" s="169">
        <v>1</v>
      </c>
      <c r="K2445" s="154" cm="1">
        <f t="array" ref="K2445">ROUND(
IF(C2445="Beer",
SUM(LOOKUP(2,1/(SRP!$B$8:$B$10&lt;=E2445)/(SRP!$C$8:$C$10&gt;=E2445),SRP!$D$8:$D$10)*(G2445/100)*(E2445/1000)),
IF(C2445="Spirits",
SUM(LOOKUP(2,1/(SRP!$B$2:$B$7&lt;=E2445)/(SRP!$C$2:$C$7&gt;=E2445),SRP!$D$2:$D$7)*(G2445/100)*(E2445/1000)),
IF(AND(C2445="Wine",D2445="Fortified Wines"),
SUM(LOOKUP(2,1/(SRP!$B$26:$B$29&lt;=E2445)/(SRP!$C$26:$C$29&gt;=E2445),SRP!$D$26:$D$29)*(G2445/100)*(E2445/1000)),
IF(C2445="Wine",
SUM(LOOKUP(2,1/(SRP!$B$21:$B$25&lt;=E2445)/(SRP!$C$21:$C$25&gt;=E2445),SRP!$D$21:$D$25)*(G2445/100)*(E2445/1000)),
IF(AND(C2445="Ready to Drink",D2445="RTD-One Pour Cocktail&gt;7%&lt;=14.5"),
SUM(LOOKUP(2,1/(SRP!$B$16:$B$20&lt;=E2445)/(SRP!$C$16:$C$20&gt;=E2445),SRP!$D$16:$D$20)*(G2445/100)*(E2445/1000)),
IF(C2445="Ready to Drink",
SUM(LOOKUP(2,1/(SRP!$B$11:$B$15&lt;=E2445)/(SRP!$C$11:$C$15&gt;=E2445),SRP!$D$11:$D$15)*(G2445/100)*(E2445/1000)),
0)))))),2)</f>
        <v>32.51</v>
      </c>
      <c r="L2445" s="173" t="str">
        <f t="shared" si="38"/>
        <v>Wine4000</v>
      </c>
      <c r="M2445" s="154">
        <f>VLOOKUP(L2445,'Slope %'!C:D,2,0)</f>
        <v>0.05</v>
      </c>
    </row>
    <row r="2446" spans="1:13" x14ac:dyDescent="0.25">
      <c r="A2446" s="169">
        <v>38070</v>
      </c>
      <c r="B2446" s="170" t="s">
        <v>2113</v>
      </c>
      <c r="C2446" s="170" t="s">
        <v>263</v>
      </c>
      <c r="D2446" s="170" t="s">
        <v>332</v>
      </c>
      <c r="E2446" s="170">
        <v>1420</v>
      </c>
      <c r="F2446" s="170">
        <v>6</v>
      </c>
      <c r="G2446" s="171">
        <v>7</v>
      </c>
      <c r="H2446" s="170" t="s">
        <v>333</v>
      </c>
      <c r="I2446" s="171">
        <v>14.29</v>
      </c>
      <c r="J2446" s="169">
        <v>4</v>
      </c>
      <c r="K2446" s="154" cm="1">
        <f t="array" ref="K2446">ROUND(
IF(C2446="Beer",
SUM(LOOKUP(2,1/(SRP!$B$8:$B$10&lt;=E2446)/(SRP!$C$8:$C$10&gt;=E2446),SRP!$D$8:$D$10)*(G2446/100)*(E2446/1000)),
IF(C2446="Spirits",
SUM(LOOKUP(2,1/(SRP!$B$2:$B$7&lt;=E2446)/(SRP!$C$2:$C$7&gt;=E2446),SRP!$D$2:$D$7)*(G2446/100)*(E2446/1000)),
IF(AND(C2446="Wine",D2446="Fortified Wines"),
SUM(LOOKUP(2,1/(SRP!$B$26:$B$29&lt;=E2446)/(SRP!$C$26:$C$29&gt;=E2446),SRP!$D$26:$D$29)*(G2446/100)*(E2446/1000)),
IF(C2446="Wine",
SUM(LOOKUP(2,1/(SRP!$B$21:$B$25&lt;=E2446)/(SRP!$C$21:$C$25&gt;=E2446),SRP!$D$21:$D$25)*(G2446/100)*(E2446/1000)),
IF(AND(C2446="Ready to Drink",D2446="RTD-One Pour Cocktail&gt;7%&lt;=14.5"),
SUM(LOOKUP(2,1/(SRP!$B$16:$B$20&lt;=E2446)/(SRP!$C$16:$C$20&gt;=E2446),SRP!$D$16:$D$20)*(G2446/100)*(E2446/1000)),
IF(C2446="Ready to Drink",
SUM(LOOKUP(2,1/(SRP!$B$11:$B$15&lt;=E2446)/(SRP!$C$11:$C$15&gt;=E2446),SRP!$D$11:$D$15)*(G2446/100)*(E2446/1000)),
0)))))),2)</f>
        <v>7.76</v>
      </c>
      <c r="L2446" s="173" t="str">
        <f t="shared" si="38"/>
        <v>Ready to Drink1420</v>
      </c>
      <c r="M2446" s="154">
        <f>VLOOKUP(L2446,'Slope %'!C:D,2,0)</f>
        <v>0.12</v>
      </c>
    </row>
    <row r="2447" spans="1:13" x14ac:dyDescent="0.25">
      <c r="A2447" s="169">
        <v>38073</v>
      </c>
      <c r="B2447" s="170" t="s">
        <v>2114</v>
      </c>
      <c r="C2447" s="170" t="s">
        <v>11</v>
      </c>
      <c r="D2447" s="170" t="s">
        <v>303</v>
      </c>
      <c r="E2447" s="170">
        <v>473</v>
      </c>
      <c r="F2447" s="170">
        <v>24</v>
      </c>
      <c r="G2447" s="171">
        <v>5.9</v>
      </c>
      <c r="H2447" s="170" t="s">
        <v>1710</v>
      </c>
      <c r="I2447" s="171">
        <v>3.69</v>
      </c>
      <c r="J2447" s="169">
        <v>1</v>
      </c>
      <c r="K2447" s="154" cm="1">
        <f t="array" ref="K2447">ROUND(
IF(C2447="Beer",
SUM(LOOKUP(2,1/(SRP!$B$8:$B$10&lt;=E2447)/(SRP!$C$8:$C$10&gt;=E2447),SRP!$D$8:$D$10)*(G2447/100)*(E2447/1000)),
IF(C2447="Spirits",
SUM(LOOKUP(2,1/(SRP!$B$2:$B$7&lt;=E2447)/(SRP!$C$2:$C$7&gt;=E2447),SRP!$D$2:$D$7)*(G2447/100)*(E2447/1000)),
IF(AND(C2447="Wine",D2447="Fortified Wines"),
SUM(LOOKUP(2,1/(SRP!$B$26:$B$29&lt;=E2447)/(SRP!$C$26:$C$29&gt;=E2447),SRP!$D$26:$D$29)*(G2447/100)*(E2447/1000)),
IF(C2447="Wine",
SUM(LOOKUP(2,1/(SRP!$B$21:$B$25&lt;=E2447)/(SRP!$C$21:$C$25&gt;=E2447),SRP!$D$21:$D$25)*(G2447/100)*(E2447/1000)),
IF(AND(C2447="Ready to Drink",D2447="RTD-One Pour Cocktail&gt;7%&lt;=14.5"),
SUM(LOOKUP(2,1/(SRP!$B$16:$B$20&lt;=E2447)/(SRP!$C$16:$C$20&gt;=E2447),SRP!$D$16:$D$20)*(G2447/100)*(E2447/1000)),
IF(C2447="Ready to Drink",
SUM(LOOKUP(2,1/(SRP!$B$11:$B$15&lt;=E2447)/(SRP!$C$11:$C$15&gt;=E2447),SRP!$D$11:$D$15)*(G2447/100)*(E2447/1000)),
0)))))),2)</f>
        <v>2.1800000000000002</v>
      </c>
      <c r="L2447" s="173" t="str">
        <f t="shared" si="38"/>
        <v>Beer473</v>
      </c>
      <c r="M2447" s="154">
        <f>VLOOKUP(L2447,'Slope %'!C:D,2,0)</f>
        <v>0.12</v>
      </c>
    </row>
    <row r="2448" spans="1:13" x14ac:dyDescent="0.25">
      <c r="A2448" s="169">
        <v>38073</v>
      </c>
      <c r="B2448" s="170" t="s">
        <v>2114</v>
      </c>
      <c r="C2448" s="170" t="s">
        <v>11</v>
      </c>
      <c r="D2448" s="170" t="s">
        <v>303</v>
      </c>
      <c r="E2448" s="170">
        <v>473</v>
      </c>
      <c r="F2448" s="170">
        <v>24</v>
      </c>
      <c r="G2448" s="171">
        <v>5.9</v>
      </c>
      <c r="H2448" s="170" t="s">
        <v>1407</v>
      </c>
      <c r="I2448" s="171">
        <v>3.69</v>
      </c>
      <c r="J2448" s="169">
        <v>1</v>
      </c>
      <c r="K2448" s="154" cm="1">
        <f t="array" ref="K2448">ROUND(
IF(C2448="Beer",
SUM(LOOKUP(2,1/(SRP!$B$8:$B$10&lt;=E2448)/(SRP!$C$8:$C$10&gt;=E2448),SRP!$D$8:$D$10)*(G2448/100)*(E2448/1000)),
IF(C2448="Spirits",
SUM(LOOKUP(2,1/(SRP!$B$2:$B$7&lt;=E2448)/(SRP!$C$2:$C$7&gt;=E2448),SRP!$D$2:$D$7)*(G2448/100)*(E2448/1000)),
IF(AND(C2448="Wine",D2448="Fortified Wines"),
SUM(LOOKUP(2,1/(SRP!$B$26:$B$29&lt;=E2448)/(SRP!$C$26:$C$29&gt;=E2448),SRP!$D$26:$D$29)*(G2448/100)*(E2448/1000)),
IF(C2448="Wine",
SUM(LOOKUP(2,1/(SRP!$B$21:$B$25&lt;=E2448)/(SRP!$C$21:$C$25&gt;=E2448),SRP!$D$21:$D$25)*(G2448/100)*(E2448/1000)),
IF(AND(C2448="Ready to Drink",D2448="RTD-One Pour Cocktail&gt;7%&lt;=14.5"),
SUM(LOOKUP(2,1/(SRP!$B$16:$B$20&lt;=E2448)/(SRP!$C$16:$C$20&gt;=E2448),SRP!$D$16:$D$20)*(G2448/100)*(E2448/1000)),
IF(C2448="Ready to Drink",
SUM(LOOKUP(2,1/(SRP!$B$11:$B$15&lt;=E2448)/(SRP!$C$11:$C$15&gt;=E2448),SRP!$D$11:$D$15)*(G2448/100)*(E2448/1000)),
0)))))),2)</f>
        <v>2.1800000000000002</v>
      </c>
      <c r="L2448" s="173" t="str">
        <f t="shared" si="38"/>
        <v>Beer473</v>
      </c>
      <c r="M2448" s="154">
        <f>VLOOKUP(L2448,'Slope %'!C:D,2,0)</f>
        <v>0.12</v>
      </c>
    </row>
    <row r="2449" spans="1:13" x14ac:dyDescent="0.25">
      <c r="A2449" s="169">
        <v>38094</v>
      </c>
      <c r="B2449" s="170" t="s">
        <v>2115</v>
      </c>
      <c r="C2449" s="170" t="s">
        <v>11</v>
      </c>
      <c r="D2449" s="170" t="s">
        <v>267</v>
      </c>
      <c r="E2449" s="170">
        <v>473</v>
      </c>
      <c r="F2449" s="170">
        <v>24</v>
      </c>
      <c r="G2449" s="171">
        <v>4.7</v>
      </c>
      <c r="H2449" s="170" t="s">
        <v>1391</v>
      </c>
      <c r="I2449" s="171">
        <v>4.49</v>
      </c>
      <c r="J2449" s="169">
        <v>1</v>
      </c>
      <c r="K2449" s="154" cm="1">
        <f t="array" ref="K2449">ROUND(
IF(C2449="Beer",
SUM(LOOKUP(2,1/(SRP!$B$8:$B$10&lt;=E2449)/(SRP!$C$8:$C$10&gt;=E2449),SRP!$D$8:$D$10)*(G2449/100)*(E2449/1000)),
IF(C2449="Spirits",
SUM(LOOKUP(2,1/(SRP!$B$2:$B$7&lt;=E2449)/(SRP!$C$2:$C$7&gt;=E2449),SRP!$D$2:$D$7)*(G2449/100)*(E2449/1000)),
IF(AND(C2449="Wine",D2449="Fortified Wines"),
SUM(LOOKUP(2,1/(SRP!$B$26:$B$29&lt;=E2449)/(SRP!$C$26:$C$29&gt;=E2449),SRP!$D$26:$D$29)*(G2449/100)*(E2449/1000)),
IF(C2449="Wine",
SUM(LOOKUP(2,1/(SRP!$B$21:$B$25&lt;=E2449)/(SRP!$C$21:$C$25&gt;=E2449),SRP!$D$21:$D$25)*(G2449/100)*(E2449/1000)),
IF(AND(C2449="Ready to Drink",D2449="RTD-One Pour Cocktail&gt;7%&lt;=14.5"),
SUM(LOOKUP(2,1/(SRP!$B$16:$B$20&lt;=E2449)/(SRP!$C$16:$C$20&gt;=E2449),SRP!$D$16:$D$20)*(G2449/100)*(E2449/1000)),
IF(C2449="Ready to Drink",
SUM(LOOKUP(2,1/(SRP!$B$11:$B$15&lt;=E2449)/(SRP!$C$11:$C$15&gt;=E2449),SRP!$D$11:$D$15)*(G2449/100)*(E2449/1000)),
0)))))),2)</f>
        <v>1.74</v>
      </c>
      <c r="L2449" s="173" t="str">
        <f t="shared" si="38"/>
        <v>Beer473</v>
      </c>
      <c r="M2449" s="154">
        <f>VLOOKUP(L2449,'Slope %'!C:D,2,0)</f>
        <v>0.12</v>
      </c>
    </row>
    <row r="2450" spans="1:13" x14ac:dyDescent="0.25">
      <c r="A2450" s="169">
        <v>38094</v>
      </c>
      <c r="B2450" s="170" t="s">
        <v>2115</v>
      </c>
      <c r="C2450" s="170" t="s">
        <v>11</v>
      </c>
      <c r="D2450" s="170" t="s">
        <v>267</v>
      </c>
      <c r="E2450" s="170">
        <v>473</v>
      </c>
      <c r="F2450" s="170">
        <v>24</v>
      </c>
      <c r="G2450" s="171">
        <v>4.7</v>
      </c>
      <c r="H2450" s="170" t="s">
        <v>1391</v>
      </c>
      <c r="I2450" s="171">
        <v>4.49</v>
      </c>
      <c r="J2450" s="169">
        <v>1</v>
      </c>
      <c r="K2450" s="154" cm="1">
        <f t="array" ref="K2450">ROUND(
IF(C2450="Beer",
SUM(LOOKUP(2,1/(SRP!$B$8:$B$10&lt;=E2450)/(SRP!$C$8:$C$10&gt;=E2450),SRP!$D$8:$D$10)*(G2450/100)*(E2450/1000)),
IF(C2450="Spirits",
SUM(LOOKUP(2,1/(SRP!$B$2:$B$7&lt;=E2450)/(SRP!$C$2:$C$7&gt;=E2450),SRP!$D$2:$D$7)*(G2450/100)*(E2450/1000)),
IF(AND(C2450="Wine",D2450="Fortified Wines"),
SUM(LOOKUP(2,1/(SRP!$B$26:$B$29&lt;=E2450)/(SRP!$C$26:$C$29&gt;=E2450),SRP!$D$26:$D$29)*(G2450/100)*(E2450/1000)),
IF(C2450="Wine",
SUM(LOOKUP(2,1/(SRP!$B$21:$B$25&lt;=E2450)/(SRP!$C$21:$C$25&gt;=E2450),SRP!$D$21:$D$25)*(G2450/100)*(E2450/1000)),
IF(AND(C2450="Ready to Drink",D2450="RTD-One Pour Cocktail&gt;7%&lt;=14.5"),
SUM(LOOKUP(2,1/(SRP!$B$16:$B$20&lt;=E2450)/(SRP!$C$16:$C$20&gt;=E2450),SRP!$D$16:$D$20)*(G2450/100)*(E2450/1000)),
IF(C2450="Ready to Drink",
SUM(LOOKUP(2,1/(SRP!$B$11:$B$15&lt;=E2450)/(SRP!$C$11:$C$15&gt;=E2450),SRP!$D$11:$D$15)*(G2450/100)*(E2450/1000)),
0)))))),2)</f>
        <v>1.74</v>
      </c>
      <c r="L2450" s="173" t="str">
        <f t="shared" si="38"/>
        <v>Beer473</v>
      </c>
      <c r="M2450" s="154">
        <f>VLOOKUP(L2450,'Slope %'!C:D,2,0)</f>
        <v>0.12</v>
      </c>
    </row>
    <row r="2451" spans="1:13" x14ac:dyDescent="0.25">
      <c r="A2451" s="169">
        <v>38107</v>
      </c>
      <c r="B2451" s="170" t="s">
        <v>2116</v>
      </c>
      <c r="C2451" s="170" t="s">
        <v>263</v>
      </c>
      <c r="D2451" s="170" t="s">
        <v>332</v>
      </c>
      <c r="E2451" s="170">
        <v>473</v>
      </c>
      <c r="F2451" s="170">
        <v>24</v>
      </c>
      <c r="G2451" s="171">
        <v>6</v>
      </c>
      <c r="H2451" s="170" t="s">
        <v>333</v>
      </c>
      <c r="I2451" s="171">
        <v>4.3899999999999997</v>
      </c>
      <c r="J2451" s="169">
        <v>1</v>
      </c>
      <c r="K2451" s="154" cm="1">
        <f t="array" ref="K2451">ROUND(
IF(C2451="Beer",
SUM(LOOKUP(2,1/(SRP!$B$8:$B$10&lt;=E2451)/(SRP!$C$8:$C$10&gt;=E2451),SRP!$D$8:$D$10)*(G2451/100)*(E2451/1000)),
IF(C2451="Spirits",
SUM(LOOKUP(2,1/(SRP!$B$2:$B$7&lt;=E2451)/(SRP!$C$2:$C$7&gt;=E2451),SRP!$D$2:$D$7)*(G2451/100)*(E2451/1000)),
IF(AND(C2451="Wine",D2451="Fortified Wines"),
SUM(LOOKUP(2,1/(SRP!$B$26:$B$29&lt;=E2451)/(SRP!$C$26:$C$29&gt;=E2451),SRP!$D$26:$D$29)*(G2451/100)*(E2451/1000)),
IF(C2451="Wine",
SUM(LOOKUP(2,1/(SRP!$B$21:$B$25&lt;=E2451)/(SRP!$C$21:$C$25&gt;=E2451),SRP!$D$21:$D$25)*(G2451/100)*(E2451/1000)),
IF(AND(C2451="Ready to Drink",D2451="RTD-One Pour Cocktail&gt;7%&lt;=14.5"),
SUM(LOOKUP(2,1/(SRP!$B$16:$B$20&lt;=E2451)/(SRP!$C$16:$C$20&gt;=E2451),SRP!$D$16:$D$20)*(G2451/100)*(E2451/1000)),
IF(C2451="Ready to Drink",
SUM(LOOKUP(2,1/(SRP!$B$11:$B$15&lt;=E2451)/(SRP!$C$11:$C$15&gt;=E2451),SRP!$D$11:$D$15)*(G2451/100)*(E2451/1000)),
0)))))),2)</f>
        <v>2.35</v>
      </c>
      <c r="L2451" s="173" t="str">
        <f t="shared" si="38"/>
        <v>Ready to Drink473</v>
      </c>
      <c r="M2451" s="154">
        <f>VLOOKUP(L2451,'Slope %'!C:D,2,0)</f>
        <v>0.12</v>
      </c>
    </row>
    <row r="2452" spans="1:13" x14ac:dyDescent="0.25">
      <c r="A2452" s="169">
        <v>38110</v>
      </c>
      <c r="B2452" s="170" t="s">
        <v>2117</v>
      </c>
      <c r="C2452" s="170" t="s">
        <v>24</v>
      </c>
      <c r="D2452" s="170" t="s">
        <v>60</v>
      </c>
      <c r="E2452" s="170">
        <v>4000</v>
      </c>
      <c r="F2452" s="170">
        <v>4</v>
      </c>
      <c r="G2452" s="171">
        <v>11.5</v>
      </c>
      <c r="H2452" s="170" t="s">
        <v>26</v>
      </c>
      <c r="I2452" s="171">
        <v>41.99</v>
      </c>
      <c r="J2452" s="169">
        <v>1</v>
      </c>
      <c r="K2452" s="154" cm="1">
        <f t="array" ref="K2452">ROUND(
IF(C2452="Beer",
SUM(LOOKUP(2,1/(SRP!$B$8:$B$10&lt;=E2452)/(SRP!$C$8:$C$10&gt;=E2452),SRP!$D$8:$D$10)*(G2452/100)*(E2452/1000)),
IF(C2452="Spirits",
SUM(LOOKUP(2,1/(SRP!$B$2:$B$7&lt;=E2452)/(SRP!$C$2:$C$7&gt;=E2452),SRP!$D$2:$D$7)*(G2452/100)*(E2452/1000)),
IF(AND(C2452="Wine",D2452="Fortified Wines"),
SUM(LOOKUP(2,1/(SRP!$B$26:$B$29&lt;=E2452)/(SRP!$C$26:$C$29&gt;=E2452),SRP!$D$26:$D$29)*(G2452/100)*(E2452/1000)),
IF(C2452="Wine",
SUM(LOOKUP(2,1/(SRP!$B$21:$B$25&lt;=E2452)/(SRP!$C$21:$C$25&gt;=E2452),SRP!$D$21:$D$25)*(G2452/100)*(E2452/1000)),
IF(AND(C2452="Ready to Drink",D2452="RTD-One Pour Cocktail&gt;7%&lt;=14.5"),
SUM(LOOKUP(2,1/(SRP!$B$16:$B$20&lt;=E2452)/(SRP!$C$16:$C$20&gt;=E2452),SRP!$D$16:$D$20)*(G2452/100)*(E2452/1000)),
IF(C2452="Ready to Drink",
SUM(LOOKUP(2,1/(SRP!$B$11:$B$15&lt;=E2452)/(SRP!$C$11:$C$15&gt;=E2452),SRP!$D$11:$D$15)*(G2452/100)*(E2452/1000)),
0)))))),2)</f>
        <v>29.9</v>
      </c>
      <c r="L2452" s="173" t="str">
        <f t="shared" si="38"/>
        <v>Wine4000</v>
      </c>
      <c r="M2452" s="154">
        <f>VLOOKUP(L2452,'Slope %'!C:D,2,0)</f>
        <v>0.05</v>
      </c>
    </row>
    <row r="2453" spans="1:13" x14ac:dyDescent="0.25">
      <c r="A2453" s="169">
        <v>38114</v>
      </c>
      <c r="B2453" s="170" t="s">
        <v>2118</v>
      </c>
      <c r="C2453" s="170" t="s">
        <v>11</v>
      </c>
      <c r="D2453" s="170" t="s">
        <v>303</v>
      </c>
      <c r="E2453" s="170">
        <v>473</v>
      </c>
      <c r="F2453" s="170">
        <v>24</v>
      </c>
      <c r="G2453" s="171">
        <v>6.1</v>
      </c>
      <c r="H2453" s="170" t="s">
        <v>105</v>
      </c>
      <c r="I2453" s="171">
        <v>4.3899999999999997</v>
      </c>
      <c r="J2453" s="169">
        <v>1</v>
      </c>
      <c r="K2453" s="154" cm="1">
        <f t="array" ref="K2453">ROUND(
IF(C2453="Beer",
SUM(LOOKUP(2,1/(SRP!$B$8:$B$10&lt;=E2453)/(SRP!$C$8:$C$10&gt;=E2453),SRP!$D$8:$D$10)*(G2453/100)*(E2453/1000)),
IF(C2453="Spirits",
SUM(LOOKUP(2,1/(SRP!$B$2:$B$7&lt;=E2453)/(SRP!$C$2:$C$7&gt;=E2453),SRP!$D$2:$D$7)*(G2453/100)*(E2453/1000)),
IF(AND(C2453="Wine",D2453="Fortified Wines"),
SUM(LOOKUP(2,1/(SRP!$B$26:$B$29&lt;=E2453)/(SRP!$C$26:$C$29&gt;=E2453),SRP!$D$26:$D$29)*(G2453/100)*(E2453/1000)),
IF(C2453="Wine",
SUM(LOOKUP(2,1/(SRP!$B$21:$B$25&lt;=E2453)/(SRP!$C$21:$C$25&gt;=E2453),SRP!$D$21:$D$25)*(G2453/100)*(E2453/1000)),
IF(AND(C2453="Ready to Drink",D2453="RTD-One Pour Cocktail&gt;7%&lt;=14.5"),
SUM(LOOKUP(2,1/(SRP!$B$16:$B$20&lt;=E2453)/(SRP!$C$16:$C$20&gt;=E2453),SRP!$D$16:$D$20)*(G2453/100)*(E2453/1000)),
IF(C2453="Ready to Drink",
SUM(LOOKUP(2,1/(SRP!$B$11:$B$15&lt;=E2453)/(SRP!$C$11:$C$15&gt;=E2453),SRP!$D$11:$D$15)*(G2453/100)*(E2453/1000)),
0)))))),2)</f>
        <v>2.25</v>
      </c>
      <c r="L2453" s="173" t="str">
        <f t="shared" si="38"/>
        <v>Beer473</v>
      </c>
      <c r="M2453" s="154">
        <f>VLOOKUP(L2453,'Slope %'!C:D,2,0)</f>
        <v>0.12</v>
      </c>
    </row>
    <row r="2454" spans="1:13" x14ac:dyDescent="0.25">
      <c r="A2454" s="169">
        <v>38114</v>
      </c>
      <c r="B2454" s="170" t="s">
        <v>2118</v>
      </c>
      <c r="C2454" s="170" t="s">
        <v>11</v>
      </c>
      <c r="D2454" s="170" t="s">
        <v>303</v>
      </c>
      <c r="E2454" s="170">
        <v>473</v>
      </c>
      <c r="F2454" s="170">
        <v>24</v>
      </c>
      <c r="G2454" s="171">
        <v>6.1</v>
      </c>
      <c r="H2454" s="170" t="s">
        <v>105</v>
      </c>
      <c r="I2454" s="171">
        <v>4.3899999999999997</v>
      </c>
      <c r="J2454" s="169">
        <v>1</v>
      </c>
      <c r="K2454" s="154" cm="1">
        <f t="array" ref="K2454">ROUND(
IF(C2454="Beer",
SUM(LOOKUP(2,1/(SRP!$B$8:$B$10&lt;=E2454)/(SRP!$C$8:$C$10&gt;=E2454),SRP!$D$8:$D$10)*(G2454/100)*(E2454/1000)),
IF(C2454="Spirits",
SUM(LOOKUP(2,1/(SRP!$B$2:$B$7&lt;=E2454)/(SRP!$C$2:$C$7&gt;=E2454),SRP!$D$2:$D$7)*(G2454/100)*(E2454/1000)),
IF(AND(C2454="Wine",D2454="Fortified Wines"),
SUM(LOOKUP(2,1/(SRP!$B$26:$B$29&lt;=E2454)/(SRP!$C$26:$C$29&gt;=E2454),SRP!$D$26:$D$29)*(G2454/100)*(E2454/1000)),
IF(C2454="Wine",
SUM(LOOKUP(2,1/(SRP!$B$21:$B$25&lt;=E2454)/(SRP!$C$21:$C$25&gt;=E2454),SRP!$D$21:$D$25)*(G2454/100)*(E2454/1000)),
IF(AND(C2454="Ready to Drink",D2454="RTD-One Pour Cocktail&gt;7%&lt;=14.5"),
SUM(LOOKUP(2,1/(SRP!$B$16:$B$20&lt;=E2454)/(SRP!$C$16:$C$20&gt;=E2454),SRP!$D$16:$D$20)*(G2454/100)*(E2454/1000)),
IF(C2454="Ready to Drink",
SUM(LOOKUP(2,1/(SRP!$B$11:$B$15&lt;=E2454)/(SRP!$C$11:$C$15&gt;=E2454),SRP!$D$11:$D$15)*(G2454/100)*(E2454/1000)),
0)))))),2)</f>
        <v>2.25</v>
      </c>
      <c r="L2454" s="173" t="str">
        <f t="shared" si="38"/>
        <v>Beer473</v>
      </c>
      <c r="M2454" s="154">
        <f>VLOOKUP(L2454,'Slope %'!C:D,2,0)</f>
        <v>0.12</v>
      </c>
    </row>
    <row r="2455" spans="1:13" x14ac:dyDescent="0.25">
      <c r="A2455" s="169">
        <v>38115</v>
      </c>
      <c r="B2455" s="170" t="s">
        <v>2119</v>
      </c>
      <c r="C2455" s="170" t="s">
        <v>11</v>
      </c>
      <c r="D2455" s="170" t="s">
        <v>38</v>
      </c>
      <c r="E2455" s="170">
        <v>4260</v>
      </c>
      <c r="F2455" s="170">
        <v>1</v>
      </c>
      <c r="G2455" s="171">
        <v>4.8</v>
      </c>
      <c r="H2455" s="170" t="s">
        <v>105</v>
      </c>
      <c r="I2455" s="171">
        <v>30.49</v>
      </c>
      <c r="J2455" s="169">
        <v>12</v>
      </c>
      <c r="K2455" s="154" cm="1">
        <f t="array" ref="K2455">ROUND(
IF(C2455="Beer",
SUM(LOOKUP(2,1/(SRP!$B$8:$B$10&lt;=E2455)/(SRP!$C$8:$C$10&gt;=E2455),SRP!$D$8:$D$10)*(G2455/100)*(E2455/1000)),
IF(C2455="Spirits",
SUM(LOOKUP(2,1/(SRP!$B$2:$B$7&lt;=E2455)/(SRP!$C$2:$C$7&gt;=E2455),SRP!$D$2:$D$7)*(G2455/100)*(E2455/1000)),
IF(AND(C2455="Wine",D2455="Fortified Wines"),
SUM(LOOKUP(2,1/(SRP!$B$26:$B$29&lt;=E2455)/(SRP!$C$26:$C$29&gt;=E2455),SRP!$D$26:$D$29)*(G2455/100)*(E2455/1000)),
IF(C2455="Wine",
SUM(LOOKUP(2,1/(SRP!$B$21:$B$25&lt;=E2455)/(SRP!$C$21:$C$25&gt;=E2455),SRP!$D$21:$D$25)*(G2455/100)*(E2455/1000)),
IF(AND(C2455="Ready to Drink",D2455="RTD-One Pour Cocktail&gt;7%&lt;=14.5"),
SUM(LOOKUP(2,1/(SRP!$B$16:$B$20&lt;=E2455)/(SRP!$C$16:$C$20&gt;=E2455),SRP!$D$16:$D$20)*(G2455/100)*(E2455/1000)),
IF(C2455="Ready to Drink",
SUM(LOOKUP(2,1/(SRP!$B$11:$B$15&lt;=E2455)/(SRP!$C$11:$C$15&gt;=E2455),SRP!$D$11:$D$15)*(G2455/100)*(E2455/1000)),
0)))))),2)</f>
        <v>15.96</v>
      </c>
      <c r="L2455" s="173" t="str">
        <f t="shared" si="38"/>
        <v>Beer4260</v>
      </c>
      <c r="M2455" s="154">
        <f>VLOOKUP(L2455,'Slope %'!C:D,2,0)</f>
        <v>7.0000000000000007E-2</v>
      </c>
    </row>
    <row r="2456" spans="1:13" x14ac:dyDescent="0.25">
      <c r="A2456" s="169">
        <v>38115</v>
      </c>
      <c r="B2456" s="170" t="s">
        <v>2119</v>
      </c>
      <c r="C2456" s="170" t="s">
        <v>11</v>
      </c>
      <c r="D2456" s="170" t="s">
        <v>38</v>
      </c>
      <c r="E2456" s="170">
        <v>4260</v>
      </c>
      <c r="F2456" s="170">
        <v>1</v>
      </c>
      <c r="G2456" s="171">
        <v>4.8</v>
      </c>
      <c r="H2456" s="170" t="s">
        <v>105</v>
      </c>
      <c r="I2456" s="171">
        <v>30.49</v>
      </c>
      <c r="J2456" s="169">
        <v>12</v>
      </c>
      <c r="K2456" s="154" cm="1">
        <f t="array" ref="K2456">ROUND(
IF(C2456="Beer",
SUM(LOOKUP(2,1/(SRP!$B$8:$B$10&lt;=E2456)/(SRP!$C$8:$C$10&gt;=E2456),SRP!$D$8:$D$10)*(G2456/100)*(E2456/1000)),
IF(C2456="Spirits",
SUM(LOOKUP(2,1/(SRP!$B$2:$B$7&lt;=E2456)/(SRP!$C$2:$C$7&gt;=E2456),SRP!$D$2:$D$7)*(G2456/100)*(E2456/1000)),
IF(AND(C2456="Wine",D2456="Fortified Wines"),
SUM(LOOKUP(2,1/(SRP!$B$26:$B$29&lt;=E2456)/(SRP!$C$26:$C$29&gt;=E2456),SRP!$D$26:$D$29)*(G2456/100)*(E2456/1000)),
IF(C2456="Wine",
SUM(LOOKUP(2,1/(SRP!$B$21:$B$25&lt;=E2456)/(SRP!$C$21:$C$25&gt;=E2456),SRP!$D$21:$D$25)*(G2456/100)*(E2456/1000)),
IF(AND(C2456="Ready to Drink",D2456="RTD-One Pour Cocktail&gt;7%&lt;=14.5"),
SUM(LOOKUP(2,1/(SRP!$B$16:$B$20&lt;=E2456)/(SRP!$C$16:$C$20&gt;=E2456),SRP!$D$16:$D$20)*(G2456/100)*(E2456/1000)),
IF(C2456="Ready to Drink",
SUM(LOOKUP(2,1/(SRP!$B$11:$B$15&lt;=E2456)/(SRP!$C$11:$C$15&gt;=E2456),SRP!$D$11:$D$15)*(G2456/100)*(E2456/1000)),
0)))))),2)</f>
        <v>15.96</v>
      </c>
      <c r="L2456" s="173" t="str">
        <f t="shared" si="38"/>
        <v>Beer4260</v>
      </c>
      <c r="M2456" s="154">
        <f>VLOOKUP(L2456,'Slope %'!C:D,2,0)</f>
        <v>7.0000000000000007E-2</v>
      </c>
    </row>
    <row r="2457" spans="1:13" x14ac:dyDescent="0.25">
      <c r="A2457" s="169">
        <v>38138</v>
      </c>
      <c r="B2457" s="170" t="s">
        <v>2120</v>
      </c>
      <c r="C2457" s="170" t="s">
        <v>263</v>
      </c>
      <c r="D2457" s="170" t="s">
        <v>1938</v>
      </c>
      <c r="E2457" s="170">
        <v>4260</v>
      </c>
      <c r="F2457" s="170">
        <v>2</v>
      </c>
      <c r="G2457" s="171">
        <v>4.5</v>
      </c>
      <c r="H2457" s="170" t="s">
        <v>20</v>
      </c>
      <c r="I2457" s="171">
        <v>31.99</v>
      </c>
      <c r="J2457" s="169">
        <v>12</v>
      </c>
      <c r="K2457" s="154" cm="1">
        <f t="array" ref="K2457">ROUND(
IF(C2457="Beer",
SUM(LOOKUP(2,1/(SRP!$B$8:$B$10&lt;=E2457)/(SRP!$C$8:$C$10&gt;=E2457),SRP!$D$8:$D$10)*(G2457/100)*(E2457/1000)),
IF(C2457="Spirits",
SUM(LOOKUP(2,1/(SRP!$B$2:$B$7&lt;=E2457)/(SRP!$C$2:$C$7&gt;=E2457),SRP!$D$2:$D$7)*(G2457/100)*(E2457/1000)),
IF(AND(C2457="Wine",D2457="Fortified Wines"),
SUM(LOOKUP(2,1/(SRP!$B$26:$B$29&lt;=E2457)/(SRP!$C$26:$C$29&gt;=E2457),SRP!$D$26:$D$29)*(G2457/100)*(E2457/1000)),
IF(C2457="Wine",
SUM(LOOKUP(2,1/(SRP!$B$21:$B$25&lt;=E2457)/(SRP!$C$21:$C$25&gt;=E2457),SRP!$D$21:$D$25)*(G2457/100)*(E2457/1000)),
IF(AND(C2457="Ready to Drink",D2457="RTD-One Pour Cocktail&gt;7%&lt;=14.5"),
SUM(LOOKUP(2,1/(SRP!$B$16:$B$20&lt;=E2457)/(SRP!$C$16:$C$20&gt;=E2457),SRP!$D$16:$D$20)*(G2457/100)*(E2457/1000)),
IF(C2457="Ready to Drink",
SUM(LOOKUP(2,1/(SRP!$B$11:$B$15&lt;=E2457)/(SRP!$C$11:$C$15&gt;=E2457),SRP!$D$11:$D$15)*(G2457/100)*(E2457/1000)),
0)))))),2)</f>
        <v>14.97</v>
      </c>
      <c r="L2457" s="173" t="str">
        <f t="shared" si="38"/>
        <v>Ready to Drink4260</v>
      </c>
      <c r="M2457" s="154">
        <f>VLOOKUP(L2457,'Slope %'!C:D,2,0)</f>
        <v>7.0000000000000007E-2</v>
      </c>
    </row>
    <row r="2458" spans="1:13" x14ac:dyDescent="0.25">
      <c r="A2458" s="169">
        <v>38148</v>
      </c>
      <c r="B2458" s="170" t="s">
        <v>2121</v>
      </c>
      <c r="C2458" s="170" t="s">
        <v>11</v>
      </c>
      <c r="D2458" s="170" t="s">
        <v>303</v>
      </c>
      <c r="E2458" s="170">
        <v>473</v>
      </c>
      <c r="F2458" s="170">
        <v>24</v>
      </c>
      <c r="G2458" s="171">
        <v>6.8</v>
      </c>
      <c r="H2458" s="170" t="s">
        <v>2066</v>
      </c>
      <c r="I2458" s="171">
        <v>4.05</v>
      </c>
      <c r="J2458" s="169">
        <v>1</v>
      </c>
      <c r="K2458" s="154" cm="1">
        <f t="array" ref="K2458">ROUND(
IF(C2458="Beer",
SUM(LOOKUP(2,1/(SRP!$B$8:$B$10&lt;=E2458)/(SRP!$C$8:$C$10&gt;=E2458),SRP!$D$8:$D$10)*(G2458/100)*(E2458/1000)),
IF(C2458="Spirits",
SUM(LOOKUP(2,1/(SRP!$B$2:$B$7&lt;=E2458)/(SRP!$C$2:$C$7&gt;=E2458),SRP!$D$2:$D$7)*(G2458/100)*(E2458/1000)),
IF(AND(C2458="Wine",D2458="Fortified Wines"),
SUM(LOOKUP(2,1/(SRP!$B$26:$B$29&lt;=E2458)/(SRP!$C$26:$C$29&gt;=E2458),SRP!$D$26:$D$29)*(G2458/100)*(E2458/1000)),
IF(C2458="Wine",
SUM(LOOKUP(2,1/(SRP!$B$21:$B$25&lt;=E2458)/(SRP!$C$21:$C$25&gt;=E2458),SRP!$D$21:$D$25)*(G2458/100)*(E2458/1000)),
IF(AND(C2458="Ready to Drink",D2458="RTD-One Pour Cocktail&gt;7%&lt;=14.5"),
SUM(LOOKUP(2,1/(SRP!$B$16:$B$20&lt;=E2458)/(SRP!$C$16:$C$20&gt;=E2458),SRP!$D$16:$D$20)*(G2458/100)*(E2458/1000)),
IF(C2458="Ready to Drink",
SUM(LOOKUP(2,1/(SRP!$B$11:$B$15&lt;=E2458)/(SRP!$C$11:$C$15&gt;=E2458),SRP!$D$11:$D$15)*(G2458/100)*(E2458/1000)),
0)))))),2)</f>
        <v>2.5099999999999998</v>
      </c>
      <c r="L2458" s="173" t="str">
        <f t="shared" si="38"/>
        <v>Beer473</v>
      </c>
      <c r="M2458" s="154">
        <f>VLOOKUP(L2458,'Slope %'!C:D,2,0)</f>
        <v>0.12</v>
      </c>
    </row>
    <row r="2459" spans="1:13" x14ac:dyDescent="0.25">
      <c r="A2459" s="169">
        <v>38148</v>
      </c>
      <c r="B2459" s="170" t="s">
        <v>2121</v>
      </c>
      <c r="C2459" s="170" t="s">
        <v>11</v>
      </c>
      <c r="D2459" s="170" t="s">
        <v>303</v>
      </c>
      <c r="E2459" s="170">
        <v>473</v>
      </c>
      <c r="F2459" s="170">
        <v>24</v>
      </c>
      <c r="G2459" s="171">
        <v>6.8</v>
      </c>
      <c r="H2459" s="170" t="s">
        <v>2066</v>
      </c>
      <c r="I2459" s="171">
        <v>4.05</v>
      </c>
      <c r="J2459" s="169">
        <v>1</v>
      </c>
      <c r="K2459" s="154" cm="1">
        <f t="array" ref="K2459">ROUND(
IF(C2459="Beer",
SUM(LOOKUP(2,1/(SRP!$B$8:$B$10&lt;=E2459)/(SRP!$C$8:$C$10&gt;=E2459),SRP!$D$8:$D$10)*(G2459/100)*(E2459/1000)),
IF(C2459="Spirits",
SUM(LOOKUP(2,1/(SRP!$B$2:$B$7&lt;=E2459)/(SRP!$C$2:$C$7&gt;=E2459),SRP!$D$2:$D$7)*(G2459/100)*(E2459/1000)),
IF(AND(C2459="Wine",D2459="Fortified Wines"),
SUM(LOOKUP(2,1/(SRP!$B$26:$B$29&lt;=E2459)/(SRP!$C$26:$C$29&gt;=E2459),SRP!$D$26:$D$29)*(G2459/100)*(E2459/1000)),
IF(C2459="Wine",
SUM(LOOKUP(2,1/(SRP!$B$21:$B$25&lt;=E2459)/(SRP!$C$21:$C$25&gt;=E2459),SRP!$D$21:$D$25)*(G2459/100)*(E2459/1000)),
IF(AND(C2459="Ready to Drink",D2459="RTD-One Pour Cocktail&gt;7%&lt;=14.5"),
SUM(LOOKUP(2,1/(SRP!$B$16:$B$20&lt;=E2459)/(SRP!$C$16:$C$20&gt;=E2459),SRP!$D$16:$D$20)*(G2459/100)*(E2459/1000)),
IF(C2459="Ready to Drink",
SUM(LOOKUP(2,1/(SRP!$B$11:$B$15&lt;=E2459)/(SRP!$C$11:$C$15&gt;=E2459),SRP!$D$11:$D$15)*(G2459/100)*(E2459/1000)),
0)))))),2)</f>
        <v>2.5099999999999998</v>
      </c>
      <c r="L2459" s="173" t="str">
        <f t="shared" si="38"/>
        <v>Beer473</v>
      </c>
      <c r="M2459" s="154">
        <f>VLOOKUP(L2459,'Slope %'!C:D,2,0)</f>
        <v>0.12</v>
      </c>
    </row>
    <row r="2460" spans="1:13" x14ac:dyDescent="0.25">
      <c r="A2460" s="169">
        <v>38149</v>
      </c>
      <c r="B2460" s="170" t="s">
        <v>2122</v>
      </c>
      <c r="C2460" s="170" t="s">
        <v>11</v>
      </c>
      <c r="D2460" s="170" t="s">
        <v>303</v>
      </c>
      <c r="E2460" s="170">
        <v>473</v>
      </c>
      <c r="F2460" s="170">
        <v>24</v>
      </c>
      <c r="G2460" s="171">
        <v>8</v>
      </c>
      <c r="H2460" s="170" t="s">
        <v>1407</v>
      </c>
      <c r="I2460" s="171">
        <v>4.42</v>
      </c>
      <c r="J2460" s="169">
        <v>1</v>
      </c>
      <c r="K2460" s="154" cm="1">
        <f t="array" ref="K2460">ROUND(
IF(C2460="Beer",
SUM(LOOKUP(2,1/(SRP!$B$8:$B$10&lt;=E2460)/(SRP!$C$8:$C$10&gt;=E2460),SRP!$D$8:$D$10)*(G2460/100)*(E2460/1000)),
IF(C2460="Spirits",
SUM(LOOKUP(2,1/(SRP!$B$2:$B$7&lt;=E2460)/(SRP!$C$2:$C$7&gt;=E2460),SRP!$D$2:$D$7)*(G2460/100)*(E2460/1000)),
IF(AND(C2460="Wine",D2460="Fortified Wines"),
SUM(LOOKUP(2,1/(SRP!$B$26:$B$29&lt;=E2460)/(SRP!$C$26:$C$29&gt;=E2460),SRP!$D$26:$D$29)*(G2460/100)*(E2460/1000)),
IF(C2460="Wine",
SUM(LOOKUP(2,1/(SRP!$B$21:$B$25&lt;=E2460)/(SRP!$C$21:$C$25&gt;=E2460),SRP!$D$21:$D$25)*(G2460/100)*(E2460/1000)),
IF(AND(C2460="Ready to Drink",D2460="RTD-One Pour Cocktail&gt;7%&lt;=14.5"),
SUM(LOOKUP(2,1/(SRP!$B$16:$B$20&lt;=E2460)/(SRP!$C$16:$C$20&gt;=E2460),SRP!$D$16:$D$20)*(G2460/100)*(E2460/1000)),
IF(C2460="Ready to Drink",
SUM(LOOKUP(2,1/(SRP!$B$11:$B$15&lt;=E2460)/(SRP!$C$11:$C$15&gt;=E2460),SRP!$D$11:$D$15)*(G2460/100)*(E2460/1000)),
0)))))),2)</f>
        <v>2.95</v>
      </c>
      <c r="L2460" s="173" t="str">
        <f t="shared" si="38"/>
        <v>Beer473</v>
      </c>
      <c r="M2460" s="154">
        <f>VLOOKUP(L2460,'Slope %'!C:D,2,0)</f>
        <v>0.12</v>
      </c>
    </row>
    <row r="2461" spans="1:13" x14ac:dyDescent="0.25">
      <c r="A2461" s="169">
        <v>38149</v>
      </c>
      <c r="B2461" s="170" t="s">
        <v>2122</v>
      </c>
      <c r="C2461" s="170" t="s">
        <v>11</v>
      </c>
      <c r="D2461" s="170" t="s">
        <v>303</v>
      </c>
      <c r="E2461" s="170">
        <v>473</v>
      </c>
      <c r="F2461" s="170">
        <v>24</v>
      </c>
      <c r="G2461" s="171">
        <v>8</v>
      </c>
      <c r="H2461" s="170" t="s">
        <v>1407</v>
      </c>
      <c r="I2461" s="171">
        <v>4.42</v>
      </c>
      <c r="J2461" s="169">
        <v>1</v>
      </c>
      <c r="K2461" s="154" cm="1">
        <f t="array" ref="K2461">ROUND(
IF(C2461="Beer",
SUM(LOOKUP(2,1/(SRP!$B$8:$B$10&lt;=E2461)/(SRP!$C$8:$C$10&gt;=E2461),SRP!$D$8:$D$10)*(G2461/100)*(E2461/1000)),
IF(C2461="Spirits",
SUM(LOOKUP(2,1/(SRP!$B$2:$B$7&lt;=E2461)/(SRP!$C$2:$C$7&gt;=E2461),SRP!$D$2:$D$7)*(G2461/100)*(E2461/1000)),
IF(AND(C2461="Wine",D2461="Fortified Wines"),
SUM(LOOKUP(2,1/(SRP!$B$26:$B$29&lt;=E2461)/(SRP!$C$26:$C$29&gt;=E2461),SRP!$D$26:$D$29)*(G2461/100)*(E2461/1000)),
IF(C2461="Wine",
SUM(LOOKUP(2,1/(SRP!$B$21:$B$25&lt;=E2461)/(SRP!$C$21:$C$25&gt;=E2461),SRP!$D$21:$D$25)*(G2461/100)*(E2461/1000)),
IF(AND(C2461="Ready to Drink",D2461="RTD-One Pour Cocktail&gt;7%&lt;=14.5"),
SUM(LOOKUP(2,1/(SRP!$B$16:$B$20&lt;=E2461)/(SRP!$C$16:$C$20&gt;=E2461),SRP!$D$16:$D$20)*(G2461/100)*(E2461/1000)),
IF(C2461="Ready to Drink",
SUM(LOOKUP(2,1/(SRP!$B$11:$B$15&lt;=E2461)/(SRP!$C$11:$C$15&gt;=E2461),SRP!$D$11:$D$15)*(G2461/100)*(E2461/1000)),
0)))))),2)</f>
        <v>2.95</v>
      </c>
      <c r="L2461" s="173" t="str">
        <f t="shared" si="38"/>
        <v>Beer473</v>
      </c>
      <c r="M2461" s="154">
        <f>VLOOKUP(L2461,'Slope %'!C:D,2,0)</f>
        <v>0.12</v>
      </c>
    </row>
    <row r="2462" spans="1:13" x14ac:dyDescent="0.25">
      <c r="A2462" s="169">
        <v>38157</v>
      </c>
      <c r="B2462" s="170" t="s">
        <v>2123</v>
      </c>
      <c r="C2462" s="170" t="s">
        <v>15</v>
      </c>
      <c r="D2462" s="170" t="s">
        <v>90</v>
      </c>
      <c r="E2462" s="170">
        <v>750</v>
      </c>
      <c r="F2462" s="170">
        <v>6</v>
      </c>
      <c r="G2462" s="171">
        <v>40</v>
      </c>
      <c r="H2462" s="170" t="s">
        <v>43</v>
      </c>
      <c r="I2462" s="171">
        <v>74.989999999999995</v>
      </c>
      <c r="J2462" s="169">
        <v>1</v>
      </c>
      <c r="K2462" s="154" cm="1">
        <f t="array" ref="K2462">ROUND(
IF(C2462="Beer",
SUM(LOOKUP(2,1/(SRP!$B$8:$B$10&lt;=E2462)/(SRP!$C$8:$C$10&gt;=E2462),SRP!$D$8:$D$10)*(G2462/100)*(E2462/1000)),
IF(C2462="Spirits",
SUM(LOOKUP(2,1/(SRP!$B$2:$B$7&lt;=E2462)/(SRP!$C$2:$C$7&gt;=E2462),SRP!$D$2:$D$7)*(G2462/100)*(E2462/1000)),
IF(AND(C2462="Wine",D2462="Fortified Wines"),
SUM(LOOKUP(2,1/(SRP!$B$26:$B$29&lt;=E2462)/(SRP!$C$26:$C$29&gt;=E2462),SRP!$D$26:$D$29)*(G2462/100)*(E2462/1000)),
IF(C2462="Wine",
SUM(LOOKUP(2,1/(SRP!$B$21:$B$25&lt;=E2462)/(SRP!$C$21:$C$25&gt;=E2462),SRP!$D$21:$D$25)*(G2462/100)*(E2462/1000)),
IF(AND(C2462="Ready to Drink",D2462="RTD-One Pour Cocktail&gt;7%&lt;=14.5"),
SUM(LOOKUP(2,1/(SRP!$B$16:$B$20&lt;=E2462)/(SRP!$C$16:$C$20&gt;=E2462),SRP!$D$16:$D$20)*(G2462/100)*(E2462/1000)),
IF(C2462="Ready to Drink",
SUM(LOOKUP(2,1/(SRP!$B$11:$B$15&lt;=E2462)/(SRP!$C$11:$C$15&gt;=E2462),SRP!$D$11:$D$15)*(G2462/100)*(E2462/1000)),
0)))))),2)</f>
        <v>23.42</v>
      </c>
      <c r="L2462" s="173" t="str">
        <f t="shared" si="38"/>
        <v>Spirits750</v>
      </c>
      <c r="M2462" s="154">
        <f>VLOOKUP(L2462,'Slope %'!C:D,2,0)</f>
        <v>7.0000000000000007E-2</v>
      </c>
    </row>
    <row r="2463" spans="1:13" x14ac:dyDescent="0.25">
      <c r="A2463" s="169">
        <v>38163</v>
      </c>
      <c r="B2463" s="170" t="s">
        <v>2124</v>
      </c>
      <c r="C2463" s="170" t="s">
        <v>24</v>
      </c>
      <c r="D2463" s="170" t="s">
        <v>60</v>
      </c>
      <c r="E2463" s="170">
        <v>750</v>
      </c>
      <c r="F2463" s="170">
        <v>12</v>
      </c>
      <c r="G2463" s="171">
        <v>10</v>
      </c>
      <c r="H2463" s="170" t="s">
        <v>73</v>
      </c>
      <c r="I2463" s="171">
        <v>16.989999999999998</v>
      </c>
      <c r="J2463" s="169">
        <v>1</v>
      </c>
      <c r="K2463" s="154" cm="1">
        <f t="array" ref="K2463">ROUND(
IF(C2463="Beer",
SUM(LOOKUP(2,1/(SRP!$B$8:$B$10&lt;=E2463)/(SRP!$C$8:$C$10&gt;=E2463),SRP!$D$8:$D$10)*(G2463/100)*(E2463/1000)),
IF(C2463="Spirits",
SUM(LOOKUP(2,1/(SRP!$B$2:$B$7&lt;=E2463)/(SRP!$C$2:$C$7&gt;=E2463),SRP!$D$2:$D$7)*(G2463/100)*(E2463/1000)),
IF(AND(C2463="Wine",D2463="Fortified Wines"),
SUM(LOOKUP(2,1/(SRP!$B$26:$B$29&lt;=E2463)/(SRP!$C$26:$C$29&gt;=E2463),SRP!$D$26:$D$29)*(G2463/100)*(E2463/1000)),
IF(C2463="Wine",
SUM(LOOKUP(2,1/(SRP!$B$21:$B$25&lt;=E2463)/(SRP!$C$21:$C$25&gt;=E2463),SRP!$D$21:$D$25)*(G2463/100)*(E2463/1000)),
IF(AND(C2463="Ready to Drink",D2463="RTD-One Pour Cocktail&gt;7%&lt;=14.5"),
SUM(LOOKUP(2,1/(SRP!$B$16:$B$20&lt;=E2463)/(SRP!$C$16:$C$20&gt;=E2463),SRP!$D$16:$D$20)*(G2463/100)*(E2463/1000)),
IF(C2463="Ready to Drink",
SUM(LOOKUP(2,1/(SRP!$B$11:$B$15&lt;=E2463)/(SRP!$C$11:$C$15&gt;=E2463),SRP!$D$11:$D$15)*(G2463/100)*(E2463/1000)),
0)))))),2)</f>
        <v>5.86</v>
      </c>
      <c r="L2463" s="173" t="str">
        <f t="shared" si="38"/>
        <v>Wine750</v>
      </c>
      <c r="M2463" s="154">
        <f>VLOOKUP(L2463,'Slope %'!C:D,2,0)</f>
        <v>0.1</v>
      </c>
    </row>
    <row r="2464" spans="1:13" x14ac:dyDescent="0.25">
      <c r="A2464" s="169">
        <v>38164</v>
      </c>
      <c r="B2464" s="170" t="s">
        <v>2125</v>
      </c>
      <c r="C2464" s="170" t="s">
        <v>263</v>
      </c>
      <c r="D2464" s="170" t="s">
        <v>646</v>
      </c>
      <c r="E2464" s="170">
        <v>8520</v>
      </c>
      <c r="F2464" s="170">
        <v>1</v>
      </c>
      <c r="G2464" s="171">
        <v>5</v>
      </c>
      <c r="H2464" s="170" t="s">
        <v>54</v>
      </c>
      <c r="I2464" s="171">
        <v>57.99</v>
      </c>
      <c r="J2464" s="169">
        <v>24</v>
      </c>
      <c r="K2464" s="154" cm="1">
        <f t="array" ref="K2464">ROUND(
IF(C2464="Beer",
SUM(LOOKUP(2,1/(SRP!$B$8:$B$10&lt;=E2464)/(SRP!$C$8:$C$10&gt;=E2464),SRP!$D$8:$D$10)*(G2464/100)*(E2464/1000)),
IF(C2464="Spirits",
SUM(LOOKUP(2,1/(SRP!$B$2:$B$7&lt;=E2464)/(SRP!$C$2:$C$7&gt;=E2464),SRP!$D$2:$D$7)*(G2464/100)*(E2464/1000)),
IF(AND(C2464="Wine",D2464="Fortified Wines"),
SUM(LOOKUP(2,1/(SRP!$B$26:$B$29&lt;=E2464)/(SRP!$C$26:$C$29&gt;=E2464),SRP!$D$26:$D$29)*(G2464/100)*(E2464/1000)),
IF(C2464="Wine",
SUM(LOOKUP(2,1/(SRP!$B$21:$B$25&lt;=E2464)/(SRP!$C$21:$C$25&gt;=E2464),SRP!$D$21:$D$25)*(G2464/100)*(E2464/1000)),
IF(AND(C2464="Ready to Drink",D2464="RTD-One Pour Cocktail&gt;7%&lt;=14.5"),
SUM(LOOKUP(2,1/(SRP!$B$16:$B$20&lt;=E2464)/(SRP!$C$16:$C$20&gt;=E2464),SRP!$D$16:$D$20)*(G2464/100)*(E2464/1000)),
IF(C2464="Ready to Drink",
SUM(LOOKUP(2,1/(SRP!$B$11:$B$15&lt;=E2464)/(SRP!$C$11:$C$15&gt;=E2464),SRP!$D$11:$D$15)*(G2464/100)*(E2464/1000)),
0)))))),2)</f>
        <v>33.26</v>
      </c>
      <c r="L2464" s="173" t="str">
        <f t="shared" si="38"/>
        <v>Ready to Drink8520</v>
      </c>
      <c r="M2464" s="154">
        <f>VLOOKUP(L2464,'Slope %'!C:D,2,0)</f>
        <v>0.05</v>
      </c>
    </row>
    <row r="2465" spans="1:13" x14ac:dyDescent="0.25">
      <c r="A2465" s="169">
        <v>38164</v>
      </c>
      <c r="B2465" s="170" t="s">
        <v>2125</v>
      </c>
      <c r="C2465" s="170" t="s">
        <v>263</v>
      </c>
      <c r="D2465" s="170" t="s">
        <v>646</v>
      </c>
      <c r="E2465" s="170">
        <v>8520</v>
      </c>
      <c r="F2465" s="170">
        <v>1</v>
      </c>
      <c r="G2465" s="171">
        <v>5</v>
      </c>
      <c r="H2465" s="170" t="s">
        <v>54</v>
      </c>
      <c r="I2465" s="171">
        <v>57.99</v>
      </c>
      <c r="J2465" s="169">
        <v>24</v>
      </c>
      <c r="K2465" s="154" cm="1">
        <f t="array" ref="K2465">ROUND(
IF(C2465="Beer",
SUM(LOOKUP(2,1/(SRP!$B$8:$B$10&lt;=E2465)/(SRP!$C$8:$C$10&gt;=E2465),SRP!$D$8:$D$10)*(G2465/100)*(E2465/1000)),
IF(C2465="Spirits",
SUM(LOOKUP(2,1/(SRP!$B$2:$B$7&lt;=E2465)/(SRP!$C$2:$C$7&gt;=E2465),SRP!$D$2:$D$7)*(G2465/100)*(E2465/1000)),
IF(AND(C2465="Wine",D2465="Fortified Wines"),
SUM(LOOKUP(2,1/(SRP!$B$26:$B$29&lt;=E2465)/(SRP!$C$26:$C$29&gt;=E2465),SRP!$D$26:$D$29)*(G2465/100)*(E2465/1000)),
IF(C2465="Wine",
SUM(LOOKUP(2,1/(SRP!$B$21:$B$25&lt;=E2465)/(SRP!$C$21:$C$25&gt;=E2465),SRP!$D$21:$D$25)*(G2465/100)*(E2465/1000)),
IF(AND(C2465="Ready to Drink",D2465="RTD-One Pour Cocktail&gt;7%&lt;=14.5"),
SUM(LOOKUP(2,1/(SRP!$B$16:$B$20&lt;=E2465)/(SRP!$C$16:$C$20&gt;=E2465),SRP!$D$16:$D$20)*(G2465/100)*(E2465/1000)),
IF(C2465="Ready to Drink",
SUM(LOOKUP(2,1/(SRP!$B$11:$B$15&lt;=E2465)/(SRP!$C$11:$C$15&gt;=E2465),SRP!$D$11:$D$15)*(G2465/100)*(E2465/1000)),
0)))))),2)</f>
        <v>33.26</v>
      </c>
      <c r="L2465" s="173" t="str">
        <f t="shared" si="38"/>
        <v>Ready to Drink8520</v>
      </c>
      <c r="M2465" s="154">
        <f>VLOOKUP(L2465,'Slope %'!C:D,2,0)</f>
        <v>0.05</v>
      </c>
    </row>
    <row r="2466" spans="1:13" x14ac:dyDescent="0.25">
      <c r="A2466" s="169">
        <v>38165</v>
      </c>
      <c r="B2466" s="170" t="s">
        <v>2126</v>
      </c>
      <c r="C2466" s="170" t="s">
        <v>263</v>
      </c>
      <c r="D2466" s="170" t="s">
        <v>646</v>
      </c>
      <c r="E2466" s="170">
        <v>8520</v>
      </c>
      <c r="F2466" s="170">
        <v>1</v>
      </c>
      <c r="G2466" s="171">
        <v>5</v>
      </c>
      <c r="H2466" s="170" t="s">
        <v>54</v>
      </c>
      <c r="I2466" s="171">
        <v>57.99</v>
      </c>
      <c r="J2466" s="169">
        <v>24</v>
      </c>
      <c r="K2466" s="154" cm="1">
        <f t="array" ref="K2466">ROUND(
IF(C2466="Beer",
SUM(LOOKUP(2,1/(SRP!$B$8:$B$10&lt;=E2466)/(SRP!$C$8:$C$10&gt;=E2466),SRP!$D$8:$D$10)*(G2466/100)*(E2466/1000)),
IF(C2466="Spirits",
SUM(LOOKUP(2,1/(SRP!$B$2:$B$7&lt;=E2466)/(SRP!$C$2:$C$7&gt;=E2466),SRP!$D$2:$D$7)*(G2466/100)*(E2466/1000)),
IF(AND(C2466="Wine",D2466="Fortified Wines"),
SUM(LOOKUP(2,1/(SRP!$B$26:$B$29&lt;=E2466)/(SRP!$C$26:$C$29&gt;=E2466),SRP!$D$26:$D$29)*(G2466/100)*(E2466/1000)),
IF(C2466="Wine",
SUM(LOOKUP(2,1/(SRP!$B$21:$B$25&lt;=E2466)/(SRP!$C$21:$C$25&gt;=E2466),SRP!$D$21:$D$25)*(G2466/100)*(E2466/1000)),
IF(AND(C2466="Ready to Drink",D2466="RTD-One Pour Cocktail&gt;7%&lt;=14.5"),
SUM(LOOKUP(2,1/(SRP!$B$16:$B$20&lt;=E2466)/(SRP!$C$16:$C$20&gt;=E2466),SRP!$D$16:$D$20)*(G2466/100)*(E2466/1000)),
IF(C2466="Ready to Drink",
SUM(LOOKUP(2,1/(SRP!$B$11:$B$15&lt;=E2466)/(SRP!$C$11:$C$15&gt;=E2466),SRP!$D$11:$D$15)*(G2466/100)*(E2466/1000)),
0)))))),2)</f>
        <v>33.26</v>
      </c>
      <c r="L2466" s="173" t="str">
        <f t="shared" si="38"/>
        <v>Ready to Drink8520</v>
      </c>
      <c r="M2466" s="154">
        <f>VLOOKUP(L2466,'Slope %'!C:D,2,0)</f>
        <v>0.05</v>
      </c>
    </row>
    <row r="2467" spans="1:13" x14ac:dyDescent="0.25">
      <c r="A2467" s="169">
        <v>38165</v>
      </c>
      <c r="B2467" s="170" t="s">
        <v>2126</v>
      </c>
      <c r="C2467" s="170" t="s">
        <v>263</v>
      </c>
      <c r="D2467" s="170" t="s">
        <v>646</v>
      </c>
      <c r="E2467" s="170">
        <v>8520</v>
      </c>
      <c r="F2467" s="170">
        <v>1</v>
      </c>
      <c r="G2467" s="171">
        <v>5</v>
      </c>
      <c r="H2467" s="170" t="s">
        <v>54</v>
      </c>
      <c r="I2467" s="171">
        <v>57.99</v>
      </c>
      <c r="J2467" s="169">
        <v>24</v>
      </c>
      <c r="K2467" s="154" cm="1">
        <f t="array" ref="K2467">ROUND(
IF(C2467="Beer",
SUM(LOOKUP(2,1/(SRP!$B$8:$B$10&lt;=E2467)/(SRP!$C$8:$C$10&gt;=E2467),SRP!$D$8:$D$10)*(G2467/100)*(E2467/1000)),
IF(C2467="Spirits",
SUM(LOOKUP(2,1/(SRP!$B$2:$B$7&lt;=E2467)/(SRP!$C$2:$C$7&gt;=E2467),SRP!$D$2:$D$7)*(G2467/100)*(E2467/1000)),
IF(AND(C2467="Wine",D2467="Fortified Wines"),
SUM(LOOKUP(2,1/(SRP!$B$26:$B$29&lt;=E2467)/(SRP!$C$26:$C$29&gt;=E2467),SRP!$D$26:$D$29)*(G2467/100)*(E2467/1000)),
IF(C2467="Wine",
SUM(LOOKUP(2,1/(SRP!$B$21:$B$25&lt;=E2467)/(SRP!$C$21:$C$25&gt;=E2467),SRP!$D$21:$D$25)*(G2467/100)*(E2467/1000)),
IF(AND(C2467="Ready to Drink",D2467="RTD-One Pour Cocktail&gt;7%&lt;=14.5"),
SUM(LOOKUP(2,1/(SRP!$B$16:$B$20&lt;=E2467)/(SRP!$C$16:$C$20&gt;=E2467),SRP!$D$16:$D$20)*(G2467/100)*(E2467/1000)),
IF(C2467="Ready to Drink",
SUM(LOOKUP(2,1/(SRP!$B$11:$B$15&lt;=E2467)/(SRP!$C$11:$C$15&gt;=E2467),SRP!$D$11:$D$15)*(G2467/100)*(E2467/1000)),
0)))))),2)</f>
        <v>33.26</v>
      </c>
      <c r="L2467" s="173" t="str">
        <f t="shared" si="38"/>
        <v>Ready to Drink8520</v>
      </c>
      <c r="M2467" s="154">
        <f>VLOOKUP(L2467,'Slope %'!C:D,2,0)</f>
        <v>0.05</v>
      </c>
    </row>
    <row r="2468" spans="1:13" x14ac:dyDescent="0.25">
      <c r="A2468" s="169">
        <v>38238</v>
      </c>
      <c r="B2468" s="170" t="s">
        <v>2127</v>
      </c>
      <c r="C2468" s="170" t="s">
        <v>24</v>
      </c>
      <c r="D2468" s="170" t="s">
        <v>66</v>
      </c>
      <c r="E2468" s="170">
        <v>750</v>
      </c>
      <c r="F2468" s="170">
        <v>12</v>
      </c>
      <c r="G2468" s="171">
        <v>13.5</v>
      </c>
      <c r="H2468" s="170" t="s">
        <v>163</v>
      </c>
      <c r="I2468" s="171">
        <v>19.989999999999998</v>
      </c>
      <c r="J2468" s="169">
        <v>1</v>
      </c>
      <c r="K2468" s="154" cm="1">
        <f t="array" ref="K2468">ROUND(
IF(C2468="Beer",
SUM(LOOKUP(2,1/(SRP!$B$8:$B$10&lt;=E2468)/(SRP!$C$8:$C$10&gt;=E2468),SRP!$D$8:$D$10)*(G2468/100)*(E2468/1000)),
IF(C2468="Spirits",
SUM(LOOKUP(2,1/(SRP!$B$2:$B$7&lt;=E2468)/(SRP!$C$2:$C$7&gt;=E2468),SRP!$D$2:$D$7)*(G2468/100)*(E2468/1000)),
IF(AND(C2468="Wine",D2468="Fortified Wines"),
SUM(LOOKUP(2,1/(SRP!$B$26:$B$29&lt;=E2468)/(SRP!$C$26:$C$29&gt;=E2468),SRP!$D$26:$D$29)*(G2468/100)*(E2468/1000)),
IF(C2468="Wine",
SUM(LOOKUP(2,1/(SRP!$B$21:$B$25&lt;=E2468)/(SRP!$C$21:$C$25&gt;=E2468),SRP!$D$21:$D$25)*(G2468/100)*(E2468/1000)),
IF(AND(C2468="Ready to Drink",D2468="RTD-One Pour Cocktail&gt;7%&lt;=14.5"),
SUM(LOOKUP(2,1/(SRP!$B$16:$B$20&lt;=E2468)/(SRP!$C$16:$C$20&gt;=E2468),SRP!$D$16:$D$20)*(G2468/100)*(E2468/1000)),
IF(C2468="Ready to Drink",
SUM(LOOKUP(2,1/(SRP!$B$11:$B$15&lt;=E2468)/(SRP!$C$11:$C$15&gt;=E2468),SRP!$D$11:$D$15)*(G2468/100)*(E2468/1000)),
0)))))),2)</f>
        <v>7.9</v>
      </c>
      <c r="L2468" s="173" t="str">
        <f t="shared" si="38"/>
        <v>Wine750</v>
      </c>
      <c r="M2468" s="154">
        <f>VLOOKUP(L2468,'Slope %'!C:D,2,0)</f>
        <v>0.1</v>
      </c>
    </row>
    <row r="2469" spans="1:13" x14ac:dyDescent="0.25">
      <c r="A2469" s="169">
        <v>38308</v>
      </c>
      <c r="B2469" s="170" t="s">
        <v>2128</v>
      </c>
      <c r="C2469" s="170" t="s">
        <v>24</v>
      </c>
      <c r="D2469" s="170" t="s">
        <v>34</v>
      </c>
      <c r="E2469" s="170">
        <v>750</v>
      </c>
      <c r="F2469" s="170">
        <v>12</v>
      </c>
      <c r="G2469" s="171">
        <v>15.2</v>
      </c>
      <c r="H2469" s="170" t="s">
        <v>177</v>
      </c>
      <c r="I2469" s="171">
        <v>23.99</v>
      </c>
      <c r="J2469" s="169">
        <v>1</v>
      </c>
      <c r="K2469" s="154" cm="1">
        <f t="array" ref="K2469">ROUND(
IF(C2469="Beer",
SUM(LOOKUP(2,1/(SRP!$B$8:$B$10&lt;=E2469)/(SRP!$C$8:$C$10&gt;=E2469),SRP!$D$8:$D$10)*(G2469/100)*(E2469/1000)),
IF(C2469="Spirits",
SUM(LOOKUP(2,1/(SRP!$B$2:$B$7&lt;=E2469)/(SRP!$C$2:$C$7&gt;=E2469),SRP!$D$2:$D$7)*(G2469/100)*(E2469/1000)),
IF(AND(C2469="Wine",D2469="Fortified Wines"),
SUM(LOOKUP(2,1/(SRP!$B$26:$B$29&lt;=E2469)/(SRP!$C$26:$C$29&gt;=E2469),SRP!$D$26:$D$29)*(G2469/100)*(E2469/1000)),
IF(C2469="Wine",
SUM(LOOKUP(2,1/(SRP!$B$21:$B$25&lt;=E2469)/(SRP!$C$21:$C$25&gt;=E2469),SRP!$D$21:$D$25)*(G2469/100)*(E2469/1000)),
IF(AND(C2469="Ready to Drink",D2469="RTD-One Pour Cocktail&gt;7%&lt;=14.5"),
SUM(LOOKUP(2,1/(SRP!$B$16:$B$20&lt;=E2469)/(SRP!$C$16:$C$20&gt;=E2469),SRP!$D$16:$D$20)*(G2469/100)*(E2469/1000)),
IF(C2469="Ready to Drink",
SUM(LOOKUP(2,1/(SRP!$B$11:$B$15&lt;=E2469)/(SRP!$C$11:$C$15&gt;=E2469),SRP!$D$11:$D$15)*(G2469/100)*(E2469/1000)),
0)))))),2)</f>
        <v>8.9</v>
      </c>
      <c r="L2469" s="173" t="str">
        <f t="shared" si="38"/>
        <v>Wine750</v>
      </c>
      <c r="M2469" s="154">
        <f>VLOOKUP(L2469,'Slope %'!C:D,2,0)</f>
        <v>0.1</v>
      </c>
    </row>
    <row r="2470" spans="1:13" x14ac:dyDescent="0.25">
      <c r="A2470" s="169">
        <v>38327</v>
      </c>
      <c r="B2470" s="170" t="s">
        <v>2129</v>
      </c>
      <c r="C2470" s="170" t="s">
        <v>24</v>
      </c>
      <c r="D2470" s="170" t="s">
        <v>194</v>
      </c>
      <c r="E2470" s="170">
        <v>750</v>
      </c>
      <c r="F2470" s="170">
        <v>12</v>
      </c>
      <c r="G2470" s="171">
        <v>13</v>
      </c>
      <c r="H2470" s="170" t="s">
        <v>22</v>
      </c>
      <c r="I2470" s="171">
        <v>22.99</v>
      </c>
      <c r="J2470" s="169">
        <v>1</v>
      </c>
      <c r="K2470" s="154" cm="1">
        <f t="array" ref="K2470">ROUND(
IF(C2470="Beer",
SUM(LOOKUP(2,1/(SRP!$B$8:$B$10&lt;=E2470)/(SRP!$C$8:$C$10&gt;=E2470),SRP!$D$8:$D$10)*(G2470/100)*(E2470/1000)),
IF(C2470="Spirits",
SUM(LOOKUP(2,1/(SRP!$B$2:$B$7&lt;=E2470)/(SRP!$C$2:$C$7&gt;=E2470),SRP!$D$2:$D$7)*(G2470/100)*(E2470/1000)),
IF(AND(C2470="Wine",D2470="Fortified Wines"),
SUM(LOOKUP(2,1/(SRP!$B$26:$B$29&lt;=E2470)/(SRP!$C$26:$C$29&gt;=E2470),SRP!$D$26:$D$29)*(G2470/100)*(E2470/1000)),
IF(C2470="Wine",
SUM(LOOKUP(2,1/(SRP!$B$21:$B$25&lt;=E2470)/(SRP!$C$21:$C$25&gt;=E2470),SRP!$D$21:$D$25)*(G2470/100)*(E2470/1000)),
IF(AND(C2470="Ready to Drink",D2470="RTD-One Pour Cocktail&gt;7%&lt;=14.5"),
SUM(LOOKUP(2,1/(SRP!$B$16:$B$20&lt;=E2470)/(SRP!$C$16:$C$20&gt;=E2470),SRP!$D$16:$D$20)*(G2470/100)*(E2470/1000)),
IF(C2470="Ready to Drink",
SUM(LOOKUP(2,1/(SRP!$B$11:$B$15&lt;=E2470)/(SRP!$C$11:$C$15&gt;=E2470),SRP!$D$11:$D$15)*(G2470/100)*(E2470/1000)),
0)))))),2)</f>
        <v>7.61</v>
      </c>
      <c r="L2470" s="173" t="str">
        <f t="shared" si="38"/>
        <v>Wine750</v>
      </c>
      <c r="M2470" s="154">
        <f>VLOOKUP(L2470,'Slope %'!C:D,2,0)</f>
        <v>0.1</v>
      </c>
    </row>
    <row r="2471" spans="1:13" x14ac:dyDescent="0.25">
      <c r="A2471" s="169">
        <v>38349</v>
      </c>
      <c r="B2471" s="170" t="s">
        <v>2130</v>
      </c>
      <c r="C2471" s="170" t="s">
        <v>11</v>
      </c>
      <c r="D2471" s="170" t="s">
        <v>267</v>
      </c>
      <c r="E2471" s="170">
        <v>473</v>
      </c>
      <c r="F2471" s="170">
        <v>24</v>
      </c>
      <c r="G2471" s="171">
        <v>4.5</v>
      </c>
      <c r="H2471" s="170" t="s">
        <v>1623</v>
      </c>
      <c r="I2471" s="171">
        <v>3.99</v>
      </c>
      <c r="J2471" s="169">
        <v>1</v>
      </c>
      <c r="K2471" s="154" cm="1">
        <f t="array" ref="K2471">ROUND(
IF(C2471="Beer",
SUM(LOOKUP(2,1/(SRP!$B$8:$B$10&lt;=E2471)/(SRP!$C$8:$C$10&gt;=E2471),SRP!$D$8:$D$10)*(G2471/100)*(E2471/1000)),
IF(C2471="Spirits",
SUM(LOOKUP(2,1/(SRP!$B$2:$B$7&lt;=E2471)/(SRP!$C$2:$C$7&gt;=E2471),SRP!$D$2:$D$7)*(G2471/100)*(E2471/1000)),
IF(AND(C2471="Wine",D2471="Fortified Wines"),
SUM(LOOKUP(2,1/(SRP!$B$26:$B$29&lt;=E2471)/(SRP!$C$26:$C$29&gt;=E2471),SRP!$D$26:$D$29)*(G2471/100)*(E2471/1000)),
IF(C2471="Wine",
SUM(LOOKUP(2,1/(SRP!$B$21:$B$25&lt;=E2471)/(SRP!$C$21:$C$25&gt;=E2471),SRP!$D$21:$D$25)*(G2471/100)*(E2471/1000)),
IF(AND(C2471="Ready to Drink",D2471="RTD-One Pour Cocktail&gt;7%&lt;=14.5"),
SUM(LOOKUP(2,1/(SRP!$B$16:$B$20&lt;=E2471)/(SRP!$C$16:$C$20&gt;=E2471),SRP!$D$16:$D$20)*(G2471/100)*(E2471/1000)),
IF(C2471="Ready to Drink",
SUM(LOOKUP(2,1/(SRP!$B$11:$B$15&lt;=E2471)/(SRP!$C$11:$C$15&gt;=E2471),SRP!$D$11:$D$15)*(G2471/100)*(E2471/1000)),
0)))))),2)</f>
        <v>1.66</v>
      </c>
      <c r="L2471" s="173" t="str">
        <f t="shared" si="38"/>
        <v>Beer473</v>
      </c>
      <c r="M2471" s="154">
        <f>VLOOKUP(L2471,'Slope %'!C:D,2,0)</f>
        <v>0.12</v>
      </c>
    </row>
    <row r="2472" spans="1:13" x14ac:dyDescent="0.25">
      <c r="A2472" s="169">
        <v>38349</v>
      </c>
      <c r="B2472" s="170" t="s">
        <v>2130</v>
      </c>
      <c r="C2472" s="170" t="s">
        <v>11</v>
      </c>
      <c r="D2472" s="170" t="s">
        <v>267</v>
      </c>
      <c r="E2472" s="170">
        <v>473</v>
      </c>
      <c r="F2472" s="170">
        <v>24</v>
      </c>
      <c r="G2472" s="171">
        <v>4.5</v>
      </c>
      <c r="H2472" s="170" t="s">
        <v>1623</v>
      </c>
      <c r="I2472" s="171">
        <v>3.99</v>
      </c>
      <c r="J2472" s="169">
        <v>1</v>
      </c>
      <c r="K2472" s="154" cm="1">
        <f t="array" ref="K2472">ROUND(
IF(C2472="Beer",
SUM(LOOKUP(2,1/(SRP!$B$8:$B$10&lt;=E2472)/(SRP!$C$8:$C$10&gt;=E2472),SRP!$D$8:$D$10)*(G2472/100)*(E2472/1000)),
IF(C2472="Spirits",
SUM(LOOKUP(2,1/(SRP!$B$2:$B$7&lt;=E2472)/(SRP!$C$2:$C$7&gt;=E2472),SRP!$D$2:$D$7)*(G2472/100)*(E2472/1000)),
IF(AND(C2472="Wine",D2472="Fortified Wines"),
SUM(LOOKUP(2,1/(SRP!$B$26:$B$29&lt;=E2472)/(SRP!$C$26:$C$29&gt;=E2472),SRP!$D$26:$D$29)*(G2472/100)*(E2472/1000)),
IF(C2472="Wine",
SUM(LOOKUP(2,1/(SRP!$B$21:$B$25&lt;=E2472)/(SRP!$C$21:$C$25&gt;=E2472),SRP!$D$21:$D$25)*(G2472/100)*(E2472/1000)),
IF(AND(C2472="Ready to Drink",D2472="RTD-One Pour Cocktail&gt;7%&lt;=14.5"),
SUM(LOOKUP(2,1/(SRP!$B$16:$B$20&lt;=E2472)/(SRP!$C$16:$C$20&gt;=E2472),SRP!$D$16:$D$20)*(G2472/100)*(E2472/1000)),
IF(C2472="Ready to Drink",
SUM(LOOKUP(2,1/(SRP!$B$11:$B$15&lt;=E2472)/(SRP!$C$11:$C$15&gt;=E2472),SRP!$D$11:$D$15)*(G2472/100)*(E2472/1000)),
0)))))),2)</f>
        <v>1.66</v>
      </c>
      <c r="L2472" s="173" t="str">
        <f t="shared" si="38"/>
        <v>Beer473</v>
      </c>
      <c r="M2472" s="154">
        <f>VLOOKUP(L2472,'Slope %'!C:D,2,0)</f>
        <v>0.12</v>
      </c>
    </row>
    <row r="2473" spans="1:13" x14ac:dyDescent="0.25">
      <c r="A2473" s="169">
        <v>38382</v>
      </c>
      <c r="B2473" s="170" t="s">
        <v>2131</v>
      </c>
      <c r="C2473" s="170" t="s">
        <v>15</v>
      </c>
      <c r="D2473" s="170" t="s">
        <v>252</v>
      </c>
      <c r="E2473" s="170">
        <v>750</v>
      </c>
      <c r="F2473" s="170">
        <v>12</v>
      </c>
      <c r="G2473" s="171">
        <v>30</v>
      </c>
      <c r="H2473" s="170" t="s">
        <v>20</v>
      </c>
      <c r="I2473" s="171">
        <v>29.49</v>
      </c>
      <c r="J2473" s="169">
        <v>1</v>
      </c>
      <c r="K2473" s="154" cm="1">
        <f t="array" ref="K2473">ROUND(
IF(C2473="Beer",
SUM(LOOKUP(2,1/(SRP!$B$8:$B$10&lt;=E2473)/(SRP!$C$8:$C$10&gt;=E2473),SRP!$D$8:$D$10)*(G2473/100)*(E2473/1000)),
IF(C2473="Spirits",
SUM(LOOKUP(2,1/(SRP!$B$2:$B$7&lt;=E2473)/(SRP!$C$2:$C$7&gt;=E2473),SRP!$D$2:$D$7)*(G2473/100)*(E2473/1000)),
IF(AND(C2473="Wine",D2473="Fortified Wines"),
SUM(LOOKUP(2,1/(SRP!$B$26:$B$29&lt;=E2473)/(SRP!$C$26:$C$29&gt;=E2473),SRP!$D$26:$D$29)*(G2473/100)*(E2473/1000)),
IF(C2473="Wine",
SUM(LOOKUP(2,1/(SRP!$B$21:$B$25&lt;=E2473)/(SRP!$C$21:$C$25&gt;=E2473),SRP!$D$21:$D$25)*(G2473/100)*(E2473/1000)),
IF(AND(C2473="Ready to Drink",D2473="RTD-One Pour Cocktail&gt;7%&lt;=14.5"),
SUM(LOOKUP(2,1/(SRP!$B$16:$B$20&lt;=E2473)/(SRP!$C$16:$C$20&gt;=E2473),SRP!$D$16:$D$20)*(G2473/100)*(E2473/1000)),
IF(C2473="Ready to Drink",
SUM(LOOKUP(2,1/(SRP!$B$11:$B$15&lt;=E2473)/(SRP!$C$11:$C$15&gt;=E2473),SRP!$D$11:$D$15)*(G2473/100)*(E2473/1000)),
0)))))),2)</f>
        <v>17.57</v>
      </c>
      <c r="L2473" s="173" t="str">
        <f t="shared" si="38"/>
        <v>Spirits750</v>
      </c>
      <c r="M2473" s="154">
        <f>VLOOKUP(L2473,'Slope %'!C:D,2,0)</f>
        <v>7.0000000000000007E-2</v>
      </c>
    </row>
    <row r="2474" spans="1:13" x14ac:dyDescent="0.25">
      <c r="A2474" s="169">
        <v>38405</v>
      </c>
      <c r="B2474" s="170" t="s">
        <v>2132</v>
      </c>
      <c r="C2474" s="170" t="s">
        <v>24</v>
      </c>
      <c r="D2474" s="170" t="s">
        <v>191</v>
      </c>
      <c r="E2474" s="170">
        <v>750</v>
      </c>
      <c r="F2474" s="170">
        <v>12</v>
      </c>
      <c r="G2474" s="171">
        <v>14</v>
      </c>
      <c r="H2474" s="170" t="s">
        <v>22</v>
      </c>
      <c r="I2474" s="171">
        <v>19.989999999999998</v>
      </c>
      <c r="J2474" s="169">
        <v>1</v>
      </c>
      <c r="K2474" s="154" cm="1">
        <f t="array" ref="K2474">ROUND(
IF(C2474="Beer",
SUM(LOOKUP(2,1/(SRP!$B$8:$B$10&lt;=E2474)/(SRP!$C$8:$C$10&gt;=E2474),SRP!$D$8:$D$10)*(G2474/100)*(E2474/1000)),
IF(C2474="Spirits",
SUM(LOOKUP(2,1/(SRP!$B$2:$B$7&lt;=E2474)/(SRP!$C$2:$C$7&gt;=E2474),SRP!$D$2:$D$7)*(G2474/100)*(E2474/1000)),
IF(AND(C2474="Wine",D2474="Fortified Wines"),
SUM(LOOKUP(2,1/(SRP!$B$26:$B$29&lt;=E2474)/(SRP!$C$26:$C$29&gt;=E2474),SRP!$D$26:$D$29)*(G2474/100)*(E2474/1000)),
IF(C2474="Wine",
SUM(LOOKUP(2,1/(SRP!$B$21:$B$25&lt;=E2474)/(SRP!$C$21:$C$25&gt;=E2474),SRP!$D$21:$D$25)*(G2474/100)*(E2474/1000)),
IF(AND(C2474="Ready to Drink",D2474="RTD-One Pour Cocktail&gt;7%&lt;=14.5"),
SUM(LOOKUP(2,1/(SRP!$B$16:$B$20&lt;=E2474)/(SRP!$C$16:$C$20&gt;=E2474),SRP!$D$16:$D$20)*(G2474/100)*(E2474/1000)),
IF(C2474="Ready to Drink",
SUM(LOOKUP(2,1/(SRP!$B$11:$B$15&lt;=E2474)/(SRP!$C$11:$C$15&gt;=E2474),SRP!$D$11:$D$15)*(G2474/100)*(E2474/1000)),
0)))))),2)</f>
        <v>8.1999999999999993</v>
      </c>
      <c r="L2474" s="173" t="str">
        <f t="shared" si="38"/>
        <v>Wine750</v>
      </c>
      <c r="M2474" s="154">
        <f>VLOOKUP(L2474,'Slope %'!C:D,2,0)</f>
        <v>0.1</v>
      </c>
    </row>
    <row r="2475" spans="1:13" x14ac:dyDescent="0.25">
      <c r="A2475" s="169">
        <v>38407</v>
      </c>
      <c r="B2475" s="170" t="s">
        <v>2133</v>
      </c>
      <c r="C2475" s="170" t="s">
        <v>24</v>
      </c>
      <c r="D2475" s="170" t="s">
        <v>66</v>
      </c>
      <c r="E2475" s="170">
        <v>750</v>
      </c>
      <c r="F2475" s="170">
        <v>12</v>
      </c>
      <c r="G2475" s="171">
        <v>13</v>
      </c>
      <c r="H2475" s="170" t="s">
        <v>22</v>
      </c>
      <c r="I2475" s="171">
        <v>19.989999999999998</v>
      </c>
      <c r="J2475" s="169">
        <v>1</v>
      </c>
      <c r="K2475" s="154" cm="1">
        <f t="array" ref="K2475">ROUND(
IF(C2475="Beer",
SUM(LOOKUP(2,1/(SRP!$B$8:$B$10&lt;=E2475)/(SRP!$C$8:$C$10&gt;=E2475),SRP!$D$8:$D$10)*(G2475/100)*(E2475/1000)),
IF(C2475="Spirits",
SUM(LOOKUP(2,1/(SRP!$B$2:$B$7&lt;=E2475)/(SRP!$C$2:$C$7&gt;=E2475),SRP!$D$2:$D$7)*(G2475/100)*(E2475/1000)),
IF(AND(C2475="Wine",D2475="Fortified Wines"),
SUM(LOOKUP(2,1/(SRP!$B$26:$B$29&lt;=E2475)/(SRP!$C$26:$C$29&gt;=E2475),SRP!$D$26:$D$29)*(G2475/100)*(E2475/1000)),
IF(C2475="Wine",
SUM(LOOKUP(2,1/(SRP!$B$21:$B$25&lt;=E2475)/(SRP!$C$21:$C$25&gt;=E2475),SRP!$D$21:$D$25)*(G2475/100)*(E2475/1000)),
IF(AND(C2475="Ready to Drink",D2475="RTD-One Pour Cocktail&gt;7%&lt;=14.5"),
SUM(LOOKUP(2,1/(SRP!$B$16:$B$20&lt;=E2475)/(SRP!$C$16:$C$20&gt;=E2475),SRP!$D$16:$D$20)*(G2475/100)*(E2475/1000)),
IF(C2475="Ready to Drink",
SUM(LOOKUP(2,1/(SRP!$B$11:$B$15&lt;=E2475)/(SRP!$C$11:$C$15&gt;=E2475),SRP!$D$11:$D$15)*(G2475/100)*(E2475/1000)),
0)))))),2)</f>
        <v>7.61</v>
      </c>
      <c r="L2475" s="173" t="str">
        <f t="shared" si="38"/>
        <v>Wine750</v>
      </c>
      <c r="M2475" s="154">
        <f>VLOOKUP(L2475,'Slope %'!C:D,2,0)</f>
        <v>0.1</v>
      </c>
    </row>
    <row r="2476" spans="1:13" x14ac:dyDescent="0.25">
      <c r="A2476" s="169">
        <v>38408</v>
      </c>
      <c r="B2476" s="170" t="s">
        <v>2134</v>
      </c>
      <c r="C2476" s="170" t="s">
        <v>24</v>
      </c>
      <c r="D2476" s="170" t="s">
        <v>68</v>
      </c>
      <c r="E2476" s="170">
        <v>750</v>
      </c>
      <c r="F2476" s="170">
        <v>12</v>
      </c>
      <c r="G2476" s="171">
        <v>14</v>
      </c>
      <c r="H2476" s="170" t="s">
        <v>22</v>
      </c>
      <c r="I2476" s="171">
        <v>19.989999999999998</v>
      </c>
      <c r="J2476" s="169">
        <v>1</v>
      </c>
      <c r="K2476" s="154" cm="1">
        <f t="array" ref="K2476">ROUND(
IF(C2476="Beer",
SUM(LOOKUP(2,1/(SRP!$B$8:$B$10&lt;=E2476)/(SRP!$C$8:$C$10&gt;=E2476),SRP!$D$8:$D$10)*(G2476/100)*(E2476/1000)),
IF(C2476="Spirits",
SUM(LOOKUP(2,1/(SRP!$B$2:$B$7&lt;=E2476)/(SRP!$C$2:$C$7&gt;=E2476),SRP!$D$2:$D$7)*(G2476/100)*(E2476/1000)),
IF(AND(C2476="Wine",D2476="Fortified Wines"),
SUM(LOOKUP(2,1/(SRP!$B$26:$B$29&lt;=E2476)/(SRP!$C$26:$C$29&gt;=E2476),SRP!$D$26:$D$29)*(G2476/100)*(E2476/1000)),
IF(C2476="Wine",
SUM(LOOKUP(2,1/(SRP!$B$21:$B$25&lt;=E2476)/(SRP!$C$21:$C$25&gt;=E2476),SRP!$D$21:$D$25)*(G2476/100)*(E2476/1000)),
IF(AND(C2476="Ready to Drink",D2476="RTD-One Pour Cocktail&gt;7%&lt;=14.5"),
SUM(LOOKUP(2,1/(SRP!$B$16:$B$20&lt;=E2476)/(SRP!$C$16:$C$20&gt;=E2476),SRP!$D$16:$D$20)*(G2476/100)*(E2476/1000)),
IF(C2476="Ready to Drink",
SUM(LOOKUP(2,1/(SRP!$B$11:$B$15&lt;=E2476)/(SRP!$C$11:$C$15&gt;=E2476),SRP!$D$11:$D$15)*(G2476/100)*(E2476/1000)),
0)))))),2)</f>
        <v>8.1999999999999993</v>
      </c>
      <c r="L2476" s="173" t="str">
        <f t="shared" si="38"/>
        <v>Wine750</v>
      </c>
      <c r="M2476" s="154">
        <f>VLOOKUP(L2476,'Slope %'!C:D,2,0)</f>
        <v>0.1</v>
      </c>
    </row>
    <row r="2477" spans="1:13" x14ac:dyDescent="0.25">
      <c r="A2477" s="169">
        <v>38437</v>
      </c>
      <c r="B2477" s="170" t="s">
        <v>2135</v>
      </c>
      <c r="C2477" s="170" t="s">
        <v>24</v>
      </c>
      <c r="D2477" s="170" t="s">
        <v>85</v>
      </c>
      <c r="E2477" s="170">
        <v>750</v>
      </c>
      <c r="F2477" s="170">
        <v>12</v>
      </c>
      <c r="G2477" s="171">
        <v>14.5</v>
      </c>
      <c r="H2477" s="170" t="s">
        <v>177</v>
      </c>
      <c r="I2477" s="171">
        <v>15.99</v>
      </c>
      <c r="J2477" s="169">
        <v>1</v>
      </c>
      <c r="K2477" s="154" cm="1">
        <f t="array" ref="K2477">ROUND(
IF(C2477="Beer",
SUM(LOOKUP(2,1/(SRP!$B$8:$B$10&lt;=E2477)/(SRP!$C$8:$C$10&gt;=E2477),SRP!$D$8:$D$10)*(G2477/100)*(E2477/1000)),
IF(C2477="Spirits",
SUM(LOOKUP(2,1/(SRP!$B$2:$B$7&lt;=E2477)/(SRP!$C$2:$C$7&gt;=E2477),SRP!$D$2:$D$7)*(G2477/100)*(E2477/1000)),
IF(AND(C2477="Wine",D2477="Fortified Wines"),
SUM(LOOKUP(2,1/(SRP!$B$26:$B$29&lt;=E2477)/(SRP!$C$26:$C$29&gt;=E2477),SRP!$D$26:$D$29)*(G2477/100)*(E2477/1000)),
IF(C2477="Wine",
SUM(LOOKUP(2,1/(SRP!$B$21:$B$25&lt;=E2477)/(SRP!$C$21:$C$25&gt;=E2477),SRP!$D$21:$D$25)*(G2477/100)*(E2477/1000)),
IF(AND(C2477="Ready to Drink",D2477="RTD-One Pour Cocktail&gt;7%&lt;=14.5"),
SUM(LOOKUP(2,1/(SRP!$B$16:$B$20&lt;=E2477)/(SRP!$C$16:$C$20&gt;=E2477),SRP!$D$16:$D$20)*(G2477/100)*(E2477/1000)),
IF(C2477="Ready to Drink",
SUM(LOOKUP(2,1/(SRP!$B$11:$B$15&lt;=E2477)/(SRP!$C$11:$C$15&gt;=E2477),SRP!$D$11:$D$15)*(G2477/100)*(E2477/1000)),
0)))))),2)</f>
        <v>8.49</v>
      </c>
      <c r="L2477" s="173" t="str">
        <f t="shared" si="38"/>
        <v>Wine750</v>
      </c>
      <c r="M2477" s="154">
        <f>VLOOKUP(L2477,'Slope %'!C:D,2,0)</f>
        <v>0.1</v>
      </c>
    </row>
    <row r="2478" spans="1:13" x14ac:dyDescent="0.25">
      <c r="A2478" s="169">
        <v>38465</v>
      </c>
      <c r="B2478" s="170" t="s">
        <v>2136</v>
      </c>
      <c r="C2478" s="170" t="s">
        <v>11</v>
      </c>
      <c r="D2478" s="170" t="s">
        <v>267</v>
      </c>
      <c r="E2478" s="170">
        <v>473</v>
      </c>
      <c r="F2478" s="170">
        <v>24</v>
      </c>
      <c r="G2478" s="171">
        <v>5</v>
      </c>
      <c r="H2478" s="170" t="s">
        <v>415</v>
      </c>
      <c r="I2478" s="171">
        <v>4.79</v>
      </c>
      <c r="J2478" s="169">
        <v>1</v>
      </c>
      <c r="K2478" s="154" cm="1">
        <f t="array" ref="K2478">ROUND(
IF(C2478="Beer",
SUM(LOOKUP(2,1/(SRP!$B$8:$B$10&lt;=E2478)/(SRP!$C$8:$C$10&gt;=E2478),SRP!$D$8:$D$10)*(G2478/100)*(E2478/1000)),
IF(C2478="Spirits",
SUM(LOOKUP(2,1/(SRP!$B$2:$B$7&lt;=E2478)/(SRP!$C$2:$C$7&gt;=E2478),SRP!$D$2:$D$7)*(G2478/100)*(E2478/1000)),
IF(AND(C2478="Wine",D2478="Fortified Wines"),
SUM(LOOKUP(2,1/(SRP!$B$26:$B$29&lt;=E2478)/(SRP!$C$26:$C$29&gt;=E2478),SRP!$D$26:$D$29)*(G2478/100)*(E2478/1000)),
IF(C2478="Wine",
SUM(LOOKUP(2,1/(SRP!$B$21:$B$25&lt;=E2478)/(SRP!$C$21:$C$25&gt;=E2478),SRP!$D$21:$D$25)*(G2478/100)*(E2478/1000)),
IF(AND(C2478="Ready to Drink",D2478="RTD-One Pour Cocktail&gt;7%&lt;=14.5"),
SUM(LOOKUP(2,1/(SRP!$B$16:$B$20&lt;=E2478)/(SRP!$C$16:$C$20&gt;=E2478),SRP!$D$16:$D$20)*(G2478/100)*(E2478/1000)),
IF(C2478="Ready to Drink",
SUM(LOOKUP(2,1/(SRP!$B$11:$B$15&lt;=E2478)/(SRP!$C$11:$C$15&gt;=E2478),SRP!$D$11:$D$15)*(G2478/100)*(E2478/1000)),
0)))))),2)</f>
        <v>1.85</v>
      </c>
      <c r="L2478" s="173" t="str">
        <f t="shared" si="38"/>
        <v>Beer473</v>
      </c>
      <c r="M2478" s="154">
        <f>VLOOKUP(L2478,'Slope %'!C:D,2,0)</f>
        <v>0.12</v>
      </c>
    </row>
    <row r="2479" spans="1:13" x14ac:dyDescent="0.25">
      <c r="A2479" s="169">
        <v>38465</v>
      </c>
      <c r="B2479" s="170" t="s">
        <v>2136</v>
      </c>
      <c r="C2479" s="170" t="s">
        <v>11</v>
      </c>
      <c r="D2479" s="170" t="s">
        <v>267</v>
      </c>
      <c r="E2479" s="170">
        <v>473</v>
      </c>
      <c r="F2479" s="170">
        <v>24</v>
      </c>
      <c r="G2479" s="171">
        <v>5</v>
      </c>
      <c r="H2479" s="170" t="s">
        <v>415</v>
      </c>
      <c r="I2479" s="171">
        <v>4.79</v>
      </c>
      <c r="J2479" s="169">
        <v>1</v>
      </c>
      <c r="K2479" s="154" cm="1">
        <f t="array" ref="K2479">ROUND(
IF(C2479="Beer",
SUM(LOOKUP(2,1/(SRP!$B$8:$B$10&lt;=E2479)/(SRP!$C$8:$C$10&gt;=E2479),SRP!$D$8:$D$10)*(G2479/100)*(E2479/1000)),
IF(C2479="Spirits",
SUM(LOOKUP(2,1/(SRP!$B$2:$B$7&lt;=E2479)/(SRP!$C$2:$C$7&gt;=E2479),SRP!$D$2:$D$7)*(G2479/100)*(E2479/1000)),
IF(AND(C2479="Wine",D2479="Fortified Wines"),
SUM(LOOKUP(2,1/(SRP!$B$26:$B$29&lt;=E2479)/(SRP!$C$26:$C$29&gt;=E2479),SRP!$D$26:$D$29)*(G2479/100)*(E2479/1000)),
IF(C2479="Wine",
SUM(LOOKUP(2,1/(SRP!$B$21:$B$25&lt;=E2479)/(SRP!$C$21:$C$25&gt;=E2479),SRP!$D$21:$D$25)*(G2479/100)*(E2479/1000)),
IF(AND(C2479="Ready to Drink",D2479="RTD-One Pour Cocktail&gt;7%&lt;=14.5"),
SUM(LOOKUP(2,1/(SRP!$B$16:$B$20&lt;=E2479)/(SRP!$C$16:$C$20&gt;=E2479),SRP!$D$16:$D$20)*(G2479/100)*(E2479/1000)),
IF(C2479="Ready to Drink",
SUM(LOOKUP(2,1/(SRP!$B$11:$B$15&lt;=E2479)/(SRP!$C$11:$C$15&gt;=E2479),SRP!$D$11:$D$15)*(G2479/100)*(E2479/1000)),
0)))))),2)</f>
        <v>1.85</v>
      </c>
      <c r="L2479" s="173" t="str">
        <f t="shared" si="38"/>
        <v>Beer473</v>
      </c>
      <c r="M2479" s="154">
        <f>VLOOKUP(L2479,'Slope %'!C:D,2,0)</f>
        <v>0.12</v>
      </c>
    </row>
    <row r="2480" spans="1:13" x14ac:dyDescent="0.25">
      <c r="A2480" s="169">
        <v>38467</v>
      </c>
      <c r="B2480" s="170" t="s">
        <v>2137</v>
      </c>
      <c r="C2480" s="170" t="s">
        <v>11</v>
      </c>
      <c r="D2480" s="170" t="s">
        <v>474</v>
      </c>
      <c r="E2480" s="170">
        <v>473</v>
      </c>
      <c r="F2480" s="170">
        <v>24</v>
      </c>
      <c r="G2480" s="171">
        <v>5</v>
      </c>
      <c r="H2480" s="170" t="s">
        <v>415</v>
      </c>
      <c r="I2480" s="171">
        <v>4.79</v>
      </c>
      <c r="J2480" s="169">
        <v>1</v>
      </c>
      <c r="K2480" s="154" cm="1">
        <f t="array" ref="K2480">ROUND(
IF(C2480="Beer",
SUM(LOOKUP(2,1/(SRP!$B$8:$B$10&lt;=E2480)/(SRP!$C$8:$C$10&gt;=E2480),SRP!$D$8:$D$10)*(G2480/100)*(E2480/1000)),
IF(C2480="Spirits",
SUM(LOOKUP(2,1/(SRP!$B$2:$B$7&lt;=E2480)/(SRP!$C$2:$C$7&gt;=E2480),SRP!$D$2:$D$7)*(G2480/100)*(E2480/1000)),
IF(AND(C2480="Wine",D2480="Fortified Wines"),
SUM(LOOKUP(2,1/(SRP!$B$26:$B$29&lt;=E2480)/(SRP!$C$26:$C$29&gt;=E2480),SRP!$D$26:$D$29)*(G2480/100)*(E2480/1000)),
IF(C2480="Wine",
SUM(LOOKUP(2,1/(SRP!$B$21:$B$25&lt;=E2480)/(SRP!$C$21:$C$25&gt;=E2480),SRP!$D$21:$D$25)*(G2480/100)*(E2480/1000)),
IF(AND(C2480="Ready to Drink",D2480="RTD-One Pour Cocktail&gt;7%&lt;=14.5"),
SUM(LOOKUP(2,1/(SRP!$B$16:$B$20&lt;=E2480)/(SRP!$C$16:$C$20&gt;=E2480),SRP!$D$16:$D$20)*(G2480/100)*(E2480/1000)),
IF(C2480="Ready to Drink",
SUM(LOOKUP(2,1/(SRP!$B$11:$B$15&lt;=E2480)/(SRP!$C$11:$C$15&gt;=E2480),SRP!$D$11:$D$15)*(G2480/100)*(E2480/1000)),
0)))))),2)</f>
        <v>1.85</v>
      </c>
      <c r="L2480" s="173" t="str">
        <f t="shared" si="38"/>
        <v>Beer473</v>
      </c>
      <c r="M2480" s="154">
        <f>VLOOKUP(L2480,'Slope %'!C:D,2,0)</f>
        <v>0.12</v>
      </c>
    </row>
    <row r="2481" spans="1:13" x14ac:dyDescent="0.25">
      <c r="A2481" s="169">
        <v>38467</v>
      </c>
      <c r="B2481" s="170" t="s">
        <v>2137</v>
      </c>
      <c r="C2481" s="170" t="s">
        <v>11</v>
      </c>
      <c r="D2481" s="170" t="s">
        <v>474</v>
      </c>
      <c r="E2481" s="170">
        <v>473</v>
      </c>
      <c r="F2481" s="170">
        <v>24</v>
      </c>
      <c r="G2481" s="171">
        <v>5</v>
      </c>
      <c r="H2481" s="170" t="s">
        <v>415</v>
      </c>
      <c r="I2481" s="171">
        <v>4.79</v>
      </c>
      <c r="J2481" s="169">
        <v>1</v>
      </c>
      <c r="K2481" s="154" cm="1">
        <f t="array" ref="K2481">ROUND(
IF(C2481="Beer",
SUM(LOOKUP(2,1/(SRP!$B$8:$B$10&lt;=E2481)/(SRP!$C$8:$C$10&gt;=E2481),SRP!$D$8:$D$10)*(G2481/100)*(E2481/1000)),
IF(C2481="Spirits",
SUM(LOOKUP(2,1/(SRP!$B$2:$B$7&lt;=E2481)/(SRP!$C$2:$C$7&gt;=E2481),SRP!$D$2:$D$7)*(G2481/100)*(E2481/1000)),
IF(AND(C2481="Wine",D2481="Fortified Wines"),
SUM(LOOKUP(2,1/(SRP!$B$26:$B$29&lt;=E2481)/(SRP!$C$26:$C$29&gt;=E2481),SRP!$D$26:$D$29)*(G2481/100)*(E2481/1000)),
IF(C2481="Wine",
SUM(LOOKUP(2,1/(SRP!$B$21:$B$25&lt;=E2481)/(SRP!$C$21:$C$25&gt;=E2481),SRP!$D$21:$D$25)*(G2481/100)*(E2481/1000)),
IF(AND(C2481="Ready to Drink",D2481="RTD-One Pour Cocktail&gt;7%&lt;=14.5"),
SUM(LOOKUP(2,1/(SRP!$B$16:$B$20&lt;=E2481)/(SRP!$C$16:$C$20&gt;=E2481),SRP!$D$16:$D$20)*(G2481/100)*(E2481/1000)),
IF(C2481="Ready to Drink",
SUM(LOOKUP(2,1/(SRP!$B$11:$B$15&lt;=E2481)/(SRP!$C$11:$C$15&gt;=E2481),SRP!$D$11:$D$15)*(G2481/100)*(E2481/1000)),
0)))))),2)</f>
        <v>1.85</v>
      </c>
      <c r="L2481" s="173" t="str">
        <f t="shared" si="38"/>
        <v>Beer473</v>
      </c>
      <c r="M2481" s="154">
        <f>VLOOKUP(L2481,'Slope %'!C:D,2,0)</f>
        <v>0.12</v>
      </c>
    </row>
    <row r="2482" spans="1:13" x14ac:dyDescent="0.25">
      <c r="A2482" s="169">
        <v>38500</v>
      </c>
      <c r="B2482" s="170" t="s">
        <v>2138</v>
      </c>
      <c r="C2482" s="170" t="s">
        <v>11</v>
      </c>
      <c r="D2482" s="170" t="s">
        <v>267</v>
      </c>
      <c r="E2482" s="170">
        <v>473</v>
      </c>
      <c r="F2482" s="170">
        <v>24</v>
      </c>
      <c r="G2482" s="171">
        <v>5</v>
      </c>
      <c r="H2482" s="170" t="s">
        <v>1324</v>
      </c>
      <c r="I2482" s="171">
        <v>4.3</v>
      </c>
      <c r="J2482" s="169">
        <v>1</v>
      </c>
      <c r="K2482" s="154" cm="1">
        <f t="array" ref="K2482">ROUND(
IF(C2482="Beer",
SUM(LOOKUP(2,1/(SRP!$B$8:$B$10&lt;=E2482)/(SRP!$C$8:$C$10&gt;=E2482),SRP!$D$8:$D$10)*(G2482/100)*(E2482/1000)),
IF(C2482="Spirits",
SUM(LOOKUP(2,1/(SRP!$B$2:$B$7&lt;=E2482)/(SRP!$C$2:$C$7&gt;=E2482),SRP!$D$2:$D$7)*(G2482/100)*(E2482/1000)),
IF(AND(C2482="Wine",D2482="Fortified Wines"),
SUM(LOOKUP(2,1/(SRP!$B$26:$B$29&lt;=E2482)/(SRP!$C$26:$C$29&gt;=E2482),SRP!$D$26:$D$29)*(G2482/100)*(E2482/1000)),
IF(C2482="Wine",
SUM(LOOKUP(2,1/(SRP!$B$21:$B$25&lt;=E2482)/(SRP!$C$21:$C$25&gt;=E2482),SRP!$D$21:$D$25)*(G2482/100)*(E2482/1000)),
IF(AND(C2482="Ready to Drink",D2482="RTD-One Pour Cocktail&gt;7%&lt;=14.5"),
SUM(LOOKUP(2,1/(SRP!$B$16:$B$20&lt;=E2482)/(SRP!$C$16:$C$20&gt;=E2482),SRP!$D$16:$D$20)*(G2482/100)*(E2482/1000)),
IF(C2482="Ready to Drink",
SUM(LOOKUP(2,1/(SRP!$B$11:$B$15&lt;=E2482)/(SRP!$C$11:$C$15&gt;=E2482),SRP!$D$11:$D$15)*(G2482/100)*(E2482/1000)),
0)))))),2)</f>
        <v>1.85</v>
      </c>
      <c r="L2482" s="173" t="str">
        <f t="shared" si="38"/>
        <v>Beer473</v>
      </c>
      <c r="M2482" s="154">
        <f>VLOOKUP(L2482,'Slope %'!C:D,2,0)</f>
        <v>0.12</v>
      </c>
    </row>
    <row r="2483" spans="1:13" x14ac:dyDescent="0.25">
      <c r="A2483" s="169">
        <v>38500</v>
      </c>
      <c r="B2483" s="170" t="s">
        <v>2138</v>
      </c>
      <c r="C2483" s="170" t="s">
        <v>11</v>
      </c>
      <c r="D2483" s="170" t="s">
        <v>267</v>
      </c>
      <c r="E2483" s="170">
        <v>473</v>
      </c>
      <c r="F2483" s="170">
        <v>24</v>
      </c>
      <c r="G2483" s="171">
        <v>5</v>
      </c>
      <c r="H2483" s="170" t="s">
        <v>1324</v>
      </c>
      <c r="I2483" s="171">
        <v>4.3</v>
      </c>
      <c r="J2483" s="169">
        <v>1</v>
      </c>
      <c r="K2483" s="154" cm="1">
        <f t="array" ref="K2483">ROUND(
IF(C2483="Beer",
SUM(LOOKUP(2,1/(SRP!$B$8:$B$10&lt;=E2483)/(SRP!$C$8:$C$10&gt;=E2483),SRP!$D$8:$D$10)*(G2483/100)*(E2483/1000)),
IF(C2483="Spirits",
SUM(LOOKUP(2,1/(SRP!$B$2:$B$7&lt;=E2483)/(SRP!$C$2:$C$7&gt;=E2483),SRP!$D$2:$D$7)*(G2483/100)*(E2483/1000)),
IF(AND(C2483="Wine",D2483="Fortified Wines"),
SUM(LOOKUP(2,1/(SRP!$B$26:$B$29&lt;=E2483)/(SRP!$C$26:$C$29&gt;=E2483),SRP!$D$26:$D$29)*(G2483/100)*(E2483/1000)),
IF(C2483="Wine",
SUM(LOOKUP(2,1/(SRP!$B$21:$B$25&lt;=E2483)/(SRP!$C$21:$C$25&gt;=E2483),SRP!$D$21:$D$25)*(G2483/100)*(E2483/1000)),
IF(AND(C2483="Ready to Drink",D2483="RTD-One Pour Cocktail&gt;7%&lt;=14.5"),
SUM(LOOKUP(2,1/(SRP!$B$16:$B$20&lt;=E2483)/(SRP!$C$16:$C$20&gt;=E2483),SRP!$D$16:$D$20)*(G2483/100)*(E2483/1000)),
IF(C2483="Ready to Drink",
SUM(LOOKUP(2,1/(SRP!$B$11:$B$15&lt;=E2483)/(SRP!$C$11:$C$15&gt;=E2483),SRP!$D$11:$D$15)*(G2483/100)*(E2483/1000)),
0)))))),2)</f>
        <v>1.85</v>
      </c>
      <c r="L2483" s="173" t="str">
        <f t="shared" si="38"/>
        <v>Beer473</v>
      </c>
      <c r="M2483" s="154">
        <f>VLOOKUP(L2483,'Slope %'!C:D,2,0)</f>
        <v>0.12</v>
      </c>
    </row>
    <row r="2484" spans="1:13" x14ac:dyDescent="0.25">
      <c r="A2484" s="169">
        <v>38505</v>
      </c>
      <c r="B2484" s="170" t="s">
        <v>40</v>
      </c>
      <c r="C2484" s="170" t="s">
        <v>15</v>
      </c>
      <c r="D2484" s="170" t="s">
        <v>19</v>
      </c>
      <c r="E2484" s="170">
        <v>1750</v>
      </c>
      <c r="F2484" s="170">
        <v>6</v>
      </c>
      <c r="G2484" s="171">
        <v>40</v>
      </c>
      <c r="H2484" s="170" t="s">
        <v>20</v>
      </c>
      <c r="I2484" s="171">
        <v>58.99</v>
      </c>
      <c r="J2484" s="169">
        <v>1</v>
      </c>
      <c r="K2484" s="154" cm="1">
        <f t="array" ref="K2484">ROUND(
IF(C2484="Beer",
SUM(LOOKUP(2,1/(SRP!$B$8:$B$10&lt;=E2484)/(SRP!$C$8:$C$10&gt;=E2484),SRP!$D$8:$D$10)*(G2484/100)*(E2484/1000)),
IF(C2484="Spirits",
SUM(LOOKUP(2,1/(SRP!$B$2:$B$7&lt;=E2484)/(SRP!$C$2:$C$7&gt;=E2484),SRP!$D$2:$D$7)*(G2484/100)*(E2484/1000)),
IF(AND(C2484="Wine",D2484="Fortified Wines"),
SUM(LOOKUP(2,1/(SRP!$B$26:$B$29&lt;=E2484)/(SRP!$C$26:$C$29&gt;=E2484),SRP!$D$26:$D$29)*(G2484/100)*(E2484/1000)),
IF(C2484="Wine",
SUM(LOOKUP(2,1/(SRP!$B$21:$B$25&lt;=E2484)/(SRP!$C$21:$C$25&gt;=E2484),SRP!$D$21:$D$25)*(G2484/100)*(E2484/1000)),
IF(AND(C2484="Ready to Drink",D2484="RTD-One Pour Cocktail&gt;7%&lt;=14.5"),
SUM(LOOKUP(2,1/(SRP!$B$16:$B$20&lt;=E2484)/(SRP!$C$16:$C$20&gt;=E2484),SRP!$D$16:$D$20)*(G2484/100)*(E2484/1000)),
IF(C2484="Ready to Drink",
SUM(LOOKUP(2,1/(SRP!$B$11:$B$15&lt;=E2484)/(SRP!$C$11:$C$15&gt;=E2484),SRP!$D$11:$D$15)*(G2484/100)*(E2484/1000)),
0)))))),2)</f>
        <v>54.65</v>
      </c>
      <c r="L2484" s="173" t="str">
        <f t="shared" si="38"/>
        <v>Spirits1750</v>
      </c>
      <c r="M2484" s="154">
        <f>VLOOKUP(L2484,'Slope %'!C:D,2,0)</f>
        <v>0.03</v>
      </c>
    </row>
    <row r="2485" spans="1:13" x14ac:dyDescent="0.25">
      <c r="A2485" s="169">
        <v>38527</v>
      </c>
      <c r="B2485" s="170" t="s">
        <v>2139</v>
      </c>
      <c r="C2485" s="170" t="s">
        <v>15</v>
      </c>
      <c r="D2485" s="170" t="s">
        <v>1399</v>
      </c>
      <c r="E2485" s="170">
        <v>750</v>
      </c>
      <c r="F2485" s="170">
        <v>6</v>
      </c>
      <c r="G2485" s="171">
        <v>43</v>
      </c>
      <c r="H2485" s="170" t="s">
        <v>29</v>
      </c>
      <c r="I2485" s="171">
        <v>31.99</v>
      </c>
      <c r="J2485" s="169">
        <v>1</v>
      </c>
      <c r="K2485" s="154" cm="1">
        <f t="array" ref="K2485">ROUND(
IF(C2485="Beer",
SUM(LOOKUP(2,1/(SRP!$B$8:$B$10&lt;=E2485)/(SRP!$C$8:$C$10&gt;=E2485),SRP!$D$8:$D$10)*(G2485/100)*(E2485/1000)),
IF(C2485="Spirits",
SUM(LOOKUP(2,1/(SRP!$B$2:$B$7&lt;=E2485)/(SRP!$C$2:$C$7&gt;=E2485),SRP!$D$2:$D$7)*(G2485/100)*(E2485/1000)),
IF(AND(C2485="Wine",D2485="Fortified Wines"),
SUM(LOOKUP(2,1/(SRP!$B$26:$B$29&lt;=E2485)/(SRP!$C$26:$C$29&gt;=E2485),SRP!$D$26:$D$29)*(G2485/100)*(E2485/1000)),
IF(C2485="Wine",
SUM(LOOKUP(2,1/(SRP!$B$21:$B$25&lt;=E2485)/(SRP!$C$21:$C$25&gt;=E2485),SRP!$D$21:$D$25)*(G2485/100)*(E2485/1000)),
IF(AND(C2485="Ready to Drink",D2485="RTD-One Pour Cocktail&gt;7%&lt;=14.5"),
SUM(LOOKUP(2,1/(SRP!$B$16:$B$20&lt;=E2485)/(SRP!$C$16:$C$20&gt;=E2485),SRP!$D$16:$D$20)*(G2485/100)*(E2485/1000)),
IF(C2485="Ready to Drink",
SUM(LOOKUP(2,1/(SRP!$B$11:$B$15&lt;=E2485)/(SRP!$C$11:$C$15&gt;=E2485),SRP!$D$11:$D$15)*(G2485/100)*(E2485/1000)),
0)))))),2)</f>
        <v>25.18</v>
      </c>
      <c r="L2485" s="173" t="str">
        <f t="shared" si="38"/>
        <v>Spirits750</v>
      </c>
      <c r="M2485" s="154">
        <f>VLOOKUP(L2485,'Slope %'!C:D,2,0)</f>
        <v>7.0000000000000007E-2</v>
      </c>
    </row>
    <row r="2486" spans="1:13" x14ac:dyDescent="0.25">
      <c r="A2486" s="169">
        <v>38533</v>
      </c>
      <c r="B2486" s="170" t="s">
        <v>2140</v>
      </c>
      <c r="C2486" s="170" t="s">
        <v>15</v>
      </c>
      <c r="D2486" s="170" t="s">
        <v>225</v>
      </c>
      <c r="E2486" s="170">
        <v>750</v>
      </c>
      <c r="F2486" s="170">
        <v>6</v>
      </c>
      <c r="G2486" s="171">
        <v>40</v>
      </c>
      <c r="H2486" s="170" t="s">
        <v>222</v>
      </c>
      <c r="I2486" s="171">
        <v>55.99</v>
      </c>
      <c r="J2486" s="169">
        <v>1</v>
      </c>
      <c r="K2486" s="154" cm="1">
        <f t="array" ref="K2486">ROUND(
IF(C2486="Beer",
SUM(LOOKUP(2,1/(SRP!$B$8:$B$10&lt;=E2486)/(SRP!$C$8:$C$10&gt;=E2486),SRP!$D$8:$D$10)*(G2486/100)*(E2486/1000)),
IF(C2486="Spirits",
SUM(LOOKUP(2,1/(SRP!$B$2:$B$7&lt;=E2486)/(SRP!$C$2:$C$7&gt;=E2486),SRP!$D$2:$D$7)*(G2486/100)*(E2486/1000)),
IF(AND(C2486="Wine",D2486="Fortified Wines"),
SUM(LOOKUP(2,1/(SRP!$B$26:$B$29&lt;=E2486)/(SRP!$C$26:$C$29&gt;=E2486),SRP!$D$26:$D$29)*(G2486/100)*(E2486/1000)),
IF(C2486="Wine",
SUM(LOOKUP(2,1/(SRP!$B$21:$B$25&lt;=E2486)/(SRP!$C$21:$C$25&gt;=E2486),SRP!$D$21:$D$25)*(G2486/100)*(E2486/1000)),
IF(AND(C2486="Ready to Drink",D2486="RTD-One Pour Cocktail&gt;7%&lt;=14.5"),
SUM(LOOKUP(2,1/(SRP!$B$16:$B$20&lt;=E2486)/(SRP!$C$16:$C$20&gt;=E2486),SRP!$D$16:$D$20)*(G2486/100)*(E2486/1000)),
IF(C2486="Ready to Drink",
SUM(LOOKUP(2,1/(SRP!$B$11:$B$15&lt;=E2486)/(SRP!$C$11:$C$15&gt;=E2486),SRP!$D$11:$D$15)*(G2486/100)*(E2486/1000)),
0)))))),2)</f>
        <v>23.42</v>
      </c>
      <c r="L2486" s="173" t="str">
        <f t="shared" si="38"/>
        <v>Spirits750</v>
      </c>
      <c r="M2486" s="154">
        <f>VLOOKUP(L2486,'Slope %'!C:D,2,0)</f>
        <v>7.0000000000000007E-2</v>
      </c>
    </row>
    <row r="2487" spans="1:13" x14ac:dyDescent="0.25">
      <c r="A2487" s="169">
        <v>38541</v>
      </c>
      <c r="B2487" s="170" t="s">
        <v>2141</v>
      </c>
      <c r="C2487" s="170" t="s">
        <v>15</v>
      </c>
      <c r="D2487" s="170" t="s">
        <v>213</v>
      </c>
      <c r="E2487" s="170">
        <v>750</v>
      </c>
      <c r="F2487" s="170">
        <v>6</v>
      </c>
      <c r="G2487" s="171">
        <v>40</v>
      </c>
      <c r="H2487" s="170" t="s">
        <v>222</v>
      </c>
      <c r="I2487" s="171">
        <v>61.99</v>
      </c>
      <c r="J2487" s="169">
        <v>1</v>
      </c>
      <c r="K2487" s="154" cm="1">
        <f t="array" ref="K2487">ROUND(
IF(C2487="Beer",
SUM(LOOKUP(2,1/(SRP!$B$8:$B$10&lt;=E2487)/(SRP!$C$8:$C$10&gt;=E2487),SRP!$D$8:$D$10)*(G2487/100)*(E2487/1000)),
IF(C2487="Spirits",
SUM(LOOKUP(2,1/(SRP!$B$2:$B$7&lt;=E2487)/(SRP!$C$2:$C$7&gt;=E2487),SRP!$D$2:$D$7)*(G2487/100)*(E2487/1000)),
IF(AND(C2487="Wine",D2487="Fortified Wines"),
SUM(LOOKUP(2,1/(SRP!$B$26:$B$29&lt;=E2487)/(SRP!$C$26:$C$29&gt;=E2487),SRP!$D$26:$D$29)*(G2487/100)*(E2487/1000)),
IF(C2487="Wine",
SUM(LOOKUP(2,1/(SRP!$B$21:$B$25&lt;=E2487)/(SRP!$C$21:$C$25&gt;=E2487),SRP!$D$21:$D$25)*(G2487/100)*(E2487/1000)),
IF(AND(C2487="Ready to Drink",D2487="RTD-One Pour Cocktail&gt;7%&lt;=14.5"),
SUM(LOOKUP(2,1/(SRP!$B$16:$B$20&lt;=E2487)/(SRP!$C$16:$C$20&gt;=E2487),SRP!$D$16:$D$20)*(G2487/100)*(E2487/1000)),
IF(C2487="Ready to Drink",
SUM(LOOKUP(2,1/(SRP!$B$11:$B$15&lt;=E2487)/(SRP!$C$11:$C$15&gt;=E2487),SRP!$D$11:$D$15)*(G2487/100)*(E2487/1000)),
0)))))),2)</f>
        <v>23.42</v>
      </c>
      <c r="L2487" s="173" t="str">
        <f t="shared" si="38"/>
        <v>Spirits750</v>
      </c>
      <c r="M2487" s="154">
        <f>VLOOKUP(L2487,'Slope %'!C:D,2,0)</f>
        <v>7.0000000000000007E-2</v>
      </c>
    </row>
    <row r="2488" spans="1:13" x14ac:dyDescent="0.25">
      <c r="A2488" s="169">
        <v>38593</v>
      </c>
      <c r="B2488" s="170" t="s">
        <v>2142</v>
      </c>
      <c r="C2488" s="170" t="s">
        <v>24</v>
      </c>
      <c r="D2488" s="170" t="s">
        <v>38</v>
      </c>
      <c r="E2488" s="170">
        <v>750</v>
      </c>
      <c r="F2488" s="170">
        <v>6</v>
      </c>
      <c r="G2488" s="171">
        <v>14</v>
      </c>
      <c r="H2488" s="170" t="s">
        <v>96</v>
      </c>
      <c r="I2488" s="171">
        <v>29.99</v>
      </c>
      <c r="J2488" s="169">
        <v>1</v>
      </c>
      <c r="K2488" s="154" cm="1">
        <f t="array" ref="K2488">ROUND(
IF(C2488="Beer",
SUM(LOOKUP(2,1/(SRP!$B$8:$B$10&lt;=E2488)/(SRP!$C$8:$C$10&gt;=E2488),SRP!$D$8:$D$10)*(G2488/100)*(E2488/1000)),
IF(C2488="Spirits",
SUM(LOOKUP(2,1/(SRP!$B$2:$B$7&lt;=E2488)/(SRP!$C$2:$C$7&gt;=E2488),SRP!$D$2:$D$7)*(G2488/100)*(E2488/1000)),
IF(AND(C2488="Wine",D2488="Fortified Wines"),
SUM(LOOKUP(2,1/(SRP!$B$26:$B$29&lt;=E2488)/(SRP!$C$26:$C$29&gt;=E2488),SRP!$D$26:$D$29)*(G2488/100)*(E2488/1000)),
IF(C2488="Wine",
SUM(LOOKUP(2,1/(SRP!$B$21:$B$25&lt;=E2488)/(SRP!$C$21:$C$25&gt;=E2488),SRP!$D$21:$D$25)*(G2488/100)*(E2488/1000)),
IF(AND(C2488="Ready to Drink",D2488="RTD-One Pour Cocktail&gt;7%&lt;=14.5"),
SUM(LOOKUP(2,1/(SRP!$B$16:$B$20&lt;=E2488)/(SRP!$C$16:$C$20&gt;=E2488),SRP!$D$16:$D$20)*(G2488/100)*(E2488/1000)),
IF(C2488="Ready to Drink",
SUM(LOOKUP(2,1/(SRP!$B$11:$B$15&lt;=E2488)/(SRP!$C$11:$C$15&gt;=E2488),SRP!$D$11:$D$15)*(G2488/100)*(E2488/1000)),
0)))))),2)</f>
        <v>8.1999999999999993</v>
      </c>
      <c r="L2488" s="173" t="str">
        <f t="shared" si="38"/>
        <v>Wine750</v>
      </c>
      <c r="M2488" s="154">
        <f>VLOOKUP(L2488,'Slope %'!C:D,2,0)</f>
        <v>0.1</v>
      </c>
    </row>
    <row r="2489" spans="1:13" x14ac:dyDescent="0.25">
      <c r="A2489" s="169">
        <v>38669</v>
      </c>
      <c r="B2489" s="170" t="s">
        <v>2143</v>
      </c>
      <c r="C2489" s="170" t="s">
        <v>11</v>
      </c>
      <c r="D2489" s="170" t="s">
        <v>474</v>
      </c>
      <c r="E2489" s="170">
        <v>473</v>
      </c>
      <c r="F2489" s="170">
        <v>24</v>
      </c>
      <c r="G2489" s="171">
        <v>5</v>
      </c>
      <c r="H2489" s="170" t="s">
        <v>982</v>
      </c>
      <c r="I2489" s="171">
        <v>3.99</v>
      </c>
      <c r="J2489" s="169">
        <v>1</v>
      </c>
      <c r="K2489" s="154" cm="1">
        <f t="array" ref="K2489">ROUND(
IF(C2489="Beer",
SUM(LOOKUP(2,1/(SRP!$B$8:$B$10&lt;=E2489)/(SRP!$C$8:$C$10&gt;=E2489),SRP!$D$8:$D$10)*(G2489/100)*(E2489/1000)),
IF(C2489="Spirits",
SUM(LOOKUP(2,1/(SRP!$B$2:$B$7&lt;=E2489)/(SRP!$C$2:$C$7&gt;=E2489),SRP!$D$2:$D$7)*(G2489/100)*(E2489/1000)),
IF(AND(C2489="Wine",D2489="Fortified Wines"),
SUM(LOOKUP(2,1/(SRP!$B$26:$B$29&lt;=E2489)/(SRP!$C$26:$C$29&gt;=E2489),SRP!$D$26:$D$29)*(G2489/100)*(E2489/1000)),
IF(C2489="Wine",
SUM(LOOKUP(2,1/(SRP!$B$21:$B$25&lt;=E2489)/(SRP!$C$21:$C$25&gt;=E2489),SRP!$D$21:$D$25)*(G2489/100)*(E2489/1000)),
IF(AND(C2489="Ready to Drink",D2489="RTD-One Pour Cocktail&gt;7%&lt;=14.5"),
SUM(LOOKUP(2,1/(SRP!$B$16:$B$20&lt;=E2489)/(SRP!$C$16:$C$20&gt;=E2489),SRP!$D$16:$D$20)*(G2489/100)*(E2489/1000)),
IF(C2489="Ready to Drink",
SUM(LOOKUP(2,1/(SRP!$B$11:$B$15&lt;=E2489)/(SRP!$C$11:$C$15&gt;=E2489),SRP!$D$11:$D$15)*(G2489/100)*(E2489/1000)),
0)))))),2)</f>
        <v>1.85</v>
      </c>
      <c r="L2489" s="173" t="str">
        <f t="shared" si="38"/>
        <v>Beer473</v>
      </c>
      <c r="M2489" s="154">
        <f>VLOOKUP(L2489,'Slope %'!C:D,2,0)</f>
        <v>0.12</v>
      </c>
    </row>
    <row r="2490" spans="1:13" x14ac:dyDescent="0.25">
      <c r="A2490" s="169">
        <v>38669</v>
      </c>
      <c r="B2490" s="170" t="s">
        <v>2143</v>
      </c>
      <c r="C2490" s="170" t="s">
        <v>11</v>
      </c>
      <c r="D2490" s="170" t="s">
        <v>474</v>
      </c>
      <c r="E2490" s="170">
        <v>473</v>
      </c>
      <c r="F2490" s="170">
        <v>24</v>
      </c>
      <c r="G2490" s="171">
        <v>5</v>
      </c>
      <c r="H2490" s="170" t="s">
        <v>982</v>
      </c>
      <c r="I2490" s="171">
        <v>3.99</v>
      </c>
      <c r="J2490" s="169">
        <v>1</v>
      </c>
      <c r="K2490" s="154" cm="1">
        <f t="array" ref="K2490">ROUND(
IF(C2490="Beer",
SUM(LOOKUP(2,1/(SRP!$B$8:$B$10&lt;=E2490)/(SRP!$C$8:$C$10&gt;=E2490),SRP!$D$8:$D$10)*(G2490/100)*(E2490/1000)),
IF(C2490="Spirits",
SUM(LOOKUP(2,1/(SRP!$B$2:$B$7&lt;=E2490)/(SRP!$C$2:$C$7&gt;=E2490),SRP!$D$2:$D$7)*(G2490/100)*(E2490/1000)),
IF(AND(C2490="Wine",D2490="Fortified Wines"),
SUM(LOOKUP(2,1/(SRP!$B$26:$B$29&lt;=E2490)/(SRP!$C$26:$C$29&gt;=E2490),SRP!$D$26:$D$29)*(G2490/100)*(E2490/1000)),
IF(C2490="Wine",
SUM(LOOKUP(2,1/(SRP!$B$21:$B$25&lt;=E2490)/(SRP!$C$21:$C$25&gt;=E2490),SRP!$D$21:$D$25)*(G2490/100)*(E2490/1000)),
IF(AND(C2490="Ready to Drink",D2490="RTD-One Pour Cocktail&gt;7%&lt;=14.5"),
SUM(LOOKUP(2,1/(SRP!$B$16:$B$20&lt;=E2490)/(SRP!$C$16:$C$20&gt;=E2490),SRP!$D$16:$D$20)*(G2490/100)*(E2490/1000)),
IF(C2490="Ready to Drink",
SUM(LOOKUP(2,1/(SRP!$B$11:$B$15&lt;=E2490)/(SRP!$C$11:$C$15&gt;=E2490),SRP!$D$11:$D$15)*(G2490/100)*(E2490/1000)),
0)))))),2)</f>
        <v>1.85</v>
      </c>
      <c r="L2490" s="173" t="str">
        <f t="shared" si="38"/>
        <v>Beer473</v>
      </c>
      <c r="M2490" s="154">
        <f>VLOOKUP(L2490,'Slope %'!C:D,2,0)</f>
        <v>0.12</v>
      </c>
    </row>
    <row r="2491" spans="1:13" x14ac:dyDescent="0.25">
      <c r="A2491" s="169">
        <v>38677</v>
      </c>
      <c r="B2491" s="170" t="s">
        <v>2144</v>
      </c>
      <c r="C2491" s="170" t="s">
        <v>15</v>
      </c>
      <c r="D2491" s="170" t="s">
        <v>16</v>
      </c>
      <c r="E2491" s="170">
        <v>750</v>
      </c>
      <c r="F2491" s="170">
        <v>3</v>
      </c>
      <c r="G2491" s="171">
        <v>40</v>
      </c>
      <c r="H2491" s="170" t="s">
        <v>86</v>
      </c>
      <c r="I2491" s="171">
        <v>40.090000000000003</v>
      </c>
      <c r="J2491" s="169">
        <v>1</v>
      </c>
      <c r="K2491" s="154" cm="1">
        <f t="array" ref="K2491">ROUND(
IF(C2491="Beer",
SUM(LOOKUP(2,1/(SRP!$B$8:$B$10&lt;=E2491)/(SRP!$C$8:$C$10&gt;=E2491),SRP!$D$8:$D$10)*(G2491/100)*(E2491/1000)),
IF(C2491="Spirits",
SUM(LOOKUP(2,1/(SRP!$B$2:$B$7&lt;=E2491)/(SRP!$C$2:$C$7&gt;=E2491),SRP!$D$2:$D$7)*(G2491/100)*(E2491/1000)),
IF(AND(C2491="Wine",D2491="Fortified Wines"),
SUM(LOOKUP(2,1/(SRP!$B$26:$B$29&lt;=E2491)/(SRP!$C$26:$C$29&gt;=E2491),SRP!$D$26:$D$29)*(G2491/100)*(E2491/1000)),
IF(C2491="Wine",
SUM(LOOKUP(2,1/(SRP!$B$21:$B$25&lt;=E2491)/(SRP!$C$21:$C$25&gt;=E2491),SRP!$D$21:$D$25)*(G2491/100)*(E2491/1000)),
IF(AND(C2491="Ready to Drink",D2491="RTD-One Pour Cocktail&gt;7%&lt;=14.5"),
SUM(LOOKUP(2,1/(SRP!$B$16:$B$20&lt;=E2491)/(SRP!$C$16:$C$20&gt;=E2491),SRP!$D$16:$D$20)*(G2491/100)*(E2491/1000)),
IF(C2491="Ready to Drink",
SUM(LOOKUP(2,1/(SRP!$B$11:$B$15&lt;=E2491)/(SRP!$C$11:$C$15&gt;=E2491),SRP!$D$11:$D$15)*(G2491/100)*(E2491/1000)),
0)))))),2)</f>
        <v>23.42</v>
      </c>
      <c r="L2491" s="173" t="str">
        <f t="shared" si="38"/>
        <v>Spirits750</v>
      </c>
      <c r="M2491" s="154">
        <f>VLOOKUP(L2491,'Slope %'!C:D,2,0)</f>
        <v>7.0000000000000007E-2</v>
      </c>
    </row>
    <row r="2492" spans="1:13" x14ac:dyDescent="0.25">
      <c r="A2492" s="169">
        <v>38710</v>
      </c>
      <c r="B2492" s="170" t="s">
        <v>2145</v>
      </c>
      <c r="C2492" s="170" t="s">
        <v>24</v>
      </c>
      <c r="D2492" s="170" t="s">
        <v>34</v>
      </c>
      <c r="E2492" s="170">
        <v>750</v>
      </c>
      <c r="F2492" s="170">
        <v>12</v>
      </c>
      <c r="G2492" s="171">
        <v>10.5</v>
      </c>
      <c r="H2492" s="170" t="s">
        <v>110</v>
      </c>
      <c r="I2492" s="171">
        <v>17.989999999999998</v>
      </c>
      <c r="J2492" s="169">
        <v>1</v>
      </c>
      <c r="K2492" s="154" cm="1">
        <f t="array" ref="K2492">ROUND(
IF(C2492="Beer",
SUM(LOOKUP(2,1/(SRP!$B$8:$B$10&lt;=E2492)/(SRP!$C$8:$C$10&gt;=E2492),SRP!$D$8:$D$10)*(G2492/100)*(E2492/1000)),
IF(C2492="Spirits",
SUM(LOOKUP(2,1/(SRP!$B$2:$B$7&lt;=E2492)/(SRP!$C$2:$C$7&gt;=E2492),SRP!$D$2:$D$7)*(G2492/100)*(E2492/1000)),
IF(AND(C2492="Wine",D2492="Fortified Wines"),
SUM(LOOKUP(2,1/(SRP!$B$26:$B$29&lt;=E2492)/(SRP!$C$26:$C$29&gt;=E2492),SRP!$D$26:$D$29)*(G2492/100)*(E2492/1000)),
IF(C2492="Wine",
SUM(LOOKUP(2,1/(SRP!$B$21:$B$25&lt;=E2492)/(SRP!$C$21:$C$25&gt;=E2492),SRP!$D$21:$D$25)*(G2492/100)*(E2492/1000)),
IF(AND(C2492="Ready to Drink",D2492="RTD-One Pour Cocktail&gt;7%&lt;=14.5"),
SUM(LOOKUP(2,1/(SRP!$B$16:$B$20&lt;=E2492)/(SRP!$C$16:$C$20&gt;=E2492),SRP!$D$16:$D$20)*(G2492/100)*(E2492/1000)),
IF(C2492="Ready to Drink",
SUM(LOOKUP(2,1/(SRP!$B$11:$B$15&lt;=E2492)/(SRP!$C$11:$C$15&gt;=E2492),SRP!$D$11:$D$15)*(G2492/100)*(E2492/1000)),
0)))))),2)</f>
        <v>6.15</v>
      </c>
      <c r="L2492" s="173" t="str">
        <f t="shared" si="38"/>
        <v>Wine750</v>
      </c>
      <c r="M2492" s="154">
        <f>VLOOKUP(L2492,'Slope %'!C:D,2,0)</f>
        <v>0.1</v>
      </c>
    </row>
    <row r="2493" spans="1:13" x14ac:dyDescent="0.25">
      <c r="A2493" s="169">
        <v>38723</v>
      </c>
      <c r="B2493" s="170" t="s">
        <v>2146</v>
      </c>
      <c r="C2493" s="170" t="s">
        <v>11</v>
      </c>
      <c r="D2493" s="170" t="s">
        <v>474</v>
      </c>
      <c r="E2493" s="170">
        <v>473</v>
      </c>
      <c r="F2493" s="170">
        <v>24</v>
      </c>
      <c r="G2493" s="171">
        <v>5</v>
      </c>
      <c r="H2493" s="170" t="s">
        <v>13</v>
      </c>
      <c r="I2493" s="171">
        <v>3.79</v>
      </c>
      <c r="J2493" s="169">
        <v>1</v>
      </c>
      <c r="K2493" s="154" cm="1">
        <f t="array" ref="K2493">ROUND(
IF(C2493="Beer",
SUM(LOOKUP(2,1/(SRP!$B$8:$B$10&lt;=E2493)/(SRP!$C$8:$C$10&gt;=E2493),SRP!$D$8:$D$10)*(G2493/100)*(E2493/1000)),
IF(C2493="Spirits",
SUM(LOOKUP(2,1/(SRP!$B$2:$B$7&lt;=E2493)/(SRP!$C$2:$C$7&gt;=E2493),SRP!$D$2:$D$7)*(G2493/100)*(E2493/1000)),
IF(AND(C2493="Wine",D2493="Fortified Wines"),
SUM(LOOKUP(2,1/(SRP!$B$26:$B$29&lt;=E2493)/(SRP!$C$26:$C$29&gt;=E2493),SRP!$D$26:$D$29)*(G2493/100)*(E2493/1000)),
IF(C2493="Wine",
SUM(LOOKUP(2,1/(SRP!$B$21:$B$25&lt;=E2493)/(SRP!$C$21:$C$25&gt;=E2493),SRP!$D$21:$D$25)*(G2493/100)*(E2493/1000)),
IF(AND(C2493="Ready to Drink",D2493="RTD-One Pour Cocktail&gt;7%&lt;=14.5"),
SUM(LOOKUP(2,1/(SRP!$B$16:$B$20&lt;=E2493)/(SRP!$C$16:$C$20&gt;=E2493),SRP!$D$16:$D$20)*(G2493/100)*(E2493/1000)),
IF(C2493="Ready to Drink",
SUM(LOOKUP(2,1/(SRP!$B$11:$B$15&lt;=E2493)/(SRP!$C$11:$C$15&gt;=E2493),SRP!$D$11:$D$15)*(G2493/100)*(E2493/1000)),
0)))))),2)</f>
        <v>1.85</v>
      </c>
      <c r="L2493" s="173" t="str">
        <f t="shared" si="38"/>
        <v>Beer473</v>
      </c>
      <c r="M2493" s="154">
        <f>VLOOKUP(L2493,'Slope %'!C:D,2,0)</f>
        <v>0.12</v>
      </c>
    </row>
    <row r="2494" spans="1:13" x14ac:dyDescent="0.25">
      <c r="A2494" s="169">
        <v>38723</v>
      </c>
      <c r="B2494" s="170" t="s">
        <v>2146</v>
      </c>
      <c r="C2494" s="170" t="s">
        <v>11</v>
      </c>
      <c r="D2494" s="170" t="s">
        <v>474</v>
      </c>
      <c r="E2494" s="170">
        <v>473</v>
      </c>
      <c r="F2494" s="170">
        <v>24</v>
      </c>
      <c r="G2494" s="171">
        <v>5</v>
      </c>
      <c r="H2494" s="170" t="s">
        <v>13</v>
      </c>
      <c r="I2494" s="171">
        <v>3.79</v>
      </c>
      <c r="J2494" s="169">
        <v>1</v>
      </c>
      <c r="K2494" s="154" cm="1">
        <f t="array" ref="K2494">ROUND(
IF(C2494="Beer",
SUM(LOOKUP(2,1/(SRP!$B$8:$B$10&lt;=E2494)/(SRP!$C$8:$C$10&gt;=E2494),SRP!$D$8:$D$10)*(G2494/100)*(E2494/1000)),
IF(C2494="Spirits",
SUM(LOOKUP(2,1/(SRP!$B$2:$B$7&lt;=E2494)/(SRP!$C$2:$C$7&gt;=E2494),SRP!$D$2:$D$7)*(G2494/100)*(E2494/1000)),
IF(AND(C2494="Wine",D2494="Fortified Wines"),
SUM(LOOKUP(2,1/(SRP!$B$26:$B$29&lt;=E2494)/(SRP!$C$26:$C$29&gt;=E2494),SRP!$D$26:$D$29)*(G2494/100)*(E2494/1000)),
IF(C2494="Wine",
SUM(LOOKUP(2,1/(SRP!$B$21:$B$25&lt;=E2494)/(SRP!$C$21:$C$25&gt;=E2494),SRP!$D$21:$D$25)*(G2494/100)*(E2494/1000)),
IF(AND(C2494="Ready to Drink",D2494="RTD-One Pour Cocktail&gt;7%&lt;=14.5"),
SUM(LOOKUP(2,1/(SRP!$B$16:$B$20&lt;=E2494)/(SRP!$C$16:$C$20&gt;=E2494),SRP!$D$16:$D$20)*(G2494/100)*(E2494/1000)),
IF(C2494="Ready to Drink",
SUM(LOOKUP(2,1/(SRP!$B$11:$B$15&lt;=E2494)/(SRP!$C$11:$C$15&gt;=E2494),SRP!$D$11:$D$15)*(G2494/100)*(E2494/1000)),
0)))))),2)</f>
        <v>1.85</v>
      </c>
      <c r="L2494" s="173" t="str">
        <f t="shared" si="38"/>
        <v>Beer473</v>
      </c>
      <c r="M2494" s="154">
        <f>VLOOKUP(L2494,'Slope %'!C:D,2,0)</f>
        <v>0.12</v>
      </c>
    </row>
    <row r="2495" spans="1:13" x14ac:dyDescent="0.25">
      <c r="A2495" s="169">
        <v>38729</v>
      </c>
      <c r="B2495" s="170" t="s">
        <v>2147</v>
      </c>
      <c r="C2495" s="170" t="s">
        <v>11</v>
      </c>
      <c r="D2495" s="170" t="s">
        <v>474</v>
      </c>
      <c r="E2495" s="170">
        <v>2130</v>
      </c>
      <c r="F2495" s="170">
        <v>4</v>
      </c>
      <c r="G2495" s="171">
        <v>5</v>
      </c>
      <c r="H2495" s="170" t="s">
        <v>13</v>
      </c>
      <c r="I2495" s="171">
        <v>13.79</v>
      </c>
      <c r="J2495" s="169">
        <v>6</v>
      </c>
      <c r="K2495" s="154" cm="1">
        <f t="array" ref="K2495">ROUND(
IF(C2495="Beer",
SUM(LOOKUP(2,1/(SRP!$B$8:$B$10&lt;=E2495)/(SRP!$C$8:$C$10&gt;=E2495),SRP!$D$8:$D$10)*(G2495/100)*(E2495/1000)),
IF(C2495="Spirits",
SUM(LOOKUP(2,1/(SRP!$B$2:$B$7&lt;=E2495)/(SRP!$C$2:$C$7&gt;=E2495),SRP!$D$2:$D$7)*(G2495/100)*(E2495/1000)),
IF(AND(C2495="Wine",D2495="Fortified Wines"),
SUM(LOOKUP(2,1/(SRP!$B$26:$B$29&lt;=E2495)/(SRP!$C$26:$C$29&gt;=E2495),SRP!$D$26:$D$29)*(G2495/100)*(E2495/1000)),
IF(C2495="Wine",
SUM(LOOKUP(2,1/(SRP!$B$21:$B$25&lt;=E2495)/(SRP!$C$21:$C$25&gt;=E2495),SRP!$D$21:$D$25)*(G2495/100)*(E2495/1000)),
IF(AND(C2495="Ready to Drink",D2495="RTD-One Pour Cocktail&gt;7%&lt;=14.5"),
SUM(LOOKUP(2,1/(SRP!$B$16:$B$20&lt;=E2495)/(SRP!$C$16:$C$20&gt;=E2495),SRP!$D$16:$D$20)*(G2495/100)*(E2495/1000)),
IF(C2495="Ready to Drink",
SUM(LOOKUP(2,1/(SRP!$B$11:$B$15&lt;=E2495)/(SRP!$C$11:$C$15&gt;=E2495),SRP!$D$11:$D$15)*(G2495/100)*(E2495/1000)),
0)))))),2)</f>
        <v>8.31</v>
      </c>
      <c r="L2495" s="173" t="str">
        <f t="shared" si="38"/>
        <v>Beer2130</v>
      </c>
      <c r="M2495" s="154">
        <f>VLOOKUP(L2495,'Slope %'!C:D,2,0)</f>
        <v>0.1</v>
      </c>
    </row>
    <row r="2496" spans="1:13" x14ac:dyDescent="0.25">
      <c r="A2496" s="169">
        <v>38729</v>
      </c>
      <c r="B2496" s="170" t="s">
        <v>2147</v>
      </c>
      <c r="C2496" s="170" t="s">
        <v>11</v>
      </c>
      <c r="D2496" s="170" t="s">
        <v>474</v>
      </c>
      <c r="E2496" s="170">
        <v>2130</v>
      </c>
      <c r="F2496" s="170">
        <v>4</v>
      </c>
      <c r="G2496" s="171">
        <v>5</v>
      </c>
      <c r="H2496" s="170" t="s">
        <v>13</v>
      </c>
      <c r="I2496" s="171">
        <v>13.79</v>
      </c>
      <c r="J2496" s="169">
        <v>6</v>
      </c>
      <c r="K2496" s="154" cm="1">
        <f t="array" ref="K2496">ROUND(
IF(C2496="Beer",
SUM(LOOKUP(2,1/(SRP!$B$8:$B$10&lt;=E2496)/(SRP!$C$8:$C$10&gt;=E2496),SRP!$D$8:$D$10)*(G2496/100)*(E2496/1000)),
IF(C2496="Spirits",
SUM(LOOKUP(2,1/(SRP!$B$2:$B$7&lt;=E2496)/(SRP!$C$2:$C$7&gt;=E2496),SRP!$D$2:$D$7)*(G2496/100)*(E2496/1000)),
IF(AND(C2496="Wine",D2496="Fortified Wines"),
SUM(LOOKUP(2,1/(SRP!$B$26:$B$29&lt;=E2496)/(SRP!$C$26:$C$29&gt;=E2496),SRP!$D$26:$D$29)*(G2496/100)*(E2496/1000)),
IF(C2496="Wine",
SUM(LOOKUP(2,1/(SRP!$B$21:$B$25&lt;=E2496)/(SRP!$C$21:$C$25&gt;=E2496),SRP!$D$21:$D$25)*(G2496/100)*(E2496/1000)),
IF(AND(C2496="Ready to Drink",D2496="RTD-One Pour Cocktail&gt;7%&lt;=14.5"),
SUM(LOOKUP(2,1/(SRP!$B$16:$B$20&lt;=E2496)/(SRP!$C$16:$C$20&gt;=E2496),SRP!$D$16:$D$20)*(G2496/100)*(E2496/1000)),
IF(C2496="Ready to Drink",
SUM(LOOKUP(2,1/(SRP!$B$11:$B$15&lt;=E2496)/(SRP!$C$11:$C$15&gt;=E2496),SRP!$D$11:$D$15)*(G2496/100)*(E2496/1000)),
0)))))),2)</f>
        <v>8.31</v>
      </c>
      <c r="L2496" s="173" t="str">
        <f t="shared" si="38"/>
        <v>Beer2130</v>
      </c>
      <c r="M2496" s="154">
        <f>VLOOKUP(L2496,'Slope %'!C:D,2,0)</f>
        <v>0.1</v>
      </c>
    </row>
    <row r="2497" spans="1:13" x14ac:dyDescent="0.25">
      <c r="A2497" s="169">
        <v>38771</v>
      </c>
      <c r="B2497" s="170" t="s">
        <v>2148</v>
      </c>
      <c r="C2497" s="170" t="s">
        <v>11</v>
      </c>
      <c r="D2497" s="170" t="s">
        <v>211</v>
      </c>
      <c r="E2497" s="170">
        <v>473</v>
      </c>
      <c r="F2497" s="170">
        <v>24</v>
      </c>
      <c r="G2497" s="171">
        <v>3.5</v>
      </c>
      <c r="H2497" s="170" t="s">
        <v>285</v>
      </c>
      <c r="I2497" s="171">
        <v>4.29</v>
      </c>
      <c r="J2497" s="169">
        <v>1</v>
      </c>
      <c r="K2497" s="154" cm="1">
        <f t="array" ref="K2497">ROUND(
IF(C2497="Beer",
SUM(LOOKUP(2,1/(SRP!$B$8:$B$10&lt;=E2497)/(SRP!$C$8:$C$10&gt;=E2497),SRP!$D$8:$D$10)*(G2497/100)*(E2497/1000)),
IF(C2497="Spirits",
SUM(LOOKUP(2,1/(SRP!$B$2:$B$7&lt;=E2497)/(SRP!$C$2:$C$7&gt;=E2497),SRP!$D$2:$D$7)*(G2497/100)*(E2497/1000)),
IF(AND(C2497="Wine",D2497="Fortified Wines"),
SUM(LOOKUP(2,1/(SRP!$B$26:$B$29&lt;=E2497)/(SRP!$C$26:$C$29&gt;=E2497),SRP!$D$26:$D$29)*(G2497/100)*(E2497/1000)),
IF(C2497="Wine",
SUM(LOOKUP(2,1/(SRP!$B$21:$B$25&lt;=E2497)/(SRP!$C$21:$C$25&gt;=E2497),SRP!$D$21:$D$25)*(G2497/100)*(E2497/1000)),
IF(AND(C2497="Ready to Drink",D2497="RTD-One Pour Cocktail&gt;7%&lt;=14.5"),
SUM(LOOKUP(2,1/(SRP!$B$16:$B$20&lt;=E2497)/(SRP!$C$16:$C$20&gt;=E2497),SRP!$D$16:$D$20)*(G2497/100)*(E2497/1000)),
IF(C2497="Ready to Drink",
SUM(LOOKUP(2,1/(SRP!$B$11:$B$15&lt;=E2497)/(SRP!$C$11:$C$15&gt;=E2497),SRP!$D$11:$D$15)*(G2497/100)*(E2497/1000)),
0)))))),2)</f>
        <v>1.29</v>
      </c>
      <c r="L2497" s="173" t="str">
        <f t="shared" si="38"/>
        <v>Beer473</v>
      </c>
      <c r="M2497" s="154">
        <f>VLOOKUP(L2497,'Slope %'!C:D,2,0)</f>
        <v>0.12</v>
      </c>
    </row>
    <row r="2498" spans="1:13" x14ac:dyDescent="0.25">
      <c r="A2498" s="169">
        <v>38771</v>
      </c>
      <c r="B2498" s="170" t="s">
        <v>2148</v>
      </c>
      <c r="C2498" s="170" t="s">
        <v>11</v>
      </c>
      <c r="D2498" s="170" t="s">
        <v>211</v>
      </c>
      <c r="E2498" s="170">
        <v>473</v>
      </c>
      <c r="F2498" s="170">
        <v>24</v>
      </c>
      <c r="G2498" s="171">
        <v>3.5</v>
      </c>
      <c r="H2498" s="170" t="s">
        <v>285</v>
      </c>
      <c r="I2498" s="171">
        <v>4.29</v>
      </c>
      <c r="J2498" s="169">
        <v>1</v>
      </c>
      <c r="K2498" s="154" cm="1">
        <f t="array" ref="K2498">ROUND(
IF(C2498="Beer",
SUM(LOOKUP(2,1/(SRP!$B$8:$B$10&lt;=E2498)/(SRP!$C$8:$C$10&gt;=E2498),SRP!$D$8:$D$10)*(G2498/100)*(E2498/1000)),
IF(C2498="Spirits",
SUM(LOOKUP(2,1/(SRP!$B$2:$B$7&lt;=E2498)/(SRP!$C$2:$C$7&gt;=E2498),SRP!$D$2:$D$7)*(G2498/100)*(E2498/1000)),
IF(AND(C2498="Wine",D2498="Fortified Wines"),
SUM(LOOKUP(2,1/(SRP!$B$26:$B$29&lt;=E2498)/(SRP!$C$26:$C$29&gt;=E2498),SRP!$D$26:$D$29)*(G2498/100)*(E2498/1000)),
IF(C2498="Wine",
SUM(LOOKUP(2,1/(SRP!$B$21:$B$25&lt;=E2498)/(SRP!$C$21:$C$25&gt;=E2498),SRP!$D$21:$D$25)*(G2498/100)*(E2498/1000)),
IF(AND(C2498="Ready to Drink",D2498="RTD-One Pour Cocktail&gt;7%&lt;=14.5"),
SUM(LOOKUP(2,1/(SRP!$B$16:$B$20&lt;=E2498)/(SRP!$C$16:$C$20&gt;=E2498),SRP!$D$16:$D$20)*(G2498/100)*(E2498/1000)),
IF(C2498="Ready to Drink",
SUM(LOOKUP(2,1/(SRP!$B$11:$B$15&lt;=E2498)/(SRP!$C$11:$C$15&gt;=E2498),SRP!$D$11:$D$15)*(G2498/100)*(E2498/1000)),
0)))))),2)</f>
        <v>1.29</v>
      </c>
      <c r="L2498" s="173" t="str">
        <f t="shared" si="38"/>
        <v>Beer473</v>
      </c>
      <c r="M2498" s="154">
        <f>VLOOKUP(L2498,'Slope %'!C:D,2,0)</f>
        <v>0.12</v>
      </c>
    </row>
    <row r="2499" spans="1:13" x14ac:dyDescent="0.25">
      <c r="A2499" s="169">
        <v>38774</v>
      </c>
      <c r="B2499" s="170" t="s">
        <v>2149</v>
      </c>
      <c r="C2499" s="170" t="s">
        <v>11</v>
      </c>
      <c r="D2499" s="170" t="s">
        <v>211</v>
      </c>
      <c r="E2499" s="170">
        <v>5325</v>
      </c>
      <c r="F2499" s="170">
        <v>1</v>
      </c>
      <c r="G2499" s="171">
        <v>3.5</v>
      </c>
      <c r="H2499" s="170" t="s">
        <v>54</v>
      </c>
      <c r="I2499" s="171">
        <v>32.99</v>
      </c>
      <c r="J2499" s="169">
        <v>15</v>
      </c>
      <c r="K2499" s="154" cm="1">
        <f t="array" ref="K2499">ROUND(
IF(C2499="Beer",
SUM(LOOKUP(2,1/(SRP!$B$8:$B$10&lt;=E2499)/(SRP!$C$8:$C$10&gt;=E2499),SRP!$D$8:$D$10)*(G2499/100)*(E2499/1000)),
IF(C2499="Spirits",
SUM(LOOKUP(2,1/(SRP!$B$2:$B$7&lt;=E2499)/(SRP!$C$2:$C$7&gt;=E2499),SRP!$D$2:$D$7)*(G2499/100)*(E2499/1000)),
IF(AND(C2499="Wine",D2499="Fortified Wines"),
SUM(LOOKUP(2,1/(SRP!$B$26:$B$29&lt;=E2499)/(SRP!$C$26:$C$29&gt;=E2499),SRP!$D$26:$D$29)*(G2499/100)*(E2499/1000)),
IF(C2499="Wine",
SUM(LOOKUP(2,1/(SRP!$B$21:$B$25&lt;=E2499)/(SRP!$C$21:$C$25&gt;=E2499),SRP!$D$21:$D$25)*(G2499/100)*(E2499/1000)),
IF(AND(C2499="Ready to Drink",D2499="RTD-One Pour Cocktail&gt;7%&lt;=14.5"),
SUM(LOOKUP(2,1/(SRP!$B$16:$B$20&lt;=E2499)/(SRP!$C$16:$C$20&gt;=E2499),SRP!$D$16:$D$20)*(G2499/100)*(E2499/1000)),
IF(C2499="Ready to Drink",
SUM(LOOKUP(2,1/(SRP!$B$11:$B$15&lt;=E2499)/(SRP!$C$11:$C$15&gt;=E2499),SRP!$D$11:$D$15)*(G2499/100)*(E2499/1000)),
0)))))),2)</f>
        <v>14.55</v>
      </c>
      <c r="L2499" s="173" t="str">
        <f t="shared" ref="L2499:L2562" si="39">(_xlfn.CONCAT(C2499,E2499))</f>
        <v>Beer5325</v>
      </c>
      <c r="M2499" s="154">
        <f>VLOOKUP(L2499,'Slope %'!C:D,2,0)</f>
        <v>0.05</v>
      </c>
    </row>
    <row r="2500" spans="1:13" x14ac:dyDescent="0.25">
      <c r="A2500" s="169">
        <v>38774</v>
      </c>
      <c r="B2500" s="170" t="s">
        <v>2149</v>
      </c>
      <c r="C2500" s="170" t="s">
        <v>11</v>
      </c>
      <c r="D2500" s="170" t="s">
        <v>211</v>
      </c>
      <c r="E2500" s="170">
        <v>5325</v>
      </c>
      <c r="F2500" s="170">
        <v>1</v>
      </c>
      <c r="G2500" s="171">
        <v>3.5</v>
      </c>
      <c r="H2500" s="170" t="s">
        <v>54</v>
      </c>
      <c r="I2500" s="171">
        <v>32.99</v>
      </c>
      <c r="J2500" s="169">
        <v>15</v>
      </c>
      <c r="K2500" s="154" cm="1">
        <f t="array" ref="K2500">ROUND(
IF(C2500="Beer",
SUM(LOOKUP(2,1/(SRP!$B$8:$B$10&lt;=E2500)/(SRP!$C$8:$C$10&gt;=E2500),SRP!$D$8:$D$10)*(G2500/100)*(E2500/1000)),
IF(C2500="Spirits",
SUM(LOOKUP(2,1/(SRP!$B$2:$B$7&lt;=E2500)/(SRP!$C$2:$C$7&gt;=E2500),SRP!$D$2:$D$7)*(G2500/100)*(E2500/1000)),
IF(AND(C2500="Wine",D2500="Fortified Wines"),
SUM(LOOKUP(2,1/(SRP!$B$26:$B$29&lt;=E2500)/(SRP!$C$26:$C$29&gt;=E2500),SRP!$D$26:$D$29)*(G2500/100)*(E2500/1000)),
IF(C2500="Wine",
SUM(LOOKUP(2,1/(SRP!$B$21:$B$25&lt;=E2500)/(SRP!$C$21:$C$25&gt;=E2500),SRP!$D$21:$D$25)*(G2500/100)*(E2500/1000)),
IF(AND(C2500="Ready to Drink",D2500="RTD-One Pour Cocktail&gt;7%&lt;=14.5"),
SUM(LOOKUP(2,1/(SRP!$B$16:$B$20&lt;=E2500)/(SRP!$C$16:$C$20&gt;=E2500),SRP!$D$16:$D$20)*(G2500/100)*(E2500/1000)),
IF(C2500="Ready to Drink",
SUM(LOOKUP(2,1/(SRP!$B$11:$B$15&lt;=E2500)/(SRP!$C$11:$C$15&gt;=E2500),SRP!$D$11:$D$15)*(G2500/100)*(E2500/1000)),
0)))))),2)</f>
        <v>14.55</v>
      </c>
      <c r="L2500" s="173" t="str">
        <f t="shared" si="39"/>
        <v>Beer5325</v>
      </c>
      <c r="M2500" s="154">
        <f>VLOOKUP(L2500,'Slope %'!C:D,2,0)</f>
        <v>0.05</v>
      </c>
    </row>
    <row r="2501" spans="1:13" x14ac:dyDescent="0.25">
      <c r="A2501" s="169">
        <v>38786</v>
      </c>
      <c r="B2501" s="170" t="s">
        <v>2150</v>
      </c>
      <c r="C2501" s="170" t="s">
        <v>15</v>
      </c>
      <c r="D2501" s="170" t="s">
        <v>227</v>
      </c>
      <c r="E2501" s="170">
        <v>750</v>
      </c>
      <c r="F2501" s="170">
        <v>12</v>
      </c>
      <c r="G2501" s="171">
        <v>40</v>
      </c>
      <c r="H2501" s="170" t="s">
        <v>22</v>
      </c>
      <c r="I2501" s="171">
        <v>57.99</v>
      </c>
      <c r="J2501" s="169">
        <v>1</v>
      </c>
      <c r="K2501" s="154" cm="1">
        <f t="array" ref="K2501">ROUND(
IF(C2501="Beer",
SUM(LOOKUP(2,1/(SRP!$B$8:$B$10&lt;=E2501)/(SRP!$C$8:$C$10&gt;=E2501),SRP!$D$8:$D$10)*(G2501/100)*(E2501/1000)),
IF(C2501="Spirits",
SUM(LOOKUP(2,1/(SRP!$B$2:$B$7&lt;=E2501)/(SRP!$C$2:$C$7&gt;=E2501),SRP!$D$2:$D$7)*(G2501/100)*(E2501/1000)),
IF(AND(C2501="Wine",D2501="Fortified Wines"),
SUM(LOOKUP(2,1/(SRP!$B$26:$B$29&lt;=E2501)/(SRP!$C$26:$C$29&gt;=E2501),SRP!$D$26:$D$29)*(G2501/100)*(E2501/1000)),
IF(C2501="Wine",
SUM(LOOKUP(2,1/(SRP!$B$21:$B$25&lt;=E2501)/(SRP!$C$21:$C$25&gt;=E2501),SRP!$D$21:$D$25)*(G2501/100)*(E2501/1000)),
IF(AND(C2501="Ready to Drink",D2501="RTD-One Pour Cocktail&gt;7%&lt;=14.5"),
SUM(LOOKUP(2,1/(SRP!$B$16:$B$20&lt;=E2501)/(SRP!$C$16:$C$20&gt;=E2501),SRP!$D$16:$D$20)*(G2501/100)*(E2501/1000)),
IF(C2501="Ready to Drink",
SUM(LOOKUP(2,1/(SRP!$B$11:$B$15&lt;=E2501)/(SRP!$C$11:$C$15&gt;=E2501),SRP!$D$11:$D$15)*(G2501/100)*(E2501/1000)),
0)))))),2)</f>
        <v>23.42</v>
      </c>
      <c r="L2501" s="173" t="str">
        <f t="shared" si="39"/>
        <v>Spirits750</v>
      </c>
      <c r="M2501" s="154">
        <f>VLOOKUP(L2501,'Slope %'!C:D,2,0)</f>
        <v>7.0000000000000007E-2</v>
      </c>
    </row>
    <row r="2502" spans="1:13" x14ac:dyDescent="0.25">
      <c r="A2502" s="169">
        <v>38889</v>
      </c>
      <c r="B2502" s="170" t="s">
        <v>2151</v>
      </c>
      <c r="C2502" s="170" t="s">
        <v>263</v>
      </c>
      <c r="D2502" s="170" t="s">
        <v>332</v>
      </c>
      <c r="E2502" s="170">
        <v>4260</v>
      </c>
      <c r="F2502" s="170">
        <v>2</v>
      </c>
      <c r="G2502" s="171">
        <v>5</v>
      </c>
      <c r="H2502" s="170" t="s">
        <v>1053</v>
      </c>
      <c r="I2502" s="171">
        <v>27.99</v>
      </c>
      <c r="J2502" s="169">
        <v>12</v>
      </c>
      <c r="K2502" s="154" cm="1">
        <f t="array" ref="K2502">ROUND(
IF(C2502="Beer",
SUM(LOOKUP(2,1/(SRP!$B$8:$B$10&lt;=E2502)/(SRP!$C$8:$C$10&gt;=E2502),SRP!$D$8:$D$10)*(G2502/100)*(E2502/1000)),
IF(C2502="Spirits",
SUM(LOOKUP(2,1/(SRP!$B$2:$B$7&lt;=E2502)/(SRP!$C$2:$C$7&gt;=E2502),SRP!$D$2:$D$7)*(G2502/100)*(E2502/1000)),
IF(AND(C2502="Wine",D2502="Fortified Wines"),
SUM(LOOKUP(2,1/(SRP!$B$26:$B$29&lt;=E2502)/(SRP!$C$26:$C$29&gt;=E2502),SRP!$D$26:$D$29)*(G2502/100)*(E2502/1000)),
IF(C2502="Wine",
SUM(LOOKUP(2,1/(SRP!$B$21:$B$25&lt;=E2502)/(SRP!$C$21:$C$25&gt;=E2502),SRP!$D$21:$D$25)*(G2502/100)*(E2502/1000)),
IF(AND(C2502="Ready to Drink",D2502="RTD-One Pour Cocktail&gt;7%&lt;=14.5"),
SUM(LOOKUP(2,1/(SRP!$B$16:$B$20&lt;=E2502)/(SRP!$C$16:$C$20&gt;=E2502),SRP!$D$16:$D$20)*(G2502/100)*(E2502/1000)),
IF(C2502="Ready to Drink",
SUM(LOOKUP(2,1/(SRP!$B$11:$B$15&lt;=E2502)/(SRP!$C$11:$C$15&gt;=E2502),SRP!$D$11:$D$15)*(G2502/100)*(E2502/1000)),
0)))))),2)</f>
        <v>16.63</v>
      </c>
      <c r="L2502" s="173" t="str">
        <f t="shared" si="39"/>
        <v>Ready to Drink4260</v>
      </c>
      <c r="M2502" s="154">
        <f>VLOOKUP(L2502,'Slope %'!C:D,2,0)</f>
        <v>7.0000000000000007E-2</v>
      </c>
    </row>
    <row r="2503" spans="1:13" x14ac:dyDescent="0.25">
      <c r="A2503" s="169">
        <v>38889</v>
      </c>
      <c r="B2503" s="170" t="s">
        <v>2151</v>
      </c>
      <c r="C2503" s="170" t="s">
        <v>263</v>
      </c>
      <c r="D2503" s="170" t="s">
        <v>332</v>
      </c>
      <c r="E2503" s="170">
        <v>4260</v>
      </c>
      <c r="F2503" s="170">
        <v>2</v>
      </c>
      <c r="G2503" s="171">
        <v>5</v>
      </c>
      <c r="H2503" s="170" t="s">
        <v>1053</v>
      </c>
      <c r="I2503" s="171">
        <v>27.99</v>
      </c>
      <c r="J2503" s="169">
        <v>12</v>
      </c>
      <c r="K2503" s="154" cm="1">
        <f t="array" ref="K2503">ROUND(
IF(C2503="Beer",
SUM(LOOKUP(2,1/(SRP!$B$8:$B$10&lt;=E2503)/(SRP!$C$8:$C$10&gt;=E2503),SRP!$D$8:$D$10)*(G2503/100)*(E2503/1000)),
IF(C2503="Spirits",
SUM(LOOKUP(2,1/(SRP!$B$2:$B$7&lt;=E2503)/(SRP!$C$2:$C$7&gt;=E2503),SRP!$D$2:$D$7)*(G2503/100)*(E2503/1000)),
IF(AND(C2503="Wine",D2503="Fortified Wines"),
SUM(LOOKUP(2,1/(SRP!$B$26:$B$29&lt;=E2503)/(SRP!$C$26:$C$29&gt;=E2503),SRP!$D$26:$D$29)*(G2503/100)*(E2503/1000)),
IF(C2503="Wine",
SUM(LOOKUP(2,1/(SRP!$B$21:$B$25&lt;=E2503)/(SRP!$C$21:$C$25&gt;=E2503),SRP!$D$21:$D$25)*(G2503/100)*(E2503/1000)),
IF(AND(C2503="Ready to Drink",D2503="RTD-One Pour Cocktail&gt;7%&lt;=14.5"),
SUM(LOOKUP(2,1/(SRP!$B$16:$B$20&lt;=E2503)/(SRP!$C$16:$C$20&gt;=E2503),SRP!$D$16:$D$20)*(G2503/100)*(E2503/1000)),
IF(C2503="Ready to Drink",
SUM(LOOKUP(2,1/(SRP!$B$11:$B$15&lt;=E2503)/(SRP!$C$11:$C$15&gt;=E2503),SRP!$D$11:$D$15)*(G2503/100)*(E2503/1000)),
0)))))),2)</f>
        <v>16.63</v>
      </c>
      <c r="L2503" s="173" t="str">
        <f t="shared" si="39"/>
        <v>Ready to Drink4260</v>
      </c>
      <c r="M2503" s="154">
        <f>VLOOKUP(L2503,'Slope %'!C:D,2,0)</f>
        <v>7.0000000000000007E-2</v>
      </c>
    </row>
    <row r="2504" spans="1:13" x14ac:dyDescent="0.25">
      <c r="A2504" s="169">
        <v>38923</v>
      </c>
      <c r="B2504" s="170" t="s">
        <v>2152</v>
      </c>
      <c r="C2504" s="170" t="s">
        <v>24</v>
      </c>
      <c r="D2504" s="170" t="s">
        <v>34</v>
      </c>
      <c r="E2504" s="170">
        <v>750</v>
      </c>
      <c r="F2504" s="170">
        <v>12</v>
      </c>
      <c r="G2504" s="171">
        <v>14.5</v>
      </c>
      <c r="H2504" s="170" t="s">
        <v>26</v>
      </c>
      <c r="I2504" s="171">
        <v>16.239999999999998</v>
      </c>
      <c r="J2504" s="169">
        <v>1</v>
      </c>
      <c r="K2504" s="154" cm="1">
        <f t="array" ref="K2504">ROUND(
IF(C2504="Beer",
SUM(LOOKUP(2,1/(SRP!$B$8:$B$10&lt;=E2504)/(SRP!$C$8:$C$10&gt;=E2504),SRP!$D$8:$D$10)*(G2504/100)*(E2504/1000)),
IF(C2504="Spirits",
SUM(LOOKUP(2,1/(SRP!$B$2:$B$7&lt;=E2504)/(SRP!$C$2:$C$7&gt;=E2504),SRP!$D$2:$D$7)*(G2504/100)*(E2504/1000)),
IF(AND(C2504="Wine",D2504="Fortified Wines"),
SUM(LOOKUP(2,1/(SRP!$B$26:$B$29&lt;=E2504)/(SRP!$C$26:$C$29&gt;=E2504),SRP!$D$26:$D$29)*(G2504/100)*(E2504/1000)),
IF(C2504="Wine",
SUM(LOOKUP(2,1/(SRP!$B$21:$B$25&lt;=E2504)/(SRP!$C$21:$C$25&gt;=E2504),SRP!$D$21:$D$25)*(G2504/100)*(E2504/1000)),
IF(AND(C2504="Ready to Drink",D2504="RTD-One Pour Cocktail&gt;7%&lt;=14.5"),
SUM(LOOKUP(2,1/(SRP!$B$16:$B$20&lt;=E2504)/(SRP!$C$16:$C$20&gt;=E2504),SRP!$D$16:$D$20)*(G2504/100)*(E2504/1000)),
IF(C2504="Ready to Drink",
SUM(LOOKUP(2,1/(SRP!$B$11:$B$15&lt;=E2504)/(SRP!$C$11:$C$15&gt;=E2504),SRP!$D$11:$D$15)*(G2504/100)*(E2504/1000)),
0)))))),2)</f>
        <v>8.49</v>
      </c>
      <c r="L2504" s="173" t="str">
        <f t="shared" si="39"/>
        <v>Wine750</v>
      </c>
      <c r="M2504" s="154">
        <f>VLOOKUP(L2504,'Slope %'!C:D,2,0)</f>
        <v>0.1</v>
      </c>
    </row>
    <row r="2505" spans="1:13" x14ac:dyDescent="0.25">
      <c r="A2505" s="169">
        <v>39019</v>
      </c>
      <c r="B2505" s="170" t="s">
        <v>2153</v>
      </c>
      <c r="C2505" s="170" t="s">
        <v>24</v>
      </c>
      <c r="D2505" s="170" t="s">
        <v>191</v>
      </c>
      <c r="E2505" s="170">
        <v>750</v>
      </c>
      <c r="F2505" s="170">
        <v>12</v>
      </c>
      <c r="G2505" s="171">
        <v>14.4</v>
      </c>
      <c r="H2505" s="170" t="s">
        <v>600</v>
      </c>
      <c r="I2505" s="171">
        <v>49.99</v>
      </c>
      <c r="J2505" s="169">
        <v>1</v>
      </c>
      <c r="K2505" s="154" cm="1">
        <f t="array" ref="K2505">ROUND(
IF(C2505="Beer",
SUM(LOOKUP(2,1/(SRP!$B$8:$B$10&lt;=E2505)/(SRP!$C$8:$C$10&gt;=E2505),SRP!$D$8:$D$10)*(G2505/100)*(E2505/1000)),
IF(C2505="Spirits",
SUM(LOOKUP(2,1/(SRP!$B$2:$B$7&lt;=E2505)/(SRP!$C$2:$C$7&gt;=E2505),SRP!$D$2:$D$7)*(G2505/100)*(E2505/1000)),
IF(AND(C2505="Wine",D2505="Fortified Wines"),
SUM(LOOKUP(2,1/(SRP!$B$26:$B$29&lt;=E2505)/(SRP!$C$26:$C$29&gt;=E2505),SRP!$D$26:$D$29)*(G2505/100)*(E2505/1000)),
IF(C2505="Wine",
SUM(LOOKUP(2,1/(SRP!$B$21:$B$25&lt;=E2505)/(SRP!$C$21:$C$25&gt;=E2505),SRP!$D$21:$D$25)*(G2505/100)*(E2505/1000)),
IF(AND(C2505="Ready to Drink",D2505="RTD-One Pour Cocktail&gt;7%&lt;=14.5"),
SUM(LOOKUP(2,1/(SRP!$B$16:$B$20&lt;=E2505)/(SRP!$C$16:$C$20&gt;=E2505),SRP!$D$16:$D$20)*(G2505/100)*(E2505/1000)),
IF(C2505="Ready to Drink",
SUM(LOOKUP(2,1/(SRP!$B$11:$B$15&lt;=E2505)/(SRP!$C$11:$C$15&gt;=E2505),SRP!$D$11:$D$15)*(G2505/100)*(E2505/1000)),
0)))))),2)</f>
        <v>8.43</v>
      </c>
      <c r="L2505" s="173" t="str">
        <f t="shared" si="39"/>
        <v>Wine750</v>
      </c>
      <c r="M2505" s="154">
        <f>VLOOKUP(L2505,'Slope %'!C:D,2,0)</f>
        <v>0.1</v>
      </c>
    </row>
    <row r="2506" spans="1:13" x14ac:dyDescent="0.25">
      <c r="A2506" s="169">
        <v>39031</v>
      </c>
      <c r="B2506" s="170" t="s">
        <v>2154</v>
      </c>
      <c r="C2506" s="170" t="s">
        <v>24</v>
      </c>
      <c r="D2506" s="170" t="s">
        <v>46</v>
      </c>
      <c r="E2506" s="170">
        <v>750</v>
      </c>
      <c r="F2506" s="170">
        <v>12</v>
      </c>
      <c r="G2506" s="171">
        <v>11.5</v>
      </c>
      <c r="H2506" s="170" t="s">
        <v>163</v>
      </c>
      <c r="I2506" s="171">
        <v>21.99</v>
      </c>
      <c r="J2506" s="169">
        <v>1</v>
      </c>
      <c r="K2506" s="154" cm="1">
        <f t="array" ref="K2506">ROUND(
IF(C2506="Beer",
SUM(LOOKUP(2,1/(SRP!$B$8:$B$10&lt;=E2506)/(SRP!$C$8:$C$10&gt;=E2506),SRP!$D$8:$D$10)*(G2506/100)*(E2506/1000)),
IF(C2506="Spirits",
SUM(LOOKUP(2,1/(SRP!$B$2:$B$7&lt;=E2506)/(SRP!$C$2:$C$7&gt;=E2506),SRP!$D$2:$D$7)*(G2506/100)*(E2506/1000)),
IF(AND(C2506="Wine",D2506="Fortified Wines"),
SUM(LOOKUP(2,1/(SRP!$B$26:$B$29&lt;=E2506)/(SRP!$C$26:$C$29&gt;=E2506),SRP!$D$26:$D$29)*(G2506/100)*(E2506/1000)),
IF(C2506="Wine",
SUM(LOOKUP(2,1/(SRP!$B$21:$B$25&lt;=E2506)/(SRP!$C$21:$C$25&gt;=E2506),SRP!$D$21:$D$25)*(G2506/100)*(E2506/1000)),
IF(AND(C2506="Ready to Drink",D2506="RTD-One Pour Cocktail&gt;7%&lt;=14.5"),
SUM(LOOKUP(2,1/(SRP!$B$16:$B$20&lt;=E2506)/(SRP!$C$16:$C$20&gt;=E2506),SRP!$D$16:$D$20)*(G2506/100)*(E2506/1000)),
IF(C2506="Ready to Drink",
SUM(LOOKUP(2,1/(SRP!$B$11:$B$15&lt;=E2506)/(SRP!$C$11:$C$15&gt;=E2506),SRP!$D$11:$D$15)*(G2506/100)*(E2506/1000)),
0)))))),2)</f>
        <v>6.73</v>
      </c>
      <c r="L2506" s="173" t="str">
        <f t="shared" si="39"/>
        <v>Wine750</v>
      </c>
      <c r="M2506" s="154">
        <f>VLOOKUP(L2506,'Slope %'!C:D,2,0)</f>
        <v>0.1</v>
      </c>
    </row>
    <row r="2507" spans="1:13" x14ac:dyDescent="0.25">
      <c r="A2507" s="169">
        <v>39033</v>
      </c>
      <c r="B2507" s="170" t="s">
        <v>2155</v>
      </c>
      <c r="C2507" s="170" t="s">
        <v>24</v>
      </c>
      <c r="D2507" s="170" t="s">
        <v>46</v>
      </c>
      <c r="E2507" s="170">
        <v>750</v>
      </c>
      <c r="F2507" s="170">
        <v>12</v>
      </c>
      <c r="G2507" s="171">
        <v>11</v>
      </c>
      <c r="H2507" s="170" t="s">
        <v>177</v>
      </c>
      <c r="I2507" s="171">
        <v>20.99</v>
      </c>
      <c r="J2507" s="169">
        <v>1</v>
      </c>
      <c r="K2507" s="154" cm="1">
        <f t="array" ref="K2507">ROUND(
IF(C2507="Beer",
SUM(LOOKUP(2,1/(SRP!$B$8:$B$10&lt;=E2507)/(SRP!$C$8:$C$10&gt;=E2507),SRP!$D$8:$D$10)*(G2507/100)*(E2507/1000)),
IF(C2507="Spirits",
SUM(LOOKUP(2,1/(SRP!$B$2:$B$7&lt;=E2507)/(SRP!$C$2:$C$7&gt;=E2507),SRP!$D$2:$D$7)*(G2507/100)*(E2507/1000)),
IF(AND(C2507="Wine",D2507="Fortified Wines"),
SUM(LOOKUP(2,1/(SRP!$B$26:$B$29&lt;=E2507)/(SRP!$C$26:$C$29&gt;=E2507),SRP!$D$26:$D$29)*(G2507/100)*(E2507/1000)),
IF(C2507="Wine",
SUM(LOOKUP(2,1/(SRP!$B$21:$B$25&lt;=E2507)/(SRP!$C$21:$C$25&gt;=E2507),SRP!$D$21:$D$25)*(G2507/100)*(E2507/1000)),
IF(AND(C2507="Ready to Drink",D2507="RTD-One Pour Cocktail&gt;7%&lt;=14.5"),
SUM(LOOKUP(2,1/(SRP!$B$16:$B$20&lt;=E2507)/(SRP!$C$16:$C$20&gt;=E2507),SRP!$D$16:$D$20)*(G2507/100)*(E2507/1000)),
IF(C2507="Ready to Drink",
SUM(LOOKUP(2,1/(SRP!$B$11:$B$15&lt;=E2507)/(SRP!$C$11:$C$15&gt;=E2507),SRP!$D$11:$D$15)*(G2507/100)*(E2507/1000)),
0)))))),2)</f>
        <v>6.44</v>
      </c>
      <c r="L2507" s="173" t="str">
        <f t="shared" si="39"/>
        <v>Wine750</v>
      </c>
      <c r="M2507" s="154">
        <f>VLOOKUP(L2507,'Slope %'!C:D,2,0)</f>
        <v>0.1</v>
      </c>
    </row>
    <row r="2508" spans="1:13" x14ac:dyDescent="0.25">
      <c r="A2508" s="169">
        <v>39045</v>
      </c>
      <c r="B2508" s="170" t="s">
        <v>2156</v>
      </c>
      <c r="C2508" s="170" t="s">
        <v>15</v>
      </c>
      <c r="D2508" s="170" t="s">
        <v>19</v>
      </c>
      <c r="E2508" s="170">
        <v>1140</v>
      </c>
      <c r="F2508" s="170">
        <v>8</v>
      </c>
      <c r="G2508" s="171">
        <v>40</v>
      </c>
      <c r="H2508" s="170" t="s">
        <v>123</v>
      </c>
      <c r="I2508" s="171">
        <v>41.99</v>
      </c>
      <c r="J2508" s="169">
        <v>1</v>
      </c>
      <c r="K2508" s="154" cm="1">
        <f t="array" ref="K2508">ROUND(
IF(C2508="Beer",
SUM(LOOKUP(2,1/(SRP!$B$8:$B$10&lt;=E2508)/(SRP!$C$8:$C$10&gt;=E2508),SRP!$D$8:$D$10)*(G2508/100)*(E2508/1000)),
IF(C2508="Spirits",
SUM(LOOKUP(2,1/(SRP!$B$2:$B$7&lt;=E2508)/(SRP!$C$2:$C$7&gt;=E2508),SRP!$D$2:$D$7)*(G2508/100)*(E2508/1000)),
IF(AND(C2508="Wine",D2508="Fortified Wines"),
SUM(LOOKUP(2,1/(SRP!$B$26:$B$29&lt;=E2508)/(SRP!$C$26:$C$29&gt;=E2508),SRP!$D$26:$D$29)*(G2508/100)*(E2508/1000)),
IF(C2508="Wine",
SUM(LOOKUP(2,1/(SRP!$B$21:$B$25&lt;=E2508)/(SRP!$C$21:$C$25&gt;=E2508),SRP!$D$21:$D$25)*(G2508/100)*(E2508/1000)),
IF(AND(C2508="Ready to Drink",D2508="RTD-One Pour Cocktail&gt;7%&lt;=14.5"),
SUM(LOOKUP(2,1/(SRP!$B$16:$B$20&lt;=E2508)/(SRP!$C$16:$C$20&gt;=E2508),SRP!$D$16:$D$20)*(G2508/100)*(E2508/1000)),
IF(C2508="Ready to Drink",
SUM(LOOKUP(2,1/(SRP!$B$11:$B$15&lt;=E2508)/(SRP!$C$11:$C$15&gt;=E2508),SRP!$D$11:$D$15)*(G2508/100)*(E2508/1000)),
0)))))),2)</f>
        <v>35.6</v>
      </c>
      <c r="L2508" s="173" t="str">
        <f t="shared" si="39"/>
        <v>Spirits1140</v>
      </c>
      <c r="M2508" s="154">
        <f>VLOOKUP(L2508,'Slope %'!C:D,2,0)</f>
        <v>0.05</v>
      </c>
    </row>
    <row r="2509" spans="1:13" x14ac:dyDescent="0.25">
      <c r="A2509" s="169">
        <v>39049</v>
      </c>
      <c r="B2509" s="170" t="s">
        <v>2157</v>
      </c>
      <c r="C2509" s="170" t="s">
        <v>11</v>
      </c>
      <c r="D2509" s="170" t="s">
        <v>303</v>
      </c>
      <c r="E2509" s="170">
        <v>473</v>
      </c>
      <c r="F2509" s="170">
        <v>24</v>
      </c>
      <c r="G2509" s="171">
        <v>7</v>
      </c>
      <c r="H2509" s="170" t="s">
        <v>1457</v>
      </c>
      <c r="I2509" s="171">
        <v>4.75</v>
      </c>
      <c r="J2509" s="169">
        <v>1</v>
      </c>
      <c r="K2509" s="154" cm="1">
        <f t="array" ref="K2509">ROUND(
IF(C2509="Beer",
SUM(LOOKUP(2,1/(SRP!$B$8:$B$10&lt;=E2509)/(SRP!$C$8:$C$10&gt;=E2509),SRP!$D$8:$D$10)*(G2509/100)*(E2509/1000)),
IF(C2509="Spirits",
SUM(LOOKUP(2,1/(SRP!$B$2:$B$7&lt;=E2509)/(SRP!$C$2:$C$7&gt;=E2509),SRP!$D$2:$D$7)*(G2509/100)*(E2509/1000)),
IF(AND(C2509="Wine",D2509="Fortified Wines"),
SUM(LOOKUP(2,1/(SRP!$B$26:$B$29&lt;=E2509)/(SRP!$C$26:$C$29&gt;=E2509),SRP!$D$26:$D$29)*(G2509/100)*(E2509/1000)),
IF(C2509="Wine",
SUM(LOOKUP(2,1/(SRP!$B$21:$B$25&lt;=E2509)/(SRP!$C$21:$C$25&gt;=E2509),SRP!$D$21:$D$25)*(G2509/100)*(E2509/1000)),
IF(AND(C2509="Ready to Drink",D2509="RTD-One Pour Cocktail&gt;7%&lt;=14.5"),
SUM(LOOKUP(2,1/(SRP!$B$16:$B$20&lt;=E2509)/(SRP!$C$16:$C$20&gt;=E2509),SRP!$D$16:$D$20)*(G2509/100)*(E2509/1000)),
IF(C2509="Ready to Drink",
SUM(LOOKUP(2,1/(SRP!$B$11:$B$15&lt;=E2509)/(SRP!$C$11:$C$15&gt;=E2509),SRP!$D$11:$D$15)*(G2509/100)*(E2509/1000)),
0)))))),2)</f>
        <v>2.58</v>
      </c>
      <c r="L2509" s="173" t="str">
        <f t="shared" si="39"/>
        <v>Beer473</v>
      </c>
      <c r="M2509" s="154">
        <f>VLOOKUP(L2509,'Slope %'!C:D,2,0)</f>
        <v>0.12</v>
      </c>
    </row>
    <row r="2510" spans="1:13" x14ac:dyDescent="0.25">
      <c r="A2510" s="169">
        <v>39049</v>
      </c>
      <c r="B2510" s="170" t="s">
        <v>2157</v>
      </c>
      <c r="C2510" s="170" t="s">
        <v>11</v>
      </c>
      <c r="D2510" s="170" t="s">
        <v>303</v>
      </c>
      <c r="E2510" s="170">
        <v>473</v>
      </c>
      <c r="F2510" s="170">
        <v>24</v>
      </c>
      <c r="G2510" s="171">
        <v>7</v>
      </c>
      <c r="H2510" s="170" t="s">
        <v>1457</v>
      </c>
      <c r="I2510" s="171">
        <v>4.75</v>
      </c>
      <c r="J2510" s="169">
        <v>1</v>
      </c>
      <c r="K2510" s="154" cm="1">
        <f t="array" ref="K2510">ROUND(
IF(C2510="Beer",
SUM(LOOKUP(2,1/(SRP!$B$8:$B$10&lt;=E2510)/(SRP!$C$8:$C$10&gt;=E2510),SRP!$D$8:$D$10)*(G2510/100)*(E2510/1000)),
IF(C2510="Spirits",
SUM(LOOKUP(2,1/(SRP!$B$2:$B$7&lt;=E2510)/(SRP!$C$2:$C$7&gt;=E2510),SRP!$D$2:$D$7)*(G2510/100)*(E2510/1000)),
IF(AND(C2510="Wine",D2510="Fortified Wines"),
SUM(LOOKUP(2,1/(SRP!$B$26:$B$29&lt;=E2510)/(SRP!$C$26:$C$29&gt;=E2510),SRP!$D$26:$D$29)*(G2510/100)*(E2510/1000)),
IF(C2510="Wine",
SUM(LOOKUP(2,1/(SRP!$B$21:$B$25&lt;=E2510)/(SRP!$C$21:$C$25&gt;=E2510),SRP!$D$21:$D$25)*(G2510/100)*(E2510/1000)),
IF(AND(C2510="Ready to Drink",D2510="RTD-One Pour Cocktail&gt;7%&lt;=14.5"),
SUM(LOOKUP(2,1/(SRP!$B$16:$B$20&lt;=E2510)/(SRP!$C$16:$C$20&gt;=E2510),SRP!$D$16:$D$20)*(G2510/100)*(E2510/1000)),
IF(C2510="Ready to Drink",
SUM(LOOKUP(2,1/(SRP!$B$11:$B$15&lt;=E2510)/(SRP!$C$11:$C$15&gt;=E2510),SRP!$D$11:$D$15)*(G2510/100)*(E2510/1000)),
0)))))),2)</f>
        <v>2.58</v>
      </c>
      <c r="L2510" s="173" t="str">
        <f t="shared" si="39"/>
        <v>Beer473</v>
      </c>
      <c r="M2510" s="154">
        <f>VLOOKUP(L2510,'Slope %'!C:D,2,0)</f>
        <v>0.12</v>
      </c>
    </row>
    <row r="2511" spans="1:13" x14ac:dyDescent="0.25">
      <c r="A2511" s="169">
        <v>39064</v>
      </c>
      <c r="B2511" s="170" t="s">
        <v>2158</v>
      </c>
      <c r="C2511" s="170" t="s">
        <v>11</v>
      </c>
      <c r="D2511" s="170" t="s">
        <v>267</v>
      </c>
      <c r="E2511" s="170">
        <v>3960</v>
      </c>
      <c r="F2511" s="170">
        <v>1</v>
      </c>
      <c r="G2511" s="171">
        <v>5</v>
      </c>
      <c r="H2511" s="170" t="s">
        <v>54</v>
      </c>
      <c r="I2511" s="171">
        <v>32.090000000000003</v>
      </c>
      <c r="J2511" s="169">
        <v>12</v>
      </c>
      <c r="K2511" s="154" cm="1">
        <f t="array" ref="K2511">ROUND(
IF(C2511="Beer",
SUM(LOOKUP(2,1/(SRP!$B$8:$B$10&lt;=E2511)/(SRP!$C$8:$C$10&gt;=E2511),SRP!$D$8:$D$10)*(G2511/100)*(E2511/1000)),
IF(C2511="Spirits",
SUM(LOOKUP(2,1/(SRP!$B$2:$B$7&lt;=E2511)/(SRP!$C$2:$C$7&gt;=E2511),SRP!$D$2:$D$7)*(G2511/100)*(E2511/1000)),
IF(AND(C2511="Wine",D2511="Fortified Wines"),
SUM(LOOKUP(2,1/(SRP!$B$26:$B$29&lt;=E2511)/(SRP!$C$26:$C$29&gt;=E2511),SRP!$D$26:$D$29)*(G2511/100)*(E2511/1000)),
IF(C2511="Wine",
SUM(LOOKUP(2,1/(SRP!$B$21:$B$25&lt;=E2511)/(SRP!$C$21:$C$25&gt;=E2511),SRP!$D$21:$D$25)*(G2511/100)*(E2511/1000)),
IF(AND(C2511="Ready to Drink",D2511="RTD-One Pour Cocktail&gt;7%&lt;=14.5"),
SUM(LOOKUP(2,1/(SRP!$B$16:$B$20&lt;=E2511)/(SRP!$C$16:$C$20&gt;=E2511),SRP!$D$16:$D$20)*(G2511/100)*(E2511/1000)),
IF(C2511="Ready to Drink",
SUM(LOOKUP(2,1/(SRP!$B$11:$B$15&lt;=E2511)/(SRP!$C$11:$C$15&gt;=E2511),SRP!$D$11:$D$15)*(G2511/100)*(E2511/1000)),
0)))))),2)</f>
        <v>15.46</v>
      </c>
      <c r="L2511" s="173" t="str">
        <f t="shared" si="39"/>
        <v>Beer3960</v>
      </c>
      <c r="M2511" s="154">
        <f>VLOOKUP(L2511,'Slope %'!C:D,2,0)</f>
        <v>7.0000000000000007E-2</v>
      </c>
    </row>
    <row r="2512" spans="1:13" x14ac:dyDescent="0.25">
      <c r="A2512" s="169">
        <v>39064</v>
      </c>
      <c r="B2512" s="170" t="s">
        <v>2158</v>
      </c>
      <c r="C2512" s="170" t="s">
        <v>11</v>
      </c>
      <c r="D2512" s="170" t="s">
        <v>267</v>
      </c>
      <c r="E2512" s="170">
        <v>3960</v>
      </c>
      <c r="F2512" s="170">
        <v>1</v>
      </c>
      <c r="G2512" s="171">
        <v>5</v>
      </c>
      <c r="H2512" s="170" t="s">
        <v>54</v>
      </c>
      <c r="I2512" s="171">
        <v>32.090000000000003</v>
      </c>
      <c r="J2512" s="169">
        <v>12</v>
      </c>
      <c r="K2512" s="154" cm="1">
        <f t="array" ref="K2512">ROUND(
IF(C2512="Beer",
SUM(LOOKUP(2,1/(SRP!$B$8:$B$10&lt;=E2512)/(SRP!$C$8:$C$10&gt;=E2512),SRP!$D$8:$D$10)*(G2512/100)*(E2512/1000)),
IF(C2512="Spirits",
SUM(LOOKUP(2,1/(SRP!$B$2:$B$7&lt;=E2512)/(SRP!$C$2:$C$7&gt;=E2512),SRP!$D$2:$D$7)*(G2512/100)*(E2512/1000)),
IF(AND(C2512="Wine",D2512="Fortified Wines"),
SUM(LOOKUP(2,1/(SRP!$B$26:$B$29&lt;=E2512)/(SRP!$C$26:$C$29&gt;=E2512),SRP!$D$26:$D$29)*(G2512/100)*(E2512/1000)),
IF(C2512="Wine",
SUM(LOOKUP(2,1/(SRP!$B$21:$B$25&lt;=E2512)/(SRP!$C$21:$C$25&gt;=E2512),SRP!$D$21:$D$25)*(G2512/100)*(E2512/1000)),
IF(AND(C2512="Ready to Drink",D2512="RTD-One Pour Cocktail&gt;7%&lt;=14.5"),
SUM(LOOKUP(2,1/(SRP!$B$16:$B$20&lt;=E2512)/(SRP!$C$16:$C$20&gt;=E2512),SRP!$D$16:$D$20)*(G2512/100)*(E2512/1000)),
IF(C2512="Ready to Drink",
SUM(LOOKUP(2,1/(SRP!$B$11:$B$15&lt;=E2512)/(SRP!$C$11:$C$15&gt;=E2512),SRP!$D$11:$D$15)*(G2512/100)*(E2512/1000)),
0)))))),2)</f>
        <v>15.46</v>
      </c>
      <c r="L2512" s="173" t="str">
        <f t="shared" si="39"/>
        <v>Beer3960</v>
      </c>
      <c r="M2512" s="154">
        <f>VLOOKUP(L2512,'Slope %'!C:D,2,0)</f>
        <v>7.0000000000000007E-2</v>
      </c>
    </row>
    <row r="2513" spans="1:13" x14ac:dyDescent="0.25">
      <c r="A2513" s="169">
        <v>39071</v>
      </c>
      <c r="B2513" s="170" t="s">
        <v>2159</v>
      </c>
      <c r="C2513" s="170" t="s">
        <v>11</v>
      </c>
      <c r="D2513" s="170" t="s">
        <v>267</v>
      </c>
      <c r="E2513" s="170">
        <v>473</v>
      </c>
      <c r="F2513" s="170">
        <v>24</v>
      </c>
      <c r="G2513" s="171">
        <v>4.0999999999999996</v>
      </c>
      <c r="H2513" s="170" t="s">
        <v>222</v>
      </c>
      <c r="I2513" s="171">
        <v>4.99</v>
      </c>
      <c r="J2513" s="169">
        <v>1</v>
      </c>
      <c r="K2513" s="154" cm="1">
        <f t="array" ref="K2513">ROUND(
IF(C2513="Beer",
SUM(LOOKUP(2,1/(SRP!$B$8:$B$10&lt;=E2513)/(SRP!$C$8:$C$10&gt;=E2513),SRP!$D$8:$D$10)*(G2513/100)*(E2513/1000)),
IF(C2513="Spirits",
SUM(LOOKUP(2,1/(SRP!$B$2:$B$7&lt;=E2513)/(SRP!$C$2:$C$7&gt;=E2513),SRP!$D$2:$D$7)*(G2513/100)*(E2513/1000)),
IF(AND(C2513="Wine",D2513="Fortified Wines"),
SUM(LOOKUP(2,1/(SRP!$B$26:$B$29&lt;=E2513)/(SRP!$C$26:$C$29&gt;=E2513),SRP!$D$26:$D$29)*(G2513/100)*(E2513/1000)),
IF(C2513="Wine",
SUM(LOOKUP(2,1/(SRP!$B$21:$B$25&lt;=E2513)/(SRP!$C$21:$C$25&gt;=E2513),SRP!$D$21:$D$25)*(G2513/100)*(E2513/1000)),
IF(AND(C2513="Ready to Drink",D2513="RTD-One Pour Cocktail&gt;7%&lt;=14.5"),
SUM(LOOKUP(2,1/(SRP!$B$16:$B$20&lt;=E2513)/(SRP!$C$16:$C$20&gt;=E2513),SRP!$D$16:$D$20)*(G2513/100)*(E2513/1000)),
IF(C2513="Ready to Drink",
SUM(LOOKUP(2,1/(SRP!$B$11:$B$15&lt;=E2513)/(SRP!$C$11:$C$15&gt;=E2513),SRP!$D$11:$D$15)*(G2513/100)*(E2513/1000)),
0)))))),2)</f>
        <v>1.51</v>
      </c>
      <c r="L2513" s="173" t="str">
        <f t="shared" si="39"/>
        <v>Beer473</v>
      </c>
      <c r="M2513" s="154">
        <f>VLOOKUP(L2513,'Slope %'!C:D,2,0)</f>
        <v>0.12</v>
      </c>
    </row>
    <row r="2514" spans="1:13" x14ac:dyDescent="0.25">
      <c r="A2514" s="169">
        <v>39071</v>
      </c>
      <c r="B2514" s="170" t="s">
        <v>2159</v>
      </c>
      <c r="C2514" s="170" t="s">
        <v>11</v>
      </c>
      <c r="D2514" s="170" t="s">
        <v>267</v>
      </c>
      <c r="E2514" s="170">
        <v>473</v>
      </c>
      <c r="F2514" s="170">
        <v>24</v>
      </c>
      <c r="G2514" s="171">
        <v>4.0999999999999996</v>
      </c>
      <c r="H2514" s="170" t="s">
        <v>222</v>
      </c>
      <c r="I2514" s="171">
        <v>4.99</v>
      </c>
      <c r="J2514" s="169">
        <v>1</v>
      </c>
      <c r="K2514" s="154" cm="1">
        <f t="array" ref="K2514">ROUND(
IF(C2514="Beer",
SUM(LOOKUP(2,1/(SRP!$B$8:$B$10&lt;=E2514)/(SRP!$C$8:$C$10&gt;=E2514),SRP!$D$8:$D$10)*(G2514/100)*(E2514/1000)),
IF(C2514="Spirits",
SUM(LOOKUP(2,1/(SRP!$B$2:$B$7&lt;=E2514)/(SRP!$C$2:$C$7&gt;=E2514),SRP!$D$2:$D$7)*(G2514/100)*(E2514/1000)),
IF(AND(C2514="Wine",D2514="Fortified Wines"),
SUM(LOOKUP(2,1/(SRP!$B$26:$B$29&lt;=E2514)/(SRP!$C$26:$C$29&gt;=E2514),SRP!$D$26:$D$29)*(G2514/100)*(E2514/1000)),
IF(C2514="Wine",
SUM(LOOKUP(2,1/(SRP!$B$21:$B$25&lt;=E2514)/(SRP!$C$21:$C$25&gt;=E2514),SRP!$D$21:$D$25)*(G2514/100)*(E2514/1000)),
IF(AND(C2514="Ready to Drink",D2514="RTD-One Pour Cocktail&gt;7%&lt;=14.5"),
SUM(LOOKUP(2,1/(SRP!$B$16:$B$20&lt;=E2514)/(SRP!$C$16:$C$20&gt;=E2514),SRP!$D$16:$D$20)*(G2514/100)*(E2514/1000)),
IF(C2514="Ready to Drink",
SUM(LOOKUP(2,1/(SRP!$B$11:$B$15&lt;=E2514)/(SRP!$C$11:$C$15&gt;=E2514),SRP!$D$11:$D$15)*(G2514/100)*(E2514/1000)),
0)))))),2)</f>
        <v>1.51</v>
      </c>
      <c r="L2514" s="173" t="str">
        <f t="shared" si="39"/>
        <v>Beer473</v>
      </c>
      <c r="M2514" s="154">
        <f>VLOOKUP(L2514,'Slope %'!C:D,2,0)</f>
        <v>0.12</v>
      </c>
    </row>
    <row r="2515" spans="1:13" x14ac:dyDescent="0.25">
      <c r="A2515" s="169">
        <v>39103</v>
      </c>
      <c r="B2515" s="170" t="s">
        <v>2160</v>
      </c>
      <c r="C2515" s="170" t="s">
        <v>24</v>
      </c>
      <c r="D2515" s="170" t="s">
        <v>34</v>
      </c>
      <c r="E2515" s="170">
        <v>750</v>
      </c>
      <c r="F2515" s="170">
        <v>12</v>
      </c>
      <c r="G2515" s="171">
        <v>14.6</v>
      </c>
      <c r="H2515" s="170" t="s">
        <v>2161</v>
      </c>
      <c r="I2515" s="171">
        <v>59.99</v>
      </c>
      <c r="J2515" s="169">
        <v>1</v>
      </c>
      <c r="K2515" s="154" cm="1">
        <f t="array" ref="K2515">ROUND(
IF(C2515="Beer",
SUM(LOOKUP(2,1/(SRP!$B$8:$B$10&lt;=E2515)/(SRP!$C$8:$C$10&gt;=E2515),SRP!$D$8:$D$10)*(G2515/100)*(E2515/1000)),
IF(C2515="Spirits",
SUM(LOOKUP(2,1/(SRP!$B$2:$B$7&lt;=E2515)/(SRP!$C$2:$C$7&gt;=E2515),SRP!$D$2:$D$7)*(G2515/100)*(E2515/1000)),
IF(AND(C2515="Wine",D2515="Fortified Wines"),
SUM(LOOKUP(2,1/(SRP!$B$26:$B$29&lt;=E2515)/(SRP!$C$26:$C$29&gt;=E2515),SRP!$D$26:$D$29)*(G2515/100)*(E2515/1000)),
IF(C2515="Wine",
SUM(LOOKUP(2,1/(SRP!$B$21:$B$25&lt;=E2515)/(SRP!$C$21:$C$25&gt;=E2515),SRP!$D$21:$D$25)*(G2515/100)*(E2515/1000)),
IF(AND(C2515="Ready to Drink",D2515="RTD-One Pour Cocktail&gt;7%&lt;=14.5"),
SUM(LOOKUP(2,1/(SRP!$B$16:$B$20&lt;=E2515)/(SRP!$C$16:$C$20&gt;=E2515),SRP!$D$16:$D$20)*(G2515/100)*(E2515/1000)),
IF(C2515="Ready to Drink",
SUM(LOOKUP(2,1/(SRP!$B$11:$B$15&lt;=E2515)/(SRP!$C$11:$C$15&gt;=E2515),SRP!$D$11:$D$15)*(G2515/100)*(E2515/1000)),
0)))))),2)</f>
        <v>8.5500000000000007</v>
      </c>
      <c r="L2515" s="173" t="str">
        <f t="shared" si="39"/>
        <v>Wine750</v>
      </c>
      <c r="M2515" s="154">
        <f>VLOOKUP(L2515,'Slope %'!C:D,2,0)</f>
        <v>0.1</v>
      </c>
    </row>
    <row r="2516" spans="1:13" x14ac:dyDescent="0.25">
      <c r="A2516" s="169">
        <v>39107</v>
      </c>
      <c r="B2516" s="170" t="s">
        <v>2162</v>
      </c>
      <c r="C2516" s="170" t="s">
        <v>263</v>
      </c>
      <c r="D2516" s="170" t="s">
        <v>909</v>
      </c>
      <c r="E2516" s="170">
        <v>355</v>
      </c>
      <c r="F2516" s="170">
        <v>24</v>
      </c>
      <c r="G2516" s="171">
        <v>5</v>
      </c>
      <c r="H2516" s="170" t="s">
        <v>1615</v>
      </c>
      <c r="I2516" s="171">
        <v>3.98</v>
      </c>
      <c r="J2516" s="169">
        <v>1</v>
      </c>
      <c r="K2516" s="154" cm="1">
        <f t="array" ref="K2516">ROUND(
IF(C2516="Beer",
SUM(LOOKUP(2,1/(SRP!$B$8:$B$10&lt;=E2516)/(SRP!$C$8:$C$10&gt;=E2516),SRP!$D$8:$D$10)*(G2516/100)*(E2516/1000)),
IF(C2516="Spirits",
SUM(LOOKUP(2,1/(SRP!$B$2:$B$7&lt;=E2516)/(SRP!$C$2:$C$7&gt;=E2516),SRP!$D$2:$D$7)*(G2516/100)*(E2516/1000)),
IF(AND(C2516="Wine",D2516="Fortified Wines"),
SUM(LOOKUP(2,1/(SRP!$B$26:$B$29&lt;=E2516)/(SRP!$C$26:$C$29&gt;=E2516),SRP!$D$26:$D$29)*(G2516/100)*(E2516/1000)),
IF(C2516="Wine",
SUM(LOOKUP(2,1/(SRP!$B$21:$B$25&lt;=E2516)/(SRP!$C$21:$C$25&gt;=E2516),SRP!$D$21:$D$25)*(G2516/100)*(E2516/1000)),
IF(AND(C2516="Ready to Drink",D2516="RTD-One Pour Cocktail&gt;7%&lt;=14.5"),
SUM(LOOKUP(2,1/(SRP!$B$16:$B$20&lt;=E2516)/(SRP!$C$16:$C$20&gt;=E2516),SRP!$D$16:$D$20)*(G2516/100)*(E2516/1000)),
IF(C2516="Ready to Drink",
SUM(LOOKUP(2,1/(SRP!$B$11:$B$15&lt;=E2516)/(SRP!$C$11:$C$15&gt;=E2516),SRP!$D$11:$D$15)*(G2516/100)*(E2516/1000)),
0)))))),2)</f>
        <v>1.57</v>
      </c>
      <c r="L2516" s="173" t="str">
        <f t="shared" si="39"/>
        <v>Ready to Drink355</v>
      </c>
      <c r="M2516" s="154">
        <f>VLOOKUP(L2516,'Slope %'!C:D,2,0)</f>
        <v>0.12</v>
      </c>
    </row>
    <row r="2517" spans="1:13" x14ac:dyDescent="0.25">
      <c r="A2517" s="169">
        <v>39111</v>
      </c>
      <c r="B2517" s="170" t="s">
        <v>2163</v>
      </c>
      <c r="C2517" s="170" t="s">
        <v>263</v>
      </c>
      <c r="D2517" s="170" t="s">
        <v>935</v>
      </c>
      <c r="E2517" s="170">
        <v>355</v>
      </c>
      <c r="F2517" s="170">
        <v>24</v>
      </c>
      <c r="G2517" s="171">
        <v>5</v>
      </c>
      <c r="H2517" s="170" t="s">
        <v>1615</v>
      </c>
      <c r="I2517" s="171">
        <v>3.98</v>
      </c>
      <c r="J2517" s="169">
        <v>1</v>
      </c>
      <c r="K2517" s="154" cm="1">
        <f t="array" ref="K2517">ROUND(
IF(C2517="Beer",
SUM(LOOKUP(2,1/(SRP!$B$8:$B$10&lt;=E2517)/(SRP!$C$8:$C$10&gt;=E2517),SRP!$D$8:$D$10)*(G2517/100)*(E2517/1000)),
IF(C2517="Spirits",
SUM(LOOKUP(2,1/(SRP!$B$2:$B$7&lt;=E2517)/(SRP!$C$2:$C$7&gt;=E2517),SRP!$D$2:$D$7)*(G2517/100)*(E2517/1000)),
IF(AND(C2517="Wine",D2517="Fortified Wines"),
SUM(LOOKUP(2,1/(SRP!$B$26:$B$29&lt;=E2517)/(SRP!$C$26:$C$29&gt;=E2517),SRP!$D$26:$D$29)*(G2517/100)*(E2517/1000)),
IF(C2517="Wine",
SUM(LOOKUP(2,1/(SRP!$B$21:$B$25&lt;=E2517)/(SRP!$C$21:$C$25&gt;=E2517),SRP!$D$21:$D$25)*(G2517/100)*(E2517/1000)),
IF(AND(C2517="Ready to Drink",D2517="RTD-One Pour Cocktail&gt;7%&lt;=14.5"),
SUM(LOOKUP(2,1/(SRP!$B$16:$B$20&lt;=E2517)/(SRP!$C$16:$C$20&gt;=E2517),SRP!$D$16:$D$20)*(G2517/100)*(E2517/1000)),
IF(C2517="Ready to Drink",
SUM(LOOKUP(2,1/(SRP!$B$11:$B$15&lt;=E2517)/(SRP!$C$11:$C$15&gt;=E2517),SRP!$D$11:$D$15)*(G2517/100)*(E2517/1000)),
0)))))),2)</f>
        <v>1.57</v>
      </c>
      <c r="L2517" s="173" t="str">
        <f t="shared" si="39"/>
        <v>Ready to Drink355</v>
      </c>
      <c r="M2517" s="154">
        <f>VLOOKUP(L2517,'Slope %'!C:D,2,0)</f>
        <v>0.12</v>
      </c>
    </row>
    <row r="2518" spans="1:13" x14ac:dyDescent="0.25">
      <c r="A2518" s="169">
        <v>39112</v>
      </c>
      <c r="B2518" s="170" t="s">
        <v>2164</v>
      </c>
      <c r="C2518" s="170" t="s">
        <v>263</v>
      </c>
      <c r="D2518" s="170" t="s">
        <v>935</v>
      </c>
      <c r="E2518" s="170">
        <v>355</v>
      </c>
      <c r="F2518" s="170">
        <v>24</v>
      </c>
      <c r="G2518" s="171">
        <v>5</v>
      </c>
      <c r="H2518" s="170" t="s">
        <v>1615</v>
      </c>
      <c r="I2518" s="171">
        <v>3.98</v>
      </c>
      <c r="J2518" s="169">
        <v>1</v>
      </c>
      <c r="K2518" s="154" cm="1">
        <f t="array" ref="K2518">ROUND(
IF(C2518="Beer",
SUM(LOOKUP(2,1/(SRP!$B$8:$B$10&lt;=E2518)/(SRP!$C$8:$C$10&gt;=E2518),SRP!$D$8:$D$10)*(G2518/100)*(E2518/1000)),
IF(C2518="Spirits",
SUM(LOOKUP(2,1/(SRP!$B$2:$B$7&lt;=E2518)/(SRP!$C$2:$C$7&gt;=E2518),SRP!$D$2:$D$7)*(G2518/100)*(E2518/1000)),
IF(AND(C2518="Wine",D2518="Fortified Wines"),
SUM(LOOKUP(2,1/(SRP!$B$26:$B$29&lt;=E2518)/(SRP!$C$26:$C$29&gt;=E2518),SRP!$D$26:$D$29)*(G2518/100)*(E2518/1000)),
IF(C2518="Wine",
SUM(LOOKUP(2,1/(SRP!$B$21:$B$25&lt;=E2518)/(SRP!$C$21:$C$25&gt;=E2518),SRP!$D$21:$D$25)*(G2518/100)*(E2518/1000)),
IF(AND(C2518="Ready to Drink",D2518="RTD-One Pour Cocktail&gt;7%&lt;=14.5"),
SUM(LOOKUP(2,1/(SRP!$B$16:$B$20&lt;=E2518)/(SRP!$C$16:$C$20&gt;=E2518),SRP!$D$16:$D$20)*(G2518/100)*(E2518/1000)),
IF(C2518="Ready to Drink",
SUM(LOOKUP(2,1/(SRP!$B$11:$B$15&lt;=E2518)/(SRP!$C$11:$C$15&gt;=E2518),SRP!$D$11:$D$15)*(G2518/100)*(E2518/1000)),
0)))))),2)</f>
        <v>1.57</v>
      </c>
      <c r="L2518" s="173" t="str">
        <f t="shared" si="39"/>
        <v>Ready to Drink355</v>
      </c>
      <c r="M2518" s="154">
        <f>VLOOKUP(L2518,'Slope %'!C:D,2,0)</f>
        <v>0.12</v>
      </c>
    </row>
    <row r="2519" spans="1:13" x14ac:dyDescent="0.25">
      <c r="A2519" s="169">
        <v>39112</v>
      </c>
      <c r="B2519" s="170" t="s">
        <v>2164</v>
      </c>
      <c r="C2519" s="170" t="s">
        <v>263</v>
      </c>
      <c r="D2519" s="170" t="s">
        <v>935</v>
      </c>
      <c r="E2519" s="170">
        <v>355</v>
      </c>
      <c r="F2519" s="170">
        <v>24</v>
      </c>
      <c r="G2519" s="171">
        <v>5</v>
      </c>
      <c r="H2519" s="170" t="s">
        <v>1615</v>
      </c>
      <c r="I2519" s="171">
        <v>3.98</v>
      </c>
      <c r="J2519" s="169">
        <v>1</v>
      </c>
      <c r="K2519" s="154" cm="1">
        <f t="array" ref="K2519">ROUND(
IF(C2519="Beer",
SUM(LOOKUP(2,1/(SRP!$B$8:$B$10&lt;=E2519)/(SRP!$C$8:$C$10&gt;=E2519),SRP!$D$8:$D$10)*(G2519/100)*(E2519/1000)),
IF(C2519="Spirits",
SUM(LOOKUP(2,1/(SRP!$B$2:$B$7&lt;=E2519)/(SRP!$C$2:$C$7&gt;=E2519),SRP!$D$2:$D$7)*(G2519/100)*(E2519/1000)),
IF(AND(C2519="Wine",D2519="Fortified Wines"),
SUM(LOOKUP(2,1/(SRP!$B$26:$B$29&lt;=E2519)/(SRP!$C$26:$C$29&gt;=E2519),SRP!$D$26:$D$29)*(G2519/100)*(E2519/1000)),
IF(C2519="Wine",
SUM(LOOKUP(2,1/(SRP!$B$21:$B$25&lt;=E2519)/(SRP!$C$21:$C$25&gt;=E2519),SRP!$D$21:$D$25)*(G2519/100)*(E2519/1000)),
IF(AND(C2519="Ready to Drink",D2519="RTD-One Pour Cocktail&gt;7%&lt;=14.5"),
SUM(LOOKUP(2,1/(SRP!$B$16:$B$20&lt;=E2519)/(SRP!$C$16:$C$20&gt;=E2519),SRP!$D$16:$D$20)*(G2519/100)*(E2519/1000)),
IF(C2519="Ready to Drink",
SUM(LOOKUP(2,1/(SRP!$B$11:$B$15&lt;=E2519)/(SRP!$C$11:$C$15&gt;=E2519),SRP!$D$11:$D$15)*(G2519/100)*(E2519/1000)),
0)))))),2)</f>
        <v>1.57</v>
      </c>
      <c r="L2519" s="173" t="str">
        <f t="shared" si="39"/>
        <v>Ready to Drink355</v>
      </c>
      <c r="M2519" s="154">
        <f>VLOOKUP(L2519,'Slope %'!C:D,2,0)</f>
        <v>0.12</v>
      </c>
    </row>
    <row r="2520" spans="1:13" x14ac:dyDescent="0.25">
      <c r="A2520" s="169">
        <v>39126</v>
      </c>
      <c r="B2520" s="170" t="s">
        <v>2165</v>
      </c>
      <c r="C2520" s="170" t="s">
        <v>15</v>
      </c>
      <c r="D2520" s="170" t="s">
        <v>154</v>
      </c>
      <c r="E2520" s="170">
        <v>500</v>
      </c>
      <c r="F2520" s="170">
        <v>6</v>
      </c>
      <c r="G2520" s="171">
        <v>17</v>
      </c>
      <c r="H2520" s="170" t="s">
        <v>163</v>
      </c>
      <c r="I2520" s="171">
        <v>26.99</v>
      </c>
      <c r="J2520" s="169">
        <v>1</v>
      </c>
      <c r="K2520" s="154" cm="1">
        <f t="array" ref="K2520">ROUND(
IF(C2520="Beer",
SUM(LOOKUP(2,1/(SRP!$B$8:$B$10&lt;=E2520)/(SRP!$C$8:$C$10&gt;=E2520),SRP!$D$8:$D$10)*(G2520/100)*(E2520/1000)),
IF(C2520="Spirits",
SUM(LOOKUP(2,1/(SRP!$B$2:$B$7&lt;=E2520)/(SRP!$C$2:$C$7&gt;=E2520),SRP!$D$2:$D$7)*(G2520/100)*(E2520/1000)),
IF(AND(C2520="Wine",D2520="Fortified Wines"),
SUM(LOOKUP(2,1/(SRP!$B$26:$B$29&lt;=E2520)/(SRP!$C$26:$C$29&gt;=E2520),SRP!$D$26:$D$29)*(G2520/100)*(E2520/1000)),
IF(C2520="Wine",
SUM(LOOKUP(2,1/(SRP!$B$21:$B$25&lt;=E2520)/(SRP!$C$21:$C$25&gt;=E2520),SRP!$D$21:$D$25)*(G2520/100)*(E2520/1000)),
IF(AND(C2520="Ready to Drink",D2520="RTD-One Pour Cocktail&gt;7%&lt;=14.5"),
SUM(LOOKUP(2,1/(SRP!$B$16:$B$20&lt;=E2520)/(SRP!$C$16:$C$20&gt;=E2520),SRP!$D$16:$D$20)*(G2520/100)*(E2520/1000)),
IF(C2520="Ready to Drink",
SUM(LOOKUP(2,1/(SRP!$B$11:$B$15&lt;=E2520)/(SRP!$C$11:$C$15&gt;=E2520),SRP!$D$11:$D$15)*(G2520/100)*(E2520/1000)),
0)))))),2)</f>
        <v>7.03</v>
      </c>
      <c r="L2520" s="173" t="str">
        <f t="shared" si="39"/>
        <v>Spirits500</v>
      </c>
      <c r="M2520" s="154">
        <f>VLOOKUP(L2520,'Slope %'!C:D,2,0)</f>
        <v>7.0000000000000007E-2</v>
      </c>
    </row>
    <row r="2521" spans="1:13" x14ac:dyDescent="0.25">
      <c r="A2521" s="169">
        <v>39129</v>
      </c>
      <c r="B2521" s="170" t="s">
        <v>2166</v>
      </c>
      <c r="C2521" s="170" t="s">
        <v>263</v>
      </c>
      <c r="D2521" s="170" t="s">
        <v>909</v>
      </c>
      <c r="E2521" s="170">
        <v>473</v>
      </c>
      <c r="F2521" s="170">
        <v>24</v>
      </c>
      <c r="G2521" s="171">
        <v>5</v>
      </c>
      <c r="H2521" s="170" t="s">
        <v>26</v>
      </c>
      <c r="I2521" s="171">
        <v>4.49</v>
      </c>
      <c r="J2521" s="169">
        <v>1</v>
      </c>
      <c r="K2521" s="154" cm="1">
        <f t="array" ref="K2521">ROUND(
IF(C2521="Beer",
SUM(LOOKUP(2,1/(SRP!$B$8:$B$10&lt;=E2521)/(SRP!$C$8:$C$10&gt;=E2521),SRP!$D$8:$D$10)*(G2521/100)*(E2521/1000)),
IF(C2521="Spirits",
SUM(LOOKUP(2,1/(SRP!$B$2:$B$7&lt;=E2521)/(SRP!$C$2:$C$7&gt;=E2521),SRP!$D$2:$D$7)*(G2521/100)*(E2521/1000)),
IF(AND(C2521="Wine",D2521="Fortified Wines"),
SUM(LOOKUP(2,1/(SRP!$B$26:$B$29&lt;=E2521)/(SRP!$C$26:$C$29&gt;=E2521),SRP!$D$26:$D$29)*(G2521/100)*(E2521/1000)),
IF(C2521="Wine",
SUM(LOOKUP(2,1/(SRP!$B$21:$B$25&lt;=E2521)/(SRP!$C$21:$C$25&gt;=E2521),SRP!$D$21:$D$25)*(G2521/100)*(E2521/1000)),
IF(AND(C2521="Ready to Drink",D2521="RTD-One Pour Cocktail&gt;7%&lt;=14.5"),
SUM(LOOKUP(2,1/(SRP!$B$16:$B$20&lt;=E2521)/(SRP!$C$16:$C$20&gt;=E2521),SRP!$D$16:$D$20)*(G2521/100)*(E2521/1000)),
IF(C2521="Ready to Drink",
SUM(LOOKUP(2,1/(SRP!$B$11:$B$15&lt;=E2521)/(SRP!$C$11:$C$15&gt;=E2521),SRP!$D$11:$D$15)*(G2521/100)*(E2521/1000)),
0)))))),2)</f>
        <v>1.96</v>
      </c>
      <c r="L2521" s="173" t="str">
        <f t="shared" si="39"/>
        <v>Ready to Drink473</v>
      </c>
      <c r="M2521" s="154">
        <f>VLOOKUP(L2521,'Slope %'!C:D,2,0)</f>
        <v>0.12</v>
      </c>
    </row>
    <row r="2522" spans="1:13" x14ac:dyDescent="0.25">
      <c r="A2522" s="169">
        <v>39167</v>
      </c>
      <c r="B2522" s="170" t="s">
        <v>2167</v>
      </c>
      <c r="C2522" s="170" t="s">
        <v>263</v>
      </c>
      <c r="D2522" s="170" t="s">
        <v>332</v>
      </c>
      <c r="E2522" s="170">
        <v>473</v>
      </c>
      <c r="F2522" s="170">
        <v>24</v>
      </c>
      <c r="G2522" s="171">
        <v>5.5</v>
      </c>
      <c r="H2522" s="170" t="s">
        <v>222</v>
      </c>
      <c r="I2522" s="171">
        <v>4.47</v>
      </c>
      <c r="J2522" s="169">
        <v>1</v>
      </c>
      <c r="K2522" s="154" cm="1">
        <f t="array" ref="K2522">ROUND(
IF(C2522="Beer",
SUM(LOOKUP(2,1/(SRP!$B$8:$B$10&lt;=E2522)/(SRP!$C$8:$C$10&gt;=E2522),SRP!$D$8:$D$10)*(G2522/100)*(E2522/1000)),
IF(C2522="Spirits",
SUM(LOOKUP(2,1/(SRP!$B$2:$B$7&lt;=E2522)/(SRP!$C$2:$C$7&gt;=E2522),SRP!$D$2:$D$7)*(G2522/100)*(E2522/1000)),
IF(AND(C2522="Wine",D2522="Fortified Wines"),
SUM(LOOKUP(2,1/(SRP!$B$26:$B$29&lt;=E2522)/(SRP!$C$26:$C$29&gt;=E2522),SRP!$D$26:$D$29)*(G2522/100)*(E2522/1000)),
IF(C2522="Wine",
SUM(LOOKUP(2,1/(SRP!$B$21:$B$25&lt;=E2522)/(SRP!$C$21:$C$25&gt;=E2522),SRP!$D$21:$D$25)*(G2522/100)*(E2522/1000)),
IF(AND(C2522="Ready to Drink",D2522="RTD-One Pour Cocktail&gt;7%&lt;=14.5"),
SUM(LOOKUP(2,1/(SRP!$B$16:$B$20&lt;=E2522)/(SRP!$C$16:$C$20&gt;=E2522),SRP!$D$16:$D$20)*(G2522/100)*(E2522/1000)),
IF(C2522="Ready to Drink",
SUM(LOOKUP(2,1/(SRP!$B$11:$B$15&lt;=E2522)/(SRP!$C$11:$C$15&gt;=E2522),SRP!$D$11:$D$15)*(G2522/100)*(E2522/1000)),
0)))))),2)</f>
        <v>2.15</v>
      </c>
      <c r="L2522" s="173" t="str">
        <f t="shared" si="39"/>
        <v>Ready to Drink473</v>
      </c>
      <c r="M2522" s="154">
        <f>VLOOKUP(L2522,'Slope %'!C:D,2,0)</f>
        <v>0.12</v>
      </c>
    </row>
    <row r="2523" spans="1:13" x14ac:dyDescent="0.25">
      <c r="A2523" s="169">
        <v>39168</v>
      </c>
      <c r="B2523" s="170" t="s">
        <v>2168</v>
      </c>
      <c r="C2523" s="170" t="s">
        <v>263</v>
      </c>
      <c r="D2523" s="170" t="s">
        <v>332</v>
      </c>
      <c r="E2523" s="170">
        <v>473</v>
      </c>
      <c r="F2523" s="170">
        <v>24</v>
      </c>
      <c r="G2523" s="171">
        <v>5.5</v>
      </c>
      <c r="H2523" s="170" t="s">
        <v>222</v>
      </c>
      <c r="I2523" s="171">
        <v>4.47</v>
      </c>
      <c r="J2523" s="169">
        <v>1</v>
      </c>
      <c r="K2523" s="154" cm="1">
        <f t="array" ref="K2523">ROUND(
IF(C2523="Beer",
SUM(LOOKUP(2,1/(SRP!$B$8:$B$10&lt;=E2523)/(SRP!$C$8:$C$10&gt;=E2523),SRP!$D$8:$D$10)*(G2523/100)*(E2523/1000)),
IF(C2523="Spirits",
SUM(LOOKUP(2,1/(SRP!$B$2:$B$7&lt;=E2523)/(SRP!$C$2:$C$7&gt;=E2523),SRP!$D$2:$D$7)*(G2523/100)*(E2523/1000)),
IF(AND(C2523="Wine",D2523="Fortified Wines"),
SUM(LOOKUP(2,1/(SRP!$B$26:$B$29&lt;=E2523)/(SRP!$C$26:$C$29&gt;=E2523),SRP!$D$26:$D$29)*(G2523/100)*(E2523/1000)),
IF(C2523="Wine",
SUM(LOOKUP(2,1/(SRP!$B$21:$B$25&lt;=E2523)/(SRP!$C$21:$C$25&gt;=E2523),SRP!$D$21:$D$25)*(G2523/100)*(E2523/1000)),
IF(AND(C2523="Ready to Drink",D2523="RTD-One Pour Cocktail&gt;7%&lt;=14.5"),
SUM(LOOKUP(2,1/(SRP!$B$16:$B$20&lt;=E2523)/(SRP!$C$16:$C$20&gt;=E2523),SRP!$D$16:$D$20)*(G2523/100)*(E2523/1000)),
IF(C2523="Ready to Drink",
SUM(LOOKUP(2,1/(SRP!$B$11:$B$15&lt;=E2523)/(SRP!$C$11:$C$15&gt;=E2523),SRP!$D$11:$D$15)*(G2523/100)*(E2523/1000)),
0)))))),2)</f>
        <v>2.15</v>
      </c>
      <c r="L2523" s="173" t="str">
        <f t="shared" si="39"/>
        <v>Ready to Drink473</v>
      </c>
      <c r="M2523" s="154">
        <f>VLOOKUP(L2523,'Slope %'!C:D,2,0)</f>
        <v>0.12</v>
      </c>
    </row>
    <row r="2524" spans="1:13" x14ac:dyDescent="0.25">
      <c r="A2524" s="169">
        <v>39184</v>
      </c>
      <c r="B2524" s="170" t="s">
        <v>2169</v>
      </c>
      <c r="C2524" s="170" t="s">
        <v>11</v>
      </c>
      <c r="D2524" s="170" t="s">
        <v>303</v>
      </c>
      <c r="E2524" s="170">
        <v>473</v>
      </c>
      <c r="F2524" s="170">
        <v>24</v>
      </c>
      <c r="G2524" s="171">
        <v>8.5</v>
      </c>
      <c r="H2524" s="170" t="s">
        <v>1324</v>
      </c>
      <c r="I2524" s="171">
        <v>5.34</v>
      </c>
      <c r="J2524" s="169">
        <v>1</v>
      </c>
      <c r="K2524" s="154" cm="1">
        <f t="array" ref="K2524">ROUND(
IF(C2524="Beer",
SUM(LOOKUP(2,1/(SRP!$B$8:$B$10&lt;=E2524)/(SRP!$C$8:$C$10&gt;=E2524),SRP!$D$8:$D$10)*(G2524/100)*(E2524/1000)),
IF(C2524="Spirits",
SUM(LOOKUP(2,1/(SRP!$B$2:$B$7&lt;=E2524)/(SRP!$C$2:$C$7&gt;=E2524),SRP!$D$2:$D$7)*(G2524/100)*(E2524/1000)),
IF(AND(C2524="Wine",D2524="Fortified Wines"),
SUM(LOOKUP(2,1/(SRP!$B$26:$B$29&lt;=E2524)/(SRP!$C$26:$C$29&gt;=E2524),SRP!$D$26:$D$29)*(G2524/100)*(E2524/1000)),
IF(C2524="Wine",
SUM(LOOKUP(2,1/(SRP!$B$21:$B$25&lt;=E2524)/(SRP!$C$21:$C$25&gt;=E2524),SRP!$D$21:$D$25)*(G2524/100)*(E2524/1000)),
IF(AND(C2524="Ready to Drink",D2524="RTD-One Pour Cocktail&gt;7%&lt;=14.5"),
SUM(LOOKUP(2,1/(SRP!$B$16:$B$20&lt;=E2524)/(SRP!$C$16:$C$20&gt;=E2524),SRP!$D$16:$D$20)*(G2524/100)*(E2524/1000)),
IF(C2524="Ready to Drink",
SUM(LOOKUP(2,1/(SRP!$B$11:$B$15&lt;=E2524)/(SRP!$C$11:$C$15&gt;=E2524),SRP!$D$11:$D$15)*(G2524/100)*(E2524/1000)),
0)))))),2)</f>
        <v>3.14</v>
      </c>
      <c r="L2524" s="173" t="str">
        <f t="shared" si="39"/>
        <v>Beer473</v>
      </c>
      <c r="M2524" s="154">
        <f>VLOOKUP(L2524,'Slope %'!C:D,2,0)</f>
        <v>0.12</v>
      </c>
    </row>
    <row r="2525" spans="1:13" x14ac:dyDescent="0.25">
      <c r="A2525" s="169">
        <v>39184</v>
      </c>
      <c r="B2525" s="170" t="s">
        <v>2169</v>
      </c>
      <c r="C2525" s="170" t="s">
        <v>11</v>
      </c>
      <c r="D2525" s="170" t="s">
        <v>303</v>
      </c>
      <c r="E2525" s="170">
        <v>473</v>
      </c>
      <c r="F2525" s="170">
        <v>24</v>
      </c>
      <c r="G2525" s="171">
        <v>8.5</v>
      </c>
      <c r="H2525" s="170" t="s">
        <v>1324</v>
      </c>
      <c r="I2525" s="171">
        <v>5.34</v>
      </c>
      <c r="J2525" s="169">
        <v>1</v>
      </c>
      <c r="K2525" s="154" cm="1">
        <f t="array" ref="K2525">ROUND(
IF(C2525="Beer",
SUM(LOOKUP(2,1/(SRP!$B$8:$B$10&lt;=E2525)/(SRP!$C$8:$C$10&gt;=E2525),SRP!$D$8:$D$10)*(G2525/100)*(E2525/1000)),
IF(C2525="Spirits",
SUM(LOOKUP(2,1/(SRP!$B$2:$B$7&lt;=E2525)/(SRP!$C$2:$C$7&gt;=E2525),SRP!$D$2:$D$7)*(G2525/100)*(E2525/1000)),
IF(AND(C2525="Wine",D2525="Fortified Wines"),
SUM(LOOKUP(2,1/(SRP!$B$26:$B$29&lt;=E2525)/(SRP!$C$26:$C$29&gt;=E2525),SRP!$D$26:$D$29)*(G2525/100)*(E2525/1000)),
IF(C2525="Wine",
SUM(LOOKUP(2,1/(SRP!$B$21:$B$25&lt;=E2525)/(SRP!$C$21:$C$25&gt;=E2525),SRP!$D$21:$D$25)*(G2525/100)*(E2525/1000)),
IF(AND(C2525="Ready to Drink",D2525="RTD-One Pour Cocktail&gt;7%&lt;=14.5"),
SUM(LOOKUP(2,1/(SRP!$B$16:$B$20&lt;=E2525)/(SRP!$C$16:$C$20&gt;=E2525),SRP!$D$16:$D$20)*(G2525/100)*(E2525/1000)),
IF(C2525="Ready to Drink",
SUM(LOOKUP(2,1/(SRP!$B$11:$B$15&lt;=E2525)/(SRP!$C$11:$C$15&gt;=E2525),SRP!$D$11:$D$15)*(G2525/100)*(E2525/1000)),
0)))))),2)</f>
        <v>3.14</v>
      </c>
      <c r="L2525" s="173" t="str">
        <f t="shared" si="39"/>
        <v>Beer473</v>
      </c>
      <c r="M2525" s="154">
        <f>VLOOKUP(L2525,'Slope %'!C:D,2,0)</f>
        <v>0.12</v>
      </c>
    </row>
    <row r="2526" spans="1:13" x14ac:dyDescent="0.25">
      <c r="A2526" s="169">
        <v>39187</v>
      </c>
      <c r="B2526" s="170" t="s">
        <v>2170</v>
      </c>
      <c r="C2526" s="170" t="s">
        <v>11</v>
      </c>
      <c r="D2526" s="170" t="s">
        <v>12</v>
      </c>
      <c r="E2526" s="170">
        <v>5325</v>
      </c>
      <c r="F2526" s="170">
        <v>1</v>
      </c>
      <c r="G2526" s="171">
        <v>4.5999999999999996</v>
      </c>
      <c r="H2526" s="170" t="s">
        <v>54</v>
      </c>
      <c r="I2526" s="171">
        <v>36.89</v>
      </c>
      <c r="J2526" s="169">
        <v>15</v>
      </c>
      <c r="K2526" s="154" cm="1">
        <f t="array" ref="K2526">ROUND(
IF(C2526="Beer",
SUM(LOOKUP(2,1/(SRP!$B$8:$B$10&lt;=E2526)/(SRP!$C$8:$C$10&gt;=E2526),SRP!$D$8:$D$10)*(G2526/100)*(E2526/1000)),
IF(C2526="Spirits",
SUM(LOOKUP(2,1/(SRP!$B$2:$B$7&lt;=E2526)/(SRP!$C$2:$C$7&gt;=E2526),SRP!$D$2:$D$7)*(G2526/100)*(E2526/1000)),
IF(AND(C2526="Wine",D2526="Fortified Wines"),
SUM(LOOKUP(2,1/(SRP!$B$26:$B$29&lt;=E2526)/(SRP!$C$26:$C$29&gt;=E2526),SRP!$D$26:$D$29)*(G2526/100)*(E2526/1000)),
IF(C2526="Wine",
SUM(LOOKUP(2,1/(SRP!$B$21:$B$25&lt;=E2526)/(SRP!$C$21:$C$25&gt;=E2526),SRP!$D$21:$D$25)*(G2526/100)*(E2526/1000)),
IF(AND(C2526="Ready to Drink",D2526="RTD-One Pour Cocktail&gt;7%&lt;=14.5"),
SUM(LOOKUP(2,1/(SRP!$B$16:$B$20&lt;=E2526)/(SRP!$C$16:$C$20&gt;=E2526),SRP!$D$16:$D$20)*(G2526/100)*(E2526/1000)),
IF(C2526="Ready to Drink",
SUM(LOOKUP(2,1/(SRP!$B$11:$B$15&lt;=E2526)/(SRP!$C$11:$C$15&gt;=E2526),SRP!$D$11:$D$15)*(G2526/100)*(E2526/1000)),
0)))))),2)</f>
        <v>19.12</v>
      </c>
      <c r="L2526" s="173" t="str">
        <f t="shared" si="39"/>
        <v>Beer5325</v>
      </c>
      <c r="M2526" s="154">
        <f>VLOOKUP(L2526,'Slope %'!C:D,2,0)</f>
        <v>0.05</v>
      </c>
    </row>
    <row r="2527" spans="1:13" x14ac:dyDescent="0.25">
      <c r="A2527" s="169">
        <v>39187</v>
      </c>
      <c r="B2527" s="170" t="s">
        <v>2170</v>
      </c>
      <c r="C2527" s="170" t="s">
        <v>11</v>
      </c>
      <c r="D2527" s="170" t="s">
        <v>12</v>
      </c>
      <c r="E2527" s="170">
        <v>5325</v>
      </c>
      <c r="F2527" s="170">
        <v>1</v>
      </c>
      <c r="G2527" s="171">
        <v>4.5999999999999996</v>
      </c>
      <c r="H2527" s="170" t="s">
        <v>54</v>
      </c>
      <c r="I2527" s="171">
        <v>36.89</v>
      </c>
      <c r="J2527" s="169">
        <v>15</v>
      </c>
      <c r="K2527" s="154" cm="1">
        <f t="array" ref="K2527">ROUND(
IF(C2527="Beer",
SUM(LOOKUP(2,1/(SRP!$B$8:$B$10&lt;=E2527)/(SRP!$C$8:$C$10&gt;=E2527),SRP!$D$8:$D$10)*(G2527/100)*(E2527/1000)),
IF(C2527="Spirits",
SUM(LOOKUP(2,1/(SRP!$B$2:$B$7&lt;=E2527)/(SRP!$C$2:$C$7&gt;=E2527),SRP!$D$2:$D$7)*(G2527/100)*(E2527/1000)),
IF(AND(C2527="Wine",D2527="Fortified Wines"),
SUM(LOOKUP(2,1/(SRP!$B$26:$B$29&lt;=E2527)/(SRP!$C$26:$C$29&gt;=E2527),SRP!$D$26:$D$29)*(G2527/100)*(E2527/1000)),
IF(C2527="Wine",
SUM(LOOKUP(2,1/(SRP!$B$21:$B$25&lt;=E2527)/(SRP!$C$21:$C$25&gt;=E2527),SRP!$D$21:$D$25)*(G2527/100)*(E2527/1000)),
IF(AND(C2527="Ready to Drink",D2527="RTD-One Pour Cocktail&gt;7%&lt;=14.5"),
SUM(LOOKUP(2,1/(SRP!$B$16:$B$20&lt;=E2527)/(SRP!$C$16:$C$20&gt;=E2527),SRP!$D$16:$D$20)*(G2527/100)*(E2527/1000)),
IF(C2527="Ready to Drink",
SUM(LOOKUP(2,1/(SRP!$B$11:$B$15&lt;=E2527)/(SRP!$C$11:$C$15&gt;=E2527),SRP!$D$11:$D$15)*(G2527/100)*(E2527/1000)),
0)))))),2)</f>
        <v>19.12</v>
      </c>
      <c r="L2527" s="173" t="str">
        <f t="shared" si="39"/>
        <v>Beer5325</v>
      </c>
      <c r="M2527" s="154">
        <f>VLOOKUP(L2527,'Slope %'!C:D,2,0)</f>
        <v>0.05</v>
      </c>
    </row>
    <row r="2528" spans="1:13" x14ac:dyDescent="0.25">
      <c r="A2528" s="169">
        <v>39239</v>
      </c>
      <c r="B2528" s="170" t="s">
        <v>2171</v>
      </c>
      <c r="C2528" s="170" t="s">
        <v>11</v>
      </c>
      <c r="D2528" s="170" t="s">
        <v>12</v>
      </c>
      <c r="E2528" s="170">
        <v>473</v>
      </c>
      <c r="F2528" s="170">
        <v>24</v>
      </c>
      <c r="G2528" s="171">
        <v>4.7</v>
      </c>
      <c r="H2528" s="170" t="s">
        <v>54</v>
      </c>
      <c r="I2528" s="171">
        <v>3.39</v>
      </c>
      <c r="J2528" s="169">
        <v>1</v>
      </c>
      <c r="K2528" s="154" cm="1">
        <f t="array" ref="K2528">ROUND(
IF(C2528="Beer",
SUM(LOOKUP(2,1/(SRP!$B$8:$B$10&lt;=E2528)/(SRP!$C$8:$C$10&gt;=E2528),SRP!$D$8:$D$10)*(G2528/100)*(E2528/1000)),
IF(C2528="Spirits",
SUM(LOOKUP(2,1/(SRP!$B$2:$B$7&lt;=E2528)/(SRP!$C$2:$C$7&gt;=E2528),SRP!$D$2:$D$7)*(G2528/100)*(E2528/1000)),
IF(AND(C2528="Wine",D2528="Fortified Wines"),
SUM(LOOKUP(2,1/(SRP!$B$26:$B$29&lt;=E2528)/(SRP!$C$26:$C$29&gt;=E2528),SRP!$D$26:$D$29)*(G2528/100)*(E2528/1000)),
IF(C2528="Wine",
SUM(LOOKUP(2,1/(SRP!$B$21:$B$25&lt;=E2528)/(SRP!$C$21:$C$25&gt;=E2528),SRP!$D$21:$D$25)*(G2528/100)*(E2528/1000)),
IF(AND(C2528="Ready to Drink",D2528="RTD-One Pour Cocktail&gt;7%&lt;=14.5"),
SUM(LOOKUP(2,1/(SRP!$B$16:$B$20&lt;=E2528)/(SRP!$C$16:$C$20&gt;=E2528),SRP!$D$16:$D$20)*(G2528/100)*(E2528/1000)),
IF(C2528="Ready to Drink",
SUM(LOOKUP(2,1/(SRP!$B$11:$B$15&lt;=E2528)/(SRP!$C$11:$C$15&gt;=E2528),SRP!$D$11:$D$15)*(G2528/100)*(E2528/1000)),
0)))))),2)</f>
        <v>1.74</v>
      </c>
      <c r="L2528" s="173" t="str">
        <f t="shared" si="39"/>
        <v>Beer473</v>
      </c>
      <c r="M2528" s="154">
        <f>VLOOKUP(L2528,'Slope %'!C:D,2,0)</f>
        <v>0.12</v>
      </c>
    </row>
    <row r="2529" spans="1:13" x14ac:dyDescent="0.25">
      <c r="A2529" s="169">
        <v>39239</v>
      </c>
      <c r="B2529" s="170" t="s">
        <v>2171</v>
      </c>
      <c r="C2529" s="170" t="s">
        <v>11</v>
      </c>
      <c r="D2529" s="170" t="s">
        <v>12</v>
      </c>
      <c r="E2529" s="170">
        <v>473</v>
      </c>
      <c r="F2529" s="170">
        <v>24</v>
      </c>
      <c r="G2529" s="171">
        <v>4.7</v>
      </c>
      <c r="H2529" s="170" t="s">
        <v>54</v>
      </c>
      <c r="I2529" s="171">
        <v>3.39</v>
      </c>
      <c r="J2529" s="169">
        <v>1</v>
      </c>
      <c r="K2529" s="154" cm="1">
        <f t="array" ref="K2529">ROUND(
IF(C2529="Beer",
SUM(LOOKUP(2,1/(SRP!$B$8:$B$10&lt;=E2529)/(SRP!$C$8:$C$10&gt;=E2529),SRP!$D$8:$D$10)*(G2529/100)*(E2529/1000)),
IF(C2529="Spirits",
SUM(LOOKUP(2,1/(SRP!$B$2:$B$7&lt;=E2529)/(SRP!$C$2:$C$7&gt;=E2529),SRP!$D$2:$D$7)*(G2529/100)*(E2529/1000)),
IF(AND(C2529="Wine",D2529="Fortified Wines"),
SUM(LOOKUP(2,1/(SRP!$B$26:$B$29&lt;=E2529)/(SRP!$C$26:$C$29&gt;=E2529),SRP!$D$26:$D$29)*(G2529/100)*(E2529/1000)),
IF(C2529="Wine",
SUM(LOOKUP(2,1/(SRP!$B$21:$B$25&lt;=E2529)/(SRP!$C$21:$C$25&gt;=E2529),SRP!$D$21:$D$25)*(G2529/100)*(E2529/1000)),
IF(AND(C2529="Ready to Drink",D2529="RTD-One Pour Cocktail&gt;7%&lt;=14.5"),
SUM(LOOKUP(2,1/(SRP!$B$16:$B$20&lt;=E2529)/(SRP!$C$16:$C$20&gt;=E2529),SRP!$D$16:$D$20)*(G2529/100)*(E2529/1000)),
IF(C2529="Ready to Drink",
SUM(LOOKUP(2,1/(SRP!$B$11:$B$15&lt;=E2529)/(SRP!$C$11:$C$15&gt;=E2529),SRP!$D$11:$D$15)*(G2529/100)*(E2529/1000)),
0)))))),2)</f>
        <v>1.74</v>
      </c>
      <c r="L2529" s="173" t="str">
        <f t="shared" si="39"/>
        <v>Beer473</v>
      </c>
      <c r="M2529" s="154">
        <f>VLOOKUP(L2529,'Slope %'!C:D,2,0)</f>
        <v>0.12</v>
      </c>
    </row>
    <row r="2530" spans="1:13" x14ac:dyDescent="0.25">
      <c r="A2530" s="169">
        <v>39255</v>
      </c>
      <c r="B2530" s="170" t="s">
        <v>2172</v>
      </c>
      <c r="C2530" s="170" t="s">
        <v>11</v>
      </c>
      <c r="D2530" s="170" t="s">
        <v>12</v>
      </c>
      <c r="E2530" s="170">
        <v>2130</v>
      </c>
      <c r="F2530" s="170">
        <v>4</v>
      </c>
      <c r="G2530" s="171">
        <v>4.7</v>
      </c>
      <c r="H2530" s="170" t="s">
        <v>54</v>
      </c>
      <c r="I2530" s="171">
        <v>14.79</v>
      </c>
      <c r="J2530" s="169">
        <v>6</v>
      </c>
      <c r="K2530" s="154" cm="1">
        <f t="array" ref="K2530">ROUND(
IF(C2530="Beer",
SUM(LOOKUP(2,1/(SRP!$B$8:$B$10&lt;=E2530)/(SRP!$C$8:$C$10&gt;=E2530),SRP!$D$8:$D$10)*(G2530/100)*(E2530/1000)),
IF(C2530="Spirits",
SUM(LOOKUP(2,1/(SRP!$B$2:$B$7&lt;=E2530)/(SRP!$C$2:$C$7&gt;=E2530),SRP!$D$2:$D$7)*(G2530/100)*(E2530/1000)),
IF(AND(C2530="Wine",D2530="Fortified Wines"),
SUM(LOOKUP(2,1/(SRP!$B$26:$B$29&lt;=E2530)/(SRP!$C$26:$C$29&gt;=E2530),SRP!$D$26:$D$29)*(G2530/100)*(E2530/1000)),
IF(C2530="Wine",
SUM(LOOKUP(2,1/(SRP!$B$21:$B$25&lt;=E2530)/(SRP!$C$21:$C$25&gt;=E2530),SRP!$D$21:$D$25)*(G2530/100)*(E2530/1000)),
IF(AND(C2530="Ready to Drink",D2530="RTD-One Pour Cocktail&gt;7%&lt;=14.5"),
SUM(LOOKUP(2,1/(SRP!$B$16:$B$20&lt;=E2530)/(SRP!$C$16:$C$20&gt;=E2530),SRP!$D$16:$D$20)*(G2530/100)*(E2530/1000)),
IF(C2530="Ready to Drink",
SUM(LOOKUP(2,1/(SRP!$B$11:$B$15&lt;=E2530)/(SRP!$C$11:$C$15&gt;=E2530),SRP!$D$11:$D$15)*(G2530/100)*(E2530/1000)),
0)))))),2)</f>
        <v>7.82</v>
      </c>
      <c r="L2530" s="173" t="str">
        <f t="shared" si="39"/>
        <v>Beer2130</v>
      </c>
      <c r="M2530" s="154">
        <f>VLOOKUP(L2530,'Slope %'!C:D,2,0)</f>
        <v>0.1</v>
      </c>
    </row>
    <row r="2531" spans="1:13" x14ac:dyDescent="0.25">
      <c r="A2531" s="169">
        <v>39255</v>
      </c>
      <c r="B2531" s="170" t="s">
        <v>2172</v>
      </c>
      <c r="C2531" s="170" t="s">
        <v>11</v>
      </c>
      <c r="D2531" s="170" t="s">
        <v>12</v>
      </c>
      <c r="E2531" s="170">
        <v>2130</v>
      </c>
      <c r="F2531" s="170">
        <v>4</v>
      </c>
      <c r="G2531" s="171">
        <v>4.7</v>
      </c>
      <c r="H2531" s="170" t="s">
        <v>54</v>
      </c>
      <c r="I2531" s="171">
        <v>14.79</v>
      </c>
      <c r="J2531" s="169">
        <v>6</v>
      </c>
      <c r="K2531" s="154" cm="1">
        <f t="array" ref="K2531">ROUND(
IF(C2531="Beer",
SUM(LOOKUP(2,1/(SRP!$B$8:$B$10&lt;=E2531)/(SRP!$C$8:$C$10&gt;=E2531),SRP!$D$8:$D$10)*(G2531/100)*(E2531/1000)),
IF(C2531="Spirits",
SUM(LOOKUP(2,1/(SRP!$B$2:$B$7&lt;=E2531)/(SRP!$C$2:$C$7&gt;=E2531),SRP!$D$2:$D$7)*(G2531/100)*(E2531/1000)),
IF(AND(C2531="Wine",D2531="Fortified Wines"),
SUM(LOOKUP(2,1/(SRP!$B$26:$B$29&lt;=E2531)/(SRP!$C$26:$C$29&gt;=E2531),SRP!$D$26:$D$29)*(G2531/100)*(E2531/1000)),
IF(C2531="Wine",
SUM(LOOKUP(2,1/(SRP!$B$21:$B$25&lt;=E2531)/(SRP!$C$21:$C$25&gt;=E2531),SRP!$D$21:$D$25)*(G2531/100)*(E2531/1000)),
IF(AND(C2531="Ready to Drink",D2531="RTD-One Pour Cocktail&gt;7%&lt;=14.5"),
SUM(LOOKUP(2,1/(SRP!$B$16:$B$20&lt;=E2531)/(SRP!$C$16:$C$20&gt;=E2531),SRP!$D$16:$D$20)*(G2531/100)*(E2531/1000)),
IF(C2531="Ready to Drink",
SUM(LOOKUP(2,1/(SRP!$B$11:$B$15&lt;=E2531)/(SRP!$C$11:$C$15&gt;=E2531),SRP!$D$11:$D$15)*(G2531/100)*(E2531/1000)),
0)))))),2)</f>
        <v>7.82</v>
      </c>
      <c r="L2531" s="173" t="str">
        <f t="shared" si="39"/>
        <v>Beer2130</v>
      </c>
      <c r="M2531" s="154">
        <f>VLOOKUP(L2531,'Slope %'!C:D,2,0)</f>
        <v>0.1</v>
      </c>
    </row>
    <row r="2532" spans="1:13" x14ac:dyDescent="0.25">
      <c r="A2532" s="169">
        <v>39305</v>
      </c>
      <c r="B2532" s="170" t="s">
        <v>2173</v>
      </c>
      <c r="C2532" s="170" t="s">
        <v>15</v>
      </c>
      <c r="D2532" s="170" t="s">
        <v>804</v>
      </c>
      <c r="E2532" s="170">
        <v>750</v>
      </c>
      <c r="F2532" s="170">
        <v>6</v>
      </c>
      <c r="G2532" s="171">
        <v>30</v>
      </c>
      <c r="H2532" s="170" t="s">
        <v>222</v>
      </c>
      <c r="I2532" s="171">
        <v>39.99</v>
      </c>
      <c r="J2532" s="169">
        <v>1</v>
      </c>
      <c r="K2532" s="154" cm="1">
        <f t="array" ref="K2532">ROUND(
IF(C2532="Beer",
SUM(LOOKUP(2,1/(SRP!$B$8:$B$10&lt;=E2532)/(SRP!$C$8:$C$10&gt;=E2532),SRP!$D$8:$D$10)*(G2532/100)*(E2532/1000)),
IF(C2532="Spirits",
SUM(LOOKUP(2,1/(SRP!$B$2:$B$7&lt;=E2532)/(SRP!$C$2:$C$7&gt;=E2532),SRP!$D$2:$D$7)*(G2532/100)*(E2532/1000)),
IF(AND(C2532="Wine",D2532="Fortified Wines"),
SUM(LOOKUP(2,1/(SRP!$B$26:$B$29&lt;=E2532)/(SRP!$C$26:$C$29&gt;=E2532),SRP!$D$26:$D$29)*(G2532/100)*(E2532/1000)),
IF(C2532="Wine",
SUM(LOOKUP(2,1/(SRP!$B$21:$B$25&lt;=E2532)/(SRP!$C$21:$C$25&gt;=E2532),SRP!$D$21:$D$25)*(G2532/100)*(E2532/1000)),
IF(AND(C2532="Ready to Drink",D2532="RTD-One Pour Cocktail&gt;7%&lt;=14.5"),
SUM(LOOKUP(2,1/(SRP!$B$16:$B$20&lt;=E2532)/(SRP!$C$16:$C$20&gt;=E2532),SRP!$D$16:$D$20)*(G2532/100)*(E2532/1000)),
IF(C2532="Ready to Drink",
SUM(LOOKUP(2,1/(SRP!$B$11:$B$15&lt;=E2532)/(SRP!$C$11:$C$15&gt;=E2532),SRP!$D$11:$D$15)*(G2532/100)*(E2532/1000)),
0)))))),2)</f>
        <v>17.57</v>
      </c>
      <c r="L2532" s="173" t="str">
        <f t="shared" si="39"/>
        <v>Spirits750</v>
      </c>
      <c r="M2532" s="154">
        <f>VLOOKUP(L2532,'Slope %'!C:D,2,0)</f>
        <v>7.0000000000000007E-2</v>
      </c>
    </row>
    <row r="2533" spans="1:13" x14ac:dyDescent="0.25">
      <c r="A2533" s="169">
        <v>39311</v>
      </c>
      <c r="B2533" s="170" t="s">
        <v>2174</v>
      </c>
      <c r="C2533" s="170" t="s">
        <v>24</v>
      </c>
      <c r="D2533" s="170" t="s">
        <v>68</v>
      </c>
      <c r="E2533" s="170">
        <v>750</v>
      </c>
      <c r="F2533" s="170">
        <v>12</v>
      </c>
      <c r="G2533" s="171">
        <v>13.5</v>
      </c>
      <c r="H2533" s="170" t="s">
        <v>110</v>
      </c>
      <c r="I2533" s="171">
        <v>17.989999999999998</v>
      </c>
      <c r="J2533" s="169">
        <v>1</v>
      </c>
      <c r="K2533" s="154" cm="1">
        <f t="array" ref="K2533">ROUND(
IF(C2533="Beer",
SUM(LOOKUP(2,1/(SRP!$B$8:$B$10&lt;=E2533)/(SRP!$C$8:$C$10&gt;=E2533),SRP!$D$8:$D$10)*(G2533/100)*(E2533/1000)),
IF(C2533="Spirits",
SUM(LOOKUP(2,1/(SRP!$B$2:$B$7&lt;=E2533)/(SRP!$C$2:$C$7&gt;=E2533),SRP!$D$2:$D$7)*(G2533/100)*(E2533/1000)),
IF(AND(C2533="Wine",D2533="Fortified Wines"),
SUM(LOOKUP(2,1/(SRP!$B$26:$B$29&lt;=E2533)/(SRP!$C$26:$C$29&gt;=E2533),SRP!$D$26:$D$29)*(G2533/100)*(E2533/1000)),
IF(C2533="Wine",
SUM(LOOKUP(2,1/(SRP!$B$21:$B$25&lt;=E2533)/(SRP!$C$21:$C$25&gt;=E2533),SRP!$D$21:$D$25)*(G2533/100)*(E2533/1000)),
IF(AND(C2533="Ready to Drink",D2533="RTD-One Pour Cocktail&gt;7%&lt;=14.5"),
SUM(LOOKUP(2,1/(SRP!$B$16:$B$20&lt;=E2533)/(SRP!$C$16:$C$20&gt;=E2533),SRP!$D$16:$D$20)*(G2533/100)*(E2533/1000)),
IF(C2533="Ready to Drink",
SUM(LOOKUP(2,1/(SRP!$B$11:$B$15&lt;=E2533)/(SRP!$C$11:$C$15&gt;=E2533),SRP!$D$11:$D$15)*(G2533/100)*(E2533/1000)),
0)))))),2)</f>
        <v>7.9</v>
      </c>
      <c r="L2533" s="173" t="str">
        <f t="shared" si="39"/>
        <v>Wine750</v>
      </c>
      <c r="M2533" s="154">
        <f>VLOOKUP(L2533,'Slope %'!C:D,2,0)</f>
        <v>0.1</v>
      </c>
    </row>
    <row r="2534" spans="1:13" x14ac:dyDescent="0.25">
      <c r="A2534" s="169">
        <v>39323</v>
      </c>
      <c r="B2534" s="170" t="s">
        <v>2175</v>
      </c>
      <c r="C2534" s="170" t="s">
        <v>24</v>
      </c>
      <c r="D2534" s="170" t="s">
        <v>58</v>
      </c>
      <c r="E2534" s="170">
        <v>3000</v>
      </c>
      <c r="F2534" s="170">
        <v>4</v>
      </c>
      <c r="G2534" s="171">
        <v>12.5</v>
      </c>
      <c r="H2534" s="170" t="s">
        <v>22</v>
      </c>
      <c r="I2534" s="171">
        <v>37.99</v>
      </c>
      <c r="J2534" s="169">
        <v>1</v>
      </c>
      <c r="K2534" s="154" cm="1">
        <f t="array" ref="K2534">ROUND(
IF(C2534="Beer",
SUM(LOOKUP(2,1/(SRP!$B$8:$B$10&lt;=E2534)/(SRP!$C$8:$C$10&gt;=E2534),SRP!$D$8:$D$10)*(G2534/100)*(E2534/1000)),
IF(C2534="Spirits",
SUM(LOOKUP(2,1/(SRP!$B$2:$B$7&lt;=E2534)/(SRP!$C$2:$C$7&gt;=E2534),SRP!$D$2:$D$7)*(G2534/100)*(E2534/1000)),
IF(AND(C2534="Wine",D2534="Fortified Wines"),
SUM(LOOKUP(2,1/(SRP!$B$26:$B$29&lt;=E2534)/(SRP!$C$26:$C$29&gt;=E2534),SRP!$D$26:$D$29)*(G2534/100)*(E2534/1000)),
IF(C2534="Wine",
SUM(LOOKUP(2,1/(SRP!$B$21:$B$25&lt;=E2534)/(SRP!$C$21:$C$25&gt;=E2534),SRP!$D$21:$D$25)*(G2534/100)*(E2534/1000)),
IF(AND(C2534="Ready to Drink",D2534="RTD-One Pour Cocktail&gt;7%&lt;=14.5"),
SUM(LOOKUP(2,1/(SRP!$B$16:$B$20&lt;=E2534)/(SRP!$C$16:$C$20&gt;=E2534),SRP!$D$16:$D$20)*(G2534/100)*(E2534/1000)),
IF(C2534="Ready to Drink",
SUM(LOOKUP(2,1/(SRP!$B$11:$B$15&lt;=E2534)/(SRP!$C$11:$C$15&gt;=E2534),SRP!$D$11:$D$15)*(G2534/100)*(E2534/1000)),
0)))))),2)</f>
        <v>29.28</v>
      </c>
      <c r="L2534" s="173" t="str">
        <f t="shared" si="39"/>
        <v>Wine3000</v>
      </c>
      <c r="M2534" s="154">
        <f>VLOOKUP(L2534,'Slope %'!C:D,2,0)</f>
        <v>0.05</v>
      </c>
    </row>
    <row r="2535" spans="1:13" x14ac:dyDescent="0.25">
      <c r="A2535" s="169">
        <v>39342</v>
      </c>
      <c r="B2535" s="170" t="s">
        <v>2176</v>
      </c>
      <c r="C2535" s="170" t="s">
        <v>24</v>
      </c>
      <c r="D2535" s="170" t="s">
        <v>34</v>
      </c>
      <c r="E2535" s="170">
        <v>3000</v>
      </c>
      <c r="F2535" s="170">
        <v>4</v>
      </c>
      <c r="G2535" s="171">
        <v>12</v>
      </c>
      <c r="H2535" s="170" t="s">
        <v>163</v>
      </c>
      <c r="I2535" s="171">
        <v>38.99</v>
      </c>
      <c r="J2535" s="169">
        <v>1</v>
      </c>
      <c r="K2535" s="154" cm="1">
        <f t="array" ref="K2535">ROUND(
IF(C2535="Beer",
SUM(LOOKUP(2,1/(SRP!$B$8:$B$10&lt;=E2535)/(SRP!$C$8:$C$10&gt;=E2535),SRP!$D$8:$D$10)*(G2535/100)*(E2535/1000)),
IF(C2535="Spirits",
SUM(LOOKUP(2,1/(SRP!$B$2:$B$7&lt;=E2535)/(SRP!$C$2:$C$7&gt;=E2535),SRP!$D$2:$D$7)*(G2535/100)*(E2535/1000)),
IF(AND(C2535="Wine",D2535="Fortified Wines"),
SUM(LOOKUP(2,1/(SRP!$B$26:$B$29&lt;=E2535)/(SRP!$C$26:$C$29&gt;=E2535),SRP!$D$26:$D$29)*(G2535/100)*(E2535/1000)),
IF(C2535="Wine",
SUM(LOOKUP(2,1/(SRP!$B$21:$B$25&lt;=E2535)/(SRP!$C$21:$C$25&gt;=E2535),SRP!$D$21:$D$25)*(G2535/100)*(E2535/1000)),
IF(AND(C2535="Ready to Drink",D2535="RTD-One Pour Cocktail&gt;7%&lt;=14.5"),
SUM(LOOKUP(2,1/(SRP!$B$16:$B$20&lt;=E2535)/(SRP!$C$16:$C$20&gt;=E2535),SRP!$D$16:$D$20)*(G2535/100)*(E2535/1000)),
IF(C2535="Ready to Drink",
SUM(LOOKUP(2,1/(SRP!$B$11:$B$15&lt;=E2535)/(SRP!$C$11:$C$15&gt;=E2535),SRP!$D$11:$D$15)*(G2535/100)*(E2535/1000)),
0)))))),2)</f>
        <v>28.11</v>
      </c>
      <c r="L2535" s="173" t="str">
        <f t="shared" si="39"/>
        <v>Wine3000</v>
      </c>
      <c r="M2535" s="154">
        <f>VLOOKUP(L2535,'Slope %'!C:D,2,0)</f>
        <v>0.05</v>
      </c>
    </row>
    <row r="2536" spans="1:13" x14ac:dyDescent="0.25">
      <c r="A2536" s="169">
        <v>39347</v>
      </c>
      <c r="B2536" s="170" t="s">
        <v>2177</v>
      </c>
      <c r="C2536" s="170" t="s">
        <v>263</v>
      </c>
      <c r="D2536" s="170" t="s">
        <v>909</v>
      </c>
      <c r="E2536" s="170">
        <v>473</v>
      </c>
      <c r="F2536" s="170">
        <v>24</v>
      </c>
      <c r="G2536" s="171">
        <v>5</v>
      </c>
      <c r="H2536" s="170" t="s">
        <v>1391</v>
      </c>
      <c r="I2536" s="171">
        <v>4.49</v>
      </c>
      <c r="J2536" s="169">
        <v>1</v>
      </c>
      <c r="K2536" s="154" cm="1">
        <f t="array" ref="K2536">ROUND(
IF(C2536="Beer",
SUM(LOOKUP(2,1/(SRP!$B$8:$B$10&lt;=E2536)/(SRP!$C$8:$C$10&gt;=E2536),SRP!$D$8:$D$10)*(G2536/100)*(E2536/1000)),
IF(C2536="Spirits",
SUM(LOOKUP(2,1/(SRP!$B$2:$B$7&lt;=E2536)/(SRP!$C$2:$C$7&gt;=E2536),SRP!$D$2:$D$7)*(G2536/100)*(E2536/1000)),
IF(AND(C2536="Wine",D2536="Fortified Wines"),
SUM(LOOKUP(2,1/(SRP!$B$26:$B$29&lt;=E2536)/(SRP!$C$26:$C$29&gt;=E2536),SRP!$D$26:$D$29)*(G2536/100)*(E2536/1000)),
IF(C2536="Wine",
SUM(LOOKUP(2,1/(SRP!$B$21:$B$25&lt;=E2536)/(SRP!$C$21:$C$25&gt;=E2536),SRP!$D$21:$D$25)*(G2536/100)*(E2536/1000)),
IF(AND(C2536="Ready to Drink",D2536="RTD-One Pour Cocktail&gt;7%&lt;=14.5"),
SUM(LOOKUP(2,1/(SRP!$B$16:$B$20&lt;=E2536)/(SRP!$C$16:$C$20&gt;=E2536),SRP!$D$16:$D$20)*(G2536/100)*(E2536/1000)),
IF(C2536="Ready to Drink",
SUM(LOOKUP(2,1/(SRP!$B$11:$B$15&lt;=E2536)/(SRP!$C$11:$C$15&gt;=E2536),SRP!$D$11:$D$15)*(G2536/100)*(E2536/1000)),
0)))))),2)</f>
        <v>1.96</v>
      </c>
      <c r="L2536" s="173" t="str">
        <f t="shared" si="39"/>
        <v>Ready to Drink473</v>
      </c>
      <c r="M2536" s="154">
        <f>VLOOKUP(L2536,'Slope %'!C:D,2,0)</f>
        <v>0.12</v>
      </c>
    </row>
    <row r="2537" spans="1:13" x14ac:dyDescent="0.25">
      <c r="A2537" s="169">
        <v>39347</v>
      </c>
      <c r="B2537" s="170" t="s">
        <v>2177</v>
      </c>
      <c r="C2537" s="170" t="s">
        <v>263</v>
      </c>
      <c r="D2537" s="170" t="s">
        <v>909</v>
      </c>
      <c r="E2537" s="170">
        <v>473</v>
      </c>
      <c r="F2537" s="170">
        <v>24</v>
      </c>
      <c r="G2537" s="171">
        <v>5</v>
      </c>
      <c r="H2537" s="170" t="s">
        <v>1391</v>
      </c>
      <c r="I2537" s="171">
        <v>4.49</v>
      </c>
      <c r="J2537" s="169">
        <v>1</v>
      </c>
      <c r="K2537" s="154" cm="1">
        <f t="array" ref="K2537">ROUND(
IF(C2537="Beer",
SUM(LOOKUP(2,1/(SRP!$B$8:$B$10&lt;=E2537)/(SRP!$C$8:$C$10&gt;=E2537),SRP!$D$8:$D$10)*(G2537/100)*(E2537/1000)),
IF(C2537="Spirits",
SUM(LOOKUP(2,1/(SRP!$B$2:$B$7&lt;=E2537)/(SRP!$C$2:$C$7&gt;=E2537),SRP!$D$2:$D$7)*(G2537/100)*(E2537/1000)),
IF(AND(C2537="Wine",D2537="Fortified Wines"),
SUM(LOOKUP(2,1/(SRP!$B$26:$B$29&lt;=E2537)/(SRP!$C$26:$C$29&gt;=E2537),SRP!$D$26:$D$29)*(G2537/100)*(E2537/1000)),
IF(C2537="Wine",
SUM(LOOKUP(2,1/(SRP!$B$21:$B$25&lt;=E2537)/(SRP!$C$21:$C$25&gt;=E2537),SRP!$D$21:$D$25)*(G2537/100)*(E2537/1000)),
IF(AND(C2537="Ready to Drink",D2537="RTD-One Pour Cocktail&gt;7%&lt;=14.5"),
SUM(LOOKUP(2,1/(SRP!$B$16:$B$20&lt;=E2537)/(SRP!$C$16:$C$20&gt;=E2537),SRP!$D$16:$D$20)*(G2537/100)*(E2537/1000)),
IF(C2537="Ready to Drink",
SUM(LOOKUP(2,1/(SRP!$B$11:$B$15&lt;=E2537)/(SRP!$C$11:$C$15&gt;=E2537),SRP!$D$11:$D$15)*(G2537/100)*(E2537/1000)),
0)))))),2)</f>
        <v>1.96</v>
      </c>
      <c r="L2537" s="173" t="str">
        <f t="shared" si="39"/>
        <v>Ready to Drink473</v>
      </c>
      <c r="M2537" s="154">
        <f>VLOOKUP(L2537,'Slope %'!C:D,2,0)</f>
        <v>0.12</v>
      </c>
    </row>
    <row r="2538" spans="1:13" x14ac:dyDescent="0.25">
      <c r="A2538" s="169">
        <v>39348</v>
      </c>
      <c r="B2538" s="170" t="s">
        <v>2178</v>
      </c>
      <c r="C2538" s="170" t="s">
        <v>263</v>
      </c>
      <c r="D2538" s="170" t="s">
        <v>646</v>
      </c>
      <c r="E2538" s="170">
        <v>473</v>
      </c>
      <c r="F2538" s="170">
        <v>24</v>
      </c>
      <c r="G2538" s="171">
        <v>5</v>
      </c>
      <c r="H2538" s="170" t="s">
        <v>54</v>
      </c>
      <c r="I2538" s="171">
        <v>3.99</v>
      </c>
      <c r="J2538" s="169">
        <v>1</v>
      </c>
      <c r="K2538" s="154" cm="1">
        <f t="array" ref="K2538">ROUND(
IF(C2538="Beer",
SUM(LOOKUP(2,1/(SRP!$B$8:$B$10&lt;=E2538)/(SRP!$C$8:$C$10&gt;=E2538),SRP!$D$8:$D$10)*(G2538/100)*(E2538/1000)),
IF(C2538="Spirits",
SUM(LOOKUP(2,1/(SRP!$B$2:$B$7&lt;=E2538)/(SRP!$C$2:$C$7&gt;=E2538),SRP!$D$2:$D$7)*(G2538/100)*(E2538/1000)),
IF(AND(C2538="Wine",D2538="Fortified Wines"),
SUM(LOOKUP(2,1/(SRP!$B$26:$B$29&lt;=E2538)/(SRP!$C$26:$C$29&gt;=E2538),SRP!$D$26:$D$29)*(G2538/100)*(E2538/1000)),
IF(C2538="Wine",
SUM(LOOKUP(2,1/(SRP!$B$21:$B$25&lt;=E2538)/(SRP!$C$21:$C$25&gt;=E2538),SRP!$D$21:$D$25)*(G2538/100)*(E2538/1000)),
IF(AND(C2538="Ready to Drink",D2538="RTD-One Pour Cocktail&gt;7%&lt;=14.5"),
SUM(LOOKUP(2,1/(SRP!$B$16:$B$20&lt;=E2538)/(SRP!$C$16:$C$20&gt;=E2538),SRP!$D$16:$D$20)*(G2538/100)*(E2538/1000)),
IF(C2538="Ready to Drink",
SUM(LOOKUP(2,1/(SRP!$B$11:$B$15&lt;=E2538)/(SRP!$C$11:$C$15&gt;=E2538),SRP!$D$11:$D$15)*(G2538/100)*(E2538/1000)),
0)))))),2)</f>
        <v>1.96</v>
      </c>
      <c r="L2538" s="173" t="str">
        <f t="shared" si="39"/>
        <v>Ready to Drink473</v>
      </c>
      <c r="M2538" s="154">
        <f>VLOOKUP(L2538,'Slope %'!C:D,2,0)</f>
        <v>0.12</v>
      </c>
    </row>
    <row r="2539" spans="1:13" x14ac:dyDescent="0.25">
      <c r="A2539" s="169">
        <v>39348</v>
      </c>
      <c r="B2539" s="170" t="s">
        <v>2178</v>
      </c>
      <c r="C2539" s="170" t="s">
        <v>263</v>
      </c>
      <c r="D2539" s="170" t="s">
        <v>646</v>
      </c>
      <c r="E2539" s="170">
        <v>473</v>
      </c>
      <c r="F2539" s="170">
        <v>24</v>
      </c>
      <c r="G2539" s="171">
        <v>5</v>
      </c>
      <c r="H2539" s="170" t="s">
        <v>54</v>
      </c>
      <c r="I2539" s="171">
        <v>3.99</v>
      </c>
      <c r="J2539" s="169">
        <v>1</v>
      </c>
      <c r="K2539" s="154" cm="1">
        <f t="array" ref="K2539">ROUND(
IF(C2539="Beer",
SUM(LOOKUP(2,1/(SRP!$B$8:$B$10&lt;=E2539)/(SRP!$C$8:$C$10&gt;=E2539),SRP!$D$8:$D$10)*(G2539/100)*(E2539/1000)),
IF(C2539="Spirits",
SUM(LOOKUP(2,1/(SRP!$B$2:$B$7&lt;=E2539)/(SRP!$C$2:$C$7&gt;=E2539),SRP!$D$2:$D$7)*(G2539/100)*(E2539/1000)),
IF(AND(C2539="Wine",D2539="Fortified Wines"),
SUM(LOOKUP(2,1/(SRP!$B$26:$B$29&lt;=E2539)/(SRP!$C$26:$C$29&gt;=E2539),SRP!$D$26:$D$29)*(G2539/100)*(E2539/1000)),
IF(C2539="Wine",
SUM(LOOKUP(2,1/(SRP!$B$21:$B$25&lt;=E2539)/(SRP!$C$21:$C$25&gt;=E2539),SRP!$D$21:$D$25)*(G2539/100)*(E2539/1000)),
IF(AND(C2539="Ready to Drink",D2539="RTD-One Pour Cocktail&gt;7%&lt;=14.5"),
SUM(LOOKUP(2,1/(SRP!$B$16:$B$20&lt;=E2539)/(SRP!$C$16:$C$20&gt;=E2539),SRP!$D$16:$D$20)*(G2539/100)*(E2539/1000)),
IF(C2539="Ready to Drink",
SUM(LOOKUP(2,1/(SRP!$B$11:$B$15&lt;=E2539)/(SRP!$C$11:$C$15&gt;=E2539),SRP!$D$11:$D$15)*(G2539/100)*(E2539/1000)),
0)))))),2)</f>
        <v>1.96</v>
      </c>
      <c r="L2539" s="173" t="str">
        <f t="shared" si="39"/>
        <v>Ready to Drink473</v>
      </c>
      <c r="M2539" s="154">
        <f>VLOOKUP(L2539,'Slope %'!C:D,2,0)</f>
        <v>0.12</v>
      </c>
    </row>
    <row r="2540" spans="1:13" x14ac:dyDescent="0.25">
      <c r="A2540" s="169">
        <v>39355</v>
      </c>
      <c r="B2540" s="170" t="s">
        <v>2179</v>
      </c>
      <c r="C2540" s="170" t="s">
        <v>11</v>
      </c>
      <c r="D2540" s="170" t="s">
        <v>12</v>
      </c>
      <c r="E2540" s="170">
        <v>473</v>
      </c>
      <c r="F2540" s="170">
        <v>24</v>
      </c>
      <c r="G2540" s="171">
        <v>5</v>
      </c>
      <c r="H2540" s="170" t="s">
        <v>342</v>
      </c>
      <c r="I2540" s="171">
        <v>3.4</v>
      </c>
      <c r="J2540" s="169">
        <v>1</v>
      </c>
      <c r="K2540" s="154" cm="1">
        <f t="array" ref="K2540">ROUND(
IF(C2540="Beer",
SUM(LOOKUP(2,1/(SRP!$B$8:$B$10&lt;=E2540)/(SRP!$C$8:$C$10&gt;=E2540),SRP!$D$8:$D$10)*(G2540/100)*(E2540/1000)),
IF(C2540="Spirits",
SUM(LOOKUP(2,1/(SRP!$B$2:$B$7&lt;=E2540)/(SRP!$C$2:$C$7&gt;=E2540),SRP!$D$2:$D$7)*(G2540/100)*(E2540/1000)),
IF(AND(C2540="Wine",D2540="Fortified Wines"),
SUM(LOOKUP(2,1/(SRP!$B$26:$B$29&lt;=E2540)/(SRP!$C$26:$C$29&gt;=E2540),SRP!$D$26:$D$29)*(G2540/100)*(E2540/1000)),
IF(C2540="Wine",
SUM(LOOKUP(2,1/(SRP!$B$21:$B$25&lt;=E2540)/(SRP!$C$21:$C$25&gt;=E2540),SRP!$D$21:$D$25)*(G2540/100)*(E2540/1000)),
IF(AND(C2540="Ready to Drink",D2540="RTD-One Pour Cocktail&gt;7%&lt;=14.5"),
SUM(LOOKUP(2,1/(SRP!$B$16:$B$20&lt;=E2540)/(SRP!$C$16:$C$20&gt;=E2540),SRP!$D$16:$D$20)*(G2540/100)*(E2540/1000)),
IF(C2540="Ready to Drink",
SUM(LOOKUP(2,1/(SRP!$B$11:$B$15&lt;=E2540)/(SRP!$C$11:$C$15&gt;=E2540),SRP!$D$11:$D$15)*(G2540/100)*(E2540/1000)),
0)))))),2)</f>
        <v>1.85</v>
      </c>
      <c r="L2540" s="173" t="str">
        <f t="shared" si="39"/>
        <v>Beer473</v>
      </c>
      <c r="M2540" s="154">
        <f>VLOOKUP(L2540,'Slope %'!C:D,2,0)</f>
        <v>0.12</v>
      </c>
    </row>
    <row r="2541" spans="1:13" x14ac:dyDescent="0.25">
      <c r="A2541" s="169">
        <v>39355</v>
      </c>
      <c r="B2541" s="170" t="s">
        <v>2179</v>
      </c>
      <c r="C2541" s="170" t="s">
        <v>11</v>
      </c>
      <c r="D2541" s="170" t="s">
        <v>12</v>
      </c>
      <c r="E2541" s="170">
        <v>473</v>
      </c>
      <c r="F2541" s="170">
        <v>24</v>
      </c>
      <c r="G2541" s="171">
        <v>5</v>
      </c>
      <c r="H2541" s="170" t="s">
        <v>342</v>
      </c>
      <c r="I2541" s="171">
        <v>3.4</v>
      </c>
      <c r="J2541" s="169">
        <v>1</v>
      </c>
      <c r="K2541" s="154" cm="1">
        <f t="array" ref="K2541">ROUND(
IF(C2541="Beer",
SUM(LOOKUP(2,1/(SRP!$B$8:$B$10&lt;=E2541)/(SRP!$C$8:$C$10&gt;=E2541),SRP!$D$8:$D$10)*(G2541/100)*(E2541/1000)),
IF(C2541="Spirits",
SUM(LOOKUP(2,1/(SRP!$B$2:$B$7&lt;=E2541)/(SRP!$C$2:$C$7&gt;=E2541),SRP!$D$2:$D$7)*(G2541/100)*(E2541/1000)),
IF(AND(C2541="Wine",D2541="Fortified Wines"),
SUM(LOOKUP(2,1/(SRP!$B$26:$B$29&lt;=E2541)/(SRP!$C$26:$C$29&gt;=E2541),SRP!$D$26:$D$29)*(G2541/100)*(E2541/1000)),
IF(C2541="Wine",
SUM(LOOKUP(2,1/(SRP!$B$21:$B$25&lt;=E2541)/(SRP!$C$21:$C$25&gt;=E2541),SRP!$D$21:$D$25)*(G2541/100)*(E2541/1000)),
IF(AND(C2541="Ready to Drink",D2541="RTD-One Pour Cocktail&gt;7%&lt;=14.5"),
SUM(LOOKUP(2,1/(SRP!$B$16:$B$20&lt;=E2541)/(SRP!$C$16:$C$20&gt;=E2541),SRP!$D$16:$D$20)*(G2541/100)*(E2541/1000)),
IF(C2541="Ready to Drink",
SUM(LOOKUP(2,1/(SRP!$B$11:$B$15&lt;=E2541)/(SRP!$C$11:$C$15&gt;=E2541),SRP!$D$11:$D$15)*(G2541/100)*(E2541/1000)),
0)))))),2)</f>
        <v>1.85</v>
      </c>
      <c r="L2541" s="173" t="str">
        <f t="shared" si="39"/>
        <v>Beer473</v>
      </c>
      <c r="M2541" s="154">
        <f>VLOOKUP(L2541,'Slope %'!C:D,2,0)</f>
        <v>0.12</v>
      </c>
    </row>
    <row r="2542" spans="1:13" x14ac:dyDescent="0.25">
      <c r="A2542" s="169">
        <v>39358</v>
      </c>
      <c r="B2542" s="170" t="s">
        <v>2180</v>
      </c>
      <c r="C2542" s="170" t="s">
        <v>263</v>
      </c>
      <c r="D2542" s="170" t="s">
        <v>1585</v>
      </c>
      <c r="E2542" s="170">
        <v>473</v>
      </c>
      <c r="F2542" s="170">
        <v>24</v>
      </c>
      <c r="G2542" s="171">
        <v>4.5</v>
      </c>
      <c r="H2542" s="170" t="s">
        <v>54</v>
      </c>
      <c r="I2542" s="171">
        <v>4.29</v>
      </c>
      <c r="J2542" s="169">
        <v>1</v>
      </c>
      <c r="K2542" s="154" cm="1">
        <f t="array" ref="K2542">ROUND(
IF(C2542="Beer",
SUM(LOOKUP(2,1/(SRP!$B$8:$B$10&lt;=E2542)/(SRP!$C$8:$C$10&gt;=E2542),SRP!$D$8:$D$10)*(G2542/100)*(E2542/1000)),
IF(C2542="Spirits",
SUM(LOOKUP(2,1/(SRP!$B$2:$B$7&lt;=E2542)/(SRP!$C$2:$C$7&gt;=E2542),SRP!$D$2:$D$7)*(G2542/100)*(E2542/1000)),
IF(AND(C2542="Wine",D2542="Fortified Wines"),
SUM(LOOKUP(2,1/(SRP!$B$26:$B$29&lt;=E2542)/(SRP!$C$26:$C$29&gt;=E2542),SRP!$D$26:$D$29)*(G2542/100)*(E2542/1000)),
IF(C2542="Wine",
SUM(LOOKUP(2,1/(SRP!$B$21:$B$25&lt;=E2542)/(SRP!$C$21:$C$25&gt;=E2542),SRP!$D$21:$D$25)*(G2542/100)*(E2542/1000)),
IF(AND(C2542="Ready to Drink",D2542="RTD-One Pour Cocktail&gt;7%&lt;=14.5"),
SUM(LOOKUP(2,1/(SRP!$B$16:$B$20&lt;=E2542)/(SRP!$C$16:$C$20&gt;=E2542),SRP!$D$16:$D$20)*(G2542/100)*(E2542/1000)),
IF(C2542="Ready to Drink",
SUM(LOOKUP(2,1/(SRP!$B$11:$B$15&lt;=E2542)/(SRP!$C$11:$C$15&gt;=E2542),SRP!$D$11:$D$15)*(G2542/100)*(E2542/1000)),
0)))))),2)</f>
        <v>1.76</v>
      </c>
      <c r="L2542" s="173" t="str">
        <f t="shared" si="39"/>
        <v>Ready to Drink473</v>
      </c>
      <c r="M2542" s="154">
        <f>VLOOKUP(L2542,'Slope %'!C:D,2,0)</f>
        <v>0.12</v>
      </c>
    </row>
    <row r="2543" spans="1:13" x14ac:dyDescent="0.25">
      <c r="A2543" s="169">
        <v>39358</v>
      </c>
      <c r="B2543" s="170" t="s">
        <v>2180</v>
      </c>
      <c r="C2543" s="170" t="s">
        <v>263</v>
      </c>
      <c r="D2543" s="170" t="s">
        <v>1585</v>
      </c>
      <c r="E2543" s="170">
        <v>473</v>
      </c>
      <c r="F2543" s="170">
        <v>24</v>
      </c>
      <c r="G2543" s="171">
        <v>4.5</v>
      </c>
      <c r="H2543" s="170" t="s">
        <v>54</v>
      </c>
      <c r="I2543" s="171">
        <v>4.29</v>
      </c>
      <c r="J2543" s="169">
        <v>1</v>
      </c>
      <c r="K2543" s="154" cm="1">
        <f t="array" ref="K2543">ROUND(
IF(C2543="Beer",
SUM(LOOKUP(2,1/(SRP!$B$8:$B$10&lt;=E2543)/(SRP!$C$8:$C$10&gt;=E2543),SRP!$D$8:$D$10)*(G2543/100)*(E2543/1000)),
IF(C2543="Spirits",
SUM(LOOKUP(2,1/(SRP!$B$2:$B$7&lt;=E2543)/(SRP!$C$2:$C$7&gt;=E2543),SRP!$D$2:$D$7)*(G2543/100)*(E2543/1000)),
IF(AND(C2543="Wine",D2543="Fortified Wines"),
SUM(LOOKUP(2,1/(SRP!$B$26:$B$29&lt;=E2543)/(SRP!$C$26:$C$29&gt;=E2543),SRP!$D$26:$D$29)*(G2543/100)*(E2543/1000)),
IF(C2543="Wine",
SUM(LOOKUP(2,1/(SRP!$B$21:$B$25&lt;=E2543)/(SRP!$C$21:$C$25&gt;=E2543),SRP!$D$21:$D$25)*(G2543/100)*(E2543/1000)),
IF(AND(C2543="Ready to Drink",D2543="RTD-One Pour Cocktail&gt;7%&lt;=14.5"),
SUM(LOOKUP(2,1/(SRP!$B$16:$B$20&lt;=E2543)/(SRP!$C$16:$C$20&gt;=E2543),SRP!$D$16:$D$20)*(G2543/100)*(E2543/1000)),
IF(C2543="Ready to Drink",
SUM(LOOKUP(2,1/(SRP!$B$11:$B$15&lt;=E2543)/(SRP!$C$11:$C$15&gt;=E2543),SRP!$D$11:$D$15)*(G2543/100)*(E2543/1000)),
0)))))),2)</f>
        <v>1.76</v>
      </c>
      <c r="L2543" s="173" t="str">
        <f t="shared" si="39"/>
        <v>Ready to Drink473</v>
      </c>
      <c r="M2543" s="154">
        <f>VLOOKUP(L2543,'Slope %'!C:D,2,0)</f>
        <v>0.12</v>
      </c>
    </row>
    <row r="2544" spans="1:13" x14ac:dyDescent="0.25">
      <c r="A2544" s="169">
        <v>39359</v>
      </c>
      <c r="B2544" s="170" t="s">
        <v>2181</v>
      </c>
      <c r="C2544" s="170" t="s">
        <v>263</v>
      </c>
      <c r="D2544" s="170" t="s">
        <v>935</v>
      </c>
      <c r="E2544" s="170">
        <v>473</v>
      </c>
      <c r="F2544" s="170">
        <v>24</v>
      </c>
      <c r="G2544" s="171">
        <v>4.5</v>
      </c>
      <c r="H2544" s="170" t="s">
        <v>54</v>
      </c>
      <c r="I2544" s="171">
        <v>4.29</v>
      </c>
      <c r="J2544" s="169">
        <v>1</v>
      </c>
      <c r="K2544" s="154" cm="1">
        <f t="array" ref="K2544">ROUND(
IF(C2544="Beer",
SUM(LOOKUP(2,1/(SRP!$B$8:$B$10&lt;=E2544)/(SRP!$C$8:$C$10&gt;=E2544),SRP!$D$8:$D$10)*(G2544/100)*(E2544/1000)),
IF(C2544="Spirits",
SUM(LOOKUP(2,1/(SRP!$B$2:$B$7&lt;=E2544)/(SRP!$C$2:$C$7&gt;=E2544),SRP!$D$2:$D$7)*(G2544/100)*(E2544/1000)),
IF(AND(C2544="Wine",D2544="Fortified Wines"),
SUM(LOOKUP(2,1/(SRP!$B$26:$B$29&lt;=E2544)/(SRP!$C$26:$C$29&gt;=E2544),SRP!$D$26:$D$29)*(G2544/100)*(E2544/1000)),
IF(C2544="Wine",
SUM(LOOKUP(2,1/(SRP!$B$21:$B$25&lt;=E2544)/(SRP!$C$21:$C$25&gt;=E2544),SRP!$D$21:$D$25)*(G2544/100)*(E2544/1000)),
IF(AND(C2544="Ready to Drink",D2544="RTD-One Pour Cocktail&gt;7%&lt;=14.5"),
SUM(LOOKUP(2,1/(SRP!$B$16:$B$20&lt;=E2544)/(SRP!$C$16:$C$20&gt;=E2544),SRP!$D$16:$D$20)*(G2544/100)*(E2544/1000)),
IF(C2544="Ready to Drink",
SUM(LOOKUP(2,1/(SRP!$B$11:$B$15&lt;=E2544)/(SRP!$C$11:$C$15&gt;=E2544),SRP!$D$11:$D$15)*(G2544/100)*(E2544/1000)),
0)))))),2)</f>
        <v>1.76</v>
      </c>
      <c r="L2544" s="173" t="str">
        <f t="shared" si="39"/>
        <v>Ready to Drink473</v>
      </c>
      <c r="M2544" s="154">
        <f>VLOOKUP(L2544,'Slope %'!C:D,2,0)</f>
        <v>0.12</v>
      </c>
    </row>
    <row r="2545" spans="1:13" x14ac:dyDescent="0.25">
      <c r="A2545" s="169">
        <v>39359</v>
      </c>
      <c r="B2545" s="170" t="s">
        <v>2181</v>
      </c>
      <c r="C2545" s="170" t="s">
        <v>263</v>
      </c>
      <c r="D2545" s="170" t="s">
        <v>935</v>
      </c>
      <c r="E2545" s="170">
        <v>473</v>
      </c>
      <c r="F2545" s="170">
        <v>24</v>
      </c>
      <c r="G2545" s="171">
        <v>4.5</v>
      </c>
      <c r="H2545" s="170" t="s">
        <v>54</v>
      </c>
      <c r="I2545" s="171">
        <v>4.29</v>
      </c>
      <c r="J2545" s="169">
        <v>1</v>
      </c>
      <c r="K2545" s="154" cm="1">
        <f t="array" ref="K2545">ROUND(
IF(C2545="Beer",
SUM(LOOKUP(2,1/(SRP!$B$8:$B$10&lt;=E2545)/(SRP!$C$8:$C$10&gt;=E2545),SRP!$D$8:$D$10)*(G2545/100)*(E2545/1000)),
IF(C2545="Spirits",
SUM(LOOKUP(2,1/(SRP!$B$2:$B$7&lt;=E2545)/(SRP!$C$2:$C$7&gt;=E2545),SRP!$D$2:$D$7)*(G2545/100)*(E2545/1000)),
IF(AND(C2545="Wine",D2545="Fortified Wines"),
SUM(LOOKUP(2,1/(SRP!$B$26:$B$29&lt;=E2545)/(SRP!$C$26:$C$29&gt;=E2545),SRP!$D$26:$D$29)*(G2545/100)*(E2545/1000)),
IF(C2545="Wine",
SUM(LOOKUP(2,1/(SRP!$B$21:$B$25&lt;=E2545)/(SRP!$C$21:$C$25&gt;=E2545),SRP!$D$21:$D$25)*(G2545/100)*(E2545/1000)),
IF(AND(C2545="Ready to Drink",D2545="RTD-One Pour Cocktail&gt;7%&lt;=14.5"),
SUM(LOOKUP(2,1/(SRP!$B$16:$B$20&lt;=E2545)/(SRP!$C$16:$C$20&gt;=E2545),SRP!$D$16:$D$20)*(G2545/100)*(E2545/1000)),
IF(C2545="Ready to Drink",
SUM(LOOKUP(2,1/(SRP!$B$11:$B$15&lt;=E2545)/(SRP!$C$11:$C$15&gt;=E2545),SRP!$D$11:$D$15)*(G2545/100)*(E2545/1000)),
0)))))),2)</f>
        <v>1.76</v>
      </c>
      <c r="L2545" s="173" t="str">
        <f t="shared" si="39"/>
        <v>Ready to Drink473</v>
      </c>
      <c r="M2545" s="154">
        <f>VLOOKUP(L2545,'Slope %'!C:D,2,0)</f>
        <v>0.12</v>
      </c>
    </row>
    <row r="2546" spans="1:13" x14ac:dyDescent="0.25">
      <c r="A2546" s="169">
        <v>39360</v>
      </c>
      <c r="B2546" s="170" t="s">
        <v>2182</v>
      </c>
      <c r="C2546" s="170" t="s">
        <v>263</v>
      </c>
      <c r="D2546" s="170" t="s">
        <v>909</v>
      </c>
      <c r="E2546" s="170">
        <v>1892</v>
      </c>
      <c r="F2546" s="170">
        <v>6</v>
      </c>
      <c r="G2546" s="171">
        <v>4.5</v>
      </c>
      <c r="H2546" s="170" t="s">
        <v>54</v>
      </c>
      <c r="I2546" s="171">
        <v>16.690000000000001</v>
      </c>
      <c r="J2546" s="169">
        <v>4</v>
      </c>
      <c r="K2546" s="154" cm="1">
        <f t="array" ref="K2546">ROUND(
IF(C2546="Beer",
SUM(LOOKUP(2,1/(SRP!$B$8:$B$10&lt;=E2546)/(SRP!$C$8:$C$10&gt;=E2546),SRP!$D$8:$D$10)*(G2546/100)*(E2546/1000)),
IF(C2546="Spirits",
SUM(LOOKUP(2,1/(SRP!$B$2:$B$7&lt;=E2546)/(SRP!$C$2:$C$7&gt;=E2546),SRP!$D$2:$D$7)*(G2546/100)*(E2546/1000)),
IF(AND(C2546="Wine",D2546="Fortified Wines"),
SUM(LOOKUP(2,1/(SRP!$B$26:$B$29&lt;=E2546)/(SRP!$C$26:$C$29&gt;=E2546),SRP!$D$26:$D$29)*(G2546/100)*(E2546/1000)),
IF(C2546="Wine",
SUM(LOOKUP(2,1/(SRP!$B$21:$B$25&lt;=E2546)/(SRP!$C$21:$C$25&gt;=E2546),SRP!$D$21:$D$25)*(G2546/100)*(E2546/1000)),
IF(AND(C2546="Ready to Drink",D2546="RTD-One Pour Cocktail&gt;7%&lt;=14.5"),
SUM(LOOKUP(2,1/(SRP!$B$16:$B$20&lt;=E2546)/(SRP!$C$16:$C$20&gt;=E2546),SRP!$D$16:$D$20)*(G2546/100)*(E2546/1000)),
IF(C2546="Ready to Drink",
SUM(LOOKUP(2,1/(SRP!$B$11:$B$15&lt;=E2546)/(SRP!$C$11:$C$15&gt;=E2546),SRP!$D$11:$D$15)*(G2546/100)*(E2546/1000)),
0)))))),2)</f>
        <v>6.65</v>
      </c>
      <c r="L2546" s="173" t="str">
        <f t="shared" si="39"/>
        <v>Ready to Drink1892</v>
      </c>
      <c r="M2546" s="154">
        <f>VLOOKUP(L2546,'Slope %'!C:D,2,0)</f>
        <v>0.1</v>
      </c>
    </row>
    <row r="2547" spans="1:13" x14ac:dyDescent="0.25">
      <c r="A2547" s="169">
        <v>39360</v>
      </c>
      <c r="B2547" s="170" t="s">
        <v>2182</v>
      </c>
      <c r="C2547" s="170" t="s">
        <v>263</v>
      </c>
      <c r="D2547" s="170" t="s">
        <v>909</v>
      </c>
      <c r="E2547" s="170">
        <v>1892</v>
      </c>
      <c r="F2547" s="170">
        <v>6</v>
      </c>
      <c r="G2547" s="171">
        <v>4.5</v>
      </c>
      <c r="H2547" s="170" t="s">
        <v>54</v>
      </c>
      <c r="I2547" s="171">
        <v>16.690000000000001</v>
      </c>
      <c r="J2547" s="169">
        <v>4</v>
      </c>
      <c r="K2547" s="154" cm="1">
        <f t="array" ref="K2547">ROUND(
IF(C2547="Beer",
SUM(LOOKUP(2,1/(SRP!$B$8:$B$10&lt;=E2547)/(SRP!$C$8:$C$10&gt;=E2547),SRP!$D$8:$D$10)*(G2547/100)*(E2547/1000)),
IF(C2547="Spirits",
SUM(LOOKUP(2,1/(SRP!$B$2:$B$7&lt;=E2547)/(SRP!$C$2:$C$7&gt;=E2547),SRP!$D$2:$D$7)*(G2547/100)*(E2547/1000)),
IF(AND(C2547="Wine",D2547="Fortified Wines"),
SUM(LOOKUP(2,1/(SRP!$B$26:$B$29&lt;=E2547)/(SRP!$C$26:$C$29&gt;=E2547),SRP!$D$26:$D$29)*(G2547/100)*(E2547/1000)),
IF(C2547="Wine",
SUM(LOOKUP(2,1/(SRP!$B$21:$B$25&lt;=E2547)/(SRP!$C$21:$C$25&gt;=E2547),SRP!$D$21:$D$25)*(G2547/100)*(E2547/1000)),
IF(AND(C2547="Ready to Drink",D2547="RTD-One Pour Cocktail&gt;7%&lt;=14.5"),
SUM(LOOKUP(2,1/(SRP!$B$16:$B$20&lt;=E2547)/(SRP!$C$16:$C$20&gt;=E2547),SRP!$D$16:$D$20)*(G2547/100)*(E2547/1000)),
IF(C2547="Ready to Drink",
SUM(LOOKUP(2,1/(SRP!$B$11:$B$15&lt;=E2547)/(SRP!$C$11:$C$15&gt;=E2547),SRP!$D$11:$D$15)*(G2547/100)*(E2547/1000)),
0)))))),2)</f>
        <v>6.65</v>
      </c>
      <c r="L2547" s="173" t="str">
        <f t="shared" si="39"/>
        <v>Ready to Drink1892</v>
      </c>
      <c r="M2547" s="154">
        <f>VLOOKUP(L2547,'Slope %'!C:D,2,0)</f>
        <v>0.1</v>
      </c>
    </row>
    <row r="2548" spans="1:13" x14ac:dyDescent="0.25">
      <c r="A2548" s="169">
        <v>39361</v>
      </c>
      <c r="B2548" s="170" t="s">
        <v>2183</v>
      </c>
      <c r="C2548" s="170" t="s">
        <v>24</v>
      </c>
      <c r="D2548" s="170" t="s">
        <v>194</v>
      </c>
      <c r="E2548" s="170">
        <v>750</v>
      </c>
      <c r="F2548" s="170">
        <v>12</v>
      </c>
      <c r="G2548" s="171">
        <v>13.5</v>
      </c>
      <c r="H2548" s="170" t="s">
        <v>182</v>
      </c>
      <c r="I2548" s="171">
        <v>14.99</v>
      </c>
      <c r="J2548" s="169">
        <v>1</v>
      </c>
      <c r="K2548" s="154" cm="1">
        <f t="array" ref="K2548">ROUND(
IF(C2548="Beer",
SUM(LOOKUP(2,1/(SRP!$B$8:$B$10&lt;=E2548)/(SRP!$C$8:$C$10&gt;=E2548),SRP!$D$8:$D$10)*(G2548/100)*(E2548/1000)),
IF(C2548="Spirits",
SUM(LOOKUP(2,1/(SRP!$B$2:$B$7&lt;=E2548)/(SRP!$C$2:$C$7&gt;=E2548),SRP!$D$2:$D$7)*(G2548/100)*(E2548/1000)),
IF(AND(C2548="Wine",D2548="Fortified Wines"),
SUM(LOOKUP(2,1/(SRP!$B$26:$B$29&lt;=E2548)/(SRP!$C$26:$C$29&gt;=E2548),SRP!$D$26:$D$29)*(G2548/100)*(E2548/1000)),
IF(C2548="Wine",
SUM(LOOKUP(2,1/(SRP!$B$21:$B$25&lt;=E2548)/(SRP!$C$21:$C$25&gt;=E2548),SRP!$D$21:$D$25)*(G2548/100)*(E2548/1000)),
IF(AND(C2548="Ready to Drink",D2548="RTD-One Pour Cocktail&gt;7%&lt;=14.5"),
SUM(LOOKUP(2,1/(SRP!$B$16:$B$20&lt;=E2548)/(SRP!$C$16:$C$20&gt;=E2548),SRP!$D$16:$D$20)*(G2548/100)*(E2548/1000)),
IF(C2548="Ready to Drink",
SUM(LOOKUP(2,1/(SRP!$B$11:$B$15&lt;=E2548)/(SRP!$C$11:$C$15&gt;=E2548),SRP!$D$11:$D$15)*(G2548/100)*(E2548/1000)),
0)))))),2)</f>
        <v>7.9</v>
      </c>
      <c r="L2548" s="173" t="str">
        <f t="shared" si="39"/>
        <v>Wine750</v>
      </c>
      <c r="M2548" s="154">
        <f>VLOOKUP(L2548,'Slope %'!C:D,2,0)</f>
        <v>0.1</v>
      </c>
    </row>
    <row r="2549" spans="1:13" x14ac:dyDescent="0.25">
      <c r="A2549" s="169">
        <v>39362</v>
      </c>
      <c r="B2549" s="170" t="s">
        <v>2184</v>
      </c>
      <c r="C2549" s="170" t="s">
        <v>263</v>
      </c>
      <c r="D2549" s="170" t="s">
        <v>935</v>
      </c>
      <c r="E2549" s="170">
        <v>1892</v>
      </c>
      <c r="F2549" s="170">
        <v>6</v>
      </c>
      <c r="G2549" s="171">
        <v>4.5</v>
      </c>
      <c r="H2549" s="170" t="s">
        <v>54</v>
      </c>
      <c r="I2549" s="171">
        <v>16.690000000000001</v>
      </c>
      <c r="J2549" s="169">
        <v>4</v>
      </c>
      <c r="K2549" s="154" cm="1">
        <f t="array" ref="K2549">ROUND(
IF(C2549="Beer",
SUM(LOOKUP(2,1/(SRP!$B$8:$B$10&lt;=E2549)/(SRP!$C$8:$C$10&gt;=E2549),SRP!$D$8:$D$10)*(G2549/100)*(E2549/1000)),
IF(C2549="Spirits",
SUM(LOOKUP(2,1/(SRP!$B$2:$B$7&lt;=E2549)/(SRP!$C$2:$C$7&gt;=E2549),SRP!$D$2:$D$7)*(G2549/100)*(E2549/1000)),
IF(AND(C2549="Wine",D2549="Fortified Wines"),
SUM(LOOKUP(2,1/(SRP!$B$26:$B$29&lt;=E2549)/(SRP!$C$26:$C$29&gt;=E2549),SRP!$D$26:$D$29)*(G2549/100)*(E2549/1000)),
IF(C2549="Wine",
SUM(LOOKUP(2,1/(SRP!$B$21:$B$25&lt;=E2549)/(SRP!$C$21:$C$25&gt;=E2549),SRP!$D$21:$D$25)*(G2549/100)*(E2549/1000)),
IF(AND(C2549="Ready to Drink",D2549="RTD-One Pour Cocktail&gt;7%&lt;=14.5"),
SUM(LOOKUP(2,1/(SRP!$B$16:$B$20&lt;=E2549)/(SRP!$C$16:$C$20&gt;=E2549),SRP!$D$16:$D$20)*(G2549/100)*(E2549/1000)),
IF(C2549="Ready to Drink",
SUM(LOOKUP(2,1/(SRP!$B$11:$B$15&lt;=E2549)/(SRP!$C$11:$C$15&gt;=E2549),SRP!$D$11:$D$15)*(G2549/100)*(E2549/1000)),
0)))))),2)</f>
        <v>6.65</v>
      </c>
      <c r="L2549" s="173" t="str">
        <f t="shared" si="39"/>
        <v>Ready to Drink1892</v>
      </c>
      <c r="M2549" s="154">
        <f>VLOOKUP(L2549,'Slope %'!C:D,2,0)</f>
        <v>0.1</v>
      </c>
    </row>
    <row r="2550" spans="1:13" x14ac:dyDescent="0.25">
      <c r="A2550" s="169">
        <v>39362</v>
      </c>
      <c r="B2550" s="170" t="s">
        <v>2184</v>
      </c>
      <c r="C2550" s="170" t="s">
        <v>263</v>
      </c>
      <c r="D2550" s="170" t="s">
        <v>935</v>
      </c>
      <c r="E2550" s="170">
        <v>1892</v>
      </c>
      <c r="F2550" s="170">
        <v>6</v>
      </c>
      <c r="G2550" s="171">
        <v>4.5</v>
      </c>
      <c r="H2550" s="170" t="s">
        <v>54</v>
      </c>
      <c r="I2550" s="171">
        <v>16.690000000000001</v>
      </c>
      <c r="J2550" s="169">
        <v>4</v>
      </c>
      <c r="K2550" s="154" cm="1">
        <f t="array" ref="K2550">ROUND(
IF(C2550="Beer",
SUM(LOOKUP(2,1/(SRP!$B$8:$B$10&lt;=E2550)/(SRP!$C$8:$C$10&gt;=E2550),SRP!$D$8:$D$10)*(G2550/100)*(E2550/1000)),
IF(C2550="Spirits",
SUM(LOOKUP(2,1/(SRP!$B$2:$B$7&lt;=E2550)/(SRP!$C$2:$C$7&gt;=E2550),SRP!$D$2:$D$7)*(G2550/100)*(E2550/1000)),
IF(AND(C2550="Wine",D2550="Fortified Wines"),
SUM(LOOKUP(2,1/(SRP!$B$26:$B$29&lt;=E2550)/(SRP!$C$26:$C$29&gt;=E2550),SRP!$D$26:$D$29)*(G2550/100)*(E2550/1000)),
IF(C2550="Wine",
SUM(LOOKUP(2,1/(SRP!$B$21:$B$25&lt;=E2550)/(SRP!$C$21:$C$25&gt;=E2550),SRP!$D$21:$D$25)*(G2550/100)*(E2550/1000)),
IF(AND(C2550="Ready to Drink",D2550="RTD-One Pour Cocktail&gt;7%&lt;=14.5"),
SUM(LOOKUP(2,1/(SRP!$B$16:$B$20&lt;=E2550)/(SRP!$C$16:$C$20&gt;=E2550),SRP!$D$16:$D$20)*(G2550/100)*(E2550/1000)),
IF(C2550="Ready to Drink",
SUM(LOOKUP(2,1/(SRP!$B$11:$B$15&lt;=E2550)/(SRP!$C$11:$C$15&gt;=E2550),SRP!$D$11:$D$15)*(G2550/100)*(E2550/1000)),
0)))))),2)</f>
        <v>6.65</v>
      </c>
      <c r="L2550" s="173" t="str">
        <f t="shared" si="39"/>
        <v>Ready to Drink1892</v>
      </c>
      <c r="M2550" s="154">
        <f>VLOOKUP(L2550,'Slope %'!C:D,2,0)</f>
        <v>0.1</v>
      </c>
    </row>
    <row r="2551" spans="1:13" x14ac:dyDescent="0.25">
      <c r="A2551" s="169">
        <v>39371</v>
      </c>
      <c r="B2551" s="170" t="s">
        <v>2185</v>
      </c>
      <c r="C2551" s="170" t="s">
        <v>24</v>
      </c>
      <c r="D2551" s="170" t="s">
        <v>66</v>
      </c>
      <c r="E2551" s="170">
        <v>750</v>
      </c>
      <c r="F2551" s="170">
        <v>12</v>
      </c>
      <c r="G2551" s="171">
        <v>13.5</v>
      </c>
      <c r="H2551" s="170" t="s">
        <v>357</v>
      </c>
      <c r="I2551" s="171">
        <v>19.989999999999998</v>
      </c>
      <c r="J2551" s="169">
        <v>1</v>
      </c>
      <c r="K2551" s="154" cm="1">
        <f t="array" ref="K2551">ROUND(
IF(C2551="Beer",
SUM(LOOKUP(2,1/(SRP!$B$8:$B$10&lt;=E2551)/(SRP!$C$8:$C$10&gt;=E2551),SRP!$D$8:$D$10)*(G2551/100)*(E2551/1000)),
IF(C2551="Spirits",
SUM(LOOKUP(2,1/(SRP!$B$2:$B$7&lt;=E2551)/(SRP!$C$2:$C$7&gt;=E2551),SRP!$D$2:$D$7)*(G2551/100)*(E2551/1000)),
IF(AND(C2551="Wine",D2551="Fortified Wines"),
SUM(LOOKUP(2,1/(SRP!$B$26:$B$29&lt;=E2551)/(SRP!$C$26:$C$29&gt;=E2551),SRP!$D$26:$D$29)*(G2551/100)*(E2551/1000)),
IF(C2551="Wine",
SUM(LOOKUP(2,1/(SRP!$B$21:$B$25&lt;=E2551)/(SRP!$C$21:$C$25&gt;=E2551),SRP!$D$21:$D$25)*(G2551/100)*(E2551/1000)),
IF(AND(C2551="Ready to Drink",D2551="RTD-One Pour Cocktail&gt;7%&lt;=14.5"),
SUM(LOOKUP(2,1/(SRP!$B$16:$B$20&lt;=E2551)/(SRP!$C$16:$C$20&gt;=E2551),SRP!$D$16:$D$20)*(G2551/100)*(E2551/1000)),
IF(C2551="Ready to Drink",
SUM(LOOKUP(2,1/(SRP!$B$11:$B$15&lt;=E2551)/(SRP!$C$11:$C$15&gt;=E2551),SRP!$D$11:$D$15)*(G2551/100)*(E2551/1000)),
0)))))),2)</f>
        <v>7.9</v>
      </c>
      <c r="L2551" s="173" t="str">
        <f t="shared" si="39"/>
        <v>Wine750</v>
      </c>
      <c r="M2551" s="154">
        <f>VLOOKUP(L2551,'Slope %'!C:D,2,0)</f>
        <v>0.1</v>
      </c>
    </row>
    <row r="2552" spans="1:13" x14ac:dyDescent="0.25">
      <c r="A2552" s="169">
        <v>39373</v>
      </c>
      <c r="B2552" s="170" t="s">
        <v>2186</v>
      </c>
      <c r="C2552" s="170" t="s">
        <v>24</v>
      </c>
      <c r="D2552" s="170" t="s">
        <v>68</v>
      </c>
      <c r="E2552" s="170">
        <v>750</v>
      </c>
      <c r="F2552" s="170">
        <v>12</v>
      </c>
      <c r="G2552" s="171">
        <v>13.5</v>
      </c>
      <c r="H2552" s="170" t="s">
        <v>357</v>
      </c>
      <c r="I2552" s="171">
        <v>19.989999999999998</v>
      </c>
      <c r="J2552" s="169">
        <v>1</v>
      </c>
      <c r="K2552" s="154" cm="1">
        <f t="array" ref="K2552">ROUND(
IF(C2552="Beer",
SUM(LOOKUP(2,1/(SRP!$B$8:$B$10&lt;=E2552)/(SRP!$C$8:$C$10&gt;=E2552),SRP!$D$8:$D$10)*(G2552/100)*(E2552/1000)),
IF(C2552="Spirits",
SUM(LOOKUP(2,1/(SRP!$B$2:$B$7&lt;=E2552)/(SRP!$C$2:$C$7&gt;=E2552),SRP!$D$2:$D$7)*(G2552/100)*(E2552/1000)),
IF(AND(C2552="Wine",D2552="Fortified Wines"),
SUM(LOOKUP(2,1/(SRP!$B$26:$B$29&lt;=E2552)/(SRP!$C$26:$C$29&gt;=E2552),SRP!$D$26:$D$29)*(G2552/100)*(E2552/1000)),
IF(C2552="Wine",
SUM(LOOKUP(2,1/(SRP!$B$21:$B$25&lt;=E2552)/(SRP!$C$21:$C$25&gt;=E2552),SRP!$D$21:$D$25)*(G2552/100)*(E2552/1000)),
IF(AND(C2552="Ready to Drink",D2552="RTD-One Pour Cocktail&gt;7%&lt;=14.5"),
SUM(LOOKUP(2,1/(SRP!$B$16:$B$20&lt;=E2552)/(SRP!$C$16:$C$20&gt;=E2552),SRP!$D$16:$D$20)*(G2552/100)*(E2552/1000)),
IF(C2552="Ready to Drink",
SUM(LOOKUP(2,1/(SRP!$B$11:$B$15&lt;=E2552)/(SRP!$C$11:$C$15&gt;=E2552),SRP!$D$11:$D$15)*(G2552/100)*(E2552/1000)),
0)))))),2)</f>
        <v>7.9</v>
      </c>
      <c r="L2552" s="173" t="str">
        <f t="shared" si="39"/>
        <v>Wine750</v>
      </c>
      <c r="M2552" s="154">
        <f>VLOOKUP(L2552,'Slope %'!C:D,2,0)</f>
        <v>0.1</v>
      </c>
    </row>
    <row r="2553" spans="1:13" x14ac:dyDescent="0.25">
      <c r="A2553" s="169">
        <v>39408</v>
      </c>
      <c r="B2553" s="170" t="s">
        <v>2187</v>
      </c>
      <c r="C2553" s="170" t="s">
        <v>15</v>
      </c>
      <c r="D2553" s="170" t="s">
        <v>252</v>
      </c>
      <c r="E2553" s="170">
        <v>750</v>
      </c>
      <c r="F2553" s="170">
        <v>12</v>
      </c>
      <c r="G2553" s="171">
        <v>40</v>
      </c>
      <c r="H2553" s="170" t="s">
        <v>1173</v>
      </c>
      <c r="I2553" s="171">
        <v>35.99</v>
      </c>
      <c r="J2553" s="169">
        <v>1</v>
      </c>
      <c r="K2553" s="154" cm="1">
        <f t="array" ref="K2553">ROUND(
IF(C2553="Beer",
SUM(LOOKUP(2,1/(SRP!$B$8:$B$10&lt;=E2553)/(SRP!$C$8:$C$10&gt;=E2553),SRP!$D$8:$D$10)*(G2553/100)*(E2553/1000)),
IF(C2553="Spirits",
SUM(LOOKUP(2,1/(SRP!$B$2:$B$7&lt;=E2553)/(SRP!$C$2:$C$7&gt;=E2553),SRP!$D$2:$D$7)*(G2553/100)*(E2553/1000)),
IF(AND(C2553="Wine",D2553="Fortified Wines"),
SUM(LOOKUP(2,1/(SRP!$B$26:$B$29&lt;=E2553)/(SRP!$C$26:$C$29&gt;=E2553),SRP!$D$26:$D$29)*(G2553/100)*(E2553/1000)),
IF(C2553="Wine",
SUM(LOOKUP(2,1/(SRP!$B$21:$B$25&lt;=E2553)/(SRP!$C$21:$C$25&gt;=E2553),SRP!$D$21:$D$25)*(G2553/100)*(E2553/1000)),
IF(AND(C2553="Ready to Drink",D2553="RTD-One Pour Cocktail&gt;7%&lt;=14.5"),
SUM(LOOKUP(2,1/(SRP!$B$16:$B$20&lt;=E2553)/(SRP!$C$16:$C$20&gt;=E2553),SRP!$D$16:$D$20)*(G2553/100)*(E2553/1000)),
IF(C2553="Ready to Drink",
SUM(LOOKUP(2,1/(SRP!$B$11:$B$15&lt;=E2553)/(SRP!$C$11:$C$15&gt;=E2553),SRP!$D$11:$D$15)*(G2553/100)*(E2553/1000)),
0)))))),2)</f>
        <v>23.42</v>
      </c>
      <c r="L2553" s="173" t="str">
        <f t="shared" si="39"/>
        <v>Spirits750</v>
      </c>
      <c r="M2553" s="154">
        <f>VLOOKUP(L2553,'Slope %'!C:D,2,0)</f>
        <v>7.0000000000000007E-2</v>
      </c>
    </row>
    <row r="2554" spans="1:13" x14ac:dyDescent="0.25">
      <c r="A2554" s="169">
        <v>39414</v>
      </c>
      <c r="B2554" s="170" t="s">
        <v>2188</v>
      </c>
      <c r="C2554" s="170" t="s">
        <v>15</v>
      </c>
      <c r="D2554" s="170" t="s">
        <v>1399</v>
      </c>
      <c r="E2554" s="170">
        <v>750</v>
      </c>
      <c r="F2554" s="170">
        <v>12</v>
      </c>
      <c r="G2554" s="171">
        <v>40</v>
      </c>
      <c r="H2554" s="170" t="s">
        <v>1173</v>
      </c>
      <c r="I2554" s="171">
        <v>35.99</v>
      </c>
      <c r="J2554" s="169">
        <v>1</v>
      </c>
      <c r="K2554" s="154" cm="1">
        <f t="array" ref="K2554">ROUND(
IF(C2554="Beer",
SUM(LOOKUP(2,1/(SRP!$B$8:$B$10&lt;=E2554)/(SRP!$C$8:$C$10&gt;=E2554),SRP!$D$8:$D$10)*(G2554/100)*(E2554/1000)),
IF(C2554="Spirits",
SUM(LOOKUP(2,1/(SRP!$B$2:$B$7&lt;=E2554)/(SRP!$C$2:$C$7&gt;=E2554),SRP!$D$2:$D$7)*(G2554/100)*(E2554/1000)),
IF(AND(C2554="Wine",D2554="Fortified Wines"),
SUM(LOOKUP(2,1/(SRP!$B$26:$B$29&lt;=E2554)/(SRP!$C$26:$C$29&gt;=E2554),SRP!$D$26:$D$29)*(G2554/100)*(E2554/1000)),
IF(C2554="Wine",
SUM(LOOKUP(2,1/(SRP!$B$21:$B$25&lt;=E2554)/(SRP!$C$21:$C$25&gt;=E2554),SRP!$D$21:$D$25)*(G2554/100)*(E2554/1000)),
IF(AND(C2554="Ready to Drink",D2554="RTD-One Pour Cocktail&gt;7%&lt;=14.5"),
SUM(LOOKUP(2,1/(SRP!$B$16:$B$20&lt;=E2554)/(SRP!$C$16:$C$20&gt;=E2554),SRP!$D$16:$D$20)*(G2554/100)*(E2554/1000)),
IF(C2554="Ready to Drink",
SUM(LOOKUP(2,1/(SRP!$B$11:$B$15&lt;=E2554)/(SRP!$C$11:$C$15&gt;=E2554),SRP!$D$11:$D$15)*(G2554/100)*(E2554/1000)),
0)))))),2)</f>
        <v>23.42</v>
      </c>
      <c r="L2554" s="173" t="str">
        <f t="shared" si="39"/>
        <v>Spirits750</v>
      </c>
      <c r="M2554" s="154">
        <f>VLOOKUP(L2554,'Slope %'!C:D,2,0)</f>
        <v>7.0000000000000007E-2</v>
      </c>
    </row>
    <row r="2555" spans="1:13" x14ac:dyDescent="0.25">
      <c r="A2555" s="169">
        <v>39470</v>
      </c>
      <c r="B2555" s="170" t="s">
        <v>2189</v>
      </c>
      <c r="C2555" s="170" t="s">
        <v>11</v>
      </c>
      <c r="D2555" s="170" t="s">
        <v>267</v>
      </c>
      <c r="E2555" s="170">
        <v>473</v>
      </c>
      <c r="F2555" s="170">
        <v>24</v>
      </c>
      <c r="G2555" s="171">
        <v>4.8</v>
      </c>
      <c r="H2555" s="170" t="s">
        <v>2190</v>
      </c>
      <c r="I2555" s="171">
        <v>4.8499999999999996</v>
      </c>
      <c r="J2555" s="169">
        <v>1</v>
      </c>
      <c r="K2555" s="154" cm="1">
        <f t="array" ref="K2555">ROUND(
IF(C2555="Beer",
SUM(LOOKUP(2,1/(SRP!$B$8:$B$10&lt;=E2555)/(SRP!$C$8:$C$10&gt;=E2555),SRP!$D$8:$D$10)*(G2555/100)*(E2555/1000)),
IF(C2555="Spirits",
SUM(LOOKUP(2,1/(SRP!$B$2:$B$7&lt;=E2555)/(SRP!$C$2:$C$7&gt;=E2555),SRP!$D$2:$D$7)*(G2555/100)*(E2555/1000)),
IF(AND(C2555="Wine",D2555="Fortified Wines"),
SUM(LOOKUP(2,1/(SRP!$B$26:$B$29&lt;=E2555)/(SRP!$C$26:$C$29&gt;=E2555),SRP!$D$26:$D$29)*(G2555/100)*(E2555/1000)),
IF(C2555="Wine",
SUM(LOOKUP(2,1/(SRP!$B$21:$B$25&lt;=E2555)/(SRP!$C$21:$C$25&gt;=E2555),SRP!$D$21:$D$25)*(G2555/100)*(E2555/1000)),
IF(AND(C2555="Ready to Drink",D2555="RTD-One Pour Cocktail&gt;7%&lt;=14.5"),
SUM(LOOKUP(2,1/(SRP!$B$16:$B$20&lt;=E2555)/(SRP!$C$16:$C$20&gt;=E2555),SRP!$D$16:$D$20)*(G2555/100)*(E2555/1000)),
IF(C2555="Ready to Drink",
SUM(LOOKUP(2,1/(SRP!$B$11:$B$15&lt;=E2555)/(SRP!$C$11:$C$15&gt;=E2555),SRP!$D$11:$D$15)*(G2555/100)*(E2555/1000)),
0)))))),2)</f>
        <v>1.77</v>
      </c>
      <c r="L2555" s="173" t="str">
        <f t="shared" si="39"/>
        <v>Beer473</v>
      </c>
      <c r="M2555" s="154">
        <f>VLOOKUP(L2555,'Slope %'!C:D,2,0)</f>
        <v>0.12</v>
      </c>
    </row>
    <row r="2556" spans="1:13" x14ac:dyDescent="0.25">
      <c r="A2556" s="169">
        <v>39470</v>
      </c>
      <c r="B2556" s="170" t="s">
        <v>2189</v>
      </c>
      <c r="C2556" s="170" t="s">
        <v>11</v>
      </c>
      <c r="D2556" s="170" t="s">
        <v>267</v>
      </c>
      <c r="E2556" s="170">
        <v>473</v>
      </c>
      <c r="F2556" s="170">
        <v>24</v>
      </c>
      <c r="G2556" s="171">
        <v>4.8</v>
      </c>
      <c r="H2556" s="170" t="s">
        <v>2190</v>
      </c>
      <c r="I2556" s="171">
        <v>4.8499999999999996</v>
      </c>
      <c r="J2556" s="169">
        <v>1</v>
      </c>
      <c r="K2556" s="154" cm="1">
        <f t="array" ref="K2556">ROUND(
IF(C2556="Beer",
SUM(LOOKUP(2,1/(SRP!$B$8:$B$10&lt;=E2556)/(SRP!$C$8:$C$10&gt;=E2556),SRP!$D$8:$D$10)*(G2556/100)*(E2556/1000)),
IF(C2556="Spirits",
SUM(LOOKUP(2,1/(SRP!$B$2:$B$7&lt;=E2556)/(SRP!$C$2:$C$7&gt;=E2556),SRP!$D$2:$D$7)*(G2556/100)*(E2556/1000)),
IF(AND(C2556="Wine",D2556="Fortified Wines"),
SUM(LOOKUP(2,1/(SRP!$B$26:$B$29&lt;=E2556)/(SRP!$C$26:$C$29&gt;=E2556),SRP!$D$26:$D$29)*(G2556/100)*(E2556/1000)),
IF(C2556="Wine",
SUM(LOOKUP(2,1/(SRP!$B$21:$B$25&lt;=E2556)/(SRP!$C$21:$C$25&gt;=E2556),SRP!$D$21:$D$25)*(G2556/100)*(E2556/1000)),
IF(AND(C2556="Ready to Drink",D2556="RTD-One Pour Cocktail&gt;7%&lt;=14.5"),
SUM(LOOKUP(2,1/(SRP!$B$16:$B$20&lt;=E2556)/(SRP!$C$16:$C$20&gt;=E2556),SRP!$D$16:$D$20)*(G2556/100)*(E2556/1000)),
IF(C2556="Ready to Drink",
SUM(LOOKUP(2,1/(SRP!$B$11:$B$15&lt;=E2556)/(SRP!$C$11:$C$15&gt;=E2556),SRP!$D$11:$D$15)*(G2556/100)*(E2556/1000)),
0)))))),2)</f>
        <v>1.77</v>
      </c>
      <c r="L2556" s="173" t="str">
        <f t="shared" si="39"/>
        <v>Beer473</v>
      </c>
      <c r="M2556" s="154">
        <f>VLOOKUP(L2556,'Slope %'!C:D,2,0)</f>
        <v>0.12</v>
      </c>
    </row>
    <row r="2557" spans="1:13" x14ac:dyDescent="0.25">
      <c r="A2557" s="169">
        <v>39563</v>
      </c>
      <c r="B2557" s="170" t="s">
        <v>2191</v>
      </c>
      <c r="C2557" s="170" t="s">
        <v>15</v>
      </c>
      <c r="D2557" s="170" t="s">
        <v>225</v>
      </c>
      <c r="E2557" s="170">
        <v>375</v>
      </c>
      <c r="F2557" s="170">
        <v>12</v>
      </c>
      <c r="G2557" s="171">
        <v>40</v>
      </c>
      <c r="H2557" s="170" t="s">
        <v>446</v>
      </c>
      <c r="I2557" s="171">
        <v>24.49</v>
      </c>
      <c r="J2557" s="169">
        <v>1</v>
      </c>
      <c r="K2557" s="154" cm="1">
        <f t="array" ref="K2557">ROUND(
IF(C2557="Beer",
SUM(LOOKUP(2,1/(SRP!$B$8:$B$10&lt;=E2557)/(SRP!$C$8:$C$10&gt;=E2557),SRP!$D$8:$D$10)*(G2557/100)*(E2557/1000)),
IF(C2557="Spirits",
SUM(LOOKUP(2,1/(SRP!$B$2:$B$7&lt;=E2557)/(SRP!$C$2:$C$7&gt;=E2557),SRP!$D$2:$D$7)*(G2557/100)*(E2557/1000)),
IF(AND(C2557="Wine",D2557="Fortified Wines"),
SUM(LOOKUP(2,1/(SRP!$B$26:$B$29&lt;=E2557)/(SRP!$C$26:$C$29&gt;=E2557),SRP!$D$26:$D$29)*(G2557/100)*(E2557/1000)),
IF(C2557="Wine",
SUM(LOOKUP(2,1/(SRP!$B$21:$B$25&lt;=E2557)/(SRP!$C$21:$C$25&gt;=E2557),SRP!$D$21:$D$25)*(G2557/100)*(E2557/1000)),
IF(AND(C2557="Ready to Drink",D2557="RTD-One Pour Cocktail&gt;7%&lt;=14.5"),
SUM(LOOKUP(2,1/(SRP!$B$16:$B$20&lt;=E2557)/(SRP!$C$16:$C$20&gt;=E2557),SRP!$D$16:$D$20)*(G2557/100)*(E2557/1000)),
IF(C2557="Ready to Drink",
SUM(LOOKUP(2,1/(SRP!$B$11:$B$15&lt;=E2557)/(SRP!$C$11:$C$15&gt;=E2557),SRP!$D$11:$D$15)*(G2557/100)*(E2557/1000)),
0)))))),2)</f>
        <v>13.3</v>
      </c>
      <c r="L2557" s="173" t="str">
        <f t="shared" si="39"/>
        <v>Spirits375</v>
      </c>
      <c r="M2557" s="154">
        <f>VLOOKUP(L2557,'Slope %'!C:D,2,0)</f>
        <v>0.1</v>
      </c>
    </row>
    <row r="2558" spans="1:13" x14ac:dyDescent="0.25">
      <c r="A2558" s="169">
        <v>39564</v>
      </c>
      <c r="B2558" s="170" t="s">
        <v>2192</v>
      </c>
      <c r="C2558" s="170" t="s">
        <v>11</v>
      </c>
      <c r="D2558" s="170" t="s">
        <v>267</v>
      </c>
      <c r="E2558" s="170">
        <v>355</v>
      </c>
      <c r="F2558" s="170">
        <v>24</v>
      </c>
      <c r="G2558" s="171">
        <v>4.9000000000000004</v>
      </c>
      <c r="H2558" s="170" t="s">
        <v>222</v>
      </c>
      <c r="I2558" s="171">
        <v>5.45</v>
      </c>
      <c r="J2558" s="169">
        <v>1</v>
      </c>
      <c r="K2558" s="154" cm="1">
        <f t="array" ref="K2558">ROUND(
IF(C2558="Beer",
SUM(LOOKUP(2,1/(SRP!$B$8:$B$10&lt;=E2558)/(SRP!$C$8:$C$10&gt;=E2558),SRP!$D$8:$D$10)*(G2558/100)*(E2558/1000)),
IF(C2558="Spirits",
SUM(LOOKUP(2,1/(SRP!$B$2:$B$7&lt;=E2558)/(SRP!$C$2:$C$7&gt;=E2558),SRP!$D$2:$D$7)*(G2558/100)*(E2558/1000)),
IF(AND(C2558="Wine",D2558="Fortified Wines"),
SUM(LOOKUP(2,1/(SRP!$B$26:$B$29&lt;=E2558)/(SRP!$C$26:$C$29&gt;=E2558),SRP!$D$26:$D$29)*(G2558/100)*(E2558/1000)),
IF(C2558="Wine",
SUM(LOOKUP(2,1/(SRP!$B$21:$B$25&lt;=E2558)/(SRP!$C$21:$C$25&gt;=E2558),SRP!$D$21:$D$25)*(G2558/100)*(E2558/1000)),
IF(AND(C2558="Ready to Drink",D2558="RTD-One Pour Cocktail&gt;7%&lt;=14.5"),
SUM(LOOKUP(2,1/(SRP!$B$16:$B$20&lt;=E2558)/(SRP!$C$16:$C$20&gt;=E2558),SRP!$D$16:$D$20)*(G2558/100)*(E2558/1000)),
IF(C2558="Ready to Drink",
SUM(LOOKUP(2,1/(SRP!$B$11:$B$15&lt;=E2558)/(SRP!$C$11:$C$15&gt;=E2558),SRP!$D$11:$D$15)*(G2558/100)*(E2558/1000)),
0)))))),2)</f>
        <v>1.36</v>
      </c>
      <c r="L2558" s="173" t="str">
        <f t="shared" si="39"/>
        <v>Beer355</v>
      </c>
      <c r="M2558" s="154">
        <f>VLOOKUP(L2558,'Slope %'!C:D,2,0)</f>
        <v>0.12</v>
      </c>
    </row>
    <row r="2559" spans="1:13" x14ac:dyDescent="0.25">
      <c r="A2559" s="169">
        <v>39564</v>
      </c>
      <c r="B2559" s="170" t="s">
        <v>2192</v>
      </c>
      <c r="C2559" s="170" t="s">
        <v>11</v>
      </c>
      <c r="D2559" s="170" t="s">
        <v>267</v>
      </c>
      <c r="E2559" s="170">
        <v>355</v>
      </c>
      <c r="F2559" s="170">
        <v>24</v>
      </c>
      <c r="G2559" s="171">
        <v>4.9000000000000004</v>
      </c>
      <c r="H2559" s="170" t="s">
        <v>222</v>
      </c>
      <c r="I2559" s="171">
        <v>5.45</v>
      </c>
      <c r="J2559" s="169">
        <v>1</v>
      </c>
      <c r="K2559" s="154" cm="1">
        <f t="array" ref="K2559">ROUND(
IF(C2559="Beer",
SUM(LOOKUP(2,1/(SRP!$B$8:$B$10&lt;=E2559)/(SRP!$C$8:$C$10&gt;=E2559),SRP!$D$8:$D$10)*(G2559/100)*(E2559/1000)),
IF(C2559="Spirits",
SUM(LOOKUP(2,1/(SRP!$B$2:$B$7&lt;=E2559)/(SRP!$C$2:$C$7&gt;=E2559),SRP!$D$2:$D$7)*(G2559/100)*(E2559/1000)),
IF(AND(C2559="Wine",D2559="Fortified Wines"),
SUM(LOOKUP(2,1/(SRP!$B$26:$B$29&lt;=E2559)/(SRP!$C$26:$C$29&gt;=E2559),SRP!$D$26:$D$29)*(G2559/100)*(E2559/1000)),
IF(C2559="Wine",
SUM(LOOKUP(2,1/(SRP!$B$21:$B$25&lt;=E2559)/(SRP!$C$21:$C$25&gt;=E2559),SRP!$D$21:$D$25)*(G2559/100)*(E2559/1000)),
IF(AND(C2559="Ready to Drink",D2559="RTD-One Pour Cocktail&gt;7%&lt;=14.5"),
SUM(LOOKUP(2,1/(SRP!$B$16:$B$20&lt;=E2559)/(SRP!$C$16:$C$20&gt;=E2559),SRP!$D$16:$D$20)*(G2559/100)*(E2559/1000)),
IF(C2559="Ready to Drink",
SUM(LOOKUP(2,1/(SRP!$B$11:$B$15&lt;=E2559)/(SRP!$C$11:$C$15&gt;=E2559),SRP!$D$11:$D$15)*(G2559/100)*(E2559/1000)),
0)))))),2)</f>
        <v>1.36</v>
      </c>
      <c r="L2559" s="173" t="str">
        <f t="shared" si="39"/>
        <v>Beer355</v>
      </c>
      <c r="M2559" s="154">
        <f>VLOOKUP(L2559,'Slope %'!C:D,2,0)</f>
        <v>0.12</v>
      </c>
    </row>
    <row r="2560" spans="1:13" x14ac:dyDescent="0.25">
      <c r="A2560" s="169">
        <v>39566</v>
      </c>
      <c r="B2560" s="170" t="s">
        <v>833</v>
      </c>
      <c r="C2560" s="170" t="s">
        <v>15</v>
      </c>
      <c r="D2560" s="170" t="s">
        <v>213</v>
      </c>
      <c r="E2560" s="170">
        <v>375</v>
      </c>
      <c r="F2560" s="170">
        <v>12</v>
      </c>
      <c r="G2560" s="171">
        <v>40</v>
      </c>
      <c r="H2560" s="170" t="s">
        <v>20</v>
      </c>
      <c r="I2560" s="171">
        <v>42.99</v>
      </c>
      <c r="J2560" s="169">
        <v>1</v>
      </c>
      <c r="K2560" s="154" cm="1">
        <f t="array" ref="K2560">ROUND(
IF(C2560="Beer",
SUM(LOOKUP(2,1/(SRP!$B$8:$B$10&lt;=E2560)/(SRP!$C$8:$C$10&gt;=E2560),SRP!$D$8:$D$10)*(G2560/100)*(E2560/1000)),
IF(C2560="Spirits",
SUM(LOOKUP(2,1/(SRP!$B$2:$B$7&lt;=E2560)/(SRP!$C$2:$C$7&gt;=E2560),SRP!$D$2:$D$7)*(G2560/100)*(E2560/1000)),
IF(AND(C2560="Wine",D2560="Fortified Wines"),
SUM(LOOKUP(2,1/(SRP!$B$26:$B$29&lt;=E2560)/(SRP!$C$26:$C$29&gt;=E2560),SRP!$D$26:$D$29)*(G2560/100)*(E2560/1000)),
IF(C2560="Wine",
SUM(LOOKUP(2,1/(SRP!$B$21:$B$25&lt;=E2560)/(SRP!$C$21:$C$25&gt;=E2560),SRP!$D$21:$D$25)*(G2560/100)*(E2560/1000)),
IF(AND(C2560="Ready to Drink",D2560="RTD-One Pour Cocktail&gt;7%&lt;=14.5"),
SUM(LOOKUP(2,1/(SRP!$B$16:$B$20&lt;=E2560)/(SRP!$C$16:$C$20&gt;=E2560),SRP!$D$16:$D$20)*(G2560/100)*(E2560/1000)),
IF(C2560="Ready to Drink",
SUM(LOOKUP(2,1/(SRP!$B$11:$B$15&lt;=E2560)/(SRP!$C$11:$C$15&gt;=E2560),SRP!$D$11:$D$15)*(G2560/100)*(E2560/1000)),
0)))))),2)</f>
        <v>13.3</v>
      </c>
      <c r="L2560" s="173" t="str">
        <f t="shared" si="39"/>
        <v>Spirits375</v>
      </c>
      <c r="M2560" s="154">
        <f>VLOOKUP(L2560,'Slope %'!C:D,2,0)</f>
        <v>0.1</v>
      </c>
    </row>
    <row r="2561" spans="1:13" x14ac:dyDescent="0.25">
      <c r="A2561" s="169">
        <v>39596</v>
      </c>
      <c r="B2561" s="170" t="s">
        <v>2193</v>
      </c>
      <c r="C2561" s="170" t="s">
        <v>15</v>
      </c>
      <c r="D2561" s="170" t="s">
        <v>16</v>
      </c>
      <c r="E2561" s="170">
        <v>1750</v>
      </c>
      <c r="F2561" s="170">
        <v>6</v>
      </c>
      <c r="G2561" s="171">
        <v>40</v>
      </c>
      <c r="H2561" s="170" t="s">
        <v>20</v>
      </c>
      <c r="I2561" s="171">
        <v>67.989999999999995</v>
      </c>
      <c r="J2561" s="169">
        <v>1</v>
      </c>
      <c r="K2561" s="154" cm="1">
        <f t="array" ref="K2561">ROUND(
IF(C2561="Beer",
SUM(LOOKUP(2,1/(SRP!$B$8:$B$10&lt;=E2561)/(SRP!$C$8:$C$10&gt;=E2561),SRP!$D$8:$D$10)*(G2561/100)*(E2561/1000)),
IF(C2561="Spirits",
SUM(LOOKUP(2,1/(SRP!$B$2:$B$7&lt;=E2561)/(SRP!$C$2:$C$7&gt;=E2561),SRP!$D$2:$D$7)*(G2561/100)*(E2561/1000)),
IF(AND(C2561="Wine",D2561="Fortified Wines"),
SUM(LOOKUP(2,1/(SRP!$B$26:$B$29&lt;=E2561)/(SRP!$C$26:$C$29&gt;=E2561),SRP!$D$26:$D$29)*(G2561/100)*(E2561/1000)),
IF(C2561="Wine",
SUM(LOOKUP(2,1/(SRP!$B$21:$B$25&lt;=E2561)/(SRP!$C$21:$C$25&gt;=E2561),SRP!$D$21:$D$25)*(G2561/100)*(E2561/1000)),
IF(AND(C2561="Ready to Drink",D2561="RTD-One Pour Cocktail&gt;7%&lt;=14.5"),
SUM(LOOKUP(2,1/(SRP!$B$16:$B$20&lt;=E2561)/(SRP!$C$16:$C$20&gt;=E2561),SRP!$D$16:$D$20)*(G2561/100)*(E2561/1000)),
IF(C2561="Ready to Drink",
SUM(LOOKUP(2,1/(SRP!$B$11:$B$15&lt;=E2561)/(SRP!$C$11:$C$15&gt;=E2561),SRP!$D$11:$D$15)*(G2561/100)*(E2561/1000)),
0)))))),2)</f>
        <v>54.65</v>
      </c>
      <c r="L2561" s="173" t="str">
        <f t="shared" si="39"/>
        <v>Spirits1750</v>
      </c>
      <c r="M2561" s="154">
        <f>VLOOKUP(L2561,'Slope %'!C:D,2,0)</f>
        <v>0.03</v>
      </c>
    </row>
    <row r="2562" spans="1:13" x14ac:dyDescent="0.25">
      <c r="A2562" s="169">
        <v>39604</v>
      </c>
      <c r="B2562" s="170" t="s">
        <v>2194</v>
      </c>
      <c r="C2562" s="170" t="s">
        <v>24</v>
      </c>
      <c r="D2562" s="170" t="s">
        <v>60</v>
      </c>
      <c r="E2562" s="170">
        <v>750</v>
      </c>
      <c r="F2562" s="170">
        <v>12</v>
      </c>
      <c r="G2562" s="171">
        <v>12</v>
      </c>
      <c r="H2562" s="170" t="s">
        <v>177</v>
      </c>
      <c r="I2562" s="171">
        <v>16.989999999999998</v>
      </c>
      <c r="J2562" s="169">
        <v>1</v>
      </c>
      <c r="K2562" s="154" cm="1">
        <f t="array" ref="K2562">ROUND(
IF(C2562="Beer",
SUM(LOOKUP(2,1/(SRP!$B$8:$B$10&lt;=E2562)/(SRP!$C$8:$C$10&gt;=E2562),SRP!$D$8:$D$10)*(G2562/100)*(E2562/1000)),
IF(C2562="Spirits",
SUM(LOOKUP(2,1/(SRP!$B$2:$B$7&lt;=E2562)/(SRP!$C$2:$C$7&gt;=E2562),SRP!$D$2:$D$7)*(G2562/100)*(E2562/1000)),
IF(AND(C2562="Wine",D2562="Fortified Wines"),
SUM(LOOKUP(2,1/(SRP!$B$26:$B$29&lt;=E2562)/(SRP!$C$26:$C$29&gt;=E2562),SRP!$D$26:$D$29)*(G2562/100)*(E2562/1000)),
IF(C2562="Wine",
SUM(LOOKUP(2,1/(SRP!$B$21:$B$25&lt;=E2562)/(SRP!$C$21:$C$25&gt;=E2562),SRP!$D$21:$D$25)*(G2562/100)*(E2562/1000)),
IF(AND(C2562="Ready to Drink",D2562="RTD-One Pour Cocktail&gt;7%&lt;=14.5"),
SUM(LOOKUP(2,1/(SRP!$B$16:$B$20&lt;=E2562)/(SRP!$C$16:$C$20&gt;=E2562),SRP!$D$16:$D$20)*(G2562/100)*(E2562/1000)),
IF(C2562="Ready to Drink",
SUM(LOOKUP(2,1/(SRP!$B$11:$B$15&lt;=E2562)/(SRP!$C$11:$C$15&gt;=E2562),SRP!$D$11:$D$15)*(G2562/100)*(E2562/1000)),
0)))))),2)</f>
        <v>7.03</v>
      </c>
      <c r="L2562" s="173" t="str">
        <f t="shared" si="39"/>
        <v>Wine750</v>
      </c>
      <c r="M2562" s="154">
        <f>VLOOKUP(L2562,'Slope %'!C:D,2,0)</f>
        <v>0.1</v>
      </c>
    </row>
    <row r="2563" spans="1:13" x14ac:dyDescent="0.25">
      <c r="A2563" s="169">
        <v>39609</v>
      </c>
      <c r="B2563" s="170" t="s">
        <v>2195</v>
      </c>
      <c r="C2563" s="170" t="s">
        <v>263</v>
      </c>
      <c r="D2563" s="170" t="s">
        <v>646</v>
      </c>
      <c r="E2563" s="170">
        <v>473</v>
      </c>
      <c r="F2563" s="170">
        <v>24</v>
      </c>
      <c r="G2563" s="171">
        <v>5</v>
      </c>
      <c r="H2563" s="170" t="s">
        <v>54</v>
      </c>
      <c r="I2563" s="171">
        <v>3.99</v>
      </c>
      <c r="J2563" s="169">
        <v>1</v>
      </c>
      <c r="K2563" s="154" cm="1">
        <f t="array" ref="K2563">ROUND(
IF(C2563="Beer",
SUM(LOOKUP(2,1/(SRP!$B$8:$B$10&lt;=E2563)/(SRP!$C$8:$C$10&gt;=E2563),SRP!$D$8:$D$10)*(G2563/100)*(E2563/1000)),
IF(C2563="Spirits",
SUM(LOOKUP(2,1/(SRP!$B$2:$B$7&lt;=E2563)/(SRP!$C$2:$C$7&gt;=E2563),SRP!$D$2:$D$7)*(G2563/100)*(E2563/1000)),
IF(AND(C2563="Wine",D2563="Fortified Wines"),
SUM(LOOKUP(2,1/(SRP!$B$26:$B$29&lt;=E2563)/(SRP!$C$26:$C$29&gt;=E2563),SRP!$D$26:$D$29)*(G2563/100)*(E2563/1000)),
IF(C2563="Wine",
SUM(LOOKUP(2,1/(SRP!$B$21:$B$25&lt;=E2563)/(SRP!$C$21:$C$25&gt;=E2563),SRP!$D$21:$D$25)*(G2563/100)*(E2563/1000)),
IF(AND(C2563="Ready to Drink",D2563="RTD-One Pour Cocktail&gt;7%&lt;=14.5"),
SUM(LOOKUP(2,1/(SRP!$B$16:$B$20&lt;=E2563)/(SRP!$C$16:$C$20&gt;=E2563),SRP!$D$16:$D$20)*(G2563/100)*(E2563/1000)),
IF(C2563="Ready to Drink",
SUM(LOOKUP(2,1/(SRP!$B$11:$B$15&lt;=E2563)/(SRP!$C$11:$C$15&gt;=E2563),SRP!$D$11:$D$15)*(G2563/100)*(E2563/1000)),
0)))))),2)</f>
        <v>1.96</v>
      </c>
      <c r="L2563" s="173" t="str">
        <f t="shared" ref="L2563:L2626" si="40">(_xlfn.CONCAT(C2563,E2563))</f>
        <v>Ready to Drink473</v>
      </c>
      <c r="M2563" s="154">
        <f>VLOOKUP(L2563,'Slope %'!C:D,2,0)</f>
        <v>0.12</v>
      </c>
    </row>
    <row r="2564" spans="1:13" x14ac:dyDescent="0.25">
      <c r="A2564" s="169">
        <v>39609</v>
      </c>
      <c r="B2564" s="170" t="s">
        <v>2195</v>
      </c>
      <c r="C2564" s="170" t="s">
        <v>263</v>
      </c>
      <c r="D2564" s="170" t="s">
        <v>646</v>
      </c>
      <c r="E2564" s="170">
        <v>473</v>
      </c>
      <c r="F2564" s="170">
        <v>24</v>
      </c>
      <c r="G2564" s="171">
        <v>5</v>
      </c>
      <c r="H2564" s="170" t="s">
        <v>54</v>
      </c>
      <c r="I2564" s="171">
        <v>3.99</v>
      </c>
      <c r="J2564" s="169">
        <v>1</v>
      </c>
      <c r="K2564" s="154" cm="1">
        <f t="array" ref="K2564">ROUND(
IF(C2564="Beer",
SUM(LOOKUP(2,1/(SRP!$B$8:$B$10&lt;=E2564)/(SRP!$C$8:$C$10&gt;=E2564),SRP!$D$8:$D$10)*(G2564/100)*(E2564/1000)),
IF(C2564="Spirits",
SUM(LOOKUP(2,1/(SRP!$B$2:$B$7&lt;=E2564)/(SRP!$C$2:$C$7&gt;=E2564),SRP!$D$2:$D$7)*(G2564/100)*(E2564/1000)),
IF(AND(C2564="Wine",D2564="Fortified Wines"),
SUM(LOOKUP(2,1/(SRP!$B$26:$B$29&lt;=E2564)/(SRP!$C$26:$C$29&gt;=E2564),SRP!$D$26:$D$29)*(G2564/100)*(E2564/1000)),
IF(C2564="Wine",
SUM(LOOKUP(2,1/(SRP!$B$21:$B$25&lt;=E2564)/(SRP!$C$21:$C$25&gt;=E2564),SRP!$D$21:$D$25)*(G2564/100)*(E2564/1000)),
IF(AND(C2564="Ready to Drink",D2564="RTD-One Pour Cocktail&gt;7%&lt;=14.5"),
SUM(LOOKUP(2,1/(SRP!$B$16:$B$20&lt;=E2564)/(SRP!$C$16:$C$20&gt;=E2564),SRP!$D$16:$D$20)*(G2564/100)*(E2564/1000)),
IF(C2564="Ready to Drink",
SUM(LOOKUP(2,1/(SRP!$B$11:$B$15&lt;=E2564)/(SRP!$C$11:$C$15&gt;=E2564),SRP!$D$11:$D$15)*(G2564/100)*(E2564/1000)),
0)))))),2)</f>
        <v>1.96</v>
      </c>
      <c r="L2564" s="173" t="str">
        <f t="shared" si="40"/>
        <v>Ready to Drink473</v>
      </c>
      <c r="M2564" s="154">
        <f>VLOOKUP(L2564,'Slope %'!C:D,2,0)</f>
        <v>0.12</v>
      </c>
    </row>
    <row r="2565" spans="1:13" x14ac:dyDescent="0.25">
      <c r="A2565" s="169">
        <v>39612</v>
      </c>
      <c r="B2565" s="170" t="s">
        <v>2196</v>
      </c>
      <c r="C2565" s="170" t="s">
        <v>11</v>
      </c>
      <c r="D2565" s="170" t="s">
        <v>303</v>
      </c>
      <c r="E2565" s="170">
        <v>750</v>
      </c>
      <c r="F2565" s="170">
        <v>6</v>
      </c>
      <c r="G2565" s="171">
        <v>8.5</v>
      </c>
      <c r="H2565" s="170" t="s">
        <v>723</v>
      </c>
      <c r="I2565" s="171">
        <v>39.89</v>
      </c>
      <c r="J2565" s="169">
        <v>1</v>
      </c>
      <c r="K2565" s="154" cm="1">
        <f t="array" ref="K2565">ROUND(
IF(C2565="Beer",
SUM(LOOKUP(2,1/(SRP!$B$8:$B$10&lt;=E2565)/(SRP!$C$8:$C$10&gt;=E2565),SRP!$D$8:$D$10)*(G2565/100)*(E2565/1000)),
IF(C2565="Spirits",
SUM(LOOKUP(2,1/(SRP!$B$2:$B$7&lt;=E2565)/(SRP!$C$2:$C$7&gt;=E2565),SRP!$D$2:$D$7)*(G2565/100)*(E2565/1000)),
IF(AND(C2565="Wine",D2565="Fortified Wines"),
SUM(LOOKUP(2,1/(SRP!$B$26:$B$29&lt;=E2565)/(SRP!$C$26:$C$29&gt;=E2565),SRP!$D$26:$D$29)*(G2565/100)*(E2565/1000)),
IF(C2565="Wine",
SUM(LOOKUP(2,1/(SRP!$B$21:$B$25&lt;=E2565)/(SRP!$C$21:$C$25&gt;=E2565),SRP!$D$21:$D$25)*(G2565/100)*(E2565/1000)),
IF(AND(C2565="Ready to Drink",D2565="RTD-One Pour Cocktail&gt;7%&lt;=14.5"),
SUM(LOOKUP(2,1/(SRP!$B$16:$B$20&lt;=E2565)/(SRP!$C$16:$C$20&gt;=E2565),SRP!$D$16:$D$20)*(G2565/100)*(E2565/1000)),
IF(C2565="Ready to Drink",
SUM(LOOKUP(2,1/(SRP!$B$11:$B$15&lt;=E2565)/(SRP!$C$11:$C$15&gt;=E2565),SRP!$D$11:$D$15)*(G2565/100)*(E2565/1000)),
0)))))),2)</f>
        <v>4.9800000000000004</v>
      </c>
      <c r="L2565" s="173" t="str">
        <f t="shared" si="40"/>
        <v>Beer750</v>
      </c>
      <c r="M2565" s="154">
        <f>VLOOKUP(L2565,'Slope %'!C:D,2,0)</f>
        <v>0.12</v>
      </c>
    </row>
    <row r="2566" spans="1:13" x14ac:dyDescent="0.25">
      <c r="A2566" s="169">
        <v>39612</v>
      </c>
      <c r="B2566" s="170" t="s">
        <v>2196</v>
      </c>
      <c r="C2566" s="170" t="s">
        <v>11</v>
      </c>
      <c r="D2566" s="170" t="s">
        <v>303</v>
      </c>
      <c r="E2566" s="170">
        <v>750</v>
      </c>
      <c r="F2566" s="170">
        <v>6</v>
      </c>
      <c r="G2566" s="171">
        <v>8.5</v>
      </c>
      <c r="H2566" s="170" t="s">
        <v>723</v>
      </c>
      <c r="I2566" s="171">
        <v>39.89</v>
      </c>
      <c r="J2566" s="169">
        <v>1</v>
      </c>
      <c r="K2566" s="154" cm="1">
        <f t="array" ref="K2566">ROUND(
IF(C2566="Beer",
SUM(LOOKUP(2,1/(SRP!$B$8:$B$10&lt;=E2566)/(SRP!$C$8:$C$10&gt;=E2566),SRP!$D$8:$D$10)*(G2566/100)*(E2566/1000)),
IF(C2566="Spirits",
SUM(LOOKUP(2,1/(SRP!$B$2:$B$7&lt;=E2566)/(SRP!$C$2:$C$7&gt;=E2566),SRP!$D$2:$D$7)*(G2566/100)*(E2566/1000)),
IF(AND(C2566="Wine",D2566="Fortified Wines"),
SUM(LOOKUP(2,1/(SRP!$B$26:$B$29&lt;=E2566)/(SRP!$C$26:$C$29&gt;=E2566),SRP!$D$26:$D$29)*(G2566/100)*(E2566/1000)),
IF(C2566="Wine",
SUM(LOOKUP(2,1/(SRP!$B$21:$B$25&lt;=E2566)/(SRP!$C$21:$C$25&gt;=E2566),SRP!$D$21:$D$25)*(G2566/100)*(E2566/1000)),
IF(AND(C2566="Ready to Drink",D2566="RTD-One Pour Cocktail&gt;7%&lt;=14.5"),
SUM(LOOKUP(2,1/(SRP!$B$16:$B$20&lt;=E2566)/(SRP!$C$16:$C$20&gt;=E2566),SRP!$D$16:$D$20)*(G2566/100)*(E2566/1000)),
IF(C2566="Ready to Drink",
SUM(LOOKUP(2,1/(SRP!$B$11:$B$15&lt;=E2566)/(SRP!$C$11:$C$15&gt;=E2566),SRP!$D$11:$D$15)*(G2566/100)*(E2566/1000)),
0)))))),2)</f>
        <v>4.9800000000000004</v>
      </c>
      <c r="L2566" s="173" t="str">
        <f t="shared" si="40"/>
        <v>Beer750</v>
      </c>
      <c r="M2566" s="154">
        <f>VLOOKUP(L2566,'Slope %'!C:D,2,0)</f>
        <v>0.12</v>
      </c>
    </row>
    <row r="2567" spans="1:13" x14ac:dyDescent="0.25">
      <c r="A2567" s="169">
        <v>39618</v>
      </c>
      <c r="B2567" s="170" t="s">
        <v>2197</v>
      </c>
      <c r="C2567" s="170" t="s">
        <v>24</v>
      </c>
      <c r="D2567" s="170" t="s">
        <v>60</v>
      </c>
      <c r="E2567" s="170">
        <v>750</v>
      </c>
      <c r="F2567" s="170">
        <v>12</v>
      </c>
      <c r="G2567" s="171">
        <v>12.5</v>
      </c>
      <c r="H2567" s="170" t="s">
        <v>177</v>
      </c>
      <c r="I2567" s="171">
        <v>16.989999999999998</v>
      </c>
      <c r="J2567" s="169">
        <v>1</v>
      </c>
      <c r="K2567" s="154" cm="1">
        <f t="array" ref="K2567">ROUND(
IF(C2567="Beer",
SUM(LOOKUP(2,1/(SRP!$B$8:$B$10&lt;=E2567)/(SRP!$C$8:$C$10&gt;=E2567),SRP!$D$8:$D$10)*(G2567/100)*(E2567/1000)),
IF(C2567="Spirits",
SUM(LOOKUP(2,1/(SRP!$B$2:$B$7&lt;=E2567)/(SRP!$C$2:$C$7&gt;=E2567),SRP!$D$2:$D$7)*(G2567/100)*(E2567/1000)),
IF(AND(C2567="Wine",D2567="Fortified Wines"),
SUM(LOOKUP(2,1/(SRP!$B$26:$B$29&lt;=E2567)/(SRP!$C$26:$C$29&gt;=E2567),SRP!$D$26:$D$29)*(G2567/100)*(E2567/1000)),
IF(C2567="Wine",
SUM(LOOKUP(2,1/(SRP!$B$21:$B$25&lt;=E2567)/(SRP!$C$21:$C$25&gt;=E2567),SRP!$D$21:$D$25)*(G2567/100)*(E2567/1000)),
IF(AND(C2567="Ready to Drink",D2567="RTD-One Pour Cocktail&gt;7%&lt;=14.5"),
SUM(LOOKUP(2,1/(SRP!$B$16:$B$20&lt;=E2567)/(SRP!$C$16:$C$20&gt;=E2567),SRP!$D$16:$D$20)*(G2567/100)*(E2567/1000)),
IF(C2567="Ready to Drink",
SUM(LOOKUP(2,1/(SRP!$B$11:$B$15&lt;=E2567)/(SRP!$C$11:$C$15&gt;=E2567),SRP!$D$11:$D$15)*(G2567/100)*(E2567/1000)),
0)))))),2)</f>
        <v>7.32</v>
      </c>
      <c r="L2567" s="173" t="str">
        <f t="shared" si="40"/>
        <v>Wine750</v>
      </c>
      <c r="M2567" s="154">
        <f>VLOOKUP(L2567,'Slope %'!C:D,2,0)</f>
        <v>0.1</v>
      </c>
    </row>
    <row r="2568" spans="1:13" x14ac:dyDescent="0.25">
      <c r="A2568" s="169">
        <v>39641</v>
      </c>
      <c r="B2568" s="170" t="s">
        <v>1853</v>
      </c>
      <c r="C2568" s="170" t="s">
        <v>15</v>
      </c>
      <c r="D2568" s="170" t="s">
        <v>1454</v>
      </c>
      <c r="E2568" s="170">
        <v>100</v>
      </c>
      <c r="F2568" s="170">
        <v>60</v>
      </c>
      <c r="G2568" s="171">
        <v>20</v>
      </c>
      <c r="H2568" s="170" t="s">
        <v>17</v>
      </c>
      <c r="I2568" s="171">
        <v>5.99</v>
      </c>
      <c r="J2568" s="169">
        <v>1</v>
      </c>
      <c r="K2568" s="154" cm="1">
        <f t="array" ref="K2568">ROUND(
IF(C2568="Beer",
SUM(LOOKUP(2,1/(SRP!$B$8:$B$10&lt;=E2568)/(SRP!$C$8:$C$10&gt;=E2568),SRP!$D$8:$D$10)*(G2568/100)*(E2568/1000)),
IF(C2568="Spirits",
SUM(LOOKUP(2,1/(SRP!$B$2:$B$7&lt;=E2568)/(SRP!$C$2:$C$7&gt;=E2568),SRP!$D$2:$D$7)*(G2568/100)*(E2568/1000)),
IF(AND(C2568="Wine",D2568="Fortified Wines"),
SUM(LOOKUP(2,1/(SRP!$B$26:$B$29&lt;=E2568)/(SRP!$C$26:$C$29&gt;=E2568),SRP!$D$26:$D$29)*(G2568/100)*(E2568/1000)),
IF(C2568="Wine",
SUM(LOOKUP(2,1/(SRP!$B$21:$B$25&lt;=E2568)/(SRP!$C$21:$C$25&gt;=E2568),SRP!$D$21:$D$25)*(G2568/100)*(E2568/1000)),
IF(AND(C2568="Ready to Drink",D2568="RTD-One Pour Cocktail&gt;7%&lt;=14.5"),
SUM(LOOKUP(2,1/(SRP!$B$16:$B$20&lt;=E2568)/(SRP!$C$16:$C$20&gt;=E2568),SRP!$D$16:$D$20)*(G2568/100)*(E2568/1000)),
IF(C2568="Ready to Drink",
SUM(LOOKUP(2,1/(SRP!$B$11:$B$15&lt;=E2568)/(SRP!$C$11:$C$15&gt;=E2568),SRP!$D$11:$D$15)*(G2568/100)*(E2568/1000)),
0)))))),2)</f>
        <v>2.13</v>
      </c>
      <c r="L2568" s="173" t="str">
        <f t="shared" si="40"/>
        <v>Spirits100</v>
      </c>
      <c r="M2568" s="154">
        <f>VLOOKUP(L2568,'Slope %'!C:D,2,0)</f>
        <v>0.1</v>
      </c>
    </row>
    <row r="2569" spans="1:13" x14ac:dyDescent="0.25">
      <c r="A2569" s="169">
        <v>39649</v>
      </c>
      <c r="B2569" s="170" t="s">
        <v>2198</v>
      </c>
      <c r="C2569" s="170" t="s">
        <v>37</v>
      </c>
      <c r="D2569" s="170" t="s">
        <v>1063</v>
      </c>
      <c r="E2569" s="170">
        <v>100</v>
      </c>
      <c r="F2569" s="170">
        <v>12</v>
      </c>
      <c r="H2569" s="170" t="s">
        <v>222</v>
      </c>
      <c r="I2569" s="171">
        <v>11.99</v>
      </c>
      <c r="J2569" s="169">
        <v>1</v>
      </c>
      <c r="K2569" s="154" cm="1">
        <f t="array" ref="K2569">ROUND(
IF(C2569="Beer",
SUM(LOOKUP(2,1/(SRP!$B$8:$B$10&lt;=E2569)/(SRP!$C$8:$C$10&gt;=E2569),SRP!$D$8:$D$10)*(G2569/100)*(E2569/1000)),
IF(C2569="Spirits",
SUM(LOOKUP(2,1/(SRP!$B$2:$B$7&lt;=E2569)/(SRP!$C$2:$C$7&gt;=E2569),SRP!$D$2:$D$7)*(G2569/100)*(E2569/1000)),
IF(AND(C2569="Wine",D2569="Fortified Wines"),
SUM(LOOKUP(2,1/(SRP!$B$26:$B$29&lt;=E2569)/(SRP!$C$26:$C$29&gt;=E2569),SRP!$D$26:$D$29)*(G2569/100)*(E2569/1000)),
IF(C2569="Wine",
SUM(LOOKUP(2,1/(SRP!$B$21:$B$25&lt;=E2569)/(SRP!$C$21:$C$25&gt;=E2569),SRP!$D$21:$D$25)*(G2569/100)*(E2569/1000)),
IF(AND(C2569="Ready to Drink",D2569="RTD-One Pour Cocktail&gt;7%&lt;=14.5"),
SUM(LOOKUP(2,1/(SRP!$B$16:$B$20&lt;=E2569)/(SRP!$C$16:$C$20&gt;=E2569),SRP!$D$16:$D$20)*(G2569/100)*(E2569/1000)),
IF(C2569="Ready to Drink",
SUM(LOOKUP(2,1/(SRP!$B$11:$B$15&lt;=E2569)/(SRP!$C$11:$C$15&gt;=E2569),SRP!$D$11:$D$15)*(G2569/100)*(E2569/1000)),
0)))))),2)</f>
        <v>0</v>
      </c>
      <c r="L2569" s="173" t="str">
        <f t="shared" si="40"/>
        <v>Non Liquor Merchandise100</v>
      </c>
      <c r="M2569" s="154" t="e">
        <f>VLOOKUP(L2569,'Slope %'!C:D,2,0)</f>
        <v>#N/A</v>
      </c>
    </row>
    <row r="2570" spans="1:13" x14ac:dyDescent="0.25">
      <c r="A2570" s="169">
        <v>39660</v>
      </c>
      <c r="B2570" s="170" t="s">
        <v>2199</v>
      </c>
      <c r="C2570" s="170" t="s">
        <v>263</v>
      </c>
      <c r="D2570" s="170" t="s">
        <v>332</v>
      </c>
      <c r="E2570" s="170">
        <v>4260</v>
      </c>
      <c r="F2570" s="170">
        <v>1</v>
      </c>
      <c r="G2570" s="171">
        <v>4</v>
      </c>
      <c r="H2570" s="170" t="s">
        <v>105</v>
      </c>
      <c r="I2570" s="171">
        <v>32.28</v>
      </c>
      <c r="J2570" s="169">
        <v>12</v>
      </c>
      <c r="K2570" s="154" cm="1">
        <f t="array" ref="K2570">ROUND(
IF(C2570="Beer",
SUM(LOOKUP(2,1/(SRP!$B$8:$B$10&lt;=E2570)/(SRP!$C$8:$C$10&gt;=E2570),SRP!$D$8:$D$10)*(G2570/100)*(E2570/1000)),
IF(C2570="Spirits",
SUM(LOOKUP(2,1/(SRP!$B$2:$B$7&lt;=E2570)/(SRP!$C$2:$C$7&gt;=E2570),SRP!$D$2:$D$7)*(G2570/100)*(E2570/1000)),
IF(AND(C2570="Wine",D2570="Fortified Wines"),
SUM(LOOKUP(2,1/(SRP!$B$26:$B$29&lt;=E2570)/(SRP!$C$26:$C$29&gt;=E2570),SRP!$D$26:$D$29)*(G2570/100)*(E2570/1000)),
IF(C2570="Wine",
SUM(LOOKUP(2,1/(SRP!$B$21:$B$25&lt;=E2570)/(SRP!$C$21:$C$25&gt;=E2570),SRP!$D$21:$D$25)*(G2570/100)*(E2570/1000)),
IF(AND(C2570="Ready to Drink",D2570="RTD-One Pour Cocktail&gt;7%&lt;=14.5"),
SUM(LOOKUP(2,1/(SRP!$B$16:$B$20&lt;=E2570)/(SRP!$C$16:$C$20&gt;=E2570),SRP!$D$16:$D$20)*(G2570/100)*(E2570/1000)),
IF(C2570="Ready to Drink",
SUM(LOOKUP(2,1/(SRP!$B$11:$B$15&lt;=E2570)/(SRP!$C$11:$C$15&gt;=E2570),SRP!$D$11:$D$15)*(G2570/100)*(E2570/1000)),
0)))))),2)</f>
        <v>13.3</v>
      </c>
      <c r="L2570" s="173" t="str">
        <f t="shared" si="40"/>
        <v>Ready to Drink4260</v>
      </c>
      <c r="M2570" s="154">
        <f>VLOOKUP(L2570,'Slope %'!C:D,2,0)</f>
        <v>7.0000000000000007E-2</v>
      </c>
    </row>
    <row r="2571" spans="1:13" x14ac:dyDescent="0.25">
      <c r="A2571" s="169">
        <v>39660</v>
      </c>
      <c r="B2571" s="170" t="s">
        <v>2199</v>
      </c>
      <c r="C2571" s="170" t="s">
        <v>263</v>
      </c>
      <c r="D2571" s="170" t="s">
        <v>332</v>
      </c>
      <c r="E2571" s="170">
        <v>4260</v>
      </c>
      <c r="F2571" s="170">
        <v>1</v>
      </c>
      <c r="G2571" s="171">
        <v>4</v>
      </c>
      <c r="H2571" s="170" t="s">
        <v>105</v>
      </c>
      <c r="I2571" s="171">
        <v>32.28</v>
      </c>
      <c r="J2571" s="169">
        <v>12</v>
      </c>
      <c r="K2571" s="154" cm="1">
        <f t="array" ref="K2571">ROUND(
IF(C2571="Beer",
SUM(LOOKUP(2,1/(SRP!$B$8:$B$10&lt;=E2571)/(SRP!$C$8:$C$10&gt;=E2571),SRP!$D$8:$D$10)*(G2571/100)*(E2571/1000)),
IF(C2571="Spirits",
SUM(LOOKUP(2,1/(SRP!$B$2:$B$7&lt;=E2571)/(SRP!$C$2:$C$7&gt;=E2571),SRP!$D$2:$D$7)*(G2571/100)*(E2571/1000)),
IF(AND(C2571="Wine",D2571="Fortified Wines"),
SUM(LOOKUP(2,1/(SRP!$B$26:$B$29&lt;=E2571)/(SRP!$C$26:$C$29&gt;=E2571),SRP!$D$26:$D$29)*(G2571/100)*(E2571/1000)),
IF(C2571="Wine",
SUM(LOOKUP(2,1/(SRP!$B$21:$B$25&lt;=E2571)/(SRP!$C$21:$C$25&gt;=E2571),SRP!$D$21:$D$25)*(G2571/100)*(E2571/1000)),
IF(AND(C2571="Ready to Drink",D2571="RTD-One Pour Cocktail&gt;7%&lt;=14.5"),
SUM(LOOKUP(2,1/(SRP!$B$16:$B$20&lt;=E2571)/(SRP!$C$16:$C$20&gt;=E2571),SRP!$D$16:$D$20)*(G2571/100)*(E2571/1000)),
IF(C2571="Ready to Drink",
SUM(LOOKUP(2,1/(SRP!$B$11:$B$15&lt;=E2571)/(SRP!$C$11:$C$15&gt;=E2571),SRP!$D$11:$D$15)*(G2571/100)*(E2571/1000)),
0)))))),2)</f>
        <v>13.3</v>
      </c>
      <c r="L2571" s="173" t="str">
        <f t="shared" si="40"/>
        <v>Ready to Drink4260</v>
      </c>
      <c r="M2571" s="154">
        <f>VLOOKUP(L2571,'Slope %'!C:D,2,0)</f>
        <v>7.0000000000000007E-2</v>
      </c>
    </row>
    <row r="2572" spans="1:13" x14ac:dyDescent="0.25">
      <c r="A2572" s="169">
        <v>39703</v>
      </c>
      <c r="B2572" s="170" t="s">
        <v>2200</v>
      </c>
      <c r="C2572" s="170" t="s">
        <v>11</v>
      </c>
      <c r="D2572" s="170" t="s">
        <v>267</v>
      </c>
      <c r="E2572" s="170">
        <v>473</v>
      </c>
      <c r="F2572" s="170">
        <v>24</v>
      </c>
      <c r="G2572" s="171">
        <v>5.4</v>
      </c>
      <c r="H2572" s="170" t="s">
        <v>1422</v>
      </c>
      <c r="I2572" s="171">
        <v>4.1500000000000004</v>
      </c>
      <c r="J2572" s="169">
        <v>1</v>
      </c>
      <c r="K2572" s="154" cm="1">
        <f t="array" ref="K2572">ROUND(
IF(C2572="Beer",
SUM(LOOKUP(2,1/(SRP!$B$8:$B$10&lt;=E2572)/(SRP!$C$8:$C$10&gt;=E2572),SRP!$D$8:$D$10)*(G2572/100)*(E2572/1000)),
IF(C2572="Spirits",
SUM(LOOKUP(2,1/(SRP!$B$2:$B$7&lt;=E2572)/(SRP!$C$2:$C$7&gt;=E2572),SRP!$D$2:$D$7)*(G2572/100)*(E2572/1000)),
IF(AND(C2572="Wine",D2572="Fortified Wines"),
SUM(LOOKUP(2,1/(SRP!$B$26:$B$29&lt;=E2572)/(SRP!$C$26:$C$29&gt;=E2572),SRP!$D$26:$D$29)*(G2572/100)*(E2572/1000)),
IF(C2572="Wine",
SUM(LOOKUP(2,1/(SRP!$B$21:$B$25&lt;=E2572)/(SRP!$C$21:$C$25&gt;=E2572),SRP!$D$21:$D$25)*(G2572/100)*(E2572/1000)),
IF(AND(C2572="Ready to Drink",D2572="RTD-One Pour Cocktail&gt;7%&lt;=14.5"),
SUM(LOOKUP(2,1/(SRP!$B$16:$B$20&lt;=E2572)/(SRP!$C$16:$C$20&gt;=E2572),SRP!$D$16:$D$20)*(G2572/100)*(E2572/1000)),
IF(C2572="Ready to Drink",
SUM(LOOKUP(2,1/(SRP!$B$11:$B$15&lt;=E2572)/(SRP!$C$11:$C$15&gt;=E2572),SRP!$D$11:$D$15)*(G2572/100)*(E2572/1000)),
0)))))),2)</f>
        <v>1.99</v>
      </c>
      <c r="L2572" s="173" t="str">
        <f t="shared" si="40"/>
        <v>Beer473</v>
      </c>
      <c r="M2572" s="154">
        <f>VLOOKUP(L2572,'Slope %'!C:D,2,0)</f>
        <v>0.12</v>
      </c>
    </row>
    <row r="2573" spans="1:13" x14ac:dyDescent="0.25">
      <c r="A2573" s="169">
        <v>39703</v>
      </c>
      <c r="B2573" s="170" t="s">
        <v>2200</v>
      </c>
      <c r="C2573" s="170" t="s">
        <v>11</v>
      </c>
      <c r="D2573" s="170" t="s">
        <v>267</v>
      </c>
      <c r="E2573" s="170">
        <v>473</v>
      </c>
      <c r="F2573" s="170">
        <v>24</v>
      </c>
      <c r="G2573" s="171">
        <v>5.4</v>
      </c>
      <c r="H2573" s="170" t="s">
        <v>1422</v>
      </c>
      <c r="I2573" s="171">
        <v>4.1500000000000004</v>
      </c>
      <c r="J2573" s="169">
        <v>1</v>
      </c>
      <c r="K2573" s="154" cm="1">
        <f t="array" ref="K2573">ROUND(
IF(C2573="Beer",
SUM(LOOKUP(2,1/(SRP!$B$8:$B$10&lt;=E2573)/(SRP!$C$8:$C$10&gt;=E2573),SRP!$D$8:$D$10)*(G2573/100)*(E2573/1000)),
IF(C2573="Spirits",
SUM(LOOKUP(2,1/(SRP!$B$2:$B$7&lt;=E2573)/(SRP!$C$2:$C$7&gt;=E2573),SRP!$D$2:$D$7)*(G2573/100)*(E2573/1000)),
IF(AND(C2573="Wine",D2573="Fortified Wines"),
SUM(LOOKUP(2,1/(SRP!$B$26:$B$29&lt;=E2573)/(SRP!$C$26:$C$29&gt;=E2573),SRP!$D$26:$D$29)*(G2573/100)*(E2573/1000)),
IF(C2573="Wine",
SUM(LOOKUP(2,1/(SRP!$B$21:$B$25&lt;=E2573)/(SRP!$C$21:$C$25&gt;=E2573),SRP!$D$21:$D$25)*(G2573/100)*(E2573/1000)),
IF(AND(C2573="Ready to Drink",D2573="RTD-One Pour Cocktail&gt;7%&lt;=14.5"),
SUM(LOOKUP(2,1/(SRP!$B$16:$B$20&lt;=E2573)/(SRP!$C$16:$C$20&gt;=E2573),SRP!$D$16:$D$20)*(G2573/100)*(E2573/1000)),
IF(C2573="Ready to Drink",
SUM(LOOKUP(2,1/(SRP!$B$11:$B$15&lt;=E2573)/(SRP!$C$11:$C$15&gt;=E2573),SRP!$D$11:$D$15)*(G2573/100)*(E2573/1000)),
0)))))),2)</f>
        <v>1.99</v>
      </c>
      <c r="L2573" s="173" t="str">
        <f t="shared" si="40"/>
        <v>Beer473</v>
      </c>
      <c r="M2573" s="154">
        <f>VLOOKUP(L2573,'Slope %'!C:D,2,0)</f>
        <v>0.12</v>
      </c>
    </row>
    <row r="2574" spans="1:13" x14ac:dyDescent="0.25">
      <c r="A2574" s="169">
        <v>39707</v>
      </c>
      <c r="B2574" s="170" t="s">
        <v>2201</v>
      </c>
      <c r="C2574" s="170" t="s">
        <v>263</v>
      </c>
      <c r="D2574" s="170" t="s">
        <v>264</v>
      </c>
      <c r="E2574" s="170">
        <v>2130</v>
      </c>
      <c r="F2574" s="170">
        <v>4</v>
      </c>
      <c r="G2574" s="171">
        <v>5</v>
      </c>
      <c r="H2574" s="170" t="s">
        <v>20</v>
      </c>
      <c r="I2574" s="171">
        <v>18.489999999999998</v>
      </c>
      <c r="J2574" s="169">
        <v>6</v>
      </c>
      <c r="K2574" s="154" cm="1">
        <f t="array" ref="K2574">ROUND(
IF(C2574="Beer",
SUM(LOOKUP(2,1/(SRP!$B$8:$B$10&lt;=E2574)/(SRP!$C$8:$C$10&gt;=E2574),SRP!$D$8:$D$10)*(G2574/100)*(E2574/1000)),
IF(C2574="Spirits",
SUM(LOOKUP(2,1/(SRP!$B$2:$B$7&lt;=E2574)/(SRP!$C$2:$C$7&gt;=E2574),SRP!$D$2:$D$7)*(G2574/100)*(E2574/1000)),
IF(AND(C2574="Wine",D2574="Fortified Wines"),
SUM(LOOKUP(2,1/(SRP!$B$26:$B$29&lt;=E2574)/(SRP!$C$26:$C$29&gt;=E2574),SRP!$D$26:$D$29)*(G2574/100)*(E2574/1000)),
IF(C2574="Wine",
SUM(LOOKUP(2,1/(SRP!$B$21:$B$25&lt;=E2574)/(SRP!$C$21:$C$25&gt;=E2574),SRP!$D$21:$D$25)*(G2574/100)*(E2574/1000)),
IF(AND(C2574="Ready to Drink",D2574="RTD-One Pour Cocktail&gt;7%&lt;=14.5"),
SUM(LOOKUP(2,1/(SRP!$B$16:$B$20&lt;=E2574)/(SRP!$C$16:$C$20&gt;=E2574),SRP!$D$16:$D$20)*(G2574/100)*(E2574/1000)),
IF(C2574="Ready to Drink",
SUM(LOOKUP(2,1/(SRP!$B$11:$B$15&lt;=E2574)/(SRP!$C$11:$C$15&gt;=E2574),SRP!$D$11:$D$15)*(G2574/100)*(E2574/1000)),
0)))))),2)</f>
        <v>8.31</v>
      </c>
      <c r="L2574" s="173" t="str">
        <f t="shared" si="40"/>
        <v>Ready to Drink2130</v>
      </c>
      <c r="M2574" s="154">
        <f>VLOOKUP(L2574,'Slope %'!C:D,2,0)</f>
        <v>0.1</v>
      </c>
    </row>
    <row r="2575" spans="1:13" x14ac:dyDescent="0.25">
      <c r="A2575" s="169">
        <v>39711</v>
      </c>
      <c r="B2575" s="170" t="s">
        <v>2202</v>
      </c>
      <c r="C2575" s="170" t="s">
        <v>263</v>
      </c>
      <c r="D2575" s="170" t="s">
        <v>264</v>
      </c>
      <c r="E2575" s="170">
        <v>473</v>
      </c>
      <c r="F2575" s="170">
        <v>24</v>
      </c>
      <c r="G2575" s="171">
        <v>5</v>
      </c>
      <c r="H2575" s="170" t="s">
        <v>20</v>
      </c>
      <c r="I2575" s="171">
        <v>3.99</v>
      </c>
      <c r="J2575" s="169">
        <v>1</v>
      </c>
      <c r="K2575" s="154" cm="1">
        <f t="array" ref="K2575">ROUND(
IF(C2575="Beer",
SUM(LOOKUP(2,1/(SRP!$B$8:$B$10&lt;=E2575)/(SRP!$C$8:$C$10&gt;=E2575),SRP!$D$8:$D$10)*(G2575/100)*(E2575/1000)),
IF(C2575="Spirits",
SUM(LOOKUP(2,1/(SRP!$B$2:$B$7&lt;=E2575)/(SRP!$C$2:$C$7&gt;=E2575),SRP!$D$2:$D$7)*(G2575/100)*(E2575/1000)),
IF(AND(C2575="Wine",D2575="Fortified Wines"),
SUM(LOOKUP(2,1/(SRP!$B$26:$B$29&lt;=E2575)/(SRP!$C$26:$C$29&gt;=E2575),SRP!$D$26:$D$29)*(G2575/100)*(E2575/1000)),
IF(C2575="Wine",
SUM(LOOKUP(2,1/(SRP!$B$21:$B$25&lt;=E2575)/(SRP!$C$21:$C$25&gt;=E2575),SRP!$D$21:$D$25)*(G2575/100)*(E2575/1000)),
IF(AND(C2575="Ready to Drink",D2575="RTD-One Pour Cocktail&gt;7%&lt;=14.5"),
SUM(LOOKUP(2,1/(SRP!$B$16:$B$20&lt;=E2575)/(SRP!$C$16:$C$20&gt;=E2575),SRP!$D$16:$D$20)*(G2575/100)*(E2575/1000)),
IF(C2575="Ready to Drink",
SUM(LOOKUP(2,1/(SRP!$B$11:$B$15&lt;=E2575)/(SRP!$C$11:$C$15&gt;=E2575),SRP!$D$11:$D$15)*(G2575/100)*(E2575/1000)),
0)))))),2)</f>
        <v>1.96</v>
      </c>
      <c r="L2575" s="173" t="str">
        <f t="shared" si="40"/>
        <v>Ready to Drink473</v>
      </c>
      <c r="M2575" s="154">
        <f>VLOOKUP(L2575,'Slope %'!C:D,2,0)</f>
        <v>0.12</v>
      </c>
    </row>
    <row r="2576" spans="1:13" x14ac:dyDescent="0.25">
      <c r="A2576" s="169">
        <v>39724</v>
      </c>
      <c r="B2576" s="170" t="s">
        <v>2203</v>
      </c>
      <c r="C2576" s="170" t="s">
        <v>11</v>
      </c>
      <c r="D2576" s="170" t="s">
        <v>12</v>
      </c>
      <c r="E2576" s="170">
        <v>473</v>
      </c>
      <c r="F2576" s="170">
        <v>24</v>
      </c>
      <c r="G2576" s="171">
        <v>5</v>
      </c>
      <c r="H2576" s="170" t="s">
        <v>1457</v>
      </c>
      <c r="I2576" s="171">
        <v>4.09</v>
      </c>
      <c r="J2576" s="169">
        <v>1</v>
      </c>
      <c r="K2576" s="154" cm="1">
        <f t="array" ref="K2576">ROUND(
IF(C2576="Beer",
SUM(LOOKUP(2,1/(SRP!$B$8:$B$10&lt;=E2576)/(SRP!$C$8:$C$10&gt;=E2576),SRP!$D$8:$D$10)*(G2576/100)*(E2576/1000)),
IF(C2576="Spirits",
SUM(LOOKUP(2,1/(SRP!$B$2:$B$7&lt;=E2576)/(SRP!$C$2:$C$7&gt;=E2576),SRP!$D$2:$D$7)*(G2576/100)*(E2576/1000)),
IF(AND(C2576="Wine",D2576="Fortified Wines"),
SUM(LOOKUP(2,1/(SRP!$B$26:$B$29&lt;=E2576)/(SRP!$C$26:$C$29&gt;=E2576),SRP!$D$26:$D$29)*(G2576/100)*(E2576/1000)),
IF(C2576="Wine",
SUM(LOOKUP(2,1/(SRP!$B$21:$B$25&lt;=E2576)/(SRP!$C$21:$C$25&gt;=E2576),SRP!$D$21:$D$25)*(G2576/100)*(E2576/1000)),
IF(AND(C2576="Ready to Drink",D2576="RTD-One Pour Cocktail&gt;7%&lt;=14.5"),
SUM(LOOKUP(2,1/(SRP!$B$16:$B$20&lt;=E2576)/(SRP!$C$16:$C$20&gt;=E2576),SRP!$D$16:$D$20)*(G2576/100)*(E2576/1000)),
IF(C2576="Ready to Drink",
SUM(LOOKUP(2,1/(SRP!$B$11:$B$15&lt;=E2576)/(SRP!$C$11:$C$15&gt;=E2576),SRP!$D$11:$D$15)*(G2576/100)*(E2576/1000)),
0)))))),2)</f>
        <v>1.85</v>
      </c>
      <c r="L2576" s="173" t="str">
        <f t="shared" si="40"/>
        <v>Beer473</v>
      </c>
      <c r="M2576" s="154">
        <f>VLOOKUP(L2576,'Slope %'!C:D,2,0)</f>
        <v>0.12</v>
      </c>
    </row>
    <row r="2577" spans="1:13" x14ac:dyDescent="0.25">
      <c r="A2577" s="169">
        <v>39724</v>
      </c>
      <c r="B2577" s="170" t="s">
        <v>2203</v>
      </c>
      <c r="C2577" s="170" t="s">
        <v>11</v>
      </c>
      <c r="D2577" s="170" t="s">
        <v>12</v>
      </c>
      <c r="E2577" s="170">
        <v>473</v>
      </c>
      <c r="F2577" s="170">
        <v>24</v>
      </c>
      <c r="G2577" s="171">
        <v>5</v>
      </c>
      <c r="H2577" s="170" t="s">
        <v>1457</v>
      </c>
      <c r="I2577" s="171">
        <v>4.09</v>
      </c>
      <c r="J2577" s="169">
        <v>1</v>
      </c>
      <c r="K2577" s="154" cm="1">
        <f t="array" ref="K2577">ROUND(
IF(C2577="Beer",
SUM(LOOKUP(2,1/(SRP!$B$8:$B$10&lt;=E2577)/(SRP!$C$8:$C$10&gt;=E2577),SRP!$D$8:$D$10)*(G2577/100)*(E2577/1000)),
IF(C2577="Spirits",
SUM(LOOKUP(2,1/(SRP!$B$2:$B$7&lt;=E2577)/(SRP!$C$2:$C$7&gt;=E2577),SRP!$D$2:$D$7)*(G2577/100)*(E2577/1000)),
IF(AND(C2577="Wine",D2577="Fortified Wines"),
SUM(LOOKUP(2,1/(SRP!$B$26:$B$29&lt;=E2577)/(SRP!$C$26:$C$29&gt;=E2577),SRP!$D$26:$D$29)*(G2577/100)*(E2577/1000)),
IF(C2577="Wine",
SUM(LOOKUP(2,1/(SRP!$B$21:$B$25&lt;=E2577)/(SRP!$C$21:$C$25&gt;=E2577),SRP!$D$21:$D$25)*(G2577/100)*(E2577/1000)),
IF(AND(C2577="Ready to Drink",D2577="RTD-One Pour Cocktail&gt;7%&lt;=14.5"),
SUM(LOOKUP(2,1/(SRP!$B$16:$B$20&lt;=E2577)/(SRP!$C$16:$C$20&gt;=E2577),SRP!$D$16:$D$20)*(G2577/100)*(E2577/1000)),
IF(C2577="Ready to Drink",
SUM(LOOKUP(2,1/(SRP!$B$11:$B$15&lt;=E2577)/(SRP!$C$11:$C$15&gt;=E2577),SRP!$D$11:$D$15)*(G2577/100)*(E2577/1000)),
0)))))),2)</f>
        <v>1.85</v>
      </c>
      <c r="L2577" s="173" t="str">
        <f t="shared" si="40"/>
        <v>Beer473</v>
      </c>
      <c r="M2577" s="154">
        <f>VLOOKUP(L2577,'Slope %'!C:D,2,0)</f>
        <v>0.12</v>
      </c>
    </row>
    <row r="2578" spans="1:13" x14ac:dyDescent="0.25">
      <c r="A2578" s="169">
        <v>39738</v>
      </c>
      <c r="B2578" s="170" t="s">
        <v>2204</v>
      </c>
      <c r="C2578" s="170" t="s">
        <v>11</v>
      </c>
      <c r="D2578" s="170" t="s">
        <v>12</v>
      </c>
      <c r="E2578" s="170">
        <v>473</v>
      </c>
      <c r="F2578" s="170">
        <v>24</v>
      </c>
      <c r="G2578" s="171">
        <v>4.8</v>
      </c>
      <c r="H2578" s="170" t="s">
        <v>1689</v>
      </c>
      <c r="I2578" s="171">
        <v>3.99</v>
      </c>
      <c r="J2578" s="169">
        <v>1</v>
      </c>
      <c r="K2578" s="154" cm="1">
        <f t="array" ref="K2578">ROUND(
IF(C2578="Beer",
SUM(LOOKUP(2,1/(SRP!$B$8:$B$10&lt;=E2578)/(SRP!$C$8:$C$10&gt;=E2578),SRP!$D$8:$D$10)*(G2578/100)*(E2578/1000)),
IF(C2578="Spirits",
SUM(LOOKUP(2,1/(SRP!$B$2:$B$7&lt;=E2578)/(SRP!$C$2:$C$7&gt;=E2578),SRP!$D$2:$D$7)*(G2578/100)*(E2578/1000)),
IF(AND(C2578="Wine",D2578="Fortified Wines"),
SUM(LOOKUP(2,1/(SRP!$B$26:$B$29&lt;=E2578)/(SRP!$C$26:$C$29&gt;=E2578),SRP!$D$26:$D$29)*(G2578/100)*(E2578/1000)),
IF(C2578="Wine",
SUM(LOOKUP(2,1/(SRP!$B$21:$B$25&lt;=E2578)/(SRP!$C$21:$C$25&gt;=E2578),SRP!$D$21:$D$25)*(G2578/100)*(E2578/1000)),
IF(AND(C2578="Ready to Drink",D2578="RTD-One Pour Cocktail&gt;7%&lt;=14.5"),
SUM(LOOKUP(2,1/(SRP!$B$16:$B$20&lt;=E2578)/(SRP!$C$16:$C$20&gt;=E2578),SRP!$D$16:$D$20)*(G2578/100)*(E2578/1000)),
IF(C2578="Ready to Drink",
SUM(LOOKUP(2,1/(SRP!$B$11:$B$15&lt;=E2578)/(SRP!$C$11:$C$15&gt;=E2578),SRP!$D$11:$D$15)*(G2578/100)*(E2578/1000)),
0)))))),2)</f>
        <v>1.77</v>
      </c>
      <c r="L2578" s="173" t="str">
        <f t="shared" si="40"/>
        <v>Beer473</v>
      </c>
      <c r="M2578" s="154">
        <f>VLOOKUP(L2578,'Slope %'!C:D,2,0)</f>
        <v>0.12</v>
      </c>
    </row>
    <row r="2579" spans="1:13" x14ac:dyDescent="0.25">
      <c r="A2579" s="169">
        <v>39738</v>
      </c>
      <c r="B2579" s="170" t="s">
        <v>2204</v>
      </c>
      <c r="C2579" s="170" t="s">
        <v>11</v>
      </c>
      <c r="D2579" s="170" t="s">
        <v>12</v>
      </c>
      <c r="E2579" s="170">
        <v>473</v>
      </c>
      <c r="F2579" s="170">
        <v>24</v>
      </c>
      <c r="G2579" s="171">
        <v>4.8</v>
      </c>
      <c r="H2579" s="170" t="s">
        <v>1407</v>
      </c>
      <c r="I2579" s="171">
        <v>3.99</v>
      </c>
      <c r="J2579" s="169">
        <v>1</v>
      </c>
      <c r="K2579" s="154" cm="1">
        <f t="array" ref="K2579">ROUND(
IF(C2579="Beer",
SUM(LOOKUP(2,1/(SRP!$B$8:$B$10&lt;=E2579)/(SRP!$C$8:$C$10&gt;=E2579),SRP!$D$8:$D$10)*(G2579/100)*(E2579/1000)),
IF(C2579="Spirits",
SUM(LOOKUP(2,1/(SRP!$B$2:$B$7&lt;=E2579)/(SRP!$C$2:$C$7&gt;=E2579),SRP!$D$2:$D$7)*(G2579/100)*(E2579/1000)),
IF(AND(C2579="Wine",D2579="Fortified Wines"),
SUM(LOOKUP(2,1/(SRP!$B$26:$B$29&lt;=E2579)/(SRP!$C$26:$C$29&gt;=E2579),SRP!$D$26:$D$29)*(G2579/100)*(E2579/1000)),
IF(C2579="Wine",
SUM(LOOKUP(2,1/(SRP!$B$21:$B$25&lt;=E2579)/(SRP!$C$21:$C$25&gt;=E2579),SRP!$D$21:$D$25)*(G2579/100)*(E2579/1000)),
IF(AND(C2579="Ready to Drink",D2579="RTD-One Pour Cocktail&gt;7%&lt;=14.5"),
SUM(LOOKUP(2,1/(SRP!$B$16:$B$20&lt;=E2579)/(SRP!$C$16:$C$20&gt;=E2579),SRP!$D$16:$D$20)*(G2579/100)*(E2579/1000)),
IF(C2579="Ready to Drink",
SUM(LOOKUP(2,1/(SRP!$B$11:$B$15&lt;=E2579)/(SRP!$C$11:$C$15&gt;=E2579),SRP!$D$11:$D$15)*(G2579/100)*(E2579/1000)),
0)))))),2)</f>
        <v>1.77</v>
      </c>
      <c r="L2579" s="173" t="str">
        <f t="shared" si="40"/>
        <v>Beer473</v>
      </c>
      <c r="M2579" s="154">
        <f>VLOOKUP(L2579,'Slope %'!C:D,2,0)</f>
        <v>0.12</v>
      </c>
    </row>
    <row r="2580" spans="1:13" x14ac:dyDescent="0.25">
      <c r="A2580" s="169">
        <v>39741</v>
      </c>
      <c r="B2580" s="170" t="s">
        <v>2205</v>
      </c>
      <c r="C2580" s="170" t="s">
        <v>15</v>
      </c>
      <c r="D2580" s="170" t="s">
        <v>2206</v>
      </c>
      <c r="E2580" s="170">
        <v>50</v>
      </c>
      <c r="F2580" s="170">
        <v>120</v>
      </c>
      <c r="G2580" s="171">
        <v>49.5</v>
      </c>
      <c r="H2580" s="170" t="s">
        <v>22</v>
      </c>
      <c r="I2580" s="171">
        <v>3.33</v>
      </c>
      <c r="J2580" s="169">
        <v>1</v>
      </c>
      <c r="K2580" s="154" cm="1">
        <f t="array" ref="K2580">ROUND(
IF(C2580="Beer",
SUM(LOOKUP(2,1/(SRP!$B$8:$B$10&lt;=E2580)/(SRP!$C$8:$C$10&gt;=E2580),SRP!$D$8:$D$10)*(G2580/100)*(E2580/1000)),
IF(C2580="Spirits",
SUM(LOOKUP(2,1/(SRP!$B$2:$B$7&lt;=E2580)/(SRP!$C$2:$C$7&gt;=E2580),SRP!$D$2:$D$7)*(G2580/100)*(E2580/1000)),
IF(AND(C2580="Wine",D2580="Fortified Wines"),
SUM(LOOKUP(2,1/(SRP!$B$26:$B$29&lt;=E2580)/(SRP!$C$26:$C$29&gt;=E2580),SRP!$D$26:$D$29)*(G2580/100)*(E2580/1000)),
IF(C2580="Wine",
SUM(LOOKUP(2,1/(SRP!$B$21:$B$25&lt;=E2580)/(SRP!$C$21:$C$25&gt;=E2580),SRP!$D$21:$D$25)*(G2580/100)*(E2580/1000)),
IF(AND(C2580="Ready to Drink",D2580="RTD-One Pour Cocktail&gt;7%&lt;=14.5"),
SUM(LOOKUP(2,1/(SRP!$B$16:$B$20&lt;=E2580)/(SRP!$C$16:$C$20&gt;=E2580),SRP!$D$16:$D$20)*(G2580/100)*(E2580/1000)),
IF(C2580="Ready to Drink",
SUM(LOOKUP(2,1/(SRP!$B$11:$B$15&lt;=E2580)/(SRP!$C$11:$C$15&gt;=E2580),SRP!$D$11:$D$15)*(G2580/100)*(E2580/1000)),
0)))))),2)</f>
        <v>3.33</v>
      </c>
      <c r="L2580" s="173" t="str">
        <f t="shared" si="40"/>
        <v>Spirits50</v>
      </c>
      <c r="M2580" s="154">
        <f>VLOOKUP(L2580,'Slope %'!C:D,2,0)</f>
        <v>0.1</v>
      </c>
    </row>
    <row r="2581" spans="1:13" x14ac:dyDescent="0.25">
      <c r="A2581" s="169">
        <v>39742</v>
      </c>
      <c r="B2581" s="170" t="s">
        <v>2207</v>
      </c>
      <c r="C2581" s="170" t="s">
        <v>11</v>
      </c>
      <c r="D2581" s="170" t="s">
        <v>12</v>
      </c>
      <c r="E2581" s="170">
        <v>473</v>
      </c>
      <c r="F2581" s="170">
        <v>24</v>
      </c>
      <c r="G2581" s="171">
        <v>4.5</v>
      </c>
      <c r="H2581" s="170" t="s">
        <v>2190</v>
      </c>
      <c r="I2581" s="171">
        <v>4.09</v>
      </c>
      <c r="J2581" s="169">
        <v>1</v>
      </c>
      <c r="K2581" s="154" cm="1">
        <f t="array" ref="K2581">ROUND(
IF(C2581="Beer",
SUM(LOOKUP(2,1/(SRP!$B$8:$B$10&lt;=E2581)/(SRP!$C$8:$C$10&gt;=E2581),SRP!$D$8:$D$10)*(G2581/100)*(E2581/1000)),
IF(C2581="Spirits",
SUM(LOOKUP(2,1/(SRP!$B$2:$B$7&lt;=E2581)/(SRP!$C$2:$C$7&gt;=E2581),SRP!$D$2:$D$7)*(G2581/100)*(E2581/1000)),
IF(AND(C2581="Wine",D2581="Fortified Wines"),
SUM(LOOKUP(2,1/(SRP!$B$26:$B$29&lt;=E2581)/(SRP!$C$26:$C$29&gt;=E2581),SRP!$D$26:$D$29)*(G2581/100)*(E2581/1000)),
IF(C2581="Wine",
SUM(LOOKUP(2,1/(SRP!$B$21:$B$25&lt;=E2581)/(SRP!$C$21:$C$25&gt;=E2581),SRP!$D$21:$D$25)*(G2581/100)*(E2581/1000)),
IF(AND(C2581="Ready to Drink",D2581="RTD-One Pour Cocktail&gt;7%&lt;=14.5"),
SUM(LOOKUP(2,1/(SRP!$B$16:$B$20&lt;=E2581)/(SRP!$C$16:$C$20&gt;=E2581),SRP!$D$16:$D$20)*(G2581/100)*(E2581/1000)),
IF(C2581="Ready to Drink",
SUM(LOOKUP(2,1/(SRP!$B$11:$B$15&lt;=E2581)/(SRP!$C$11:$C$15&gt;=E2581),SRP!$D$11:$D$15)*(G2581/100)*(E2581/1000)),
0)))))),2)</f>
        <v>1.66</v>
      </c>
      <c r="L2581" s="173" t="str">
        <f t="shared" si="40"/>
        <v>Beer473</v>
      </c>
      <c r="M2581" s="154">
        <f>VLOOKUP(L2581,'Slope %'!C:D,2,0)</f>
        <v>0.12</v>
      </c>
    </row>
    <row r="2582" spans="1:13" x14ac:dyDescent="0.25">
      <c r="A2582" s="169">
        <v>39742</v>
      </c>
      <c r="B2582" s="170" t="s">
        <v>2207</v>
      </c>
      <c r="C2582" s="170" t="s">
        <v>11</v>
      </c>
      <c r="D2582" s="170" t="s">
        <v>12</v>
      </c>
      <c r="E2582" s="170">
        <v>473</v>
      </c>
      <c r="F2582" s="170">
        <v>24</v>
      </c>
      <c r="G2582" s="171">
        <v>4.5</v>
      </c>
      <c r="H2582" s="170" t="s">
        <v>2190</v>
      </c>
      <c r="I2582" s="171">
        <v>4.09</v>
      </c>
      <c r="J2582" s="169">
        <v>1</v>
      </c>
      <c r="K2582" s="154" cm="1">
        <f t="array" ref="K2582">ROUND(
IF(C2582="Beer",
SUM(LOOKUP(2,1/(SRP!$B$8:$B$10&lt;=E2582)/(SRP!$C$8:$C$10&gt;=E2582),SRP!$D$8:$D$10)*(G2582/100)*(E2582/1000)),
IF(C2582="Spirits",
SUM(LOOKUP(2,1/(SRP!$B$2:$B$7&lt;=E2582)/(SRP!$C$2:$C$7&gt;=E2582),SRP!$D$2:$D$7)*(G2582/100)*(E2582/1000)),
IF(AND(C2582="Wine",D2582="Fortified Wines"),
SUM(LOOKUP(2,1/(SRP!$B$26:$B$29&lt;=E2582)/(SRP!$C$26:$C$29&gt;=E2582),SRP!$D$26:$D$29)*(G2582/100)*(E2582/1000)),
IF(C2582="Wine",
SUM(LOOKUP(2,1/(SRP!$B$21:$B$25&lt;=E2582)/(SRP!$C$21:$C$25&gt;=E2582),SRP!$D$21:$D$25)*(G2582/100)*(E2582/1000)),
IF(AND(C2582="Ready to Drink",D2582="RTD-One Pour Cocktail&gt;7%&lt;=14.5"),
SUM(LOOKUP(2,1/(SRP!$B$16:$B$20&lt;=E2582)/(SRP!$C$16:$C$20&gt;=E2582),SRP!$D$16:$D$20)*(G2582/100)*(E2582/1000)),
IF(C2582="Ready to Drink",
SUM(LOOKUP(2,1/(SRP!$B$11:$B$15&lt;=E2582)/(SRP!$C$11:$C$15&gt;=E2582),SRP!$D$11:$D$15)*(G2582/100)*(E2582/1000)),
0)))))),2)</f>
        <v>1.66</v>
      </c>
      <c r="L2582" s="173" t="str">
        <f t="shared" si="40"/>
        <v>Beer473</v>
      </c>
      <c r="M2582" s="154">
        <f>VLOOKUP(L2582,'Slope %'!C:D,2,0)</f>
        <v>0.12</v>
      </c>
    </row>
    <row r="2583" spans="1:13" x14ac:dyDescent="0.25">
      <c r="A2583" s="169">
        <v>39743</v>
      </c>
      <c r="B2583" s="170" t="s">
        <v>2208</v>
      </c>
      <c r="C2583" s="170" t="s">
        <v>11</v>
      </c>
      <c r="D2583" s="170" t="s">
        <v>267</v>
      </c>
      <c r="E2583" s="170">
        <v>473</v>
      </c>
      <c r="F2583" s="170">
        <v>24</v>
      </c>
      <c r="G2583" s="171">
        <v>4.5</v>
      </c>
      <c r="H2583" s="170" t="s">
        <v>2190</v>
      </c>
      <c r="I2583" s="171">
        <v>4.8499999999999996</v>
      </c>
      <c r="J2583" s="169">
        <v>1</v>
      </c>
      <c r="K2583" s="154" cm="1">
        <f t="array" ref="K2583">ROUND(
IF(C2583="Beer",
SUM(LOOKUP(2,1/(SRP!$B$8:$B$10&lt;=E2583)/(SRP!$C$8:$C$10&gt;=E2583),SRP!$D$8:$D$10)*(G2583/100)*(E2583/1000)),
IF(C2583="Spirits",
SUM(LOOKUP(2,1/(SRP!$B$2:$B$7&lt;=E2583)/(SRP!$C$2:$C$7&gt;=E2583),SRP!$D$2:$D$7)*(G2583/100)*(E2583/1000)),
IF(AND(C2583="Wine",D2583="Fortified Wines"),
SUM(LOOKUP(2,1/(SRP!$B$26:$B$29&lt;=E2583)/(SRP!$C$26:$C$29&gt;=E2583),SRP!$D$26:$D$29)*(G2583/100)*(E2583/1000)),
IF(C2583="Wine",
SUM(LOOKUP(2,1/(SRP!$B$21:$B$25&lt;=E2583)/(SRP!$C$21:$C$25&gt;=E2583),SRP!$D$21:$D$25)*(G2583/100)*(E2583/1000)),
IF(AND(C2583="Ready to Drink",D2583="RTD-One Pour Cocktail&gt;7%&lt;=14.5"),
SUM(LOOKUP(2,1/(SRP!$B$16:$B$20&lt;=E2583)/(SRP!$C$16:$C$20&gt;=E2583),SRP!$D$16:$D$20)*(G2583/100)*(E2583/1000)),
IF(C2583="Ready to Drink",
SUM(LOOKUP(2,1/(SRP!$B$11:$B$15&lt;=E2583)/(SRP!$C$11:$C$15&gt;=E2583),SRP!$D$11:$D$15)*(G2583/100)*(E2583/1000)),
0)))))),2)</f>
        <v>1.66</v>
      </c>
      <c r="L2583" s="173" t="str">
        <f t="shared" si="40"/>
        <v>Beer473</v>
      </c>
      <c r="M2583" s="154">
        <f>VLOOKUP(L2583,'Slope %'!C:D,2,0)</f>
        <v>0.12</v>
      </c>
    </row>
    <row r="2584" spans="1:13" x14ac:dyDescent="0.25">
      <c r="A2584" s="169">
        <v>39743</v>
      </c>
      <c r="B2584" s="170" t="s">
        <v>2208</v>
      </c>
      <c r="C2584" s="170" t="s">
        <v>11</v>
      </c>
      <c r="D2584" s="170" t="s">
        <v>267</v>
      </c>
      <c r="E2584" s="170">
        <v>473</v>
      </c>
      <c r="F2584" s="170">
        <v>24</v>
      </c>
      <c r="G2584" s="171">
        <v>4.5</v>
      </c>
      <c r="H2584" s="170" t="s">
        <v>2190</v>
      </c>
      <c r="I2584" s="171">
        <v>4.8499999999999996</v>
      </c>
      <c r="J2584" s="169">
        <v>1</v>
      </c>
      <c r="K2584" s="154" cm="1">
        <f t="array" ref="K2584">ROUND(
IF(C2584="Beer",
SUM(LOOKUP(2,1/(SRP!$B$8:$B$10&lt;=E2584)/(SRP!$C$8:$C$10&gt;=E2584),SRP!$D$8:$D$10)*(G2584/100)*(E2584/1000)),
IF(C2584="Spirits",
SUM(LOOKUP(2,1/(SRP!$B$2:$B$7&lt;=E2584)/(SRP!$C$2:$C$7&gt;=E2584),SRP!$D$2:$D$7)*(G2584/100)*(E2584/1000)),
IF(AND(C2584="Wine",D2584="Fortified Wines"),
SUM(LOOKUP(2,1/(SRP!$B$26:$B$29&lt;=E2584)/(SRP!$C$26:$C$29&gt;=E2584),SRP!$D$26:$D$29)*(G2584/100)*(E2584/1000)),
IF(C2584="Wine",
SUM(LOOKUP(2,1/(SRP!$B$21:$B$25&lt;=E2584)/(SRP!$C$21:$C$25&gt;=E2584),SRP!$D$21:$D$25)*(G2584/100)*(E2584/1000)),
IF(AND(C2584="Ready to Drink",D2584="RTD-One Pour Cocktail&gt;7%&lt;=14.5"),
SUM(LOOKUP(2,1/(SRP!$B$16:$B$20&lt;=E2584)/(SRP!$C$16:$C$20&gt;=E2584),SRP!$D$16:$D$20)*(G2584/100)*(E2584/1000)),
IF(C2584="Ready to Drink",
SUM(LOOKUP(2,1/(SRP!$B$11:$B$15&lt;=E2584)/(SRP!$C$11:$C$15&gt;=E2584),SRP!$D$11:$D$15)*(G2584/100)*(E2584/1000)),
0)))))),2)</f>
        <v>1.66</v>
      </c>
      <c r="L2584" s="173" t="str">
        <f t="shared" si="40"/>
        <v>Beer473</v>
      </c>
      <c r="M2584" s="154">
        <f>VLOOKUP(L2584,'Slope %'!C:D,2,0)</f>
        <v>0.12</v>
      </c>
    </row>
    <row r="2585" spans="1:13" x14ac:dyDescent="0.25">
      <c r="A2585" s="169">
        <v>39780</v>
      </c>
      <c r="B2585" s="170" t="s">
        <v>2209</v>
      </c>
      <c r="C2585" s="170" t="s">
        <v>263</v>
      </c>
      <c r="D2585" s="170" t="s">
        <v>806</v>
      </c>
      <c r="E2585" s="170">
        <v>58600</v>
      </c>
      <c r="F2585" s="170">
        <v>1</v>
      </c>
      <c r="G2585" s="171">
        <v>5</v>
      </c>
      <c r="H2585" s="170" t="s">
        <v>342</v>
      </c>
      <c r="I2585" s="171">
        <v>250.61</v>
      </c>
      <c r="J2585" s="169">
        <v>1</v>
      </c>
      <c r="K2585" s="154" cm="1">
        <f t="array" ref="K2585">ROUND(
IF(C2585="Beer",
SUM(LOOKUP(2,1/(SRP!$B$8:$B$10&lt;=E2585)/(SRP!$C$8:$C$10&gt;=E2585),SRP!$D$8:$D$10)*(G2585/100)*(E2585/1000)),
IF(C2585="Spirits",
SUM(LOOKUP(2,1/(SRP!$B$2:$B$7&lt;=E2585)/(SRP!$C$2:$C$7&gt;=E2585),SRP!$D$2:$D$7)*(G2585/100)*(E2585/1000)),
IF(AND(C2585="Wine",D2585="Fortified Wines"),
SUM(LOOKUP(2,1/(SRP!$B$26:$B$29&lt;=E2585)/(SRP!$C$26:$C$29&gt;=E2585),SRP!$D$26:$D$29)*(G2585/100)*(E2585/1000)),
IF(C2585="Wine",
SUM(LOOKUP(2,1/(SRP!$B$21:$B$25&lt;=E2585)/(SRP!$C$21:$C$25&gt;=E2585),SRP!$D$21:$D$25)*(G2585/100)*(E2585/1000)),
IF(AND(C2585="Ready to Drink",D2585="RTD-One Pour Cocktail&gt;7%&lt;=14.5"),
SUM(LOOKUP(2,1/(SRP!$B$16:$B$20&lt;=E2585)/(SRP!$C$16:$C$20&gt;=E2585),SRP!$D$16:$D$20)*(G2585/100)*(E2585/1000)),
IF(C2585="Ready to Drink",
SUM(LOOKUP(2,1/(SRP!$B$11:$B$15&lt;=E2585)/(SRP!$C$11:$C$15&gt;=E2585),SRP!$D$11:$D$15)*(G2585/100)*(E2585/1000)),
0)))))),2)</f>
        <v>228.75</v>
      </c>
      <c r="L2585" s="173" t="str">
        <f t="shared" si="40"/>
        <v>Ready to Drink58600</v>
      </c>
      <c r="M2585" s="154" t="e">
        <f>VLOOKUP(L2585,'Slope %'!C:D,2,0)</f>
        <v>#N/A</v>
      </c>
    </row>
    <row r="2586" spans="1:13" x14ac:dyDescent="0.25">
      <c r="A2586" s="169">
        <v>39780</v>
      </c>
      <c r="B2586" s="170" t="s">
        <v>2209</v>
      </c>
      <c r="C2586" s="170" t="s">
        <v>263</v>
      </c>
      <c r="D2586" s="170" t="s">
        <v>806</v>
      </c>
      <c r="E2586" s="170">
        <v>58600</v>
      </c>
      <c r="F2586" s="170">
        <v>1</v>
      </c>
      <c r="G2586" s="171">
        <v>5</v>
      </c>
      <c r="H2586" s="170" t="s">
        <v>342</v>
      </c>
      <c r="I2586" s="171">
        <v>250.61</v>
      </c>
      <c r="J2586" s="169">
        <v>1</v>
      </c>
      <c r="K2586" s="154" cm="1">
        <f t="array" ref="K2586">ROUND(
IF(C2586="Beer",
SUM(LOOKUP(2,1/(SRP!$B$8:$B$10&lt;=E2586)/(SRP!$C$8:$C$10&gt;=E2586),SRP!$D$8:$D$10)*(G2586/100)*(E2586/1000)),
IF(C2586="Spirits",
SUM(LOOKUP(2,1/(SRP!$B$2:$B$7&lt;=E2586)/(SRP!$C$2:$C$7&gt;=E2586),SRP!$D$2:$D$7)*(G2586/100)*(E2586/1000)),
IF(AND(C2586="Wine",D2586="Fortified Wines"),
SUM(LOOKUP(2,1/(SRP!$B$26:$B$29&lt;=E2586)/(SRP!$C$26:$C$29&gt;=E2586),SRP!$D$26:$D$29)*(G2586/100)*(E2586/1000)),
IF(C2586="Wine",
SUM(LOOKUP(2,1/(SRP!$B$21:$B$25&lt;=E2586)/(SRP!$C$21:$C$25&gt;=E2586),SRP!$D$21:$D$25)*(G2586/100)*(E2586/1000)),
IF(AND(C2586="Ready to Drink",D2586="RTD-One Pour Cocktail&gt;7%&lt;=14.5"),
SUM(LOOKUP(2,1/(SRP!$B$16:$B$20&lt;=E2586)/(SRP!$C$16:$C$20&gt;=E2586),SRP!$D$16:$D$20)*(G2586/100)*(E2586/1000)),
IF(C2586="Ready to Drink",
SUM(LOOKUP(2,1/(SRP!$B$11:$B$15&lt;=E2586)/(SRP!$C$11:$C$15&gt;=E2586),SRP!$D$11:$D$15)*(G2586/100)*(E2586/1000)),
0)))))),2)</f>
        <v>228.75</v>
      </c>
      <c r="L2586" s="173" t="str">
        <f t="shared" si="40"/>
        <v>Ready to Drink58600</v>
      </c>
      <c r="M2586" s="154" t="e">
        <f>VLOOKUP(L2586,'Slope %'!C:D,2,0)</f>
        <v>#N/A</v>
      </c>
    </row>
    <row r="2587" spans="1:13" x14ac:dyDescent="0.25">
      <c r="A2587" s="169">
        <v>39796</v>
      </c>
      <c r="B2587" s="170" t="s">
        <v>2210</v>
      </c>
      <c r="C2587" s="170" t="s">
        <v>263</v>
      </c>
      <c r="D2587" s="170" t="s">
        <v>935</v>
      </c>
      <c r="E2587" s="170">
        <v>29330</v>
      </c>
      <c r="F2587" s="170">
        <v>1</v>
      </c>
      <c r="G2587" s="171">
        <v>5</v>
      </c>
      <c r="H2587" s="170" t="s">
        <v>1615</v>
      </c>
      <c r="I2587" s="171">
        <v>224</v>
      </c>
      <c r="J2587" s="169">
        <v>1</v>
      </c>
      <c r="K2587" s="154" cm="1">
        <f t="array" ref="K2587">ROUND(
IF(C2587="Beer",
SUM(LOOKUP(2,1/(SRP!$B$8:$B$10&lt;=E2587)/(SRP!$C$8:$C$10&gt;=E2587),SRP!$D$8:$D$10)*(G2587/100)*(E2587/1000)),
IF(C2587="Spirits",
SUM(LOOKUP(2,1/(SRP!$B$2:$B$7&lt;=E2587)/(SRP!$C$2:$C$7&gt;=E2587),SRP!$D$2:$D$7)*(G2587/100)*(E2587/1000)),
IF(AND(C2587="Wine",D2587="Fortified Wines"),
SUM(LOOKUP(2,1/(SRP!$B$26:$B$29&lt;=E2587)/(SRP!$C$26:$C$29&gt;=E2587),SRP!$D$26:$D$29)*(G2587/100)*(E2587/1000)),
IF(C2587="Wine",
SUM(LOOKUP(2,1/(SRP!$B$21:$B$25&lt;=E2587)/(SRP!$C$21:$C$25&gt;=E2587),SRP!$D$21:$D$25)*(G2587/100)*(E2587/1000)),
IF(AND(C2587="Ready to Drink",D2587="RTD-One Pour Cocktail&gt;7%&lt;=14.5"),
SUM(LOOKUP(2,1/(SRP!$B$16:$B$20&lt;=E2587)/(SRP!$C$16:$C$20&gt;=E2587),SRP!$D$16:$D$20)*(G2587/100)*(E2587/1000)),
IF(C2587="Ready to Drink",
SUM(LOOKUP(2,1/(SRP!$B$11:$B$15&lt;=E2587)/(SRP!$C$11:$C$15&gt;=E2587),SRP!$D$11:$D$15)*(G2587/100)*(E2587/1000)),
0)))))),2)</f>
        <v>114.49</v>
      </c>
      <c r="L2587" s="173" t="str">
        <f t="shared" si="40"/>
        <v>Ready to Drink29330</v>
      </c>
      <c r="M2587" s="154" t="e">
        <f>VLOOKUP(L2587,'Slope %'!C:D,2,0)</f>
        <v>#N/A</v>
      </c>
    </row>
    <row r="2588" spans="1:13" x14ac:dyDescent="0.25">
      <c r="A2588" s="169">
        <v>39796</v>
      </c>
      <c r="B2588" s="170" t="s">
        <v>2210</v>
      </c>
      <c r="C2588" s="170" t="s">
        <v>263</v>
      </c>
      <c r="D2588" s="170" t="s">
        <v>935</v>
      </c>
      <c r="E2588" s="170">
        <v>29330</v>
      </c>
      <c r="F2588" s="170">
        <v>1</v>
      </c>
      <c r="G2588" s="171">
        <v>5</v>
      </c>
      <c r="H2588" s="170" t="s">
        <v>1615</v>
      </c>
      <c r="I2588" s="171">
        <v>224</v>
      </c>
      <c r="J2588" s="169">
        <v>1</v>
      </c>
      <c r="K2588" s="154" cm="1">
        <f t="array" ref="K2588">ROUND(
IF(C2588="Beer",
SUM(LOOKUP(2,1/(SRP!$B$8:$B$10&lt;=E2588)/(SRP!$C$8:$C$10&gt;=E2588),SRP!$D$8:$D$10)*(G2588/100)*(E2588/1000)),
IF(C2588="Spirits",
SUM(LOOKUP(2,1/(SRP!$B$2:$B$7&lt;=E2588)/(SRP!$C$2:$C$7&gt;=E2588),SRP!$D$2:$D$7)*(G2588/100)*(E2588/1000)),
IF(AND(C2588="Wine",D2588="Fortified Wines"),
SUM(LOOKUP(2,1/(SRP!$B$26:$B$29&lt;=E2588)/(SRP!$C$26:$C$29&gt;=E2588),SRP!$D$26:$D$29)*(G2588/100)*(E2588/1000)),
IF(C2588="Wine",
SUM(LOOKUP(2,1/(SRP!$B$21:$B$25&lt;=E2588)/(SRP!$C$21:$C$25&gt;=E2588),SRP!$D$21:$D$25)*(G2588/100)*(E2588/1000)),
IF(AND(C2588="Ready to Drink",D2588="RTD-One Pour Cocktail&gt;7%&lt;=14.5"),
SUM(LOOKUP(2,1/(SRP!$B$16:$B$20&lt;=E2588)/(SRP!$C$16:$C$20&gt;=E2588),SRP!$D$16:$D$20)*(G2588/100)*(E2588/1000)),
IF(C2588="Ready to Drink",
SUM(LOOKUP(2,1/(SRP!$B$11:$B$15&lt;=E2588)/(SRP!$C$11:$C$15&gt;=E2588),SRP!$D$11:$D$15)*(G2588/100)*(E2588/1000)),
0)))))),2)</f>
        <v>114.49</v>
      </c>
      <c r="L2588" s="173" t="str">
        <f t="shared" si="40"/>
        <v>Ready to Drink29330</v>
      </c>
      <c r="M2588" s="154" t="e">
        <f>VLOOKUP(L2588,'Slope %'!C:D,2,0)</f>
        <v>#N/A</v>
      </c>
    </row>
    <row r="2589" spans="1:13" x14ac:dyDescent="0.25">
      <c r="A2589" s="169">
        <v>39812</v>
      </c>
      <c r="B2589" s="170" t="s">
        <v>1595</v>
      </c>
      <c r="C2589" s="170" t="s">
        <v>15</v>
      </c>
      <c r="D2589" s="170" t="s">
        <v>462</v>
      </c>
      <c r="E2589" s="170">
        <v>375</v>
      </c>
      <c r="F2589" s="170">
        <v>12</v>
      </c>
      <c r="G2589" s="171">
        <v>40</v>
      </c>
      <c r="H2589" s="170" t="s">
        <v>446</v>
      </c>
      <c r="I2589" s="171">
        <v>21.99</v>
      </c>
      <c r="J2589" s="169">
        <v>1</v>
      </c>
      <c r="K2589" s="154" cm="1">
        <f t="array" ref="K2589">ROUND(
IF(C2589="Beer",
SUM(LOOKUP(2,1/(SRP!$B$8:$B$10&lt;=E2589)/(SRP!$C$8:$C$10&gt;=E2589),SRP!$D$8:$D$10)*(G2589/100)*(E2589/1000)),
IF(C2589="Spirits",
SUM(LOOKUP(2,1/(SRP!$B$2:$B$7&lt;=E2589)/(SRP!$C$2:$C$7&gt;=E2589),SRP!$D$2:$D$7)*(G2589/100)*(E2589/1000)),
IF(AND(C2589="Wine",D2589="Fortified Wines"),
SUM(LOOKUP(2,1/(SRP!$B$26:$B$29&lt;=E2589)/(SRP!$C$26:$C$29&gt;=E2589),SRP!$D$26:$D$29)*(G2589/100)*(E2589/1000)),
IF(C2589="Wine",
SUM(LOOKUP(2,1/(SRP!$B$21:$B$25&lt;=E2589)/(SRP!$C$21:$C$25&gt;=E2589),SRP!$D$21:$D$25)*(G2589/100)*(E2589/1000)),
IF(AND(C2589="Ready to Drink",D2589="RTD-One Pour Cocktail&gt;7%&lt;=14.5"),
SUM(LOOKUP(2,1/(SRP!$B$16:$B$20&lt;=E2589)/(SRP!$C$16:$C$20&gt;=E2589),SRP!$D$16:$D$20)*(G2589/100)*(E2589/1000)),
IF(C2589="Ready to Drink",
SUM(LOOKUP(2,1/(SRP!$B$11:$B$15&lt;=E2589)/(SRP!$C$11:$C$15&gt;=E2589),SRP!$D$11:$D$15)*(G2589/100)*(E2589/1000)),
0)))))),2)</f>
        <v>13.3</v>
      </c>
      <c r="L2589" s="173" t="str">
        <f t="shared" si="40"/>
        <v>Spirits375</v>
      </c>
      <c r="M2589" s="154">
        <f>VLOOKUP(L2589,'Slope %'!C:D,2,0)</f>
        <v>0.1</v>
      </c>
    </row>
    <row r="2590" spans="1:13" x14ac:dyDescent="0.25">
      <c r="A2590" s="169">
        <v>39836</v>
      </c>
      <c r="B2590" s="170" t="s">
        <v>2211</v>
      </c>
      <c r="C2590" s="170" t="s">
        <v>11</v>
      </c>
      <c r="D2590" s="170" t="s">
        <v>474</v>
      </c>
      <c r="E2590" s="170">
        <v>473</v>
      </c>
      <c r="F2590" s="170">
        <v>24</v>
      </c>
      <c r="G2590" s="171">
        <v>4.5</v>
      </c>
      <c r="H2590" s="170" t="s">
        <v>2190</v>
      </c>
      <c r="I2590" s="171">
        <v>4.79</v>
      </c>
      <c r="J2590" s="169">
        <v>1</v>
      </c>
      <c r="K2590" s="154" cm="1">
        <f t="array" ref="K2590">ROUND(
IF(C2590="Beer",
SUM(LOOKUP(2,1/(SRP!$B$8:$B$10&lt;=E2590)/(SRP!$C$8:$C$10&gt;=E2590),SRP!$D$8:$D$10)*(G2590/100)*(E2590/1000)),
IF(C2590="Spirits",
SUM(LOOKUP(2,1/(SRP!$B$2:$B$7&lt;=E2590)/(SRP!$C$2:$C$7&gt;=E2590),SRP!$D$2:$D$7)*(G2590/100)*(E2590/1000)),
IF(AND(C2590="Wine",D2590="Fortified Wines"),
SUM(LOOKUP(2,1/(SRP!$B$26:$B$29&lt;=E2590)/(SRP!$C$26:$C$29&gt;=E2590),SRP!$D$26:$D$29)*(G2590/100)*(E2590/1000)),
IF(C2590="Wine",
SUM(LOOKUP(2,1/(SRP!$B$21:$B$25&lt;=E2590)/(SRP!$C$21:$C$25&gt;=E2590),SRP!$D$21:$D$25)*(G2590/100)*(E2590/1000)),
IF(AND(C2590="Ready to Drink",D2590="RTD-One Pour Cocktail&gt;7%&lt;=14.5"),
SUM(LOOKUP(2,1/(SRP!$B$16:$B$20&lt;=E2590)/(SRP!$C$16:$C$20&gt;=E2590),SRP!$D$16:$D$20)*(G2590/100)*(E2590/1000)),
IF(C2590="Ready to Drink",
SUM(LOOKUP(2,1/(SRP!$B$11:$B$15&lt;=E2590)/(SRP!$C$11:$C$15&gt;=E2590),SRP!$D$11:$D$15)*(G2590/100)*(E2590/1000)),
0)))))),2)</f>
        <v>1.66</v>
      </c>
      <c r="L2590" s="173" t="str">
        <f t="shared" si="40"/>
        <v>Beer473</v>
      </c>
      <c r="M2590" s="154">
        <f>VLOOKUP(L2590,'Slope %'!C:D,2,0)</f>
        <v>0.12</v>
      </c>
    </row>
    <row r="2591" spans="1:13" x14ac:dyDescent="0.25">
      <c r="A2591" s="169">
        <v>39836</v>
      </c>
      <c r="B2591" s="170" t="s">
        <v>2211</v>
      </c>
      <c r="C2591" s="170" t="s">
        <v>11</v>
      </c>
      <c r="D2591" s="170" t="s">
        <v>474</v>
      </c>
      <c r="E2591" s="170">
        <v>473</v>
      </c>
      <c r="F2591" s="170">
        <v>24</v>
      </c>
      <c r="G2591" s="171">
        <v>4.5</v>
      </c>
      <c r="H2591" s="170" t="s">
        <v>2190</v>
      </c>
      <c r="I2591" s="171">
        <v>4.79</v>
      </c>
      <c r="J2591" s="169">
        <v>1</v>
      </c>
      <c r="K2591" s="154" cm="1">
        <f t="array" ref="K2591">ROUND(
IF(C2591="Beer",
SUM(LOOKUP(2,1/(SRP!$B$8:$B$10&lt;=E2591)/(SRP!$C$8:$C$10&gt;=E2591),SRP!$D$8:$D$10)*(G2591/100)*(E2591/1000)),
IF(C2591="Spirits",
SUM(LOOKUP(2,1/(SRP!$B$2:$B$7&lt;=E2591)/(SRP!$C$2:$C$7&gt;=E2591),SRP!$D$2:$D$7)*(G2591/100)*(E2591/1000)),
IF(AND(C2591="Wine",D2591="Fortified Wines"),
SUM(LOOKUP(2,1/(SRP!$B$26:$B$29&lt;=E2591)/(SRP!$C$26:$C$29&gt;=E2591),SRP!$D$26:$D$29)*(G2591/100)*(E2591/1000)),
IF(C2591="Wine",
SUM(LOOKUP(2,1/(SRP!$B$21:$B$25&lt;=E2591)/(SRP!$C$21:$C$25&gt;=E2591),SRP!$D$21:$D$25)*(G2591/100)*(E2591/1000)),
IF(AND(C2591="Ready to Drink",D2591="RTD-One Pour Cocktail&gt;7%&lt;=14.5"),
SUM(LOOKUP(2,1/(SRP!$B$16:$B$20&lt;=E2591)/(SRP!$C$16:$C$20&gt;=E2591),SRP!$D$16:$D$20)*(G2591/100)*(E2591/1000)),
IF(C2591="Ready to Drink",
SUM(LOOKUP(2,1/(SRP!$B$11:$B$15&lt;=E2591)/(SRP!$C$11:$C$15&gt;=E2591),SRP!$D$11:$D$15)*(G2591/100)*(E2591/1000)),
0)))))),2)</f>
        <v>1.66</v>
      </c>
      <c r="L2591" s="173" t="str">
        <f t="shared" si="40"/>
        <v>Beer473</v>
      </c>
      <c r="M2591" s="154">
        <f>VLOOKUP(L2591,'Slope %'!C:D,2,0)</f>
        <v>0.12</v>
      </c>
    </row>
    <row r="2592" spans="1:13" x14ac:dyDescent="0.25">
      <c r="A2592" s="169">
        <v>39865</v>
      </c>
      <c r="B2592" s="170" t="s">
        <v>2212</v>
      </c>
      <c r="C2592" s="170" t="s">
        <v>24</v>
      </c>
      <c r="D2592" s="170" t="s">
        <v>34</v>
      </c>
      <c r="E2592" s="170">
        <v>3000</v>
      </c>
      <c r="F2592" s="170">
        <v>4</v>
      </c>
      <c r="G2592" s="171">
        <v>12.5</v>
      </c>
      <c r="H2592" s="170" t="s">
        <v>96</v>
      </c>
      <c r="I2592" s="171">
        <v>47.99</v>
      </c>
      <c r="J2592" s="169">
        <v>1</v>
      </c>
      <c r="K2592" s="154" cm="1">
        <f t="array" ref="K2592">ROUND(
IF(C2592="Beer",
SUM(LOOKUP(2,1/(SRP!$B$8:$B$10&lt;=E2592)/(SRP!$C$8:$C$10&gt;=E2592),SRP!$D$8:$D$10)*(G2592/100)*(E2592/1000)),
IF(C2592="Spirits",
SUM(LOOKUP(2,1/(SRP!$B$2:$B$7&lt;=E2592)/(SRP!$C$2:$C$7&gt;=E2592),SRP!$D$2:$D$7)*(G2592/100)*(E2592/1000)),
IF(AND(C2592="Wine",D2592="Fortified Wines"),
SUM(LOOKUP(2,1/(SRP!$B$26:$B$29&lt;=E2592)/(SRP!$C$26:$C$29&gt;=E2592),SRP!$D$26:$D$29)*(G2592/100)*(E2592/1000)),
IF(C2592="Wine",
SUM(LOOKUP(2,1/(SRP!$B$21:$B$25&lt;=E2592)/(SRP!$C$21:$C$25&gt;=E2592),SRP!$D$21:$D$25)*(G2592/100)*(E2592/1000)),
IF(AND(C2592="Ready to Drink",D2592="RTD-One Pour Cocktail&gt;7%&lt;=14.5"),
SUM(LOOKUP(2,1/(SRP!$B$16:$B$20&lt;=E2592)/(SRP!$C$16:$C$20&gt;=E2592),SRP!$D$16:$D$20)*(G2592/100)*(E2592/1000)),
IF(C2592="Ready to Drink",
SUM(LOOKUP(2,1/(SRP!$B$11:$B$15&lt;=E2592)/(SRP!$C$11:$C$15&gt;=E2592),SRP!$D$11:$D$15)*(G2592/100)*(E2592/1000)),
0)))))),2)</f>
        <v>29.28</v>
      </c>
      <c r="L2592" s="173" t="str">
        <f t="shared" si="40"/>
        <v>Wine3000</v>
      </c>
      <c r="M2592" s="154">
        <f>VLOOKUP(L2592,'Slope %'!C:D,2,0)</f>
        <v>0.05</v>
      </c>
    </row>
    <row r="2593" spans="1:13" x14ac:dyDescent="0.25">
      <c r="A2593" s="169">
        <v>39885</v>
      </c>
      <c r="B2593" s="170" t="s">
        <v>2213</v>
      </c>
      <c r="C2593" s="170" t="s">
        <v>24</v>
      </c>
      <c r="D2593" s="170" t="s">
        <v>60</v>
      </c>
      <c r="E2593" s="170">
        <v>750</v>
      </c>
      <c r="F2593" s="170">
        <v>6</v>
      </c>
      <c r="G2593" s="171">
        <v>12.5</v>
      </c>
      <c r="H2593" s="170" t="s">
        <v>32</v>
      </c>
      <c r="I2593" s="171">
        <v>20.99</v>
      </c>
      <c r="J2593" s="169">
        <v>1</v>
      </c>
      <c r="K2593" s="154" cm="1">
        <f t="array" ref="K2593">ROUND(
IF(C2593="Beer",
SUM(LOOKUP(2,1/(SRP!$B$8:$B$10&lt;=E2593)/(SRP!$C$8:$C$10&gt;=E2593),SRP!$D$8:$D$10)*(G2593/100)*(E2593/1000)),
IF(C2593="Spirits",
SUM(LOOKUP(2,1/(SRP!$B$2:$B$7&lt;=E2593)/(SRP!$C$2:$C$7&gt;=E2593),SRP!$D$2:$D$7)*(G2593/100)*(E2593/1000)),
IF(AND(C2593="Wine",D2593="Fortified Wines"),
SUM(LOOKUP(2,1/(SRP!$B$26:$B$29&lt;=E2593)/(SRP!$C$26:$C$29&gt;=E2593),SRP!$D$26:$D$29)*(G2593/100)*(E2593/1000)),
IF(C2593="Wine",
SUM(LOOKUP(2,1/(SRP!$B$21:$B$25&lt;=E2593)/(SRP!$C$21:$C$25&gt;=E2593),SRP!$D$21:$D$25)*(G2593/100)*(E2593/1000)),
IF(AND(C2593="Ready to Drink",D2593="RTD-One Pour Cocktail&gt;7%&lt;=14.5"),
SUM(LOOKUP(2,1/(SRP!$B$16:$B$20&lt;=E2593)/(SRP!$C$16:$C$20&gt;=E2593),SRP!$D$16:$D$20)*(G2593/100)*(E2593/1000)),
IF(C2593="Ready to Drink",
SUM(LOOKUP(2,1/(SRP!$B$11:$B$15&lt;=E2593)/(SRP!$C$11:$C$15&gt;=E2593),SRP!$D$11:$D$15)*(G2593/100)*(E2593/1000)),
0)))))),2)</f>
        <v>7.32</v>
      </c>
      <c r="L2593" s="173" t="str">
        <f t="shared" si="40"/>
        <v>Wine750</v>
      </c>
      <c r="M2593" s="154">
        <f>VLOOKUP(L2593,'Slope %'!C:D,2,0)</f>
        <v>0.1</v>
      </c>
    </row>
    <row r="2594" spans="1:13" x14ac:dyDescent="0.25">
      <c r="A2594" s="169">
        <v>39894</v>
      </c>
      <c r="B2594" s="170" t="s">
        <v>2214</v>
      </c>
      <c r="C2594" s="170" t="s">
        <v>24</v>
      </c>
      <c r="D2594" s="170" t="s">
        <v>38</v>
      </c>
      <c r="E2594" s="170">
        <v>750</v>
      </c>
      <c r="F2594" s="170">
        <v>12</v>
      </c>
      <c r="G2594" s="171">
        <v>13.3</v>
      </c>
      <c r="H2594" s="170" t="s">
        <v>141</v>
      </c>
      <c r="I2594" s="171">
        <v>18.989999999999998</v>
      </c>
      <c r="J2594" s="169">
        <v>1</v>
      </c>
      <c r="K2594" s="154" cm="1">
        <f t="array" ref="K2594">ROUND(
IF(C2594="Beer",
SUM(LOOKUP(2,1/(SRP!$B$8:$B$10&lt;=E2594)/(SRP!$C$8:$C$10&gt;=E2594),SRP!$D$8:$D$10)*(G2594/100)*(E2594/1000)),
IF(C2594="Spirits",
SUM(LOOKUP(2,1/(SRP!$B$2:$B$7&lt;=E2594)/(SRP!$C$2:$C$7&gt;=E2594),SRP!$D$2:$D$7)*(G2594/100)*(E2594/1000)),
IF(AND(C2594="Wine",D2594="Fortified Wines"),
SUM(LOOKUP(2,1/(SRP!$B$26:$B$29&lt;=E2594)/(SRP!$C$26:$C$29&gt;=E2594),SRP!$D$26:$D$29)*(G2594/100)*(E2594/1000)),
IF(C2594="Wine",
SUM(LOOKUP(2,1/(SRP!$B$21:$B$25&lt;=E2594)/(SRP!$C$21:$C$25&gt;=E2594),SRP!$D$21:$D$25)*(G2594/100)*(E2594/1000)),
IF(AND(C2594="Ready to Drink",D2594="RTD-One Pour Cocktail&gt;7%&lt;=14.5"),
SUM(LOOKUP(2,1/(SRP!$B$16:$B$20&lt;=E2594)/(SRP!$C$16:$C$20&gt;=E2594),SRP!$D$16:$D$20)*(G2594/100)*(E2594/1000)),
IF(C2594="Ready to Drink",
SUM(LOOKUP(2,1/(SRP!$B$11:$B$15&lt;=E2594)/(SRP!$C$11:$C$15&gt;=E2594),SRP!$D$11:$D$15)*(G2594/100)*(E2594/1000)),
0)))))),2)</f>
        <v>7.79</v>
      </c>
      <c r="L2594" s="173" t="str">
        <f t="shared" si="40"/>
        <v>Wine750</v>
      </c>
      <c r="M2594" s="154">
        <f>VLOOKUP(L2594,'Slope %'!C:D,2,0)</f>
        <v>0.1</v>
      </c>
    </row>
    <row r="2595" spans="1:13" x14ac:dyDescent="0.25">
      <c r="A2595" s="169">
        <v>39895</v>
      </c>
      <c r="B2595" s="170" t="s">
        <v>2215</v>
      </c>
      <c r="C2595" s="170" t="s">
        <v>24</v>
      </c>
      <c r="D2595" s="170" t="s">
        <v>66</v>
      </c>
      <c r="E2595" s="170">
        <v>750</v>
      </c>
      <c r="F2595" s="170">
        <v>12</v>
      </c>
      <c r="G2595" s="171">
        <v>13.5</v>
      </c>
      <c r="H2595" s="170" t="s">
        <v>141</v>
      </c>
      <c r="I2595" s="171">
        <v>18.989999999999998</v>
      </c>
      <c r="J2595" s="169">
        <v>1</v>
      </c>
      <c r="K2595" s="154" cm="1">
        <f t="array" ref="K2595">ROUND(
IF(C2595="Beer",
SUM(LOOKUP(2,1/(SRP!$B$8:$B$10&lt;=E2595)/(SRP!$C$8:$C$10&gt;=E2595),SRP!$D$8:$D$10)*(G2595/100)*(E2595/1000)),
IF(C2595="Spirits",
SUM(LOOKUP(2,1/(SRP!$B$2:$B$7&lt;=E2595)/(SRP!$C$2:$C$7&gt;=E2595),SRP!$D$2:$D$7)*(G2595/100)*(E2595/1000)),
IF(AND(C2595="Wine",D2595="Fortified Wines"),
SUM(LOOKUP(2,1/(SRP!$B$26:$B$29&lt;=E2595)/(SRP!$C$26:$C$29&gt;=E2595),SRP!$D$26:$D$29)*(G2595/100)*(E2595/1000)),
IF(C2595="Wine",
SUM(LOOKUP(2,1/(SRP!$B$21:$B$25&lt;=E2595)/(SRP!$C$21:$C$25&gt;=E2595),SRP!$D$21:$D$25)*(G2595/100)*(E2595/1000)),
IF(AND(C2595="Ready to Drink",D2595="RTD-One Pour Cocktail&gt;7%&lt;=14.5"),
SUM(LOOKUP(2,1/(SRP!$B$16:$B$20&lt;=E2595)/(SRP!$C$16:$C$20&gt;=E2595),SRP!$D$16:$D$20)*(G2595/100)*(E2595/1000)),
IF(C2595="Ready to Drink",
SUM(LOOKUP(2,1/(SRP!$B$11:$B$15&lt;=E2595)/(SRP!$C$11:$C$15&gt;=E2595),SRP!$D$11:$D$15)*(G2595/100)*(E2595/1000)),
0)))))),2)</f>
        <v>7.9</v>
      </c>
      <c r="L2595" s="173" t="str">
        <f t="shared" si="40"/>
        <v>Wine750</v>
      </c>
      <c r="M2595" s="154">
        <f>VLOOKUP(L2595,'Slope %'!C:D,2,0)</f>
        <v>0.1</v>
      </c>
    </row>
    <row r="2596" spans="1:13" x14ac:dyDescent="0.25">
      <c r="A2596" s="169">
        <v>39916</v>
      </c>
      <c r="B2596" s="170" t="s">
        <v>2216</v>
      </c>
      <c r="C2596" s="170" t="s">
        <v>11</v>
      </c>
      <c r="D2596" s="170" t="s">
        <v>474</v>
      </c>
      <c r="E2596" s="170">
        <v>473</v>
      </c>
      <c r="F2596" s="170">
        <v>24</v>
      </c>
      <c r="G2596" s="171">
        <v>5.3</v>
      </c>
      <c r="H2596" s="170" t="s">
        <v>1324</v>
      </c>
      <c r="I2596" s="171">
        <v>4.5</v>
      </c>
      <c r="J2596" s="169">
        <v>1</v>
      </c>
      <c r="K2596" s="154" cm="1">
        <f t="array" ref="K2596">ROUND(
IF(C2596="Beer",
SUM(LOOKUP(2,1/(SRP!$B$8:$B$10&lt;=E2596)/(SRP!$C$8:$C$10&gt;=E2596),SRP!$D$8:$D$10)*(G2596/100)*(E2596/1000)),
IF(C2596="Spirits",
SUM(LOOKUP(2,1/(SRP!$B$2:$B$7&lt;=E2596)/(SRP!$C$2:$C$7&gt;=E2596),SRP!$D$2:$D$7)*(G2596/100)*(E2596/1000)),
IF(AND(C2596="Wine",D2596="Fortified Wines"),
SUM(LOOKUP(2,1/(SRP!$B$26:$B$29&lt;=E2596)/(SRP!$C$26:$C$29&gt;=E2596),SRP!$D$26:$D$29)*(G2596/100)*(E2596/1000)),
IF(C2596="Wine",
SUM(LOOKUP(2,1/(SRP!$B$21:$B$25&lt;=E2596)/(SRP!$C$21:$C$25&gt;=E2596),SRP!$D$21:$D$25)*(G2596/100)*(E2596/1000)),
IF(AND(C2596="Ready to Drink",D2596="RTD-One Pour Cocktail&gt;7%&lt;=14.5"),
SUM(LOOKUP(2,1/(SRP!$B$16:$B$20&lt;=E2596)/(SRP!$C$16:$C$20&gt;=E2596),SRP!$D$16:$D$20)*(G2596/100)*(E2596/1000)),
IF(C2596="Ready to Drink",
SUM(LOOKUP(2,1/(SRP!$B$11:$B$15&lt;=E2596)/(SRP!$C$11:$C$15&gt;=E2596),SRP!$D$11:$D$15)*(G2596/100)*(E2596/1000)),
0)))))),2)</f>
        <v>1.96</v>
      </c>
      <c r="L2596" s="173" t="str">
        <f t="shared" si="40"/>
        <v>Beer473</v>
      </c>
      <c r="M2596" s="154">
        <f>VLOOKUP(L2596,'Slope %'!C:D,2,0)</f>
        <v>0.12</v>
      </c>
    </row>
    <row r="2597" spans="1:13" x14ac:dyDescent="0.25">
      <c r="A2597" s="169">
        <v>39916</v>
      </c>
      <c r="B2597" s="170" t="s">
        <v>2216</v>
      </c>
      <c r="C2597" s="170" t="s">
        <v>11</v>
      </c>
      <c r="D2597" s="170" t="s">
        <v>474</v>
      </c>
      <c r="E2597" s="170">
        <v>473</v>
      </c>
      <c r="F2597" s="170">
        <v>24</v>
      </c>
      <c r="G2597" s="171">
        <v>5.3</v>
      </c>
      <c r="H2597" s="170" t="s">
        <v>1324</v>
      </c>
      <c r="I2597" s="171">
        <v>4.5</v>
      </c>
      <c r="J2597" s="169">
        <v>1</v>
      </c>
      <c r="K2597" s="154" cm="1">
        <f t="array" ref="K2597">ROUND(
IF(C2597="Beer",
SUM(LOOKUP(2,1/(SRP!$B$8:$B$10&lt;=E2597)/(SRP!$C$8:$C$10&gt;=E2597),SRP!$D$8:$D$10)*(G2597/100)*(E2597/1000)),
IF(C2597="Spirits",
SUM(LOOKUP(2,1/(SRP!$B$2:$B$7&lt;=E2597)/(SRP!$C$2:$C$7&gt;=E2597),SRP!$D$2:$D$7)*(G2597/100)*(E2597/1000)),
IF(AND(C2597="Wine",D2597="Fortified Wines"),
SUM(LOOKUP(2,1/(SRP!$B$26:$B$29&lt;=E2597)/(SRP!$C$26:$C$29&gt;=E2597),SRP!$D$26:$D$29)*(G2597/100)*(E2597/1000)),
IF(C2597="Wine",
SUM(LOOKUP(2,1/(SRP!$B$21:$B$25&lt;=E2597)/(SRP!$C$21:$C$25&gt;=E2597),SRP!$D$21:$D$25)*(G2597/100)*(E2597/1000)),
IF(AND(C2597="Ready to Drink",D2597="RTD-One Pour Cocktail&gt;7%&lt;=14.5"),
SUM(LOOKUP(2,1/(SRP!$B$16:$B$20&lt;=E2597)/(SRP!$C$16:$C$20&gt;=E2597),SRP!$D$16:$D$20)*(G2597/100)*(E2597/1000)),
IF(C2597="Ready to Drink",
SUM(LOOKUP(2,1/(SRP!$B$11:$B$15&lt;=E2597)/(SRP!$C$11:$C$15&gt;=E2597),SRP!$D$11:$D$15)*(G2597/100)*(E2597/1000)),
0)))))),2)</f>
        <v>1.96</v>
      </c>
      <c r="L2597" s="173" t="str">
        <f t="shared" si="40"/>
        <v>Beer473</v>
      </c>
      <c r="M2597" s="154">
        <f>VLOOKUP(L2597,'Slope %'!C:D,2,0)</f>
        <v>0.12</v>
      </c>
    </row>
    <row r="2598" spans="1:13" x14ac:dyDescent="0.25">
      <c r="A2598" s="169">
        <v>39934</v>
      </c>
      <c r="B2598" s="170" t="s">
        <v>2217</v>
      </c>
      <c r="C2598" s="170" t="s">
        <v>11</v>
      </c>
      <c r="D2598" s="170" t="s">
        <v>267</v>
      </c>
      <c r="E2598" s="170">
        <v>2840</v>
      </c>
      <c r="F2598" s="170">
        <v>3</v>
      </c>
      <c r="G2598" s="171">
        <v>5</v>
      </c>
      <c r="H2598" s="170" t="s">
        <v>1053</v>
      </c>
      <c r="I2598" s="171">
        <v>24.49</v>
      </c>
      <c r="J2598" s="169">
        <v>8</v>
      </c>
      <c r="K2598" s="154" cm="1">
        <f t="array" ref="K2598">ROUND(
IF(C2598="Beer",
SUM(LOOKUP(2,1/(SRP!$B$8:$B$10&lt;=E2598)/(SRP!$C$8:$C$10&gt;=E2598),SRP!$D$8:$D$10)*(G2598/100)*(E2598/1000)),
IF(C2598="Spirits",
SUM(LOOKUP(2,1/(SRP!$B$2:$B$7&lt;=E2598)/(SRP!$C$2:$C$7&gt;=E2598),SRP!$D$2:$D$7)*(G2598/100)*(E2598/1000)),
IF(AND(C2598="Wine",D2598="Fortified Wines"),
SUM(LOOKUP(2,1/(SRP!$B$26:$B$29&lt;=E2598)/(SRP!$C$26:$C$29&gt;=E2598),SRP!$D$26:$D$29)*(G2598/100)*(E2598/1000)),
IF(C2598="Wine",
SUM(LOOKUP(2,1/(SRP!$B$21:$B$25&lt;=E2598)/(SRP!$C$21:$C$25&gt;=E2598),SRP!$D$21:$D$25)*(G2598/100)*(E2598/1000)),
IF(AND(C2598="Ready to Drink",D2598="RTD-One Pour Cocktail&gt;7%&lt;=14.5"),
SUM(LOOKUP(2,1/(SRP!$B$16:$B$20&lt;=E2598)/(SRP!$C$16:$C$20&gt;=E2598),SRP!$D$16:$D$20)*(G2598/100)*(E2598/1000)),
IF(C2598="Ready to Drink",
SUM(LOOKUP(2,1/(SRP!$B$11:$B$15&lt;=E2598)/(SRP!$C$11:$C$15&gt;=E2598),SRP!$D$11:$D$15)*(G2598/100)*(E2598/1000)),
0)))))),2)</f>
        <v>11.09</v>
      </c>
      <c r="L2598" s="173" t="str">
        <f t="shared" si="40"/>
        <v>Beer2840</v>
      </c>
      <c r="M2598" s="154">
        <f>VLOOKUP(L2598,'Slope %'!C:D,2,0)</f>
        <v>0.1</v>
      </c>
    </row>
    <row r="2599" spans="1:13" x14ac:dyDescent="0.25">
      <c r="A2599" s="169">
        <v>39934</v>
      </c>
      <c r="B2599" s="170" t="s">
        <v>2217</v>
      </c>
      <c r="C2599" s="170" t="s">
        <v>11</v>
      </c>
      <c r="D2599" s="170" t="s">
        <v>267</v>
      </c>
      <c r="E2599" s="170">
        <v>2840</v>
      </c>
      <c r="F2599" s="170">
        <v>3</v>
      </c>
      <c r="G2599" s="171">
        <v>5</v>
      </c>
      <c r="H2599" s="170" t="s">
        <v>1053</v>
      </c>
      <c r="I2599" s="171">
        <v>24.49</v>
      </c>
      <c r="J2599" s="169">
        <v>8</v>
      </c>
      <c r="K2599" s="154" cm="1">
        <f t="array" ref="K2599">ROUND(
IF(C2599="Beer",
SUM(LOOKUP(2,1/(SRP!$B$8:$B$10&lt;=E2599)/(SRP!$C$8:$C$10&gt;=E2599),SRP!$D$8:$D$10)*(G2599/100)*(E2599/1000)),
IF(C2599="Spirits",
SUM(LOOKUP(2,1/(SRP!$B$2:$B$7&lt;=E2599)/(SRP!$C$2:$C$7&gt;=E2599),SRP!$D$2:$D$7)*(G2599/100)*(E2599/1000)),
IF(AND(C2599="Wine",D2599="Fortified Wines"),
SUM(LOOKUP(2,1/(SRP!$B$26:$B$29&lt;=E2599)/(SRP!$C$26:$C$29&gt;=E2599),SRP!$D$26:$D$29)*(G2599/100)*(E2599/1000)),
IF(C2599="Wine",
SUM(LOOKUP(2,1/(SRP!$B$21:$B$25&lt;=E2599)/(SRP!$C$21:$C$25&gt;=E2599),SRP!$D$21:$D$25)*(G2599/100)*(E2599/1000)),
IF(AND(C2599="Ready to Drink",D2599="RTD-One Pour Cocktail&gt;7%&lt;=14.5"),
SUM(LOOKUP(2,1/(SRP!$B$16:$B$20&lt;=E2599)/(SRP!$C$16:$C$20&gt;=E2599),SRP!$D$16:$D$20)*(G2599/100)*(E2599/1000)),
IF(C2599="Ready to Drink",
SUM(LOOKUP(2,1/(SRP!$B$11:$B$15&lt;=E2599)/(SRP!$C$11:$C$15&gt;=E2599),SRP!$D$11:$D$15)*(G2599/100)*(E2599/1000)),
0)))))),2)</f>
        <v>11.09</v>
      </c>
      <c r="L2599" s="173" t="str">
        <f t="shared" si="40"/>
        <v>Beer2840</v>
      </c>
      <c r="M2599" s="154">
        <f>VLOOKUP(L2599,'Slope %'!C:D,2,0)</f>
        <v>0.1</v>
      </c>
    </row>
    <row r="2600" spans="1:13" x14ac:dyDescent="0.25">
      <c r="A2600" s="169">
        <v>39942</v>
      </c>
      <c r="B2600" s="170" t="s">
        <v>2218</v>
      </c>
      <c r="C2600" s="170" t="s">
        <v>24</v>
      </c>
      <c r="D2600" s="170" t="s">
        <v>60</v>
      </c>
      <c r="E2600" s="170">
        <v>750</v>
      </c>
      <c r="F2600" s="170">
        <v>12</v>
      </c>
      <c r="G2600" s="171">
        <v>13</v>
      </c>
      <c r="H2600" s="170" t="s">
        <v>26</v>
      </c>
      <c r="I2600" s="171">
        <v>15.99</v>
      </c>
      <c r="J2600" s="169">
        <v>1</v>
      </c>
      <c r="K2600" s="154" cm="1">
        <f t="array" ref="K2600">ROUND(
IF(C2600="Beer",
SUM(LOOKUP(2,1/(SRP!$B$8:$B$10&lt;=E2600)/(SRP!$C$8:$C$10&gt;=E2600),SRP!$D$8:$D$10)*(G2600/100)*(E2600/1000)),
IF(C2600="Spirits",
SUM(LOOKUP(2,1/(SRP!$B$2:$B$7&lt;=E2600)/(SRP!$C$2:$C$7&gt;=E2600),SRP!$D$2:$D$7)*(G2600/100)*(E2600/1000)),
IF(AND(C2600="Wine",D2600="Fortified Wines"),
SUM(LOOKUP(2,1/(SRP!$B$26:$B$29&lt;=E2600)/(SRP!$C$26:$C$29&gt;=E2600),SRP!$D$26:$D$29)*(G2600/100)*(E2600/1000)),
IF(C2600="Wine",
SUM(LOOKUP(2,1/(SRP!$B$21:$B$25&lt;=E2600)/(SRP!$C$21:$C$25&gt;=E2600),SRP!$D$21:$D$25)*(G2600/100)*(E2600/1000)),
IF(AND(C2600="Ready to Drink",D2600="RTD-One Pour Cocktail&gt;7%&lt;=14.5"),
SUM(LOOKUP(2,1/(SRP!$B$16:$B$20&lt;=E2600)/(SRP!$C$16:$C$20&gt;=E2600),SRP!$D$16:$D$20)*(G2600/100)*(E2600/1000)),
IF(C2600="Ready to Drink",
SUM(LOOKUP(2,1/(SRP!$B$11:$B$15&lt;=E2600)/(SRP!$C$11:$C$15&gt;=E2600),SRP!$D$11:$D$15)*(G2600/100)*(E2600/1000)),
0)))))),2)</f>
        <v>7.61</v>
      </c>
      <c r="L2600" s="173" t="str">
        <f t="shared" si="40"/>
        <v>Wine750</v>
      </c>
      <c r="M2600" s="154">
        <f>VLOOKUP(L2600,'Slope %'!C:D,2,0)</f>
        <v>0.1</v>
      </c>
    </row>
    <row r="2601" spans="1:13" x14ac:dyDescent="0.25">
      <c r="A2601" s="169">
        <v>39970</v>
      </c>
      <c r="B2601" s="170" t="s">
        <v>2219</v>
      </c>
      <c r="C2601" s="170" t="s">
        <v>24</v>
      </c>
      <c r="D2601" s="170" t="s">
        <v>68</v>
      </c>
      <c r="E2601" s="170">
        <v>750</v>
      </c>
      <c r="F2601" s="170">
        <v>6</v>
      </c>
      <c r="G2601" s="171">
        <v>14.5</v>
      </c>
      <c r="H2601" s="170" t="s">
        <v>32</v>
      </c>
      <c r="I2601" s="171">
        <v>186.07</v>
      </c>
      <c r="J2601" s="169">
        <v>1</v>
      </c>
      <c r="K2601" s="154" cm="1">
        <f t="array" ref="K2601">ROUND(
IF(C2601="Beer",
SUM(LOOKUP(2,1/(SRP!$B$8:$B$10&lt;=E2601)/(SRP!$C$8:$C$10&gt;=E2601),SRP!$D$8:$D$10)*(G2601/100)*(E2601/1000)),
IF(C2601="Spirits",
SUM(LOOKUP(2,1/(SRP!$B$2:$B$7&lt;=E2601)/(SRP!$C$2:$C$7&gt;=E2601),SRP!$D$2:$D$7)*(G2601/100)*(E2601/1000)),
IF(AND(C2601="Wine",D2601="Fortified Wines"),
SUM(LOOKUP(2,1/(SRP!$B$26:$B$29&lt;=E2601)/(SRP!$C$26:$C$29&gt;=E2601),SRP!$D$26:$D$29)*(G2601/100)*(E2601/1000)),
IF(C2601="Wine",
SUM(LOOKUP(2,1/(SRP!$B$21:$B$25&lt;=E2601)/(SRP!$C$21:$C$25&gt;=E2601),SRP!$D$21:$D$25)*(G2601/100)*(E2601/1000)),
IF(AND(C2601="Ready to Drink",D2601="RTD-One Pour Cocktail&gt;7%&lt;=14.5"),
SUM(LOOKUP(2,1/(SRP!$B$16:$B$20&lt;=E2601)/(SRP!$C$16:$C$20&gt;=E2601),SRP!$D$16:$D$20)*(G2601/100)*(E2601/1000)),
IF(C2601="Ready to Drink",
SUM(LOOKUP(2,1/(SRP!$B$11:$B$15&lt;=E2601)/(SRP!$C$11:$C$15&gt;=E2601),SRP!$D$11:$D$15)*(G2601/100)*(E2601/1000)),
0)))))),2)</f>
        <v>8.49</v>
      </c>
      <c r="L2601" s="173" t="str">
        <f t="shared" si="40"/>
        <v>Wine750</v>
      </c>
      <c r="M2601" s="154">
        <f>VLOOKUP(L2601,'Slope %'!C:D,2,0)</f>
        <v>0.1</v>
      </c>
    </row>
    <row r="2602" spans="1:13" x14ac:dyDescent="0.25">
      <c r="A2602" s="169">
        <v>39976</v>
      </c>
      <c r="B2602" s="170" t="s">
        <v>2220</v>
      </c>
      <c r="C2602" s="170" t="s">
        <v>15</v>
      </c>
      <c r="D2602" s="170" t="s">
        <v>56</v>
      </c>
      <c r="E2602" s="170">
        <v>700</v>
      </c>
      <c r="F2602" s="170">
        <v>6</v>
      </c>
      <c r="G2602" s="171">
        <v>43</v>
      </c>
      <c r="H2602" s="170" t="s">
        <v>86</v>
      </c>
      <c r="I2602" s="171">
        <v>60.44</v>
      </c>
      <c r="J2602" s="169">
        <v>1</v>
      </c>
      <c r="K2602" s="154" cm="1">
        <f t="array" ref="K2602">ROUND(
IF(C2602="Beer",
SUM(LOOKUP(2,1/(SRP!$B$8:$B$10&lt;=E2602)/(SRP!$C$8:$C$10&gt;=E2602),SRP!$D$8:$D$10)*(G2602/100)*(E2602/1000)),
IF(C2602="Spirits",
SUM(LOOKUP(2,1/(SRP!$B$2:$B$7&lt;=E2602)/(SRP!$C$2:$C$7&gt;=E2602),SRP!$D$2:$D$7)*(G2602/100)*(E2602/1000)),
IF(AND(C2602="Wine",D2602="Fortified Wines"),
SUM(LOOKUP(2,1/(SRP!$B$26:$B$29&lt;=E2602)/(SRP!$C$26:$C$29&gt;=E2602),SRP!$D$26:$D$29)*(G2602/100)*(E2602/1000)),
IF(C2602="Wine",
SUM(LOOKUP(2,1/(SRP!$B$21:$B$25&lt;=E2602)/(SRP!$C$21:$C$25&gt;=E2602),SRP!$D$21:$D$25)*(G2602/100)*(E2602/1000)),
IF(AND(C2602="Ready to Drink",D2602="RTD-One Pour Cocktail&gt;7%&lt;=14.5"),
SUM(LOOKUP(2,1/(SRP!$B$16:$B$20&lt;=E2602)/(SRP!$C$16:$C$20&gt;=E2602),SRP!$D$16:$D$20)*(G2602/100)*(E2602/1000)),
IF(C2602="Ready to Drink",
SUM(LOOKUP(2,1/(SRP!$B$11:$B$15&lt;=E2602)/(SRP!$C$11:$C$15&gt;=E2602),SRP!$D$11:$D$15)*(G2602/100)*(E2602/1000)),
0)))))),2)</f>
        <v>23.5</v>
      </c>
      <c r="L2602" s="173" t="str">
        <f t="shared" si="40"/>
        <v>Spirits700</v>
      </c>
      <c r="M2602" s="154">
        <f>VLOOKUP(L2602,'Slope %'!C:D,2,0)</f>
        <v>7.0000000000000007E-2</v>
      </c>
    </row>
    <row r="2603" spans="1:13" x14ac:dyDescent="0.25">
      <c r="A2603" s="169">
        <v>39979</v>
      </c>
      <c r="B2603" s="170" t="s">
        <v>2221</v>
      </c>
      <c r="C2603" s="170" t="s">
        <v>15</v>
      </c>
      <c r="D2603" s="170" t="s">
        <v>56</v>
      </c>
      <c r="E2603" s="170">
        <v>750</v>
      </c>
      <c r="F2603" s="170">
        <v>6</v>
      </c>
      <c r="G2603" s="171">
        <v>48</v>
      </c>
      <c r="H2603" s="170" t="s">
        <v>17</v>
      </c>
      <c r="I2603" s="171">
        <v>109.99</v>
      </c>
      <c r="J2603" s="169">
        <v>1</v>
      </c>
      <c r="K2603" s="154" cm="1">
        <f t="array" ref="K2603">ROUND(
IF(C2603="Beer",
SUM(LOOKUP(2,1/(SRP!$B$8:$B$10&lt;=E2603)/(SRP!$C$8:$C$10&gt;=E2603),SRP!$D$8:$D$10)*(G2603/100)*(E2603/1000)),
IF(C2603="Spirits",
SUM(LOOKUP(2,1/(SRP!$B$2:$B$7&lt;=E2603)/(SRP!$C$2:$C$7&gt;=E2603),SRP!$D$2:$D$7)*(G2603/100)*(E2603/1000)),
IF(AND(C2603="Wine",D2603="Fortified Wines"),
SUM(LOOKUP(2,1/(SRP!$B$26:$B$29&lt;=E2603)/(SRP!$C$26:$C$29&gt;=E2603),SRP!$D$26:$D$29)*(G2603/100)*(E2603/1000)),
IF(C2603="Wine",
SUM(LOOKUP(2,1/(SRP!$B$21:$B$25&lt;=E2603)/(SRP!$C$21:$C$25&gt;=E2603),SRP!$D$21:$D$25)*(G2603/100)*(E2603/1000)),
IF(AND(C2603="Ready to Drink",D2603="RTD-One Pour Cocktail&gt;7%&lt;=14.5"),
SUM(LOOKUP(2,1/(SRP!$B$16:$B$20&lt;=E2603)/(SRP!$C$16:$C$20&gt;=E2603),SRP!$D$16:$D$20)*(G2603/100)*(E2603/1000)),
IF(C2603="Ready to Drink",
SUM(LOOKUP(2,1/(SRP!$B$11:$B$15&lt;=E2603)/(SRP!$C$11:$C$15&gt;=E2603),SRP!$D$11:$D$15)*(G2603/100)*(E2603/1000)),
0)))))),2)</f>
        <v>28.11</v>
      </c>
      <c r="L2603" s="173" t="str">
        <f t="shared" si="40"/>
        <v>Spirits750</v>
      </c>
      <c r="M2603" s="154">
        <f>VLOOKUP(L2603,'Slope %'!C:D,2,0)</f>
        <v>7.0000000000000007E-2</v>
      </c>
    </row>
    <row r="2604" spans="1:13" x14ac:dyDescent="0.25">
      <c r="A2604" s="169">
        <v>39988</v>
      </c>
      <c r="B2604" s="170" t="s">
        <v>2222</v>
      </c>
      <c r="C2604" s="170" t="s">
        <v>263</v>
      </c>
      <c r="D2604" s="170" t="s">
        <v>806</v>
      </c>
      <c r="E2604" s="170">
        <v>355</v>
      </c>
      <c r="F2604" s="170">
        <v>24</v>
      </c>
      <c r="G2604" s="171">
        <v>4.5</v>
      </c>
      <c r="H2604" s="170" t="s">
        <v>1324</v>
      </c>
      <c r="I2604" s="171">
        <v>3.69</v>
      </c>
      <c r="J2604" s="169">
        <v>1</v>
      </c>
      <c r="K2604" s="154" cm="1">
        <f t="array" ref="K2604">ROUND(
IF(C2604="Beer",
SUM(LOOKUP(2,1/(SRP!$B$8:$B$10&lt;=E2604)/(SRP!$C$8:$C$10&gt;=E2604),SRP!$D$8:$D$10)*(G2604/100)*(E2604/1000)),
IF(C2604="Spirits",
SUM(LOOKUP(2,1/(SRP!$B$2:$B$7&lt;=E2604)/(SRP!$C$2:$C$7&gt;=E2604),SRP!$D$2:$D$7)*(G2604/100)*(E2604/1000)),
IF(AND(C2604="Wine",D2604="Fortified Wines"),
SUM(LOOKUP(2,1/(SRP!$B$26:$B$29&lt;=E2604)/(SRP!$C$26:$C$29&gt;=E2604),SRP!$D$26:$D$29)*(G2604/100)*(E2604/1000)),
IF(C2604="Wine",
SUM(LOOKUP(2,1/(SRP!$B$21:$B$25&lt;=E2604)/(SRP!$C$21:$C$25&gt;=E2604),SRP!$D$21:$D$25)*(G2604/100)*(E2604/1000)),
IF(AND(C2604="Ready to Drink",D2604="RTD-One Pour Cocktail&gt;7%&lt;=14.5"),
SUM(LOOKUP(2,1/(SRP!$B$16:$B$20&lt;=E2604)/(SRP!$C$16:$C$20&gt;=E2604),SRP!$D$16:$D$20)*(G2604/100)*(E2604/1000)),
IF(C2604="Ready to Drink",
SUM(LOOKUP(2,1/(SRP!$B$11:$B$15&lt;=E2604)/(SRP!$C$11:$C$15&gt;=E2604),SRP!$D$11:$D$15)*(G2604/100)*(E2604/1000)),
0)))))),2)</f>
        <v>1.42</v>
      </c>
      <c r="L2604" s="173" t="str">
        <f t="shared" si="40"/>
        <v>Ready to Drink355</v>
      </c>
      <c r="M2604" s="154">
        <f>VLOOKUP(L2604,'Slope %'!C:D,2,0)</f>
        <v>0.12</v>
      </c>
    </row>
    <row r="2605" spans="1:13" x14ac:dyDescent="0.25">
      <c r="A2605" s="169">
        <v>39995</v>
      </c>
      <c r="B2605" s="170" t="s">
        <v>2223</v>
      </c>
      <c r="C2605" s="170" t="s">
        <v>11</v>
      </c>
      <c r="D2605" s="170" t="s">
        <v>474</v>
      </c>
      <c r="E2605" s="170">
        <v>473</v>
      </c>
      <c r="F2605" s="170">
        <v>24</v>
      </c>
      <c r="G2605" s="171">
        <v>4.8</v>
      </c>
      <c r="H2605" s="170" t="s">
        <v>1662</v>
      </c>
      <c r="I2605" s="171">
        <v>4.49</v>
      </c>
      <c r="J2605" s="169">
        <v>1</v>
      </c>
      <c r="K2605" s="154" cm="1">
        <f t="array" ref="K2605">ROUND(
IF(C2605="Beer",
SUM(LOOKUP(2,1/(SRP!$B$8:$B$10&lt;=E2605)/(SRP!$C$8:$C$10&gt;=E2605),SRP!$D$8:$D$10)*(G2605/100)*(E2605/1000)),
IF(C2605="Spirits",
SUM(LOOKUP(2,1/(SRP!$B$2:$B$7&lt;=E2605)/(SRP!$C$2:$C$7&gt;=E2605),SRP!$D$2:$D$7)*(G2605/100)*(E2605/1000)),
IF(AND(C2605="Wine",D2605="Fortified Wines"),
SUM(LOOKUP(2,1/(SRP!$B$26:$B$29&lt;=E2605)/(SRP!$C$26:$C$29&gt;=E2605),SRP!$D$26:$D$29)*(G2605/100)*(E2605/1000)),
IF(C2605="Wine",
SUM(LOOKUP(2,1/(SRP!$B$21:$B$25&lt;=E2605)/(SRP!$C$21:$C$25&gt;=E2605),SRP!$D$21:$D$25)*(G2605/100)*(E2605/1000)),
IF(AND(C2605="Ready to Drink",D2605="RTD-One Pour Cocktail&gt;7%&lt;=14.5"),
SUM(LOOKUP(2,1/(SRP!$B$16:$B$20&lt;=E2605)/(SRP!$C$16:$C$20&gt;=E2605),SRP!$D$16:$D$20)*(G2605/100)*(E2605/1000)),
IF(C2605="Ready to Drink",
SUM(LOOKUP(2,1/(SRP!$B$11:$B$15&lt;=E2605)/(SRP!$C$11:$C$15&gt;=E2605),SRP!$D$11:$D$15)*(G2605/100)*(E2605/1000)),
0)))))),2)</f>
        <v>1.77</v>
      </c>
      <c r="L2605" s="173" t="str">
        <f t="shared" si="40"/>
        <v>Beer473</v>
      </c>
      <c r="M2605" s="154">
        <f>VLOOKUP(L2605,'Slope %'!C:D,2,0)</f>
        <v>0.12</v>
      </c>
    </row>
    <row r="2606" spans="1:13" x14ac:dyDescent="0.25">
      <c r="A2606" s="169">
        <v>39995</v>
      </c>
      <c r="B2606" s="170" t="s">
        <v>2223</v>
      </c>
      <c r="C2606" s="170" t="s">
        <v>11</v>
      </c>
      <c r="D2606" s="170" t="s">
        <v>474</v>
      </c>
      <c r="E2606" s="170">
        <v>473</v>
      </c>
      <c r="F2606" s="170">
        <v>24</v>
      </c>
      <c r="G2606" s="171">
        <v>4.8</v>
      </c>
      <c r="H2606" s="170" t="s">
        <v>1662</v>
      </c>
      <c r="I2606" s="171">
        <v>4.49</v>
      </c>
      <c r="J2606" s="169">
        <v>1</v>
      </c>
      <c r="K2606" s="154" cm="1">
        <f t="array" ref="K2606">ROUND(
IF(C2606="Beer",
SUM(LOOKUP(2,1/(SRP!$B$8:$B$10&lt;=E2606)/(SRP!$C$8:$C$10&gt;=E2606),SRP!$D$8:$D$10)*(G2606/100)*(E2606/1000)),
IF(C2606="Spirits",
SUM(LOOKUP(2,1/(SRP!$B$2:$B$7&lt;=E2606)/(SRP!$C$2:$C$7&gt;=E2606),SRP!$D$2:$D$7)*(G2606/100)*(E2606/1000)),
IF(AND(C2606="Wine",D2606="Fortified Wines"),
SUM(LOOKUP(2,1/(SRP!$B$26:$B$29&lt;=E2606)/(SRP!$C$26:$C$29&gt;=E2606),SRP!$D$26:$D$29)*(G2606/100)*(E2606/1000)),
IF(C2606="Wine",
SUM(LOOKUP(2,1/(SRP!$B$21:$B$25&lt;=E2606)/(SRP!$C$21:$C$25&gt;=E2606),SRP!$D$21:$D$25)*(G2606/100)*(E2606/1000)),
IF(AND(C2606="Ready to Drink",D2606="RTD-One Pour Cocktail&gt;7%&lt;=14.5"),
SUM(LOOKUP(2,1/(SRP!$B$16:$B$20&lt;=E2606)/(SRP!$C$16:$C$20&gt;=E2606),SRP!$D$16:$D$20)*(G2606/100)*(E2606/1000)),
IF(C2606="Ready to Drink",
SUM(LOOKUP(2,1/(SRP!$B$11:$B$15&lt;=E2606)/(SRP!$C$11:$C$15&gt;=E2606),SRP!$D$11:$D$15)*(G2606/100)*(E2606/1000)),
0)))))),2)</f>
        <v>1.77</v>
      </c>
      <c r="L2606" s="173" t="str">
        <f t="shared" si="40"/>
        <v>Beer473</v>
      </c>
      <c r="M2606" s="154">
        <f>VLOOKUP(L2606,'Slope %'!C:D,2,0)</f>
        <v>0.12</v>
      </c>
    </row>
    <row r="2607" spans="1:13" x14ac:dyDescent="0.25">
      <c r="A2607" s="169">
        <v>39996</v>
      </c>
      <c r="B2607" s="170" t="s">
        <v>2224</v>
      </c>
      <c r="C2607" s="170" t="s">
        <v>24</v>
      </c>
      <c r="D2607" s="170" t="s">
        <v>603</v>
      </c>
      <c r="E2607" s="170">
        <v>750</v>
      </c>
      <c r="F2607" s="170">
        <v>12</v>
      </c>
      <c r="G2607" s="171">
        <v>14.5</v>
      </c>
      <c r="H2607" s="170" t="s">
        <v>357</v>
      </c>
      <c r="I2607" s="171">
        <v>25.99</v>
      </c>
      <c r="J2607" s="169">
        <v>1</v>
      </c>
      <c r="K2607" s="154" cm="1">
        <f t="array" ref="K2607">ROUND(
IF(C2607="Beer",
SUM(LOOKUP(2,1/(SRP!$B$8:$B$10&lt;=E2607)/(SRP!$C$8:$C$10&gt;=E2607),SRP!$D$8:$D$10)*(G2607/100)*(E2607/1000)),
IF(C2607="Spirits",
SUM(LOOKUP(2,1/(SRP!$B$2:$B$7&lt;=E2607)/(SRP!$C$2:$C$7&gt;=E2607),SRP!$D$2:$D$7)*(G2607/100)*(E2607/1000)),
IF(AND(C2607="Wine",D2607="Fortified Wines"),
SUM(LOOKUP(2,1/(SRP!$B$26:$B$29&lt;=E2607)/(SRP!$C$26:$C$29&gt;=E2607),SRP!$D$26:$D$29)*(G2607/100)*(E2607/1000)),
IF(C2607="Wine",
SUM(LOOKUP(2,1/(SRP!$B$21:$B$25&lt;=E2607)/(SRP!$C$21:$C$25&gt;=E2607),SRP!$D$21:$D$25)*(G2607/100)*(E2607/1000)),
IF(AND(C2607="Ready to Drink",D2607="RTD-One Pour Cocktail&gt;7%&lt;=14.5"),
SUM(LOOKUP(2,1/(SRP!$B$16:$B$20&lt;=E2607)/(SRP!$C$16:$C$20&gt;=E2607),SRP!$D$16:$D$20)*(G2607/100)*(E2607/1000)),
IF(C2607="Ready to Drink",
SUM(LOOKUP(2,1/(SRP!$B$11:$B$15&lt;=E2607)/(SRP!$C$11:$C$15&gt;=E2607),SRP!$D$11:$D$15)*(G2607/100)*(E2607/1000)),
0)))))),2)</f>
        <v>8.49</v>
      </c>
      <c r="L2607" s="173" t="str">
        <f t="shared" si="40"/>
        <v>Wine750</v>
      </c>
      <c r="M2607" s="154">
        <f>VLOOKUP(L2607,'Slope %'!C:D,2,0)</f>
        <v>0.1</v>
      </c>
    </row>
    <row r="2608" spans="1:13" x14ac:dyDescent="0.25">
      <c r="A2608" s="169">
        <v>40000</v>
      </c>
      <c r="B2608" s="170" t="s">
        <v>2225</v>
      </c>
      <c r="C2608" s="170" t="s">
        <v>11</v>
      </c>
      <c r="D2608" s="170" t="s">
        <v>474</v>
      </c>
      <c r="E2608" s="170">
        <v>473</v>
      </c>
      <c r="F2608" s="170">
        <v>24</v>
      </c>
      <c r="G2608" s="171">
        <v>5.5</v>
      </c>
      <c r="H2608" s="170" t="s">
        <v>2226</v>
      </c>
      <c r="I2608" s="171">
        <v>4.3899999999999997</v>
      </c>
      <c r="J2608" s="169">
        <v>1</v>
      </c>
      <c r="K2608" s="154" cm="1">
        <f t="array" ref="K2608">ROUND(
IF(C2608="Beer",
SUM(LOOKUP(2,1/(SRP!$B$8:$B$10&lt;=E2608)/(SRP!$C$8:$C$10&gt;=E2608),SRP!$D$8:$D$10)*(G2608/100)*(E2608/1000)),
IF(C2608="Spirits",
SUM(LOOKUP(2,1/(SRP!$B$2:$B$7&lt;=E2608)/(SRP!$C$2:$C$7&gt;=E2608),SRP!$D$2:$D$7)*(G2608/100)*(E2608/1000)),
IF(AND(C2608="Wine",D2608="Fortified Wines"),
SUM(LOOKUP(2,1/(SRP!$B$26:$B$29&lt;=E2608)/(SRP!$C$26:$C$29&gt;=E2608),SRP!$D$26:$D$29)*(G2608/100)*(E2608/1000)),
IF(C2608="Wine",
SUM(LOOKUP(2,1/(SRP!$B$21:$B$25&lt;=E2608)/(SRP!$C$21:$C$25&gt;=E2608),SRP!$D$21:$D$25)*(G2608/100)*(E2608/1000)),
IF(AND(C2608="Ready to Drink",D2608="RTD-One Pour Cocktail&gt;7%&lt;=14.5"),
SUM(LOOKUP(2,1/(SRP!$B$16:$B$20&lt;=E2608)/(SRP!$C$16:$C$20&gt;=E2608),SRP!$D$16:$D$20)*(G2608/100)*(E2608/1000)),
IF(C2608="Ready to Drink",
SUM(LOOKUP(2,1/(SRP!$B$11:$B$15&lt;=E2608)/(SRP!$C$11:$C$15&gt;=E2608),SRP!$D$11:$D$15)*(G2608/100)*(E2608/1000)),
0)))))),2)</f>
        <v>2.0299999999999998</v>
      </c>
      <c r="L2608" s="173" t="str">
        <f t="shared" si="40"/>
        <v>Beer473</v>
      </c>
      <c r="M2608" s="154">
        <f>VLOOKUP(L2608,'Slope %'!C:D,2,0)</f>
        <v>0.12</v>
      </c>
    </row>
    <row r="2609" spans="1:13" x14ac:dyDescent="0.25">
      <c r="A2609" s="169">
        <v>40000</v>
      </c>
      <c r="B2609" s="170" t="s">
        <v>2225</v>
      </c>
      <c r="C2609" s="170" t="s">
        <v>11</v>
      </c>
      <c r="D2609" s="170" t="s">
        <v>474</v>
      </c>
      <c r="E2609" s="170">
        <v>473</v>
      </c>
      <c r="F2609" s="170">
        <v>24</v>
      </c>
      <c r="G2609" s="171">
        <v>5.5</v>
      </c>
      <c r="H2609" s="170" t="s">
        <v>1407</v>
      </c>
      <c r="I2609" s="171">
        <v>4.3899999999999997</v>
      </c>
      <c r="J2609" s="169">
        <v>1</v>
      </c>
      <c r="K2609" s="154" cm="1">
        <f t="array" ref="K2609">ROUND(
IF(C2609="Beer",
SUM(LOOKUP(2,1/(SRP!$B$8:$B$10&lt;=E2609)/(SRP!$C$8:$C$10&gt;=E2609),SRP!$D$8:$D$10)*(G2609/100)*(E2609/1000)),
IF(C2609="Spirits",
SUM(LOOKUP(2,1/(SRP!$B$2:$B$7&lt;=E2609)/(SRP!$C$2:$C$7&gt;=E2609),SRP!$D$2:$D$7)*(G2609/100)*(E2609/1000)),
IF(AND(C2609="Wine",D2609="Fortified Wines"),
SUM(LOOKUP(2,1/(SRP!$B$26:$B$29&lt;=E2609)/(SRP!$C$26:$C$29&gt;=E2609),SRP!$D$26:$D$29)*(G2609/100)*(E2609/1000)),
IF(C2609="Wine",
SUM(LOOKUP(2,1/(SRP!$B$21:$B$25&lt;=E2609)/(SRP!$C$21:$C$25&gt;=E2609),SRP!$D$21:$D$25)*(G2609/100)*(E2609/1000)),
IF(AND(C2609="Ready to Drink",D2609="RTD-One Pour Cocktail&gt;7%&lt;=14.5"),
SUM(LOOKUP(2,1/(SRP!$B$16:$B$20&lt;=E2609)/(SRP!$C$16:$C$20&gt;=E2609),SRP!$D$16:$D$20)*(G2609/100)*(E2609/1000)),
IF(C2609="Ready to Drink",
SUM(LOOKUP(2,1/(SRP!$B$11:$B$15&lt;=E2609)/(SRP!$C$11:$C$15&gt;=E2609),SRP!$D$11:$D$15)*(G2609/100)*(E2609/1000)),
0)))))),2)</f>
        <v>2.0299999999999998</v>
      </c>
      <c r="L2609" s="173" t="str">
        <f t="shared" si="40"/>
        <v>Beer473</v>
      </c>
      <c r="M2609" s="154">
        <f>VLOOKUP(L2609,'Slope %'!C:D,2,0)</f>
        <v>0.12</v>
      </c>
    </row>
    <row r="2610" spans="1:13" x14ac:dyDescent="0.25">
      <c r="A2610" s="169">
        <v>40082</v>
      </c>
      <c r="B2610" s="170" t="s">
        <v>2227</v>
      </c>
      <c r="C2610" s="170" t="s">
        <v>263</v>
      </c>
      <c r="D2610" s="170" t="s">
        <v>806</v>
      </c>
      <c r="E2610" s="170">
        <v>355</v>
      </c>
      <c r="F2610" s="170">
        <v>24</v>
      </c>
      <c r="G2610" s="171">
        <v>4.5</v>
      </c>
      <c r="H2610" s="170" t="s">
        <v>1324</v>
      </c>
      <c r="I2610" s="171">
        <v>3.69</v>
      </c>
      <c r="J2610" s="169">
        <v>1</v>
      </c>
      <c r="K2610" s="154" cm="1">
        <f t="array" ref="K2610">ROUND(
IF(C2610="Beer",
SUM(LOOKUP(2,1/(SRP!$B$8:$B$10&lt;=E2610)/(SRP!$C$8:$C$10&gt;=E2610),SRP!$D$8:$D$10)*(G2610/100)*(E2610/1000)),
IF(C2610="Spirits",
SUM(LOOKUP(2,1/(SRP!$B$2:$B$7&lt;=E2610)/(SRP!$C$2:$C$7&gt;=E2610),SRP!$D$2:$D$7)*(G2610/100)*(E2610/1000)),
IF(AND(C2610="Wine",D2610="Fortified Wines"),
SUM(LOOKUP(2,1/(SRP!$B$26:$B$29&lt;=E2610)/(SRP!$C$26:$C$29&gt;=E2610),SRP!$D$26:$D$29)*(G2610/100)*(E2610/1000)),
IF(C2610="Wine",
SUM(LOOKUP(2,1/(SRP!$B$21:$B$25&lt;=E2610)/(SRP!$C$21:$C$25&gt;=E2610),SRP!$D$21:$D$25)*(G2610/100)*(E2610/1000)),
IF(AND(C2610="Ready to Drink",D2610="RTD-One Pour Cocktail&gt;7%&lt;=14.5"),
SUM(LOOKUP(2,1/(SRP!$B$16:$B$20&lt;=E2610)/(SRP!$C$16:$C$20&gt;=E2610),SRP!$D$16:$D$20)*(G2610/100)*(E2610/1000)),
IF(C2610="Ready to Drink",
SUM(LOOKUP(2,1/(SRP!$B$11:$B$15&lt;=E2610)/(SRP!$C$11:$C$15&gt;=E2610),SRP!$D$11:$D$15)*(G2610/100)*(E2610/1000)),
0)))))),2)</f>
        <v>1.42</v>
      </c>
      <c r="L2610" s="173" t="str">
        <f t="shared" si="40"/>
        <v>Ready to Drink355</v>
      </c>
      <c r="M2610" s="154">
        <f>VLOOKUP(L2610,'Slope %'!C:D,2,0)</f>
        <v>0.12</v>
      </c>
    </row>
    <row r="2611" spans="1:13" x14ac:dyDescent="0.25">
      <c r="A2611" s="169">
        <v>40091</v>
      </c>
      <c r="B2611" s="170" t="s">
        <v>2228</v>
      </c>
      <c r="C2611" s="170" t="s">
        <v>263</v>
      </c>
      <c r="D2611" s="170" t="s">
        <v>806</v>
      </c>
      <c r="E2611" s="170">
        <v>4260</v>
      </c>
      <c r="F2611" s="170">
        <v>2</v>
      </c>
      <c r="G2611" s="171">
        <v>4.5</v>
      </c>
      <c r="H2611" s="170" t="s">
        <v>20</v>
      </c>
      <c r="I2611" s="171">
        <v>31.99</v>
      </c>
      <c r="J2611" s="169">
        <v>12</v>
      </c>
      <c r="K2611" s="154" cm="1">
        <f t="array" ref="K2611">ROUND(
IF(C2611="Beer",
SUM(LOOKUP(2,1/(SRP!$B$8:$B$10&lt;=E2611)/(SRP!$C$8:$C$10&gt;=E2611),SRP!$D$8:$D$10)*(G2611/100)*(E2611/1000)),
IF(C2611="Spirits",
SUM(LOOKUP(2,1/(SRP!$B$2:$B$7&lt;=E2611)/(SRP!$C$2:$C$7&gt;=E2611),SRP!$D$2:$D$7)*(G2611/100)*(E2611/1000)),
IF(AND(C2611="Wine",D2611="Fortified Wines"),
SUM(LOOKUP(2,1/(SRP!$B$26:$B$29&lt;=E2611)/(SRP!$C$26:$C$29&gt;=E2611),SRP!$D$26:$D$29)*(G2611/100)*(E2611/1000)),
IF(C2611="Wine",
SUM(LOOKUP(2,1/(SRP!$B$21:$B$25&lt;=E2611)/(SRP!$C$21:$C$25&gt;=E2611),SRP!$D$21:$D$25)*(G2611/100)*(E2611/1000)),
IF(AND(C2611="Ready to Drink",D2611="RTD-One Pour Cocktail&gt;7%&lt;=14.5"),
SUM(LOOKUP(2,1/(SRP!$B$16:$B$20&lt;=E2611)/(SRP!$C$16:$C$20&gt;=E2611),SRP!$D$16:$D$20)*(G2611/100)*(E2611/1000)),
IF(C2611="Ready to Drink",
SUM(LOOKUP(2,1/(SRP!$B$11:$B$15&lt;=E2611)/(SRP!$C$11:$C$15&gt;=E2611),SRP!$D$11:$D$15)*(G2611/100)*(E2611/1000)),
0)))))),2)</f>
        <v>14.97</v>
      </c>
      <c r="L2611" s="173" t="str">
        <f t="shared" si="40"/>
        <v>Ready to Drink4260</v>
      </c>
      <c r="M2611" s="154">
        <f>VLOOKUP(L2611,'Slope %'!C:D,2,0)</f>
        <v>7.0000000000000007E-2</v>
      </c>
    </row>
    <row r="2612" spans="1:13" x14ac:dyDescent="0.25">
      <c r="A2612" s="169">
        <v>40099</v>
      </c>
      <c r="B2612" s="170" t="s">
        <v>2229</v>
      </c>
      <c r="C2612" s="170" t="s">
        <v>24</v>
      </c>
      <c r="D2612" s="170" t="s">
        <v>68</v>
      </c>
      <c r="E2612" s="170">
        <v>1500</v>
      </c>
      <c r="F2612" s="170">
        <v>6</v>
      </c>
      <c r="G2612" s="171">
        <v>14.6</v>
      </c>
      <c r="H2612" s="170" t="s">
        <v>600</v>
      </c>
      <c r="I2612" s="171">
        <v>174.99</v>
      </c>
      <c r="J2612" s="169">
        <v>1</v>
      </c>
      <c r="K2612" s="154" cm="1">
        <f t="array" ref="K2612">ROUND(
IF(C2612="Beer",
SUM(LOOKUP(2,1/(SRP!$B$8:$B$10&lt;=E2612)/(SRP!$C$8:$C$10&gt;=E2612),SRP!$D$8:$D$10)*(G2612/100)*(E2612/1000)),
IF(C2612="Spirits",
SUM(LOOKUP(2,1/(SRP!$B$2:$B$7&lt;=E2612)/(SRP!$C$2:$C$7&gt;=E2612),SRP!$D$2:$D$7)*(G2612/100)*(E2612/1000)),
IF(AND(C2612="Wine",D2612="Fortified Wines"),
SUM(LOOKUP(2,1/(SRP!$B$26:$B$29&lt;=E2612)/(SRP!$C$26:$C$29&gt;=E2612),SRP!$D$26:$D$29)*(G2612/100)*(E2612/1000)),
IF(C2612="Wine",
SUM(LOOKUP(2,1/(SRP!$B$21:$B$25&lt;=E2612)/(SRP!$C$21:$C$25&gt;=E2612),SRP!$D$21:$D$25)*(G2612/100)*(E2612/1000)),
IF(AND(C2612="Ready to Drink",D2612="RTD-One Pour Cocktail&gt;7%&lt;=14.5"),
SUM(LOOKUP(2,1/(SRP!$B$16:$B$20&lt;=E2612)/(SRP!$C$16:$C$20&gt;=E2612),SRP!$D$16:$D$20)*(G2612/100)*(E2612/1000)),
IF(C2612="Ready to Drink",
SUM(LOOKUP(2,1/(SRP!$B$11:$B$15&lt;=E2612)/(SRP!$C$11:$C$15&gt;=E2612),SRP!$D$11:$D$15)*(G2612/100)*(E2612/1000)),
0)))))),2)</f>
        <v>17.100000000000001</v>
      </c>
      <c r="L2612" s="173" t="str">
        <f t="shared" si="40"/>
        <v>Wine1500</v>
      </c>
      <c r="M2612" s="154">
        <f>VLOOKUP(L2612,'Slope %'!C:D,2,0)</f>
        <v>7.0000000000000007E-2</v>
      </c>
    </row>
    <row r="2613" spans="1:13" x14ac:dyDescent="0.25">
      <c r="A2613" s="169">
        <v>40101</v>
      </c>
      <c r="B2613" s="170" t="s">
        <v>2230</v>
      </c>
      <c r="C2613" s="170" t="s">
        <v>11</v>
      </c>
      <c r="D2613" s="170" t="s">
        <v>303</v>
      </c>
      <c r="E2613" s="170">
        <v>473</v>
      </c>
      <c r="F2613" s="170">
        <v>24</v>
      </c>
      <c r="G2613" s="171">
        <v>5.6</v>
      </c>
      <c r="H2613" s="170" t="s">
        <v>1362</v>
      </c>
      <c r="I2613" s="171">
        <v>4.79</v>
      </c>
      <c r="J2613" s="169">
        <v>1</v>
      </c>
      <c r="K2613" s="154" cm="1">
        <f t="array" ref="K2613">ROUND(
IF(C2613="Beer",
SUM(LOOKUP(2,1/(SRP!$B$8:$B$10&lt;=E2613)/(SRP!$C$8:$C$10&gt;=E2613),SRP!$D$8:$D$10)*(G2613/100)*(E2613/1000)),
IF(C2613="Spirits",
SUM(LOOKUP(2,1/(SRP!$B$2:$B$7&lt;=E2613)/(SRP!$C$2:$C$7&gt;=E2613),SRP!$D$2:$D$7)*(G2613/100)*(E2613/1000)),
IF(AND(C2613="Wine",D2613="Fortified Wines"),
SUM(LOOKUP(2,1/(SRP!$B$26:$B$29&lt;=E2613)/(SRP!$C$26:$C$29&gt;=E2613),SRP!$D$26:$D$29)*(G2613/100)*(E2613/1000)),
IF(C2613="Wine",
SUM(LOOKUP(2,1/(SRP!$B$21:$B$25&lt;=E2613)/(SRP!$C$21:$C$25&gt;=E2613),SRP!$D$21:$D$25)*(G2613/100)*(E2613/1000)),
IF(AND(C2613="Ready to Drink",D2613="RTD-One Pour Cocktail&gt;7%&lt;=14.5"),
SUM(LOOKUP(2,1/(SRP!$B$16:$B$20&lt;=E2613)/(SRP!$C$16:$C$20&gt;=E2613),SRP!$D$16:$D$20)*(G2613/100)*(E2613/1000)),
IF(C2613="Ready to Drink",
SUM(LOOKUP(2,1/(SRP!$B$11:$B$15&lt;=E2613)/(SRP!$C$11:$C$15&gt;=E2613),SRP!$D$11:$D$15)*(G2613/100)*(E2613/1000)),
0)))))),2)</f>
        <v>2.0699999999999998</v>
      </c>
      <c r="L2613" s="173" t="str">
        <f t="shared" si="40"/>
        <v>Beer473</v>
      </c>
      <c r="M2613" s="154">
        <f>VLOOKUP(L2613,'Slope %'!C:D,2,0)</f>
        <v>0.12</v>
      </c>
    </row>
    <row r="2614" spans="1:13" x14ac:dyDescent="0.25">
      <c r="A2614" s="169">
        <v>40101</v>
      </c>
      <c r="B2614" s="170" t="s">
        <v>2230</v>
      </c>
      <c r="C2614" s="170" t="s">
        <v>11</v>
      </c>
      <c r="D2614" s="170" t="s">
        <v>303</v>
      </c>
      <c r="E2614" s="170">
        <v>473</v>
      </c>
      <c r="F2614" s="170">
        <v>24</v>
      </c>
      <c r="G2614" s="171">
        <v>5.6</v>
      </c>
      <c r="H2614" s="170" t="s">
        <v>1362</v>
      </c>
      <c r="I2614" s="171">
        <v>4.79</v>
      </c>
      <c r="J2614" s="169">
        <v>1</v>
      </c>
      <c r="K2614" s="154" cm="1">
        <f t="array" ref="K2614">ROUND(
IF(C2614="Beer",
SUM(LOOKUP(2,1/(SRP!$B$8:$B$10&lt;=E2614)/(SRP!$C$8:$C$10&gt;=E2614),SRP!$D$8:$D$10)*(G2614/100)*(E2614/1000)),
IF(C2614="Spirits",
SUM(LOOKUP(2,1/(SRP!$B$2:$B$7&lt;=E2614)/(SRP!$C$2:$C$7&gt;=E2614),SRP!$D$2:$D$7)*(G2614/100)*(E2614/1000)),
IF(AND(C2614="Wine",D2614="Fortified Wines"),
SUM(LOOKUP(2,1/(SRP!$B$26:$B$29&lt;=E2614)/(SRP!$C$26:$C$29&gt;=E2614),SRP!$D$26:$D$29)*(G2614/100)*(E2614/1000)),
IF(C2614="Wine",
SUM(LOOKUP(2,1/(SRP!$B$21:$B$25&lt;=E2614)/(SRP!$C$21:$C$25&gt;=E2614),SRP!$D$21:$D$25)*(G2614/100)*(E2614/1000)),
IF(AND(C2614="Ready to Drink",D2614="RTD-One Pour Cocktail&gt;7%&lt;=14.5"),
SUM(LOOKUP(2,1/(SRP!$B$16:$B$20&lt;=E2614)/(SRP!$C$16:$C$20&gt;=E2614),SRP!$D$16:$D$20)*(G2614/100)*(E2614/1000)),
IF(C2614="Ready to Drink",
SUM(LOOKUP(2,1/(SRP!$B$11:$B$15&lt;=E2614)/(SRP!$C$11:$C$15&gt;=E2614),SRP!$D$11:$D$15)*(G2614/100)*(E2614/1000)),
0)))))),2)</f>
        <v>2.0699999999999998</v>
      </c>
      <c r="L2614" s="173" t="str">
        <f t="shared" si="40"/>
        <v>Beer473</v>
      </c>
      <c r="M2614" s="154">
        <f>VLOOKUP(L2614,'Slope %'!C:D,2,0)</f>
        <v>0.12</v>
      </c>
    </row>
    <row r="2615" spans="1:13" x14ac:dyDescent="0.25">
      <c r="A2615" s="169">
        <v>40113</v>
      </c>
      <c r="B2615" s="170" t="s">
        <v>40</v>
      </c>
      <c r="C2615" s="170" t="s">
        <v>15</v>
      </c>
      <c r="D2615" s="170" t="s">
        <v>19</v>
      </c>
      <c r="E2615" s="170">
        <v>750</v>
      </c>
      <c r="F2615" s="170">
        <v>12</v>
      </c>
      <c r="G2615" s="171">
        <v>40</v>
      </c>
      <c r="H2615" s="170" t="s">
        <v>20</v>
      </c>
      <c r="I2615" s="171">
        <v>27.99</v>
      </c>
      <c r="J2615" s="169">
        <v>1</v>
      </c>
      <c r="K2615" s="154" cm="1">
        <f t="array" ref="K2615">ROUND(
IF(C2615="Beer",
SUM(LOOKUP(2,1/(SRP!$B$8:$B$10&lt;=E2615)/(SRP!$C$8:$C$10&gt;=E2615),SRP!$D$8:$D$10)*(G2615/100)*(E2615/1000)),
IF(C2615="Spirits",
SUM(LOOKUP(2,1/(SRP!$B$2:$B$7&lt;=E2615)/(SRP!$C$2:$C$7&gt;=E2615),SRP!$D$2:$D$7)*(G2615/100)*(E2615/1000)),
IF(AND(C2615="Wine",D2615="Fortified Wines"),
SUM(LOOKUP(2,1/(SRP!$B$26:$B$29&lt;=E2615)/(SRP!$C$26:$C$29&gt;=E2615),SRP!$D$26:$D$29)*(G2615/100)*(E2615/1000)),
IF(C2615="Wine",
SUM(LOOKUP(2,1/(SRP!$B$21:$B$25&lt;=E2615)/(SRP!$C$21:$C$25&gt;=E2615),SRP!$D$21:$D$25)*(G2615/100)*(E2615/1000)),
IF(AND(C2615="Ready to Drink",D2615="RTD-One Pour Cocktail&gt;7%&lt;=14.5"),
SUM(LOOKUP(2,1/(SRP!$B$16:$B$20&lt;=E2615)/(SRP!$C$16:$C$20&gt;=E2615),SRP!$D$16:$D$20)*(G2615/100)*(E2615/1000)),
IF(C2615="Ready to Drink",
SUM(LOOKUP(2,1/(SRP!$B$11:$B$15&lt;=E2615)/(SRP!$C$11:$C$15&gt;=E2615),SRP!$D$11:$D$15)*(G2615/100)*(E2615/1000)),
0)))))),2)</f>
        <v>23.42</v>
      </c>
      <c r="L2615" s="173" t="str">
        <f t="shared" si="40"/>
        <v>Spirits750</v>
      </c>
      <c r="M2615" s="154">
        <f>VLOOKUP(L2615,'Slope %'!C:D,2,0)</f>
        <v>7.0000000000000007E-2</v>
      </c>
    </row>
    <row r="2616" spans="1:13" x14ac:dyDescent="0.25">
      <c r="A2616" s="169">
        <v>40137</v>
      </c>
      <c r="B2616" s="170" t="s">
        <v>2231</v>
      </c>
      <c r="C2616" s="170" t="s">
        <v>15</v>
      </c>
      <c r="D2616" s="170" t="s">
        <v>252</v>
      </c>
      <c r="E2616" s="170">
        <v>750</v>
      </c>
      <c r="F2616" s="170">
        <v>18</v>
      </c>
      <c r="G2616" s="171">
        <v>30</v>
      </c>
      <c r="H2616" s="170" t="s">
        <v>2110</v>
      </c>
      <c r="I2616" s="171">
        <v>24.49</v>
      </c>
      <c r="J2616" s="169">
        <v>1</v>
      </c>
      <c r="K2616" s="154" cm="1">
        <f t="array" ref="K2616">ROUND(
IF(C2616="Beer",
SUM(LOOKUP(2,1/(SRP!$B$8:$B$10&lt;=E2616)/(SRP!$C$8:$C$10&gt;=E2616),SRP!$D$8:$D$10)*(G2616/100)*(E2616/1000)),
IF(C2616="Spirits",
SUM(LOOKUP(2,1/(SRP!$B$2:$B$7&lt;=E2616)/(SRP!$C$2:$C$7&gt;=E2616),SRP!$D$2:$D$7)*(G2616/100)*(E2616/1000)),
IF(AND(C2616="Wine",D2616="Fortified Wines"),
SUM(LOOKUP(2,1/(SRP!$B$26:$B$29&lt;=E2616)/(SRP!$C$26:$C$29&gt;=E2616),SRP!$D$26:$D$29)*(G2616/100)*(E2616/1000)),
IF(C2616="Wine",
SUM(LOOKUP(2,1/(SRP!$B$21:$B$25&lt;=E2616)/(SRP!$C$21:$C$25&gt;=E2616),SRP!$D$21:$D$25)*(G2616/100)*(E2616/1000)),
IF(AND(C2616="Ready to Drink",D2616="RTD-One Pour Cocktail&gt;7%&lt;=14.5"),
SUM(LOOKUP(2,1/(SRP!$B$16:$B$20&lt;=E2616)/(SRP!$C$16:$C$20&gt;=E2616),SRP!$D$16:$D$20)*(G2616/100)*(E2616/1000)),
IF(C2616="Ready to Drink",
SUM(LOOKUP(2,1/(SRP!$B$11:$B$15&lt;=E2616)/(SRP!$C$11:$C$15&gt;=E2616),SRP!$D$11:$D$15)*(G2616/100)*(E2616/1000)),
0)))))),2)</f>
        <v>17.57</v>
      </c>
      <c r="L2616" s="173" t="str">
        <f t="shared" si="40"/>
        <v>Spirits750</v>
      </c>
      <c r="M2616" s="154">
        <f>VLOOKUP(L2616,'Slope %'!C:D,2,0)</f>
        <v>7.0000000000000007E-2</v>
      </c>
    </row>
    <row r="2617" spans="1:13" x14ac:dyDescent="0.25">
      <c r="A2617" s="169">
        <v>40138</v>
      </c>
      <c r="B2617" s="170" t="s">
        <v>2232</v>
      </c>
      <c r="C2617" s="170" t="s">
        <v>11</v>
      </c>
      <c r="D2617" s="170" t="s">
        <v>303</v>
      </c>
      <c r="E2617" s="170">
        <v>473</v>
      </c>
      <c r="F2617" s="170">
        <v>24</v>
      </c>
      <c r="G2617" s="171">
        <v>6.8</v>
      </c>
      <c r="H2617" s="170" t="s">
        <v>982</v>
      </c>
      <c r="I2617" s="171">
        <v>3.99</v>
      </c>
      <c r="J2617" s="169">
        <v>1</v>
      </c>
      <c r="K2617" s="154" cm="1">
        <f t="array" ref="K2617">ROUND(
IF(C2617="Beer",
SUM(LOOKUP(2,1/(SRP!$B$8:$B$10&lt;=E2617)/(SRP!$C$8:$C$10&gt;=E2617),SRP!$D$8:$D$10)*(G2617/100)*(E2617/1000)),
IF(C2617="Spirits",
SUM(LOOKUP(2,1/(SRP!$B$2:$B$7&lt;=E2617)/(SRP!$C$2:$C$7&gt;=E2617),SRP!$D$2:$D$7)*(G2617/100)*(E2617/1000)),
IF(AND(C2617="Wine",D2617="Fortified Wines"),
SUM(LOOKUP(2,1/(SRP!$B$26:$B$29&lt;=E2617)/(SRP!$C$26:$C$29&gt;=E2617),SRP!$D$26:$D$29)*(G2617/100)*(E2617/1000)),
IF(C2617="Wine",
SUM(LOOKUP(2,1/(SRP!$B$21:$B$25&lt;=E2617)/(SRP!$C$21:$C$25&gt;=E2617),SRP!$D$21:$D$25)*(G2617/100)*(E2617/1000)),
IF(AND(C2617="Ready to Drink",D2617="RTD-One Pour Cocktail&gt;7%&lt;=14.5"),
SUM(LOOKUP(2,1/(SRP!$B$16:$B$20&lt;=E2617)/(SRP!$C$16:$C$20&gt;=E2617),SRP!$D$16:$D$20)*(G2617/100)*(E2617/1000)),
IF(C2617="Ready to Drink",
SUM(LOOKUP(2,1/(SRP!$B$11:$B$15&lt;=E2617)/(SRP!$C$11:$C$15&gt;=E2617),SRP!$D$11:$D$15)*(G2617/100)*(E2617/1000)),
0)))))),2)</f>
        <v>2.5099999999999998</v>
      </c>
      <c r="L2617" s="173" t="str">
        <f t="shared" si="40"/>
        <v>Beer473</v>
      </c>
      <c r="M2617" s="154">
        <f>VLOOKUP(L2617,'Slope %'!C:D,2,0)</f>
        <v>0.12</v>
      </c>
    </row>
    <row r="2618" spans="1:13" x14ac:dyDescent="0.25">
      <c r="A2618" s="169">
        <v>40138</v>
      </c>
      <c r="B2618" s="170" t="s">
        <v>2232</v>
      </c>
      <c r="C2618" s="170" t="s">
        <v>11</v>
      </c>
      <c r="D2618" s="170" t="s">
        <v>303</v>
      </c>
      <c r="E2618" s="170">
        <v>473</v>
      </c>
      <c r="F2618" s="170">
        <v>24</v>
      </c>
      <c r="G2618" s="171">
        <v>6.8</v>
      </c>
      <c r="H2618" s="170" t="s">
        <v>982</v>
      </c>
      <c r="I2618" s="171">
        <v>3.99</v>
      </c>
      <c r="J2618" s="169">
        <v>1</v>
      </c>
      <c r="K2618" s="154" cm="1">
        <f t="array" ref="K2618">ROUND(
IF(C2618="Beer",
SUM(LOOKUP(2,1/(SRP!$B$8:$B$10&lt;=E2618)/(SRP!$C$8:$C$10&gt;=E2618),SRP!$D$8:$D$10)*(G2618/100)*(E2618/1000)),
IF(C2618="Spirits",
SUM(LOOKUP(2,1/(SRP!$B$2:$B$7&lt;=E2618)/(SRP!$C$2:$C$7&gt;=E2618),SRP!$D$2:$D$7)*(G2618/100)*(E2618/1000)),
IF(AND(C2618="Wine",D2618="Fortified Wines"),
SUM(LOOKUP(2,1/(SRP!$B$26:$B$29&lt;=E2618)/(SRP!$C$26:$C$29&gt;=E2618),SRP!$D$26:$D$29)*(G2618/100)*(E2618/1000)),
IF(C2618="Wine",
SUM(LOOKUP(2,1/(SRP!$B$21:$B$25&lt;=E2618)/(SRP!$C$21:$C$25&gt;=E2618),SRP!$D$21:$D$25)*(G2618/100)*(E2618/1000)),
IF(AND(C2618="Ready to Drink",D2618="RTD-One Pour Cocktail&gt;7%&lt;=14.5"),
SUM(LOOKUP(2,1/(SRP!$B$16:$B$20&lt;=E2618)/(SRP!$C$16:$C$20&gt;=E2618),SRP!$D$16:$D$20)*(G2618/100)*(E2618/1000)),
IF(C2618="Ready to Drink",
SUM(LOOKUP(2,1/(SRP!$B$11:$B$15&lt;=E2618)/(SRP!$C$11:$C$15&gt;=E2618),SRP!$D$11:$D$15)*(G2618/100)*(E2618/1000)),
0)))))),2)</f>
        <v>2.5099999999999998</v>
      </c>
      <c r="L2618" s="173" t="str">
        <f t="shared" si="40"/>
        <v>Beer473</v>
      </c>
      <c r="M2618" s="154">
        <f>VLOOKUP(L2618,'Slope %'!C:D,2,0)</f>
        <v>0.12</v>
      </c>
    </row>
    <row r="2619" spans="1:13" x14ac:dyDescent="0.25">
      <c r="A2619" s="169">
        <v>40185</v>
      </c>
      <c r="B2619" s="170" t="s">
        <v>2233</v>
      </c>
      <c r="C2619" s="170" t="s">
        <v>24</v>
      </c>
      <c r="D2619" s="170" t="s">
        <v>230</v>
      </c>
      <c r="E2619" s="170">
        <v>750</v>
      </c>
      <c r="F2619" s="170">
        <v>6</v>
      </c>
      <c r="G2619" s="171">
        <v>13.5</v>
      </c>
      <c r="H2619" s="170" t="s">
        <v>110</v>
      </c>
      <c r="I2619" s="171">
        <v>35.99</v>
      </c>
      <c r="J2619" s="169">
        <v>1</v>
      </c>
      <c r="K2619" s="154" cm="1">
        <f t="array" ref="K2619">ROUND(
IF(C2619="Beer",
SUM(LOOKUP(2,1/(SRP!$B$8:$B$10&lt;=E2619)/(SRP!$C$8:$C$10&gt;=E2619),SRP!$D$8:$D$10)*(G2619/100)*(E2619/1000)),
IF(C2619="Spirits",
SUM(LOOKUP(2,1/(SRP!$B$2:$B$7&lt;=E2619)/(SRP!$C$2:$C$7&gt;=E2619),SRP!$D$2:$D$7)*(G2619/100)*(E2619/1000)),
IF(AND(C2619="Wine",D2619="Fortified Wines"),
SUM(LOOKUP(2,1/(SRP!$B$26:$B$29&lt;=E2619)/(SRP!$C$26:$C$29&gt;=E2619),SRP!$D$26:$D$29)*(G2619/100)*(E2619/1000)),
IF(C2619="Wine",
SUM(LOOKUP(2,1/(SRP!$B$21:$B$25&lt;=E2619)/(SRP!$C$21:$C$25&gt;=E2619),SRP!$D$21:$D$25)*(G2619/100)*(E2619/1000)),
IF(AND(C2619="Ready to Drink",D2619="RTD-One Pour Cocktail&gt;7%&lt;=14.5"),
SUM(LOOKUP(2,1/(SRP!$B$16:$B$20&lt;=E2619)/(SRP!$C$16:$C$20&gt;=E2619),SRP!$D$16:$D$20)*(G2619/100)*(E2619/1000)),
IF(C2619="Ready to Drink",
SUM(LOOKUP(2,1/(SRP!$B$11:$B$15&lt;=E2619)/(SRP!$C$11:$C$15&gt;=E2619),SRP!$D$11:$D$15)*(G2619/100)*(E2619/1000)),
0)))))),2)</f>
        <v>7.9</v>
      </c>
      <c r="L2619" s="173" t="str">
        <f t="shared" si="40"/>
        <v>Wine750</v>
      </c>
      <c r="M2619" s="154">
        <f>VLOOKUP(L2619,'Slope %'!C:D,2,0)</f>
        <v>0.1</v>
      </c>
    </row>
    <row r="2620" spans="1:13" x14ac:dyDescent="0.25">
      <c r="A2620" s="169">
        <v>40187</v>
      </c>
      <c r="B2620" s="170" t="s">
        <v>2234</v>
      </c>
      <c r="C2620" s="170" t="s">
        <v>24</v>
      </c>
      <c r="D2620" s="170" t="s">
        <v>34</v>
      </c>
      <c r="E2620" s="170">
        <v>3000</v>
      </c>
      <c r="F2620" s="170">
        <v>4</v>
      </c>
      <c r="G2620" s="171">
        <v>12.5</v>
      </c>
      <c r="H2620" s="170" t="s">
        <v>22</v>
      </c>
      <c r="I2620" s="171">
        <v>54.99</v>
      </c>
      <c r="J2620" s="169">
        <v>1</v>
      </c>
      <c r="K2620" s="154" cm="1">
        <f t="array" ref="K2620">ROUND(
IF(C2620="Beer",
SUM(LOOKUP(2,1/(SRP!$B$8:$B$10&lt;=E2620)/(SRP!$C$8:$C$10&gt;=E2620),SRP!$D$8:$D$10)*(G2620/100)*(E2620/1000)),
IF(C2620="Spirits",
SUM(LOOKUP(2,1/(SRP!$B$2:$B$7&lt;=E2620)/(SRP!$C$2:$C$7&gt;=E2620),SRP!$D$2:$D$7)*(G2620/100)*(E2620/1000)),
IF(AND(C2620="Wine",D2620="Fortified Wines"),
SUM(LOOKUP(2,1/(SRP!$B$26:$B$29&lt;=E2620)/(SRP!$C$26:$C$29&gt;=E2620),SRP!$D$26:$D$29)*(G2620/100)*(E2620/1000)),
IF(C2620="Wine",
SUM(LOOKUP(2,1/(SRP!$B$21:$B$25&lt;=E2620)/(SRP!$C$21:$C$25&gt;=E2620),SRP!$D$21:$D$25)*(G2620/100)*(E2620/1000)),
IF(AND(C2620="Ready to Drink",D2620="RTD-One Pour Cocktail&gt;7%&lt;=14.5"),
SUM(LOOKUP(2,1/(SRP!$B$16:$B$20&lt;=E2620)/(SRP!$C$16:$C$20&gt;=E2620),SRP!$D$16:$D$20)*(G2620/100)*(E2620/1000)),
IF(C2620="Ready to Drink",
SUM(LOOKUP(2,1/(SRP!$B$11:$B$15&lt;=E2620)/(SRP!$C$11:$C$15&gt;=E2620),SRP!$D$11:$D$15)*(G2620/100)*(E2620/1000)),
0)))))),2)</f>
        <v>29.28</v>
      </c>
      <c r="L2620" s="173" t="str">
        <f t="shared" si="40"/>
        <v>Wine3000</v>
      </c>
      <c r="M2620" s="154">
        <f>VLOOKUP(L2620,'Slope %'!C:D,2,0)</f>
        <v>0.05</v>
      </c>
    </row>
    <row r="2621" spans="1:13" x14ac:dyDescent="0.25">
      <c r="A2621" s="169">
        <v>40196</v>
      </c>
      <c r="B2621" s="170" t="s">
        <v>1309</v>
      </c>
      <c r="C2621" s="170" t="s">
        <v>15</v>
      </c>
      <c r="D2621" s="170" t="s">
        <v>759</v>
      </c>
      <c r="E2621" s="170">
        <v>750</v>
      </c>
      <c r="F2621" s="170">
        <v>12</v>
      </c>
      <c r="G2621" s="171">
        <v>38</v>
      </c>
      <c r="H2621" s="170" t="s">
        <v>35</v>
      </c>
      <c r="I2621" s="171">
        <v>28.99</v>
      </c>
      <c r="J2621" s="169">
        <v>1</v>
      </c>
      <c r="K2621" s="154" cm="1">
        <f t="array" ref="K2621">ROUND(
IF(C2621="Beer",
SUM(LOOKUP(2,1/(SRP!$B$8:$B$10&lt;=E2621)/(SRP!$C$8:$C$10&gt;=E2621),SRP!$D$8:$D$10)*(G2621/100)*(E2621/1000)),
IF(C2621="Spirits",
SUM(LOOKUP(2,1/(SRP!$B$2:$B$7&lt;=E2621)/(SRP!$C$2:$C$7&gt;=E2621),SRP!$D$2:$D$7)*(G2621/100)*(E2621/1000)),
IF(AND(C2621="Wine",D2621="Fortified Wines"),
SUM(LOOKUP(2,1/(SRP!$B$26:$B$29&lt;=E2621)/(SRP!$C$26:$C$29&gt;=E2621),SRP!$D$26:$D$29)*(G2621/100)*(E2621/1000)),
IF(C2621="Wine",
SUM(LOOKUP(2,1/(SRP!$B$21:$B$25&lt;=E2621)/(SRP!$C$21:$C$25&gt;=E2621),SRP!$D$21:$D$25)*(G2621/100)*(E2621/1000)),
IF(AND(C2621="Ready to Drink",D2621="RTD-One Pour Cocktail&gt;7%&lt;=14.5"),
SUM(LOOKUP(2,1/(SRP!$B$16:$B$20&lt;=E2621)/(SRP!$C$16:$C$20&gt;=E2621),SRP!$D$16:$D$20)*(G2621/100)*(E2621/1000)),
IF(C2621="Ready to Drink",
SUM(LOOKUP(2,1/(SRP!$B$11:$B$15&lt;=E2621)/(SRP!$C$11:$C$15&gt;=E2621),SRP!$D$11:$D$15)*(G2621/100)*(E2621/1000)),
0)))))),2)</f>
        <v>22.25</v>
      </c>
      <c r="L2621" s="173" t="str">
        <f t="shared" si="40"/>
        <v>Spirits750</v>
      </c>
      <c r="M2621" s="154">
        <f>VLOOKUP(L2621,'Slope %'!C:D,2,0)</f>
        <v>7.0000000000000007E-2</v>
      </c>
    </row>
    <row r="2622" spans="1:13" x14ac:dyDescent="0.25">
      <c r="A2622" s="169">
        <v>40199</v>
      </c>
      <c r="B2622" s="170" t="s">
        <v>2235</v>
      </c>
      <c r="C2622" s="170" t="s">
        <v>11</v>
      </c>
      <c r="D2622" s="170" t="s">
        <v>303</v>
      </c>
      <c r="E2622" s="170">
        <v>473</v>
      </c>
      <c r="F2622" s="170">
        <v>24</v>
      </c>
      <c r="G2622" s="171">
        <v>6</v>
      </c>
      <c r="H2622" s="170" t="s">
        <v>1918</v>
      </c>
      <c r="I2622" s="171">
        <v>4.79</v>
      </c>
      <c r="J2622" s="169">
        <v>1</v>
      </c>
      <c r="K2622" s="154" cm="1">
        <f t="array" ref="K2622">ROUND(
IF(C2622="Beer",
SUM(LOOKUP(2,1/(SRP!$B$8:$B$10&lt;=E2622)/(SRP!$C$8:$C$10&gt;=E2622),SRP!$D$8:$D$10)*(G2622/100)*(E2622/1000)),
IF(C2622="Spirits",
SUM(LOOKUP(2,1/(SRP!$B$2:$B$7&lt;=E2622)/(SRP!$C$2:$C$7&gt;=E2622),SRP!$D$2:$D$7)*(G2622/100)*(E2622/1000)),
IF(AND(C2622="Wine",D2622="Fortified Wines"),
SUM(LOOKUP(2,1/(SRP!$B$26:$B$29&lt;=E2622)/(SRP!$C$26:$C$29&gt;=E2622),SRP!$D$26:$D$29)*(G2622/100)*(E2622/1000)),
IF(C2622="Wine",
SUM(LOOKUP(2,1/(SRP!$B$21:$B$25&lt;=E2622)/(SRP!$C$21:$C$25&gt;=E2622),SRP!$D$21:$D$25)*(G2622/100)*(E2622/1000)),
IF(AND(C2622="Ready to Drink",D2622="RTD-One Pour Cocktail&gt;7%&lt;=14.5"),
SUM(LOOKUP(2,1/(SRP!$B$16:$B$20&lt;=E2622)/(SRP!$C$16:$C$20&gt;=E2622),SRP!$D$16:$D$20)*(G2622/100)*(E2622/1000)),
IF(C2622="Ready to Drink",
SUM(LOOKUP(2,1/(SRP!$B$11:$B$15&lt;=E2622)/(SRP!$C$11:$C$15&gt;=E2622),SRP!$D$11:$D$15)*(G2622/100)*(E2622/1000)),
0)))))),2)</f>
        <v>2.2200000000000002</v>
      </c>
      <c r="L2622" s="173" t="str">
        <f t="shared" si="40"/>
        <v>Beer473</v>
      </c>
      <c r="M2622" s="154">
        <f>VLOOKUP(L2622,'Slope %'!C:D,2,0)</f>
        <v>0.12</v>
      </c>
    </row>
    <row r="2623" spans="1:13" x14ac:dyDescent="0.25">
      <c r="A2623" s="169">
        <v>40208</v>
      </c>
      <c r="B2623" s="170" t="s">
        <v>2236</v>
      </c>
      <c r="C2623" s="170" t="s">
        <v>11</v>
      </c>
      <c r="D2623" s="170" t="s">
        <v>303</v>
      </c>
      <c r="E2623" s="170">
        <v>473</v>
      </c>
      <c r="F2623" s="170">
        <v>24</v>
      </c>
      <c r="G2623" s="171">
        <v>5.8</v>
      </c>
      <c r="H2623" s="170" t="s">
        <v>2190</v>
      </c>
      <c r="I2623" s="171">
        <v>4.59</v>
      </c>
      <c r="J2623" s="169">
        <v>1</v>
      </c>
      <c r="K2623" s="154" cm="1">
        <f t="array" ref="K2623">ROUND(
IF(C2623="Beer",
SUM(LOOKUP(2,1/(SRP!$B$8:$B$10&lt;=E2623)/(SRP!$C$8:$C$10&gt;=E2623),SRP!$D$8:$D$10)*(G2623/100)*(E2623/1000)),
IF(C2623="Spirits",
SUM(LOOKUP(2,1/(SRP!$B$2:$B$7&lt;=E2623)/(SRP!$C$2:$C$7&gt;=E2623),SRP!$D$2:$D$7)*(G2623/100)*(E2623/1000)),
IF(AND(C2623="Wine",D2623="Fortified Wines"),
SUM(LOOKUP(2,1/(SRP!$B$26:$B$29&lt;=E2623)/(SRP!$C$26:$C$29&gt;=E2623),SRP!$D$26:$D$29)*(G2623/100)*(E2623/1000)),
IF(C2623="Wine",
SUM(LOOKUP(2,1/(SRP!$B$21:$B$25&lt;=E2623)/(SRP!$C$21:$C$25&gt;=E2623),SRP!$D$21:$D$25)*(G2623/100)*(E2623/1000)),
IF(AND(C2623="Ready to Drink",D2623="RTD-One Pour Cocktail&gt;7%&lt;=14.5"),
SUM(LOOKUP(2,1/(SRP!$B$16:$B$20&lt;=E2623)/(SRP!$C$16:$C$20&gt;=E2623),SRP!$D$16:$D$20)*(G2623/100)*(E2623/1000)),
IF(C2623="Ready to Drink",
SUM(LOOKUP(2,1/(SRP!$B$11:$B$15&lt;=E2623)/(SRP!$C$11:$C$15&gt;=E2623),SRP!$D$11:$D$15)*(G2623/100)*(E2623/1000)),
0)))))),2)</f>
        <v>2.14</v>
      </c>
      <c r="L2623" s="173" t="str">
        <f t="shared" si="40"/>
        <v>Beer473</v>
      </c>
      <c r="M2623" s="154">
        <f>VLOOKUP(L2623,'Slope %'!C:D,2,0)</f>
        <v>0.12</v>
      </c>
    </row>
    <row r="2624" spans="1:13" x14ac:dyDescent="0.25">
      <c r="A2624" s="169">
        <v>40208</v>
      </c>
      <c r="B2624" s="170" t="s">
        <v>2236</v>
      </c>
      <c r="C2624" s="170" t="s">
        <v>11</v>
      </c>
      <c r="D2624" s="170" t="s">
        <v>303</v>
      </c>
      <c r="E2624" s="170">
        <v>473</v>
      </c>
      <c r="F2624" s="170">
        <v>24</v>
      </c>
      <c r="G2624" s="171">
        <v>5.8</v>
      </c>
      <c r="H2624" s="170" t="s">
        <v>2190</v>
      </c>
      <c r="I2624" s="171">
        <v>4.59</v>
      </c>
      <c r="J2624" s="169">
        <v>1</v>
      </c>
      <c r="K2624" s="154" cm="1">
        <f t="array" ref="K2624">ROUND(
IF(C2624="Beer",
SUM(LOOKUP(2,1/(SRP!$B$8:$B$10&lt;=E2624)/(SRP!$C$8:$C$10&gt;=E2624),SRP!$D$8:$D$10)*(G2624/100)*(E2624/1000)),
IF(C2624="Spirits",
SUM(LOOKUP(2,1/(SRP!$B$2:$B$7&lt;=E2624)/(SRP!$C$2:$C$7&gt;=E2624),SRP!$D$2:$D$7)*(G2624/100)*(E2624/1000)),
IF(AND(C2624="Wine",D2624="Fortified Wines"),
SUM(LOOKUP(2,1/(SRP!$B$26:$B$29&lt;=E2624)/(SRP!$C$26:$C$29&gt;=E2624),SRP!$D$26:$D$29)*(G2624/100)*(E2624/1000)),
IF(C2624="Wine",
SUM(LOOKUP(2,1/(SRP!$B$21:$B$25&lt;=E2624)/(SRP!$C$21:$C$25&gt;=E2624),SRP!$D$21:$D$25)*(G2624/100)*(E2624/1000)),
IF(AND(C2624="Ready to Drink",D2624="RTD-One Pour Cocktail&gt;7%&lt;=14.5"),
SUM(LOOKUP(2,1/(SRP!$B$16:$B$20&lt;=E2624)/(SRP!$C$16:$C$20&gt;=E2624),SRP!$D$16:$D$20)*(G2624/100)*(E2624/1000)),
IF(C2624="Ready to Drink",
SUM(LOOKUP(2,1/(SRP!$B$11:$B$15&lt;=E2624)/(SRP!$C$11:$C$15&gt;=E2624),SRP!$D$11:$D$15)*(G2624/100)*(E2624/1000)),
0)))))),2)</f>
        <v>2.14</v>
      </c>
      <c r="L2624" s="173" t="str">
        <f t="shared" si="40"/>
        <v>Beer473</v>
      </c>
      <c r="M2624" s="154">
        <f>VLOOKUP(L2624,'Slope %'!C:D,2,0)</f>
        <v>0.12</v>
      </c>
    </row>
    <row r="2625" spans="1:13" x14ac:dyDescent="0.25">
      <c r="A2625" s="169">
        <v>40226</v>
      </c>
      <c r="B2625" s="170" t="s">
        <v>2237</v>
      </c>
      <c r="C2625" s="170" t="s">
        <v>24</v>
      </c>
      <c r="D2625" s="170" t="s">
        <v>117</v>
      </c>
      <c r="E2625" s="170">
        <v>750</v>
      </c>
      <c r="F2625" s="170">
        <v>12</v>
      </c>
      <c r="G2625" s="171">
        <v>13.5</v>
      </c>
      <c r="H2625" s="170" t="s">
        <v>96</v>
      </c>
      <c r="I2625" s="171">
        <v>29.99</v>
      </c>
      <c r="J2625" s="169">
        <v>1</v>
      </c>
      <c r="K2625" s="154" cm="1">
        <f t="array" ref="K2625">ROUND(
IF(C2625="Beer",
SUM(LOOKUP(2,1/(SRP!$B$8:$B$10&lt;=E2625)/(SRP!$C$8:$C$10&gt;=E2625),SRP!$D$8:$D$10)*(G2625/100)*(E2625/1000)),
IF(C2625="Spirits",
SUM(LOOKUP(2,1/(SRP!$B$2:$B$7&lt;=E2625)/(SRP!$C$2:$C$7&gt;=E2625),SRP!$D$2:$D$7)*(G2625/100)*(E2625/1000)),
IF(AND(C2625="Wine",D2625="Fortified Wines"),
SUM(LOOKUP(2,1/(SRP!$B$26:$B$29&lt;=E2625)/(SRP!$C$26:$C$29&gt;=E2625),SRP!$D$26:$D$29)*(G2625/100)*(E2625/1000)),
IF(C2625="Wine",
SUM(LOOKUP(2,1/(SRP!$B$21:$B$25&lt;=E2625)/(SRP!$C$21:$C$25&gt;=E2625),SRP!$D$21:$D$25)*(G2625/100)*(E2625/1000)),
IF(AND(C2625="Ready to Drink",D2625="RTD-One Pour Cocktail&gt;7%&lt;=14.5"),
SUM(LOOKUP(2,1/(SRP!$B$16:$B$20&lt;=E2625)/(SRP!$C$16:$C$20&gt;=E2625),SRP!$D$16:$D$20)*(G2625/100)*(E2625/1000)),
IF(C2625="Ready to Drink",
SUM(LOOKUP(2,1/(SRP!$B$11:$B$15&lt;=E2625)/(SRP!$C$11:$C$15&gt;=E2625),SRP!$D$11:$D$15)*(G2625/100)*(E2625/1000)),
0)))))),2)</f>
        <v>7.9</v>
      </c>
      <c r="L2625" s="173" t="str">
        <f t="shared" si="40"/>
        <v>Wine750</v>
      </c>
      <c r="M2625" s="154">
        <f>VLOOKUP(L2625,'Slope %'!C:D,2,0)</f>
        <v>0.1</v>
      </c>
    </row>
    <row r="2626" spans="1:13" x14ac:dyDescent="0.25">
      <c r="A2626" s="169">
        <v>40229</v>
      </c>
      <c r="B2626" s="170" t="s">
        <v>2238</v>
      </c>
      <c r="C2626" s="170" t="s">
        <v>11</v>
      </c>
      <c r="D2626" s="170" t="s">
        <v>303</v>
      </c>
      <c r="E2626" s="170">
        <v>473</v>
      </c>
      <c r="F2626" s="170">
        <v>24</v>
      </c>
      <c r="G2626" s="171">
        <v>5.6</v>
      </c>
      <c r="H2626" s="170" t="s">
        <v>2239</v>
      </c>
      <c r="I2626" s="171">
        <v>4.2</v>
      </c>
      <c r="J2626" s="169">
        <v>1</v>
      </c>
      <c r="K2626" s="154" cm="1">
        <f t="array" ref="K2626">ROUND(
IF(C2626="Beer",
SUM(LOOKUP(2,1/(SRP!$B$8:$B$10&lt;=E2626)/(SRP!$C$8:$C$10&gt;=E2626),SRP!$D$8:$D$10)*(G2626/100)*(E2626/1000)),
IF(C2626="Spirits",
SUM(LOOKUP(2,1/(SRP!$B$2:$B$7&lt;=E2626)/(SRP!$C$2:$C$7&gt;=E2626),SRP!$D$2:$D$7)*(G2626/100)*(E2626/1000)),
IF(AND(C2626="Wine",D2626="Fortified Wines"),
SUM(LOOKUP(2,1/(SRP!$B$26:$B$29&lt;=E2626)/(SRP!$C$26:$C$29&gt;=E2626),SRP!$D$26:$D$29)*(G2626/100)*(E2626/1000)),
IF(C2626="Wine",
SUM(LOOKUP(2,1/(SRP!$B$21:$B$25&lt;=E2626)/(SRP!$C$21:$C$25&gt;=E2626),SRP!$D$21:$D$25)*(G2626/100)*(E2626/1000)),
IF(AND(C2626="Ready to Drink",D2626="RTD-One Pour Cocktail&gt;7%&lt;=14.5"),
SUM(LOOKUP(2,1/(SRP!$B$16:$B$20&lt;=E2626)/(SRP!$C$16:$C$20&gt;=E2626),SRP!$D$16:$D$20)*(G2626/100)*(E2626/1000)),
IF(C2626="Ready to Drink",
SUM(LOOKUP(2,1/(SRP!$B$11:$B$15&lt;=E2626)/(SRP!$C$11:$C$15&gt;=E2626),SRP!$D$11:$D$15)*(G2626/100)*(E2626/1000)),
0)))))),2)</f>
        <v>2.0699999999999998</v>
      </c>
      <c r="L2626" s="173" t="str">
        <f t="shared" si="40"/>
        <v>Beer473</v>
      </c>
      <c r="M2626" s="154">
        <f>VLOOKUP(L2626,'Slope %'!C:D,2,0)</f>
        <v>0.12</v>
      </c>
    </row>
    <row r="2627" spans="1:13" x14ac:dyDescent="0.25">
      <c r="A2627" s="169">
        <v>40229</v>
      </c>
      <c r="B2627" s="170" t="s">
        <v>2238</v>
      </c>
      <c r="C2627" s="170" t="s">
        <v>11</v>
      </c>
      <c r="D2627" s="170" t="s">
        <v>303</v>
      </c>
      <c r="E2627" s="170">
        <v>473</v>
      </c>
      <c r="F2627" s="170">
        <v>24</v>
      </c>
      <c r="G2627" s="171">
        <v>5.6</v>
      </c>
      <c r="H2627" s="170" t="s">
        <v>1407</v>
      </c>
      <c r="I2627" s="171">
        <v>4.2</v>
      </c>
      <c r="J2627" s="169">
        <v>1</v>
      </c>
      <c r="K2627" s="154" cm="1">
        <f t="array" ref="K2627">ROUND(
IF(C2627="Beer",
SUM(LOOKUP(2,1/(SRP!$B$8:$B$10&lt;=E2627)/(SRP!$C$8:$C$10&gt;=E2627),SRP!$D$8:$D$10)*(G2627/100)*(E2627/1000)),
IF(C2627="Spirits",
SUM(LOOKUP(2,1/(SRP!$B$2:$B$7&lt;=E2627)/(SRP!$C$2:$C$7&gt;=E2627),SRP!$D$2:$D$7)*(G2627/100)*(E2627/1000)),
IF(AND(C2627="Wine",D2627="Fortified Wines"),
SUM(LOOKUP(2,1/(SRP!$B$26:$B$29&lt;=E2627)/(SRP!$C$26:$C$29&gt;=E2627),SRP!$D$26:$D$29)*(G2627/100)*(E2627/1000)),
IF(C2627="Wine",
SUM(LOOKUP(2,1/(SRP!$B$21:$B$25&lt;=E2627)/(SRP!$C$21:$C$25&gt;=E2627),SRP!$D$21:$D$25)*(G2627/100)*(E2627/1000)),
IF(AND(C2627="Ready to Drink",D2627="RTD-One Pour Cocktail&gt;7%&lt;=14.5"),
SUM(LOOKUP(2,1/(SRP!$B$16:$B$20&lt;=E2627)/(SRP!$C$16:$C$20&gt;=E2627),SRP!$D$16:$D$20)*(G2627/100)*(E2627/1000)),
IF(C2627="Ready to Drink",
SUM(LOOKUP(2,1/(SRP!$B$11:$B$15&lt;=E2627)/(SRP!$C$11:$C$15&gt;=E2627),SRP!$D$11:$D$15)*(G2627/100)*(E2627/1000)),
0)))))),2)</f>
        <v>2.0699999999999998</v>
      </c>
      <c r="L2627" s="173" t="str">
        <f t="shared" ref="L2627:L2690" si="41">(_xlfn.CONCAT(C2627,E2627))</f>
        <v>Beer473</v>
      </c>
      <c r="M2627" s="154">
        <f>VLOOKUP(L2627,'Slope %'!C:D,2,0)</f>
        <v>0.12</v>
      </c>
    </row>
    <row r="2628" spans="1:13" x14ac:dyDescent="0.25">
      <c r="A2628" s="169">
        <v>40235</v>
      </c>
      <c r="B2628" s="170" t="s">
        <v>2240</v>
      </c>
      <c r="C2628" s="170" t="s">
        <v>11</v>
      </c>
      <c r="D2628" s="170" t="s">
        <v>474</v>
      </c>
      <c r="E2628" s="170">
        <v>473</v>
      </c>
      <c r="F2628" s="170">
        <v>24</v>
      </c>
      <c r="G2628" s="171">
        <v>5</v>
      </c>
      <c r="H2628" s="170" t="s">
        <v>747</v>
      </c>
      <c r="I2628" s="171">
        <v>3.99</v>
      </c>
      <c r="J2628" s="169">
        <v>1</v>
      </c>
      <c r="K2628" s="154" cm="1">
        <f t="array" ref="K2628">ROUND(
IF(C2628="Beer",
SUM(LOOKUP(2,1/(SRP!$B$8:$B$10&lt;=E2628)/(SRP!$C$8:$C$10&gt;=E2628),SRP!$D$8:$D$10)*(G2628/100)*(E2628/1000)),
IF(C2628="Spirits",
SUM(LOOKUP(2,1/(SRP!$B$2:$B$7&lt;=E2628)/(SRP!$C$2:$C$7&gt;=E2628),SRP!$D$2:$D$7)*(G2628/100)*(E2628/1000)),
IF(AND(C2628="Wine",D2628="Fortified Wines"),
SUM(LOOKUP(2,1/(SRP!$B$26:$B$29&lt;=E2628)/(SRP!$C$26:$C$29&gt;=E2628),SRP!$D$26:$D$29)*(G2628/100)*(E2628/1000)),
IF(C2628="Wine",
SUM(LOOKUP(2,1/(SRP!$B$21:$B$25&lt;=E2628)/(SRP!$C$21:$C$25&gt;=E2628),SRP!$D$21:$D$25)*(G2628/100)*(E2628/1000)),
IF(AND(C2628="Ready to Drink",D2628="RTD-One Pour Cocktail&gt;7%&lt;=14.5"),
SUM(LOOKUP(2,1/(SRP!$B$16:$B$20&lt;=E2628)/(SRP!$C$16:$C$20&gt;=E2628),SRP!$D$16:$D$20)*(G2628/100)*(E2628/1000)),
IF(C2628="Ready to Drink",
SUM(LOOKUP(2,1/(SRP!$B$11:$B$15&lt;=E2628)/(SRP!$C$11:$C$15&gt;=E2628),SRP!$D$11:$D$15)*(G2628/100)*(E2628/1000)),
0)))))),2)</f>
        <v>1.85</v>
      </c>
      <c r="L2628" s="173" t="str">
        <f t="shared" si="41"/>
        <v>Beer473</v>
      </c>
      <c r="M2628" s="154">
        <f>VLOOKUP(L2628,'Slope %'!C:D,2,0)</f>
        <v>0.12</v>
      </c>
    </row>
    <row r="2629" spans="1:13" x14ac:dyDescent="0.25">
      <c r="A2629" s="169">
        <v>40235</v>
      </c>
      <c r="B2629" s="170" t="s">
        <v>2240</v>
      </c>
      <c r="C2629" s="170" t="s">
        <v>11</v>
      </c>
      <c r="D2629" s="170" t="s">
        <v>474</v>
      </c>
      <c r="E2629" s="170">
        <v>473</v>
      </c>
      <c r="F2629" s="170">
        <v>24</v>
      </c>
      <c r="G2629" s="171">
        <v>5</v>
      </c>
      <c r="H2629" s="170" t="s">
        <v>747</v>
      </c>
      <c r="I2629" s="171">
        <v>3.99</v>
      </c>
      <c r="J2629" s="169">
        <v>1</v>
      </c>
      <c r="K2629" s="154" cm="1">
        <f t="array" ref="K2629">ROUND(
IF(C2629="Beer",
SUM(LOOKUP(2,1/(SRP!$B$8:$B$10&lt;=E2629)/(SRP!$C$8:$C$10&gt;=E2629),SRP!$D$8:$D$10)*(G2629/100)*(E2629/1000)),
IF(C2629="Spirits",
SUM(LOOKUP(2,1/(SRP!$B$2:$B$7&lt;=E2629)/(SRP!$C$2:$C$7&gt;=E2629),SRP!$D$2:$D$7)*(G2629/100)*(E2629/1000)),
IF(AND(C2629="Wine",D2629="Fortified Wines"),
SUM(LOOKUP(2,1/(SRP!$B$26:$B$29&lt;=E2629)/(SRP!$C$26:$C$29&gt;=E2629),SRP!$D$26:$D$29)*(G2629/100)*(E2629/1000)),
IF(C2629="Wine",
SUM(LOOKUP(2,1/(SRP!$B$21:$B$25&lt;=E2629)/(SRP!$C$21:$C$25&gt;=E2629),SRP!$D$21:$D$25)*(G2629/100)*(E2629/1000)),
IF(AND(C2629="Ready to Drink",D2629="RTD-One Pour Cocktail&gt;7%&lt;=14.5"),
SUM(LOOKUP(2,1/(SRP!$B$16:$B$20&lt;=E2629)/(SRP!$C$16:$C$20&gt;=E2629),SRP!$D$16:$D$20)*(G2629/100)*(E2629/1000)),
IF(C2629="Ready to Drink",
SUM(LOOKUP(2,1/(SRP!$B$11:$B$15&lt;=E2629)/(SRP!$C$11:$C$15&gt;=E2629),SRP!$D$11:$D$15)*(G2629/100)*(E2629/1000)),
0)))))),2)</f>
        <v>1.85</v>
      </c>
      <c r="L2629" s="173" t="str">
        <f t="shared" si="41"/>
        <v>Beer473</v>
      </c>
      <c r="M2629" s="154">
        <f>VLOOKUP(L2629,'Slope %'!C:D,2,0)</f>
        <v>0.12</v>
      </c>
    </row>
    <row r="2630" spans="1:13" x14ac:dyDescent="0.25">
      <c r="A2630" s="169">
        <v>40244</v>
      </c>
      <c r="B2630" s="170" t="s">
        <v>2241</v>
      </c>
      <c r="C2630" s="170" t="s">
        <v>15</v>
      </c>
      <c r="D2630" s="170" t="s">
        <v>1007</v>
      </c>
      <c r="E2630" s="170">
        <v>750</v>
      </c>
      <c r="F2630" s="170">
        <v>12</v>
      </c>
      <c r="G2630" s="171">
        <v>42.8</v>
      </c>
      <c r="H2630" s="170" t="s">
        <v>54</v>
      </c>
      <c r="I2630" s="171">
        <v>29.49</v>
      </c>
      <c r="J2630" s="169">
        <v>1</v>
      </c>
      <c r="K2630" s="154" cm="1">
        <f t="array" ref="K2630">ROUND(
IF(C2630="Beer",
SUM(LOOKUP(2,1/(SRP!$B$8:$B$10&lt;=E2630)/(SRP!$C$8:$C$10&gt;=E2630),SRP!$D$8:$D$10)*(G2630/100)*(E2630/1000)),
IF(C2630="Spirits",
SUM(LOOKUP(2,1/(SRP!$B$2:$B$7&lt;=E2630)/(SRP!$C$2:$C$7&gt;=E2630),SRP!$D$2:$D$7)*(G2630/100)*(E2630/1000)),
IF(AND(C2630="Wine",D2630="Fortified Wines"),
SUM(LOOKUP(2,1/(SRP!$B$26:$B$29&lt;=E2630)/(SRP!$C$26:$C$29&gt;=E2630),SRP!$D$26:$D$29)*(G2630/100)*(E2630/1000)),
IF(C2630="Wine",
SUM(LOOKUP(2,1/(SRP!$B$21:$B$25&lt;=E2630)/(SRP!$C$21:$C$25&gt;=E2630),SRP!$D$21:$D$25)*(G2630/100)*(E2630/1000)),
IF(AND(C2630="Ready to Drink",D2630="RTD-One Pour Cocktail&gt;7%&lt;=14.5"),
SUM(LOOKUP(2,1/(SRP!$B$16:$B$20&lt;=E2630)/(SRP!$C$16:$C$20&gt;=E2630),SRP!$D$16:$D$20)*(G2630/100)*(E2630/1000)),
IF(C2630="Ready to Drink",
SUM(LOOKUP(2,1/(SRP!$B$11:$B$15&lt;=E2630)/(SRP!$C$11:$C$15&gt;=E2630),SRP!$D$11:$D$15)*(G2630/100)*(E2630/1000)),
0)))))),2)</f>
        <v>25.06</v>
      </c>
      <c r="L2630" s="173" t="str">
        <f t="shared" si="41"/>
        <v>Spirits750</v>
      </c>
      <c r="M2630" s="154">
        <f>VLOOKUP(L2630,'Slope %'!C:D,2,0)</f>
        <v>7.0000000000000007E-2</v>
      </c>
    </row>
    <row r="2631" spans="1:13" x14ac:dyDescent="0.25">
      <c r="A2631" s="169">
        <v>40256</v>
      </c>
      <c r="B2631" s="170" t="s">
        <v>2242</v>
      </c>
      <c r="C2631" s="170" t="s">
        <v>24</v>
      </c>
      <c r="D2631" s="170" t="s">
        <v>185</v>
      </c>
      <c r="E2631" s="170">
        <v>750</v>
      </c>
      <c r="F2631" s="170">
        <v>6</v>
      </c>
      <c r="G2631" s="171">
        <v>14.9</v>
      </c>
      <c r="H2631" s="170" t="s">
        <v>32</v>
      </c>
      <c r="I2631" s="171">
        <v>29.99</v>
      </c>
      <c r="J2631" s="169">
        <v>1</v>
      </c>
      <c r="K2631" s="154" cm="1">
        <f t="array" ref="K2631">ROUND(
IF(C2631="Beer",
SUM(LOOKUP(2,1/(SRP!$B$8:$B$10&lt;=E2631)/(SRP!$C$8:$C$10&gt;=E2631),SRP!$D$8:$D$10)*(G2631/100)*(E2631/1000)),
IF(C2631="Spirits",
SUM(LOOKUP(2,1/(SRP!$B$2:$B$7&lt;=E2631)/(SRP!$C$2:$C$7&gt;=E2631),SRP!$D$2:$D$7)*(G2631/100)*(E2631/1000)),
IF(AND(C2631="Wine",D2631="Fortified Wines"),
SUM(LOOKUP(2,1/(SRP!$B$26:$B$29&lt;=E2631)/(SRP!$C$26:$C$29&gt;=E2631),SRP!$D$26:$D$29)*(G2631/100)*(E2631/1000)),
IF(C2631="Wine",
SUM(LOOKUP(2,1/(SRP!$B$21:$B$25&lt;=E2631)/(SRP!$C$21:$C$25&gt;=E2631),SRP!$D$21:$D$25)*(G2631/100)*(E2631/1000)),
IF(AND(C2631="Ready to Drink",D2631="RTD-One Pour Cocktail&gt;7%&lt;=14.5"),
SUM(LOOKUP(2,1/(SRP!$B$16:$B$20&lt;=E2631)/(SRP!$C$16:$C$20&gt;=E2631),SRP!$D$16:$D$20)*(G2631/100)*(E2631/1000)),
IF(C2631="Ready to Drink",
SUM(LOOKUP(2,1/(SRP!$B$11:$B$15&lt;=E2631)/(SRP!$C$11:$C$15&gt;=E2631),SRP!$D$11:$D$15)*(G2631/100)*(E2631/1000)),
0)))))),2)</f>
        <v>8.7200000000000006</v>
      </c>
      <c r="L2631" s="173" t="str">
        <f t="shared" si="41"/>
        <v>Wine750</v>
      </c>
      <c r="M2631" s="154">
        <f>VLOOKUP(L2631,'Slope %'!C:D,2,0)</f>
        <v>0.1</v>
      </c>
    </row>
    <row r="2632" spans="1:13" x14ac:dyDescent="0.25">
      <c r="A2632" s="169">
        <v>40292</v>
      </c>
      <c r="B2632" s="170" t="s">
        <v>2243</v>
      </c>
      <c r="C2632" s="170" t="s">
        <v>11</v>
      </c>
      <c r="D2632" s="170" t="s">
        <v>303</v>
      </c>
      <c r="E2632" s="170">
        <v>473</v>
      </c>
      <c r="F2632" s="170">
        <v>24</v>
      </c>
      <c r="G2632" s="171">
        <v>5.6</v>
      </c>
      <c r="H2632" s="170" t="s">
        <v>1362</v>
      </c>
      <c r="I2632" s="171">
        <v>4.75</v>
      </c>
      <c r="J2632" s="169">
        <v>1</v>
      </c>
      <c r="K2632" s="154" cm="1">
        <f t="array" ref="K2632">ROUND(
IF(C2632="Beer",
SUM(LOOKUP(2,1/(SRP!$B$8:$B$10&lt;=E2632)/(SRP!$C$8:$C$10&gt;=E2632),SRP!$D$8:$D$10)*(G2632/100)*(E2632/1000)),
IF(C2632="Spirits",
SUM(LOOKUP(2,1/(SRP!$B$2:$B$7&lt;=E2632)/(SRP!$C$2:$C$7&gt;=E2632),SRP!$D$2:$D$7)*(G2632/100)*(E2632/1000)),
IF(AND(C2632="Wine",D2632="Fortified Wines"),
SUM(LOOKUP(2,1/(SRP!$B$26:$B$29&lt;=E2632)/(SRP!$C$26:$C$29&gt;=E2632),SRP!$D$26:$D$29)*(G2632/100)*(E2632/1000)),
IF(C2632="Wine",
SUM(LOOKUP(2,1/(SRP!$B$21:$B$25&lt;=E2632)/(SRP!$C$21:$C$25&gt;=E2632),SRP!$D$21:$D$25)*(G2632/100)*(E2632/1000)),
IF(AND(C2632="Ready to Drink",D2632="RTD-One Pour Cocktail&gt;7%&lt;=14.5"),
SUM(LOOKUP(2,1/(SRP!$B$16:$B$20&lt;=E2632)/(SRP!$C$16:$C$20&gt;=E2632),SRP!$D$16:$D$20)*(G2632/100)*(E2632/1000)),
IF(C2632="Ready to Drink",
SUM(LOOKUP(2,1/(SRP!$B$11:$B$15&lt;=E2632)/(SRP!$C$11:$C$15&gt;=E2632),SRP!$D$11:$D$15)*(G2632/100)*(E2632/1000)),
0)))))),2)</f>
        <v>2.0699999999999998</v>
      </c>
      <c r="L2632" s="173" t="str">
        <f t="shared" si="41"/>
        <v>Beer473</v>
      </c>
      <c r="M2632" s="154">
        <f>VLOOKUP(L2632,'Slope %'!C:D,2,0)</f>
        <v>0.12</v>
      </c>
    </row>
    <row r="2633" spans="1:13" x14ac:dyDescent="0.25">
      <c r="A2633" s="169">
        <v>40292</v>
      </c>
      <c r="B2633" s="170" t="s">
        <v>2243</v>
      </c>
      <c r="C2633" s="170" t="s">
        <v>11</v>
      </c>
      <c r="D2633" s="170" t="s">
        <v>303</v>
      </c>
      <c r="E2633" s="170">
        <v>473</v>
      </c>
      <c r="F2633" s="170">
        <v>24</v>
      </c>
      <c r="G2633" s="171">
        <v>5.6</v>
      </c>
      <c r="H2633" s="170" t="s">
        <v>1362</v>
      </c>
      <c r="I2633" s="171">
        <v>4.75</v>
      </c>
      <c r="J2633" s="169">
        <v>1</v>
      </c>
      <c r="K2633" s="154" cm="1">
        <f t="array" ref="K2633">ROUND(
IF(C2633="Beer",
SUM(LOOKUP(2,1/(SRP!$B$8:$B$10&lt;=E2633)/(SRP!$C$8:$C$10&gt;=E2633),SRP!$D$8:$D$10)*(G2633/100)*(E2633/1000)),
IF(C2633="Spirits",
SUM(LOOKUP(2,1/(SRP!$B$2:$B$7&lt;=E2633)/(SRP!$C$2:$C$7&gt;=E2633),SRP!$D$2:$D$7)*(G2633/100)*(E2633/1000)),
IF(AND(C2633="Wine",D2633="Fortified Wines"),
SUM(LOOKUP(2,1/(SRP!$B$26:$B$29&lt;=E2633)/(SRP!$C$26:$C$29&gt;=E2633),SRP!$D$26:$D$29)*(G2633/100)*(E2633/1000)),
IF(C2633="Wine",
SUM(LOOKUP(2,1/(SRP!$B$21:$B$25&lt;=E2633)/(SRP!$C$21:$C$25&gt;=E2633),SRP!$D$21:$D$25)*(G2633/100)*(E2633/1000)),
IF(AND(C2633="Ready to Drink",D2633="RTD-One Pour Cocktail&gt;7%&lt;=14.5"),
SUM(LOOKUP(2,1/(SRP!$B$16:$B$20&lt;=E2633)/(SRP!$C$16:$C$20&gt;=E2633),SRP!$D$16:$D$20)*(G2633/100)*(E2633/1000)),
IF(C2633="Ready to Drink",
SUM(LOOKUP(2,1/(SRP!$B$11:$B$15&lt;=E2633)/(SRP!$C$11:$C$15&gt;=E2633),SRP!$D$11:$D$15)*(G2633/100)*(E2633/1000)),
0)))))),2)</f>
        <v>2.0699999999999998</v>
      </c>
      <c r="L2633" s="173" t="str">
        <f t="shared" si="41"/>
        <v>Beer473</v>
      </c>
      <c r="M2633" s="154">
        <f>VLOOKUP(L2633,'Slope %'!C:D,2,0)</f>
        <v>0.12</v>
      </c>
    </row>
    <row r="2634" spans="1:13" x14ac:dyDescent="0.25">
      <c r="A2634" s="169">
        <v>40293</v>
      </c>
      <c r="B2634" s="170" t="s">
        <v>2244</v>
      </c>
      <c r="C2634" s="170" t="s">
        <v>11</v>
      </c>
      <c r="D2634" s="170" t="s">
        <v>474</v>
      </c>
      <c r="E2634" s="170">
        <v>473</v>
      </c>
      <c r="F2634" s="170">
        <v>24</v>
      </c>
      <c r="G2634" s="171">
        <v>5.5</v>
      </c>
      <c r="H2634" s="170" t="s">
        <v>285</v>
      </c>
      <c r="I2634" s="171">
        <v>4.6900000000000004</v>
      </c>
      <c r="J2634" s="169">
        <v>1</v>
      </c>
      <c r="K2634" s="154" cm="1">
        <f t="array" ref="K2634">ROUND(
IF(C2634="Beer",
SUM(LOOKUP(2,1/(SRP!$B$8:$B$10&lt;=E2634)/(SRP!$C$8:$C$10&gt;=E2634),SRP!$D$8:$D$10)*(G2634/100)*(E2634/1000)),
IF(C2634="Spirits",
SUM(LOOKUP(2,1/(SRP!$B$2:$B$7&lt;=E2634)/(SRP!$C$2:$C$7&gt;=E2634),SRP!$D$2:$D$7)*(G2634/100)*(E2634/1000)),
IF(AND(C2634="Wine",D2634="Fortified Wines"),
SUM(LOOKUP(2,1/(SRP!$B$26:$B$29&lt;=E2634)/(SRP!$C$26:$C$29&gt;=E2634),SRP!$D$26:$D$29)*(G2634/100)*(E2634/1000)),
IF(C2634="Wine",
SUM(LOOKUP(2,1/(SRP!$B$21:$B$25&lt;=E2634)/(SRP!$C$21:$C$25&gt;=E2634),SRP!$D$21:$D$25)*(G2634/100)*(E2634/1000)),
IF(AND(C2634="Ready to Drink",D2634="RTD-One Pour Cocktail&gt;7%&lt;=14.5"),
SUM(LOOKUP(2,1/(SRP!$B$16:$B$20&lt;=E2634)/(SRP!$C$16:$C$20&gt;=E2634),SRP!$D$16:$D$20)*(G2634/100)*(E2634/1000)),
IF(C2634="Ready to Drink",
SUM(LOOKUP(2,1/(SRP!$B$11:$B$15&lt;=E2634)/(SRP!$C$11:$C$15&gt;=E2634),SRP!$D$11:$D$15)*(G2634/100)*(E2634/1000)),
0)))))),2)</f>
        <v>2.0299999999999998</v>
      </c>
      <c r="L2634" s="173" t="str">
        <f t="shared" si="41"/>
        <v>Beer473</v>
      </c>
      <c r="M2634" s="154">
        <f>VLOOKUP(L2634,'Slope %'!C:D,2,0)</f>
        <v>0.12</v>
      </c>
    </row>
    <row r="2635" spans="1:13" x14ac:dyDescent="0.25">
      <c r="A2635" s="169">
        <v>40293</v>
      </c>
      <c r="B2635" s="170" t="s">
        <v>2244</v>
      </c>
      <c r="C2635" s="170" t="s">
        <v>11</v>
      </c>
      <c r="D2635" s="170" t="s">
        <v>474</v>
      </c>
      <c r="E2635" s="170">
        <v>473</v>
      </c>
      <c r="F2635" s="170">
        <v>24</v>
      </c>
      <c r="G2635" s="171">
        <v>5.5</v>
      </c>
      <c r="H2635" s="170" t="s">
        <v>285</v>
      </c>
      <c r="I2635" s="171">
        <v>4.6900000000000004</v>
      </c>
      <c r="J2635" s="169">
        <v>1</v>
      </c>
      <c r="K2635" s="154" cm="1">
        <f t="array" ref="K2635">ROUND(
IF(C2635="Beer",
SUM(LOOKUP(2,1/(SRP!$B$8:$B$10&lt;=E2635)/(SRP!$C$8:$C$10&gt;=E2635),SRP!$D$8:$D$10)*(G2635/100)*(E2635/1000)),
IF(C2635="Spirits",
SUM(LOOKUP(2,1/(SRP!$B$2:$B$7&lt;=E2635)/(SRP!$C$2:$C$7&gt;=E2635),SRP!$D$2:$D$7)*(G2635/100)*(E2635/1000)),
IF(AND(C2635="Wine",D2635="Fortified Wines"),
SUM(LOOKUP(2,1/(SRP!$B$26:$B$29&lt;=E2635)/(SRP!$C$26:$C$29&gt;=E2635),SRP!$D$26:$D$29)*(G2635/100)*(E2635/1000)),
IF(C2635="Wine",
SUM(LOOKUP(2,1/(SRP!$B$21:$B$25&lt;=E2635)/(SRP!$C$21:$C$25&gt;=E2635),SRP!$D$21:$D$25)*(G2635/100)*(E2635/1000)),
IF(AND(C2635="Ready to Drink",D2635="RTD-One Pour Cocktail&gt;7%&lt;=14.5"),
SUM(LOOKUP(2,1/(SRP!$B$16:$B$20&lt;=E2635)/(SRP!$C$16:$C$20&gt;=E2635),SRP!$D$16:$D$20)*(G2635/100)*(E2635/1000)),
IF(C2635="Ready to Drink",
SUM(LOOKUP(2,1/(SRP!$B$11:$B$15&lt;=E2635)/(SRP!$C$11:$C$15&gt;=E2635),SRP!$D$11:$D$15)*(G2635/100)*(E2635/1000)),
0)))))),2)</f>
        <v>2.0299999999999998</v>
      </c>
      <c r="L2635" s="173" t="str">
        <f t="shared" si="41"/>
        <v>Beer473</v>
      </c>
      <c r="M2635" s="154">
        <f>VLOOKUP(L2635,'Slope %'!C:D,2,0)</f>
        <v>0.12</v>
      </c>
    </row>
    <row r="2636" spans="1:13" x14ac:dyDescent="0.25">
      <c r="A2636" s="169">
        <v>40307</v>
      </c>
      <c r="B2636" s="170" t="s">
        <v>2245</v>
      </c>
      <c r="C2636" s="170" t="s">
        <v>11</v>
      </c>
      <c r="D2636" s="170" t="s">
        <v>267</v>
      </c>
      <c r="E2636" s="170">
        <v>473</v>
      </c>
      <c r="F2636" s="170">
        <v>24</v>
      </c>
      <c r="G2636" s="171">
        <v>4.8</v>
      </c>
      <c r="H2636" s="170" t="s">
        <v>2190</v>
      </c>
      <c r="I2636" s="171">
        <v>4.79</v>
      </c>
      <c r="J2636" s="169">
        <v>1</v>
      </c>
      <c r="K2636" s="154" cm="1">
        <f t="array" ref="K2636">ROUND(
IF(C2636="Beer",
SUM(LOOKUP(2,1/(SRP!$B$8:$B$10&lt;=E2636)/(SRP!$C$8:$C$10&gt;=E2636),SRP!$D$8:$D$10)*(G2636/100)*(E2636/1000)),
IF(C2636="Spirits",
SUM(LOOKUP(2,1/(SRP!$B$2:$B$7&lt;=E2636)/(SRP!$C$2:$C$7&gt;=E2636),SRP!$D$2:$D$7)*(G2636/100)*(E2636/1000)),
IF(AND(C2636="Wine",D2636="Fortified Wines"),
SUM(LOOKUP(2,1/(SRP!$B$26:$B$29&lt;=E2636)/(SRP!$C$26:$C$29&gt;=E2636),SRP!$D$26:$D$29)*(G2636/100)*(E2636/1000)),
IF(C2636="Wine",
SUM(LOOKUP(2,1/(SRP!$B$21:$B$25&lt;=E2636)/(SRP!$C$21:$C$25&gt;=E2636),SRP!$D$21:$D$25)*(G2636/100)*(E2636/1000)),
IF(AND(C2636="Ready to Drink",D2636="RTD-One Pour Cocktail&gt;7%&lt;=14.5"),
SUM(LOOKUP(2,1/(SRP!$B$16:$B$20&lt;=E2636)/(SRP!$C$16:$C$20&gt;=E2636),SRP!$D$16:$D$20)*(G2636/100)*(E2636/1000)),
IF(C2636="Ready to Drink",
SUM(LOOKUP(2,1/(SRP!$B$11:$B$15&lt;=E2636)/(SRP!$C$11:$C$15&gt;=E2636),SRP!$D$11:$D$15)*(G2636/100)*(E2636/1000)),
0)))))),2)</f>
        <v>1.77</v>
      </c>
      <c r="L2636" s="173" t="str">
        <f t="shared" si="41"/>
        <v>Beer473</v>
      </c>
      <c r="M2636" s="154">
        <f>VLOOKUP(L2636,'Slope %'!C:D,2,0)</f>
        <v>0.12</v>
      </c>
    </row>
    <row r="2637" spans="1:13" x14ac:dyDescent="0.25">
      <c r="A2637" s="169">
        <v>40307</v>
      </c>
      <c r="B2637" s="170" t="s">
        <v>2245</v>
      </c>
      <c r="C2637" s="170" t="s">
        <v>11</v>
      </c>
      <c r="D2637" s="170" t="s">
        <v>267</v>
      </c>
      <c r="E2637" s="170">
        <v>473</v>
      </c>
      <c r="F2637" s="170">
        <v>24</v>
      </c>
      <c r="G2637" s="171">
        <v>4.8</v>
      </c>
      <c r="H2637" s="170" t="s">
        <v>2190</v>
      </c>
      <c r="I2637" s="171">
        <v>4.79</v>
      </c>
      <c r="J2637" s="169">
        <v>1</v>
      </c>
      <c r="K2637" s="154" cm="1">
        <f t="array" ref="K2637">ROUND(
IF(C2637="Beer",
SUM(LOOKUP(2,1/(SRP!$B$8:$B$10&lt;=E2637)/(SRP!$C$8:$C$10&gt;=E2637),SRP!$D$8:$D$10)*(G2637/100)*(E2637/1000)),
IF(C2637="Spirits",
SUM(LOOKUP(2,1/(SRP!$B$2:$B$7&lt;=E2637)/(SRP!$C$2:$C$7&gt;=E2637),SRP!$D$2:$D$7)*(G2637/100)*(E2637/1000)),
IF(AND(C2637="Wine",D2637="Fortified Wines"),
SUM(LOOKUP(2,1/(SRP!$B$26:$B$29&lt;=E2637)/(SRP!$C$26:$C$29&gt;=E2637),SRP!$D$26:$D$29)*(G2637/100)*(E2637/1000)),
IF(C2637="Wine",
SUM(LOOKUP(2,1/(SRP!$B$21:$B$25&lt;=E2637)/(SRP!$C$21:$C$25&gt;=E2637),SRP!$D$21:$D$25)*(G2637/100)*(E2637/1000)),
IF(AND(C2637="Ready to Drink",D2637="RTD-One Pour Cocktail&gt;7%&lt;=14.5"),
SUM(LOOKUP(2,1/(SRP!$B$16:$B$20&lt;=E2637)/(SRP!$C$16:$C$20&gt;=E2637),SRP!$D$16:$D$20)*(G2637/100)*(E2637/1000)),
IF(C2637="Ready to Drink",
SUM(LOOKUP(2,1/(SRP!$B$11:$B$15&lt;=E2637)/(SRP!$C$11:$C$15&gt;=E2637),SRP!$D$11:$D$15)*(G2637/100)*(E2637/1000)),
0)))))),2)</f>
        <v>1.77</v>
      </c>
      <c r="L2637" s="173" t="str">
        <f t="shared" si="41"/>
        <v>Beer473</v>
      </c>
      <c r="M2637" s="154">
        <f>VLOOKUP(L2637,'Slope %'!C:D,2,0)</f>
        <v>0.12</v>
      </c>
    </row>
    <row r="2638" spans="1:13" x14ac:dyDescent="0.25">
      <c r="A2638" s="169">
        <v>40324</v>
      </c>
      <c r="B2638" s="170" t="s">
        <v>2246</v>
      </c>
      <c r="C2638" s="170" t="s">
        <v>15</v>
      </c>
      <c r="D2638" s="170" t="s">
        <v>143</v>
      </c>
      <c r="E2638" s="170">
        <v>750</v>
      </c>
      <c r="F2638" s="170">
        <v>12</v>
      </c>
      <c r="G2638" s="171">
        <v>40</v>
      </c>
      <c r="H2638" s="170" t="s">
        <v>22</v>
      </c>
      <c r="I2638" s="171">
        <v>29.99</v>
      </c>
      <c r="J2638" s="169">
        <v>1</v>
      </c>
      <c r="K2638" s="154" cm="1">
        <f t="array" ref="K2638">ROUND(
IF(C2638="Beer",
SUM(LOOKUP(2,1/(SRP!$B$8:$B$10&lt;=E2638)/(SRP!$C$8:$C$10&gt;=E2638),SRP!$D$8:$D$10)*(G2638/100)*(E2638/1000)),
IF(C2638="Spirits",
SUM(LOOKUP(2,1/(SRP!$B$2:$B$7&lt;=E2638)/(SRP!$C$2:$C$7&gt;=E2638),SRP!$D$2:$D$7)*(G2638/100)*(E2638/1000)),
IF(AND(C2638="Wine",D2638="Fortified Wines"),
SUM(LOOKUP(2,1/(SRP!$B$26:$B$29&lt;=E2638)/(SRP!$C$26:$C$29&gt;=E2638),SRP!$D$26:$D$29)*(G2638/100)*(E2638/1000)),
IF(C2638="Wine",
SUM(LOOKUP(2,1/(SRP!$B$21:$B$25&lt;=E2638)/(SRP!$C$21:$C$25&gt;=E2638),SRP!$D$21:$D$25)*(G2638/100)*(E2638/1000)),
IF(AND(C2638="Ready to Drink",D2638="RTD-One Pour Cocktail&gt;7%&lt;=14.5"),
SUM(LOOKUP(2,1/(SRP!$B$16:$B$20&lt;=E2638)/(SRP!$C$16:$C$20&gt;=E2638),SRP!$D$16:$D$20)*(G2638/100)*(E2638/1000)),
IF(C2638="Ready to Drink",
SUM(LOOKUP(2,1/(SRP!$B$11:$B$15&lt;=E2638)/(SRP!$C$11:$C$15&gt;=E2638),SRP!$D$11:$D$15)*(G2638/100)*(E2638/1000)),
0)))))),2)</f>
        <v>23.42</v>
      </c>
      <c r="L2638" s="173" t="str">
        <f t="shared" si="41"/>
        <v>Spirits750</v>
      </c>
      <c r="M2638" s="154">
        <f>VLOOKUP(L2638,'Slope %'!C:D,2,0)</f>
        <v>7.0000000000000007E-2</v>
      </c>
    </row>
    <row r="2639" spans="1:13" x14ac:dyDescent="0.25">
      <c r="A2639" s="169">
        <v>40335</v>
      </c>
      <c r="B2639" s="170" t="s">
        <v>2247</v>
      </c>
      <c r="C2639" s="170" t="s">
        <v>11</v>
      </c>
      <c r="D2639" s="170" t="s">
        <v>211</v>
      </c>
      <c r="E2639" s="170">
        <v>5325</v>
      </c>
      <c r="F2639" s="170">
        <v>1</v>
      </c>
      <c r="G2639" s="171">
        <v>4</v>
      </c>
      <c r="H2639" s="170" t="s">
        <v>409</v>
      </c>
      <c r="I2639" s="171">
        <v>27.99</v>
      </c>
      <c r="J2639" s="169">
        <v>15</v>
      </c>
      <c r="K2639" s="154" cm="1">
        <f t="array" ref="K2639">ROUND(
IF(C2639="Beer",
SUM(LOOKUP(2,1/(SRP!$B$8:$B$10&lt;=E2639)/(SRP!$C$8:$C$10&gt;=E2639),SRP!$D$8:$D$10)*(G2639/100)*(E2639/1000)),
IF(C2639="Spirits",
SUM(LOOKUP(2,1/(SRP!$B$2:$B$7&lt;=E2639)/(SRP!$C$2:$C$7&gt;=E2639),SRP!$D$2:$D$7)*(G2639/100)*(E2639/1000)),
IF(AND(C2639="Wine",D2639="Fortified Wines"),
SUM(LOOKUP(2,1/(SRP!$B$26:$B$29&lt;=E2639)/(SRP!$C$26:$C$29&gt;=E2639),SRP!$D$26:$D$29)*(G2639/100)*(E2639/1000)),
IF(C2639="Wine",
SUM(LOOKUP(2,1/(SRP!$B$21:$B$25&lt;=E2639)/(SRP!$C$21:$C$25&gt;=E2639),SRP!$D$21:$D$25)*(G2639/100)*(E2639/1000)),
IF(AND(C2639="Ready to Drink",D2639="RTD-One Pour Cocktail&gt;7%&lt;=14.5"),
SUM(LOOKUP(2,1/(SRP!$B$16:$B$20&lt;=E2639)/(SRP!$C$16:$C$20&gt;=E2639),SRP!$D$16:$D$20)*(G2639/100)*(E2639/1000)),
IF(C2639="Ready to Drink",
SUM(LOOKUP(2,1/(SRP!$B$11:$B$15&lt;=E2639)/(SRP!$C$11:$C$15&gt;=E2639),SRP!$D$11:$D$15)*(G2639/100)*(E2639/1000)),
0)))))),2)</f>
        <v>16.63</v>
      </c>
      <c r="L2639" s="173" t="str">
        <f t="shared" si="41"/>
        <v>Beer5325</v>
      </c>
      <c r="M2639" s="154">
        <f>VLOOKUP(L2639,'Slope %'!C:D,2,0)</f>
        <v>0.05</v>
      </c>
    </row>
    <row r="2640" spans="1:13" x14ac:dyDescent="0.25">
      <c r="A2640" s="169">
        <v>40335</v>
      </c>
      <c r="B2640" s="170" t="s">
        <v>2247</v>
      </c>
      <c r="C2640" s="170" t="s">
        <v>11</v>
      </c>
      <c r="D2640" s="170" t="s">
        <v>211</v>
      </c>
      <c r="E2640" s="170">
        <v>5325</v>
      </c>
      <c r="F2640" s="170">
        <v>1</v>
      </c>
      <c r="G2640" s="171">
        <v>4</v>
      </c>
      <c r="H2640" s="170" t="s">
        <v>409</v>
      </c>
      <c r="I2640" s="171">
        <v>27.99</v>
      </c>
      <c r="J2640" s="169">
        <v>15</v>
      </c>
      <c r="K2640" s="154" cm="1">
        <f t="array" ref="K2640">ROUND(
IF(C2640="Beer",
SUM(LOOKUP(2,1/(SRP!$B$8:$B$10&lt;=E2640)/(SRP!$C$8:$C$10&gt;=E2640),SRP!$D$8:$D$10)*(G2640/100)*(E2640/1000)),
IF(C2640="Spirits",
SUM(LOOKUP(2,1/(SRP!$B$2:$B$7&lt;=E2640)/(SRP!$C$2:$C$7&gt;=E2640),SRP!$D$2:$D$7)*(G2640/100)*(E2640/1000)),
IF(AND(C2640="Wine",D2640="Fortified Wines"),
SUM(LOOKUP(2,1/(SRP!$B$26:$B$29&lt;=E2640)/(SRP!$C$26:$C$29&gt;=E2640),SRP!$D$26:$D$29)*(G2640/100)*(E2640/1000)),
IF(C2640="Wine",
SUM(LOOKUP(2,1/(SRP!$B$21:$B$25&lt;=E2640)/(SRP!$C$21:$C$25&gt;=E2640),SRP!$D$21:$D$25)*(G2640/100)*(E2640/1000)),
IF(AND(C2640="Ready to Drink",D2640="RTD-One Pour Cocktail&gt;7%&lt;=14.5"),
SUM(LOOKUP(2,1/(SRP!$B$16:$B$20&lt;=E2640)/(SRP!$C$16:$C$20&gt;=E2640),SRP!$D$16:$D$20)*(G2640/100)*(E2640/1000)),
IF(C2640="Ready to Drink",
SUM(LOOKUP(2,1/(SRP!$B$11:$B$15&lt;=E2640)/(SRP!$C$11:$C$15&gt;=E2640),SRP!$D$11:$D$15)*(G2640/100)*(E2640/1000)),
0)))))),2)</f>
        <v>16.63</v>
      </c>
      <c r="L2640" s="173" t="str">
        <f t="shared" si="41"/>
        <v>Beer5325</v>
      </c>
      <c r="M2640" s="154">
        <f>VLOOKUP(L2640,'Slope %'!C:D,2,0)</f>
        <v>0.05</v>
      </c>
    </row>
    <row r="2641" spans="1:13" x14ac:dyDescent="0.25">
      <c r="A2641" s="169">
        <v>40351</v>
      </c>
      <c r="B2641" s="170" t="s">
        <v>2248</v>
      </c>
      <c r="C2641" s="170" t="s">
        <v>263</v>
      </c>
      <c r="D2641" s="170" t="s">
        <v>806</v>
      </c>
      <c r="E2641" s="170">
        <v>4260</v>
      </c>
      <c r="F2641" s="170">
        <v>2</v>
      </c>
      <c r="G2641" s="171">
        <v>5</v>
      </c>
      <c r="H2641" s="170" t="s">
        <v>177</v>
      </c>
      <c r="I2641" s="171">
        <v>33.99</v>
      </c>
      <c r="J2641" s="169">
        <v>12</v>
      </c>
      <c r="K2641" s="154" cm="1">
        <f t="array" ref="K2641">ROUND(
IF(C2641="Beer",
SUM(LOOKUP(2,1/(SRP!$B$8:$B$10&lt;=E2641)/(SRP!$C$8:$C$10&gt;=E2641),SRP!$D$8:$D$10)*(G2641/100)*(E2641/1000)),
IF(C2641="Spirits",
SUM(LOOKUP(2,1/(SRP!$B$2:$B$7&lt;=E2641)/(SRP!$C$2:$C$7&gt;=E2641),SRP!$D$2:$D$7)*(G2641/100)*(E2641/1000)),
IF(AND(C2641="Wine",D2641="Fortified Wines"),
SUM(LOOKUP(2,1/(SRP!$B$26:$B$29&lt;=E2641)/(SRP!$C$26:$C$29&gt;=E2641),SRP!$D$26:$D$29)*(G2641/100)*(E2641/1000)),
IF(C2641="Wine",
SUM(LOOKUP(2,1/(SRP!$B$21:$B$25&lt;=E2641)/(SRP!$C$21:$C$25&gt;=E2641),SRP!$D$21:$D$25)*(G2641/100)*(E2641/1000)),
IF(AND(C2641="Ready to Drink",D2641="RTD-One Pour Cocktail&gt;7%&lt;=14.5"),
SUM(LOOKUP(2,1/(SRP!$B$16:$B$20&lt;=E2641)/(SRP!$C$16:$C$20&gt;=E2641),SRP!$D$16:$D$20)*(G2641/100)*(E2641/1000)),
IF(C2641="Ready to Drink",
SUM(LOOKUP(2,1/(SRP!$B$11:$B$15&lt;=E2641)/(SRP!$C$11:$C$15&gt;=E2641),SRP!$D$11:$D$15)*(G2641/100)*(E2641/1000)),
0)))))),2)</f>
        <v>16.63</v>
      </c>
      <c r="L2641" s="173" t="str">
        <f t="shared" si="41"/>
        <v>Ready to Drink4260</v>
      </c>
      <c r="M2641" s="154">
        <f>VLOOKUP(L2641,'Slope %'!C:D,2,0)</f>
        <v>7.0000000000000007E-2</v>
      </c>
    </row>
    <row r="2642" spans="1:13" x14ac:dyDescent="0.25">
      <c r="A2642" s="169">
        <v>40364</v>
      </c>
      <c r="B2642" s="170" t="s">
        <v>2249</v>
      </c>
      <c r="C2642" s="170" t="s">
        <v>11</v>
      </c>
      <c r="D2642" s="170" t="s">
        <v>303</v>
      </c>
      <c r="E2642" s="170">
        <v>473</v>
      </c>
      <c r="F2642" s="170">
        <v>24</v>
      </c>
      <c r="G2642" s="171">
        <v>7.5</v>
      </c>
      <c r="H2642" s="170" t="s">
        <v>1407</v>
      </c>
      <c r="I2642" s="171">
        <v>4.62</v>
      </c>
      <c r="J2642" s="169">
        <v>1</v>
      </c>
      <c r="K2642" s="154" cm="1">
        <f t="array" ref="K2642">ROUND(
IF(C2642="Beer",
SUM(LOOKUP(2,1/(SRP!$B$8:$B$10&lt;=E2642)/(SRP!$C$8:$C$10&gt;=E2642),SRP!$D$8:$D$10)*(G2642/100)*(E2642/1000)),
IF(C2642="Spirits",
SUM(LOOKUP(2,1/(SRP!$B$2:$B$7&lt;=E2642)/(SRP!$C$2:$C$7&gt;=E2642),SRP!$D$2:$D$7)*(G2642/100)*(E2642/1000)),
IF(AND(C2642="Wine",D2642="Fortified Wines"),
SUM(LOOKUP(2,1/(SRP!$B$26:$B$29&lt;=E2642)/(SRP!$C$26:$C$29&gt;=E2642),SRP!$D$26:$D$29)*(G2642/100)*(E2642/1000)),
IF(C2642="Wine",
SUM(LOOKUP(2,1/(SRP!$B$21:$B$25&lt;=E2642)/(SRP!$C$21:$C$25&gt;=E2642),SRP!$D$21:$D$25)*(G2642/100)*(E2642/1000)),
IF(AND(C2642="Ready to Drink",D2642="RTD-One Pour Cocktail&gt;7%&lt;=14.5"),
SUM(LOOKUP(2,1/(SRP!$B$16:$B$20&lt;=E2642)/(SRP!$C$16:$C$20&gt;=E2642),SRP!$D$16:$D$20)*(G2642/100)*(E2642/1000)),
IF(C2642="Ready to Drink",
SUM(LOOKUP(2,1/(SRP!$B$11:$B$15&lt;=E2642)/(SRP!$C$11:$C$15&gt;=E2642),SRP!$D$11:$D$15)*(G2642/100)*(E2642/1000)),
0)))))),2)</f>
        <v>2.77</v>
      </c>
      <c r="L2642" s="173" t="str">
        <f t="shared" si="41"/>
        <v>Beer473</v>
      </c>
      <c r="M2642" s="154">
        <f>VLOOKUP(L2642,'Slope %'!C:D,2,0)</f>
        <v>0.12</v>
      </c>
    </row>
    <row r="2643" spans="1:13" x14ac:dyDescent="0.25">
      <c r="A2643" s="169">
        <v>40364</v>
      </c>
      <c r="B2643" s="170" t="s">
        <v>2249</v>
      </c>
      <c r="C2643" s="170" t="s">
        <v>11</v>
      </c>
      <c r="D2643" s="170" t="s">
        <v>303</v>
      </c>
      <c r="E2643" s="170">
        <v>473</v>
      </c>
      <c r="F2643" s="170">
        <v>24</v>
      </c>
      <c r="G2643" s="171">
        <v>7.5</v>
      </c>
      <c r="H2643" s="170" t="s">
        <v>1407</v>
      </c>
      <c r="I2643" s="171">
        <v>4.62</v>
      </c>
      <c r="J2643" s="169">
        <v>1</v>
      </c>
      <c r="K2643" s="154" cm="1">
        <f t="array" ref="K2643">ROUND(
IF(C2643="Beer",
SUM(LOOKUP(2,1/(SRP!$B$8:$B$10&lt;=E2643)/(SRP!$C$8:$C$10&gt;=E2643),SRP!$D$8:$D$10)*(G2643/100)*(E2643/1000)),
IF(C2643="Spirits",
SUM(LOOKUP(2,1/(SRP!$B$2:$B$7&lt;=E2643)/(SRP!$C$2:$C$7&gt;=E2643),SRP!$D$2:$D$7)*(G2643/100)*(E2643/1000)),
IF(AND(C2643="Wine",D2643="Fortified Wines"),
SUM(LOOKUP(2,1/(SRP!$B$26:$B$29&lt;=E2643)/(SRP!$C$26:$C$29&gt;=E2643),SRP!$D$26:$D$29)*(G2643/100)*(E2643/1000)),
IF(C2643="Wine",
SUM(LOOKUP(2,1/(SRP!$B$21:$B$25&lt;=E2643)/(SRP!$C$21:$C$25&gt;=E2643),SRP!$D$21:$D$25)*(G2643/100)*(E2643/1000)),
IF(AND(C2643="Ready to Drink",D2643="RTD-One Pour Cocktail&gt;7%&lt;=14.5"),
SUM(LOOKUP(2,1/(SRP!$B$16:$B$20&lt;=E2643)/(SRP!$C$16:$C$20&gt;=E2643),SRP!$D$16:$D$20)*(G2643/100)*(E2643/1000)),
IF(C2643="Ready to Drink",
SUM(LOOKUP(2,1/(SRP!$B$11:$B$15&lt;=E2643)/(SRP!$C$11:$C$15&gt;=E2643),SRP!$D$11:$D$15)*(G2643/100)*(E2643/1000)),
0)))))),2)</f>
        <v>2.77</v>
      </c>
      <c r="L2643" s="173" t="str">
        <f t="shared" si="41"/>
        <v>Beer473</v>
      </c>
      <c r="M2643" s="154">
        <f>VLOOKUP(L2643,'Slope %'!C:D,2,0)</f>
        <v>0.12</v>
      </c>
    </row>
    <row r="2644" spans="1:13" x14ac:dyDescent="0.25">
      <c r="A2644" s="169">
        <v>40378</v>
      </c>
      <c r="B2644" s="170" t="s">
        <v>2250</v>
      </c>
      <c r="C2644" s="170" t="s">
        <v>263</v>
      </c>
      <c r="D2644" s="170" t="s">
        <v>806</v>
      </c>
      <c r="E2644" s="170">
        <v>2130</v>
      </c>
      <c r="F2644" s="170">
        <v>4</v>
      </c>
      <c r="G2644" s="171">
        <v>5</v>
      </c>
      <c r="H2644" s="170" t="s">
        <v>54</v>
      </c>
      <c r="I2644" s="171">
        <v>15.99</v>
      </c>
      <c r="J2644" s="169">
        <v>6</v>
      </c>
      <c r="K2644" s="154" cm="1">
        <f t="array" ref="K2644">ROUND(
IF(C2644="Beer",
SUM(LOOKUP(2,1/(SRP!$B$8:$B$10&lt;=E2644)/(SRP!$C$8:$C$10&gt;=E2644),SRP!$D$8:$D$10)*(G2644/100)*(E2644/1000)),
IF(C2644="Spirits",
SUM(LOOKUP(2,1/(SRP!$B$2:$B$7&lt;=E2644)/(SRP!$C$2:$C$7&gt;=E2644),SRP!$D$2:$D$7)*(G2644/100)*(E2644/1000)),
IF(AND(C2644="Wine",D2644="Fortified Wines"),
SUM(LOOKUP(2,1/(SRP!$B$26:$B$29&lt;=E2644)/(SRP!$C$26:$C$29&gt;=E2644),SRP!$D$26:$D$29)*(G2644/100)*(E2644/1000)),
IF(C2644="Wine",
SUM(LOOKUP(2,1/(SRP!$B$21:$B$25&lt;=E2644)/(SRP!$C$21:$C$25&gt;=E2644),SRP!$D$21:$D$25)*(G2644/100)*(E2644/1000)),
IF(AND(C2644="Ready to Drink",D2644="RTD-One Pour Cocktail&gt;7%&lt;=14.5"),
SUM(LOOKUP(2,1/(SRP!$B$16:$B$20&lt;=E2644)/(SRP!$C$16:$C$20&gt;=E2644),SRP!$D$16:$D$20)*(G2644/100)*(E2644/1000)),
IF(C2644="Ready to Drink",
SUM(LOOKUP(2,1/(SRP!$B$11:$B$15&lt;=E2644)/(SRP!$C$11:$C$15&gt;=E2644),SRP!$D$11:$D$15)*(G2644/100)*(E2644/1000)),
0)))))),2)</f>
        <v>8.31</v>
      </c>
      <c r="L2644" s="173" t="str">
        <f t="shared" si="41"/>
        <v>Ready to Drink2130</v>
      </c>
      <c r="M2644" s="154">
        <f>VLOOKUP(L2644,'Slope %'!C:D,2,0)</f>
        <v>0.1</v>
      </c>
    </row>
    <row r="2645" spans="1:13" x14ac:dyDescent="0.25">
      <c r="A2645" s="169">
        <v>40378</v>
      </c>
      <c r="B2645" s="170" t="s">
        <v>2250</v>
      </c>
      <c r="C2645" s="170" t="s">
        <v>263</v>
      </c>
      <c r="D2645" s="170" t="s">
        <v>806</v>
      </c>
      <c r="E2645" s="170">
        <v>2130</v>
      </c>
      <c r="F2645" s="170">
        <v>4</v>
      </c>
      <c r="G2645" s="171">
        <v>5</v>
      </c>
      <c r="H2645" s="170" t="s">
        <v>54</v>
      </c>
      <c r="I2645" s="171">
        <v>15.99</v>
      </c>
      <c r="J2645" s="169">
        <v>6</v>
      </c>
      <c r="K2645" s="154" cm="1">
        <f t="array" ref="K2645">ROUND(
IF(C2645="Beer",
SUM(LOOKUP(2,1/(SRP!$B$8:$B$10&lt;=E2645)/(SRP!$C$8:$C$10&gt;=E2645),SRP!$D$8:$D$10)*(G2645/100)*(E2645/1000)),
IF(C2645="Spirits",
SUM(LOOKUP(2,1/(SRP!$B$2:$B$7&lt;=E2645)/(SRP!$C$2:$C$7&gt;=E2645),SRP!$D$2:$D$7)*(G2645/100)*(E2645/1000)),
IF(AND(C2645="Wine",D2645="Fortified Wines"),
SUM(LOOKUP(2,1/(SRP!$B$26:$B$29&lt;=E2645)/(SRP!$C$26:$C$29&gt;=E2645),SRP!$D$26:$D$29)*(G2645/100)*(E2645/1000)),
IF(C2645="Wine",
SUM(LOOKUP(2,1/(SRP!$B$21:$B$25&lt;=E2645)/(SRP!$C$21:$C$25&gt;=E2645),SRP!$D$21:$D$25)*(G2645/100)*(E2645/1000)),
IF(AND(C2645="Ready to Drink",D2645="RTD-One Pour Cocktail&gt;7%&lt;=14.5"),
SUM(LOOKUP(2,1/(SRP!$B$16:$B$20&lt;=E2645)/(SRP!$C$16:$C$20&gt;=E2645),SRP!$D$16:$D$20)*(G2645/100)*(E2645/1000)),
IF(C2645="Ready to Drink",
SUM(LOOKUP(2,1/(SRP!$B$11:$B$15&lt;=E2645)/(SRP!$C$11:$C$15&gt;=E2645),SRP!$D$11:$D$15)*(G2645/100)*(E2645/1000)),
0)))))),2)</f>
        <v>8.31</v>
      </c>
      <c r="L2645" s="173" t="str">
        <f t="shared" si="41"/>
        <v>Ready to Drink2130</v>
      </c>
      <c r="M2645" s="154">
        <f>VLOOKUP(L2645,'Slope %'!C:D,2,0)</f>
        <v>0.1</v>
      </c>
    </row>
    <row r="2646" spans="1:13" x14ac:dyDescent="0.25">
      <c r="A2646" s="169">
        <v>40404</v>
      </c>
      <c r="B2646" s="170" t="s">
        <v>2251</v>
      </c>
      <c r="C2646" s="170" t="s">
        <v>11</v>
      </c>
      <c r="D2646" s="170" t="s">
        <v>12</v>
      </c>
      <c r="E2646" s="170">
        <v>5115</v>
      </c>
      <c r="F2646" s="170">
        <v>1</v>
      </c>
      <c r="G2646" s="171">
        <v>5</v>
      </c>
      <c r="H2646" s="170" t="s">
        <v>13</v>
      </c>
      <c r="I2646" s="171">
        <v>32.89</v>
      </c>
      <c r="J2646" s="169">
        <v>15</v>
      </c>
      <c r="K2646" s="154" cm="1">
        <f t="array" ref="K2646">ROUND(
IF(C2646="Beer",
SUM(LOOKUP(2,1/(SRP!$B$8:$B$10&lt;=E2646)/(SRP!$C$8:$C$10&gt;=E2646),SRP!$D$8:$D$10)*(G2646/100)*(E2646/1000)),
IF(C2646="Spirits",
SUM(LOOKUP(2,1/(SRP!$B$2:$B$7&lt;=E2646)/(SRP!$C$2:$C$7&gt;=E2646),SRP!$D$2:$D$7)*(G2646/100)*(E2646/1000)),
IF(AND(C2646="Wine",D2646="Fortified Wines"),
SUM(LOOKUP(2,1/(SRP!$B$26:$B$29&lt;=E2646)/(SRP!$C$26:$C$29&gt;=E2646),SRP!$D$26:$D$29)*(G2646/100)*(E2646/1000)),
IF(C2646="Wine",
SUM(LOOKUP(2,1/(SRP!$B$21:$B$25&lt;=E2646)/(SRP!$C$21:$C$25&gt;=E2646),SRP!$D$21:$D$25)*(G2646/100)*(E2646/1000)),
IF(AND(C2646="Ready to Drink",D2646="RTD-One Pour Cocktail&gt;7%&lt;=14.5"),
SUM(LOOKUP(2,1/(SRP!$B$16:$B$20&lt;=E2646)/(SRP!$C$16:$C$20&gt;=E2646),SRP!$D$16:$D$20)*(G2646/100)*(E2646/1000)),
IF(C2646="Ready to Drink",
SUM(LOOKUP(2,1/(SRP!$B$11:$B$15&lt;=E2646)/(SRP!$C$11:$C$15&gt;=E2646),SRP!$D$11:$D$15)*(G2646/100)*(E2646/1000)),
0)))))),2)</f>
        <v>19.97</v>
      </c>
      <c r="L2646" s="173" t="str">
        <f t="shared" si="41"/>
        <v>Beer5115</v>
      </c>
      <c r="M2646" s="154">
        <f>VLOOKUP(L2646,'Slope %'!C:D,2,0)</f>
        <v>0.05</v>
      </c>
    </row>
    <row r="2647" spans="1:13" x14ac:dyDescent="0.25">
      <c r="A2647" s="169">
        <v>40404</v>
      </c>
      <c r="B2647" s="170" t="s">
        <v>2251</v>
      </c>
      <c r="C2647" s="170" t="s">
        <v>11</v>
      </c>
      <c r="D2647" s="170" t="s">
        <v>12</v>
      </c>
      <c r="E2647" s="170">
        <v>5115</v>
      </c>
      <c r="F2647" s="170">
        <v>1</v>
      </c>
      <c r="G2647" s="171">
        <v>5</v>
      </c>
      <c r="H2647" s="170" t="s">
        <v>13</v>
      </c>
      <c r="I2647" s="171">
        <v>32.89</v>
      </c>
      <c r="J2647" s="169">
        <v>15</v>
      </c>
      <c r="K2647" s="154" cm="1">
        <f t="array" ref="K2647">ROUND(
IF(C2647="Beer",
SUM(LOOKUP(2,1/(SRP!$B$8:$B$10&lt;=E2647)/(SRP!$C$8:$C$10&gt;=E2647),SRP!$D$8:$D$10)*(G2647/100)*(E2647/1000)),
IF(C2647="Spirits",
SUM(LOOKUP(2,1/(SRP!$B$2:$B$7&lt;=E2647)/(SRP!$C$2:$C$7&gt;=E2647),SRP!$D$2:$D$7)*(G2647/100)*(E2647/1000)),
IF(AND(C2647="Wine",D2647="Fortified Wines"),
SUM(LOOKUP(2,1/(SRP!$B$26:$B$29&lt;=E2647)/(SRP!$C$26:$C$29&gt;=E2647),SRP!$D$26:$D$29)*(G2647/100)*(E2647/1000)),
IF(C2647="Wine",
SUM(LOOKUP(2,1/(SRP!$B$21:$B$25&lt;=E2647)/(SRP!$C$21:$C$25&gt;=E2647),SRP!$D$21:$D$25)*(G2647/100)*(E2647/1000)),
IF(AND(C2647="Ready to Drink",D2647="RTD-One Pour Cocktail&gt;7%&lt;=14.5"),
SUM(LOOKUP(2,1/(SRP!$B$16:$B$20&lt;=E2647)/(SRP!$C$16:$C$20&gt;=E2647),SRP!$D$16:$D$20)*(G2647/100)*(E2647/1000)),
IF(C2647="Ready to Drink",
SUM(LOOKUP(2,1/(SRP!$B$11:$B$15&lt;=E2647)/(SRP!$C$11:$C$15&gt;=E2647),SRP!$D$11:$D$15)*(G2647/100)*(E2647/1000)),
0)))))),2)</f>
        <v>19.97</v>
      </c>
      <c r="L2647" s="173" t="str">
        <f t="shared" si="41"/>
        <v>Beer5115</v>
      </c>
      <c r="M2647" s="154">
        <f>VLOOKUP(L2647,'Slope %'!C:D,2,0)</f>
        <v>0.05</v>
      </c>
    </row>
    <row r="2648" spans="1:13" x14ac:dyDescent="0.25">
      <c r="A2648" s="169">
        <v>40488</v>
      </c>
      <c r="B2648" s="170" t="s">
        <v>2252</v>
      </c>
      <c r="C2648" s="170" t="s">
        <v>24</v>
      </c>
      <c r="D2648" s="170" t="s">
        <v>66</v>
      </c>
      <c r="E2648" s="170">
        <v>750</v>
      </c>
      <c r="F2648" s="170">
        <v>12</v>
      </c>
      <c r="G2648" s="171">
        <v>13</v>
      </c>
      <c r="H2648" s="170" t="s">
        <v>26</v>
      </c>
      <c r="I2648" s="171">
        <v>20.99</v>
      </c>
      <c r="J2648" s="169">
        <v>1</v>
      </c>
      <c r="K2648" s="154" cm="1">
        <f t="array" ref="K2648">ROUND(
IF(C2648="Beer",
SUM(LOOKUP(2,1/(SRP!$B$8:$B$10&lt;=E2648)/(SRP!$C$8:$C$10&gt;=E2648),SRP!$D$8:$D$10)*(G2648/100)*(E2648/1000)),
IF(C2648="Spirits",
SUM(LOOKUP(2,1/(SRP!$B$2:$B$7&lt;=E2648)/(SRP!$C$2:$C$7&gt;=E2648),SRP!$D$2:$D$7)*(G2648/100)*(E2648/1000)),
IF(AND(C2648="Wine",D2648="Fortified Wines"),
SUM(LOOKUP(2,1/(SRP!$B$26:$B$29&lt;=E2648)/(SRP!$C$26:$C$29&gt;=E2648),SRP!$D$26:$D$29)*(G2648/100)*(E2648/1000)),
IF(C2648="Wine",
SUM(LOOKUP(2,1/(SRP!$B$21:$B$25&lt;=E2648)/(SRP!$C$21:$C$25&gt;=E2648),SRP!$D$21:$D$25)*(G2648/100)*(E2648/1000)),
IF(AND(C2648="Ready to Drink",D2648="RTD-One Pour Cocktail&gt;7%&lt;=14.5"),
SUM(LOOKUP(2,1/(SRP!$B$16:$B$20&lt;=E2648)/(SRP!$C$16:$C$20&gt;=E2648),SRP!$D$16:$D$20)*(G2648/100)*(E2648/1000)),
IF(C2648="Ready to Drink",
SUM(LOOKUP(2,1/(SRP!$B$11:$B$15&lt;=E2648)/(SRP!$C$11:$C$15&gt;=E2648),SRP!$D$11:$D$15)*(G2648/100)*(E2648/1000)),
0)))))),2)</f>
        <v>7.61</v>
      </c>
      <c r="L2648" s="173" t="str">
        <f t="shared" si="41"/>
        <v>Wine750</v>
      </c>
      <c r="M2648" s="154">
        <f>VLOOKUP(L2648,'Slope %'!C:D,2,0)</f>
        <v>0.1</v>
      </c>
    </row>
    <row r="2649" spans="1:13" x14ac:dyDescent="0.25">
      <c r="A2649" s="169">
        <v>40494</v>
      </c>
      <c r="B2649" s="170" t="s">
        <v>2253</v>
      </c>
      <c r="C2649" s="170" t="s">
        <v>24</v>
      </c>
      <c r="D2649" s="170" t="s">
        <v>68</v>
      </c>
      <c r="E2649" s="170">
        <v>1500</v>
      </c>
      <c r="F2649" s="170">
        <v>6</v>
      </c>
      <c r="G2649" s="171">
        <v>13.8</v>
      </c>
      <c r="H2649" s="170" t="s">
        <v>600</v>
      </c>
      <c r="I2649" s="171">
        <v>41.99</v>
      </c>
      <c r="J2649" s="169">
        <v>1</v>
      </c>
      <c r="K2649" s="154" cm="1">
        <f t="array" ref="K2649">ROUND(
IF(C2649="Beer",
SUM(LOOKUP(2,1/(SRP!$B$8:$B$10&lt;=E2649)/(SRP!$C$8:$C$10&gt;=E2649),SRP!$D$8:$D$10)*(G2649/100)*(E2649/1000)),
IF(C2649="Spirits",
SUM(LOOKUP(2,1/(SRP!$B$2:$B$7&lt;=E2649)/(SRP!$C$2:$C$7&gt;=E2649),SRP!$D$2:$D$7)*(G2649/100)*(E2649/1000)),
IF(AND(C2649="Wine",D2649="Fortified Wines"),
SUM(LOOKUP(2,1/(SRP!$B$26:$B$29&lt;=E2649)/(SRP!$C$26:$C$29&gt;=E2649),SRP!$D$26:$D$29)*(G2649/100)*(E2649/1000)),
IF(C2649="Wine",
SUM(LOOKUP(2,1/(SRP!$B$21:$B$25&lt;=E2649)/(SRP!$C$21:$C$25&gt;=E2649),SRP!$D$21:$D$25)*(G2649/100)*(E2649/1000)),
IF(AND(C2649="Ready to Drink",D2649="RTD-One Pour Cocktail&gt;7%&lt;=14.5"),
SUM(LOOKUP(2,1/(SRP!$B$16:$B$20&lt;=E2649)/(SRP!$C$16:$C$20&gt;=E2649),SRP!$D$16:$D$20)*(G2649/100)*(E2649/1000)),
IF(C2649="Ready to Drink",
SUM(LOOKUP(2,1/(SRP!$B$11:$B$15&lt;=E2649)/(SRP!$C$11:$C$15&gt;=E2649),SRP!$D$11:$D$15)*(G2649/100)*(E2649/1000)),
0)))))),2)</f>
        <v>16.16</v>
      </c>
      <c r="L2649" s="173" t="str">
        <f t="shared" si="41"/>
        <v>Wine1500</v>
      </c>
      <c r="M2649" s="154">
        <f>VLOOKUP(L2649,'Slope %'!C:D,2,0)</f>
        <v>7.0000000000000007E-2</v>
      </c>
    </row>
    <row r="2650" spans="1:13" x14ac:dyDescent="0.25">
      <c r="A2650" s="169">
        <v>40496</v>
      </c>
      <c r="B2650" s="170" t="s">
        <v>2254</v>
      </c>
      <c r="C2650" s="170" t="s">
        <v>24</v>
      </c>
      <c r="D2650" s="170" t="s">
        <v>230</v>
      </c>
      <c r="E2650" s="170">
        <v>750</v>
      </c>
      <c r="F2650" s="170">
        <v>6</v>
      </c>
      <c r="G2650" s="171">
        <v>13.5</v>
      </c>
      <c r="H2650" s="170" t="s">
        <v>35</v>
      </c>
      <c r="I2650" s="171">
        <v>49.99</v>
      </c>
      <c r="J2650" s="169">
        <v>1</v>
      </c>
      <c r="K2650" s="154" cm="1">
        <f t="array" ref="K2650">ROUND(
IF(C2650="Beer",
SUM(LOOKUP(2,1/(SRP!$B$8:$B$10&lt;=E2650)/(SRP!$C$8:$C$10&gt;=E2650),SRP!$D$8:$D$10)*(G2650/100)*(E2650/1000)),
IF(C2650="Spirits",
SUM(LOOKUP(2,1/(SRP!$B$2:$B$7&lt;=E2650)/(SRP!$C$2:$C$7&gt;=E2650),SRP!$D$2:$D$7)*(G2650/100)*(E2650/1000)),
IF(AND(C2650="Wine",D2650="Fortified Wines"),
SUM(LOOKUP(2,1/(SRP!$B$26:$B$29&lt;=E2650)/(SRP!$C$26:$C$29&gt;=E2650),SRP!$D$26:$D$29)*(G2650/100)*(E2650/1000)),
IF(C2650="Wine",
SUM(LOOKUP(2,1/(SRP!$B$21:$B$25&lt;=E2650)/(SRP!$C$21:$C$25&gt;=E2650),SRP!$D$21:$D$25)*(G2650/100)*(E2650/1000)),
IF(AND(C2650="Ready to Drink",D2650="RTD-One Pour Cocktail&gt;7%&lt;=14.5"),
SUM(LOOKUP(2,1/(SRP!$B$16:$B$20&lt;=E2650)/(SRP!$C$16:$C$20&gt;=E2650),SRP!$D$16:$D$20)*(G2650/100)*(E2650/1000)),
IF(C2650="Ready to Drink",
SUM(LOOKUP(2,1/(SRP!$B$11:$B$15&lt;=E2650)/(SRP!$C$11:$C$15&gt;=E2650),SRP!$D$11:$D$15)*(G2650/100)*(E2650/1000)),
0)))))),2)</f>
        <v>7.9</v>
      </c>
      <c r="L2650" s="173" t="str">
        <f t="shared" si="41"/>
        <v>Wine750</v>
      </c>
      <c r="M2650" s="154">
        <f>VLOOKUP(L2650,'Slope %'!C:D,2,0)</f>
        <v>0.1</v>
      </c>
    </row>
    <row r="2651" spans="1:13" x14ac:dyDescent="0.25">
      <c r="A2651" s="169">
        <v>40497</v>
      </c>
      <c r="B2651" s="170" t="s">
        <v>2255</v>
      </c>
      <c r="C2651" s="170" t="s">
        <v>24</v>
      </c>
      <c r="D2651" s="170" t="s">
        <v>34</v>
      </c>
      <c r="E2651" s="170">
        <v>750</v>
      </c>
      <c r="F2651" s="170">
        <v>6</v>
      </c>
      <c r="G2651" s="171">
        <v>13</v>
      </c>
      <c r="H2651" s="170" t="s">
        <v>1887</v>
      </c>
      <c r="I2651" s="171">
        <v>18.98</v>
      </c>
      <c r="J2651" s="169">
        <v>1</v>
      </c>
      <c r="K2651" s="154" cm="1">
        <f t="array" ref="K2651">ROUND(
IF(C2651="Beer",
SUM(LOOKUP(2,1/(SRP!$B$8:$B$10&lt;=E2651)/(SRP!$C$8:$C$10&gt;=E2651),SRP!$D$8:$D$10)*(G2651/100)*(E2651/1000)),
IF(C2651="Spirits",
SUM(LOOKUP(2,1/(SRP!$B$2:$B$7&lt;=E2651)/(SRP!$C$2:$C$7&gt;=E2651),SRP!$D$2:$D$7)*(G2651/100)*(E2651/1000)),
IF(AND(C2651="Wine",D2651="Fortified Wines"),
SUM(LOOKUP(2,1/(SRP!$B$26:$B$29&lt;=E2651)/(SRP!$C$26:$C$29&gt;=E2651),SRP!$D$26:$D$29)*(G2651/100)*(E2651/1000)),
IF(C2651="Wine",
SUM(LOOKUP(2,1/(SRP!$B$21:$B$25&lt;=E2651)/(SRP!$C$21:$C$25&gt;=E2651),SRP!$D$21:$D$25)*(G2651/100)*(E2651/1000)),
IF(AND(C2651="Ready to Drink",D2651="RTD-One Pour Cocktail&gt;7%&lt;=14.5"),
SUM(LOOKUP(2,1/(SRP!$B$16:$B$20&lt;=E2651)/(SRP!$C$16:$C$20&gt;=E2651),SRP!$D$16:$D$20)*(G2651/100)*(E2651/1000)),
IF(C2651="Ready to Drink",
SUM(LOOKUP(2,1/(SRP!$B$11:$B$15&lt;=E2651)/(SRP!$C$11:$C$15&gt;=E2651),SRP!$D$11:$D$15)*(G2651/100)*(E2651/1000)),
0)))))),2)</f>
        <v>7.61</v>
      </c>
      <c r="L2651" s="173" t="str">
        <f t="shared" si="41"/>
        <v>Wine750</v>
      </c>
      <c r="M2651" s="154">
        <f>VLOOKUP(L2651,'Slope %'!C:D,2,0)</f>
        <v>0.1</v>
      </c>
    </row>
    <row r="2652" spans="1:13" x14ac:dyDescent="0.25">
      <c r="A2652" s="169">
        <v>40506</v>
      </c>
      <c r="B2652" s="170" t="s">
        <v>2256</v>
      </c>
      <c r="C2652" s="170" t="s">
        <v>24</v>
      </c>
      <c r="D2652" s="170" t="s">
        <v>34</v>
      </c>
      <c r="E2652" s="170">
        <v>750</v>
      </c>
      <c r="F2652" s="170">
        <v>6</v>
      </c>
      <c r="G2652" s="171">
        <v>12.5</v>
      </c>
      <c r="H2652" s="170" t="s">
        <v>1887</v>
      </c>
      <c r="I2652" s="171">
        <v>18.98</v>
      </c>
      <c r="J2652" s="169">
        <v>1</v>
      </c>
      <c r="K2652" s="154" cm="1">
        <f t="array" ref="K2652">ROUND(
IF(C2652="Beer",
SUM(LOOKUP(2,1/(SRP!$B$8:$B$10&lt;=E2652)/(SRP!$C$8:$C$10&gt;=E2652),SRP!$D$8:$D$10)*(G2652/100)*(E2652/1000)),
IF(C2652="Spirits",
SUM(LOOKUP(2,1/(SRP!$B$2:$B$7&lt;=E2652)/(SRP!$C$2:$C$7&gt;=E2652),SRP!$D$2:$D$7)*(G2652/100)*(E2652/1000)),
IF(AND(C2652="Wine",D2652="Fortified Wines"),
SUM(LOOKUP(2,1/(SRP!$B$26:$B$29&lt;=E2652)/(SRP!$C$26:$C$29&gt;=E2652),SRP!$D$26:$D$29)*(G2652/100)*(E2652/1000)),
IF(C2652="Wine",
SUM(LOOKUP(2,1/(SRP!$B$21:$B$25&lt;=E2652)/(SRP!$C$21:$C$25&gt;=E2652),SRP!$D$21:$D$25)*(G2652/100)*(E2652/1000)),
IF(AND(C2652="Ready to Drink",D2652="RTD-One Pour Cocktail&gt;7%&lt;=14.5"),
SUM(LOOKUP(2,1/(SRP!$B$16:$B$20&lt;=E2652)/(SRP!$C$16:$C$20&gt;=E2652),SRP!$D$16:$D$20)*(G2652/100)*(E2652/1000)),
IF(C2652="Ready to Drink",
SUM(LOOKUP(2,1/(SRP!$B$11:$B$15&lt;=E2652)/(SRP!$C$11:$C$15&gt;=E2652),SRP!$D$11:$D$15)*(G2652/100)*(E2652/1000)),
0)))))),2)</f>
        <v>7.32</v>
      </c>
      <c r="L2652" s="173" t="str">
        <f t="shared" si="41"/>
        <v>Wine750</v>
      </c>
      <c r="M2652" s="154">
        <f>VLOOKUP(L2652,'Slope %'!C:D,2,0)</f>
        <v>0.1</v>
      </c>
    </row>
    <row r="2653" spans="1:13" x14ac:dyDescent="0.25">
      <c r="A2653" s="169">
        <v>40515</v>
      </c>
      <c r="B2653" s="170" t="s">
        <v>2257</v>
      </c>
      <c r="C2653" s="170" t="s">
        <v>24</v>
      </c>
      <c r="D2653" s="170" t="s">
        <v>34</v>
      </c>
      <c r="E2653" s="170">
        <v>750</v>
      </c>
      <c r="F2653" s="170">
        <v>12</v>
      </c>
      <c r="G2653" s="171">
        <v>13</v>
      </c>
      <c r="H2653" s="170" t="s">
        <v>22</v>
      </c>
      <c r="I2653" s="171">
        <v>18.489999999999998</v>
      </c>
      <c r="J2653" s="169">
        <v>1</v>
      </c>
      <c r="K2653" s="154" cm="1">
        <f t="array" ref="K2653">ROUND(
IF(C2653="Beer",
SUM(LOOKUP(2,1/(SRP!$B$8:$B$10&lt;=E2653)/(SRP!$C$8:$C$10&gt;=E2653),SRP!$D$8:$D$10)*(G2653/100)*(E2653/1000)),
IF(C2653="Spirits",
SUM(LOOKUP(2,1/(SRP!$B$2:$B$7&lt;=E2653)/(SRP!$C$2:$C$7&gt;=E2653),SRP!$D$2:$D$7)*(G2653/100)*(E2653/1000)),
IF(AND(C2653="Wine",D2653="Fortified Wines"),
SUM(LOOKUP(2,1/(SRP!$B$26:$B$29&lt;=E2653)/(SRP!$C$26:$C$29&gt;=E2653),SRP!$D$26:$D$29)*(G2653/100)*(E2653/1000)),
IF(C2653="Wine",
SUM(LOOKUP(2,1/(SRP!$B$21:$B$25&lt;=E2653)/(SRP!$C$21:$C$25&gt;=E2653),SRP!$D$21:$D$25)*(G2653/100)*(E2653/1000)),
IF(AND(C2653="Ready to Drink",D2653="RTD-One Pour Cocktail&gt;7%&lt;=14.5"),
SUM(LOOKUP(2,1/(SRP!$B$16:$B$20&lt;=E2653)/(SRP!$C$16:$C$20&gt;=E2653),SRP!$D$16:$D$20)*(G2653/100)*(E2653/1000)),
IF(C2653="Ready to Drink",
SUM(LOOKUP(2,1/(SRP!$B$11:$B$15&lt;=E2653)/(SRP!$C$11:$C$15&gt;=E2653),SRP!$D$11:$D$15)*(G2653/100)*(E2653/1000)),
0)))))),2)</f>
        <v>7.61</v>
      </c>
      <c r="L2653" s="173" t="str">
        <f t="shared" si="41"/>
        <v>Wine750</v>
      </c>
      <c r="M2653" s="154">
        <f>VLOOKUP(L2653,'Slope %'!C:D,2,0)</f>
        <v>0.1</v>
      </c>
    </row>
    <row r="2654" spans="1:13" x14ac:dyDescent="0.25">
      <c r="A2654" s="169">
        <v>40519</v>
      </c>
      <c r="B2654" s="170" t="s">
        <v>2258</v>
      </c>
      <c r="C2654" s="170" t="s">
        <v>24</v>
      </c>
      <c r="D2654" s="170" t="s">
        <v>60</v>
      </c>
      <c r="E2654" s="170">
        <v>3000</v>
      </c>
      <c r="F2654" s="170">
        <v>6</v>
      </c>
      <c r="G2654" s="171">
        <v>13.5</v>
      </c>
      <c r="H2654" s="170" t="s">
        <v>35</v>
      </c>
      <c r="I2654" s="171">
        <v>52.99</v>
      </c>
      <c r="J2654" s="169">
        <v>1</v>
      </c>
      <c r="K2654" s="154" cm="1">
        <f t="array" ref="K2654">ROUND(
IF(C2654="Beer",
SUM(LOOKUP(2,1/(SRP!$B$8:$B$10&lt;=E2654)/(SRP!$C$8:$C$10&gt;=E2654),SRP!$D$8:$D$10)*(G2654/100)*(E2654/1000)),
IF(C2654="Spirits",
SUM(LOOKUP(2,1/(SRP!$B$2:$B$7&lt;=E2654)/(SRP!$C$2:$C$7&gt;=E2654),SRP!$D$2:$D$7)*(G2654/100)*(E2654/1000)),
IF(AND(C2654="Wine",D2654="Fortified Wines"),
SUM(LOOKUP(2,1/(SRP!$B$26:$B$29&lt;=E2654)/(SRP!$C$26:$C$29&gt;=E2654),SRP!$D$26:$D$29)*(G2654/100)*(E2654/1000)),
IF(C2654="Wine",
SUM(LOOKUP(2,1/(SRP!$B$21:$B$25&lt;=E2654)/(SRP!$C$21:$C$25&gt;=E2654),SRP!$D$21:$D$25)*(G2654/100)*(E2654/1000)),
IF(AND(C2654="Ready to Drink",D2654="RTD-One Pour Cocktail&gt;7%&lt;=14.5"),
SUM(LOOKUP(2,1/(SRP!$B$16:$B$20&lt;=E2654)/(SRP!$C$16:$C$20&gt;=E2654),SRP!$D$16:$D$20)*(G2654/100)*(E2654/1000)),
IF(C2654="Ready to Drink",
SUM(LOOKUP(2,1/(SRP!$B$11:$B$15&lt;=E2654)/(SRP!$C$11:$C$15&gt;=E2654),SRP!$D$11:$D$15)*(G2654/100)*(E2654/1000)),
0)))))),2)</f>
        <v>31.62</v>
      </c>
      <c r="L2654" s="173" t="str">
        <f t="shared" si="41"/>
        <v>Wine3000</v>
      </c>
      <c r="M2654" s="154">
        <f>VLOOKUP(L2654,'Slope %'!C:D,2,0)</f>
        <v>0.05</v>
      </c>
    </row>
    <row r="2655" spans="1:13" x14ac:dyDescent="0.25">
      <c r="A2655" s="169">
        <v>40521</v>
      </c>
      <c r="B2655" s="170" t="s">
        <v>2259</v>
      </c>
      <c r="C2655" s="170" t="s">
        <v>24</v>
      </c>
      <c r="D2655" s="170" t="s">
        <v>34</v>
      </c>
      <c r="E2655" s="170">
        <v>750</v>
      </c>
      <c r="F2655" s="170">
        <v>12</v>
      </c>
      <c r="G2655" s="171">
        <v>10</v>
      </c>
      <c r="H2655" s="170" t="s">
        <v>47</v>
      </c>
      <c r="I2655" s="171">
        <v>14.99</v>
      </c>
      <c r="J2655" s="169">
        <v>1</v>
      </c>
      <c r="K2655" s="154" cm="1">
        <f t="array" ref="K2655">ROUND(
IF(C2655="Beer",
SUM(LOOKUP(2,1/(SRP!$B$8:$B$10&lt;=E2655)/(SRP!$C$8:$C$10&gt;=E2655),SRP!$D$8:$D$10)*(G2655/100)*(E2655/1000)),
IF(C2655="Spirits",
SUM(LOOKUP(2,1/(SRP!$B$2:$B$7&lt;=E2655)/(SRP!$C$2:$C$7&gt;=E2655),SRP!$D$2:$D$7)*(G2655/100)*(E2655/1000)),
IF(AND(C2655="Wine",D2655="Fortified Wines"),
SUM(LOOKUP(2,1/(SRP!$B$26:$B$29&lt;=E2655)/(SRP!$C$26:$C$29&gt;=E2655),SRP!$D$26:$D$29)*(G2655/100)*(E2655/1000)),
IF(C2655="Wine",
SUM(LOOKUP(2,1/(SRP!$B$21:$B$25&lt;=E2655)/(SRP!$C$21:$C$25&gt;=E2655),SRP!$D$21:$D$25)*(G2655/100)*(E2655/1000)),
IF(AND(C2655="Ready to Drink",D2655="RTD-One Pour Cocktail&gt;7%&lt;=14.5"),
SUM(LOOKUP(2,1/(SRP!$B$16:$B$20&lt;=E2655)/(SRP!$C$16:$C$20&gt;=E2655),SRP!$D$16:$D$20)*(G2655/100)*(E2655/1000)),
IF(C2655="Ready to Drink",
SUM(LOOKUP(2,1/(SRP!$B$11:$B$15&lt;=E2655)/(SRP!$C$11:$C$15&gt;=E2655),SRP!$D$11:$D$15)*(G2655/100)*(E2655/1000)),
0)))))),2)</f>
        <v>5.86</v>
      </c>
      <c r="L2655" s="173" t="str">
        <f t="shared" si="41"/>
        <v>Wine750</v>
      </c>
      <c r="M2655" s="154">
        <f>VLOOKUP(L2655,'Slope %'!C:D,2,0)</f>
        <v>0.1</v>
      </c>
    </row>
    <row r="2656" spans="1:13" x14ac:dyDescent="0.25">
      <c r="A2656" s="169">
        <v>40527</v>
      </c>
      <c r="B2656" s="170" t="s">
        <v>2260</v>
      </c>
      <c r="C2656" s="170" t="s">
        <v>11</v>
      </c>
      <c r="D2656" s="170" t="s">
        <v>267</v>
      </c>
      <c r="E2656" s="170">
        <v>473</v>
      </c>
      <c r="F2656" s="170">
        <v>24</v>
      </c>
      <c r="G2656" s="171">
        <v>5</v>
      </c>
      <c r="H2656" s="170" t="s">
        <v>2261</v>
      </c>
      <c r="I2656" s="171">
        <v>4.2</v>
      </c>
      <c r="J2656" s="169">
        <v>1</v>
      </c>
      <c r="K2656" s="154" cm="1">
        <f t="array" ref="K2656">ROUND(
IF(C2656="Beer",
SUM(LOOKUP(2,1/(SRP!$B$8:$B$10&lt;=E2656)/(SRP!$C$8:$C$10&gt;=E2656),SRP!$D$8:$D$10)*(G2656/100)*(E2656/1000)),
IF(C2656="Spirits",
SUM(LOOKUP(2,1/(SRP!$B$2:$B$7&lt;=E2656)/(SRP!$C$2:$C$7&gt;=E2656),SRP!$D$2:$D$7)*(G2656/100)*(E2656/1000)),
IF(AND(C2656="Wine",D2656="Fortified Wines"),
SUM(LOOKUP(2,1/(SRP!$B$26:$B$29&lt;=E2656)/(SRP!$C$26:$C$29&gt;=E2656),SRP!$D$26:$D$29)*(G2656/100)*(E2656/1000)),
IF(C2656="Wine",
SUM(LOOKUP(2,1/(SRP!$B$21:$B$25&lt;=E2656)/(SRP!$C$21:$C$25&gt;=E2656),SRP!$D$21:$D$25)*(G2656/100)*(E2656/1000)),
IF(AND(C2656="Ready to Drink",D2656="RTD-One Pour Cocktail&gt;7%&lt;=14.5"),
SUM(LOOKUP(2,1/(SRP!$B$16:$B$20&lt;=E2656)/(SRP!$C$16:$C$20&gt;=E2656),SRP!$D$16:$D$20)*(G2656/100)*(E2656/1000)),
IF(C2656="Ready to Drink",
SUM(LOOKUP(2,1/(SRP!$B$11:$B$15&lt;=E2656)/(SRP!$C$11:$C$15&gt;=E2656),SRP!$D$11:$D$15)*(G2656/100)*(E2656/1000)),
0)))))),2)</f>
        <v>1.85</v>
      </c>
      <c r="L2656" s="173" t="str">
        <f t="shared" si="41"/>
        <v>Beer473</v>
      </c>
      <c r="M2656" s="154">
        <f>VLOOKUP(L2656,'Slope %'!C:D,2,0)</f>
        <v>0.12</v>
      </c>
    </row>
    <row r="2657" spans="1:13" x14ac:dyDescent="0.25">
      <c r="A2657" s="169">
        <v>40527</v>
      </c>
      <c r="B2657" s="170" t="s">
        <v>2260</v>
      </c>
      <c r="C2657" s="170" t="s">
        <v>11</v>
      </c>
      <c r="D2657" s="170" t="s">
        <v>267</v>
      </c>
      <c r="E2657" s="170">
        <v>473</v>
      </c>
      <c r="F2657" s="170">
        <v>24</v>
      </c>
      <c r="G2657" s="171">
        <v>5</v>
      </c>
      <c r="H2657" s="170" t="s">
        <v>1136</v>
      </c>
      <c r="I2657" s="171">
        <v>4.2</v>
      </c>
      <c r="J2657" s="169">
        <v>1</v>
      </c>
      <c r="K2657" s="154" cm="1">
        <f t="array" ref="K2657">ROUND(
IF(C2657="Beer",
SUM(LOOKUP(2,1/(SRP!$B$8:$B$10&lt;=E2657)/(SRP!$C$8:$C$10&gt;=E2657),SRP!$D$8:$D$10)*(G2657/100)*(E2657/1000)),
IF(C2657="Spirits",
SUM(LOOKUP(2,1/(SRP!$B$2:$B$7&lt;=E2657)/(SRP!$C$2:$C$7&gt;=E2657),SRP!$D$2:$D$7)*(G2657/100)*(E2657/1000)),
IF(AND(C2657="Wine",D2657="Fortified Wines"),
SUM(LOOKUP(2,1/(SRP!$B$26:$B$29&lt;=E2657)/(SRP!$C$26:$C$29&gt;=E2657),SRP!$D$26:$D$29)*(G2657/100)*(E2657/1000)),
IF(C2657="Wine",
SUM(LOOKUP(2,1/(SRP!$B$21:$B$25&lt;=E2657)/(SRP!$C$21:$C$25&gt;=E2657),SRP!$D$21:$D$25)*(G2657/100)*(E2657/1000)),
IF(AND(C2657="Ready to Drink",D2657="RTD-One Pour Cocktail&gt;7%&lt;=14.5"),
SUM(LOOKUP(2,1/(SRP!$B$16:$B$20&lt;=E2657)/(SRP!$C$16:$C$20&gt;=E2657),SRP!$D$16:$D$20)*(G2657/100)*(E2657/1000)),
IF(C2657="Ready to Drink",
SUM(LOOKUP(2,1/(SRP!$B$11:$B$15&lt;=E2657)/(SRP!$C$11:$C$15&gt;=E2657),SRP!$D$11:$D$15)*(G2657/100)*(E2657/1000)),
0)))))),2)</f>
        <v>1.85</v>
      </c>
      <c r="L2657" s="173" t="str">
        <f t="shared" si="41"/>
        <v>Beer473</v>
      </c>
      <c r="M2657" s="154">
        <f>VLOOKUP(L2657,'Slope %'!C:D,2,0)</f>
        <v>0.12</v>
      </c>
    </row>
    <row r="2658" spans="1:13" x14ac:dyDescent="0.25">
      <c r="A2658" s="169">
        <v>40528</v>
      </c>
      <c r="B2658" s="170" t="s">
        <v>2262</v>
      </c>
      <c r="C2658" s="170" t="s">
        <v>24</v>
      </c>
      <c r="D2658" s="170" t="s">
        <v>34</v>
      </c>
      <c r="E2658" s="170">
        <v>3000</v>
      </c>
      <c r="F2658" s="170">
        <v>4</v>
      </c>
      <c r="G2658" s="171">
        <v>13</v>
      </c>
      <c r="H2658" s="170" t="s">
        <v>22</v>
      </c>
      <c r="I2658" s="171">
        <v>54.99</v>
      </c>
      <c r="J2658" s="169">
        <v>1</v>
      </c>
      <c r="K2658" s="154" cm="1">
        <f t="array" ref="K2658">ROUND(
IF(C2658="Beer",
SUM(LOOKUP(2,1/(SRP!$B$8:$B$10&lt;=E2658)/(SRP!$C$8:$C$10&gt;=E2658),SRP!$D$8:$D$10)*(G2658/100)*(E2658/1000)),
IF(C2658="Spirits",
SUM(LOOKUP(2,1/(SRP!$B$2:$B$7&lt;=E2658)/(SRP!$C$2:$C$7&gt;=E2658),SRP!$D$2:$D$7)*(G2658/100)*(E2658/1000)),
IF(AND(C2658="Wine",D2658="Fortified Wines"),
SUM(LOOKUP(2,1/(SRP!$B$26:$B$29&lt;=E2658)/(SRP!$C$26:$C$29&gt;=E2658),SRP!$D$26:$D$29)*(G2658/100)*(E2658/1000)),
IF(C2658="Wine",
SUM(LOOKUP(2,1/(SRP!$B$21:$B$25&lt;=E2658)/(SRP!$C$21:$C$25&gt;=E2658),SRP!$D$21:$D$25)*(G2658/100)*(E2658/1000)),
IF(AND(C2658="Ready to Drink",D2658="RTD-One Pour Cocktail&gt;7%&lt;=14.5"),
SUM(LOOKUP(2,1/(SRP!$B$16:$B$20&lt;=E2658)/(SRP!$C$16:$C$20&gt;=E2658),SRP!$D$16:$D$20)*(G2658/100)*(E2658/1000)),
IF(C2658="Ready to Drink",
SUM(LOOKUP(2,1/(SRP!$B$11:$B$15&lt;=E2658)/(SRP!$C$11:$C$15&gt;=E2658),SRP!$D$11:$D$15)*(G2658/100)*(E2658/1000)),
0)))))),2)</f>
        <v>30.45</v>
      </c>
      <c r="L2658" s="173" t="str">
        <f t="shared" si="41"/>
        <v>Wine3000</v>
      </c>
      <c r="M2658" s="154">
        <f>VLOOKUP(L2658,'Slope %'!C:D,2,0)</f>
        <v>0.05</v>
      </c>
    </row>
    <row r="2659" spans="1:13" x14ac:dyDescent="0.25">
      <c r="A2659" s="169">
        <v>40529</v>
      </c>
      <c r="B2659" s="170" t="s">
        <v>2263</v>
      </c>
      <c r="C2659" s="170" t="s">
        <v>11</v>
      </c>
      <c r="D2659" s="170" t="s">
        <v>211</v>
      </c>
      <c r="E2659" s="170">
        <v>5115</v>
      </c>
      <c r="F2659" s="170">
        <v>1</v>
      </c>
      <c r="G2659" s="171">
        <v>4</v>
      </c>
      <c r="H2659" s="170" t="s">
        <v>105</v>
      </c>
      <c r="I2659" s="171">
        <v>37.49</v>
      </c>
      <c r="J2659" s="169">
        <v>15</v>
      </c>
      <c r="K2659" s="154" cm="1">
        <f t="array" ref="K2659">ROUND(
IF(C2659="Beer",
SUM(LOOKUP(2,1/(SRP!$B$8:$B$10&lt;=E2659)/(SRP!$C$8:$C$10&gt;=E2659),SRP!$D$8:$D$10)*(G2659/100)*(E2659/1000)),
IF(C2659="Spirits",
SUM(LOOKUP(2,1/(SRP!$B$2:$B$7&lt;=E2659)/(SRP!$C$2:$C$7&gt;=E2659),SRP!$D$2:$D$7)*(G2659/100)*(E2659/1000)),
IF(AND(C2659="Wine",D2659="Fortified Wines"),
SUM(LOOKUP(2,1/(SRP!$B$26:$B$29&lt;=E2659)/(SRP!$C$26:$C$29&gt;=E2659),SRP!$D$26:$D$29)*(G2659/100)*(E2659/1000)),
IF(C2659="Wine",
SUM(LOOKUP(2,1/(SRP!$B$21:$B$25&lt;=E2659)/(SRP!$C$21:$C$25&gt;=E2659),SRP!$D$21:$D$25)*(G2659/100)*(E2659/1000)),
IF(AND(C2659="Ready to Drink",D2659="RTD-One Pour Cocktail&gt;7%&lt;=14.5"),
SUM(LOOKUP(2,1/(SRP!$B$16:$B$20&lt;=E2659)/(SRP!$C$16:$C$20&gt;=E2659),SRP!$D$16:$D$20)*(G2659/100)*(E2659/1000)),
IF(C2659="Ready to Drink",
SUM(LOOKUP(2,1/(SRP!$B$11:$B$15&lt;=E2659)/(SRP!$C$11:$C$15&gt;=E2659),SRP!$D$11:$D$15)*(G2659/100)*(E2659/1000)),
0)))))),2)</f>
        <v>15.97</v>
      </c>
      <c r="L2659" s="173" t="str">
        <f t="shared" si="41"/>
        <v>Beer5115</v>
      </c>
      <c r="M2659" s="154">
        <f>VLOOKUP(L2659,'Slope %'!C:D,2,0)</f>
        <v>0.05</v>
      </c>
    </row>
    <row r="2660" spans="1:13" x14ac:dyDescent="0.25">
      <c r="A2660" s="169">
        <v>40529</v>
      </c>
      <c r="B2660" s="170" t="s">
        <v>2263</v>
      </c>
      <c r="C2660" s="170" t="s">
        <v>11</v>
      </c>
      <c r="D2660" s="170" t="s">
        <v>211</v>
      </c>
      <c r="E2660" s="170">
        <v>5115</v>
      </c>
      <c r="F2660" s="170">
        <v>1</v>
      </c>
      <c r="G2660" s="171">
        <v>4</v>
      </c>
      <c r="H2660" s="170" t="s">
        <v>105</v>
      </c>
      <c r="I2660" s="171">
        <v>37.49</v>
      </c>
      <c r="J2660" s="169">
        <v>15</v>
      </c>
      <c r="K2660" s="154" cm="1">
        <f t="array" ref="K2660">ROUND(
IF(C2660="Beer",
SUM(LOOKUP(2,1/(SRP!$B$8:$B$10&lt;=E2660)/(SRP!$C$8:$C$10&gt;=E2660),SRP!$D$8:$D$10)*(G2660/100)*(E2660/1000)),
IF(C2660="Spirits",
SUM(LOOKUP(2,1/(SRP!$B$2:$B$7&lt;=E2660)/(SRP!$C$2:$C$7&gt;=E2660),SRP!$D$2:$D$7)*(G2660/100)*(E2660/1000)),
IF(AND(C2660="Wine",D2660="Fortified Wines"),
SUM(LOOKUP(2,1/(SRP!$B$26:$B$29&lt;=E2660)/(SRP!$C$26:$C$29&gt;=E2660),SRP!$D$26:$D$29)*(G2660/100)*(E2660/1000)),
IF(C2660="Wine",
SUM(LOOKUP(2,1/(SRP!$B$21:$B$25&lt;=E2660)/(SRP!$C$21:$C$25&gt;=E2660),SRP!$D$21:$D$25)*(G2660/100)*(E2660/1000)),
IF(AND(C2660="Ready to Drink",D2660="RTD-One Pour Cocktail&gt;7%&lt;=14.5"),
SUM(LOOKUP(2,1/(SRP!$B$16:$B$20&lt;=E2660)/(SRP!$C$16:$C$20&gt;=E2660),SRP!$D$16:$D$20)*(G2660/100)*(E2660/1000)),
IF(C2660="Ready to Drink",
SUM(LOOKUP(2,1/(SRP!$B$11:$B$15&lt;=E2660)/(SRP!$C$11:$C$15&gt;=E2660),SRP!$D$11:$D$15)*(G2660/100)*(E2660/1000)),
0)))))),2)</f>
        <v>15.97</v>
      </c>
      <c r="L2660" s="173" t="str">
        <f t="shared" si="41"/>
        <v>Beer5115</v>
      </c>
      <c r="M2660" s="154">
        <f>VLOOKUP(L2660,'Slope %'!C:D,2,0)</f>
        <v>0.05</v>
      </c>
    </row>
    <row r="2661" spans="1:13" x14ac:dyDescent="0.25">
      <c r="A2661" s="169">
        <v>40546</v>
      </c>
      <c r="B2661" s="170" t="s">
        <v>2264</v>
      </c>
      <c r="C2661" s="170" t="s">
        <v>15</v>
      </c>
      <c r="D2661" s="170" t="s">
        <v>125</v>
      </c>
      <c r="E2661" s="170">
        <v>1000</v>
      </c>
      <c r="F2661" s="170">
        <v>6</v>
      </c>
      <c r="G2661" s="171">
        <v>25</v>
      </c>
      <c r="H2661" s="170" t="s">
        <v>123</v>
      </c>
      <c r="I2661" s="171">
        <v>70.599999999999994</v>
      </c>
      <c r="J2661" s="169">
        <v>1</v>
      </c>
      <c r="K2661" s="154" cm="1">
        <f t="array" ref="K2661">ROUND(
IF(C2661="Beer",
SUM(LOOKUP(2,1/(SRP!$B$8:$B$10&lt;=E2661)/(SRP!$C$8:$C$10&gt;=E2661),SRP!$D$8:$D$10)*(G2661/100)*(E2661/1000)),
IF(C2661="Spirits",
SUM(LOOKUP(2,1/(SRP!$B$2:$B$7&lt;=E2661)/(SRP!$C$2:$C$7&gt;=E2661),SRP!$D$2:$D$7)*(G2661/100)*(E2661/1000)),
IF(AND(C2661="Wine",D2661="Fortified Wines"),
SUM(LOOKUP(2,1/(SRP!$B$26:$B$29&lt;=E2661)/(SRP!$C$26:$C$29&gt;=E2661),SRP!$D$26:$D$29)*(G2661/100)*(E2661/1000)),
IF(C2661="Wine",
SUM(LOOKUP(2,1/(SRP!$B$21:$B$25&lt;=E2661)/(SRP!$C$21:$C$25&gt;=E2661),SRP!$D$21:$D$25)*(G2661/100)*(E2661/1000)),
IF(AND(C2661="Ready to Drink",D2661="RTD-One Pour Cocktail&gt;7%&lt;=14.5"),
SUM(LOOKUP(2,1/(SRP!$B$16:$B$20&lt;=E2661)/(SRP!$C$16:$C$20&gt;=E2661),SRP!$D$16:$D$20)*(G2661/100)*(E2661/1000)),
IF(C2661="Ready to Drink",
SUM(LOOKUP(2,1/(SRP!$B$11:$B$15&lt;=E2661)/(SRP!$C$11:$C$15&gt;=E2661),SRP!$D$11:$D$15)*(G2661/100)*(E2661/1000)),
0)))))),2)</f>
        <v>19.52</v>
      </c>
      <c r="L2661" s="173" t="str">
        <f t="shared" si="41"/>
        <v>Spirits1000</v>
      </c>
      <c r="M2661" s="154">
        <f>VLOOKUP(L2661,'Slope %'!C:D,2,0)</f>
        <v>0.05</v>
      </c>
    </row>
    <row r="2662" spans="1:13" x14ac:dyDescent="0.25">
      <c r="A2662" s="169">
        <v>40564</v>
      </c>
      <c r="B2662" s="170" t="s">
        <v>2265</v>
      </c>
      <c r="C2662" s="170" t="s">
        <v>15</v>
      </c>
      <c r="D2662" s="170" t="s">
        <v>252</v>
      </c>
      <c r="E2662" s="170">
        <v>750</v>
      </c>
      <c r="F2662" s="170">
        <v>18</v>
      </c>
      <c r="G2662" s="171">
        <v>30</v>
      </c>
      <c r="H2662" s="170" t="s">
        <v>2110</v>
      </c>
      <c r="I2662" s="171">
        <v>24.49</v>
      </c>
      <c r="J2662" s="169">
        <v>1</v>
      </c>
      <c r="K2662" s="154" cm="1">
        <f t="array" ref="K2662">ROUND(
IF(C2662="Beer",
SUM(LOOKUP(2,1/(SRP!$B$8:$B$10&lt;=E2662)/(SRP!$C$8:$C$10&gt;=E2662),SRP!$D$8:$D$10)*(G2662/100)*(E2662/1000)),
IF(C2662="Spirits",
SUM(LOOKUP(2,1/(SRP!$B$2:$B$7&lt;=E2662)/(SRP!$C$2:$C$7&gt;=E2662),SRP!$D$2:$D$7)*(G2662/100)*(E2662/1000)),
IF(AND(C2662="Wine",D2662="Fortified Wines"),
SUM(LOOKUP(2,1/(SRP!$B$26:$B$29&lt;=E2662)/(SRP!$C$26:$C$29&gt;=E2662),SRP!$D$26:$D$29)*(G2662/100)*(E2662/1000)),
IF(C2662="Wine",
SUM(LOOKUP(2,1/(SRP!$B$21:$B$25&lt;=E2662)/(SRP!$C$21:$C$25&gt;=E2662),SRP!$D$21:$D$25)*(G2662/100)*(E2662/1000)),
IF(AND(C2662="Ready to Drink",D2662="RTD-One Pour Cocktail&gt;7%&lt;=14.5"),
SUM(LOOKUP(2,1/(SRP!$B$16:$B$20&lt;=E2662)/(SRP!$C$16:$C$20&gt;=E2662),SRP!$D$16:$D$20)*(G2662/100)*(E2662/1000)),
IF(C2662="Ready to Drink",
SUM(LOOKUP(2,1/(SRP!$B$11:$B$15&lt;=E2662)/(SRP!$C$11:$C$15&gt;=E2662),SRP!$D$11:$D$15)*(G2662/100)*(E2662/1000)),
0)))))),2)</f>
        <v>17.57</v>
      </c>
      <c r="L2662" s="173" t="str">
        <f t="shared" si="41"/>
        <v>Spirits750</v>
      </c>
      <c r="M2662" s="154">
        <f>VLOOKUP(L2662,'Slope %'!C:D,2,0)</f>
        <v>7.0000000000000007E-2</v>
      </c>
    </row>
    <row r="2663" spans="1:13" x14ac:dyDescent="0.25">
      <c r="A2663" s="169">
        <v>40568</v>
      </c>
      <c r="B2663" s="170" t="s">
        <v>2266</v>
      </c>
      <c r="C2663" s="170" t="s">
        <v>24</v>
      </c>
      <c r="D2663" s="170" t="s">
        <v>34</v>
      </c>
      <c r="E2663" s="170">
        <v>3000</v>
      </c>
      <c r="F2663" s="170">
        <v>4</v>
      </c>
      <c r="G2663" s="171">
        <v>13</v>
      </c>
      <c r="H2663" s="170" t="s">
        <v>47</v>
      </c>
      <c r="I2663" s="171">
        <v>46.99</v>
      </c>
      <c r="J2663" s="169">
        <v>1</v>
      </c>
      <c r="K2663" s="154" cm="1">
        <f t="array" ref="K2663">ROUND(
IF(C2663="Beer",
SUM(LOOKUP(2,1/(SRP!$B$8:$B$10&lt;=E2663)/(SRP!$C$8:$C$10&gt;=E2663),SRP!$D$8:$D$10)*(G2663/100)*(E2663/1000)),
IF(C2663="Spirits",
SUM(LOOKUP(2,1/(SRP!$B$2:$B$7&lt;=E2663)/(SRP!$C$2:$C$7&gt;=E2663),SRP!$D$2:$D$7)*(G2663/100)*(E2663/1000)),
IF(AND(C2663="Wine",D2663="Fortified Wines"),
SUM(LOOKUP(2,1/(SRP!$B$26:$B$29&lt;=E2663)/(SRP!$C$26:$C$29&gt;=E2663),SRP!$D$26:$D$29)*(G2663/100)*(E2663/1000)),
IF(C2663="Wine",
SUM(LOOKUP(2,1/(SRP!$B$21:$B$25&lt;=E2663)/(SRP!$C$21:$C$25&gt;=E2663),SRP!$D$21:$D$25)*(G2663/100)*(E2663/1000)),
IF(AND(C2663="Ready to Drink",D2663="RTD-One Pour Cocktail&gt;7%&lt;=14.5"),
SUM(LOOKUP(2,1/(SRP!$B$16:$B$20&lt;=E2663)/(SRP!$C$16:$C$20&gt;=E2663),SRP!$D$16:$D$20)*(G2663/100)*(E2663/1000)),
IF(C2663="Ready to Drink",
SUM(LOOKUP(2,1/(SRP!$B$11:$B$15&lt;=E2663)/(SRP!$C$11:$C$15&gt;=E2663),SRP!$D$11:$D$15)*(G2663/100)*(E2663/1000)),
0)))))),2)</f>
        <v>30.45</v>
      </c>
      <c r="L2663" s="173" t="str">
        <f t="shared" si="41"/>
        <v>Wine3000</v>
      </c>
      <c r="M2663" s="154">
        <f>VLOOKUP(L2663,'Slope %'!C:D,2,0)</f>
        <v>0.05</v>
      </c>
    </row>
    <row r="2664" spans="1:13" x14ac:dyDescent="0.25">
      <c r="A2664" s="169">
        <v>40570</v>
      </c>
      <c r="B2664" s="170" t="s">
        <v>2267</v>
      </c>
      <c r="C2664" s="170" t="s">
        <v>24</v>
      </c>
      <c r="D2664" s="170" t="s">
        <v>66</v>
      </c>
      <c r="E2664" s="170">
        <v>750</v>
      </c>
      <c r="F2664" s="170">
        <v>12</v>
      </c>
      <c r="G2664" s="171">
        <v>13</v>
      </c>
      <c r="H2664" s="170" t="s">
        <v>43</v>
      </c>
      <c r="I2664" s="171">
        <v>22.99</v>
      </c>
      <c r="J2664" s="169">
        <v>1</v>
      </c>
      <c r="K2664" s="154" cm="1">
        <f t="array" ref="K2664">ROUND(
IF(C2664="Beer",
SUM(LOOKUP(2,1/(SRP!$B$8:$B$10&lt;=E2664)/(SRP!$C$8:$C$10&gt;=E2664),SRP!$D$8:$D$10)*(G2664/100)*(E2664/1000)),
IF(C2664="Spirits",
SUM(LOOKUP(2,1/(SRP!$B$2:$B$7&lt;=E2664)/(SRP!$C$2:$C$7&gt;=E2664),SRP!$D$2:$D$7)*(G2664/100)*(E2664/1000)),
IF(AND(C2664="Wine",D2664="Fortified Wines"),
SUM(LOOKUP(2,1/(SRP!$B$26:$B$29&lt;=E2664)/(SRP!$C$26:$C$29&gt;=E2664),SRP!$D$26:$D$29)*(G2664/100)*(E2664/1000)),
IF(C2664="Wine",
SUM(LOOKUP(2,1/(SRP!$B$21:$B$25&lt;=E2664)/(SRP!$C$21:$C$25&gt;=E2664),SRP!$D$21:$D$25)*(G2664/100)*(E2664/1000)),
IF(AND(C2664="Ready to Drink",D2664="RTD-One Pour Cocktail&gt;7%&lt;=14.5"),
SUM(LOOKUP(2,1/(SRP!$B$16:$B$20&lt;=E2664)/(SRP!$C$16:$C$20&gt;=E2664),SRP!$D$16:$D$20)*(G2664/100)*(E2664/1000)),
IF(C2664="Ready to Drink",
SUM(LOOKUP(2,1/(SRP!$B$11:$B$15&lt;=E2664)/(SRP!$C$11:$C$15&gt;=E2664),SRP!$D$11:$D$15)*(G2664/100)*(E2664/1000)),
0)))))),2)</f>
        <v>7.61</v>
      </c>
      <c r="L2664" s="173" t="str">
        <f t="shared" si="41"/>
        <v>Wine750</v>
      </c>
      <c r="M2664" s="154">
        <f>VLOOKUP(L2664,'Slope %'!C:D,2,0)</f>
        <v>0.1</v>
      </c>
    </row>
    <row r="2665" spans="1:13" x14ac:dyDescent="0.25">
      <c r="A2665" s="169">
        <v>40577</v>
      </c>
      <c r="B2665" s="170" t="s">
        <v>2268</v>
      </c>
      <c r="C2665" s="170" t="s">
        <v>24</v>
      </c>
      <c r="D2665" s="170" t="s">
        <v>127</v>
      </c>
      <c r="E2665" s="170">
        <v>750</v>
      </c>
      <c r="F2665" s="170">
        <v>12</v>
      </c>
      <c r="G2665" s="171">
        <v>14.5</v>
      </c>
      <c r="H2665" s="170" t="s">
        <v>43</v>
      </c>
      <c r="I2665" s="171">
        <v>22.99</v>
      </c>
      <c r="J2665" s="169">
        <v>1</v>
      </c>
      <c r="K2665" s="154" cm="1">
        <f t="array" ref="K2665">ROUND(
IF(C2665="Beer",
SUM(LOOKUP(2,1/(SRP!$B$8:$B$10&lt;=E2665)/(SRP!$C$8:$C$10&gt;=E2665),SRP!$D$8:$D$10)*(G2665/100)*(E2665/1000)),
IF(C2665="Spirits",
SUM(LOOKUP(2,1/(SRP!$B$2:$B$7&lt;=E2665)/(SRP!$C$2:$C$7&gt;=E2665),SRP!$D$2:$D$7)*(G2665/100)*(E2665/1000)),
IF(AND(C2665="Wine",D2665="Fortified Wines"),
SUM(LOOKUP(2,1/(SRP!$B$26:$B$29&lt;=E2665)/(SRP!$C$26:$C$29&gt;=E2665),SRP!$D$26:$D$29)*(G2665/100)*(E2665/1000)),
IF(C2665="Wine",
SUM(LOOKUP(2,1/(SRP!$B$21:$B$25&lt;=E2665)/(SRP!$C$21:$C$25&gt;=E2665),SRP!$D$21:$D$25)*(G2665/100)*(E2665/1000)),
IF(AND(C2665="Ready to Drink",D2665="RTD-One Pour Cocktail&gt;7%&lt;=14.5"),
SUM(LOOKUP(2,1/(SRP!$B$16:$B$20&lt;=E2665)/(SRP!$C$16:$C$20&gt;=E2665),SRP!$D$16:$D$20)*(G2665/100)*(E2665/1000)),
IF(C2665="Ready to Drink",
SUM(LOOKUP(2,1/(SRP!$B$11:$B$15&lt;=E2665)/(SRP!$C$11:$C$15&gt;=E2665),SRP!$D$11:$D$15)*(G2665/100)*(E2665/1000)),
0)))))),2)</f>
        <v>8.49</v>
      </c>
      <c r="L2665" s="173" t="str">
        <f t="shared" si="41"/>
        <v>Wine750</v>
      </c>
      <c r="M2665" s="154">
        <f>VLOOKUP(L2665,'Slope %'!C:D,2,0)</f>
        <v>0.1</v>
      </c>
    </row>
    <row r="2666" spans="1:13" x14ac:dyDescent="0.25">
      <c r="A2666" s="169">
        <v>40593</v>
      </c>
      <c r="B2666" s="170" t="s">
        <v>2269</v>
      </c>
      <c r="C2666" s="170" t="s">
        <v>24</v>
      </c>
      <c r="D2666" s="170" t="s">
        <v>60</v>
      </c>
      <c r="E2666" s="170">
        <v>750</v>
      </c>
      <c r="F2666" s="170">
        <v>12</v>
      </c>
      <c r="G2666" s="171">
        <v>13</v>
      </c>
      <c r="H2666" s="170" t="s">
        <v>54</v>
      </c>
      <c r="I2666" s="171">
        <v>14.49</v>
      </c>
      <c r="J2666" s="169">
        <v>1</v>
      </c>
      <c r="K2666" s="154" cm="1">
        <f t="array" ref="K2666">ROUND(
IF(C2666="Beer",
SUM(LOOKUP(2,1/(SRP!$B$8:$B$10&lt;=E2666)/(SRP!$C$8:$C$10&gt;=E2666),SRP!$D$8:$D$10)*(G2666/100)*(E2666/1000)),
IF(C2666="Spirits",
SUM(LOOKUP(2,1/(SRP!$B$2:$B$7&lt;=E2666)/(SRP!$C$2:$C$7&gt;=E2666),SRP!$D$2:$D$7)*(G2666/100)*(E2666/1000)),
IF(AND(C2666="Wine",D2666="Fortified Wines"),
SUM(LOOKUP(2,1/(SRP!$B$26:$B$29&lt;=E2666)/(SRP!$C$26:$C$29&gt;=E2666),SRP!$D$26:$D$29)*(G2666/100)*(E2666/1000)),
IF(C2666="Wine",
SUM(LOOKUP(2,1/(SRP!$B$21:$B$25&lt;=E2666)/(SRP!$C$21:$C$25&gt;=E2666),SRP!$D$21:$D$25)*(G2666/100)*(E2666/1000)),
IF(AND(C2666="Ready to Drink",D2666="RTD-One Pour Cocktail&gt;7%&lt;=14.5"),
SUM(LOOKUP(2,1/(SRP!$B$16:$B$20&lt;=E2666)/(SRP!$C$16:$C$20&gt;=E2666),SRP!$D$16:$D$20)*(G2666/100)*(E2666/1000)),
IF(C2666="Ready to Drink",
SUM(LOOKUP(2,1/(SRP!$B$11:$B$15&lt;=E2666)/(SRP!$C$11:$C$15&gt;=E2666),SRP!$D$11:$D$15)*(G2666/100)*(E2666/1000)),
0)))))),2)</f>
        <v>7.61</v>
      </c>
      <c r="L2666" s="173" t="str">
        <f t="shared" si="41"/>
        <v>Wine750</v>
      </c>
      <c r="M2666" s="154">
        <f>VLOOKUP(L2666,'Slope %'!C:D,2,0)</f>
        <v>0.1</v>
      </c>
    </row>
    <row r="2667" spans="1:13" x14ac:dyDescent="0.25">
      <c r="A2667" s="169">
        <v>40606</v>
      </c>
      <c r="B2667" s="170" t="s">
        <v>2270</v>
      </c>
      <c r="C2667" s="170" t="s">
        <v>24</v>
      </c>
      <c r="D2667" s="170" t="s">
        <v>68</v>
      </c>
      <c r="E2667" s="170">
        <v>750</v>
      </c>
      <c r="F2667" s="170">
        <v>12</v>
      </c>
      <c r="G2667" s="171">
        <v>14.5</v>
      </c>
      <c r="H2667" s="170" t="s">
        <v>43</v>
      </c>
      <c r="I2667" s="171">
        <v>22.99</v>
      </c>
      <c r="J2667" s="169">
        <v>1</v>
      </c>
      <c r="K2667" s="154" cm="1">
        <f t="array" ref="K2667">ROUND(
IF(C2667="Beer",
SUM(LOOKUP(2,1/(SRP!$B$8:$B$10&lt;=E2667)/(SRP!$C$8:$C$10&gt;=E2667),SRP!$D$8:$D$10)*(G2667/100)*(E2667/1000)),
IF(C2667="Spirits",
SUM(LOOKUP(2,1/(SRP!$B$2:$B$7&lt;=E2667)/(SRP!$C$2:$C$7&gt;=E2667),SRP!$D$2:$D$7)*(G2667/100)*(E2667/1000)),
IF(AND(C2667="Wine",D2667="Fortified Wines"),
SUM(LOOKUP(2,1/(SRP!$B$26:$B$29&lt;=E2667)/(SRP!$C$26:$C$29&gt;=E2667),SRP!$D$26:$D$29)*(G2667/100)*(E2667/1000)),
IF(C2667="Wine",
SUM(LOOKUP(2,1/(SRP!$B$21:$B$25&lt;=E2667)/(SRP!$C$21:$C$25&gt;=E2667),SRP!$D$21:$D$25)*(G2667/100)*(E2667/1000)),
IF(AND(C2667="Ready to Drink",D2667="RTD-One Pour Cocktail&gt;7%&lt;=14.5"),
SUM(LOOKUP(2,1/(SRP!$B$16:$B$20&lt;=E2667)/(SRP!$C$16:$C$20&gt;=E2667),SRP!$D$16:$D$20)*(G2667/100)*(E2667/1000)),
IF(C2667="Ready to Drink",
SUM(LOOKUP(2,1/(SRP!$B$11:$B$15&lt;=E2667)/(SRP!$C$11:$C$15&gt;=E2667),SRP!$D$11:$D$15)*(G2667/100)*(E2667/1000)),
0)))))),2)</f>
        <v>8.49</v>
      </c>
      <c r="L2667" s="173" t="str">
        <f t="shared" si="41"/>
        <v>Wine750</v>
      </c>
      <c r="M2667" s="154">
        <f>VLOOKUP(L2667,'Slope %'!C:D,2,0)</f>
        <v>0.1</v>
      </c>
    </row>
    <row r="2668" spans="1:13" x14ac:dyDescent="0.25">
      <c r="A2668" s="169">
        <v>40622</v>
      </c>
      <c r="B2668" s="170" t="s">
        <v>2271</v>
      </c>
      <c r="C2668" s="170" t="s">
        <v>263</v>
      </c>
      <c r="D2668" s="170" t="s">
        <v>646</v>
      </c>
      <c r="E2668" s="170">
        <v>2130</v>
      </c>
      <c r="F2668" s="170">
        <v>4</v>
      </c>
      <c r="G2668" s="171">
        <v>5</v>
      </c>
      <c r="H2668" s="170" t="s">
        <v>222</v>
      </c>
      <c r="I2668" s="171">
        <v>14</v>
      </c>
      <c r="J2668" s="169">
        <v>6</v>
      </c>
      <c r="K2668" s="154" cm="1">
        <f t="array" ref="K2668">ROUND(
IF(C2668="Beer",
SUM(LOOKUP(2,1/(SRP!$B$8:$B$10&lt;=E2668)/(SRP!$C$8:$C$10&gt;=E2668),SRP!$D$8:$D$10)*(G2668/100)*(E2668/1000)),
IF(C2668="Spirits",
SUM(LOOKUP(2,1/(SRP!$B$2:$B$7&lt;=E2668)/(SRP!$C$2:$C$7&gt;=E2668),SRP!$D$2:$D$7)*(G2668/100)*(E2668/1000)),
IF(AND(C2668="Wine",D2668="Fortified Wines"),
SUM(LOOKUP(2,1/(SRP!$B$26:$B$29&lt;=E2668)/(SRP!$C$26:$C$29&gt;=E2668),SRP!$D$26:$D$29)*(G2668/100)*(E2668/1000)),
IF(C2668="Wine",
SUM(LOOKUP(2,1/(SRP!$B$21:$B$25&lt;=E2668)/(SRP!$C$21:$C$25&gt;=E2668),SRP!$D$21:$D$25)*(G2668/100)*(E2668/1000)),
IF(AND(C2668="Ready to Drink",D2668="RTD-One Pour Cocktail&gt;7%&lt;=14.5"),
SUM(LOOKUP(2,1/(SRP!$B$16:$B$20&lt;=E2668)/(SRP!$C$16:$C$20&gt;=E2668),SRP!$D$16:$D$20)*(G2668/100)*(E2668/1000)),
IF(C2668="Ready to Drink",
SUM(LOOKUP(2,1/(SRP!$B$11:$B$15&lt;=E2668)/(SRP!$C$11:$C$15&gt;=E2668),SRP!$D$11:$D$15)*(G2668/100)*(E2668/1000)),
0)))))),2)</f>
        <v>8.31</v>
      </c>
      <c r="L2668" s="173" t="str">
        <f t="shared" si="41"/>
        <v>Ready to Drink2130</v>
      </c>
      <c r="M2668" s="154">
        <f>VLOOKUP(L2668,'Slope %'!C:D,2,0)</f>
        <v>0.1</v>
      </c>
    </row>
    <row r="2669" spans="1:13" x14ac:dyDescent="0.25">
      <c r="A2669" s="169">
        <v>40622</v>
      </c>
      <c r="B2669" s="170" t="s">
        <v>2271</v>
      </c>
      <c r="C2669" s="170" t="s">
        <v>263</v>
      </c>
      <c r="D2669" s="170" t="s">
        <v>646</v>
      </c>
      <c r="E2669" s="170">
        <v>2130</v>
      </c>
      <c r="F2669" s="170">
        <v>4</v>
      </c>
      <c r="G2669" s="171">
        <v>5</v>
      </c>
      <c r="H2669" s="170" t="s">
        <v>222</v>
      </c>
      <c r="I2669" s="171">
        <v>14</v>
      </c>
      <c r="J2669" s="169">
        <v>6</v>
      </c>
      <c r="K2669" s="154" cm="1">
        <f t="array" ref="K2669">ROUND(
IF(C2669="Beer",
SUM(LOOKUP(2,1/(SRP!$B$8:$B$10&lt;=E2669)/(SRP!$C$8:$C$10&gt;=E2669),SRP!$D$8:$D$10)*(G2669/100)*(E2669/1000)),
IF(C2669="Spirits",
SUM(LOOKUP(2,1/(SRP!$B$2:$B$7&lt;=E2669)/(SRP!$C$2:$C$7&gt;=E2669),SRP!$D$2:$D$7)*(G2669/100)*(E2669/1000)),
IF(AND(C2669="Wine",D2669="Fortified Wines"),
SUM(LOOKUP(2,1/(SRP!$B$26:$B$29&lt;=E2669)/(SRP!$C$26:$C$29&gt;=E2669),SRP!$D$26:$D$29)*(G2669/100)*(E2669/1000)),
IF(C2669="Wine",
SUM(LOOKUP(2,1/(SRP!$B$21:$B$25&lt;=E2669)/(SRP!$C$21:$C$25&gt;=E2669),SRP!$D$21:$D$25)*(G2669/100)*(E2669/1000)),
IF(AND(C2669="Ready to Drink",D2669="RTD-One Pour Cocktail&gt;7%&lt;=14.5"),
SUM(LOOKUP(2,1/(SRP!$B$16:$B$20&lt;=E2669)/(SRP!$C$16:$C$20&gt;=E2669),SRP!$D$16:$D$20)*(G2669/100)*(E2669/1000)),
IF(C2669="Ready to Drink",
SUM(LOOKUP(2,1/(SRP!$B$11:$B$15&lt;=E2669)/(SRP!$C$11:$C$15&gt;=E2669),SRP!$D$11:$D$15)*(G2669/100)*(E2669/1000)),
0)))))),2)</f>
        <v>8.31</v>
      </c>
      <c r="L2669" s="173" t="str">
        <f t="shared" si="41"/>
        <v>Ready to Drink2130</v>
      </c>
      <c r="M2669" s="154">
        <f>VLOOKUP(L2669,'Slope %'!C:D,2,0)</f>
        <v>0.1</v>
      </c>
    </row>
    <row r="2670" spans="1:13" x14ac:dyDescent="0.25">
      <c r="A2670" s="169">
        <v>40631</v>
      </c>
      <c r="B2670" s="170" t="s">
        <v>2272</v>
      </c>
      <c r="C2670" s="170" t="s">
        <v>11</v>
      </c>
      <c r="D2670" s="170" t="s">
        <v>303</v>
      </c>
      <c r="E2670" s="170">
        <v>355</v>
      </c>
      <c r="F2670" s="170">
        <v>24</v>
      </c>
      <c r="G2670" s="171">
        <v>10</v>
      </c>
      <c r="H2670" s="170" t="s">
        <v>1457</v>
      </c>
      <c r="I2670" s="171">
        <v>5</v>
      </c>
      <c r="J2670" s="169">
        <v>1</v>
      </c>
      <c r="K2670" s="154" cm="1">
        <f t="array" ref="K2670">ROUND(
IF(C2670="Beer",
SUM(LOOKUP(2,1/(SRP!$B$8:$B$10&lt;=E2670)/(SRP!$C$8:$C$10&gt;=E2670),SRP!$D$8:$D$10)*(G2670/100)*(E2670/1000)),
IF(C2670="Spirits",
SUM(LOOKUP(2,1/(SRP!$B$2:$B$7&lt;=E2670)/(SRP!$C$2:$C$7&gt;=E2670),SRP!$D$2:$D$7)*(G2670/100)*(E2670/1000)),
IF(AND(C2670="Wine",D2670="Fortified Wines"),
SUM(LOOKUP(2,1/(SRP!$B$26:$B$29&lt;=E2670)/(SRP!$C$26:$C$29&gt;=E2670),SRP!$D$26:$D$29)*(G2670/100)*(E2670/1000)),
IF(C2670="Wine",
SUM(LOOKUP(2,1/(SRP!$B$21:$B$25&lt;=E2670)/(SRP!$C$21:$C$25&gt;=E2670),SRP!$D$21:$D$25)*(G2670/100)*(E2670/1000)),
IF(AND(C2670="Ready to Drink",D2670="RTD-One Pour Cocktail&gt;7%&lt;=14.5"),
SUM(LOOKUP(2,1/(SRP!$B$16:$B$20&lt;=E2670)/(SRP!$C$16:$C$20&gt;=E2670),SRP!$D$16:$D$20)*(G2670/100)*(E2670/1000)),
IF(C2670="Ready to Drink",
SUM(LOOKUP(2,1/(SRP!$B$11:$B$15&lt;=E2670)/(SRP!$C$11:$C$15&gt;=E2670),SRP!$D$11:$D$15)*(G2670/100)*(E2670/1000)),
0)))))),2)</f>
        <v>2.77</v>
      </c>
      <c r="L2670" s="173" t="str">
        <f t="shared" si="41"/>
        <v>Beer355</v>
      </c>
      <c r="M2670" s="154">
        <f>VLOOKUP(L2670,'Slope %'!C:D,2,0)</f>
        <v>0.12</v>
      </c>
    </row>
    <row r="2671" spans="1:13" x14ac:dyDescent="0.25">
      <c r="A2671" s="169">
        <v>40631</v>
      </c>
      <c r="B2671" s="170" t="s">
        <v>2272</v>
      </c>
      <c r="C2671" s="170" t="s">
        <v>11</v>
      </c>
      <c r="D2671" s="170" t="s">
        <v>303</v>
      </c>
      <c r="E2671" s="170">
        <v>355</v>
      </c>
      <c r="F2671" s="170">
        <v>24</v>
      </c>
      <c r="G2671" s="171">
        <v>10</v>
      </c>
      <c r="H2671" s="170" t="s">
        <v>1457</v>
      </c>
      <c r="I2671" s="171">
        <v>5</v>
      </c>
      <c r="J2671" s="169">
        <v>1</v>
      </c>
      <c r="K2671" s="154" cm="1">
        <f t="array" ref="K2671">ROUND(
IF(C2671="Beer",
SUM(LOOKUP(2,1/(SRP!$B$8:$B$10&lt;=E2671)/(SRP!$C$8:$C$10&gt;=E2671),SRP!$D$8:$D$10)*(G2671/100)*(E2671/1000)),
IF(C2671="Spirits",
SUM(LOOKUP(2,1/(SRP!$B$2:$B$7&lt;=E2671)/(SRP!$C$2:$C$7&gt;=E2671),SRP!$D$2:$D$7)*(G2671/100)*(E2671/1000)),
IF(AND(C2671="Wine",D2671="Fortified Wines"),
SUM(LOOKUP(2,1/(SRP!$B$26:$B$29&lt;=E2671)/(SRP!$C$26:$C$29&gt;=E2671),SRP!$D$26:$D$29)*(G2671/100)*(E2671/1000)),
IF(C2671="Wine",
SUM(LOOKUP(2,1/(SRP!$B$21:$B$25&lt;=E2671)/(SRP!$C$21:$C$25&gt;=E2671),SRP!$D$21:$D$25)*(G2671/100)*(E2671/1000)),
IF(AND(C2671="Ready to Drink",D2671="RTD-One Pour Cocktail&gt;7%&lt;=14.5"),
SUM(LOOKUP(2,1/(SRP!$B$16:$B$20&lt;=E2671)/(SRP!$C$16:$C$20&gt;=E2671),SRP!$D$16:$D$20)*(G2671/100)*(E2671/1000)),
IF(C2671="Ready to Drink",
SUM(LOOKUP(2,1/(SRP!$B$11:$B$15&lt;=E2671)/(SRP!$C$11:$C$15&gt;=E2671),SRP!$D$11:$D$15)*(G2671/100)*(E2671/1000)),
0)))))),2)</f>
        <v>2.77</v>
      </c>
      <c r="L2671" s="173" t="str">
        <f t="shared" si="41"/>
        <v>Beer355</v>
      </c>
      <c r="M2671" s="154">
        <f>VLOOKUP(L2671,'Slope %'!C:D,2,0)</f>
        <v>0.12</v>
      </c>
    </row>
    <row r="2672" spans="1:13" x14ac:dyDescent="0.25">
      <c r="A2672" s="169">
        <v>40637</v>
      </c>
      <c r="B2672" s="170" t="s">
        <v>2273</v>
      </c>
      <c r="C2672" s="170" t="s">
        <v>15</v>
      </c>
      <c r="D2672" s="170" t="s">
        <v>16</v>
      </c>
      <c r="E2672" s="170">
        <v>750</v>
      </c>
      <c r="F2672" s="170">
        <v>6</v>
      </c>
      <c r="G2672" s="171">
        <v>40</v>
      </c>
      <c r="H2672" s="170" t="s">
        <v>20</v>
      </c>
      <c r="I2672" s="171">
        <v>194.99</v>
      </c>
      <c r="J2672" s="169">
        <v>1</v>
      </c>
      <c r="K2672" s="154" cm="1">
        <f t="array" ref="K2672">ROUND(
IF(C2672="Beer",
SUM(LOOKUP(2,1/(SRP!$B$8:$B$10&lt;=E2672)/(SRP!$C$8:$C$10&gt;=E2672),SRP!$D$8:$D$10)*(G2672/100)*(E2672/1000)),
IF(C2672="Spirits",
SUM(LOOKUP(2,1/(SRP!$B$2:$B$7&lt;=E2672)/(SRP!$C$2:$C$7&gt;=E2672),SRP!$D$2:$D$7)*(G2672/100)*(E2672/1000)),
IF(AND(C2672="Wine",D2672="Fortified Wines"),
SUM(LOOKUP(2,1/(SRP!$B$26:$B$29&lt;=E2672)/(SRP!$C$26:$C$29&gt;=E2672),SRP!$D$26:$D$29)*(G2672/100)*(E2672/1000)),
IF(C2672="Wine",
SUM(LOOKUP(2,1/(SRP!$B$21:$B$25&lt;=E2672)/(SRP!$C$21:$C$25&gt;=E2672),SRP!$D$21:$D$25)*(G2672/100)*(E2672/1000)),
IF(AND(C2672="Ready to Drink",D2672="RTD-One Pour Cocktail&gt;7%&lt;=14.5"),
SUM(LOOKUP(2,1/(SRP!$B$16:$B$20&lt;=E2672)/(SRP!$C$16:$C$20&gt;=E2672),SRP!$D$16:$D$20)*(G2672/100)*(E2672/1000)),
IF(C2672="Ready to Drink",
SUM(LOOKUP(2,1/(SRP!$B$11:$B$15&lt;=E2672)/(SRP!$C$11:$C$15&gt;=E2672),SRP!$D$11:$D$15)*(G2672/100)*(E2672/1000)),
0)))))),2)</f>
        <v>23.42</v>
      </c>
      <c r="L2672" s="173" t="str">
        <f t="shared" si="41"/>
        <v>Spirits750</v>
      </c>
      <c r="M2672" s="154">
        <f>VLOOKUP(L2672,'Slope %'!C:D,2,0)</f>
        <v>7.0000000000000007E-2</v>
      </c>
    </row>
    <row r="2673" spans="1:13" x14ac:dyDescent="0.25">
      <c r="A2673" s="169">
        <v>40641</v>
      </c>
      <c r="B2673" s="170" t="s">
        <v>2274</v>
      </c>
      <c r="C2673" s="170" t="s">
        <v>15</v>
      </c>
      <c r="D2673" s="170" t="s">
        <v>16</v>
      </c>
      <c r="E2673" s="170">
        <v>750</v>
      </c>
      <c r="F2673" s="170">
        <v>6</v>
      </c>
      <c r="G2673" s="171">
        <v>48</v>
      </c>
      <c r="H2673" s="170" t="s">
        <v>43</v>
      </c>
      <c r="I2673" s="171">
        <v>66.989999999999995</v>
      </c>
      <c r="J2673" s="169">
        <v>1</v>
      </c>
      <c r="K2673" s="154" cm="1">
        <f t="array" ref="K2673">ROUND(
IF(C2673="Beer",
SUM(LOOKUP(2,1/(SRP!$B$8:$B$10&lt;=E2673)/(SRP!$C$8:$C$10&gt;=E2673),SRP!$D$8:$D$10)*(G2673/100)*(E2673/1000)),
IF(C2673="Spirits",
SUM(LOOKUP(2,1/(SRP!$B$2:$B$7&lt;=E2673)/(SRP!$C$2:$C$7&gt;=E2673),SRP!$D$2:$D$7)*(G2673/100)*(E2673/1000)),
IF(AND(C2673="Wine",D2673="Fortified Wines"),
SUM(LOOKUP(2,1/(SRP!$B$26:$B$29&lt;=E2673)/(SRP!$C$26:$C$29&gt;=E2673),SRP!$D$26:$D$29)*(G2673/100)*(E2673/1000)),
IF(C2673="Wine",
SUM(LOOKUP(2,1/(SRP!$B$21:$B$25&lt;=E2673)/(SRP!$C$21:$C$25&gt;=E2673),SRP!$D$21:$D$25)*(G2673/100)*(E2673/1000)),
IF(AND(C2673="Ready to Drink",D2673="RTD-One Pour Cocktail&gt;7%&lt;=14.5"),
SUM(LOOKUP(2,1/(SRP!$B$16:$B$20&lt;=E2673)/(SRP!$C$16:$C$20&gt;=E2673),SRP!$D$16:$D$20)*(G2673/100)*(E2673/1000)),
IF(C2673="Ready to Drink",
SUM(LOOKUP(2,1/(SRP!$B$11:$B$15&lt;=E2673)/(SRP!$C$11:$C$15&gt;=E2673),SRP!$D$11:$D$15)*(G2673/100)*(E2673/1000)),
0)))))),2)</f>
        <v>28.11</v>
      </c>
      <c r="L2673" s="173" t="str">
        <f t="shared" si="41"/>
        <v>Spirits750</v>
      </c>
      <c r="M2673" s="154">
        <f>VLOOKUP(L2673,'Slope %'!C:D,2,0)</f>
        <v>7.0000000000000007E-2</v>
      </c>
    </row>
    <row r="2674" spans="1:13" x14ac:dyDescent="0.25">
      <c r="A2674" s="169">
        <v>40645</v>
      </c>
      <c r="B2674" s="170" t="s">
        <v>2275</v>
      </c>
      <c r="C2674" s="170" t="s">
        <v>11</v>
      </c>
      <c r="D2674" s="170" t="s">
        <v>267</v>
      </c>
      <c r="E2674" s="170">
        <v>473</v>
      </c>
      <c r="F2674" s="170">
        <v>24</v>
      </c>
      <c r="G2674" s="171">
        <v>5</v>
      </c>
      <c r="H2674" s="170" t="s">
        <v>1407</v>
      </c>
      <c r="I2674" s="171">
        <v>4.3</v>
      </c>
      <c r="J2674" s="169">
        <v>1</v>
      </c>
      <c r="K2674" s="154" cm="1">
        <f t="array" ref="K2674">ROUND(
IF(C2674="Beer",
SUM(LOOKUP(2,1/(SRP!$B$8:$B$10&lt;=E2674)/(SRP!$C$8:$C$10&gt;=E2674),SRP!$D$8:$D$10)*(G2674/100)*(E2674/1000)),
IF(C2674="Spirits",
SUM(LOOKUP(2,1/(SRP!$B$2:$B$7&lt;=E2674)/(SRP!$C$2:$C$7&gt;=E2674),SRP!$D$2:$D$7)*(G2674/100)*(E2674/1000)),
IF(AND(C2674="Wine",D2674="Fortified Wines"),
SUM(LOOKUP(2,1/(SRP!$B$26:$B$29&lt;=E2674)/(SRP!$C$26:$C$29&gt;=E2674),SRP!$D$26:$D$29)*(G2674/100)*(E2674/1000)),
IF(C2674="Wine",
SUM(LOOKUP(2,1/(SRP!$B$21:$B$25&lt;=E2674)/(SRP!$C$21:$C$25&gt;=E2674),SRP!$D$21:$D$25)*(G2674/100)*(E2674/1000)),
IF(AND(C2674="Ready to Drink",D2674="RTD-One Pour Cocktail&gt;7%&lt;=14.5"),
SUM(LOOKUP(2,1/(SRP!$B$16:$B$20&lt;=E2674)/(SRP!$C$16:$C$20&gt;=E2674),SRP!$D$16:$D$20)*(G2674/100)*(E2674/1000)),
IF(C2674="Ready to Drink",
SUM(LOOKUP(2,1/(SRP!$B$11:$B$15&lt;=E2674)/(SRP!$C$11:$C$15&gt;=E2674),SRP!$D$11:$D$15)*(G2674/100)*(E2674/1000)),
0)))))),2)</f>
        <v>1.85</v>
      </c>
      <c r="L2674" s="173" t="str">
        <f t="shared" si="41"/>
        <v>Beer473</v>
      </c>
      <c r="M2674" s="154">
        <f>VLOOKUP(L2674,'Slope %'!C:D,2,0)</f>
        <v>0.12</v>
      </c>
    </row>
    <row r="2675" spans="1:13" x14ac:dyDescent="0.25">
      <c r="A2675" s="169">
        <v>40645</v>
      </c>
      <c r="B2675" s="170" t="s">
        <v>2275</v>
      </c>
      <c r="C2675" s="170" t="s">
        <v>11</v>
      </c>
      <c r="D2675" s="170" t="s">
        <v>267</v>
      </c>
      <c r="E2675" s="170">
        <v>473</v>
      </c>
      <c r="F2675" s="170">
        <v>24</v>
      </c>
      <c r="G2675" s="171">
        <v>5</v>
      </c>
      <c r="H2675" s="170" t="s">
        <v>1407</v>
      </c>
      <c r="I2675" s="171">
        <v>4.3</v>
      </c>
      <c r="J2675" s="169">
        <v>1</v>
      </c>
      <c r="K2675" s="154" cm="1">
        <f t="array" ref="K2675">ROUND(
IF(C2675="Beer",
SUM(LOOKUP(2,1/(SRP!$B$8:$B$10&lt;=E2675)/(SRP!$C$8:$C$10&gt;=E2675),SRP!$D$8:$D$10)*(G2675/100)*(E2675/1000)),
IF(C2675="Spirits",
SUM(LOOKUP(2,1/(SRP!$B$2:$B$7&lt;=E2675)/(SRP!$C$2:$C$7&gt;=E2675),SRP!$D$2:$D$7)*(G2675/100)*(E2675/1000)),
IF(AND(C2675="Wine",D2675="Fortified Wines"),
SUM(LOOKUP(2,1/(SRP!$B$26:$B$29&lt;=E2675)/(SRP!$C$26:$C$29&gt;=E2675),SRP!$D$26:$D$29)*(G2675/100)*(E2675/1000)),
IF(C2675="Wine",
SUM(LOOKUP(2,1/(SRP!$B$21:$B$25&lt;=E2675)/(SRP!$C$21:$C$25&gt;=E2675),SRP!$D$21:$D$25)*(G2675/100)*(E2675/1000)),
IF(AND(C2675="Ready to Drink",D2675="RTD-One Pour Cocktail&gt;7%&lt;=14.5"),
SUM(LOOKUP(2,1/(SRP!$B$16:$B$20&lt;=E2675)/(SRP!$C$16:$C$20&gt;=E2675),SRP!$D$16:$D$20)*(G2675/100)*(E2675/1000)),
IF(C2675="Ready to Drink",
SUM(LOOKUP(2,1/(SRP!$B$11:$B$15&lt;=E2675)/(SRP!$C$11:$C$15&gt;=E2675),SRP!$D$11:$D$15)*(G2675/100)*(E2675/1000)),
0)))))),2)</f>
        <v>1.85</v>
      </c>
      <c r="L2675" s="173" t="str">
        <f t="shared" si="41"/>
        <v>Beer473</v>
      </c>
      <c r="M2675" s="154">
        <f>VLOOKUP(L2675,'Slope %'!C:D,2,0)</f>
        <v>0.12</v>
      </c>
    </row>
    <row r="2676" spans="1:13" x14ac:dyDescent="0.25">
      <c r="A2676" s="169">
        <v>40651</v>
      </c>
      <c r="B2676" s="170" t="s">
        <v>2276</v>
      </c>
      <c r="C2676" s="170" t="s">
        <v>11</v>
      </c>
      <c r="D2676" s="170" t="s">
        <v>267</v>
      </c>
      <c r="E2676" s="170">
        <v>473</v>
      </c>
      <c r="F2676" s="170">
        <v>24</v>
      </c>
      <c r="G2676" s="171">
        <v>4.5</v>
      </c>
      <c r="H2676" s="170" t="s">
        <v>1136</v>
      </c>
      <c r="I2676" s="171">
        <v>4.75</v>
      </c>
      <c r="J2676" s="169">
        <v>1</v>
      </c>
      <c r="K2676" s="154" cm="1">
        <f t="array" ref="K2676">ROUND(
IF(C2676="Beer",
SUM(LOOKUP(2,1/(SRP!$B$8:$B$10&lt;=E2676)/(SRP!$C$8:$C$10&gt;=E2676),SRP!$D$8:$D$10)*(G2676/100)*(E2676/1000)),
IF(C2676="Spirits",
SUM(LOOKUP(2,1/(SRP!$B$2:$B$7&lt;=E2676)/(SRP!$C$2:$C$7&gt;=E2676),SRP!$D$2:$D$7)*(G2676/100)*(E2676/1000)),
IF(AND(C2676="Wine",D2676="Fortified Wines"),
SUM(LOOKUP(2,1/(SRP!$B$26:$B$29&lt;=E2676)/(SRP!$C$26:$C$29&gt;=E2676),SRP!$D$26:$D$29)*(G2676/100)*(E2676/1000)),
IF(C2676="Wine",
SUM(LOOKUP(2,1/(SRP!$B$21:$B$25&lt;=E2676)/(SRP!$C$21:$C$25&gt;=E2676),SRP!$D$21:$D$25)*(G2676/100)*(E2676/1000)),
IF(AND(C2676="Ready to Drink",D2676="RTD-One Pour Cocktail&gt;7%&lt;=14.5"),
SUM(LOOKUP(2,1/(SRP!$B$16:$B$20&lt;=E2676)/(SRP!$C$16:$C$20&gt;=E2676),SRP!$D$16:$D$20)*(G2676/100)*(E2676/1000)),
IF(C2676="Ready to Drink",
SUM(LOOKUP(2,1/(SRP!$B$11:$B$15&lt;=E2676)/(SRP!$C$11:$C$15&gt;=E2676),SRP!$D$11:$D$15)*(G2676/100)*(E2676/1000)),
0)))))),2)</f>
        <v>1.66</v>
      </c>
      <c r="L2676" s="173" t="str">
        <f t="shared" si="41"/>
        <v>Beer473</v>
      </c>
      <c r="M2676" s="154">
        <f>VLOOKUP(L2676,'Slope %'!C:D,2,0)</f>
        <v>0.12</v>
      </c>
    </row>
    <row r="2677" spans="1:13" x14ac:dyDescent="0.25">
      <c r="A2677" s="169">
        <v>40651</v>
      </c>
      <c r="B2677" s="170" t="s">
        <v>2276</v>
      </c>
      <c r="C2677" s="170" t="s">
        <v>11</v>
      </c>
      <c r="D2677" s="170" t="s">
        <v>267</v>
      </c>
      <c r="E2677" s="170">
        <v>473</v>
      </c>
      <c r="F2677" s="170">
        <v>24</v>
      </c>
      <c r="G2677" s="171">
        <v>4.5</v>
      </c>
      <c r="H2677" s="170" t="s">
        <v>1136</v>
      </c>
      <c r="I2677" s="171">
        <v>4.75</v>
      </c>
      <c r="J2677" s="169">
        <v>1</v>
      </c>
      <c r="K2677" s="154" cm="1">
        <f t="array" ref="K2677">ROUND(
IF(C2677="Beer",
SUM(LOOKUP(2,1/(SRP!$B$8:$B$10&lt;=E2677)/(SRP!$C$8:$C$10&gt;=E2677),SRP!$D$8:$D$10)*(G2677/100)*(E2677/1000)),
IF(C2677="Spirits",
SUM(LOOKUP(2,1/(SRP!$B$2:$B$7&lt;=E2677)/(SRP!$C$2:$C$7&gt;=E2677),SRP!$D$2:$D$7)*(G2677/100)*(E2677/1000)),
IF(AND(C2677="Wine",D2677="Fortified Wines"),
SUM(LOOKUP(2,1/(SRP!$B$26:$B$29&lt;=E2677)/(SRP!$C$26:$C$29&gt;=E2677),SRP!$D$26:$D$29)*(G2677/100)*(E2677/1000)),
IF(C2677="Wine",
SUM(LOOKUP(2,1/(SRP!$B$21:$B$25&lt;=E2677)/(SRP!$C$21:$C$25&gt;=E2677),SRP!$D$21:$D$25)*(G2677/100)*(E2677/1000)),
IF(AND(C2677="Ready to Drink",D2677="RTD-One Pour Cocktail&gt;7%&lt;=14.5"),
SUM(LOOKUP(2,1/(SRP!$B$16:$B$20&lt;=E2677)/(SRP!$C$16:$C$20&gt;=E2677),SRP!$D$16:$D$20)*(G2677/100)*(E2677/1000)),
IF(C2677="Ready to Drink",
SUM(LOOKUP(2,1/(SRP!$B$11:$B$15&lt;=E2677)/(SRP!$C$11:$C$15&gt;=E2677),SRP!$D$11:$D$15)*(G2677/100)*(E2677/1000)),
0)))))),2)</f>
        <v>1.66</v>
      </c>
      <c r="L2677" s="173" t="str">
        <f t="shared" si="41"/>
        <v>Beer473</v>
      </c>
      <c r="M2677" s="154">
        <f>VLOOKUP(L2677,'Slope %'!C:D,2,0)</f>
        <v>0.12</v>
      </c>
    </row>
    <row r="2678" spans="1:13" x14ac:dyDescent="0.25">
      <c r="A2678" s="169">
        <v>40678</v>
      </c>
      <c r="B2678" s="170" t="s">
        <v>2277</v>
      </c>
      <c r="C2678" s="170" t="s">
        <v>11</v>
      </c>
      <c r="D2678" s="170" t="s">
        <v>267</v>
      </c>
      <c r="E2678" s="170">
        <v>473</v>
      </c>
      <c r="F2678" s="170">
        <v>24</v>
      </c>
      <c r="G2678" s="171">
        <v>5</v>
      </c>
      <c r="H2678" s="170" t="s">
        <v>1362</v>
      </c>
      <c r="I2678" s="171">
        <v>4.75</v>
      </c>
      <c r="J2678" s="169">
        <v>1</v>
      </c>
      <c r="K2678" s="154" cm="1">
        <f t="array" ref="K2678">ROUND(
IF(C2678="Beer",
SUM(LOOKUP(2,1/(SRP!$B$8:$B$10&lt;=E2678)/(SRP!$C$8:$C$10&gt;=E2678),SRP!$D$8:$D$10)*(G2678/100)*(E2678/1000)),
IF(C2678="Spirits",
SUM(LOOKUP(2,1/(SRP!$B$2:$B$7&lt;=E2678)/(SRP!$C$2:$C$7&gt;=E2678),SRP!$D$2:$D$7)*(G2678/100)*(E2678/1000)),
IF(AND(C2678="Wine",D2678="Fortified Wines"),
SUM(LOOKUP(2,1/(SRP!$B$26:$B$29&lt;=E2678)/(SRP!$C$26:$C$29&gt;=E2678),SRP!$D$26:$D$29)*(G2678/100)*(E2678/1000)),
IF(C2678="Wine",
SUM(LOOKUP(2,1/(SRP!$B$21:$B$25&lt;=E2678)/(SRP!$C$21:$C$25&gt;=E2678),SRP!$D$21:$D$25)*(G2678/100)*(E2678/1000)),
IF(AND(C2678="Ready to Drink",D2678="RTD-One Pour Cocktail&gt;7%&lt;=14.5"),
SUM(LOOKUP(2,1/(SRP!$B$16:$B$20&lt;=E2678)/(SRP!$C$16:$C$20&gt;=E2678),SRP!$D$16:$D$20)*(G2678/100)*(E2678/1000)),
IF(C2678="Ready to Drink",
SUM(LOOKUP(2,1/(SRP!$B$11:$B$15&lt;=E2678)/(SRP!$C$11:$C$15&gt;=E2678),SRP!$D$11:$D$15)*(G2678/100)*(E2678/1000)),
0)))))),2)</f>
        <v>1.85</v>
      </c>
      <c r="L2678" s="173" t="str">
        <f t="shared" si="41"/>
        <v>Beer473</v>
      </c>
      <c r="M2678" s="154">
        <f>VLOOKUP(L2678,'Slope %'!C:D,2,0)</f>
        <v>0.12</v>
      </c>
    </row>
    <row r="2679" spans="1:13" x14ac:dyDescent="0.25">
      <c r="A2679" s="169">
        <v>40678</v>
      </c>
      <c r="B2679" s="170" t="s">
        <v>2277</v>
      </c>
      <c r="C2679" s="170" t="s">
        <v>11</v>
      </c>
      <c r="D2679" s="170" t="s">
        <v>267</v>
      </c>
      <c r="E2679" s="170">
        <v>473</v>
      </c>
      <c r="F2679" s="170">
        <v>24</v>
      </c>
      <c r="G2679" s="171">
        <v>5</v>
      </c>
      <c r="H2679" s="170" t="s">
        <v>1362</v>
      </c>
      <c r="I2679" s="171">
        <v>4.75</v>
      </c>
      <c r="J2679" s="169">
        <v>1</v>
      </c>
      <c r="K2679" s="154" cm="1">
        <f t="array" ref="K2679">ROUND(
IF(C2679="Beer",
SUM(LOOKUP(2,1/(SRP!$B$8:$B$10&lt;=E2679)/(SRP!$C$8:$C$10&gt;=E2679),SRP!$D$8:$D$10)*(G2679/100)*(E2679/1000)),
IF(C2679="Spirits",
SUM(LOOKUP(2,1/(SRP!$B$2:$B$7&lt;=E2679)/(SRP!$C$2:$C$7&gt;=E2679),SRP!$D$2:$D$7)*(G2679/100)*(E2679/1000)),
IF(AND(C2679="Wine",D2679="Fortified Wines"),
SUM(LOOKUP(2,1/(SRP!$B$26:$B$29&lt;=E2679)/(SRP!$C$26:$C$29&gt;=E2679),SRP!$D$26:$D$29)*(G2679/100)*(E2679/1000)),
IF(C2679="Wine",
SUM(LOOKUP(2,1/(SRP!$B$21:$B$25&lt;=E2679)/(SRP!$C$21:$C$25&gt;=E2679),SRP!$D$21:$D$25)*(G2679/100)*(E2679/1000)),
IF(AND(C2679="Ready to Drink",D2679="RTD-One Pour Cocktail&gt;7%&lt;=14.5"),
SUM(LOOKUP(2,1/(SRP!$B$16:$B$20&lt;=E2679)/(SRP!$C$16:$C$20&gt;=E2679),SRP!$D$16:$D$20)*(G2679/100)*(E2679/1000)),
IF(C2679="Ready to Drink",
SUM(LOOKUP(2,1/(SRP!$B$11:$B$15&lt;=E2679)/(SRP!$C$11:$C$15&gt;=E2679),SRP!$D$11:$D$15)*(G2679/100)*(E2679/1000)),
0)))))),2)</f>
        <v>1.85</v>
      </c>
      <c r="L2679" s="173" t="str">
        <f t="shared" si="41"/>
        <v>Beer473</v>
      </c>
      <c r="M2679" s="154">
        <f>VLOOKUP(L2679,'Slope %'!C:D,2,0)</f>
        <v>0.12</v>
      </c>
    </row>
    <row r="2680" spans="1:13" x14ac:dyDescent="0.25">
      <c r="A2680" s="169">
        <v>40734</v>
      </c>
      <c r="B2680" s="170" t="s">
        <v>2278</v>
      </c>
      <c r="C2680" s="170" t="s">
        <v>11</v>
      </c>
      <c r="D2680" s="170" t="s">
        <v>267</v>
      </c>
      <c r="E2680" s="170">
        <v>355</v>
      </c>
      <c r="F2680" s="170">
        <v>24</v>
      </c>
      <c r="G2680" s="171">
        <v>4.5999999999999996</v>
      </c>
      <c r="H2680" s="170" t="s">
        <v>1710</v>
      </c>
      <c r="I2680" s="171">
        <v>3.29</v>
      </c>
      <c r="J2680" s="169">
        <v>1</v>
      </c>
      <c r="K2680" s="154" cm="1">
        <f t="array" ref="K2680">ROUND(
IF(C2680="Beer",
SUM(LOOKUP(2,1/(SRP!$B$8:$B$10&lt;=E2680)/(SRP!$C$8:$C$10&gt;=E2680),SRP!$D$8:$D$10)*(G2680/100)*(E2680/1000)),
IF(C2680="Spirits",
SUM(LOOKUP(2,1/(SRP!$B$2:$B$7&lt;=E2680)/(SRP!$C$2:$C$7&gt;=E2680),SRP!$D$2:$D$7)*(G2680/100)*(E2680/1000)),
IF(AND(C2680="Wine",D2680="Fortified Wines"),
SUM(LOOKUP(2,1/(SRP!$B$26:$B$29&lt;=E2680)/(SRP!$C$26:$C$29&gt;=E2680),SRP!$D$26:$D$29)*(G2680/100)*(E2680/1000)),
IF(C2680="Wine",
SUM(LOOKUP(2,1/(SRP!$B$21:$B$25&lt;=E2680)/(SRP!$C$21:$C$25&gt;=E2680),SRP!$D$21:$D$25)*(G2680/100)*(E2680/1000)),
IF(AND(C2680="Ready to Drink",D2680="RTD-One Pour Cocktail&gt;7%&lt;=14.5"),
SUM(LOOKUP(2,1/(SRP!$B$16:$B$20&lt;=E2680)/(SRP!$C$16:$C$20&gt;=E2680),SRP!$D$16:$D$20)*(G2680/100)*(E2680/1000)),
IF(C2680="Ready to Drink",
SUM(LOOKUP(2,1/(SRP!$B$11:$B$15&lt;=E2680)/(SRP!$C$11:$C$15&gt;=E2680),SRP!$D$11:$D$15)*(G2680/100)*(E2680/1000)),
0)))))),2)</f>
        <v>1.27</v>
      </c>
      <c r="L2680" s="173" t="str">
        <f t="shared" si="41"/>
        <v>Beer355</v>
      </c>
      <c r="M2680" s="154">
        <f>VLOOKUP(L2680,'Slope %'!C:D,2,0)</f>
        <v>0.12</v>
      </c>
    </row>
    <row r="2681" spans="1:13" x14ac:dyDescent="0.25">
      <c r="A2681" s="169">
        <v>40734</v>
      </c>
      <c r="B2681" s="170" t="s">
        <v>2278</v>
      </c>
      <c r="C2681" s="170" t="s">
        <v>11</v>
      </c>
      <c r="D2681" s="170" t="s">
        <v>267</v>
      </c>
      <c r="E2681" s="170">
        <v>355</v>
      </c>
      <c r="F2681" s="170">
        <v>24</v>
      </c>
      <c r="G2681" s="171">
        <v>4.5999999999999996</v>
      </c>
      <c r="H2681" s="170" t="s">
        <v>1407</v>
      </c>
      <c r="I2681" s="171">
        <v>3.29</v>
      </c>
      <c r="J2681" s="169">
        <v>1</v>
      </c>
      <c r="K2681" s="154" cm="1">
        <f t="array" ref="K2681">ROUND(
IF(C2681="Beer",
SUM(LOOKUP(2,1/(SRP!$B$8:$B$10&lt;=E2681)/(SRP!$C$8:$C$10&gt;=E2681),SRP!$D$8:$D$10)*(G2681/100)*(E2681/1000)),
IF(C2681="Spirits",
SUM(LOOKUP(2,1/(SRP!$B$2:$B$7&lt;=E2681)/(SRP!$C$2:$C$7&gt;=E2681),SRP!$D$2:$D$7)*(G2681/100)*(E2681/1000)),
IF(AND(C2681="Wine",D2681="Fortified Wines"),
SUM(LOOKUP(2,1/(SRP!$B$26:$B$29&lt;=E2681)/(SRP!$C$26:$C$29&gt;=E2681),SRP!$D$26:$D$29)*(G2681/100)*(E2681/1000)),
IF(C2681="Wine",
SUM(LOOKUP(2,1/(SRP!$B$21:$B$25&lt;=E2681)/(SRP!$C$21:$C$25&gt;=E2681),SRP!$D$21:$D$25)*(G2681/100)*(E2681/1000)),
IF(AND(C2681="Ready to Drink",D2681="RTD-One Pour Cocktail&gt;7%&lt;=14.5"),
SUM(LOOKUP(2,1/(SRP!$B$16:$B$20&lt;=E2681)/(SRP!$C$16:$C$20&gt;=E2681),SRP!$D$16:$D$20)*(G2681/100)*(E2681/1000)),
IF(C2681="Ready to Drink",
SUM(LOOKUP(2,1/(SRP!$B$11:$B$15&lt;=E2681)/(SRP!$C$11:$C$15&gt;=E2681),SRP!$D$11:$D$15)*(G2681/100)*(E2681/1000)),
0)))))),2)</f>
        <v>1.27</v>
      </c>
      <c r="L2681" s="173" t="str">
        <f t="shared" si="41"/>
        <v>Beer355</v>
      </c>
      <c r="M2681" s="154">
        <f>VLOOKUP(L2681,'Slope %'!C:D,2,0)</f>
        <v>0.12</v>
      </c>
    </row>
    <row r="2682" spans="1:13" x14ac:dyDescent="0.25">
      <c r="A2682" s="169">
        <v>40745</v>
      </c>
      <c r="B2682" s="170" t="s">
        <v>2279</v>
      </c>
      <c r="C2682" s="170" t="s">
        <v>263</v>
      </c>
      <c r="D2682" s="170" t="s">
        <v>1938</v>
      </c>
      <c r="E2682" s="170">
        <v>4260</v>
      </c>
      <c r="F2682" s="170">
        <v>2</v>
      </c>
      <c r="G2682" s="171">
        <v>5</v>
      </c>
      <c r="H2682" s="170" t="s">
        <v>333</v>
      </c>
      <c r="I2682" s="171">
        <v>32.99</v>
      </c>
      <c r="J2682" s="169">
        <v>12</v>
      </c>
      <c r="K2682" s="154" cm="1">
        <f t="array" ref="K2682">ROUND(
IF(C2682="Beer",
SUM(LOOKUP(2,1/(SRP!$B$8:$B$10&lt;=E2682)/(SRP!$C$8:$C$10&gt;=E2682),SRP!$D$8:$D$10)*(G2682/100)*(E2682/1000)),
IF(C2682="Spirits",
SUM(LOOKUP(2,1/(SRP!$B$2:$B$7&lt;=E2682)/(SRP!$C$2:$C$7&gt;=E2682),SRP!$D$2:$D$7)*(G2682/100)*(E2682/1000)),
IF(AND(C2682="Wine",D2682="Fortified Wines"),
SUM(LOOKUP(2,1/(SRP!$B$26:$B$29&lt;=E2682)/(SRP!$C$26:$C$29&gt;=E2682),SRP!$D$26:$D$29)*(G2682/100)*(E2682/1000)),
IF(C2682="Wine",
SUM(LOOKUP(2,1/(SRP!$B$21:$B$25&lt;=E2682)/(SRP!$C$21:$C$25&gt;=E2682),SRP!$D$21:$D$25)*(G2682/100)*(E2682/1000)),
IF(AND(C2682="Ready to Drink",D2682="RTD-One Pour Cocktail&gt;7%&lt;=14.5"),
SUM(LOOKUP(2,1/(SRP!$B$16:$B$20&lt;=E2682)/(SRP!$C$16:$C$20&gt;=E2682),SRP!$D$16:$D$20)*(G2682/100)*(E2682/1000)),
IF(C2682="Ready to Drink",
SUM(LOOKUP(2,1/(SRP!$B$11:$B$15&lt;=E2682)/(SRP!$C$11:$C$15&gt;=E2682),SRP!$D$11:$D$15)*(G2682/100)*(E2682/1000)),
0)))))),2)</f>
        <v>16.63</v>
      </c>
      <c r="L2682" s="173" t="str">
        <f t="shared" si="41"/>
        <v>Ready to Drink4260</v>
      </c>
      <c r="M2682" s="154">
        <f>VLOOKUP(L2682,'Slope %'!C:D,2,0)</f>
        <v>7.0000000000000007E-2</v>
      </c>
    </row>
    <row r="2683" spans="1:13" x14ac:dyDescent="0.25">
      <c r="A2683" s="169">
        <v>40745</v>
      </c>
      <c r="B2683" s="170" t="s">
        <v>2279</v>
      </c>
      <c r="C2683" s="170" t="s">
        <v>263</v>
      </c>
      <c r="D2683" s="170" t="s">
        <v>1938</v>
      </c>
      <c r="E2683" s="170">
        <v>4260</v>
      </c>
      <c r="F2683" s="170">
        <v>2</v>
      </c>
      <c r="G2683" s="171">
        <v>5</v>
      </c>
      <c r="H2683" s="170" t="s">
        <v>333</v>
      </c>
      <c r="I2683" s="171">
        <v>32.99</v>
      </c>
      <c r="J2683" s="169">
        <v>12</v>
      </c>
      <c r="K2683" s="154" cm="1">
        <f t="array" ref="K2683">ROUND(
IF(C2683="Beer",
SUM(LOOKUP(2,1/(SRP!$B$8:$B$10&lt;=E2683)/(SRP!$C$8:$C$10&gt;=E2683),SRP!$D$8:$D$10)*(G2683/100)*(E2683/1000)),
IF(C2683="Spirits",
SUM(LOOKUP(2,1/(SRP!$B$2:$B$7&lt;=E2683)/(SRP!$C$2:$C$7&gt;=E2683),SRP!$D$2:$D$7)*(G2683/100)*(E2683/1000)),
IF(AND(C2683="Wine",D2683="Fortified Wines"),
SUM(LOOKUP(2,1/(SRP!$B$26:$B$29&lt;=E2683)/(SRP!$C$26:$C$29&gt;=E2683),SRP!$D$26:$D$29)*(G2683/100)*(E2683/1000)),
IF(C2683="Wine",
SUM(LOOKUP(2,1/(SRP!$B$21:$B$25&lt;=E2683)/(SRP!$C$21:$C$25&gt;=E2683),SRP!$D$21:$D$25)*(G2683/100)*(E2683/1000)),
IF(AND(C2683="Ready to Drink",D2683="RTD-One Pour Cocktail&gt;7%&lt;=14.5"),
SUM(LOOKUP(2,1/(SRP!$B$16:$B$20&lt;=E2683)/(SRP!$C$16:$C$20&gt;=E2683),SRP!$D$16:$D$20)*(G2683/100)*(E2683/1000)),
IF(C2683="Ready to Drink",
SUM(LOOKUP(2,1/(SRP!$B$11:$B$15&lt;=E2683)/(SRP!$C$11:$C$15&gt;=E2683),SRP!$D$11:$D$15)*(G2683/100)*(E2683/1000)),
0)))))),2)</f>
        <v>16.63</v>
      </c>
      <c r="L2683" s="173" t="str">
        <f t="shared" si="41"/>
        <v>Ready to Drink4260</v>
      </c>
      <c r="M2683" s="154">
        <f>VLOOKUP(L2683,'Slope %'!C:D,2,0)</f>
        <v>7.0000000000000007E-2</v>
      </c>
    </row>
    <row r="2684" spans="1:13" x14ac:dyDescent="0.25">
      <c r="A2684" s="169">
        <v>40794</v>
      </c>
      <c r="B2684" s="170" t="s">
        <v>2280</v>
      </c>
      <c r="C2684" s="170" t="s">
        <v>11</v>
      </c>
      <c r="D2684" s="170" t="s">
        <v>267</v>
      </c>
      <c r="E2684" s="170">
        <v>473</v>
      </c>
      <c r="F2684" s="170">
        <v>24</v>
      </c>
      <c r="G2684" s="171">
        <v>4.5</v>
      </c>
      <c r="H2684" s="170" t="s">
        <v>1623</v>
      </c>
      <c r="I2684" s="171">
        <v>4.1900000000000004</v>
      </c>
      <c r="J2684" s="169">
        <v>1</v>
      </c>
      <c r="K2684" s="154" cm="1">
        <f t="array" ref="K2684">ROUND(
IF(C2684="Beer",
SUM(LOOKUP(2,1/(SRP!$B$8:$B$10&lt;=E2684)/(SRP!$C$8:$C$10&gt;=E2684),SRP!$D$8:$D$10)*(G2684/100)*(E2684/1000)),
IF(C2684="Spirits",
SUM(LOOKUP(2,1/(SRP!$B$2:$B$7&lt;=E2684)/(SRP!$C$2:$C$7&gt;=E2684),SRP!$D$2:$D$7)*(G2684/100)*(E2684/1000)),
IF(AND(C2684="Wine",D2684="Fortified Wines"),
SUM(LOOKUP(2,1/(SRP!$B$26:$B$29&lt;=E2684)/(SRP!$C$26:$C$29&gt;=E2684),SRP!$D$26:$D$29)*(G2684/100)*(E2684/1000)),
IF(C2684="Wine",
SUM(LOOKUP(2,1/(SRP!$B$21:$B$25&lt;=E2684)/(SRP!$C$21:$C$25&gt;=E2684),SRP!$D$21:$D$25)*(G2684/100)*(E2684/1000)),
IF(AND(C2684="Ready to Drink",D2684="RTD-One Pour Cocktail&gt;7%&lt;=14.5"),
SUM(LOOKUP(2,1/(SRP!$B$16:$B$20&lt;=E2684)/(SRP!$C$16:$C$20&gt;=E2684),SRP!$D$16:$D$20)*(G2684/100)*(E2684/1000)),
IF(C2684="Ready to Drink",
SUM(LOOKUP(2,1/(SRP!$B$11:$B$15&lt;=E2684)/(SRP!$C$11:$C$15&gt;=E2684),SRP!$D$11:$D$15)*(G2684/100)*(E2684/1000)),
0)))))),2)</f>
        <v>1.66</v>
      </c>
      <c r="L2684" s="173" t="str">
        <f t="shared" si="41"/>
        <v>Beer473</v>
      </c>
      <c r="M2684" s="154">
        <f>VLOOKUP(L2684,'Slope %'!C:D,2,0)</f>
        <v>0.12</v>
      </c>
    </row>
    <row r="2685" spans="1:13" x14ac:dyDescent="0.25">
      <c r="A2685" s="169">
        <v>40794</v>
      </c>
      <c r="B2685" s="170" t="s">
        <v>2280</v>
      </c>
      <c r="C2685" s="170" t="s">
        <v>11</v>
      </c>
      <c r="D2685" s="170" t="s">
        <v>267</v>
      </c>
      <c r="E2685" s="170">
        <v>473</v>
      </c>
      <c r="F2685" s="170">
        <v>24</v>
      </c>
      <c r="G2685" s="171">
        <v>4.5</v>
      </c>
      <c r="H2685" s="170" t="s">
        <v>1623</v>
      </c>
      <c r="I2685" s="171">
        <v>4.1900000000000004</v>
      </c>
      <c r="J2685" s="169">
        <v>1</v>
      </c>
      <c r="K2685" s="154" cm="1">
        <f t="array" ref="K2685">ROUND(
IF(C2685="Beer",
SUM(LOOKUP(2,1/(SRP!$B$8:$B$10&lt;=E2685)/(SRP!$C$8:$C$10&gt;=E2685),SRP!$D$8:$D$10)*(G2685/100)*(E2685/1000)),
IF(C2685="Spirits",
SUM(LOOKUP(2,1/(SRP!$B$2:$B$7&lt;=E2685)/(SRP!$C$2:$C$7&gt;=E2685),SRP!$D$2:$D$7)*(G2685/100)*(E2685/1000)),
IF(AND(C2685="Wine",D2685="Fortified Wines"),
SUM(LOOKUP(2,1/(SRP!$B$26:$B$29&lt;=E2685)/(SRP!$C$26:$C$29&gt;=E2685),SRP!$D$26:$D$29)*(G2685/100)*(E2685/1000)),
IF(C2685="Wine",
SUM(LOOKUP(2,1/(SRP!$B$21:$B$25&lt;=E2685)/(SRP!$C$21:$C$25&gt;=E2685),SRP!$D$21:$D$25)*(G2685/100)*(E2685/1000)),
IF(AND(C2685="Ready to Drink",D2685="RTD-One Pour Cocktail&gt;7%&lt;=14.5"),
SUM(LOOKUP(2,1/(SRP!$B$16:$B$20&lt;=E2685)/(SRP!$C$16:$C$20&gt;=E2685),SRP!$D$16:$D$20)*(G2685/100)*(E2685/1000)),
IF(C2685="Ready to Drink",
SUM(LOOKUP(2,1/(SRP!$B$11:$B$15&lt;=E2685)/(SRP!$C$11:$C$15&gt;=E2685),SRP!$D$11:$D$15)*(G2685/100)*(E2685/1000)),
0)))))),2)</f>
        <v>1.66</v>
      </c>
      <c r="L2685" s="173" t="str">
        <f t="shared" si="41"/>
        <v>Beer473</v>
      </c>
      <c r="M2685" s="154">
        <f>VLOOKUP(L2685,'Slope %'!C:D,2,0)</f>
        <v>0.12</v>
      </c>
    </row>
    <row r="2686" spans="1:13" x14ac:dyDescent="0.25">
      <c r="A2686" s="169">
        <v>40821</v>
      </c>
      <c r="B2686" s="170" t="s">
        <v>2281</v>
      </c>
      <c r="C2686" s="170" t="s">
        <v>11</v>
      </c>
      <c r="D2686" s="170" t="s">
        <v>303</v>
      </c>
      <c r="E2686" s="170">
        <v>473</v>
      </c>
      <c r="F2686" s="170">
        <v>24</v>
      </c>
      <c r="G2686" s="171">
        <v>6.2</v>
      </c>
      <c r="H2686" s="170" t="s">
        <v>1209</v>
      </c>
      <c r="I2686" s="171">
        <v>4.6900000000000004</v>
      </c>
      <c r="J2686" s="169">
        <v>1</v>
      </c>
      <c r="K2686" s="154" cm="1">
        <f t="array" ref="K2686">ROUND(
IF(C2686="Beer",
SUM(LOOKUP(2,1/(SRP!$B$8:$B$10&lt;=E2686)/(SRP!$C$8:$C$10&gt;=E2686),SRP!$D$8:$D$10)*(G2686/100)*(E2686/1000)),
IF(C2686="Spirits",
SUM(LOOKUP(2,1/(SRP!$B$2:$B$7&lt;=E2686)/(SRP!$C$2:$C$7&gt;=E2686),SRP!$D$2:$D$7)*(G2686/100)*(E2686/1000)),
IF(AND(C2686="Wine",D2686="Fortified Wines"),
SUM(LOOKUP(2,1/(SRP!$B$26:$B$29&lt;=E2686)/(SRP!$C$26:$C$29&gt;=E2686),SRP!$D$26:$D$29)*(G2686/100)*(E2686/1000)),
IF(C2686="Wine",
SUM(LOOKUP(2,1/(SRP!$B$21:$B$25&lt;=E2686)/(SRP!$C$21:$C$25&gt;=E2686),SRP!$D$21:$D$25)*(G2686/100)*(E2686/1000)),
IF(AND(C2686="Ready to Drink",D2686="RTD-One Pour Cocktail&gt;7%&lt;=14.5"),
SUM(LOOKUP(2,1/(SRP!$B$16:$B$20&lt;=E2686)/(SRP!$C$16:$C$20&gt;=E2686),SRP!$D$16:$D$20)*(G2686/100)*(E2686/1000)),
IF(C2686="Ready to Drink",
SUM(LOOKUP(2,1/(SRP!$B$11:$B$15&lt;=E2686)/(SRP!$C$11:$C$15&gt;=E2686),SRP!$D$11:$D$15)*(G2686/100)*(E2686/1000)),
0)))))),2)</f>
        <v>2.29</v>
      </c>
      <c r="L2686" s="173" t="str">
        <f t="shared" si="41"/>
        <v>Beer473</v>
      </c>
      <c r="M2686" s="154">
        <f>VLOOKUP(L2686,'Slope %'!C:D,2,0)</f>
        <v>0.12</v>
      </c>
    </row>
    <row r="2687" spans="1:13" x14ac:dyDescent="0.25">
      <c r="A2687" s="169">
        <v>40828</v>
      </c>
      <c r="B2687" s="170" t="s">
        <v>2282</v>
      </c>
      <c r="C2687" s="170" t="s">
        <v>24</v>
      </c>
      <c r="D2687" s="170" t="s">
        <v>34</v>
      </c>
      <c r="E2687" s="170">
        <v>750</v>
      </c>
      <c r="F2687" s="170">
        <v>12</v>
      </c>
      <c r="G2687" s="171">
        <v>13</v>
      </c>
      <c r="H2687" s="170" t="s">
        <v>35</v>
      </c>
      <c r="I2687" s="171">
        <v>22.99</v>
      </c>
      <c r="J2687" s="169">
        <v>1</v>
      </c>
      <c r="K2687" s="154" cm="1">
        <f t="array" ref="K2687">ROUND(
IF(C2687="Beer",
SUM(LOOKUP(2,1/(SRP!$B$8:$B$10&lt;=E2687)/(SRP!$C$8:$C$10&gt;=E2687),SRP!$D$8:$D$10)*(G2687/100)*(E2687/1000)),
IF(C2687="Spirits",
SUM(LOOKUP(2,1/(SRP!$B$2:$B$7&lt;=E2687)/(SRP!$C$2:$C$7&gt;=E2687),SRP!$D$2:$D$7)*(G2687/100)*(E2687/1000)),
IF(AND(C2687="Wine",D2687="Fortified Wines"),
SUM(LOOKUP(2,1/(SRP!$B$26:$B$29&lt;=E2687)/(SRP!$C$26:$C$29&gt;=E2687),SRP!$D$26:$D$29)*(G2687/100)*(E2687/1000)),
IF(C2687="Wine",
SUM(LOOKUP(2,1/(SRP!$B$21:$B$25&lt;=E2687)/(SRP!$C$21:$C$25&gt;=E2687),SRP!$D$21:$D$25)*(G2687/100)*(E2687/1000)),
IF(AND(C2687="Ready to Drink",D2687="RTD-One Pour Cocktail&gt;7%&lt;=14.5"),
SUM(LOOKUP(2,1/(SRP!$B$16:$B$20&lt;=E2687)/(SRP!$C$16:$C$20&gt;=E2687),SRP!$D$16:$D$20)*(G2687/100)*(E2687/1000)),
IF(C2687="Ready to Drink",
SUM(LOOKUP(2,1/(SRP!$B$11:$B$15&lt;=E2687)/(SRP!$C$11:$C$15&gt;=E2687),SRP!$D$11:$D$15)*(G2687/100)*(E2687/1000)),
0)))))),2)</f>
        <v>7.61</v>
      </c>
      <c r="L2687" s="173" t="str">
        <f t="shared" si="41"/>
        <v>Wine750</v>
      </c>
      <c r="M2687" s="154">
        <f>VLOOKUP(L2687,'Slope %'!C:D,2,0)</f>
        <v>0.1</v>
      </c>
    </row>
    <row r="2688" spans="1:13" x14ac:dyDescent="0.25">
      <c r="A2688" s="169">
        <v>40829</v>
      </c>
      <c r="B2688" s="170" t="s">
        <v>2283</v>
      </c>
      <c r="C2688" s="170" t="s">
        <v>15</v>
      </c>
      <c r="D2688" s="170" t="s">
        <v>154</v>
      </c>
      <c r="E2688" s="170">
        <v>750</v>
      </c>
      <c r="F2688" s="170">
        <v>6</v>
      </c>
      <c r="G2688" s="171">
        <v>16</v>
      </c>
      <c r="H2688" s="170" t="s">
        <v>35</v>
      </c>
      <c r="I2688" s="171">
        <v>39.99</v>
      </c>
      <c r="J2688" s="169">
        <v>1</v>
      </c>
      <c r="K2688" s="154" cm="1">
        <f t="array" ref="K2688">ROUND(
IF(C2688="Beer",
SUM(LOOKUP(2,1/(SRP!$B$8:$B$10&lt;=E2688)/(SRP!$C$8:$C$10&gt;=E2688),SRP!$D$8:$D$10)*(G2688/100)*(E2688/1000)),
IF(C2688="Spirits",
SUM(LOOKUP(2,1/(SRP!$B$2:$B$7&lt;=E2688)/(SRP!$C$2:$C$7&gt;=E2688),SRP!$D$2:$D$7)*(G2688/100)*(E2688/1000)),
IF(AND(C2688="Wine",D2688="Fortified Wines"),
SUM(LOOKUP(2,1/(SRP!$B$26:$B$29&lt;=E2688)/(SRP!$C$26:$C$29&gt;=E2688),SRP!$D$26:$D$29)*(G2688/100)*(E2688/1000)),
IF(C2688="Wine",
SUM(LOOKUP(2,1/(SRP!$B$21:$B$25&lt;=E2688)/(SRP!$C$21:$C$25&gt;=E2688),SRP!$D$21:$D$25)*(G2688/100)*(E2688/1000)),
IF(AND(C2688="Ready to Drink",D2688="RTD-One Pour Cocktail&gt;7%&lt;=14.5"),
SUM(LOOKUP(2,1/(SRP!$B$16:$B$20&lt;=E2688)/(SRP!$C$16:$C$20&gt;=E2688),SRP!$D$16:$D$20)*(G2688/100)*(E2688/1000)),
IF(C2688="Ready to Drink",
SUM(LOOKUP(2,1/(SRP!$B$11:$B$15&lt;=E2688)/(SRP!$C$11:$C$15&gt;=E2688),SRP!$D$11:$D$15)*(G2688/100)*(E2688/1000)),
0)))))),2)</f>
        <v>9.3699999999999992</v>
      </c>
      <c r="L2688" s="173" t="str">
        <f t="shared" si="41"/>
        <v>Spirits750</v>
      </c>
      <c r="M2688" s="154">
        <f>VLOOKUP(L2688,'Slope %'!C:D,2,0)</f>
        <v>7.0000000000000007E-2</v>
      </c>
    </row>
    <row r="2689" spans="1:13" x14ac:dyDescent="0.25">
      <c r="A2689" s="169">
        <v>40834</v>
      </c>
      <c r="B2689" s="170" t="s">
        <v>2284</v>
      </c>
      <c r="C2689" s="170" t="s">
        <v>11</v>
      </c>
      <c r="D2689" s="170" t="s">
        <v>12</v>
      </c>
      <c r="E2689" s="170">
        <v>473</v>
      </c>
      <c r="F2689" s="170">
        <v>24</v>
      </c>
      <c r="G2689" s="171">
        <v>5</v>
      </c>
      <c r="H2689" s="170" t="s">
        <v>415</v>
      </c>
      <c r="I2689" s="171">
        <v>4.29</v>
      </c>
      <c r="J2689" s="169">
        <v>1</v>
      </c>
      <c r="K2689" s="154" cm="1">
        <f t="array" ref="K2689">ROUND(
IF(C2689="Beer",
SUM(LOOKUP(2,1/(SRP!$B$8:$B$10&lt;=E2689)/(SRP!$C$8:$C$10&gt;=E2689),SRP!$D$8:$D$10)*(G2689/100)*(E2689/1000)),
IF(C2689="Spirits",
SUM(LOOKUP(2,1/(SRP!$B$2:$B$7&lt;=E2689)/(SRP!$C$2:$C$7&gt;=E2689),SRP!$D$2:$D$7)*(G2689/100)*(E2689/1000)),
IF(AND(C2689="Wine",D2689="Fortified Wines"),
SUM(LOOKUP(2,1/(SRP!$B$26:$B$29&lt;=E2689)/(SRP!$C$26:$C$29&gt;=E2689),SRP!$D$26:$D$29)*(G2689/100)*(E2689/1000)),
IF(C2689="Wine",
SUM(LOOKUP(2,1/(SRP!$B$21:$B$25&lt;=E2689)/(SRP!$C$21:$C$25&gt;=E2689),SRP!$D$21:$D$25)*(G2689/100)*(E2689/1000)),
IF(AND(C2689="Ready to Drink",D2689="RTD-One Pour Cocktail&gt;7%&lt;=14.5"),
SUM(LOOKUP(2,1/(SRP!$B$16:$B$20&lt;=E2689)/(SRP!$C$16:$C$20&gt;=E2689),SRP!$D$16:$D$20)*(G2689/100)*(E2689/1000)),
IF(C2689="Ready to Drink",
SUM(LOOKUP(2,1/(SRP!$B$11:$B$15&lt;=E2689)/(SRP!$C$11:$C$15&gt;=E2689),SRP!$D$11:$D$15)*(G2689/100)*(E2689/1000)),
0)))))),2)</f>
        <v>1.85</v>
      </c>
      <c r="L2689" s="173" t="str">
        <f t="shared" si="41"/>
        <v>Beer473</v>
      </c>
      <c r="M2689" s="154">
        <f>VLOOKUP(L2689,'Slope %'!C:D,2,0)</f>
        <v>0.12</v>
      </c>
    </row>
    <row r="2690" spans="1:13" x14ac:dyDescent="0.25">
      <c r="A2690" s="169">
        <v>40834</v>
      </c>
      <c r="B2690" s="170" t="s">
        <v>2284</v>
      </c>
      <c r="C2690" s="170" t="s">
        <v>11</v>
      </c>
      <c r="D2690" s="170" t="s">
        <v>12</v>
      </c>
      <c r="E2690" s="170">
        <v>473</v>
      </c>
      <c r="F2690" s="170">
        <v>24</v>
      </c>
      <c r="G2690" s="171">
        <v>5</v>
      </c>
      <c r="H2690" s="170" t="s">
        <v>415</v>
      </c>
      <c r="I2690" s="171">
        <v>4.29</v>
      </c>
      <c r="J2690" s="169">
        <v>1</v>
      </c>
      <c r="K2690" s="154" cm="1">
        <f t="array" ref="K2690">ROUND(
IF(C2690="Beer",
SUM(LOOKUP(2,1/(SRP!$B$8:$B$10&lt;=E2690)/(SRP!$C$8:$C$10&gt;=E2690),SRP!$D$8:$D$10)*(G2690/100)*(E2690/1000)),
IF(C2690="Spirits",
SUM(LOOKUP(2,1/(SRP!$B$2:$B$7&lt;=E2690)/(SRP!$C$2:$C$7&gt;=E2690),SRP!$D$2:$D$7)*(G2690/100)*(E2690/1000)),
IF(AND(C2690="Wine",D2690="Fortified Wines"),
SUM(LOOKUP(2,1/(SRP!$B$26:$B$29&lt;=E2690)/(SRP!$C$26:$C$29&gt;=E2690),SRP!$D$26:$D$29)*(G2690/100)*(E2690/1000)),
IF(C2690="Wine",
SUM(LOOKUP(2,1/(SRP!$B$21:$B$25&lt;=E2690)/(SRP!$C$21:$C$25&gt;=E2690),SRP!$D$21:$D$25)*(G2690/100)*(E2690/1000)),
IF(AND(C2690="Ready to Drink",D2690="RTD-One Pour Cocktail&gt;7%&lt;=14.5"),
SUM(LOOKUP(2,1/(SRP!$B$16:$B$20&lt;=E2690)/(SRP!$C$16:$C$20&gt;=E2690),SRP!$D$16:$D$20)*(G2690/100)*(E2690/1000)),
IF(C2690="Ready to Drink",
SUM(LOOKUP(2,1/(SRP!$B$11:$B$15&lt;=E2690)/(SRP!$C$11:$C$15&gt;=E2690),SRP!$D$11:$D$15)*(G2690/100)*(E2690/1000)),
0)))))),2)</f>
        <v>1.85</v>
      </c>
      <c r="L2690" s="173" t="str">
        <f t="shared" si="41"/>
        <v>Beer473</v>
      </c>
      <c r="M2690" s="154">
        <f>VLOOKUP(L2690,'Slope %'!C:D,2,0)</f>
        <v>0.12</v>
      </c>
    </row>
    <row r="2691" spans="1:13" x14ac:dyDescent="0.25">
      <c r="A2691" s="169">
        <v>40846</v>
      </c>
      <c r="B2691" s="170" t="s">
        <v>2285</v>
      </c>
      <c r="C2691" s="170" t="s">
        <v>24</v>
      </c>
      <c r="D2691" s="170" t="s">
        <v>60</v>
      </c>
      <c r="E2691" s="170">
        <v>750</v>
      </c>
      <c r="F2691" s="170">
        <v>12</v>
      </c>
      <c r="G2691" s="171">
        <v>12</v>
      </c>
      <c r="H2691" s="170" t="s">
        <v>32</v>
      </c>
      <c r="I2691" s="171">
        <v>13.49</v>
      </c>
      <c r="J2691" s="169">
        <v>1</v>
      </c>
      <c r="K2691" s="154" cm="1">
        <f t="array" ref="K2691">ROUND(
IF(C2691="Beer",
SUM(LOOKUP(2,1/(SRP!$B$8:$B$10&lt;=E2691)/(SRP!$C$8:$C$10&gt;=E2691),SRP!$D$8:$D$10)*(G2691/100)*(E2691/1000)),
IF(C2691="Spirits",
SUM(LOOKUP(2,1/(SRP!$B$2:$B$7&lt;=E2691)/(SRP!$C$2:$C$7&gt;=E2691),SRP!$D$2:$D$7)*(G2691/100)*(E2691/1000)),
IF(AND(C2691="Wine",D2691="Fortified Wines"),
SUM(LOOKUP(2,1/(SRP!$B$26:$B$29&lt;=E2691)/(SRP!$C$26:$C$29&gt;=E2691),SRP!$D$26:$D$29)*(G2691/100)*(E2691/1000)),
IF(C2691="Wine",
SUM(LOOKUP(2,1/(SRP!$B$21:$B$25&lt;=E2691)/(SRP!$C$21:$C$25&gt;=E2691),SRP!$D$21:$D$25)*(G2691/100)*(E2691/1000)),
IF(AND(C2691="Ready to Drink",D2691="RTD-One Pour Cocktail&gt;7%&lt;=14.5"),
SUM(LOOKUP(2,1/(SRP!$B$16:$B$20&lt;=E2691)/(SRP!$C$16:$C$20&gt;=E2691),SRP!$D$16:$D$20)*(G2691/100)*(E2691/1000)),
IF(C2691="Ready to Drink",
SUM(LOOKUP(2,1/(SRP!$B$11:$B$15&lt;=E2691)/(SRP!$C$11:$C$15&gt;=E2691),SRP!$D$11:$D$15)*(G2691/100)*(E2691/1000)),
0)))))),2)</f>
        <v>7.03</v>
      </c>
      <c r="L2691" s="173" t="str">
        <f t="shared" ref="L2691:L2754" si="42">(_xlfn.CONCAT(C2691,E2691))</f>
        <v>Wine750</v>
      </c>
      <c r="M2691" s="154">
        <f>VLOOKUP(L2691,'Slope %'!C:D,2,0)</f>
        <v>0.1</v>
      </c>
    </row>
    <row r="2692" spans="1:13" x14ac:dyDescent="0.25">
      <c r="A2692" s="169">
        <v>40856</v>
      </c>
      <c r="B2692" s="170" t="s">
        <v>2286</v>
      </c>
      <c r="C2692" s="170" t="s">
        <v>24</v>
      </c>
      <c r="D2692" s="170" t="s">
        <v>194</v>
      </c>
      <c r="E2692" s="170">
        <v>750</v>
      </c>
      <c r="F2692" s="170">
        <v>12</v>
      </c>
      <c r="G2692" s="171">
        <v>13</v>
      </c>
      <c r="H2692" s="170" t="s">
        <v>47</v>
      </c>
      <c r="I2692" s="171">
        <v>37.99</v>
      </c>
      <c r="J2692" s="169">
        <v>1</v>
      </c>
      <c r="K2692" s="154" cm="1">
        <f t="array" ref="K2692">ROUND(
IF(C2692="Beer",
SUM(LOOKUP(2,1/(SRP!$B$8:$B$10&lt;=E2692)/(SRP!$C$8:$C$10&gt;=E2692),SRP!$D$8:$D$10)*(G2692/100)*(E2692/1000)),
IF(C2692="Spirits",
SUM(LOOKUP(2,1/(SRP!$B$2:$B$7&lt;=E2692)/(SRP!$C$2:$C$7&gt;=E2692),SRP!$D$2:$D$7)*(G2692/100)*(E2692/1000)),
IF(AND(C2692="Wine",D2692="Fortified Wines"),
SUM(LOOKUP(2,1/(SRP!$B$26:$B$29&lt;=E2692)/(SRP!$C$26:$C$29&gt;=E2692),SRP!$D$26:$D$29)*(G2692/100)*(E2692/1000)),
IF(C2692="Wine",
SUM(LOOKUP(2,1/(SRP!$B$21:$B$25&lt;=E2692)/(SRP!$C$21:$C$25&gt;=E2692),SRP!$D$21:$D$25)*(G2692/100)*(E2692/1000)),
IF(AND(C2692="Ready to Drink",D2692="RTD-One Pour Cocktail&gt;7%&lt;=14.5"),
SUM(LOOKUP(2,1/(SRP!$B$16:$B$20&lt;=E2692)/(SRP!$C$16:$C$20&gt;=E2692),SRP!$D$16:$D$20)*(G2692/100)*(E2692/1000)),
IF(C2692="Ready to Drink",
SUM(LOOKUP(2,1/(SRP!$B$11:$B$15&lt;=E2692)/(SRP!$C$11:$C$15&gt;=E2692),SRP!$D$11:$D$15)*(G2692/100)*(E2692/1000)),
0)))))),2)</f>
        <v>7.61</v>
      </c>
      <c r="L2692" s="173" t="str">
        <f t="shared" si="42"/>
        <v>Wine750</v>
      </c>
      <c r="M2692" s="154">
        <f>VLOOKUP(L2692,'Slope %'!C:D,2,0)</f>
        <v>0.1</v>
      </c>
    </row>
    <row r="2693" spans="1:13" x14ac:dyDescent="0.25">
      <c r="A2693" s="169">
        <v>40871</v>
      </c>
      <c r="B2693" s="170" t="s">
        <v>2287</v>
      </c>
      <c r="C2693" s="170" t="s">
        <v>11</v>
      </c>
      <c r="D2693" s="170" t="s">
        <v>303</v>
      </c>
      <c r="E2693" s="170">
        <v>3784</v>
      </c>
      <c r="F2693" s="170">
        <v>3</v>
      </c>
      <c r="G2693" s="171">
        <v>6.6</v>
      </c>
      <c r="H2693" s="170" t="s">
        <v>1362</v>
      </c>
      <c r="I2693" s="171">
        <v>31</v>
      </c>
      <c r="J2693" s="169">
        <v>8</v>
      </c>
      <c r="K2693" s="154" cm="1">
        <f t="array" ref="K2693">ROUND(
IF(C2693="Beer",
SUM(LOOKUP(2,1/(SRP!$B$8:$B$10&lt;=E2693)/(SRP!$C$8:$C$10&gt;=E2693),SRP!$D$8:$D$10)*(G2693/100)*(E2693/1000)),
IF(C2693="Spirits",
SUM(LOOKUP(2,1/(SRP!$B$2:$B$7&lt;=E2693)/(SRP!$C$2:$C$7&gt;=E2693),SRP!$D$2:$D$7)*(G2693/100)*(E2693/1000)),
IF(AND(C2693="Wine",D2693="Fortified Wines"),
SUM(LOOKUP(2,1/(SRP!$B$26:$B$29&lt;=E2693)/(SRP!$C$26:$C$29&gt;=E2693),SRP!$D$26:$D$29)*(G2693/100)*(E2693/1000)),
IF(C2693="Wine",
SUM(LOOKUP(2,1/(SRP!$B$21:$B$25&lt;=E2693)/(SRP!$C$21:$C$25&gt;=E2693),SRP!$D$21:$D$25)*(G2693/100)*(E2693/1000)),
IF(AND(C2693="Ready to Drink",D2693="RTD-One Pour Cocktail&gt;7%&lt;=14.5"),
SUM(LOOKUP(2,1/(SRP!$B$16:$B$20&lt;=E2693)/(SRP!$C$16:$C$20&gt;=E2693),SRP!$D$16:$D$20)*(G2693/100)*(E2693/1000)),
IF(C2693="Ready to Drink",
SUM(LOOKUP(2,1/(SRP!$B$11:$B$15&lt;=E2693)/(SRP!$C$11:$C$15&gt;=E2693),SRP!$D$11:$D$15)*(G2693/100)*(E2693/1000)),
0)))))),2)</f>
        <v>19.5</v>
      </c>
      <c r="L2693" s="173" t="str">
        <f t="shared" si="42"/>
        <v>Beer3784</v>
      </c>
      <c r="M2693" s="154">
        <f>VLOOKUP(L2693,'Slope %'!C:D,2,0)</f>
        <v>7.0000000000000007E-2</v>
      </c>
    </row>
    <row r="2694" spans="1:13" x14ac:dyDescent="0.25">
      <c r="A2694" s="169">
        <v>40871</v>
      </c>
      <c r="B2694" s="170" t="s">
        <v>2287</v>
      </c>
      <c r="C2694" s="170" t="s">
        <v>11</v>
      </c>
      <c r="D2694" s="170" t="s">
        <v>303</v>
      </c>
      <c r="E2694" s="170">
        <v>3784</v>
      </c>
      <c r="F2694" s="170">
        <v>3</v>
      </c>
      <c r="G2694" s="171">
        <v>6.6</v>
      </c>
      <c r="H2694" s="170" t="s">
        <v>1362</v>
      </c>
      <c r="I2694" s="171">
        <v>31</v>
      </c>
      <c r="J2694" s="169">
        <v>8</v>
      </c>
      <c r="K2694" s="154" cm="1">
        <f t="array" ref="K2694">ROUND(
IF(C2694="Beer",
SUM(LOOKUP(2,1/(SRP!$B$8:$B$10&lt;=E2694)/(SRP!$C$8:$C$10&gt;=E2694),SRP!$D$8:$D$10)*(G2694/100)*(E2694/1000)),
IF(C2694="Spirits",
SUM(LOOKUP(2,1/(SRP!$B$2:$B$7&lt;=E2694)/(SRP!$C$2:$C$7&gt;=E2694),SRP!$D$2:$D$7)*(G2694/100)*(E2694/1000)),
IF(AND(C2694="Wine",D2694="Fortified Wines"),
SUM(LOOKUP(2,1/(SRP!$B$26:$B$29&lt;=E2694)/(SRP!$C$26:$C$29&gt;=E2694),SRP!$D$26:$D$29)*(G2694/100)*(E2694/1000)),
IF(C2694="Wine",
SUM(LOOKUP(2,1/(SRP!$B$21:$B$25&lt;=E2694)/(SRP!$C$21:$C$25&gt;=E2694),SRP!$D$21:$D$25)*(G2694/100)*(E2694/1000)),
IF(AND(C2694="Ready to Drink",D2694="RTD-One Pour Cocktail&gt;7%&lt;=14.5"),
SUM(LOOKUP(2,1/(SRP!$B$16:$B$20&lt;=E2694)/(SRP!$C$16:$C$20&gt;=E2694),SRP!$D$16:$D$20)*(G2694/100)*(E2694/1000)),
IF(C2694="Ready to Drink",
SUM(LOOKUP(2,1/(SRP!$B$11:$B$15&lt;=E2694)/(SRP!$C$11:$C$15&gt;=E2694),SRP!$D$11:$D$15)*(G2694/100)*(E2694/1000)),
0)))))),2)</f>
        <v>19.5</v>
      </c>
      <c r="L2694" s="173" t="str">
        <f t="shared" si="42"/>
        <v>Beer3784</v>
      </c>
      <c r="M2694" s="154">
        <f>VLOOKUP(L2694,'Slope %'!C:D,2,0)</f>
        <v>7.0000000000000007E-2</v>
      </c>
    </row>
    <row r="2695" spans="1:13" x14ac:dyDescent="0.25">
      <c r="A2695" s="169">
        <v>40873</v>
      </c>
      <c r="B2695" s="170" t="s">
        <v>2288</v>
      </c>
      <c r="C2695" s="170" t="s">
        <v>24</v>
      </c>
      <c r="D2695" s="170" t="s">
        <v>194</v>
      </c>
      <c r="E2695" s="170">
        <v>750</v>
      </c>
      <c r="F2695" s="170">
        <v>12</v>
      </c>
      <c r="G2695" s="171">
        <v>14</v>
      </c>
      <c r="H2695" s="170" t="s">
        <v>22</v>
      </c>
      <c r="I2695" s="171">
        <v>18.989999999999998</v>
      </c>
      <c r="J2695" s="169">
        <v>1</v>
      </c>
      <c r="K2695" s="154" cm="1">
        <f t="array" ref="K2695">ROUND(
IF(C2695="Beer",
SUM(LOOKUP(2,1/(SRP!$B$8:$B$10&lt;=E2695)/(SRP!$C$8:$C$10&gt;=E2695),SRP!$D$8:$D$10)*(G2695/100)*(E2695/1000)),
IF(C2695="Spirits",
SUM(LOOKUP(2,1/(SRP!$B$2:$B$7&lt;=E2695)/(SRP!$C$2:$C$7&gt;=E2695),SRP!$D$2:$D$7)*(G2695/100)*(E2695/1000)),
IF(AND(C2695="Wine",D2695="Fortified Wines"),
SUM(LOOKUP(2,1/(SRP!$B$26:$B$29&lt;=E2695)/(SRP!$C$26:$C$29&gt;=E2695),SRP!$D$26:$D$29)*(G2695/100)*(E2695/1000)),
IF(C2695="Wine",
SUM(LOOKUP(2,1/(SRP!$B$21:$B$25&lt;=E2695)/(SRP!$C$21:$C$25&gt;=E2695),SRP!$D$21:$D$25)*(G2695/100)*(E2695/1000)),
IF(AND(C2695="Ready to Drink",D2695="RTD-One Pour Cocktail&gt;7%&lt;=14.5"),
SUM(LOOKUP(2,1/(SRP!$B$16:$B$20&lt;=E2695)/(SRP!$C$16:$C$20&gt;=E2695),SRP!$D$16:$D$20)*(G2695/100)*(E2695/1000)),
IF(C2695="Ready to Drink",
SUM(LOOKUP(2,1/(SRP!$B$11:$B$15&lt;=E2695)/(SRP!$C$11:$C$15&gt;=E2695),SRP!$D$11:$D$15)*(G2695/100)*(E2695/1000)),
0)))))),2)</f>
        <v>8.1999999999999993</v>
      </c>
      <c r="L2695" s="173" t="str">
        <f t="shared" si="42"/>
        <v>Wine750</v>
      </c>
      <c r="M2695" s="154">
        <f>VLOOKUP(L2695,'Slope %'!C:D,2,0)</f>
        <v>0.1</v>
      </c>
    </row>
    <row r="2696" spans="1:13" x14ac:dyDescent="0.25">
      <c r="A2696" s="169">
        <v>40880</v>
      </c>
      <c r="B2696" s="170" t="s">
        <v>2289</v>
      </c>
      <c r="C2696" s="170" t="s">
        <v>11</v>
      </c>
      <c r="D2696" s="170" t="s">
        <v>474</v>
      </c>
      <c r="E2696" s="170">
        <v>473</v>
      </c>
      <c r="F2696" s="170">
        <v>24</v>
      </c>
      <c r="G2696" s="171">
        <v>4.5</v>
      </c>
      <c r="H2696" s="170" t="s">
        <v>1053</v>
      </c>
      <c r="I2696" s="171">
        <v>3.69</v>
      </c>
      <c r="J2696" s="169">
        <v>1</v>
      </c>
      <c r="K2696" s="154" cm="1">
        <f t="array" ref="K2696">ROUND(
IF(C2696="Beer",
SUM(LOOKUP(2,1/(SRP!$B$8:$B$10&lt;=E2696)/(SRP!$C$8:$C$10&gt;=E2696),SRP!$D$8:$D$10)*(G2696/100)*(E2696/1000)),
IF(C2696="Spirits",
SUM(LOOKUP(2,1/(SRP!$B$2:$B$7&lt;=E2696)/(SRP!$C$2:$C$7&gt;=E2696),SRP!$D$2:$D$7)*(G2696/100)*(E2696/1000)),
IF(AND(C2696="Wine",D2696="Fortified Wines"),
SUM(LOOKUP(2,1/(SRP!$B$26:$B$29&lt;=E2696)/(SRP!$C$26:$C$29&gt;=E2696),SRP!$D$26:$D$29)*(G2696/100)*(E2696/1000)),
IF(C2696="Wine",
SUM(LOOKUP(2,1/(SRP!$B$21:$B$25&lt;=E2696)/(SRP!$C$21:$C$25&gt;=E2696),SRP!$D$21:$D$25)*(G2696/100)*(E2696/1000)),
IF(AND(C2696="Ready to Drink",D2696="RTD-One Pour Cocktail&gt;7%&lt;=14.5"),
SUM(LOOKUP(2,1/(SRP!$B$16:$B$20&lt;=E2696)/(SRP!$C$16:$C$20&gt;=E2696),SRP!$D$16:$D$20)*(G2696/100)*(E2696/1000)),
IF(C2696="Ready to Drink",
SUM(LOOKUP(2,1/(SRP!$B$11:$B$15&lt;=E2696)/(SRP!$C$11:$C$15&gt;=E2696),SRP!$D$11:$D$15)*(G2696/100)*(E2696/1000)),
0)))))),2)</f>
        <v>1.66</v>
      </c>
      <c r="L2696" s="173" t="str">
        <f t="shared" si="42"/>
        <v>Beer473</v>
      </c>
      <c r="M2696" s="154">
        <f>VLOOKUP(L2696,'Slope %'!C:D,2,0)</f>
        <v>0.12</v>
      </c>
    </row>
    <row r="2697" spans="1:13" x14ac:dyDescent="0.25">
      <c r="A2697" s="169">
        <v>40911</v>
      </c>
      <c r="B2697" s="170" t="s">
        <v>2290</v>
      </c>
      <c r="C2697" s="170" t="s">
        <v>15</v>
      </c>
      <c r="D2697" s="170" t="s">
        <v>93</v>
      </c>
      <c r="E2697" s="170">
        <v>750</v>
      </c>
      <c r="F2697" s="170">
        <v>12</v>
      </c>
      <c r="G2697" s="171">
        <v>43</v>
      </c>
      <c r="H2697" s="170" t="s">
        <v>123</v>
      </c>
      <c r="I2697" s="171">
        <v>36.03</v>
      </c>
      <c r="J2697" s="169">
        <v>1</v>
      </c>
      <c r="K2697" s="154" cm="1">
        <f t="array" ref="K2697">ROUND(
IF(C2697="Beer",
SUM(LOOKUP(2,1/(SRP!$B$8:$B$10&lt;=E2697)/(SRP!$C$8:$C$10&gt;=E2697),SRP!$D$8:$D$10)*(G2697/100)*(E2697/1000)),
IF(C2697="Spirits",
SUM(LOOKUP(2,1/(SRP!$B$2:$B$7&lt;=E2697)/(SRP!$C$2:$C$7&gt;=E2697),SRP!$D$2:$D$7)*(G2697/100)*(E2697/1000)),
IF(AND(C2697="Wine",D2697="Fortified Wines"),
SUM(LOOKUP(2,1/(SRP!$B$26:$B$29&lt;=E2697)/(SRP!$C$26:$C$29&gt;=E2697),SRP!$D$26:$D$29)*(G2697/100)*(E2697/1000)),
IF(C2697="Wine",
SUM(LOOKUP(2,1/(SRP!$B$21:$B$25&lt;=E2697)/(SRP!$C$21:$C$25&gt;=E2697),SRP!$D$21:$D$25)*(G2697/100)*(E2697/1000)),
IF(AND(C2697="Ready to Drink",D2697="RTD-One Pour Cocktail&gt;7%&lt;=14.5"),
SUM(LOOKUP(2,1/(SRP!$B$16:$B$20&lt;=E2697)/(SRP!$C$16:$C$20&gt;=E2697),SRP!$D$16:$D$20)*(G2697/100)*(E2697/1000)),
IF(C2697="Ready to Drink",
SUM(LOOKUP(2,1/(SRP!$B$11:$B$15&lt;=E2697)/(SRP!$C$11:$C$15&gt;=E2697),SRP!$D$11:$D$15)*(G2697/100)*(E2697/1000)),
0)))))),2)</f>
        <v>25.18</v>
      </c>
      <c r="L2697" s="173" t="str">
        <f t="shared" si="42"/>
        <v>Spirits750</v>
      </c>
      <c r="M2697" s="154">
        <f>VLOOKUP(L2697,'Slope %'!C:D,2,0)</f>
        <v>7.0000000000000007E-2</v>
      </c>
    </row>
    <row r="2698" spans="1:13" x14ac:dyDescent="0.25">
      <c r="A2698" s="169">
        <v>40930</v>
      </c>
      <c r="B2698" s="170" t="s">
        <v>2291</v>
      </c>
      <c r="C2698" s="170" t="s">
        <v>15</v>
      </c>
      <c r="D2698" s="170" t="s">
        <v>225</v>
      </c>
      <c r="E2698" s="170">
        <v>750</v>
      </c>
      <c r="F2698" s="170">
        <v>12</v>
      </c>
      <c r="G2698" s="171">
        <v>40</v>
      </c>
      <c r="H2698" s="170" t="s">
        <v>446</v>
      </c>
      <c r="I2698" s="171">
        <v>40.99</v>
      </c>
      <c r="J2698" s="169">
        <v>1</v>
      </c>
      <c r="K2698" s="154" cm="1">
        <f t="array" ref="K2698">ROUND(
IF(C2698="Beer",
SUM(LOOKUP(2,1/(SRP!$B$8:$B$10&lt;=E2698)/(SRP!$C$8:$C$10&gt;=E2698),SRP!$D$8:$D$10)*(G2698/100)*(E2698/1000)),
IF(C2698="Spirits",
SUM(LOOKUP(2,1/(SRP!$B$2:$B$7&lt;=E2698)/(SRP!$C$2:$C$7&gt;=E2698),SRP!$D$2:$D$7)*(G2698/100)*(E2698/1000)),
IF(AND(C2698="Wine",D2698="Fortified Wines"),
SUM(LOOKUP(2,1/(SRP!$B$26:$B$29&lt;=E2698)/(SRP!$C$26:$C$29&gt;=E2698),SRP!$D$26:$D$29)*(G2698/100)*(E2698/1000)),
IF(C2698="Wine",
SUM(LOOKUP(2,1/(SRP!$B$21:$B$25&lt;=E2698)/(SRP!$C$21:$C$25&gt;=E2698),SRP!$D$21:$D$25)*(G2698/100)*(E2698/1000)),
IF(AND(C2698="Ready to Drink",D2698="RTD-One Pour Cocktail&gt;7%&lt;=14.5"),
SUM(LOOKUP(2,1/(SRP!$B$16:$B$20&lt;=E2698)/(SRP!$C$16:$C$20&gt;=E2698),SRP!$D$16:$D$20)*(G2698/100)*(E2698/1000)),
IF(C2698="Ready to Drink",
SUM(LOOKUP(2,1/(SRP!$B$11:$B$15&lt;=E2698)/(SRP!$C$11:$C$15&gt;=E2698),SRP!$D$11:$D$15)*(G2698/100)*(E2698/1000)),
0)))))),2)</f>
        <v>23.42</v>
      </c>
      <c r="L2698" s="173" t="str">
        <f t="shared" si="42"/>
        <v>Spirits750</v>
      </c>
      <c r="M2698" s="154">
        <f>VLOOKUP(L2698,'Slope %'!C:D,2,0)</f>
        <v>7.0000000000000007E-2</v>
      </c>
    </row>
    <row r="2699" spans="1:13" x14ac:dyDescent="0.25">
      <c r="A2699" s="169">
        <v>40952</v>
      </c>
      <c r="B2699" s="170" t="s">
        <v>2292</v>
      </c>
      <c r="C2699" s="170" t="s">
        <v>263</v>
      </c>
      <c r="D2699" s="170" t="s">
        <v>646</v>
      </c>
      <c r="E2699" s="170">
        <v>2000</v>
      </c>
      <c r="F2699" s="170">
        <v>8</v>
      </c>
      <c r="G2699" s="171">
        <v>7</v>
      </c>
      <c r="H2699" s="170" t="s">
        <v>285</v>
      </c>
      <c r="I2699" s="171">
        <v>13.49</v>
      </c>
      <c r="J2699" s="169">
        <v>1</v>
      </c>
      <c r="K2699" s="154" cm="1">
        <f t="array" ref="K2699">ROUND(
IF(C2699="Beer",
SUM(LOOKUP(2,1/(SRP!$B$8:$B$10&lt;=E2699)/(SRP!$C$8:$C$10&gt;=E2699),SRP!$D$8:$D$10)*(G2699/100)*(E2699/1000)),
IF(C2699="Spirits",
SUM(LOOKUP(2,1/(SRP!$B$2:$B$7&lt;=E2699)/(SRP!$C$2:$C$7&gt;=E2699),SRP!$D$2:$D$7)*(G2699/100)*(E2699/1000)),
IF(AND(C2699="Wine",D2699="Fortified Wines"),
SUM(LOOKUP(2,1/(SRP!$B$26:$B$29&lt;=E2699)/(SRP!$C$26:$C$29&gt;=E2699),SRP!$D$26:$D$29)*(G2699/100)*(E2699/1000)),
IF(C2699="Wine",
SUM(LOOKUP(2,1/(SRP!$B$21:$B$25&lt;=E2699)/(SRP!$C$21:$C$25&gt;=E2699),SRP!$D$21:$D$25)*(G2699/100)*(E2699/1000)),
IF(AND(C2699="Ready to Drink",D2699="RTD-One Pour Cocktail&gt;7%&lt;=14.5"),
SUM(LOOKUP(2,1/(SRP!$B$16:$B$20&lt;=E2699)/(SRP!$C$16:$C$20&gt;=E2699),SRP!$D$16:$D$20)*(G2699/100)*(E2699/1000)),
IF(C2699="Ready to Drink",
SUM(LOOKUP(2,1/(SRP!$B$11:$B$15&lt;=E2699)/(SRP!$C$11:$C$15&gt;=E2699),SRP!$D$11:$D$15)*(G2699/100)*(E2699/1000)),
0)))))),2)</f>
        <v>10.93</v>
      </c>
      <c r="L2699" s="173" t="str">
        <f t="shared" si="42"/>
        <v>Ready to Drink2000</v>
      </c>
      <c r="M2699" s="154">
        <f>VLOOKUP(L2699,'Slope %'!C:D,2,0)</f>
        <v>0.1</v>
      </c>
    </row>
    <row r="2700" spans="1:13" x14ac:dyDescent="0.25">
      <c r="A2700" s="169">
        <v>40952</v>
      </c>
      <c r="B2700" s="170" t="s">
        <v>2292</v>
      </c>
      <c r="C2700" s="170" t="s">
        <v>263</v>
      </c>
      <c r="D2700" s="170" t="s">
        <v>646</v>
      </c>
      <c r="E2700" s="170">
        <v>2000</v>
      </c>
      <c r="F2700" s="170">
        <v>8</v>
      </c>
      <c r="G2700" s="171">
        <v>7</v>
      </c>
      <c r="H2700" s="170" t="s">
        <v>285</v>
      </c>
      <c r="I2700" s="171">
        <v>13.49</v>
      </c>
      <c r="J2700" s="169">
        <v>1</v>
      </c>
      <c r="K2700" s="154" cm="1">
        <f t="array" ref="K2700">ROUND(
IF(C2700="Beer",
SUM(LOOKUP(2,1/(SRP!$B$8:$B$10&lt;=E2700)/(SRP!$C$8:$C$10&gt;=E2700),SRP!$D$8:$D$10)*(G2700/100)*(E2700/1000)),
IF(C2700="Spirits",
SUM(LOOKUP(2,1/(SRP!$B$2:$B$7&lt;=E2700)/(SRP!$C$2:$C$7&gt;=E2700),SRP!$D$2:$D$7)*(G2700/100)*(E2700/1000)),
IF(AND(C2700="Wine",D2700="Fortified Wines"),
SUM(LOOKUP(2,1/(SRP!$B$26:$B$29&lt;=E2700)/(SRP!$C$26:$C$29&gt;=E2700),SRP!$D$26:$D$29)*(G2700/100)*(E2700/1000)),
IF(C2700="Wine",
SUM(LOOKUP(2,1/(SRP!$B$21:$B$25&lt;=E2700)/(SRP!$C$21:$C$25&gt;=E2700),SRP!$D$21:$D$25)*(G2700/100)*(E2700/1000)),
IF(AND(C2700="Ready to Drink",D2700="RTD-One Pour Cocktail&gt;7%&lt;=14.5"),
SUM(LOOKUP(2,1/(SRP!$B$16:$B$20&lt;=E2700)/(SRP!$C$16:$C$20&gt;=E2700),SRP!$D$16:$D$20)*(G2700/100)*(E2700/1000)),
IF(C2700="Ready to Drink",
SUM(LOOKUP(2,1/(SRP!$B$11:$B$15&lt;=E2700)/(SRP!$C$11:$C$15&gt;=E2700),SRP!$D$11:$D$15)*(G2700/100)*(E2700/1000)),
0)))))),2)</f>
        <v>10.93</v>
      </c>
      <c r="L2700" s="173" t="str">
        <f t="shared" si="42"/>
        <v>Ready to Drink2000</v>
      </c>
      <c r="M2700" s="154">
        <f>VLOOKUP(L2700,'Slope %'!C:D,2,0)</f>
        <v>0.1</v>
      </c>
    </row>
    <row r="2701" spans="1:13" x14ac:dyDescent="0.25">
      <c r="A2701" s="169">
        <v>40956</v>
      </c>
      <c r="B2701" s="170" t="s">
        <v>2293</v>
      </c>
      <c r="C2701" s="170" t="s">
        <v>11</v>
      </c>
      <c r="D2701" s="170" t="s">
        <v>303</v>
      </c>
      <c r="E2701" s="170">
        <v>3784</v>
      </c>
      <c r="F2701" s="170">
        <v>3</v>
      </c>
      <c r="G2701" s="171">
        <v>7.5</v>
      </c>
      <c r="H2701" s="170" t="s">
        <v>1362</v>
      </c>
      <c r="I2701" s="171">
        <v>30</v>
      </c>
      <c r="J2701" s="169">
        <v>8</v>
      </c>
      <c r="K2701" s="154" cm="1">
        <f t="array" ref="K2701">ROUND(
IF(C2701="Beer",
SUM(LOOKUP(2,1/(SRP!$B$8:$B$10&lt;=E2701)/(SRP!$C$8:$C$10&gt;=E2701),SRP!$D$8:$D$10)*(G2701/100)*(E2701/1000)),
IF(C2701="Spirits",
SUM(LOOKUP(2,1/(SRP!$B$2:$B$7&lt;=E2701)/(SRP!$C$2:$C$7&gt;=E2701),SRP!$D$2:$D$7)*(G2701/100)*(E2701/1000)),
IF(AND(C2701="Wine",D2701="Fortified Wines"),
SUM(LOOKUP(2,1/(SRP!$B$26:$B$29&lt;=E2701)/(SRP!$C$26:$C$29&gt;=E2701),SRP!$D$26:$D$29)*(G2701/100)*(E2701/1000)),
IF(C2701="Wine",
SUM(LOOKUP(2,1/(SRP!$B$21:$B$25&lt;=E2701)/(SRP!$C$21:$C$25&gt;=E2701),SRP!$D$21:$D$25)*(G2701/100)*(E2701/1000)),
IF(AND(C2701="Ready to Drink",D2701="RTD-One Pour Cocktail&gt;7%&lt;=14.5"),
SUM(LOOKUP(2,1/(SRP!$B$16:$B$20&lt;=E2701)/(SRP!$C$16:$C$20&gt;=E2701),SRP!$D$16:$D$20)*(G2701/100)*(E2701/1000)),
IF(C2701="Ready to Drink",
SUM(LOOKUP(2,1/(SRP!$B$11:$B$15&lt;=E2701)/(SRP!$C$11:$C$15&gt;=E2701),SRP!$D$11:$D$15)*(G2701/100)*(E2701/1000)),
0)))))),2)</f>
        <v>22.16</v>
      </c>
      <c r="L2701" s="173" t="str">
        <f t="shared" si="42"/>
        <v>Beer3784</v>
      </c>
      <c r="M2701" s="154">
        <f>VLOOKUP(L2701,'Slope %'!C:D,2,0)</f>
        <v>7.0000000000000007E-2</v>
      </c>
    </row>
    <row r="2702" spans="1:13" x14ac:dyDescent="0.25">
      <c r="A2702" s="169">
        <v>40956</v>
      </c>
      <c r="B2702" s="170" t="s">
        <v>2293</v>
      </c>
      <c r="C2702" s="170" t="s">
        <v>11</v>
      </c>
      <c r="D2702" s="170" t="s">
        <v>303</v>
      </c>
      <c r="E2702" s="170">
        <v>3784</v>
      </c>
      <c r="F2702" s="170">
        <v>3</v>
      </c>
      <c r="G2702" s="171">
        <v>7.5</v>
      </c>
      <c r="H2702" s="170" t="s">
        <v>1362</v>
      </c>
      <c r="I2702" s="171">
        <v>30</v>
      </c>
      <c r="J2702" s="169">
        <v>8</v>
      </c>
      <c r="K2702" s="154" cm="1">
        <f t="array" ref="K2702">ROUND(
IF(C2702="Beer",
SUM(LOOKUP(2,1/(SRP!$B$8:$B$10&lt;=E2702)/(SRP!$C$8:$C$10&gt;=E2702),SRP!$D$8:$D$10)*(G2702/100)*(E2702/1000)),
IF(C2702="Spirits",
SUM(LOOKUP(2,1/(SRP!$B$2:$B$7&lt;=E2702)/(SRP!$C$2:$C$7&gt;=E2702),SRP!$D$2:$D$7)*(G2702/100)*(E2702/1000)),
IF(AND(C2702="Wine",D2702="Fortified Wines"),
SUM(LOOKUP(2,1/(SRP!$B$26:$B$29&lt;=E2702)/(SRP!$C$26:$C$29&gt;=E2702),SRP!$D$26:$D$29)*(G2702/100)*(E2702/1000)),
IF(C2702="Wine",
SUM(LOOKUP(2,1/(SRP!$B$21:$B$25&lt;=E2702)/(SRP!$C$21:$C$25&gt;=E2702),SRP!$D$21:$D$25)*(G2702/100)*(E2702/1000)),
IF(AND(C2702="Ready to Drink",D2702="RTD-One Pour Cocktail&gt;7%&lt;=14.5"),
SUM(LOOKUP(2,1/(SRP!$B$16:$B$20&lt;=E2702)/(SRP!$C$16:$C$20&gt;=E2702),SRP!$D$16:$D$20)*(G2702/100)*(E2702/1000)),
IF(C2702="Ready to Drink",
SUM(LOOKUP(2,1/(SRP!$B$11:$B$15&lt;=E2702)/(SRP!$C$11:$C$15&gt;=E2702),SRP!$D$11:$D$15)*(G2702/100)*(E2702/1000)),
0)))))),2)</f>
        <v>22.16</v>
      </c>
      <c r="L2702" s="173" t="str">
        <f t="shared" si="42"/>
        <v>Beer3784</v>
      </c>
      <c r="M2702" s="154">
        <f>VLOOKUP(L2702,'Slope %'!C:D,2,0)</f>
        <v>7.0000000000000007E-2</v>
      </c>
    </row>
    <row r="2703" spans="1:13" x14ac:dyDescent="0.25">
      <c r="A2703" s="169">
        <v>41039</v>
      </c>
      <c r="B2703" s="170" t="s">
        <v>2294</v>
      </c>
      <c r="C2703" s="170" t="s">
        <v>11</v>
      </c>
      <c r="D2703" s="170" t="s">
        <v>267</v>
      </c>
      <c r="E2703" s="170">
        <v>473</v>
      </c>
      <c r="F2703" s="170">
        <v>24</v>
      </c>
      <c r="G2703" s="171">
        <v>5.3</v>
      </c>
      <c r="H2703" s="170" t="s">
        <v>1742</v>
      </c>
      <c r="I2703" s="171">
        <v>4.8</v>
      </c>
      <c r="J2703" s="169">
        <v>1</v>
      </c>
      <c r="K2703" s="154" cm="1">
        <f t="array" ref="K2703">ROUND(
IF(C2703="Beer",
SUM(LOOKUP(2,1/(SRP!$B$8:$B$10&lt;=E2703)/(SRP!$C$8:$C$10&gt;=E2703),SRP!$D$8:$D$10)*(G2703/100)*(E2703/1000)),
IF(C2703="Spirits",
SUM(LOOKUP(2,1/(SRP!$B$2:$B$7&lt;=E2703)/(SRP!$C$2:$C$7&gt;=E2703),SRP!$D$2:$D$7)*(G2703/100)*(E2703/1000)),
IF(AND(C2703="Wine",D2703="Fortified Wines"),
SUM(LOOKUP(2,1/(SRP!$B$26:$B$29&lt;=E2703)/(SRP!$C$26:$C$29&gt;=E2703),SRP!$D$26:$D$29)*(G2703/100)*(E2703/1000)),
IF(C2703="Wine",
SUM(LOOKUP(2,1/(SRP!$B$21:$B$25&lt;=E2703)/(SRP!$C$21:$C$25&gt;=E2703),SRP!$D$21:$D$25)*(G2703/100)*(E2703/1000)),
IF(AND(C2703="Ready to Drink",D2703="RTD-One Pour Cocktail&gt;7%&lt;=14.5"),
SUM(LOOKUP(2,1/(SRP!$B$16:$B$20&lt;=E2703)/(SRP!$C$16:$C$20&gt;=E2703),SRP!$D$16:$D$20)*(G2703/100)*(E2703/1000)),
IF(C2703="Ready to Drink",
SUM(LOOKUP(2,1/(SRP!$B$11:$B$15&lt;=E2703)/(SRP!$C$11:$C$15&gt;=E2703),SRP!$D$11:$D$15)*(G2703/100)*(E2703/1000)),
0)))))),2)</f>
        <v>1.96</v>
      </c>
      <c r="L2703" s="173" t="str">
        <f t="shared" si="42"/>
        <v>Beer473</v>
      </c>
      <c r="M2703" s="154">
        <f>VLOOKUP(L2703,'Slope %'!C:D,2,0)</f>
        <v>0.12</v>
      </c>
    </row>
    <row r="2704" spans="1:13" x14ac:dyDescent="0.25">
      <c r="A2704" s="169">
        <v>41039</v>
      </c>
      <c r="B2704" s="170" t="s">
        <v>2294</v>
      </c>
      <c r="C2704" s="170" t="s">
        <v>11</v>
      </c>
      <c r="D2704" s="170" t="s">
        <v>267</v>
      </c>
      <c r="E2704" s="170">
        <v>473</v>
      </c>
      <c r="F2704" s="170">
        <v>24</v>
      </c>
      <c r="G2704" s="171">
        <v>5.3</v>
      </c>
      <c r="H2704" s="170" t="s">
        <v>1742</v>
      </c>
      <c r="I2704" s="171">
        <v>4.8</v>
      </c>
      <c r="J2704" s="169">
        <v>1</v>
      </c>
      <c r="K2704" s="154" cm="1">
        <f t="array" ref="K2704">ROUND(
IF(C2704="Beer",
SUM(LOOKUP(2,1/(SRP!$B$8:$B$10&lt;=E2704)/(SRP!$C$8:$C$10&gt;=E2704),SRP!$D$8:$D$10)*(G2704/100)*(E2704/1000)),
IF(C2704="Spirits",
SUM(LOOKUP(2,1/(SRP!$B$2:$B$7&lt;=E2704)/(SRP!$C$2:$C$7&gt;=E2704),SRP!$D$2:$D$7)*(G2704/100)*(E2704/1000)),
IF(AND(C2704="Wine",D2704="Fortified Wines"),
SUM(LOOKUP(2,1/(SRP!$B$26:$B$29&lt;=E2704)/(SRP!$C$26:$C$29&gt;=E2704),SRP!$D$26:$D$29)*(G2704/100)*(E2704/1000)),
IF(C2704="Wine",
SUM(LOOKUP(2,1/(SRP!$B$21:$B$25&lt;=E2704)/(SRP!$C$21:$C$25&gt;=E2704),SRP!$D$21:$D$25)*(G2704/100)*(E2704/1000)),
IF(AND(C2704="Ready to Drink",D2704="RTD-One Pour Cocktail&gt;7%&lt;=14.5"),
SUM(LOOKUP(2,1/(SRP!$B$16:$B$20&lt;=E2704)/(SRP!$C$16:$C$20&gt;=E2704),SRP!$D$16:$D$20)*(G2704/100)*(E2704/1000)),
IF(C2704="Ready to Drink",
SUM(LOOKUP(2,1/(SRP!$B$11:$B$15&lt;=E2704)/(SRP!$C$11:$C$15&gt;=E2704),SRP!$D$11:$D$15)*(G2704/100)*(E2704/1000)),
0)))))),2)</f>
        <v>1.96</v>
      </c>
      <c r="L2704" s="173" t="str">
        <f t="shared" si="42"/>
        <v>Beer473</v>
      </c>
      <c r="M2704" s="154">
        <f>VLOOKUP(L2704,'Slope %'!C:D,2,0)</f>
        <v>0.12</v>
      </c>
    </row>
    <row r="2705" spans="1:13" x14ac:dyDescent="0.25">
      <c r="A2705" s="169">
        <v>41095</v>
      </c>
      <c r="B2705" s="170" t="s">
        <v>2295</v>
      </c>
      <c r="C2705" s="170" t="s">
        <v>263</v>
      </c>
      <c r="D2705" s="170" t="s">
        <v>909</v>
      </c>
      <c r="E2705" s="170">
        <v>473</v>
      </c>
      <c r="F2705" s="170">
        <v>24</v>
      </c>
      <c r="G2705" s="171">
        <v>5.5</v>
      </c>
      <c r="H2705" s="170" t="s">
        <v>222</v>
      </c>
      <c r="I2705" s="171">
        <v>3.99</v>
      </c>
      <c r="J2705" s="169">
        <v>1</v>
      </c>
      <c r="K2705" s="154" cm="1">
        <f t="array" ref="K2705">ROUND(
IF(C2705="Beer",
SUM(LOOKUP(2,1/(SRP!$B$8:$B$10&lt;=E2705)/(SRP!$C$8:$C$10&gt;=E2705),SRP!$D$8:$D$10)*(G2705/100)*(E2705/1000)),
IF(C2705="Spirits",
SUM(LOOKUP(2,1/(SRP!$B$2:$B$7&lt;=E2705)/(SRP!$C$2:$C$7&gt;=E2705),SRP!$D$2:$D$7)*(G2705/100)*(E2705/1000)),
IF(AND(C2705="Wine",D2705="Fortified Wines"),
SUM(LOOKUP(2,1/(SRP!$B$26:$B$29&lt;=E2705)/(SRP!$C$26:$C$29&gt;=E2705),SRP!$D$26:$D$29)*(G2705/100)*(E2705/1000)),
IF(C2705="Wine",
SUM(LOOKUP(2,1/(SRP!$B$21:$B$25&lt;=E2705)/(SRP!$C$21:$C$25&gt;=E2705),SRP!$D$21:$D$25)*(G2705/100)*(E2705/1000)),
IF(AND(C2705="Ready to Drink",D2705="RTD-One Pour Cocktail&gt;7%&lt;=14.5"),
SUM(LOOKUP(2,1/(SRP!$B$16:$B$20&lt;=E2705)/(SRP!$C$16:$C$20&gt;=E2705),SRP!$D$16:$D$20)*(G2705/100)*(E2705/1000)),
IF(C2705="Ready to Drink",
SUM(LOOKUP(2,1/(SRP!$B$11:$B$15&lt;=E2705)/(SRP!$C$11:$C$15&gt;=E2705),SRP!$D$11:$D$15)*(G2705/100)*(E2705/1000)),
0)))))),2)</f>
        <v>2.15</v>
      </c>
      <c r="L2705" s="173" t="str">
        <f t="shared" si="42"/>
        <v>Ready to Drink473</v>
      </c>
      <c r="M2705" s="154">
        <f>VLOOKUP(L2705,'Slope %'!C:D,2,0)</f>
        <v>0.12</v>
      </c>
    </row>
    <row r="2706" spans="1:13" x14ac:dyDescent="0.25">
      <c r="A2706" s="169">
        <v>41095</v>
      </c>
      <c r="B2706" s="170" t="s">
        <v>2295</v>
      </c>
      <c r="C2706" s="170" t="s">
        <v>263</v>
      </c>
      <c r="D2706" s="170" t="s">
        <v>909</v>
      </c>
      <c r="E2706" s="170">
        <v>473</v>
      </c>
      <c r="F2706" s="170">
        <v>24</v>
      </c>
      <c r="G2706" s="171">
        <v>5.5</v>
      </c>
      <c r="H2706" s="170" t="s">
        <v>222</v>
      </c>
      <c r="I2706" s="171">
        <v>3.99</v>
      </c>
      <c r="J2706" s="169">
        <v>1</v>
      </c>
      <c r="K2706" s="154" cm="1">
        <f t="array" ref="K2706">ROUND(
IF(C2706="Beer",
SUM(LOOKUP(2,1/(SRP!$B$8:$B$10&lt;=E2706)/(SRP!$C$8:$C$10&gt;=E2706),SRP!$D$8:$D$10)*(G2706/100)*(E2706/1000)),
IF(C2706="Spirits",
SUM(LOOKUP(2,1/(SRP!$B$2:$B$7&lt;=E2706)/(SRP!$C$2:$C$7&gt;=E2706),SRP!$D$2:$D$7)*(G2706/100)*(E2706/1000)),
IF(AND(C2706="Wine",D2706="Fortified Wines"),
SUM(LOOKUP(2,1/(SRP!$B$26:$B$29&lt;=E2706)/(SRP!$C$26:$C$29&gt;=E2706),SRP!$D$26:$D$29)*(G2706/100)*(E2706/1000)),
IF(C2706="Wine",
SUM(LOOKUP(2,1/(SRP!$B$21:$B$25&lt;=E2706)/(SRP!$C$21:$C$25&gt;=E2706),SRP!$D$21:$D$25)*(G2706/100)*(E2706/1000)),
IF(AND(C2706="Ready to Drink",D2706="RTD-One Pour Cocktail&gt;7%&lt;=14.5"),
SUM(LOOKUP(2,1/(SRP!$B$16:$B$20&lt;=E2706)/(SRP!$C$16:$C$20&gt;=E2706),SRP!$D$16:$D$20)*(G2706/100)*(E2706/1000)),
IF(C2706="Ready to Drink",
SUM(LOOKUP(2,1/(SRP!$B$11:$B$15&lt;=E2706)/(SRP!$C$11:$C$15&gt;=E2706),SRP!$D$11:$D$15)*(G2706/100)*(E2706/1000)),
0)))))),2)</f>
        <v>2.15</v>
      </c>
      <c r="L2706" s="173" t="str">
        <f t="shared" si="42"/>
        <v>Ready to Drink473</v>
      </c>
      <c r="M2706" s="154">
        <f>VLOOKUP(L2706,'Slope %'!C:D,2,0)</f>
        <v>0.12</v>
      </c>
    </row>
    <row r="2707" spans="1:13" x14ac:dyDescent="0.25">
      <c r="A2707" s="169">
        <v>41100</v>
      </c>
      <c r="B2707" s="170" t="s">
        <v>2296</v>
      </c>
      <c r="C2707" s="170" t="s">
        <v>263</v>
      </c>
      <c r="D2707" s="170" t="s">
        <v>935</v>
      </c>
      <c r="E2707" s="170">
        <v>4260</v>
      </c>
      <c r="F2707" s="170">
        <v>1</v>
      </c>
      <c r="G2707" s="171">
        <v>5.5</v>
      </c>
      <c r="H2707" s="170" t="s">
        <v>222</v>
      </c>
      <c r="I2707" s="171">
        <v>30.99</v>
      </c>
      <c r="J2707" s="169">
        <v>12</v>
      </c>
      <c r="K2707" s="154" cm="1">
        <f t="array" ref="K2707">ROUND(
IF(C2707="Beer",
SUM(LOOKUP(2,1/(SRP!$B$8:$B$10&lt;=E2707)/(SRP!$C$8:$C$10&gt;=E2707),SRP!$D$8:$D$10)*(G2707/100)*(E2707/1000)),
IF(C2707="Spirits",
SUM(LOOKUP(2,1/(SRP!$B$2:$B$7&lt;=E2707)/(SRP!$C$2:$C$7&gt;=E2707),SRP!$D$2:$D$7)*(G2707/100)*(E2707/1000)),
IF(AND(C2707="Wine",D2707="Fortified Wines"),
SUM(LOOKUP(2,1/(SRP!$B$26:$B$29&lt;=E2707)/(SRP!$C$26:$C$29&gt;=E2707),SRP!$D$26:$D$29)*(G2707/100)*(E2707/1000)),
IF(C2707="Wine",
SUM(LOOKUP(2,1/(SRP!$B$21:$B$25&lt;=E2707)/(SRP!$C$21:$C$25&gt;=E2707),SRP!$D$21:$D$25)*(G2707/100)*(E2707/1000)),
IF(AND(C2707="Ready to Drink",D2707="RTD-One Pour Cocktail&gt;7%&lt;=14.5"),
SUM(LOOKUP(2,1/(SRP!$B$16:$B$20&lt;=E2707)/(SRP!$C$16:$C$20&gt;=E2707),SRP!$D$16:$D$20)*(G2707/100)*(E2707/1000)),
IF(C2707="Ready to Drink",
SUM(LOOKUP(2,1/(SRP!$B$11:$B$15&lt;=E2707)/(SRP!$C$11:$C$15&gt;=E2707),SRP!$D$11:$D$15)*(G2707/100)*(E2707/1000)),
0)))))),2)</f>
        <v>18.29</v>
      </c>
      <c r="L2707" s="173" t="str">
        <f t="shared" si="42"/>
        <v>Ready to Drink4260</v>
      </c>
      <c r="M2707" s="154">
        <f>VLOOKUP(L2707,'Slope %'!C:D,2,0)</f>
        <v>7.0000000000000007E-2</v>
      </c>
    </row>
    <row r="2708" spans="1:13" x14ac:dyDescent="0.25">
      <c r="A2708" s="169">
        <v>41100</v>
      </c>
      <c r="B2708" s="170" t="s">
        <v>2296</v>
      </c>
      <c r="C2708" s="170" t="s">
        <v>263</v>
      </c>
      <c r="D2708" s="170" t="s">
        <v>935</v>
      </c>
      <c r="E2708" s="170">
        <v>4260</v>
      </c>
      <c r="F2708" s="170">
        <v>1</v>
      </c>
      <c r="G2708" s="171">
        <v>5.5</v>
      </c>
      <c r="H2708" s="170" t="s">
        <v>222</v>
      </c>
      <c r="I2708" s="171">
        <v>30.99</v>
      </c>
      <c r="J2708" s="169">
        <v>12</v>
      </c>
      <c r="K2708" s="154" cm="1">
        <f t="array" ref="K2708">ROUND(
IF(C2708="Beer",
SUM(LOOKUP(2,1/(SRP!$B$8:$B$10&lt;=E2708)/(SRP!$C$8:$C$10&gt;=E2708),SRP!$D$8:$D$10)*(G2708/100)*(E2708/1000)),
IF(C2708="Spirits",
SUM(LOOKUP(2,1/(SRP!$B$2:$B$7&lt;=E2708)/(SRP!$C$2:$C$7&gt;=E2708),SRP!$D$2:$D$7)*(G2708/100)*(E2708/1000)),
IF(AND(C2708="Wine",D2708="Fortified Wines"),
SUM(LOOKUP(2,1/(SRP!$B$26:$B$29&lt;=E2708)/(SRP!$C$26:$C$29&gt;=E2708),SRP!$D$26:$D$29)*(G2708/100)*(E2708/1000)),
IF(C2708="Wine",
SUM(LOOKUP(2,1/(SRP!$B$21:$B$25&lt;=E2708)/(SRP!$C$21:$C$25&gt;=E2708),SRP!$D$21:$D$25)*(G2708/100)*(E2708/1000)),
IF(AND(C2708="Ready to Drink",D2708="RTD-One Pour Cocktail&gt;7%&lt;=14.5"),
SUM(LOOKUP(2,1/(SRP!$B$16:$B$20&lt;=E2708)/(SRP!$C$16:$C$20&gt;=E2708),SRP!$D$16:$D$20)*(G2708/100)*(E2708/1000)),
IF(C2708="Ready to Drink",
SUM(LOOKUP(2,1/(SRP!$B$11:$B$15&lt;=E2708)/(SRP!$C$11:$C$15&gt;=E2708),SRP!$D$11:$D$15)*(G2708/100)*(E2708/1000)),
0)))))),2)</f>
        <v>18.29</v>
      </c>
      <c r="L2708" s="173" t="str">
        <f t="shared" si="42"/>
        <v>Ready to Drink4260</v>
      </c>
      <c r="M2708" s="154">
        <f>VLOOKUP(L2708,'Slope %'!C:D,2,0)</f>
        <v>7.0000000000000007E-2</v>
      </c>
    </row>
    <row r="2709" spans="1:13" x14ac:dyDescent="0.25">
      <c r="A2709" s="169">
        <v>41104</v>
      </c>
      <c r="B2709" s="170" t="s">
        <v>2297</v>
      </c>
      <c r="C2709" s="170" t="s">
        <v>15</v>
      </c>
      <c r="D2709" s="170" t="s">
        <v>462</v>
      </c>
      <c r="E2709" s="170">
        <v>700</v>
      </c>
      <c r="F2709" s="170">
        <v>6</v>
      </c>
      <c r="G2709" s="171">
        <v>40</v>
      </c>
      <c r="H2709" s="170" t="s">
        <v>47</v>
      </c>
      <c r="I2709" s="171">
        <v>64.989999999999995</v>
      </c>
      <c r="J2709" s="169">
        <v>1</v>
      </c>
      <c r="K2709" s="154" cm="1">
        <f t="array" ref="K2709">ROUND(
IF(C2709="Beer",
SUM(LOOKUP(2,1/(SRP!$B$8:$B$10&lt;=E2709)/(SRP!$C$8:$C$10&gt;=E2709),SRP!$D$8:$D$10)*(G2709/100)*(E2709/1000)),
IF(C2709="Spirits",
SUM(LOOKUP(2,1/(SRP!$B$2:$B$7&lt;=E2709)/(SRP!$C$2:$C$7&gt;=E2709),SRP!$D$2:$D$7)*(G2709/100)*(E2709/1000)),
IF(AND(C2709="Wine",D2709="Fortified Wines"),
SUM(LOOKUP(2,1/(SRP!$B$26:$B$29&lt;=E2709)/(SRP!$C$26:$C$29&gt;=E2709),SRP!$D$26:$D$29)*(G2709/100)*(E2709/1000)),
IF(C2709="Wine",
SUM(LOOKUP(2,1/(SRP!$B$21:$B$25&lt;=E2709)/(SRP!$C$21:$C$25&gt;=E2709),SRP!$D$21:$D$25)*(G2709/100)*(E2709/1000)),
IF(AND(C2709="Ready to Drink",D2709="RTD-One Pour Cocktail&gt;7%&lt;=14.5"),
SUM(LOOKUP(2,1/(SRP!$B$16:$B$20&lt;=E2709)/(SRP!$C$16:$C$20&gt;=E2709),SRP!$D$16:$D$20)*(G2709/100)*(E2709/1000)),
IF(C2709="Ready to Drink",
SUM(LOOKUP(2,1/(SRP!$B$11:$B$15&lt;=E2709)/(SRP!$C$11:$C$15&gt;=E2709),SRP!$D$11:$D$15)*(G2709/100)*(E2709/1000)),
0)))))),2)</f>
        <v>21.86</v>
      </c>
      <c r="L2709" s="173" t="str">
        <f t="shared" si="42"/>
        <v>Spirits700</v>
      </c>
      <c r="M2709" s="154">
        <f>VLOOKUP(L2709,'Slope %'!C:D,2,0)</f>
        <v>7.0000000000000007E-2</v>
      </c>
    </row>
    <row r="2710" spans="1:13" x14ac:dyDescent="0.25">
      <c r="A2710" s="169">
        <v>41111</v>
      </c>
      <c r="B2710" s="170" t="s">
        <v>2298</v>
      </c>
      <c r="C2710" s="170" t="s">
        <v>11</v>
      </c>
      <c r="D2710" s="170" t="s">
        <v>211</v>
      </c>
      <c r="E2710" s="170">
        <v>473</v>
      </c>
      <c r="F2710" s="170">
        <v>24</v>
      </c>
      <c r="G2710" s="171">
        <v>3.5</v>
      </c>
      <c r="H2710" s="170" t="s">
        <v>1457</v>
      </c>
      <c r="I2710" s="171">
        <v>4.3499999999999996</v>
      </c>
      <c r="J2710" s="169">
        <v>1</v>
      </c>
      <c r="K2710" s="154" cm="1">
        <f t="array" ref="K2710">ROUND(
IF(C2710="Beer",
SUM(LOOKUP(2,1/(SRP!$B$8:$B$10&lt;=E2710)/(SRP!$C$8:$C$10&gt;=E2710),SRP!$D$8:$D$10)*(G2710/100)*(E2710/1000)),
IF(C2710="Spirits",
SUM(LOOKUP(2,1/(SRP!$B$2:$B$7&lt;=E2710)/(SRP!$C$2:$C$7&gt;=E2710),SRP!$D$2:$D$7)*(G2710/100)*(E2710/1000)),
IF(AND(C2710="Wine",D2710="Fortified Wines"),
SUM(LOOKUP(2,1/(SRP!$B$26:$B$29&lt;=E2710)/(SRP!$C$26:$C$29&gt;=E2710),SRP!$D$26:$D$29)*(G2710/100)*(E2710/1000)),
IF(C2710="Wine",
SUM(LOOKUP(2,1/(SRP!$B$21:$B$25&lt;=E2710)/(SRP!$C$21:$C$25&gt;=E2710),SRP!$D$21:$D$25)*(G2710/100)*(E2710/1000)),
IF(AND(C2710="Ready to Drink",D2710="RTD-One Pour Cocktail&gt;7%&lt;=14.5"),
SUM(LOOKUP(2,1/(SRP!$B$16:$B$20&lt;=E2710)/(SRP!$C$16:$C$20&gt;=E2710),SRP!$D$16:$D$20)*(G2710/100)*(E2710/1000)),
IF(C2710="Ready to Drink",
SUM(LOOKUP(2,1/(SRP!$B$11:$B$15&lt;=E2710)/(SRP!$C$11:$C$15&gt;=E2710),SRP!$D$11:$D$15)*(G2710/100)*(E2710/1000)),
0)))))),2)</f>
        <v>1.29</v>
      </c>
      <c r="L2710" s="173" t="str">
        <f t="shared" si="42"/>
        <v>Beer473</v>
      </c>
      <c r="M2710" s="154">
        <f>VLOOKUP(L2710,'Slope %'!C:D,2,0)</f>
        <v>0.12</v>
      </c>
    </row>
    <row r="2711" spans="1:13" x14ac:dyDescent="0.25">
      <c r="A2711" s="169">
        <v>41111</v>
      </c>
      <c r="B2711" s="170" t="s">
        <v>2298</v>
      </c>
      <c r="C2711" s="170" t="s">
        <v>11</v>
      </c>
      <c r="D2711" s="170" t="s">
        <v>211</v>
      </c>
      <c r="E2711" s="170">
        <v>473</v>
      </c>
      <c r="F2711" s="170">
        <v>24</v>
      </c>
      <c r="G2711" s="171">
        <v>3.5</v>
      </c>
      <c r="H2711" s="170" t="s">
        <v>1457</v>
      </c>
      <c r="I2711" s="171">
        <v>4.3499999999999996</v>
      </c>
      <c r="J2711" s="169">
        <v>1</v>
      </c>
      <c r="K2711" s="154" cm="1">
        <f t="array" ref="K2711">ROUND(
IF(C2711="Beer",
SUM(LOOKUP(2,1/(SRP!$B$8:$B$10&lt;=E2711)/(SRP!$C$8:$C$10&gt;=E2711),SRP!$D$8:$D$10)*(G2711/100)*(E2711/1000)),
IF(C2711="Spirits",
SUM(LOOKUP(2,1/(SRP!$B$2:$B$7&lt;=E2711)/(SRP!$C$2:$C$7&gt;=E2711),SRP!$D$2:$D$7)*(G2711/100)*(E2711/1000)),
IF(AND(C2711="Wine",D2711="Fortified Wines"),
SUM(LOOKUP(2,1/(SRP!$B$26:$B$29&lt;=E2711)/(SRP!$C$26:$C$29&gt;=E2711),SRP!$D$26:$D$29)*(G2711/100)*(E2711/1000)),
IF(C2711="Wine",
SUM(LOOKUP(2,1/(SRP!$B$21:$B$25&lt;=E2711)/(SRP!$C$21:$C$25&gt;=E2711),SRP!$D$21:$D$25)*(G2711/100)*(E2711/1000)),
IF(AND(C2711="Ready to Drink",D2711="RTD-One Pour Cocktail&gt;7%&lt;=14.5"),
SUM(LOOKUP(2,1/(SRP!$B$16:$B$20&lt;=E2711)/(SRP!$C$16:$C$20&gt;=E2711),SRP!$D$16:$D$20)*(G2711/100)*(E2711/1000)),
IF(C2711="Ready to Drink",
SUM(LOOKUP(2,1/(SRP!$B$11:$B$15&lt;=E2711)/(SRP!$C$11:$C$15&gt;=E2711),SRP!$D$11:$D$15)*(G2711/100)*(E2711/1000)),
0)))))),2)</f>
        <v>1.29</v>
      </c>
      <c r="L2711" s="173" t="str">
        <f t="shared" si="42"/>
        <v>Beer473</v>
      </c>
      <c r="M2711" s="154">
        <f>VLOOKUP(L2711,'Slope %'!C:D,2,0)</f>
        <v>0.12</v>
      </c>
    </row>
    <row r="2712" spans="1:13" x14ac:dyDescent="0.25">
      <c r="A2712" s="169">
        <v>41113</v>
      </c>
      <c r="B2712" s="170" t="s">
        <v>2299</v>
      </c>
      <c r="C2712" s="170" t="s">
        <v>15</v>
      </c>
      <c r="D2712" s="170" t="s">
        <v>510</v>
      </c>
      <c r="E2712" s="170">
        <v>750</v>
      </c>
      <c r="F2712" s="170">
        <v>6</v>
      </c>
      <c r="G2712" s="171">
        <v>46</v>
      </c>
      <c r="H2712" s="170" t="s">
        <v>29</v>
      </c>
      <c r="I2712" s="171">
        <v>89.99</v>
      </c>
      <c r="J2712" s="169">
        <v>1</v>
      </c>
      <c r="K2712" s="154" cm="1">
        <f t="array" ref="K2712">ROUND(
IF(C2712="Beer",
SUM(LOOKUP(2,1/(SRP!$B$8:$B$10&lt;=E2712)/(SRP!$C$8:$C$10&gt;=E2712),SRP!$D$8:$D$10)*(G2712/100)*(E2712/1000)),
IF(C2712="Spirits",
SUM(LOOKUP(2,1/(SRP!$B$2:$B$7&lt;=E2712)/(SRP!$C$2:$C$7&gt;=E2712),SRP!$D$2:$D$7)*(G2712/100)*(E2712/1000)),
IF(AND(C2712="Wine",D2712="Fortified Wines"),
SUM(LOOKUP(2,1/(SRP!$B$26:$B$29&lt;=E2712)/(SRP!$C$26:$C$29&gt;=E2712),SRP!$D$26:$D$29)*(G2712/100)*(E2712/1000)),
IF(C2712="Wine",
SUM(LOOKUP(2,1/(SRP!$B$21:$B$25&lt;=E2712)/(SRP!$C$21:$C$25&gt;=E2712),SRP!$D$21:$D$25)*(G2712/100)*(E2712/1000)),
IF(AND(C2712="Ready to Drink",D2712="RTD-One Pour Cocktail&gt;7%&lt;=14.5"),
SUM(LOOKUP(2,1/(SRP!$B$16:$B$20&lt;=E2712)/(SRP!$C$16:$C$20&gt;=E2712),SRP!$D$16:$D$20)*(G2712/100)*(E2712/1000)),
IF(C2712="Ready to Drink",
SUM(LOOKUP(2,1/(SRP!$B$11:$B$15&lt;=E2712)/(SRP!$C$11:$C$15&gt;=E2712),SRP!$D$11:$D$15)*(G2712/100)*(E2712/1000)),
0)))))),2)</f>
        <v>26.93</v>
      </c>
      <c r="L2712" s="173" t="str">
        <f t="shared" si="42"/>
        <v>Spirits750</v>
      </c>
      <c r="M2712" s="154">
        <f>VLOOKUP(L2712,'Slope %'!C:D,2,0)</f>
        <v>7.0000000000000007E-2</v>
      </c>
    </row>
    <row r="2713" spans="1:13" x14ac:dyDescent="0.25">
      <c r="A2713" s="169">
        <v>41125</v>
      </c>
      <c r="B2713" s="170" t="s">
        <v>2300</v>
      </c>
      <c r="C2713" s="170" t="s">
        <v>11</v>
      </c>
      <c r="D2713" s="170" t="s">
        <v>303</v>
      </c>
      <c r="E2713" s="170">
        <v>473</v>
      </c>
      <c r="F2713" s="170">
        <v>24</v>
      </c>
      <c r="G2713" s="171">
        <v>7.5</v>
      </c>
      <c r="H2713" s="170" t="s">
        <v>1764</v>
      </c>
      <c r="I2713" s="171">
        <v>5.46</v>
      </c>
      <c r="J2713" s="169">
        <v>1</v>
      </c>
      <c r="K2713" s="154" cm="1">
        <f t="array" ref="K2713">ROUND(
IF(C2713="Beer",
SUM(LOOKUP(2,1/(SRP!$B$8:$B$10&lt;=E2713)/(SRP!$C$8:$C$10&gt;=E2713),SRP!$D$8:$D$10)*(G2713/100)*(E2713/1000)),
IF(C2713="Spirits",
SUM(LOOKUP(2,1/(SRP!$B$2:$B$7&lt;=E2713)/(SRP!$C$2:$C$7&gt;=E2713),SRP!$D$2:$D$7)*(G2713/100)*(E2713/1000)),
IF(AND(C2713="Wine",D2713="Fortified Wines"),
SUM(LOOKUP(2,1/(SRP!$B$26:$B$29&lt;=E2713)/(SRP!$C$26:$C$29&gt;=E2713),SRP!$D$26:$D$29)*(G2713/100)*(E2713/1000)),
IF(C2713="Wine",
SUM(LOOKUP(2,1/(SRP!$B$21:$B$25&lt;=E2713)/(SRP!$C$21:$C$25&gt;=E2713),SRP!$D$21:$D$25)*(G2713/100)*(E2713/1000)),
IF(AND(C2713="Ready to Drink",D2713="RTD-One Pour Cocktail&gt;7%&lt;=14.5"),
SUM(LOOKUP(2,1/(SRP!$B$16:$B$20&lt;=E2713)/(SRP!$C$16:$C$20&gt;=E2713),SRP!$D$16:$D$20)*(G2713/100)*(E2713/1000)),
IF(C2713="Ready to Drink",
SUM(LOOKUP(2,1/(SRP!$B$11:$B$15&lt;=E2713)/(SRP!$C$11:$C$15&gt;=E2713),SRP!$D$11:$D$15)*(G2713/100)*(E2713/1000)),
0)))))),2)</f>
        <v>2.77</v>
      </c>
      <c r="L2713" s="173" t="str">
        <f t="shared" si="42"/>
        <v>Beer473</v>
      </c>
      <c r="M2713" s="154">
        <f>VLOOKUP(L2713,'Slope %'!C:D,2,0)</f>
        <v>0.12</v>
      </c>
    </row>
    <row r="2714" spans="1:13" x14ac:dyDescent="0.25">
      <c r="A2714" s="169">
        <v>41125</v>
      </c>
      <c r="B2714" s="170" t="s">
        <v>2300</v>
      </c>
      <c r="C2714" s="170" t="s">
        <v>11</v>
      </c>
      <c r="D2714" s="170" t="s">
        <v>303</v>
      </c>
      <c r="E2714" s="170">
        <v>473</v>
      </c>
      <c r="F2714" s="170">
        <v>24</v>
      </c>
      <c r="G2714" s="171">
        <v>7.5</v>
      </c>
      <c r="H2714" s="170" t="s">
        <v>1764</v>
      </c>
      <c r="I2714" s="171">
        <v>5.46</v>
      </c>
      <c r="J2714" s="169">
        <v>1</v>
      </c>
      <c r="K2714" s="154" cm="1">
        <f t="array" ref="K2714">ROUND(
IF(C2714="Beer",
SUM(LOOKUP(2,1/(SRP!$B$8:$B$10&lt;=E2714)/(SRP!$C$8:$C$10&gt;=E2714),SRP!$D$8:$D$10)*(G2714/100)*(E2714/1000)),
IF(C2714="Spirits",
SUM(LOOKUP(2,1/(SRP!$B$2:$B$7&lt;=E2714)/(SRP!$C$2:$C$7&gt;=E2714),SRP!$D$2:$D$7)*(G2714/100)*(E2714/1000)),
IF(AND(C2714="Wine",D2714="Fortified Wines"),
SUM(LOOKUP(2,1/(SRP!$B$26:$B$29&lt;=E2714)/(SRP!$C$26:$C$29&gt;=E2714),SRP!$D$26:$D$29)*(G2714/100)*(E2714/1000)),
IF(C2714="Wine",
SUM(LOOKUP(2,1/(SRP!$B$21:$B$25&lt;=E2714)/(SRP!$C$21:$C$25&gt;=E2714),SRP!$D$21:$D$25)*(G2714/100)*(E2714/1000)),
IF(AND(C2714="Ready to Drink",D2714="RTD-One Pour Cocktail&gt;7%&lt;=14.5"),
SUM(LOOKUP(2,1/(SRP!$B$16:$B$20&lt;=E2714)/(SRP!$C$16:$C$20&gt;=E2714),SRP!$D$16:$D$20)*(G2714/100)*(E2714/1000)),
IF(C2714="Ready to Drink",
SUM(LOOKUP(2,1/(SRP!$B$11:$B$15&lt;=E2714)/(SRP!$C$11:$C$15&gt;=E2714),SRP!$D$11:$D$15)*(G2714/100)*(E2714/1000)),
0)))))),2)</f>
        <v>2.77</v>
      </c>
      <c r="L2714" s="173" t="str">
        <f t="shared" si="42"/>
        <v>Beer473</v>
      </c>
      <c r="M2714" s="154">
        <f>VLOOKUP(L2714,'Slope %'!C:D,2,0)</f>
        <v>0.12</v>
      </c>
    </row>
    <row r="2715" spans="1:13" x14ac:dyDescent="0.25">
      <c r="A2715" s="169">
        <v>41131</v>
      </c>
      <c r="B2715" s="170" t="s">
        <v>2301</v>
      </c>
      <c r="C2715" s="170" t="s">
        <v>24</v>
      </c>
      <c r="D2715" s="170" t="s">
        <v>575</v>
      </c>
      <c r="E2715" s="170">
        <v>375</v>
      </c>
      <c r="F2715" s="170">
        <v>6</v>
      </c>
      <c r="G2715" s="171">
        <v>7</v>
      </c>
      <c r="H2715" s="170" t="s">
        <v>371</v>
      </c>
      <c r="I2715" s="171">
        <v>12.5</v>
      </c>
      <c r="J2715" s="169">
        <v>1</v>
      </c>
      <c r="K2715" s="154" cm="1">
        <f t="array" ref="K2715">ROUND(
IF(C2715="Beer",
SUM(LOOKUP(2,1/(SRP!$B$8:$B$10&lt;=E2715)/(SRP!$C$8:$C$10&gt;=E2715),SRP!$D$8:$D$10)*(G2715/100)*(E2715/1000)),
IF(C2715="Spirits",
SUM(LOOKUP(2,1/(SRP!$B$2:$B$7&lt;=E2715)/(SRP!$C$2:$C$7&gt;=E2715),SRP!$D$2:$D$7)*(G2715/100)*(E2715/1000)),
IF(AND(C2715="Wine",D2715="Fortified Wines"),
SUM(LOOKUP(2,1/(SRP!$B$26:$B$29&lt;=E2715)/(SRP!$C$26:$C$29&gt;=E2715),SRP!$D$26:$D$29)*(G2715/100)*(E2715/1000)),
IF(C2715="Wine",
SUM(LOOKUP(2,1/(SRP!$B$21:$B$25&lt;=E2715)/(SRP!$C$21:$C$25&gt;=E2715),SRP!$D$21:$D$25)*(G2715/100)*(E2715/1000)),
IF(AND(C2715="Ready to Drink",D2715="RTD-One Pour Cocktail&gt;7%&lt;=14.5"),
SUM(LOOKUP(2,1/(SRP!$B$16:$B$20&lt;=E2715)/(SRP!$C$16:$C$20&gt;=E2715),SRP!$D$16:$D$20)*(G2715/100)*(E2715/1000)),
IF(C2715="Ready to Drink",
SUM(LOOKUP(2,1/(SRP!$B$11:$B$15&lt;=E2715)/(SRP!$C$11:$C$15&gt;=E2715),SRP!$D$11:$D$15)*(G2715/100)*(E2715/1000)),
0)))))),2)</f>
        <v>2.17</v>
      </c>
      <c r="L2715" s="173" t="str">
        <f t="shared" si="42"/>
        <v>Wine375</v>
      </c>
      <c r="M2715" s="154">
        <f>VLOOKUP(L2715,'Slope %'!C:D,2,0)</f>
        <v>0.12</v>
      </c>
    </row>
    <row r="2716" spans="1:13" x14ac:dyDescent="0.25">
      <c r="A2716" s="169">
        <v>41136</v>
      </c>
      <c r="B2716" s="170" t="s">
        <v>2302</v>
      </c>
      <c r="C2716" s="170" t="s">
        <v>15</v>
      </c>
      <c r="D2716" s="170" t="s">
        <v>82</v>
      </c>
      <c r="E2716" s="170">
        <v>750</v>
      </c>
      <c r="F2716" s="170">
        <v>6</v>
      </c>
      <c r="G2716" s="171">
        <v>40</v>
      </c>
      <c r="H2716" s="170" t="s">
        <v>91</v>
      </c>
      <c r="I2716" s="171">
        <v>49.99</v>
      </c>
      <c r="J2716" s="169">
        <v>1</v>
      </c>
      <c r="K2716" s="154" cm="1">
        <f t="array" ref="K2716">ROUND(
IF(C2716="Beer",
SUM(LOOKUP(2,1/(SRP!$B$8:$B$10&lt;=E2716)/(SRP!$C$8:$C$10&gt;=E2716),SRP!$D$8:$D$10)*(G2716/100)*(E2716/1000)),
IF(C2716="Spirits",
SUM(LOOKUP(2,1/(SRP!$B$2:$B$7&lt;=E2716)/(SRP!$C$2:$C$7&gt;=E2716),SRP!$D$2:$D$7)*(G2716/100)*(E2716/1000)),
IF(AND(C2716="Wine",D2716="Fortified Wines"),
SUM(LOOKUP(2,1/(SRP!$B$26:$B$29&lt;=E2716)/(SRP!$C$26:$C$29&gt;=E2716),SRP!$D$26:$D$29)*(G2716/100)*(E2716/1000)),
IF(C2716="Wine",
SUM(LOOKUP(2,1/(SRP!$B$21:$B$25&lt;=E2716)/(SRP!$C$21:$C$25&gt;=E2716),SRP!$D$21:$D$25)*(G2716/100)*(E2716/1000)),
IF(AND(C2716="Ready to Drink",D2716="RTD-One Pour Cocktail&gt;7%&lt;=14.5"),
SUM(LOOKUP(2,1/(SRP!$B$16:$B$20&lt;=E2716)/(SRP!$C$16:$C$20&gt;=E2716),SRP!$D$16:$D$20)*(G2716/100)*(E2716/1000)),
IF(C2716="Ready to Drink",
SUM(LOOKUP(2,1/(SRP!$B$11:$B$15&lt;=E2716)/(SRP!$C$11:$C$15&gt;=E2716),SRP!$D$11:$D$15)*(G2716/100)*(E2716/1000)),
0)))))),2)</f>
        <v>23.42</v>
      </c>
      <c r="L2716" s="173" t="str">
        <f t="shared" si="42"/>
        <v>Spirits750</v>
      </c>
      <c r="M2716" s="154">
        <f>VLOOKUP(L2716,'Slope %'!C:D,2,0)</f>
        <v>7.0000000000000007E-2</v>
      </c>
    </row>
    <row r="2717" spans="1:13" x14ac:dyDescent="0.25">
      <c r="A2717" s="169">
        <v>41150</v>
      </c>
      <c r="B2717" s="170" t="s">
        <v>2303</v>
      </c>
      <c r="C2717" s="170" t="s">
        <v>15</v>
      </c>
      <c r="D2717" s="170" t="s">
        <v>845</v>
      </c>
      <c r="E2717" s="170">
        <v>750</v>
      </c>
      <c r="F2717" s="170">
        <v>6</v>
      </c>
      <c r="G2717" s="171">
        <v>57.5</v>
      </c>
      <c r="H2717" s="170" t="s">
        <v>402</v>
      </c>
      <c r="I2717" s="171">
        <v>89.86</v>
      </c>
      <c r="J2717" s="169">
        <v>1</v>
      </c>
      <c r="K2717" s="154" cm="1">
        <f t="array" ref="K2717">ROUND(
IF(C2717="Beer",
SUM(LOOKUP(2,1/(SRP!$B$8:$B$10&lt;=E2717)/(SRP!$C$8:$C$10&gt;=E2717),SRP!$D$8:$D$10)*(G2717/100)*(E2717/1000)),
IF(C2717="Spirits",
SUM(LOOKUP(2,1/(SRP!$B$2:$B$7&lt;=E2717)/(SRP!$C$2:$C$7&gt;=E2717),SRP!$D$2:$D$7)*(G2717/100)*(E2717/1000)),
IF(AND(C2717="Wine",D2717="Fortified Wines"),
SUM(LOOKUP(2,1/(SRP!$B$26:$B$29&lt;=E2717)/(SRP!$C$26:$C$29&gt;=E2717),SRP!$D$26:$D$29)*(G2717/100)*(E2717/1000)),
IF(C2717="Wine",
SUM(LOOKUP(2,1/(SRP!$B$21:$B$25&lt;=E2717)/(SRP!$C$21:$C$25&gt;=E2717),SRP!$D$21:$D$25)*(G2717/100)*(E2717/1000)),
IF(AND(C2717="Ready to Drink",D2717="RTD-One Pour Cocktail&gt;7%&lt;=14.5"),
SUM(LOOKUP(2,1/(SRP!$B$16:$B$20&lt;=E2717)/(SRP!$C$16:$C$20&gt;=E2717),SRP!$D$16:$D$20)*(G2717/100)*(E2717/1000)),
IF(C2717="Ready to Drink",
SUM(LOOKUP(2,1/(SRP!$B$11:$B$15&lt;=E2717)/(SRP!$C$11:$C$15&gt;=E2717),SRP!$D$11:$D$15)*(G2717/100)*(E2717/1000)),
0)))))),2)</f>
        <v>33.67</v>
      </c>
      <c r="L2717" s="173" t="str">
        <f t="shared" si="42"/>
        <v>Spirits750</v>
      </c>
      <c r="M2717" s="154">
        <f>VLOOKUP(L2717,'Slope %'!C:D,2,0)</f>
        <v>7.0000000000000007E-2</v>
      </c>
    </row>
    <row r="2718" spans="1:13" x14ac:dyDescent="0.25">
      <c r="A2718" s="169">
        <v>41183</v>
      </c>
      <c r="B2718" s="170" t="s">
        <v>2304</v>
      </c>
      <c r="C2718" s="170" t="s">
        <v>24</v>
      </c>
      <c r="D2718" s="170" t="s">
        <v>127</v>
      </c>
      <c r="E2718" s="170">
        <v>750</v>
      </c>
      <c r="F2718" s="170">
        <v>6</v>
      </c>
      <c r="G2718" s="171">
        <v>14.5</v>
      </c>
      <c r="H2718" s="170" t="s">
        <v>177</v>
      </c>
      <c r="I2718" s="171">
        <v>99.99</v>
      </c>
      <c r="J2718" s="169">
        <v>1</v>
      </c>
      <c r="K2718" s="154" cm="1">
        <f t="array" ref="K2718">ROUND(
IF(C2718="Beer",
SUM(LOOKUP(2,1/(SRP!$B$8:$B$10&lt;=E2718)/(SRP!$C$8:$C$10&gt;=E2718),SRP!$D$8:$D$10)*(G2718/100)*(E2718/1000)),
IF(C2718="Spirits",
SUM(LOOKUP(2,1/(SRP!$B$2:$B$7&lt;=E2718)/(SRP!$C$2:$C$7&gt;=E2718),SRP!$D$2:$D$7)*(G2718/100)*(E2718/1000)),
IF(AND(C2718="Wine",D2718="Fortified Wines"),
SUM(LOOKUP(2,1/(SRP!$B$26:$B$29&lt;=E2718)/(SRP!$C$26:$C$29&gt;=E2718),SRP!$D$26:$D$29)*(G2718/100)*(E2718/1000)),
IF(C2718="Wine",
SUM(LOOKUP(2,1/(SRP!$B$21:$B$25&lt;=E2718)/(SRP!$C$21:$C$25&gt;=E2718),SRP!$D$21:$D$25)*(G2718/100)*(E2718/1000)),
IF(AND(C2718="Ready to Drink",D2718="RTD-One Pour Cocktail&gt;7%&lt;=14.5"),
SUM(LOOKUP(2,1/(SRP!$B$16:$B$20&lt;=E2718)/(SRP!$C$16:$C$20&gt;=E2718),SRP!$D$16:$D$20)*(G2718/100)*(E2718/1000)),
IF(C2718="Ready to Drink",
SUM(LOOKUP(2,1/(SRP!$B$11:$B$15&lt;=E2718)/(SRP!$C$11:$C$15&gt;=E2718),SRP!$D$11:$D$15)*(G2718/100)*(E2718/1000)),
0)))))),2)</f>
        <v>8.49</v>
      </c>
      <c r="L2718" s="173" t="str">
        <f t="shared" si="42"/>
        <v>Wine750</v>
      </c>
      <c r="M2718" s="154">
        <f>VLOOKUP(L2718,'Slope %'!C:D,2,0)</f>
        <v>0.1</v>
      </c>
    </row>
    <row r="2719" spans="1:13" x14ac:dyDescent="0.25">
      <c r="A2719" s="169">
        <v>41194</v>
      </c>
      <c r="B2719" s="170" t="s">
        <v>2305</v>
      </c>
      <c r="C2719" s="170" t="s">
        <v>24</v>
      </c>
      <c r="D2719" s="170" t="s">
        <v>127</v>
      </c>
      <c r="E2719" s="170">
        <v>750</v>
      </c>
      <c r="F2719" s="170">
        <v>6</v>
      </c>
      <c r="G2719" s="171">
        <v>14.5</v>
      </c>
      <c r="H2719" s="170" t="s">
        <v>177</v>
      </c>
      <c r="I2719" s="171">
        <v>55.99</v>
      </c>
      <c r="J2719" s="169">
        <v>1</v>
      </c>
      <c r="K2719" s="154" cm="1">
        <f t="array" ref="K2719">ROUND(
IF(C2719="Beer",
SUM(LOOKUP(2,1/(SRP!$B$8:$B$10&lt;=E2719)/(SRP!$C$8:$C$10&gt;=E2719),SRP!$D$8:$D$10)*(G2719/100)*(E2719/1000)),
IF(C2719="Spirits",
SUM(LOOKUP(2,1/(SRP!$B$2:$B$7&lt;=E2719)/(SRP!$C$2:$C$7&gt;=E2719),SRP!$D$2:$D$7)*(G2719/100)*(E2719/1000)),
IF(AND(C2719="Wine",D2719="Fortified Wines"),
SUM(LOOKUP(2,1/(SRP!$B$26:$B$29&lt;=E2719)/(SRP!$C$26:$C$29&gt;=E2719),SRP!$D$26:$D$29)*(G2719/100)*(E2719/1000)),
IF(C2719="Wine",
SUM(LOOKUP(2,1/(SRP!$B$21:$B$25&lt;=E2719)/(SRP!$C$21:$C$25&gt;=E2719),SRP!$D$21:$D$25)*(G2719/100)*(E2719/1000)),
IF(AND(C2719="Ready to Drink",D2719="RTD-One Pour Cocktail&gt;7%&lt;=14.5"),
SUM(LOOKUP(2,1/(SRP!$B$16:$B$20&lt;=E2719)/(SRP!$C$16:$C$20&gt;=E2719),SRP!$D$16:$D$20)*(G2719/100)*(E2719/1000)),
IF(C2719="Ready to Drink",
SUM(LOOKUP(2,1/(SRP!$B$11:$B$15&lt;=E2719)/(SRP!$C$11:$C$15&gt;=E2719),SRP!$D$11:$D$15)*(G2719/100)*(E2719/1000)),
0)))))),2)</f>
        <v>8.49</v>
      </c>
      <c r="L2719" s="173" t="str">
        <f t="shared" si="42"/>
        <v>Wine750</v>
      </c>
      <c r="M2719" s="154">
        <f>VLOOKUP(L2719,'Slope %'!C:D,2,0)</f>
        <v>0.1</v>
      </c>
    </row>
    <row r="2720" spans="1:13" x14ac:dyDescent="0.25">
      <c r="A2720" s="169">
        <v>41197</v>
      </c>
      <c r="B2720" s="170" t="s">
        <v>2306</v>
      </c>
      <c r="C2720" s="170" t="s">
        <v>15</v>
      </c>
      <c r="D2720" s="170" t="s">
        <v>225</v>
      </c>
      <c r="E2720" s="170">
        <v>150</v>
      </c>
      <c r="F2720" s="170">
        <v>20</v>
      </c>
      <c r="G2720" s="171">
        <v>40</v>
      </c>
      <c r="H2720" s="170" t="s">
        <v>29</v>
      </c>
      <c r="I2720" s="171">
        <v>29.99</v>
      </c>
      <c r="J2720" s="169">
        <v>3</v>
      </c>
      <c r="K2720" s="154" cm="1">
        <f t="array" ref="K2720">ROUND(
IF(C2720="Beer",
SUM(LOOKUP(2,1/(SRP!$B$8:$B$10&lt;=E2720)/(SRP!$C$8:$C$10&gt;=E2720),SRP!$D$8:$D$10)*(G2720/100)*(E2720/1000)),
IF(C2720="Spirits",
SUM(LOOKUP(2,1/(SRP!$B$2:$B$7&lt;=E2720)/(SRP!$C$2:$C$7&gt;=E2720),SRP!$D$2:$D$7)*(G2720/100)*(E2720/1000)),
IF(AND(C2720="Wine",D2720="Fortified Wines"),
SUM(LOOKUP(2,1/(SRP!$B$26:$B$29&lt;=E2720)/(SRP!$C$26:$C$29&gt;=E2720),SRP!$D$26:$D$29)*(G2720/100)*(E2720/1000)),
IF(C2720="Wine",
SUM(LOOKUP(2,1/(SRP!$B$21:$B$25&lt;=E2720)/(SRP!$C$21:$C$25&gt;=E2720),SRP!$D$21:$D$25)*(G2720/100)*(E2720/1000)),
IF(AND(C2720="Ready to Drink",D2720="RTD-One Pour Cocktail&gt;7%&lt;=14.5"),
SUM(LOOKUP(2,1/(SRP!$B$16:$B$20&lt;=E2720)/(SRP!$C$16:$C$20&gt;=E2720),SRP!$D$16:$D$20)*(G2720/100)*(E2720/1000)),
IF(C2720="Ready to Drink",
SUM(LOOKUP(2,1/(SRP!$B$11:$B$15&lt;=E2720)/(SRP!$C$11:$C$15&gt;=E2720),SRP!$D$11:$D$15)*(G2720/100)*(E2720/1000)),
0)))))),2)</f>
        <v>6.38</v>
      </c>
      <c r="L2720" s="173" t="str">
        <f t="shared" si="42"/>
        <v>Spirits150</v>
      </c>
      <c r="M2720" s="154">
        <f>VLOOKUP(L2720,'Slope %'!C:D,2,0)</f>
        <v>0.1</v>
      </c>
    </row>
    <row r="2721" spans="1:13" x14ac:dyDescent="0.25">
      <c r="A2721" s="169">
        <v>41198</v>
      </c>
      <c r="B2721" s="170" t="s">
        <v>2307</v>
      </c>
      <c r="C2721" s="170" t="s">
        <v>24</v>
      </c>
      <c r="D2721" s="170" t="s">
        <v>68</v>
      </c>
      <c r="E2721" s="170">
        <v>375</v>
      </c>
      <c r="F2721" s="170">
        <v>12</v>
      </c>
      <c r="G2721" s="171">
        <v>14.6</v>
      </c>
      <c r="H2721" s="170" t="s">
        <v>600</v>
      </c>
      <c r="I2721" s="171">
        <v>39.99</v>
      </c>
      <c r="J2721" s="169">
        <v>1</v>
      </c>
      <c r="K2721" s="154" cm="1">
        <f t="array" ref="K2721">ROUND(
IF(C2721="Beer",
SUM(LOOKUP(2,1/(SRP!$B$8:$B$10&lt;=E2721)/(SRP!$C$8:$C$10&gt;=E2721),SRP!$D$8:$D$10)*(G2721/100)*(E2721/1000)),
IF(C2721="Spirits",
SUM(LOOKUP(2,1/(SRP!$B$2:$B$7&lt;=E2721)/(SRP!$C$2:$C$7&gt;=E2721),SRP!$D$2:$D$7)*(G2721/100)*(E2721/1000)),
IF(AND(C2721="Wine",D2721="Fortified Wines"),
SUM(LOOKUP(2,1/(SRP!$B$26:$B$29&lt;=E2721)/(SRP!$C$26:$C$29&gt;=E2721),SRP!$D$26:$D$29)*(G2721/100)*(E2721/1000)),
IF(C2721="Wine",
SUM(LOOKUP(2,1/(SRP!$B$21:$B$25&lt;=E2721)/(SRP!$C$21:$C$25&gt;=E2721),SRP!$D$21:$D$25)*(G2721/100)*(E2721/1000)),
IF(AND(C2721="Ready to Drink",D2721="RTD-One Pour Cocktail&gt;7%&lt;=14.5"),
SUM(LOOKUP(2,1/(SRP!$B$16:$B$20&lt;=E2721)/(SRP!$C$16:$C$20&gt;=E2721),SRP!$D$16:$D$20)*(G2721/100)*(E2721/1000)),
IF(C2721="Ready to Drink",
SUM(LOOKUP(2,1/(SRP!$B$11:$B$15&lt;=E2721)/(SRP!$C$11:$C$15&gt;=E2721),SRP!$D$11:$D$15)*(G2721/100)*(E2721/1000)),
0)))))),2)</f>
        <v>4.53</v>
      </c>
      <c r="L2721" s="173" t="str">
        <f t="shared" si="42"/>
        <v>Wine375</v>
      </c>
      <c r="M2721" s="154">
        <f>VLOOKUP(L2721,'Slope %'!C:D,2,0)</f>
        <v>0.12</v>
      </c>
    </row>
    <row r="2722" spans="1:13" x14ac:dyDescent="0.25">
      <c r="A2722" s="169">
        <v>41215</v>
      </c>
      <c r="B2722" s="170" t="s">
        <v>2308</v>
      </c>
      <c r="C2722" s="170" t="s">
        <v>11</v>
      </c>
      <c r="D2722" s="170" t="s">
        <v>474</v>
      </c>
      <c r="E2722" s="170">
        <v>473</v>
      </c>
      <c r="F2722" s="170">
        <v>24</v>
      </c>
      <c r="G2722" s="171">
        <v>5</v>
      </c>
      <c r="H2722" s="170" t="s">
        <v>747</v>
      </c>
      <c r="I2722" s="171">
        <v>3.99</v>
      </c>
      <c r="J2722" s="169">
        <v>1</v>
      </c>
      <c r="K2722" s="154" cm="1">
        <f t="array" ref="K2722">ROUND(
IF(C2722="Beer",
SUM(LOOKUP(2,1/(SRP!$B$8:$B$10&lt;=E2722)/(SRP!$C$8:$C$10&gt;=E2722),SRP!$D$8:$D$10)*(G2722/100)*(E2722/1000)),
IF(C2722="Spirits",
SUM(LOOKUP(2,1/(SRP!$B$2:$B$7&lt;=E2722)/(SRP!$C$2:$C$7&gt;=E2722),SRP!$D$2:$D$7)*(G2722/100)*(E2722/1000)),
IF(AND(C2722="Wine",D2722="Fortified Wines"),
SUM(LOOKUP(2,1/(SRP!$B$26:$B$29&lt;=E2722)/(SRP!$C$26:$C$29&gt;=E2722),SRP!$D$26:$D$29)*(G2722/100)*(E2722/1000)),
IF(C2722="Wine",
SUM(LOOKUP(2,1/(SRP!$B$21:$B$25&lt;=E2722)/(SRP!$C$21:$C$25&gt;=E2722),SRP!$D$21:$D$25)*(G2722/100)*(E2722/1000)),
IF(AND(C2722="Ready to Drink",D2722="RTD-One Pour Cocktail&gt;7%&lt;=14.5"),
SUM(LOOKUP(2,1/(SRP!$B$16:$B$20&lt;=E2722)/(SRP!$C$16:$C$20&gt;=E2722),SRP!$D$16:$D$20)*(G2722/100)*(E2722/1000)),
IF(C2722="Ready to Drink",
SUM(LOOKUP(2,1/(SRP!$B$11:$B$15&lt;=E2722)/(SRP!$C$11:$C$15&gt;=E2722),SRP!$D$11:$D$15)*(G2722/100)*(E2722/1000)),
0)))))),2)</f>
        <v>1.85</v>
      </c>
      <c r="L2722" s="173" t="str">
        <f t="shared" si="42"/>
        <v>Beer473</v>
      </c>
      <c r="M2722" s="154">
        <f>VLOOKUP(L2722,'Slope %'!C:D,2,0)</f>
        <v>0.12</v>
      </c>
    </row>
    <row r="2723" spans="1:13" x14ac:dyDescent="0.25">
      <c r="A2723" s="169">
        <v>41215</v>
      </c>
      <c r="B2723" s="170" t="s">
        <v>2308</v>
      </c>
      <c r="C2723" s="170" t="s">
        <v>11</v>
      </c>
      <c r="D2723" s="170" t="s">
        <v>474</v>
      </c>
      <c r="E2723" s="170">
        <v>473</v>
      </c>
      <c r="F2723" s="170">
        <v>24</v>
      </c>
      <c r="G2723" s="171">
        <v>5</v>
      </c>
      <c r="H2723" s="170" t="s">
        <v>747</v>
      </c>
      <c r="I2723" s="171">
        <v>3.99</v>
      </c>
      <c r="J2723" s="169">
        <v>1</v>
      </c>
      <c r="K2723" s="154" cm="1">
        <f t="array" ref="K2723">ROUND(
IF(C2723="Beer",
SUM(LOOKUP(2,1/(SRP!$B$8:$B$10&lt;=E2723)/(SRP!$C$8:$C$10&gt;=E2723),SRP!$D$8:$D$10)*(G2723/100)*(E2723/1000)),
IF(C2723="Spirits",
SUM(LOOKUP(2,1/(SRP!$B$2:$B$7&lt;=E2723)/(SRP!$C$2:$C$7&gt;=E2723),SRP!$D$2:$D$7)*(G2723/100)*(E2723/1000)),
IF(AND(C2723="Wine",D2723="Fortified Wines"),
SUM(LOOKUP(2,1/(SRP!$B$26:$B$29&lt;=E2723)/(SRP!$C$26:$C$29&gt;=E2723),SRP!$D$26:$D$29)*(G2723/100)*(E2723/1000)),
IF(C2723="Wine",
SUM(LOOKUP(2,1/(SRP!$B$21:$B$25&lt;=E2723)/(SRP!$C$21:$C$25&gt;=E2723),SRP!$D$21:$D$25)*(G2723/100)*(E2723/1000)),
IF(AND(C2723="Ready to Drink",D2723="RTD-One Pour Cocktail&gt;7%&lt;=14.5"),
SUM(LOOKUP(2,1/(SRP!$B$16:$B$20&lt;=E2723)/(SRP!$C$16:$C$20&gt;=E2723),SRP!$D$16:$D$20)*(G2723/100)*(E2723/1000)),
IF(C2723="Ready to Drink",
SUM(LOOKUP(2,1/(SRP!$B$11:$B$15&lt;=E2723)/(SRP!$C$11:$C$15&gt;=E2723),SRP!$D$11:$D$15)*(G2723/100)*(E2723/1000)),
0)))))),2)</f>
        <v>1.85</v>
      </c>
      <c r="L2723" s="173" t="str">
        <f t="shared" si="42"/>
        <v>Beer473</v>
      </c>
      <c r="M2723" s="154">
        <f>VLOOKUP(L2723,'Slope %'!C:D,2,0)</f>
        <v>0.12</v>
      </c>
    </row>
    <row r="2724" spans="1:13" x14ac:dyDescent="0.25">
      <c r="A2724" s="169">
        <v>41217</v>
      </c>
      <c r="B2724" s="170" t="s">
        <v>2309</v>
      </c>
      <c r="C2724" s="170" t="s">
        <v>11</v>
      </c>
      <c r="D2724" s="170" t="s">
        <v>474</v>
      </c>
      <c r="E2724" s="170">
        <v>473</v>
      </c>
      <c r="F2724" s="170">
        <v>24</v>
      </c>
      <c r="G2724" s="171">
        <v>5</v>
      </c>
      <c r="H2724" s="170" t="s">
        <v>747</v>
      </c>
      <c r="I2724" s="171">
        <v>3.99</v>
      </c>
      <c r="J2724" s="169">
        <v>1</v>
      </c>
      <c r="K2724" s="154" cm="1">
        <f t="array" ref="K2724">ROUND(
IF(C2724="Beer",
SUM(LOOKUP(2,1/(SRP!$B$8:$B$10&lt;=E2724)/(SRP!$C$8:$C$10&gt;=E2724),SRP!$D$8:$D$10)*(G2724/100)*(E2724/1000)),
IF(C2724="Spirits",
SUM(LOOKUP(2,1/(SRP!$B$2:$B$7&lt;=E2724)/(SRP!$C$2:$C$7&gt;=E2724),SRP!$D$2:$D$7)*(G2724/100)*(E2724/1000)),
IF(AND(C2724="Wine",D2724="Fortified Wines"),
SUM(LOOKUP(2,1/(SRP!$B$26:$B$29&lt;=E2724)/(SRP!$C$26:$C$29&gt;=E2724),SRP!$D$26:$D$29)*(G2724/100)*(E2724/1000)),
IF(C2724="Wine",
SUM(LOOKUP(2,1/(SRP!$B$21:$B$25&lt;=E2724)/(SRP!$C$21:$C$25&gt;=E2724),SRP!$D$21:$D$25)*(G2724/100)*(E2724/1000)),
IF(AND(C2724="Ready to Drink",D2724="RTD-One Pour Cocktail&gt;7%&lt;=14.5"),
SUM(LOOKUP(2,1/(SRP!$B$16:$B$20&lt;=E2724)/(SRP!$C$16:$C$20&gt;=E2724),SRP!$D$16:$D$20)*(G2724/100)*(E2724/1000)),
IF(C2724="Ready to Drink",
SUM(LOOKUP(2,1/(SRP!$B$11:$B$15&lt;=E2724)/(SRP!$C$11:$C$15&gt;=E2724),SRP!$D$11:$D$15)*(G2724/100)*(E2724/1000)),
0)))))),2)</f>
        <v>1.85</v>
      </c>
      <c r="L2724" s="173" t="str">
        <f t="shared" si="42"/>
        <v>Beer473</v>
      </c>
      <c r="M2724" s="154">
        <f>VLOOKUP(L2724,'Slope %'!C:D,2,0)</f>
        <v>0.12</v>
      </c>
    </row>
    <row r="2725" spans="1:13" x14ac:dyDescent="0.25">
      <c r="A2725" s="169">
        <v>41217</v>
      </c>
      <c r="B2725" s="170" t="s">
        <v>2309</v>
      </c>
      <c r="C2725" s="170" t="s">
        <v>11</v>
      </c>
      <c r="D2725" s="170" t="s">
        <v>474</v>
      </c>
      <c r="E2725" s="170">
        <v>473</v>
      </c>
      <c r="F2725" s="170">
        <v>24</v>
      </c>
      <c r="G2725" s="171">
        <v>5</v>
      </c>
      <c r="H2725" s="170" t="s">
        <v>747</v>
      </c>
      <c r="I2725" s="171">
        <v>3.99</v>
      </c>
      <c r="J2725" s="169">
        <v>1</v>
      </c>
      <c r="K2725" s="154" cm="1">
        <f t="array" ref="K2725">ROUND(
IF(C2725="Beer",
SUM(LOOKUP(2,1/(SRP!$B$8:$B$10&lt;=E2725)/(SRP!$C$8:$C$10&gt;=E2725),SRP!$D$8:$D$10)*(G2725/100)*(E2725/1000)),
IF(C2725="Spirits",
SUM(LOOKUP(2,1/(SRP!$B$2:$B$7&lt;=E2725)/(SRP!$C$2:$C$7&gt;=E2725),SRP!$D$2:$D$7)*(G2725/100)*(E2725/1000)),
IF(AND(C2725="Wine",D2725="Fortified Wines"),
SUM(LOOKUP(2,1/(SRP!$B$26:$B$29&lt;=E2725)/(SRP!$C$26:$C$29&gt;=E2725),SRP!$D$26:$D$29)*(G2725/100)*(E2725/1000)),
IF(C2725="Wine",
SUM(LOOKUP(2,1/(SRP!$B$21:$B$25&lt;=E2725)/(SRP!$C$21:$C$25&gt;=E2725),SRP!$D$21:$D$25)*(G2725/100)*(E2725/1000)),
IF(AND(C2725="Ready to Drink",D2725="RTD-One Pour Cocktail&gt;7%&lt;=14.5"),
SUM(LOOKUP(2,1/(SRP!$B$16:$B$20&lt;=E2725)/(SRP!$C$16:$C$20&gt;=E2725),SRP!$D$16:$D$20)*(G2725/100)*(E2725/1000)),
IF(C2725="Ready to Drink",
SUM(LOOKUP(2,1/(SRP!$B$11:$B$15&lt;=E2725)/(SRP!$C$11:$C$15&gt;=E2725),SRP!$D$11:$D$15)*(G2725/100)*(E2725/1000)),
0)))))),2)</f>
        <v>1.85</v>
      </c>
      <c r="L2725" s="173" t="str">
        <f t="shared" si="42"/>
        <v>Beer473</v>
      </c>
      <c r="M2725" s="154">
        <f>VLOOKUP(L2725,'Slope %'!C:D,2,0)</f>
        <v>0.12</v>
      </c>
    </row>
    <row r="2726" spans="1:13" x14ac:dyDescent="0.25">
      <c r="A2726" s="169">
        <v>41218</v>
      </c>
      <c r="B2726" s="170" t="s">
        <v>2310</v>
      </c>
      <c r="C2726" s="170" t="s">
        <v>11</v>
      </c>
      <c r="D2726" s="170" t="s">
        <v>474</v>
      </c>
      <c r="E2726" s="170">
        <v>473</v>
      </c>
      <c r="F2726" s="170">
        <v>24</v>
      </c>
      <c r="G2726" s="171">
        <v>5</v>
      </c>
      <c r="H2726" s="170" t="s">
        <v>747</v>
      </c>
      <c r="I2726" s="171">
        <v>4.49</v>
      </c>
      <c r="J2726" s="169">
        <v>1</v>
      </c>
      <c r="K2726" s="154" cm="1">
        <f t="array" ref="K2726">ROUND(
IF(C2726="Beer",
SUM(LOOKUP(2,1/(SRP!$B$8:$B$10&lt;=E2726)/(SRP!$C$8:$C$10&gt;=E2726),SRP!$D$8:$D$10)*(G2726/100)*(E2726/1000)),
IF(C2726="Spirits",
SUM(LOOKUP(2,1/(SRP!$B$2:$B$7&lt;=E2726)/(SRP!$C$2:$C$7&gt;=E2726),SRP!$D$2:$D$7)*(G2726/100)*(E2726/1000)),
IF(AND(C2726="Wine",D2726="Fortified Wines"),
SUM(LOOKUP(2,1/(SRP!$B$26:$B$29&lt;=E2726)/(SRP!$C$26:$C$29&gt;=E2726),SRP!$D$26:$D$29)*(G2726/100)*(E2726/1000)),
IF(C2726="Wine",
SUM(LOOKUP(2,1/(SRP!$B$21:$B$25&lt;=E2726)/(SRP!$C$21:$C$25&gt;=E2726),SRP!$D$21:$D$25)*(G2726/100)*(E2726/1000)),
IF(AND(C2726="Ready to Drink",D2726="RTD-One Pour Cocktail&gt;7%&lt;=14.5"),
SUM(LOOKUP(2,1/(SRP!$B$16:$B$20&lt;=E2726)/(SRP!$C$16:$C$20&gt;=E2726),SRP!$D$16:$D$20)*(G2726/100)*(E2726/1000)),
IF(C2726="Ready to Drink",
SUM(LOOKUP(2,1/(SRP!$B$11:$B$15&lt;=E2726)/(SRP!$C$11:$C$15&gt;=E2726),SRP!$D$11:$D$15)*(G2726/100)*(E2726/1000)),
0)))))),2)</f>
        <v>1.85</v>
      </c>
      <c r="L2726" s="173" t="str">
        <f t="shared" si="42"/>
        <v>Beer473</v>
      </c>
      <c r="M2726" s="154">
        <f>VLOOKUP(L2726,'Slope %'!C:D,2,0)</f>
        <v>0.12</v>
      </c>
    </row>
    <row r="2727" spans="1:13" x14ac:dyDescent="0.25">
      <c r="A2727" s="169">
        <v>41218</v>
      </c>
      <c r="B2727" s="170" t="s">
        <v>2310</v>
      </c>
      <c r="C2727" s="170" t="s">
        <v>11</v>
      </c>
      <c r="D2727" s="170" t="s">
        <v>474</v>
      </c>
      <c r="E2727" s="170">
        <v>473</v>
      </c>
      <c r="F2727" s="170">
        <v>24</v>
      </c>
      <c r="G2727" s="171">
        <v>5</v>
      </c>
      <c r="H2727" s="170" t="s">
        <v>747</v>
      </c>
      <c r="I2727" s="171">
        <v>4.49</v>
      </c>
      <c r="J2727" s="169">
        <v>1</v>
      </c>
      <c r="K2727" s="154" cm="1">
        <f t="array" ref="K2727">ROUND(
IF(C2727="Beer",
SUM(LOOKUP(2,1/(SRP!$B$8:$B$10&lt;=E2727)/(SRP!$C$8:$C$10&gt;=E2727),SRP!$D$8:$D$10)*(G2727/100)*(E2727/1000)),
IF(C2727="Spirits",
SUM(LOOKUP(2,1/(SRP!$B$2:$B$7&lt;=E2727)/(SRP!$C$2:$C$7&gt;=E2727),SRP!$D$2:$D$7)*(G2727/100)*(E2727/1000)),
IF(AND(C2727="Wine",D2727="Fortified Wines"),
SUM(LOOKUP(2,1/(SRP!$B$26:$B$29&lt;=E2727)/(SRP!$C$26:$C$29&gt;=E2727),SRP!$D$26:$D$29)*(G2727/100)*(E2727/1000)),
IF(C2727="Wine",
SUM(LOOKUP(2,1/(SRP!$B$21:$B$25&lt;=E2727)/(SRP!$C$21:$C$25&gt;=E2727),SRP!$D$21:$D$25)*(G2727/100)*(E2727/1000)),
IF(AND(C2727="Ready to Drink",D2727="RTD-One Pour Cocktail&gt;7%&lt;=14.5"),
SUM(LOOKUP(2,1/(SRP!$B$16:$B$20&lt;=E2727)/(SRP!$C$16:$C$20&gt;=E2727),SRP!$D$16:$D$20)*(G2727/100)*(E2727/1000)),
IF(C2727="Ready to Drink",
SUM(LOOKUP(2,1/(SRP!$B$11:$B$15&lt;=E2727)/(SRP!$C$11:$C$15&gt;=E2727),SRP!$D$11:$D$15)*(G2727/100)*(E2727/1000)),
0)))))),2)</f>
        <v>1.85</v>
      </c>
      <c r="L2727" s="173" t="str">
        <f t="shared" si="42"/>
        <v>Beer473</v>
      </c>
      <c r="M2727" s="154">
        <f>VLOOKUP(L2727,'Slope %'!C:D,2,0)</f>
        <v>0.12</v>
      </c>
    </row>
    <row r="2728" spans="1:13" x14ac:dyDescent="0.25">
      <c r="A2728" s="169">
        <v>41220</v>
      </c>
      <c r="B2728" s="170" t="s">
        <v>2311</v>
      </c>
      <c r="C2728" s="170" t="s">
        <v>263</v>
      </c>
      <c r="D2728" s="170" t="s">
        <v>806</v>
      </c>
      <c r="E2728" s="170">
        <v>4260</v>
      </c>
      <c r="F2728" s="170">
        <v>1</v>
      </c>
      <c r="G2728" s="171">
        <v>5</v>
      </c>
      <c r="H2728" s="170" t="s">
        <v>1662</v>
      </c>
      <c r="I2728" s="171">
        <v>31.99</v>
      </c>
      <c r="J2728" s="169">
        <v>12</v>
      </c>
      <c r="K2728" s="154" cm="1">
        <f t="array" ref="K2728">ROUND(
IF(C2728="Beer",
SUM(LOOKUP(2,1/(SRP!$B$8:$B$10&lt;=E2728)/(SRP!$C$8:$C$10&gt;=E2728),SRP!$D$8:$D$10)*(G2728/100)*(E2728/1000)),
IF(C2728="Spirits",
SUM(LOOKUP(2,1/(SRP!$B$2:$B$7&lt;=E2728)/(SRP!$C$2:$C$7&gt;=E2728),SRP!$D$2:$D$7)*(G2728/100)*(E2728/1000)),
IF(AND(C2728="Wine",D2728="Fortified Wines"),
SUM(LOOKUP(2,1/(SRP!$B$26:$B$29&lt;=E2728)/(SRP!$C$26:$C$29&gt;=E2728),SRP!$D$26:$D$29)*(G2728/100)*(E2728/1000)),
IF(C2728="Wine",
SUM(LOOKUP(2,1/(SRP!$B$21:$B$25&lt;=E2728)/(SRP!$C$21:$C$25&gt;=E2728),SRP!$D$21:$D$25)*(G2728/100)*(E2728/1000)),
IF(AND(C2728="Ready to Drink",D2728="RTD-One Pour Cocktail&gt;7%&lt;=14.5"),
SUM(LOOKUP(2,1/(SRP!$B$16:$B$20&lt;=E2728)/(SRP!$C$16:$C$20&gt;=E2728),SRP!$D$16:$D$20)*(G2728/100)*(E2728/1000)),
IF(C2728="Ready to Drink",
SUM(LOOKUP(2,1/(SRP!$B$11:$B$15&lt;=E2728)/(SRP!$C$11:$C$15&gt;=E2728),SRP!$D$11:$D$15)*(G2728/100)*(E2728/1000)),
0)))))),2)</f>
        <v>16.63</v>
      </c>
      <c r="L2728" s="173" t="str">
        <f t="shared" si="42"/>
        <v>Ready to Drink4260</v>
      </c>
      <c r="M2728" s="154">
        <f>VLOOKUP(L2728,'Slope %'!C:D,2,0)</f>
        <v>7.0000000000000007E-2</v>
      </c>
    </row>
    <row r="2729" spans="1:13" x14ac:dyDescent="0.25">
      <c r="A2729" s="169">
        <v>41220</v>
      </c>
      <c r="B2729" s="170" t="s">
        <v>2311</v>
      </c>
      <c r="C2729" s="170" t="s">
        <v>263</v>
      </c>
      <c r="D2729" s="170" t="s">
        <v>806</v>
      </c>
      <c r="E2729" s="170">
        <v>4260</v>
      </c>
      <c r="F2729" s="170">
        <v>1</v>
      </c>
      <c r="G2729" s="171">
        <v>5</v>
      </c>
      <c r="H2729" s="170" t="s">
        <v>1662</v>
      </c>
      <c r="I2729" s="171">
        <v>31.99</v>
      </c>
      <c r="J2729" s="169">
        <v>12</v>
      </c>
      <c r="K2729" s="154" cm="1">
        <f t="array" ref="K2729">ROUND(
IF(C2729="Beer",
SUM(LOOKUP(2,1/(SRP!$B$8:$B$10&lt;=E2729)/(SRP!$C$8:$C$10&gt;=E2729),SRP!$D$8:$D$10)*(G2729/100)*(E2729/1000)),
IF(C2729="Spirits",
SUM(LOOKUP(2,1/(SRP!$B$2:$B$7&lt;=E2729)/(SRP!$C$2:$C$7&gt;=E2729),SRP!$D$2:$D$7)*(G2729/100)*(E2729/1000)),
IF(AND(C2729="Wine",D2729="Fortified Wines"),
SUM(LOOKUP(2,1/(SRP!$B$26:$B$29&lt;=E2729)/(SRP!$C$26:$C$29&gt;=E2729),SRP!$D$26:$D$29)*(G2729/100)*(E2729/1000)),
IF(C2729="Wine",
SUM(LOOKUP(2,1/(SRP!$B$21:$B$25&lt;=E2729)/(SRP!$C$21:$C$25&gt;=E2729),SRP!$D$21:$D$25)*(G2729/100)*(E2729/1000)),
IF(AND(C2729="Ready to Drink",D2729="RTD-One Pour Cocktail&gt;7%&lt;=14.5"),
SUM(LOOKUP(2,1/(SRP!$B$16:$B$20&lt;=E2729)/(SRP!$C$16:$C$20&gt;=E2729),SRP!$D$16:$D$20)*(G2729/100)*(E2729/1000)),
IF(C2729="Ready to Drink",
SUM(LOOKUP(2,1/(SRP!$B$11:$B$15&lt;=E2729)/(SRP!$C$11:$C$15&gt;=E2729),SRP!$D$11:$D$15)*(G2729/100)*(E2729/1000)),
0)))))),2)</f>
        <v>16.63</v>
      </c>
      <c r="L2729" s="173" t="str">
        <f t="shared" si="42"/>
        <v>Ready to Drink4260</v>
      </c>
      <c r="M2729" s="154">
        <f>VLOOKUP(L2729,'Slope %'!C:D,2,0)</f>
        <v>7.0000000000000007E-2</v>
      </c>
    </row>
    <row r="2730" spans="1:13" x14ac:dyDescent="0.25">
      <c r="A2730" s="169">
        <v>41294</v>
      </c>
      <c r="B2730" s="170" t="s">
        <v>2312</v>
      </c>
      <c r="C2730" s="170" t="s">
        <v>24</v>
      </c>
      <c r="D2730" s="170" t="s">
        <v>34</v>
      </c>
      <c r="E2730" s="170">
        <v>750</v>
      </c>
      <c r="F2730" s="170">
        <v>12</v>
      </c>
      <c r="G2730" s="171">
        <v>13.4</v>
      </c>
      <c r="H2730" s="170" t="s">
        <v>1214</v>
      </c>
      <c r="I2730" s="171">
        <v>26.99</v>
      </c>
      <c r="J2730" s="169">
        <v>1</v>
      </c>
      <c r="K2730" s="154" cm="1">
        <f t="array" ref="K2730">ROUND(
IF(C2730="Beer",
SUM(LOOKUP(2,1/(SRP!$B$8:$B$10&lt;=E2730)/(SRP!$C$8:$C$10&gt;=E2730),SRP!$D$8:$D$10)*(G2730/100)*(E2730/1000)),
IF(C2730="Spirits",
SUM(LOOKUP(2,1/(SRP!$B$2:$B$7&lt;=E2730)/(SRP!$C$2:$C$7&gt;=E2730),SRP!$D$2:$D$7)*(G2730/100)*(E2730/1000)),
IF(AND(C2730="Wine",D2730="Fortified Wines"),
SUM(LOOKUP(2,1/(SRP!$B$26:$B$29&lt;=E2730)/(SRP!$C$26:$C$29&gt;=E2730),SRP!$D$26:$D$29)*(G2730/100)*(E2730/1000)),
IF(C2730="Wine",
SUM(LOOKUP(2,1/(SRP!$B$21:$B$25&lt;=E2730)/(SRP!$C$21:$C$25&gt;=E2730),SRP!$D$21:$D$25)*(G2730/100)*(E2730/1000)),
IF(AND(C2730="Ready to Drink",D2730="RTD-One Pour Cocktail&gt;7%&lt;=14.5"),
SUM(LOOKUP(2,1/(SRP!$B$16:$B$20&lt;=E2730)/(SRP!$C$16:$C$20&gt;=E2730),SRP!$D$16:$D$20)*(G2730/100)*(E2730/1000)),
IF(C2730="Ready to Drink",
SUM(LOOKUP(2,1/(SRP!$B$11:$B$15&lt;=E2730)/(SRP!$C$11:$C$15&gt;=E2730),SRP!$D$11:$D$15)*(G2730/100)*(E2730/1000)),
0)))))),2)</f>
        <v>7.85</v>
      </c>
      <c r="L2730" s="173" t="str">
        <f t="shared" si="42"/>
        <v>Wine750</v>
      </c>
      <c r="M2730" s="154">
        <f>VLOOKUP(L2730,'Slope %'!C:D,2,0)</f>
        <v>0.1</v>
      </c>
    </row>
    <row r="2731" spans="1:13" x14ac:dyDescent="0.25">
      <c r="A2731" s="169">
        <v>41296</v>
      </c>
      <c r="B2731" s="170" t="s">
        <v>2313</v>
      </c>
      <c r="C2731" s="170" t="s">
        <v>24</v>
      </c>
      <c r="D2731" s="170" t="s">
        <v>34</v>
      </c>
      <c r="E2731" s="170">
        <v>750</v>
      </c>
      <c r="F2731" s="170">
        <v>12</v>
      </c>
      <c r="G2731" s="171">
        <v>14.5</v>
      </c>
      <c r="H2731" s="170" t="s">
        <v>1214</v>
      </c>
      <c r="I2731" s="171">
        <v>28.99</v>
      </c>
      <c r="J2731" s="169">
        <v>1</v>
      </c>
      <c r="K2731" s="154" cm="1">
        <f t="array" ref="K2731">ROUND(
IF(C2731="Beer",
SUM(LOOKUP(2,1/(SRP!$B$8:$B$10&lt;=E2731)/(SRP!$C$8:$C$10&gt;=E2731),SRP!$D$8:$D$10)*(G2731/100)*(E2731/1000)),
IF(C2731="Spirits",
SUM(LOOKUP(2,1/(SRP!$B$2:$B$7&lt;=E2731)/(SRP!$C$2:$C$7&gt;=E2731),SRP!$D$2:$D$7)*(G2731/100)*(E2731/1000)),
IF(AND(C2731="Wine",D2731="Fortified Wines"),
SUM(LOOKUP(2,1/(SRP!$B$26:$B$29&lt;=E2731)/(SRP!$C$26:$C$29&gt;=E2731),SRP!$D$26:$D$29)*(G2731/100)*(E2731/1000)),
IF(C2731="Wine",
SUM(LOOKUP(2,1/(SRP!$B$21:$B$25&lt;=E2731)/(SRP!$C$21:$C$25&gt;=E2731),SRP!$D$21:$D$25)*(G2731/100)*(E2731/1000)),
IF(AND(C2731="Ready to Drink",D2731="RTD-One Pour Cocktail&gt;7%&lt;=14.5"),
SUM(LOOKUP(2,1/(SRP!$B$16:$B$20&lt;=E2731)/(SRP!$C$16:$C$20&gt;=E2731),SRP!$D$16:$D$20)*(G2731/100)*(E2731/1000)),
IF(C2731="Ready to Drink",
SUM(LOOKUP(2,1/(SRP!$B$11:$B$15&lt;=E2731)/(SRP!$C$11:$C$15&gt;=E2731),SRP!$D$11:$D$15)*(G2731/100)*(E2731/1000)),
0)))))),2)</f>
        <v>8.49</v>
      </c>
      <c r="L2731" s="173" t="str">
        <f t="shared" si="42"/>
        <v>Wine750</v>
      </c>
      <c r="M2731" s="154">
        <f>VLOOKUP(L2731,'Slope %'!C:D,2,0)</f>
        <v>0.1</v>
      </c>
    </row>
    <row r="2732" spans="1:13" x14ac:dyDescent="0.25">
      <c r="A2732" s="169">
        <v>41297</v>
      </c>
      <c r="B2732" s="170" t="s">
        <v>2314</v>
      </c>
      <c r="C2732" s="170" t="s">
        <v>24</v>
      </c>
      <c r="D2732" s="170" t="s">
        <v>194</v>
      </c>
      <c r="E2732" s="170">
        <v>750</v>
      </c>
      <c r="F2732" s="170">
        <v>12</v>
      </c>
      <c r="G2732" s="171">
        <v>12.8</v>
      </c>
      <c r="H2732" s="170" t="s">
        <v>1214</v>
      </c>
      <c r="I2732" s="171">
        <v>38.99</v>
      </c>
      <c r="J2732" s="169">
        <v>1</v>
      </c>
      <c r="K2732" s="154" cm="1">
        <f t="array" ref="K2732">ROUND(
IF(C2732="Beer",
SUM(LOOKUP(2,1/(SRP!$B$8:$B$10&lt;=E2732)/(SRP!$C$8:$C$10&gt;=E2732),SRP!$D$8:$D$10)*(G2732/100)*(E2732/1000)),
IF(C2732="Spirits",
SUM(LOOKUP(2,1/(SRP!$B$2:$B$7&lt;=E2732)/(SRP!$C$2:$C$7&gt;=E2732),SRP!$D$2:$D$7)*(G2732/100)*(E2732/1000)),
IF(AND(C2732="Wine",D2732="Fortified Wines"),
SUM(LOOKUP(2,1/(SRP!$B$26:$B$29&lt;=E2732)/(SRP!$C$26:$C$29&gt;=E2732),SRP!$D$26:$D$29)*(G2732/100)*(E2732/1000)),
IF(C2732="Wine",
SUM(LOOKUP(2,1/(SRP!$B$21:$B$25&lt;=E2732)/(SRP!$C$21:$C$25&gt;=E2732),SRP!$D$21:$D$25)*(G2732/100)*(E2732/1000)),
IF(AND(C2732="Ready to Drink",D2732="RTD-One Pour Cocktail&gt;7%&lt;=14.5"),
SUM(LOOKUP(2,1/(SRP!$B$16:$B$20&lt;=E2732)/(SRP!$C$16:$C$20&gt;=E2732),SRP!$D$16:$D$20)*(G2732/100)*(E2732/1000)),
IF(C2732="Ready to Drink",
SUM(LOOKUP(2,1/(SRP!$B$11:$B$15&lt;=E2732)/(SRP!$C$11:$C$15&gt;=E2732),SRP!$D$11:$D$15)*(G2732/100)*(E2732/1000)),
0)))))),2)</f>
        <v>7.49</v>
      </c>
      <c r="L2732" s="173" t="str">
        <f t="shared" si="42"/>
        <v>Wine750</v>
      </c>
      <c r="M2732" s="154">
        <f>VLOOKUP(L2732,'Slope %'!C:D,2,0)</f>
        <v>0.1</v>
      </c>
    </row>
    <row r="2733" spans="1:13" x14ac:dyDescent="0.25">
      <c r="A2733" s="169">
        <v>41305</v>
      </c>
      <c r="B2733" s="170" t="s">
        <v>2315</v>
      </c>
      <c r="C2733" s="170" t="s">
        <v>15</v>
      </c>
      <c r="D2733" s="170" t="s">
        <v>16</v>
      </c>
      <c r="E2733" s="170">
        <v>1140</v>
      </c>
      <c r="F2733" s="170">
        <v>6</v>
      </c>
      <c r="G2733" s="171">
        <v>40</v>
      </c>
      <c r="H2733" s="170" t="s">
        <v>26</v>
      </c>
      <c r="I2733" s="171">
        <v>49.99</v>
      </c>
      <c r="J2733" s="169">
        <v>1</v>
      </c>
      <c r="K2733" s="154" cm="1">
        <f t="array" ref="K2733">ROUND(
IF(C2733="Beer",
SUM(LOOKUP(2,1/(SRP!$B$8:$B$10&lt;=E2733)/(SRP!$C$8:$C$10&gt;=E2733),SRP!$D$8:$D$10)*(G2733/100)*(E2733/1000)),
IF(C2733="Spirits",
SUM(LOOKUP(2,1/(SRP!$B$2:$B$7&lt;=E2733)/(SRP!$C$2:$C$7&gt;=E2733),SRP!$D$2:$D$7)*(G2733/100)*(E2733/1000)),
IF(AND(C2733="Wine",D2733="Fortified Wines"),
SUM(LOOKUP(2,1/(SRP!$B$26:$B$29&lt;=E2733)/(SRP!$C$26:$C$29&gt;=E2733),SRP!$D$26:$D$29)*(G2733/100)*(E2733/1000)),
IF(C2733="Wine",
SUM(LOOKUP(2,1/(SRP!$B$21:$B$25&lt;=E2733)/(SRP!$C$21:$C$25&gt;=E2733),SRP!$D$21:$D$25)*(G2733/100)*(E2733/1000)),
IF(AND(C2733="Ready to Drink",D2733="RTD-One Pour Cocktail&gt;7%&lt;=14.5"),
SUM(LOOKUP(2,1/(SRP!$B$16:$B$20&lt;=E2733)/(SRP!$C$16:$C$20&gt;=E2733),SRP!$D$16:$D$20)*(G2733/100)*(E2733/1000)),
IF(C2733="Ready to Drink",
SUM(LOOKUP(2,1/(SRP!$B$11:$B$15&lt;=E2733)/(SRP!$C$11:$C$15&gt;=E2733),SRP!$D$11:$D$15)*(G2733/100)*(E2733/1000)),
0)))))),2)</f>
        <v>35.6</v>
      </c>
      <c r="L2733" s="173" t="str">
        <f t="shared" si="42"/>
        <v>Spirits1140</v>
      </c>
      <c r="M2733" s="154">
        <f>VLOOKUP(L2733,'Slope %'!C:D,2,0)</f>
        <v>0.05</v>
      </c>
    </row>
    <row r="2734" spans="1:13" x14ac:dyDescent="0.25">
      <c r="A2734" s="169">
        <v>41473</v>
      </c>
      <c r="B2734" s="170" t="s">
        <v>2316</v>
      </c>
      <c r="C2734" s="170" t="s">
        <v>37</v>
      </c>
      <c r="D2734" s="170" t="s">
        <v>1121</v>
      </c>
      <c r="E2734" s="170">
        <v>0</v>
      </c>
      <c r="F2734" s="170">
        <v>10</v>
      </c>
      <c r="H2734" s="170" t="s">
        <v>892</v>
      </c>
      <c r="I2734" s="171">
        <v>1.99</v>
      </c>
      <c r="K2734" s="154" cm="1">
        <f t="array" ref="K2734">ROUND(
IF(C2734="Beer",
SUM(LOOKUP(2,1/(SRP!$B$8:$B$10&lt;=E2734)/(SRP!$C$8:$C$10&gt;=E2734),SRP!$D$8:$D$10)*(G2734/100)*(E2734/1000)),
IF(C2734="Spirits",
SUM(LOOKUP(2,1/(SRP!$B$2:$B$7&lt;=E2734)/(SRP!$C$2:$C$7&gt;=E2734),SRP!$D$2:$D$7)*(G2734/100)*(E2734/1000)),
IF(AND(C2734="Wine",D2734="Fortified Wines"),
SUM(LOOKUP(2,1/(SRP!$B$26:$B$29&lt;=E2734)/(SRP!$C$26:$C$29&gt;=E2734),SRP!$D$26:$D$29)*(G2734/100)*(E2734/1000)),
IF(C2734="Wine",
SUM(LOOKUP(2,1/(SRP!$B$21:$B$25&lt;=E2734)/(SRP!$C$21:$C$25&gt;=E2734),SRP!$D$21:$D$25)*(G2734/100)*(E2734/1000)),
IF(AND(C2734="Ready to Drink",D2734="RTD-One Pour Cocktail&gt;7%&lt;=14.5"),
SUM(LOOKUP(2,1/(SRP!$B$16:$B$20&lt;=E2734)/(SRP!$C$16:$C$20&gt;=E2734),SRP!$D$16:$D$20)*(G2734/100)*(E2734/1000)),
IF(C2734="Ready to Drink",
SUM(LOOKUP(2,1/(SRP!$B$11:$B$15&lt;=E2734)/(SRP!$C$11:$C$15&gt;=E2734),SRP!$D$11:$D$15)*(G2734/100)*(E2734/1000)),
0)))))),2)</f>
        <v>0</v>
      </c>
      <c r="L2734" s="173" t="str">
        <f t="shared" si="42"/>
        <v>Non Liquor Merchandise0</v>
      </c>
      <c r="M2734" s="154" t="e">
        <f>VLOOKUP(L2734,'Slope %'!C:D,2,0)</f>
        <v>#N/A</v>
      </c>
    </row>
    <row r="2735" spans="1:13" x14ac:dyDescent="0.25">
      <c r="A2735" s="169">
        <v>41532</v>
      </c>
      <c r="B2735" s="170" t="s">
        <v>2317</v>
      </c>
      <c r="C2735" s="170" t="s">
        <v>15</v>
      </c>
      <c r="D2735" s="170" t="s">
        <v>462</v>
      </c>
      <c r="E2735" s="170">
        <v>750</v>
      </c>
      <c r="F2735" s="170">
        <v>6</v>
      </c>
      <c r="G2735" s="171">
        <v>45</v>
      </c>
      <c r="H2735" s="170" t="s">
        <v>20</v>
      </c>
      <c r="I2735" s="171">
        <v>45.99</v>
      </c>
      <c r="J2735" s="169">
        <v>1</v>
      </c>
      <c r="K2735" s="154" cm="1">
        <f t="array" ref="K2735">ROUND(
IF(C2735="Beer",
SUM(LOOKUP(2,1/(SRP!$B$8:$B$10&lt;=E2735)/(SRP!$C$8:$C$10&gt;=E2735),SRP!$D$8:$D$10)*(G2735/100)*(E2735/1000)),
IF(C2735="Spirits",
SUM(LOOKUP(2,1/(SRP!$B$2:$B$7&lt;=E2735)/(SRP!$C$2:$C$7&gt;=E2735),SRP!$D$2:$D$7)*(G2735/100)*(E2735/1000)),
IF(AND(C2735="Wine",D2735="Fortified Wines"),
SUM(LOOKUP(2,1/(SRP!$B$26:$B$29&lt;=E2735)/(SRP!$C$26:$C$29&gt;=E2735),SRP!$D$26:$D$29)*(G2735/100)*(E2735/1000)),
IF(C2735="Wine",
SUM(LOOKUP(2,1/(SRP!$B$21:$B$25&lt;=E2735)/(SRP!$C$21:$C$25&gt;=E2735),SRP!$D$21:$D$25)*(G2735/100)*(E2735/1000)),
IF(AND(C2735="Ready to Drink",D2735="RTD-One Pour Cocktail&gt;7%&lt;=14.5"),
SUM(LOOKUP(2,1/(SRP!$B$16:$B$20&lt;=E2735)/(SRP!$C$16:$C$20&gt;=E2735),SRP!$D$16:$D$20)*(G2735/100)*(E2735/1000)),
IF(C2735="Ready to Drink",
SUM(LOOKUP(2,1/(SRP!$B$11:$B$15&lt;=E2735)/(SRP!$C$11:$C$15&gt;=E2735),SRP!$D$11:$D$15)*(G2735/100)*(E2735/1000)),
0)))))),2)</f>
        <v>26.35</v>
      </c>
      <c r="L2735" s="173" t="str">
        <f t="shared" si="42"/>
        <v>Spirits750</v>
      </c>
      <c r="M2735" s="154">
        <f>VLOOKUP(L2735,'Slope %'!C:D,2,0)</f>
        <v>7.0000000000000007E-2</v>
      </c>
    </row>
    <row r="2736" spans="1:13" x14ac:dyDescent="0.25">
      <c r="A2736" s="169">
        <v>41566</v>
      </c>
      <c r="B2736" s="170" t="s">
        <v>2318</v>
      </c>
      <c r="C2736" s="170" t="s">
        <v>11</v>
      </c>
      <c r="D2736" s="170" t="s">
        <v>267</v>
      </c>
      <c r="E2736" s="170">
        <v>473</v>
      </c>
      <c r="F2736" s="170">
        <v>24</v>
      </c>
      <c r="G2736" s="171">
        <v>5.5</v>
      </c>
      <c r="H2736" s="170" t="s">
        <v>2319</v>
      </c>
      <c r="I2736" s="171">
        <v>4.49</v>
      </c>
      <c r="J2736" s="169">
        <v>1</v>
      </c>
      <c r="K2736" s="154" cm="1">
        <f t="array" ref="K2736">ROUND(
IF(C2736="Beer",
SUM(LOOKUP(2,1/(SRP!$B$8:$B$10&lt;=E2736)/(SRP!$C$8:$C$10&gt;=E2736),SRP!$D$8:$D$10)*(G2736/100)*(E2736/1000)),
IF(C2736="Spirits",
SUM(LOOKUP(2,1/(SRP!$B$2:$B$7&lt;=E2736)/(SRP!$C$2:$C$7&gt;=E2736),SRP!$D$2:$D$7)*(G2736/100)*(E2736/1000)),
IF(AND(C2736="Wine",D2736="Fortified Wines"),
SUM(LOOKUP(2,1/(SRP!$B$26:$B$29&lt;=E2736)/(SRP!$C$26:$C$29&gt;=E2736),SRP!$D$26:$D$29)*(G2736/100)*(E2736/1000)),
IF(C2736="Wine",
SUM(LOOKUP(2,1/(SRP!$B$21:$B$25&lt;=E2736)/(SRP!$C$21:$C$25&gt;=E2736),SRP!$D$21:$D$25)*(G2736/100)*(E2736/1000)),
IF(AND(C2736="Ready to Drink",D2736="RTD-One Pour Cocktail&gt;7%&lt;=14.5"),
SUM(LOOKUP(2,1/(SRP!$B$16:$B$20&lt;=E2736)/(SRP!$C$16:$C$20&gt;=E2736),SRP!$D$16:$D$20)*(G2736/100)*(E2736/1000)),
IF(C2736="Ready to Drink",
SUM(LOOKUP(2,1/(SRP!$B$11:$B$15&lt;=E2736)/(SRP!$C$11:$C$15&gt;=E2736),SRP!$D$11:$D$15)*(G2736/100)*(E2736/1000)),
0)))))),2)</f>
        <v>2.0299999999999998</v>
      </c>
      <c r="L2736" s="173" t="str">
        <f t="shared" si="42"/>
        <v>Beer473</v>
      </c>
      <c r="M2736" s="154">
        <f>VLOOKUP(L2736,'Slope %'!C:D,2,0)</f>
        <v>0.12</v>
      </c>
    </row>
    <row r="2737" spans="1:13" x14ac:dyDescent="0.25">
      <c r="A2737" s="169">
        <v>41566</v>
      </c>
      <c r="B2737" s="170" t="s">
        <v>2318</v>
      </c>
      <c r="C2737" s="170" t="s">
        <v>11</v>
      </c>
      <c r="D2737" s="170" t="s">
        <v>267</v>
      </c>
      <c r="E2737" s="170">
        <v>473</v>
      </c>
      <c r="F2737" s="170">
        <v>24</v>
      </c>
      <c r="G2737" s="171">
        <v>5.5</v>
      </c>
      <c r="H2737" s="170" t="s">
        <v>1407</v>
      </c>
      <c r="I2737" s="171">
        <v>4.49</v>
      </c>
      <c r="J2737" s="169">
        <v>1</v>
      </c>
      <c r="K2737" s="154" cm="1">
        <f t="array" ref="K2737">ROUND(
IF(C2737="Beer",
SUM(LOOKUP(2,1/(SRP!$B$8:$B$10&lt;=E2737)/(SRP!$C$8:$C$10&gt;=E2737),SRP!$D$8:$D$10)*(G2737/100)*(E2737/1000)),
IF(C2737="Spirits",
SUM(LOOKUP(2,1/(SRP!$B$2:$B$7&lt;=E2737)/(SRP!$C$2:$C$7&gt;=E2737),SRP!$D$2:$D$7)*(G2737/100)*(E2737/1000)),
IF(AND(C2737="Wine",D2737="Fortified Wines"),
SUM(LOOKUP(2,1/(SRP!$B$26:$B$29&lt;=E2737)/(SRP!$C$26:$C$29&gt;=E2737),SRP!$D$26:$D$29)*(G2737/100)*(E2737/1000)),
IF(C2737="Wine",
SUM(LOOKUP(2,1/(SRP!$B$21:$B$25&lt;=E2737)/(SRP!$C$21:$C$25&gt;=E2737),SRP!$D$21:$D$25)*(G2737/100)*(E2737/1000)),
IF(AND(C2737="Ready to Drink",D2737="RTD-One Pour Cocktail&gt;7%&lt;=14.5"),
SUM(LOOKUP(2,1/(SRP!$B$16:$B$20&lt;=E2737)/(SRP!$C$16:$C$20&gt;=E2737),SRP!$D$16:$D$20)*(G2737/100)*(E2737/1000)),
IF(C2737="Ready to Drink",
SUM(LOOKUP(2,1/(SRP!$B$11:$B$15&lt;=E2737)/(SRP!$C$11:$C$15&gt;=E2737),SRP!$D$11:$D$15)*(G2737/100)*(E2737/1000)),
0)))))),2)</f>
        <v>2.0299999999999998</v>
      </c>
      <c r="L2737" s="173" t="str">
        <f t="shared" si="42"/>
        <v>Beer473</v>
      </c>
      <c r="M2737" s="154">
        <f>VLOOKUP(L2737,'Slope %'!C:D,2,0)</f>
        <v>0.12</v>
      </c>
    </row>
    <row r="2738" spans="1:13" x14ac:dyDescent="0.25">
      <c r="A2738" s="169">
        <v>41599</v>
      </c>
      <c r="B2738" s="170" t="s">
        <v>220</v>
      </c>
      <c r="C2738" s="170" t="s">
        <v>15</v>
      </c>
      <c r="D2738" s="170" t="s">
        <v>154</v>
      </c>
      <c r="E2738" s="170">
        <v>50</v>
      </c>
      <c r="F2738" s="170">
        <v>120</v>
      </c>
      <c r="G2738" s="171">
        <v>17</v>
      </c>
      <c r="H2738" s="170" t="s">
        <v>20</v>
      </c>
      <c r="I2738" s="171">
        <v>5.29</v>
      </c>
      <c r="J2738" s="169">
        <v>1</v>
      </c>
      <c r="K2738" s="154" cm="1">
        <f t="array" ref="K2738">ROUND(
IF(C2738="Beer",
SUM(LOOKUP(2,1/(SRP!$B$8:$B$10&lt;=E2738)/(SRP!$C$8:$C$10&gt;=E2738),SRP!$D$8:$D$10)*(G2738/100)*(E2738/1000)),
IF(C2738="Spirits",
SUM(LOOKUP(2,1/(SRP!$B$2:$B$7&lt;=E2738)/(SRP!$C$2:$C$7&gt;=E2738),SRP!$D$2:$D$7)*(G2738/100)*(E2738/1000)),
IF(AND(C2738="Wine",D2738="Fortified Wines"),
SUM(LOOKUP(2,1/(SRP!$B$26:$B$29&lt;=E2738)/(SRP!$C$26:$C$29&gt;=E2738),SRP!$D$26:$D$29)*(G2738/100)*(E2738/1000)),
IF(C2738="Wine",
SUM(LOOKUP(2,1/(SRP!$B$21:$B$25&lt;=E2738)/(SRP!$C$21:$C$25&gt;=E2738),SRP!$D$21:$D$25)*(G2738/100)*(E2738/1000)),
IF(AND(C2738="Ready to Drink",D2738="RTD-One Pour Cocktail&gt;7%&lt;=14.5"),
SUM(LOOKUP(2,1/(SRP!$B$16:$B$20&lt;=E2738)/(SRP!$C$16:$C$20&gt;=E2738),SRP!$D$16:$D$20)*(G2738/100)*(E2738/1000)),
IF(C2738="Ready to Drink",
SUM(LOOKUP(2,1/(SRP!$B$11:$B$15&lt;=E2738)/(SRP!$C$11:$C$15&gt;=E2738),SRP!$D$11:$D$15)*(G2738/100)*(E2738/1000)),
0)))))),2)</f>
        <v>1.1399999999999999</v>
      </c>
      <c r="L2738" s="173" t="str">
        <f t="shared" si="42"/>
        <v>Spirits50</v>
      </c>
      <c r="M2738" s="154">
        <f>VLOOKUP(L2738,'Slope %'!C:D,2,0)</f>
        <v>0.1</v>
      </c>
    </row>
    <row r="2739" spans="1:13" x14ac:dyDescent="0.25">
      <c r="A2739" s="169">
        <v>41601</v>
      </c>
      <c r="B2739" s="170" t="s">
        <v>1180</v>
      </c>
      <c r="C2739" s="170" t="s">
        <v>15</v>
      </c>
      <c r="D2739" s="170" t="s">
        <v>137</v>
      </c>
      <c r="E2739" s="170">
        <v>375</v>
      </c>
      <c r="F2739" s="170">
        <v>12</v>
      </c>
      <c r="G2739" s="171">
        <v>35</v>
      </c>
      <c r="H2739" s="170" t="s">
        <v>43</v>
      </c>
      <c r="I2739" s="171">
        <v>33.29</v>
      </c>
      <c r="J2739" s="169">
        <v>1</v>
      </c>
      <c r="K2739" s="154" cm="1">
        <f t="array" ref="K2739">ROUND(
IF(C2739="Beer",
SUM(LOOKUP(2,1/(SRP!$B$8:$B$10&lt;=E2739)/(SRP!$C$8:$C$10&gt;=E2739),SRP!$D$8:$D$10)*(G2739/100)*(E2739/1000)),
IF(C2739="Spirits",
SUM(LOOKUP(2,1/(SRP!$B$2:$B$7&lt;=E2739)/(SRP!$C$2:$C$7&gt;=E2739),SRP!$D$2:$D$7)*(G2739/100)*(E2739/1000)),
IF(AND(C2739="Wine",D2739="Fortified Wines"),
SUM(LOOKUP(2,1/(SRP!$B$26:$B$29&lt;=E2739)/(SRP!$C$26:$C$29&gt;=E2739),SRP!$D$26:$D$29)*(G2739/100)*(E2739/1000)),
IF(C2739="Wine",
SUM(LOOKUP(2,1/(SRP!$B$21:$B$25&lt;=E2739)/(SRP!$C$21:$C$25&gt;=E2739),SRP!$D$21:$D$25)*(G2739/100)*(E2739/1000)),
IF(AND(C2739="Ready to Drink",D2739="RTD-One Pour Cocktail&gt;7%&lt;=14.5"),
SUM(LOOKUP(2,1/(SRP!$B$16:$B$20&lt;=E2739)/(SRP!$C$16:$C$20&gt;=E2739),SRP!$D$16:$D$20)*(G2739/100)*(E2739/1000)),
IF(C2739="Ready to Drink",
SUM(LOOKUP(2,1/(SRP!$B$11:$B$15&lt;=E2739)/(SRP!$C$11:$C$15&gt;=E2739),SRP!$D$11:$D$15)*(G2739/100)*(E2739/1000)),
0)))))),2)</f>
        <v>11.64</v>
      </c>
      <c r="L2739" s="173" t="str">
        <f t="shared" si="42"/>
        <v>Spirits375</v>
      </c>
      <c r="M2739" s="154">
        <f>VLOOKUP(L2739,'Slope %'!C:D,2,0)</f>
        <v>0.1</v>
      </c>
    </row>
    <row r="2740" spans="1:13" x14ac:dyDescent="0.25">
      <c r="A2740" s="169">
        <v>41602</v>
      </c>
      <c r="B2740" s="170" t="s">
        <v>2320</v>
      </c>
      <c r="C2740" s="170" t="s">
        <v>11</v>
      </c>
      <c r="D2740" s="170" t="s">
        <v>303</v>
      </c>
      <c r="E2740" s="170">
        <v>473</v>
      </c>
      <c r="F2740" s="170">
        <v>24</v>
      </c>
      <c r="G2740" s="171">
        <v>6.2</v>
      </c>
      <c r="H2740" s="170" t="s">
        <v>1422</v>
      </c>
      <c r="I2740" s="171">
        <v>4.49</v>
      </c>
      <c r="J2740" s="169">
        <v>1</v>
      </c>
      <c r="K2740" s="154" cm="1">
        <f t="array" ref="K2740">ROUND(
IF(C2740="Beer",
SUM(LOOKUP(2,1/(SRP!$B$8:$B$10&lt;=E2740)/(SRP!$C$8:$C$10&gt;=E2740),SRP!$D$8:$D$10)*(G2740/100)*(E2740/1000)),
IF(C2740="Spirits",
SUM(LOOKUP(2,1/(SRP!$B$2:$B$7&lt;=E2740)/(SRP!$C$2:$C$7&gt;=E2740),SRP!$D$2:$D$7)*(G2740/100)*(E2740/1000)),
IF(AND(C2740="Wine",D2740="Fortified Wines"),
SUM(LOOKUP(2,1/(SRP!$B$26:$B$29&lt;=E2740)/(SRP!$C$26:$C$29&gt;=E2740),SRP!$D$26:$D$29)*(G2740/100)*(E2740/1000)),
IF(C2740="Wine",
SUM(LOOKUP(2,1/(SRP!$B$21:$B$25&lt;=E2740)/(SRP!$C$21:$C$25&gt;=E2740),SRP!$D$21:$D$25)*(G2740/100)*(E2740/1000)),
IF(AND(C2740="Ready to Drink",D2740="RTD-One Pour Cocktail&gt;7%&lt;=14.5"),
SUM(LOOKUP(2,1/(SRP!$B$16:$B$20&lt;=E2740)/(SRP!$C$16:$C$20&gt;=E2740),SRP!$D$16:$D$20)*(G2740/100)*(E2740/1000)),
IF(C2740="Ready to Drink",
SUM(LOOKUP(2,1/(SRP!$B$11:$B$15&lt;=E2740)/(SRP!$C$11:$C$15&gt;=E2740),SRP!$D$11:$D$15)*(G2740/100)*(E2740/1000)),
0)))))),2)</f>
        <v>2.29</v>
      </c>
      <c r="L2740" s="173" t="str">
        <f t="shared" si="42"/>
        <v>Beer473</v>
      </c>
      <c r="M2740" s="154">
        <f>VLOOKUP(L2740,'Slope %'!C:D,2,0)</f>
        <v>0.12</v>
      </c>
    </row>
    <row r="2741" spans="1:13" x14ac:dyDescent="0.25">
      <c r="A2741" s="169">
        <v>41602</v>
      </c>
      <c r="B2741" s="170" t="s">
        <v>2320</v>
      </c>
      <c r="C2741" s="170" t="s">
        <v>11</v>
      </c>
      <c r="D2741" s="170" t="s">
        <v>303</v>
      </c>
      <c r="E2741" s="170">
        <v>473</v>
      </c>
      <c r="F2741" s="170">
        <v>24</v>
      </c>
      <c r="G2741" s="171">
        <v>6.2</v>
      </c>
      <c r="H2741" s="170" t="s">
        <v>1422</v>
      </c>
      <c r="I2741" s="171">
        <v>4.49</v>
      </c>
      <c r="J2741" s="169">
        <v>1</v>
      </c>
      <c r="K2741" s="154" cm="1">
        <f t="array" ref="K2741">ROUND(
IF(C2741="Beer",
SUM(LOOKUP(2,1/(SRP!$B$8:$B$10&lt;=E2741)/(SRP!$C$8:$C$10&gt;=E2741),SRP!$D$8:$D$10)*(G2741/100)*(E2741/1000)),
IF(C2741="Spirits",
SUM(LOOKUP(2,1/(SRP!$B$2:$B$7&lt;=E2741)/(SRP!$C$2:$C$7&gt;=E2741),SRP!$D$2:$D$7)*(G2741/100)*(E2741/1000)),
IF(AND(C2741="Wine",D2741="Fortified Wines"),
SUM(LOOKUP(2,1/(SRP!$B$26:$B$29&lt;=E2741)/(SRP!$C$26:$C$29&gt;=E2741),SRP!$D$26:$D$29)*(G2741/100)*(E2741/1000)),
IF(C2741="Wine",
SUM(LOOKUP(2,1/(SRP!$B$21:$B$25&lt;=E2741)/(SRP!$C$21:$C$25&gt;=E2741),SRP!$D$21:$D$25)*(G2741/100)*(E2741/1000)),
IF(AND(C2741="Ready to Drink",D2741="RTD-One Pour Cocktail&gt;7%&lt;=14.5"),
SUM(LOOKUP(2,1/(SRP!$B$16:$B$20&lt;=E2741)/(SRP!$C$16:$C$20&gt;=E2741),SRP!$D$16:$D$20)*(G2741/100)*(E2741/1000)),
IF(C2741="Ready to Drink",
SUM(LOOKUP(2,1/(SRP!$B$11:$B$15&lt;=E2741)/(SRP!$C$11:$C$15&gt;=E2741),SRP!$D$11:$D$15)*(G2741/100)*(E2741/1000)),
0)))))),2)</f>
        <v>2.29</v>
      </c>
      <c r="L2741" s="173" t="str">
        <f t="shared" si="42"/>
        <v>Beer473</v>
      </c>
      <c r="M2741" s="154">
        <f>VLOOKUP(L2741,'Slope %'!C:D,2,0)</f>
        <v>0.12</v>
      </c>
    </row>
    <row r="2742" spans="1:13" x14ac:dyDescent="0.25">
      <c r="A2742" s="169">
        <v>41624</v>
      </c>
      <c r="B2742" s="170" t="s">
        <v>2321</v>
      </c>
      <c r="C2742" s="170" t="s">
        <v>15</v>
      </c>
      <c r="D2742" s="170" t="s">
        <v>845</v>
      </c>
      <c r="E2742" s="170">
        <v>750</v>
      </c>
      <c r="F2742" s="170">
        <v>6</v>
      </c>
      <c r="G2742" s="171">
        <v>50.5</v>
      </c>
      <c r="H2742" s="170" t="s">
        <v>17</v>
      </c>
      <c r="I2742" s="171">
        <v>89.99</v>
      </c>
      <c r="J2742" s="169">
        <v>1</v>
      </c>
      <c r="K2742" s="154" cm="1">
        <f t="array" ref="K2742">ROUND(
IF(C2742="Beer",
SUM(LOOKUP(2,1/(SRP!$B$8:$B$10&lt;=E2742)/(SRP!$C$8:$C$10&gt;=E2742),SRP!$D$8:$D$10)*(G2742/100)*(E2742/1000)),
IF(C2742="Spirits",
SUM(LOOKUP(2,1/(SRP!$B$2:$B$7&lt;=E2742)/(SRP!$C$2:$C$7&gt;=E2742),SRP!$D$2:$D$7)*(G2742/100)*(E2742/1000)),
IF(AND(C2742="Wine",D2742="Fortified Wines"),
SUM(LOOKUP(2,1/(SRP!$B$26:$B$29&lt;=E2742)/(SRP!$C$26:$C$29&gt;=E2742),SRP!$D$26:$D$29)*(G2742/100)*(E2742/1000)),
IF(C2742="Wine",
SUM(LOOKUP(2,1/(SRP!$B$21:$B$25&lt;=E2742)/(SRP!$C$21:$C$25&gt;=E2742),SRP!$D$21:$D$25)*(G2742/100)*(E2742/1000)),
IF(AND(C2742="Ready to Drink",D2742="RTD-One Pour Cocktail&gt;7%&lt;=14.5"),
SUM(LOOKUP(2,1/(SRP!$B$16:$B$20&lt;=E2742)/(SRP!$C$16:$C$20&gt;=E2742),SRP!$D$16:$D$20)*(G2742/100)*(E2742/1000)),
IF(C2742="Ready to Drink",
SUM(LOOKUP(2,1/(SRP!$B$11:$B$15&lt;=E2742)/(SRP!$C$11:$C$15&gt;=E2742),SRP!$D$11:$D$15)*(G2742/100)*(E2742/1000)),
0)))))),2)</f>
        <v>29.57</v>
      </c>
      <c r="L2742" s="173" t="str">
        <f t="shared" si="42"/>
        <v>Spirits750</v>
      </c>
      <c r="M2742" s="154">
        <f>VLOOKUP(L2742,'Slope %'!C:D,2,0)</f>
        <v>7.0000000000000007E-2</v>
      </c>
    </row>
    <row r="2743" spans="1:13" x14ac:dyDescent="0.25">
      <c r="A2743" s="169">
        <v>41715</v>
      </c>
      <c r="B2743" s="170" t="s">
        <v>2322</v>
      </c>
      <c r="C2743" s="170" t="s">
        <v>11</v>
      </c>
      <c r="D2743" s="170" t="s">
        <v>303</v>
      </c>
      <c r="E2743" s="170">
        <v>473</v>
      </c>
      <c r="F2743" s="170">
        <v>24</v>
      </c>
      <c r="G2743" s="171">
        <v>7.2</v>
      </c>
      <c r="H2743" s="170" t="s">
        <v>1391</v>
      </c>
      <c r="I2743" s="171">
        <v>4.24</v>
      </c>
      <c r="J2743" s="169">
        <v>1</v>
      </c>
      <c r="K2743" s="154" cm="1">
        <f t="array" ref="K2743">ROUND(
IF(C2743="Beer",
SUM(LOOKUP(2,1/(SRP!$B$8:$B$10&lt;=E2743)/(SRP!$C$8:$C$10&gt;=E2743),SRP!$D$8:$D$10)*(G2743/100)*(E2743/1000)),
IF(C2743="Spirits",
SUM(LOOKUP(2,1/(SRP!$B$2:$B$7&lt;=E2743)/(SRP!$C$2:$C$7&gt;=E2743),SRP!$D$2:$D$7)*(G2743/100)*(E2743/1000)),
IF(AND(C2743="Wine",D2743="Fortified Wines"),
SUM(LOOKUP(2,1/(SRP!$B$26:$B$29&lt;=E2743)/(SRP!$C$26:$C$29&gt;=E2743),SRP!$D$26:$D$29)*(G2743/100)*(E2743/1000)),
IF(C2743="Wine",
SUM(LOOKUP(2,1/(SRP!$B$21:$B$25&lt;=E2743)/(SRP!$C$21:$C$25&gt;=E2743),SRP!$D$21:$D$25)*(G2743/100)*(E2743/1000)),
IF(AND(C2743="Ready to Drink",D2743="RTD-One Pour Cocktail&gt;7%&lt;=14.5"),
SUM(LOOKUP(2,1/(SRP!$B$16:$B$20&lt;=E2743)/(SRP!$C$16:$C$20&gt;=E2743),SRP!$D$16:$D$20)*(G2743/100)*(E2743/1000)),
IF(C2743="Ready to Drink",
SUM(LOOKUP(2,1/(SRP!$B$11:$B$15&lt;=E2743)/(SRP!$C$11:$C$15&gt;=E2743),SRP!$D$11:$D$15)*(G2743/100)*(E2743/1000)),
0)))))),2)</f>
        <v>2.66</v>
      </c>
      <c r="L2743" s="173" t="str">
        <f t="shared" si="42"/>
        <v>Beer473</v>
      </c>
      <c r="M2743" s="154">
        <f>VLOOKUP(L2743,'Slope %'!C:D,2,0)</f>
        <v>0.12</v>
      </c>
    </row>
    <row r="2744" spans="1:13" x14ac:dyDescent="0.25">
      <c r="A2744" s="169">
        <v>41715</v>
      </c>
      <c r="B2744" s="170" t="s">
        <v>2322</v>
      </c>
      <c r="C2744" s="170" t="s">
        <v>11</v>
      </c>
      <c r="D2744" s="170" t="s">
        <v>303</v>
      </c>
      <c r="E2744" s="170">
        <v>473</v>
      </c>
      <c r="F2744" s="170">
        <v>24</v>
      </c>
      <c r="G2744" s="171">
        <v>7.2</v>
      </c>
      <c r="H2744" s="170" t="s">
        <v>1391</v>
      </c>
      <c r="I2744" s="171">
        <v>4.24</v>
      </c>
      <c r="J2744" s="169">
        <v>1</v>
      </c>
      <c r="K2744" s="154" cm="1">
        <f t="array" ref="K2744">ROUND(
IF(C2744="Beer",
SUM(LOOKUP(2,1/(SRP!$B$8:$B$10&lt;=E2744)/(SRP!$C$8:$C$10&gt;=E2744),SRP!$D$8:$D$10)*(G2744/100)*(E2744/1000)),
IF(C2744="Spirits",
SUM(LOOKUP(2,1/(SRP!$B$2:$B$7&lt;=E2744)/(SRP!$C$2:$C$7&gt;=E2744),SRP!$D$2:$D$7)*(G2744/100)*(E2744/1000)),
IF(AND(C2744="Wine",D2744="Fortified Wines"),
SUM(LOOKUP(2,1/(SRP!$B$26:$B$29&lt;=E2744)/(SRP!$C$26:$C$29&gt;=E2744),SRP!$D$26:$D$29)*(G2744/100)*(E2744/1000)),
IF(C2744="Wine",
SUM(LOOKUP(2,1/(SRP!$B$21:$B$25&lt;=E2744)/(SRP!$C$21:$C$25&gt;=E2744),SRP!$D$21:$D$25)*(G2744/100)*(E2744/1000)),
IF(AND(C2744="Ready to Drink",D2744="RTD-One Pour Cocktail&gt;7%&lt;=14.5"),
SUM(LOOKUP(2,1/(SRP!$B$16:$B$20&lt;=E2744)/(SRP!$C$16:$C$20&gt;=E2744),SRP!$D$16:$D$20)*(G2744/100)*(E2744/1000)),
IF(C2744="Ready to Drink",
SUM(LOOKUP(2,1/(SRP!$B$11:$B$15&lt;=E2744)/(SRP!$C$11:$C$15&gt;=E2744),SRP!$D$11:$D$15)*(G2744/100)*(E2744/1000)),
0)))))),2)</f>
        <v>2.66</v>
      </c>
      <c r="L2744" s="173" t="str">
        <f t="shared" si="42"/>
        <v>Beer473</v>
      </c>
      <c r="M2744" s="154">
        <f>VLOOKUP(L2744,'Slope %'!C:D,2,0)</f>
        <v>0.12</v>
      </c>
    </row>
    <row r="2745" spans="1:13" x14ac:dyDescent="0.25">
      <c r="A2745" s="169">
        <v>41726</v>
      </c>
      <c r="B2745" s="170" t="s">
        <v>2323</v>
      </c>
      <c r="C2745" s="170" t="s">
        <v>24</v>
      </c>
      <c r="D2745" s="170" t="s">
        <v>99</v>
      </c>
      <c r="E2745" s="170">
        <v>750</v>
      </c>
      <c r="F2745" s="170">
        <v>6</v>
      </c>
      <c r="G2745" s="171">
        <v>17</v>
      </c>
      <c r="H2745" s="170" t="s">
        <v>35</v>
      </c>
      <c r="I2745" s="171">
        <v>19.489999999999998</v>
      </c>
      <c r="J2745" s="169">
        <v>1</v>
      </c>
      <c r="K2745" s="154" cm="1">
        <f t="array" ref="K2745">ROUND(
IF(C2745="Beer",
SUM(LOOKUP(2,1/(SRP!$B$8:$B$10&lt;=E2745)/(SRP!$C$8:$C$10&gt;=E2745),SRP!$D$8:$D$10)*(G2745/100)*(E2745/1000)),
IF(C2745="Spirits",
SUM(LOOKUP(2,1/(SRP!$B$2:$B$7&lt;=E2745)/(SRP!$C$2:$C$7&gt;=E2745),SRP!$D$2:$D$7)*(G2745/100)*(E2745/1000)),
IF(AND(C2745="Wine",D2745="Fortified Wines"),
SUM(LOOKUP(2,1/(SRP!$B$26:$B$29&lt;=E2745)/(SRP!$C$26:$C$29&gt;=E2745),SRP!$D$26:$D$29)*(G2745/100)*(E2745/1000)),
IF(C2745="Wine",
SUM(LOOKUP(2,1/(SRP!$B$21:$B$25&lt;=E2745)/(SRP!$C$21:$C$25&gt;=E2745),SRP!$D$21:$D$25)*(G2745/100)*(E2745/1000)),
IF(AND(C2745="Ready to Drink",D2745="RTD-One Pour Cocktail&gt;7%&lt;=14.5"),
SUM(LOOKUP(2,1/(SRP!$B$16:$B$20&lt;=E2745)/(SRP!$C$16:$C$20&gt;=E2745),SRP!$D$16:$D$20)*(G2745/100)*(E2745/1000)),
IF(C2745="Ready to Drink",
SUM(LOOKUP(2,1/(SRP!$B$11:$B$15&lt;=E2745)/(SRP!$C$11:$C$15&gt;=E2745),SRP!$D$11:$D$15)*(G2745/100)*(E2745/1000)),
0)))))),2)</f>
        <v>9.9499999999999993</v>
      </c>
      <c r="L2745" s="173" t="str">
        <f t="shared" si="42"/>
        <v>Wine750</v>
      </c>
      <c r="M2745" s="154">
        <f>VLOOKUP(L2745,'Slope %'!C:D,2,0)</f>
        <v>0.1</v>
      </c>
    </row>
    <row r="2746" spans="1:13" x14ac:dyDescent="0.25">
      <c r="A2746" s="169">
        <v>41727</v>
      </c>
      <c r="B2746" s="170" t="s">
        <v>2324</v>
      </c>
      <c r="C2746" s="170" t="s">
        <v>24</v>
      </c>
      <c r="D2746" s="170" t="s">
        <v>99</v>
      </c>
      <c r="E2746" s="170">
        <v>750</v>
      </c>
      <c r="F2746" s="170">
        <v>6</v>
      </c>
      <c r="G2746" s="171">
        <v>18</v>
      </c>
      <c r="H2746" s="170" t="s">
        <v>35</v>
      </c>
      <c r="I2746" s="171">
        <v>19.489999999999998</v>
      </c>
      <c r="J2746" s="169">
        <v>1</v>
      </c>
      <c r="K2746" s="154" cm="1">
        <f t="array" ref="K2746">ROUND(
IF(C2746="Beer",
SUM(LOOKUP(2,1/(SRP!$B$8:$B$10&lt;=E2746)/(SRP!$C$8:$C$10&gt;=E2746),SRP!$D$8:$D$10)*(G2746/100)*(E2746/1000)),
IF(C2746="Spirits",
SUM(LOOKUP(2,1/(SRP!$B$2:$B$7&lt;=E2746)/(SRP!$C$2:$C$7&gt;=E2746),SRP!$D$2:$D$7)*(G2746/100)*(E2746/1000)),
IF(AND(C2746="Wine",D2746="Fortified Wines"),
SUM(LOOKUP(2,1/(SRP!$B$26:$B$29&lt;=E2746)/(SRP!$C$26:$C$29&gt;=E2746),SRP!$D$26:$D$29)*(G2746/100)*(E2746/1000)),
IF(C2746="Wine",
SUM(LOOKUP(2,1/(SRP!$B$21:$B$25&lt;=E2746)/(SRP!$C$21:$C$25&gt;=E2746),SRP!$D$21:$D$25)*(G2746/100)*(E2746/1000)),
IF(AND(C2746="Ready to Drink",D2746="RTD-One Pour Cocktail&gt;7%&lt;=14.5"),
SUM(LOOKUP(2,1/(SRP!$B$16:$B$20&lt;=E2746)/(SRP!$C$16:$C$20&gt;=E2746),SRP!$D$16:$D$20)*(G2746/100)*(E2746/1000)),
IF(C2746="Ready to Drink",
SUM(LOOKUP(2,1/(SRP!$B$11:$B$15&lt;=E2746)/(SRP!$C$11:$C$15&gt;=E2746),SRP!$D$11:$D$15)*(G2746/100)*(E2746/1000)),
0)))))),2)</f>
        <v>10.54</v>
      </c>
      <c r="L2746" s="173" t="str">
        <f t="shared" si="42"/>
        <v>Wine750</v>
      </c>
      <c r="M2746" s="154">
        <f>VLOOKUP(L2746,'Slope %'!C:D,2,0)</f>
        <v>0.1</v>
      </c>
    </row>
    <row r="2747" spans="1:13" x14ac:dyDescent="0.25">
      <c r="A2747" s="169">
        <v>41753</v>
      </c>
      <c r="B2747" s="170" t="s">
        <v>2325</v>
      </c>
      <c r="C2747" s="170" t="s">
        <v>263</v>
      </c>
      <c r="D2747" s="170" t="s">
        <v>264</v>
      </c>
      <c r="E2747" s="170">
        <v>355</v>
      </c>
      <c r="F2747" s="170">
        <v>24</v>
      </c>
      <c r="G2747" s="171">
        <v>5</v>
      </c>
      <c r="H2747" s="170" t="s">
        <v>1254</v>
      </c>
      <c r="I2747" s="171">
        <v>3.88</v>
      </c>
      <c r="J2747" s="169">
        <v>1</v>
      </c>
      <c r="K2747" s="154" cm="1">
        <f t="array" ref="K2747">ROUND(
IF(C2747="Beer",
SUM(LOOKUP(2,1/(SRP!$B$8:$B$10&lt;=E2747)/(SRP!$C$8:$C$10&gt;=E2747),SRP!$D$8:$D$10)*(G2747/100)*(E2747/1000)),
IF(C2747="Spirits",
SUM(LOOKUP(2,1/(SRP!$B$2:$B$7&lt;=E2747)/(SRP!$C$2:$C$7&gt;=E2747),SRP!$D$2:$D$7)*(G2747/100)*(E2747/1000)),
IF(AND(C2747="Wine",D2747="Fortified Wines"),
SUM(LOOKUP(2,1/(SRP!$B$26:$B$29&lt;=E2747)/(SRP!$C$26:$C$29&gt;=E2747),SRP!$D$26:$D$29)*(G2747/100)*(E2747/1000)),
IF(C2747="Wine",
SUM(LOOKUP(2,1/(SRP!$B$21:$B$25&lt;=E2747)/(SRP!$C$21:$C$25&gt;=E2747),SRP!$D$21:$D$25)*(G2747/100)*(E2747/1000)),
IF(AND(C2747="Ready to Drink",D2747="RTD-One Pour Cocktail&gt;7%&lt;=14.5"),
SUM(LOOKUP(2,1/(SRP!$B$16:$B$20&lt;=E2747)/(SRP!$C$16:$C$20&gt;=E2747),SRP!$D$16:$D$20)*(G2747/100)*(E2747/1000)),
IF(C2747="Ready to Drink",
SUM(LOOKUP(2,1/(SRP!$B$11:$B$15&lt;=E2747)/(SRP!$C$11:$C$15&gt;=E2747),SRP!$D$11:$D$15)*(G2747/100)*(E2747/1000)),
0)))))),2)</f>
        <v>1.57</v>
      </c>
      <c r="L2747" s="173" t="str">
        <f t="shared" si="42"/>
        <v>Ready to Drink355</v>
      </c>
      <c r="M2747" s="154">
        <f>VLOOKUP(L2747,'Slope %'!C:D,2,0)</f>
        <v>0.12</v>
      </c>
    </row>
    <row r="2748" spans="1:13" x14ac:dyDescent="0.25">
      <c r="A2748" s="169">
        <v>41826</v>
      </c>
      <c r="B2748" s="170" t="s">
        <v>2326</v>
      </c>
      <c r="C2748" s="170" t="s">
        <v>11</v>
      </c>
      <c r="D2748" s="170" t="s">
        <v>267</v>
      </c>
      <c r="E2748" s="170">
        <v>473</v>
      </c>
      <c r="F2748" s="170">
        <v>24</v>
      </c>
      <c r="G2748" s="171">
        <v>5</v>
      </c>
      <c r="H2748" s="170" t="s">
        <v>2319</v>
      </c>
      <c r="I2748" s="171">
        <v>3.99</v>
      </c>
      <c r="J2748" s="169">
        <v>1</v>
      </c>
      <c r="K2748" s="154" cm="1">
        <f t="array" ref="K2748">ROUND(
IF(C2748="Beer",
SUM(LOOKUP(2,1/(SRP!$B$8:$B$10&lt;=E2748)/(SRP!$C$8:$C$10&gt;=E2748),SRP!$D$8:$D$10)*(G2748/100)*(E2748/1000)),
IF(C2748="Spirits",
SUM(LOOKUP(2,1/(SRP!$B$2:$B$7&lt;=E2748)/(SRP!$C$2:$C$7&gt;=E2748),SRP!$D$2:$D$7)*(G2748/100)*(E2748/1000)),
IF(AND(C2748="Wine",D2748="Fortified Wines"),
SUM(LOOKUP(2,1/(SRP!$B$26:$B$29&lt;=E2748)/(SRP!$C$26:$C$29&gt;=E2748),SRP!$D$26:$D$29)*(G2748/100)*(E2748/1000)),
IF(C2748="Wine",
SUM(LOOKUP(2,1/(SRP!$B$21:$B$25&lt;=E2748)/(SRP!$C$21:$C$25&gt;=E2748),SRP!$D$21:$D$25)*(G2748/100)*(E2748/1000)),
IF(AND(C2748="Ready to Drink",D2748="RTD-One Pour Cocktail&gt;7%&lt;=14.5"),
SUM(LOOKUP(2,1/(SRP!$B$16:$B$20&lt;=E2748)/(SRP!$C$16:$C$20&gt;=E2748),SRP!$D$16:$D$20)*(G2748/100)*(E2748/1000)),
IF(C2748="Ready to Drink",
SUM(LOOKUP(2,1/(SRP!$B$11:$B$15&lt;=E2748)/(SRP!$C$11:$C$15&gt;=E2748),SRP!$D$11:$D$15)*(G2748/100)*(E2748/1000)),
0)))))),2)</f>
        <v>1.85</v>
      </c>
      <c r="L2748" s="173" t="str">
        <f t="shared" si="42"/>
        <v>Beer473</v>
      </c>
      <c r="M2748" s="154">
        <f>VLOOKUP(L2748,'Slope %'!C:D,2,0)</f>
        <v>0.12</v>
      </c>
    </row>
    <row r="2749" spans="1:13" x14ac:dyDescent="0.25">
      <c r="A2749" s="169">
        <v>41826</v>
      </c>
      <c r="B2749" s="170" t="s">
        <v>2326</v>
      </c>
      <c r="C2749" s="170" t="s">
        <v>11</v>
      </c>
      <c r="D2749" s="170" t="s">
        <v>267</v>
      </c>
      <c r="E2749" s="170">
        <v>473</v>
      </c>
      <c r="F2749" s="170">
        <v>24</v>
      </c>
      <c r="G2749" s="171">
        <v>5</v>
      </c>
      <c r="H2749" s="170" t="s">
        <v>1407</v>
      </c>
      <c r="I2749" s="171">
        <v>3.99</v>
      </c>
      <c r="J2749" s="169">
        <v>1</v>
      </c>
      <c r="K2749" s="154" cm="1">
        <f t="array" ref="K2749">ROUND(
IF(C2749="Beer",
SUM(LOOKUP(2,1/(SRP!$B$8:$B$10&lt;=E2749)/(SRP!$C$8:$C$10&gt;=E2749),SRP!$D$8:$D$10)*(G2749/100)*(E2749/1000)),
IF(C2749="Spirits",
SUM(LOOKUP(2,1/(SRP!$B$2:$B$7&lt;=E2749)/(SRP!$C$2:$C$7&gt;=E2749),SRP!$D$2:$D$7)*(G2749/100)*(E2749/1000)),
IF(AND(C2749="Wine",D2749="Fortified Wines"),
SUM(LOOKUP(2,1/(SRP!$B$26:$B$29&lt;=E2749)/(SRP!$C$26:$C$29&gt;=E2749),SRP!$D$26:$D$29)*(G2749/100)*(E2749/1000)),
IF(C2749="Wine",
SUM(LOOKUP(2,1/(SRP!$B$21:$B$25&lt;=E2749)/(SRP!$C$21:$C$25&gt;=E2749),SRP!$D$21:$D$25)*(G2749/100)*(E2749/1000)),
IF(AND(C2749="Ready to Drink",D2749="RTD-One Pour Cocktail&gt;7%&lt;=14.5"),
SUM(LOOKUP(2,1/(SRP!$B$16:$B$20&lt;=E2749)/(SRP!$C$16:$C$20&gt;=E2749),SRP!$D$16:$D$20)*(G2749/100)*(E2749/1000)),
IF(C2749="Ready to Drink",
SUM(LOOKUP(2,1/(SRP!$B$11:$B$15&lt;=E2749)/(SRP!$C$11:$C$15&gt;=E2749),SRP!$D$11:$D$15)*(G2749/100)*(E2749/1000)),
0)))))),2)</f>
        <v>1.85</v>
      </c>
      <c r="L2749" s="173" t="str">
        <f t="shared" si="42"/>
        <v>Beer473</v>
      </c>
      <c r="M2749" s="154">
        <f>VLOOKUP(L2749,'Slope %'!C:D,2,0)</f>
        <v>0.12</v>
      </c>
    </row>
    <row r="2750" spans="1:13" x14ac:dyDescent="0.25">
      <c r="A2750" s="169">
        <v>41829</v>
      </c>
      <c r="B2750" s="170" t="s">
        <v>2327</v>
      </c>
      <c r="C2750" s="170" t="s">
        <v>15</v>
      </c>
      <c r="D2750" s="170" t="s">
        <v>113</v>
      </c>
      <c r="E2750" s="170">
        <v>375</v>
      </c>
      <c r="F2750" s="170">
        <v>12</v>
      </c>
      <c r="G2750" s="171">
        <v>40</v>
      </c>
      <c r="H2750" s="170" t="s">
        <v>17</v>
      </c>
      <c r="I2750" s="171">
        <v>69.989999999999995</v>
      </c>
      <c r="J2750" s="169">
        <v>1</v>
      </c>
      <c r="K2750" s="154" cm="1">
        <f t="array" ref="K2750">ROUND(
IF(C2750="Beer",
SUM(LOOKUP(2,1/(SRP!$B$8:$B$10&lt;=E2750)/(SRP!$C$8:$C$10&gt;=E2750),SRP!$D$8:$D$10)*(G2750/100)*(E2750/1000)),
IF(C2750="Spirits",
SUM(LOOKUP(2,1/(SRP!$B$2:$B$7&lt;=E2750)/(SRP!$C$2:$C$7&gt;=E2750),SRP!$D$2:$D$7)*(G2750/100)*(E2750/1000)),
IF(AND(C2750="Wine",D2750="Fortified Wines"),
SUM(LOOKUP(2,1/(SRP!$B$26:$B$29&lt;=E2750)/(SRP!$C$26:$C$29&gt;=E2750),SRP!$D$26:$D$29)*(G2750/100)*(E2750/1000)),
IF(C2750="Wine",
SUM(LOOKUP(2,1/(SRP!$B$21:$B$25&lt;=E2750)/(SRP!$C$21:$C$25&gt;=E2750),SRP!$D$21:$D$25)*(G2750/100)*(E2750/1000)),
IF(AND(C2750="Ready to Drink",D2750="RTD-One Pour Cocktail&gt;7%&lt;=14.5"),
SUM(LOOKUP(2,1/(SRP!$B$16:$B$20&lt;=E2750)/(SRP!$C$16:$C$20&gt;=E2750),SRP!$D$16:$D$20)*(G2750/100)*(E2750/1000)),
IF(C2750="Ready to Drink",
SUM(LOOKUP(2,1/(SRP!$B$11:$B$15&lt;=E2750)/(SRP!$C$11:$C$15&gt;=E2750),SRP!$D$11:$D$15)*(G2750/100)*(E2750/1000)),
0)))))),2)</f>
        <v>13.3</v>
      </c>
      <c r="L2750" s="173" t="str">
        <f t="shared" si="42"/>
        <v>Spirits375</v>
      </c>
      <c r="M2750" s="154">
        <f>VLOOKUP(L2750,'Slope %'!C:D,2,0)</f>
        <v>0.1</v>
      </c>
    </row>
    <row r="2751" spans="1:13" x14ac:dyDescent="0.25">
      <c r="A2751" s="169">
        <v>41848</v>
      </c>
      <c r="B2751" s="170" t="s">
        <v>2328</v>
      </c>
      <c r="C2751" s="170" t="s">
        <v>11</v>
      </c>
      <c r="D2751" s="170" t="s">
        <v>267</v>
      </c>
      <c r="E2751" s="170">
        <v>473</v>
      </c>
      <c r="F2751" s="170">
        <v>24</v>
      </c>
      <c r="G2751" s="171">
        <v>4.8</v>
      </c>
      <c r="H2751" s="170" t="s">
        <v>2226</v>
      </c>
      <c r="I2751" s="171">
        <v>4.3899999999999997</v>
      </c>
      <c r="J2751" s="169">
        <v>1</v>
      </c>
      <c r="K2751" s="154" cm="1">
        <f t="array" ref="K2751">ROUND(
IF(C2751="Beer",
SUM(LOOKUP(2,1/(SRP!$B$8:$B$10&lt;=E2751)/(SRP!$C$8:$C$10&gt;=E2751),SRP!$D$8:$D$10)*(G2751/100)*(E2751/1000)),
IF(C2751="Spirits",
SUM(LOOKUP(2,1/(SRP!$B$2:$B$7&lt;=E2751)/(SRP!$C$2:$C$7&gt;=E2751),SRP!$D$2:$D$7)*(G2751/100)*(E2751/1000)),
IF(AND(C2751="Wine",D2751="Fortified Wines"),
SUM(LOOKUP(2,1/(SRP!$B$26:$B$29&lt;=E2751)/(SRP!$C$26:$C$29&gt;=E2751),SRP!$D$26:$D$29)*(G2751/100)*(E2751/1000)),
IF(C2751="Wine",
SUM(LOOKUP(2,1/(SRP!$B$21:$B$25&lt;=E2751)/(SRP!$C$21:$C$25&gt;=E2751),SRP!$D$21:$D$25)*(G2751/100)*(E2751/1000)),
IF(AND(C2751="Ready to Drink",D2751="RTD-One Pour Cocktail&gt;7%&lt;=14.5"),
SUM(LOOKUP(2,1/(SRP!$B$16:$B$20&lt;=E2751)/(SRP!$C$16:$C$20&gt;=E2751),SRP!$D$16:$D$20)*(G2751/100)*(E2751/1000)),
IF(C2751="Ready to Drink",
SUM(LOOKUP(2,1/(SRP!$B$11:$B$15&lt;=E2751)/(SRP!$C$11:$C$15&gt;=E2751),SRP!$D$11:$D$15)*(G2751/100)*(E2751/1000)),
0)))))),2)</f>
        <v>1.77</v>
      </c>
      <c r="L2751" s="173" t="str">
        <f t="shared" si="42"/>
        <v>Beer473</v>
      </c>
      <c r="M2751" s="154">
        <f>VLOOKUP(L2751,'Slope %'!C:D,2,0)</f>
        <v>0.12</v>
      </c>
    </row>
    <row r="2752" spans="1:13" x14ac:dyDescent="0.25">
      <c r="A2752" s="169">
        <v>41848</v>
      </c>
      <c r="B2752" s="170" t="s">
        <v>2328</v>
      </c>
      <c r="C2752" s="170" t="s">
        <v>11</v>
      </c>
      <c r="D2752" s="170" t="s">
        <v>267</v>
      </c>
      <c r="E2752" s="170">
        <v>473</v>
      </c>
      <c r="F2752" s="170">
        <v>24</v>
      </c>
      <c r="G2752" s="171">
        <v>4.8</v>
      </c>
      <c r="H2752" s="170" t="s">
        <v>1407</v>
      </c>
      <c r="I2752" s="171">
        <v>4.3899999999999997</v>
      </c>
      <c r="J2752" s="169">
        <v>1</v>
      </c>
      <c r="K2752" s="154" cm="1">
        <f t="array" ref="K2752">ROUND(
IF(C2752="Beer",
SUM(LOOKUP(2,1/(SRP!$B$8:$B$10&lt;=E2752)/(SRP!$C$8:$C$10&gt;=E2752),SRP!$D$8:$D$10)*(G2752/100)*(E2752/1000)),
IF(C2752="Spirits",
SUM(LOOKUP(2,1/(SRP!$B$2:$B$7&lt;=E2752)/(SRP!$C$2:$C$7&gt;=E2752),SRP!$D$2:$D$7)*(G2752/100)*(E2752/1000)),
IF(AND(C2752="Wine",D2752="Fortified Wines"),
SUM(LOOKUP(2,1/(SRP!$B$26:$B$29&lt;=E2752)/(SRP!$C$26:$C$29&gt;=E2752),SRP!$D$26:$D$29)*(G2752/100)*(E2752/1000)),
IF(C2752="Wine",
SUM(LOOKUP(2,1/(SRP!$B$21:$B$25&lt;=E2752)/(SRP!$C$21:$C$25&gt;=E2752),SRP!$D$21:$D$25)*(G2752/100)*(E2752/1000)),
IF(AND(C2752="Ready to Drink",D2752="RTD-One Pour Cocktail&gt;7%&lt;=14.5"),
SUM(LOOKUP(2,1/(SRP!$B$16:$B$20&lt;=E2752)/(SRP!$C$16:$C$20&gt;=E2752),SRP!$D$16:$D$20)*(G2752/100)*(E2752/1000)),
IF(C2752="Ready to Drink",
SUM(LOOKUP(2,1/(SRP!$B$11:$B$15&lt;=E2752)/(SRP!$C$11:$C$15&gt;=E2752),SRP!$D$11:$D$15)*(G2752/100)*(E2752/1000)),
0)))))),2)</f>
        <v>1.77</v>
      </c>
      <c r="L2752" s="173" t="str">
        <f t="shared" si="42"/>
        <v>Beer473</v>
      </c>
      <c r="M2752" s="154">
        <f>VLOOKUP(L2752,'Slope %'!C:D,2,0)</f>
        <v>0.12</v>
      </c>
    </row>
    <row r="2753" spans="1:13" x14ac:dyDescent="0.25">
      <c r="A2753" s="169">
        <v>41920</v>
      </c>
      <c r="B2753" s="170" t="s">
        <v>2329</v>
      </c>
      <c r="C2753" s="170" t="s">
        <v>15</v>
      </c>
      <c r="D2753" s="170" t="s">
        <v>78</v>
      </c>
      <c r="E2753" s="170">
        <v>750</v>
      </c>
      <c r="F2753" s="170">
        <v>12</v>
      </c>
      <c r="G2753" s="171">
        <v>45</v>
      </c>
      <c r="H2753" s="170" t="s">
        <v>20</v>
      </c>
      <c r="I2753" s="171">
        <v>36.99</v>
      </c>
      <c r="J2753" s="169">
        <v>1</v>
      </c>
      <c r="K2753" s="154" cm="1">
        <f t="array" ref="K2753">ROUND(
IF(C2753="Beer",
SUM(LOOKUP(2,1/(SRP!$B$8:$B$10&lt;=E2753)/(SRP!$C$8:$C$10&gt;=E2753),SRP!$D$8:$D$10)*(G2753/100)*(E2753/1000)),
IF(C2753="Spirits",
SUM(LOOKUP(2,1/(SRP!$B$2:$B$7&lt;=E2753)/(SRP!$C$2:$C$7&gt;=E2753),SRP!$D$2:$D$7)*(G2753/100)*(E2753/1000)),
IF(AND(C2753="Wine",D2753="Fortified Wines"),
SUM(LOOKUP(2,1/(SRP!$B$26:$B$29&lt;=E2753)/(SRP!$C$26:$C$29&gt;=E2753),SRP!$D$26:$D$29)*(G2753/100)*(E2753/1000)),
IF(C2753="Wine",
SUM(LOOKUP(2,1/(SRP!$B$21:$B$25&lt;=E2753)/(SRP!$C$21:$C$25&gt;=E2753),SRP!$D$21:$D$25)*(G2753/100)*(E2753/1000)),
IF(AND(C2753="Ready to Drink",D2753="RTD-One Pour Cocktail&gt;7%&lt;=14.5"),
SUM(LOOKUP(2,1/(SRP!$B$16:$B$20&lt;=E2753)/(SRP!$C$16:$C$20&gt;=E2753),SRP!$D$16:$D$20)*(G2753/100)*(E2753/1000)),
IF(C2753="Ready to Drink",
SUM(LOOKUP(2,1/(SRP!$B$11:$B$15&lt;=E2753)/(SRP!$C$11:$C$15&gt;=E2753),SRP!$D$11:$D$15)*(G2753/100)*(E2753/1000)),
0)))))),2)</f>
        <v>26.35</v>
      </c>
      <c r="L2753" s="173" t="str">
        <f t="shared" si="42"/>
        <v>Spirits750</v>
      </c>
      <c r="M2753" s="154">
        <f>VLOOKUP(L2753,'Slope %'!C:D,2,0)</f>
        <v>7.0000000000000007E-2</v>
      </c>
    </row>
    <row r="2754" spans="1:13" x14ac:dyDescent="0.25">
      <c r="A2754" s="169">
        <v>41966</v>
      </c>
      <c r="B2754" s="170" t="s">
        <v>2330</v>
      </c>
      <c r="C2754" s="170" t="s">
        <v>15</v>
      </c>
      <c r="D2754" s="170" t="s">
        <v>154</v>
      </c>
      <c r="E2754" s="170">
        <v>750</v>
      </c>
      <c r="F2754" s="170">
        <v>12</v>
      </c>
      <c r="G2754" s="171">
        <v>16</v>
      </c>
      <c r="H2754" s="170" t="s">
        <v>783</v>
      </c>
      <c r="I2754" s="171">
        <v>37.99</v>
      </c>
      <c r="J2754" s="169">
        <v>1</v>
      </c>
      <c r="K2754" s="154" cm="1">
        <f t="array" ref="K2754">ROUND(
IF(C2754="Beer",
SUM(LOOKUP(2,1/(SRP!$B$8:$B$10&lt;=E2754)/(SRP!$C$8:$C$10&gt;=E2754),SRP!$D$8:$D$10)*(G2754/100)*(E2754/1000)),
IF(C2754="Spirits",
SUM(LOOKUP(2,1/(SRP!$B$2:$B$7&lt;=E2754)/(SRP!$C$2:$C$7&gt;=E2754),SRP!$D$2:$D$7)*(G2754/100)*(E2754/1000)),
IF(AND(C2754="Wine",D2754="Fortified Wines"),
SUM(LOOKUP(2,1/(SRP!$B$26:$B$29&lt;=E2754)/(SRP!$C$26:$C$29&gt;=E2754),SRP!$D$26:$D$29)*(G2754/100)*(E2754/1000)),
IF(C2754="Wine",
SUM(LOOKUP(2,1/(SRP!$B$21:$B$25&lt;=E2754)/(SRP!$C$21:$C$25&gt;=E2754),SRP!$D$21:$D$25)*(G2754/100)*(E2754/1000)),
IF(AND(C2754="Ready to Drink",D2754="RTD-One Pour Cocktail&gt;7%&lt;=14.5"),
SUM(LOOKUP(2,1/(SRP!$B$16:$B$20&lt;=E2754)/(SRP!$C$16:$C$20&gt;=E2754),SRP!$D$16:$D$20)*(G2754/100)*(E2754/1000)),
IF(C2754="Ready to Drink",
SUM(LOOKUP(2,1/(SRP!$B$11:$B$15&lt;=E2754)/(SRP!$C$11:$C$15&gt;=E2754),SRP!$D$11:$D$15)*(G2754/100)*(E2754/1000)),
0)))))),2)</f>
        <v>9.3699999999999992</v>
      </c>
      <c r="L2754" s="173" t="str">
        <f t="shared" si="42"/>
        <v>Spirits750</v>
      </c>
      <c r="M2754" s="154">
        <f>VLOOKUP(L2754,'Slope %'!C:D,2,0)</f>
        <v>7.0000000000000007E-2</v>
      </c>
    </row>
    <row r="2755" spans="1:13" x14ac:dyDescent="0.25">
      <c r="A2755" s="169">
        <v>41967</v>
      </c>
      <c r="B2755" s="170" t="s">
        <v>2331</v>
      </c>
      <c r="C2755" s="170" t="s">
        <v>24</v>
      </c>
      <c r="D2755" s="170" t="s">
        <v>34</v>
      </c>
      <c r="E2755" s="170">
        <v>750</v>
      </c>
      <c r="F2755" s="170">
        <v>12</v>
      </c>
      <c r="G2755" s="171">
        <v>13.5</v>
      </c>
      <c r="H2755" s="170" t="s">
        <v>200</v>
      </c>
      <c r="I2755" s="171">
        <v>124.26</v>
      </c>
      <c r="J2755" s="169">
        <v>1</v>
      </c>
      <c r="K2755" s="154" cm="1">
        <f t="array" ref="K2755">ROUND(
IF(C2755="Beer",
SUM(LOOKUP(2,1/(SRP!$B$8:$B$10&lt;=E2755)/(SRP!$C$8:$C$10&gt;=E2755),SRP!$D$8:$D$10)*(G2755/100)*(E2755/1000)),
IF(C2755="Spirits",
SUM(LOOKUP(2,1/(SRP!$B$2:$B$7&lt;=E2755)/(SRP!$C$2:$C$7&gt;=E2755),SRP!$D$2:$D$7)*(G2755/100)*(E2755/1000)),
IF(AND(C2755="Wine",D2755="Fortified Wines"),
SUM(LOOKUP(2,1/(SRP!$B$26:$B$29&lt;=E2755)/(SRP!$C$26:$C$29&gt;=E2755),SRP!$D$26:$D$29)*(G2755/100)*(E2755/1000)),
IF(C2755="Wine",
SUM(LOOKUP(2,1/(SRP!$B$21:$B$25&lt;=E2755)/(SRP!$C$21:$C$25&gt;=E2755),SRP!$D$21:$D$25)*(G2755/100)*(E2755/1000)),
IF(AND(C2755="Ready to Drink",D2755="RTD-One Pour Cocktail&gt;7%&lt;=14.5"),
SUM(LOOKUP(2,1/(SRP!$B$16:$B$20&lt;=E2755)/(SRP!$C$16:$C$20&gt;=E2755),SRP!$D$16:$D$20)*(G2755/100)*(E2755/1000)),
IF(C2755="Ready to Drink",
SUM(LOOKUP(2,1/(SRP!$B$11:$B$15&lt;=E2755)/(SRP!$C$11:$C$15&gt;=E2755),SRP!$D$11:$D$15)*(G2755/100)*(E2755/1000)),
0)))))),2)</f>
        <v>7.9</v>
      </c>
      <c r="L2755" s="173" t="str">
        <f t="shared" ref="L2755:L2818" si="43">(_xlfn.CONCAT(C2755,E2755))</f>
        <v>Wine750</v>
      </c>
      <c r="M2755" s="154">
        <f>VLOOKUP(L2755,'Slope %'!C:D,2,0)</f>
        <v>0.1</v>
      </c>
    </row>
    <row r="2756" spans="1:13" x14ac:dyDescent="0.25">
      <c r="A2756" s="169">
        <v>41970</v>
      </c>
      <c r="B2756" s="170" t="s">
        <v>2332</v>
      </c>
      <c r="C2756" s="170" t="s">
        <v>24</v>
      </c>
      <c r="D2756" s="170" t="s">
        <v>34</v>
      </c>
      <c r="E2756" s="170">
        <v>750</v>
      </c>
      <c r="F2756" s="170">
        <v>6</v>
      </c>
      <c r="G2756" s="171">
        <v>15</v>
      </c>
      <c r="H2756" s="170" t="s">
        <v>200</v>
      </c>
      <c r="I2756" s="171">
        <v>83.33</v>
      </c>
      <c r="J2756" s="169">
        <v>1</v>
      </c>
      <c r="K2756" s="154" cm="1">
        <f t="array" ref="K2756">ROUND(
IF(C2756="Beer",
SUM(LOOKUP(2,1/(SRP!$B$8:$B$10&lt;=E2756)/(SRP!$C$8:$C$10&gt;=E2756),SRP!$D$8:$D$10)*(G2756/100)*(E2756/1000)),
IF(C2756="Spirits",
SUM(LOOKUP(2,1/(SRP!$B$2:$B$7&lt;=E2756)/(SRP!$C$2:$C$7&gt;=E2756),SRP!$D$2:$D$7)*(G2756/100)*(E2756/1000)),
IF(AND(C2756="Wine",D2756="Fortified Wines"),
SUM(LOOKUP(2,1/(SRP!$B$26:$B$29&lt;=E2756)/(SRP!$C$26:$C$29&gt;=E2756),SRP!$D$26:$D$29)*(G2756/100)*(E2756/1000)),
IF(C2756="Wine",
SUM(LOOKUP(2,1/(SRP!$B$21:$B$25&lt;=E2756)/(SRP!$C$21:$C$25&gt;=E2756),SRP!$D$21:$D$25)*(G2756/100)*(E2756/1000)),
IF(AND(C2756="Ready to Drink",D2756="RTD-One Pour Cocktail&gt;7%&lt;=14.5"),
SUM(LOOKUP(2,1/(SRP!$B$16:$B$20&lt;=E2756)/(SRP!$C$16:$C$20&gt;=E2756),SRP!$D$16:$D$20)*(G2756/100)*(E2756/1000)),
IF(C2756="Ready to Drink",
SUM(LOOKUP(2,1/(SRP!$B$11:$B$15&lt;=E2756)/(SRP!$C$11:$C$15&gt;=E2756),SRP!$D$11:$D$15)*(G2756/100)*(E2756/1000)),
0)))))),2)</f>
        <v>8.7799999999999994</v>
      </c>
      <c r="L2756" s="173" t="str">
        <f t="shared" si="43"/>
        <v>Wine750</v>
      </c>
      <c r="M2756" s="154">
        <f>VLOOKUP(L2756,'Slope %'!C:D,2,0)</f>
        <v>0.1</v>
      </c>
    </row>
    <row r="2757" spans="1:13" x14ac:dyDescent="0.25">
      <c r="A2757" s="169">
        <v>41971</v>
      </c>
      <c r="B2757" s="170" t="s">
        <v>2333</v>
      </c>
      <c r="C2757" s="170" t="s">
        <v>24</v>
      </c>
      <c r="D2757" s="170" t="s">
        <v>34</v>
      </c>
      <c r="E2757" s="170">
        <v>750</v>
      </c>
      <c r="F2757" s="170">
        <v>12</v>
      </c>
      <c r="G2757" s="171">
        <v>13.5</v>
      </c>
      <c r="H2757" s="170" t="s">
        <v>200</v>
      </c>
      <c r="I2757" s="171">
        <v>110.63</v>
      </c>
      <c r="J2757" s="169">
        <v>1</v>
      </c>
      <c r="K2757" s="154" cm="1">
        <f t="array" ref="K2757">ROUND(
IF(C2757="Beer",
SUM(LOOKUP(2,1/(SRP!$B$8:$B$10&lt;=E2757)/(SRP!$C$8:$C$10&gt;=E2757),SRP!$D$8:$D$10)*(G2757/100)*(E2757/1000)),
IF(C2757="Spirits",
SUM(LOOKUP(2,1/(SRP!$B$2:$B$7&lt;=E2757)/(SRP!$C$2:$C$7&gt;=E2757),SRP!$D$2:$D$7)*(G2757/100)*(E2757/1000)),
IF(AND(C2757="Wine",D2757="Fortified Wines"),
SUM(LOOKUP(2,1/(SRP!$B$26:$B$29&lt;=E2757)/(SRP!$C$26:$C$29&gt;=E2757),SRP!$D$26:$D$29)*(G2757/100)*(E2757/1000)),
IF(C2757="Wine",
SUM(LOOKUP(2,1/(SRP!$B$21:$B$25&lt;=E2757)/(SRP!$C$21:$C$25&gt;=E2757),SRP!$D$21:$D$25)*(G2757/100)*(E2757/1000)),
IF(AND(C2757="Ready to Drink",D2757="RTD-One Pour Cocktail&gt;7%&lt;=14.5"),
SUM(LOOKUP(2,1/(SRP!$B$16:$B$20&lt;=E2757)/(SRP!$C$16:$C$20&gt;=E2757),SRP!$D$16:$D$20)*(G2757/100)*(E2757/1000)),
IF(C2757="Ready to Drink",
SUM(LOOKUP(2,1/(SRP!$B$11:$B$15&lt;=E2757)/(SRP!$C$11:$C$15&gt;=E2757),SRP!$D$11:$D$15)*(G2757/100)*(E2757/1000)),
0)))))),2)</f>
        <v>7.9</v>
      </c>
      <c r="L2757" s="173" t="str">
        <f t="shared" si="43"/>
        <v>Wine750</v>
      </c>
      <c r="M2757" s="154">
        <f>VLOOKUP(L2757,'Slope %'!C:D,2,0)</f>
        <v>0.1</v>
      </c>
    </row>
    <row r="2758" spans="1:13" x14ac:dyDescent="0.25">
      <c r="A2758" s="169">
        <v>41972</v>
      </c>
      <c r="B2758" s="170" t="s">
        <v>2334</v>
      </c>
      <c r="C2758" s="170" t="s">
        <v>24</v>
      </c>
      <c r="D2758" s="170" t="s">
        <v>34</v>
      </c>
      <c r="E2758" s="170">
        <v>750</v>
      </c>
      <c r="F2758" s="170">
        <v>12</v>
      </c>
      <c r="G2758" s="171">
        <v>13</v>
      </c>
      <c r="H2758" s="170" t="s">
        <v>200</v>
      </c>
      <c r="I2758" s="171">
        <v>273.64999999999998</v>
      </c>
      <c r="J2758" s="169">
        <v>1</v>
      </c>
      <c r="K2758" s="154" cm="1">
        <f t="array" ref="K2758">ROUND(
IF(C2758="Beer",
SUM(LOOKUP(2,1/(SRP!$B$8:$B$10&lt;=E2758)/(SRP!$C$8:$C$10&gt;=E2758),SRP!$D$8:$D$10)*(G2758/100)*(E2758/1000)),
IF(C2758="Spirits",
SUM(LOOKUP(2,1/(SRP!$B$2:$B$7&lt;=E2758)/(SRP!$C$2:$C$7&gt;=E2758),SRP!$D$2:$D$7)*(G2758/100)*(E2758/1000)),
IF(AND(C2758="Wine",D2758="Fortified Wines"),
SUM(LOOKUP(2,1/(SRP!$B$26:$B$29&lt;=E2758)/(SRP!$C$26:$C$29&gt;=E2758),SRP!$D$26:$D$29)*(G2758/100)*(E2758/1000)),
IF(C2758="Wine",
SUM(LOOKUP(2,1/(SRP!$B$21:$B$25&lt;=E2758)/(SRP!$C$21:$C$25&gt;=E2758),SRP!$D$21:$D$25)*(G2758/100)*(E2758/1000)),
IF(AND(C2758="Ready to Drink",D2758="RTD-One Pour Cocktail&gt;7%&lt;=14.5"),
SUM(LOOKUP(2,1/(SRP!$B$16:$B$20&lt;=E2758)/(SRP!$C$16:$C$20&gt;=E2758),SRP!$D$16:$D$20)*(G2758/100)*(E2758/1000)),
IF(C2758="Ready to Drink",
SUM(LOOKUP(2,1/(SRP!$B$11:$B$15&lt;=E2758)/(SRP!$C$11:$C$15&gt;=E2758),SRP!$D$11:$D$15)*(G2758/100)*(E2758/1000)),
0)))))),2)</f>
        <v>7.61</v>
      </c>
      <c r="L2758" s="173" t="str">
        <f t="shared" si="43"/>
        <v>Wine750</v>
      </c>
      <c r="M2758" s="154">
        <f>VLOOKUP(L2758,'Slope %'!C:D,2,0)</f>
        <v>0.1</v>
      </c>
    </row>
    <row r="2759" spans="1:13" x14ac:dyDescent="0.25">
      <c r="A2759" s="169">
        <v>41973</v>
      </c>
      <c r="B2759" s="170" t="s">
        <v>2335</v>
      </c>
      <c r="C2759" s="170" t="s">
        <v>24</v>
      </c>
      <c r="D2759" s="170" t="s">
        <v>34</v>
      </c>
      <c r="E2759" s="170">
        <v>750</v>
      </c>
      <c r="F2759" s="170">
        <v>6</v>
      </c>
      <c r="G2759" s="171">
        <v>12.5</v>
      </c>
      <c r="H2759" s="170" t="s">
        <v>200</v>
      </c>
      <c r="I2759" s="171">
        <v>49.57</v>
      </c>
      <c r="J2759" s="169">
        <v>1</v>
      </c>
      <c r="K2759" s="154" cm="1">
        <f t="array" ref="K2759">ROUND(
IF(C2759="Beer",
SUM(LOOKUP(2,1/(SRP!$B$8:$B$10&lt;=E2759)/(SRP!$C$8:$C$10&gt;=E2759),SRP!$D$8:$D$10)*(G2759/100)*(E2759/1000)),
IF(C2759="Spirits",
SUM(LOOKUP(2,1/(SRP!$B$2:$B$7&lt;=E2759)/(SRP!$C$2:$C$7&gt;=E2759),SRP!$D$2:$D$7)*(G2759/100)*(E2759/1000)),
IF(AND(C2759="Wine",D2759="Fortified Wines"),
SUM(LOOKUP(2,1/(SRP!$B$26:$B$29&lt;=E2759)/(SRP!$C$26:$C$29&gt;=E2759),SRP!$D$26:$D$29)*(G2759/100)*(E2759/1000)),
IF(C2759="Wine",
SUM(LOOKUP(2,1/(SRP!$B$21:$B$25&lt;=E2759)/(SRP!$C$21:$C$25&gt;=E2759),SRP!$D$21:$D$25)*(G2759/100)*(E2759/1000)),
IF(AND(C2759="Ready to Drink",D2759="RTD-One Pour Cocktail&gt;7%&lt;=14.5"),
SUM(LOOKUP(2,1/(SRP!$B$16:$B$20&lt;=E2759)/(SRP!$C$16:$C$20&gt;=E2759),SRP!$D$16:$D$20)*(G2759/100)*(E2759/1000)),
IF(C2759="Ready to Drink",
SUM(LOOKUP(2,1/(SRP!$B$11:$B$15&lt;=E2759)/(SRP!$C$11:$C$15&gt;=E2759),SRP!$D$11:$D$15)*(G2759/100)*(E2759/1000)),
0)))))),2)</f>
        <v>7.32</v>
      </c>
      <c r="L2759" s="173" t="str">
        <f t="shared" si="43"/>
        <v>Wine750</v>
      </c>
      <c r="M2759" s="154">
        <f>VLOOKUP(L2759,'Slope %'!C:D,2,0)</f>
        <v>0.1</v>
      </c>
    </row>
    <row r="2760" spans="1:13" x14ac:dyDescent="0.25">
      <c r="A2760" s="169">
        <v>41983</v>
      </c>
      <c r="B2760" s="170" t="s">
        <v>2336</v>
      </c>
      <c r="C2760" s="170" t="s">
        <v>24</v>
      </c>
      <c r="D2760" s="170" t="s">
        <v>34</v>
      </c>
      <c r="E2760" s="170">
        <v>750</v>
      </c>
      <c r="F2760" s="170">
        <v>12</v>
      </c>
      <c r="G2760" s="171">
        <v>13.5</v>
      </c>
      <c r="H2760" s="170" t="s">
        <v>200</v>
      </c>
      <c r="I2760" s="171">
        <v>38.9</v>
      </c>
      <c r="J2760" s="169">
        <v>1</v>
      </c>
      <c r="K2760" s="154" cm="1">
        <f t="array" ref="K2760">ROUND(
IF(C2760="Beer",
SUM(LOOKUP(2,1/(SRP!$B$8:$B$10&lt;=E2760)/(SRP!$C$8:$C$10&gt;=E2760),SRP!$D$8:$D$10)*(G2760/100)*(E2760/1000)),
IF(C2760="Spirits",
SUM(LOOKUP(2,1/(SRP!$B$2:$B$7&lt;=E2760)/(SRP!$C$2:$C$7&gt;=E2760),SRP!$D$2:$D$7)*(G2760/100)*(E2760/1000)),
IF(AND(C2760="Wine",D2760="Fortified Wines"),
SUM(LOOKUP(2,1/(SRP!$B$26:$B$29&lt;=E2760)/(SRP!$C$26:$C$29&gt;=E2760),SRP!$D$26:$D$29)*(G2760/100)*(E2760/1000)),
IF(C2760="Wine",
SUM(LOOKUP(2,1/(SRP!$B$21:$B$25&lt;=E2760)/(SRP!$C$21:$C$25&gt;=E2760),SRP!$D$21:$D$25)*(G2760/100)*(E2760/1000)),
IF(AND(C2760="Ready to Drink",D2760="RTD-One Pour Cocktail&gt;7%&lt;=14.5"),
SUM(LOOKUP(2,1/(SRP!$B$16:$B$20&lt;=E2760)/(SRP!$C$16:$C$20&gt;=E2760),SRP!$D$16:$D$20)*(G2760/100)*(E2760/1000)),
IF(C2760="Ready to Drink",
SUM(LOOKUP(2,1/(SRP!$B$11:$B$15&lt;=E2760)/(SRP!$C$11:$C$15&gt;=E2760),SRP!$D$11:$D$15)*(G2760/100)*(E2760/1000)),
0)))))),2)</f>
        <v>7.9</v>
      </c>
      <c r="L2760" s="173" t="str">
        <f t="shared" si="43"/>
        <v>Wine750</v>
      </c>
      <c r="M2760" s="154">
        <f>VLOOKUP(L2760,'Slope %'!C:D,2,0)</f>
        <v>0.1</v>
      </c>
    </row>
    <row r="2761" spans="1:13" x14ac:dyDescent="0.25">
      <c r="A2761" s="169">
        <v>41985</v>
      </c>
      <c r="B2761" s="170" t="s">
        <v>2337</v>
      </c>
      <c r="C2761" s="170" t="s">
        <v>24</v>
      </c>
      <c r="D2761" s="170" t="s">
        <v>34</v>
      </c>
      <c r="E2761" s="170">
        <v>750</v>
      </c>
      <c r="F2761" s="170">
        <v>6</v>
      </c>
      <c r="G2761" s="171">
        <v>13.5</v>
      </c>
      <c r="H2761" s="170" t="s">
        <v>200</v>
      </c>
      <c r="I2761" s="171">
        <v>177.61</v>
      </c>
      <c r="J2761" s="169">
        <v>1</v>
      </c>
      <c r="K2761" s="154" cm="1">
        <f t="array" ref="K2761">ROUND(
IF(C2761="Beer",
SUM(LOOKUP(2,1/(SRP!$B$8:$B$10&lt;=E2761)/(SRP!$C$8:$C$10&gt;=E2761),SRP!$D$8:$D$10)*(G2761/100)*(E2761/1000)),
IF(C2761="Spirits",
SUM(LOOKUP(2,1/(SRP!$B$2:$B$7&lt;=E2761)/(SRP!$C$2:$C$7&gt;=E2761),SRP!$D$2:$D$7)*(G2761/100)*(E2761/1000)),
IF(AND(C2761="Wine",D2761="Fortified Wines"),
SUM(LOOKUP(2,1/(SRP!$B$26:$B$29&lt;=E2761)/(SRP!$C$26:$C$29&gt;=E2761),SRP!$D$26:$D$29)*(G2761/100)*(E2761/1000)),
IF(C2761="Wine",
SUM(LOOKUP(2,1/(SRP!$B$21:$B$25&lt;=E2761)/(SRP!$C$21:$C$25&gt;=E2761),SRP!$D$21:$D$25)*(G2761/100)*(E2761/1000)),
IF(AND(C2761="Ready to Drink",D2761="RTD-One Pour Cocktail&gt;7%&lt;=14.5"),
SUM(LOOKUP(2,1/(SRP!$B$16:$B$20&lt;=E2761)/(SRP!$C$16:$C$20&gt;=E2761),SRP!$D$16:$D$20)*(G2761/100)*(E2761/1000)),
IF(C2761="Ready to Drink",
SUM(LOOKUP(2,1/(SRP!$B$11:$B$15&lt;=E2761)/(SRP!$C$11:$C$15&gt;=E2761),SRP!$D$11:$D$15)*(G2761/100)*(E2761/1000)),
0)))))),2)</f>
        <v>7.9</v>
      </c>
      <c r="L2761" s="173" t="str">
        <f t="shared" si="43"/>
        <v>Wine750</v>
      </c>
      <c r="M2761" s="154">
        <f>VLOOKUP(L2761,'Slope %'!C:D,2,0)</f>
        <v>0.1</v>
      </c>
    </row>
    <row r="2762" spans="1:13" x14ac:dyDescent="0.25">
      <c r="A2762" s="169">
        <v>41988</v>
      </c>
      <c r="B2762" s="170" t="s">
        <v>2338</v>
      </c>
      <c r="C2762" s="170" t="s">
        <v>24</v>
      </c>
      <c r="D2762" s="170" t="s">
        <v>34</v>
      </c>
      <c r="E2762" s="170">
        <v>750</v>
      </c>
      <c r="F2762" s="170">
        <v>12</v>
      </c>
      <c r="G2762" s="171">
        <v>13.5</v>
      </c>
      <c r="H2762" s="170" t="s">
        <v>200</v>
      </c>
      <c r="I2762" s="171">
        <v>56.68</v>
      </c>
      <c r="J2762" s="169">
        <v>1</v>
      </c>
      <c r="K2762" s="154" cm="1">
        <f t="array" ref="K2762">ROUND(
IF(C2762="Beer",
SUM(LOOKUP(2,1/(SRP!$B$8:$B$10&lt;=E2762)/(SRP!$C$8:$C$10&gt;=E2762),SRP!$D$8:$D$10)*(G2762/100)*(E2762/1000)),
IF(C2762="Spirits",
SUM(LOOKUP(2,1/(SRP!$B$2:$B$7&lt;=E2762)/(SRP!$C$2:$C$7&gt;=E2762),SRP!$D$2:$D$7)*(G2762/100)*(E2762/1000)),
IF(AND(C2762="Wine",D2762="Fortified Wines"),
SUM(LOOKUP(2,1/(SRP!$B$26:$B$29&lt;=E2762)/(SRP!$C$26:$C$29&gt;=E2762),SRP!$D$26:$D$29)*(G2762/100)*(E2762/1000)),
IF(C2762="Wine",
SUM(LOOKUP(2,1/(SRP!$B$21:$B$25&lt;=E2762)/(SRP!$C$21:$C$25&gt;=E2762),SRP!$D$21:$D$25)*(G2762/100)*(E2762/1000)),
IF(AND(C2762="Ready to Drink",D2762="RTD-One Pour Cocktail&gt;7%&lt;=14.5"),
SUM(LOOKUP(2,1/(SRP!$B$16:$B$20&lt;=E2762)/(SRP!$C$16:$C$20&gt;=E2762),SRP!$D$16:$D$20)*(G2762/100)*(E2762/1000)),
IF(C2762="Ready to Drink",
SUM(LOOKUP(2,1/(SRP!$B$11:$B$15&lt;=E2762)/(SRP!$C$11:$C$15&gt;=E2762),SRP!$D$11:$D$15)*(G2762/100)*(E2762/1000)),
0)))))),2)</f>
        <v>7.9</v>
      </c>
      <c r="L2762" s="173" t="str">
        <f t="shared" si="43"/>
        <v>Wine750</v>
      </c>
      <c r="M2762" s="154">
        <f>VLOOKUP(L2762,'Slope %'!C:D,2,0)</f>
        <v>0.1</v>
      </c>
    </row>
    <row r="2763" spans="1:13" x14ac:dyDescent="0.25">
      <c r="A2763" s="169">
        <v>41991</v>
      </c>
      <c r="B2763" s="170" t="s">
        <v>2339</v>
      </c>
      <c r="C2763" s="170" t="s">
        <v>11</v>
      </c>
      <c r="D2763" s="170" t="s">
        <v>12</v>
      </c>
      <c r="E2763" s="170">
        <v>473</v>
      </c>
      <c r="F2763" s="170">
        <v>24</v>
      </c>
      <c r="G2763" s="171">
        <v>5.4</v>
      </c>
      <c r="H2763" s="170" t="s">
        <v>2190</v>
      </c>
      <c r="I2763" s="171">
        <v>4.09</v>
      </c>
      <c r="J2763" s="169">
        <v>1</v>
      </c>
      <c r="K2763" s="154" cm="1">
        <f t="array" ref="K2763">ROUND(
IF(C2763="Beer",
SUM(LOOKUP(2,1/(SRP!$B$8:$B$10&lt;=E2763)/(SRP!$C$8:$C$10&gt;=E2763),SRP!$D$8:$D$10)*(G2763/100)*(E2763/1000)),
IF(C2763="Spirits",
SUM(LOOKUP(2,1/(SRP!$B$2:$B$7&lt;=E2763)/(SRP!$C$2:$C$7&gt;=E2763),SRP!$D$2:$D$7)*(G2763/100)*(E2763/1000)),
IF(AND(C2763="Wine",D2763="Fortified Wines"),
SUM(LOOKUP(2,1/(SRP!$B$26:$B$29&lt;=E2763)/(SRP!$C$26:$C$29&gt;=E2763),SRP!$D$26:$D$29)*(G2763/100)*(E2763/1000)),
IF(C2763="Wine",
SUM(LOOKUP(2,1/(SRP!$B$21:$B$25&lt;=E2763)/(SRP!$C$21:$C$25&gt;=E2763),SRP!$D$21:$D$25)*(G2763/100)*(E2763/1000)),
IF(AND(C2763="Ready to Drink",D2763="RTD-One Pour Cocktail&gt;7%&lt;=14.5"),
SUM(LOOKUP(2,1/(SRP!$B$16:$B$20&lt;=E2763)/(SRP!$C$16:$C$20&gt;=E2763),SRP!$D$16:$D$20)*(G2763/100)*(E2763/1000)),
IF(C2763="Ready to Drink",
SUM(LOOKUP(2,1/(SRP!$B$11:$B$15&lt;=E2763)/(SRP!$C$11:$C$15&gt;=E2763),SRP!$D$11:$D$15)*(G2763/100)*(E2763/1000)),
0)))))),2)</f>
        <v>1.99</v>
      </c>
      <c r="L2763" s="173" t="str">
        <f t="shared" si="43"/>
        <v>Beer473</v>
      </c>
      <c r="M2763" s="154">
        <f>VLOOKUP(L2763,'Slope %'!C:D,2,0)</f>
        <v>0.12</v>
      </c>
    </row>
    <row r="2764" spans="1:13" x14ac:dyDescent="0.25">
      <c r="A2764" s="169">
        <v>41991</v>
      </c>
      <c r="B2764" s="170" t="s">
        <v>2339</v>
      </c>
      <c r="C2764" s="170" t="s">
        <v>11</v>
      </c>
      <c r="D2764" s="170" t="s">
        <v>12</v>
      </c>
      <c r="E2764" s="170">
        <v>473</v>
      </c>
      <c r="F2764" s="170">
        <v>24</v>
      </c>
      <c r="G2764" s="171">
        <v>5.4</v>
      </c>
      <c r="H2764" s="170" t="s">
        <v>2190</v>
      </c>
      <c r="I2764" s="171">
        <v>4.09</v>
      </c>
      <c r="J2764" s="169">
        <v>1</v>
      </c>
      <c r="K2764" s="154" cm="1">
        <f t="array" ref="K2764">ROUND(
IF(C2764="Beer",
SUM(LOOKUP(2,1/(SRP!$B$8:$B$10&lt;=E2764)/(SRP!$C$8:$C$10&gt;=E2764),SRP!$D$8:$D$10)*(G2764/100)*(E2764/1000)),
IF(C2764="Spirits",
SUM(LOOKUP(2,1/(SRP!$B$2:$B$7&lt;=E2764)/(SRP!$C$2:$C$7&gt;=E2764),SRP!$D$2:$D$7)*(G2764/100)*(E2764/1000)),
IF(AND(C2764="Wine",D2764="Fortified Wines"),
SUM(LOOKUP(2,1/(SRP!$B$26:$B$29&lt;=E2764)/(SRP!$C$26:$C$29&gt;=E2764),SRP!$D$26:$D$29)*(G2764/100)*(E2764/1000)),
IF(C2764="Wine",
SUM(LOOKUP(2,1/(SRP!$B$21:$B$25&lt;=E2764)/(SRP!$C$21:$C$25&gt;=E2764),SRP!$D$21:$D$25)*(G2764/100)*(E2764/1000)),
IF(AND(C2764="Ready to Drink",D2764="RTD-One Pour Cocktail&gt;7%&lt;=14.5"),
SUM(LOOKUP(2,1/(SRP!$B$16:$B$20&lt;=E2764)/(SRP!$C$16:$C$20&gt;=E2764),SRP!$D$16:$D$20)*(G2764/100)*(E2764/1000)),
IF(C2764="Ready to Drink",
SUM(LOOKUP(2,1/(SRP!$B$11:$B$15&lt;=E2764)/(SRP!$C$11:$C$15&gt;=E2764),SRP!$D$11:$D$15)*(G2764/100)*(E2764/1000)),
0)))))),2)</f>
        <v>1.99</v>
      </c>
      <c r="L2764" s="173" t="str">
        <f t="shared" si="43"/>
        <v>Beer473</v>
      </c>
      <c r="M2764" s="154">
        <f>VLOOKUP(L2764,'Slope %'!C:D,2,0)</f>
        <v>0.12</v>
      </c>
    </row>
    <row r="2765" spans="1:13" x14ac:dyDescent="0.25">
      <c r="A2765" s="169">
        <v>41994</v>
      </c>
      <c r="B2765" s="170" t="s">
        <v>2340</v>
      </c>
      <c r="C2765" s="170" t="s">
        <v>263</v>
      </c>
      <c r="D2765" s="170" t="s">
        <v>806</v>
      </c>
      <c r="E2765" s="170">
        <v>4260</v>
      </c>
      <c r="F2765" s="170">
        <v>2</v>
      </c>
      <c r="G2765" s="171">
        <v>5</v>
      </c>
      <c r="H2765" s="170" t="s">
        <v>54</v>
      </c>
      <c r="I2765" s="171">
        <v>29.98</v>
      </c>
      <c r="J2765" s="169">
        <v>12</v>
      </c>
      <c r="K2765" s="154" cm="1">
        <f t="array" ref="K2765">ROUND(
IF(C2765="Beer",
SUM(LOOKUP(2,1/(SRP!$B$8:$B$10&lt;=E2765)/(SRP!$C$8:$C$10&gt;=E2765),SRP!$D$8:$D$10)*(G2765/100)*(E2765/1000)),
IF(C2765="Spirits",
SUM(LOOKUP(2,1/(SRP!$B$2:$B$7&lt;=E2765)/(SRP!$C$2:$C$7&gt;=E2765),SRP!$D$2:$D$7)*(G2765/100)*(E2765/1000)),
IF(AND(C2765="Wine",D2765="Fortified Wines"),
SUM(LOOKUP(2,1/(SRP!$B$26:$B$29&lt;=E2765)/(SRP!$C$26:$C$29&gt;=E2765),SRP!$D$26:$D$29)*(G2765/100)*(E2765/1000)),
IF(C2765="Wine",
SUM(LOOKUP(2,1/(SRP!$B$21:$B$25&lt;=E2765)/(SRP!$C$21:$C$25&gt;=E2765),SRP!$D$21:$D$25)*(G2765/100)*(E2765/1000)),
IF(AND(C2765="Ready to Drink",D2765="RTD-One Pour Cocktail&gt;7%&lt;=14.5"),
SUM(LOOKUP(2,1/(SRP!$B$16:$B$20&lt;=E2765)/(SRP!$C$16:$C$20&gt;=E2765),SRP!$D$16:$D$20)*(G2765/100)*(E2765/1000)),
IF(C2765="Ready to Drink",
SUM(LOOKUP(2,1/(SRP!$B$11:$B$15&lt;=E2765)/(SRP!$C$11:$C$15&gt;=E2765),SRP!$D$11:$D$15)*(G2765/100)*(E2765/1000)),
0)))))),2)</f>
        <v>16.63</v>
      </c>
      <c r="L2765" s="173" t="str">
        <f t="shared" si="43"/>
        <v>Ready to Drink4260</v>
      </c>
      <c r="M2765" s="154">
        <f>VLOOKUP(L2765,'Slope %'!C:D,2,0)</f>
        <v>7.0000000000000007E-2</v>
      </c>
    </row>
    <row r="2766" spans="1:13" x14ac:dyDescent="0.25">
      <c r="A2766" s="169">
        <v>41994</v>
      </c>
      <c r="B2766" s="170" t="s">
        <v>2340</v>
      </c>
      <c r="C2766" s="170" t="s">
        <v>263</v>
      </c>
      <c r="D2766" s="170" t="s">
        <v>806</v>
      </c>
      <c r="E2766" s="170">
        <v>4260</v>
      </c>
      <c r="F2766" s="170">
        <v>2</v>
      </c>
      <c r="G2766" s="171">
        <v>5</v>
      </c>
      <c r="H2766" s="170" t="s">
        <v>54</v>
      </c>
      <c r="I2766" s="171">
        <v>29.98</v>
      </c>
      <c r="J2766" s="169">
        <v>12</v>
      </c>
      <c r="K2766" s="154" cm="1">
        <f t="array" ref="K2766">ROUND(
IF(C2766="Beer",
SUM(LOOKUP(2,1/(SRP!$B$8:$B$10&lt;=E2766)/(SRP!$C$8:$C$10&gt;=E2766),SRP!$D$8:$D$10)*(G2766/100)*(E2766/1000)),
IF(C2766="Spirits",
SUM(LOOKUP(2,1/(SRP!$B$2:$B$7&lt;=E2766)/(SRP!$C$2:$C$7&gt;=E2766),SRP!$D$2:$D$7)*(G2766/100)*(E2766/1000)),
IF(AND(C2766="Wine",D2766="Fortified Wines"),
SUM(LOOKUP(2,1/(SRP!$B$26:$B$29&lt;=E2766)/(SRP!$C$26:$C$29&gt;=E2766),SRP!$D$26:$D$29)*(G2766/100)*(E2766/1000)),
IF(C2766="Wine",
SUM(LOOKUP(2,1/(SRP!$B$21:$B$25&lt;=E2766)/(SRP!$C$21:$C$25&gt;=E2766),SRP!$D$21:$D$25)*(G2766/100)*(E2766/1000)),
IF(AND(C2766="Ready to Drink",D2766="RTD-One Pour Cocktail&gt;7%&lt;=14.5"),
SUM(LOOKUP(2,1/(SRP!$B$16:$B$20&lt;=E2766)/(SRP!$C$16:$C$20&gt;=E2766),SRP!$D$16:$D$20)*(G2766/100)*(E2766/1000)),
IF(C2766="Ready to Drink",
SUM(LOOKUP(2,1/(SRP!$B$11:$B$15&lt;=E2766)/(SRP!$C$11:$C$15&gt;=E2766),SRP!$D$11:$D$15)*(G2766/100)*(E2766/1000)),
0)))))),2)</f>
        <v>16.63</v>
      </c>
      <c r="L2766" s="173" t="str">
        <f t="shared" si="43"/>
        <v>Ready to Drink4260</v>
      </c>
      <c r="M2766" s="154">
        <f>VLOOKUP(L2766,'Slope %'!C:D,2,0)</f>
        <v>7.0000000000000007E-2</v>
      </c>
    </row>
    <row r="2767" spans="1:13" x14ac:dyDescent="0.25">
      <c r="A2767" s="169">
        <v>41995</v>
      </c>
      <c r="B2767" s="170" t="s">
        <v>2341</v>
      </c>
      <c r="C2767" s="170" t="s">
        <v>11</v>
      </c>
      <c r="D2767" s="170" t="s">
        <v>267</v>
      </c>
      <c r="E2767" s="170">
        <v>473</v>
      </c>
      <c r="F2767" s="170">
        <v>24</v>
      </c>
      <c r="G2767" s="171">
        <v>4.8</v>
      </c>
      <c r="H2767" s="170" t="s">
        <v>2239</v>
      </c>
      <c r="I2767" s="171">
        <v>4.2</v>
      </c>
      <c r="J2767" s="169">
        <v>1</v>
      </c>
      <c r="K2767" s="154" cm="1">
        <f t="array" ref="K2767">ROUND(
IF(C2767="Beer",
SUM(LOOKUP(2,1/(SRP!$B$8:$B$10&lt;=E2767)/(SRP!$C$8:$C$10&gt;=E2767),SRP!$D$8:$D$10)*(G2767/100)*(E2767/1000)),
IF(C2767="Spirits",
SUM(LOOKUP(2,1/(SRP!$B$2:$B$7&lt;=E2767)/(SRP!$C$2:$C$7&gt;=E2767),SRP!$D$2:$D$7)*(G2767/100)*(E2767/1000)),
IF(AND(C2767="Wine",D2767="Fortified Wines"),
SUM(LOOKUP(2,1/(SRP!$B$26:$B$29&lt;=E2767)/(SRP!$C$26:$C$29&gt;=E2767),SRP!$D$26:$D$29)*(G2767/100)*(E2767/1000)),
IF(C2767="Wine",
SUM(LOOKUP(2,1/(SRP!$B$21:$B$25&lt;=E2767)/(SRP!$C$21:$C$25&gt;=E2767),SRP!$D$21:$D$25)*(G2767/100)*(E2767/1000)),
IF(AND(C2767="Ready to Drink",D2767="RTD-One Pour Cocktail&gt;7%&lt;=14.5"),
SUM(LOOKUP(2,1/(SRP!$B$16:$B$20&lt;=E2767)/(SRP!$C$16:$C$20&gt;=E2767),SRP!$D$16:$D$20)*(G2767/100)*(E2767/1000)),
IF(C2767="Ready to Drink",
SUM(LOOKUP(2,1/(SRP!$B$11:$B$15&lt;=E2767)/(SRP!$C$11:$C$15&gt;=E2767),SRP!$D$11:$D$15)*(G2767/100)*(E2767/1000)),
0)))))),2)</f>
        <v>1.77</v>
      </c>
      <c r="L2767" s="173" t="str">
        <f t="shared" si="43"/>
        <v>Beer473</v>
      </c>
      <c r="M2767" s="154">
        <f>VLOOKUP(L2767,'Slope %'!C:D,2,0)</f>
        <v>0.12</v>
      </c>
    </row>
    <row r="2768" spans="1:13" x14ac:dyDescent="0.25">
      <c r="A2768" s="169">
        <v>41995</v>
      </c>
      <c r="B2768" s="170" t="s">
        <v>2341</v>
      </c>
      <c r="C2768" s="170" t="s">
        <v>11</v>
      </c>
      <c r="D2768" s="170" t="s">
        <v>267</v>
      </c>
      <c r="E2768" s="170">
        <v>473</v>
      </c>
      <c r="F2768" s="170">
        <v>24</v>
      </c>
      <c r="G2768" s="171">
        <v>4.8</v>
      </c>
      <c r="H2768" s="170" t="s">
        <v>1407</v>
      </c>
      <c r="I2768" s="171">
        <v>4.2</v>
      </c>
      <c r="J2768" s="169">
        <v>1</v>
      </c>
      <c r="K2768" s="154" cm="1">
        <f t="array" ref="K2768">ROUND(
IF(C2768="Beer",
SUM(LOOKUP(2,1/(SRP!$B$8:$B$10&lt;=E2768)/(SRP!$C$8:$C$10&gt;=E2768),SRP!$D$8:$D$10)*(G2768/100)*(E2768/1000)),
IF(C2768="Spirits",
SUM(LOOKUP(2,1/(SRP!$B$2:$B$7&lt;=E2768)/(SRP!$C$2:$C$7&gt;=E2768),SRP!$D$2:$D$7)*(G2768/100)*(E2768/1000)),
IF(AND(C2768="Wine",D2768="Fortified Wines"),
SUM(LOOKUP(2,1/(SRP!$B$26:$B$29&lt;=E2768)/(SRP!$C$26:$C$29&gt;=E2768),SRP!$D$26:$D$29)*(G2768/100)*(E2768/1000)),
IF(C2768="Wine",
SUM(LOOKUP(2,1/(SRP!$B$21:$B$25&lt;=E2768)/(SRP!$C$21:$C$25&gt;=E2768),SRP!$D$21:$D$25)*(G2768/100)*(E2768/1000)),
IF(AND(C2768="Ready to Drink",D2768="RTD-One Pour Cocktail&gt;7%&lt;=14.5"),
SUM(LOOKUP(2,1/(SRP!$B$16:$B$20&lt;=E2768)/(SRP!$C$16:$C$20&gt;=E2768),SRP!$D$16:$D$20)*(G2768/100)*(E2768/1000)),
IF(C2768="Ready to Drink",
SUM(LOOKUP(2,1/(SRP!$B$11:$B$15&lt;=E2768)/(SRP!$C$11:$C$15&gt;=E2768),SRP!$D$11:$D$15)*(G2768/100)*(E2768/1000)),
0)))))),2)</f>
        <v>1.77</v>
      </c>
      <c r="L2768" s="173" t="str">
        <f t="shared" si="43"/>
        <v>Beer473</v>
      </c>
      <c r="M2768" s="154">
        <f>VLOOKUP(L2768,'Slope %'!C:D,2,0)</f>
        <v>0.12</v>
      </c>
    </row>
    <row r="2769" spans="1:13" x14ac:dyDescent="0.25">
      <c r="A2769" s="169">
        <v>41997</v>
      </c>
      <c r="B2769" s="170" t="s">
        <v>2342</v>
      </c>
      <c r="C2769" s="170" t="s">
        <v>11</v>
      </c>
      <c r="D2769" s="170" t="s">
        <v>267</v>
      </c>
      <c r="E2769" s="170">
        <v>473</v>
      </c>
      <c r="F2769" s="170">
        <v>24</v>
      </c>
      <c r="G2769" s="171">
        <v>5</v>
      </c>
      <c r="H2769" s="170" t="s">
        <v>2239</v>
      </c>
      <c r="I2769" s="171">
        <v>4.5999999999999996</v>
      </c>
      <c r="J2769" s="169">
        <v>1</v>
      </c>
      <c r="K2769" s="154" cm="1">
        <f t="array" ref="K2769">ROUND(
IF(C2769="Beer",
SUM(LOOKUP(2,1/(SRP!$B$8:$B$10&lt;=E2769)/(SRP!$C$8:$C$10&gt;=E2769),SRP!$D$8:$D$10)*(G2769/100)*(E2769/1000)),
IF(C2769="Spirits",
SUM(LOOKUP(2,1/(SRP!$B$2:$B$7&lt;=E2769)/(SRP!$C$2:$C$7&gt;=E2769),SRP!$D$2:$D$7)*(G2769/100)*(E2769/1000)),
IF(AND(C2769="Wine",D2769="Fortified Wines"),
SUM(LOOKUP(2,1/(SRP!$B$26:$B$29&lt;=E2769)/(SRP!$C$26:$C$29&gt;=E2769),SRP!$D$26:$D$29)*(G2769/100)*(E2769/1000)),
IF(C2769="Wine",
SUM(LOOKUP(2,1/(SRP!$B$21:$B$25&lt;=E2769)/(SRP!$C$21:$C$25&gt;=E2769),SRP!$D$21:$D$25)*(G2769/100)*(E2769/1000)),
IF(AND(C2769="Ready to Drink",D2769="RTD-One Pour Cocktail&gt;7%&lt;=14.5"),
SUM(LOOKUP(2,1/(SRP!$B$16:$B$20&lt;=E2769)/(SRP!$C$16:$C$20&gt;=E2769),SRP!$D$16:$D$20)*(G2769/100)*(E2769/1000)),
IF(C2769="Ready to Drink",
SUM(LOOKUP(2,1/(SRP!$B$11:$B$15&lt;=E2769)/(SRP!$C$11:$C$15&gt;=E2769),SRP!$D$11:$D$15)*(G2769/100)*(E2769/1000)),
0)))))),2)</f>
        <v>1.85</v>
      </c>
      <c r="L2769" s="173" t="str">
        <f t="shared" si="43"/>
        <v>Beer473</v>
      </c>
      <c r="M2769" s="154">
        <f>VLOOKUP(L2769,'Slope %'!C:D,2,0)</f>
        <v>0.12</v>
      </c>
    </row>
    <row r="2770" spans="1:13" x14ac:dyDescent="0.25">
      <c r="A2770" s="169">
        <v>41997</v>
      </c>
      <c r="B2770" s="170" t="s">
        <v>2342</v>
      </c>
      <c r="C2770" s="170" t="s">
        <v>11</v>
      </c>
      <c r="D2770" s="170" t="s">
        <v>267</v>
      </c>
      <c r="E2770" s="170">
        <v>473</v>
      </c>
      <c r="F2770" s="170">
        <v>24</v>
      </c>
      <c r="G2770" s="171">
        <v>5</v>
      </c>
      <c r="H2770" s="170" t="s">
        <v>1407</v>
      </c>
      <c r="I2770" s="171">
        <v>4.5999999999999996</v>
      </c>
      <c r="J2770" s="169">
        <v>1</v>
      </c>
      <c r="K2770" s="154" cm="1">
        <f t="array" ref="K2770">ROUND(
IF(C2770="Beer",
SUM(LOOKUP(2,1/(SRP!$B$8:$B$10&lt;=E2770)/(SRP!$C$8:$C$10&gt;=E2770),SRP!$D$8:$D$10)*(G2770/100)*(E2770/1000)),
IF(C2770="Spirits",
SUM(LOOKUP(2,1/(SRP!$B$2:$B$7&lt;=E2770)/(SRP!$C$2:$C$7&gt;=E2770),SRP!$D$2:$D$7)*(G2770/100)*(E2770/1000)),
IF(AND(C2770="Wine",D2770="Fortified Wines"),
SUM(LOOKUP(2,1/(SRP!$B$26:$B$29&lt;=E2770)/(SRP!$C$26:$C$29&gt;=E2770),SRP!$D$26:$D$29)*(G2770/100)*(E2770/1000)),
IF(C2770="Wine",
SUM(LOOKUP(2,1/(SRP!$B$21:$B$25&lt;=E2770)/(SRP!$C$21:$C$25&gt;=E2770),SRP!$D$21:$D$25)*(G2770/100)*(E2770/1000)),
IF(AND(C2770="Ready to Drink",D2770="RTD-One Pour Cocktail&gt;7%&lt;=14.5"),
SUM(LOOKUP(2,1/(SRP!$B$16:$B$20&lt;=E2770)/(SRP!$C$16:$C$20&gt;=E2770),SRP!$D$16:$D$20)*(G2770/100)*(E2770/1000)),
IF(C2770="Ready to Drink",
SUM(LOOKUP(2,1/(SRP!$B$11:$B$15&lt;=E2770)/(SRP!$C$11:$C$15&gt;=E2770),SRP!$D$11:$D$15)*(G2770/100)*(E2770/1000)),
0)))))),2)</f>
        <v>1.85</v>
      </c>
      <c r="L2770" s="173" t="str">
        <f t="shared" si="43"/>
        <v>Beer473</v>
      </c>
      <c r="M2770" s="154">
        <f>VLOOKUP(L2770,'Slope %'!C:D,2,0)</f>
        <v>0.12</v>
      </c>
    </row>
    <row r="2771" spans="1:13" x14ac:dyDescent="0.25">
      <c r="A2771" s="169">
        <v>42010</v>
      </c>
      <c r="B2771" s="170" t="s">
        <v>2343</v>
      </c>
      <c r="C2771" s="170" t="s">
        <v>24</v>
      </c>
      <c r="D2771" s="170" t="s">
        <v>34</v>
      </c>
      <c r="E2771" s="170">
        <v>750</v>
      </c>
      <c r="F2771" s="170">
        <v>12</v>
      </c>
      <c r="G2771" s="171">
        <v>13.5</v>
      </c>
      <c r="H2771" s="170" t="s">
        <v>200</v>
      </c>
      <c r="I2771" s="171">
        <v>166.94</v>
      </c>
      <c r="J2771" s="169">
        <v>1</v>
      </c>
      <c r="K2771" s="154" cm="1">
        <f t="array" ref="K2771">ROUND(
IF(C2771="Beer",
SUM(LOOKUP(2,1/(SRP!$B$8:$B$10&lt;=E2771)/(SRP!$C$8:$C$10&gt;=E2771),SRP!$D$8:$D$10)*(G2771/100)*(E2771/1000)),
IF(C2771="Spirits",
SUM(LOOKUP(2,1/(SRP!$B$2:$B$7&lt;=E2771)/(SRP!$C$2:$C$7&gt;=E2771),SRP!$D$2:$D$7)*(G2771/100)*(E2771/1000)),
IF(AND(C2771="Wine",D2771="Fortified Wines"),
SUM(LOOKUP(2,1/(SRP!$B$26:$B$29&lt;=E2771)/(SRP!$C$26:$C$29&gt;=E2771),SRP!$D$26:$D$29)*(G2771/100)*(E2771/1000)),
IF(C2771="Wine",
SUM(LOOKUP(2,1/(SRP!$B$21:$B$25&lt;=E2771)/(SRP!$C$21:$C$25&gt;=E2771),SRP!$D$21:$D$25)*(G2771/100)*(E2771/1000)),
IF(AND(C2771="Ready to Drink",D2771="RTD-One Pour Cocktail&gt;7%&lt;=14.5"),
SUM(LOOKUP(2,1/(SRP!$B$16:$B$20&lt;=E2771)/(SRP!$C$16:$C$20&gt;=E2771),SRP!$D$16:$D$20)*(G2771/100)*(E2771/1000)),
IF(C2771="Ready to Drink",
SUM(LOOKUP(2,1/(SRP!$B$11:$B$15&lt;=E2771)/(SRP!$C$11:$C$15&gt;=E2771),SRP!$D$11:$D$15)*(G2771/100)*(E2771/1000)),
0)))))),2)</f>
        <v>7.9</v>
      </c>
      <c r="L2771" s="173" t="str">
        <f t="shared" si="43"/>
        <v>Wine750</v>
      </c>
      <c r="M2771" s="154">
        <f>VLOOKUP(L2771,'Slope %'!C:D,2,0)</f>
        <v>0.1</v>
      </c>
    </row>
    <row r="2772" spans="1:13" x14ac:dyDescent="0.25">
      <c r="A2772" s="169">
        <v>42022</v>
      </c>
      <c r="B2772" s="170" t="s">
        <v>2344</v>
      </c>
      <c r="C2772" s="170" t="s">
        <v>24</v>
      </c>
      <c r="D2772" s="170" t="s">
        <v>34</v>
      </c>
      <c r="E2772" s="170">
        <v>750</v>
      </c>
      <c r="F2772" s="170">
        <v>12</v>
      </c>
      <c r="G2772" s="171">
        <v>14.5</v>
      </c>
      <c r="H2772" s="170" t="s">
        <v>200</v>
      </c>
      <c r="I2772" s="171">
        <v>30.34</v>
      </c>
      <c r="J2772" s="169">
        <v>1</v>
      </c>
      <c r="K2772" s="154" cm="1">
        <f t="array" ref="K2772">ROUND(
IF(C2772="Beer",
SUM(LOOKUP(2,1/(SRP!$B$8:$B$10&lt;=E2772)/(SRP!$C$8:$C$10&gt;=E2772),SRP!$D$8:$D$10)*(G2772/100)*(E2772/1000)),
IF(C2772="Spirits",
SUM(LOOKUP(2,1/(SRP!$B$2:$B$7&lt;=E2772)/(SRP!$C$2:$C$7&gt;=E2772),SRP!$D$2:$D$7)*(G2772/100)*(E2772/1000)),
IF(AND(C2772="Wine",D2772="Fortified Wines"),
SUM(LOOKUP(2,1/(SRP!$B$26:$B$29&lt;=E2772)/(SRP!$C$26:$C$29&gt;=E2772),SRP!$D$26:$D$29)*(G2772/100)*(E2772/1000)),
IF(C2772="Wine",
SUM(LOOKUP(2,1/(SRP!$B$21:$B$25&lt;=E2772)/(SRP!$C$21:$C$25&gt;=E2772),SRP!$D$21:$D$25)*(G2772/100)*(E2772/1000)),
IF(AND(C2772="Ready to Drink",D2772="RTD-One Pour Cocktail&gt;7%&lt;=14.5"),
SUM(LOOKUP(2,1/(SRP!$B$16:$B$20&lt;=E2772)/(SRP!$C$16:$C$20&gt;=E2772),SRP!$D$16:$D$20)*(G2772/100)*(E2772/1000)),
IF(C2772="Ready to Drink",
SUM(LOOKUP(2,1/(SRP!$B$11:$B$15&lt;=E2772)/(SRP!$C$11:$C$15&gt;=E2772),SRP!$D$11:$D$15)*(G2772/100)*(E2772/1000)),
0)))))),2)</f>
        <v>8.49</v>
      </c>
      <c r="L2772" s="173" t="str">
        <f t="shared" si="43"/>
        <v>Wine750</v>
      </c>
      <c r="M2772" s="154">
        <f>VLOOKUP(L2772,'Slope %'!C:D,2,0)</f>
        <v>0.1</v>
      </c>
    </row>
    <row r="2773" spans="1:13" x14ac:dyDescent="0.25">
      <c r="A2773" s="169">
        <v>42024</v>
      </c>
      <c r="B2773" s="170" t="s">
        <v>2345</v>
      </c>
      <c r="C2773" s="170" t="s">
        <v>24</v>
      </c>
      <c r="D2773" s="170" t="s">
        <v>34</v>
      </c>
      <c r="E2773" s="170">
        <v>750</v>
      </c>
      <c r="F2773" s="170">
        <v>6</v>
      </c>
      <c r="G2773" s="171">
        <v>13</v>
      </c>
      <c r="H2773" s="170" t="s">
        <v>200</v>
      </c>
      <c r="I2773" s="171">
        <v>1287.3399999999999</v>
      </c>
      <c r="J2773" s="169">
        <v>1</v>
      </c>
      <c r="K2773" s="154" cm="1">
        <f t="array" ref="K2773">ROUND(
IF(C2773="Beer",
SUM(LOOKUP(2,1/(SRP!$B$8:$B$10&lt;=E2773)/(SRP!$C$8:$C$10&gt;=E2773),SRP!$D$8:$D$10)*(G2773/100)*(E2773/1000)),
IF(C2773="Spirits",
SUM(LOOKUP(2,1/(SRP!$B$2:$B$7&lt;=E2773)/(SRP!$C$2:$C$7&gt;=E2773),SRP!$D$2:$D$7)*(G2773/100)*(E2773/1000)),
IF(AND(C2773="Wine",D2773="Fortified Wines"),
SUM(LOOKUP(2,1/(SRP!$B$26:$B$29&lt;=E2773)/(SRP!$C$26:$C$29&gt;=E2773),SRP!$D$26:$D$29)*(G2773/100)*(E2773/1000)),
IF(C2773="Wine",
SUM(LOOKUP(2,1/(SRP!$B$21:$B$25&lt;=E2773)/(SRP!$C$21:$C$25&gt;=E2773),SRP!$D$21:$D$25)*(G2773/100)*(E2773/1000)),
IF(AND(C2773="Ready to Drink",D2773="RTD-One Pour Cocktail&gt;7%&lt;=14.5"),
SUM(LOOKUP(2,1/(SRP!$B$16:$B$20&lt;=E2773)/(SRP!$C$16:$C$20&gt;=E2773),SRP!$D$16:$D$20)*(G2773/100)*(E2773/1000)),
IF(C2773="Ready to Drink",
SUM(LOOKUP(2,1/(SRP!$B$11:$B$15&lt;=E2773)/(SRP!$C$11:$C$15&gt;=E2773),SRP!$D$11:$D$15)*(G2773/100)*(E2773/1000)),
0)))))),2)</f>
        <v>7.61</v>
      </c>
      <c r="L2773" s="173" t="str">
        <f t="shared" si="43"/>
        <v>Wine750</v>
      </c>
      <c r="M2773" s="154">
        <f>VLOOKUP(L2773,'Slope %'!C:D,2,0)</f>
        <v>0.1</v>
      </c>
    </row>
    <row r="2774" spans="1:13" x14ac:dyDescent="0.25">
      <c r="A2774" s="169">
        <v>42025</v>
      </c>
      <c r="B2774" s="170" t="s">
        <v>2346</v>
      </c>
      <c r="C2774" s="170" t="s">
        <v>24</v>
      </c>
      <c r="D2774" s="170" t="s">
        <v>34</v>
      </c>
      <c r="E2774" s="170">
        <v>750</v>
      </c>
      <c r="F2774" s="170">
        <v>6</v>
      </c>
      <c r="G2774" s="171">
        <v>13</v>
      </c>
      <c r="H2774" s="170" t="s">
        <v>200</v>
      </c>
      <c r="I2774" s="171">
        <v>174.06</v>
      </c>
      <c r="J2774" s="169">
        <v>1</v>
      </c>
      <c r="K2774" s="154" cm="1">
        <f t="array" ref="K2774">ROUND(
IF(C2774="Beer",
SUM(LOOKUP(2,1/(SRP!$B$8:$B$10&lt;=E2774)/(SRP!$C$8:$C$10&gt;=E2774),SRP!$D$8:$D$10)*(G2774/100)*(E2774/1000)),
IF(C2774="Spirits",
SUM(LOOKUP(2,1/(SRP!$B$2:$B$7&lt;=E2774)/(SRP!$C$2:$C$7&gt;=E2774),SRP!$D$2:$D$7)*(G2774/100)*(E2774/1000)),
IF(AND(C2774="Wine",D2774="Fortified Wines"),
SUM(LOOKUP(2,1/(SRP!$B$26:$B$29&lt;=E2774)/(SRP!$C$26:$C$29&gt;=E2774),SRP!$D$26:$D$29)*(G2774/100)*(E2774/1000)),
IF(C2774="Wine",
SUM(LOOKUP(2,1/(SRP!$B$21:$B$25&lt;=E2774)/(SRP!$C$21:$C$25&gt;=E2774),SRP!$D$21:$D$25)*(G2774/100)*(E2774/1000)),
IF(AND(C2774="Ready to Drink",D2774="RTD-One Pour Cocktail&gt;7%&lt;=14.5"),
SUM(LOOKUP(2,1/(SRP!$B$16:$B$20&lt;=E2774)/(SRP!$C$16:$C$20&gt;=E2774),SRP!$D$16:$D$20)*(G2774/100)*(E2774/1000)),
IF(C2774="Ready to Drink",
SUM(LOOKUP(2,1/(SRP!$B$11:$B$15&lt;=E2774)/(SRP!$C$11:$C$15&gt;=E2774),SRP!$D$11:$D$15)*(G2774/100)*(E2774/1000)),
0)))))),2)</f>
        <v>7.61</v>
      </c>
      <c r="L2774" s="173" t="str">
        <f t="shared" si="43"/>
        <v>Wine750</v>
      </c>
      <c r="M2774" s="154">
        <f>VLOOKUP(L2774,'Slope %'!C:D,2,0)</f>
        <v>0.1</v>
      </c>
    </row>
    <row r="2775" spans="1:13" x14ac:dyDescent="0.25">
      <c r="A2775" s="169">
        <v>42026</v>
      </c>
      <c r="B2775" s="170" t="s">
        <v>2347</v>
      </c>
      <c r="C2775" s="170" t="s">
        <v>24</v>
      </c>
      <c r="D2775" s="170" t="s">
        <v>34</v>
      </c>
      <c r="E2775" s="170">
        <v>750</v>
      </c>
      <c r="F2775" s="170">
        <v>6</v>
      </c>
      <c r="G2775" s="171">
        <v>14</v>
      </c>
      <c r="H2775" s="170" t="s">
        <v>200</v>
      </c>
      <c r="I2775" s="171">
        <v>131.41999999999999</v>
      </c>
      <c r="J2775" s="169">
        <v>1</v>
      </c>
      <c r="K2775" s="154" cm="1">
        <f t="array" ref="K2775">ROUND(
IF(C2775="Beer",
SUM(LOOKUP(2,1/(SRP!$B$8:$B$10&lt;=E2775)/(SRP!$C$8:$C$10&gt;=E2775),SRP!$D$8:$D$10)*(G2775/100)*(E2775/1000)),
IF(C2775="Spirits",
SUM(LOOKUP(2,1/(SRP!$B$2:$B$7&lt;=E2775)/(SRP!$C$2:$C$7&gt;=E2775),SRP!$D$2:$D$7)*(G2775/100)*(E2775/1000)),
IF(AND(C2775="Wine",D2775="Fortified Wines"),
SUM(LOOKUP(2,1/(SRP!$B$26:$B$29&lt;=E2775)/(SRP!$C$26:$C$29&gt;=E2775),SRP!$D$26:$D$29)*(G2775/100)*(E2775/1000)),
IF(C2775="Wine",
SUM(LOOKUP(2,1/(SRP!$B$21:$B$25&lt;=E2775)/(SRP!$C$21:$C$25&gt;=E2775),SRP!$D$21:$D$25)*(G2775/100)*(E2775/1000)),
IF(AND(C2775="Ready to Drink",D2775="RTD-One Pour Cocktail&gt;7%&lt;=14.5"),
SUM(LOOKUP(2,1/(SRP!$B$16:$B$20&lt;=E2775)/(SRP!$C$16:$C$20&gt;=E2775),SRP!$D$16:$D$20)*(G2775/100)*(E2775/1000)),
IF(C2775="Ready to Drink",
SUM(LOOKUP(2,1/(SRP!$B$11:$B$15&lt;=E2775)/(SRP!$C$11:$C$15&gt;=E2775),SRP!$D$11:$D$15)*(G2775/100)*(E2775/1000)),
0)))))),2)</f>
        <v>8.1999999999999993</v>
      </c>
      <c r="L2775" s="173" t="str">
        <f t="shared" si="43"/>
        <v>Wine750</v>
      </c>
      <c r="M2775" s="154">
        <f>VLOOKUP(L2775,'Slope %'!C:D,2,0)</f>
        <v>0.1</v>
      </c>
    </row>
    <row r="2776" spans="1:13" x14ac:dyDescent="0.25">
      <c r="A2776" s="169">
        <v>42029</v>
      </c>
      <c r="B2776" s="170" t="s">
        <v>2348</v>
      </c>
      <c r="C2776" s="170" t="s">
        <v>24</v>
      </c>
      <c r="D2776" s="170" t="s">
        <v>34</v>
      </c>
      <c r="E2776" s="170">
        <v>750</v>
      </c>
      <c r="F2776" s="170">
        <v>6</v>
      </c>
      <c r="G2776" s="171">
        <v>15</v>
      </c>
      <c r="H2776" s="170" t="s">
        <v>200</v>
      </c>
      <c r="I2776" s="171">
        <v>202.48</v>
      </c>
      <c r="J2776" s="169">
        <v>1</v>
      </c>
      <c r="K2776" s="154" cm="1">
        <f t="array" ref="K2776">ROUND(
IF(C2776="Beer",
SUM(LOOKUP(2,1/(SRP!$B$8:$B$10&lt;=E2776)/(SRP!$C$8:$C$10&gt;=E2776),SRP!$D$8:$D$10)*(G2776/100)*(E2776/1000)),
IF(C2776="Spirits",
SUM(LOOKUP(2,1/(SRP!$B$2:$B$7&lt;=E2776)/(SRP!$C$2:$C$7&gt;=E2776),SRP!$D$2:$D$7)*(G2776/100)*(E2776/1000)),
IF(AND(C2776="Wine",D2776="Fortified Wines"),
SUM(LOOKUP(2,1/(SRP!$B$26:$B$29&lt;=E2776)/(SRP!$C$26:$C$29&gt;=E2776),SRP!$D$26:$D$29)*(G2776/100)*(E2776/1000)),
IF(C2776="Wine",
SUM(LOOKUP(2,1/(SRP!$B$21:$B$25&lt;=E2776)/(SRP!$C$21:$C$25&gt;=E2776),SRP!$D$21:$D$25)*(G2776/100)*(E2776/1000)),
IF(AND(C2776="Ready to Drink",D2776="RTD-One Pour Cocktail&gt;7%&lt;=14.5"),
SUM(LOOKUP(2,1/(SRP!$B$16:$B$20&lt;=E2776)/(SRP!$C$16:$C$20&gt;=E2776),SRP!$D$16:$D$20)*(G2776/100)*(E2776/1000)),
IF(C2776="Ready to Drink",
SUM(LOOKUP(2,1/(SRP!$B$11:$B$15&lt;=E2776)/(SRP!$C$11:$C$15&gt;=E2776),SRP!$D$11:$D$15)*(G2776/100)*(E2776/1000)),
0)))))),2)</f>
        <v>8.7799999999999994</v>
      </c>
      <c r="L2776" s="173" t="str">
        <f t="shared" si="43"/>
        <v>Wine750</v>
      </c>
      <c r="M2776" s="154">
        <f>VLOOKUP(L2776,'Slope %'!C:D,2,0)</f>
        <v>0.1</v>
      </c>
    </row>
    <row r="2777" spans="1:13" x14ac:dyDescent="0.25">
      <c r="A2777" s="169">
        <v>42031</v>
      </c>
      <c r="B2777" s="170" t="s">
        <v>2349</v>
      </c>
      <c r="C2777" s="170" t="s">
        <v>24</v>
      </c>
      <c r="D2777" s="170" t="s">
        <v>34</v>
      </c>
      <c r="E2777" s="170">
        <v>750</v>
      </c>
      <c r="F2777" s="170">
        <v>12</v>
      </c>
      <c r="G2777" s="171">
        <v>13</v>
      </c>
      <c r="H2777" s="170" t="s">
        <v>200</v>
      </c>
      <c r="I2777" s="171">
        <v>131.38</v>
      </c>
      <c r="J2777" s="169">
        <v>1</v>
      </c>
      <c r="K2777" s="154" cm="1">
        <f t="array" ref="K2777">ROUND(
IF(C2777="Beer",
SUM(LOOKUP(2,1/(SRP!$B$8:$B$10&lt;=E2777)/(SRP!$C$8:$C$10&gt;=E2777),SRP!$D$8:$D$10)*(G2777/100)*(E2777/1000)),
IF(C2777="Spirits",
SUM(LOOKUP(2,1/(SRP!$B$2:$B$7&lt;=E2777)/(SRP!$C$2:$C$7&gt;=E2777),SRP!$D$2:$D$7)*(G2777/100)*(E2777/1000)),
IF(AND(C2777="Wine",D2777="Fortified Wines"),
SUM(LOOKUP(2,1/(SRP!$B$26:$B$29&lt;=E2777)/(SRP!$C$26:$C$29&gt;=E2777),SRP!$D$26:$D$29)*(G2777/100)*(E2777/1000)),
IF(C2777="Wine",
SUM(LOOKUP(2,1/(SRP!$B$21:$B$25&lt;=E2777)/(SRP!$C$21:$C$25&gt;=E2777),SRP!$D$21:$D$25)*(G2777/100)*(E2777/1000)),
IF(AND(C2777="Ready to Drink",D2777="RTD-One Pour Cocktail&gt;7%&lt;=14.5"),
SUM(LOOKUP(2,1/(SRP!$B$16:$B$20&lt;=E2777)/(SRP!$C$16:$C$20&gt;=E2777),SRP!$D$16:$D$20)*(G2777/100)*(E2777/1000)),
IF(C2777="Ready to Drink",
SUM(LOOKUP(2,1/(SRP!$B$11:$B$15&lt;=E2777)/(SRP!$C$11:$C$15&gt;=E2777),SRP!$D$11:$D$15)*(G2777/100)*(E2777/1000)),
0)))))),2)</f>
        <v>7.61</v>
      </c>
      <c r="L2777" s="173" t="str">
        <f t="shared" si="43"/>
        <v>Wine750</v>
      </c>
      <c r="M2777" s="154">
        <f>VLOOKUP(L2777,'Slope %'!C:D,2,0)</f>
        <v>0.1</v>
      </c>
    </row>
    <row r="2778" spans="1:13" x14ac:dyDescent="0.25">
      <c r="A2778" s="169">
        <v>42037</v>
      </c>
      <c r="B2778" s="170" t="s">
        <v>2350</v>
      </c>
      <c r="C2778" s="170" t="s">
        <v>263</v>
      </c>
      <c r="D2778" s="170" t="s">
        <v>909</v>
      </c>
      <c r="E2778" s="170">
        <v>500</v>
      </c>
      <c r="F2778" s="170">
        <v>24</v>
      </c>
      <c r="G2778" s="171">
        <v>5.3</v>
      </c>
      <c r="H2778" s="170" t="s">
        <v>13</v>
      </c>
      <c r="I2778" s="171">
        <v>4.28</v>
      </c>
      <c r="J2778" s="169">
        <v>1</v>
      </c>
      <c r="K2778" s="154" cm="1">
        <f t="array" ref="K2778">ROUND(
IF(C2778="Beer",
SUM(LOOKUP(2,1/(SRP!$B$8:$B$10&lt;=E2778)/(SRP!$C$8:$C$10&gt;=E2778),SRP!$D$8:$D$10)*(G2778/100)*(E2778/1000)),
IF(C2778="Spirits",
SUM(LOOKUP(2,1/(SRP!$B$2:$B$7&lt;=E2778)/(SRP!$C$2:$C$7&gt;=E2778),SRP!$D$2:$D$7)*(G2778/100)*(E2778/1000)),
IF(AND(C2778="Wine",D2778="Fortified Wines"),
SUM(LOOKUP(2,1/(SRP!$B$26:$B$29&lt;=E2778)/(SRP!$C$26:$C$29&gt;=E2778),SRP!$D$26:$D$29)*(G2778/100)*(E2778/1000)),
IF(C2778="Wine",
SUM(LOOKUP(2,1/(SRP!$B$21:$B$25&lt;=E2778)/(SRP!$C$21:$C$25&gt;=E2778),SRP!$D$21:$D$25)*(G2778/100)*(E2778/1000)),
IF(AND(C2778="Ready to Drink",D2778="RTD-One Pour Cocktail&gt;7%&lt;=14.5"),
SUM(LOOKUP(2,1/(SRP!$B$16:$B$20&lt;=E2778)/(SRP!$C$16:$C$20&gt;=E2778),SRP!$D$16:$D$20)*(G2778/100)*(E2778/1000)),
IF(C2778="Ready to Drink",
SUM(LOOKUP(2,1/(SRP!$B$11:$B$15&lt;=E2778)/(SRP!$C$11:$C$15&gt;=E2778),SRP!$D$11:$D$15)*(G2778/100)*(E2778/1000)),
0)))))),2)</f>
        <v>2.19</v>
      </c>
      <c r="L2778" s="173" t="str">
        <f t="shared" si="43"/>
        <v>Ready to Drink500</v>
      </c>
      <c r="M2778" s="154">
        <f>VLOOKUP(L2778,'Slope %'!C:D,2,0)</f>
        <v>0.12</v>
      </c>
    </row>
    <row r="2779" spans="1:13" x14ac:dyDescent="0.25">
      <c r="A2779" s="169">
        <v>42037</v>
      </c>
      <c r="B2779" s="170" t="s">
        <v>2350</v>
      </c>
      <c r="C2779" s="170" t="s">
        <v>263</v>
      </c>
      <c r="D2779" s="170" t="s">
        <v>909</v>
      </c>
      <c r="E2779" s="170">
        <v>500</v>
      </c>
      <c r="F2779" s="170">
        <v>24</v>
      </c>
      <c r="G2779" s="171">
        <v>5.3</v>
      </c>
      <c r="H2779" s="170" t="s">
        <v>13</v>
      </c>
      <c r="I2779" s="171">
        <v>4.28</v>
      </c>
      <c r="J2779" s="169">
        <v>1</v>
      </c>
      <c r="K2779" s="154" cm="1">
        <f t="array" ref="K2779">ROUND(
IF(C2779="Beer",
SUM(LOOKUP(2,1/(SRP!$B$8:$B$10&lt;=E2779)/(SRP!$C$8:$C$10&gt;=E2779),SRP!$D$8:$D$10)*(G2779/100)*(E2779/1000)),
IF(C2779="Spirits",
SUM(LOOKUP(2,1/(SRP!$B$2:$B$7&lt;=E2779)/(SRP!$C$2:$C$7&gt;=E2779),SRP!$D$2:$D$7)*(G2779/100)*(E2779/1000)),
IF(AND(C2779="Wine",D2779="Fortified Wines"),
SUM(LOOKUP(2,1/(SRP!$B$26:$B$29&lt;=E2779)/(SRP!$C$26:$C$29&gt;=E2779),SRP!$D$26:$D$29)*(G2779/100)*(E2779/1000)),
IF(C2779="Wine",
SUM(LOOKUP(2,1/(SRP!$B$21:$B$25&lt;=E2779)/(SRP!$C$21:$C$25&gt;=E2779),SRP!$D$21:$D$25)*(G2779/100)*(E2779/1000)),
IF(AND(C2779="Ready to Drink",D2779="RTD-One Pour Cocktail&gt;7%&lt;=14.5"),
SUM(LOOKUP(2,1/(SRP!$B$16:$B$20&lt;=E2779)/(SRP!$C$16:$C$20&gt;=E2779),SRP!$D$16:$D$20)*(G2779/100)*(E2779/1000)),
IF(C2779="Ready to Drink",
SUM(LOOKUP(2,1/(SRP!$B$11:$B$15&lt;=E2779)/(SRP!$C$11:$C$15&gt;=E2779),SRP!$D$11:$D$15)*(G2779/100)*(E2779/1000)),
0)))))),2)</f>
        <v>2.19</v>
      </c>
      <c r="L2779" s="173" t="str">
        <f t="shared" si="43"/>
        <v>Ready to Drink500</v>
      </c>
      <c r="M2779" s="154">
        <f>VLOOKUP(L2779,'Slope %'!C:D,2,0)</f>
        <v>0.12</v>
      </c>
    </row>
    <row r="2780" spans="1:13" x14ac:dyDescent="0.25">
      <c r="A2780" s="169">
        <v>42040</v>
      </c>
      <c r="B2780" s="170" t="s">
        <v>2351</v>
      </c>
      <c r="C2780" s="170" t="s">
        <v>11</v>
      </c>
      <c r="D2780" s="170" t="s">
        <v>474</v>
      </c>
      <c r="E2780" s="170">
        <v>473</v>
      </c>
      <c r="F2780" s="170">
        <v>24</v>
      </c>
      <c r="G2780" s="171">
        <v>5</v>
      </c>
      <c r="H2780" s="170" t="s">
        <v>747</v>
      </c>
      <c r="I2780" s="171">
        <v>3.99</v>
      </c>
      <c r="J2780" s="169">
        <v>1</v>
      </c>
      <c r="K2780" s="154" cm="1">
        <f t="array" ref="K2780">ROUND(
IF(C2780="Beer",
SUM(LOOKUP(2,1/(SRP!$B$8:$B$10&lt;=E2780)/(SRP!$C$8:$C$10&gt;=E2780),SRP!$D$8:$D$10)*(G2780/100)*(E2780/1000)),
IF(C2780="Spirits",
SUM(LOOKUP(2,1/(SRP!$B$2:$B$7&lt;=E2780)/(SRP!$C$2:$C$7&gt;=E2780),SRP!$D$2:$D$7)*(G2780/100)*(E2780/1000)),
IF(AND(C2780="Wine",D2780="Fortified Wines"),
SUM(LOOKUP(2,1/(SRP!$B$26:$B$29&lt;=E2780)/(SRP!$C$26:$C$29&gt;=E2780),SRP!$D$26:$D$29)*(G2780/100)*(E2780/1000)),
IF(C2780="Wine",
SUM(LOOKUP(2,1/(SRP!$B$21:$B$25&lt;=E2780)/(SRP!$C$21:$C$25&gt;=E2780),SRP!$D$21:$D$25)*(G2780/100)*(E2780/1000)),
IF(AND(C2780="Ready to Drink",D2780="RTD-One Pour Cocktail&gt;7%&lt;=14.5"),
SUM(LOOKUP(2,1/(SRP!$B$16:$B$20&lt;=E2780)/(SRP!$C$16:$C$20&gt;=E2780),SRP!$D$16:$D$20)*(G2780/100)*(E2780/1000)),
IF(C2780="Ready to Drink",
SUM(LOOKUP(2,1/(SRP!$B$11:$B$15&lt;=E2780)/(SRP!$C$11:$C$15&gt;=E2780),SRP!$D$11:$D$15)*(G2780/100)*(E2780/1000)),
0)))))),2)</f>
        <v>1.85</v>
      </c>
      <c r="L2780" s="173" t="str">
        <f t="shared" si="43"/>
        <v>Beer473</v>
      </c>
      <c r="M2780" s="154">
        <f>VLOOKUP(L2780,'Slope %'!C:D,2,0)</f>
        <v>0.12</v>
      </c>
    </row>
    <row r="2781" spans="1:13" x14ac:dyDescent="0.25">
      <c r="A2781" s="169">
        <v>42040</v>
      </c>
      <c r="B2781" s="170" t="s">
        <v>2351</v>
      </c>
      <c r="C2781" s="170" t="s">
        <v>11</v>
      </c>
      <c r="D2781" s="170" t="s">
        <v>474</v>
      </c>
      <c r="E2781" s="170">
        <v>473</v>
      </c>
      <c r="F2781" s="170">
        <v>24</v>
      </c>
      <c r="G2781" s="171">
        <v>5</v>
      </c>
      <c r="H2781" s="170" t="s">
        <v>747</v>
      </c>
      <c r="I2781" s="171">
        <v>3.99</v>
      </c>
      <c r="J2781" s="169">
        <v>1</v>
      </c>
      <c r="K2781" s="154" cm="1">
        <f t="array" ref="K2781">ROUND(
IF(C2781="Beer",
SUM(LOOKUP(2,1/(SRP!$B$8:$B$10&lt;=E2781)/(SRP!$C$8:$C$10&gt;=E2781),SRP!$D$8:$D$10)*(G2781/100)*(E2781/1000)),
IF(C2781="Spirits",
SUM(LOOKUP(2,1/(SRP!$B$2:$B$7&lt;=E2781)/(SRP!$C$2:$C$7&gt;=E2781),SRP!$D$2:$D$7)*(G2781/100)*(E2781/1000)),
IF(AND(C2781="Wine",D2781="Fortified Wines"),
SUM(LOOKUP(2,1/(SRP!$B$26:$B$29&lt;=E2781)/(SRP!$C$26:$C$29&gt;=E2781),SRP!$D$26:$D$29)*(G2781/100)*(E2781/1000)),
IF(C2781="Wine",
SUM(LOOKUP(2,1/(SRP!$B$21:$B$25&lt;=E2781)/(SRP!$C$21:$C$25&gt;=E2781),SRP!$D$21:$D$25)*(G2781/100)*(E2781/1000)),
IF(AND(C2781="Ready to Drink",D2781="RTD-One Pour Cocktail&gt;7%&lt;=14.5"),
SUM(LOOKUP(2,1/(SRP!$B$16:$B$20&lt;=E2781)/(SRP!$C$16:$C$20&gt;=E2781),SRP!$D$16:$D$20)*(G2781/100)*(E2781/1000)),
IF(C2781="Ready to Drink",
SUM(LOOKUP(2,1/(SRP!$B$11:$B$15&lt;=E2781)/(SRP!$C$11:$C$15&gt;=E2781),SRP!$D$11:$D$15)*(G2781/100)*(E2781/1000)),
0)))))),2)</f>
        <v>1.85</v>
      </c>
      <c r="L2781" s="173" t="str">
        <f t="shared" si="43"/>
        <v>Beer473</v>
      </c>
      <c r="M2781" s="154">
        <f>VLOOKUP(L2781,'Slope %'!C:D,2,0)</f>
        <v>0.12</v>
      </c>
    </row>
    <row r="2782" spans="1:13" x14ac:dyDescent="0.25">
      <c r="A2782" s="169">
        <v>42041</v>
      </c>
      <c r="B2782" s="170" t="s">
        <v>2352</v>
      </c>
      <c r="C2782" s="170" t="s">
        <v>263</v>
      </c>
      <c r="D2782" s="170" t="s">
        <v>909</v>
      </c>
      <c r="E2782" s="170">
        <v>50000</v>
      </c>
      <c r="F2782" s="170">
        <v>1</v>
      </c>
      <c r="G2782" s="171">
        <v>5.3</v>
      </c>
      <c r="H2782" s="170" t="s">
        <v>13</v>
      </c>
      <c r="I2782" s="171">
        <v>285.99</v>
      </c>
      <c r="J2782" s="169">
        <v>1</v>
      </c>
      <c r="K2782" s="154" cm="1">
        <f t="array" ref="K2782">ROUND(
IF(C2782="Beer",
SUM(LOOKUP(2,1/(SRP!$B$8:$B$10&lt;=E2782)/(SRP!$C$8:$C$10&gt;=E2782),SRP!$D$8:$D$10)*(G2782/100)*(E2782/1000)),
IF(C2782="Spirits",
SUM(LOOKUP(2,1/(SRP!$B$2:$B$7&lt;=E2782)/(SRP!$C$2:$C$7&gt;=E2782),SRP!$D$2:$D$7)*(G2782/100)*(E2782/1000)),
IF(AND(C2782="Wine",D2782="Fortified Wines"),
SUM(LOOKUP(2,1/(SRP!$B$26:$B$29&lt;=E2782)/(SRP!$C$26:$C$29&gt;=E2782),SRP!$D$26:$D$29)*(G2782/100)*(E2782/1000)),
IF(C2782="Wine",
SUM(LOOKUP(2,1/(SRP!$B$21:$B$25&lt;=E2782)/(SRP!$C$21:$C$25&gt;=E2782),SRP!$D$21:$D$25)*(G2782/100)*(E2782/1000)),
IF(AND(C2782="Ready to Drink",D2782="RTD-One Pour Cocktail&gt;7%&lt;=14.5"),
SUM(LOOKUP(2,1/(SRP!$B$16:$B$20&lt;=E2782)/(SRP!$C$16:$C$20&gt;=E2782),SRP!$D$16:$D$20)*(G2782/100)*(E2782/1000)),
IF(C2782="Ready to Drink",
SUM(LOOKUP(2,1/(SRP!$B$11:$B$15&lt;=E2782)/(SRP!$C$11:$C$15&gt;=E2782),SRP!$D$11:$D$15)*(G2782/100)*(E2782/1000)),
0)))))),2)</f>
        <v>206.89</v>
      </c>
      <c r="L2782" s="173" t="str">
        <f t="shared" si="43"/>
        <v>Ready to Drink50000</v>
      </c>
      <c r="M2782" s="154" t="e">
        <f>VLOOKUP(L2782,'Slope %'!C:D,2,0)</f>
        <v>#N/A</v>
      </c>
    </row>
    <row r="2783" spans="1:13" x14ac:dyDescent="0.25">
      <c r="A2783" s="169">
        <v>42041</v>
      </c>
      <c r="B2783" s="170" t="s">
        <v>2352</v>
      </c>
      <c r="C2783" s="170" t="s">
        <v>263</v>
      </c>
      <c r="D2783" s="170" t="s">
        <v>909</v>
      </c>
      <c r="E2783" s="170">
        <v>50000</v>
      </c>
      <c r="F2783" s="170">
        <v>1</v>
      </c>
      <c r="G2783" s="171">
        <v>5.3</v>
      </c>
      <c r="H2783" s="170" t="s">
        <v>13</v>
      </c>
      <c r="I2783" s="171">
        <v>285.99</v>
      </c>
      <c r="J2783" s="169">
        <v>1</v>
      </c>
      <c r="K2783" s="154" cm="1">
        <f t="array" ref="K2783">ROUND(
IF(C2783="Beer",
SUM(LOOKUP(2,1/(SRP!$B$8:$B$10&lt;=E2783)/(SRP!$C$8:$C$10&gt;=E2783),SRP!$D$8:$D$10)*(G2783/100)*(E2783/1000)),
IF(C2783="Spirits",
SUM(LOOKUP(2,1/(SRP!$B$2:$B$7&lt;=E2783)/(SRP!$C$2:$C$7&gt;=E2783),SRP!$D$2:$D$7)*(G2783/100)*(E2783/1000)),
IF(AND(C2783="Wine",D2783="Fortified Wines"),
SUM(LOOKUP(2,1/(SRP!$B$26:$B$29&lt;=E2783)/(SRP!$C$26:$C$29&gt;=E2783),SRP!$D$26:$D$29)*(G2783/100)*(E2783/1000)),
IF(C2783="Wine",
SUM(LOOKUP(2,1/(SRP!$B$21:$B$25&lt;=E2783)/(SRP!$C$21:$C$25&gt;=E2783),SRP!$D$21:$D$25)*(G2783/100)*(E2783/1000)),
IF(AND(C2783="Ready to Drink",D2783="RTD-One Pour Cocktail&gt;7%&lt;=14.5"),
SUM(LOOKUP(2,1/(SRP!$B$16:$B$20&lt;=E2783)/(SRP!$C$16:$C$20&gt;=E2783),SRP!$D$16:$D$20)*(G2783/100)*(E2783/1000)),
IF(C2783="Ready to Drink",
SUM(LOOKUP(2,1/(SRP!$B$11:$B$15&lt;=E2783)/(SRP!$C$11:$C$15&gt;=E2783),SRP!$D$11:$D$15)*(G2783/100)*(E2783/1000)),
0)))))),2)</f>
        <v>206.89</v>
      </c>
      <c r="L2783" s="173" t="str">
        <f t="shared" si="43"/>
        <v>Ready to Drink50000</v>
      </c>
      <c r="M2783" s="154" t="e">
        <f>VLOOKUP(L2783,'Slope %'!C:D,2,0)</f>
        <v>#N/A</v>
      </c>
    </row>
    <row r="2784" spans="1:13" x14ac:dyDescent="0.25">
      <c r="A2784" s="169">
        <v>42042</v>
      </c>
      <c r="B2784" s="170" t="s">
        <v>2353</v>
      </c>
      <c r="C2784" s="170" t="s">
        <v>11</v>
      </c>
      <c r="D2784" s="170" t="s">
        <v>267</v>
      </c>
      <c r="E2784" s="170">
        <v>473</v>
      </c>
      <c r="F2784" s="170">
        <v>24</v>
      </c>
      <c r="G2784" s="171">
        <v>5.5</v>
      </c>
      <c r="H2784" s="170" t="s">
        <v>2066</v>
      </c>
      <c r="I2784" s="171">
        <v>4.05</v>
      </c>
      <c r="J2784" s="169">
        <v>1</v>
      </c>
      <c r="K2784" s="154" cm="1">
        <f t="array" ref="K2784">ROUND(
IF(C2784="Beer",
SUM(LOOKUP(2,1/(SRP!$B$8:$B$10&lt;=E2784)/(SRP!$C$8:$C$10&gt;=E2784),SRP!$D$8:$D$10)*(G2784/100)*(E2784/1000)),
IF(C2784="Spirits",
SUM(LOOKUP(2,1/(SRP!$B$2:$B$7&lt;=E2784)/(SRP!$C$2:$C$7&gt;=E2784),SRP!$D$2:$D$7)*(G2784/100)*(E2784/1000)),
IF(AND(C2784="Wine",D2784="Fortified Wines"),
SUM(LOOKUP(2,1/(SRP!$B$26:$B$29&lt;=E2784)/(SRP!$C$26:$C$29&gt;=E2784),SRP!$D$26:$D$29)*(G2784/100)*(E2784/1000)),
IF(C2784="Wine",
SUM(LOOKUP(2,1/(SRP!$B$21:$B$25&lt;=E2784)/(SRP!$C$21:$C$25&gt;=E2784),SRP!$D$21:$D$25)*(G2784/100)*(E2784/1000)),
IF(AND(C2784="Ready to Drink",D2784="RTD-One Pour Cocktail&gt;7%&lt;=14.5"),
SUM(LOOKUP(2,1/(SRP!$B$16:$B$20&lt;=E2784)/(SRP!$C$16:$C$20&gt;=E2784),SRP!$D$16:$D$20)*(G2784/100)*(E2784/1000)),
IF(C2784="Ready to Drink",
SUM(LOOKUP(2,1/(SRP!$B$11:$B$15&lt;=E2784)/(SRP!$C$11:$C$15&gt;=E2784),SRP!$D$11:$D$15)*(G2784/100)*(E2784/1000)),
0)))))),2)</f>
        <v>2.0299999999999998</v>
      </c>
      <c r="L2784" s="173" t="str">
        <f t="shared" si="43"/>
        <v>Beer473</v>
      </c>
      <c r="M2784" s="154">
        <f>VLOOKUP(L2784,'Slope %'!C:D,2,0)</f>
        <v>0.12</v>
      </c>
    </row>
    <row r="2785" spans="1:13" x14ac:dyDescent="0.25">
      <c r="A2785" s="169">
        <v>42042</v>
      </c>
      <c r="B2785" s="170" t="s">
        <v>2353</v>
      </c>
      <c r="C2785" s="170" t="s">
        <v>11</v>
      </c>
      <c r="D2785" s="170" t="s">
        <v>267</v>
      </c>
      <c r="E2785" s="170">
        <v>473</v>
      </c>
      <c r="F2785" s="170">
        <v>24</v>
      </c>
      <c r="G2785" s="171">
        <v>5.5</v>
      </c>
      <c r="H2785" s="170" t="s">
        <v>2066</v>
      </c>
      <c r="I2785" s="171">
        <v>4.05</v>
      </c>
      <c r="J2785" s="169">
        <v>1</v>
      </c>
      <c r="K2785" s="154" cm="1">
        <f t="array" ref="K2785">ROUND(
IF(C2785="Beer",
SUM(LOOKUP(2,1/(SRP!$B$8:$B$10&lt;=E2785)/(SRP!$C$8:$C$10&gt;=E2785),SRP!$D$8:$D$10)*(G2785/100)*(E2785/1000)),
IF(C2785="Spirits",
SUM(LOOKUP(2,1/(SRP!$B$2:$B$7&lt;=E2785)/(SRP!$C$2:$C$7&gt;=E2785),SRP!$D$2:$D$7)*(G2785/100)*(E2785/1000)),
IF(AND(C2785="Wine",D2785="Fortified Wines"),
SUM(LOOKUP(2,1/(SRP!$B$26:$B$29&lt;=E2785)/(SRP!$C$26:$C$29&gt;=E2785),SRP!$D$26:$D$29)*(G2785/100)*(E2785/1000)),
IF(C2785="Wine",
SUM(LOOKUP(2,1/(SRP!$B$21:$B$25&lt;=E2785)/(SRP!$C$21:$C$25&gt;=E2785),SRP!$D$21:$D$25)*(G2785/100)*(E2785/1000)),
IF(AND(C2785="Ready to Drink",D2785="RTD-One Pour Cocktail&gt;7%&lt;=14.5"),
SUM(LOOKUP(2,1/(SRP!$B$16:$B$20&lt;=E2785)/(SRP!$C$16:$C$20&gt;=E2785),SRP!$D$16:$D$20)*(G2785/100)*(E2785/1000)),
IF(C2785="Ready to Drink",
SUM(LOOKUP(2,1/(SRP!$B$11:$B$15&lt;=E2785)/(SRP!$C$11:$C$15&gt;=E2785),SRP!$D$11:$D$15)*(G2785/100)*(E2785/1000)),
0)))))),2)</f>
        <v>2.0299999999999998</v>
      </c>
      <c r="L2785" s="173" t="str">
        <f t="shared" si="43"/>
        <v>Beer473</v>
      </c>
      <c r="M2785" s="154">
        <f>VLOOKUP(L2785,'Slope %'!C:D,2,0)</f>
        <v>0.12</v>
      </c>
    </row>
    <row r="2786" spans="1:13" x14ac:dyDescent="0.25">
      <c r="A2786" s="169">
        <v>42062</v>
      </c>
      <c r="B2786" s="170" t="s">
        <v>2354</v>
      </c>
      <c r="C2786" s="170" t="s">
        <v>11</v>
      </c>
      <c r="D2786" s="170" t="s">
        <v>267</v>
      </c>
      <c r="E2786" s="170">
        <v>473</v>
      </c>
      <c r="F2786" s="170">
        <v>24</v>
      </c>
      <c r="G2786" s="171">
        <v>5.3</v>
      </c>
      <c r="H2786" s="170" t="s">
        <v>2261</v>
      </c>
      <c r="I2786" s="171">
        <v>4.4000000000000004</v>
      </c>
      <c r="J2786" s="169">
        <v>1</v>
      </c>
      <c r="K2786" s="154" cm="1">
        <f t="array" ref="K2786">ROUND(
IF(C2786="Beer",
SUM(LOOKUP(2,1/(SRP!$B$8:$B$10&lt;=E2786)/(SRP!$C$8:$C$10&gt;=E2786),SRP!$D$8:$D$10)*(G2786/100)*(E2786/1000)),
IF(C2786="Spirits",
SUM(LOOKUP(2,1/(SRP!$B$2:$B$7&lt;=E2786)/(SRP!$C$2:$C$7&gt;=E2786),SRP!$D$2:$D$7)*(G2786/100)*(E2786/1000)),
IF(AND(C2786="Wine",D2786="Fortified Wines"),
SUM(LOOKUP(2,1/(SRP!$B$26:$B$29&lt;=E2786)/(SRP!$C$26:$C$29&gt;=E2786),SRP!$D$26:$D$29)*(G2786/100)*(E2786/1000)),
IF(C2786="Wine",
SUM(LOOKUP(2,1/(SRP!$B$21:$B$25&lt;=E2786)/(SRP!$C$21:$C$25&gt;=E2786),SRP!$D$21:$D$25)*(G2786/100)*(E2786/1000)),
IF(AND(C2786="Ready to Drink",D2786="RTD-One Pour Cocktail&gt;7%&lt;=14.5"),
SUM(LOOKUP(2,1/(SRP!$B$16:$B$20&lt;=E2786)/(SRP!$C$16:$C$20&gt;=E2786),SRP!$D$16:$D$20)*(G2786/100)*(E2786/1000)),
IF(C2786="Ready to Drink",
SUM(LOOKUP(2,1/(SRP!$B$11:$B$15&lt;=E2786)/(SRP!$C$11:$C$15&gt;=E2786),SRP!$D$11:$D$15)*(G2786/100)*(E2786/1000)),
0)))))),2)</f>
        <v>1.96</v>
      </c>
      <c r="L2786" s="173" t="str">
        <f t="shared" si="43"/>
        <v>Beer473</v>
      </c>
      <c r="M2786" s="154">
        <f>VLOOKUP(L2786,'Slope %'!C:D,2,0)</f>
        <v>0.12</v>
      </c>
    </row>
    <row r="2787" spans="1:13" x14ac:dyDescent="0.25">
      <c r="A2787" s="169">
        <v>42062</v>
      </c>
      <c r="B2787" s="170" t="s">
        <v>2354</v>
      </c>
      <c r="C2787" s="170" t="s">
        <v>11</v>
      </c>
      <c r="D2787" s="170" t="s">
        <v>267</v>
      </c>
      <c r="E2787" s="170">
        <v>473</v>
      </c>
      <c r="F2787" s="170">
        <v>24</v>
      </c>
      <c r="G2787" s="171">
        <v>5.3</v>
      </c>
      <c r="H2787" s="170" t="s">
        <v>1136</v>
      </c>
      <c r="I2787" s="171">
        <v>4.4000000000000004</v>
      </c>
      <c r="J2787" s="169">
        <v>1</v>
      </c>
      <c r="K2787" s="154" cm="1">
        <f t="array" ref="K2787">ROUND(
IF(C2787="Beer",
SUM(LOOKUP(2,1/(SRP!$B$8:$B$10&lt;=E2787)/(SRP!$C$8:$C$10&gt;=E2787),SRP!$D$8:$D$10)*(G2787/100)*(E2787/1000)),
IF(C2787="Spirits",
SUM(LOOKUP(2,1/(SRP!$B$2:$B$7&lt;=E2787)/(SRP!$C$2:$C$7&gt;=E2787),SRP!$D$2:$D$7)*(G2787/100)*(E2787/1000)),
IF(AND(C2787="Wine",D2787="Fortified Wines"),
SUM(LOOKUP(2,1/(SRP!$B$26:$B$29&lt;=E2787)/(SRP!$C$26:$C$29&gt;=E2787),SRP!$D$26:$D$29)*(G2787/100)*(E2787/1000)),
IF(C2787="Wine",
SUM(LOOKUP(2,1/(SRP!$B$21:$B$25&lt;=E2787)/(SRP!$C$21:$C$25&gt;=E2787),SRP!$D$21:$D$25)*(G2787/100)*(E2787/1000)),
IF(AND(C2787="Ready to Drink",D2787="RTD-One Pour Cocktail&gt;7%&lt;=14.5"),
SUM(LOOKUP(2,1/(SRP!$B$16:$B$20&lt;=E2787)/(SRP!$C$16:$C$20&gt;=E2787),SRP!$D$16:$D$20)*(G2787/100)*(E2787/1000)),
IF(C2787="Ready to Drink",
SUM(LOOKUP(2,1/(SRP!$B$11:$B$15&lt;=E2787)/(SRP!$C$11:$C$15&gt;=E2787),SRP!$D$11:$D$15)*(G2787/100)*(E2787/1000)),
0)))))),2)</f>
        <v>1.96</v>
      </c>
      <c r="L2787" s="173" t="str">
        <f t="shared" si="43"/>
        <v>Beer473</v>
      </c>
      <c r="M2787" s="154">
        <f>VLOOKUP(L2787,'Slope %'!C:D,2,0)</f>
        <v>0.12</v>
      </c>
    </row>
    <row r="2788" spans="1:13" x14ac:dyDescent="0.25">
      <c r="A2788" s="169">
        <v>42070</v>
      </c>
      <c r="B2788" s="170" t="s">
        <v>2355</v>
      </c>
      <c r="C2788" s="170" t="s">
        <v>263</v>
      </c>
      <c r="D2788" s="170" t="s">
        <v>264</v>
      </c>
      <c r="E2788" s="170">
        <v>355</v>
      </c>
      <c r="F2788" s="170">
        <v>24</v>
      </c>
      <c r="G2788" s="171">
        <v>5</v>
      </c>
      <c r="H2788" s="170" t="s">
        <v>1254</v>
      </c>
      <c r="I2788" s="171">
        <v>3.88</v>
      </c>
      <c r="J2788" s="169">
        <v>1</v>
      </c>
      <c r="K2788" s="154" cm="1">
        <f t="array" ref="K2788">ROUND(
IF(C2788="Beer",
SUM(LOOKUP(2,1/(SRP!$B$8:$B$10&lt;=E2788)/(SRP!$C$8:$C$10&gt;=E2788),SRP!$D$8:$D$10)*(G2788/100)*(E2788/1000)),
IF(C2788="Spirits",
SUM(LOOKUP(2,1/(SRP!$B$2:$B$7&lt;=E2788)/(SRP!$C$2:$C$7&gt;=E2788),SRP!$D$2:$D$7)*(G2788/100)*(E2788/1000)),
IF(AND(C2788="Wine",D2788="Fortified Wines"),
SUM(LOOKUP(2,1/(SRP!$B$26:$B$29&lt;=E2788)/(SRP!$C$26:$C$29&gt;=E2788),SRP!$D$26:$D$29)*(G2788/100)*(E2788/1000)),
IF(C2788="Wine",
SUM(LOOKUP(2,1/(SRP!$B$21:$B$25&lt;=E2788)/(SRP!$C$21:$C$25&gt;=E2788),SRP!$D$21:$D$25)*(G2788/100)*(E2788/1000)),
IF(AND(C2788="Ready to Drink",D2788="RTD-One Pour Cocktail&gt;7%&lt;=14.5"),
SUM(LOOKUP(2,1/(SRP!$B$16:$B$20&lt;=E2788)/(SRP!$C$16:$C$20&gt;=E2788),SRP!$D$16:$D$20)*(G2788/100)*(E2788/1000)),
IF(C2788="Ready to Drink",
SUM(LOOKUP(2,1/(SRP!$B$11:$B$15&lt;=E2788)/(SRP!$C$11:$C$15&gt;=E2788),SRP!$D$11:$D$15)*(G2788/100)*(E2788/1000)),
0)))))),2)</f>
        <v>1.57</v>
      </c>
      <c r="L2788" s="173" t="str">
        <f t="shared" si="43"/>
        <v>Ready to Drink355</v>
      </c>
      <c r="M2788" s="154">
        <f>VLOOKUP(L2788,'Slope %'!C:D,2,0)</f>
        <v>0.12</v>
      </c>
    </row>
    <row r="2789" spans="1:13" x14ac:dyDescent="0.25">
      <c r="A2789" s="169">
        <v>42071</v>
      </c>
      <c r="B2789" s="170" t="s">
        <v>2356</v>
      </c>
      <c r="C2789" s="170" t="s">
        <v>263</v>
      </c>
      <c r="D2789" s="170" t="s">
        <v>264</v>
      </c>
      <c r="E2789" s="170">
        <v>355</v>
      </c>
      <c r="F2789" s="170">
        <v>24</v>
      </c>
      <c r="G2789" s="171">
        <v>6</v>
      </c>
      <c r="H2789" s="170" t="s">
        <v>1254</v>
      </c>
      <c r="I2789" s="171">
        <v>3.88</v>
      </c>
      <c r="J2789" s="169">
        <v>1</v>
      </c>
      <c r="K2789" s="154" cm="1">
        <f t="array" ref="K2789">ROUND(
IF(C2789="Beer",
SUM(LOOKUP(2,1/(SRP!$B$8:$B$10&lt;=E2789)/(SRP!$C$8:$C$10&gt;=E2789),SRP!$D$8:$D$10)*(G2789/100)*(E2789/1000)),
IF(C2789="Spirits",
SUM(LOOKUP(2,1/(SRP!$B$2:$B$7&lt;=E2789)/(SRP!$C$2:$C$7&gt;=E2789),SRP!$D$2:$D$7)*(G2789/100)*(E2789/1000)),
IF(AND(C2789="Wine",D2789="Fortified Wines"),
SUM(LOOKUP(2,1/(SRP!$B$26:$B$29&lt;=E2789)/(SRP!$C$26:$C$29&gt;=E2789),SRP!$D$26:$D$29)*(G2789/100)*(E2789/1000)),
IF(C2789="Wine",
SUM(LOOKUP(2,1/(SRP!$B$21:$B$25&lt;=E2789)/(SRP!$C$21:$C$25&gt;=E2789),SRP!$D$21:$D$25)*(G2789/100)*(E2789/1000)),
IF(AND(C2789="Ready to Drink",D2789="RTD-One Pour Cocktail&gt;7%&lt;=14.5"),
SUM(LOOKUP(2,1/(SRP!$B$16:$B$20&lt;=E2789)/(SRP!$C$16:$C$20&gt;=E2789),SRP!$D$16:$D$20)*(G2789/100)*(E2789/1000)),
IF(C2789="Ready to Drink",
SUM(LOOKUP(2,1/(SRP!$B$11:$B$15&lt;=E2789)/(SRP!$C$11:$C$15&gt;=E2789),SRP!$D$11:$D$15)*(G2789/100)*(E2789/1000)),
0)))))),2)</f>
        <v>1.89</v>
      </c>
      <c r="L2789" s="173" t="str">
        <f t="shared" si="43"/>
        <v>Ready to Drink355</v>
      </c>
      <c r="M2789" s="154">
        <f>VLOOKUP(L2789,'Slope %'!C:D,2,0)</f>
        <v>0.12</v>
      </c>
    </row>
    <row r="2790" spans="1:13" x14ac:dyDescent="0.25">
      <c r="A2790" s="169">
        <v>42073</v>
      </c>
      <c r="B2790" s="170" t="s">
        <v>2357</v>
      </c>
      <c r="C2790" s="170" t="s">
        <v>263</v>
      </c>
      <c r="D2790" s="170" t="s">
        <v>264</v>
      </c>
      <c r="E2790" s="170">
        <v>1420</v>
      </c>
      <c r="F2790" s="170">
        <v>6</v>
      </c>
      <c r="G2790" s="171">
        <v>5</v>
      </c>
      <c r="H2790" s="170" t="s">
        <v>1254</v>
      </c>
      <c r="I2790" s="171">
        <v>15.5</v>
      </c>
      <c r="J2790" s="169">
        <v>4</v>
      </c>
      <c r="K2790" s="154" cm="1">
        <f t="array" ref="K2790">ROUND(
IF(C2790="Beer",
SUM(LOOKUP(2,1/(SRP!$B$8:$B$10&lt;=E2790)/(SRP!$C$8:$C$10&gt;=E2790),SRP!$D$8:$D$10)*(G2790/100)*(E2790/1000)),
IF(C2790="Spirits",
SUM(LOOKUP(2,1/(SRP!$B$2:$B$7&lt;=E2790)/(SRP!$C$2:$C$7&gt;=E2790),SRP!$D$2:$D$7)*(G2790/100)*(E2790/1000)),
IF(AND(C2790="Wine",D2790="Fortified Wines"),
SUM(LOOKUP(2,1/(SRP!$B$26:$B$29&lt;=E2790)/(SRP!$C$26:$C$29&gt;=E2790),SRP!$D$26:$D$29)*(G2790/100)*(E2790/1000)),
IF(C2790="Wine",
SUM(LOOKUP(2,1/(SRP!$B$21:$B$25&lt;=E2790)/(SRP!$C$21:$C$25&gt;=E2790),SRP!$D$21:$D$25)*(G2790/100)*(E2790/1000)),
IF(AND(C2790="Ready to Drink",D2790="RTD-One Pour Cocktail&gt;7%&lt;=14.5"),
SUM(LOOKUP(2,1/(SRP!$B$16:$B$20&lt;=E2790)/(SRP!$C$16:$C$20&gt;=E2790),SRP!$D$16:$D$20)*(G2790/100)*(E2790/1000)),
IF(C2790="Ready to Drink",
SUM(LOOKUP(2,1/(SRP!$B$11:$B$15&lt;=E2790)/(SRP!$C$11:$C$15&gt;=E2790),SRP!$D$11:$D$15)*(G2790/100)*(E2790/1000)),
0)))))),2)</f>
        <v>5.54</v>
      </c>
      <c r="L2790" s="173" t="str">
        <f t="shared" si="43"/>
        <v>Ready to Drink1420</v>
      </c>
      <c r="M2790" s="154">
        <f>VLOOKUP(L2790,'Slope %'!C:D,2,0)</f>
        <v>0.12</v>
      </c>
    </row>
    <row r="2791" spans="1:13" x14ac:dyDescent="0.25">
      <c r="A2791" s="169">
        <v>42077</v>
      </c>
      <c r="B2791" s="170" t="s">
        <v>1560</v>
      </c>
      <c r="C2791" s="170" t="s">
        <v>15</v>
      </c>
      <c r="D2791" s="170" t="s">
        <v>19</v>
      </c>
      <c r="E2791" s="170">
        <v>1750</v>
      </c>
      <c r="F2791" s="170">
        <v>6</v>
      </c>
      <c r="G2791" s="171">
        <v>40</v>
      </c>
      <c r="H2791" s="170" t="s">
        <v>1561</v>
      </c>
      <c r="I2791" s="171">
        <v>54.65</v>
      </c>
      <c r="J2791" s="169">
        <v>1</v>
      </c>
      <c r="K2791" s="154" cm="1">
        <f t="array" ref="K2791">ROUND(
IF(C2791="Beer",
SUM(LOOKUP(2,1/(SRP!$B$8:$B$10&lt;=E2791)/(SRP!$C$8:$C$10&gt;=E2791),SRP!$D$8:$D$10)*(G2791/100)*(E2791/1000)),
IF(C2791="Spirits",
SUM(LOOKUP(2,1/(SRP!$B$2:$B$7&lt;=E2791)/(SRP!$C$2:$C$7&gt;=E2791),SRP!$D$2:$D$7)*(G2791/100)*(E2791/1000)),
IF(AND(C2791="Wine",D2791="Fortified Wines"),
SUM(LOOKUP(2,1/(SRP!$B$26:$B$29&lt;=E2791)/(SRP!$C$26:$C$29&gt;=E2791),SRP!$D$26:$D$29)*(G2791/100)*(E2791/1000)),
IF(C2791="Wine",
SUM(LOOKUP(2,1/(SRP!$B$21:$B$25&lt;=E2791)/(SRP!$C$21:$C$25&gt;=E2791),SRP!$D$21:$D$25)*(G2791/100)*(E2791/1000)),
IF(AND(C2791="Ready to Drink",D2791="RTD-One Pour Cocktail&gt;7%&lt;=14.5"),
SUM(LOOKUP(2,1/(SRP!$B$16:$B$20&lt;=E2791)/(SRP!$C$16:$C$20&gt;=E2791),SRP!$D$16:$D$20)*(G2791/100)*(E2791/1000)),
IF(C2791="Ready to Drink",
SUM(LOOKUP(2,1/(SRP!$B$11:$B$15&lt;=E2791)/(SRP!$C$11:$C$15&gt;=E2791),SRP!$D$11:$D$15)*(G2791/100)*(E2791/1000)),
0)))))),2)</f>
        <v>54.65</v>
      </c>
      <c r="L2791" s="173" t="str">
        <f t="shared" si="43"/>
        <v>Spirits1750</v>
      </c>
      <c r="M2791" s="154">
        <f>VLOOKUP(L2791,'Slope %'!C:D,2,0)</f>
        <v>0.03</v>
      </c>
    </row>
    <row r="2792" spans="1:13" x14ac:dyDescent="0.25">
      <c r="A2792" s="169">
        <v>42102</v>
      </c>
      <c r="B2792" s="170" t="s">
        <v>2358</v>
      </c>
      <c r="C2792" s="170" t="s">
        <v>11</v>
      </c>
      <c r="D2792" s="170" t="s">
        <v>1406</v>
      </c>
      <c r="E2792" s="170">
        <v>473</v>
      </c>
      <c r="F2792" s="170">
        <v>24</v>
      </c>
      <c r="G2792" s="171">
        <v>5.5</v>
      </c>
      <c r="H2792" s="170" t="s">
        <v>1407</v>
      </c>
      <c r="I2792" s="171">
        <v>4.1900000000000004</v>
      </c>
      <c r="J2792" s="169">
        <v>1</v>
      </c>
      <c r="K2792" s="154" cm="1">
        <f t="array" ref="K2792">ROUND(
IF(C2792="Beer",
SUM(LOOKUP(2,1/(SRP!$B$8:$B$10&lt;=E2792)/(SRP!$C$8:$C$10&gt;=E2792),SRP!$D$8:$D$10)*(G2792/100)*(E2792/1000)),
IF(C2792="Spirits",
SUM(LOOKUP(2,1/(SRP!$B$2:$B$7&lt;=E2792)/(SRP!$C$2:$C$7&gt;=E2792),SRP!$D$2:$D$7)*(G2792/100)*(E2792/1000)),
IF(AND(C2792="Wine",D2792="Fortified Wines"),
SUM(LOOKUP(2,1/(SRP!$B$26:$B$29&lt;=E2792)/(SRP!$C$26:$C$29&gt;=E2792),SRP!$D$26:$D$29)*(G2792/100)*(E2792/1000)),
IF(C2792="Wine",
SUM(LOOKUP(2,1/(SRP!$B$21:$B$25&lt;=E2792)/(SRP!$C$21:$C$25&gt;=E2792),SRP!$D$21:$D$25)*(G2792/100)*(E2792/1000)),
IF(AND(C2792="Ready to Drink",D2792="RTD-One Pour Cocktail&gt;7%&lt;=14.5"),
SUM(LOOKUP(2,1/(SRP!$B$16:$B$20&lt;=E2792)/(SRP!$C$16:$C$20&gt;=E2792),SRP!$D$16:$D$20)*(G2792/100)*(E2792/1000)),
IF(C2792="Ready to Drink",
SUM(LOOKUP(2,1/(SRP!$B$11:$B$15&lt;=E2792)/(SRP!$C$11:$C$15&gt;=E2792),SRP!$D$11:$D$15)*(G2792/100)*(E2792/1000)),
0)))))),2)</f>
        <v>2.0299999999999998</v>
      </c>
      <c r="L2792" s="173" t="str">
        <f t="shared" si="43"/>
        <v>Beer473</v>
      </c>
      <c r="M2792" s="154">
        <f>VLOOKUP(L2792,'Slope %'!C:D,2,0)</f>
        <v>0.12</v>
      </c>
    </row>
    <row r="2793" spans="1:13" x14ac:dyDescent="0.25">
      <c r="A2793" s="169">
        <v>42102</v>
      </c>
      <c r="B2793" s="170" t="s">
        <v>2358</v>
      </c>
      <c r="C2793" s="170" t="s">
        <v>11</v>
      </c>
      <c r="D2793" s="170" t="s">
        <v>1406</v>
      </c>
      <c r="E2793" s="170">
        <v>473</v>
      </c>
      <c r="F2793" s="170">
        <v>24</v>
      </c>
      <c r="G2793" s="171">
        <v>5.5</v>
      </c>
      <c r="H2793" s="170" t="s">
        <v>1407</v>
      </c>
      <c r="I2793" s="171">
        <v>4.1900000000000004</v>
      </c>
      <c r="J2793" s="169">
        <v>1</v>
      </c>
      <c r="K2793" s="154" cm="1">
        <f t="array" ref="K2793">ROUND(
IF(C2793="Beer",
SUM(LOOKUP(2,1/(SRP!$B$8:$B$10&lt;=E2793)/(SRP!$C$8:$C$10&gt;=E2793),SRP!$D$8:$D$10)*(G2793/100)*(E2793/1000)),
IF(C2793="Spirits",
SUM(LOOKUP(2,1/(SRP!$B$2:$B$7&lt;=E2793)/(SRP!$C$2:$C$7&gt;=E2793),SRP!$D$2:$D$7)*(G2793/100)*(E2793/1000)),
IF(AND(C2793="Wine",D2793="Fortified Wines"),
SUM(LOOKUP(2,1/(SRP!$B$26:$B$29&lt;=E2793)/(SRP!$C$26:$C$29&gt;=E2793),SRP!$D$26:$D$29)*(G2793/100)*(E2793/1000)),
IF(C2793="Wine",
SUM(LOOKUP(2,1/(SRP!$B$21:$B$25&lt;=E2793)/(SRP!$C$21:$C$25&gt;=E2793),SRP!$D$21:$D$25)*(G2793/100)*(E2793/1000)),
IF(AND(C2793="Ready to Drink",D2793="RTD-One Pour Cocktail&gt;7%&lt;=14.5"),
SUM(LOOKUP(2,1/(SRP!$B$16:$B$20&lt;=E2793)/(SRP!$C$16:$C$20&gt;=E2793),SRP!$D$16:$D$20)*(G2793/100)*(E2793/1000)),
IF(C2793="Ready to Drink",
SUM(LOOKUP(2,1/(SRP!$B$11:$B$15&lt;=E2793)/(SRP!$C$11:$C$15&gt;=E2793),SRP!$D$11:$D$15)*(G2793/100)*(E2793/1000)),
0)))))),2)</f>
        <v>2.0299999999999998</v>
      </c>
      <c r="L2793" s="173" t="str">
        <f t="shared" si="43"/>
        <v>Beer473</v>
      </c>
      <c r="M2793" s="154">
        <f>VLOOKUP(L2793,'Slope %'!C:D,2,0)</f>
        <v>0.12</v>
      </c>
    </row>
    <row r="2794" spans="1:13" x14ac:dyDescent="0.25">
      <c r="A2794" s="169">
        <v>42136</v>
      </c>
      <c r="B2794" s="170" t="s">
        <v>2359</v>
      </c>
      <c r="C2794" s="170" t="s">
        <v>11</v>
      </c>
      <c r="D2794" s="170" t="s">
        <v>303</v>
      </c>
      <c r="E2794" s="170">
        <v>473</v>
      </c>
      <c r="F2794" s="170">
        <v>24</v>
      </c>
      <c r="G2794" s="171">
        <v>6.3</v>
      </c>
      <c r="H2794" s="170" t="s">
        <v>2319</v>
      </c>
      <c r="I2794" s="171">
        <v>4.6500000000000004</v>
      </c>
      <c r="J2794" s="169">
        <v>1</v>
      </c>
      <c r="K2794" s="154" cm="1">
        <f t="array" ref="K2794">ROUND(
IF(C2794="Beer",
SUM(LOOKUP(2,1/(SRP!$B$8:$B$10&lt;=E2794)/(SRP!$C$8:$C$10&gt;=E2794),SRP!$D$8:$D$10)*(G2794/100)*(E2794/1000)),
IF(C2794="Spirits",
SUM(LOOKUP(2,1/(SRP!$B$2:$B$7&lt;=E2794)/(SRP!$C$2:$C$7&gt;=E2794),SRP!$D$2:$D$7)*(G2794/100)*(E2794/1000)),
IF(AND(C2794="Wine",D2794="Fortified Wines"),
SUM(LOOKUP(2,1/(SRP!$B$26:$B$29&lt;=E2794)/(SRP!$C$26:$C$29&gt;=E2794),SRP!$D$26:$D$29)*(G2794/100)*(E2794/1000)),
IF(C2794="Wine",
SUM(LOOKUP(2,1/(SRP!$B$21:$B$25&lt;=E2794)/(SRP!$C$21:$C$25&gt;=E2794),SRP!$D$21:$D$25)*(G2794/100)*(E2794/1000)),
IF(AND(C2794="Ready to Drink",D2794="RTD-One Pour Cocktail&gt;7%&lt;=14.5"),
SUM(LOOKUP(2,1/(SRP!$B$16:$B$20&lt;=E2794)/(SRP!$C$16:$C$20&gt;=E2794),SRP!$D$16:$D$20)*(G2794/100)*(E2794/1000)),
IF(C2794="Ready to Drink",
SUM(LOOKUP(2,1/(SRP!$B$11:$B$15&lt;=E2794)/(SRP!$C$11:$C$15&gt;=E2794),SRP!$D$11:$D$15)*(G2794/100)*(E2794/1000)),
0)))))),2)</f>
        <v>2.33</v>
      </c>
      <c r="L2794" s="173" t="str">
        <f t="shared" si="43"/>
        <v>Beer473</v>
      </c>
      <c r="M2794" s="154">
        <f>VLOOKUP(L2794,'Slope %'!C:D,2,0)</f>
        <v>0.12</v>
      </c>
    </row>
    <row r="2795" spans="1:13" x14ac:dyDescent="0.25">
      <c r="A2795" s="169">
        <v>42136</v>
      </c>
      <c r="B2795" s="170" t="s">
        <v>2359</v>
      </c>
      <c r="C2795" s="170" t="s">
        <v>11</v>
      </c>
      <c r="D2795" s="170" t="s">
        <v>303</v>
      </c>
      <c r="E2795" s="170">
        <v>473</v>
      </c>
      <c r="F2795" s="170">
        <v>24</v>
      </c>
      <c r="G2795" s="171">
        <v>6.3</v>
      </c>
      <c r="H2795" s="170" t="s">
        <v>1407</v>
      </c>
      <c r="I2795" s="171">
        <v>4.6500000000000004</v>
      </c>
      <c r="J2795" s="169">
        <v>1</v>
      </c>
      <c r="K2795" s="154" cm="1">
        <f t="array" ref="K2795">ROUND(
IF(C2795="Beer",
SUM(LOOKUP(2,1/(SRP!$B$8:$B$10&lt;=E2795)/(SRP!$C$8:$C$10&gt;=E2795),SRP!$D$8:$D$10)*(G2795/100)*(E2795/1000)),
IF(C2795="Spirits",
SUM(LOOKUP(2,1/(SRP!$B$2:$B$7&lt;=E2795)/(SRP!$C$2:$C$7&gt;=E2795),SRP!$D$2:$D$7)*(G2795/100)*(E2795/1000)),
IF(AND(C2795="Wine",D2795="Fortified Wines"),
SUM(LOOKUP(2,1/(SRP!$B$26:$B$29&lt;=E2795)/(SRP!$C$26:$C$29&gt;=E2795),SRP!$D$26:$D$29)*(G2795/100)*(E2795/1000)),
IF(C2795="Wine",
SUM(LOOKUP(2,1/(SRP!$B$21:$B$25&lt;=E2795)/(SRP!$C$21:$C$25&gt;=E2795),SRP!$D$21:$D$25)*(G2795/100)*(E2795/1000)),
IF(AND(C2795="Ready to Drink",D2795="RTD-One Pour Cocktail&gt;7%&lt;=14.5"),
SUM(LOOKUP(2,1/(SRP!$B$16:$B$20&lt;=E2795)/(SRP!$C$16:$C$20&gt;=E2795),SRP!$D$16:$D$20)*(G2795/100)*(E2795/1000)),
IF(C2795="Ready to Drink",
SUM(LOOKUP(2,1/(SRP!$B$11:$B$15&lt;=E2795)/(SRP!$C$11:$C$15&gt;=E2795),SRP!$D$11:$D$15)*(G2795/100)*(E2795/1000)),
0)))))),2)</f>
        <v>2.33</v>
      </c>
      <c r="L2795" s="173" t="str">
        <f t="shared" si="43"/>
        <v>Beer473</v>
      </c>
      <c r="M2795" s="154">
        <f>VLOOKUP(L2795,'Slope %'!C:D,2,0)</f>
        <v>0.12</v>
      </c>
    </row>
    <row r="2796" spans="1:13" x14ac:dyDescent="0.25">
      <c r="A2796" s="169">
        <v>42139</v>
      </c>
      <c r="B2796" s="170" t="s">
        <v>2360</v>
      </c>
      <c r="C2796" s="170" t="s">
        <v>24</v>
      </c>
      <c r="D2796" s="170" t="s">
        <v>34</v>
      </c>
      <c r="E2796" s="170">
        <v>750</v>
      </c>
      <c r="F2796" s="170">
        <v>12</v>
      </c>
      <c r="G2796" s="171">
        <v>12</v>
      </c>
      <c r="H2796" s="170" t="s">
        <v>2361</v>
      </c>
      <c r="I2796" s="171">
        <v>20.99</v>
      </c>
      <c r="J2796" s="169">
        <v>1</v>
      </c>
      <c r="K2796" s="154" cm="1">
        <f t="array" ref="K2796">ROUND(
IF(C2796="Beer",
SUM(LOOKUP(2,1/(SRP!$B$8:$B$10&lt;=E2796)/(SRP!$C$8:$C$10&gt;=E2796),SRP!$D$8:$D$10)*(G2796/100)*(E2796/1000)),
IF(C2796="Spirits",
SUM(LOOKUP(2,1/(SRP!$B$2:$B$7&lt;=E2796)/(SRP!$C$2:$C$7&gt;=E2796),SRP!$D$2:$D$7)*(G2796/100)*(E2796/1000)),
IF(AND(C2796="Wine",D2796="Fortified Wines"),
SUM(LOOKUP(2,1/(SRP!$B$26:$B$29&lt;=E2796)/(SRP!$C$26:$C$29&gt;=E2796),SRP!$D$26:$D$29)*(G2796/100)*(E2796/1000)),
IF(C2796="Wine",
SUM(LOOKUP(2,1/(SRP!$B$21:$B$25&lt;=E2796)/(SRP!$C$21:$C$25&gt;=E2796),SRP!$D$21:$D$25)*(G2796/100)*(E2796/1000)),
IF(AND(C2796="Ready to Drink",D2796="RTD-One Pour Cocktail&gt;7%&lt;=14.5"),
SUM(LOOKUP(2,1/(SRP!$B$16:$B$20&lt;=E2796)/(SRP!$C$16:$C$20&gt;=E2796),SRP!$D$16:$D$20)*(G2796/100)*(E2796/1000)),
IF(C2796="Ready to Drink",
SUM(LOOKUP(2,1/(SRP!$B$11:$B$15&lt;=E2796)/(SRP!$C$11:$C$15&gt;=E2796),SRP!$D$11:$D$15)*(G2796/100)*(E2796/1000)),
0)))))),2)</f>
        <v>7.03</v>
      </c>
      <c r="L2796" s="173" t="str">
        <f t="shared" si="43"/>
        <v>Wine750</v>
      </c>
      <c r="M2796" s="154">
        <f>VLOOKUP(L2796,'Slope %'!C:D,2,0)</f>
        <v>0.1</v>
      </c>
    </row>
    <row r="2797" spans="1:13" x14ac:dyDescent="0.25">
      <c r="A2797" s="169">
        <v>42169</v>
      </c>
      <c r="B2797" s="170" t="s">
        <v>2362</v>
      </c>
      <c r="C2797" s="170" t="s">
        <v>15</v>
      </c>
      <c r="D2797" s="170" t="s">
        <v>756</v>
      </c>
      <c r="E2797" s="170">
        <v>750</v>
      </c>
      <c r="F2797" s="170">
        <v>12</v>
      </c>
      <c r="G2797" s="171">
        <v>35</v>
      </c>
      <c r="H2797" s="170" t="s">
        <v>20</v>
      </c>
      <c r="I2797" s="171">
        <v>33.49</v>
      </c>
      <c r="J2797" s="169">
        <v>1</v>
      </c>
      <c r="K2797" s="154" cm="1">
        <f t="array" ref="K2797">ROUND(
IF(C2797="Beer",
SUM(LOOKUP(2,1/(SRP!$B$8:$B$10&lt;=E2797)/(SRP!$C$8:$C$10&gt;=E2797),SRP!$D$8:$D$10)*(G2797/100)*(E2797/1000)),
IF(C2797="Spirits",
SUM(LOOKUP(2,1/(SRP!$B$2:$B$7&lt;=E2797)/(SRP!$C$2:$C$7&gt;=E2797),SRP!$D$2:$D$7)*(G2797/100)*(E2797/1000)),
IF(AND(C2797="Wine",D2797="Fortified Wines"),
SUM(LOOKUP(2,1/(SRP!$B$26:$B$29&lt;=E2797)/(SRP!$C$26:$C$29&gt;=E2797),SRP!$D$26:$D$29)*(G2797/100)*(E2797/1000)),
IF(C2797="Wine",
SUM(LOOKUP(2,1/(SRP!$B$21:$B$25&lt;=E2797)/(SRP!$C$21:$C$25&gt;=E2797),SRP!$D$21:$D$25)*(G2797/100)*(E2797/1000)),
IF(AND(C2797="Ready to Drink",D2797="RTD-One Pour Cocktail&gt;7%&lt;=14.5"),
SUM(LOOKUP(2,1/(SRP!$B$16:$B$20&lt;=E2797)/(SRP!$C$16:$C$20&gt;=E2797),SRP!$D$16:$D$20)*(G2797/100)*(E2797/1000)),
IF(C2797="Ready to Drink",
SUM(LOOKUP(2,1/(SRP!$B$11:$B$15&lt;=E2797)/(SRP!$C$11:$C$15&gt;=E2797),SRP!$D$11:$D$15)*(G2797/100)*(E2797/1000)),
0)))))),2)</f>
        <v>20.49</v>
      </c>
      <c r="L2797" s="173" t="str">
        <f t="shared" si="43"/>
        <v>Spirits750</v>
      </c>
      <c r="M2797" s="154">
        <f>VLOOKUP(L2797,'Slope %'!C:D,2,0)</f>
        <v>7.0000000000000007E-2</v>
      </c>
    </row>
    <row r="2798" spans="1:13" x14ac:dyDescent="0.25">
      <c r="A2798" s="169">
        <v>42227</v>
      </c>
      <c r="B2798" s="170" t="s">
        <v>2363</v>
      </c>
      <c r="C2798" s="170" t="s">
        <v>11</v>
      </c>
      <c r="D2798" s="170" t="s">
        <v>211</v>
      </c>
      <c r="E2798" s="170">
        <v>355</v>
      </c>
      <c r="F2798" s="170">
        <v>24</v>
      </c>
      <c r="G2798" s="171">
        <v>3.4</v>
      </c>
      <c r="H2798" s="170" t="s">
        <v>2364</v>
      </c>
      <c r="I2798" s="171">
        <v>3.19</v>
      </c>
      <c r="J2798" s="169">
        <v>1</v>
      </c>
      <c r="K2798" s="154" cm="1">
        <f t="array" ref="K2798">ROUND(
IF(C2798="Beer",
SUM(LOOKUP(2,1/(SRP!$B$8:$B$10&lt;=E2798)/(SRP!$C$8:$C$10&gt;=E2798),SRP!$D$8:$D$10)*(G2798/100)*(E2798/1000)),
IF(C2798="Spirits",
SUM(LOOKUP(2,1/(SRP!$B$2:$B$7&lt;=E2798)/(SRP!$C$2:$C$7&gt;=E2798),SRP!$D$2:$D$7)*(G2798/100)*(E2798/1000)),
IF(AND(C2798="Wine",D2798="Fortified Wines"),
SUM(LOOKUP(2,1/(SRP!$B$26:$B$29&lt;=E2798)/(SRP!$C$26:$C$29&gt;=E2798),SRP!$D$26:$D$29)*(G2798/100)*(E2798/1000)),
IF(C2798="Wine",
SUM(LOOKUP(2,1/(SRP!$B$21:$B$25&lt;=E2798)/(SRP!$C$21:$C$25&gt;=E2798),SRP!$D$21:$D$25)*(G2798/100)*(E2798/1000)),
IF(AND(C2798="Ready to Drink",D2798="RTD-One Pour Cocktail&gt;7%&lt;=14.5"),
SUM(LOOKUP(2,1/(SRP!$B$16:$B$20&lt;=E2798)/(SRP!$C$16:$C$20&gt;=E2798),SRP!$D$16:$D$20)*(G2798/100)*(E2798/1000)),
IF(C2798="Ready to Drink",
SUM(LOOKUP(2,1/(SRP!$B$11:$B$15&lt;=E2798)/(SRP!$C$11:$C$15&gt;=E2798),SRP!$D$11:$D$15)*(G2798/100)*(E2798/1000)),
0)))))),2)</f>
        <v>0.94</v>
      </c>
      <c r="L2798" s="173" t="str">
        <f t="shared" si="43"/>
        <v>Beer355</v>
      </c>
      <c r="M2798" s="154">
        <f>VLOOKUP(L2798,'Slope %'!C:D,2,0)</f>
        <v>0.12</v>
      </c>
    </row>
    <row r="2799" spans="1:13" x14ac:dyDescent="0.25">
      <c r="A2799" s="169">
        <v>42227</v>
      </c>
      <c r="B2799" s="170" t="s">
        <v>2363</v>
      </c>
      <c r="C2799" s="170" t="s">
        <v>11</v>
      </c>
      <c r="D2799" s="170" t="s">
        <v>211</v>
      </c>
      <c r="E2799" s="170">
        <v>355</v>
      </c>
      <c r="F2799" s="170">
        <v>24</v>
      </c>
      <c r="G2799" s="171">
        <v>3.4</v>
      </c>
      <c r="H2799" s="170" t="s">
        <v>2364</v>
      </c>
      <c r="I2799" s="171">
        <v>3.19</v>
      </c>
      <c r="J2799" s="169">
        <v>1</v>
      </c>
      <c r="K2799" s="154" cm="1">
        <f t="array" ref="K2799">ROUND(
IF(C2799="Beer",
SUM(LOOKUP(2,1/(SRP!$B$8:$B$10&lt;=E2799)/(SRP!$C$8:$C$10&gt;=E2799),SRP!$D$8:$D$10)*(G2799/100)*(E2799/1000)),
IF(C2799="Spirits",
SUM(LOOKUP(2,1/(SRP!$B$2:$B$7&lt;=E2799)/(SRP!$C$2:$C$7&gt;=E2799),SRP!$D$2:$D$7)*(G2799/100)*(E2799/1000)),
IF(AND(C2799="Wine",D2799="Fortified Wines"),
SUM(LOOKUP(2,1/(SRP!$B$26:$B$29&lt;=E2799)/(SRP!$C$26:$C$29&gt;=E2799),SRP!$D$26:$D$29)*(G2799/100)*(E2799/1000)),
IF(C2799="Wine",
SUM(LOOKUP(2,1/(SRP!$B$21:$B$25&lt;=E2799)/(SRP!$C$21:$C$25&gt;=E2799),SRP!$D$21:$D$25)*(G2799/100)*(E2799/1000)),
IF(AND(C2799="Ready to Drink",D2799="RTD-One Pour Cocktail&gt;7%&lt;=14.5"),
SUM(LOOKUP(2,1/(SRP!$B$16:$B$20&lt;=E2799)/(SRP!$C$16:$C$20&gt;=E2799),SRP!$D$16:$D$20)*(G2799/100)*(E2799/1000)),
IF(C2799="Ready to Drink",
SUM(LOOKUP(2,1/(SRP!$B$11:$B$15&lt;=E2799)/(SRP!$C$11:$C$15&gt;=E2799),SRP!$D$11:$D$15)*(G2799/100)*(E2799/1000)),
0)))))),2)</f>
        <v>0.94</v>
      </c>
      <c r="L2799" s="173" t="str">
        <f t="shared" si="43"/>
        <v>Beer355</v>
      </c>
      <c r="M2799" s="154">
        <f>VLOOKUP(L2799,'Slope %'!C:D,2,0)</f>
        <v>0.12</v>
      </c>
    </row>
    <row r="2800" spans="1:13" x14ac:dyDescent="0.25">
      <c r="A2800" s="169">
        <v>42245</v>
      </c>
      <c r="B2800" s="170" t="s">
        <v>2365</v>
      </c>
      <c r="C2800" s="170" t="s">
        <v>15</v>
      </c>
      <c r="D2800" s="170" t="s">
        <v>227</v>
      </c>
      <c r="E2800" s="170">
        <v>750</v>
      </c>
      <c r="F2800" s="170">
        <v>6</v>
      </c>
      <c r="G2800" s="171">
        <v>40</v>
      </c>
      <c r="H2800" s="170" t="s">
        <v>222</v>
      </c>
      <c r="I2800" s="171">
        <v>47.49</v>
      </c>
      <c r="J2800" s="169">
        <v>1</v>
      </c>
      <c r="K2800" s="154" cm="1">
        <f t="array" ref="K2800">ROUND(
IF(C2800="Beer",
SUM(LOOKUP(2,1/(SRP!$B$8:$B$10&lt;=E2800)/(SRP!$C$8:$C$10&gt;=E2800),SRP!$D$8:$D$10)*(G2800/100)*(E2800/1000)),
IF(C2800="Spirits",
SUM(LOOKUP(2,1/(SRP!$B$2:$B$7&lt;=E2800)/(SRP!$C$2:$C$7&gt;=E2800),SRP!$D$2:$D$7)*(G2800/100)*(E2800/1000)),
IF(AND(C2800="Wine",D2800="Fortified Wines"),
SUM(LOOKUP(2,1/(SRP!$B$26:$B$29&lt;=E2800)/(SRP!$C$26:$C$29&gt;=E2800),SRP!$D$26:$D$29)*(G2800/100)*(E2800/1000)),
IF(C2800="Wine",
SUM(LOOKUP(2,1/(SRP!$B$21:$B$25&lt;=E2800)/(SRP!$C$21:$C$25&gt;=E2800),SRP!$D$21:$D$25)*(G2800/100)*(E2800/1000)),
IF(AND(C2800="Ready to Drink",D2800="RTD-One Pour Cocktail&gt;7%&lt;=14.5"),
SUM(LOOKUP(2,1/(SRP!$B$16:$B$20&lt;=E2800)/(SRP!$C$16:$C$20&gt;=E2800),SRP!$D$16:$D$20)*(G2800/100)*(E2800/1000)),
IF(C2800="Ready to Drink",
SUM(LOOKUP(2,1/(SRP!$B$11:$B$15&lt;=E2800)/(SRP!$C$11:$C$15&gt;=E2800),SRP!$D$11:$D$15)*(G2800/100)*(E2800/1000)),
0)))))),2)</f>
        <v>23.42</v>
      </c>
      <c r="L2800" s="173" t="str">
        <f t="shared" si="43"/>
        <v>Spirits750</v>
      </c>
      <c r="M2800" s="154">
        <f>VLOOKUP(L2800,'Slope %'!C:D,2,0)</f>
        <v>7.0000000000000007E-2</v>
      </c>
    </row>
    <row r="2801" spans="1:13" x14ac:dyDescent="0.25">
      <c r="A2801" s="169">
        <v>42304</v>
      </c>
      <c r="B2801" s="170" t="s">
        <v>2366</v>
      </c>
      <c r="C2801" s="170" t="s">
        <v>11</v>
      </c>
      <c r="D2801" s="170" t="s">
        <v>211</v>
      </c>
      <c r="E2801" s="170">
        <v>2838</v>
      </c>
      <c r="F2801" s="170">
        <v>4</v>
      </c>
      <c r="G2801" s="171">
        <v>4</v>
      </c>
      <c r="H2801" s="170" t="s">
        <v>982</v>
      </c>
      <c r="I2801" s="171">
        <v>19.989999999999998</v>
      </c>
      <c r="J2801" s="169">
        <v>6</v>
      </c>
      <c r="K2801" s="154" cm="1">
        <f t="array" ref="K2801">ROUND(
IF(C2801="Beer",
SUM(LOOKUP(2,1/(SRP!$B$8:$B$10&lt;=E2801)/(SRP!$C$8:$C$10&gt;=E2801),SRP!$D$8:$D$10)*(G2801/100)*(E2801/1000)),
IF(C2801="Spirits",
SUM(LOOKUP(2,1/(SRP!$B$2:$B$7&lt;=E2801)/(SRP!$C$2:$C$7&gt;=E2801),SRP!$D$2:$D$7)*(G2801/100)*(E2801/1000)),
IF(AND(C2801="Wine",D2801="Fortified Wines"),
SUM(LOOKUP(2,1/(SRP!$B$26:$B$29&lt;=E2801)/(SRP!$C$26:$C$29&gt;=E2801),SRP!$D$26:$D$29)*(G2801/100)*(E2801/1000)),
IF(C2801="Wine",
SUM(LOOKUP(2,1/(SRP!$B$21:$B$25&lt;=E2801)/(SRP!$C$21:$C$25&gt;=E2801),SRP!$D$21:$D$25)*(G2801/100)*(E2801/1000)),
IF(AND(C2801="Ready to Drink",D2801="RTD-One Pour Cocktail&gt;7%&lt;=14.5"),
SUM(LOOKUP(2,1/(SRP!$B$16:$B$20&lt;=E2801)/(SRP!$C$16:$C$20&gt;=E2801),SRP!$D$16:$D$20)*(G2801/100)*(E2801/1000)),
IF(C2801="Ready to Drink",
SUM(LOOKUP(2,1/(SRP!$B$11:$B$15&lt;=E2801)/(SRP!$C$11:$C$15&gt;=E2801),SRP!$D$11:$D$15)*(G2801/100)*(E2801/1000)),
0)))))),2)</f>
        <v>8.86</v>
      </c>
      <c r="L2801" s="173" t="str">
        <f t="shared" si="43"/>
        <v>Beer2838</v>
      </c>
      <c r="M2801" s="154">
        <f>VLOOKUP(L2801,'Slope %'!C:D,2,0)</f>
        <v>0.1</v>
      </c>
    </row>
    <row r="2802" spans="1:13" x14ac:dyDescent="0.25">
      <c r="A2802" s="169">
        <v>42304</v>
      </c>
      <c r="B2802" s="170" t="s">
        <v>2366</v>
      </c>
      <c r="C2802" s="170" t="s">
        <v>11</v>
      </c>
      <c r="D2802" s="170" t="s">
        <v>211</v>
      </c>
      <c r="E2802" s="170">
        <v>2838</v>
      </c>
      <c r="F2802" s="170">
        <v>4</v>
      </c>
      <c r="G2802" s="171">
        <v>4</v>
      </c>
      <c r="H2802" s="170" t="s">
        <v>982</v>
      </c>
      <c r="I2802" s="171">
        <v>19.989999999999998</v>
      </c>
      <c r="J2802" s="169">
        <v>6</v>
      </c>
      <c r="K2802" s="154" cm="1">
        <f t="array" ref="K2802">ROUND(
IF(C2802="Beer",
SUM(LOOKUP(2,1/(SRP!$B$8:$B$10&lt;=E2802)/(SRP!$C$8:$C$10&gt;=E2802),SRP!$D$8:$D$10)*(G2802/100)*(E2802/1000)),
IF(C2802="Spirits",
SUM(LOOKUP(2,1/(SRP!$B$2:$B$7&lt;=E2802)/(SRP!$C$2:$C$7&gt;=E2802),SRP!$D$2:$D$7)*(G2802/100)*(E2802/1000)),
IF(AND(C2802="Wine",D2802="Fortified Wines"),
SUM(LOOKUP(2,1/(SRP!$B$26:$B$29&lt;=E2802)/(SRP!$C$26:$C$29&gt;=E2802),SRP!$D$26:$D$29)*(G2802/100)*(E2802/1000)),
IF(C2802="Wine",
SUM(LOOKUP(2,1/(SRP!$B$21:$B$25&lt;=E2802)/(SRP!$C$21:$C$25&gt;=E2802),SRP!$D$21:$D$25)*(G2802/100)*(E2802/1000)),
IF(AND(C2802="Ready to Drink",D2802="RTD-One Pour Cocktail&gt;7%&lt;=14.5"),
SUM(LOOKUP(2,1/(SRP!$B$16:$B$20&lt;=E2802)/(SRP!$C$16:$C$20&gt;=E2802),SRP!$D$16:$D$20)*(G2802/100)*(E2802/1000)),
IF(C2802="Ready to Drink",
SUM(LOOKUP(2,1/(SRP!$B$11:$B$15&lt;=E2802)/(SRP!$C$11:$C$15&gt;=E2802),SRP!$D$11:$D$15)*(G2802/100)*(E2802/1000)),
0)))))),2)</f>
        <v>8.86</v>
      </c>
      <c r="L2802" s="173" t="str">
        <f t="shared" si="43"/>
        <v>Beer2838</v>
      </c>
      <c r="M2802" s="154">
        <f>VLOOKUP(L2802,'Slope %'!C:D,2,0)</f>
        <v>0.1</v>
      </c>
    </row>
    <row r="2803" spans="1:13" x14ac:dyDescent="0.25">
      <c r="A2803" s="169">
        <v>42314</v>
      </c>
      <c r="B2803" s="170" t="s">
        <v>2367</v>
      </c>
      <c r="C2803" s="170" t="s">
        <v>11</v>
      </c>
      <c r="D2803" s="170" t="s">
        <v>12</v>
      </c>
      <c r="E2803" s="170">
        <v>473</v>
      </c>
      <c r="F2803" s="170">
        <v>24</v>
      </c>
      <c r="G2803" s="171">
        <v>5</v>
      </c>
      <c r="H2803" s="170" t="s">
        <v>1254</v>
      </c>
      <c r="I2803" s="171">
        <v>3.49</v>
      </c>
      <c r="J2803" s="169">
        <v>1</v>
      </c>
      <c r="K2803" s="154" cm="1">
        <f t="array" ref="K2803">ROUND(
IF(C2803="Beer",
SUM(LOOKUP(2,1/(SRP!$B$8:$B$10&lt;=E2803)/(SRP!$C$8:$C$10&gt;=E2803),SRP!$D$8:$D$10)*(G2803/100)*(E2803/1000)),
IF(C2803="Spirits",
SUM(LOOKUP(2,1/(SRP!$B$2:$B$7&lt;=E2803)/(SRP!$C$2:$C$7&gt;=E2803),SRP!$D$2:$D$7)*(G2803/100)*(E2803/1000)),
IF(AND(C2803="Wine",D2803="Fortified Wines"),
SUM(LOOKUP(2,1/(SRP!$B$26:$B$29&lt;=E2803)/(SRP!$C$26:$C$29&gt;=E2803),SRP!$D$26:$D$29)*(G2803/100)*(E2803/1000)),
IF(C2803="Wine",
SUM(LOOKUP(2,1/(SRP!$B$21:$B$25&lt;=E2803)/(SRP!$C$21:$C$25&gt;=E2803),SRP!$D$21:$D$25)*(G2803/100)*(E2803/1000)),
IF(AND(C2803="Ready to Drink",D2803="RTD-One Pour Cocktail&gt;7%&lt;=14.5"),
SUM(LOOKUP(2,1/(SRP!$B$16:$B$20&lt;=E2803)/(SRP!$C$16:$C$20&gt;=E2803),SRP!$D$16:$D$20)*(G2803/100)*(E2803/1000)),
IF(C2803="Ready to Drink",
SUM(LOOKUP(2,1/(SRP!$B$11:$B$15&lt;=E2803)/(SRP!$C$11:$C$15&gt;=E2803),SRP!$D$11:$D$15)*(G2803/100)*(E2803/1000)),
0)))))),2)</f>
        <v>1.85</v>
      </c>
      <c r="L2803" s="173" t="str">
        <f t="shared" si="43"/>
        <v>Beer473</v>
      </c>
      <c r="M2803" s="154">
        <f>VLOOKUP(L2803,'Slope %'!C:D,2,0)</f>
        <v>0.12</v>
      </c>
    </row>
    <row r="2804" spans="1:13" x14ac:dyDescent="0.25">
      <c r="A2804" s="169">
        <v>42314</v>
      </c>
      <c r="B2804" s="170" t="s">
        <v>2367</v>
      </c>
      <c r="C2804" s="170" t="s">
        <v>11</v>
      </c>
      <c r="D2804" s="170" t="s">
        <v>12</v>
      </c>
      <c r="E2804" s="170">
        <v>473</v>
      </c>
      <c r="F2804" s="170">
        <v>24</v>
      </c>
      <c r="G2804" s="171">
        <v>5</v>
      </c>
      <c r="H2804" s="170" t="s">
        <v>1407</v>
      </c>
      <c r="I2804" s="171">
        <v>3.49</v>
      </c>
      <c r="J2804" s="169">
        <v>1</v>
      </c>
      <c r="K2804" s="154" cm="1">
        <f t="array" ref="K2804">ROUND(
IF(C2804="Beer",
SUM(LOOKUP(2,1/(SRP!$B$8:$B$10&lt;=E2804)/(SRP!$C$8:$C$10&gt;=E2804),SRP!$D$8:$D$10)*(G2804/100)*(E2804/1000)),
IF(C2804="Spirits",
SUM(LOOKUP(2,1/(SRP!$B$2:$B$7&lt;=E2804)/(SRP!$C$2:$C$7&gt;=E2804),SRP!$D$2:$D$7)*(G2804/100)*(E2804/1000)),
IF(AND(C2804="Wine",D2804="Fortified Wines"),
SUM(LOOKUP(2,1/(SRP!$B$26:$B$29&lt;=E2804)/(SRP!$C$26:$C$29&gt;=E2804),SRP!$D$26:$D$29)*(G2804/100)*(E2804/1000)),
IF(C2804="Wine",
SUM(LOOKUP(2,1/(SRP!$B$21:$B$25&lt;=E2804)/(SRP!$C$21:$C$25&gt;=E2804),SRP!$D$21:$D$25)*(G2804/100)*(E2804/1000)),
IF(AND(C2804="Ready to Drink",D2804="RTD-One Pour Cocktail&gt;7%&lt;=14.5"),
SUM(LOOKUP(2,1/(SRP!$B$16:$B$20&lt;=E2804)/(SRP!$C$16:$C$20&gt;=E2804),SRP!$D$16:$D$20)*(G2804/100)*(E2804/1000)),
IF(C2804="Ready to Drink",
SUM(LOOKUP(2,1/(SRP!$B$11:$B$15&lt;=E2804)/(SRP!$C$11:$C$15&gt;=E2804),SRP!$D$11:$D$15)*(G2804/100)*(E2804/1000)),
0)))))),2)</f>
        <v>1.85</v>
      </c>
      <c r="L2804" s="173" t="str">
        <f t="shared" si="43"/>
        <v>Beer473</v>
      </c>
      <c r="M2804" s="154">
        <f>VLOOKUP(L2804,'Slope %'!C:D,2,0)</f>
        <v>0.12</v>
      </c>
    </row>
    <row r="2805" spans="1:13" x14ac:dyDescent="0.25">
      <c r="A2805" s="169">
        <v>42326</v>
      </c>
      <c r="B2805" s="170" t="s">
        <v>2368</v>
      </c>
      <c r="C2805" s="170" t="s">
        <v>24</v>
      </c>
      <c r="D2805" s="170" t="s">
        <v>46</v>
      </c>
      <c r="E2805" s="170">
        <v>750</v>
      </c>
      <c r="F2805" s="170">
        <v>6</v>
      </c>
      <c r="G2805" s="171">
        <v>11</v>
      </c>
      <c r="H2805" s="170" t="s">
        <v>32</v>
      </c>
      <c r="I2805" s="171">
        <v>20.99</v>
      </c>
      <c r="J2805" s="169">
        <v>1</v>
      </c>
      <c r="K2805" s="154" cm="1">
        <f t="array" ref="K2805">ROUND(
IF(C2805="Beer",
SUM(LOOKUP(2,1/(SRP!$B$8:$B$10&lt;=E2805)/(SRP!$C$8:$C$10&gt;=E2805),SRP!$D$8:$D$10)*(G2805/100)*(E2805/1000)),
IF(C2805="Spirits",
SUM(LOOKUP(2,1/(SRP!$B$2:$B$7&lt;=E2805)/(SRP!$C$2:$C$7&gt;=E2805),SRP!$D$2:$D$7)*(G2805/100)*(E2805/1000)),
IF(AND(C2805="Wine",D2805="Fortified Wines"),
SUM(LOOKUP(2,1/(SRP!$B$26:$B$29&lt;=E2805)/(SRP!$C$26:$C$29&gt;=E2805),SRP!$D$26:$D$29)*(G2805/100)*(E2805/1000)),
IF(C2805="Wine",
SUM(LOOKUP(2,1/(SRP!$B$21:$B$25&lt;=E2805)/(SRP!$C$21:$C$25&gt;=E2805),SRP!$D$21:$D$25)*(G2805/100)*(E2805/1000)),
IF(AND(C2805="Ready to Drink",D2805="RTD-One Pour Cocktail&gt;7%&lt;=14.5"),
SUM(LOOKUP(2,1/(SRP!$B$16:$B$20&lt;=E2805)/(SRP!$C$16:$C$20&gt;=E2805),SRP!$D$16:$D$20)*(G2805/100)*(E2805/1000)),
IF(C2805="Ready to Drink",
SUM(LOOKUP(2,1/(SRP!$B$11:$B$15&lt;=E2805)/(SRP!$C$11:$C$15&gt;=E2805),SRP!$D$11:$D$15)*(G2805/100)*(E2805/1000)),
0)))))),2)</f>
        <v>6.44</v>
      </c>
      <c r="L2805" s="173" t="str">
        <f t="shared" si="43"/>
        <v>Wine750</v>
      </c>
      <c r="M2805" s="154">
        <f>VLOOKUP(L2805,'Slope %'!C:D,2,0)</f>
        <v>0.1</v>
      </c>
    </row>
    <row r="2806" spans="1:13" x14ac:dyDescent="0.25">
      <c r="A2806" s="169">
        <v>42327</v>
      </c>
      <c r="B2806" s="170" t="s">
        <v>1581</v>
      </c>
      <c r="C2806" s="170" t="s">
        <v>24</v>
      </c>
      <c r="D2806" s="170" t="s">
        <v>60</v>
      </c>
      <c r="E2806" s="170">
        <v>375</v>
      </c>
      <c r="F2806" s="170">
        <v>12</v>
      </c>
      <c r="G2806" s="171">
        <v>11</v>
      </c>
      <c r="H2806" s="170" t="s">
        <v>35</v>
      </c>
      <c r="I2806" s="171">
        <v>6.99</v>
      </c>
      <c r="J2806" s="169">
        <v>1</v>
      </c>
      <c r="K2806" s="154" cm="1">
        <f t="array" ref="K2806">ROUND(
IF(C2806="Beer",
SUM(LOOKUP(2,1/(SRP!$B$8:$B$10&lt;=E2806)/(SRP!$C$8:$C$10&gt;=E2806),SRP!$D$8:$D$10)*(G2806/100)*(E2806/1000)),
IF(C2806="Spirits",
SUM(LOOKUP(2,1/(SRP!$B$2:$B$7&lt;=E2806)/(SRP!$C$2:$C$7&gt;=E2806),SRP!$D$2:$D$7)*(G2806/100)*(E2806/1000)),
IF(AND(C2806="Wine",D2806="Fortified Wines"),
SUM(LOOKUP(2,1/(SRP!$B$26:$B$29&lt;=E2806)/(SRP!$C$26:$C$29&gt;=E2806),SRP!$D$26:$D$29)*(G2806/100)*(E2806/1000)),
IF(C2806="Wine",
SUM(LOOKUP(2,1/(SRP!$B$21:$B$25&lt;=E2806)/(SRP!$C$21:$C$25&gt;=E2806),SRP!$D$21:$D$25)*(G2806/100)*(E2806/1000)),
IF(AND(C2806="Ready to Drink",D2806="RTD-One Pour Cocktail&gt;7%&lt;=14.5"),
SUM(LOOKUP(2,1/(SRP!$B$16:$B$20&lt;=E2806)/(SRP!$C$16:$C$20&gt;=E2806),SRP!$D$16:$D$20)*(G2806/100)*(E2806/1000)),
IF(C2806="Ready to Drink",
SUM(LOOKUP(2,1/(SRP!$B$11:$B$15&lt;=E2806)/(SRP!$C$11:$C$15&gt;=E2806),SRP!$D$11:$D$15)*(G2806/100)*(E2806/1000)),
0)))))),2)</f>
        <v>3.41</v>
      </c>
      <c r="L2806" s="173" t="str">
        <f t="shared" si="43"/>
        <v>Wine375</v>
      </c>
      <c r="M2806" s="154">
        <f>VLOOKUP(L2806,'Slope %'!C:D,2,0)</f>
        <v>0.12</v>
      </c>
    </row>
    <row r="2807" spans="1:13" x14ac:dyDescent="0.25">
      <c r="A2807" s="169">
        <v>42330</v>
      </c>
      <c r="B2807" s="170" t="s">
        <v>2369</v>
      </c>
      <c r="C2807" s="170" t="s">
        <v>24</v>
      </c>
      <c r="D2807" s="170" t="s">
        <v>34</v>
      </c>
      <c r="E2807" s="170">
        <v>4000</v>
      </c>
      <c r="F2807" s="170">
        <v>4</v>
      </c>
      <c r="G2807" s="171">
        <v>12</v>
      </c>
      <c r="H2807" s="170" t="s">
        <v>32</v>
      </c>
      <c r="I2807" s="171">
        <v>46.99</v>
      </c>
      <c r="J2807" s="169">
        <v>1</v>
      </c>
      <c r="K2807" s="154" cm="1">
        <f t="array" ref="K2807">ROUND(
IF(C2807="Beer",
SUM(LOOKUP(2,1/(SRP!$B$8:$B$10&lt;=E2807)/(SRP!$C$8:$C$10&gt;=E2807),SRP!$D$8:$D$10)*(G2807/100)*(E2807/1000)),
IF(C2807="Spirits",
SUM(LOOKUP(2,1/(SRP!$B$2:$B$7&lt;=E2807)/(SRP!$C$2:$C$7&gt;=E2807),SRP!$D$2:$D$7)*(G2807/100)*(E2807/1000)),
IF(AND(C2807="Wine",D2807="Fortified Wines"),
SUM(LOOKUP(2,1/(SRP!$B$26:$B$29&lt;=E2807)/(SRP!$C$26:$C$29&gt;=E2807),SRP!$D$26:$D$29)*(G2807/100)*(E2807/1000)),
IF(C2807="Wine",
SUM(LOOKUP(2,1/(SRP!$B$21:$B$25&lt;=E2807)/(SRP!$C$21:$C$25&gt;=E2807),SRP!$D$21:$D$25)*(G2807/100)*(E2807/1000)),
IF(AND(C2807="Ready to Drink",D2807="RTD-One Pour Cocktail&gt;7%&lt;=14.5"),
SUM(LOOKUP(2,1/(SRP!$B$16:$B$20&lt;=E2807)/(SRP!$C$16:$C$20&gt;=E2807),SRP!$D$16:$D$20)*(G2807/100)*(E2807/1000)),
IF(C2807="Ready to Drink",
SUM(LOOKUP(2,1/(SRP!$B$11:$B$15&lt;=E2807)/(SRP!$C$11:$C$15&gt;=E2807),SRP!$D$11:$D$15)*(G2807/100)*(E2807/1000)),
0)))))),2)</f>
        <v>31.2</v>
      </c>
      <c r="L2807" s="173" t="str">
        <f t="shared" si="43"/>
        <v>Wine4000</v>
      </c>
      <c r="M2807" s="154">
        <f>VLOOKUP(L2807,'Slope %'!C:D,2,0)</f>
        <v>0.05</v>
      </c>
    </row>
    <row r="2808" spans="1:13" x14ac:dyDescent="0.25">
      <c r="A2808" s="169">
        <v>42332</v>
      </c>
      <c r="B2808" s="170" t="s">
        <v>2370</v>
      </c>
      <c r="C2808" s="170" t="s">
        <v>11</v>
      </c>
      <c r="D2808" s="170" t="s">
        <v>474</v>
      </c>
      <c r="E2808" s="170">
        <v>473</v>
      </c>
      <c r="F2808" s="170">
        <v>24</v>
      </c>
      <c r="G2808" s="171">
        <v>5</v>
      </c>
      <c r="H2808" s="170" t="s">
        <v>747</v>
      </c>
      <c r="I2808" s="171">
        <v>3.99</v>
      </c>
      <c r="J2808" s="169">
        <v>1</v>
      </c>
      <c r="K2808" s="154" cm="1">
        <f t="array" ref="K2808">ROUND(
IF(C2808="Beer",
SUM(LOOKUP(2,1/(SRP!$B$8:$B$10&lt;=E2808)/(SRP!$C$8:$C$10&gt;=E2808),SRP!$D$8:$D$10)*(G2808/100)*(E2808/1000)),
IF(C2808="Spirits",
SUM(LOOKUP(2,1/(SRP!$B$2:$B$7&lt;=E2808)/(SRP!$C$2:$C$7&gt;=E2808),SRP!$D$2:$D$7)*(G2808/100)*(E2808/1000)),
IF(AND(C2808="Wine",D2808="Fortified Wines"),
SUM(LOOKUP(2,1/(SRP!$B$26:$B$29&lt;=E2808)/(SRP!$C$26:$C$29&gt;=E2808),SRP!$D$26:$D$29)*(G2808/100)*(E2808/1000)),
IF(C2808="Wine",
SUM(LOOKUP(2,1/(SRP!$B$21:$B$25&lt;=E2808)/(SRP!$C$21:$C$25&gt;=E2808),SRP!$D$21:$D$25)*(G2808/100)*(E2808/1000)),
IF(AND(C2808="Ready to Drink",D2808="RTD-One Pour Cocktail&gt;7%&lt;=14.5"),
SUM(LOOKUP(2,1/(SRP!$B$16:$B$20&lt;=E2808)/(SRP!$C$16:$C$20&gt;=E2808),SRP!$D$16:$D$20)*(G2808/100)*(E2808/1000)),
IF(C2808="Ready to Drink",
SUM(LOOKUP(2,1/(SRP!$B$11:$B$15&lt;=E2808)/(SRP!$C$11:$C$15&gt;=E2808),SRP!$D$11:$D$15)*(G2808/100)*(E2808/1000)),
0)))))),2)</f>
        <v>1.85</v>
      </c>
      <c r="L2808" s="173" t="str">
        <f t="shared" si="43"/>
        <v>Beer473</v>
      </c>
      <c r="M2808" s="154">
        <f>VLOOKUP(L2808,'Slope %'!C:D,2,0)</f>
        <v>0.12</v>
      </c>
    </row>
    <row r="2809" spans="1:13" x14ac:dyDescent="0.25">
      <c r="A2809" s="169">
        <v>42332</v>
      </c>
      <c r="B2809" s="170" t="s">
        <v>2370</v>
      </c>
      <c r="C2809" s="170" t="s">
        <v>11</v>
      </c>
      <c r="D2809" s="170" t="s">
        <v>474</v>
      </c>
      <c r="E2809" s="170">
        <v>473</v>
      </c>
      <c r="F2809" s="170">
        <v>24</v>
      </c>
      <c r="G2809" s="171">
        <v>5</v>
      </c>
      <c r="H2809" s="170" t="s">
        <v>747</v>
      </c>
      <c r="I2809" s="171">
        <v>3.99</v>
      </c>
      <c r="J2809" s="169">
        <v>1</v>
      </c>
      <c r="K2809" s="154" cm="1">
        <f t="array" ref="K2809">ROUND(
IF(C2809="Beer",
SUM(LOOKUP(2,1/(SRP!$B$8:$B$10&lt;=E2809)/(SRP!$C$8:$C$10&gt;=E2809),SRP!$D$8:$D$10)*(G2809/100)*(E2809/1000)),
IF(C2809="Spirits",
SUM(LOOKUP(2,1/(SRP!$B$2:$B$7&lt;=E2809)/(SRP!$C$2:$C$7&gt;=E2809),SRP!$D$2:$D$7)*(G2809/100)*(E2809/1000)),
IF(AND(C2809="Wine",D2809="Fortified Wines"),
SUM(LOOKUP(2,1/(SRP!$B$26:$B$29&lt;=E2809)/(SRP!$C$26:$C$29&gt;=E2809),SRP!$D$26:$D$29)*(G2809/100)*(E2809/1000)),
IF(C2809="Wine",
SUM(LOOKUP(2,1/(SRP!$B$21:$B$25&lt;=E2809)/(SRP!$C$21:$C$25&gt;=E2809),SRP!$D$21:$D$25)*(G2809/100)*(E2809/1000)),
IF(AND(C2809="Ready to Drink",D2809="RTD-One Pour Cocktail&gt;7%&lt;=14.5"),
SUM(LOOKUP(2,1/(SRP!$B$16:$B$20&lt;=E2809)/(SRP!$C$16:$C$20&gt;=E2809),SRP!$D$16:$D$20)*(G2809/100)*(E2809/1000)),
IF(C2809="Ready to Drink",
SUM(LOOKUP(2,1/(SRP!$B$11:$B$15&lt;=E2809)/(SRP!$C$11:$C$15&gt;=E2809),SRP!$D$11:$D$15)*(G2809/100)*(E2809/1000)),
0)))))),2)</f>
        <v>1.85</v>
      </c>
      <c r="L2809" s="173" t="str">
        <f t="shared" si="43"/>
        <v>Beer473</v>
      </c>
      <c r="M2809" s="154">
        <f>VLOOKUP(L2809,'Slope %'!C:D,2,0)</f>
        <v>0.12</v>
      </c>
    </row>
    <row r="2810" spans="1:13" x14ac:dyDescent="0.25">
      <c r="A2810" s="169">
        <v>42333</v>
      </c>
      <c r="B2810" s="170" t="s">
        <v>2371</v>
      </c>
      <c r="C2810" s="170" t="s">
        <v>11</v>
      </c>
      <c r="D2810" s="170" t="s">
        <v>303</v>
      </c>
      <c r="E2810" s="170">
        <v>473</v>
      </c>
      <c r="F2810" s="170">
        <v>24</v>
      </c>
      <c r="G2810" s="171">
        <v>6</v>
      </c>
      <c r="H2810" s="170" t="s">
        <v>747</v>
      </c>
      <c r="I2810" s="171">
        <v>3.99</v>
      </c>
      <c r="J2810" s="169">
        <v>1</v>
      </c>
      <c r="K2810" s="154" cm="1">
        <f t="array" ref="K2810">ROUND(
IF(C2810="Beer",
SUM(LOOKUP(2,1/(SRP!$B$8:$B$10&lt;=E2810)/(SRP!$C$8:$C$10&gt;=E2810),SRP!$D$8:$D$10)*(G2810/100)*(E2810/1000)),
IF(C2810="Spirits",
SUM(LOOKUP(2,1/(SRP!$B$2:$B$7&lt;=E2810)/(SRP!$C$2:$C$7&gt;=E2810),SRP!$D$2:$D$7)*(G2810/100)*(E2810/1000)),
IF(AND(C2810="Wine",D2810="Fortified Wines"),
SUM(LOOKUP(2,1/(SRP!$B$26:$B$29&lt;=E2810)/(SRP!$C$26:$C$29&gt;=E2810),SRP!$D$26:$D$29)*(G2810/100)*(E2810/1000)),
IF(C2810="Wine",
SUM(LOOKUP(2,1/(SRP!$B$21:$B$25&lt;=E2810)/(SRP!$C$21:$C$25&gt;=E2810),SRP!$D$21:$D$25)*(G2810/100)*(E2810/1000)),
IF(AND(C2810="Ready to Drink",D2810="RTD-One Pour Cocktail&gt;7%&lt;=14.5"),
SUM(LOOKUP(2,1/(SRP!$B$16:$B$20&lt;=E2810)/(SRP!$C$16:$C$20&gt;=E2810),SRP!$D$16:$D$20)*(G2810/100)*(E2810/1000)),
IF(C2810="Ready to Drink",
SUM(LOOKUP(2,1/(SRP!$B$11:$B$15&lt;=E2810)/(SRP!$C$11:$C$15&gt;=E2810),SRP!$D$11:$D$15)*(G2810/100)*(E2810/1000)),
0)))))),2)</f>
        <v>2.2200000000000002</v>
      </c>
      <c r="L2810" s="173" t="str">
        <f t="shared" si="43"/>
        <v>Beer473</v>
      </c>
      <c r="M2810" s="154">
        <f>VLOOKUP(L2810,'Slope %'!C:D,2,0)</f>
        <v>0.12</v>
      </c>
    </row>
    <row r="2811" spans="1:13" x14ac:dyDescent="0.25">
      <c r="A2811" s="169">
        <v>42333</v>
      </c>
      <c r="B2811" s="170" t="s">
        <v>2371</v>
      </c>
      <c r="C2811" s="170" t="s">
        <v>11</v>
      </c>
      <c r="D2811" s="170" t="s">
        <v>303</v>
      </c>
      <c r="E2811" s="170">
        <v>473</v>
      </c>
      <c r="F2811" s="170">
        <v>24</v>
      </c>
      <c r="G2811" s="171">
        <v>6</v>
      </c>
      <c r="H2811" s="170" t="s">
        <v>747</v>
      </c>
      <c r="I2811" s="171">
        <v>3.99</v>
      </c>
      <c r="J2811" s="169">
        <v>1</v>
      </c>
      <c r="K2811" s="154" cm="1">
        <f t="array" ref="K2811">ROUND(
IF(C2811="Beer",
SUM(LOOKUP(2,1/(SRP!$B$8:$B$10&lt;=E2811)/(SRP!$C$8:$C$10&gt;=E2811),SRP!$D$8:$D$10)*(G2811/100)*(E2811/1000)),
IF(C2811="Spirits",
SUM(LOOKUP(2,1/(SRP!$B$2:$B$7&lt;=E2811)/(SRP!$C$2:$C$7&gt;=E2811),SRP!$D$2:$D$7)*(G2811/100)*(E2811/1000)),
IF(AND(C2811="Wine",D2811="Fortified Wines"),
SUM(LOOKUP(2,1/(SRP!$B$26:$B$29&lt;=E2811)/(SRP!$C$26:$C$29&gt;=E2811),SRP!$D$26:$D$29)*(G2811/100)*(E2811/1000)),
IF(C2811="Wine",
SUM(LOOKUP(2,1/(SRP!$B$21:$B$25&lt;=E2811)/(SRP!$C$21:$C$25&gt;=E2811),SRP!$D$21:$D$25)*(G2811/100)*(E2811/1000)),
IF(AND(C2811="Ready to Drink",D2811="RTD-One Pour Cocktail&gt;7%&lt;=14.5"),
SUM(LOOKUP(2,1/(SRP!$B$16:$B$20&lt;=E2811)/(SRP!$C$16:$C$20&gt;=E2811),SRP!$D$16:$D$20)*(G2811/100)*(E2811/1000)),
IF(C2811="Ready to Drink",
SUM(LOOKUP(2,1/(SRP!$B$11:$B$15&lt;=E2811)/(SRP!$C$11:$C$15&gt;=E2811),SRP!$D$11:$D$15)*(G2811/100)*(E2811/1000)),
0)))))),2)</f>
        <v>2.2200000000000002</v>
      </c>
      <c r="L2811" s="173" t="str">
        <f t="shared" si="43"/>
        <v>Beer473</v>
      </c>
      <c r="M2811" s="154">
        <f>VLOOKUP(L2811,'Slope %'!C:D,2,0)</f>
        <v>0.12</v>
      </c>
    </row>
    <row r="2812" spans="1:13" x14ac:dyDescent="0.25">
      <c r="A2812" s="169">
        <v>42341</v>
      </c>
      <c r="B2812" s="170" t="s">
        <v>2372</v>
      </c>
      <c r="C2812" s="170" t="s">
        <v>11</v>
      </c>
      <c r="D2812" s="170" t="s">
        <v>474</v>
      </c>
      <c r="E2812" s="170">
        <v>473</v>
      </c>
      <c r="F2812" s="170">
        <v>24</v>
      </c>
      <c r="G2812" s="171">
        <v>5</v>
      </c>
      <c r="H2812" s="170" t="s">
        <v>747</v>
      </c>
      <c r="I2812" s="171">
        <v>3.99</v>
      </c>
      <c r="J2812" s="169">
        <v>1</v>
      </c>
      <c r="K2812" s="154" cm="1">
        <f t="array" ref="K2812">ROUND(
IF(C2812="Beer",
SUM(LOOKUP(2,1/(SRP!$B$8:$B$10&lt;=E2812)/(SRP!$C$8:$C$10&gt;=E2812),SRP!$D$8:$D$10)*(G2812/100)*(E2812/1000)),
IF(C2812="Spirits",
SUM(LOOKUP(2,1/(SRP!$B$2:$B$7&lt;=E2812)/(SRP!$C$2:$C$7&gt;=E2812),SRP!$D$2:$D$7)*(G2812/100)*(E2812/1000)),
IF(AND(C2812="Wine",D2812="Fortified Wines"),
SUM(LOOKUP(2,1/(SRP!$B$26:$B$29&lt;=E2812)/(SRP!$C$26:$C$29&gt;=E2812),SRP!$D$26:$D$29)*(G2812/100)*(E2812/1000)),
IF(C2812="Wine",
SUM(LOOKUP(2,1/(SRP!$B$21:$B$25&lt;=E2812)/(SRP!$C$21:$C$25&gt;=E2812),SRP!$D$21:$D$25)*(G2812/100)*(E2812/1000)),
IF(AND(C2812="Ready to Drink",D2812="RTD-One Pour Cocktail&gt;7%&lt;=14.5"),
SUM(LOOKUP(2,1/(SRP!$B$16:$B$20&lt;=E2812)/(SRP!$C$16:$C$20&gt;=E2812),SRP!$D$16:$D$20)*(G2812/100)*(E2812/1000)),
IF(C2812="Ready to Drink",
SUM(LOOKUP(2,1/(SRP!$B$11:$B$15&lt;=E2812)/(SRP!$C$11:$C$15&gt;=E2812),SRP!$D$11:$D$15)*(G2812/100)*(E2812/1000)),
0)))))),2)</f>
        <v>1.85</v>
      </c>
      <c r="L2812" s="173" t="str">
        <f t="shared" si="43"/>
        <v>Beer473</v>
      </c>
      <c r="M2812" s="154">
        <f>VLOOKUP(L2812,'Slope %'!C:D,2,0)</f>
        <v>0.12</v>
      </c>
    </row>
    <row r="2813" spans="1:13" x14ac:dyDescent="0.25">
      <c r="A2813" s="169">
        <v>42341</v>
      </c>
      <c r="B2813" s="170" t="s">
        <v>2372</v>
      </c>
      <c r="C2813" s="170" t="s">
        <v>11</v>
      </c>
      <c r="D2813" s="170" t="s">
        <v>474</v>
      </c>
      <c r="E2813" s="170">
        <v>473</v>
      </c>
      <c r="F2813" s="170">
        <v>24</v>
      </c>
      <c r="G2813" s="171">
        <v>5</v>
      </c>
      <c r="H2813" s="170" t="s">
        <v>747</v>
      </c>
      <c r="I2813" s="171">
        <v>3.99</v>
      </c>
      <c r="J2813" s="169">
        <v>1</v>
      </c>
      <c r="K2813" s="154" cm="1">
        <f t="array" ref="K2813">ROUND(
IF(C2813="Beer",
SUM(LOOKUP(2,1/(SRP!$B$8:$B$10&lt;=E2813)/(SRP!$C$8:$C$10&gt;=E2813),SRP!$D$8:$D$10)*(G2813/100)*(E2813/1000)),
IF(C2813="Spirits",
SUM(LOOKUP(2,1/(SRP!$B$2:$B$7&lt;=E2813)/(SRP!$C$2:$C$7&gt;=E2813),SRP!$D$2:$D$7)*(G2813/100)*(E2813/1000)),
IF(AND(C2813="Wine",D2813="Fortified Wines"),
SUM(LOOKUP(2,1/(SRP!$B$26:$B$29&lt;=E2813)/(SRP!$C$26:$C$29&gt;=E2813),SRP!$D$26:$D$29)*(G2813/100)*(E2813/1000)),
IF(C2813="Wine",
SUM(LOOKUP(2,1/(SRP!$B$21:$B$25&lt;=E2813)/(SRP!$C$21:$C$25&gt;=E2813),SRP!$D$21:$D$25)*(G2813/100)*(E2813/1000)),
IF(AND(C2813="Ready to Drink",D2813="RTD-One Pour Cocktail&gt;7%&lt;=14.5"),
SUM(LOOKUP(2,1/(SRP!$B$16:$B$20&lt;=E2813)/(SRP!$C$16:$C$20&gt;=E2813),SRP!$D$16:$D$20)*(G2813/100)*(E2813/1000)),
IF(C2813="Ready to Drink",
SUM(LOOKUP(2,1/(SRP!$B$11:$B$15&lt;=E2813)/(SRP!$C$11:$C$15&gt;=E2813),SRP!$D$11:$D$15)*(G2813/100)*(E2813/1000)),
0)))))),2)</f>
        <v>1.85</v>
      </c>
      <c r="L2813" s="173" t="str">
        <f t="shared" si="43"/>
        <v>Beer473</v>
      </c>
      <c r="M2813" s="154">
        <f>VLOOKUP(L2813,'Slope %'!C:D,2,0)</f>
        <v>0.12</v>
      </c>
    </row>
    <row r="2814" spans="1:13" x14ac:dyDescent="0.25">
      <c r="A2814" s="169">
        <v>42342</v>
      </c>
      <c r="B2814" s="170" t="s">
        <v>2373</v>
      </c>
      <c r="C2814" s="170" t="s">
        <v>11</v>
      </c>
      <c r="D2814" s="170" t="s">
        <v>474</v>
      </c>
      <c r="E2814" s="170">
        <v>473</v>
      </c>
      <c r="F2814" s="170">
        <v>24</v>
      </c>
      <c r="G2814" s="171">
        <v>5</v>
      </c>
      <c r="H2814" s="170" t="s">
        <v>747</v>
      </c>
      <c r="I2814" s="171">
        <v>3.99</v>
      </c>
      <c r="J2814" s="169">
        <v>1</v>
      </c>
      <c r="K2814" s="154" cm="1">
        <f t="array" ref="K2814">ROUND(
IF(C2814="Beer",
SUM(LOOKUP(2,1/(SRP!$B$8:$B$10&lt;=E2814)/(SRP!$C$8:$C$10&gt;=E2814),SRP!$D$8:$D$10)*(G2814/100)*(E2814/1000)),
IF(C2814="Spirits",
SUM(LOOKUP(2,1/(SRP!$B$2:$B$7&lt;=E2814)/(SRP!$C$2:$C$7&gt;=E2814),SRP!$D$2:$D$7)*(G2814/100)*(E2814/1000)),
IF(AND(C2814="Wine",D2814="Fortified Wines"),
SUM(LOOKUP(2,1/(SRP!$B$26:$B$29&lt;=E2814)/(SRP!$C$26:$C$29&gt;=E2814),SRP!$D$26:$D$29)*(G2814/100)*(E2814/1000)),
IF(C2814="Wine",
SUM(LOOKUP(2,1/(SRP!$B$21:$B$25&lt;=E2814)/(SRP!$C$21:$C$25&gt;=E2814),SRP!$D$21:$D$25)*(G2814/100)*(E2814/1000)),
IF(AND(C2814="Ready to Drink",D2814="RTD-One Pour Cocktail&gt;7%&lt;=14.5"),
SUM(LOOKUP(2,1/(SRP!$B$16:$B$20&lt;=E2814)/(SRP!$C$16:$C$20&gt;=E2814),SRP!$D$16:$D$20)*(G2814/100)*(E2814/1000)),
IF(C2814="Ready to Drink",
SUM(LOOKUP(2,1/(SRP!$B$11:$B$15&lt;=E2814)/(SRP!$C$11:$C$15&gt;=E2814),SRP!$D$11:$D$15)*(G2814/100)*(E2814/1000)),
0)))))),2)</f>
        <v>1.85</v>
      </c>
      <c r="L2814" s="173" t="str">
        <f t="shared" si="43"/>
        <v>Beer473</v>
      </c>
      <c r="M2814" s="154">
        <f>VLOOKUP(L2814,'Slope %'!C:D,2,0)</f>
        <v>0.12</v>
      </c>
    </row>
    <row r="2815" spans="1:13" x14ac:dyDescent="0.25">
      <c r="A2815" s="169">
        <v>42342</v>
      </c>
      <c r="B2815" s="170" t="s">
        <v>2373</v>
      </c>
      <c r="C2815" s="170" t="s">
        <v>11</v>
      </c>
      <c r="D2815" s="170" t="s">
        <v>474</v>
      </c>
      <c r="E2815" s="170">
        <v>473</v>
      </c>
      <c r="F2815" s="170">
        <v>24</v>
      </c>
      <c r="G2815" s="171">
        <v>5</v>
      </c>
      <c r="H2815" s="170" t="s">
        <v>747</v>
      </c>
      <c r="I2815" s="171">
        <v>3.99</v>
      </c>
      <c r="J2815" s="169">
        <v>1</v>
      </c>
      <c r="K2815" s="154" cm="1">
        <f t="array" ref="K2815">ROUND(
IF(C2815="Beer",
SUM(LOOKUP(2,1/(SRP!$B$8:$B$10&lt;=E2815)/(SRP!$C$8:$C$10&gt;=E2815),SRP!$D$8:$D$10)*(G2815/100)*(E2815/1000)),
IF(C2815="Spirits",
SUM(LOOKUP(2,1/(SRP!$B$2:$B$7&lt;=E2815)/(SRP!$C$2:$C$7&gt;=E2815),SRP!$D$2:$D$7)*(G2815/100)*(E2815/1000)),
IF(AND(C2815="Wine",D2815="Fortified Wines"),
SUM(LOOKUP(2,1/(SRP!$B$26:$B$29&lt;=E2815)/(SRP!$C$26:$C$29&gt;=E2815),SRP!$D$26:$D$29)*(G2815/100)*(E2815/1000)),
IF(C2815="Wine",
SUM(LOOKUP(2,1/(SRP!$B$21:$B$25&lt;=E2815)/(SRP!$C$21:$C$25&gt;=E2815),SRP!$D$21:$D$25)*(G2815/100)*(E2815/1000)),
IF(AND(C2815="Ready to Drink",D2815="RTD-One Pour Cocktail&gt;7%&lt;=14.5"),
SUM(LOOKUP(2,1/(SRP!$B$16:$B$20&lt;=E2815)/(SRP!$C$16:$C$20&gt;=E2815),SRP!$D$16:$D$20)*(G2815/100)*(E2815/1000)),
IF(C2815="Ready to Drink",
SUM(LOOKUP(2,1/(SRP!$B$11:$B$15&lt;=E2815)/(SRP!$C$11:$C$15&gt;=E2815),SRP!$D$11:$D$15)*(G2815/100)*(E2815/1000)),
0)))))),2)</f>
        <v>1.85</v>
      </c>
      <c r="L2815" s="173" t="str">
        <f t="shared" si="43"/>
        <v>Beer473</v>
      </c>
      <c r="M2815" s="154">
        <f>VLOOKUP(L2815,'Slope %'!C:D,2,0)</f>
        <v>0.12</v>
      </c>
    </row>
    <row r="2816" spans="1:13" x14ac:dyDescent="0.25">
      <c r="A2816" s="169">
        <v>42344</v>
      </c>
      <c r="B2816" s="170" t="s">
        <v>2374</v>
      </c>
      <c r="C2816" s="170" t="s">
        <v>11</v>
      </c>
      <c r="D2816" s="170" t="s">
        <v>474</v>
      </c>
      <c r="E2816" s="170">
        <v>473</v>
      </c>
      <c r="F2816" s="170">
        <v>24</v>
      </c>
      <c r="G2816" s="171">
        <v>5</v>
      </c>
      <c r="H2816" s="170" t="s">
        <v>747</v>
      </c>
      <c r="I2816" s="171">
        <v>3.99</v>
      </c>
      <c r="J2816" s="169">
        <v>1</v>
      </c>
      <c r="K2816" s="154" cm="1">
        <f t="array" ref="K2816">ROUND(
IF(C2816="Beer",
SUM(LOOKUP(2,1/(SRP!$B$8:$B$10&lt;=E2816)/(SRP!$C$8:$C$10&gt;=E2816),SRP!$D$8:$D$10)*(G2816/100)*(E2816/1000)),
IF(C2816="Spirits",
SUM(LOOKUP(2,1/(SRP!$B$2:$B$7&lt;=E2816)/(SRP!$C$2:$C$7&gt;=E2816),SRP!$D$2:$D$7)*(G2816/100)*(E2816/1000)),
IF(AND(C2816="Wine",D2816="Fortified Wines"),
SUM(LOOKUP(2,1/(SRP!$B$26:$B$29&lt;=E2816)/(SRP!$C$26:$C$29&gt;=E2816),SRP!$D$26:$D$29)*(G2816/100)*(E2816/1000)),
IF(C2816="Wine",
SUM(LOOKUP(2,1/(SRP!$B$21:$B$25&lt;=E2816)/(SRP!$C$21:$C$25&gt;=E2816),SRP!$D$21:$D$25)*(G2816/100)*(E2816/1000)),
IF(AND(C2816="Ready to Drink",D2816="RTD-One Pour Cocktail&gt;7%&lt;=14.5"),
SUM(LOOKUP(2,1/(SRP!$B$16:$B$20&lt;=E2816)/(SRP!$C$16:$C$20&gt;=E2816),SRP!$D$16:$D$20)*(G2816/100)*(E2816/1000)),
IF(C2816="Ready to Drink",
SUM(LOOKUP(2,1/(SRP!$B$11:$B$15&lt;=E2816)/(SRP!$C$11:$C$15&gt;=E2816),SRP!$D$11:$D$15)*(G2816/100)*(E2816/1000)),
0)))))),2)</f>
        <v>1.85</v>
      </c>
      <c r="L2816" s="173" t="str">
        <f t="shared" si="43"/>
        <v>Beer473</v>
      </c>
      <c r="M2816" s="154">
        <f>VLOOKUP(L2816,'Slope %'!C:D,2,0)</f>
        <v>0.12</v>
      </c>
    </row>
    <row r="2817" spans="1:13" x14ac:dyDescent="0.25">
      <c r="A2817" s="169">
        <v>42344</v>
      </c>
      <c r="B2817" s="170" t="s">
        <v>2374</v>
      </c>
      <c r="C2817" s="170" t="s">
        <v>11</v>
      </c>
      <c r="D2817" s="170" t="s">
        <v>474</v>
      </c>
      <c r="E2817" s="170">
        <v>473</v>
      </c>
      <c r="F2817" s="170">
        <v>24</v>
      </c>
      <c r="G2817" s="171">
        <v>5</v>
      </c>
      <c r="H2817" s="170" t="s">
        <v>747</v>
      </c>
      <c r="I2817" s="171">
        <v>3.99</v>
      </c>
      <c r="J2817" s="169">
        <v>1</v>
      </c>
      <c r="K2817" s="154" cm="1">
        <f t="array" ref="K2817">ROUND(
IF(C2817="Beer",
SUM(LOOKUP(2,1/(SRP!$B$8:$B$10&lt;=E2817)/(SRP!$C$8:$C$10&gt;=E2817),SRP!$D$8:$D$10)*(G2817/100)*(E2817/1000)),
IF(C2817="Spirits",
SUM(LOOKUP(2,1/(SRP!$B$2:$B$7&lt;=E2817)/(SRP!$C$2:$C$7&gt;=E2817),SRP!$D$2:$D$7)*(G2817/100)*(E2817/1000)),
IF(AND(C2817="Wine",D2817="Fortified Wines"),
SUM(LOOKUP(2,1/(SRP!$B$26:$B$29&lt;=E2817)/(SRP!$C$26:$C$29&gt;=E2817),SRP!$D$26:$D$29)*(G2817/100)*(E2817/1000)),
IF(C2817="Wine",
SUM(LOOKUP(2,1/(SRP!$B$21:$B$25&lt;=E2817)/(SRP!$C$21:$C$25&gt;=E2817),SRP!$D$21:$D$25)*(G2817/100)*(E2817/1000)),
IF(AND(C2817="Ready to Drink",D2817="RTD-One Pour Cocktail&gt;7%&lt;=14.5"),
SUM(LOOKUP(2,1/(SRP!$B$16:$B$20&lt;=E2817)/(SRP!$C$16:$C$20&gt;=E2817),SRP!$D$16:$D$20)*(G2817/100)*(E2817/1000)),
IF(C2817="Ready to Drink",
SUM(LOOKUP(2,1/(SRP!$B$11:$B$15&lt;=E2817)/(SRP!$C$11:$C$15&gt;=E2817),SRP!$D$11:$D$15)*(G2817/100)*(E2817/1000)),
0)))))),2)</f>
        <v>1.85</v>
      </c>
      <c r="L2817" s="173" t="str">
        <f t="shared" si="43"/>
        <v>Beer473</v>
      </c>
      <c r="M2817" s="154">
        <f>VLOOKUP(L2817,'Slope %'!C:D,2,0)</f>
        <v>0.12</v>
      </c>
    </row>
    <row r="2818" spans="1:13" x14ac:dyDescent="0.25">
      <c r="A2818" s="169">
        <v>42350</v>
      </c>
      <c r="B2818" s="170" t="s">
        <v>2375</v>
      </c>
      <c r="C2818" s="170" t="s">
        <v>11</v>
      </c>
      <c r="D2818" s="170" t="s">
        <v>303</v>
      </c>
      <c r="E2818" s="170">
        <v>473</v>
      </c>
      <c r="F2818" s="170">
        <v>24</v>
      </c>
      <c r="G2818" s="171">
        <v>9</v>
      </c>
      <c r="H2818" s="170" t="s">
        <v>1053</v>
      </c>
      <c r="I2818" s="171">
        <v>4.25</v>
      </c>
      <c r="J2818" s="169">
        <v>1</v>
      </c>
      <c r="K2818" s="154" cm="1">
        <f t="array" ref="K2818">ROUND(
IF(C2818="Beer",
SUM(LOOKUP(2,1/(SRP!$B$8:$B$10&lt;=E2818)/(SRP!$C$8:$C$10&gt;=E2818),SRP!$D$8:$D$10)*(G2818/100)*(E2818/1000)),
IF(C2818="Spirits",
SUM(LOOKUP(2,1/(SRP!$B$2:$B$7&lt;=E2818)/(SRP!$C$2:$C$7&gt;=E2818),SRP!$D$2:$D$7)*(G2818/100)*(E2818/1000)),
IF(AND(C2818="Wine",D2818="Fortified Wines"),
SUM(LOOKUP(2,1/(SRP!$B$26:$B$29&lt;=E2818)/(SRP!$C$26:$C$29&gt;=E2818),SRP!$D$26:$D$29)*(G2818/100)*(E2818/1000)),
IF(C2818="Wine",
SUM(LOOKUP(2,1/(SRP!$B$21:$B$25&lt;=E2818)/(SRP!$C$21:$C$25&gt;=E2818),SRP!$D$21:$D$25)*(G2818/100)*(E2818/1000)),
IF(AND(C2818="Ready to Drink",D2818="RTD-One Pour Cocktail&gt;7%&lt;=14.5"),
SUM(LOOKUP(2,1/(SRP!$B$16:$B$20&lt;=E2818)/(SRP!$C$16:$C$20&gt;=E2818),SRP!$D$16:$D$20)*(G2818/100)*(E2818/1000)),
IF(C2818="Ready to Drink",
SUM(LOOKUP(2,1/(SRP!$B$11:$B$15&lt;=E2818)/(SRP!$C$11:$C$15&gt;=E2818),SRP!$D$11:$D$15)*(G2818/100)*(E2818/1000)),
0)))))),2)</f>
        <v>3.32</v>
      </c>
      <c r="L2818" s="173" t="str">
        <f t="shared" si="43"/>
        <v>Beer473</v>
      </c>
      <c r="M2818" s="154">
        <f>VLOOKUP(L2818,'Slope %'!C:D,2,0)</f>
        <v>0.12</v>
      </c>
    </row>
    <row r="2819" spans="1:13" x14ac:dyDescent="0.25">
      <c r="A2819" s="169">
        <v>42366</v>
      </c>
      <c r="B2819" s="170" t="s">
        <v>2376</v>
      </c>
      <c r="C2819" s="170" t="s">
        <v>11</v>
      </c>
      <c r="D2819" s="170" t="s">
        <v>303</v>
      </c>
      <c r="E2819" s="170">
        <v>3784</v>
      </c>
      <c r="F2819" s="170">
        <v>1</v>
      </c>
      <c r="G2819" s="171">
        <v>6</v>
      </c>
      <c r="H2819" s="170" t="s">
        <v>1422</v>
      </c>
      <c r="I2819" s="171">
        <v>31.75</v>
      </c>
      <c r="J2819" s="169">
        <v>8</v>
      </c>
      <c r="K2819" s="154" cm="1">
        <f t="array" ref="K2819">ROUND(
IF(C2819="Beer",
SUM(LOOKUP(2,1/(SRP!$B$8:$B$10&lt;=E2819)/(SRP!$C$8:$C$10&gt;=E2819),SRP!$D$8:$D$10)*(G2819/100)*(E2819/1000)),
IF(C2819="Spirits",
SUM(LOOKUP(2,1/(SRP!$B$2:$B$7&lt;=E2819)/(SRP!$C$2:$C$7&gt;=E2819),SRP!$D$2:$D$7)*(G2819/100)*(E2819/1000)),
IF(AND(C2819="Wine",D2819="Fortified Wines"),
SUM(LOOKUP(2,1/(SRP!$B$26:$B$29&lt;=E2819)/(SRP!$C$26:$C$29&gt;=E2819),SRP!$D$26:$D$29)*(G2819/100)*(E2819/1000)),
IF(C2819="Wine",
SUM(LOOKUP(2,1/(SRP!$B$21:$B$25&lt;=E2819)/(SRP!$C$21:$C$25&gt;=E2819),SRP!$D$21:$D$25)*(G2819/100)*(E2819/1000)),
IF(AND(C2819="Ready to Drink",D2819="RTD-One Pour Cocktail&gt;7%&lt;=14.5"),
SUM(LOOKUP(2,1/(SRP!$B$16:$B$20&lt;=E2819)/(SRP!$C$16:$C$20&gt;=E2819),SRP!$D$16:$D$20)*(G2819/100)*(E2819/1000)),
IF(C2819="Ready to Drink",
SUM(LOOKUP(2,1/(SRP!$B$11:$B$15&lt;=E2819)/(SRP!$C$11:$C$15&gt;=E2819),SRP!$D$11:$D$15)*(G2819/100)*(E2819/1000)),
0)))))),2)</f>
        <v>17.73</v>
      </c>
      <c r="L2819" s="173" t="str">
        <f t="shared" ref="L2819:L2882" si="44">(_xlfn.CONCAT(C2819,E2819))</f>
        <v>Beer3784</v>
      </c>
      <c r="M2819" s="154">
        <f>VLOOKUP(L2819,'Slope %'!C:D,2,0)</f>
        <v>7.0000000000000007E-2</v>
      </c>
    </row>
    <row r="2820" spans="1:13" x14ac:dyDescent="0.25">
      <c r="A2820" s="169">
        <v>42366</v>
      </c>
      <c r="B2820" s="170" t="s">
        <v>2376</v>
      </c>
      <c r="C2820" s="170" t="s">
        <v>11</v>
      </c>
      <c r="D2820" s="170" t="s">
        <v>303</v>
      </c>
      <c r="E2820" s="170">
        <v>3784</v>
      </c>
      <c r="F2820" s="170">
        <v>1</v>
      </c>
      <c r="G2820" s="171">
        <v>6</v>
      </c>
      <c r="H2820" s="170" t="s">
        <v>1422</v>
      </c>
      <c r="I2820" s="171">
        <v>31.75</v>
      </c>
      <c r="J2820" s="169">
        <v>8</v>
      </c>
      <c r="K2820" s="154" cm="1">
        <f t="array" ref="K2820">ROUND(
IF(C2820="Beer",
SUM(LOOKUP(2,1/(SRP!$B$8:$B$10&lt;=E2820)/(SRP!$C$8:$C$10&gt;=E2820),SRP!$D$8:$D$10)*(G2820/100)*(E2820/1000)),
IF(C2820="Spirits",
SUM(LOOKUP(2,1/(SRP!$B$2:$B$7&lt;=E2820)/(SRP!$C$2:$C$7&gt;=E2820),SRP!$D$2:$D$7)*(G2820/100)*(E2820/1000)),
IF(AND(C2820="Wine",D2820="Fortified Wines"),
SUM(LOOKUP(2,1/(SRP!$B$26:$B$29&lt;=E2820)/(SRP!$C$26:$C$29&gt;=E2820),SRP!$D$26:$D$29)*(G2820/100)*(E2820/1000)),
IF(C2820="Wine",
SUM(LOOKUP(2,1/(SRP!$B$21:$B$25&lt;=E2820)/(SRP!$C$21:$C$25&gt;=E2820),SRP!$D$21:$D$25)*(G2820/100)*(E2820/1000)),
IF(AND(C2820="Ready to Drink",D2820="RTD-One Pour Cocktail&gt;7%&lt;=14.5"),
SUM(LOOKUP(2,1/(SRP!$B$16:$B$20&lt;=E2820)/(SRP!$C$16:$C$20&gt;=E2820),SRP!$D$16:$D$20)*(G2820/100)*(E2820/1000)),
IF(C2820="Ready to Drink",
SUM(LOOKUP(2,1/(SRP!$B$11:$B$15&lt;=E2820)/(SRP!$C$11:$C$15&gt;=E2820),SRP!$D$11:$D$15)*(G2820/100)*(E2820/1000)),
0)))))),2)</f>
        <v>17.73</v>
      </c>
      <c r="L2820" s="173" t="str">
        <f t="shared" si="44"/>
        <v>Beer3784</v>
      </c>
      <c r="M2820" s="154">
        <f>VLOOKUP(L2820,'Slope %'!C:D,2,0)</f>
        <v>7.0000000000000007E-2</v>
      </c>
    </row>
    <row r="2821" spans="1:13" x14ac:dyDescent="0.25">
      <c r="A2821" s="169">
        <v>42367</v>
      </c>
      <c r="B2821" s="170" t="s">
        <v>2377</v>
      </c>
      <c r="C2821" s="170" t="s">
        <v>24</v>
      </c>
      <c r="D2821" s="170" t="s">
        <v>58</v>
      </c>
      <c r="E2821" s="170">
        <v>750</v>
      </c>
      <c r="F2821" s="170">
        <v>12</v>
      </c>
      <c r="G2821" s="171">
        <v>12</v>
      </c>
      <c r="H2821" s="170" t="s">
        <v>26</v>
      </c>
      <c r="I2821" s="171">
        <v>13.49</v>
      </c>
      <c r="J2821" s="169">
        <v>1</v>
      </c>
      <c r="K2821" s="154" cm="1">
        <f t="array" ref="K2821">ROUND(
IF(C2821="Beer",
SUM(LOOKUP(2,1/(SRP!$B$8:$B$10&lt;=E2821)/(SRP!$C$8:$C$10&gt;=E2821),SRP!$D$8:$D$10)*(G2821/100)*(E2821/1000)),
IF(C2821="Spirits",
SUM(LOOKUP(2,1/(SRP!$B$2:$B$7&lt;=E2821)/(SRP!$C$2:$C$7&gt;=E2821),SRP!$D$2:$D$7)*(G2821/100)*(E2821/1000)),
IF(AND(C2821="Wine",D2821="Fortified Wines"),
SUM(LOOKUP(2,1/(SRP!$B$26:$B$29&lt;=E2821)/(SRP!$C$26:$C$29&gt;=E2821),SRP!$D$26:$D$29)*(G2821/100)*(E2821/1000)),
IF(C2821="Wine",
SUM(LOOKUP(2,1/(SRP!$B$21:$B$25&lt;=E2821)/(SRP!$C$21:$C$25&gt;=E2821),SRP!$D$21:$D$25)*(G2821/100)*(E2821/1000)),
IF(AND(C2821="Ready to Drink",D2821="RTD-One Pour Cocktail&gt;7%&lt;=14.5"),
SUM(LOOKUP(2,1/(SRP!$B$16:$B$20&lt;=E2821)/(SRP!$C$16:$C$20&gt;=E2821),SRP!$D$16:$D$20)*(G2821/100)*(E2821/1000)),
IF(C2821="Ready to Drink",
SUM(LOOKUP(2,1/(SRP!$B$11:$B$15&lt;=E2821)/(SRP!$C$11:$C$15&gt;=E2821),SRP!$D$11:$D$15)*(G2821/100)*(E2821/1000)),
0)))))),2)</f>
        <v>7.03</v>
      </c>
      <c r="L2821" s="173" t="str">
        <f t="shared" si="44"/>
        <v>Wine750</v>
      </c>
      <c r="M2821" s="154">
        <f>VLOOKUP(L2821,'Slope %'!C:D,2,0)</f>
        <v>0.1</v>
      </c>
    </row>
    <row r="2822" spans="1:13" x14ac:dyDescent="0.25">
      <c r="A2822" s="169">
        <v>42371</v>
      </c>
      <c r="B2822" s="170" t="s">
        <v>2378</v>
      </c>
      <c r="C2822" s="170" t="s">
        <v>24</v>
      </c>
      <c r="D2822" s="170" t="s">
        <v>68</v>
      </c>
      <c r="E2822" s="170">
        <v>750</v>
      </c>
      <c r="F2822" s="170">
        <v>12</v>
      </c>
      <c r="G2822" s="171">
        <v>12.5</v>
      </c>
      <c r="H2822" s="170" t="s">
        <v>26</v>
      </c>
      <c r="I2822" s="171">
        <v>13.49</v>
      </c>
      <c r="J2822" s="169">
        <v>1</v>
      </c>
      <c r="K2822" s="154" cm="1">
        <f t="array" ref="K2822">ROUND(
IF(C2822="Beer",
SUM(LOOKUP(2,1/(SRP!$B$8:$B$10&lt;=E2822)/(SRP!$C$8:$C$10&gt;=E2822),SRP!$D$8:$D$10)*(G2822/100)*(E2822/1000)),
IF(C2822="Spirits",
SUM(LOOKUP(2,1/(SRP!$B$2:$B$7&lt;=E2822)/(SRP!$C$2:$C$7&gt;=E2822),SRP!$D$2:$D$7)*(G2822/100)*(E2822/1000)),
IF(AND(C2822="Wine",D2822="Fortified Wines"),
SUM(LOOKUP(2,1/(SRP!$B$26:$B$29&lt;=E2822)/(SRP!$C$26:$C$29&gt;=E2822),SRP!$D$26:$D$29)*(G2822/100)*(E2822/1000)),
IF(C2822="Wine",
SUM(LOOKUP(2,1/(SRP!$B$21:$B$25&lt;=E2822)/(SRP!$C$21:$C$25&gt;=E2822),SRP!$D$21:$D$25)*(G2822/100)*(E2822/1000)),
IF(AND(C2822="Ready to Drink",D2822="RTD-One Pour Cocktail&gt;7%&lt;=14.5"),
SUM(LOOKUP(2,1/(SRP!$B$16:$B$20&lt;=E2822)/(SRP!$C$16:$C$20&gt;=E2822),SRP!$D$16:$D$20)*(G2822/100)*(E2822/1000)),
IF(C2822="Ready to Drink",
SUM(LOOKUP(2,1/(SRP!$B$11:$B$15&lt;=E2822)/(SRP!$C$11:$C$15&gt;=E2822),SRP!$D$11:$D$15)*(G2822/100)*(E2822/1000)),
0)))))),2)</f>
        <v>7.32</v>
      </c>
      <c r="L2822" s="173" t="str">
        <f t="shared" si="44"/>
        <v>Wine750</v>
      </c>
      <c r="M2822" s="154">
        <f>VLOOKUP(L2822,'Slope %'!C:D,2,0)</f>
        <v>0.1</v>
      </c>
    </row>
    <row r="2823" spans="1:13" x14ac:dyDescent="0.25">
      <c r="A2823" s="169">
        <v>42381</v>
      </c>
      <c r="B2823" s="170" t="s">
        <v>2379</v>
      </c>
      <c r="C2823" s="170" t="s">
        <v>11</v>
      </c>
      <c r="D2823" s="170" t="s">
        <v>12</v>
      </c>
      <c r="E2823" s="170">
        <v>473</v>
      </c>
      <c r="F2823" s="170">
        <v>24</v>
      </c>
      <c r="G2823" s="171">
        <v>4.8</v>
      </c>
      <c r="H2823" s="170" t="s">
        <v>747</v>
      </c>
      <c r="I2823" s="171">
        <v>3.99</v>
      </c>
      <c r="J2823" s="169">
        <v>1</v>
      </c>
      <c r="K2823" s="154" cm="1">
        <f t="array" ref="K2823">ROUND(
IF(C2823="Beer",
SUM(LOOKUP(2,1/(SRP!$B$8:$B$10&lt;=E2823)/(SRP!$C$8:$C$10&gt;=E2823),SRP!$D$8:$D$10)*(G2823/100)*(E2823/1000)),
IF(C2823="Spirits",
SUM(LOOKUP(2,1/(SRP!$B$2:$B$7&lt;=E2823)/(SRP!$C$2:$C$7&gt;=E2823),SRP!$D$2:$D$7)*(G2823/100)*(E2823/1000)),
IF(AND(C2823="Wine",D2823="Fortified Wines"),
SUM(LOOKUP(2,1/(SRP!$B$26:$B$29&lt;=E2823)/(SRP!$C$26:$C$29&gt;=E2823),SRP!$D$26:$D$29)*(G2823/100)*(E2823/1000)),
IF(C2823="Wine",
SUM(LOOKUP(2,1/(SRP!$B$21:$B$25&lt;=E2823)/(SRP!$C$21:$C$25&gt;=E2823),SRP!$D$21:$D$25)*(G2823/100)*(E2823/1000)),
IF(AND(C2823="Ready to Drink",D2823="RTD-One Pour Cocktail&gt;7%&lt;=14.5"),
SUM(LOOKUP(2,1/(SRP!$B$16:$B$20&lt;=E2823)/(SRP!$C$16:$C$20&gt;=E2823),SRP!$D$16:$D$20)*(G2823/100)*(E2823/1000)),
IF(C2823="Ready to Drink",
SUM(LOOKUP(2,1/(SRP!$B$11:$B$15&lt;=E2823)/(SRP!$C$11:$C$15&gt;=E2823),SRP!$D$11:$D$15)*(G2823/100)*(E2823/1000)),
0)))))),2)</f>
        <v>1.77</v>
      </c>
      <c r="L2823" s="173" t="str">
        <f t="shared" si="44"/>
        <v>Beer473</v>
      </c>
      <c r="M2823" s="154">
        <f>VLOOKUP(L2823,'Slope %'!C:D,2,0)</f>
        <v>0.12</v>
      </c>
    </row>
    <row r="2824" spans="1:13" x14ac:dyDescent="0.25">
      <c r="A2824" s="169">
        <v>42381</v>
      </c>
      <c r="B2824" s="170" t="s">
        <v>2379</v>
      </c>
      <c r="C2824" s="170" t="s">
        <v>11</v>
      </c>
      <c r="D2824" s="170" t="s">
        <v>12</v>
      </c>
      <c r="E2824" s="170">
        <v>473</v>
      </c>
      <c r="F2824" s="170">
        <v>24</v>
      </c>
      <c r="G2824" s="171">
        <v>4.8</v>
      </c>
      <c r="H2824" s="170" t="s">
        <v>747</v>
      </c>
      <c r="I2824" s="171">
        <v>3.99</v>
      </c>
      <c r="J2824" s="169">
        <v>1</v>
      </c>
      <c r="K2824" s="154" cm="1">
        <f t="array" ref="K2824">ROUND(
IF(C2824="Beer",
SUM(LOOKUP(2,1/(SRP!$B$8:$B$10&lt;=E2824)/(SRP!$C$8:$C$10&gt;=E2824),SRP!$D$8:$D$10)*(G2824/100)*(E2824/1000)),
IF(C2824="Spirits",
SUM(LOOKUP(2,1/(SRP!$B$2:$B$7&lt;=E2824)/(SRP!$C$2:$C$7&gt;=E2824),SRP!$D$2:$D$7)*(G2824/100)*(E2824/1000)),
IF(AND(C2824="Wine",D2824="Fortified Wines"),
SUM(LOOKUP(2,1/(SRP!$B$26:$B$29&lt;=E2824)/(SRP!$C$26:$C$29&gt;=E2824),SRP!$D$26:$D$29)*(G2824/100)*(E2824/1000)),
IF(C2824="Wine",
SUM(LOOKUP(2,1/(SRP!$B$21:$B$25&lt;=E2824)/(SRP!$C$21:$C$25&gt;=E2824),SRP!$D$21:$D$25)*(G2824/100)*(E2824/1000)),
IF(AND(C2824="Ready to Drink",D2824="RTD-One Pour Cocktail&gt;7%&lt;=14.5"),
SUM(LOOKUP(2,1/(SRP!$B$16:$B$20&lt;=E2824)/(SRP!$C$16:$C$20&gt;=E2824),SRP!$D$16:$D$20)*(G2824/100)*(E2824/1000)),
IF(C2824="Ready to Drink",
SUM(LOOKUP(2,1/(SRP!$B$11:$B$15&lt;=E2824)/(SRP!$C$11:$C$15&gt;=E2824),SRP!$D$11:$D$15)*(G2824/100)*(E2824/1000)),
0)))))),2)</f>
        <v>1.77</v>
      </c>
      <c r="L2824" s="173" t="str">
        <f t="shared" si="44"/>
        <v>Beer473</v>
      </c>
      <c r="M2824" s="154">
        <f>VLOOKUP(L2824,'Slope %'!C:D,2,0)</f>
        <v>0.12</v>
      </c>
    </row>
    <row r="2825" spans="1:13" x14ac:dyDescent="0.25">
      <c r="A2825" s="169">
        <v>42438</v>
      </c>
      <c r="B2825" s="170" t="s">
        <v>2380</v>
      </c>
      <c r="C2825" s="170" t="s">
        <v>11</v>
      </c>
      <c r="D2825" s="170" t="s">
        <v>12</v>
      </c>
      <c r="E2825" s="170">
        <v>473</v>
      </c>
      <c r="F2825" s="170">
        <v>24</v>
      </c>
      <c r="G2825" s="171">
        <v>5</v>
      </c>
      <c r="H2825" s="170" t="s">
        <v>747</v>
      </c>
      <c r="I2825" s="171">
        <v>3.99</v>
      </c>
      <c r="J2825" s="169">
        <v>1</v>
      </c>
      <c r="K2825" s="154" cm="1">
        <f t="array" ref="K2825">ROUND(
IF(C2825="Beer",
SUM(LOOKUP(2,1/(SRP!$B$8:$B$10&lt;=E2825)/(SRP!$C$8:$C$10&gt;=E2825),SRP!$D$8:$D$10)*(G2825/100)*(E2825/1000)),
IF(C2825="Spirits",
SUM(LOOKUP(2,1/(SRP!$B$2:$B$7&lt;=E2825)/(SRP!$C$2:$C$7&gt;=E2825),SRP!$D$2:$D$7)*(G2825/100)*(E2825/1000)),
IF(AND(C2825="Wine",D2825="Fortified Wines"),
SUM(LOOKUP(2,1/(SRP!$B$26:$B$29&lt;=E2825)/(SRP!$C$26:$C$29&gt;=E2825),SRP!$D$26:$D$29)*(G2825/100)*(E2825/1000)),
IF(C2825="Wine",
SUM(LOOKUP(2,1/(SRP!$B$21:$B$25&lt;=E2825)/(SRP!$C$21:$C$25&gt;=E2825),SRP!$D$21:$D$25)*(G2825/100)*(E2825/1000)),
IF(AND(C2825="Ready to Drink",D2825="RTD-One Pour Cocktail&gt;7%&lt;=14.5"),
SUM(LOOKUP(2,1/(SRP!$B$16:$B$20&lt;=E2825)/(SRP!$C$16:$C$20&gt;=E2825),SRP!$D$16:$D$20)*(G2825/100)*(E2825/1000)),
IF(C2825="Ready to Drink",
SUM(LOOKUP(2,1/(SRP!$B$11:$B$15&lt;=E2825)/(SRP!$C$11:$C$15&gt;=E2825),SRP!$D$11:$D$15)*(G2825/100)*(E2825/1000)),
0)))))),2)</f>
        <v>1.85</v>
      </c>
      <c r="L2825" s="173" t="str">
        <f t="shared" si="44"/>
        <v>Beer473</v>
      </c>
      <c r="M2825" s="154">
        <f>VLOOKUP(L2825,'Slope %'!C:D,2,0)</f>
        <v>0.12</v>
      </c>
    </row>
    <row r="2826" spans="1:13" x14ac:dyDescent="0.25">
      <c r="A2826" s="169">
        <v>42438</v>
      </c>
      <c r="B2826" s="170" t="s">
        <v>2380</v>
      </c>
      <c r="C2826" s="170" t="s">
        <v>11</v>
      </c>
      <c r="D2826" s="170" t="s">
        <v>12</v>
      </c>
      <c r="E2826" s="170">
        <v>473</v>
      </c>
      <c r="F2826" s="170">
        <v>24</v>
      </c>
      <c r="G2826" s="171">
        <v>5</v>
      </c>
      <c r="H2826" s="170" t="s">
        <v>747</v>
      </c>
      <c r="I2826" s="171">
        <v>3.99</v>
      </c>
      <c r="J2826" s="169">
        <v>1</v>
      </c>
      <c r="K2826" s="154" cm="1">
        <f t="array" ref="K2826">ROUND(
IF(C2826="Beer",
SUM(LOOKUP(2,1/(SRP!$B$8:$B$10&lt;=E2826)/(SRP!$C$8:$C$10&gt;=E2826),SRP!$D$8:$D$10)*(G2826/100)*(E2826/1000)),
IF(C2826="Spirits",
SUM(LOOKUP(2,1/(SRP!$B$2:$B$7&lt;=E2826)/(SRP!$C$2:$C$7&gt;=E2826),SRP!$D$2:$D$7)*(G2826/100)*(E2826/1000)),
IF(AND(C2826="Wine",D2826="Fortified Wines"),
SUM(LOOKUP(2,1/(SRP!$B$26:$B$29&lt;=E2826)/(SRP!$C$26:$C$29&gt;=E2826),SRP!$D$26:$D$29)*(G2826/100)*(E2826/1000)),
IF(C2826="Wine",
SUM(LOOKUP(2,1/(SRP!$B$21:$B$25&lt;=E2826)/(SRP!$C$21:$C$25&gt;=E2826),SRP!$D$21:$D$25)*(G2826/100)*(E2826/1000)),
IF(AND(C2826="Ready to Drink",D2826="RTD-One Pour Cocktail&gt;7%&lt;=14.5"),
SUM(LOOKUP(2,1/(SRP!$B$16:$B$20&lt;=E2826)/(SRP!$C$16:$C$20&gt;=E2826),SRP!$D$16:$D$20)*(G2826/100)*(E2826/1000)),
IF(C2826="Ready to Drink",
SUM(LOOKUP(2,1/(SRP!$B$11:$B$15&lt;=E2826)/(SRP!$C$11:$C$15&gt;=E2826),SRP!$D$11:$D$15)*(G2826/100)*(E2826/1000)),
0)))))),2)</f>
        <v>1.85</v>
      </c>
      <c r="L2826" s="173" t="str">
        <f t="shared" si="44"/>
        <v>Beer473</v>
      </c>
      <c r="M2826" s="154">
        <f>VLOOKUP(L2826,'Slope %'!C:D,2,0)</f>
        <v>0.12</v>
      </c>
    </row>
    <row r="2827" spans="1:13" x14ac:dyDescent="0.25">
      <c r="A2827" s="169">
        <v>42449</v>
      </c>
      <c r="B2827" s="170" t="s">
        <v>2381</v>
      </c>
      <c r="C2827" s="170" t="s">
        <v>11</v>
      </c>
      <c r="D2827" s="170" t="s">
        <v>474</v>
      </c>
      <c r="E2827" s="170">
        <v>473</v>
      </c>
      <c r="F2827" s="170">
        <v>24</v>
      </c>
      <c r="G2827" s="171">
        <v>4</v>
      </c>
      <c r="H2827" s="170" t="s">
        <v>747</v>
      </c>
      <c r="I2827" s="171">
        <v>3.99</v>
      </c>
      <c r="J2827" s="169">
        <v>1</v>
      </c>
      <c r="K2827" s="154" cm="1">
        <f t="array" ref="K2827">ROUND(
IF(C2827="Beer",
SUM(LOOKUP(2,1/(SRP!$B$8:$B$10&lt;=E2827)/(SRP!$C$8:$C$10&gt;=E2827),SRP!$D$8:$D$10)*(G2827/100)*(E2827/1000)),
IF(C2827="Spirits",
SUM(LOOKUP(2,1/(SRP!$B$2:$B$7&lt;=E2827)/(SRP!$C$2:$C$7&gt;=E2827),SRP!$D$2:$D$7)*(G2827/100)*(E2827/1000)),
IF(AND(C2827="Wine",D2827="Fortified Wines"),
SUM(LOOKUP(2,1/(SRP!$B$26:$B$29&lt;=E2827)/(SRP!$C$26:$C$29&gt;=E2827),SRP!$D$26:$D$29)*(G2827/100)*(E2827/1000)),
IF(C2827="Wine",
SUM(LOOKUP(2,1/(SRP!$B$21:$B$25&lt;=E2827)/(SRP!$C$21:$C$25&gt;=E2827),SRP!$D$21:$D$25)*(G2827/100)*(E2827/1000)),
IF(AND(C2827="Ready to Drink",D2827="RTD-One Pour Cocktail&gt;7%&lt;=14.5"),
SUM(LOOKUP(2,1/(SRP!$B$16:$B$20&lt;=E2827)/(SRP!$C$16:$C$20&gt;=E2827),SRP!$D$16:$D$20)*(G2827/100)*(E2827/1000)),
IF(C2827="Ready to Drink",
SUM(LOOKUP(2,1/(SRP!$B$11:$B$15&lt;=E2827)/(SRP!$C$11:$C$15&gt;=E2827),SRP!$D$11:$D$15)*(G2827/100)*(E2827/1000)),
0)))))),2)</f>
        <v>1.48</v>
      </c>
      <c r="L2827" s="173" t="str">
        <f t="shared" si="44"/>
        <v>Beer473</v>
      </c>
      <c r="M2827" s="154">
        <f>VLOOKUP(L2827,'Slope %'!C:D,2,0)</f>
        <v>0.12</v>
      </c>
    </row>
    <row r="2828" spans="1:13" x14ac:dyDescent="0.25">
      <c r="A2828" s="169">
        <v>42449</v>
      </c>
      <c r="B2828" s="170" t="s">
        <v>2381</v>
      </c>
      <c r="C2828" s="170" t="s">
        <v>11</v>
      </c>
      <c r="D2828" s="170" t="s">
        <v>474</v>
      </c>
      <c r="E2828" s="170">
        <v>473</v>
      </c>
      <c r="F2828" s="170">
        <v>24</v>
      </c>
      <c r="G2828" s="171">
        <v>4</v>
      </c>
      <c r="H2828" s="170" t="s">
        <v>747</v>
      </c>
      <c r="I2828" s="171">
        <v>3.99</v>
      </c>
      <c r="J2828" s="169">
        <v>1</v>
      </c>
      <c r="K2828" s="154" cm="1">
        <f t="array" ref="K2828">ROUND(
IF(C2828="Beer",
SUM(LOOKUP(2,1/(SRP!$B$8:$B$10&lt;=E2828)/(SRP!$C$8:$C$10&gt;=E2828),SRP!$D$8:$D$10)*(G2828/100)*(E2828/1000)),
IF(C2828="Spirits",
SUM(LOOKUP(2,1/(SRP!$B$2:$B$7&lt;=E2828)/(SRP!$C$2:$C$7&gt;=E2828),SRP!$D$2:$D$7)*(G2828/100)*(E2828/1000)),
IF(AND(C2828="Wine",D2828="Fortified Wines"),
SUM(LOOKUP(2,1/(SRP!$B$26:$B$29&lt;=E2828)/(SRP!$C$26:$C$29&gt;=E2828),SRP!$D$26:$D$29)*(G2828/100)*(E2828/1000)),
IF(C2828="Wine",
SUM(LOOKUP(2,1/(SRP!$B$21:$B$25&lt;=E2828)/(SRP!$C$21:$C$25&gt;=E2828),SRP!$D$21:$D$25)*(G2828/100)*(E2828/1000)),
IF(AND(C2828="Ready to Drink",D2828="RTD-One Pour Cocktail&gt;7%&lt;=14.5"),
SUM(LOOKUP(2,1/(SRP!$B$16:$B$20&lt;=E2828)/(SRP!$C$16:$C$20&gt;=E2828),SRP!$D$16:$D$20)*(G2828/100)*(E2828/1000)),
IF(C2828="Ready to Drink",
SUM(LOOKUP(2,1/(SRP!$B$11:$B$15&lt;=E2828)/(SRP!$C$11:$C$15&gt;=E2828),SRP!$D$11:$D$15)*(G2828/100)*(E2828/1000)),
0)))))),2)</f>
        <v>1.48</v>
      </c>
      <c r="L2828" s="173" t="str">
        <f t="shared" si="44"/>
        <v>Beer473</v>
      </c>
      <c r="M2828" s="154">
        <f>VLOOKUP(L2828,'Slope %'!C:D,2,0)</f>
        <v>0.12</v>
      </c>
    </row>
    <row r="2829" spans="1:13" x14ac:dyDescent="0.25">
      <c r="A2829" s="169">
        <v>42475</v>
      </c>
      <c r="B2829" s="170" t="s">
        <v>2382</v>
      </c>
      <c r="C2829" s="170" t="s">
        <v>263</v>
      </c>
      <c r="D2829" s="170" t="s">
        <v>646</v>
      </c>
      <c r="E2829" s="170">
        <v>2130</v>
      </c>
      <c r="F2829" s="170">
        <v>4</v>
      </c>
      <c r="G2829" s="171">
        <v>5</v>
      </c>
      <c r="H2829" s="170" t="s">
        <v>54</v>
      </c>
      <c r="I2829" s="171">
        <v>18.190000000000001</v>
      </c>
      <c r="J2829" s="169">
        <v>6</v>
      </c>
      <c r="K2829" s="154" cm="1">
        <f t="array" ref="K2829">ROUND(
IF(C2829="Beer",
SUM(LOOKUP(2,1/(SRP!$B$8:$B$10&lt;=E2829)/(SRP!$C$8:$C$10&gt;=E2829),SRP!$D$8:$D$10)*(G2829/100)*(E2829/1000)),
IF(C2829="Spirits",
SUM(LOOKUP(2,1/(SRP!$B$2:$B$7&lt;=E2829)/(SRP!$C$2:$C$7&gt;=E2829),SRP!$D$2:$D$7)*(G2829/100)*(E2829/1000)),
IF(AND(C2829="Wine",D2829="Fortified Wines"),
SUM(LOOKUP(2,1/(SRP!$B$26:$B$29&lt;=E2829)/(SRP!$C$26:$C$29&gt;=E2829),SRP!$D$26:$D$29)*(G2829/100)*(E2829/1000)),
IF(C2829="Wine",
SUM(LOOKUP(2,1/(SRP!$B$21:$B$25&lt;=E2829)/(SRP!$C$21:$C$25&gt;=E2829),SRP!$D$21:$D$25)*(G2829/100)*(E2829/1000)),
IF(AND(C2829="Ready to Drink",D2829="RTD-One Pour Cocktail&gt;7%&lt;=14.5"),
SUM(LOOKUP(2,1/(SRP!$B$16:$B$20&lt;=E2829)/(SRP!$C$16:$C$20&gt;=E2829),SRP!$D$16:$D$20)*(G2829/100)*(E2829/1000)),
IF(C2829="Ready to Drink",
SUM(LOOKUP(2,1/(SRP!$B$11:$B$15&lt;=E2829)/(SRP!$C$11:$C$15&gt;=E2829),SRP!$D$11:$D$15)*(G2829/100)*(E2829/1000)),
0)))))),2)</f>
        <v>8.31</v>
      </c>
      <c r="L2829" s="173" t="str">
        <f t="shared" si="44"/>
        <v>Ready to Drink2130</v>
      </c>
      <c r="M2829" s="154">
        <f>VLOOKUP(L2829,'Slope %'!C:D,2,0)</f>
        <v>0.1</v>
      </c>
    </row>
    <row r="2830" spans="1:13" x14ac:dyDescent="0.25">
      <c r="A2830" s="169">
        <v>42475</v>
      </c>
      <c r="B2830" s="170" t="s">
        <v>2382</v>
      </c>
      <c r="C2830" s="170" t="s">
        <v>263</v>
      </c>
      <c r="D2830" s="170" t="s">
        <v>646</v>
      </c>
      <c r="E2830" s="170">
        <v>2130</v>
      </c>
      <c r="F2830" s="170">
        <v>4</v>
      </c>
      <c r="G2830" s="171">
        <v>5</v>
      </c>
      <c r="H2830" s="170" t="s">
        <v>54</v>
      </c>
      <c r="I2830" s="171">
        <v>18.190000000000001</v>
      </c>
      <c r="J2830" s="169">
        <v>6</v>
      </c>
      <c r="K2830" s="154" cm="1">
        <f t="array" ref="K2830">ROUND(
IF(C2830="Beer",
SUM(LOOKUP(2,1/(SRP!$B$8:$B$10&lt;=E2830)/(SRP!$C$8:$C$10&gt;=E2830),SRP!$D$8:$D$10)*(G2830/100)*(E2830/1000)),
IF(C2830="Spirits",
SUM(LOOKUP(2,1/(SRP!$B$2:$B$7&lt;=E2830)/(SRP!$C$2:$C$7&gt;=E2830),SRP!$D$2:$D$7)*(G2830/100)*(E2830/1000)),
IF(AND(C2830="Wine",D2830="Fortified Wines"),
SUM(LOOKUP(2,1/(SRP!$B$26:$B$29&lt;=E2830)/(SRP!$C$26:$C$29&gt;=E2830),SRP!$D$26:$D$29)*(G2830/100)*(E2830/1000)),
IF(C2830="Wine",
SUM(LOOKUP(2,1/(SRP!$B$21:$B$25&lt;=E2830)/(SRP!$C$21:$C$25&gt;=E2830),SRP!$D$21:$D$25)*(G2830/100)*(E2830/1000)),
IF(AND(C2830="Ready to Drink",D2830="RTD-One Pour Cocktail&gt;7%&lt;=14.5"),
SUM(LOOKUP(2,1/(SRP!$B$16:$B$20&lt;=E2830)/(SRP!$C$16:$C$20&gt;=E2830),SRP!$D$16:$D$20)*(G2830/100)*(E2830/1000)),
IF(C2830="Ready to Drink",
SUM(LOOKUP(2,1/(SRP!$B$11:$B$15&lt;=E2830)/(SRP!$C$11:$C$15&gt;=E2830),SRP!$D$11:$D$15)*(G2830/100)*(E2830/1000)),
0)))))),2)</f>
        <v>8.31</v>
      </c>
      <c r="L2830" s="173" t="str">
        <f t="shared" si="44"/>
        <v>Ready to Drink2130</v>
      </c>
      <c r="M2830" s="154">
        <f>VLOOKUP(L2830,'Slope %'!C:D,2,0)</f>
        <v>0.1</v>
      </c>
    </row>
    <row r="2831" spans="1:13" x14ac:dyDescent="0.25">
      <c r="A2831" s="169">
        <v>42480</v>
      </c>
      <c r="B2831" s="170" t="s">
        <v>2383</v>
      </c>
      <c r="C2831" s="170" t="s">
        <v>15</v>
      </c>
      <c r="D2831" s="170" t="s">
        <v>198</v>
      </c>
      <c r="E2831" s="170">
        <v>750</v>
      </c>
      <c r="F2831" s="170">
        <v>12</v>
      </c>
      <c r="G2831" s="171">
        <v>40</v>
      </c>
      <c r="H2831" s="170" t="s">
        <v>1173</v>
      </c>
      <c r="I2831" s="171">
        <v>35.99</v>
      </c>
      <c r="J2831" s="169">
        <v>1</v>
      </c>
      <c r="K2831" s="154" cm="1">
        <f t="array" ref="K2831">ROUND(
IF(C2831="Beer",
SUM(LOOKUP(2,1/(SRP!$B$8:$B$10&lt;=E2831)/(SRP!$C$8:$C$10&gt;=E2831),SRP!$D$8:$D$10)*(G2831/100)*(E2831/1000)),
IF(C2831="Spirits",
SUM(LOOKUP(2,1/(SRP!$B$2:$B$7&lt;=E2831)/(SRP!$C$2:$C$7&gt;=E2831),SRP!$D$2:$D$7)*(G2831/100)*(E2831/1000)),
IF(AND(C2831="Wine",D2831="Fortified Wines"),
SUM(LOOKUP(2,1/(SRP!$B$26:$B$29&lt;=E2831)/(SRP!$C$26:$C$29&gt;=E2831),SRP!$D$26:$D$29)*(G2831/100)*(E2831/1000)),
IF(C2831="Wine",
SUM(LOOKUP(2,1/(SRP!$B$21:$B$25&lt;=E2831)/(SRP!$C$21:$C$25&gt;=E2831),SRP!$D$21:$D$25)*(G2831/100)*(E2831/1000)),
IF(AND(C2831="Ready to Drink",D2831="RTD-One Pour Cocktail&gt;7%&lt;=14.5"),
SUM(LOOKUP(2,1/(SRP!$B$16:$B$20&lt;=E2831)/(SRP!$C$16:$C$20&gt;=E2831),SRP!$D$16:$D$20)*(G2831/100)*(E2831/1000)),
IF(C2831="Ready to Drink",
SUM(LOOKUP(2,1/(SRP!$B$11:$B$15&lt;=E2831)/(SRP!$C$11:$C$15&gt;=E2831),SRP!$D$11:$D$15)*(G2831/100)*(E2831/1000)),
0)))))),2)</f>
        <v>23.42</v>
      </c>
      <c r="L2831" s="173" t="str">
        <f t="shared" si="44"/>
        <v>Spirits750</v>
      </c>
      <c r="M2831" s="154">
        <f>VLOOKUP(L2831,'Slope %'!C:D,2,0)</f>
        <v>7.0000000000000007E-2</v>
      </c>
    </row>
    <row r="2832" spans="1:13" x14ac:dyDescent="0.25">
      <c r="A2832" s="169">
        <v>42488</v>
      </c>
      <c r="B2832" s="170" t="s">
        <v>2384</v>
      </c>
      <c r="C2832" s="170" t="s">
        <v>15</v>
      </c>
      <c r="D2832" s="170" t="s">
        <v>1454</v>
      </c>
      <c r="E2832" s="170">
        <v>375</v>
      </c>
      <c r="F2832" s="170">
        <v>12</v>
      </c>
      <c r="G2832" s="171">
        <v>20</v>
      </c>
      <c r="H2832" s="170" t="s">
        <v>17</v>
      </c>
      <c r="I2832" s="171">
        <v>20.49</v>
      </c>
      <c r="J2832" s="169">
        <v>1</v>
      </c>
      <c r="K2832" s="154" cm="1">
        <f t="array" ref="K2832">ROUND(
IF(C2832="Beer",
SUM(LOOKUP(2,1/(SRP!$B$8:$B$10&lt;=E2832)/(SRP!$C$8:$C$10&gt;=E2832),SRP!$D$8:$D$10)*(G2832/100)*(E2832/1000)),
IF(C2832="Spirits",
SUM(LOOKUP(2,1/(SRP!$B$2:$B$7&lt;=E2832)/(SRP!$C$2:$C$7&gt;=E2832),SRP!$D$2:$D$7)*(G2832/100)*(E2832/1000)),
IF(AND(C2832="Wine",D2832="Fortified Wines"),
SUM(LOOKUP(2,1/(SRP!$B$26:$B$29&lt;=E2832)/(SRP!$C$26:$C$29&gt;=E2832),SRP!$D$26:$D$29)*(G2832/100)*(E2832/1000)),
IF(C2832="Wine",
SUM(LOOKUP(2,1/(SRP!$B$21:$B$25&lt;=E2832)/(SRP!$C$21:$C$25&gt;=E2832),SRP!$D$21:$D$25)*(G2832/100)*(E2832/1000)),
IF(AND(C2832="Ready to Drink",D2832="RTD-One Pour Cocktail&gt;7%&lt;=14.5"),
SUM(LOOKUP(2,1/(SRP!$B$16:$B$20&lt;=E2832)/(SRP!$C$16:$C$20&gt;=E2832),SRP!$D$16:$D$20)*(G2832/100)*(E2832/1000)),
IF(C2832="Ready to Drink",
SUM(LOOKUP(2,1/(SRP!$B$11:$B$15&lt;=E2832)/(SRP!$C$11:$C$15&gt;=E2832),SRP!$D$11:$D$15)*(G2832/100)*(E2832/1000)),
0)))))),2)</f>
        <v>6.65</v>
      </c>
      <c r="L2832" s="173" t="str">
        <f t="shared" si="44"/>
        <v>Spirits375</v>
      </c>
      <c r="M2832" s="154">
        <f>VLOOKUP(L2832,'Slope %'!C:D,2,0)</f>
        <v>0.1</v>
      </c>
    </row>
    <row r="2833" spans="1:13" x14ac:dyDescent="0.25">
      <c r="A2833" s="169">
        <v>42489</v>
      </c>
      <c r="B2833" s="170" t="s">
        <v>2385</v>
      </c>
      <c r="C2833" s="170" t="s">
        <v>15</v>
      </c>
      <c r="D2833" s="170" t="s">
        <v>90</v>
      </c>
      <c r="E2833" s="170">
        <v>750</v>
      </c>
      <c r="F2833" s="170">
        <v>6</v>
      </c>
      <c r="G2833" s="171">
        <v>40</v>
      </c>
      <c r="H2833" s="170" t="s">
        <v>43</v>
      </c>
      <c r="I2833" s="171">
        <v>107.49</v>
      </c>
      <c r="J2833" s="169">
        <v>1</v>
      </c>
      <c r="K2833" s="154" cm="1">
        <f t="array" ref="K2833">ROUND(
IF(C2833="Beer",
SUM(LOOKUP(2,1/(SRP!$B$8:$B$10&lt;=E2833)/(SRP!$C$8:$C$10&gt;=E2833),SRP!$D$8:$D$10)*(G2833/100)*(E2833/1000)),
IF(C2833="Spirits",
SUM(LOOKUP(2,1/(SRP!$B$2:$B$7&lt;=E2833)/(SRP!$C$2:$C$7&gt;=E2833),SRP!$D$2:$D$7)*(G2833/100)*(E2833/1000)),
IF(AND(C2833="Wine",D2833="Fortified Wines"),
SUM(LOOKUP(2,1/(SRP!$B$26:$B$29&lt;=E2833)/(SRP!$C$26:$C$29&gt;=E2833),SRP!$D$26:$D$29)*(G2833/100)*(E2833/1000)),
IF(C2833="Wine",
SUM(LOOKUP(2,1/(SRP!$B$21:$B$25&lt;=E2833)/(SRP!$C$21:$C$25&gt;=E2833),SRP!$D$21:$D$25)*(G2833/100)*(E2833/1000)),
IF(AND(C2833="Ready to Drink",D2833="RTD-One Pour Cocktail&gt;7%&lt;=14.5"),
SUM(LOOKUP(2,1/(SRP!$B$16:$B$20&lt;=E2833)/(SRP!$C$16:$C$20&gt;=E2833),SRP!$D$16:$D$20)*(G2833/100)*(E2833/1000)),
IF(C2833="Ready to Drink",
SUM(LOOKUP(2,1/(SRP!$B$11:$B$15&lt;=E2833)/(SRP!$C$11:$C$15&gt;=E2833),SRP!$D$11:$D$15)*(G2833/100)*(E2833/1000)),
0)))))),2)</f>
        <v>23.42</v>
      </c>
      <c r="L2833" s="173" t="str">
        <f t="shared" si="44"/>
        <v>Spirits750</v>
      </c>
      <c r="M2833" s="154">
        <f>VLOOKUP(L2833,'Slope %'!C:D,2,0)</f>
        <v>7.0000000000000007E-2</v>
      </c>
    </row>
    <row r="2834" spans="1:13" x14ac:dyDescent="0.25">
      <c r="A2834" s="169">
        <v>42502</v>
      </c>
      <c r="B2834" s="170" t="s">
        <v>2386</v>
      </c>
      <c r="C2834" s="170" t="s">
        <v>263</v>
      </c>
      <c r="D2834" s="170" t="s">
        <v>332</v>
      </c>
      <c r="E2834" s="170">
        <v>473</v>
      </c>
      <c r="F2834" s="170">
        <v>24</v>
      </c>
      <c r="G2834" s="171">
        <v>4</v>
      </c>
      <c r="H2834" s="170" t="s">
        <v>105</v>
      </c>
      <c r="I2834" s="171">
        <v>4.1900000000000004</v>
      </c>
      <c r="J2834" s="169">
        <v>1</v>
      </c>
      <c r="K2834" s="154" cm="1">
        <f t="array" ref="K2834">ROUND(
IF(C2834="Beer",
SUM(LOOKUP(2,1/(SRP!$B$8:$B$10&lt;=E2834)/(SRP!$C$8:$C$10&gt;=E2834),SRP!$D$8:$D$10)*(G2834/100)*(E2834/1000)),
IF(C2834="Spirits",
SUM(LOOKUP(2,1/(SRP!$B$2:$B$7&lt;=E2834)/(SRP!$C$2:$C$7&gt;=E2834),SRP!$D$2:$D$7)*(G2834/100)*(E2834/1000)),
IF(AND(C2834="Wine",D2834="Fortified Wines"),
SUM(LOOKUP(2,1/(SRP!$B$26:$B$29&lt;=E2834)/(SRP!$C$26:$C$29&gt;=E2834),SRP!$D$26:$D$29)*(G2834/100)*(E2834/1000)),
IF(C2834="Wine",
SUM(LOOKUP(2,1/(SRP!$B$21:$B$25&lt;=E2834)/(SRP!$C$21:$C$25&gt;=E2834),SRP!$D$21:$D$25)*(G2834/100)*(E2834/1000)),
IF(AND(C2834="Ready to Drink",D2834="RTD-One Pour Cocktail&gt;7%&lt;=14.5"),
SUM(LOOKUP(2,1/(SRP!$B$16:$B$20&lt;=E2834)/(SRP!$C$16:$C$20&gt;=E2834),SRP!$D$16:$D$20)*(G2834/100)*(E2834/1000)),
IF(C2834="Ready to Drink",
SUM(LOOKUP(2,1/(SRP!$B$11:$B$15&lt;=E2834)/(SRP!$C$11:$C$15&gt;=E2834),SRP!$D$11:$D$15)*(G2834/100)*(E2834/1000)),
0)))))),2)</f>
        <v>1.57</v>
      </c>
      <c r="L2834" s="173" t="str">
        <f t="shared" si="44"/>
        <v>Ready to Drink473</v>
      </c>
      <c r="M2834" s="154">
        <f>VLOOKUP(L2834,'Slope %'!C:D,2,0)</f>
        <v>0.12</v>
      </c>
    </row>
    <row r="2835" spans="1:13" x14ac:dyDescent="0.25">
      <c r="A2835" s="169">
        <v>42502</v>
      </c>
      <c r="B2835" s="170" t="s">
        <v>2386</v>
      </c>
      <c r="C2835" s="170" t="s">
        <v>263</v>
      </c>
      <c r="D2835" s="170" t="s">
        <v>332</v>
      </c>
      <c r="E2835" s="170">
        <v>473</v>
      </c>
      <c r="F2835" s="170">
        <v>24</v>
      </c>
      <c r="G2835" s="171">
        <v>4</v>
      </c>
      <c r="H2835" s="170" t="s">
        <v>105</v>
      </c>
      <c r="I2835" s="171">
        <v>4.1900000000000004</v>
      </c>
      <c r="J2835" s="169">
        <v>1</v>
      </c>
      <c r="K2835" s="154" cm="1">
        <f t="array" ref="K2835">ROUND(
IF(C2835="Beer",
SUM(LOOKUP(2,1/(SRP!$B$8:$B$10&lt;=E2835)/(SRP!$C$8:$C$10&gt;=E2835),SRP!$D$8:$D$10)*(G2835/100)*(E2835/1000)),
IF(C2835="Spirits",
SUM(LOOKUP(2,1/(SRP!$B$2:$B$7&lt;=E2835)/(SRP!$C$2:$C$7&gt;=E2835),SRP!$D$2:$D$7)*(G2835/100)*(E2835/1000)),
IF(AND(C2835="Wine",D2835="Fortified Wines"),
SUM(LOOKUP(2,1/(SRP!$B$26:$B$29&lt;=E2835)/(SRP!$C$26:$C$29&gt;=E2835),SRP!$D$26:$D$29)*(G2835/100)*(E2835/1000)),
IF(C2835="Wine",
SUM(LOOKUP(2,1/(SRP!$B$21:$B$25&lt;=E2835)/(SRP!$C$21:$C$25&gt;=E2835),SRP!$D$21:$D$25)*(G2835/100)*(E2835/1000)),
IF(AND(C2835="Ready to Drink",D2835="RTD-One Pour Cocktail&gt;7%&lt;=14.5"),
SUM(LOOKUP(2,1/(SRP!$B$16:$B$20&lt;=E2835)/(SRP!$C$16:$C$20&gt;=E2835),SRP!$D$16:$D$20)*(G2835/100)*(E2835/1000)),
IF(C2835="Ready to Drink",
SUM(LOOKUP(2,1/(SRP!$B$11:$B$15&lt;=E2835)/(SRP!$C$11:$C$15&gt;=E2835),SRP!$D$11:$D$15)*(G2835/100)*(E2835/1000)),
0)))))),2)</f>
        <v>1.57</v>
      </c>
      <c r="L2835" s="173" t="str">
        <f t="shared" si="44"/>
        <v>Ready to Drink473</v>
      </c>
      <c r="M2835" s="154">
        <f>VLOOKUP(L2835,'Slope %'!C:D,2,0)</f>
        <v>0.12</v>
      </c>
    </row>
    <row r="2836" spans="1:13" x14ac:dyDescent="0.25">
      <c r="A2836" s="169">
        <v>42503</v>
      </c>
      <c r="B2836" s="170" t="s">
        <v>2387</v>
      </c>
      <c r="C2836" s="170" t="s">
        <v>11</v>
      </c>
      <c r="D2836" s="170" t="s">
        <v>12</v>
      </c>
      <c r="E2836" s="170">
        <v>5325</v>
      </c>
      <c r="F2836" s="170">
        <v>1</v>
      </c>
      <c r="G2836" s="171">
        <v>5.3</v>
      </c>
      <c r="H2836" s="170" t="s">
        <v>105</v>
      </c>
      <c r="I2836" s="171">
        <v>33.99</v>
      </c>
      <c r="J2836" s="169">
        <v>15</v>
      </c>
      <c r="K2836" s="154" cm="1">
        <f t="array" ref="K2836">ROUND(
IF(C2836="Beer",
SUM(LOOKUP(2,1/(SRP!$B$8:$B$10&lt;=E2836)/(SRP!$C$8:$C$10&gt;=E2836),SRP!$D$8:$D$10)*(G2836/100)*(E2836/1000)),
IF(C2836="Spirits",
SUM(LOOKUP(2,1/(SRP!$B$2:$B$7&lt;=E2836)/(SRP!$C$2:$C$7&gt;=E2836),SRP!$D$2:$D$7)*(G2836/100)*(E2836/1000)),
IF(AND(C2836="Wine",D2836="Fortified Wines"),
SUM(LOOKUP(2,1/(SRP!$B$26:$B$29&lt;=E2836)/(SRP!$C$26:$C$29&gt;=E2836),SRP!$D$26:$D$29)*(G2836/100)*(E2836/1000)),
IF(C2836="Wine",
SUM(LOOKUP(2,1/(SRP!$B$21:$B$25&lt;=E2836)/(SRP!$C$21:$C$25&gt;=E2836),SRP!$D$21:$D$25)*(G2836/100)*(E2836/1000)),
IF(AND(C2836="Ready to Drink",D2836="RTD-One Pour Cocktail&gt;7%&lt;=14.5"),
SUM(LOOKUP(2,1/(SRP!$B$16:$B$20&lt;=E2836)/(SRP!$C$16:$C$20&gt;=E2836),SRP!$D$16:$D$20)*(G2836/100)*(E2836/1000)),
IF(C2836="Ready to Drink",
SUM(LOOKUP(2,1/(SRP!$B$11:$B$15&lt;=E2836)/(SRP!$C$11:$C$15&gt;=E2836),SRP!$D$11:$D$15)*(G2836/100)*(E2836/1000)),
0)))))),2)</f>
        <v>22.03</v>
      </c>
      <c r="L2836" s="173" t="str">
        <f t="shared" si="44"/>
        <v>Beer5325</v>
      </c>
      <c r="M2836" s="154">
        <f>VLOOKUP(L2836,'Slope %'!C:D,2,0)</f>
        <v>0.05</v>
      </c>
    </row>
    <row r="2837" spans="1:13" x14ac:dyDescent="0.25">
      <c r="A2837" s="169">
        <v>42503</v>
      </c>
      <c r="B2837" s="170" t="s">
        <v>2387</v>
      </c>
      <c r="C2837" s="170" t="s">
        <v>11</v>
      </c>
      <c r="D2837" s="170" t="s">
        <v>12</v>
      </c>
      <c r="E2837" s="170">
        <v>5325</v>
      </c>
      <c r="F2837" s="170">
        <v>1</v>
      </c>
      <c r="G2837" s="171">
        <v>5.3</v>
      </c>
      <c r="H2837" s="170" t="s">
        <v>105</v>
      </c>
      <c r="I2837" s="171">
        <v>33.99</v>
      </c>
      <c r="J2837" s="169">
        <v>15</v>
      </c>
      <c r="K2837" s="154" cm="1">
        <f t="array" ref="K2837">ROUND(
IF(C2837="Beer",
SUM(LOOKUP(2,1/(SRP!$B$8:$B$10&lt;=E2837)/(SRP!$C$8:$C$10&gt;=E2837),SRP!$D$8:$D$10)*(G2837/100)*(E2837/1000)),
IF(C2837="Spirits",
SUM(LOOKUP(2,1/(SRP!$B$2:$B$7&lt;=E2837)/(SRP!$C$2:$C$7&gt;=E2837),SRP!$D$2:$D$7)*(G2837/100)*(E2837/1000)),
IF(AND(C2837="Wine",D2837="Fortified Wines"),
SUM(LOOKUP(2,1/(SRP!$B$26:$B$29&lt;=E2837)/(SRP!$C$26:$C$29&gt;=E2837),SRP!$D$26:$D$29)*(G2837/100)*(E2837/1000)),
IF(C2837="Wine",
SUM(LOOKUP(2,1/(SRP!$B$21:$B$25&lt;=E2837)/(SRP!$C$21:$C$25&gt;=E2837),SRP!$D$21:$D$25)*(G2837/100)*(E2837/1000)),
IF(AND(C2837="Ready to Drink",D2837="RTD-One Pour Cocktail&gt;7%&lt;=14.5"),
SUM(LOOKUP(2,1/(SRP!$B$16:$B$20&lt;=E2837)/(SRP!$C$16:$C$20&gt;=E2837),SRP!$D$16:$D$20)*(G2837/100)*(E2837/1000)),
IF(C2837="Ready to Drink",
SUM(LOOKUP(2,1/(SRP!$B$11:$B$15&lt;=E2837)/(SRP!$C$11:$C$15&gt;=E2837),SRP!$D$11:$D$15)*(G2837/100)*(E2837/1000)),
0)))))),2)</f>
        <v>22.03</v>
      </c>
      <c r="L2837" s="173" t="str">
        <f t="shared" si="44"/>
        <v>Beer5325</v>
      </c>
      <c r="M2837" s="154">
        <f>VLOOKUP(L2837,'Slope %'!C:D,2,0)</f>
        <v>0.05</v>
      </c>
    </row>
    <row r="2838" spans="1:13" x14ac:dyDescent="0.25">
      <c r="A2838" s="169">
        <v>42540</v>
      </c>
      <c r="B2838" s="170" t="s">
        <v>2388</v>
      </c>
      <c r="C2838" s="170" t="s">
        <v>24</v>
      </c>
      <c r="D2838" s="170" t="s">
        <v>34</v>
      </c>
      <c r="E2838" s="170">
        <v>750</v>
      </c>
      <c r="F2838" s="170">
        <v>12</v>
      </c>
      <c r="G2838" s="171">
        <v>13.5</v>
      </c>
      <c r="H2838" s="170" t="s">
        <v>1887</v>
      </c>
      <c r="I2838" s="171">
        <v>23.34</v>
      </c>
      <c r="J2838" s="169">
        <v>1</v>
      </c>
      <c r="K2838" s="154" cm="1">
        <f t="array" ref="K2838">ROUND(
IF(C2838="Beer",
SUM(LOOKUP(2,1/(SRP!$B$8:$B$10&lt;=E2838)/(SRP!$C$8:$C$10&gt;=E2838),SRP!$D$8:$D$10)*(G2838/100)*(E2838/1000)),
IF(C2838="Spirits",
SUM(LOOKUP(2,1/(SRP!$B$2:$B$7&lt;=E2838)/(SRP!$C$2:$C$7&gt;=E2838),SRP!$D$2:$D$7)*(G2838/100)*(E2838/1000)),
IF(AND(C2838="Wine",D2838="Fortified Wines"),
SUM(LOOKUP(2,1/(SRP!$B$26:$B$29&lt;=E2838)/(SRP!$C$26:$C$29&gt;=E2838),SRP!$D$26:$D$29)*(G2838/100)*(E2838/1000)),
IF(C2838="Wine",
SUM(LOOKUP(2,1/(SRP!$B$21:$B$25&lt;=E2838)/(SRP!$C$21:$C$25&gt;=E2838),SRP!$D$21:$D$25)*(G2838/100)*(E2838/1000)),
IF(AND(C2838="Ready to Drink",D2838="RTD-One Pour Cocktail&gt;7%&lt;=14.5"),
SUM(LOOKUP(2,1/(SRP!$B$16:$B$20&lt;=E2838)/(SRP!$C$16:$C$20&gt;=E2838),SRP!$D$16:$D$20)*(G2838/100)*(E2838/1000)),
IF(C2838="Ready to Drink",
SUM(LOOKUP(2,1/(SRP!$B$11:$B$15&lt;=E2838)/(SRP!$C$11:$C$15&gt;=E2838),SRP!$D$11:$D$15)*(G2838/100)*(E2838/1000)),
0)))))),2)</f>
        <v>7.9</v>
      </c>
      <c r="L2838" s="173" t="str">
        <f t="shared" si="44"/>
        <v>Wine750</v>
      </c>
      <c r="M2838" s="154">
        <f>VLOOKUP(L2838,'Slope %'!C:D,2,0)</f>
        <v>0.1</v>
      </c>
    </row>
    <row r="2839" spans="1:13" x14ac:dyDescent="0.25">
      <c r="A2839" s="169">
        <v>42542</v>
      </c>
      <c r="B2839" s="170" t="s">
        <v>2389</v>
      </c>
      <c r="C2839" s="170" t="s">
        <v>15</v>
      </c>
      <c r="D2839" s="170" t="s">
        <v>113</v>
      </c>
      <c r="E2839" s="170">
        <v>700</v>
      </c>
      <c r="F2839" s="170">
        <v>6</v>
      </c>
      <c r="G2839" s="171">
        <v>43</v>
      </c>
      <c r="H2839" s="170" t="s">
        <v>402</v>
      </c>
      <c r="I2839" s="171">
        <v>110.99</v>
      </c>
      <c r="J2839" s="169">
        <v>1</v>
      </c>
      <c r="K2839" s="154" cm="1">
        <f t="array" ref="K2839">ROUND(
IF(C2839="Beer",
SUM(LOOKUP(2,1/(SRP!$B$8:$B$10&lt;=E2839)/(SRP!$C$8:$C$10&gt;=E2839),SRP!$D$8:$D$10)*(G2839/100)*(E2839/1000)),
IF(C2839="Spirits",
SUM(LOOKUP(2,1/(SRP!$B$2:$B$7&lt;=E2839)/(SRP!$C$2:$C$7&gt;=E2839),SRP!$D$2:$D$7)*(G2839/100)*(E2839/1000)),
IF(AND(C2839="Wine",D2839="Fortified Wines"),
SUM(LOOKUP(2,1/(SRP!$B$26:$B$29&lt;=E2839)/(SRP!$C$26:$C$29&gt;=E2839),SRP!$D$26:$D$29)*(G2839/100)*(E2839/1000)),
IF(C2839="Wine",
SUM(LOOKUP(2,1/(SRP!$B$21:$B$25&lt;=E2839)/(SRP!$C$21:$C$25&gt;=E2839),SRP!$D$21:$D$25)*(G2839/100)*(E2839/1000)),
IF(AND(C2839="Ready to Drink",D2839="RTD-One Pour Cocktail&gt;7%&lt;=14.5"),
SUM(LOOKUP(2,1/(SRP!$B$16:$B$20&lt;=E2839)/(SRP!$C$16:$C$20&gt;=E2839),SRP!$D$16:$D$20)*(G2839/100)*(E2839/1000)),
IF(C2839="Ready to Drink",
SUM(LOOKUP(2,1/(SRP!$B$11:$B$15&lt;=E2839)/(SRP!$C$11:$C$15&gt;=E2839),SRP!$D$11:$D$15)*(G2839/100)*(E2839/1000)),
0)))))),2)</f>
        <v>23.5</v>
      </c>
      <c r="L2839" s="173" t="str">
        <f t="shared" si="44"/>
        <v>Spirits700</v>
      </c>
      <c r="M2839" s="154">
        <f>VLOOKUP(L2839,'Slope %'!C:D,2,0)</f>
        <v>7.0000000000000007E-2</v>
      </c>
    </row>
    <row r="2840" spans="1:13" x14ac:dyDescent="0.25">
      <c r="A2840" s="169">
        <v>42546</v>
      </c>
      <c r="B2840" s="170" t="s">
        <v>2390</v>
      </c>
      <c r="C2840" s="170" t="s">
        <v>263</v>
      </c>
      <c r="D2840" s="170" t="s">
        <v>264</v>
      </c>
      <c r="E2840" s="170">
        <v>2130</v>
      </c>
      <c r="F2840" s="170">
        <v>4</v>
      </c>
      <c r="G2840" s="171">
        <v>5</v>
      </c>
      <c r="H2840" s="170" t="s">
        <v>105</v>
      </c>
      <c r="I2840" s="171">
        <v>18.98</v>
      </c>
      <c r="J2840" s="169">
        <v>6</v>
      </c>
      <c r="K2840" s="154" cm="1">
        <f t="array" ref="K2840">ROUND(
IF(C2840="Beer",
SUM(LOOKUP(2,1/(SRP!$B$8:$B$10&lt;=E2840)/(SRP!$C$8:$C$10&gt;=E2840),SRP!$D$8:$D$10)*(G2840/100)*(E2840/1000)),
IF(C2840="Spirits",
SUM(LOOKUP(2,1/(SRP!$B$2:$B$7&lt;=E2840)/(SRP!$C$2:$C$7&gt;=E2840),SRP!$D$2:$D$7)*(G2840/100)*(E2840/1000)),
IF(AND(C2840="Wine",D2840="Fortified Wines"),
SUM(LOOKUP(2,1/(SRP!$B$26:$B$29&lt;=E2840)/(SRP!$C$26:$C$29&gt;=E2840),SRP!$D$26:$D$29)*(G2840/100)*(E2840/1000)),
IF(C2840="Wine",
SUM(LOOKUP(2,1/(SRP!$B$21:$B$25&lt;=E2840)/(SRP!$C$21:$C$25&gt;=E2840),SRP!$D$21:$D$25)*(G2840/100)*(E2840/1000)),
IF(AND(C2840="Ready to Drink",D2840="RTD-One Pour Cocktail&gt;7%&lt;=14.5"),
SUM(LOOKUP(2,1/(SRP!$B$16:$B$20&lt;=E2840)/(SRP!$C$16:$C$20&gt;=E2840),SRP!$D$16:$D$20)*(G2840/100)*(E2840/1000)),
IF(C2840="Ready to Drink",
SUM(LOOKUP(2,1/(SRP!$B$11:$B$15&lt;=E2840)/(SRP!$C$11:$C$15&gt;=E2840),SRP!$D$11:$D$15)*(G2840/100)*(E2840/1000)),
0)))))),2)</f>
        <v>8.31</v>
      </c>
      <c r="L2840" s="173" t="str">
        <f t="shared" si="44"/>
        <v>Ready to Drink2130</v>
      </c>
      <c r="M2840" s="154">
        <f>VLOOKUP(L2840,'Slope %'!C:D,2,0)</f>
        <v>0.1</v>
      </c>
    </row>
    <row r="2841" spans="1:13" x14ac:dyDescent="0.25">
      <c r="A2841" s="169">
        <v>42546</v>
      </c>
      <c r="B2841" s="170" t="s">
        <v>2390</v>
      </c>
      <c r="C2841" s="170" t="s">
        <v>263</v>
      </c>
      <c r="D2841" s="170" t="s">
        <v>264</v>
      </c>
      <c r="E2841" s="170">
        <v>2130</v>
      </c>
      <c r="F2841" s="170">
        <v>4</v>
      </c>
      <c r="G2841" s="171">
        <v>5</v>
      </c>
      <c r="H2841" s="170" t="s">
        <v>105</v>
      </c>
      <c r="I2841" s="171">
        <v>18.98</v>
      </c>
      <c r="J2841" s="169">
        <v>6</v>
      </c>
      <c r="K2841" s="154" cm="1">
        <f t="array" ref="K2841">ROUND(
IF(C2841="Beer",
SUM(LOOKUP(2,1/(SRP!$B$8:$B$10&lt;=E2841)/(SRP!$C$8:$C$10&gt;=E2841),SRP!$D$8:$D$10)*(G2841/100)*(E2841/1000)),
IF(C2841="Spirits",
SUM(LOOKUP(2,1/(SRP!$B$2:$B$7&lt;=E2841)/(SRP!$C$2:$C$7&gt;=E2841),SRP!$D$2:$D$7)*(G2841/100)*(E2841/1000)),
IF(AND(C2841="Wine",D2841="Fortified Wines"),
SUM(LOOKUP(2,1/(SRP!$B$26:$B$29&lt;=E2841)/(SRP!$C$26:$C$29&gt;=E2841),SRP!$D$26:$D$29)*(G2841/100)*(E2841/1000)),
IF(C2841="Wine",
SUM(LOOKUP(2,1/(SRP!$B$21:$B$25&lt;=E2841)/(SRP!$C$21:$C$25&gt;=E2841),SRP!$D$21:$D$25)*(G2841/100)*(E2841/1000)),
IF(AND(C2841="Ready to Drink",D2841="RTD-One Pour Cocktail&gt;7%&lt;=14.5"),
SUM(LOOKUP(2,1/(SRP!$B$16:$B$20&lt;=E2841)/(SRP!$C$16:$C$20&gt;=E2841),SRP!$D$16:$D$20)*(G2841/100)*(E2841/1000)),
IF(C2841="Ready to Drink",
SUM(LOOKUP(2,1/(SRP!$B$11:$B$15&lt;=E2841)/(SRP!$C$11:$C$15&gt;=E2841),SRP!$D$11:$D$15)*(G2841/100)*(E2841/1000)),
0)))))),2)</f>
        <v>8.31</v>
      </c>
      <c r="L2841" s="173" t="str">
        <f t="shared" si="44"/>
        <v>Ready to Drink2130</v>
      </c>
      <c r="M2841" s="154">
        <f>VLOOKUP(L2841,'Slope %'!C:D,2,0)</f>
        <v>0.1</v>
      </c>
    </row>
    <row r="2842" spans="1:13" x14ac:dyDescent="0.25">
      <c r="A2842" s="169">
        <v>42547</v>
      </c>
      <c r="B2842" s="170" t="s">
        <v>2391</v>
      </c>
      <c r="C2842" s="170" t="s">
        <v>263</v>
      </c>
      <c r="D2842" s="170" t="s">
        <v>264</v>
      </c>
      <c r="E2842" s="170">
        <v>2130</v>
      </c>
      <c r="F2842" s="170">
        <v>4</v>
      </c>
      <c r="G2842" s="171">
        <v>5</v>
      </c>
      <c r="H2842" s="170" t="s">
        <v>105</v>
      </c>
      <c r="I2842" s="171">
        <v>18.98</v>
      </c>
      <c r="J2842" s="169">
        <v>6</v>
      </c>
      <c r="K2842" s="154" cm="1">
        <f t="array" ref="K2842">ROUND(
IF(C2842="Beer",
SUM(LOOKUP(2,1/(SRP!$B$8:$B$10&lt;=E2842)/(SRP!$C$8:$C$10&gt;=E2842),SRP!$D$8:$D$10)*(G2842/100)*(E2842/1000)),
IF(C2842="Spirits",
SUM(LOOKUP(2,1/(SRP!$B$2:$B$7&lt;=E2842)/(SRP!$C$2:$C$7&gt;=E2842),SRP!$D$2:$D$7)*(G2842/100)*(E2842/1000)),
IF(AND(C2842="Wine",D2842="Fortified Wines"),
SUM(LOOKUP(2,1/(SRP!$B$26:$B$29&lt;=E2842)/(SRP!$C$26:$C$29&gt;=E2842),SRP!$D$26:$D$29)*(G2842/100)*(E2842/1000)),
IF(C2842="Wine",
SUM(LOOKUP(2,1/(SRP!$B$21:$B$25&lt;=E2842)/(SRP!$C$21:$C$25&gt;=E2842),SRP!$D$21:$D$25)*(G2842/100)*(E2842/1000)),
IF(AND(C2842="Ready to Drink",D2842="RTD-One Pour Cocktail&gt;7%&lt;=14.5"),
SUM(LOOKUP(2,1/(SRP!$B$16:$B$20&lt;=E2842)/(SRP!$C$16:$C$20&gt;=E2842),SRP!$D$16:$D$20)*(G2842/100)*(E2842/1000)),
IF(C2842="Ready to Drink",
SUM(LOOKUP(2,1/(SRP!$B$11:$B$15&lt;=E2842)/(SRP!$C$11:$C$15&gt;=E2842),SRP!$D$11:$D$15)*(G2842/100)*(E2842/1000)),
0)))))),2)</f>
        <v>8.31</v>
      </c>
      <c r="L2842" s="173" t="str">
        <f t="shared" si="44"/>
        <v>Ready to Drink2130</v>
      </c>
      <c r="M2842" s="154">
        <f>VLOOKUP(L2842,'Slope %'!C:D,2,0)</f>
        <v>0.1</v>
      </c>
    </row>
    <row r="2843" spans="1:13" x14ac:dyDescent="0.25">
      <c r="A2843" s="169">
        <v>42547</v>
      </c>
      <c r="B2843" s="170" t="s">
        <v>2391</v>
      </c>
      <c r="C2843" s="170" t="s">
        <v>263</v>
      </c>
      <c r="D2843" s="170" t="s">
        <v>264</v>
      </c>
      <c r="E2843" s="170">
        <v>2130</v>
      </c>
      <c r="F2843" s="170">
        <v>4</v>
      </c>
      <c r="G2843" s="171">
        <v>5</v>
      </c>
      <c r="H2843" s="170" t="s">
        <v>105</v>
      </c>
      <c r="I2843" s="171">
        <v>18.98</v>
      </c>
      <c r="J2843" s="169">
        <v>6</v>
      </c>
      <c r="K2843" s="154" cm="1">
        <f t="array" ref="K2843">ROUND(
IF(C2843="Beer",
SUM(LOOKUP(2,1/(SRP!$B$8:$B$10&lt;=E2843)/(SRP!$C$8:$C$10&gt;=E2843),SRP!$D$8:$D$10)*(G2843/100)*(E2843/1000)),
IF(C2843="Spirits",
SUM(LOOKUP(2,1/(SRP!$B$2:$B$7&lt;=E2843)/(SRP!$C$2:$C$7&gt;=E2843),SRP!$D$2:$D$7)*(G2843/100)*(E2843/1000)),
IF(AND(C2843="Wine",D2843="Fortified Wines"),
SUM(LOOKUP(2,1/(SRP!$B$26:$B$29&lt;=E2843)/(SRP!$C$26:$C$29&gt;=E2843),SRP!$D$26:$D$29)*(G2843/100)*(E2843/1000)),
IF(C2843="Wine",
SUM(LOOKUP(2,1/(SRP!$B$21:$B$25&lt;=E2843)/(SRP!$C$21:$C$25&gt;=E2843),SRP!$D$21:$D$25)*(G2843/100)*(E2843/1000)),
IF(AND(C2843="Ready to Drink",D2843="RTD-One Pour Cocktail&gt;7%&lt;=14.5"),
SUM(LOOKUP(2,1/(SRP!$B$16:$B$20&lt;=E2843)/(SRP!$C$16:$C$20&gt;=E2843),SRP!$D$16:$D$20)*(G2843/100)*(E2843/1000)),
IF(C2843="Ready to Drink",
SUM(LOOKUP(2,1/(SRP!$B$11:$B$15&lt;=E2843)/(SRP!$C$11:$C$15&gt;=E2843),SRP!$D$11:$D$15)*(G2843/100)*(E2843/1000)),
0)))))),2)</f>
        <v>8.31</v>
      </c>
      <c r="L2843" s="173" t="str">
        <f t="shared" si="44"/>
        <v>Ready to Drink2130</v>
      </c>
      <c r="M2843" s="154">
        <f>VLOOKUP(L2843,'Slope %'!C:D,2,0)</f>
        <v>0.1</v>
      </c>
    </row>
    <row r="2844" spans="1:13" x14ac:dyDescent="0.25">
      <c r="A2844" s="169">
        <v>42562</v>
      </c>
      <c r="B2844" s="170" t="s">
        <v>2392</v>
      </c>
      <c r="C2844" s="170" t="s">
        <v>15</v>
      </c>
      <c r="D2844" s="170" t="s">
        <v>56</v>
      </c>
      <c r="E2844" s="170">
        <v>750</v>
      </c>
      <c r="F2844" s="170">
        <v>12</v>
      </c>
      <c r="G2844" s="171">
        <v>40</v>
      </c>
      <c r="H2844" s="170" t="s">
        <v>2393</v>
      </c>
      <c r="I2844" s="171">
        <v>38.99</v>
      </c>
      <c r="J2844" s="169">
        <v>1</v>
      </c>
      <c r="K2844" s="154" cm="1">
        <f t="array" ref="K2844">ROUND(
IF(C2844="Beer",
SUM(LOOKUP(2,1/(SRP!$B$8:$B$10&lt;=E2844)/(SRP!$C$8:$C$10&gt;=E2844),SRP!$D$8:$D$10)*(G2844/100)*(E2844/1000)),
IF(C2844="Spirits",
SUM(LOOKUP(2,1/(SRP!$B$2:$B$7&lt;=E2844)/(SRP!$C$2:$C$7&gt;=E2844),SRP!$D$2:$D$7)*(G2844/100)*(E2844/1000)),
IF(AND(C2844="Wine",D2844="Fortified Wines"),
SUM(LOOKUP(2,1/(SRP!$B$26:$B$29&lt;=E2844)/(SRP!$C$26:$C$29&gt;=E2844),SRP!$D$26:$D$29)*(G2844/100)*(E2844/1000)),
IF(C2844="Wine",
SUM(LOOKUP(2,1/(SRP!$B$21:$B$25&lt;=E2844)/(SRP!$C$21:$C$25&gt;=E2844),SRP!$D$21:$D$25)*(G2844/100)*(E2844/1000)),
IF(AND(C2844="Ready to Drink",D2844="RTD-One Pour Cocktail&gt;7%&lt;=14.5"),
SUM(LOOKUP(2,1/(SRP!$B$16:$B$20&lt;=E2844)/(SRP!$C$16:$C$20&gt;=E2844),SRP!$D$16:$D$20)*(G2844/100)*(E2844/1000)),
IF(C2844="Ready to Drink",
SUM(LOOKUP(2,1/(SRP!$B$11:$B$15&lt;=E2844)/(SRP!$C$11:$C$15&gt;=E2844),SRP!$D$11:$D$15)*(G2844/100)*(E2844/1000)),
0)))))),2)</f>
        <v>23.42</v>
      </c>
      <c r="L2844" s="173" t="str">
        <f t="shared" si="44"/>
        <v>Spirits750</v>
      </c>
      <c r="M2844" s="154">
        <f>VLOOKUP(L2844,'Slope %'!C:D,2,0)</f>
        <v>7.0000000000000007E-2</v>
      </c>
    </row>
    <row r="2845" spans="1:13" x14ac:dyDescent="0.25">
      <c r="A2845" s="169">
        <v>42568</v>
      </c>
      <c r="B2845" s="170" t="s">
        <v>2394</v>
      </c>
      <c r="C2845" s="170" t="s">
        <v>263</v>
      </c>
      <c r="D2845" s="170" t="s">
        <v>264</v>
      </c>
      <c r="E2845" s="170">
        <v>4260</v>
      </c>
      <c r="F2845" s="170">
        <v>2</v>
      </c>
      <c r="G2845" s="171">
        <v>5</v>
      </c>
      <c r="H2845" s="170" t="s">
        <v>105</v>
      </c>
      <c r="I2845" s="171">
        <v>31.79</v>
      </c>
      <c r="J2845" s="169">
        <v>12</v>
      </c>
      <c r="K2845" s="154" cm="1">
        <f t="array" ref="K2845">ROUND(
IF(C2845="Beer",
SUM(LOOKUP(2,1/(SRP!$B$8:$B$10&lt;=E2845)/(SRP!$C$8:$C$10&gt;=E2845),SRP!$D$8:$D$10)*(G2845/100)*(E2845/1000)),
IF(C2845="Spirits",
SUM(LOOKUP(2,1/(SRP!$B$2:$B$7&lt;=E2845)/(SRP!$C$2:$C$7&gt;=E2845),SRP!$D$2:$D$7)*(G2845/100)*(E2845/1000)),
IF(AND(C2845="Wine",D2845="Fortified Wines"),
SUM(LOOKUP(2,1/(SRP!$B$26:$B$29&lt;=E2845)/(SRP!$C$26:$C$29&gt;=E2845),SRP!$D$26:$D$29)*(G2845/100)*(E2845/1000)),
IF(C2845="Wine",
SUM(LOOKUP(2,1/(SRP!$B$21:$B$25&lt;=E2845)/(SRP!$C$21:$C$25&gt;=E2845),SRP!$D$21:$D$25)*(G2845/100)*(E2845/1000)),
IF(AND(C2845="Ready to Drink",D2845="RTD-One Pour Cocktail&gt;7%&lt;=14.5"),
SUM(LOOKUP(2,1/(SRP!$B$16:$B$20&lt;=E2845)/(SRP!$C$16:$C$20&gt;=E2845),SRP!$D$16:$D$20)*(G2845/100)*(E2845/1000)),
IF(C2845="Ready to Drink",
SUM(LOOKUP(2,1/(SRP!$B$11:$B$15&lt;=E2845)/(SRP!$C$11:$C$15&gt;=E2845),SRP!$D$11:$D$15)*(G2845/100)*(E2845/1000)),
0)))))),2)</f>
        <v>16.63</v>
      </c>
      <c r="L2845" s="173" t="str">
        <f t="shared" si="44"/>
        <v>Ready to Drink4260</v>
      </c>
      <c r="M2845" s="154">
        <f>VLOOKUP(L2845,'Slope %'!C:D,2,0)</f>
        <v>7.0000000000000007E-2</v>
      </c>
    </row>
    <row r="2846" spans="1:13" x14ac:dyDescent="0.25">
      <c r="A2846" s="169">
        <v>42568</v>
      </c>
      <c r="B2846" s="170" t="s">
        <v>2394</v>
      </c>
      <c r="C2846" s="170" t="s">
        <v>263</v>
      </c>
      <c r="D2846" s="170" t="s">
        <v>264</v>
      </c>
      <c r="E2846" s="170">
        <v>4260</v>
      </c>
      <c r="F2846" s="170">
        <v>2</v>
      </c>
      <c r="G2846" s="171">
        <v>5</v>
      </c>
      <c r="H2846" s="170" t="s">
        <v>105</v>
      </c>
      <c r="I2846" s="171">
        <v>31.79</v>
      </c>
      <c r="J2846" s="169">
        <v>12</v>
      </c>
      <c r="K2846" s="154" cm="1">
        <f t="array" ref="K2846">ROUND(
IF(C2846="Beer",
SUM(LOOKUP(2,1/(SRP!$B$8:$B$10&lt;=E2846)/(SRP!$C$8:$C$10&gt;=E2846),SRP!$D$8:$D$10)*(G2846/100)*(E2846/1000)),
IF(C2846="Spirits",
SUM(LOOKUP(2,1/(SRP!$B$2:$B$7&lt;=E2846)/(SRP!$C$2:$C$7&gt;=E2846),SRP!$D$2:$D$7)*(G2846/100)*(E2846/1000)),
IF(AND(C2846="Wine",D2846="Fortified Wines"),
SUM(LOOKUP(2,1/(SRP!$B$26:$B$29&lt;=E2846)/(SRP!$C$26:$C$29&gt;=E2846),SRP!$D$26:$D$29)*(G2846/100)*(E2846/1000)),
IF(C2846="Wine",
SUM(LOOKUP(2,1/(SRP!$B$21:$B$25&lt;=E2846)/(SRP!$C$21:$C$25&gt;=E2846),SRP!$D$21:$D$25)*(G2846/100)*(E2846/1000)),
IF(AND(C2846="Ready to Drink",D2846="RTD-One Pour Cocktail&gt;7%&lt;=14.5"),
SUM(LOOKUP(2,1/(SRP!$B$16:$B$20&lt;=E2846)/(SRP!$C$16:$C$20&gt;=E2846),SRP!$D$16:$D$20)*(G2846/100)*(E2846/1000)),
IF(C2846="Ready to Drink",
SUM(LOOKUP(2,1/(SRP!$B$11:$B$15&lt;=E2846)/(SRP!$C$11:$C$15&gt;=E2846),SRP!$D$11:$D$15)*(G2846/100)*(E2846/1000)),
0)))))),2)</f>
        <v>16.63</v>
      </c>
      <c r="L2846" s="173" t="str">
        <f t="shared" si="44"/>
        <v>Ready to Drink4260</v>
      </c>
      <c r="M2846" s="154">
        <f>VLOOKUP(L2846,'Slope %'!C:D,2,0)</f>
        <v>7.0000000000000007E-2</v>
      </c>
    </row>
    <row r="2847" spans="1:13" x14ac:dyDescent="0.25">
      <c r="A2847" s="169">
        <v>42572</v>
      </c>
      <c r="B2847" s="170" t="s">
        <v>2395</v>
      </c>
      <c r="C2847" s="170" t="s">
        <v>24</v>
      </c>
      <c r="D2847" s="170" t="s">
        <v>191</v>
      </c>
      <c r="E2847" s="170">
        <v>750</v>
      </c>
      <c r="F2847" s="170">
        <v>6</v>
      </c>
      <c r="G2847" s="171">
        <v>13.5</v>
      </c>
      <c r="H2847" s="170" t="s">
        <v>130</v>
      </c>
      <c r="I2847" s="171">
        <v>21.99</v>
      </c>
      <c r="J2847" s="169">
        <v>1</v>
      </c>
      <c r="K2847" s="154" cm="1">
        <f t="array" ref="K2847">ROUND(
IF(C2847="Beer",
SUM(LOOKUP(2,1/(SRP!$B$8:$B$10&lt;=E2847)/(SRP!$C$8:$C$10&gt;=E2847),SRP!$D$8:$D$10)*(G2847/100)*(E2847/1000)),
IF(C2847="Spirits",
SUM(LOOKUP(2,1/(SRP!$B$2:$B$7&lt;=E2847)/(SRP!$C$2:$C$7&gt;=E2847),SRP!$D$2:$D$7)*(G2847/100)*(E2847/1000)),
IF(AND(C2847="Wine",D2847="Fortified Wines"),
SUM(LOOKUP(2,1/(SRP!$B$26:$B$29&lt;=E2847)/(SRP!$C$26:$C$29&gt;=E2847),SRP!$D$26:$D$29)*(G2847/100)*(E2847/1000)),
IF(C2847="Wine",
SUM(LOOKUP(2,1/(SRP!$B$21:$B$25&lt;=E2847)/(SRP!$C$21:$C$25&gt;=E2847),SRP!$D$21:$D$25)*(G2847/100)*(E2847/1000)),
IF(AND(C2847="Ready to Drink",D2847="RTD-One Pour Cocktail&gt;7%&lt;=14.5"),
SUM(LOOKUP(2,1/(SRP!$B$16:$B$20&lt;=E2847)/(SRP!$C$16:$C$20&gt;=E2847),SRP!$D$16:$D$20)*(G2847/100)*(E2847/1000)),
IF(C2847="Ready to Drink",
SUM(LOOKUP(2,1/(SRP!$B$11:$B$15&lt;=E2847)/(SRP!$C$11:$C$15&gt;=E2847),SRP!$D$11:$D$15)*(G2847/100)*(E2847/1000)),
0)))))),2)</f>
        <v>7.9</v>
      </c>
      <c r="L2847" s="173" t="str">
        <f t="shared" si="44"/>
        <v>Wine750</v>
      </c>
      <c r="M2847" s="154">
        <f>VLOOKUP(L2847,'Slope %'!C:D,2,0)</f>
        <v>0.1</v>
      </c>
    </row>
    <row r="2848" spans="1:13" x14ac:dyDescent="0.25">
      <c r="A2848" s="169">
        <v>42575</v>
      </c>
      <c r="B2848" s="170" t="s">
        <v>2396</v>
      </c>
      <c r="C2848" s="170" t="s">
        <v>11</v>
      </c>
      <c r="D2848" s="170" t="s">
        <v>303</v>
      </c>
      <c r="E2848" s="170">
        <v>355</v>
      </c>
      <c r="F2848" s="170">
        <v>24</v>
      </c>
      <c r="G2848" s="171">
        <v>7</v>
      </c>
      <c r="H2848" s="170" t="s">
        <v>1422</v>
      </c>
      <c r="I2848" s="171">
        <v>3.95</v>
      </c>
      <c r="J2848" s="169">
        <v>1</v>
      </c>
      <c r="K2848" s="154" cm="1">
        <f t="array" ref="K2848">ROUND(
IF(C2848="Beer",
SUM(LOOKUP(2,1/(SRP!$B$8:$B$10&lt;=E2848)/(SRP!$C$8:$C$10&gt;=E2848),SRP!$D$8:$D$10)*(G2848/100)*(E2848/1000)),
IF(C2848="Spirits",
SUM(LOOKUP(2,1/(SRP!$B$2:$B$7&lt;=E2848)/(SRP!$C$2:$C$7&gt;=E2848),SRP!$D$2:$D$7)*(G2848/100)*(E2848/1000)),
IF(AND(C2848="Wine",D2848="Fortified Wines"),
SUM(LOOKUP(2,1/(SRP!$B$26:$B$29&lt;=E2848)/(SRP!$C$26:$C$29&gt;=E2848),SRP!$D$26:$D$29)*(G2848/100)*(E2848/1000)),
IF(C2848="Wine",
SUM(LOOKUP(2,1/(SRP!$B$21:$B$25&lt;=E2848)/(SRP!$C$21:$C$25&gt;=E2848),SRP!$D$21:$D$25)*(G2848/100)*(E2848/1000)),
IF(AND(C2848="Ready to Drink",D2848="RTD-One Pour Cocktail&gt;7%&lt;=14.5"),
SUM(LOOKUP(2,1/(SRP!$B$16:$B$20&lt;=E2848)/(SRP!$C$16:$C$20&gt;=E2848),SRP!$D$16:$D$20)*(G2848/100)*(E2848/1000)),
IF(C2848="Ready to Drink",
SUM(LOOKUP(2,1/(SRP!$B$11:$B$15&lt;=E2848)/(SRP!$C$11:$C$15&gt;=E2848),SRP!$D$11:$D$15)*(G2848/100)*(E2848/1000)),
0)))))),2)</f>
        <v>1.94</v>
      </c>
      <c r="L2848" s="173" t="str">
        <f t="shared" si="44"/>
        <v>Beer355</v>
      </c>
      <c r="M2848" s="154">
        <f>VLOOKUP(L2848,'Slope %'!C:D,2,0)</f>
        <v>0.12</v>
      </c>
    </row>
    <row r="2849" spans="1:13" x14ac:dyDescent="0.25">
      <c r="A2849" s="169">
        <v>42575</v>
      </c>
      <c r="B2849" s="170" t="s">
        <v>2396</v>
      </c>
      <c r="C2849" s="170" t="s">
        <v>11</v>
      </c>
      <c r="D2849" s="170" t="s">
        <v>303</v>
      </c>
      <c r="E2849" s="170">
        <v>355</v>
      </c>
      <c r="F2849" s="170">
        <v>24</v>
      </c>
      <c r="G2849" s="171">
        <v>7</v>
      </c>
      <c r="H2849" s="170" t="s">
        <v>1422</v>
      </c>
      <c r="I2849" s="171">
        <v>3.95</v>
      </c>
      <c r="J2849" s="169">
        <v>1</v>
      </c>
      <c r="K2849" s="154" cm="1">
        <f t="array" ref="K2849">ROUND(
IF(C2849="Beer",
SUM(LOOKUP(2,1/(SRP!$B$8:$B$10&lt;=E2849)/(SRP!$C$8:$C$10&gt;=E2849),SRP!$D$8:$D$10)*(G2849/100)*(E2849/1000)),
IF(C2849="Spirits",
SUM(LOOKUP(2,1/(SRP!$B$2:$B$7&lt;=E2849)/(SRP!$C$2:$C$7&gt;=E2849),SRP!$D$2:$D$7)*(G2849/100)*(E2849/1000)),
IF(AND(C2849="Wine",D2849="Fortified Wines"),
SUM(LOOKUP(2,1/(SRP!$B$26:$B$29&lt;=E2849)/(SRP!$C$26:$C$29&gt;=E2849),SRP!$D$26:$D$29)*(G2849/100)*(E2849/1000)),
IF(C2849="Wine",
SUM(LOOKUP(2,1/(SRP!$B$21:$B$25&lt;=E2849)/(SRP!$C$21:$C$25&gt;=E2849),SRP!$D$21:$D$25)*(G2849/100)*(E2849/1000)),
IF(AND(C2849="Ready to Drink",D2849="RTD-One Pour Cocktail&gt;7%&lt;=14.5"),
SUM(LOOKUP(2,1/(SRP!$B$16:$B$20&lt;=E2849)/(SRP!$C$16:$C$20&gt;=E2849),SRP!$D$16:$D$20)*(G2849/100)*(E2849/1000)),
IF(C2849="Ready to Drink",
SUM(LOOKUP(2,1/(SRP!$B$11:$B$15&lt;=E2849)/(SRP!$C$11:$C$15&gt;=E2849),SRP!$D$11:$D$15)*(G2849/100)*(E2849/1000)),
0)))))),2)</f>
        <v>1.94</v>
      </c>
      <c r="L2849" s="173" t="str">
        <f t="shared" si="44"/>
        <v>Beer355</v>
      </c>
      <c r="M2849" s="154">
        <f>VLOOKUP(L2849,'Slope %'!C:D,2,0)</f>
        <v>0.12</v>
      </c>
    </row>
    <row r="2850" spans="1:13" x14ac:dyDescent="0.25">
      <c r="A2850" s="169">
        <v>42590</v>
      </c>
      <c r="B2850" s="170" t="s">
        <v>2397</v>
      </c>
      <c r="C2850" s="170" t="s">
        <v>15</v>
      </c>
      <c r="D2850" s="170" t="s">
        <v>154</v>
      </c>
      <c r="E2850" s="170">
        <v>750</v>
      </c>
      <c r="F2850" s="170">
        <v>6</v>
      </c>
      <c r="G2850" s="171">
        <v>15</v>
      </c>
      <c r="H2850" s="170" t="s">
        <v>43</v>
      </c>
      <c r="I2850" s="171">
        <v>41.49</v>
      </c>
      <c r="J2850" s="169">
        <v>1</v>
      </c>
      <c r="K2850" s="154" cm="1">
        <f t="array" ref="K2850">ROUND(
IF(C2850="Beer",
SUM(LOOKUP(2,1/(SRP!$B$8:$B$10&lt;=E2850)/(SRP!$C$8:$C$10&gt;=E2850),SRP!$D$8:$D$10)*(G2850/100)*(E2850/1000)),
IF(C2850="Spirits",
SUM(LOOKUP(2,1/(SRP!$B$2:$B$7&lt;=E2850)/(SRP!$C$2:$C$7&gt;=E2850),SRP!$D$2:$D$7)*(G2850/100)*(E2850/1000)),
IF(AND(C2850="Wine",D2850="Fortified Wines"),
SUM(LOOKUP(2,1/(SRP!$B$26:$B$29&lt;=E2850)/(SRP!$C$26:$C$29&gt;=E2850),SRP!$D$26:$D$29)*(G2850/100)*(E2850/1000)),
IF(C2850="Wine",
SUM(LOOKUP(2,1/(SRP!$B$21:$B$25&lt;=E2850)/(SRP!$C$21:$C$25&gt;=E2850),SRP!$D$21:$D$25)*(G2850/100)*(E2850/1000)),
IF(AND(C2850="Ready to Drink",D2850="RTD-One Pour Cocktail&gt;7%&lt;=14.5"),
SUM(LOOKUP(2,1/(SRP!$B$16:$B$20&lt;=E2850)/(SRP!$C$16:$C$20&gt;=E2850),SRP!$D$16:$D$20)*(G2850/100)*(E2850/1000)),
IF(C2850="Ready to Drink",
SUM(LOOKUP(2,1/(SRP!$B$11:$B$15&lt;=E2850)/(SRP!$C$11:$C$15&gt;=E2850),SRP!$D$11:$D$15)*(G2850/100)*(E2850/1000)),
0)))))),2)</f>
        <v>8.7799999999999994</v>
      </c>
      <c r="L2850" s="173" t="str">
        <f t="shared" si="44"/>
        <v>Spirits750</v>
      </c>
      <c r="M2850" s="154">
        <f>VLOOKUP(L2850,'Slope %'!C:D,2,0)</f>
        <v>7.0000000000000007E-2</v>
      </c>
    </row>
    <row r="2851" spans="1:13" x14ac:dyDescent="0.25">
      <c r="A2851" s="169">
        <v>42604</v>
      </c>
      <c r="B2851" s="170" t="s">
        <v>2398</v>
      </c>
      <c r="C2851" s="170" t="s">
        <v>15</v>
      </c>
      <c r="D2851" s="170" t="s">
        <v>1399</v>
      </c>
      <c r="E2851" s="170">
        <v>750</v>
      </c>
      <c r="F2851" s="170">
        <v>6</v>
      </c>
      <c r="G2851" s="171">
        <v>41</v>
      </c>
      <c r="H2851" s="170" t="s">
        <v>43</v>
      </c>
      <c r="I2851" s="171">
        <v>52.99</v>
      </c>
      <c r="J2851" s="169">
        <v>1</v>
      </c>
      <c r="K2851" s="154" cm="1">
        <f t="array" ref="K2851">ROUND(
IF(C2851="Beer",
SUM(LOOKUP(2,1/(SRP!$B$8:$B$10&lt;=E2851)/(SRP!$C$8:$C$10&gt;=E2851),SRP!$D$8:$D$10)*(G2851/100)*(E2851/1000)),
IF(C2851="Spirits",
SUM(LOOKUP(2,1/(SRP!$B$2:$B$7&lt;=E2851)/(SRP!$C$2:$C$7&gt;=E2851),SRP!$D$2:$D$7)*(G2851/100)*(E2851/1000)),
IF(AND(C2851="Wine",D2851="Fortified Wines"),
SUM(LOOKUP(2,1/(SRP!$B$26:$B$29&lt;=E2851)/(SRP!$C$26:$C$29&gt;=E2851),SRP!$D$26:$D$29)*(G2851/100)*(E2851/1000)),
IF(C2851="Wine",
SUM(LOOKUP(2,1/(SRP!$B$21:$B$25&lt;=E2851)/(SRP!$C$21:$C$25&gt;=E2851),SRP!$D$21:$D$25)*(G2851/100)*(E2851/1000)),
IF(AND(C2851="Ready to Drink",D2851="RTD-One Pour Cocktail&gt;7%&lt;=14.5"),
SUM(LOOKUP(2,1/(SRP!$B$16:$B$20&lt;=E2851)/(SRP!$C$16:$C$20&gt;=E2851),SRP!$D$16:$D$20)*(G2851/100)*(E2851/1000)),
IF(C2851="Ready to Drink",
SUM(LOOKUP(2,1/(SRP!$B$11:$B$15&lt;=E2851)/(SRP!$C$11:$C$15&gt;=E2851),SRP!$D$11:$D$15)*(G2851/100)*(E2851/1000)),
0)))))),2)</f>
        <v>24.01</v>
      </c>
      <c r="L2851" s="173" t="str">
        <f t="shared" si="44"/>
        <v>Spirits750</v>
      </c>
      <c r="M2851" s="154">
        <f>VLOOKUP(L2851,'Slope %'!C:D,2,0)</f>
        <v>7.0000000000000007E-2</v>
      </c>
    </row>
    <row r="2852" spans="1:13" x14ac:dyDescent="0.25">
      <c r="A2852" s="169">
        <v>42663</v>
      </c>
      <c r="B2852" s="170" t="s">
        <v>428</v>
      </c>
      <c r="C2852" s="170" t="s">
        <v>15</v>
      </c>
      <c r="D2852" s="170" t="s">
        <v>93</v>
      </c>
      <c r="E2852" s="170">
        <v>375</v>
      </c>
      <c r="F2852" s="170">
        <v>20</v>
      </c>
      <c r="G2852" s="171">
        <v>40</v>
      </c>
      <c r="H2852" s="170" t="s">
        <v>123</v>
      </c>
      <c r="I2852" s="171">
        <v>16.989999999999998</v>
      </c>
      <c r="J2852" s="169">
        <v>1</v>
      </c>
      <c r="K2852" s="154" cm="1">
        <f t="array" ref="K2852">ROUND(
IF(C2852="Beer",
SUM(LOOKUP(2,1/(SRP!$B$8:$B$10&lt;=E2852)/(SRP!$C$8:$C$10&gt;=E2852),SRP!$D$8:$D$10)*(G2852/100)*(E2852/1000)),
IF(C2852="Spirits",
SUM(LOOKUP(2,1/(SRP!$B$2:$B$7&lt;=E2852)/(SRP!$C$2:$C$7&gt;=E2852),SRP!$D$2:$D$7)*(G2852/100)*(E2852/1000)),
IF(AND(C2852="Wine",D2852="Fortified Wines"),
SUM(LOOKUP(2,1/(SRP!$B$26:$B$29&lt;=E2852)/(SRP!$C$26:$C$29&gt;=E2852),SRP!$D$26:$D$29)*(G2852/100)*(E2852/1000)),
IF(C2852="Wine",
SUM(LOOKUP(2,1/(SRP!$B$21:$B$25&lt;=E2852)/(SRP!$C$21:$C$25&gt;=E2852),SRP!$D$21:$D$25)*(G2852/100)*(E2852/1000)),
IF(AND(C2852="Ready to Drink",D2852="RTD-One Pour Cocktail&gt;7%&lt;=14.5"),
SUM(LOOKUP(2,1/(SRP!$B$16:$B$20&lt;=E2852)/(SRP!$C$16:$C$20&gt;=E2852),SRP!$D$16:$D$20)*(G2852/100)*(E2852/1000)),
IF(C2852="Ready to Drink",
SUM(LOOKUP(2,1/(SRP!$B$11:$B$15&lt;=E2852)/(SRP!$C$11:$C$15&gt;=E2852),SRP!$D$11:$D$15)*(G2852/100)*(E2852/1000)),
0)))))),2)</f>
        <v>13.3</v>
      </c>
      <c r="L2852" s="173" t="str">
        <f t="shared" si="44"/>
        <v>Spirits375</v>
      </c>
      <c r="M2852" s="154">
        <f>VLOOKUP(L2852,'Slope %'!C:D,2,0)</f>
        <v>0.1</v>
      </c>
    </row>
    <row r="2853" spans="1:13" x14ac:dyDescent="0.25">
      <c r="A2853" s="169">
        <v>42672</v>
      </c>
      <c r="B2853" s="170" t="s">
        <v>2399</v>
      </c>
      <c r="C2853" s="170" t="s">
        <v>11</v>
      </c>
      <c r="D2853" s="170" t="s">
        <v>2400</v>
      </c>
      <c r="E2853" s="170">
        <v>473</v>
      </c>
      <c r="F2853" s="170">
        <v>24</v>
      </c>
      <c r="G2853" s="171">
        <v>4.8</v>
      </c>
      <c r="H2853" s="170" t="s">
        <v>1136</v>
      </c>
      <c r="I2853" s="171">
        <v>4.25</v>
      </c>
      <c r="J2853" s="169">
        <v>1</v>
      </c>
      <c r="K2853" s="154" cm="1">
        <f t="array" ref="K2853">ROUND(
IF(C2853="Beer",
SUM(LOOKUP(2,1/(SRP!$B$8:$B$10&lt;=E2853)/(SRP!$C$8:$C$10&gt;=E2853),SRP!$D$8:$D$10)*(G2853/100)*(E2853/1000)),
IF(C2853="Spirits",
SUM(LOOKUP(2,1/(SRP!$B$2:$B$7&lt;=E2853)/(SRP!$C$2:$C$7&gt;=E2853),SRP!$D$2:$D$7)*(G2853/100)*(E2853/1000)),
IF(AND(C2853="Wine",D2853="Fortified Wines"),
SUM(LOOKUP(2,1/(SRP!$B$26:$B$29&lt;=E2853)/(SRP!$C$26:$C$29&gt;=E2853),SRP!$D$26:$D$29)*(G2853/100)*(E2853/1000)),
IF(C2853="Wine",
SUM(LOOKUP(2,1/(SRP!$B$21:$B$25&lt;=E2853)/(SRP!$C$21:$C$25&gt;=E2853),SRP!$D$21:$D$25)*(G2853/100)*(E2853/1000)),
IF(AND(C2853="Ready to Drink",D2853="RTD-One Pour Cocktail&gt;7%&lt;=14.5"),
SUM(LOOKUP(2,1/(SRP!$B$16:$B$20&lt;=E2853)/(SRP!$C$16:$C$20&gt;=E2853),SRP!$D$16:$D$20)*(G2853/100)*(E2853/1000)),
IF(C2853="Ready to Drink",
SUM(LOOKUP(2,1/(SRP!$B$11:$B$15&lt;=E2853)/(SRP!$C$11:$C$15&gt;=E2853),SRP!$D$11:$D$15)*(G2853/100)*(E2853/1000)),
0)))))),2)</f>
        <v>1.77</v>
      </c>
      <c r="L2853" s="173" t="str">
        <f t="shared" si="44"/>
        <v>Beer473</v>
      </c>
      <c r="M2853" s="154">
        <f>VLOOKUP(L2853,'Slope %'!C:D,2,0)</f>
        <v>0.12</v>
      </c>
    </row>
    <row r="2854" spans="1:13" x14ac:dyDescent="0.25">
      <c r="A2854" s="169">
        <v>42672</v>
      </c>
      <c r="B2854" s="170" t="s">
        <v>2399</v>
      </c>
      <c r="C2854" s="170" t="s">
        <v>11</v>
      </c>
      <c r="D2854" s="170" t="s">
        <v>2400</v>
      </c>
      <c r="E2854" s="170">
        <v>473</v>
      </c>
      <c r="F2854" s="170">
        <v>24</v>
      </c>
      <c r="G2854" s="171">
        <v>4.8</v>
      </c>
      <c r="H2854" s="170" t="s">
        <v>1136</v>
      </c>
      <c r="I2854" s="171">
        <v>4.25</v>
      </c>
      <c r="J2854" s="169">
        <v>1</v>
      </c>
      <c r="K2854" s="154" cm="1">
        <f t="array" ref="K2854">ROUND(
IF(C2854="Beer",
SUM(LOOKUP(2,1/(SRP!$B$8:$B$10&lt;=E2854)/(SRP!$C$8:$C$10&gt;=E2854),SRP!$D$8:$D$10)*(G2854/100)*(E2854/1000)),
IF(C2854="Spirits",
SUM(LOOKUP(2,1/(SRP!$B$2:$B$7&lt;=E2854)/(SRP!$C$2:$C$7&gt;=E2854),SRP!$D$2:$D$7)*(G2854/100)*(E2854/1000)),
IF(AND(C2854="Wine",D2854="Fortified Wines"),
SUM(LOOKUP(2,1/(SRP!$B$26:$B$29&lt;=E2854)/(SRP!$C$26:$C$29&gt;=E2854),SRP!$D$26:$D$29)*(G2854/100)*(E2854/1000)),
IF(C2854="Wine",
SUM(LOOKUP(2,1/(SRP!$B$21:$B$25&lt;=E2854)/(SRP!$C$21:$C$25&gt;=E2854),SRP!$D$21:$D$25)*(G2854/100)*(E2854/1000)),
IF(AND(C2854="Ready to Drink",D2854="RTD-One Pour Cocktail&gt;7%&lt;=14.5"),
SUM(LOOKUP(2,1/(SRP!$B$16:$B$20&lt;=E2854)/(SRP!$C$16:$C$20&gt;=E2854),SRP!$D$16:$D$20)*(G2854/100)*(E2854/1000)),
IF(C2854="Ready to Drink",
SUM(LOOKUP(2,1/(SRP!$B$11:$B$15&lt;=E2854)/(SRP!$C$11:$C$15&gt;=E2854),SRP!$D$11:$D$15)*(G2854/100)*(E2854/1000)),
0)))))),2)</f>
        <v>1.77</v>
      </c>
      <c r="L2854" s="173" t="str">
        <f t="shared" si="44"/>
        <v>Beer473</v>
      </c>
      <c r="M2854" s="154">
        <f>VLOOKUP(L2854,'Slope %'!C:D,2,0)</f>
        <v>0.12</v>
      </c>
    </row>
    <row r="2855" spans="1:13" x14ac:dyDescent="0.25">
      <c r="A2855" s="169">
        <v>42790</v>
      </c>
      <c r="B2855" s="170" t="s">
        <v>2401</v>
      </c>
      <c r="C2855" s="170" t="s">
        <v>15</v>
      </c>
      <c r="D2855" s="170" t="s">
        <v>1399</v>
      </c>
      <c r="E2855" s="170">
        <v>750</v>
      </c>
      <c r="F2855" s="170">
        <v>6</v>
      </c>
      <c r="G2855" s="171">
        <v>40</v>
      </c>
      <c r="H2855" s="170" t="s">
        <v>415</v>
      </c>
      <c r="I2855" s="171">
        <v>42.99</v>
      </c>
      <c r="J2855" s="169">
        <v>1</v>
      </c>
      <c r="K2855" s="154" cm="1">
        <f t="array" ref="K2855">ROUND(
IF(C2855="Beer",
SUM(LOOKUP(2,1/(SRP!$B$8:$B$10&lt;=E2855)/(SRP!$C$8:$C$10&gt;=E2855),SRP!$D$8:$D$10)*(G2855/100)*(E2855/1000)),
IF(C2855="Spirits",
SUM(LOOKUP(2,1/(SRP!$B$2:$B$7&lt;=E2855)/(SRP!$C$2:$C$7&gt;=E2855),SRP!$D$2:$D$7)*(G2855/100)*(E2855/1000)),
IF(AND(C2855="Wine",D2855="Fortified Wines"),
SUM(LOOKUP(2,1/(SRP!$B$26:$B$29&lt;=E2855)/(SRP!$C$26:$C$29&gt;=E2855),SRP!$D$26:$D$29)*(G2855/100)*(E2855/1000)),
IF(C2855="Wine",
SUM(LOOKUP(2,1/(SRP!$B$21:$B$25&lt;=E2855)/(SRP!$C$21:$C$25&gt;=E2855),SRP!$D$21:$D$25)*(G2855/100)*(E2855/1000)),
IF(AND(C2855="Ready to Drink",D2855="RTD-One Pour Cocktail&gt;7%&lt;=14.5"),
SUM(LOOKUP(2,1/(SRP!$B$16:$B$20&lt;=E2855)/(SRP!$C$16:$C$20&gt;=E2855),SRP!$D$16:$D$20)*(G2855/100)*(E2855/1000)),
IF(C2855="Ready to Drink",
SUM(LOOKUP(2,1/(SRP!$B$11:$B$15&lt;=E2855)/(SRP!$C$11:$C$15&gt;=E2855),SRP!$D$11:$D$15)*(G2855/100)*(E2855/1000)),
0)))))),2)</f>
        <v>23.42</v>
      </c>
      <c r="L2855" s="173" t="str">
        <f t="shared" si="44"/>
        <v>Spirits750</v>
      </c>
      <c r="M2855" s="154">
        <f>VLOOKUP(L2855,'Slope %'!C:D,2,0)</f>
        <v>7.0000000000000007E-2</v>
      </c>
    </row>
    <row r="2856" spans="1:13" x14ac:dyDescent="0.25">
      <c r="A2856" s="169">
        <v>42793</v>
      </c>
      <c r="B2856" s="170" t="s">
        <v>2402</v>
      </c>
      <c r="C2856" s="170" t="s">
        <v>15</v>
      </c>
      <c r="D2856" s="170" t="s">
        <v>227</v>
      </c>
      <c r="E2856" s="170">
        <v>750</v>
      </c>
      <c r="F2856" s="170">
        <v>12</v>
      </c>
      <c r="G2856" s="171">
        <v>40</v>
      </c>
      <c r="H2856" s="170" t="s">
        <v>91</v>
      </c>
      <c r="I2856" s="171">
        <v>29.99</v>
      </c>
      <c r="J2856" s="169">
        <v>1</v>
      </c>
      <c r="K2856" s="154" cm="1">
        <f t="array" ref="K2856">ROUND(
IF(C2856="Beer",
SUM(LOOKUP(2,1/(SRP!$B$8:$B$10&lt;=E2856)/(SRP!$C$8:$C$10&gt;=E2856),SRP!$D$8:$D$10)*(G2856/100)*(E2856/1000)),
IF(C2856="Spirits",
SUM(LOOKUP(2,1/(SRP!$B$2:$B$7&lt;=E2856)/(SRP!$C$2:$C$7&gt;=E2856),SRP!$D$2:$D$7)*(G2856/100)*(E2856/1000)),
IF(AND(C2856="Wine",D2856="Fortified Wines"),
SUM(LOOKUP(2,1/(SRP!$B$26:$B$29&lt;=E2856)/(SRP!$C$26:$C$29&gt;=E2856),SRP!$D$26:$D$29)*(G2856/100)*(E2856/1000)),
IF(C2856="Wine",
SUM(LOOKUP(2,1/(SRP!$B$21:$B$25&lt;=E2856)/(SRP!$C$21:$C$25&gt;=E2856),SRP!$D$21:$D$25)*(G2856/100)*(E2856/1000)),
IF(AND(C2856="Ready to Drink",D2856="RTD-One Pour Cocktail&gt;7%&lt;=14.5"),
SUM(LOOKUP(2,1/(SRP!$B$16:$B$20&lt;=E2856)/(SRP!$C$16:$C$20&gt;=E2856),SRP!$D$16:$D$20)*(G2856/100)*(E2856/1000)),
IF(C2856="Ready to Drink",
SUM(LOOKUP(2,1/(SRP!$B$11:$B$15&lt;=E2856)/(SRP!$C$11:$C$15&gt;=E2856),SRP!$D$11:$D$15)*(G2856/100)*(E2856/1000)),
0)))))),2)</f>
        <v>23.42</v>
      </c>
      <c r="L2856" s="173" t="str">
        <f t="shared" si="44"/>
        <v>Spirits750</v>
      </c>
      <c r="M2856" s="154">
        <f>VLOOKUP(L2856,'Slope %'!C:D,2,0)</f>
        <v>7.0000000000000007E-2</v>
      </c>
    </row>
    <row r="2857" spans="1:13" x14ac:dyDescent="0.25">
      <c r="A2857" s="169">
        <v>42797</v>
      </c>
      <c r="B2857" s="170" t="s">
        <v>2403</v>
      </c>
      <c r="C2857" s="170" t="s">
        <v>24</v>
      </c>
      <c r="D2857" s="170" t="s">
        <v>191</v>
      </c>
      <c r="E2857" s="170">
        <v>750</v>
      </c>
      <c r="F2857" s="170">
        <v>12</v>
      </c>
      <c r="G2857" s="171">
        <v>14.3</v>
      </c>
      <c r="H2857" s="170" t="s">
        <v>96</v>
      </c>
      <c r="I2857" s="171">
        <v>32.99</v>
      </c>
      <c r="J2857" s="169">
        <v>1</v>
      </c>
      <c r="K2857" s="154" cm="1">
        <f t="array" ref="K2857">ROUND(
IF(C2857="Beer",
SUM(LOOKUP(2,1/(SRP!$B$8:$B$10&lt;=E2857)/(SRP!$C$8:$C$10&gt;=E2857),SRP!$D$8:$D$10)*(G2857/100)*(E2857/1000)),
IF(C2857="Spirits",
SUM(LOOKUP(2,1/(SRP!$B$2:$B$7&lt;=E2857)/(SRP!$C$2:$C$7&gt;=E2857),SRP!$D$2:$D$7)*(G2857/100)*(E2857/1000)),
IF(AND(C2857="Wine",D2857="Fortified Wines"),
SUM(LOOKUP(2,1/(SRP!$B$26:$B$29&lt;=E2857)/(SRP!$C$26:$C$29&gt;=E2857),SRP!$D$26:$D$29)*(G2857/100)*(E2857/1000)),
IF(C2857="Wine",
SUM(LOOKUP(2,1/(SRP!$B$21:$B$25&lt;=E2857)/(SRP!$C$21:$C$25&gt;=E2857),SRP!$D$21:$D$25)*(G2857/100)*(E2857/1000)),
IF(AND(C2857="Ready to Drink",D2857="RTD-One Pour Cocktail&gt;7%&lt;=14.5"),
SUM(LOOKUP(2,1/(SRP!$B$16:$B$20&lt;=E2857)/(SRP!$C$16:$C$20&gt;=E2857),SRP!$D$16:$D$20)*(G2857/100)*(E2857/1000)),
IF(C2857="Ready to Drink",
SUM(LOOKUP(2,1/(SRP!$B$11:$B$15&lt;=E2857)/(SRP!$C$11:$C$15&gt;=E2857),SRP!$D$11:$D$15)*(G2857/100)*(E2857/1000)),
0)))))),2)</f>
        <v>8.3699999999999992</v>
      </c>
      <c r="L2857" s="173" t="str">
        <f t="shared" si="44"/>
        <v>Wine750</v>
      </c>
      <c r="M2857" s="154">
        <f>VLOOKUP(L2857,'Slope %'!C:D,2,0)</f>
        <v>0.1</v>
      </c>
    </row>
    <row r="2858" spans="1:13" x14ac:dyDescent="0.25">
      <c r="A2858" s="169">
        <v>42813</v>
      </c>
      <c r="B2858" s="170" t="s">
        <v>2404</v>
      </c>
      <c r="C2858" s="170" t="s">
        <v>15</v>
      </c>
      <c r="D2858" s="170" t="s">
        <v>82</v>
      </c>
      <c r="E2858" s="170">
        <v>1140</v>
      </c>
      <c r="F2858" s="170">
        <v>6</v>
      </c>
      <c r="G2858" s="171">
        <v>40</v>
      </c>
      <c r="H2858" s="170" t="s">
        <v>29</v>
      </c>
      <c r="I2858" s="171">
        <v>43.99</v>
      </c>
      <c r="J2858" s="169">
        <v>1</v>
      </c>
      <c r="K2858" s="154" cm="1">
        <f t="array" ref="K2858">ROUND(
IF(C2858="Beer",
SUM(LOOKUP(2,1/(SRP!$B$8:$B$10&lt;=E2858)/(SRP!$C$8:$C$10&gt;=E2858),SRP!$D$8:$D$10)*(G2858/100)*(E2858/1000)),
IF(C2858="Spirits",
SUM(LOOKUP(2,1/(SRP!$B$2:$B$7&lt;=E2858)/(SRP!$C$2:$C$7&gt;=E2858),SRP!$D$2:$D$7)*(G2858/100)*(E2858/1000)),
IF(AND(C2858="Wine",D2858="Fortified Wines"),
SUM(LOOKUP(2,1/(SRP!$B$26:$B$29&lt;=E2858)/(SRP!$C$26:$C$29&gt;=E2858),SRP!$D$26:$D$29)*(G2858/100)*(E2858/1000)),
IF(C2858="Wine",
SUM(LOOKUP(2,1/(SRP!$B$21:$B$25&lt;=E2858)/(SRP!$C$21:$C$25&gt;=E2858),SRP!$D$21:$D$25)*(G2858/100)*(E2858/1000)),
IF(AND(C2858="Ready to Drink",D2858="RTD-One Pour Cocktail&gt;7%&lt;=14.5"),
SUM(LOOKUP(2,1/(SRP!$B$16:$B$20&lt;=E2858)/(SRP!$C$16:$C$20&gt;=E2858),SRP!$D$16:$D$20)*(G2858/100)*(E2858/1000)),
IF(C2858="Ready to Drink",
SUM(LOOKUP(2,1/(SRP!$B$11:$B$15&lt;=E2858)/(SRP!$C$11:$C$15&gt;=E2858),SRP!$D$11:$D$15)*(G2858/100)*(E2858/1000)),
0)))))),2)</f>
        <v>35.6</v>
      </c>
      <c r="L2858" s="173" t="str">
        <f t="shared" si="44"/>
        <v>Spirits1140</v>
      </c>
      <c r="M2858" s="154">
        <f>VLOOKUP(L2858,'Slope %'!C:D,2,0)</f>
        <v>0.05</v>
      </c>
    </row>
    <row r="2859" spans="1:13" x14ac:dyDescent="0.25">
      <c r="A2859" s="169">
        <v>42853</v>
      </c>
      <c r="B2859" s="170" t="s">
        <v>2405</v>
      </c>
      <c r="C2859" s="170" t="s">
        <v>11</v>
      </c>
      <c r="D2859" s="170" t="s">
        <v>303</v>
      </c>
      <c r="E2859" s="170">
        <v>473</v>
      </c>
      <c r="F2859" s="170">
        <v>24</v>
      </c>
      <c r="G2859" s="171">
        <v>6.3</v>
      </c>
      <c r="H2859" s="170" t="s">
        <v>1136</v>
      </c>
      <c r="I2859" s="171">
        <v>5</v>
      </c>
      <c r="J2859" s="169">
        <v>1</v>
      </c>
      <c r="K2859" s="154" cm="1">
        <f t="array" ref="K2859">ROUND(
IF(C2859="Beer",
SUM(LOOKUP(2,1/(SRP!$B$8:$B$10&lt;=E2859)/(SRP!$C$8:$C$10&gt;=E2859),SRP!$D$8:$D$10)*(G2859/100)*(E2859/1000)),
IF(C2859="Spirits",
SUM(LOOKUP(2,1/(SRP!$B$2:$B$7&lt;=E2859)/(SRP!$C$2:$C$7&gt;=E2859),SRP!$D$2:$D$7)*(G2859/100)*(E2859/1000)),
IF(AND(C2859="Wine",D2859="Fortified Wines"),
SUM(LOOKUP(2,1/(SRP!$B$26:$B$29&lt;=E2859)/(SRP!$C$26:$C$29&gt;=E2859),SRP!$D$26:$D$29)*(G2859/100)*(E2859/1000)),
IF(C2859="Wine",
SUM(LOOKUP(2,1/(SRP!$B$21:$B$25&lt;=E2859)/(SRP!$C$21:$C$25&gt;=E2859),SRP!$D$21:$D$25)*(G2859/100)*(E2859/1000)),
IF(AND(C2859="Ready to Drink",D2859="RTD-One Pour Cocktail&gt;7%&lt;=14.5"),
SUM(LOOKUP(2,1/(SRP!$B$16:$B$20&lt;=E2859)/(SRP!$C$16:$C$20&gt;=E2859),SRP!$D$16:$D$20)*(G2859/100)*(E2859/1000)),
IF(C2859="Ready to Drink",
SUM(LOOKUP(2,1/(SRP!$B$11:$B$15&lt;=E2859)/(SRP!$C$11:$C$15&gt;=E2859),SRP!$D$11:$D$15)*(G2859/100)*(E2859/1000)),
0)))))),2)</f>
        <v>2.33</v>
      </c>
      <c r="L2859" s="173" t="str">
        <f t="shared" si="44"/>
        <v>Beer473</v>
      </c>
      <c r="M2859" s="154">
        <f>VLOOKUP(L2859,'Slope %'!C:D,2,0)</f>
        <v>0.12</v>
      </c>
    </row>
    <row r="2860" spans="1:13" x14ac:dyDescent="0.25">
      <c r="A2860" s="169">
        <v>42853</v>
      </c>
      <c r="B2860" s="170" t="s">
        <v>2405</v>
      </c>
      <c r="C2860" s="170" t="s">
        <v>11</v>
      </c>
      <c r="D2860" s="170" t="s">
        <v>303</v>
      </c>
      <c r="E2860" s="170">
        <v>473</v>
      </c>
      <c r="F2860" s="170">
        <v>24</v>
      </c>
      <c r="G2860" s="171">
        <v>6.3</v>
      </c>
      <c r="H2860" s="170" t="s">
        <v>1136</v>
      </c>
      <c r="I2860" s="171">
        <v>5</v>
      </c>
      <c r="J2860" s="169">
        <v>1</v>
      </c>
      <c r="K2860" s="154" cm="1">
        <f t="array" ref="K2860">ROUND(
IF(C2860="Beer",
SUM(LOOKUP(2,1/(SRP!$B$8:$B$10&lt;=E2860)/(SRP!$C$8:$C$10&gt;=E2860),SRP!$D$8:$D$10)*(G2860/100)*(E2860/1000)),
IF(C2860="Spirits",
SUM(LOOKUP(2,1/(SRP!$B$2:$B$7&lt;=E2860)/(SRP!$C$2:$C$7&gt;=E2860),SRP!$D$2:$D$7)*(G2860/100)*(E2860/1000)),
IF(AND(C2860="Wine",D2860="Fortified Wines"),
SUM(LOOKUP(2,1/(SRP!$B$26:$B$29&lt;=E2860)/(SRP!$C$26:$C$29&gt;=E2860),SRP!$D$26:$D$29)*(G2860/100)*(E2860/1000)),
IF(C2860="Wine",
SUM(LOOKUP(2,1/(SRP!$B$21:$B$25&lt;=E2860)/(SRP!$C$21:$C$25&gt;=E2860),SRP!$D$21:$D$25)*(G2860/100)*(E2860/1000)),
IF(AND(C2860="Ready to Drink",D2860="RTD-One Pour Cocktail&gt;7%&lt;=14.5"),
SUM(LOOKUP(2,1/(SRP!$B$16:$B$20&lt;=E2860)/(SRP!$C$16:$C$20&gt;=E2860),SRP!$D$16:$D$20)*(G2860/100)*(E2860/1000)),
IF(C2860="Ready to Drink",
SUM(LOOKUP(2,1/(SRP!$B$11:$B$15&lt;=E2860)/(SRP!$C$11:$C$15&gt;=E2860),SRP!$D$11:$D$15)*(G2860/100)*(E2860/1000)),
0)))))),2)</f>
        <v>2.33</v>
      </c>
      <c r="L2860" s="173" t="str">
        <f t="shared" si="44"/>
        <v>Beer473</v>
      </c>
      <c r="M2860" s="154">
        <f>VLOOKUP(L2860,'Slope %'!C:D,2,0)</f>
        <v>0.12</v>
      </c>
    </row>
    <row r="2861" spans="1:13" x14ac:dyDescent="0.25">
      <c r="A2861" s="169">
        <v>42856</v>
      </c>
      <c r="B2861" s="170" t="s">
        <v>2406</v>
      </c>
      <c r="C2861" s="170" t="s">
        <v>11</v>
      </c>
      <c r="D2861" s="170" t="s">
        <v>303</v>
      </c>
      <c r="E2861" s="170">
        <v>473</v>
      </c>
      <c r="F2861" s="170">
        <v>24</v>
      </c>
      <c r="G2861" s="171">
        <v>7</v>
      </c>
      <c r="H2861" s="170" t="s">
        <v>1457</v>
      </c>
      <c r="I2861" s="171">
        <v>4.8899999999999997</v>
      </c>
      <c r="J2861" s="169">
        <v>1</v>
      </c>
      <c r="K2861" s="154" cm="1">
        <f t="array" ref="K2861">ROUND(
IF(C2861="Beer",
SUM(LOOKUP(2,1/(SRP!$B$8:$B$10&lt;=E2861)/(SRP!$C$8:$C$10&gt;=E2861),SRP!$D$8:$D$10)*(G2861/100)*(E2861/1000)),
IF(C2861="Spirits",
SUM(LOOKUP(2,1/(SRP!$B$2:$B$7&lt;=E2861)/(SRP!$C$2:$C$7&gt;=E2861),SRP!$D$2:$D$7)*(G2861/100)*(E2861/1000)),
IF(AND(C2861="Wine",D2861="Fortified Wines"),
SUM(LOOKUP(2,1/(SRP!$B$26:$B$29&lt;=E2861)/(SRP!$C$26:$C$29&gt;=E2861),SRP!$D$26:$D$29)*(G2861/100)*(E2861/1000)),
IF(C2861="Wine",
SUM(LOOKUP(2,1/(SRP!$B$21:$B$25&lt;=E2861)/(SRP!$C$21:$C$25&gt;=E2861),SRP!$D$21:$D$25)*(G2861/100)*(E2861/1000)),
IF(AND(C2861="Ready to Drink",D2861="RTD-One Pour Cocktail&gt;7%&lt;=14.5"),
SUM(LOOKUP(2,1/(SRP!$B$16:$B$20&lt;=E2861)/(SRP!$C$16:$C$20&gt;=E2861),SRP!$D$16:$D$20)*(G2861/100)*(E2861/1000)),
IF(C2861="Ready to Drink",
SUM(LOOKUP(2,1/(SRP!$B$11:$B$15&lt;=E2861)/(SRP!$C$11:$C$15&gt;=E2861),SRP!$D$11:$D$15)*(G2861/100)*(E2861/1000)),
0)))))),2)</f>
        <v>2.58</v>
      </c>
      <c r="L2861" s="173" t="str">
        <f t="shared" si="44"/>
        <v>Beer473</v>
      </c>
      <c r="M2861" s="154">
        <f>VLOOKUP(L2861,'Slope %'!C:D,2,0)</f>
        <v>0.12</v>
      </c>
    </row>
    <row r="2862" spans="1:13" x14ac:dyDescent="0.25">
      <c r="A2862" s="169">
        <v>42856</v>
      </c>
      <c r="B2862" s="170" t="s">
        <v>2406</v>
      </c>
      <c r="C2862" s="170" t="s">
        <v>11</v>
      </c>
      <c r="D2862" s="170" t="s">
        <v>303</v>
      </c>
      <c r="E2862" s="170">
        <v>473</v>
      </c>
      <c r="F2862" s="170">
        <v>24</v>
      </c>
      <c r="G2862" s="171">
        <v>7</v>
      </c>
      <c r="H2862" s="170" t="s">
        <v>1457</v>
      </c>
      <c r="I2862" s="171">
        <v>4.8899999999999997</v>
      </c>
      <c r="J2862" s="169">
        <v>1</v>
      </c>
      <c r="K2862" s="154" cm="1">
        <f t="array" ref="K2862">ROUND(
IF(C2862="Beer",
SUM(LOOKUP(2,1/(SRP!$B$8:$B$10&lt;=E2862)/(SRP!$C$8:$C$10&gt;=E2862),SRP!$D$8:$D$10)*(G2862/100)*(E2862/1000)),
IF(C2862="Spirits",
SUM(LOOKUP(2,1/(SRP!$B$2:$B$7&lt;=E2862)/(SRP!$C$2:$C$7&gt;=E2862),SRP!$D$2:$D$7)*(G2862/100)*(E2862/1000)),
IF(AND(C2862="Wine",D2862="Fortified Wines"),
SUM(LOOKUP(2,1/(SRP!$B$26:$B$29&lt;=E2862)/(SRP!$C$26:$C$29&gt;=E2862),SRP!$D$26:$D$29)*(G2862/100)*(E2862/1000)),
IF(C2862="Wine",
SUM(LOOKUP(2,1/(SRP!$B$21:$B$25&lt;=E2862)/(SRP!$C$21:$C$25&gt;=E2862),SRP!$D$21:$D$25)*(G2862/100)*(E2862/1000)),
IF(AND(C2862="Ready to Drink",D2862="RTD-One Pour Cocktail&gt;7%&lt;=14.5"),
SUM(LOOKUP(2,1/(SRP!$B$16:$B$20&lt;=E2862)/(SRP!$C$16:$C$20&gt;=E2862),SRP!$D$16:$D$20)*(G2862/100)*(E2862/1000)),
IF(C2862="Ready to Drink",
SUM(LOOKUP(2,1/(SRP!$B$11:$B$15&lt;=E2862)/(SRP!$C$11:$C$15&gt;=E2862),SRP!$D$11:$D$15)*(G2862/100)*(E2862/1000)),
0)))))),2)</f>
        <v>2.58</v>
      </c>
      <c r="L2862" s="173" t="str">
        <f t="shared" si="44"/>
        <v>Beer473</v>
      </c>
      <c r="M2862" s="154">
        <f>VLOOKUP(L2862,'Slope %'!C:D,2,0)</f>
        <v>0.12</v>
      </c>
    </row>
    <row r="2863" spans="1:13" x14ac:dyDescent="0.25">
      <c r="A2863" s="169">
        <v>42862</v>
      </c>
      <c r="B2863" s="170" t="s">
        <v>2407</v>
      </c>
      <c r="C2863" s="170" t="s">
        <v>11</v>
      </c>
      <c r="D2863" s="170" t="s">
        <v>474</v>
      </c>
      <c r="E2863" s="170">
        <v>473</v>
      </c>
      <c r="F2863" s="170">
        <v>24</v>
      </c>
      <c r="G2863" s="171">
        <v>4.5</v>
      </c>
      <c r="H2863" s="170" t="s">
        <v>2319</v>
      </c>
      <c r="I2863" s="171">
        <v>4.49</v>
      </c>
      <c r="J2863" s="169">
        <v>1</v>
      </c>
      <c r="K2863" s="154" cm="1">
        <f t="array" ref="K2863">ROUND(
IF(C2863="Beer",
SUM(LOOKUP(2,1/(SRP!$B$8:$B$10&lt;=E2863)/(SRP!$C$8:$C$10&gt;=E2863),SRP!$D$8:$D$10)*(G2863/100)*(E2863/1000)),
IF(C2863="Spirits",
SUM(LOOKUP(2,1/(SRP!$B$2:$B$7&lt;=E2863)/(SRP!$C$2:$C$7&gt;=E2863),SRP!$D$2:$D$7)*(G2863/100)*(E2863/1000)),
IF(AND(C2863="Wine",D2863="Fortified Wines"),
SUM(LOOKUP(2,1/(SRP!$B$26:$B$29&lt;=E2863)/(SRP!$C$26:$C$29&gt;=E2863),SRP!$D$26:$D$29)*(G2863/100)*(E2863/1000)),
IF(C2863="Wine",
SUM(LOOKUP(2,1/(SRP!$B$21:$B$25&lt;=E2863)/(SRP!$C$21:$C$25&gt;=E2863),SRP!$D$21:$D$25)*(G2863/100)*(E2863/1000)),
IF(AND(C2863="Ready to Drink",D2863="RTD-One Pour Cocktail&gt;7%&lt;=14.5"),
SUM(LOOKUP(2,1/(SRP!$B$16:$B$20&lt;=E2863)/(SRP!$C$16:$C$20&gt;=E2863),SRP!$D$16:$D$20)*(G2863/100)*(E2863/1000)),
IF(C2863="Ready to Drink",
SUM(LOOKUP(2,1/(SRP!$B$11:$B$15&lt;=E2863)/(SRP!$C$11:$C$15&gt;=E2863),SRP!$D$11:$D$15)*(G2863/100)*(E2863/1000)),
0)))))),2)</f>
        <v>1.66</v>
      </c>
      <c r="L2863" s="173" t="str">
        <f t="shared" si="44"/>
        <v>Beer473</v>
      </c>
      <c r="M2863" s="154">
        <f>VLOOKUP(L2863,'Slope %'!C:D,2,0)</f>
        <v>0.12</v>
      </c>
    </row>
    <row r="2864" spans="1:13" x14ac:dyDescent="0.25">
      <c r="A2864" s="169">
        <v>42862</v>
      </c>
      <c r="B2864" s="170" t="s">
        <v>2407</v>
      </c>
      <c r="C2864" s="170" t="s">
        <v>11</v>
      </c>
      <c r="D2864" s="170" t="s">
        <v>474</v>
      </c>
      <c r="E2864" s="170">
        <v>473</v>
      </c>
      <c r="F2864" s="170">
        <v>24</v>
      </c>
      <c r="G2864" s="171">
        <v>4.5</v>
      </c>
      <c r="H2864" s="170" t="s">
        <v>1407</v>
      </c>
      <c r="I2864" s="171">
        <v>4.49</v>
      </c>
      <c r="J2864" s="169">
        <v>1</v>
      </c>
      <c r="K2864" s="154" cm="1">
        <f t="array" ref="K2864">ROUND(
IF(C2864="Beer",
SUM(LOOKUP(2,1/(SRP!$B$8:$B$10&lt;=E2864)/(SRP!$C$8:$C$10&gt;=E2864),SRP!$D$8:$D$10)*(G2864/100)*(E2864/1000)),
IF(C2864="Spirits",
SUM(LOOKUP(2,1/(SRP!$B$2:$B$7&lt;=E2864)/(SRP!$C$2:$C$7&gt;=E2864),SRP!$D$2:$D$7)*(G2864/100)*(E2864/1000)),
IF(AND(C2864="Wine",D2864="Fortified Wines"),
SUM(LOOKUP(2,1/(SRP!$B$26:$B$29&lt;=E2864)/(SRP!$C$26:$C$29&gt;=E2864),SRP!$D$26:$D$29)*(G2864/100)*(E2864/1000)),
IF(C2864="Wine",
SUM(LOOKUP(2,1/(SRP!$B$21:$B$25&lt;=E2864)/(SRP!$C$21:$C$25&gt;=E2864),SRP!$D$21:$D$25)*(G2864/100)*(E2864/1000)),
IF(AND(C2864="Ready to Drink",D2864="RTD-One Pour Cocktail&gt;7%&lt;=14.5"),
SUM(LOOKUP(2,1/(SRP!$B$16:$B$20&lt;=E2864)/(SRP!$C$16:$C$20&gt;=E2864),SRP!$D$16:$D$20)*(G2864/100)*(E2864/1000)),
IF(C2864="Ready to Drink",
SUM(LOOKUP(2,1/(SRP!$B$11:$B$15&lt;=E2864)/(SRP!$C$11:$C$15&gt;=E2864),SRP!$D$11:$D$15)*(G2864/100)*(E2864/1000)),
0)))))),2)</f>
        <v>1.66</v>
      </c>
      <c r="L2864" s="173" t="str">
        <f t="shared" si="44"/>
        <v>Beer473</v>
      </c>
      <c r="M2864" s="154">
        <f>VLOOKUP(L2864,'Slope %'!C:D,2,0)</f>
        <v>0.12</v>
      </c>
    </row>
    <row r="2865" spans="1:13" x14ac:dyDescent="0.25">
      <c r="A2865" s="169">
        <v>42864</v>
      </c>
      <c r="B2865" s="170" t="s">
        <v>2408</v>
      </c>
      <c r="C2865" s="170" t="s">
        <v>24</v>
      </c>
      <c r="D2865" s="170" t="s">
        <v>34</v>
      </c>
      <c r="E2865" s="170">
        <v>750</v>
      </c>
      <c r="F2865" s="170">
        <v>6</v>
      </c>
      <c r="G2865" s="171">
        <v>14</v>
      </c>
      <c r="H2865" s="170" t="s">
        <v>280</v>
      </c>
      <c r="I2865" s="171">
        <v>49.99</v>
      </c>
      <c r="J2865" s="169">
        <v>1</v>
      </c>
      <c r="K2865" s="154" cm="1">
        <f t="array" ref="K2865">ROUND(
IF(C2865="Beer",
SUM(LOOKUP(2,1/(SRP!$B$8:$B$10&lt;=E2865)/(SRP!$C$8:$C$10&gt;=E2865),SRP!$D$8:$D$10)*(G2865/100)*(E2865/1000)),
IF(C2865="Spirits",
SUM(LOOKUP(2,1/(SRP!$B$2:$B$7&lt;=E2865)/(SRP!$C$2:$C$7&gt;=E2865),SRP!$D$2:$D$7)*(G2865/100)*(E2865/1000)),
IF(AND(C2865="Wine",D2865="Fortified Wines"),
SUM(LOOKUP(2,1/(SRP!$B$26:$B$29&lt;=E2865)/(SRP!$C$26:$C$29&gt;=E2865),SRP!$D$26:$D$29)*(G2865/100)*(E2865/1000)),
IF(C2865="Wine",
SUM(LOOKUP(2,1/(SRP!$B$21:$B$25&lt;=E2865)/(SRP!$C$21:$C$25&gt;=E2865),SRP!$D$21:$D$25)*(G2865/100)*(E2865/1000)),
IF(AND(C2865="Ready to Drink",D2865="RTD-One Pour Cocktail&gt;7%&lt;=14.5"),
SUM(LOOKUP(2,1/(SRP!$B$16:$B$20&lt;=E2865)/(SRP!$C$16:$C$20&gt;=E2865),SRP!$D$16:$D$20)*(G2865/100)*(E2865/1000)),
IF(C2865="Ready to Drink",
SUM(LOOKUP(2,1/(SRP!$B$11:$B$15&lt;=E2865)/(SRP!$C$11:$C$15&gt;=E2865),SRP!$D$11:$D$15)*(G2865/100)*(E2865/1000)),
0)))))),2)</f>
        <v>8.1999999999999993</v>
      </c>
      <c r="L2865" s="173" t="str">
        <f t="shared" si="44"/>
        <v>Wine750</v>
      </c>
      <c r="M2865" s="154">
        <f>VLOOKUP(L2865,'Slope %'!C:D,2,0)</f>
        <v>0.1</v>
      </c>
    </row>
    <row r="2866" spans="1:13" x14ac:dyDescent="0.25">
      <c r="A2866" s="169">
        <v>42865</v>
      </c>
      <c r="B2866" s="170" t="s">
        <v>1354</v>
      </c>
      <c r="C2866" s="170" t="s">
        <v>15</v>
      </c>
      <c r="D2866" s="170" t="s">
        <v>19</v>
      </c>
      <c r="E2866" s="170">
        <v>3000</v>
      </c>
      <c r="F2866" s="170">
        <v>3</v>
      </c>
      <c r="G2866" s="171">
        <v>40</v>
      </c>
      <c r="H2866" s="170" t="s">
        <v>222</v>
      </c>
      <c r="I2866" s="171">
        <v>199.99</v>
      </c>
      <c r="J2866" s="169">
        <v>1</v>
      </c>
      <c r="K2866" s="154" cm="1">
        <f t="array" ref="K2866">ROUND(
IF(C2866="Beer",
SUM(LOOKUP(2,1/(SRP!$B$8:$B$10&lt;=E2866)/(SRP!$C$8:$C$10&gt;=E2866),SRP!$D$8:$D$10)*(G2866/100)*(E2866/1000)),
IF(C2866="Spirits",
SUM(LOOKUP(2,1/(SRP!$B$2:$B$7&lt;=E2866)/(SRP!$C$2:$C$7&gt;=E2866),SRP!$D$2:$D$7)*(G2866/100)*(E2866/1000)),
IF(AND(C2866="Wine",D2866="Fortified Wines"),
SUM(LOOKUP(2,1/(SRP!$B$26:$B$29&lt;=E2866)/(SRP!$C$26:$C$29&gt;=E2866),SRP!$D$26:$D$29)*(G2866/100)*(E2866/1000)),
IF(C2866="Wine",
SUM(LOOKUP(2,1/(SRP!$B$21:$B$25&lt;=E2866)/(SRP!$C$21:$C$25&gt;=E2866),SRP!$D$21:$D$25)*(G2866/100)*(E2866/1000)),
IF(AND(C2866="Ready to Drink",D2866="RTD-One Pour Cocktail&gt;7%&lt;=14.5"),
SUM(LOOKUP(2,1/(SRP!$B$16:$B$20&lt;=E2866)/(SRP!$C$16:$C$20&gt;=E2866),SRP!$D$16:$D$20)*(G2866/100)*(E2866/1000)),
IF(C2866="Ready to Drink",
SUM(LOOKUP(2,1/(SRP!$B$11:$B$15&lt;=E2866)/(SRP!$C$11:$C$15&gt;=E2866),SRP!$D$11:$D$15)*(G2866/100)*(E2866/1000)),
0)))))),2)</f>
        <v>93.68</v>
      </c>
      <c r="L2866" s="173" t="str">
        <f t="shared" si="44"/>
        <v>Spirits3000</v>
      </c>
      <c r="M2866" s="154">
        <f>VLOOKUP(L2866,'Slope %'!C:D,2,0)</f>
        <v>0.03</v>
      </c>
    </row>
    <row r="2867" spans="1:13" x14ac:dyDescent="0.25">
      <c r="A2867" s="169">
        <v>42871</v>
      </c>
      <c r="B2867" s="170" t="s">
        <v>2409</v>
      </c>
      <c r="C2867" s="170" t="s">
        <v>263</v>
      </c>
      <c r="D2867" s="170" t="s">
        <v>806</v>
      </c>
      <c r="E2867" s="170">
        <v>4260</v>
      </c>
      <c r="F2867" s="170">
        <v>2</v>
      </c>
      <c r="G2867" s="171">
        <v>5</v>
      </c>
      <c r="H2867" s="170" t="s">
        <v>13</v>
      </c>
      <c r="I2867" s="171">
        <v>32.99</v>
      </c>
      <c r="J2867" s="169">
        <v>12</v>
      </c>
      <c r="K2867" s="154" cm="1">
        <f t="array" ref="K2867">ROUND(
IF(C2867="Beer",
SUM(LOOKUP(2,1/(SRP!$B$8:$B$10&lt;=E2867)/(SRP!$C$8:$C$10&gt;=E2867),SRP!$D$8:$D$10)*(G2867/100)*(E2867/1000)),
IF(C2867="Spirits",
SUM(LOOKUP(2,1/(SRP!$B$2:$B$7&lt;=E2867)/(SRP!$C$2:$C$7&gt;=E2867),SRP!$D$2:$D$7)*(G2867/100)*(E2867/1000)),
IF(AND(C2867="Wine",D2867="Fortified Wines"),
SUM(LOOKUP(2,1/(SRP!$B$26:$B$29&lt;=E2867)/(SRP!$C$26:$C$29&gt;=E2867),SRP!$D$26:$D$29)*(G2867/100)*(E2867/1000)),
IF(C2867="Wine",
SUM(LOOKUP(2,1/(SRP!$B$21:$B$25&lt;=E2867)/(SRP!$C$21:$C$25&gt;=E2867),SRP!$D$21:$D$25)*(G2867/100)*(E2867/1000)),
IF(AND(C2867="Ready to Drink",D2867="RTD-One Pour Cocktail&gt;7%&lt;=14.5"),
SUM(LOOKUP(2,1/(SRP!$B$16:$B$20&lt;=E2867)/(SRP!$C$16:$C$20&gt;=E2867),SRP!$D$16:$D$20)*(G2867/100)*(E2867/1000)),
IF(C2867="Ready to Drink",
SUM(LOOKUP(2,1/(SRP!$B$11:$B$15&lt;=E2867)/(SRP!$C$11:$C$15&gt;=E2867),SRP!$D$11:$D$15)*(G2867/100)*(E2867/1000)),
0)))))),2)</f>
        <v>16.63</v>
      </c>
      <c r="L2867" s="173" t="str">
        <f t="shared" si="44"/>
        <v>Ready to Drink4260</v>
      </c>
      <c r="M2867" s="154">
        <f>VLOOKUP(L2867,'Slope %'!C:D,2,0)</f>
        <v>7.0000000000000007E-2</v>
      </c>
    </row>
    <row r="2868" spans="1:13" x14ac:dyDescent="0.25">
      <c r="A2868" s="169">
        <v>42871</v>
      </c>
      <c r="B2868" s="170" t="s">
        <v>2409</v>
      </c>
      <c r="C2868" s="170" t="s">
        <v>263</v>
      </c>
      <c r="D2868" s="170" t="s">
        <v>806</v>
      </c>
      <c r="E2868" s="170">
        <v>4260</v>
      </c>
      <c r="F2868" s="170">
        <v>2</v>
      </c>
      <c r="G2868" s="171">
        <v>5</v>
      </c>
      <c r="H2868" s="170" t="s">
        <v>13</v>
      </c>
      <c r="I2868" s="171">
        <v>32.99</v>
      </c>
      <c r="J2868" s="169">
        <v>12</v>
      </c>
      <c r="K2868" s="154" cm="1">
        <f t="array" ref="K2868">ROUND(
IF(C2868="Beer",
SUM(LOOKUP(2,1/(SRP!$B$8:$B$10&lt;=E2868)/(SRP!$C$8:$C$10&gt;=E2868),SRP!$D$8:$D$10)*(G2868/100)*(E2868/1000)),
IF(C2868="Spirits",
SUM(LOOKUP(2,1/(SRP!$B$2:$B$7&lt;=E2868)/(SRP!$C$2:$C$7&gt;=E2868),SRP!$D$2:$D$7)*(G2868/100)*(E2868/1000)),
IF(AND(C2868="Wine",D2868="Fortified Wines"),
SUM(LOOKUP(2,1/(SRP!$B$26:$B$29&lt;=E2868)/(SRP!$C$26:$C$29&gt;=E2868),SRP!$D$26:$D$29)*(G2868/100)*(E2868/1000)),
IF(C2868="Wine",
SUM(LOOKUP(2,1/(SRP!$B$21:$B$25&lt;=E2868)/(SRP!$C$21:$C$25&gt;=E2868),SRP!$D$21:$D$25)*(G2868/100)*(E2868/1000)),
IF(AND(C2868="Ready to Drink",D2868="RTD-One Pour Cocktail&gt;7%&lt;=14.5"),
SUM(LOOKUP(2,1/(SRP!$B$16:$B$20&lt;=E2868)/(SRP!$C$16:$C$20&gt;=E2868),SRP!$D$16:$D$20)*(G2868/100)*(E2868/1000)),
IF(C2868="Ready to Drink",
SUM(LOOKUP(2,1/(SRP!$B$11:$B$15&lt;=E2868)/(SRP!$C$11:$C$15&gt;=E2868),SRP!$D$11:$D$15)*(G2868/100)*(E2868/1000)),
0)))))),2)</f>
        <v>16.63</v>
      </c>
      <c r="L2868" s="173" t="str">
        <f t="shared" si="44"/>
        <v>Ready to Drink4260</v>
      </c>
      <c r="M2868" s="154">
        <f>VLOOKUP(L2868,'Slope %'!C:D,2,0)</f>
        <v>7.0000000000000007E-2</v>
      </c>
    </row>
    <row r="2869" spans="1:13" x14ac:dyDescent="0.25">
      <c r="A2869" s="169">
        <v>42886</v>
      </c>
      <c r="B2869" s="170" t="s">
        <v>2410</v>
      </c>
      <c r="C2869" s="170" t="s">
        <v>263</v>
      </c>
      <c r="D2869" s="170" t="s">
        <v>806</v>
      </c>
      <c r="E2869" s="170">
        <v>4260</v>
      </c>
      <c r="F2869" s="170">
        <v>2</v>
      </c>
      <c r="G2869" s="171">
        <v>5</v>
      </c>
      <c r="H2869" s="170" t="s">
        <v>13</v>
      </c>
      <c r="I2869" s="171">
        <v>32.99</v>
      </c>
      <c r="J2869" s="169">
        <v>12</v>
      </c>
      <c r="K2869" s="154" cm="1">
        <f t="array" ref="K2869">ROUND(
IF(C2869="Beer",
SUM(LOOKUP(2,1/(SRP!$B$8:$B$10&lt;=E2869)/(SRP!$C$8:$C$10&gt;=E2869),SRP!$D$8:$D$10)*(G2869/100)*(E2869/1000)),
IF(C2869="Spirits",
SUM(LOOKUP(2,1/(SRP!$B$2:$B$7&lt;=E2869)/(SRP!$C$2:$C$7&gt;=E2869),SRP!$D$2:$D$7)*(G2869/100)*(E2869/1000)),
IF(AND(C2869="Wine",D2869="Fortified Wines"),
SUM(LOOKUP(2,1/(SRP!$B$26:$B$29&lt;=E2869)/(SRP!$C$26:$C$29&gt;=E2869),SRP!$D$26:$D$29)*(G2869/100)*(E2869/1000)),
IF(C2869="Wine",
SUM(LOOKUP(2,1/(SRP!$B$21:$B$25&lt;=E2869)/(SRP!$C$21:$C$25&gt;=E2869),SRP!$D$21:$D$25)*(G2869/100)*(E2869/1000)),
IF(AND(C2869="Ready to Drink",D2869="RTD-One Pour Cocktail&gt;7%&lt;=14.5"),
SUM(LOOKUP(2,1/(SRP!$B$16:$B$20&lt;=E2869)/(SRP!$C$16:$C$20&gt;=E2869),SRP!$D$16:$D$20)*(G2869/100)*(E2869/1000)),
IF(C2869="Ready to Drink",
SUM(LOOKUP(2,1/(SRP!$B$11:$B$15&lt;=E2869)/(SRP!$C$11:$C$15&gt;=E2869),SRP!$D$11:$D$15)*(G2869/100)*(E2869/1000)),
0)))))),2)</f>
        <v>16.63</v>
      </c>
      <c r="L2869" s="173" t="str">
        <f t="shared" si="44"/>
        <v>Ready to Drink4260</v>
      </c>
      <c r="M2869" s="154">
        <f>VLOOKUP(L2869,'Slope %'!C:D,2,0)</f>
        <v>7.0000000000000007E-2</v>
      </c>
    </row>
    <row r="2870" spans="1:13" x14ac:dyDescent="0.25">
      <c r="A2870" s="169">
        <v>42886</v>
      </c>
      <c r="B2870" s="170" t="s">
        <v>2410</v>
      </c>
      <c r="C2870" s="170" t="s">
        <v>263</v>
      </c>
      <c r="D2870" s="170" t="s">
        <v>806</v>
      </c>
      <c r="E2870" s="170">
        <v>4260</v>
      </c>
      <c r="F2870" s="170">
        <v>2</v>
      </c>
      <c r="G2870" s="171">
        <v>5</v>
      </c>
      <c r="H2870" s="170" t="s">
        <v>13</v>
      </c>
      <c r="I2870" s="171">
        <v>32.99</v>
      </c>
      <c r="J2870" s="169">
        <v>12</v>
      </c>
      <c r="K2870" s="154" cm="1">
        <f t="array" ref="K2870">ROUND(
IF(C2870="Beer",
SUM(LOOKUP(2,1/(SRP!$B$8:$B$10&lt;=E2870)/(SRP!$C$8:$C$10&gt;=E2870),SRP!$D$8:$D$10)*(G2870/100)*(E2870/1000)),
IF(C2870="Spirits",
SUM(LOOKUP(2,1/(SRP!$B$2:$B$7&lt;=E2870)/(SRP!$C$2:$C$7&gt;=E2870),SRP!$D$2:$D$7)*(G2870/100)*(E2870/1000)),
IF(AND(C2870="Wine",D2870="Fortified Wines"),
SUM(LOOKUP(2,1/(SRP!$B$26:$B$29&lt;=E2870)/(SRP!$C$26:$C$29&gt;=E2870),SRP!$D$26:$D$29)*(G2870/100)*(E2870/1000)),
IF(C2870="Wine",
SUM(LOOKUP(2,1/(SRP!$B$21:$B$25&lt;=E2870)/(SRP!$C$21:$C$25&gt;=E2870),SRP!$D$21:$D$25)*(G2870/100)*(E2870/1000)),
IF(AND(C2870="Ready to Drink",D2870="RTD-One Pour Cocktail&gt;7%&lt;=14.5"),
SUM(LOOKUP(2,1/(SRP!$B$16:$B$20&lt;=E2870)/(SRP!$C$16:$C$20&gt;=E2870),SRP!$D$16:$D$20)*(G2870/100)*(E2870/1000)),
IF(C2870="Ready to Drink",
SUM(LOOKUP(2,1/(SRP!$B$11:$B$15&lt;=E2870)/(SRP!$C$11:$C$15&gt;=E2870),SRP!$D$11:$D$15)*(G2870/100)*(E2870/1000)),
0)))))),2)</f>
        <v>16.63</v>
      </c>
      <c r="L2870" s="173" t="str">
        <f t="shared" si="44"/>
        <v>Ready to Drink4260</v>
      </c>
      <c r="M2870" s="154">
        <f>VLOOKUP(L2870,'Slope %'!C:D,2,0)</f>
        <v>7.0000000000000007E-2</v>
      </c>
    </row>
    <row r="2871" spans="1:13" x14ac:dyDescent="0.25">
      <c r="A2871" s="169">
        <v>42894</v>
      </c>
      <c r="B2871" s="170" t="s">
        <v>2411</v>
      </c>
      <c r="C2871" s="170" t="s">
        <v>263</v>
      </c>
      <c r="D2871" s="170" t="s">
        <v>806</v>
      </c>
      <c r="E2871" s="170">
        <v>355</v>
      </c>
      <c r="F2871" s="170">
        <v>24</v>
      </c>
      <c r="G2871" s="171">
        <v>4.5</v>
      </c>
      <c r="H2871" s="170" t="s">
        <v>1324</v>
      </c>
      <c r="I2871" s="171">
        <v>3.69</v>
      </c>
      <c r="J2871" s="169">
        <v>1</v>
      </c>
      <c r="K2871" s="154" cm="1">
        <f t="array" ref="K2871">ROUND(
IF(C2871="Beer",
SUM(LOOKUP(2,1/(SRP!$B$8:$B$10&lt;=E2871)/(SRP!$C$8:$C$10&gt;=E2871),SRP!$D$8:$D$10)*(G2871/100)*(E2871/1000)),
IF(C2871="Spirits",
SUM(LOOKUP(2,1/(SRP!$B$2:$B$7&lt;=E2871)/(SRP!$C$2:$C$7&gt;=E2871),SRP!$D$2:$D$7)*(G2871/100)*(E2871/1000)),
IF(AND(C2871="Wine",D2871="Fortified Wines"),
SUM(LOOKUP(2,1/(SRP!$B$26:$B$29&lt;=E2871)/(SRP!$C$26:$C$29&gt;=E2871),SRP!$D$26:$D$29)*(G2871/100)*(E2871/1000)),
IF(C2871="Wine",
SUM(LOOKUP(2,1/(SRP!$B$21:$B$25&lt;=E2871)/(SRP!$C$21:$C$25&gt;=E2871),SRP!$D$21:$D$25)*(G2871/100)*(E2871/1000)),
IF(AND(C2871="Ready to Drink",D2871="RTD-One Pour Cocktail&gt;7%&lt;=14.5"),
SUM(LOOKUP(2,1/(SRP!$B$16:$B$20&lt;=E2871)/(SRP!$C$16:$C$20&gt;=E2871),SRP!$D$16:$D$20)*(G2871/100)*(E2871/1000)),
IF(C2871="Ready to Drink",
SUM(LOOKUP(2,1/(SRP!$B$11:$B$15&lt;=E2871)/(SRP!$C$11:$C$15&gt;=E2871),SRP!$D$11:$D$15)*(G2871/100)*(E2871/1000)),
0)))))),2)</f>
        <v>1.42</v>
      </c>
      <c r="L2871" s="173" t="str">
        <f t="shared" si="44"/>
        <v>Ready to Drink355</v>
      </c>
      <c r="M2871" s="154">
        <f>VLOOKUP(L2871,'Slope %'!C:D,2,0)</f>
        <v>0.12</v>
      </c>
    </row>
    <row r="2872" spans="1:13" x14ac:dyDescent="0.25">
      <c r="A2872" s="169">
        <v>42914</v>
      </c>
      <c r="B2872" s="170" t="s">
        <v>2412</v>
      </c>
      <c r="C2872" s="170" t="s">
        <v>263</v>
      </c>
      <c r="D2872" s="170" t="s">
        <v>332</v>
      </c>
      <c r="E2872" s="170">
        <v>2130</v>
      </c>
      <c r="F2872" s="170">
        <v>4</v>
      </c>
      <c r="G2872" s="171">
        <v>5</v>
      </c>
      <c r="H2872" s="170" t="s">
        <v>29</v>
      </c>
      <c r="I2872" s="171">
        <v>17.989999999999998</v>
      </c>
      <c r="J2872" s="169">
        <v>6</v>
      </c>
      <c r="K2872" s="154" cm="1">
        <f t="array" ref="K2872">ROUND(
IF(C2872="Beer",
SUM(LOOKUP(2,1/(SRP!$B$8:$B$10&lt;=E2872)/(SRP!$C$8:$C$10&gt;=E2872),SRP!$D$8:$D$10)*(G2872/100)*(E2872/1000)),
IF(C2872="Spirits",
SUM(LOOKUP(2,1/(SRP!$B$2:$B$7&lt;=E2872)/(SRP!$C$2:$C$7&gt;=E2872),SRP!$D$2:$D$7)*(G2872/100)*(E2872/1000)),
IF(AND(C2872="Wine",D2872="Fortified Wines"),
SUM(LOOKUP(2,1/(SRP!$B$26:$B$29&lt;=E2872)/(SRP!$C$26:$C$29&gt;=E2872),SRP!$D$26:$D$29)*(G2872/100)*(E2872/1000)),
IF(C2872="Wine",
SUM(LOOKUP(2,1/(SRP!$B$21:$B$25&lt;=E2872)/(SRP!$C$21:$C$25&gt;=E2872),SRP!$D$21:$D$25)*(G2872/100)*(E2872/1000)),
IF(AND(C2872="Ready to Drink",D2872="RTD-One Pour Cocktail&gt;7%&lt;=14.5"),
SUM(LOOKUP(2,1/(SRP!$B$16:$B$20&lt;=E2872)/(SRP!$C$16:$C$20&gt;=E2872),SRP!$D$16:$D$20)*(G2872/100)*(E2872/1000)),
IF(C2872="Ready to Drink",
SUM(LOOKUP(2,1/(SRP!$B$11:$B$15&lt;=E2872)/(SRP!$C$11:$C$15&gt;=E2872),SRP!$D$11:$D$15)*(G2872/100)*(E2872/1000)),
0)))))),2)</f>
        <v>8.31</v>
      </c>
      <c r="L2872" s="173" t="str">
        <f t="shared" si="44"/>
        <v>Ready to Drink2130</v>
      </c>
      <c r="M2872" s="154">
        <f>VLOOKUP(L2872,'Slope %'!C:D,2,0)</f>
        <v>0.1</v>
      </c>
    </row>
    <row r="2873" spans="1:13" x14ac:dyDescent="0.25">
      <c r="A2873" s="169">
        <v>42925</v>
      </c>
      <c r="B2873" s="170" t="s">
        <v>2413</v>
      </c>
      <c r="C2873" s="170" t="s">
        <v>11</v>
      </c>
      <c r="D2873" s="170" t="s">
        <v>267</v>
      </c>
      <c r="E2873" s="170">
        <v>473</v>
      </c>
      <c r="F2873" s="170">
        <v>24</v>
      </c>
      <c r="G2873" s="171">
        <v>5.25</v>
      </c>
      <c r="H2873" s="170" t="s">
        <v>2066</v>
      </c>
      <c r="I2873" s="171">
        <v>3.79</v>
      </c>
      <c r="J2873" s="169">
        <v>1</v>
      </c>
      <c r="K2873" s="154" cm="1">
        <f t="array" ref="K2873">ROUND(
IF(C2873="Beer",
SUM(LOOKUP(2,1/(SRP!$B$8:$B$10&lt;=E2873)/(SRP!$C$8:$C$10&gt;=E2873),SRP!$D$8:$D$10)*(G2873/100)*(E2873/1000)),
IF(C2873="Spirits",
SUM(LOOKUP(2,1/(SRP!$B$2:$B$7&lt;=E2873)/(SRP!$C$2:$C$7&gt;=E2873),SRP!$D$2:$D$7)*(G2873/100)*(E2873/1000)),
IF(AND(C2873="Wine",D2873="Fortified Wines"),
SUM(LOOKUP(2,1/(SRP!$B$26:$B$29&lt;=E2873)/(SRP!$C$26:$C$29&gt;=E2873),SRP!$D$26:$D$29)*(G2873/100)*(E2873/1000)),
IF(C2873="Wine",
SUM(LOOKUP(2,1/(SRP!$B$21:$B$25&lt;=E2873)/(SRP!$C$21:$C$25&gt;=E2873),SRP!$D$21:$D$25)*(G2873/100)*(E2873/1000)),
IF(AND(C2873="Ready to Drink",D2873="RTD-One Pour Cocktail&gt;7%&lt;=14.5"),
SUM(LOOKUP(2,1/(SRP!$B$16:$B$20&lt;=E2873)/(SRP!$C$16:$C$20&gt;=E2873),SRP!$D$16:$D$20)*(G2873/100)*(E2873/1000)),
IF(C2873="Ready to Drink",
SUM(LOOKUP(2,1/(SRP!$B$11:$B$15&lt;=E2873)/(SRP!$C$11:$C$15&gt;=E2873),SRP!$D$11:$D$15)*(G2873/100)*(E2873/1000)),
0)))))),2)</f>
        <v>1.94</v>
      </c>
      <c r="L2873" s="173" t="str">
        <f t="shared" si="44"/>
        <v>Beer473</v>
      </c>
      <c r="M2873" s="154">
        <f>VLOOKUP(L2873,'Slope %'!C:D,2,0)</f>
        <v>0.12</v>
      </c>
    </row>
    <row r="2874" spans="1:13" x14ac:dyDescent="0.25">
      <c r="A2874" s="169">
        <v>42925</v>
      </c>
      <c r="B2874" s="170" t="s">
        <v>2413</v>
      </c>
      <c r="C2874" s="170" t="s">
        <v>11</v>
      </c>
      <c r="D2874" s="170" t="s">
        <v>267</v>
      </c>
      <c r="E2874" s="170">
        <v>473</v>
      </c>
      <c r="F2874" s="170">
        <v>24</v>
      </c>
      <c r="G2874" s="171">
        <v>5.25</v>
      </c>
      <c r="H2874" s="170" t="s">
        <v>2066</v>
      </c>
      <c r="I2874" s="171">
        <v>3.79</v>
      </c>
      <c r="J2874" s="169">
        <v>1</v>
      </c>
      <c r="K2874" s="154" cm="1">
        <f t="array" ref="K2874">ROUND(
IF(C2874="Beer",
SUM(LOOKUP(2,1/(SRP!$B$8:$B$10&lt;=E2874)/(SRP!$C$8:$C$10&gt;=E2874),SRP!$D$8:$D$10)*(G2874/100)*(E2874/1000)),
IF(C2874="Spirits",
SUM(LOOKUP(2,1/(SRP!$B$2:$B$7&lt;=E2874)/(SRP!$C$2:$C$7&gt;=E2874),SRP!$D$2:$D$7)*(G2874/100)*(E2874/1000)),
IF(AND(C2874="Wine",D2874="Fortified Wines"),
SUM(LOOKUP(2,1/(SRP!$B$26:$B$29&lt;=E2874)/(SRP!$C$26:$C$29&gt;=E2874),SRP!$D$26:$D$29)*(G2874/100)*(E2874/1000)),
IF(C2874="Wine",
SUM(LOOKUP(2,1/(SRP!$B$21:$B$25&lt;=E2874)/(SRP!$C$21:$C$25&gt;=E2874),SRP!$D$21:$D$25)*(G2874/100)*(E2874/1000)),
IF(AND(C2874="Ready to Drink",D2874="RTD-One Pour Cocktail&gt;7%&lt;=14.5"),
SUM(LOOKUP(2,1/(SRP!$B$16:$B$20&lt;=E2874)/(SRP!$C$16:$C$20&gt;=E2874),SRP!$D$16:$D$20)*(G2874/100)*(E2874/1000)),
IF(C2874="Ready to Drink",
SUM(LOOKUP(2,1/(SRP!$B$11:$B$15&lt;=E2874)/(SRP!$C$11:$C$15&gt;=E2874),SRP!$D$11:$D$15)*(G2874/100)*(E2874/1000)),
0)))))),2)</f>
        <v>1.94</v>
      </c>
      <c r="L2874" s="173" t="str">
        <f t="shared" si="44"/>
        <v>Beer473</v>
      </c>
      <c r="M2874" s="154">
        <f>VLOOKUP(L2874,'Slope %'!C:D,2,0)</f>
        <v>0.12</v>
      </c>
    </row>
    <row r="2875" spans="1:13" x14ac:dyDescent="0.25">
      <c r="A2875" s="169">
        <v>42986</v>
      </c>
      <c r="B2875" s="170" t="s">
        <v>2414</v>
      </c>
      <c r="C2875" s="170" t="s">
        <v>263</v>
      </c>
      <c r="D2875" s="170" t="s">
        <v>646</v>
      </c>
      <c r="E2875" s="170">
        <v>458</v>
      </c>
      <c r="F2875" s="170">
        <v>24</v>
      </c>
      <c r="G2875" s="171">
        <v>5.5</v>
      </c>
      <c r="H2875" s="170" t="s">
        <v>333</v>
      </c>
      <c r="I2875" s="171">
        <v>3.69</v>
      </c>
      <c r="J2875" s="169">
        <v>1</v>
      </c>
      <c r="K2875" s="154" cm="1">
        <f t="array" ref="K2875">ROUND(
IF(C2875="Beer",
SUM(LOOKUP(2,1/(SRP!$B$8:$B$10&lt;=E2875)/(SRP!$C$8:$C$10&gt;=E2875),SRP!$D$8:$D$10)*(G2875/100)*(E2875/1000)),
IF(C2875="Spirits",
SUM(LOOKUP(2,1/(SRP!$B$2:$B$7&lt;=E2875)/(SRP!$C$2:$C$7&gt;=E2875),SRP!$D$2:$D$7)*(G2875/100)*(E2875/1000)),
IF(AND(C2875="Wine",D2875="Fortified Wines"),
SUM(LOOKUP(2,1/(SRP!$B$26:$B$29&lt;=E2875)/(SRP!$C$26:$C$29&gt;=E2875),SRP!$D$26:$D$29)*(G2875/100)*(E2875/1000)),
IF(C2875="Wine",
SUM(LOOKUP(2,1/(SRP!$B$21:$B$25&lt;=E2875)/(SRP!$C$21:$C$25&gt;=E2875),SRP!$D$21:$D$25)*(G2875/100)*(E2875/1000)),
IF(AND(C2875="Ready to Drink",D2875="RTD-One Pour Cocktail&gt;7%&lt;=14.5"),
SUM(LOOKUP(2,1/(SRP!$B$16:$B$20&lt;=E2875)/(SRP!$C$16:$C$20&gt;=E2875),SRP!$D$16:$D$20)*(G2875/100)*(E2875/1000)),
IF(C2875="Ready to Drink",
SUM(LOOKUP(2,1/(SRP!$B$11:$B$15&lt;=E2875)/(SRP!$C$11:$C$15&gt;=E2875),SRP!$D$11:$D$15)*(G2875/100)*(E2875/1000)),
0)))))),2)</f>
        <v>2.08</v>
      </c>
      <c r="L2875" s="173" t="str">
        <f t="shared" si="44"/>
        <v>Ready to Drink458</v>
      </c>
      <c r="M2875" s="154">
        <f>VLOOKUP(L2875,'Slope %'!C:D,2,0)</f>
        <v>0.12</v>
      </c>
    </row>
    <row r="2876" spans="1:13" x14ac:dyDescent="0.25">
      <c r="A2876" s="169">
        <v>43020</v>
      </c>
      <c r="B2876" s="170" t="s">
        <v>2415</v>
      </c>
      <c r="C2876" s="170" t="s">
        <v>263</v>
      </c>
      <c r="D2876" s="170" t="s">
        <v>646</v>
      </c>
      <c r="E2876" s="170">
        <v>473</v>
      </c>
      <c r="F2876" s="170">
        <v>24</v>
      </c>
      <c r="G2876" s="171">
        <v>5</v>
      </c>
      <c r="H2876" s="170" t="s">
        <v>105</v>
      </c>
      <c r="I2876" s="171">
        <v>3.98</v>
      </c>
      <c r="J2876" s="169">
        <v>1</v>
      </c>
      <c r="K2876" s="154" cm="1">
        <f t="array" ref="K2876">ROUND(
IF(C2876="Beer",
SUM(LOOKUP(2,1/(SRP!$B$8:$B$10&lt;=E2876)/(SRP!$C$8:$C$10&gt;=E2876),SRP!$D$8:$D$10)*(G2876/100)*(E2876/1000)),
IF(C2876="Spirits",
SUM(LOOKUP(2,1/(SRP!$B$2:$B$7&lt;=E2876)/(SRP!$C$2:$C$7&gt;=E2876),SRP!$D$2:$D$7)*(G2876/100)*(E2876/1000)),
IF(AND(C2876="Wine",D2876="Fortified Wines"),
SUM(LOOKUP(2,1/(SRP!$B$26:$B$29&lt;=E2876)/(SRP!$C$26:$C$29&gt;=E2876),SRP!$D$26:$D$29)*(G2876/100)*(E2876/1000)),
IF(C2876="Wine",
SUM(LOOKUP(2,1/(SRP!$B$21:$B$25&lt;=E2876)/(SRP!$C$21:$C$25&gt;=E2876),SRP!$D$21:$D$25)*(G2876/100)*(E2876/1000)),
IF(AND(C2876="Ready to Drink",D2876="RTD-One Pour Cocktail&gt;7%&lt;=14.5"),
SUM(LOOKUP(2,1/(SRP!$B$16:$B$20&lt;=E2876)/(SRP!$C$16:$C$20&gt;=E2876),SRP!$D$16:$D$20)*(G2876/100)*(E2876/1000)),
IF(C2876="Ready to Drink",
SUM(LOOKUP(2,1/(SRP!$B$11:$B$15&lt;=E2876)/(SRP!$C$11:$C$15&gt;=E2876),SRP!$D$11:$D$15)*(G2876/100)*(E2876/1000)),
0)))))),2)</f>
        <v>1.96</v>
      </c>
      <c r="L2876" s="173" t="str">
        <f t="shared" si="44"/>
        <v>Ready to Drink473</v>
      </c>
      <c r="M2876" s="154">
        <f>VLOOKUP(L2876,'Slope %'!C:D,2,0)</f>
        <v>0.12</v>
      </c>
    </row>
    <row r="2877" spans="1:13" x14ac:dyDescent="0.25">
      <c r="A2877" s="169">
        <v>43020</v>
      </c>
      <c r="B2877" s="170" t="s">
        <v>2415</v>
      </c>
      <c r="C2877" s="170" t="s">
        <v>263</v>
      </c>
      <c r="D2877" s="170" t="s">
        <v>646</v>
      </c>
      <c r="E2877" s="170">
        <v>473</v>
      </c>
      <c r="F2877" s="170">
        <v>24</v>
      </c>
      <c r="G2877" s="171">
        <v>5</v>
      </c>
      <c r="H2877" s="170" t="s">
        <v>105</v>
      </c>
      <c r="I2877" s="171">
        <v>3.98</v>
      </c>
      <c r="J2877" s="169">
        <v>1</v>
      </c>
      <c r="K2877" s="154" cm="1">
        <f t="array" ref="K2877">ROUND(
IF(C2877="Beer",
SUM(LOOKUP(2,1/(SRP!$B$8:$B$10&lt;=E2877)/(SRP!$C$8:$C$10&gt;=E2877),SRP!$D$8:$D$10)*(G2877/100)*(E2877/1000)),
IF(C2877="Spirits",
SUM(LOOKUP(2,1/(SRP!$B$2:$B$7&lt;=E2877)/(SRP!$C$2:$C$7&gt;=E2877),SRP!$D$2:$D$7)*(G2877/100)*(E2877/1000)),
IF(AND(C2877="Wine",D2877="Fortified Wines"),
SUM(LOOKUP(2,1/(SRP!$B$26:$B$29&lt;=E2877)/(SRP!$C$26:$C$29&gt;=E2877),SRP!$D$26:$D$29)*(G2877/100)*(E2877/1000)),
IF(C2877="Wine",
SUM(LOOKUP(2,1/(SRP!$B$21:$B$25&lt;=E2877)/(SRP!$C$21:$C$25&gt;=E2877),SRP!$D$21:$D$25)*(G2877/100)*(E2877/1000)),
IF(AND(C2877="Ready to Drink",D2877="RTD-One Pour Cocktail&gt;7%&lt;=14.5"),
SUM(LOOKUP(2,1/(SRP!$B$16:$B$20&lt;=E2877)/(SRP!$C$16:$C$20&gt;=E2877),SRP!$D$16:$D$20)*(G2877/100)*(E2877/1000)),
IF(C2877="Ready to Drink",
SUM(LOOKUP(2,1/(SRP!$B$11:$B$15&lt;=E2877)/(SRP!$C$11:$C$15&gt;=E2877),SRP!$D$11:$D$15)*(G2877/100)*(E2877/1000)),
0)))))),2)</f>
        <v>1.96</v>
      </c>
      <c r="L2877" s="173" t="str">
        <f t="shared" si="44"/>
        <v>Ready to Drink473</v>
      </c>
      <c r="M2877" s="154">
        <f>VLOOKUP(L2877,'Slope %'!C:D,2,0)</f>
        <v>0.12</v>
      </c>
    </row>
    <row r="2878" spans="1:13" x14ac:dyDescent="0.25">
      <c r="A2878" s="169">
        <v>43021</v>
      </c>
      <c r="B2878" s="170" t="s">
        <v>2416</v>
      </c>
      <c r="C2878" s="170" t="s">
        <v>263</v>
      </c>
      <c r="D2878" s="170" t="s">
        <v>646</v>
      </c>
      <c r="E2878" s="170">
        <v>2130</v>
      </c>
      <c r="F2878" s="170">
        <v>4</v>
      </c>
      <c r="G2878" s="171">
        <v>5</v>
      </c>
      <c r="H2878" s="170" t="s">
        <v>105</v>
      </c>
      <c r="I2878" s="171">
        <v>17.989999999999998</v>
      </c>
      <c r="J2878" s="169">
        <v>6</v>
      </c>
      <c r="K2878" s="154" cm="1">
        <f t="array" ref="K2878">ROUND(
IF(C2878="Beer",
SUM(LOOKUP(2,1/(SRP!$B$8:$B$10&lt;=E2878)/(SRP!$C$8:$C$10&gt;=E2878),SRP!$D$8:$D$10)*(G2878/100)*(E2878/1000)),
IF(C2878="Spirits",
SUM(LOOKUP(2,1/(SRP!$B$2:$B$7&lt;=E2878)/(SRP!$C$2:$C$7&gt;=E2878),SRP!$D$2:$D$7)*(G2878/100)*(E2878/1000)),
IF(AND(C2878="Wine",D2878="Fortified Wines"),
SUM(LOOKUP(2,1/(SRP!$B$26:$B$29&lt;=E2878)/(SRP!$C$26:$C$29&gt;=E2878),SRP!$D$26:$D$29)*(G2878/100)*(E2878/1000)),
IF(C2878="Wine",
SUM(LOOKUP(2,1/(SRP!$B$21:$B$25&lt;=E2878)/(SRP!$C$21:$C$25&gt;=E2878),SRP!$D$21:$D$25)*(G2878/100)*(E2878/1000)),
IF(AND(C2878="Ready to Drink",D2878="RTD-One Pour Cocktail&gt;7%&lt;=14.5"),
SUM(LOOKUP(2,1/(SRP!$B$16:$B$20&lt;=E2878)/(SRP!$C$16:$C$20&gt;=E2878),SRP!$D$16:$D$20)*(G2878/100)*(E2878/1000)),
IF(C2878="Ready to Drink",
SUM(LOOKUP(2,1/(SRP!$B$11:$B$15&lt;=E2878)/(SRP!$C$11:$C$15&gt;=E2878),SRP!$D$11:$D$15)*(G2878/100)*(E2878/1000)),
0)))))),2)</f>
        <v>8.31</v>
      </c>
      <c r="L2878" s="173" t="str">
        <f t="shared" si="44"/>
        <v>Ready to Drink2130</v>
      </c>
      <c r="M2878" s="154">
        <f>VLOOKUP(L2878,'Slope %'!C:D,2,0)</f>
        <v>0.1</v>
      </c>
    </row>
    <row r="2879" spans="1:13" x14ac:dyDescent="0.25">
      <c r="A2879" s="169">
        <v>43021</v>
      </c>
      <c r="B2879" s="170" t="s">
        <v>2416</v>
      </c>
      <c r="C2879" s="170" t="s">
        <v>263</v>
      </c>
      <c r="D2879" s="170" t="s">
        <v>646</v>
      </c>
      <c r="E2879" s="170">
        <v>2130</v>
      </c>
      <c r="F2879" s="170">
        <v>4</v>
      </c>
      <c r="G2879" s="171">
        <v>5</v>
      </c>
      <c r="H2879" s="170" t="s">
        <v>105</v>
      </c>
      <c r="I2879" s="171">
        <v>17.989999999999998</v>
      </c>
      <c r="J2879" s="169">
        <v>6</v>
      </c>
      <c r="K2879" s="154" cm="1">
        <f t="array" ref="K2879">ROUND(
IF(C2879="Beer",
SUM(LOOKUP(2,1/(SRP!$B$8:$B$10&lt;=E2879)/(SRP!$C$8:$C$10&gt;=E2879),SRP!$D$8:$D$10)*(G2879/100)*(E2879/1000)),
IF(C2879="Spirits",
SUM(LOOKUP(2,1/(SRP!$B$2:$B$7&lt;=E2879)/(SRP!$C$2:$C$7&gt;=E2879),SRP!$D$2:$D$7)*(G2879/100)*(E2879/1000)),
IF(AND(C2879="Wine",D2879="Fortified Wines"),
SUM(LOOKUP(2,1/(SRP!$B$26:$B$29&lt;=E2879)/(SRP!$C$26:$C$29&gt;=E2879),SRP!$D$26:$D$29)*(G2879/100)*(E2879/1000)),
IF(C2879="Wine",
SUM(LOOKUP(2,1/(SRP!$B$21:$B$25&lt;=E2879)/(SRP!$C$21:$C$25&gt;=E2879),SRP!$D$21:$D$25)*(G2879/100)*(E2879/1000)),
IF(AND(C2879="Ready to Drink",D2879="RTD-One Pour Cocktail&gt;7%&lt;=14.5"),
SUM(LOOKUP(2,1/(SRP!$B$16:$B$20&lt;=E2879)/(SRP!$C$16:$C$20&gt;=E2879),SRP!$D$16:$D$20)*(G2879/100)*(E2879/1000)),
IF(C2879="Ready to Drink",
SUM(LOOKUP(2,1/(SRP!$B$11:$B$15&lt;=E2879)/(SRP!$C$11:$C$15&gt;=E2879),SRP!$D$11:$D$15)*(G2879/100)*(E2879/1000)),
0)))))),2)</f>
        <v>8.31</v>
      </c>
      <c r="L2879" s="173" t="str">
        <f t="shared" si="44"/>
        <v>Ready to Drink2130</v>
      </c>
      <c r="M2879" s="154">
        <f>VLOOKUP(L2879,'Slope %'!C:D,2,0)</f>
        <v>0.1</v>
      </c>
    </row>
    <row r="2880" spans="1:13" x14ac:dyDescent="0.25">
      <c r="A2880" s="169">
        <v>43083</v>
      </c>
      <c r="B2880" s="170" t="s">
        <v>2417</v>
      </c>
      <c r="C2880" s="170" t="s">
        <v>15</v>
      </c>
      <c r="D2880" s="170" t="s">
        <v>227</v>
      </c>
      <c r="E2880" s="170">
        <v>750</v>
      </c>
      <c r="F2880" s="170">
        <v>12</v>
      </c>
      <c r="G2880" s="171">
        <v>40</v>
      </c>
      <c r="H2880" s="170" t="s">
        <v>222</v>
      </c>
      <c r="I2880" s="171">
        <v>40.5</v>
      </c>
      <c r="J2880" s="169">
        <v>1</v>
      </c>
      <c r="K2880" s="154" cm="1">
        <f t="array" ref="K2880">ROUND(
IF(C2880="Beer",
SUM(LOOKUP(2,1/(SRP!$B$8:$B$10&lt;=E2880)/(SRP!$C$8:$C$10&gt;=E2880),SRP!$D$8:$D$10)*(G2880/100)*(E2880/1000)),
IF(C2880="Spirits",
SUM(LOOKUP(2,1/(SRP!$B$2:$B$7&lt;=E2880)/(SRP!$C$2:$C$7&gt;=E2880),SRP!$D$2:$D$7)*(G2880/100)*(E2880/1000)),
IF(AND(C2880="Wine",D2880="Fortified Wines"),
SUM(LOOKUP(2,1/(SRP!$B$26:$B$29&lt;=E2880)/(SRP!$C$26:$C$29&gt;=E2880),SRP!$D$26:$D$29)*(G2880/100)*(E2880/1000)),
IF(C2880="Wine",
SUM(LOOKUP(2,1/(SRP!$B$21:$B$25&lt;=E2880)/(SRP!$C$21:$C$25&gt;=E2880),SRP!$D$21:$D$25)*(G2880/100)*(E2880/1000)),
IF(AND(C2880="Ready to Drink",D2880="RTD-One Pour Cocktail&gt;7%&lt;=14.5"),
SUM(LOOKUP(2,1/(SRP!$B$16:$B$20&lt;=E2880)/(SRP!$C$16:$C$20&gt;=E2880),SRP!$D$16:$D$20)*(G2880/100)*(E2880/1000)),
IF(C2880="Ready to Drink",
SUM(LOOKUP(2,1/(SRP!$B$11:$B$15&lt;=E2880)/(SRP!$C$11:$C$15&gt;=E2880),SRP!$D$11:$D$15)*(G2880/100)*(E2880/1000)),
0)))))),2)</f>
        <v>23.42</v>
      </c>
      <c r="L2880" s="173" t="str">
        <f t="shared" si="44"/>
        <v>Spirits750</v>
      </c>
      <c r="M2880" s="154">
        <f>VLOOKUP(L2880,'Slope %'!C:D,2,0)</f>
        <v>7.0000000000000007E-2</v>
      </c>
    </row>
    <row r="2881" spans="1:13" x14ac:dyDescent="0.25">
      <c r="A2881" s="169">
        <v>43108</v>
      </c>
      <c r="B2881" s="170" t="s">
        <v>2418</v>
      </c>
      <c r="C2881" s="170" t="s">
        <v>24</v>
      </c>
      <c r="D2881" s="170" t="s">
        <v>68</v>
      </c>
      <c r="E2881" s="170">
        <v>750</v>
      </c>
      <c r="F2881" s="170">
        <v>12</v>
      </c>
      <c r="G2881" s="171">
        <v>14.5</v>
      </c>
      <c r="H2881" s="170" t="s">
        <v>43</v>
      </c>
      <c r="I2881" s="171">
        <v>64.989999999999995</v>
      </c>
      <c r="J2881" s="169">
        <v>1</v>
      </c>
      <c r="K2881" s="154" cm="1">
        <f t="array" ref="K2881">ROUND(
IF(C2881="Beer",
SUM(LOOKUP(2,1/(SRP!$B$8:$B$10&lt;=E2881)/(SRP!$C$8:$C$10&gt;=E2881),SRP!$D$8:$D$10)*(G2881/100)*(E2881/1000)),
IF(C2881="Spirits",
SUM(LOOKUP(2,1/(SRP!$B$2:$B$7&lt;=E2881)/(SRP!$C$2:$C$7&gt;=E2881),SRP!$D$2:$D$7)*(G2881/100)*(E2881/1000)),
IF(AND(C2881="Wine",D2881="Fortified Wines"),
SUM(LOOKUP(2,1/(SRP!$B$26:$B$29&lt;=E2881)/(SRP!$C$26:$C$29&gt;=E2881),SRP!$D$26:$D$29)*(G2881/100)*(E2881/1000)),
IF(C2881="Wine",
SUM(LOOKUP(2,1/(SRP!$B$21:$B$25&lt;=E2881)/(SRP!$C$21:$C$25&gt;=E2881),SRP!$D$21:$D$25)*(G2881/100)*(E2881/1000)),
IF(AND(C2881="Ready to Drink",D2881="RTD-One Pour Cocktail&gt;7%&lt;=14.5"),
SUM(LOOKUP(2,1/(SRP!$B$16:$B$20&lt;=E2881)/(SRP!$C$16:$C$20&gt;=E2881),SRP!$D$16:$D$20)*(G2881/100)*(E2881/1000)),
IF(C2881="Ready to Drink",
SUM(LOOKUP(2,1/(SRP!$B$11:$B$15&lt;=E2881)/(SRP!$C$11:$C$15&gt;=E2881),SRP!$D$11:$D$15)*(G2881/100)*(E2881/1000)),
0)))))),2)</f>
        <v>8.49</v>
      </c>
      <c r="L2881" s="173" t="str">
        <f t="shared" si="44"/>
        <v>Wine750</v>
      </c>
      <c r="M2881" s="154">
        <f>VLOOKUP(L2881,'Slope %'!C:D,2,0)</f>
        <v>0.1</v>
      </c>
    </row>
    <row r="2882" spans="1:13" x14ac:dyDescent="0.25">
      <c r="A2882" s="169">
        <v>43165</v>
      </c>
      <c r="B2882" s="170" t="s">
        <v>2419</v>
      </c>
      <c r="C2882" s="170" t="s">
        <v>263</v>
      </c>
      <c r="D2882" s="170" t="s">
        <v>646</v>
      </c>
      <c r="E2882" s="170">
        <v>473</v>
      </c>
      <c r="F2882" s="170">
        <v>24</v>
      </c>
      <c r="G2882" s="171">
        <v>5</v>
      </c>
      <c r="H2882" s="170" t="s">
        <v>54</v>
      </c>
      <c r="I2882" s="171">
        <v>3.99</v>
      </c>
      <c r="J2882" s="169">
        <v>1</v>
      </c>
      <c r="K2882" s="154" cm="1">
        <f t="array" ref="K2882">ROUND(
IF(C2882="Beer",
SUM(LOOKUP(2,1/(SRP!$B$8:$B$10&lt;=E2882)/(SRP!$C$8:$C$10&gt;=E2882),SRP!$D$8:$D$10)*(G2882/100)*(E2882/1000)),
IF(C2882="Spirits",
SUM(LOOKUP(2,1/(SRP!$B$2:$B$7&lt;=E2882)/(SRP!$C$2:$C$7&gt;=E2882),SRP!$D$2:$D$7)*(G2882/100)*(E2882/1000)),
IF(AND(C2882="Wine",D2882="Fortified Wines"),
SUM(LOOKUP(2,1/(SRP!$B$26:$B$29&lt;=E2882)/(SRP!$C$26:$C$29&gt;=E2882),SRP!$D$26:$D$29)*(G2882/100)*(E2882/1000)),
IF(C2882="Wine",
SUM(LOOKUP(2,1/(SRP!$B$21:$B$25&lt;=E2882)/(SRP!$C$21:$C$25&gt;=E2882),SRP!$D$21:$D$25)*(G2882/100)*(E2882/1000)),
IF(AND(C2882="Ready to Drink",D2882="RTD-One Pour Cocktail&gt;7%&lt;=14.5"),
SUM(LOOKUP(2,1/(SRP!$B$16:$B$20&lt;=E2882)/(SRP!$C$16:$C$20&gt;=E2882),SRP!$D$16:$D$20)*(G2882/100)*(E2882/1000)),
IF(C2882="Ready to Drink",
SUM(LOOKUP(2,1/(SRP!$B$11:$B$15&lt;=E2882)/(SRP!$C$11:$C$15&gt;=E2882),SRP!$D$11:$D$15)*(G2882/100)*(E2882/1000)),
0)))))),2)</f>
        <v>1.96</v>
      </c>
      <c r="L2882" s="173" t="str">
        <f t="shared" si="44"/>
        <v>Ready to Drink473</v>
      </c>
      <c r="M2882" s="154">
        <f>VLOOKUP(L2882,'Slope %'!C:D,2,0)</f>
        <v>0.12</v>
      </c>
    </row>
    <row r="2883" spans="1:13" x14ac:dyDescent="0.25">
      <c r="A2883" s="169">
        <v>43165</v>
      </c>
      <c r="B2883" s="170" t="s">
        <v>2419</v>
      </c>
      <c r="C2883" s="170" t="s">
        <v>263</v>
      </c>
      <c r="D2883" s="170" t="s">
        <v>646</v>
      </c>
      <c r="E2883" s="170">
        <v>473</v>
      </c>
      <c r="F2883" s="170">
        <v>24</v>
      </c>
      <c r="G2883" s="171">
        <v>5</v>
      </c>
      <c r="H2883" s="170" t="s">
        <v>54</v>
      </c>
      <c r="I2883" s="171">
        <v>3.99</v>
      </c>
      <c r="J2883" s="169">
        <v>1</v>
      </c>
      <c r="K2883" s="154" cm="1">
        <f t="array" ref="K2883">ROUND(
IF(C2883="Beer",
SUM(LOOKUP(2,1/(SRP!$B$8:$B$10&lt;=E2883)/(SRP!$C$8:$C$10&gt;=E2883),SRP!$D$8:$D$10)*(G2883/100)*(E2883/1000)),
IF(C2883="Spirits",
SUM(LOOKUP(2,1/(SRP!$B$2:$B$7&lt;=E2883)/(SRP!$C$2:$C$7&gt;=E2883),SRP!$D$2:$D$7)*(G2883/100)*(E2883/1000)),
IF(AND(C2883="Wine",D2883="Fortified Wines"),
SUM(LOOKUP(2,1/(SRP!$B$26:$B$29&lt;=E2883)/(SRP!$C$26:$C$29&gt;=E2883),SRP!$D$26:$D$29)*(G2883/100)*(E2883/1000)),
IF(C2883="Wine",
SUM(LOOKUP(2,1/(SRP!$B$21:$B$25&lt;=E2883)/(SRP!$C$21:$C$25&gt;=E2883),SRP!$D$21:$D$25)*(G2883/100)*(E2883/1000)),
IF(AND(C2883="Ready to Drink",D2883="RTD-One Pour Cocktail&gt;7%&lt;=14.5"),
SUM(LOOKUP(2,1/(SRP!$B$16:$B$20&lt;=E2883)/(SRP!$C$16:$C$20&gt;=E2883),SRP!$D$16:$D$20)*(G2883/100)*(E2883/1000)),
IF(C2883="Ready to Drink",
SUM(LOOKUP(2,1/(SRP!$B$11:$B$15&lt;=E2883)/(SRP!$C$11:$C$15&gt;=E2883),SRP!$D$11:$D$15)*(G2883/100)*(E2883/1000)),
0)))))),2)</f>
        <v>1.96</v>
      </c>
      <c r="L2883" s="173" t="str">
        <f t="shared" ref="L2883:L2946" si="45">(_xlfn.CONCAT(C2883,E2883))</f>
        <v>Ready to Drink473</v>
      </c>
      <c r="M2883" s="154">
        <f>VLOOKUP(L2883,'Slope %'!C:D,2,0)</f>
        <v>0.12</v>
      </c>
    </row>
    <row r="2884" spans="1:13" x14ac:dyDescent="0.25">
      <c r="A2884" s="169">
        <v>43204</v>
      </c>
      <c r="B2884" s="170" t="s">
        <v>2420</v>
      </c>
      <c r="C2884" s="170" t="s">
        <v>263</v>
      </c>
      <c r="D2884" s="170" t="s">
        <v>806</v>
      </c>
      <c r="E2884" s="170">
        <v>4260</v>
      </c>
      <c r="F2884" s="170">
        <v>2</v>
      </c>
      <c r="G2884" s="171">
        <v>5</v>
      </c>
      <c r="H2884" s="170" t="s">
        <v>54</v>
      </c>
      <c r="I2884" s="171">
        <v>33.39</v>
      </c>
      <c r="J2884" s="169">
        <v>12</v>
      </c>
      <c r="K2884" s="154" cm="1">
        <f t="array" ref="K2884">ROUND(
IF(C2884="Beer",
SUM(LOOKUP(2,1/(SRP!$B$8:$B$10&lt;=E2884)/(SRP!$C$8:$C$10&gt;=E2884),SRP!$D$8:$D$10)*(G2884/100)*(E2884/1000)),
IF(C2884="Spirits",
SUM(LOOKUP(2,1/(SRP!$B$2:$B$7&lt;=E2884)/(SRP!$C$2:$C$7&gt;=E2884),SRP!$D$2:$D$7)*(G2884/100)*(E2884/1000)),
IF(AND(C2884="Wine",D2884="Fortified Wines"),
SUM(LOOKUP(2,1/(SRP!$B$26:$B$29&lt;=E2884)/(SRP!$C$26:$C$29&gt;=E2884),SRP!$D$26:$D$29)*(G2884/100)*(E2884/1000)),
IF(C2884="Wine",
SUM(LOOKUP(2,1/(SRP!$B$21:$B$25&lt;=E2884)/(SRP!$C$21:$C$25&gt;=E2884),SRP!$D$21:$D$25)*(G2884/100)*(E2884/1000)),
IF(AND(C2884="Ready to Drink",D2884="RTD-One Pour Cocktail&gt;7%&lt;=14.5"),
SUM(LOOKUP(2,1/(SRP!$B$16:$B$20&lt;=E2884)/(SRP!$C$16:$C$20&gt;=E2884),SRP!$D$16:$D$20)*(G2884/100)*(E2884/1000)),
IF(C2884="Ready to Drink",
SUM(LOOKUP(2,1/(SRP!$B$11:$B$15&lt;=E2884)/(SRP!$C$11:$C$15&gt;=E2884),SRP!$D$11:$D$15)*(G2884/100)*(E2884/1000)),
0)))))),2)</f>
        <v>16.63</v>
      </c>
      <c r="L2884" s="173" t="str">
        <f t="shared" si="45"/>
        <v>Ready to Drink4260</v>
      </c>
      <c r="M2884" s="154">
        <f>VLOOKUP(L2884,'Slope %'!C:D,2,0)</f>
        <v>7.0000000000000007E-2</v>
      </c>
    </row>
    <row r="2885" spans="1:13" x14ac:dyDescent="0.25">
      <c r="A2885" s="169">
        <v>43204</v>
      </c>
      <c r="B2885" s="170" t="s">
        <v>2420</v>
      </c>
      <c r="C2885" s="170" t="s">
        <v>263</v>
      </c>
      <c r="D2885" s="170" t="s">
        <v>806</v>
      </c>
      <c r="E2885" s="170">
        <v>4260</v>
      </c>
      <c r="F2885" s="170">
        <v>2</v>
      </c>
      <c r="G2885" s="171">
        <v>5</v>
      </c>
      <c r="H2885" s="170" t="s">
        <v>54</v>
      </c>
      <c r="I2885" s="171">
        <v>33.39</v>
      </c>
      <c r="J2885" s="169">
        <v>12</v>
      </c>
      <c r="K2885" s="154" cm="1">
        <f t="array" ref="K2885">ROUND(
IF(C2885="Beer",
SUM(LOOKUP(2,1/(SRP!$B$8:$B$10&lt;=E2885)/(SRP!$C$8:$C$10&gt;=E2885),SRP!$D$8:$D$10)*(G2885/100)*(E2885/1000)),
IF(C2885="Spirits",
SUM(LOOKUP(2,1/(SRP!$B$2:$B$7&lt;=E2885)/(SRP!$C$2:$C$7&gt;=E2885),SRP!$D$2:$D$7)*(G2885/100)*(E2885/1000)),
IF(AND(C2885="Wine",D2885="Fortified Wines"),
SUM(LOOKUP(2,1/(SRP!$B$26:$B$29&lt;=E2885)/(SRP!$C$26:$C$29&gt;=E2885),SRP!$D$26:$D$29)*(G2885/100)*(E2885/1000)),
IF(C2885="Wine",
SUM(LOOKUP(2,1/(SRP!$B$21:$B$25&lt;=E2885)/(SRP!$C$21:$C$25&gt;=E2885),SRP!$D$21:$D$25)*(G2885/100)*(E2885/1000)),
IF(AND(C2885="Ready to Drink",D2885="RTD-One Pour Cocktail&gt;7%&lt;=14.5"),
SUM(LOOKUP(2,1/(SRP!$B$16:$B$20&lt;=E2885)/(SRP!$C$16:$C$20&gt;=E2885),SRP!$D$16:$D$20)*(G2885/100)*(E2885/1000)),
IF(C2885="Ready to Drink",
SUM(LOOKUP(2,1/(SRP!$B$11:$B$15&lt;=E2885)/(SRP!$C$11:$C$15&gt;=E2885),SRP!$D$11:$D$15)*(G2885/100)*(E2885/1000)),
0)))))),2)</f>
        <v>16.63</v>
      </c>
      <c r="L2885" s="173" t="str">
        <f t="shared" si="45"/>
        <v>Ready to Drink4260</v>
      </c>
      <c r="M2885" s="154">
        <f>VLOOKUP(L2885,'Slope %'!C:D,2,0)</f>
        <v>7.0000000000000007E-2</v>
      </c>
    </row>
    <row r="2886" spans="1:13" x14ac:dyDescent="0.25">
      <c r="A2886" s="169">
        <v>43205</v>
      </c>
      <c r="B2886" s="170" t="s">
        <v>2421</v>
      </c>
      <c r="C2886" s="170" t="s">
        <v>263</v>
      </c>
      <c r="D2886" s="170" t="s">
        <v>646</v>
      </c>
      <c r="E2886" s="170">
        <v>2130</v>
      </c>
      <c r="F2886" s="170">
        <v>4</v>
      </c>
      <c r="G2886" s="171">
        <v>5</v>
      </c>
      <c r="H2886" s="170" t="s">
        <v>13</v>
      </c>
      <c r="I2886" s="171">
        <v>16.989999999999998</v>
      </c>
      <c r="J2886" s="169">
        <v>6</v>
      </c>
      <c r="K2886" s="154" cm="1">
        <f t="array" ref="K2886">ROUND(
IF(C2886="Beer",
SUM(LOOKUP(2,1/(SRP!$B$8:$B$10&lt;=E2886)/(SRP!$C$8:$C$10&gt;=E2886),SRP!$D$8:$D$10)*(G2886/100)*(E2886/1000)),
IF(C2886="Spirits",
SUM(LOOKUP(2,1/(SRP!$B$2:$B$7&lt;=E2886)/(SRP!$C$2:$C$7&gt;=E2886),SRP!$D$2:$D$7)*(G2886/100)*(E2886/1000)),
IF(AND(C2886="Wine",D2886="Fortified Wines"),
SUM(LOOKUP(2,1/(SRP!$B$26:$B$29&lt;=E2886)/(SRP!$C$26:$C$29&gt;=E2886),SRP!$D$26:$D$29)*(G2886/100)*(E2886/1000)),
IF(C2886="Wine",
SUM(LOOKUP(2,1/(SRP!$B$21:$B$25&lt;=E2886)/(SRP!$C$21:$C$25&gt;=E2886),SRP!$D$21:$D$25)*(G2886/100)*(E2886/1000)),
IF(AND(C2886="Ready to Drink",D2886="RTD-One Pour Cocktail&gt;7%&lt;=14.5"),
SUM(LOOKUP(2,1/(SRP!$B$16:$B$20&lt;=E2886)/(SRP!$C$16:$C$20&gt;=E2886),SRP!$D$16:$D$20)*(G2886/100)*(E2886/1000)),
IF(C2886="Ready to Drink",
SUM(LOOKUP(2,1/(SRP!$B$11:$B$15&lt;=E2886)/(SRP!$C$11:$C$15&gt;=E2886),SRP!$D$11:$D$15)*(G2886/100)*(E2886/1000)),
0)))))),2)</f>
        <v>8.31</v>
      </c>
      <c r="L2886" s="173" t="str">
        <f t="shared" si="45"/>
        <v>Ready to Drink2130</v>
      </c>
      <c r="M2886" s="154">
        <f>VLOOKUP(L2886,'Slope %'!C:D,2,0)</f>
        <v>0.1</v>
      </c>
    </row>
    <row r="2887" spans="1:13" x14ac:dyDescent="0.25">
      <c r="A2887" s="169">
        <v>43205</v>
      </c>
      <c r="B2887" s="170" t="s">
        <v>2421</v>
      </c>
      <c r="C2887" s="170" t="s">
        <v>263</v>
      </c>
      <c r="D2887" s="170" t="s">
        <v>646</v>
      </c>
      <c r="E2887" s="170">
        <v>2130</v>
      </c>
      <c r="F2887" s="170">
        <v>4</v>
      </c>
      <c r="G2887" s="171">
        <v>5</v>
      </c>
      <c r="H2887" s="170" t="s">
        <v>13</v>
      </c>
      <c r="I2887" s="171">
        <v>16.989999999999998</v>
      </c>
      <c r="J2887" s="169">
        <v>6</v>
      </c>
      <c r="K2887" s="154" cm="1">
        <f t="array" ref="K2887">ROUND(
IF(C2887="Beer",
SUM(LOOKUP(2,1/(SRP!$B$8:$B$10&lt;=E2887)/(SRP!$C$8:$C$10&gt;=E2887),SRP!$D$8:$D$10)*(G2887/100)*(E2887/1000)),
IF(C2887="Spirits",
SUM(LOOKUP(2,1/(SRP!$B$2:$B$7&lt;=E2887)/(SRP!$C$2:$C$7&gt;=E2887),SRP!$D$2:$D$7)*(G2887/100)*(E2887/1000)),
IF(AND(C2887="Wine",D2887="Fortified Wines"),
SUM(LOOKUP(2,1/(SRP!$B$26:$B$29&lt;=E2887)/(SRP!$C$26:$C$29&gt;=E2887),SRP!$D$26:$D$29)*(G2887/100)*(E2887/1000)),
IF(C2887="Wine",
SUM(LOOKUP(2,1/(SRP!$B$21:$B$25&lt;=E2887)/(SRP!$C$21:$C$25&gt;=E2887),SRP!$D$21:$D$25)*(G2887/100)*(E2887/1000)),
IF(AND(C2887="Ready to Drink",D2887="RTD-One Pour Cocktail&gt;7%&lt;=14.5"),
SUM(LOOKUP(2,1/(SRP!$B$16:$B$20&lt;=E2887)/(SRP!$C$16:$C$20&gt;=E2887),SRP!$D$16:$D$20)*(G2887/100)*(E2887/1000)),
IF(C2887="Ready to Drink",
SUM(LOOKUP(2,1/(SRP!$B$11:$B$15&lt;=E2887)/(SRP!$C$11:$C$15&gt;=E2887),SRP!$D$11:$D$15)*(G2887/100)*(E2887/1000)),
0)))))),2)</f>
        <v>8.31</v>
      </c>
      <c r="L2887" s="173" t="str">
        <f t="shared" si="45"/>
        <v>Ready to Drink2130</v>
      </c>
      <c r="M2887" s="154">
        <f>VLOOKUP(L2887,'Slope %'!C:D,2,0)</f>
        <v>0.1</v>
      </c>
    </row>
    <row r="2888" spans="1:13" x14ac:dyDescent="0.25">
      <c r="A2888" s="169">
        <v>43207</v>
      </c>
      <c r="B2888" s="170" t="s">
        <v>2422</v>
      </c>
      <c r="C2888" s="170" t="s">
        <v>15</v>
      </c>
      <c r="D2888" s="170" t="s">
        <v>845</v>
      </c>
      <c r="E2888" s="170">
        <v>750</v>
      </c>
      <c r="F2888" s="170">
        <v>6</v>
      </c>
      <c r="G2888" s="171">
        <v>46.5</v>
      </c>
      <c r="H2888" s="170" t="s">
        <v>43</v>
      </c>
      <c r="I2888" s="171">
        <v>102.99</v>
      </c>
      <c r="J2888" s="169">
        <v>1</v>
      </c>
      <c r="K2888" s="154" cm="1">
        <f t="array" ref="K2888">ROUND(
IF(C2888="Beer",
SUM(LOOKUP(2,1/(SRP!$B$8:$B$10&lt;=E2888)/(SRP!$C$8:$C$10&gt;=E2888),SRP!$D$8:$D$10)*(G2888/100)*(E2888/1000)),
IF(C2888="Spirits",
SUM(LOOKUP(2,1/(SRP!$B$2:$B$7&lt;=E2888)/(SRP!$C$2:$C$7&gt;=E2888),SRP!$D$2:$D$7)*(G2888/100)*(E2888/1000)),
IF(AND(C2888="Wine",D2888="Fortified Wines"),
SUM(LOOKUP(2,1/(SRP!$B$26:$B$29&lt;=E2888)/(SRP!$C$26:$C$29&gt;=E2888),SRP!$D$26:$D$29)*(G2888/100)*(E2888/1000)),
IF(C2888="Wine",
SUM(LOOKUP(2,1/(SRP!$B$21:$B$25&lt;=E2888)/(SRP!$C$21:$C$25&gt;=E2888),SRP!$D$21:$D$25)*(G2888/100)*(E2888/1000)),
IF(AND(C2888="Ready to Drink",D2888="RTD-One Pour Cocktail&gt;7%&lt;=14.5"),
SUM(LOOKUP(2,1/(SRP!$B$16:$B$20&lt;=E2888)/(SRP!$C$16:$C$20&gt;=E2888),SRP!$D$16:$D$20)*(G2888/100)*(E2888/1000)),
IF(C2888="Ready to Drink",
SUM(LOOKUP(2,1/(SRP!$B$11:$B$15&lt;=E2888)/(SRP!$C$11:$C$15&gt;=E2888),SRP!$D$11:$D$15)*(G2888/100)*(E2888/1000)),
0)))))),2)</f>
        <v>27.23</v>
      </c>
      <c r="L2888" s="173" t="str">
        <f t="shared" si="45"/>
        <v>Spirits750</v>
      </c>
      <c r="M2888" s="154">
        <f>VLOOKUP(L2888,'Slope %'!C:D,2,0)</f>
        <v>7.0000000000000007E-2</v>
      </c>
    </row>
    <row r="2889" spans="1:13" x14ac:dyDescent="0.25">
      <c r="A2889" s="169">
        <v>43227</v>
      </c>
      <c r="B2889" s="170" t="s">
        <v>2423</v>
      </c>
      <c r="C2889" s="170" t="s">
        <v>15</v>
      </c>
      <c r="D2889" s="170" t="s">
        <v>845</v>
      </c>
      <c r="E2889" s="170">
        <v>750</v>
      </c>
      <c r="F2889" s="170">
        <v>6</v>
      </c>
      <c r="G2889" s="171">
        <v>47.5</v>
      </c>
      <c r="H2889" s="170" t="s">
        <v>43</v>
      </c>
      <c r="I2889" s="171">
        <v>75.989999999999995</v>
      </c>
      <c r="J2889" s="169">
        <v>1</v>
      </c>
      <c r="K2889" s="154" cm="1">
        <f t="array" ref="K2889">ROUND(
IF(C2889="Beer",
SUM(LOOKUP(2,1/(SRP!$B$8:$B$10&lt;=E2889)/(SRP!$C$8:$C$10&gt;=E2889),SRP!$D$8:$D$10)*(G2889/100)*(E2889/1000)),
IF(C2889="Spirits",
SUM(LOOKUP(2,1/(SRP!$B$2:$B$7&lt;=E2889)/(SRP!$C$2:$C$7&gt;=E2889),SRP!$D$2:$D$7)*(G2889/100)*(E2889/1000)),
IF(AND(C2889="Wine",D2889="Fortified Wines"),
SUM(LOOKUP(2,1/(SRP!$B$26:$B$29&lt;=E2889)/(SRP!$C$26:$C$29&gt;=E2889),SRP!$D$26:$D$29)*(G2889/100)*(E2889/1000)),
IF(C2889="Wine",
SUM(LOOKUP(2,1/(SRP!$B$21:$B$25&lt;=E2889)/(SRP!$C$21:$C$25&gt;=E2889),SRP!$D$21:$D$25)*(G2889/100)*(E2889/1000)),
IF(AND(C2889="Ready to Drink",D2889="RTD-One Pour Cocktail&gt;7%&lt;=14.5"),
SUM(LOOKUP(2,1/(SRP!$B$16:$B$20&lt;=E2889)/(SRP!$C$16:$C$20&gt;=E2889),SRP!$D$16:$D$20)*(G2889/100)*(E2889/1000)),
IF(C2889="Ready to Drink",
SUM(LOOKUP(2,1/(SRP!$B$11:$B$15&lt;=E2889)/(SRP!$C$11:$C$15&gt;=E2889),SRP!$D$11:$D$15)*(G2889/100)*(E2889/1000)),
0)))))),2)</f>
        <v>27.81</v>
      </c>
      <c r="L2889" s="173" t="str">
        <f t="shared" si="45"/>
        <v>Spirits750</v>
      </c>
      <c r="M2889" s="154">
        <f>VLOOKUP(L2889,'Slope %'!C:D,2,0)</f>
        <v>7.0000000000000007E-2</v>
      </c>
    </row>
    <row r="2890" spans="1:13" x14ac:dyDescent="0.25">
      <c r="A2890" s="169">
        <v>43243</v>
      </c>
      <c r="B2890" s="170" t="s">
        <v>2424</v>
      </c>
      <c r="C2890" s="170" t="s">
        <v>11</v>
      </c>
      <c r="D2890" s="170" t="s">
        <v>303</v>
      </c>
      <c r="E2890" s="170">
        <v>473</v>
      </c>
      <c r="F2890" s="170">
        <v>24</v>
      </c>
      <c r="G2890" s="171">
        <v>8</v>
      </c>
      <c r="H2890" s="170" t="s">
        <v>1407</v>
      </c>
      <c r="I2890" s="171">
        <v>2.95</v>
      </c>
      <c r="J2890" s="169">
        <v>1</v>
      </c>
      <c r="K2890" s="154" cm="1">
        <f t="array" ref="K2890">ROUND(
IF(C2890="Beer",
SUM(LOOKUP(2,1/(SRP!$B$8:$B$10&lt;=E2890)/(SRP!$C$8:$C$10&gt;=E2890),SRP!$D$8:$D$10)*(G2890/100)*(E2890/1000)),
IF(C2890="Spirits",
SUM(LOOKUP(2,1/(SRP!$B$2:$B$7&lt;=E2890)/(SRP!$C$2:$C$7&gt;=E2890),SRP!$D$2:$D$7)*(G2890/100)*(E2890/1000)),
IF(AND(C2890="Wine",D2890="Fortified Wines"),
SUM(LOOKUP(2,1/(SRP!$B$26:$B$29&lt;=E2890)/(SRP!$C$26:$C$29&gt;=E2890),SRP!$D$26:$D$29)*(G2890/100)*(E2890/1000)),
IF(C2890="Wine",
SUM(LOOKUP(2,1/(SRP!$B$21:$B$25&lt;=E2890)/(SRP!$C$21:$C$25&gt;=E2890),SRP!$D$21:$D$25)*(G2890/100)*(E2890/1000)),
IF(AND(C2890="Ready to Drink",D2890="RTD-One Pour Cocktail&gt;7%&lt;=14.5"),
SUM(LOOKUP(2,1/(SRP!$B$16:$B$20&lt;=E2890)/(SRP!$C$16:$C$20&gt;=E2890),SRP!$D$16:$D$20)*(G2890/100)*(E2890/1000)),
IF(C2890="Ready to Drink",
SUM(LOOKUP(2,1/(SRP!$B$11:$B$15&lt;=E2890)/(SRP!$C$11:$C$15&gt;=E2890),SRP!$D$11:$D$15)*(G2890/100)*(E2890/1000)),
0)))))),2)</f>
        <v>2.95</v>
      </c>
      <c r="L2890" s="173" t="str">
        <f t="shared" si="45"/>
        <v>Beer473</v>
      </c>
      <c r="M2890" s="154">
        <f>VLOOKUP(L2890,'Slope %'!C:D,2,0)</f>
        <v>0.12</v>
      </c>
    </row>
    <row r="2891" spans="1:13" x14ac:dyDescent="0.25">
      <c r="A2891" s="169">
        <v>43243</v>
      </c>
      <c r="B2891" s="170" t="s">
        <v>2424</v>
      </c>
      <c r="C2891" s="170" t="s">
        <v>11</v>
      </c>
      <c r="D2891" s="170" t="s">
        <v>303</v>
      </c>
      <c r="E2891" s="170">
        <v>473</v>
      </c>
      <c r="F2891" s="170">
        <v>24</v>
      </c>
      <c r="G2891" s="171">
        <v>8</v>
      </c>
      <c r="H2891" s="170" t="s">
        <v>1407</v>
      </c>
      <c r="I2891" s="171">
        <v>2.95</v>
      </c>
      <c r="J2891" s="169">
        <v>1</v>
      </c>
      <c r="K2891" s="154" cm="1">
        <f t="array" ref="K2891">ROUND(
IF(C2891="Beer",
SUM(LOOKUP(2,1/(SRP!$B$8:$B$10&lt;=E2891)/(SRP!$C$8:$C$10&gt;=E2891),SRP!$D$8:$D$10)*(G2891/100)*(E2891/1000)),
IF(C2891="Spirits",
SUM(LOOKUP(2,1/(SRP!$B$2:$B$7&lt;=E2891)/(SRP!$C$2:$C$7&gt;=E2891),SRP!$D$2:$D$7)*(G2891/100)*(E2891/1000)),
IF(AND(C2891="Wine",D2891="Fortified Wines"),
SUM(LOOKUP(2,1/(SRP!$B$26:$B$29&lt;=E2891)/(SRP!$C$26:$C$29&gt;=E2891),SRP!$D$26:$D$29)*(G2891/100)*(E2891/1000)),
IF(C2891="Wine",
SUM(LOOKUP(2,1/(SRP!$B$21:$B$25&lt;=E2891)/(SRP!$C$21:$C$25&gt;=E2891),SRP!$D$21:$D$25)*(G2891/100)*(E2891/1000)),
IF(AND(C2891="Ready to Drink",D2891="RTD-One Pour Cocktail&gt;7%&lt;=14.5"),
SUM(LOOKUP(2,1/(SRP!$B$16:$B$20&lt;=E2891)/(SRP!$C$16:$C$20&gt;=E2891),SRP!$D$16:$D$20)*(G2891/100)*(E2891/1000)),
IF(C2891="Ready to Drink",
SUM(LOOKUP(2,1/(SRP!$B$11:$B$15&lt;=E2891)/(SRP!$C$11:$C$15&gt;=E2891),SRP!$D$11:$D$15)*(G2891/100)*(E2891/1000)),
0)))))),2)</f>
        <v>2.95</v>
      </c>
      <c r="L2891" s="173" t="str">
        <f t="shared" si="45"/>
        <v>Beer473</v>
      </c>
      <c r="M2891" s="154">
        <f>VLOOKUP(L2891,'Slope %'!C:D,2,0)</f>
        <v>0.12</v>
      </c>
    </row>
    <row r="2892" spans="1:13" x14ac:dyDescent="0.25">
      <c r="A2892" s="169">
        <v>43244</v>
      </c>
      <c r="B2892" s="170" t="s">
        <v>2425</v>
      </c>
      <c r="C2892" s="170" t="s">
        <v>11</v>
      </c>
      <c r="D2892" s="170" t="s">
        <v>12</v>
      </c>
      <c r="E2892" s="170">
        <v>2840</v>
      </c>
      <c r="F2892" s="170">
        <v>3</v>
      </c>
      <c r="G2892" s="171">
        <v>5</v>
      </c>
      <c r="H2892" s="170" t="s">
        <v>1407</v>
      </c>
      <c r="I2892" s="171">
        <v>14.25</v>
      </c>
      <c r="J2892" s="169">
        <v>8</v>
      </c>
      <c r="K2892" s="154" cm="1">
        <f t="array" ref="K2892">ROUND(
IF(C2892="Beer",
SUM(LOOKUP(2,1/(SRP!$B$8:$B$10&lt;=E2892)/(SRP!$C$8:$C$10&gt;=E2892),SRP!$D$8:$D$10)*(G2892/100)*(E2892/1000)),
IF(C2892="Spirits",
SUM(LOOKUP(2,1/(SRP!$B$2:$B$7&lt;=E2892)/(SRP!$C$2:$C$7&gt;=E2892),SRP!$D$2:$D$7)*(G2892/100)*(E2892/1000)),
IF(AND(C2892="Wine",D2892="Fortified Wines"),
SUM(LOOKUP(2,1/(SRP!$B$26:$B$29&lt;=E2892)/(SRP!$C$26:$C$29&gt;=E2892),SRP!$D$26:$D$29)*(G2892/100)*(E2892/1000)),
IF(C2892="Wine",
SUM(LOOKUP(2,1/(SRP!$B$21:$B$25&lt;=E2892)/(SRP!$C$21:$C$25&gt;=E2892),SRP!$D$21:$D$25)*(G2892/100)*(E2892/1000)),
IF(AND(C2892="Ready to Drink",D2892="RTD-One Pour Cocktail&gt;7%&lt;=14.5"),
SUM(LOOKUP(2,1/(SRP!$B$16:$B$20&lt;=E2892)/(SRP!$C$16:$C$20&gt;=E2892),SRP!$D$16:$D$20)*(G2892/100)*(E2892/1000)),
IF(C2892="Ready to Drink",
SUM(LOOKUP(2,1/(SRP!$B$11:$B$15&lt;=E2892)/(SRP!$C$11:$C$15&gt;=E2892),SRP!$D$11:$D$15)*(G2892/100)*(E2892/1000)),
0)))))),2)</f>
        <v>11.09</v>
      </c>
      <c r="L2892" s="173" t="str">
        <f t="shared" si="45"/>
        <v>Beer2840</v>
      </c>
      <c r="M2892" s="154">
        <f>VLOOKUP(L2892,'Slope %'!C:D,2,0)</f>
        <v>0.1</v>
      </c>
    </row>
    <row r="2893" spans="1:13" x14ac:dyDescent="0.25">
      <c r="A2893" s="169">
        <v>43244</v>
      </c>
      <c r="B2893" s="170" t="s">
        <v>2425</v>
      </c>
      <c r="C2893" s="170" t="s">
        <v>11</v>
      </c>
      <c r="D2893" s="170" t="s">
        <v>12</v>
      </c>
      <c r="E2893" s="170">
        <v>2840</v>
      </c>
      <c r="F2893" s="170">
        <v>3</v>
      </c>
      <c r="G2893" s="171">
        <v>5</v>
      </c>
      <c r="H2893" s="170" t="s">
        <v>1407</v>
      </c>
      <c r="I2893" s="171">
        <v>14.25</v>
      </c>
      <c r="J2893" s="169">
        <v>8</v>
      </c>
      <c r="K2893" s="154" cm="1">
        <f t="array" ref="K2893">ROUND(
IF(C2893="Beer",
SUM(LOOKUP(2,1/(SRP!$B$8:$B$10&lt;=E2893)/(SRP!$C$8:$C$10&gt;=E2893),SRP!$D$8:$D$10)*(G2893/100)*(E2893/1000)),
IF(C2893="Spirits",
SUM(LOOKUP(2,1/(SRP!$B$2:$B$7&lt;=E2893)/(SRP!$C$2:$C$7&gt;=E2893),SRP!$D$2:$D$7)*(G2893/100)*(E2893/1000)),
IF(AND(C2893="Wine",D2893="Fortified Wines"),
SUM(LOOKUP(2,1/(SRP!$B$26:$B$29&lt;=E2893)/(SRP!$C$26:$C$29&gt;=E2893),SRP!$D$26:$D$29)*(G2893/100)*(E2893/1000)),
IF(C2893="Wine",
SUM(LOOKUP(2,1/(SRP!$B$21:$B$25&lt;=E2893)/(SRP!$C$21:$C$25&gt;=E2893),SRP!$D$21:$D$25)*(G2893/100)*(E2893/1000)),
IF(AND(C2893="Ready to Drink",D2893="RTD-One Pour Cocktail&gt;7%&lt;=14.5"),
SUM(LOOKUP(2,1/(SRP!$B$16:$B$20&lt;=E2893)/(SRP!$C$16:$C$20&gt;=E2893),SRP!$D$16:$D$20)*(G2893/100)*(E2893/1000)),
IF(C2893="Ready to Drink",
SUM(LOOKUP(2,1/(SRP!$B$11:$B$15&lt;=E2893)/(SRP!$C$11:$C$15&gt;=E2893),SRP!$D$11:$D$15)*(G2893/100)*(E2893/1000)),
0)))))),2)</f>
        <v>11.09</v>
      </c>
      <c r="L2893" s="173" t="str">
        <f t="shared" si="45"/>
        <v>Beer2840</v>
      </c>
      <c r="M2893" s="154">
        <f>VLOOKUP(L2893,'Slope %'!C:D,2,0)</f>
        <v>0.1</v>
      </c>
    </row>
    <row r="2894" spans="1:13" x14ac:dyDescent="0.25">
      <c r="A2894" s="169">
        <v>43245</v>
      </c>
      <c r="B2894" s="170" t="s">
        <v>2426</v>
      </c>
      <c r="C2894" s="170" t="s">
        <v>24</v>
      </c>
      <c r="D2894" s="170" t="s">
        <v>68</v>
      </c>
      <c r="E2894" s="170">
        <v>750</v>
      </c>
      <c r="F2894" s="170">
        <v>12</v>
      </c>
      <c r="G2894" s="171">
        <v>14.5</v>
      </c>
      <c r="H2894" s="170" t="s">
        <v>22</v>
      </c>
      <c r="I2894" s="171">
        <v>17.989999999999998</v>
      </c>
      <c r="J2894" s="169">
        <v>1</v>
      </c>
      <c r="K2894" s="154" cm="1">
        <f t="array" ref="K2894">ROUND(
IF(C2894="Beer",
SUM(LOOKUP(2,1/(SRP!$B$8:$B$10&lt;=E2894)/(SRP!$C$8:$C$10&gt;=E2894),SRP!$D$8:$D$10)*(G2894/100)*(E2894/1000)),
IF(C2894="Spirits",
SUM(LOOKUP(2,1/(SRP!$B$2:$B$7&lt;=E2894)/(SRP!$C$2:$C$7&gt;=E2894),SRP!$D$2:$D$7)*(G2894/100)*(E2894/1000)),
IF(AND(C2894="Wine",D2894="Fortified Wines"),
SUM(LOOKUP(2,1/(SRP!$B$26:$B$29&lt;=E2894)/(SRP!$C$26:$C$29&gt;=E2894),SRP!$D$26:$D$29)*(G2894/100)*(E2894/1000)),
IF(C2894="Wine",
SUM(LOOKUP(2,1/(SRP!$B$21:$B$25&lt;=E2894)/(SRP!$C$21:$C$25&gt;=E2894),SRP!$D$21:$D$25)*(G2894/100)*(E2894/1000)),
IF(AND(C2894="Ready to Drink",D2894="RTD-One Pour Cocktail&gt;7%&lt;=14.5"),
SUM(LOOKUP(2,1/(SRP!$B$16:$B$20&lt;=E2894)/(SRP!$C$16:$C$20&gt;=E2894),SRP!$D$16:$D$20)*(G2894/100)*(E2894/1000)),
IF(C2894="Ready to Drink",
SUM(LOOKUP(2,1/(SRP!$B$11:$B$15&lt;=E2894)/(SRP!$C$11:$C$15&gt;=E2894),SRP!$D$11:$D$15)*(G2894/100)*(E2894/1000)),
0)))))),2)</f>
        <v>8.49</v>
      </c>
      <c r="L2894" s="173" t="str">
        <f t="shared" si="45"/>
        <v>Wine750</v>
      </c>
      <c r="M2894" s="154">
        <f>VLOOKUP(L2894,'Slope %'!C:D,2,0)</f>
        <v>0.1</v>
      </c>
    </row>
    <row r="2895" spans="1:13" x14ac:dyDescent="0.25">
      <c r="A2895" s="169">
        <v>43246</v>
      </c>
      <c r="B2895" s="170" t="s">
        <v>2427</v>
      </c>
      <c r="C2895" s="170" t="s">
        <v>24</v>
      </c>
      <c r="D2895" s="170" t="s">
        <v>68</v>
      </c>
      <c r="E2895" s="170">
        <v>750</v>
      </c>
      <c r="F2895" s="170">
        <v>12</v>
      </c>
      <c r="G2895" s="171">
        <v>14.5</v>
      </c>
      <c r="H2895" s="170" t="s">
        <v>22</v>
      </c>
      <c r="I2895" s="171">
        <v>24.99</v>
      </c>
      <c r="J2895" s="169">
        <v>1</v>
      </c>
      <c r="K2895" s="154" cm="1">
        <f t="array" ref="K2895">ROUND(
IF(C2895="Beer",
SUM(LOOKUP(2,1/(SRP!$B$8:$B$10&lt;=E2895)/(SRP!$C$8:$C$10&gt;=E2895),SRP!$D$8:$D$10)*(G2895/100)*(E2895/1000)),
IF(C2895="Spirits",
SUM(LOOKUP(2,1/(SRP!$B$2:$B$7&lt;=E2895)/(SRP!$C$2:$C$7&gt;=E2895),SRP!$D$2:$D$7)*(G2895/100)*(E2895/1000)),
IF(AND(C2895="Wine",D2895="Fortified Wines"),
SUM(LOOKUP(2,1/(SRP!$B$26:$B$29&lt;=E2895)/(SRP!$C$26:$C$29&gt;=E2895),SRP!$D$26:$D$29)*(G2895/100)*(E2895/1000)),
IF(C2895="Wine",
SUM(LOOKUP(2,1/(SRP!$B$21:$B$25&lt;=E2895)/(SRP!$C$21:$C$25&gt;=E2895),SRP!$D$21:$D$25)*(G2895/100)*(E2895/1000)),
IF(AND(C2895="Ready to Drink",D2895="RTD-One Pour Cocktail&gt;7%&lt;=14.5"),
SUM(LOOKUP(2,1/(SRP!$B$16:$B$20&lt;=E2895)/(SRP!$C$16:$C$20&gt;=E2895),SRP!$D$16:$D$20)*(G2895/100)*(E2895/1000)),
IF(C2895="Ready to Drink",
SUM(LOOKUP(2,1/(SRP!$B$11:$B$15&lt;=E2895)/(SRP!$C$11:$C$15&gt;=E2895),SRP!$D$11:$D$15)*(G2895/100)*(E2895/1000)),
0)))))),2)</f>
        <v>8.49</v>
      </c>
      <c r="L2895" s="173" t="str">
        <f t="shared" si="45"/>
        <v>Wine750</v>
      </c>
      <c r="M2895" s="154">
        <f>VLOOKUP(L2895,'Slope %'!C:D,2,0)</f>
        <v>0.1</v>
      </c>
    </row>
    <row r="2896" spans="1:13" x14ac:dyDescent="0.25">
      <c r="A2896" s="169">
        <v>43248</v>
      </c>
      <c r="B2896" s="170" t="s">
        <v>2428</v>
      </c>
      <c r="C2896" s="170" t="s">
        <v>24</v>
      </c>
      <c r="D2896" s="170" t="s">
        <v>127</v>
      </c>
      <c r="E2896" s="170">
        <v>750</v>
      </c>
      <c r="F2896" s="170">
        <v>12</v>
      </c>
      <c r="G2896" s="171">
        <v>14</v>
      </c>
      <c r="H2896" s="170" t="s">
        <v>100</v>
      </c>
      <c r="I2896" s="171">
        <v>19.989999999999998</v>
      </c>
      <c r="J2896" s="169">
        <v>1</v>
      </c>
      <c r="K2896" s="154" cm="1">
        <f t="array" ref="K2896">ROUND(
IF(C2896="Beer",
SUM(LOOKUP(2,1/(SRP!$B$8:$B$10&lt;=E2896)/(SRP!$C$8:$C$10&gt;=E2896),SRP!$D$8:$D$10)*(G2896/100)*(E2896/1000)),
IF(C2896="Spirits",
SUM(LOOKUP(2,1/(SRP!$B$2:$B$7&lt;=E2896)/(SRP!$C$2:$C$7&gt;=E2896),SRP!$D$2:$D$7)*(G2896/100)*(E2896/1000)),
IF(AND(C2896="Wine",D2896="Fortified Wines"),
SUM(LOOKUP(2,1/(SRP!$B$26:$B$29&lt;=E2896)/(SRP!$C$26:$C$29&gt;=E2896),SRP!$D$26:$D$29)*(G2896/100)*(E2896/1000)),
IF(C2896="Wine",
SUM(LOOKUP(2,1/(SRP!$B$21:$B$25&lt;=E2896)/(SRP!$C$21:$C$25&gt;=E2896),SRP!$D$21:$D$25)*(G2896/100)*(E2896/1000)),
IF(AND(C2896="Ready to Drink",D2896="RTD-One Pour Cocktail&gt;7%&lt;=14.5"),
SUM(LOOKUP(2,1/(SRP!$B$16:$B$20&lt;=E2896)/(SRP!$C$16:$C$20&gt;=E2896),SRP!$D$16:$D$20)*(G2896/100)*(E2896/1000)),
IF(C2896="Ready to Drink",
SUM(LOOKUP(2,1/(SRP!$B$11:$B$15&lt;=E2896)/(SRP!$C$11:$C$15&gt;=E2896),SRP!$D$11:$D$15)*(G2896/100)*(E2896/1000)),
0)))))),2)</f>
        <v>8.1999999999999993</v>
      </c>
      <c r="L2896" s="173" t="str">
        <f t="shared" si="45"/>
        <v>Wine750</v>
      </c>
      <c r="M2896" s="154">
        <f>VLOOKUP(L2896,'Slope %'!C:D,2,0)</f>
        <v>0.1</v>
      </c>
    </row>
    <row r="2897" spans="1:13" x14ac:dyDescent="0.25">
      <c r="A2897" s="169">
        <v>43252</v>
      </c>
      <c r="B2897" s="170" t="s">
        <v>2429</v>
      </c>
      <c r="C2897" s="170" t="s">
        <v>15</v>
      </c>
      <c r="D2897" s="170" t="s">
        <v>19</v>
      </c>
      <c r="E2897" s="170">
        <v>750</v>
      </c>
      <c r="F2897" s="170">
        <v>12</v>
      </c>
      <c r="G2897" s="171">
        <v>40</v>
      </c>
      <c r="H2897" s="170" t="s">
        <v>222</v>
      </c>
      <c r="I2897" s="171">
        <v>29.66</v>
      </c>
      <c r="J2897" s="169">
        <v>1</v>
      </c>
      <c r="K2897" s="154" cm="1">
        <f t="array" ref="K2897">ROUND(
IF(C2897="Beer",
SUM(LOOKUP(2,1/(SRP!$B$8:$B$10&lt;=E2897)/(SRP!$C$8:$C$10&gt;=E2897),SRP!$D$8:$D$10)*(G2897/100)*(E2897/1000)),
IF(C2897="Spirits",
SUM(LOOKUP(2,1/(SRP!$B$2:$B$7&lt;=E2897)/(SRP!$C$2:$C$7&gt;=E2897),SRP!$D$2:$D$7)*(G2897/100)*(E2897/1000)),
IF(AND(C2897="Wine",D2897="Fortified Wines"),
SUM(LOOKUP(2,1/(SRP!$B$26:$B$29&lt;=E2897)/(SRP!$C$26:$C$29&gt;=E2897),SRP!$D$26:$D$29)*(G2897/100)*(E2897/1000)),
IF(C2897="Wine",
SUM(LOOKUP(2,1/(SRP!$B$21:$B$25&lt;=E2897)/(SRP!$C$21:$C$25&gt;=E2897),SRP!$D$21:$D$25)*(G2897/100)*(E2897/1000)),
IF(AND(C2897="Ready to Drink",D2897="RTD-One Pour Cocktail&gt;7%&lt;=14.5"),
SUM(LOOKUP(2,1/(SRP!$B$16:$B$20&lt;=E2897)/(SRP!$C$16:$C$20&gt;=E2897),SRP!$D$16:$D$20)*(G2897/100)*(E2897/1000)),
IF(C2897="Ready to Drink",
SUM(LOOKUP(2,1/(SRP!$B$11:$B$15&lt;=E2897)/(SRP!$C$11:$C$15&gt;=E2897),SRP!$D$11:$D$15)*(G2897/100)*(E2897/1000)),
0)))))),2)</f>
        <v>23.42</v>
      </c>
      <c r="L2897" s="173" t="str">
        <f t="shared" si="45"/>
        <v>Spirits750</v>
      </c>
      <c r="M2897" s="154">
        <f>VLOOKUP(L2897,'Slope %'!C:D,2,0)</f>
        <v>7.0000000000000007E-2</v>
      </c>
    </row>
    <row r="2898" spans="1:13" x14ac:dyDescent="0.25">
      <c r="A2898" s="169">
        <v>43257</v>
      </c>
      <c r="B2898" s="170" t="s">
        <v>2430</v>
      </c>
      <c r="C2898" s="170" t="s">
        <v>263</v>
      </c>
      <c r="D2898" s="170" t="s">
        <v>806</v>
      </c>
      <c r="E2898" s="170">
        <v>355</v>
      </c>
      <c r="F2898" s="170">
        <v>24</v>
      </c>
      <c r="G2898" s="171">
        <v>5.5</v>
      </c>
      <c r="H2898" s="170" t="s">
        <v>2431</v>
      </c>
      <c r="I2898" s="171">
        <v>3.79</v>
      </c>
      <c r="J2898" s="169">
        <v>1</v>
      </c>
      <c r="K2898" s="154" cm="1">
        <f t="array" ref="K2898">ROUND(
IF(C2898="Beer",
SUM(LOOKUP(2,1/(SRP!$B$8:$B$10&lt;=E2898)/(SRP!$C$8:$C$10&gt;=E2898),SRP!$D$8:$D$10)*(G2898/100)*(E2898/1000)),
IF(C2898="Spirits",
SUM(LOOKUP(2,1/(SRP!$B$2:$B$7&lt;=E2898)/(SRP!$C$2:$C$7&gt;=E2898),SRP!$D$2:$D$7)*(G2898/100)*(E2898/1000)),
IF(AND(C2898="Wine",D2898="Fortified Wines"),
SUM(LOOKUP(2,1/(SRP!$B$26:$B$29&lt;=E2898)/(SRP!$C$26:$C$29&gt;=E2898),SRP!$D$26:$D$29)*(G2898/100)*(E2898/1000)),
IF(C2898="Wine",
SUM(LOOKUP(2,1/(SRP!$B$21:$B$25&lt;=E2898)/(SRP!$C$21:$C$25&gt;=E2898),SRP!$D$21:$D$25)*(G2898/100)*(E2898/1000)),
IF(AND(C2898="Ready to Drink",D2898="RTD-One Pour Cocktail&gt;7%&lt;=14.5"),
SUM(LOOKUP(2,1/(SRP!$B$16:$B$20&lt;=E2898)/(SRP!$C$16:$C$20&gt;=E2898),SRP!$D$16:$D$20)*(G2898/100)*(E2898/1000)),
IF(C2898="Ready to Drink",
SUM(LOOKUP(2,1/(SRP!$B$11:$B$15&lt;=E2898)/(SRP!$C$11:$C$15&gt;=E2898),SRP!$D$11:$D$15)*(G2898/100)*(E2898/1000)),
0)))))),2)</f>
        <v>1.73</v>
      </c>
      <c r="L2898" s="173" t="str">
        <f t="shared" si="45"/>
        <v>Ready to Drink355</v>
      </c>
      <c r="M2898" s="154">
        <f>VLOOKUP(L2898,'Slope %'!C:D,2,0)</f>
        <v>0.12</v>
      </c>
    </row>
    <row r="2899" spans="1:13" x14ac:dyDescent="0.25">
      <c r="A2899" s="169">
        <v>43257</v>
      </c>
      <c r="B2899" s="170" t="s">
        <v>2430</v>
      </c>
      <c r="C2899" s="170" t="s">
        <v>263</v>
      </c>
      <c r="D2899" s="170" t="s">
        <v>806</v>
      </c>
      <c r="E2899" s="170">
        <v>355</v>
      </c>
      <c r="F2899" s="170">
        <v>24</v>
      </c>
      <c r="G2899" s="171">
        <v>5.5</v>
      </c>
      <c r="H2899" s="170" t="s">
        <v>2364</v>
      </c>
      <c r="I2899" s="171">
        <v>3.79</v>
      </c>
      <c r="J2899" s="169">
        <v>1</v>
      </c>
      <c r="K2899" s="154" cm="1">
        <f t="array" ref="K2899">ROUND(
IF(C2899="Beer",
SUM(LOOKUP(2,1/(SRP!$B$8:$B$10&lt;=E2899)/(SRP!$C$8:$C$10&gt;=E2899),SRP!$D$8:$D$10)*(G2899/100)*(E2899/1000)),
IF(C2899="Spirits",
SUM(LOOKUP(2,1/(SRP!$B$2:$B$7&lt;=E2899)/(SRP!$C$2:$C$7&gt;=E2899),SRP!$D$2:$D$7)*(G2899/100)*(E2899/1000)),
IF(AND(C2899="Wine",D2899="Fortified Wines"),
SUM(LOOKUP(2,1/(SRP!$B$26:$B$29&lt;=E2899)/(SRP!$C$26:$C$29&gt;=E2899),SRP!$D$26:$D$29)*(G2899/100)*(E2899/1000)),
IF(C2899="Wine",
SUM(LOOKUP(2,1/(SRP!$B$21:$B$25&lt;=E2899)/(SRP!$C$21:$C$25&gt;=E2899),SRP!$D$21:$D$25)*(G2899/100)*(E2899/1000)),
IF(AND(C2899="Ready to Drink",D2899="RTD-One Pour Cocktail&gt;7%&lt;=14.5"),
SUM(LOOKUP(2,1/(SRP!$B$16:$B$20&lt;=E2899)/(SRP!$C$16:$C$20&gt;=E2899),SRP!$D$16:$D$20)*(G2899/100)*(E2899/1000)),
IF(C2899="Ready to Drink",
SUM(LOOKUP(2,1/(SRP!$B$11:$B$15&lt;=E2899)/(SRP!$C$11:$C$15&gt;=E2899),SRP!$D$11:$D$15)*(G2899/100)*(E2899/1000)),
0)))))),2)</f>
        <v>1.73</v>
      </c>
      <c r="L2899" s="173" t="str">
        <f t="shared" si="45"/>
        <v>Ready to Drink355</v>
      </c>
      <c r="M2899" s="154">
        <f>VLOOKUP(L2899,'Slope %'!C:D,2,0)</f>
        <v>0.12</v>
      </c>
    </row>
    <row r="2900" spans="1:13" x14ac:dyDescent="0.25">
      <c r="A2900" s="169">
        <v>43258</v>
      </c>
      <c r="B2900" s="170" t="s">
        <v>2432</v>
      </c>
      <c r="C2900" s="170" t="s">
        <v>263</v>
      </c>
      <c r="D2900" s="170" t="s">
        <v>806</v>
      </c>
      <c r="E2900" s="170">
        <v>355</v>
      </c>
      <c r="F2900" s="170">
        <v>24</v>
      </c>
      <c r="G2900" s="171">
        <v>5.5</v>
      </c>
      <c r="H2900" s="170" t="s">
        <v>2431</v>
      </c>
      <c r="I2900" s="171">
        <v>3.79</v>
      </c>
      <c r="J2900" s="169">
        <v>1</v>
      </c>
      <c r="K2900" s="154" cm="1">
        <f t="array" ref="K2900">ROUND(
IF(C2900="Beer",
SUM(LOOKUP(2,1/(SRP!$B$8:$B$10&lt;=E2900)/(SRP!$C$8:$C$10&gt;=E2900),SRP!$D$8:$D$10)*(G2900/100)*(E2900/1000)),
IF(C2900="Spirits",
SUM(LOOKUP(2,1/(SRP!$B$2:$B$7&lt;=E2900)/(SRP!$C$2:$C$7&gt;=E2900),SRP!$D$2:$D$7)*(G2900/100)*(E2900/1000)),
IF(AND(C2900="Wine",D2900="Fortified Wines"),
SUM(LOOKUP(2,1/(SRP!$B$26:$B$29&lt;=E2900)/(SRP!$C$26:$C$29&gt;=E2900),SRP!$D$26:$D$29)*(G2900/100)*(E2900/1000)),
IF(C2900="Wine",
SUM(LOOKUP(2,1/(SRP!$B$21:$B$25&lt;=E2900)/(SRP!$C$21:$C$25&gt;=E2900),SRP!$D$21:$D$25)*(G2900/100)*(E2900/1000)),
IF(AND(C2900="Ready to Drink",D2900="RTD-One Pour Cocktail&gt;7%&lt;=14.5"),
SUM(LOOKUP(2,1/(SRP!$B$16:$B$20&lt;=E2900)/(SRP!$C$16:$C$20&gt;=E2900),SRP!$D$16:$D$20)*(G2900/100)*(E2900/1000)),
IF(C2900="Ready to Drink",
SUM(LOOKUP(2,1/(SRP!$B$11:$B$15&lt;=E2900)/(SRP!$C$11:$C$15&gt;=E2900),SRP!$D$11:$D$15)*(G2900/100)*(E2900/1000)),
0)))))),2)</f>
        <v>1.73</v>
      </c>
      <c r="L2900" s="173" t="str">
        <f t="shared" si="45"/>
        <v>Ready to Drink355</v>
      </c>
      <c r="M2900" s="154">
        <f>VLOOKUP(L2900,'Slope %'!C:D,2,0)</f>
        <v>0.12</v>
      </c>
    </row>
    <row r="2901" spans="1:13" x14ac:dyDescent="0.25">
      <c r="A2901" s="169">
        <v>43258</v>
      </c>
      <c r="B2901" s="170" t="s">
        <v>2432</v>
      </c>
      <c r="C2901" s="170" t="s">
        <v>263</v>
      </c>
      <c r="D2901" s="170" t="s">
        <v>806</v>
      </c>
      <c r="E2901" s="170">
        <v>355</v>
      </c>
      <c r="F2901" s="170">
        <v>24</v>
      </c>
      <c r="G2901" s="171">
        <v>5.5</v>
      </c>
      <c r="H2901" s="170" t="s">
        <v>2364</v>
      </c>
      <c r="I2901" s="171">
        <v>3.79</v>
      </c>
      <c r="J2901" s="169">
        <v>1</v>
      </c>
      <c r="K2901" s="154" cm="1">
        <f t="array" ref="K2901">ROUND(
IF(C2901="Beer",
SUM(LOOKUP(2,1/(SRP!$B$8:$B$10&lt;=E2901)/(SRP!$C$8:$C$10&gt;=E2901),SRP!$D$8:$D$10)*(G2901/100)*(E2901/1000)),
IF(C2901="Spirits",
SUM(LOOKUP(2,1/(SRP!$B$2:$B$7&lt;=E2901)/(SRP!$C$2:$C$7&gt;=E2901),SRP!$D$2:$D$7)*(G2901/100)*(E2901/1000)),
IF(AND(C2901="Wine",D2901="Fortified Wines"),
SUM(LOOKUP(2,1/(SRP!$B$26:$B$29&lt;=E2901)/(SRP!$C$26:$C$29&gt;=E2901),SRP!$D$26:$D$29)*(G2901/100)*(E2901/1000)),
IF(C2901="Wine",
SUM(LOOKUP(2,1/(SRP!$B$21:$B$25&lt;=E2901)/(SRP!$C$21:$C$25&gt;=E2901),SRP!$D$21:$D$25)*(G2901/100)*(E2901/1000)),
IF(AND(C2901="Ready to Drink",D2901="RTD-One Pour Cocktail&gt;7%&lt;=14.5"),
SUM(LOOKUP(2,1/(SRP!$B$16:$B$20&lt;=E2901)/(SRP!$C$16:$C$20&gt;=E2901),SRP!$D$16:$D$20)*(G2901/100)*(E2901/1000)),
IF(C2901="Ready to Drink",
SUM(LOOKUP(2,1/(SRP!$B$11:$B$15&lt;=E2901)/(SRP!$C$11:$C$15&gt;=E2901),SRP!$D$11:$D$15)*(G2901/100)*(E2901/1000)),
0)))))),2)</f>
        <v>1.73</v>
      </c>
      <c r="L2901" s="173" t="str">
        <f t="shared" si="45"/>
        <v>Ready to Drink355</v>
      </c>
      <c r="M2901" s="154">
        <f>VLOOKUP(L2901,'Slope %'!C:D,2,0)</f>
        <v>0.12</v>
      </c>
    </row>
    <row r="2902" spans="1:13" x14ac:dyDescent="0.25">
      <c r="A2902" s="169">
        <v>43259</v>
      </c>
      <c r="B2902" s="170" t="s">
        <v>2433</v>
      </c>
      <c r="C2902" s="170" t="s">
        <v>263</v>
      </c>
      <c r="D2902" s="170" t="s">
        <v>806</v>
      </c>
      <c r="E2902" s="170">
        <v>355</v>
      </c>
      <c r="F2902" s="170">
        <v>24</v>
      </c>
      <c r="G2902" s="171">
        <v>5.5</v>
      </c>
      <c r="H2902" s="170" t="s">
        <v>2431</v>
      </c>
      <c r="I2902" s="171">
        <v>3.79</v>
      </c>
      <c r="J2902" s="169">
        <v>1</v>
      </c>
      <c r="K2902" s="154" cm="1">
        <f t="array" ref="K2902">ROUND(
IF(C2902="Beer",
SUM(LOOKUP(2,1/(SRP!$B$8:$B$10&lt;=E2902)/(SRP!$C$8:$C$10&gt;=E2902),SRP!$D$8:$D$10)*(G2902/100)*(E2902/1000)),
IF(C2902="Spirits",
SUM(LOOKUP(2,1/(SRP!$B$2:$B$7&lt;=E2902)/(SRP!$C$2:$C$7&gt;=E2902),SRP!$D$2:$D$7)*(G2902/100)*(E2902/1000)),
IF(AND(C2902="Wine",D2902="Fortified Wines"),
SUM(LOOKUP(2,1/(SRP!$B$26:$B$29&lt;=E2902)/(SRP!$C$26:$C$29&gt;=E2902),SRP!$D$26:$D$29)*(G2902/100)*(E2902/1000)),
IF(C2902="Wine",
SUM(LOOKUP(2,1/(SRP!$B$21:$B$25&lt;=E2902)/(SRP!$C$21:$C$25&gt;=E2902),SRP!$D$21:$D$25)*(G2902/100)*(E2902/1000)),
IF(AND(C2902="Ready to Drink",D2902="RTD-One Pour Cocktail&gt;7%&lt;=14.5"),
SUM(LOOKUP(2,1/(SRP!$B$16:$B$20&lt;=E2902)/(SRP!$C$16:$C$20&gt;=E2902),SRP!$D$16:$D$20)*(G2902/100)*(E2902/1000)),
IF(C2902="Ready to Drink",
SUM(LOOKUP(2,1/(SRP!$B$11:$B$15&lt;=E2902)/(SRP!$C$11:$C$15&gt;=E2902),SRP!$D$11:$D$15)*(G2902/100)*(E2902/1000)),
0)))))),2)</f>
        <v>1.73</v>
      </c>
      <c r="L2902" s="173" t="str">
        <f t="shared" si="45"/>
        <v>Ready to Drink355</v>
      </c>
      <c r="M2902" s="154">
        <f>VLOOKUP(L2902,'Slope %'!C:D,2,0)</f>
        <v>0.12</v>
      </c>
    </row>
    <row r="2903" spans="1:13" x14ac:dyDescent="0.25">
      <c r="A2903" s="169">
        <v>43259</v>
      </c>
      <c r="B2903" s="170" t="s">
        <v>2433</v>
      </c>
      <c r="C2903" s="170" t="s">
        <v>263</v>
      </c>
      <c r="D2903" s="170" t="s">
        <v>806</v>
      </c>
      <c r="E2903" s="170">
        <v>355</v>
      </c>
      <c r="F2903" s="170">
        <v>24</v>
      </c>
      <c r="G2903" s="171">
        <v>5.5</v>
      </c>
      <c r="H2903" s="170" t="s">
        <v>2364</v>
      </c>
      <c r="I2903" s="171">
        <v>3.79</v>
      </c>
      <c r="J2903" s="169">
        <v>1</v>
      </c>
      <c r="K2903" s="154" cm="1">
        <f t="array" ref="K2903">ROUND(
IF(C2903="Beer",
SUM(LOOKUP(2,1/(SRP!$B$8:$B$10&lt;=E2903)/(SRP!$C$8:$C$10&gt;=E2903),SRP!$D$8:$D$10)*(G2903/100)*(E2903/1000)),
IF(C2903="Spirits",
SUM(LOOKUP(2,1/(SRP!$B$2:$B$7&lt;=E2903)/(SRP!$C$2:$C$7&gt;=E2903),SRP!$D$2:$D$7)*(G2903/100)*(E2903/1000)),
IF(AND(C2903="Wine",D2903="Fortified Wines"),
SUM(LOOKUP(2,1/(SRP!$B$26:$B$29&lt;=E2903)/(SRP!$C$26:$C$29&gt;=E2903),SRP!$D$26:$D$29)*(G2903/100)*(E2903/1000)),
IF(C2903="Wine",
SUM(LOOKUP(2,1/(SRP!$B$21:$B$25&lt;=E2903)/(SRP!$C$21:$C$25&gt;=E2903),SRP!$D$21:$D$25)*(G2903/100)*(E2903/1000)),
IF(AND(C2903="Ready to Drink",D2903="RTD-One Pour Cocktail&gt;7%&lt;=14.5"),
SUM(LOOKUP(2,1/(SRP!$B$16:$B$20&lt;=E2903)/(SRP!$C$16:$C$20&gt;=E2903),SRP!$D$16:$D$20)*(G2903/100)*(E2903/1000)),
IF(C2903="Ready to Drink",
SUM(LOOKUP(2,1/(SRP!$B$11:$B$15&lt;=E2903)/(SRP!$C$11:$C$15&gt;=E2903),SRP!$D$11:$D$15)*(G2903/100)*(E2903/1000)),
0)))))),2)</f>
        <v>1.73</v>
      </c>
      <c r="L2903" s="173" t="str">
        <f t="shared" si="45"/>
        <v>Ready to Drink355</v>
      </c>
      <c r="M2903" s="154">
        <f>VLOOKUP(L2903,'Slope %'!C:D,2,0)</f>
        <v>0.12</v>
      </c>
    </row>
    <row r="2904" spans="1:13" x14ac:dyDescent="0.25">
      <c r="A2904" s="169">
        <v>43260</v>
      </c>
      <c r="B2904" s="170" t="s">
        <v>2434</v>
      </c>
      <c r="C2904" s="170" t="s">
        <v>263</v>
      </c>
      <c r="D2904" s="170" t="s">
        <v>806</v>
      </c>
      <c r="E2904" s="170">
        <v>355</v>
      </c>
      <c r="F2904" s="170">
        <v>24</v>
      </c>
      <c r="G2904" s="171">
        <v>5.5</v>
      </c>
      <c r="H2904" s="170" t="s">
        <v>2431</v>
      </c>
      <c r="I2904" s="171">
        <v>3.79</v>
      </c>
      <c r="J2904" s="169">
        <v>1</v>
      </c>
      <c r="K2904" s="154" cm="1">
        <f t="array" ref="K2904">ROUND(
IF(C2904="Beer",
SUM(LOOKUP(2,1/(SRP!$B$8:$B$10&lt;=E2904)/(SRP!$C$8:$C$10&gt;=E2904),SRP!$D$8:$D$10)*(G2904/100)*(E2904/1000)),
IF(C2904="Spirits",
SUM(LOOKUP(2,1/(SRP!$B$2:$B$7&lt;=E2904)/(SRP!$C$2:$C$7&gt;=E2904),SRP!$D$2:$D$7)*(G2904/100)*(E2904/1000)),
IF(AND(C2904="Wine",D2904="Fortified Wines"),
SUM(LOOKUP(2,1/(SRP!$B$26:$B$29&lt;=E2904)/(SRP!$C$26:$C$29&gt;=E2904),SRP!$D$26:$D$29)*(G2904/100)*(E2904/1000)),
IF(C2904="Wine",
SUM(LOOKUP(2,1/(SRP!$B$21:$B$25&lt;=E2904)/(SRP!$C$21:$C$25&gt;=E2904),SRP!$D$21:$D$25)*(G2904/100)*(E2904/1000)),
IF(AND(C2904="Ready to Drink",D2904="RTD-One Pour Cocktail&gt;7%&lt;=14.5"),
SUM(LOOKUP(2,1/(SRP!$B$16:$B$20&lt;=E2904)/(SRP!$C$16:$C$20&gt;=E2904),SRP!$D$16:$D$20)*(G2904/100)*(E2904/1000)),
IF(C2904="Ready to Drink",
SUM(LOOKUP(2,1/(SRP!$B$11:$B$15&lt;=E2904)/(SRP!$C$11:$C$15&gt;=E2904),SRP!$D$11:$D$15)*(G2904/100)*(E2904/1000)),
0)))))),2)</f>
        <v>1.73</v>
      </c>
      <c r="L2904" s="173" t="str">
        <f t="shared" si="45"/>
        <v>Ready to Drink355</v>
      </c>
      <c r="M2904" s="154">
        <f>VLOOKUP(L2904,'Slope %'!C:D,2,0)</f>
        <v>0.12</v>
      </c>
    </row>
    <row r="2905" spans="1:13" x14ac:dyDescent="0.25">
      <c r="A2905" s="169">
        <v>43260</v>
      </c>
      <c r="B2905" s="170" t="s">
        <v>2434</v>
      </c>
      <c r="C2905" s="170" t="s">
        <v>263</v>
      </c>
      <c r="D2905" s="170" t="s">
        <v>806</v>
      </c>
      <c r="E2905" s="170">
        <v>355</v>
      </c>
      <c r="F2905" s="170">
        <v>24</v>
      </c>
      <c r="G2905" s="171">
        <v>5.5</v>
      </c>
      <c r="H2905" s="170" t="s">
        <v>2364</v>
      </c>
      <c r="I2905" s="171">
        <v>3.79</v>
      </c>
      <c r="J2905" s="169">
        <v>1</v>
      </c>
      <c r="K2905" s="154" cm="1">
        <f t="array" ref="K2905">ROUND(
IF(C2905="Beer",
SUM(LOOKUP(2,1/(SRP!$B$8:$B$10&lt;=E2905)/(SRP!$C$8:$C$10&gt;=E2905),SRP!$D$8:$D$10)*(G2905/100)*(E2905/1000)),
IF(C2905="Spirits",
SUM(LOOKUP(2,1/(SRP!$B$2:$B$7&lt;=E2905)/(SRP!$C$2:$C$7&gt;=E2905),SRP!$D$2:$D$7)*(G2905/100)*(E2905/1000)),
IF(AND(C2905="Wine",D2905="Fortified Wines"),
SUM(LOOKUP(2,1/(SRP!$B$26:$B$29&lt;=E2905)/(SRP!$C$26:$C$29&gt;=E2905),SRP!$D$26:$D$29)*(G2905/100)*(E2905/1000)),
IF(C2905="Wine",
SUM(LOOKUP(2,1/(SRP!$B$21:$B$25&lt;=E2905)/(SRP!$C$21:$C$25&gt;=E2905),SRP!$D$21:$D$25)*(G2905/100)*(E2905/1000)),
IF(AND(C2905="Ready to Drink",D2905="RTD-One Pour Cocktail&gt;7%&lt;=14.5"),
SUM(LOOKUP(2,1/(SRP!$B$16:$B$20&lt;=E2905)/(SRP!$C$16:$C$20&gt;=E2905),SRP!$D$16:$D$20)*(G2905/100)*(E2905/1000)),
IF(C2905="Ready to Drink",
SUM(LOOKUP(2,1/(SRP!$B$11:$B$15&lt;=E2905)/(SRP!$C$11:$C$15&gt;=E2905),SRP!$D$11:$D$15)*(G2905/100)*(E2905/1000)),
0)))))),2)</f>
        <v>1.73</v>
      </c>
      <c r="L2905" s="173" t="str">
        <f t="shared" si="45"/>
        <v>Ready to Drink355</v>
      </c>
      <c r="M2905" s="154">
        <f>VLOOKUP(L2905,'Slope %'!C:D,2,0)</f>
        <v>0.12</v>
      </c>
    </row>
    <row r="2906" spans="1:13" x14ac:dyDescent="0.25">
      <c r="A2906" s="169">
        <v>43262</v>
      </c>
      <c r="B2906" s="170" t="s">
        <v>2435</v>
      </c>
      <c r="C2906" s="170" t="s">
        <v>37</v>
      </c>
      <c r="D2906" s="170" t="s">
        <v>1121</v>
      </c>
      <c r="E2906" s="170">
        <v>0</v>
      </c>
      <c r="F2906" s="170">
        <v>10</v>
      </c>
      <c r="H2906" s="170" t="s">
        <v>892</v>
      </c>
      <c r="I2906" s="171">
        <v>1.99</v>
      </c>
      <c r="K2906" s="154" cm="1">
        <f t="array" ref="K2906">ROUND(
IF(C2906="Beer",
SUM(LOOKUP(2,1/(SRP!$B$8:$B$10&lt;=E2906)/(SRP!$C$8:$C$10&gt;=E2906),SRP!$D$8:$D$10)*(G2906/100)*(E2906/1000)),
IF(C2906="Spirits",
SUM(LOOKUP(2,1/(SRP!$B$2:$B$7&lt;=E2906)/(SRP!$C$2:$C$7&gt;=E2906),SRP!$D$2:$D$7)*(G2906/100)*(E2906/1000)),
IF(AND(C2906="Wine",D2906="Fortified Wines"),
SUM(LOOKUP(2,1/(SRP!$B$26:$B$29&lt;=E2906)/(SRP!$C$26:$C$29&gt;=E2906),SRP!$D$26:$D$29)*(G2906/100)*(E2906/1000)),
IF(C2906="Wine",
SUM(LOOKUP(2,1/(SRP!$B$21:$B$25&lt;=E2906)/(SRP!$C$21:$C$25&gt;=E2906),SRP!$D$21:$D$25)*(G2906/100)*(E2906/1000)),
IF(AND(C2906="Ready to Drink",D2906="RTD-One Pour Cocktail&gt;7%&lt;=14.5"),
SUM(LOOKUP(2,1/(SRP!$B$16:$B$20&lt;=E2906)/(SRP!$C$16:$C$20&gt;=E2906),SRP!$D$16:$D$20)*(G2906/100)*(E2906/1000)),
IF(C2906="Ready to Drink",
SUM(LOOKUP(2,1/(SRP!$B$11:$B$15&lt;=E2906)/(SRP!$C$11:$C$15&gt;=E2906),SRP!$D$11:$D$15)*(G2906/100)*(E2906/1000)),
0)))))),2)</f>
        <v>0</v>
      </c>
      <c r="L2906" s="173" t="str">
        <f t="shared" si="45"/>
        <v>Non Liquor Merchandise0</v>
      </c>
      <c r="M2906" s="154" t="e">
        <f>VLOOKUP(L2906,'Slope %'!C:D,2,0)</f>
        <v>#N/A</v>
      </c>
    </row>
    <row r="2907" spans="1:13" x14ac:dyDescent="0.25">
      <c r="A2907" s="169">
        <v>43264</v>
      </c>
      <c r="B2907" s="170" t="s">
        <v>2436</v>
      </c>
      <c r="C2907" s="170" t="s">
        <v>263</v>
      </c>
      <c r="D2907" s="170" t="s">
        <v>646</v>
      </c>
      <c r="E2907" s="170">
        <v>4260</v>
      </c>
      <c r="F2907" s="170">
        <v>2</v>
      </c>
      <c r="G2907" s="171">
        <v>5</v>
      </c>
      <c r="H2907" s="170" t="s">
        <v>54</v>
      </c>
      <c r="I2907" s="171">
        <v>33.39</v>
      </c>
      <c r="J2907" s="169">
        <v>12</v>
      </c>
      <c r="K2907" s="154" cm="1">
        <f t="array" ref="K2907">ROUND(
IF(C2907="Beer",
SUM(LOOKUP(2,1/(SRP!$B$8:$B$10&lt;=E2907)/(SRP!$C$8:$C$10&gt;=E2907),SRP!$D$8:$D$10)*(G2907/100)*(E2907/1000)),
IF(C2907="Spirits",
SUM(LOOKUP(2,1/(SRP!$B$2:$B$7&lt;=E2907)/(SRP!$C$2:$C$7&gt;=E2907),SRP!$D$2:$D$7)*(G2907/100)*(E2907/1000)),
IF(AND(C2907="Wine",D2907="Fortified Wines"),
SUM(LOOKUP(2,1/(SRP!$B$26:$B$29&lt;=E2907)/(SRP!$C$26:$C$29&gt;=E2907),SRP!$D$26:$D$29)*(G2907/100)*(E2907/1000)),
IF(C2907="Wine",
SUM(LOOKUP(2,1/(SRP!$B$21:$B$25&lt;=E2907)/(SRP!$C$21:$C$25&gt;=E2907),SRP!$D$21:$D$25)*(G2907/100)*(E2907/1000)),
IF(AND(C2907="Ready to Drink",D2907="RTD-One Pour Cocktail&gt;7%&lt;=14.5"),
SUM(LOOKUP(2,1/(SRP!$B$16:$B$20&lt;=E2907)/(SRP!$C$16:$C$20&gt;=E2907),SRP!$D$16:$D$20)*(G2907/100)*(E2907/1000)),
IF(C2907="Ready to Drink",
SUM(LOOKUP(2,1/(SRP!$B$11:$B$15&lt;=E2907)/(SRP!$C$11:$C$15&gt;=E2907),SRP!$D$11:$D$15)*(G2907/100)*(E2907/1000)),
0)))))),2)</f>
        <v>16.63</v>
      </c>
      <c r="L2907" s="173" t="str">
        <f t="shared" si="45"/>
        <v>Ready to Drink4260</v>
      </c>
      <c r="M2907" s="154">
        <f>VLOOKUP(L2907,'Slope %'!C:D,2,0)</f>
        <v>7.0000000000000007E-2</v>
      </c>
    </row>
    <row r="2908" spans="1:13" x14ac:dyDescent="0.25">
      <c r="A2908" s="169">
        <v>43264</v>
      </c>
      <c r="B2908" s="170" t="s">
        <v>2436</v>
      </c>
      <c r="C2908" s="170" t="s">
        <v>263</v>
      </c>
      <c r="D2908" s="170" t="s">
        <v>646</v>
      </c>
      <c r="E2908" s="170">
        <v>4260</v>
      </c>
      <c r="F2908" s="170">
        <v>2</v>
      </c>
      <c r="G2908" s="171">
        <v>5</v>
      </c>
      <c r="H2908" s="170" t="s">
        <v>54</v>
      </c>
      <c r="I2908" s="171">
        <v>33.39</v>
      </c>
      <c r="J2908" s="169">
        <v>12</v>
      </c>
      <c r="K2908" s="154" cm="1">
        <f t="array" ref="K2908">ROUND(
IF(C2908="Beer",
SUM(LOOKUP(2,1/(SRP!$B$8:$B$10&lt;=E2908)/(SRP!$C$8:$C$10&gt;=E2908),SRP!$D$8:$D$10)*(G2908/100)*(E2908/1000)),
IF(C2908="Spirits",
SUM(LOOKUP(2,1/(SRP!$B$2:$B$7&lt;=E2908)/(SRP!$C$2:$C$7&gt;=E2908),SRP!$D$2:$D$7)*(G2908/100)*(E2908/1000)),
IF(AND(C2908="Wine",D2908="Fortified Wines"),
SUM(LOOKUP(2,1/(SRP!$B$26:$B$29&lt;=E2908)/(SRP!$C$26:$C$29&gt;=E2908),SRP!$D$26:$D$29)*(G2908/100)*(E2908/1000)),
IF(C2908="Wine",
SUM(LOOKUP(2,1/(SRP!$B$21:$B$25&lt;=E2908)/(SRP!$C$21:$C$25&gt;=E2908),SRP!$D$21:$D$25)*(G2908/100)*(E2908/1000)),
IF(AND(C2908="Ready to Drink",D2908="RTD-One Pour Cocktail&gt;7%&lt;=14.5"),
SUM(LOOKUP(2,1/(SRP!$B$16:$B$20&lt;=E2908)/(SRP!$C$16:$C$20&gt;=E2908),SRP!$D$16:$D$20)*(G2908/100)*(E2908/1000)),
IF(C2908="Ready to Drink",
SUM(LOOKUP(2,1/(SRP!$B$11:$B$15&lt;=E2908)/(SRP!$C$11:$C$15&gt;=E2908),SRP!$D$11:$D$15)*(G2908/100)*(E2908/1000)),
0)))))),2)</f>
        <v>16.63</v>
      </c>
      <c r="L2908" s="173" t="str">
        <f t="shared" si="45"/>
        <v>Ready to Drink4260</v>
      </c>
      <c r="M2908" s="154">
        <f>VLOOKUP(L2908,'Slope %'!C:D,2,0)</f>
        <v>7.0000000000000007E-2</v>
      </c>
    </row>
    <row r="2909" spans="1:13" x14ac:dyDescent="0.25">
      <c r="A2909" s="169">
        <v>43265</v>
      </c>
      <c r="B2909" s="170" t="s">
        <v>2437</v>
      </c>
      <c r="C2909" s="170" t="s">
        <v>24</v>
      </c>
      <c r="D2909" s="170" t="s">
        <v>34</v>
      </c>
      <c r="E2909" s="170">
        <v>750</v>
      </c>
      <c r="F2909" s="170">
        <v>6</v>
      </c>
      <c r="G2909" s="171">
        <v>14.5</v>
      </c>
      <c r="H2909" s="170" t="s">
        <v>177</v>
      </c>
      <c r="I2909" s="171">
        <v>32.49</v>
      </c>
      <c r="J2909" s="169">
        <v>1</v>
      </c>
      <c r="K2909" s="154" cm="1">
        <f t="array" ref="K2909">ROUND(
IF(C2909="Beer",
SUM(LOOKUP(2,1/(SRP!$B$8:$B$10&lt;=E2909)/(SRP!$C$8:$C$10&gt;=E2909),SRP!$D$8:$D$10)*(G2909/100)*(E2909/1000)),
IF(C2909="Spirits",
SUM(LOOKUP(2,1/(SRP!$B$2:$B$7&lt;=E2909)/(SRP!$C$2:$C$7&gt;=E2909),SRP!$D$2:$D$7)*(G2909/100)*(E2909/1000)),
IF(AND(C2909="Wine",D2909="Fortified Wines"),
SUM(LOOKUP(2,1/(SRP!$B$26:$B$29&lt;=E2909)/(SRP!$C$26:$C$29&gt;=E2909),SRP!$D$26:$D$29)*(G2909/100)*(E2909/1000)),
IF(C2909="Wine",
SUM(LOOKUP(2,1/(SRP!$B$21:$B$25&lt;=E2909)/(SRP!$C$21:$C$25&gt;=E2909),SRP!$D$21:$D$25)*(G2909/100)*(E2909/1000)),
IF(AND(C2909="Ready to Drink",D2909="RTD-One Pour Cocktail&gt;7%&lt;=14.5"),
SUM(LOOKUP(2,1/(SRP!$B$16:$B$20&lt;=E2909)/(SRP!$C$16:$C$20&gt;=E2909),SRP!$D$16:$D$20)*(G2909/100)*(E2909/1000)),
IF(C2909="Ready to Drink",
SUM(LOOKUP(2,1/(SRP!$B$11:$B$15&lt;=E2909)/(SRP!$C$11:$C$15&gt;=E2909),SRP!$D$11:$D$15)*(G2909/100)*(E2909/1000)),
0)))))),2)</f>
        <v>8.49</v>
      </c>
      <c r="L2909" s="173" t="str">
        <f t="shared" si="45"/>
        <v>Wine750</v>
      </c>
      <c r="M2909" s="154">
        <f>VLOOKUP(L2909,'Slope %'!C:D,2,0)</f>
        <v>0.1</v>
      </c>
    </row>
    <row r="2910" spans="1:13" x14ac:dyDescent="0.25">
      <c r="A2910" s="169">
        <v>43266</v>
      </c>
      <c r="B2910" s="170" t="s">
        <v>2438</v>
      </c>
      <c r="C2910" s="170" t="s">
        <v>24</v>
      </c>
      <c r="D2910" s="170" t="s">
        <v>34</v>
      </c>
      <c r="E2910" s="170">
        <v>750</v>
      </c>
      <c r="F2910" s="170">
        <v>12</v>
      </c>
      <c r="G2910" s="171">
        <v>14.5</v>
      </c>
      <c r="H2910" s="170" t="s">
        <v>130</v>
      </c>
      <c r="I2910" s="171">
        <v>24.99</v>
      </c>
      <c r="J2910" s="169">
        <v>1</v>
      </c>
      <c r="K2910" s="154" cm="1">
        <f t="array" ref="K2910">ROUND(
IF(C2910="Beer",
SUM(LOOKUP(2,1/(SRP!$B$8:$B$10&lt;=E2910)/(SRP!$C$8:$C$10&gt;=E2910),SRP!$D$8:$D$10)*(G2910/100)*(E2910/1000)),
IF(C2910="Spirits",
SUM(LOOKUP(2,1/(SRP!$B$2:$B$7&lt;=E2910)/(SRP!$C$2:$C$7&gt;=E2910),SRP!$D$2:$D$7)*(G2910/100)*(E2910/1000)),
IF(AND(C2910="Wine",D2910="Fortified Wines"),
SUM(LOOKUP(2,1/(SRP!$B$26:$B$29&lt;=E2910)/(SRP!$C$26:$C$29&gt;=E2910),SRP!$D$26:$D$29)*(G2910/100)*(E2910/1000)),
IF(C2910="Wine",
SUM(LOOKUP(2,1/(SRP!$B$21:$B$25&lt;=E2910)/(SRP!$C$21:$C$25&gt;=E2910),SRP!$D$21:$D$25)*(G2910/100)*(E2910/1000)),
IF(AND(C2910="Ready to Drink",D2910="RTD-One Pour Cocktail&gt;7%&lt;=14.5"),
SUM(LOOKUP(2,1/(SRP!$B$16:$B$20&lt;=E2910)/(SRP!$C$16:$C$20&gt;=E2910),SRP!$D$16:$D$20)*(G2910/100)*(E2910/1000)),
IF(C2910="Ready to Drink",
SUM(LOOKUP(2,1/(SRP!$B$11:$B$15&lt;=E2910)/(SRP!$C$11:$C$15&gt;=E2910),SRP!$D$11:$D$15)*(G2910/100)*(E2910/1000)),
0)))))),2)</f>
        <v>8.49</v>
      </c>
      <c r="L2910" s="173" t="str">
        <f t="shared" si="45"/>
        <v>Wine750</v>
      </c>
      <c r="M2910" s="154">
        <f>VLOOKUP(L2910,'Slope %'!C:D,2,0)</f>
        <v>0.1</v>
      </c>
    </row>
    <row r="2911" spans="1:13" x14ac:dyDescent="0.25">
      <c r="A2911" s="169">
        <v>43269</v>
      </c>
      <c r="B2911" s="170" t="s">
        <v>2439</v>
      </c>
      <c r="C2911" s="170" t="s">
        <v>263</v>
      </c>
      <c r="D2911" s="170" t="s">
        <v>646</v>
      </c>
      <c r="E2911" s="170">
        <v>473</v>
      </c>
      <c r="F2911" s="170">
        <v>24</v>
      </c>
      <c r="G2911" s="171">
        <v>5</v>
      </c>
      <c r="H2911" s="170" t="s">
        <v>13</v>
      </c>
      <c r="I2911" s="171">
        <v>3.79</v>
      </c>
      <c r="J2911" s="169">
        <v>1</v>
      </c>
      <c r="K2911" s="154" cm="1">
        <f t="array" ref="K2911">ROUND(
IF(C2911="Beer",
SUM(LOOKUP(2,1/(SRP!$B$8:$B$10&lt;=E2911)/(SRP!$C$8:$C$10&gt;=E2911),SRP!$D$8:$D$10)*(G2911/100)*(E2911/1000)),
IF(C2911="Spirits",
SUM(LOOKUP(2,1/(SRP!$B$2:$B$7&lt;=E2911)/(SRP!$C$2:$C$7&gt;=E2911),SRP!$D$2:$D$7)*(G2911/100)*(E2911/1000)),
IF(AND(C2911="Wine",D2911="Fortified Wines"),
SUM(LOOKUP(2,1/(SRP!$B$26:$B$29&lt;=E2911)/(SRP!$C$26:$C$29&gt;=E2911),SRP!$D$26:$D$29)*(G2911/100)*(E2911/1000)),
IF(C2911="Wine",
SUM(LOOKUP(2,1/(SRP!$B$21:$B$25&lt;=E2911)/(SRP!$C$21:$C$25&gt;=E2911),SRP!$D$21:$D$25)*(G2911/100)*(E2911/1000)),
IF(AND(C2911="Ready to Drink",D2911="RTD-One Pour Cocktail&gt;7%&lt;=14.5"),
SUM(LOOKUP(2,1/(SRP!$B$16:$B$20&lt;=E2911)/(SRP!$C$16:$C$20&gt;=E2911),SRP!$D$16:$D$20)*(G2911/100)*(E2911/1000)),
IF(C2911="Ready to Drink",
SUM(LOOKUP(2,1/(SRP!$B$11:$B$15&lt;=E2911)/(SRP!$C$11:$C$15&gt;=E2911),SRP!$D$11:$D$15)*(G2911/100)*(E2911/1000)),
0)))))),2)</f>
        <v>1.96</v>
      </c>
      <c r="L2911" s="173" t="str">
        <f t="shared" si="45"/>
        <v>Ready to Drink473</v>
      </c>
      <c r="M2911" s="154">
        <f>VLOOKUP(L2911,'Slope %'!C:D,2,0)</f>
        <v>0.12</v>
      </c>
    </row>
    <row r="2912" spans="1:13" x14ac:dyDescent="0.25">
      <c r="A2912" s="169">
        <v>43269</v>
      </c>
      <c r="B2912" s="170" t="s">
        <v>2439</v>
      </c>
      <c r="C2912" s="170" t="s">
        <v>263</v>
      </c>
      <c r="D2912" s="170" t="s">
        <v>646</v>
      </c>
      <c r="E2912" s="170">
        <v>473</v>
      </c>
      <c r="F2912" s="170">
        <v>24</v>
      </c>
      <c r="G2912" s="171">
        <v>5</v>
      </c>
      <c r="H2912" s="170" t="s">
        <v>13</v>
      </c>
      <c r="I2912" s="171">
        <v>3.79</v>
      </c>
      <c r="J2912" s="169">
        <v>1</v>
      </c>
      <c r="K2912" s="154" cm="1">
        <f t="array" ref="K2912">ROUND(
IF(C2912="Beer",
SUM(LOOKUP(2,1/(SRP!$B$8:$B$10&lt;=E2912)/(SRP!$C$8:$C$10&gt;=E2912),SRP!$D$8:$D$10)*(G2912/100)*(E2912/1000)),
IF(C2912="Spirits",
SUM(LOOKUP(2,1/(SRP!$B$2:$B$7&lt;=E2912)/(SRP!$C$2:$C$7&gt;=E2912),SRP!$D$2:$D$7)*(G2912/100)*(E2912/1000)),
IF(AND(C2912="Wine",D2912="Fortified Wines"),
SUM(LOOKUP(2,1/(SRP!$B$26:$B$29&lt;=E2912)/(SRP!$C$26:$C$29&gt;=E2912),SRP!$D$26:$D$29)*(G2912/100)*(E2912/1000)),
IF(C2912="Wine",
SUM(LOOKUP(2,1/(SRP!$B$21:$B$25&lt;=E2912)/(SRP!$C$21:$C$25&gt;=E2912),SRP!$D$21:$D$25)*(G2912/100)*(E2912/1000)),
IF(AND(C2912="Ready to Drink",D2912="RTD-One Pour Cocktail&gt;7%&lt;=14.5"),
SUM(LOOKUP(2,1/(SRP!$B$16:$B$20&lt;=E2912)/(SRP!$C$16:$C$20&gt;=E2912),SRP!$D$16:$D$20)*(G2912/100)*(E2912/1000)),
IF(C2912="Ready to Drink",
SUM(LOOKUP(2,1/(SRP!$B$11:$B$15&lt;=E2912)/(SRP!$C$11:$C$15&gt;=E2912),SRP!$D$11:$D$15)*(G2912/100)*(E2912/1000)),
0)))))),2)</f>
        <v>1.96</v>
      </c>
      <c r="L2912" s="173" t="str">
        <f t="shared" si="45"/>
        <v>Ready to Drink473</v>
      </c>
      <c r="M2912" s="154">
        <f>VLOOKUP(L2912,'Slope %'!C:D,2,0)</f>
        <v>0.12</v>
      </c>
    </row>
    <row r="2913" spans="1:13" x14ac:dyDescent="0.25">
      <c r="A2913" s="169">
        <v>43270</v>
      </c>
      <c r="B2913" s="170" t="s">
        <v>2440</v>
      </c>
      <c r="C2913" s="170" t="s">
        <v>263</v>
      </c>
      <c r="D2913" s="170" t="s">
        <v>646</v>
      </c>
      <c r="E2913" s="170">
        <v>473</v>
      </c>
      <c r="F2913" s="170">
        <v>24</v>
      </c>
      <c r="G2913" s="171">
        <v>5</v>
      </c>
      <c r="H2913" s="170" t="s">
        <v>13</v>
      </c>
      <c r="I2913" s="171">
        <v>3.79</v>
      </c>
      <c r="J2913" s="169">
        <v>1</v>
      </c>
      <c r="K2913" s="154" cm="1">
        <f t="array" ref="K2913">ROUND(
IF(C2913="Beer",
SUM(LOOKUP(2,1/(SRP!$B$8:$B$10&lt;=E2913)/(SRP!$C$8:$C$10&gt;=E2913),SRP!$D$8:$D$10)*(G2913/100)*(E2913/1000)),
IF(C2913="Spirits",
SUM(LOOKUP(2,1/(SRP!$B$2:$B$7&lt;=E2913)/(SRP!$C$2:$C$7&gt;=E2913),SRP!$D$2:$D$7)*(G2913/100)*(E2913/1000)),
IF(AND(C2913="Wine",D2913="Fortified Wines"),
SUM(LOOKUP(2,1/(SRP!$B$26:$B$29&lt;=E2913)/(SRP!$C$26:$C$29&gt;=E2913),SRP!$D$26:$D$29)*(G2913/100)*(E2913/1000)),
IF(C2913="Wine",
SUM(LOOKUP(2,1/(SRP!$B$21:$B$25&lt;=E2913)/(SRP!$C$21:$C$25&gt;=E2913),SRP!$D$21:$D$25)*(G2913/100)*(E2913/1000)),
IF(AND(C2913="Ready to Drink",D2913="RTD-One Pour Cocktail&gt;7%&lt;=14.5"),
SUM(LOOKUP(2,1/(SRP!$B$16:$B$20&lt;=E2913)/(SRP!$C$16:$C$20&gt;=E2913),SRP!$D$16:$D$20)*(G2913/100)*(E2913/1000)),
IF(C2913="Ready to Drink",
SUM(LOOKUP(2,1/(SRP!$B$11:$B$15&lt;=E2913)/(SRP!$C$11:$C$15&gt;=E2913),SRP!$D$11:$D$15)*(G2913/100)*(E2913/1000)),
0)))))),2)</f>
        <v>1.96</v>
      </c>
      <c r="L2913" s="173" t="str">
        <f t="shared" si="45"/>
        <v>Ready to Drink473</v>
      </c>
      <c r="M2913" s="154">
        <f>VLOOKUP(L2913,'Slope %'!C:D,2,0)</f>
        <v>0.12</v>
      </c>
    </row>
    <row r="2914" spans="1:13" x14ac:dyDescent="0.25">
      <c r="A2914" s="169">
        <v>43270</v>
      </c>
      <c r="B2914" s="170" t="s">
        <v>2440</v>
      </c>
      <c r="C2914" s="170" t="s">
        <v>263</v>
      </c>
      <c r="D2914" s="170" t="s">
        <v>646</v>
      </c>
      <c r="E2914" s="170">
        <v>473</v>
      </c>
      <c r="F2914" s="170">
        <v>24</v>
      </c>
      <c r="G2914" s="171">
        <v>5</v>
      </c>
      <c r="H2914" s="170" t="s">
        <v>13</v>
      </c>
      <c r="I2914" s="171">
        <v>3.79</v>
      </c>
      <c r="J2914" s="169">
        <v>1</v>
      </c>
      <c r="K2914" s="154" cm="1">
        <f t="array" ref="K2914">ROUND(
IF(C2914="Beer",
SUM(LOOKUP(2,1/(SRP!$B$8:$B$10&lt;=E2914)/(SRP!$C$8:$C$10&gt;=E2914),SRP!$D$8:$D$10)*(G2914/100)*(E2914/1000)),
IF(C2914="Spirits",
SUM(LOOKUP(2,1/(SRP!$B$2:$B$7&lt;=E2914)/(SRP!$C$2:$C$7&gt;=E2914),SRP!$D$2:$D$7)*(G2914/100)*(E2914/1000)),
IF(AND(C2914="Wine",D2914="Fortified Wines"),
SUM(LOOKUP(2,1/(SRP!$B$26:$B$29&lt;=E2914)/(SRP!$C$26:$C$29&gt;=E2914),SRP!$D$26:$D$29)*(G2914/100)*(E2914/1000)),
IF(C2914="Wine",
SUM(LOOKUP(2,1/(SRP!$B$21:$B$25&lt;=E2914)/(SRP!$C$21:$C$25&gt;=E2914),SRP!$D$21:$D$25)*(G2914/100)*(E2914/1000)),
IF(AND(C2914="Ready to Drink",D2914="RTD-One Pour Cocktail&gt;7%&lt;=14.5"),
SUM(LOOKUP(2,1/(SRP!$B$16:$B$20&lt;=E2914)/(SRP!$C$16:$C$20&gt;=E2914),SRP!$D$16:$D$20)*(G2914/100)*(E2914/1000)),
IF(C2914="Ready to Drink",
SUM(LOOKUP(2,1/(SRP!$B$11:$B$15&lt;=E2914)/(SRP!$C$11:$C$15&gt;=E2914),SRP!$D$11:$D$15)*(G2914/100)*(E2914/1000)),
0)))))),2)</f>
        <v>1.96</v>
      </c>
      <c r="L2914" s="173" t="str">
        <f t="shared" si="45"/>
        <v>Ready to Drink473</v>
      </c>
      <c r="M2914" s="154">
        <f>VLOOKUP(L2914,'Slope %'!C:D,2,0)</f>
        <v>0.12</v>
      </c>
    </row>
    <row r="2915" spans="1:13" x14ac:dyDescent="0.25">
      <c r="A2915" s="169">
        <v>43272</v>
      </c>
      <c r="B2915" s="170" t="s">
        <v>2441</v>
      </c>
      <c r="C2915" s="170" t="s">
        <v>263</v>
      </c>
      <c r="D2915" s="170" t="s">
        <v>646</v>
      </c>
      <c r="E2915" s="170">
        <v>473</v>
      </c>
      <c r="F2915" s="170">
        <v>24</v>
      </c>
      <c r="G2915" s="171">
        <v>5</v>
      </c>
      <c r="H2915" s="170" t="s">
        <v>13</v>
      </c>
      <c r="I2915" s="171">
        <v>3.79</v>
      </c>
      <c r="J2915" s="169">
        <v>1</v>
      </c>
      <c r="K2915" s="154" cm="1">
        <f t="array" ref="K2915">ROUND(
IF(C2915="Beer",
SUM(LOOKUP(2,1/(SRP!$B$8:$B$10&lt;=E2915)/(SRP!$C$8:$C$10&gt;=E2915),SRP!$D$8:$D$10)*(G2915/100)*(E2915/1000)),
IF(C2915="Spirits",
SUM(LOOKUP(2,1/(SRP!$B$2:$B$7&lt;=E2915)/(SRP!$C$2:$C$7&gt;=E2915),SRP!$D$2:$D$7)*(G2915/100)*(E2915/1000)),
IF(AND(C2915="Wine",D2915="Fortified Wines"),
SUM(LOOKUP(2,1/(SRP!$B$26:$B$29&lt;=E2915)/(SRP!$C$26:$C$29&gt;=E2915),SRP!$D$26:$D$29)*(G2915/100)*(E2915/1000)),
IF(C2915="Wine",
SUM(LOOKUP(2,1/(SRP!$B$21:$B$25&lt;=E2915)/(SRP!$C$21:$C$25&gt;=E2915),SRP!$D$21:$D$25)*(G2915/100)*(E2915/1000)),
IF(AND(C2915="Ready to Drink",D2915="RTD-One Pour Cocktail&gt;7%&lt;=14.5"),
SUM(LOOKUP(2,1/(SRP!$B$16:$B$20&lt;=E2915)/(SRP!$C$16:$C$20&gt;=E2915),SRP!$D$16:$D$20)*(G2915/100)*(E2915/1000)),
IF(C2915="Ready to Drink",
SUM(LOOKUP(2,1/(SRP!$B$11:$B$15&lt;=E2915)/(SRP!$C$11:$C$15&gt;=E2915),SRP!$D$11:$D$15)*(G2915/100)*(E2915/1000)),
0)))))),2)</f>
        <v>1.96</v>
      </c>
      <c r="L2915" s="173" t="str">
        <f t="shared" si="45"/>
        <v>Ready to Drink473</v>
      </c>
      <c r="M2915" s="154">
        <f>VLOOKUP(L2915,'Slope %'!C:D,2,0)</f>
        <v>0.12</v>
      </c>
    </row>
    <row r="2916" spans="1:13" x14ac:dyDescent="0.25">
      <c r="A2916" s="169">
        <v>43272</v>
      </c>
      <c r="B2916" s="170" t="s">
        <v>2441</v>
      </c>
      <c r="C2916" s="170" t="s">
        <v>263</v>
      </c>
      <c r="D2916" s="170" t="s">
        <v>646</v>
      </c>
      <c r="E2916" s="170">
        <v>473</v>
      </c>
      <c r="F2916" s="170">
        <v>24</v>
      </c>
      <c r="G2916" s="171">
        <v>5</v>
      </c>
      <c r="H2916" s="170" t="s">
        <v>13</v>
      </c>
      <c r="I2916" s="171">
        <v>3.79</v>
      </c>
      <c r="J2916" s="169">
        <v>1</v>
      </c>
      <c r="K2916" s="154" cm="1">
        <f t="array" ref="K2916">ROUND(
IF(C2916="Beer",
SUM(LOOKUP(2,1/(SRP!$B$8:$B$10&lt;=E2916)/(SRP!$C$8:$C$10&gt;=E2916),SRP!$D$8:$D$10)*(G2916/100)*(E2916/1000)),
IF(C2916="Spirits",
SUM(LOOKUP(2,1/(SRP!$B$2:$B$7&lt;=E2916)/(SRP!$C$2:$C$7&gt;=E2916),SRP!$D$2:$D$7)*(G2916/100)*(E2916/1000)),
IF(AND(C2916="Wine",D2916="Fortified Wines"),
SUM(LOOKUP(2,1/(SRP!$B$26:$B$29&lt;=E2916)/(SRP!$C$26:$C$29&gt;=E2916),SRP!$D$26:$D$29)*(G2916/100)*(E2916/1000)),
IF(C2916="Wine",
SUM(LOOKUP(2,1/(SRP!$B$21:$B$25&lt;=E2916)/(SRP!$C$21:$C$25&gt;=E2916),SRP!$D$21:$D$25)*(G2916/100)*(E2916/1000)),
IF(AND(C2916="Ready to Drink",D2916="RTD-One Pour Cocktail&gt;7%&lt;=14.5"),
SUM(LOOKUP(2,1/(SRP!$B$16:$B$20&lt;=E2916)/(SRP!$C$16:$C$20&gt;=E2916),SRP!$D$16:$D$20)*(G2916/100)*(E2916/1000)),
IF(C2916="Ready to Drink",
SUM(LOOKUP(2,1/(SRP!$B$11:$B$15&lt;=E2916)/(SRP!$C$11:$C$15&gt;=E2916),SRP!$D$11:$D$15)*(G2916/100)*(E2916/1000)),
0)))))),2)</f>
        <v>1.96</v>
      </c>
      <c r="L2916" s="173" t="str">
        <f t="shared" si="45"/>
        <v>Ready to Drink473</v>
      </c>
      <c r="M2916" s="154">
        <f>VLOOKUP(L2916,'Slope %'!C:D,2,0)</f>
        <v>0.12</v>
      </c>
    </row>
    <row r="2917" spans="1:13" x14ac:dyDescent="0.25">
      <c r="A2917" s="169">
        <v>43273</v>
      </c>
      <c r="B2917" s="170" t="s">
        <v>2442</v>
      </c>
      <c r="C2917" s="170" t="s">
        <v>263</v>
      </c>
      <c r="D2917" s="170" t="s">
        <v>646</v>
      </c>
      <c r="E2917" s="170">
        <v>2130</v>
      </c>
      <c r="F2917" s="170">
        <v>4</v>
      </c>
      <c r="G2917" s="171">
        <v>5</v>
      </c>
      <c r="H2917" s="170" t="s">
        <v>13</v>
      </c>
      <c r="I2917" s="171">
        <v>16.989999999999998</v>
      </c>
      <c r="J2917" s="169">
        <v>6</v>
      </c>
      <c r="K2917" s="154" cm="1">
        <f t="array" ref="K2917">ROUND(
IF(C2917="Beer",
SUM(LOOKUP(2,1/(SRP!$B$8:$B$10&lt;=E2917)/(SRP!$C$8:$C$10&gt;=E2917),SRP!$D$8:$D$10)*(G2917/100)*(E2917/1000)),
IF(C2917="Spirits",
SUM(LOOKUP(2,1/(SRP!$B$2:$B$7&lt;=E2917)/(SRP!$C$2:$C$7&gt;=E2917),SRP!$D$2:$D$7)*(G2917/100)*(E2917/1000)),
IF(AND(C2917="Wine",D2917="Fortified Wines"),
SUM(LOOKUP(2,1/(SRP!$B$26:$B$29&lt;=E2917)/(SRP!$C$26:$C$29&gt;=E2917),SRP!$D$26:$D$29)*(G2917/100)*(E2917/1000)),
IF(C2917="Wine",
SUM(LOOKUP(2,1/(SRP!$B$21:$B$25&lt;=E2917)/(SRP!$C$21:$C$25&gt;=E2917),SRP!$D$21:$D$25)*(G2917/100)*(E2917/1000)),
IF(AND(C2917="Ready to Drink",D2917="RTD-One Pour Cocktail&gt;7%&lt;=14.5"),
SUM(LOOKUP(2,1/(SRP!$B$16:$B$20&lt;=E2917)/(SRP!$C$16:$C$20&gt;=E2917),SRP!$D$16:$D$20)*(G2917/100)*(E2917/1000)),
IF(C2917="Ready to Drink",
SUM(LOOKUP(2,1/(SRP!$B$11:$B$15&lt;=E2917)/(SRP!$C$11:$C$15&gt;=E2917),SRP!$D$11:$D$15)*(G2917/100)*(E2917/1000)),
0)))))),2)</f>
        <v>8.31</v>
      </c>
      <c r="L2917" s="173" t="str">
        <f t="shared" si="45"/>
        <v>Ready to Drink2130</v>
      </c>
      <c r="M2917" s="154">
        <f>VLOOKUP(L2917,'Slope %'!C:D,2,0)</f>
        <v>0.1</v>
      </c>
    </row>
    <row r="2918" spans="1:13" x14ac:dyDescent="0.25">
      <c r="A2918" s="169">
        <v>43273</v>
      </c>
      <c r="B2918" s="170" t="s">
        <v>2442</v>
      </c>
      <c r="C2918" s="170" t="s">
        <v>263</v>
      </c>
      <c r="D2918" s="170" t="s">
        <v>646</v>
      </c>
      <c r="E2918" s="170">
        <v>2130</v>
      </c>
      <c r="F2918" s="170">
        <v>4</v>
      </c>
      <c r="G2918" s="171">
        <v>5</v>
      </c>
      <c r="H2918" s="170" t="s">
        <v>13</v>
      </c>
      <c r="I2918" s="171">
        <v>16.989999999999998</v>
      </c>
      <c r="J2918" s="169">
        <v>6</v>
      </c>
      <c r="K2918" s="154" cm="1">
        <f t="array" ref="K2918">ROUND(
IF(C2918="Beer",
SUM(LOOKUP(2,1/(SRP!$B$8:$B$10&lt;=E2918)/(SRP!$C$8:$C$10&gt;=E2918),SRP!$D$8:$D$10)*(G2918/100)*(E2918/1000)),
IF(C2918="Spirits",
SUM(LOOKUP(2,1/(SRP!$B$2:$B$7&lt;=E2918)/(SRP!$C$2:$C$7&gt;=E2918),SRP!$D$2:$D$7)*(G2918/100)*(E2918/1000)),
IF(AND(C2918="Wine",D2918="Fortified Wines"),
SUM(LOOKUP(2,1/(SRP!$B$26:$B$29&lt;=E2918)/(SRP!$C$26:$C$29&gt;=E2918),SRP!$D$26:$D$29)*(G2918/100)*(E2918/1000)),
IF(C2918="Wine",
SUM(LOOKUP(2,1/(SRP!$B$21:$B$25&lt;=E2918)/(SRP!$C$21:$C$25&gt;=E2918),SRP!$D$21:$D$25)*(G2918/100)*(E2918/1000)),
IF(AND(C2918="Ready to Drink",D2918="RTD-One Pour Cocktail&gt;7%&lt;=14.5"),
SUM(LOOKUP(2,1/(SRP!$B$16:$B$20&lt;=E2918)/(SRP!$C$16:$C$20&gt;=E2918),SRP!$D$16:$D$20)*(G2918/100)*(E2918/1000)),
IF(C2918="Ready to Drink",
SUM(LOOKUP(2,1/(SRP!$B$11:$B$15&lt;=E2918)/(SRP!$C$11:$C$15&gt;=E2918),SRP!$D$11:$D$15)*(G2918/100)*(E2918/1000)),
0)))))),2)</f>
        <v>8.31</v>
      </c>
      <c r="L2918" s="173" t="str">
        <f t="shared" si="45"/>
        <v>Ready to Drink2130</v>
      </c>
      <c r="M2918" s="154">
        <f>VLOOKUP(L2918,'Slope %'!C:D,2,0)</f>
        <v>0.1</v>
      </c>
    </row>
    <row r="2919" spans="1:13" x14ac:dyDescent="0.25">
      <c r="A2919" s="169">
        <v>43274</v>
      </c>
      <c r="B2919" s="170" t="s">
        <v>2443</v>
      </c>
      <c r="C2919" s="170" t="s">
        <v>263</v>
      </c>
      <c r="D2919" s="170" t="s">
        <v>646</v>
      </c>
      <c r="E2919" s="170">
        <v>4260</v>
      </c>
      <c r="F2919" s="170">
        <v>1</v>
      </c>
      <c r="G2919" s="171">
        <v>5</v>
      </c>
      <c r="H2919" s="170" t="s">
        <v>13</v>
      </c>
      <c r="I2919" s="171">
        <v>31.99</v>
      </c>
      <c r="J2919" s="169">
        <v>12</v>
      </c>
      <c r="K2919" s="154" cm="1">
        <f t="array" ref="K2919">ROUND(
IF(C2919="Beer",
SUM(LOOKUP(2,1/(SRP!$B$8:$B$10&lt;=E2919)/(SRP!$C$8:$C$10&gt;=E2919),SRP!$D$8:$D$10)*(G2919/100)*(E2919/1000)),
IF(C2919="Spirits",
SUM(LOOKUP(2,1/(SRP!$B$2:$B$7&lt;=E2919)/(SRP!$C$2:$C$7&gt;=E2919),SRP!$D$2:$D$7)*(G2919/100)*(E2919/1000)),
IF(AND(C2919="Wine",D2919="Fortified Wines"),
SUM(LOOKUP(2,1/(SRP!$B$26:$B$29&lt;=E2919)/(SRP!$C$26:$C$29&gt;=E2919),SRP!$D$26:$D$29)*(G2919/100)*(E2919/1000)),
IF(C2919="Wine",
SUM(LOOKUP(2,1/(SRP!$B$21:$B$25&lt;=E2919)/(SRP!$C$21:$C$25&gt;=E2919),SRP!$D$21:$D$25)*(G2919/100)*(E2919/1000)),
IF(AND(C2919="Ready to Drink",D2919="RTD-One Pour Cocktail&gt;7%&lt;=14.5"),
SUM(LOOKUP(2,1/(SRP!$B$16:$B$20&lt;=E2919)/(SRP!$C$16:$C$20&gt;=E2919),SRP!$D$16:$D$20)*(G2919/100)*(E2919/1000)),
IF(C2919="Ready to Drink",
SUM(LOOKUP(2,1/(SRP!$B$11:$B$15&lt;=E2919)/(SRP!$C$11:$C$15&gt;=E2919),SRP!$D$11:$D$15)*(G2919/100)*(E2919/1000)),
0)))))),2)</f>
        <v>16.63</v>
      </c>
      <c r="L2919" s="173" t="str">
        <f t="shared" si="45"/>
        <v>Ready to Drink4260</v>
      </c>
      <c r="M2919" s="154">
        <f>VLOOKUP(L2919,'Slope %'!C:D,2,0)</f>
        <v>7.0000000000000007E-2</v>
      </c>
    </row>
    <row r="2920" spans="1:13" x14ac:dyDescent="0.25">
      <c r="A2920" s="169">
        <v>43274</v>
      </c>
      <c r="B2920" s="170" t="s">
        <v>2443</v>
      </c>
      <c r="C2920" s="170" t="s">
        <v>263</v>
      </c>
      <c r="D2920" s="170" t="s">
        <v>646</v>
      </c>
      <c r="E2920" s="170">
        <v>4260</v>
      </c>
      <c r="F2920" s="170">
        <v>1</v>
      </c>
      <c r="G2920" s="171">
        <v>5</v>
      </c>
      <c r="H2920" s="170" t="s">
        <v>13</v>
      </c>
      <c r="I2920" s="171">
        <v>31.99</v>
      </c>
      <c r="J2920" s="169">
        <v>12</v>
      </c>
      <c r="K2920" s="154" cm="1">
        <f t="array" ref="K2920">ROUND(
IF(C2920="Beer",
SUM(LOOKUP(2,1/(SRP!$B$8:$B$10&lt;=E2920)/(SRP!$C$8:$C$10&gt;=E2920),SRP!$D$8:$D$10)*(G2920/100)*(E2920/1000)),
IF(C2920="Spirits",
SUM(LOOKUP(2,1/(SRP!$B$2:$B$7&lt;=E2920)/(SRP!$C$2:$C$7&gt;=E2920),SRP!$D$2:$D$7)*(G2920/100)*(E2920/1000)),
IF(AND(C2920="Wine",D2920="Fortified Wines"),
SUM(LOOKUP(2,1/(SRP!$B$26:$B$29&lt;=E2920)/(SRP!$C$26:$C$29&gt;=E2920),SRP!$D$26:$D$29)*(G2920/100)*(E2920/1000)),
IF(C2920="Wine",
SUM(LOOKUP(2,1/(SRP!$B$21:$B$25&lt;=E2920)/(SRP!$C$21:$C$25&gt;=E2920),SRP!$D$21:$D$25)*(G2920/100)*(E2920/1000)),
IF(AND(C2920="Ready to Drink",D2920="RTD-One Pour Cocktail&gt;7%&lt;=14.5"),
SUM(LOOKUP(2,1/(SRP!$B$16:$B$20&lt;=E2920)/(SRP!$C$16:$C$20&gt;=E2920),SRP!$D$16:$D$20)*(G2920/100)*(E2920/1000)),
IF(C2920="Ready to Drink",
SUM(LOOKUP(2,1/(SRP!$B$11:$B$15&lt;=E2920)/(SRP!$C$11:$C$15&gt;=E2920),SRP!$D$11:$D$15)*(G2920/100)*(E2920/1000)),
0)))))),2)</f>
        <v>16.63</v>
      </c>
      <c r="L2920" s="173" t="str">
        <f t="shared" si="45"/>
        <v>Ready to Drink4260</v>
      </c>
      <c r="M2920" s="154">
        <f>VLOOKUP(L2920,'Slope %'!C:D,2,0)</f>
        <v>7.0000000000000007E-2</v>
      </c>
    </row>
    <row r="2921" spans="1:13" x14ac:dyDescent="0.25">
      <c r="A2921" s="169">
        <v>43281</v>
      </c>
      <c r="B2921" s="170" t="s">
        <v>2444</v>
      </c>
      <c r="C2921" s="170" t="s">
        <v>11</v>
      </c>
      <c r="D2921" s="170" t="s">
        <v>303</v>
      </c>
      <c r="E2921" s="170">
        <v>4260</v>
      </c>
      <c r="F2921" s="170">
        <v>1</v>
      </c>
      <c r="G2921" s="171">
        <v>6.5</v>
      </c>
      <c r="H2921" s="170" t="s">
        <v>634</v>
      </c>
      <c r="I2921" s="171">
        <v>32.99</v>
      </c>
      <c r="J2921" s="169">
        <v>12</v>
      </c>
      <c r="K2921" s="154" cm="1">
        <f t="array" ref="K2921">ROUND(
IF(C2921="Beer",
SUM(LOOKUP(2,1/(SRP!$B$8:$B$10&lt;=E2921)/(SRP!$C$8:$C$10&gt;=E2921),SRP!$D$8:$D$10)*(G2921/100)*(E2921/1000)),
IF(C2921="Spirits",
SUM(LOOKUP(2,1/(SRP!$B$2:$B$7&lt;=E2921)/(SRP!$C$2:$C$7&gt;=E2921),SRP!$D$2:$D$7)*(G2921/100)*(E2921/1000)),
IF(AND(C2921="Wine",D2921="Fortified Wines"),
SUM(LOOKUP(2,1/(SRP!$B$26:$B$29&lt;=E2921)/(SRP!$C$26:$C$29&gt;=E2921),SRP!$D$26:$D$29)*(G2921/100)*(E2921/1000)),
IF(C2921="Wine",
SUM(LOOKUP(2,1/(SRP!$B$21:$B$25&lt;=E2921)/(SRP!$C$21:$C$25&gt;=E2921),SRP!$D$21:$D$25)*(G2921/100)*(E2921/1000)),
IF(AND(C2921="Ready to Drink",D2921="RTD-One Pour Cocktail&gt;7%&lt;=14.5"),
SUM(LOOKUP(2,1/(SRP!$B$16:$B$20&lt;=E2921)/(SRP!$C$16:$C$20&gt;=E2921),SRP!$D$16:$D$20)*(G2921/100)*(E2921/1000)),
IF(C2921="Ready to Drink",
SUM(LOOKUP(2,1/(SRP!$B$11:$B$15&lt;=E2921)/(SRP!$C$11:$C$15&gt;=E2921),SRP!$D$11:$D$15)*(G2921/100)*(E2921/1000)),
0)))))),2)</f>
        <v>21.62</v>
      </c>
      <c r="L2921" s="173" t="str">
        <f t="shared" si="45"/>
        <v>Beer4260</v>
      </c>
      <c r="M2921" s="154">
        <f>VLOOKUP(L2921,'Slope %'!C:D,2,0)</f>
        <v>7.0000000000000007E-2</v>
      </c>
    </row>
    <row r="2922" spans="1:13" x14ac:dyDescent="0.25">
      <c r="A2922" s="169">
        <v>43281</v>
      </c>
      <c r="B2922" s="170" t="s">
        <v>2444</v>
      </c>
      <c r="C2922" s="170" t="s">
        <v>11</v>
      </c>
      <c r="D2922" s="170" t="s">
        <v>303</v>
      </c>
      <c r="E2922" s="170">
        <v>4260</v>
      </c>
      <c r="F2922" s="170">
        <v>1</v>
      </c>
      <c r="G2922" s="171">
        <v>6.5</v>
      </c>
      <c r="H2922" s="170" t="s">
        <v>634</v>
      </c>
      <c r="I2922" s="171">
        <v>32.99</v>
      </c>
      <c r="J2922" s="169">
        <v>12</v>
      </c>
      <c r="K2922" s="154" cm="1">
        <f t="array" ref="K2922">ROUND(
IF(C2922="Beer",
SUM(LOOKUP(2,1/(SRP!$B$8:$B$10&lt;=E2922)/(SRP!$C$8:$C$10&gt;=E2922),SRP!$D$8:$D$10)*(G2922/100)*(E2922/1000)),
IF(C2922="Spirits",
SUM(LOOKUP(2,1/(SRP!$B$2:$B$7&lt;=E2922)/(SRP!$C$2:$C$7&gt;=E2922),SRP!$D$2:$D$7)*(G2922/100)*(E2922/1000)),
IF(AND(C2922="Wine",D2922="Fortified Wines"),
SUM(LOOKUP(2,1/(SRP!$B$26:$B$29&lt;=E2922)/(SRP!$C$26:$C$29&gt;=E2922),SRP!$D$26:$D$29)*(G2922/100)*(E2922/1000)),
IF(C2922="Wine",
SUM(LOOKUP(2,1/(SRP!$B$21:$B$25&lt;=E2922)/(SRP!$C$21:$C$25&gt;=E2922),SRP!$D$21:$D$25)*(G2922/100)*(E2922/1000)),
IF(AND(C2922="Ready to Drink",D2922="RTD-One Pour Cocktail&gt;7%&lt;=14.5"),
SUM(LOOKUP(2,1/(SRP!$B$16:$B$20&lt;=E2922)/(SRP!$C$16:$C$20&gt;=E2922),SRP!$D$16:$D$20)*(G2922/100)*(E2922/1000)),
IF(C2922="Ready to Drink",
SUM(LOOKUP(2,1/(SRP!$B$11:$B$15&lt;=E2922)/(SRP!$C$11:$C$15&gt;=E2922),SRP!$D$11:$D$15)*(G2922/100)*(E2922/1000)),
0)))))),2)</f>
        <v>21.62</v>
      </c>
      <c r="L2922" s="173" t="str">
        <f t="shared" si="45"/>
        <v>Beer4260</v>
      </c>
      <c r="M2922" s="154">
        <f>VLOOKUP(L2922,'Slope %'!C:D,2,0)</f>
        <v>7.0000000000000007E-2</v>
      </c>
    </row>
    <row r="2923" spans="1:13" x14ac:dyDescent="0.25">
      <c r="A2923" s="169">
        <v>43289</v>
      </c>
      <c r="B2923" s="170" t="s">
        <v>2445</v>
      </c>
      <c r="C2923" s="170" t="s">
        <v>15</v>
      </c>
      <c r="D2923" s="170" t="s">
        <v>1522</v>
      </c>
      <c r="E2923" s="170">
        <v>750</v>
      </c>
      <c r="F2923" s="170">
        <v>12</v>
      </c>
      <c r="G2923" s="171">
        <v>40</v>
      </c>
      <c r="H2923" s="170" t="s">
        <v>774</v>
      </c>
      <c r="I2923" s="171">
        <v>49.99</v>
      </c>
      <c r="J2923" s="169">
        <v>1</v>
      </c>
      <c r="K2923" s="154" cm="1">
        <f t="array" ref="K2923">ROUND(
IF(C2923="Beer",
SUM(LOOKUP(2,1/(SRP!$B$8:$B$10&lt;=E2923)/(SRP!$C$8:$C$10&gt;=E2923),SRP!$D$8:$D$10)*(G2923/100)*(E2923/1000)),
IF(C2923="Spirits",
SUM(LOOKUP(2,1/(SRP!$B$2:$B$7&lt;=E2923)/(SRP!$C$2:$C$7&gt;=E2923),SRP!$D$2:$D$7)*(G2923/100)*(E2923/1000)),
IF(AND(C2923="Wine",D2923="Fortified Wines"),
SUM(LOOKUP(2,1/(SRP!$B$26:$B$29&lt;=E2923)/(SRP!$C$26:$C$29&gt;=E2923),SRP!$D$26:$D$29)*(G2923/100)*(E2923/1000)),
IF(C2923="Wine",
SUM(LOOKUP(2,1/(SRP!$B$21:$B$25&lt;=E2923)/(SRP!$C$21:$C$25&gt;=E2923),SRP!$D$21:$D$25)*(G2923/100)*(E2923/1000)),
IF(AND(C2923="Ready to Drink",D2923="RTD-One Pour Cocktail&gt;7%&lt;=14.5"),
SUM(LOOKUP(2,1/(SRP!$B$16:$B$20&lt;=E2923)/(SRP!$C$16:$C$20&gt;=E2923),SRP!$D$16:$D$20)*(G2923/100)*(E2923/1000)),
IF(C2923="Ready to Drink",
SUM(LOOKUP(2,1/(SRP!$B$11:$B$15&lt;=E2923)/(SRP!$C$11:$C$15&gt;=E2923),SRP!$D$11:$D$15)*(G2923/100)*(E2923/1000)),
0)))))),2)</f>
        <v>23.42</v>
      </c>
      <c r="L2923" s="173" t="str">
        <f t="shared" si="45"/>
        <v>Spirits750</v>
      </c>
      <c r="M2923" s="154">
        <f>VLOOKUP(L2923,'Slope %'!C:D,2,0)</f>
        <v>7.0000000000000007E-2</v>
      </c>
    </row>
    <row r="2924" spans="1:13" x14ac:dyDescent="0.25">
      <c r="A2924" s="169">
        <v>43292</v>
      </c>
      <c r="B2924" s="170" t="s">
        <v>2446</v>
      </c>
      <c r="C2924" s="170" t="s">
        <v>15</v>
      </c>
      <c r="D2924" s="170" t="s">
        <v>252</v>
      </c>
      <c r="E2924" s="170">
        <v>750</v>
      </c>
      <c r="F2924" s="170">
        <v>12</v>
      </c>
      <c r="G2924" s="171">
        <v>30</v>
      </c>
      <c r="H2924" s="170" t="s">
        <v>20</v>
      </c>
      <c r="I2924" s="171">
        <v>29.49</v>
      </c>
      <c r="J2924" s="169">
        <v>1</v>
      </c>
      <c r="K2924" s="154" cm="1">
        <f t="array" ref="K2924">ROUND(
IF(C2924="Beer",
SUM(LOOKUP(2,1/(SRP!$B$8:$B$10&lt;=E2924)/(SRP!$C$8:$C$10&gt;=E2924),SRP!$D$8:$D$10)*(G2924/100)*(E2924/1000)),
IF(C2924="Spirits",
SUM(LOOKUP(2,1/(SRP!$B$2:$B$7&lt;=E2924)/(SRP!$C$2:$C$7&gt;=E2924),SRP!$D$2:$D$7)*(G2924/100)*(E2924/1000)),
IF(AND(C2924="Wine",D2924="Fortified Wines"),
SUM(LOOKUP(2,1/(SRP!$B$26:$B$29&lt;=E2924)/(SRP!$C$26:$C$29&gt;=E2924),SRP!$D$26:$D$29)*(G2924/100)*(E2924/1000)),
IF(C2924="Wine",
SUM(LOOKUP(2,1/(SRP!$B$21:$B$25&lt;=E2924)/(SRP!$C$21:$C$25&gt;=E2924),SRP!$D$21:$D$25)*(G2924/100)*(E2924/1000)),
IF(AND(C2924="Ready to Drink",D2924="RTD-One Pour Cocktail&gt;7%&lt;=14.5"),
SUM(LOOKUP(2,1/(SRP!$B$16:$B$20&lt;=E2924)/(SRP!$C$16:$C$20&gt;=E2924),SRP!$D$16:$D$20)*(G2924/100)*(E2924/1000)),
IF(C2924="Ready to Drink",
SUM(LOOKUP(2,1/(SRP!$B$11:$B$15&lt;=E2924)/(SRP!$C$11:$C$15&gt;=E2924),SRP!$D$11:$D$15)*(G2924/100)*(E2924/1000)),
0)))))),2)</f>
        <v>17.57</v>
      </c>
      <c r="L2924" s="173" t="str">
        <f t="shared" si="45"/>
        <v>Spirits750</v>
      </c>
      <c r="M2924" s="154">
        <f>VLOOKUP(L2924,'Slope %'!C:D,2,0)</f>
        <v>7.0000000000000007E-2</v>
      </c>
    </row>
    <row r="2925" spans="1:13" x14ac:dyDescent="0.25">
      <c r="A2925" s="169">
        <v>43299</v>
      </c>
      <c r="B2925" s="170" t="s">
        <v>2447</v>
      </c>
      <c r="C2925" s="170" t="s">
        <v>263</v>
      </c>
      <c r="D2925" s="170" t="s">
        <v>646</v>
      </c>
      <c r="E2925" s="170">
        <v>4260</v>
      </c>
      <c r="F2925" s="170">
        <v>1</v>
      </c>
      <c r="G2925" s="171">
        <v>5</v>
      </c>
      <c r="H2925" s="170" t="s">
        <v>105</v>
      </c>
      <c r="I2925" s="171">
        <v>32.99</v>
      </c>
      <c r="J2925" s="169">
        <v>12</v>
      </c>
      <c r="K2925" s="154" cm="1">
        <f t="array" ref="K2925">ROUND(
IF(C2925="Beer",
SUM(LOOKUP(2,1/(SRP!$B$8:$B$10&lt;=E2925)/(SRP!$C$8:$C$10&gt;=E2925),SRP!$D$8:$D$10)*(G2925/100)*(E2925/1000)),
IF(C2925="Spirits",
SUM(LOOKUP(2,1/(SRP!$B$2:$B$7&lt;=E2925)/(SRP!$C$2:$C$7&gt;=E2925),SRP!$D$2:$D$7)*(G2925/100)*(E2925/1000)),
IF(AND(C2925="Wine",D2925="Fortified Wines"),
SUM(LOOKUP(2,1/(SRP!$B$26:$B$29&lt;=E2925)/(SRP!$C$26:$C$29&gt;=E2925),SRP!$D$26:$D$29)*(G2925/100)*(E2925/1000)),
IF(C2925="Wine",
SUM(LOOKUP(2,1/(SRP!$B$21:$B$25&lt;=E2925)/(SRP!$C$21:$C$25&gt;=E2925),SRP!$D$21:$D$25)*(G2925/100)*(E2925/1000)),
IF(AND(C2925="Ready to Drink",D2925="RTD-One Pour Cocktail&gt;7%&lt;=14.5"),
SUM(LOOKUP(2,1/(SRP!$B$16:$B$20&lt;=E2925)/(SRP!$C$16:$C$20&gt;=E2925),SRP!$D$16:$D$20)*(G2925/100)*(E2925/1000)),
IF(C2925="Ready to Drink",
SUM(LOOKUP(2,1/(SRP!$B$11:$B$15&lt;=E2925)/(SRP!$C$11:$C$15&gt;=E2925),SRP!$D$11:$D$15)*(G2925/100)*(E2925/1000)),
0)))))),2)</f>
        <v>16.63</v>
      </c>
      <c r="L2925" s="173" t="str">
        <f t="shared" si="45"/>
        <v>Ready to Drink4260</v>
      </c>
      <c r="M2925" s="154">
        <f>VLOOKUP(L2925,'Slope %'!C:D,2,0)</f>
        <v>7.0000000000000007E-2</v>
      </c>
    </row>
    <row r="2926" spans="1:13" x14ac:dyDescent="0.25">
      <c r="A2926" s="169">
        <v>43299</v>
      </c>
      <c r="B2926" s="170" t="s">
        <v>2447</v>
      </c>
      <c r="C2926" s="170" t="s">
        <v>263</v>
      </c>
      <c r="D2926" s="170" t="s">
        <v>646</v>
      </c>
      <c r="E2926" s="170">
        <v>4260</v>
      </c>
      <c r="F2926" s="170">
        <v>1</v>
      </c>
      <c r="G2926" s="171">
        <v>5</v>
      </c>
      <c r="H2926" s="170" t="s">
        <v>105</v>
      </c>
      <c r="I2926" s="171">
        <v>32.99</v>
      </c>
      <c r="J2926" s="169">
        <v>12</v>
      </c>
      <c r="K2926" s="154" cm="1">
        <f t="array" ref="K2926">ROUND(
IF(C2926="Beer",
SUM(LOOKUP(2,1/(SRP!$B$8:$B$10&lt;=E2926)/(SRP!$C$8:$C$10&gt;=E2926),SRP!$D$8:$D$10)*(G2926/100)*(E2926/1000)),
IF(C2926="Spirits",
SUM(LOOKUP(2,1/(SRP!$B$2:$B$7&lt;=E2926)/(SRP!$C$2:$C$7&gt;=E2926),SRP!$D$2:$D$7)*(G2926/100)*(E2926/1000)),
IF(AND(C2926="Wine",D2926="Fortified Wines"),
SUM(LOOKUP(2,1/(SRP!$B$26:$B$29&lt;=E2926)/(SRP!$C$26:$C$29&gt;=E2926),SRP!$D$26:$D$29)*(G2926/100)*(E2926/1000)),
IF(C2926="Wine",
SUM(LOOKUP(2,1/(SRP!$B$21:$B$25&lt;=E2926)/(SRP!$C$21:$C$25&gt;=E2926),SRP!$D$21:$D$25)*(G2926/100)*(E2926/1000)),
IF(AND(C2926="Ready to Drink",D2926="RTD-One Pour Cocktail&gt;7%&lt;=14.5"),
SUM(LOOKUP(2,1/(SRP!$B$16:$B$20&lt;=E2926)/(SRP!$C$16:$C$20&gt;=E2926),SRP!$D$16:$D$20)*(G2926/100)*(E2926/1000)),
IF(C2926="Ready to Drink",
SUM(LOOKUP(2,1/(SRP!$B$11:$B$15&lt;=E2926)/(SRP!$C$11:$C$15&gt;=E2926),SRP!$D$11:$D$15)*(G2926/100)*(E2926/1000)),
0)))))),2)</f>
        <v>16.63</v>
      </c>
      <c r="L2926" s="173" t="str">
        <f t="shared" si="45"/>
        <v>Ready to Drink4260</v>
      </c>
      <c r="M2926" s="154">
        <f>VLOOKUP(L2926,'Slope %'!C:D,2,0)</f>
        <v>7.0000000000000007E-2</v>
      </c>
    </row>
    <row r="2927" spans="1:13" x14ac:dyDescent="0.25">
      <c r="A2927" s="169">
        <v>43316</v>
      </c>
      <c r="B2927" s="170" t="s">
        <v>2448</v>
      </c>
      <c r="C2927" s="170" t="s">
        <v>263</v>
      </c>
      <c r="D2927" s="170" t="s">
        <v>646</v>
      </c>
      <c r="E2927" s="170">
        <v>2130</v>
      </c>
      <c r="F2927" s="170">
        <v>4</v>
      </c>
      <c r="G2927" s="171">
        <v>5</v>
      </c>
      <c r="H2927" s="170" t="s">
        <v>105</v>
      </c>
      <c r="I2927" s="171">
        <v>17.989999999999998</v>
      </c>
      <c r="J2927" s="169">
        <v>6</v>
      </c>
      <c r="K2927" s="154" cm="1">
        <f t="array" ref="K2927">ROUND(
IF(C2927="Beer",
SUM(LOOKUP(2,1/(SRP!$B$8:$B$10&lt;=E2927)/(SRP!$C$8:$C$10&gt;=E2927),SRP!$D$8:$D$10)*(G2927/100)*(E2927/1000)),
IF(C2927="Spirits",
SUM(LOOKUP(2,1/(SRP!$B$2:$B$7&lt;=E2927)/(SRP!$C$2:$C$7&gt;=E2927),SRP!$D$2:$D$7)*(G2927/100)*(E2927/1000)),
IF(AND(C2927="Wine",D2927="Fortified Wines"),
SUM(LOOKUP(2,1/(SRP!$B$26:$B$29&lt;=E2927)/(SRP!$C$26:$C$29&gt;=E2927),SRP!$D$26:$D$29)*(G2927/100)*(E2927/1000)),
IF(C2927="Wine",
SUM(LOOKUP(2,1/(SRP!$B$21:$B$25&lt;=E2927)/(SRP!$C$21:$C$25&gt;=E2927),SRP!$D$21:$D$25)*(G2927/100)*(E2927/1000)),
IF(AND(C2927="Ready to Drink",D2927="RTD-One Pour Cocktail&gt;7%&lt;=14.5"),
SUM(LOOKUP(2,1/(SRP!$B$16:$B$20&lt;=E2927)/(SRP!$C$16:$C$20&gt;=E2927),SRP!$D$16:$D$20)*(G2927/100)*(E2927/1000)),
IF(C2927="Ready to Drink",
SUM(LOOKUP(2,1/(SRP!$B$11:$B$15&lt;=E2927)/(SRP!$C$11:$C$15&gt;=E2927),SRP!$D$11:$D$15)*(G2927/100)*(E2927/1000)),
0)))))),2)</f>
        <v>8.31</v>
      </c>
      <c r="L2927" s="173" t="str">
        <f t="shared" si="45"/>
        <v>Ready to Drink2130</v>
      </c>
      <c r="M2927" s="154">
        <f>VLOOKUP(L2927,'Slope %'!C:D,2,0)</f>
        <v>0.1</v>
      </c>
    </row>
    <row r="2928" spans="1:13" x14ac:dyDescent="0.25">
      <c r="A2928" s="169">
        <v>43316</v>
      </c>
      <c r="B2928" s="170" t="s">
        <v>2448</v>
      </c>
      <c r="C2928" s="170" t="s">
        <v>263</v>
      </c>
      <c r="D2928" s="170" t="s">
        <v>646</v>
      </c>
      <c r="E2928" s="170">
        <v>2130</v>
      </c>
      <c r="F2928" s="170">
        <v>4</v>
      </c>
      <c r="G2928" s="171">
        <v>5</v>
      </c>
      <c r="H2928" s="170" t="s">
        <v>105</v>
      </c>
      <c r="I2928" s="171">
        <v>17.989999999999998</v>
      </c>
      <c r="J2928" s="169">
        <v>6</v>
      </c>
      <c r="K2928" s="154" cm="1">
        <f t="array" ref="K2928">ROUND(
IF(C2928="Beer",
SUM(LOOKUP(2,1/(SRP!$B$8:$B$10&lt;=E2928)/(SRP!$C$8:$C$10&gt;=E2928),SRP!$D$8:$D$10)*(G2928/100)*(E2928/1000)),
IF(C2928="Spirits",
SUM(LOOKUP(2,1/(SRP!$B$2:$B$7&lt;=E2928)/(SRP!$C$2:$C$7&gt;=E2928),SRP!$D$2:$D$7)*(G2928/100)*(E2928/1000)),
IF(AND(C2928="Wine",D2928="Fortified Wines"),
SUM(LOOKUP(2,1/(SRP!$B$26:$B$29&lt;=E2928)/(SRP!$C$26:$C$29&gt;=E2928),SRP!$D$26:$D$29)*(G2928/100)*(E2928/1000)),
IF(C2928="Wine",
SUM(LOOKUP(2,1/(SRP!$B$21:$B$25&lt;=E2928)/(SRP!$C$21:$C$25&gt;=E2928),SRP!$D$21:$D$25)*(G2928/100)*(E2928/1000)),
IF(AND(C2928="Ready to Drink",D2928="RTD-One Pour Cocktail&gt;7%&lt;=14.5"),
SUM(LOOKUP(2,1/(SRP!$B$16:$B$20&lt;=E2928)/(SRP!$C$16:$C$20&gt;=E2928),SRP!$D$16:$D$20)*(G2928/100)*(E2928/1000)),
IF(C2928="Ready to Drink",
SUM(LOOKUP(2,1/(SRP!$B$11:$B$15&lt;=E2928)/(SRP!$C$11:$C$15&gt;=E2928),SRP!$D$11:$D$15)*(G2928/100)*(E2928/1000)),
0)))))),2)</f>
        <v>8.31</v>
      </c>
      <c r="L2928" s="173" t="str">
        <f t="shared" si="45"/>
        <v>Ready to Drink2130</v>
      </c>
      <c r="M2928" s="154">
        <f>VLOOKUP(L2928,'Slope %'!C:D,2,0)</f>
        <v>0.1</v>
      </c>
    </row>
    <row r="2929" spans="1:13" x14ac:dyDescent="0.25">
      <c r="A2929" s="169">
        <v>43320</v>
      </c>
      <c r="B2929" s="170" t="s">
        <v>2449</v>
      </c>
      <c r="C2929" s="170" t="s">
        <v>15</v>
      </c>
      <c r="D2929" s="170" t="s">
        <v>90</v>
      </c>
      <c r="E2929" s="170">
        <v>700</v>
      </c>
      <c r="F2929" s="170">
        <v>6</v>
      </c>
      <c r="G2929" s="171">
        <v>46</v>
      </c>
      <c r="H2929" s="170" t="s">
        <v>73</v>
      </c>
      <c r="I2929" s="171">
        <v>129.99</v>
      </c>
      <c r="J2929" s="169">
        <v>1</v>
      </c>
      <c r="K2929" s="154" cm="1">
        <f t="array" ref="K2929">ROUND(
IF(C2929="Beer",
SUM(LOOKUP(2,1/(SRP!$B$8:$B$10&lt;=E2929)/(SRP!$C$8:$C$10&gt;=E2929),SRP!$D$8:$D$10)*(G2929/100)*(E2929/1000)),
IF(C2929="Spirits",
SUM(LOOKUP(2,1/(SRP!$B$2:$B$7&lt;=E2929)/(SRP!$C$2:$C$7&gt;=E2929),SRP!$D$2:$D$7)*(G2929/100)*(E2929/1000)),
IF(AND(C2929="Wine",D2929="Fortified Wines"),
SUM(LOOKUP(2,1/(SRP!$B$26:$B$29&lt;=E2929)/(SRP!$C$26:$C$29&gt;=E2929),SRP!$D$26:$D$29)*(G2929/100)*(E2929/1000)),
IF(C2929="Wine",
SUM(LOOKUP(2,1/(SRP!$B$21:$B$25&lt;=E2929)/(SRP!$C$21:$C$25&gt;=E2929),SRP!$D$21:$D$25)*(G2929/100)*(E2929/1000)),
IF(AND(C2929="Ready to Drink",D2929="RTD-One Pour Cocktail&gt;7%&lt;=14.5"),
SUM(LOOKUP(2,1/(SRP!$B$16:$B$20&lt;=E2929)/(SRP!$C$16:$C$20&gt;=E2929),SRP!$D$16:$D$20)*(G2929/100)*(E2929/1000)),
IF(C2929="Ready to Drink",
SUM(LOOKUP(2,1/(SRP!$B$11:$B$15&lt;=E2929)/(SRP!$C$11:$C$15&gt;=E2929),SRP!$D$11:$D$15)*(G2929/100)*(E2929/1000)),
0)))))),2)</f>
        <v>25.14</v>
      </c>
      <c r="L2929" s="173" t="str">
        <f t="shared" si="45"/>
        <v>Spirits700</v>
      </c>
      <c r="M2929" s="154">
        <f>VLOOKUP(L2929,'Slope %'!C:D,2,0)</f>
        <v>7.0000000000000007E-2</v>
      </c>
    </row>
    <row r="2930" spans="1:13" x14ac:dyDescent="0.25">
      <c r="A2930" s="169">
        <v>43323</v>
      </c>
      <c r="B2930" s="170" t="s">
        <v>2450</v>
      </c>
      <c r="C2930" s="170" t="s">
        <v>24</v>
      </c>
      <c r="D2930" s="170" t="s">
        <v>58</v>
      </c>
      <c r="E2930" s="170">
        <v>750</v>
      </c>
      <c r="F2930" s="170">
        <v>12</v>
      </c>
      <c r="G2930" s="171">
        <v>14</v>
      </c>
      <c r="H2930" s="170" t="s">
        <v>64</v>
      </c>
      <c r="I2930" s="171">
        <v>15.99</v>
      </c>
      <c r="J2930" s="169">
        <v>1</v>
      </c>
      <c r="K2930" s="154" cm="1">
        <f t="array" ref="K2930">ROUND(
IF(C2930="Beer",
SUM(LOOKUP(2,1/(SRP!$B$8:$B$10&lt;=E2930)/(SRP!$C$8:$C$10&gt;=E2930),SRP!$D$8:$D$10)*(G2930/100)*(E2930/1000)),
IF(C2930="Spirits",
SUM(LOOKUP(2,1/(SRP!$B$2:$B$7&lt;=E2930)/(SRP!$C$2:$C$7&gt;=E2930),SRP!$D$2:$D$7)*(G2930/100)*(E2930/1000)),
IF(AND(C2930="Wine",D2930="Fortified Wines"),
SUM(LOOKUP(2,1/(SRP!$B$26:$B$29&lt;=E2930)/(SRP!$C$26:$C$29&gt;=E2930),SRP!$D$26:$D$29)*(G2930/100)*(E2930/1000)),
IF(C2930="Wine",
SUM(LOOKUP(2,1/(SRP!$B$21:$B$25&lt;=E2930)/(SRP!$C$21:$C$25&gt;=E2930),SRP!$D$21:$D$25)*(G2930/100)*(E2930/1000)),
IF(AND(C2930="Ready to Drink",D2930="RTD-One Pour Cocktail&gt;7%&lt;=14.5"),
SUM(LOOKUP(2,1/(SRP!$B$16:$B$20&lt;=E2930)/(SRP!$C$16:$C$20&gt;=E2930),SRP!$D$16:$D$20)*(G2930/100)*(E2930/1000)),
IF(C2930="Ready to Drink",
SUM(LOOKUP(2,1/(SRP!$B$11:$B$15&lt;=E2930)/(SRP!$C$11:$C$15&gt;=E2930),SRP!$D$11:$D$15)*(G2930/100)*(E2930/1000)),
0)))))),2)</f>
        <v>8.1999999999999993</v>
      </c>
      <c r="L2930" s="173" t="str">
        <f t="shared" si="45"/>
        <v>Wine750</v>
      </c>
      <c r="M2930" s="154">
        <f>VLOOKUP(L2930,'Slope %'!C:D,2,0)</f>
        <v>0.1</v>
      </c>
    </row>
    <row r="2931" spans="1:13" x14ac:dyDescent="0.25">
      <c r="A2931" s="169">
        <v>43326</v>
      </c>
      <c r="B2931" s="170" t="s">
        <v>2451</v>
      </c>
      <c r="C2931" s="170" t="s">
        <v>263</v>
      </c>
      <c r="D2931" s="170" t="s">
        <v>646</v>
      </c>
      <c r="E2931" s="170">
        <v>4260</v>
      </c>
      <c r="F2931" s="170">
        <v>2</v>
      </c>
      <c r="G2931" s="171">
        <v>5</v>
      </c>
      <c r="H2931" s="170" t="s">
        <v>105</v>
      </c>
      <c r="I2931" s="171">
        <v>32.99</v>
      </c>
      <c r="J2931" s="169">
        <v>12</v>
      </c>
      <c r="K2931" s="154" cm="1">
        <f t="array" ref="K2931">ROUND(
IF(C2931="Beer",
SUM(LOOKUP(2,1/(SRP!$B$8:$B$10&lt;=E2931)/(SRP!$C$8:$C$10&gt;=E2931),SRP!$D$8:$D$10)*(G2931/100)*(E2931/1000)),
IF(C2931="Spirits",
SUM(LOOKUP(2,1/(SRP!$B$2:$B$7&lt;=E2931)/(SRP!$C$2:$C$7&gt;=E2931),SRP!$D$2:$D$7)*(G2931/100)*(E2931/1000)),
IF(AND(C2931="Wine",D2931="Fortified Wines"),
SUM(LOOKUP(2,1/(SRP!$B$26:$B$29&lt;=E2931)/(SRP!$C$26:$C$29&gt;=E2931),SRP!$D$26:$D$29)*(G2931/100)*(E2931/1000)),
IF(C2931="Wine",
SUM(LOOKUP(2,1/(SRP!$B$21:$B$25&lt;=E2931)/(SRP!$C$21:$C$25&gt;=E2931),SRP!$D$21:$D$25)*(G2931/100)*(E2931/1000)),
IF(AND(C2931="Ready to Drink",D2931="RTD-One Pour Cocktail&gt;7%&lt;=14.5"),
SUM(LOOKUP(2,1/(SRP!$B$16:$B$20&lt;=E2931)/(SRP!$C$16:$C$20&gt;=E2931),SRP!$D$16:$D$20)*(G2931/100)*(E2931/1000)),
IF(C2931="Ready to Drink",
SUM(LOOKUP(2,1/(SRP!$B$11:$B$15&lt;=E2931)/(SRP!$C$11:$C$15&gt;=E2931),SRP!$D$11:$D$15)*(G2931/100)*(E2931/1000)),
0)))))),2)</f>
        <v>16.63</v>
      </c>
      <c r="L2931" s="173" t="str">
        <f t="shared" si="45"/>
        <v>Ready to Drink4260</v>
      </c>
      <c r="M2931" s="154">
        <f>VLOOKUP(L2931,'Slope %'!C:D,2,0)</f>
        <v>7.0000000000000007E-2</v>
      </c>
    </row>
    <row r="2932" spans="1:13" x14ac:dyDescent="0.25">
      <c r="A2932" s="169">
        <v>43326</v>
      </c>
      <c r="B2932" s="170" t="s">
        <v>2451</v>
      </c>
      <c r="C2932" s="170" t="s">
        <v>263</v>
      </c>
      <c r="D2932" s="170" t="s">
        <v>646</v>
      </c>
      <c r="E2932" s="170">
        <v>4260</v>
      </c>
      <c r="F2932" s="170">
        <v>2</v>
      </c>
      <c r="G2932" s="171">
        <v>5</v>
      </c>
      <c r="H2932" s="170" t="s">
        <v>105</v>
      </c>
      <c r="I2932" s="171">
        <v>32.99</v>
      </c>
      <c r="J2932" s="169">
        <v>12</v>
      </c>
      <c r="K2932" s="154" cm="1">
        <f t="array" ref="K2932">ROUND(
IF(C2932="Beer",
SUM(LOOKUP(2,1/(SRP!$B$8:$B$10&lt;=E2932)/(SRP!$C$8:$C$10&gt;=E2932),SRP!$D$8:$D$10)*(G2932/100)*(E2932/1000)),
IF(C2932="Spirits",
SUM(LOOKUP(2,1/(SRP!$B$2:$B$7&lt;=E2932)/(SRP!$C$2:$C$7&gt;=E2932),SRP!$D$2:$D$7)*(G2932/100)*(E2932/1000)),
IF(AND(C2932="Wine",D2932="Fortified Wines"),
SUM(LOOKUP(2,1/(SRP!$B$26:$B$29&lt;=E2932)/(SRP!$C$26:$C$29&gt;=E2932),SRP!$D$26:$D$29)*(G2932/100)*(E2932/1000)),
IF(C2932="Wine",
SUM(LOOKUP(2,1/(SRP!$B$21:$B$25&lt;=E2932)/(SRP!$C$21:$C$25&gt;=E2932),SRP!$D$21:$D$25)*(G2932/100)*(E2932/1000)),
IF(AND(C2932="Ready to Drink",D2932="RTD-One Pour Cocktail&gt;7%&lt;=14.5"),
SUM(LOOKUP(2,1/(SRP!$B$16:$B$20&lt;=E2932)/(SRP!$C$16:$C$20&gt;=E2932),SRP!$D$16:$D$20)*(G2932/100)*(E2932/1000)),
IF(C2932="Ready to Drink",
SUM(LOOKUP(2,1/(SRP!$B$11:$B$15&lt;=E2932)/(SRP!$C$11:$C$15&gt;=E2932),SRP!$D$11:$D$15)*(G2932/100)*(E2932/1000)),
0)))))),2)</f>
        <v>16.63</v>
      </c>
      <c r="L2932" s="173" t="str">
        <f t="shared" si="45"/>
        <v>Ready to Drink4260</v>
      </c>
      <c r="M2932" s="154">
        <f>VLOOKUP(L2932,'Slope %'!C:D,2,0)</f>
        <v>7.0000000000000007E-2</v>
      </c>
    </row>
    <row r="2933" spans="1:13" x14ac:dyDescent="0.25">
      <c r="A2933" s="169">
        <v>43327</v>
      </c>
      <c r="B2933" s="170" t="s">
        <v>2452</v>
      </c>
      <c r="C2933" s="170" t="s">
        <v>263</v>
      </c>
      <c r="D2933" s="170" t="s">
        <v>646</v>
      </c>
      <c r="E2933" s="170">
        <v>2130</v>
      </c>
      <c r="F2933" s="170">
        <v>4</v>
      </c>
      <c r="G2933" s="171">
        <v>5</v>
      </c>
      <c r="H2933" s="170" t="s">
        <v>105</v>
      </c>
      <c r="I2933" s="171">
        <v>17.989999999999998</v>
      </c>
      <c r="J2933" s="169">
        <v>6</v>
      </c>
      <c r="K2933" s="154" cm="1">
        <f t="array" ref="K2933">ROUND(
IF(C2933="Beer",
SUM(LOOKUP(2,1/(SRP!$B$8:$B$10&lt;=E2933)/(SRP!$C$8:$C$10&gt;=E2933),SRP!$D$8:$D$10)*(G2933/100)*(E2933/1000)),
IF(C2933="Spirits",
SUM(LOOKUP(2,1/(SRP!$B$2:$B$7&lt;=E2933)/(SRP!$C$2:$C$7&gt;=E2933),SRP!$D$2:$D$7)*(G2933/100)*(E2933/1000)),
IF(AND(C2933="Wine",D2933="Fortified Wines"),
SUM(LOOKUP(2,1/(SRP!$B$26:$B$29&lt;=E2933)/(SRP!$C$26:$C$29&gt;=E2933),SRP!$D$26:$D$29)*(G2933/100)*(E2933/1000)),
IF(C2933="Wine",
SUM(LOOKUP(2,1/(SRP!$B$21:$B$25&lt;=E2933)/(SRP!$C$21:$C$25&gt;=E2933),SRP!$D$21:$D$25)*(G2933/100)*(E2933/1000)),
IF(AND(C2933="Ready to Drink",D2933="RTD-One Pour Cocktail&gt;7%&lt;=14.5"),
SUM(LOOKUP(2,1/(SRP!$B$16:$B$20&lt;=E2933)/(SRP!$C$16:$C$20&gt;=E2933),SRP!$D$16:$D$20)*(G2933/100)*(E2933/1000)),
IF(C2933="Ready to Drink",
SUM(LOOKUP(2,1/(SRP!$B$11:$B$15&lt;=E2933)/(SRP!$C$11:$C$15&gt;=E2933),SRP!$D$11:$D$15)*(G2933/100)*(E2933/1000)),
0)))))),2)</f>
        <v>8.31</v>
      </c>
      <c r="L2933" s="173" t="str">
        <f t="shared" si="45"/>
        <v>Ready to Drink2130</v>
      </c>
      <c r="M2933" s="154">
        <f>VLOOKUP(L2933,'Slope %'!C:D,2,0)</f>
        <v>0.1</v>
      </c>
    </row>
    <row r="2934" spans="1:13" x14ac:dyDescent="0.25">
      <c r="A2934" s="169">
        <v>43327</v>
      </c>
      <c r="B2934" s="170" t="s">
        <v>2452</v>
      </c>
      <c r="C2934" s="170" t="s">
        <v>263</v>
      </c>
      <c r="D2934" s="170" t="s">
        <v>646</v>
      </c>
      <c r="E2934" s="170">
        <v>2130</v>
      </c>
      <c r="F2934" s="170">
        <v>4</v>
      </c>
      <c r="G2934" s="171">
        <v>5</v>
      </c>
      <c r="H2934" s="170" t="s">
        <v>105</v>
      </c>
      <c r="I2934" s="171">
        <v>17.989999999999998</v>
      </c>
      <c r="J2934" s="169">
        <v>6</v>
      </c>
      <c r="K2934" s="154" cm="1">
        <f t="array" ref="K2934">ROUND(
IF(C2934="Beer",
SUM(LOOKUP(2,1/(SRP!$B$8:$B$10&lt;=E2934)/(SRP!$C$8:$C$10&gt;=E2934),SRP!$D$8:$D$10)*(G2934/100)*(E2934/1000)),
IF(C2934="Spirits",
SUM(LOOKUP(2,1/(SRP!$B$2:$B$7&lt;=E2934)/(SRP!$C$2:$C$7&gt;=E2934),SRP!$D$2:$D$7)*(G2934/100)*(E2934/1000)),
IF(AND(C2934="Wine",D2934="Fortified Wines"),
SUM(LOOKUP(2,1/(SRP!$B$26:$B$29&lt;=E2934)/(SRP!$C$26:$C$29&gt;=E2934),SRP!$D$26:$D$29)*(G2934/100)*(E2934/1000)),
IF(C2934="Wine",
SUM(LOOKUP(2,1/(SRP!$B$21:$B$25&lt;=E2934)/(SRP!$C$21:$C$25&gt;=E2934),SRP!$D$21:$D$25)*(G2934/100)*(E2934/1000)),
IF(AND(C2934="Ready to Drink",D2934="RTD-One Pour Cocktail&gt;7%&lt;=14.5"),
SUM(LOOKUP(2,1/(SRP!$B$16:$B$20&lt;=E2934)/(SRP!$C$16:$C$20&gt;=E2934),SRP!$D$16:$D$20)*(G2934/100)*(E2934/1000)),
IF(C2934="Ready to Drink",
SUM(LOOKUP(2,1/(SRP!$B$11:$B$15&lt;=E2934)/(SRP!$C$11:$C$15&gt;=E2934),SRP!$D$11:$D$15)*(G2934/100)*(E2934/1000)),
0)))))),2)</f>
        <v>8.31</v>
      </c>
      <c r="L2934" s="173" t="str">
        <f t="shared" si="45"/>
        <v>Ready to Drink2130</v>
      </c>
      <c r="M2934" s="154">
        <f>VLOOKUP(L2934,'Slope %'!C:D,2,0)</f>
        <v>0.1</v>
      </c>
    </row>
    <row r="2935" spans="1:13" x14ac:dyDescent="0.25">
      <c r="A2935" s="169">
        <v>43334</v>
      </c>
      <c r="B2935" s="170" t="s">
        <v>2453</v>
      </c>
      <c r="C2935" s="170" t="s">
        <v>263</v>
      </c>
      <c r="D2935" s="170" t="s">
        <v>1938</v>
      </c>
      <c r="E2935" s="170">
        <v>2130</v>
      </c>
      <c r="F2935" s="170">
        <v>4</v>
      </c>
      <c r="G2935" s="171">
        <v>4.5</v>
      </c>
      <c r="H2935" s="170" t="s">
        <v>20</v>
      </c>
      <c r="I2935" s="171">
        <v>17.989999999999998</v>
      </c>
      <c r="J2935" s="169">
        <v>6</v>
      </c>
      <c r="K2935" s="154" cm="1">
        <f t="array" ref="K2935">ROUND(
IF(C2935="Beer",
SUM(LOOKUP(2,1/(SRP!$B$8:$B$10&lt;=E2935)/(SRP!$C$8:$C$10&gt;=E2935),SRP!$D$8:$D$10)*(G2935/100)*(E2935/1000)),
IF(C2935="Spirits",
SUM(LOOKUP(2,1/(SRP!$B$2:$B$7&lt;=E2935)/(SRP!$C$2:$C$7&gt;=E2935),SRP!$D$2:$D$7)*(G2935/100)*(E2935/1000)),
IF(AND(C2935="Wine",D2935="Fortified Wines"),
SUM(LOOKUP(2,1/(SRP!$B$26:$B$29&lt;=E2935)/(SRP!$C$26:$C$29&gt;=E2935),SRP!$D$26:$D$29)*(G2935/100)*(E2935/1000)),
IF(C2935="Wine",
SUM(LOOKUP(2,1/(SRP!$B$21:$B$25&lt;=E2935)/(SRP!$C$21:$C$25&gt;=E2935),SRP!$D$21:$D$25)*(G2935/100)*(E2935/1000)),
IF(AND(C2935="Ready to Drink",D2935="RTD-One Pour Cocktail&gt;7%&lt;=14.5"),
SUM(LOOKUP(2,1/(SRP!$B$16:$B$20&lt;=E2935)/(SRP!$C$16:$C$20&gt;=E2935),SRP!$D$16:$D$20)*(G2935/100)*(E2935/1000)),
IF(C2935="Ready to Drink",
SUM(LOOKUP(2,1/(SRP!$B$11:$B$15&lt;=E2935)/(SRP!$C$11:$C$15&gt;=E2935),SRP!$D$11:$D$15)*(G2935/100)*(E2935/1000)),
0)))))),2)</f>
        <v>7.48</v>
      </c>
      <c r="L2935" s="173" t="str">
        <f t="shared" si="45"/>
        <v>Ready to Drink2130</v>
      </c>
      <c r="M2935" s="154">
        <f>VLOOKUP(L2935,'Slope %'!C:D,2,0)</f>
        <v>0.1</v>
      </c>
    </row>
    <row r="2936" spans="1:13" x14ac:dyDescent="0.25">
      <c r="A2936" s="169">
        <v>43343</v>
      </c>
      <c r="B2936" s="170" t="s">
        <v>2454</v>
      </c>
      <c r="C2936" s="170" t="s">
        <v>24</v>
      </c>
      <c r="D2936" s="170" t="s">
        <v>34</v>
      </c>
      <c r="E2936" s="170">
        <v>3000</v>
      </c>
      <c r="F2936" s="170">
        <v>4</v>
      </c>
      <c r="G2936" s="171">
        <v>13</v>
      </c>
      <c r="H2936" s="170" t="s">
        <v>141</v>
      </c>
      <c r="I2936" s="171">
        <v>43.99</v>
      </c>
      <c r="J2936" s="169">
        <v>1</v>
      </c>
      <c r="K2936" s="154" cm="1">
        <f t="array" ref="K2936">ROUND(
IF(C2936="Beer",
SUM(LOOKUP(2,1/(SRP!$B$8:$B$10&lt;=E2936)/(SRP!$C$8:$C$10&gt;=E2936),SRP!$D$8:$D$10)*(G2936/100)*(E2936/1000)),
IF(C2936="Spirits",
SUM(LOOKUP(2,1/(SRP!$B$2:$B$7&lt;=E2936)/(SRP!$C$2:$C$7&gt;=E2936),SRP!$D$2:$D$7)*(G2936/100)*(E2936/1000)),
IF(AND(C2936="Wine",D2936="Fortified Wines"),
SUM(LOOKUP(2,1/(SRP!$B$26:$B$29&lt;=E2936)/(SRP!$C$26:$C$29&gt;=E2936),SRP!$D$26:$D$29)*(G2936/100)*(E2936/1000)),
IF(C2936="Wine",
SUM(LOOKUP(2,1/(SRP!$B$21:$B$25&lt;=E2936)/(SRP!$C$21:$C$25&gt;=E2936),SRP!$D$21:$D$25)*(G2936/100)*(E2936/1000)),
IF(AND(C2936="Ready to Drink",D2936="RTD-One Pour Cocktail&gt;7%&lt;=14.5"),
SUM(LOOKUP(2,1/(SRP!$B$16:$B$20&lt;=E2936)/(SRP!$C$16:$C$20&gt;=E2936),SRP!$D$16:$D$20)*(G2936/100)*(E2936/1000)),
IF(C2936="Ready to Drink",
SUM(LOOKUP(2,1/(SRP!$B$11:$B$15&lt;=E2936)/(SRP!$C$11:$C$15&gt;=E2936),SRP!$D$11:$D$15)*(G2936/100)*(E2936/1000)),
0)))))),2)</f>
        <v>30.45</v>
      </c>
      <c r="L2936" s="173" t="str">
        <f t="shared" si="45"/>
        <v>Wine3000</v>
      </c>
      <c r="M2936" s="154">
        <f>VLOOKUP(L2936,'Slope %'!C:D,2,0)</f>
        <v>0.05</v>
      </c>
    </row>
    <row r="2937" spans="1:13" x14ac:dyDescent="0.25">
      <c r="A2937" s="169">
        <v>43368</v>
      </c>
      <c r="B2937" s="170" t="s">
        <v>2455</v>
      </c>
      <c r="C2937" s="170" t="s">
        <v>11</v>
      </c>
      <c r="D2937" s="170" t="s">
        <v>303</v>
      </c>
      <c r="E2937" s="170">
        <v>473</v>
      </c>
      <c r="F2937" s="170">
        <v>24</v>
      </c>
      <c r="G2937" s="171">
        <v>6.5</v>
      </c>
      <c r="H2937" s="170" t="s">
        <v>2190</v>
      </c>
      <c r="I2937" s="171">
        <v>4.5999999999999996</v>
      </c>
      <c r="J2937" s="169">
        <v>1</v>
      </c>
      <c r="K2937" s="154" cm="1">
        <f t="array" ref="K2937">ROUND(
IF(C2937="Beer",
SUM(LOOKUP(2,1/(SRP!$B$8:$B$10&lt;=E2937)/(SRP!$C$8:$C$10&gt;=E2937),SRP!$D$8:$D$10)*(G2937/100)*(E2937/1000)),
IF(C2937="Spirits",
SUM(LOOKUP(2,1/(SRP!$B$2:$B$7&lt;=E2937)/(SRP!$C$2:$C$7&gt;=E2937),SRP!$D$2:$D$7)*(G2937/100)*(E2937/1000)),
IF(AND(C2937="Wine",D2937="Fortified Wines"),
SUM(LOOKUP(2,1/(SRP!$B$26:$B$29&lt;=E2937)/(SRP!$C$26:$C$29&gt;=E2937),SRP!$D$26:$D$29)*(G2937/100)*(E2937/1000)),
IF(C2937="Wine",
SUM(LOOKUP(2,1/(SRP!$B$21:$B$25&lt;=E2937)/(SRP!$C$21:$C$25&gt;=E2937),SRP!$D$21:$D$25)*(G2937/100)*(E2937/1000)),
IF(AND(C2937="Ready to Drink",D2937="RTD-One Pour Cocktail&gt;7%&lt;=14.5"),
SUM(LOOKUP(2,1/(SRP!$B$16:$B$20&lt;=E2937)/(SRP!$C$16:$C$20&gt;=E2937),SRP!$D$16:$D$20)*(G2937/100)*(E2937/1000)),
IF(C2937="Ready to Drink",
SUM(LOOKUP(2,1/(SRP!$B$11:$B$15&lt;=E2937)/(SRP!$C$11:$C$15&gt;=E2937),SRP!$D$11:$D$15)*(G2937/100)*(E2937/1000)),
0)))))),2)</f>
        <v>2.4</v>
      </c>
      <c r="L2937" s="173" t="str">
        <f t="shared" si="45"/>
        <v>Beer473</v>
      </c>
      <c r="M2937" s="154">
        <f>VLOOKUP(L2937,'Slope %'!C:D,2,0)</f>
        <v>0.12</v>
      </c>
    </row>
    <row r="2938" spans="1:13" x14ac:dyDescent="0.25">
      <c r="A2938" s="169">
        <v>43368</v>
      </c>
      <c r="B2938" s="170" t="s">
        <v>2455</v>
      </c>
      <c r="C2938" s="170" t="s">
        <v>11</v>
      </c>
      <c r="D2938" s="170" t="s">
        <v>303</v>
      </c>
      <c r="E2938" s="170">
        <v>473</v>
      </c>
      <c r="F2938" s="170">
        <v>24</v>
      </c>
      <c r="G2938" s="171">
        <v>6.5</v>
      </c>
      <c r="H2938" s="170" t="s">
        <v>2190</v>
      </c>
      <c r="I2938" s="171">
        <v>4.5999999999999996</v>
      </c>
      <c r="J2938" s="169">
        <v>1</v>
      </c>
      <c r="K2938" s="154" cm="1">
        <f t="array" ref="K2938">ROUND(
IF(C2938="Beer",
SUM(LOOKUP(2,1/(SRP!$B$8:$B$10&lt;=E2938)/(SRP!$C$8:$C$10&gt;=E2938),SRP!$D$8:$D$10)*(G2938/100)*(E2938/1000)),
IF(C2938="Spirits",
SUM(LOOKUP(2,1/(SRP!$B$2:$B$7&lt;=E2938)/(SRP!$C$2:$C$7&gt;=E2938),SRP!$D$2:$D$7)*(G2938/100)*(E2938/1000)),
IF(AND(C2938="Wine",D2938="Fortified Wines"),
SUM(LOOKUP(2,1/(SRP!$B$26:$B$29&lt;=E2938)/(SRP!$C$26:$C$29&gt;=E2938),SRP!$D$26:$D$29)*(G2938/100)*(E2938/1000)),
IF(C2938="Wine",
SUM(LOOKUP(2,1/(SRP!$B$21:$B$25&lt;=E2938)/(SRP!$C$21:$C$25&gt;=E2938),SRP!$D$21:$D$25)*(G2938/100)*(E2938/1000)),
IF(AND(C2938="Ready to Drink",D2938="RTD-One Pour Cocktail&gt;7%&lt;=14.5"),
SUM(LOOKUP(2,1/(SRP!$B$16:$B$20&lt;=E2938)/(SRP!$C$16:$C$20&gt;=E2938),SRP!$D$16:$D$20)*(G2938/100)*(E2938/1000)),
IF(C2938="Ready to Drink",
SUM(LOOKUP(2,1/(SRP!$B$11:$B$15&lt;=E2938)/(SRP!$C$11:$C$15&gt;=E2938),SRP!$D$11:$D$15)*(G2938/100)*(E2938/1000)),
0)))))),2)</f>
        <v>2.4</v>
      </c>
      <c r="L2938" s="173" t="str">
        <f t="shared" si="45"/>
        <v>Beer473</v>
      </c>
      <c r="M2938" s="154">
        <f>VLOOKUP(L2938,'Slope %'!C:D,2,0)</f>
        <v>0.12</v>
      </c>
    </row>
    <row r="2939" spans="1:13" x14ac:dyDescent="0.25">
      <c r="A2939" s="169">
        <v>43379</v>
      </c>
      <c r="B2939" s="170" t="s">
        <v>2456</v>
      </c>
      <c r="C2939" s="170" t="s">
        <v>15</v>
      </c>
      <c r="D2939" s="170" t="s">
        <v>93</v>
      </c>
      <c r="E2939" s="170">
        <v>750</v>
      </c>
      <c r="F2939" s="170">
        <v>6</v>
      </c>
      <c r="G2939" s="171">
        <v>40</v>
      </c>
      <c r="H2939" s="170" t="s">
        <v>118</v>
      </c>
      <c r="I2939" s="171">
        <v>79.989999999999995</v>
      </c>
      <c r="J2939" s="169">
        <v>1</v>
      </c>
      <c r="K2939" s="154" cm="1">
        <f t="array" ref="K2939">ROUND(
IF(C2939="Beer",
SUM(LOOKUP(2,1/(SRP!$B$8:$B$10&lt;=E2939)/(SRP!$C$8:$C$10&gt;=E2939),SRP!$D$8:$D$10)*(G2939/100)*(E2939/1000)),
IF(C2939="Spirits",
SUM(LOOKUP(2,1/(SRP!$B$2:$B$7&lt;=E2939)/(SRP!$C$2:$C$7&gt;=E2939),SRP!$D$2:$D$7)*(G2939/100)*(E2939/1000)),
IF(AND(C2939="Wine",D2939="Fortified Wines"),
SUM(LOOKUP(2,1/(SRP!$B$26:$B$29&lt;=E2939)/(SRP!$C$26:$C$29&gt;=E2939),SRP!$D$26:$D$29)*(G2939/100)*(E2939/1000)),
IF(C2939="Wine",
SUM(LOOKUP(2,1/(SRP!$B$21:$B$25&lt;=E2939)/(SRP!$C$21:$C$25&gt;=E2939),SRP!$D$21:$D$25)*(G2939/100)*(E2939/1000)),
IF(AND(C2939="Ready to Drink",D2939="RTD-One Pour Cocktail&gt;7%&lt;=14.5"),
SUM(LOOKUP(2,1/(SRP!$B$16:$B$20&lt;=E2939)/(SRP!$C$16:$C$20&gt;=E2939),SRP!$D$16:$D$20)*(G2939/100)*(E2939/1000)),
IF(C2939="Ready to Drink",
SUM(LOOKUP(2,1/(SRP!$B$11:$B$15&lt;=E2939)/(SRP!$C$11:$C$15&gt;=E2939),SRP!$D$11:$D$15)*(G2939/100)*(E2939/1000)),
0)))))),2)</f>
        <v>23.42</v>
      </c>
      <c r="L2939" s="173" t="str">
        <f t="shared" si="45"/>
        <v>Spirits750</v>
      </c>
      <c r="M2939" s="154">
        <f>VLOOKUP(L2939,'Slope %'!C:D,2,0)</f>
        <v>7.0000000000000007E-2</v>
      </c>
    </row>
    <row r="2940" spans="1:13" x14ac:dyDescent="0.25">
      <c r="A2940" s="169">
        <v>43380</v>
      </c>
      <c r="B2940" s="170" t="s">
        <v>2457</v>
      </c>
      <c r="C2940" s="170" t="s">
        <v>11</v>
      </c>
      <c r="D2940" s="170" t="s">
        <v>303</v>
      </c>
      <c r="E2940" s="170">
        <v>750</v>
      </c>
      <c r="F2940" s="170">
        <v>12</v>
      </c>
      <c r="G2940" s="171">
        <v>9.1999999999999993</v>
      </c>
      <c r="H2940" s="170" t="s">
        <v>1324</v>
      </c>
      <c r="I2940" s="171">
        <v>16</v>
      </c>
      <c r="J2940" s="169">
        <v>1</v>
      </c>
      <c r="K2940" s="154" cm="1">
        <f t="array" ref="K2940">ROUND(
IF(C2940="Beer",
SUM(LOOKUP(2,1/(SRP!$B$8:$B$10&lt;=E2940)/(SRP!$C$8:$C$10&gt;=E2940),SRP!$D$8:$D$10)*(G2940/100)*(E2940/1000)),
IF(C2940="Spirits",
SUM(LOOKUP(2,1/(SRP!$B$2:$B$7&lt;=E2940)/(SRP!$C$2:$C$7&gt;=E2940),SRP!$D$2:$D$7)*(G2940/100)*(E2940/1000)),
IF(AND(C2940="Wine",D2940="Fortified Wines"),
SUM(LOOKUP(2,1/(SRP!$B$26:$B$29&lt;=E2940)/(SRP!$C$26:$C$29&gt;=E2940),SRP!$D$26:$D$29)*(G2940/100)*(E2940/1000)),
IF(C2940="Wine",
SUM(LOOKUP(2,1/(SRP!$B$21:$B$25&lt;=E2940)/(SRP!$C$21:$C$25&gt;=E2940),SRP!$D$21:$D$25)*(G2940/100)*(E2940/1000)),
IF(AND(C2940="Ready to Drink",D2940="RTD-One Pour Cocktail&gt;7%&lt;=14.5"),
SUM(LOOKUP(2,1/(SRP!$B$16:$B$20&lt;=E2940)/(SRP!$C$16:$C$20&gt;=E2940),SRP!$D$16:$D$20)*(G2940/100)*(E2940/1000)),
IF(C2940="Ready to Drink",
SUM(LOOKUP(2,1/(SRP!$B$11:$B$15&lt;=E2940)/(SRP!$C$11:$C$15&gt;=E2940),SRP!$D$11:$D$15)*(G2940/100)*(E2940/1000)),
0)))))),2)</f>
        <v>5.39</v>
      </c>
      <c r="L2940" s="173" t="str">
        <f t="shared" si="45"/>
        <v>Beer750</v>
      </c>
      <c r="M2940" s="154">
        <f>VLOOKUP(L2940,'Slope %'!C:D,2,0)</f>
        <v>0.12</v>
      </c>
    </row>
    <row r="2941" spans="1:13" x14ac:dyDescent="0.25">
      <c r="A2941" s="169">
        <v>43380</v>
      </c>
      <c r="B2941" s="170" t="s">
        <v>2457</v>
      </c>
      <c r="C2941" s="170" t="s">
        <v>11</v>
      </c>
      <c r="D2941" s="170" t="s">
        <v>303</v>
      </c>
      <c r="E2941" s="170">
        <v>750</v>
      </c>
      <c r="F2941" s="170">
        <v>12</v>
      </c>
      <c r="G2941" s="171">
        <v>9.1999999999999993</v>
      </c>
      <c r="H2941" s="170" t="s">
        <v>1324</v>
      </c>
      <c r="I2941" s="171">
        <v>16</v>
      </c>
      <c r="J2941" s="169">
        <v>1</v>
      </c>
      <c r="K2941" s="154" cm="1">
        <f t="array" ref="K2941">ROUND(
IF(C2941="Beer",
SUM(LOOKUP(2,1/(SRP!$B$8:$B$10&lt;=E2941)/(SRP!$C$8:$C$10&gt;=E2941),SRP!$D$8:$D$10)*(G2941/100)*(E2941/1000)),
IF(C2941="Spirits",
SUM(LOOKUP(2,1/(SRP!$B$2:$B$7&lt;=E2941)/(SRP!$C$2:$C$7&gt;=E2941),SRP!$D$2:$D$7)*(G2941/100)*(E2941/1000)),
IF(AND(C2941="Wine",D2941="Fortified Wines"),
SUM(LOOKUP(2,1/(SRP!$B$26:$B$29&lt;=E2941)/(SRP!$C$26:$C$29&gt;=E2941),SRP!$D$26:$D$29)*(G2941/100)*(E2941/1000)),
IF(C2941="Wine",
SUM(LOOKUP(2,1/(SRP!$B$21:$B$25&lt;=E2941)/(SRP!$C$21:$C$25&gt;=E2941),SRP!$D$21:$D$25)*(G2941/100)*(E2941/1000)),
IF(AND(C2941="Ready to Drink",D2941="RTD-One Pour Cocktail&gt;7%&lt;=14.5"),
SUM(LOOKUP(2,1/(SRP!$B$16:$B$20&lt;=E2941)/(SRP!$C$16:$C$20&gt;=E2941),SRP!$D$16:$D$20)*(G2941/100)*(E2941/1000)),
IF(C2941="Ready to Drink",
SUM(LOOKUP(2,1/(SRP!$B$11:$B$15&lt;=E2941)/(SRP!$C$11:$C$15&gt;=E2941),SRP!$D$11:$D$15)*(G2941/100)*(E2941/1000)),
0)))))),2)</f>
        <v>5.39</v>
      </c>
      <c r="L2941" s="173" t="str">
        <f t="shared" si="45"/>
        <v>Beer750</v>
      </c>
      <c r="M2941" s="154">
        <f>VLOOKUP(L2941,'Slope %'!C:D,2,0)</f>
        <v>0.12</v>
      </c>
    </row>
    <row r="2942" spans="1:13" x14ac:dyDescent="0.25">
      <c r="A2942" s="169">
        <v>43381</v>
      </c>
      <c r="B2942" s="170" t="s">
        <v>2458</v>
      </c>
      <c r="C2942" s="170" t="s">
        <v>11</v>
      </c>
      <c r="D2942" s="170" t="s">
        <v>267</v>
      </c>
      <c r="E2942" s="170">
        <v>750</v>
      </c>
      <c r="F2942" s="170">
        <v>12</v>
      </c>
      <c r="G2942" s="171">
        <v>5.3</v>
      </c>
      <c r="H2942" s="170" t="s">
        <v>1324</v>
      </c>
      <c r="I2942" s="171">
        <v>17</v>
      </c>
      <c r="J2942" s="169">
        <v>1</v>
      </c>
      <c r="K2942" s="154" cm="1">
        <f t="array" ref="K2942">ROUND(
IF(C2942="Beer",
SUM(LOOKUP(2,1/(SRP!$B$8:$B$10&lt;=E2942)/(SRP!$C$8:$C$10&gt;=E2942),SRP!$D$8:$D$10)*(G2942/100)*(E2942/1000)),
IF(C2942="Spirits",
SUM(LOOKUP(2,1/(SRP!$B$2:$B$7&lt;=E2942)/(SRP!$C$2:$C$7&gt;=E2942),SRP!$D$2:$D$7)*(G2942/100)*(E2942/1000)),
IF(AND(C2942="Wine",D2942="Fortified Wines"),
SUM(LOOKUP(2,1/(SRP!$B$26:$B$29&lt;=E2942)/(SRP!$C$26:$C$29&gt;=E2942),SRP!$D$26:$D$29)*(G2942/100)*(E2942/1000)),
IF(C2942="Wine",
SUM(LOOKUP(2,1/(SRP!$B$21:$B$25&lt;=E2942)/(SRP!$C$21:$C$25&gt;=E2942),SRP!$D$21:$D$25)*(G2942/100)*(E2942/1000)),
IF(AND(C2942="Ready to Drink",D2942="RTD-One Pour Cocktail&gt;7%&lt;=14.5"),
SUM(LOOKUP(2,1/(SRP!$B$16:$B$20&lt;=E2942)/(SRP!$C$16:$C$20&gt;=E2942),SRP!$D$16:$D$20)*(G2942/100)*(E2942/1000)),
IF(C2942="Ready to Drink",
SUM(LOOKUP(2,1/(SRP!$B$11:$B$15&lt;=E2942)/(SRP!$C$11:$C$15&gt;=E2942),SRP!$D$11:$D$15)*(G2942/100)*(E2942/1000)),
0)))))),2)</f>
        <v>3.1</v>
      </c>
      <c r="L2942" s="173" t="str">
        <f t="shared" si="45"/>
        <v>Beer750</v>
      </c>
      <c r="M2942" s="154">
        <f>VLOOKUP(L2942,'Slope %'!C:D,2,0)</f>
        <v>0.12</v>
      </c>
    </row>
    <row r="2943" spans="1:13" x14ac:dyDescent="0.25">
      <c r="A2943" s="169">
        <v>43381</v>
      </c>
      <c r="B2943" s="170" t="s">
        <v>2458</v>
      </c>
      <c r="C2943" s="170" t="s">
        <v>11</v>
      </c>
      <c r="D2943" s="170" t="s">
        <v>267</v>
      </c>
      <c r="E2943" s="170">
        <v>750</v>
      </c>
      <c r="F2943" s="170">
        <v>12</v>
      </c>
      <c r="G2943" s="171">
        <v>5.3</v>
      </c>
      <c r="H2943" s="170" t="s">
        <v>1324</v>
      </c>
      <c r="I2943" s="171">
        <v>17</v>
      </c>
      <c r="J2943" s="169">
        <v>1</v>
      </c>
      <c r="K2943" s="154" cm="1">
        <f t="array" ref="K2943">ROUND(
IF(C2943="Beer",
SUM(LOOKUP(2,1/(SRP!$B$8:$B$10&lt;=E2943)/(SRP!$C$8:$C$10&gt;=E2943),SRP!$D$8:$D$10)*(G2943/100)*(E2943/1000)),
IF(C2943="Spirits",
SUM(LOOKUP(2,1/(SRP!$B$2:$B$7&lt;=E2943)/(SRP!$C$2:$C$7&gt;=E2943),SRP!$D$2:$D$7)*(G2943/100)*(E2943/1000)),
IF(AND(C2943="Wine",D2943="Fortified Wines"),
SUM(LOOKUP(2,1/(SRP!$B$26:$B$29&lt;=E2943)/(SRP!$C$26:$C$29&gt;=E2943),SRP!$D$26:$D$29)*(G2943/100)*(E2943/1000)),
IF(C2943="Wine",
SUM(LOOKUP(2,1/(SRP!$B$21:$B$25&lt;=E2943)/(SRP!$C$21:$C$25&gt;=E2943),SRP!$D$21:$D$25)*(G2943/100)*(E2943/1000)),
IF(AND(C2943="Ready to Drink",D2943="RTD-One Pour Cocktail&gt;7%&lt;=14.5"),
SUM(LOOKUP(2,1/(SRP!$B$16:$B$20&lt;=E2943)/(SRP!$C$16:$C$20&gt;=E2943),SRP!$D$16:$D$20)*(G2943/100)*(E2943/1000)),
IF(C2943="Ready to Drink",
SUM(LOOKUP(2,1/(SRP!$B$11:$B$15&lt;=E2943)/(SRP!$C$11:$C$15&gt;=E2943),SRP!$D$11:$D$15)*(G2943/100)*(E2943/1000)),
0)))))),2)</f>
        <v>3.1</v>
      </c>
      <c r="L2943" s="173" t="str">
        <f t="shared" si="45"/>
        <v>Beer750</v>
      </c>
      <c r="M2943" s="154">
        <f>VLOOKUP(L2943,'Slope %'!C:D,2,0)</f>
        <v>0.12</v>
      </c>
    </row>
    <row r="2944" spans="1:13" x14ac:dyDescent="0.25">
      <c r="A2944" s="169">
        <v>43439</v>
      </c>
      <c r="B2944" s="170" t="s">
        <v>2459</v>
      </c>
      <c r="C2944" s="170" t="s">
        <v>24</v>
      </c>
      <c r="D2944" s="170" t="s">
        <v>34</v>
      </c>
      <c r="E2944" s="170">
        <v>750</v>
      </c>
      <c r="F2944" s="170">
        <v>12</v>
      </c>
      <c r="G2944" s="171">
        <v>12.5</v>
      </c>
      <c r="H2944" s="170" t="s">
        <v>378</v>
      </c>
      <c r="I2944" s="171">
        <v>21.99</v>
      </c>
      <c r="J2944" s="169">
        <v>1</v>
      </c>
      <c r="K2944" s="154" cm="1">
        <f t="array" ref="K2944">ROUND(
IF(C2944="Beer",
SUM(LOOKUP(2,1/(SRP!$B$8:$B$10&lt;=E2944)/(SRP!$C$8:$C$10&gt;=E2944),SRP!$D$8:$D$10)*(G2944/100)*(E2944/1000)),
IF(C2944="Spirits",
SUM(LOOKUP(2,1/(SRP!$B$2:$B$7&lt;=E2944)/(SRP!$C$2:$C$7&gt;=E2944),SRP!$D$2:$D$7)*(G2944/100)*(E2944/1000)),
IF(AND(C2944="Wine",D2944="Fortified Wines"),
SUM(LOOKUP(2,1/(SRP!$B$26:$B$29&lt;=E2944)/(SRP!$C$26:$C$29&gt;=E2944),SRP!$D$26:$D$29)*(G2944/100)*(E2944/1000)),
IF(C2944="Wine",
SUM(LOOKUP(2,1/(SRP!$B$21:$B$25&lt;=E2944)/(SRP!$C$21:$C$25&gt;=E2944),SRP!$D$21:$D$25)*(G2944/100)*(E2944/1000)),
IF(AND(C2944="Ready to Drink",D2944="RTD-One Pour Cocktail&gt;7%&lt;=14.5"),
SUM(LOOKUP(2,1/(SRP!$B$16:$B$20&lt;=E2944)/(SRP!$C$16:$C$20&gt;=E2944),SRP!$D$16:$D$20)*(G2944/100)*(E2944/1000)),
IF(C2944="Ready to Drink",
SUM(LOOKUP(2,1/(SRP!$B$11:$B$15&lt;=E2944)/(SRP!$C$11:$C$15&gt;=E2944),SRP!$D$11:$D$15)*(G2944/100)*(E2944/1000)),
0)))))),2)</f>
        <v>7.32</v>
      </c>
      <c r="L2944" s="173" t="str">
        <f t="shared" si="45"/>
        <v>Wine750</v>
      </c>
      <c r="M2944" s="154">
        <f>VLOOKUP(L2944,'Slope %'!C:D,2,0)</f>
        <v>0.1</v>
      </c>
    </row>
    <row r="2945" spans="1:13" x14ac:dyDescent="0.25">
      <c r="A2945" s="169">
        <v>43472</v>
      </c>
      <c r="B2945" s="170" t="s">
        <v>2460</v>
      </c>
      <c r="C2945" s="170" t="s">
        <v>24</v>
      </c>
      <c r="D2945" s="170" t="s">
        <v>60</v>
      </c>
      <c r="E2945" s="170">
        <v>750</v>
      </c>
      <c r="F2945" s="170">
        <v>12</v>
      </c>
      <c r="G2945" s="171">
        <v>12.5</v>
      </c>
      <c r="H2945" s="170" t="s">
        <v>177</v>
      </c>
      <c r="I2945" s="171">
        <v>19.989999999999998</v>
      </c>
      <c r="J2945" s="169">
        <v>1</v>
      </c>
      <c r="K2945" s="154" cm="1">
        <f t="array" ref="K2945">ROUND(
IF(C2945="Beer",
SUM(LOOKUP(2,1/(SRP!$B$8:$B$10&lt;=E2945)/(SRP!$C$8:$C$10&gt;=E2945),SRP!$D$8:$D$10)*(G2945/100)*(E2945/1000)),
IF(C2945="Spirits",
SUM(LOOKUP(2,1/(SRP!$B$2:$B$7&lt;=E2945)/(SRP!$C$2:$C$7&gt;=E2945),SRP!$D$2:$D$7)*(G2945/100)*(E2945/1000)),
IF(AND(C2945="Wine",D2945="Fortified Wines"),
SUM(LOOKUP(2,1/(SRP!$B$26:$B$29&lt;=E2945)/(SRP!$C$26:$C$29&gt;=E2945),SRP!$D$26:$D$29)*(G2945/100)*(E2945/1000)),
IF(C2945="Wine",
SUM(LOOKUP(2,1/(SRP!$B$21:$B$25&lt;=E2945)/(SRP!$C$21:$C$25&gt;=E2945),SRP!$D$21:$D$25)*(G2945/100)*(E2945/1000)),
IF(AND(C2945="Ready to Drink",D2945="RTD-One Pour Cocktail&gt;7%&lt;=14.5"),
SUM(LOOKUP(2,1/(SRP!$B$16:$B$20&lt;=E2945)/(SRP!$C$16:$C$20&gt;=E2945),SRP!$D$16:$D$20)*(G2945/100)*(E2945/1000)),
IF(C2945="Ready to Drink",
SUM(LOOKUP(2,1/(SRP!$B$11:$B$15&lt;=E2945)/(SRP!$C$11:$C$15&gt;=E2945),SRP!$D$11:$D$15)*(G2945/100)*(E2945/1000)),
0)))))),2)</f>
        <v>7.32</v>
      </c>
      <c r="L2945" s="173" t="str">
        <f t="shared" si="45"/>
        <v>Wine750</v>
      </c>
      <c r="M2945" s="154">
        <f>VLOOKUP(L2945,'Slope %'!C:D,2,0)</f>
        <v>0.1</v>
      </c>
    </row>
    <row r="2946" spans="1:13" x14ac:dyDescent="0.25">
      <c r="A2946" s="169">
        <v>43531</v>
      </c>
      <c r="B2946" s="170" t="s">
        <v>2461</v>
      </c>
      <c r="C2946" s="170" t="s">
        <v>263</v>
      </c>
      <c r="D2946" s="170" t="s">
        <v>646</v>
      </c>
      <c r="E2946" s="170">
        <v>2000</v>
      </c>
      <c r="F2946" s="170">
        <v>8</v>
      </c>
      <c r="G2946" s="171">
        <v>7</v>
      </c>
      <c r="H2946" s="170" t="s">
        <v>105</v>
      </c>
      <c r="I2946" s="171">
        <v>13.49</v>
      </c>
      <c r="J2946" s="169">
        <v>1</v>
      </c>
      <c r="K2946" s="154" cm="1">
        <f t="array" ref="K2946">ROUND(
IF(C2946="Beer",
SUM(LOOKUP(2,1/(SRP!$B$8:$B$10&lt;=E2946)/(SRP!$C$8:$C$10&gt;=E2946),SRP!$D$8:$D$10)*(G2946/100)*(E2946/1000)),
IF(C2946="Spirits",
SUM(LOOKUP(2,1/(SRP!$B$2:$B$7&lt;=E2946)/(SRP!$C$2:$C$7&gt;=E2946),SRP!$D$2:$D$7)*(G2946/100)*(E2946/1000)),
IF(AND(C2946="Wine",D2946="Fortified Wines"),
SUM(LOOKUP(2,1/(SRP!$B$26:$B$29&lt;=E2946)/(SRP!$C$26:$C$29&gt;=E2946),SRP!$D$26:$D$29)*(G2946/100)*(E2946/1000)),
IF(C2946="Wine",
SUM(LOOKUP(2,1/(SRP!$B$21:$B$25&lt;=E2946)/(SRP!$C$21:$C$25&gt;=E2946),SRP!$D$21:$D$25)*(G2946/100)*(E2946/1000)),
IF(AND(C2946="Ready to Drink",D2946="RTD-One Pour Cocktail&gt;7%&lt;=14.5"),
SUM(LOOKUP(2,1/(SRP!$B$16:$B$20&lt;=E2946)/(SRP!$C$16:$C$20&gt;=E2946),SRP!$D$16:$D$20)*(G2946/100)*(E2946/1000)),
IF(C2946="Ready to Drink",
SUM(LOOKUP(2,1/(SRP!$B$11:$B$15&lt;=E2946)/(SRP!$C$11:$C$15&gt;=E2946),SRP!$D$11:$D$15)*(G2946/100)*(E2946/1000)),
0)))))),2)</f>
        <v>10.93</v>
      </c>
      <c r="L2946" s="173" t="str">
        <f t="shared" si="45"/>
        <v>Ready to Drink2000</v>
      </c>
      <c r="M2946" s="154">
        <f>VLOOKUP(L2946,'Slope %'!C:D,2,0)</f>
        <v>0.1</v>
      </c>
    </row>
    <row r="2947" spans="1:13" x14ac:dyDescent="0.25">
      <c r="A2947" s="169">
        <v>43531</v>
      </c>
      <c r="B2947" s="170" t="s">
        <v>2461</v>
      </c>
      <c r="C2947" s="170" t="s">
        <v>263</v>
      </c>
      <c r="D2947" s="170" t="s">
        <v>646</v>
      </c>
      <c r="E2947" s="170">
        <v>2000</v>
      </c>
      <c r="F2947" s="170">
        <v>8</v>
      </c>
      <c r="G2947" s="171">
        <v>7</v>
      </c>
      <c r="H2947" s="170" t="s">
        <v>105</v>
      </c>
      <c r="I2947" s="171">
        <v>13.49</v>
      </c>
      <c r="J2947" s="169">
        <v>1</v>
      </c>
      <c r="K2947" s="154" cm="1">
        <f t="array" ref="K2947">ROUND(
IF(C2947="Beer",
SUM(LOOKUP(2,1/(SRP!$B$8:$B$10&lt;=E2947)/(SRP!$C$8:$C$10&gt;=E2947),SRP!$D$8:$D$10)*(G2947/100)*(E2947/1000)),
IF(C2947="Spirits",
SUM(LOOKUP(2,1/(SRP!$B$2:$B$7&lt;=E2947)/(SRP!$C$2:$C$7&gt;=E2947),SRP!$D$2:$D$7)*(G2947/100)*(E2947/1000)),
IF(AND(C2947="Wine",D2947="Fortified Wines"),
SUM(LOOKUP(2,1/(SRP!$B$26:$B$29&lt;=E2947)/(SRP!$C$26:$C$29&gt;=E2947),SRP!$D$26:$D$29)*(G2947/100)*(E2947/1000)),
IF(C2947="Wine",
SUM(LOOKUP(2,1/(SRP!$B$21:$B$25&lt;=E2947)/(SRP!$C$21:$C$25&gt;=E2947),SRP!$D$21:$D$25)*(G2947/100)*(E2947/1000)),
IF(AND(C2947="Ready to Drink",D2947="RTD-One Pour Cocktail&gt;7%&lt;=14.5"),
SUM(LOOKUP(2,1/(SRP!$B$16:$B$20&lt;=E2947)/(SRP!$C$16:$C$20&gt;=E2947),SRP!$D$16:$D$20)*(G2947/100)*(E2947/1000)),
IF(C2947="Ready to Drink",
SUM(LOOKUP(2,1/(SRP!$B$11:$B$15&lt;=E2947)/(SRP!$C$11:$C$15&gt;=E2947),SRP!$D$11:$D$15)*(G2947/100)*(E2947/1000)),
0)))))),2)</f>
        <v>10.93</v>
      </c>
      <c r="L2947" s="173" t="str">
        <f t="shared" ref="L2947:L3010" si="46">(_xlfn.CONCAT(C2947,E2947))</f>
        <v>Ready to Drink2000</v>
      </c>
      <c r="M2947" s="154">
        <f>VLOOKUP(L2947,'Slope %'!C:D,2,0)</f>
        <v>0.1</v>
      </c>
    </row>
    <row r="2948" spans="1:13" x14ac:dyDescent="0.25">
      <c r="A2948" s="169">
        <v>43532</v>
      </c>
      <c r="B2948" s="170" t="s">
        <v>2462</v>
      </c>
      <c r="C2948" s="170" t="s">
        <v>11</v>
      </c>
      <c r="D2948" s="170" t="s">
        <v>12</v>
      </c>
      <c r="E2948" s="170">
        <v>4260</v>
      </c>
      <c r="F2948" s="170">
        <v>2</v>
      </c>
      <c r="G2948" s="171">
        <v>4.5</v>
      </c>
      <c r="H2948" s="170" t="s">
        <v>13</v>
      </c>
      <c r="I2948" s="171">
        <v>34.69</v>
      </c>
      <c r="J2948" s="169">
        <v>12</v>
      </c>
      <c r="K2948" s="154" cm="1">
        <f t="array" ref="K2948">ROUND(
IF(C2948="Beer",
SUM(LOOKUP(2,1/(SRP!$B$8:$B$10&lt;=E2948)/(SRP!$C$8:$C$10&gt;=E2948),SRP!$D$8:$D$10)*(G2948/100)*(E2948/1000)),
IF(C2948="Spirits",
SUM(LOOKUP(2,1/(SRP!$B$2:$B$7&lt;=E2948)/(SRP!$C$2:$C$7&gt;=E2948),SRP!$D$2:$D$7)*(G2948/100)*(E2948/1000)),
IF(AND(C2948="Wine",D2948="Fortified Wines"),
SUM(LOOKUP(2,1/(SRP!$B$26:$B$29&lt;=E2948)/(SRP!$C$26:$C$29&gt;=E2948),SRP!$D$26:$D$29)*(G2948/100)*(E2948/1000)),
IF(C2948="Wine",
SUM(LOOKUP(2,1/(SRP!$B$21:$B$25&lt;=E2948)/(SRP!$C$21:$C$25&gt;=E2948),SRP!$D$21:$D$25)*(G2948/100)*(E2948/1000)),
IF(AND(C2948="Ready to Drink",D2948="RTD-One Pour Cocktail&gt;7%&lt;=14.5"),
SUM(LOOKUP(2,1/(SRP!$B$16:$B$20&lt;=E2948)/(SRP!$C$16:$C$20&gt;=E2948),SRP!$D$16:$D$20)*(G2948/100)*(E2948/1000)),
IF(C2948="Ready to Drink",
SUM(LOOKUP(2,1/(SRP!$B$11:$B$15&lt;=E2948)/(SRP!$C$11:$C$15&gt;=E2948),SRP!$D$11:$D$15)*(G2948/100)*(E2948/1000)),
0)))))),2)</f>
        <v>14.97</v>
      </c>
      <c r="L2948" s="173" t="str">
        <f t="shared" si="46"/>
        <v>Beer4260</v>
      </c>
      <c r="M2948" s="154">
        <f>VLOOKUP(L2948,'Slope %'!C:D,2,0)</f>
        <v>7.0000000000000007E-2</v>
      </c>
    </row>
    <row r="2949" spans="1:13" x14ac:dyDescent="0.25">
      <c r="A2949" s="169">
        <v>43532</v>
      </c>
      <c r="B2949" s="170" t="s">
        <v>2462</v>
      </c>
      <c r="C2949" s="170" t="s">
        <v>11</v>
      </c>
      <c r="D2949" s="170" t="s">
        <v>12</v>
      </c>
      <c r="E2949" s="170">
        <v>4260</v>
      </c>
      <c r="F2949" s="170">
        <v>2</v>
      </c>
      <c r="G2949" s="171">
        <v>4.5</v>
      </c>
      <c r="H2949" s="170" t="s">
        <v>13</v>
      </c>
      <c r="I2949" s="171">
        <v>34.69</v>
      </c>
      <c r="J2949" s="169">
        <v>12</v>
      </c>
      <c r="K2949" s="154" cm="1">
        <f t="array" ref="K2949">ROUND(
IF(C2949="Beer",
SUM(LOOKUP(2,1/(SRP!$B$8:$B$10&lt;=E2949)/(SRP!$C$8:$C$10&gt;=E2949),SRP!$D$8:$D$10)*(G2949/100)*(E2949/1000)),
IF(C2949="Spirits",
SUM(LOOKUP(2,1/(SRP!$B$2:$B$7&lt;=E2949)/(SRP!$C$2:$C$7&gt;=E2949),SRP!$D$2:$D$7)*(G2949/100)*(E2949/1000)),
IF(AND(C2949="Wine",D2949="Fortified Wines"),
SUM(LOOKUP(2,1/(SRP!$B$26:$B$29&lt;=E2949)/(SRP!$C$26:$C$29&gt;=E2949),SRP!$D$26:$D$29)*(G2949/100)*(E2949/1000)),
IF(C2949="Wine",
SUM(LOOKUP(2,1/(SRP!$B$21:$B$25&lt;=E2949)/(SRP!$C$21:$C$25&gt;=E2949),SRP!$D$21:$D$25)*(G2949/100)*(E2949/1000)),
IF(AND(C2949="Ready to Drink",D2949="RTD-One Pour Cocktail&gt;7%&lt;=14.5"),
SUM(LOOKUP(2,1/(SRP!$B$16:$B$20&lt;=E2949)/(SRP!$C$16:$C$20&gt;=E2949),SRP!$D$16:$D$20)*(G2949/100)*(E2949/1000)),
IF(C2949="Ready to Drink",
SUM(LOOKUP(2,1/(SRP!$B$11:$B$15&lt;=E2949)/(SRP!$C$11:$C$15&gt;=E2949),SRP!$D$11:$D$15)*(G2949/100)*(E2949/1000)),
0)))))),2)</f>
        <v>14.97</v>
      </c>
      <c r="L2949" s="173" t="str">
        <f t="shared" si="46"/>
        <v>Beer4260</v>
      </c>
      <c r="M2949" s="154">
        <f>VLOOKUP(L2949,'Slope %'!C:D,2,0)</f>
        <v>7.0000000000000007E-2</v>
      </c>
    </row>
    <row r="2950" spans="1:13" x14ac:dyDescent="0.25">
      <c r="A2950" s="169">
        <v>43550</v>
      </c>
      <c r="B2950" s="170" t="s">
        <v>2463</v>
      </c>
      <c r="C2950" s="170" t="s">
        <v>24</v>
      </c>
      <c r="D2950" s="170" t="s">
        <v>58</v>
      </c>
      <c r="E2950" s="170">
        <v>750</v>
      </c>
      <c r="F2950" s="170">
        <v>12</v>
      </c>
      <c r="G2950" s="171">
        <v>13</v>
      </c>
      <c r="H2950" s="170" t="s">
        <v>218</v>
      </c>
      <c r="I2950" s="171">
        <v>19.989999999999998</v>
      </c>
      <c r="J2950" s="169">
        <v>1</v>
      </c>
      <c r="K2950" s="154" cm="1">
        <f t="array" ref="K2950">ROUND(
IF(C2950="Beer",
SUM(LOOKUP(2,1/(SRP!$B$8:$B$10&lt;=E2950)/(SRP!$C$8:$C$10&gt;=E2950),SRP!$D$8:$D$10)*(G2950/100)*(E2950/1000)),
IF(C2950="Spirits",
SUM(LOOKUP(2,1/(SRP!$B$2:$B$7&lt;=E2950)/(SRP!$C$2:$C$7&gt;=E2950),SRP!$D$2:$D$7)*(G2950/100)*(E2950/1000)),
IF(AND(C2950="Wine",D2950="Fortified Wines"),
SUM(LOOKUP(2,1/(SRP!$B$26:$B$29&lt;=E2950)/(SRP!$C$26:$C$29&gt;=E2950),SRP!$D$26:$D$29)*(G2950/100)*(E2950/1000)),
IF(C2950="Wine",
SUM(LOOKUP(2,1/(SRP!$B$21:$B$25&lt;=E2950)/(SRP!$C$21:$C$25&gt;=E2950),SRP!$D$21:$D$25)*(G2950/100)*(E2950/1000)),
IF(AND(C2950="Ready to Drink",D2950="RTD-One Pour Cocktail&gt;7%&lt;=14.5"),
SUM(LOOKUP(2,1/(SRP!$B$16:$B$20&lt;=E2950)/(SRP!$C$16:$C$20&gt;=E2950),SRP!$D$16:$D$20)*(G2950/100)*(E2950/1000)),
IF(C2950="Ready to Drink",
SUM(LOOKUP(2,1/(SRP!$B$11:$B$15&lt;=E2950)/(SRP!$C$11:$C$15&gt;=E2950),SRP!$D$11:$D$15)*(G2950/100)*(E2950/1000)),
0)))))),2)</f>
        <v>7.61</v>
      </c>
      <c r="L2950" s="173" t="str">
        <f t="shared" si="46"/>
        <v>Wine750</v>
      </c>
      <c r="M2950" s="154">
        <f>VLOOKUP(L2950,'Slope %'!C:D,2,0)</f>
        <v>0.1</v>
      </c>
    </row>
    <row r="2951" spans="1:13" x14ac:dyDescent="0.25">
      <c r="A2951" s="169">
        <v>43558</v>
      </c>
      <c r="B2951" s="170" t="s">
        <v>2464</v>
      </c>
      <c r="C2951" s="170" t="s">
        <v>15</v>
      </c>
      <c r="D2951" s="170" t="s">
        <v>301</v>
      </c>
      <c r="E2951" s="170">
        <v>750</v>
      </c>
      <c r="F2951" s="170">
        <v>6</v>
      </c>
      <c r="G2951" s="171">
        <v>17</v>
      </c>
      <c r="H2951" s="170" t="s">
        <v>218</v>
      </c>
      <c r="I2951" s="171">
        <v>29.99</v>
      </c>
      <c r="J2951" s="169">
        <v>1</v>
      </c>
      <c r="K2951" s="154" cm="1">
        <f t="array" ref="K2951">ROUND(
IF(C2951="Beer",
SUM(LOOKUP(2,1/(SRP!$B$8:$B$10&lt;=E2951)/(SRP!$C$8:$C$10&gt;=E2951),SRP!$D$8:$D$10)*(G2951/100)*(E2951/1000)),
IF(C2951="Spirits",
SUM(LOOKUP(2,1/(SRP!$B$2:$B$7&lt;=E2951)/(SRP!$C$2:$C$7&gt;=E2951),SRP!$D$2:$D$7)*(G2951/100)*(E2951/1000)),
IF(AND(C2951="Wine",D2951="Fortified Wines"),
SUM(LOOKUP(2,1/(SRP!$B$26:$B$29&lt;=E2951)/(SRP!$C$26:$C$29&gt;=E2951),SRP!$D$26:$D$29)*(G2951/100)*(E2951/1000)),
IF(C2951="Wine",
SUM(LOOKUP(2,1/(SRP!$B$21:$B$25&lt;=E2951)/(SRP!$C$21:$C$25&gt;=E2951),SRP!$D$21:$D$25)*(G2951/100)*(E2951/1000)),
IF(AND(C2951="Ready to Drink",D2951="RTD-One Pour Cocktail&gt;7%&lt;=14.5"),
SUM(LOOKUP(2,1/(SRP!$B$16:$B$20&lt;=E2951)/(SRP!$C$16:$C$20&gt;=E2951),SRP!$D$16:$D$20)*(G2951/100)*(E2951/1000)),
IF(C2951="Ready to Drink",
SUM(LOOKUP(2,1/(SRP!$B$11:$B$15&lt;=E2951)/(SRP!$C$11:$C$15&gt;=E2951),SRP!$D$11:$D$15)*(G2951/100)*(E2951/1000)),
0)))))),2)</f>
        <v>9.9499999999999993</v>
      </c>
      <c r="L2951" s="173" t="str">
        <f t="shared" si="46"/>
        <v>Spirits750</v>
      </c>
      <c r="M2951" s="154">
        <f>VLOOKUP(L2951,'Slope %'!C:D,2,0)</f>
        <v>7.0000000000000007E-2</v>
      </c>
    </row>
    <row r="2952" spans="1:13" x14ac:dyDescent="0.25">
      <c r="A2952" s="169">
        <v>43569</v>
      </c>
      <c r="B2952" s="170" t="s">
        <v>2465</v>
      </c>
      <c r="C2952" s="170" t="s">
        <v>11</v>
      </c>
      <c r="D2952" s="170" t="s">
        <v>303</v>
      </c>
      <c r="E2952" s="170">
        <v>473</v>
      </c>
      <c r="F2952" s="170">
        <v>24</v>
      </c>
      <c r="G2952" s="171">
        <v>6.5</v>
      </c>
      <c r="H2952" s="170" t="s">
        <v>2226</v>
      </c>
      <c r="I2952" s="171">
        <v>4.3899999999999997</v>
      </c>
      <c r="J2952" s="169">
        <v>1</v>
      </c>
      <c r="K2952" s="154" cm="1">
        <f t="array" ref="K2952">ROUND(
IF(C2952="Beer",
SUM(LOOKUP(2,1/(SRP!$B$8:$B$10&lt;=E2952)/(SRP!$C$8:$C$10&gt;=E2952),SRP!$D$8:$D$10)*(G2952/100)*(E2952/1000)),
IF(C2952="Spirits",
SUM(LOOKUP(2,1/(SRP!$B$2:$B$7&lt;=E2952)/(SRP!$C$2:$C$7&gt;=E2952),SRP!$D$2:$D$7)*(G2952/100)*(E2952/1000)),
IF(AND(C2952="Wine",D2952="Fortified Wines"),
SUM(LOOKUP(2,1/(SRP!$B$26:$B$29&lt;=E2952)/(SRP!$C$26:$C$29&gt;=E2952),SRP!$D$26:$D$29)*(G2952/100)*(E2952/1000)),
IF(C2952="Wine",
SUM(LOOKUP(2,1/(SRP!$B$21:$B$25&lt;=E2952)/(SRP!$C$21:$C$25&gt;=E2952),SRP!$D$21:$D$25)*(G2952/100)*(E2952/1000)),
IF(AND(C2952="Ready to Drink",D2952="RTD-One Pour Cocktail&gt;7%&lt;=14.5"),
SUM(LOOKUP(2,1/(SRP!$B$16:$B$20&lt;=E2952)/(SRP!$C$16:$C$20&gt;=E2952),SRP!$D$16:$D$20)*(G2952/100)*(E2952/1000)),
IF(C2952="Ready to Drink",
SUM(LOOKUP(2,1/(SRP!$B$11:$B$15&lt;=E2952)/(SRP!$C$11:$C$15&gt;=E2952),SRP!$D$11:$D$15)*(G2952/100)*(E2952/1000)),
0)))))),2)</f>
        <v>2.4</v>
      </c>
      <c r="L2952" s="173" t="str">
        <f t="shared" si="46"/>
        <v>Beer473</v>
      </c>
      <c r="M2952" s="154">
        <f>VLOOKUP(L2952,'Slope %'!C:D,2,0)</f>
        <v>0.12</v>
      </c>
    </row>
    <row r="2953" spans="1:13" x14ac:dyDescent="0.25">
      <c r="A2953" s="169">
        <v>43569</v>
      </c>
      <c r="B2953" s="170" t="s">
        <v>2465</v>
      </c>
      <c r="C2953" s="170" t="s">
        <v>11</v>
      </c>
      <c r="D2953" s="170" t="s">
        <v>303</v>
      </c>
      <c r="E2953" s="170">
        <v>473</v>
      </c>
      <c r="F2953" s="170">
        <v>24</v>
      </c>
      <c r="G2953" s="171">
        <v>6.5</v>
      </c>
      <c r="H2953" s="170" t="s">
        <v>1407</v>
      </c>
      <c r="I2953" s="171">
        <v>4.3899999999999997</v>
      </c>
      <c r="J2953" s="169">
        <v>1</v>
      </c>
      <c r="K2953" s="154" cm="1">
        <f t="array" ref="K2953">ROUND(
IF(C2953="Beer",
SUM(LOOKUP(2,1/(SRP!$B$8:$B$10&lt;=E2953)/(SRP!$C$8:$C$10&gt;=E2953),SRP!$D$8:$D$10)*(G2953/100)*(E2953/1000)),
IF(C2953="Spirits",
SUM(LOOKUP(2,1/(SRP!$B$2:$B$7&lt;=E2953)/(SRP!$C$2:$C$7&gt;=E2953),SRP!$D$2:$D$7)*(G2953/100)*(E2953/1000)),
IF(AND(C2953="Wine",D2953="Fortified Wines"),
SUM(LOOKUP(2,1/(SRP!$B$26:$B$29&lt;=E2953)/(SRP!$C$26:$C$29&gt;=E2953),SRP!$D$26:$D$29)*(G2953/100)*(E2953/1000)),
IF(C2953="Wine",
SUM(LOOKUP(2,1/(SRP!$B$21:$B$25&lt;=E2953)/(SRP!$C$21:$C$25&gt;=E2953),SRP!$D$21:$D$25)*(G2953/100)*(E2953/1000)),
IF(AND(C2953="Ready to Drink",D2953="RTD-One Pour Cocktail&gt;7%&lt;=14.5"),
SUM(LOOKUP(2,1/(SRP!$B$16:$B$20&lt;=E2953)/(SRP!$C$16:$C$20&gt;=E2953),SRP!$D$16:$D$20)*(G2953/100)*(E2953/1000)),
IF(C2953="Ready to Drink",
SUM(LOOKUP(2,1/(SRP!$B$11:$B$15&lt;=E2953)/(SRP!$C$11:$C$15&gt;=E2953),SRP!$D$11:$D$15)*(G2953/100)*(E2953/1000)),
0)))))),2)</f>
        <v>2.4</v>
      </c>
      <c r="L2953" s="173" t="str">
        <f t="shared" si="46"/>
        <v>Beer473</v>
      </c>
      <c r="M2953" s="154">
        <f>VLOOKUP(L2953,'Slope %'!C:D,2,0)</f>
        <v>0.12</v>
      </c>
    </row>
    <row r="2954" spans="1:13" x14ac:dyDescent="0.25">
      <c r="A2954" s="169">
        <v>43575</v>
      </c>
      <c r="B2954" s="170" t="s">
        <v>2466</v>
      </c>
      <c r="C2954" s="170" t="s">
        <v>263</v>
      </c>
      <c r="D2954" s="170" t="s">
        <v>646</v>
      </c>
      <c r="E2954" s="170">
        <v>4260</v>
      </c>
      <c r="F2954" s="170">
        <v>2</v>
      </c>
      <c r="G2954" s="171">
        <v>5</v>
      </c>
      <c r="H2954" s="170" t="s">
        <v>54</v>
      </c>
      <c r="I2954" s="171">
        <v>33.39</v>
      </c>
      <c r="J2954" s="169">
        <v>12</v>
      </c>
      <c r="K2954" s="154" cm="1">
        <f t="array" ref="K2954">ROUND(
IF(C2954="Beer",
SUM(LOOKUP(2,1/(SRP!$B$8:$B$10&lt;=E2954)/(SRP!$C$8:$C$10&gt;=E2954),SRP!$D$8:$D$10)*(G2954/100)*(E2954/1000)),
IF(C2954="Spirits",
SUM(LOOKUP(2,1/(SRP!$B$2:$B$7&lt;=E2954)/(SRP!$C$2:$C$7&gt;=E2954),SRP!$D$2:$D$7)*(G2954/100)*(E2954/1000)),
IF(AND(C2954="Wine",D2954="Fortified Wines"),
SUM(LOOKUP(2,1/(SRP!$B$26:$B$29&lt;=E2954)/(SRP!$C$26:$C$29&gt;=E2954),SRP!$D$26:$D$29)*(G2954/100)*(E2954/1000)),
IF(C2954="Wine",
SUM(LOOKUP(2,1/(SRP!$B$21:$B$25&lt;=E2954)/(SRP!$C$21:$C$25&gt;=E2954),SRP!$D$21:$D$25)*(G2954/100)*(E2954/1000)),
IF(AND(C2954="Ready to Drink",D2954="RTD-One Pour Cocktail&gt;7%&lt;=14.5"),
SUM(LOOKUP(2,1/(SRP!$B$16:$B$20&lt;=E2954)/(SRP!$C$16:$C$20&gt;=E2954),SRP!$D$16:$D$20)*(G2954/100)*(E2954/1000)),
IF(C2954="Ready to Drink",
SUM(LOOKUP(2,1/(SRP!$B$11:$B$15&lt;=E2954)/(SRP!$C$11:$C$15&gt;=E2954),SRP!$D$11:$D$15)*(G2954/100)*(E2954/1000)),
0)))))),2)</f>
        <v>16.63</v>
      </c>
      <c r="L2954" s="173" t="str">
        <f t="shared" si="46"/>
        <v>Ready to Drink4260</v>
      </c>
      <c r="M2954" s="154">
        <f>VLOOKUP(L2954,'Slope %'!C:D,2,0)</f>
        <v>7.0000000000000007E-2</v>
      </c>
    </row>
    <row r="2955" spans="1:13" x14ac:dyDescent="0.25">
      <c r="A2955" s="169">
        <v>43575</v>
      </c>
      <c r="B2955" s="170" t="s">
        <v>2466</v>
      </c>
      <c r="C2955" s="170" t="s">
        <v>263</v>
      </c>
      <c r="D2955" s="170" t="s">
        <v>646</v>
      </c>
      <c r="E2955" s="170">
        <v>4260</v>
      </c>
      <c r="F2955" s="170">
        <v>2</v>
      </c>
      <c r="G2955" s="171">
        <v>5</v>
      </c>
      <c r="H2955" s="170" t="s">
        <v>54</v>
      </c>
      <c r="I2955" s="171">
        <v>33.39</v>
      </c>
      <c r="J2955" s="169">
        <v>12</v>
      </c>
      <c r="K2955" s="154" cm="1">
        <f t="array" ref="K2955">ROUND(
IF(C2955="Beer",
SUM(LOOKUP(2,1/(SRP!$B$8:$B$10&lt;=E2955)/(SRP!$C$8:$C$10&gt;=E2955),SRP!$D$8:$D$10)*(G2955/100)*(E2955/1000)),
IF(C2955="Spirits",
SUM(LOOKUP(2,1/(SRP!$B$2:$B$7&lt;=E2955)/(SRP!$C$2:$C$7&gt;=E2955),SRP!$D$2:$D$7)*(G2955/100)*(E2955/1000)),
IF(AND(C2955="Wine",D2955="Fortified Wines"),
SUM(LOOKUP(2,1/(SRP!$B$26:$B$29&lt;=E2955)/(SRP!$C$26:$C$29&gt;=E2955),SRP!$D$26:$D$29)*(G2955/100)*(E2955/1000)),
IF(C2955="Wine",
SUM(LOOKUP(2,1/(SRP!$B$21:$B$25&lt;=E2955)/(SRP!$C$21:$C$25&gt;=E2955),SRP!$D$21:$D$25)*(G2955/100)*(E2955/1000)),
IF(AND(C2955="Ready to Drink",D2955="RTD-One Pour Cocktail&gt;7%&lt;=14.5"),
SUM(LOOKUP(2,1/(SRP!$B$16:$B$20&lt;=E2955)/(SRP!$C$16:$C$20&gt;=E2955),SRP!$D$16:$D$20)*(G2955/100)*(E2955/1000)),
IF(C2955="Ready to Drink",
SUM(LOOKUP(2,1/(SRP!$B$11:$B$15&lt;=E2955)/(SRP!$C$11:$C$15&gt;=E2955),SRP!$D$11:$D$15)*(G2955/100)*(E2955/1000)),
0)))))),2)</f>
        <v>16.63</v>
      </c>
      <c r="L2955" s="173" t="str">
        <f t="shared" si="46"/>
        <v>Ready to Drink4260</v>
      </c>
      <c r="M2955" s="154">
        <f>VLOOKUP(L2955,'Slope %'!C:D,2,0)</f>
        <v>7.0000000000000007E-2</v>
      </c>
    </row>
    <row r="2956" spans="1:13" x14ac:dyDescent="0.25">
      <c r="A2956" s="169">
        <v>43592</v>
      </c>
      <c r="B2956" s="170" t="s">
        <v>2467</v>
      </c>
      <c r="C2956" s="170" t="s">
        <v>263</v>
      </c>
      <c r="D2956" s="170" t="s">
        <v>646</v>
      </c>
      <c r="E2956" s="170">
        <v>4260</v>
      </c>
      <c r="F2956" s="170">
        <v>1</v>
      </c>
      <c r="G2956" s="171">
        <v>5</v>
      </c>
      <c r="H2956" s="170" t="s">
        <v>13</v>
      </c>
      <c r="I2956" s="171">
        <v>31.99</v>
      </c>
      <c r="J2956" s="169">
        <v>12</v>
      </c>
      <c r="K2956" s="154" cm="1">
        <f t="array" ref="K2956">ROUND(
IF(C2956="Beer",
SUM(LOOKUP(2,1/(SRP!$B$8:$B$10&lt;=E2956)/(SRP!$C$8:$C$10&gt;=E2956),SRP!$D$8:$D$10)*(G2956/100)*(E2956/1000)),
IF(C2956="Spirits",
SUM(LOOKUP(2,1/(SRP!$B$2:$B$7&lt;=E2956)/(SRP!$C$2:$C$7&gt;=E2956),SRP!$D$2:$D$7)*(G2956/100)*(E2956/1000)),
IF(AND(C2956="Wine",D2956="Fortified Wines"),
SUM(LOOKUP(2,1/(SRP!$B$26:$B$29&lt;=E2956)/(SRP!$C$26:$C$29&gt;=E2956),SRP!$D$26:$D$29)*(G2956/100)*(E2956/1000)),
IF(C2956="Wine",
SUM(LOOKUP(2,1/(SRP!$B$21:$B$25&lt;=E2956)/(SRP!$C$21:$C$25&gt;=E2956),SRP!$D$21:$D$25)*(G2956/100)*(E2956/1000)),
IF(AND(C2956="Ready to Drink",D2956="RTD-One Pour Cocktail&gt;7%&lt;=14.5"),
SUM(LOOKUP(2,1/(SRP!$B$16:$B$20&lt;=E2956)/(SRP!$C$16:$C$20&gt;=E2956),SRP!$D$16:$D$20)*(G2956/100)*(E2956/1000)),
IF(C2956="Ready to Drink",
SUM(LOOKUP(2,1/(SRP!$B$11:$B$15&lt;=E2956)/(SRP!$C$11:$C$15&gt;=E2956),SRP!$D$11:$D$15)*(G2956/100)*(E2956/1000)),
0)))))),2)</f>
        <v>16.63</v>
      </c>
      <c r="L2956" s="173" t="str">
        <f t="shared" si="46"/>
        <v>Ready to Drink4260</v>
      </c>
      <c r="M2956" s="154">
        <f>VLOOKUP(L2956,'Slope %'!C:D,2,0)</f>
        <v>7.0000000000000007E-2</v>
      </c>
    </row>
    <row r="2957" spans="1:13" x14ac:dyDescent="0.25">
      <c r="A2957" s="169">
        <v>43592</v>
      </c>
      <c r="B2957" s="170" t="s">
        <v>2467</v>
      </c>
      <c r="C2957" s="170" t="s">
        <v>263</v>
      </c>
      <c r="D2957" s="170" t="s">
        <v>646</v>
      </c>
      <c r="E2957" s="170">
        <v>4260</v>
      </c>
      <c r="F2957" s="170">
        <v>1</v>
      </c>
      <c r="G2957" s="171">
        <v>5</v>
      </c>
      <c r="H2957" s="170" t="s">
        <v>13</v>
      </c>
      <c r="I2957" s="171">
        <v>31.99</v>
      </c>
      <c r="J2957" s="169">
        <v>12</v>
      </c>
      <c r="K2957" s="154" cm="1">
        <f t="array" ref="K2957">ROUND(
IF(C2957="Beer",
SUM(LOOKUP(2,1/(SRP!$B$8:$B$10&lt;=E2957)/(SRP!$C$8:$C$10&gt;=E2957),SRP!$D$8:$D$10)*(G2957/100)*(E2957/1000)),
IF(C2957="Spirits",
SUM(LOOKUP(2,1/(SRP!$B$2:$B$7&lt;=E2957)/(SRP!$C$2:$C$7&gt;=E2957),SRP!$D$2:$D$7)*(G2957/100)*(E2957/1000)),
IF(AND(C2957="Wine",D2957="Fortified Wines"),
SUM(LOOKUP(2,1/(SRP!$B$26:$B$29&lt;=E2957)/(SRP!$C$26:$C$29&gt;=E2957),SRP!$D$26:$D$29)*(G2957/100)*(E2957/1000)),
IF(C2957="Wine",
SUM(LOOKUP(2,1/(SRP!$B$21:$B$25&lt;=E2957)/(SRP!$C$21:$C$25&gt;=E2957),SRP!$D$21:$D$25)*(G2957/100)*(E2957/1000)),
IF(AND(C2957="Ready to Drink",D2957="RTD-One Pour Cocktail&gt;7%&lt;=14.5"),
SUM(LOOKUP(2,1/(SRP!$B$16:$B$20&lt;=E2957)/(SRP!$C$16:$C$20&gt;=E2957),SRP!$D$16:$D$20)*(G2957/100)*(E2957/1000)),
IF(C2957="Ready to Drink",
SUM(LOOKUP(2,1/(SRP!$B$11:$B$15&lt;=E2957)/(SRP!$C$11:$C$15&gt;=E2957),SRP!$D$11:$D$15)*(G2957/100)*(E2957/1000)),
0)))))),2)</f>
        <v>16.63</v>
      </c>
      <c r="L2957" s="173" t="str">
        <f t="shared" si="46"/>
        <v>Ready to Drink4260</v>
      </c>
      <c r="M2957" s="154">
        <f>VLOOKUP(L2957,'Slope %'!C:D,2,0)</f>
        <v>7.0000000000000007E-2</v>
      </c>
    </row>
    <row r="2958" spans="1:13" x14ac:dyDescent="0.25">
      <c r="A2958" s="169">
        <v>43594</v>
      </c>
      <c r="B2958" s="170" t="s">
        <v>2468</v>
      </c>
      <c r="C2958" s="170" t="s">
        <v>24</v>
      </c>
      <c r="D2958" s="170" t="s">
        <v>58</v>
      </c>
      <c r="E2958" s="170">
        <v>750</v>
      </c>
      <c r="F2958" s="170">
        <v>12</v>
      </c>
      <c r="G2958" s="171">
        <v>14</v>
      </c>
      <c r="H2958" s="170" t="s">
        <v>22</v>
      </c>
      <c r="I2958" s="171">
        <v>21.99</v>
      </c>
      <c r="J2958" s="169">
        <v>1</v>
      </c>
      <c r="K2958" s="154" cm="1">
        <f t="array" ref="K2958">ROUND(
IF(C2958="Beer",
SUM(LOOKUP(2,1/(SRP!$B$8:$B$10&lt;=E2958)/(SRP!$C$8:$C$10&gt;=E2958),SRP!$D$8:$D$10)*(G2958/100)*(E2958/1000)),
IF(C2958="Spirits",
SUM(LOOKUP(2,1/(SRP!$B$2:$B$7&lt;=E2958)/(SRP!$C$2:$C$7&gt;=E2958),SRP!$D$2:$D$7)*(G2958/100)*(E2958/1000)),
IF(AND(C2958="Wine",D2958="Fortified Wines"),
SUM(LOOKUP(2,1/(SRP!$B$26:$B$29&lt;=E2958)/(SRP!$C$26:$C$29&gt;=E2958),SRP!$D$26:$D$29)*(G2958/100)*(E2958/1000)),
IF(C2958="Wine",
SUM(LOOKUP(2,1/(SRP!$B$21:$B$25&lt;=E2958)/(SRP!$C$21:$C$25&gt;=E2958),SRP!$D$21:$D$25)*(G2958/100)*(E2958/1000)),
IF(AND(C2958="Ready to Drink",D2958="RTD-One Pour Cocktail&gt;7%&lt;=14.5"),
SUM(LOOKUP(2,1/(SRP!$B$16:$B$20&lt;=E2958)/(SRP!$C$16:$C$20&gt;=E2958),SRP!$D$16:$D$20)*(G2958/100)*(E2958/1000)),
IF(C2958="Ready to Drink",
SUM(LOOKUP(2,1/(SRP!$B$11:$B$15&lt;=E2958)/(SRP!$C$11:$C$15&gt;=E2958),SRP!$D$11:$D$15)*(G2958/100)*(E2958/1000)),
0)))))),2)</f>
        <v>8.1999999999999993</v>
      </c>
      <c r="L2958" s="173" t="str">
        <f t="shared" si="46"/>
        <v>Wine750</v>
      </c>
      <c r="M2958" s="154">
        <f>VLOOKUP(L2958,'Slope %'!C:D,2,0)</f>
        <v>0.1</v>
      </c>
    </row>
    <row r="2959" spans="1:13" x14ac:dyDescent="0.25">
      <c r="A2959" s="169">
        <v>43604</v>
      </c>
      <c r="B2959" s="170" t="s">
        <v>2469</v>
      </c>
      <c r="C2959" s="170" t="s">
        <v>24</v>
      </c>
      <c r="D2959" s="170" t="s">
        <v>504</v>
      </c>
      <c r="E2959" s="170">
        <v>375</v>
      </c>
      <c r="F2959" s="170">
        <v>12</v>
      </c>
      <c r="G2959" s="171">
        <v>12</v>
      </c>
      <c r="H2959" s="170" t="s">
        <v>274</v>
      </c>
      <c r="I2959" s="171">
        <v>14.49</v>
      </c>
      <c r="J2959" s="169">
        <v>1</v>
      </c>
      <c r="K2959" s="154" cm="1">
        <f t="array" ref="K2959">ROUND(
IF(C2959="Beer",
SUM(LOOKUP(2,1/(SRP!$B$8:$B$10&lt;=E2959)/(SRP!$C$8:$C$10&gt;=E2959),SRP!$D$8:$D$10)*(G2959/100)*(E2959/1000)),
IF(C2959="Spirits",
SUM(LOOKUP(2,1/(SRP!$B$2:$B$7&lt;=E2959)/(SRP!$C$2:$C$7&gt;=E2959),SRP!$D$2:$D$7)*(G2959/100)*(E2959/1000)),
IF(AND(C2959="Wine",D2959="Fortified Wines"),
SUM(LOOKUP(2,1/(SRP!$B$26:$B$29&lt;=E2959)/(SRP!$C$26:$C$29&gt;=E2959),SRP!$D$26:$D$29)*(G2959/100)*(E2959/1000)),
IF(C2959="Wine",
SUM(LOOKUP(2,1/(SRP!$B$21:$B$25&lt;=E2959)/(SRP!$C$21:$C$25&gt;=E2959),SRP!$D$21:$D$25)*(G2959/100)*(E2959/1000)),
IF(AND(C2959="Ready to Drink",D2959="RTD-One Pour Cocktail&gt;7%&lt;=14.5"),
SUM(LOOKUP(2,1/(SRP!$B$16:$B$20&lt;=E2959)/(SRP!$C$16:$C$20&gt;=E2959),SRP!$D$16:$D$20)*(G2959/100)*(E2959/1000)),
IF(C2959="Ready to Drink",
SUM(LOOKUP(2,1/(SRP!$B$11:$B$15&lt;=E2959)/(SRP!$C$11:$C$15&gt;=E2959),SRP!$D$11:$D$15)*(G2959/100)*(E2959/1000)),
0)))))),2)</f>
        <v>3.72</v>
      </c>
      <c r="L2959" s="173" t="str">
        <f t="shared" si="46"/>
        <v>Wine375</v>
      </c>
      <c r="M2959" s="154">
        <f>VLOOKUP(L2959,'Slope %'!C:D,2,0)</f>
        <v>0.12</v>
      </c>
    </row>
    <row r="2960" spans="1:13" x14ac:dyDescent="0.25">
      <c r="A2960" s="169">
        <v>43609</v>
      </c>
      <c r="B2960" s="170" t="s">
        <v>2470</v>
      </c>
      <c r="C2960" s="170" t="s">
        <v>11</v>
      </c>
      <c r="D2960" s="170" t="s">
        <v>12</v>
      </c>
      <c r="E2960" s="170">
        <v>5325</v>
      </c>
      <c r="F2960" s="170">
        <v>1</v>
      </c>
      <c r="G2960" s="171">
        <v>4.5999999999999996</v>
      </c>
      <c r="H2960" s="170" t="s">
        <v>105</v>
      </c>
      <c r="I2960" s="171">
        <v>41.49</v>
      </c>
      <c r="J2960" s="169">
        <v>15</v>
      </c>
      <c r="K2960" s="154" cm="1">
        <f t="array" ref="K2960">ROUND(
IF(C2960="Beer",
SUM(LOOKUP(2,1/(SRP!$B$8:$B$10&lt;=E2960)/(SRP!$C$8:$C$10&gt;=E2960),SRP!$D$8:$D$10)*(G2960/100)*(E2960/1000)),
IF(C2960="Spirits",
SUM(LOOKUP(2,1/(SRP!$B$2:$B$7&lt;=E2960)/(SRP!$C$2:$C$7&gt;=E2960),SRP!$D$2:$D$7)*(G2960/100)*(E2960/1000)),
IF(AND(C2960="Wine",D2960="Fortified Wines"),
SUM(LOOKUP(2,1/(SRP!$B$26:$B$29&lt;=E2960)/(SRP!$C$26:$C$29&gt;=E2960),SRP!$D$26:$D$29)*(G2960/100)*(E2960/1000)),
IF(C2960="Wine",
SUM(LOOKUP(2,1/(SRP!$B$21:$B$25&lt;=E2960)/(SRP!$C$21:$C$25&gt;=E2960),SRP!$D$21:$D$25)*(G2960/100)*(E2960/1000)),
IF(AND(C2960="Ready to Drink",D2960="RTD-One Pour Cocktail&gt;7%&lt;=14.5"),
SUM(LOOKUP(2,1/(SRP!$B$16:$B$20&lt;=E2960)/(SRP!$C$16:$C$20&gt;=E2960),SRP!$D$16:$D$20)*(G2960/100)*(E2960/1000)),
IF(C2960="Ready to Drink",
SUM(LOOKUP(2,1/(SRP!$B$11:$B$15&lt;=E2960)/(SRP!$C$11:$C$15&gt;=E2960),SRP!$D$11:$D$15)*(G2960/100)*(E2960/1000)),
0)))))),2)</f>
        <v>19.12</v>
      </c>
      <c r="L2960" s="173" t="str">
        <f t="shared" si="46"/>
        <v>Beer5325</v>
      </c>
      <c r="M2960" s="154">
        <f>VLOOKUP(L2960,'Slope %'!C:D,2,0)</f>
        <v>0.05</v>
      </c>
    </row>
    <row r="2961" spans="1:13" x14ac:dyDescent="0.25">
      <c r="A2961" s="169">
        <v>43609</v>
      </c>
      <c r="B2961" s="170" t="s">
        <v>2470</v>
      </c>
      <c r="C2961" s="170" t="s">
        <v>11</v>
      </c>
      <c r="D2961" s="170" t="s">
        <v>12</v>
      </c>
      <c r="E2961" s="170">
        <v>5325</v>
      </c>
      <c r="F2961" s="170">
        <v>1</v>
      </c>
      <c r="G2961" s="171">
        <v>4.5999999999999996</v>
      </c>
      <c r="H2961" s="170" t="s">
        <v>105</v>
      </c>
      <c r="I2961" s="171">
        <v>41.49</v>
      </c>
      <c r="J2961" s="169">
        <v>15</v>
      </c>
      <c r="K2961" s="154" cm="1">
        <f t="array" ref="K2961">ROUND(
IF(C2961="Beer",
SUM(LOOKUP(2,1/(SRP!$B$8:$B$10&lt;=E2961)/(SRP!$C$8:$C$10&gt;=E2961),SRP!$D$8:$D$10)*(G2961/100)*(E2961/1000)),
IF(C2961="Spirits",
SUM(LOOKUP(2,1/(SRP!$B$2:$B$7&lt;=E2961)/(SRP!$C$2:$C$7&gt;=E2961),SRP!$D$2:$D$7)*(G2961/100)*(E2961/1000)),
IF(AND(C2961="Wine",D2961="Fortified Wines"),
SUM(LOOKUP(2,1/(SRP!$B$26:$B$29&lt;=E2961)/(SRP!$C$26:$C$29&gt;=E2961),SRP!$D$26:$D$29)*(G2961/100)*(E2961/1000)),
IF(C2961="Wine",
SUM(LOOKUP(2,1/(SRP!$B$21:$B$25&lt;=E2961)/(SRP!$C$21:$C$25&gt;=E2961),SRP!$D$21:$D$25)*(G2961/100)*(E2961/1000)),
IF(AND(C2961="Ready to Drink",D2961="RTD-One Pour Cocktail&gt;7%&lt;=14.5"),
SUM(LOOKUP(2,1/(SRP!$B$16:$B$20&lt;=E2961)/(SRP!$C$16:$C$20&gt;=E2961),SRP!$D$16:$D$20)*(G2961/100)*(E2961/1000)),
IF(C2961="Ready to Drink",
SUM(LOOKUP(2,1/(SRP!$B$11:$B$15&lt;=E2961)/(SRP!$C$11:$C$15&gt;=E2961),SRP!$D$11:$D$15)*(G2961/100)*(E2961/1000)),
0)))))),2)</f>
        <v>19.12</v>
      </c>
      <c r="L2961" s="173" t="str">
        <f t="shared" si="46"/>
        <v>Beer5325</v>
      </c>
      <c r="M2961" s="154">
        <f>VLOOKUP(L2961,'Slope %'!C:D,2,0)</f>
        <v>0.05</v>
      </c>
    </row>
    <row r="2962" spans="1:13" x14ac:dyDescent="0.25">
      <c r="A2962" s="169">
        <v>43612</v>
      </c>
      <c r="B2962" s="170" t="s">
        <v>2471</v>
      </c>
      <c r="C2962" s="170" t="s">
        <v>11</v>
      </c>
      <c r="D2962" s="170" t="s">
        <v>12</v>
      </c>
      <c r="E2962" s="170">
        <v>5325</v>
      </c>
      <c r="F2962" s="170">
        <v>1</v>
      </c>
      <c r="G2962" s="171">
        <v>5</v>
      </c>
      <c r="H2962" s="170" t="s">
        <v>105</v>
      </c>
      <c r="I2962" s="171">
        <v>41.49</v>
      </c>
      <c r="J2962" s="169">
        <v>15</v>
      </c>
      <c r="K2962" s="154" cm="1">
        <f t="array" ref="K2962">ROUND(
IF(C2962="Beer",
SUM(LOOKUP(2,1/(SRP!$B$8:$B$10&lt;=E2962)/(SRP!$C$8:$C$10&gt;=E2962),SRP!$D$8:$D$10)*(G2962/100)*(E2962/1000)),
IF(C2962="Spirits",
SUM(LOOKUP(2,1/(SRP!$B$2:$B$7&lt;=E2962)/(SRP!$C$2:$C$7&gt;=E2962),SRP!$D$2:$D$7)*(G2962/100)*(E2962/1000)),
IF(AND(C2962="Wine",D2962="Fortified Wines"),
SUM(LOOKUP(2,1/(SRP!$B$26:$B$29&lt;=E2962)/(SRP!$C$26:$C$29&gt;=E2962),SRP!$D$26:$D$29)*(G2962/100)*(E2962/1000)),
IF(C2962="Wine",
SUM(LOOKUP(2,1/(SRP!$B$21:$B$25&lt;=E2962)/(SRP!$C$21:$C$25&gt;=E2962),SRP!$D$21:$D$25)*(G2962/100)*(E2962/1000)),
IF(AND(C2962="Ready to Drink",D2962="RTD-One Pour Cocktail&gt;7%&lt;=14.5"),
SUM(LOOKUP(2,1/(SRP!$B$16:$B$20&lt;=E2962)/(SRP!$C$16:$C$20&gt;=E2962),SRP!$D$16:$D$20)*(G2962/100)*(E2962/1000)),
IF(C2962="Ready to Drink",
SUM(LOOKUP(2,1/(SRP!$B$11:$B$15&lt;=E2962)/(SRP!$C$11:$C$15&gt;=E2962),SRP!$D$11:$D$15)*(G2962/100)*(E2962/1000)),
0)))))),2)</f>
        <v>20.79</v>
      </c>
      <c r="L2962" s="173" t="str">
        <f t="shared" si="46"/>
        <v>Beer5325</v>
      </c>
      <c r="M2962" s="154">
        <f>VLOOKUP(L2962,'Slope %'!C:D,2,0)</f>
        <v>0.05</v>
      </c>
    </row>
    <row r="2963" spans="1:13" x14ac:dyDescent="0.25">
      <c r="A2963" s="169">
        <v>43612</v>
      </c>
      <c r="B2963" s="170" t="s">
        <v>2471</v>
      </c>
      <c r="C2963" s="170" t="s">
        <v>11</v>
      </c>
      <c r="D2963" s="170" t="s">
        <v>12</v>
      </c>
      <c r="E2963" s="170">
        <v>5325</v>
      </c>
      <c r="F2963" s="170">
        <v>1</v>
      </c>
      <c r="G2963" s="171">
        <v>5</v>
      </c>
      <c r="H2963" s="170" t="s">
        <v>105</v>
      </c>
      <c r="I2963" s="171">
        <v>41.49</v>
      </c>
      <c r="J2963" s="169">
        <v>15</v>
      </c>
      <c r="K2963" s="154" cm="1">
        <f t="array" ref="K2963">ROUND(
IF(C2963="Beer",
SUM(LOOKUP(2,1/(SRP!$B$8:$B$10&lt;=E2963)/(SRP!$C$8:$C$10&gt;=E2963),SRP!$D$8:$D$10)*(G2963/100)*(E2963/1000)),
IF(C2963="Spirits",
SUM(LOOKUP(2,1/(SRP!$B$2:$B$7&lt;=E2963)/(SRP!$C$2:$C$7&gt;=E2963),SRP!$D$2:$D$7)*(G2963/100)*(E2963/1000)),
IF(AND(C2963="Wine",D2963="Fortified Wines"),
SUM(LOOKUP(2,1/(SRP!$B$26:$B$29&lt;=E2963)/(SRP!$C$26:$C$29&gt;=E2963),SRP!$D$26:$D$29)*(G2963/100)*(E2963/1000)),
IF(C2963="Wine",
SUM(LOOKUP(2,1/(SRP!$B$21:$B$25&lt;=E2963)/(SRP!$C$21:$C$25&gt;=E2963),SRP!$D$21:$D$25)*(G2963/100)*(E2963/1000)),
IF(AND(C2963="Ready to Drink",D2963="RTD-One Pour Cocktail&gt;7%&lt;=14.5"),
SUM(LOOKUP(2,1/(SRP!$B$16:$B$20&lt;=E2963)/(SRP!$C$16:$C$20&gt;=E2963),SRP!$D$16:$D$20)*(G2963/100)*(E2963/1000)),
IF(C2963="Ready to Drink",
SUM(LOOKUP(2,1/(SRP!$B$11:$B$15&lt;=E2963)/(SRP!$C$11:$C$15&gt;=E2963),SRP!$D$11:$D$15)*(G2963/100)*(E2963/1000)),
0)))))),2)</f>
        <v>20.79</v>
      </c>
      <c r="L2963" s="173" t="str">
        <f t="shared" si="46"/>
        <v>Beer5325</v>
      </c>
      <c r="M2963" s="154">
        <f>VLOOKUP(L2963,'Slope %'!C:D,2,0)</f>
        <v>0.05</v>
      </c>
    </row>
    <row r="2964" spans="1:13" x14ac:dyDescent="0.25">
      <c r="A2964" s="169">
        <v>43624</v>
      </c>
      <c r="B2964" s="170" t="s">
        <v>2472</v>
      </c>
      <c r="C2964" s="170" t="s">
        <v>263</v>
      </c>
      <c r="D2964" s="170" t="s">
        <v>646</v>
      </c>
      <c r="E2964" s="170">
        <v>473</v>
      </c>
      <c r="F2964" s="170">
        <v>24</v>
      </c>
      <c r="G2964" s="171">
        <v>7</v>
      </c>
      <c r="H2964" s="170" t="s">
        <v>285</v>
      </c>
      <c r="I2964" s="171">
        <v>3.99</v>
      </c>
      <c r="J2964" s="169">
        <v>1</v>
      </c>
      <c r="K2964" s="154" cm="1">
        <f t="array" ref="K2964">ROUND(
IF(C2964="Beer",
SUM(LOOKUP(2,1/(SRP!$B$8:$B$10&lt;=E2964)/(SRP!$C$8:$C$10&gt;=E2964),SRP!$D$8:$D$10)*(G2964/100)*(E2964/1000)),
IF(C2964="Spirits",
SUM(LOOKUP(2,1/(SRP!$B$2:$B$7&lt;=E2964)/(SRP!$C$2:$C$7&gt;=E2964),SRP!$D$2:$D$7)*(G2964/100)*(E2964/1000)),
IF(AND(C2964="Wine",D2964="Fortified Wines"),
SUM(LOOKUP(2,1/(SRP!$B$26:$B$29&lt;=E2964)/(SRP!$C$26:$C$29&gt;=E2964),SRP!$D$26:$D$29)*(G2964/100)*(E2964/1000)),
IF(C2964="Wine",
SUM(LOOKUP(2,1/(SRP!$B$21:$B$25&lt;=E2964)/(SRP!$C$21:$C$25&gt;=E2964),SRP!$D$21:$D$25)*(G2964/100)*(E2964/1000)),
IF(AND(C2964="Ready to Drink",D2964="RTD-One Pour Cocktail&gt;7%&lt;=14.5"),
SUM(LOOKUP(2,1/(SRP!$B$16:$B$20&lt;=E2964)/(SRP!$C$16:$C$20&gt;=E2964),SRP!$D$16:$D$20)*(G2964/100)*(E2964/1000)),
IF(C2964="Ready to Drink",
SUM(LOOKUP(2,1/(SRP!$B$11:$B$15&lt;=E2964)/(SRP!$C$11:$C$15&gt;=E2964),SRP!$D$11:$D$15)*(G2964/100)*(E2964/1000)),
0)))))),2)</f>
        <v>2.74</v>
      </c>
      <c r="L2964" s="173" t="str">
        <f t="shared" si="46"/>
        <v>Ready to Drink473</v>
      </c>
      <c r="M2964" s="154">
        <f>VLOOKUP(L2964,'Slope %'!C:D,2,0)</f>
        <v>0.12</v>
      </c>
    </row>
    <row r="2965" spans="1:13" x14ac:dyDescent="0.25">
      <c r="A2965" s="169">
        <v>43624</v>
      </c>
      <c r="B2965" s="170" t="s">
        <v>2472</v>
      </c>
      <c r="C2965" s="170" t="s">
        <v>263</v>
      </c>
      <c r="D2965" s="170" t="s">
        <v>646</v>
      </c>
      <c r="E2965" s="170">
        <v>473</v>
      </c>
      <c r="F2965" s="170">
        <v>24</v>
      </c>
      <c r="G2965" s="171">
        <v>7</v>
      </c>
      <c r="H2965" s="170" t="s">
        <v>285</v>
      </c>
      <c r="I2965" s="171">
        <v>3.99</v>
      </c>
      <c r="J2965" s="169">
        <v>1</v>
      </c>
      <c r="K2965" s="154" cm="1">
        <f t="array" ref="K2965">ROUND(
IF(C2965="Beer",
SUM(LOOKUP(2,1/(SRP!$B$8:$B$10&lt;=E2965)/(SRP!$C$8:$C$10&gt;=E2965),SRP!$D$8:$D$10)*(G2965/100)*(E2965/1000)),
IF(C2965="Spirits",
SUM(LOOKUP(2,1/(SRP!$B$2:$B$7&lt;=E2965)/(SRP!$C$2:$C$7&gt;=E2965),SRP!$D$2:$D$7)*(G2965/100)*(E2965/1000)),
IF(AND(C2965="Wine",D2965="Fortified Wines"),
SUM(LOOKUP(2,1/(SRP!$B$26:$B$29&lt;=E2965)/(SRP!$C$26:$C$29&gt;=E2965),SRP!$D$26:$D$29)*(G2965/100)*(E2965/1000)),
IF(C2965="Wine",
SUM(LOOKUP(2,1/(SRP!$B$21:$B$25&lt;=E2965)/(SRP!$C$21:$C$25&gt;=E2965),SRP!$D$21:$D$25)*(G2965/100)*(E2965/1000)),
IF(AND(C2965="Ready to Drink",D2965="RTD-One Pour Cocktail&gt;7%&lt;=14.5"),
SUM(LOOKUP(2,1/(SRP!$B$16:$B$20&lt;=E2965)/(SRP!$C$16:$C$20&gt;=E2965),SRP!$D$16:$D$20)*(G2965/100)*(E2965/1000)),
IF(C2965="Ready to Drink",
SUM(LOOKUP(2,1/(SRP!$B$11:$B$15&lt;=E2965)/(SRP!$C$11:$C$15&gt;=E2965),SRP!$D$11:$D$15)*(G2965/100)*(E2965/1000)),
0)))))),2)</f>
        <v>2.74</v>
      </c>
      <c r="L2965" s="173" t="str">
        <f t="shared" si="46"/>
        <v>Ready to Drink473</v>
      </c>
      <c r="M2965" s="154">
        <f>VLOOKUP(L2965,'Slope %'!C:D,2,0)</f>
        <v>0.12</v>
      </c>
    </row>
    <row r="2966" spans="1:13" x14ac:dyDescent="0.25">
      <c r="A2966" s="169">
        <v>43625</v>
      </c>
      <c r="B2966" s="170" t="s">
        <v>2473</v>
      </c>
      <c r="C2966" s="170" t="s">
        <v>263</v>
      </c>
      <c r="D2966" s="170" t="s">
        <v>264</v>
      </c>
      <c r="E2966" s="170">
        <v>473</v>
      </c>
      <c r="F2966" s="170">
        <v>24</v>
      </c>
      <c r="G2966" s="171">
        <v>7</v>
      </c>
      <c r="H2966" s="170" t="s">
        <v>285</v>
      </c>
      <c r="I2966" s="171">
        <v>4.4800000000000004</v>
      </c>
      <c r="J2966" s="169">
        <v>1</v>
      </c>
      <c r="K2966" s="154" cm="1">
        <f t="array" ref="K2966">ROUND(
IF(C2966="Beer",
SUM(LOOKUP(2,1/(SRP!$B$8:$B$10&lt;=E2966)/(SRP!$C$8:$C$10&gt;=E2966),SRP!$D$8:$D$10)*(G2966/100)*(E2966/1000)),
IF(C2966="Spirits",
SUM(LOOKUP(2,1/(SRP!$B$2:$B$7&lt;=E2966)/(SRP!$C$2:$C$7&gt;=E2966),SRP!$D$2:$D$7)*(G2966/100)*(E2966/1000)),
IF(AND(C2966="Wine",D2966="Fortified Wines"),
SUM(LOOKUP(2,1/(SRP!$B$26:$B$29&lt;=E2966)/(SRP!$C$26:$C$29&gt;=E2966),SRP!$D$26:$D$29)*(G2966/100)*(E2966/1000)),
IF(C2966="Wine",
SUM(LOOKUP(2,1/(SRP!$B$21:$B$25&lt;=E2966)/(SRP!$C$21:$C$25&gt;=E2966),SRP!$D$21:$D$25)*(G2966/100)*(E2966/1000)),
IF(AND(C2966="Ready to Drink",D2966="RTD-One Pour Cocktail&gt;7%&lt;=14.5"),
SUM(LOOKUP(2,1/(SRP!$B$16:$B$20&lt;=E2966)/(SRP!$C$16:$C$20&gt;=E2966),SRP!$D$16:$D$20)*(G2966/100)*(E2966/1000)),
IF(C2966="Ready to Drink",
SUM(LOOKUP(2,1/(SRP!$B$11:$B$15&lt;=E2966)/(SRP!$C$11:$C$15&gt;=E2966),SRP!$D$11:$D$15)*(G2966/100)*(E2966/1000)),
0)))))),2)</f>
        <v>2.74</v>
      </c>
      <c r="L2966" s="173" t="str">
        <f t="shared" si="46"/>
        <v>Ready to Drink473</v>
      </c>
      <c r="M2966" s="154">
        <f>VLOOKUP(L2966,'Slope %'!C:D,2,0)</f>
        <v>0.12</v>
      </c>
    </row>
    <row r="2967" spans="1:13" x14ac:dyDescent="0.25">
      <c r="A2967" s="169">
        <v>43625</v>
      </c>
      <c r="B2967" s="170" t="s">
        <v>2473</v>
      </c>
      <c r="C2967" s="170" t="s">
        <v>263</v>
      </c>
      <c r="D2967" s="170" t="s">
        <v>264</v>
      </c>
      <c r="E2967" s="170">
        <v>473</v>
      </c>
      <c r="F2967" s="170">
        <v>24</v>
      </c>
      <c r="G2967" s="171">
        <v>7</v>
      </c>
      <c r="H2967" s="170" t="s">
        <v>285</v>
      </c>
      <c r="I2967" s="171">
        <v>4.4800000000000004</v>
      </c>
      <c r="J2967" s="169">
        <v>1</v>
      </c>
      <c r="K2967" s="154" cm="1">
        <f t="array" ref="K2967">ROUND(
IF(C2967="Beer",
SUM(LOOKUP(2,1/(SRP!$B$8:$B$10&lt;=E2967)/(SRP!$C$8:$C$10&gt;=E2967),SRP!$D$8:$D$10)*(G2967/100)*(E2967/1000)),
IF(C2967="Spirits",
SUM(LOOKUP(2,1/(SRP!$B$2:$B$7&lt;=E2967)/(SRP!$C$2:$C$7&gt;=E2967),SRP!$D$2:$D$7)*(G2967/100)*(E2967/1000)),
IF(AND(C2967="Wine",D2967="Fortified Wines"),
SUM(LOOKUP(2,1/(SRP!$B$26:$B$29&lt;=E2967)/(SRP!$C$26:$C$29&gt;=E2967),SRP!$D$26:$D$29)*(G2967/100)*(E2967/1000)),
IF(C2967="Wine",
SUM(LOOKUP(2,1/(SRP!$B$21:$B$25&lt;=E2967)/(SRP!$C$21:$C$25&gt;=E2967),SRP!$D$21:$D$25)*(G2967/100)*(E2967/1000)),
IF(AND(C2967="Ready to Drink",D2967="RTD-One Pour Cocktail&gt;7%&lt;=14.5"),
SUM(LOOKUP(2,1/(SRP!$B$16:$B$20&lt;=E2967)/(SRP!$C$16:$C$20&gt;=E2967),SRP!$D$16:$D$20)*(G2967/100)*(E2967/1000)),
IF(C2967="Ready to Drink",
SUM(LOOKUP(2,1/(SRP!$B$11:$B$15&lt;=E2967)/(SRP!$C$11:$C$15&gt;=E2967),SRP!$D$11:$D$15)*(G2967/100)*(E2967/1000)),
0)))))),2)</f>
        <v>2.74</v>
      </c>
      <c r="L2967" s="173" t="str">
        <f t="shared" si="46"/>
        <v>Ready to Drink473</v>
      </c>
      <c r="M2967" s="154">
        <f>VLOOKUP(L2967,'Slope %'!C:D,2,0)</f>
        <v>0.12</v>
      </c>
    </row>
    <row r="2968" spans="1:13" x14ac:dyDescent="0.25">
      <c r="A2968" s="169">
        <v>43626</v>
      </c>
      <c r="B2968" s="170" t="s">
        <v>2474</v>
      </c>
      <c r="C2968" s="170" t="s">
        <v>11</v>
      </c>
      <c r="D2968" s="170" t="s">
        <v>1406</v>
      </c>
      <c r="E2968" s="170">
        <v>473</v>
      </c>
      <c r="F2968" s="170">
        <v>24</v>
      </c>
      <c r="G2968" s="171">
        <v>5.2</v>
      </c>
      <c r="H2968" s="170" t="s">
        <v>2261</v>
      </c>
      <c r="I2968" s="171">
        <v>4.4000000000000004</v>
      </c>
      <c r="J2968" s="169">
        <v>1</v>
      </c>
      <c r="K2968" s="154" cm="1">
        <f t="array" ref="K2968">ROUND(
IF(C2968="Beer",
SUM(LOOKUP(2,1/(SRP!$B$8:$B$10&lt;=E2968)/(SRP!$C$8:$C$10&gt;=E2968),SRP!$D$8:$D$10)*(G2968/100)*(E2968/1000)),
IF(C2968="Spirits",
SUM(LOOKUP(2,1/(SRP!$B$2:$B$7&lt;=E2968)/(SRP!$C$2:$C$7&gt;=E2968),SRP!$D$2:$D$7)*(G2968/100)*(E2968/1000)),
IF(AND(C2968="Wine",D2968="Fortified Wines"),
SUM(LOOKUP(2,1/(SRP!$B$26:$B$29&lt;=E2968)/(SRP!$C$26:$C$29&gt;=E2968),SRP!$D$26:$D$29)*(G2968/100)*(E2968/1000)),
IF(C2968="Wine",
SUM(LOOKUP(2,1/(SRP!$B$21:$B$25&lt;=E2968)/(SRP!$C$21:$C$25&gt;=E2968),SRP!$D$21:$D$25)*(G2968/100)*(E2968/1000)),
IF(AND(C2968="Ready to Drink",D2968="RTD-One Pour Cocktail&gt;7%&lt;=14.5"),
SUM(LOOKUP(2,1/(SRP!$B$16:$B$20&lt;=E2968)/(SRP!$C$16:$C$20&gt;=E2968),SRP!$D$16:$D$20)*(G2968/100)*(E2968/1000)),
IF(C2968="Ready to Drink",
SUM(LOOKUP(2,1/(SRP!$B$11:$B$15&lt;=E2968)/(SRP!$C$11:$C$15&gt;=E2968),SRP!$D$11:$D$15)*(G2968/100)*(E2968/1000)),
0)))))),2)</f>
        <v>1.92</v>
      </c>
      <c r="L2968" s="173" t="str">
        <f t="shared" si="46"/>
        <v>Beer473</v>
      </c>
      <c r="M2968" s="154">
        <f>VLOOKUP(L2968,'Slope %'!C:D,2,0)</f>
        <v>0.12</v>
      </c>
    </row>
    <row r="2969" spans="1:13" x14ac:dyDescent="0.25">
      <c r="A2969" s="169">
        <v>43626</v>
      </c>
      <c r="B2969" s="170" t="s">
        <v>2474</v>
      </c>
      <c r="C2969" s="170" t="s">
        <v>11</v>
      </c>
      <c r="D2969" s="170" t="s">
        <v>1406</v>
      </c>
      <c r="E2969" s="170">
        <v>473</v>
      </c>
      <c r="F2969" s="170">
        <v>24</v>
      </c>
      <c r="G2969" s="171">
        <v>5.2</v>
      </c>
      <c r="H2969" s="170" t="s">
        <v>1136</v>
      </c>
      <c r="I2969" s="171">
        <v>4.4000000000000004</v>
      </c>
      <c r="J2969" s="169">
        <v>1</v>
      </c>
      <c r="K2969" s="154" cm="1">
        <f t="array" ref="K2969">ROUND(
IF(C2969="Beer",
SUM(LOOKUP(2,1/(SRP!$B$8:$B$10&lt;=E2969)/(SRP!$C$8:$C$10&gt;=E2969),SRP!$D$8:$D$10)*(G2969/100)*(E2969/1000)),
IF(C2969="Spirits",
SUM(LOOKUP(2,1/(SRP!$B$2:$B$7&lt;=E2969)/(SRP!$C$2:$C$7&gt;=E2969),SRP!$D$2:$D$7)*(G2969/100)*(E2969/1000)),
IF(AND(C2969="Wine",D2969="Fortified Wines"),
SUM(LOOKUP(2,1/(SRP!$B$26:$B$29&lt;=E2969)/(SRP!$C$26:$C$29&gt;=E2969),SRP!$D$26:$D$29)*(G2969/100)*(E2969/1000)),
IF(C2969="Wine",
SUM(LOOKUP(2,1/(SRP!$B$21:$B$25&lt;=E2969)/(SRP!$C$21:$C$25&gt;=E2969),SRP!$D$21:$D$25)*(G2969/100)*(E2969/1000)),
IF(AND(C2969="Ready to Drink",D2969="RTD-One Pour Cocktail&gt;7%&lt;=14.5"),
SUM(LOOKUP(2,1/(SRP!$B$16:$B$20&lt;=E2969)/(SRP!$C$16:$C$20&gt;=E2969),SRP!$D$16:$D$20)*(G2969/100)*(E2969/1000)),
IF(C2969="Ready to Drink",
SUM(LOOKUP(2,1/(SRP!$B$11:$B$15&lt;=E2969)/(SRP!$C$11:$C$15&gt;=E2969),SRP!$D$11:$D$15)*(G2969/100)*(E2969/1000)),
0)))))),2)</f>
        <v>1.92</v>
      </c>
      <c r="L2969" s="173" t="str">
        <f t="shared" si="46"/>
        <v>Beer473</v>
      </c>
      <c r="M2969" s="154">
        <f>VLOOKUP(L2969,'Slope %'!C:D,2,0)</f>
        <v>0.12</v>
      </c>
    </row>
    <row r="2970" spans="1:13" x14ac:dyDescent="0.25">
      <c r="A2970" s="169">
        <v>43631</v>
      </c>
      <c r="B2970" s="170" t="s">
        <v>2475</v>
      </c>
      <c r="C2970" s="170" t="s">
        <v>24</v>
      </c>
      <c r="D2970" s="170" t="s">
        <v>25</v>
      </c>
      <c r="E2970" s="170">
        <v>750</v>
      </c>
      <c r="F2970" s="170">
        <v>12</v>
      </c>
      <c r="G2970" s="171">
        <v>7</v>
      </c>
      <c r="H2970" s="170" t="s">
        <v>96</v>
      </c>
      <c r="I2970" s="171">
        <v>19.989999999999998</v>
      </c>
      <c r="J2970" s="169">
        <v>1</v>
      </c>
      <c r="K2970" s="154" cm="1">
        <f t="array" ref="K2970">ROUND(
IF(C2970="Beer",
SUM(LOOKUP(2,1/(SRP!$B$8:$B$10&lt;=E2970)/(SRP!$C$8:$C$10&gt;=E2970),SRP!$D$8:$D$10)*(G2970/100)*(E2970/1000)),
IF(C2970="Spirits",
SUM(LOOKUP(2,1/(SRP!$B$2:$B$7&lt;=E2970)/(SRP!$C$2:$C$7&gt;=E2970),SRP!$D$2:$D$7)*(G2970/100)*(E2970/1000)),
IF(AND(C2970="Wine",D2970="Fortified Wines"),
SUM(LOOKUP(2,1/(SRP!$B$26:$B$29&lt;=E2970)/(SRP!$C$26:$C$29&gt;=E2970),SRP!$D$26:$D$29)*(G2970/100)*(E2970/1000)),
IF(C2970="Wine",
SUM(LOOKUP(2,1/(SRP!$B$21:$B$25&lt;=E2970)/(SRP!$C$21:$C$25&gt;=E2970),SRP!$D$21:$D$25)*(G2970/100)*(E2970/1000)),
IF(AND(C2970="Ready to Drink",D2970="RTD-One Pour Cocktail&gt;7%&lt;=14.5"),
SUM(LOOKUP(2,1/(SRP!$B$16:$B$20&lt;=E2970)/(SRP!$C$16:$C$20&gt;=E2970),SRP!$D$16:$D$20)*(G2970/100)*(E2970/1000)),
IF(C2970="Ready to Drink",
SUM(LOOKUP(2,1/(SRP!$B$11:$B$15&lt;=E2970)/(SRP!$C$11:$C$15&gt;=E2970),SRP!$D$11:$D$15)*(G2970/100)*(E2970/1000)),
0)))))),2)</f>
        <v>4.0999999999999996</v>
      </c>
      <c r="L2970" s="173" t="str">
        <f t="shared" si="46"/>
        <v>Wine750</v>
      </c>
      <c r="M2970" s="154">
        <f>VLOOKUP(L2970,'Slope %'!C:D,2,0)</f>
        <v>0.1</v>
      </c>
    </row>
    <row r="2971" spans="1:13" x14ac:dyDescent="0.25">
      <c r="A2971" s="169">
        <v>43636</v>
      </c>
      <c r="B2971" s="170" t="s">
        <v>2476</v>
      </c>
      <c r="C2971" s="170" t="s">
        <v>15</v>
      </c>
      <c r="D2971" s="170" t="s">
        <v>845</v>
      </c>
      <c r="E2971" s="170">
        <v>750</v>
      </c>
      <c r="F2971" s="170">
        <v>12</v>
      </c>
      <c r="G2971" s="171">
        <v>40</v>
      </c>
      <c r="H2971" s="170" t="s">
        <v>378</v>
      </c>
      <c r="I2971" s="171">
        <v>49.99</v>
      </c>
      <c r="J2971" s="169">
        <v>1</v>
      </c>
      <c r="K2971" s="154" cm="1">
        <f t="array" ref="K2971">ROUND(
IF(C2971="Beer",
SUM(LOOKUP(2,1/(SRP!$B$8:$B$10&lt;=E2971)/(SRP!$C$8:$C$10&gt;=E2971),SRP!$D$8:$D$10)*(G2971/100)*(E2971/1000)),
IF(C2971="Spirits",
SUM(LOOKUP(2,1/(SRP!$B$2:$B$7&lt;=E2971)/(SRP!$C$2:$C$7&gt;=E2971),SRP!$D$2:$D$7)*(G2971/100)*(E2971/1000)),
IF(AND(C2971="Wine",D2971="Fortified Wines"),
SUM(LOOKUP(2,1/(SRP!$B$26:$B$29&lt;=E2971)/(SRP!$C$26:$C$29&gt;=E2971),SRP!$D$26:$D$29)*(G2971/100)*(E2971/1000)),
IF(C2971="Wine",
SUM(LOOKUP(2,1/(SRP!$B$21:$B$25&lt;=E2971)/(SRP!$C$21:$C$25&gt;=E2971),SRP!$D$21:$D$25)*(G2971/100)*(E2971/1000)),
IF(AND(C2971="Ready to Drink",D2971="RTD-One Pour Cocktail&gt;7%&lt;=14.5"),
SUM(LOOKUP(2,1/(SRP!$B$16:$B$20&lt;=E2971)/(SRP!$C$16:$C$20&gt;=E2971),SRP!$D$16:$D$20)*(G2971/100)*(E2971/1000)),
IF(C2971="Ready to Drink",
SUM(LOOKUP(2,1/(SRP!$B$11:$B$15&lt;=E2971)/(SRP!$C$11:$C$15&gt;=E2971),SRP!$D$11:$D$15)*(G2971/100)*(E2971/1000)),
0)))))),2)</f>
        <v>23.42</v>
      </c>
      <c r="L2971" s="173" t="str">
        <f t="shared" si="46"/>
        <v>Spirits750</v>
      </c>
      <c r="M2971" s="154">
        <f>VLOOKUP(L2971,'Slope %'!C:D,2,0)</f>
        <v>7.0000000000000007E-2</v>
      </c>
    </row>
    <row r="2972" spans="1:13" x14ac:dyDescent="0.25">
      <c r="A2972" s="169">
        <v>43662</v>
      </c>
      <c r="B2972" s="170" t="s">
        <v>2477</v>
      </c>
      <c r="C2972" s="170" t="s">
        <v>15</v>
      </c>
      <c r="D2972" s="170" t="s">
        <v>2478</v>
      </c>
      <c r="E2972" s="170">
        <v>360</v>
      </c>
      <c r="F2972" s="170">
        <v>20</v>
      </c>
      <c r="G2972" s="171">
        <v>12</v>
      </c>
      <c r="H2972" s="170" t="s">
        <v>274</v>
      </c>
      <c r="I2972" s="171">
        <v>11.29</v>
      </c>
      <c r="J2972" s="169">
        <v>1</v>
      </c>
      <c r="K2972" s="154" cm="1">
        <f t="array" ref="K2972">ROUND(
IF(C2972="Beer",
SUM(LOOKUP(2,1/(SRP!$B$8:$B$10&lt;=E2972)/(SRP!$C$8:$C$10&gt;=E2972),SRP!$D$8:$D$10)*(G2972/100)*(E2972/1000)),
IF(C2972="Spirits",
SUM(LOOKUP(2,1/(SRP!$B$2:$B$7&lt;=E2972)/(SRP!$C$2:$C$7&gt;=E2972),SRP!$D$2:$D$7)*(G2972/100)*(E2972/1000)),
IF(AND(C2972="Wine",D2972="Fortified Wines"),
SUM(LOOKUP(2,1/(SRP!$B$26:$B$29&lt;=E2972)/(SRP!$C$26:$C$29&gt;=E2972),SRP!$D$26:$D$29)*(G2972/100)*(E2972/1000)),
IF(C2972="Wine",
SUM(LOOKUP(2,1/(SRP!$B$21:$B$25&lt;=E2972)/(SRP!$C$21:$C$25&gt;=E2972),SRP!$D$21:$D$25)*(G2972/100)*(E2972/1000)),
IF(AND(C2972="Ready to Drink",D2972="RTD-One Pour Cocktail&gt;7%&lt;=14.5"),
SUM(LOOKUP(2,1/(SRP!$B$16:$B$20&lt;=E2972)/(SRP!$C$16:$C$20&gt;=E2972),SRP!$D$16:$D$20)*(G2972/100)*(E2972/1000)),
IF(C2972="Ready to Drink",
SUM(LOOKUP(2,1/(SRP!$B$11:$B$15&lt;=E2972)/(SRP!$C$11:$C$15&gt;=E2972),SRP!$D$11:$D$15)*(G2972/100)*(E2972/1000)),
0)))))),2)</f>
        <v>3.83</v>
      </c>
      <c r="L2972" s="173" t="str">
        <f t="shared" si="46"/>
        <v>Spirits360</v>
      </c>
      <c r="M2972" s="154">
        <f>VLOOKUP(L2972,'Slope %'!C:D,2,0)</f>
        <v>0.1</v>
      </c>
    </row>
    <row r="2973" spans="1:13" x14ac:dyDescent="0.25">
      <c r="A2973" s="169">
        <v>43674</v>
      </c>
      <c r="B2973" s="170" t="s">
        <v>2479</v>
      </c>
      <c r="C2973" s="170" t="s">
        <v>263</v>
      </c>
      <c r="D2973" s="170" t="s">
        <v>646</v>
      </c>
      <c r="E2973" s="170">
        <v>4260</v>
      </c>
      <c r="F2973" s="170">
        <v>2</v>
      </c>
      <c r="G2973" s="171">
        <v>5</v>
      </c>
      <c r="H2973" s="170" t="s">
        <v>54</v>
      </c>
      <c r="I2973" s="171">
        <v>33.39</v>
      </c>
      <c r="J2973" s="169">
        <v>12</v>
      </c>
      <c r="K2973" s="154" cm="1">
        <f t="array" ref="K2973">ROUND(
IF(C2973="Beer",
SUM(LOOKUP(2,1/(SRP!$B$8:$B$10&lt;=E2973)/(SRP!$C$8:$C$10&gt;=E2973),SRP!$D$8:$D$10)*(G2973/100)*(E2973/1000)),
IF(C2973="Spirits",
SUM(LOOKUP(2,1/(SRP!$B$2:$B$7&lt;=E2973)/(SRP!$C$2:$C$7&gt;=E2973),SRP!$D$2:$D$7)*(G2973/100)*(E2973/1000)),
IF(AND(C2973="Wine",D2973="Fortified Wines"),
SUM(LOOKUP(2,1/(SRP!$B$26:$B$29&lt;=E2973)/(SRP!$C$26:$C$29&gt;=E2973),SRP!$D$26:$D$29)*(G2973/100)*(E2973/1000)),
IF(C2973="Wine",
SUM(LOOKUP(2,1/(SRP!$B$21:$B$25&lt;=E2973)/(SRP!$C$21:$C$25&gt;=E2973),SRP!$D$21:$D$25)*(G2973/100)*(E2973/1000)),
IF(AND(C2973="Ready to Drink",D2973="RTD-One Pour Cocktail&gt;7%&lt;=14.5"),
SUM(LOOKUP(2,1/(SRP!$B$16:$B$20&lt;=E2973)/(SRP!$C$16:$C$20&gt;=E2973),SRP!$D$16:$D$20)*(G2973/100)*(E2973/1000)),
IF(C2973="Ready to Drink",
SUM(LOOKUP(2,1/(SRP!$B$11:$B$15&lt;=E2973)/(SRP!$C$11:$C$15&gt;=E2973),SRP!$D$11:$D$15)*(G2973/100)*(E2973/1000)),
0)))))),2)</f>
        <v>16.63</v>
      </c>
      <c r="L2973" s="173" t="str">
        <f t="shared" si="46"/>
        <v>Ready to Drink4260</v>
      </c>
      <c r="M2973" s="154">
        <f>VLOOKUP(L2973,'Slope %'!C:D,2,0)</f>
        <v>7.0000000000000007E-2</v>
      </c>
    </row>
    <row r="2974" spans="1:13" x14ac:dyDescent="0.25">
      <c r="A2974" s="169">
        <v>43674</v>
      </c>
      <c r="B2974" s="170" t="s">
        <v>2479</v>
      </c>
      <c r="C2974" s="170" t="s">
        <v>263</v>
      </c>
      <c r="D2974" s="170" t="s">
        <v>646</v>
      </c>
      <c r="E2974" s="170">
        <v>4260</v>
      </c>
      <c r="F2974" s="170">
        <v>2</v>
      </c>
      <c r="G2974" s="171">
        <v>5</v>
      </c>
      <c r="H2974" s="170" t="s">
        <v>54</v>
      </c>
      <c r="I2974" s="171">
        <v>33.39</v>
      </c>
      <c r="J2974" s="169">
        <v>12</v>
      </c>
      <c r="K2974" s="154" cm="1">
        <f t="array" ref="K2974">ROUND(
IF(C2974="Beer",
SUM(LOOKUP(2,1/(SRP!$B$8:$B$10&lt;=E2974)/(SRP!$C$8:$C$10&gt;=E2974),SRP!$D$8:$D$10)*(G2974/100)*(E2974/1000)),
IF(C2974="Spirits",
SUM(LOOKUP(2,1/(SRP!$B$2:$B$7&lt;=E2974)/(SRP!$C$2:$C$7&gt;=E2974),SRP!$D$2:$D$7)*(G2974/100)*(E2974/1000)),
IF(AND(C2974="Wine",D2974="Fortified Wines"),
SUM(LOOKUP(2,1/(SRP!$B$26:$B$29&lt;=E2974)/(SRP!$C$26:$C$29&gt;=E2974),SRP!$D$26:$D$29)*(G2974/100)*(E2974/1000)),
IF(C2974="Wine",
SUM(LOOKUP(2,1/(SRP!$B$21:$B$25&lt;=E2974)/(SRP!$C$21:$C$25&gt;=E2974),SRP!$D$21:$D$25)*(G2974/100)*(E2974/1000)),
IF(AND(C2974="Ready to Drink",D2974="RTD-One Pour Cocktail&gt;7%&lt;=14.5"),
SUM(LOOKUP(2,1/(SRP!$B$16:$B$20&lt;=E2974)/(SRP!$C$16:$C$20&gt;=E2974),SRP!$D$16:$D$20)*(G2974/100)*(E2974/1000)),
IF(C2974="Ready to Drink",
SUM(LOOKUP(2,1/(SRP!$B$11:$B$15&lt;=E2974)/(SRP!$C$11:$C$15&gt;=E2974),SRP!$D$11:$D$15)*(G2974/100)*(E2974/1000)),
0)))))),2)</f>
        <v>16.63</v>
      </c>
      <c r="L2974" s="173" t="str">
        <f t="shared" si="46"/>
        <v>Ready to Drink4260</v>
      </c>
      <c r="M2974" s="154">
        <f>VLOOKUP(L2974,'Slope %'!C:D,2,0)</f>
        <v>7.0000000000000007E-2</v>
      </c>
    </row>
    <row r="2975" spans="1:13" x14ac:dyDescent="0.25">
      <c r="A2975" s="169">
        <v>43680</v>
      </c>
      <c r="B2975" s="170" t="s">
        <v>2480</v>
      </c>
      <c r="C2975" s="170" t="s">
        <v>24</v>
      </c>
      <c r="D2975" s="170" t="s">
        <v>42</v>
      </c>
      <c r="E2975" s="170">
        <v>750</v>
      </c>
      <c r="F2975" s="170">
        <v>20</v>
      </c>
      <c r="G2975" s="171">
        <v>6</v>
      </c>
      <c r="H2975" s="170" t="s">
        <v>274</v>
      </c>
      <c r="I2975" s="171">
        <v>8.99</v>
      </c>
      <c r="J2975" s="169">
        <v>1</v>
      </c>
      <c r="K2975" s="154" cm="1">
        <f t="array" ref="K2975">ROUND(
IF(C2975="Beer",
SUM(LOOKUP(2,1/(SRP!$B$8:$B$10&lt;=E2975)/(SRP!$C$8:$C$10&gt;=E2975),SRP!$D$8:$D$10)*(G2975/100)*(E2975/1000)),
IF(C2975="Spirits",
SUM(LOOKUP(2,1/(SRP!$B$2:$B$7&lt;=E2975)/(SRP!$C$2:$C$7&gt;=E2975),SRP!$D$2:$D$7)*(G2975/100)*(E2975/1000)),
IF(AND(C2975="Wine",D2975="Fortified Wines"),
SUM(LOOKUP(2,1/(SRP!$B$26:$B$29&lt;=E2975)/(SRP!$C$26:$C$29&gt;=E2975),SRP!$D$26:$D$29)*(G2975/100)*(E2975/1000)),
IF(C2975="Wine",
SUM(LOOKUP(2,1/(SRP!$B$21:$B$25&lt;=E2975)/(SRP!$C$21:$C$25&gt;=E2975),SRP!$D$21:$D$25)*(G2975/100)*(E2975/1000)),
IF(AND(C2975="Ready to Drink",D2975="RTD-One Pour Cocktail&gt;7%&lt;=14.5"),
SUM(LOOKUP(2,1/(SRP!$B$16:$B$20&lt;=E2975)/(SRP!$C$16:$C$20&gt;=E2975),SRP!$D$16:$D$20)*(G2975/100)*(E2975/1000)),
IF(C2975="Ready to Drink",
SUM(LOOKUP(2,1/(SRP!$B$11:$B$15&lt;=E2975)/(SRP!$C$11:$C$15&gt;=E2975),SRP!$D$11:$D$15)*(G2975/100)*(E2975/1000)),
0)))))),2)</f>
        <v>3.51</v>
      </c>
      <c r="L2975" s="173" t="str">
        <f t="shared" si="46"/>
        <v>Wine750</v>
      </c>
      <c r="M2975" s="154">
        <f>VLOOKUP(L2975,'Slope %'!C:D,2,0)</f>
        <v>0.1</v>
      </c>
    </row>
    <row r="2976" spans="1:13" x14ac:dyDescent="0.25">
      <c r="A2976" s="169">
        <v>43681</v>
      </c>
      <c r="B2976" s="170" t="s">
        <v>2481</v>
      </c>
      <c r="C2976" s="170" t="s">
        <v>24</v>
      </c>
      <c r="D2976" s="170" t="s">
        <v>34</v>
      </c>
      <c r="E2976" s="170">
        <v>750</v>
      </c>
      <c r="F2976" s="170">
        <v>12</v>
      </c>
      <c r="G2976" s="171">
        <v>14.5</v>
      </c>
      <c r="H2976" s="170" t="s">
        <v>163</v>
      </c>
      <c r="I2976" s="171">
        <v>26.99</v>
      </c>
      <c r="J2976" s="169">
        <v>1</v>
      </c>
      <c r="K2976" s="154" cm="1">
        <f t="array" ref="K2976">ROUND(
IF(C2976="Beer",
SUM(LOOKUP(2,1/(SRP!$B$8:$B$10&lt;=E2976)/(SRP!$C$8:$C$10&gt;=E2976),SRP!$D$8:$D$10)*(G2976/100)*(E2976/1000)),
IF(C2976="Spirits",
SUM(LOOKUP(2,1/(SRP!$B$2:$B$7&lt;=E2976)/(SRP!$C$2:$C$7&gt;=E2976),SRP!$D$2:$D$7)*(G2976/100)*(E2976/1000)),
IF(AND(C2976="Wine",D2976="Fortified Wines"),
SUM(LOOKUP(2,1/(SRP!$B$26:$B$29&lt;=E2976)/(SRP!$C$26:$C$29&gt;=E2976),SRP!$D$26:$D$29)*(G2976/100)*(E2976/1000)),
IF(C2976="Wine",
SUM(LOOKUP(2,1/(SRP!$B$21:$B$25&lt;=E2976)/(SRP!$C$21:$C$25&gt;=E2976),SRP!$D$21:$D$25)*(G2976/100)*(E2976/1000)),
IF(AND(C2976="Ready to Drink",D2976="RTD-One Pour Cocktail&gt;7%&lt;=14.5"),
SUM(LOOKUP(2,1/(SRP!$B$16:$B$20&lt;=E2976)/(SRP!$C$16:$C$20&gt;=E2976),SRP!$D$16:$D$20)*(G2976/100)*(E2976/1000)),
IF(C2976="Ready to Drink",
SUM(LOOKUP(2,1/(SRP!$B$11:$B$15&lt;=E2976)/(SRP!$C$11:$C$15&gt;=E2976),SRP!$D$11:$D$15)*(G2976/100)*(E2976/1000)),
0)))))),2)</f>
        <v>8.49</v>
      </c>
      <c r="L2976" s="173" t="str">
        <f t="shared" si="46"/>
        <v>Wine750</v>
      </c>
      <c r="M2976" s="154">
        <f>VLOOKUP(L2976,'Slope %'!C:D,2,0)</f>
        <v>0.1</v>
      </c>
    </row>
    <row r="2977" spans="1:13" x14ac:dyDescent="0.25">
      <c r="A2977" s="169">
        <v>43683</v>
      </c>
      <c r="B2977" s="170" t="s">
        <v>2482</v>
      </c>
      <c r="C2977" s="170" t="s">
        <v>15</v>
      </c>
      <c r="D2977" s="170" t="s">
        <v>2478</v>
      </c>
      <c r="E2977" s="170">
        <v>360</v>
      </c>
      <c r="F2977" s="170">
        <v>20</v>
      </c>
      <c r="G2977" s="171">
        <v>12</v>
      </c>
      <c r="H2977" s="170" t="s">
        <v>274</v>
      </c>
      <c r="I2977" s="171">
        <v>11.29</v>
      </c>
      <c r="J2977" s="169">
        <v>1</v>
      </c>
      <c r="K2977" s="154" cm="1">
        <f t="array" ref="K2977">ROUND(
IF(C2977="Beer",
SUM(LOOKUP(2,1/(SRP!$B$8:$B$10&lt;=E2977)/(SRP!$C$8:$C$10&gt;=E2977),SRP!$D$8:$D$10)*(G2977/100)*(E2977/1000)),
IF(C2977="Spirits",
SUM(LOOKUP(2,1/(SRP!$B$2:$B$7&lt;=E2977)/(SRP!$C$2:$C$7&gt;=E2977),SRP!$D$2:$D$7)*(G2977/100)*(E2977/1000)),
IF(AND(C2977="Wine",D2977="Fortified Wines"),
SUM(LOOKUP(2,1/(SRP!$B$26:$B$29&lt;=E2977)/(SRP!$C$26:$C$29&gt;=E2977),SRP!$D$26:$D$29)*(G2977/100)*(E2977/1000)),
IF(C2977="Wine",
SUM(LOOKUP(2,1/(SRP!$B$21:$B$25&lt;=E2977)/(SRP!$C$21:$C$25&gt;=E2977),SRP!$D$21:$D$25)*(G2977/100)*(E2977/1000)),
IF(AND(C2977="Ready to Drink",D2977="RTD-One Pour Cocktail&gt;7%&lt;=14.5"),
SUM(LOOKUP(2,1/(SRP!$B$16:$B$20&lt;=E2977)/(SRP!$C$16:$C$20&gt;=E2977),SRP!$D$16:$D$20)*(G2977/100)*(E2977/1000)),
IF(C2977="Ready to Drink",
SUM(LOOKUP(2,1/(SRP!$B$11:$B$15&lt;=E2977)/(SRP!$C$11:$C$15&gt;=E2977),SRP!$D$11:$D$15)*(G2977/100)*(E2977/1000)),
0)))))),2)</f>
        <v>3.83</v>
      </c>
      <c r="L2977" s="173" t="str">
        <f t="shared" si="46"/>
        <v>Spirits360</v>
      </c>
      <c r="M2977" s="154">
        <f>VLOOKUP(L2977,'Slope %'!C:D,2,0)</f>
        <v>0.1</v>
      </c>
    </row>
    <row r="2978" spans="1:13" x14ac:dyDescent="0.25">
      <c r="A2978" s="169">
        <v>43684</v>
      </c>
      <c r="B2978" s="170" t="s">
        <v>2483</v>
      </c>
      <c r="C2978" s="170" t="s">
        <v>15</v>
      </c>
      <c r="D2978" s="170" t="s">
        <v>2478</v>
      </c>
      <c r="E2978" s="170">
        <v>360</v>
      </c>
      <c r="F2978" s="170">
        <v>20</v>
      </c>
      <c r="G2978" s="171">
        <v>12</v>
      </c>
      <c r="H2978" s="170" t="s">
        <v>274</v>
      </c>
      <c r="I2978" s="171">
        <v>11.29</v>
      </c>
      <c r="J2978" s="169">
        <v>1</v>
      </c>
      <c r="K2978" s="154" cm="1">
        <f t="array" ref="K2978">ROUND(
IF(C2978="Beer",
SUM(LOOKUP(2,1/(SRP!$B$8:$B$10&lt;=E2978)/(SRP!$C$8:$C$10&gt;=E2978),SRP!$D$8:$D$10)*(G2978/100)*(E2978/1000)),
IF(C2978="Spirits",
SUM(LOOKUP(2,1/(SRP!$B$2:$B$7&lt;=E2978)/(SRP!$C$2:$C$7&gt;=E2978),SRP!$D$2:$D$7)*(G2978/100)*(E2978/1000)),
IF(AND(C2978="Wine",D2978="Fortified Wines"),
SUM(LOOKUP(2,1/(SRP!$B$26:$B$29&lt;=E2978)/(SRP!$C$26:$C$29&gt;=E2978),SRP!$D$26:$D$29)*(G2978/100)*(E2978/1000)),
IF(C2978="Wine",
SUM(LOOKUP(2,1/(SRP!$B$21:$B$25&lt;=E2978)/(SRP!$C$21:$C$25&gt;=E2978),SRP!$D$21:$D$25)*(G2978/100)*(E2978/1000)),
IF(AND(C2978="Ready to Drink",D2978="RTD-One Pour Cocktail&gt;7%&lt;=14.5"),
SUM(LOOKUP(2,1/(SRP!$B$16:$B$20&lt;=E2978)/(SRP!$C$16:$C$20&gt;=E2978),SRP!$D$16:$D$20)*(G2978/100)*(E2978/1000)),
IF(C2978="Ready to Drink",
SUM(LOOKUP(2,1/(SRP!$B$11:$B$15&lt;=E2978)/(SRP!$C$11:$C$15&gt;=E2978),SRP!$D$11:$D$15)*(G2978/100)*(E2978/1000)),
0)))))),2)</f>
        <v>3.83</v>
      </c>
      <c r="L2978" s="173" t="str">
        <f t="shared" si="46"/>
        <v>Spirits360</v>
      </c>
      <c r="M2978" s="154">
        <f>VLOOKUP(L2978,'Slope %'!C:D,2,0)</f>
        <v>0.1</v>
      </c>
    </row>
    <row r="2979" spans="1:13" x14ac:dyDescent="0.25">
      <c r="A2979" s="169">
        <v>43686</v>
      </c>
      <c r="B2979" s="170" t="s">
        <v>2484</v>
      </c>
      <c r="C2979" s="170" t="s">
        <v>15</v>
      </c>
      <c r="D2979" s="170" t="s">
        <v>2478</v>
      </c>
      <c r="E2979" s="170">
        <v>360</v>
      </c>
      <c r="F2979" s="170">
        <v>20</v>
      </c>
      <c r="G2979" s="171">
        <v>12</v>
      </c>
      <c r="H2979" s="170" t="s">
        <v>274</v>
      </c>
      <c r="I2979" s="171">
        <v>11.29</v>
      </c>
      <c r="J2979" s="169">
        <v>1</v>
      </c>
      <c r="K2979" s="154" cm="1">
        <f t="array" ref="K2979">ROUND(
IF(C2979="Beer",
SUM(LOOKUP(2,1/(SRP!$B$8:$B$10&lt;=E2979)/(SRP!$C$8:$C$10&gt;=E2979),SRP!$D$8:$D$10)*(G2979/100)*(E2979/1000)),
IF(C2979="Spirits",
SUM(LOOKUP(2,1/(SRP!$B$2:$B$7&lt;=E2979)/(SRP!$C$2:$C$7&gt;=E2979),SRP!$D$2:$D$7)*(G2979/100)*(E2979/1000)),
IF(AND(C2979="Wine",D2979="Fortified Wines"),
SUM(LOOKUP(2,1/(SRP!$B$26:$B$29&lt;=E2979)/(SRP!$C$26:$C$29&gt;=E2979),SRP!$D$26:$D$29)*(G2979/100)*(E2979/1000)),
IF(C2979="Wine",
SUM(LOOKUP(2,1/(SRP!$B$21:$B$25&lt;=E2979)/(SRP!$C$21:$C$25&gt;=E2979),SRP!$D$21:$D$25)*(G2979/100)*(E2979/1000)),
IF(AND(C2979="Ready to Drink",D2979="RTD-One Pour Cocktail&gt;7%&lt;=14.5"),
SUM(LOOKUP(2,1/(SRP!$B$16:$B$20&lt;=E2979)/(SRP!$C$16:$C$20&gt;=E2979),SRP!$D$16:$D$20)*(G2979/100)*(E2979/1000)),
IF(C2979="Ready to Drink",
SUM(LOOKUP(2,1/(SRP!$B$11:$B$15&lt;=E2979)/(SRP!$C$11:$C$15&gt;=E2979),SRP!$D$11:$D$15)*(G2979/100)*(E2979/1000)),
0)))))),2)</f>
        <v>3.83</v>
      </c>
      <c r="L2979" s="173" t="str">
        <f t="shared" si="46"/>
        <v>Spirits360</v>
      </c>
      <c r="M2979" s="154">
        <f>VLOOKUP(L2979,'Slope %'!C:D,2,0)</f>
        <v>0.1</v>
      </c>
    </row>
    <row r="2980" spans="1:13" x14ac:dyDescent="0.25">
      <c r="A2980" s="169">
        <v>43687</v>
      </c>
      <c r="B2980" s="170" t="s">
        <v>2485</v>
      </c>
      <c r="C2980" s="170" t="s">
        <v>15</v>
      </c>
      <c r="D2980" s="170" t="s">
        <v>2478</v>
      </c>
      <c r="E2980" s="170">
        <v>360</v>
      </c>
      <c r="F2980" s="170">
        <v>20</v>
      </c>
      <c r="G2980" s="171">
        <v>12</v>
      </c>
      <c r="H2980" s="170" t="s">
        <v>274</v>
      </c>
      <c r="I2980" s="171">
        <v>11.29</v>
      </c>
      <c r="J2980" s="169">
        <v>1</v>
      </c>
      <c r="K2980" s="154" cm="1">
        <f t="array" ref="K2980">ROUND(
IF(C2980="Beer",
SUM(LOOKUP(2,1/(SRP!$B$8:$B$10&lt;=E2980)/(SRP!$C$8:$C$10&gt;=E2980),SRP!$D$8:$D$10)*(G2980/100)*(E2980/1000)),
IF(C2980="Spirits",
SUM(LOOKUP(2,1/(SRP!$B$2:$B$7&lt;=E2980)/(SRP!$C$2:$C$7&gt;=E2980),SRP!$D$2:$D$7)*(G2980/100)*(E2980/1000)),
IF(AND(C2980="Wine",D2980="Fortified Wines"),
SUM(LOOKUP(2,1/(SRP!$B$26:$B$29&lt;=E2980)/(SRP!$C$26:$C$29&gt;=E2980),SRP!$D$26:$D$29)*(G2980/100)*(E2980/1000)),
IF(C2980="Wine",
SUM(LOOKUP(2,1/(SRP!$B$21:$B$25&lt;=E2980)/(SRP!$C$21:$C$25&gt;=E2980),SRP!$D$21:$D$25)*(G2980/100)*(E2980/1000)),
IF(AND(C2980="Ready to Drink",D2980="RTD-One Pour Cocktail&gt;7%&lt;=14.5"),
SUM(LOOKUP(2,1/(SRP!$B$16:$B$20&lt;=E2980)/(SRP!$C$16:$C$20&gt;=E2980),SRP!$D$16:$D$20)*(G2980/100)*(E2980/1000)),
IF(C2980="Ready to Drink",
SUM(LOOKUP(2,1/(SRP!$B$11:$B$15&lt;=E2980)/(SRP!$C$11:$C$15&gt;=E2980),SRP!$D$11:$D$15)*(G2980/100)*(E2980/1000)),
0)))))),2)</f>
        <v>3.83</v>
      </c>
      <c r="L2980" s="173" t="str">
        <f t="shared" si="46"/>
        <v>Spirits360</v>
      </c>
      <c r="M2980" s="154">
        <f>VLOOKUP(L2980,'Slope %'!C:D,2,0)</f>
        <v>0.1</v>
      </c>
    </row>
    <row r="2981" spans="1:13" x14ac:dyDescent="0.25">
      <c r="A2981" s="169">
        <v>43698</v>
      </c>
      <c r="B2981" s="170" t="s">
        <v>2486</v>
      </c>
      <c r="C2981" s="170" t="s">
        <v>24</v>
      </c>
      <c r="D2981" s="170" t="s">
        <v>58</v>
      </c>
      <c r="E2981" s="170">
        <v>750</v>
      </c>
      <c r="F2981" s="170">
        <v>12</v>
      </c>
      <c r="G2981" s="171">
        <v>12.5</v>
      </c>
      <c r="H2981" s="170" t="s">
        <v>163</v>
      </c>
      <c r="I2981" s="171">
        <v>21.99</v>
      </c>
      <c r="J2981" s="169">
        <v>1</v>
      </c>
      <c r="K2981" s="154" cm="1">
        <f t="array" ref="K2981">ROUND(
IF(C2981="Beer",
SUM(LOOKUP(2,1/(SRP!$B$8:$B$10&lt;=E2981)/(SRP!$C$8:$C$10&gt;=E2981),SRP!$D$8:$D$10)*(G2981/100)*(E2981/1000)),
IF(C2981="Spirits",
SUM(LOOKUP(2,1/(SRP!$B$2:$B$7&lt;=E2981)/(SRP!$C$2:$C$7&gt;=E2981),SRP!$D$2:$D$7)*(G2981/100)*(E2981/1000)),
IF(AND(C2981="Wine",D2981="Fortified Wines"),
SUM(LOOKUP(2,1/(SRP!$B$26:$B$29&lt;=E2981)/(SRP!$C$26:$C$29&gt;=E2981),SRP!$D$26:$D$29)*(G2981/100)*(E2981/1000)),
IF(C2981="Wine",
SUM(LOOKUP(2,1/(SRP!$B$21:$B$25&lt;=E2981)/(SRP!$C$21:$C$25&gt;=E2981),SRP!$D$21:$D$25)*(G2981/100)*(E2981/1000)),
IF(AND(C2981="Ready to Drink",D2981="RTD-One Pour Cocktail&gt;7%&lt;=14.5"),
SUM(LOOKUP(2,1/(SRP!$B$16:$B$20&lt;=E2981)/(SRP!$C$16:$C$20&gt;=E2981),SRP!$D$16:$D$20)*(G2981/100)*(E2981/1000)),
IF(C2981="Ready to Drink",
SUM(LOOKUP(2,1/(SRP!$B$11:$B$15&lt;=E2981)/(SRP!$C$11:$C$15&gt;=E2981),SRP!$D$11:$D$15)*(G2981/100)*(E2981/1000)),
0)))))),2)</f>
        <v>7.32</v>
      </c>
      <c r="L2981" s="173" t="str">
        <f t="shared" si="46"/>
        <v>Wine750</v>
      </c>
      <c r="M2981" s="154">
        <f>VLOOKUP(L2981,'Slope %'!C:D,2,0)</f>
        <v>0.1</v>
      </c>
    </row>
    <row r="2982" spans="1:13" x14ac:dyDescent="0.25">
      <c r="A2982" s="169">
        <v>43702</v>
      </c>
      <c r="B2982" s="170" t="s">
        <v>2487</v>
      </c>
      <c r="C2982" s="170" t="s">
        <v>24</v>
      </c>
      <c r="D2982" s="170" t="s">
        <v>162</v>
      </c>
      <c r="E2982" s="170">
        <v>750</v>
      </c>
      <c r="F2982" s="170">
        <v>6</v>
      </c>
      <c r="G2982" s="171">
        <v>12.5</v>
      </c>
      <c r="H2982" s="170" t="s">
        <v>73</v>
      </c>
      <c r="I2982" s="171">
        <v>99.99</v>
      </c>
      <c r="J2982" s="169">
        <v>1</v>
      </c>
      <c r="K2982" s="154" cm="1">
        <f t="array" ref="K2982">ROUND(
IF(C2982="Beer",
SUM(LOOKUP(2,1/(SRP!$B$8:$B$10&lt;=E2982)/(SRP!$C$8:$C$10&gt;=E2982),SRP!$D$8:$D$10)*(G2982/100)*(E2982/1000)),
IF(C2982="Spirits",
SUM(LOOKUP(2,1/(SRP!$B$2:$B$7&lt;=E2982)/(SRP!$C$2:$C$7&gt;=E2982),SRP!$D$2:$D$7)*(G2982/100)*(E2982/1000)),
IF(AND(C2982="Wine",D2982="Fortified Wines"),
SUM(LOOKUP(2,1/(SRP!$B$26:$B$29&lt;=E2982)/(SRP!$C$26:$C$29&gt;=E2982),SRP!$D$26:$D$29)*(G2982/100)*(E2982/1000)),
IF(C2982="Wine",
SUM(LOOKUP(2,1/(SRP!$B$21:$B$25&lt;=E2982)/(SRP!$C$21:$C$25&gt;=E2982),SRP!$D$21:$D$25)*(G2982/100)*(E2982/1000)),
IF(AND(C2982="Ready to Drink",D2982="RTD-One Pour Cocktail&gt;7%&lt;=14.5"),
SUM(LOOKUP(2,1/(SRP!$B$16:$B$20&lt;=E2982)/(SRP!$C$16:$C$20&gt;=E2982),SRP!$D$16:$D$20)*(G2982/100)*(E2982/1000)),
IF(C2982="Ready to Drink",
SUM(LOOKUP(2,1/(SRP!$B$11:$B$15&lt;=E2982)/(SRP!$C$11:$C$15&gt;=E2982),SRP!$D$11:$D$15)*(G2982/100)*(E2982/1000)),
0)))))),2)</f>
        <v>7.32</v>
      </c>
      <c r="L2982" s="173" t="str">
        <f t="shared" si="46"/>
        <v>Wine750</v>
      </c>
      <c r="M2982" s="154">
        <f>VLOOKUP(L2982,'Slope %'!C:D,2,0)</f>
        <v>0.1</v>
      </c>
    </row>
    <row r="2983" spans="1:13" x14ac:dyDescent="0.25">
      <c r="A2983" s="169">
        <v>43703</v>
      </c>
      <c r="B2983" s="170" t="s">
        <v>2488</v>
      </c>
      <c r="C2983" s="170" t="s">
        <v>15</v>
      </c>
      <c r="D2983" s="170" t="s">
        <v>134</v>
      </c>
      <c r="E2983" s="170">
        <v>750</v>
      </c>
      <c r="F2983" s="170">
        <v>12</v>
      </c>
      <c r="G2983" s="171">
        <v>40</v>
      </c>
      <c r="H2983" s="170" t="s">
        <v>35</v>
      </c>
      <c r="I2983" s="171">
        <v>134.99</v>
      </c>
      <c r="J2983" s="169">
        <v>1</v>
      </c>
      <c r="K2983" s="154" cm="1">
        <f t="array" ref="K2983">ROUND(
IF(C2983="Beer",
SUM(LOOKUP(2,1/(SRP!$B$8:$B$10&lt;=E2983)/(SRP!$C$8:$C$10&gt;=E2983),SRP!$D$8:$D$10)*(G2983/100)*(E2983/1000)),
IF(C2983="Spirits",
SUM(LOOKUP(2,1/(SRP!$B$2:$B$7&lt;=E2983)/(SRP!$C$2:$C$7&gt;=E2983),SRP!$D$2:$D$7)*(G2983/100)*(E2983/1000)),
IF(AND(C2983="Wine",D2983="Fortified Wines"),
SUM(LOOKUP(2,1/(SRP!$B$26:$B$29&lt;=E2983)/(SRP!$C$26:$C$29&gt;=E2983),SRP!$D$26:$D$29)*(G2983/100)*(E2983/1000)),
IF(C2983="Wine",
SUM(LOOKUP(2,1/(SRP!$B$21:$B$25&lt;=E2983)/(SRP!$C$21:$C$25&gt;=E2983),SRP!$D$21:$D$25)*(G2983/100)*(E2983/1000)),
IF(AND(C2983="Ready to Drink",D2983="RTD-One Pour Cocktail&gt;7%&lt;=14.5"),
SUM(LOOKUP(2,1/(SRP!$B$16:$B$20&lt;=E2983)/(SRP!$C$16:$C$20&gt;=E2983),SRP!$D$16:$D$20)*(G2983/100)*(E2983/1000)),
IF(C2983="Ready to Drink",
SUM(LOOKUP(2,1/(SRP!$B$11:$B$15&lt;=E2983)/(SRP!$C$11:$C$15&gt;=E2983),SRP!$D$11:$D$15)*(G2983/100)*(E2983/1000)),
0)))))),2)</f>
        <v>23.42</v>
      </c>
      <c r="L2983" s="173" t="str">
        <f t="shared" si="46"/>
        <v>Spirits750</v>
      </c>
      <c r="M2983" s="154">
        <f>VLOOKUP(L2983,'Slope %'!C:D,2,0)</f>
        <v>7.0000000000000007E-2</v>
      </c>
    </row>
    <row r="2984" spans="1:13" x14ac:dyDescent="0.25">
      <c r="A2984" s="169">
        <v>43713</v>
      </c>
      <c r="B2984" s="170" t="s">
        <v>2489</v>
      </c>
      <c r="C2984" s="170" t="s">
        <v>24</v>
      </c>
      <c r="D2984" s="170" t="s">
        <v>66</v>
      </c>
      <c r="E2984" s="170">
        <v>750</v>
      </c>
      <c r="F2984" s="170">
        <v>12</v>
      </c>
      <c r="G2984" s="171">
        <v>13.5</v>
      </c>
      <c r="H2984" s="170" t="s">
        <v>64</v>
      </c>
      <c r="I2984" s="171">
        <v>19.989999999999998</v>
      </c>
      <c r="J2984" s="169">
        <v>1</v>
      </c>
      <c r="K2984" s="154" cm="1">
        <f t="array" ref="K2984">ROUND(
IF(C2984="Beer",
SUM(LOOKUP(2,1/(SRP!$B$8:$B$10&lt;=E2984)/(SRP!$C$8:$C$10&gt;=E2984),SRP!$D$8:$D$10)*(G2984/100)*(E2984/1000)),
IF(C2984="Spirits",
SUM(LOOKUP(2,1/(SRP!$B$2:$B$7&lt;=E2984)/(SRP!$C$2:$C$7&gt;=E2984),SRP!$D$2:$D$7)*(G2984/100)*(E2984/1000)),
IF(AND(C2984="Wine",D2984="Fortified Wines"),
SUM(LOOKUP(2,1/(SRP!$B$26:$B$29&lt;=E2984)/(SRP!$C$26:$C$29&gt;=E2984),SRP!$D$26:$D$29)*(G2984/100)*(E2984/1000)),
IF(C2984="Wine",
SUM(LOOKUP(2,1/(SRP!$B$21:$B$25&lt;=E2984)/(SRP!$C$21:$C$25&gt;=E2984),SRP!$D$21:$D$25)*(G2984/100)*(E2984/1000)),
IF(AND(C2984="Ready to Drink",D2984="RTD-One Pour Cocktail&gt;7%&lt;=14.5"),
SUM(LOOKUP(2,1/(SRP!$B$16:$B$20&lt;=E2984)/(SRP!$C$16:$C$20&gt;=E2984),SRP!$D$16:$D$20)*(G2984/100)*(E2984/1000)),
IF(C2984="Ready to Drink",
SUM(LOOKUP(2,1/(SRP!$B$11:$B$15&lt;=E2984)/(SRP!$C$11:$C$15&gt;=E2984),SRP!$D$11:$D$15)*(G2984/100)*(E2984/1000)),
0)))))),2)</f>
        <v>7.9</v>
      </c>
      <c r="L2984" s="173" t="str">
        <f t="shared" si="46"/>
        <v>Wine750</v>
      </c>
      <c r="M2984" s="154">
        <f>VLOOKUP(L2984,'Slope %'!C:D,2,0)</f>
        <v>0.1</v>
      </c>
    </row>
    <row r="2985" spans="1:13" x14ac:dyDescent="0.25">
      <c r="A2985" s="169">
        <v>43721</v>
      </c>
      <c r="B2985" s="170" t="s">
        <v>2490</v>
      </c>
      <c r="C2985" s="170" t="s">
        <v>24</v>
      </c>
      <c r="D2985" s="170" t="s">
        <v>38</v>
      </c>
      <c r="E2985" s="170">
        <v>750</v>
      </c>
      <c r="F2985" s="170">
        <v>12</v>
      </c>
      <c r="G2985" s="171">
        <v>13.5</v>
      </c>
      <c r="H2985" s="170" t="s">
        <v>130</v>
      </c>
      <c r="I2985" s="171">
        <v>31.99</v>
      </c>
      <c r="J2985" s="169">
        <v>1</v>
      </c>
      <c r="K2985" s="154" cm="1">
        <f t="array" ref="K2985">ROUND(
IF(C2985="Beer",
SUM(LOOKUP(2,1/(SRP!$B$8:$B$10&lt;=E2985)/(SRP!$C$8:$C$10&gt;=E2985),SRP!$D$8:$D$10)*(G2985/100)*(E2985/1000)),
IF(C2985="Spirits",
SUM(LOOKUP(2,1/(SRP!$B$2:$B$7&lt;=E2985)/(SRP!$C$2:$C$7&gt;=E2985),SRP!$D$2:$D$7)*(G2985/100)*(E2985/1000)),
IF(AND(C2985="Wine",D2985="Fortified Wines"),
SUM(LOOKUP(2,1/(SRP!$B$26:$B$29&lt;=E2985)/(SRP!$C$26:$C$29&gt;=E2985),SRP!$D$26:$D$29)*(G2985/100)*(E2985/1000)),
IF(C2985="Wine",
SUM(LOOKUP(2,1/(SRP!$B$21:$B$25&lt;=E2985)/(SRP!$C$21:$C$25&gt;=E2985),SRP!$D$21:$D$25)*(G2985/100)*(E2985/1000)),
IF(AND(C2985="Ready to Drink",D2985="RTD-One Pour Cocktail&gt;7%&lt;=14.5"),
SUM(LOOKUP(2,1/(SRP!$B$16:$B$20&lt;=E2985)/(SRP!$C$16:$C$20&gt;=E2985),SRP!$D$16:$D$20)*(G2985/100)*(E2985/1000)),
IF(C2985="Ready to Drink",
SUM(LOOKUP(2,1/(SRP!$B$11:$B$15&lt;=E2985)/(SRP!$C$11:$C$15&gt;=E2985),SRP!$D$11:$D$15)*(G2985/100)*(E2985/1000)),
0)))))),2)</f>
        <v>7.9</v>
      </c>
      <c r="L2985" s="173" t="str">
        <f t="shared" si="46"/>
        <v>Wine750</v>
      </c>
      <c r="M2985" s="154">
        <f>VLOOKUP(L2985,'Slope %'!C:D,2,0)</f>
        <v>0.1</v>
      </c>
    </row>
    <row r="2986" spans="1:13" x14ac:dyDescent="0.25">
      <c r="A2986" s="169">
        <v>43723</v>
      </c>
      <c r="B2986" s="170" t="s">
        <v>2491</v>
      </c>
      <c r="C2986" s="170" t="s">
        <v>11</v>
      </c>
      <c r="D2986" s="170" t="s">
        <v>303</v>
      </c>
      <c r="E2986" s="170">
        <v>473</v>
      </c>
      <c r="F2986" s="170">
        <v>24</v>
      </c>
      <c r="G2986" s="171">
        <v>9.3000000000000007</v>
      </c>
      <c r="H2986" s="170" t="s">
        <v>1556</v>
      </c>
      <c r="I2986" s="171">
        <v>4.8899999999999997</v>
      </c>
      <c r="J2986" s="169">
        <v>1</v>
      </c>
      <c r="K2986" s="154" cm="1">
        <f t="array" ref="K2986">ROUND(
IF(C2986="Beer",
SUM(LOOKUP(2,1/(SRP!$B$8:$B$10&lt;=E2986)/(SRP!$C$8:$C$10&gt;=E2986),SRP!$D$8:$D$10)*(G2986/100)*(E2986/1000)),
IF(C2986="Spirits",
SUM(LOOKUP(2,1/(SRP!$B$2:$B$7&lt;=E2986)/(SRP!$C$2:$C$7&gt;=E2986),SRP!$D$2:$D$7)*(G2986/100)*(E2986/1000)),
IF(AND(C2986="Wine",D2986="Fortified Wines"),
SUM(LOOKUP(2,1/(SRP!$B$26:$B$29&lt;=E2986)/(SRP!$C$26:$C$29&gt;=E2986),SRP!$D$26:$D$29)*(G2986/100)*(E2986/1000)),
IF(C2986="Wine",
SUM(LOOKUP(2,1/(SRP!$B$21:$B$25&lt;=E2986)/(SRP!$C$21:$C$25&gt;=E2986),SRP!$D$21:$D$25)*(G2986/100)*(E2986/1000)),
IF(AND(C2986="Ready to Drink",D2986="RTD-One Pour Cocktail&gt;7%&lt;=14.5"),
SUM(LOOKUP(2,1/(SRP!$B$16:$B$20&lt;=E2986)/(SRP!$C$16:$C$20&gt;=E2986),SRP!$D$16:$D$20)*(G2986/100)*(E2986/1000)),
IF(C2986="Ready to Drink",
SUM(LOOKUP(2,1/(SRP!$B$11:$B$15&lt;=E2986)/(SRP!$C$11:$C$15&gt;=E2986),SRP!$D$11:$D$15)*(G2986/100)*(E2986/1000)),
0)))))),2)</f>
        <v>3.43</v>
      </c>
      <c r="L2986" s="173" t="str">
        <f t="shared" si="46"/>
        <v>Beer473</v>
      </c>
      <c r="M2986" s="154">
        <f>VLOOKUP(L2986,'Slope %'!C:D,2,0)</f>
        <v>0.12</v>
      </c>
    </row>
    <row r="2987" spans="1:13" x14ac:dyDescent="0.25">
      <c r="A2987" s="169">
        <v>43723</v>
      </c>
      <c r="B2987" s="170" t="s">
        <v>2491</v>
      </c>
      <c r="C2987" s="170" t="s">
        <v>11</v>
      </c>
      <c r="D2987" s="170" t="s">
        <v>303</v>
      </c>
      <c r="E2987" s="170">
        <v>473</v>
      </c>
      <c r="F2987" s="170">
        <v>24</v>
      </c>
      <c r="G2987" s="171">
        <v>9.3000000000000007</v>
      </c>
      <c r="H2987" s="170" t="s">
        <v>1556</v>
      </c>
      <c r="I2987" s="171">
        <v>4.8899999999999997</v>
      </c>
      <c r="J2987" s="169">
        <v>1</v>
      </c>
      <c r="K2987" s="154" cm="1">
        <f t="array" ref="K2987">ROUND(
IF(C2987="Beer",
SUM(LOOKUP(2,1/(SRP!$B$8:$B$10&lt;=E2987)/(SRP!$C$8:$C$10&gt;=E2987),SRP!$D$8:$D$10)*(G2987/100)*(E2987/1000)),
IF(C2987="Spirits",
SUM(LOOKUP(2,1/(SRP!$B$2:$B$7&lt;=E2987)/(SRP!$C$2:$C$7&gt;=E2987),SRP!$D$2:$D$7)*(G2987/100)*(E2987/1000)),
IF(AND(C2987="Wine",D2987="Fortified Wines"),
SUM(LOOKUP(2,1/(SRP!$B$26:$B$29&lt;=E2987)/(SRP!$C$26:$C$29&gt;=E2987),SRP!$D$26:$D$29)*(G2987/100)*(E2987/1000)),
IF(C2987="Wine",
SUM(LOOKUP(2,1/(SRP!$B$21:$B$25&lt;=E2987)/(SRP!$C$21:$C$25&gt;=E2987),SRP!$D$21:$D$25)*(G2987/100)*(E2987/1000)),
IF(AND(C2987="Ready to Drink",D2987="RTD-One Pour Cocktail&gt;7%&lt;=14.5"),
SUM(LOOKUP(2,1/(SRP!$B$16:$B$20&lt;=E2987)/(SRP!$C$16:$C$20&gt;=E2987),SRP!$D$16:$D$20)*(G2987/100)*(E2987/1000)),
IF(C2987="Ready to Drink",
SUM(LOOKUP(2,1/(SRP!$B$11:$B$15&lt;=E2987)/(SRP!$C$11:$C$15&gt;=E2987),SRP!$D$11:$D$15)*(G2987/100)*(E2987/1000)),
0)))))),2)</f>
        <v>3.43</v>
      </c>
      <c r="L2987" s="173" t="str">
        <f t="shared" si="46"/>
        <v>Beer473</v>
      </c>
      <c r="M2987" s="154">
        <f>VLOOKUP(L2987,'Slope %'!C:D,2,0)</f>
        <v>0.12</v>
      </c>
    </row>
    <row r="2988" spans="1:13" x14ac:dyDescent="0.25">
      <c r="A2988" s="169">
        <v>43725</v>
      </c>
      <c r="B2988" s="170" t="s">
        <v>2492</v>
      </c>
      <c r="C2988" s="170" t="s">
        <v>11</v>
      </c>
      <c r="D2988" s="170" t="s">
        <v>267</v>
      </c>
      <c r="E2988" s="170">
        <v>1892</v>
      </c>
      <c r="F2988" s="170">
        <v>6</v>
      </c>
      <c r="G2988" s="171">
        <v>5</v>
      </c>
      <c r="H2988" s="170" t="s">
        <v>824</v>
      </c>
      <c r="I2988" s="171">
        <v>16.989999999999998</v>
      </c>
      <c r="J2988" s="169">
        <v>4</v>
      </c>
      <c r="K2988" s="154" cm="1">
        <f t="array" ref="K2988">ROUND(
IF(C2988="Beer",
SUM(LOOKUP(2,1/(SRP!$B$8:$B$10&lt;=E2988)/(SRP!$C$8:$C$10&gt;=E2988),SRP!$D$8:$D$10)*(G2988/100)*(E2988/1000)),
IF(C2988="Spirits",
SUM(LOOKUP(2,1/(SRP!$B$2:$B$7&lt;=E2988)/(SRP!$C$2:$C$7&gt;=E2988),SRP!$D$2:$D$7)*(G2988/100)*(E2988/1000)),
IF(AND(C2988="Wine",D2988="Fortified Wines"),
SUM(LOOKUP(2,1/(SRP!$B$26:$B$29&lt;=E2988)/(SRP!$C$26:$C$29&gt;=E2988),SRP!$D$26:$D$29)*(G2988/100)*(E2988/1000)),
IF(C2988="Wine",
SUM(LOOKUP(2,1/(SRP!$B$21:$B$25&lt;=E2988)/(SRP!$C$21:$C$25&gt;=E2988),SRP!$D$21:$D$25)*(G2988/100)*(E2988/1000)),
IF(AND(C2988="Ready to Drink",D2988="RTD-One Pour Cocktail&gt;7%&lt;=14.5"),
SUM(LOOKUP(2,1/(SRP!$B$16:$B$20&lt;=E2988)/(SRP!$C$16:$C$20&gt;=E2988),SRP!$D$16:$D$20)*(G2988/100)*(E2988/1000)),
IF(C2988="Ready to Drink",
SUM(LOOKUP(2,1/(SRP!$B$11:$B$15&lt;=E2988)/(SRP!$C$11:$C$15&gt;=E2988),SRP!$D$11:$D$15)*(G2988/100)*(E2988/1000)),
0)))))),2)</f>
        <v>7.39</v>
      </c>
      <c r="L2988" s="173" t="str">
        <f t="shared" si="46"/>
        <v>Beer1892</v>
      </c>
      <c r="M2988" s="154">
        <f>VLOOKUP(L2988,'Slope %'!C:D,2,0)</f>
        <v>0.1</v>
      </c>
    </row>
    <row r="2989" spans="1:13" x14ac:dyDescent="0.25">
      <c r="A2989" s="169">
        <v>43725</v>
      </c>
      <c r="B2989" s="170" t="s">
        <v>2492</v>
      </c>
      <c r="C2989" s="170" t="s">
        <v>11</v>
      </c>
      <c r="D2989" s="170" t="s">
        <v>267</v>
      </c>
      <c r="E2989" s="170">
        <v>1892</v>
      </c>
      <c r="F2989" s="170">
        <v>6</v>
      </c>
      <c r="G2989" s="171">
        <v>5</v>
      </c>
      <c r="H2989" s="170" t="s">
        <v>824</v>
      </c>
      <c r="I2989" s="171">
        <v>16.989999999999998</v>
      </c>
      <c r="J2989" s="169">
        <v>4</v>
      </c>
      <c r="K2989" s="154" cm="1">
        <f t="array" ref="K2989">ROUND(
IF(C2989="Beer",
SUM(LOOKUP(2,1/(SRP!$B$8:$B$10&lt;=E2989)/(SRP!$C$8:$C$10&gt;=E2989),SRP!$D$8:$D$10)*(G2989/100)*(E2989/1000)),
IF(C2989="Spirits",
SUM(LOOKUP(2,1/(SRP!$B$2:$B$7&lt;=E2989)/(SRP!$C$2:$C$7&gt;=E2989),SRP!$D$2:$D$7)*(G2989/100)*(E2989/1000)),
IF(AND(C2989="Wine",D2989="Fortified Wines"),
SUM(LOOKUP(2,1/(SRP!$B$26:$B$29&lt;=E2989)/(SRP!$C$26:$C$29&gt;=E2989),SRP!$D$26:$D$29)*(G2989/100)*(E2989/1000)),
IF(C2989="Wine",
SUM(LOOKUP(2,1/(SRP!$B$21:$B$25&lt;=E2989)/(SRP!$C$21:$C$25&gt;=E2989),SRP!$D$21:$D$25)*(G2989/100)*(E2989/1000)),
IF(AND(C2989="Ready to Drink",D2989="RTD-One Pour Cocktail&gt;7%&lt;=14.5"),
SUM(LOOKUP(2,1/(SRP!$B$16:$B$20&lt;=E2989)/(SRP!$C$16:$C$20&gt;=E2989),SRP!$D$16:$D$20)*(G2989/100)*(E2989/1000)),
IF(C2989="Ready to Drink",
SUM(LOOKUP(2,1/(SRP!$B$11:$B$15&lt;=E2989)/(SRP!$C$11:$C$15&gt;=E2989),SRP!$D$11:$D$15)*(G2989/100)*(E2989/1000)),
0)))))),2)</f>
        <v>7.39</v>
      </c>
      <c r="L2989" s="173" t="str">
        <f t="shared" si="46"/>
        <v>Beer1892</v>
      </c>
      <c r="M2989" s="154">
        <f>VLOOKUP(L2989,'Slope %'!C:D,2,0)</f>
        <v>0.1</v>
      </c>
    </row>
    <row r="2990" spans="1:13" x14ac:dyDescent="0.25">
      <c r="A2990" s="169">
        <v>43727</v>
      </c>
      <c r="B2990" s="170" t="s">
        <v>2493</v>
      </c>
      <c r="C2990" s="170" t="s">
        <v>11</v>
      </c>
      <c r="D2990" s="170" t="s">
        <v>12</v>
      </c>
      <c r="E2990" s="170">
        <v>473</v>
      </c>
      <c r="F2990" s="170">
        <v>24</v>
      </c>
      <c r="G2990" s="171">
        <v>5</v>
      </c>
      <c r="H2990" s="170" t="s">
        <v>1457</v>
      </c>
      <c r="I2990" s="171">
        <v>4.75</v>
      </c>
      <c r="J2990" s="169">
        <v>1</v>
      </c>
      <c r="K2990" s="154" cm="1">
        <f t="array" ref="K2990">ROUND(
IF(C2990="Beer",
SUM(LOOKUP(2,1/(SRP!$B$8:$B$10&lt;=E2990)/(SRP!$C$8:$C$10&gt;=E2990),SRP!$D$8:$D$10)*(G2990/100)*(E2990/1000)),
IF(C2990="Spirits",
SUM(LOOKUP(2,1/(SRP!$B$2:$B$7&lt;=E2990)/(SRP!$C$2:$C$7&gt;=E2990),SRP!$D$2:$D$7)*(G2990/100)*(E2990/1000)),
IF(AND(C2990="Wine",D2990="Fortified Wines"),
SUM(LOOKUP(2,1/(SRP!$B$26:$B$29&lt;=E2990)/(SRP!$C$26:$C$29&gt;=E2990),SRP!$D$26:$D$29)*(G2990/100)*(E2990/1000)),
IF(C2990="Wine",
SUM(LOOKUP(2,1/(SRP!$B$21:$B$25&lt;=E2990)/(SRP!$C$21:$C$25&gt;=E2990),SRP!$D$21:$D$25)*(G2990/100)*(E2990/1000)),
IF(AND(C2990="Ready to Drink",D2990="RTD-One Pour Cocktail&gt;7%&lt;=14.5"),
SUM(LOOKUP(2,1/(SRP!$B$16:$B$20&lt;=E2990)/(SRP!$C$16:$C$20&gt;=E2990),SRP!$D$16:$D$20)*(G2990/100)*(E2990/1000)),
IF(C2990="Ready to Drink",
SUM(LOOKUP(2,1/(SRP!$B$11:$B$15&lt;=E2990)/(SRP!$C$11:$C$15&gt;=E2990),SRP!$D$11:$D$15)*(G2990/100)*(E2990/1000)),
0)))))),2)</f>
        <v>1.85</v>
      </c>
      <c r="L2990" s="173" t="str">
        <f t="shared" si="46"/>
        <v>Beer473</v>
      </c>
      <c r="M2990" s="154">
        <f>VLOOKUP(L2990,'Slope %'!C:D,2,0)</f>
        <v>0.12</v>
      </c>
    </row>
    <row r="2991" spans="1:13" x14ac:dyDescent="0.25">
      <c r="A2991" s="169">
        <v>43727</v>
      </c>
      <c r="B2991" s="170" t="s">
        <v>2493</v>
      </c>
      <c r="C2991" s="170" t="s">
        <v>11</v>
      </c>
      <c r="D2991" s="170" t="s">
        <v>12</v>
      </c>
      <c r="E2991" s="170">
        <v>473</v>
      </c>
      <c r="F2991" s="170">
        <v>24</v>
      </c>
      <c r="G2991" s="171">
        <v>5</v>
      </c>
      <c r="H2991" s="170" t="s">
        <v>1457</v>
      </c>
      <c r="I2991" s="171">
        <v>4.75</v>
      </c>
      <c r="J2991" s="169">
        <v>1</v>
      </c>
      <c r="K2991" s="154" cm="1">
        <f t="array" ref="K2991">ROUND(
IF(C2991="Beer",
SUM(LOOKUP(2,1/(SRP!$B$8:$B$10&lt;=E2991)/(SRP!$C$8:$C$10&gt;=E2991),SRP!$D$8:$D$10)*(G2991/100)*(E2991/1000)),
IF(C2991="Spirits",
SUM(LOOKUP(2,1/(SRP!$B$2:$B$7&lt;=E2991)/(SRP!$C$2:$C$7&gt;=E2991),SRP!$D$2:$D$7)*(G2991/100)*(E2991/1000)),
IF(AND(C2991="Wine",D2991="Fortified Wines"),
SUM(LOOKUP(2,1/(SRP!$B$26:$B$29&lt;=E2991)/(SRP!$C$26:$C$29&gt;=E2991),SRP!$D$26:$D$29)*(G2991/100)*(E2991/1000)),
IF(C2991="Wine",
SUM(LOOKUP(2,1/(SRP!$B$21:$B$25&lt;=E2991)/(SRP!$C$21:$C$25&gt;=E2991),SRP!$D$21:$D$25)*(G2991/100)*(E2991/1000)),
IF(AND(C2991="Ready to Drink",D2991="RTD-One Pour Cocktail&gt;7%&lt;=14.5"),
SUM(LOOKUP(2,1/(SRP!$B$16:$B$20&lt;=E2991)/(SRP!$C$16:$C$20&gt;=E2991),SRP!$D$16:$D$20)*(G2991/100)*(E2991/1000)),
IF(C2991="Ready to Drink",
SUM(LOOKUP(2,1/(SRP!$B$11:$B$15&lt;=E2991)/(SRP!$C$11:$C$15&gt;=E2991),SRP!$D$11:$D$15)*(G2991/100)*(E2991/1000)),
0)))))),2)</f>
        <v>1.85</v>
      </c>
      <c r="L2991" s="173" t="str">
        <f t="shared" si="46"/>
        <v>Beer473</v>
      </c>
      <c r="M2991" s="154">
        <f>VLOOKUP(L2991,'Slope %'!C:D,2,0)</f>
        <v>0.12</v>
      </c>
    </row>
    <row r="2992" spans="1:13" x14ac:dyDescent="0.25">
      <c r="A2992" s="169">
        <v>43764</v>
      </c>
      <c r="B2992" s="170" t="s">
        <v>2494</v>
      </c>
      <c r="C2992" s="170" t="s">
        <v>15</v>
      </c>
      <c r="D2992" s="170" t="s">
        <v>225</v>
      </c>
      <c r="E2992" s="170">
        <v>50</v>
      </c>
      <c r="F2992" s="170">
        <v>60</v>
      </c>
      <c r="G2992" s="171">
        <v>35</v>
      </c>
      <c r="H2992" s="170" t="s">
        <v>446</v>
      </c>
      <c r="I2992" s="171">
        <v>3.37</v>
      </c>
      <c r="J2992" s="169">
        <v>1</v>
      </c>
      <c r="K2992" s="154" cm="1">
        <f t="array" ref="K2992">ROUND(
IF(C2992="Beer",
SUM(LOOKUP(2,1/(SRP!$B$8:$B$10&lt;=E2992)/(SRP!$C$8:$C$10&gt;=E2992),SRP!$D$8:$D$10)*(G2992/100)*(E2992/1000)),
IF(C2992="Spirits",
SUM(LOOKUP(2,1/(SRP!$B$2:$B$7&lt;=E2992)/(SRP!$C$2:$C$7&gt;=E2992),SRP!$D$2:$D$7)*(G2992/100)*(E2992/1000)),
IF(AND(C2992="Wine",D2992="Fortified Wines"),
SUM(LOOKUP(2,1/(SRP!$B$26:$B$29&lt;=E2992)/(SRP!$C$26:$C$29&gt;=E2992),SRP!$D$26:$D$29)*(G2992/100)*(E2992/1000)),
IF(C2992="Wine",
SUM(LOOKUP(2,1/(SRP!$B$21:$B$25&lt;=E2992)/(SRP!$C$21:$C$25&gt;=E2992),SRP!$D$21:$D$25)*(G2992/100)*(E2992/1000)),
IF(AND(C2992="Ready to Drink",D2992="RTD-One Pour Cocktail&gt;7%&lt;=14.5"),
SUM(LOOKUP(2,1/(SRP!$B$16:$B$20&lt;=E2992)/(SRP!$C$16:$C$20&gt;=E2992),SRP!$D$16:$D$20)*(G2992/100)*(E2992/1000)),
IF(C2992="Ready to Drink",
SUM(LOOKUP(2,1/(SRP!$B$11:$B$15&lt;=E2992)/(SRP!$C$11:$C$15&gt;=E2992),SRP!$D$11:$D$15)*(G2992/100)*(E2992/1000)),
0)))))),2)</f>
        <v>2.35</v>
      </c>
      <c r="L2992" s="173" t="str">
        <f t="shared" si="46"/>
        <v>Spirits50</v>
      </c>
      <c r="M2992" s="154">
        <f>VLOOKUP(L2992,'Slope %'!C:D,2,0)</f>
        <v>0.1</v>
      </c>
    </row>
    <row r="2993" spans="1:13" x14ac:dyDescent="0.25">
      <c r="A2993" s="169">
        <v>43776</v>
      </c>
      <c r="B2993" s="170" t="s">
        <v>2495</v>
      </c>
      <c r="C2993" s="170" t="s">
        <v>15</v>
      </c>
      <c r="D2993" s="170" t="s">
        <v>198</v>
      </c>
      <c r="E2993" s="170">
        <v>750</v>
      </c>
      <c r="F2993" s="170">
        <v>6</v>
      </c>
      <c r="G2993" s="171">
        <v>40</v>
      </c>
      <c r="H2993" s="170" t="s">
        <v>378</v>
      </c>
      <c r="I2993" s="171">
        <v>73.989999999999995</v>
      </c>
      <c r="J2993" s="169">
        <v>1</v>
      </c>
      <c r="K2993" s="154" cm="1">
        <f t="array" ref="K2993">ROUND(
IF(C2993="Beer",
SUM(LOOKUP(2,1/(SRP!$B$8:$B$10&lt;=E2993)/(SRP!$C$8:$C$10&gt;=E2993),SRP!$D$8:$D$10)*(G2993/100)*(E2993/1000)),
IF(C2993="Spirits",
SUM(LOOKUP(2,1/(SRP!$B$2:$B$7&lt;=E2993)/(SRP!$C$2:$C$7&gt;=E2993),SRP!$D$2:$D$7)*(G2993/100)*(E2993/1000)),
IF(AND(C2993="Wine",D2993="Fortified Wines"),
SUM(LOOKUP(2,1/(SRP!$B$26:$B$29&lt;=E2993)/(SRP!$C$26:$C$29&gt;=E2993),SRP!$D$26:$D$29)*(G2993/100)*(E2993/1000)),
IF(C2993="Wine",
SUM(LOOKUP(2,1/(SRP!$B$21:$B$25&lt;=E2993)/(SRP!$C$21:$C$25&gt;=E2993),SRP!$D$21:$D$25)*(G2993/100)*(E2993/1000)),
IF(AND(C2993="Ready to Drink",D2993="RTD-One Pour Cocktail&gt;7%&lt;=14.5"),
SUM(LOOKUP(2,1/(SRP!$B$16:$B$20&lt;=E2993)/(SRP!$C$16:$C$20&gt;=E2993),SRP!$D$16:$D$20)*(G2993/100)*(E2993/1000)),
IF(C2993="Ready to Drink",
SUM(LOOKUP(2,1/(SRP!$B$11:$B$15&lt;=E2993)/(SRP!$C$11:$C$15&gt;=E2993),SRP!$D$11:$D$15)*(G2993/100)*(E2993/1000)),
0)))))),2)</f>
        <v>23.42</v>
      </c>
      <c r="L2993" s="173" t="str">
        <f t="shared" si="46"/>
        <v>Spirits750</v>
      </c>
      <c r="M2993" s="154">
        <f>VLOOKUP(L2993,'Slope %'!C:D,2,0)</f>
        <v>7.0000000000000007E-2</v>
      </c>
    </row>
    <row r="2994" spans="1:13" x14ac:dyDescent="0.25">
      <c r="A2994" s="169">
        <v>43803</v>
      </c>
      <c r="B2994" s="170" t="s">
        <v>2496</v>
      </c>
      <c r="C2994" s="170" t="s">
        <v>11</v>
      </c>
      <c r="D2994" s="170" t="s">
        <v>303</v>
      </c>
      <c r="E2994" s="170">
        <v>3784</v>
      </c>
      <c r="F2994" s="170">
        <v>3</v>
      </c>
      <c r="G2994" s="171">
        <v>7.1</v>
      </c>
      <c r="H2994" s="170" t="s">
        <v>105</v>
      </c>
      <c r="I2994" s="171">
        <v>31.99</v>
      </c>
      <c r="J2994" s="169">
        <v>8</v>
      </c>
      <c r="K2994" s="154" cm="1">
        <f t="array" ref="K2994">ROUND(
IF(C2994="Beer",
SUM(LOOKUP(2,1/(SRP!$B$8:$B$10&lt;=E2994)/(SRP!$C$8:$C$10&gt;=E2994),SRP!$D$8:$D$10)*(G2994/100)*(E2994/1000)),
IF(C2994="Spirits",
SUM(LOOKUP(2,1/(SRP!$B$2:$B$7&lt;=E2994)/(SRP!$C$2:$C$7&gt;=E2994),SRP!$D$2:$D$7)*(G2994/100)*(E2994/1000)),
IF(AND(C2994="Wine",D2994="Fortified Wines"),
SUM(LOOKUP(2,1/(SRP!$B$26:$B$29&lt;=E2994)/(SRP!$C$26:$C$29&gt;=E2994),SRP!$D$26:$D$29)*(G2994/100)*(E2994/1000)),
IF(C2994="Wine",
SUM(LOOKUP(2,1/(SRP!$B$21:$B$25&lt;=E2994)/(SRP!$C$21:$C$25&gt;=E2994),SRP!$D$21:$D$25)*(G2994/100)*(E2994/1000)),
IF(AND(C2994="Ready to Drink",D2994="RTD-One Pour Cocktail&gt;7%&lt;=14.5"),
SUM(LOOKUP(2,1/(SRP!$B$16:$B$20&lt;=E2994)/(SRP!$C$16:$C$20&gt;=E2994),SRP!$D$16:$D$20)*(G2994/100)*(E2994/1000)),
IF(C2994="Ready to Drink",
SUM(LOOKUP(2,1/(SRP!$B$11:$B$15&lt;=E2994)/(SRP!$C$11:$C$15&gt;=E2994),SRP!$D$11:$D$15)*(G2994/100)*(E2994/1000)),
0)))))),2)</f>
        <v>20.97</v>
      </c>
      <c r="L2994" s="173" t="str">
        <f t="shared" si="46"/>
        <v>Beer3784</v>
      </c>
      <c r="M2994" s="154">
        <f>VLOOKUP(L2994,'Slope %'!C:D,2,0)</f>
        <v>7.0000000000000007E-2</v>
      </c>
    </row>
    <row r="2995" spans="1:13" x14ac:dyDescent="0.25">
      <c r="A2995" s="169">
        <v>43803</v>
      </c>
      <c r="B2995" s="170" t="s">
        <v>2496</v>
      </c>
      <c r="C2995" s="170" t="s">
        <v>11</v>
      </c>
      <c r="D2995" s="170" t="s">
        <v>303</v>
      </c>
      <c r="E2995" s="170">
        <v>3784</v>
      </c>
      <c r="F2995" s="170">
        <v>3</v>
      </c>
      <c r="G2995" s="171">
        <v>7.1</v>
      </c>
      <c r="H2995" s="170" t="s">
        <v>105</v>
      </c>
      <c r="I2995" s="171">
        <v>31.99</v>
      </c>
      <c r="J2995" s="169">
        <v>8</v>
      </c>
      <c r="K2995" s="154" cm="1">
        <f t="array" ref="K2995">ROUND(
IF(C2995="Beer",
SUM(LOOKUP(2,1/(SRP!$B$8:$B$10&lt;=E2995)/(SRP!$C$8:$C$10&gt;=E2995),SRP!$D$8:$D$10)*(G2995/100)*(E2995/1000)),
IF(C2995="Spirits",
SUM(LOOKUP(2,1/(SRP!$B$2:$B$7&lt;=E2995)/(SRP!$C$2:$C$7&gt;=E2995),SRP!$D$2:$D$7)*(G2995/100)*(E2995/1000)),
IF(AND(C2995="Wine",D2995="Fortified Wines"),
SUM(LOOKUP(2,1/(SRP!$B$26:$B$29&lt;=E2995)/(SRP!$C$26:$C$29&gt;=E2995),SRP!$D$26:$D$29)*(G2995/100)*(E2995/1000)),
IF(C2995="Wine",
SUM(LOOKUP(2,1/(SRP!$B$21:$B$25&lt;=E2995)/(SRP!$C$21:$C$25&gt;=E2995),SRP!$D$21:$D$25)*(G2995/100)*(E2995/1000)),
IF(AND(C2995="Ready to Drink",D2995="RTD-One Pour Cocktail&gt;7%&lt;=14.5"),
SUM(LOOKUP(2,1/(SRP!$B$16:$B$20&lt;=E2995)/(SRP!$C$16:$C$20&gt;=E2995),SRP!$D$16:$D$20)*(G2995/100)*(E2995/1000)),
IF(C2995="Ready to Drink",
SUM(LOOKUP(2,1/(SRP!$B$11:$B$15&lt;=E2995)/(SRP!$C$11:$C$15&gt;=E2995),SRP!$D$11:$D$15)*(G2995/100)*(E2995/1000)),
0)))))),2)</f>
        <v>20.97</v>
      </c>
      <c r="L2995" s="173" t="str">
        <f t="shared" si="46"/>
        <v>Beer3784</v>
      </c>
      <c r="M2995" s="154">
        <f>VLOOKUP(L2995,'Slope %'!C:D,2,0)</f>
        <v>7.0000000000000007E-2</v>
      </c>
    </row>
    <row r="2996" spans="1:13" x14ac:dyDescent="0.25">
      <c r="A2996" s="169">
        <v>43806</v>
      </c>
      <c r="B2996" s="170" t="s">
        <v>2497</v>
      </c>
      <c r="C2996" s="170" t="s">
        <v>11</v>
      </c>
      <c r="D2996" s="170" t="s">
        <v>474</v>
      </c>
      <c r="E2996" s="170">
        <v>4260</v>
      </c>
      <c r="F2996" s="170">
        <v>2</v>
      </c>
      <c r="G2996" s="171">
        <v>4</v>
      </c>
      <c r="H2996" s="170" t="s">
        <v>824</v>
      </c>
      <c r="I2996" s="171">
        <v>24.49</v>
      </c>
      <c r="J2996" s="169">
        <v>12</v>
      </c>
      <c r="K2996" s="154" cm="1">
        <f t="array" ref="K2996">ROUND(
IF(C2996="Beer",
SUM(LOOKUP(2,1/(SRP!$B$8:$B$10&lt;=E2996)/(SRP!$C$8:$C$10&gt;=E2996),SRP!$D$8:$D$10)*(G2996/100)*(E2996/1000)),
IF(C2996="Spirits",
SUM(LOOKUP(2,1/(SRP!$B$2:$B$7&lt;=E2996)/(SRP!$C$2:$C$7&gt;=E2996),SRP!$D$2:$D$7)*(G2996/100)*(E2996/1000)),
IF(AND(C2996="Wine",D2996="Fortified Wines"),
SUM(LOOKUP(2,1/(SRP!$B$26:$B$29&lt;=E2996)/(SRP!$C$26:$C$29&gt;=E2996),SRP!$D$26:$D$29)*(G2996/100)*(E2996/1000)),
IF(C2996="Wine",
SUM(LOOKUP(2,1/(SRP!$B$21:$B$25&lt;=E2996)/(SRP!$C$21:$C$25&gt;=E2996),SRP!$D$21:$D$25)*(G2996/100)*(E2996/1000)),
IF(AND(C2996="Ready to Drink",D2996="RTD-One Pour Cocktail&gt;7%&lt;=14.5"),
SUM(LOOKUP(2,1/(SRP!$B$16:$B$20&lt;=E2996)/(SRP!$C$16:$C$20&gt;=E2996),SRP!$D$16:$D$20)*(G2996/100)*(E2996/1000)),
IF(C2996="Ready to Drink",
SUM(LOOKUP(2,1/(SRP!$B$11:$B$15&lt;=E2996)/(SRP!$C$11:$C$15&gt;=E2996),SRP!$D$11:$D$15)*(G2996/100)*(E2996/1000)),
0)))))),2)</f>
        <v>13.3</v>
      </c>
      <c r="L2996" s="173" t="str">
        <f t="shared" si="46"/>
        <v>Beer4260</v>
      </c>
      <c r="M2996" s="154">
        <f>VLOOKUP(L2996,'Slope %'!C:D,2,0)</f>
        <v>7.0000000000000007E-2</v>
      </c>
    </row>
    <row r="2997" spans="1:13" x14ac:dyDescent="0.25">
      <c r="A2997" s="169">
        <v>43806</v>
      </c>
      <c r="B2997" s="170" t="s">
        <v>2497</v>
      </c>
      <c r="C2997" s="170" t="s">
        <v>11</v>
      </c>
      <c r="D2997" s="170" t="s">
        <v>474</v>
      </c>
      <c r="E2997" s="170">
        <v>4260</v>
      </c>
      <c r="F2997" s="170">
        <v>2</v>
      </c>
      <c r="G2997" s="171">
        <v>4</v>
      </c>
      <c r="H2997" s="170" t="s">
        <v>824</v>
      </c>
      <c r="I2997" s="171">
        <v>24.49</v>
      </c>
      <c r="J2997" s="169">
        <v>12</v>
      </c>
      <c r="K2997" s="154" cm="1">
        <f t="array" ref="K2997">ROUND(
IF(C2997="Beer",
SUM(LOOKUP(2,1/(SRP!$B$8:$B$10&lt;=E2997)/(SRP!$C$8:$C$10&gt;=E2997),SRP!$D$8:$D$10)*(G2997/100)*(E2997/1000)),
IF(C2997="Spirits",
SUM(LOOKUP(2,1/(SRP!$B$2:$B$7&lt;=E2997)/(SRP!$C$2:$C$7&gt;=E2997),SRP!$D$2:$D$7)*(G2997/100)*(E2997/1000)),
IF(AND(C2997="Wine",D2997="Fortified Wines"),
SUM(LOOKUP(2,1/(SRP!$B$26:$B$29&lt;=E2997)/(SRP!$C$26:$C$29&gt;=E2997),SRP!$D$26:$D$29)*(G2997/100)*(E2997/1000)),
IF(C2997="Wine",
SUM(LOOKUP(2,1/(SRP!$B$21:$B$25&lt;=E2997)/(SRP!$C$21:$C$25&gt;=E2997),SRP!$D$21:$D$25)*(G2997/100)*(E2997/1000)),
IF(AND(C2997="Ready to Drink",D2997="RTD-One Pour Cocktail&gt;7%&lt;=14.5"),
SUM(LOOKUP(2,1/(SRP!$B$16:$B$20&lt;=E2997)/(SRP!$C$16:$C$20&gt;=E2997),SRP!$D$16:$D$20)*(G2997/100)*(E2997/1000)),
IF(C2997="Ready to Drink",
SUM(LOOKUP(2,1/(SRP!$B$11:$B$15&lt;=E2997)/(SRP!$C$11:$C$15&gt;=E2997),SRP!$D$11:$D$15)*(G2997/100)*(E2997/1000)),
0)))))),2)</f>
        <v>13.3</v>
      </c>
      <c r="L2997" s="173" t="str">
        <f t="shared" si="46"/>
        <v>Beer4260</v>
      </c>
      <c r="M2997" s="154">
        <f>VLOOKUP(L2997,'Slope %'!C:D,2,0)</f>
        <v>7.0000000000000007E-2</v>
      </c>
    </row>
    <row r="2998" spans="1:13" x14ac:dyDescent="0.25">
      <c r="A2998" s="169">
        <v>43815</v>
      </c>
      <c r="B2998" s="170" t="s">
        <v>2498</v>
      </c>
      <c r="C2998" s="170" t="s">
        <v>24</v>
      </c>
      <c r="D2998" s="170" t="s">
        <v>194</v>
      </c>
      <c r="E2998" s="170">
        <v>750</v>
      </c>
      <c r="F2998" s="170">
        <v>12</v>
      </c>
      <c r="G2998" s="171">
        <v>14.5</v>
      </c>
      <c r="H2998" s="170" t="s">
        <v>32</v>
      </c>
      <c r="I2998" s="171">
        <v>19.989999999999998</v>
      </c>
      <c r="J2998" s="169">
        <v>1</v>
      </c>
      <c r="K2998" s="154" cm="1">
        <f t="array" ref="K2998">ROUND(
IF(C2998="Beer",
SUM(LOOKUP(2,1/(SRP!$B$8:$B$10&lt;=E2998)/(SRP!$C$8:$C$10&gt;=E2998),SRP!$D$8:$D$10)*(G2998/100)*(E2998/1000)),
IF(C2998="Spirits",
SUM(LOOKUP(2,1/(SRP!$B$2:$B$7&lt;=E2998)/(SRP!$C$2:$C$7&gt;=E2998),SRP!$D$2:$D$7)*(G2998/100)*(E2998/1000)),
IF(AND(C2998="Wine",D2998="Fortified Wines"),
SUM(LOOKUP(2,1/(SRP!$B$26:$B$29&lt;=E2998)/(SRP!$C$26:$C$29&gt;=E2998),SRP!$D$26:$D$29)*(G2998/100)*(E2998/1000)),
IF(C2998="Wine",
SUM(LOOKUP(2,1/(SRP!$B$21:$B$25&lt;=E2998)/(SRP!$C$21:$C$25&gt;=E2998),SRP!$D$21:$D$25)*(G2998/100)*(E2998/1000)),
IF(AND(C2998="Ready to Drink",D2998="RTD-One Pour Cocktail&gt;7%&lt;=14.5"),
SUM(LOOKUP(2,1/(SRP!$B$16:$B$20&lt;=E2998)/(SRP!$C$16:$C$20&gt;=E2998),SRP!$D$16:$D$20)*(G2998/100)*(E2998/1000)),
IF(C2998="Ready to Drink",
SUM(LOOKUP(2,1/(SRP!$B$11:$B$15&lt;=E2998)/(SRP!$C$11:$C$15&gt;=E2998),SRP!$D$11:$D$15)*(G2998/100)*(E2998/1000)),
0)))))),2)</f>
        <v>8.49</v>
      </c>
      <c r="L2998" s="173" t="str">
        <f t="shared" si="46"/>
        <v>Wine750</v>
      </c>
      <c r="M2998" s="154">
        <f>VLOOKUP(L2998,'Slope %'!C:D,2,0)</f>
        <v>0.1</v>
      </c>
    </row>
    <row r="2999" spans="1:13" x14ac:dyDescent="0.25">
      <c r="A2999" s="169">
        <v>43816</v>
      </c>
      <c r="B2999" s="170" t="s">
        <v>2499</v>
      </c>
      <c r="C2999" s="170" t="s">
        <v>11</v>
      </c>
      <c r="D2999" s="170" t="s">
        <v>211</v>
      </c>
      <c r="E2999" s="170">
        <v>473</v>
      </c>
      <c r="F2999" s="170">
        <v>24</v>
      </c>
      <c r="G2999" s="171">
        <v>4</v>
      </c>
      <c r="H2999" s="170" t="s">
        <v>1136</v>
      </c>
      <c r="I2999" s="171">
        <v>4.75</v>
      </c>
      <c r="J2999" s="169">
        <v>1</v>
      </c>
      <c r="K2999" s="154" cm="1">
        <f t="array" ref="K2999">ROUND(
IF(C2999="Beer",
SUM(LOOKUP(2,1/(SRP!$B$8:$B$10&lt;=E2999)/(SRP!$C$8:$C$10&gt;=E2999),SRP!$D$8:$D$10)*(G2999/100)*(E2999/1000)),
IF(C2999="Spirits",
SUM(LOOKUP(2,1/(SRP!$B$2:$B$7&lt;=E2999)/(SRP!$C$2:$C$7&gt;=E2999),SRP!$D$2:$D$7)*(G2999/100)*(E2999/1000)),
IF(AND(C2999="Wine",D2999="Fortified Wines"),
SUM(LOOKUP(2,1/(SRP!$B$26:$B$29&lt;=E2999)/(SRP!$C$26:$C$29&gt;=E2999),SRP!$D$26:$D$29)*(G2999/100)*(E2999/1000)),
IF(C2999="Wine",
SUM(LOOKUP(2,1/(SRP!$B$21:$B$25&lt;=E2999)/(SRP!$C$21:$C$25&gt;=E2999),SRP!$D$21:$D$25)*(G2999/100)*(E2999/1000)),
IF(AND(C2999="Ready to Drink",D2999="RTD-One Pour Cocktail&gt;7%&lt;=14.5"),
SUM(LOOKUP(2,1/(SRP!$B$16:$B$20&lt;=E2999)/(SRP!$C$16:$C$20&gt;=E2999),SRP!$D$16:$D$20)*(G2999/100)*(E2999/1000)),
IF(C2999="Ready to Drink",
SUM(LOOKUP(2,1/(SRP!$B$11:$B$15&lt;=E2999)/(SRP!$C$11:$C$15&gt;=E2999),SRP!$D$11:$D$15)*(G2999/100)*(E2999/1000)),
0)))))),2)</f>
        <v>1.48</v>
      </c>
      <c r="L2999" s="173" t="str">
        <f t="shared" si="46"/>
        <v>Beer473</v>
      </c>
      <c r="M2999" s="154">
        <f>VLOOKUP(L2999,'Slope %'!C:D,2,0)</f>
        <v>0.12</v>
      </c>
    </row>
    <row r="3000" spans="1:13" x14ac:dyDescent="0.25">
      <c r="A3000" s="169">
        <v>43816</v>
      </c>
      <c r="B3000" s="170" t="s">
        <v>2499</v>
      </c>
      <c r="C3000" s="170" t="s">
        <v>11</v>
      </c>
      <c r="D3000" s="170" t="s">
        <v>211</v>
      </c>
      <c r="E3000" s="170">
        <v>473</v>
      </c>
      <c r="F3000" s="170">
        <v>24</v>
      </c>
      <c r="G3000" s="171">
        <v>4</v>
      </c>
      <c r="H3000" s="170" t="s">
        <v>1136</v>
      </c>
      <c r="I3000" s="171">
        <v>4.75</v>
      </c>
      <c r="J3000" s="169">
        <v>1</v>
      </c>
      <c r="K3000" s="154" cm="1">
        <f t="array" ref="K3000">ROUND(
IF(C3000="Beer",
SUM(LOOKUP(2,1/(SRP!$B$8:$B$10&lt;=E3000)/(SRP!$C$8:$C$10&gt;=E3000),SRP!$D$8:$D$10)*(G3000/100)*(E3000/1000)),
IF(C3000="Spirits",
SUM(LOOKUP(2,1/(SRP!$B$2:$B$7&lt;=E3000)/(SRP!$C$2:$C$7&gt;=E3000),SRP!$D$2:$D$7)*(G3000/100)*(E3000/1000)),
IF(AND(C3000="Wine",D3000="Fortified Wines"),
SUM(LOOKUP(2,1/(SRP!$B$26:$B$29&lt;=E3000)/(SRP!$C$26:$C$29&gt;=E3000),SRP!$D$26:$D$29)*(G3000/100)*(E3000/1000)),
IF(C3000="Wine",
SUM(LOOKUP(2,1/(SRP!$B$21:$B$25&lt;=E3000)/(SRP!$C$21:$C$25&gt;=E3000),SRP!$D$21:$D$25)*(G3000/100)*(E3000/1000)),
IF(AND(C3000="Ready to Drink",D3000="RTD-One Pour Cocktail&gt;7%&lt;=14.5"),
SUM(LOOKUP(2,1/(SRP!$B$16:$B$20&lt;=E3000)/(SRP!$C$16:$C$20&gt;=E3000),SRP!$D$16:$D$20)*(G3000/100)*(E3000/1000)),
IF(C3000="Ready to Drink",
SUM(LOOKUP(2,1/(SRP!$B$11:$B$15&lt;=E3000)/(SRP!$C$11:$C$15&gt;=E3000),SRP!$D$11:$D$15)*(G3000/100)*(E3000/1000)),
0)))))),2)</f>
        <v>1.48</v>
      </c>
      <c r="L3000" s="173" t="str">
        <f t="shared" si="46"/>
        <v>Beer473</v>
      </c>
      <c r="M3000" s="154">
        <f>VLOOKUP(L3000,'Slope %'!C:D,2,0)</f>
        <v>0.12</v>
      </c>
    </row>
    <row r="3001" spans="1:13" x14ac:dyDescent="0.25">
      <c r="A3001" s="169">
        <v>43850</v>
      </c>
      <c r="B3001" s="170" t="s">
        <v>2500</v>
      </c>
      <c r="C3001" s="170" t="s">
        <v>24</v>
      </c>
      <c r="D3001" s="170" t="s">
        <v>298</v>
      </c>
      <c r="E3001" s="170">
        <v>750</v>
      </c>
      <c r="F3001" s="170">
        <v>6</v>
      </c>
      <c r="G3001" s="171">
        <v>11.5</v>
      </c>
      <c r="H3001" s="170" t="s">
        <v>43</v>
      </c>
      <c r="I3001" s="171">
        <v>19.690000000000001</v>
      </c>
      <c r="J3001" s="169">
        <v>1</v>
      </c>
      <c r="K3001" s="154" cm="1">
        <f t="array" ref="K3001">ROUND(
IF(C3001="Beer",
SUM(LOOKUP(2,1/(SRP!$B$8:$B$10&lt;=E3001)/(SRP!$C$8:$C$10&gt;=E3001),SRP!$D$8:$D$10)*(G3001/100)*(E3001/1000)),
IF(C3001="Spirits",
SUM(LOOKUP(2,1/(SRP!$B$2:$B$7&lt;=E3001)/(SRP!$C$2:$C$7&gt;=E3001),SRP!$D$2:$D$7)*(G3001/100)*(E3001/1000)),
IF(AND(C3001="Wine",D3001="Fortified Wines"),
SUM(LOOKUP(2,1/(SRP!$B$26:$B$29&lt;=E3001)/(SRP!$C$26:$C$29&gt;=E3001),SRP!$D$26:$D$29)*(G3001/100)*(E3001/1000)),
IF(C3001="Wine",
SUM(LOOKUP(2,1/(SRP!$B$21:$B$25&lt;=E3001)/(SRP!$C$21:$C$25&gt;=E3001),SRP!$D$21:$D$25)*(G3001/100)*(E3001/1000)),
IF(AND(C3001="Ready to Drink",D3001="RTD-One Pour Cocktail&gt;7%&lt;=14.5"),
SUM(LOOKUP(2,1/(SRP!$B$16:$B$20&lt;=E3001)/(SRP!$C$16:$C$20&gt;=E3001),SRP!$D$16:$D$20)*(G3001/100)*(E3001/1000)),
IF(C3001="Ready to Drink",
SUM(LOOKUP(2,1/(SRP!$B$11:$B$15&lt;=E3001)/(SRP!$C$11:$C$15&gt;=E3001),SRP!$D$11:$D$15)*(G3001/100)*(E3001/1000)),
0)))))),2)</f>
        <v>6.73</v>
      </c>
      <c r="L3001" s="173" t="str">
        <f t="shared" si="46"/>
        <v>Wine750</v>
      </c>
      <c r="M3001" s="154">
        <f>VLOOKUP(L3001,'Slope %'!C:D,2,0)</f>
        <v>0.1</v>
      </c>
    </row>
    <row r="3002" spans="1:13" x14ac:dyDescent="0.25">
      <c r="A3002" s="169">
        <v>43851</v>
      </c>
      <c r="B3002" s="170" t="s">
        <v>2501</v>
      </c>
      <c r="C3002" s="170" t="s">
        <v>11</v>
      </c>
      <c r="D3002" s="170" t="s">
        <v>474</v>
      </c>
      <c r="E3002" s="170">
        <v>473</v>
      </c>
      <c r="F3002" s="170">
        <v>24</v>
      </c>
      <c r="G3002" s="171">
        <v>5</v>
      </c>
      <c r="H3002" s="170" t="s">
        <v>747</v>
      </c>
      <c r="I3002" s="171">
        <v>3.99</v>
      </c>
      <c r="J3002" s="169">
        <v>1</v>
      </c>
      <c r="K3002" s="154" cm="1">
        <f t="array" ref="K3002">ROUND(
IF(C3002="Beer",
SUM(LOOKUP(2,1/(SRP!$B$8:$B$10&lt;=E3002)/(SRP!$C$8:$C$10&gt;=E3002),SRP!$D$8:$D$10)*(G3002/100)*(E3002/1000)),
IF(C3002="Spirits",
SUM(LOOKUP(2,1/(SRP!$B$2:$B$7&lt;=E3002)/(SRP!$C$2:$C$7&gt;=E3002),SRP!$D$2:$D$7)*(G3002/100)*(E3002/1000)),
IF(AND(C3002="Wine",D3002="Fortified Wines"),
SUM(LOOKUP(2,1/(SRP!$B$26:$B$29&lt;=E3002)/(SRP!$C$26:$C$29&gt;=E3002),SRP!$D$26:$D$29)*(G3002/100)*(E3002/1000)),
IF(C3002="Wine",
SUM(LOOKUP(2,1/(SRP!$B$21:$B$25&lt;=E3002)/(SRP!$C$21:$C$25&gt;=E3002),SRP!$D$21:$D$25)*(G3002/100)*(E3002/1000)),
IF(AND(C3002="Ready to Drink",D3002="RTD-One Pour Cocktail&gt;7%&lt;=14.5"),
SUM(LOOKUP(2,1/(SRP!$B$16:$B$20&lt;=E3002)/(SRP!$C$16:$C$20&gt;=E3002),SRP!$D$16:$D$20)*(G3002/100)*(E3002/1000)),
IF(C3002="Ready to Drink",
SUM(LOOKUP(2,1/(SRP!$B$11:$B$15&lt;=E3002)/(SRP!$C$11:$C$15&gt;=E3002),SRP!$D$11:$D$15)*(G3002/100)*(E3002/1000)),
0)))))),2)</f>
        <v>1.85</v>
      </c>
      <c r="L3002" s="173" t="str">
        <f t="shared" si="46"/>
        <v>Beer473</v>
      </c>
      <c r="M3002" s="154">
        <f>VLOOKUP(L3002,'Slope %'!C:D,2,0)</f>
        <v>0.12</v>
      </c>
    </row>
    <row r="3003" spans="1:13" x14ac:dyDescent="0.25">
      <c r="A3003" s="169">
        <v>43851</v>
      </c>
      <c r="B3003" s="170" t="s">
        <v>2501</v>
      </c>
      <c r="C3003" s="170" t="s">
        <v>11</v>
      </c>
      <c r="D3003" s="170" t="s">
        <v>474</v>
      </c>
      <c r="E3003" s="170">
        <v>473</v>
      </c>
      <c r="F3003" s="170">
        <v>24</v>
      </c>
      <c r="G3003" s="171">
        <v>5</v>
      </c>
      <c r="H3003" s="170" t="s">
        <v>747</v>
      </c>
      <c r="I3003" s="171">
        <v>3.99</v>
      </c>
      <c r="J3003" s="169">
        <v>1</v>
      </c>
      <c r="K3003" s="154" cm="1">
        <f t="array" ref="K3003">ROUND(
IF(C3003="Beer",
SUM(LOOKUP(2,1/(SRP!$B$8:$B$10&lt;=E3003)/(SRP!$C$8:$C$10&gt;=E3003),SRP!$D$8:$D$10)*(G3003/100)*(E3003/1000)),
IF(C3003="Spirits",
SUM(LOOKUP(2,1/(SRP!$B$2:$B$7&lt;=E3003)/(SRP!$C$2:$C$7&gt;=E3003),SRP!$D$2:$D$7)*(G3003/100)*(E3003/1000)),
IF(AND(C3003="Wine",D3003="Fortified Wines"),
SUM(LOOKUP(2,1/(SRP!$B$26:$B$29&lt;=E3003)/(SRP!$C$26:$C$29&gt;=E3003),SRP!$D$26:$D$29)*(G3003/100)*(E3003/1000)),
IF(C3003="Wine",
SUM(LOOKUP(2,1/(SRP!$B$21:$B$25&lt;=E3003)/(SRP!$C$21:$C$25&gt;=E3003),SRP!$D$21:$D$25)*(G3003/100)*(E3003/1000)),
IF(AND(C3003="Ready to Drink",D3003="RTD-One Pour Cocktail&gt;7%&lt;=14.5"),
SUM(LOOKUP(2,1/(SRP!$B$16:$B$20&lt;=E3003)/(SRP!$C$16:$C$20&gt;=E3003),SRP!$D$16:$D$20)*(G3003/100)*(E3003/1000)),
IF(C3003="Ready to Drink",
SUM(LOOKUP(2,1/(SRP!$B$11:$B$15&lt;=E3003)/(SRP!$C$11:$C$15&gt;=E3003),SRP!$D$11:$D$15)*(G3003/100)*(E3003/1000)),
0)))))),2)</f>
        <v>1.85</v>
      </c>
      <c r="L3003" s="173" t="str">
        <f t="shared" si="46"/>
        <v>Beer473</v>
      </c>
      <c r="M3003" s="154">
        <f>VLOOKUP(L3003,'Slope %'!C:D,2,0)</f>
        <v>0.12</v>
      </c>
    </row>
    <row r="3004" spans="1:13" x14ac:dyDescent="0.25">
      <c r="A3004" s="169">
        <v>43855</v>
      </c>
      <c r="B3004" s="170" t="s">
        <v>2502</v>
      </c>
      <c r="C3004" s="170" t="s">
        <v>11</v>
      </c>
      <c r="D3004" s="170" t="s">
        <v>267</v>
      </c>
      <c r="E3004" s="170">
        <v>473</v>
      </c>
      <c r="F3004" s="170">
        <v>24</v>
      </c>
      <c r="G3004" s="171">
        <v>5.3</v>
      </c>
      <c r="H3004" s="170" t="s">
        <v>2503</v>
      </c>
      <c r="I3004" s="171">
        <v>4.1500000000000004</v>
      </c>
      <c r="J3004" s="169">
        <v>1</v>
      </c>
      <c r="K3004" s="154" cm="1">
        <f t="array" ref="K3004">ROUND(
IF(C3004="Beer",
SUM(LOOKUP(2,1/(SRP!$B$8:$B$10&lt;=E3004)/(SRP!$C$8:$C$10&gt;=E3004),SRP!$D$8:$D$10)*(G3004/100)*(E3004/1000)),
IF(C3004="Spirits",
SUM(LOOKUP(2,1/(SRP!$B$2:$B$7&lt;=E3004)/(SRP!$C$2:$C$7&gt;=E3004),SRP!$D$2:$D$7)*(G3004/100)*(E3004/1000)),
IF(AND(C3004="Wine",D3004="Fortified Wines"),
SUM(LOOKUP(2,1/(SRP!$B$26:$B$29&lt;=E3004)/(SRP!$C$26:$C$29&gt;=E3004),SRP!$D$26:$D$29)*(G3004/100)*(E3004/1000)),
IF(C3004="Wine",
SUM(LOOKUP(2,1/(SRP!$B$21:$B$25&lt;=E3004)/(SRP!$C$21:$C$25&gt;=E3004),SRP!$D$21:$D$25)*(G3004/100)*(E3004/1000)),
IF(AND(C3004="Ready to Drink",D3004="RTD-One Pour Cocktail&gt;7%&lt;=14.5"),
SUM(LOOKUP(2,1/(SRP!$B$16:$B$20&lt;=E3004)/(SRP!$C$16:$C$20&gt;=E3004),SRP!$D$16:$D$20)*(G3004/100)*(E3004/1000)),
IF(C3004="Ready to Drink",
SUM(LOOKUP(2,1/(SRP!$B$11:$B$15&lt;=E3004)/(SRP!$C$11:$C$15&gt;=E3004),SRP!$D$11:$D$15)*(G3004/100)*(E3004/1000)),
0)))))),2)</f>
        <v>1.96</v>
      </c>
      <c r="L3004" s="173" t="str">
        <f t="shared" si="46"/>
        <v>Beer473</v>
      </c>
      <c r="M3004" s="154">
        <f>VLOOKUP(L3004,'Slope %'!C:D,2,0)</f>
        <v>0.12</v>
      </c>
    </row>
    <row r="3005" spans="1:13" x14ac:dyDescent="0.25">
      <c r="A3005" s="169">
        <v>43855</v>
      </c>
      <c r="B3005" s="170" t="s">
        <v>2502</v>
      </c>
      <c r="C3005" s="170" t="s">
        <v>11</v>
      </c>
      <c r="D3005" s="170" t="s">
        <v>267</v>
      </c>
      <c r="E3005" s="170">
        <v>473</v>
      </c>
      <c r="F3005" s="170">
        <v>24</v>
      </c>
      <c r="G3005" s="171">
        <v>5.3</v>
      </c>
      <c r="H3005" s="170" t="s">
        <v>1407</v>
      </c>
      <c r="I3005" s="171">
        <v>4.1500000000000004</v>
      </c>
      <c r="J3005" s="169">
        <v>1</v>
      </c>
      <c r="K3005" s="154" cm="1">
        <f t="array" ref="K3005">ROUND(
IF(C3005="Beer",
SUM(LOOKUP(2,1/(SRP!$B$8:$B$10&lt;=E3005)/(SRP!$C$8:$C$10&gt;=E3005),SRP!$D$8:$D$10)*(G3005/100)*(E3005/1000)),
IF(C3005="Spirits",
SUM(LOOKUP(2,1/(SRP!$B$2:$B$7&lt;=E3005)/(SRP!$C$2:$C$7&gt;=E3005),SRP!$D$2:$D$7)*(G3005/100)*(E3005/1000)),
IF(AND(C3005="Wine",D3005="Fortified Wines"),
SUM(LOOKUP(2,1/(SRP!$B$26:$B$29&lt;=E3005)/(SRP!$C$26:$C$29&gt;=E3005),SRP!$D$26:$D$29)*(G3005/100)*(E3005/1000)),
IF(C3005="Wine",
SUM(LOOKUP(2,1/(SRP!$B$21:$B$25&lt;=E3005)/(SRP!$C$21:$C$25&gt;=E3005),SRP!$D$21:$D$25)*(G3005/100)*(E3005/1000)),
IF(AND(C3005="Ready to Drink",D3005="RTD-One Pour Cocktail&gt;7%&lt;=14.5"),
SUM(LOOKUP(2,1/(SRP!$B$16:$B$20&lt;=E3005)/(SRP!$C$16:$C$20&gt;=E3005),SRP!$D$16:$D$20)*(G3005/100)*(E3005/1000)),
IF(C3005="Ready to Drink",
SUM(LOOKUP(2,1/(SRP!$B$11:$B$15&lt;=E3005)/(SRP!$C$11:$C$15&gt;=E3005),SRP!$D$11:$D$15)*(G3005/100)*(E3005/1000)),
0)))))),2)</f>
        <v>1.96</v>
      </c>
      <c r="L3005" s="173" t="str">
        <f t="shared" si="46"/>
        <v>Beer473</v>
      </c>
      <c r="M3005" s="154">
        <f>VLOOKUP(L3005,'Slope %'!C:D,2,0)</f>
        <v>0.12</v>
      </c>
    </row>
    <row r="3006" spans="1:13" x14ac:dyDescent="0.25">
      <c r="A3006" s="169">
        <v>43858</v>
      </c>
      <c r="B3006" s="170" t="s">
        <v>2504</v>
      </c>
      <c r="C3006" s="170" t="s">
        <v>24</v>
      </c>
      <c r="D3006" s="170" t="s">
        <v>34</v>
      </c>
      <c r="E3006" s="170">
        <v>750</v>
      </c>
      <c r="F3006" s="170">
        <v>12</v>
      </c>
      <c r="G3006" s="171">
        <v>14.5</v>
      </c>
      <c r="H3006" s="170" t="s">
        <v>182</v>
      </c>
      <c r="I3006" s="171">
        <v>14.99</v>
      </c>
      <c r="J3006" s="169">
        <v>1</v>
      </c>
      <c r="K3006" s="154" cm="1">
        <f t="array" ref="K3006">ROUND(
IF(C3006="Beer",
SUM(LOOKUP(2,1/(SRP!$B$8:$B$10&lt;=E3006)/(SRP!$C$8:$C$10&gt;=E3006),SRP!$D$8:$D$10)*(G3006/100)*(E3006/1000)),
IF(C3006="Spirits",
SUM(LOOKUP(2,1/(SRP!$B$2:$B$7&lt;=E3006)/(SRP!$C$2:$C$7&gt;=E3006),SRP!$D$2:$D$7)*(G3006/100)*(E3006/1000)),
IF(AND(C3006="Wine",D3006="Fortified Wines"),
SUM(LOOKUP(2,1/(SRP!$B$26:$B$29&lt;=E3006)/(SRP!$C$26:$C$29&gt;=E3006),SRP!$D$26:$D$29)*(G3006/100)*(E3006/1000)),
IF(C3006="Wine",
SUM(LOOKUP(2,1/(SRP!$B$21:$B$25&lt;=E3006)/(SRP!$C$21:$C$25&gt;=E3006),SRP!$D$21:$D$25)*(G3006/100)*(E3006/1000)),
IF(AND(C3006="Ready to Drink",D3006="RTD-One Pour Cocktail&gt;7%&lt;=14.5"),
SUM(LOOKUP(2,1/(SRP!$B$16:$B$20&lt;=E3006)/(SRP!$C$16:$C$20&gt;=E3006),SRP!$D$16:$D$20)*(G3006/100)*(E3006/1000)),
IF(C3006="Ready to Drink",
SUM(LOOKUP(2,1/(SRP!$B$11:$B$15&lt;=E3006)/(SRP!$C$11:$C$15&gt;=E3006),SRP!$D$11:$D$15)*(G3006/100)*(E3006/1000)),
0)))))),2)</f>
        <v>8.49</v>
      </c>
      <c r="L3006" s="173" t="str">
        <f t="shared" si="46"/>
        <v>Wine750</v>
      </c>
      <c r="M3006" s="154">
        <f>VLOOKUP(L3006,'Slope %'!C:D,2,0)</f>
        <v>0.1</v>
      </c>
    </row>
    <row r="3007" spans="1:13" x14ac:dyDescent="0.25">
      <c r="A3007" s="169">
        <v>43875</v>
      </c>
      <c r="B3007" s="170" t="s">
        <v>2505</v>
      </c>
      <c r="C3007" s="170" t="s">
        <v>15</v>
      </c>
      <c r="D3007" s="170" t="s">
        <v>16</v>
      </c>
      <c r="E3007" s="170">
        <v>750</v>
      </c>
      <c r="F3007" s="170">
        <v>12</v>
      </c>
      <c r="G3007" s="171">
        <v>40</v>
      </c>
      <c r="H3007" s="170" t="s">
        <v>96</v>
      </c>
      <c r="I3007" s="171">
        <v>39.99</v>
      </c>
      <c r="J3007" s="169">
        <v>1</v>
      </c>
      <c r="K3007" s="154" cm="1">
        <f t="array" ref="K3007">ROUND(
IF(C3007="Beer",
SUM(LOOKUP(2,1/(SRP!$B$8:$B$10&lt;=E3007)/(SRP!$C$8:$C$10&gt;=E3007),SRP!$D$8:$D$10)*(G3007/100)*(E3007/1000)),
IF(C3007="Spirits",
SUM(LOOKUP(2,1/(SRP!$B$2:$B$7&lt;=E3007)/(SRP!$C$2:$C$7&gt;=E3007),SRP!$D$2:$D$7)*(G3007/100)*(E3007/1000)),
IF(AND(C3007="Wine",D3007="Fortified Wines"),
SUM(LOOKUP(2,1/(SRP!$B$26:$B$29&lt;=E3007)/(SRP!$C$26:$C$29&gt;=E3007),SRP!$D$26:$D$29)*(G3007/100)*(E3007/1000)),
IF(C3007="Wine",
SUM(LOOKUP(2,1/(SRP!$B$21:$B$25&lt;=E3007)/(SRP!$C$21:$C$25&gt;=E3007),SRP!$D$21:$D$25)*(G3007/100)*(E3007/1000)),
IF(AND(C3007="Ready to Drink",D3007="RTD-One Pour Cocktail&gt;7%&lt;=14.5"),
SUM(LOOKUP(2,1/(SRP!$B$16:$B$20&lt;=E3007)/(SRP!$C$16:$C$20&gt;=E3007),SRP!$D$16:$D$20)*(G3007/100)*(E3007/1000)),
IF(C3007="Ready to Drink",
SUM(LOOKUP(2,1/(SRP!$B$11:$B$15&lt;=E3007)/(SRP!$C$11:$C$15&gt;=E3007),SRP!$D$11:$D$15)*(G3007/100)*(E3007/1000)),
0)))))),2)</f>
        <v>23.42</v>
      </c>
      <c r="L3007" s="173" t="str">
        <f t="shared" si="46"/>
        <v>Spirits750</v>
      </c>
      <c r="M3007" s="154">
        <f>VLOOKUP(L3007,'Slope %'!C:D,2,0)</f>
        <v>7.0000000000000007E-2</v>
      </c>
    </row>
    <row r="3008" spans="1:13" x14ac:dyDescent="0.25">
      <c r="A3008" s="169">
        <v>43877</v>
      </c>
      <c r="B3008" s="170" t="s">
        <v>2506</v>
      </c>
      <c r="C3008" s="170" t="s">
        <v>24</v>
      </c>
      <c r="D3008" s="170" t="s">
        <v>166</v>
      </c>
      <c r="E3008" s="170">
        <v>750</v>
      </c>
      <c r="F3008" s="170">
        <v>12</v>
      </c>
      <c r="G3008" s="171">
        <v>12</v>
      </c>
      <c r="H3008" s="170" t="s">
        <v>222</v>
      </c>
      <c r="I3008" s="171">
        <v>17.989999999999998</v>
      </c>
      <c r="J3008" s="169">
        <v>1</v>
      </c>
      <c r="K3008" s="154" cm="1">
        <f t="array" ref="K3008">ROUND(
IF(C3008="Beer",
SUM(LOOKUP(2,1/(SRP!$B$8:$B$10&lt;=E3008)/(SRP!$C$8:$C$10&gt;=E3008),SRP!$D$8:$D$10)*(G3008/100)*(E3008/1000)),
IF(C3008="Spirits",
SUM(LOOKUP(2,1/(SRP!$B$2:$B$7&lt;=E3008)/(SRP!$C$2:$C$7&gt;=E3008),SRP!$D$2:$D$7)*(G3008/100)*(E3008/1000)),
IF(AND(C3008="Wine",D3008="Fortified Wines"),
SUM(LOOKUP(2,1/(SRP!$B$26:$B$29&lt;=E3008)/(SRP!$C$26:$C$29&gt;=E3008),SRP!$D$26:$D$29)*(G3008/100)*(E3008/1000)),
IF(C3008="Wine",
SUM(LOOKUP(2,1/(SRP!$B$21:$B$25&lt;=E3008)/(SRP!$C$21:$C$25&gt;=E3008),SRP!$D$21:$D$25)*(G3008/100)*(E3008/1000)),
IF(AND(C3008="Ready to Drink",D3008="RTD-One Pour Cocktail&gt;7%&lt;=14.5"),
SUM(LOOKUP(2,1/(SRP!$B$16:$B$20&lt;=E3008)/(SRP!$C$16:$C$20&gt;=E3008),SRP!$D$16:$D$20)*(G3008/100)*(E3008/1000)),
IF(C3008="Ready to Drink",
SUM(LOOKUP(2,1/(SRP!$B$11:$B$15&lt;=E3008)/(SRP!$C$11:$C$15&gt;=E3008),SRP!$D$11:$D$15)*(G3008/100)*(E3008/1000)),
0)))))),2)</f>
        <v>7.03</v>
      </c>
      <c r="L3008" s="173" t="str">
        <f t="shared" si="46"/>
        <v>Wine750</v>
      </c>
      <c r="M3008" s="154">
        <f>VLOOKUP(L3008,'Slope %'!C:D,2,0)</f>
        <v>0.1</v>
      </c>
    </row>
    <row r="3009" spans="1:13" x14ac:dyDescent="0.25">
      <c r="A3009" s="169">
        <v>43880</v>
      </c>
      <c r="B3009" s="170" t="s">
        <v>2507</v>
      </c>
      <c r="C3009" s="170" t="s">
        <v>24</v>
      </c>
      <c r="D3009" s="170" t="s">
        <v>2508</v>
      </c>
      <c r="E3009" s="170">
        <v>750</v>
      </c>
      <c r="F3009" s="170">
        <v>12</v>
      </c>
      <c r="G3009" s="171">
        <v>14</v>
      </c>
      <c r="H3009" s="170" t="s">
        <v>64</v>
      </c>
      <c r="I3009" s="171">
        <v>19.989999999999998</v>
      </c>
      <c r="J3009" s="169">
        <v>1</v>
      </c>
      <c r="K3009" s="154" cm="1">
        <f t="array" ref="K3009">ROUND(
IF(C3009="Beer",
SUM(LOOKUP(2,1/(SRP!$B$8:$B$10&lt;=E3009)/(SRP!$C$8:$C$10&gt;=E3009),SRP!$D$8:$D$10)*(G3009/100)*(E3009/1000)),
IF(C3009="Spirits",
SUM(LOOKUP(2,1/(SRP!$B$2:$B$7&lt;=E3009)/(SRP!$C$2:$C$7&gt;=E3009),SRP!$D$2:$D$7)*(G3009/100)*(E3009/1000)),
IF(AND(C3009="Wine",D3009="Fortified Wines"),
SUM(LOOKUP(2,1/(SRP!$B$26:$B$29&lt;=E3009)/(SRP!$C$26:$C$29&gt;=E3009),SRP!$D$26:$D$29)*(G3009/100)*(E3009/1000)),
IF(C3009="Wine",
SUM(LOOKUP(2,1/(SRP!$B$21:$B$25&lt;=E3009)/(SRP!$C$21:$C$25&gt;=E3009),SRP!$D$21:$D$25)*(G3009/100)*(E3009/1000)),
IF(AND(C3009="Ready to Drink",D3009="RTD-One Pour Cocktail&gt;7%&lt;=14.5"),
SUM(LOOKUP(2,1/(SRP!$B$16:$B$20&lt;=E3009)/(SRP!$C$16:$C$20&gt;=E3009),SRP!$D$16:$D$20)*(G3009/100)*(E3009/1000)),
IF(C3009="Ready to Drink",
SUM(LOOKUP(2,1/(SRP!$B$11:$B$15&lt;=E3009)/(SRP!$C$11:$C$15&gt;=E3009),SRP!$D$11:$D$15)*(G3009/100)*(E3009/1000)),
0)))))),2)</f>
        <v>8.1999999999999993</v>
      </c>
      <c r="L3009" s="173" t="str">
        <f t="shared" si="46"/>
        <v>Wine750</v>
      </c>
      <c r="M3009" s="154">
        <f>VLOOKUP(L3009,'Slope %'!C:D,2,0)</f>
        <v>0.1</v>
      </c>
    </row>
    <row r="3010" spans="1:13" x14ac:dyDescent="0.25">
      <c r="A3010" s="169">
        <v>43886</v>
      </c>
      <c r="B3010" s="170" t="s">
        <v>2509</v>
      </c>
      <c r="C3010" s="170" t="s">
        <v>24</v>
      </c>
      <c r="D3010" s="170" t="s">
        <v>34</v>
      </c>
      <c r="E3010" s="170">
        <v>750</v>
      </c>
      <c r="F3010" s="170">
        <v>12</v>
      </c>
      <c r="G3010" s="171">
        <v>12</v>
      </c>
      <c r="H3010" s="170" t="s">
        <v>1214</v>
      </c>
      <c r="I3010" s="171">
        <v>18.989999999999998</v>
      </c>
      <c r="J3010" s="169">
        <v>1</v>
      </c>
      <c r="K3010" s="154" cm="1">
        <f t="array" ref="K3010">ROUND(
IF(C3010="Beer",
SUM(LOOKUP(2,1/(SRP!$B$8:$B$10&lt;=E3010)/(SRP!$C$8:$C$10&gt;=E3010),SRP!$D$8:$D$10)*(G3010/100)*(E3010/1000)),
IF(C3010="Spirits",
SUM(LOOKUP(2,1/(SRP!$B$2:$B$7&lt;=E3010)/(SRP!$C$2:$C$7&gt;=E3010),SRP!$D$2:$D$7)*(G3010/100)*(E3010/1000)),
IF(AND(C3010="Wine",D3010="Fortified Wines"),
SUM(LOOKUP(2,1/(SRP!$B$26:$B$29&lt;=E3010)/(SRP!$C$26:$C$29&gt;=E3010),SRP!$D$26:$D$29)*(G3010/100)*(E3010/1000)),
IF(C3010="Wine",
SUM(LOOKUP(2,1/(SRP!$B$21:$B$25&lt;=E3010)/(SRP!$C$21:$C$25&gt;=E3010),SRP!$D$21:$D$25)*(G3010/100)*(E3010/1000)),
IF(AND(C3010="Ready to Drink",D3010="RTD-One Pour Cocktail&gt;7%&lt;=14.5"),
SUM(LOOKUP(2,1/(SRP!$B$16:$B$20&lt;=E3010)/(SRP!$C$16:$C$20&gt;=E3010),SRP!$D$16:$D$20)*(G3010/100)*(E3010/1000)),
IF(C3010="Ready to Drink",
SUM(LOOKUP(2,1/(SRP!$B$11:$B$15&lt;=E3010)/(SRP!$C$11:$C$15&gt;=E3010),SRP!$D$11:$D$15)*(G3010/100)*(E3010/1000)),
0)))))),2)</f>
        <v>7.03</v>
      </c>
      <c r="L3010" s="173" t="str">
        <f t="shared" si="46"/>
        <v>Wine750</v>
      </c>
      <c r="M3010" s="154">
        <f>VLOOKUP(L3010,'Slope %'!C:D,2,0)</f>
        <v>0.1</v>
      </c>
    </row>
    <row r="3011" spans="1:13" x14ac:dyDescent="0.25">
      <c r="A3011" s="169">
        <v>43951</v>
      </c>
      <c r="B3011" s="170" t="s">
        <v>2510</v>
      </c>
      <c r="C3011" s="170" t="s">
        <v>263</v>
      </c>
      <c r="D3011" s="170" t="s">
        <v>264</v>
      </c>
      <c r="E3011" s="170">
        <v>473</v>
      </c>
      <c r="F3011" s="170">
        <v>24</v>
      </c>
      <c r="G3011" s="171">
        <v>7</v>
      </c>
      <c r="H3011" s="170" t="s">
        <v>96</v>
      </c>
      <c r="I3011" s="171">
        <v>3.89</v>
      </c>
      <c r="J3011" s="169">
        <v>1</v>
      </c>
      <c r="K3011" s="154" cm="1">
        <f t="array" ref="K3011">ROUND(
IF(C3011="Beer",
SUM(LOOKUP(2,1/(SRP!$B$8:$B$10&lt;=E3011)/(SRP!$C$8:$C$10&gt;=E3011),SRP!$D$8:$D$10)*(G3011/100)*(E3011/1000)),
IF(C3011="Spirits",
SUM(LOOKUP(2,1/(SRP!$B$2:$B$7&lt;=E3011)/(SRP!$C$2:$C$7&gt;=E3011),SRP!$D$2:$D$7)*(G3011/100)*(E3011/1000)),
IF(AND(C3011="Wine",D3011="Fortified Wines"),
SUM(LOOKUP(2,1/(SRP!$B$26:$B$29&lt;=E3011)/(SRP!$C$26:$C$29&gt;=E3011),SRP!$D$26:$D$29)*(G3011/100)*(E3011/1000)),
IF(C3011="Wine",
SUM(LOOKUP(2,1/(SRP!$B$21:$B$25&lt;=E3011)/(SRP!$C$21:$C$25&gt;=E3011),SRP!$D$21:$D$25)*(G3011/100)*(E3011/1000)),
IF(AND(C3011="Ready to Drink",D3011="RTD-One Pour Cocktail&gt;7%&lt;=14.5"),
SUM(LOOKUP(2,1/(SRP!$B$16:$B$20&lt;=E3011)/(SRP!$C$16:$C$20&gt;=E3011),SRP!$D$16:$D$20)*(G3011/100)*(E3011/1000)),
IF(C3011="Ready to Drink",
SUM(LOOKUP(2,1/(SRP!$B$11:$B$15&lt;=E3011)/(SRP!$C$11:$C$15&gt;=E3011),SRP!$D$11:$D$15)*(G3011/100)*(E3011/1000)),
0)))))),2)</f>
        <v>2.74</v>
      </c>
      <c r="L3011" s="173" t="str">
        <f t="shared" ref="L3011:L3074" si="47">(_xlfn.CONCAT(C3011,E3011))</f>
        <v>Ready to Drink473</v>
      </c>
      <c r="M3011" s="154">
        <f>VLOOKUP(L3011,'Slope %'!C:D,2,0)</f>
        <v>0.12</v>
      </c>
    </row>
    <row r="3012" spans="1:13" x14ac:dyDescent="0.25">
      <c r="A3012" s="169">
        <v>43951</v>
      </c>
      <c r="B3012" s="170" t="s">
        <v>2510</v>
      </c>
      <c r="C3012" s="170" t="s">
        <v>263</v>
      </c>
      <c r="D3012" s="170" t="s">
        <v>264</v>
      </c>
      <c r="E3012" s="170">
        <v>473</v>
      </c>
      <c r="F3012" s="170">
        <v>24</v>
      </c>
      <c r="G3012" s="171">
        <v>7</v>
      </c>
      <c r="H3012" s="170" t="s">
        <v>96</v>
      </c>
      <c r="I3012" s="171">
        <v>3.89</v>
      </c>
      <c r="J3012" s="169">
        <v>1</v>
      </c>
      <c r="K3012" s="154" cm="1">
        <f t="array" ref="K3012">ROUND(
IF(C3012="Beer",
SUM(LOOKUP(2,1/(SRP!$B$8:$B$10&lt;=E3012)/(SRP!$C$8:$C$10&gt;=E3012),SRP!$D$8:$D$10)*(G3012/100)*(E3012/1000)),
IF(C3012="Spirits",
SUM(LOOKUP(2,1/(SRP!$B$2:$B$7&lt;=E3012)/(SRP!$C$2:$C$7&gt;=E3012),SRP!$D$2:$D$7)*(G3012/100)*(E3012/1000)),
IF(AND(C3012="Wine",D3012="Fortified Wines"),
SUM(LOOKUP(2,1/(SRP!$B$26:$B$29&lt;=E3012)/(SRP!$C$26:$C$29&gt;=E3012),SRP!$D$26:$D$29)*(G3012/100)*(E3012/1000)),
IF(C3012="Wine",
SUM(LOOKUP(2,1/(SRP!$B$21:$B$25&lt;=E3012)/(SRP!$C$21:$C$25&gt;=E3012),SRP!$D$21:$D$25)*(G3012/100)*(E3012/1000)),
IF(AND(C3012="Ready to Drink",D3012="RTD-One Pour Cocktail&gt;7%&lt;=14.5"),
SUM(LOOKUP(2,1/(SRP!$B$16:$B$20&lt;=E3012)/(SRP!$C$16:$C$20&gt;=E3012),SRP!$D$16:$D$20)*(G3012/100)*(E3012/1000)),
IF(C3012="Ready to Drink",
SUM(LOOKUP(2,1/(SRP!$B$11:$B$15&lt;=E3012)/(SRP!$C$11:$C$15&gt;=E3012),SRP!$D$11:$D$15)*(G3012/100)*(E3012/1000)),
0)))))),2)</f>
        <v>2.74</v>
      </c>
      <c r="L3012" s="173" t="str">
        <f t="shared" si="47"/>
        <v>Ready to Drink473</v>
      </c>
      <c r="M3012" s="154">
        <f>VLOOKUP(L3012,'Slope %'!C:D,2,0)</f>
        <v>0.12</v>
      </c>
    </row>
    <row r="3013" spans="1:13" x14ac:dyDescent="0.25">
      <c r="A3013" s="169">
        <v>43958</v>
      </c>
      <c r="B3013" s="170" t="s">
        <v>2511</v>
      </c>
      <c r="C3013" s="170" t="s">
        <v>263</v>
      </c>
      <c r="D3013" s="170" t="s">
        <v>264</v>
      </c>
      <c r="E3013" s="170">
        <v>473</v>
      </c>
      <c r="F3013" s="170">
        <v>24</v>
      </c>
      <c r="G3013" s="171">
        <v>7</v>
      </c>
      <c r="H3013" s="170" t="s">
        <v>96</v>
      </c>
      <c r="I3013" s="171">
        <v>3.89</v>
      </c>
      <c r="J3013" s="169">
        <v>1</v>
      </c>
      <c r="K3013" s="154" cm="1">
        <f t="array" ref="K3013">ROUND(
IF(C3013="Beer",
SUM(LOOKUP(2,1/(SRP!$B$8:$B$10&lt;=E3013)/(SRP!$C$8:$C$10&gt;=E3013),SRP!$D$8:$D$10)*(G3013/100)*(E3013/1000)),
IF(C3013="Spirits",
SUM(LOOKUP(2,1/(SRP!$B$2:$B$7&lt;=E3013)/(SRP!$C$2:$C$7&gt;=E3013),SRP!$D$2:$D$7)*(G3013/100)*(E3013/1000)),
IF(AND(C3013="Wine",D3013="Fortified Wines"),
SUM(LOOKUP(2,1/(SRP!$B$26:$B$29&lt;=E3013)/(SRP!$C$26:$C$29&gt;=E3013),SRP!$D$26:$D$29)*(G3013/100)*(E3013/1000)),
IF(C3013="Wine",
SUM(LOOKUP(2,1/(SRP!$B$21:$B$25&lt;=E3013)/(SRP!$C$21:$C$25&gt;=E3013),SRP!$D$21:$D$25)*(G3013/100)*(E3013/1000)),
IF(AND(C3013="Ready to Drink",D3013="RTD-One Pour Cocktail&gt;7%&lt;=14.5"),
SUM(LOOKUP(2,1/(SRP!$B$16:$B$20&lt;=E3013)/(SRP!$C$16:$C$20&gt;=E3013),SRP!$D$16:$D$20)*(G3013/100)*(E3013/1000)),
IF(C3013="Ready to Drink",
SUM(LOOKUP(2,1/(SRP!$B$11:$B$15&lt;=E3013)/(SRP!$C$11:$C$15&gt;=E3013),SRP!$D$11:$D$15)*(G3013/100)*(E3013/1000)),
0)))))),2)</f>
        <v>2.74</v>
      </c>
      <c r="L3013" s="173" t="str">
        <f t="shared" si="47"/>
        <v>Ready to Drink473</v>
      </c>
      <c r="M3013" s="154">
        <f>VLOOKUP(L3013,'Slope %'!C:D,2,0)</f>
        <v>0.12</v>
      </c>
    </row>
    <row r="3014" spans="1:13" x14ac:dyDescent="0.25">
      <c r="A3014" s="169">
        <v>43958</v>
      </c>
      <c r="B3014" s="170" t="s">
        <v>2511</v>
      </c>
      <c r="C3014" s="170" t="s">
        <v>263</v>
      </c>
      <c r="D3014" s="170" t="s">
        <v>264</v>
      </c>
      <c r="E3014" s="170">
        <v>473</v>
      </c>
      <c r="F3014" s="170">
        <v>24</v>
      </c>
      <c r="G3014" s="171">
        <v>7</v>
      </c>
      <c r="H3014" s="170" t="s">
        <v>96</v>
      </c>
      <c r="I3014" s="171">
        <v>3.89</v>
      </c>
      <c r="J3014" s="169">
        <v>1</v>
      </c>
      <c r="K3014" s="154" cm="1">
        <f t="array" ref="K3014">ROUND(
IF(C3014="Beer",
SUM(LOOKUP(2,1/(SRP!$B$8:$B$10&lt;=E3014)/(SRP!$C$8:$C$10&gt;=E3014),SRP!$D$8:$D$10)*(G3014/100)*(E3014/1000)),
IF(C3014="Spirits",
SUM(LOOKUP(2,1/(SRP!$B$2:$B$7&lt;=E3014)/(SRP!$C$2:$C$7&gt;=E3014),SRP!$D$2:$D$7)*(G3014/100)*(E3014/1000)),
IF(AND(C3014="Wine",D3014="Fortified Wines"),
SUM(LOOKUP(2,1/(SRP!$B$26:$B$29&lt;=E3014)/(SRP!$C$26:$C$29&gt;=E3014),SRP!$D$26:$D$29)*(G3014/100)*(E3014/1000)),
IF(C3014="Wine",
SUM(LOOKUP(2,1/(SRP!$B$21:$B$25&lt;=E3014)/(SRP!$C$21:$C$25&gt;=E3014),SRP!$D$21:$D$25)*(G3014/100)*(E3014/1000)),
IF(AND(C3014="Ready to Drink",D3014="RTD-One Pour Cocktail&gt;7%&lt;=14.5"),
SUM(LOOKUP(2,1/(SRP!$B$16:$B$20&lt;=E3014)/(SRP!$C$16:$C$20&gt;=E3014),SRP!$D$16:$D$20)*(G3014/100)*(E3014/1000)),
IF(C3014="Ready to Drink",
SUM(LOOKUP(2,1/(SRP!$B$11:$B$15&lt;=E3014)/(SRP!$C$11:$C$15&gt;=E3014),SRP!$D$11:$D$15)*(G3014/100)*(E3014/1000)),
0)))))),2)</f>
        <v>2.74</v>
      </c>
      <c r="L3014" s="173" t="str">
        <f t="shared" si="47"/>
        <v>Ready to Drink473</v>
      </c>
      <c r="M3014" s="154">
        <f>VLOOKUP(L3014,'Slope %'!C:D,2,0)</f>
        <v>0.12</v>
      </c>
    </row>
    <row r="3015" spans="1:13" x14ac:dyDescent="0.25">
      <c r="A3015" s="169">
        <v>43959</v>
      </c>
      <c r="B3015" s="170" t="s">
        <v>2512</v>
      </c>
      <c r="C3015" s="170" t="s">
        <v>263</v>
      </c>
      <c r="D3015" s="170" t="s">
        <v>1938</v>
      </c>
      <c r="E3015" s="170">
        <v>473</v>
      </c>
      <c r="F3015" s="170">
        <v>24</v>
      </c>
      <c r="G3015" s="171">
        <v>7</v>
      </c>
      <c r="H3015" s="170" t="s">
        <v>96</v>
      </c>
      <c r="I3015" s="171">
        <v>3.89</v>
      </c>
      <c r="J3015" s="169">
        <v>1</v>
      </c>
      <c r="K3015" s="154" cm="1">
        <f t="array" ref="K3015">ROUND(
IF(C3015="Beer",
SUM(LOOKUP(2,1/(SRP!$B$8:$B$10&lt;=E3015)/(SRP!$C$8:$C$10&gt;=E3015),SRP!$D$8:$D$10)*(G3015/100)*(E3015/1000)),
IF(C3015="Spirits",
SUM(LOOKUP(2,1/(SRP!$B$2:$B$7&lt;=E3015)/(SRP!$C$2:$C$7&gt;=E3015),SRP!$D$2:$D$7)*(G3015/100)*(E3015/1000)),
IF(AND(C3015="Wine",D3015="Fortified Wines"),
SUM(LOOKUP(2,1/(SRP!$B$26:$B$29&lt;=E3015)/(SRP!$C$26:$C$29&gt;=E3015),SRP!$D$26:$D$29)*(G3015/100)*(E3015/1000)),
IF(C3015="Wine",
SUM(LOOKUP(2,1/(SRP!$B$21:$B$25&lt;=E3015)/(SRP!$C$21:$C$25&gt;=E3015),SRP!$D$21:$D$25)*(G3015/100)*(E3015/1000)),
IF(AND(C3015="Ready to Drink",D3015="RTD-One Pour Cocktail&gt;7%&lt;=14.5"),
SUM(LOOKUP(2,1/(SRP!$B$16:$B$20&lt;=E3015)/(SRP!$C$16:$C$20&gt;=E3015),SRP!$D$16:$D$20)*(G3015/100)*(E3015/1000)),
IF(C3015="Ready to Drink",
SUM(LOOKUP(2,1/(SRP!$B$11:$B$15&lt;=E3015)/(SRP!$C$11:$C$15&gt;=E3015),SRP!$D$11:$D$15)*(G3015/100)*(E3015/1000)),
0)))))),2)</f>
        <v>2.74</v>
      </c>
      <c r="L3015" s="173" t="str">
        <f t="shared" si="47"/>
        <v>Ready to Drink473</v>
      </c>
      <c r="M3015" s="154">
        <f>VLOOKUP(L3015,'Slope %'!C:D,2,0)</f>
        <v>0.12</v>
      </c>
    </row>
    <row r="3016" spans="1:13" x14ac:dyDescent="0.25">
      <c r="A3016" s="169">
        <v>43959</v>
      </c>
      <c r="B3016" s="170" t="s">
        <v>2512</v>
      </c>
      <c r="C3016" s="170" t="s">
        <v>263</v>
      </c>
      <c r="D3016" s="170" t="s">
        <v>1938</v>
      </c>
      <c r="E3016" s="170">
        <v>473</v>
      </c>
      <c r="F3016" s="170">
        <v>24</v>
      </c>
      <c r="G3016" s="171">
        <v>7</v>
      </c>
      <c r="H3016" s="170" t="s">
        <v>96</v>
      </c>
      <c r="I3016" s="171">
        <v>3.89</v>
      </c>
      <c r="J3016" s="169">
        <v>1</v>
      </c>
      <c r="K3016" s="154" cm="1">
        <f t="array" ref="K3016">ROUND(
IF(C3016="Beer",
SUM(LOOKUP(2,1/(SRP!$B$8:$B$10&lt;=E3016)/(SRP!$C$8:$C$10&gt;=E3016),SRP!$D$8:$D$10)*(G3016/100)*(E3016/1000)),
IF(C3016="Spirits",
SUM(LOOKUP(2,1/(SRP!$B$2:$B$7&lt;=E3016)/(SRP!$C$2:$C$7&gt;=E3016),SRP!$D$2:$D$7)*(G3016/100)*(E3016/1000)),
IF(AND(C3016="Wine",D3016="Fortified Wines"),
SUM(LOOKUP(2,1/(SRP!$B$26:$B$29&lt;=E3016)/(SRP!$C$26:$C$29&gt;=E3016),SRP!$D$26:$D$29)*(G3016/100)*(E3016/1000)),
IF(C3016="Wine",
SUM(LOOKUP(2,1/(SRP!$B$21:$B$25&lt;=E3016)/(SRP!$C$21:$C$25&gt;=E3016),SRP!$D$21:$D$25)*(G3016/100)*(E3016/1000)),
IF(AND(C3016="Ready to Drink",D3016="RTD-One Pour Cocktail&gt;7%&lt;=14.5"),
SUM(LOOKUP(2,1/(SRP!$B$16:$B$20&lt;=E3016)/(SRP!$C$16:$C$20&gt;=E3016),SRP!$D$16:$D$20)*(G3016/100)*(E3016/1000)),
IF(C3016="Ready to Drink",
SUM(LOOKUP(2,1/(SRP!$B$11:$B$15&lt;=E3016)/(SRP!$C$11:$C$15&gt;=E3016),SRP!$D$11:$D$15)*(G3016/100)*(E3016/1000)),
0)))))),2)</f>
        <v>2.74</v>
      </c>
      <c r="L3016" s="173" t="str">
        <f t="shared" si="47"/>
        <v>Ready to Drink473</v>
      </c>
      <c r="M3016" s="154">
        <f>VLOOKUP(L3016,'Slope %'!C:D,2,0)</f>
        <v>0.12</v>
      </c>
    </row>
    <row r="3017" spans="1:13" x14ac:dyDescent="0.25">
      <c r="A3017" s="169">
        <v>43965</v>
      </c>
      <c r="B3017" s="170" t="s">
        <v>2513</v>
      </c>
      <c r="C3017" s="170" t="s">
        <v>24</v>
      </c>
      <c r="D3017" s="170" t="s">
        <v>68</v>
      </c>
      <c r="E3017" s="170">
        <v>750</v>
      </c>
      <c r="F3017" s="170">
        <v>12</v>
      </c>
      <c r="G3017" s="171">
        <v>13.5</v>
      </c>
      <c r="H3017" s="170" t="s">
        <v>100</v>
      </c>
      <c r="I3017" s="171">
        <v>14.99</v>
      </c>
      <c r="J3017" s="169">
        <v>1</v>
      </c>
      <c r="K3017" s="154" cm="1">
        <f t="array" ref="K3017">ROUND(
IF(C3017="Beer",
SUM(LOOKUP(2,1/(SRP!$B$8:$B$10&lt;=E3017)/(SRP!$C$8:$C$10&gt;=E3017),SRP!$D$8:$D$10)*(G3017/100)*(E3017/1000)),
IF(C3017="Spirits",
SUM(LOOKUP(2,1/(SRP!$B$2:$B$7&lt;=E3017)/(SRP!$C$2:$C$7&gt;=E3017),SRP!$D$2:$D$7)*(G3017/100)*(E3017/1000)),
IF(AND(C3017="Wine",D3017="Fortified Wines"),
SUM(LOOKUP(2,1/(SRP!$B$26:$B$29&lt;=E3017)/(SRP!$C$26:$C$29&gt;=E3017),SRP!$D$26:$D$29)*(G3017/100)*(E3017/1000)),
IF(C3017="Wine",
SUM(LOOKUP(2,1/(SRP!$B$21:$B$25&lt;=E3017)/(SRP!$C$21:$C$25&gt;=E3017),SRP!$D$21:$D$25)*(G3017/100)*(E3017/1000)),
IF(AND(C3017="Ready to Drink",D3017="RTD-One Pour Cocktail&gt;7%&lt;=14.5"),
SUM(LOOKUP(2,1/(SRP!$B$16:$B$20&lt;=E3017)/(SRP!$C$16:$C$20&gt;=E3017),SRP!$D$16:$D$20)*(G3017/100)*(E3017/1000)),
IF(C3017="Ready to Drink",
SUM(LOOKUP(2,1/(SRP!$B$11:$B$15&lt;=E3017)/(SRP!$C$11:$C$15&gt;=E3017),SRP!$D$11:$D$15)*(G3017/100)*(E3017/1000)),
0)))))),2)</f>
        <v>7.9</v>
      </c>
      <c r="L3017" s="173" t="str">
        <f t="shared" si="47"/>
        <v>Wine750</v>
      </c>
      <c r="M3017" s="154">
        <f>VLOOKUP(L3017,'Slope %'!C:D,2,0)</f>
        <v>0.1</v>
      </c>
    </row>
    <row r="3018" spans="1:13" x14ac:dyDescent="0.25">
      <c r="A3018" s="169">
        <v>43977</v>
      </c>
      <c r="B3018" s="170" t="s">
        <v>2514</v>
      </c>
      <c r="C3018" s="170" t="s">
        <v>263</v>
      </c>
      <c r="D3018" s="170" t="s">
        <v>646</v>
      </c>
      <c r="E3018" s="170">
        <v>4260</v>
      </c>
      <c r="F3018" s="170">
        <v>2</v>
      </c>
      <c r="G3018" s="171">
        <v>5</v>
      </c>
      <c r="H3018" s="170" t="s">
        <v>105</v>
      </c>
      <c r="I3018" s="171">
        <v>32.979999999999997</v>
      </c>
      <c r="J3018" s="169">
        <v>12</v>
      </c>
      <c r="K3018" s="154" cm="1">
        <f t="array" ref="K3018">ROUND(
IF(C3018="Beer",
SUM(LOOKUP(2,1/(SRP!$B$8:$B$10&lt;=E3018)/(SRP!$C$8:$C$10&gt;=E3018),SRP!$D$8:$D$10)*(G3018/100)*(E3018/1000)),
IF(C3018="Spirits",
SUM(LOOKUP(2,1/(SRP!$B$2:$B$7&lt;=E3018)/(SRP!$C$2:$C$7&gt;=E3018),SRP!$D$2:$D$7)*(G3018/100)*(E3018/1000)),
IF(AND(C3018="Wine",D3018="Fortified Wines"),
SUM(LOOKUP(2,1/(SRP!$B$26:$B$29&lt;=E3018)/(SRP!$C$26:$C$29&gt;=E3018),SRP!$D$26:$D$29)*(G3018/100)*(E3018/1000)),
IF(C3018="Wine",
SUM(LOOKUP(2,1/(SRP!$B$21:$B$25&lt;=E3018)/(SRP!$C$21:$C$25&gt;=E3018),SRP!$D$21:$D$25)*(G3018/100)*(E3018/1000)),
IF(AND(C3018="Ready to Drink",D3018="RTD-One Pour Cocktail&gt;7%&lt;=14.5"),
SUM(LOOKUP(2,1/(SRP!$B$16:$B$20&lt;=E3018)/(SRP!$C$16:$C$20&gt;=E3018),SRP!$D$16:$D$20)*(G3018/100)*(E3018/1000)),
IF(C3018="Ready to Drink",
SUM(LOOKUP(2,1/(SRP!$B$11:$B$15&lt;=E3018)/(SRP!$C$11:$C$15&gt;=E3018),SRP!$D$11:$D$15)*(G3018/100)*(E3018/1000)),
0)))))),2)</f>
        <v>16.63</v>
      </c>
      <c r="L3018" s="173" t="str">
        <f t="shared" si="47"/>
        <v>Ready to Drink4260</v>
      </c>
      <c r="M3018" s="154">
        <f>VLOOKUP(L3018,'Slope %'!C:D,2,0)</f>
        <v>7.0000000000000007E-2</v>
      </c>
    </row>
    <row r="3019" spans="1:13" x14ac:dyDescent="0.25">
      <c r="A3019" s="169">
        <v>43977</v>
      </c>
      <c r="B3019" s="170" t="s">
        <v>2514</v>
      </c>
      <c r="C3019" s="170" t="s">
        <v>263</v>
      </c>
      <c r="D3019" s="170" t="s">
        <v>646</v>
      </c>
      <c r="E3019" s="170">
        <v>4260</v>
      </c>
      <c r="F3019" s="170">
        <v>2</v>
      </c>
      <c r="G3019" s="171">
        <v>5</v>
      </c>
      <c r="H3019" s="170" t="s">
        <v>105</v>
      </c>
      <c r="I3019" s="171">
        <v>32.979999999999997</v>
      </c>
      <c r="J3019" s="169">
        <v>12</v>
      </c>
      <c r="K3019" s="154" cm="1">
        <f t="array" ref="K3019">ROUND(
IF(C3019="Beer",
SUM(LOOKUP(2,1/(SRP!$B$8:$B$10&lt;=E3019)/(SRP!$C$8:$C$10&gt;=E3019),SRP!$D$8:$D$10)*(G3019/100)*(E3019/1000)),
IF(C3019="Spirits",
SUM(LOOKUP(2,1/(SRP!$B$2:$B$7&lt;=E3019)/(SRP!$C$2:$C$7&gt;=E3019),SRP!$D$2:$D$7)*(G3019/100)*(E3019/1000)),
IF(AND(C3019="Wine",D3019="Fortified Wines"),
SUM(LOOKUP(2,1/(SRP!$B$26:$B$29&lt;=E3019)/(SRP!$C$26:$C$29&gt;=E3019),SRP!$D$26:$D$29)*(G3019/100)*(E3019/1000)),
IF(C3019="Wine",
SUM(LOOKUP(2,1/(SRP!$B$21:$B$25&lt;=E3019)/(SRP!$C$21:$C$25&gt;=E3019),SRP!$D$21:$D$25)*(G3019/100)*(E3019/1000)),
IF(AND(C3019="Ready to Drink",D3019="RTD-One Pour Cocktail&gt;7%&lt;=14.5"),
SUM(LOOKUP(2,1/(SRP!$B$16:$B$20&lt;=E3019)/(SRP!$C$16:$C$20&gt;=E3019),SRP!$D$16:$D$20)*(G3019/100)*(E3019/1000)),
IF(C3019="Ready to Drink",
SUM(LOOKUP(2,1/(SRP!$B$11:$B$15&lt;=E3019)/(SRP!$C$11:$C$15&gt;=E3019),SRP!$D$11:$D$15)*(G3019/100)*(E3019/1000)),
0)))))),2)</f>
        <v>16.63</v>
      </c>
      <c r="L3019" s="173" t="str">
        <f t="shared" si="47"/>
        <v>Ready to Drink4260</v>
      </c>
      <c r="M3019" s="154">
        <f>VLOOKUP(L3019,'Slope %'!C:D,2,0)</f>
        <v>7.0000000000000007E-2</v>
      </c>
    </row>
    <row r="3020" spans="1:13" x14ac:dyDescent="0.25">
      <c r="A3020" s="169">
        <v>43993</v>
      </c>
      <c r="B3020" s="170" t="s">
        <v>2515</v>
      </c>
      <c r="C3020" s="170" t="s">
        <v>11</v>
      </c>
      <c r="D3020" s="170" t="s">
        <v>267</v>
      </c>
      <c r="E3020" s="170">
        <v>473</v>
      </c>
      <c r="F3020" s="170">
        <v>24</v>
      </c>
      <c r="G3020" s="171">
        <v>4.5</v>
      </c>
      <c r="H3020" s="170" t="s">
        <v>2319</v>
      </c>
      <c r="I3020" s="171">
        <v>4.49</v>
      </c>
      <c r="J3020" s="169">
        <v>1</v>
      </c>
      <c r="K3020" s="154" cm="1">
        <f t="array" ref="K3020">ROUND(
IF(C3020="Beer",
SUM(LOOKUP(2,1/(SRP!$B$8:$B$10&lt;=E3020)/(SRP!$C$8:$C$10&gt;=E3020),SRP!$D$8:$D$10)*(G3020/100)*(E3020/1000)),
IF(C3020="Spirits",
SUM(LOOKUP(2,1/(SRP!$B$2:$B$7&lt;=E3020)/(SRP!$C$2:$C$7&gt;=E3020),SRP!$D$2:$D$7)*(G3020/100)*(E3020/1000)),
IF(AND(C3020="Wine",D3020="Fortified Wines"),
SUM(LOOKUP(2,1/(SRP!$B$26:$B$29&lt;=E3020)/(SRP!$C$26:$C$29&gt;=E3020),SRP!$D$26:$D$29)*(G3020/100)*(E3020/1000)),
IF(C3020="Wine",
SUM(LOOKUP(2,1/(SRP!$B$21:$B$25&lt;=E3020)/(SRP!$C$21:$C$25&gt;=E3020),SRP!$D$21:$D$25)*(G3020/100)*(E3020/1000)),
IF(AND(C3020="Ready to Drink",D3020="RTD-One Pour Cocktail&gt;7%&lt;=14.5"),
SUM(LOOKUP(2,1/(SRP!$B$16:$B$20&lt;=E3020)/(SRP!$C$16:$C$20&gt;=E3020),SRP!$D$16:$D$20)*(G3020/100)*(E3020/1000)),
IF(C3020="Ready to Drink",
SUM(LOOKUP(2,1/(SRP!$B$11:$B$15&lt;=E3020)/(SRP!$C$11:$C$15&gt;=E3020),SRP!$D$11:$D$15)*(G3020/100)*(E3020/1000)),
0)))))),2)</f>
        <v>1.66</v>
      </c>
      <c r="L3020" s="173" t="str">
        <f t="shared" si="47"/>
        <v>Beer473</v>
      </c>
      <c r="M3020" s="154">
        <f>VLOOKUP(L3020,'Slope %'!C:D,2,0)</f>
        <v>0.12</v>
      </c>
    </row>
    <row r="3021" spans="1:13" x14ac:dyDescent="0.25">
      <c r="A3021" s="169">
        <v>43993</v>
      </c>
      <c r="B3021" s="170" t="s">
        <v>2515</v>
      </c>
      <c r="C3021" s="170" t="s">
        <v>11</v>
      </c>
      <c r="D3021" s="170" t="s">
        <v>267</v>
      </c>
      <c r="E3021" s="170">
        <v>473</v>
      </c>
      <c r="F3021" s="170">
        <v>24</v>
      </c>
      <c r="G3021" s="171">
        <v>4.5</v>
      </c>
      <c r="H3021" s="170" t="s">
        <v>1407</v>
      </c>
      <c r="I3021" s="171">
        <v>4.49</v>
      </c>
      <c r="J3021" s="169">
        <v>1</v>
      </c>
      <c r="K3021" s="154" cm="1">
        <f t="array" ref="K3021">ROUND(
IF(C3021="Beer",
SUM(LOOKUP(2,1/(SRP!$B$8:$B$10&lt;=E3021)/(SRP!$C$8:$C$10&gt;=E3021),SRP!$D$8:$D$10)*(G3021/100)*(E3021/1000)),
IF(C3021="Spirits",
SUM(LOOKUP(2,1/(SRP!$B$2:$B$7&lt;=E3021)/(SRP!$C$2:$C$7&gt;=E3021),SRP!$D$2:$D$7)*(G3021/100)*(E3021/1000)),
IF(AND(C3021="Wine",D3021="Fortified Wines"),
SUM(LOOKUP(2,1/(SRP!$B$26:$B$29&lt;=E3021)/(SRP!$C$26:$C$29&gt;=E3021),SRP!$D$26:$D$29)*(G3021/100)*(E3021/1000)),
IF(C3021="Wine",
SUM(LOOKUP(2,1/(SRP!$B$21:$B$25&lt;=E3021)/(SRP!$C$21:$C$25&gt;=E3021),SRP!$D$21:$D$25)*(G3021/100)*(E3021/1000)),
IF(AND(C3021="Ready to Drink",D3021="RTD-One Pour Cocktail&gt;7%&lt;=14.5"),
SUM(LOOKUP(2,1/(SRP!$B$16:$B$20&lt;=E3021)/(SRP!$C$16:$C$20&gt;=E3021),SRP!$D$16:$D$20)*(G3021/100)*(E3021/1000)),
IF(C3021="Ready to Drink",
SUM(LOOKUP(2,1/(SRP!$B$11:$B$15&lt;=E3021)/(SRP!$C$11:$C$15&gt;=E3021),SRP!$D$11:$D$15)*(G3021/100)*(E3021/1000)),
0)))))),2)</f>
        <v>1.66</v>
      </c>
      <c r="L3021" s="173" t="str">
        <f t="shared" si="47"/>
        <v>Beer473</v>
      </c>
      <c r="M3021" s="154">
        <f>VLOOKUP(L3021,'Slope %'!C:D,2,0)</f>
        <v>0.12</v>
      </c>
    </row>
    <row r="3022" spans="1:13" x14ac:dyDescent="0.25">
      <c r="A3022" s="169">
        <v>44007</v>
      </c>
      <c r="B3022" s="170" t="s">
        <v>2516</v>
      </c>
      <c r="C3022" s="170" t="s">
        <v>15</v>
      </c>
      <c r="D3022" s="170" t="s">
        <v>1399</v>
      </c>
      <c r="E3022" s="170">
        <v>750</v>
      </c>
      <c r="F3022" s="170">
        <v>6</v>
      </c>
      <c r="G3022" s="171">
        <v>40</v>
      </c>
      <c r="H3022" s="170" t="s">
        <v>415</v>
      </c>
      <c r="I3022" s="171">
        <v>39.99</v>
      </c>
      <c r="J3022" s="169">
        <v>1</v>
      </c>
      <c r="K3022" s="154" cm="1">
        <f t="array" ref="K3022">ROUND(
IF(C3022="Beer",
SUM(LOOKUP(2,1/(SRP!$B$8:$B$10&lt;=E3022)/(SRP!$C$8:$C$10&gt;=E3022),SRP!$D$8:$D$10)*(G3022/100)*(E3022/1000)),
IF(C3022="Spirits",
SUM(LOOKUP(2,1/(SRP!$B$2:$B$7&lt;=E3022)/(SRP!$C$2:$C$7&gt;=E3022),SRP!$D$2:$D$7)*(G3022/100)*(E3022/1000)),
IF(AND(C3022="Wine",D3022="Fortified Wines"),
SUM(LOOKUP(2,1/(SRP!$B$26:$B$29&lt;=E3022)/(SRP!$C$26:$C$29&gt;=E3022),SRP!$D$26:$D$29)*(G3022/100)*(E3022/1000)),
IF(C3022="Wine",
SUM(LOOKUP(2,1/(SRP!$B$21:$B$25&lt;=E3022)/(SRP!$C$21:$C$25&gt;=E3022),SRP!$D$21:$D$25)*(G3022/100)*(E3022/1000)),
IF(AND(C3022="Ready to Drink",D3022="RTD-One Pour Cocktail&gt;7%&lt;=14.5"),
SUM(LOOKUP(2,1/(SRP!$B$16:$B$20&lt;=E3022)/(SRP!$C$16:$C$20&gt;=E3022),SRP!$D$16:$D$20)*(G3022/100)*(E3022/1000)),
IF(C3022="Ready to Drink",
SUM(LOOKUP(2,1/(SRP!$B$11:$B$15&lt;=E3022)/(SRP!$C$11:$C$15&gt;=E3022),SRP!$D$11:$D$15)*(G3022/100)*(E3022/1000)),
0)))))),2)</f>
        <v>23.42</v>
      </c>
      <c r="L3022" s="173" t="str">
        <f t="shared" si="47"/>
        <v>Spirits750</v>
      </c>
      <c r="M3022" s="154">
        <f>VLOOKUP(L3022,'Slope %'!C:D,2,0)</f>
        <v>7.0000000000000007E-2</v>
      </c>
    </row>
    <row r="3023" spans="1:13" x14ac:dyDescent="0.25">
      <c r="A3023" s="169">
        <v>44022</v>
      </c>
      <c r="B3023" s="170" t="s">
        <v>2517</v>
      </c>
      <c r="C3023" s="170" t="s">
        <v>15</v>
      </c>
      <c r="D3023" s="170" t="s">
        <v>252</v>
      </c>
      <c r="E3023" s="170">
        <v>750</v>
      </c>
      <c r="F3023" s="170">
        <v>12</v>
      </c>
      <c r="G3023" s="171">
        <v>38</v>
      </c>
      <c r="H3023" s="170" t="s">
        <v>43</v>
      </c>
      <c r="I3023" s="171">
        <v>30.29</v>
      </c>
      <c r="J3023" s="169">
        <v>1</v>
      </c>
      <c r="K3023" s="154" cm="1">
        <f t="array" ref="K3023">ROUND(
IF(C3023="Beer",
SUM(LOOKUP(2,1/(SRP!$B$8:$B$10&lt;=E3023)/(SRP!$C$8:$C$10&gt;=E3023),SRP!$D$8:$D$10)*(G3023/100)*(E3023/1000)),
IF(C3023="Spirits",
SUM(LOOKUP(2,1/(SRP!$B$2:$B$7&lt;=E3023)/(SRP!$C$2:$C$7&gt;=E3023),SRP!$D$2:$D$7)*(G3023/100)*(E3023/1000)),
IF(AND(C3023="Wine",D3023="Fortified Wines"),
SUM(LOOKUP(2,1/(SRP!$B$26:$B$29&lt;=E3023)/(SRP!$C$26:$C$29&gt;=E3023),SRP!$D$26:$D$29)*(G3023/100)*(E3023/1000)),
IF(C3023="Wine",
SUM(LOOKUP(2,1/(SRP!$B$21:$B$25&lt;=E3023)/(SRP!$C$21:$C$25&gt;=E3023),SRP!$D$21:$D$25)*(G3023/100)*(E3023/1000)),
IF(AND(C3023="Ready to Drink",D3023="RTD-One Pour Cocktail&gt;7%&lt;=14.5"),
SUM(LOOKUP(2,1/(SRP!$B$16:$B$20&lt;=E3023)/(SRP!$C$16:$C$20&gt;=E3023),SRP!$D$16:$D$20)*(G3023/100)*(E3023/1000)),
IF(C3023="Ready to Drink",
SUM(LOOKUP(2,1/(SRP!$B$11:$B$15&lt;=E3023)/(SRP!$C$11:$C$15&gt;=E3023),SRP!$D$11:$D$15)*(G3023/100)*(E3023/1000)),
0)))))),2)</f>
        <v>22.25</v>
      </c>
      <c r="L3023" s="173" t="str">
        <f t="shared" si="47"/>
        <v>Spirits750</v>
      </c>
      <c r="M3023" s="154">
        <f>VLOOKUP(L3023,'Slope %'!C:D,2,0)</f>
        <v>7.0000000000000007E-2</v>
      </c>
    </row>
    <row r="3024" spans="1:13" x14ac:dyDescent="0.25">
      <c r="A3024" s="169">
        <v>44023</v>
      </c>
      <c r="B3024" s="170" t="s">
        <v>2518</v>
      </c>
      <c r="C3024" s="170" t="s">
        <v>11</v>
      </c>
      <c r="D3024" s="170" t="s">
        <v>303</v>
      </c>
      <c r="E3024" s="170">
        <v>473</v>
      </c>
      <c r="F3024" s="170">
        <v>24</v>
      </c>
      <c r="G3024" s="171">
        <v>6.8</v>
      </c>
      <c r="H3024" s="170" t="s">
        <v>1764</v>
      </c>
      <c r="I3024" s="171">
        <v>6.52</v>
      </c>
      <c r="J3024" s="169">
        <v>1</v>
      </c>
      <c r="K3024" s="154" cm="1">
        <f t="array" ref="K3024">ROUND(
IF(C3024="Beer",
SUM(LOOKUP(2,1/(SRP!$B$8:$B$10&lt;=E3024)/(SRP!$C$8:$C$10&gt;=E3024),SRP!$D$8:$D$10)*(G3024/100)*(E3024/1000)),
IF(C3024="Spirits",
SUM(LOOKUP(2,1/(SRP!$B$2:$B$7&lt;=E3024)/(SRP!$C$2:$C$7&gt;=E3024),SRP!$D$2:$D$7)*(G3024/100)*(E3024/1000)),
IF(AND(C3024="Wine",D3024="Fortified Wines"),
SUM(LOOKUP(2,1/(SRP!$B$26:$B$29&lt;=E3024)/(SRP!$C$26:$C$29&gt;=E3024),SRP!$D$26:$D$29)*(G3024/100)*(E3024/1000)),
IF(C3024="Wine",
SUM(LOOKUP(2,1/(SRP!$B$21:$B$25&lt;=E3024)/(SRP!$C$21:$C$25&gt;=E3024),SRP!$D$21:$D$25)*(G3024/100)*(E3024/1000)),
IF(AND(C3024="Ready to Drink",D3024="RTD-One Pour Cocktail&gt;7%&lt;=14.5"),
SUM(LOOKUP(2,1/(SRP!$B$16:$B$20&lt;=E3024)/(SRP!$C$16:$C$20&gt;=E3024),SRP!$D$16:$D$20)*(G3024/100)*(E3024/1000)),
IF(C3024="Ready to Drink",
SUM(LOOKUP(2,1/(SRP!$B$11:$B$15&lt;=E3024)/(SRP!$C$11:$C$15&gt;=E3024),SRP!$D$11:$D$15)*(G3024/100)*(E3024/1000)),
0)))))),2)</f>
        <v>2.5099999999999998</v>
      </c>
      <c r="L3024" s="173" t="str">
        <f t="shared" si="47"/>
        <v>Beer473</v>
      </c>
      <c r="M3024" s="154">
        <f>VLOOKUP(L3024,'Slope %'!C:D,2,0)</f>
        <v>0.12</v>
      </c>
    </row>
    <row r="3025" spans="1:13" x14ac:dyDescent="0.25">
      <c r="A3025" s="169">
        <v>44023</v>
      </c>
      <c r="B3025" s="170" t="s">
        <v>2518</v>
      </c>
      <c r="C3025" s="170" t="s">
        <v>11</v>
      </c>
      <c r="D3025" s="170" t="s">
        <v>303</v>
      </c>
      <c r="E3025" s="170">
        <v>473</v>
      </c>
      <c r="F3025" s="170">
        <v>24</v>
      </c>
      <c r="G3025" s="171">
        <v>6.8</v>
      </c>
      <c r="H3025" s="170" t="s">
        <v>1764</v>
      </c>
      <c r="I3025" s="171">
        <v>6.52</v>
      </c>
      <c r="J3025" s="169">
        <v>1</v>
      </c>
      <c r="K3025" s="154" cm="1">
        <f t="array" ref="K3025">ROUND(
IF(C3025="Beer",
SUM(LOOKUP(2,1/(SRP!$B$8:$B$10&lt;=E3025)/(SRP!$C$8:$C$10&gt;=E3025),SRP!$D$8:$D$10)*(G3025/100)*(E3025/1000)),
IF(C3025="Spirits",
SUM(LOOKUP(2,1/(SRP!$B$2:$B$7&lt;=E3025)/(SRP!$C$2:$C$7&gt;=E3025),SRP!$D$2:$D$7)*(G3025/100)*(E3025/1000)),
IF(AND(C3025="Wine",D3025="Fortified Wines"),
SUM(LOOKUP(2,1/(SRP!$B$26:$B$29&lt;=E3025)/(SRP!$C$26:$C$29&gt;=E3025),SRP!$D$26:$D$29)*(G3025/100)*(E3025/1000)),
IF(C3025="Wine",
SUM(LOOKUP(2,1/(SRP!$B$21:$B$25&lt;=E3025)/(SRP!$C$21:$C$25&gt;=E3025),SRP!$D$21:$D$25)*(G3025/100)*(E3025/1000)),
IF(AND(C3025="Ready to Drink",D3025="RTD-One Pour Cocktail&gt;7%&lt;=14.5"),
SUM(LOOKUP(2,1/(SRP!$B$16:$B$20&lt;=E3025)/(SRP!$C$16:$C$20&gt;=E3025),SRP!$D$16:$D$20)*(G3025/100)*(E3025/1000)),
IF(C3025="Ready to Drink",
SUM(LOOKUP(2,1/(SRP!$B$11:$B$15&lt;=E3025)/(SRP!$C$11:$C$15&gt;=E3025),SRP!$D$11:$D$15)*(G3025/100)*(E3025/1000)),
0)))))),2)</f>
        <v>2.5099999999999998</v>
      </c>
      <c r="L3025" s="173" t="str">
        <f t="shared" si="47"/>
        <v>Beer473</v>
      </c>
      <c r="M3025" s="154">
        <f>VLOOKUP(L3025,'Slope %'!C:D,2,0)</f>
        <v>0.12</v>
      </c>
    </row>
    <row r="3026" spans="1:13" x14ac:dyDescent="0.25">
      <c r="A3026" s="169">
        <v>44024</v>
      </c>
      <c r="B3026" s="170" t="s">
        <v>2519</v>
      </c>
      <c r="C3026" s="170" t="s">
        <v>11</v>
      </c>
      <c r="D3026" s="170" t="s">
        <v>303</v>
      </c>
      <c r="E3026" s="170">
        <v>473</v>
      </c>
      <c r="F3026" s="170">
        <v>24</v>
      </c>
      <c r="G3026" s="171">
        <v>6.8</v>
      </c>
      <c r="H3026" s="170" t="s">
        <v>1764</v>
      </c>
      <c r="I3026" s="171">
        <v>6.56</v>
      </c>
      <c r="J3026" s="169">
        <v>1</v>
      </c>
      <c r="K3026" s="154" cm="1">
        <f t="array" ref="K3026">ROUND(
IF(C3026="Beer",
SUM(LOOKUP(2,1/(SRP!$B$8:$B$10&lt;=E3026)/(SRP!$C$8:$C$10&gt;=E3026),SRP!$D$8:$D$10)*(G3026/100)*(E3026/1000)),
IF(C3026="Spirits",
SUM(LOOKUP(2,1/(SRP!$B$2:$B$7&lt;=E3026)/(SRP!$C$2:$C$7&gt;=E3026),SRP!$D$2:$D$7)*(G3026/100)*(E3026/1000)),
IF(AND(C3026="Wine",D3026="Fortified Wines"),
SUM(LOOKUP(2,1/(SRP!$B$26:$B$29&lt;=E3026)/(SRP!$C$26:$C$29&gt;=E3026),SRP!$D$26:$D$29)*(G3026/100)*(E3026/1000)),
IF(C3026="Wine",
SUM(LOOKUP(2,1/(SRP!$B$21:$B$25&lt;=E3026)/(SRP!$C$21:$C$25&gt;=E3026),SRP!$D$21:$D$25)*(G3026/100)*(E3026/1000)),
IF(AND(C3026="Ready to Drink",D3026="RTD-One Pour Cocktail&gt;7%&lt;=14.5"),
SUM(LOOKUP(2,1/(SRP!$B$16:$B$20&lt;=E3026)/(SRP!$C$16:$C$20&gt;=E3026),SRP!$D$16:$D$20)*(G3026/100)*(E3026/1000)),
IF(C3026="Ready to Drink",
SUM(LOOKUP(2,1/(SRP!$B$11:$B$15&lt;=E3026)/(SRP!$C$11:$C$15&gt;=E3026),SRP!$D$11:$D$15)*(G3026/100)*(E3026/1000)),
0)))))),2)</f>
        <v>2.5099999999999998</v>
      </c>
      <c r="L3026" s="173" t="str">
        <f t="shared" si="47"/>
        <v>Beer473</v>
      </c>
      <c r="M3026" s="154">
        <f>VLOOKUP(L3026,'Slope %'!C:D,2,0)</f>
        <v>0.12</v>
      </c>
    </row>
    <row r="3027" spans="1:13" x14ac:dyDescent="0.25">
      <c r="A3027" s="169">
        <v>44024</v>
      </c>
      <c r="B3027" s="170" t="s">
        <v>2519</v>
      </c>
      <c r="C3027" s="170" t="s">
        <v>11</v>
      </c>
      <c r="D3027" s="170" t="s">
        <v>303</v>
      </c>
      <c r="E3027" s="170">
        <v>473</v>
      </c>
      <c r="F3027" s="170">
        <v>24</v>
      </c>
      <c r="G3027" s="171">
        <v>6.8</v>
      </c>
      <c r="H3027" s="170" t="s">
        <v>1764</v>
      </c>
      <c r="I3027" s="171">
        <v>6.56</v>
      </c>
      <c r="J3027" s="169">
        <v>1</v>
      </c>
      <c r="K3027" s="154" cm="1">
        <f t="array" ref="K3027">ROUND(
IF(C3027="Beer",
SUM(LOOKUP(2,1/(SRP!$B$8:$B$10&lt;=E3027)/(SRP!$C$8:$C$10&gt;=E3027),SRP!$D$8:$D$10)*(G3027/100)*(E3027/1000)),
IF(C3027="Spirits",
SUM(LOOKUP(2,1/(SRP!$B$2:$B$7&lt;=E3027)/(SRP!$C$2:$C$7&gt;=E3027),SRP!$D$2:$D$7)*(G3027/100)*(E3027/1000)),
IF(AND(C3027="Wine",D3027="Fortified Wines"),
SUM(LOOKUP(2,1/(SRP!$B$26:$B$29&lt;=E3027)/(SRP!$C$26:$C$29&gt;=E3027),SRP!$D$26:$D$29)*(G3027/100)*(E3027/1000)),
IF(C3027="Wine",
SUM(LOOKUP(2,1/(SRP!$B$21:$B$25&lt;=E3027)/(SRP!$C$21:$C$25&gt;=E3027),SRP!$D$21:$D$25)*(G3027/100)*(E3027/1000)),
IF(AND(C3027="Ready to Drink",D3027="RTD-One Pour Cocktail&gt;7%&lt;=14.5"),
SUM(LOOKUP(2,1/(SRP!$B$16:$B$20&lt;=E3027)/(SRP!$C$16:$C$20&gt;=E3027),SRP!$D$16:$D$20)*(G3027/100)*(E3027/1000)),
IF(C3027="Ready to Drink",
SUM(LOOKUP(2,1/(SRP!$B$11:$B$15&lt;=E3027)/(SRP!$C$11:$C$15&gt;=E3027),SRP!$D$11:$D$15)*(G3027/100)*(E3027/1000)),
0)))))),2)</f>
        <v>2.5099999999999998</v>
      </c>
      <c r="L3027" s="173" t="str">
        <f t="shared" si="47"/>
        <v>Beer473</v>
      </c>
      <c r="M3027" s="154">
        <f>VLOOKUP(L3027,'Slope %'!C:D,2,0)</f>
        <v>0.12</v>
      </c>
    </row>
    <row r="3028" spans="1:13" x14ac:dyDescent="0.25">
      <c r="A3028" s="169">
        <v>44056</v>
      </c>
      <c r="B3028" s="170" t="s">
        <v>2520</v>
      </c>
      <c r="C3028" s="170" t="s">
        <v>15</v>
      </c>
      <c r="D3028" s="170" t="s">
        <v>137</v>
      </c>
      <c r="E3028" s="170">
        <v>1750</v>
      </c>
      <c r="F3028" s="170">
        <v>6</v>
      </c>
      <c r="G3028" s="171">
        <v>46</v>
      </c>
      <c r="H3028" s="170" t="s">
        <v>91</v>
      </c>
      <c r="I3028" s="171">
        <v>62.99</v>
      </c>
      <c r="J3028" s="169">
        <v>1</v>
      </c>
      <c r="K3028" s="154" cm="1">
        <f t="array" ref="K3028">ROUND(
IF(C3028="Beer",
SUM(LOOKUP(2,1/(SRP!$B$8:$B$10&lt;=E3028)/(SRP!$C$8:$C$10&gt;=E3028),SRP!$D$8:$D$10)*(G3028/100)*(E3028/1000)),
IF(C3028="Spirits",
SUM(LOOKUP(2,1/(SRP!$B$2:$B$7&lt;=E3028)/(SRP!$C$2:$C$7&gt;=E3028),SRP!$D$2:$D$7)*(G3028/100)*(E3028/1000)),
IF(AND(C3028="Wine",D3028="Fortified Wines"),
SUM(LOOKUP(2,1/(SRP!$B$26:$B$29&lt;=E3028)/(SRP!$C$26:$C$29&gt;=E3028),SRP!$D$26:$D$29)*(G3028/100)*(E3028/1000)),
IF(C3028="Wine",
SUM(LOOKUP(2,1/(SRP!$B$21:$B$25&lt;=E3028)/(SRP!$C$21:$C$25&gt;=E3028),SRP!$D$21:$D$25)*(G3028/100)*(E3028/1000)),
IF(AND(C3028="Ready to Drink",D3028="RTD-One Pour Cocktail&gt;7%&lt;=14.5"),
SUM(LOOKUP(2,1/(SRP!$B$16:$B$20&lt;=E3028)/(SRP!$C$16:$C$20&gt;=E3028),SRP!$D$16:$D$20)*(G3028/100)*(E3028/1000)),
IF(C3028="Ready to Drink",
SUM(LOOKUP(2,1/(SRP!$B$11:$B$15&lt;=E3028)/(SRP!$C$11:$C$15&gt;=E3028),SRP!$D$11:$D$15)*(G3028/100)*(E3028/1000)),
0)))))),2)</f>
        <v>62.85</v>
      </c>
      <c r="L3028" s="173" t="str">
        <f t="shared" si="47"/>
        <v>Spirits1750</v>
      </c>
      <c r="M3028" s="154">
        <f>VLOOKUP(L3028,'Slope %'!C:D,2,0)</f>
        <v>0.03</v>
      </c>
    </row>
    <row r="3029" spans="1:13" x14ac:dyDescent="0.25">
      <c r="A3029" s="169">
        <v>44145</v>
      </c>
      <c r="B3029" s="170" t="s">
        <v>2521</v>
      </c>
      <c r="C3029" s="170" t="s">
        <v>24</v>
      </c>
      <c r="D3029" s="170" t="s">
        <v>66</v>
      </c>
      <c r="E3029" s="170">
        <v>750</v>
      </c>
      <c r="F3029" s="170">
        <v>12</v>
      </c>
      <c r="G3029" s="171">
        <v>13.5</v>
      </c>
      <c r="H3029" s="170" t="s">
        <v>47</v>
      </c>
      <c r="I3029" s="171">
        <v>18.989999999999998</v>
      </c>
      <c r="J3029" s="169">
        <v>1</v>
      </c>
      <c r="K3029" s="154" cm="1">
        <f t="array" ref="K3029">ROUND(
IF(C3029="Beer",
SUM(LOOKUP(2,1/(SRP!$B$8:$B$10&lt;=E3029)/(SRP!$C$8:$C$10&gt;=E3029),SRP!$D$8:$D$10)*(G3029/100)*(E3029/1000)),
IF(C3029="Spirits",
SUM(LOOKUP(2,1/(SRP!$B$2:$B$7&lt;=E3029)/(SRP!$C$2:$C$7&gt;=E3029),SRP!$D$2:$D$7)*(G3029/100)*(E3029/1000)),
IF(AND(C3029="Wine",D3029="Fortified Wines"),
SUM(LOOKUP(2,1/(SRP!$B$26:$B$29&lt;=E3029)/(SRP!$C$26:$C$29&gt;=E3029),SRP!$D$26:$D$29)*(G3029/100)*(E3029/1000)),
IF(C3029="Wine",
SUM(LOOKUP(2,1/(SRP!$B$21:$B$25&lt;=E3029)/(SRP!$C$21:$C$25&gt;=E3029),SRP!$D$21:$D$25)*(G3029/100)*(E3029/1000)),
IF(AND(C3029="Ready to Drink",D3029="RTD-One Pour Cocktail&gt;7%&lt;=14.5"),
SUM(LOOKUP(2,1/(SRP!$B$16:$B$20&lt;=E3029)/(SRP!$C$16:$C$20&gt;=E3029),SRP!$D$16:$D$20)*(G3029/100)*(E3029/1000)),
IF(C3029="Ready to Drink",
SUM(LOOKUP(2,1/(SRP!$B$11:$B$15&lt;=E3029)/(SRP!$C$11:$C$15&gt;=E3029),SRP!$D$11:$D$15)*(G3029/100)*(E3029/1000)),
0)))))),2)</f>
        <v>7.9</v>
      </c>
      <c r="L3029" s="173" t="str">
        <f t="shared" si="47"/>
        <v>Wine750</v>
      </c>
      <c r="M3029" s="154">
        <f>VLOOKUP(L3029,'Slope %'!C:D,2,0)</f>
        <v>0.1</v>
      </c>
    </row>
    <row r="3030" spans="1:13" x14ac:dyDescent="0.25">
      <c r="A3030" s="169">
        <v>44192</v>
      </c>
      <c r="B3030" s="170" t="s">
        <v>2522</v>
      </c>
      <c r="C3030" s="170" t="s">
        <v>263</v>
      </c>
      <c r="D3030" s="170" t="s">
        <v>264</v>
      </c>
      <c r="E3030" s="170">
        <v>2130</v>
      </c>
      <c r="F3030" s="170">
        <v>4</v>
      </c>
      <c r="G3030" s="171">
        <v>5</v>
      </c>
      <c r="H3030" s="170" t="s">
        <v>105</v>
      </c>
      <c r="I3030" s="171">
        <v>18.98</v>
      </c>
      <c r="J3030" s="169">
        <v>6</v>
      </c>
      <c r="K3030" s="154" cm="1">
        <f t="array" ref="K3030">ROUND(
IF(C3030="Beer",
SUM(LOOKUP(2,1/(SRP!$B$8:$B$10&lt;=E3030)/(SRP!$C$8:$C$10&gt;=E3030),SRP!$D$8:$D$10)*(G3030/100)*(E3030/1000)),
IF(C3030="Spirits",
SUM(LOOKUP(2,1/(SRP!$B$2:$B$7&lt;=E3030)/(SRP!$C$2:$C$7&gt;=E3030),SRP!$D$2:$D$7)*(G3030/100)*(E3030/1000)),
IF(AND(C3030="Wine",D3030="Fortified Wines"),
SUM(LOOKUP(2,1/(SRP!$B$26:$B$29&lt;=E3030)/(SRP!$C$26:$C$29&gt;=E3030),SRP!$D$26:$D$29)*(G3030/100)*(E3030/1000)),
IF(C3030="Wine",
SUM(LOOKUP(2,1/(SRP!$B$21:$B$25&lt;=E3030)/(SRP!$C$21:$C$25&gt;=E3030),SRP!$D$21:$D$25)*(G3030/100)*(E3030/1000)),
IF(AND(C3030="Ready to Drink",D3030="RTD-One Pour Cocktail&gt;7%&lt;=14.5"),
SUM(LOOKUP(2,1/(SRP!$B$16:$B$20&lt;=E3030)/(SRP!$C$16:$C$20&gt;=E3030),SRP!$D$16:$D$20)*(G3030/100)*(E3030/1000)),
IF(C3030="Ready to Drink",
SUM(LOOKUP(2,1/(SRP!$B$11:$B$15&lt;=E3030)/(SRP!$C$11:$C$15&gt;=E3030),SRP!$D$11:$D$15)*(G3030/100)*(E3030/1000)),
0)))))),2)</f>
        <v>8.31</v>
      </c>
      <c r="L3030" s="173" t="str">
        <f t="shared" si="47"/>
        <v>Ready to Drink2130</v>
      </c>
      <c r="M3030" s="154">
        <f>VLOOKUP(L3030,'Slope %'!C:D,2,0)</f>
        <v>0.1</v>
      </c>
    </row>
    <row r="3031" spans="1:13" x14ac:dyDescent="0.25">
      <c r="A3031" s="169">
        <v>44192</v>
      </c>
      <c r="B3031" s="170" t="s">
        <v>2522</v>
      </c>
      <c r="C3031" s="170" t="s">
        <v>263</v>
      </c>
      <c r="D3031" s="170" t="s">
        <v>264</v>
      </c>
      <c r="E3031" s="170">
        <v>2130</v>
      </c>
      <c r="F3031" s="170">
        <v>4</v>
      </c>
      <c r="G3031" s="171">
        <v>5</v>
      </c>
      <c r="H3031" s="170" t="s">
        <v>105</v>
      </c>
      <c r="I3031" s="171">
        <v>18.98</v>
      </c>
      <c r="J3031" s="169">
        <v>6</v>
      </c>
      <c r="K3031" s="154" cm="1">
        <f t="array" ref="K3031">ROUND(
IF(C3031="Beer",
SUM(LOOKUP(2,1/(SRP!$B$8:$B$10&lt;=E3031)/(SRP!$C$8:$C$10&gt;=E3031),SRP!$D$8:$D$10)*(G3031/100)*(E3031/1000)),
IF(C3031="Spirits",
SUM(LOOKUP(2,1/(SRP!$B$2:$B$7&lt;=E3031)/(SRP!$C$2:$C$7&gt;=E3031),SRP!$D$2:$D$7)*(G3031/100)*(E3031/1000)),
IF(AND(C3031="Wine",D3031="Fortified Wines"),
SUM(LOOKUP(2,1/(SRP!$B$26:$B$29&lt;=E3031)/(SRP!$C$26:$C$29&gt;=E3031),SRP!$D$26:$D$29)*(G3031/100)*(E3031/1000)),
IF(C3031="Wine",
SUM(LOOKUP(2,1/(SRP!$B$21:$B$25&lt;=E3031)/(SRP!$C$21:$C$25&gt;=E3031),SRP!$D$21:$D$25)*(G3031/100)*(E3031/1000)),
IF(AND(C3031="Ready to Drink",D3031="RTD-One Pour Cocktail&gt;7%&lt;=14.5"),
SUM(LOOKUP(2,1/(SRP!$B$16:$B$20&lt;=E3031)/(SRP!$C$16:$C$20&gt;=E3031),SRP!$D$16:$D$20)*(G3031/100)*(E3031/1000)),
IF(C3031="Ready to Drink",
SUM(LOOKUP(2,1/(SRP!$B$11:$B$15&lt;=E3031)/(SRP!$C$11:$C$15&gt;=E3031),SRP!$D$11:$D$15)*(G3031/100)*(E3031/1000)),
0)))))),2)</f>
        <v>8.31</v>
      </c>
      <c r="L3031" s="173" t="str">
        <f t="shared" si="47"/>
        <v>Ready to Drink2130</v>
      </c>
      <c r="M3031" s="154">
        <f>VLOOKUP(L3031,'Slope %'!C:D,2,0)</f>
        <v>0.1</v>
      </c>
    </row>
    <row r="3032" spans="1:13" x14ac:dyDescent="0.25">
      <c r="A3032" s="169">
        <v>44208</v>
      </c>
      <c r="B3032" s="170" t="s">
        <v>2523</v>
      </c>
      <c r="C3032" s="170" t="s">
        <v>11</v>
      </c>
      <c r="D3032" s="170" t="s">
        <v>474</v>
      </c>
      <c r="E3032" s="170">
        <v>473</v>
      </c>
      <c r="F3032" s="170">
        <v>24</v>
      </c>
      <c r="G3032" s="171">
        <v>4.5</v>
      </c>
      <c r="H3032" s="170" t="s">
        <v>1556</v>
      </c>
      <c r="I3032" s="171">
        <v>4.5</v>
      </c>
      <c r="J3032" s="169">
        <v>1</v>
      </c>
      <c r="K3032" s="154" cm="1">
        <f t="array" ref="K3032">ROUND(
IF(C3032="Beer",
SUM(LOOKUP(2,1/(SRP!$B$8:$B$10&lt;=E3032)/(SRP!$C$8:$C$10&gt;=E3032),SRP!$D$8:$D$10)*(G3032/100)*(E3032/1000)),
IF(C3032="Spirits",
SUM(LOOKUP(2,1/(SRP!$B$2:$B$7&lt;=E3032)/(SRP!$C$2:$C$7&gt;=E3032),SRP!$D$2:$D$7)*(G3032/100)*(E3032/1000)),
IF(AND(C3032="Wine",D3032="Fortified Wines"),
SUM(LOOKUP(2,1/(SRP!$B$26:$B$29&lt;=E3032)/(SRP!$C$26:$C$29&gt;=E3032),SRP!$D$26:$D$29)*(G3032/100)*(E3032/1000)),
IF(C3032="Wine",
SUM(LOOKUP(2,1/(SRP!$B$21:$B$25&lt;=E3032)/(SRP!$C$21:$C$25&gt;=E3032),SRP!$D$21:$D$25)*(G3032/100)*(E3032/1000)),
IF(AND(C3032="Ready to Drink",D3032="RTD-One Pour Cocktail&gt;7%&lt;=14.5"),
SUM(LOOKUP(2,1/(SRP!$B$16:$B$20&lt;=E3032)/(SRP!$C$16:$C$20&gt;=E3032),SRP!$D$16:$D$20)*(G3032/100)*(E3032/1000)),
IF(C3032="Ready to Drink",
SUM(LOOKUP(2,1/(SRP!$B$11:$B$15&lt;=E3032)/(SRP!$C$11:$C$15&gt;=E3032),SRP!$D$11:$D$15)*(G3032/100)*(E3032/1000)),
0)))))),2)</f>
        <v>1.66</v>
      </c>
      <c r="L3032" s="173" t="str">
        <f t="shared" si="47"/>
        <v>Beer473</v>
      </c>
      <c r="M3032" s="154">
        <f>VLOOKUP(L3032,'Slope %'!C:D,2,0)</f>
        <v>0.12</v>
      </c>
    </row>
    <row r="3033" spans="1:13" x14ac:dyDescent="0.25">
      <c r="A3033" s="169">
        <v>44208</v>
      </c>
      <c r="B3033" s="170" t="s">
        <v>2523</v>
      </c>
      <c r="C3033" s="170" t="s">
        <v>11</v>
      </c>
      <c r="D3033" s="170" t="s">
        <v>474</v>
      </c>
      <c r="E3033" s="170">
        <v>473</v>
      </c>
      <c r="F3033" s="170">
        <v>24</v>
      </c>
      <c r="G3033" s="171">
        <v>4.5</v>
      </c>
      <c r="H3033" s="170" t="s">
        <v>1556</v>
      </c>
      <c r="I3033" s="171">
        <v>4.5</v>
      </c>
      <c r="J3033" s="169">
        <v>1</v>
      </c>
      <c r="K3033" s="154" cm="1">
        <f t="array" ref="K3033">ROUND(
IF(C3033="Beer",
SUM(LOOKUP(2,1/(SRP!$B$8:$B$10&lt;=E3033)/(SRP!$C$8:$C$10&gt;=E3033),SRP!$D$8:$D$10)*(G3033/100)*(E3033/1000)),
IF(C3033="Spirits",
SUM(LOOKUP(2,1/(SRP!$B$2:$B$7&lt;=E3033)/(SRP!$C$2:$C$7&gt;=E3033),SRP!$D$2:$D$7)*(G3033/100)*(E3033/1000)),
IF(AND(C3033="Wine",D3033="Fortified Wines"),
SUM(LOOKUP(2,1/(SRP!$B$26:$B$29&lt;=E3033)/(SRP!$C$26:$C$29&gt;=E3033),SRP!$D$26:$D$29)*(G3033/100)*(E3033/1000)),
IF(C3033="Wine",
SUM(LOOKUP(2,1/(SRP!$B$21:$B$25&lt;=E3033)/(SRP!$C$21:$C$25&gt;=E3033),SRP!$D$21:$D$25)*(G3033/100)*(E3033/1000)),
IF(AND(C3033="Ready to Drink",D3033="RTD-One Pour Cocktail&gt;7%&lt;=14.5"),
SUM(LOOKUP(2,1/(SRP!$B$16:$B$20&lt;=E3033)/(SRP!$C$16:$C$20&gt;=E3033),SRP!$D$16:$D$20)*(G3033/100)*(E3033/1000)),
IF(C3033="Ready to Drink",
SUM(LOOKUP(2,1/(SRP!$B$11:$B$15&lt;=E3033)/(SRP!$C$11:$C$15&gt;=E3033),SRP!$D$11:$D$15)*(G3033/100)*(E3033/1000)),
0)))))),2)</f>
        <v>1.66</v>
      </c>
      <c r="L3033" s="173" t="str">
        <f t="shared" si="47"/>
        <v>Beer473</v>
      </c>
      <c r="M3033" s="154">
        <f>VLOOKUP(L3033,'Slope %'!C:D,2,0)</f>
        <v>0.12</v>
      </c>
    </row>
    <row r="3034" spans="1:13" x14ac:dyDescent="0.25">
      <c r="A3034" s="169">
        <v>44223</v>
      </c>
      <c r="B3034" s="170" t="s">
        <v>2524</v>
      </c>
      <c r="C3034" s="170" t="s">
        <v>263</v>
      </c>
      <c r="D3034" s="170" t="s">
        <v>332</v>
      </c>
      <c r="E3034" s="170">
        <v>4260</v>
      </c>
      <c r="F3034" s="170">
        <v>2</v>
      </c>
      <c r="G3034" s="171">
        <v>5</v>
      </c>
      <c r="H3034" s="170" t="s">
        <v>177</v>
      </c>
      <c r="I3034" s="171">
        <v>34.49</v>
      </c>
      <c r="J3034" s="169">
        <v>12</v>
      </c>
      <c r="K3034" s="154" cm="1">
        <f t="array" ref="K3034">ROUND(
IF(C3034="Beer",
SUM(LOOKUP(2,1/(SRP!$B$8:$B$10&lt;=E3034)/(SRP!$C$8:$C$10&gt;=E3034),SRP!$D$8:$D$10)*(G3034/100)*(E3034/1000)),
IF(C3034="Spirits",
SUM(LOOKUP(2,1/(SRP!$B$2:$B$7&lt;=E3034)/(SRP!$C$2:$C$7&gt;=E3034),SRP!$D$2:$D$7)*(G3034/100)*(E3034/1000)),
IF(AND(C3034="Wine",D3034="Fortified Wines"),
SUM(LOOKUP(2,1/(SRP!$B$26:$B$29&lt;=E3034)/(SRP!$C$26:$C$29&gt;=E3034),SRP!$D$26:$D$29)*(G3034/100)*(E3034/1000)),
IF(C3034="Wine",
SUM(LOOKUP(2,1/(SRP!$B$21:$B$25&lt;=E3034)/(SRP!$C$21:$C$25&gt;=E3034),SRP!$D$21:$D$25)*(G3034/100)*(E3034/1000)),
IF(AND(C3034="Ready to Drink",D3034="RTD-One Pour Cocktail&gt;7%&lt;=14.5"),
SUM(LOOKUP(2,1/(SRP!$B$16:$B$20&lt;=E3034)/(SRP!$C$16:$C$20&gt;=E3034),SRP!$D$16:$D$20)*(G3034/100)*(E3034/1000)),
IF(C3034="Ready to Drink",
SUM(LOOKUP(2,1/(SRP!$B$11:$B$15&lt;=E3034)/(SRP!$C$11:$C$15&gt;=E3034),SRP!$D$11:$D$15)*(G3034/100)*(E3034/1000)),
0)))))),2)</f>
        <v>16.63</v>
      </c>
      <c r="L3034" s="173" t="str">
        <f t="shared" si="47"/>
        <v>Ready to Drink4260</v>
      </c>
      <c r="M3034" s="154">
        <f>VLOOKUP(L3034,'Slope %'!C:D,2,0)</f>
        <v>7.0000000000000007E-2</v>
      </c>
    </row>
    <row r="3035" spans="1:13" x14ac:dyDescent="0.25">
      <c r="A3035" s="169">
        <v>44259</v>
      </c>
      <c r="B3035" s="170" t="s">
        <v>2525</v>
      </c>
      <c r="C3035" s="170" t="s">
        <v>15</v>
      </c>
      <c r="D3035" s="170" t="s">
        <v>172</v>
      </c>
      <c r="E3035" s="170">
        <v>750</v>
      </c>
      <c r="F3035" s="170">
        <v>6</v>
      </c>
      <c r="G3035" s="171">
        <v>40</v>
      </c>
      <c r="H3035" s="170" t="s">
        <v>43</v>
      </c>
      <c r="I3035" s="171">
        <v>36.99</v>
      </c>
      <c r="J3035" s="169">
        <v>1</v>
      </c>
      <c r="K3035" s="154" cm="1">
        <f t="array" ref="K3035">ROUND(
IF(C3035="Beer",
SUM(LOOKUP(2,1/(SRP!$B$8:$B$10&lt;=E3035)/(SRP!$C$8:$C$10&gt;=E3035),SRP!$D$8:$D$10)*(G3035/100)*(E3035/1000)),
IF(C3035="Spirits",
SUM(LOOKUP(2,1/(SRP!$B$2:$B$7&lt;=E3035)/(SRP!$C$2:$C$7&gt;=E3035),SRP!$D$2:$D$7)*(G3035/100)*(E3035/1000)),
IF(AND(C3035="Wine",D3035="Fortified Wines"),
SUM(LOOKUP(2,1/(SRP!$B$26:$B$29&lt;=E3035)/(SRP!$C$26:$C$29&gt;=E3035),SRP!$D$26:$D$29)*(G3035/100)*(E3035/1000)),
IF(C3035="Wine",
SUM(LOOKUP(2,1/(SRP!$B$21:$B$25&lt;=E3035)/(SRP!$C$21:$C$25&gt;=E3035),SRP!$D$21:$D$25)*(G3035/100)*(E3035/1000)),
IF(AND(C3035="Ready to Drink",D3035="RTD-One Pour Cocktail&gt;7%&lt;=14.5"),
SUM(LOOKUP(2,1/(SRP!$B$16:$B$20&lt;=E3035)/(SRP!$C$16:$C$20&gt;=E3035),SRP!$D$16:$D$20)*(G3035/100)*(E3035/1000)),
IF(C3035="Ready to Drink",
SUM(LOOKUP(2,1/(SRP!$B$11:$B$15&lt;=E3035)/(SRP!$C$11:$C$15&gt;=E3035),SRP!$D$11:$D$15)*(G3035/100)*(E3035/1000)),
0)))))),2)</f>
        <v>23.42</v>
      </c>
      <c r="L3035" s="173" t="str">
        <f t="shared" si="47"/>
        <v>Spirits750</v>
      </c>
      <c r="M3035" s="154">
        <f>VLOOKUP(L3035,'Slope %'!C:D,2,0)</f>
        <v>7.0000000000000007E-2</v>
      </c>
    </row>
    <row r="3036" spans="1:13" x14ac:dyDescent="0.25">
      <c r="A3036" s="169">
        <v>44271</v>
      </c>
      <c r="B3036" s="170" t="s">
        <v>2526</v>
      </c>
      <c r="C3036" s="170" t="s">
        <v>15</v>
      </c>
      <c r="D3036" s="170" t="s">
        <v>154</v>
      </c>
      <c r="E3036" s="170">
        <v>500</v>
      </c>
      <c r="F3036" s="170">
        <v>6</v>
      </c>
      <c r="G3036" s="171">
        <v>17</v>
      </c>
      <c r="H3036" s="170" t="s">
        <v>163</v>
      </c>
      <c r="I3036" s="171">
        <v>26.99</v>
      </c>
      <c r="J3036" s="169">
        <v>1</v>
      </c>
      <c r="K3036" s="154" cm="1">
        <f t="array" ref="K3036">ROUND(
IF(C3036="Beer",
SUM(LOOKUP(2,1/(SRP!$B$8:$B$10&lt;=E3036)/(SRP!$C$8:$C$10&gt;=E3036),SRP!$D$8:$D$10)*(G3036/100)*(E3036/1000)),
IF(C3036="Spirits",
SUM(LOOKUP(2,1/(SRP!$B$2:$B$7&lt;=E3036)/(SRP!$C$2:$C$7&gt;=E3036),SRP!$D$2:$D$7)*(G3036/100)*(E3036/1000)),
IF(AND(C3036="Wine",D3036="Fortified Wines"),
SUM(LOOKUP(2,1/(SRP!$B$26:$B$29&lt;=E3036)/(SRP!$C$26:$C$29&gt;=E3036),SRP!$D$26:$D$29)*(G3036/100)*(E3036/1000)),
IF(C3036="Wine",
SUM(LOOKUP(2,1/(SRP!$B$21:$B$25&lt;=E3036)/(SRP!$C$21:$C$25&gt;=E3036),SRP!$D$21:$D$25)*(G3036/100)*(E3036/1000)),
IF(AND(C3036="Ready to Drink",D3036="RTD-One Pour Cocktail&gt;7%&lt;=14.5"),
SUM(LOOKUP(2,1/(SRP!$B$16:$B$20&lt;=E3036)/(SRP!$C$16:$C$20&gt;=E3036),SRP!$D$16:$D$20)*(G3036/100)*(E3036/1000)),
IF(C3036="Ready to Drink",
SUM(LOOKUP(2,1/(SRP!$B$11:$B$15&lt;=E3036)/(SRP!$C$11:$C$15&gt;=E3036),SRP!$D$11:$D$15)*(G3036/100)*(E3036/1000)),
0)))))),2)</f>
        <v>7.03</v>
      </c>
      <c r="L3036" s="173" t="str">
        <f t="shared" si="47"/>
        <v>Spirits500</v>
      </c>
      <c r="M3036" s="154">
        <f>VLOOKUP(L3036,'Slope %'!C:D,2,0)</f>
        <v>7.0000000000000007E-2</v>
      </c>
    </row>
    <row r="3037" spans="1:13" x14ac:dyDescent="0.25">
      <c r="A3037" s="169">
        <v>44311</v>
      </c>
      <c r="B3037" s="170" t="s">
        <v>2527</v>
      </c>
      <c r="C3037" s="170" t="s">
        <v>11</v>
      </c>
      <c r="D3037" s="170" t="s">
        <v>12</v>
      </c>
      <c r="E3037" s="170">
        <v>3784</v>
      </c>
      <c r="F3037" s="170">
        <v>1</v>
      </c>
      <c r="G3037" s="171">
        <v>5</v>
      </c>
      <c r="H3037" s="170" t="s">
        <v>285</v>
      </c>
      <c r="I3037" s="171">
        <v>29.99</v>
      </c>
      <c r="J3037" s="169">
        <v>8</v>
      </c>
      <c r="K3037" s="154" cm="1">
        <f t="array" ref="K3037">ROUND(
IF(C3037="Beer",
SUM(LOOKUP(2,1/(SRP!$B$8:$B$10&lt;=E3037)/(SRP!$C$8:$C$10&gt;=E3037),SRP!$D$8:$D$10)*(G3037/100)*(E3037/1000)),
IF(C3037="Spirits",
SUM(LOOKUP(2,1/(SRP!$B$2:$B$7&lt;=E3037)/(SRP!$C$2:$C$7&gt;=E3037),SRP!$D$2:$D$7)*(G3037/100)*(E3037/1000)),
IF(AND(C3037="Wine",D3037="Fortified Wines"),
SUM(LOOKUP(2,1/(SRP!$B$26:$B$29&lt;=E3037)/(SRP!$C$26:$C$29&gt;=E3037),SRP!$D$26:$D$29)*(G3037/100)*(E3037/1000)),
IF(C3037="Wine",
SUM(LOOKUP(2,1/(SRP!$B$21:$B$25&lt;=E3037)/(SRP!$C$21:$C$25&gt;=E3037),SRP!$D$21:$D$25)*(G3037/100)*(E3037/1000)),
IF(AND(C3037="Ready to Drink",D3037="RTD-One Pour Cocktail&gt;7%&lt;=14.5"),
SUM(LOOKUP(2,1/(SRP!$B$16:$B$20&lt;=E3037)/(SRP!$C$16:$C$20&gt;=E3037),SRP!$D$16:$D$20)*(G3037/100)*(E3037/1000)),
IF(C3037="Ready to Drink",
SUM(LOOKUP(2,1/(SRP!$B$11:$B$15&lt;=E3037)/(SRP!$C$11:$C$15&gt;=E3037),SRP!$D$11:$D$15)*(G3037/100)*(E3037/1000)),
0)))))),2)</f>
        <v>14.77</v>
      </c>
      <c r="L3037" s="173" t="str">
        <f t="shared" si="47"/>
        <v>Beer3784</v>
      </c>
      <c r="M3037" s="154">
        <f>VLOOKUP(L3037,'Slope %'!C:D,2,0)</f>
        <v>7.0000000000000007E-2</v>
      </c>
    </row>
    <row r="3038" spans="1:13" x14ac:dyDescent="0.25">
      <c r="A3038" s="169">
        <v>44311</v>
      </c>
      <c r="B3038" s="170" t="s">
        <v>2527</v>
      </c>
      <c r="C3038" s="170" t="s">
        <v>11</v>
      </c>
      <c r="D3038" s="170" t="s">
        <v>12</v>
      </c>
      <c r="E3038" s="170">
        <v>3784</v>
      </c>
      <c r="F3038" s="170">
        <v>1</v>
      </c>
      <c r="G3038" s="171">
        <v>5</v>
      </c>
      <c r="H3038" s="170" t="s">
        <v>285</v>
      </c>
      <c r="I3038" s="171">
        <v>29.99</v>
      </c>
      <c r="J3038" s="169">
        <v>8</v>
      </c>
      <c r="K3038" s="154" cm="1">
        <f t="array" ref="K3038">ROUND(
IF(C3038="Beer",
SUM(LOOKUP(2,1/(SRP!$B$8:$B$10&lt;=E3038)/(SRP!$C$8:$C$10&gt;=E3038),SRP!$D$8:$D$10)*(G3038/100)*(E3038/1000)),
IF(C3038="Spirits",
SUM(LOOKUP(2,1/(SRP!$B$2:$B$7&lt;=E3038)/(SRP!$C$2:$C$7&gt;=E3038),SRP!$D$2:$D$7)*(G3038/100)*(E3038/1000)),
IF(AND(C3038="Wine",D3038="Fortified Wines"),
SUM(LOOKUP(2,1/(SRP!$B$26:$B$29&lt;=E3038)/(SRP!$C$26:$C$29&gt;=E3038),SRP!$D$26:$D$29)*(G3038/100)*(E3038/1000)),
IF(C3038="Wine",
SUM(LOOKUP(2,1/(SRP!$B$21:$B$25&lt;=E3038)/(SRP!$C$21:$C$25&gt;=E3038),SRP!$D$21:$D$25)*(G3038/100)*(E3038/1000)),
IF(AND(C3038="Ready to Drink",D3038="RTD-One Pour Cocktail&gt;7%&lt;=14.5"),
SUM(LOOKUP(2,1/(SRP!$B$16:$B$20&lt;=E3038)/(SRP!$C$16:$C$20&gt;=E3038),SRP!$D$16:$D$20)*(G3038/100)*(E3038/1000)),
IF(C3038="Ready to Drink",
SUM(LOOKUP(2,1/(SRP!$B$11:$B$15&lt;=E3038)/(SRP!$C$11:$C$15&gt;=E3038),SRP!$D$11:$D$15)*(G3038/100)*(E3038/1000)),
0)))))),2)</f>
        <v>14.77</v>
      </c>
      <c r="L3038" s="173" t="str">
        <f t="shared" si="47"/>
        <v>Beer3784</v>
      </c>
      <c r="M3038" s="154">
        <f>VLOOKUP(L3038,'Slope %'!C:D,2,0)</f>
        <v>7.0000000000000007E-2</v>
      </c>
    </row>
    <row r="3039" spans="1:13" x14ac:dyDescent="0.25">
      <c r="A3039" s="169">
        <v>44313</v>
      </c>
      <c r="B3039" s="170" t="s">
        <v>2528</v>
      </c>
      <c r="C3039" s="170" t="s">
        <v>263</v>
      </c>
      <c r="D3039" s="170" t="s">
        <v>909</v>
      </c>
      <c r="E3039" s="170">
        <v>2130</v>
      </c>
      <c r="F3039" s="170">
        <v>4</v>
      </c>
      <c r="G3039" s="171">
        <v>5.5</v>
      </c>
      <c r="H3039" s="170" t="s">
        <v>222</v>
      </c>
      <c r="I3039" s="171">
        <v>15.99</v>
      </c>
      <c r="J3039" s="169">
        <v>6</v>
      </c>
      <c r="K3039" s="154" cm="1">
        <f t="array" ref="K3039">ROUND(
IF(C3039="Beer",
SUM(LOOKUP(2,1/(SRP!$B$8:$B$10&lt;=E3039)/(SRP!$C$8:$C$10&gt;=E3039),SRP!$D$8:$D$10)*(G3039/100)*(E3039/1000)),
IF(C3039="Spirits",
SUM(LOOKUP(2,1/(SRP!$B$2:$B$7&lt;=E3039)/(SRP!$C$2:$C$7&gt;=E3039),SRP!$D$2:$D$7)*(G3039/100)*(E3039/1000)),
IF(AND(C3039="Wine",D3039="Fortified Wines"),
SUM(LOOKUP(2,1/(SRP!$B$26:$B$29&lt;=E3039)/(SRP!$C$26:$C$29&gt;=E3039),SRP!$D$26:$D$29)*(G3039/100)*(E3039/1000)),
IF(C3039="Wine",
SUM(LOOKUP(2,1/(SRP!$B$21:$B$25&lt;=E3039)/(SRP!$C$21:$C$25&gt;=E3039),SRP!$D$21:$D$25)*(G3039/100)*(E3039/1000)),
IF(AND(C3039="Ready to Drink",D3039="RTD-One Pour Cocktail&gt;7%&lt;=14.5"),
SUM(LOOKUP(2,1/(SRP!$B$16:$B$20&lt;=E3039)/(SRP!$C$16:$C$20&gt;=E3039),SRP!$D$16:$D$20)*(G3039/100)*(E3039/1000)),
IF(C3039="Ready to Drink",
SUM(LOOKUP(2,1/(SRP!$B$11:$B$15&lt;=E3039)/(SRP!$C$11:$C$15&gt;=E3039),SRP!$D$11:$D$15)*(G3039/100)*(E3039/1000)),
0)))))),2)</f>
        <v>9.15</v>
      </c>
      <c r="L3039" s="173" t="str">
        <f t="shared" si="47"/>
        <v>Ready to Drink2130</v>
      </c>
      <c r="M3039" s="154">
        <f>VLOOKUP(L3039,'Slope %'!C:D,2,0)</f>
        <v>0.1</v>
      </c>
    </row>
    <row r="3040" spans="1:13" x14ac:dyDescent="0.25">
      <c r="A3040" s="169">
        <v>44313</v>
      </c>
      <c r="B3040" s="170" t="s">
        <v>2528</v>
      </c>
      <c r="C3040" s="170" t="s">
        <v>263</v>
      </c>
      <c r="D3040" s="170" t="s">
        <v>909</v>
      </c>
      <c r="E3040" s="170">
        <v>2130</v>
      </c>
      <c r="F3040" s="170">
        <v>4</v>
      </c>
      <c r="G3040" s="171">
        <v>5.5</v>
      </c>
      <c r="H3040" s="170" t="s">
        <v>222</v>
      </c>
      <c r="I3040" s="171">
        <v>15.99</v>
      </c>
      <c r="J3040" s="169">
        <v>6</v>
      </c>
      <c r="K3040" s="154" cm="1">
        <f t="array" ref="K3040">ROUND(
IF(C3040="Beer",
SUM(LOOKUP(2,1/(SRP!$B$8:$B$10&lt;=E3040)/(SRP!$C$8:$C$10&gt;=E3040),SRP!$D$8:$D$10)*(G3040/100)*(E3040/1000)),
IF(C3040="Spirits",
SUM(LOOKUP(2,1/(SRP!$B$2:$B$7&lt;=E3040)/(SRP!$C$2:$C$7&gt;=E3040),SRP!$D$2:$D$7)*(G3040/100)*(E3040/1000)),
IF(AND(C3040="Wine",D3040="Fortified Wines"),
SUM(LOOKUP(2,1/(SRP!$B$26:$B$29&lt;=E3040)/(SRP!$C$26:$C$29&gt;=E3040),SRP!$D$26:$D$29)*(G3040/100)*(E3040/1000)),
IF(C3040="Wine",
SUM(LOOKUP(2,1/(SRP!$B$21:$B$25&lt;=E3040)/(SRP!$C$21:$C$25&gt;=E3040),SRP!$D$21:$D$25)*(G3040/100)*(E3040/1000)),
IF(AND(C3040="Ready to Drink",D3040="RTD-One Pour Cocktail&gt;7%&lt;=14.5"),
SUM(LOOKUP(2,1/(SRP!$B$16:$B$20&lt;=E3040)/(SRP!$C$16:$C$20&gt;=E3040),SRP!$D$16:$D$20)*(G3040/100)*(E3040/1000)),
IF(C3040="Ready to Drink",
SUM(LOOKUP(2,1/(SRP!$B$11:$B$15&lt;=E3040)/(SRP!$C$11:$C$15&gt;=E3040),SRP!$D$11:$D$15)*(G3040/100)*(E3040/1000)),
0)))))),2)</f>
        <v>9.15</v>
      </c>
      <c r="L3040" s="173" t="str">
        <f t="shared" si="47"/>
        <v>Ready to Drink2130</v>
      </c>
      <c r="M3040" s="154">
        <f>VLOOKUP(L3040,'Slope %'!C:D,2,0)</f>
        <v>0.1</v>
      </c>
    </row>
    <row r="3041" spans="1:13" x14ac:dyDescent="0.25">
      <c r="A3041" s="169">
        <v>44315</v>
      </c>
      <c r="B3041" s="170" t="s">
        <v>2529</v>
      </c>
      <c r="C3041" s="170" t="s">
        <v>11</v>
      </c>
      <c r="D3041" s="170" t="s">
        <v>303</v>
      </c>
      <c r="E3041" s="170">
        <v>1892</v>
      </c>
      <c r="F3041" s="170">
        <v>6</v>
      </c>
      <c r="G3041" s="171">
        <v>9</v>
      </c>
      <c r="H3041" s="170" t="s">
        <v>824</v>
      </c>
      <c r="I3041" s="171">
        <v>16.989999999999998</v>
      </c>
      <c r="J3041" s="169">
        <v>4</v>
      </c>
      <c r="K3041" s="154" cm="1">
        <f t="array" ref="K3041">ROUND(
IF(C3041="Beer",
SUM(LOOKUP(2,1/(SRP!$B$8:$B$10&lt;=E3041)/(SRP!$C$8:$C$10&gt;=E3041),SRP!$D$8:$D$10)*(G3041/100)*(E3041/1000)),
IF(C3041="Spirits",
SUM(LOOKUP(2,1/(SRP!$B$2:$B$7&lt;=E3041)/(SRP!$C$2:$C$7&gt;=E3041),SRP!$D$2:$D$7)*(G3041/100)*(E3041/1000)),
IF(AND(C3041="Wine",D3041="Fortified Wines"),
SUM(LOOKUP(2,1/(SRP!$B$26:$B$29&lt;=E3041)/(SRP!$C$26:$C$29&gt;=E3041),SRP!$D$26:$D$29)*(G3041/100)*(E3041/1000)),
IF(C3041="Wine",
SUM(LOOKUP(2,1/(SRP!$B$21:$B$25&lt;=E3041)/(SRP!$C$21:$C$25&gt;=E3041),SRP!$D$21:$D$25)*(G3041/100)*(E3041/1000)),
IF(AND(C3041="Ready to Drink",D3041="RTD-One Pour Cocktail&gt;7%&lt;=14.5"),
SUM(LOOKUP(2,1/(SRP!$B$16:$B$20&lt;=E3041)/(SRP!$C$16:$C$20&gt;=E3041),SRP!$D$16:$D$20)*(G3041/100)*(E3041/1000)),
IF(C3041="Ready to Drink",
SUM(LOOKUP(2,1/(SRP!$B$11:$B$15&lt;=E3041)/(SRP!$C$11:$C$15&gt;=E3041),SRP!$D$11:$D$15)*(G3041/100)*(E3041/1000)),
0)))))),2)</f>
        <v>13.29</v>
      </c>
      <c r="L3041" s="173" t="str">
        <f t="shared" si="47"/>
        <v>Beer1892</v>
      </c>
      <c r="M3041" s="154">
        <f>VLOOKUP(L3041,'Slope %'!C:D,2,0)</f>
        <v>0.1</v>
      </c>
    </row>
    <row r="3042" spans="1:13" x14ac:dyDescent="0.25">
      <c r="A3042" s="169">
        <v>44315</v>
      </c>
      <c r="B3042" s="170" t="s">
        <v>2529</v>
      </c>
      <c r="C3042" s="170" t="s">
        <v>11</v>
      </c>
      <c r="D3042" s="170" t="s">
        <v>303</v>
      </c>
      <c r="E3042" s="170">
        <v>1892</v>
      </c>
      <c r="F3042" s="170">
        <v>6</v>
      </c>
      <c r="G3042" s="171">
        <v>9</v>
      </c>
      <c r="H3042" s="170" t="s">
        <v>824</v>
      </c>
      <c r="I3042" s="171">
        <v>16.989999999999998</v>
      </c>
      <c r="J3042" s="169">
        <v>4</v>
      </c>
      <c r="K3042" s="154" cm="1">
        <f t="array" ref="K3042">ROUND(
IF(C3042="Beer",
SUM(LOOKUP(2,1/(SRP!$B$8:$B$10&lt;=E3042)/(SRP!$C$8:$C$10&gt;=E3042),SRP!$D$8:$D$10)*(G3042/100)*(E3042/1000)),
IF(C3042="Spirits",
SUM(LOOKUP(2,1/(SRP!$B$2:$B$7&lt;=E3042)/(SRP!$C$2:$C$7&gt;=E3042),SRP!$D$2:$D$7)*(G3042/100)*(E3042/1000)),
IF(AND(C3042="Wine",D3042="Fortified Wines"),
SUM(LOOKUP(2,1/(SRP!$B$26:$B$29&lt;=E3042)/(SRP!$C$26:$C$29&gt;=E3042),SRP!$D$26:$D$29)*(G3042/100)*(E3042/1000)),
IF(C3042="Wine",
SUM(LOOKUP(2,1/(SRP!$B$21:$B$25&lt;=E3042)/(SRP!$C$21:$C$25&gt;=E3042),SRP!$D$21:$D$25)*(G3042/100)*(E3042/1000)),
IF(AND(C3042="Ready to Drink",D3042="RTD-One Pour Cocktail&gt;7%&lt;=14.5"),
SUM(LOOKUP(2,1/(SRP!$B$16:$B$20&lt;=E3042)/(SRP!$C$16:$C$20&gt;=E3042),SRP!$D$16:$D$20)*(G3042/100)*(E3042/1000)),
IF(C3042="Ready to Drink",
SUM(LOOKUP(2,1/(SRP!$B$11:$B$15&lt;=E3042)/(SRP!$C$11:$C$15&gt;=E3042),SRP!$D$11:$D$15)*(G3042/100)*(E3042/1000)),
0)))))),2)</f>
        <v>13.29</v>
      </c>
      <c r="L3042" s="173" t="str">
        <f t="shared" si="47"/>
        <v>Beer1892</v>
      </c>
      <c r="M3042" s="154">
        <f>VLOOKUP(L3042,'Slope %'!C:D,2,0)</f>
        <v>0.1</v>
      </c>
    </row>
    <row r="3043" spans="1:13" x14ac:dyDescent="0.25">
      <c r="A3043" s="169">
        <v>44316</v>
      </c>
      <c r="B3043" s="170" t="s">
        <v>2530</v>
      </c>
      <c r="C3043" s="170" t="s">
        <v>11</v>
      </c>
      <c r="D3043" s="170" t="s">
        <v>12</v>
      </c>
      <c r="E3043" s="170">
        <v>10650</v>
      </c>
      <c r="F3043" s="170">
        <v>1</v>
      </c>
      <c r="G3043" s="171">
        <v>5</v>
      </c>
      <c r="H3043" s="170" t="s">
        <v>13</v>
      </c>
      <c r="I3043" s="171">
        <v>65.989999999999995</v>
      </c>
      <c r="J3043" s="169">
        <v>30</v>
      </c>
      <c r="K3043" s="154" cm="1">
        <f t="array" ref="K3043">ROUND(
IF(C3043="Beer",
SUM(LOOKUP(2,1/(SRP!$B$8:$B$10&lt;=E3043)/(SRP!$C$8:$C$10&gt;=E3043),SRP!$D$8:$D$10)*(G3043/100)*(E3043/1000)),
IF(C3043="Spirits",
SUM(LOOKUP(2,1/(SRP!$B$2:$B$7&lt;=E3043)/(SRP!$C$2:$C$7&gt;=E3043),SRP!$D$2:$D$7)*(G3043/100)*(E3043/1000)),
IF(AND(C3043="Wine",D3043="Fortified Wines"),
SUM(LOOKUP(2,1/(SRP!$B$26:$B$29&lt;=E3043)/(SRP!$C$26:$C$29&gt;=E3043),SRP!$D$26:$D$29)*(G3043/100)*(E3043/1000)),
IF(C3043="Wine",
SUM(LOOKUP(2,1/(SRP!$B$21:$B$25&lt;=E3043)/(SRP!$C$21:$C$25&gt;=E3043),SRP!$D$21:$D$25)*(G3043/100)*(E3043/1000)),
IF(AND(C3043="Ready to Drink",D3043="RTD-One Pour Cocktail&gt;7%&lt;=14.5"),
SUM(LOOKUP(2,1/(SRP!$B$16:$B$20&lt;=E3043)/(SRP!$C$16:$C$20&gt;=E3043),SRP!$D$16:$D$20)*(G3043/100)*(E3043/1000)),
IF(C3043="Ready to Drink",
SUM(LOOKUP(2,1/(SRP!$B$11:$B$15&lt;=E3043)/(SRP!$C$11:$C$15&gt;=E3043),SRP!$D$11:$D$15)*(G3043/100)*(E3043/1000)),
0)))))),2)</f>
        <v>37.450000000000003</v>
      </c>
      <c r="L3043" s="173" t="str">
        <f t="shared" si="47"/>
        <v>Beer10650</v>
      </c>
      <c r="M3043" s="154">
        <f>VLOOKUP(L3043,'Slope %'!C:D,2,0)</f>
        <v>0.05</v>
      </c>
    </row>
    <row r="3044" spans="1:13" x14ac:dyDescent="0.25">
      <c r="A3044" s="169">
        <v>44316</v>
      </c>
      <c r="B3044" s="170" t="s">
        <v>2530</v>
      </c>
      <c r="C3044" s="170" t="s">
        <v>11</v>
      </c>
      <c r="D3044" s="170" t="s">
        <v>12</v>
      </c>
      <c r="E3044" s="170">
        <v>10650</v>
      </c>
      <c r="F3044" s="170">
        <v>1</v>
      </c>
      <c r="G3044" s="171">
        <v>5</v>
      </c>
      <c r="H3044" s="170" t="s">
        <v>13</v>
      </c>
      <c r="I3044" s="171">
        <v>65.989999999999995</v>
      </c>
      <c r="J3044" s="169">
        <v>30</v>
      </c>
      <c r="K3044" s="154" cm="1">
        <f t="array" ref="K3044">ROUND(
IF(C3044="Beer",
SUM(LOOKUP(2,1/(SRP!$B$8:$B$10&lt;=E3044)/(SRP!$C$8:$C$10&gt;=E3044),SRP!$D$8:$D$10)*(G3044/100)*(E3044/1000)),
IF(C3044="Spirits",
SUM(LOOKUP(2,1/(SRP!$B$2:$B$7&lt;=E3044)/(SRP!$C$2:$C$7&gt;=E3044),SRP!$D$2:$D$7)*(G3044/100)*(E3044/1000)),
IF(AND(C3044="Wine",D3044="Fortified Wines"),
SUM(LOOKUP(2,1/(SRP!$B$26:$B$29&lt;=E3044)/(SRP!$C$26:$C$29&gt;=E3044),SRP!$D$26:$D$29)*(G3044/100)*(E3044/1000)),
IF(C3044="Wine",
SUM(LOOKUP(2,1/(SRP!$B$21:$B$25&lt;=E3044)/(SRP!$C$21:$C$25&gt;=E3044),SRP!$D$21:$D$25)*(G3044/100)*(E3044/1000)),
IF(AND(C3044="Ready to Drink",D3044="RTD-One Pour Cocktail&gt;7%&lt;=14.5"),
SUM(LOOKUP(2,1/(SRP!$B$16:$B$20&lt;=E3044)/(SRP!$C$16:$C$20&gt;=E3044),SRP!$D$16:$D$20)*(G3044/100)*(E3044/1000)),
IF(C3044="Ready to Drink",
SUM(LOOKUP(2,1/(SRP!$B$11:$B$15&lt;=E3044)/(SRP!$C$11:$C$15&gt;=E3044),SRP!$D$11:$D$15)*(G3044/100)*(E3044/1000)),
0)))))),2)</f>
        <v>37.450000000000003</v>
      </c>
      <c r="L3044" s="173" t="str">
        <f t="shared" si="47"/>
        <v>Beer10650</v>
      </c>
      <c r="M3044" s="154">
        <f>VLOOKUP(L3044,'Slope %'!C:D,2,0)</f>
        <v>0.05</v>
      </c>
    </row>
    <row r="3045" spans="1:13" x14ac:dyDescent="0.25">
      <c r="A3045" s="169">
        <v>44318</v>
      </c>
      <c r="B3045" s="170" t="s">
        <v>2531</v>
      </c>
      <c r="C3045" s="170" t="s">
        <v>11</v>
      </c>
      <c r="D3045" s="170" t="s">
        <v>12</v>
      </c>
      <c r="E3045" s="170">
        <v>10650</v>
      </c>
      <c r="F3045" s="170">
        <v>1</v>
      </c>
      <c r="G3045" s="171">
        <v>4.2</v>
      </c>
      <c r="H3045" s="170" t="s">
        <v>13</v>
      </c>
      <c r="I3045" s="171">
        <v>67.989999999999995</v>
      </c>
      <c r="J3045" s="169">
        <v>30</v>
      </c>
      <c r="K3045" s="154" cm="1">
        <f t="array" ref="K3045">ROUND(
IF(C3045="Beer",
SUM(LOOKUP(2,1/(SRP!$B$8:$B$10&lt;=E3045)/(SRP!$C$8:$C$10&gt;=E3045),SRP!$D$8:$D$10)*(G3045/100)*(E3045/1000)),
IF(C3045="Spirits",
SUM(LOOKUP(2,1/(SRP!$B$2:$B$7&lt;=E3045)/(SRP!$C$2:$C$7&gt;=E3045),SRP!$D$2:$D$7)*(G3045/100)*(E3045/1000)),
IF(AND(C3045="Wine",D3045="Fortified Wines"),
SUM(LOOKUP(2,1/(SRP!$B$26:$B$29&lt;=E3045)/(SRP!$C$26:$C$29&gt;=E3045),SRP!$D$26:$D$29)*(G3045/100)*(E3045/1000)),
IF(C3045="Wine",
SUM(LOOKUP(2,1/(SRP!$B$21:$B$25&lt;=E3045)/(SRP!$C$21:$C$25&gt;=E3045),SRP!$D$21:$D$25)*(G3045/100)*(E3045/1000)),
IF(AND(C3045="Ready to Drink",D3045="RTD-One Pour Cocktail&gt;7%&lt;=14.5"),
SUM(LOOKUP(2,1/(SRP!$B$16:$B$20&lt;=E3045)/(SRP!$C$16:$C$20&gt;=E3045),SRP!$D$16:$D$20)*(G3045/100)*(E3045/1000)),
IF(C3045="Ready to Drink",
SUM(LOOKUP(2,1/(SRP!$B$11:$B$15&lt;=E3045)/(SRP!$C$11:$C$15&gt;=E3045),SRP!$D$11:$D$15)*(G3045/100)*(E3045/1000)),
0)))))),2)</f>
        <v>31.45</v>
      </c>
      <c r="L3045" s="173" t="str">
        <f t="shared" si="47"/>
        <v>Beer10650</v>
      </c>
      <c r="M3045" s="154">
        <f>VLOOKUP(L3045,'Slope %'!C:D,2,0)</f>
        <v>0.05</v>
      </c>
    </row>
    <row r="3046" spans="1:13" x14ac:dyDescent="0.25">
      <c r="A3046" s="169">
        <v>44318</v>
      </c>
      <c r="B3046" s="170" t="s">
        <v>2531</v>
      </c>
      <c r="C3046" s="170" t="s">
        <v>11</v>
      </c>
      <c r="D3046" s="170" t="s">
        <v>12</v>
      </c>
      <c r="E3046" s="170">
        <v>10650</v>
      </c>
      <c r="F3046" s="170">
        <v>1</v>
      </c>
      <c r="G3046" s="171">
        <v>4.2</v>
      </c>
      <c r="H3046" s="170" t="s">
        <v>13</v>
      </c>
      <c r="I3046" s="171">
        <v>67.989999999999995</v>
      </c>
      <c r="J3046" s="169">
        <v>30</v>
      </c>
      <c r="K3046" s="154" cm="1">
        <f t="array" ref="K3046">ROUND(
IF(C3046="Beer",
SUM(LOOKUP(2,1/(SRP!$B$8:$B$10&lt;=E3046)/(SRP!$C$8:$C$10&gt;=E3046),SRP!$D$8:$D$10)*(G3046/100)*(E3046/1000)),
IF(C3046="Spirits",
SUM(LOOKUP(2,1/(SRP!$B$2:$B$7&lt;=E3046)/(SRP!$C$2:$C$7&gt;=E3046),SRP!$D$2:$D$7)*(G3046/100)*(E3046/1000)),
IF(AND(C3046="Wine",D3046="Fortified Wines"),
SUM(LOOKUP(2,1/(SRP!$B$26:$B$29&lt;=E3046)/(SRP!$C$26:$C$29&gt;=E3046),SRP!$D$26:$D$29)*(G3046/100)*(E3046/1000)),
IF(C3046="Wine",
SUM(LOOKUP(2,1/(SRP!$B$21:$B$25&lt;=E3046)/(SRP!$C$21:$C$25&gt;=E3046),SRP!$D$21:$D$25)*(G3046/100)*(E3046/1000)),
IF(AND(C3046="Ready to Drink",D3046="RTD-One Pour Cocktail&gt;7%&lt;=14.5"),
SUM(LOOKUP(2,1/(SRP!$B$16:$B$20&lt;=E3046)/(SRP!$C$16:$C$20&gt;=E3046),SRP!$D$16:$D$20)*(G3046/100)*(E3046/1000)),
IF(C3046="Ready to Drink",
SUM(LOOKUP(2,1/(SRP!$B$11:$B$15&lt;=E3046)/(SRP!$C$11:$C$15&gt;=E3046),SRP!$D$11:$D$15)*(G3046/100)*(E3046/1000)),
0)))))),2)</f>
        <v>31.45</v>
      </c>
      <c r="L3046" s="173" t="str">
        <f t="shared" si="47"/>
        <v>Beer10650</v>
      </c>
      <c r="M3046" s="154">
        <f>VLOOKUP(L3046,'Slope %'!C:D,2,0)</f>
        <v>0.05</v>
      </c>
    </row>
    <row r="3047" spans="1:13" x14ac:dyDescent="0.25">
      <c r="A3047" s="169">
        <v>44319</v>
      </c>
      <c r="B3047" s="170" t="s">
        <v>2532</v>
      </c>
      <c r="C3047" s="170" t="s">
        <v>11</v>
      </c>
      <c r="D3047" s="170" t="s">
        <v>12</v>
      </c>
      <c r="E3047" s="170">
        <v>7100</v>
      </c>
      <c r="F3047" s="170">
        <v>1</v>
      </c>
      <c r="G3047" s="171">
        <v>4.5</v>
      </c>
      <c r="H3047" s="170" t="s">
        <v>13</v>
      </c>
      <c r="I3047" s="171">
        <v>49.99</v>
      </c>
      <c r="J3047" s="169">
        <v>20</v>
      </c>
      <c r="K3047" s="154" cm="1">
        <f t="array" ref="K3047">ROUND(
IF(C3047="Beer",
SUM(LOOKUP(2,1/(SRP!$B$8:$B$10&lt;=E3047)/(SRP!$C$8:$C$10&gt;=E3047),SRP!$D$8:$D$10)*(G3047/100)*(E3047/1000)),
IF(C3047="Spirits",
SUM(LOOKUP(2,1/(SRP!$B$2:$B$7&lt;=E3047)/(SRP!$C$2:$C$7&gt;=E3047),SRP!$D$2:$D$7)*(G3047/100)*(E3047/1000)),
IF(AND(C3047="Wine",D3047="Fortified Wines"),
SUM(LOOKUP(2,1/(SRP!$B$26:$B$29&lt;=E3047)/(SRP!$C$26:$C$29&gt;=E3047),SRP!$D$26:$D$29)*(G3047/100)*(E3047/1000)),
IF(C3047="Wine",
SUM(LOOKUP(2,1/(SRP!$B$21:$B$25&lt;=E3047)/(SRP!$C$21:$C$25&gt;=E3047),SRP!$D$21:$D$25)*(G3047/100)*(E3047/1000)),
IF(AND(C3047="Ready to Drink",D3047="RTD-One Pour Cocktail&gt;7%&lt;=14.5"),
SUM(LOOKUP(2,1/(SRP!$B$16:$B$20&lt;=E3047)/(SRP!$C$16:$C$20&gt;=E3047),SRP!$D$16:$D$20)*(G3047/100)*(E3047/1000)),
IF(C3047="Ready to Drink",
SUM(LOOKUP(2,1/(SRP!$B$11:$B$15&lt;=E3047)/(SRP!$C$11:$C$15&gt;=E3047),SRP!$D$11:$D$15)*(G3047/100)*(E3047/1000)),
0)))))),2)</f>
        <v>24.94</v>
      </c>
      <c r="L3047" s="173" t="str">
        <f t="shared" si="47"/>
        <v>Beer7100</v>
      </c>
      <c r="M3047" s="154">
        <f>VLOOKUP(L3047,'Slope %'!C:D,2,0)</f>
        <v>0.05</v>
      </c>
    </row>
    <row r="3048" spans="1:13" x14ac:dyDescent="0.25">
      <c r="A3048" s="169">
        <v>44319</v>
      </c>
      <c r="B3048" s="170" t="s">
        <v>2532</v>
      </c>
      <c r="C3048" s="170" t="s">
        <v>11</v>
      </c>
      <c r="D3048" s="170" t="s">
        <v>12</v>
      </c>
      <c r="E3048" s="170">
        <v>7100</v>
      </c>
      <c r="F3048" s="170">
        <v>1</v>
      </c>
      <c r="G3048" s="171">
        <v>4.5</v>
      </c>
      <c r="H3048" s="170" t="s">
        <v>13</v>
      </c>
      <c r="I3048" s="171">
        <v>49.99</v>
      </c>
      <c r="J3048" s="169">
        <v>20</v>
      </c>
      <c r="K3048" s="154" cm="1">
        <f t="array" ref="K3048">ROUND(
IF(C3048="Beer",
SUM(LOOKUP(2,1/(SRP!$B$8:$B$10&lt;=E3048)/(SRP!$C$8:$C$10&gt;=E3048),SRP!$D$8:$D$10)*(G3048/100)*(E3048/1000)),
IF(C3048="Spirits",
SUM(LOOKUP(2,1/(SRP!$B$2:$B$7&lt;=E3048)/(SRP!$C$2:$C$7&gt;=E3048),SRP!$D$2:$D$7)*(G3048/100)*(E3048/1000)),
IF(AND(C3048="Wine",D3048="Fortified Wines"),
SUM(LOOKUP(2,1/(SRP!$B$26:$B$29&lt;=E3048)/(SRP!$C$26:$C$29&gt;=E3048),SRP!$D$26:$D$29)*(G3048/100)*(E3048/1000)),
IF(C3048="Wine",
SUM(LOOKUP(2,1/(SRP!$B$21:$B$25&lt;=E3048)/(SRP!$C$21:$C$25&gt;=E3048),SRP!$D$21:$D$25)*(G3048/100)*(E3048/1000)),
IF(AND(C3048="Ready to Drink",D3048="RTD-One Pour Cocktail&gt;7%&lt;=14.5"),
SUM(LOOKUP(2,1/(SRP!$B$16:$B$20&lt;=E3048)/(SRP!$C$16:$C$20&gt;=E3048),SRP!$D$16:$D$20)*(G3048/100)*(E3048/1000)),
IF(C3048="Ready to Drink",
SUM(LOOKUP(2,1/(SRP!$B$11:$B$15&lt;=E3048)/(SRP!$C$11:$C$15&gt;=E3048),SRP!$D$11:$D$15)*(G3048/100)*(E3048/1000)),
0)))))),2)</f>
        <v>24.94</v>
      </c>
      <c r="L3048" s="173" t="str">
        <f t="shared" si="47"/>
        <v>Beer7100</v>
      </c>
      <c r="M3048" s="154">
        <f>VLOOKUP(L3048,'Slope %'!C:D,2,0)</f>
        <v>0.05</v>
      </c>
    </row>
    <row r="3049" spans="1:13" x14ac:dyDescent="0.25">
      <c r="A3049" s="169">
        <v>44326</v>
      </c>
      <c r="B3049" s="170" t="s">
        <v>2533</v>
      </c>
      <c r="C3049" s="170" t="s">
        <v>11</v>
      </c>
      <c r="D3049" s="170" t="s">
        <v>12</v>
      </c>
      <c r="E3049" s="170">
        <v>3784</v>
      </c>
      <c r="F3049" s="170">
        <v>3</v>
      </c>
      <c r="G3049" s="171">
        <v>5.4</v>
      </c>
      <c r="H3049" s="170" t="s">
        <v>1324</v>
      </c>
      <c r="I3049" s="171">
        <v>28</v>
      </c>
      <c r="J3049" s="169">
        <v>8</v>
      </c>
      <c r="K3049" s="154" cm="1">
        <f t="array" ref="K3049">ROUND(
IF(C3049="Beer",
SUM(LOOKUP(2,1/(SRP!$B$8:$B$10&lt;=E3049)/(SRP!$C$8:$C$10&gt;=E3049),SRP!$D$8:$D$10)*(G3049/100)*(E3049/1000)),
IF(C3049="Spirits",
SUM(LOOKUP(2,1/(SRP!$B$2:$B$7&lt;=E3049)/(SRP!$C$2:$C$7&gt;=E3049),SRP!$D$2:$D$7)*(G3049/100)*(E3049/1000)),
IF(AND(C3049="Wine",D3049="Fortified Wines"),
SUM(LOOKUP(2,1/(SRP!$B$26:$B$29&lt;=E3049)/(SRP!$C$26:$C$29&gt;=E3049),SRP!$D$26:$D$29)*(G3049/100)*(E3049/1000)),
IF(C3049="Wine",
SUM(LOOKUP(2,1/(SRP!$B$21:$B$25&lt;=E3049)/(SRP!$C$21:$C$25&gt;=E3049),SRP!$D$21:$D$25)*(G3049/100)*(E3049/1000)),
IF(AND(C3049="Ready to Drink",D3049="RTD-One Pour Cocktail&gt;7%&lt;=14.5"),
SUM(LOOKUP(2,1/(SRP!$B$16:$B$20&lt;=E3049)/(SRP!$C$16:$C$20&gt;=E3049),SRP!$D$16:$D$20)*(G3049/100)*(E3049/1000)),
IF(C3049="Ready to Drink",
SUM(LOOKUP(2,1/(SRP!$B$11:$B$15&lt;=E3049)/(SRP!$C$11:$C$15&gt;=E3049),SRP!$D$11:$D$15)*(G3049/100)*(E3049/1000)),
0)))))),2)</f>
        <v>15.95</v>
      </c>
      <c r="L3049" s="173" t="str">
        <f t="shared" si="47"/>
        <v>Beer3784</v>
      </c>
      <c r="M3049" s="154">
        <f>VLOOKUP(L3049,'Slope %'!C:D,2,0)</f>
        <v>7.0000000000000007E-2</v>
      </c>
    </row>
    <row r="3050" spans="1:13" x14ac:dyDescent="0.25">
      <c r="A3050" s="169">
        <v>44326</v>
      </c>
      <c r="B3050" s="170" t="s">
        <v>2533</v>
      </c>
      <c r="C3050" s="170" t="s">
        <v>11</v>
      </c>
      <c r="D3050" s="170" t="s">
        <v>12</v>
      </c>
      <c r="E3050" s="170">
        <v>3784</v>
      </c>
      <c r="F3050" s="170">
        <v>3</v>
      </c>
      <c r="G3050" s="171">
        <v>5.4</v>
      </c>
      <c r="H3050" s="170" t="s">
        <v>1324</v>
      </c>
      <c r="I3050" s="171">
        <v>28</v>
      </c>
      <c r="J3050" s="169">
        <v>8</v>
      </c>
      <c r="K3050" s="154" cm="1">
        <f t="array" ref="K3050">ROUND(
IF(C3050="Beer",
SUM(LOOKUP(2,1/(SRP!$B$8:$B$10&lt;=E3050)/(SRP!$C$8:$C$10&gt;=E3050),SRP!$D$8:$D$10)*(G3050/100)*(E3050/1000)),
IF(C3050="Spirits",
SUM(LOOKUP(2,1/(SRP!$B$2:$B$7&lt;=E3050)/(SRP!$C$2:$C$7&gt;=E3050),SRP!$D$2:$D$7)*(G3050/100)*(E3050/1000)),
IF(AND(C3050="Wine",D3050="Fortified Wines"),
SUM(LOOKUP(2,1/(SRP!$B$26:$B$29&lt;=E3050)/(SRP!$C$26:$C$29&gt;=E3050),SRP!$D$26:$D$29)*(G3050/100)*(E3050/1000)),
IF(C3050="Wine",
SUM(LOOKUP(2,1/(SRP!$B$21:$B$25&lt;=E3050)/(SRP!$C$21:$C$25&gt;=E3050),SRP!$D$21:$D$25)*(G3050/100)*(E3050/1000)),
IF(AND(C3050="Ready to Drink",D3050="RTD-One Pour Cocktail&gt;7%&lt;=14.5"),
SUM(LOOKUP(2,1/(SRP!$B$16:$B$20&lt;=E3050)/(SRP!$C$16:$C$20&gt;=E3050),SRP!$D$16:$D$20)*(G3050/100)*(E3050/1000)),
IF(C3050="Ready to Drink",
SUM(LOOKUP(2,1/(SRP!$B$11:$B$15&lt;=E3050)/(SRP!$C$11:$C$15&gt;=E3050),SRP!$D$11:$D$15)*(G3050/100)*(E3050/1000)),
0)))))),2)</f>
        <v>15.95</v>
      </c>
      <c r="L3050" s="173" t="str">
        <f t="shared" si="47"/>
        <v>Beer3784</v>
      </c>
      <c r="M3050" s="154">
        <f>VLOOKUP(L3050,'Slope %'!C:D,2,0)</f>
        <v>7.0000000000000007E-2</v>
      </c>
    </row>
    <row r="3051" spans="1:13" x14ac:dyDescent="0.25">
      <c r="A3051" s="169">
        <v>44329</v>
      </c>
      <c r="B3051" s="170" t="s">
        <v>2534</v>
      </c>
      <c r="C3051" s="170" t="s">
        <v>11</v>
      </c>
      <c r="D3051" s="170" t="s">
        <v>303</v>
      </c>
      <c r="E3051" s="170">
        <v>473</v>
      </c>
      <c r="F3051" s="170">
        <v>24</v>
      </c>
      <c r="G3051" s="171">
        <v>6</v>
      </c>
      <c r="H3051" s="170" t="s">
        <v>2535</v>
      </c>
      <c r="I3051" s="171">
        <v>4.59</v>
      </c>
      <c r="J3051" s="169">
        <v>1</v>
      </c>
      <c r="K3051" s="154" cm="1">
        <f t="array" ref="K3051">ROUND(
IF(C3051="Beer",
SUM(LOOKUP(2,1/(SRP!$B$8:$B$10&lt;=E3051)/(SRP!$C$8:$C$10&gt;=E3051),SRP!$D$8:$D$10)*(G3051/100)*(E3051/1000)),
IF(C3051="Spirits",
SUM(LOOKUP(2,1/(SRP!$B$2:$B$7&lt;=E3051)/(SRP!$C$2:$C$7&gt;=E3051),SRP!$D$2:$D$7)*(G3051/100)*(E3051/1000)),
IF(AND(C3051="Wine",D3051="Fortified Wines"),
SUM(LOOKUP(2,1/(SRP!$B$26:$B$29&lt;=E3051)/(SRP!$C$26:$C$29&gt;=E3051),SRP!$D$26:$D$29)*(G3051/100)*(E3051/1000)),
IF(C3051="Wine",
SUM(LOOKUP(2,1/(SRP!$B$21:$B$25&lt;=E3051)/(SRP!$C$21:$C$25&gt;=E3051),SRP!$D$21:$D$25)*(G3051/100)*(E3051/1000)),
IF(AND(C3051="Ready to Drink",D3051="RTD-One Pour Cocktail&gt;7%&lt;=14.5"),
SUM(LOOKUP(2,1/(SRP!$B$16:$B$20&lt;=E3051)/(SRP!$C$16:$C$20&gt;=E3051),SRP!$D$16:$D$20)*(G3051/100)*(E3051/1000)),
IF(C3051="Ready to Drink",
SUM(LOOKUP(2,1/(SRP!$B$11:$B$15&lt;=E3051)/(SRP!$C$11:$C$15&gt;=E3051),SRP!$D$11:$D$15)*(G3051/100)*(E3051/1000)),
0)))))),2)</f>
        <v>2.2200000000000002</v>
      </c>
      <c r="L3051" s="173" t="str">
        <f t="shared" si="47"/>
        <v>Beer473</v>
      </c>
      <c r="M3051" s="154">
        <f>VLOOKUP(L3051,'Slope %'!C:D,2,0)</f>
        <v>0.12</v>
      </c>
    </row>
    <row r="3052" spans="1:13" x14ac:dyDescent="0.25">
      <c r="A3052" s="169">
        <v>44329</v>
      </c>
      <c r="B3052" s="170" t="s">
        <v>2534</v>
      </c>
      <c r="C3052" s="170" t="s">
        <v>11</v>
      </c>
      <c r="D3052" s="170" t="s">
        <v>303</v>
      </c>
      <c r="E3052" s="170">
        <v>473</v>
      </c>
      <c r="F3052" s="170">
        <v>24</v>
      </c>
      <c r="G3052" s="171">
        <v>6</v>
      </c>
      <c r="H3052" s="170" t="s">
        <v>1136</v>
      </c>
      <c r="I3052" s="171">
        <v>4.59</v>
      </c>
      <c r="J3052" s="169">
        <v>1</v>
      </c>
      <c r="K3052" s="154" cm="1">
        <f t="array" ref="K3052">ROUND(
IF(C3052="Beer",
SUM(LOOKUP(2,1/(SRP!$B$8:$B$10&lt;=E3052)/(SRP!$C$8:$C$10&gt;=E3052),SRP!$D$8:$D$10)*(G3052/100)*(E3052/1000)),
IF(C3052="Spirits",
SUM(LOOKUP(2,1/(SRP!$B$2:$B$7&lt;=E3052)/(SRP!$C$2:$C$7&gt;=E3052),SRP!$D$2:$D$7)*(G3052/100)*(E3052/1000)),
IF(AND(C3052="Wine",D3052="Fortified Wines"),
SUM(LOOKUP(2,1/(SRP!$B$26:$B$29&lt;=E3052)/(SRP!$C$26:$C$29&gt;=E3052),SRP!$D$26:$D$29)*(G3052/100)*(E3052/1000)),
IF(C3052="Wine",
SUM(LOOKUP(2,1/(SRP!$B$21:$B$25&lt;=E3052)/(SRP!$C$21:$C$25&gt;=E3052),SRP!$D$21:$D$25)*(G3052/100)*(E3052/1000)),
IF(AND(C3052="Ready to Drink",D3052="RTD-One Pour Cocktail&gt;7%&lt;=14.5"),
SUM(LOOKUP(2,1/(SRP!$B$16:$B$20&lt;=E3052)/(SRP!$C$16:$C$20&gt;=E3052),SRP!$D$16:$D$20)*(G3052/100)*(E3052/1000)),
IF(C3052="Ready to Drink",
SUM(LOOKUP(2,1/(SRP!$B$11:$B$15&lt;=E3052)/(SRP!$C$11:$C$15&gt;=E3052),SRP!$D$11:$D$15)*(G3052/100)*(E3052/1000)),
0)))))),2)</f>
        <v>2.2200000000000002</v>
      </c>
      <c r="L3052" s="173" t="str">
        <f t="shared" si="47"/>
        <v>Beer473</v>
      </c>
      <c r="M3052" s="154">
        <f>VLOOKUP(L3052,'Slope %'!C:D,2,0)</f>
        <v>0.12</v>
      </c>
    </row>
    <row r="3053" spans="1:13" x14ac:dyDescent="0.25">
      <c r="A3053" s="169">
        <v>44331</v>
      </c>
      <c r="B3053" s="170" t="s">
        <v>2536</v>
      </c>
      <c r="C3053" s="170" t="s">
        <v>11</v>
      </c>
      <c r="D3053" s="170" t="s">
        <v>303</v>
      </c>
      <c r="E3053" s="170">
        <v>473</v>
      </c>
      <c r="F3053" s="170">
        <v>24</v>
      </c>
      <c r="G3053" s="171">
        <v>7</v>
      </c>
      <c r="H3053" s="170" t="s">
        <v>1209</v>
      </c>
      <c r="I3053" s="171">
        <v>4.49</v>
      </c>
      <c r="J3053" s="169">
        <v>1</v>
      </c>
      <c r="K3053" s="154" cm="1">
        <f t="array" ref="K3053">ROUND(
IF(C3053="Beer",
SUM(LOOKUP(2,1/(SRP!$B$8:$B$10&lt;=E3053)/(SRP!$C$8:$C$10&gt;=E3053),SRP!$D$8:$D$10)*(G3053/100)*(E3053/1000)),
IF(C3053="Spirits",
SUM(LOOKUP(2,1/(SRP!$B$2:$B$7&lt;=E3053)/(SRP!$C$2:$C$7&gt;=E3053),SRP!$D$2:$D$7)*(G3053/100)*(E3053/1000)),
IF(AND(C3053="Wine",D3053="Fortified Wines"),
SUM(LOOKUP(2,1/(SRP!$B$26:$B$29&lt;=E3053)/(SRP!$C$26:$C$29&gt;=E3053),SRP!$D$26:$D$29)*(G3053/100)*(E3053/1000)),
IF(C3053="Wine",
SUM(LOOKUP(2,1/(SRP!$B$21:$B$25&lt;=E3053)/(SRP!$C$21:$C$25&gt;=E3053),SRP!$D$21:$D$25)*(G3053/100)*(E3053/1000)),
IF(AND(C3053="Ready to Drink",D3053="RTD-One Pour Cocktail&gt;7%&lt;=14.5"),
SUM(LOOKUP(2,1/(SRP!$B$16:$B$20&lt;=E3053)/(SRP!$C$16:$C$20&gt;=E3053),SRP!$D$16:$D$20)*(G3053/100)*(E3053/1000)),
IF(C3053="Ready to Drink",
SUM(LOOKUP(2,1/(SRP!$B$11:$B$15&lt;=E3053)/(SRP!$C$11:$C$15&gt;=E3053),SRP!$D$11:$D$15)*(G3053/100)*(E3053/1000)),
0)))))),2)</f>
        <v>2.58</v>
      </c>
      <c r="L3053" s="173" t="str">
        <f t="shared" si="47"/>
        <v>Beer473</v>
      </c>
      <c r="M3053" s="154">
        <f>VLOOKUP(L3053,'Slope %'!C:D,2,0)</f>
        <v>0.12</v>
      </c>
    </row>
    <row r="3054" spans="1:13" x14ac:dyDescent="0.25">
      <c r="A3054" s="169">
        <v>44333</v>
      </c>
      <c r="B3054" s="170" t="s">
        <v>2537</v>
      </c>
      <c r="C3054" s="170" t="s">
        <v>11</v>
      </c>
      <c r="D3054" s="170" t="s">
        <v>12</v>
      </c>
      <c r="E3054" s="170">
        <v>473</v>
      </c>
      <c r="F3054" s="170">
        <v>24</v>
      </c>
      <c r="G3054" s="171">
        <v>4.4000000000000004</v>
      </c>
      <c r="H3054" s="170" t="s">
        <v>1391</v>
      </c>
      <c r="I3054" s="171">
        <v>4.3899999999999997</v>
      </c>
      <c r="J3054" s="169">
        <v>1</v>
      </c>
      <c r="K3054" s="154" cm="1">
        <f t="array" ref="K3054">ROUND(
IF(C3054="Beer",
SUM(LOOKUP(2,1/(SRP!$B$8:$B$10&lt;=E3054)/(SRP!$C$8:$C$10&gt;=E3054),SRP!$D$8:$D$10)*(G3054/100)*(E3054/1000)),
IF(C3054="Spirits",
SUM(LOOKUP(2,1/(SRP!$B$2:$B$7&lt;=E3054)/(SRP!$C$2:$C$7&gt;=E3054),SRP!$D$2:$D$7)*(G3054/100)*(E3054/1000)),
IF(AND(C3054="Wine",D3054="Fortified Wines"),
SUM(LOOKUP(2,1/(SRP!$B$26:$B$29&lt;=E3054)/(SRP!$C$26:$C$29&gt;=E3054),SRP!$D$26:$D$29)*(G3054/100)*(E3054/1000)),
IF(C3054="Wine",
SUM(LOOKUP(2,1/(SRP!$B$21:$B$25&lt;=E3054)/(SRP!$C$21:$C$25&gt;=E3054),SRP!$D$21:$D$25)*(G3054/100)*(E3054/1000)),
IF(AND(C3054="Ready to Drink",D3054="RTD-One Pour Cocktail&gt;7%&lt;=14.5"),
SUM(LOOKUP(2,1/(SRP!$B$16:$B$20&lt;=E3054)/(SRP!$C$16:$C$20&gt;=E3054),SRP!$D$16:$D$20)*(G3054/100)*(E3054/1000)),
IF(C3054="Ready to Drink",
SUM(LOOKUP(2,1/(SRP!$B$11:$B$15&lt;=E3054)/(SRP!$C$11:$C$15&gt;=E3054),SRP!$D$11:$D$15)*(G3054/100)*(E3054/1000)),
0)))))),2)</f>
        <v>1.62</v>
      </c>
      <c r="L3054" s="173" t="str">
        <f t="shared" si="47"/>
        <v>Beer473</v>
      </c>
      <c r="M3054" s="154">
        <f>VLOOKUP(L3054,'Slope %'!C:D,2,0)</f>
        <v>0.12</v>
      </c>
    </row>
    <row r="3055" spans="1:13" x14ac:dyDescent="0.25">
      <c r="A3055" s="169">
        <v>44333</v>
      </c>
      <c r="B3055" s="170" t="s">
        <v>2537</v>
      </c>
      <c r="C3055" s="170" t="s">
        <v>11</v>
      </c>
      <c r="D3055" s="170" t="s">
        <v>12</v>
      </c>
      <c r="E3055" s="170">
        <v>473</v>
      </c>
      <c r="F3055" s="170">
        <v>24</v>
      </c>
      <c r="G3055" s="171">
        <v>4.4000000000000004</v>
      </c>
      <c r="H3055" s="170" t="s">
        <v>1391</v>
      </c>
      <c r="I3055" s="171">
        <v>4.3899999999999997</v>
      </c>
      <c r="J3055" s="169">
        <v>1</v>
      </c>
      <c r="K3055" s="154" cm="1">
        <f t="array" ref="K3055">ROUND(
IF(C3055="Beer",
SUM(LOOKUP(2,1/(SRP!$B$8:$B$10&lt;=E3055)/(SRP!$C$8:$C$10&gt;=E3055),SRP!$D$8:$D$10)*(G3055/100)*(E3055/1000)),
IF(C3055="Spirits",
SUM(LOOKUP(2,1/(SRP!$B$2:$B$7&lt;=E3055)/(SRP!$C$2:$C$7&gt;=E3055),SRP!$D$2:$D$7)*(G3055/100)*(E3055/1000)),
IF(AND(C3055="Wine",D3055="Fortified Wines"),
SUM(LOOKUP(2,1/(SRP!$B$26:$B$29&lt;=E3055)/(SRP!$C$26:$C$29&gt;=E3055),SRP!$D$26:$D$29)*(G3055/100)*(E3055/1000)),
IF(C3055="Wine",
SUM(LOOKUP(2,1/(SRP!$B$21:$B$25&lt;=E3055)/(SRP!$C$21:$C$25&gt;=E3055),SRP!$D$21:$D$25)*(G3055/100)*(E3055/1000)),
IF(AND(C3055="Ready to Drink",D3055="RTD-One Pour Cocktail&gt;7%&lt;=14.5"),
SUM(LOOKUP(2,1/(SRP!$B$16:$B$20&lt;=E3055)/(SRP!$C$16:$C$20&gt;=E3055),SRP!$D$16:$D$20)*(G3055/100)*(E3055/1000)),
IF(C3055="Ready to Drink",
SUM(LOOKUP(2,1/(SRP!$B$11:$B$15&lt;=E3055)/(SRP!$C$11:$C$15&gt;=E3055),SRP!$D$11:$D$15)*(G3055/100)*(E3055/1000)),
0)))))),2)</f>
        <v>1.62</v>
      </c>
      <c r="L3055" s="173" t="str">
        <f t="shared" si="47"/>
        <v>Beer473</v>
      </c>
      <c r="M3055" s="154">
        <f>VLOOKUP(L3055,'Slope %'!C:D,2,0)</f>
        <v>0.12</v>
      </c>
    </row>
    <row r="3056" spans="1:13" x14ac:dyDescent="0.25">
      <c r="A3056" s="169">
        <v>44358</v>
      </c>
      <c r="B3056" s="170" t="s">
        <v>2538</v>
      </c>
      <c r="C3056" s="170" t="s">
        <v>11</v>
      </c>
      <c r="D3056" s="170" t="s">
        <v>12</v>
      </c>
      <c r="E3056" s="170">
        <v>500</v>
      </c>
      <c r="F3056" s="170">
        <v>24</v>
      </c>
      <c r="G3056" s="171">
        <v>5.4</v>
      </c>
      <c r="H3056" s="170" t="s">
        <v>274</v>
      </c>
      <c r="I3056" s="171">
        <v>3.99</v>
      </c>
      <c r="J3056" s="169">
        <v>1</v>
      </c>
      <c r="K3056" s="154" cm="1">
        <f t="array" ref="K3056">ROUND(
IF(C3056="Beer",
SUM(LOOKUP(2,1/(SRP!$B$8:$B$10&lt;=E3056)/(SRP!$C$8:$C$10&gt;=E3056),SRP!$D$8:$D$10)*(G3056/100)*(E3056/1000)),
IF(C3056="Spirits",
SUM(LOOKUP(2,1/(SRP!$B$2:$B$7&lt;=E3056)/(SRP!$C$2:$C$7&gt;=E3056),SRP!$D$2:$D$7)*(G3056/100)*(E3056/1000)),
IF(AND(C3056="Wine",D3056="Fortified Wines"),
SUM(LOOKUP(2,1/(SRP!$B$26:$B$29&lt;=E3056)/(SRP!$C$26:$C$29&gt;=E3056),SRP!$D$26:$D$29)*(G3056/100)*(E3056/1000)),
IF(C3056="Wine",
SUM(LOOKUP(2,1/(SRP!$B$21:$B$25&lt;=E3056)/(SRP!$C$21:$C$25&gt;=E3056),SRP!$D$21:$D$25)*(G3056/100)*(E3056/1000)),
IF(AND(C3056="Ready to Drink",D3056="RTD-One Pour Cocktail&gt;7%&lt;=14.5"),
SUM(LOOKUP(2,1/(SRP!$B$16:$B$20&lt;=E3056)/(SRP!$C$16:$C$20&gt;=E3056),SRP!$D$16:$D$20)*(G3056/100)*(E3056/1000)),
IF(C3056="Ready to Drink",
SUM(LOOKUP(2,1/(SRP!$B$11:$B$15&lt;=E3056)/(SRP!$C$11:$C$15&gt;=E3056),SRP!$D$11:$D$15)*(G3056/100)*(E3056/1000)),
0)))))),2)</f>
        <v>2.11</v>
      </c>
      <c r="L3056" s="173" t="str">
        <f t="shared" si="47"/>
        <v>Beer500</v>
      </c>
      <c r="M3056" s="154">
        <f>VLOOKUP(L3056,'Slope %'!C:D,2,0)</f>
        <v>0.12</v>
      </c>
    </row>
    <row r="3057" spans="1:13" x14ac:dyDescent="0.25">
      <c r="A3057" s="169">
        <v>44433</v>
      </c>
      <c r="B3057" s="170" t="s">
        <v>2539</v>
      </c>
      <c r="C3057" s="170" t="s">
        <v>263</v>
      </c>
      <c r="D3057" s="170" t="s">
        <v>264</v>
      </c>
      <c r="E3057" s="170">
        <v>473</v>
      </c>
      <c r="F3057" s="170">
        <v>24</v>
      </c>
      <c r="G3057" s="171">
        <v>5</v>
      </c>
      <c r="H3057" s="170" t="s">
        <v>333</v>
      </c>
      <c r="I3057" s="171">
        <v>4.29</v>
      </c>
      <c r="J3057" s="169">
        <v>1</v>
      </c>
      <c r="K3057" s="154" cm="1">
        <f t="array" ref="K3057">ROUND(
IF(C3057="Beer",
SUM(LOOKUP(2,1/(SRP!$B$8:$B$10&lt;=E3057)/(SRP!$C$8:$C$10&gt;=E3057),SRP!$D$8:$D$10)*(G3057/100)*(E3057/1000)),
IF(C3057="Spirits",
SUM(LOOKUP(2,1/(SRP!$B$2:$B$7&lt;=E3057)/(SRP!$C$2:$C$7&gt;=E3057),SRP!$D$2:$D$7)*(G3057/100)*(E3057/1000)),
IF(AND(C3057="Wine",D3057="Fortified Wines"),
SUM(LOOKUP(2,1/(SRP!$B$26:$B$29&lt;=E3057)/(SRP!$C$26:$C$29&gt;=E3057),SRP!$D$26:$D$29)*(G3057/100)*(E3057/1000)),
IF(C3057="Wine",
SUM(LOOKUP(2,1/(SRP!$B$21:$B$25&lt;=E3057)/(SRP!$C$21:$C$25&gt;=E3057),SRP!$D$21:$D$25)*(G3057/100)*(E3057/1000)),
IF(AND(C3057="Ready to Drink",D3057="RTD-One Pour Cocktail&gt;7%&lt;=14.5"),
SUM(LOOKUP(2,1/(SRP!$B$16:$B$20&lt;=E3057)/(SRP!$C$16:$C$20&gt;=E3057),SRP!$D$16:$D$20)*(G3057/100)*(E3057/1000)),
IF(C3057="Ready to Drink",
SUM(LOOKUP(2,1/(SRP!$B$11:$B$15&lt;=E3057)/(SRP!$C$11:$C$15&gt;=E3057),SRP!$D$11:$D$15)*(G3057/100)*(E3057/1000)),
0)))))),2)</f>
        <v>1.96</v>
      </c>
      <c r="L3057" s="173" t="str">
        <f t="shared" si="47"/>
        <v>Ready to Drink473</v>
      </c>
      <c r="M3057" s="154">
        <f>VLOOKUP(L3057,'Slope %'!C:D,2,0)</f>
        <v>0.12</v>
      </c>
    </row>
    <row r="3058" spans="1:13" x14ac:dyDescent="0.25">
      <c r="A3058" s="169">
        <v>44436</v>
      </c>
      <c r="B3058" s="170" t="s">
        <v>2540</v>
      </c>
      <c r="C3058" s="170" t="s">
        <v>11</v>
      </c>
      <c r="D3058" s="170" t="s">
        <v>303</v>
      </c>
      <c r="E3058" s="170">
        <v>473</v>
      </c>
      <c r="F3058" s="170">
        <v>24</v>
      </c>
      <c r="G3058" s="171">
        <v>6.4</v>
      </c>
      <c r="H3058" s="170" t="s">
        <v>1391</v>
      </c>
      <c r="I3058" s="171">
        <v>4.1100000000000003</v>
      </c>
      <c r="J3058" s="169">
        <v>1</v>
      </c>
      <c r="K3058" s="154" cm="1">
        <f t="array" ref="K3058">ROUND(
IF(C3058="Beer",
SUM(LOOKUP(2,1/(SRP!$B$8:$B$10&lt;=E3058)/(SRP!$C$8:$C$10&gt;=E3058),SRP!$D$8:$D$10)*(G3058/100)*(E3058/1000)),
IF(C3058="Spirits",
SUM(LOOKUP(2,1/(SRP!$B$2:$B$7&lt;=E3058)/(SRP!$C$2:$C$7&gt;=E3058),SRP!$D$2:$D$7)*(G3058/100)*(E3058/1000)),
IF(AND(C3058="Wine",D3058="Fortified Wines"),
SUM(LOOKUP(2,1/(SRP!$B$26:$B$29&lt;=E3058)/(SRP!$C$26:$C$29&gt;=E3058),SRP!$D$26:$D$29)*(G3058/100)*(E3058/1000)),
IF(C3058="Wine",
SUM(LOOKUP(2,1/(SRP!$B$21:$B$25&lt;=E3058)/(SRP!$C$21:$C$25&gt;=E3058),SRP!$D$21:$D$25)*(G3058/100)*(E3058/1000)),
IF(AND(C3058="Ready to Drink",D3058="RTD-One Pour Cocktail&gt;7%&lt;=14.5"),
SUM(LOOKUP(2,1/(SRP!$B$16:$B$20&lt;=E3058)/(SRP!$C$16:$C$20&gt;=E3058),SRP!$D$16:$D$20)*(G3058/100)*(E3058/1000)),
IF(C3058="Ready to Drink",
SUM(LOOKUP(2,1/(SRP!$B$11:$B$15&lt;=E3058)/(SRP!$C$11:$C$15&gt;=E3058),SRP!$D$11:$D$15)*(G3058/100)*(E3058/1000)),
0)))))),2)</f>
        <v>2.36</v>
      </c>
      <c r="L3058" s="173" t="str">
        <f t="shared" si="47"/>
        <v>Beer473</v>
      </c>
      <c r="M3058" s="154">
        <f>VLOOKUP(L3058,'Slope %'!C:D,2,0)</f>
        <v>0.12</v>
      </c>
    </row>
    <row r="3059" spans="1:13" x14ac:dyDescent="0.25">
      <c r="A3059" s="169">
        <v>44436</v>
      </c>
      <c r="B3059" s="170" t="s">
        <v>2540</v>
      </c>
      <c r="C3059" s="170" t="s">
        <v>11</v>
      </c>
      <c r="D3059" s="170" t="s">
        <v>303</v>
      </c>
      <c r="E3059" s="170">
        <v>473</v>
      </c>
      <c r="F3059" s="170">
        <v>24</v>
      </c>
      <c r="G3059" s="171">
        <v>6.4</v>
      </c>
      <c r="H3059" s="170" t="s">
        <v>1391</v>
      </c>
      <c r="I3059" s="171">
        <v>4.1100000000000003</v>
      </c>
      <c r="J3059" s="169">
        <v>1</v>
      </c>
      <c r="K3059" s="154" cm="1">
        <f t="array" ref="K3059">ROUND(
IF(C3059="Beer",
SUM(LOOKUP(2,1/(SRP!$B$8:$B$10&lt;=E3059)/(SRP!$C$8:$C$10&gt;=E3059),SRP!$D$8:$D$10)*(G3059/100)*(E3059/1000)),
IF(C3059="Spirits",
SUM(LOOKUP(2,1/(SRP!$B$2:$B$7&lt;=E3059)/(SRP!$C$2:$C$7&gt;=E3059),SRP!$D$2:$D$7)*(G3059/100)*(E3059/1000)),
IF(AND(C3059="Wine",D3059="Fortified Wines"),
SUM(LOOKUP(2,1/(SRP!$B$26:$B$29&lt;=E3059)/(SRP!$C$26:$C$29&gt;=E3059),SRP!$D$26:$D$29)*(G3059/100)*(E3059/1000)),
IF(C3059="Wine",
SUM(LOOKUP(2,1/(SRP!$B$21:$B$25&lt;=E3059)/(SRP!$C$21:$C$25&gt;=E3059),SRP!$D$21:$D$25)*(G3059/100)*(E3059/1000)),
IF(AND(C3059="Ready to Drink",D3059="RTD-One Pour Cocktail&gt;7%&lt;=14.5"),
SUM(LOOKUP(2,1/(SRP!$B$16:$B$20&lt;=E3059)/(SRP!$C$16:$C$20&gt;=E3059),SRP!$D$16:$D$20)*(G3059/100)*(E3059/1000)),
IF(C3059="Ready to Drink",
SUM(LOOKUP(2,1/(SRP!$B$11:$B$15&lt;=E3059)/(SRP!$C$11:$C$15&gt;=E3059),SRP!$D$11:$D$15)*(G3059/100)*(E3059/1000)),
0)))))),2)</f>
        <v>2.36</v>
      </c>
      <c r="L3059" s="173" t="str">
        <f t="shared" si="47"/>
        <v>Beer473</v>
      </c>
      <c r="M3059" s="154">
        <f>VLOOKUP(L3059,'Slope %'!C:D,2,0)</f>
        <v>0.12</v>
      </c>
    </row>
    <row r="3060" spans="1:13" x14ac:dyDescent="0.25">
      <c r="A3060" s="169">
        <v>44447</v>
      </c>
      <c r="B3060" s="170" t="s">
        <v>2541</v>
      </c>
      <c r="C3060" s="170" t="s">
        <v>11</v>
      </c>
      <c r="D3060" s="170" t="s">
        <v>303</v>
      </c>
      <c r="E3060" s="170">
        <v>473</v>
      </c>
      <c r="F3060" s="170">
        <v>24</v>
      </c>
      <c r="G3060" s="171">
        <v>6.8</v>
      </c>
      <c r="H3060" s="170" t="s">
        <v>1623</v>
      </c>
      <c r="I3060" s="171">
        <v>4.1900000000000004</v>
      </c>
      <c r="J3060" s="169">
        <v>1</v>
      </c>
      <c r="K3060" s="154" cm="1">
        <f t="array" ref="K3060">ROUND(
IF(C3060="Beer",
SUM(LOOKUP(2,1/(SRP!$B$8:$B$10&lt;=E3060)/(SRP!$C$8:$C$10&gt;=E3060),SRP!$D$8:$D$10)*(G3060/100)*(E3060/1000)),
IF(C3060="Spirits",
SUM(LOOKUP(2,1/(SRP!$B$2:$B$7&lt;=E3060)/(SRP!$C$2:$C$7&gt;=E3060),SRP!$D$2:$D$7)*(G3060/100)*(E3060/1000)),
IF(AND(C3060="Wine",D3060="Fortified Wines"),
SUM(LOOKUP(2,1/(SRP!$B$26:$B$29&lt;=E3060)/(SRP!$C$26:$C$29&gt;=E3060),SRP!$D$26:$D$29)*(G3060/100)*(E3060/1000)),
IF(C3060="Wine",
SUM(LOOKUP(2,1/(SRP!$B$21:$B$25&lt;=E3060)/(SRP!$C$21:$C$25&gt;=E3060),SRP!$D$21:$D$25)*(G3060/100)*(E3060/1000)),
IF(AND(C3060="Ready to Drink",D3060="RTD-One Pour Cocktail&gt;7%&lt;=14.5"),
SUM(LOOKUP(2,1/(SRP!$B$16:$B$20&lt;=E3060)/(SRP!$C$16:$C$20&gt;=E3060),SRP!$D$16:$D$20)*(G3060/100)*(E3060/1000)),
IF(C3060="Ready to Drink",
SUM(LOOKUP(2,1/(SRP!$B$11:$B$15&lt;=E3060)/(SRP!$C$11:$C$15&gt;=E3060),SRP!$D$11:$D$15)*(G3060/100)*(E3060/1000)),
0)))))),2)</f>
        <v>2.5099999999999998</v>
      </c>
      <c r="L3060" s="173" t="str">
        <f t="shared" si="47"/>
        <v>Beer473</v>
      </c>
      <c r="M3060" s="154">
        <f>VLOOKUP(L3060,'Slope %'!C:D,2,0)</f>
        <v>0.12</v>
      </c>
    </row>
    <row r="3061" spans="1:13" x14ac:dyDescent="0.25">
      <c r="A3061" s="169">
        <v>44447</v>
      </c>
      <c r="B3061" s="170" t="s">
        <v>2541</v>
      </c>
      <c r="C3061" s="170" t="s">
        <v>11</v>
      </c>
      <c r="D3061" s="170" t="s">
        <v>303</v>
      </c>
      <c r="E3061" s="170">
        <v>473</v>
      </c>
      <c r="F3061" s="170">
        <v>24</v>
      </c>
      <c r="G3061" s="171">
        <v>6.8</v>
      </c>
      <c r="H3061" s="170" t="s">
        <v>1623</v>
      </c>
      <c r="I3061" s="171">
        <v>4.1900000000000004</v>
      </c>
      <c r="J3061" s="169">
        <v>1</v>
      </c>
      <c r="K3061" s="154" cm="1">
        <f t="array" ref="K3061">ROUND(
IF(C3061="Beer",
SUM(LOOKUP(2,1/(SRP!$B$8:$B$10&lt;=E3061)/(SRP!$C$8:$C$10&gt;=E3061),SRP!$D$8:$D$10)*(G3061/100)*(E3061/1000)),
IF(C3061="Spirits",
SUM(LOOKUP(2,1/(SRP!$B$2:$B$7&lt;=E3061)/(SRP!$C$2:$C$7&gt;=E3061),SRP!$D$2:$D$7)*(G3061/100)*(E3061/1000)),
IF(AND(C3061="Wine",D3061="Fortified Wines"),
SUM(LOOKUP(2,1/(SRP!$B$26:$B$29&lt;=E3061)/(SRP!$C$26:$C$29&gt;=E3061),SRP!$D$26:$D$29)*(G3061/100)*(E3061/1000)),
IF(C3061="Wine",
SUM(LOOKUP(2,1/(SRP!$B$21:$B$25&lt;=E3061)/(SRP!$C$21:$C$25&gt;=E3061),SRP!$D$21:$D$25)*(G3061/100)*(E3061/1000)),
IF(AND(C3061="Ready to Drink",D3061="RTD-One Pour Cocktail&gt;7%&lt;=14.5"),
SUM(LOOKUP(2,1/(SRP!$B$16:$B$20&lt;=E3061)/(SRP!$C$16:$C$20&gt;=E3061),SRP!$D$16:$D$20)*(G3061/100)*(E3061/1000)),
IF(C3061="Ready to Drink",
SUM(LOOKUP(2,1/(SRP!$B$11:$B$15&lt;=E3061)/(SRP!$C$11:$C$15&gt;=E3061),SRP!$D$11:$D$15)*(G3061/100)*(E3061/1000)),
0)))))),2)</f>
        <v>2.5099999999999998</v>
      </c>
      <c r="L3061" s="173" t="str">
        <f t="shared" si="47"/>
        <v>Beer473</v>
      </c>
      <c r="M3061" s="154">
        <f>VLOOKUP(L3061,'Slope %'!C:D,2,0)</f>
        <v>0.12</v>
      </c>
    </row>
    <row r="3062" spans="1:13" x14ac:dyDescent="0.25">
      <c r="A3062" s="169">
        <v>44451</v>
      </c>
      <c r="B3062" s="170" t="s">
        <v>2542</v>
      </c>
      <c r="C3062" s="170" t="s">
        <v>11</v>
      </c>
      <c r="D3062" s="170" t="s">
        <v>267</v>
      </c>
      <c r="E3062" s="170">
        <v>473</v>
      </c>
      <c r="F3062" s="170">
        <v>24</v>
      </c>
      <c r="G3062" s="171">
        <v>5.2</v>
      </c>
      <c r="H3062" s="170" t="s">
        <v>1623</v>
      </c>
      <c r="I3062" s="171">
        <v>3.99</v>
      </c>
      <c r="J3062" s="169">
        <v>1</v>
      </c>
      <c r="K3062" s="154" cm="1">
        <f t="array" ref="K3062">ROUND(
IF(C3062="Beer",
SUM(LOOKUP(2,1/(SRP!$B$8:$B$10&lt;=E3062)/(SRP!$C$8:$C$10&gt;=E3062),SRP!$D$8:$D$10)*(G3062/100)*(E3062/1000)),
IF(C3062="Spirits",
SUM(LOOKUP(2,1/(SRP!$B$2:$B$7&lt;=E3062)/(SRP!$C$2:$C$7&gt;=E3062),SRP!$D$2:$D$7)*(G3062/100)*(E3062/1000)),
IF(AND(C3062="Wine",D3062="Fortified Wines"),
SUM(LOOKUP(2,1/(SRP!$B$26:$B$29&lt;=E3062)/(SRP!$C$26:$C$29&gt;=E3062),SRP!$D$26:$D$29)*(G3062/100)*(E3062/1000)),
IF(C3062="Wine",
SUM(LOOKUP(2,1/(SRP!$B$21:$B$25&lt;=E3062)/(SRP!$C$21:$C$25&gt;=E3062),SRP!$D$21:$D$25)*(G3062/100)*(E3062/1000)),
IF(AND(C3062="Ready to Drink",D3062="RTD-One Pour Cocktail&gt;7%&lt;=14.5"),
SUM(LOOKUP(2,1/(SRP!$B$16:$B$20&lt;=E3062)/(SRP!$C$16:$C$20&gt;=E3062),SRP!$D$16:$D$20)*(G3062/100)*(E3062/1000)),
IF(C3062="Ready to Drink",
SUM(LOOKUP(2,1/(SRP!$B$11:$B$15&lt;=E3062)/(SRP!$C$11:$C$15&gt;=E3062),SRP!$D$11:$D$15)*(G3062/100)*(E3062/1000)),
0)))))),2)</f>
        <v>1.92</v>
      </c>
      <c r="L3062" s="173" t="str">
        <f t="shared" si="47"/>
        <v>Beer473</v>
      </c>
      <c r="M3062" s="154">
        <f>VLOOKUP(L3062,'Slope %'!C:D,2,0)</f>
        <v>0.12</v>
      </c>
    </row>
    <row r="3063" spans="1:13" x14ac:dyDescent="0.25">
      <c r="A3063" s="169">
        <v>44451</v>
      </c>
      <c r="B3063" s="170" t="s">
        <v>2542</v>
      </c>
      <c r="C3063" s="170" t="s">
        <v>11</v>
      </c>
      <c r="D3063" s="170" t="s">
        <v>267</v>
      </c>
      <c r="E3063" s="170">
        <v>473</v>
      </c>
      <c r="F3063" s="170">
        <v>24</v>
      </c>
      <c r="G3063" s="171">
        <v>5.2</v>
      </c>
      <c r="H3063" s="170" t="s">
        <v>1623</v>
      </c>
      <c r="I3063" s="171">
        <v>3.99</v>
      </c>
      <c r="J3063" s="169">
        <v>1</v>
      </c>
      <c r="K3063" s="154" cm="1">
        <f t="array" ref="K3063">ROUND(
IF(C3063="Beer",
SUM(LOOKUP(2,1/(SRP!$B$8:$B$10&lt;=E3063)/(SRP!$C$8:$C$10&gt;=E3063),SRP!$D$8:$D$10)*(G3063/100)*(E3063/1000)),
IF(C3063="Spirits",
SUM(LOOKUP(2,1/(SRP!$B$2:$B$7&lt;=E3063)/(SRP!$C$2:$C$7&gt;=E3063),SRP!$D$2:$D$7)*(G3063/100)*(E3063/1000)),
IF(AND(C3063="Wine",D3063="Fortified Wines"),
SUM(LOOKUP(2,1/(SRP!$B$26:$B$29&lt;=E3063)/(SRP!$C$26:$C$29&gt;=E3063),SRP!$D$26:$D$29)*(G3063/100)*(E3063/1000)),
IF(C3063="Wine",
SUM(LOOKUP(2,1/(SRP!$B$21:$B$25&lt;=E3063)/(SRP!$C$21:$C$25&gt;=E3063),SRP!$D$21:$D$25)*(G3063/100)*(E3063/1000)),
IF(AND(C3063="Ready to Drink",D3063="RTD-One Pour Cocktail&gt;7%&lt;=14.5"),
SUM(LOOKUP(2,1/(SRP!$B$16:$B$20&lt;=E3063)/(SRP!$C$16:$C$20&gt;=E3063),SRP!$D$16:$D$20)*(G3063/100)*(E3063/1000)),
IF(C3063="Ready to Drink",
SUM(LOOKUP(2,1/(SRP!$B$11:$B$15&lt;=E3063)/(SRP!$C$11:$C$15&gt;=E3063),SRP!$D$11:$D$15)*(G3063/100)*(E3063/1000)),
0)))))),2)</f>
        <v>1.92</v>
      </c>
      <c r="L3063" s="173" t="str">
        <f t="shared" si="47"/>
        <v>Beer473</v>
      </c>
      <c r="M3063" s="154">
        <f>VLOOKUP(L3063,'Slope %'!C:D,2,0)</f>
        <v>0.12</v>
      </c>
    </row>
    <row r="3064" spans="1:13" x14ac:dyDescent="0.25">
      <c r="A3064" s="169">
        <v>44452</v>
      </c>
      <c r="B3064" s="170" t="s">
        <v>2543</v>
      </c>
      <c r="C3064" s="170" t="s">
        <v>11</v>
      </c>
      <c r="D3064" s="170" t="s">
        <v>12</v>
      </c>
      <c r="E3064" s="170">
        <v>473</v>
      </c>
      <c r="F3064" s="170">
        <v>24</v>
      </c>
      <c r="G3064" s="171">
        <v>5.3</v>
      </c>
      <c r="H3064" s="170" t="s">
        <v>1623</v>
      </c>
      <c r="I3064" s="171">
        <v>3.79</v>
      </c>
      <c r="J3064" s="169">
        <v>1</v>
      </c>
      <c r="K3064" s="154" cm="1">
        <f t="array" ref="K3064">ROUND(
IF(C3064="Beer",
SUM(LOOKUP(2,1/(SRP!$B$8:$B$10&lt;=E3064)/(SRP!$C$8:$C$10&gt;=E3064),SRP!$D$8:$D$10)*(G3064/100)*(E3064/1000)),
IF(C3064="Spirits",
SUM(LOOKUP(2,1/(SRP!$B$2:$B$7&lt;=E3064)/(SRP!$C$2:$C$7&gt;=E3064),SRP!$D$2:$D$7)*(G3064/100)*(E3064/1000)),
IF(AND(C3064="Wine",D3064="Fortified Wines"),
SUM(LOOKUP(2,1/(SRP!$B$26:$B$29&lt;=E3064)/(SRP!$C$26:$C$29&gt;=E3064),SRP!$D$26:$D$29)*(G3064/100)*(E3064/1000)),
IF(C3064="Wine",
SUM(LOOKUP(2,1/(SRP!$B$21:$B$25&lt;=E3064)/(SRP!$C$21:$C$25&gt;=E3064),SRP!$D$21:$D$25)*(G3064/100)*(E3064/1000)),
IF(AND(C3064="Ready to Drink",D3064="RTD-One Pour Cocktail&gt;7%&lt;=14.5"),
SUM(LOOKUP(2,1/(SRP!$B$16:$B$20&lt;=E3064)/(SRP!$C$16:$C$20&gt;=E3064),SRP!$D$16:$D$20)*(G3064/100)*(E3064/1000)),
IF(C3064="Ready to Drink",
SUM(LOOKUP(2,1/(SRP!$B$11:$B$15&lt;=E3064)/(SRP!$C$11:$C$15&gt;=E3064),SRP!$D$11:$D$15)*(G3064/100)*(E3064/1000)),
0)))))),2)</f>
        <v>1.96</v>
      </c>
      <c r="L3064" s="173" t="str">
        <f t="shared" si="47"/>
        <v>Beer473</v>
      </c>
      <c r="M3064" s="154">
        <f>VLOOKUP(L3064,'Slope %'!C:D,2,0)</f>
        <v>0.12</v>
      </c>
    </row>
    <row r="3065" spans="1:13" x14ac:dyDescent="0.25">
      <c r="A3065" s="169">
        <v>44452</v>
      </c>
      <c r="B3065" s="170" t="s">
        <v>2543</v>
      </c>
      <c r="C3065" s="170" t="s">
        <v>11</v>
      </c>
      <c r="D3065" s="170" t="s">
        <v>12</v>
      </c>
      <c r="E3065" s="170">
        <v>473</v>
      </c>
      <c r="F3065" s="170">
        <v>24</v>
      </c>
      <c r="G3065" s="171">
        <v>5.3</v>
      </c>
      <c r="H3065" s="170" t="s">
        <v>1623</v>
      </c>
      <c r="I3065" s="171">
        <v>3.79</v>
      </c>
      <c r="J3065" s="169">
        <v>1</v>
      </c>
      <c r="K3065" s="154" cm="1">
        <f t="array" ref="K3065">ROUND(
IF(C3065="Beer",
SUM(LOOKUP(2,1/(SRP!$B$8:$B$10&lt;=E3065)/(SRP!$C$8:$C$10&gt;=E3065),SRP!$D$8:$D$10)*(G3065/100)*(E3065/1000)),
IF(C3065="Spirits",
SUM(LOOKUP(2,1/(SRP!$B$2:$B$7&lt;=E3065)/(SRP!$C$2:$C$7&gt;=E3065),SRP!$D$2:$D$7)*(G3065/100)*(E3065/1000)),
IF(AND(C3065="Wine",D3065="Fortified Wines"),
SUM(LOOKUP(2,1/(SRP!$B$26:$B$29&lt;=E3065)/(SRP!$C$26:$C$29&gt;=E3065),SRP!$D$26:$D$29)*(G3065/100)*(E3065/1000)),
IF(C3065="Wine",
SUM(LOOKUP(2,1/(SRP!$B$21:$B$25&lt;=E3065)/(SRP!$C$21:$C$25&gt;=E3065),SRP!$D$21:$D$25)*(G3065/100)*(E3065/1000)),
IF(AND(C3065="Ready to Drink",D3065="RTD-One Pour Cocktail&gt;7%&lt;=14.5"),
SUM(LOOKUP(2,1/(SRP!$B$16:$B$20&lt;=E3065)/(SRP!$C$16:$C$20&gt;=E3065),SRP!$D$16:$D$20)*(G3065/100)*(E3065/1000)),
IF(C3065="Ready to Drink",
SUM(LOOKUP(2,1/(SRP!$B$11:$B$15&lt;=E3065)/(SRP!$C$11:$C$15&gt;=E3065),SRP!$D$11:$D$15)*(G3065/100)*(E3065/1000)),
0)))))),2)</f>
        <v>1.96</v>
      </c>
      <c r="L3065" s="173" t="str">
        <f t="shared" si="47"/>
        <v>Beer473</v>
      </c>
      <c r="M3065" s="154">
        <f>VLOOKUP(L3065,'Slope %'!C:D,2,0)</f>
        <v>0.12</v>
      </c>
    </row>
    <row r="3066" spans="1:13" x14ac:dyDescent="0.25">
      <c r="A3066" s="169">
        <v>44472</v>
      </c>
      <c r="B3066" s="170" t="s">
        <v>2544</v>
      </c>
      <c r="C3066" s="170" t="s">
        <v>11</v>
      </c>
      <c r="D3066" s="170" t="s">
        <v>474</v>
      </c>
      <c r="E3066" s="170">
        <v>473</v>
      </c>
      <c r="F3066" s="170">
        <v>24</v>
      </c>
      <c r="G3066" s="171">
        <v>4.5</v>
      </c>
      <c r="H3066" s="170" t="s">
        <v>2066</v>
      </c>
      <c r="I3066" s="171">
        <v>4.2</v>
      </c>
      <c r="J3066" s="169">
        <v>1</v>
      </c>
      <c r="K3066" s="154" cm="1">
        <f t="array" ref="K3066">ROUND(
IF(C3066="Beer",
SUM(LOOKUP(2,1/(SRP!$B$8:$B$10&lt;=E3066)/(SRP!$C$8:$C$10&gt;=E3066),SRP!$D$8:$D$10)*(G3066/100)*(E3066/1000)),
IF(C3066="Spirits",
SUM(LOOKUP(2,1/(SRP!$B$2:$B$7&lt;=E3066)/(SRP!$C$2:$C$7&gt;=E3066),SRP!$D$2:$D$7)*(G3066/100)*(E3066/1000)),
IF(AND(C3066="Wine",D3066="Fortified Wines"),
SUM(LOOKUP(2,1/(SRP!$B$26:$B$29&lt;=E3066)/(SRP!$C$26:$C$29&gt;=E3066),SRP!$D$26:$D$29)*(G3066/100)*(E3066/1000)),
IF(C3066="Wine",
SUM(LOOKUP(2,1/(SRP!$B$21:$B$25&lt;=E3066)/(SRP!$C$21:$C$25&gt;=E3066),SRP!$D$21:$D$25)*(G3066/100)*(E3066/1000)),
IF(AND(C3066="Ready to Drink",D3066="RTD-One Pour Cocktail&gt;7%&lt;=14.5"),
SUM(LOOKUP(2,1/(SRP!$B$16:$B$20&lt;=E3066)/(SRP!$C$16:$C$20&gt;=E3066),SRP!$D$16:$D$20)*(G3066/100)*(E3066/1000)),
IF(C3066="Ready to Drink",
SUM(LOOKUP(2,1/(SRP!$B$11:$B$15&lt;=E3066)/(SRP!$C$11:$C$15&gt;=E3066),SRP!$D$11:$D$15)*(G3066/100)*(E3066/1000)),
0)))))),2)</f>
        <v>1.66</v>
      </c>
      <c r="L3066" s="173" t="str">
        <f t="shared" si="47"/>
        <v>Beer473</v>
      </c>
      <c r="M3066" s="154">
        <f>VLOOKUP(L3066,'Slope %'!C:D,2,0)</f>
        <v>0.12</v>
      </c>
    </row>
    <row r="3067" spans="1:13" x14ac:dyDescent="0.25">
      <c r="A3067" s="169">
        <v>44472</v>
      </c>
      <c r="B3067" s="170" t="s">
        <v>2544</v>
      </c>
      <c r="C3067" s="170" t="s">
        <v>11</v>
      </c>
      <c r="D3067" s="170" t="s">
        <v>474</v>
      </c>
      <c r="E3067" s="170">
        <v>473</v>
      </c>
      <c r="F3067" s="170">
        <v>24</v>
      </c>
      <c r="G3067" s="171">
        <v>4.5</v>
      </c>
      <c r="H3067" s="170" t="s">
        <v>2066</v>
      </c>
      <c r="I3067" s="171">
        <v>4.2</v>
      </c>
      <c r="J3067" s="169">
        <v>1</v>
      </c>
      <c r="K3067" s="154" cm="1">
        <f t="array" ref="K3067">ROUND(
IF(C3067="Beer",
SUM(LOOKUP(2,1/(SRP!$B$8:$B$10&lt;=E3067)/(SRP!$C$8:$C$10&gt;=E3067),SRP!$D$8:$D$10)*(G3067/100)*(E3067/1000)),
IF(C3067="Spirits",
SUM(LOOKUP(2,1/(SRP!$B$2:$B$7&lt;=E3067)/(SRP!$C$2:$C$7&gt;=E3067),SRP!$D$2:$D$7)*(G3067/100)*(E3067/1000)),
IF(AND(C3067="Wine",D3067="Fortified Wines"),
SUM(LOOKUP(2,1/(SRP!$B$26:$B$29&lt;=E3067)/(SRP!$C$26:$C$29&gt;=E3067),SRP!$D$26:$D$29)*(G3067/100)*(E3067/1000)),
IF(C3067="Wine",
SUM(LOOKUP(2,1/(SRP!$B$21:$B$25&lt;=E3067)/(SRP!$C$21:$C$25&gt;=E3067),SRP!$D$21:$D$25)*(G3067/100)*(E3067/1000)),
IF(AND(C3067="Ready to Drink",D3067="RTD-One Pour Cocktail&gt;7%&lt;=14.5"),
SUM(LOOKUP(2,1/(SRP!$B$16:$B$20&lt;=E3067)/(SRP!$C$16:$C$20&gt;=E3067),SRP!$D$16:$D$20)*(G3067/100)*(E3067/1000)),
IF(C3067="Ready to Drink",
SUM(LOOKUP(2,1/(SRP!$B$11:$B$15&lt;=E3067)/(SRP!$C$11:$C$15&gt;=E3067),SRP!$D$11:$D$15)*(G3067/100)*(E3067/1000)),
0)))))),2)</f>
        <v>1.66</v>
      </c>
      <c r="L3067" s="173" t="str">
        <f t="shared" si="47"/>
        <v>Beer473</v>
      </c>
      <c r="M3067" s="154">
        <f>VLOOKUP(L3067,'Slope %'!C:D,2,0)</f>
        <v>0.12</v>
      </c>
    </row>
    <row r="3068" spans="1:13" x14ac:dyDescent="0.25">
      <c r="A3068" s="169">
        <v>44493</v>
      </c>
      <c r="B3068" s="170" t="s">
        <v>2545</v>
      </c>
      <c r="C3068" s="170" t="s">
        <v>24</v>
      </c>
      <c r="D3068" s="170" t="s">
        <v>185</v>
      </c>
      <c r="E3068" s="170">
        <v>750</v>
      </c>
      <c r="F3068" s="170">
        <v>12</v>
      </c>
      <c r="G3068" s="171">
        <v>15</v>
      </c>
      <c r="H3068" s="170" t="s">
        <v>141</v>
      </c>
      <c r="I3068" s="171">
        <v>12.99</v>
      </c>
      <c r="J3068" s="169">
        <v>1</v>
      </c>
      <c r="K3068" s="154" cm="1">
        <f t="array" ref="K3068">ROUND(
IF(C3068="Beer",
SUM(LOOKUP(2,1/(SRP!$B$8:$B$10&lt;=E3068)/(SRP!$C$8:$C$10&gt;=E3068),SRP!$D$8:$D$10)*(G3068/100)*(E3068/1000)),
IF(C3068="Spirits",
SUM(LOOKUP(2,1/(SRP!$B$2:$B$7&lt;=E3068)/(SRP!$C$2:$C$7&gt;=E3068),SRP!$D$2:$D$7)*(G3068/100)*(E3068/1000)),
IF(AND(C3068="Wine",D3068="Fortified Wines"),
SUM(LOOKUP(2,1/(SRP!$B$26:$B$29&lt;=E3068)/(SRP!$C$26:$C$29&gt;=E3068),SRP!$D$26:$D$29)*(G3068/100)*(E3068/1000)),
IF(C3068="Wine",
SUM(LOOKUP(2,1/(SRP!$B$21:$B$25&lt;=E3068)/(SRP!$C$21:$C$25&gt;=E3068),SRP!$D$21:$D$25)*(G3068/100)*(E3068/1000)),
IF(AND(C3068="Ready to Drink",D3068="RTD-One Pour Cocktail&gt;7%&lt;=14.5"),
SUM(LOOKUP(2,1/(SRP!$B$16:$B$20&lt;=E3068)/(SRP!$C$16:$C$20&gt;=E3068),SRP!$D$16:$D$20)*(G3068/100)*(E3068/1000)),
IF(C3068="Ready to Drink",
SUM(LOOKUP(2,1/(SRP!$B$11:$B$15&lt;=E3068)/(SRP!$C$11:$C$15&gt;=E3068),SRP!$D$11:$D$15)*(G3068/100)*(E3068/1000)),
0)))))),2)</f>
        <v>8.7799999999999994</v>
      </c>
      <c r="L3068" s="173" t="str">
        <f t="shared" si="47"/>
        <v>Wine750</v>
      </c>
      <c r="M3068" s="154">
        <f>VLOOKUP(L3068,'Slope %'!C:D,2,0)</f>
        <v>0.1</v>
      </c>
    </row>
    <row r="3069" spans="1:13" x14ac:dyDescent="0.25">
      <c r="A3069" s="169">
        <v>44494</v>
      </c>
      <c r="B3069" s="170" t="s">
        <v>2546</v>
      </c>
      <c r="C3069" s="170" t="s">
        <v>11</v>
      </c>
      <c r="D3069" s="170" t="s">
        <v>12</v>
      </c>
      <c r="E3069" s="170">
        <v>330</v>
      </c>
      <c r="F3069" s="170">
        <v>24</v>
      </c>
      <c r="G3069" s="171">
        <v>5.4</v>
      </c>
      <c r="H3069" s="170" t="s">
        <v>274</v>
      </c>
      <c r="I3069" s="171">
        <v>3.49</v>
      </c>
      <c r="J3069" s="169">
        <v>1</v>
      </c>
      <c r="K3069" s="154" cm="1">
        <f t="array" ref="K3069">ROUND(
IF(C3069="Beer",
SUM(LOOKUP(2,1/(SRP!$B$8:$B$10&lt;=E3069)/(SRP!$C$8:$C$10&gt;=E3069),SRP!$D$8:$D$10)*(G3069/100)*(E3069/1000)),
IF(C3069="Spirits",
SUM(LOOKUP(2,1/(SRP!$B$2:$B$7&lt;=E3069)/(SRP!$C$2:$C$7&gt;=E3069),SRP!$D$2:$D$7)*(G3069/100)*(E3069/1000)),
IF(AND(C3069="Wine",D3069="Fortified Wines"),
SUM(LOOKUP(2,1/(SRP!$B$26:$B$29&lt;=E3069)/(SRP!$C$26:$C$29&gt;=E3069),SRP!$D$26:$D$29)*(G3069/100)*(E3069/1000)),
IF(C3069="Wine",
SUM(LOOKUP(2,1/(SRP!$B$21:$B$25&lt;=E3069)/(SRP!$C$21:$C$25&gt;=E3069),SRP!$D$21:$D$25)*(G3069/100)*(E3069/1000)),
IF(AND(C3069="Ready to Drink",D3069="RTD-One Pour Cocktail&gt;7%&lt;=14.5"),
SUM(LOOKUP(2,1/(SRP!$B$16:$B$20&lt;=E3069)/(SRP!$C$16:$C$20&gt;=E3069),SRP!$D$16:$D$20)*(G3069/100)*(E3069/1000)),
IF(C3069="Ready to Drink",
SUM(LOOKUP(2,1/(SRP!$B$11:$B$15&lt;=E3069)/(SRP!$C$11:$C$15&gt;=E3069),SRP!$D$11:$D$15)*(G3069/100)*(E3069/1000)),
0)))))),2)</f>
        <v>1.39</v>
      </c>
      <c r="L3069" s="173" t="str">
        <f t="shared" si="47"/>
        <v>Beer330</v>
      </c>
      <c r="M3069" s="154">
        <f>VLOOKUP(L3069,'Slope %'!C:D,2,0)</f>
        <v>0.12</v>
      </c>
    </row>
    <row r="3070" spans="1:13" x14ac:dyDescent="0.25">
      <c r="A3070" s="169">
        <v>44495</v>
      </c>
      <c r="B3070" s="170" t="s">
        <v>2547</v>
      </c>
      <c r="C3070" s="170" t="s">
        <v>24</v>
      </c>
      <c r="D3070" s="170" t="s">
        <v>66</v>
      </c>
      <c r="E3070" s="170">
        <v>750</v>
      </c>
      <c r="F3070" s="170">
        <v>12</v>
      </c>
      <c r="G3070" s="171">
        <v>14.5</v>
      </c>
      <c r="H3070" s="170" t="s">
        <v>141</v>
      </c>
      <c r="I3070" s="171">
        <v>11.99</v>
      </c>
      <c r="J3070" s="169">
        <v>1</v>
      </c>
      <c r="K3070" s="154" cm="1">
        <f t="array" ref="K3070">ROUND(
IF(C3070="Beer",
SUM(LOOKUP(2,1/(SRP!$B$8:$B$10&lt;=E3070)/(SRP!$C$8:$C$10&gt;=E3070),SRP!$D$8:$D$10)*(G3070/100)*(E3070/1000)),
IF(C3070="Spirits",
SUM(LOOKUP(2,1/(SRP!$B$2:$B$7&lt;=E3070)/(SRP!$C$2:$C$7&gt;=E3070),SRP!$D$2:$D$7)*(G3070/100)*(E3070/1000)),
IF(AND(C3070="Wine",D3070="Fortified Wines"),
SUM(LOOKUP(2,1/(SRP!$B$26:$B$29&lt;=E3070)/(SRP!$C$26:$C$29&gt;=E3070),SRP!$D$26:$D$29)*(G3070/100)*(E3070/1000)),
IF(C3070="Wine",
SUM(LOOKUP(2,1/(SRP!$B$21:$B$25&lt;=E3070)/(SRP!$C$21:$C$25&gt;=E3070),SRP!$D$21:$D$25)*(G3070/100)*(E3070/1000)),
IF(AND(C3070="Ready to Drink",D3070="RTD-One Pour Cocktail&gt;7%&lt;=14.5"),
SUM(LOOKUP(2,1/(SRP!$B$16:$B$20&lt;=E3070)/(SRP!$C$16:$C$20&gt;=E3070),SRP!$D$16:$D$20)*(G3070/100)*(E3070/1000)),
IF(C3070="Ready to Drink",
SUM(LOOKUP(2,1/(SRP!$B$11:$B$15&lt;=E3070)/(SRP!$C$11:$C$15&gt;=E3070),SRP!$D$11:$D$15)*(G3070/100)*(E3070/1000)),
0)))))),2)</f>
        <v>8.49</v>
      </c>
      <c r="L3070" s="173" t="str">
        <f t="shared" si="47"/>
        <v>Wine750</v>
      </c>
      <c r="M3070" s="154">
        <f>VLOOKUP(L3070,'Slope %'!C:D,2,0)</f>
        <v>0.1</v>
      </c>
    </row>
    <row r="3071" spans="1:13" x14ac:dyDescent="0.25">
      <c r="A3071" s="169">
        <v>44504</v>
      </c>
      <c r="B3071" s="170" t="s">
        <v>2548</v>
      </c>
      <c r="C3071" s="170" t="s">
        <v>11</v>
      </c>
      <c r="D3071" s="170" t="s">
        <v>303</v>
      </c>
      <c r="E3071" s="170">
        <v>473</v>
      </c>
      <c r="F3071" s="170">
        <v>24</v>
      </c>
      <c r="G3071" s="171">
        <v>5.6</v>
      </c>
      <c r="H3071" s="170" t="s">
        <v>2503</v>
      </c>
      <c r="I3071" s="171">
        <v>4.3499999999999996</v>
      </c>
      <c r="J3071" s="169">
        <v>1</v>
      </c>
      <c r="K3071" s="154" cm="1">
        <f t="array" ref="K3071">ROUND(
IF(C3071="Beer",
SUM(LOOKUP(2,1/(SRP!$B$8:$B$10&lt;=E3071)/(SRP!$C$8:$C$10&gt;=E3071),SRP!$D$8:$D$10)*(G3071/100)*(E3071/1000)),
IF(C3071="Spirits",
SUM(LOOKUP(2,1/(SRP!$B$2:$B$7&lt;=E3071)/(SRP!$C$2:$C$7&gt;=E3071),SRP!$D$2:$D$7)*(G3071/100)*(E3071/1000)),
IF(AND(C3071="Wine",D3071="Fortified Wines"),
SUM(LOOKUP(2,1/(SRP!$B$26:$B$29&lt;=E3071)/(SRP!$C$26:$C$29&gt;=E3071),SRP!$D$26:$D$29)*(G3071/100)*(E3071/1000)),
IF(C3071="Wine",
SUM(LOOKUP(2,1/(SRP!$B$21:$B$25&lt;=E3071)/(SRP!$C$21:$C$25&gt;=E3071),SRP!$D$21:$D$25)*(G3071/100)*(E3071/1000)),
IF(AND(C3071="Ready to Drink",D3071="RTD-One Pour Cocktail&gt;7%&lt;=14.5"),
SUM(LOOKUP(2,1/(SRP!$B$16:$B$20&lt;=E3071)/(SRP!$C$16:$C$20&gt;=E3071),SRP!$D$16:$D$20)*(G3071/100)*(E3071/1000)),
IF(C3071="Ready to Drink",
SUM(LOOKUP(2,1/(SRP!$B$11:$B$15&lt;=E3071)/(SRP!$C$11:$C$15&gt;=E3071),SRP!$D$11:$D$15)*(G3071/100)*(E3071/1000)),
0)))))),2)</f>
        <v>2.0699999999999998</v>
      </c>
      <c r="L3071" s="173" t="str">
        <f t="shared" si="47"/>
        <v>Beer473</v>
      </c>
      <c r="M3071" s="154">
        <f>VLOOKUP(L3071,'Slope %'!C:D,2,0)</f>
        <v>0.12</v>
      </c>
    </row>
    <row r="3072" spans="1:13" x14ac:dyDescent="0.25">
      <c r="A3072" s="169">
        <v>44504</v>
      </c>
      <c r="B3072" s="170" t="s">
        <v>2548</v>
      </c>
      <c r="C3072" s="170" t="s">
        <v>11</v>
      </c>
      <c r="D3072" s="170" t="s">
        <v>303</v>
      </c>
      <c r="E3072" s="170">
        <v>473</v>
      </c>
      <c r="F3072" s="170">
        <v>24</v>
      </c>
      <c r="G3072" s="171">
        <v>5.6</v>
      </c>
      <c r="H3072" s="170" t="s">
        <v>1407</v>
      </c>
      <c r="I3072" s="171">
        <v>4.3499999999999996</v>
      </c>
      <c r="J3072" s="169">
        <v>1</v>
      </c>
      <c r="K3072" s="154" cm="1">
        <f t="array" ref="K3072">ROUND(
IF(C3072="Beer",
SUM(LOOKUP(2,1/(SRP!$B$8:$B$10&lt;=E3072)/(SRP!$C$8:$C$10&gt;=E3072),SRP!$D$8:$D$10)*(G3072/100)*(E3072/1000)),
IF(C3072="Spirits",
SUM(LOOKUP(2,1/(SRP!$B$2:$B$7&lt;=E3072)/(SRP!$C$2:$C$7&gt;=E3072),SRP!$D$2:$D$7)*(G3072/100)*(E3072/1000)),
IF(AND(C3072="Wine",D3072="Fortified Wines"),
SUM(LOOKUP(2,1/(SRP!$B$26:$B$29&lt;=E3072)/(SRP!$C$26:$C$29&gt;=E3072),SRP!$D$26:$D$29)*(G3072/100)*(E3072/1000)),
IF(C3072="Wine",
SUM(LOOKUP(2,1/(SRP!$B$21:$B$25&lt;=E3072)/(SRP!$C$21:$C$25&gt;=E3072),SRP!$D$21:$D$25)*(G3072/100)*(E3072/1000)),
IF(AND(C3072="Ready to Drink",D3072="RTD-One Pour Cocktail&gt;7%&lt;=14.5"),
SUM(LOOKUP(2,1/(SRP!$B$16:$B$20&lt;=E3072)/(SRP!$C$16:$C$20&gt;=E3072),SRP!$D$16:$D$20)*(G3072/100)*(E3072/1000)),
IF(C3072="Ready to Drink",
SUM(LOOKUP(2,1/(SRP!$B$11:$B$15&lt;=E3072)/(SRP!$C$11:$C$15&gt;=E3072),SRP!$D$11:$D$15)*(G3072/100)*(E3072/1000)),
0)))))),2)</f>
        <v>2.0699999999999998</v>
      </c>
      <c r="L3072" s="173" t="str">
        <f t="shared" si="47"/>
        <v>Beer473</v>
      </c>
      <c r="M3072" s="154">
        <f>VLOOKUP(L3072,'Slope %'!C:D,2,0)</f>
        <v>0.12</v>
      </c>
    </row>
    <row r="3073" spans="1:13" x14ac:dyDescent="0.25">
      <c r="A3073" s="169">
        <v>44516</v>
      </c>
      <c r="B3073" s="170" t="s">
        <v>2549</v>
      </c>
      <c r="C3073" s="170" t="s">
        <v>263</v>
      </c>
      <c r="D3073" s="170" t="s">
        <v>264</v>
      </c>
      <c r="E3073" s="170">
        <v>4260</v>
      </c>
      <c r="F3073" s="170">
        <v>2</v>
      </c>
      <c r="G3073" s="171">
        <v>5</v>
      </c>
      <c r="H3073" s="170" t="s">
        <v>20</v>
      </c>
      <c r="I3073" s="171">
        <v>31.99</v>
      </c>
      <c r="J3073" s="169">
        <v>12</v>
      </c>
      <c r="K3073" s="154" cm="1">
        <f t="array" ref="K3073">ROUND(
IF(C3073="Beer",
SUM(LOOKUP(2,1/(SRP!$B$8:$B$10&lt;=E3073)/(SRP!$C$8:$C$10&gt;=E3073),SRP!$D$8:$D$10)*(G3073/100)*(E3073/1000)),
IF(C3073="Spirits",
SUM(LOOKUP(2,1/(SRP!$B$2:$B$7&lt;=E3073)/(SRP!$C$2:$C$7&gt;=E3073),SRP!$D$2:$D$7)*(G3073/100)*(E3073/1000)),
IF(AND(C3073="Wine",D3073="Fortified Wines"),
SUM(LOOKUP(2,1/(SRP!$B$26:$B$29&lt;=E3073)/(SRP!$C$26:$C$29&gt;=E3073),SRP!$D$26:$D$29)*(G3073/100)*(E3073/1000)),
IF(C3073="Wine",
SUM(LOOKUP(2,1/(SRP!$B$21:$B$25&lt;=E3073)/(SRP!$C$21:$C$25&gt;=E3073),SRP!$D$21:$D$25)*(G3073/100)*(E3073/1000)),
IF(AND(C3073="Ready to Drink",D3073="RTD-One Pour Cocktail&gt;7%&lt;=14.5"),
SUM(LOOKUP(2,1/(SRP!$B$16:$B$20&lt;=E3073)/(SRP!$C$16:$C$20&gt;=E3073),SRP!$D$16:$D$20)*(G3073/100)*(E3073/1000)),
IF(C3073="Ready to Drink",
SUM(LOOKUP(2,1/(SRP!$B$11:$B$15&lt;=E3073)/(SRP!$C$11:$C$15&gt;=E3073),SRP!$D$11:$D$15)*(G3073/100)*(E3073/1000)),
0)))))),2)</f>
        <v>16.63</v>
      </c>
      <c r="L3073" s="173" t="str">
        <f t="shared" si="47"/>
        <v>Ready to Drink4260</v>
      </c>
      <c r="M3073" s="154">
        <f>VLOOKUP(L3073,'Slope %'!C:D,2,0)</f>
        <v>7.0000000000000007E-2</v>
      </c>
    </row>
    <row r="3074" spans="1:13" x14ac:dyDescent="0.25">
      <c r="A3074" s="169">
        <v>44595</v>
      </c>
      <c r="B3074" s="170" t="s">
        <v>2550</v>
      </c>
      <c r="C3074" s="170" t="s">
        <v>24</v>
      </c>
      <c r="D3074" s="170" t="s">
        <v>46</v>
      </c>
      <c r="E3074" s="170">
        <v>750</v>
      </c>
      <c r="F3074" s="170">
        <v>12</v>
      </c>
      <c r="G3074" s="171">
        <v>11</v>
      </c>
      <c r="H3074" s="170" t="s">
        <v>47</v>
      </c>
      <c r="I3074" s="171">
        <v>24.99</v>
      </c>
      <c r="J3074" s="169">
        <v>1</v>
      </c>
      <c r="K3074" s="154" cm="1">
        <f t="array" ref="K3074">ROUND(
IF(C3074="Beer",
SUM(LOOKUP(2,1/(SRP!$B$8:$B$10&lt;=E3074)/(SRP!$C$8:$C$10&gt;=E3074),SRP!$D$8:$D$10)*(G3074/100)*(E3074/1000)),
IF(C3074="Spirits",
SUM(LOOKUP(2,1/(SRP!$B$2:$B$7&lt;=E3074)/(SRP!$C$2:$C$7&gt;=E3074),SRP!$D$2:$D$7)*(G3074/100)*(E3074/1000)),
IF(AND(C3074="Wine",D3074="Fortified Wines"),
SUM(LOOKUP(2,1/(SRP!$B$26:$B$29&lt;=E3074)/(SRP!$C$26:$C$29&gt;=E3074),SRP!$D$26:$D$29)*(G3074/100)*(E3074/1000)),
IF(C3074="Wine",
SUM(LOOKUP(2,1/(SRP!$B$21:$B$25&lt;=E3074)/(SRP!$C$21:$C$25&gt;=E3074),SRP!$D$21:$D$25)*(G3074/100)*(E3074/1000)),
IF(AND(C3074="Ready to Drink",D3074="RTD-One Pour Cocktail&gt;7%&lt;=14.5"),
SUM(LOOKUP(2,1/(SRP!$B$16:$B$20&lt;=E3074)/(SRP!$C$16:$C$20&gt;=E3074),SRP!$D$16:$D$20)*(G3074/100)*(E3074/1000)),
IF(C3074="Ready to Drink",
SUM(LOOKUP(2,1/(SRP!$B$11:$B$15&lt;=E3074)/(SRP!$C$11:$C$15&gt;=E3074),SRP!$D$11:$D$15)*(G3074/100)*(E3074/1000)),
0)))))),2)</f>
        <v>6.44</v>
      </c>
      <c r="L3074" s="173" t="str">
        <f t="shared" si="47"/>
        <v>Wine750</v>
      </c>
      <c r="M3074" s="154">
        <f>VLOOKUP(L3074,'Slope %'!C:D,2,0)</f>
        <v>0.1</v>
      </c>
    </row>
    <row r="3075" spans="1:13" x14ac:dyDescent="0.25">
      <c r="A3075" s="169">
        <v>44608</v>
      </c>
      <c r="B3075" s="170" t="s">
        <v>2551</v>
      </c>
      <c r="C3075" s="170" t="s">
        <v>263</v>
      </c>
      <c r="D3075" s="170" t="s">
        <v>264</v>
      </c>
      <c r="E3075" s="170">
        <v>473</v>
      </c>
      <c r="F3075" s="170">
        <v>24</v>
      </c>
      <c r="G3075" s="171">
        <v>5</v>
      </c>
      <c r="H3075" s="170" t="s">
        <v>747</v>
      </c>
      <c r="I3075" s="171">
        <v>4.24</v>
      </c>
      <c r="J3075" s="169">
        <v>1</v>
      </c>
      <c r="K3075" s="154" cm="1">
        <f t="array" ref="K3075">ROUND(
IF(C3075="Beer",
SUM(LOOKUP(2,1/(SRP!$B$8:$B$10&lt;=E3075)/(SRP!$C$8:$C$10&gt;=E3075),SRP!$D$8:$D$10)*(G3075/100)*(E3075/1000)),
IF(C3075="Spirits",
SUM(LOOKUP(2,1/(SRP!$B$2:$B$7&lt;=E3075)/(SRP!$C$2:$C$7&gt;=E3075),SRP!$D$2:$D$7)*(G3075/100)*(E3075/1000)),
IF(AND(C3075="Wine",D3075="Fortified Wines"),
SUM(LOOKUP(2,1/(SRP!$B$26:$B$29&lt;=E3075)/(SRP!$C$26:$C$29&gt;=E3075),SRP!$D$26:$D$29)*(G3075/100)*(E3075/1000)),
IF(C3075="Wine",
SUM(LOOKUP(2,1/(SRP!$B$21:$B$25&lt;=E3075)/(SRP!$C$21:$C$25&gt;=E3075),SRP!$D$21:$D$25)*(G3075/100)*(E3075/1000)),
IF(AND(C3075="Ready to Drink",D3075="RTD-One Pour Cocktail&gt;7%&lt;=14.5"),
SUM(LOOKUP(2,1/(SRP!$B$16:$B$20&lt;=E3075)/(SRP!$C$16:$C$20&gt;=E3075),SRP!$D$16:$D$20)*(G3075/100)*(E3075/1000)),
IF(C3075="Ready to Drink",
SUM(LOOKUP(2,1/(SRP!$B$11:$B$15&lt;=E3075)/(SRP!$C$11:$C$15&gt;=E3075),SRP!$D$11:$D$15)*(G3075/100)*(E3075/1000)),
0)))))),2)</f>
        <v>1.96</v>
      </c>
      <c r="L3075" s="173" t="str">
        <f t="shared" ref="L3075:L3138" si="48">(_xlfn.CONCAT(C3075,E3075))</f>
        <v>Ready to Drink473</v>
      </c>
      <c r="M3075" s="154">
        <f>VLOOKUP(L3075,'Slope %'!C:D,2,0)</f>
        <v>0.12</v>
      </c>
    </row>
    <row r="3076" spans="1:13" x14ac:dyDescent="0.25">
      <c r="A3076" s="169">
        <v>44608</v>
      </c>
      <c r="B3076" s="170" t="s">
        <v>2551</v>
      </c>
      <c r="C3076" s="170" t="s">
        <v>263</v>
      </c>
      <c r="D3076" s="170" t="s">
        <v>264</v>
      </c>
      <c r="E3076" s="170">
        <v>473</v>
      </c>
      <c r="F3076" s="170">
        <v>24</v>
      </c>
      <c r="G3076" s="171">
        <v>5</v>
      </c>
      <c r="H3076" s="170" t="s">
        <v>747</v>
      </c>
      <c r="I3076" s="171">
        <v>4.24</v>
      </c>
      <c r="J3076" s="169">
        <v>1</v>
      </c>
      <c r="K3076" s="154" cm="1">
        <f t="array" ref="K3076">ROUND(
IF(C3076="Beer",
SUM(LOOKUP(2,1/(SRP!$B$8:$B$10&lt;=E3076)/(SRP!$C$8:$C$10&gt;=E3076),SRP!$D$8:$D$10)*(G3076/100)*(E3076/1000)),
IF(C3076="Spirits",
SUM(LOOKUP(2,1/(SRP!$B$2:$B$7&lt;=E3076)/(SRP!$C$2:$C$7&gt;=E3076),SRP!$D$2:$D$7)*(G3076/100)*(E3076/1000)),
IF(AND(C3076="Wine",D3076="Fortified Wines"),
SUM(LOOKUP(2,1/(SRP!$B$26:$B$29&lt;=E3076)/(SRP!$C$26:$C$29&gt;=E3076),SRP!$D$26:$D$29)*(G3076/100)*(E3076/1000)),
IF(C3076="Wine",
SUM(LOOKUP(2,1/(SRP!$B$21:$B$25&lt;=E3076)/(SRP!$C$21:$C$25&gt;=E3076),SRP!$D$21:$D$25)*(G3076/100)*(E3076/1000)),
IF(AND(C3076="Ready to Drink",D3076="RTD-One Pour Cocktail&gt;7%&lt;=14.5"),
SUM(LOOKUP(2,1/(SRP!$B$16:$B$20&lt;=E3076)/(SRP!$C$16:$C$20&gt;=E3076),SRP!$D$16:$D$20)*(G3076/100)*(E3076/1000)),
IF(C3076="Ready to Drink",
SUM(LOOKUP(2,1/(SRP!$B$11:$B$15&lt;=E3076)/(SRP!$C$11:$C$15&gt;=E3076),SRP!$D$11:$D$15)*(G3076/100)*(E3076/1000)),
0)))))),2)</f>
        <v>1.96</v>
      </c>
      <c r="L3076" s="173" t="str">
        <f t="shared" si="48"/>
        <v>Ready to Drink473</v>
      </c>
      <c r="M3076" s="154">
        <f>VLOOKUP(L3076,'Slope %'!C:D,2,0)</f>
        <v>0.12</v>
      </c>
    </row>
    <row r="3077" spans="1:13" x14ac:dyDescent="0.25">
      <c r="A3077" s="169">
        <v>44618</v>
      </c>
      <c r="B3077" s="170" t="s">
        <v>2552</v>
      </c>
      <c r="C3077" s="170" t="s">
        <v>11</v>
      </c>
      <c r="D3077" s="170" t="s">
        <v>474</v>
      </c>
      <c r="E3077" s="170">
        <v>473</v>
      </c>
      <c r="F3077" s="170">
        <v>24</v>
      </c>
      <c r="G3077" s="171">
        <v>5.0999999999999996</v>
      </c>
      <c r="H3077" s="170" t="s">
        <v>946</v>
      </c>
      <c r="I3077" s="171">
        <v>3.99</v>
      </c>
      <c r="J3077" s="169">
        <v>1</v>
      </c>
      <c r="K3077" s="154" cm="1">
        <f t="array" ref="K3077">ROUND(
IF(C3077="Beer",
SUM(LOOKUP(2,1/(SRP!$B$8:$B$10&lt;=E3077)/(SRP!$C$8:$C$10&gt;=E3077),SRP!$D$8:$D$10)*(G3077/100)*(E3077/1000)),
IF(C3077="Spirits",
SUM(LOOKUP(2,1/(SRP!$B$2:$B$7&lt;=E3077)/(SRP!$C$2:$C$7&gt;=E3077),SRP!$D$2:$D$7)*(G3077/100)*(E3077/1000)),
IF(AND(C3077="Wine",D3077="Fortified Wines"),
SUM(LOOKUP(2,1/(SRP!$B$26:$B$29&lt;=E3077)/(SRP!$C$26:$C$29&gt;=E3077),SRP!$D$26:$D$29)*(G3077/100)*(E3077/1000)),
IF(C3077="Wine",
SUM(LOOKUP(2,1/(SRP!$B$21:$B$25&lt;=E3077)/(SRP!$C$21:$C$25&gt;=E3077),SRP!$D$21:$D$25)*(G3077/100)*(E3077/1000)),
IF(AND(C3077="Ready to Drink",D3077="RTD-One Pour Cocktail&gt;7%&lt;=14.5"),
SUM(LOOKUP(2,1/(SRP!$B$16:$B$20&lt;=E3077)/(SRP!$C$16:$C$20&gt;=E3077),SRP!$D$16:$D$20)*(G3077/100)*(E3077/1000)),
IF(C3077="Ready to Drink",
SUM(LOOKUP(2,1/(SRP!$B$11:$B$15&lt;=E3077)/(SRP!$C$11:$C$15&gt;=E3077),SRP!$D$11:$D$15)*(G3077/100)*(E3077/1000)),
0)))))),2)</f>
        <v>1.88</v>
      </c>
      <c r="L3077" s="173" t="str">
        <f t="shared" si="48"/>
        <v>Beer473</v>
      </c>
      <c r="M3077" s="154">
        <f>VLOOKUP(L3077,'Slope %'!C:D,2,0)</f>
        <v>0.12</v>
      </c>
    </row>
    <row r="3078" spans="1:13" x14ac:dyDescent="0.25">
      <c r="A3078" s="169">
        <v>44628</v>
      </c>
      <c r="B3078" s="170" t="s">
        <v>2553</v>
      </c>
      <c r="C3078" s="170" t="s">
        <v>24</v>
      </c>
      <c r="D3078" s="170" t="s">
        <v>42</v>
      </c>
      <c r="E3078" s="170">
        <v>750</v>
      </c>
      <c r="F3078" s="170">
        <v>12</v>
      </c>
      <c r="G3078" s="171">
        <v>17</v>
      </c>
      <c r="H3078" s="170" t="s">
        <v>182</v>
      </c>
      <c r="I3078" s="171">
        <v>16.09</v>
      </c>
      <c r="J3078" s="169">
        <v>1</v>
      </c>
      <c r="K3078" s="154" cm="1">
        <f t="array" ref="K3078">ROUND(
IF(C3078="Beer",
SUM(LOOKUP(2,1/(SRP!$B$8:$B$10&lt;=E3078)/(SRP!$C$8:$C$10&gt;=E3078),SRP!$D$8:$D$10)*(G3078/100)*(E3078/1000)),
IF(C3078="Spirits",
SUM(LOOKUP(2,1/(SRP!$B$2:$B$7&lt;=E3078)/(SRP!$C$2:$C$7&gt;=E3078),SRP!$D$2:$D$7)*(G3078/100)*(E3078/1000)),
IF(AND(C3078="Wine",D3078="Fortified Wines"),
SUM(LOOKUP(2,1/(SRP!$B$26:$B$29&lt;=E3078)/(SRP!$C$26:$C$29&gt;=E3078),SRP!$D$26:$D$29)*(G3078/100)*(E3078/1000)),
IF(C3078="Wine",
SUM(LOOKUP(2,1/(SRP!$B$21:$B$25&lt;=E3078)/(SRP!$C$21:$C$25&gt;=E3078),SRP!$D$21:$D$25)*(G3078/100)*(E3078/1000)),
IF(AND(C3078="Ready to Drink",D3078="RTD-One Pour Cocktail&gt;7%&lt;=14.5"),
SUM(LOOKUP(2,1/(SRP!$B$16:$B$20&lt;=E3078)/(SRP!$C$16:$C$20&gt;=E3078),SRP!$D$16:$D$20)*(G3078/100)*(E3078/1000)),
IF(C3078="Ready to Drink",
SUM(LOOKUP(2,1/(SRP!$B$11:$B$15&lt;=E3078)/(SRP!$C$11:$C$15&gt;=E3078),SRP!$D$11:$D$15)*(G3078/100)*(E3078/1000)),
0)))))),2)</f>
        <v>9.9499999999999993</v>
      </c>
      <c r="L3078" s="173" t="str">
        <f t="shared" si="48"/>
        <v>Wine750</v>
      </c>
      <c r="M3078" s="154">
        <f>VLOOKUP(L3078,'Slope %'!C:D,2,0)</f>
        <v>0.1</v>
      </c>
    </row>
    <row r="3079" spans="1:13" x14ac:dyDescent="0.25">
      <c r="A3079" s="169">
        <v>44654</v>
      </c>
      <c r="B3079" s="170" t="s">
        <v>2554</v>
      </c>
      <c r="C3079" s="170" t="s">
        <v>24</v>
      </c>
      <c r="D3079" s="170" t="s">
        <v>68</v>
      </c>
      <c r="E3079" s="170">
        <v>750</v>
      </c>
      <c r="F3079" s="170">
        <v>12</v>
      </c>
      <c r="G3079" s="171">
        <v>14.5</v>
      </c>
      <c r="H3079" s="170" t="s">
        <v>32</v>
      </c>
      <c r="I3079" s="171">
        <v>29.99</v>
      </c>
      <c r="J3079" s="169">
        <v>1</v>
      </c>
      <c r="K3079" s="154" cm="1">
        <f t="array" ref="K3079">ROUND(
IF(C3079="Beer",
SUM(LOOKUP(2,1/(SRP!$B$8:$B$10&lt;=E3079)/(SRP!$C$8:$C$10&gt;=E3079),SRP!$D$8:$D$10)*(G3079/100)*(E3079/1000)),
IF(C3079="Spirits",
SUM(LOOKUP(2,1/(SRP!$B$2:$B$7&lt;=E3079)/(SRP!$C$2:$C$7&gt;=E3079),SRP!$D$2:$D$7)*(G3079/100)*(E3079/1000)),
IF(AND(C3079="Wine",D3079="Fortified Wines"),
SUM(LOOKUP(2,1/(SRP!$B$26:$B$29&lt;=E3079)/(SRP!$C$26:$C$29&gt;=E3079),SRP!$D$26:$D$29)*(G3079/100)*(E3079/1000)),
IF(C3079="Wine",
SUM(LOOKUP(2,1/(SRP!$B$21:$B$25&lt;=E3079)/(SRP!$C$21:$C$25&gt;=E3079),SRP!$D$21:$D$25)*(G3079/100)*(E3079/1000)),
IF(AND(C3079="Ready to Drink",D3079="RTD-One Pour Cocktail&gt;7%&lt;=14.5"),
SUM(LOOKUP(2,1/(SRP!$B$16:$B$20&lt;=E3079)/(SRP!$C$16:$C$20&gt;=E3079),SRP!$D$16:$D$20)*(G3079/100)*(E3079/1000)),
IF(C3079="Ready to Drink",
SUM(LOOKUP(2,1/(SRP!$B$11:$B$15&lt;=E3079)/(SRP!$C$11:$C$15&gt;=E3079),SRP!$D$11:$D$15)*(G3079/100)*(E3079/1000)),
0)))))),2)</f>
        <v>8.49</v>
      </c>
      <c r="L3079" s="173" t="str">
        <f t="shared" si="48"/>
        <v>Wine750</v>
      </c>
      <c r="M3079" s="154">
        <f>VLOOKUP(L3079,'Slope %'!C:D,2,0)</f>
        <v>0.1</v>
      </c>
    </row>
    <row r="3080" spans="1:13" x14ac:dyDescent="0.25">
      <c r="A3080" s="169">
        <v>44655</v>
      </c>
      <c r="B3080" s="170" t="s">
        <v>2555</v>
      </c>
      <c r="C3080" s="170" t="s">
        <v>24</v>
      </c>
      <c r="D3080" s="170" t="s">
        <v>25</v>
      </c>
      <c r="E3080" s="170">
        <v>750</v>
      </c>
      <c r="F3080" s="170">
        <v>6</v>
      </c>
      <c r="G3080" s="171">
        <v>12.5</v>
      </c>
      <c r="H3080" s="170" t="s">
        <v>378</v>
      </c>
      <c r="I3080" s="171">
        <v>25.97</v>
      </c>
      <c r="J3080" s="169">
        <v>1</v>
      </c>
      <c r="K3080" s="154" cm="1">
        <f t="array" ref="K3080">ROUND(
IF(C3080="Beer",
SUM(LOOKUP(2,1/(SRP!$B$8:$B$10&lt;=E3080)/(SRP!$C$8:$C$10&gt;=E3080),SRP!$D$8:$D$10)*(G3080/100)*(E3080/1000)),
IF(C3080="Spirits",
SUM(LOOKUP(2,1/(SRP!$B$2:$B$7&lt;=E3080)/(SRP!$C$2:$C$7&gt;=E3080),SRP!$D$2:$D$7)*(G3080/100)*(E3080/1000)),
IF(AND(C3080="Wine",D3080="Fortified Wines"),
SUM(LOOKUP(2,1/(SRP!$B$26:$B$29&lt;=E3080)/(SRP!$C$26:$C$29&gt;=E3080),SRP!$D$26:$D$29)*(G3080/100)*(E3080/1000)),
IF(C3080="Wine",
SUM(LOOKUP(2,1/(SRP!$B$21:$B$25&lt;=E3080)/(SRP!$C$21:$C$25&gt;=E3080),SRP!$D$21:$D$25)*(G3080/100)*(E3080/1000)),
IF(AND(C3080="Ready to Drink",D3080="RTD-One Pour Cocktail&gt;7%&lt;=14.5"),
SUM(LOOKUP(2,1/(SRP!$B$16:$B$20&lt;=E3080)/(SRP!$C$16:$C$20&gt;=E3080),SRP!$D$16:$D$20)*(G3080/100)*(E3080/1000)),
IF(C3080="Ready to Drink",
SUM(LOOKUP(2,1/(SRP!$B$11:$B$15&lt;=E3080)/(SRP!$C$11:$C$15&gt;=E3080),SRP!$D$11:$D$15)*(G3080/100)*(E3080/1000)),
0)))))),2)</f>
        <v>7.32</v>
      </c>
      <c r="L3080" s="173" t="str">
        <f t="shared" si="48"/>
        <v>Wine750</v>
      </c>
      <c r="M3080" s="154">
        <f>VLOOKUP(L3080,'Slope %'!C:D,2,0)</f>
        <v>0.1</v>
      </c>
    </row>
    <row r="3081" spans="1:13" x14ac:dyDescent="0.25">
      <c r="A3081" s="169">
        <v>44667</v>
      </c>
      <c r="B3081" s="170" t="s">
        <v>2556</v>
      </c>
      <c r="C3081" s="170" t="s">
        <v>11</v>
      </c>
      <c r="D3081" s="170" t="s">
        <v>211</v>
      </c>
      <c r="E3081" s="170">
        <v>4260</v>
      </c>
      <c r="F3081" s="170">
        <v>2</v>
      </c>
      <c r="G3081" s="171">
        <v>4</v>
      </c>
      <c r="H3081" s="170" t="s">
        <v>982</v>
      </c>
      <c r="I3081" s="171">
        <v>26.99</v>
      </c>
      <c r="J3081" s="169">
        <v>12</v>
      </c>
      <c r="K3081" s="154" cm="1">
        <f t="array" ref="K3081">ROUND(
IF(C3081="Beer",
SUM(LOOKUP(2,1/(SRP!$B$8:$B$10&lt;=E3081)/(SRP!$C$8:$C$10&gt;=E3081),SRP!$D$8:$D$10)*(G3081/100)*(E3081/1000)),
IF(C3081="Spirits",
SUM(LOOKUP(2,1/(SRP!$B$2:$B$7&lt;=E3081)/(SRP!$C$2:$C$7&gt;=E3081),SRP!$D$2:$D$7)*(G3081/100)*(E3081/1000)),
IF(AND(C3081="Wine",D3081="Fortified Wines"),
SUM(LOOKUP(2,1/(SRP!$B$26:$B$29&lt;=E3081)/(SRP!$C$26:$C$29&gt;=E3081),SRP!$D$26:$D$29)*(G3081/100)*(E3081/1000)),
IF(C3081="Wine",
SUM(LOOKUP(2,1/(SRP!$B$21:$B$25&lt;=E3081)/(SRP!$C$21:$C$25&gt;=E3081),SRP!$D$21:$D$25)*(G3081/100)*(E3081/1000)),
IF(AND(C3081="Ready to Drink",D3081="RTD-One Pour Cocktail&gt;7%&lt;=14.5"),
SUM(LOOKUP(2,1/(SRP!$B$16:$B$20&lt;=E3081)/(SRP!$C$16:$C$20&gt;=E3081),SRP!$D$16:$D$20)*(G3081/100)*(E3081/1000)),
IF(C3081="Ready to Drink",
SUM(LOOKUP(2,1/(SRP!$B$11:$B$15&lt;=E3081)/(SRP!$C$11:$C$15&gt;=E3081),SRP!$D$11:$D$15)*(G3081/100)*(E3081/1000)),
0)))))),2)</f>
        <v>13.3</v>
      </c>
      <c r="L3081" s="173" t="str">
        <f t="shared" si="48"/>
        <v>Beer4260</v>
      </c>
      <c r="M3081" s="154">
        <f>VLOOKUP(L3081,'Slope %'!C:D,2,0)</f>
        <v>7.0000000000000007E-2</v>
      </c>
    </row>
    <row r="3082" spans="1:13" x14ac:dyDescent="0.25">
      <c r="A3082" s="169">
        <v>44667</v>
      </c>
      <c r="B3082" s="170" t="s">
        <v>2556</v>
      </c>
      <c r="C3082" s="170" t="s">
        <v>11</v>
      </c>
      <c r="D3082" s="170" t="s">
        <v>211</v>
      </c>
      <c r="E3082" s="170">
        <v>4260</v>
      </c>
      <c r="F3082" s="170">
        <v>2</v>
      </c>
      <c r="G3082" s="171">
        <v>4</v>
      </c>
      <c r="H3082" s="170" t="s">
        <v>982</v>
      </c>
      <c r="I3082" s="171">
        <v>26.99</v>
      </c>
      <c r="J3082" s="169">
        <v>12</v>
      </c>
      <c r="K3082" s="154" cm="1">
        <f t="array" ref="K3082">ROUND(
IF(C3082="Beer",
SUM(LOOKUP(2,1/(SRP!$B$8:$B$10&lt;=E3082)/(SRP!$C$8:$C$10&gt;=E3082),SRP!$D$8:$D$10)*(G3082/100)*(E3082/1000)),
IF(C3082="Spirits",
SUM(LOOKUP(2,1/(SRP!$B$2:$B$7&lt;=E3082)/(SRP!$C$2:$C$7&gt;=E3082),SRP!$D$2:$D$7)*(G3082/100)*(E3082/1000)),
IF(AND(C3082="Wine",D3082="Fortified Wines"),
SUM(LOOKUP(2,1/(SRP!$B$26:$B$29&lt;=E3082)/(SRP!$C$26:$C$29&gt;=E3082),SRP!$D$26:$D$29)*(G3082/100)*(E3082/1000)),
IF(C3082="Wine",
SUM(LOOKUP(2,1/(SRP!$B$21:$B$25&lt;=E3082)/(SRP!$C$21:$C$25&gt;=E3082),SRP!$D$21:$D$25)*(G3082/100)*(E3082/1000)),
IF(AND(C3082="Ready to Drink",D3082="RTD-One Pour Cocktail&gt;7%&lt;=14.5"),
SUM(LOOKUP(2,1/(SRP!$B$16:$B$20&lt;=E3082)/(SRP!$C$16:$C$20&gt;=E3082),SRP!$D$16:$D$20)*(G3082/100)*(E3082/1000)),
IF(C3082="Ready to Drink",
SUM(LOOKUP(2,1/(SRP!$B$11:$B$15&lt;=E3082)/(SRP!$C$11:$C$15&gt;=E3082),SRP!$D$11:$D$15)*(G3082/100)*(E3082/1000)),
0)))))),2)</f>
        <v>13.3</v>
      </c>
      <c r="L3082" s="173" t="str">
        <f t="shared" si="48"/>
        <v>Beer4260</v>
      </c>
      <c r="M3082" s="154">
        <f>VLOOKUP(L3082,'Slope %'!C:D,2,0)</f>
        <v>7.0000000000000007E-2</v>
      </c>
    </row>
    <row r="3083" spans="1:13" x14ac:dyDescent="0.25">
      <c r="A3083" s="169">
        <v>44675</v>
      </c>
      <c r="B3083" s="170" t="s">
        <v>2557</v>
      </c>
      <c r="C3083" s="170" t="s">
        <v>24</v>
      </c>
      <c r="D3083" s="170" t="s">
        <v>34</v>
      </c>
      <c r="E3083" s="170">
        <v>750</v>
      </c>
      <c r="F3083" s="170">
        <v>12</v>
      </c>
      <c r="G3083" s="171">
        <v>14.6</v>
      </c>
      <c r="H3083" s="170" t="s">
        <v>35</v>
      </c>
      <c r="I3083" s="171">
        <v>29.99</v>
      </c>
      <c r="J3083" s="169">
        <v>1</v>
      </c>
      <c r="K3083" s="154" cm="1">
        <f t="array" ref="K3083">ROUND(
IF(C3083="Beer",
SUM(LOOKUP(2,1/(SRP!$B$8:$B$10&lt;=E3083)/(SRP!$C$8:$C$10&gt;=E3083),SRP!$D$8:$D$10)*(G3083/100)*(E3083/1000)),
IF(C3083="Spirits",
SUM(LOOKUP(2,1/(SRP!$B$2:$B$7&lt;=E3083)/(SRP!$C$2:$C$7&gt;=E3083),SRP!$D$2:$D$7)*(G3083/100)*(E3083/1000)),
IF(AND(C3083="Wine",D3083="Fortified Wines"),
SUM(LOOKUP(2,1/(SRP!$B$26:$B$29&lt;=E3083)/(SRP!$C$26:$C$29&gt;=E3083),SRP!$D$26:$D$29)*(G3083/100)*(E3083/1000)),
IF(C3083="Wine",
SUM(LOOKUP(2,1/(SRP!$B$21:$B$25&lt;=E3083)/(SRP!$C$21:$C$25&gt;=E3083),SRP!$D$21:$D$25)*(G3083/100)*(E3083/1000)),
IF(AND(C3083="Ready to Drink",D3083="RTD-One Pour Cocktail&gt;7%&lt;=14.5"),
SUM(LOOKUP(2,1/(SRP!$B$16:$B$20&lt;=E3083)/(SRP!$C$16:$C$20&gt;=E3083),SRP!$D$16:$D$20)*(G3083/100)*(E3083/1000)),
IF(C3083="Ready to Drink",
SUM(LOOKUP(2,1/(SRP!$B$11:$B$15&lt;=E3083)/(SRP!$C$11:$C$15&gt;=E3083),SRP!$D$11:$D$15)*(G3083/100)*(E3083/1000)),
0)))))),2)</f>
        <v>8.5500000000000007</v>
      </c>
      <c r="L3083" s="173" t="str">
        <f t="shared" si="48"/>
        <v>Wine750</v>
      </c>
      <c r="M3083" s="154">
        <f>VLOOKUP(L3083,'Slope %'!C:D,2,0)</f>
        <v>0.1</v>
      </c>
    </row>
    <row r="3084" spans="1:13" x14ac:dyDescent="0.25">
      <c r="A3084" s="169">
        <v>44686</v>
      </c>
      <c r="B3084" s="170" t="s">
        <v>2558</v>
      </c>
      <c r="C3084" s="170" t="s">
        <v>24</v>
      </c>
      <c r="D3084" s="170" t="s">
        <v>60</v>
      </c>
      <c r="E3084" s="170">
        <v>750</v>
      </c>
      <c r="F3084" s="170">
        <v>12</v>
      </c>
      <c r="G3084" s="171">
        <v>14.5</v>
      </c>
      <c r="H3084" s="170" t="s">
        <v>32</v>
      </c>
      <c r="I3084" s="171">
        <v>29.99</v>
      </c>
      <c r="J3084" s="169">
        <v>1</v>
      </c>
      <c r="K3084" s="154" cm="1">
        <f t="array" ref="K3084">ROUND(
IF(C3084="Beer",
SUM(LOOKUP(2,1/(SRP!$B$8:$B$10&lt;=E3084)/(SRP!$C$8:$C$10&gt;=E3084),SRP!$D$8:$D$10)*(G3084/100)*(E3084/1000)),
IF(C3084="Spirits",
SUM(LOOKUP(2,1/(SRP!$B$2:$B$7&lt;=E3084)/(SRP!$C$2:$C$7&gt;=E3084),SRP!$D$2:$D$7)*(G3084/100)*(E3084/1000)),
IF(AND(C3084="Wine",D3084="Fortified Wines"),
SUM(LOOKUP(2,1/(SRP!$B$26:$B$29&lt;=E3084)/(SRP!$C$26:$C$29&gt;=E3084),SRP!$D$26:$D$29)*(G3084/100)*(E3084/1000)),
IF(C3084="Wine",
SUM(LOOKUP(2,1/(SRP!$B$21:$B$25&lt;=E3084)/(SRP!$C$21:$C$25&gt;=E3084),SRP!$D$21:$D$25)*(G3084/100)*(E3084/1000)),
IF(AND(C3084="Ready to Drink",D3084="RTD-One Pour Cocktail&gt;7%&lt;=14.5"),
SUM(LOOKUP(2,1/(SRP!$B$16:$B$20&lt;=E3084)/(SRP!$C$16:$C$20&gt;=E3084),SRP!$D$16:$D$20)*(G3084/100)*(E3084/1000)),
IF(C3084="Ready to Drink",
SUM(LOOKUP(2,1/(SRP!$B$11:$B$15&lt;=E3084)/(SRP!$C$11:$C$15&gt;=E3084),SRP!$D$11:$D$15)*(G3084/100)*(E3084/1000)),
0)))))),2)</f>
        <v>8.49</v>
      </c>
      <c r="L3084" s="173" t="str">
        <f t="shared" si="48"/>
        <v>Wine750</v>
      </c>
      <c r="M3084" s="154">
        <f>VLOOKUP(L3084,'Slope %'!C:D,2,0)</f>
        <v>0.1</v>
      </c>
    </row>
    <row r="3085" spans="1:13" x14ac:dyDescent="0.25">
      <c r="A3085" s="169">
        <v>44691</v>
      </c>
      <c r="B3085" s="170" t="s">
        <v>2559</v>
      </c>
      <c r="C3085" s="170" t="s">
        <v>24</v>
      </c>
      <c r="D3085" s="170" t="s">
        <v>611</v>
      </c>
      <c r="E3085" s="170">
        <v>750</v>
      </c>
      <c r="F3085" s="170">
        <v>12</v>
      </c>
      <c r="G3085" s="171">
        <v>13.5</v>
      </c>
      <c r="H3085" s="170" t="s">
        <v>200</v>
      </c>
      <c r="I3085" s="171">
        <v>23.99</v>
      </c>
      <c r="J3085" s="169">
        <v>1</v>
      </c>
      <c r="K3085" s="154" cm="1">
        <f t="array" ref="K3085">ROUND(
IF(C3085="Beer",
SUM(LOOKUP(2,1/(SRP!$B$8:$B$10&lt;=E3085)/(SRP!$C$8:$C$10&gt;=E3085),SRP!$D$8:$D$10)*(G3085/100)*(E3085/1000)),
IF(C3085="Spirits",
SUM(LOOKUP(2,1/(SRP!$B$2:$B$7&lt;=E3085)/(SRP!$C$2:$C$7&gt;=E3085),SRP!$D$2:$D$7)*(G3085/100)*(E3085/1000)),
IF(AND(C3085="Wine",D3085="Fortified Wines"),
SUM(LOOKUP(2,1/(SRP!$B$26:$B$29&lt;=E3085)/(SRP!$C$26:$C$29&gt;=E3085),SRP!$D$26:$D$29)*(G3085/100)*(E3085/1000)),
IF(C3085="Wine",
SUM(LOOKUP(2,1/(SRP!$B$21:$B$25&lt;=E3085)/(SRP!$C$21:$C$25&gt;=E3085),SRP!$D$21:$D$25)*(G3085/100)*(E3085/1000)),
IF(AND(C3085="Ready to Drink",D3085="RTD-One Pour Cocktail&gt;7%&lt;=14.5"),
SUM(LOOKUP(2,1/(SRP!$B$16:$B$20&lt;=E3085)/(SRP!$C$16:$C$20&gt;=E3085),SRP!$D$16:$D$20)*(G3085/100)*(E3085/1000)),
IF(C3085="Ready to Drink",
SUM(LOOKUP(2,1/(SRP!$B$11:$B$15&lt;=E3085)/(SRP!$C$11:$C$15&gt;=E3085),SRP!$D$11:$D$15)*(G3085/100)*(E3085/1000)),
0)))))),2)</f>
        <v>7.9</v>
      </c>
      <c r="L3085" s="173" t="str">
        <f t="shared" si="48"/>
        <v>Wine750</v>
      </c>
      <c r="M3085" s="154">
        <f>VLOOKUP(L3085,'Slope %'!C:D,2,0)</f>
        <v>0.1</v>
      </c>
    </row>
    <row r="3086" spans="1:13" x14ac:dyDescent="0.25">
      <c r="A3086" s="169">
        <v>44697</v>
      </c>
      <c r="B3086" s="170" t="s">
        <v>2560</v>
      </c>
      <c r="C3086" s="170" t="s">
        <v>11</v>
      </c>
      <c r="D3086" s="170" t="s">
        <v>474</v>
      </c>
      <c r="E3086" s="170">
        <v>473</v>
      </c>
      <c r="F3086" s="170">
        <v>24</v>
      </c>
      <c r="G3086" s="171">
        <v>5</v>
      </c>
      <c r="H3086" s="170" t="s">
        <v>747</v>
      </c>
      <c r="I3086" s="171">
        <v>4.49</v>
      </c>
      <c r="J3086" s="169">
        <v>1</v>
      </c>
      <c r="K3086" s="154" cm="1">
        <f t="array" ref="K3086">ROUND(
IF(C3086="Beer",
SUM(LOOKUP(2,1/(SRP!$B$8:$B$10&lt;=E3086)/(SRP!$C$8:$C$10&gt;=E3086),SRP!$D$8:$D$10)*(G3086/100)*(E3086/1000)),
IF(C3086="Spirits",
SUM(LOOKUP(2,1/(SRP!$B$2:$B$7&lt;=E3086)/(SRP!$C$2:$C$7&gt;=E3086),SRP!$D$2:$D$7)*(G3086/100)*(E3086/1000)),
IF(AND(C3086="Wine",D3086="Fortified Wines"),
SUM(LOOKUP(2,1/(SRP!$B$26:$B$29&lt;=E3086)/(SRP!$C$26:$C$29&gt;=E3086),SRP!$D$26:$D$29)*(G3086/100)*(E3086/1000)),
IF(C3086="Wine",
SUM(LOOKUP(2,1/(SRP!$B$21:$B$25&lt;=E3086)/(SRP!$C$21:$C$25&gt;=E3086),SRP!$D$21:$D$25)*(G3086/100)*(E3086/1000)),
IF(AND(C3086="Ready to Drink",D3086="RTD-One Pour Cocktail&gt;7%&lt;=14.5"),
SUM(LOOKUP(2,1/(SRP!$B$16:$B$20&lt;=E3086)/(SRP!$C$16:$C$20&gt;=E3086),SRP!$D$16:$D$20)*(G3086/100)*(E3086/1000)),
IF(C3086="Ready to Drink",
SUM(LOOKUP(2,1/(SRP!$B$11:$B$15&lt;=E3086)/(SRP!$C$11:$C$15&gt;=E3086),SRP!$D$11:$D$15)*(G3086/100)*(E3086/1000)),
0)))))),2)</f>
        <v>1.85</v>
      </c>
      <c r="L3086" s="173" t="str">
        <f t="shared" si="48"/>
        <v>Beer473</v>
      </c>
      <c r="M3086" s="154">
        <f>VLOOKUP(L3086,'Slope %'!C:D,2,0)</f>
        <v>0.12</v>
      </c>
    </row>
    <row r="3087" spans="1:13" x14ac:dyDescent="0.25">
      <c r="A3087" s="169">
        <v>44697</v>
      </c>
      <c r="B3087" s="170" t="s">
        <v>2560</v>
      </c>
      <c r="C3087" s="170" t="s">
        <v>11</v>
      </c>
      <c r="D3087" s="170" t="s">
        <v>474</v>
      </c>
      <c r="E3087" s="170">
        <v>473</v>
      </c>
      <c r="F3087" s="170">
        <v>24</v>
      </c>
      <c r="G3087" s="171">
        <v>5</v>
      </c>
      <c r="H3087" s="170" t="s">
        <v>747</v>
      </c>
      <c r="I3087" s="171">
        <v>4.49</v>
      </c>
      <c r="J3087" s="169">
        <v>1</v>
      </c>
      <c r="K3087" s="154" cm="1">
        <f t="array" ref="K3087">ROUND(
IF(C3087="Beer",
SUM(LOOKUP(2,1/(SRP!$B$8:$B$10&lt;=E3087)/(SRP!$C$8:$C$10&gt;=E3087),SRP!$D$8:$D$10)*(G3087/100)*(E3087/1000)),
IF(C3087="Spirits",
SUM(LOOKUP(2,1/(SRP!$B$2:$B$7&lt;=E3087)/(SRP!$C$2:$C$7&gt;=E3087),SRP!$D$2:$D$7)*(G3087/100)*(E3087/1000)),
IF(AND(C3087="Wine",D3087="Fortified Wines"),
SUM(LOOKUP(2,1/(SRP!$B$26:$B$29&lt;=E3087)/(SRP!$C$26:$C$29&gt;=E3087),SRP!$D$26:$D$29)*(G3087/100)*(E3087/1000)),
IF(C3087="Wine",
SUM(LOOKUP(2,1/(SRP!$B$21:$B$25&lt;=E3087)/(SRP!$C$21:$C$25&gt;=E3087),SRP!$D$21:$D$25)*(G3087/100)*(E3087/1000)),
IF(AND(C3087="Ready to Drink",D3087="RTD-One Pour Cocktail&gt;7%&lt;=14.5"),
SUM(LOOKUP(2,1/(SRP!$B$16:$B$20&lt;=E3087)/(SRP!$C$16:$C$20&gt;=E3087),SRP!$D$16:$D$20)*(G3087/100)*(E3087/1000)),
IF(C3087="Ready to Drink",
SUM(LOOKUP(2,1/(SRP!$B$11:$B$15&lt;=E3087)/(SRP!$C$11:$C$15&gt;=E3087),SRP!$D$11:$D$15)*(G3087/100)*(E3087/1000)),
0)))))),2)</f>
        <v>1.85</v>
      </c>
      <c r="L3087" s="173" t="str">
        <f t="shared" si="48"/>
        <v>Beer473</v>
      </c>
      <c r="M3087" s="154">
        <f>VLOOKUP(L3087,'Slope %'!C:D,2,0)</f>
        <v>0.12</v>
      </c>
    </row>
    <row r="3088" spans="1:13" x14ac:dyDescent="0.25">
      <c r="A3088" s="169">
        <v>44715</v>
      </c>
      <c r="B3088" s="170" t="s">
        <v>1874</v>
      </c>
      <c r="C3088" s="170" t="s">
        <v>24</v>
      </c>
      <c r="D3088" s="170" t="s">
        <v>25</v>
      </c>
      <c r="E3088" s="170">
        <v>750</v>
      </c>
      <c r="F3088" s="170">
        <v>6</v>
      </c>
      <c r="G3088" s="171">
        <v>11</v>
      </c>
      <c r="H3088" s="170" t="s">
        <v>100</v>
      </c>
      <c r="I3088" s="171">
        <v>23.99</v>
      </c>
      <c r="J3088" s="169">
        <v>1</v>
      </c>
      <c r="K3088" s="154" cm="1">
        <f t="array" ref="K3088">ROUND(
IF(C3088="Beer",
SUM(LOOKUP(2,1/(SRP!$B$8:$B$10&lt;=E3088)/(SRP!$C$8:$C$10&gt;=E3088),SRP!$D$8:$D$10)*(G3088/100)*(E3088/1000)),
IF(C3088="Spirits",
SUM(LOOKUP(2,1/(SRP!$B$2:$B$7&lt;=E3088)/(SRP!$C$2:$C$7&gt;=E3088),SRP!$D$2:$D$7)*(G3088/100)*(E3088/1000)),
IF(AND(C3088="Wine",D3088="Fortified Wines"),
SUM(LOOKUP(2,1/(SRP!$B$26:$B$29&lt;=E3088)/(SRP!$C$26:$C$29&gt;=E3088),SRP!$D$26:$D$29)*(G3088/100)*(E3088/1000)),
IF(C3088="Wine",
SUM(LOOKUP(2,1/(SRP!$B$21:$B$25&lt;=E3088)/(SRP!$C$21:$C$25&gt;=E3088),SRP!$D$21:$D$25)*(G3088/100)*(E3088/1000)),
IF(AND(C3088="Ready to Drink",D3088="RTD-One Pour Cocktail&gt;7%&lt;=14.5"),
SUM(LOOKUP(2,1/(SRP!$B$16:$B$20&lt;=E3088)/(SRP!$C$16:$C$20&gt;=E3088),SRP!$D$16:$D$20)*(G3088/100)*(E3088/1000)),
IF(C3088="Ready to Drink",
SUM(LOOKUP(2,1/(SRP!$B$11:$B$15&lt;=E3088)/(SRP!$C$11:$C$15&gt;=E3088),SRP!$D$11:$D$15)*(G3088/100)*(E3088/1000)),
0)))))),2)</f>
        <v>6.44</v>
      </c>
      <c r="L3088" s="173" t="str">
        <f t="shared" si="48"/>
        <v>Wine750</v>
      </c>
      <c r="M3088" s="154">
        <f>VLOOKUP(L3088,'Slope %'!C:D,2,0)</f>
        <v>0.1</v>
      </c>
    </row>
    <row r="3089" spans="1:13" x14ac:dyDescent="0.25">
      <c r="A3089" s="169">
        <v>44718</v>
      </c>
      <c r="B3089" s="170" t="s">
        <v>2561</v>
      </c>
      <c r="C3089" s="170" t="s">
        <v>24</v>
      </c>
      <c r="D3089" s="170" t="s">
        <v>25</v>
      </c>
      <c r="E3089" s="170">
        <v>750</v>
      </c>
      <c r="F3089" s="170">
        <v>6</v>
      </c>
      <c r="G3089" s="171">
        <v>12</v>
      </c>
      <c r="H3089" s="170" t="s">
        <v>415</v>
      </c>
      <c r="I3089" s="171">
        <v>29.99</v>
      </c>
      <c r="J3089" s="169">
        <v>1</v>
      </c>
      <c r="K3089" s="154" cm="1">
        <f t="array" ref="K3089">ROUND(
IF(C3089="Beer",
SUM(LOOKUP(2,1/(SRP!$B$8:$B$10&lt;=E3089)/(SRP!$C$8:$C$10&gt;=E3089),SRP!$D$8:$D$10)*(G3089/100)*(E3089/1000)),
IF(C3089="Spirits",
SUM(LOOKUP(2,1/(SRP!$B$2:$B$7&lt;=E3089)/(SRP!$C$2:$C$7&gt;=E3089),SRP!$D$2:$D$7)*(G3089/100)*(E3089/1000)),
IF(AND(C3089="Wine",D3089="Fortified Wines"),
SUM(LOOKUP(2,1/(SRP!$B$26:$B$29&lt;=E3089)/(SRP!$C$26:$C$29&gt;=E3089),SRP!$D$26:$D$29)*(G3089/100)*(E3089/1000)),
IF(C3089="Wine",
SUM(LOOKUP(2,1/(SRP!$B$21:$B$25&lt;=E3089)/(SRP!$C$21:$C$25&gt;=E3089),SRP!$D$21:$D$25)*(G3089/100)*(E3089/1000)),
IF(AND(C3089="Ready to Drink",D3089="RTD-One Pour Cocktail&gt;7%&lt;=14.5"),
SUM(LOOKUP(2,1/(SRP!$B$16:$B$20&lt;=E3089)/(SRP!$C$16:$C$20&gt;=E3089),SRP!$D$16:$D$20)*(G3089/100)*(E3089/1000)),
IF(C3089="Ready to Drink",
SUM(LOOKUP(2,1/(SRP!$B$11:$B$15&lt;=E3089)/(SRP!$C$11:$C$15&gt;=E3089),SRP!$D$11:$D$15)*(G3089/100)*(E3089/1000)),
0)))))),2)</f>
        <v>7.03</v>
      </c>
      <c r="L3089" s="173" t="str">
        <f t="shared" si="48"/>
        <v>Wine750</v>
      </c>
      <c r="M3089" s="154">
        <f>VLOOKUP(L3089,'Slope %'!C:D,2,0)</f>
        <v>0.1</v>
      </c>
    </row>
    <row r="3090" spans="1:13" x14ac:dyDescent="0.25">
      <c r="A3090" s="169">
        <v>44719</v>
      </c>
      <c r="B3090" s="170" t="s">
        <v>2562</v>
      </c>
      <c r="C3090" s="170" t="s">
        <v>24</v>
      </c>
      <c r="D3090" s="170" t="s">
        <v>34</v>
      </c>
      <c r="E3090" s="170">
        <v>750</v>
      </c>
      <c r="F3090" s="170">
        <v>12</v>
      </c>
      <c r="G3090" s="171">
        <v>13.3</v>
      </c>
      <c r="H3090" s="170" t="s">
        <v>141</v>
      </c>
      <c r="I3090" s="171">
        <v>18.989999999999998</v>
      </c>
      <c r="J3090" s="169">
        <v>1</v>
      </c>
      <c r="K3090" s="154" cm="1">
        <f t="array" ref="K3090">ROUND(
IF(C3090="Beer",
SUM(LOOKUP(2,1/(SRP!$B$8:$B$10&lt;=E3090)/(SRP!$C$8:$C$10&gt;=E3090),SRP!$D$8:$D$10)*(G3090/100)*(E3090/1000)),
IF(C3090="Spirits",
SUM(LOOKUP(2,1/(SRP!$B$2:$B$7&lt;=E3090)/(SRP!$C$2:$C$7&gt;=E3090),SRP!$D$2:$D$7)*(G3090/100)*(E3090/1000)),
IF(AND(C3090="Wine",D3090="Fortified Wines"),
SUM(LOOKUP(2,1/(SRP!$B$26:$B$29&lt;=E3090)/(SRP!$C$26:$C$29&gt;=E3090),SRP!$D$26:$D$29)*(G3090/100)*(E3090/1000)),
IF(C3090="Wine",
SUM(LOOKUP(2,1/(SRP!$B$21:$B$25&lt;=E3090)/(SRP!$C$21:$C$25&gt;=E3090),SRP!$D$21:$D$25)*(G3090/100)*(E3090/1000)),
IF(AND(C3090="Ready to Drink",D3090="RTD-One Pour Cocktail&gt;7%&lt;=14.5"),
SUM(LOOKUP(2,1/(SRP!$B$16:$B$20&lt;=E3090)/(SRP!$C$16:$C$20&gt;=E3090),SRP!$D$16:$D$20)*(G3090/100)*(E3090/1000)),
IF(C3090="Ready to Drink",
SUM(LOOKUP(2,1/(SRP!$B$11:$B$15&lt;=E3090)/(SRP!$C$11:$C$15&gt;=E3090),SRP!$D$11:$D$15)*(G3090/100)*(E3090/1000)),
0)))))),2)</f>
        <v>7.79</v>
      </c>
      <c r="L3090" s="173" t="str">
        <f t="shared" si="48"/>
        <v>Wine750</v>
      </c>
      <c r="M3090" s="154">
        <f>VLOOKUP(L3090,'Slope %'!C:D,2,0)</f>
        <v>0.1</v>
      </c>
    </row>
    <row r="3091" spans="1:13" x14ac:dyDescent="0.25">
      <c r="A3091" s="169">
        <v>44737</v>
      </c>
      <c r="B3091" s="170" t="s">
        <v>2563</v>
      </c>
      <c r="C3091" s="170" t="s">
        <v>24</v>
      </c>
      <c r="D3091" s="170" t="s">
        <v>162</v>
      </c>
      <c r="E3091" s="170">
        <v>375</v>
      </c>
      <c r="F3091" s="170">
        <v>12</v>
      </c>
      <c r="G3091" s="171">
        <v>12</v>
      </c>
      <c r="H3091" s="170" t="s">
        <v>22</v>
      </c>
      <c r="I3091" s="171">
        <v>44.99</v>
      </c>
      <c r="J3091" s="169">
        <v>1</v>
      </c>
      <c r="K3091" s="154" cm="1">
        <f t="array" ref="K3091">ROUND(
IF(C3091="Beer",
SUM(LOOKUP(2,1/(SRP!$B$8:$B$10&lt;=E3091)/(SRP!$C$8:$C$10&gt;=E3091),SRP!$D$8:$D$10)*(G3091/100)*(E3091/1000)),
IF(C3091="Spirits",
SUM(LOOKUP(2,1/(SRP!$B$2:$B$7&lt;=E3091)/(SRP!$C$2:$C$7&gt;=E3091),SRP!$D$2:$D$7)*(G3091/100)*(E3091/1000)),
IF(AND(C3091="Wine",D3091="Fortified Wines"),
SUM(LOOKUP(2,1/(SRP!$B$26:$B$29&lt;=E3091)/(SRP!$C$26:$C$29&gt;=E3091),SRP!$D$26:$D$29)*(G3091/100)*(E3091/1000)),
IF(C3091="Wine",
SUM(LOOKUP(2,1/(SRP!$B$21:$B$25&lt;=E3091)/(SRP!$C$21:$C$25&gt;=E3091),SRP!$D$21:$D$25)*(G3091/100)*(E3091/1000)),
IF(AND(C3091="Ready to Drink",D3091="RTD-One Pour Cocktail&gt;7%&lt;=14.5"),
SUM(LOOKUP(2,1/(SRP!$B$16:$B$20&lt;=E3091)/(SRP!$C$16:$C$20&gt;=E3091),SRP!$D$16:$D$20)*(G3091/100)*(E3091/1000)),
IF(C3091="Ready to Drink",
SUM(LOOKUP(2,1/(SRP!$B$11:$B$15&lt;=E3091)/(SRP!$C$11:$C$15&gt;=E3091),SRP!$D$11:$D$15)*(G3091/100)*(E3091/1000)),
0)))))),2)</f>
        <v>3.72</v>
      </c>
      <c r="L3091" s="173" t="str">
        <f t="shared" si="48"/>
        <v>Wine375</v>
      </c>
      <c r="M3091" s="154">
        <f>VLOOKUP(L3091,'Slope %'!C:D,2,0)</f>
        <v>0.12</v>
      </c>
    </row>
    <row r="3092" spans="1:13" x14ac:dyDescent="0.25">
      <c r="A3092" s="169">
        <v>44745</v>
      </c>
      <c r="B3092" s="170" t="s">
        <v>2564</v>
      </c>
      <c r="C3092" s="170" t="s">
        <v>11</v>
      </c>
      <c r="D3092" s="170" t="s">
        <v>211</v>
      </c>
      <c r="E3092" s="170">
        <v>473</v>
      </c>
      <c r="F3092" s="170">
        <v>24</v>
      </c>
      <c r="G3092" s="171">
        <v>3.6</v>
      </c>
      <c r="H3092" s="170" t="s">
        <v>747</v>
      </c>
      <c r="I3092" s="171">
        <v>3.99</v>
      </c>
      <c r="J3092" s="169">
        <v>1</v>
      </c>
      <c r="K3092" s="154" cm="1">
        <f t="array" ref="K3092">ROUND(
IF(C3092="Beer",
SUM(LOOKUP(2,1/(SRP!$B$8:$B$10&lt;=E3092)/(SRP!$C$8:$C$10&gt;=E3092),SRP!$D$8:$D$10)*(G3092/100)*(E3092/1000)),
IF(C3092="Spirits",
SUM(LOOKUP(2,1/(SRP!$B$2:$B$7&lt;=E3092)/(SRP!$C$2:$C$7&gt;=E3092),SRP!$D$2:$D$7)*(G3092/100)*(E3092/1000)),
IF(AND(C3092="Wine",D3092="Fortified Wines"),
SUM(LOOKUP(2,1/(SRP!$B$26:$B$29&lt;=E3092)/(SRP!$C$26:$C$29&gt;=E3092),SRP!$D$26:$D$29)*(G3092/100)*(E3092/1000)),
IF(C3092="Wine",
SUM(LOOKUP(2,1/(SRP!$B$21:$B$25&lt;=E3092)/(SRP!$C$21:$C$25&gt;=E3092),SRP!$D$21:$D$25)*(G3092/100)*(E3092/1000)),
IF(AND(C3092="Ready to Drink",D3092="RTD-One Pour Cocktail&gt;7%&lt;=14.5"),
SUM(LOOKUP(2,1/(SRP!$B$16:$B$20&lt;=E3092)/(SRP!$C$16:$C$20&gt;=E3092),SRP!$D$16:$D$20)*(G3092/100)*(E3092/1000)),
IF(C3092="Ready to Drink",
SUM(LOOKUP(2,1/(SRP!$B$11:$B$15&lt;=E3092)/(SRP!$C$11:$C$15&gt;=E3092),SRP!$D$11:$D$15)*(G3092/100)*(E3092/1000)),
0)))))),2)</f>
        <v>1.33</v>
      </c>
      <c r="L3092" s="173" t="str">
        <f t="shared" si="48"/>
        <v>Beer473</v>
      </c>
      <c r="M3092" s="154">
        <f>VLOOKUP(L3092,'Slope %'!C:D,2,0)</f>
        <v>0.12</v>
      </c>
    </row>
    <row r="3093" spans="1:13" x14ac:dyDescent="0.25">
      <c r="A3093" s="169">
        <v>44745</v>
      </c>
      <c r="B3093" s="170" t="s">
        <v>2564</v>
      </c>
      <c r="C3093" s="170" t="s">
        <v>11</v>
      </c>
      <c r="D3093" s="170" t="s">
        <v>211</v>
      </c>
      <c r="E3093" s="170">
        <v>473</v>
      </c>
      <c r="F3093" s="170">
        <v>24</v>
      </c>
      <c r="G3093" s="171">
        <v>3.6</v>
      </c>
      <c r="H3093" s="170" t="s">
        <v>747</v>
      </c>
      <c r="I3093" s="171">
        <v>3.99</v>
      </c>
      <c r="J3093" s="169">
        <v>1</v>
      </c>
      <c r="K3093" s="154" cm="1">
        <f t="array" ref="K3093">ROUND(
IF(C3093="Beer",
SUM(LOOKUP(2,1/(SRP!$B$8:$B$10&lt;=E3093)/(SRP!$C$8:$C$10&gt;=E3093),SRP!$D$8:$D$10)*(G3093/100)*(E3093/1000)),
IF(C3093="Spirits",
SUM(LOOKUP(2,1/(SRP!$B$2:$B$7&lt;=E3093)/(SRP!$C$2:$C$7&gt;=E3093),SRP!$D$2:$D$7)*(G3093/100)*(E3093/1000)),
IF(AND(C3093="Wine",D3093="Fortified Wines"),
SUM(LOOKUP(2,1/(SRP!$B$26:$B$29&lt;=E3093)/(SRP!$C$26:$C$29&gt;=E3093),SRP!$D$26:$D$29)*(G3093/100)*(E3093/1000)),
IF(C3093="Wine",
SUM(LOOKUP(2,1/(SRP!$B$21:$B$25&lt;=E3093)/(SRP!$C$21:$C$25&gt;=E3093),SRP!$D$21:$D$25)*(G3093/100)*(E3093/1000)),
IF(AND(C3093="Ready to Drink",D3093="RTD-One Pour Cocktail&gt;7%&lt;=14.5"),
SUM(LOOKUP(2,1/(SRP!$B$16:$B$20&lt;=E3093)/(SRP!$C$16:$C$20&gt;=E3093),SRP!$D$16:$D$20)*(G3093/100)*(E3093/1000)),
IF(C3093="Ready to Drink",
SUM(LOOKUP(2,1/(SRP!$B$11:$B$15&lt;=E3093)/(SRP!$C$11:$C$15&gt;=E3093),SRP!$D$11:$D$15)*(G3093/100)*(E3093/1000)),
0)))))),2)</f>
        <v>1.33</v>
      </c>
      <c r="L3093" s="173" t="str">
        <f t="shared" si="48"/>
        <v>Beer473</v>
      </c>
      <c r="M3093" s="154">
        <f>VLOOKUP(L3093,'Slope %'!C:D,2,0)</f>
        <v>0.12</v>
      </c>
    </row>
    <row r="3094" spans="1:13" x14ac:dyDescent="0.25">
      <c r="A3094" s="169">
        <v>44751</v>
      </c>
      <c r="B3094" s="170" t="s">
        <v>2565</v>
      </c>
      <c r="C3094" s="170" t="s">
        <v>24</v>
      </c>
      <c r="D3094" s="170" t="s">
        <v>68</v>
      </c>
      <c r="E3094" s="170">
        <v>750</v>
      </c>
      <c r="F3094" s="170">
        <v>6</v>
      </c>
      <c r="G3094" s="171">
        <v>14.5</v>
      </c>
      <c r="H3094" s="170" t="s">
        <v>64</v>
      </c>
      <c r="I3094" s="171">
        <v>99.59</v>
      </c>
      <c r="J3094" s="169">
        <v>1</v>
      </c>
      <c r="K3094" s="154" cm="1">
        <f t="array" ref="K3094">ROUND(
IF(C3094="Beer",
SUM(LOOKUP(2,1/(SRP!$B$8:$B$10&lt;=E3094)/(SRP!$C$8:$C$10&gt;=E3094),SRP!$D$8:$D$10)*(G3094/100)*(E3094/1000)),
IF(C3094="Spirits",
SUM(LOOKUP(2,1/(SRP!$B$2:$B$7&lt;=E3094)/(SRP!$C$2:$C$7&gt;=E3094),SRP!$D$2:$D$7)*(G3094/100)*(E3094/1000)),
IF(AND(C3094="Wine",D3094="Fortified Wines"),
SUM(LOOKUP(2,1/(SRP!$B$26:$B$29&lt;=E3094)/(SRP!$C$26:$C$29&gt;=E3094),SRP!$D$26:$D$29)*(G3094/100)*(E3094/1000)),
IF(C3094="Wine",
SUM(LOOKUP(2,1/(SRP!$B$21:$B$25&lt;=E3094)/(SRP!$C$21:$C$25&gt;=E3094),SRP!$D$21:$D$25)*(G3094/100)*(E3094/1000)),
IF(AND(C3094="Ready to Drink",D3094="RTD-One Pour Cocktail&gt;7%&lt;=14.5"),
SUM(LOOKUP(2,1/(SRP!$B$16:$B$20&lt;=E3094)/(SRP!$C$16:$C$20&gt;=E3094),SRP!$D$16:$D$20)*(G3094/100)*(E3094/1000)),
IF(C3094="Ready to Drink",
SUM(LOOKUP(2,1/(SRP!$B$11:$B$15&lt;=E3094)/(SRP!$C$11:$C$15&gt;=E3094),SRP!$D$11:$D$15)*(G3094/100)*(E3094/1000)),
0)))))),2)</f>
        <v>8.49</v>
      </c>
      <c r="L3094" s="173" t="str">
        <f t="shared" si="48"/>
        <v>Wine750</v>
      </c>
      <c r="M3094" s="154">
        <f>VLOOKUP(L3094,'Slope %'!C:D,2,0)</f>
        <v>0.1</v>
      </c>
    </row>
    <row r="3095" spans="1:13" x14ac:dyDescent="0.25">
      <c r="A3095" s="169">
        <v>44753</v>
      </c>
      <c r="B3095" s="170" t="s">
        <v>2566</v>
      </c>
      <c r="C3095" s="170" t="s">
        <v>24</v>
      </c>
      <c r="D3095" s="170" t="s">
        <v>34</v>
      </c>
      <c r="E3095" s="170">
        <v>200</v>
      </c>
      <c r="F3095" s="170">
        <v>24</v>
      </c>
      <c r="G3095" s="171">
        <v>12.5</v>
      </c>
      <c r="H3095" s="170" t="s">
        <v>26</v>
      </c>
      <c r="I3095" s="171">
        <v>3.49</v>
      </c>
      <c r="J3095" s="169">
        <v>1</v>
      </c>
      <c r="K3095" s="154" cm="1">
        <f t="array" ref="K3095">ROUND(
IF(C3095="Beer",
SUM(LOOKUP(2,1/(SRP!$B$8:$B$10&lt;=E3095)/(SRP!$C$8:$C$10&gt;=E3095),SRP!$D$8:$D$10)*(G3095/100)*(E3095/1000)),
IF(C3095="Spirits",
SUM(LOOKUP(2,1/(SRP!$B$2:$B$7&lt;=E3095)/(SRP!$C$2:$C$7&gt;=E3095),SRP!$D$2:$D$7)*(G3095/100)*(E3095/1000)),
IF(AND(C3095="Wine",D3095="Fortified Wines"),
SUM(LOOKUP(2,1/(SRP!$B$26:$B$29&lt;=E3095)/(SRP!$C$26:$C$29&gt;=E3095),SRP!$D$26:$D$29)*(G3095/100)*(E3095/1000)),
IF(C3095="Wine",
SUM(LOOKUP(2,1/(SRP!$B$21:$B$25&lt;=E3095)/(SRP!$C$21:$C$25&gt;=E3095),SRP!$D$21:$D$25)*(G3095/100)*(E3095/1000)),
IF(AND(C3095="Ready to Drink",D3095="RTD-One Pour Cocktail&gt;7%&lt;=14.5"),
SUM(LOOKUP(2,1/(SRP!$B$16:$B$20&lt;=E3095)/(SRP!$C$16:$C$20&gt;=E3095),SRP!$D$16:$D$20)*(G3095/100)*(E3095/1000)),
IF(C3095="Ready to Drink",
SUM(LOOKUP(2,1/(SRP!$B$11:$B$15&lt;=E3095)/(SRP!$C$11:$C$15&gt;=E3095),SRP!$D$11:$D$15)*(G3095/100)*(E3095/1000)),
0)))))),2)</f>
        <v>2.81</v>
      </c>
      <c r="L3095" s="173" t="str">
        <f t="shared" si="48"/>
        <v>Wine200</v>
      </c>
      <c r="M3095" s="154">
        <f>VLOOKUP(L3095,'Slope %'!C:D,2,0)</f>
        <v>0.12</v>
      </c>
    </row>
    <row r="3096" spans="1:13" x14ac:dyDescent="0.25">
      <c r="A3096" s="169">
        <v>44754</v>
      </c>
      <c r="B3096" s="170" t="s">
        <v>2567</v>
      </c>
      <c r="C3096" s="170" t="s">
        <v>263</v>
      </c>
      <c r="D3096" s="170" t="s">
        <v>646</v>
      </c>
      <c r="E3096" s="170">
        <v>4260</v>
      </c>
      <c r="F3096" s="170">
        <v>2</v>
      </c>
      <c r="G3096" s="171">
        <v>5</v>
      </c>
      <c r="H3096" s="170" t="s">
        <v>54</v>
      </c>
      <c r="I3096" s="171">
        <v>33.39</v>
      </c>
      <c r="J3096" s="169">
        <v>12</v>
      </c>
      <c r="K3096" s="154" cm="1">
        <f t="array" ref="K3096">ROUND(
IF(C3096="Beer",
SUM(LOOKUP(2,1/(SRP!$B$8:$B$10&lt;=E3096)/(SRP!$C$8:$C$10&gt;=E3096),SRP!$D$8:$D$10)*(G3096/100)*(E3096/1000)),
IF(C3096="Spirits",
SUM(LOOKUP(2,1/(SRP!$B$2:$B$7&lt;=E3096)/(SRP!$C$2:$C$7&gt;=E3096),SRP!$D$2:$D$7)*(G3096/100)*(E3096/1000)),
IF(AND(C3096="Wine",D3096="Fortified Wines"),
SUM(LOOKUP(2,1/(SRP!$B$26:$B$29&lt;=E3096)/(SRP!$C$26:$C$29&gt;=E3096),SRP!$D$26:$D$29)*(G3096/100)*(E3096/1000)),
IF(C3096="Wine",
SUM(LOOKUP(2,1/(SRP!$B$21:$B$25&lt;=E3096)/(SRP!$C$21:$C$25&gt;=E3096),SRP!$D$21:$D$25)*(G3096/100)*(E3096/1000)),
IF(AND(C3096="Ready to Drink",D3096="RTD-One Pour Cocktail&gt;7%&lt;=14.5"),
SUM(LOOKUP(2,1/(SRP!$B$16:$B$20&lt;=E3096)/(SRP!$C$16:$C$20&gt;=E3096),SRP!$D$16:$D$20)*(G3096/100)*(E3096/1000)),
IF(C3096="Ready to Drink",
SUM(LOOKUP(2,1/(SRP!$B$11:$B$15&lt;=E3096)/(SRP!$C$11:$C$15&gt;=E3096),SRP!$D$11:$D$15)*(G3096/100)*(E3096/1000)),
0)))))),2)</f>
        <v>16.63</v>
      </c>
      <c r="L3096" s="173" t="str">
        <f t="shared" si="48"/>
        <v>Ready to Drink4260</v>
      </c>
      <c r="M3096" s="154">
        <f>VLOOKUP(L3096,'Slope %'!C:D,2,0)</f>
        <v>7.0000000000000007E-2</v>
      </c>
    </row>
    <row r="3097" spans="1:13" x14ac:dyDescent="0.25">
      <c r="A3097" s="169">
        <v>44754</v>
      </c>
      <c r="B3097" s="170" t="s">
        <v>2567</v>
      </c>
      <c r="C3097" s="170" t="s">
        <v>263</v>
      </c>
      <c r="D3097" s="170" t="s">
        <v>646</v>
      </c>
      <c r="E3097" s="170">
        <v>4260</v>
      </c>
      <c r="F3097" s="170">
        <v>2</v>
      </c>
      <c r="G3097" s="171">
        <v>5</v>
      </c>
      <c r="H3097" s="170" t="s">
        <v>54</v>
      </c>
      <c r="I3097" s="171">
        <v>33.39</v>
      </c>
      <c r="J3097" s="169">
        <v>12</v>
      </c>
      <c r="K3097" s="154" cm="1">
        <f t="array" ref="K3097">ROUND(
IF(C3097="Beer",
SUM(LOOKUP(2,1/(SRP!$B$8:$B$10&lt;=E3097)/(SRP!$C$8:$C$10&gt;=E3097),SRP!$D$8:$D$10)*(G3097/100)*(E3097/1000)),
IF(C3097="Spirits",
SUM(LOOKUP(2,1/(SRP!$B$2:$B$7&lt;=E3097)/(SRP!$C$2:$C$7&gt;=E3097),SRP!$D$2:$D$7)*(G3097/100)*(E3097/1000)),
IF(AND(C3097="Wine",D3097="Fortified Wines"),
SUM(LOOKUP(2,1/(SRP!$B$26:$B$29&lt;=E3097)/(SRP!$C$26:$C$29&gt;=E3097),SRP!$D$26:$D$29)*(G3097/100)*(E3097/1000)),
IF(C3097="Wine",
SUM(LOOKUP(2,1/(SRP!$B$21:$B$25&lt;=E3097)/(SRP!$C$21:$C$25&gt;=E3097),SRP!$D$21:$D$25)*(G3097/100)*(E3097/1000)),
IF(AND(C3097="Ready to Drink",D3097="RTD-One Pour Cocktail&gt;7%&lt;=14.5"),
SUM(LOOKUP(2,1/(SRP!$B$16:$B$20&lt;=E3097)/(SRP!$C$16:$C$20&gt;=E3097),SRP!$D$16:$D$20)*(G3097/100)*(E3097/1000)),
IF(C3097="Ready to Drink",
SUM(LOOKUP(2,1/(SRP!$B$11:$B$15&lt;=E3097)/(SRP!$C$11:$C$15&gt;=E3097),SRP!$D$11:$D$15)*(G3097/100)*(E3097/1000)),
0)))))),2)</f>
        <v>16.63</v>
      </c>
      <c r="L3097" s="173" t="str">
        <f t="shared" si="48"/>
        <v>Ready to Drink4260</v>
      </c>
      <c r="M3097" s="154">
        <f>VLOOKUP(L3097,'Slope %'!C:D,2,0)</f>
        <v>7.0000000000000007E-2</v>
      </c>
    </row>
    <row r="3098" spans="1:13" x14ac:dyDescent="0.25">
      <c r="A3098" s="169">
        <v>44756</v>
      </c>
      <c r="B3098" s="170" t="s">
        <v>2568</v>
      </c>
      <c r="C3098" s="170" t="s">
        <v>24</v>
      </c>
      <c r="D3098" s="170" t="s">
        <v>66</v>
      </c>
      <c r="E3098" s="170">
        <v>750</v>
      </c>
      <c r="F3098" s="170">
        <v>12</v>
      </c>
      <c r="G3098" s="171">
        <v>13.8</v>
      </c>
      <c r="H3098" s="170" t="s">
        <v>177</v>
      </c>
      <c r="I3098" s="171">
        <v>14.99</v>
      </c>
      <c r="J3098" s="169">
        <v>1</v>
      </c>
      <c r="K3098" s="154" cm="1">
        <f t="array" ref="K3098">ROUND(
IF(C3098="Beer",
SUM(LOOKUP(2,1/(SRP!$B$8:$B$10&lt;=E3098)/(SRP!$C$8:$C$10&gt;=E3098),SRP!$D$8:$D$10)*(G3098/100)*(E3098/1000)),
IF(C3098="Spirits",
SUM(LOOKUP(2,1/(SRP!$B$2:$B$7&lt;=E3098)/(SRP!$C$2:$C$7&gt;=E3098),SRP!$D$2:$D$7)*(G3098/100)*(E3098/1000)),
IF(AND(C3098="Wine",D3098="Fortified Wines"),
SUM(LOOKUP(2,1/(SRP!$B$26:$B$29&lt;=E3098)/(SRP!$C$26:$C$29&gt;=E3098),SRP!$D$26:$D$29)*(G3098/100)*(E3098/1000)),
IF(C3098="Wine",
SUM(LOOKUP(2,1/(SRP!$B$21:$B$25&lt;=E3098)/(SRP!$C$21:$C$25&gt;=E3098),SRP!$D$21:$D$25)*(G3098/100)*(E3098/1000)),
IF(AND(C3098="Ready to Drink",D3098="RTD-One Pour Cocktail&gt;7%&lt;=14.5"),
SUM(LOOKUP(2,1/(SRP!$B$16:$B$20&lt;=E3098)/(SRP!$C$16:$C$20&gt;=E3098),SRP!$D$16:$D$20)*(G3098/100)*(E3098/1000)),
IF(C3098="Ready to Drink",
SUM(LOOKUP(2,1/(SRP!$B$11:$B$15&lt;=E3098)/(SRP!$C$11:$C$15&gt;=E3098),SRP!$D$11:$D$15)*(G3098/100)*(E3098/1000)),
0)))))),2)</f>
        <v>8.08</v>
      </c>
      <c r="L3098" s="173" t="str">
        <f t="shared" si="48"/>
        <v>Wine750</v>
      </c>
      <c r="M3098" s="154">
        <f>VLOOKUP(L3098,'Slope %'!C:D,2,0)</f>
        <v>0.1</v>
      </c>
    </row>
    <row r="3099" spans="1:13" x14ac:dyDescent="0.25">
      <c r="A3099" s="169">
        <v>44757</v>
      </c>
      <c r="B3099" s="170" t="s">
        <v>2569</v>
      </c>
      <c r="C3099" s="170" t="s">
        <v>24</v>
      </c>
      <c r="D3099" s="170" t="s">
        <v>68</v>
      </c>
      <c r="E3099" s="170">
        <v>750</v>
      </c>
      <c r="F3099" s="170">
        <v>6</v>
      </c>
      <c r="G3099" s="171">
        <v>15</v>
      </c>
      <c r="H3099" s="170" t="s">
        <v>256</v>
      </c>
      <c r="I3099" s="171">
        <v>79.989999999999995</v>
      </c>
      <c r="J3099" s="169">
        <v>1</v>
      </c>
      <c r="K3099" s="154" cm="1">
        <f t="array" ref="K3099">ROUND(
IF(C3099="Beer",
SUM(LOOKUP(2,1/(SRP!$B$8:$B$10&lt;=E3099)/(SRP!$C$8:$C$10&gt;=E3099),SRP!$D$8:$D$10)*(G3099/100)*(E3099/1000)),
IF(C3099="Spirits",
SUM(LOOKUP(2,1/(SRP!$B$2:$B$7&lt;=E3099)/(SRP!$C$2:$C$7&gt;=E3099),SRP!$D$2:$D$7)*(G3099/100)*(E3099/1000)),
IF(AND(C3099="Wine",D3099="Fortified Wines"),
SUM(LOOKUP(2,1/(SRP!$B$26:$B$29&lt;=E3099)/(SRP!$C$26:$C$29&gt;=E3099),SRP!$D$26:$D$29)*(G3099/100)*(E3099/1000)),
IF(C3099="Wine",
SUM(LOOKUP(2,1/(SRP!$B$21:$B$25&lt;=E3099)/(SRP!$C$21:$C$25&gt;=E3099),SRP!$D$21:$D$25)*(G3099/100)*(E3099/1000)),
IF(AND(C3099="Ready to Drink",D3099="RTD-One Pour Cocktail&gt;7%&lt;=14.5"),
SUM(LOOKUP(2,1/(SRP!$B$16:$B$20&lt;=E3099)/(SRP!$C$16:$C$20&gt;=E3099),SRP!$D$16:$D$20)*(G3099/100)*(E3099/1000)),
IF(C3099="Ready to Drink",
SUM(LOOKUP(2,1/(SRP!$B$11:$B$15&lt;=E3099)/(SRP!$C$11:$C$15&gt;=E3099),SRP!$D$11:$D$15)*(G3099/100)*(E3099/1000)),
0)))))),2)</f>
        <v>8.7799999999999994</v>
      </c>
      <c r="L3099" s="173" t="str">
        <f t="shared" si="48"/>
        <v>Wine750</v>
      </c>
      <c r="M3099" s="154">
        <f>VLOOKUP(L3099,'Slope %'!C:D,2,0)</f>
        <v>0.1</v>
      </c>
    </row>
    <row r="3100" spans="1:13" x14ac:dyDescent="0.25">
      <c r="A3100" s="169">
        <v>44760</v>
      </c>
      <c r="B3100" s="170" t="s">
        <v>2570</v>
      </c>
      <c r="C3100" s="170" t="s">
        <v>24</v>
      </c>
      <c r="D3100" s="170" t="s">
        <v>191</v>
      </c>
      <c r="E3100" s="170">
        <v>750</v>
      </c>
      <c r="F3100" s="170">
        <v>12</v>
      </c>
      <c r="G3100" s="171">
        <v>11</v>
      </c>
      <c r="H3100" s="170" t="s">
        <v>32</v>
      </c>
      <c r="I3100" s="171">
        <v>14.99</v>
      </c>
      <c r="J3100" s="169">
        <v>1</v>
      </c>
      <c r="K3100" s="154" cm="1">
        <f t="array" ref="K3100">ROUND(
IF(C3100="Beer",
SUM(LOOKUP(2,1/(SRP!$B$8:$B$10&lt;=E3100)/(SRP!$C$8:$C$10&gt;=E3100),SRP!$D$8:$D$10)*(G3100/100)*(E3100/1000)),
IF(C3100="Spirits",
SUM(LOOKUP(2,1/(SRP!$B$2:$B$7&lt;=E3100)/(SRP!$C$2:$C$7&gt;=E3100),SRP!$D$2:$D$7)*(G3100/100)*(E3100/1000)),
IF(AND(C3100="Wine",D3100="Fortified Wines"),
SUM(LOOKUP(2,1/(SRP!$B$26:$B$29&lt;=E3100)/(SRP!$C$26:$C$29&gt;=E3100),SRP!$D$26:$D$29)*(G3100/100)*(E3100/1000)),
IF(C3100="Wine",
SUM(LOOKUP(2,1/(SRP!$B$21:$B$25&lt;=E3100)/(SRP!$C$21:$C$25&gt;=E3100),SRP!$D$21:$D$25)*(G3100/100)*(E3100/1000)),
IF(AND(C3100="Ready to Drink",D3100="RTD-One Pour Cocktail&gt;7%&lt;=14.5"),
SUM(LOOKUP(2,1/(SRP!$B$16:$B$20&lt;=E3100)/(SRP!$C$16:$C$20&gt;=E3100),SRP!$D$16:$D$20)*(G3100/100)*(E3100/1000)),
IF(C3100="Ready to Drink",
SUM(LOOKUP(2,1/(SRP!$B$11:$B$15&lt;=E3100)/(SRP!$C$11:$C$15&gt;=E3100),SRP!$D$11:$D$15)*(G3100/100)*(E3100/1000)),
0)))))),2)</f>
        <v>6.44</v>
      </c>
      <c r="L3100" s="173" t="str">
        <f t="shared" si="48"/>
        <v>Wine750</v>
      </c>
      <c r="M3100" s="154">
        <f>VLOOKUP(L3100,'Slope %'!C:D,2,0)</f>
        <v>0.1</v>
      </c>
    </row>
    <row r="3101" spans="1:13" x14ac:dyDescent="0.25">
      <c r="A3101" s="169">
        <v>44761</v>
      </c>
      <c r="B3101" s="170" t="s">
        <v>2571</v>
      </c>
      <c r="C3101" s="170" t="s">
        <v>24</v>
      </c>
      <c r="D3101" s="170" t="s">
        <v>68</v>
      </c>
      <c r="E3101" s="170">
        <v>750</v>
      </c>
      <c r="F3101" s="170">
        <v>12</v>
      </c>
      <c r="G3101" s="171">
        <v>14.9</v>
      </c>
      <c r="H3101" s="170" t="s">
        <v>32</v>
      </c>
      <c r="I3101" s="171">
        <v>22.99</v>
      </c>
      <c r="J3101" s="169">
        <v>1</v>
      </c>
      <c r="K3101" s="154" cm="1">
        <f t="array" ref="K3101">ROUND(
IF(C3101="Beer",
SUM(LOOKUP(2,1/(SRP!$B$8:$B$10&lt;=E3101)/(SRP!$C$8:$C$10&gt;=E3101),SRP!$D$8:$D$10)*(G3101/100)*(E3101/1000)),
IF(C3101="Spirits",
SUM(LOOKUP(2,1/(SRP!$B$2:$B$7&lt;=E3101)/(SRP!$C$2:$C$7&gt;=E3101),SRP!$D$2:$D$7)*(G3101/100)*(E3101/1000)),
IF(AND(C3101="Wine",D3101="Fortified Wines"),
SUM(LOOKUP(2,1/(SRP!$B$26:$B$29&lt;=E3101)/(SRP!$C$26:$C$29&gt;=E3101),SRP!$D$26:$D$29)*(G3101/100)*(E3101/1000)),
IF(C3101="Wine",
SUM(LOOKUP(2,1/(SRP!$B$21:$B$25&lt;=E3101)/(SRP!$C$21:$C$25&gt;=E3101),SRP!$D$21:$D$25)*(G3101/100)*(E3101/1000)),
IF(AND(C3101="Ready to Drink",D3101="RTD-One Pour Cocktail&gt;7%&lt;=14.5"),
SUM(LOOKUP(2,1/(SRP!$B$16:$B$20&lt;=E3101)/(SRP!$C$16:$C$20&gt;=E3101),SRP!$D$16:$D$20)*(G3101/100)*(E3101/1000)),
IF(C3101="Ready to Drink",
SUM(LOOKUP(2,1/(SRP!$B$11:$B$15&lt;=E3101)/(SRP!$C$11:$C$15&gt;=E3101),SRP!$D$11:$D$15)*(G3101/100)*(E3101/1000)),
0)))))),2)</f>
        <v>8.7200000000000006</v>
      </c>
      <c r="L3101" s="173" t="str">
        <f t="shared" si="48"/>
        <v>Wine750</v>
      </c>
      <c r="M3101" s="154">
        <f>VLOOKUP(L3101,'Slope %'!C:D,2,0)</f>
        <v>0.1</v>
      </c>
    </row>
    <row r="3102" spans="1:13" x14ac:dyDescent="0.25">
      <c r="A3102" s="169">
        <v>44765</v>
      </c>
      <c r="B3102" s="170" t="s">
        <v>2572</v>
      </c>
      <c r="C3102" s="170" t="s">
        <v>11</v>
      </c>
      <c r="D3102" s="170" t="s">
        <v>12</v>
      </c>
      <c r="E3102" s="170">
        <v>473</v>
      </c>
      <c r="F3102" s="170">
        <v>24</v>
      </c>
      <c r="G3102" s="171">
        <v>5</v>
      </c>
      <c r="H3102" s="170" t="s">
        <v>1422</v>
      </c>
      <c r="I3102" s="171">
        <v>3.95</v>
      </c>
      <c r="J3102" s="169">
        <v>1</v>
      </c>
      <c r="K3102" s="154" cm="1">
        <f t="array" ref="K3102">ROUND(
IF(C3102="Beer",
SUM(LOOKUP(2,1/(SRP!$B$8:$B$10&lt;=E3102)/(SRP!$C$8:$C$10&gt;=E3102),SRP!$D$8:$D$10)*(G3102/100)*(E3102/1000)),
IF(C3102="Spirits",
SUM(LOOKUP(2,1/(SRP!$B$2:$B$7&lt;=E3102)/(SRP!$C$2:$C$7&gt;=E3102),SRP!$D$2:$D$7)*(G3102/100)*(E3102/1000)),
IF(AND(C3102="Wine",D3102="Fortified Wines"),
SUM(LOOKUP(2,1/(SRP!$B$26:$B$29&lt;=E3102)/(SRP!$C$26:$C$29&gt;=E3102),SRP!$D$26:$D$29)*(G3102/100)*(E3102/1000)),
IF(C3102="Wine",
SUM(LOOKUP(2,1/(SRP!$B$21:$B$25&lt;=E3102)/(SRP!$C$21:$C$25&gt;=E3102),SRP!$D$21:$D$25)*(G3102/100)*(E3102/1000)),
IF(AND(C3102="Ready to Drink",D3102="RTD-One Pour Cocktail&gt;7%&lt;=14.5"),
SUM(LOOKUP(2,1/(SRP!$B$16:$B$20&lt;=E3102)/(SRP!$C$16:$C$20&gt;=E3102),SRP!$D$16:$D$20)*(G3102/100)*(E3102/1000)),
IF(C3102="Ready to Drink",
SUM(LOOKUP(2,1/(SRP!$B$11:$B$15&lt;=E3102)/(SRP!$C$11:$C$15&gt;=E3102),SRP!$D$11:$D$15)*(G3102/100)*(E3102/1000)),
0)))))),2)</f>
        <v>1.85</v>
      </c>
      <c r="L3102" s="173" t="str">
        <f t="shared" si="48"/>
        <v>Beer473</v>
      </c>
      <c r="M3102" s="154">
        <f>VLOOKUP(L3102,'Slope %'!C:D,2,0)</f>
        <v>0.12</v>
      </c>
    </row>
    <row r="3103" spans="1:13" x14ac:dyDescent="0.25">
      <c r="A3103" s="169">
        <v>44765</v>
      </c>
      <c r="B3103" s="170" t="s">
        <v>2572</v>
      </c>
      <c r="C3103" s="170" t="s">
        <v>11</v>
      </c>
      <c r="D3103" s="170" t="s">
        <v>12</v>
      </c>
      <c r="E3103" s="170">
        <v>473</v>
      </c>
      <c r="F3103" s="170">
        <v>24</v>
      </c>
      <c r="G3103" s="171">
        <v>5</v>
      </c>
      <c r="H3103" s="170" t="s">
        <v>1422</v>
      </c>
      <c r="I3103" s="171">
        <v>3.95</v>
      </c>
      <c r="J3103" s="169">
        <v>1</v>
      </c>
      <c r="K3103" s="154" cm="1">
        <f t="array" ref="K3103">ROUND(
IF(C3103="Beer",
SUM(LOOKUP(2,1/(SRP!$B$8:$B$10&lt;=E3103)/(SRP!$C$8:$C$10&gt;=E3103),SRP!$D$8:$D$10)*(G3103/100)*(E3103/1000)),
IF(C3103="Spirits",
SUM(LOOKUP(2,1/(SRP!$B$2:$B$7&lt;=E3103)/(SRP!$C$2:$C$7&gt;=E3103),SRP!$D$2:$D$7)*(G3103/100)*(E3103/1000)),
IF(AND(C3103="Wine",D3103="Fortified Wines"),
SUM(LOOKUP(2,1/(SRP!$B$26:$B$29&lt;=E3103)/(SRP!$C$26:$C$29&gt;=E3103),SRP!$D$26:$D$29)*(G3103/100)*(E3103/1000)),
IF(C3103="Wine",
SUM(LOOKUP(2,1/(SRP!$B$21:$B$25&lt;=E3103)/(SRP!$C$21:$C$25&gt;=E3103),SRP!$D$21:$D$25)*(G3103/100)*(E3103/1000)),
IF(AND(C3103="Ready to Drink",D3103="RTD-One Pour Cocktail&gt;7%&lt;=14.5"),
SUM(LOOKUP(2,1/(SRP!$B$16:$B$20&lt;=E3103)/(SRP!$C$16:$C$20&gt;=E3103),SRP!$D$16:$D$20)*(G3103/100)*(E3103/1000)),
IF(C3103="Ready to Drink",
SUM(LOOKUP(2,1/(SRP!$B$11:$B$15&lt;=E3103)/(SRP!$C$11:$C$15&gt;=E3103),SRP!$D$11:$D$15)*(G3103/100)*(E3103/1000)),
0)))))),2)</f>
        <v>1.85</v>
      </c>
      <c r="L3103" s="173" t="str">
        <f t="shared" si="48"/>
        <v>Beer473</v>
      </c>
      <c r="M3103" s="154">
        <f>VLOOKUP(L3103,'Slope %'!C:D,2,0)</f>
        <v>0.12</v>
      </c>
    </row>
    <row r="3104" spans="1:13" x14ac:dyDescent="0.25">
      <c r="A3104" s="169">
        <v>44779</v>
      </c>
      <c r="B3104" s="170" t="s">
        <v>2573</v>
      </c>
      <c r="C3104" s="170" t="s">
        <v>24</v>
      </c>
      <c r="D3104" s="170" t="s">
        <v>34</v>
      </c>
      <c r="E3104" s="170">
        <v>750</v>
      </c>
      <c r="F3104" s="170">
        <v>12</v>
      </c>
      <c r="G3104" s="171">
        <v>15.6</v>
      </c>
      <c r="H3104" s="170" t="s">
        <v>256</v>
      </c>
      <c r="I3104" s="171">
        <v>54.99</v>
      </c>
      <c r="J3104" s="169">
        <v>1</v>
      </c>
      <c r="K3104" s="154" cm="1">
        <f t="array" ref="K3104">ROUND(
IF(C3104="Beer",
SUM(LOOKUP(2,1/(SRP!$B$8:$B$10&lt;=E3104)/(SRP!$C$8:$C$10&gt;=E3104),SRP!$D$8:$D$10)*(G3104/100)*(E3104/1000)),
IF(C3104="Spirits",
SUM(LOOKUP(2,1/(SRP!$B$2:$B$7&lt;=E3104)/(SRP!$C$2:$C$7&gt;=E3104),SRP!$D$2:$D$7)*(G3104/100)*(E3104/1000)),
IF(AND(C3104="Wine",D3104="Fortified Wines"),
SUM(LOOKUP(2,1/(SRP!$B$26:$B$29&lt;=E3104)/(SRP!$C$26:$C$29&gt;=E3104),SRP!$D$26:$D$29)*(G3104/100)*(E3104/1000)),
IF(C3104="Wine",
SUM(LOOKUP(2,1/(SRP!$B$21:$B$25&lt;=E3104)/(SRP!$C$21:$C$25&gt;=E3104),SRP!$D$21:$D$25)*(G3104/100)*(E3104/1000)),
IF(AND(C3104="Ready to Drink",D3104="RTD-One Pour Cocktail&gt;7%&lt;=14.5"),
SUM(LOOKUP(2,1/(SRP!$B$16:$B$20&lt;=E3104)/(SRP!$C$16:$C$20&gt;=E3104),SRP!$D$16:$D$20)*(G3104/100)*(E3104/1000)),
IF(C3104="Ready to Drink",
SUM(LOOKUP(2,1/(SRP!$B$11:$B$15&lt;=E3104)/(SRP!$C$11:$C$15&gt;=E3104),SRP!$D$11:$D$15)*(G3104/100)*(E3104/1000)),
0)))))),2)</f>
        <v>9.1300000000000008</v>
      </c>
      <c r="L3104" s="173" t="str">
        <f t="shared" si="48"/>
        <v>Wine750</v>
      </c>
      <c r="M3104" s="154">
        <f>VLOOKUP(L3104,'Slope %'!C:D,2,0)</f>
        <v>0.1</v>
      </c>
    </row>
    <row r="3105" spans="1:13" x14ac:dyDescent="0.25">
      <c r="A3105" s="169">
        <v>44780</v>
      </c>
      <c r="B3105" s="170" t="s">
        <v>2574</v>
      </c>
      <c r="C3105" s="170" t="s">
        <v>24</v>
      </c>
      <c r="D3105" s="170" t="s">
        <v>68</v>
      </c>
      <c r="E3105" s="170">
        <v>750</v>
      </c>
      <c r="F3105" s="170">
        <v>6</v>
      </c>
      <c r="G3105" s="171">
        <v>15.1</v>
      </c>
      <c r="H3105" s="170" t="s">
        <v>64</v>
      </c>
      <c r="I3105" s="171">
        <v>119.99</v>
      </c>
      <c r="J3105" s="169">
        <v>1</v>
      </c>
      <c r="K3105" s="154" cm="1">
        <f t="array" ref="K3105">ROUND(
IF(C3105="Beer",
SUM(LOOKUP(2,1/(SRP!$B$8:$B$10&lt;=E3105)/(SRP!$C$8:$C$10&gt;=E3105),SRP!$D$8:$D$10)*(G3105/100)*(E3105/1000)),
IF(C3105="Spirits",
SUM(LOOKUP(2,1/(SRP!$B$2:$B$7&lt;=E3105)/(SRP!$C$2:$C$7&gt;=E3105),SRP!$D$2:$D$7)*(G3105/100)*(E3105/1000)),
IF(AND(C3105="Wine",D3105="Fortified Wines"),
SUM(LOOKUP(2,1/(SRP!$B$26:$B$29&lt;=E3105)/(SRP!$C$26:$C$29&gt;=E3105),SRP!$D$26:$D$29)*(G3105/100)*(E3105/1000)),
IF(C3105="Wine",
SUM(LOOKUP(2,1/(SRP!$B$21:$B$25&lt;=E3105)/(SRP!$C$21:$C$25&gt;=E3105),SRP!$D$21:$D$25)*(G3105/100)*(E3105/1000)),
IF(AND(C3105="Ready to Drink",D3105="RTD-One Pour Cocktail&gt;7%&lt;=14.5"),
SUM(LOOKUP(2,1/(SRP!$B$16:$B$20&lt;=E3105)/(SRP!$C$16:$C$20&gt;=E3105),SRP!$D$16:$D$20)*(G3105/100)*(E3105/1000)),
IF(C3105="Ready to Drink",
SUM(LOOKUP(2,1/(SRP!$B$11:$B$15&lt;=E3105)/(SRP!$C$11:$C$15&gt;=E3105),SRP!$D$11:$D$15)*(G3105/100)*(E3105/1000)),
0)))))),2)</f>
        <v>8.84</v>
      </c>
      <c r="L3105" s="173" t="str">
        <f t="shared" si="48"/>
        <v>Wine750</v>
      </c>
      <c r="M3105" s="154">
        <f>VLOOKUP(L3105,'Slope %'!C:D,2,0)</f>
        <v>0.1</v>
      </c>
    </row>
    <row r="3106" spans="1:13" x14ac:dyDescent="0.25">
      <c r="A3106" s="169">
        <v>44806</v>
      </c>
      <c r="B3106" s="170" t="s">
        <v>2575</v>
      </c>
      <c r="C3106" s="170" t="s">
        <v>15</v>
      </c>
      <c r="D3106" s="170" t="s">
        <v>19</v>
      </c>
      <c r="E3106" s="170">
        <v>1750</v>
      </c>
      <c r="F3106" s="170">
        <v>6</v>
      </c>
      <c r="G3106" s="171">
        <v>40</v>
      </c>
      <c r="H3106" s="170" t="s">
        <v>2576</v>
      </c>
      <c r="I3106" s="171">
        <v>54.65</v>
      </c>
      <c r="J3106" s="169">
        <v>1</v>
      </c>
      <c r="K3106" s="154" cm="1">
        <f t="array" ref="K3106">ROUND(
IF(C3106="Beer",
SUM(LOOKUP(2,1/(SRP!$B$8:$B$10&lt;=E3106)/(SRP!$C$8:$C$10&gt;=E3106),SRP!$D$8:$D$10)*(G3106/100)*(E3106/1000)),
IF(C3106="Spirits",
SUM(LOOKUP(2,1/(SRP!$B$2:$B$7&lt;=E3106)/(SRP!$C$2:$C$7&gt;=E3106),SRP!$D$2:$D$7)*(G3106/100)*(E3106/1000)),
IF(AND(C3106="Wine",D3106="Fortified Wines"),
SUM(LOOKUP(2,1/(SRP!$B$26:$B$29&lt;=E3106)/(SRP!$C$26:$C$29&gt;=E3106),SRP!$D$26:$D$29)*(G3106/100)*(E3106/1000)),
IF(C3106="Wine",
SUM(LOOKUP(2,1/(SRP!$B$21:$B$25&lt;=E3106)/(SRP!$C$21:$C$25&gt;=E3106),SRP!$D$21:$D$25)*(G3106/100)*(E3106/1000)),
IF(AND(C3106="Ready to Drink",D3106="RTD-One Pour Cocktail&gt;7%&lt;=14.5"),
SUM(LOOKUP(2,1/(SRP!$B$16:$B$20&lt;=E3106)/(SRP!$C$16:$C$20&gt;=E3106),SRP!$D$16:$D$20)*(G3106/100)*(E3106/1000)),
IF(C3106="Ready to Drink",
SUM(LOOKUP(2,1/(SRP!$B$11:$B$15&lt;=E3106)/(SRP!$C$11:$C$15&gt;=E3106),SRP!$D$11:$D$15)*(G3106/100)*(E3106/1000)),
0)))))),2)</f>
        <v>54.65</v>
      </c>
      <c r="L3106" s="173" t="str">
        <f t="shared" si="48"/>
        <v>Spirits1750</v>
      </c>
      <c r="M3106" s="154">
        <f>VLOOKUP(L3106,'Slope %'!C:D,2,0)</f>
        <v>0.03</v>
      </c>
    </row>
    <row r="3107" spans="1:13" x14ac:dyDescent="0.25">
      <c r="A3107" s="169">
        <v>44819</v>
      </c>
      <c r="B3107" s="170" t="s">
        <v>2577</v>
      </c>
      <c r="C3107" s="170" t="s">
        <v>11</v>
      </c>
      <c r="D3107" s="170" t="s">
        <v>211</v>
      </c>
      <c r="E3107" s="170">
        <v>355</v>
      </c>
      <c r="F3107" s="170">
        <v>24</v>
      </c>
      <c r="G3107" s="171">
        <v>4</v>
      </c>
      <c r="H3107" s="170" t="s">
        <v>2364</v>
      </c>
      <c r="I3107" s="171">
        <v>3.49</v>
      </c>
      <c r="J3107" s="169">
        <v>1</v>
      </c>
      <c r="K3107" s="154" cm="1">
        <f t="array" ref="K3107">ROUND(
IF(C3107="Beer",
SUM(LOOKUP(2,1/(SRP!$B$8:$B$10&lt;=E3107)/(SRP!$C$8:$C$10&gt;=E3107),SRP!$D$8:$D$10)*(G3107/100)*(E3107/1000)),
IF(C3107="Spirits",
SUM(LOOKUP(2,1/(SRP!$B$2:$B$7&lt;=E3107)/(SRP!$C$2:$C$7&gt;=E3107),SRP!$D$2:$D$7)*(G3107/100)*(E3107/1000)),
IF(AND(C3107="Wine",D3107="Fortified Wines"),
SUM(LOOKUP(2,1/(SRP!$B$26:$B$29&lt;=E3107)/(SRP!$C$26:$C$29&gt;=E3107),SRP!$D$26:$D$29)*(G3107/100)*(E3107/1000)),
IF(C3107="Wine",
SUM(LOOKUP(2,1/(SRP!$B$21:$B$25&lt;=E3107)/(SRP!$C$21:$C$25&gt;=E3107),SRP!$D$21:$D$25)*(G3107/100)*(E3107/1000)),
IF(AND(C3107="Ready to Drink",D3107="RTD-One Pour Cocktail&gt;7%&lt;=14.5"),
SUM(LOOKUP(2,1/(SRP!$B$16:$B$20&lt;=E3107)/(SRP!$C$16:$C$20&gt;=E3107),SRP!$D$16:$D$20)*(G3107/100)*(E3107/1000)),
IF(C3107="Ready to Drink",
SUM(LOOKUP(2,1/(SRP!$B$11:$B$15&lt;=E3107)/(SRP!$C$11:$C$15&gt;=E3107),SRP!$D$11:$D$15)*(G3107/100)*(E3107/1000)),
0)))))),2)</f>
        <v>1.1100000000000001</v>
      </c>
      <c r="L3107" s="173" t="str">
        <f t="shared" si="48"/>
        <v>Beer355</v>
      </c>
      <c r="M3107" s="154">
        <f>VLOOKUP(L3107,'Slope %'!C:D,2,0)</f>
        <v>0.12</v>
      </c>
    </row>
    <row r="3108" spans="1:13" x14ac:dyDescent="0.25">
      <c r="A3108" s="169">
        <v>44819</v>
      </c>
      <c r="B3108" s="170" t="s">
        <v>2577</v>
      </c>
      <c r="C3108" s="170" t="s">
        <v>11</v>
      </c>
      <c r="D3108" s="170" t="s">
        <v>211</v>
      </c>
      <c r="E3108" s="170">
        <v>355</v>
      </c>
      <c r="F3108" s="170">
        <v>24</v>
      </c>
      <c r="G3108" s="171">
        <v>4</v>
      </c>
      <c r="H3108" s="170" t="s">
        <v>2364</v>
      </c>
      <c r="I3108" s="171">
        <v>3.49</v>
      </c>
      <c r="J3108" s="169">
        <v>1</v>
      </c>
      <c r="K3108" s="154" cm="1">
        <f t="array" ref="K3108">ROUND(
IF(C3108="Beer",
SUM(LOOKUP(2,1/(SRP!$B$8:$B$10&lt;=E3108)/(SRP!$C$8:$C$10&gt;=E3108),SRP!$D$8:$D$10)*(G3108/100)*(E3108/1000)),
IF(C3108="Spirits",
SUM(LOOKUP(2,1/(SRP!$B$2:$B$7&lt;=E3108)/(SRP!$C$2:$C$7&gt;=E3108),SRP!$D$2:$D$7)*(G3108/100)*(E3108/1000)),
IF(AND(C3108="Wine",D3108="Fortified Wines"),
SUM(LOOKUP(2,1/(SRP!$B$26:$B$29&lt;=E3108)/(SRP!$C$26:$C$29&gt;=E3108),SRP!$D$26:$D$29)*(G3108/100)*(E3108/1000)),
IF(C3108="Wine",
SUM(LOOKUP(2,1/(SRP!$B$21:$B$25&lt;=E3108)/(SRP!$C$21:$C$25&gt;=E3108),SRP!$D$21:$D$25)*(G3108/100)*(E3108/1000)),
IF(AND(C3108="Ready to Drink",D3108="RTD-One Pour Cocktail&gt;7%&lt;=14.5"),
SUM(LOOKUP(2,1/(SRP!$B$16:$B$20&lt;=E3108)/(SRP!$C$16:$C$20&gt;=E3108),SRP!$D$16:$D$20)*(G3108/100)*(E3108/1000)),
IF(C3108="Ready to Drink",
SUM(LOOKUP(2,1/(SRP!$B$11:$B$15&lt;=E3108)/(SRP!$C$11:$C$15&gt;=E3108),SRP!$D$11:$D$15)*(G3108/100)*(E3108/1000)),
0)))))),2)</f>
        <v>1.1100000000000001</v>
      </c>
      <c r="L3108" s="173" t="str">
        <f t="shared" si="48"/>
        <v>Beer355</v>
      </c>
      <c r="M3108" s="154">
        <f>VLOOKUP(L3108,'Slope %'!C:D,2,0)</f>
        <v>0.12</v>
      </c>
    </row>
    <row r="3109" spans="1:13" x14ac:dyDescent="0.25">
      <c r="A3109" s="169">
        <v>44843</v>
      </c>
      <c r="B3109" s="170" t="s">
        <v>2578</v>
      </c>
      <c r="C3109" s="170" t="s">
        <v>24</v>
      </c>
      <c r="D3109" s="170" t="s">
        <v>34</v>
      </c>
      <c r="E3109" s="170">
        <v>750</v>
      </c>
      <c r="F3109" s="170">
        <v>12</v>
      </c>
      <c r="G3109" s="171">
        <v>15.5</v>
      </c>
      <c r="H3109" s="170" t="s">
        <v>128</v>
      </c>
      <c r="I3109" s="171">
        <v>71.989999999999995</v>
      </c>
      <c r="J3109" s="169">
        <v>1</v>
      </c>
      <c r="K3109" s="154" cm="1">
        <f t="array" ref="K3109">ROUND(
IF(C3109="Beer",
SUM(LOOKUP(2,1/(SRP!$B$8:$B$10&lt;=E3109)/(SRP!$C$8:$C$10&gt;=E3109),SRP!$D$8:$D$10)*(G3109/100)*(E3109/1000)),
IF(C3109="Spirits",
SUM(LOOKUP(2,1/(SRP!$B$2:$B$7&lt;=E3109)/(SRP!$C$2:$C$7&gt;=E3109),SRP!$D$2:$D$7)*(G3109/100)*(E3109/1000)),
IF(AND(C3109="Wine",D3109="Fortified Wines"),
SUM(LOOKUP(2,1/(SRP!$B$26:$B$29&lt;=E3109)/(SRP!$C$26:$C$29&gt;=E3109),SRP!$D$26:$D$29)*(G3109/100)*(E3109/1000)),
IF(C3109="Wine",
SUM(LOOKUP(2,1/(SRP!$B$21:$B$25&lt;=E3109)/(SRP!$C$21:$C$25&gt;=E3109),SRP!$D$21:$D$25)*(G3109/100)*(E3109/1000)),
IF(AND(C3109="Ready to Drink",D3109="RTD-One Pour Cocktail&gt;7%&lt;=14.5"),
SUM(LOOKUP(2,1/(SRP!$B$16:$B$20&lt;=E3109)/(SRP!$C$16:$C$20&gt;=E3109),SRP!$D$16:$D$20)*(G3109/100)*(E3109/1000)),
IF(C3109="Ready to Drink",
SUM(LOOKUP(2,1/(SRP!$B$11:$B$15&lt;=E3109)/(SRP!$C$11:$C$15&gt;=E3109),SRP!$D$11:$D$15)*(G3109/100)*(E3109/1000)),
0)))))),2)</f>
        <v>9.08</v>
      </c>
      <c r="L3109" s="173" t="str">
        <f t="shared" si="48"/>
        <v>Wine750</v>
      </c>
      <c r="M3109" s="154">
        <f>VLOOKUP(L3109,'Slope %'!C:D,2,0)</f>
        <v>0.1</v>
      </c>
    </row>
    <row r="3110" spans="1:13" x14ac:dyDescent="0.25">
      <c r="A3110" s="169">
        <v>44845</v>
      </c>
      <c r="B3110" s="170" t="s">
        <v>2579</v>
      </c>
      <c r="C3110" s="170" t="s">
        <v>263</v>
      </c>
      <c r="D3110" s="170" t="s">
        <v>264</v>
      </c>
      <c r="E3110" s="170">
        <v>30000</v>
      </c>
      <c r="F3110" s="170">
        <v>1</v>
      </c>
      <c r="G3110" s="171">
        <v>4.5</v>
      </c>
      <c r="H3110" s="170" t="s">
        <v>1324</v>
      </c>
      <c r="I3110" s="171">
        <v>169.96</v>
      </c>
      <c r="J3110" s="169">
        <v>1</v>
      </c>
      <c r="K3110" s="154" cm="1">
        <f t="array" ref="K3110">ROUND(
IF(C3110="Beer",
SUM(LOOKUP(2,1/(SRP!$B$8:$B$10&lt;=E3110)/(SRP!$C$8:$C$10&gt;=E3110),SRP!$D$8:$D$10)*(G3110/100)*(E3110/1000)),
IF(C3110="Spirits",
SUM(LOOKUP(2,1/(SRP!$B$2:$B$7&lt;=E3110)/(SRP!$C$2:$C$7&gt;=E3110),SRP!$D$2:$D$7)*(G3110/100)*(E3110/1000)),
IF(AND(C3110="Wine",D3110="Fortified Wines"),
SUM(LOOKUP(2,1/(SRP!$B$26:$B$29&lt;=E3110)/(SRP!$C$26:$C$29&gt;=E3110),SRP!$D$26:$D$29)*(G3110/100)*(E3110/1000)),
IF(C3110="Wine",
SUM(LOOKUP(2,1/(SRP!$B$21:$B$25&lt;=E3110)/(SRP!$C$21:$C$25&gt;=E3110),SRP!$D$21:$D$25)*(G3110/100)*(E3110/1000)),
IF(AND(C3110="Ready to Drink",D3110="RTD-One Pour Cocktail&gt;7%&lt;=14.5"),
SUM(LOOKUP(2,1/(SRP!$B$16:$B$20&lt;=E3110)/(SRP!$C$16:$C$20&gt;=E3110),SRP!$D$16:$D$20)*(G3110/100)*(E3110/1000)),
IF(C3110="Ready to Drink",
SUM(LOOKUP(2,1/(SRP!$B$11:$B$15&lt;=E3110)/(SRP!$C$11:$C$15&gt;=E3110),SRP!$D$11:$D$15)*(G3110/100)*(E3110/1000)),
0)))))),2)</f>
        <v>105.39</v>
      </c>
      <c r="L3110" s="173" t="str">
        <f t="shared" si="48"/>
        <v>Ready to Drink30000</v>
      </c>
      <c r="M3110" s="154" t="e">
        <f>VLOOKUP(L3110,'Slope %'!C:D,2,0)</f>
        <v>#N/A</v>
      </c>
    </row>
    <row r="3111" spans="1:13" x14ac:dyDescent="0.25">
      <c r="A3111" s="169">
        <v>44845</v>
      </c>
      <c r="B3111" s="170" t="s">
        <v>2579</v>
      </c>
      <c r="C3111" s="170" t="s">
        <v>263</v>
      </c>
      <c r="D3111" s="170" t="s">
        <v>264</v>
      </c>
      <c r="E3111" s="170">
        <v>30000</v>
      </c>
      <c r="F3111" s="170">
        <v>1</v>
      </c>
      <c r="G3111" s="171">
        <v>4.5</v>
      </c>
      <c r="H3111" s="170" t="s">
        <v>1324</v>
      </c>
      <c r="I3111" s="171">
        <v>169.96</v>
      </c>
      <c r="J3111" s="169">
        <v>1</v>
      </c>
      <c r="K3111" s="154" cm="1">
        <f t="array" ref="K3111">ROUND(
IF(C3111="Beer",
SUM(LOOKUP(2,1/(SRP!$B$8:$B$10&lt;=E3111)/(SRP!$C$8:$C$10&gt;=E3111),SRP!$D$8:$D$10)*(G3111/100)*(E3111/1000)),
IF(C3111="Spirits",
SUM(LOOKUP(2,1/(SRP!$B$2:$B$7&lt;=E3111)/(SRP!$C$2:$C$7&gt;=E3111),SRP!$D$2:$D$7)*(G3111/100)*(E3111/1000)),
IF(AND(C3111="Wine",D3111="Fortified Wines"),
SUM(LOOKUP(2,1/(SRP!$B$26:$B$29&lt;=E3111)/(SRP!$C$26:$C$29&gt;=E3111),SRP!$D$26:$D$29)*(G3111/100)*(E3111/1000)),
IF(C3111="Wine",
SUM(LOOKUP(2,1/(SRP!$B$21:$B$25&lt;=E3111)/(SRP!$C$21:$C$25&gt;=E3111),SRP!$D$21:$D$25)*(G3111/100)*(E3111/1000)),
IF(AND(C3111="Ready to Drink",D3111="RTD-One Pour Cocktail&gt;7%&lt;=14.5"),
SUM(LOOKUP(2,1/(SRP!$B$16:$B$20&lt;=E3111)/(SRP!$C$16:$C$20&gt;=E3111),SRP!$D$16:$D$20)*(G3111/100)*(E3111/1000)),
IF(C3111="Ready to Drink",
SUM(LOOKUP(2,1/(SRP!$B$11:$B$15&lt;=E3111)/(SRP!$C$11:$C$15&gt;=E3111),SRP!$D$11:$D$15)*(G3111/100)*(E3111/1000)),
0)))))),2)</f>
        <v>105.39</v>
      </c>
      <c r="L3111" s="173" t="str">
        <f t="shared" si="48"/>
        <v>Ready to Drink30000</v>
      </c>
      <c r="M3111" s="154" t="e">
        <f>VLOOKUP(L3111,'Slope %'!C:D,2,0)</f>
        <v>#N/A</v>
      </c>
    </row>
    <row r="3112" spans="1:13" x14ac:dyDescent="0.25">
      <c r="A3112" s="169">
        <v>44853</v>
      </c>
      <c r="B3112" s="170" t="s">
        <v>2580</v>
      </c>
      <c r="C3112" s="170" t="s">
        <v>11</v>
      </c>
      <c r="D3112" s="170" t="s">
        <v>303</v>
      </c>
      <c r="E3112" s="170">
        <v>473</v>
      </c>
      <c r="F3112" s="170">
        <v>24</v>
      </c>
      <c r="G3112" s="171">
        <v>6.5</v>
      </c>
      <c r="H3112" s="170" t="s">
        <v>1764</v>
      </c>
      <c r="I3112" s="171">
        <v>3.99</v>
      </c>
      <c r="J3112" s="169">
        <v>1</v>
      </c>
      <c r="K3112" s="154" cm="1">
        <f t="array" ref="K3112">ROUND(
IF(C3112="Beer",
SUM(LOOKUP(2,1/(SRP!$B$8:$B$10&lt;=E3112)/(SRP!$C$8:$C$10&gt;=E3112),SRP!$D$8:$D$10)*(G3112/100)*(E3112/1000)),
IF(C3112="Spirits",
SUM(LOOKUP(2,1/(SRP!$B$2:$B$7&lt;=E3112)/(SRP!$C$2:$C$7&gt;=E3112),SRP!$D$2:$D$7)*(G3112/100)*(E3112/1000)),
IF(AND(C3112="Wine",D3112="Fortified Wines"),
SUM(LOOKUP(2,1/(SRP!$B$26:$B$29&lt;=E3112)/(SRP!$C$26:$C$29&gt;=E3112),SRP!$D$26:$D$29)*(G3112/100)*(E3112/1000)),
IF(C3112="Wine",
SUM(LOOKUP(2,1/(SRP!$B$21:$B$25&lt;=E3112)/(SRP!$C$21:$C$25&gt;=E3112),SRP!$D$21:$D$25)*(G3112/100)*(E3112/1000)),
IF(AND(C3112="Ready to Drink",D3112="RTD-One Pour Cocktail&gt;7%&lt;=14.5"),
SUM(LOOKUP(2,1/(SRP!$B$16:$B$20&lt;=E3112)/(SRP!$C$16:$C$20&gt;=E3112),SRP!$D$16:$D$20)*(G3112/100)*(E3112/1000)),
IF(C3112="Ready to Drink",
SUM(LOOKUP(2,1/(SRP!$B$11:$B$15&lt;=E3112)/(SRP!$C$11:$C$15&gt;=E3112),SRP!$D$11:$D$15)*(G3112/100)*(E3112/1000)),
0)))))),2)</f>
        <v>2.4</v>
      </c>
      <c r="L3112" s="173" t="str">
        <f t="shared" si="48"/>
        <v>Beer473</v>
      </c>
      <c r="M3112" s="154">
        <f>VLOOKUP(L3112,'Slope %'!C:D,2,0)</f>
        <v>0.12</v>
      </c>
    </row>
    <row r="3113" spans="1:13" x14ac:dyDescent="0.25">
      <c r="A3113" s="169">
        <v>44853</v>
      </c>
      <c r="B3113" s="170" t="s">
        <v>2580</v>
      </c>
      <c r="C3113" s="170" t="s">
        <v>11</v>
      </c>
      <c r="D3113" s="170" t="s">
        <v>303</v>
      </c>
      <c r="E3113" s="170">
        <v>473</v>
      </c>
      <c r="F3113" s="170">
        <v>24</v>
      </c>
      <c r="G3113" s="171">
        <v>6.5</v>
      </c>
      <c r="H3113" s="170" t="s">
        <v>1764</v>
      </c>
      <c r="I3113" s="171">
        <v>3.99</v>
      </c>
      <c r="J3113" s="169">
        <v>1</v>
      </c>
      <c r="K3113" s="154" cm="1">
        <f t="array" ref="K3113">ROUND(
IF(C3113="Beer",
SUM(LOOKUP(2,1/(SRP!$B$8:$B$10&lt;=E3113)/(SRP!$C$8:$C$10&gt;=E3113),SRP!$D$8:$D$10)*(G3113/100)*(E3113/1000)),
IF(C3113="Spirits",
SUM(LOOKUP(2,1/(SRP!$B$2:$B$7&lt;=E3113)/(SRP!$C$2:$C$7&gt;=E3113),SRP!$D$2:$D$7)*(G3113/100)*(E3113/1000)),
IF(AND(C3113="Wine",D3113="Fortified Wines"),
SUM(LOOKUP(2,1/(SRP!$B$26:$B$29&lt;=E3113)/(SRP!$C$26:$C$29&gt;=E3113),SRP!$D$26:$D$29)*(G3113/100)*(E3113/1000)),
IF(C3113="Wine",
SUM(LOOKUP(2,1/(SRP!$B$21:$B$25&lt;=E3113)/(SRP!$C$21:$C$25&gt;=E3113),SRP!$D$21:$D$25)*(G3113/100)*(E3113/1000)),
IF(AND(C3113="Ready to Drink",D3113="RTD-One Pour Cocktail&gt;7%&lt;=14.5"),
SUM(LOOKUP(2,1/(SRP!$B$16:$B$20&lt;=E3113)/(SRP!$C$16:$C$20&gt;=E3113),SRP!$D$16:$D$20)*(G3113/100)*(E3113/1000)),
IF(C3113="Ready to Drink",
SUM(LOOKUP(2,1/(SRP!$B$11:$B$15&lt;=E3113)/(SRP!$C$11:$C$15&gt;=E3113),SRP!$D$11:$D$15)*(G3113/100)*(E3113/1000)),
0)))))),2)</f>
        <v>2.4</v>
      </c>
      <c r="L3113" s="173" t="str">
        <f t="shared" si="48"/>
        <v>Beer473</v>
      </c>
      <c r="M3113" s="154">
        <f>VLOOKUP(L3113,'Slope %'!C:D,2,0)</f>
        <v>0.12</v>
      </c>
    </row>
    <row r="3114" spans="1:13" x14ac:dyDescent="0.25">
      <c r="A3114" s="169">
        <v>44868</v>
      </c>
      <c r="B3114" s="170" t="s">
        <v>2581</v>
      </c>
      <c r="C3114" s="170" t="s">
        <v>11</v>
      </c>
      <c r="D3114" s="170" t="s">
        <v>12</v>
      </c>
      <c r="E3114" s="170">
        <v>473</v>
      </c>
      <c r="F3114" s="170">
        <v>24</v>
      </c>
      <c r="G3114" s="171">
        <v>4.8</v>
      </c>
      <c r="H3114" s="170" t="s">
        <v>1324</v>
      </c>
      <c r="I3114" s="171">
        <v>3.5</v>
      </c>
      <c r="J3114" s="169">
        <v>1</v>
      </c>
      <c r="K3114" s="154" cm="1">
        <f t="array" ref="K3114">ROUND(
IF(C3114="Beer",
SUM(LOOKUP(2,1/(SRP!$B$8:$B$10&lt;=E3114)/(SRP!$C$8:$C$10&gt;=E3114),SRP!$D$8:$D$10)*(G3114/100)*(E3114/1000)),
IF(C3114="Spirits",
SUM(LOOKUP(2,1/(SRP!$B$2:$B$7&lt;=E3114)/(SRP!$C$2:$C$7&gt;=E3114),SRP!$D$2:$D$7)*(G3114/100)*(E3114/1000)),
IF(AND(C3114="Wine",D3114="Fortified Wines"),
SUM(LOOKUP(2,1/(SRP!$B$26:$B$29&lt;=E3114)/(SRP!$C$26:$C$29&gt;=E3114),SRP!$D$26:$D$29)*(G3114/100)*(E3114/1000)),
IF(C3114="Wine",
SUM(LOOKUP(2,1/(SRP!$B$21:$B$25&lt;=E3114)/(SRP!$C$21:$C$25&gt;=E3114),SRP!$D$21:$D$25)*(G3114/100)*(E3114/1000)),
IF(AND(C3114="Ready to Drink",D3114="RTD-One Pour Cocktail&gt;7%&lt;=14.5"),
SUM(LOOKUP(2,1/(SRP!$B$16:$B$20&lt;=E3114)/(SRP!$C$16:$C$20&gt;=E3114),SRP!$D$16:$D$20)*(G3114/100)*(E3114/1000)),
IF(C3114="Ready to Drink",
SUM(LOOKUP(2,1/(SRP!$B$11:$B$15&lt;=E3114)/(SRP!$C$11:$C$15&gt;=E3114),SRP!$D$11:$D$15)*(G3114/100)*(E3114/1000)),
0)))))),2)</f>
        <v>1.77</v>
      </c>
      <c r="L3114" s="173" t="str">
        <f t="shared" si="48"/>
        <v>Beer473</v>
      </c>
      <c r="M3114" s="154">
        <f>VLOOKUP(L3114,'Slope %'!C:D,2,0)</f>
        <v>0.12</v>
      </c>
    </row>
    <row r="3115" spans="1:13" x14ac:dyDescent="0.25">
      <c r="A3115" s="169">
        <v>44868</v>
      </c>
      <c r="B3115" s="170" t="s">
        <v>2581</v>
      </c>
      <c r="C3115" s="170" t="s">
        <v>11</v>
      </c>
      <c r="D3115" s="170" t="s">
        <v>12</v>
      </c>
      <c r="E3115" s="170">
        <v>473</v>
      </c>
      <c r="F3115" s="170">
        <v>24</v>
      </c>
      <c r="G3115" s="171">
        <v>4.8</v>
      </c>
      <c r="H3115" s="170" t="s">
        <v>1324</v>
      </c>
      <c r="I3115" s="171">
        <v>3.5</v>
      </c>
      <c r="J3115" s="169">
        <v>1</v>
      </c>
      <c r="K3115" s="154" cm="1">
        <f t="array" ref="K3115">ROUND(
IF(C3115="Beer",
SUM(LOOKUP(2,1/(SRP!$B$8:$B$10&lt;=E3115)/(SRP!$C$8:$C$10&gt;=E3115),SRP!$D$8:$D$10)*(G3115/100)*(E3115/1000)),
IF(C3115="Spirits",
SUM(LOOKUP(2,1/(SRP!$B$2:$B$7&lt;=E3115)/(SRP!$C$2:$C$7&gt;=E3115),SRP!$D$2:$D$7)*(G3115/100)*(E3115/1000)),
IF(AND(C3115="Wine",D3115="Fortified Wines"),
SUM(LOOKUP(2,1/(SRP!$B$26:$B$29&lt;=E3115)/(SRP!$C$26:$C$29&gt;=E3115),SRP!$D$26:$D$29)*(G3115/100)*(E3115/1000)),
IF(C3115="Wine",
SUM(LOOKUP(2,1/(SRP!$B$21:$B$25&lt;=E3115)/(SRP!$C$21:$C$25&gt;=E3115),SRP!$D$21:$D$25)*(G3115/100)*(E3115/1000)),
IF(AND(C3115="Ready to Drink",D3115="RTD-One Pour Cocktail&gt;7%&lt;=14.5"),
SUM(LOOKUP(2,1/(SRP!$B$16:$B$20&lt;=E3115)/(SRP!$C$16:$C$20&gt;=E3115),SRP!$D$16:$D$20)*(G3115/100)*(E3115/1000)),
IF(C3115="Ready to Drink",
SUM(LOOKUP(2,1/(SRP!$B$11:$B$15&lt;=E3115)/(SRP!$C$11:$C$15&gt;=E3115),SRP!$D$11:$D$15)*(G3115/100)*(E3115/1000)),
0)))))),2)</f>
        <v>1.77</v>
      </c>
      <c r="L3115" s="173" t="str">
        <f t="shared" si="48"/>
        <v>Beer473</v>
      </c>
      <c r="M3115" s="154">
        <f>VLOOKUP(L3115,'Slope %'!C:D,2,0)</f>
        <v>0.12</v>
      </c>
    </row>
    <row r="3116" spans="1:13" x14ac:dyDescent="0.25">
      <c r="A3116" s="169">
        <v>44871</v>
      </c>
      <c r="B3116" s="170" t="s">
        <v>2582</v>
      </c>
      <c r="C3116" s="170" t="s">
        <v>11</v>
      </c>
      <c r="D3116" s="170" t="s">
        <v>12</v>
      </c>
      <c r="E3116" s="170">
        <v>473</v>
      </c>
      <c r="F3116" s="170">
        <v>24</v>
      </c>
      <c r="G3116" s="171">
        <v>5.0999999999999996</v>
      </c>
      <c r="H3116" s="170" t="s">
        <v>1053</v>
      </c>
      <c r="I3116" s="171">
        <v>4.2</v>
      </c>
      <c r="J3116" s="169">
        <v>1</v>
      </c>
      <c r="K3116" s="154" cm="1">
        <f t="array" ref="K3116">ROUND(
IF(C3116="Beer",
SUM(LOOKUP(2,1/(SRP!$B$8:$B$10&lt;=E3116)/(SRP!$C$8:$C$10&gt;=E3116),SRP!$D$8:$D$10)*(G3116/100)*(E3116/1000)),
IF(C3116="Spirits",
SUM(LOOKUP(2,1/(SRP!$B$2:$B$7&lt;=E3116)/(SRP!$C$2:$C$7&gt;=E3116),SRP!$D$2:$D$7)*(G3116/100)*(E3116/1000)),
IF(AND(C3116="Wine",D3116="Fortified Wines"),
SUM(LOOKUP(2,1/(SRP!$B$26:$B$29&lt;=E3116)/(SRP!$C$26:$C$29&gt;=E3116),SRP!$D$26:$D$29)*(G3116/100)*(E3116/1000)),
IF(C3116="Wine",
SUM(LOOKUP(2,1/(SRP!$B$21:$B$25&lt;=E3116)/(SRP!$C$21:$C$25&gt;=E3116),SRP!$D$21:$D$25)*(G3116/100)*(E3116/1000)),
IF(AND(C3116="Ready to Drink",D3116="RTD-One Pour Cocktail&gt;7%&lt;=14.5"),
SUM(LOOKUP(2,1/(SRP!$B$16:$B$20&lt;=E3116)/(SRP!$C$16:$C$20&gt;=E3116),SRP!$D$16:$D$20)*(G3116/100)*(E3116/1000)),
IF(C3116="Ready to Drink",
SUM(LOOKUP(2,1/(SRP!$B$11:$B$15&lt;=E3116)/(SRP!$C$11:$C$15&gt;=E3116),SRP!$D$11:$D$15)*(G3116/100)*(E3116/1000)),
0)))))),2)</f>
        <v>1.88</v>
      </c>
      <c r="L3116" s="173" t="str">
        <f t="shared" si="48"/>
        <v>Beer473</v>
      </c>
      <c r="M3116" s="154">
        <f>VLOOKUP(L3116,'Slope %'!C:D,2,0)</f>
        <v>0.12</v>
      </c>
    </row>
    <row r="3117" spans="1:13" x14ac:dyDescent="0.25">
      <c r="A3117" s="169">
        <v>44871</v>
      </c>
      <c r="B3117" s="170" t="s">
        <v>2582</v>
      </c>
      <c r="C3117" s="170" t="s">
        <v>11</v>
      </c>
      <c r="D3117" s="170" t="s">
        <v>12</v>
      </c>
      <c r="E3117" s="170">
        <v>473</v>
      </c>
      <c r="F3117" s="170">
        <v>24</v>
      </c>
      <c r="G3117" s="171">
        <v>5.0999999999999996</v>
      </c>
      <c r="H3117" s="170" t="s">
        <v>1053</v>
      </c>
      <c r="I3117" s="171">
        <v>4.2</v>
      </c>
      <c r="J3117" s="169">
        <v>1</v>
      </c>
      <c r="K3117" s="154" cm="1">
        <f t="array" ref="K3117">ROUND(
IF(C3117="Beer",
SUM(LOOKUP(2,1/(SRP!$B$8:$B$10&lt;=E3117)/(SRP!$C$8:$C$10&gt;=E3117),SRP!$D$8:$D$10)*(G3117/100)*(E3117/1000)),
IF(C3117="Spirits",
SUM(LOOKUP(2,1/(SRP!$B$2:$B$7&lt;=E3117)/(SRP!$C$2:$C$7&gt;=E3117),SRP!$D$2:$D$7)*(G3117/100)*(E3117/1000)),
IF(AND(C3117="Wine",D3117="Fortified Wines"),
SUM(LOOKUP(2,1/(SRP!$B$26:$B$29&lt;=E3117)/(SRP!$C$26:$C$29&gt;=E3117),SRP!$D$26:$D$29)*(G3117/100)*(E3117/1000)),
IF(C3117="Wine",
SUM(LOOKUP(2,1/(SRP!$B$21:$B$25&lt;=E3117)/(SRP!$C$21:$C$25&gt;=E3117),SRP!$D$21:$D$25)*(G3117/100)*(E3117/1000)),
IF(AND(C3117="Ready to Drink",D3117="RTD-One Pour Cocktail&gt;7%&lt;=14.5"),
SUM(LOOKUP(2,1/(SRP!$B$16:$B$20&lt;=E3117)/(SRP!$C$16:$C$20&gt;=E3117),SRP!$D$16:$D$20)*(G3117/100)*(E3117/1000)),
IF(C3117="Ready to Drink",
SUM(LOOKUP(2,1/(SRP!$B$11:$B$15&lt;=E3117)/(SRP!$C$11:$C$15&gt;=E3117),SRP!$D$11:$D$15)*(G3117/100)*(E3117/1000)),
0)))))),2)</f>
        <v>1.88</v>
      </c>
      <c r="L3117" s="173" t="str">
        <f t="shared" si="48"/>
        <v>Beer473</v>
      </c>
      <c r="M3117" s="154">
        <f>VLOOKUP(L3117,'Slope %'!C:D,2,0)</f>
        <v>0.12</v>
      </c>
    </row>
    <row r="3118" spans="1:13" x14ac:dyDescent="0.25">
      <c r="A3118" s="169">
        <v>44872</v>
      </c>
      <c r="B3118" s="170" t="s">
        <v>133</v>
      </c>
      <c r="C3118" s="170" t="s">
        <v>15</v>
      </c>
      <c r="D3118" s="170" t="s">
        <v>134</v>
      </c>
      <c r="E3118" s="170">
        <v>375</v>
      </c>
      <c r="F3118" s="170">
        <v>12</v>
      </c>
      <c r="G3118" s="171">
        <v>40</v>
      </c>
      <c r="H3118" s="170" t="s">
        <v>123</v>
      </c>
      <c r="I3118" s="171">
        <v>34.99</v>
      </c>
      <c r="J3118" s="169">
        <v>1</v>
      </c>
      <c r="K3118" s="154" cm="1">
        <f t="array" ref="K3118">ROUND(
IF(C3118="Beer",
SUM(LOOKUP(2,1/(SRP!$B$8:$B$10&lt;=E3118)/(SRP!$C$8:$C$10&gt;=E3118),SRP!$D$8:$D$10)*(G3118/100)*(E3118/1000)),
IF(C3118="Spirits",
SUM(LOOKUP(2,1/(SRP!$B$2:$B$7&lt;=E3118)/(SRP!$C$2:$C$7&gt;=E3118),SRP!$D$2:$D$7)*(G3118/100)*(E3118/1000)),
IF(AND(C3118="Wine",D3118="Fortified Wines"),
SUM(LOOKUP(2,1/(SRP!$B$26:$B$29&lt;=E3118)/(SRP!$C$26:$C$29&gt;=E3118),SRP!$D$26:$D$29)*(G3118/100)*(E3118/1000)),
IF(C3118="Wine",
SUM(LOOKUP(2,1/(SRP!$B$21:$B$25&lt;=E3118)/(SRP!$C$21:$C$25&gt;=E3118),SRP!$D$21:$D$25)*(G3118/100)*(E3118/1000)),
IF(AND(C3118="Ready to Drink",D3118="RTD-One Pour Cocktail&gt;7%&lt;=14.5"),
SUM(LOOKUP(2,1/(SRP!$B$16:$B$20&lt;=E3118)/(SRP!$C$16:$C$20&gt;=E3118),SRP!$D$16:$D$20)*(G3118/100)*(E3118/1000)),
IF(C3118="Ready to Drink",
SUM(LOOKUP(2,1/(SRP!$B$11:$B$15&lt;=E3118)/(SRP!$C$11:$C$15&gt;=E3118),SRP!$D$11:$D$15)*(G3118/100)*(E3118/1000)),
0)))))),2)</f>
        <v>13.3</v>
      </c>
      <c r="L3118" s="173" t="str">
        <f t="shared" si="48"/>
        <v>Spirits375</v>
      </c>
      <c r="M3118" s="154">
        <f>VLOOKUP(L3118,'Slope %'!C:D,2,0)</f>
        <v>0.1</v>
      </c>
    </row>
    <row r="3119" spans="1:13" x14ac:dyDescent="0.25">
      <c r="A3119" s="169">
        <v>44874</v>
      </c>
      <c r="B3119" s="170" t="s">
        <v>2583</v>
      </c>
      <c r="C3119" s="170" t="s">
        <v>11</v>
      </c>
      <c r="D3119" s="170" t="s">
        <v>303</v>
      </c>
      <c r="E3119" s="170">
        <v>473</v>
      </c>
      <c r="F3119" s="170">
        <v>24</v>
      </c>
      <c r="G3119" s="171">
        <v>6.4</v>
      </c>
      <c r="H3119" s="170" t="s">
        <v>1053</v>
      </c>
      <c r="I3119" s="171">
        <v>4.42</v>
      </c>
      <c r="J3119" s="169">
        <v>1</v>
      </c>
      <c r="K3119" s="154" cm="1">
        <f t="array" ref="K3119">ROUND(
IF(C3119="Beer",
SUM(LOOKUP(2,1/(SRP!$B$8:$B$10&lt;=E3119)/(SRP!$C$8:$C$10&gt;=E3119),SRP!$D$8:$D$10)*(G3119/100)*(E3119/1000)),
IF(C3119="Spirits",
SUM(LOOKUP(2,1/(SRP!$B$2:$B$7&lt;=E3119)/(SRP!$C$2:$C$7&gt;=E3119),SRP!$D$2:$D$7)*(G3119/100)*(E3119/1000)),
IF(AND(C3119="Wine",D3119="Fortified Wines"),
SUM(LOOKUP(2,1/(SRP!$B$26:$B$29&lt;=E3119)/(SRP!$C$26:$C$29&gt;=E3119),SRP!$D$26:$D$29)*(G3119/100)*(E3119/1000)),
IF(C3119="Wine",
SUM(LOOKUP(2,1/(SRP!$B$21:$B$25&lt;=E3119)/(SRP!$C$21:$C$25&gt;=E3119),SRP!$D$21:$D$25)*(G3119/100)*(E3119/1000)),
IF(AND(C3119="Ready to Drink",D3119="RTD-One Pour Cocktail&gt;7%&lt;=14.5"),
SUM(LOOKUP(2,1/(SRP!$B$16:$B$20&lt;=E3119)/(SRP!$C$16:$C$20&gt;=E3119),SRP!$D$16:$D$20)*(G3119/100)*(E3119/1000)),
IF(C3119="Ready to Drink",
SUM(LOOKUP(2,1/(SRP!$B$11:$B$15&lt;=E3119)/(SRP!$C$11:$C$15&gt;=E3119),SRP!$D$11:$D$15)*(G3119/100)*(E3119/1000)),
0)))))),2)</f>
        <v>2.36</v>
      </c>
      <c r="L3119" s="173" t="str">
        <f t="shared" si="48"/>
        <v>Beer473</v>
      </c>
      <c r="M3119" s="154">
        <f>VLOOKUP(L3119,'Slope %'!C:D,2,0)</f>
        <v>0.12</v>
      </c>
    </row>
    <row r="3120" spans="1:13" x14ac:dyDescent="0.25">
      <c r="A3120" s="169">
        <v>44874</v>
      </c>
      <c r="B3120" s="170" t="s">
        <v>2583</v>
      </c>
      <c r="C3120" s="170" t="s">
        <v>11</v>
      </c>
      <c r="D3120" s="170" t="s">
        <v>303</v>
      </c>
      <c r="E3120" s="170">
        <v>473</v>
      </c>
      <c r="F3120" s="170">
        <v>24</v>
      </c>
      <c r="G3120" s="171">
        <v>6.4</v>
      </c>
      <c r="H3120" s="170" t="s">
        <v>1053</v>
      </c>
      <c r="I3120" s="171">
        <v>4.42</v>
      </c>
      <c r="J3120" s="169">
        <v>1</v>
      </c>
      <c r="K3120" s="154" cm="1">
        <f t="array" ref="K3120">ROUND(
IF(C3120="Beer",
SUM(LOOKUP(2,1/(SRP!$B$8:$B$10&lt;=E3120)/(SRP!$C$8:$C$10&gt;=E3120),SRP!$D$8:$D$10)*(G3120/100)*(E3120/1000)),
IF(C3120="Spirits",
SUM(LOOKUP(2,1/(SRP!$B$2:$B$7&lt;=E3120)/(SRP!$C$2:$C$7&gt;=E3120),SRP!$D$2:$D$7)*(G3120/100)*(E3120/1000)),
IF(AND(C3120="Wine",D3120="Fortified Wines"),
SUM(LOOKUP(2,1/(SRP!$B$26:$B$29&lt;=E3120)/(SRP!$C$26:$C$29&gt;=E3120),SRP!$D$26:$D$29)*(G3120/100)*(E3120/1000)),
IF(C3120="Wine",
SUM(LOOKUP(2,1/(SRP!$B$21:$B$25&lt;=E3120)/(SRP!$C$21:$C$25&gt;=E3120),SRP!$D$21:$D$25)*(G3120/100)*(E3120/1000)),
IF(AND(C3120="Ready to Drink",D3120="RTD-One Pour Cocktail&gt;7%&lt;=14.5"),
SUM(LOOKUP(2,1/(SRP!$B$16:$B$20&lt;=E3120)/(SRP!$C$16:$C$20&gt;=E3120),SRP!$D$16:$D$20)*(G3120/100)*(E3120/1000)),
IF(C3120="Ready to Drink",
SUM(LOOKUP(2,1/(SRP!$B$11:$B$15&lt;=E3120)/(SRP!$C$11:$C$15&gt;=E3120),SRP!$D$11:$D$15)*(G3120/100)*(E3120/1000)),
0)))))),2)</f>
        <v>2.36</v>
      </c>
      <c r="L3120" s="173" t="str">
        <f t="shared" si="48"/>
        <v>Beer473</v>
      </c>
      <c r="M3120" s="154">
        <f>VLOOKUP(L3120,'Slope %'!C:D,2,0)</f>
        <v>0.12</v>
      </c>
    </row>
    <row r="3121" spans="1:13" x14ac:dyDescent="0.25">
      <c r="A3121" s="169">
        <v>44906</v>
      </c>
      <c r="B3121" s="170" t="s">
        <v>2584</v>
      </c>
      <c r="C3121" s="170" t="s">
        <v>15</v>
      </c>
      <c r="D3121" s="170" t="s">
        <v>140</v>
      </c>
      <c r="E3121" s="170">
        <v>120</v>
      </c>
      <c r="F3121" s="170">
        <v>18</v>
      </c>
      <c r="G3121" s="171">
        <v>20</v>
      </c>
      <c r="H3121" s="170" t="s">
        <v>141</v>
      </c>
      <c r="I3121" s="171">
        <v>11.49</v>
      </c>
      <c r="J3121" s="169">
        <v>4</v>
      </c>
      <c r="K3121" s="154" cm="1">
        <f t="array" ref="K3121">ROUND(
IF(C3121="Beer",
SUM(LOOKUP(2,1/(SRP!$B$8:$B$10&lt;=E3121)/(SRP!$C$8:$C$10&gt;=E3121),SRP!$D$8:$D$10)*(G3121/100)*(E3121/1000)),
IF(C3121="Spirits",
SUM(LOOKUP(2,1/(SRP!$B$2:$B$7&lt;=E3121)/(SRP!$C$2:$C$7&gt;=E3121),SRP!$D$2:$D$7)*(G3121/100)*(E3121/1000)),
IF(AND(C3121="Wine",D3121="Fortified Wines"),
SUM(LOOKUP(2,1/(SRP!$B$26:$B$29&lt;=E3121)/(SRP!$C$26:$C$29&gt;=E3121),SRP!$D$26:$D$29)*(G3121/100)*(E3121/1000)),
IF(C3121="Wine",
SUM(LOOKUP(2,1/(SRP!$B$21:$B$25&lt;=E3121)/(SRP!$C$21:$C$25&gt;=E3121),SRP!$D$21:$D$25)*(G3121/100)*(E3121/1000)),
IF(AND(C3121="Ready to Drink",D3121="RTD-One Pour Cocktail&gt;7%&lt;=14.5"),
SUM(LOOKUP(2,1/(SRP!$B$16:$B$20&lt;=E3121)/(SRP!$C$16:$C$20&gt;=E3121),SRP!$D$16:$D$20)*(G3121/100)*(E3121/1000)),
IF(C3121="Ready to Drink",
SUM(LOOKUP(2,1/(SRP!$B$11:$B$15&lt;=E3121)/(SRP!$C$11:$C$15&gt;=E3121),SRP!$D$11:$D$15)*(G3121/100)*(E3121/1000)),
0)))))),2)</f>
        <v>2.5499999999999998</v>
      </c>
      <c r="L3121" s="173" t="str">
        <f t="shared" si="48"/>
        <v>Spirits120</v>
      </c>
      <c r="M3121" s="154">
        <f>VLOOKUP(L3121,'Slope %'!C:D,2,0)</f>
        <v>0.1</v>
      </c>
    </row>
    <row r="3122" spans="1:13" x14ac:dyDescent="0.25">
      <c r="A3122" s="169">
        <v>44908</v>
      </c>
      <c r="B3122" s="170" t="s">
        <v>2585</v>
      </c>
      <c r="C3122" s="170" t="s">
        <v>11</v>
      </c>
      <c r="D3122" s="170" t="s">
        <v>303</v>
      </c>
      <c r="E3122" s="170">
        <v>3784</v>
      </c>
      <c r="F3122" s="170">
        <v>3</v>
      </c>
      <c r="G3122" s="171">
        <v>6.3</v>
      </c>
      <c r="H3122" s="170" t="s">
        <v>1136</v>
      </c>
      <c r="I3122" s="171">
        <v>33</v>
      </c>
      <c r="J3122" s="169">
        <v>8</v>
      </c>
      <c r="K3122" s="154" cm="1">
        <f t="array" ref="K3122">ROUND(
IF(C3122="Beer",
SUM(LOOKUP(2,1/(SRP!$B$8:$B$10&lt;=E3122)/(SRP!$C$8:$C$10&gt;=E3122),SRP!$D$8:$D$10)*(G3122/100)*(E3122/1000)),
IF(C3122="Spirits",
SUM(LOOKUP(2,1/(SRP!$B$2:$B$7&lt;=E3122)/(SRP!$C$2:$C$7&gt;=E3122),SRP!$D$2:$D$7)*(G3122/100)*(E3122/1000)),
IF(AND(C3122="Wine",D3122="Fortified Wines"),
SUM(LOOKUP(2,1/(SRP!$B$26:$B$29&lt;=E3122)/(SRP!$C$26:$C$29&gt;=E3122),SRP!$D$26:$D$29)*(G3122/100)*(E3122/1000)),
IF(C3122="Wine",
SUM(LOOKUP(2,1/(SRP!$B$21:$B$25&lt;=E3122)/(SRP!$C$21:$C$25&gt;=E3122),SRP!$D$21:$D$25)*(G3122/100)*(E3122/1000)),
IF(AND(C3122="Ready to Drink",D3122="RTD-One Pour Cocktail&gt;7%&lt;=14.5"),
SUM(LOOKUP(2,1/(SRP!$B$16:$B$20&lt;=E3122)/(SRP!$C$16:$C$20&gt;=E3122),SRP!$D$16:$D$20)*(G3122/100)*(E3122/1000)),
IF(C3122="Ready to Drink",
SUM(LOOKUP(2,1/(SRP!$B$11:$B$15&lt;=E3122)/(SRP!$C$11:$C$15&gt;=E3122),SRP!$D$11:$D$15)*(G3122/100)*(E3122/1000)),
0)))))),2)</f>
        <v>18.61</v>
      </c>
      <c r="L3122" s="173" t="str">
        <f t="shared" si="48"/>
        <v>Beer3784</v>
      </c>
      <c r="M3122" s="154">
        <f>VLOOKUP(L3122,'Slope %'!C:D,2,0)</f>
        <v>7.0000000000000007E-2</v>
      </c>
    </row>
    <row r="3123" spans="1:13" x14ac:dyDescent="0.25">
      <c r="A3123" s="169">
        <v>44908</v>
      </c>
      <c r="B3123" s="170" t="s">
        <v>2585</v>
      </c>
      <c r="C3123" s="170" t="s">
        <v>11</v>
      </c>
      <c r="D3123" s="170" t="s">
        <v>303</v>
      </c>
      <c r="E3123" s="170">
        <v>3784</v>
      </c>
      <c r="F3123" s="170">
        <v>3</v>
      </c>
      <c r="G3123" s="171">
        <v>6.3</v>
      </c>
      <c r="H3123" s="170" t="s">
        <v>1136</v>
      </c>
      <c r="I3123" s="171">
        <v>33</v>
      </c>
      <c r="J3123" s="169">
        <v>8</v>
      </c>
      <c r="K3123" s="154" cm="1">
        <f t="array" ref="K3123">ROUND(
IF(C3123="Beer",
SUM(LOOKUP(2,1/(SRP!$B$8:$B$10&lt;=E3123)/(SRP!$C$8:$C$10&gt;=E3123),SRP!$D$8:$D$10)*(G3123/100)*(E3123/1000)),
IF(C3123="Spirits",
SUM(LOOKUP(2,1/(SRP!$B$2:$B$7&lt;=E3123)/(SRP!$C$2:$C$7&gt;=E3123),SRP!$D$2:$D$7)*(G3123/100)*(E3123/1000)),
IF(AND(C3123="Wine",D3123="Fortified Wines"),
SUM(LOOKUP(2,1/(SRP!$B$26:$B$29&lt;=E3123)/(SRP!$C$26:$C$29&gt;=E3123),SRP!$D$26:$D$29)*(G3123/100)*(E3123/1000)),
IF(C3123="Wine",
SUM(LOOKUP(2,1/(SRP!$B$21:$B$25&lt;=E3123)/(SRP!$C$21:$C$25&gt;=E3123),SRP!$D$21:$D$25)*(G3123/100)*(E3123/1000)),
IF(AND(C3123="Ready to Drink",D3123="RTD-One Pour Cocktail&gt;7%&lt;=14.5"),
SUM(LOOKUP(2,1/(SRP!$B$16:$B$20&lt;=E3123)/(SRP!$C$16:$C$20&gt;=E3123),SRP!$D$16:$D$20)*(G3123/100)*(E3123/1000)),
IF(C3123="Ready to Drink",
SUM(LOOKUP(2,1/(SRP!$B$11:$B$15&lt;=E3123)/(SRP!$C$11:$C$15&gt;=E3123),SRP!$D$11:$D$15)*(G3123/100)*(E3123/1000)),
0)))))),2)</f>
        <v>18.61</v>
      </c>
      <c r="L3123" s="173" t="str">
        <f t="shared" si="48"/>
        <v>Beer3784</v>
      </c>
      <c r="M3123" s="154">
        <f>VLOOKUP(L3123,'Slope %'!C:D,2,0)</f>
        <v>7.0000000000000007E-2</v>
      </c>
    </row>
    <row r="3124" spans="1:13" x14ac:dyDescent="0.25">
      <c r="A3124" s="169">
        <v>44924</v>
      </c>
      <c r="B3124" s="170" t="s">
        <v>2586</v>
      </c>
      <c r="C3124" s="170" t="s">
        <v>11</v>
      </c>
      <c r="D3124" s="170" t="s">
        <v>12</v>
      </c>
      <c r="E3124" s="170">
        <v>473</v>
      </c>
      <c r="F3124" s="170">
        <v>24</v>
      </c>
      <c r="G3124" s="171">
        <v>5</v>
      </c>
      <c r="H3124" s="170" t="s">
        <v>1407</v>
      </c>
      <c r="I3124" s="171">
        <v>2.89</v>
      </c>
      <c r="J3124" s="169">
        <v>1</v>
      </c>
      <c r="K3124" s="154" cm="1">
        <f t="array" ref="K3124">ROUND(
IF(C3124="Beer",
SUM(LOOKUP(2,1/(SRP!$B$8:$B$10&lt;=E3124)/(SRP!$C$8:$C$10&gt;=E3124),SRP!$D$8:$D$10)*(G3124/100)*(E3124/1000)),
IF(C3124="Spirits",
SUM(LOOKUP(2,1/(SRP!$B$2:$B$7&lt;=E3124)/(SRP!$C$2:$C$7&gt;=E3124),SRP!$D$2:$D$7)*(G3124/100)*(E3124/1000)),
IF(AND(C3124="Wine",D3124="Fortified Wines"),
SUM(LOOKUP(2,1/(SRP!$B$26:$B$29&lt;=E3124)/(SRP!$C$26:$C$29&gt;=E3124),SRP!$D$26:$D$29)*(G3124/100)*(E3124/1000)),
IF(C3124="Wine",
SUM(LOOKUP(2,1/(SRP!$B$21:$B$25&lt;=E3124)/(SRP!$C$21:$C$25&gt;=E3124),SRP!$D$21:$D$25)*(G3124/100)*(E3124/1000)),
IF(AND(C3124="Ready to Drink",D3124="RTD-One Pour Cocktail&gt;7%&lt;=14.5"),
SUM(LOOKUP(2,1/(SRP!$B$16:$B$20&lt;=E3124)/(SRP!$C$16:$C$20&gt;=E3124),SRP!$D$16:$D$20)*(G3124/100)*(E3124/1000)),
IF(C3124="Ready to Drink",
SUM(LOOKUP(2,1/(SRP!$B$11:$B$15&lt;=E3124)/(SRP!$C$11:$C$15&gt;=E3124),SRP!$D$11:$D$15)*(G3124/100)*(E3124/1000)),
0)))))),2)</f>
        <v>1.85</v>
      </c>
      <c r="L3124" s="173" t="str">
        <f t="shared" si="48"/>
        <v>Beer473</v>
      </c>
      <c r="M3124" s="154">
        <f>VLOOKUP(L3124,'Slope %'!C:D,2,0)</f>
        <v>0.12</v>
      </c>
    </row>
    <row r="3125" spans="1:13" x14ac:dyDescent="0.25">
      <c r="A3125" s="169">
        <v>44924</v>
      </c>
      <c r="B3125" s="170" t="s">
        <v>2586</v>
      </c>
      <c r="C3125" s="170" t="s">
        <v>11</v>
      </c>
      <c r="D3125" s="170" t="s">
        <v>12</v>
      </c>
      <c r="E3125" s="170">
        <v>473</v>
      </c>
      <c r="F3125" s="170">
        <v>24</v>
      </c>
      <c r="G3125" s="171">
        <v>5</v>
      </c>
      <c r="H3125" s="170" t="s">
        <v>1407</v>
      </c>
      <c r="I3125" s="171">
        <v>2.89</v>
      </c>
      <c r="J3125" s="169">
        <v>1</v>
      </c>
      <c r="K3125" s="154" cm="1">
        <f t="array" ref="K3125">ROUND(
IF(C3125="Beer",
SUM(LOOKUP(2,1/(SRP!$B$8:$B$10&lt;=E3125)/(SRP!$C$8:$C$10&gt;=E3125),SRP!$D$8:$D$10)*(G3125/100)*(E3125/1000)),
IF(C3125="Spirits",
SUM(LOOKUP(2,1/(SRP!$B$2:$B$7&lt;=E3125)/(SRP!$C$2:$C$7&gt;=E3125),SRP!$D$2:$D$7)*(G3125/100)*(E3125/1000)),
IF(AND(C3125="Wine",D3125="Fortified Wines"),
SUM(LOOKUP(2,1/(SRP!$B$26:$B$29&lt;=E3125)/(SRP!$C$26:$C$29&gt;=E3125),SRP!$D$26:$D$29)*(G3125/100)*(E3125/1000)),
IF(C3125="Wine",
SUM(LOOKUP(2,1/(SRP!$B$21:$B$25&lt;=E3125)/(SRP!$C$21:$C$25&gt;=E3125),SRP!$D$21:$D$25)*(G3125/100)*(E3125/1000)),
IF(AND(C3125="Ready to Drink",D3125="RTD-One Pour Cocktail&gt;7%&lt;=14.5"),
SUM(LOOKUP(2,1/(SRP!$B$16:$B$20&lt;=E3125)/(SRP!$C$16:$C$20&gt;=E3125),SRP!$D$16:$D$20)*(G3125/100)*(E3125/1000)),
IF(C3125="Ready to Drink",
SUM(LOOKUP(2,1/(SRP!$B$11:$B$15&lt;=E3125)/(SRP!$C$11:$C$15&gt;=E3125),SRP!$D$11:$D$15)*(G3125/100)*(E3125/1000)),
0)))))),2)</f>
        <v>1.85</v>
      </c>
      <c r="L3125" s="173" t="str">
        <f t="shared" si="48"/>
        <v>Beer473</v>
      </c>
      <c r="M3125" s="154">
        <f>VLOOKUP(L3125,'Slope %'!C:D,2,0)</f>
        <v>0.12</v>
      </c>
    </row>
    <row r="3126" spans="1:13" x14ac:dyDescent="0.25">
      <c r="A3126" s="169">
        <v>44929</v>
      </c>
      <c r="B3126" s="170" t="s">
        <v>2587</v>
      </c>
      <c r="C3126" s="170" t="s">
        <v>24</v>
      </c>
      <c r="D3126" s="170" t="s">
        <v>166</v>
      </c>
      <c r="E3126" s="170">
        <v>200</v>
      </c>
      <c r="F3126" s="170">
        <v>24</v>
      </c>
      <c r="G3126" s="171">
        <v>12</v>
      </c>
      <c r="H3126" s="170" t="s">
        <v>26</v>
      </c>
      <c r="I3126" s="171">
        <v>3.49</v>
      </c>
      <c r="J3126" s="169">
        <v>1</v>
      </c>
      <c r="K3126" s="154" cm="1">
        <f t="array" ref="K3126">ROUND(
IF(C3126="Beer",
SUM(LOOKUP(2,1/(SRP!$B$8:$B$10&lt;=E3126)/(SRP!$C$8:$C$10&gt;=E3126),SRP!$D$8:$D$10)*(G3126/100)*(E3126/1000)),
IF(C3126="Spirits",
SUM(LOOKUP(2,1/(SRP!$B$2:$B$7&lt;=E3126)/(SRP!$C$2:$C$7&gt;=E3126),SRP!$D$2:$D$7)*(G3126/100)*(E3126/1000)),
IF(AND(C3126="Wine",D3126="Fortified Wines"),
SUM(LOOKUP(2,1/(SRP!$B$26:$B$29&lt;=E3126)/(SRP!$C$26:$C$29&gt;=E3126),SRP!$D$26:$D$29)*(G3126/100)*(E3126/1000)),
IF(C3126="Wine",
SUM(LOOKUP(2,1/(SRP!$B$21:$B$25&lt;=E3126)/(SRP!$C$21:$C$25&gt;=E3126),SRP!$D$21:$D$25)*(G3126/100)*(E3126/1000)),
IF(AND(C3126="Ready to Drink",D3126="RTD-One Pour Cocktail&gt;7%&lt;=14.5"),
SUM(LOOKUP(2,1/(SRP!$B$16:$B$20&lt;=E3126)/(SRP!$C$16:$C$20&gt;=E3126),SRP!$D$16:$D$20)*(G3126/100)*(E3126/1000)),
IF(C3126="Ready to Drink",
SUM(LOOKUP(2,1/(SRP!$B$11:$B$15&lt;=E3126)/(SRP!$C$11:$C$15&gt;=E3126),SRP!$D$11:$D$15)*(G3126/100)*(E3126/1000)),
0)))))),2)</f>
        <v>2.69</v>
      </c>
      <c r="L3126" s="173" t="str">
        <f t="shared" si="48"/>
        <v>Wine200</v>
      </c>
      <c r="M3126" s="154">
        <f>VLOOKUP(L3126,'Slope %'!C:D,2,0)</f>
        <v>0.12</v>
      </c>
    </row>
    <row r="3127" spans="1:13" x14ac:dyDescent="0.25">
      <c r="A3127" s="169">
        <v>44936</v>
      </c>
      <c r="B3127" s="170" t="s">
        <v>2588</v>
      </c>
      <c r="C3127" s="170" t="s">
        <v>11</v>
      </c>
      <c r="D3127" s="170" t="s">
        <v>12</v>
      </c>
      <c r="E3127" s="170">
        <v>473</v>
      </c>
      <c r="F3127" s="170">
        <v>24</v>
      </c>
      <c r="G3127" s="171">
        <v>5</v>
      </c>
      <c r="H3127" s="170" t="s">
        <v>982</v>
      </c>
      <c r="I3127" s="171">
        <v>4.29</v>
      </c>
      <c r="J3127" s="169">
        <v>1</v>
      </c>
      <c r="K3127" s="154" cm="1">
        <f t="array" ref="K3127">ROUND(
IF(C3127="Beer",
SUM(LOOKUP(2,1/(SRP!$B$8:$B$10&lt;=E3127)/(SRP!$C$8:$C$10&gt;=E3127),SRP!$D$8:$D$10)*(G3127/100)*(E3127/1000)),
IF(C3127="Spirits",
SUM(LOOKUP(2,1/(SRP!$B$2:$B$7&lt;=E3127)/(SRP!$C$2:$C$7&gt;=E3127),SRP!$D$2:$D$7)*(G3127/100)*(E3127/1000)),
IF(AND(C3127="Wine",D3127="Fortified Wines"),
SUM(LOOKUP(2,1/(SRP!$B$26:$B$29&lt;=E3127)/(SRP!$C$26:$C$29&gt;=E3127),SRP!$D$26:$D$29)*(G3127/100)*(E3127/1000)),
IF(C3127="Wine",
SUM(LOOKUP(2,1/(SRP!$B$21:$B$25&lt;=E3127)/(SRP!$C$21:$C$25&gt;=E3127),SRP!$D$21:$D$25)*(G3127/100)*(E3127/1000)),
IF(AND(C3127="Ready to Drink",D3127="RTD-One Pour Cocktail&gt;7%&lt;=14.5"),
SUM(LOOKUP(2,1/(SRP!$B$16:$B$20&lt;=E3127)/(SRP!$C$16:$C$20&gt;=E3127),SRP!$D$16:$D$20)*(G3127/100)*(E3127/1000)),
IF(C3127="Ready to Drink",
SUM(LOOKUP(2,1/(SRP!$B$11:$B$15&lt;=E3127)/(SRP!$C$11:$C$15&gt;=E3127),SRP!$D$11:$D$15)*(G3127/100)*(E3127/1000)),
0)))))),2)</f>
        <v>1.85</v>
      </c>
      <c r="L3127" s="173" t="str">
        <f t="shared" si="48"/>
        <v>Beer473</v>
      </c>
      <c r="M3127" s="154">
        <f>VLOOKUP(L3127,'Slope %'!C:D,2,0)</f>
        <v>0.12</v>
      </c>
    </row>
    <row r="3128" spans="1:13" x14ac:dyDescent="0.25">
      <c r="A3128" s="169">
        <v>44936</v>
      </c>
      <c r="B3128" s="170" t="s">
        <v>2588</v>
      </c>
      <c r="C3128" s="170" t="s">
        <v>11</v>
      </c>
      <c r="D3128" s="170" t="s">
        <v>12</v>
      </c>
      <c r="E3128" s="170">
        <v>473</v>
      </c>
      <c r="F3128" s="170">
        <v>24</v>
      </c>
      <c r="G3128" s="171">
        <v>5</v>
      </c>
      <c r="H3128" s="170" t="s">
        <v>982</v>
      </c>
      <c r="I3128" s="171">
        <v>4.29</v>
      </c>
      <c r="J3128" s="169">
        <v>1</v>
      </c>
      <c r="K3128" s="154" cm="1">
        <f t="array" ref="K3128">ROUND(
IF(C3128="Beer",
SUM(LOOKUP(2,1/(SRP!$B$8:$B$10&lt;=E3128)/(SRP!$C$8:$C$10&gt;=E3128),SRP!$D$8:$D$10)*(G3128/100)*(E3128/1000)),
IF(C3128="Spirits",
SUM(LOOKUP(2,1/(SRP!$B$2:$B$7&lt;=E3128)/(SRP!$C$2:$C$7&gt;=E3128),SRP!$D$2:$D$7)*(G3128/100)*(E3128/1000)),
IF(AND(C3128="Wine",D3128="Fortified Wines"),
SUM(LOOKUP(2,1/(SRP!$B$26:$B$29&lt;=E3128)/(SRP!$C$26:$C$29&gt;=E3128),SRP!$D$26:$D$29)*(G3128/100)*(E3128/1000)),
IF(C3128="Wine",
SUM(LOOKUP(2,1/(SRP!$B$21:$B$25&lt;=E3128)/(SRP!$C$21:$C$25&gt;=E3128),SRP!$D$21:$D$25)*(G3128/100)*(E3128/1000)),
IF(AND(C3128="Ready to Drink",D3128="RTD-One Pour Cocktail&gt;7%&lt;=14.5"),
SUM(LOOKUP(2,1/(SRP!$B$16:$B$20&lt;=E3128)/(SRP!$C$16:$C$20&gt;=E3128),SRP!$D$16:$D$20)*(G3128/100)*(E3128/1000)),
IF(C3128="Ready to Drink",
SUM(LOOKUP(2,1/(SRP!$B$11:$B$15&lt;=E3128)/(SRP!$C$11:$C$15&gt;=E3128),SRP!$D$11:$D$15)*(G3128/100)*(E3128/1000)),
0)))))),2)</f>
        <v>1.85</v>
      </c>
      <c r="L3128" s="173" t="str">
        <f t="shared" si="48"/>
        <v>Beer473</v>
      </c>
      <c r="M3128" s="154">
        <f>VLOOKUP(L3128,'Slope %'!C:D,2,0)</f>
        <v>0.12</v>
      </c>
    </row>
    <row r="3129" spans="1:13" x14ac:dyDescent="0.25">
      <c r="A3129" s="169">
        <v>44942</v>
      </c>
      <c r="B3129" s="170" t="s">
        <v>2589</v>
      </c>
      <c r="C3129" s="170" t="s">
        <v>11</v>
      </c>
      <c r="D3129" s="170" t="s">
        <v>12</v>
      </c>
      <c r="E3129" s="170">
        <v>8520</v>
      </c>
      <c r="F3129" s="170">
        <v>1</v>
      </c>
      <c r="G3129" s="171">
        <v>5</v>
      </c>
      <c r="H3129" s="170" t="s">
        <v>982</v>
      </c>
      <c r="I3129" s="171">
        <v>74.89</v>
      </c>
      <c r="J3129" s="169">
        <v>24</v>
      </c>
      <c r="K3129" s="154" cm="1">
        <f t="array" ref="K3129">ROUND(
IF(C3129="Beer",
SUM(LOOKUP(2,1/(SRP!$B$8:$B$10&lt;=E3129)/(SRP!$C$8:$C$10&gt;=E3129),SRP!$D$8:$D$10)*(G3129/100)*(E3129/1000)),
IF(C3129="Spirits",
SUM(LOOKUP(2,1/(SRP!$B$2:$B$7&lt;=E3129)/(SRP!$C$2:$C$7&gt;=E3129),SRP!$D$2:$D$7)*(G3129/100)*(E3129/1000)),
IF(AND(C3129="Wine",D3129="Fortified Wines"),
SUM(LOOKUP(2,1/(SRP!$B$26:$B$29&lt;=E3129)/(SRP!$C$26:$C$29&gt;=E3129),SRP!$D$26:$D$29)*(G3129/100)*(E3129/1000)),
IF(C3129="Wine",
SUM(LOOKUP(2,1/(SRP!$B$21:$B$25&lt;=E3129)/(SRP!$C$21:$C$25&gt;=E3129),SRP!$D$21:$D$25)*(G3129/100)*(E3129/1000)),
IF(AND(C3129="Ready to Drink",D3129="RTD-One Pour Cocktail&gt;7%&lt;=14.5"),
SUM(LOOKUP(2,1/(SRP!$B$16:$B$20&lt;=E3129)/(SRP!$C$16:$C$20&gt;=E3129),SRP!$D$16:$D$20)*(G3129/100)*(E3129/1000)),
IF(C3129="Ready to Drink",
SUM(LOOKUP(2,1/(SRP!$B$11:$B$15&lt;=E3129)/(SRP!$C$11:$C$15&gt;=E3129),SRP!$D$11:$D$15)*(G3129/100)*(E3129/1000)),
0)))))),2)</f>
        <v>33.26</v>
      </c>
      <c r="L3129" s="173" t="str">
        <f t="shared" si="48"/>
        <v>Beer8520</v>
      </c>
      <c r="M3129" s="154">
        <f>VLOOKUP(L3129,'Slope %'!C:D,2,0)</f>
        <v>0.05</v>
      </c>
    </row>
    <row r="3130" spans="1:13" x14ac:dyDescent="0.25">
      <c r="A3130" s="169">
        <v>44942</v>
      </c>
      <c r="B3130" s="170" t="s">
        <v>2589</v>
      </c>
      <c r="C3130" s="170" t="s">
        <v>11</v>
      </c>
      <c r="D3130" s="170" t="s">
        <v>12</v>
      </c>
      <c r="E3130" s="170">
        <v>8520</v>
      </c>
      <c r="F3130" s="170">
        <v>1</v>
      </c>
      <c r="G3130" s="171">
        <v>5</v>
      </c>
      <c r="H3130" s="170" t="s">
        <v>982</v>
      </c>
      <c r="I3130" s="171">
        <v>74.89</v>
      </c>
      <c r="J3130" s="169">
        <v>24</v>
      </c>
      <c r="K3130" s="154" cm="1">
        <f t="array" ref="K3130">ROUND(
IF(C3130="Beer",
SUM(LOOKUP(2,1/(SRP!$B$8:$B$10&lt;=E3130)/(SRP!$C$8:$C$10&gt;=E3130),SRP!$D$8:$D$10)*(G3130/100)*(E3130/1000)),
IF(C3130="Spirits",
SUM(LOOKUP(2,1/(SRP!$B$2:$B$7&lt;=E3130)/(SRP!$C$2:$C$7&gt;=E3130),SRP!$D$2:$D$7)*(G3130/100)*(E3130/1000)),
IF(AND(C3130="Wine",D3130="Fortified Wines"),
SUM(LOOKUP(2,1/(SRP!$B$26:$B$29&lt;=E3130)/(SRP!$C$26:$C$29&gt;=E3130),SRP!$D$26:$D$29)*(G3130/100)*(E3130/1000)),
IF(C3130="Wine",
SUM(LOOKUP(2,1/(SRP!$B$21:$B$25&lt;=E3130)/(SRP!$C$21:$C$25&gt;=E3130),SRP!$D$21:$D$25)*(G3130/100)*(E3130/1000)),
IF(AND(C3130="Ready to Drink",D3130="RTD-One Pour Cocktail&gt;7%&lt;=14.5"),
SUM(LOOKUP(2,1/(SRP!$B$16:$B$20&lt;=E3130)/(SRP!$C$16:$C$20&gt;=E3130),SRP!$D$16:$D$20)*(G3130/100)*(E3130/1000)),
IF(C3130="Ready to Drink",
SUM(LOOKUP(2,1/(SRP!$B$11:$B$15&lt;=E3130)/(SRP!$C$11:$C$15&gt;=E3130),SRP!$D$11:$D$15)*(G3130/100)*(E3130/1000)),
0)))))),2)</f>
        <v>33.26</v>
      </c>
      <c r="L3130" s="173" t="str">
        <f t="shared" si="48"/>
        <v>Beer8520</v>
      </c>
      <c r="M3130" s="154">
        <f>VLOOKUP(L3130,'Slope %'!C:D,2,0)</f>
        <v>0.05</v>
      </c>
    </row>
    <row r="3131" spans="1:13" x14ac:dyDescent="0.25">
      <c r="A3131" s="169">
        <v>44944</v>
      </c>
      <c r="B3131" s="170" t="s">
        <v>2590</v>
      </c>
      <c r="C3131" s="170" t="s">
        <v>24</v>
      </c>
      <c r="D3131" s="170" t="s">
        <v>25</v>
      </c>
      <c r="E3131" s="170">
        <v>375</v>
      </c>
      <c r="F3131" s="170">
        <v>12</v>
      </c>
      <c r="G3131" s="171">
        <v>11</v>
      </c>
      <c r="H3131" s="170" t="s">
        <v>256</v>
      </c>
      <c r="I3131" s="171">
        <v>13.99</v>
      </c>
      <c r="J3131" s="169">
        <v>1</v>
      </c>
      <c r="K3131" s="154" cm="1">
        <f t="array" ref="K3131">ROUND(
IF(C3131="Beer",
SUM(LOOKUP(2,1/(SRP!$B$8:$B$10&lt;=E3131)/(SRP!$C$8:$C$10&gt;=E3131),SRP!$D$8:$D$10)*(G3131/100)*(E3131/1000)),
IF(C3131="Spirits",
SUM(LOOKUP(2,1/(SRP!$B$2:$B$7&lt;=E3131)/(SRP!$C$2:$C$7&gt;=E3131),SRP!$D$2:$D$7)*(G3131/100)*(E3131/1000)),
IF(AND(C3131="Wine",D3131="Fortified Wines"),
SUM(LOOKUP(2,1/(SRP!$B$26:$B$29&lt;=E3131)/(SRP!$C$26:$C$29&gt;=E3131),SRP!$D$26:$D$29)*(G3131/100)*(E3131/1000)),
IF(C3131="Wine",
SUM(LOOKUP(2,1/(SRP!$B$21:$B$25&lt;=E3131)/(SRP!$C$21:$C$25&gt;=E3131),SRP!$D$21:$D$25)*(G3131/100)*(E3131/1000)),
IF(AND(C3131="Ready to Drink",D3131="RTD-One Pour Cocktail&gt;7%&lt;=14.5"),
SUM(LOOKUP(2,1/(SRP!$B$16:$B$20&lt;=E3131)/(SRP!$C$16:$C$20&gt;=E3131),SRP!$D$16:$D$20)*(G3131/100)*(E3131/1000)),
IF(C3131="Ready to Drink",
SUM(LOOKUP(2,1/(SRP!$B$11:$B$15&lt;=E3131)/(SRP!$C$11:$C$15&gt;=E3131),SRP!$D$11:$D$15)*(G3131/100)*(E3131/1000)),
0)))))),2)</f>
        <v>3.41</v>
      </c>
      <c r="L3131" s="173" t="str">
        <f t="shared" si="48"/>
        <v>Wine375</v>
      </c>
      <c r="M3131" s="154">
        <f>VLOOKUP(L3131,'Slope %'!C:D,2,0)</f>
        <v>0.12</v>
      </c>
    </row>
    <row r="3132" spans="1:13" x14ac:dyDescent="0.25">
      <c r="A3132" s="169">
        <v>44966</v>
      </c>
      <c r="B3132" s="170" t="s">
        <v>2591</v>
      </c>
      <c r="C3132" s="170" t="s">
        <v>15</v>
      </c>
      <c r="D3132" s="170" t="s">
        <v>213</v>
      </c>
      <c r="E3132" s="170">
        <v>375</v>
      </c>
      <c r="F3132" s="170">
        <v>12</v>
      </c>
      <c r="G3132" s="171">
        <v>40</v>
      </c>
      <c r="H3132" s="170" t="s">
        <v>446</v>
      </c>
      <c r="I3132" s="171">
        <v>24.99</v>
      </c>
      <c r="J3132" s="169">
        <v>1</v>
      </c>
      <c r="K3132" s="154" cm="1">
        <f t="array" ref="K3132">ROUND(
IF(C3132="Beer",
SUM(LOOKUP(2,1/(SRP!$B$8:$B$10&lt;=E3132)/(SRP!$C$8:$C$10&gt;=E3132),SRP!$D$8:$D$10)*(G3132/100)*(E3132/1000)),
IF(C3132="Spirits",
SUM(LOOKUP(2,1/(SRP!$B$2:$B$7&lt;=E3132)/(SRP!$C$2:$C$7&gt;=E3132),SRP!$D$2:$D$7)*(G3132/100)*(E3132/1000)),
IF(AND(C3132="Wine",D3132="Fortified Wines"),
SUM(LOOKUP(2,1/(SRP!$B$26:$B$29&lt;=E3132)/(SRP!$C$26:$C$29&gt;=E3132),SRP!$D$26:$D$29)*(G3132/100)*(E3132/1000)),
IF(C3132="Wine",
SUM(LOOKUP(2,1/(SRP!$B$21:$B$25&lt;=E3132)/(SRP!$C$21:$C$25&gt;=E3132),SRP!$D$21:$D$25)*(G3132/100)*(E3132/1000)),
IF(AND(C3132="Ready to Drink",D3132="RTD-One Pour Cocktail&gt;7%&lt;=14.5"),
SUM(LOOKUP(2,1/(SRP!$B$16:$B$20&lt;=E3132)/(SRP!$C$16:$C$20&gt;=E3132),SRP!$D$16:$D$20)*(G3132/100)*(E3132/1000)),
IF(C3132="Ready to Drink",
SUM(LOOKUP(2,1/(SRP!$B$11:$B$15&lt;=E3132)/(SRP!$C$11:$C$15&gt;=E3132),SRP!$D$11:$D$15)*(G3132/100)*(E3132/1000)),
0)))))),2)</f>
        <v>13.3</v>
      </c>
      <c r="L3132" s="173" t="str">
        <f t="shared" si="48"/>
        <v>Spirits375</v>
      </c>
      <c r="M3132" s="154">
        <f>VLOOKUP(L3132,'Slope %'!C:D,2,0)</f>
        <v>0.1</v>
      </c>
    </row>
    <row r="3133" spans="1:13" x14ac:dyDescent="0.25">
      <c r="A3133" s="169">
        <v>45002</v>
      </c>
      <c r="B3133" s="170" t="s">
        <v>2592</v>
      </c>
      <c r="C3133" s="170" t="s">
        <v>263</v>
      </c>
      <c r="D3133" s="170" t="s">
        <v>264</v>
      </c>
      <c r="E3133" s="170">
        <v>2000</v>
      </c>
      <c r="F3133" s="170">
        <v>8</v>
      </c>
      <c r="G3133" s="171">
        <v>7</v>
      </c>
      <c r="H3133" s="170" t="s">
        <v>285</v>
      </c>
      <c r="I3133" s="171">
        <v>13.49</v>
      </c>
      <c r="J3133" s="169">
        <v>1</v>
      </c>
      <c r="K3133" s="154" cm="1">
        <f t="array" ref="K3133">ROUND(
IF(C3133="Beer",
SUM(LOOKUP(2,1/(SRP!$B$8:$B$10&lt;=E3133)/(SRP!$C$8:$C$10&gt;=E3133),SRP!$D$8:$D$10)*(G3133/100)*(E3133/1000)),
IF(C3133="Spirits",
SUM(LOOKUP(2,1/(SRP!$B$2:$B$7&lt;=E3133)/(SRP!$C$2:$C$7&gt;=E3133),SRP!$D$2:$D$7)*(G3133/100)*(E3133/1000)),
IF(AND(C3133="Wine",D3133="Fortified Wines"),
SUM(LOOKUP(2,1/(SRP!$B$26:$B$29&lt;=E3133)/(SRP!$C$26:$C$29&gt;=E3133),SRP!$D$26:$D$29)*(G3133/100)*(E3133/1000)),
IF(C3133="Wine",
SUM(LOOKUP(2,1/(SRP!$B$21:$B$25&lt;=E3133)/(SRP!$C$21:$C$25&gt;=E3133),SRP!$D$21:$D$25)*(G3133/100)*(E3133/1000)),
IF(AND(C3133="Ready to Drink",D3133="RTD-One Pour Cocktail&gt;7%&lt;=14.5"),
SUM(LOOKUP(2,1/(SRP!$B$16:$B$20&lt;=E3133)/(SRP!$C$16:$C$20&gt;=E3133),SRP!$D$16:$D$20)*(G3133/100)*(E3133/1000)),
IF(C3133="Ready to Drink",
SUM(LOOKUP(2,1/(SRP!$B$11:$B$15&lt;=E3133)/(SRP!$C$11:$C$15&gt;=E3133),SRP!$D$11:$D$15)*(G3133/100)*(E3133/1000)),
0)))))),2)</f>
        <v>10.93</v>
      </c>
      <c r="L3133" s="173" t="str">
        <f t="shared" si="48"/>
        <v>Ready to Drink2000</v>
      </c>
      <c r="M3133" s="154">
        <f>VLOOKUP(L3133,'Slope %'!C:D,2,0)</f>
        <v>0.1</v>
      </c>
    </row>
    <row r="3134" spans="1:13" x14ac:dyDescent="0.25">
      <c r="A3134" s="169">
        <v>45002</v>
      </c>
      <c r="B3134" s="170" t="s">
        <v>2592</v>
      </c>
      <c r="C3134" s="170" t="s">
        <v>263</v>
      </c>
      <c r="D3134" s="170" t="s">
        <v>264</v>
      </c>
      <c r="E3134" s="170">
        <v>2000</v>
      </c>
      <c r="F3134" s="170">
        <v>8</v>
      </c>
      <c r="G3134" s="171">
        <v>7</v>
      </c>
      <c r="H3134" s="170" t="s">
        <v>285</v>
      </c>
      <c r="I3134" s="171">
        <v>13.49</v>
      </c>
      <c r="J3134" s="169">
        <v>1</v>
      </c>
      <c r="K3134" s="154" cm="1">
        <f t="array" ref="K3134">ROUND(
IF(C3134="Beer",
SUM(LOOKUP(2,1/(SRP!$B$8:$B$10&lt;=E3134)/(SRP!$C$8:$C$10&gt;=E3134),SRP!$D$8:$D$10)*(G3134/100)*(E3134/1000)),
IF(C3134="Spirits",
SUM(LOOKUP(2,1/(SRP!$B$2:$B$7&lt;=E3134)/(SRP!$C$2:$C$7&gt;=E3134),SRP!$D$2:$D$7)*(G3134/100)*(E3134/1000)),
IF(AND(C3134="Wine",D3134="Fortified Wines"),
SUM(LOOKUP(2,1/(SRP!$B$26:$B$29&lt;=E3134)/(SRP!$C$26:$C$29&gt;=E3134),SRP!$D$26:$D$29)*(G3134/100)*(E3134/1000)),
IF(C3134="Wine",
SUM(LOOKUP(2,1/(SRP!$B$21:$B$25&lt;=E3134)/(SRP!$C$21:$C$25&gt;=E3134),SRP!$D$21:$D$25)*(G3134/100)*(E3134/1000)),
IF(AND(C3134="Ready to Drink",D3134="RTD-One Pour Cocktail&gt;7%&lt;=14.5"),
SUM(LOOKUP(2,1/(SRP!$B$16:$B$20&lt;=E3134)/(SRP!$C$16:$C$20&gt;=E3134),SRP!$D$16:$D$20)*(G3134/100)*(E3134/1000)),
IF(C3134="Ready to Drink",
SUM(LOOKUP(2,1/(SRP!$B$11:$B$15&lt;=E3134)/(SRP!$C$11:$C$15&gt;=E3134),SRP!$D$11:$D$15)*(G3134/100)*(E3134/1000)),
0)))))),2)</f>
        <v>10.93</v>
      </c>
      <c r="L3134" s="173" t="str">
        <f t="shared" si="48"/>
        <v>Ready to Drink2000</v>
      </c>
      <c r="M3134" s="154">
        <f>VLOOKUP(L3134,'Slope %'!C:D,2,0)</f>
        <v>0.1</v>
      </c>
    </row>
    <row r="3135" spans="1:13" x14ac:dyDescent="0.25">
      <c r="A3135" s="169">
        <v>45008</v>
      </c>
      <c r="B3135" s="170" t="s">
        <v>2593</v>
      </c>
      <c r="C3135" s="170" t="s">
        <v>24</v>
      </c>
      <c r="D3135" s="170" t="s">
        <v>60</v>
      </c>
      <c r="E3135" s="170">
        <v>750</v>
      </c>
      <c r="F3135" s="170">
        <v>12</v>
      </c>
      <c r="G3135" s="171">
        <v>13.9</v>
      </c>
      <c r="H3135" s="170" t="s">
        <v>600</v>
      </c>
      <c r="I3135" s="171">
        <v>39.99</v>
      </c>
      <c r="J3135" s="169">
        <v>1</v>
      </c>
      <c r="K3135" s="154" cm="1">
        <f t="array" ref="K3135">ROUND(
IF(C3135="Beer",
SUM(LOOKUP(2,1/(SRP!$B$8:$B$10&lt;=E3135)/(SRP!$C$8:$C$10&gt;=E3135),SRP!$D$8:$D$10)*(G3135/100)*(E3135/1000)),
IF(C3135="Spirits",
SUM(LOOKUP(2,1/(SRP!$B$2:$B$7&lt;=E3135)/(SRP!$C$2:$C$7&gt;=E3135),SRP!$D$2:$D$7)*(G3135/100)*(E3135/1000)),
IF(AND(C3135="Wine",D3135="Fortified Wines"),
SUM(LOOKUP(2,1/(SRP!$B$26:$B$29&lt;=E3135)/(SRP!$C$26:$C$29&gt;=E3135),SRP!$D$26:$D$29)*(G3135/100)*(E3135/1000)),
IF(C3135="Wine",
SUM(LOOKUP(2,1/(SRP!$B$21:$B$25&lt;=E3135)/(SRP!$C$21:$C$25&gt;=E3135),SRP!$D$21:$D$25)*(G3135/100)*(E3135/1000)),
IF(AND(C3135="Ready to Drink",D3135="RTD-One Pour Cocktail&gt;7%&lt;=14.5"),
SUM(LOOKUP(2,1/(SRP!$B$16:$B$20&lt;=E3135)/(SRP!$C$16:$C$20&gt;=E3135),SRP!$D$16:$D$20)*(G3135/100)*(E3135/1000)),
IF(C3135="Ready to Drink",
SUM(LOOKUP(2,1/(SRP!$B$11:$B$15&lt;=E3135)/(SRP!$C$11:$C$15&gt;=E3135),SRP!$D$11:$D$15)*(G3135/100)*(E3135/1000)),
0)))))),2)</f>
        <v>8.14</v>
      </c>
      <c r="L3135" s="173" t="str">
        <f t="shared" si="48"/>
        <v>Wine750</v>
      </c>
      <c r="M3135" s="154">
        <f>VLOOKUP(L3135,'Slope %'!C:D,2,0)</f>
        <v>0.1</v>
      </c>
    </row>
    <row r="3136" spans="1:13" x14ac:dyDescent="0.25">
      <c r="A3136" s="169">
        <v>45009</v>
      </c>
      <c r="B3136" s="170" t="s">
        <v>2594</v>
      </c>
      <c r="C3136" s="170" t="s">
        <v>24</v>
      </c>
      <c r="D3136" s="170" t="s">
        <v>34</v>
      </c>
      <c r="E3136" s="170">
        <v>750</v>
      </c>
      <c r="F3136" s="170">
        <v>12</v>
      </c>
      <c r="G3136" s="171">
        <v>14.6</v>
      </c>
      <c r="H3136" s="170" t="s">
        <v>600</v>
      </c>
      <c r="I3136" s="171">
        <v>49.99</v>
      </c>
      <c r="J3136" s="169">
        <v>1</v>
      </c>
      <c r="K3136" s="154" cm="1">
        <f t="array" ref="K3136">ROUND(
IF(C3136="Beer",
SUM(LOOKUP(2,1/(SRP!$B$8:$B$10&lt;=E3136)/(SRP!$C$8:$C$10&gt;=E3136),SRP!$D$8:$D$10)*(G3136/100)*(E3136/1000)),
IF(C3136="Spirits",
SUM(LOOKUP(2,1/(SRP!$B$2:$B$7&lt;=E3136)/(SRP!$C$2:$C$7&gt;=E3136),SRP!$D$2:$D$7)*(G3136/100)*(E3136/1000)),
IF(AND(C3136="Wine",D3136="Fortified Wines"),
SUM(LOOKUP(2,1/(SRP!$B$26:$B$29&lt;=E3136)/(SRP!$C$26:$C$29&gt;=E3136),SRP!$D$26:$D$29)*(G3136/100)*(E3136/1000)),
IF(C3136="Wine",
SUM(LOOKUP(2,1/(SRP!$B$21:$B$25&lt;=E3136)/(SRP!$C$21:$C$25&gt;=E3136),SRP!$D$21:$D$25)*(G3136/100)*(E3136/1000)),
IF(AND(C3136="Ready to Drink",D3136="RTD-One Pour Cocktail&gt;7%&lt;=14.5"),
SUM(LOOKUP(2,1/(SRP!$B$16:$B$20&lt;=E3136)/(SRP!$C$16:$C$20&gt;=E3136),SRP!$D$16:$D$20)*(G3136/100)*(E3136/1000)),
IF(C3136="Ready to Drink",
SUM(LOOKUP(2,1/(SRP!$B$11:$B$15&lt;=E3136)/(SRP!$C$11:$C$15&gt;=E3136),SRP!$D$11:$D$15)*(G3136/100)*(E3136/1000)),
0)))))),2)</f>
        <v>8.5500000000000007</v>
      </c>
      <c r="L3136" s="173" t="str">
        <f t="shared" si="48"/>
        <v>Wine750</v>
      </c>
      <c r="M3136" s="154">
        <f>VLOOKUP(L3136,'Slope %'!C:D,2,0)</f>
        <v>0.1</v>
      </c>
    </row>
    <row r="3137" spans="1:13" x14ac:dyDescent="0.25">
      <c r="A3137" s="169">
        <v>45032</v>
      </c>
      <c r="B3137" s="170" t="s">
        <v>2595</v>
      </c>
      <c r="C3137" s="170" t="s">
        <v>15</v>
      </c>
      <c r="D3137" s="170" t="s">
        <v>198</v>
      </c>
      <c r="E3137" s="170">
        <v>1750</v>
      </c>
      <c r="F3137" s="170">
        <v>6</v>
      </c>
      <c r="G3137" s="171">
        <v>35</v>
      </c>
      <c r="H3137" s="170" t="s">
        <v>20</v>
      </c>
      <c r="I3137" s="171">
        <v>59.79</v>
      </c>
      <c r="J3137" s="169">
        <v>1</v>
      </c>
      <c r="K3137" s="154" cm="1">
        <f t="array" ref="K3137">ROUND(
IF(C3137="Beer",
SUM(LOOKUP(2,1/(SRP!$B$8:$B$10&lt;=E3137)/(SRP!$C$8:$C$10&gt;=E3137),SRP!$D$8:$D$10)*(G3137/100)*(E3137/1000)),
IF(C3137="Spirits",
SUM(LOOKUP(2,1/(SRP!$B$2:$B$7&lt;=E3137)/(SRP!$C$2:$C$7&gt;=E3137),SRP!$D$2:$D$7)*(G3137/100)*(E3137/1000)),
IF(AND(C3137="Wine",D3137="Fortified Wines"),
SUM(LOOKUP(2,1/(SRP!$B$26:$B$29&lt;=E3137)/(SRP!$C$26:$C$29&gt;=E3137),SRP!$D$26:$D$29)*(G3137/100)*(E3137/1000)),
IF(C3137="Wine",
SUM(LOOKUP(2,1/(SRP!$B$21:$B$25&lt;=E3137)/(SRP!$C$21:$C$25&gt;=E3137),SRP!$D$21:$D$25)*(G3137/100)*(E3137/1000)),
IF(AND(C3137="Ready to Drink",D3137="RTD-One Pour Cocktail&gt;7%&lt;=14.5"),
SUM(LOOKUP(2,1/(SRP!$B$16:$B$20&lt;=E3137)/(SRP!$C$16:$C$20&gt;=E3137),SRP!$D$16:$D$20)*(G3137/100)*(E3137/1000)),
IF(C3137="Ready to Drink",
SUM(LOOKUP(2,1/(SRP!$B$11:$B$15&lt;=E3137)/(SRP!$C$11:$C$15&gt;=E3137),SRP!$D$11:$D$15)*(G3137/100)*(E3137/1000)),
0)))))),2)</f>
        <v>47.82</v>
      </c>
      <c r="L3137" s="173" t="str">
        <f t="shared" si="48"/>
        <v>Spirits1750</v>
      </c>
      <c r="M3137" s="154">
        <f>VLOOKUP(L3137,'Slope %'!C:D,2,0)</f>
        <v>0.03</v>
      </c>
    </row>
    <row r="3138" spans="1:13" x14ac:dyDescent="0.25">
      <c r="A3138" s="169">
        <v>45034</v>
      </c>
      <c r="B3138" s="170" t="s">
        <v>2596</v>
      </c>
      <c r="C3138" s="170" t="s">
        <v>15</v>
      </c>
      <c r="D3138" s="170" t="s">
        <v>1007</v>
      </c>
      <c r="E3138" s="170">
        <v>700</v>
      </c>
      <c r="F3138" s="170">
        <v>6</v>
      </c>
      <c r="G3138" s="171">
        <v>45</v>
      </c>
      <c r="H3138" s="170" t="s">
        <v>2597</v>
      </c>
      <c r="I3138" s="171">
        <v>99.99</v>
      </c>
      <c r="J3138" s="169">
        <v>1</v>
      </c>
      <c r="K3138" s="154" cm="1">
        <f t="array" ref="K3138">ROUND(
IF(C3138="Beer",
SUM(LOOKUP(2,1/(SRP!$B$8:$B$10&lt;=E3138)/(SRP!$C$8:$C$10&gt;=E3138),SRP!$D$8:$D$10)*(G3138/100)*(E3138/1000)),
IF(C3138="Spirits",
SUM(LOOKUP(2,1/(SRP!$B$2:$B$7&lt;=E3138)/(SRP!$C$2:$C$7&gt;=E3138),SRP!$D$2:$D$7)*(G3138/100)*(E3138/1000)),
IF(AND(C3138="Wine",D3138="Fortified Wines"),
SUM(LOOKUP(2,1/(SRP!$B$26:$B$29&lt;=E3138)/(SRP!$C$26:$C$29&gt;=E3138),SRP!$D$26:$D$29)*(G3138/100)*(E3138/1000)),
IF(C3138="Wine",
SUM(LOOKUP(2,1/(SRP!$B$21:$B$25&lt;=E3138)/(SRP!$C$21:$C$25&gt;=E3138),SRP!$D$21:$D$25)*(G3138/100)*(E3138/1000)),
IF(AND(C3138="Ready to Drink",D3138="RTD-One Pour Cocktail&gt;7%&lt;=14.5"),
SUM(LOOKUP(2,1/(SRP!$B$16:$B$20&lt;=E3138)/(SRP!$C$16:$C$20&gt;=E3138),SRP!$D$16:$D$20)*(G3138/100)*(E3138/1000)),
IF(C3138="Ready to Drink",
SUM(LOOKUP(2,1/(SRP!$B$11:$B$15&lt;=E3138)/(SRP!$C$11:$C$15&gt;=E3138),SRP!$D$11:$D$15)*(G3138/100)*(E3138/1000)),
0)))))),2)</f>
        <v>24.59</v>
      </c>
      <c r="L3138" s="173" t="str">
        <f t="shared" si="48"/>
        <v>Spirits700</v>
      </c>
      <c r="M3138" s="154">
        <f>VLOOKUP(L3138,'Slope %'!C:D,2,0)</f>
        <v>7.0000000000000007E-2</v>
      </c>
    </row>
    <row r="3139" spans="1:13" x14ac:dyDescent="0.25">
      <c r="A3139" s="169">
        <v>45036</v>
      </c>
      <c r="B3139" s="170" t="s">
        <v>2598</v>
      </c>
      <c r="C3139" s="170" t="s">
        <v>263</v>
      </c>
      <c r="D3139" s="170" t="s">
        <v>806</v>
      </c>
      <c r="E3139" s="170">
        <v>4260</v>
      </c>
      <c r="F3139" s="170">
        <v>2</v>
      </c>
      <c r="G3139" s="171">
        <v>7</v>
      </c>
      <c r="H3139" s="170" t="s">
        <v>177</v>
      </c>
      <c r="I3139" s="171">
        <v>33.99</v>
      </c>
      <c r="J3139" s="169">
        <v>12</v>
      </c>
      <c r="K3139" s="154" cm="1">
        <f t="array" ref="K3139">ROUND(
IF(C3139="Beer",
SUM(LOOKUP(2,1/(SRP!$B$8:$B$10&lt;=E3139)/(SRP!$C$8:$C$10&gt;=E3139),SRP!$D$8:$D$10)*(G3139/100)*(E3139/1000)),
IF(C3139="Spirits",
SUM(LOOKUP(2,1/(SRP!$B$2:$B$7&lt;=E3139)/(SRP!$C$2:$C$7&gt;=E3139),SRP!$D$2:$D$7)*(G3139/100)*(E3139/1000)),
IF(AND(C3139="Wine",D3139="Fortified Wines"),
SUM(LOOKUP(2,1/(SRP!$B$26:$B$29&lt;=E3139)/(SRP!$C$26:$C$29&gt;=E3139),SRP!$D$26:$D$29)*(G3139/100)*(E3139/1000)),
IF(C3139="Wine",
SUM(LOOKUP(2,1/(SRP!$B$21:$B$25&lt;=E3139)/(SRP!$C$21:$C$25&gt;=E3139),SRP!$D$21:$D$25)*(G3139/100)*(E3139/1000)),
IF(AND(C3139="Ready to Drink",D3139="RTD-One Pour Cocktail&gt;7%&lt;=14.5"),
SUM(LOOKUP(2,1/(SRP!$B$16:$B$20&lt;=E3139)/(SRP!$C$16:$C$20&gt;=E3139),SRP!$D$16:$D$20)*(G3139/100)*(E3139/1000)),
IF(C3139="Ready to Drink",
SUM(LOOKUP(2,1/(SRP!$B$11:$B$15&lt;=E3139)/(SRP!$C$11:$C$15&gt;=E3139),SRP!$D$11:$D$15)*(G3139/100)*(E3139/1000)),
0)))))),2)</f>
        <v>23.28</v>
      </c>
      <c r="L3139" s="173" t="str">
        <f t="shared" ref="L3139:L3202" si="49">(_xlfn.CONCAT(C3139,E3139))</f>
        <v>Ready to Drink4260</v>
      </c>
      <c r="M3139" s="154">
        <f>VLOOKUP(L3139,'Slope %'!C:D,2,0)</f>
        <v>7.0000000000000007E-2</v>
      </c>
    </row>
    <row r="3140" spans="1:13" x14ac:dyDescent="0.25">
      <c r="A3140" s="169">
        <v>45039</v>
      </c>
      <c r="B3140" s="170" t="s">
        <v>2599</v>
      </c>
      <c r="C3140" s="170" t="s">
        <v>15</v>
      </c>
      <c r="D3140" s="170" t="s">
        <v>1007</v>
      </c>
      <c r="E3140" s="170">
        <v>700</v>
      </c>
      <c r="F3140" s="170">
        <v>6</v>
      </c>
      <c r="G3140" s="171">
        <v>45</v>
      </c>
      <c r="H3140" s="170" t="s">
        <v>2597</v>
      </c>
      <c r="I3140" s="171">
        <v>99.99</v>
      </c>
      <c r="J3140" s="169">
        <v>1</v>
      </c>
      <c r="K3140" s="154" cm="1">
        <f t="array" ref="K3140">ROUND(
IF(C3140="Beer",
SUM(LOOKUP(2,1/(SRP!$B$8:$B$10&lt;=E3140)/(SRP!$C$8:$C$10&gt;=E3140),SRP!$D$8:$D$10)*(G3140/100)*(E3140/1000)),
IF(C3140="Spirits",
SUM(LOOKUP(2,1/(SRP!$B$2:$B$7&lt;=E3140)/(SRP!$C$2:$C$7&gt;=E3140),SRP!$D$2:$D$7)*(G3140/100)*(E3140/1000)),
IF(AND(C3140="Wine",D3140="Fortified Wines"),
SUM(LOOKUP(2,1/(SRP!$B$26:$B$29&lt;=E3140)/(SRP!$C$26:$C$29&gt;=E3140),SRP!$D$26:$D$29)*(G3140/100)*(E3140/1000)),
IF(C3140="Wine",
SUM(LOOKUP(2,1/(SRP!$B$21:$B$25&lt;=E3140)/(SRP!$C$21:$C$25&gt;=E3140),SRP!$D$21:$D$25)*(G3140/100)*(E3140/1000)),
IF(AND(C3140="Ready to Drink",D3140="RTD-One Pour Cocktail&gt;7%&lt;=14.5"),
SUM(LOOKUP(2,1/(SRP!$B$16:$B$20&lt;=E3140)/(SRP!$C$16:$C$20&gt;=E3140),SRP!$D$16:$D$20)*(G3140/100)*(E3140/1000)),
IF(C3140="Ready to Drink",
SUM(LOOKUP(2,1/(SRP!$B$11:$B$15&lt;=E3140)/(SRP!$C$11:$C$15&gt;=E3140),SRP!$D$11:$D$15)*(G3140/100)*(E3140/1000)),
0)))))),2)</f>
        <v>24.59</v>
      </c>
      <c r="L3140" s="173" t="str">
        <f t="shared" si="49"/>
        <v>Spirits700</v>
      </c>
      <c r="M3140" s="154">
        <f>VLOOKUP(L3140,'Slope %'!C:D,2,0)</f>
        <v>7.0000000000000007E-2</v>
      </c>
    </row>
    <row r="3141" spans="1:13" x14ac:dyDescent="0.25">
      <c r="A3141" s="169">
        <v>45040</v>
      </c>
      <c r="B3141" s="170" t="s">
        <v>2600</v>
      </c>
      <c r="C3141" s="170" t="s">
        <v>11</v>
      </c>
      <c r="D3141" s="170" t="s">
        <v>267</v>
      </c>
      <c r="E3141" s="170">
        <v>3784</v>
      </c>
      <c r="F3141" s="170">
        <v>1</v>
      </c>
      <c r="G3141" s="171">
        <v>4.5</v>
      </c>
      <c r="H3141" s="170" t="s">
        <v>2066</v>
      </c>
      <c r="I3141" s="171">
        <v>27.5</v>
      </c>
      <c r="J3141" s="169">
        <v>8</v>
      </c>
      <c r="K3141" s="154" cm="1">
        <f t="array" ref="K3141">ROUND(
IF(C3141="Beer",
SUM(LOOKUP(2,1/(SRP!$B$8:$B$10&lt;=E3141)/(SRP!$C$8:$C$10&gt;=E3141),SRP!$D$8:$D$10)*(G3141/100)*(E3141/1000)),
IF(C3141="Spirits",
SUM(LOOKUP(2,1/(SRP!$B$2:$B$7&lt;=E3141)/(SRP!$C$2:$C$7&gt;=E3141),SRP!$D$2:$D$7)*(G3141/100)*(E3141/1000)),
IF(AND(C3141="Wine",D3141="Fortified Wines"),
SUM(LOOKUP(2,1/(SRP!$B$26:$B$29&lt;=E3141)/(SRP!$C$26:$C$29&gt;=E3141),SRP!$D$26:$D$29)*(G3141/100)*(E3141/1000)),
IF(C3141="Wine",
SUM(LOOKUP(2,1/(SRP!$B$21:$B$25&lt;=E3141)/(SRP!$C$21:$C$25&gt;=E3141),SRP!$D$21:$D$25)*(G3141/100)*(E3141/1000)),
IF(AND(C3141="Ready to Drink",D3141="RTD-One Pour Cocktail&gt;7%&lt;=14.5"),
SUM(LOOKUP(2,1/(SRP!$B$16:$B$20&lt;=E3141)/(SRP!$C$16:$C$20&gt;=E3141),SRP!$D$16:$D$20)*(G3141/100)*(E3141/1000)),
IF(C3141="Ready to Drink",
SUM(LOOKUP(2,1/(SRP!$B$11:$B$15&lt;=E3141)/(SRP!$C$11:$C$15&gt;=E3141),SRP!$D$11:$D$15)*(G3141/100)*(E3141/1000)),
0)))))),2)</f>
        <v>13.29</v>
      </c>
      <c r="L3141" s="173" t="str">
        <f t="shared" si="49"/>
        <v>Beer3784</v>
      </c>
      <c r="M3141" s="154">
        <f>VLOOKUP(L3141,'Slope %'!C:D,2,0)</f>
        <v>7.0000000000000007E-2</v>
      </c>
    </row>
    <row r="3142" spans="1:13" x14ac:dyDescent="0.25">
      <c r="A3142" s="169">
        <v>45040</v>
      </c>
      <c r="B3142" s="170" t="s">
        <v>2600</v>
      </c>
      <c r="C3142" s="170" t="s">
        <v>11</v>
      </c>
      <c r="D3142" s="170" t="s">
        <v>267</v>
      </c>
      <c r="E3142" s="170">
        <v>3784</v>
      </c>
      <c r="F3142" s="170">
        <v>1</v>
      </c>
      <c r="G3142" s="171">
        <v>4.5</v>
      </c>
      <c r="H3142" s="170" t="s">
        <v>2066</v>
      </c>
      <c r="I3142" s="171">
        <v>27.5</v>
      </c>
      <c r="J3142" s="169">
        <v>8</v>
      </c>
      <c r="K3142" s="154" cm="1">
        <f t="array" ref="K3142">ROUND(
IF(C3142="Beer",
SUM(LOOKUP(2,1/(SRP!$B$8:$B$10&lt;=E3142)/(SRP!$C$8:$C$10&gt;=E3142),SRP!$D$8:$D$10)*(G3142/100)*(E3142/1000)),
IF(C3142="Spirits",
SUM(LOOKUP(2,1/(SRP!$B$2:$B$7&lt;=E3142)/(SRP!$C$2:$C$7&gt;=E3142),SRP!$D$2:$D$7)*(G3142/100)*(E3142/1000)),
IF(AND(C3142="Wine",D3142="Fortified Wines"),
SUM(LOOKUP(2,1/(SRP!$B$26:$B$29&lt;=E3142)/(SRP!$C$26:$C$29&gt;=E3142),SRP!$D$26:$D$29)*(G3142/100)*(E3142/1000)),
IF(C3142="Wine",
SUM(LOOKUP(2,1/(SRP!$B$21:$B$25&lt;=E3142)/(SRP!$C$21:$C$25&gt;=E3142),SRP!$D$21:$D$25)*(G3142/100)*(E3142/1000)),
IF(AND(C3142="Ready to Drink",D3142="RTD-One Pour Cocktail&gt;7%&lt;=14.5"),
SUM(LOOKUP(2,1/(SRP!$B$16:$B$20&lt;=E3142)/(SRP!$C$16:$C$20&gt;=E3142),SRP!$D$16:$D$20)*(G3142/100)*(E3142/1000)),
IF(C3142="Ready to Drink",
SUM(LOOKUP(2,1/(SRP!$B$11:$B$15&lt;=E3142)/(SRP!$C$11:$C$15&gt;=E3142),SRP!$D$11:$D$15)*(G3142/100)*(E3142/1000)),
0)))))),2)</f>
        <v>13.29</v>
      </c>
      <c r="L3142" s="173" t="str">
        <f t="shared" si="49"/>
        <v>Beer3784</v>
      </c>
      <c r="M3142" s="154">
        <f>VLOOKUP(L3142,'Slope %'!C:D,2,0)</f>
        <v>7.0000000000000007E-2</v>
      </c>
    </row>
    <row r="3143" spans="1:13" x14ac:dyDescent="0.25">
      <c r="A3143" s="169">
        <v>45042</v>
      </c>
      <c r="B3143" s="170" t="s">
        <v>2601</v>
      </c>
      <c r="C3143" s="170" t="s">
        <v>11</v>
      </c>
      <c r="D3143" s="170" t="s">
        <v>303</v>
      </c>
      <c r="E3143" s="170">
        <v>3784</v>
      </c>
      <c r="F3143" s="170">
        <v>1</v>
      </c>
      <c r="G3143" s="171">
        <v>6.8</v>
      </c>
      <c r="H3143" s="170" t="s">
        <v>2066</v>
      </c>
      <c r="I3143" s="171">
        <v>28.5</v>
      </c>
      <c r="J3143" s="169">
        <v>8</v>
      </c>
      <c r="K3143" s="154" cm="1">
        <f t="array" ref="K3143">ROUND(
IF(C3143="Beer",
SUM(LOOKUP(2,1/(SRP!$B$8:$B$10&lt;=E3143)/(SRP!$C$8:$C$10&gt;=E3143),SRP!$D$8:$D$10)*(G3143/100)*(E3143/1000)),
IF(C3143="Spirits",
SUM(LOOKUP(2,1/(SRP!$B$2:$B$7&lt;=E3143)/(SRP!$C$2:$C$7&gt;=E3143),SRP!$D$2:$D$7)*(G3143/100)*(E3143/1000)),
IF(AND(C3143="Wine",D3143="Fortified Wines"),
SUM(LOOKUP(2,1/(SRP!$B$26:$B$29&lt;=E3143)/(SRP!$C$26:$C$29&gt;=E3143),SRP!$D$26:$D$29)*(G3143/100)*(E3143/1000)),
IF(C3143="Wine",
SUM(LOOKUP(2,1/(SRP!$B$21:$B$25&lt;=E3143)/(SRP!$C$21:$C$25&gt;=E3143),SRP!$D$21:$D$25)*(G3143/100)*(E3143/1000)),
IF(AND(C3143="Ready to Drink",D3143="RTD-One Pour Cocktail&gt;7%&lt;=14.5"),
SUM(LOOKUP(2,1/(SRP!$B$16:$B$20&lt;=E3143)/(SRP!$C$16:$C$20&gt;=E3143),SRP!$D$16:$D$20)*(G3143/100)*(E3143/1000)),
IF(C3143="Ready to Drink",
SUM(LOOKUP(2,1/(SRP!$B$11:$B$15&lt;=E3143)/(SRP!$C$11:$C$15&gt;=E3143),SRP!$D$11:$D$15)*(G3143/100)*(E3143/1000)),
0)))))),2)</f>
        <v>20.09</v>
      </c>
      <c r="L3143" s="173" t="str">
        <f t="shared" si="49"/>
        <v>Beer3784</v>
      </c>
      <c r="M3143" s="154">
        <f>VLOOKUP(L3143,'Slope %'!C:D,2,0)</f>
        <v>7.0000000000000007E-2</v>
      </c>
    </row>
    <row r="3144" spans="1:13" x14ac:dyDescent="0.25">
      <c r="A3144" s="169">
        <v>45042</v>
      </c>
      <c r="B3144" s="170" t="s">
        <v>2601</v>
      </c>
      <c r="C3144" s="170" t="s">
        <v>11</v>
      </c>
      <c r="D3144" s="170" t="s">
        <v>303</v>
      </c>
      <c r="E3144" s="170">
        <v>3784</v>
      </c>
      <c r="F3144" s="170">
        <v>1</v>
      </c>
      <c r="G3144" s="171">
        <v>6.8</v>
      </c>
      <c r="H3144" s="170" t="s">
        <v>2066</v>
      </c>
      <c r="I3144" s="171">
        <v>28.5</v>
      </c>
      <c r="J3144" s="169">
        <v>8</v>
      </c>
      <c r="K3144" s="154" cm="1">
        <f t="array" ref="K3144">ROUND(
IF(C3144="Beer",
SUM(LOOKUP(2,1/(SRP!$B$8:$B$10&lt;=E3144)/(SRP!$C$8:$C$10&gt;=E3144),SRP!$D$8:$D$10)*(G3144/100)*(E3144/1000)),
IF(C3144="Spirits",
SUM(LOOKUP(2,1/(SRP!$B$2:$B$7&lt;=E3144)/(SRP!$C$2:$C$7&gt;=E3144),SRP!$D$2:$D$7)*(G3144/100)*(E3144/1000)),
IF(AND(C3144="Wine",D3144="Fortified Wines"),
SUM(LOOKUP(2,1/(SRP!$B$26:$B$29&lt;=E3144)/(SRP!$C$26:$C$29&gt;=E3144),SRP!$D$26:$D$29)*(G3144/100)*(E3144/1000)),
IF(C3144="Wine",
SUM(LOOKUP(2,1/(SRP!$B$21:$B$25&lt;=E3144)/(SRP!$C$21:$C$25&gt;=E3144),SRP!$D$21:$D$25)*(G3144/100)*(E3144/1000)),
IF(AND(C3144="Ready to Drink",D3144="RTD-One Pour Cocktail&gt;7%&lt;=14.5"),
SUM(LOOKUP(2,1/(SRP!$B$16:$B$20&lt;=E3144)/(SRP!$C$16:$C$20&gt;=E3144),SRP!$D$16:$D$20)*(G3144/100)*(E3144/1000)),
IF(C3144="Ready to Drink",
SUM(LOOKUP(2,1/(SRP!$B$11:$B$15&lt;=E3144)/(SRP!$C$11:$C$15&gt;=E3144),SRP!$D$11:$D$15)*(G3144/100)*(E3144/1000)),
0)))))),2)</f>
        <v>20.09</v>
      </c>
      <c r="L3144" s="173" t="str">
        <f t="shared" si="49"/>
        <v>Beer3784</v>
      </c>
      <c r="M3144" s="154">
        <f>VLOOKUP(L3144,'Slope %'!C:D,2,0)</f>
        <v>7.0000000000000007E-2</v>
      </c>
    </row>
    <row r="3145" spans="1:13" x14ac:dyDescent="0.25">
      <c r="A3145" s="169">
        <v>45044</v>
      </c>
      <c r="B3145" s="170" t="s">
        <v>2602</v>
      </c>
      <c r="C3145" s="170" t="s">
        <v>15</v>
      </c>
      <c r="D3145" s="170" t="s">
        <v>1007</v>
      </c>
      <c r="E3145" s="170">
        <v>700</v>
      </c>
      <c r="F3145" s="170">
        <v>6</v>
      </c>
      <c r="G3145" s="171">
        <v>40</v>
      </c>
      <c r="H3145" s="170" t="s">
        <v>2597</v>
      </c>
      <c r="I3145" s="171">
        <v>59.99</v>
      </c>
      <c r="J3145" s="169">
        <v>1</v>
      </c>
      <c r="K3145" s="154" cm="1">
        <f t="array" ref="K3145">ROUND(
IF(C3145="Beer",
SUM(LOOKUP(2,1/(SRP!$B$8:$B$10&lt;=E3145)/(SRP!$C$8:$C$10&gt;=E3145),SRP!$D$8:$D$10)*(G3145/100)*(E3145/1000)),
IF(C3145="Spirits",
SUM(LOOKUP(2,1/(SRP!$B$2:$B$7&lt;=E3145)/(SRP!$C$2:$C$7&gt;=E3145),SRP!$D$2:$D$7)*(G3145/100)*(E3145/1000)),
IF(AND(C3145="Wine",D3145="Fortified Wines"),
SUM(LOOKUP(2,1/(SRP!$B$26:$B$29&lt;=E3145)/(SRP!$C$26:$C$29&gt;=E3145),SRP!$D$26:$D$29)*(G3145/100)*(E3145/1000)),
IF(C3145="Wine",
SUM(LOOKUP(2,1/(SRP!$B$21:$B$25&lt;=E3145)/(SRP!$C$21:$C$25&gt;=E3145),SRP!$D$21:$D$25)*(G3145/100)*(E3145/1000)),
IF(AND(C3145="Ready to Drink",D3145="RTD-One Pour Cocktail&gt;7%&lt;=14.5"),
SUM(LOOKUP(2,1/(SRP!$B$16:$B$20&lt;=E3145)/(SRP!$C$16:$C$20&gt;=E3145),SRP!$D$16:$D$20)*(G3145/100)*(E3145/1000)),
IF(C3145="Ready to Drink",
SUM(LOOKUP(2,1/(SRP!$B$11:$B$15&lt;=E3145)/(SRP!$C$11:$C$15&gt;=E3145),SRP!$D$11:$D$15)*(G3145/100)*(E3145/1000)),
0)))))),2)</f>
        <v>21.86</v>
      </c>
      <c r="L3145" s="173" t="str">
        <f t="shared" si="49"/>
        <v>Spirits700</v>
      </c>
      <c r="M3145" s="154">
        <f>VLOOKUP(L3145,'Slope %'!C:D,2,0)</f>
        <v>7.0000000000000007E-2</v>
      </c>
    </row>
    <row r="3146" spans="1:13" x14ac:dyDescent="0.25">
      <c r="A3146" s="169">
        <v>45052</v>
      </c>
      <c r="B3146" s="170" t="s">
        <v>2603</v>
      </c>
      <c r="C3146" s="170" t="s">
        <v>11</v>
      </c>
      <c r="D3146" s="170" t="s">
        <v>267</v>
      </c>
      <c r="E3146" s="170">
        <v>355</v>
      </c>
      <c r="F3146" s="170">
        <v>24</v>
      </c>
      <c r="G3146" s="171">
        <v>4.4000000000000004</v>
      </c>
      <c r="H3146" s="170" t="s">
        <v>2364</v>
      </c>
      <c r="I3146" s="171">
        <v>2.99</v>
      </c>
      <c r="J3146" s="169">
        <v>1</v>
      </c>
      <c r="K3146" s="154" cm="1">
        <f t="array" ref="K3146">ROUND(
IF(C3146="Beer",
SUM(LOOKUP(2,1/(SRP!$B$8:$B$10&lt;=E3146)/(SRP!$C$8:$C$10&gt;=E3146),SRP!$D$8:$D$10)*(G3146/100)*(E3146/1000)),
IF(C3146="Spirits",
SUM(LOOKUP(2,1/(SRP!$B$2:$B$7&lt;=E3146)/(SRP!$C$2:$C$7&gt;=E3146),SRP!$D$2:$D$7)*(G3146/100)*(E3146/1000)),
IF(AND(C3146="Wine",D3146="Fortified Wines"),
SUM(LOOKUP(2,1/(SRP!$B$26:$B$29&lt;=E3146)/(SRP!$C$26:$C$29&gt;=E3146),SRP!$D$26:$D$29)*(G3146/100)*(E3146/1000)),
IF(C3146="Wine",
SUM(LOOKUP(2,1/(SRP!$B$21:$B$25&lt;=E3146)/(SRP!$C$21:$C$25&gt;=E3146),SRP!$D$21:$D$25)*(G3146/100)*(E3146/1000)),
IF(AND(C3146="Ready to Drink",D3146="RTD-One Pour Cocktail&gt;7%&lt;=14.5"),
SUM(LOOKUP(2,1/(SRP!$B$16:$B$20&lt;=E3146)/(SRP!$C$16:$C$20&gt;=E3146),SRP!$D$16:$D$20)*(G3146/100)*(E3146/1000)),
IF(C3146="Ready to Drink",
SUM(LOOKUP(2,1/(SRP!$B$11:$B$15&lt;=E3146)/(SRP!$C$11:$C$15&gt;=E3146),SRP!$D$11:$D$15)*(G3146/100)*(E3146/1000)),
0)))))),2)</f>
        <v>1.22</v>
      </c>
      <c r="L3146" s="173" t="str">
        <f t="shared" si="49"/>
        <v>Beer355</v>
      </c>
      <c r="M3146" s="154">
        <f>VLOOKUP(L3146,'Slope %'!C:D,2,0)</f>
        <v>0.12</v>
      </c>
    </row>
    <row r="3147" spans="1:13" x14ac:dyDescent="0.25">
      <c r="A3147" s="169">
        <v>45052</v>
      </c>
      <c r="B3147" s="170" t="s">
        <v>2603</v>
      </c>
      <c r="C3147" s="170" t="s">
        <v>11</v>
      </c>
      <c r="D3147" s="170" t="s">
        <v>267</v>
      </c>
      <c r="E3147" s="170">
        <v>355</v>
      </c>
      <c r="F3147" s="170">
        <v>24</v>
      </c>
      <c r="G3147" s="171">
        <v>4.4000000000000004</v>
      </c>
      <c r="H3147" s="170" t="s">
        <v>2364</v>
      </c>
      <c r="I3147" s="171">
        <v>2.99</v>
      </c>
      <c r="J3147" s="169">
        <v>1</v>
      </c>
      <c r="K3147" s="154" cm="1">
        <f t="array" ref="K3147">ROUND(
IF(C3147="Beer",
SUM(LOOKUP(2,1/(SRP!$B$8:$B$10&lt;=E3147)/(SRP!$C$8:$C$10&gt;=E3147),SRP!$D$8:$D$10)*(G3147/100)*(E3147/1000)),
IF(C3147="Spirits",
SUM(LOOKUP(2,1/(SRP!$B$2:$B$7&lt;=E3147)/(SRP!$C$2:$C$7&gt;=E3147),SRP!$D$2:$D$7)*(G3147/100)*(E3147/1000)),
IF(AND(C3147="Wine",D3147="Fortified Wines"),
SUM(LOOKUP(2,1/(SRP!$B$26:$B$29&lt;=E3147)/(SRP!$C$26:$C$29&gt;=E3147),SRP!$D$26:$D$29)*(G3147/100)*(E3147/1000)),
IF(C3147="Wine",
SUM(LOOKUP(2,1/(SRP!$B$21:$B$25&lt;=E3147)/(SRP!$C$21:$C$25&gt;=E3147),SRP!$D$21:$D$25)*(G3147/100)*(E3147/1000)),
IF(AND(C3147="Ready to Drink",D3147="RTD-One Pour Cocktail&gt;7%&lt;=14.5"),
SUM(LOOKUP(2,1/(SRP!$B$16:$B$20&lt;=E3147)/(SRP!$C$16:$C$20&gt;=E3147),SRP!$D$16:$D$20)*(G3147/100)*(E3147/1000)),
IF(C3147="Ready to Drink",
SUM(LOOKUP(2,1/(SRP!$B$11:$B$15&lt;=E3147)/(SRP!$C$11:$C$15&gt;=E3147),SRP!$D$11:$D$15)*(G3147/100)*(E3147/1000)),
0)))))),2)</f>
        <v>1.22</v>
      </c>
      <c r="L3147" s="173" t="str">
        <f t="shared" si="49"/>
        <v>Beer355</v>
      </c>
      <c r="M3147" s="154">
        <f>VLOOKUP(L3147,'Slope %'!C:D,2,0)</f>
        <v>0.12</v>
      </c>
    </row>
    <row r="3148" spans="1:13" x14ac:dyDescent="0.25">
      <c r="A3148" s="169">
        <v>45073</v>
      </c>
      <c r="B3148" s="170" t="s">
        <v>2604</v>
      </c>
      <c r="C3148" s="170" t="s">
        <v>11</v>
      </c>
      <c r="D3148" s="170" t="s">
        <v>267</v>
      </c>
      <c r="E3148" s="170">
        <v>355</v>
      </c>
      <c r="F3148" s="170">
        <v>24</v>
      </c>
      <c r="G3148" s="171">
        <v>5</v>
      </c>
      <c r="H3148" s="170" t="s">
        <v>2364</v>
      </c>
      <c r="I3148" s="171">
        <v>2.99</v>
      </c>
      <c r="J3148" s="169">
        <v>1</v>
      </c>
      <c r="K3148" s="154" cm="1">
        <f t="array" ref="K3148">ROUND(
IF(C3148="Beer",
SUM(LOOKUP(2,1/(SRP!$B$8:$B$10&lt;=E3148)/(SRP!$C$8:$C$10&gt;=E3148),SRP!$D$8:$D$10)*(G3148/100)*(E3148/1000)),
IF(C3148="Spirits",
SUM(LOOKUP(2,1/(SRP!$B$2:$B$7&lt;=E3148)/(SRP!$C$2:$C$7&gt;=E3148),SRP!$D$2:$D$7)*(G3148/100)*(E3148/1000)),
IF(AND(C3148="Wine",D3148="Fortified Wines"),
SUM(LOOKUP(2,1/(SRP!$B$26:$B$29&lt;=E3148)/(SRP!$C$26:$C$29&gt;=E3148),SRP!$D$26:$D$29)*(G3148/100)*(E3148/1000)),
IF(C3148="Wine",
SUM(LOOKUP(2,1/(SRP!$B$21:$B$25&lt;=E3148)/(SRP!$C$21:$C$25&gt;=E3148),SRP!$D$21:$D$25)*(G3148/100)*(E3148/1000)),
IF(AND(C3148="Ready to Drink",D3148="RTD-One Pour Cocktail&gt;7%&lt;=14.5"),
SUM(LOOKUP(2,1/(SRP!$B$16:$B$20&lt;=E3148)/(SRP!$C$16:$C$20&gt;=E3148),SRP!$D$16:$D$20)*(G3148/100)*(E3148/1000)),
IF(C3148="Ready to Drink",
SUM(LOOKUP(2,1/(SRP!$B$11:$B$15&lt;=E3148)/(SRP!$C$11:$C$15&gt;=E3148),SRP!$D$11:$D$15)*(G3148/100)*(E3148/1000)),
0)))))),2)</f>
        <v>1.39</v>
      </c>
      <c r="L3148" s="173" t="str">
        <f t="shared" si="49"/>
        <v>Beer355</v>
      </c>
      <c r="M3148" s="154">
        <f>VLOOKUP(L3148,'Slope %'!C:D,2,0)</f>
        <v>0.12</v>
      </c>
    </row>
    <row r="3149" spans="1:13" x14ac:dyDescent="0.25">
      <c r="A3149" s="169">
        <v>45073</v>
      </c>
      <c r="B3149" s="170" t="s">
        <v>2604</v>
      </c>
      <c r="C3149" s="170" t="s">
        <v>11</v>
      </c>
      <c r="D3149" s="170" t="s">
        <v>267</v>
      </c>
      <c r="E3149" s="170">
        <v>355</v>
      </c>
      <c r="F3149" s="170">
        <v>24</v>
      </c>
      <c r="G3149" s="171">
        <v>5</v>
      </c>
      <c r="H3149" s="170" t="s">
        <v>2364</v>
      </c>
      <c r="I3149" s="171">
        <v>2.99</v>
      </c>
      <c r="J3149" s="169">
        <v>1</v>
      </c>
      <c r="K3149" s="154" cm="1">
        <f t="array" ref="K3149">ROUND(
IF(C3149="Beer",
SUM(LOOKUP(2,1/(SRP!$B$8:$B$10&lt;=E3149)/(SRP!$C$8:$C$10&gt;=E3149),SRP!$D$8:$D$10)*(G3149/100)*(E3149/1000)),
IF(C3149="Spirits",
SUM(LOOKUP(2,1/(SRP!$B$2:$B$7&lt;=E3149)/(SRP!$C$2:$C$7&gt;=E3149),SRP!$D$2:$D$7)*(G3149/100)*(E3149/1000)),
IF(AND(C3149="Wine",D3149="Fortified Wines"),
SUM(LOOKUP(2,1/(SRP!$B$26:$B$29&lt;=E3149)/(SRP!$C$26:$C$29&gt;=E3149),SRP!$D$26:$D$29)*(G3149/100)*(E3149/1000)),
IF(C3149="Wine",
SUM(LOOKUP(2,1/(SRP!$B$21:$B$25&lt;=E3149)/(SRP!$C$21:$C$25&gt;=E3149),SRP!$D$21:$D$25)*(G3149/100)*(E3149/1000)),
IF(AND(C3149="Ready to Drink",D3149="RTD-One Pour Cocktail&gt;7%&lt;=14.5"),
SUM(LOOKUP(2,1/(SRP!$B$16:$B$20&lt;=E3149)/(SRP!$C$16:$C$20&gt;=E3149),SRP!$D$16:$D$20)*(G3149/100)*(E3149/1000)),
IF(C3149="Ready to Drink",
SUM(LOOKUP(2,1/(SRP!$B$11:$B$15&lt;=E3149)/(SRP!$C$11:$C$15&gt;=E3149),SRP!$D$11:$D$15)*(G3149/100)*(E3149/1000)),
0)))))),2)</f>
        <v>1.39</v>
      </c>
      <c r="L3149" s="173" t="str">
        <f t="shared" si="49"/>
        <v>Beer355</v>
      </c>
      <c r="M3149" s="154">
        <f>VLOOKUP(L3149,'Slope %'!C:D,2,0)</f>
        <v>0.12</v>
      </c>
    </row>
    <row r="3150" spans="1:13" x14ac:dyDescent="0.25">
      <c r="A3150" s="169">
        <v>45074</v>
      </c>
      <c r="B3150" s="170" t="s">
        <v>2605</v>
      </c>
      <c r="C3150" s="170" t="s">
        <v>11</v>
      </c>
      <c r="D3150" s="170" t="s">
        <v>267</v>
      </c>
      <c r="E3150" s="170">
        <v>355</v>
      </c>
      <c r="F3150" s="170">
        <v>24</v>
      </c>
      <c r="G3150" s="171">
        <v>5.2</v>
      </c>
      <c r="H3150" s="170" t="s">
        <v>2364</v>
      </c>
      <c r="I3150" s="171">
        <v>2.99</v>
      </c>
      <c r="J3150" s="169">
        <v>1</v>
      </c>
      <c r="K3150" s="154" cm="1">
        <f t="array" ref="K3150">ROUND(
IF(C3150="Beer",
SUM(LOOKUP(2,1/(SRP!$B$8:$B$10&lt;=E3150)/(SRP!$C$8:$C$10&gt;=E3150),SRP!$D$8:$D$10)*(G3150/100)*(E3150/1000)),
IF(C3150="Spirits",
SUM(LOOKUP(2,1/(SRP!$B$2:$B$7&lt;=E3150)/(SRP!$C$2:$C$7&gt;=E3150),SRP!$D$2:$D$7)*(G3150/100)*(E3150/1000)),
IF(AND(C3150="Wine",D3150="Fortified Wines"),
SUM(LOOKUP(2,1/(SRP!$B$26:$B$29&lt;=E3150)/(SRP!$C$26:$C$29&gt;=E3150),SRP!$D$26:$D$29)*(G3150/100)*(E3150/1000)),
IF(C3150="Wine",
SUM(LOOKUP(2,1/(SRP!$B$21:$B$25&lt;=E3150)/(SRP!$C$21:$C$25&gt;=E3150),SRP!$D$21:$D$25)*(G3150/100)*(E3150/1000)),
IF(AND(C3150="Ready to Drink",D3150="RTD-One Pour Cocktail&gt;7%&lt;=14.5"),
SUM(LOOKUP(2,1/(SRP!$B$16:$B$20&lt;=E3150)/(SRP!$C$16:$C$20&gt;=E3150),SRP!$D$16:$D$20)*(G3150/100)*(E3150/1000)),
IF(C3150="Ready to Drink",
SUM(LOOKUP(2,1/(SRP!$B$11:$B$15&lt;=E3150)/(SRP!$C$11:$C$15&gt;=E3150),SRP!$D$11:$D$15)*(G3150/100)*(E3150/1000)),
0)))))),2)</f>
        <v>1.44</v>
      </c>
      <c r="L3150" s="173" t="str">
        <f t="shared" si="49"/>
        <v>Beer355</v>
      </c>
      <c r="M3150" s="154">
        <f>VLOOKUP(L3150,'Slope %'!C:D,2,0)</f>
        <v>0.12</v>
      </c>
    </row>
    <row r="3151" spans="1:13" x14ac:dyDescent="0.25">
      <c r="A3151" s="169">
        <v>45074</v>
      </c>
      <c r="B3151" s="170" t="s">
        <v>2605</v>
      </c>
      <c r="C3151" s="170" t="s">
        <v>11</v>
      </c>
      <c r="D3151" s="170" t="s">
        <v>267</v>
      </c>
      <c r="E3151" s="170">
        <v>355</v>
      </c>
      <c r="F3151" s="170">
        <v>24</v>
      </c>
      <c r="G3151" s="171">
        <v>5.2</v>
      </c>
      <c r="H3151" s="170" t="s">
        <v>2364</v>
      </c>
      <c r="I3151" s="171">
        <v>2.99</v>
      </c>
      <c r="J3151" s="169">
        <v>1</v>
      </c>
      <c r="K3151" s="154" cm="1">
        <f t="array" ref="K3151">ROUND(
IF(C3151="Beer",
SUM(LOOKUP(2,1/(SRP!$B$8:$B$10&lt;=E3151)/(SRP!$C$8:$C$10&gt;=E3151),SRP!$D$8:$D$10)*(G3151/100)*(E3151/1000)),
IF(C3151="Spirits",
SUM(LOOKUP(2,1/(SRP!$B$2:$B$7&lt;=E3151)/(SRP!$C$2:$C$7&gt;=E3151),SRP!$D$2:$D$7)*(G3151/100)*(E3151/1000)),
IF(AND(C3151="Wine",D3151="Fortified Wines"),
SUM(LOOKUP(2,1/(SRP!$B$26:$B$29&lt;=E3151)/(SRP!$C$26:$C$29&gt;=E3151),SRP!$D$26:$D$29)*(G3151/100)*(E3151/1000)),
IF(C3151="Wine",
SUM(LOOKUP(2,1/(SRP!$B$21:$B$25&lt;=E3151)/(SRP!$C$21:$C$25&gt;=E3151),SRP!$D$21:$D$25)*(G3151/100)*(E3151/1000)),
IF(AND(C3151="Ready to Drink",D3151="RTD-One Pour Cocktail&gt;7%&lt;=14.5"),
SUM(LOOKUP(2,1/(SRP!$B$16:$B$20&lt;=E3151)/(SRP!$C$16:$C$20&gt;=E3151),SRP!$D$16:$D$20)*(G3151/100)*(E3151/1000)),
IF(C3151="Ready to Drink",
SUM(LOOKUP(2,1/(SRP!$B$11:$B$15&lt;=E3151)/(SRP!$C$11:$C$15&gt;=E3151),SRP!$D$11:$D$15)*(G3151/100)*(E3151/1000)),
0)))))),2)</f>
        <v>1.44</v>
      </c>
      <c r="L3151" s="173" t="str">
        <f t="shared" si="49"/>
        <v>Beer355</v>
      </c>
      <c r="M3151" s="154">
        <f>VLOOKUP(L3151,'Slope %'!C:D,2,0)</f>
        <v>0.12</v>
      </c>
    </row>
    <row r="3152" spans="1:13" x14ac:dyDescent="0.25">
      <c r="A3152" s="169">
        <v>45102</v>
      </c>
      <c r="B3152" s="170" t="s">
        <v>2606</v>
      </c>
      <c r="C3152" s="170" t="s">
        <v>263</v>
      </c>
      <c r="D3152" s="170" t="s">
        <v>909</v>
      </c>
      <c r="E3152" s="170">
        <v>750</v>
      </c>
      <c r="F3152" s="170">
        <v>12</v>
      </c>
      <c r="G3152" s="171">
        <v>6</v>
      </c>
      <c r="H3152" s="170" t="s">
        <v>2607</v>
      </c>
      <c r="I3152" s="171">
        <v>20.27</v>
      </c>
      <c r="J3152" s="169">
        <v>1</v>
      </c>
      <c r="K3152" s="154" cm="1">
        <f t="array" ref="K3152">ROUND(
IF(C3152="Beer",
SUM(LOOKUP(2,1/(SRP!$B$8:$B$10&lt;=E3152)/(SRP!$C$8:$C$10&gt;=E3152),SRP!$D$8:$D$10)*(G3152/100)*(E3152/1000)),
IF(C3152="Spirits",
SUM(LOOKUP(2,1/(SRP!$B$2:$B$7&lt;=E3152)/(SRP!$C$2:$C$7&gt;=E3152),SRP!$D$2:$D$7)*(G3152/100)*(E3152/1000)),
IF(AND(C3152="Wine",D3152="Fortified Wines"),
SUM(LOOKUP(2,1/(SRP!$B$26:$B$29&lt;=E3152)/(SRP!$C$26:$C$29&gt;=E3152),SRP!$D$26:$D$29)*(G3152/100)*(E3152/1000)),
IF(C3152="Wine",
SUM(LOOKUP(2,1/(SRP!$B$21:$B$25&lt;=E3152)/(SRP!$C$21:$C$25&gt;=E3152),SRP!$D$21:$D$25)*(G3152/100)*(E3152/1000)),
IF(AND(C3152="Ready to Drink",D3152="RTD-One Pour Cocktail&gt;7%&lt;=14.5"),
SUM(LOOKUP(2,1/(SRP!$B$16:$B$20&lt;=E3152)/(SRP!$C$16:$C$20&gt;=E3152),SRP!$D$16:$D$20)*(G3152/100)*(E3152/1000)),
IF(C3152="Ready to Drink",
SUM(LOOKUP(2,1/(SRP!$B$11:$B$15&lt;=E3152)/(SRP!$C$11:$C$15&gt;=E3152),SRP!$D$11:$D$15)*(G3152/100)*(E3152/1000)),
0)))))),2)</f>
        <v>3.51</v>
      </c>
      <c r="L3152" s="173" t="str">
        <f t="shared" si="49"/>
        <v>Ready to Drink750</v>
      </c>
      <c r="M3152" s="154">
        <f>VLOOKUP(L3152,'Slope %'!C:D,2,0)</f>
        <v>0.12</v>
      </c>
    </row>
    <row r="3153" spans="1:13" x14ac:dyDescent="0.25">
      <c r="A3153" s="169">
        <v>45102</v>
      </c>
      <c r="B3153" s="170" t="s">
        <v>2606</v>
      </c>
      <c r="C3153" s="170" t="s">
        <v>263</v>
      </c>
      <c r="D3153" s="170" t="s">
        <v>909</v>
      </c>
      <c r="E3153" s="170">
        <v>750</v>
      </c>
      <c r="F3153" s="170">
        <v>12</v>
      </c>
      <c r="G3153" s="171">
        <v>6</v>
      </c>
      <c r="H3153" s="170" t="s">
        <v>2607</v>
      </c>
      <c r="I3153" s="171">
        <v>20.27</v>
      </c>
      <c r="J3153" s="169">
        <v>1</v>
      </c>
      <c r="K3153" s="154" cm="1">
        <f t="array" ref="K3153">ROUND(
IF(C3153="Beer",
SUM(LOOKUP(2,1/(SRP!$B$8:$B$10&lt;=E3153)/(SRP!$C$8:$C$10&gt;=E3153),SRP!$D$8:$D$10)*(G3153/100)*(E3153/1000)),
IF(C3153="Spirits",
SUM(LOOKUP(2,1/(SRP!$B$2:$B$7&lt;=E3153)/(SRP!$C$2:$C$7&gt;=E3153),SRP!$D$2:$D$7)*(G3153/100)*(E3153/1000)),
IF(AND(C3153="Wine",D3153="Fortified Wines"),
SUM(LOOKUP(2,1/(SRP!$B$26:$B$29&lt;=E3153)/(SRP!$C$26:$C$29&gt;=E3153),SRP!$D$26:$D$29)*(G3153/100)*(E3153/1000)),
IF(C3153="Wine",
SUM(LOOKUP(2,1/(SRP!$B$21:$B$25&lt;=E3153)/(SRP!$C$21:$C$25&gt;=E3153),SRP!$D$21:$D$25)*(G3153/100)*(E3153/1000)),
IF(AND(C3153="Ready to Drink",D3153="RTD-One Pour Cocktail&gt;7%&lt;=14.5"),
SUM(LOOKUP(2,1/(SRP!$B$16:$B$20&lt;=E3153)/(SRP!$C$16:$C$20&gt;=E3153),SRP!$D$16:$D$20)*(G3153/100)*(E3153/1000)),
IF(C3153="Ready to Drink",
SUM(LOOKUP(2,1/(SRP!$B$11:$B$15&lt;=E3153)/(SRP!$C$11:$C$15&gt;=E3153),SRP!$D$11:$D$15)*(G3153/100)*(E3153/1000)),
0)))))),2)</f>
        <v>3.51</v>
      </c>
      <c r="L3153" s="173" t="str">
        <f t="shared" si="49"/>
        <v>Ready to Drink750</v>
      </c>
      <c r="M3153" s="154">
        <f>VLOOKUP(L3153,'Slope %'!C:D,2,0)</f>
        <v>0.12</v>
      </c>
    </row>
    <row r="3154" spans="1:13" x14ac:dyDescent="0.25">
      <c r="A3154" s="169">
        <v>45105</v>
      </c>
      <c r="B3154" s="170" t="s">
        <v>2608</v>
      </c>
      <c r="C3154" s="170" t="s">
        <v>263</v>
      </c>
      <c r="D3154" s="170" t="s">
        <v>909</v>
      </c>
      <c r="E3154" s="170">
        <v>750</v>
      </c>
      <c r="F3154" s="170">
        <v>12</v>
      </c>
      <c r="G3154" s="171">
        <v>6</v>
      </c>
      <c r="H3154" s="170" t="s">
        <v>2607</v>
      </c>
      <c r="I3154" s="171">
        <v>19.989999999999998</v>
      </c>
      <c r="J3154" s="169">
        <v>1</v>
      </c>
      <c r="K3154" s="154" cm="1">
        <f t="array" ref="K3154">ROUND(
IF(C3154="Beer",
SUM(LOOKUP(2,1/(SRP!$B$8:$B$10&lt;=E3154)/(SRP!$C$8:$C$10&gt;=E3154),SRP!$D$8:$D$10)*(G3154/100)*(E3154/1000)),
IF(C3154="Spirits",
SUM(LOOKUP(2,1/(SRP!$B$2:$B$7&lt;=E3154)/(SRP!$C$2:$C$7&gt;=E3154),SRP!$D$2:$D$7)*(G3154/100)*(E3154/1000)),
IF(AND(C3154="Wine",D3154="Fortified Wines"),
SUM(LOOKUP(2,1/(SRP!$B$26:$B$29&lt;=E3154)/(SRP!$C$26:$C$29&gt;=E3154),SRP!$D$26:$D$29)*(G3154/100)*(E3154/1000)),
IF(C3154="Wine",
SUM(LOOKUP(2,1/(SRP!$B$21:$B$25&lt;=E3154)/(SRP!$C$21:$C$25&gt;=E3154),SRP!$D$21:$D$25)*(G3154/100)*(E3154/1000)),
IF(AND(C3154="Ready to Drink",D3154="RTD-One Pour Cocktail&gt;7%&lt;=14.5"),
SUM(LOOKUP(2,1/(SRP!$B$16:$B$20&lt;=E3154)/(SRP!$C$16:$C$20&gt;=E3154),SRP!$D$16:$D$20)*(G3154/100)*(E3154/1000)),
IF(C3154="Ready to Drink",
SUM(LOOKUP(2,1/(SRP!$B$11:$B$15&lt;=E3154)/(SRP!$C$11:$C$15&gt;=E3154),SRP!$D$11:$D$15)*(G3154/100)*(E3154/1000)),
0)))))),2)</f>
        <v>3.51</v>
      </c>
      <c r="L3154" s="173" t="str">
        <f t="shared" si="49"/>
        <v>Ready to Drink750</v>
      </c>
      <c r="M3154" s="154">
        <f>VLOOKUP(L3154,'Slope %'!C:D,2,0)</f>
        <v>0.12</v>
      </c>
    </row>
    <row r="3155" spans="1:13" x14ac:dyDescent="0.25">
      <c r="A3155" s="169">
        <v>45105</v>
      </c>
      <c r="B3155" s="170" t="s">
        <v>2608</v>
      </c>
      <c r="C3155" s="170" t="s">
        <v>263</v>
      </c>
      <c r="D3155" s="170" t="s">
        <v>909</v>
      </c>
      <c r="E3155" s="170">
        <v>750</v>
      </c>
      <c r="F3155" s="170">
        <v>12</v>
      </c>
      <c r="G3155" s="171">
        <v>6</v>
      </c>
      <c r="H3155" s="170" t="s">
        <v>2607</v>
      </c>
      <c r="I3155" s="171">
        <v>19.989999999999998</v>
      </c>
      <c r="J3155" s="169">
        <v>1</v>
      </c>
      <c r="K3155" s="154" cm="1">
        <f t="array" ref="K3155">ROUND(
IF(C3155="Beer",
SUM(LOOKUP(2,1/(SRP!$B$8:$B$10&lt;=E3155)/(SRP!$C$8:$C$10&gt;=E3155),SRP!$D$8:$D$10)*(G3155/100)*(E3155/1000)),
IF(C3155="Spirits",
SUM(LOOKUP(2,1/(SRP!$B$2:$B$7&lt;=E3155)/(SRP!$C$2:$C$7&gt;=E3155),SRP!$D$2:$D$7)*(G3155/100)*(E3155/1000)),
IF(AND(C3155="Wine",D3155="Fortified Wines"),
SUM(LOOKUP(2,1/(SRP!$B$26:$B$29&lt;=E3155)/(SRP!$C$26:$C$29&gt;=E3155),SRP!$D$26:$D$29)*(G3155/100)*(E3155/1000)),
IF(C3155="Wine",
SUM(LOOKUP(2,1/(SRP!$B$21:$B$25&lt;=E3155)/(SRP!$C$21:$C$25&gt;=E3155),SRP!$D$21:$D$25)*(G3155/100)*(E3155/1000)),
IF(AND(C3155="Ready to Drink",D3155="RTD-One Pour Cocktail&gt;7%&lt;=14.5"),
SUM(LOOKUP(2,1/(SRP!$B$16:$B$20&lt;=E3155)/(SRP!$C$16:$C$20&gt;=E3155),SRP!$D$16:$D$20)*(G3155/100)*(E3155/1000)),
IF(C3155="Ready to Drink",
SUM(LOOKUP(2,1/(SRP!$B$11:$B$15&lt;=E3155)/(SRP!$C$11:$C$15&gt;=E3155),SRP!$D$11:$D$15)*(G3155/100)*(E3155/1000)),
0)))))),2)</f>
        <v>3.51</v>
      </c>
      <c r="L3155" s="173" t="str">
        <f t="shared" si="49"/>
        <v>Ready to Drink750</v>
      </c>
      <c r="M3155" s="154">
        <f>VLOOKUP(L3155,'Slope %'!C:D,2,0)</f>
        <v>0.12</v>
      </c>
    </row>
    <row r="3156" spans="1:13" x14ac:dyDescent="0.25">
      <c r="A3156" s="169">
        <v>45134</v>
      </c>
      <c r="B3156" s="170" t="s">
        <v>2609</v>
      </c>
      <c r="C3156" s="170" t="s">
        <v>11</v>
      </c>
      <c r="D3156" s="170" t="s">
        <v>303</v>
      </c>
      <c r="E3156" s="170">
        <v>473</v>
      </c>
      <c r="F3156" s="170">
        <v>24</v>
      </c>
      <c r="G3156" s="171">
        <v>6.6</v>
      </c>
      <c r="H3156" s="170" t="s">
        <v>1053</v>
      </c>
      <c r="I3156" s="171">
        <v>4.8899999999999997</v>
      </c>
      <c r="J3156" s="169">
        <v>1</v>
      </c>
      <c r="K3156" s="154" cm="1">
        <f t="array" ref="K3156">ROUND(
IF(C3156="Beer",
SUM(LOOKUP(2,1/(SRP!$B$8:$B$10&lt;=E3156)/(SRP!$C$8:$C$10&gt;=E3156),SRP!$D$8:$D$10)*(G3156/100)*(E3156/1000)),
IF(C3156="Spirits",
SUM(LOOKUP(2,1/(SRP!$B$2:$B$7&lt;=E3156)/(SRP!$C$2:$C$7&gt;=E3156),SRP!$D$2:$D$7)*(G3156/100)*(E3156/1000)),
IF(AND(C3156="Wine",D3156="Fortified Wines"),
SUM(LOOKUP(2,1/(SRP!$B$26:$B$29&lt;=E3156)/(SRP!$C$26:$C$29&gt;=E3156),SRP!$D$26:$D$29)*(G3156/100)*(E3156/1000)),
IF(C3156="Wine",
SUM(LOOKUP(2,1/(SRP!$B$21:$B$25&lt;=E3156)/(SRP!$C$21:$C$25&gt;=E3156),SRP!$D$21:$D$25)*(G3156/100)*(E3156/1000)),
IF(AND(C3156="Ready to Drink",D3156="RTD-One Pour Cocktail&gt;7%&lt;=14.5"),
SUM(LOOKUP(2,1/(SRP!$B$16:$B$20&lt;=E3156)/(SRP!$C$16:$C$20&gt;=E3156),SRP!$D$16:$D$20)*(G3156/100)*(E3156/1000)),
IF(C3156="Ready to Drink",
SUM(LOOKUP(2,1/(SRP!$B$11:$B$15&lt;=E3156)/(SRP!$C$11:$C$15&gt;=E3156),SRP!$D$11:$D$15)*(G3156/100)*(E3156/1000)),
0)))))),2)</f>
        <v>2.44</v>
      </c>
      <c r="L3156" s="173" t="str">
        <f t="shared" si="49"/>
        <v>Beer473</v>
      </c>
      <c r="M3156" s="154">
        <f>VLOOKUP(L3156,'Slope %'!C:D,2,0)</f>
        <v>0.12</v>
      </c>
    </row>
    <row r="3157" spans="1:13" x14ac:dyDescent="0.25">
      <c r="A3157" s="169">
        <v>45134</v>
      </c>
      <c r="B3157" s="170" t="s">
        <v>2609</v>
      </c>
      <c r="C3157" s="170" t="s">
        <v>11</v>
      </c>
      <c r="D3157" s="170" t="s">
        <v>303</v>
      </c>
      <c r="E3157" s="170">
        <v>473</v>
      </c>
      <c r="F3157" s="170">
        <v>24</v>
      </c>
      <c r="G3157" s="171">
        <v>6.6</v>
      </c>
      <c r="H3157" s="170" t="s">
        <v>1053</v>
      </c>
      <c r="I3157" s="171">
        <v>4.8899999999999997</v>
      </c>
      <c r="J3157" s="169">
        <v>1</v>
      </c>
      <c r="K3157" s="154" cm="1">
        <f t="array" ref="K3157">ROUND(
IF(C3157="Beer",
SUM(LOOKUP(2,1/(SRP!$B$8:$B$10&lt;=E3157)/(SRP!$C$8:$C$10&gt;=E3157),SRP!$D$8:$D$10)*(G3157/100)*(E3157/1000)),
IF(C3157="Spirits",
SUM(LOOKUP(2,1/(SRP!$B$2:$B$7&lt;=E3157)/(SRP!$C$2:$C$7&gt;=E3157),SRP!$D$2:$D$7)*(G3157/100)*(E3157/1000)),
IF(AND(C3157="Wine",D3157="Fortified Wines"),
SUM(LOOKUP(2,1/(SRP!$B$26:$B$29&lt;=E3157)/(SRP!$C$26:$C$29&gt;=E3157),SRP!$D$26:$D$29)*(G3157/100)*(E3157/1000)),
IF(C3157="Wine",
SUM(LOOKUP(2,1/(SRP!$B$21:$B$25&lt;=E3157)/(SRP!$C$21:$C$25&gt;=E3157),SRP!$D$21:$D$25)*(G3157/100)*(E3157/1000)),
IF(AND(C3157="Ready to Drink",D3157="RTD-One Pour Cocktail&gt;7%&lt;=14.5"),
SUM(LOOKUP(2,1/(SRP!$B$16:$B$20&lt;=E3157)/(SRP!$C$16:$C$20&gt;=E3157),SRP!$D$16:$D$20)*(G3157/100)*(E3157/1000)),
IF(C3157="Ready to Drink",
SUM(LOOKUP(2,1/(SRP!$B$11:$B$15&lt;=E3157)/(SRP!$C$11:$C$15&gt;=E3157),SRP!$D$11:$D$15)*(G3157/100)*(E3157/1000)),
0)))))),2)</f>
        <v>2.44</v>
      </c>
      <c r="L3157" s="173" t="str">
        <f t="shared" si="49"/>
        <v>Beer473</v>
      </c>
      <c r="M3157" s="154">
        <f>VLOOKUP(L3157,'Slope %'!C:D,2,0)</f>
        <v>0.12</v>
      </c>
    </row>
    <row r="3158" spans="1:13" x14ac:dyDescent="0.25">
      <c r="A3158" s="169">
        <v>45135</v>
      </c>
      <c r="B3158" s="170" t="s">
        <v>2610</v>
      </c>
      <c r="C3158" s="170" t="s">
        <v>11</v>
      </c>
      <c r="D3158" s="170" t="s">
        <v>267</v>
      </c>
      <c r="E3158" s="170">
        <v>473</v>
      </c>
      <c r="F3158" s="170">
        <v>24</v>
      </c>
      <c r="G3158" s="171">
        <v>4.5</v>
      </c>
      <c r="H3158" s="170" t="s">
        <v>1053</v>
      </c>
      <c r="I3158" s="171">
        <v>4.25</v>
      </c>
      <c r="J3158" s="169">
        <v>1</v>
      </c>
      <c r="K3158" s="154" cm="1">
        <f t="array" ref="K3158">ROUND(
IF(C3158="Beer",
SUM(LOOKUP(2,1/(SRP!$B$8:$B$10&lt;=E3158)/(SRP!$C$8:$C$10&gt;=E3158),SRP!$D$8:$D$10)*(G3158/100)*(E3158/1000)),
IF(C3158="Spirits",
SUM(LOOKUP(2,1/(SRP!$B$2:$B$7&lt;=E3158)/(SRP!$C$2:$C$7&gt;=E3158),SRP!$D$2:$D$7)*(G3158/100)*(E3158/1000)),
IF(AND(C3158="Wine",D3158="Fortified Wines"),
SUM(LOOKUP(2,1/(SRP!$B$26:$B$29&lt;=E3158)/(SRP!$C$26:$C$29&gt;=E3158),SRP!$D$26:$D$29)*(G3158/100)*(E3158/1000)),
IF(C3158="Wine",
SUM(LOOKUP(2,1/(SRP!$B$21:$B$25&lt;=E3158)/(SRP!$C$21:$C$25&gt;=E3158),SRP!$D$21:$D$25)*(G3158/100)*(E3158/1000)),
IF(AND(C3158="Ready to Drink",D3158="RTD-One Pour Cocktail&gt;7%&lt;=14.5"),
SUM(LOOKUP(2,1/(SRP!$B$16:$B$20&lt;=E3158)/(SRP!$C$16:$C$20&gt;=E3158),SRP!$D$16:$D$20)*(G3158/100)*(E3158/1000)),
IF(C3158="Ready to Drink",
SUM(LOOKUP(2,1/(SRP!$B$11:$B$15&lt;=E3158)/(SRP!$C$11:$C$15&gt;=E3158),SRP!$D$11:$D$15)*(G3158/100)*(E3158/1000)),
0)))))),2)</f>
        <v>1.66</v>
      </c>
      <c r="L3158" s="173" t="str">
        <f t="shared" si="49"/>
        <v>Beer473</v>
      </c>
      <c r="M3158" s="154">
        <f>VLOOKUP(L3158,'Slope %'!C:D,2,0)</f>
        <v>0.12</v>
      </c>
    </row>
    <row r="3159" spans="1:13" x14ac:dyDescent="0.25">
      <c r="A3159" s="169">
        <v>45135</v>
      </c>
      <c r="B3159" s="170" t="s">
        <v>2610</v>
      </c>
      <c r="C3159" s="170" t="s">
        <v>11</v>
      </c>
      <c r="D3159" s="170" t="s">
        <v>267</v>
      </c>
      <c r="E3159" s="170">
        <v>473</v>
      </c>
      <c r="F3159" s="170">
        <v>24</v>
      </c>
      <c r="G3159" s="171">
        <v>4.5</v>
      </c>
      <c r="H3159" s="170" t="s">
        <v>1053</v>
      </c>
      <c r="I3159" s="171">
        <v>4.25</v>
      </c>
      <c r="J3159" s="169">
        <v>1</v>
      </c>
      <c r="K3159" s="154" cm="1">
        <f t="array" ref="K3159">ROUND(
IF(C3159="Beer",
SUM(LOOKUP(2,1/(SRP!$B$8:$B$10&lt;=E3159)/(SRP!$C$8:$C$10&gt;=E3159),SRP!$D$8:$D$10)*(G3159/100)*(E3159/1000)),
IF(C3159="Spirits",
SUM(LOOKUP(2,1/(SRP!$B$2:$B$7&lt;=E3159)/(SRP!$C$2:$C$7&gt;=E3159),SRP!$D$2:$D$7)*(G3159/100)*(E3159/1000)),
IF(AND(C3159="Wine",D3159="Fortified Wines"),
SUM(LOOKUP(2,1/(SRP!$B$26:$B$29&lt;=E3159)/(SRP!$C$26:$C$29&gt;=E3159),SRP!$D$26:$D$29)*(G3159/100)*(E3159/1000)),
IF(C3159="Wine",
SUM(LOOKUP(2,1/(SRP!$B$21:$B$25&lt;=E3159)/(SRP!$C$21:$C$25&gt;=E3159),SRP!$D$21:$D$25)*(G3159/100)*(E3159/1000)),
IF(AND(C3159="Ready to Drink",D3159="RTD-One Pour Cocktail&gt;7%&lt;=14.5"),
SUM(LOOKUP(2,1/(SRP!$B$16:$B$20&lt;=E3159)/(SRP!$C$16:$C$20&gt;=E3159),SRP!$D$16:$D$20)*(G3159/100)*(E3159/1000)),
IF(C3159="Ready to Drink",
SUM(LOOKUP(2,1/(SRP!$B$11:$B$15&lt;=E3159)/(SRP!$C$11:$C$15&gt;=E3159),SRP!$D$11:$D$15)*(G3159/100)*(E3159/1000)),
0)))))),2)</f>
        <v>1.66</v>
      </c>
      <c r="L3159" s="173" t="str">
        <f t="shared" si="49"/>
        <v>Beer473</v>
      </c>
      <c r="M3159" s="154">
        <f>VLOOKUP(L3159,'Slope %'!C:D,2,0)</f>
        <v>0.12</v>
      </c>
    </row>
    <row r="3160" spans="1:13" x14ac:dyDescent="0.25">
      <c r="A3160" s="169">
        <v>45139</v>
      </c>
      <c r="B3160" s="170" t="s">
        <v>2611</v>
      </c>
      <c r="C3160" s="170" t="s">
        <v>11</v>
      </c>
      <c r="D3160" s="170" t="s">
        <v>474</v>
      </c>
      <c r="E3160" s="170">
        <v>473</v>
      </c>
      <c r="F3160" s="170">
        <v>24</v>
      </c>
      <c r="G3160" s="171">
        <v>4.9000000000000004</v>
      </c>
      <c r="H3160" s="170" t="s">
        <v>1053</v>
      </c>
      <c r="I3160" s="171">
        <v>5.0599999999999996</v>
      </c>
      <c r="J3160" s="169">
        <v>1</v>
      </c>
      <c r="K3160" s="154" cm="1">
        <f t="array" ref="K3160">ROUND(
IF(C3160="Beer",
SUM(LOOKUP(2,1/(SRP!$B$8:$B$10&lt;=E3160)/(SRP!$C$8:$C$10&gt;=E3160),SRP!$D$8:$D$10)*(G3160/100)*(E3160/1000)),
IF(C3160="Spirits",
SUM(LOOKUP(2,1/(SRP!$B$2:$B$7&lt;=E3160)/(SRP!$C$2:$C$7&gt;=E3160),SRP!$D$2:$D$7)*(G3160/100)*(E3160/1000)),
IF(AND(C3160="Wine",D3160="Fortified Wines"),
SUM(LOOKUP(2,1/(SRP!$B$26:$B$29&lt;=E3160)/(SRP!$C$26:$C$29&gt;=E3160),SRP!$D$26:$D$29)*(G3160/100)*(E3160/1000)),
IF(C3160="Wine",
SUM(LOOKUP(2,1/(SRP!$B$21:$B$25&lt;=E3160)/(SRP!$C$21:$C$25&gt;=E3160),SRP!$D$21:$D$25)*(G3160/100)*(E3160/1000)),
IF(AND(C3160="Ready to Drink",D3160="RTD-One Pour Cocktail&gt;7%&lt;=14.5"),
SUM(LOOKUP(2,1/(SRP!$B$16:$B$20&lt;=E3160)/(SRP!$C$16:$C$20&gt;=E3160),SRP!$D$16:$D$20)*(G3160/100)*(E3160/1000)),
IF(C3160="Ready to Drink",
SUM(LOOKUP(2,1/(SRP!$B$11:$B$15&lt;=E3160)/(SRP!$C$11:$C$15&gt;=E3160),SRP!$D$11:$D$15)*(G3160/100)*(E3160/1000)),
0)))))),2)</f>
        <v>1.81</v>
      </c>
      <c r="L3160" s="173" t="str">
        <f t="shared" si="49"/>
        <v>Beer473</v>
      </c>
      <c r="M3160" s="154">
        <f>VLOOKUP(L3160,'Slope %'!C:D,2,0)</f>
        <v>0.12</v>
      </c>
    </row>
    <row r="3161" spans="1:13" x14ac:dyDescent="0.25">
      <c r="A3161" s="169">
        <v>45139</v>
      </c>
      <c r="B3161" s="170" t="s">
        <v>2611</v>
      </c>
      <c r="C3161" s="170" t="s">
        <v>11</v>
      </c>
      <c r="D3161" s="170" t="s">
        <v>474</v>
      </c>
      <c r="E3161" s="170">
        <v>473</v>
      </c>
      <c r="F3161" s="170">
        <v>24</v>
      </c>
      <c r="G3161" s="171">
        <v>4.9000000000000004</v>
      </c>
      <c r="H3161" s="170" t="s">
        <v>1053</v>
      </c>
      <c r="I3161" s="171">
        <v>5.0599999999999996</v>
      </c>
      <c r="J3161" s="169">
        <v>1</v>
      </c>
      <c r="K3161" s="154" cm="1">
        <f t="array" ref="K3161">ROUND(
IF(C3161="Beer",
SUM(LOOKUP(2,1/(SRP!$B$8:$B$10&lt;=E3161)/(SRP!$C$8:$C$10&gt;=E3161),SRP!$D$8:$D$10)*(G3161/100)*(E3161/1000)),
IF(C3161="Spirits",
SUM(LOOKUP(2,1/(SRP!$B$2:$B$7&lt;=E3161)/(SRP!$C$2:$C$7&gt;=E3161),SRP!$D$2:$D$7)*(G3161/100)*(E3161/1000)),
IF(AND(C3161="Wine",D3161="Fortified Wines"),
SUM(LOOKUP(2,1/(SRP!$B$26:$B$29&lt;=E3161)/(SRP!$C$26:$C$29&gt;=E3161),SRP!$D$26:$D$29)*(G3161/100)*(E3161/1000)),
IF(C3161="Wine",
SUM(LOOKUP(2,1/(SRP!$B$21:$B$25&lt;=E3161)/(SRP!$C$21:$C$25&gt;=E3161),SRP!$D$21:$D$25)*(G3161/100)*(E3161/1000)),
IF(AND(C3161="Ready to Drink",D3161="RTD-One Pour Cocktail&gt;7%&lt;=14.5"),
SUM(LOOKUP(2,1/(SRP!$B$16:$B$20&lt;=E3161)/(SRP!$C$16:$C$20&gt;=E3161),SRP!$D$16:$D$20)*(G3161/100)*(E3161/1000)),
IF(C3161="Ready to Drink",
SUM(LOOKUP(2,1/(SRP!$B$11:$B$15&lt;=E3161)/(SRP!$C$11:$C$15&gt;=E3161),SRP!$D$11:$D$15)*(G3161/100)*(E3161/1000)),
0)))))),2)</f>
        <v>1.81</v>
      </c>
      <c r="L3161" s="173" t="str">
        <f t="shared" si="49"/>
        <v>Beer473</v>
      </c>
      <c r="M3161" s="154">
        <f>VLOOKUP(L3161,'Slope %'!C:D,2,0)</f>
        <v>0.12</v>
      </c>
    </row>
    <row r="3162" spans="1:13" x14ac:dyDescent="0.25">
      <c r="A3162" s="169">
        <v>45142</v>
      </c>
      <c r="B3162" s="170" t="s">
        <v>2612</v>
      </c>
      <c r="C3162" s="170" t="s">
        <v>11</v>
      </c>
      <c r="D3162" s="170" t="s">
        <v>267</v>
      </c>
      <c r="E3162" s="170">
        <v>473</v>
      </c>
      <c r="F3162" s="170">
        <v>24</v>
      </c>
      <c r="G3162" s="171">
        <v>4.5999999999999996</v>
      </c>
      <c r="H3162" s="170" t="s">
        <v>1053</v>
      </c>
      <c r="I3162" s="171">
        <v>4.46</v>
      </c>
      <c r="J3162" s="169">
        <v>1</v>
      </c>
      <c r="K3162" s="154" cm="1">
        <f t="array" ref="K3162">ROUND(
IF(C3162="Beer",
SUM(LOOKUP(2,1/(SRP!$B$8:$B$10&lt;=E3162)/(SRP!$C$8:$C$10&gt;=E3162),SRP!$D$8:$D$10)*(G3162/100)*(E3162/1000)),
IF(C3162="Spirits",
SUM(LOOKUP(2,1/(SRP!$B$2:$B$7&lt;=E3162)/(SRP!$C$2:$C$7&gt;=E3162),SRP!$D$2:$D$7)*(G3162/100)*(E3162/1000)),
IF(AND(C3162="Wine",D3162="Fortified Wines"),
SUM(LOOKUP(2,1/(SRP!$B$26:$B$29&lt;=E3162)/(SRP!$C$26:$C$29&gt;=E3162),SRP!$D$26:$D$29)*(G3162/100)*(E3162/1000)),
IF(C3162="Wine",
SUM(LOOKUP(2,1/(SRP!$B$21:$B$25&lt;=E3162)/(SRP!$C$21:$C$25&gt;=E3162),SRP!$D$21:$D$25)*(G3162/100)*(E3162/1000)),
IF(AND(C3162="Ready to Drink",D3162="RTD-One Pour Cocktail&gt;7%&lt;=14.5"),
SUM(LOOKUP(2,1/(SRP!$B$16:$B$20&lt;=E3162)/(SRP!$C$16:$C$20&gt;=E3162),SRP!$D$16:$D$20)*(G3162/100)*(E3162/1000)),
IF(C3162="Ready to Drink",
SUM(LOOKUP(2,1/(SRP!$B$11:$B$15&lt;=E3162)/(SRP!$C$11:$C$15&gt;=E3162),SRP!$D$11:$D$15)*(G3162/100)*(E3162/1000)),
0)))))),2)</f>
        <v>1.7</v>
      </c>
      <c r="L3162" s="173" t="str">
        <f t="shared" si="49"/>
        <v>Beer473</v>
      </c>
      <c r="M3162" s="154">
        <f>VLOOKUP(L3162,'Slope %'!C:D,2,0)</f>
        <v>0.12</v>
      </c>
    </row>
    <row r="3163" spans="1:13" x14ac:dyDescent="0.25">
      <c r="A3163" s="169">
        <v>45142</v>
      </c>
      <c r="B3163" s="170" t="s">
        <v>2612</v>
      </c>
      <c r="C3163" s="170" t="s">
        <v>11</v>
      </c>
      <c r="D3163" s="170" t="s">
        <v>267</v>
      </c>
      <c r="E3163" s="170">
        <v>473</v>
      </c>
      <c r="F3163" s="170">
        <v>24</v>
      </c>
      <c r="G3163" s="171">
        <v>4.5999999999999996</v>
      </c>
      <c r="H3163" s="170" t="s">
        <v>1053</v>
      </c>
      <c r="I3163" s="171">
        <v>4.46</v>
      </c>
      <c r="J3163" s="169">
        <v>1</v>
      </c>
      <c r="K3163" s="154" cm="1">
        <f t="array" ref="K3163">ROUND(
IF(C3163="Beer",
SUM(LOOKUP(2,1/(SRP!$B$8:$B$10&lt;=E3163)/(SRP!$C$8:$C$10&gt;=E3163),SRP!$D$8:$D$10)*(G3163/100)*(E3163/1000)),
IF(C3163="Spirits",
SUM(LOOKUP(2,1/(SRP!$B$2:$B$7&lt;=E3163)/(SRP!$C$2:$C$7&gt;=E3163),SRP!$D$2:$D$7)*(G3163/100)*(E3163/1000)),
IF(AND(C3163="Wine",D3163="Fortified Wines"),
SUM(LOOKUP(2,1/(SRP!$B$26:$B$29&lt;=E3163)/(SRP!$C$26:$C$29&gt;=E3163),SRP!$D$26:$D$29)*(G3163/100)*(E3163/1000)),
IF(C3163="Wine",
SUM(LOOKUP(2,1/(SRP!$B$21:$B$25&lt;=E3163)/(SRP!$C$21:$C$25&gt;=E3163),SRP!$D$21:$D$25)*(G3163/100)*(E3163/1000)),
IF(AND(C3163="Ready to Drink",D3163="RTD-One Pour Cocktail&gt;7%&lt;=14.5"),
SUM(LOOKUP(2,1/(SRP!$B$16:$B$20&lt;=E3163)/(SRP!$C$16:$C$20&gt;=E3163),SRP!$D$16:$D$20)*(G3163/100)*(E3163/1000)),
IF(C3163="Ready to Drink",
SUM(LOOKUP(2,1/(SRP!$B$11:$B$15&lt;=E3163)/(SRP!$C$11:$C$15&gt;=E3163),SRP!$D$11:$D$15)*(G3163/100)*(E3163/1000)),
0)))))),2)</f>
        <v>1.7</v>
      </c>
      <c r="L3163" s="173" t="str">
        <f t="shared" si="49"/>
        <v>Beer473</v>
      </c>
      <c r="M3163" s="154">
        <f>VLOOKUP(L3163,'Slope %'!C:D,2,0)</f>
        <v>0.12</v>
      </c>
    </row>
    <row r="3164" spans="1:13" x14ac:dyDescent="0.25">
      <c r="A3164" s="169">
        <v>45144</v>
      </c>
      <c r="B3164" s="170" t="s">
        <v>2613</v>
      </c>
      <c r="C3164" s="170" t="s">
        <v>11</v>
      </c>
      <c r="D3164" s="170" t="s">
        <v>267</v>
      </c>
      <c r="E3164" s="170">
        <v>473</v>
      </c>
      <c r="F3164" s="170">
        <v>24</v>
      </c>
      <c r="G3164" s="171">
        <v>5.2</v>
      </c>
      <c r="H3164" s="170" t="s">
        <v>1053</v>
      </c>
      <c r="I3164" s="171">
        <v>4.8899999999999997</v>
      </c>
      <c r="J3164" s="169">
        <v>1</v>
      </c>
      <c r="K3164" s="154" cm="1">
        <f t="array" ref="K3164">ROUND(
IF(C3164="Beer",
SUM(LOOKUP(2,1/(SRP!$B$8:$B$10&lt;=E3164)/(SRP!$C$8:$C$10&gt;=E3164),SRP!$D$8:$D$10)*(G3164/100)*(E3164/1000)),
IF(C3164="Spirits",
SUM(LOOKUP(2,1/(SRP!$B$2:$B$7&lt;=E3164)/(SRP!$C$2:$C$7&gt;=E3164),SRP!$D$2:$D$7)*(G3164/100)*(E3164/1000)),
IF(AND(C3164="Wine",D3164="Fortified Wines"),
SUM(LOOKUP(2,1/(SRP!$B$26:$B$29&lt;=E3164)/(SRP!$C$26:$C$29&gt;=E3164),SRP!$D$26:$D$29)*(G3164/100)*(E3164/1000)),
IF(C3164="Wine",
SUM(LOOKUP(2,1/(SRP!$B$21:$B$25&lt;=E3164)/(SRP!$C$21:$C$25&gt;=E3164),SRP!$D$21:$D$25)*(G3164/100)*(E3164/1000)),
IF(AND(C3164="Ready to Drink",D3164="RTD-One Pour Cocktail&gt;7%&lt;=14.5"),
SUM(LOOKUP(2,1/(SRP!$B$16:$B$20&lt;=E3164)/(SRP!$C$16:$C$20&gt;=E3164),SRP!$D$16:$D$20)*(G3164/100)*(E3164/1000)),
IF(C3164="Ready to Drink",
SUM(LOOKUP(2,1/(SRP!$B$11:$B$15&lt;=E3164)/(SRP!$C$11:$C$15&gt;=E3164),SRP!$D$11:$D$15)*(G3164/100)*(E3164/1000)),
0)))))),2)</f>
        <v>1.92</v>
      </c>
      <c r="L3164" s="173" t="str">
        <f t="shared" si="49"/>
        <v>Beer473</v>
      </c>
      <c r="M3164" s="154">
        <f>VLOOKUP(L3164,'Slope %'!C:D,2,0)</f>
        <v>0.12</v>
      </c>
    </row>
    <row r="3165" spans="1:13" x14ac:dyDescent="0.25">
      <c r="A3165" s="169">
        <v>45144</v>
      </c>
      <c r="B3165" s="170" t="s">
        <v>2613</v>
      </c>
      <c r="C3165" s="170" t="s">
        <v>11</v>
      </c>
      <c r="D3165" s="170" t="s">
        <v>267</v>
      </c>
      <c r="E3165" s="170">
        <v>473</v>
      </c>
      <c r="F3165" s="170">
        <v>24</v>
      </c>
      <c r="G3165" s="171">
        <v>5.2</v>
      </c>
      <c r="H3165" s="170" t="s">
        <v>1053</v>
      </c>
      <c r="I3165" s="171">
        <v>4.8899999999999997</v>
      </c>
      <c r="J3165" s="169">
        <v>1</v>
      </c>
      <c r="K3165" s="154" cm="1">
        <f t="array" ref="K3165">ROUND(
IF(C3165="Beer",
SUM(LOOKUP(2,1/(SRP!$B$8:$B$10&lt;=E3165)/(SRP!$C$8:$C$10&gt;=E3165),SRP!$D$8:$D$10)*(G3165/100)*(E3165/1000)),
IF(C3165="Spirits",
SUM(LOOKUP(2,1/(SRP!$B$2:$B$7&lt;=E3165)/(SRP!$C$2:$C$7&gt;=E3165),SRP!$D$2:$D$7)*(G3165/100)*(E3165/1000)),
IF(AND(C3165="Wine",D3165="Fortified Wines"),
SUM(LOOKUP(2,1/(SRP!$B$26:$B$29&lt;=E3165)/(SRP!$C$26:$C$29&gt;=E3165),SRP!$D$26:$D$29)*(G3165/100)*(E3165/1000)),
IF(C3165="Wine",
SUM(LOOKUP(2,1/(SRP!$B$21:$B$25&lt;=E3165)/(SRP!$C$21:$C$25&gt;=E3165),SRP!$D$21:$D$25)*(G3165/100)*(E3165/1000)),
IF(AND(C3165="Ready to Drink",D3165="RTD-One Pour Cocktail&gt;7%&lt;=14.5"),
SUM(LOOKUP(2,1/(SRP!$B$16:$B$20&lt;=E3165)/(SRP!$C$16:$C$20&gt;=E3165),SRP!$D$16:$D$20)*(G3165/100)*(E3165/1000)),
IF(C3165="Ready to Drink",
SUM(LOOKUP(2,1/(SRP!$B$11:$B$15&lt;=E3165)/(SRP!$C$11:$C$15&gt;=E3165),SRP!$D$11:$D$15)*(G3165/100)*(E3165/1000)),
0)))))),2)</f>
        <v>1.92</v>
      </c>
      <c r="L3165" s="173" t="str">
        <f t="shared" si="49"/>
        <v>Beer473</v>
      </c>
      <c r="M3165" s="154">
        <f>VLOOKUP(L3165,'Slope %'!C:D,2,0)</f>
        <v>0.12</v>
      </c>
    </row>
    <row r="3166" spans="1:13" x14ac:dyDescent="0.25">
      <c r="A3166" s="169">
        <v>45145</v>
      </c>
      <c r="B3166" s="170" t="s">
        <v>2520</v>
      </c>
      <c r="C3166" s="170" t="s">
        <v>15</v>
      </c>
      <c r="D3166" s="170" t="s">
        <v>198</v>
      </c>
      <c r="E3166" s="170">
        <v>375</v>
      </c>
      <c r="F3166" s="170">
        <v>24</v>
      </c>
      <c r="G3166" s="171">
        <v>46</v>
      </c>
      <c r="H3166" s="170" t="s">
        <v>91</v>
      </c>
      <c r="I3166" s="171">
        <v>17.989999999999998</v>
      </c>
      <c r="J3166" s="169">
        <v>1</v>
      </c>
      <c r="K3166" s="154" cm="1">
        <f t="array" ref="K3166">ROUND(
IF(C3166="Beer",
SUM(LOOKUP(2,1/(SRP!$B$8:$B$10&lt;=E3166)/(SRP!$C$8:$C$10&gt;=E3166),SRP!$D$8:$D$10)*(G3166/100)*(E3166/1000)),
IF(C3166="Spirits",
SUM(LOOKUP(2,1/(SRP!$B$2:$B$7&lt;=E3166)/(SRP!$C$2:$C$7&gt;=E3166),SRP!$D$2:$D$7)*(G3166/100)*(E3166/1000)),
IF(AND(C3166="Wine",D3166="Fortified Wines"),
SUM(LOOKUP(2,1/(SRP!$B$26:$B$29&lt;=E3166)/(SRP!$C$26:$C$29&gt;=E3166),SRP!$D$26:$D$29)*(G3166/100)*(E3166/1000)),
IF(C3166="Wine",
SUM(LOOKUP(2,1/(SRP!$B$21:$B$25&lt;=E3166)/(SRP!$C$21:$C$25&gt;=E3166),SRP!$D$21:$D$25)*(G3166/100)*(E3166/1000)),
IF(AND(C3166="Ready to Drink",D3166="RTD-One Pour Cocktail&gt;7%&lt;=14.5"),
SUM(LOOKUP(2,1/(SRP!$B$16:$B$20&lt;=E3166)/(SRP!$C$16:$C$20&gt;=E3166),SRP!$D$16:$D$20)*(G3166/100)*(E3166/1000)),
IF(C3166="Ready to Drink",
SUM(LOOKUP(2,1/(SRP!$B$11:$B$15&lt;=E3166)/(SRP!$C$11:$C$15&gt;=E3166),SRP!$D$11:$D$15)*(G3166/100)*(E3166/1000)),
0)))))),2)</f>
        <v>15.29</v>
      </c>
      <c r="L3166" s="173" t="str">
        <f t="shared" si="49"/>
        <v>Spirits375</v>
      </c>
      <c r="M3166" s="154">
        <f>VLOOKUP(L3166,'Slope %'!C:D,2,0)</f>
        <v>0.1</v>
      </c>
    </row>
    <row r="3167" spans="1:13" x14ac:dyDescent="0.25">
      <c r="A3167" s="169">
        <v>45149</v>
      </c>
      <c r="B3167" s="170" t="s">
        <v>2614</v>
      </c>
      <c r="C3167" s="170" t="s">
        <v>11</v>
      </c>
      <c r="D3167" s="170" t="s">
        <v>267</v>
      </c>
      <c r="E3167" s="170">
        <v>473</v>
      </c>
      <c r="F3167" s="170">
        <v>24</v>
      </c>
      <c r="G3167" s="171">
        <v>4.8</v>
      </c>
      <c r="H3167" s="170" t="s">
        <v>2261</v>
      </c>
      <c r="I3167" s="171">
        <v>4.2</v>
      </c>
      <c r="J3167" s="169">
        <v>1</v>
      </c>
      <c r="K3167" s="154" cm="1">
        <f t="array" ref="K3167">ROUND(
IF(C3167="Beer",
SUM(LOOKUP(2,1/(SRP!$B$8:$B$10&lt;=E3167)/(SRP!$C$8:$C$10&gt;=E3167),SRP!$D$8:$D$10)*(G3167/100)*(E3167/1000)),
IF(C3167="Spirits",
SUM(LOOKUP(2,1/(SRP!$B$2:$B$7&lt;=E3167)/(SRP!$C$2:$C$7&gt;=E3167),SRP!$D$2:$D$7)*(G3167/100)*(E3167/1000)),
IF(AND(C3167="Wine",D3167="Fortified Wines"),
SUM(LOOKUP(2,1/(SRP!$B$26:$B$29&lt;=E3167)/(SRP!$C$26:$C$29&gt;=E3167),SRP!$D$26:$D$29)*(G3167/100)*(E3167/1000)),
IF(C3167="Wine",
SUM(LOOKUP(2,1/(SRP!$B$21:$B$25&lt;=E3167)/(SRP!$C$21:$C$25&gt;=E3167),SRP!$D$21:$D$25)*(G3167/100)*(E3167/1000)),
IF(AND(C3167="Ready to Drink",D3167="RTD-One Pour Cocktail&gt;7%&lt;=14.5"),
SUM(LOOKUP(2,1/(SRP!$B$16:$B$20&lt;=E3167)/(SRP!$C$16:$C$20&gt;=E3167),SRP!$D$16:$D$20)*(G3167/100)*(E3167/1000)),
IF(C3167="Ready to Drink",
SUM(LOOKUP(2,1/(SRP!$B$11:$B$15&lt;=E3167)/(SRP!$C$11:$C$15&gt;=E3167),SRP!$D$11:$D$15)*(G3167/100)*(E3167/1000)),
0)))))),2)</f>
        <v>1.77</v>
      </c>
      <c r="L3167" s="173" t="str">
        <f t="shared" si="49"/>
        <v>Beer473</v>
      </c>
      <c r="M3167" s="154">
        <f>VLOOKUP(L3167,'Slope %'!C:D,2,0)</f>
        <v>0.12</v>
      </c>
    </row>
    <row r="3168" spans="1:13" x14ac:dyDescent="0.25">
      <c r="A3168" s="169">
        <v>45149</v>
      </c>
      <c r="B3168" s="170" t="s">
        <v>2614</v>
      </c>
      <c r="C3168" s="170" t="s">
        <v>11</v>
      </c>
      <c r="D3168" s="170" t="s">
        <v>267</v>
      </c>
      <c r="E3168" s="170">
        <v>473</v>
      </c>
      <c r="F3168" s="170">
        <v>24</v>
      </c>
      <c r="G3168" s="171">
        <v>4.8</v>
      </c>
      <c r="H3168" s="170" t="s">
        <v>1136</v>
      </c>
      <c r="I3168" s="171">
        <v>4.2</v>
      </c>
      <c r="J3168" s="169">
        <v>1</v>
      </c>
      <c r="K3168" s="154" cm="1">
        <f t="array" ref="K3168">ROUND(
IF(C3168="Beer",
SUM(LOOKUP(2,1/(SRP!$B$8:$B$10&lt;=E3168)/(SRP!$C$8:$C$10&gt;=E3168),SRP!$D$8:$D$10)*(G3168/100)*(E3168/1000)),
IF(C3168="Spirits",
SUM(LOOKUP(2,1/(SRP!$B$2:$B$7&lt;=E3168)/(SRP!$C$2:$C$7&gt;=E3168),SRP!$D$2:$D$7)*(G3168/100)*(E3168/1000)),
IF(AND(C3168="Wine",D3168="Fortified Wines"),
SUM(LOOKUP(2,1/(SRP!$B$26:$B$29&lt;=E3168)/(SRP!$C$26:$C$29&gt;=E3168),SRP!$D$26:$D$29)*(G3168/100)*(E3168/1000)),
IF(C3168="Wine",
SUM(LOOKUP(2,1/(SRP!$B$21:$B$25&lt;=E3168)/(SRP!$C$21:$C$25&gt;=E3168),SRP!$D$21:$D$25)*(G3168/100)*(E3168/1000)),
IF(AND(C3168="Ready to Drink",D3168="RTD-One Pour Cocktail&gt;7%&lt;=14.5"),
SUM(LOOKUP(2,1/(SRP!$B$16:$B$20&lt;=E3168)/(SRP!$C$16:$C$20&gt;=E3168),SRP!$D$16:$D$20)*(G3168/100)*(E3168/1000)),
IF(C3168="Ready to Drink",
SUM(LOOKUP(2,1/(SRP!$B$11:$B$15&lt;=E3168)/(SRP!$C$11:$C$15&gt;=E3168),SRP!$D$11:$D$15)*(G3168/100)*(E3168/1000)),
0)))))),2)</f>
        <v>1.77</v>
      </c>
      <c r="L3168" s="173" t="str">
        <f t="shared" si="49"/>
        <v>Beer473</v>
      </c>
      <c r="M3168" s="154">
        <f>VLOOKUP(L3168,'Slope %'!C:D,2,0)</f>
        <v>0.12</v>
      </c>
    </row>
    <row r="3169" spans="1:13" x14ac:dyDescent="0.25">
      <c r="A3169" s="169">
        <v>45155</v>
      </c>
      <c r="B3169" s="170" t="s">
        <v>2615</v>
      </c>
      <c r="C3169" s="170" t="s">
        <v>15</v>
      </c>
      <c r="D3169" s="170" t="s">
        <v>19</v>
      </c>
      <c r="E3169" s="170">
        <v>1140</v>
      </c>
      <c r="F3169" s="170">
        <v>12</v>
      </c>
      <c r="G3169" s="171">
        <v>40</v>
      </c>
      <c r="H3169" s="170" t="s">
        <v>1561</v>
      </c>
      <c r="I3169" s="171">
        <v>35.6</v>
      </c>
      <c r="J3169" s="169">
        <v>1</v>
      </c>
      <c r="K3169" s="154" cm="1">
        <f t="array" ref="K3169">ROUND(
IF(C3169="Beer",
SUM(LOOKUP(2,1/(SRP!$B$8:$B$10&lt;=E3169)/(SRP!$C$8:$C$10&gt;=E3169),SRP!$D$8:$D$10)*(G3169/100)*(E3169/1000)),
IF(C3169="Spirits",
SUM(LOOKUP(2,1/(SRP!$B$2:$B$7&lt;=E3169)/(SRP!$C$2:$C$7&gt;=E3169),SRP!$D$2:$D$7)*(G3169/100)*(E3169/1000)),
IF(AND(C3169="Wine",D3169="Fortified Wines"),
SUM(LOOKUP(2,1/(SRP!$B$26:$B$29&lt;=E3169)/(SRP!$C$26:$C$29&gt;=E3169),SRP!$D$26:$D$29)*(G3169/100)*(E3169/1000)),
IF(C3169="Wine",
SUM(LOOKUP(2,1/(SRP!$B$21:$B$25&lt;=E3169)/(SRP!$C$21:$C$25&gt;=E3169),SRP!$D$21:$D$25)*(G3169/100)*(E3169/1000)),
IF(AND(C3169="Ready to Drink",D3169="RTD-One Pour Cocktail&gt;7%&lt;=14.5"),
SUM(LOOKUP(2,1/(SRP!$B$16:$B$20&lt;=E3169)/(SRP!$C$16:$C$20&gt;=E3169),SRP!$D$16:$D$20)*(G3169/100)*(E3169/1000)),
IF(C3169="Ready to Drink",
SUM(LOOKUP(2,1/(SRP!$B$11:$B$15&lt;=E3169)/(SRP!$C$11:$C$15&gt;=E3169),SRP!$D$11:$D$15)*(G3169/100)*(E3169/1000)),
0)))))),2)</f>
        <v>35.6</v>
      </c>
      <c r="L3169" s="173" t="str">
        <f t="shared" si="49"/>
        <v>Spirits1140</v>
      </c>
      <c r="M3169" s="154">
        <f>VLOOKUP(L3169,'Slope %'!C:D,2,0)</f>
        <v>0.05</v>
      </c>
    </row>
    <row r="3170" spans="1:13" x14ac:dyDescent="0.25">
      <c r="A3170" s="169">
        <v>45203</v>
      </c>
      <c r="B3170" s="170" t="s">
        <v>2616</v>
      </c>
      <c r="C3170" s="170" t="s">
        <v>24</v>
      </c>
      <c r="D3170" s="170" t="s">
        <v>194</v>
      </c>
      <c r="E3170" s="170">
        <v>750</v>
      </c>
      <c r="F3170" s="170">
        <v>12</v>
      </c>
      <c r="G3170" s="171">
        <v>14.5</v>
      </c>
      <c r="H3170" s="170" t="s">
        <v>54</v>
      </c>
      <c r="I3170" s="171">
        <v>28.49</v>
      </c>
      <c r="J3170" s="169">
        <v>1</v>
      </c>
      <c r="K3170" s="154" cm="1">
        <f t="array" ref="K3170">ROUND(
IF(C3170="Beer",
SUM(LOOKUP(2,1/(SRP!$B$8:$B$10&lt;=E3170)/(SRP!$C$8:$C$10&gt;=E3170),SRP!$D$8:$D$10)*(G3170/100)*(E3170/1000)),
IF(C3170="Spirits",
SUM(LOOKUP(2,1/(SRP!$B$2:$B$7&lt;=E3170)/(SRP!$C$2:$C$7&gt;=E3170),SRP!$D$2:$D$7)*(G3170/100)*(E3170/1000)),
IF(AND(C3170="Wine",D3170="Fortified Wines"),
SUM(LOOKUP(2,1/(SRP!$B$26:$B$29&lt;=E3170)/(SRP!$C$26:$C$29&gt;=E3170),SRP!$D$26:$D$29)*(G3170/100)*(E3170/1000)),
IF(C3170="Wine",
SUM(LOOKUP(2,1/(SRP!$B$21:$B$25&lt;=E3170)/(SRP!$C$21:$C$25&gt;=E3170),SRP!$D$21:$D$25)*(G3170/100)*(E3170/1000)),
IF(AND(C3170="Ready to Drink",D3170="RTD-One Pour Cocktail&gt;7%&lt;=14.5"),
SUM(LOOKUP(2,1/(SRP!$B$16:$B$20&lt;=E3170)/(SRP!$C$16:$C$20&gt;=E3170),SRP!$D$16:$D$20)*(G3170/100)*(E3170/1000)),
IF(C3170="Ready to Drink",
SUM(LOOKUP(2,1/(SRP!$B$11:$B$15&lt;=E3170)/(SRP!$C$11:$C$15&gt;=E3170),SRP!$D$11:$D$15)*(G3170/100)*(E3170/1000)),
0)))))),2)</f>
        <v>8.49</v>
      </c>
      <c r="L3170" s="173" t="str">
        <f t="shared" si="49"/>
        <v>Wine750</v>
      </c>
      <c r="M3170" s="154">
        <f>VLOOKUP(L3170,'Slope %'!C:D,2,0)</f>
        <v>0.1</v>
      </c>
    </row>
    <row r="3171" spans="1:13" x14ac:dyDescent="0.25">
      <c r="A3171" s="169">
        <v>45213</v>
      </c>
      <c r="B3171" s="170" t="s">
        <v>2617</v>
      </c>
      <c r="C3171" s="170" t="s">
        <v>11</v>
      </c>
      <c r="D3171" s="170" t="s">
        <v>12</v>
      </c>
      <c r="E3171" s="170">
        <v>473</v>
      </c>
      <c r="F3171" s="170">
        <v>24</v>
      </c>
      <c r="G3171" s="171">
        <v>5.4</v>
      </c>
      <c r="H3171" s="170" t="s">
        <v>1324</v>
      </c>
      <c r="I3171" s="171">
        <v>4.5999999999999996</v>
      </c>
      <c r="J3171" s="169">
        <v>1</v>
      </c>
      <c r="K3171" s="154" cm="1">
        <f t="array" ref="K3171">ROUND(
IF(C3171="Beer",
SUM(LOOKUP(2,1/(SRP!$B$8:$B$10&lt;=E3171)/(SRP!$C$8:$C$10&gt;=E3171),SRP!$D$8:$D$10)*(G3171/100)*(E3171/1000)),
IF(C3171="Spirits",
SUM(LOOKUP(2,1/(SRP!$B$2:$B$7&lt;=E3171)/(SRP!$C$2:$C$7&gt;=E3171),SRP!$D$2:$D$7)*(G3171/100)*(E3171/1000)),
IF(AND(C3171="Wine",D3171="Fortified Wines"),
SUM(LOOKUP(2,1/(SRP!$B$26:$B$29&lt;=E3171)/(SRP!$C$26:$C$29&gt;=E3171),SRP!$D$26:$D$29)*(G3171/100)*(E3171/1000)),
IF(C3171="Wine",
SUM(LOOKUP(2,1/(SRP!$B$21:$B$25&lt;=E3171)/(SRP!$C$21:$C$25&gt;=E3171),SRP!$D$21:$D$25)*(G3171/100)*(E3171/1000)),
IF(AND(C3171="Ready to Drink",D3171="RTD-One Pour Cocktail&gt;7%&lt;=14.5"),
SUM(LOOKUP(2,1/(SRP!$B$16:$B$20&lt;=E3171)/(SRP!$C$16:$C$20&gt;=E3171),SRP!$D$16:$D$20)*(G3171/100)*(E3171/1000)),
IF(C3171="Ready to Drink",
SUM(LOOKUP(2,1/(SRP!$B$11:$B$15&lt;=E3171)/(SRP!$C$11:$C$15&gt;=E3171),SRP!$D$11:$D$15)*(G3171/100)*(E3171/1000)),
0)))))),2)</f>
        <v>1.99</v>
      </c>
      <c r="L3171" s="173" t="str">
        <f t="shared" si="49"/>
        <v>Beer473</v>
      </c>
      <c r="M3171" s="154">
        <f>VLOOKUP(L3171,'Slope %'!C:D,2,0)</f>
        <v>0.12</v>
      </c>
    </row>
    <row r="3172" spans="1:13" x14ac:dyDescent="0.25">
      <c r="A3172" s="169">
        <v>45213</v>
      </c>
      <c r="B3172" s="170" t="s">
        <v>2617</v>
      </c>
      <c r="C3172" s="170" t="s">
        <v>11</v>
      </c>
      <c r="D3172" s="170" t="s">
        <v>12</v>
      </c>
      <c r="E3172" s="170">
        <v>473</v>
      </c>
      <c r="F3172" s="170">
        <v>24</v>
      </c>
      <c r="G3172" s="171">
        <v>5.4</v>
      </c>
      <c r="H3172" s="170" t="s">
        <v>1324</v>
      </c>
      <c r="I3172" s="171">
        <v>4.5999999999999996</v>
      </c>
      <c r="J3172" s="169">
        <v>1</v>
      </c>
      <c r="K3172" s="154" cm="1">
        <f t="array" ref="K3172">ROUND(
IF(C3172="Beer",
SUM(LOOKUP(2,1/(SRP!$B$8:$B$10&lt;=E3172)/(SRP!$C$8:$C$10&gt;=E3172),SRP!$D$8:$D$10)*(G3172/100)*(E3172/1000)),
IF(C3172="Spirits",
SUM(LOOKUP(2,1/(SRP!$B$2:$B$7&lt;=E3172)/(SRP!$C$2:$C$7&gt;=E3172),SRP!$D$2:$D$7)*(G3172/100)*(E3172/1000)),
IF(AND(C3172="Wine",D3172="Fortified Wines"),
SUM(LOOKUP(2,1/(SRP!$B$26:$B$29&lt;=E3172)/(SRP!$C$26:$C$29&gt;=E3172),SRP!$D$26:$D$29)*(G3172/100)*(E3172/1000)),
IF(C3172="Wine",
SUM(LOOKUP(2,1/(SRP!$B$21:$B$25&lt;=E3172)/(SRP!$C$21:$C$25&gt;=E3172),SRP!$D$21:$D$25)*(G3172/100)*(E3172/1000)),
IF(AND(C3172="Ready to Drink",D3172="RTD-One Pour Cocktail&gt;7%&lt;=14.5"),
SUM(LOOKUP(2,1/(SRP!$B$16:$B$20&lt;=E3172)/(SRP!$C$16:$C$20&gt;=E3172),SRP!$D$16:$D$20)*(G3172/100)*(E3172/1000)),
IF(C3172="Ready to Drink",
SUM(LOOKUP(2,1/(SRP!$B$11:$B$15&lt;=E3172)/(SRP!$C$11:$C$15&gt;=E3172),SRP!$D$11:$D$15)*(G3172/100)*(E3172/1000)),
0)))))),2)</f>
        <v>1.99</v>
      </c>
      <c r="L3172" s="173" t="str">
        <f t="shared" si="49"/>
        <v>Beer473</v>
      </c>
      <c r="M3172" s="154">
        <f>VLOOKUP(L3172,'Slope %'!C:D,2,0)</f>
        <v>0.12</v>
      </c>
    </row>
    <row r="3173" spans="1:13" x14ac:dyDescent="0.25">
      <c r="A3173" s="169">
        <v>45226</v>
      </c>
      <c r="B3173" s="170" t="s">
        <v>2618</v>
      </c>
      <c r="C3173" s="170" t="s">
        <v>24</v>
      </c>
      <c r="D3173" s="170" t="s">
        <v>58</v>
      </c>
      <c r="E3173" s="170">
        <v>750</v>
      </c>
      <c r="F3173" s="170">
        <v>12</v>
      </c>
      <c r="G3173" s="171">
        <v>13</v>
      </c>
      <c r="H3173" s="170" t="s">
        <v>47</v>
      </c>
      <c r="I3173" s="171">
        <v>18.989999999999998</v>
      </c>
      <c r="J3173" s="169">
        <v>1</v>
      </c>
      <c r="K3173" s="154" cm="1">
        <f t="array" ref="K3173">ROUND(
IF(C3173="Beer",
SUM(LOOKUP(2,1/(SRP!$B$8:$B$10&lt;=E3173)/(SRP!$C$8:$C$10&gt;=E3173),SRP!$D$8:$D$10)*(G3173/100)*(E3173/1000)),
IF(C3173="Spirits",
SUM(LOOKUP(2,1/(SRP!$B$2:$B$7&lt;=E3173)/(SRP!$C$2:$C$7&gt;=E3173),SRP!$D$2:$D$7)*(G3173/100)*(E3173/1000)),
IF(AND(C3173="Wine",D3173="Fortified Wines"),
SUM(LOOKUP(2,1/(SRP!$B$26:$B$29&lt;=E3173)/(SRP!$C$26:$C$29&gt;=E3173),SRP!$D$26:$D$29)*(G3173/100)*(E3173/1000)),
IF(C3173="Wine",
SUM(LOOKUP(2,1/(SRP!$B$21:$B$25&lt;=E3173)/(SRP!$C$21:$C$25&gt;=E3173),SRP!$D$21:$D$25)*(G3173/100)*(E3173/1000)),
IF(AND(C3173="Ready to Drink",D3173="RTD-One Pour Cocktail&gt;7%&lt;=14.5"),
SUM(LOOKUP(2,1/(SRP!$B$16:$B$20&lt;=E3173)/(SRP!$C$16:$C$20&gt;=E3173),SRP!$D$16:$D$20)*(G3173/100)*(E3173/1000)),
IF(C3173="Ready to Drink",
SUM(LOOKUP(2,1/(SRP!$B$11:$B$15&lt;=E3173)/(SRP!$C$11:$C$15&gt;=E3173),SRP!$D$11:$D$15)*(G3173/100)*(E3173/1000)),
0)))))),2)</f>
        <v>7.61</v>
      </c>
      <c r="L3173" s="173" t="str">
        <f t="shared" si="49"/>
        <v>Wine750</v>
      </c>
      <c r="M3173" s="154">
        <f>VLOOKUP(L3173,'Slope %'!C:D,2,0)</f>
        <v>0.1</v>
      </c>
    </row>
    <row r="3174" spans="1:13" x14ac:dyDescent="0.25">
      <c r="A3174" s="169">
        <v>45227</v>
      </c>
      <c r="B3174" s="170" t="s">
        <v>2619</v>
      </c>
      <c r="C3174" s="170" t="s">
        <v>24</v>
      </c>
      <c r="D3174" s="170" t="s">
        <v>194</v>
      </c>
      <c r="E3174" s="170">
        <v>750</v>
      </c>
      <c r="F3174" s="170">
        <v>12</v>
      </c>
      <c r="G3174" s="171">
        <v>14.2</v>
      </c>
      <c r="H3174" s="170" t="s">
        <v>64</v>
      </c>
      <c r="I3174" s="171">
        <v>34.99</v>
      </c>
      <c r="J3174" s="169">
        <v>1</v>
      </c>
      <c r="K3174" s="154" cm="1">
        <f t="array" ref="K3174">ROUND(
IF(C3174="Beer",
SUM(LOOKUP(2,1/(SRP!$B$8:$B$10&lt;=E3174)/(SRP!$C$8:$C$10&gt;=E3174),SRP!$D$8:$D$10)*(G3174/100)*(E3174/1000)),
IF(C3174="Spirits",
SUM(LOOKUP(2,1/(SRP!$B$2:$B$7&lt;=E3174)/(SRP!$C$2:$C$7&gt;=E3174),SRP!$D$2:$D$7)*(G3174/100)*(E3174/1000)),
IF(AND(C3174="Wine",D3174="Fortified Wines"),
SUM(LOOKUP(2,1/(SRP!$B$26:$B$29&lt;=E3174)/(SRP!$C$26:$C$29&gt;=E3174),SRP!$D$26:$D$29)*(G3174/100)*(E3174/1000)),
IF(C3174="Wine",
SUM(LOOKUP(2,1/(SRP!$B$21:$B$25&lt;=E3174)/(SRP!$C$21:$C$25&gt;=E3174),SRP!$D$21:$D$25)*(G3174/100)*(E3174/1000)),
IF(AND(C3174="Ready to Drink",D3174="RTD-One Pour Cocktail&gt;7%&lt;=14.5"),
SUM(LOOKUP(2,1/(SRP!$B$16:$B$20&lt;=E3174)/(SRP!$C$16:$C$20&gt;=E3174),SRP!$D$16:$D$20)*(G3174/100)*(E3174/1000)),
IF(C3174="Ready to Drink",
SUM(LOOKUP(2,1/(SRP!$B$11:$B$15&lt;=E3174)/(SRP!$C$11:$C$15&gt;=E3174),SRP!$D$11:$D$15)*(G3174/100)*(E3174/1000)),
0)))))),2)</f>
        <v>8.31</v>
      </c>
      <c r="L3174" s="173" t="str">
        <f t="shared" si="49"/>
        <v>Wine750</v>
      </c>
      <c r="M3174" s="154">
        <f>VLOOKUP(L3174,'Slope %'!C:D,2,0)</f>
        <v>0.1</v>
      </c>
    </row>
    <row r="3175" spans="1:13" x14ac:dyDescent="0.25">
      <c r="A3175" s="169">
        <v>45237</v>
      </c>
      <c r="B3175" s="170" t="s">
        <v>2620</v>
      </c>
      <c r="C3175" s="170" t="s">
        <v>263</v>
      </c>
      <c r="D3175" s="170" t="s">
        <v>1938</v>
      </c>
      <c r="E3175" s="170">
        <v>2130</v>
      </c>
      <c r="F3175" s="170">
        <v>4</v>
      </c>
      <c r="G3175" s="171">
        <v>5</v>
      </c>
      <c r="H3175" s="170" t="s">
        <v>333</v>
      </c>
      <c r="I3175" s="171">
        <v>17.989999999999998</v>
      </c>
      <c r="J3175" s="169">
        <v>6</v>
      </c>
      <c r="K3175" s="154" cm="1">
        <f t="array" ref="K3175">ROUND(
IF(C3175="Beer",
SUM(LOOKUP(2,1/(SRP!$B$8:$B$10&lt;=E3175)/(SRP!$C$8:$C$10&gt;=E3175),SRP!$D$8:$D$10)*(G3175/100)*(E3175/1000)),
IF(C3175="Spirits",
SUM(LOOKUP(2,1/(SRP!$B$2:$B$7&lt;=E3175)/(SRP!$C$2:$C$7&gt;=E3175),SRP!$D$2:$D$7)*(G3175/100)*(E3175/1000)),
IF(AND(C3175="Wine",D3175="Fortified Wines"),
SUM(LOOKUP(2,1/(SRP!$B$26:$B$29&lt;=E3175)/(SRP!$C$26:$C$29&gt;=E3175),SRP!$D$26:$D$29)*(G3175/100)*(E3175/1000)),
IF(C3175="Wine",
SUM(LOOKUP(2,1/(SRP!$B$21:$B$25&lt;=E3175)/(SRP!$C$21:$C$25&gt;=E3175),SRP!$D$21:$D$25)*(G3175/100)*(E3175/1000)),
IF(AND(C3175="Ready to Drink",D3175="RTD-One Pour Cocktail&gt;7%&lt;=14.5"),
SUM(LOOKUP(2,1/(SRP!$B$16:$B$20&lt;=E3175)/(SRP!$C$16:$C$20&gt;=E3175),SRP!$D$16:$D$20)*(G3175/100)*(E3175/1000)),
IF(C3175="Ready to Drink",
SUM(LOOKUP(2,1/(SRP!$B$11:$B$15&lt;=E3175)/(SRP!$C$11:$C$15&gt;=E3175),SRP!$D$11:$D$15)*(G3175/100)*(E3175/1000)),
0)))))),2)</f>
        <v>8.31</v>
      </c>
      <c r="L3175" s="173" t="str">
        <f t="shared" si="49"/>
        <v>Ready to Drink2130</v>
      </c>
      <c r="M3175" s="154">
        <f>VLOOKUP(L3175,'Slope %'!C:D,2,0)</f>
        <v>0.1</v>
      </c>
    </row>
    <row r="3176" spans="1:13" x14ac:dyDescent="0.25">
      <c r="A3176" s="169">
        <v>45237</v>
      </c>
      <c r="B3176" s="170" t="s">
        <v>2620</v>
      </c>
      <c r="C3176" s="170" t="s">
        <v>263</v>
      </c>
      <c r="D3176" s="170" t="s">
        <v>1938</v>
      </c>
      <c r="E3176" s="170">
        <v>2130</v>
      </c>
      <c r="F3176" s="170">
        <v>4</v>
      </c>
      <c r="G3176" s="171">
        <v>5</v>
      </c>
      <c r="H3176" s="170" t="s">
        <v>333</v>
      </c>
      <c r="I3176" s="171">
        <v>17.989999999999998</v>
      </c>
      <c r="J3176" s="169">
        <v>6</v>
      </c>
      <c r="K3176" s="154" cm="1">
        <f t="array" ref="K3176">ROUND(
IF(C3176="Beer",
SUM(LOOKUP(2,1/(SRP!$B$8:$B$10&lt;=E3176)/(SRP!$C$8:$C$10&gt;=E3176),SRP!$D$8:$D$10)*(G3176/100)*(E3176/1000)),
IF(C3176="Spirits",
SUM(LOOKUP(2,1/(SRP!$B$2:$B$7&lt;=E3176)/(SRP!$C$2:$C$7&gt;=E3176),SRP!$D$2:$D$7)*(G3176/100)*(E3176/1000)),
IF(AND(C3176="Wine",D3176="Fortified Wines"),
SUM(LOOKUP(2,1/(SRP!$B$26:$B$29&lt;=E3176)/(SRP!$C$26:$C$29&gt;=E3176),SRP!$D$26:$D$29)*(G3176/100)*(E3176/1000)),
IF(C3176="Wine",
SUM(LOOKUP(2,1/(SRP!$B$21:$B$25&lt;=E3176)/(SRP!$C$21:$C$25&gt;=E3176),SRP!$D$21:$D$25)*(G3176/100)*(E3176/1000)),
IF(AND(C3176="Ready to Drink",D3176="RTD-One Pour Cocktail&gt;7%&lt;=14.5"),
SUM(LOOKUP(2,1/(SRP!$B$16:$B$20&lt;=E3176)/(SRP!$C$16:$C$20&gt;=E3176),SRP!$D$16:$D$20)*(G3176/100)*(E3176/1000)),
IF(C3176="Ready to Drink",
SUM(LOOKUP(2,1/(SRP!$B$11:$B$15&lt;=E3176)/(SRP!$C$11:$C$15&gt;=E3176),SRP!$D$11:$D$15)*(G3176/100)*(E3176/1000)),
0)))))),2)</f>
        <v>8.31</v>
      </c>
      <c r="L3176" s="173" t="str">
        <f t="shared" si="49"/>
        <v>Ready to Drink2130</v>
      </c>
      <c r="M3176" s="154">
        <f>VLOOKUP(L3176,'Slope %'!C:D,2,0)</f>
        <v>0.1</v>
      </c>
    </row>
    <row r="3177" spans="1:13" x14ac:dyDescent="0.25">
      <c r="A3177" s="169">
        <v>45240</v>
      </c>
      <c r="B3177" s="170" t="s">
        <v>2621</v>
      </c>
      <c r="C3177" s="170" t="s">
        <v>11</v>
      </c>
      <c r="D3177" s="170" t="s">
        <v>267</v>
      </c>
      <c r="E3177" s="170">
        <v>473</v>
      </c>
      <c r="F3177" s="170">
        <v>24</v>
      </c>
      <c r="G3177" s="171">
        <v>5</v>
      </c>
      <c r="H3177" s="170" t="s">
        <v>1623</v>
      </c>
      <c r="I3177" s="171">
        <v>4.1900000000000004</v>
      </c>
      <c r="J3177" s="169">
        <v>1</v>
      </c>
      <c r="K3177" s="154" cm="1">
        <f t="array" ref="K3177">ROUND(
IF(C3177="Beer",
SUM(LOOKUP(2,1/(SRP!$B$8:$B$10&lt;=E3177)/(SRP!$C$8:$C$10&gt;=E3177),SRP!$D$8:$D$10)*(G3177/100)*(E3177/1000)),
IF(C3177="Spirits",
SUM(LOOKUP(2,1/(SRP!$B$2:$B$7&lt;=E3177)/(SRP!$C$2:$C$7&gt;=E3177),SRP!$D$2:$D$7)*(G3177/100)*(E3177/1000)),
IF(AND(C3177="Wine",D3177="Fortified Wines"),
SUM(LOOKUP(2,1/(SRP!$B$26:$B$29&lt;=E3177)/(SRP!$C$26:$C$29&gt;=E3177),SRP!$D$26:$D$29)*(G3177/100)*(E3177/1000)),
IF(C3177="Wine",
SUM(LOOKUP(2,1/(SRP!$B$21:$B$25&lt;=E3177)/(SRP!$C$21:$C$25&gt;=E3177),SRP!$D$21:$D$25)*(G3177/100)*(E3177/1000)),
IF(AND(C3177="Ready to Drink",D3177="RTD-One Pour Cocktail&gt;7%&lt;=14.5"),
SUM(LOOKUP(2,1/(SRP!$B$16:$B$20&lt;=E3177)/(SRP!$C$16:$C$20&gt;=E3177),SRP!$D$16:$D$20)*(G3177/100)*(E3177/1000)),
IF(C3177="Ready to Drink",
SUM(LOOKUP(2,1/(SRP!$B$11:$B$15&lt;=E3177)/(SRP!$C$11:$C$15&gt;=E3177),SRP!$D$11:$D$15)*(G3177/100)*(E3177/1000)),
0)))))),2)</f>
        <v>1.85</v>
      </c>
      <c r="L3177" s="173" t="str">
        <f t="shared" si="49"/>
        <v>Beer473</v>
      </c>
      <c r="M3177" s="154">
        <f>VLOOKUP(L3177,'Slope %'!C:D,2,0)</f>
        <v>0.12</v>
      </c>
    </row>
    <row r="3178" spans="1:13" x14ac:dyDescent="0.25">
      <c r="A3178" s="169">
        <v>45240</v>
      </c>
      <c r="B3178" s="170" t="s">
        <v>2621</v>
      </c>
      <c r="C3178" s="170" t="s">
        <v>11</v>
      </c>
      <c r="D3178" s="170" t="s">
        <v>267</v>
      </c>
      <c r="E3178" s="170">
        <v>473</v>
      </c>
      <c r="F3178" s="170">
        <v>24</v>
      </c>
      <c r="G3178" s="171">
        <v>5</v>
      </c>
      <c r="H3178" s="170" t="s">
        <v>1623</v>
      </c>
      <c r="I3178" s="171">
        <v>4.1900000000000004</v>
      </c>
      <c r="J3178" s="169">
        <v>1</v>
      </c>
      <c r="K3178" s="154" cm="1">
        <f t="array" ref="K3178">ROUND(
IF(C3178="Beer",
SUM(LOOKUP(2,1/(SRP!$B$8:$B$10&lt;=E3178)/(SRP!$C$8:$C$10&gt;=E3178),SRP!$D$8:$D$10)*(G3178/100)*(E3178/1000)),
IF(C3178="Spirits",
SUM(LOOKUP(2,1/(SRP!$B$2:$B$7&lt;=E3178)/(SRP!$C$2:$C$7&gt;=E3178),SRP!$D$2:$D$7)*(G3178/100)*(E3178/1000)),
IF(AND(C3178="Wine",D3178="Fortified Wines"),
SUM(LOOKUP(2,1/(SRP!$B$26:$B$29&lt;=E3178)/(SRP!$C$26:$C$29&gt;=E3178),SRP!$D$26:$D$29)*(G3178/100)*(E3178/1000)),
IF(C3178="Wine",
SUM(LOOKUP(2,1/(SRP!$B$21:$B$25&lt;=E3178)/(SRP!$C$21:$C$25&gt;=E3178),SRP!$D$21:$D$25)*(G3178/100)*(E3178/1000)),
IF(AND(C3178="Ready to Drink",D3178="RTD-One Pour Cocktail&gt;7%&lt;=14.5"),
SUM(LOOKUP(2,1/(SRP!$B$16:$B$20&lt;=E3178)/(SRP!$C$16:$C$20&gt;=E3178),SRP!$D$16:$D$20)*(G3178/100)*(E3178/1000)),
IF(C3178="Ready to Drink",
SUM(LOOKUP(2,1/(SRP!$B$11:$B$15&lt;=E3178)/(SRP!$C$11:$C$15&gt;=E3178),SRP!$D$11:$D$15)*(G3178/100)*(E3178/1000)),
0)))))),2)</f>
        <v>1.85</v>
      </c>
      <c r="L3178" s="173" t="str">
        <f t="shared" si="49"/>
        <v>Beer473</v>
      </c>
      <c r="M3178" s="154">
        <f>VLOOKUP(L3178,'Slope %'!C:D,2,0)</f>
        <v>0.12</v>
      </c>
    </row>
    <row r="3179" spans="1:13" x14ac:dyDescent="0.25">
      <c r="A3179" s="169">
        <v>45251</v>
      </c>
      <c r="B3179" s="170" t="s">
        <v>2622</v>
      </c>
      <c r="C3179" s="170" t="s">
        <v>24</v>
      </c>
      <c r="D3179" s="170" t="s">
        <v>68</v>
      </c>
      <c r="E3179" s="170">
        <v>750</v>
      </c>
      <c r="F3179" s="170">
        <v>12</v>
      </c>
      <c r="G3179" s="171">
        <v>13.5</v>
      </c>
      <c r="H3179" s="170" t="s">
        <v>54</v>
      </c>
      <c r="I3179" s="171">
        <v>15.45</v>
      </c>
      <c r="J3179" s="169">
        <v>1</v>
      </c>
      <c r="K3179" s="154" cm="1">
        <f t="array" ref="K3179">ROUND(
IF(C3179="Beer",
SUM(LOOKUP(2,1/(SRP!$B$8:$B$10&lt;=E3179)/(SRP!$C$8:$C$10&gt;=E3179),SRP!$D$8:$D$10)*(G3179/100)*(E3179/1000)),
IF(C3179="Spirits",
SUM(LOOKUP(2,1/(SRP!$B$2:$B$7&lt;=E3179)/(SRP!$C$2:$C$7&gt;=E3179),SRP!$D$2:$D$7)*(G3179/100)*(E3179/1000)),
IF(AND(C3179="Wine",D3179="Fortified Wines"),
SUM(LOOKUP(2,1/(SRP!$B$26:$B$29&lt;=E3179)/(SRP!$C$26:$C$29&gt;=E3179),SRP!$D$26:$D$29)*(G3179/100)*(E3179/1000)),
IF(C3179="Wine",
SUM(LOOKUP(2,1/(SRP!$B$21:$B$25&lt;=E3179)/(SRP!$C$21:$C$25&gt;=E3179),SRP!$D$21:$D$25)*(G3179/100)*(E3179/1000)),
IF(AND(C3179="Ready to Drink",D3179="RTD-One Pour Cocktail&gt;7%&lt;=14.5"),
SUM(LOOKUP(2,1/(SRP!$B$16:$B$20&lt;=E3179)/(SRP!$C$16:$C$20&gt;=E3179),SRP!$D$16:$D$20)*(G3179/100)*(E3179/1000)),
IF(C3179="Ready to Drink",
SUM(LOOKUP(2,1/(SRP!$B$11:$B$15&lt;=E3179)/(SRP!$C$11:$C$15&gt;=E3179),SRP!$D$11:$D$15)*(G3179/100)*(E3179/1000)),
0)))))),2)</f>
        <v>7.9</v>
      </c>
      <c r="L3179" s="173" t="str">
        <f t="shared" si="49"/>
        <v>Wine750</v>
      </c>
      <c r="M3179" s="154">
        <f>VLOOKUP(L3179,'Slope %'!C:D,2,0)</f>
        <v>0.1</v>
      </c>
    </row>
    <row r="3180" spans="1:13" x14ac:dyDescent="0.25">
      <c r="A3180" s="169">
        <v>45256</v>
      </c>
      <c r="B3180" s="170" t="s">
        <v>2623</v>
      </c>
      <c r="C3180" s="170" t="s">
        <v>24</v>
      </c>
      <c r="D3180" s="170" t="s">
        <v>85</v>
      </c>
      <c r="E3180" s="170">
        <v>750</v>
      </c>
      <c r="F3180" s="170">
        <v>12</v>
      </c>
      <c r="G3180" s="171">
        <v>13.5</v>
      </c>
      <c r="H3180" s="170" t="s">
        <v>256</v>
      </c>
      <c r="I3180" s="171">
        <v>11.99</v>
      </c>
      <c r="J3180" s="169">
        <v>1</v>
      </c>
      <c r="K3180" s="154" cm="1">
        <f t="array" ref="K3180">ROUND(
IF(C3180="Beer",
SUM(LOOKUP(2,1/(SRP!$B$8:$B$10&lt;=E3180)/(SRP!$C$8:$C$10&gt;=E3180),SRP!$D$8:$D$10)*(G3180/100)*(E3180/1000)),
IF(C3180="Spirits",
SUM(LOOKUP(2,1/(SRP!$B$2:$B$7&lt;=E3180)/(SRP!$C$2:$C$7&gt;=E3180),SRP!$D$2:$D$7)*(G3180/100)*(E3180/1000)),
IF(AND(C3180="Wine",D3180="Fortified Wines"),
SUM(LOOKUP(2,1/(SRP!$B$26:$B$29&lt;=E3180)/(SRP!$C$26:$C$29&gt;=E3180),SRP!$D$26:$D$29)*(G3180/100)*(E3180/1000)),
IF(C3180="Wine",
SUM(LOOKUP(2,1/(SRP!$B$21:$B$25&lt;=E3180)/(SRP!$C$21:$C$25&gt;=E3180),SRP!$D$21:$D$25)*(G3180/100)*(E3180/1000)),
IF(AND(C3180="Ready to Drink",D3180="RTD-One Pour Cocktail&gt;7%&lt;=14.5"),
SUM(LOOKUP(2,1/(SRP!$B$16:$B$20&lt;=E3180)/(SRP!$C$16:$C$20&gt;=E3180),SRP!$D$16:$D$20)*(G3180/100)*(E3180/1000)),
IF(C3180="Ready to Drink",
SUM(LOOKUP(2,1/(SRP!$B$11:$B$15&lt;=E3180)/(SRP!$C$11:$C$15&gt;=E3180),SRP!$D$11:$D$15)*(G3180/100)*(E3180/1000)),
0)))))),2)</f>
        <v>7.9</v>
      </c>
      <c r="L3180" s="173" t="str">
        <f t="shared" si="49"/>
        <v>Wine750</v>
      </c>
      <c r="M3180" s="154">
        <f>VLOOKUP(L3180,'Slope %'!C:D,2,0)</f>
        <v>0.1</v>
      </c>
    </row>
    <row r="3181" spans="1:13" x14ac:dyDescent="0.25">
      <c r="A3181" s="169">
        <v>45261</v>
      </c>
      <c r="B3181" s="170" t="s">
        <v>2624</v>
      </c>
      <c r="C3181" s="170" t="s">
        <v>24</v>
      </c>
      <c r="D3181" s="170" t="s">
        <v>66</v>
      </c>
      <c r="E3181" s="170">
        <v>750</v>
      </c>
      <c r="F3181" s="170">
        <v>12</v>
      </c>
      <c r="G3181" s="171">
        <v>14.4</v>
      </c>
      <c r="H3181" s="170" t="s">
        <v>64</v>
      </c>
      <c r="I3181" s="171">
        <v>19.989999999999998</v>
      </c>
      <c r="J3181" s="169">
        <v>1</v>
      </c>
      <c r="K3181" s="154" cm="1">
        <f t="array" ref="K3181">ROUND(
IF(C3181="Beer",
SUM(LOOKUP(2,1/(SRP!$B$8:$B$10&lt;=E3181)/(SRP!$C$8:$C$10&gt;=E3181),SRP!$D$8:$D$10)*(G3181/100)*(E3181/1000)),
IF(C3181="Spirits",
SUM(LOOKUP(2,1/(SRP!$B$2:$B$7&lt;=E3181)/(SRP!$C$2:$C$7&gt;=E3181),SRP!$D$2:$D$7)*(G3181/100)*(E3181/1000)),
IF(AND(C3181="Wine",D3181="Fortified Wines"),
SUM(LOOKUP(2,1/(SRP!$B$26:$B$29&lt;=E3181)/(SRP!$C$26:$C$29&gt;=E3181),SRP!$D$26:$D$29)*(G3181/100)*(E3181/1000)),
IF(C3181="Wine",
SUM(LOOKUP(2,1/(SRP!$B$21:$B$25&lt;=E3181)/(SRP!$C$21:$C$25&gt;=E3181),SRP!$D$21:$D$25)*(G3181/100)*(E3181/1000)),
IF(AND(C3181="Ready to Drink",D3181="RTD-One Pour Cocktail&gt;7%&lt;=14.5"),
SUM(LOOKUP(2,1/(SRP!$B$16:$B$20&lt;=E3181)/(SRP!$C$16:$C$20&gt;=E3181),SRP!$D$16:$D$20)*(G3181/100)*(E3181/1000)),
IF(C3181="Ready to Drink",
SUM(LOOKUP(2,1/(SRP!$B$11:$B$15&lt;=E3181)/(SRP!$C$11:$C$15&gt;=E3181),SRP!$D$11:$D$15)*(G3181/100)*(E3181/1000)),
0)))))),2)</f>
        <v>8.43</v>
      </c>
      <c r="L3181" s="173" t="str">
        <f t="shared" si="49"/>
        <v>Wine750</v>
      </c>
      <c r="M3181" s="154">
        <f>VLOOKUP(L3181,'Slope %'!C:D,2,0)</f>
        <v>0.1</v>
      </c>
    </row>
    <row r="3182" spans="1:13" x14ac:dyDescent="0.25">
      <c r="A3182" s="169">
        <v>45266</v>
      </c>
      <c r="B3182" s="170" t="s">
        <v>2625</v>
      </c>
      <c r="C3182" s="170" t="s">
        <v>24</v>
      </c>
      <c r="D3182" s="170" t="s">
        <v>68</v>
      </c>
      <c r="E3182" s="170">
        <v>750</v>
      </c>
      <c r="F3182" s="170">
        <v>12</v>
      </c>
      <c r="G3182" s="171">
        <v>13.5</v>
      </c>
      <c r="H3182" s="170" t="s">
        <v>43</v>
      </c>
      <c r="I3182" s="171">
        <v>13.99</v>
      </c>
      <c r="J3182" s="169">
        <v>1</v>
      </c>
      <c r="K3182" s="154" cm="1">
        <f t="array" ref="K3182">ROUND(
IF(C3182="Beer",
SUM(LOOKUP(2,1/(SRP!$B$8:$B$10&lt;=E3182)/(SRP!$C$8:$C$10&gt;=E3182),SRP!$D$8:$D$10)*(G3182/100)*(E3182/1000)),
IF(C3182="Spirits",
SUM(LOOKUP(2,1/(SRP!$B$2:$B$7&lt;=E3182)/(SRP!$C$2:$C$7&gt;=E3182),SRP!$D$2:$D$7)*(G3182/100)*(E3182/1000)),
IF(AND(C3182="Wine",D3182="Fortified Wines"),
SUM(LOOKUP(2,1/(SRP!$B$26:$B$29&lt;=E3182)/(SRP!$C$26:$C$29&gt;=E3182),SRP!$D$26:$D$29)*(G3182/100)*(E3182/1000)),
IF(C3182="Wine",
SUM(LOOKUP(2,1/(SRP!$B$21:$B$25&lt;=E3182)/(SRP!$C$21:$C$25&gt;=E3182),SRP!$D$21:$D$25)*(G3182/100)*(E3182/1000)),
IF(AND(C3182="Ready to Drink",D3182="RTD-One Pour Cocktail&gt;7%&lt;=14.5"),
SUM(LOOKUP(2,1/(SRP!$B$16:$B$20&lt;=E3182)/(SRP!$C$16:$C$20&gt;=E3182),SRP!$D$16:$D$20)*(G3182/100)*(E3182/1000)),
IF(C3182="Ready to Drink",
SUM(LOOKUP(2,1/(SRP!$B$11:$B$15&lt;=E3182)/(SRP!$C$11:$C$15&gt;=E3182),SRP!$D$11:$D$15)*(G3182/100)*(E3182/1000)),
0)))))),2)</f>
        <v>7.9</v>
      </c>
      <c r="L3182" s="173" t="str">
        <f t="shared" si="49"/>
        <v>Wine750</v>
      </c>
      <c r="M3182" s="154">
        <f>VLOOKUP(L3182,'Slope %'!C:D,2,0)</f>
        <v>0.1</v>
      </c>
    </row>
    <row r="3183" spans="1:13" x14ac:dyDescent="0.25">
      <c r="A3183" s="169">
        <v>45288</v>
      </c>
      <c r="B3183" s="170" t="s">
        <v>2626</v>
      </c>
      <c r="C3183" s="170" t="s">
        <v>24</v>
      </c>
      <c r="D3183" s="170" t="s">
        <v>68</v>
      </c>
      <c r="E3183" s="170">
        <v>750</v>
      </c>
      <c r="F3183" s="170">
        <v>12</v>
      </c>
      <c r="G3183" s="171">
        <v>13.5</v>
      </c>
      <c r="H3183" s="170" t="s">
        <v>22</v>
      </c>
      <c r="I3183" s="171">
        <v>19.989999999999998</v>
      </c>
      <c r="J3183" s="169">
        <v>1</v>
      </c>
      <c r="K3183" s="154" cm="1">
        <f t="array" ref="K3183">ROUND(
IF(C3183="Beer",
SUM(LOOKUP(2,1/(SRP!$B$8:$B$10&lt;=E3183)/(SRP!$C$8:$C$10&gt;=E3183),SRP!$D$8:$D$10)*(G3183/100)*(E3183/1000)),
IF(C3183="Spirits",
SUM(LOOKUP(2,1/(SRP!$B$2:$B$7&lt;=E3183)/(SRP!$C$2:$C$7&gt;=E3183),SRP!$D$2:$D$7)*(G3183/100)*(E3183/1000)),
IF(AND(C3183="Wine",D3183="Fortified Wines"),
SUM(LOOKUP(2,1/(SRP!$B$26:$B$29&lt;=E3183)/(SRP!$C$26:$C$29&gt;=E3183),SRP!$D$26:$D$29)*(G3183/100)*(E3183/1000)),
IF(C3183="Wine",
SUM(LOOKUP(2,1/(SRP!$B$21:$B$25&lt;=E3183)/(SRP!$C$21:$C$25&gt;=E3183),SRP!$D$21:$D$25)*(G3183/100)*(E3183/1000)),
IF(AND(C3183="Ready to Drink",D3183="RTD-One Pour Cocktail&gt;7%&lt;=14.5"),
SUM(LOOKUP(2,1/(SRP!$B$16:$B$20&lt;=E3183)/(SRP!$C$16:$C$20&gt;=E3183),SRP!$D$16:$D$20)*(G3183/100)*(E3183/1000)),
IF(C3183="Ready to Drink",
SUM(LOOKUP(2,1/(SRP!$B$11:$B$15&lt;=E3183)/(SRP!$C$11:$C$15&gt;=E3183),SRP!$D$11:$D$15)*(G3183/100)*(E3183/1000)),
0)))))),2)</f>
        <v>7.9</v>
      </c>
      <c r="L3183" s="173" t="str">
        <f t="shared" si="49"/>
        <v>Wine750</v>
      </c>
      <c r="M3183" s="154">
        <f>VLOOKUP(L3183,'Slope %'!C:D,2,0)</f>
        <v>0.1</v>
      </c>
    </row>
    <row r="3184" spans="1:13" x14ac:dyDescent="0.25">
      <c r="A3184" s="169">
        <v>45307</v>
      </c>
      <c r="B3184" s="170" t="s">
        <v>2627</v>
      </c>
      <c r="C3184" s="170" t="s">
        <v>11</v>
      </c>
      <c r="D3184" s="170" t="s">
        <v>474</v>
      </c>
      <c r="E3184" s="170">
        <v>473</v>
      </c>
      <c r="F3184" s="170">
        <v>24</v>
      </c>
      <c r="G3184" s="171">
        <v>3</v>
      </c>
      <c r="H3184" s="170" t="s">
        <v>1376</v>
      </c>
      <c r="I3184" s="171">
        <v>4.25</v>
      </c>
      <c r="J3184" s="169">
        <v>1</v>
      </c>
      <c r="K3184" s="154" cm="1">
        <f t="array" ref="K3184">ROUND(
IF(C3184="Beer",
SUM(LOOKUP(2,1/(SRP!$B$8:$B$10&lt;=E3184)/(SRP!$C$8:$C$10&gt;=E3184),SRP!$D$8:$D$10)*(G3184/100)*(E3184/1000)),
IF(C3184="Spirits",
SUM(LOOKUP(2,1/(SRP!$B$2:$B$7&lt;=E3184)/(SRP!$C$2:$C$7&gt;=E3184),SRP!$D$2:$D$7)*(G3184/100)*(E3184/1000)),
IF(AND(C3184="Wine",D3184="Fortified Wines"),
SUM(LOOKUP(2,1/(SRP!$B$26:$B$29&lt;=E3184)/(SRP!$C$26:$C$29&gt;=E3184),SRP!$D$26:$D$29)*(G3184/100)*(E3184/1000)),
IF(C3184="Wine",
SUM(LOOKUP(2,1/(SRP!$B$21:$B$25&lt;=E3184)/(SRP!$C$21:$C$25&gt;=E3184),SRP!$D$21:$D$25)*(G3184/100)*(E3184/1000)),
IF(AND(C3184="Ready to Drink",D3184="RTD-One Pour Cocktail&gt;7%&lt;=14.5"),
SUM(LOOKUP(2,1/(SRP!$B$16:$B$20&lt;=E3184)/(SRP!$C$16:$C$20&gt;=E3184),SRP!$D$16:$D$20)*(G3184/100)*(E3184/1000)),
IF(C3184="Ready to Drink",
SUM(LOOKUP(2,1/(SRP!$B$11:$B$15&lt;=E3184)/(SRP!$C$11:$C$15&gt;=E3184),SRP!$D$11:$D$15)*(G3184/100)*(E3184/1000)),
0)))))),2)</f>
        <v>1.1100000000000001</v>
      </c>
      <c r="L3184" s="173" t="str">
        <f t="shared" si="49"/>
        <v>Beer473</v>
      </c>
      <c r="M3184" s="154">
        <f>VLOOKUP(L3184,'Slope %'!C:D,2,0)</f>
        <v>0.12</v>
      </c>
    </row>
    <row r="3185" spans="1:13" x14ac:dyDescent="0.25">
      <c r="A3185" s="169">
        <v>45307</v>
      </c>
      <c r="B3185" s="170" t="s">
        <v>2627</v>
      </c>
      <c r="C3185" s="170" t="s">
        <v>11</v>
      </c>
      <c r="D3185" s="170" t="s">
        <v>474</v>
      </c>
      <c r="E3185" s="170">
        <v>473</v>
      </c>
      <c r="F3185" s="170">
        <v>24</v>
      </c>
      <c r="G3185" s="171">
        <v>3</v>
      </c>
      <c r="H3185" s="170" t="s">
        <v>1376</v>
      </c>
      <c r="I3185" s="171">
        <v>4.25</v>
      </c>
      <c r="J3185" s="169">
        <v>1</v>
      </c>
      <c r="K3185" s="154" cm="1">
        <f t="array" ref="K3185">ROUND(
IF(C3185="Beer",
SUM(LOOKUP(2,1/(SRP!$B$8:$B$10&lt;=E3185)/(SRP!$C$8:$C$10&gt;=E3185),SRP!$D$8:$D$10)*(G3185/100)*(E3185/1000)),
IF(C3185="Spirits",
SUM(LOOKUP(2,1/(SRP!$B$2:$B$7&lt;=E3185)/(SRP!$C$2:$C$7&gt;=E3185),SRP!$D$2:$D$7)*(G3185/100)*(E3185/1000)),
IF(AND(C3185="Wine",D3185="Fortified Wines"),
SUM(LOOKUP(2,1/(SRP!$B$26:$B$29&lt;=E3185)/(SRP!$C$26:$C$29&gt;=E3185),SRP!$D$26:$D$29)*(G3185/100)*(E3185/1000)),
IF(C3185="Wine",
SUM(LOOKUP(2,1/(SRP!$B$21:$B$25&lt;=E3185)/(SRP!$C$21:$C$25&gt;=E3185),SRP!$D$21:$D$25)*(G3185/100)*(E3185/1000)),
IF(AND(C3185="Ready to Drink",D3185="RTD-One Pour Cocktail&gt;7%&lt;=14.5"),
SUM(LOOKUP(2,1/(SRP!$B$16:$B$20&lt;=E3185)/(SRP!$C$16:$C$20&gt;=E3185),SRP!$D$16:$D$20)*(G3185/100)*(E3185/1000)),
IF(C3185="Ready to Drink",
SUM(LOOKUP(2,1/(SRP!$B$11:$B$15&lt;=E3185)/(SRP!$C$11:$C$15&gt;=E3185),SRP!$D$11:$D$15)*(G3185/100)*(E3185/1000)),
0)))))),2)</f>
        <v>1.1100000000000001</v>
      </c>
      <c r="L3185" s="173" t="str">
        <f t="shared" si="49"/>
        <v>Beer473</v>
      </c>
      <c r="M3185" s="154">
        <f>VLOOKUP(L3185,'Slope %'!C:D,2,0)</f>
        <v>0.12</v>
      </c>
    </row>
    <row r="3186" spans="1:13" x14ac:dyDescent="0.25">
      <c r="A3186" s="169">
        <v>45330</v>
      </c>
      <c r="B3186" s="170" t="s">
        <v>2628</v>
      </c>
      <c r="C3186" s="170" t="s">
        <v>24</v>
      </c>
      <c r="D3186" s="170" t="s">
        <v>60</v>
      </c>
      <c r="E3186" s="170">
        <v>1500</v>
      </c>
      <c r="F3186" s="170">
        <v>6</v>
      </c>
      <c r="G3186" s="171">
        <v>11.5</v>
      </c>
      <c r="H3186" s="170" t="s">
        <v>47</v>
      </c>
      <c r="I3186" s="171">
        <v>19.989999999999998</v>
      </c>
      <c r="J3186" s="169">
        <v>1</v>
      </c>
      <c r="K3186" s="154" cm="1">
        <f t="array" ref="K3186">ROUND(
IF(C3186="Beer",
SUM(LOOKUP(2,1/(SRP!$B$8:$B$10&lt;=E3186)/(SRP!$C$8:$C$10&gt;=E3186),SRP!$D$8:$D$10)*(G3186/100)*(E3186/1000)),
IF(C3186="Spirits",
SUM(LOOKUP(2,1/(SRP!$B$2:$B$7&lt;=E3186)/(SRP!$C$2:$C$7&gt;=E3186),SRP!$D$2:$D$7)*(G3186/100)*(E3186/1000)),
IF(AND(C3186="Wine",D3186="Fortified Wines"),
SUM(LOOKUP(2,1/(SRP!$B$26:$B$29&lt;=E3186)/(SRP!$C$26:$C$29&gt;=E3186),SRP!$D$26:$D$29)*(G3186/100)*(E3186/1000)),
IF(C3186="Wine",
SUM(LOOKUP(2,1/(SRP!$B$21:$B$25&lt;=E3186)/(SRP!$C$21:$C$25&gt;=E3186),SRP!$D$21:$D$25)*(G3186/100)*(E3186/1000)),
IF(AND(C3186="Ready to Drink",D3186="RTD-One Pour Cocktail&gt;7%&lt;=14.5"),
SUM(LOOKUP(2,1/(SRP!$B$16:$B$20&lt;=E3186)/(SRP!$C$16:$C$20&gt;=E3186),SRP!$D$16:$D$20)*(G3186/100)*(E3186/1000)),
IF(C3186="Ready to Drink",
SUM(LOOKUP(2,1/(SRP!$B$11:$B$15&lt;=E3186)/(SRP!$C$11:$C$15&gt;=E3186),SRP!$D$11:$D$15)*(G3186/100)*(E3186/1000)),
0)))))),2)</f>
        <v>13.47</v>
      </c>
      <c r="L3186" s="173" t="str">
        <f t="shared" si="49"/>
        <v>Wine1500</v>
      </c>
      <c r="M3186" s="154">
        <f>VLOOKUP(L3186,'Slope %'!C:D,2,0)</f>
        <v>7.0000000000000007E-2</v>
      </c>
    </row>
    <row r="3187" spans="1:13" x14ac:dyDescent="0.25">
      <c r="A3187" s="169">
        <v>45337</v>
      </c>
      <c r="B3187" s="170" t="s">
        <v>2629</v>
      </c>
      <c r="C3187" s="170" t="s">
        <v>11</v>
      </c>
      <c r="D3187" s="170" t="s">
        <v>267</v>
      </c>
      <c r="E3187" s="170">
        <v>473</v>
      </c>
      <c r="F3187" s="170">
        <v>24</v>
      </c>
      <c r="G3187" s="171">
        <v>4.5</v>
      </c>
      <c r="H3187" s="170" t="s">
        <v>1053</v>
      </c>
      <c r="I3187" s="171">
        <v>3.5</v>
      </c>
      <c r="J3187" s="169">
        <v>1</v>
      </c>
      <c r="K3187" s="154" cm="1">
        <f t="array" ref="K3187">ROUND(
IF(C3187="Beer",
SUM(LOOKUP(2,1/(SRP!$B$8:$B$10&lt;=E3187)/(SRP!$C$8:$C$10&gt;=E3187),SRP!$D$8:$D$10)*(G3187/100)*(E3187/1000)),
IF(C3187="Spirits",
SUM(LOOKUP(2,1/(SRP!$B$2:$B$7&lt;=E3187)/(SRP!$C$2:$C$7&gt;=E3187),SRP!$D$2:$D$7)*(G3187/100)*(E3187/1000)),
IF(AND(C3187="Wine",D3187="Fortified Wines"),
SUM(LOOKUP(2,1/(SRP!$B$26:$B$29&lt;=E3187)/(SRP!$C$26:$C$29&gt;=E3187),SRP!$D$26:$D$29)*(G3187/100)*(E3187/1000)),
IF(C3187="Wine",
SUM(LOOKUP(2,1/(SRP!$B$21:$B$25&lt;=E3187)/(SRP!$C$21:$C$25&gt;=E3187),SRP!$D$21:$D$25)*(G3187/100)*(E3187/1000)),
IF(AND(C3187="Ready to Drink",D3187="RTD-One Pour Cocktail&gt;7%&lt;=14.5"),
SUM(LOOKUP(2,1/(SRP!$B$16:$B$20&lt;=E3187)/(SRP!$C$16:$C$20&gt;=E3187),SRP!$D$16:$D$20)*(G3187/100)*(E3187/1000)),
IF(C3187="Ready to Drink",
SUM(LOOKUP(2,1/(SRP!$B$11:$B$15&lt;=E3187)/(SRP!$C$11:$C$15&gt;=E3187),SRP!$D$11:$D$15)*(G3187/100)*(E3187/1000)),
0)))))),2)</f>
        <v>1.66</v>
      </c>
      <c r="L3187" s="173" t="str">
        <f t="shared" si="49"/>
        <v>Beer473</v>
      </c>
      <c r="M3187" s="154">
        <f>VLOOKUP(L3187,'Slope %'!C:D,2,0)</f>
        <v>0.12</v>
      </c>
    </row>
    <row r="3188" spans="1:13" x14ac:dyDescent="0.25">
      <c r="A3188" s="169">
        <v>45337</v>
      </c>
      <c r="B3188" s="170" t="s">
        <v>2629</v>
      </c>
      <c r="C3188" s="170" t="s">
        <v>11</v>
      </c>
      <c r="D3188" s="170" t="s">
        <v>267</v>
      </c>
      <c r="E3188" s="170">
        <v>473</v>
      </c>
      <c r="F3188" s="170">
        <v>24</v>
      </c>
      <c r="G3188" s="171">
        <v>4.5</v>
      </c>
      <c r="H3188" s="170" t="s">
        <v>1053</v>
      </c>
      <c r="I3188" s="171">
        <v>3.5</v>
      </c>
      <c r="J3188" s="169">
        <v>1</v>
      </c>
      <c r="K3188" s="154" cm="1">
        <f t="array" ref="K3188">ROUND(
IF(C3188="Beer",
SUM(LOOKUP(2,1/(SRP!$B$8:$B$10&lt;=E3188)/(SRP!$C$8:$C$10&gt;=E3188),SRP!$D$8:$D$10)*(G3188/100)*(E3188/1000)),
IF(C3188="Spirits",
SUM(LOOKUP(2,1/(SRP!$B$2:$B$7&lt;=E3188)/(SRP!$C$2:$C$7&gt;=E3188),SRP!$D$2:$D$7)*(G3188/100)*(E3188/1000)),
IF(AND(C3188="Wine",D3188="Fortified Wines"),
SUM(LOOKUP(2,1/(SRP!$B$26:$B$29&lt;=E3188)/(SRP!$C$26:$C$29&gt;=E3188),SRP!$D$26:$D$29)*(G3188/100)*(E3188/1000)),
IF(C3188="Wine",
SUM(LOOKUP(2,1/(SRP!$B$21:$B$25&lt;=E3188)/(SRP!$C$21:$C$25&gt;=E3188),SRP!$D$21:$D$25)*(G3188/100)*(E3188/1000)),
IF(AND(C3188="Ready to Drink",D3188="RTD-One Pour Cocktail&gt;7%&lt;=14.5"),
SUM(LOOKUP(2,1/(SRP!$B$16:$B$20&lt;=E3188)/(SRP!$C$16:$C$20&gt;=E3188),SRP!$D$16:$D$20)*(G3188/100)*(E3188/1000)),
IF(C3188="Ready to Drink",
SUM(LOOKUP(2,1/(SRP!$B$11:$B$15&lt;=E3188)/(SRP!$C$11:$C$15&gt;=E3188),SRP!$D$11:$D$15)*(G3188/100)*(E3188/1000)),
0)))))),2)</f>
        <v>1.66</v>
      </c>
      <c r="L3188" s="173" t="str">
        <f t="shared" si="49"/>
        <v>Beer473</v>
      </c>
      <c r="M3188" s="154">
        <f>VLOOKUP(L3188,'Slope %'!C:D,2,0)</f>
        <v>0.12</v>
      </c>
    </row>
    <row r="3189" spans="1:13" x14ac:dyDescent="0.25">
      <c r="A3189" s="169">
        <v>45341</v>
      </c>
      <c r="B3189" s="170" t="s">
        <v>2630</v>
      </c>
      <c r="C3189" s="170" t="s">
        <v>11</v>
      </c>
      <c r="D3189" s="170" t="s">
        <v>267</v>
      </c>
      <c r="E3189" s="170">
        <v>473</v>
      </c>
      <c r="F3189" s="170">
        <v>24</v>
      </c>
      <c r="G3189" s="171">
        <v>4.5</v>
      </c>
      <c r="H3189" s="170" t="s">
        <v>2319</v>
      </c>
      <c r="I3189" s="171">
        <v>3.79</v>
      </c>
      <c r="J3189" s="169">
        <v>1</v>
      </c>
      <c r="K3189" s="154" cm="1">
        <f t="array" ref="K3189">ROUND(
IF(C3189="Beer",
SUM(LOOKUP(2,1/(SRP!$B$8:$B$10&lt;=E3189)/(SRP!$C$8:$C$10&gt;=E3189),SRP!$D$8:$D$10)*(G3189/100)*(E3189/1000)),
IF(C3189="Spirits",
SUM(LOOKUP(2,1/(SRP!$B$2:$B$7&lt;=E3189)/(SRP!$C$2:$C$7&gt;=E3189),SRP!$D$2:$D$7)*(G3189/100)*(E3189/1000)),
IF(AND(C3189="Wine",D3189="Fortified Wines"),
SUM(LOOKUP(2,1/(SRP!$B$26:$B$29&lt;=E3189)/(SRP!$C$26:$C$29&gt;=E3189),SRP!$D$26:$D$29)*(G3189/100)*(E3189/1000)),
IF(C3189="Wine",
SUM(LOOKUP(2,1/(SRP!$B$21:$B$25&lt;=E3189)/(SRP!$C$21:$C$25&gt;=E3189),SRP!$D$21:$D$25)*(G3189/100)*(E3189/1000)),
IF(AND(C3189="Ready to Drink",D3189="RTD-One Pour Cocktail&gt;7%&lt;=14.5"),
SUM(LOOKUP(2,1/(SRP!$B$16:$B$20&lt;=E3189)/(SRP!$C$16:$C$20&gt;=E3189),SRP!$D$16:$D$20)*(G3189/100)*(E3189/1000)),
IF(C3189="Ready to Drink",
SUM(LOOKUP(2,1/(SRP!$B$11:$B$15&lt;=E3189)/(SRP!$C$11:$C$15&gt;=E3189),SRP!$D$11:$D$15)*(G3189/100)*(E3189/1000)),
0)))))),2)</f>
        <v>1.66</v>
      </c>
      <c r="L3189" s="173" t="str">
        <f t="shared" si="49"/>
        <v>Beer473</v>
      </c>
      <c r="M3189" s="154">
        <f>VLOOKUP(L3189,'Slope %'!C:D,2,0)</f>
        <v>0.12</v>
      </c>
    </row>
    <row r="3190" spans="1:13" x14ac:dyDescent="0.25">
      <c r="A3190" s="169">
        <v>45341</v>
      </c>
      <c r="B3190" s="170" t="s">
        <v>2630</v>
      </c>
      <c r="C3190" s="170" t="s">
        <v>11</v>
      </c>
      <c r="D3190" s="170" t="s">
        <v>267</v>
      </c>
      <c r="E3190" s="170">
        <v>473</v>
      </c>
      <c r="F3190" s="170">
        <v>24</v>
      </c>
      <c r="G3190" s="171">
        <v>4.5</v>
      </c>
      <c r="H3190" s="170" t="s">
        <v>1407</v>
      </c>
      <c r="I3190" s="171">
        <v>3.79</v>
      </c>
      <c r="J3190" s="169">
        <v>1</v>
      </c>
      <c r="K3190" s="154" cm="1">
        <f t="array" ref="K3190">ROUND(
IF(C3190="Beer",
SUM(LOOKUP(2,1/(SRP!$B$8:$B$10&lt;=E3190)/(SRP!$C$8:$C$10&gt;=E3190),SRP!$D$8:$D$10)*(G3190/100)*(E3190/1000)),
IF(C3190="Spirits",
SUM(LOOKUP(2,1/(SRP!$B$2:$B$7&lt;=E3190)/(SRP!$C$2:$C$7&gt;=E3190),SRP!$D$2:$D$7)*(G3190/100)*(E3190/1000)),
IF(AND(C3190="Wine",D3190="Fortified Wines"),
SUM(LOOKUP(2,1/(SRP!$B$26:$B$29&lt;=E3190)/(SRP!$C$26:$C$29&gt;=E3190),SRP!$D$26:$D$29)*(G3190/100)*(E3190/1000)),
IF(C3190="Wine",
SUM(LOOKUP(2,1/(SRP!$B$21:$B$25&lt;=E3190)/(SRP!$C$21:$C$25&gt;=E3190),SRP!$D$21:$D$25)*(G3190/100)*(E3190/1000)),
IF(AND(C3190="Ready to Drink",D3190="RTD-One Pour Cocktail&gt;7%&lt;=14.5"),
SUM(LOOKUP(2,1/(SRP!$B$16:$B$20&lt;=E3190)/(SRP!$C$16:$C$20&gt;=E3190),SRP!$D$16:$D$20)*(G3190/100)*(E3190/1000)),
IF(C3190="Ready to Drink",
SUM(LOOKUP(2,1/(SRP!$B$11:$B$15&lt;=E3190)/(SRP!$C$11:$C$15&gt;=E3190),SRP!$D$11:$D$15)*(G3190/100)*(E3190/1000)),
0)))))),2)</f>
        <v>1.66</v>
      </c>
      <c r="L3190" s="173" t="str">
        <f t="shared" si="49"/>
        <v>Beer473</v>
      </c>
      <c r="M3190" s="154">
        <f>VLOOKUP(L3190,'Slope %'!C:D,2,0)</f>
        <v>0.12</v>
      </c>
    </row>
    <row r="3191" spans="1:13" x14ac:dyDescent="0.25">
      <c r="A3191" s="169">
        <v>45342</v>
      </c>
      <c r="B3191" s="170" t="s">
        <v>2631</v>
      </c>
      <c r="C3191" s="170" t="s">
        <v>24</v>
      </c>
      <c r="D3191" s="170" t="s">
        <v>230</v>
      </c>
      <c r="E3191" s="170">
        <v>1500</v>
      </c>
      <c r="F3191" s="170">
        <v>6</v>
      </c>
      <c r="G3191" s="171">
        <v>12.5</v>
      </c>
      <c r="H3191" s="170" t="s">
        <v>47</v>
      </c>
      <c r="I3191" s="171">
        <v>19.989999999999998</v>
      </c>
      <c r="J3191" s="169">
        <v>1</v>
      </c>
      <c r="K3191" s="154" cm="1">
        <f t="array" ref="K3191">ROUND(
IF(C3191="Beer",
SUM(LOOKUP(2,1/(SRP!$B$8:$B$10&lt;=E3191)/(SRP!$C$8:$C$10&gt;=E3191),SRP!$D$8:$D$10)*(G3191/100)*(E3191/1000)),
IF(C3191="Spirits",
SUM(LOOKUP(2,1/(SRP!$B$2:$B$7&lt;=E3191)/(SRP!$C$2:$C$7&gt;=E3191),SRP!$D$2:$D$7)*(G3191/100)*(E3191/1000)),
IF(AND(C3191="Wine",D3191="Fortified Wines"),
SUM(LOOKUP(2,1/(SRP!$B$26:$B$29&lt;=E3191)/(SRP!$C$26:$C$29&gt;=E3191),SRP!$D$26:$D$29)*(G3191/100)*(E3191/1000)),
IF(C3191="Wine",
SUM(LOOKUP(2,1/(SRP!$B$21:$B$25&lt;=E3191)/(SRP!$C$21:$C$25&gt;=E3191),SRP!$D$21:$D$25)*(G3191/100)*(E3191/1000)),
IF(AND(C3191="Ready to Drink",D3191="RTD-One Pour Cocktail&gt;7%&lt;=14.5"),
SUM(LOOKUP(2,1/(SRP!$B$16:$B$20&lt;=E3191)/(SRP!$C$16:$C$20&gt;=E3191),SRP!$D$16:$D$20)*(G3191/100)*(E3191/1000)),
IF(C3191="Ready to Drink",
SUM(LOOKUP(2,1/(SRP!$B$11:$B$15&lt;=E3191)/(SRP!$C$11:$C$15&gt;=E3191),SRP!$D$11:$D$15)*(G3191/100)*(E3191/1000)),
0)))))),2)</f>
        <v>14.64</v>
      </c>
      <c r="L3191" s="173" t="str">
        <f t="shared" si="49"/>
        <v>Wine1500</v>
      </c>
      <c r="M3191" s="154">
        <f>VLOOKUP(L3191,'Slope %'!C:D,2,0)</f>
        <v>7.0000000000000007E-2</v>
      </c>
    </row>
    <row r="3192" spans="1:13" x14ac:dyDescent="0.25">
      <c r="A3192" s="169">
        <v>45396</v>
      </c>
      <c r="B3192" s="170" t="s">
        <v>2632</v>
      </c>
      <c r="C3192" s="170" t="s">
        <v>15</v>
      </c>
      <c r="D3192" s="170" t="s">
        <v>154</v>
      </c>
      <c r="E3192" s="170">
        <v>750</v>
      </c>
      <c r="F3192" s="170">
        <v>6</v>
      </c>
      <c r="G3192" s="171">
        <v>17</v>
      </c>
      <c r="H3192" s="170" t="s">
        <v>222</v>
      </c>
      <c r="I3192" s="171">
        <v>31.99</v>
      </c>
      <c r="J3192" s="169">
        <v>1</v>
      </c>
      <c r="K3192" s="154" cm="1">
        <f t="array" ref="K3192">ROUND(
IF(C3192="Beer",
SUM(LOOKUP(2,1/(SRP!$B$8:$B$10&lt;=E3192)/(SRP!$C$8:$C$10&gt;=E3192),SRP!$D$8:$D$10)*(G3192/100)*(E3192/1000)),
IF(C3192="Spirits",
SUM(LOOKUP(2,1/(SRP!$B$2:$B$7&lt;=E3192)/(SRP!$C$2:$C$7&gt;=E3192),SRP!$D$2:$D$7)*(G3192/100)*(E3192/1000)),
IF(AND(C3192="Wine",D3192="Fortified Wines"),
SUM(LOOKUP(2,1/(SRP!$B$26:$B$29&lt;=E3192)/(SRP!$C$26:$C$29&gt;=E3192),SRP!$D$26:$D$29)*(G3192/100)*(E3192/1000)),
IF(C3192="Wine",
SUM(LOOKUP(2,1/(SRP!$B$21:$B$25&lt;=E3192)/(SRP!$C$21:$C$25&gt;=E3192),SRP!$D$21:$D$25)*(G3192/100)*(E3192/1000)),
IF(AND(C3192="Ready to Drink",D3192="RTD-One Pour Cocktail&gt;7%&lt;=14.5"),
SUM(LOOKUP(2,1/(SRP!$B$16:$B$20&lt;=E3192)/(SRP!$C$16:$C$20&gt;=E3192),SRP!$D$16:$D$20)*(G3192/100)*(E3192/1000)),
IF(C3192="Ready to Drink",
SUM(LOOKUP(2,1/(SRP!$B$11:$B$15&lt;=E3192)/(SRP!$C$11:$C$15&gt;=E3192),SRP!$D$11:$D$15)*(G3192/100)*(E3192/1000)),
0)))))),2)</f>
        <v>9.9499999999999993</v>
      </c>
      <c r="L3192" s="173" t="str">
        <f t="shared" si="49"/>
        <v>Spirits750</v>
      </c>
      <c r="M3192" s="154">
        <f>VLOOKUP(L3192,'Slope %'!C:D,2,0)</f>
        <v>7.0000000000000007E-2</v>
      </c>
    </row>
    <row r="3193" spans="1:13" x14ac:dyDescent="0.25">
      <c r="A3193" s="169">
        <v>45399</v>
      </c>
      <c r="B3193" s="170" t="s">
        <v>2633</v>
      </c>
      <c r="C3193" s="170" t="s">
        <v>24</v>
      </c>
      <c r="D3193" s="170" t="s">
        <v>68</v>
      </c>
      <c r="E3193" s="170">
        <v>750</v>
      </c>
      <c r="F3193" s="170">
        <v>12</v>
      </c>
      <c r="G3193" s="171">
        <v>14</v>
      </c>
      <c r="H3193" s="170" t="s">
        <v>177</v>
      </c>
      <c r="I3193" s="171">
        <v>14.99</v>
      </c>
      <c r="J3193" s="169">
        <v>1</v>
      </c>
      <c r="K3193" s="154" cm="1">
        <f t="array" ref="K3193">ROUND(
IF(C3193="Beer",
SUM(LOOKUP(2,1/(SRP!$B$8:$B$10&lt;=E3193)/(SRP!$C$8:$C$10&gt;=E3193),SRP!$D$8:$D$10)*(G3193/100)*(E3193/1000)),
IF(C3193="Spirits",
SUM(LOOKUP(2,1/(SRP!$B$2:$B$7&lt;=E3193)/(SRP!$C$2:$C$7&gt;=E3193),SRP!$D$2:$D$7)*(G3193/100)*(E3193/1000)),
IF(AND(C3193="Wine",D3193="Fortified Wines"),
SUM(LOOKUP(2,1/(SRP!$B$26:$B$29&lt;=E3193)/(SRP!$C$26:$C$29&gt;=E3193),SRP!$D$26:$D$29)*(G3193/100)*(E3193/1000)),
IF(C3193="Wine",
SUM(LOOKUP(2,1/(SRP!$B$21:$B$25&lt;=E3193)/(SRP!$C$21:$C$25&gt;=E3193),SRP!$D$21:$D$25)*(G3193/100)*(E3193/1000)),
IF(AND(C3193="Ready to Drink",D3193="RTD-One Pour Cocktail&gt;7%&lt;=14.5"),
SUM(LOOKUP(2,1/(SRP!$B$16:$B$20&lt;=E3193)/(SRP!$C$16:$C$20&gt;=E3193),SRP!$D$16:$D$20)*(G3193/100)*(E3193/1000)),
IF(C3193="Ready to Drink",
SUM(LOOKUP(2,1/(SRP!$B$11:$B$15&lt;=E3193)/(SRP!$C$11:$C$15&gt;=E3193),SRP!$D$11:$D$15)*(G3193/100)*(E3193/1000)),
0)))))),2)</f>
        <v>8.1999999999999993</v>
      </c>
      <c r="L3193" s="173" t="str">
        <f t="shared" si="49"/>
        <v>Wine750</v>
      </c>
      <c r="M3193" s="154">
        <f>VLOOKUP(L3193,'Slope %'!C:D,2,0)</f>
        <v>0.1</v>
      </c>
    </row>
    <row r="3194" spans="1:13" x14ac:dyDescent="0.25">
      <c r="A3194" s="169">
        <v>45400</v>
      </c>
      <c r="B3194" s="170" t="s">
        <v>2634</v>
      </c>
      <c r="C3194" s="170" t="s">
        <v>24</v>
      </c>
      <c r="D3194" s="170" t="s">
        <v>166</v>
      </c>
      <c r="E3194" s="170">
        <v>750</v>
      </c>
      <c r="F3194" s="170">
        <v>12</v>
      </c>
      <c r="G3194" s="171">
        <v>12</v>
      </c>
      <c r="H3194" s="170" t="s">
        <v>32</v>
      </c>
      <c r="I3194" s="171">
        <v>13.49</v>
      </c>
      <c r="J3194" s="169">
        <v>1</v>
      </c>
      <c r="K3194" s="154" cm="1">
        <f t="array" ref="K3194">ROUND(
IF(C3194="Beer",
SUM(LOOKUP(2,1/(SRP!$B$8:$B$10&lt;=E3194)/(SRP!$C$8:$C$10&gt;=E3194),SRP!$D$8:$D$10)*(G3194/100)*(E3194/1000)),
IF(C3194="Spirits",
SUM(LOOKUP(2,1/(SRP!$B$2:$B$7&lt;=E3194)/(SRP!$C$2:$C$7&gt;=E3194),SRP!$D$2:$D$7)*(G3194/100)*(E3194/1000)),
IF(AND(C3194="Wine",D3194="Fortified Wines"),
SUM(LOOKUP(2,1/(SRP!$B$26:$B$29&lt;=E3194)/(SRP!$C$26:$C$29&gt;=E3194),SRP!$D$26:$D$29)*(G3194/100)*(E3194/1000)),
IF(C3194="Wine",
SUM(LOOKUP(2,1/(SRP!$B$21:$B$25&lt;=E3194)/(SRP!$C$21:$C$25&gt;=E3194),SRP!$D$21:$D$25)*(G3194/100)*(E3194/1000)),
IF(AND(C3194="Ready to Drink",D3194="RTD-One Pour Cocktail&gt;7%&lt;=14.5"),
SUM(LOOKUP(2,1/(SRP!$B$16:$B$20&lt;=E3194)/(SRP!$C$16:$C$20&gt;=E3194),SRP!$D$16:$D$20)*(G3194/100)*(E3194/1000)),
IF(C3194="Ready to Drink",
SUM(LOOKUP(2,1/(SRP!$B$11:$B$15&lt;=E3194)/(SRP!$C$11:$C$15&gt;=E3194),SRP!$D$11:$D$15)*(G3194/100)*(E3194/1000)),
0)))))),2)</f>
        <v>7.03</v>
      </c>
      <c r="L3194" s="173" t="str">
        <f t="shared" si="49"/>
        <v>Wine750</v>
      </c>
      <c r="M3194" s="154">
        <f>VLOOKUP(L3194,'Slope %'!C:D,2,0)</f>
        <v>0.1</v>
      </c>
    </row>
    <row r="3195" spans="1:13" x14ac:dyDescent="0.25">
      <c r="A3195" s="169">
        <v>45409</v>
      </c>
      <c r="B3195" s="170" t="s">
        <v>2635</v>
      </c>
      <c r="C3195" s="170" t="s">
        <v>11</v>
      </c>
      <c r="D3195" s="170" t="s">
        <v>474</v>
      </c>
      <c r="E3195" s="170">
        <v>473</v>
      </c>
      <c r="F3195" s="170">
        <v>24</v>
      </c>
      <c r="G3195" s="171">
        <v>4</v>
      </c>
      <c r="H3195" s="170" t="s">
        <v>2535</v>
      </c>
      <c r="I3195" s="171">
        <v>4.59</v>
      </c>
      <c r="J3195" s="169">
        <v>1</v>
      </c>
      <c r="K3195" s="154" cm="1">
        <f t="array" ref="K3195">ROUND(
IF(C3195="Beer",
SUM(LOOKUP(2,1/(SRP!$B$8:$B$10&lt;=E3195)/(SRP!$C$8:$C$10&gt;=E3195),SRP!$D$8:$D$10)*(G3195/100)*(E3195/1000)),
IF(C3195="Spirits",
SUM(LOOKUP(2,1/(SRP!$B$2:$B$7&lt;=E3195)/(SRP!$C$2:$C$7&gt;=E3195),SRP!$D$2:$D$7)*(G3195/100)*(E3195/1000)),
IF(AND(C3195="Wine",D3195="Fortified Wines"),
SUM(LOOKUP(2,1/(SRP!$B$26:$B$29&lt;=E3195)/(SRP!$C$26:$C$29&gt;=E3195),SRP!$D$26:$D$29)*(G3195/100)*(E3195/1000)),
IF(C3195="Wine",
SUM(LOOKUP(2,1/(SRP!$B$21:$B$25&lt;=E3195)/(SRP!$C$21:$C$25&gt;=E3195),SRP!$D$21:$D$25)*(G3195/100)*(E3195/1000)),
IF(AND(C3195="Ready to Drink",D3195="RTD-One Pour Cocktail&gt;7%&lt;=14.5"),
SUM(LOOKUP(2,1/(SRP!$B$16:$B$20&lt;=E3195)/(SRP!$C$16:$C$20&gt;=E3195),SRP!$D$16:$D$20)*(G3195/100)*(E3195/1000)),
IF(C3195="Ready to Drink",
SUM(LOOKUP(2,1/(SRP!$B$11:$B$15&lt;=E3195)/(SRP!$C$11:$C$15&gt;=E3195),SRP!$D$11:$D$15)*(G3195/100)*(E3195/1000)),
0)))))),2)</f>
        <v>1.48</v>
      </c>
      <c r="L3195" s="173" t="str">
        <f t="shared" si="49"/>
        <v>Beer473</v>
      </c>
      <c r="M3195" s="154">
        <f>VLOOKUP(L3195,'Slope %'!C:D,2,0)</f>
        <v>0.12</v>
      </c>
    </row>
    <row r="3196" spans="1:13" x14ac:dyDescent="0.25">
      <c r="A3196" s="169">
        <v>45409</v>
      </c>
      <c r="B3196" s="170" t="s">
        <v>2635</v>
      </c>
      <c r="C3196" s="170" t="s">
        <v>11</v>
      </c>
      <c r="D3196" s="170" t="s">
        <v>474</v>
      </c>
      <c r="E3196" s="170">
        <v>473</v>
      </c>
      <c r="F3196" s="170">
        <v>24</v>
      </c>
      <c r="G3196" s="171">
        <v>4</v>
      </c>
      <c r="H3196" s="170" t="s">
        <v>1136</v>
      </c>
      <c r="I3196" s="171">
        <v>4.59</v>
      </c>
      <c r="J3196" s="169">
        <v>1</v>
      </c>
      <c r="K3196" s="154" cm="1">
        <f t="array" ref="K3196">ROUND(
IF(C3196="Beer",
SUM(LOOKUP(2,1/(SRP!$B$8:$B$10&lt;=E3196)/(SRP!$C$8:$C$10&gt;=E3196),SRP!$D$8:$D$10)*(G3196/100)*(E3196/1000)),
IF(C3196="Spirits",
SUM(LOOKUP(2,1/(SRP!$B$2:$B$7&lt;=E3196)/(SRP!$C$2:$C$7&gt;=E3196),SRP!$D$2:$D$7)*(G3196/100)*(E3196/1000)),
IF(AND(C3196="Wine",D3196="Fortified Wines"),
SUM(LOOKUP(2,1/(SRP!$B$26:$B$29&lt;=E3196)/(SRP!$C$26:$C$29&gt;=E3196),SRP!$D$26:$D$29)*(G3196/100)*(E3196/1000)),
IF(C3196="Wine",
SUM(LOOKUP(2,1/(SRP!$B$21:$B$25&lt;=E3196)/(SRP!$C$21:$C$25&gt;=E3196),SRP!$D$21:$D$25)*(G3196/100)*(E3196/1000)),
IF(AND(C3196="Ready to Drink",D3196="RTD-One Pour Cocktail&gt;7%&lt;=14.5"),
SUM(LOOKUP(2,1/(SRP!$B$16:$B$20&lt;=E3196)/(SRP!$C$16:$C$20&gt;=E3196),SRP!$D$16:$D$20)*(G3196/100)*(E3196/1000)),
IF(C3196="Ready to Drink",
SUM(LOOKUP(2,1/(SRP!$B$11:$B$15&lt;=E3196)/(SRP!$C$11:$C$15&gt;=E3196),SRP!$D$11:$D$15)*(G3196/100)*(E3196/1000)),
0)))))),2)</f>
        <v>1.48</v>
      </c>
      <c r="L3196" s="173" t="str">
        <f t="shared" si="49"/>
        <v>Beer473</v>
      </c>
      <c r="M3196" s="154">
        <f>VLOOKUP(L3196,'Slope %'!C:D,2,0)</f>
        <v>0.12</v>
      </c>
    </row>
    <row r="3197" spans="1:13" x14ac:dyDescent="0.25">
      <c r="A3197" s="169">
        <v>45442</v>
      </c>
      <c r="B3197" s="170" t="s">
        <v>2636</v>
      </c>
      <c r="C3197" s="170" t="s">
        <v>263</v>
      </c>
      <c r="D3197" s="170" t="s">
        <v>935</v>
      </c>
      <c r="E3197" s="170">
        <v>440</v>
      </c>
      <c r="F3197" s="170">
        <v>24</v>
      </c>
      <c r="G3197" s="171">
        <v>4.5</v>
      </c>
      <c r="H3197" s="170" t="s">
        <v>13</v>
      </c>
      <c r="I3197" s="171">
        <v>4.18</v>
      </c>
      <c r="J3197" s="169">
        <v>1</v>
      </c>
      <c r="K3197" s="154" cm="1">
        <f t="array" ref="K3197">ROUND(
IF(C3197="Beer",
SUM(LOOKUP(2,1/(SRP!$B$8:$B$10&lt;=E3197)/(SRP!$C$8:$C$10&gt;=E3197),SRP!$D$8:$D$10)*(G3197/100)*(E3197/1000)),
IF(C3197="Spirits",
SUM(LOOKUP(2,1/(SRP!$B$2:$B$7&lt;=E3197)/(SRP!$C$2:$C$7&gt;=E3197),SRP!$D$2:$D$7)*(G3197/100)*(E3197/1000)),
IF(AND(C3197="Wine",D3197="Fortified Wines"),
SUM(LOOKUP(2,1/(SRP!$B$26:$B$29&lt;=E3197)/(SRP!$C$26:$C$29&gt;=E3197),SRP!$D$26:$D$29)*(G3197/100)*(E3197/1000)),
IF(C3197="Wine",
SUM(LOOKUP(2,1/(SRP!$B$21:$B$25&lt;=E3197)/(SRP!$C$21:$C$25&gt;=E3197),SRP!$D$21:$D$25)*(G3197/100)*(E3197/1000)),
IF(AND(C3197="Ready to Drink",D3197="RTD-One Pour Cocktail&gt;7%&lt;=14.5"),
SUM(LOOKUP(2,1/(SRP!$B$16:$B$20&lt;=E3197)/(SRP!$C$16:$C$20&gt;=E3197),SRP!$D$16:$D$20)*(G3197/100)*(E3197/1000)),
IF(C3197="Ready to Drink",
SUM(LOOKUP(2,1/(SRP!$B$11:$B$15&lt;=E3197)/(SRP!$C$11:$C$15&gt;=E3197),SRP!$D$11:$D$15)*(G3197/100)*(E3197/1000)),
0)))))),2)</f>
        <v>1.64</v>
      </c>
      <c r="L3197" s="173" t="str">
        <f t="shared" si="49"/>
        <v>Ready to Drink440</v>
      </c>
      <c r="M3197" s="154">
        <f>VLOOKUP(L3197,'Slope %'!C:D,2,0)</f>
        <v>0.12</v>
      </c>
    </row>
    <row r="3198" spans="1:13" x14ac:dyDescent="0.25">
      <c r="A3198" s="169">
        <v>45442</v>
      </c>
      <c r="B3198" s="170" t="s">
        <v>2636</v>
      </c>
      <c r="C3198" s="170" t="s">
        <v>263</v>
      </c>
      <c r="D3198" s="170" t="s">
        <v>935</v>
      </c>
      <c r="E3198" s="170">
        <v>440</v>
      </c>
      <c r="F3198" s="170">
        <v>24</v>
      </c>
      <c r="G3198" s="171">
        <v>4.5</v>
      </c>
      <c r="H3198" s="170" t="s">
        <v>13</v>
      </c>
      <c r="I3198" s="171">
        <v>4.18</v>
      </c>
      <c r="J3198" s="169">
        <v>1</v>
      </c>
      <c r="K3198" s="154" cm="1">
        <f t="array" ref="K3198">ROUND(
IF(C3198="Beer",
SUM(LOOKUP(2,1/(SRP!$B$8:$B$10&lt;=E3198)/(SRP!$C$8:$C$10&gt;=E3198),SRP!$D$8:$D$10)*(G3198/100)*(E3198/1000)),
IF(C3198="Spirits",
SUM(LOOKUP(2,1/(SRP!$B$2:$B$7&lt;=E3198)/(SRP!$C$2:$C$7&gt;=E3198),SRP!$D$2:$D$7)*(G3198/100)*(E3198/1000)),
IF(AND(C3198="Wine",D3198="Fortified Wines"),
SUM(LOOKUP(2,1/(SRP!$B$26:$B$29&lt;=E3198)/(SRP!$C$26:$C$29&gt;=E3198),SRP!$D$26:$D$29)*(G3198/100)*(E3198/1000)),
IF(C3198="Wine",
SUM(LOOKUP(2,1/(SRP!$B$21:$B$25&lt;=E3198)/(SRP!$C$21:$C$25&gt;=E3198),SRP!$D$21:$D$25)*(G3198/100)*(E3198/1000)),
IF(AND(C3198="Ready to Drink",D3198="RTD-One Pour Cocktail&gt;7%&lt;=14.5"),
SUM(LOOKUP(2,1/(SRP!$B$16:$B$20&lt;=E3198)/(SRP!$C$16:$C$20&gt;=E3198),SRP!$D$16:$D$20)*(G3198/100)*(E3198/1000)),
IF(C3198="Ready to Drink",
SUM(LOOKUP(2,1/(SRP!$B$11:$B$15&lt;=E3198)/(SRP!$C$11:$C$15&gt;=E3198),SRP!$D$11:$D$15)*(G3198/100)*(E3198/1000)),
0)))))),2)</f>
        <v>1.64</v>
      </c>
      <c r="L3198" s="173" t="str">
        <f t="shared" si="49"/>
        <v>Ready to Drink440</v>
      </c>
      <c r="M3198" s="154">
        <f>VLOOKUP(L3198,'Slope %'!C:D,2,0)</f>
        <v>0.12</v>
      </c>
    </row>
    <row r="3199" spans="1:13" x14ac:dyDescent="0.25">
      <c r="A3199" s="169">
        <v>45446</v>
      </c>
      <c r="B3199" s="170" t="s">
        <v>2637</v>
      </c>
      <c r="C3199" s="170" t="s">
        <v>263</v>
      </c>
      <c r="D3199" s="170" t="s">
        <v>935</v>
      </c>
      <c r="E3199" s="170">
        <v>440</v>
      </c>
      <c r="F3199" s="170">
        <v>24</v>
      </c>
      <c r="G3199" s="171">
        <v>4.5</v>
      </c>
      <c r="H3199" s="170" t="s">
        <v>13</v>
      </c>
      <c r="I3199" s="171">
        <v>4.18</v>
      </c>
      <c r="J3199" s="169">
        <v>1</v>
      </c>
      <c r="K3199" s="154" cm="1">
        <f t="array" ref="K3199">ROUND(
IF(C3199="Beer",
SUM(LOOKUP(2,1/(SRP!$B$8:$B$10&lt;=E3199)/(SRP!$C$8:$C$10&gt;=E3199),SRP!$D$8:$D$10)*(G3199/100)*(E3199/1000)),
IF(C3199="Spirits",
SUM(LOOKUP(2,1/(SRP!$B$2:$B$7&lt;=E3199)/(SRP!$C$2:$C$7&gt;=E3199),SRP!$D$2:$D$7)*(G3199/100)*(E3199/1000)),
IF(AND(C3199="Wine",D3199="Fortified Wines"),
SUM(LOOKUP(2,1/(SRP!$B$26:$B$29&lt;=E3199)/(SRP!$C$26:$C$29&gt;=E3199),SRP!$D$26:$D$29)*(G3199/100)*(E3199/1000)),
IF(C3199="Wine",
SUM(LOOKUP(2,1/(SRP!$B$21:$B$25&lt;=E3199)/(SRP!$C$21:$C$25&gt;=E3199),SRP!$D$21:$D$25)*(G3199/100)*(E3199/1000)),
IF(AND(C3199="Ready to Drink",D3199="RTD-One Pour Cocktail&gt;7%&lt;=14.5"),
SUM(LOOKUP(2,1/(SRP!$B$16:$B$20&lt;=E3199)/(SRP!$C$16:$C$20&gt;=E3199),SRP!$D$16:$D$20)*(G3199/100)*(E3199/1000)),
IF(C3199="Ready to Drink",
SUM(LOOKUP(2,1/(SRP!$B$11:$B$15&lt;=E3199)/(SRP!$C$11:$C$15&gt;=E3199),SRP!$D$11:$D$15)*(G3199/100)*(E3199/1000)),
0)))))),2)</f>
        <v>1.64</v>
      </c>
      <c r="L3199" s="173" t="str">
        <f t="shared" si="49"/>
        <v>Ready to Drink440</v>
      </c>
      <c r="M3199" s="154">
        <f>VLOOKUP(L3199,'Slope %'!C:D,2,0)</f>
        <v>0.12</v>
      </c>
    </row>
    <row r="3200" spans="1:13" x14ac:dyDescent="0.25">
      <c r="A3200" s="169">
        <v>45446</v>
      </c>
      <c r="B3200" s="170" t="s">
        <v>2637</v>
      </c>
      <c r="C3200" s="170" t="s">
        <v>263</v>
      </c>
      <c r="D3200" s="170" t="s">
        <v>935</v>
      </c>
      <c r="E3200" s="170">
        <v>440</v>
      </c>
      <c r="F3200" s="170">
        <v>24</v>
      </c>
      <c r="G3200" s="171">
        <v>4.5</v>
      </c>
      <c r="H3200" s="170" t="s">
        <v>13</v>
      </c>
      <c r="I3200" s="171">
        <v>4.18</v>
      </c>
      <c r="J3200" s="169">
        <v>1</v>
      </c>
      <c r="K3200" s="154" cm="1">
        <f t="array" ref="K3200">ROUND(
IF(C3200="Beer",
SUM(LOOKUP(2,1/(SRP!$B$8:$B$10&lt;=E3200)/(SRP!$C$8:$C$10&gt;=E3200),SRP!$D$8:$D$10)*(G3200/100)*(E3200/1000)),
IF(C3200="Spirits",
SUM(LOOKUP(2,1/(SRP!$B$2:$B$7&lt;=E3200)/(SRP!$C$2:$C$7&gt;=E3200),SRP!$D$2:$D$7)*(G3200/100)*(E3200/1000)),
IF(AND(C3200="Wine",D3200="Fortified Wines"),
SUM(LOOKUP(2,1/(SRP!$B$26:$B$29&lt;=E3200)/(SRP!$C$26:$C$29&gt;=E3200),SRP!$D$26:$D$29)*(G3200/100)*(E3200/1000)),
IF(C3200="Wine",
SUM(LOOKUP(2,1/(SRP!$B$21:$B$25&lt;=E3200)/(SRP!$C$21:$C$25&gt;=E3200),SRP!$D$21:$D$25)*(G3200/100)*(E3200/1000)),
IF(AND(C3200="Ready to Drink",D3200="RTD-One Pour Cocktail&gt;7%&lt;=14.5"),
SUM(LOOKUP(2,1/(SRP!$B$16:$B$20&lt;=E3200)/(SRP!$C$16:$C$20&gt;=E3200),SRP!$D$16:$D$20)*(G3200/100)*(E3200/1000)),
IF(C3200="Ready to Drink",
SUM(LOOKUP(2,1/(SRP!$B$11:$B$15&lt;=E3200)/(SRP!$C$11:$C$15&gt;=E3200),SRP!$D$11:$D$15)*(G3200/100)*(E3200/1000)),
0)))))),2)</f>
        <v>1.64</v>
      </c>
      <c r="L3200" s="173" t="str">
        <f t="shared" si="49"/>
        <v>Ready to Drink440</v>
      </c>
      <c r="M3200" s="154">
        <f>VLOOKUP(L3200,'Slope %'!C:D,2,0)</f>
        <v>0.12</v>
      </c>
    </row>
    <row r="3201" spans="1:13" x14ac:dyDescent="0.25">
      <c r="A3201" s="169">
        <v>45447</v>
      </c>
      <c r="B3201" s="170" t="s">
        <v>2638</v>
      </c>
      <c r="C3201" s="170" t="s">
        <v>15</v>
      </c>
      <c r="D3201" s="170" t="s">
        <v>51</v>
      </c>
      <c r="E3201" s="170">
        <v>750</v>
      </c>
      <c r="F3201" s="170">
        <v>12</v>
      </c>
      <c r="G3201" s="171">
        <v>40</v>
      </c>
      <c r="H3201" s="170" t="s">
        <v>20</v>
      </c>
      <c r="I3201" s="171">
        <v>27.99</v>
      </c>
      <c r="J3201" s="169">
        <v>1</v>
      </c>
      <c r="K3201" s="154" cm="1">
        <f t="array" ref="K3201">ROUND(
IF(C3201="Beer",
SUM(LOOKUP(2,1/(SRP!$B$8:$B$10&lt;=E3201)/(SRP!$C$8:$C$10&gt;=E3201),SRP!$D$8:$D$10)*(G3201/100)*(E3201/1000)),
IF(C3201="Spirits",
SUM(LOOKUP(2,1/(SRP!$B$2:$B$7&lt;=E3201)/(SRP!$C$2:$C$7&gt;=E3201),SRP!$D$2:$D$7)*(G3201/100)*(E3201/1000)),
IF(AND(C3201="Wine",D3201="Fortified Wines"),
SUM(LOOKUP(2,1/(SRP!$B$26:$B$29&lt;=E3201)/(SRP!$C$26:$C$29&gt;=E3201),SRP!$D$26:$D$29)*(G3201/100)*(E3201/1000)),
IF(C3201="Wine",
SUM(LOOKUP(2,1/(SRP!$B$21:$B$25&lt;=E3201)/(SRP!$C$21:$C$25&gt;=E3201),SRP!$D$21:$D$25)*(G3201/100)*(E3201/1000)),
IF(AND(C3201="Ready to Drink",D3201="RTD-One Pour Cocktail&gt;7%&lt;=14.5"),
SUM(LOOKUP(2,1/(SRP!$B$16:$B$20&lt;=E3201)/(SRP!$C$16:$C$20&gt;=E3201),SRP!$D$16:$D$20)*(G3201/100)*(E3201/1000)),
IF(C3201="Ready to Drink",
SUM(LOOKUP(2,1/(SRP!$B$11:$B$15&lt;=E3201)/(SRP!$C$11:$C$15&gt;=E3201),SRP!$D$11:$D$15)*(G3201/100)*(E3201/1000)),
0)))))),2)</f>
        <v>23.42</v>
      </c>
      <c r="L3201" s="173" t="str">
        <f t="shared" si="49"/>
        <v>Spirits750</v>
      </c>
      <c r="M3201" s="154">
        <f>VLOOKUP(L3201,'Slope %'!C:D,2,0)</f>
        <v>7.0000000000000007E-2</v>
      </c>
    </row>
    <row r="3202" spans="1:13" x14ac:dyDescent="0.25">
      <c r="A3202" s="169">
        <v>45454</v>
      </c>
      <c r="B3202" s="170" t="s">
        <v>2639</v>
      </c>
      <c r="C3202" s="170" t="s">
        <v>24</v>
      </c>
      <c r="D3202" s="170" t="s">
        <v>68</v>
      </c>
      <c r="E3202" s="170">
        <v>750</v>
      </c>
      <c r="F3202" s="170">
        <v>12</v>
      </c>
      <c r="G3202" s="171">
        <v>12.5</v>
      </c>
      <c r="H3202" s="170" t="s">
        <v>32</v>
      </c>
      <c r="I3202" s="171">
        <v>13.49</v>
      </c>
      <c r="J3202" s="169">
        <v>1</v>
      </c>
      <c r="K3202" s="154" cm="1">
        <f t="array" ref="K3202">ROUND(
IF(C3202="Beer",
SUM(LOOKUP(2,1/(SRP!$B$8:$B$10&lt;=E3202)/(SRP!$C$8:$C$10&gt;=E3202),SRP!$D$8:$D$10)*(G3202/100)*(E3202/1000)),
IF(C3202="Spirits",
SUM(LOOKUP(2,1/(SRP!$B$2:$B$7&lt;=E3202)/(SRP!$C$2:$C$7&gt;=E3202),SRP!$D$2:$D$7)*(G3202/100)*(E3202/1000)),
IF(AND(C3202="Wine",D3202="Fortified Wines"),
SUM(LOOKUP(2,1/(SRP!$B$26:$B$29&lt;=E3202)/(SRP!$C$26:$C$29&gt;=E3202),SRP!$D$26:$D$29)*(G3202/100)*(E3202/1000)),
IF(C3202="Wine",
SUM(LOOKUP(2,1/(SRP!$B$21:$B$25&lt;=E3202)/(SRP!$C$21:$C$25&gt;=E3202),SRP!$D$21:$D$25)*(G3202/100)*(E3202/1000)),
IF(AND(C3202="Ready to Drink",D3202="RTD-One Pour Cocktail&gt;7%&lt;=14.5"),
SUM(LOOKUP(2,1/(SRP!$B$16:$B$20&lt;=E3202)/(SRP!$C$16:$C$20&gt;=E3202),SRP!$D$16:$D$20)*(G3202/100)*(E3202/1000)),
IF(C3202="Ready to Drink",
SUM(LOOKUP(2,1/(SRP!$B$11:$B$15&lt;=E3202)/(SRP!$C$11:$C$15&gt;=E3202),SRP!$D$11:$D$15)*(G3202/100)*(E3202/1000)),
0)))))),2)</f>
        <v>7.32</v>
      </c>
      <c r="L3202" s="173" t="str">
        <f t="shared" si="49"/>
        <v>Wine750</v>
      </c>
      <c r="M3202" s="154">
        <f>VLOOKUP(L3202,'Slope %'!C:D,2,0)</f>
        <v>0.1</v>
      </c>
    </row>
    <row r="3203" spans="1:13" x14ac:dyDescent="0.25">
      <c r="A3203" s="169">
        <v>45479</v>
      </c>
      <c r="B3203" s="170" t="s">
        <v>2640</v>
      </c>
      <c r="C3203" s="170" t="s">
        <v>263</v>
      </c>
      <c r="D3203" s="170" t="s">
        <v>264</v>
      </c>
      <c r="E3203" s="170">
        <v>4260</v>
      </c>
      <c r="F3203" s="170">
        <v>2</v>
      </c>
      <c r="G3203" s="171">
        <v>5</v>
      </c>
      <c r="H3203" s="170" t="s">
        <v>105</v>
      </c>
      <c r="I3203" s="171">
        <v>31.48</v>
      </c>
      <c r="J3203" s="169">
        <v>12</v>
      </c>
      <c r="K3203" s="154" cm="1">
        <f t="array" ref="K3203">ROUND(
IF(C3203="Beer",
SUM(LOOKUP(2,1/(SRP!$B$8:$B$10&lt;=E3203)/(SRP!$C$8:$C$10&gt;=E3203),SRP!$D$8:$D$10)*(G3203/100)*(E3203/1000)),
IF(C3203="Spirits",
SUM(LOOKUP(2,1/(SRP!$B$2:$B$7&lt;=E3203)/(SRP!$C$2:$C$7&gt;=E3203),SRP!$D$2:$D$7)*(G3203/100)*(E3203/1000)),
IF(AND(C3203="Wine",D3203="Fortified Wines"),
SUM(LOOKUP(2,1/(SRP!$B$26:$B$29&lt;=E3203)/(SRP!$C$26:$C$29&gt;=E3203),SRP!$D$26:$D$29)*(G3203/100)*(E3203/1000)),
IF(C3203="Wine",
SUM(LOOKUP(2,1/(SRP!$B$21:$B$25&lt;=E3203)/(SRP!$C$21:$C$25&gt;=E3203),SRP!$D$21:$D$25)*(G3203/100)*(E3203/1000)),
IF(AND(C3203="Ready to Drink",D3203="RTD-One Pour Cocktail&gt;7%&lt;=14.5"),
SUM(LOOKUP(2,1/(SRP!$B$16:$B$20&lt;=E3203)/(SRP!$C$16:$C$20&gt;=E3203),SRP!$D$16:$D$20)*(G3203/100)*(E3203/1000)),
IF(C3203="Ready to Drink",
SUM(LOOKUP(2,1/(SRP!$B$11:$B$15&lt;=E3203)/(SRP!$C$11:$C$15&gt;=E3203),SRP!$D$11:$D$15)*(G3203/100)*(E3203/1000)),
0)))))),2)</f>
        <v>16.63</v>
      </c>
      <c r="L3203" s="173" t="str">
        <f t="shared" ref="L3203:L3266" si="50">(_xlfn.CONCAT(C3203,E3203))</f>
        <v>Ready to Drink4260</v>
      </c>
      <c r="M3203" s="154">
        <f>VLOOKUP(L3203,'Slope %'!C:D,2,0)</f>
        <v>7.0000000000000007E-2</v>
      </c>
    </row>
    <row r="3204" spans="1:13" x14ac:dyDescent="0.25">
      <c r="A3204" s="169">
        <v>45479</v>
      </c>
      <c r="B3204" s="170" t="s">
        <v>2640</v>
      </c>
      <c r="C3204" s="170" t="s">
        <v>263</v>
      </c>
      <c r="D3204" s="170" t="s">
        <v>264</v>
      </c>
      <c r="E3204" s="170">
        <v>4260</v>
      </c>
      <c r="F3204" s="170">
        <v>2</v>
      </c>
      <c r="G3204" s="171">
        <v>5</v>
      </c>
      <c r="H3204" s="170" t="s">
        <v>105</v>
      </c>
      <c r="I3204" s="171">
        <v>31.48</v>
      </c>
      <c r="J3204" s="169">
        <v>12</v>
      </c>
      <c r="K3204" s="154" cm="1">
        <f t="array" ref="K3204">ROUND(
IF(C3204="Beer",
SUM(LOOKUP(2,1/(SRP!$B$8:$B$10&lt;=E3204)/(SRP!$C$8:$C$10&gt;=E3204),SRP!$D$8:$D$10)*(G3204/100)*(E3204/1000)),
IF(C3204="Spirits",
SUM(LOOKUP(2,1/(SRP!$B$2:$B$7&lt;=E3204)/(SRP!$C$2:$C$7&gt;=E3204),SRP!$D$2:$D$7)*(G3204/100)*(E3204/1000)),
IF(AND(C3204="Wine",D3204="Fortified Wines"),
SUM(LOOKUP(2,1/(SRP!$B$26:$B$29&lt;=E3204)/(SRP!$C$26:$C$29&gt;=E3204),SRP!$D$26:$D$29)*(G3204/100)*(E3204/1000)),
IF(C3204="Wine",
SUM(LOOKUP(2,1/(SRP!$B$21:$B$25&lt;=E3204)/(SRP!$C$21:$C$25&gt;=E3204),SRP!$D$21:$D$25)*(G3204/100)*(E3204/1000)),
IF(AND(C3204="Ready to Drink",D3204="RTD-One Pour Cocktail&gt;7%&lt;=14.5"),
SUM(LOOKUP(2,1/(SRP!$B$16:$B$20&lt;=E3204)/(SRP!$C$16:$C$20&gt;=E3204),SRP!$D$16:$D$20)*(G3204/100)*(E3204/1000)),
IF(C3204="Ready to Drink",
SUM(LOOKUP(2,1/(SRP!$B$11:$B$15&lt;=E3204)/(SRP!$C$11:$C$15&gt;=E3204),SRP!$D$11:$D$15)*(G3204/100)*(E3204/1000)),
0)))))),2)</f>
        <v>16.63</v>
      </c>
      <c r="L3204" s="173" t="str">
        <f t="shared" si="50"/>
        <v>Ready to Drink4260</v>
      </c>
      <c r="M3204" s="154">
        <f>VLOOKUP(L3204,'Slope %'!C:D,2,0)</f>
        <v>7.0000000000000007E-2</v>
      </c>
    </row>
    <row r="3205" spans="1:13" x14ac:dyDescent="0.25">
      <c r="A3205" s="169">
        <v>45480</v>
      </c>
      <c r="B3205" s="170" t="s">
        <v>2641</v>
      </c>
      <c r="C3205" s="170" t="s">
        <v>11</v>
      </c>
      <c r="D3205" s="170" t="s">
        <v>303</v>
      </c>
      <c r="E3205" s="170">
        <v>473</v>
      </c>
      <c r="F3205" s="170">
        <v>24</v>
      </c>
      <c r="G3205" s="171">
        <v>6</v>
      </c>
      <c r="H3205" s="170" t="s">
        <v>2261</v>
      </c>
      <c r="I3205" s="171">
        <v>4.5999999999999996</v>
      </c>
      <c r="J3205" s="169">
        <v>1</v>
      </c>
      <c r="K3205" s="154" cm="1">
        <f t="array" ref="K3205">ROUND(
IF(C3205="Beer",
SUM(LOOKUP(2,1/(SRP!$B$8:$B$10&lt;=E3205)/(SRP!$C$8:$C$10&gt;=E3205),SRP!$D$8:$D$10)*(G3205/100)*(E3205/1000)),
IF(C3205="Spirits",
SUM(LOOKUP(2,1/(SRP!$B$2:$B$7&lt;=E3205)/(SRP!$C$2:$C$7&gt;=E3205),SRP!$D$2:$D$7)*(G3205/100)*(E3205/1000)),
IF(AND(C3205="Wine",D3205="Fortified Wines"),
SUM(LOOKUP(2,1/(SRP!$B$26:$B$29&lt;=E3205)/(SRP!$C$26:$C$29&gt;=E3205),SRP!$D$26:$D$29)*(G3205/100)*(E3205/1000)),
IF(C3205="Wine",
SUM(LOOKUP(2,1/(SRP!$B$21:$B$25&lt;=E3205)/(SRP!$C$21:$C$25&gt;=E3205),SRP!$D$21:$D$25)*(G3205/100)*(E3205/1000)),
IF(AND(C3205="Ready to Drink",D3205="RTD-One Pour Cocktail&gt;7%&lt;=14.5"),
SUM(LOOKUP(2,1/(SRP!$B$16:$B$20&lt;=E3205)/(SRP!$C$16:$C$20&gt;=E3205),SRP!$D$16:$D$20)*(G3205/100)*(E3205/1000)),
IF(C3205="Ready to Drink",
SUM(LOOKUP(2,1/(SRP!$B$11:$B$15&lt;=E3205)/(SRP!$C$11:$C$15&gt;=E3205),SRP!$D$11:$D$15)*(G3205/100)*(E3205/1000)),
0)))))),2)</f>
        <v>2.2200000000000002</v>
      </c>
      <c r="L3205" s="173" t="str">
        <f t="shared" si="50"/>
        <v>Beer473</v>
      </c>
      <c r="M3205" s="154">
        <f>VLOOKUP(L3205,'Slope %'!C:D,2,0)</f>
        <v>0.12</v>
      </c>
    </row>
    <row r="3206" spans="1:13" x14ac:dyDescent="0.25">
      <c r="A3206" s="169">
        <v>45480</v>
      </c>
      <c r="B3206" s="170" t="s">
        <v>2641</v>
      </c>
      <c r="C3206" s="170" t="s">
        <v>11</v>
      </c>
      <c r="D3206" s="170" t="s">
        <v>303</v>
      </c>
      <c r="E3206" s="170">
        <v>473</v>
      </c>
      <c r="F3206" s="170">
        <v>24</v>
      </c>
      <c r="G3206" s="171">
        <v>6</v>
      </c>
      <c r="H3206" s="170" t="s">
        <v>1136</v>
      </c>
      <c r="I3206" s="171">
        <v>4.5999999999999996</v>
      </c>
      <c r="J3206" s="169">
        <v>1</v>
      </c>
      <c r="K3206" s="154" cm="1">
        <f t="array" ref="K3206">ROUND(
IF(C3206="Beer",
SUM(LOOKUP(2,1/(SRP!$B$8:$B$10&lt;=E3206)/(SRP!$C$8:$C$10&gt;=E3206),SRP!$D$8:$D$10)*(G3206/100)*(E3206/1000)),
IF(C3206="Spirits",
SUM(LOOKUP(2,1/(SRP!$B$2:$B$7&lt;=E3206)/(SRP!$C$2:$C$7&gt;=E3206),SRP!$D$2:$D$7)*(G3206/100)*(E3206/1000)),
IF(AND(C3206="Wine",D3206="Fortified Wines"),
SUM(LOOKUP(2,1/(SRP!$B$26:$B$29&lt;=E3206)/(SRP!$C$26:$C$29&gt;=E3206),SRP!$D$26:$D$29)*(G3206/100)*(E3206/1000)),
IF(C3206="Wine",
SUM(LOOKUP(2,1/(SRP!$B$21:$B$25&lt;=E3206)/(SRP!$C$21:$C$25&gt;=E3206),SRP!$D$21:$D$25)*(G3206/100)*(E3206/1000)),
IF(AND(C3206="Ready to Drink",D3206="RTD-One Pour Cocktail&gt;7%&lt;=14.5"),
SUM(LOOKUP(2,1/(SRP!$B$16:$B$20&lt;=E3206)/(SRP!$C$16:$C$20&gt;=E3206),SRP!$D$16:$D$20)*(G3206/100)*(E3206/1000)),
IF(C3206="Ready to Drink",
SUM(LOOKUP(2,1/(SRP!$B$11:$B$15&lt;=E3206)/(SRP!$C$11:$C$15&gt;=E3206),SRP!$D$11:$D$15)*(G3206/100)*(E3206/1000)),
0)))))),2)</f>
        <v>2.2200000000000002</v>
      </c>
      <c r="L3206" s="173" t="str">
        <f t="shared" si="50"/>
        <v>Beer473</v>
      </c>
      <c r="M3206" s="154">
        <f>VLOOKUP(L3206,'Slope %'!C:D,2,0)</f>
        <v>0.12</v>
      </c>
    </row>
    <row r="3207" spans="1:13" x14ac:dyDescent="0.25">
      <c r="A3207" s="169">
        <v>45493</v>
      </c>
      <c r="B3207" s="170" t="s">
        <v>2642</v>
      </c>
      <c r="C3207" s="170" t="s">
        <v>263</v>
      </c>
      <c r="D3207" s="170" t="s">
        <v>646</v>
      </c>
      <c r="E3207" s="170">
        <v>473</v>
      </c>
      <c r="F3207" s="170">
        <v>24</v>
      </c>
      <c r="G3207" s="171">
        <v>5</v>
      </c>
      <c r="H3207" s="170" t="s">
        <v>1194</v>
      </c>
      <c r="I3207" s="171">
        <v>3.69</v>
      </c>
      <c r="J3207" s="169">
        <v>1</v>
      </c>
      <c r="K3207" s="154" cm="1">
        <f t="array" ref="K3207">ROUND(
IF(C3207="Beer",
SUM(LOOKUP(2,1/(SRP!$B$8:$B$10&lt;=E3207)/(SRP!$C$8:$C$10&gt;=E3207),SRP!$D$8:$D$10)*(G3207/100)*(E3207/1000)),
IF(C3207="Spirits",
SUM(LOOKUP(2,1/(SRP!$B$2:$B$7&lt;=E3207)/(SRP!$C$2:$C$7&gt;=E3207),SRP!$D$2:$D$7)*(G3207/100)*(E3207/1000)),
IF(AND(C3207="Wine",D3207="Fortified Wines"),
SUM(LOOKUP(2,1/(SRP!$B$26:$B$29&lt;=E3207)/(SRP!$C$26:$C$29&gt;=E3207),SRP!$D$26:$D$29)*(G3207/100)*(E3207/1000)),
IF(C3207="Wine",
SUM(LOOKUP(2,1/(SRP!$B$21:$B$25&lt;=E3207)/(SRP!$C$21:$C$25&gt;=E3207),SRP!$D$21:$D$25)*(G3207/100)*(E3207/1000)),
IF(AND(C3207="Ready to Drink",D3207="RTD-One Pour Cocktail&gt;7%&lt;=14.5"),
SUM(LOOKUP(2,1/(SRP!$B$16:$B$20&lt;=E3207)/(SRP!$C$16:$C$20&gt;=E3207),SRP!$D$16:$D$20)*(G3207/100)*(E3207/1000)),
IF(C3207="Ready to Drink",
SUM(LOOKUP(2,1/(SRP!$B$11:$B$15&lt;=E3207)/(SRP!$C$11:$C$15&gt;=E3207),SRP!$D$11:$D$15)*(G3207/100)*(E3207/1000)),
0)))))),2)</f>
        <v>1.96</v>
      </c>
      <c r="L3207" s="173" t="str">
        <f t="shared" si="50"/>
        <v>Ready to Drink473</v>
      </c>
      <c r="M3207" s="154">
        <f>VLOOKUP(L3207,'Slope %'!C:D,2,0)</f>
        <v>0.12</v>
      </c>
    </row>
    <row r="3208" spans="1:13" x14ac:dyDescent="0.25">
      <c r="A3208" s="169">
        <v>45498</v>
      </c>
      <c r="B3208" s="170" t="s">
        <v>2643</v>
      </c>
      <c r="C3208" s="170" t="s">
        <v>11</v>
      </c>
      <c r="D3208" s="170" t="s">
        <v>474</v>
      </c>
      <c r="E3208" s="170">
        <v>473</v>
      </c>
      <c r="F3208" s="170">
        <v>24</v>
      </c>
      <c r="G3208" s="171">
        <v>5</v>
      </c>
      <c r="H3208" s="170" t="s">
        <v>747</v>
      </c>
      <c r="I3208" s="171">
        <v>3.99</v>
      </c>
      <c r="J3208" s="169">
        <v>1</v>
      </c>
      <c r="K3208" s="154" cm="1">
        <f t="array" ref="K3208">ROUND(
IF(C3208="Beer",
SUM(LOOKUP(2,1/(SRP!$B$8:$B$10&lt;=E3208)/(SRP!$C$8:$C$10&gt;=E3208),SRP!$D$8:$D$10)*(G3208/100)*(E3208/1000)),
IF(C3208="Spirits",
SUM(LOOKUP(2,1/(SRP!$B$2:$B$7&lt;=E3208)/(SRP!$C$2:$C$7&gt;=E3208),SRP!$D$2:$D$7)*(G3208/100)*(E3208/1000)),
IF(AND(C3208="Wine",D3208="Fortified Wines"),
SUM(LOOKUP(2,1/(SRP!$B$26:$B$29&lt;=E3208)/(SRP!$C$26:$C$29&gt;=E3208),SRP!$D$26:$D$29)*(G3208/100)*(E3208/1000)),
IF(C3208="Wine",
SUM(LOOKUP(2,1/(SRP!$B$21:$B$25&lt;=E3208)/(SRP!$C$21:$C$25&gt;=E3208),SRP!$D$21:$D$25)*(G3208/100)*(E3208/1000)),
IF(AND(C3208="Ready to Drink",D3208="RTD-One Pour Cocktail&gt;7%&lt;=14.5"),
SUM(LOOKUP(2,1/(SRP!$B$16:$B$20&lt;=E3208)/(SRP!$C$16:$C$20&gt;=E3208),SRP!$D$16:$D$20)*(G3208/100)*(E3208/1000)),
IF(C3208="Ready to Drink",
SUM(LOOKUP(2,1/(SRP!$B$11:$B$15&lt;=E3208)/(SRP!$C$11:$C$15&gt;=E3208),SRP!$D$11:$D$15)*(G3208/100)*(E3208/1000)),
0)))))),2)</f>
        <v>1.85</v>
      </c>
      <c r="L3208" s="173" t="str">
        <f t="shared" si="50"/>
        <v>Beer473</v>
      </c>
      <c r="M3208" s="154">
        <f>VLOOKUP(L3208,'Slope %'!C:D,2,0)</f>
        <v>0.12</v>
      </c>
    </row>
    <row r="3209" spans="1:13" x14ac:dyDescent="0.25">
      <c r="A3209" s="169">
        <v>45498</v>
      </c>
      <c r="B3209" s="170" t="s">
        <v>2643</v>
      </c>
      <c r="C3209" s="170" t="s">
        <v>11</v>
      </c>
      <c r="D3209" s="170" t="s">
        <v>474</v>
      </c>
      <c r="E3209" s="170">
        <v>473</v>
      </c>
      <c r="F3209" s="170">
        <v>24</v>
      </c>
      <c r="G3209" s="171">
        <v>5</v>
      </c>
      <c r="H3209" s="170" t="s">
        <v>747</v>
      </c>
      <c r="I3209" s="171">
        <v>3.99</v>
      </c>
      <c r="J3209" s="169">
        <v>1</v>
      </c>
      <c r="K3209" s="154" cm="1">
        <f t="array" ref="K3209">ROUND(
IF(C3209="Beer",
SUM(LOOKUP(2,1/(SRP!$B$8:$B$10&lt;=E3209)/(SRP!$C$8:$C$10&gt;=E3209),SRP!$D$8:$D$10)*(G3209/100)*(E3209/1000)),
IF(C3209="Spirits",
SUM(LOOKUP(2,1/(SRP!$B$2:$B$7&lt;=E3209)/(SRP!$C$2:$C$7&gt;=E3209),SRP!$D$2:$D$7)*(G3209/100)*(E3209/1000)),
IF(AND(C3209="Wine",D3209="Fortified Wines"),
SUM(LOOKUP(2,1/(SRP!$B$26:$B$29&lt;=E3209)/(SRP!$C$26:$C$29&gt;=E3209),SRP!$D$26:$D$29)*(G3209/100)*(E3209/1000)),
IF(C3209="Wine",
SUM(LOOKUP(2,1/(SRP!$B$21:$B$25&lt;=E3209)/(SRP!$C$21:$C$25&gt;=E3209),SRP!$D$21:$D$25)*(G3209/100)*(E3209/1000)),
IF(AND(C3209="Ready to Drink",D3209="RTD-One Pour Cocktail&gt;7%&lt;=14.5"),
SUM(LOOKUP(2,1/(SRP!$B$16:$B$20&lt;=E3209)/(SRP!$C$16:$C$20&gt;=E3209),SRP!$D$16:$D$20)*(G3209/100)*(E3209/1000)),
IF(C3209="Ready to Drink",
SUM(LOOKUP(2,1/(SRP!$B$11:$B$15&lt;=E3209)/(SRP!$C$11:$C$15&gt;=E3209),SRP!$D$11:$D$15)*(G3209/100)*(E3209/1000)),
0)))))),2)</f>
        <v>1.85</v>
      </c>
      <c r="L3209" s="173" t="str">
        <f t="shared" si="50"/>
        <v>Beer473</v>
      </c>
      <c r="M3209" s="154">
        <f>VLOOKUP(L3209,'Slope %'!C:D,2,0)</f>
        <v>0.12</v>
      </c>
    </row>
    <row r="3210" spans="1:13" x14ac:dyDescent="0.25">
      <c r="A3210" s="169">
        <v>45631</v>
      </c>
      <c r="B3210" s="170" t="s">
        <v>2644</v>
      </c>
      <c r="C3210" s="170" t="s">
        <v>11</v>
      </c>
      <c r="D3210" s="170" t="s">
        <v>303</v>
      </c>
      <c r="E3210" s="170">
        <v>473</v>
      </c>
      <c r="F3210" s="170">
        <v>12</v>
      </c>
      <c r="G3210" s="171">
        <v>6.2</v>
      </c>
      <c r="H3210" s="170" t="s">
        <v>13</v>
      </c>
      <c r="I3210" s="171">
        <v>4.3899999999999997</v>
      </c>
      <c r="J3210" s="169">
        <v>1</v>
      </c>
      <c r="K3210" s="154" cm="1">
        <f t="array" ref="K3210">ROUND(
IF(C3210="Beer",
SUM(LOOKUP(2,1/(SRP!$B$8:$B$10&lt;=E3210)/(SRP!$C$8:$C$10&gt;=E3210),SRP!$D$8:$D$10)*(G3210/100)*(E3210/1000)),
IF(C3210="Spirits",
SUM(LOOKUP(2,1/(SRP!$B$2:$B$7&lt;=E3210)/(SRP!$C$2:$C$7&gt;=E3210),SRP!$D$2:$D$7)*(G3210/100)*(E3210/1000)),
IF(AND(C3210="Wine",D3210="Fortified Wines"),
SUM(LOOKUP(2,1/(SRP!$B$26:$B$29&lt;=E3210)/(SRP!$C$26:$C$29&gt;=E3210),SRP!$D$26:$D$29)*(G3210/100)*(E3210/1000)),
IF(C3210="Wine",
SUM(LOOKUP(2,1/(SRP!$B$21:$B$25&lt;=E3210)/(SRP!$C$21:$C$25&gt;=E3210),SRP!$D$21:$D$25)*(G3210/100)*(E3210/1000)),
IF(AND(C3210="Ready to Drink",D3210="RTD-One Pour Cocktail&gt;7%&lt;=14.5"),
SUM(LOOKUP(2,1/(SRP!$B$16:$B$20&lt;=E3210)/(SRP!$C$16:$C$20&gt;=E3210),SRP!$D$16:$D$20)*(G3210/100)*(E3210/1000)),
IF(C3210="Ready to Drink",
SUM(LOOKUP(2,1/(SRP!$B$11:$B$15&lt;=E3210)/(SRP!$C$11:$C$15&gt;=E3210),SRP!$D$11:$D$15)*(G3210/100)*(E3210/1000)),
0)))))),2)</f>
        <v>2.29</v>
      </c>
      <c r="L3210" s="173" t="str">
        <f t="shared" si="50"/>
        <v>Beer473</v>
      </c>
      <c r="M3210" s="154">
        <f>VLOOKUP(L3210,'Slope %'!C:D,2,0)</f>
        <v>0.12</v>
      </c>
    </row>
    <row r="3211" spans="1:13" x14ac:dyDescent="0.25">
      <c r="A3211" s="169">
        <v>45631</v>
      </c>
      <c r="B3211" s="170" t="s">
        <v>2644</v>
      </c>
      <c r="C3211" s="170" t="s">
        <v>11</v>
      </c>
      <c r="D3211" s="170" t="s">
        <v>303</v>
      </c>
      <c r="E3211" s="170">
        <v>473</v>
      </c>
      <c r="F3211" s="170">
        <v>12</v>
      </c>
      <c r="G3211" s="171">
        <v>6.2</v>
      </c>
      <c r="H3211" s="170" t="s">
        <v>13</v>
      </c>
      <c r="I3211" s="171">
        <v>4.3899999999999997</v>
      </c>
      <c r="J3211" s="169">
        <v>1</v>
      </c>
      <c r="K3211" s="154" cm="1">
        <f t="array" ref="K3211">ROUND(
IF(C3211="Beer",
SUM(LOOKUP(2,1/(SRP!$B$8:$B$10&lt;=E3211)/(SRP!$C$8:$C$10&gt;=E3211),SRP!$D$8:$D$10)*(G3211/100)*(E3211/1000)),
IF(C3211="Spirits",
SUM(LOOKUP(2,1/(SRP!$B$2:$B$7&lt;=E3211)/(SRP!$C$2:$C$7&gt;=E3211),SRP!$D$2:$D$7)*(G3211/100)*(E3211/1000)),
IF(AND(C3211="Wine",D3211="Fortified Wines"),
SUM(LOOKUP(2,1/(SRP!$B$26:$B$29&lt;=E3211)/(SRP!$C$26:$C$29&gt;=E3211),SRP!$D$26:$D$29)*(G3211/100)*(E3211/1000)),
IF(C3211="Wine",
SUM(LOOKUP(2,1/(SRP!$B$21:$B$25&lt;=E3211)/(SRP!$C$21:$C$25&gt;=E3211),SRP!$D$21:$D$25)*(G3211/100)*(E3211/1000)),
IF(AND(C3211="Ready to Drink",D3211="RTD-One Pour Cocktail&gt;7%&lt;=14.5"),
SUM(LOOKUP(2,1/(SRP!$B$16:$B$20&lt;=E3211)/(SRP!$C$16:$C$20&gt;=E3211),SRP!$D$16:$D$20)*(G3211/100)*(E3211/1000)),
IF(C3211="Ready to Drink",
SUM(LOOKUP(2,1/(SRP!$B$11:$B$15&lt;=E3211)/(SRP!$C$11:$C$15&gt;=E3211),SRP!$D$11:$D$15)*(G3211/100)*(E3211/1000)),
0)))))),2)</f>
        <v>2.29</v>
      </c>
      <c r="L3211" s="173" t="str">
        <f t="shared" si="50"/>
        <v>Beer473</v>
      </c>
      <c r="M3211" s="154">
        <f>VLOOKUP(L3211,'Slope %'!C:D,2,0)</f>
        <v>0.12</v>
      </c>
    </row>
    <row r="3212" spans="1:13" x14ac:dyDescent="0.25">
      <c r="A3212" s="169">
        <v>45633</v>
      </c>
      <c r="B3212" s="170" t="s">
        <v>2645</v>
      </c>
      <c r="C3212" s="170" t="s">
        <v>15</v>
      </c>
      <c r="D3212" s="170" t="s">
        <v>252</v>
      </c>
      <c r="E3212" s="170">
        <v>375</v>
      </c>
      <c r="F3212" s="170">
        <v>12</v>
      </c>
      <c r="G3212" s="171">
        <v>30</v>
      </c>
      <c r="H3212" s="170" t="s">
        <v>1173</v>
      </c>
      <c r="I3212" s="171">
        <v>20.49</v>
      </c>
      <c r="J3212" s="169">
        <v>1</v>
      </c>
      <c r="K3212" s="154" cm="1">
        <f t="array" ref="K3212">ROUND(
IF(C3212="Beer",
SUM(LOOKUP(2,1/(SRP!$B$8:$B$10&lt;=E3212)/(SRP!$C$8:$C$10&gt;=E3212),SRP!$D$8:$D$10)*(G3212/100)*(E3212/1000)),
IF(C3212="Spirits",
SUM(LOOKUP(2,1/(SRP!$B$2:$B$7&lt;=E3212)/(SRP!$C$2:$C$7&gt;=E3212),SRP!$D$2:$D$7)*(G3212/100)*(E3212/1000)),
IF(AND(C3212="Wine",D3212="Fortified Wines"),
SUM(LOOKUP(2,1/(SRP!$B$26:$B$29&lt;=E3212)/(SRP!$C$26:$C$29&gt;=E3212),SRP!$D$26:$D$29)*(G3212/100)*(E3212/1000)),
IF(C3212="Wine",
SUM(LOOKUP(2,1/(SRP!$B$21:$B$25&lt;=E3212)/(SRP!$C$21:$C$25&gt;=E3212),SRP!$D$21:$D$25)*(G3212/100)*(E3212/1000)),
IF(AND(C3212="Ready to Drink",D3212="RTD-One Pour Cocktail&gt;7%&lt;=14.5"),
SUM(LOOKUP(2,1/(SRP!$B$16:$B$20&lt;=E3212)/(SRP!$C$16:$C$20&gt;=E3212),SRP!$D$16:$D$20)*(G3212/100)*(E3212/1000)),
IF(C3212="Ready to Drink",
SUM(LOOKUP(2,1/(SRP!$B$11:$B$15&lt;=E3212)/(SRP!$C$11:$C$15&gt;=E3212),SRP!$D$11:$D$15)*(G3212/100)*(E3212/1000)),
0)))))),2)</f>
        <v>9.9700000000000006</v>
      </c>
      <c r="L3212" s="173" t="str">
        <f t="shared" si="50"/>
        <v>Spirits375</v>
      </c>
      <c r="M3212" s="154">
        <f>VLOOKUP(L3212,'Slope %'!C:D,2,0)</f>
        <v>0.1</v>
      </c>
    </row>
    <row r="3213" spans="1:13" x14ac:dyDescent="0.25">
      <c r="A3213" s="169">
        <v>45635</v>
      </c>
      <c r="B3213" s="170" t="s">
        <v>2646</v>
      </c>
      <c r="C3213" s="170" t="s">
        <v>11</v>
      </c>
      <c r="D3213" s="170" t="s">
        <v>267</v>
      </c>
      <c r="E3213" s="170">
        <v>473</v>
      </c>
      <c r="F3213" s="170">
        <v>24</v>
      </c>
      <c r="G3213" s="171">
        <v>5</v>
      </c>
      <c r="H3213" s="170" t="s">
        <v>2226</v>
      </c>
      <c r="I3213" s="171">
        <v>4.3899999999999997</v>
      </c>
      <c r="J3213" s="169">
        <v>1</v>
      </c>
      <c r="K3213" s="154" cm="1">
        <f t="array" ref="K3213">ROUND(
IF(C3213="Beer",
SUM(LOOKUP(2,1/(SRP!$B$8:$B$10&lt;=E3213)/(SRP!$C$8:$C$10&gt;=E3213),SRP!$D$8:$D$10)*(G3213/100)*(E3213/1000)),
IF(C3213="Spirits",
SUM(LOOKUP(2,1/(SRP!$B$2:$B$7&lt;=E3213)/(SRP!$C$2:$C$7&gt;=E3213),SRP!$D$2:$D$7)*(G3213/100)*(E3213/1000)),
IF(AND(C3213="Wine",D3213="Fortified Wines"),
SUM(LOOKUP(2,1/(SRP!$B$26:$B$29&lt;=E3213)/(SRP!$C$26:$C$29&gt;=E3213),SRP!$D$26:$D$29)*(G3213/100)*(E3213/1000)),
IF(C3213="Wine",
SUM(LOOKUP(2,1/(SRP!$B$21:$B$25&lt;=E3213)/(SRP!$C$21:$C$25&gt;=E3213),SRP!$D$21:$D$25)*(G3213/100)*(E3213/1000)),
IF(AND(C3213="Ready to Drink",D3213="RTD-One Pour Cocktail&gt;7%&lt;=14.5"),
SUM(LOOKUP(2,1/(SRP!$B$16:$B$20&lt;=E3213)/(SRP!$C$16:$C$20&gt;=E3213),SRP!$D$16:$D$20)*(G3213/100)*(E3213/1000)),
IF(C3213="Ready to Drink",
SUM(LOOKUP(2,1/(SRP!$B$11:$B$15&lt;=E3213)/(SRP!$C$11:$C$15&gt;=E3213),SRP!$D$11:$D$15)*(G3213/100)*(E3213/1000)),
0)))))),2)</f>
        <v>1.85</v>
      </c>
      <c r="L3213" s="173" t="str">
        <f t="shared" si="50"/>
        <v>Beer473</v>
      </c>
      <c r="M3213" s="154">
        <f>VLOOKUP(L3213,'Slope %'!C:D,2,0)</f>
        <v>0.12</v>
      </c>
    </row>
    <row r="3214" spans="1:13" x14ac:dyDescent="0.25">
      <c r="A3214" s="169">
        <v>45635</v>
      </c>
      <c r="B3214" s="170" t="s">
        <v>2646</v>
      </c>
      <c r="C3214" s="170" t="s">
        <v>11</v>
      </c>
      <c r="D3214" s="170" t="s">
        <v>267</v>
      </c>
      <c r="E3214" s="170">
        <v>473</v>
      </c>
      <c r="F3214" s="170">
        <v>24</v>
      </c>
      <c r="G3214" s="171">
        <v>5</v>
      </c>
      <c r="H3214" s="170" t="s">
        <v>1407</v>
      </c>
      <c r="I3214" s="171">
        <v>4.3899999999999997</v>
      </c>
      <c r="J3214" s="169">
        <v>1</v>
      </c>
      <c r="K3214" s="154" cm="1">
        <f t="array" ref="K3214">ROUND(
IF(C3214="Beer",
SUM(LOOKUP(2,1/(SRP!$B$8:$B$10&lt;=E3214)/(SRP!$C$8:$C$10&gt;=E3214),SRP!$D$8:$D$10)*(G3214/100)*(E3214/1000)),
IF(C3214="Spirits",
SUM(LOOKUP(2,1/(SRP!$B$2:$B$7&lt;=E3214)/(SRP!$C$2:$C$7&gt;=E3214),SRP!$D$2:$D$7)*(G3214/100)*(E3214/1000)),
IF(AND(C3214="Wine",D3214="Fortified Wines"),
SUM(LOOKUP(2,1/(SRP!$B$26:$B$29&lt;=E3214)/(SRP!$C$26:$C$29&gt;=E3214),SRP!$D$26:$D$29)*(G3214/100)*(E3214/1000)),
IF(C3214="Wine",
SUM(LOOKUP(2,1/(SRP!$B$21:$B$25&lt;=E3214)/(SRP!$C$21:$C$25&gt;=E3214),SRP!$D$21:$D$25)*(G3214/100)*(E3214/1000)),
IF(AND(C3214="Ready to Drink",D3214="RTD-One Pour Cocktail&gt;7%&lt;=14.5"),
SUM(LOOKUP(2,1/(SRP!$B$16:$B$20&lt;=E3214)/(SRP!$C$16:$C$20&gt;=E3214),SRP!$D$16:$D$20)*(G3214/100)*(E3214/1000)),
IF(C3214="Ready to Drink",
SUM(LOOKUP(2,1/(SRP!$B$11:$B$15&lt;=E3214)/(SRP!$C$11:$C$15&gt;=E3214),SRP!$D$11:$D$15)*(G3214/100)*(E3214/1000)),
0)))))),2)</f>
        <v>1.85</v>
      </c>
      <c r="L3214" s="173" t="str">
        <f t="shared" si="50"/>
        <v>Beer473</v>
      </c>
      <c r="M3214" s="154">
        <f>VLOOKUP(L3214,'Slope %'!C:D,2,0)</f>
        <v>0.12</v>
      </c>
    </row>
    <row r="3215" spans="1:13" x14ac:dyDescent="0.25">
      <c r="A3215" s="169">
        <v>45637</v>
      </c>
      <c r="B3215" s="170" t="s">
        <v>2647</v>
      </c>
      <c r="C3215" s="170" t="s">
        <v>11</v>
      </c>
      <c r="D3215" s="170" t="s">
        <v>303</v>
      </c>
      <c r="E3215" s="170">
        <v>473</v>
      </c>
      <c r="F3215" s="170">
        <v>24</v>
      </c>
      <c r="G3215" s="171">
        <v>6.2</v>
      </c>
      <c r="H3215" s="170" t="s">
        <v>747</v>
      </c>
      <c r="I3215" s="171">
        <v>2.99</v>
      </c>
      <c r="J3215" s="169">
        <v>1</v>
      </c>
      <c r="K3215" s="154" cm="1">
        <f t="array" ref="K3215">ROUND(
IF(C3215="Beer",
SUM(LOOKUP(2,1/(SRP!$B$8:$B$10&lt;=E3215)/(SRP!$C$8:$C$10&gt;=E3215),SRP!$D$8:$D$10)*(G3215/100)*(E3215/1000)),
IF(C3215="Spirits",
SUM(LOOKUP(2,1/(SRP!$B$2:$B$7&lt;=E3215)/(SRP!$C$2:$C$7&gt;=E3215),SRP!$D$2:$D$7)*(G3215/100)*(E3215/1000)),
IF(AND(C3215="Wine",D3215="Fortified Wines"),
SUM(LOOKUP(2,1/(SRP!$B$26:$B$29&lt;=E3215)/(SRP!$C$26:$C$29&gt;=E3215),SRP!$D$26:$D$29)*(G3215/100)*(E3215/1000)),
IF(C3215="Wine",
SUM(LOOKUP(2,1/(SRP!$B$21:$B$25&lt;=E3215)/(SRP!$C$21:$C$25&gt;=E3215),SRP!$D$21:$D$25)*(G3215/100)*(E3215/1000)),
IF(AND(C3215="Ready to Drink",D3215="RTD-One Pour Cocktail&gt;7%&lt;=14.5"),
SUM(LOOKUP(2,1/(SRP!$B$16:$B$20&lt;=E3215)/(SRP!$C$16:$C$20&gt;=E3215),SRP!$D$16:$D$20)*(G3215/100)*(E3215/1000)),
IF(C3215="Ready to Drink",
SUM(LOOKUP(2,1/(SRP!$B$11:$B$15&lt;=E3215)/(SRP!$C$11:$C$15&gt;=E3215),SRP!$D$11:$D$15)*(G3215/100)*(E3215/1000)),
0)))))),2)</f>
        <v>2.29</v>
      </c>
      <c r="L3215" s="173" t="str">
        <f t="shared" si="50"/>
        <v>Beer473</v>
      </c>
      <c r="M3215" s="154">
        <f>VLOOKUP(L3215,'Slope %'!C:D,2,0)</f>
        <v>0.12</v>
      </c>
    </row>
    <row r="3216" spans="1:13" x14ac:dyDescent="0.25">
      <c r="A3216" s="169">
        <v>45637</v>
      </c>
      <c r="B3216" s="170" t="s">
        <v>2647</v>
      </c>
      <c r="C3216" s="170" t="s">
        <v>11</v>
      </c>
      <c r="D3216" s="170" t="s">
        <v>303</v>
      </c>
      <c r="E3216" s="170">
        <v>473</v>
      </c>
      <c r="F3216" s="170">
        <v>24</v>
      </c>
      <c r="G3216" s="171">
        <v>6.2</v>
      </c>
      <c r="H3216" s="170" t="s">
        <v>747</v>
      </c>
      <c r="I3216" s="171">
        <v>2.99</v>
      </c>
      <c r="J3216" s="169">
        <v>1</v>
      </c>
      <c r="K3216" s="154" cm="1">
        <f t="array" ref="K3216">ROUND(
IF(C3216="Beer",
SUM(LOOKUP(2,1/(SRP!$B$8:$B$10&lt;=E3216)/(SRP!$C$8:$C$10&gt;=E3216),SRP!$D$8:$D$10)*(G3216/100)*(E3216/1000)),
IF(C3216="Spirits",
SUM(LOOKUP(2,1/(SRP!$B$2:$B$7&lt;=E3216)/(SRP!$C$2:$C$7&gt;=E3216),SRP!$D$2:$D$7)*(G3216/100)*(E3216/1000)),
IF(AND(C3216="Wine",D3216="Fortified Wines"),
SUM(LOOKUP(2,1/(SRP!$B$26:$B$29&lt;=E3216)/(SRP!$C$26:$C$29&gt;=E3216),SRP!$D$26:$D$29)*(G3216/100)*(E3216/1000)),
IF(C3216="Wine",
SUM(LOOKUP(2,1/(SRP!$B$21:$B$25&lt;=E3216)/(SRP!$C$21:$C$25&gt;=E3216),SRP!$D$21:$D$25)*(G3216/100)*(E3216/1000)),
IF(AND(C3216="Ready to Drink",D3216="RTD-One Pour Cocktail&gt;7%&lt;=14.5"),
SUM(LOOKUP(2,1/(SRP!$B$16:$B$20&lt;=E3216)/(SRP!$C$16:$C$20&gt;=E3216),SRP!$D$16:$D$20)*(G3216/100)*(E3216/1000)),
IF(C3216="Ready to Drink",
SUM(LOOKUP(2,1/(SRP!$B$11:$B$15&lt;=E3216)/(SRP!$C$11:$C$15&gt;=E3216),SRP!$D$11:$D$15)*(G3216/100)*(E3216/1000)),
0)))))),2)</f>
        <v>2.29</v>
      </c>
      <c r="L3216" s="173" t="str">
        <f t="shared" si="50"/>
        <v>Beer473</v>
      </c>
      <c r="M3216" s="154">
        <f>VLOOKUP(L3216,'Slope %'!C:D,2,0)</f>
        <v>0.12</v>
      </c>
    </row>
    <row r="3217" spans="1:13" x14ac:dyDescent="0.25">
      <c r="A3217" s="169">
        <v>45638</v>
      </c>
      <c r="B3217" s="170" t="s">
        <v>2648</v>
      </c>
      <c r="C3217" s="170" t="s">
        <v>11</v>
      </c>
      <c r="D3217" s="170" t="s">
        <v>303</v>
      </c>
      <c r="E3217" s="170">
        <v>1000</v>
      </c>
      <c r="F3217" s="170">
        <v>16</v>
      </c>
      <c r="G3217" s="171">
        <v>6.2</v>
      </c>
      <c r="H3217" s="170" t="s">
        <v>747</v>
      </c>
      <c r="I3217" s="171">
        <v>4.95</v>
      </c>
      <c r="J3217" s="169">
        <v>1</v>
      </c>
      <c r="K3217" s="154" cm="1">
        <f t="array" ref="K3217">ROUND(
IF(C3217="Beer",
SUM(LOOKUP(2,1/(SRP!$B$8:$B$10&lt;=E3217)/(SRP!$C$8:$C$10&gt;=E3217),SRP!$D$8:$D$10)*(G3217/100)*(E3217/1000)),
IF(C3217="Spirits",
SUM(LOOKUP(2,1/(SRP!$B$2:$B$7&lt;=E3217)/(SRP!$C$2:$C$7&gt;=E3217),SRP!$D$2:$D$7)*(G3217/100)*(E3217/1000)),
IF(AND(C3217="Wine",D3217="Fortified Wines"),
SUM(LOOKUP(2,1/(SRP!$B$26:$B$29&lt;=E3217)/(SRP!$C$26:$C$29&gt;=E3217),SRP!$D$26:$D$29)*(G3217/100)*(E3217/1000)),
IF(C3217="Wine",
SUM(LOOKUP(2,1/(SRP!$B$21:$B$25&lt;=E3217)/(SRP!$C$21:$C$25&gt;=E3217),SRP!$D$21:$D$25)*(G3217/100)*(E3217/1000)),
IF(AND(C3217="Ready to Drink",D3217="RTD-One Pour Cocktail&gt;7%&lt;=14.5"),
SUM(LOOKUP(2,1/(SRP!$B$16:$B$20&lt;=E3217)/(SRP!$C$16:$C$20&gt;=E3217),SRP!$D$16:$D$20)*(G3217/100)*(E3217/1000)),
IF(C3217="Ready to Drink",
SUM(LOOKUP(2,1/(SRP!$B$11:$B$15&lt;=E3217)/(SRP!$C$11:$C$15&gt;=E3217),SRP!$D$11:$D$15)*(G3217/100)*(E3217/1000)),
0)))))),2)</f>
        <v>4.84</v>
      </c>
      <c r="L3217" s="173" t="str">
        <f t="shared" si="50"/>
        <v>Beer1000</v>
      </c>
      <c r="M3217" s="154">
        <f>VLOOKUP(L3217,'Slope %'!C:D,2,0)</f>
        <v>0.12</v>
      </c>
    </row>
    <row r="3218" spans="1:13" x14ac:dyDescent="0.25">
      <c r="A3218" s="169">
        <v>45638</v>
      </c>
      <c r="B3218" s="170" t="s">
        <v>2648</v>
      </c>
      <c r="C3218" s="170" t="s">
        <v>11</v>
      </c>
      <c r="D3218" s="170" t="s">
        <v>303</v>
      </c>
      <c r="E3218" s="170">
        <v>1000</v>
      </c>
      <c r="F3218" s="170">
        <v>16</v>
      </c>
      <c r="G3218" s="171">
        <v>6.2</v>
      </c>
      <c r="H3218" s="170" t="s">
        <v>747</v>
      </c>
      <c r="I3218" s="171">
        <v>4.95</v>
      </c>
      <c r="J3218" s="169">
        <v>1</v>
      </c>
      <c r="K3218" s="154" cm="1">
        <f t="array" ref="K3218">ROUND(
IF(C3218="Beer",
SUM(LOOKUP(2,1/(SRP!$B$8:$B$10&lt;=E3218)/(SRP!$C$8:$C$10&gt;=E3218),SRP!$D$8:$D$10)*(G3218/100)*(E3218/1000)),
IF(C3218="Spirits",
SUM(LOOKUP(2,1/(SRP!$B$2:$B$7&lt;=E3218)/(SRP!$C$2:$C$7&gt;=E3218),SRP!$D$2:$D$7)*(G3218/100)*(E3218/1000)),
IF(AND(C3218="Wine",D3218="Fortified Wines"),
SUM(LOOKUP(2,1/(SRP!$B$26:$B$29&lt;=E3218)/(SRP!$C$26:$C$29&gt;=E3218),SRP!$D$26:$D$29)*(G3218/100)*(E3218/1000)),
IF(C3218="Wine",
SUM(LOOKUP(2,1/(SRP!$B$21:$B$25&lt;=E3218)/(SRP!$C$21:$C$25&gt;=E3218),SRP!$D$21:$D$25)*(G3218/100)*(E3218/1000)),
IF(AND(C3218="Ready to Drink",D3218="RTD-One Pour Cocktail&gt;7%&lt;=14.5"),
SUM(LOOKUP(2,1/(SRP!$B$16:$B$20&lt;=E3218)/(SRP!$C$16:$C$20&gt;=E3218),SRP!$D$16:$D$20)*(G3218/100)*(E3218/1000)),
IF(C3218="Ready to Drink",
SUM(LOOKUP(2,1/(SRP!$B$11:$B$15&lt;=E3218)/(SRP!$C$11:$C$15&gt;=E3218),SRP!$D$11:$D$15)*(G3218/100)*(E3218/1000)),
0)))))),2)</f>
        <v>4.84</v>
      </c>
      <c r="L3218" s="173" t="str">
        <f t="shared" si="50"/>
        <v>Beer1000</v>
      </c>
      <c r="M3218" s="154">
        <f>VLOOKUP(L3218,'Slope %'!C:D,2,0)</f>
        <v>0.12</v>
      </c>
    </row>
    <row r="3219" spans="1:13" x14ac:dyDescent="0.25">
      <c r="A3219" s="169">
        <v>45639</v>
      </c>
      <c r="B3219" s="170" t="s">
        <v>2649</v>
      </c>
      <c r="C3219" s="170" t="s">
        <v>11</v>
      </c>
      <c r="D3219" s="170" t="s">
        <v>12</v>
      </c>
      <c r="E3219" s="170">
        <v>355</v>
      </c>
      <c r="F3219" s="170">
        <v>24</v>
      </c>
      <c r="G3219" s="171">
        <v>5</v>
      </c>
      <c r="H3219" s="170" t="s">
        <v>1457</v>
      </c>
      <c r="I3219" s="171">
        <v>2.08</v>
      </c>
      <c r="J3219" s="169">
        <v>1</v>
      </c>
      <c r="K3219" s="154" cm="1">
        <f t="array" ref="K3219">ROUND(
IF(C3219="Beer",
SUM(LOOKUP(2,1/(SRP!$B$8:$B$10&lt;=E3219)/(SRP!$C$8:$C$10&gt;=E3219),SRP!$D$8:$D$10)*(G3219/100)*(E3219/1000)),
IF(C3219="Spirits",
SUM(LOOKUP(2,1/(SRP!$B$2:$B$7&lt;=E3219)/(SRP!$C$2:$C$7&gt;=E3219),SRP!$D$2:$D$7)*(G3219/100)*(E3219/1000)),
IF(AND(C3219="Wine",D3219="Fortified Wines"),
SUM(LOOKUP(2,1/(SRP!$B$26:$B$29&lt;=E3219)/(SRP!$C$26:$C$29&gt;=E3219),SRP!$D$26:$D$29)*(G3219/100)*(E3219/1000)),
IF(C3219="Wine",
SUM(LOOKUP(2,1/(SRP!$B$21:$B$25&lt;=E3219)/(SRP!$C$21:$C$25&gt;=E3219),SRP!$D$21:$D$25)*(G3219/100)*(E3219/1000)),
IF(AND(C3219="Ready to Drink",D3219="RTD-One Pour Cocktail&gt;7%&lt;=14.5"),
SUM(LOOKUP(2,1/(SRP!$B$16:$B$20&lt;=E3219)/(SRP!$C$16:$C$20&gt;=E3219),SRP!$D$16:$D$20)*(G3219/100)*(E3219/1000)),
IF(C3219="Ready to Drink",
SUM(LOOKUP(2,1/(SRP!$B$11:$B$15&lt;=E3219)/(SRP!$C$11:$C$15&gt;=E3219),SRP!$D$11:$D$15)*(G3219/100)*(E3219/1000)),
0)))))),2)</f>
        <v>1.39</v>
      </c>
      <c r="L3219" s="173" t="str">
        <f t="shared" si="50"/>
        <v>Beer355</v>
      </c>
      <c r="M3219" s="154">
        <f>VLOOKUP(L3219,'Slope %'!C:D,2,0)</f>
        <v>0.12</v>
      </c>
    </row>
    <row r="3220" spans="1:13" x14ac:dyDescent="0.25">
      <c r="A3220" s="169">
        <v>45639</v>
      </c>
      <c r="B3220" s="170" t="s">
        <v>2649</v>
      </c>
      <c r="C3220" s="170" t="s">
        <v>11</v>
      </c>
      <c r="D3220" s="170" t="s">
        <v>12</v>
      </c>
      <c r="E3220" s="170">
        <v>355</v>
      </c>
      <c r="F3220" s="170">
        <v>24</v>
      </c>
      <c r="G3220" s="171">
        <v>5</v>
      </c>
      <c r="H3220" s="170" t="s">
        <v>1457</v>
      </c>
      <c r="I3220" s="171">
        <v>2.08</v>
      </c>
      <c r="J3220" s="169">
        <v>1</v>
      </c>
      <c r="K3220" s="154" cm="1">
        <f t="array" ref="K3220">ROUND(
IF(C3220="Beer",
SUM(LOOKUP(2,1/(SRP!$B$8:$B$10&lt;=E3220)/(SRP!$C$8:$C$10&gt;=E3220),SRP!$D$8:$D$10)*(G3220/100)*(E3220/1000)),
IF(C3220="Spirits",
SUM(LOOKUP(2,1/(SRP!$B$2:$B$7&lt;=E3220)/(SRP!$C$2:$C$7&gt;=E3220),SRP!$D$2:$D$7)*(G3220/100)*(E3220/1000)),
IF(AND(C3220="Wine",D3220="Fortified Wines"),
SUM(LOOKUP(2,1/(SRP!$B$26:$B$29&lt;=E3220)/(SRP!$C$26:$C$29&gt;=E3220),SRP!$D$26:$D$29)*(G3220/100)*(E3220/1000)),
IF(C3220="Wine",
SUM(LOOKUP(2,1/(SRP!$B$21:$B$25&lt;=E3220)/(SRP!$C$21:$C$25&gt;=E3220),SRP!$D$21:$D$25)*(G3220/100)*(E3220/1000)),
IF(AND(C3220="Ready to Drink",D3220="RTD-One Pour Cocktail&gt;7%&lt;=14.5"),
SUM(LOOKUP(2,1/(SRP!$B$16:$B$20&lt;=E3220)/(SRP!$C$16:$C$20&gt;=E3220),SRP!$D$16:$D$20)*(G3220/100)*(E3220/1000)),
IF(C3220="Ready to Drink",
SUM(LOOKUP(2,1/(SRP!$B$11:$B$15&lt;=E3220)/(SRP!$C$11:$C$15&gt;=E3220),SRP!$D$11:$D$15)*(G3220/100)*(E3220/1000)),
0)))))),2)</f>
        <v>1.39</v>
      </c>
      <c r="L3220" s="173" t="str">
        <f t="shared" si="50"/>
        <v>Beer355</v>
      </c>
      <c r="M3220" s="154">
        <f>VLOOKUP(L3220,'Slope %'!C:D,2,0)</f>
        <v>0.12</v>
      </c>
    </row>
    <row r="3221" spans="1:13" x14ac:dyDescent="0.25">
      <c r="A3221" s="169">
        <v>45730</v>
      </c>
      <c r="B3221" s="170" t="s">
        <v>2650</v>
      </c>
      <c r="C3221" s="170" t="s">
        <v>15</v>
      </c>
      <c r="D3221" s="170" t="s">
        <v>125</v>
      </c>
      <c r="E3221" s="170">
        <v>500</v>
      </c>
      <c r="F3221" s="170">
        <v>12</v>
      </c>
      <c r="G3221" s="171">
        <v>39</v>
      </c>
      <c r="H3221" s="170" t="s">
        <v>634</v>
      </c>
      <c r="I3221" s="171">
        <v>29.99</v>
      </c>
      <c r="J3221" s="169">
        <v>1</v>
      </c>
      <c r="K3221" s="154" cm="1">
        <f t="array" ref="K3221">ROUND(
IF(C3221="Beer",
SUM(LOOKUP(2,1/(SRP!$B$8:$B$10&lt;=E3221)/(SRP!$C$8:$C$10&gt;=E3221),SRP!$D$8:$D$10)*(G3221/100)*(E3221/1000)),
IF(C3221="Spirits",
SUM(LOOKUP(2,1/(SRP!$B$2:$B$7&lt;=E3221)/(SRP!$C$2:$C$7&gt;=E3221),SRP!$D$2:$D$7)*(G3221/100)*(E3221/1000)),
IF(AND(C3221="Wine",D3221="Fortified Wines"),
SUM(LOOKUP(2,1/(SRP!$B$26:$B$29&lt;=E3221)/(SRP!$C$26:$C$29&gt;=E3221),SRP!$D$26:$D$29)*(G3221/100)*(E3221/1000)),
IF(C3221="Wine",
SUM(LOOKUP(2,1/(SRP!$B$21:$B$25&lt;=E3221)/(SRP!$C$21:$C$25&gt;=E3221),SRP!$D$21:$D$25)*(G3221/100)*(E3221/1000)),
IF(AND(C3221="Ready to Drink",D3221="RTD-One Pour Cocktail&gt;7%&lt;=14.5"),
SUM(LOOKUP(2,1/(SRP!$B$16:$B$20&lt;=E3221)/(SRP!$C$16:$C$20&gt;=E3221),SRP!$D$16:$D$20)*(G3221/100)*(E3221/1000)),
IF(C3221="Ready to Drink",
SUM(LOOKUP(2,1/(SRP!$B$11:$B$15&lt;=E3221)/(SRP!$C$11:$C$15&gt;=E3221),SRP!$D$11:$D$15)*(G3221/100)*(E3221/1000)),
0)))))),2)</f>
        <v>16.13</v>
      </c>
      <c r="L3221" s="173" t="str">
        <f t="shared" si="50"/>
        <v>Spirits500</v>
      </c>
      <c r="M3221" s="154">
        <f>VLOOKUP(L3221,'Slope %'!C:D,2,0)</f>
        <v>7.0000000000000007E-2</v>
      </c>
    </row>
    <row r="3222" spans="1:13" x14ac:dyDescent="0.25">
      <c r="A3222" s="169">
        <v>45767</v>
      </c>
      <c r="B3222" s="170" t="s">
        <v>2651</v>
      </c>
      <c r="C3222" s="170" t="s">
        <v>11</v>
      </c>
      <c r="D3222" s="170" t="s">
        <v>12</v>
      </c>
      <c r="E3222" s="170">
        <v>355</v>
      </c>
      <c r="F3222" s="170">
        <v>24</v>
      </c>
      <c r="G3222" s="171">
        <v>4.5</v>
      </c>
      <c r="H3222" s="170" t="s">
        <v>1362</v>
      </c>
      <c r="I3222" s="171">
        <v>2.5</v>
      </c>
      <c r="J3222" s="169">
        <v>1</v>
      </c>
      <c r="K3222" s="154" cm="1">
        <f t="array" ref="K3222">ROUND(
IF(C3222="Beer",
SUM(LOOKUP(2,1/(SRP!$B$8:$B$10&lt;=E3222)/(SRP!$C$8:$C$10&gt;=E3222),SRP!$D$8:$D$10)*(G3222/100)*(E3222/1000)),
IF(C3222="Spirits",
SUM(LOOKUP(2,1/(SRP!$B$2:$B$7&lt;=E3222)/(SRP!$C$2:$C$7&gt;=E3222),SRP!$D$2:$D$7)*(G3222/100)*(E3222/1000)),
IF(AND(C3222="Wine",D3222="Fortified Wines"),
SUM(LOOKUP(2,1/(SRP!$B$26:$B$29&lt;=E3222)/(SRP!$C$26:$C$29&gt;=E3222),SRP!$D$26:$D$29)*(G3222/100)*(E3222/1000)),
IF(C3222="Wine",
SUM(LOOKUP(2,1/(SRP!$B$21:$B$25&lt;=E3222)/(SRP!$C$21:$C$25&gt;=E3222),SRP!$D$21:$D$25)*(G3222/100)*(E3222/1000)),
IF(AND(C3222="Ready to Drink",D3222="RTD-One Pour Cocktail&gt;7%&lt;=14.5"),
SUM(LOOKUP(2,1/(SRP!$B$16:$B$20&lt;=E3222)/(SRP!$C$16:$C$20&gt;=E3222),SRP!$D$16:$D$20)*(G3222/100)*(E3222/1000)),
IF(C3222="Ready to Drink",
SUM(LOOKUP(2,1/(SRP!$B$11:$B$15&lt;=E3222)/(SRP!$C$11:$C$15&gt;=E3222),SRP!$D$11:$D$15)*(G3222/100)*(E3222/1000)),
0)))))),2)</f>
        <v>1.25</v>
      </c>
      <c r="L3222" s="173" t="str">
        <f t="shared" si="50"/>
        <v>Beer355</v>
      </c>
      <c r="M3222" s="154">
        <f>VLOOKUP(L3222,'Slope %'!C:D,2,0)</f>
        <v>0.12</v>
      </c>
    </row>
    <row r="3223" spans="1:13" x14ac:dyDescent="0.25">
      <c r="A3223" s="169">
        <v>45767</v>
      </c>
      <c r="B3223" s="170" t="s">
        <v>2651</v>
      </c>
      <c r="C3223" s="170" t="s">
        <v>11</v>
      </c>
      <c r="D3223" s="170" t="s">
        <v>12</v>
      </c>
      <c r="E3223" s="170">
        <v>355</v>
      </c>
      <c r="F3223" s="170">
        <v>24</v>
      </c>
      <c r="G3223" s="171">
        <v>4.5</v>
      </c>
      <c r="H3223" s="170" t="s">
        <v>1362</v>
      </c>
      <c r="I3223" s="171">
        <v>2.5</v>
      </c>
      <c r="J3223" s="169">
        <v>1</v>
      </c>
      <c r="K3223" s="154" cm="1">
        <f t="array" ref="K3223">ROUND(
IF(C3223="Beer",
SUM(LOOKUP(2,1/(SRP!$B$8:$B$10&lt;=E3223)/(SRP!$C$8:$C$10&gt;=E3223),SRP!$D$8:$D$10)*(G3223/100)*(E3223/1000)),
IF(C3223="Spirits",
SUM(LOOKUP(2,1/(SRP!$B$2:$B$7&lt;=E3223)/(SRP!$C$2:$C$7&gt;=E3223),SRP!$D$2:$D$7)*(G3223/100)*(E3223/1000)),
IF(AND(C3223="Wine",D3223="Fortified Wines"),
SUM(LOOKUP(2,1/(SRP!$B$26:$B$29&lt;=E3223)/(SRP!$C$26:$C$29&gt;=E3223),SRP!$D$26:$D$29)*(G3223/100)*(E3223/1000)),
IF(C3223="Wine",
SUM(LOOKUP(2,1/(SRP!$B$21:$B$25&lt;=E3223)/(SRP!$C$21:$C$25&gt;=E3223),SRP!$D$21:$D$25)*(G3223/100)*(E3223/1000)),
IF(AND(C3223="Ready to Drink",D3223="RTD-One Pour Cocktail&gt;7%&lt;=14.5"),
SUM(LOOKUP(2,1/(SRP!$B$16:$B$20&lt;=E3223)/(SRP!$C$16:$C$20&gt;=E3223),SRP!$D$16:$D$20)*(G3223/100)*(E3223/1000)),
IF(C3223="Ready to Drink",
SUM(LOOKUP(2,1/(SRP!$B$11:$B$15&lt;=E3223)/(SRP!$C$11:$C$15&gt;=E3223),SRP!$D$11:$D$15)*(G3223/100)*(E3223/1000)),
0)))))),2)</f>
        <v>1.25</v>
      </c>
      <c r="L3223" s="173" t="str">
        <f t="shared" si="50"/>
        <v>Beer355</v>
      </c>
      <c r="M3223" s="154">
        <f>VLOOKUP(L3223,'Slope %'!C:D,2,0)</f>
        <v>0.12</v>
      </c>
    </row>
    <row r="3224" spans="1:13" x14ac:dyDescent="0.25">
      <c r="A3224" s="169">
        <v>45773</v>
      </c>
      <c r="B3224" s="170" t="s">
        <v>2652</v>
      </c>
      <c r="C3224" s="170" t="s">
        <v>11</v>
      </c>
      <c r="D3224" s="170" t="s">
        <v>474</v>
      </c>
      <c r="E3224" s="170">
        <v>4260</v>
      </c>
      <c r="F3224" s="170">
        <v>2</v>
      </c>
      <c r="G3224" s="171">
        <v>5</v>
      </c>
      <c r="H3224" s="170" t="s">
        <v>1053</v>
      </c>
      <c r="I3224" s="171">
        <v>29.99</v>
      </c>
      <c r="J3224" s="169">
        <v>12</v>
      </c>
      <c r="K3224" s="154" cm="1">
        <f t="array" ref="K3224">ROUND(
IF(C3224="Beer",
SUM(LOOKUP(2,1/(SRP!$B$8:$B$10&lt;=E3224)/(SRP!$C$8:$C$10&gt;=E3224),SRP!$D$8:$D$10)*(G3224/100)*(E3224/1000)),
IF(C3224="Spirits",
SUM(LOOKUP(2,1/(SRP!$B$2:$B$7&lt;=E3224)/(SRP!$C$2:$C$7&gt;=E3224),SRP!$D$2:$D$7)*(G3224/100)*(E3224/1000)),
IF(AND(C3224="Wine",D3224="Fortified Wines"),
SUM(LOOKUP(2,1/(SRP!$B$26:$B$29&lt;=E3224)/(SRP!$C$26:$C$29&gt;=E3224),SRP!$D$26:$D$29)*(G3224/100)*(E3224/1000)),
IF(C3224="Wine",
SUM(LOOKUP(2,1/(SRP!$B$21:$B$25&lt;=E3224)/(SRP!$C$21:$C$25&gt;=E3224),SRP!$D$21:$D$25)*(G3224/100)*(E3224/1000)),
IF(AND(C3224="Ready to Drink",D3224="RTD-One Pour Cocktail&gt;7%&lt;=14.5"),
SUM(LOOKUP(2,1/(SRP!$B$16:$B$20&lt;=E3224)/(SRP!$C$16:$C$20&gt;=E3224),SRP!$D$16:$D$20)*(G3224/100)*(E3224/1000)),
IF(C3224="Ready to Drink",
SUM(LOOKUP(2,1/(SRP!$B$11:$B$15&lt;=E3224)/(SRP!$C$11:$C$15&gt;=E3224),SRP!$D$11:$D$15)*(G3224/100)*(E3224/1000)),
0)))))),2)</f>
        <v>16.63</v>
      </c>
      <c r="L3224" s="173" t="str">
        <f t="shared" si="50"/>
        <v>Beer4260</v>
      </c>
      <c r="M3224" s="154">
        <f>VLOOKUP(L3224,'Slope %'!C:D,2,0)</f>
        <v>7.0000000000000007E-2</v>
      </c>
    </row>
    <row r="3225" spans="1:13" x14ac:dyDescent="0.25">
      <c r="A3225" s="169">
        <v>45773</v>
      </c>
      <c r="B3225" s="170" t="s">
        <v>2652</v>
      </c>
      <c r="C3225" s="170" t="s">
        <v>11</v>
      </c>
      <c r="D3225" s="170" t="s">
        <v>474</v>
      </c>
      <c r="E3225" s="170">
        <v>4260</v>
      </c>
      <c r="F3225" s="170">
        <v>2</v>
      </c>
      <c r="G3225" s="171">
        <v>5</v>
      </c>
      <c r="H3225" s="170" t="s">
        <v>1053</v>
      </c>
      <c r="I3225" s="171">
        <v>29.99</v>
      </c>
      <c r="J3225" s="169">
        <v>12</v>
      </c>
      <c r="K3225" s="154" cm="1">
        <f t="array" ref="K3225">ROUND(
IF(C3225="Beer",
SUM(LOOKUP(2,1/(SRP!$B$8:$B$10&lt;=E3225)/(SRP!$C$8:$C$10&gt;=E3225),SRP!$D$8:$D$10)*(G3225/100)*(E3225/1000)),
IF(C3225="Spirits",
SUM(LOOKUP(2,1/(SRP!$B$2:$B$7&lt;=E3225)/(SRP!$C$2:$C$7&gt;=E3225),SRP!$D$2:$D$7)*(G3225/100)*(E3225/1000)),
IF(AND(C3225="Wine",D3225="Fortified Wines"),
SUM(LOOKUP(2,1/(SRP!$B$26:$B$29&lt;=E3225)/(SRP!$C$26:$C$29&gt;=E3225),SRP!$D$26:$D$29)*(G3225/100)*(E3225/1000)),
IF(C3225="Wine",
SUM(LOOKUP(2,1/(SRP!$B$21:$B$25&lt;=E3225)/(SRP!$C$21:$C$25&gt;=E3225),SRP!$D$21:$D$25)*(G3225/100)*(E3225/1000)),
IF(AND(C3225="Ready to Drink",D3225="RTD-One Pour Cocktail&gt;7%&lt;=14.5"),
SUM(LOOKUP(2,1/(SRP!$B$16:$B$20&lt;=E3225)/(SRP!$C$16:$C$20&gt;=E3225),SRP!$D$16:$D$20)*(G3225/100)*(E3225/1000)),
IF(C3225="Ready to Drink",
SUM(LOOKUP(2,1/(SRP!$B$11:$B$15&lt;=E3225)/(SRP!$C$11:$C$15&gt;=E3225),SRP!$D$11:$D$15)*(G3225/100)*(E3225/1000)),
0)))))),2)</f>
        <v>16.63</v>
      </c>
      <c r="L3225" s="173" t="str">
        <f t="shared" si="50"/>
        <v>Beer4260</v>
      </c>
      <c r="M3225" s="154">
        <f>VLOOKUP(L3225,'Slope %'!C:D,2,0)</f>
        <v>7.0000000000000007E-2</v>
      </c>
    </row>
    <row r="3226" spans="1:13" x14ac:dyDescent="0.25">
      <c r="A3226" s="169">
        <v>45777</v>
      </c>
      <c r="B3226" s="170" t="s">
        <v>2653</v>
      </c>
      <c r="C3226" s="170" t="s">
        <v>11</v>
      </c>
      <c r="D3226" s="170" t="s">
        <v>12</v>
      </c>
      <c r="E3226" s="170">
        <v>355</v>
      </c>
      <c r="F3226" s="170">
        <v>24</v>
      </c>
      <c r="G3226" s="171">
        <v>5</v>
      </c>
      <c r="H3226" s="170" t="s">
        <v>1457</v>
      </c>
      <c r="I3226" s="171">
        <v>2.5</v>
      </c>
      <c r="J3226" s="169">
        <v>1</v>
      </c>
      <c r="K3226" s="154" cm="1">
        <f t="array" ref="K3226">ROUND(
IF(C3226="Beer",
SUM(LOOKUP(2,1/(SRP!$B$8:$B$10&lt;=E3226)/(SRP!$C$8:$C$10&gt;=E3226),SRP!$D$8:$D$10)*(G3226/100)*(E3226/1000)),
IF(C3226="Spirits",
SUM(LOOKUP(2,1/(SRP!$B$2:$B$7&lt;=E3226)/(SRP!$C$2:$C$7&gt;=E3226),SRP!$D$2:$D$7)*(G3226/100)*(E3226/1000)),
IF(AND(C3226="Wine",D3226="Fortified Wines"),
SUM(LOOKUP(2,1/(SRP!$B$26:$B$29&lt;=E3226)/(SRP!$C$26:$C$29&gt;=E3226),SRP!$D$26:$D$29)*(G3226/100)*(E3226/1000)),
IF(C3226="Wine",
SUM(LOOKUP(2,1/(SRP!$B$21:$B$25&lt;=E3226)/(SRP!$C$21:$C$25&gt;=E3226),SRP!$D$21:$D$25)*(G3226/100)*(E3226/1000)),
IF(AND(C3226="Ready to Drink",D3226="RTD-One Pour Cocktail&gt;7%&lt;=14.5"),
SUM(LOOKUP(2,1/(SRP!$B$16:$B$20&lt;=E3226)/(SRP!$C$16:$C$20&gt;=E3226),SRP!$D$16:$D$20)*(G3226/100)*(E3226/1000)),
IF(C3226="Ready to Drink",
SUM(LOOKUP(2,1/(SRP!$B$11:$B$15&lt;=E3226)/(SRP!$C$11:$C$15&gt;=E3226),SRP!$D$11:$D$15)*(G3226/100)*(E3226/1000)),
0)))))),2)</f>
        <v>1.39</v>
      </c>
      <c r="L3226" s="173" t="str">
        <f t="shared" si="50"/>
        <v>Beer355</v>
      </c>
      <c r="M3226" s="154">
        <f>VLOOKUP(L3226,'Slope %'!C:D,2,0)</f>
        <v>0.12</v>
      </c>
    </row>
    <row r="3227" spans="1:13" x14ac:dyDescent="0.25">
      <c r="A3227" s="169">
        <v>45777</v>
      </c>
      <c r="B3227" s="170" t="s">
        <v>2653</v>
      </c>
      <c r="C3227" s="170" t="s">
        <v>11</v>
      </c>
      <c r="D3227" s="170" t="s">
        <v>12</v>
      </c>
      <c r="E3227" s="170">
        <v>355</v>
      </c>
      <c r="F3227" s="170">
        <v>24</v>
      </c>
      <c r="G3227" s="171">
        <v>5</v>
      </c>
      <c r="H3227" s="170" t="s">
        <v>1457</v>
      </c>
      <c r="I3227" s="171">
        <v>2.5</v>
      </c>
      <c r="J3227" s="169">
        <v>1</v>
      </c>
      <c r="K3227" s="154" cm="1">
        <f t="array" ref="K3227">ROUND(
IF(C3227="Beer",
SUM(LOOKUP(2,1/(SRP!$B$8:$B$10&lt;=E3227)/(SRP!$C$8:$C$10&gt;=E3227),SRP!$D$8:$D$10)*(G3227/100)*(E3227/1000)),
IF(C3227="Spirits",
SUM(LOOKUP(2,1/(SRP!$B$2:$B$7&lt;=E3227)/(SRP!$C$2:$C$7&gt;=E3227),SRP!$D$2:$D$7)*(G3227/100)*(E3227/1000)),
IF(AND(C3227="Wine",D3227="Fortified Wines"),
SUM(LOOKUP(2,1/(SRP!$B$26:$B$29&lt;=E3227)/(SRP!$C$26:$C$29&gt;=E3227),SRP!$D$26:$D$29)*(G3227/100)*(E3227/1000)),
IF(C3227="Wine",
SUM(LOOKUP(2,1/(SRP!$B$21:$B$25&lt;=E3227)/(SRP!$C$21:$C$25&gt;=E3227),SRP!$D$21:$D$25)*(G3227/100)*(E3227/1000)),
IF(AND(C3227="Ready to Drink",D3227="RTD-One Pour Cocktail&gt;7%&lt;=14.5"),
SUM(LOOKUP(2,1/(SRP!$B$16:$B$20&lt;=E3227)/(SRP!$C$16:$C$20&gt;=E3227),SRP!$D$16:$D$20)*(G3227/100)*(E3227/1000)),
IF(C3227="Ready to Drink",
SUM(LOOKUP(2,1/(SRP!$B$11:$B$15&lt;=E3227)/(SRP!$C$11:$C$15&gt;=E3227),SRP!$D$11:$D$15)*(G3227/100)*(E3227/1000)),
0)))))),2)</f>
        <v>1.39</v>
      </c>
      <c r="L3227" s="173" t="str">
        <f t="shared" si="50"/>
        <v>Beer355</v>
      </c>
      <c r="M3227" s="154">
        <f>VLOOKUP(L3227,'Slope %'!C:D,2,0)</f>
        <v>0.12</v>
      </c>
    </row>
    <row r="3228" spans="1:13" x14ac:dyDescent="0.25">
      <c r="A3228" s="169">
        <v>45813</v>
      </c>
      <c r="B3228" s="170" t="s">
        <v>2654</v>
      </c>
      <c r="C3228" s="170" t="s">
        <v>263</v>
      </c>
      <c r="D3228" s="170" t="s">
        <v>935</v>
      </c>
      <c r="E3228" s="170">
        <v>750</v>
      </c>
      <c r="F3228" s="170">
        <v>12</v>
      </c>
      <c r="G3228" s="171">
        <v>6</v>
      </c>
      <c r="H3228" s="170" t="s">
        <v>2655</v>
      </c>
      <c r="I3228" s="171">
        <v>16.989999999999998</v>
      </c>
      <c r="J3228" s="169">
        <v>1</v>
      </c>
      <c r="K3228" s="154" cm="1">
        <f t="array" ref="K3228">ROUND(
IF(C3228="Beer",
SUM(LOOKUP(2,1/(SRP!$B$8:$B$10&lt;=E3228)/(SRP!$C$8:$C$10&gt;=E3228),SRP!$D$8:$D$10)*(G3228/100)*(E3228/1000)),
IF(C3228="Spirits",
SUM(LOOKUP(2,1/(SRP!$B$2:$B$7&lt;=E3228)/(SRP!$C$2:$C$7&gt;=E3228),SRP!$D$2:$D$7)*(G3228/100)*(E3228/1000)),
IF(AND(C3228="Wine",D3228="Fortified Wines"),
SUM(LOOKUP(2,1/(SRP!$B$26:$B$29&lt;=E3228)/(SRP!$C$26:$C$29&gt;=E3228),SRP!$D$26:$D$29)*(G3228/100)*(E3228/1000)),
IF(C3228="Wine",
SUM(LOOKUP(2,1/(SRP!$B$21:$B$25&lt;=E3228)/(SRP!$C$21:$C$25&gt;=E3228),SRP!$D$21:$D$25)*(G3228/100)*(E3228/1000)),
IF(AND(C3228="Ready to Drink",D3228="RTD-One Pour Cocktail&gt;7%&lt;=14.5"),
SUM(LOOKUP(2,1/(SRP!$B$16:$B$20&lt;=E3228)/(SRP!$C$16:$C$20&gt;=E3228),SRP!$D$16:$D$20)*(G3228/100)*(E3228/1000)),
IF(C3228="Ready to Drink",
SUM(LOOKUP(2,1/(SRP!$B$11:$B$15&lt;=E3228)/(SRP!$C$11:$C$15&gt;=E3228),SRP!$D$11:$D$15)*(G3228/100)*(E3228/1000)),
0)))))),2)</f>
        <v>3.51</v>
      </c>
      <c r="L3228" s="173" t="str">
        <f t="shared" si="50"/>
        <v>Ready to Drink750</v>
      </c>
      <c r="M3228" s="154">
        <f>VLOOKUP(L3228,'Slope %'!C:D,2,0)</f>
        <v>0.12</v>
      </c>
    </row>
    <row r="3229" spans="1:13" x14ac:dyDescent="0.25">
      <c r="A3229" s="169">
        <v>45813</v>
      </c>
      <c r="B3229" s="170" t="s">
        <v>2654</v>
      </c>
      <c r="C3229" s="170" t="s">
        <v>263</v>
      </c>
      <c r="D3229" s="170" t="s">
        <v>935</v>
      </c>
      <c r="E3229" s="170">
        <v>750</v>
      </c>
      <c r="F3229" s="170">
        <v>12</v>
      </c>
      <c r="G3229" s="171">
        <v>6</v>
      </c>
      <c r="H3229" s="170" t="s">
        <v>2364</v>
      </c>
      <c r="I3229" s="171">
        <v>16.989999999999998</v>
      </c>
      <c r="J3229" s="169">
        <v>1</v>
      </c>
      <c r="K3229" s="154" cm="1">
        <f t="array" ref="K3229">ROUND(
IF(C3229="Beer",
SUM(LOOKUP(2,1/(SRP!$B$8:$B$10&lt;=E3229)/(SRP!$C$8:$C$10&gt;=E3229),SRP!$D$8:$D$10)*(G3229/100)*(E3229/1000)),
IF(C3229="Spirits",
SUM(LOOKUP(2,1/(SRP!$B$2:$B$7&lt;=E3229)/(SRP!$C$2:$C$7&gt;=E3229),SRP!$D$2:$D$7)*(G3229/100)*(E3229/1000)),
IF(AND(C3229="Wine",D3229="Fortified Wines"),
SUM(LOOKUP(2,1/(SRP!$B$26:$B$29&lt;=E3229)/(SRP!$C$26:$C$29&gt;=E3229),SRP!$D$26:$D$29)*(G3229/100)*(E3229/1000)),
IF(C3229="Wine",
SUM(LOOKUP(2,1/(SRP!$B$21:$B$25&lt;=E3229)/(SRP!$C$21:$C$25&gt;=E3229),SRP!$D$21:$D$25)*(G3229/100)*(E3229/1000)),
IF(AND(C3229="Ready to Drink",D3229="RTD-One Pour Cocktail&gt;7%&lt;=14.5"),
SUM(LOOKUP(2,1/(SRP!$B$16:$B$20&lt;=E3229)/(SRP!$C$16:$C$20&gt;=E3229),SRP!$D$16:$D$20)*(G3229/100)*(E3229/1000)),
IF(C3229="Ready to Drink",
SUM(LOOKUP(2,1/(SRP!$B$11:$B$15&lt;=E3229)/(SRP!$C$11:$C$15&gt;=E3229),SRP!$D$11:$D$15)*(G3229/100)*(E3229/1000)),
0)))))),2)</f>
        <v>3.51</v>
      </c>
      <c r="L3229" s="173" t="str">
        <f t="shared" si="50"/>
        <v>Ready to Drink750</v>
      </c>
      <c r="M3229" s="154">
        <f>VLOOKUP(L3229,'Slope %'!C:D,2,0)</f>
        <v>0.12</v>
      </c>
    </row>
    <row r="3230" spans="1:13" x14ac:dyDescent="0.25">
      <c r="A3230" s="169">
        <v>45898</v>
      </c>
      <c r="B3230" s="170" t="s">
        <v>52</v>
      </c>
      <c r="C3230" s="170" t="s">
        <v>15</v>
      </c>
      <c r="D3230" s="170" t="s">
        <v>28</v>
      </c>
      <c r="E3230" s="170">
        <v>1750</v>
      </c>
      <c r="F3230" s="170">
        <v>6</v>
      </c>
      <c r="G3230" s="171">
        <v>40</v>
      </c>
      <c r="H3230" s="170" t="s">
        <v>29</v>
      </c>
      <c r="I3230" s="171">
        <v>56.99</v>
      </c>
      <c r="J3230" s="169">
        <v>1</v>
      </c>
      <c r="K3230" s="154" cm="1">
        <f t="array" ref="K3230">ROUND(
IF(C3230="Beer",
SUM(LOOKUP(2,1/(SRP!$B$8:$B$10&lt;=E3230)/(SRP!$C$8:$C$10&gt;=E3230),SRP!$D$8:$D$10)*(G3230/100)*(E3230/1000)),
IF(C3230="Spirits",
SUM(LOOKUP(2,1/(SRP!$B$2:$B$7&lt;=E3230)/(SRP!$C$2:$C$7&gt;=E3230),SRP!$D$2:$D$7)*(G3230/100)*(E3230/1000)),
IF(AND(C3230="Wine",D3230="Fortified Wines"),
SUM(LOOKUP(2,1/(SRP!$B$26:$B$29&lt;=E3230)/(SRP!$C$26:$C$29&gt;=E3230),SRP!$D$26:$D$29)*(G3230/100)*(E3230/1000)),
IF(C3230="Wine",
SUM(LOOKUP(2,1/(SRP!$B$21:$B$25&lt;=E3230)/(SRP!$C$21:$C$25&gt;=E3230),SRP!$D$21:$D$25)*(G3230/100)*(E3230/1000)),
IF(AND(C3230="Ready to Drink",D3230="RTD-One Pour Cocktail&gt;7%&lt;=14.5"),
SUM(LOOKUP(2,1/(SRP!$B$16:$B$20&lt;=E3230)/(SRP!$C$16:$C$20&gt;=E3230),SRP!$D$16:$D$20)*(G3230/100)*(E3230/1000)),
IF(C3230="Ready to Drink",
SUM(LOOKUP(2,1/(SRP!$B$11:$B$15&lt;=E3230)/(SRP!$C$11:$C$15&gt;=E3230),SRP!$D$11:$D$15)*(G3230/100)*(E3230/1000)),
0)))))),2)</f>
        <v>54.65</v>
      </c>
      <c r="L3230" s="173" t="str">
        <f t="shared" si="50"/>
        <v>Spirits1750</v>
      </c>
      <c r="M3230" s="154">
        <f>VLOOKUP(L3230,'Slope %'!C:D,2,0)</f>
        <v>0.03</v>
      </c>
    </row>
    <row r="3231" spans="1:13" x14ac:dyDescent="0.25">
      <c r="A3231" s="169">
        <v>45929</v>
      </c>
      <c r="B3231" s="170" t="s">
        <v>2656</v>
      </c>
      <c r="C3231" s="170" t="s">
        <v>263</v>
      </c>
      <c r="D3231" s="170" t="s">
        <v>1938</v>
      </c>
      <c r="E3231" s="170">
        <v>473</v>
      </c>
      <c r="F3231" s="170">
        <v>24</v>
      </c>
      <c r="G3231" s="171">
        <v>7</v>
      </c>
      <c r="H3231" s="170" t="s">
        <v>1053</v>
      </c>
      <c r="I3231" s="171">
        <v>3.49</v>
      </c>
      <c r="J3231" s="169">
        <v>1</v>
      </c>
      <c r="K3231" s="154" cm="1">
        <f t="array" ref="K3231">ROUND(
IF(C3231="Beer",
SUM(LOOKUP(2,1/(SRP!$B$8:$B$10&lt;=E3231)/(SRP!$C$8:$C$10&gt;=E3231),SRP!$D$8:$D$10)*(G3231/100)*(E3231/1000)),
IF(C3231="Spirits",
SUM(LOOKUP(2,1/(SRP!$B$2:$B$7&lt;=E3231)/(SRP!$C$2:$C$7&gt;=E3231),SRP!$D$2:$D$7)*(G3231/100)*(E3231/1000)),
IF(AND(C3231="Wine",D3231="Fortified Wines"),
SUM(LOOKUP(2,1/(SRP!$B$26:$B$29&lt;=E3231)/(SRP!$C$26:$C$29&gt;=E3231),SRP!$D$26:$D$29)*(G3231/100)*(E3231/1000)),
IF(C3231="Wine",
SUM(LOOKUP(2,1/(SRP!$B$21:$B$25&lt;=E3231)/(SRP!$C$21:$C$25&gt;=E3231),SRP!$D$21:$D$25)*(G3231/100)*(E3231/1000)),
IF(AND(C3231="Ready to Drink",D3231="RTD-One Pour Cocktail&gt;7%&lt;=14.5"),
SUM(LOOKUP(2,1/(SRP!$B$16:$B$20&lt;=E3231)/(SRP!$C$16:$C$20&gt;=E3231),SRP!$D$16:$D$20)*(G3231/100)*(E3231/1000)),
IF(C3231="Ready to Drink",
SUM(LOOKUP(2,1/(SRP!$B$11:$B$15&lt;=E3231)/(SRP!$C$11:$C$15&gt;=E3231),SRP!$D$11:$D$15)*(G3231/100)*(E3231/1000)),
0)))))),2)</f>
        <v>2.74</v>
      </c>
      <c r="L3231" s="173" t="str">
        <f t="shared" si="50"/>
        <v>Ready to Drink473</v>
      </c>
      <c r="M3231" s="154">
        <f>VLOOKUP(L3231,'Slope %'!C:D,2,0)</f>
        <v>0.12</v>
      </c>
    </row>
    <row r="3232" spans="1:13" x14ac:dyDescent="0.25">
      <c r="A3232" s="169">
        <v>45943</v>
      </c>
      <c r="B3232" s="170" t="s">
        <v>2657</v>
      </c>
      <c r="C3232" s="170" t="s">
        <v>24</v>
      </c>
      <c r="D3232" s="170" t="s">
        <v>66</v>
      </c>
      <c r="E3232" s="170">
        <v>750</v>
      </c>
      <c r="F3232" s="170">
        <v>12</v>
      </c>
      <c r="G3232" s="171">
        <v>14.4</v>
      </c>
      <c r="H3232" s="170" t="s">
        <v>32</v>
      </c>
      <c r="I3232" s="171">
        <v>29.99</v>
      </c>
      <c r="J3232" s="169">
        <v>1</v>
      </c>
      <c r="K3232" s="154" cm="1">
        <f t="array" ref="K3232">ROUND(
IF(C3232="Beer",
SUM(LOOKUP(2,1/(SRP!$B$8:$B$10&lt;=E3232)/(SRP!$C$8:$C$10&gt;=E3232),SRP!$D$8:$D$10)*(G3232/100)*(E3232/1000)),
IF(C3232="Spirits",
SUM(LOOKUP(2,1/(SRP!$B$2:$B$7&lt;=E3232)/(SRP!$C$2:$C$7&gt;=E3232),SRP!$D$2:$D$7)*(G3232/100)*(E3232/1000)),
IF(AND(C3232="Wine",D3232="Fortified Wines"),
SUM(LOOKUP(2,1/(SRP!$B$26:$B$29&lt;=E3232)/(SRP!$C$26:$C$29&gt;=E3232),SRP!$D$26:$D$29)*(G3232/100)*(E3232/1000)),
IF(C3232="Wine",
SUM(LOOKUP(2,1/(SRP!$B$21:$B$25&lt;=E3232)/(SRP!$C$21:$C$25&gt;=E3232),SRP!$D$21:$D$25)*(G3232/100)*(E3232/1000)),
IF(AND(C3232="Ready to Drink",D3232="RTD-One Pour Cocktail&gt;7%&lt;=14.5"),
SUM(LOOKUP(2,1/(SRP!$B$16:$B$20&lt;=E3232)/(SRP!$C$16:$C$20&gt;=E3232),SRP!$D$16:$D$20)*(G3232/100)*(E3232/1000)),
IF(C3232="Ready to Drink",
SUM(LOOKUP(2,1/(SRP!$B$11:$B$15&lt;=E3232)/(SRP!$C$11:$C$15&gt;=E3232),SRP!$D$11:$D$15)*(G3232/100)*(E3232/1000)),
0)))))),2)</f>
        <v>8.43</v>
      </c>
      <c r="L3232" s="173" t="str">
        <f t="shared" si="50"/>
        <v>Wine750</v>
      </c>
      <c r="M3232" s="154">
        <f>VLOOKUP(L3232,'Slope %'!C:D,2,0)</f>
        <v>0.1</v>
      </c>
    </row>
    <row r="3233" spans="1:13" x14ac:dyDescent="0.25">
      <c r="A3233" s="169">
        <v>45968</v>
      </c>
      <c r="B3233" s="170" t="s">
        <v>2658</v>
      </c>
      <c r="C3233" s="170" t="s">
        <v>11</v>
      </c>
      <c r="D3233" s="170" t="s">
        <v>474</v>
      </c>
      <c r="E3233" s="170">
        <v>473</v>
      </c>
      <c r="F3233" s="170">
        <v>24</v>
      </c>
      <c r="G3233" s="171">
        <v>3.8</v>
      </c>
      <c r="H3233" s="170" t="s">
        <v>747</v>
      </c>
      <c r="I3233" s="171">
        <v>3.99</v>
      </c>
      <c r="J3233" s="169">
        <v>1</v>
      </c>
      <c r="K3233" s="154" cm="1">
        <f t="array" ref="K3233">ROUND(
IF(C3233="Beer",
SUM(LOOKUP(2,1/(SRP!$B$8:$B$10&lt;=E3233)/(SRP!$C$8:$C$10&gt;=E3233),SRP!$D$8:$D$10)*(G3233/100)*(E3233/1000)),
IF(C3233="Spirits",
SUM(LOOKUP(2,1/(SRP!$B$2:$B$7&lt;=E3233)/(SRP!$C$2:$C$7&gt;=E3233),SRP!$D$2:$D$7)*(G3233/100)*(E3233/1000)),
IF(AND(C3233="Wine",D3233="Fortified Wines"),
SUM(LOOKUP(2,1/(SRP!$B$26:$B$29&lt;=E3233)/(SRP!$C$26:$C$29&gt;=E3233),SRP!$D$26:$D$29)*(G3233/100)*(E3233/1000)),
IF(C3233="Wine",
SUM(LOOKUP(2,1/(SRP!$B$21:$B$25&lt;=E3233)/(SRP!$C$21:$C$25&gt;=E3233),SRP!$D$21:$D$25)*(G3233/100)*(E3233/1000)),
IF(AND(C3233="Ready to Drink",D3233="RTD-One Pour Cocktail&gt;7%&lt;=14.5"),
SUM(LOOKUP(2,1/(SRP!$B$16:$B$20&lt;=E3233)/(SRP!$C$16:$C$20&gt;=E3233),SRP!$D$16:$D$20)*(G3233/100)*(E3233/1000)),
IF(C3233="Ready to Drink",
SUM(LOOKUP(2,1/(SRP!$B$11:$B$15&lt;=E3233)/(SRP!$C$11:$C$15&gt;=E3233),SRP!$D$11:$D$15)*(G3233/100)*(E3233/1000)),
0)))))),2)</f>
        <v>1.4</v>
      </c>
      <c r="L3233" s="173" t="str">
        <f t="shared" si="50"/>
        <v>Beer473</v>
      </c>
      <c r="M3233" s="154">
        <f>VLOOKUP(L3233,'Slope %'!C:D,2,0)</f>
        <v>0.12</v>
      </c>
    </row>
    <row r="3234" spans="1:13" x14ac:dyDescent="0.25">
      <c r="A3234" s="169">
        <v>45968</v>
      </c>
      <c r="B3234" s="170" t="s">
        <v>2658</v>
      </c>
      <c r="C3234" s="170" t="s">
        <v>11</v>
      </c>
      <c r="D3234" s="170" t="s">
        <v>474</v>
      </c>
      <c r="E3234" s="170">
        <v>473</v>
      </c>
      <c r="F3234" s="170">
        <v>24</v>
      </c>
      <c r="G3234" s="171">
        <v>3.8</v>
      </c>
      <c r="H3234" s="170" t="s">
        <v>747</v>
      </c>
      <c r="I3234" s="171">
        <v>3.99</v>
      </c>
      <c r="J3234" s="169">
        <v>1</v>
      </c>
      <c r="K3234" s="154" cm="1">
        <f t="array" ref="K3234">ROUND(
IF(C3234="Beer",
SUM(LOOKUP(2,1/(SRP!$B$8:$B$10&lt;=E3234)/(SRP!$C$8:$C$10&gt;=E3234),SRP!$D$8:$D$10)*(G3234/100)*(E3234/1000)),
IF(C3234="Spirits",
SUM(LOOKUP(2,1/(SRP!$B$2:$B$7&lt;=E3234)/(SRP!$C$2:$C$7&gt;=E3234),SRP!$D$2:$D$7)*(G3234/100)*(E3234/1000)),
IF(AND(C3234="Wine",D3234="Fortified Wines"),
SUM(LOOKUP(2,1/(SRP!$B$26:$B$29&lt;=E3234)/(SRP!$C$26:$C$29&gt;=E3234),SRP!$D$26:$D$29)*(G3234/100)*(E3234/1000)),
IF(C3234="Wine",
SUM(LOOKUP(2,1/(SRP!$B$21:$B$25&lt;=E3234)/(SRP!$C$21:$C$25&gt;=E3234),SRP!$D$21:$D$25)*(G3234/100)*(E3234/1000)),
IF(AND(C3234="Ready to Drink",D3234="RTD-One Pour Cocktail&gt;7%&lt;=14.5"),
SUM(LOOKUP(2,1/(SRP!$B$16:$B$20&lt;=E3234)/(SRP!$C$16:$C$20&gt;=E3234),SRP!$D$16:$D$20)*(G3234/100)*(E3234/1000)),
IF(C3234="Ready to Drink",
SUM(LOOKUP(2,1/(SRP!$B$11:$B$15&lt;=E3234)/(SRP!$C$11:$C$15&gt;=E3234),SRP!$D$11:$D$15)*(G3234/100)*(E3234/1000)),
0)))))),2)</f>
        <v>1.4</v>
      </c>
      <c r="L3234" s="173" t="str">
        <f t="shared" si="50"/>
        <v>Beer473</v>
      </c>
      <c r="M3234" s="154">
        <f>VLOOKUP(L3234,'Slope %'!C:D,2,0)</f>
        <v>0.12</v>
      </c>
    </row>
    <row r="3235" spans="1:13" x14ac:dyDescent="0.25">
      <c r="A3235" s="169">
        <v>45983</v>
      </c>
      <c r="B3235" s="170" t="s">
        <v>2659</v>
      </c>
      <c r="C3235" s="170" t="s">
        <v>15</v>
      </c>
      <c r="D3235" s="170" t="s">
        <v>252</v>
      </c>
      <c r="E3235" s="170">
        <v>375</v>
      </c>
      <c r="F3235" s="170">
        <v>12</v>
      </c>
      <c r="G3235" s="171">
        <v>30</v>
      </c>
      <c r="H3235" s="170" t="s">
        <v>1173</v>
      </c>
      <c r="I3235" s="171">
        <v>20.49</v>
      </c>
      <c r="J3235" s="169">
        <v>1</v>
      </c>
      <c r="K3235" s="154" cm="1">
        <f t="array" ref="K3235">ROUND(
IF(C3235="Beer",
SUM(LOOKUP(2,1/(SRP!$B$8:$B$10&lt;=E3235)/(SRP!$C$8:$C$10&gt;=E3235),SRP!$D$8:$D$10)*(G3235/100)*(E3235/1000)),
IF(C3235="Spirits",
SUM(LOOKUP(2,1/(SRP!$B$2:$B$7&lt;=E3235)/(SRP!$C$2:$C$7&gt;=E3235),SRP!$D$2:$D$7)*(G3235/100)*(E3235/1000)),
IF(AND(C3235="Wine",D3235="Fortified Wines"),
SUM(LOOKUP(2,1/(SRP!$B$26:$B$29&lt;=E3235)/(SRP!$C$26:$C$29&gt;=E3235),SRP!$D$26:$D$29)*(G3235/100)*(E3235/1000)),
IF(C3235="Wine",
SUM(LOOKUP(2,1/(SRP!$B$21:$B$25&lt;=E3235)/(SRP!$C$21:$C$25&gt;=E3235),SRP!$D$21:$D$25)*(G3235/100)*(E3235/1000)),
IF(AND(C3235="Ready to Drink",D3235="RTD-One Pour Cocktail&gt;7%&lt;=14.5"),
SUM(LOOKUP(2,1/(SRP!$B$16:$B$20&lt;=E3235)/(SRP!$C$16:$C$20&gt;=E3235),SRP!$D$16:$D$20)*(G3235/100)*(E3235/1000)),
IF(C3235="Ready to Drink",
SUM(LOOKUP(2,1/(SRP!$B$11:$B$15&lt;=E3235)/(SRP!$C$11:$C$15&gt;=E3235),SRP!$D$11:$D$15)*(G3235/100)*(E3235/1000)),
0)))))),2)</f>
        <v>9.9700000000000006</v>
      </c>
      <c r="L3235" s="173" t="str">
        <f t="shared" si="50"/>
        <v>Spirits375</v>
      </c>
      <c r="M3235" s="154">
        <f>VLOOKUP(L3235,'Slope %'!C:D,2,0)</f>
        <v>0.1</v>
      </c>
    </row>
    <row r="3236" spans="1:13" x14ac:dyDescent="0.25">
      <c r="A3236" s="169">
        <v>45995</v>
      </c>
      <c r="B3236" s="170" t="s">
        <v>2660</v>
      </c>
      <c r="C3236" s="170" t="s">
        <v>24</v>
      </c>
      <c r="D3236" s="170" t="s">
        <v>66</v>
      </c>
      <c r="E3236" s="170">
        <v>750</v>
      </c>
      <c r="F3236" s="170">
        <v>12</v>
      </c>
      <c r="G3236" s="171">
        <v>13.5</v>
      </c>
      <c r="H3236" s="170" t="s">
        <v>149</v>
      </c>
      <c r="I3236" s="171">
        <v>23.99</v>
      </c>
      <c r="J3236" s="169">
        <v>1</v>
      </c>
      <c r="K3236" s="154" cm="1">
        <f t="array" ref="K3236">ROUND(
IF(C3236="Beer",
SUM(LOOKUP(2,1/(SRP!$B$8:$B$10&lt;=E3236)/(SRP!$C$8:$C$10&gt;=E3236),SRP!$D$8:$D$10)*(G3236/100)*(E3236/1000)),
IF(C3236="Spirits",
SUM(LOOKUP(2,1/(SRP!$B$2:$B$7&lt;=E3236)/(SRP!$C$2:$C$7&gt;=E3236),SRP!$D$2:$D$7)*(G3236/100)*(E3236/1000)),
IF(AND(C3236="Wine",D3236="Fortified Wines"),
SUM(LOOKUP(2,1/(SRP!$B$26:$B$29&lt;=E3236)/(SRP!$C$26:$C$29&gt;=E3236),SRP!$D$26:$D$29)*(G3236/100)*(E3236/1000)),
IF(C3236="Wine",
SUM(LOOKUP(2,1/(SRP!$B$21:$B$25&lt;=E3236)/(SRP!$C$21:$C$25&gt;=E3236),SRP!$D$21:$D$25)*(G3236/100)*(E3236/1000)),
IF(AND(C3236="Ready to Drink",D3236="RTD-One Pour Cocktail&gt;7%&lt;=14.5"),
SUM(LOOKUP(2,1/(SRP!$B$16:$B$20&lt;=E3236)/(SRP!$C$16:$C$20&gt;=E3236),SRP!$D$16:$D$20)*(G3236/100)*(E3236/1000)),
IF(C3236="Ready to Drink",
SUM(LOOKUP(2,1/(SRP!$B$11:$B$15&lt;=E3236)/(SRP!$C$11:$C$15&gt;=E3236),SRP!$D$11:$D$15)*(G3236/100)*(E3236/1000)),
0)))))),2)</f>
        <v>7.9</v>
      </c>
      <c r="L3236" s="173" t="str">
        <f t="shared" si="50"/>
        <v>Wine750</v>
      </c>
      <c r="M3236" s="154">
        <f>VLOOKUP(L3236,'Slope %'!C:D,2,0)</f>
        <v>0.1</v>
      </c>
    </row>
    <row r="3237" spans="1:13" x14ac:dyDescent="0.25">
      <c r="A3237" s="169">
        <v>45999</v>
      </c>
      <c r="B3237" s="170" t="s">
        <v>2661</v>
      </c>
      <c r="C3237" s="170" t="s">
        <v>24</v>
      </c>
      <c r="D3237" s="170" t="s">
        <v>194</v>
      </c>
      <c r="E3237" s="170">
        <v>750</v>
      </c>
      <c r="F3237" s="170">
        <v>12</v>
      </c>
      <c r="G3237" s="171">
        <v>13.5</v>
      </c>
      <c r="H3237" s="170" t="s">
        <v>149</v>
      </c>
      <c r="I3237" s="171">
        <v>23.99</v>
      </c>
      <c r="J3237" s="169">
        <v>1</v>
      </c>
      <c r="K3237" s="154" cm="1">
        <f t="array" ref="K3237">ROUND(
IF(C3237="Beer",
SUM(LOOKUP(2,1/(SRP!$B$8:$B$10&lt;=E3237)/(SRP!$C$8:$C$10&gt;=E3237),SRP!$D$8:$D$10)*(G3237/100)*(E3237/1000)),
IF(C3237="Spirits",
SUM(LOOKUP(2,1/(SRP!$B$2:$B$7&lt;=E3237)/(SRP!$C$2:$C$7&gt;=E3237),SRP!$D$2:$D$7)*(G3237/100)*(E3237/1000)),
IF(AND(C3237="Wine",D3237="Fortified Wines"),
SUM(LOOKUP(2,1/(SRP!$B$26:$B$29&lt;=E3237)/(SRP!$C$26:$C$29&gt;=E3237),SRP!$D$26:$D$29)*(G3237/100)*(E3237/1000)),
IF(C3237="Wine",
SUM(LOOKUP(2,1/(SRP!$B$21:$B$25&lt;=E3237)/(SRP!$C$21:$C$25&gt;=E3237),SRP!$D$21:$D$25)*(G3237/100)*(E3237/1000)),
IF(AND(C3237="Ready to Drink",D3237="RTD-One Pour Cocktail&gt;7%&lt;=14.5"),
SUM(LOOKUP(2,1/(SRP!$B$16:$B$20&lt;=E3237)/(SRP!$C$16:$C$20&gt;=E3237),SRP!$D$16:$D$20)*(G3237/100)*(E3237/1000)),
IF(C3237="Ready to Drink",
SUM(LOOKUP(2,1/(SRP!$B$11:$B$15&lt;=E3237)/(SRP!$C$11:$C$15&gt;=E3237),SRP!$D$11:$D$15)*(G3237/100)*(E3237/1000)),
0)))))),2)</f>
        <v>7.9</v>
      </c>
      <c r="L3237" s="173" t="str">
        <f t="shared" si="50"/>
        <v>Wine750</v>
      </c>
      <c r="M3237" s="154">
        <f>VLOOKUP(L3237,'Slope %'!C:D,2,0)</f>
        <v>0.1</v>
      </c>
    </row>
    <row r="3238" spans="1:13" x14ac:dyDescent="0.25">
      <c r="A3238" s="169">
        <v>46033</v>
      </c>
      <c r="B3238" s="170" t="s">
        <v>2662</v>
      </c>
      <c r="C3238" s="170" t="s">
        <v>11</v>
      </c>
      <c r="D3238" s="170" t="s">
        <v>12</v>
      </c>
      <c r="E3238" s="170">
        <v>500</v>
      </c>
      <c r="F3238" s="170">
        <v>20</v>
      </c>
      <c r="G3238" s="171">
        <v>5.0999999999999996</v>
      </c>
      <c r="H3238" s="170" t="s">
        <v>1053</v>
      </c>
      <c r="I3238" s="171">
        <v>5.19</v>
      </c>
      <c r="J3238" s="169">
        <v>1</v>
      </c>
      <c r="K3238" s="154" cm="1">
        <f t="array" ref="K3238">ROUND(
IF(C3238="Beer",
SUM(LOOKUP(2,1/(SRP!$B$8:$B$10&lt;=E3238)/(SRP!$C$8:$C$10&gt;=E3238),SRP!$D$8:$D$10)*(G3238/100)*(E3238/1000)),
IF(C3238="Spirits",
SUM(LOOKUP(2,1/(SRP!$B$2:$B$7&lt;=E3238)/(SRP!$C$2:$C$7&gt;=E3238),SRP!$D$2:$D$7)*(G3238/100)*(E3238/1000)),
IF(AND(C3238="Wine",D3238="Fortified Wines"),
SUM(LOOKUP(2,1/(SRP!$B$26:$B$29&lt;=E3238)/(SRP!$C$26:$C$29&gt;=E3238),SRP!$D$26:$D$29)*(G3238/100)*(E3238/1000)),
IF(C3238="Wine",
SUM(LOOKUP(2,1/(SRP!$B$21:$B$25&lt;=E3238)/(SRP!$C$21:$C$25&gt;=E3238),SRP!$D$21:$D$25)*(G3238/100)*(E3238/1000)),
IF(AND(C3238="Ready to Drink",D3238="RTD-One Pour Cocktail&gt;7%&lt;=14.5"),
SUM(LOOKUP(2,1/(SRP!$B$16:$B$20&lt;=E3238)/(SRP!$C$16:$C$20&gt;=E3238),SRP!$D$16:$D$20)*(G3238/100)*(E3238/1000)),
IF(C3238="Ready to Drink",
SUM(LOOKUP(2,1/(SRP!$B$11:$B$15&lt;=E3238)/(SRP!$C$11:$C$15&gt;=E3238),SRP!$D$11:$D$15)*(G3238/100)*(E3238/1000)),
0)))))),2)</f>
        <v>1.99</v>
      </c>
      <c r="L3238" s="173" t="str">
        <f t="shared" si="50"/>
        <v>Beer500</v>
      </c>
      <c r="M3238" s="154">
        <f>VLOOKUP(L3238,'Slope %'!C:D,2,0)</f>
        <v>0.12</v>
      </c>
    </row>
    <row r="3239" spans="1:13" x14ac:dyDescent="0.25">
      <c r="A3239" s="169">
        <v>46079</v>
      </c>
      <c r="B3239" s="170" t="s">
        <v>2663</v>
      </c>
      <c r="C3239" s="170" t="s">
        <v>263</v>
      </c>
      <c r="D3239" s="170" t="s">
        <v>264</v>
      </c>
      <c r="E3239" s="170">
        <v>30000</v>
      </c>
      <c r="F3239" s="170">
        <v>1</v>
      </c>
      <c r="G3239" s="171">
        <v>4</v>
      </c>
      <c r="H3239" s="170" t="s">
        <v>54</v>
      </c>
      <c r="I3239" s="171">
        <v>161.81</v>
      </c>
      <c r="J3239" s="169">
        <v>1</v>
      </c>
      <c r="K3239" s="154" cm="1">
        <f t="array" ref="K3239">ROUND(
IF(C3239="Beer",
SUM(LOOKUP(2,1/(SRP!$B$8:$B$10&lt;=E3239)/(SRP!$C$8:$C$10&gt;=E3239),SRP!$D$8:$D$10)*(G3239/100)*(E3239/1000)),
IF(C3239="Spirits",
SUM(LOOKUP(2,1/(SRP!$B$2:$B$7&lt;=E3239)/(SRP!$C$2:$C$7&gt;=E3239),SRP!$D$2:$D$7)*(G3239/100)*(E3239/1000)),
IF(AND(C3239="Wine",D3239="Fortified Wines"),
SUM(LOOKUP(2,1/(SRP!$B$26:$B$29&lt;=E3239)/(SRP!$C$26:$C$29&gt;=E3239),SRP!$D$26:$D$29)*(G3239/100)*(E3239/1000)),
IF(C3239="Wine",
SUM(LOOKUP(2,1/(SRP!$B$21:$B$25&lt;=E3239)/(SRP!$C$21:$C$25&gt;=E3239),SRP!$D$21:$D$25)*(G3239/100)*(E3239/1000)),
IF(AND(C3239="Ready to Drink",D3239="RTD-One Pour Cocktail&gt;7%&lt;=14.5"),
SUM(LOOKUP(2,1/(SRP!$B$16:$B$20&lt;=E3239)/(SRP!$C$16:$C$20&gt;=E3239),SRP!$D$16:$D$20)*(G3239/100)*(E3239/1000)),
IF(C3239="Ready to Drink",
SUM(LOOKUP(2,1/(SRP!$B$11:$B$15&lt;=E3239)/(SRP!$C$11:$C$15&gt;=E3239),SRP!$D$11:$D$15)*(G3239/100)*(E3239/1000)),
0)))))),2)</f>
        <v>93.68</v>
      </c>
      <c r="L3239" s="173" t="str">
        <f t="shared" si="50"/>
        <v>Ready to Drink30000</v>
      </c>
      <c r="M3239" s="154" t="e">
        <f>VLOOKUP(L3239,'Slope %'!C:D,2,0)</f>
        <v>#N/A</v>
      </c>
    </row>
    <row r="3240" spans="1:13" x14ac:dyDescent="0.25">
      <c r="A3240" s="169">
        <v>46079</v>
      </c>
      <c r="B3240" s="170" t="s">
        <v>2663</v>
      </c>
      <c r="C3240" s="170" t="s">
        <v>263</v>
      </c>
      <c r="D3240" s="170" t="s">
        <v>264</v>
      </c>
      <c r="E3240" s="170">
        <v>30000</v>
      </c>
      <c r="F3240" s="170">
        <v>1</v>
      </c>
      <c r="G3240" s="171">
        <v>4</v>
      </c>
      <c r="H3240" s="170" t="s">
        <v>54</v>
      </c>
      <c r="I3240" s="171">
        <v>161.81</v>
      </c>
      <c r="J3240" s="169">
        <v>1</v>
      </c>
      <c r="K3240" s="154" cm="1">
        <f t="array" ref="K3240">ROUND(
IF(C3240="Beer",
SUM(LOOKUP(2,1/(SRP!$B$8:$B$10&lt;=E3240)/(SRP!$C$8:$C$10&gt;=E3240),SRP!$D$8:$D$10)*(G3240/100)*(E3240/1000)),
IF(C3240="Spirits",
SUM(LOOKUP(2,1/(SRP!$B$2:$B$7&lt;=E3240)/(SRP!$C$2:$C$7&gt;=E3240),SRP!$D$2:$D$7)*(G3240/100)*(E3240/1000)),
IF(AND(C3240="Wine",D3240="Fortified Wines"),
SUM(LOOKUP(2,1/(SRP!$B$26:$B$29&lt;=E3240)/(SRP!$C$26:$C$29&gt;=E3240),SRP!$D$26:$D$29)*(G3240/100)*(E3240/1000)),
IF(C3240="Wine",
SUM(LOOKUP(2,1/(SRP!$B$21:$B$25&lt;=E3240)/(SRP!$C$21:$C$25&gt;=E3240),SRP!$D$21:$D$25)*(G3240/100)*(E3240/1000)),
IF(AND(C3240="Ready to Drink",D3240="RTD-One Pour Cocktail&gt;7%&lt;=14.5"),
SUM(LOOKUP(2,1/(SRP!$B$16:$B$20&lt;=E3240)/(SRP!$C$16:$C$20&gt;=E3240),SRP!$D$16:$D$20)*(G3240/100)*(E3240/1000)),
IF(C3240="Ready to Drink",
SUM(LOOKUP(2,1/(SRP!$B$11:$B$15&lt;=E3240)/(SRP!$C$11:$C$15&gt;=E3240),SRP!$D$11:$D$15)*(G3240/100)*(E3240/1000)),
0)))))),2)</f>
        <v>93.68</v>
      </c>
      <c r="L3240" s="173" t="str">
        <f t="shared" si="50"/>
        <v>Ready to Drink30000</v>
      </c>
      <c r="M3240" s="154" t="e">
        <f>VLOOKUP(L3240,'Slope %'!C:D,2,0)</f>
        <v>#N/A</v>
      </c>
    </row>
    <row r="3241" spans="1:13" x14ac:dyDescent="0.25">
      <c r="A3241" s="169">
        <v>46080</v>
      </c>
      <c r="B3241" s="170" t="s">
        <v>2664</v>
      </c>
      <c r="C3241" s="170" t="s">
        <v>11</v>
      </c>
      <c r="D3241" s="170" t="s">
        <v>211</v>
      </c>
      <c r="E3241" s="170">
        <v>4260</v>
      </c>
      <c r="F3241" s="170">
        <v>2</v>
      </c>
      <c r="G3241" s="171">
        <v>3.4</v>
      </c>
      <c r="H3241" s="170" t="s">
        <v>105</v>
      </c>
      <c r="I3241" s="171">
        <v>30.49</v>
      </c>
      <c r="J3241" s="169">
        <v>12</v>
      </c>
      <c r="K3241" s="154" cm="1">
        <f t="array" ref="K3241">ROUND(
IF(C3241="Beer",
SUM(LOOKUP(2,1/(SRP!$B$8:$B$10&lt;=E3241)/(SRP!$C$8:$C$10&gt;=E3241),SRP!$D$8:$D$10)*(G3241/100)*(E3241/1000)),
IF(C3241="Spirits",
SUM(LOOKUP(2,1/(SRP!$B$2:$B$7&lt;=E3241)/(SRP!$C$2:$C$7&gt;=E3241),SRP!$D$2:$D$7)*(G3241/100)*(E3241/1000)),
IF(AND(C3241="Wine",D3241="Fortified Wines"),
SUM(LOOKUP(2,1/(SRP!$B$26:$B$29&lt;=E3241)/(SRP!$C$26:$C$29&gt;=E3241),SRP!$D$26:$D$29)*(G3241/100)*(E3241/1000)),
IF(C3241="Wine",
SUM(LOOKUP(2,1/(SRP!$B$21:$B$25&lt;=E3241)/(SRP!$C$21:$C$25&gt;=E3241),SRP!$D$21:$D$25)*(G3241/100)*(E3241/1000)),
IF(AND(C3241="Ready to Drink",D3241="RTD-One Pour Cocktail&gt;7%&lt;=14.5"),
SUM(LOOKUP(2,1/(SRP!$B$16:$B$20&lt;=E3241)/(SRP!$C$16:$C$20&gt;=E3241),SRP!$D$16:$D$20)*(G3241/100)*(E3241/1000)),
IF(C3241="Ready to Drink",
SUM(LOOKUP(2,1/(SRP!$B$11:$B$15&lt;=E3241)/(SRP!$C$11:$C$15&gt;=E3241),SRP!$D$11:$D$15)*(G3241/100)*(E3241/1000)),
0)))))),2)</f>
        <v>11.31</v>
      </c>
      <c r="L3241" s="173" t="str">
        <f t="shared" si="50"/>
        <v>Beer4260</v>
      </c>
      <c r="M3241" s="154">
        <f>VLOOKUP(L3241,'Slope %'!C:D,2,0)</f>
        <v>7.0000000000000007E-2</v>
      </c>
    </row>
    <row r="3242" spans="1:13" x14ac:dyDescent="0.25">
      <c r="A3242" s="169">
        <v>46080</v>
      </c>
      <c r="B3242" s="170" t="s">
        <v>2664</v>
      </c>
      <c r="C3242" s="170" t="s">
        <v>11</v>
      </c>
      <c r="D3242" s="170" t="s">
        <v>211</v>
      </c>
      <c r="E3242" s="170">
        <v>4260</v>
      </c>
      <c r="F3242" s="170">
        <v>2</v>
      </c>
      <c r="G3242" s="171">
        <v>3.4</v>
      </c>
      <c r="H3242" s="170" t="s">
        <v>105</v>
      </c>
      <c r="I3242" s="171">
        <v>30.49</v>
      </c>
      <c r="J3242" s="169">
        <v>12</v>
      </c>
      <c r="K3242" s="154" cm="1">
        <f t="array" ref="K3242">ROUND(
IF(C3242="Beer",
SUM(LOOKUP(2,1/(SRP!$B$8:$B$10&lt;=E3242)/(SRP!$C$8:$C$10&gt;=E3242),SRP!$D$8:$D$10)*(G3242/100)*(E3242/1000)),
IF(C3242="Spirits",
SUM(LOOKUP(2,1/(SRP!$B$2:$B$7&lt;=E3242)/(SRP!$C$2:$C$7&gt;=E3242),SRP!$D$2:$D$7)*(G3242/100)*(E3242/1000)),
IF(AND(C3242="Wine",D3242="Fortified Wines"),
SUM(LOOKUP(2,1/(SRP!$B$26:$B$29&lt;=E3242)/(SRP!$C$26:$C$29&gt;=E3242),SRP!$D$26:$D$29)*(G3242/100)*(E3242/1000)),
IF(C3242="Wine",
SUM(LOOKUP(2,1/(SRP!$B$21:$B$25&lt;=E3242)/(SRP!$C$21:$C$25&gt;=E3242),SRP!$D$21:$D$25)*(G3242/100)*(E3242/1000)),
IF(AND(C3242="Ready to Drink",D3242="RTD-One Pour Cocktail&gt;7%&lt;=14.5"),
SUM(LOOKUP(2,1/(SRP!$B$16:$B$20&lt;=E3242)/(SRP!$C$16:$C$20&gt;=E3242),SRP!$D$16:$D$20)*(G3242/100)*(E3242/1000)),
IF(C3242="Ready to Drink",
SUM(LOOKUP(2,1/(SRP!$B$11:$B$15&lt;=E3242)/(SRP!$C$11:$C$15&gt;=E3242),SRP!$D$11:$D$15)*(G3242/100)*(E3242/1000)),
0)))))),2)</f>
        <v>11.31</v>
      </c>
      <c r="L3242" s="173" t="str">
        <f t="shared" si="50"/>
        <v>Beer4260</v>
      </c>
      <c r="M3242" s="154">
        <f>VLOOKUP(L3242,'Slope %'!C:D,2,0)</f>
        <v>7.0000000000000007E-2</v>
      </c>
    </row>
    <row r="3243" spans="1:13" x14ac:dyDescent="0.25">
      <c r="A3243" s="169">
        <v>46089</v>
      </c>
      <c r="B3243" s="170" t="s">
        <v>2665</v>
      </c>
      <c r="C3243" s="170" t="s">
        <v>24</v>
      </c>
      <c r="D3243" s="170" t="s">
        <v>166</v>
      </c>
      <c r="E3243" s="170">
        <v>4000</v>
      </c>
      <c r="F3243" s="170">
        <v>4</v>
      </c>
      <c r="G3243" s="171">
        <v>12</v>
      </c>
      <c r="H3243" s="170" t="s">
        <v>26</v>
      </c>
      <c r="I3243" s="171">
        <v>43.99</v>
      </c>
      <c r="J3243" s="169">
        <v>1</v>
      </c>
      <c r="K3243" s="154" cm="1">
        <f t="array" ref="K3243">ROUND(
IF(C3243="Beer",
SUM(LOOKUP(2,1/(SRP!$B$8:$B$10&lt;=E3243)/(SRP!$C$8:$C$10&gt;=E3243),SRP!$D$8:$D$10)*(G3243/100)*(E3243/1000)),
IF(C3243="Spirits",
SUM(LOOKUP(2,1/(SRP!$B$2:$B$7&lt;=E3243)/(SRP!$C$2:$C$7&gt;=E3243),SRP!$D$2:$D$7)*(G3243/100)*(E3243/1000)),
IF(AND(C3243="Wine",D3243="Fortified Wines"),
SUM(LOOKUP(2,1/(SRP!$B$26:$B$29&lt;=E3243)/(SRP!$C$26:$C$29&gt;=E3243),SRP!$D$26:$D$29)*(G3243/100)*(E3243/1000)),
IF(C3243="Wine",
SUM(LOOKUP(2,1/(SRP!$B$21:$B$25&lt;=E3243)/(SRP!$C$21:$C$25&gt;=E3243),SRP!$D$21:$D$25)*(G3243/100)*(E3243/1000)),
IF(AND(C3243="Ready to Drink",D3243="RTD-One Pour Cocktail&gt;7%&lt;=14.5"),
SUM(LOOKUP(2,1/(SRP!$B$16:$B$20&lt;=E3243)/(SRP!$C$16:$C$20&gt;=E3243),SRP!$D$16:$D$20)*(G3243/100)*(E3243/1000)),
IF(C3243="Ready to Drink",
SUM(LOOKUP(2,1/(SRP!$B$11:$B$15&lt;=E3243)/(SRP!$C$11:$C$15&gt;=E3243),SRP!$D$11:$D$15)*(G3243/100)*(E3243/1000)),
0)))))),2)</f>
        <v>31.2</v>
      </c>
      <c r="L3243" s="173" t="str">
        <f t="shared" si="50"/>
        <v>Wine4000</v>
      </c>
      <c r="M3243" s="154">
        <f>VLOOKUP(L3243,'Slope %'!C:D,2,0)</f>
        <v>0.05</v>
      </c>
    </row>
    <row r="3244" spans="1:13" x14ac:dyDescent="0.25">
      <c r="A3244" s="169">
        <v>46092</v>
      </c>
      <c r="B3244" s="170" t="s">
        <v>2666</v>
      </c>
      <c r="C3244" s="170" t="s">
        <v>24</v>
      </c>
      <c r="D3244" s="170" t="s">
        <v>34</v>
      </c>
      <c r="E3244" s="170">
        <v>4000</v>
      </c>
      <c r="F3244" s="170">
        <v>4</v>
      </c>
      <c r="G3244" s="171">
        <v>13</v>
      </c>
      <c r="H3244" s="170" t="s">
        <v>26</v>
      </c>
      <c r="I3244" s="171">
        <v>43.99</v>
      </c>
      <c r="J3244" s="169">
        <v>1</v>
      </c>
      <c r="K3244" s="154" cm="1">
        <f t="array" ref="K3244">ROUND(
IF(C3244="Beer",
SUM(LOOKUP(2,1/(SRP!$B$8:$B$10&lt;=E3244)/(SRP!$C$8:$C$10&gt;=E3244),SRP!$D$8:$D$10)*(G3244/100)*(E3244/1000)),
IF(C3244="Spirits",
SUM(LOOKUP(2,1/(SRP!$B$2:$B$7&lt;=E3244)/(SRP!$C$2:$C$7&gt;=E3244),SRP!$D$2:$D$7)*(G3244/100)*(E3244/1000)),
IF(AND(C3244="Wine",D3244="Fortified Wines"),
SUM(LOOKUP(2,1/(SRP!$B$26:$B$29&lt;=E3244)/(SRP!$C$26:$C$29&gt;=E3244),SRP!$D$26:$D$29)*(G3244/100)*(E3244/1000)),
IF(C3244="Wine",
SUM(LOOKUP(2,1/(SRP!$B$21:$B$25&lt;=E3244)/(SRP!$C$21:$C$25&gt;=E3244),SRP!$D$21:$D$25)*(G3244/100)*(E3244/1000)),
IF(AND(C3244="Ready to Drink",D3244="RTD-One Pour Cocktail&gt;7%&lt;=14.5"),
SUM(LOOKUP(2,1/(SRP!$B$16:$B$20&lt;=E3244)/(SRP!$C$16:$C$20&gt;=E3244),SRP!$D$16:$D$20)*(G3244/100)*(E3244/1000)),
IF(C3244="Ready to Drink",
SUM(LOOKUP(2,1/(SRP!$B$11:$B$15&lt;=E3244)/(SRP!$C$11:$C$15&gt;=E3244),SRP!$D$11:$D$15)*(G3244/100)*(E3244/1000)),
0)))))),2)</f>
        <v>33.81</v>
      </c>
      <c r="L3244" s="173" t="str">
        <f t="shared" si="50"/>
        <v>Wine4000</v>
      </c>
      <c r="M3244" s="154">
        <f>VLOOKUP(L3244,'Slope %'!C:D,2,0)</f>
        <v>0.05</v>
      </c>
    </row>
    <row r="3245" spans="1:13" x14ac:dyDescent="0.25">
      <c r="A3245" s="169">
        <v>46096</v>
      </c>
      <c r="B3245" s="170" t="s">
        <v>2667</v>
      </c>
      <c r="C3245" s="170" t="s">
        <v>24</v>
      </c>
      <c r="D3245" s="170" t="s">
        <v>68</v>
      </c>
      <c r="E3245" s="170">
        <v>4000</v>
      </c>
      <c r="F3245" s="170">
        <v>4</v>
      </c>
      <c r="G3245" s="171">
        <v>13</v>
      </c>
      <c r="H3245" s="170" t="s">
        <v>26</v>
      </c>
      <c r="I3245" s="171">
        <v>43.99</v>
      </c>
      <c r="J3245" s="169">
        <v>1</v>
      </c>
      <c r="K3245" s="154" cm="1">
        <f t="array" ref="K3245">ROUND(
IF(C3245="Beer",
SUM(LOOKUP(2,1/(SRP!$B$8:$B$10&lt;=E3245)/(SRP!$C$8:$C$10&gt;=E3245),SRP!$D$8:$D$10)*(G3245/100)*(E3245/1000)),
IF(C3245="Spirits",
SUM(LOOKUP(2,1/(SRP!$B$2:$B$7&lt;=E3245)/(SRP!$C$2:$C$7&gt;=E3245),SRP!$D$2:$D$7)*(G3245/100)*(E3245/1000)),
IF(AND(C3245="Wine",D3245="Fortified Wines"),
SUM(LOOKUP(2,1/(SRP!$B$26:$B$29&lt;=E3245)/(SRP!$C$26:$C$29&gt;=E3245),SRP!$D$26:$D$29)*(G3245/100)*(E3245/1000)),
IF(C3245="Wine",
SUM(LOOKUP(2,1/(SRP!$B$21:$B$25&lt;=E3245)/(SRP!$C$21:$C$25&gt;=E3245),SRP!$D$21:$D$25)*(G3245/100)*(E3245/1000)),
IF(AND(C3245="Ready to Drink",D3245="RTD-One Pour Cocktail&gt;7%&lt;=14.5"),
SUM(LOOKUP(2,1/(SRP!$B$16:$B$20&lt;=E3245)/(SRP!$C$16:$C$20&gt;=E3245),SRP!$D$16:$D$20)*(G3245/100)*(E3245/1000)),
IF(C3245="Ready to Drink",
SUM(LOOKUP(2,1/(SRP!$B$11:$B$15&lt;=E3245)/(SRP!$C$11:$C$15&gt;=E3245),SRP!$D$11:$D$15)*(G3245/100)*(E3245/1000)),
0)))))),2)</f>
        <v>33.81</v>
      </c>
      <c r="L3245" s="173" t="str">
        <f t="shared" si="50"/>
        <v>Wine4000</v>
      </c>
      <c r="M3245" s="154">
        <f>VLOOKUP(L3245,'Slope %'!C:D,2,0)</f>
        <v>0.05</v>
      </c>
    </row>
    <row r="3246" spans="1:13" x14ac:dyDescent="0.25">
      <c r="A3246" s="169">
        <v>46097</v>
      </c>
      <c r="B3246" s="170" t="s">
        <v>2668</v>
      </c>
      <c r="C3246" s="170" t="s">
        <v>24</v>
      </c>
      <c r="D3246" s="170" t="s">
        <v>34</v>
      </c>
      <c r="E3246" s="170">
        <v>4000</v>
      </c>
      <c r="F3246" s="170">
        <v>4</v>
      </c>
      <c r="G3246" s="171">
        <v>13</v>
      </c>
      <c r="H3246" s="170" t="s">
        <v>26</v>
      </c>
      <c r="I3246" s="171">
        <v>43.99</v>
      </c>
      <c r="J3246" s="169">
        <v>1</v>
      </c>
      <c r="K3246" s="154" cm="1">
        <f t="array" ref="K3246">ROUND(
IF(C3246="Beer",
SUM(LOOKUP(2,1/(SRP!$B$8:$B$10&lt;=E3246)/(SRP!$C$8:$C$10&gt;=E3246),SRP!$D$8:$D$10)*(G3246/100)*(E3246/1000)),
IF(C3246="Spirits",
SUM(LOOKUP(2,1/(SRP!$B$2:$B$7&lt;=E3246)/(SRP!$C$2:$C$7&gt;=E3246),SRP!$D$2:$D$7)*(G3246/100)*(E3246/1000)),
IF(AND(C3246="Wine",D3246="Fortified Wines"),
SUM(LOOKUP(2,1/(SRP!$B$26:$B$29&lt;=E3246)/(SRP!$C$26:$C$29&gt;=E3246),SRP!$D$26:$D$29)*(G3246/100)*(E3246/1000)),
IF(C3246="Wine",
SUM(LOOKUP(2,1/(SRP!$B$21:$B$25&lt;=E3246)/(SRP!$C$21:$C$25&gt;=E3246),SRP!$D$21:$D$25)*(G3246/100)*(E3246/1000)),
IF(AND(C3246="Ready to Drink",D3246="RTD-One Pour Cocktail&gt;7%&lt;=14.5"),
SUM(LOOKUP(2,1/(SRP!$B$16:$B$20&lt;=E3246)/(SRP!$C$16:$C$20&gt;=E3246),SRP!$D$16:$D$20)*(G3246/100)*(E3246/1000)),
IF(C3246="Ready to Drink",
SUM(LOOKUP(2,1/(SRP!$B$11:$B$15&lt;=E3246)/(SRP!$C$11:$C$15&gt;=E3246),SRP!$D$11:$D$15)*(G3246/100)*(E3246/1000)),
0)))))),2)</f>
        <v>33.81</v>
      </c>
      <c r="L3246" s="173" t="str">
        <f t="shared" si="50"/>
        <v>Wine4000</v>
      </c>
      <c r="M3246" s="154">
        <f>VLOOKUP(L3246,'Slope %'!C:D,2,0)</f>
        <v>0.05</v>
      </c>
    </row>
    <row r="3247" spans="1:13" x14ac:dyDescent="0.25">
      <c r="A3247" s="169">
        <v>46110</v>
      </c>
      <c r="B3247" s="170" t="s">
        <v>2669</v>
      </c>
      <c r="C3247" s="170" t="s">
        <v>15</v>
      </c>
      <c r="D3247" s="170" t="s">
        <v>2670</v>
      </c>
      <c r="E3247" s="170">
        <v>750</v>
      </c>
      <c r="F3247" s="170">
        <v>6</v>
      </c>
      <c r="G3247" s="171">
        <v>48.28</v>
      </c>
      <c r="H3247" s="170" t="s">
        <v>634</v>
      </c>
      <c r="I3247" s="171">
        <v>59.99</v>
      </c>
      <c r="J3247" s="169">
        <v>1</v>
      </c>
      <c r="K3247" s="154" cm="1">
        <f t="array" ref="K3247">ROUND(
IF(C3247="Beer",
SUM(LOOKUP(2,1/(SRP!$B$8:$B$10&lt;=E3247)/(SRP!$C$8:$C$10&gt;=E3247),SRP!$D$8:$D$10)*(G3247/100)*(E3247/1000)),
IF(C3247="Spirits",
SUM(LOOKUP(2,1/(SRP!$B$2:$B$7&lt;=E3247)/(SRP!$C$2:$C$7&gt;=E3247),SRP!$D$2:$D$7)*(G3247/100)*(E3247/1000)),
IF(AND(C3247="Wine",D3247="Fortified Wines"),
SUM(LOOKUP(2,1/(SRP!$B$26:$B$29&lt;=E3247)/(SRP!$C$26:$C$29&gt;=E3247),SRP!$D$26:$D$29)*(G3247/100)*(E3247/1000)),
IF(C3247="Wine",
SUM(LOOKUP(2,1/(SRP!$B$21:$B$25&lt;=E3247)/(SRP!$C$21:$C$25&gt;=E3247),SRP!$D$21:$D$25)*(G3247/100)*(E3247/1000)),
IF(AND(C3247="Ready to Drink",D3247="RTD-One Pour Cocktail&gt;7%&lt;=14.5"),
SUM(LOOKUP(2,1/(SRP!$B$16:$B$20&lt;=E3247)/(SRP!$C$16:$C$20&gt;=E3247),SRP!$D$16:$D$20)*(G3247/100)*(E3247/1000)),
IF(C3247="Ready to Drink",
SUM(LOOKUP(2,1/(SRP!$B$11:$B$15&lt;=E3247)/(SRP!$C$11:$C$15&gt;=E3247),SRP!$D$11:$D$15)*(G3247/100)*(E3247/1000)),
0)))))),2)</f>
        <v>28.27</v>
      </c>
      <c r="L3247" s="173" t="str">
        <f t="shared" si="50"/>
        <v>Spirits750</v>
      </c>
      <c r="M3247" s="154">
        <f>VLOOKUP(L3247,'Slope %'!C:D,2,0)</f>
        <v>7.0000000000000007E-2</v>
      </c>
    </row>
    <row r="3248" spans="1:13" x14ac:dyDescent="0.25">
      <c r="A3248" s="169">
        <v>46146</v>
      </c>
      <c r="B3248" s="170" t="s">
        <v>2671</v>
      </c>
      <c r="C3248" s="170" t="s">
        <v>263</v>
      </c>
      <c r="D3248" s="170" t="s">
        <v>909</v>
      </c>
      <c r="E3248" s="170">
        <v>50000</v>
      </c>
      <c r="F3248" s="170">
        <v>1</v>
      </c>
      <c r="G3248" s="171">
        <v>5</v>
      </c>
      <c r="H3248" s="170" t="s">
        <v>1391</v>
      </c>
      <c r="I3248" s="171">
        <v>298</v>
      </c>
      <c r="J3248" s="169">
        <v>1</v>
      </c>
      <c r="K3248" s="154" cm="1">
        <f t="array" ref="K3248">ROUND(
IF(C3248="Beer",
SUM(LOOKUP(2,1/(SRP!$B$8:$B$10&lt;=E3248)/(SRP!$C$8:$C$10&gt;=E3248),SRP!$D$8:$D$10)*(G3248/100)*(E3248/1000)),
IF(C3248="Spirits",
SUM(LOOKUP(2,1/(SRP!$B$2:$B$7&lt;=E3248)/(SRP!$C$2:$C$7&gt;=E3248),SRP!$D$2:$D$7)*(G3248/100)*(E3248/1000)),
IF(AND(C3248="Wine",D3248="Fortified Wines"),
SUM(LOOKUP(2,1/(SRP!$B$26:$B$29&lt;=E3248)/(SRP!$C$26:$C$29&gt;=E3248),SRP!$D$26:$D$29)*(G3248/100)*(E3248/1000)),
IF(C3248="Wine",
SUM(LOOKUP(2,1/(SRP!$B$21:$B$25&lt;=E3248)/(SRP!$C$21:$C$25&gt;=E3248),SRP!$D$21:$D$25)*(G3248/100)*(E3248/1000)),
IF(AND(C3248="Ready to Drink",D3248="RTD-One Pour Cocktail&gt;7%&lt;=14.5"),
SUM(LOOKUP(2,1/(SRP!$B$16:$B$20&lt;=E3248)/(SRP!$C$16:$C$20&gt;=E3248),SRP!$D$16:$D$20)*(G3248/100)*(E3248/1000)),
IF(C3248="Ready to Drink",
SUM(LOOKUP(2,1/(SRP!$B$11:$B$15&lt;=E3248)/(SRP!$C$11:$C$15&gt;=E3248),SRP!$D$11:$D$15)*(G3248/100)*(E3248/1000)),
0)))))),2)</f>
        <v>195.18</v>
      </c>
      <c r="L3248" s="173" t="str">
        <f t="shared" si="50"/>
        <v>Ready to Drink50000</v>
      </c>
      <c r="M3248" s="154" t="e">
        <f>VLOOKUP(L3248,'Slope %'!C:D,2,0)</f>
        <v>#N/A</v>
      </c>
    </row>
    <row r="3249" spans="1:13" x14ac:dyDescent="0.25">
      <c r="A3249" s="169">
        <v>46146</v>
      </c>
      <c r="B3249" s="170" t="s">
        <v>2671</v>
      </c>
      <c r="C3249" s="170" t="s">
        <v>263</v>
      </c>
      <c r="D3249" s="170" t="s">
        <v>909</v>
      </c>
      <c r="E3249" s="170">
        <v>50000</v>
      </c>
      <c r="F3249" s="170">
        <v>1</v>
      </c>
      <c r="G3249" s="171">
        <v>5</v>
      </c>
      <c r="H3249" s="170" t="s">
        <v>1391</v>
      </c>
      <c r="I3249" s="171">
        <v>298</v>
      </c>
      <c r="J3249" s="169">
        <v>1</v>
      </c>
      <c r="K3249" s="154" cm="1">
        <f t="array" ref="K3249">ROUND(
IF(C3249="Beer",
SUM(LOOKUP(2,1/(SRP!$B$8:$B$10&lt;=E3249)/(SRP!$C$8:$C$10&gt;=E3249),SRP!$D$8:$D$10)*(G3249/100)*(E3249/1000)),
IF(C3249="Spirits",
SUM(LOOKUP(2,1/(SRP!$B$2:$B$7&lt;=E3249)/(SRP!$C$2:$C$7&gt;=E3249),SRP!$D$2:$D$7)*(G3249/100)*(E3249/1000)),
IF(AND(C3249="Wine",D3249="Fortified Wines"),
SUM(LOOKUP(2,1/(SRP!$B$26:$B$29&lt;=E3249)/(SRP!$C$26:$C$29&gt;=E3249),SRP!$D$26:$D$29)*(G3249/100)*(E3249/1000)),
IF(C3249="Wine",
SUM(LOOKUP(2,1/(SRP!$B$21:$B$25&lt;=E3249)/(SRP!$C$21:$C$25&gt;=E3249),SRP!$D$21:$D$25)*(G3249/100)*(E3249/1000)),
IF(AND(C3249="Ready to Drink",D3249="RTD-One Pour Cocktail&gt;7%&lt;=14.5"),
SUM(LOOKUP(2,1/(SRP!$B$16:$B$20&lt;=E3249)/(SRP!$C$16:$C$20&gt;=E3249),SRP!$D$16:$D$20)*(G3249/100)*(E3249/1000)),
IF(C3249="Ready to Drink",
SUM(LOOKUP(2,1/(SRP!$B$11:$B$15&lt;=E3249)/(SRP!$C$11:$C$15&gt;=E3249),SRP!$D$11:$D$15)*(G3249/100)*(E3249/1000)),
0)))))),2)</f>
        <v>195.18</v>
      </c>
      <c r="L3249" s="173" t="str">
        <f t="shared" si="50"/>
        <v>Ready to Drink50000</v>
      </c>
      <c r="M3249" s="154" t="e">
        <f>VLOOKUP(L3249,'Slope %'!C:D,2,0)</f>
        <v>#N/A</v>
      </c>
    </row>
    <row r="3250" spans="1:13" x14ac:dyDescent="0.25">
      <c r="A3250" s="169">
        <v>46176</v>
      </c>
      <c r="B3250" s="170" t="s">
        <v>2672</v>
      </c>
      <c r="C3250" s="170" t="s">
        <v>15</v>
      </c>
      <c r="D3250" s="170" t="s">
        <v>252</v>
      </c>
      <c r="E3250" s="170">
        <v>750</v>
      </c>
      <c r="F3250" s="170">
        <v>12</v>
      </c>
      <c r="G3250" s="171">
        <v>40</v>
      </c>
      <c r="H3250" s="170" t="s">
        <v>1173</v>
      </c>
      <c r="I3250" s="171">
        <v>35.99</v>
      </c>
      <c r="J3250" s="169">
        <v>1</v>
      </c>
      <c r="K3250" s="154" cm="1">
        <f t="array" ref="K3250">ROUND(
IF(C3250="Beer",
SUM(LOOKUP(2,1/(SRP!$B$8:$B$10&lt;=E3250)/(SRP!$C$8:$C$10&gt;=E3250),SRP!$D$8:$D$10)*(G3250/100)*(E3250/1000)),
IF(C3250="Spirits",
SUM(LOOKUP(2,1/(SRP!$B$2:$B$7&lt;=E3250)/(SRP!$C$2:$C$7&gt;=E3250),SRP!$D$2:$D$7)*(G3250/100)*(E3250/1000)),
IF(AND(C3250="Wine",D3250="Fortified Wines"),
SUM(LOOKUP(2,1/(SRP!$B$26:$B$29&lt;=E3250)/(SRP!$C$26:$C$29&gt;=E3250),SRP!$D$26:$D$29)*(G3250/100)*(E3250/1000)),
IF(C3250="Wine",
SUM(LOOKUP(2,1/(SRP!$B$21:$B$25&lt;=E3250)/(SRP!$C$21:$C$25&gt;=E3250),SRP!$D$21:$D$25)*(G3250/100)*(E3250/1000)),
IF(AND(C3250="Ready to Drink",D3250="RTD-One Pour Cocktail&gt;7%&lt;=14.5"),
SUM(LOOKUP(2,1/(SRP!$B$16:$B$20&lt;=E3250)/(SRP!$C$16:$C$20&gt;=E3250),SRP!$D$16:$D$20)*(G3250/100)*(E3250/1000)),
IF(C3250="Ready to Drink",
SUM(LOOKUP(2,1/(SRP!$B$11:$B$15&lt;=E3250)/(SRP!$C$11:$C$15&gt;=E3250),SRP!$D$11:$D$15)*(G3250/100)*(E3250/1000)),
0)))))),2)</f>
        <v>23.42</v>
      </c>
      <c r="L3250" s="173" t="str">
        <f t="shared" si="50"/>
        <v>Spirits750</v>
      </c>
      <c r="M3250" s="154">
        <f>VLOOKUP(L3250,'Slope %'!C:D,2,0)</f>
        <v>7.0000000000000007E-2</v>
      </c>
    </row>
    <row r="3251" spans="1:13" x14ac:dyDescent="0.25">
      <c r="A3251" s="169">
        <v>46178</v>
      </c>
      <c r="B3251" s="170" t="s">
        <v>2673</v>
      </c>
      <c r="C3251" s="170" t="s">
        <v>15</v>
      </c>
      <c r="D3251" s="170" t="s">
        <v>51</v>
      </c>
      <c r="E3251" s="170">
        <v>1140</v>
      </c>
      <c r="F3251" s="170">
        <v>12</v>
      </c>
      <c r="G3251" s="171">
        <v>40</v>
      </c>
      <c r="H3251" s="170" t="s">
        <v>1561</v>
      </c>
      <c r="I3251" s="171">
        <v>39.99</v>
      </c>
      <c r="J3251" s="169">
        <v>1</v>
      </c>
      <c r="K3251" s="154" cm="1">
        <f t="array" ref="K3251">ROUND(
IF(C3251="Beer",
SUM(LOOKUP(2,1/(SRP!$B$8:$B$10&lt;=E3251)/(SRP!$C$8:$C$10&gt;=E3251),SRP!$D$8:$D$10)*(G3251/100)*(E3251/1000)),
IF(C3251="Spirits",
SUM(LOOKUP(2,1/(SRP!$B$2:$B$7&lt;=E3251)/(SRP!$C$2:$C$7&gt;=E3251),SRP!$D$2:$D$7)*(G3251/100)*(E3251/1000)),
IF(AND(C3251="Wine",D3251="Fortified Wines"),
SUM(LOOKUP(2,1/(SRP!$B$26:$B$29&lt;=E3251)/(SRP!$C$26:$C$29&gt;=E3251),SRP!$D$26:$D$29)*(G3251/100)*(E3251/1000)),
IF(C3251="Wine",
SUM(LOOKUP(2,1/(SRP!$B$21:$B$25&lt;=E3251)/(SRP!$C$21:$C$25&gt;=E3251),SRP!$D$21:$D$25)*(G3251/100)*(E3251/1000)),
IF(AND(C3251="Ready to Drink",D3251="RTD-One Pour Cocktail&gt;7%&lt;=14.5"),
SUM(LOOKUP(2,1/(SRP!$B$16:$B$20&lt;=E3251)/(SRP!$C$16:$C$20&gt;=E3251),SRP!$D$16:$D$20)*(G3251/100)*(E3251/1000)),
IF(C3251="Ready to Drink",
SUM(LOOKUP(2,1/(SRP!$B$11:$B$15&lt;=E3251)/(SRP!$C$11:$C$15&gt;=E3251),SRP!$D$11:$D$15)*(G3251/100)*(E3251/1000)),
0)))))),2)</f>
        <v>35.6</v>
      </c>
      <c r="L3251" s="173" t="str">
        <f t="shared" si="50"/>
        <v>Spirits1140</v>
      </c>
      <c r="M3251" s="154">
        <f>VLOOKUP(L3251,'Slope %'!C:D,2,0)</f>
        <v>0.05</v>
      </c>
    </row>
    <row r="3252" spans="1:13" x14ac:dyDescent="0.25">
      <c r="A3252" s="169">
        <v>46181</v>
      </c>
      <c r="B3252" s="170" t="s">
        <v>2674</v>
      </c>
      <c r="C3252" s="170" t="s">
        <v>263</v>
      </c>
      <c r="D3252" s="170" t="s">
        <v>935</v>
      </c>
      <c r="E3252" s="170">
        <v>355</v>
      </c>
      <c r="F3252" s="170">
        <v>24</v>
      </c>
      <c r="G3252" s="171">
        <v>5</v>
      </c>
      <c r="H3252" s="170" t="s">
        <v>1615</v>
      </c>
      <c r="I3252" s="171">
        <v>3.98</v>
      </c>
      <c r="J3252" s="169">
        <v>1</v>
      </c>
      <c r="K3252" s="154" cm="1">
        <f t="array" ref="K3252">ROUND(
IF(C3252="Beer",
SUM(LOOKUP(2,1/(SRP!$B$8:$B$10&lt;=E3252)/(SRP!$C$8:$C$10&gt;=E3252),SRP!$D$8:$D$10)*(G3252/100)*(E3252/1000)),
IF(C3252="Spirits",
SUM(LOOKUP(2,1/(SRP!$B$2:$B$7&lt;=E3252)/(SRP!$C$2:$C$7&gt;=E3252),SRP!$D$2:$D$7)*(G3252/100)*(E3252/1000)),
IF(AND(C3252="Wine",D3252="Fortified Wines"),
SUM(LOOKUP(2,1/(SRP!$B$26:$B$29&lt;=E3252)/(SRP!$C$26:$C$29&gt;=E3252),SRP!$D$26:$D$29)*(G3252/100)*(E3252/1000)),
IF(C3252="Wine",
SUM(LOOKUP(2,1/(SRP!$B$21:$B$25&lt;=E3252)/(SRP!$C$21:$C$25&gt;=E3252),SRP!$D$21:$D$25)*(G3252/100)*(E3252/1000)),
IF(AND(C3252="Ready to Drink",D3252="RTD-One Pour Cocktail&gt;7%&lt;=14.5"),
SUM(LOOKUP(2,1/(SRP!$B$16:$B$20&lt;=E3252)/(SRP!$C$16:$C$20&gt;=E3252),SRP!$D$16:$D$20)*(G3252/100)*(E3252/1000)),
IF(C3252="Ready to Drink",
SUM(LOOKUP(2,1/(SRP!$B$11:$B$15&lt;=E3252)/(SRP!$C$11:$C$15&gt;=E3252),SRP!$D$11:$D$15)*(G3252/100)*(E3252/1000)),
0)))))),2)</f>
        <v>1.57</v>
      </c>
      <c r="L3252" s="173" t="str">
        <f t="shared" si="50"/>
        <v>Ready to Drink355</v>
      </c>
      <c r="M3252" s="154">
        <f>VLOOKUP(L3252,'Slope %'!C:D,2,0)</f>
        <v>0.12</v>
      </c>
    </row>
    <row r="3253" spans="1:13" x14ac:dyDescent="0.25">
      <c r="A3253" s="169">
        <v>46181</v>
      </c>
      <c r="B3253" s="170" t="s">
        <v>2674</v>
      </c>
      <c r="C3253" s="170" t="s">
        <v>263</v>
      </c>
      <c r="D3253" s="170" t="s">
        <v>935</v>
      </c>
      <c r="E3253" s="170">
        <v>355</v>
      </c>
      <c r="F3253" s="170">
        <v>24</v>
      </c>
      <c r="G3253" s="171">
        <v>5</v>
      </c>
      <c r="H3253" s="170" t="s">
        <v>1615</v>
      </c>
      <c r="I3253" s="171">
        <v>3.98</v>
      </c>
      <c r="J3253" s="169">
        <v>1</v>
      </c>
      <c r="K3253" s="154" cm="1">
        <f t="array" ref="K3253">ROUND(
IF(C3253="Beer",
SUM(LOOKUP(2,1/(SRP!$B$8:$B$10&lt;=E3253)/(SRP!$C$8:$C$10&gt;=E3253),SRP!$D$8:$D$10)*(G3253/100)*(E3253/1000)),
IF(C3253="Spirits",
SUM(LOOKUP(2,1/(SRP!$B$2:$B$7&lt;=E3253)/(SRP!$C$2:$C$7&gt;=E3253),SRP!$D$2:$D$7)*(G3253/100)*(E3253/1000)),
IF(AND(C3253="Wine",D3253="Fortified Wines"),
SUM(LOOKUP(2,1/(SRP!$B$26:$B$29&lt;=E3253)/(SRP!$C$26:$C$29&gt;=E3253),SRP!$D$26:$D$29)*(G3253/100)*(E3253/1000)),
IF(C3253="Wine",
SUM(LOOKUP(2,1/(SRP!$B$21:$B$25&lt;=E3253)/(SRP!$C$21:$C$25&gt;=E3253),SRP!$D$21:$D$25)*(G3253/100)*(E3253/1000)),
IF(AND(C3253="Ready to Drink",D3253="RTD-One Pour Cocktail&gt;7%&lt;=14.5"),
SUM(LOOKUP(2,1/(SRP!$B$16:$B$20&lt;=E3253)/(SRP!$C$16:$C$20&gt;=E3253),SRP!$D$16:$D$20)*(G3253/100)*(E3253/1000)),
IF(C3253="Ready to Drink",
SUM(LOOKUP(2,1/(SRP!$B$11:$B$15&lt;=E3253)/(SRP!$C$11:$C$15&gt;=E3253),SRP!$D$11:$D$15)*(G3253/100)*(E3253/1000)),
0)))))),2)</f>
        <v>1.57</v>
      </c>
      <c r="L3253" s="173" t="str">
        <f t="shared" si="50"/>
        <v>Ready to Drink355</v>
      </c>
      <c r="M3253" s="154">
        <f>VLOOKUP(L3253,'Slope %'!C:D,2,0)</f>
        <v>0.12</v>
      </c>
    </row>
    <row r="3254" spans="1:13" x14ac:dyDescent="0.25">
      <c r="A3254" s="169">
        <v>46183</v>
      </c>
      <c r="B3254" s="170" t="s">
        <v>2675</v>
      </c>
      <c r="C3254" s="170" t="s">
        <v>15</v>
      </c>
      <c r="D3254" s="170" t="s">
        <v>239</v>
      </c>
      <c r="E3254" s="170">
        <v>750</v>
      </c>
      <c r="F3254" s="170">
        <v>6</v>
      </c>
      <c r="G3254" s="171">
        <v>45</v>
      </c>
      <c r="H3254" s="170" t="s">
        <v>634</v>
      </c>
      <c r="I3254" s="171">
        <v>79.989999999999995</v>
      </c>
      <c r="J3254" s="169">
        <v>1</v>
      </c>
      <c r="K3254" s="154" cm="1">
        <f t="array" ref="K3254">ROUND(
IF(C3254="Beer",
SUM(LOOKUP(2,1/(SRP!$B$8:$B$10&lt;=E3254)/(SRP!$C$8:$C$10&gt;=E3254),SRP!$D$8:$D$10)*(G3254/100)*(E3254/1000)),
IF(C3254="Spirits",
SUM(LOOKUP(2,1/(SRP!$B$2:$B$7&lt;=E3254)/(SRP!$C$2:$C$7&gt;=E3254),SRP!$D$2:$D$7)*(G3254/100)*(E3254/1000)),
IF(AND(C3254="Wine",D3254="Fortified Wines"),
SUM(LOOKUP(2,1/(SRP!$B$26:$B$29&lt;=E3254)/(SRP!$C$26:$C$29&gt;=E3254),SRP!$D$26:$D$29)*(G3254/100)*(E3254/1000)),
IF(C3254="Wine",
SUM(LOOKUP(2,1/(SRP!$B$21:$B$25&lt;=E3254)/(SRP!$C$21:$C$25&gt;=E3254),SRP!$D$21:$D$25)*(G3254/100)*(E3254/1000)),
IF(AND(C3254="Ready to Drink",D3254="RTD-One Pour Cocktail&gt;7%&lt;=14.5"),
SUM(LOOKUP(2,1/(SRP!$B$16:$B$20&lt;=E3254)/(SRP!$C$16:$C$20&gt;=E3254),SRP!$D$16:$D$20)*(G3254/100)*(E3254/1000)),
IF(C3254="Ready to Drink",
SUM(LOOKUP(2,1/(SRP!$B$11:$B$15&lt;=E3254)/(SRP!$C$11:$C$15&gt;=E3254),SRP!$D$11:$D$15)*(G3254/100)*(E3254/1000)),
0)))))),2)</f>
        <v>26.35</v>
      </c>
      <c r="L3254" s="173" t="str">
        <f t="shared" si="50"/>
        <v>Spirits750</v>
      </c>
      <c r="M3254" s="154">
        <f>VLOOKUP(L3254,'Slope %'!C:D,2,0)</f>
        <v>7.0000000000000007E-2</v>
      </c>
    </row>
    <row r="3255" spans="1:13" x14ac:dyDescent="0.25">
      <c r="A3255" s="169">
        <v>46186</v>
      </c>
      <c r="B3255" s="170" t="s">
        <v>2676</v>
      </c>
      <c r="C3255" s="170" t="s">
        <v>263</v>
      </c>
      <c r="D3255" s="170" t="s">
        <v>909</v>
      </c>
      <c r="E3255" s="170">
        <v>750</v>
      </c>
      <c r="F3255" s="170">
        <v>12</v>
      </c>
      <c r="G3255" s="171">
        <v>6.8</v>
      </c>
      <c r="H3255" s="170" t="s">
        <v>1615</v>
      </c>
      <c r="I3255" s="171">
        <v>24.5</v>
      </c>
      <c r="J3255" s="169">
        <v>1</v>
      </c>
      <c r="K3255" s="154" cm="1">
        <f t="array" ref="K3255">ROUND(
IF(C3255="Beer",
SUM(LOOKUP(2,1/(SRP!$B$8:$B$10&lt;=E3255)/(SRP!$C$8:$C$10&gt;=E3255),SRP!$D$8:$D$10)*(G3255/100)*(E3255/1000)),
IF(C3255="Spirits",
SUM(LOOKUP(2,1/(SRP!$B$2:$B$7&lt;=E3255)/(SRP!$C$2:$C$7&gt;=E3255),SRP!$D$2:$D$7)*(G3255/100)*(E3255/1000)),
IF(AND(C3255="Wine",D3255="Fortified Wines"),
SUM(LOOKUP(2,1/(SRP!$B$26:$B$29&lt;=E3255)/(SRP!$C$26:$C$29&gt;=E3255),SRP!$D$26:$D$29)*(G3255/100)*(E3255/1000)),
IF(C3255="Wine",
SUM(LOOKUP(2,1/(SRP!$B$21:$B$25&lt;=E3255)/(SRP!$C$21:$C$25&gt;=E3255),SRP!$D$21:$D$25)*(G3255/100)*(E3255/1000)),
IF(AND(C3255="Ready to Drink",D3255="RTD-One Pour Cocktail&gt;7%&lt;=14.5"),
SUM(LOOKUP(2,1/(SRP!$B$16:$B$20&lt;=E3255)/(SRP!$C$16:$C$20&gt;=E3255),SRP!$D$16:$D$20)*(G3255/100)*(E3255/1000)),
IF(C3255="Ready to Drink",
SUM(LOOKUP(2,1/(SRP!$B$11:$B$15&lt;=E3255)/(SRP!$C$11:$C$15&gt;=E3255),SRP!$D$11:$D$15)*(G3255/100)*(E3255/1000)),
0)))))),2)</f>
        <v>3.98</v>
      </c>
      <c r="L3255" s="173" t="str">
        <f t="shared" si="50"/>
        <v>Ready to Drink750</v>
      </c>
      <c r="M3255" s="154">
        <f>VLOOKUP(L3255,'Slope %'!C:D,2,0)</f>
        <v>0.12</v>
      </c>
    </row>
    <row r="3256" spans="1:13" x14ac:dyDescent="0.25">
      <c r="A3256" s="169">
        <v>46186</v>
      </c>
      <c r="B3256" s="170" t="s">
        <v>2676</v>
      </c>
      <c r="C3256" s="170" t="s">
        <v>263</v>
      </c>
      <c r="D3256" s="170" t="s">
        <v>909</v>
      </c>
      <c r="E3256" s="170">
        <v>750</v>
      </c>
      <c r="F3256" s="170">
        <v>12</v>
      </c>
      <c r="G3256" s="171">
        <v>6.8</v>
      </c>
      <c r="H3256" s="170" t="s">
        <v>1615</v>
      </c>
      <c r="I3256" s="171">
        <v>24.5</v>
      </c>
      <c r="J3256" s="169">
        <v>1</v>
      </c>
      <c r="K3256" s="154" cm="1">
        <f t="array" ref="K3256">ROUND(
IF(C3256="Beer",
SUM(LOOKUP(2,1/(SRP!$B$8:$B$10&lt;=E3256)/(SRP!$C$8:$C$10&gt;=E3256),SRP!$D$8:$D$10)*(G3256/100)*(E3256/1000)),
IF(C3256="Spirits",
SUM(LOOKUP(2,1/(SRP!$B$2:$B$7&lt;=E3256)/(SRP!$C$2:$C$7&gt;=E3256),SRP!$D$2:$D$7)*(G3256/100)*(E3256/1000)),
IF(AND(C3256="Wine",D3256="Fortified Wines"),
SUM(LOOKUP(2,1/(SRP!$B$26:$B$29&lt;=E3256)/(SRP!$C$26:$C$29&gt;=E3256),SRP!$D$26:$D$29)*(G3256/100)*(E3256/1000)),
IF(C3256="Wine",
SUM(LOOKUP(2,1/(SRP!$B$21:$B$25&lt;=E3256)/(SRP!$C$21:$C$25&gt;=E3256),SRP!$D$21:$D$25)*(G3256/100)*(E3256/1000)),
IF(AND(C3256="Ready to Drink",D3256="RTD-One Pour Cocktail&gt;7%&lt;=14.5"),
SUM(LOOKUP(2,1/(SRP!$B$16:$B$20&lt;=E3256)/(SRP!$C$16:$C$20&gt;=E3256),SRP!$D$16:$D$20)*(G3256/100)*(E3256/1000)),
IF(C3256="Ready to Drink",
SUM(LOOKUP(2,1/(SRP!$B$11:$B$15&lt;=E3256)/(SRP!$C$11:$C$15&gt;=E3256),SRP!$D$11:$D$15)*(G3256/100)*(E3256/1000)),
0)))))),2)</f>
        <v>3.98</v>
      </c>
      <c r="L3256" s="173" t="str">
        <f t="shared" si="50"/>
        <v>Ready to Drink750</v>
      </c>
      <c r="M3256" s="154">
        <f>VLOOKUP(L3256,'Slope %'!C:D,2,0)</f>
        <v>0.12</v>
      </c>
    </row>
    <row r="3257" spans="1:13" x14ac:dyDescent="0.25">
      <c r="A3257" s="169">
        <v>46191</v>
      </c>
      <c r="B3257" s="170" t="s">
        <v>2677</v>
      </c>
      <c r="C3257" s="170" t="s">
        <v>24</v>
      </c>
      <c r="D3257" s="170" t="s">
        <v>68</v>
      </c>
      <c r="E3257" s="170">
        <v>750</v>
      </c>
      <c r="F3257" s="170">
        <v>12</v>
      </c>
      <c r="G3257" s="171">
        <v>14.4</v>
      </c>
      <c r="H3257" s="170" t="s">
        <v>600</v>
      </c>
      <c r="I3257" s="171">
        <v>109.99</v>
      </c>
      <c r="J3257" s="169">
        <v>1</v>
      </c>
      <c r="K3257" s="154" cm="1">
        <f t="array" ref="K3257">ROUND(
IF(C3257="Beer",
SUM(LOOKUP(2,1/(SRP!$B$8:$B$10&lt;=E3257)/(SRP!$C$8:$C$10&gt;=E3257),SRP!$D$8:$D$10)*(G3257/100)*(E3257/1000)),
IF(C3257="Spirits",
SUM(LOOKUP(2,1/(SRP!$B$2:$B$7&lt;=E3257)/(SRP!$C$2:$C$7&gt;=E3257),SRP!$D$2:$D$7)*(G3257/100)*(E3257/1000)),
IF(AND(C3257="Wine",D3257="Fortified Wines"),
SUM(LOOKUP(2,1/(SRP!$B$26:$B$29&lt;=E3257)/(SRP!$C$26:$C$29&gt;=E3257),SRP!$D$26:$D$29)*(G3257/100)*(E3257/1000)),
IF(C3257="Wine",
SUM(LOOKUP(2,1/(SRP!$B$21:$B$25&lt;=E3257)/(SRP!$C$21:$C$25&gt;=E3257),SRP!$D$21:$D$25)*(G3257/100)*(E3257/1000)),
IF(AND(C3257="Ready to Drink",D3257="RTD-One Pour Cocktail&gt;7%&lt;=14.5"),
SUM(LOOKUP(2,1/(SRP!$B$16:$B$20&lt;=E3257)/(SRP!$C$16:$C$20&gt;=E3257),SRP!$D$16:$D$20)*(G3257/100)*(E3257/1000)),
IF(C3257="Ready to Drink",
SUM(LOOKUP(2,1/(SRP!$B$11:$B$15&lt;=E3257)/(SRP!$C$11:$C$15&gt;=E3257),SRP!$D$11:$D$15)*(G3257/100)*(E3257/1000)),
0)))))),2)</f>
        <v>8.43</v>
      </c>
      <c r="L3257" s="173" t="str">
        <f t="shared" si="50"/>
        <v>Wine750</v>
      </c>
      <c r="M3257" s="154">
        <f>VLOOKUP(L3257,'Slope %'!C:D,2,0)</f>
        <v>0.1</v>
      </c>
    </row>
    <row r="3258" spans="1:13" x14ac:dyDescent="0.25">
      <c r="A3258" s="169">
        <v>46192</v>
      </c>
      <c r="B3258" s="170" t="s">
        <v>2678</v>
      </c>
      <c r="C3258" s="170" t="s">
        <v>24</v>
      </c>
      <c r="D3258" s="170" t="s">
        <v>34</v>
      </c>
      <c r="E3258" s="170">
        <v>750</v>
      </c>
      <c r="F3258" s="170">
        <v>12</v>
      </c>
      <c r="G3258" s="171">
        <v>15</v>
      </c>
      <c r="H3258" s="170" t="s">
        <v>600</v>
      </c>
      <c r="I3258" s="171">
        <v>49.99</v>
      </c>
      <c r="J3258" s="169">
        <v>1</v>
      </c>
      <c r="K3258" s="154" cm="1">
        <f t="array" ref="K3258">ROUND(
IF(C3258="Beer",
SUM(LOOKUP(2,1/(SRP!$B$8:$B$10&lt;=E3258)/(SRP!$C$8:$C$10&gt;=E3258),SRP!$D$8:$D$10)*(G3258/100)*(E3258/1000)),
IF(C3258="Spirits",
SUM(LOOKUP(2,1/(SRP!$B$2:$B$7&lt;=E3258)/(SRP!$C$2:$C$7&gt;=E3258),SRP!$D$2:$D$7)*(G3258/100)*(E3258/1000)),
IF(AND(C3258="Wine",D3258="Fortified Wines"),
SUM(LOOKUP(2,1/(SRP!$B$26:$B$29&lt;=E3258)/(SRP!$C$26:$C$29&gt;=E3258),SRP!$D$26:$D$29)*(G3258/100)*(E3258/1000)),
IF(C3258="Wine",
SUM(LOOKUP(2,1/(SRP!$B$21:$B$25&lt;=E3258)/(SRP!$C$21:$C$25&gt;=E3258),SRP!$D$21:$D$25)*(G3258/100)*(E3258/1000)),
IF(AND(C3258="Ready to Drink",D3258="RTD-One Pour Cocktail&gt;7%&lt;=14.5"),
SUM(LOOKUP(2,1/(SRP!$B$16:$B$20&lt;=E3258)/(SRP!$C$16:$C$20&gt;=E3258),SRP!$D$16:$D$20)*(G3258/100)*(E3258/1000)),
IF(C3258="Ready to Drink",
SUM(LOOKUP(2,1/(SRP!$B$11:$B$15&lt;=E3258)/(SRP!$C$11:$C$15&gt;=E3258),SRP!$D$11:$D$15)*(G3258/100)*(E3258/1000)),
0)))))),2)</f>
        <v>8.7799999999999994</v>
      </c>
      <c r="L3258" s="173" t="str">
        <f t="shared" si="50"/>
        <v>Wine750</v>
      </c>
      <c r="M3258" s="154">
        <f>VLOOKUP(L3258,'Slope %'!C:D,2,0)</f>
        <v>0.1</v>
      </c>
    </row>
    <row r="3259" spans="1:13" x14ac:dyDescent="0.25">
      <c r="A3259" s="169">
        <v>46197</v>
      </c>
      <c r="B3259" s="170" t="s">
        <v>2679</v>
      </c>
      <c r="C3259" s="170" t="s">
        <v>11</v>
      </c>
      <c r="D3259" s="170" t="s">
        <v>303</v>
      </c>
      <c r="E3259" s="170">
        <v>473</v>
      </c>
      <c r="F3259" s="170">
        <v>24</v>
      </c>
      <c r="G3259" s="171">
        <v>8</v>
      </c>
      <c r="H3259" s="170" t="s">
        <v>1556</v>
      </c>
      <c r="I3259" s="171">
        <v>5.39</v>
      </c>
      <c r="J3259" s="169">
        <v>1</v>
      </c>
      <c r="K3259" s="154" cm="1">
        <f t="array" ref="K3259">ROUND(
IF(C3259="Beer",
SUM(LOOKUP(2,1/(SRP!$B$8:$B$10&lt;=E3259)/(SRP!$C$8:$C$10&gt;=E3259),SRP!$D$8:$D$10)*(G3259/100)*(E3259/1000)),
IF(C3259="Spirits",
SUM(LOOKUP(2,1/(SRP!$B$2:$B$7&lt;=E3259)/(SRP!$C$2:$C$7&gt;=E3259),SRP!$D$2:$D$7)*(G3259/100)*(E3259/1000)),
IF(AND(C3259="Wine",D3259="Fortified Wines"),
SUM(LOOKUP(2,1/(SRP!$B$26:$B$29&lt;=E3259)/(SRP!$C$26:$C$29&gt;=E3259),SRP!$D$26:$D$29)*(G3259/100)*(E3259/1000)),
IF(C3259="Wine",
SUM(LOOKUP(2,1/(SRP!$B$21:$B$25&lt;=E3259)/(SRP!$C$21:$C$25&gt;=E3259),SRP!$D$21:$D$25)*(G3259/100)*(E3259/1000)),
IF(AND(C3259="Ready to Drink",D3259="RTD-One Pour Cocktail&gt;7%&lt;=14.5"),
SUM(LOOKUP(2,1/(SRP!$B$16:$B$20&lt;=E3259)/(SRP!$C$16:$C$20&gt;=E3259),SRP!$D$16:$D$20)*(G3259/100)*(E3259/1000)),
IF(C3259="Ready to Drink",
SUM(LOOKUP(2,1/(SRP!$B$11:$B$15&lt;=E3259)/(SRP!$C$11:$C$15&gt;=E3259),SRP!$D$11:$D$15)*(G3259/100)*(E3259/1000)),
0)))))),2)</f>
        <v>2.95</v>
      </c>
      <c r="L3259" s="173" t="str">
        <f t="shared" si="50"/>
        <v>Beer473</v>
      </c>
      <c r="M3259" s="154">
        <f>VLOOKUP(L3259,'Slope %'!C:D,2,0)</f>
        <v>0.12</v>
      </c>
    </row>
    <row r="3260" spans="1:13" x14ac:dyDescent="0.25">
      <c r="A3260" s="169">
        <v>46197</v>
      </c>
      <c r="B3260" s="170" t="s">
        <v>2679</v>
      </c>
      <c r="C3260" s="170" t="s">
        <v>11</v>
      </c>
      <c r="D3260" s="170" t="s">
        <v>303</v>
      </c>
      <c r="E3260" s="170">
        <v>473</v>
      </c>
      <c r="F3260" s="170">
        <v>24</v>
      </c>
      <c r="G3260" s="171">
        <v>8</v>
      </c>
      <c r="H3260" s="170" t="s">
        <v>1556</v>
      </c>
      <c r="I3260" s="171">
        <v>5.39</v>
      </c>
      <c r="J3260" s="169">
        <v>1</v>
      </c>
      <c r="K3260" s="154" cm="1">
        <f t="array" ref="K3260">ROUND(
IF(C3260="Beer",
SUM(LOOKUP(2,1/(SRP!$B$8:$B$10&lt;=E3260)/(SRP!$C$8:$C$10&gt;=E3260),SRP!$D$8:$D$10)*(G3260/100)*(E3260/1000)),
IF(C3260="Spirits",
SUM(LOOKUP(2,1/(SRP!$B$2:$B$7&lt;=E3260)/(SRP!$C$2:$C$7&gt;=E3260),SRP!$D$2:$D$7)*(G3260/100)*(E3260/1000)),
IF(AND(C3260="Wine",D3260="Fortified Wines"),
SUM(LOOKUP(2,1/(SRP!$B$26:$B$29&lt;=E3260)/(SRP!$C$26:$C$29&gt;=E3260),SRP!$D$26:$D$29)*(G3260/100)*(E3260/1000)),
IF(C3260="Wine",
SUM(LOOKUP(2,1/(SRP!$B$21:$B$25&lt;=E3260)/(SRP!$C$21:$C$25&gt;=E3260),SRP!$D$21:$D$25)*(G3260/100)*(E3260/1000)),
IF(AND(C3260="Ready to Drink",D3260="RTD-One Pour Cocktail&gt;7%&lt;=14.5"),
SUM(LOOKUP(2,1/(SRP!$B$16:$B$20&lt;=E3260)/(SRP!$C$16:$C$20&gt;=E3260),SRP!$D$16:$D$20)*(G3260/100)*(E3260/1000)),
IF(C3260="Ready to Drink",
SUM(LOOKUP(2,1/(SRP!$B$11:$B$15&lt;=E3260)/(SRP!$C$11:$C$15&gt;=E3260),SRP!$D$11:$D$15)*(G3260/100)*(E3260/1000)),
0)))))),2)</f>
        <v>2.95</v>
      </c>
      <c r="L3260" s="173" t="str">
        <f t="shared" si="50"/>
        <v>Beer473</v>
      </c>
      <c r="M3260" s="154">
        <f>VLOOKUP(L3260,'Slope %'!C:D,2,0)</f>
        <v>0.12</v>
      </c>
    </row>
    <row r="3261" spans="1:13" x14ac:dyDescent="0.25">
      <c r="A3261" s="169">
        <v>46198</v>
      </c>
      <c r="B3261" s="170" t="s">
        <v>2680</v>
      </c>
      <c r="C3261" s="170" t="s">
        <v>11</v>
      </c>
      <c r="D3261" s="170" t="s">
        <v>303</v>
      </c>
      <c r="E3261" s="170">
        <v>355</v>
      </c>
      <c r="F3261" s="170">
        <v>24</v>
      </c>
      <c r="G3261" s="171">
        <v>8.1</v>
      </c>
      <c r="H3261" s="170" t="s">
        <v>2364</v>
      </c>
      <c r="I3261" s="171">
        <v>3.99</v>
      </c>
      <c r="J3261" s="169">
        <v>1</v>
      </c>
      <c r="K3261" s="154" cm="1">
        <f t="array" ref="K3261">ROUND(
IF(C3261="Beer",
SUM(LOOKUP(2,1/(SRP!$B$8:$B$10&lt;=E3261)/(SRP!$C$8:$C$10&gt;=E3261),SRP!$D$8:$D$10)*(G3261/100)*(E3261/1000)),
IF(C3261="Spirits",
SUM(LOOKUP(2,1/(SRP!$B$2:$B$7&lt;=E3261)/(SRP!$C$2:$C$7&gt;=E3261),SRP!$D$2:$D$7)*(G3261/100)*(E3261/1000)),
IF(AND(C3261="Wine",D3261="Fortified Wines"),
SUM(LOOKUP(2,1/(SRP!$B$26:$B$29&lt;=E3261)/(SRP!$C$26:$C$29&gt;=E3261),SRP!$D$26:$D$29)*(G3261/100)*(E3261/1000)),
IF(C3261="Wine",
SUM(LOOKUP(2,1/(SRP!$B$21:$B$25&lt;=E3261)/(SRP!$C$21:$C$25&gt;=E3261),SRP!$D$21:$D$25)*(G3261/100)*(E3261/1000)),
IF(AND(C3261="Ready to Drink",D3261="RTD-One Pour Cocktail&gt;7%&lt;=14.5"),
SUM(LOOKUP(2,1/(SRP!$B$16:$B$20&lt;=E3261)/(SRP!$C$16:$C$20&gt;=E3261),SRP!$D$16:$D$20)*(G3261/100)*(E3261/1000)),
IF(C3261="Ready to Drink",
SUM(LOOKUP(2,1/(SRP!$B$11:$B$15&lt;=E3261)/(SRP!$C$11:$C$15&gt;=E3261),SRP!$D$11:$D$15)*(G3261/100)*(E3261/1000)),
0)))))),2)</f>
        <v>2.2400000000000002</v>
      </c>
      <c r="L3261" s="173" t="str">
        <f t="shared" si="50"/>
        <v>Beer355</v>
      </c>
      <c r="M3261" s="154">
        <f>VLOOKUP(L3261,'Slope %'!C:D,2,0)</f>
        <v>0.12</v>
      </c>
    </row>
    <row r="3262" spans="1:13" x14ac:dyDescent="0.25">
      <c r="A3262" s="169">
        <v>46198</v>
      </c>
      <c r="B3262" s="170" t="s">
        <v>2680</v>
      </c>
      <c r="C3262" s="170" t="s">
        <v>11</v>
      </c>
      <c r="D3262" s="170" t="s">
        <v>303</v>
      </c>
      <c r="E3262" s="170">
        <v>355</v>
      </c>
      <c r="F3262" s="170">
        <v>24</v>
      </c>
      <c r="G3262" s="171">
        <v>8.1</v>
      </c>
      <c r="H3262" s="170" t="s">
        <v>2364</v>
      </c>
      <c r="I3262" s="171">
        <v>3.99</v>
      </c>
      <c r="J3262" s="169">
        <v>1</v>
      </c>
      <c r="K3262" s="154" cm="1">
        <f t="array" ref="K3262">ROUND(
IF(C3262="Beer",
SUM(LOOKUP(2,1/(SRP!$B$8:$B$10&lt;=E3262)/(SRP!$C$8:$C$10&gt;=E3262),SRP!$D$8:$D$10)*(G3262/100)*(E3262/1000)),
IF(C3262="Spirits",
SUM(LOOKUP(2,1/(SRP!$B$2:$B$7&lt;=E3262)/(SRP!$C$2:$C$7&gt;=E3262),SRP!$D$2:$D$7)*(G3262/100)*(E3262/1000)),
IF(AND(C3262="Wine",D3262="Fortified Wines"),
SUM(LOOKUP(2,1/(SRP!$B$26:$B$29&lt;=E3262)/(SRP!$C$26:$C$29&gt;=E3262),SRP!$D$26:$D$29)*(G3262/100)*(E3262/1000)),
IF(C3262="Wine",
SUM(LOOKUP(2,1/(SRP!$B$21:$B$25&lt;=E3262)/(SRP!$C$21:$C$25&gt;=E3262),SRP!$D$21:$D$25)*(G3262/100)*(E3262/1000)),
IF(AND(C3262="Ready to Drink",D3262="RTD-One Pour Cocktail&gt;7%&lt;=14.5"),
SUM(LOOKUP(2,1/(SRP!$B$16:$B$20&lt;=E3262)/(SRP!$C$16:$C$20&gt;=E3262),SRP!$D$16:$D$20)*(G3262/100)*(E3262/1000)),
IF(C3262="Ready to Drink",
SUM(LOOKUP(2,1/(SRP!$B$11:$B$15&lt;=E3262)/(SRP!$C$11:$C$15&gt;=E3262),SRP!$D$11:$D$15)*(G3262/100)*(E3262/1000)),
0)))))),2)</f>
        <v>2.2400000000000002</v>
      </c>
      <c r="L3262" s="173" t="str">
        <f t="shared" si="50"/>
        <v>Beer355</v>
      </c>
      <c r="M3262" s="154">
        <f>VLOOKUP(L3262,'Slope %'!C:D,2,0)</f>
        <v>0.12</v>
      </c>
    </row>
    <row r="3263" spans="1:13" x14ac:dyDescent="0.25">
      <c r="A3263" s="169">
        <v>46209</v>
      </c>
      <c r="B3263" s="170" t="s">
        <v>2681</v>
      </c>
      <c r="C3263" s="170" t="s">
        <v>11</v>
      </c>
      <c r="D3263" s="170" t="s">
        <v>211</v>
      </c>
      <c r="E3263" s="170">
        <v>2130</v>
      </c>
      <c r="F3263" s="170">
        <v>4</v>
      </c>
      <c r="G3263" s="171">
        <v>4</v>
      </c>
      <c r="H3263" s="170" t="s">
        <v>2682</v>
      </c>
      <c r="I3263" s="171">
        <v>10.19</v>
      </c>
      <c r="J3263" s="169">
        <v>6</v>
      </c>
      <c r="K3263" s="154" cm="1">
        <f t="array" ref="K3263">ROUND(
IF(C3263="Beer",
SUM(LOOKUP(2,1/(SRP!$B$8:$B$10&lt;=E3263)/(SRP!$C$8:$C$10&gt;=E3263),SRP!$D$8:$D$10)*(G3263/100)*(E3263/1000)),
IF(C3263="Spirits",
SUM(LOOKUP(2,1/(SRP!$B$2:$B$7&lt;=E3263)/(SRP!$C$2:$C$7&gt;=E3263),SRP!$D$2:$D$7)*(G3263/100)*(E3263/1000)),
IF(AND(C3263="Wine",D3263="Fortified Wines"),
SUM(LOOKUP(2,1/(SRP!$B$26:$B$29&lt;=E3263)/(SRP!$C$26:$C$29&gt;=E3263),SRP!$D$26:$D$29)*(G3263/100)*(E3263/1000)),
IF(C3263="Wine",
SUM(LOOKUP(2,1/(SRP!$B$21:$B$25&lt;=E3263)/(SRP!$C$21:$C$25&gt;=E3263),SRP!$D$21:$D$25)*(G3263/100)*(E3263/1000)),
IF(AND(C3263="Ready to Drink",D3263="RTD-One Pour Cocktail&gt;7%&lt;=14.5"),
SUM(LOOKUP(2,1/(SRP!$B$16:$B$20&lt;=E3263)/(SRP!$C$16:$C$20&gt;=E3263),SRP!$D$16:$D$20)*(G3263/100)*(E3263/1000)),
IF(C3263="Ready to Drink",
SUM(LOOKUP(2,1/(SRP!$B$11:$B$15&lt;=E3263)/(SRP!$C$11:$C$15&gt;=E3263),SRP!$D$11:$D$15)*(G3263/100)*(E3263/1000)),
0)))))),2)</f>
        <v>6.65</v>
      </c>
      <c r="L3263" s="173" t="str">
        <f t="shared" si="50"/>
        <v>Beer2130</v>
      </c>
      <c r="M3263" s="154">
        <f>VLOOKUP(L3263,'Slope %'!C:D,2,0)</f>
        <v>0.1</v>
      </c>
    </row>
    <row r="3264" spans="1:13" x14ac:dyDescent="0.25">
      <c r="A3264" s="169">
        <v>46209</v>
      </c>
      <c r="B3264" s="170" t="s">
        <v>2681</v>
      </c>
      <c r="C3264" s="170" t="s">
        <v>11</v>
      </c>
      <c r="D3264" s="170" t="s">
        <v>211</v>
      </c>
      <c r="E3264" s="170">
        <v>2130</v>
      </c>
      <c r="F3264" s="170">
        <v>4</v>
      </c>
      <c r="G3264" s="171">
        <v>4</v>
      </c>
      <c r="H3264" s="170" t="s">
        <v>2682</v>
      </c>
      <c r="I3264" s="171">
        <v>10.19</v>
      </c>
      <c r="J3264" s="169">
        <v>6</v>
      </c>
      <c r="K3264" s="154" cm="1">
        <f t="array" ref="K3264">ROUND(
IF(C3264="Beer",
SUM(LOOKUP(2,1/(SRP!$B$8:$B$10&lt;=E3264)/(SRP!$C$8:$C$10&gt;=E3264),SRP!$D$8:$D$10)*(G3264/100)*(E3264/1000)),
IF(C3264="Spirits",
SUM(LOOKUP(2,1/(SRP!$B$2:$B$7&lt;=E3264)/(SRP!$C$2:$C$7&gt;=E3264),SRP!$D$2:$D$7)*(G3264/100)*(E3264/1000)),
IF(AND(C3264="Wine",D3264="Fortified Wines"),
SUM(LOOKUP(2,1/(SRP!$B$26:$B$29&lt;=E3264)/(SRP!$C$26:$C$29&gt;=E3264),SRP!$D$26:$D$29)*(G3264/100)*(E3264/1000)),
IF(C3264="Wine",
SUM(LOOKUP(2,1/(SRP!$B$21:$B$25&lt;=E3264)/(SRP!$C$21:$C$25&gt;=E3264),SRP!$D$21:$D$25)*(G3264/100)*(E3264/1000)),
IF(AND(C3264="Ready to Drink",D3264="RTD-One Pour Cocktail&gt;7%&lt;=14.5"),
SUM(LOOKUP(2,1/(SRP!$B$16:$B$20&lt;=E3264)/(SRP!$C$16:$C$20&gt;=E3264),SRP!$D$16:$D$20)*(G3264/100)*(E3264/1000)),
IF(C3264="Ready to Drink",
SUM(LOOKUP(2,1/(SRP!$B$11:$B$15&lt;=E3264)/(SRP!$C$11:$C$15&gt;=E3264),SRP!$D$11:$D$15)*(G3264/100)*(E3264/1000)),
0)))))),2)</f>
        <v>6.65</v>
      </c>
      <c r="L3264" s="173" t="str">
        <f t="shared" si="50"/>
        <v>Beer2130</v>
      </c>
      <c r="M3264" s="154">
        <f>VLOOKUP(L3264,'Slope %'!C:D,2,0)</f>
        <v>0.1</v>
      </c>
    </row>
    <row r="3265" spans="1:13" x14ac:dyDescent="0.25">
      <c r="A3265" s="169">
        <v>46223</v>
      </c>
      <c r="B3265" s="170" t="s">
        <v>2683</v>
      </c>
      <c r="C3265" s="170" t="s">
        <v>24</v>
      </c>
      <c r="D3265" s="170" t="s">
        <v>34</v>
      </c>
      <c r="E3265" s="170">
        <v>750</v>
      </c>
      <c r="F3265" s="170">
        <v>6</v>
      </c>
      <c r="G3265" s="171">
        <v>15.3</v>
      </c>
      <c r="H3265" s="170" t="s">
        <v>110</v>
      </c>
      <c r="I3265" s="171">
        <v>94.99</v>
      </c>
      <c r="J3265" s="169">
        <v>1</v>
      </c>
      <c r="K3265" s="154" cm="1">
        <f t="array" ref="K3265">ROUND(
IF(C3265="Beer",
SUM(LOOKUP(2,1/(SRP!$B$8:$B$10&lt;=E3265)/(SRP!$C$8:$C$10&gt;=E3265),SRP!$D$8:$D$10)*(G3265/100)*(E3265/1000)),
IF(C3265="Spirits",
SUM(LOOKUP(2,1/(SRP!$B$2:$B$7&lt;=E3265)/(SRP!$C$2:$C$7&gt;=E3265),SRP!$D$2:$D$7)*(G3265/100)*(E3265/1000)),
IF(AND(C3265="Wine",D3265="Fortified Wines"),
SUM(LOOKUP(2,1/(SRP!$B$26:$B$29&lt;=E3265)/(SRP!$C$26:$C$29&gt;=E3265),SRP!$D$26:$D$29)*(G3265/100)*(E3265/1000)),
IF(C3265="Wine",
SUM(LOOKUP(2,1/(SRP!$B$21:$B$25&lt;=E3265)/(SRP!$C$21:$C$25&gt;=E3265),SRP!$D$21:$D$25)*(G3265/100)*(E3265/1000)),
IF(AND(C3265="Ready to Drink",D3265="RTD-One Pour Cocktail&gt;7%&lt;=14.5"),
SUM(LOOKUP(2,1/(SRP!$B$16:$B$20&lt;=E3265)/(SRP!$C$16:$C$20&gt;=E3265),SRP!$D$16:$D$20)*(G3265/100)*(E3265/1000)),
IF(C3265="Ready to Drink",
SUM(LOOKUP(2,1/(SRP!$B$11:$B$15&lt;=E3265)/(SRP!$C$11:$C$15&gt;=E3265),SRP!$D$11:$D$15)*(G3265/100)*(E3265/1000)),
0)))))),2)</f>
        <v>8.9600000000000009</v>
      </c>
      <c r="L3265" s="173" t="str">
        <f t="shared" si="50"/>
        <v>Wine750</v>
      </c>
      <c r="M3265" s="154">
        <f>VLOOKUP(L3265,'Slope %'!C:D,2,0)</f>
        <v>0.1</v>
      </c>
    </row>
    <row r="3266" spans="1:13" x14ac:dyDescent="0.25">
      <c r="A3266" s="169">
        <v>46227</v>
      </c>
      <c r="B3266" s="170" t="s">
        <v>2684</v>
      </c>
      <c r="C3266" s="170" t="s">
        <v>24</v>
      </c>
      <c r="D3266" s="170" t="s">
        <v>68</v>
      </c>
      <c r="E3266" s="170">
        <v>750</v>
      </c>
      <c r="F3266" s="170">
        <v>6</v>
      </c>
      <c r="G3266" s="171">
        <v>15.3</v>
      </c>
      <c r="H3266" s="170" t="s">
        <v>110</v>
      </c>
      <c r="I3266" s="171">
        <v>144.99</v>
      </c>
      <c r="J3266" s="169">
        <v>1</v>
      </c>
      <c r="K3266" s="154" cm="1">
        <f t="array" ref="K3266">ROUND(
IF(C3266="Beer",
SUM(LOOKUP(2,1/(SRP!$B$8:$B$10&lt;=E3266)/(SRP!$C$8:$C$10&gt;=E3266),SRP!$D$8:$D$10)*(G3266/100)*(E3266/1000)),
IF(C3266="Spirits",
SUM(LOOKUP(2,1/(SRP!$B$2:$B$7&lt;=E3266)/(SRP!$C$2:$C$7&gt;=E3266),SRP!$D$2:$D$7)*(G3266/100)*(E3266/1000)),
IF(AND(C3266="Wine",D3266="Fortified Wines"),
SUM(LOOKUP(2,1/(SRP!$B$26:$B$29&lt;=E3266)/(SRP!$C$26:$C$29&gt;=E3266),SRP!$D$26:$D$29)*(G3266/100)*(E3266/1000)),
IF(C3266="Wine",
SUM(LOOKUP(2,1/(SRP!$B$21:$B$25&lt;=E3266)/(SRP!$C$21:$C$25&gt;=E3266),SRP!$D$21:$D$25)*(G3266/100)*(E3266/1000)),
IF(AND(C3266="Ready to Drink",D3266="RTD-One Pour Cocktail&gt;7%&lt;=14.5"),
SUM(LOOKUP(2,1/(SRP!$B$16:$B$20&lt;=E3266)/(SRP!$C$16:$C$20&gt;=E3266),SRP!$D$16:$D$20)*(G3266/100)*(E3266/1000)),
IF(C3266="Ready to Drink",
SUM(LOOKUP(2,1/(SRP!$B$11:$B$15&lt;=E3266)/(SRP!$C$11:$C$15&gt;=E3266),SRP!$D$11:$D$15)*(G3266/100)*(E3266/1000)),
0)))))),2)</f>
        <v>8.9600000000000009</v>
      </c>
      <c r="L3266" s="173" t="str">
        <f t="shared" si="50"/>
        <v>Wine750</v>
      </c>
      <c r="M3266" s="154">
        <f>VLOOKUP(L3266,'Slope %'!C:D,2,0)</f>
        <v>0.1</v>
      </c>
    </row>
    <row r="3267" spans="1:13" x14ac:dyDescent="0.25">
      <c r="A3267" s="169">
        <v>46252</v>
      </c>
      <c r="B3267" s="170" t="s">
        <v>2685</v>
      </c>
      <c r="C3267" s="170" t="s">
        <v>15</v>
      </c>
      <c r="D3267" s="170" t="s">
        <v>804</v>
      </c>
      <c r="E3267" s="170">
        <v>750</v>
      </c>
      <c r="F3267" s="170">
        <v>12</v>
      </c>
      <c r="G3267" s="171">
        <v>37</v>
      </c>
      <c r="H3267" s="170" t="s">
        <v>634</v>
      </c>
      <c r="I3267" s="171">
        <v>54.99</v>
      </c>
      <c r="J3267" s="169">
        <v>1</v>
      </c>
      <c r="K3267" s="154" cm="1">
        <f t="array" ref="K3267">ROUND(
IF(C3267="Beer",
SUM(LOOKUP(2,1/(SRP!$B$8:$B$10&lt;=E3267)/(SRP!$C$8:$C$10&gt;=E3267),SRP!$D$8:$D$10)*(G3267/100)*(E3267/1000)),
IF(C3267="Spirits",
SUM(LOOKUP(2,1/(SRP!$B$2:$B$7&lt;=E3267)/(SRP!$C$2:$C$7&gt;=E3267),SRP!$D$2:$D$7)*(G3267/100)*(E3267/1000)),
IF(AND(C3267="Wine",D3267="Fortified Wines"),
SUM(LOOKUP(2,1/(SRP!$B$26:$B$29&lt;=E3267)/(SRP!$C$26:$C$29&gt;=E3267),SRP!$D$26:$D$29)*(G3267/100)*(E3267/1000)),
IF(C3267="Wine",
SUM(LOOKUP(2,1/(SRP!$B$21:$B$25&lt;=E3267)/(SRP!$C$21:$C$25&gt;=E3267),SRP!$D$21:$D$25)*(G3267/100)*(E3267/1000)),
IF(AND(C3267="Ready to Drink",D3267="RTD-One Pour Cocktail&gt;7%&lt;=14.5"),
SUM(LOOKUP(2,1/(SRP!$B$16:$B$20&lt;=E3267)/(SRP!$C$16:$C$20&gt;=E3267),SRP!$D$16:$D$20)*(G3267/100)*(E3267/1000)),
IF(C3267="Ready to Drink",
SUM(LOOKUP(2,1/(SRP!$B$11:$B$15&lt;=E3267)/(SRP!$C$11:$C$15&gt;=E3267),SRP!$D$11:$D$15)*(G3267/100)*(E3267/1000)),
0)))))),2)</f>
        <v>21.66</v>
      </c>
      <c r="L3267" s="173" t="str">
        <f t="shared" ref="L3267:L3330" si="51">(_xlfn.CONCAT(C3267,E3267))</f>
        <v>Spirits750</v>
      </c>
      <c r="M3267" s="154">
        <f>VLOOKUP(L3267,'Slope %'!C:D,2,0)</f>
        <v>7.0000000000000007E-2</v>
      </c>
    </row>
    <row r="3268" spans="1:13" x14ac:dyDescent="0.25">
      <c r="A3268" s="169">
        <v>46261</v>
      </c>
      <c r="B3268" s="170" t="s">
        <v>2686</v>
      </c>
      <c r="C3268" s="170" t="s">
        <v>15</v>
      </c>
      <c r="D3268" s="170" t="s">
        <v>252</v>
      </c>
      <c r="E3268" s="170">
        <v>200</v>
      </c>
      <c r="F3268" s="170">
        <v>10</v>
      </c>
      <c r="G3268" s="171">
        <v>30</v>
      </c>
      <c r="H3268" s="170" t="s">
        <v>1173</v>
      </c>
      <c r="I3268" s="171">
        <v>19.989999999999998</v>
      </c>
      <c r="J3268" s="169">
        <v>4</v>
      </c>
      <c r="K3268" s="154" cm="1">
        <f t="array" ref="K3268">ROUND(
IF(C3268="Beer",
SUM(LOOKUP(2,1/(SRP!$B$8:$B$10&lt;=E3268)/(SRP!$C$8:$C$10&gt;=E3268),SRP!$D$8:$D$10)*(G3268/100)*(E3268/1000)),
IF(C3268="Spirits",
SUM(LOOKUP(2,1/(SRP!$B$2:$B$7&lt;=E3268)/(SRP!$C$2:$C$7&gt;=E3268),SRP!$D$2:$D$7)*(G3268/100)*(E3268/1000)),
IF(AND(C3268="Wine",D3268="Fortified Wines"),
SUM(LOOKUP(2,1/(SRP!$B$26:$B$29&lt;=E3268)/(SRP!$C$26:$C$29&gt;=E3268),SRP!$D$26:$D$29)*(G3268/100)*(E3268/1000)),
IF(C3268="Wine",
SUM(LOOKUP(2,1/(SRP!$B$21:$B$25&lt;=E3268)/(SRP!$C$21:$C$25&gt;=E3268),SRP!$D$21:$D$25)*(G3268/100)*(E3268/1000)),
IF(AND(C3268="Ready to Drink",D3268="RTD-One Pour Cocktail&gt;7%&lt;=14.5"),
SUM(LOOKUP(2,1/(SRP!$B$16:$B$20&lt;=E3268)/(SRP!$C$16:$C$20&gt;=E3268),SRP!$D$16:$D$20)*(G3268/100)*(E3268/1000)),
IF(C3268="Ready to Drink",
SUM(LOOKUP(2,1/(SRP!$B$11:$B$15&lt;=E3268)/(SRP!$C$11:$C$15&gt;=E3268),SRP!$D$11:$D$15)*(G3268/100)*(E3268/1000)),
0)))))),2)</f>
        <v>6.38</v>
      </c>
      <c r="L3268" s="173" t="str">
        <f t="shared" si="51"/>
        <v>Spirits200</v>
      </c>
      <c r="M3268" s="154">
        <f>VLOOKUP(L3268,'Slope %'!C:D,2,0)</f>
        <v>0.1</v>
      </c>
    </row>
    <row r="3269" spans="1:13" x14ac:dyDescent="0.25">
      <c r="A3269" s="169">
        <v>46273</v>
      </c>
      <c r="B3269" s="170" t="s">
        <v>2687</v>
      </c>
      <c r="C3269" s="170" t="s">
        <v>24</v>
      </c>
      <c r="D3269" s="170" t="s">
        <v>31</v>
      </c>
      <c r="E3269" s="170">
        <v>750</v>
      </c>
      <c r="F3269" s="170">
        <v>12</v>
      </c>
      <c r="G3269" s="171">
        <v>14</v>
      </c>
      <c r="H3269" s="170" t="s">
        <v>35</v>
      </c>
      <c r="I3269" s="171">
        <v>19.989999999999998</v>
      </c>
      <c r="J3269" s="169">
        <v>1</v>
      </c>
      <c r="K3269" s="154" cm="1">
        <f t="array" ref="K3269">ROUND(
IF(C3269="Beer",
SUM(LOOKUP(2,1/(SRP!$B$8:$B$10&lt;=E3269)/(SRP!$C$8:$C$10&gt;=E3269),SRP!$D$8:$D$10)*(G3269/100)*(E3269/1000)),
IF(C3269="Spirits",
SUM(LOOKUP(2,1/(SRP!$B$2:$B$7&lt;=E3269)/(SRP!$C$2:$C$7&gt;=E3269),SRP!$D$2:$D$7)*(G3269/100)*(E3269/1000)),
IF(AND(C3269="Wine",D3269="Fortified Wines"),
SUM(LOOKUP(2,1/(SRP!$B$26:$B$29&lt;=E3269)/(SRP!$C$26:$C$29&gt;=E3269),SRP!$D$26:$D$29)*(G3269/100)*(E3269/1000)),
IF(C3269="Wine",
SUM(LOOKUP(2,1/(SRP!$B$21:$B$25&lt;=E3269)/(SRP!$C$21:$C$25&gt;=E3269),SRP!$D$21:$D$25)*(G3269/100)*(E3269/1000)),
IF(AND(C3269="Ready to Drink",D3269="RTD-One Pour Cocktail&gt;7%&lt;=14.5"),
SUM(LOOKUP(2,1/(SRP!$B$16:$B$20&lt;=E3269)/(SRP!$C$16:$C$20&gt;=E3269),SRP!$D$16:$D$20)*(G3269/100)*(E3269/1000)),
IF(C3269="Ready to Drink",
SUM(LOOKUP(2,1/(SRP!$B$11:$B$15&lt;=E3269)/(SRP!$C$11:$C$15&gt;=E3269),SRP!$D$11:$D$15)*(G3269/100)*(E3269/1000)),
0)))))),2)</f>
        <v>8.1999999999999993</v>
      </c>
      <c r="L3269" s="173" t="str">
        <f t="shared" si="51"/>
        <v>Wine750</v>
      </c>
      <c r="M3269" s="154">
        <f>VLOOKUP(L3269,'Slope %'!C:D,2,0)</f>
        <v>0.1</v>
      </c>
    </row>
    <row r="3270" spans="1:13" x14ac:dyDescent="0.25">
      <c r="A3270" s="169">
        <v>46283</v>
      </c>
      <c r="B3270" s="170" t="s">
        <v>2688</v>
      </c>
      <c r="C3270" s="170" t="s">
        <v>24</v>
      </c>
      <c r="D3270" s="170" t="s">
        <v>31</v>
      </c>
      <c r="E3270" s="170">
        <v>750</v>
      </c>
      <c r="F3270" s="170">
        <v>12</v>
      </c>
      <c r="G3270" s="171">
        <v>13.5</v>
      </c>
      <c r="H3270" s="170" t="s">
        <v>35</v>
      </c>
      <c r="I3270" s="171">
        <v>14.99</v>
      </c>
      <c r="J3270" s="169">
        <v>1</v>
      </c>
      <c r="K3270" s="154" cm="1">
        <f t="array" ref="K3270">ROUND(
IF(C3270="Beer",
SUM(LOOKUP(2,1/(SRP!$B$8:$B$10&lt;=E3270)/(SRP!$C$8:$C$10&gt;=E3270),SRP!$D$8:$D$10)*(G3270/100)*(E3270/1000)),
IF(C3270="Spirits",
SUM(LOOKUP(2,1/(SRP!$B$2:$B$7&lt;=E3270)/(SRP!$C$2:$C$7&gt;=E3270),SRP!$D$2:$D$7)*(G3270/100)*(E3270/1000)),
IF(AND(C3270="Wine",D3270="Fortified Wines"),
SUM(LOOKUP(2,1/(SRP!$B$26:$B$29&lt;=E3270)/(SRP!$C$26:$C$29&gt;=E3270),SRP!$D$26:$D$29)*(G3270/100)*(E3270/1000)),
IF(C3270="Wine",
SUM(LOOKUP(2,1/(SRP!$B$21:$B$25&lt;=E3270)/(SRP!$C$21:$C$25&gt;=E3270),SRP!$D$21:$D$25)*(G3270/100)*(E3270/1000)),
IF(AND(C3270="Ready to Drink",D3270="RTD-One Pour Cocktail&gt;7%&lt;=14.5"),
SUM(LOOKUP(2,1/(SRP!$B$16:$B$20&lt;=E3270)/(SRP!$C$16:$C$20&gt;=E3270),SRP!$D$16:$D$20)*(G3270/100)*(E3270/1000)),
IF(C3270="Ready to Drink",
SUM(LOOKUP(2,1/(SRP!$B$11:$B$15&lt;=E3270)/(SRP!$C$11:$C$15&gt;=E3270),SRP!$D$11:$D$15)*(G3270/100)*(E3270/1000)),
0)))))),2)</f>
        <v>7.9</v>
      </c>
      <c r="L3270" s="173" t="str">
        <f t="shared" si="51"/>
        <v>Wine750</v>
      </c>
      <c r="M3270" s="154">
        <f>VLOOKUP(L3270,'Slope %'!C:D,2,0)</f>
        <v>0.1</v>
      </c>
    </row>
    <row r="3271" spans="1:13" x14ac:dyDescent="0.25">
      <c r="A3271" s="169">
        <v>46288</v>
      </c>
      <c r="B3271" s="170" t="s">
        <v>2689</v>
      </c>
      <c r="C3271" s="170" t="s">
        <v>11</v>
      </c>
      <c r="D3271" s="170" t="s">
        <v>12</v>
      </c>
      <c r="E3271" s="170">
        <v>473</v>
      </c>
      <c r="F3271" s="170">
        <v>24</v>
      </c>
      <c r="G3271" s="171">
        <v>5.4</v>
      </c>
      <c r="H3271" s="170" t="s">
        <v>2503</v>
      </c>
      <c r="I3271" s="171">
        <v>4.1500000000000004</v>
      </c>
      <c r="J3271" s="169">
        <v>1</v>
      </c>
      <c r="K3271" s="154" cm="1">
        <f t="array" ref="K3271">ROUND(
IF(C3271="Beer",
SUM(LOOKUP(2,1/(SRP!$B$8:$B$10&lt;=E3271)/(SRP!$C$8:$C$10&gt;=E3271),SRP!$D$8:$D$10)*(G3271/100)*(E3271/1000)),
IF(C3271="Spirits",
SUM(LOOKUP(2,1/(SRP!$B$2:$B$7&lt;=E3271)/(SRP!$C$2:$C$7&gt;=E3271),SRP!$D$2:$D$7)*(G3271/100)*(E3271/1000)),
IF(AND(C3271="Wine",D3271="Fortified Wines"),
SUM(LOOKUP(2,1/(SRP!$B$26:$B$29&lt;=E3271)/(SRP!$C$26:$C$29&gt;=E3271),SRP!$D$26:$D$29)*(G3271/100)*(E3271/1000)),
IF(C3271="Wine",
SUM(LOOKUP(2,1/(SRP!$B$21:$B$25&lt;=E3271)/(SRP!$C$21:$C$25&gt;=E3271),SRP!$D$21:$D$25)*(G3271/100)*(E3271/1000)),
IF(AND(C3271="Ready to Drink",D3271="RTD-One Pour Cocktail&gt;7%&lt;=14.5"),
SUM(LOOKUP(2,1/(SRP!$B$16:$B$20&lt;=E3271)/(SRP!$C$16:$C$20&gt;=E3271),SRP!$D$16:$D$20)*(G3271/100)*(E3271/1000)),
IF(C3271="Ready to Drink",
SUM(LOOKUP(2,1/(SRP!$B$11:$B$15&lt;=E3271)/(SRP!$C$11:$C$15&gt;=E3271),SRP!$D$11:$D$15)*(G3271/100)*(E3271/1000)),
0)))))),2)</f>
        <v>1.99</v>
      </c>
      <c r="L3271" s="173" t="str">
        <f t="shared" si="51"/>
        <v>Beer473</v>
      </c>
      <c r="M3271" s="154">
        <f>VLOOKUP(L3271,'Slope %'!C:D,2,0)</f>
        <v>0.12</v>
      </c>
    </row>
    <row r="3272" spans="1:13" x14ac:dyDescent="0.25">
      <c r="A3272" s="169">
        <v>46288</v>
      </c>
      <c r="B3272" s="170" t="s">
        <v>2689</v>
      </c>
      <c r="C3272" s="170" t="s">
        <v>11</v>
      </c>
      <c r="D3272" s="170" t="s">
        <v>12</v>
      </c>
      <c r="E3272" s="170">
        <v>473</v>
      </c>
      <c r="F3272" s="170">
        <v>24</v>
      </c>
      <c r="G3272" s="171">
        <v>5.4</v>
      </c>
      <c r="H3272" s="170" t="s">
        <v>1407</v>
      </c>
      <c r="I3272" s="171">
        <v>4.1500000000000004</v>
      </c>
      <c r="J3272" s="169">
        <v>1</v>
      </c>
      <c r="K3272" s="154" cm="1">
        <f t="array" ref="K3272">ROUND(
IF(C3272="Beer",
SUM(LOOKUP(2,1/(SRP!$B$8:$B$10&lt;=E3272)/(SRP!$C$8:$C$10&gt;=E3272),SRP!$D$8:$D$10)*(G3272/100)*(E3272/1000)),
IF(C3272="Spirits",
SUM(LOOKUP(2,1/(SRP!$B$2:$B$7&lt;=E3272)/(SRP!$C$2:$C$7&gt;=E3272),SRP!$D$2:$D$7)*(G3272/100)*(E3272/1000)),
IF(AND(C3272="Wine",D3272="Fortified Wines"),
SUM(LOOKUP(2,1/(SRP!$B$26:$B$29&lt;=E3272)/(SRP!$C$26:$C$29&gt;=E3272),SRP!$D$26:$D$29)*(G3272/100)*(E3272/1000)),
IF(C3272="Wine",
SUM(LOOKUP(2,1/(SRP!$B$21:$B$25&lt;=E3272)/(SRP!$C$21:$C$25&gt;=E3272),SRP!$D$21:$D$25)*(G3272/100)*(E3272/1000)),
IF(AND(C3272="Ready to Drink",D3272="RTD-One Pour Cocktail&gt;7%&lt;=14.5"),
SUM(LOOKUP(2,1/(SRP!$B$16:$B$20&lt;=E3272)/(SRP!$C$16:$C$20&gt;=E3272),SRP!$D$16:$D$20)*(G3272/100)*(E3272/1000)),
IF(C3272="Ready to Drink",
SUM(LOOKUP(2,1/(SRP!$B$11:$B$15&lt;=E3272)/(SRP!$C$11:$C$15&gt;=E3272),SRP!$D$11:$D$15)*(G3272/100)*(E3272/1000)),
0)))))),2)</f>
        <v>1.99</v>
      </c>
      <c r="L3272" s="173" t="str">
        <f t="shared" si="51"/>
        <v>Beer473</v>
      </c>
      <c r="M3272" s="154">
        <f>VLOOKUP(L3272,'Slope %'!C:D,2,0)</f>
        <v>0.12</v>
      </c>
    </row>
    <row r="3273" spans="1:13" x14ac:dyDescent="0.25">
      <c r="A3273" s="169">
        <v>46295</v>
      </c>
      <c r="B3273" s="170" t="s">
        <v>2690</v>
      </c>
      <c r="C3273" s="170" t="s">
        <v>11</v>
      </c>
      <c r="D3273" s="170" t="s">
        <v>12</v>
      </c>
      <c r="E3273" s="170">
        <v>2130</v>
      </c>
      <c r="F3273" s="170">
        <v>4</v>
      </c>
      <c r="G3273" s="171">
        <v>5</v>
      </c>
      <c r="H3273" s="170" t="s">
        <v>1422</v>
      </c>
      <c r="I3273" s="171">
        <v>9.99</v>
      </c>
      <c r="J3273" s="169">
        <v>6</v>
      </c>
      <c r="K3273" s="154" cm="1">
        <f t="array" ref="K3273">ROUND(
IF(C3273="Beer",
SUM(LOOKUP(2,1/(SRP!$B$8:$B$10&lt;=E3273)/(SRP!$C$8:$C$10&gt;=E3273),SRP!$D$8:$D$10)*(G3273/100)*(E3273/1000)),
IF(C3273="Spirits",
SUM(LOOKUP(2,1/(SRP!$B$2:$B$7&lt;=E3273)/(SRP!$C$2:$C$7&gt;=E3273),SRP!$D$2:$D$7)*(G3273/100)*(E3273/1000)),
IF(AND(C3273="Wine",D3273="Fortified Wines"),
SUM(LOOKUP(2,1/(SRP!$B$26:$B$29&lt;=E3273)/(SRP!$C$26:$C$29&gt;=E3273),SRP!$D$26:$D$29)*(G3273/100)*(E3273/1000)),
IF(C3273="Wine",
SUM(LOOKUP(2,1/(SRP!$B$21:$B$25&lt;=E3273)/(SRP!$C$21:$C$25&gt;=E3273),SRP!$D$21:$D$25)*(G3273/100)*(E3273/1000)),
IF(AND(C3273="Ready to Drink",D3273="RTD-One Pour Cocktail&gt;7%&lt;=14.5"),
SUM(LOOKUP(2,1/(SRP!$B$16:$B$20&lt;=E3273)/(SRP!$C$16:$C$20&gt;=E3273),SRP!$D$16:$D$20)*(G3273/100)*(E3273/1000)),
IF(C3273="Ready to Drink",
SUM(LOOKUP(2,1/(SRP!$B$11:$B$15&lt;=E3273)/(SRP!$C$11:$C$15&gt;=E3273),SRP!$D$11:$D$15)*(G3273/100)*(E3273/1000)),
0)))))),2)</f>
        <v>8.31</v>
      </c>
      <c r="L3273" s="173" t="str">
        <f t="shared" si="51"/>
        <v>Beer2130</v>
      </c>
      <c r="M3273" s="154">
        <f>VLOOKUP(L3273,'Slope %'!C:D,2,0)</f>
        <v>0.1</v>
      </c>
    </row>
    <row r="3274" spans="1:13" x14ac:dyDescent="0.25">
      <c r="A3274" s="169">
        <v>46295</v>
      </c>
      <c r="B3274" s="170" t="s">
        <v>2690</v>
      </c>
      <c r="C3274" s="170" t="s">
        <v>11</v>
      </c>
      <c r="D3274" s="170" t="s">
        <v>12</v>
      </c>
      <c r="E3274" s="170">
        <v>2130</v>
      </c>
      <c r="F3274" s="170">
        <v>4</v>
      </c>
      <c r="G3274" s="171">
        <v>5</v>
      </c>
      <c r="H3274" s="170" t="s">
        <v>1422</v>
      </c>
      <c r="I3274" s="171">
        <v>9.99</v>
      </c>
      <c r="J3274" s="169">
        <v>6</v>
      </c>
      <c r="K3274" s="154" cm="1">
        <f t="array" ref="K3274">ROUND(
IF(C3274="Beer",
SUM(LOOKUP(2,1/(SRP!$B$8:$B$10&lt;=E3274)/(SRP!$C$8:$C$10&gt;=E3274),SRP!$D$8:$D$10)*(G3274/100)*(E3274/1000)),
IF(C3274="Spirits",
SUM(LOOKUP(2,1/(SRP!$B$2:$B$7&lt;=E3274)/(SRP!$C$2:$C$7&gt;=E3274),SRP!$D$2:$D$7)*(G3274/100)*(E3274/1000)),
IF(AND(C3274="Wine",D3274="Fortified Wines"),
SUM(LOOKUP(2,1/(SRP!$B$26:$B$29&lt;=E3274)/(SRP!$C$26:$C$29&gt;=E3274),SRP!$D$26:$D$29)*(G3274/100)*(E3274/1000)),
IF(C3274="Wine",
SUM(LOOKUP(2,1/(SRP!$B$21:$B$25&lt;=E3274)/(SRP!$C$21:$C$25&gt;=E3274),SRP!$D$21:$D$25)*(G3274/100)*(E3274/1000)),
IF(AND(C3274="Ready to Drink",D3274="RTD-One Pour Cocktail&gt;7%&lt;=14.5"),
SUM(LOOKUP(2,1/(SRP!$B$16:$B$20&lt;=E3274)/(SRP!$C$16:$C$20&gt;=E3274),SRP!$D$16:$D$20)*(G3274/100)*(E3274/1000)),
IF(C3274="Ready to Drink",
SUM(LOOKUP(2,1/(SRP!$B$11:$B$15&lt;=E3274)/(SRP!$C$11:$C$15&gt;=E3274),SRP!$D$11:$D$15)*(G3274/100)*(E3274/1000)),
0)))))),2)</f>
        <v>8.31</v>
      </c>
      <c r="L3274" s="173" t="str">
        <f t="shared" si="51"/>
        <v>Beer2130</v>
      </c>
      <c r="M3274" s="154">
        <f>VLOOKUP(L3274,'Slope %'!C:D,2,0)</f>
        <v>0.1</v>
      </c>
    </row>
    <row r="3275" spans="1:13" x14ac:dyDescent="0.25">
      <c r="A3275" s="169">
        <v>46299</v>
      </c>
      <c r="B3275" s="170" t="s">
        <v>2691</v>
      </c>
      <c r="C3275" s="170" t="s">
        <v>11</v>
      </c>
      <c r="D3275" s="170" t="s">
        <v>303</v>
      </c>
      <c r="E3275" s="170">
        <v>2130</v>
      </c>
      <c r="F3275" s="170">
        <v>4</v>
      </c>
      <c r="G3275" s="171">
        <v>6</v>
      </c>
      <c r="H3275" s="170" t="s">
        <v>1422</v>
      </c>
      <c r="I3275" s="171">
        <v>15.99</v>
      </c>
      <c r="J3275" s="169">
        <v>6</v>
      </c>
      <c r="K3275" s="154" cm="1">
        <f t="array" ref="K3275">ROUND(
IF(C3275="Beer",
SUM(LOOKUP(2,1/(SRP!$B$8:$B$10&lt;=E3275)/(SRP!$C$8:$C$10&gt;=E3275),SRP!$D$8:$D$10)*(G3275/100)*(E3275/1000)),
IF(C3275="Spirits",
SUM(LOOKUP(2,1/(SRP!$B$2:$B$7&lt;=E3275)/(SRP!$C$2:$C$7&gt;=E3275),SRP!$D$2:$D$7)*(G3275/100)*(E3275/1000)),
IF(AND(C3275="Wine",D3275="Fortified Wines"),
SUM(LOOKUP(2,1/(SRP!$B$26:$B$29&lt;=E3275)/(SRP!$C$26:$C$29&gt;=E3275),SRP!$D$26:$D$29)*(G3275/100)*(E3275/1000)),
IF(C3275="Wine",
SUM(LOOKUP(2,1/(SRP!$B$21:$B$25&lt;=E3275)/(SRP!$C$21:$C$25&gt;=E3275),SRP!$D$21:$D$25)*(G3275/100)*(E3275/1000)),
IF(AND(C3275="Ready to Drink",D3275="RTD-One Pour Cocktail&gt;7%&lt;=14.5"),
SUM(LOOKUP(2,1/(SRP!$B$16:$B$20&lt;=E3275)/(SRP!$C$16:$C$20&gt;=E3275),SRP!$D$16:$D$20)*(G3275/100)*(E3275/1000)),
IF(C3275="Ready to Drink",
SUM(LOOKUP(2,1/(SRP!$B$11:$B$15&lt;=E3275)/(SRP!$C$11:$C$15&gt;=E3275),SRP!$D$11:$D$15)*(G3275/100)*(E3275/1000)),
0)))))),2)</f>
        <v>9.98</v>
      </c>
      <c r="L3275" s="173" t="str">
        <f t="shared" si="51"/>
        <v>Beer2130</v>
      </c>
      <c r="M3275" s="154">
        <f>VLOOKUP(L3275,'Slope %'!C:D,2,0)</f>
        <v>0.1</v>
      </c>
    </row>
    <row r="3276" spans="1:13" x14ac:dyDescent="0.25">
      <c r="A3276" s="169">
        <v>46299</v>
      </c>
      <c r="B3276" s="170" t="s">
        <v>2691</v>
      </c>
      <c r="C3276" s="170" t="s">
        <v>11</v>
      </c>
      <c r="D3276" s="170" t="s">
        <v>303</v>
      </c>
      <c r="E3276" s="170">
        <v>2130</v>
      </c>
      <c r="F3276" s="170">
        <v>4</v>
      </c>
      <c r="G3276" s="171">
        <v>6</v>
      </c>
      <c r="H3276" s="170" t="s">
        <v>1422</v>
      </c>
      <c r="I3276" s="171">
        <v>15.99</v>
      </c>
      <c r="J3276" s="169">
        <v>6</v>
      </c>
      <c r="K3276" s="154" cm="1">
        <f t="array" ref="K3276">ROUND(
IF(C3276="Beer",
SUM(LOOKUP(2,1/(SRP!$B$8:$B$10&lt;=E3276)/(SRP!$C$8:$C$10&gt;=E3276),SRP!$D$8:$D$10)*(G3276/100)*(E3276/1000)),
IF(C3276="Spirits",
SUM(LOOKUP(2,1/(SRP!$B$2:$B$7&lt;=E3276)/(SRP!$C$2:$C$7&gt;=E3276),SRP!$D$2:$D$7)*(G3276/100)*(E3276/1000)),
IF(AND(C3276="Wine",D3276="Fortified Wines"),
SUM(LOOKUP(2,1/(SRP!$B$26:$B$29&lt;=E3276)/(SRP!$C$26:$C$29&gt;=E3276),SRP!$D$26:$D$29)*(G3276/100)*(E3276/1000)),
IF(C3276="Wine",
SUM(LOOKUP(2,1/(SRP!$B$21:$B$25&lt;=E3276)/(SRP!$C$21:$C$25&gt;=E3276),SRP!$D$21:$D$25)*(G3276/100)*(E3276/1000)),
IF(AND(C3276="Ready to Drink",D3276="RTD-One Pour Cocktail&gt;7%&lt;=14.5"),
SUM(LOOKUP(2,1/(SRP!$B$16:$B$20&lt;=E3276)/(SRP!$C$16:$C$20&gt;=E3276),SRP!$D$16:$D$20)*(G3276/100)*(E3276/1000)),
IF(C3276="Ready to Drink",
SUM(LOOKUP(2,1/(SRP!$B$11:$B$15&lt;=E3276)/(SRP!$C$11:$C$15&gt;=E3276),SRP!$D$11:$D$15)*(G3276/100)*(E3276/1000)),
0)))))),2)</f>
        <v>9.98</v>
      </c>
      <c r="L3276" s="173" t="str">
        <f t="shared" si="51"/>
        <v>Beer2130</v>
      </c>
      <c r="M3276" s="154">
        <f>VLOOKUP(L3276,'Slope %'!C:D,2,0)</f>
        <v>0.1</v>
      </c>
    </row>
    <row r="3277" spans="1:13" x14ac:dyDescent="0.25">
      <c r="A3277" s="169">
        <v>46312</v>
      </c>
      <c r="B3277" s="170" t="s">
        <v>2692</v>
      </c>
      <c r="C3277" s="170" t="s">
        <v>24</v>
      </c>
      <c r="D3277" s="170" t="s">
        <v>194</v>
      </c>
      <c r="E3277" s="170">
        <v>750</v>
      </c>
      <c r="F3277" s="170">
        <v>12</v>
      </c>
      <c r="G3277" s="171">
        <v>12.5</v>
      </c>
      <c r="H3277" s="170" t="s">
        <v>26</v>
      </c>
      <c r="I3277" s="171">
        <v>8.24</v>
      </c>
      <c r="J3277" s="169">
        <v>1</v>
      </c>
      <c r="K3277" s="154" cm="1">
        <f t="array" ref="K3277">ROUND(
IF(C3277="Beer",
SUM(LOOKUP(2,1/(SRP!$B$8:$B$10&lt;=E3277)/(SRP!$C$8:$C$10&gt;=E3277),SRP!$D$8:$D$10)*(G3277/100)*(E3277/1000)),
IF(C3277="Spirits",
SUM(LOOKUP(2,1/(SRP!$B$2:$B$7&lt;=E3277)/(SRP!$C$2:$C$7&gt;=E3277),SRP!$D$2:$D$7)*(G3277/100)*(E3277/1000)),
IF(AND(C3277="Wine",D3277="Fortified Wines"),
SUM(LOOKUP(2,1/(SRP!$B$26:$B$29&lt;=E3277)/(SRP!$C$26:$C$29&gt;=E3277),SRP!$D$26:$D$29)*(G3277/100)*(E3277/1000)),
IF(C3277="Wine",
SUM(LOOKUP(2,1/(SRP!$B$21:$B$25&lt;=E3277)/(SRP!$C$21:$C$25&gt;=E3277),SRP!$D$21:$D$25)*(G3277/100)*(E3277/1000)),
IF(AND(C3277="Ready to Drink",D3277="RTD-One Pour Cocktail&gt;7%&lt;=14.5"),
SUM(LOOKUP(2,1/(SRP!$B$16:$B$20&lt;=E3277)/(SRP!$C$16:$C$20&gt;=E3277),SRP!$D$16:$D$20)*(G3277/100)*(E3277/1000)),
IF(C3277="Ready to Drink",
SUM(LOOKUP(2,1/(SRP!$B$11:$B$15&lt;=E3277)/(SRP!$C$11:$C$15&gt;=E3277),SRP!$D$11:$D$15)*(G3277/100)*(E3277/1000)),
0)))))),2)</f>
        <v>7.32</v>
      </c>
      <c r="L3277" s="173" t="str">
        <f t="shared" si="51"/>
        <v>Wine750</v>
      </c>
      <c r="M3277" s="154">
        <f>VLOOKUP(L3277,'Slope %'!C:D,2,0)</f>
        <v>0.1</v>
      </c>
    </row>
    <row r="3278" spans="1:13" x14ac:dyDescent="0.25">
      <c r="A3278" s="169">
        <v>46315</v>
      </c>
      <c r="B3278" s="170" t="s">
        <v>2693</v>
      </c>
      <c r="C3278" s="170" t="s">
        <v>15</v>
      </c>
      <c r="D3278" s="170" t="s">
        <v>78</v>
      </c>
      <c r="E3278" s="170">
        <v>750</v>
      </c>
      <c r="F3278" s="170">
        <v>6</v>
      </c>
      <c r="G3278" s="171">
        <v>42</v>
      </c>
      <c r="H3278" s="170" t="s">
        <v>17</v>
      </c>
      <c r="I3278" s="171">
        <v>44.49</v>
      </c>
      <c r="J3278" s="169">
        <v>1</v>
      </c>
      <c r="K3278" s="154" cm="1">
        <f t="array" ref="K3278">ROUND(
IF(C3278="Beer",
SUM(LOOKUP(2,1/(SRP!$B$8:$B$10&lt;=E3278)/(SRP!$C$8:$C$10&gt;=E3278),SRP!$D$8:$D$10)*(G3278/100)*(E3278/1000)),
IF(C3278="Spirits",
SUM(LOOKUP(2,1/(SRP!$B$2:$B$7&lt;=E3278)/(SRP!$C$2:$C$7&gt;=E3278),SRP!$D$2:$D$7)*(G3278/100)*(E3278/1000)),
IF(AND(C3278="Wine",D3278="Fortified Wines"),
SUM(LOOKUP(2,1/(SRP!$B$26:$B$29&lt;=E3278)/(SRP!$C$26:$C$29&gt;=E3278),SRP!$D$26:$D$29)*(G3278/100)*(E3278/1000)),
IF(C3278="Wine",
SUM(LOOKUP(2,1/(SRP!$B$21:$B$25&lt;=E3278)/(SRP!$C$21:$C$25&gt;=E3278),SRP!$D$21:$D$25)*(G3278/100)*(E3278/1000)),
IF(AND(C3278="Ready to Drink",D3278="RTD-One Pour Cocktail&gt;7%&lt;=14.5"),
SUM(LOOKUP(2,1/(SRP!$B$16:$B$20&lt;=E3278)/(SRP!$C$16:$C$20&gt;=E3278),SRP!$D$16:$D$20)*(G3278/100)*(E3278/1000)),
IF(C3278="Ready to Drink",
SUM(LOOKUP(2,1/(SRP!$B$11:$B$15&lt;=E3278)/(SRP!$C$11:$C$15&gt;=E3278),SRP!$D$11:$D$15)*(G3278/100)*(E3278/1000)),
0)))))),2)</f>
        <v>24.59</v>
      </c>
      <c r="L3278" s="173" t="str">
        <f t="shared" si="51"/>
        <v>Spirits750</v>
      </c>
      <c r="M3278" s="154">
        <f>VLOOKUP(L3278,'Slope %'!C:D,2,0)</f>
        <v>7.0000000000000007E-2</v>
      </c>
    </row>
    <row r="3279" spans="1:13" x14ac:dyDescent="0.25">
      <c r="A3279" s="169">
        <v>46336</v>
      </c>
      <c r="B3279" s="170" t="s">
        <v>2694</v>
      </c>
      <c r="C3279" s="170" t="s">
        <v>15</v>
      </c>
      <c r="D3279" s="170" t="s">
        <v>16</v>
      </c>
      <c r="E3279" s="170">
        <v>750</v>
      </c>
      <c r="F3279" s="170">
        <v>6</v>
      </c>
      <c r="G3279" s="171">
        <v>40</v>
      </c>
      <c r="H3279" s="170" t="s">
        <v>26</v>
      </c>
      <c r="I3279" s="171">
        <v>39.99</v>
      </c>
      <c r="J3279" s="169">
        <v>1</v>
      </c>
      <c r="K3279" s="154" cm="1">
        <f t="array" ref="K3279">ROUND(
IF(C3279="Beer",
SUM(LOOKUP(2,1/(SRP!$B$8:$B$10&lt;=E3279)/(SRP!$C$8:$C$10&gt;=E3279),SRP!$D$8:$D$10)*(G3279/100)*(E3279/1000)),
IF(C3279="Spirits",
SUM(LOOKUP(2,1/(SRP!$B$2:$B$7&lt;=E3279)/(SRP!$C$2:$C$7&gt;=E3279),SRP!$D$2:$D$7)*(G3279/100)*(E3279/1000)),
IF(AND(C3279="Wine",D3279="Fortified Wines"),
SUM(LOOKUP(2,1/(SRP!$B$26:$B$29&lt;=E3279)/(SRP!$C$26:$C$29&gt;=E3279),SRP!$D$26:$D$29)*(G3279/100)*(E3279/1000)),
IF(C3279="Wine",
SUM(LOOKUP(2,1/(SRP!$B$21:$B$25&lt;=E3279)/(SRP!$C$21:$C$25&gt;=E3279),SRP!$D$21:$D$25)*(G3279/100)*(E3279/1000)),
IF(AND(C3279="Ready to Drink",D3279="RTD-One Pour Cocktail&gt;7%&lt;=14.5"),
SUM(LOOKUP(2,1/(SRP!$B$16:$B$20&lt;=E3279)/(SRP!$C$16:$C$20&gt;=E3279),SRP!$D$16:$D$20)*(G3279/100)*(E3279/1000)),
IF(C3279="Ready to Drink",
SUM(LOOKUP(2,1/(SRP!$B$11:$B$15&lt;=E3279)/(SRP!$C$11:$C$15&gt;=E3279),SRP!$D$11:$D$15)*(G3279/100)*(E3279/1000)),
0)))))),2)</f>
        <v>23.42</v>
      </c>
      <c r="L3279" s="173" t="str">
        <f t="shared" si="51"/>
        <v>Spirits750</v>
      </c>
      <c r="M3279" s="154">
        <f>VLOOKUP(L3279,'Slope %'!C:D,2,0)</f>
        <v>7.0000000000000007E-2</v>
      </c>
    </row>
    <row r="3280" spans="1:13" x14ac:dyDescent="0.25">
      <c r="A3280" s="169">
        <v>46351</v>
      </c>
      <c r="B3280" s="170" t="s">
        <v>2695</v>
      </c>
      <c r="C3280" s="170" t="s">
        <v>24</v>
      </c>
      <c r="D3280" s="170" t="s">
        <v>58</v>
      </c>
      <c r="E3280" s="170">
        <v>750</v>
      </c>
      <c r="F3280" s="170">
        <v>12</v>
      </c>
      <c r="G3280" s="171">
        <v>13</v>
      </c>
      <c r="H3280" s="170" t="s">
        <v>26</v>
      </c>
      <c r="I3280" s="171">
        <v>12.99</v>
      </c>
      <c r="J3280" s="169">
        <v>1</v>
      </c>
      <c r="K3280" s="154" cm="1">
        <f t="array" ref="K3280">ROUND(
IF(C3280="Beer",
SUM(LOOKUP(2,1/(SRP!$B$8:$B$10&lt;=E3280)/(SRP!$C$8:$C$10&gt;=E3280),SRP!$D$8:$D$10)*(G3280/100)*(E3280/1000)),
IF(C3280="Spirits",
SUM(LOOKUP(2,1/(SRP!$B$2:$B$7&lt;=E3280)/(SRP!$C$2:$C$7&gt;=E3280),SRP!$D$2:$D$7)*(G3280/100)*(E3280/1000)),
IF(AND(C3280="Wine",D3280="Fortified Wines"),
SUM(LOOKUP(2,1/(SRP!$B$26:$B$29&lt;=E3280)/(SRP!$C$26:$C$29&gt;=E3280),SRP!$D$26:$D$29)*(G3280/100)*(E3280/1000)),
IF(C3280="Wine",
SUM(LOOKUP(2,1/(SRP!$B$21:$B$25&lt;=E3280)/(SRP!$C$21:$C$25&gt;=E3280),SRP!$D$21:$D$25)*(G3280/100)*(E3280/1000)),
IF(AND(C3280="Ready to Drink",D3280="RTD-One Pour Cocktail&gt;7%&lt;=14.5"),
SUM(LOOKUP(2,1/(SRP!$B$16:$B$20&lt;=E3280)/(SRP!$C$16:$C$20&gt;=E3280),SRP!$D$16:$D$20)*(G3280/100)*(E3280/1000)),
IF(C3280="Ready to Drink",
SUM(LOOKUP(2,1/(SRP!$B$11:$B$15&lt;=E3280)/(SRP!$C$11:$C$15&gt;=E3280),SRP!$D$11:$D$15)*(G3280/100)*(E3280/1000)),
0)))))),2)</f>
        <v>7.61</v>
      </c>
      <c r="L3280" s="173" t="str">
        <f t="shared" si="51"/>
        <v>Wine750</v>
      </c>
      <c r="M3280" s="154">
        <f>VLOOKUP(L3280,'Slope %'!C:D,2,0)</f>
        <v>0.1</v>
      </c>
    </row>
    <row r="3281" spans="1:13" x14ac:dyDescent="0.25">
      <c r="A3281" s="169">
        <v>46354</v>
      </c>
      <c r="B3281" s="170" t="s">
        <v>2696</v>
      </c>
      <c r="C3281" s="170" t="s">
        <v>11</v>
      </c>
      <c r="D3281" s="170" t="s">
        <v>474</v>
      </c>
      <c r="E3281" s="170">
        <v>355</v>
      </c>
      <c r="F3281" s="170">
        <v>24</v>
      </c>
      <c r="G3281" s="171">
        <v>5</v>
      </c>
      <c r="H3281" s="170" t="s">
        <v>2364</v>
      </c>
      <c r="I3281" s="171">
        <v>3.59</v>
      </c>
      <c r="J3281" s="169">
        <v>1</v>
      </c>
      <c r="K3281" s="154" cm="1">
        <f t="array" ref="K3281">ROUND(
IF(C3281="Beer",
SUM(LOOKUP(2,1/(SRP!$B$8:$B$10&lt;=E3281)/(SRP!$C$8:$C$10&gt;=E3281),SRP!$D$8:$D$10)*(G3281/100)*(E3281/1000)),
IF(C3281="Spirits",
SUM(LOOKUP(2,1/(SRP!$B$2:$B$7&lt;=E3281)/(SRP!$C$2:$C$7&gt;=E3281),SRP!$D$2:$D$7)*(G3281/100)*(E3281/1000)),
IF(AND(C3281="Wine",D3281="Fortified Wines"),
SUM(LOOKUP(2,1/(SRP!$B$26:$B$29&lt;=E3281)/(SRP!$C$26:$C$29&gt;=E3281),SRP!$D$26:$D$29)*(G3281/100)*(E3281/1000)),
IF(C3281="Wine",
SUM(LOOKUP(2,1/(SRP!$B$21:$B$25&lt;=E3281)/(SRP!$C$21:$C$25&gt;=E3281),SRP!$D$21:$D$25)*(G3281/100)*(E3281/1000)),
IF(AND(C3281="Ready to Drink",D3281="RTD-One Pour Cocktail&gt;7%&lt;=14.5"),
SUM(LOOKUP(2,1/(SRP!$B$16:$B$20&lt;=E3281)/(SRP!$C$16:$C$20&gt;=E3281),SRP!$D$16:$D$20)*(G3281/100)*(E3281/1000)),
IF(C3281="Ready to Drink",
SUM(LOOKUP(2,1/(SRP!$B$11:$B$15&lt;=E3281)/(SRP!$C$11:$C$15&gt;=E3281),SRP!$D$11:$D$15)*(G3281/100)*(E3281/1000)),
0)))))),2)</f>
        <v>1.39</v>
      </c>
      <c r="L3281" s="173" t="str">
        <f t="shared" si="51"/>
        <v>Beer355</v>
      </c>
      <c r="M3281" s="154">
        <f>VLOOKUP(L3281,'Slope %'!C:D,2,0)</f>
        <v>0.12</v>
      </c>
    </row>
    <row r="3282" spans="1:13" x14ac:dyDescent="0.25">
      <c r="A3282" s="169">
        <v>46354</v>
      </c>
      <c r="B3282" s="170" t="s">
        <v>2696</v>
      </c>
      <c r="C3282" s="170" t="s">
        <v>11</v>
      </c>
      <c r="D3282" s="170" t="s">
        <v>474</v>
      </c>
      <c r="E3282" s="170">
        <v>355</v>
      </c>
      <c r="F3282" s="170">
        <v>24</v>
      </c>
      <c r="G3282" s="171">
        <v>5</v>
      </c>
      <c r="H3282" s="170" t="s">
        <v>2364</v>
      </c>
      <c r="I3282" s="171">
        <v>3.59</v>
      </c>
      <c r="J3282" s="169">
        <v>1</v>
      </c>
      <c r="K3282" s="154" cm="1">
        <f t="array" ref="K3282">ROUND(
IF(C3282="Beer",
SUM(LOOKUP(2,1/(SRP!$B$8:$B$10&lt;=E3282)/(SRP!$C$8:$C$10&gt;=E3282),SRP!$D$8:$D$10)*(G3282/100)*(E3282/1000)),
IF(C3282="Spirits",
SUM(LOOKUP(2,1/(SRP!$B$2:$B$7&lt;=E3282)/(SRP!$C$2:$C$7&gt;=E3282),SRP!$D$2:$D$7)*(G3282/100)*(E3282/1000)),
IF(AND(C3282="Wine",D3282="Fortified Wines"),
SUM(LOOKUP(2,1/(SRP!$B$26:$B$29&lt;=E3282)/(SRP!$C$26:$C$29&gt;=E3282),SRP!$D$26:$D$29)*(G3282/100)*(E3282/1000)),
IF(C3282="Wine",
SUM(LOOKUP(2,1/(SRP!$B$21:$B$25&lt;=E3282)/(SRP!$C$21:$C$25&gt;=E3282),SRP!$D$21:$D$25)*(G3282/100)*(E3282/1000)),
IF(AND(C3282="Ready to Drink",D3282="RTD-One Pour Cocktail&gt;7%&lt;=14.5"),
SUM(LOOKUP(2,1/(SRP!$B$16:$B$20&lt;=E3282)/(SRP!$C$16:$C$20&gt;=E3282),SRP!$D$16:$D$20)*(G3282/100)*(E3282/1000)),
IF(C3282="Ready to Drink",
SUM(LOOKUP(2,1/(SRP!$B$11:$B$15&lt;=E3282)/(SRP!$C$11:$C$15&gt;=E3282),SRP!$D$11:$D$15)*(G3282/100)*(E3282/1000)),
0)))))),2)</f>
        <v>1.39</v>
      </c>
      <c r="L3282" s="173" t="str">
        <f t="shared" si="51"/>
        <v>Beer355</v>
      </c>
      <c r="M3282" s="154">
        <f>VLOOKUP(L3282,'Slope %'!C:D,2,0)</f>
        <v>0.12</v>
      </c>
    </row>
    <row r="3283" spans="1:13" x14ac:dyDescent="0.25">
      <c r="A3283" s="169">
        <v>46358</v>
      </c>
      <c r="B3283" s="170" t="s">
        <v>2697</v>
      </c>
      <c r="C3283" s="170" t="s">
        <v>24</v>
      </c>
      <c r="D3283" s="170" t="s">
        <v>68</v>
      </c>
      <c r="E3283" s="170">
        <v>750</v>
      </c>
      <c r="F3283" s="170">
        <v>12</v>
      </c>
      <c r="G3283" s="171">
        <v>13</v>
      </c>
      <c r="H3283" s="170" t="s">
        <v>26</v>
      </c>
      <c r="I3283" s="171">
        <v>12.99</v>
      </c>
      <c r="J3283" s="169">
        <v>1</v>
      </c>
      <c r="K3283" s="154" cm="1">
        <f t="array" ref="K3283">ROUND(
IF(C3283="Beer",
SUM(LOOKUP(2,1/(SRP!$B$8:$B$10&lt;=E3283)/(SRP!$C$8:$C$10&gt;=E3283),SRP!$D$8:$D$10)*(G3283/100)*(E3283/1000)),
IF(C3283="Spirits",
SUM(LOOKUP(2,1/(SRP!$B$2:$B$7&lt;=E3283)/(SRP!$C$2:$C$7&gt;=E3283),SRP!$D$2:$D$7)*(G3283/100)*(E3283/1000)),
IF(AND(C3283="Wine",D3283="Fortified Wines"),
SUM(LOOKUP(2,1/(SRP!$B$26:$B$29&lt;=E3283)/(SRP!$C$26:$C$29&gt;=E3283),SRP!$D$26:$D$29)*(G3283/100)*(E3283/1000)),
IF(C3283="Wine",
SUM(LOOKUP(2,1/(SRP!$B$21:$B$25&lt;=E3283)/(SRP!$C$21:$C$25&gt;=E3283),SRP!$D$21:$D$25)*(G3283/100)*(E3283/1000)),
IF(AND(C3283="Ready to Drink",D3283="RTD-One Pour Cocktail&gt;7%&lt;=14.5"),
SUM(LOOKUP(2,1/(SRP!$B$16:$B$20&lt;=E3283)/(SRP!$C$16:$C$20&gt;=E3283),SRP!$D$16:$D$20)*(G3283/100)*(E3283/1000)),
IF(C3283="Ready to Drink",
SUM(LOOKUP(2,1/(SRP!$B$11:$B$15&lt;=E3283)/(SRP!$C$11:$C$15&gt;=E3283),SRP!$D$11:$D$15)*(G3283/100)*(E3283/1000)),
0)))))),2)</f>
        <v>7.61</v>
      </c>
      <c r="L3283" s="173" t="str">
        <f t="shared" si="51"/>
        <v>Wine750</v>
      </c>
      <c r="M3283" s="154">
        <f>VLOOKUP(L3283,'Slope %'!C:D,2,0)</f>
        <v>0.1</v>
      </c>
    </row>
    <row r="3284" spans="1:13" x14ac:dyDescent="0.25">
      <c r="A3284" s="169">
        <v>46363</v>
      </c>
      <c r="B3284" s="170" t="s">
        <v>2698</v>
      </c>
      <c r="C3284" s="170" t="s">
        <v>263</v>
      </c>
      <c r="D3284" s="170" t="s">
        <v>909</v>
      </c>
      <c r="E3284" s="170">
        <v>750</v>
      </c>
      <c r="F3284" s="170">
        <v>12</v>
      </c>
      <c r="G3284" s="171">
        <v>7.5</v>
      </c>
      <c r="H3284" s="170" t="s">
        <v>2655</v>
      </c>
      <c r="I3284" s="171">
        <v>17</v>
      </c>
      <c r="J3284" s="169">
        <v>1</v>
      </c>
      <c r="K3284" s="154" cm="1">
        <f t="array" ref="K3284">ROUND(
IF(C3284="Beer",
SUM(LOOKUP(2,1/(SRP!$B$8:$B$10&lt;=E3284)/(SRP!$C$8:$C$10&gt;=E3284),SRP!$D$8:$D$10)*(G3284/100)*(E3284/1000)),
IF(C3284="Spirits",
SUM(LOOKUP(2,1/(SRP!$B$2:$B$7&lt;=E3284)/(SRP!$C$2:$C$7&gt;=E3284),SRP!$D$2:$D$7)*(G3284/100)*(E3284/1000)),
IF(AND(C3284="Wine",D3284="Fortified Wines"),
SUM(LOOKUP(2,1/(SRP!$B$26:$B$29&lt;=E3284)/(SRP!$C$26:$C$29&gt;=E3284),SRP!$D$26:$D$29)*(G3284/100)*(E3284/1000)),
IF(C3284="Wine",
SUM(LOOKUP(2,1/(SRP!$B$21:$B$25&lt;=E3284)/(SRP!$C$21:$C$25&gt;=E3284),SRP!$D$21:$D$25)*(G3284/100)*(E3284/1000)),
IF(AND(C3284="Ready to Drink",D3284="RTD-One Pour Cocktail&gt;7%&lt;=14.5"),
SUM(LOOKUP(2,1/(SRP!$B$16:$B$20&lt;=E3284)/(SRP!$C$16:$C$20&gt;=E3284),SRP!$D$16:$D$20)*(G3284/100)*(E3284/1000)),
IF(C3284="Ready to Drink",
SUM(LOOKUP(2,1/(SRP!$B$11:$B$15&lt;=E3284)/(SRP!$C$11:$C$15&gt;=E3284),SRP!$D$11:$D$15)*(G3284/100)*(E3284/1000)),
0)))))),2)</f>
        <v>4.3899999999999997</v>
      </c>
      <c r="L3284" s="173" t="str">
        <f t="shared" si="51"/>
        <v>Ready to Drink750</v>
      </c>
      <c r="M3284" s="154">
        <f>VLOOKUP(L3284,'Slope %'!C:D,2,0)</f>
        <v>0.12</v>
      </c>
    </row>
    <row r="3285" spans="1:13" x14ac:dyDescent="0.25">
      <c r="A3285" s="169">
        <v>46363</v>
      </c>
      <c r="B3285" s="170" t="s">
        <v>2698</v>
      </c>
      <c r="C3285" s="170" t="s">
        <v>263</v>
      </c>
      <c r="D3285" s="170" t="s">
        <v>909</v>
      </c>
      <c r="E3285" s="170">
        <v>750</v>
      </c>
      <c r="F3285" s="170">
        <v>12</v>
      </c>
      <c r="G3285" s="171">
        <v>7.5</v>
      </c>
      <c r="H3285" s="170" t="s">
        <v>2364</v>
      </c>
      <c r="I3285" s="171">
        <v>17</v>
      </c>
      <c r="J3285" s="169">
        <v>1</v>
      </c>
      <c r="K3285" s="154" cm="1">
        <f t="array" ref="K3285">ROUND(
IF(C3285="Beer",
SUM(LOOKUP(2,1/(SRP!$B$8:$B$10&lt;=E3285)/(SRP!$C$8:$C$10&gt;=E3285),SRP!$D$8:$D$10)*(G3285/100)*(E3285/1000)),
IF(C3285="Spirits",
SUM(LOOKUP(2,1/(SRP!$B$2:$B$7&lt;=E3285)/(SRP!$C$2:$C$7&gt;=E3285),SRP!$D$2:$D$7)*(G3285/100)*(E3285/1000)),
IF(AND(C3285="Wine",D3285="Fortified Wines"),
SUM(LOOKUP(2,1/(SRP!$B$26:$B$29&lt;=E3285)/(SRP!$C$26:$C$29&gt;=E3285),SRP!$D$26:$D$29)*(G3285/100)*(E3285/1000)),
IF(C3285="Wine",
SUM(LOOKUP(2,1/(SRP!$B$21:$B$25&lt;=E3285)/(SRP!$C$21:$C$25&gt;=E3285),SRP!$D$21:$D$25)*(G3285/100)*(E3285/1000)),
IF(AND(C3285="Ready to Drink",D3285="RTD-One Pour Cocktail&gt;7%&lt;=14.5"),
SUM(LOOKUP(2,1/(SRP!$B$16:$B$20&lt;=E3285)/(SRP!$C$16:$C$20&gt;=E3285),SRP!$D$16:$D$20)*(G3285/100)*(E3285/1000)),
IF(C3285="Ready to Drink",
SUM(LOOKUP(2,1/(SRP!$B$11:$B$15&lt;=E3285)/(SRP!$C$11:$C$15&gt;=E3285),SRP!$D$11:$D$15)*(G3285/100)*(E3285/1000)),
0)))))),2)</f>
        <v>4.3899999999999997</v>
      </c>
      <c r="L3285" s="173" t="str">
        <f t="shared" si="51"/>
        <v>Ready to Drink750</v>
      </c>
      <c r="M3285" s="154">
        <f>VLOOKUP(L3285,'Slope %'!C:D,2,0)</f>
        <v>0.12</v>
      </c>
    </row>
    <row r="3286" spans="1:13" x14ac:dyDescent="0.25">
      <c r="A3286" s="169">
        <v>46366</v>
      </c>
      <c r="B3286" s="170" t="s">
        <v>2699</v>
      </c>
      <c r="C3286" s="170" t="s">
        <v>263</v>
      </c>
      <c r="D3286" s="170" t="s">
        <v>909</v>
      </c>
      <c r="E3286" s="170">
        <v>50000</v>
      </c>
      <c r="F3286" s="170">
        <v>1</v>
      </c>
      <c r="G3286" s="171">
        <v>6.5</v>
      </c>
      <c r="H3286" s="170" t="s">
        <v>2655</v>
      </c>
      <c r="I3286" s="171">
        <v>415</v>
      </c>
      <c r="J3286" s="169">
        <v>1</v>
      </c>
      <c r="K3286" s="154" cm="1">
        <f t="array" ref="K3286">ROUND(
IF(C3286="Beer",
SUM(LOOKUP(2,1/(SRP!$B$8:$B$10&lt;=E3286)/(SRP!$C$8:$C$10&gt;=E3286),SRP!$D$8:$D$10)*(G3286/100)*(E3286/1000)),
IF(C3286="Spirits",
SUM(LOOKUP(2,1/(SRP!$B$2:$B$7&lt;=E3286)/(SRP!$C$2:$C$7&gt;=E3286),SRP!$D$2:$D$7)*(G3286/100)*(E3286/1000)),
IF(AND(C3286="Wine",D3286="Fortified Wines"),
SUM(LOOKUP(2,1/(SRP!$B$26:$B$29&lt;=E3286)/(SRP!$C$26:$C$29&gt;=E3286),SRP!$D$26:$D$29)*(G3286/100)*(E3286/1000)),
IF(C3286="Wine",
SUM(LOOKUP(2,1/(SRP!$B$21:$B$25&lt;=E3286)/(SRP!$C$21:$C$25&gt;=E3286),SRP!$D$21:$D$25)*(G3286/100)*(E3286/1000)),
IF(AND(C3286="Ready to Drink",D3286="RTD-One Pour Cocktail&gt;7%&lt;=14.5"),
SUM(LOOKUP(2,1/(SRP!$B$16:$B$20&lt;=E3286)/(SRP!$C$16:$C$20&gt;=E3286),SRP!$D$16:$D$20)*(G3286/100)*(E3286/1000)),
IF(C3286="Ready to Drink",
SUM(LOOKUP(2,1/(SRP!$B$11:$B$15&lt;=E3286)/(SRP!$C$11:$C$15&gt;=E3286),SRP!$D$11:$D$15)*(G3286/100)*(E3286/1000)),
0)))))),2)</f>
        <v>253.73</v>
      </c>
      <c r="L3286" s="173" t="str">
        <f t="shared" si="51"/>
        <v>Ready to Drink50000</v>
      </c>
      <c r="M3286" s="154" t="e">
        <f>VLOOKUP(L3286,'Slope %'!C:D,2,0)</f>
        <v>#N/A</v>
      </c>
    </row>
    <row r="3287" spans="1:13" x14ac:dyDescent="0.25">
      <c r="A3287" s="169">
        <v>46366</v>
      </c>
      <c r="B3287" s="170" t="s">
        <v>2699</v>
      </c>
      <c r="C3287" s="170" t="s">
        <v>263</v>
      </c>
      <c r="D3287" s="170" t="s">
        <v>909</v>
      </c>
      <c r="E3287" s="170">
        <v>50000</v>
      </c>
      <c r="F3287" s="170">
        <v>1</v>
      </c>
      <c r="G3287" s="171">
        <v>6.5</v>
      </c>
      <c r="H3287" s="170" t="s">
        <v>2364</v>
      </c>
      <c r="I3287" s="171">
        <v>415</v>
      </c>
      <c r="J3287" s="169">
        <v>1</v>
      </c>
      <c r="K3287" s="154" cm="1">
        <f t="array" ref="K3287">ROUND(
IF(C3287="Beer",
SUM(LOOKUP(2,1/(SRP!$B$8:$B$10&lt;=E3287)/(SRP!$C$8:$C$10&gt;=E3287),SRP!$D$8:$D$10)*(G3287/100)*(E3287/1000)),
IF(C3287="Spirits",
SUM(LOOKUP(2,1/(SRP!$B$2:$B$7&lt;=E3287)/(SRP!$C$2:$C$7&gt;=E3287),SRP!$D$2:$D$7)*(G3287/100)*(E3287/1000)),
IF(AND(C3287="Wine",D3287="Fortified Wines"),
SUM(LOOKUP(2,1/(SRP!$B$26:$B$29&lt;=E3287)/(SRP!$C$26:$C$29&gt;=E3287),SRP!$D$26:$D$29)*(G3287/100)*(E3287/1000)),
IF(C3287="Wine",
SUM(LOOKUP(2,1/(SRP!$B$21:$B$25&lt;=E3287)/(SRP!$C$21:$C$25&gt;=E3287),SRP!$D$21:$D$25)*(G3287/100)*(E3287/1000)),
IF(AND(C3287="Ready to Drink",D3287="RTD-One Pour Cocktail&gt;7%&lt;=14.5"),
SUM(LOOKUP(2,1/(SRP!$B$16:$B$20&lt;=E3287)/(SRP!$C$16:$C$20&gt;=E3287),SRP!$D$16:$D$20)*(G3287/100)*(E3287/1000)),
IF(C3287="Ready to Drink",
SUM(LOOKUP(2,1/(SRP!$B$11:$B$15&lt;=E3287)/(SRP!$C$11:$C$15&gt;=E3287),SRP!$D$11:$D$15)*(G3287/100)*(E3287/1000)),
0)))))),2)</f>
        <v>253.73</v>
      </c>
      <c r="L3287" s="173" t="str">
        <f t="shared" si="51"/>
        <v>Ready to Drink50000</v>
      </c>
      <c r="M3287" s="154" t="e">
        <f>VLOOKUP(L3287,'Slope %'!C:D,2,0)</f>
        <v>#N/A</v>
      </c>
    </row>
    <row r="3288" spans="1:13" x14ac:dyDescent="0.25">
      <c r="A3288" s="169">
        <v>46487</v>
      </c>
      <c r="B3288" s="170" t="s">
        <v>2700</v>
      </c>
      <c r="C3288" s="170" t="s">
        <v>15</v>
      </c>
      <c r="D3288" s="170" t="s">
        <v>1129</v>
      </c>
      <c r="E3288" s="170">
        <v>700</v>
      </c>
      <c r="F3288" s="170">
        <v>6</v>
      </c>
      <c r="G3288" s="171">
        <v>43</v>
      </c>
      <c r="H3288" s="170" t="s">
        <v>378</v>
      </c>
      <c r="I3288" s="171">
        <v>79.989999999999995</v>
      </c>
      <c r="J3288" s="169">
        <v>1</v>
      </c>
      <c r="K3288" s="154" cm="1">
        <f t="array" ref="K3288">ROUND(
IF(C3288="Beer",
SUM(LOOKUP(2,1/(SRP!$B$8:$B$10&lt;=E3288)/(SRP!$C$8:$C$10&gt;=E3288),SRP!$D$8:$D$10)*(G3288/100)*(E3288/1000)),
IF(C3288="Spirits",
SUM(LOOKUP(2,1/(SRP!$B$2:$B$7&lt;=E3288)/(SRP!$C$2:$C$7&gt;=E3288),SRP!$D$2:$D$7)*(G3288/100)*(E3288/1000)),
IF(AND(C3288="Wine",D3288="Fortified Wines"),
SUM(LOOKUP(2,1/(SRP!$B$26:$B$29&lt;=E3288)/(SRP!$C$26:$C$29&gt;=E3288),SRP!$D$26:$D$29)*(G3288/100)*(E3288/1000)),
IF(C3288="Wine",
SUM(LOOKUP(2,1/(SRP!$B$21:$B$25&lt;=E3288)/(SRP!$C$21:$C$25&gt;=E3288),SRP!$D$21:$D$25)*(G3288/100)*(E3288/1000)),
IF(AND(C3288="Ready to Drink",D3288="RTD-One Pour Cocktail&gt;7%&lt;=14.5"),
SUM(LOOKUP(2,1/(SRP!$B$16:$B$20&lt;=E3288)/(SRP!$C$16:$C$20&gt;=E3288),SRP!$D$16:$D$20)*(G3288/100)*(E3288/1000)),
IF(C3288="Ready to Drink",
SUM(LOOKUP(2,1/(SRP!$B$11:$B$15&lt;=E3288)/(SRP!$C$11:$C$15&gt;=E3288),SRP!$D$11:$D$15)*(G3288/100)*(E3288/1000)),
0)))))),2)</f>
        <v>23.5</v>
      </c>
      <c r="L3288" s="173" t="str">
        <f t="shared" si="51"/>
        <v>Spirits700</v>
      </c>
      <c r="M3288" s="154">
        <f>VLOOKUP(L3288,'Slope %'!C:D,2,0)</f>
        <v>7.0000000000000007E-2</v>
      </c>
    </row>
    <row r="3289" spans="1:13" x14ac:dyDescent="0.25">
      <c r="A3289" s="169">
        <v>46525</v>
      </c>
      <c r="B3289" s="170" t="s">
        <v>2701</v>
      </c>
      <c r="C3289" s="170" t="s">
        <v>263</v>
      </c>
      <c r="D3289" s="170" t="s">
        <v>806</v>
      </c>
      <c r="E3289" s="170">
        <v>30000</v>
      </c>
      <c r="F3289" s="170">
        <v>1</v>
      </c>
      <c r="G3289" s="171">
        <v>5.5</v>
      </c>
      <c r="H3289" s="170" t="s">
        <v>2431</v>
      </c>
      <c r="I3289" s="171">
        <v>169.99</v>
      </c>
      <c r="J3289" s="169">
        <v>1</v>
      </c>
      <c r="K3289" s="154" cm="1">
        <f t="array" ref="K3289">ROUND(
IF(C3289="Beer",
SUM(LOOKUP(2,1/(SRP!$B$8:$B$10&lt;=E3289)/(SRP!$C$8:$C$10&gt;=E3289),SRP!$D$8:$D$10)*(G3289/100)*(E3289/1000)),
IF(C3289="Spirits",
SUM(LOOKUP(2,1/(SRP!$B$2:$B$7&lt;=E3289)/(SRP!$C$2:$C$7&gt;=E3289),SRP!$D$2:$D$7)*(G3289/100)*(E3289/1000)),
IF(AND(C3289="Wine",D3289="Fortified Wines"),
SUM(LOOKUP(2,1/(SRP!$B$26:$B$29&lt;=E3289)/(SRP!$C$26:$C$29&gt;=E3289),SRP!$D$26:$D$29)*(G3289/100)*(E3289/1000)),
IF(C3289="Wine",
SUM(LOOKUP(2,1/(SRP!$B$21:$B$25&lt;=E3289)/(SRP!$C$21:$C$25&gt;=E3289),SRP!$D$21:$D$25)*(G3289/100)*(E3289/1000)),
IF(AND(C3289="Ready to Drink",D3289="RTD-One Pour Cocktail&gt;7%&lt;=14.5"),
SUM(LOOKUP(2,1/(SRP!$B$16:$B$20&lt;=E3289)/(SRP!$C$16:$C$20&gt;=E3289),SRP!$D$16:$D$20)*(G3289/100)*(E3289/1000)),
IF(C3289="Ready to Drink",
SUM(LOOKUP(2,1/(SRP!$B$11:$B$15&lt;=E3289)/(SRP!$C$11:$C$15&gt;=E3289),SRP!$D$11:$D$15)*(G3289/100)*(E3289/1000)),
0)))))),2)</f>
        <v>128.82</v>
      </c>
      <c r="L3289" s="173" t="str">
        <f t="shared" si="51"/>
        <v>Ready to Drink30000</v>
      </c>
      <c r="M3289" s="154" t="e">
        <f>VLOOKUP(L3289,'Slope %'!C:D,2,0)</f>
        <v>#N/A</v>
      </c>
    </row>
    <row r="3290" spans="1:13" x14ac:dyDescent="0.25">
      <c r="A3290" s="169">
        <v>46525</v>
      </c>
      <c r="B3290" s="170" t="s">
        <v>2701</v>
      </c>
      <c r="C3290" s="170" t="s">
        <v>263</v>
      </c>
      <c r="D3290" s="170" t="s">
        <v>806</v>
      </c>
      <c r="E3290" s="170">
        <v>30000</v>
      </c>
      <c r="F3290" s="170">
        <v>1</v>
      </c>
      <c r="G3290" s="171">
        <v>5.5</v>
      </c>
      <c r="H3290" s="170" t="s">
        <v>2364</v>
      </c>
      <c r="I3290" s="171">
        <v>169.99</v>
      </c>
      <c r="J3290" s="169">
        <v>1</v>
      </c>
      <c r="K3290" s="154" cm="1">
        <f t="array" ref="K3290">ROUND(
IF(C3290="Beer",
SUM(LOOKUP(2,1/(SRP!$B$8:$B$10&lt;=E3290)/(SRP!$C$8:$C$10&gt;=E3290),SRP!$D$8:$D$10)*(G3290/100)*(E3290/1000)),
IF(C3290="Spirits",
SUM(LOOKUP(2,1/(SRP!$B$2:$B$7&lt;=E3290)/(SRP!$C$2:$C$7&gt;=E3290),SRP!$D$2:$D$7)*(G3290/100)*(E3290/1000)),
IF(AND(C3290="Wine",D3290="Fortified Wines"),
SUM(LOOKUP(2,1/(SRP!$B$26:$B$29&lt;=E3290)/(SRP!$C$26:$C$29&gt;=E3290),SRP!$D$26:$D$29)*(G3290/100)*(E3290/1000)),
IF(C3290="Wine",
SUM(LOOKUP(2,1/(SRP!$B$21:$B$25&lt;=E3290)/(SRP!$C$21:$C$25&gt;=E3290),SRP!$D$21:$D$25)*(G3290/100)*(E3290/1000)),
IF(AND(C3290="Ready to Drink",D3290="RTD-One Pour Cocktail&gt;7%&lt;=14.5"),
SUM(LOOKUP(2,1/(SRP!$B$16:$B$20&lt;=E3290)/(SRP!$C$16:$C$20&gt;=E3290),SRP!$D$16:$D$20)*(G3290/100)*(E3290/1000)),
IF(C3290="Ready to Drink",
SUM(LOOKUP(2,1/(SRP!$B$11:$B$15&lt;=E3290)/(SRP!$C$11:$C$15&gt;=E3290),SRP!$D$11:$D$15)*(G3290/100)*(E3290/1000)),
0)))))),2)</f>
        <v>128.82</v>
      </c>
      <c r="L3290" s="173" t="str">
        <f t="shared" si="51"/>
        <v>Ready to Drink30000</v>
      </c>
      <c r="M3290" s="154" t="e">
        <f>VLOOKUP(L3290,'Slope %'!C:D,2,0)</f>
        <v>#N/A</v>
      </c>
    </row>
    <row r="3291" spans="1:13" x14ac:dyDescent="0.25">
      <c r="A3291" s="169">
        <v>46545</v>
      </c>
      <c r="B3291" s="170" t="s">
        <v>2702</v>
      </c>
      <c r="C3291" s="170" t="s">
        <v>263</v>
      </c>
      <c r="D3291" s="170" t="s">
        <v>806</v>
      </c>
      <c r="E3291" s="170">
        <v>30000</v>
      </c>
      <c r="F3291" s="170">
        <v>1</v>
      </c>
      <c r="G3291" s="171">
        <v>5.5</v>
      </c>
      <c r="H3291" s="170" t="s">
        <v>2431</v>
      </c>
      <c r="I3291" s="171">
        <v>169.99</v>
      </c>
      <c r="J3291" s="169">
        <v>1</v>
      </c>
      <c r="K3291" s="154" cm="1">
        <f t="array" ref="K3291">ROUND(
IF(C3291="Beer",
SUM(LOOKUP(2,1/(SRP!$B$8:$B$10&lt;=E3291)/(SRP!$C$8:$C$10&gt;=E3291),SRP!$D$8:$D$10)*(G3291/100)*(E3291/1000)),
IF(C3291="Spirits",
SUM(LOOKUP(2,1/(SRP!$B$2:$B$7&lt;=E3291)/(SRP!$C$2:$C$7&gt;=E3291),SRP!$D$2:$D$7)*(G3291/100)*(E3291/1000)),
IF(AND(C3291="Wine",D3291="Fortified Wines"),
SUM(LOOKUP(2,1/(SRP!$B$26:$B$29&lt;=E3291)/(SRP!$C$26:$C$29&gt;=E3291),SRP!$D$26:$D$29)*(G3291/100)*(E3291/1000)),
IF(C3291="Wine",
SUM(LOOKUP(2,1/(SRP!$B$21:$B$25&lt;=E3291)/(SRP!$C$21:$C$25&gt;=E3291),SRP!$D$21:$D$25)*(G3291/100)*(E3291/1000)),
IF(AND(C3291="Ready to Drink",D3291="RTD-One Pour Cocktail&gt;7%&lt;=14.5"),
SUM(LOOKUP(2,1/(SRP!$B$16:$B$20&lt;=E3291)/(SRP!$C$16:$C$20&gt;=E3291),SRP!$D$16:$D$20)*(G3291/100)*(E3291/1000)),
IF(C3291="Ready to Drink",
SUM(LOOKUP(2,1/(SRP!$B$11:$B$15&lt;=E3291)/(SRP!$C$11:$C$15&gt;=E3291),SRP!$D$11:$D$15)*(G3291/100)*(E3291/1000)),
0)))))),2)</f>
        <v>128.82</v>
      </c>
      <c r="L3291" s="173" t="str">
        <f t="shared" si="51"/>
        <v>Ready to Drink30000</v>
      </c>
      <c r="M3291" s="154" t="e">
        <f>VLOOKUP(L3291,'Slope %'!C:D,2,0)</f>
        <v>#N/A</v>
      </c>
    </row>
    <row r="3292" spans="1:13" x14ac:dyDescent="0.25">
      <c r="A3292" s="169">
        <v>46545</v>
      </c>
      <c r="B3292" s="170" t="s">
        <v>2702</v>
      </c>
      <c r="C3292" s="170" t="s">
        <v>263</v>
      </c>
      <c r="D3292" s="170" t="s">
        <v>806</v>
      </c>
      <c r="E3292" s="170">
        <v>30000</v>
      </c>
      <c r="F3292" s="170">
        <v>1</v>
      </c>
      <c r="G3292" s="171">
        <v>5.5</v>
      </c>
      <c r="H3292" s="170" t="s">
        <v>2364</v>
      </c>
      <c r="I3292" s="171">
        <v>169.99</v>
      </c>
      <c r="J3292" s="169">
        <v>1</v>
      </c>
      <c r="K3292" s="154" cm="1">
        <f t="array" ref="K3292">ROUND(
IF(C3292="Beer",
SUM(LOOKUP(2,1/(SRP!$B$8:$B$10&lt;=E3292)/(SRP!$C$8:$C$10&gt;=E3292),SRP!$D$8:$D$10)*(G3292/100)*(E3292/1000)),
IF(C3292="Spirits",
SUM(LOOKUP(2,1/(SRP!$B$2:$B$7&lt;=E3292)/(SRP!$C$2:$C$7&gt;=E3292),SRP!$D$2:$D$7)*(G3292/100)*(E3292/1000)),
IF(AND(C3292="Wine",D3292="Fortified Wines"),
SUM(LOOKUP(2,1/(SRP!$B$26:$B$29&lt;=E3292)/(SRP!$C$26:$C$29&gt;=E3292),SRP!$D$26:$D$29)*(G3292/100)*(E3292/1000)),
IF(C3292="Wine",
SUM(LOOKUP(2,1/(SRP!$B$21:$B$25&lt;=E3292)/(SRP!$C$21:$C$25&gt;=E3292),SRP!$D$21:$D$25)*(G3292/100)*(E3292/1000)),
IF(AND(C3292="Ready to Drink",D3292="RTD-One Pour Cocktail&gt;7%&lt;=14.5"),
SUM(LOOKUP(2,1/(SRP!$B$16:$B$20&lt;=E3292)/(SRP!$C$16:$C$20&gt;=E3292),SRP!$D$16:$D$20)*(G3292/100)*(E3292/1000)),
IF(C3292="Ready to Drink",
SUM(LOOKUP(2,1/(SRP!$B$11:$B$15&lt;=E3292)/(SRP!$C$11:$C$15&gt;=E3292),SRP!$D$11:$D$15)*(G3292/100)*(E3292/1000)),
0)))))),2)</f>
        <v>128.82</v>
      </c>
      <c r="L3292" s="173" t="str">
        <f t="shared" si="51"/>
        <v>Ready to Drink30000</v>
      </c>
      <c r="M3292" s="154" t="e">
        <f>VLOOKUP(L3292,'Slope %'!C:D,2,0)</f>
        <v>#N/A</v>
      </c>
    </row>
    <row r="3293" spans="1:13" x14ac:dyDescent="0.25">
      <c r="A3293" s="169">
        <v>46546</v>
      </c>
      <c r="B3293" s="170" t="s">
        <v>2703</v>
      </c>
      <c r="C3293" s="170" t="s">
        <v>263</v>
      </c>
      <c r="D3293" s="170" t="s">
        <v>806</v>
      </c>
      <c r="E3293" s="170">
        <v>30000</v>
      </c>
      <c r="F3293" s="170">
        <v>1</v>
      </c>
      <c r="G3293" s="171">
        <v>5.5</v>
      </c>
      <c r="H3293" s="170" t="s">
        <v>2431</v>
      </c>
      <c r="I3293" s="171">
        <v>169.99</v>
      </c>
      <c r="J3293" s="169">
        <v>1</v>
      </c>
      <c r="K3293" s="154" cm="1">
        <f t="array" ref="K3293">ROUND(
IF(C3293="Beer",
SUM(LOOKUP(2,1/(SRP!$B$8:$B$10&lt;=E3293)/(SRP!$C$8:$C$10&gt;=E3293),SRP!$D$8:$D$10)*(G3293/100)*(E3293/1000)),
IF(C3293="Spirits",
SUM(LOOKUP(2,1/(SRP!$B$2:$B$7&lt;=E3293)/(SRP!$C$2:$C$7&gt;=E3293),SRP!$D$2:$D$7)*(G3293/100)*(E3293/1000)),
IF(AND(C3293="Wine",D3293="Fortified Wines"),
SUM(LOOKUP(2,1/(SRP!$B$26:$B$29&lt;=E3293)/(SRP!$C$26:$C$29&gt;=E3293),SRP!$D$26:$D$29)*(G3293/100)*(E3293/1000)),
IF(C3293="Wine",
SUM(LOOKUP(2,1/(SRP!$B$21:$B$25&lt;=E3293)/(SRP!$C$21:$C$25&gt;=E3293),SRP!$D$21:$D$25)*(G3293/100)*(E3293/1000)),
IF(AND(C3293="Ready to Drink",D3293="RTD-One Pour Cocktail&gt;7%&lt;=14.5"),
SUM(LOOKUP(2,1/(SRP!$B$16:$B$20&lt;=E3293)/(SRP!$C$16:$C$20&gt;=E3293),SRP!$D$16:$D$20)*(G3293/100)*(E3293/1000)),
IF(C3293="Ready to Drink",
SUM(LOOKUP(2,1/(SRP!$B$11:$B$15&lt;=E3293)/(SRP!$C$11:$C$15&gt;=E3293),SRP!$D$11:$D$15)*(G3293/100)*(E3293/1000)),
0)))))),2)</f>
        <v>128.82</v>
      </c>
      <c r="L3293" s="173" t="str">
        <f t="shared" si="51"/>
        <v>Ready to Drink30000</v>
      </c>
      <c r="M3293" s="154" t="e">
        <f>VLOOKUP(L3293,'Slope %'!C:D,2,0)</f>
        <v>#N/A</v>
      </c>
    </row>
    <row r="3294" spans="1:13" x14ac:dyDescent="0.25">
      <c r="A3294" s="169">
        <v>46546</v>
      </c>
      <c r="B3294" s="170" t="s">
        <v>2703</v>
      </c>
      <c r="C3294" s="170" t="s">
        <v>263</v>
      </c>
      <c r="D3294" s="170" t="s">
        <v>806</v>
      </c>
      <c r="E3294" s="170">
        <v>30000</v>
      </c>
      <c r="F3294" s="170">
        <v>1</v>
      </c>
      <c r="G3294" s="171">
        <v>5.5</v>
      </c>
      <c r="H3294" s="170" t="s">
        <v>2364</v>
      </c>
      <c r="I3294" s="171">
        <v>169.99</v>
      </c>
      <c r="J3294" s="169">
        <v>1</v>
      </c>
      <c r="K3294" s="154" cm="1">
        <f t="array" ref="K3294">ROUND(
IF(C3294="Beer",
SUM(LOOKUP(2,1/(SRP!$B$8:$B$10&lt;=E3294)/(SRP!$C$8:$C$10&gt;=E3294),SRP!$D$8:$D$10)*(G3294/100)*(E3294/1000)),
IF(C3294="Spirits",
SUM(LOOKUP(2,1/(SRP!$B$2:$B$7&lt;=E3294)/(SRP!$C$2:$C$7&gt;=E3294),SRP!$D$2:$D$7)*(G3294/100)*(E3294/1000)),
IF(AND(C3294="Wine",D3294="Fortified Wines"),
SUM(LOOKUP(2,1/(SRP!$B$26:$B$29&lt;=E3294)/(SRP!$C$26:$C$29&gt;=E3294),SRP!$D$26:$D$29)*(G3294/100)*(E3294/1000)),
IF(C3294="Wine",
SUM(LOOKUP(2,1/(SRP!$B$21:$B$25&lt;=E3294)/(SRP!$C$21:$C$25&gt;=E3294),SRP!$D$21:$D$25)*(G3294/100)*(E3294/1000)),
IF(AND(C3294="Ready to Drink",D3294="RTD-One Pour Cocktail&gt;7%&lt;=14.5"),
SUM(LOOKUP(2,1/(SRP!$B$16:$B$20&lt;=E3294)/(SRP!$C$16:$C$20&gt;=E3294),SRP!$D$16:$D$20)*(G3294/100)*(E3294/1000)),
IF(C3294="Ready to Drink",
SUM(LOOKUP(2,1/(SRP!$B$11:$B$15&lt;=E3294)/(SRP!$C$11:$C$15&gt;=E3294),SRP!$D$11:$D$15)*(G3294/100)*(E3294/1000)),
0)))))),2)</f>
        <v>128.82</v>
      </c>
      <c r="L3294" s="173" t="str">
        <f t="shared" si="51"/>
        <v>Ready to Drink30000</v>
      </c>
      <c r="M3294" s="154" t="e">
        <f>VLOOKUP(L3294,'Slope %'!C:D,2,0)</f>
        <v>#N/A</v>
      </c>
    </row>
    <row r="3295" spans="1:13" x14ac:dyDescent="0.25">
      <c r="A3295" s="169">
        <v>46547</v>
      </c>
      <c r="B3295" s="170" t="s">
        <v>2704</v>
      </c>
      <c r="C3295" s="170" t="s">
        <v>263</v>
      </c>
      <c r="D3295" s="170" t="s">
        <v>806</v>
      </c>
      <c r="E3295" s="170">
        <v>30000</v>
      </c>
      <c r="F3295" s="170">
        <v>1</v>
      </c>
      <c r="G3295" s="171">
        <v>5.5</v>
      </c>
      <c r="H3295" s="170" t="s">
        <v>2431</v>
      </c>
      <c r="I3295" s="171">
        <v>169.99</v>
      </c>
      <c r="J3295" s="169">
        <v>1</v>
      </c>
      <c r="K3295" s="154" cm="1">
        <f t="array" ref="K3295">ROUND(
IF(C3295="Beer",
SUM(LOOKUP(2,1/(SRP!$B$8:$B$10&lt;=E3295)/(SRP!$C$8:$C$10&gt;=E3295),SRP!$D$8:$D$10)*(G3295/100)*(E3295/1000)),
IF(C3295="Spirits",
SUM(LOOKUP(2,1/(SRP!$B$2:$B$7&lt;=E3295)/(SRP!$C$2:$C$7&gt;=E3295),SRP!$D$2:$D$7)*(G3295/100)*(E3295/1000)),
IF(AND(C3295="Wine",D3295="Fortified Wines"),
SUM(LOOKUP(2,1/(SRP!$B$26:$B$29&lt;=E3295)/(SRP!$C$26:$C$29&gt;=E3295),SRP!$D$26:$D$29)*(G3295/100)*(E3295/1000)),
IF(C3295="Wine",
SUM(LOOKUP(2,1/(SRP!$B$21:$B$25&lt;=E3295)/(SRP!$C$21:$C$25&gt;=E3295),SRP!$D$21:$D$25)*(G3295/100)*(E3295/1000)),
IF(AND(C3295="Ready to Drink",D3295="RTD-One Pour Cocktail&gt;7%&lt;=14.5"),
SUM(LOOKUP(2,1/(SRP!$B$16:$B$20&lt;=E3295)/(SRP!$C$16:$C$20&gt;=E3295),SRP!$D$16:$D$20)*(G3295/100)*(E3295/1000)),
IF(C3295="Ready to Drink",
SUM(LOOKUP(2,1/(SRP!$B$11:$B$15&lt;=E3295)/(SRP!$C$11:$C$15&gt;=E3295),SRP!$D$11:$D$15)*(G3295/100)*(E3295/1000)),
0)))))),2)</f>
        <v>128.82</v>
      </c>
      <c r="L3295" s="173" t="str">
        <f t="shared" si="51"/>
        <v>Ready to Drink30000</v>
      </c>
      <c r="M3295" s="154" t="e">
        <f>VLOOKUP(L3295,'Slope %'!C:D,2,0)</f>
        <v>#N/A</v>
      </c>
    </row>
    <row r="3296" spans="1:13" x14ac:dyDescent="0.25">
      <c r="A3296" s="169">
        <v>46547</v>
      </c>
      <c r="B3296" s="170" t="s">
        <v>2704</v>
      </c>
      <c r="C3296" s="170" t="s">
        <v>263</v>
      </c>
      <c r="D3296" s="170" t="s">
        <v>806</v>
      </c>
      <c r="E3296" s="170">
        <v>30000</v>
      </c>
      <c r="F3296" s="170">
        <v>1</v>
      </c>
      <c r="G3296" s="171">
        <v>5.5</v>
      </c>
      <c r="H3296" s="170" t="s">
        <v>2364</v>
      </c>
      <c r="I3296" s="171">
        <v>169.99</v>
      </c>
      <c r="J3296" s="169">
        <v>1</v>
      </c>
      <c r="K3296" s="154" cm="1">
        <f t="array" ref="K3296">ROUND(
IF(C3296="Beer",
SUM(LOOKUP(2,1/(SRP!$B$8:$B$10&lt;=E3296)/(SRP!$C$8:$C$10&gt;=E3296),SRP!$D$8:$D$10)*(G3296/100)*(E3296/1000)),
IF(C3296="Spirits",
SUM(LOOKUP(2,1/(SRP!$B$2:$B$7&lt;=E3296)/(SRP!$C$2:$C$7&gt;=E3296),SRP!$D$2:$D$7)*(G3296/100)*(E3296/1000)),
IF(AND(C3296="Wine",D3296="Fortified Wines"),
SUM(LOOKUP(2,1/(SRP!$B$26:$B$29&lt;=E3296)/(SRP!$C$26:$C$29&gt;=E3296),SRP!$D$26:$D$29)*(G3296/100)*(E3296/1000)),
IF(C3296="Wine",
SUM(LOOKUP(2,1/(SRP!$B$21:$B$25&lt;=E3296)/(SRP!$C$21:$C$25&gt;=E3296),SRP!$D$21:$D$25)*(G3296/100)*(E3296/1000)),
IF(AND(C3296="Ready to Drink",D3296="RTD-One Pour Cocktail&gt;7%&lt;=14.5"),
SUM(LOOKUP(2,1/(SRP!$B$16:$B$20&lt;=E3296)/(SRP!$C$16:$C$20&gt;=E3296),SRP!$D$16:$D$20)*(G3296/100)*(E3296/1000)),
IF(C3296="Ready to Drink",
SUM(LOOKUP(2,1/(SRP!$B$11:$B$15&lt;=E3296)/(SRP!$C$11:$C$15&gt;=E3296),SRP!$D$11:$D$15)*(G3296/100)*(E3296/1000)),
0)))))),2)</f>
        <v>128.82</v>
      </c>
      <c r="L3296" s="173" t="str">
        <f t="shared" si="51"/>
        <v>Ready to Drink30000</v>
      </c>
      <c r="M3296" s="154" t="e">
        <f>VLOOKUP(L3296,'Slope %'!C:D,2,0)</f>
        <v>#N/A</v>
      </c>
    </row>
    <row r="3297" spans="1:13" x14ac:dyDescent="0.25">
      <c r="A3297" s="169">
        <v>46549</v>
      </c>
      <c r="B3297" s="170" t="s">
        <v>2705</v>
      </c>
      <c r="C3297" s="170" t="s">
        <v>24</v>
      </c>
      <c r="D3297" s="170" t="s">
        <v>109</v>
      </c>
      <c r="E3297" s="170">
        <v>750</v>
      </c>
      <c r="F3297" s="170">
        <v>6</v>
      </c>
      <c r="G3297" s="171">
        <v>12</v>
      </c>
      <c r="H3297" s="170" t="s">
        <v>1887</v>
      </c>
      <c r="I3297" s="171">
        <v>34.31</v>
      </c>
      <c r="J3297" s="169">
        <v>1</v>
      </c>
      <c r="K3297" s="154" cm="1">
        <f t="array" ref="K3297">ROUND(
IF(C3297="Beer",
SUM(LOOKUP(2,1/(SRP!$B$8:$B$10&lt;=E3297)/(SRP!$C$8:$C$10&gt;=E3297),SRP!$D$8:$D$10)*(G3297/100)*(E3297/1000)),
IF(C3297="Spirits",
SUM(LOOKUP(2,1/(SRP!$B$2:$B$7&lt;=E3297)/(SRP!$C$2:$C$7&gt;=E3297),SRP!$D$2:$D$7)*(G3297/100)*(E3297/1000)),
IF(AND(C3297="Wine",D3297="Fortified Wines"),
SUM(LOOKUP(2,1/(SRP!$B$26:$B$29&lt;=E3297)/(SRP!$C$26:$C$29&gt;=E3297),SRP!$D$26:$D$29)*(G3297/100)*(E3297/1000)),
IF(C3297="Wine",
SUM(LOOKUP(2,1/(SRP!$B$21:$B$25&lt;=E3297)/(SRP!$C$21:$C$25&gt;=E3297),SRP!$D$21:$D$25)*(G3297/100)*(E3297/1000)),
IF(AND(C3297="Ready to Drink",D3297="RTD-One Pour Cocktail&gt;7%&lt;=14.5"),
SUM(LOOKUP(2,1/(SRP!$B$16:$B$20&lt;=E3297)/(SRP!$C$16:$C$20&gt;=E3297),SRP!$D$16:$D$20)*(G3297/100)*(E3297/1000)),
IF(C3297="Ready to Drink",
SUM(LOOKUP(2,1/(SRP!$B$11:$B$15&lt;=E3297)/(SRP!$C$11:$C$15&gt;=E3297),SRP!$D$11:$D$15)*(G3297/100)*(E3297/1000)),
0)))))),2)</f>
        <v>7.03</v>
      </c>
      <c r="L3297" s="173" t="str">
        <f t="shared" si="51"/>
        <v>Wine750</v>
      </c>
      <c r="M3297" s="154">
        <f>VLOOKUP(L3297,'Slope %'!C:D,2,0)</f>
        <v>0.1</v>
      </c>
    </row>
    <row r="3298" spans="1:13" x14ac:dyDescent="0.25">
      <c r="A3298" s="169">
        <v>46550</v>
      </c>
      <c r="B3298" s="170" t="s">
        <v>2706</v>
      </c>
      <c r="C3298" s="170" t="s">
        <v>11</v>
      </c>
      <c r="D3298" s="170" t="s">
        <v>474</v>
      </c>
      <c r="E3298" s="170">
        <v>473</v>
      </c>
      <c r="F3298" s="170">
        <v>24</v>
      </c>
      <c r="G3298" s="171">
        <v>5.6</v>
      </c>
      <c r="H3298" s="170" t="s">
        <v>1362</v>
      </c>
      <c r="I3298" s="171">
        <v>4.75</v>
      </c>
      <c r="J3298" s="169">
        <v>1</v>
      </c>
      <c r="K3298" s="154" cm="1">
        <f t="array" ref="K3298">ROUND(
IF(C3298="Beer",
SUM(LOOKUP(2,1/(SRP!$B$8:$B$10&lt;=E3298)/(SRP!$C$8:$C$10&gt;=E3298),SRP!$D$8:$D$10)*(G3298/100)*(E3298/1000)),
IF(C3298="Spirits",
SUM(LOOKUP(2,1/(SRP!$B$2:$B$7&lt;=E3298)/(SRP!$C$2:$C$7&gt;=E3298),SRP!$D$2:$D$7)*(G3298/100)*(E3298/1000)),
IF(AND(C3298="Wine",D3298="Fortified Wines"),
SUM(LOOKUP(2,1/(SRP!$B$26:$B$29&lt;=E3298)/(SRP!$C$26:$C$29&gt;=E3298),SRP!$D$26:$D$29)*(G3298/100)*(E3298/1000)),
IF(C3298="Wine",
SUM(LOOKUP(2,1/(SRP!$B$21:$B$25&lt;=E3298)/(SRP!$C$21:$C$25&gt;=E3298),SRP!$D$21:$D$25)*(G3298/100)*(E3298/1000)),
IF(AND(C3298="Ready to Drink",D3298="RTD-One Pour Cocktail&gt;7%&lt;=14.5"),
SUM(LOOKUP(2,1/(SRP!$B$16:$B$20&lt;=E3298)/(SRP!$C$16:$C$20&gt;=E3298),SRP!$D$16:$D$20)*(G3298/100)*(E3298/1000)),
IF(C3298="Ready to Drink",
SUM(LOOKUP(2,1/(SRP!$B$11:$B$15&lt;=E3298)/(SRP!$C$11:$C$15&gt;=E3298),SRP!$D$11:$D$15)*(G3298/100)*(E3298/1000)),
0)))))),2)</f>
        <v>2.0699999999999998</v>
      </c>
      <c r="L3298" s="173" t="str">
        <f t="shared" si="51"/>
        <v>Beer473</v>
      </c>
      <c r="M3298" s="154">
        <f>VLOOKUP(L3298,'Slope %'!C:D,2,0)</f>
        <v>0.12</v>
      </c>
    </row>
    <row r="3299" spans="1:13" x14ac:dyDescent="0.25">
      <c r="A3299" s="169">
        <v>46550</v>
      </c>
      <c r="B3299" s="170" t="s">
        <v>2706</v>
      </c>
      <c r="C3299" s="170" t="s">
        <v>11</v>
      </c>
      <c r="D3299" s="170" t="s">
        <v>474</v>
      </c>
      <c r="E3299" s="170">
        <v>473</v>
      </c>
      <c r="F3299" s="170">
        <v>24</v>
      </c>
      <c r="G3299" s="171">
        <v>5.6</v>
      </c>
      <c r="H3299" s="170" t="s">
        <v>1362</v>
      </c>
      <c r="I3299" s="171">
        <v>4.75</v>
      </c>
      <c r="J3299" s="169">
        <v>1</v>
      </c>
      <c r="K3299" s="154" cm="1">
        <f t="array" ref="K3299">ROUND(
IF(C3299="Beer",
SUM(LOOKUP(2,1/(SRP!$B$8:$B$10&lt;=E3299)/(SRP!$C$8:$C$10&gt;=E3299),SRP!$D$8:$D$10)*(G3299/100)*(E3299/1000)),
IF(C3299="Spirits",
SUM(LOOKUP(2,1/(SRP!$B$2:$B$7&lt;=E3299)/(SRP!$C$2:$C$7&gt;=E3299),SRP!$D$2:$D$7)*(G3299/100)*(E3299/1000)),
IF(AND(C3299="Wine",D3299="Fortified Wines"),
SUM(LOOKUP(2,1/(SRP!$B$26:$B$29&lt;=E3299)/(SRP!$C$26:$C$29&gt;=E3299),SRP!$D$26:$D$29)*(G3299/100)*(E3299/1000)),
IF(C3299="Wine",
SUM(LOOKUP(2,1/(SRP!$B$21:$B$25&lt;=E3299)/(SRP!$C$21:$C$25&gt;=E3299),SRP!$D$21:$D$25)*(G3299/100)*(E3299/1000)),
IF(AND(C3299="Ready to Drink",D3299="RTD-One Pour Cocktail&gt;7%&lt;=14.5"),
SUM(LOOKUP(2,1/(SRP!$B$16:$B$20&lt;=E3299)/(SRP!$C$16:$C$20&gt;=E3299),SRP!$D$16:$D$20)*(G3299/100)*(E3299/1000)),
IF(C3299="Ready to Drink",
SUM(LOOKUP(2,1/(SRP!$B$11:$B$15&lt;=E3299)/(SRP!$C$11:$C$15&gt;=E3299),SRP!$D$11:$D$15)*(G3299/100)*(E3299/1000)),
0)))))),2)</f>
        <v>2.0699999999999998</v>
      </c>
      <c r="L3299" s="173" t="str">
        <f t="shared" si="51"/>
        <v>Beer473</v>
      </c>
      <c r="M3299" s="154">
        <f>VLOOKUP(L3299,'Slope %'!C:D,2,0)</f>
        <v>0.12</v>
      </c>
    </row>
    <row r="3300" spans="1:13" x14ac:dyDescent="0.25">
      <c r="A3300" s="169">
        <v>46574</v>
      </c>
      <c r="B3300" s="170" t="s">
        <v>2707</v>
      </c>
      <c r="C3300" s="170" t="s">
        <v>11</v>
      </c>
      <c r="D3300" s="170" t="s">
        <v>12</v>
      </c>
      <c r="E3300" s="170">
        <v>473</v>
      </c>
      <c r="F3300" s="170">
        <v>24</v>
      </c>
      <c r="G3300" s="171">
        <v>4.5</v>
      </c>
      <c r="H3300" s="170" t="s">
        <v>1407</v>
      </c>
      <c r="I3300" s="171">
        <v>3.49</v>
      </c>
      <c r="J3300" s="169">
        <v>1</v>
      </c>
      <c r="K3300" s="154" cm="1">
        <f t="array" ref="K3300">ROUND(
IF(C3300="Beer",
SUM(LOOKUP(2,1/(SRP!$B$8:$B$10&lt;=E3300)/(SRP!$C$8:$C$10&gt;=E3300),SRP!$D$8:$D$10)*(G3300/100)*(E3300/1000)),
IF(C3300="Spirits",
SUM(LOOKUP(2,1/(SRP!$B$2:$B$7&lt;=E3300)/(SRP!$C$2:$C$7&gt;=E3300),SRP!$D$2:$D$7)*(G3300/100)*(E3300/1000)),
IF(AND(C3300="Wine",D3300="Fortified Wines"),
SUM(LOOKUP(2,1/(SRP!$B$26:$B$29&lt;=E3300)/(SRP!$C$26:$C$29&gt;=E3300),SRP!$D$26:$D$29)*(G3300/100)*(E3300/1000)),
IF(C3300="Wine",
SUM(LOOKUP(2,1/(SRP!$B$21:$B$25&lt;=E3300)/(SRP!$C$21:$C$25&gt;=E3300),SRP!$D$21:$D$25)*(G3300/100)*(E3300/1000)),
IF(AND(C3300="Ready to Drink",D3300="RTD-One Pour Cocktail&gt;7%&lt;=14.5"),
SUM(LOOKUP(2,1/(SRP!$B$16:$B$20&lt;=E3300)/(SRP!$C$16:$C$20&gt;=E3300),SRP!$D$16:$D$20)*(G3300/100)*(E3300/1000)),
IF(C3300="Ready to Drink",
SUM(LOOKUP(2,1/(SRP!$B$11:$B$15&lt;=E3300)/(SRP!$C$11:$C$15&gt;=E3300),SRP!$D$11:$D$15)*(G3300/100)*(E3300/1000)),
0)))))),2)</f>
        <v>1.66</v>
      </c>
      <c r="L3300" s="173" t="str">
        <f t="shared" si="51"/>
        <v>Beer473</v>
      </c>
      <c r="M3300" s="154">
        <f>VLOOKUP(L3300,'Slope %'!C:D,2,0)</f>
        <v>0.12</v>
      </c>
    </row>
    <row r="3301" spans="1:13" x14ac:dyDescent="0.25">
      <c r="A3301" s="169">
        <v>46574</v>
      </c>
      <c r="B3301" s="170" t="s">
        <v>2707</v>
      </c>
      <c r="C3301" s="170" t="s">
        <v>11</v>
      </c>
      <c r="D3301" s="170" t="s">
        <v>12</v>
      </c>
      <c r="E3301" s="170">
        <v>473</v>
      </c>
      <c r="F3301" s="170">
        <v>24</v>
      </c>
      <c r="G3301" s="171">
        <v>4.5</v>
      </c>
      <c r="H3301" s="170" t="s">
        <v>1407</v>
      </c>
      <c r="I3301" s="171">
        <v>3.49</v>
      </c>
      <c r="J3301" s="169">
        <v>1</v>
      </c>
      <c r="K3301" s="154" cm="1">
        <f t="array" ref="K3301">ROUND(
IF(C3301="Beer",
SUM(LOOKUP(2,1/(SRP!$B$8:$B$10&lt;=E3301)/(SRP!$C$8:$C$10&gt;=E3301),SRP!$D$8:$D$10)*(G3301/100)*(E3301/1000)),
IF(C3301="Spirits",
SUM(LOOKUP(2,1/(SRP!$B$2:$B$7&lt;=E3301)/(SRP!$C$2:$C$7&gt;=E3301),SRP!$D$2:$D$7)*(G3301/100)*(E3301/1000)),
IF(AND(C3301="Wine",D3301="Fortified Wines"),
SUM(LOOKUP(2,1/(SRP!$B$26:$B$29&lt;=E3301)/(SRP!$C$26:$C$29&gt;=E3301),SRP!$D$26:$D$29)*(G3301/100)*(E3301/1000)),
IF(C3301="Wine",
SUM(LOOKUP(2,1/(SRP!$B$21:$B$25&lt;=E3301)/(SRP!$C$21:$C$25&gt;=E3301),SRP!$D$21:$D$25)*(G3301/100)*(E3301/1000)),
IF(AND(C3301="Ready to Drink",D3301="RTD-One Pour Cocktail&gt;7%&lt;=14.5"),
SUM(LOOKUP(2,1/(SRP!$B$16:$B$20&lt;=E3301)/(SRP!$C$16:$C$20&gt;=E3301),SRP!$D$16:$D$20)*(G3301/100)*(E3301/1000)),
IF(C3301="Ready to Drink",
SUM(LOOKUP(2,1/(SRP!$B$11:$B$15&lt;=E3301)/(SRP!$C$11:$C$15&gt;=E3301),SRP!$D$11:$D$15)*(G3301/100)*(E3301/1000)),
0)))))),2)</f>
        <v>1.66</v>
      </c>
      <c r="L3301" s="173" t="str">
        <f t="shared" si="51"/>
        <v>Beer473</v>
      </c>
      <c r="M3301" s="154">
        <f>VLOOKUP(L3301,'Slope %'!C:D,2,0)</f>
        <v>0.12</v>
      </c>
    </row>
    <row r="3302" spans="1:13" x14ac:dyDescent="0.25">
      <c r="A3302" s="169">
        <v>46592</v>
      </c>
      <c r="B3302" s="170" t="s">
        <v>2708</v>
      </c>
      <c r="C3302" s="170" t="s">
        <v>11</v>
      </c>
      <c r="D3302" s="170" t="s">
        <v>12</v>
      </c>
      <c r="E3302" s="170">
        <v>355</v>
      </c>
      <c r="F3302" s="170">
        <v>24</v>
      </c>
      <c r="G3302" s="171">
        <v>4.8</v>
      </c>
      <c r="H3302" s="170" t="s">
        <v>1136</v>
      </c>
      <c r="I3302" s="171">
        <v>2.5</v>
      </c>
      <c r="J3302" s="169">
        <v>1</v>
      </c>
      <c r="K3302" s="154" cm="1">
        <f t="array" ref="K3302">ROUND(
IF(C3302="Beer",
SUM(LOOKUP(2,1/(SRP!$B$8:$B$10&lt;=E3302)/(SRP!$C$8:$C$10&gt;=E3302),SRP!$D$8:$D$10)*(G3302/100)*(E3302/1000)),
IF(C3302="Spirits",
SUM(LOOKUP(2,1/(SRP!$B$2:$B$7&lt;=E3302)/(SRP!$C$2:$C$7&gt;=E3302),SRP!$D$2:$D$7)*(G3302/100)*(E3302/1000)),
IF(AND(C3302="Wine",D3302="Fortified Wines"),
SUM(LOOKUP(2,1/(SRP!$B$26:$B$29&lt;=E3302)/(SRP!$C$26:$C$29&gt;=E3302),SRP!$D$26:$D$29)*(G3302/100)*(E3302/1000)),
IF(C3302="Wine",
SUM(LOOKUP(2,1/(SRP!$B$21:$B$25&lt;=E3302)/(SRP!$C$21:$C$25&gt;=E3302),SRP!$D$21:$D$25)*(G3302/100)*(E3302/1000)),
IF(AND(C3302="Ready to Drink",D3302="RTD-One Pour Cocktail&gt;7%&lt;=14.5"),
SUM(LOOKUP(2,1/(SRP!$B$16:$B$20&lt;=E3302)/(SRP!$C$16:$C$20&gt;=E3302),SRP!$D$16:$D$20)*(G3302/100)*(E3302/1000)),
IF(C3302="Ready to Drink",
SUM(LOOKUP(2,1/(SRP!$B$11:$B$15&lt;=E3302)/(SRP!$C$11:$C$15&gt;=E3302),SRP!$D$11:$D$15)*(G3302/100)*(E3302/1000)),
0)))))),2)</f>
        <v>1.33</v>
      </c>
      <c r="L3302" s="173" t="str">
        <f t="shared" si="51"/>
        <v>Beer355</v>
      </c>
      <c r="M3302" s="154">
        <f>VLOOKUP(L3302,'Slope %'!C:D,2,0)</f>
        <v>0.12</v>
      </c>
    </row>
    <row r="3303" spans="1:13" x14ac:dyDescent="0.25">
      <c r="A3303" s="169">
        <v>46592</v>
      </c>
      <c r="B3303" s="170" t="s">
        <v>2708</v>
      </c>
      <c r="C3303" s="170" t="s">
        <v>11</v>
      </c>
      <c r="D3303" s="170" t="s">
        <v>12</v>
      </c>
      <c r="E3303" s="170">
        <v>355</v>
      </c>
      <c r="F3303" s="170">
        <v>24</v>
      </c>
      <c r="G3303" s="171">
        <v>4.8</v>
      </c>
      <c r="H3303" s="170" t="s">
        <v>1136</v>
      </c>
      <c r="I3303" s="171">
        <v>2.5</v>
      </c>
      <c r="J3303" s="169">
        <v>1</v>
      </c>
      <c r="K3303" s="154" cm="1">
        <f t="array" ref="K3303">ROUND(
IF(C3303="Beer",
SUM(LOOKUP(2,1/(SRP!$B$8:$B$10&lt;=E3303)/(SRP!$C$8:$C$10&gt;=E3303),SRP!$D$8:$D$10)*(G3303/100)*(E3303/1000)),
IF(C3303="Spirits",
SUM(LOOKUP(2,1/(SRP!$B$2:$B$7&lt;=E3303)/(SRP!$C$2:$C$7&gt;=E3303),SRP!$D$2:$D$7)*(G3303/100)*(E3303/1000)),
IF(AND(C3303="Wine",D3303="Fortified Wines"),
SUM(LOOKUP(2,1/(SRP!$B$26:$B$29&lt;=E3303)/(SRP!$C$26:$C$29&gt;=E3303),SRP!$D$26:$D$29)*(G3303/100)*(E3303/1000)),
IF(C3303="Wine",
SUM(LOOKUP(2,1/(SRP!$B$21:$B$25&lt;=E3303)/(SRP!$C$21:$C$25&gt;=E3303),SRP!$D$21:$D$25)*(G3303/100)*(E3303/1000)),
IF(AND(C3303="Ready to Drink",D3303="RTD-One Pour Cocktail&gt;7%&lt;=14.5"),
SUM(LOOKUP(2,1/(SRP!$B$16:$B$20&lt;=E3303)/(SRP!$C$16:$C$20&gt;=E3303),SRP!$D$16:$D$20)*(G3303/100)*(E3303/1000)),
IF(C3303="Ready to Drink",
SUM(LOOKUP(2,1/(SRP!$B$11:$B$15&lt;=E3303)/(SRP!$C$11:$C$15&gt;=E3303),SRP!$D$11:$D$15)*(G3303/100)*(E3303/1000)),
0)))))),2)</f>
        <v>1.33</v>
      </c>
      <c r="L3303" s="173" t="str">
        <f t="shared" si="51"/>
        <v>Beer355</v>
      </c>
      <c r="M3303" s="154">
        <f>VLOOKUP(L3303,'Slope %'!C:D,2,0)</f>
        <v>0.12</v>
      </c>
    </row>
    <row r="3304" spans="1:13" x14ac:dyDescent="0.25">
      <c r="A3304" s="169">
        <v>46607</v>
      </c>
      <c r="B3304" s="170" t="s">
        <v>2709</v>
      </c>
      <c r="C3304" s="170" t="s">
        <v>15</v>
      </c>
      <c r="D3304" s="170" t="s">
        <v>19</v>
      </c>
      <c r="E3304" s="170">
        <v>750</v>
      </c>
      <c r="F3304" s="170">
        <v>6</v>
      </c>
      <c r="G3304" s="171">
        <v>40</v>
      </c>
      <c r="H3304" s="170" t="s">
        <v>26</v>
      </c>
      <c r="I3304" s="171">
        <v>34.99</v>
      </c>
      <c r="J3304" s="169">
        <v>1</v>
      </c>
      <c r="K3304" s="154" cm="1">
        <f t="array" ref="K3304">ROUND(
IF(C3304="Beer",
SUM(LOOKUP(2,1/(SRP!$B$8:$B$10&lt;=E3304)/(SRP!$C$8:$C$10&gt;=E3304),SRP!$D$8:$D$10)*(G3304/100)*(E3304/1000)),
IF(C3304="Spirits",
SUM(LOOKUP(2,1/(SRP!$B$2:$B$7&lt;=E3304)/(SRP!$C$2:$C$7&gt;=E3304),SRP!$D$2:$D$7)*(G3304/100)*(E3304/1000)),
IF(AND(C3304="Wine",D3304="Fortified Wines"),
SUM(LOOKUP(2,1/(SRP!$B$26:$B$29&lt;=E3304)/(SRP!$C$26:$C$29&gt;=E3304),SRP!$D$26:$D$29)*(G3304/100)*(E3304/1000)),
IF(C3304="Wine",
SUM(LOOKUP(2,1/(SRP!$B$21:$B$25&lt;=E3304)/(SRP!$C$21:$C$25&gt;=E3304),SRP!$D$21:$D$25)*(G3304/100)*(E3304/1000)),
IF(AND(C3304="Ready to Drink",D3304="RTD-One Pour Cocktail&gt;7%&lt;=14.5"),
SUM(LOOKUP(2,1/(SRP!$B$16:$B$20&lt;=E3304)/(SRP!$C$16:$C$20&gt;=E3304),SRP!$D$16:$D$20)*(G3304/100)*(E3304/1000)),
IF(C3304="Ready to Drink",
SUM(LOOKUP(2,1/(SRP!$B$11:$B$15&lt;=E3304)/(SRP!$C$11:$C$15&gt;=E3304),SRP!$D$11:$D$15)*(G3304/100)*(E3304/1000)),
0)))))),2)</f>
        <v>23.42</v>
      </c>
      <c r="L3304" s="173" t="str">
        <f t="shared" si="51"/>
        <v>Spirits750</v>
      </c>
      <c r="M3304" s="154">
        <f>VLOOKUP(L3304,'Slope %'!C:D,2,0)</f>
        <v>7.0000000000000007E-2</v>
      </c>
    </row>
    <row r="3305" spans="1:13" x14ac:dyDescent="0.25">
      <c r="A3305" s="169">
        <v>46643</v>
      </c>
      <c r="B3305" s="170" t="s">
        <v>2710</v>
      </c>
      <c r="C3305" s="170" t="s">
        <v>263</v>
      </c>
      <c r="D3305" s="170" t="s">
        <v>806</v>
      </c>
      <c r="E3305" s="170">
        <v>1000</v>
      </c>
      <c r="F3305" s="170">
        <v>16</v>
      </c>
      <c r="G3305" s="171">
        <v>5</v>
      </c>
      <c r="H3305" s="170" t="s">
        <v>747</v>
      </c>
      <c r="I3305" s="171">
        <v>8.99</v>
      </c>
      <c r="J3305" s="169">
        <v>1</v>
      </c>
      <c r="K3305" s="154" cm="1">
        <f t="array" ref="K3305">ROUND(
IF(C3305="Beer",
SUM(LOOKUP(2,1/(SRP!$B$8:$B$10&lt;=E3305)/(SRP!$C$8:$C$10&gt;=E3305),SRP!$D$8:$D$10)*(G3305/100)*(E3305/1000)),
IF(C3305="Spirits",
SUM(LOOKUP(2,1/(SRP!$B$2:$B$7&lt;=E3305)/(SRP!$C$2:$C$7&gt;=E3305),SRP!$D$2:$D$7)*(G3305/100)*(E3305/1000)),
IF(AND(C3305="Wine",D3305="Fortified Wines"),
SUM(LOOKUP(2,1/(SRP!$B$26:$B$29&lt;=E3305)/(SRP!$C$26:$C$29&gt;=E3305),SRP!$D$26:$D$29)*(G3305/100)*(E3305/1000)),
IF(C3305="Wine",
SUM(LOOKUP(2,1/(SRP!$B$21:$B$25&lt;=E3305)/(SRP!$C$21:$C$25&gt;=E3305),SRP!$D$21:$D$25)*(G3305/100)*(E3305/1000)),
IF(AND(C3305="Ready to Drink",D3305="RTD-One Pour Cocktail&gt;7%&lt;=14.5"),
SUM(LOOKUP(2,1/(SRP!$B$16:$B$20&lt;=E3305)/(SRP!$C$16:$C$20&gt;=E3305),SRP!$D$16:$D$20)*(G3305/100)*(E3305/1000)),
IF(C3305="Ready to Drink",
SUM(LOOKUP(2,1/(SRP!$B$11:$B$15&lt;=E3305)/(SRP!$C$11:$C$15&gt;=E3305),SRP!$D$11:$D$15)*(G3305/100)*(E3305/1000)),
0)))))),2)</f>
        <v>3.9</v>
      </c>
      <c r="L3305" s="173" t="str">
        <f t="shared" si="51"/>
        <v>Ready to Drink1000</v>
      </c>
      <c r="M3305" s="154">
        <f>VLOOKUP(L3305,'Slope %'!C:D,2,0)</f>
        <v>0.12</v>
      </c>
    </row>
    <row r="3306" spans="1:13" x14ac:dyDescent="0.25">
      <c r="A3306" s="169">
        <v>46643</v>
      </c>
      <c r="B3306" s="170" t="s">
        <v>2710</v>
      </c>
      <c r="C3306" s="170" t="s">
        <v>263</v>
      </c>
      <c r="D3306" s="170" t="s">
        <v>806</v>
      </c>
      <c r="E3306" s="170">
        <v>1000</v>
      </c>
      <c r="F3306" s="170">
        <v>16</v>
      </c>
      <c r="G3306" s="171">
        <v>5</v>
      </c>
      <c r="H3306" s="170" t="s">
        <v>747</v>
      </c>
      <c r="I3306" s="171">
        <v>8.99</v>
      </c>
      <c r="J3306" s="169">
        <v>1</v>
      </c>
      <c r="K3306" s="154" cm="1">
        <f t="array" ref="K3306">ROUND(
IF(C3306="Beer",
SUM(LOOKUP(2,1/(SRP!$B$8:$B$10&lt;=E3306)/(SRP!$C$8:$C$10&gt;=E3306),SRP!$D$8:$D$10)*(G3306/100)*(E3306/1000)),
IF(C3306="Spirits",
SUM(LOOKUP(2,1/(SRP!$B$2:$B$7&lt;=E3306)/(SRP!$C$2:$C$7&gt;=E3306),SRP!$D$2:$D$7)*(G3306/100)*(E3306/1000)),
IF(AND(C3306="Wine",D3306="Fortified Wines"),
SUM(LOOKUP(2,1/(SRP!$B$26:$B$29&lt;=E3306)/(SRP!$C$26:$C$29&gt;=E3306),SRP!$D$26:$D$29)*(G3306/100)*(E3306/1000)),
IF(C3306="Wine",
SUM(LOOKUP(2,1/(SRP!$B$21:$B$25&lt;=E3306)/(SRP!$C$21:$C$25&gt;=E3306),SRP!$D$21:$D$25)*(G3306/100)*(E3306/1000)),
IF(AND(C3306="Ready to Drink",D3306="RTD-One Pour Cocktail&gt;7%&lt;=14.5"),
SUM(LOOKUP(2,1/(SRP!$B$16:$B$20&lt;=E3306)/(SRP!$C$16:$C$20&gt;=E3306),SRP!$D$16:$D$20)*(G3306/100)*(E3306/1000)),
IF(C3306="Ready to Drink",
SUM(LOOKUP(2,1/(SRP!$B$11:$B$15&lt;=E3306)/(SRP!$C$11:$C$15&gt;=E3306),SRP!$D$11:$D$15)*(G3306/100)*(E3306/1000)),
0)))))),2)</f>
        <v>3.9</v>
      </c>
      <c r="L3306" s="173" t="str">
        <f t="shared" si="51"/>
        <v>Ready to Drink1000</v>
      </c>
      <c r="M3306" s="154">
        <f>VLOOKUP(L3306,'Slope %'!C:D,2,0)</f>
        <v>0.12</v>
      </c>
    </row>
    <row r="3307" spans="1:13" x14ac:dyDescent="0.25">
      <c r="A3307" s="169">
        <v>46644</v>
      </c>
      <c r="B3307" s="170" t="s">
        <v>2711</v>
      </c>
      <c r="C3307" s="170" t="s">
        <v>263</v>
      </c>
      <c r="D3307" s="170" t="s">
        <v>332</v>
      </c>
      <c r="E3307" s="170">
        <v>1000</v>
      </c>
      <c r="F3307" s="170">
        <v>16</v>
      </c>
      <c r="G3307" s="171">
        <v>7</v>
      </c>
      <c r="H3307" s="170" t="s">
        <v>747</v>
      </c>
      <c r="I3307" s="171">
        <v>8.99</v>
      </c>
      <c r="J3307" s="169">
        <v>1</v>
      </c>
      <c r="K3307" s="154" cm="1">
        <f t="array" ref="K3307">ROUND(
IF(C3307="Beer",
SUM(LOOKUP(2,1/(SRP!$B$8:$B$10&lt;=E3307)/(SRP!$C$8:$C$10&gt;=E3307),SRP!$D$8:$D$10)*(G3307/100)*(E3307/1000)),
IF(C3307="Spirits",
SUM(LOOKUP(2,1/(SRP!$B$2:$B$7&lt;=E3307)/(SRP!$C$2:$C$7&gt;=E3307),SRP!$D$2:$D$7)*(G3307/100)*(E3307/1000)),
IF(AND(C3307="Wine",D3307="Fortified Wines"),
SUM(LOOKUP(2,1/(SRP!$B$26:$B$29&lt;=E3307)/(SRP!$C$26:$C$29&gt;=E3307),SRP!$D$26:$D$29)*(G3307/100)*(E3307/1000)),
IF(C3307="Wine",
SUM(LOOKUP(2,1/(SRP!$B$21:$B$25&lt;=E3307)/(SRP!$C$21:$C$25&gt;=E3307),SRP!$D$21:$D$25)*(G3307/100)*(E3307/1000)),
IF(AND(C3307="Ready to Drink",D3307="RTD-One Pour Cocktail&gt;7%&lt;=14.5"),
SUM(LOOKUP(2,1/(SRP!$B$16:$B$20&lt;=E3307)/(SRP!$C$16:$C$20&gt;=E3307),SRP!$D$16:$D$20)*(G3307/100)*(E3307/1000)),
IF(C3307="Ready to Drink",
SUM(LOOKUP(2,1/(SRP!$B$11:$B$15&lt;=E3307)/(SRP!$C$11:$C$15&gt;=E3307),SRP!$D$11:$D$15)*(G3307/100)*(E3307/1000)),
0)))))),2)</f>
        <v>5.46</v>
      </c>
      <c r="L3307" s="173" t="str">
        <f t="shared" si="51"/>
        <v>Ready to Drink1000</v>
      </c>
      <c r="M3307" s="154">
        <f>VLOOKUP(L3307,'Slope %'!C:D,2,0)</f>
        <v>0.12</v>
      </c>
    </row>
    <row r="3308" spans="1:13" x14ac:dyDescent="0.25">
      <c r="A3308" s="169">
        <v>46644</v>
      </c>
      <c r="B3308" s="170" t="s">
        <v>2711</v>
      </c>
      <c r="C3308" s="170" t="s">
        <v>263</v>
      </c>
      <c r="D3308" s="170" t="s">
        <v>332</v>
      </c>
      <c r="E3308" s="170">
        <v>1000</v>
      </c>
      <c r="F3308" s="170">
        <v>16</v>
      </c>
      <c r="G3308" s="171">
        <v>7</v>
      </c>
      <c r="H3308" s="170" t="s">
        <v>747</v>
      </c>
      <c r="I3308" s="171">
        <v>8.99</v>
      </c>
      <c r="J3308" s="169">
        <v>1</v>
      </c>
      <c r="K3308" s="154" cm="1">
        <f t="array" ref="K3308">ROUND(
IF(C3308="Beer",
SUM(LOOKUP(2,1/(SRP!$B$8:$B$10&lt;=E3308)/(SRP!$C$8:$C$10&gt;=E3308),SRP!$D$8:$D$10)*(G3308/100)*(E3308/1000)),
IF(C3308="Spirits",
SUM(LOOKUP(2,1/(SRP!$B$2:$B$7&lt;=E3308)/(SRP!$C$2:$C$7&gt;=E3308),SRP!$D$2:$D$7)*(G3308/100)*(E3308/1000)),
IF(AND(C3308="Wine",D3308="Fortified Wines"),
SUM(LOOKUP(2,1/(SRP!$B$26:$B$29&lt;=E3308)/(SRP!$C$26:$C$29&gt;=E3308),SRP!$D$26:$D$29)*(G3308/100)*(E3308/1000)),
IF(C3308="Wine",
SUM(LOOKUP(2,1/(SRP!$B$21:$B$25&lt;=E3308)/(SRP!$C$21:$C$25&gt;=E3308),SRP!$D$21:$D$25)*(G3308/100)*(E3308/1000)),
IF(AND(C3308="Ready to Drink",D3308="RTD-One Pour Cocktail&gt;7%&lt;=14.5"),
SUM(LOOKUP(2,1/(SRP!$B$16:$B$20&lt;=E3308)/(SRP!$C$16:$C$20&gt;=E3308),SRP!$D$16:$D$20)*(G3308/100)*(E3308/1000)),
IF(C3308="Ready to Drink",
SUM(LOOKUP(2,1/(SRP!$B$11:$B$15&lt;=E3308)/(SRP!$C$11:$C$15&gt;=E3308),SRP!$D$11:$D$15)*(G3308/100)*(E3308/1000)),
0)))))),2)</f>
        <v>5.46</v>
      </c>
      <c r="L3308" s="173" t="str">
        <f t="shared" si="51"/>
        <v>Ready to Drink1000</v>
      </c>
      <c r="M3308" s="154">
        <f>VLOOKUP(L3308,'Slope %'!C:D,2,0)</f>
        <v>0.12</v>
      </c>
    </row>
    <row r="3309" spans="1:13" x14ac:dyDescent="0.25">
      <c r="A3309" s="169">
        <v>46686</v>
      </c>
      <c r="B3309" s="170" t="s">
        <v>2712</v>
      </c>
      <c r="C3309" s="170" t="s">
        <v>11</v>
      </c>
      <c r="D3309" s="170" t="s">
        <v>12</v>
      </c>
      <c r="E3309" s="170">
        <v>2130</v>
      </c>
      <c r="F3309" s="170">
        <v>4</v>
      </c>
      <c r="G3309" s="171">
        <v>5</v>
      </c>
      <c r="H3309" s="170" t="s">
        <v>13</v>
      </c>
      <c r="I3309" s="171">
        <v>15.49</v>
      </c>
      <c r="J3309" s="169">
        <v>6</v>
      </c>
      <c r="K3309" s="154" cm="1">
        <f t="array" ref="K3309">ROUND(
IF(C3309="Beer",
SUM(LOOKUP(2,1/(SRP!$B$8:$B$10&lt;=E3309)/(SRP!$C$8:$C$10&gt;=E3309),SRP!$D$8:$D$10)*(G3309/100)*(E3309/1000)),
IF(C3309="Spirits",
SUM(LOOKUP(2,1/(SRP!$B$2:$B$7&lt;=E3309)/(SRP!$C$2:$C$7&gt;=E3309),SRP!$D$2:$D$7)*(G3309/100)*(E3309/1000)),
IF(AND(C3309="Wine",D3309="Fortified Wines"),
SUM(LOOKUP(2,1/(SRP!$B$26:$B$29&lt;=E3309)/(SRP!$C$26:$C$29&gt;=E3309),SRP!$D$26:$D$29)*(G3309/100)*(E3309/1000)),
IF(C3309="Wine",
SUM(LOOKUP(2,1/(SRP!$B$21:$B$25&lt;=E3309)/(SRP!$C$21:$C$25&gt;=E3309),SRP!$D$21:$D$25)*(G3309/100)*(E3309/1000)),
IF(AND(C3309="Ready to Drink",D3309="RTD-One Pour Cocktail&gt;7%&lt;=14.5"),
SUM(LOOKUP(2,1/(SRP!$B$16:$B$20&lt;=E3309)/(SRP!$C$16:$C$20&gt;=E3309),SRP!$D$16:$D$20)*(G3309/100)*(E3309/1000)),
IF(C3309="Ready to Drink",
SUM(LOOKUP(2,1/(SRP!$B$11:$B$15&lt;=E3309)/(SRP!$C$11:$C$15&gt;=E3309),SRP!$D$11:$D$15)*(G3309/100)*(E3309/1000)),
0)))))),2)</f>
        <v>8.31</v>
      </c>
      <c r="L3309" s="173" t="str">
        <f t="shared" si="51"/>
        <v>Beer2130</v>
      </c>
      <c r="M3309" s="154">
        <f>VLOOKUP(L3309,'Slope %'!C:D,2,0)</f>
        <v>0.1</v>
      </c>
    </row>
    <row r="3310" spans="1:13" x14ac:dyDescent="0.25">
      <c r="A3310" s="169">
        <v>46686</v>
      </c>
      <c r="B3310" s="170" t="s">
        <v>2712</v>
      </c>
      <c r="C3310" s="170" t="s">
        <v>11</v>
      </c>
      <c r="D3310" s="170" t="s">
        <v>12</v>
      </c>
      <c r="E3310" s="170">
        <v>2130</v>
      </c>
      <c r="F3310" s="170">
        <v>4</v>
      </c>
      <c r="G3310" s="171">
        <v>5</v>
      </c>
      <c r="H3310" s="170" t="s">
        <v>13</v>
      </c>
      <c r="I3310" s="171">
        <v>15.49</v>
      </c>
      <c r="J3310" s="169">
        <v>6</v>
      </c>
      <c r="K3310" s="154" cm="1">
        <f t="array" ref="K3310">ROUND(
IF(C3310="Beer",
SUM(LOOKUP(2,1/(SRP!$B$8:$B$10&lt;=E3310)/(SRP!$C$8:$C$10&gt;=E3310),SRP!$D$8:$D$10)*(G3310/100)*(E3310/1000)),
IF(C3310="Spirits",
SUM(LOOKUP(2,1/(SRP!$B$2:$B$7&lt;=E3310)/(SRP!$C$2:$C$7&gt;=E3310),SRP!$D$2:$D$7)*(G3310/100)*(E3310/1000)),
IF(AND(C3310="Wine",D3310="Fortified Wines"),
SUM(LOOKUP(2,1/(SRP!$B$26:$B$29&lt;=E3310)/(SRP!$C$26:$C$29&gt;=E3310),SRP!$D$26:$D$29)*(G3310/100)*(E3310/1000)),
IF(C3310="Wine",
SUM(LOOKUP(2,1/(SRP!$B$21:$B$25&lt;=E3310)/(SRP!$C$21:$C$25&gt;=E3310),SRP!$D$21:$D$25)*(G3310/100)*(E3310/1000)),
IF(AND(C3310="Ready to Drink",D3310="RTD-One Pour Cocktail&gt;7%&lt;=14.5"),
SUM(LOOKUP(2,1/(SRP!$B$16:$B$20&lt;=E3310)/(SRP!$C$16:$C$20&gt;=E3310),SRP!$D$16:$D$20)*(G3310/100)*(E3310/1000)),
IF(C3310="Ready to Drink",
SUM(LOOKUP(2,1/(SRP!$B$11:$B$15&lt;=E3310)/(SRP!$C$11:$C$15&gt;=E3310),SRP!$D$11:$D$15)*(G3310/100)*(E3310/1000)),
0)))))),2)</f>
        <v>8.31</v>
      </c>
      <c r="L3310" s="173" t="str">
        <f t="shared" si="51"/>
        <v>Beer2130</v>
      </c>
      <c r="M3310" s="154">
        <f>VLOOKUP(L3310,'Slope %'!C:D,2,0)</f>
        <v>0.1</v>
      </c>
    </row>
    <row r="3311" spans="1:13" x14ac:dyDescent="0.25">
      <c r="A3311" s="169">
        <v>46687</v>
      </c>
      <c r="B3311" s="170" t="s">
        <v>2713</v>
      </c>
      <c r="C3311" s="170" t="s">
        <v>11</v>
      </c>
      <c r="D3311" s="170" t="s">
        <v>267</v>
      </c>
      <c r="E3311" s="170">
        <v>2130</v>
      </c>
      <c r="F3311" s="170">
        <v>4</v>
      </c>
      <c r="G3311" s="171">
        <v>5.5</v>
      </c>
      <c r="H3311" s="170" t="s">
        <v>13</v>
      </c>
      <c r="I3311" s="171">
        <v>15.49</v>
      </c>
      <c r="J3311" s="169">
        <v>6</v>
      </c>
      <c r="K3311" s="154" cm="1">
        <f t="array" ref="K3311">ROUND(
IF(C3311="Beer",
SUM(LOOKUP(2,1/(SRP!$B$8:$B$10&lt;=E3311)/(SRP!$C$8:$C$10&gt;=E3311),SRP!$D$8:$D$10)*(G3311/100)*(E3311/1000)),
IF(C3311="Spirits",
SUM(LOOKUP(2,1/(SRP!$B$2:$B$7&lt;=E3311)/(SRP!$C$2:$C$7&gt;=E3311),SRP!$D$2:$D$7)*(G3311/100)*(E3311/1000)),
IF(AND(C3311="Wine",D3311="Fortified Wines"),
SUM(LOOKUP(2,1/(SRP!$B$26:$B$29&lt;=E3311)/(SRP!$C$26:$C$29&gt;=E3311),SRP!$D$26:$D$29)*(G3311/100)*(E3311/1000)),
IF(C3311="Wine",
SUM(LOOKUP(2,1/(SRP!$B$21:$B$25&lt;=E3311)/(SRP!$C$21:$C$25&gt;=E3311),SRP!$D$21:$D$25)*(G3311/100)*(E3311/1000)),
IF(AND(C3311="Ready to Drink",D3311="RTD-One Pour Cocktail&gt;7%&lt;=14.5"),
SUM(LOOKUP(2,1/(SRP!$B$16:$B$20&lt;=E3311)/(SRP!$C$16:$C$20&gt;=E3311),SRP!$D$16:$D$20)*(G3311/100)*(E3311/1000)),
IF(C3311="Ready to Drink",
SUM(LOOKUP(2,1/(SRP!$B$11:$B$15&lt;=E3311)/(SRP!$C$11:$C$15&gt;=E3311),SRP!$D$11:$D$15)*(G3311/100)*(E3311/1000)),
0)))))),2)</f>
        <v>9.15</v>
      </c>
      <c r="L3311" s="173" t="str">
        <f t="shared" si="51"/>
        <v>Beer2130</v>
      </c>
      <c r="M3311" s="154">
        <f>VLOOKUP(L3311,'Slope %'!C:D,2,0)</f>
        <v>0.1</v>
      </c>
    </row>
    <row r="3312" spans="1:13" x14ac:dyDescent="0.25">
      <c r="A3312" s="169">
        <v>46687</v>
      </c>
      <c r="B3312" s="170" t="s">
        <v>2713</v>
      </c>
      <c r="C3312" s="170" t="s">
        <v>11</v>
      </c>
      <c r="D3312" s="170" t="s">
        <v>267</v>
      </c>
      <c r="E3312" s="170">
        <v>2130</v>
      </c>
      <c r="F3312" s="170">
        <v>4</v>
      </c>
      <c r="G3312" s="171">
        <v>5.5</v>
      </c>
      <c r="H3312" s="170" t="s">
        <v>13</v>
      </c>
      <c r="I3312" s="171">
        <v>15.49</v>
      </c>
      <c r="J3312" s="169">
        <v>6</v>
      </c>
      <c r="K3312" s="154" cm="1">
        <f t="array" ref="K3312">ROUND(
IF(C3312="Beer",
SUM(LOOKUP(2,1/(SRP!$B$8:$B$10&lt;=E3312)/(SRP!$C$8:$C$10&gt;=E3312),SRP!$D$8:$D$10)*(G3312/100)*(E3312/1000)),
IF(C3312="Spirits",
SUM(LOOKUP(2,1/(SRP!$B$2:$B$7&lt;=E3312)/(SRP!$C$2:$C$7&gt;=E3312),SRP!$D$2:$D$7)*(G3312/100)*(E3312/1000)),
IF(AND(C3312="Wine",D3312="Fortified Wines"),
SUM(LOOKUP(2,1/(SRP!$B$26:$B$29&lt;=E3312)/(SRP!$C$26:$C$29&gt;=E3312),SRP!$D$26:$D$29)*(G3312/100)*(E3312/1000)),
IF(C3312="Wine",
SUM(LOOKUP(2,1/(SRP!$B$21:$B$25&lt;=E3312)/(SRP!$C$21:$C$25&gt;=E3312),SRP!$D$21:$D$25)*(G3312/100)*(E3312/1000)),
IF(AND(C3312="Ready to Drink",D3312="RTD-One Pour Cocktail&gt;7%&lt;=14.5"),
SUM(LOOKUP(2,1/(SRP!$B$16:$B$20&lt;=E3312)/(SRP!$C$16:$C$20&gt;=E3312),SRP!$D$16:$D$20)*(G3312/100)*(E3312/1000)),
IF(C3312="Ready to Drink",
SUM(LOOKUP(2,1/(SRP!$B$11:$B$15&lt;=E3312)/(SRP!$C$11:$C$15&gt;=E3312),SRP!$D$11:$D$15)*(G3312/100)*(E3312/1000)),
0)))))),2)</f>
        <v>9.15</v>
      </c>
      <c r="L3312" s="173" t="str">
        <f t="shared" si="51"/>
        <v>Beer2130</v>
      </c>
      <c r="M3312" s="154">
        <f>VLOOKUP(L3312,'Slope %'!C:D,2,0)</f>
        <v>0.1</v>
      </c>
    </row>
    <row r="3313" spans="1:13" x14ac:dyDescent="0.25">
      <c r="A3313" s="169">
        <v>46689</v>
      </c>
      <c r="B3313" s="170" t="s">
        <v>2714</v>
      </c>
      <c r="C3313" s="170" t="s">
        <v>11</v>
      </c>
      <c r="D3313" s="170" t="s">
        <v>267</v>
      </c>
      <c r="E3313" s="170">
        <v>473</v>
      </c>
      <c r="F3313" s="170">
        <v>24</v>
      </c>
      <c r="G3313" s="171">
        <v>5.5</v>
      </c>
      <c r="H3313" s="170" t="s">
        <v>13</v>
      </c>
      <c r="I3313" s="171">
        <v>4.09</v>
      </c>
      <c r="J3313" s="169">
        <v>1</v>
      </c>
      <c r="K3313" s="154" cm="1">
        <f t="array" ref="K3313">ROUND(
IF(C3313="Beer",
SUM(LOOKUP(2,1/(SRP!$B$8:$B$10&lt;=E3313)/(SRP!$C$8:$C$10&gt;=E3313),SRP!$D$8:$D$10)*(G3313/100)*(E3313/1000)),
IF(C3313="Spirits",
SUM(LOOKUP(2,1/(SRP!$B$2:$B$7&lt;=E3313)/(SRP!$C$2:$C$7&gt;=E3313),SRP!$D$2:$D$7)*(G3313/100)*(E3313/1000)),
IF(AND(C3313="Wine",D3313="Fortified Wines"),
SUM(LOOKUP(2,1/(SRP!$B$26:$B$29&lt;=E3313)/(SRP!$C$26:$C$29&gt;=E3313),SRP!$D$26:$D$29)*(G3313/100)*(E3313/1000)),
IF(C3313="Wine",
SUM(LOOKUP(2,1/(SRP!$B$21:$B$25&lt;=E3313)/(SRP!$C$21:$C$25&gt;=E3313),SRP!$D$21:$D$25)*(G3313/100)*(E3313/1000)),
IF(AND(C3313="Ready to Drink",D3313="RTD-One Pour Cocktail&gt;7%&lt;=14.5"),
SUM(LOOKUP(2,1/(SRP!$B$16:$B$20&lt;=E3313)/(SRP!$C$16:$C$20&gt;=E3313),SRP!$D$16:$D$20)*(G3313/100)*(E3313/1000)),
IF(C3313="Ready to Drink",
SUM(LOOKUP(2,1/(SRP!$B$11:$B$15&lt;=E3313)/(SRP!$C$11:$C$15&gt;=E3313),SRP!$D$11:$D$15)*(G3313/100)*(E3313/1000)),
0)))))),2)</f>
        <v>2.0299999999999998</v>
      </c>
      <c r="L3313" s="173" t="str">
        <f t="shared" si="51"/>
        <v>Beer473</v>
      </c>
      <c r="M3313" s="154">
        <f>VLOOKUP(L3313,'Slope %'!C:D,2,0)</f>
        <v>0.12</v>
      </c>
    </row>
    <row r="3314" spans="1:13" x14ac:dyDescent="0.25">
      <c r="A3314" s="169">
        <v>46689</v>
      </c>
      <c r="B3314" s="170" t="s">
        <v>2714</v>
      </c>
      <c r="C3314" s="170" t="s">
        <v>11</v>
      </c>
      <c r="D3314" s="170" t="s">
        <v>267</v>
      </c>
      <c r="E3314" s="170">
        <v>473</v>
      </c>
      <c r="F3314" s="170">
        <v>24</v>
      </c>
      <c r="G3314" s="171">
        <v>5.5</v>
      </c>
      <c r="H3314" s="170" t="s">
        <v>13</v>
      </c>
      <c r="I3314" s="171">
        <v>4.09</v>
      </c>
      <c r="J3314" s="169">
        <v>1</v>
      </c>
      <c r="K3314" s="154" cm="1">
        <f t="array" ref="K3314">ROUND(
IF(C3314="Beer",
SUM(LOOKUP(2,1/(SRP!$B$8:$B$10&lt;=E3314)/(SRP!$C$8:$C$10&gt;=E3314),SRP!$D$8:$D$10)*(G3314/100)*(E3314/1000)),
IF(C3314="Spirits",
SUM(LOOKUP(2,1/(SRP!$B$2:$B$7&lt;=E3314)/(SRP!$C$2:$C$7&gt;=E3314),SRP!$D$2:$D$7)*(G3314/100)*(E3314/1000)),
IF(AND(C3314="Wine",D3314="Fortified Wines"),
SUM(LOOKUP(2,1/(SRP!$B$26:$B$29&lt;=E3314)/(SRP!$C$26:$C$29&gt;=E3314),SRP!$D$26:$D$29)*(G3314/100)*(E3314/1000)),
IF(C3314="Wine",
SUM(LOOKUP(2,1/(SRP!$B$21:$B$25&lt;=E3314)/(SRP!$C$21:$C$25&gt;=E3314),SRP!$D$21:$D$25)*(G3314/100)*(E3314/1000)),
IF(AND(C3314="Ready to Drink",D3314="RTD-One Pour Cocktail&gt;7%&lt;=14.5"),
SUM(LOOKUP(2,1/(SRP!$B$16:$B$20&lt;=E3314)/(SRP!$C$16:$C$20&gt;=E3314),SRP!$D$16:$D$20)*(G3314/100)*(E3314/1000)),
IF(C3314="Ready to Drink",
SUM(LOOKUP(2,1/(SRP!$B$11:$B$15&lt;=E3314)/(SRP!$C$11:$C$15&gt;=E3314),SRP!$D$11:$D$15)*(G3314/100)*(E3314/1000)),
0)))))),2)</f>
        <v>2.0299999999999998</v>
      </c>
      <c r="L3314" s="173" t="str">
        <f t="shared" si="51"/>
        <v>Beer473</v>
      </c>
      <c r="M3314" s="154">
        <f>VLOOKUP(L3314,'Slope %'!C:D,2,0)</f>
        <v>0.12</v>
      </c>
    </row>
    <row r="3315" spans="1:13" x14ac:dyDescent="0.25">
      <c r="A3315" s="169">
        <v>46705</v>
      </c>
      <c r="B3315" s="170" t="s">
        <v>2715</v>
      </c>
      <c r="C3315" s="170" t="s">
        <v>11</v>
      </c>
      <c r="D3315" s="170" t="s">
        <v>12</v>
      </c>
      <c r="E3315" s="170">
        <v>473</v>
      </c>
      <c r="F3315" s="170">
        <v>24</v>
      </c>
      <c r="G3315" s="171">
        <v>5</v>
      </c>
      <c r="H3315" s="170" t="s">
        <v>13</v>
      </c>
      <c r="I3315" s="171">
        <v>4.09</v>
      </c>
      <c r="J3315" s="169">
        <v>1</v>
      </c>
      <c r="K3315" s="154" cm="1">
        <f t="array" ref="K3315">ROUND(
IF(C3315="Beer",
SUM(LOOKUP(2,1/(SRP!$B$8:$B$10&lt;=E3315)/(SRP!$C$8:$C$10&gt;=E3315),SRP!$D$8:$D$10)*(G3315/100)*(E3315/1000)),
IF(C3315="Spirits",
SUM(LOOKUP(2,1/(SRP!$B$2:$B$7&lt;=E3315)/(SRP!$C$2:$C$7&gt;=E3315),SRP!$D$2:$D$7)*(G3315/100)*(E3315/1000)),
IF(AND(C3315="Wine",D3315="Fortified Wines"),
SUM(LOOKUP(2,1/(SRP!$B$26:$B$29&lt;=E3315)/(SRP!$C$26:$C$29&gt;=E3315),SRP!$D$26:$D$29)*(G3315/100)*(E3315/1000)),
IF(C3315="Wine",
SUM(LOOKUP(2,1/(SRP!$B$21:$B$25&lt;=E3315)/(SRP!$C$21:$C$25&gt;=E3315),SRP!$D$21:$D$25)*(G3315/100)*(E3315/1000)),
IF(AND(C3315="Ready to Drink",D3315="RTD-One Pour Cocktail&gt;7%&lt;=14.5"),
SUM(LOOKUP(2,1/(SRP!$B$16:$B$20&lt;=E3315)/(SRP!$C$16:$C$20&gt;=E3315),SRP!$D$16:$D$20)*(G3315/100)*(E3315/1000)),
IF(C3315="Ready to Drink",
SUM(LOOKUP(2,1/(SRP!$B$11:$B$15&lt;=E3315)/(SRP!$C$11:$C$15&gt;=E3315),SRP!$D$11:$D$15)*(G3315/100)*(E3315/1000)),
0)))))),2)</f>
        <v>1.85</v>
      </c>
      <c r="L3315" s="173" t="str">
        <f t="shared" si="51"/>
        <v>Beer473</v>
      </c>
      <c r="M3315" s="154">
        <f>VLOOKUP(L3315,'Slope %'!C:D,2,0)</f>
        <v>0.12</v>
      </c>
    </row>
    <row r="3316" spans="1:13" x14ac:dyDescent="0.25">
      <c r="A3316" s="169">
        <v>46705</v>
      </c>
      <c r="B3316" s="170" t="s">
        <v>2715</v>
      </c>
      <c r="C3316" s="170" t="s">
        <v>11</v>
      </c>
      <c r="D3316" s="170" t="s">
        <v>12</v>
      </c>
      <c r="E3316" s="170">
        <v>473</v>
      </c>
      <c r="F3316" s="170">
        <v>24</v>
      </c>
      <c r="G3316" s="171">
        <v>5</v>
      </c>
      <c r="H3316" s="170" t="s">
        <v>13</v>
      </c>
      <c r="I3316" s="171">
        <v>4.09</v>
      </c>
      <c r="J3316" s="169">
        <v>1</v>
      </c>
      <c r="K3316" s="154" cm="1">
        <f t="array" ref="K3316">ROUND(
IF(C3316="Beer",
SUM(LOOKUP(2,1/(SRP!$B$8:$B$10&lt;=E3316)/(SRP!$C$8:$C$10&gt;=E3316),SRP!$D$8:$D$10)*(G3316/100)*(E3316/1000)),
IF(C3316="Spirits",
SUM(LOOKUP(2,1/(SRP!$B$2:$B$7&lt;=E3316)/(SRP!$C$2:$C$7&gt;=E3316),SRP!$D$2:$D$7)*(G3316/100)*(E3316/1000)),
IF(AND(C3316="Wine",D3316="Fortified Wines"),
SUM(LOOKUP(2,1/(SRP!$B$26:$B$29&lt;=E3316)/(SRP!$C$26:$C$29&gt;=E3316),SRP!$D$26:$D$29)*(G3316/100)*(E3316/1000)),
IF(C3316="Wine",
SUM(LOOKUP(2,1/(SRP!$B$21:$B$25&lt;=E3316)/(SRP!$C$21:$C$25&gt;=E3316),SRP!$D$21:$D$25)*(G3316/100)*(E3316/1000)),
IF(AND(C3316="Ready to Drink",D3316="RTD-One Pour Cocktail&gt;7%&lt;=14.5"),
SUM(LOOKUP(2,1/(SRP!$B$16:$B$20&lt;=E3316)/(SRP!$C$16:$C$20&gt;=E3316),SRP!$D$16:$D$20)*(G3316/100)*(E3316/1000)),
IF(C3316="Ready to Drink",
SUM(LOOKUP(2,1/(SRP!$B$11:$B$15&lt;=E3316)/(SRP!$C$11:$C$15&gt;=E3316),SRP!$D$11:$D$15)*(G3316/100)*(E3316/1000)),
0)))))),2)</f>
        <v>1.85</v>
      </c>
      <c r="L3316" s="173" t="str">
        <f t="shared" si="51"/>
        <v>Beer473</v>
      </c>
      <c r="M3316" s="154">
        <f>VLOOKUP(L3316,'Slope %'!C:D,2,0)</f>
        <v>0.12</v>
      </c>
    </row>
    <row r="3317" spans="1:13" x14ac:dyDescent="0.25">
      <c r="A3317" s="169">
        <v>46709</v>
      </c>
      <c r="B3317" s="170" t="s">
        <v>2716</v>
      </c>
      <c r="C3317" s="170" t="s">
        <v>24</v>
      </c>
      <c r="D3317" s="170" t="s">
        <v>109</v>
      </c>
      <c r="E3317" s="170">
        <v>750</v>
      </c>
      <c r="F3317" s="170">
        <v>12</v>
      </c>
      <c r="G3317" s="171">
        <v>11.5</v>
      </c>
      <c r="H3317" s="170" t="s">
        <v>128</v>
      </c>
      <c r="I3317" s="171">
        <v>20.14</v>
      </c>
      <c r="J3317" s="169">
        <v>1</v>
      </c>
      <c r="K3317" s="154" cm="1">
        <f t="array" ref="K3317">ROUND(
IF(C3317="Beer",
SUM(LOOKUP(2,1/(SRP!$B$8:$B$10&lt;=E3317)/(SRP!$C$8:$C$10&gt;=E3317),SRP!$D$8:$D$10)*(G3317/100)*(E3317/1000)),
IF(C3317="Spirits",
SUM(LOOKUP(2,1/(SRP!$B$2:$B$7&lt;=E3317)/(SRP!$C$2:$C$7&gt;=E3317),SRP!$D$2:$D$7)*(G3317/100)*(E3317/1000)),
IF(AND(C3317="Wine",D3317="Fortified Wines"),
SUM(LOOKUP(2,1/(SRP!$B$26:$B$29&lt;=E3317)/(SRP!$C$26:$C$29&gt;=E3317),SRP!$D$26:$D$29)*(G3317/100)*(E3317/1000)),
IF(C3317="Wine",
SUM(LOOKUP(2,1/(SRP!$B$21:$B$25&lt;=E3317)/(SRP!$C$21:$C$25&gt;=E3317),SRP!$D$21:$D$25)*(G3317/100)*(E3317/1000)),
IF(AND(C3317="Ready to Drink",D3317="RTD-One Pour Cocktail&gt;7%&lt;=14.5"),
SUM(LOOKUP(2,1/(SRP!$B$16:$B$20&lt;=E3317)/(SRP!$C$16:$C$20&gt;=E3317),SRP!$D$16:$D$20)*(G3317/100)*(E3317/1000)),
IF(C3317="Ready to Drink",
SUM(LOOKUP(2,1/(SRP!$B$11:$B$15&lt;=E3317)/(SRP!$C$11:$C$15&gt;=E3317),SRP!$D$11:$D$15)*(G3317/100)*(E3317/1000)),
0)))))),2)</f>
        <v>6.73</v>
      </c>
      <c r="L3317" s="173" t="str">
        <f t="shared" si="51"/>
        <v>Wine750</v>
      </c>
      <c r="M3317" s="154">
        <f>VLOOKUP(L3317,'Slope %'!C:D,2,0)</f>
        <v>0.1</v>
      </c>
    </row>
    <row r="3318" spans="1:13" x14ac:dyDescent="0.25">
      <c r="A3318" s="169">
        <v>46721</v>
      </c>
      <c r="B3318" s="170" t="s">
        <v>2717</v>
      </c>
      <c r="C3318" s="170" t="s">
        <v>11</v>
      </c>
      <c r="D3318" s="170" t="s">
        <v>267</v>
      </c>
      <c r="E3318" s="170">
        <v>4260</v>
      </c>
      <c r="F3318" s="170">
        <v>1</v>
      </c>
      <c r="G3318" s="171">
        <v>6.5</v>
      </c>
      <c r="H3318" s="170" t="s">
        <v>13</v>
      </c>
      <c r="I3318" s="171">
        <v>29.99</v>
      </c>
      <c r="J3318" s="169">
        <v>12</v>
      </c>
      <c r="K3318" s="154" cm="1">
        <f t="array" ref="K3318">ROUND(
IF(C3318="Beer",
SUM(LOOKUP(2,1/(SRP!$B$8:$B$10&lt;=E3318)/(SRP!$C$8:$C$10&gt;=E3318),SRP!$D$8:$D$10)*(G3318/100)*(E3318/1000)),
IF(C3318="Spirits",
SUM(LOOKUP(2,1/(SRP!$B$2:$B$7&lt;=E3318)/(SRP!$C$2:$C$7&gt;=E3318),SRP!$D$2:$D$7)*(G3318/100)*(E3318/1000)),
IF(AND(C3318="Wine",D3318="Fortified Wines"),
SUM(LOOKUP(2,1/(SRP!$B$26:$B$29&lt;=E3318)/(SRP!$C$26:$C$29&gt;=E3318),SRP!$D$26:$D$29)*(G3318/100)*(E3318/1000)),
IF(C3318="Wine",
SUM(LOOKUP(2,1/(SRP!$B$21:$B$25&lt;=E3318)/(SRP!$C$21:$C$25&gt;=E3318),SRP!$D$21:$D$25)*(G3318/100)*(E3318/1000)),
IF(AND(C3318="Ready to Drink",D3318="RTD-One Pour Cocktail&gt;7%&lt;=14.5"),
SUM(LOOKUP(2,1/(SRP!$B$16:$B$20&lt;=E3318)/(SRP!$C$16:$C$20&gt;=E3318),SRP!$D$16:$D$20)*(G3318/100)*(E3318/1000)),
IF(C3318="Ready to Drink",
SUM(LOOKUP(2,1/(SRP!$B$11:$B$15&lt;=E3318)/(SRP!$C$11:$C$15&gt;=E3318),SRP!$D$11:$D$15)*(G3318/100)*(E3318/1000)),
0)))))),2)</f>
        <v>21.62</v>
      </c>
      <c r="L3318" s="173" t="str">
        <f t="shared" si="51"/>
        <v>Beer4260</v>
      </c>
      <c r="M3318" s="154">
        <f>VLOOKUP(L3318,'Slope %'!C:D,2,0)</f>
        <v>7.0000000000000007E-2</v>
      </c>
    </row>
    <row r="3319" spans="1:13" x14ac:dyDescent="0.25">
      <c r="A3319" s="169">
        <v>46721</v>
      </c>
      <c r="B3319" s="170" t="s">
        <v>2717</v>
      </c>
      <c r="C3319" s="170" t="s">
        <v>11</v>
      </c>
      <c r="D3319" s="170" t="s">
        <v>267</v>
      </c>
      <c r="E3319" s="170">
        <v>4260</v>
      </c>
      <c r="F3319" s="170">
        <v>1</v>
      </c>
      <c r="G3319" s="171">
        <v>6.5</v>
      </c>
      <c r="H3319" s="170" t="s">
        <v>13</v>
      </c>
      <c r="I3319" s="171">
        <v>29.99</v>
      </c>
      <c r="J3319" s="169">
        <v>12</v>
      </c>
      <c r="K3319" s="154" cm="1">
        <f t="array" ref="K3319">ROUND(
IF(C3319="Beer",
SUM(LOOKUP(2,1/(SRP!$B$8:$B$10&lt;=E3319)/(SRP!$C$8:$C$10&gt;=E3319),SRP!$D$8:$D$10)*(G3319/100)*(E3319/1000)),
IF(C3319="Spirits",
SUM(LOOKUP(2,1/(SRP!$B$2:$B$7&lt;=E3319)/(SRP!$C$2:$C$7&gt;=E3319),SRP!$D$2:$D$7)*(G3319/100)*(E3319/1000)),
IF(AND(C3319="Wine",D3319="Fortified Wines"),
SUM(LOOKUP(2,1/(SRP!$B$26:$B$29&lt;=E3319)/(SRP!$C$26:$C$29&gt;=E3319),SRP!$D$26:$D$29)*(G3319/100)*(E3319/1000)),
IF(C3319="Wine",
SUM(LOOKUP(2,1/(SRP!$B$21:$B$25&lt;=E3319)/(SRP!$C$21:$C$25&gt;=E3319),SRP!$D$21:$D$25)*(G3319/100)*(E3319/1000)),
IF(AND(C3319="Ready to Drink",D3319="RTD-One Pour Cocktail&gt;7%&lt;=14.5"),
SUM(LOOKUP(2,1/(SRP!$B$16:$B$20&lt;=E3319)/(SRP!$C$16:$C$20&gt;=E3319),SRP!$D$16:$D$20)*(G3319/100)*(E3319/1000)),
IF(C3319="Ready to Drink",
SUM(LOOKUP(2,1/(SRP!$B$11:$B$15&lt;=E3319)/(SRP!$C$11:$C$15&gt;=E3319),SRP!$D$11:$D$15)*(G3319/100)*(E3319/1000)),
0)))))),2)</f>
        <v>21.62</v>
      </c>
      <c r="L3319" s="173" t="str">
        <f t="shared" si="51"/>
        <v>Beer4260</v>
      </c>
      <c r="M3319" s="154">
        <f>VLOOKUP(L3319,'Slope %'!C:D,2,0)</f>
        <v>7.0000000000000007E-2</v>
      </c>
    </row>
    <row r="3320" spans="1:13" x14ac:dyDescent="0.25">
      <c r="A3320" s="169">
        <v>46727</v>
      </c>
      <c r="B3320" s="170" t="s">
        <v>2718</v>
      </c>
      <c r="C3320" s="170" t="s">
        <v>24</v>
      </c>
      <c r="D3320" s="170" t="s">
        <v>68</v>
      </c>
      <c r="E3320" s="170">
        <v>750</v>
      </c>
      <c r="F3320" s="170">
        <v>6</v>
      </c>
      <c r="G3320" s="171">
        <v>14.5</v>
      </c>
      <c r="H3320" s="170" t="s">
        <v>32</v>
      </c>
      <c r="I3320" s="171">
        <v>201.39</v>
      </c>
      <c r="J3320" s="169">
        <v>1</v>
      </c>
      <c r="K3320" s="154" cm="1">
        <f t="array" ref="K3320">ROUND(
IF(C3320="Beer",
SUM(LOOKUP(2,1/(SRP!$B$8:$B$10&lt;=E3320)/(SRP!$C$8:$C$10&gt;=E3320),SRP!$D$8:$D$10)*(G3320/100)*(E3320/1000)),
IF(C3320="Spirits",
SUM(LOOKUP(2,1/(SRP!$B$2:$B$7&lt;=E3320)/(SRP!$C$2:$C$7&gt;=E3320),SRP!$D$2:$D$7)*(G3320/100)*(E3320/1000)),
IF(AND(C3320="Wine",D3320="Fortified Wines"),
SUM(LOOKUP(2,1/(SRP!$B$26:$B$29&lt;=E3320)/(SRP!$C$26:$C$29&gt;=E3320),SRP!$D$26:$D$29)*(G3320/100)*(E3320/1000)),
IF(C3320="Wine",
SUM(LOOKUP(2,1/(SRP!$B$21:$B$25&lt;=E3320)/(SRP!$C$21:$C$25&gt;=E3320),SRP!$D$21:$D$25)*(G3320/100)*(E3320/1000)),
IF(AND(C3320="Ready to Drink",D3320="RTD-One Pour Cocktail&gt;7%&lt;=14.5"),
SUM(LOOKUP(2,1/(SRP!$B$16:$B$20&lt;=E3320)/(SRP!$C$16:$C$20&gt;=E3320),SRP!$D$16:$D$20)*(G3320/100)*(E3320/1000)),
IF(C3320="Ready to Drink",
SUM(LOOKUP(2,1/(SRP!$B$11:$B$15&lt;=E3320)/(SRP!$C$11:$C$15&gt;=E3320),SRP!$D$11:$D$15)*(G3320/100)*(E3320/1000)),
0)))))),2)</f>
        <v>8.49</v>
      </c>
      <c r="L3320" s="173" t="str">
        <f t="shared" si="51"/>
        <v>Wine750</v>
      </c>
      <c r="M3320" s="154">
        <f>VLOOKUP(L3320,'Slope %'!C:D,2,0)</f>
        <v>0.1</v>
      </c>
    </row>
    <row r="3321" spans="1:13" x14ac:dyDescent="0.25">
      <c r="A3321" s="169">
        <v>46754</v>
      </c>
      <c r="B3321" s="170" t="s">
        <v>2719</v>
      </c>
      <c r="C3321" s="170" t="s">
        <v>11</v>
      </c>
      <c r="D3321" s="170" t="s">
        <v>303</v>
      </c>
      <c r="E3321" s="170">
        <v>3784</v>
      </c>
      <c r="F3321" s="170">
        <v>3</v>
      </c>
      <c r="G3321" s="171">
        <v>6.5</v>
      </c>
      <c r="H3321" s="170" t="s">
        <v>1391</v>
      </c>
      <c r="I3321" s="171">
        <v>29.99</v>
      </c>
      <c r="J3321" s="169">
        <v>8</v>
      </c>
      <c r="K3321" s="154" cm="1">
        <f t="array" ref="K3321">ROUND(
IF(C3321="Beer",
SUM(LOOKUP(2,1/(SRP!$B$8:$B$10&lt;=E3321)/(SRP!$C$8:$C$10&gt;=E3321),SRP!$D$8:$D$10)*(G3321/100)*(E3321/1000)),
IF(C3321="Spirits",
SUM(LOOKUP(2,1/(SRP!$B$2:$B$7&lt;=E3321)/(SRP!$C$2:$C$7&gt;=E3321),SRP!$D$2:$D$7)*(G3321/100)*(E3321/1000)),
IF(AND(C3321="Wine",D3321="Fortified Wines"),
SUM(LOOKUP(2,1/(SRP!$B$26:$B$29&lt;=E3321)/(SRP!$C$26:$C$29&gt;=E3321),SRP!$D$26:$D$29)*(G3321/100)*(E3321/1000)),
IF(C3321="Wine",
SUM(LOOKUP(2,1/(SRP!$B$21:$B$25&lt;=E3321)/(SRP!$C$21:$C$25&gt;=E3321),SRP!$D$21:$D$25)*(G3321/100)*(E3321/1000)),
IF(AND(C3321="Ready to Drink",D3321="RTD-One Pour Cocktail&gt;7%&lt;=14.5"),
SUM(LOOKUP(2,1/(SRP!$B$16:$B$20&lt;=E3321)/(SRP!$C$16:$C$20&gt;=E3321),SRP!$D$16:$D$20)*(G3321/100)*(E3321/1000)),
IF(C3321="Ready to Drink",
SUM(LOOKUP(2,1/(SRP!$B$11:$B$15&lt;=E3321)/(SRP!$C$11:$C$15&gt;=E3321),SRP!$D$11:$D$15)*(G3321/100)*(E3321/1000)),
0)))))),2)</f>
        <v>19.2</v>
      </c>
      <c r="L3321" s="173" t="str">
        <f t="shared" si="51"/>
        <v>Beer3784</v>
      </c>
      <c r="M3321" s="154">
        <f>VLOOKUP(L3321,'Slope %'!C:D,2,0)</f>
        <v>7.0000000000000007E-2</v>
      </c>
    </row>
    <row r="3322" spans="1:13" x14ac:dyDescent="0.25">
      <c r="A3322" s="169">
        <v>46754</v>
      </c>
      <c r="B3322" s="170" t="s">
        <v>2719</v>
      </c>
      <c r="C3322" s="170" t="s">
        <v>11</v>
      </c>
      <c r="D3322" s="170" t="s">
        <v>303</v>
      </c>
      <c r="E3322" s="170">
        <v>3784</v>
      </c>
      <c r="F3322" s="170">
        <v>3</v>
      </c>
      <c r="G3322" s="171">
        <v>6.5</v>
      </c>
      <c r="H3322" s="170" t="s">
        <v>1391</v>
      </c>
      <c r="I3322" s="171">
        <v>29.99</v>
      </c>
      <c r="J3322" s="169">
        <v>8</v>
      </c>
      <c r="K3322" s="154" cm="1">
        <f t="array" ref="K3322">ROUND(
IF(C3322="Beer",
SUM(LOOKUP(2,1/(SRP!$B$8:$B$10&lt;=E3322)/(SRP!$C$8:$C$10&gt;=E3322),SRP!$D$8:$D$10)*(G3322/100)*(E3322/1000)),
IF(C3322="Spirits",
SUM(LOOKUP(2,1/(SRP!$B$2:$B$7&lt;=E3322)/(SRP!$C$2:$C$7&gt;=E3322),SRP!$D$2:$D$7)*(G3322/100)*(E3322/1000)),
IF(AND(C3322="Wine",D3322="Fortified Wines"),
SUM(LOOKUP(2,1/(SRP!$B$26:$B$29&lt;=E3322)/(SRP!$C$26:$C$29&gt;=E3322),SRP!$D$26:$D$29)*(G3322/100)*(E3322/1000)),
IF(C3322="Wine",
SUM(LOOKUP(2,1/(SRP!$B$21:$B$25&lt;=E3322)/(SRP!$C$21:$C$25&gt;=E3322),SRP!$D$21:$D$25)*(G3322/100)*(E3322/1000)),
IF(AND(C3322="Ready to Drink",D3322="RTD-One Pour Cocktail&gt;7%&lt;=14.5"),
SUM(LOOKUP(2,1/(SRP!$B$16:$B$20&lt;=E3322)/(SRP!$C$16:$C$20&gt;=E3322),SRP!$D$16:$D$20)*(G3322/100)*(E3322/1000)),
IF(C3322="Ready to Drink",
SUM(LOOKUP(2,1/(SRP!$B$11:$B$15&lt;=E3322)/(SRP!$C$11:$C$15&gt;=E3322),SRP!$D$11:$D$15)*(G3322/100)*(E3322/1000)),
0)))))),2)</f>
        <v>19.2</v>
      </c>
      <c r="L3322" s="173" t="str">
        <f t="shared" si="51"/>
        <v>Beer3784</v>
      </c>
      <c r="M3322" s="154">
        <f>VLOOKUP(L3322,'Slope %'!C:D,2,0)</f>
        <v>7.0000000000000007E-2</v>
      </c>
    </row>
    <row r="3323" spans="1:13" x14ac:dyDescent="0.25">
      <c r="A3323" s="169">
        <v>46760</v>
      </c>
      <c r="B3323" s="170" t="s">
        <v>2720</v>
      </c>
      <c r="C3323" s="170" t="s">
        <v>11</v>
      </c>
      <c r="D3323" s="170" t="s">
        <v>12</v>
      </c>
      <c r="E3323" s="170">
        <v>6390</v>
      </c>
      <c r="F3323" s="170">
        <v>1</v>
      </c>
      <c r="G3323" s="171">
        <v>5</v>
      </c>
      <c r="H3323" s="170" t="s">
        <v>13</v>
      </c>
      <c r="I3323" s="171">
        <v>39.99</v>
      </c>
      <c r="J3323" s="169">
        <v>18</v>
      </c>
      <c r="K3323" s="154" cm="1">
        <f t="array" ref="K3323">ROUND(
IF(C3323="Beer",
SUM(LOOKUP(2,1/(SRP!$B$8:$B$10&lt;=E3323)/(SRP!$C$8:$C$10&gt;=E3323),SRP!$D$8:$D$10)*(G3323/100)*(E3323/1000)),
IF(C3323="Spirits",
SUM(LOOKUP(2,1/(SRP!$B$2:$B$7&lt;=E3323)/(SRP!$C$2:$C$7&gt;=E3323),SRP!$D$2:$D$7)*(G3323/100)*(E3323/1000)),
IF(AND(C3323="Wine",D3323="Fortified Wines"),
SUM(LOOKUP(2,1/(SRP!$B$26:$B$29&lt;=E3323)/(SRP!$C$26:$C$29&gt;=E3323),SRP!$D$26:$D$29)*(G3323/100)*(E3323/1000)),
IF(C3323="Wine",
SUM(LOOKUP(2,1/(SRP!$B$21:$B$25&lt;=E3323)/(SRP!$C$21:$C$25&gt;=E3323),SRP!$D$21:$D$25)*(G3323/100)*(E3323/1000)),
IF(AND(C3323="Ready to Drink",D3323="RTD-One Pour Cocktail&gt;7%&lt;=14.5"),
SUM(LOOKUP(2,1/(SRP!$B$16:$B$20&lt;=E3323)/(SRP!$C$16:$C$20&gt;=E3323),SRP!$D$16:$D$20)*(G3323/100)*(E3323/1000)),
IF(C3323="Ready to Drink",
SUM(LOOKUP(2,1/(SRP!$B$11:$B$15&lt;=E3323)/(SRP!$C$11:$C$15&gt;=E3323),SRP!$D$11:$D$15)*(G3323/100)*(E3323/1000)),
0)))))),2)</f>
        <v>24.94</v>
      </c>
      <c r="L3323" s="173" t="str">
        <f t="shared" si="51"/>
        <v>Beer6390</v>
      </c>
      <c r="M3323" s="154">
        <f>VLOOKUP(L3323,'Slope %'!C:D,2,0)</f>
        <v>0.05</v>
      </c>
    </row>
    <row r="3324" spans="1:13" x14ac:dyDescent="0.25">
      <c r="A3324" s="169">
        <v>46760</v>
      </c>
      <c r="B3324" s="170" t="s">
        <v>2720</v>
      </c>
      <c r="C3324" s="170" t="s">
        <v>11</v>
      </c>
      <c r="D3324" s="170" t="s">
        <v>12</v>
      </c>
      <c r="E3324" s="170">
        <v>6390</v>
      </c>
      <c r="F3324" s="170">
        <v>1</v>
      </c>
      <c r="G3324" s="171">
        <v>5</v>
      </c>
      <c r="H3324" s="170" t="s">
        <v>13</v>
      </c>
      <c r="I3324" s="171">
        <v>39.99</v>
      </c>
      <c r="J3324" s="169">
        <v>18</v>
      </c>
      <c r="K3324" s="154" cm="1">
        <f t="array" ref="K3324">ROUND(
IF(C3324="Beer",
SUM(LOOKUP(2,1/(SRP!$B$8:$B$10&lt;=E3324)/(SRP!$C$8:$C$10&gt;=E3324),SRP!$D$8:$D$10)*(G3324/100)*(E3324/1000)),
IF(C3324="Spirits",
SUM(LOOKUP(2,1/(SRP!$B$2:$B$7&lt;=E3324)/(SRP!$C$2:$C$7&gt;=E3324),SRP!$D$2:$D$7)*(G3324/100)*(E3324/1000)),
IF(AND(C3324="Wine",D3324="Fortified Wines"),
SUM(LOOKUP(2,1/(SRP!$B$26:$B$29&lt;=E3324)/(SRP!$C$26:$C$29&gt;=E3324),SRP!$D$26:$D$29)*(G3324/100)*(E3324/1000)),
IF(C3324="Wine",
SUM(LOOKUP(2,1/(SRP!$B$21:$B$25&lt;=E3324)/(SRP!$C$21:$C$25&gt;=E3324),SRP!$D$21:$D$25)*(G3324/100)*(E3324/1000)),
IF(AND(C3324="Ready to Drink",D3324="RTD-One Pour Cocktail&gt;7%&lt;=14.5"),
SUM(LOOKUP(2,1/(SRP!$B$16:$B$20&lt;=E3324)/(SRP!$C$16:$C$20&gt;=E3324),SRP!$D$16:$D$20)*(G3324/100)*(E3324/1000)),
IF(C3324="Ready to Drink",
SUM(LOOKUP(2,1/(SRP!$B$11:$B$15&lt;=E3324)/(SRP!$C$11:$C$15&gt;=E3324),SRP!$D$11:$D$15)*(G3324/100)*(E3324/1000)),
0)))))),2)</f>
        <v>24.94</v>
      </c>
      <c r="L3324" s="173" t="str">
        <f t="shared" si="51"/>
        <v>Beer6390</v>
      </c>
      <c r="M3324" s="154">
        <f>VLOOKUP(L3324,'Slope %'!C:D,2,0)</f>
        <v>0.05</v>
      </c>
    </row>
    <row r="3325" spans="1:13" x14ac:dyDescent="0.25">
      <c r="A3325" s="169">
        <v>46763</v>
      </c>
      <c r="B3325" s="170" t="s">
        <v>2721</v>
      </c>
      <c r="C3325" s="170" t="s">
        <v>24</v>
      </c>
      <c r="D3325" s="170" t="s">
        <v>575</v>
      </c>
      <c r="E3325" s="170">
        <v>750</v>
      </c>
      <c r="F3325" s="170">
        <v>12</v>
      </c>
      <c r="G3325" s="171">
        <v>13</v>
      </c>
      <c r="H3325" s="170" t="s">
        <v>163</v>
      </c>
      <c r="I3325" s="171">
        <v>19.149999999999999</v>
      </c>
      <c r="J3325" s="169">
        <v>1</v>
      </c>
      <c r="K3325" s="154" cm="1">
        <f t="array" ref="K3325">ROUND(
IF(C3325="Beer",
SUM(LOOKUP(2,1/(SRP!$B$8:$B$10&lt;=E3325)/(SRP!$C$8:$C$10&gt;=E3325),SRP!$D$8:$D$10)*(G3325/100)*(E3325/1000)),
IF(C3325="Spirits",
SUM(LOOKUP(2,1/(SRP!$B$2:$B$7&lt;=E3325)/(SRP!$C$2:$C$7&gt;=E3325),SRP!$D$2:$D$7)*(G3325/100)*(E3325/1000)),
IF(AND(C3325="Wine",D3325="Fortified Wines"),
SUM(LOOKUP(2,1/(SRP!$B$26:$B$29&lt;=E3325)/(SRP!$C$26:$C$29&gt;=E3325),SRP!$D$26:$D$29)*(G3325/100)*(E3325/1000)),
IF(C3325="Wine",
SUM(LOOKUP(2,1/(SRP!$B$21:$B$25&lt;=E3325)/(SRP!$C$21:$C$25&gt;=E3325),SRP!$D$21:$D$25)*(G3325/100)*(E3325/1000)),
IF(AND(C3325="Ready to Drink",D3325="RTD-One Pour Cocktail&gt;7%&lt;=14.5"),
SUM(LOOKUP(2,1/(SRP!$B$16:$B$20&lt;=E3325)/(SRP!$C$16:$C$20&gt;=E3325),SRP!$D$16:$D$20)*(G3325/100)*(E3325/1000)),
IF(C3325="Ready to Drink",
SUM(LOOKUP(2,1/(SRP!$B$11:$B$15&lt;=E3325)/(SRP!$C$11:$C$15&gt;=E3325),SRP!$D$11:$D$15)*(G3325/100)*(E3325/1000)),
0)))))),2)</f>
        <v>7.61</v>
      </c>
      <c r="L3325" s="173" t="str">
        <f t="shared" si="51"/>
        <v>Wine750</v>
      </c>
      <c r="M3325" s="154">
        <f>VLOOKUP(L3325,'Slope %'!C:D,2,0)</f>
        <v>0.1</v>
      </c>
    </row>
    <row r="3326" spans="1:13" x14ac:dyDescent="0.25">
      <c r="A3326" s="169">
        <v>46771</v>
      </c>
      <c r="B3326" s="170" t="s">
        <v>2722</v>
      </c>
      <c r="C3326" s="170" t="s">
        <v>263</v>
      </c>
      <c r="D3326" s="170" t="s">
        <v>264</v>
      </c>
      <c r="E3326" s="170">
        <v>473</v>
      </c>
      <c r="F3326" s="170">
        <v>24</v>
      </c>
      <c r="G3326" s="171">
        <v>7</v>
      </c>
      <c r="H3326" s="170" t="s">
        <v>285</v>
      </c>
      <c r="I3326" s="171">
        <v>3.99</v>
      </c>
      <c r="J3326" s="169">
        <v>1</v>
      </c>
      <c r="K3326" s="154" cm="1">
        <f t="array" ref="K3326">ROUND(
IF(C3326="Beer",
SUM(LOOKUP(2,1/(SRP!$B$8:$B$10&lt;=E3326)/(SRP!$C$8:$C$10&gt;=E3326),SRP!$D$8:$D$10)*(G3326/100)*(E3326/1000)),
IF(C3326="Spirits",
SUM(LOOKUP(2,1/(SRP!$B$2:$B$7&lt;=E3326)/(SRP!$C$2:$C$7&gt;=E3326),SRP!$D$2:$D$7)*(G3326/100)*(E3326/1000)),
IF(AND(C3326="Wine",D3326="Fortified Wines"),
SUM(LOOKUP(2,1/(SRP!$B$26:$B$29&lt;=E3326)/(SRP!$C$26:$C$29&gt;=E3326),SRP!$D$26:$D$29)*(G3326/100)*(E3326/1000)),
IF(C3326="Wine",
SUM(LOOKUP(2,1/(SRP!$B$21:$B$25&lt;=E3326)/(SRP!$C$21:$C$25&gt;=E3326),SRP!$D$21:$D$25)*(G3326/100)*(E3326/1000)),
IF(AND(C3326="Ready to Drink",D3326="RTD-One Pour Cocktail&gt;7%&lt;=14.5"),
SUM(LOOKUP(2,1/(SRP!$B$16:$B$20&lt;=E3326)/(SRP!$C$16:$C$20&gt;=E3326),SRP!$D$16:$D$20)*(G3326/100)*(E3326/1000)),
IF(C3326="Ready to Drink",
SUM(LOOKUP(2,1/(SRP!$B$11:$B$15&lt;=E3326)/(SRP!$C$11:$C$15&gt;=E3326),SRP!$D$11:$D$15)*(G3326/100)*(E3326/1000)),
0)))))),2)</f>
        <v>2.74</v>
      </c>
      <c r="L3326" s="173" t="str">
        <f t="shared" si="51"/>
        <v>Ready to Drink473</v>
      </c>
      <c r="M3326" s="154">
        <f>VLOOKUP(L3326,'Slope %'!C:D,2,0)</f>
        <v>0.12</v>
      </c>
    </row>
    <row r="3327" spans="1:13" x14ac:dyDescent="0.25">
      <c r="A3327" s="169">
        <v>46771</v>
      </c>
      <c r="B3327" s="170" t="s">
        <v>2722</v>
      </c>
      <c r="C3327" s="170" t="s">
        <v>263</v>
      </c>
      <c r="D3327" s="170" t="s">
        <v>264</v>
      </c>
      <c r="E3327" s="170">
        <v>473</v>
      </c>
      <c r="F3327" s="170">
        <v>24</v>
      </c>
      <c r="G3327" s="171">
        <v>7</v>
      </c>
      <c r="H3327" s="170" t="s">
        <v>285</v>
      </c>
      <c r="I3327" s="171">
        <v>3.99</v>
      </c>
      <c r="J3327" s="169">
        <v>1</v>
      </c>
      <c r="K3327" s="154" cm="1">
        <f t="array" ref="K3327">ROUND(
IF(C3327="Beer",
SUM(LOOKUP(2,1/(SRP!$B$8:$B$10&lt;=E3327)/(SRP!$C$8:$C$10&gt;=E3327),SRP!$D$8:$D$10)*(G3327/100)*(E3327/1000)),
IF(C3327="Spirits",
SUM(LOOKUP(2,1/(SRP!$B$2:$B$7&lt;=E3327)/(SRP!$C$2:$C$7&gt;=E3327),SRP!$D$2:$D$7)*(G3327/100)*(E3327/1000)),
IF(AND(C3327="Wine",D3327="Fortified Wines"),
SUM(LOOKUP(2,1/(SRP!$B$26:$B$29&lt;=E3327)/(SRP!$C$26:$C$29&gt;=E3327),SRP!$D$26:$D$29)*(G3327/100)*(E3327/1000)),
IF(C3327="Wine",
SUM(LOOKUP(2,1/(SRP!$B$21:$B$25&lt;=E3327)/(SRP!$C$21:$C$25&gt;=E3327),SRP!$D$21:$D$25)*(G3327/100)*(E3327/1000)),
IF(AND(C3327="Ready to Drink",D3327="RTD-One Pour Cocktail&gt;7%&lt;=14.5"),
SUM(LOOKUP(2,1/(SRP!$B$16:$B$20&lt;=E3327)/(SRP!$C$16:$C$20&gt;=E3327),SRP!$D$16:$D$20)*(G3327/100)*(E3327/1000)),
IF(C3327="Ready to Drink",
SUM(LOOKUP(2,1/(SRP!$B$11:$B$15&lt;=E3327)/(SRP!$C$11:$C$15&gt;=E3327),SRP!$D$11:$D$15)*(G3327/100)*(E3327/1000)),
0)))))),2)</f>
        <v>2.74</v>
      </c>
      <c r="L3327" s="173" t="str">
        <f t="shared" si="51"/>
        <v>Ready to Drink473</v>
      </c>
      <c r="M3327" s="154">
        <f>VLOOKUP(L3327,'Slope %'!C:D,2,0)</f>
        <v>0.12</v>
      </c>
    </row>
    <row r="3328" spans="1:13" x14ac:dyDescent="0.25">
      <c r="A3328" s="169">
        <v>46772</v>
      </c>
      <c r="B3328" s="170" t="s">
        <v>2723</v>
      </c>
      <c r="C3328" s="170" t="s">
        <v>15</v>
      </c>
      <c r="D3328" s="170" t="s">
        <v>154</v>
      </c>
      <c r="E3328" s="170">
        <v>750</v>
      </c>
      <c r="F3328" s="170">
        <v>12</v>
      </c>
      <c r="G3328" s="171">
        <v>17</v>
      </c>
      <c r="H3328" s="170" t="s">
        <v>26</v>
      </c>
      <c r="I3328" s="171">
        <v>36.99</v>
      </c>
      <c r="J3328" s="169">
        <v>1</v>
      </c>
      <c r="K3328" s="154" cm="1">
        <f t="array" ref="K3328">ROUND(
IF(C3328="Beer",
SUM(LOOKUP(2,1/(SRP!$B$8:$B$10&lt;=E3328)/(SRP!$C$8:$C$10&gt;=E3328),SRP!$D$8:$D$10)*(G3328/100)*(E3328/1000)),
IF(C3328="Spirits",
SUM(LOOKUP(2,1/(SRP!$B$2:$B$7&lt;=E3328)/(SRP!$C$2:$C$7&gt;=E3328),SRP!$D$2:$D$7)*(G3328/100)*(E3328/1000)),
IF(AND(C3328="Wine",D3328="Fortified Wines"),
SUM(LOOKUP(2,1/(SRP!$B$26:$B$29&lt;=E3328)/(SRP!$C$26:$C$29&gt;=E3328),SRP!$D$26:$D$29)*(G3328/100)*(E3328/1000)),
IF(C3328="Wine",
SUM(LOOKUP(2,1/(SRP!$B$21:$B$25&lt;=E3328)/(SRP!$C$21:$C$25&gt;=E3328),SRP!$D$21:$D$25)*(G3328/100)*(E3328/1000)),
IF(AND(C3328="Ready to Drink",D3328="RTD-One Pour Cocktail&gt;7%&lt;=14.5"),
SUM(LOOKUP(2,1/(SRP!$B$16:$B$20&lt;=E3328)/(SRP!$C$16:$C$20&gt;=E3328),SRP!$D$16:$D$20)*(G3328/100)*(E3328/1000)),
IF(C3328="Ready to Drink",
SUM(LOOKUP(2,1/(SRP!$B$11:$B$15&lt;=E3328)/(SRP!$C$11:$C$15&gt;=E3328),SRP!$D$11:$D$15)*(G3328/100)*(E3328/1000)),
0)))))),2)</f>
        <v>9.9499999999999993</v>
      </c>
      <c r="L3328" s="173" t="str">
        <f t="shared" si="51"/>
        <v>Spirits750</v>
      </c>
      <c r="M3328" s="154">
        <f>VLOOKUP(L3328,'Slope %'!C:D,2,0)</f>
        <v>7.0000000000000007E-2</v>
      </c>
    </row>
    <row r="3329" spans="1:13" x14ac:dyDescent="0.25">
      <c r="A3329" s="169">
        <v>46790</v>
      </c>
      <c r="B3329" s="170" t="s">
        <v>2724</v>
      </c>
      <c r="C3329" s="170" t="s">
        <v>11</v>
      </c>
      <c r="D3329" s="170" t="s">
        <v>303</v>
      </c>
      <c r="E3329" s="170">
        <v>473</v>
      </c>
      <c r="F3329" s="170">
        <v>24</v>
      </c>
      <c r="G3329" s="171">
        <v>6</v>
      </c>
      <c r="H3329" s="170" t="s">
        <v>1662</v>
      </c>
      <c r="I3329" s="171">
        <v>4.1100000000000003</v>
      </c>
      <c r="J3329" s="169">
        <v>1</v>
      </c>
      <c r="K3329" s="154" cm="1">
        <f t="array" ref="K3329">ROUND(
IF(C3329="Beer",
SUM(LOOKUP(2,1/(SRP!$B$8:$B$10&lt;=E3329)/(SRP!$C$8:$C$10&gt;=E3329),SRP!$D$8:$D$10)*(G3329/100)*(E3329/1000)),
IF(C3329="Spirits",
SUM(LOOKUP(2,1/(SRP!$B$2:$B$7&lt;=E3329)/(SRP!$C$2:$C$7&gt;=E3329),SRP!$D$2:$D$7)*(G3329/100)*(E3329/1000)),
IF(AND(C3329="Wine",D3329="Fortified Wines"),
SUM(LOOKUP(2,1/(SRP!$B$26:$B$29&lt;=E3329)/(SRP!$C$26:$C$29&gt;=E3329),SRP!$D$26:$D$29)*(G3329/100)*(E3329/1000)),
IF(C3329="Wine",
SUM(LOOKUP(2,1/(SRP!$B$21:$B$25&lt;=E3329)/(SRP!$C$21:$C$25&gt;=E3329),SRP!$D$21:$D$25)*(G3329/100)*(E3329/1000)),
IF(AND(C3329="Ready to Drink",D3329="RTD-One Pour Cocktail&gt;7%&lt;=14.5"),
SUM(LOOKUP(2,1/(SRP!$B$16:$B$20&lt;=E3329)/(SRP!$C$16:$C$20&gt;=E3329),SRP!$D$16:$D$20)*(G3329/100)*(E3329/1000)),
IF(C3329="Ready to Drink",
SUM(LOOKUP(2,1/(SRP!$B$11:$B$15&lt;=E3329)/(SRP!$C$11:$C$15&gt;=E3329),SRP!$D$11:$D$15)*(G3329/100)*(E3329/1000)),
0)))))),2)</f>
        <v>2.2200000000000002</v>
      </c>
      <c r="L3329" s="173" t="str">
        <f t="shared" si="51"/>
        <v>Beer473</v>
      </c>
      <c r="M3329" s="154">
        <f>VLOOKUP(L3329,'Slope %'!C:D,2,0)</f>
        <v>0.12</v>
      </c>
    </row>
    <row r="3330" spans="1:13" x14ac:dyDescent="0.25">
      <c r="A3330" s="169">
        <v>46790</v>
      </c>
      <c r="B3330" s="170" t="s">
        <v>2724</v>
      </c>
      <c r="C3330" s="170" t="s">
        <v>11</v>
      </c>
      <c r="D3330" s="170" t="s">
        <v>303</v>
      </c>
      <c r="E3330" s="170">
        <v>473</v>
      </c>
      <c r="F3330" s="170">
        <v>24</v>
      </c>
      <c r="G3330" s="171">
        <v>6</v>
      </c>
      <c r="H3330" s="170" t="s">
        <v>1662</v>
      </c>
      <c r="I3330" s="171">
        <v>4.1100000000000003</v>
      </c>
      <c r="J3330" s="169">
        <v>1</v>
      </c>
      <c r="K3330" s="154" cm="1">
        <f t="array" ref="K3330">ROUND(
IF(C3330="Beer",
SUM(LOOKUP(2,1/(SRP!$B$8:$B$10&lt;=E3330)/(SRP!$C$8:$C$10&gt;=E3330),SRP!$D$8:$D$10)*(G3330/100)*(E3330/1000)),
IF(C3330="Spirits",
SUM(LOOKUP(2,1/(SRP!$B$2:$B$7&lt;=E3330)/(SRP!$C$2:$C$7&gt;=E3330),SRP!$D$2:$D$7)*(G3330/100)*(E3330/1000)),
IF(AND(C3330="Wine",D3330="Fortified Wines"),
SUM(LOOKUP(2,1/(SRP!$B$26:$B$29&lt;=E3330)/(SRP!$C$26:$C$29&gt;=E3330),SRP!$D$26:$D$29)*(G3330/100)*(E3330/1000)),
IF(C3330="Wine",
SUM(LOOKUP(2,1/(SRP!$B$21:$B$25&lt;=E3330)/(SRP!$C$21:$C$25&gt;=E3330),SRP!$D$21:$D$25)*(G3330/100)*(E3330/1000)),
IF(AND(C3330="Ready to Drink",D3330="RTD-One Pour Cocktail&gt;7%&lt;=14.5"),
SUM(LOOKUP(2,1/(SRP!$B$16:$B$20&lt;=E3330)/(SRP!$C$16:$C$20&gt;=E3330),SRP!$D$16:$D$20)*(G3330/100)*(E3330/1000)),
IF(C3330="Ready to Drink",
SUM(LOOKUP(2,1/(SRP!$B$11:$B$15&lt;=E3330)/(SRP!$C$11:$C$15&gt;=E3330),SRP!$D$11:$D$15)*(G3330/100)*(E3330/1000)),
0)))))),2)</f>
        <v>2.2200000000000002</v>
      </c>
      <c r="L3330" s="173" t="str">
        <f t="shared" si="51"/>
        <v>Beer473</v>
      </c>
      <c r="M3330" s="154">
        <f>VLOOKUP(L3330,'Slope %'!C:D,2,0)</f>
        <v>0.12</v>
      </c>
    </row>
    <row r="3331" spans="1:13" x14ac:dyDescent="0.25">
      <c r="A3331" s="169">
        <v>46803</v>
      </c>
      <c r="B3331" s="170" t="s">
        <v>2725</v>
      </c>
      <c r="C3331" s="170" t="s">
        <v>15</v>
      </c>
      <c r="D3331" s="170" t="s">
        <v>1388</v>
      </c>
      <c r="E3331" s="170">
        <v>750</v>
      </c>
      <c r="F3331" s="170">
        <v>6</v>
      </c>
      <c r="G3331" s="171">
        <v>40</v>
      </c>
      <c r="H3331" s="170" t="s">
        <v>446</v>
      </c>
      <c r="I3331" s="171">
        <v>69.989999999999995</v>
      </c>
      <c r="J3331" s="169">
        <v>1</v>
      </c>
      <c r="K3331" s="154" cm="1">
        <f t="array" ref="K3331">ROUND(
IF(C3331="Beer",
SUM(LOOKUP(2,1/(SRP!$B$8:$B$10&lt;=E3331)/(SRP!$C$8:$C$10&gt;=E3331),SRP!$D$8:$D$10)*(G3331/100)*(E3331/1000)),
IF(C3331="Spirits",
SUM(LOOKUP(2,1/(SRP!$B$2:$B$7&lt;=E3331)/(SRP!$C$2:$C$7&gt;=E3331),SRP!$D$2:$D$7)*(G3331/100)*(E3331/1000)),
IF(AND(C3331="Wine",D3331="Fortified Wines"),
SUM(LOOKUP(2,1/(SRP!$B$26:$B$29&lt;=E3331)/(SRP!$C$26:$C$29&gt;=E3331),SRP!$D$26:$D$29)*(G3331/100)*(E3331/1000)),
IF(C3331="Wine",
SUM(LOOKUP(2,1/(SRP!$B$21:$B$25&lt;=E3331)/(SRP!$C$21:$C$25&gt;=E3331),SRP!$D$21:$D$25)*(G3331/100)*(E3331/1000)),
IF(AND(C3331="Ready to Drink",D3331="RTD-One Pour Cocktail&gt;7%&lt;=14.5"),
SUM(LOOKUP(2,1/(SRP!$B$16:$B$20&lt;=E3331)/(SRP!$C$16:$C$20&gt;=E3331),SRP!$D$16:$D$20)*(G3331/100)*(E3331/1000)),
IF(C3331="Ready to Drink",
SUM(LOOKUP(2,1/(SRP!$B$11:$B$15&lt;=E3331)/(SRP!$C$11:$C$15&gt;=E3331),SRP!$D$11:$D$15)*(G3331/100)*(E3331/1000)),
0)))))),2)</f>
        <v>23.42</v>
      </c>
      <c r="L3331" s="173" t="str">
        <f t="shared" ref="L3331:L3394" si="52">(_xlfn.CONCAT(C3331,E3331))</f>
        <v>Spirits750</v>
      </c>
      <c r="M3331" s="154">
        <f>VLOOKUP(L3331,'Slope %'!C:D,2,0)</f>
        <v>7.0000000000000007E-2</v>
      </c>
    </row>
    <row r="3332" spans="1:13" x14ac:dyDescent="0.25">
      <c r="A3332" s="169">
        <v>46823</v>
      </c>
      <c r="B3332" s="170" t="s">
        <v>2726</v>
      </c>
      <c r="C3332" s="170" t="s">
        <v>11</v>
      </c>
      <c r="D3332" s="170" t="s">
        <v>267</v>
      </c>
      <c r="E3332" s="170">
        <v>473</v>
      </c>
      <c r="F3332" s="170">
        <v>24</v>
      </c>
      <c r="G3332" s="171">
        <v>5</v>
      </c>
      <c r="H3332" s="170" t="s">
        <v>1209</v>
      </c>
      <c r="I3332" s="171">
        <v>4.79</v>
      </c>
      <c r="J3332" s="169">
        <v>1</v>
      </c>
      <c r="K3332" s="154" cm="1">
        <f t="array" ref="K3332">ROUND(
IF(C3332="Beer",
SUM(LOOKUP(2,1/(SRP!$B$8:$B$10&lt;=E3332)/(SRP!$C$8:$C$10&gt;=E3332),SRP!$D$8:$D$10)*(G3332/100)*(E3332/1000)),
IF(C3332="Spirits",
SUM(LOOKUP(2,1/(SRP!$B$2:$B$7&lt;=E3332)/(SRP!$C$2:$C$7&gt;=E3332),SRP!$D$2:$D$7)*(G3332/100)*(E3332/1000)),
IF(AND(C3332="Wine",D3332="Fortified Wines"),
SUM(LOOKUP(2,1/(SRP!$B$26:$B$29&lt;=E3332)/(SRP!$C$26:$C$29&gt;=E3332),SRP!$D$26:$D$29)*(G3332/100)*(E3332/1000)),
IF(C3332="Wine",
SUM(LOOKUP(2,1/(SRP!$B$21:$B$25&lt;=E3332)/(SRP!$C$21:$C$25&gt;=E3332),SRP!$D$21:$D$25)*(G3332/100)*(E3332/1000)),
IF(AND(C3332="Ready to Drink",D3332="RTD-One Pour Cocktail&gt;7%&lt;=14.5"),
SUM(LOOKUP(2,1/(SRP!$B$16:$B$20&lt;=E3332)/(SRP!$C$16:$C$20&gt;=E3332),SRP!$D$16:$D$20)*(G3332/100)*(E3332/1000)),
IF(C3332="Ready to Drink",
SUM(LOOKUP(2,1/(SRP!$B$11:$B$15&lt;=E3332)/(SRP!$C$11:$C$15&gt;=E3332),SRP!$D$11:$D$15)*(G3332/100)*(E3332/1000)),
0)))))),2)</f>
        <v>1.85</v>
      </c>
      <c r="L3332" s="173" t="str">
        <f t="shared" si="52"/>
        <v>Beer473</v>
      </c>
      <c r="M3332" s="154">
        <f>VLOOKUP(L3332,'Slope %'!C:D,2,0)</f>
        <v>0.12</v>
      </c>
    </row>
    <row r="3333" spans="1:13" x14ac:dyDescent="0.25">
      <c r="A3333" s="169">
        <v>46905</v>
      </c>
      <c r="B3333" s="170" t="s">
        <v>2727</v>
      </c>
      <c r="C3333" s="170" t="s">
        <v>11</v>
      </c>
      <c r="D3333" s="170" t="s">
        <v>267</v>
      </c>
      <c r="E3333" s="170">
        <v>473</v>
      </c>
      <c r="F3333" s="170">
        <v>24</v>
      </c>
      <c r="G3333" s="171">
        <v>5</v>
      </c>
      <c r="H3333" s="170" t="s">
        <v>1764</v>
      </c>
      <c r="I3333" s="171">
        <v>4.99</v>
      </c>
      <c r="J3333" s="169">
        <v>1</v>
      </c>
      <c r="K3333" s="154" cm="1">
        <f t="array" ref="K3333">ROUND(
IF(C3333="Beer",
SUM(LOOKUP(2,1/(SRP!$B$8:$B$10&lt;=E3333)/(SRP!$C$8:$C$10&gt;=E3333),SRP!$D$8:$D$10)*(G3333/100)*(E3333/1000)),
IF(C3333="Spirits",
SUM(LOOKUP(2,1/(SRP!$B$2:$B$7&lt;=E3333)/(SRP!$C$2:$C$7&gt;=E3333),SRP!$D$2:$D$7)*(G3333/100)*(E3333/1000)),
IF(AND(C3333="Wine",D3333="Fortified Wines"),
SUM(LOOKUP(2,1/(SRP!$B$26:$B$29&lt;=E3333)/(SRP!$C$26:$C$29&gt;=E3333),SRP!$D$26:$D$29)*(G3333/100)*(E3333/1000)),
IF(C3333="Wine",
SUM(LOOKUP(2,1/(SRP!$B$21:$B$25&lt;=E3333)/(SRP!$C$21:$C$25&gt;=E3333),SRP!$D$21:$D$25)*(G3333/100)*(E3333/1000)),
IF(AND(C3333="Ready to Drink",D3333="RTD-One Pour Cocktail&gt;7%&lt;=14.5"),
SUM(LOOKUP(2,1/(SRP!$B$16:$B$20&lt;=E3333)/(SRP!$C$16:$C$20&gt;=E3333),SRP!$D$16:$D$20)*(G3333/100)*(E3333/1000)),
IF(C3333="Ready to Drink",
SUM(LOOKUP(2,1/(SRP!$B$11:$B$15&lt;=E3333)/(SRP!$C$11:$C$15&gt;=E3333),SRP!$D$11:$D$15)*(G3333/100)*(E3333/1000)),
0)))))),2)</f>
        <v>1.85</v>
      </c>
      <c r="L3333" s="173" t="str">
        <f t="shared" si="52"/>
        <v>Beer473</v>
      </c>
      <c r="M3333" s="154">
        <f>VLOOKUP(L3333,'Slope %'!C:D,2,0)</f>
        <v>0.12</v>
      </c>
    </row>
    <row r="3334" spans="1:13" x14ac:dyDescent="0.25">
      <c r="A3334" s="169">
        <v>46905</v>
      </c>
      <c r="B3334" s="170" t="s">
        <v>2727</v>
      </c>
      <c r="C3334" s="170" t="s">
        <v>11</v>
      </c>
      <c r="D3334" s="170" t="s">
        <v>267</v>
      </c>
      <c r="E3334" s="170">
        <v>473</v>
      </c>
      <c r="F3334" s="170">
        <v>24</v>
      </c>
      <c r="G3334" s="171">
        <v>5</v>
      </c>
      <c r="H3334" s="170" t="s">
        <v>1764</v>
      </c>
      <c r="I3334" s="171">
        <v>4.99</v>
      </c>
      <c r="J3334" s="169">
        <v>1</v>
      </c>
      <c r="K3334" s="154" cm="1">
        <f t="array" ref="K3334">ROUND(
IF(C3334="Beer",
SUM(LOOKUP(2,1/(SRP!$B$8:$B$10&lt;=E3334)/(SRP!$C$8:$C$10&gt;=E3334),SRP!$D$8:$D$10)*(G3334/100)*(E3334/1000)),
IF(C3334="Spirits",
SUM(LOOKUP(2,1/(SRP!$B$2:$B$7&lt;=E3334)/(SRP!$C$2:$C$7&gt;=E3334),SRP!$D$2:$D$7)*(G3334/100)*(E3334/1000)),
IF(AND(C3334="Wine",D3334="Fortified Wines"),
SUM(LOOKUP(2,1/(SRP!$B$26:$B$29&lt;=E3334)/(SRP!$C$26:$C$29&gt;=E3334),SRP!$D$26:$D$29)*(G3334/100)*(E3334/1000)),
IF(C3334="Wine",
SUM(LOOKUP(2,1/(SRP!$B$21:$B$25&lt;=E3334)/(SRP!$C$21:$C$25&gt;=E3334),SRP!$D$21:$D$25)*(G3334/100)*(E3334/1000)),
IF(AND(C3334="Ready to Drink",D3334="RTD-One Pour Cocktail&gt;7%&lt;=14.5"),
SUM(LOOKUP(2,1/(SRP!$B$16:$B$20&lt;=E3334)/(SRP!$C$16:$C$20&gt;=E3334),SRP!$D$16:$D$20)*(G3334/100)*(E3334/1000)),
IF(C3334="Ready to Drink",
SUM(LOOKUP(2,1/(SRP!$B$11:$B$15&lt;=E3334)/(SRP!$C$11:$C$15&gt;=E3334),SRP!$D$11:$D$15)*(G3334/100)*(E3334/1000)),
0)))))),2)</f>
        <v>1.85</v>
      </c>
      <c r="L3334" s="173" t="str">
        <f t="shared" si="52"/>
        <v>Beer473</v>
      </c>
      <c r="M3334" s="154">
        <f>VLOOKUP(L3334,'Slope %'!C:D,2,0)</f>
        <v>0.12</v>
      </c>
    </row>
    <row r="3335" spans="1:13" x14ac:dyDescent="0.25">
      <c r="A3335" s="169">
        <v>46946</v>
      </c>
      <c r="B3335" s="170" t="s">
        <v>2728</v>
      </c>
      <c r="C3335" s="170" t="s">
        <v>24</v>
      </c>
      <c r="D3335" s="170" t="s">
        <v>99</v>
      </c>
      <c r="E3335" s="170">
        <v>750</v>
      </c>
      <c r="F3335" s="170">
        <v>12</v>
      </c>
      <c r="G3335" s="171">
        <v>20</v>
      </c>
      <c r="H3335" s="170" t="s">
        <v>149</v>
      </c>
      <c r="I3335" s="171">
        <v>26.99</v>
      </c>
      <c r="J3335" s="169">
        <v>1</v>
      </c>
      <c r="K3335" s="154" cm="1">
        <f t="array" ref="K3335">ROUND(
IF(C3335="Beer",
SUM(LOOKUP(2,1/(SRP!$B$8:$B$10&lt;=E3335)/(SRP!$C$8:$C$10&gt;=E3335),SRP!$D$8:$D$10)*(G3335/100)*(E3335/1000)),
IF(C3335="Spirits",
SUM(LOOKUP(2,1/(SRP!$B$2:$B$7&lt;=E3335)/(SRP!$C$2:$C$7&gt;=E3335),SRP!$D$2:$D$7)*(G3335/100)*(E3335/1000)),
IF(AND(C3335="Wine",D3335="Fortified Wines"),
SUM(LOOKUP(2,1/(SRP!$B$26:$B$29&lt;=E3335)/(SRP!$C$26:$C$29&gt;=E3335),SRP!$D$26:$D$29)*(G3335/100)*(E3335/1000)),
IF(C3335="Wine",
SUM(LOOKUP(2,1/(SRP!$B$21:$B$25&lt;=E3335)/(SRP!$C$21:$C$25&gt;=E3335),SRP!$D$21:$D$25)*(G3335/100)*(E3335/1000)),
IF(AND(C3335="Ready to Drink",D3335="RTD-One Pour Cocktail&gt;7%&lt;=14.5"),
SUM(LOOKUP(2,1/(SRP!$B$16:$B$20&lt;=E3335)/(SRP!$C$16:$C$20&gt;=E3335),SRP!$D$16:$D$20)*(G3335/100)*(E3335/1000)),
IF(C3335="Ready to Drink",
SUM(LOOKUP(2,1/(SRP!$B$11:$B$15&lt;=E3335)/(SRP!$C$11:$C$15&gt;=E3335),SRP!$D$11:$D$15)*(G3335/100)*(E3335/1000)),
0)))))),2)</f>
        <v>11.71</v>
      </c>
      <c r="L3335" s="173" t="str">
        <f t="shared" si="52"/>
        <v>Wine750</v>
      </c>
      <c r="M3335" s="154">
        <f>VLOOKUP(L3335,'Slope %'!C:D,2,0)</f>
        <v>0.1</v>
      </c>
    </row>
    <row r="3336" spans="1:13" x14ac:dyDescent="0.25">
      <c r="A3336" s="169">
        <v>46975</v>
      </c>
      <c r="B3336" s="170" t="s">
        <v>2729</v>
      </c>
      <c r="C3336" s="170" t="s">
        <v>11</v>
      </c>
      <c r="D3336" s="170" t="s">
        <v>303</v>
      </c>
      <c r="E3336" s="170">
        <v>473</v>
      </c>
      <c r="F3336" s="170">
        <v>24</v>
      </c>
      <c r="G3336" s="171">
        <v>6.7</v>
      </c>
      <c r="H3336" s="170" t="s">
        <v>415</v>
      </c>
      <c r="I3336" s="171">
        <v>4.79</v>
      </c>
      <c r="J3336" s="169">
        <v>1</v>
      </c>
      <c r="K3336" s="154" cm="1">
        <f t="array" ref="K3336">ROUND(
IF(C3336="Beer",
SUM(LOOKUP(2,1/(SRP!$B$8:$B$10&lt;=E3336)/(SRP!$C$8:$C$10&gt;=E3336),SRP!$D$8:$D$10)*(G3336/100)*(E3336/1000)),
IF(C3336="Spirits",
SUM(LOOKUP(2,1/(SRP!$B$2:$B$7&lt;=E3336)/(SRP!$C$2:$C$7&gt;=E3336),SRP!$D$2:$D$7)*(G3336/100)*(E3336/1000)),
IF(AND(C3336="Wine",D3336="Fortified Wines"),
SUM(LOOKUP(2,1/(SRP!$B$26:$B$29&lt;=E3336)/(SRP!$C$26:$C$29&gt;=E3336),SRP!$D$26:$D$29)*(G3336/100)*(E3336/1000)),
IF(C3336="Wine",
SUM(LOOKUP(2,1/(SRP!$B$21:$B$25&lt;=E3336)/(SRP!$C$21:$C$25&gt;=E3336),SRP!$D$21:$D$25)*(G3336/100)*(E3336/1000)),
IF(AND(C3336="Ready to Drink",D3336="RTD-One Pour Cocktail&gt;7%&lt;=14.5"),
SUM(LOOKUP(2,1/(SRP!$B$16:$B$20&lt;=E3336)/(SRP!$C$16:$C$20&gt;=E3336),SRP!$D$16:$D$20)*(G3336/100)*(E3336/1000)),
IF(C3336="Ready to Drink",
SUM(LOOKUP(2,1/(SRP!$B$11:$B$15&lt;=E3336)/(SRP!$C$11:$C$15&gt;=E3336),SRP!$D$11:$D$15)*(G3336/100)*(E3336/1000)),
0)))))),2)</f>
        <v>2.4700000000000002</v>
      </c>
      <c r="L3336" s="173" t="str">
        <f t="shared" si="52"/>
        <v>Beer473</v>
      </c>
      <c r="M3336" s="154">
        <f>VLOOKUP(L3336,'Slope %'!C:D,2,0)</f>
        <v>0.12</v>
      </c>
    </row>
    <row r="3337" spans="1:13" x14ac:dyDescent="0.25">
      <c r="A3337" s="169">
        <v>46975</v>
      </c>
      <c r="B3337" s="170" t="s">
        <v>2729</v>
      </c>
      <c r="C3337" s="170" t="s">
        <v>11</v>
      </c>
      <c r="D3337" s="170" t="s">
        <v>303</v>
      </c>
      <c r="E3337" s="170">
        <v>473</v>
      </c>
      <c r="F3337" s="170">
        <v>24</v>
      </c>
      <c r="G3337" s="171">
        <v>6.7</v>
      </c>
      <c r="H3337" s="170" t="s">
        <v>415</v>
      </c>
      <c r="I3337" s="171">
        <v>4.79</v>
      </c>
      <c r="J3337" s="169">
        <v>1</v>
      </c>
      <c r="K3337" s="154" cm="1">
        <f t="array" ref="K3337">ROUND(
IF(C3337="Beer",
SUM(LOOKUP(2,1/(SRP!$B$8:$B$10&lt;=E3337)/(SRP!$C$8:$C$10&gt;=E3337),SRP!$D$8:$D$10)*(G3337/100)*(E3337/1000)),
IF(C3337="Spirits",
SUM(LOOKUP(2,1/(SRP!$B$2:$B$7&lt;=E3337)/(SRP!$C$2:$C$7&gt;=E3337),SRP!$D$2:$D$7)*(G3337/100)*(E3337/1000)),
IF(AND(C3337="Wine",D3337="Fortified Wines"),
SUM(LOOKUP(2,1/(SRP!$B$26:$B$29&lt;=E3337)/(SRP!$C$26:$C$29&gt;=E3337),SRP!$D$26:$D$29)*(G3337/100)*(E3337/1000)),
IF(C3337="Wine",
SUM(LOOKUP(2,1/(SRP!$B$21:$B$25&lt;=E3337)/(SRP!$C$21:$C$25&gt;=E3337),SRP!$D$21:$D$25)*(G3337/100)*(E3337/1000)),
IF(AND(C3337="Ready to Drink",D3337="RTD-One Pour Cocktail&gt;7%&lt;=14.5"),
SUM(LOOKUP(2,1/(SRP!$B$16:$B$20&lt;=E3337)/(SRP!$C$16:$C$20&gt;=E3337),SRP!$D$16:$D$20)*(G3337/100)*(E3337/1000)),
IF(C3337="Ready to Drink",
SUM(LOOKUP(2,1/(SRP!$B$11:$B$15&lt;=E3337)/(SRP!$C$11:$C$15&gt;=E3337),SRP!$D$11:$D$15)*(G3337/100)*(E3337/1000)),
0)))))),2)</f>
        <v>2.4700000000000002</v>
      </c>
      <c r="L3337" s="173" t="str">
        <f t="shared" si="52"/>
        <v>Beer473</v>
      </c>
      <c r="M3337" s="154">
        <f>VLOOKUP(L3337,'Slope %'!C:D,2,0)</f>
        <v>0.12</v>
      </c>
    </row>
    <row r="3338" spans="1:13" x14ac:dyDescent="0.25">
      <c r="A3338" s="169">
        <v>46987</v>
      </c>
      <c r="B3338" s="170" t="s">
        <v>2730</v>
      </c>
      <c r="C3338" s="170" t="s">
        <v>11</v>
      </c>
      <c r="D3338" s="170" t="s">
        <v>267</v>
      </c>
      <c r="E3338" s="170">
        <v>473</v>
      </c>
      <c r="F3338" s="170">
        <v>24</v>
      </c>
      <c r="G3338" s="171">
        <v>5.5</v>
      </c>
      <c r="H3338" s="170" t="s">
        <v>2226</v>
      </c>
      <c r="I3338" s="171">
        <v>4.3899999999999997</v>
      </c>
      <c r="J3338" s="169">
        <v>1</v>
      </c>
      <c r="K3338" s="154" cm="1">
        <f t="array" ref="K3338">ROUND(
IF(C3338="Beer",
SUM(LOOKUP(2,1/(SRP!$B$8:$B$10&lt;=E3338)/(SRP!$C$8:$C$10&gt;=E3338),SRP!$D$8:$D$10)*(G3338/100)*(E3338/1000)),
IF(C3338="Spirits",
SUM(LOOKUP(2,1/(SRP!$B$2:$B$7&lt;=E3338)/(SRP!$C$2:$C$7&gt;=E3338),SRP!$D$2:$D$7)*(G3338/100)*(E3338/1000)),
IF(AND(C3338="Wine",D3338="Fortified Wines"),
SUM(LOOKUP(2,1/(SRP!$B$26:$B$29&lt;=E3338)/(SRP!$C$26:$C$29&gt;=E3338),SRP!$D$26:$D$29)*(G3338/100)*(E3338/1000)),
IF(C3338="Wine",
SUM(LOOKUP(2,1/(SRP!$B$21:$B$25&lt;=E3338)/(SRP!$C$21:$C$25&gt;=E3338),SRP!$D$21:$D$25)*(G3338/100)*(E3338/1000)),
IF(AND(C3338="Ready to Drink",D3338="RTD-One Pour Cocktail&gt;7%&lt;=14.5"),
SUM(LOOKUP(2,1/(SRP!$B$16:$B$20&lt;=E3338)/(SRP!$C$16:$C$20&gt;=E3338),SRP!$D$16:$D$20)*(G3338/100)*(E3338/1000)),
IF(C3338="Ready to Drink",
SUM(LOOKUP(2,1/(SRP!$B$11:$B$15&lt;=E3338)/(SRP!$C$11:$C$15&gt;=E3338),SRP!$D$11:$D$15)*(G3338/100)*(E3338/1000)),
0)))))),2)</f>
        <v>2.0299999999999998</v>
      </c>
      <c r="L3338" s="173" t="str">
        <f t="shared" si="52"/>
        <v>Beer473</v>
      </c>
      <c r="M3338" s="154">
        <f>VLOOKUP(L3338,'Slope %'!C:D,2,0)</f>
        <v>0.12</v>
      </c>
    </row>
    <row r="3339" spans="1:13" x14ac:dyDescent="0.25">
      <c r="A3339" s="169">
        <v>46987</v>
      </c>
      <c r="B3339" s="170" t="s">
        <v>2730</v>
      </c>
      <c r="C3339" s="170" t="s">
        <v>11</v>
      </c>
      <c r="D3339" s="170" t="s">
        <v>267</v>
      </c>
      <c r="E3339" s="170">
        <v>473</v>
      </c>
      <c r="F3339" s="170">
        <v>24</v>
      </c>
      <c r="G3339" s="171">
        <v>5.5</v>
      </c>
      <c r="H3339" s="170" t="s">
        <v>1407</v>
      </c>
      <c r="I3339" s="171">
        <v>4.3899999999999997</v>
      </c>
      <c r="J3339" s="169">
        <v>1</v>
      </c>
      <c r="K3339" s="154" cm="1">
        <f t="array" ref="K3339">ROUND(
IF(C3339="Beer",
SUM(LOOKUP(2,1/(SRP!$B$8:$B$10&lt;=E3339)/(SRP!$C$8:$C$10&gt;=E3339),SRP!$D$8:$D$10)*(G3339/100)*(E3339/1000)),
IF(C3339="Spirits",
SUM(LOOKUP(2,1/(SRP!$B$2:$B$7&lt;=E3339)/(SRP!$C$2:$C$7&gt;=E3339),SRP!$D$2:$D$7)*(G3339/100)*(E3339/1000)),
IF(AND(C3339="Wine",D3339="Fortified Wines"),
SUM(LOOKUP(2,1/(SRP!$B$26:$B$29&lt;=E3339)/(SRP!$C$26:$C$29&gt;=E3339),SRP!$D$26:$D$29)*(G3339/100)*(E3339/1000)),
IF(C3339="Wine",
SUM(LOOKUP(2,1/(SRP!$B$21:$B$25&lt;=E3339)/(SRP!$C$21:$C$25&gt;=E3339),SRP!$D$21:$D$25)*(G3339/100)*(E3339/1000)),
IF(AND(C3339="Ready to Drink",D3339="RTD-One Pour Cocktail&gt;7%&lt;=14.5"),
SUM(LOOKUP(2,1/(SRP!$B$16:$B$20&lt;=E3339)/(SRP!$C$16:$C$20&gt;=E3339),SRP!$D$16:$D$20)*(G3339/100)*(E3339/1000)),
IF(C3339="Ready to Drink",
SUM(LOOKUP(2,1/(SRP!$B$11:$B$15&lt;=E3339)/(SRP!$C$11:$C$15&gt;=E3339),SRP!$D$11:$D$15)*(G3339/100)*(E3339/1000)),
0)))))),2)</f>
        <v>2.0299999999999998</v>
      </c>
      <c r="L3339" s="173" t="str">
        <f t="shared" si="52"/>
        <v>Beer473</v>
      </c>
      <c r="M3339" s="154">
        <f>VLOOKUP(L3339,'Slope %'!C:D,2,0)</f>
        <v>0.12</v>
      </c>
    </row>
    <row r="3340" spans="1:13" x14ac:dyDescent="0.25">
      <c r="A3340" s="169">
        <v>47003</v>
      </c>
      <c r="B3340" s="170" t="s">
        <v>2731</v>
      </c>
      <c r="C3340" s="170" t="s">
        <v>24</v>
      </c>
      <c r="D3340" s="170" t="s">
        <v>25</v>
      </c>
      <c r="E3340" s="170">
        <v>750</v>
      </c>
      <c r="F3340" s="170">
        <v>12</v>
      </c>
      <c r="G3340" s="171">
        <v>11</v>
      </c>
      <c r="H3340" s="170" t="s">
        <v>64</v>
      </c>
      <c r="I3340" s="171">
        <v>18.989999999999998</v>
      </c>
      <c r="J3340" s="169">
        <v>1</v>
      </c>
      <c r="K3340" s="154" cm="1">
        <f t="array" ref="K3340">ROUND(
IF(C3340="Beer",
SUM(LOOKUP(2,1/(SRP!$B$8:$B$10&lt;=E3340)/(SRP!$C$8:$C$10&gt;=E3340),SRP!$D$8:$D$10)*(G3340/100)*(E3340/1000)),
IF(C3340="Spirits",
SUM(LOOKUP(2,1/(SRP!$B$2:$B$7&lt;=E3340)/(SRP!$C$2:$C$7&gt;=E3340),SRP!$D$2:$D$7)*(G3340/100)*(E3340/1000)),
IF(AND(C3340="Wine",D3340="Fortified Wines"),
SUM(LOOKUP(2,1/(SRP!$B$26:$B$29&lt;=E3340)/(SRP!$C$26:$C$29&gt;=E3340),SRP!$D$26:$D$29)*(G3340/100)*(E3340/1000)),
IF(C3340="Wine",
SUM(LOOKUP(2,1/(SRP!$B$21:$B$25&lt;=E3340)/(SRP!$C$21:$C$25&gt;=E3340),SRP!$D$21:$D$25)*(G3340/100)*(E3340/1000)),
IF(AND(C3340="Ready to Drink",D3340="RTD-One Pour Cocktail&gt;7%&lt;=14.5"),
SUM(LOOKUP(2,1/(SRP!$B$16:$B$20&lt;=E3340)/(SRP!$C$16:$C$20&gt;=E3340),SRP!$D$16:$D$20)*(G3340/100)*(E3340/1000)),
IF(C3340="Ready to Drink",
SUM(LOOKUP(2,1/(SRP!$B$11:$B$15&lt;=E3340)/(SRP!$C$11:$C$15&gt;=E3340),SRP!$D$11:$D$15)*(G3340/100)*(E3340/1000)),
0)))))),2)</f>
        <v>6.44</v>
      </c>
      <c r="L3340" s="173" t="str">
        <f t="shared" si="52"/>
        <v>Wine750</v>
      </c>
      <c r="M3340" s="154">
        <f>VLOOKUP(L3340,'Slope %'!C:D,2,0)</f>
        <v>0.1</v>
      </c>
    </row>
    <row r="3341" spans="1:13" x14ac:dyDescent="0.25">
      <c r="A3341" s="169">
        <v>47014</v>
      </c>
      <c r="B3341" s="170" t="s">
        <v>2732</v>
      </c>
      <c r="C3341" s="170" t="s">
        <v>263</v>
      </c>
      <c r="D3341" s="170" t="s">
        <v>646</v>
      </c>
      <c r="E3341" s="170">
        <v>2130</v>
      </c>
      <c r="F3341" s="170">
        <v>4</v>
      </c>
      <c r="G3341" s="171">
        <v>5</v>
      </c>
      <c r="H3341" s="170" t="s">
        <v>54</v>
      </c>
      <c r="I3341" s="171">
        <v>18.190000000000001</v>
      </c>
      <c r="J3341" s="169">
        <v>6</v>
      </c>
      <c r="K3341" s="154" cm="1">
        <f t="array" ref="K3341">ROUND(
IF(C3341="Beer",
SUM(LOOKUP(2,1/(SRP!$B$8:$B$10&lt;=E3341)/(SRP!$C$8:$C$10&gt;=E3341),SRP!$D$8:$D$10)*(G3341/100)*(E3341/1000)),
IF(C3341="Spirits",
SUM(LOOKUP(2,1/(SRP!$B$2:$B$7&lt;=E3341)/(SRP!$C$2:$C$7&gt;=E3341),SRP!$D$2:$D$7)*(G3341/100)*(E3341/1000)),
IF(AND(C3341="Wine",D3341="Fortified Wines"),
SUM(LOOKUP(2,1/(SRP!$B$26:$B$29&lt;=E3341)/(SRP!$C$26:$C$29&gt;=E3341),SRP!$D$26:$D$29)*(G3341/100)*(E3341/1000)),
IF(C3341="Wine",
SUM(LOOKUP(2,1/(SRP!$B$21:$B$25&lt;=E3341)/(SRP!$C$21:$C$25&gt;=E3341),SRP!$D$21:$D$25)*(G3341/100)*(E3341/1000)),
IF(AND(C3341="Ready to Drink",D3341="RTD-One Pour Cocktail&gt;7%&lt;=14.5"),
SUM(LOOKUP(2,1/(SRP!$B$16:$B$20&lt;=E3341)/(SRP!$C$16:$C$20&gt;=E3341),SRP!$D$16:$D$20)*(G3341/100)*(E3341/1000)),
IF(C3341="Ready to Drink",
SUM(LOOKUP(2,1/(SRP!$B$11:$B$15&lt;=E3341)/(SRP!$C$11:$C$15&gt;=E3341),SRP!$D$11:$D$15)*(G3341/100)*(E3341/1000)),
0)))))),2)</f>
        <v>8.31</v>
      </c>
      <c r="L3341" s="173" t="str">
        <f t="shared" si="52"/>
        <v>Ready to Drink2130</v>
      </c>
      <c r="M3341" s="154">
        <f>VLOOKUP(L3341,'Slope %'!C:D,2,0)</f>
        <v>0.1</v>
      </c>
    </row>
    <row r="3342" spans="1:13" x14ac:dyDescent="0.25">
      <c r="A3342" s="169">
        <v>47014</v>
      </c>
      <c r="B3342" s="170" t="s">
        <v>2732</v>
      </c>
      <c r="C3342" s="170" t="s">
        <v>263</v>
      </c>
      <c r="D3342" s="170" t="s">
        <v>646</v>
      </c>
      <c r="E3342" s="170">
        <v>2130</v>
      </c>
      <c r="F3342" s="170">
        <v>4</v>
      </c>
      <c r="G3342" s="171">
        <v>5</v>
      </c>
      <c r="H3342" s="170" t="s">
        <v>54</v>
      </c>
      <c r="I3342" s="171">
        <v>18.190000000000001</v>
      </c>
      <c r="J3342" s="169">
        <v>6</v>
      </c>
      <c r="K3342" s="154" cm="1">
        <f t="array" ref="K3342">ROUND(
IF(C3342="Beer",
SUM(LOOKUP(2,1/(SRP!$B$8:$B$10&lt;=E3342)/(SRP!$C$8:$C$10&gt;=E3342),SRP!$D$8:$D$10)*(G3342/100)*(E3342/1000)),
IF(C3342="Spirits",
SUM(LOOKUP(2,1/(SRP!$B$2:$B$7&lt;=E3342)/(SRP!$C$2:$C$7&gt;=E3342),SRP!$D$2:$D$7)*(G3342/100)*(E3342/1000)),
IF(AND(C3342="Wine",D3342="Fortified Wines"),
SUM(LOOKUP(2,1/(SRP!$B$26:$B$29&lt;=E3342)/(SRP!$C$26:$C$29&gt;=E3342),SRP!$D$26:$D$29)*(G3342/100)*(E3342/1000)),
IF(C3342="Wine",
SUM(LOOKUP(2,1/(SRP!$B$21:$B$25&lt;=E3342)/(SRP!$C$21:$C$25&gt;=E3342),SRP!$D$21:$D$25)*(G3342/100)*(E3342/1000)),
IF(AND(C3342="Ready to Drink",D3342="RTD-One Pour Cocktail&gt;7%&lt;=14.5"),
SUM(LOOKUP(2,1/(SRP!$B$16:$B$20&lt;=E3342)/(SRP!$C$16:$C$20&gt;=E3342),SRP!$D$16:$D$20)*(G3342/100)*(E3342/1000)),
IF(C3342="Ready to Drink",
SUM(LOOKUP(2,1/(SRP!$B$11:$B$15&lt;=E3342)/(SRP!$C$11:$C$15&gt;=E3342),SRP!$D$11:$D$15)*(G3342/100)*(E3342/1000)),
0)))))),2)</f>
        <v>8.31</v>
      </c>
      <c r="L3342" s="173" t="str">
        <f t="shared" si="52"/>
        <v>Ready to Drink2130</v>
      </c>
      <c r="M3342" s="154">
        <f>VLOOKUP(L3342,'Slope %'!C:D,2,0)</f>
        <v>0.1</v>
      </c>
    </row>
    <row r="3343" spans="1:13" x14ac:dyDescent="0.25">
      <c r="A3343" s="169">
        <v>47023</v>
      </c>
      <c r="B3343" s="170" t="s">
        <v>2733</v>
      </c>
      <c r="C3343" s="170" t="s">
        <v>11</v>
      </c>
      <c r="D3343" s="170" t="s">
        <v>303</v>
      </c>
      <c r="E3343" s="170">
        <v>473</v>
      </c>
      <c r="F3343" s="170">
        <v>24</v>
      </c>
      <c r="G3343" s="171">
        <v>7.5</v>
      </c>
      <c r="H3343" s="170" t="s">
        <v>2066</v>
      </c>
      <c r="I3343" s="171">
        <v>4.3</v>
      </c>
      <c r="J3343" s="169">
        <v>1</v>
      </c>
      <c r="K3343" s="154" cm="1">
        <f t="array" ref="K3343">ROUND(
IF(C3343="Beer",
SUM(LOOKUP(2,1/(SRP!$B$8:$B$10&lt;=E3343)/(SRP!$C$8:$C$10&gt;=E3343),SRP!$D$8:$D$10)*(G3343/100)*(E3343/1000)),
IF(C3343="Spirits",
SUM(LOOKUP(2,1/(SRP!$B$2:$B$7&lt;=E3343)/(SRP!$C$2:$C$7&gt;=E3343),SRP!$D$2:$D$7)*(G3343/100)*(E3343/1000)),
IF(AND(C3343="Wine",D3343="Fortified Wines"),
SUM(LOOKUP(2,1/(SRP!$B$26:$B$29&lt;=E3343)/(SRP!$C$26:$C$29&gt;=E3343),SRP!$D$26:$D$29)*(G3343/100)*(E3343/1000)),
IF(C3343="Wine",
SUM(LOOKUP(2,1/(SRP!$B$21:$B$25&lt;=E3343)/(SRP!$C$21:$C$25&gt;=E3343),SRP!$D$21:$D$25)*(G3343/100)*(E3343/1000)),
IF(AND(C3343="Ready to Drink",D3343="RTD-One Pour Cocktail&gt;7%&lt;=14.5"),
SUM(LOOKUP(2,1/(SRP!$B$16:$B$20&lt;=E3343)/(SRP!$C$16:$C$20&gt;=E3343),SRP!$D$16:$D$20)*(G3343/100)*(E3343/1000)),
IF(C3343="Ready to Drink",
SUM(LOOKUP(2,1/(SRP!$B$11:$B$15&lt;=E3343)/(SRP!$C$11:$C$15&gt;=E3343),SRP!$D$11:$D$15)*(G3343/100)*(E3343/1000)),
0)))))),2)</f>
        <v>2.77</v>
      </c>
      <c r="L3343" s="173" t="str">
        <f t="shared" si="52"/>
        <v>Beer473</v>
      </c>
      <c r="M3343" s="154">
        <f>VLOOKUP(L3343,'Slope %'!C:D,2,0)</f>
        <v>0.12</v>
      </c>
    </row>
    <row r="3344" spans="1:13" x14ac:dyDescent="0.25">
      <c r="A3344" s="169">
        <v>47023</v>
      </c>
      <c r="B3344" s="170" t="s">
        <v>2733</v>
      </c>
      <c r="C3344" s="170" t="s">
        <v>11</v>
      </c>
      <c r="D3344" s="170" t="s">
        <v>303</v>
      </c>
      <c r="E3344" s="170">
        <v>473</v>
      </c>
      <c r="F3344" s="170">
        <v>24</v>
      </c>
      <c r="G3344" s="171">
        <v>7.5</v>
      </c>
      <c r="H3344" s="170" t="s">
        <v>2066</v>
      </c>
      <c r="I3344" s="171">
        <v>4.3</v>
      </c>
      <c r="J3344" s="169">
        <v>1</v>
      </c>
      <c r="K3344" s="154" cm="1">
        <f t="array" ref="K3344">ROUND(
IF(C3344="Beer",
SUM(LOOKUP(2,1/(SRP!$B$8:$B$10&lt;=E3344)/(SRP!$C$8:$C$10&gt;=E3344),SRP!$D$8:$D$10)*(G3344/100)*(E3344/1000)),
IF(C3344="Spirits",
SUM(LOOKUP(2,1/(SRP!$B$2:$B$7&lt;=E3344)/(SRP!$C$2:$C$7&gt;=E3344),SRP!$D$2:$D$7)*(G3344/100)*(E3344/1000)),
IF(AND(C3344="Wine",D3344="Fortified Wines"),
SUM(LOOKUP(2,1/(SRP!$B$26:$B$29&lt;=E3344)/(SRP!$C$26:$C$29&gt;=E3344),SRP!$D$26:$D$29)*(G3344/100)*(E3344/1000)),
IF(C3344="Wine",
SUM(LOOKUP(2,1/(SRP!$B$21:$B$25&lt;=E3344)/(SRP!$C$21:$C$25&gt;=E3344),SRP!$D$21:$D$25)*(G3344/100)*(E3344/1000)),
IF(AND(C3344="Ready to Drink",D3344="RTD-One Pour Cocktail&gt;7%&lt;=14.5"),
SUM(LOOKUP(2,1/(SRP!$B$16:$B$20&lt;=E3344)/(SRP!$C$16:$C$20&gt;=E3344),SRP!$D$16:$D$20)*(G3344/100)*(E3344/1000)),
IF(C3344="Ready to Drink",
SUM(LOOKUP(2,1/(SRP!$B$11:$B$15&lt;=E3344)/(SRP!$C$11:$C$15&gt;=E3344),SRP!$D$11:$D$15)*(G3344/100)*(E3344/1000)),
0)))))),2)</f>
        <v>2.77</v>
      </c>
      <c r="L3344" s="173" t="str">
        <f t="shared" si="52"/>
        <v>Beer473</v>
      </c>
      <c r="M3344" s="154">
        <f>VLOOKUP(L3344,'Slope %'!C:D,2,0)</f>
        <v>0.12</v>
      </c>
    </row>
    <row r="3345" spans="1:13" x14ac:dyDescent="0.25">
      <c r="A3345" s="169">
        <v>47042</v>
      </c>
      <c r="B3345" s="170" t="s">
        <v>2734</v>
      </c>
      <c r="C3345" s="170" t="s">
        <v>24</v>
      </c>
      <c r="D3345" s="170" t="s">
        <v>66</v>
      </c>
      <c r="E3345" s="170">
        <v>750</v>
      </c>
      <c r="F3345" s="170">
        <v>12</v>
      </c>
      <c r="G3345" s="171">
        <v>12.5</v>
      </c>
      <c r="H3345" s="170" t="s">
        <v>2735</v>
      </c>
      <c r="I3345" s="171">
        <v>20</v>
      </c>
      <c r="J3345" s="169">
        <v>1</v>
      </c>
      <c r="K3345" s="154" cm="1">
        <f t="array" ref="K3345">ROUND(
IF(C3345="Beer",
SUM(LOOKUP(2,1/(SRP!$B$8:$B$10&lt;=E3345)/(SRP!$C$8:$C$10&gt;=E3345),SRP!$D$8:$D$10)*(G3345/100)*(E3345/1000)),
IF(C3345="Spirits",
SUM(LOOKUP(2,1/(SRP!$B$2:$B$7&lt;=E3345)/(SRP!$C$2:$C$7&gt;=E3345),SRP!$D$2:$D$7)*(G3345/100)*(E3345/1000)),
IF(AND(C3345="Wine",D3345="Fortified Wines"),
SUM(LOOKUP(2,1/(SRP!$B$26:$B$29&lt;=E3345)/(SRP!$C$26:$C$29&gt;=E3345),SRP!$D$26:$D$29)*(G3345/100)*(E3345/1000)),
IF(C3345="Wine",
SUM(LOOKUP(2,1/(SRP!$B$21:$B$25&lt;=E3345)/(SRP!$C$21:$C$25&gt;=E3345),SRP!$D$21:$D$25)*(G3345/100)*(E3345/1000)),
IF(AND(C3345="Ready to Drink",D3345="RTD-One Pour Cocktail&gt;7%&lt;=14.5"),
SUM(LOOKUP(2,1/(SRP!$B$16:$B$20&lt;=E3345)/(SRP!$C$16:$C$20&gt;=E3345),SRP!$D$16:$D$20)*(G3345/100)*(E3345/1000)),
IF(C3345="Ready to Drink",
SUM(LOOKUP(2,1/(SRP!$B$11:$B$15&lt;=E3345)/(SRP!$C$11:$C$15&gt;=E3345),SRP!$D$11:$D$15)*(G3345/100)*(E3345/1000)),
0)))))),2)</f>
        <v>7.32</v>
      </c>
      <c r="L3345" s="173" t="str">
        <f t="shared" si="52"/>
        <v>Wine750</v>
      </c>
      <c r="M3345" s="154">
        <f>VLOOKUP(L3345,'Slope %'!C:D,2,0)</f>
        <v>0.1</v>
      </c>
    </row>
    <row r="3346" spans="1:13" x14ac:dyDescent="0.25">
      <c r="A3346" s="169">
        <v>47070</v>
      </c>
      <c r="B3346" s="170" t="s">
        <v>2736</v>
      </c>
      <c r="C3346" s="170" t="s">
        <v>24</v>
      </c>
      <c r="D3346" s="170" t="s">
        <v>34</v>
      </c>
      <c r="E3346" s="170">
        <v>750</v>
      </c>
      <c r="F3346" s="170">
        <v>12</v>
      </c>
      <c r="G3346" s="171">
        <v>13</v>
      </c>
      <c r="H3346" s="170" t="s">
        <v>177</v>
      </c>
      <c r="I3346" s="171">
        <v>16.989999999999998</v>
      </c>
      <c r="J3346" s="169">
        <v>1</v>
      </c>
      <c r="K3346" s="154" cm="1">
        <f t="array" ref="K3346">ROUND(
IF(C3346="Beer",
SUM(LOOKUP(2,1/(SRP!$B$8:$B$10&lt;=E3346)/(SRP!$C$8:$C$10&gt;=E3346),SRP!$D$8:$D$10)*(G3346/100)*(E3346/1000)),
IF(C3346="Spirits",
SUM(LOOKUP(2,1/(SRP!$B$2:$B$7&lt;=E3346)/(SRP!$C$2:$C$7&gt;=E3346),SRP!$D$2:$D$7)*(G3346/100)*(E3346/1000)),
IF(AND(C3346="Wine",D3346="Fortified Wines"),
SUM(LOOKUP(2,1/(SRP!$B$26:$B$29&lt;=E3346)/(SRP!$C$26:$C$29&gt;=E3346),SRP!$D$26:$D$29)*(G3346/100)*(E3346/1000)),
IF(C3346="Wine",
SUM(LOOKUP(2,1/(SRP!$B$21:$B$25&lt;=E3346)/(SRP!$C$21:$C$25&gt;=E3346),SRP!$D$21:$D$25)*(G3346/100)*(E3346/1000)),
IF(AND(C3346="Ready to Drink",D3346="RTD-One Pour Cocktail&gt;7%&lt;=14.5"),
SUM(LOOKUP(2,1/(SRP!$B$16:$B$20&lt;=E3346)/(SRP!$C$16:$C$20&gt;=E3346),SRP!$D$16:$D$20)*(G3346/100)*(E3346/1000)),
IF(C3346="Ready to Drink",
SUM(LOOKUP(2,1/(SRP!$B$11:$B$15&lt;=E3346)/(SRP!$C$11:$C$15&gt;=E3346),SRP!$D$11:$D$15)*(G3346/100)*(E3346/1000)),
0)))))),2)</f>
        <v>7.61</v>
      </c>
      <c r="L3346" s="173" t="str">
        <f t="shared" si="52"/>
        <v>Wine750</v>
      </c>
      <c r="M3346" s="154">
        <f>VLOOKUP(L3346,'Slope %'!C:D,2,0)</f>
        <v>0.1</v>
      </c>
    </row>
    <row r="3347" spans="1:13" x14ac:dyDescent="0.25">
      <c r="A3347" s="169">
        <v>47072</v>
      </c>
      <c r="B3347" s="170" t="s">
        <v>2737</v>
      </c>
      <c r="C3347" s="170" t="s">
        <v>24</v>
      </c>
      <c r="D3347" s="170" t="s">
        <v>166</v>
      </c>
      <c r="E3347" s="170">
        <v>3000</v>
      </c>
      <c r="F3347" s="170">
        <v>4</v>
      </c>
      <c r="G3347" s="171">
        <v>12</v>
      </c>
      <c r="H3347" s="170" t="s">
        <v>26</v>
      </c>
      <c r="I3347" s="171">
        <v>49.99</v>
      </c>
      <c r="J3347" s="169">
        <v>1</v>
      </c>
      <c r="K3347" s="154" cm="1">
        <f t="array" ref="K3347">ROUND(
IF(C3347="Beer",
SUM(LOOKUP(2,1/(SRP!$B$8:$B$10&lt;=E3347)/(SRP!$C$8:$C$10&gt;=E3347),SRP!$D$8:$D$10)*(G3347/100)*(E3347/1000)),
IF(C3347="Spirits",
SUM(LOOKUP(2,1/(SRP!$B$2:$B$7&lt;=E3347)/(SRP!$C$2:$C$7&gt;=E3347),SRP!$D$2:$D$7)*(G3347/100)*(E3347/1000)),
IF(AND(C3347="Wine",D3347="Fortified Wines"),
SUM(LOOKUP(2,1/(SRP!$B$26:$B$29&lt;=E3347)/(SRP!$C$26:$C$29&gt;=E3347),SRP!$D$26:$D$29)*(G3347/100)*(E3347/1000)),
IF(C3347="Wine",
SUM(LOOKUP(2,1/(SRP!$B$21:$B$25&lt;=E3347)/(SRP!$C$21:$C$25&gt;=E3347),SRP!$D$21:$D$25)*(G3347/100)*(E3347/1000)),
IF(AND(C3347="Ready to Drink",D3347="RTD-One Pour Cocktail&gt;7%&lt;=14.5"),
SUM(LOOKUP(2,1/(SRP!$B$16:$B$20&lt;=E3347)/(SRP!$C$16:$C$20&gt;=E3347),SRP!$D$16:$D$20)*(G3347/100)*(E3347/1000)),
IF(C3347="Ready to Drink",
SUM(LOOKUP(2,1/(SRP!$B$11:$B$15&lt;=E3347)/(SRP!$C$11:$C$15&gt;=E3347),SRP!$D$11:$D$15)*(G3347/100)*(E3347/1000)),
0)))))),2)</f>
        <v>28.11</v>
      </c>
      <c r="L3347" s="173" t="str">
        <f t="shared" si="52"/>
        <v>Wine3000</v>
      </c>
      <c r="M3347" s="154">
        <f>VLOOKUP(L3347,'Slope %'!C:D,2,0)</f>
        <v>0.05</v>
      </c>
    </row>
    <row r="3348" spans="1:13" x14ac:dyDescent="0.25">
      <c r="A3348" s="169">
        <v>47074</v>
      </c>
      <c r="B3348" s="170" t="s">
        <v>2738</v>
      </c>
      <c r="C3348" s="170" t="s">
        <v>24</v>
      </c>
      <c r="D3348" s="170" t="s">
        <v>34</v>
      </c>
      <c r="E3348" s="170">
        <v>3000</v>
      </c>
      <c r="F3348" s="170">
        <v>4</v>
      </c>
      <c r="G3348" s="171">
        <v>13</v>
      </c>
      <c r="H3348" s="170" t="s">
        <v>26</v>
      </c>
      <c r="I3348" s="171">
        <v>49.99</v>
      </c>
      <c r="J3348" s="169">
        <v>1</v>
      </c>
      <c r="K3348" s="154" cm="1">
        <f t="array" ref="K3348">ROUND(
IF(C3348="Beer",
SUM(LOOKUP(2,1/(SRP!$B$8:$B$10&lt;=E3348)/(SRP!$C$8:$C$10&gt;=E3348),SRP!$D$8:$D$10)*(G3348/100)*(E3348/1000)),
IF(C3348="Spirits",
SUM(LOOKUP(2,1/(SRP!$B$2:$B$7&lt;=E3348)/(SRP!$C$2:$C$7&gt;=E3348),SRP!$D$2:$D$7)*(G3348/100)*(E3348/1000)),
IF(AND(C3348="Wine",D3348="Fortified Wines"),
SUM(LOOKUP(2,1/(SRP!$B$26:$B$29&lt;=E3348)/(SRP!$C$26:$C$29&gt;=E3348),SRP!$D$26:$D$29)*(G3348/100)*(E3348/1000)),
IF(C3348="Wine",
SUM(LOOKUP(2,1/(SRP!$B$21:$B$25&lt;=E3348)/(SRP!$C$21:$C$25&gt;=E3348),SRP!$D$21:$D$25)*(G3348/100)*(E3348/1000)),
IF(AND(C3348="Ready to Drink",D3348="RTD-One Pour Cocktail&gt;7%&lt;=14.5"),
SUM(LOOKUP(2,1/(SRP!$B$16:$B$20&lt;=E3348)/(SRP!$C$16:$C$20&gt;=E3348),SRP!$D$16:$D$20)*(G3348/100)*(E3348/1000)),
IF(C3348="Ready to Drink",
SUM(LOOKUP(2,1/(SRP!$B$11:$B$15&lt;=E3348)/(SRP!$C$11:$C$15&gt;=E3348),SRP!$D$11:$D$15)*(G3348/100)*(E3348/1000)),
0)))))),2)</f>
        <v>30.45</v>
      </c>
      <c r="L3348" s="173" t="str">
        <f t="shared" si="52"/>
        <v>Wine3000</v>
      </c>
      <c r="M3348" s="154">
        <f>VLOOKUP(L3348,'Slope %'!C:D,2,0)</f>
        <v>0.05</v>
      </c>
    </row>
    <row r="3349" spans="1:13" x14ac:dyDescent="0.25">
      <c r="A3349" s="169">
        <v>47075</v>
      </c>
      <c r="B3349" s="170" t="s">
        <v>2739</v>
      </c>
      <c r="C3349" s="170" t="s">
        <v>24</v>
      </c>
      <c r="D3349" s="170" t="s">
        <v>2508</v>
      </c>
      <c r="E3349" s="170">
        <v>750</v>
      </c>
      <c r="F3349" s="170">
        <v>12</v>
      </c>
      <c r="G3349" s="171">
        <v>13</v>
      </c>
      <c r="H3349" s="170" t="s">
        <v>22</v>
      </c>
      <c r="I3349" s="171">
        <v>19.989999999999998</v>
      </c>
      <c r="J3349" s="169">
        <v>1</v>
      </c>
      <c r="K3349" s="154" cm="1">
        <f t="array" ref="K3349">ROUND(
IF(C3349="Beer",
SUM(LOOKUP(2,1/(SRP!$B$8:$B$10&lt;=E3349)/(SRP!$C$8:$C$10&gt;=E3349),SRP!$D$8:$D$10)*(G3349/100)*(E3349/1000)),
IF(C3349="Spirits",
SUM(LOOKUP(2,1/(SRP!$B$2:$B$7&lt;=E3349)/(SRP!$C$2:$C$7&gt;=E3349),SRP!$D$2:$D$7)*(G3349/100)*(E3349/1000)),
IF(AND(C3349="Wine",D3349="Fortified Wines"),
SUM(LOOKUP(2,1/(SRP!$B$26:$B$29&lt;=E3349)/(SRP!$C$26:$C$29&gt;=E3349),SRP!$D$26:$D$29)*(G3349/100)*(E3349/1000)),
IF(C3349="Wine",
SUM(LOOKUP(2,1/(SRP!$B$21:$B$25&lt;=E3349)/(SRP!$C$21:$C$25&gt;=E3349),SRP!$D$21:$D$25)*(G3349/100)*(E3349/1000)),
IF(AND(C3349="Ready to Drink",D3349="RTD-One Pour Cocktail&gt;7%&lt;=14.5"),
SUM(LOOKUP(2,1/(SRP!$B$16:$B$20&lt;=E3349)/(SRP!$C$16:$C$20&gt;=E3349),SRP!$D$16:$D$20)*(G3349/100)*(E3349/1000)),
IF(C3349="Ready to Drink",
SUM(LOOKUP(2,1/(SRP!$B$11:$B$15&lt;=E3349)/(SRP!$C$11:$C$15&gt;=E3349),SRP!$D$11:$D$15)*(G3349/100)*(E3349/1000)),
0)))))),2)</f>
        <v>7.61</v>
      </c>
      <c r="L3349" s="173" t="str">
        <f t="shared" si="52"/>
        <v>Wine750</v>
      </c>
      <c r="M3349" s="154">
        <f>VLOOKUP(L3349,'Slope %'!C:D,2,0)</f>
        <v>0.1</v>
      </c>
    </row>
    <row r="3350" spans="1:13" x14ac:dyDescent="0.25">
      <c r="A3350" s="169">
        <v>47080</v>
      </c>
      <c r="B3350" s="170" t="s">
        <v>2740</v>
      </c>
      <c r="C3350" s="170" t="s">
        <v>24</v>
      </c>
      <c r="D3350" s="170" t="s">
        <v>185</v>
      </c>
      <c r="E3350" s="170">
        <v>750</v>
      </c>
      <c r="F3350" s="170">
        <v>6</v>
      </c>
      <c r="G3350" s="171">
        <v>13.5</v>
      </c>
      <c r="H3350" s="170" t="s">
        <v>177</v>
      </c>
      <c r="I3350" s="171">
        <v>19.989999999999998</v>
      </c>
      <c r="J3350" s="169">
        <v>1</v>
      </c>
      <c r="K3350" s="154" cm="1">
        <f t="array" ref="K3350">ROUND(
IF(C3350="Beer",
SUM(LOOKUP(2,1/(SRP!$B$8:$B$10&lt;=E3350)/(SRP!$C$8:$C$10&gt;=E3350),SRP!$D$8:$D$10)*(G3350/100)*(E3350/1000)),
IF(C3350="Spirits",
SUM(LOOKUP(2,1/(SRP!$B$2:$B$7&lt;=E3350)/(SRP!$C$2:$C$7&gt;=E3350),SRP!$D$2:$D$7)*(G3350/100)*(E3350/1000)),
IF(AND(C3350="Wine",D3350="Fortified Wines"),
SUM(LOOKUP(2,1/(SRP!$B$26:$B$29&lt;=E3350)/(SRP!$C$26:$C$29&gt;=E3350),SRP!$D$26:$D$29)*(G3350/100)*(E3350/1000)),
IF(C3350="Wine",
SUM(LOOKUP(2,1/(SRP!$B$21:$B$25&lt;=E3350)/(SRP!$C$21:$C$25&gt;=E3350),SRP!$D$21:$D$25)*(G3350/100)*(E3350/1000)),
IF(AND(C3350="Ready to Drink",D3350="RTD-One Pour Cocktail&gt;7%&lt;=14.5"),
SUM(LOOKUP(2,1/(SRP!$B$16:$B$20&lt;=E3350)/(SRP!$C$16:$C$20&gt;=E3350),SRP!$D$16:$D$20)*(G3350/100)*(E3350/1000)),
IF(C3350="Ready to Drink",
SUM(LOOKUP(2,1/(SRP!$B$11:$B$15&lt;=E3350)/(SRP!$C$11:$C$15&gt;=E3350),SRP!$D$11:$D$15)*(G3350/100)*(E3350/1000)),
0)))))),2)</f>
        <v>7.9</v>
      </c>
      <c r="L3350" s="173" t="str">
        <f t="shared" si="52"/>
        <v>Wine750</v>
      </c>
      <c r="M3350" s="154">
        <f>VLOOKUP(L3350,'Slope %'!C:D,2,0)</f>
        <v>0.1</v>
      </c>
    </row>
    <row r="3351" spans="1:13" x14ac:dyDescent="0.25">
      <c r="A3351" s="169">
        <v>47089</v>
      </c>
      <c r="B3351" s="170" t="s">
        <v>2741</v>
      </c>
      <c r="C3351" s="170" t="s">
        <v>263</v>
      </c>
      <c r="D3351" s="170" t="s">
        <v>935</v>
      </c>
      <c r="E3351" s="170">
        <v>29330</v>
      </c>
      <c r="F3351" s="170">
        <v>1</v>
      </c>
      <c r="G3351" s="171">
        <v>5</v>
      </c>
      <c r="H3351" s="170" t="s">
        <v>1615</v>
      </c>
      <c r="I3351" s="171">
        <v>230.72</v>
      </c>
      <c r="J3351" s="169">
        <v>1</v>
      </c>
      <c r="K3351" s="154" cm="1">
        <f t="array" ref="K3351">ROUND(
IF(C3351="Beer",
SUM(LOOKUP(2,1/(SRP!$B$8:$B$10&lt;=E3351)/(SRP!$C$8:$C$10&gt;=E3351),SRP!$D$8:$D$10)*(G3351/100)*(E3351/1000)),
IF(C3351="Spirits",
SUM(LOOKUP(2,1/(SRP!$B$2:$B$7&lt;=E3351)/(SRP!$C$2:$C$7&gt;=E3351),SRP!$D$2:$D$7)*(G3351/100)*(E3351/1000)),
IF(AND(C3351="Wine",D3351="Fortified Wines"),
SUM(LOOKUP(2,1/(SRP!$B$26:$B$29&lt;=E3351)/(SRP!$C$26:$C$29&gt;=E3351),SRP!$D$26:$D$29)*(G3351/100)*(E3351/1000)),
IF(C3351="Wine",
SUM(LOOKUP(2,1/(SRP!$B$21:$B$25&lt;=E3351)/(SRP!$C$21:$C$25&gt;=E3351),SRP!$D$21:$D$25)*(G3351/100)*(E3351/1000)),
IF(AND(C3351="Ready to Drink",D3351="RTD-One Pour Cocktail&gt;7%&lt;=14.5"),
SUM(LOOKUP(2,1/(SRP!$B$16:$B$20&lt;=E3351)/(SRP!$C$16:$C$20&gt;=E3351),SRP!$D$16:$D$20)*(G3351/100)*(E3351/1000)),
IF(C3351="Ready to Drink",
SUM(LOOKUP(2,1/(SRP!$B$11:$B$15&lt;=E3351)/(SRP!$C$11:$C$15&gt;=E3351),SRP!$D$11:$D$15)*(G3351/100)*(E3351/1000)),
0)))))),2)</f>
        <v>114.49</v>
      </c>
      <c r="L3351" s="173" t="str">
        <f t="shared" si="52"/>
        <v>Ready to Drink29330</v>
      </c>
      <c r="M3351" s="154" t="e">
        <f>VLOOKUP(L3351,'Slope %'!C:D,2,0)</f>
        <v>#N/A</v>
      </c>
    </row>
    <row r="3352" spans="1:13" x14ac:dyDescent="0.25">
      <c r="A3352" s="169">
        <v>47089</v>
      </c>
      <c r="B3352" s="170" t="s">
        <v>2741</v>
      </c>
      <c r="C3352" s="170" t="s">
        <v>263</v>
      </c>
      <c r="D3352" s="170" t="s">
        <v>935</v>
      </c>
      <c r="E3352" s="170">
        <v>29330</v>
      </c>
      <c r="F3352" s="170">
        <v>1</v>
      </c>
      <c r="G3352" s="171">
        <v>5</v>
      </c>
      <c r="H3352" s="170" t="s">
        <v>1615</v>
      </c>
      <c r="I3352" s="171">
        <v>230.72</v>
      </c>
      <c r="J3352" s="169">
        <v>1</v>
      </c>
      <c r="K3352" s="154" cm="1">
        <f t="array" ref="K3352">ROUND(
IF(C3352="Beer",
SUM(LOOKUP(2,1/(SRP!$B$8:$B$10&lt;=E3352)/(SRP!$C$8:$C$10&gt;=E3352),SRP!$D$8:$D$10)*(G3352/100)*(E3352/1000)),
IF(C3352="Spirits",
SUM(LOOKUP(2,1/(SRP!$B$2:$B$7&lt;=E3352)/(SRP!$C$2:$C$7&gt;=E3352),SRP!$D$2:$D$7)*(G3352/100)*(E3352/1000)),
IF(AND(C3352="Wine",D3352="Fortified Wines"),
SUM(LOOKUP(2,1/(SRP!$B$26:$B$29&lt;=E3352)/(SRP!$C$26:$C$29&gt;=E3352),SRP!$D$26:$D$29)*(G3352/100)*(E3352/1000)),
IF(C3352="Wine",
SUM(LOOKUP(2,1/(SRP!$B$21:$B$25&lt;=E3352)/(SRP!$C$21:$C$25&gt;=E3352),SRP!$D$21:$D$25)*(G3352/100)*(E3352/1000)),
IF(AND(C3352="Ready to Drink",D3352="RTD-One Pour Cocktail&gt;7%&lt;=14.5"),
SUM(LOOKUP(2,1/(SRP!$B$16:$B$20&lt;=E3352)/(SRP!$C$16:$C$20&gt;=E3352),SRP!$D$16:$D$20)*(G3352/100)*(E3352/1000)),
IF(C3352="Ready to Drink",
SUM(LOOKUP(2,1/(SRP!$B$11:$B$15&lt;=E3352)/(SRP!$C$11:$C$15&gt;=E3352),SRP!$D$11:$D$15)*(G3352/100)*(E3352/1000)),
0)))))),2)</f>
        <v>114.49</v>
      </c>
      <c r="L3352" s="173" t="str">
        <f t="shared" si="52"/>
        <v>Ready to Drink29330</v>
      </c>
      <c r="M3352" s="154" t="e">
        <f>VLOOKUP(L3352,'Slope %'!C:D,2,0)</f>
        <v>#N/A</v>
      </c>
    </row>
    <row r="3353" spans="1:13" x14ac:dyDescent="0.25">
      <c r="A3353" s="169">
        <v>47152</v>
      </c>
      <c r="B3353" s="170" t="s">
        <v>2742</v>
      </c>
      <c r="C3353" s="170" t="s">
        <v>24</v>
      </c>
      <c r="D3353" s="170" t="s">
        <v>34</v>
      </c>
      <c r="E3353" s="170">
        <v>750</v>
      </c>
      <c r="F3353" s="170">
        <v>12</v>
      </c>
      <c r="G3353" s="171">
        <v>13.5</v>
      </c>
      <c r="H3353" s="170" t="s">
        <v>177</v>
      </c>
      <c r="I3353" s="171">
        <v>36.99</v>
      </c>
      <c r="J3353" s="169">
        <v>1</v>
      </c>
      <c r="K3353" s="154" cm="1">
        <f t="array" ref="K3353">ROUND(
IF(C3353="Beer",
SUM(LOOKUP(2,1/(SRP!$B$8:$B$10&lt;=E3353)/(SRP!$C$8:$C$10&gt;=E3353),SRP!$D$8:$D$10)*(G3353/100)*(E3353/1000)),
IF(C3353="Spirits",
SUM(LOOKUP(2,1/(SRP!$B$2:$B$7&lt;=E3353)/(SRP!$C$2:$C$7&gt;=E3353),SRP!$D$2:$D$7)*(G3353/100)*(E3353/1000)),
IF(AND(C3353="Wine",D3353="Fortified Wines"),
SUM(LOOKUP(2,1/(SRP!$B$26:$B$29&lt;=E3353)/(SRP!$C$26:$C$29&gt;=E3353),SRP!$D$26:$D$29)*(G3353/100)*(E3353/1000)),
IF(C3353="Wine",
SUM(LOOKUP(2,1/(SRP!$B$21:$B$25&lt;=E3353)/(SRP!$C$21:$C$25&gt;=E3353),SRP!$D$21:$D$25)*(G3353/100)*(E3353/1000)),
IF(AND(C3353="Ready to Drink",D3353="RTD-One Pour Cocktail&gt;7%&lt;=14.5"),
SUM(LOOKUP(2,1/(SRP!$B$16:$B$20&lt;=E3353)/(SRP!$C$16:$C$20&gt;=E3353),SRP!$D$16:$D$20)*(G3353/100)*(E3353/1000)),
IF(C3353="Ready to Drink",
SUM(LOOKUP(2,1/(SRP!$B$11:$B$15&lt;=E3353)/(SRP!$C$11:$C$15&gt;=E3353),SRP!$D$11:$D$15)*(G3353/100)*(E3353/1000)),
0)))))),2)</f>
        <v>7.9</v>
      </c>
      <c r="L3353" s="173" t="str">
        <f t="shared" si="52"/>
        <v>Wine750</v>
      </c>
      <c r="M3353" s="154">
        <f>VLOOKUP(L3353,'Slope %'!C:D,2,0)</f>
        <v>0.1</v>
      </c>
    </row>
    <row r="3354" spans="1:13" x14ac:dyDescent="0.25">
      <c r="A3354" s="169">
        <v>47161</v>
      </c>
      <c r="B3354" s="170" t="s">
        <v>2743</v>
      </c>
      <c r="C3354" s="170" t="s">
        <v>11</v>
      </c>
      <c r="D3354" s="170" t="s">
        <v>267</v>
      </c>
      <c r="E3354" s="170">
        <v>473</v>
      </c>
      <c r="F3354" s="170">
        <v>24</v>
      </c>
      <c r="G3354" s="171">
        <v>4.5</v>
      </c>
      <c r="H3354" s="170" t="s">
        <v>1362</v>
      </c>
      <c r="I3354" s="171">
        <v>4.3600000000000003</v>
      </c>
      <c r="J3354" s="169">
        <v>1</v>
      </c>
      <c r="K3354" s="154" cm="1">
        <f t="array" ref="K3354">ROUND(
IF(C3354="Beer",
SUM(LOOKUP(2,1/(SRP!$B$8:$B$10&lt;=E3354)/(SRP!$C$8:$C$10&gt;=E3354),SRP!$D$8:$D$10)*(G3354/100)*(E3354/1000)),
IF(C3354="Spirits",
SUM(LOOKUP(2,1/(SRP!$B$2:$B$7&lt;=E3354)/(SRP!$C$2:$C$7&gt;=E3354),SRP!$D$2:$D$7)*(G3354/100)*(E3354/1000)),
IF(AND(C3354="Wine",D3354="Fortified Wines"),
SUM(LOOKUP(2,1/(SRP!$B$26:$B$29&lt;=E3354)/(SRP!$C$26:$C$29&gt;=E3354),SRP!$D$26:$D$29)*(G3354/100)*(E3354/1000)),
IF(C3354="Wine",
SUM(LOOKUP(2,1/(SRP!$B$21:$B$25&lt;=E3354)/(SRP!$C$21:$C$25&gt;=E3354),SRP!$D$21:$D$25)*(G3354/100)*(E3354/1000)),
IF(AND(C3354="Ready to Drink",D3354="RTD-One Pour Cocktail&gt;7%&lt;=14.5"),
SUM(LOOKUP(2,1/(SRP!$B$16:$B$20&lt;=E3354)/(SRP!$C$16:$C$20&gt;=E3354),SRP!$D$16:$D$20)*(G3354/100)*(E3354/1000)),
IF(C3354="Ready to Drink",
SUM(LOOKUP(2,1/(SRP!$B$11:$B$15&lt;=E3354)/(SRP!$C$11:$C$15&gt;=E3354),SRP!$D$11:$D$15)*(G3354/100)*(E3354/1000)),
0)))))),2)</f>
        <v>1.66</v>
      </c>
      <c r="L3354" s="173" t="str">
        <f t="shared" si="52"/>
        <v>Beer473</v>
      </c>
      <c r="M3354" s="154">
        <f>VLOOKUP(L3354,'Slope %'!C:D,2,0)</f>
        <v>0.12</v>
      </c>
    </row>
    <row r="3355" spans="1:13" x14ac:dyDescent="0.25">
      <c r="A3355" s="169">
        <v>47161</v>
      </c>
      <c r="B3355" s="170" t="s">
        <v>2743</v>
      </c>
      <c r="C3355" s="170" t="s">
        <v>11</v>
      </c>
      <c r="D3355" s="170" t="s">
        <v>267</v>
      </c>
      <c r="E3355" s="170">
        <v>473</v>
      </c>
      <c r="F3355" s="170">
        <v>24</v>
      </c>
      <c r="G3355" s="171">
        <v>4.5</v>
      </c>
      <c r="H3355" s="170" t="s">
        <v>1362</v>
      </c>
      <c r="I3355" s="171">
        <v>4.3600000000000003</v>
      </c>
      <c r="J3355" s="169">
        <v>1</v>
      </c>
      <c r="K3355" s="154" cm="1">
        <f t="array" ref="K3355">ROUND(
IF(C3355="Beer",
SUM(LOOKUP(2,1/(SRP!$B$8:$B$10&lt;=E3355)/(SRP!$C$8:$C$10&gt;=E3355),SRP!$D$8:$D$10)*(G3355/100)*(E3355/1000)),
IF(C3355="Spirits",
SUM(LOOKUP(2,1/(SRP!$B$2:$B$7&lt;=E3355)/(SRP!$C$2:$C$7&gt;=E3355),SRP!$D$2:$D$7)*(G3355/100)*(E3355/1000)),
IF(AND(C3355="Wine",D3355="Fortified Wines"),
SUM(LOOKUP(2,1/(SRP!$B$26:$B$29&lt;=E3355)/(SRP!$C$26:$C$29&gt;=E3355),SRP!$D$26:$D$29)*(G3355/100)*(E3355/1000)),
IF(C3355="Wine",
SUM(LOOKUP(2,1/(SRP!$B$21:$B$25&lt;=E3355)/(SRP!$C$21:$C$25&gt;=E3355),SRP!$D$21:$D$25)*(G3355/100)*(E3355/1000)),
IF(AND(C3355="Ready to Drink",D3355="RTD-One Pour Cocktail&gt;7%&lt;=14.5"),
SUM(LOOKUP(2,1/(SRP!$B$16:$B$20&lt;=E3355)/(SRP!$C$16:$C$20&gt;=E3355),SRP!$D$16:$D$20)*(G3355/100)*(E3355/1000)),
IF(C3355="Ready to Drink",
SUM(LOOKUP(2,1/(SRP!$B$11:$B$15&lt;=E3355)/(SRP!$C$11:$C$15&gt;=E3355),SRP!$D$11:$D$15)*(G3355/100)*(E3355/1000)),
0)))))),2)</f>
        <v>1.66</v>
      </c>
      <c r="L3355" s="173" t="str">
        <f t="shared" si="52"/>
        <v>Beer473</v>
      </c>
      <c r="M3355" s="154">
        <f>VLOOKUP(L3355,'Slope %'!C:D,2,0)</f>
        <v>0.12</v>
      </c>
    </row>
    <row r="3356" spans="1:13" x14ac:dyDescent="0.25">
      <c r="A3356" s="169">
        <v>47184</v>
      </c>
      <c r="B3356" s="170" t="s">
        <v>2744</v>
      </c>
      <c r="C3356" s="170" t="s">
        <v>24</v>
      </c>
      <c r="D3356" s="170" t="s">
        <v>68</v>
      </c>
      <c r="E3356" s="170">
        <v>750</v>
      </c>
      <c r="F3356" s="170">
        <v>12</v>
      </c>
      <c r="G3356" s="171">
        <v>14</v>
      </c>
      <c r="H3356" s="170" t="s">
        <v>100</v>
      </c>
      <c r="I3356" s="171">
        <v>18.079999999999998</v>
      </c>
      <c r="J3356" s="169">
        <v>1</v>
      </c>
      <c r="K3356" s="154" cm="1">
        <f t="array" ref="K3356">ROUND(
IF(C3356="Beer",
SUM(LOOKUP(2,1/(SRP!$B$8:$B$10&lt;=E3356)/(SRP!$C$8:$C$10&gt;=E3356),SRP!$D$8:$D$10)*(G3356/100)*(E3356/1000)),
IF(C3356="Spirits",
SUM(LOOKUP(2,1/(SRP!$B$2:$B$7&lt;=E3356)/(SRP!$C$2:$C$7&gt;=E3356),SRP!$D$2:$D$7)*(G3356/100)*(E3356/1000)),
IF(AND(C3356="Wine",D3356="Fortified Wines"),
SUM(LOOKUP(2,1/(SRP!$B$26:$B$29&lt;=E3356)/(SRP!$C$26:$C$29&gt;=E3356),SRP!$D$26:$D$29)*(G3356/100)*(E3356/1000)),
IF(C3356="Wine",
SUM(LOOKUP(2,1/(SRP!$B$21:$B$25&lt;=E3356)/(SRP!$C$21:$C$25&gt;=E3356),SRP!$D$21:$D$25)*(G3356/100)*(E3356/1000)),
IF(AND(C3356="Ready to Drink",D3356="RTD-One Pour Cocktail&gt;7%&lt;=14.5"),
SUM(LOOKUP(2,1/(SRP!$B$16:$B$20&lt;=E3356)/(SRP!$C$16:$C$20&gt;=E3356),SRP!$D$16:$D$20)*(G3356/100)*(E3356/1000)),
IF(C3356="Ready to Drink",
SUM(LOOKUP(2,1/(SRP!$B$11:$B$15&lt;=E3356)/(SRP!$C$11:$C$15&gt;=E3356),SRP!$D$11:$D$15)*(G3356/100)*(E3356/1000)),
0)))))),2)</f>
        <v>8.1999999999999993</v>
      </c>
      <c r="L3356" s="173" t="str">
        <f t="shared" si="52"/>
        <v>Wine750</v>
      </c>
      <c r="M3356" s="154">
        <f>VLOOKUP(L3356,'Slope %'!C:D,2,0)</f>
        <v>0.1</v>
      </c>
    </row>
    <row r="3357" spans="1:13" x14ac:dyDescent="0.25">
      <c r="A3357" s="169">
        <v>47185</v>
      </c>
      <c r="B3357" s="170" t="s">
        <v>2745</v>
      </c>
      <c r="C3357" s="170" t="s">
        <v>24</v>
      </c>
      <c r="D3357" s="170" t="s">
        <v>34</v>
      </c>
      <c r="E3357" s="170">
        <v>750</v>
      </c>
      <c r="F3357" s="170">
        <v>6</v>
      </c>
      <c r="G3357" s="171">
        <v>13.5</v>
      </c>
      <c r="H3357" s="170" t="s">
        <v>177</v>
      </c>
      <c r="I3357" s="171">
        <v>199.99</v>
      </c>
      <c r="J3357" s="169">
        <v>1</v>
      </c>
      <c r="K3357" s="154" cm="1">
        <f t="array" ref="K3357">ROUND(
IF(C3357="Beer",
SUM(LOOKUP(2,1/(SRP!$B$8:$B$10&lt;=E3357)/(SRP!$C$8:$C$10&gt;=E3357),SRP!$D$8:$D$10)*(G3357/100)*(E3357/1000)),
IF(C3357="Spirits",
SUM(LOOKUP(2,1/(SRP!$B$2:$B$7&lt;=E3357)/(SRP!$C$2:$C$7&gt;=E3357),SRP!$D$2:$D$7)*(G3357/100)*(E3357/1000)),
IF(AND(C3357="Wine",D3357="Fortified Wines"),
SUM(LOOKUP(2,1/(SRP!$B$26:$B$29&lt;=E3357)/(SRP!$C$26:$C$29&gt;=E3357),SRP!$D$26:$D$29)*(G3357/100)*(E3357/1000)),
IF(C3357="Wine",
SUM(LOOKUP(2,1/(SRP!$B$21:$B$25&lt;=E3357)/(SRP!$C$21:$C$25&gt;=E3357),SRP!$D$21:$D$25)*(G3357/100)*(E3357/1000)),
IF(AND(C3357="Ready to Drink",D3357="RTD-One Pour Cocktail&gt;7%&lt;=14.5"),
SUM(LOOKUP(2,1/(SRP!$B$16:$B$20&lt;=E3357)/(SRP!$C$16:$C$20&gt;=E3357),SRP!$D$16:$D$20)*(G3357/100)*(E3357/1000)),
IF(C3357="Ready to Drink",
SUM(LOOKUP(2,1/(SRP!$B$11:$B$15&lt;=E3357)/(SRP!$C$11:$C$15&gt;=E3357),SRP!$D$11:$D$15)*(G3357/100)*(E3357/1000)),
0)))))),2)</f>
        <v>7.9</v>
      </c>
      <c r="L3357" s="173" t="str">
        <f t="shared" si="52"/>
        <v>Wine750</v>
      </c>
      <c r="M3357" s="154">
        <f>VLOOKUP(L3357,'Slope %'!C:D,2,0)</f>
        <v>0.1</v>
      </c>
    </row>
    <row r="3358" spans="1:13" x14ac:dyDescent="0.25">
      <c r="A3358" s="169">
        <v>47187</v>
      </c>
      <c r="B3358" s="170" t="s">
        <v>2659</v>
      </c>
      <c r="C3358" s="170" t="s">
        <v>15</v>
      </c>
      <c r="D3358" s="170" t="s">
        <v>252</v>
      </c>
      <c r="E3358" s="170">
        <v>750</v>
      </c>
      <c r="F3358" s="170">
        <v>12</v>
      </c>
      <c r="G3358" s="171">
        <v>30</v>
      </c>
      <c r="H3358" s="170" t="s">
        <v>1173</v>
      </c>
      <c r="I3358" s="171">
        <v>35.99</v>
      </c>
      <c r="J3358" s="169">
        <v>1</v>
      </c>
      <c r="K3358" s="154" cm="1">
        <f t="array" ref="K3358">ROUND(
IF(C3358="Beer",
SUM(LOOKUP(2,1/(SRP!$B$8:$B$10&lt;=E3358)/(SRP!$C$8:$C$10&gt;=E3358),SRP!$D$8:$D$10)*(G3358/100)*(E3358/1000)),
IF(C3358="Spirits",
SUM(LOOKUP(2,1/(SRP!$B$2:$B$7&lt;=E3358)/(SRP!$C$2:$C$7&gt;=E3358),SRP!$D$2:$D$7)*(G3358/100)*(E3358/1000)),
IF(AND(C3358="Wine",D3358="Fortified Wines"),
SUM(LOOKUP(2,1/(SRP!$B$26:$B$29&lt;=E3358)/(SRP!$C$26:$C$29&gt;=E3358),SRP!$D$26:$D$29)*(G3358/100)*(E3358/1000)),
IF(C3358="Wine",
SUM(LOOKUP(2,1/(SRP!$B$21:$B$25&lt;=E3358)/(SRP!$C$21:$C$25&gt;=E3358),SRP!$D$21:$D$25)*(G3358/100)*(E3358/1000)),
IF(AND(C3358="Ready to Drink",D3358="RTD-One Pour Cocktail&gt;7%&lt;=14.5"),
SUM(LOOKUP(2,1/(SRP!$B$16:$B$20&lt;=E3358)/(SRP!$C$16:$C$20&gt;=E3358),SRP!$D$16:$D$20)*(G3358/100)*(E3358/1000)),
IF(C3358="Ready to Drink",
SUM(LOOKUP(2,1/(SRP!$B$11:$B$15&lt;=E3358)/(SRP!$C$11:$C$15&gt;=E3358),SRP!$D$11:$D$15)*(G3358/100)*(E3358/1000)),
0)))))),2)</f>
        <v>17.57</v>
      </c>
      <c r="L3358" s="173" t="str">
        <f t="shared" si="52"/>
        <v>Spirits750</v>
      </c>
      <c r="M3358" s="154">
        <f>VLOOKUP(L3358,'Slope %'!C:D,2,0)</f>
        <v>7.0000000000000007E-2</v>
      </c>
    </row>
    <row r="3359" spans="1:13" x14ac:dyDescent="0.25">
      <c r="A3359" s="169">
        <v>47188</v>
      </c>
      <c r="B3359" s="170" t="s">
        <v>2746</v>
      </c>
      <c r="C3359" s="170" t="s">
        <v>11</v>
      </c>
      <c r="D3359" s="170" t="s">
        <v>267</v>
      </c>
      <c r="E3359" s="170">
        <v>473</v>
      </c>
      <c r="F3359" s="170">
        <v>24</v>
      </c>
      <c r="G3359" s="171">
        <v>4.2</v>
      </c>
      <c r="H3359" s="170" t="s">
        <v>1918</v>
      </c>
      <c r="I3359" s="171">
        <v>3.58</v>
      </c>
      <c r="J3359" s="169">
        <v>1</v>
      </c>
      <c r="K3359" s="154" cm="1">
        <f t="array" ref="K3359">ROUND(
IF(C3359="Beer",
SUM(LOOKUP(2,1/(SRP!$B$8:$B$10&lt;=E3359)/(SRP!$C$8:$C$10&gt;=E3359),SRP!$D$8:$D$10)*(G3359/100)*(E3359/1000)),
IF(C3359="Spirits",
SUM(LOOKUP(2,1/(SRP!$B$2:$B$7&lt;=E3359)/(SRP!$C$2:$C$7&gt;=E3359),SRP!$D$2:$D$7)*(G3359/100)*(E3359/1000)),
IF(AND(C3359="Wine",D3359="Fortified Wines"),
SUM(LOOKUP(2,1/(SRP!$B$26:$B$29&lt;=E3359)/(SRP!$C$26:$C$29&gt;=E3359),SRP!$D$26:$D$29)*(G3359/100)*(E3359/1000)),
IF(C3359="Wine",
SUM(LOOKUP(2,1/(SRP!$B$21:$B$25&lt;=E3359)/(SRP!$C$21:$C$25&gt;=E3359),SRP!$D$21:$D$25)*(G3359/100)*(E3359/1000)),
IF(AND(C3359="Ready to Drink",D3359="RTD-One Pour Cocktail&gt;7%&lt;=14.5"),
SUM(LOOKUP(2,1/(SRP!$B$16:$B$20&lt;=E3359)/(SRP!$C$16:$C$20&gt;=E3359),SRP!$D$16:$D$20)*(G3359/100)*(E3359/1000)),
IF(C3359="Ready to Drink",
SUM(LOOKUP(2,1/(SRP!$B$11:$B$15&lt;=E3359)/(SRP!$C$11:$C$15&gt;=E3359),SRP!$D$11:$D$15)*(G3359/100)*(E3359/1000)),
0)))))),2)</f>
        <v>1.55</v>
      </c>
      <c r="L3359" s="173" t="str">
        <f t="shared" si="52"/>
        <v>Beer473</v>
      </c>
      <c r="M3359" s="154">
        <f>VLOOKUP(L3359,'Slope %'!C:D,2,0)</f>
        <v>0.12</v>
      </c>
    </row>
    <row r="3360" spans="1:13" x14ac:dyDescent="0.25">
      <c r="A3360" s="169">
        <v>47189</v>
      </c>
      <c r="B3360" s="170" t="s">
        <v>2747</v>
      </c>
      <c r="C3360" s="170" t="s">
        <v>24</v>
      </c>
      <c r="D3360" s="170" t="s">
        <v>230</v>
      </c>
      <c r="E3360" s="170">
        <v>750</v>
      </c>
      <c r="F3360" s="170">
        <v>12</v>
      </c>
      <c r="G3360" s="171">
        <v>13.5</v>
      </c>
      <c r="H3360" s="170" t="s">
        <v>163</v>
      </c>
      <c r="I3360" s="171">
        <v>29.99</v>
      </c>
      <c r="J3360" s="169">
        <v>1</v>
      </c>
      <c r="K3360" s="154" cm="1">
        <f t="array" ref="K3360">ROUND(
IF(C3360="Beer",
SUM(LOOKUP(2,1/(SRP!$B$8:$B$10&lt;=E3360)/(SRP!$C$8:$C$10&gt;=E3360),SRP!$D$8:$D$10)*(G3360/100)*(E3360/1000)),
IF(C3360="Spirits",
SUM(LOOKUP(2,1/(SRP!$B$2:$B$7&lt;=E3360)/(SRP!$C$2:$C$7&gt;=E3360),SRP!$D$2:$D$7)*(G3360/100)*(E3360/1000)),
IF(AND(C3360="Wine",D3360="Fortified Wines"),
SUM(LOOKUP(2,1/(SRP!$B$26:$B$29&lt;=E3360)/(SRP!$C$26:$C$29&gt;=E3360),SRP!$D$26:$D$29)*(G3360/100)*(E3360/1000)),
IF(C3360="Wine",
SUM(LOOKUP(2,1/(SRP!$B$21:$B$25&lt;=E3360)/(SRP!$C$21:$C$25&gt;=E3360),SRP!$D$21:$D$25)*(G3360/100)*(E3360/1000)),
IF(AND(C3360="Ready to Drink",D3360="RTD-One Pour Cocktail&gt;7%&lt;=14.5"),
SUM(LOOKUP(2,1/(SRP!$B$16:$B$20&lt;=E3360)/(SRP!$C$16:$C$20&gt;=E3360),SRP!$D$16:$D$20)*(G3360/100)*(E3360/1000)),
IF(C3360="Ready to Drink",
SUM(LOOKUP(2,1/(SRP!$B$11:$B$15&lt;=E3360)/(SRP!$C$11:$C$15&gt;=E3360),SRP!$D$11:$D$15)*(G3360/100)*(E3360/1000)),
0)))))),2)</f>
        <v>7.9</v>
      </c>
      <c r="L3360" s="173" t="str">
        <f t="shared" si="52"/>
        <v>Wine750</v>
      </c>
      <c r="M3360" s="154">
        <f>VLOOKUP(L3360,'Slope %'!C:D,2,0)</f>
        <v>0.1</v>
      </c>
    </row>
    <row r="3361" spans="1:13" x14ac:dyDescent="0.25">
      <c r="A3361" s="169">
        <v>47199</v>
      </c>
      <c r="B3361" s="170" t="s">
        <v>2748</v>
      </c>
      <c r="C3361" s="170" t="s">
        <v>15</v>
      </c>
      <c r="D3361" s="170" t="s">
        <v>82</v>
      </c>
      <c r="E3361" s="170">
        <v>750</v>
      </c>
      <c r="F3361" s="170">
        <v>6</v>
      </c>
      <c r="G3361" s="171">
        <v>40</v>
      </c>
      <c r="H3361" s="170" t="s">
        <v>43</v>
      </c>
      <c r="I3361" s="171">
        <v>79.989999999999995</v>
      </c>
      <c r="J3361" s="169">
        <v>1</v>
      </c>
      <c r="K3361" s="154" cm="1">
        <f t="array" ref="K3361">ROUND(
IF(C3361="Beer",
SUM(LOOKUP(2,1/(SRP!$B$8:$B$10&lt;=E3361)/(SRP!$C$8:$C$10&gt;=E3361),SRP!$D$8:$D$10)*(G3361/100)*(E3361/1000)),
IF(C3361="Spirits",
SUM(LOOKUP(2,1/(SRP!$B$2:$B$7&lt;=E3361)/(SRP!$C$2:$C$7&gt;=E3361),SRP!$D$2:$D$7)*(G3361/100)*(E3361/1000)),
IF(AND(C3361="Wine",D3361="Fortified Wines"),
SUM(LOOKUP(2,1/(SRP!$B$26:$B$29&lt;=E3361)/(SRP!$C$26:$C$29&gt;=E3361),SRP!$D$26:$D$29)*(G3361/100)*(E3361/1000)),
IF(C3361="Wine",
SUM(LOOKUP(2,1/(SRP!$B$21:$B$25&lt;=E3361)/(SRP!$C$21:$C$25&gt;=E3361),SRP!$D$21:$D$25)*(G3361/100)*(E3361/1000)),
IF(AND(C3361="Ready to Drink",D3361="RTD-One Pour Cocktail&gt;7%&lt;=14.5"),
SUM(LOOKUP(2,1/(SRP!$B$16:$B$20&lt;=E3361)/(SRP!$C$16:$C$20&gt;=E3361),SRP!$D$16:$D$20)*(G3361/100)*(E3361/1000)),
IF(C3361="Ready to Drink",
SUM(LOOKUP(2,1/(SRP!$B$11:$B$15&lt;=E3361)/(SRP!$C$11:$C$15&gt;=E3361),SRP!$D$11:$D$15)*(G3361/100)*(E3361/1000)),
0)))))),2)</f>
        <v>23.42</v>
      </c>
      <c r="L3361" s="173" t="str">
        <f t="shared" si="52"/>
        <v>Spirits750</v>
      </c>
      <c r="M3361" s="154">
        <f>VLOOKUP(L3361,'Slope %'!C:D,2,0)</f>
        <v>7.0000000000000007E-2</v>
      </c>
    </row>
    <row r="3362" spans="1:13" x14ac:dyDescent="0.25">
      <c r="A3362" s="169">
        <v>47204</v>
      </c>
      <c r="B3362" s="170" t="s">
        <v>2749</v>
      </c>
      <c r="C3362" s="170" t="s">
        <v>24</v>
      </c>
      <c r="D3362" s="170" t="s">
        <v>34</v>
      </c>
      <c r="E3362" s="170">
        <v>750</v>
      </c>
      <c r="F3362" s="170">
        <v>3</v>
      </c>
      <c r="G3362" s="171">
        <v>13</v>
      </c>
      <c r="H3362" s="170" t="s">
        <v>177</v>
      </c>
      <c r="I3362" s="171">
        <v>449.99</v>
      </c>
      <c r="J3362" s="169">
        <v>1</v>
      </c>
      <c r="K3362" s="154" cm="1">
        <f t="array" ref="K3362">ROUND(
IF(C3362="Beer",
SUM(LOOKUP(2,1/(SRP!$B$8:$B$10&lt;=E3362)/(SRP!$C$8:$C$10&gt;=E3362),SRP!$D$8:$D$10)*(G3362/100)*(E3362/1000)),
IF(C3362="Spirits",
SUM(LOOKUP(2,1/(SRP!$B$2:$B$7&lt;=E3362)/(SRP!$C$2:$C$7&gt;=E3362),SRP!$D$2:$D$7)*(G3362/100)*(E3362/1000)),
IF(AND(C3362="Wine",D3362="Fortified Wines"),
SUM(LOOKUP(2,1/(SRP!$B$26:$B$29&lt;=E3362)/(SRP!$C$26:$C$29&gt;=E3362),SRP!$D$26:$D$29)*(G3362/100)*(E3362/1000)),
IF(C3362="Wine",
SUM(LOOKUP(2,1/(SRP!$B$21:$B$25&lt;=E3362)/(SRP!$C$21:$C$25&gt;=E3362),SRP!$D$21:$D$25)*(G3362/100)*(E3362/1000)),
IF(AND(C3362="Ready to Drink",D3362="RTD-One Pour Cocktail&gt;7%&lt;=14.5"),
SUM(LOOKUP(2,1/(SRP!$B$16:$B$20&lt;=E3362)/(SRP!$C$16:$C$20&gt;=E3362),SRP!$D$16:$D$20)*(G3362/100)*(E3362/1000)),
IF(C3362="Ready to Drink",
SUM(LOOKUP(2,1/(SRP!$B$11:$B$15&lt;=E3362)/(SRP!$C$11:$C$15&gt;=E3362),SRP!$D$11:$D$15)*(G3362/100)*(E3362/1000)),
0)))))),2)</f>
        <v>7.61</v>
      </c>
      <c r="L3362" s="173" t="str">
        <f t="shared" si="52"/>
        <v>Wine750</v>
      </c>
      <c r="M3362" s="154">
        <f>VLOOKUP(L3362,'Slope %'!C:D,2,0)</f>
        <v>0.1</v>
      </c>
    </row>
    <row r="3363" spans="1:13" x14ac:dyDescent="0.25">
      <c r="A3363" s="169">
        <v>47249</v>
      </c>
      <c r="B3363" s="170" t="s">
        <v>2750</v>
      </c>
      <c r="C3363" s="170" t="s">
        <v>11</v>
      </c>
      <c r="D3363" s="170" t="s">
        <v>211</v>
      </c>
      <c r="E3363" s="170">
        <v>473</v>
      </c>
      <c r="F3363" s="170">
        <v>24</v>
      </c>
      <c r="G3363" s="171">
        <v>3.5</v>
      </c>
      <c r="H3363" s="170" t="s">
        <v>1556</v>
      </c>
      <c r="I3363" s="171">
        <v>3.99</v>
      </c>
      <c r="J3363" s="169">
        <v>1</v>
      </c>
      <c r="K3363" s="154" cm="1">
        <f t="array" ref="K3363">ROUND(
IF(C3363="Beer",
SUM(LOOKUP(2,1/(SRP!$B$8:$B$10&lt;=E3363)/(SRP!$C$8:$C$10&gt;=E3363),SRP!$D$8:$D$10)*(G3363/100)*(E3363/1000)),
IF(C3363="Spirits",
SUM(LOOKUP(2,1/(SRP!$B$2:$B$7&lt;=E3363)/(SRP!$C$2:$C$7&gt;=E3363),SRP!$D$2:$D$7)*(G3363/100)*(E3363/1000)),
IF(AND(C3363="Wine",D3363="Fortified Wines"),
SUM(LOOKUP(2,1/(SRP!$B$26:$B$29&lt;=E3363)/(SRP!$C$26:$C$29&gt;=E3363),SRP!$D$26:$D$29)*(G3363/100)*(E3363/1000)),
IF(C3363="Wine",
SUM(LOOKUP(2,1/(SRP!$B$21:$B$25&lt;=E3363)/(SRP!$C$21:$C$25&gt;=E3363),SRP!$D$21:$D$25)*(G3363/100)*(E3363/1000)),
IF(AND(C3363="Ready to Drink",D3363="RTD-One Pour Cocktail&gt;7%&lt;=14.5"),
SUM(LOOKUP(2,1/(SRP!$B$16:$B$20&lt;=E3363)/(SRP!$C$16:$C$20&gt;=E3363),SRP!$D$16:$D$20)*(G3363/100)*(E3363/1000)),
IF(C3363="Ready to Drink",
SUM(LOOKUP(2,1/(SRP!$B$11:$B$15&lt;=E3363)/(SRP!$C$11:$C$15&gt;=E3363),SRP!$D$11:$D$15)*(G3363/100)*(E3363/1000)),
0)))))),2)</f>
        <v>1.29</v>
      </c>
      <c r="L3363" s="173" t="str">
        <f t="shared" si="52"/>
        <v>Beer473</v>
      </c>
      <c r="M3363" s="154">
        <f>VLOOKUP(L3363,'Slope %'!C:D,2,0)</f>
        <v>0.12</v>
      </c>
    </row>
    <row r="3364" spans="1:13" x14ac:dyDescent="0.25">
      <c r="A3364" s="169">
        <v>47249</v>
      </c>
      <c r="B3364" s="170" t="s">
        <v>2750</v>
      </c>
      <c r="C3364" s="170" t="s">
        <v>11</v>
      </c>
      <c r="D3364" s="170" t="s">
        <v>211</v>
      </c>
      <c r="E3364" s="170">
        <v>473</v>
      </c>
      <c r="F3364" s="170">
        <v>24</v>
      </c>
      <c r="G3364" s="171">
        <v>3.5</v>
      </c>
      <c r="H3364" s="170" t="s">
        <v>1556</v>
      </c>
      <c r="I3364" s="171">
        <v>3.99</v>
      </c>
      <c r="J3364" s="169">
        <v>1</v>
      </c>
      <c r="K3364" s="154" cm="1">
        <f t="array" ref="K3364">ROUND(
IF(C3364="Beer",
SUM(LOOKUP(2,1/(SRP!$B$8:$B$10&lt;=E3364)/(SRP!$C$8:$C$10&gt;=E3364),SRP!$D$8:$D$10)*(G3364/100)*(E3364/1000)),
IF(C3364="Spirits",
SUM(LOOKUP(2,1/(SRP!$B$2:$B$7&lt;=E3364)/(SRP!$C$2:$C$7&gt;=E3364),SRP!$D$2:$D$7)*(G3364/100)*(E3364/1000)),
IF(AND(C3364="Wine",D3364="Fortified Wines"),
SUM(LOOKUP(2,1/(SRP!$B$26:$B$29&lt;=E3364)/(SRP!$C$26:$C$29&gt;=E3364),SRP!$D$26:$D$29)*(G3364/100)*(E3364/1000)),
IF(C3364="Wine",
SUM(LOOKUP(2,1/(SRP!$B$21:$B$25&lt;=E3364)/(SRP!$C$21:$C$25&gt;=E3364),SRP!$D$21:$D$25)*(G3364/100)*(E3364/1000)),
IF(AND(C3364="Ready to Drink",D3364="RTD-One Pour Cocktail&gt;7%&lt;=14.5"),
SUM(LOOKUP(2,1/(SRP!$B$16:$B$20&lt;=E3364)/(SRP!$C$16:$C$20&gt;=E3364),SRP!$D$16:$D$20)*(G3364/100)*(E3364/1000)),
IF(C3364="Ready to Drink",
SUM(LOOKUP(2,1/(SRP!$B$11:$B$15&lt;=E3364)/(SRP!$C$11:$C$15&gt;=E3364),SRP!$D$11:$D$15)*(G3364/100)*(E3364/1000)),
0)))))),2)</f>
        <v>1.29</v>
      </c>
      <c r="L3364" s="173" t="str">
        <f t="shared" si="52"/>
        <v>Beer473</v>
      </c>
      <c r="M3364" s="154">
        <f>VLOOKUP(L3364,'Slope %'!C:D,2,0)</f>
        <v>0.12</v>
      </c>
    </row>
    <row r="3365" spans="1:13" x14ac:dyDescent="0.25">
      <c r="A3365" s="169">
        <v>47251</v>
      </c>
      <c r="B3365" s="170" t="s">
        <v>2751</v>
      </c>
      <c r="C3365" s="170" t="s">
        <v>15</v>
      </c>
      <c r="D3365" s="170" t="s">
        <v>252</v>
      </c>
      <c r="E3365" s="170">
        <v>375</v>
      </c>
      <c r="F3365" s="170">
        <v>12</v>
      </c>
      <c r="G3365" s="171">
        <v>20</v>
      </c>
      <c r="H3365" s="170" t="s">
        <v>17</v>
      </c>
      <c r="I3365" s="171">
        <v>20.49</v>
      </c>
      <c r="J3365" s="169">
        <v>1</v>
      </c>
      <c r="K3365" s="154" cm="1">
        <f t="array" ref="K3365">ROUND(
IF(C3365="Beer",
SUM(LOOKUP(2,1/(SRP!$B$8:$B$10&lt;=E3365)/(SRP!$C$8:$C$10&gt;=E3365),SRP!$D$8:$D$10)*(G3365/100)*(E3365/1000)),
IF(C3365="Spirits",
SUM(LOOKUP(2,1/(SRP!$B$2:$B$7&lt;=E3365)/(SRP!$C$2:$C$7&gt;=E3365),SRP!$D$2:$D$7)*(G3365/100)*(E3365/1000)),
IF(AND(C3365="Wine",D3365="Fortified Wines"),
SUM(LOOKUP(2,1/(SRP!$B$26:$B$29&lt;=E3365)/(SRP!$C$26:$C$29&gt;=E3365),SRP!$D$26:$D$29)*(G3365/100)*(E3365/1000)),
IF(C3365="Wine",
SUM(LOOKUP(2,1/(SRP!$B$21:$B$25&lt;=E3365)/(SRP!$C$21:$C$25&gt;=E3365),SRP!$D$21:$D$25)*(G3365/100)*(E3365/1000)),
IF(AND(C3365="Ready to Drink",D3365="RTD-One Pour Cocktail&gt;7%&lt;=14.5"),
SUM(LOOKUP(2,1/(SRP!$B$16:$B$20&lt;=E3365)/(SRP!$C$16:$C$20&gt;=E3365),SRP!$D$16:$D$20)*(G3365/100)*(E3365/1000)),
IF(C3365="Ready to Drink",
SUM(LOOKUP(2,1/(SRP!$B$11:$B$15&lt;=E3365)/(SRP!$C$11:$C$15&gt;=E3365),SRP!$D$11:$D$15)*(G3365/100)*(E3365/1000)),
0)))))),2)</f>
        <v>6.65</v>
      </c>
      <c r="L3365" s="173" t="str">
        <f t="shared" si="52"/>
        <v>Spirits375</v>
      </c>
      <c r="M3365" s="154">
        <f>VLOOKUP(L3365,'Slope %'!C:D,2,0)</f>
        <v>0.1</v>
      </c>
    </row>
    <row r="3366" spans="1:13" x14ac:dyDescent="0.25">
      <c r="A3366" s="169">
        <v>47262</v>
      </c>
      <c r="B3366" s="170" t="s">
        <v>2752</v>
      </c>
      <c r="C3366" s="170" t="s">
        <v>11</v>
      </c>
      <c r="D3366" s="170" t="s">
        <v>267</v>
      </c>
      <c r="E3366" s="170">
        <v>473</v>
      </c>
      <c r="F3366" s="170">
        <v>24</v>
      </c>
      <c r="G3366" s="171">
        <v>5.3</v>
      </c>
      <c r="H3366" s="170" t="s">
        <v>1556</v>
      </c>
      <c r="I3366" s="171">
        <v>4.3</v>
      </c>
      <c r="J3366" s="169">
        <v>1</v>
      </c>
      <c r="K3366" s="154" cm="1">
        <f t="array" ref="K3366">ROUND(
IF(C3366="Beer",
SUM(LOOKUP(2,1/(SRP!$B$8:$B$10&lt;=E3366)/(SRP!$C$8:$C$10&gt;=E3366),SRP!$D$8:$D$10)*(G3366/100)*(E3366/1000)),
IF(C3366="Spirits",
SUM(LOOKUP(2,1/(SRP!$B$2:$B$7&lt;=E3366)/(SRP!$C$2:$C$7&gt;=E3366),SRP!$D$2:$D$7)*(G3366/100)*(E3366/1000)),
IF(AND(C3366="Wine",D3366="Fortified Wines"),
SUM(LOOKUP(2,1/(SRP!$B$26:$B$29&lt;=E3366)/(SRP!$C$26:$C$29&gt;=E3366),SRP!$D$26:$D$29)*(G3366/100)*(E3366/1000)),
IF(C3366="Wine",
SUM(LOOKUP(2,1/(SRP!$B$21:$B$25&lt;=E3366)/(SRP!$C$21:$C$25&gt;=E3366),SRP!$D$21:$D$25)*(G3366/100)*(E3366/1000)),
IF(AND(C3366="Ready to Drink",D3366="RTD-One Pour Cocktail&gt;7%&lt;=14.5"),
SUM(LOOKUP(2,1/(SRP!$B$16:$B$20&lt;=E3366)/(SRP!$C$16:$C$20&gt;=E3366),SRP!$D$16:$D$20)*(G3366/100)*(E3366/1000)),
IF(C3366="Ready to Drink",
SUM(LOOKUP(2,1/(SRP!$B$11:$B$15&lt;=E3366)/(SRP!$C$11:$C$15&gt;=E3366),SRP!$D$11:$D$15)*(G3366/100)*(E3366/1000)),
0)))))),2)</f>
        <v>1.96</v>
      </c>
      <c r="L3366" s="173" t="str">
        <f t="shared" si="52"/>
        <v>Beer473</v>
      </c>
      <c r="M3366" s="154">
        <f>VLOOKUP(L3366,'Slope %'!C:D,2,0)</f>
        <v>0.12</v>
      </c>
    </row>
    <row r="3367" spans="1:13" x14ac:dyDescent="0.25">
      <c r="A3367" s="169">
        <v>47262</v>
      </c>
      <c r="B3367" s="170" t="s">
        <v>2752</v>
      </c>
      <c r="C3367" s="170" t="s">
        <v>11</v>
      </c>
      <c r="D3367" s="170" t="s">
        <v>267</v>
      </c>
      <c r="E3367" s="170">
        <v>473</v>
      </c>
      <c r="F3367" s="170">
        <v>24</v>
      </c>
      <c r="G3367" s="171">
        <v>5.3</v>
      </c>
      <c r="H3367" s="170" t="s">
        <v>1556</v>
      </c>
      <c r="I3367" s="171">
        <v>4.3</v>
      </c>
      <c r="J3367" s="169">
        <v>1</v>
      </c>
      <c r="K3367" s="154" cm="1">
        <f t="array" ref="K3367">ROUND(
IF(C3367="Beer",
SUM(LOOKUP(2,1/(SRP!$B$8:$B$10&lt;=E3367)/(SRP!$C$8:$C$10&gt;=E3367),SRP!$D$8:$D$10)*(G3367/100)*(E3367/1000)),
IF(C3367="Spirits",
SUM(LOOKUP(2,1/(SRP!$B$2:$B$7&lt;=E3367)/(SRP!$C$2:$C$7&gt;=E3367),SRP!$D$2:$D$7)*(G3367/100)*(E3367/1000)),
IF(AND(C3367="Wine",D3367="Fortified Wines"),
SUM(LOOKUP(2,1/(SRP!$B$26:$B$29&lt;=E3367)/(SRP!$C$26:$C$29&gt;=E3367),SRP!$D$26:$D$29)*(G3367/100)*(E3367/1000)),
IF(C3367="Wine",
SUM(LOOKUP(2,1/(SRP!$B$21:$B$25&lt;=E3367)/(SRP!$C$21:$C$25&gt;=E3367),SRP!$D$21:$D$25)*(G3367/100)*(E3367/1000)),
IF(AND(C3367="Ready to Drink",D3367="RTD-One Pour Cocktail&gt;7%&lt;=14.5"),
SUM(LOOKUP(2,1/(SRP!$B$16:$B$20&lt;=E3367)/(SRP!$C$16:$C$20&gt;=E3367),SRP!$D$16:$D$20)*(G3367/100)*(E3367/1000)),
IF(C3367="Ready to Drink",
SUM(LOOKUP(2,1/(SRP!$B$11:$B$15&lt;=E3367)/(SRP!$C$11:$C$15&gt;=E3367),SRP!$D$11:$D$15)*(G3367/100)*(E3367/1000)),
0)))))),2)</f>
        <v>1.96</v>
      </c>
      <c r="L3367" s="173" t="str">
        <f t="shared" si="52"/>
        <v>Beer473</v>
      </c>
      <c r="M3367" s="154">
        <f>VLOOKUP(L3367,'Slope %'!C:D,2,0)</f>
        <v>0.12</v>
      </c>
    </row>
    <row r="3368" spans="1:13" x14ac:dyDescent="0.25">
      <c r="A3368" s="169">
        <v>47266</v>
      </c>
      <c r="B3368" s="170" t="s">
        <v>2753</v>
      </c>
      <c r="C3368" s="170" t="s">
        <v>11</v>
      </c>
      <c r="D3368" s="170" t="s">
        <v>12</v>
      </c>
      <c r="E3368" s="170">
        <v>473</v>
      </c>
      <c r="F3368" s="170">
        <v>24</v>
      </c>
      <c r="G3368" s="171">
        <v>5</v>
      </c>
      <c r="H3368" s="170" t="s">
        <v>1556</v>
      </c>
      <c r="I3368" s="171">
        <v>4.1500000000000004</v>
      </c>
      <c r="J3368" s="169">
        <v>1</v>
      </c>
      <c r="K3368" s="154" cm="1">
        <f t="array" ref="K3368">ROUND(
IF(C3368="Beer",
SUM(LOOKUP(2,1/(SRP!$B$8:$B$10&lt;=E3368)/(SRP!$C$8:$C$10&gt;=E3368),SRP!$D$8:$D$10)*(G3368/100)*(E3368/1000)),
IF(C3368="Spirits",
SUM(LOOKUP(2,1/(SRP!$B$2:$B$7&lt;=E3368)/(SRP!$C$2:$C$7&gt;=E3368),SRP!$D$2:$D$7)*(G3368/100)*(E3368/1000)),
IF(AND(C3368="Wine",D3368="Fortified Wines"),
SUM(LOOKUP(2,1/(SRP!$B$26:$B$29&lt;=E3368)/(SRP!$C$26:$C$29&gt;=E3368),SRP!$D$26:$D$29)*(G3368/100)*(E3368/1000)),
IF(C3368="Wine",
SUM(LOOKUP(2,1/(SRP!$B$21:$B$25&lt;=E3368)/(SRP!$C$21:$C$25&gt;=E3368),SRP!$D$21:$D$25)*(G3368/100)*(E3368/1000)),
IF(AND(C3368="Ready to Drink",D3368="RTD-One Pour Cocktail&gt;7%&lt;=14.5"),
SUM(LOOKUP(2,1/(SRP!$B$16:$B$20&lt;=E3368)/(SRP!$C$16:$C$20&gt;=E3368),SRP!$D$16:$D$20)*(G3368/100)*(E3368/1000)),
IF(C3368="Ready to Drink",
SUM(LOOKUP(2,1/(SRP!$B$11:$B$15&lt;=E3368)/(SRP!$C$11:$C$15&gt;=E3368),SRP!$D$11:$D$15)*(G3368/100)*(E3368/1000)),
0)))))),2)</f>
        <v>1.85</v>
      </c>
      <c r="L3368" s="173" t="str">
        <f t="shared" si="52"/>
        <v>Beer473</v>
      </c>
      <c r="M3368" s="154">
        <f>VLOOKUP(L3368,'Slope %'!C:D,2,0)</f>
        <v>0.12</v>
      </c>
    </row>
    <row r="3369" spans="1:13" x14ac:dyDescent="0.25">
      <c r="A3369" s="169">
        <v>47266</v>
      </c>
      <c r="B3369" s="170" t="s">
        <v>2753</v>
      </c>
      <c r="C3369" s="170" t="s">
        <v>11</v>
      </c>
      <c r="D3369" s="170" t="s">
        <v>12</v>
      </c>
      <c r="E3369" s="170">
        <v>473</v>
      </c>
      <c r="F3369" s="170">
        <v>24</v>
      </c>
      <c r="G3369" s="171">
        <v>5</v>
      </c>
      <c r="H3369" s="170" t="s">
        <v>1556</v>
      </c>
      <c r="I3369" s="171">
        <v>4.1500000000000004</v>
      </c>
      <c r="J3369" s="169">
        <v>1</v>
      </c>
      <c r="K3369" s="154" cm="1">
        <f t="array" ref="K3369">ROUND(
IF(C3369="Beer",
SUM(LOOKUP(2,1/(SRP!$B$8:$B$10&lt;=E3369)/(SRP!$C$8:$C$10&gt;=E3369),SRP!$D$8:$D$10)*(G3369/100)*(E3369/1000)),
IF(C3369="Spirits",
SUM(LOOKUP(2,1/(SRP!$B$2:$B$7&lt;=E3369)/(SRP!$C$2:$C$7&gt;=E3369),SRP!$D$2:$D$7)*(G3369/100)*(E3369/1000)),
IF(AND(C3369="Wine",D3369="Fortified Wines"),
SUM(LOOKUP(2,1/(SRP!$B$26:$B$29&lt;=E3369)/(SRP!$C$26:$C$29&gt;=E3369),SRP!$D$26:$D$29)*(G3369/100)*(E3369/1000)),
IF(C3369="Wine",
SUM(LOOKUP(2,1/(SRP!$B$21:$B$25&lt;=E3369)/(SRP!$C$21:$C$25&gt;=E3369),SRP!$D$21:$D$25)*(G3369/100)*(E3369/1000)),
IF(AND(C3369="Ready to Drink",D3369="RTD-One Pour Cocktail&gt;7%&lt;=14.5"),
SUM(LOOKUP(2,1/(SRP!$B$16:$B$20&lt;=E3369)/(SRP!$C$16:$C$20&gt;=E3369),SRP!$D$16:$D$20)*(G3369/100)*(E3369/1000)),
IF(C3369="Ready to Drink",
SUM(LOOKUP(2,1/(SRP!$B$11:$B$15&lt;=E3369)/(SRP!$C$11:$C$15&gt;=E3369),SRP!$D$11:$D$15)*(G3369/100)*(E3369/1000)),
0)))))),2)</f>
        <v>1.85</v>
      </c>
      <c r="L3369" s="173" t="str">
        <f t="shared" si="52"/>
        <v>Beer473</v>
      </c>
      <c r="M3369" s="154">
        <f>VLOOKUP(L3369,'Slope %'!C:D,2,0)</f>
        <v>0.12</v>
      </c>
    </row>
    <row r="3370" spans="1:13" x14ac:dyDescent="0.25">
      <c r="A3370" s="169">
        <v>47268</v>
      </c>
      <c r="B3370" s="170" t="s">
        <v>2754</v>
      </c>
      <c r="C3370" s="170" t="s">
        <v>11</v>
      </c>
      <c r="D3370" s="170" t="s">
        <v>303</v>
      </c>
      <c r="E3370" s="170">
        <v>473</v>
      </c>
      <c r="F3370" s="170">
        <v>24</v>
      </c>
      <c r="G3370" s="171">
        <v>6</v>
      </c>
      <c r="H3370" s="170" t="s">
        <v>2319</v>
      </c>
      <c r="I3370" s="171">
        <v>4.6500000000000004</v>
      </c>
      <c r="J3370" s="169">
        <v>1</v>
      </c>
      <c r="K3370" s="154" cm="1">
        <f t="array" ref="K3370">ROUND(
IF(C3370="Beer",
SUM(LOOKUP(2,1/(SRP!$B$8:$B$10&lt;=E3370)/(SRP!$C$8:$C$10&gt;=E3370),SRP!$D$8:$D$10)*(G3370/100)*(E3370/1000)),
IF(C3370="Spirits",
SUM(LOOKUP(2,1/(SRP!$B$2:$B$7&lt;=E3370)/(SRP!$C$2:$C$7&gt;=E3370),SRP!$D$2:$D$7)*(G3370/100)*(E3370/1000)),
IF(AND(C3370="Wine",D3370="Fortified Wines"),
SUM(LOOKUP(2,1/(SRP!$B$26:$B$29&lt;=E3370)/(SRP!$C$26:$C$29&gt;=E3370),SRP!$D$26:$D$29)*(G3370/100)*(E3370/1000)),
IF(C3370="Wine",
SUM(LOOKUP(2,1/(SRP!$B$21:$B$25&lt;=E3370)/(SRP!$C$21:$C$25&gt;=E3370),SRP!$D$21:$D$25)*(G3370/100)*(E3370/1000)),
IF(AND(C3370="Ready to Drink",D3370="RTD-One Pour Cocktail&gt;7%&lt;=14.5"),
SUM(LOOKUP(2,1/(SRP!$B$16:$B$20&lt;=E3370)/(SRP!$C$16:$C$20&gt;=E3370),SRP!$D$16:$D$20)*(G3370/100)*(E3370/1000)),
IF(C3370="Ready to Drink",
SUM(LOOKUP(2,1/(SRP!$B$11:$B$15&lt;=E3370)/(SRP!$C$11:$C$15&gt;=E3370),SRP!$D$11:$D$15)*(G3370/100)*(E3370/1000)),
0)))))),2)</f>
        <v>2.2200000000000002</v>
      </c>
      <c r="L3370" s="173" t="str">
        <f t="shared" si="52"/>
        <v>Beer473</v>
      </c>
      <c r="M3370" s="154">
        <f>VLOOKUP(L3370,'Slope %'!C:D,2,0)</f>
        <v>0.12</v>
      </c>
    </row>
    <row r="3371" spans="1:13" x14ac:dyDescent="0.25">
      <c r="A3371" s="169">
        <v>47268</v>
      </c>
      <c r="B3371" s="170" t="s">
        <v>2754</v>
      </c>
      <c r="C3371" s="170" t="s">
        <v>11</v>
      </c>
      <c r="D3371" s="170" t="s">
        <v>303</v>
      </c>
      <c r="E3371" s="170">
        <v>473</v>
      </c>
      <c r="F3371" s="170">
        <v>24</v>
      </c>
      <c r="G3371" s="171">
        <v>6</v>
      </c>
      <c r="H3371" s="170" t="s">
        <v>1407</v>
      </c>
      <c r="I3371" s="171">
        <v>4.6500000000000004</v>
      </c>
      <c r="J3371" s="169">
        <v>1</v>
      </c>
      <c r="K3371" s="154" cm="1">
        <f t="array" ref="K3371">ROUND(
IF(C3371="Beer",
SUM(LOOKUP(2,1/(SRP!$B$8:$B$10&lt;=E3371)/(SRP!$C$8:$C$10&gt;=E3371),SRP!$D$8:$D$10)*(G3371/100)*(E3371/1000)),
IF(C3371="Spirits",
SUM(LOOKUP(2,1/(SRP!$B$2:$B$7&lt;=E3371)/(SRP!$C$2:$C$7&gt;=E3371),SRP!$D$2:$D$7)*(G3371/100)*(E3371/1000)),
IF(AND(C3371="Wine",D3371="Fortified Wines"),
SUM(LOOKUP(2,1/(SRP!$B$26:$B$29&lt;=E3371)/(SRP!$C$26:$C$29&gt;=E3371),SRP!$D$26:$D$29)*(G3371/100)*(E3371/1000)),
IF(C3371="Wine",
SUM(LOOKUP(2,1/(SRP!$B$21:$B$25&lt;=E3371)/(SRP!$C$21:$C$25&gt;=E3371),SRP!$D$21:$D$25)*(G3371/100)*(E3371/1000)),
IF(AND(C3371="Ready to Drink",D3371="RTD-One Pour Cocktail&gt;7%&lt;=14.5"),
SUM(LOOKUP(2,1/(SRP!$B$16:$B$20&lt;=E3371)/(SRP!$C$16:$C$20&gt;=E3371),SRP!$D$16:$D$20)*(G3371/100)*(E3371/1000)),
IF(C3371="Ready to Drink",
SUM(LOOKUP(2,1/(SRP!$B$11:$B$15&lt;=E3371)/(SRP!$C$11:$C$15&gt;=E3371),SRP!$D$11:$D$15)*(G3371/100)*(E3371/1000)),
0)))))),2)</f>
        <v>2.2200000000000002</v>
      </c>
      <c r="L3371" s="173" t="str">
        <f t="shared" si="52"/>
        <v>Beer473</v>
      </c>
      <c r="M3371" s="154">
        <f>VLOOKUP(L3371,'Slope %'!C:D,2,0)</f>
        <v>0.12</v>
      </c>
    </row>
    <row r="3372" spans="1:13" x14ac:dyDescent="0.25">
      <c r="A3372" s="169">
        <v>47272</v>
      </c>
      <c r="B3372" s="170" t="s">
        <v>2755</v>
      </c>
      <c r="C3372" s="170" t="s">
        <v>1065</v>
      </c>
      <c r="D3372" s="170" t="s">
        <v>1066</v>
      </c>
      <c r="E3372" s="170">
        <v>750</v>
      </c>
      <c r="F3372" s="170">
        <v>12</v>
      </c>
      <c r="G3372" s="171">
        <v>9.9999999999999995E-8</v>
      </c>
      <c r="H3372" s="170" t="s">
        <v>128</v>
      </c>
      <c r="I3372" s="171">
        <v>13.99</v>
      </c>
      <c r="J3372" s="169">
        <v>1</v>
      </c>
      <c r="K3372" s="154" cm="1">
        <f t="array" ref="K3372">ROUND(
IF(C3372="Beer",
SUM(LOOKUP(2,1/(SRP!$B$8:$B$10&lt;=E3372)/(SRP!$C$8:$C$10&gt;=E3372),SRP!$D$8:$D$10)*(G3372/100)*(E3372/1000)),
IF(C3372="Spirits",
SUM(LOOKUP(2,1/(SRP!$B$2:$B$7&lt;=E3372)/(SRP!$C$2:$C$7&gt;=E3372),SRP!$D$2:$D$7)*(G3372/100)*(E3372/1000)),
IF(AND(C3372="Wine",D3372="Fortified Wines"),
SUM(LOOKUP(2,1/(SRP!$B$26:$B$29&lt;=E3372)/(SRP!$C$26:$C$29&gt;=E3372),SRP!$D$26:$D$29)*(G3372/100)*(E3372/1000)),
IF(C3372="Wine",
SUM(LOOKUP(2,1/(SRP!$B$21:$B$25&lt;=E3372)/(SRP!$C$21:$C$25&gt;=E3372),SRP!$D$21:$D$25)*(G3372/100)*(E3372/1000)),
IF(AND(C3372="Ready to Drink",D3372="RTD-One Pour Cocktail&gt;7%&lt;=14.5"),
SUM(LOOKUP(2,1/(SRP!$B$16:$B$20&lt;=E3372)/(SRP!$C$16:$C$20&gt;=E3372),SRP!$D$16:$D$20)*(G3372/100)*(E3372/1000)),
IF(C3372="Ready to Drink",
SUM(LOOKUP(2,1/(SRP!$B$11:$B$15&lt;=E3372)/(SRP!$C$11:$C$15&gt;=E3372),SRP!$D$11:$D$15)*(G3372/100)*(E3372/1000)),
0)))))),2)</f>
        <v>0</v>
      </c>
      <c r="L3372" s="173" t="str">
        <f t="shared" si="52"/>
        <v>Dealcoholized750</v>
      </c>
      <c r="M3372" s="154" t="e">
        <f>VLOOKUP(L3372,'Slope %'!C:D,2,0)</f>
        <v>#N/A</v>
      </c>
    </row>
    <row r="3373" spans="1:13" x14ac:dyDescent="0.25">
      <c r="A3373" s="169">
        <v>47276</v>
      </c>
      <c r="B3373" s="170" t="s">
        <v>2756</v>
      </c>
      <c r="C3373" s="170" t="s">
        <v>1065</v>
      </c>
      <c r="D3373" s="170" t="s">
        <v>1066</v>
      </c>
      <c r="E3373" s="170">
        <v>750</v>
      </c>
      <c r="F3373" s="170">
        <v>12</v>
      </c>
      <c r="G3373" s="171">
        <v>9.9999999999999995E-8</v>
      </c>
      <c r="H3373" s="170" t="s">
        <v>128</v>
      </c>
      <c r="I3373" s="171">
        <v>13.99</v>
      </c>
      <c r="J3373" s="169">
        <v>1</v>
      </c>
      <c r="K3373" s="154" cm="1">
        <f t="array" ref="K3373">ROUND(
IF(C3373="Beer",
SUM(LOOKUP(2,1/(SRP!$B$8:$B$10&lt;=E3373)/(SRP!$C$8:$C$10&gt;=E3373),SRP!$D$8:$D$10)*(G3373/100)*(E3373/1000)),
IF(C3373="Spirits",
SUM(LOOKUP(2,1/(SRP!$B$2:$B$7&lt;=E3373)/(SRP!$C$2:$C$7&gt;=E3373),SRP!$D$2:$D$7)*(G3373/100)*(E3373/1000)),
IF(AND(C3373="Wine",D3373="Fortified Wines"),
SUM(LOOKUP(2,1/(SRP!$B$26:$B$29&lt;=E3373)/(SRP!$C$26:$C$29&gt;=E3373),SRP!$D$26:$D$29)*(G3373/100)*(E3373/1000)),
IF(C3373="Wine",
SUM(LOOKUP(2,1/(SRP!$B$21:$B$25&lt;=E3373)/(SRP!$C$21:$C$25&gt;=E3373),SRP!$D$21:$D$25)*(G3373/100)*(E3373/1000)),
IF(AND(C3373="Ready to Drink",D3373="RTD-One Pour Cocktail&gt;7%&lt;=14.5"),
SUM(LOOKUP(2,1/(SRP!$B$16:$B$20&lt;=E3373)/(SRP!$C$16:$C$20&gt;=E3373),SRP!$D$16:$D$20)*(G3373/100)*(E3373/1000)),
IF(C3373="Ready to Drink",
SUM(LOOKUP(2,1/(SRP!$B$11:$B$15&lt;=E3373)/(SRP!$C$11:$C$15&gt;=E3373),SRP!$D$11:$D$15)*(G3373/100)*(E3373/1000)),
0)))))),2)</f>
        <v>0</v>
      </c>
      <c r="L3373" s="173" t="str">
        <f t="shared" si="52"/>
        <v>Dealcoholized750</v>
      </c>
      <c r="M3373" s="154" t="e">
        <f>VLOOKUP(L3373,'Slope %'!C:D,2,0)</f>
        <v>#N/A</v>
      </c>
    </row>
    <row r="3374" spans="1:13" x14ac:dyDescent="0.25">
      <c r="A3374" s="169">
        <v>47278</v>
      </c>
      <c r="B3374" s="170" t="s">
        <v>2757</v>
      </c>
      <c r="C3374" s="170" t="s">
        <v>15</v>
      </c>
      <c r="D3374" s="170" t="s">
        <v>1388</v>
      </c>
      <c r="E3374" s="170">
        <v>750</v>
      </c>
      <c r="F3374" s="170">
        <v>6</v>
      </c>
      <c r="G3374" s="171">
        <v>40</v>
      </c>
      <c r="H3374" s="170" t="s">
        <v>20</v>
      </c>
      <c r="I3374" s="171">
        <v>124.99</v>
      </c>
      <c r="J3374" s="169">
        <v>1</v>
      </c>
      <c r="K3374" s="154" cm="1">
        <f t="array" ref="K3374">ROUND(
IF(C3374="Beer",
SUM(LOOKUP(2,1/(SRP!$B$8:$B$10&lt;=E3374)/(SRP!$C$8:$C$10&gt;=E3374),SRP!$D$8:$D$10)*(G3374/100)*(E3374/1000)),
IF(C3374="Spirits",
SUM(LOOKUP(2,1/(SRP!$B$2:$B$7&lt;=E3374)/(SRP!$C$2:$C$7&gt;=E3374),SRP!$D$2:$D$7)*(G3374/100)*(E3374/1000)),
IF(AND(C3374="Wine",D3374="Fortified Wines"),
SUM(LOOKUP(2,1/(SRP!$B$26:$B$29&lt;=E3374)/(SRP!$C$26:$C$29&gt;=E3374),SRP!$D$26:$D$29)*(G3374/100)*(E3374/1000)),
IF(C3374="Wine",
SUM(LOOKUP(2,1/(SRP!$B$21:$B$25&lt;=E3374)/(SRP!$C$21:$C$25&gt;=E3374),SRP!$D$21:$D$25)*(G3374/100)*(E3374/1000)),
IF(AND(C3374="Ready to Drink",D3374="RTD-One Pour Cocktail&gt;7%&lt;=14.5"),
SUM(LOOKUP(2,1/(SRP!$B$16:$B$20&lt;=E3374)/(SRP!$C$16:$C$20&gt;=E3374),SRP!$D$16:$D$20)*(G3374/100)*(E3374/1000)),
IF(C3374="Ready to Drink",
SUM(LOOKUP(2,1/(SRP!$B$11:$B$15&lt;=E3374)/(SRP!$C$11:$C$15&gt;=E3374),SRP!$D$11:$D$15)*(G3374/100)*(E3374/1000)),
0)))))),2)</f>
        <v>23.42</v>
      </c>
      <c r="L3374" s="173" t="str">
        <f t="shared" si="52"/>
        <v>Spirits750</v>
      </c>
      <c r="M3374" s="154">
        <f>VLOOKUP(L3374,'Slope %'!C:D,2,0)</f>
        <v>7.0000000000000007E-2</v>
      </c>
    </row>
    <row r="3375" spans="1:13" x14ac:dyDescent="0.25">
      <c r="A3375" s="169">
        <v>47309</v>
      </c>
      <c r="B3375" s="170" t="s">
        <v>2758</v>
      </c>
      <c r="C3375" s="170" t="s">
        <v>15</v>
      </c>
      <c r="D3375" s="170" t="s">
        <v>1007</v>
      </c>
      <c r="E3375" s="170">
        <v>700</v>
      </c>
      <c r="F3375" s="170">
        <v>6</v>
      </c>
      <c r="G3375" s="171">
        <v>43</v>
      </c>
      <c r="H3375" s="170" t="s">
        <v>17</v>
      </c>
      <c r="I3375" s="171">
        <v>89.99</v>
      </c>
      <c r="J3375" s="169">
        <v>1</v>
      </c>
      <c r="K3375" s="154" cm="1">
        <f t="array" ref="K3375">ROUND(
IF(C3375="Beer",
SUM(LOOKUP(2,1/(SRP!$B$8:$B$10&lt;=E3375)/(SRP!$C$8:$C$10&gt;=E3375),SRP!$D$8:$D$10)*(G3375/100)*(E3375/1000)),
IF(C3375="Spirits",
SUM(LOOKUP(2,1/(SRP!$B$2:$B$7&lt;=E3375)/(SRP!$C$2:$C$7&gt;=E3375),SRP!$D$2:$D$7)*(G3375/100)*(E3375/1000)),
IF(AND(C3375="Wine",D3375="Fortified Wines"),
SUM(LOOKUP(2,1/(SRP!$B$26:$B$29&lt;=E3375)/(SRP!$C$26:$C$29&gt;=E3375),SRP!$D$26:$D$29)*(G3375/100)*(E3375/1000)),
IF(C3375="Wine",
SUM(LOOKUP(2,1/(SRP!$B$21:$B$25&lt;=E3375)/(SRP!$C$21:$C$25&gt;=E3375),SRP!$D$21:$D$25)*(G3375/100)*(E3375/1000)),
IF(AND(C3375="Ready to Drink",D3375="RTD-One Pour Cocktail&gt;7%&lt;=14.5"),
SUM(LOOKUP(2,1/(SRP!$B$16:$B$20&lt;=E3375)/(SRP!$C$16:$C$20&gt;=E3375),SRP!$D$16:$D$20)*(G3375/100)*(E3375/1000)),
IF(C3375="Ready to Drink",
SUM(LOOKUP(2,1/(SRP!$B$11:$B$15&lt;=E3375)/(SRP!$C$11:$C$15&gt;=E3375),SRP!$D$11:$D$15)*(G3375/100)*(E3375/1000)),
0)))))),2)</f>
        <v>23.5</v>
      </c>
      <c r="L3375" s="173" t="str">
        <f t="shared" si="52"/>
        <v>Spirits700</v>
      </c>
      <c r="M3375" s="154">
        <f>VLOOKUP(L3375,'Slope %'!C:D,2,0)</f>
        <v>7.0000000000000007E-2</v>
      </c>
    </row>
    <row r="3376" spans="1:13" x14ac:dyDescent="0.25">
      <c r="A3376" s="169">
        <v>47320</v>
      </c>
      <c r="B3376" s="170" t="s">
        <v>2759</v>
      </c>
      <c r="C3376" s="170" t="s">
        <v>263</v>
      </c>
      <c r="D3376" s="170" t="s">
        <v>264</v>
      </c>
      <c r="E3376" s="170">
        <v>355</v>
      </c>
      <c r="F3376" s="170">
        <v>24</v>
      </c>
      <c r="G3376" s="171">
        <v>5</v>
      </c>
      <c r="H3376" s="170" t="s">
        <v>2760</v>
      </c>
      <c r="I3376" s="171">
        <v>3.36</v>
      </c>
      <c r="J3376" s="169">
        <v>1</v>
      </c>
      <c r="K3376" s="154" cm="1">
        <f t="array" ref="K3376">ROUND(
IF(C3376="Beer",
SUM(LOOKUP(2,1/(SRP!$B$8:$B$10&lt;=E3376)/(SRP!$C$8:$C$10&gt;=E3376),SRP!$D$8:$D$10)*(G3376/100)*(E3376/1000)),
IF(C3376="Spirits",
SUM(LOOKUP(2,1/(SRP!$B$2:$B$7&lt;=E3376)/(SRP!$C$2:$C$7&gt;=E3376),SRP!$D$2:$D$7)*(G3376/100)*(E3376/1000)),
IF(AND(C3376="Wine",D3376="Fortified Wines"),
SUM(LOOKUP(2,1/(SRP!$B$26:$B$29&lt;=E3376)/(SRP!$C$26:$C$29&gt;=E3376),SRP!$D$26:$D$29)*(G3376/100)*(E3376/1000)),
IF(C3376="Wine",
SUM(LOOKUP(2,1/(SRP!$B$21:$B$25&lt;=E3376)/(SRP!$C$21:$C$25&gt;=E3376),SRP!$D$21:$D$25)*(G3376/100)*(E3376/1000)),
IF(AND(C3376="Ready to Drink",D3376="RTD-One Pour Cocktail&gt;7%&lt;=14.5"),
SUM(LOOKUP(2,1/(SRP!$B$16:$B$20&lt;=E3376)/(SRP!$C$16:$C$20&gt;=E3376),SRP!$D$16:$D$20)*(G3376/100)*(E3376/1000)),
IF(C3376="Ready to Drink",
SUM(LOOKUP(2,1/(SRP!$B$11:$B$15&lt;=E3376)/(SRP!$C$11:$C$15&gt;=E3376),SRP!$D$11:$D$15)*(G3376/100)*(E3376/1000)),
0)))))),2)</f>
        <v>1.57</v>
      </c>
      <c r="L3376" s="173" t="str">
        <f t="shared" si="52"/>
        <v>Ready to Drink355</v>
      </c>
      <c r="M3376" s="154">
        <f>VLOOKUP(L3376,'Slope %'!C:D,2,0)</f>
        <v>0.12</v>
      </c>
    </row>
    <row r="3377" spans="1:13" x14ac:dyDescent="0.25">
      <c r="A3377" s="169">
        <v>47320</v>
      </c>
      <c r="B3377" s="170" t="s">
        <v>2759</v>
      </c>
      <c r="C3377" s="170" t="s">
        <v>263</v>
      </c>
      <c r="D3377" s="170" t="s">
        <v>264</v>
      </c>
      <c r="E3377" s="170">
        <v>355</v>
      </c>
      <c r="F3377" s="170">
        <v>24</v>
      </c>
      <c r="G3377" s="171">
        <v>5</v>
      </c>
      <c r="H3377" s="170" t="s">
        <v>2760</v>
      </c>
      <c r="I3377" s="171">
        <v>3.36</v>
      </c>
      <c r="J3377" s="169">
        <v>1</v>
      </c>
      <c r="K3377" s="154" cm="1">
        <f t="array" ref="K3377">ROUND(
IF(C3377="Beer",
SUM(LOOKUP(2,1/(SRP!$B$8:$B$10&lt;=E3377)/(SRP!$C$8:$C$10&gt;=E3377),SRP!$D$8:$D$10)*(G3377/100)*(E3377/1000)),
IF(C3377="Spirits",
SUM(LOOKUP(2,1/(SRP!$B$2:$B$7&lt;=E3377)/(SRP!$C$2:$C$7&gt;=E3377),SRP!$D$2:$D$7)*(G3377/100)*(E3377/1000)),
IF(AND(C3377="Wine",D3377="Fortified Wines"),
SUM(LOOKUP(2,1/(SRP!$B$26:$B$29&lt;=E3377)/(SRP!$C$26:$C$29&gt;=E3377),SRP!$D$26:$D$29)*(G3377/100)*(E3377/1000)),
IF(C3377="Wine",
SUM(LOOKUP(2,1/(SRP!$B$21:$B$25&lt;=E3377)/(SRP!$C$21:$C$25&gt;=E3377),SRP!$D$21:$D$25)*(G3377/100)*(E3377/1000)),
IF(AND(C3377="Ready to Drink",D3377="RTD-One Pour Cocktail&gt;7%&lt;=14.5"),
SUM(LOOKUP(2,1/(SRP!$B$16:$B$20&lt;=E3377)/(SRP!$C$16:$C$20&gt;=E3377),SRP!$D$16:$D$20)*(G3377/100)*(E3377/1000)),
IF(C3377="Ready to Drink",
SUM(LOOKUP(2,1/(SRP!$B$11:$B$15&lt;=E3377)/(SRP!$C$11:$C$15&gt;=E3377),SRP!$D$11:$D$15)*(G3377/100)*(E3377/1000)),
0)))))),2)</f>
        <v>1.57</v>
      </c>
      <c r="L3377" s="173" t="str">
        <f t="shared" si="52"/>
        <v>Ready to Drink355</v>
      </c>
      <c r="M3377" s="154">
        <f>VLOOKUP(L3377,'Slope %'!C:D,2,0)</f>
        <v>0.12</v>
      </c>
    </row>
    <row r="3378" spans="1:13" x14ac:dyDescent="0.25">
      <c r="A3378" s="169">
        <v>47324</v>
      </c>
      <c r="B3378" s="170" t="s">
        <v>2761</v>
      </c>
      <c r="C3378" s="170" t="s">
        <v>11</v>
      </c>
      <c r="D3378" s="170" t="s">
        <v>267</v>
      </c>
      <c r="E3378" s="170">
        <v>473</v>
      </c>
      <c r="F3378" s="170">
        <v>24</v>
      </c>
      <c r="G3378" s="171">
        <v>4.5999999999999996</v>
      </c>
      <c r="H3378" s="170" t="s">
        <v>2190</v>
      </c>
      <c r="I3378" s="171">
        <v>4.09</v>
      </c>
      <c r="J3378" s="169">
        <v>1</v>
      </c>
      <c r="K3378" s="154" cm="1">
        <f t="array" ref="K3378">ROUND(
IF(C3378="Beer",
SUM(LOOKUP(2,1/(SRP!$B$8:$B$10&lt;=E3378)/(SRP!$C$8:$C$10&gt;=E3378),SRP!$D$8:$D$10)*(G3378/100)*(E3378/1000)),
IF(C3378="Spirits",
SUM(LOOKUP(2,1/(SRP!$B$2:$B$7&lt;=E3378)/(SRP!$C$2:$C$7&gt;=E3378),SRP!$D$2:$D$7)*(G3378/100)*(E3378/1000)),
IF(AND(C3378="Wine",D3378="Fortified Wines"),
SUM(LOOKUP(2,1/(SRP!$B$26:$B$29&lt;=E3378)/(SRP!$C$26:$C$29&gt;=E3378),SRP!$D$26:$D$29)*(G3378/100)*(E3378/1000)),
IF(C3378="Wine",
SUM(LOOKUP(2,1/(SRP!$B$21:$B$25&lt;=E3378)/(SRP!$C$21:$C$25&gt;=E3378),SRP!$D$21:$D$25)*(G3378/100)*(E3378/1000)),
IF(AND(C3378="Ready to Drink",D3378="RTD-One Pour Cocktail&gt;7%&lt;=14.5"),
SUM(LOOKUP(2,1/(SRP!$B$16:$B$20&lt;=E3378)/(SRP!$C$16:$C$20&gt;=E3378),SRP!$D$16:$D$20)*(G3378/100)*(E3378/1000)),
IF(C3378="Ready to Drink",
SUM(LOOKUP(2,1/(SRP!$B$11:$B$15&lt;=E3378)/(SRP!$C$11:$C$15&gt;=E3378),SRP!$D$11:$D$15)*(G3378/100)*(E3378/1000)),
0)))))),2)</f>
        <v>1.7</v>
      </c>
      <c r="L3378" s="173" t="str">
        <f t="shared" si="52"/>
        <v>Beer473</v>
      </c>
      <c r="M3378" s="154">
        <f>VLOOKUP(L3378,'Slope %'!C:D,2,0)</f>
        <v>0.12</v>
      </c>
    </row>
    <row r="3379" spans="1:13" x14ac:dyDescent="0.25">
      <c r="A3379" s="169">
        <v>47324</v>
      </c>
      <c r="B3379" s="170" t="s">
        <v>2761</v>
      </c>
      <c r="C3379" s="170" t="s">
        <v>11</v>
      </c>
      <c r="D3379" s="170" t="s">
        <v>267</v>
      </c>
      <c r="E3379" s="170">
        <v>473</v>
      </c>
      <c r="F3379" s="170">
        <v>24</v>
      </c>
      <c r="G3379" s="171">
        <v>4.5999999999999996</v>
      </c>
      <c r="H3379" s="170" t="s">
        <v>2190</v>
      </c>
      <c r="I3379" s="171">
        <v>4.09</v>
      </c>
      <c r="J3379" s="169">
        <v>1</v>
      </c>
      <c r="K3379" s="154" cm="1">
        <f t="array" ref="K3379">ROUND(
IF(C3379="Beer",
SUM(LOOKUP(2,1/(SRP!$B$8:$B$10&lt;=E3379)/(SRP!$C$8:$C$10&gt;=E3379),SRP!$D$8:$D$10)*(G3379/100)*(E3379/1000)),
IF(C3379="Spirits",
SUM(LOOKUP(2,1/(SRP!$B$2:$B$7&lt;=E3379)/(SRP!$C$2:$C$7&gt;=E3379),SRP!$D$2:$D$7)*(G3379/100)*(E3379/1000)),
IF(AND(C3379="Wine",D3379="Fortified Wines"),
SUM(LOOKUP(2,1/(SRP!$B$26:$B$29&lt;=E3379)/(SRP!$C$26:$C$29&gt;=E3379),SRP!$D$26:$D$29)*(G3379/100)*(E3379/1000)),
IF(C3379="Wine",
SUM(LOOKUP(2,1/(SRP!$B$21:$B$25&lt;=E3379)/(SRP!$C$21:$C$25&gt;=E3379),SRP!$D$21:$D$25)*(G3379/100)*(E3379/1000)),
IF(AND(C3379="Ready to Drink",D3379="RTD-One Pour Cocktail&gt;7%&lt;=14.5"),
SUM(LOOKUP(2,1/(SRP!$B$16:$B$20&lt;=E3379)/(SRP!$C$16:$C$20&gt;=E3379),SRP!$D$16:$D$20)*(G3379/100)*(E3379/1000)),
IF(C3379="Ready to Drink",
SUM(LOOKUP(2,1/(SRP!$B$11:$B$15&lt;=E3379)/(SRP!$C$11:$C$15&gt;=E3379),SRP!$D$11:$D$15)*(G3379/100)*(E3379/1000)),
0)))))),2)</f>
        <v>1.7</v>
      </c>
      <c r="L3379" s="173" t="str">
        <f t="shared" si="52"/>
        <v>Beer473</v>
      </c>
      <c r="M3379" s="154">
        <f>VLOOKUP(L3379,'Slope %'!C:D,2,0)</f>
        <v>0.12</v>
      </c>
    </row>
    <row r="3380" spans="1:13" x14ac:dyDescent="0.25">
      <c r="A3380" s="169">
        <v>47329</v>
      </c>
      <c r="B3380" s="170" t="s">
        <v>2762</v>
      </c>
      <c r="C3380" s="170" t="s">
        <v>11</v>
      </c>
      <c r="D3380" s="170" t="s">
        <v>303</v>
      </c>
      <c r="E3380" s="170">
        <v>473</v>
      </c>
      <c r="F3380" s="170">
        <v>24</v>
      </c>
      <c r="G3380" s="171">
        <v>6.5</v>
      </c>
      <c r="H3380" s="170" t="s">
        <v>2190</v>
      </c>
      <c r="I3380" s="171">
        <v>4.5999999999999996</v>
      </c>
      <c r="J3380" s="169">
        <v>1</v>
      </c>
      <c r="K3380" s="154" cm="1">
        <f t="array" ref="K3380">ROUND(
IF(C3380="Beer",
SUM(LOOKUP(2,1/(SRP!$B$8:$B$10&lt;=E3380)/(SRP!$C$8:$C$10&gt;=E3380),SRP!$D$8:$D$10)*(G3380/100)*(E3380/1000)),
IF(C3380="Spirits",
SUM(LOOKUP(2,1/(SRP!$B$2:$B$7&lt;=E3380)/(SRP!$C$2:$C$7&gt;=E3380),SRP!$D$2:$D$7)*(G3380/100)*(E3380/1000)),
IF(AND(C3380="Wine",D3380="Fortified Wines"),
SUM(LOOKUP(2,1/(SRP!$B$26:$B$29&lt;=E3380)/(SRP!$C$26:$C$29&gt;=E3380),SRP!$D$26:$D$29)*(G3380/100)*(E3380/1000)),
IF(C3380="Wine",
SUM(LOOKUP(2,1/(SRP!$B$21:$B$25&lt;=E3380)/(SRP!$C$21:$C$25&gt;=E3380),SRP!$D$21:$D$25)*(G3380/100)*(E3380/1000)),
IF(AND(C3380="Ready to Drink",D3380="RTD-One Pour Cocktail&gt;7%&lt;=14.5"),
SUM(LOOKUP(2,1/(SRP!$B$16:$B$20&lt;=E3380)/(SRP!$C$16:$C$20&gt;=E3380),SRP!$D$16:$D$20)*(G3380/100)*(E3380/1000)),
IF(C3380="Ready to Drink",
SUM(LOOKUP(2,1/(SRP!$B$11:$B$15&lt;=E3380)/(SRP!$C$11:$C$15&gt;=E3380),SRP!$D$11:$D$15)*(G3380/100)*(E3380/1000)),
0)))))),2)</f>
        <v>2.4</v>
      </c>
      <c r="L3380" s="173" t="str">
        <f t="shared" si="52"/>
        <v>Beer473</v>
      </c>
      <c r="M3380" s="154">
        <f>VLOOKUP(L3380,'Slope %'!C:D,2,0)</f>
        <v>0.12</v>
      </c>
    </row>
    <row r="3381" spans="1:13" x14ac:dyDescent="0.25">
      <c r="A3381" s="169">
        <v>47329</v>
      </c>
      <c r="B3381" s="170" t="s">
        <v>2762</v>
      </c>
      <c r="C3381" s="170" t="s">
        <v>11</v>
      </c>
      <c r="D3381" s="170" t="s">
        <v>303</v>
      </c>
      <c r="E3381" s="170">
        <v>473</v>
      </c>
      <c r="F3381" s="170">
        <v>24</v>
      </c>
      <c r="G3381" s="171">
        <v>6.5</v>
      </c>
      <c r="H3381" s="170" t="s">
        <v>2190</v>
      </c>
      <c r="I3381" s="171">
        <v>4.5999999999999996</v>
      </c>
      <c r="J3381" s="169">
        <v>1</v>
      </c>
      <c r="K3381" s="154" cm="1">
        <f t="array" ref="K3381">ROUND(
IF(C3381="Beer",
SUM(LOOKUP(2,1/(SRP!$B$8:$B$10&lt;=E3381)/(SRP!$C$8:$C$10&gt;=E3381),SRP!$D$8:$D$10)*(G3381/100)*(E3381/1000)),
IF(C3381="Spirits",
SUM(LOOKUP(2,1/(SRP!$B$2:$B$7&lt;=E3381)/(SRP!$C$2:$C$7&gt;=E3381),SRP!$D$2:$D$7)*(G3381/100)*(E3381/1000)),
IF(AND(C3381="Wine",D3381="Fortified Wines"),
SUM(LOOKUP(2,1/(SRP!$B$26:$B$29&lt;=E3381)/(SRP!$C$26:$C$29&gt;=E3381),SRP!$D$26:$D$29)*(G3381/100)*(E3381/1000)),
IF(C3381="Wine",
SUM(LOOKUP(2,1/(SRP!$B$21:$B$25&lt;=E3381)/(SRP!$C$21:$C$25&gt;=E3381),SRP!$D$21:$D$25)*(G3381/100)*(E3381/1000)),
IF(AND(C3381="Ready to Drink",D3381="RTD-One Pour Cocktail&gt;7%&lt;=14.5"),
SUM(LOOKUP(2,1/(SRP!$B$16:$B$20&lt;=E3381)/(SRP!$C$16:$C$20&gt;=E3381),SRP!$D$16:$D$20)*(G3381/100)*(E3381/1000)),
IF(C3381="Ready to Drink",
SUM(LOOKUP(2,1/(SRP!$B$11:$B$15&lt;=E3381)/(SRP!$C$11:$C$15&gt;=E3381),SRP!$D$11:$D$15)*(G3381/100)*(E3381/1000)),
0)))))),2)</f>
        <v>2.4</v>
      </c>
      <c r="L3381" s="173" t="str">
        <f t="shared" si="52"/>
        <v>Beer473</v>
      </c>
      <c r="M3381" s="154">
        <f>VLOOKUP(L3381,'Slope %'!C:D,2,0)</f>
        <v>0.12</v>
      </c>
    </row>
    <row r="3382" spans="1:13" x14ac:dyDescent="0.25">
      <c r="A3382" s="169">
        <v>47331</v>
      </c>
      <c r="B3382" s="170" t="s">
        <v>2763</v>
      </c>
      <c r="C3382" s="170" t="s">
        <v>11</v>
      </c>
      <c r="D3382" s="170" t="s">
        <v>211</v>
      </c>
      <c r="E3382" s="170">
        <v>4260</v>
      </c>
      <c r="F3382" s="170">
        <v>1</v>
      </c>
      <c r="G3382" s="171">
        <v>3.8</v>
      </c>
      <c r="H3382" s="170" t="s">
        <v>13</v>
      </c>
      <c r="I3382" s="171">
        <v>27.79</v>
      </c>
      <c r="J3382" s="169">
        <v>12</v>
      </c>
      <c r="K3382" s="154" cm="1">
        <f t="array" ref="K3382">ROUND(
IF(C3382="Beer",
SUM(LOOKUP(2,1/(SRP!$B$8:$B$10&lt;=E3382)/(SRP!$C$8:$C$10&gt;=E3382),SRP!$D$8:$D$10)*(G3382/100)*(E3382/1000)),
IF(C3382="Spirits",
SUM(LOOKUP(2,1/(SRP!$B$2:$B$7&lt;=E3382)/(SRP!$C$2:$C$7&gt;=E3382),SRP!$D$2:$D$7)*(G3382/100)*(E3382/1000)),
IF(AND(C3382="Wine",D3382="Fortified Wines"),
SUM(LOOKUP(2,1/(SRP!$B$26:$B$29&lt;=E3382)/(SRP!$C$26:$C$29&gt;=E3382),SRP!$D$26:$D$29)*(G3382/100)*(E3382/1000)),
IF(C3382="Wine",
SUM(LOOKUP(2,1/(SRP!$B$21:$B$25&lt;=E3382)/(SRP!$C$21:$C$25&gt;=E3382),SRP!$D$21:$D$25)*(G3382/100)*(E3382/1000)),
IF(AND(C3382="Ready to Drink",D3382="RTD-One Pour Cocktail&gt;7%&lt;=14.5"),
SUM(LOOKUP(2,1/(SRP!$B$16:$B$20&lt;=E3382)/(SRP!$C$16:$C$20&gt;=E3382),SRP!$D$16:$D$20)*(G3382/100)*(E3382/1000)),
IF(C3382="Ready to Drink",
SUM(LOOKUP(2,1/(SRP!$B$11:$B$15&lt;=E3382)/(SRP!$C$11:$C$15&gt;=E3382),SRP!$D$11:$D$15)*(G3382/100)*(E3382/1000)),
0)))))),2)</f>
        <v>12.64</v>
      </c>
      <c r="L3382" s="173" t="str">
        <f t="shared" si="52"/>
        <v>Beer4260</v>
      </c>
      <c r="M3382" s="154">
        <f>VLOOKUP(L3382,'Slope %'!C:D,2,0)</f>
        <v>7.0000000000000007E-2</v>
      </c>
    </row>
    <row r="3383" spans="1:13" x14ac:dyDescent="0.25">
      <c r="A3383" s="169">
        <v>47331</v>
      </c>
      <c r="B3383" s="170" t="s">
        <v>2763</v>
      </c>
      <c r="C3383" s="170" t="s">
        <v>11</v>
      </c>
      <c r="D3383" s="170" t="s">
        <v>211</v>
      </c>
      <c r="E3383" s="170">
        <v>4260</v>
      </c>
      <c r="F3383" s="170">
        <v>1</v>
      </c>
      <c r="G3383" s="171">
        <v>3.8</v>
      </c>
      <c r="H3383" s="170" t="s">
        <v>13</v>
      </c>
      <c r="I3383" s="171">
        <v>27.79</v>
      </c>
      <c r="J3383" s="169">
        <v>12</v>
      </c>
      <c r="K3383" s="154" cm="1">
        <f t="array" ref="K3383">ROUND(
IF(C3383="Beer",
SUM(LOOKUP(2,1/(SRP!$B$8:$B$10&lt;=E3383)/(SRP!$C$8:$C$10&gt;=E3383),SRP!$D$8:$D$10)*(G3383/100)*(E3383/1000)),
IF(C3383="Spirits",
SUM(LOOKUP(2,1/(SRP!$B$2:$B$7&lt;=E3383)/(SRP!$C$2:$C$7&gt;=E3383),SRP!$D$2:$D$7)*(G3383/100)*(E3383/1000)),
IF(AND(C3383="Wine",D3383="Fortified Wines"),
SUM(LOOKUP(2,1/(SRP!$B$26:$B$29&lt;=E3383)/(SRP!$C$26:$C$29&gt;=E3383),SRP!$D$26:$D$29)*(G3383/100)*(E3383/1000)),
IF(C3383="Wine",
SUM(LOOKUP(2,1/(SRP!$B$21:$B$25&lt;=E3383)/(SRP!$C$21:$C$25&gt;=E3383),SRP!$D$21:$D$25)*(G3383/100)*(E3383/1000)),
IF(AND(C3383="Ready to Drink",D3383="RTD-One Pour Cocktail&gt;7%&lt;=14.5"),
SUM(LOOKUP(2,1/(SRP!$B$16:$B$20&lt;=E3383)/(SRP!$C$16:$C$20&gt;=E3383),SRP!$D$16:$D$20)*(G3383/100)*(E3383/1000)),
IF(C3383="Ready to Drink",
SUM(LOOKUP(2,1/(SRP!$B$11:$B$15&lt;=E3383)/(SRP!$C$11:$C$15&gt;=E3383),SRP!$D$11:$D$15)*(G3383/100)*(E3383/1000)),
0)))))),2)</f>
        <v>12.64</v>
      </c>
      <c r="L3383" s="173" t="str">
        <f t="shared" si="52"/>
        <v>Beer4260</v>
      </c>
      <c r="M3383" s="154">
        <f>VLOOKUP(L3383,'Slope %'!C:D,2,0)</f>
        <v>7.0000000000000007E-2</v>
      </c>
    </row>
    <row r="3384" spans="1:13" x14ac:dyDescent="0.25">
      <c r="A3384" s="169">
        <v>47340</v>
      </c>
      <c r="B3384" s="170" t="s">
        <v>2764</v>
      </c>
      <c r="C3384" s="170" t="s">
        <v>11</v>
      </c>
      <c r="D3384" s="170" t="s">
        <v>474</v>
      </c>
      <c r="E3384" s="170">
        <v>473</v>
      </c>
      <c r="F3384" s="170">
        <v>24</v>
      </c>
      <c r="G3384" s="171">
        <v>4.2</v>
      </c>
      <c r="H3384" s="170" t="s">
        <v>2190</v>
      </c>
      <c r="I3384" s="171">
        <v>4.25</v>
      </c>
      <c r="J3384" s="169">
        <v>1</v>
      </c>
      <c r="K3384" s="154" cm="1">
        <f t="array" ref="K3384">ROUND(
IF(C3384="Beer",
SUM(LOOKUP(2,1/(SRP!$B$8:$B$10&lt;=E3384)/(SRP!$C$8:$C$10&gt;=E3384),SRP!$D$8:$D$10)*(G3384/100)*(E3384/1000)),
IF(C3384="Spirits",
SUM(LOOKUP(2,1/(SRP!$B$2:$B$7&lt;=E3384)/(SRP!$C$2:$C$7&gt;=E3384),SRP!$D$2:$D$7)*(G3384/100)*(E3384/1000)),
IF(AND(C3384="Wine",D3384="Fortified Wines"),
SUM(LOOKUP(2,1/(SRP!$B$26:$B$29&lt;=E3384)/(SRP!$C$26:$C$29&gt;=E3384),SRP!$D$26:$D$29)*(G3384/100)*(E3384/1000)),
IF(C3384="Wine",
SUM(LOOKUP(2,1/(SRP!$B$21:$B$25&lt;=E3384)/(SRP!$C$21:$C$25&gt;=E3384),SRP!$D$21:$D$25)*(G3384/100)*(E3384/1000)),
IF(AND(C3384="Ready to Drink",D3384="RTD-One Pour Cocktail&gt;7%&lt;=14.5"),
SUM(LOOKUP(2,1/(SRP!$B$16:$B$20&lt;=E3384)/(SRP!$C$16:$C$20&gt;=E3384),SRP!$D$16:$D$20)*(G3384/100)*(E3384/1000)),
IF(C3384="Ready to Drink",
SUM(LOOKUP(2,1/(SRP!$B$11:$B$15&lt;=E3384)/(SRP!$C$11:$C$15&gt;=E3384),SRP!$D$11:$D$15)*(G3384/100)*(E3384/1000)),
0)))))),2)</f>
        <v>1.55</v>
      </c>
      <c r="L3384" s="173" t="str">
        <f t="shared" si="52"/>
        <v>Beer473</v>
      </c>
      <c r="M3384" s="154">
        <f>VLOOKUP(L3384,'Slope %'!C:D,2,0)</f>
        <v>0.12</v>
      </c>
    </row>
    <row r="3385" spans="1:13" x14ac:dyDescent="0.25">
      <c r="A3385" s="169">
        <v>47340</v>
      </c>
      <c r="B3385" s="170" t="s">
        <v>2764</v>
      </c>
      <c r="C3385" s="170" t="s">
        <v>11</v>
      </c>
      <c r="D3385" s="170" t="s">
        <v>474</v>
      </c>
      <c r="E3385" s="170">
        <v>473</v>
      </c>
      <c r="F3385" s="170">
        <v>24</v>
      </c>
      <c r="G3385" s="171">
        <v>4.2</v>
      </c>
      <c r="H3385" s="170" t="s">
        <v>2190</v>
      </c>
      <c r="I3385" s="171">
        <v>4.25</v>
      </c>
      <c r="J3385" s="169">
        <v>1</v>
      </c>
      <c r="K3385" s="154" cm="1">
        <f t="array" ref="K3385">ROUND(
IF(C3385="Beer",
SUM(LOOKUP(2,1/(SRP!$B$8:$B$10&lt;=E3385)/(SRP!$C$8:$C$10&gt;=E3385),SRP!$D$8:$D$10)*(G3385/100)*(E3385/1000)),
IF(C3385="Spirits",
SUM(LOOKUP(2,1/(SRP!$B$2:$B$7&lt;=E3385)/(SRP!$C$2:$C$7&gt;=E3385),SRP!$D$2:$D$7)*(G3385/100)*(E3385/1000)),
IF(AND(C3385="Wine",D3385="Fortified Wines"),
SUM(LOOKUP(2,1/(SRP!$B$26:$B$29&lt;=E3385)/(SRP!$C$26:$C$29&gt;=E3385),SRP!$D$26:$D$29)*(G3385/100)*(E3385/1000)),
IF(C3385="Wine",
SUM(LOOKUP(2,1/(SRP!$B$21:$B$25&lt;=E3385)/(SRP!$C$21:$C$25&gt;=E3385),SRP!$D$21:$D$25)*(G3385/100)*(E3385/1000)),
IF(AND(C3385="Ready to Drink",D3385="RTD-One Pour Cocktail&gt;7%&lt;=14.5"),
SUM(LOOKUP(2,1/(SRP!$B$16:$B$20&lt;=E3385)/(SRP!$C$16:$C$20&gt;=E3385),SRP!$D$16:$D$20)*(G3385/100)*(E3385/1000)),
IF(C3385="Ready to Drink",
SUM(LOOKUP(2,1/(SRP!$B$11:$B$15&lt;=E3385)/(SRP!$C$11:$C$15&gt;=E3385),SRP!$D$11:$D$15)*(G3385/100)*(E3385/1000)),
0)))))),2)</f>
        <v>1.55</v>
      </c>
      <c r="L3385" s="173" t="str">
        <f t="shared" si="52"/>
        <v>Beer473</v>
      </c>
      <c r="M3385" s="154">
        <f>VLOOKUP(L3385,'Slope %'!C:D,2,0)</f>
        <v>0.12</v>
      </c>
    </row>
    <row r="3386" spans="1:13" x14ac:dyDescent="0.25">
      <c r="A3386" s="169">
        <v>47346</v>
      </c>
      <c r="B3386" s="170" t="s">
        <v>2765</v>
      </c>
      <c r="C3386" s="170" t="s">
        <v>11</v>
      </c>
      <c r="D3386" s="170" t="s">
        <v>474</v>
      </c>
      <c r="E3386" s="170">
        <v>473</v>
      </c>
      <c r="F3386" s="170">
        <v>24</v>
      </c>
      <c r="G3386" s="171">
        <v>4.5</v>
      </c>
      <c r="H3386" s="170" t="s">
        <v>222</v>
      </c>
      <c r="I3386" s="171">
        <v>4.99</v>
      </c>
      <c r="J3386" s="169">
        <v>1</v>
      </c>
      <c r="K3386" s="154" cm="1">
        <f t="array" ref="K3386">ROUND(
IF(C3386="Beer",
SUM(LOOKUP(2,1/(SRP!$B$8:$B$10&lt;=E3386)/(SRP!$C$8:$C$10&gt;=E3386),SRP!$D$8:$D$10)*(G3386/100)*(E3386/1000)),
IF(C3386="Spirits",
SUM(LOOKUP(2,1/(SRP!$B$2:$B$7&lt;=E3386)/(SRP!$C$2:$C$7&gt;=E3386),SRP!$D$2:$D$7)*(G3386/100)*(E3386/1000)),
IF(AND(C3386="Wine",D3386="Fortified Wines"),
SUM(LOOKUP(2,1/(SRP!$B$26:$B$29&lt;=E3386)/(SRP!$C$26:$C$29&gt;=E3386),SRP!$D$26:$D$29)*(G3386/100)*(E3386/1000)),
IF(C3386="Wine",
SUM(LOOKUP(2,1/(SRP!$B$21:$B$25&lt;=E3386)/(SRP!$C$21:$C$25&gt;=E3386),SRP!$D$21:$D$25)*(G3386/100)*(E3386/1000)),
IF(AND(C3386="Ready to Drink",D3386="RTD-One Pour Cocktail&gt;7%&lt;=14.5"),
SUM(LOOKUP(2,1/(SRP!$B$16:$B$20&lt;=E3386)/(SRP!$C$16:$C$20&gt;=E3386),SRP!$D$16:$D$20)*(G3386/100)*(E3386/1000)),
IF(C3386="Ready to Drink",
SUM(LOOKUP(2,1/(SRP!$B$11:$B$15&lt;=E3386)/(SRP!$C$11:$C$15&gt;=E3386),SRP!$D$11:$D$15)*(G3386/100)*(E3386/1000)),
0)))))),2)</f>
        <v>1.66</v>
      </c>
      <c r="L3386" s="173" t="str">
        <f t="shared" si="52"/>
        <v>Beer473</v>
      </c>
      <c r="M3386" s="154">
        <f>VLOOKUP(L3386,'Slope %'!C:D,2,0)</f>
        <v>0.12</v>
      </c>
    </row>
    <row r="3387" spans="1:13" x14ac:dyDescent="0.25">
      <c r="A3387" s="169">
        <v>47346</v>
      </c>
      <c r="B3387" s="170" t="s">
        <v>2765</v>
      </c>
      <c r="C3387" s="170" t="s">
        <v>11</v>
      </c>
      <c r="D3387" s="170" t="s">
        <v>474</v>
      </c>
      <c r="E3387" s="170">
        <v>473</v>
      </c>
      <c r="F3387" s="170">
        <v>24</v>
      </c>
      <c r="G3387" s="171">
        <v>4.5</v>
      </c>
      <c r="H3387" s="170" t="s">
        <v>222</v>
      </c>
      <c r="I3387" s="171">
        <v>4.99</v>
      </c>
      <c r="J3387" s="169">
        <v>1</v>
      </c>
      <c r="K3387" s="154" cm="1">
        <f t="array" ref="K3387">ROUND(
IF(C3387="Beer",
SUM(LOOKUP(2,1/(SRP!$B$8:$B$10&lt;=E3387)/(SRP!$C$8:$C$10&gt;=E3387),SRP!$D$8:$D$10)*(G3387/100)*(E3387/1000)),
IF(C3387="Spirits",
SUM(LOOKUP(2,1/(SRP!$B$2:$B$7&lt;=E3387)/(SRP!$C$2:$C$7&gt;=E3387),SRP!$D$2:$D$7)*(G3387/100)*(E3387/1000)),
IF(AND(C3387="Wine",D3387="Fortified Wines"),
SUM(LOOKUP(2,1/(SRP!$B$26:$B$29&lt;=E3387)/(SRP!$C$26:$C$29&gt;=E3387),SRP!$D$26:$D$29)*(G3387/100)*(E3387/1000)),
IF(C3387="Wine",
SUM(LOOKUP(2,1/(SRP!$B$21:$B$25&lt;=E3387)/(SRP!$C$21:$C$25&gt;=E3387),SRP!$D$21:$D$25)*(G3387/100)*(E3387/1000)),
IF(AND(C3387="Ready to Drink",D3387="RTD-One Pour Cocktail&gt;7%&lt;=14.5"),
SUM(LOOKUP(2,1/(SRP!$B$16:$B$20&lt;=E3387)/(SRP!$C$16:$C$20&gt;=E3387),SRP!$D$16:$D$20)*(G3387/100)*(E3387/1000)),
IF(C3387="Ready to Drink",
SUM(LOOKUP(2,1/(SRP!$B$11:$B$15&lt;=E3387)/(SRP!$C$11:$C$15&gt;=E3387),SRP!$D$11:$D$15)*(G3387/100)*(E3387/1000)),
0)))))),2)</f>
        <v>1.66</v>
      </c>
      <c r="L3387" s="173" t="str">
        <f t="shared" si="52"/>
        <v>Beer473</v>
      </c>
      <c r="M3387" s="154">
        <f>VLOOKUP(L3387,'Slope %'!C:D,2,0)</f>
        <v>0.12</v>
      </c>
    </row>
    <row r="3388" spans="1:13" x14ac:dyDescent="0.25">
      <c r="A3388" s="169">
        <v>47351</v>
      </c>
      <c r="B3388" s="170" t="s">
        <v>2766</v>
      </c>
      <c r="C3388" s="170" t="s">
        <v>11</v>
      </c>
      <c r="D3388" s="170" t="s">
        <v>474</v>
      </c>
      <c r="E3388" s="170">
        <v>473</v>
      </c>
      <c r="F3388" s="170">
        <v>24</v>
      </c>
      <c r="G3388" s="171">
        <v>4.8</v>
      </c>
      <c r="H3388" s="170" t="s">
        <v>1623</v>
      </c>
      <c r="I3388" s="171">
        <v>4.49</v>
      </c>
      <c r="J3388" s="169">
        <v>1</v>
      </c>
      <c r="K3388" s="154" cm="1">
        <f t="array" ref="K3388">ROUND(
IF(C3388="Beer",
SUM(LOOKUP(2,1/(SRP!$B$8:$B$10&lt;=E3388)/(SRP!$C$8:$C$10&gt;=E3388),SRP!$D$8:$D$10)*(G3388/100)*(E3388/1000)),
IF(C3388="Spirits",
SUM(LOOKUP(2,1/(SRP!$B$2:$B$7&lt;=E3388)/(SRP!$C$2:$C$7&gt;=E3388),SRP!$D$2:$D$7)*(G3388/100)*(E3388/1000)),
IF(AND(C3388="Wine",D3388="Fortified Wines"),
SUM(LOOKUP(2,1/(SRP!$B$26:$B$29&lt;=E3388)/(SRP!$C$26:$C$29&gt;=E3388),SRP!$D$26:$D$29)*(G3388/100)*(E3388/1000)),
IF(C3388="Wine",
SUM(LOOKUP(2,1/(SRP!$B$21:$B$25&lt;=E3388)/(SRP!$C$21:$C$25&gt;=E3388),SRP!$D$21:$D$25)*(G3388/100)*(E3388/1000)),
IF(AND(C3388="Ready to Drink",D3388="RTD-One Pour Cocktail&gt;7%&lt;=14.5"),
SUM(LOOKUP(2,1/(SRP!$B$16:$B$20&lt;=E3388)/(SRP!$C$16:$C$20&gt;=E3388),SRP!$D$16:$D$20)*(G3388/100)*(E3388/1000)),
IF(C3388="Ready to Drink",
SUM(LOOKUP(2,1/(SRP!$B$11:$B$15&lt;=E3388)/(SRP!$C$11:$C$15&gt;=E3388),SRP!$D$11:$D$15)*(G3388/100)*(E3388/1000)),
0)))))),2)</f>
        <v>1.77</v>
      </c>
      <c r="L3388" s="173" t="str">
        <f t="shared" si="52"/>
        <v>Beer473</v>
      </c>
      <c r="M3388" s="154">
        <f>VLOOKUP(L3388,'Slope %'!C:D,2,0)</f>
        <v>0.12</v>
      </c>
    </row>
    <row r="3389" spans="1:13" x14ac:dyDescent="0.25">
      <c r="A3389" s="169">
        <v>47351</v>
      </c>
      <c r="B3389" s="170" t="s">
        <v>2766</v>
      </c>
      <c r="C3389" s="170" t="s">
        <v>11</v>
      </c>
      <c r="D3389" s="170" t="s">
        <v>474</v>
      </c>
      <c r="E3389" s="170">
        <v>473</v>
      </c>
      <c r="F3389" s="170">
        <v>24</v>
      </c>
      <c r="G3389" s="171">
        <v>4.8</v>
      </c>
      <c r="H3389" s="170" t="s">
        <v>1623</v>
      </c>
      <c r="I3389" s="171">
        <v>4.49</v>
      </c>
      <c r="J3389" s="169">
        <v>1</v>
      </c>
      <c r="K3389" s="154" cm="1">
        <f t="array" ref="K3389">ROUND(
IF(C3389="Beer",
SUM(LOOKUP(2,1/(SRP!$B$8:$B$10&lt;=E3389)/(SRP!$C$8:$C$10&gt;=E3389),SRP!$D$8:$D$10)*(G3389/100)*(E3389/1000)),
IF(C3389="Spirits",
SUM(LOOKUP(2,1/(SRP!$B$2:$B$7&lt;=E3389)/(SRP!$C$2:$C$7&gt;=E3389),SRP!$D$2:$D$7)*(G3389/100)*(E3389/1000)),
IF(AND(C3389="Wine",D3389="Fortified Wines"),
SUM(LOOKUP(2,1/(SRP!$B$26:$B$29&lt;=E3389)/(SRP!$C$26:$C$29&gt;=E3389),SRP!$D$26:$D$29)*(G3389/100)*(E3389/1000)),
IF(C3389="Wine",
SUM(LOOKUP(2,1/(SRP!$B$21:$B$25&lt;=E3389)/(SRP!$C$21:$C$25&gt;=E3389),SRP!$D$21:$D$25)*(G3389/100)*(E3389/1000)),
IF(AND(C3389="Ready to Drink",D3389="RTD-One Pour Cocktail&gt;7%&lt;=14.5"),
SUM(LOOKUP(2,1/(SRP!$B$16:$B$20&lt;=E3389)/(SRP!$C$16:$C$20&gt;=E3389),SRP!$D$16:$D$20)*(G3389/100)*(E3389/1000)),
IF(C3389="Ready to Drink",
SUM(LOOKUP(2,1/(SRP!$B$11:$B$15&lt;=E3389)/(SRP!$C$11:$C$15&gt;=E3389),SRP!$D$11:$D$15)*(G3389/100)*(E3389/1000)),
0)))))),2)</f>
        <v>1.77</v>
      </c>
      <c r="L3389" s="173" t="str">
        <f t="shared" si="52"/>
        <v>Beer473</v>
      </c>
      <c r="M3389" s="154">
        <f>VLOOKUP(L3389,'Slope %'!C:D,2,0)</f>
        <v>0.12</v>
      </c>
    </row>
    <row r="3390" spans="1:13" x14ac:dyDescent="0.25">
      <c r="A3390" s="169">
        <v>47356</v>
      </c>
      <c r="B3390" s="170" t="s">
        <v>2767</v>
      </c>
      <c r="C3390" s="170" t="s">
        <v>263</v>
      </c>
      <c r="D3390" s="170" t="s">
        <v>332</v>
      </c>
      <c r="E3390" s="170">
        <v>473</v>
      </c>
      <c r="F3390" s="170">
        <v>24</v>
      </c>
      <c r="G3390" s="171">
        <v>7</v>
      </c>
      <c r="H3390" s="170" t="s">
        <v>1053</v>
      </c>
      <c r="I3390" s="171">
        <v>3.99</v>
      </c>
      <c r="J3390" s="169">
        <v>1</v>
      </c>
      <c r="K3390" s="154" cm="1">
        <f t="array" ref="K3390">ROUND(
IF(C3390="Beer",
SUM(LOOKUP(2,1/(SRP!$B$8:$B$10&lt;=E3390)/(SRP!$C$8:$C$10&gt;=E3390),SRP!$D$8:$D$10)*(G3390/100)*(E3390/1000)),
IF(C3390="Spirits",
SUM(LOOKUP(2,1/(SRP!$B$2:$B$7&lt;=E3390)/(SRP!$C$2:$C$7&gt;=E3390),SRP!$D$2:$D$7)*(G3390/100)*(E3390/1000)),
IF(AND(C3390="Wine",D3390="Fortified Wines"),
SUM(LOOKUP(2,1/(SRP!$B$26:$B$29&lt;=E3390)/(SRP!$C$26:$C$29&gt;=E3390),SRP!$D$26:$D$29)*(G3390/100)*(E3390/1000)),
IF(C3390="Wine",
SUM(LOOKUP(2,1/(SRP!$B$21:$B$25&lt;=E3390)/(SRP!$C$21:$C$25&gt;=E3390),SRP!$D$21:$D$25)*(G3390/100)*(E3390/1000)),
IF(AND(C3390="Ready to Drink",D3390="RTD-One Pour Cocktail&gt;7%&lt;=14.5"),
SUM(LOOKUP(2,1/(SRP!$B$16:$B$20&lt;=E3390)/(SRP!$C$16:$C$20&gt;=E3390),SRP!$D$16:$D$20)*(G3390/100)*(E3390/1000)),
IF(C3390="Ready to Drink",
SUM(LOOKUP(2,1/(SRP!$B$11:$B$15&lt;=E3390)/(SRP!$C$11:$C$15&gt;=E3390),SRP!$D$11:$D$15)*(G3390/100)*(E3390/1000)),
0)))))),2)</f>
        <v>2.74</v>
      </c>
      <c r="L3390" s="173" t="str">
        <f t="shared" si="52"/>
        <v>Ready to Drink473</v>
      </c>
      <c r="M3390" s="154">
        <f>VLOOKUP(L3390,'Slope %'!C:D,2,0)</f>
        <v>0.12</v>
      </c>
    </row>
    <row r="3391" spans="1:13" x14ac:dyDescent="0.25">
      <c r="A3391" s="169">
        <v>47356</v>
      </c>
      <c r="B3391" s="170" t="s">
        <v>2767</v>
      </c>
      <c r="C3391" s="170" t="s">
        <v>263</v>
      </c>
      <c r="D3391" s="170" t="s">
        <v>332</v>
      </c>
      <c r="E3391" s="170">
        <v>473</v>
      </c>
      <c r="F3391" s="170">
        <v>24</v>
      </c>
      <c r="G3391" s="171">
        <v>7</v>
      </c>
      <c r="H3391" s="170" t="s">
        <v>1053</v>
      </c>
      <c r="I3391" s="171">
        <v>3.99</v>
      </c>
      <c r="J3391" s="169">
        <v>1</v>
      </c>
      <c r="K3391" s="154" cm="1">
        <f t="array" ref="K3391">ROUND(
IF(C3391="Beer",
SUM(LOOKUP(2,1/(SRP!$B$8:$B$10&lt;=E3391)/(SRP!$C$8:$C$10&gt;=E3391),SRP!$D$8:$D$10)*(G3391/100)*(E3391/1000)),
IF(C3391="Spirits",
SUM(LOOKUP(2,1/(SRP!$B$2:$B$7&lt;=E3391)/(SRP!$C$2:$C$7&gt;=E3391),SRP!$D$2:$D$7)*(G3391/100)*(E3391/1000)),
IF(AND(C3391="Wine",D3391="Fortified Wines"),
SUM(LOOKUP(2,1/(SRP!$B$26:$B$29&lt;=E3391)/(SRP!$C$26:$C$29&gt;=E3391),SRP!$D$26:$D$29)*(G3391/100)*(E3391/1000)),
IF(C3391="Wine",
SUM(LOOKUP(2,1/(SRP!$B$21:$B$25&lt;=E3391)/(SRP!$C$21:$C$25&gt;=E3391),SRP!$D$21:$D$25)*(G3391/100)*(E3391/1000)),
IF(AND(C3391="Ready to Drink",D3391="RTD-One Pour Cocktail&gt;7%&lt;=14.5"),
SUM(LOOKUP(2,1/(SRP!$B$16:$B$20&lt;=E3391)/(SRP!$C$16:$C$20&gt;=E3391),SRP!$D$16:$D$20)*(G3391/100)*(E3391/1000)),
IF(C3391="Ready to Drink",
SUM(LOOKUP(2,1/(SRP!$B$11:$B$15&lt;=E3391)/(SRP!$C$11:$C$15&gt;=E3391),SRP!$D$11:$D$15)*(G3391/100)*(E3391/1000)),
0)))))),2)</f>
        <v>2.74</v>
      </c>
      <c r="L3391" s="173" t="str">
        <f t="shared" si="52"/>
        <v>Ready to Drink473</v>
      </c>
      <c r="M3391" s="154">
        <f>VLOOKUP(L3391,'Slope %'!C:D,2,0)</f>
        <v>0.12</v>
      </c>
    </row>
    <row r="3392" spans="1:13" x14ac:dyDescent="0.25">
      <c r="A3392" s="169">
        <v>47401</v>
      </c>
      <c r="B3392" s="170" t="s">
        <v>2768</v>
      </c>
      <c r="C3392" s="170" t="s">
        <v>11</v>
      </c>
      <c r="D3392" s="170" t="s">
        <v>303</v>
      </c>
      <c r="E3392" s="170">
        <v>473</v>
      </c>
      <c r="F3392" s="170">
        <v>24</v>
      </c>
      <c r="G3392" s="171">
        <v>6.8</v>
      </c>
      <c r="H3392" s="170" t="s">
        <v>1623</v>
      </c>
      <c r="I3392" s="171">
        <v>4.49</v>
      </c>
      <c r="J3392" s="169">
        <v>1</v>
      </c>
      <c r="K3392" s="154" cm="1">
        <f t="array" ref="K3392">ROUND(
IF(C3392="Beer",
SUM(LOOKUP(2,1/(SRP!$B$8:$B$10&lt;=E3392)/(SRP!$C$8:$C$10&gt;=E3392),SRP!$D$8:$D$10)*(G3392/100)*(E3392/1000)),
IF(C3392="Spirits",
SUM(LOOKUP(2,1/(SRP!$B$2:$B$7&lt;=E3392)/(SRP!$C$2:$C$7&gt;=E3392),SRP!$D$2:$D$7)*(G3392/100)*(E3392/1000)),
IF(AND(C3392="Wine",D3392="Fortified Wines"),
SUM(LOOKUP(2,1/(SRP!$B$26:$B$29&lt;=E3392)/(SRP!$C$26:$C$29&gt;=E3392),SRP!$D$26:$D$29)*(G3392/100)*(E3392/1000)),
IF(C3392="Wine",
SUM(LOOKUP(2,1/(SRP!$B$21:$B$25&lt;=E3392)/(SRP!$C$21:$C$25&gt;=E3392),SRP!$D$21:$D$25)*(G3392/100)*(E3392/1000)),
IF(AND(C3392="Ready to Drink",D3392="RTD-One Pour Cocktail&gt;7%&lt;=14.5"),
SUM(LOOKUP(2,1/(SRP!$B$16:$B$20&lt;=E3392)/(SRP!$C$16:$C$20&gt;=E3392),SRP!$D$16:$D$20)*(G3392/100)*(E3392/1000)),
IF(C3392="Ready to Drink",
SUM(LOOKUP(2,1/(SRP!$B$11:$B$15&lt;=E3392)/(SRP!$C$11:$C$15&gt;=E3392),SRP!$D$11:$D$15)*(G3392/100)*(E3392/1000)),
0)))))),2)</f>
        <v>2.5099999999999998</v>
      </c>
      <c r="L3392" s="173" t="str">
        <f t="shared" si="52"/>
        <v>Beer473</v>
      </c>
      <c r="M3392" s="154">
        <f>VLOOKUP(L3392,'Slope %'!C:D,2,0)</f>
        <v>0.12</v>
      </c>
    </row>
    <row r="3393" spans="1:13" x14ac:dyDescent="0.25">
      <c r="A3393" s="169">
        <v>47401</v>
      </c>
      <c r="B3393" s="170" t="s">
        <v>2768</v>
      </c>
      <c r="C3393" s="170" t="s">
        <v>11</v>
      </c>
      <c r="D3393" s="170" t="s">
        <v>303</v>
      </c>
      <c r="E3393" s="170">
        <v>473</v>
      </c>
      <c r="F3393" s="170">
        <v>24</v>
      </c>
      <c r="G3393" s="171">
        <v>6.8</v>
      </c>
      <c r="H3393" s="170" t="s">
        <v>1623</v>
      </c>
      <c r="I3393" s="171">
        <v>4.49</v>
      </c>
      <c r="J3393" s="169">
        <v>1</v>
      </c>
      <c r="K3393" s="154" cm="1">
        <f t="array" ref="K3393">ROUND(
IF(C3393="Beer",
SUM(LOOKUP(2,1/(SRP!$B$8:$B$10&lt;=E3393)/(SRP!$C$8:$C$10&gt;=E3393),SRP!$D$8:$D$10)*(G3393/100)*(E3393/1000)),
IF(C3393="Spirits",
SUM(LOOKUP(2,1/(SRP!$B$2:$B$7&lt;=E3393)/(SRP!$C$2:$C$7&gt;=E3393),SRP!$D$2:$D$7)*(G3393/100)*(E3393/1000)),
IF(AND(C3393="Wine",D3393="Fortified Wines"),
SUM(LOOKUP(2,1/(SRP!$B$26:$B$29&lt;=E3393)/(SRP!$C$26:$C$29&gt;=E3393),SRP!$D$26:$D$29)*(G3393/100)*(E3393/1000)),
IF(C3393="Wine",
SUM(LOOKUP(2,1/(SRP!$B$21:$B$25&lt;=E3393)/(SRP!$C$21:$C$25&gt;=E3393),SRP!$D$21:$D$25)*(G3393/100)*(E3393/1000)),
IF(AND(C3393="Ready to Drink",D3393="RTD-One Pour Cocktail&gt;7%&lt;=14.5"),
SUM(LOOKUP(2,1/(SRP!$B$16:$B$20&lt;=E3393)/(SRP!$C$16:$C$20&gt;=E3393),SRP!$D$16:$D$20)*(G3393/100)*(E3393/1000)),
IF(C3393="Ready to Drink",
SUM(LOOKUP(2,1/(SRP!$B$11:$B$15&lt;=E3393)/(SRP!$C$11:$C$15&gt;=E3393),SRP!$D$11:$D$15)*(G3393/100)*(E3393/1000)),
0)))))),2)</f>
        <v>2.5099999999999998</v>
      </c>
      <c r="L3393" s="173" t="str">
        <f t="shared" si="52"/>
        <v>Beer473</v>
      </c>
      <c r="M3393" s="154">
        <f>VLOOKUP(L3393,'Slope %'!C:D,2,0)</f>
        <v>0.12</v>
      </c>
    </row>
    <row r="3394" spans="1:13" x14ac:dyDescent="0.25">
      <c r="A3394" s="169">
        <v>47541</v>
      </c>
      <c r="B3394" s="170" t="s">
        <v>2769</v>
      </c>
      <c r="C3394" s="170" t="s">
        <v>24</v>
      </c>
      <c r="D3394" s="170" t="s">
        <v>34</v>
      </c>
      <c r="E3394" s="170">
        <v>750</v>
      </c>
      <c r="F3394" s="170">
        <v>12</v>
      </c>
      <c r="G3394" s="171">
        <v>9.5</v>
      </c>
      <c r="H3394" s="170" t="s">
        <v>2364</v>
      </c>
      <c r="I3394" s="171">
        <v>25.99</v>
      </c>
      <c r="J3394" s="169">
        <v>1</v>
      </c>
      <c r="K3394" s="154" cm="1">
        <f t="array" ref="K3394">ROUND(
IF(C3394="Beer",
SUM(LOOKUP(2,1/(SRP!$B$8:$B$10&lt;=E3394)/(SRP!$C$8:$C$10&gt;=E3394),SRP!$D$8:$D$10)*(G3394/100)*(E3394/1000)),
IF(C3394="Spirits",
SUM(LOOKUP(2,1/(SRP!$B$2:$B$7&lt;=E3394)/(SRP!$C$2:$C$7&gt;=E3394),SRP!$D$2:$D$7)*(G3394/100)*(E3394/1000)),
IF(AND(C3394="Wine",D3394="Fortified Wines"),
SUM(LOOKUP(2,1/(SRP!$B$26:$B$29&lt;=E3394)/(SRP!$C$26:$C$29&gt;=E3394),SRP!$D$26:$D$29)*(G3394/100)*(E3394/1000)),
IF(C3394="Wine",
SUM(LOOKUP(2,1/(SRP!$B$21:$B$25&lt;=E3394)/(SRP!$C$21:$C$25&gt;=E3394),SRP!$D$21:$D$25)*(G3394/100)*(E3394/1000)),
IF(AND(C3394="Ready to Drink",D3394="RTD-One Pour Cocktail&gt;7%&lt;=14.5"),
SUM(LOOKUP(2,1/(SRP!$B$16:$B$20&lt;=E3394)/(SRP!$C$16:$C$20&gt;=E3394),SRP!$D$16:$D$20)*(G3394/100)*(E3394/1000)),
IF(C3394="Ready to Drink",
SUM(LOOKUP(2,1/(SRP!$B$11:$B$15&lt;=E3394)/(SRP!$C$11:$C$15&gt;=E3394),SRP!$D$11:$D$15)*(G3394/100)*(E3394/1000)),
0)))))),2)</f>
        <v>5.56</v>
      </c>
      <c r="L3394" s="173" t="str">
        <f t="shared" si="52"/>
        <v>Wine750</v>
      </c>
      <c r="M3394" s="154">
        <f>VLOOKUP(L3394,'Slope %'!C:D,2,0)</f>
        <v>0.1</v>
      </c>
    </row>
    <row r="3395" spans="1:13" x14ac:dyDescent="0.25">
      <c r="A3395" s="169">
        <v>47543</v>
      </c>
      <c r="B3395" s="170" t="s">
        <v>2770</v>
      </c>
      <c r="C3395" s="170" t="s">
        <v>15</v>
      </c>
      <c r="D3395" s="170" t="s">
        <v>78</v>
      </c>
      <c r="E3395" s="170">
        <v>750</v>
      </c>
      <c r="F3395" s="170">
        <v>12</v>
      </c>
      <c r="G3395" s="171">
        <v>40</v>
      </c>
      <c r="H3395" s="170" t="s">
        <v>35</v>
      </c>
      <c r="I3395" s="171">
        <v>24.95</v>
      </c>
      <c r="J3395" s="169">
        <v>1</v>
      </c>
      <c r="K3395" s="154" cm="1">
        <f t="array" ref="K3395">ROUND(
IF(C3395="Beer",
SUM(LOOKUP(2,1/(SRP!$B$8:$B$10&lt;=E3395)/(SRP!$C$8:$C$10&gt;=E3395),SRP!$D$8:$D$10)*(G3395/100)*(E3395/1000)),
IF(C3395="Spirits",
SUM(LOOKUP(2,1/(SRP!$B$2:$B$7&lt;=E3395)/(SRP!$C$2:$C$7&gt;=E3395),SRP!$D$2:$D$7)*(G3395/100)*(E3395/1000)),
IF(AND(C3395="Wine",D3395="Fortified Wines"),
SUM(LOOKUP(2,1/(SRP!$B$26:$B$29&lt;=E3395)/(SRP!$C$26:$C$29&gt;=E3395),SRP!$D$26:$D$29)*(G3395/100)*(E3395/1000)),
IF(C3395="Wine",
SUM(LOOKUP(2,1/(SRP!$B$21:$B$25&lt;=E3395)/(SRP!$C$21:$C$25&gt;=E3395),SRP!$D$21:$D$25)*(G3395/100)*(E3395/1000)),
IF(AND(C3395="Ready to Drink",D3395="RTD-One Pour Cocktail&gt;7%&lt;=14.5"),
SUM(LOOKUP(2,1/(SRP!$B$16:$B$20&lt;=E3395)/(SRP!$C$16:$C$20&gt;=E3395),SRP!$D$16:$D$20)*(G3395/100)*(E3395/1000)),
IF(C3395="Ready to Drink",
SUM(LOOKUP(2,1/(SRP!$B$11:$B$15&lt;=E3395)/(SRP!$C$11:$C$15&gt;=E3395),SRP!$D$11:$D$15)*(G3395/100)*(E3395/1000)),
0)))))),2)</f>
        <v>23.42</v>
      </c>
      <c r="L3395" s="173" t="str">
        <f t="shared" ref="L3395:L3458" si="53">(_xlfn.CONCAT(C3395,E3395))</f>
        <v>Spirits750</v>
      </c>
      <c r="M3395" s="154">
        <f>VLOOKUP(L3395,'Slope %'!C:D,2,0)</f>
        <v>7.0000000000000007E-2</v>
      </c>
    </row>
    <row r="3396" spans="1:13" x14ac:dyDescent="0.25">
      <c r="A3396" s="169">
        <v>47548</v>
      </c>
      <c r="B3396" s="170" t="s">
        <v>2771</v>
      </c>
      <c r="C3396" s="170" t="s">
        <v>24</v>
      </c>
      <c r="D3396" s="170" t="s">
        <v>34</v>
      </c>
      <c r="E3396" s="170">
        <v>750</v>
      </c>
      <c r="F3396" s="170">
        <v>12</v>
      </c>
      <c r="G3396" s="171">
        <v>10</v>
      </c>
      <c r="H3396" s="170" t="s">
        <v>2364</v>
      </c>
      <c r="I3396" s="171">
        <v>25.99</v>
      </c>
      <c r="J3396" s="169">
        <v>1</v>
      </c>
      <c r="K3396" s="154" cm="1">
        <f t="array" ref="K3396">ROUND(
IF(C3396="Beer",
SUM(LOOKUP(2,1/(SRP!$B$8:$B$10&lt;=E3396)/(SRP!$C$8:$C$10&gt;=E3396),SRP!$D$8:$D$10)*(G3396/100)*(E3396/1000)),
IF(C3396="Spirits",
SUM(LOOKUP(2,1/(SRP!$B$2:$B$7&lt;=E3396)/(SRP!$C$2:$C$7&gt;=E3396),SRP!$D$2:$D$7)*(G3396/100)*(E3396/1000)),
IF(AND(C3396="Wine",D3396="Fortified Wines"),
SUM(LOOKUP(2,1/(SRP!$B$26:$B$29&lt;=E3396)/(SRP!$C$26:$C$29&gt;=E3396),SRP!$D$26:$D$29)*(G3396/100)*(E3396/1000)),
IF(C3396="Wine",
SUM(LOOKUP(2,1/(SRP!$B$21:$B$25&lt;=E3396)/(SRP!$C$21:$C$25&gt;=E3396),SRP!$D$21:$D$25)*(G3396/100)*(E3396/1000)),
IF(AND(C3396="Ready to Drink",D3396="RTD-One Pour Cocktail&gt;7%&lt;=14.5"),
SUM(LOOKUP(2,1/(SRP!$B$16:$B$20&lt;=E3396)/(SRP!$C$16:$C$20&gt;=E3396),SRP!$D$16:$D$20)*(G3396/100)*(E3396/1000)),
IF(C3396="Ready to Drink",
SUM(LOOKUP(2,1/(SRP!$B$11:$B$15&lt;=E3396)/(SRP!$C$11:$C$15&gt;=E3396),SRP!$D$11:$D$15)*(G3396/100)*(E3396/1000)),
0)))))),2)</f>
        <v>5.86</v>
      </c>
      <c r="L3396" s="173" t="str">
        <f t="shared" si="53"/>
        <v>Wine750</v>
      </c>
      <c r="M3396" s="154">
        <f>VLOOKUP(L3396,'Slope %'!C:D,2,0)</f>
        <v>0.1</v>
      </c>
    </row>
    <row r="3397" spans="1:13" x14ac:dyDescent="0.25">
      <c r="A3397" s="169">
        <v>47557</v>
      </c>
      <c r="B3397" s="170" t="s">
        <v>2772</v>
      </c>
      <c r="C3397" s="170" t="s">
        <v>24</v>
      </c>
      <c r="D3397" s="170" t="s">
        <v>25</v>
      </c>
      <c r="E3397" s="170">
        <v>750</v>
      </c>
      <c r="F3397" s="170">
        <v>12</v>
      </c>
      <c r="G3397" s="171">
        <v>10</v>
      </c>
      <c r="H3397" s="170" t="s">
        <v>2364</v>
      </c>
      <c r="I3397" s="171">
        <v>25.99</v>
      </c>
      <c r="J3397" s="169">
        <v>1</v>
      </c>
      <c r="K3397" s="154" cm="1">
        <f t="array" ref="K3397">ROUND(
IF(C3397="Beer",
SUM(LOOKUP(2,1/(SRP!$B$8:$B$10&lt;=E3397)/(SRP!$C$8:$C$10&gt;=E3397),SRP!$D$8:$D$10)*(G3397/100)*(E3397/1000)),
IF(C3397="Spirits",
SUM(LOOKUP(2,1/(SRP!$B$2:$B$7&lt;=E3397)/(SRP!$C$2:$C$7&gt;=E3397),SRP!$D$2:$D$7)*(G3397/100)*(E3397/1000)),
IF(AND(C3397="Wine",D3397="Fortified Wines"),
SUM(LOOKUP(2,1/(SRP!$B$26:$B$29&lt;=E3397)/(SRP!$C$26:$C$29&gt;=E3397),SRP!$D$26:$D$29)*(G3397/100)*(E3397/1000)),
IF(C3397="Wine",
SUM(LOOKUP(2,1/(SRP!$B$21:$B$25&lt;=E3397)/(SRP!$C$21:$C$25&gt;=E3397),SRP!$D$21:$D$25)*(G3397/100)*(E3397/1000)),
IF(AND(C3397="Ready to Drink",D3397="RTD-One Pour Cocktail&gt;7%&lt;=14.5"),
SUM(LOOKUP(2,1/(SRP!$B$16:$B$20&lt;=E3397)/(SRP!$C$16:$C$20&gt;=E3397),SRP!$D$16:$D$20)*(G3397/100)*(E3397/1000)),
IF(C3397="Ready to Drink",
SUM(LOOKUP(2,1/(SRP!$B$11:$B$15&lt;=E3397)/(SRP!$C$11:$C$15&gt;=E3397),SRP!$D$11:$D$15)*(G3397/100)*(E3397/1000)),
0)))))),2)</f>
        <v>5.86</v>
      </c>
      <c r="L3397" s="173" t="str">
        <f t="shared" si="53"/>
        <v>Wine750</v>
      </c>
      <c r="M3397" s="154">
        <f>VLOOKUP(L3397,'Slope %'!C:D,2,0)</f>
        <v>0.1</v>
      </c>
    </row>
    <row r="3398" spans="1:13" x14ac:dyDescent="0.25">
      <c r="A3398" s="169">
        <v>47588</v>
      </c>
      <c r="B3398" s="170" t="s">
        <v>2773</v>
      </c>
      <c r="C3398" s="170" t="s">
        <v>11</v>
      </c>
      <c r="D3398" s="170" t="s">
        <v>474</v>
      </c>
      <c r="E3398" s="170">
        <v>473</v>
      </c>
      <c r="F3398" s="170">
        <v>24</v>
      </c>
      <c r="G3398" s="171">
        <v>5</v>
      </c>
      <c r="H3398" s="170" t="s">
        <v>1053</v>
      </c>
      <c r="I3398" s="171">
        <v>3.75</v>
      </c>
      <c r="J3398" s="169">
        <v>1</v>
      </c>
      <c r="K3398" s="154" cm="1">
        <f t="array" ref="K3398">ROUND(
IF(C3398="Beer",
SUM(LOOKUP(2,1/(SRP!$B$8:$B$10&lt;=E3398)/(SRP!$C$8:$C$10&gt;=E3398),SRP!$D$8:$D$10)*(G3398/100)*(E3398/1000)),
IF(C3398="Spirits",
SUM(LOOKUP(2,1/(SRP!$B$2:$B$7&lt;=E3398)/(SRP!$C$2:$C$7&gt;=E3398),SRP!$D$2:$D$7)*(G3398/100)*(E3398/1000)),
IF(AND(C3398="Wine",D3398="Fortified Wines"),
SUM(LOOKUP(2,1/(SRP!$B$26:$B$29&lt;=E3398)/(SRP!$C$26:$C$29&gt;=E3398),SRP!$D$26:$D$29)*(G3398/100)*(E3398/1000)),
IF(C3398="Wine",
SUM(LOOKUP(2,1/(SRP!$B$21:$B$25&lt;=E3398)/(SRP!$C$21:$C$25&gt;=E3398),SRP!$D$21:$D$25)*(G3398/100)*(E3398/1000)),
IF(AND(C3398="Ready to Drink",D3398="RTD-One Pour Cocktail&gt;7%&lt;=14.5"),
SUM(LOOKUP(2,1/(SRP!$B$16:$B$20&lt;=E3398)/(SRP!$C$16:$C$20&gt;=E3398),SRP!$D$16:$D$20)*(G3398/100)*(E3398/1000)),
IF(C3398="Ready to Drink",
SUM(LOOKUP(2,1/(SRP!$B$11:$B$15&lt;=E3398)/(SRP!$C$11:$C$15&gt;=E3398),SRP!$D$11:$D$15)*(G3398/100)*(E3398/1000)),
0)))))),2)</f>
        <v>1.85</v>
      </c>
      <c r="L3398" s="173" t="str">
        <f t="shared" si="53"/>
        <v>Beer473</v>
      </c>
      <c r="M3398" s="154">
        <f>VLOOKUP(L3398,'Slope %'!C:D,2,0)</f>
        <v>0.12</v>
      </c>
    </row>
    <row r="3399" spans="1:13" x14ac:dyDescent="0.25">
      <c r="A3399" s="169">
        <v>47588</v>
      </c>
      <c r="B3399" s="170" t="s">
        <v>2773</v>
      </c>
      <c r="C3399" s="170" t="s">
        <v>11</v>
      </c>
      <c r="D3399" s="170" t="s">
        <v>474</v>
      </c>
      <c r="E3399" s="170">
        <v>473</v>
      </c>
      <c r="F3399" s="170">
        <v>24</v>
      </c>
      <c r="G3399" s="171">
        <v>5</v>
      </c>
      <c r="H3399" s="170" t="s">
        <v>1053</v>
      </c>
      <c r="I3399" s="171">
        <v>3.75</v>
      </c>
      <c r="J3399" s="169">
        <v>1</v>
      </c>
      <c r="K3399" s="154" cm="1">
        <f t="array" ref="K3399">ROUND(
IF(C3399="Beer",
SUM(LOOKUP(2,1/(SRP!$B$8:$B$10&lt;=E3399)/(SRP!$C$8:$C$10&gt;=E3399),SRP!$D$8:$D$10)*(G3399/100)*(E3399/1000)),
IF(C3399="Spirits",
SUM(LOOKUP(2,1/(SRP!$B$2:$B$7&lt;=E3399)/(SRP!$C$2:$C$7&gt;=E3399),SRP!$D$2:$D$7)*(G3399/100)*(E3399/1000)),
IF(AND(C3399="Wine",D3399="Fortified Wines"),
SUM(LOOKUP(2,1/(SRP!$B$26:$B$29&lt;=E3399)/(SRP!$C$26:$C$29&gt;=E3399),SRP!$D$26:$D$29)*(G3399/100)*(E3399/1000)),
IF(C3399="Wine",
SUM(LOOKUP(2,1/(SRP!$B$21:$B$25&lt;=E3399)/(SRP!$C$21:$C$25&gt;=E3399),SRP!$D$21:$D$25)*(G3399/100)*(E3399/1000)),
IF(AND(C3399="Ready to Drink",D3399="RTD-One Pour Cocktail&gt;7%&lt;=14.5"),
SUM(LOOKUP(2,1/(SRP!$B$16:$B$20&lt;=E3399)/(SRP!$C$16:$C$20&gt;=E3399),SRP!$D$16:$D$20)*(G3399/100)*(E3399/1000)),
IF(C3399="Ready to Drink",
SUM(LOOKUP(2,1/(SRP!$B$11:$B$15&lt;=E3399)/(SRP!$C$11:$C$15&gt;=E3399),SRP!$D$11:$D$15)*(G3399/100)*(E3399/1000)),
0)))))),2)</f>
        <v>1.85</v>
      </c>
      <c r="L3399" s="173" t="str">
        <f t="shared" si="53"/>
        <v>Beer473</v>
      </c>
      <c r="M3399" s="154">
        <f>VLOOKUP(L3399,'Slope %'!C:D,2,0)</f>
        <v>0.12</v>
      </c>
    </row>
    <row r="3400" spans="1:13" x14ac:dyDescent="0.25">
      <c r="A3400" s="169">
        <v>47593</v>
      </c>
      <c r="B3400" s="170" t="s">
        <v>2774</v>
      </c>
      <c r="C3400" s="170" t="s">
        <v>11</v>
      </c>
      <c r="D3400" s="170" t="s">
        <v>303</v>
      </c>
      <c r="E3400" s="170">
        <v>473</v>
      </c>
      <c r="F3400" s="170">
        <v>24</v>
      </c>
      <c r="G3400" s="171">
        <v>8</v>
      </c>
      <c r="H3400" s="170" t="s">
        <v>2190</v>
      </c>
      <c r="I3400" s="171">
        <v>4.8499999999999996</v>
      </c>
      <c r="J3400" s="169">
        <v>1</v>
      </c>
      <c r="K3400" s="154" cm="1">
        <f t="array" ref="K3400">ROUND(
IF(C3400="Beer",
SUM(LOOKUP(2,1/(SRP!$B$8:$B$10&lt;=E3400)/(SRP!$C$8:$C$10&gt;=E3400),SRP!$D$8:$D$10)*(G3400/100)*(E3400/1000)),
IF(C3400="Spirits",
SUM(LOOKUP(2,1/(SRP!$B$2:$B$7&lt;=E3400)/(SRP!$C$2:$C$7&gt;=E3400),SRP!$D$2:$D$7)*(G3400/100)*(E3400/1000)),
IF(AND(C3400="Wine",D3400="Fortified Wines"),
SUM(LOOKUP(2,1/(SRP!$B$26:$B$29&lt;=E3400)/(SRP!$C$26:$C$29&gt;=E3400),SRP!$D$26:$D$29)*(G3400/100)*(E3400/1000)),
IF(C3400="Wine",
SUM(LOOKUP(2,1/(SRP!$B$21:$B$25&lt;=E3400)/(SRP!$C$21:$C$25&gt;=E3400),SRP!$D$21:$D$25)*(G3400/100)*(E3400/1000)),
IF(AND(C3400="Ready to Drink",D3400="RTD-One Pour Cocktail&gt;7%&lt;=14.5"),
SUM(LOOKUP(2,1/(SRP!$B$16:$B$20&lt;=E3400)/(SRP!$C$16:$C$20&gt;=E3400),SRP!$D$16:$D$20)*(G3400/100)*(E3400/1000)),
IF(C3400="Ready to Drink",
SUM(LOOKUP(2,1/(SRP!$B$11:$B$15&lt;=E3400)/(SRP!$C$11:$C$15&gt;=E3400),SRP!$D$11:$D$15)*(G3400/100)*(E3400/1000)),
0)))))),2)</f>
        <v>2.95</v>
      </c>
      <c r="L3400" s="173" t="str">
        <f t="shared" si="53"/>
        <v>Beer473</v>
      </c>
      <c r="M3400" s="154">
        <f>VLOOKUP(L3400,'Slope %'!C:D,2,0)</f>
        <v>0.12</v>
      </c>
    </row>
    <row r="3401" spans="1:13" x14ac:dyDescent="0.25">
      <c r="A3401" s="169">
        <v>47593</v>
      </c>
      <c r="B3401" s="170" t="s">
        <v>2774</v>
      </c>
      <c r="C3401" s="170" t="s">
        <v>11</v>
      </c>
      <c r="D3401" s="170" t="s">
        <v>303</v>
      </c>
      <c r="E3401" s="170">
        <v>473</v>
      </c>
      <c r="F3401" s="170">
        <v>24</v>
      </c>
      <c r="G3401" s="171">
        <v>8</v>
      </c>
      <c r="H3401" s="170" t="s">
        <v>2190</v>
      </c>
      <c r="I3401" s="171">
        <v>4.8499999999999996</v>
      </c>
      <c r="J3401" s="169">
        <v>1</v>
      </c>
      <c r="K3401" s="154" cm="1">
        <f t="array" ref="K3401">ROUND(
IF(C3401="Beer",
SUM(LOOKUP(2,1/(SRP!$B$8:$B$10&lt;=E3401)/(SRP!$C$8:$C$10&gt;=E3401),SRP!$D$8:$D$10)*(G3401/100)*(E3401/1000)),
IF(C3401="Spirits",
SUM(LOOKUP(2,1/(SRP!$B$2:$B$7&lt;=E3401)/(SRP!$C$2:$C$7&gt;=E3401),SRP!$D$2:$D$7)*(G3401/100)*(E3401/1000)),
IF(AND(C3401="Wine",D3401="Fortified Wines"),
SUM(LOOKUP(2,1/(SRP!$B$26:$B$29&lt;=E3401)/(SRP!$C$26:$C$29&gt;=E3401),SRP!$D$26:$D$29)*(G3401/100)*(E3401/1000)),
IF(C3401="Wine",
SUM(LOOKUP(2,1/(SRP!$B$21:$B$25&lt;=E3401)/(SRP!$C$21:$C$25&gt;=E3401),SRP!$D$21:$D$25)*(G3401/100)*(E3401/1000)),
IF(AND(C3401="Ready to Drink",D3401="RTD-One Pour Cocktail&gt;7%&lt;=14.5"),
SUM(LOOKUP(2,1/(SRP!$B$16:$B$20&lt;=E3401)/(SRP!$C$16:$C$20&gt;=E3401),SRP!$D$16:$D$20)*(G3401/100)*(E3401/1000)),
IF(C3401="Ready to Drink",
SUM(LOOKUP(2,1/(SRP!$B$11:$B$15&lt;=E3401)/(SRP!$C$11:$C$15&gt;=E3401),SRP!$D$11:$D$15)*(G3401/100)*(E3401/1000)),
0)))))),2)</f>
        <v>2.95</v>
      </c>
      <c r="L3401" s="173" t="str">
        <f t="shared" si="53"/>
        <v>Beer473</v>
      </c>
      <c r="M3401" s="154">
        <f>VLOOKUP(L3401,'Slope %'!C:D,2,0)</f>
        <v>0.12</v>
      </c>
    </row>
    <row r="3402" spans="1:13" x14ac:dyDescent="0.25">
      <c r="A3402" s="169">
        <v>47595</v>
      </c>
      <c r="B3402" s="170" t="s">
        <v>2775</v>
      </c>
      <c r="C3402" s="170" t="s">
        <v>11</v>
      </c>
      <c r="D3402" s="170" t="s">
        <v>303</v>
      </c>
      <c r="E3402" s="170">
        <v>473</v>
      </c>
      <c r="F3402" s="170">
        <v>24</v>
      </c>
      <c r="G3402" s="171">
        <v>8</v>
      </c>
      <c r="H3402" s="170" t="s">
        <v>2190</v>
      </c>
      <c r="I3402" s="171">
        <v>4.8499999999999996</v>
      </c>
      <c r="J3402" s="169">
        <v>1</v>
      </c>
      <c r="K3402" s="154" cm="1">
        <f t="array" ref="K3402">ROUND(
IF(C3402="Beer",
SUM(LOOKUP(2,1/(SRP!$B$8:$B$10&lt;=E3402)/(SRP!$C$8:$C$10&gt;=E3402),SRP!$D$8:$D$10)*(G3402/100)*(E3402/1000)),
IF(C3402="Spirits",
SUM(LOOKUP(2,1/(SRP!$B$2:$B$7&lt;=E3402)/(SRP!$C$2:$C$7&gt;=E3402),SRP!$D$2:$D$7)*(G3402/100)*(E3402/1000)),
IF(AND(C3402="Wine",D3402="Fortified Wines"),
SUM(LOOKUP(2,1/(SRP!$B$26:$B$29&lt;=E3402)/(SRP!$C$26:$C$29&gt;=E3402),SRP!$D$26:$D$29)*(G3402/100)*(E3402/1000)),
IF(C3402="Wine",
SUM(LOOKUP(2,1/(SRP!$B$21:$B$25&lt;=E3402)/(SRP!$C$21:$C$25&gt;=E3402),SRP!$D$21:$D$25)*(G3402/100)*(E3402/1000)),
IF(AND(C3402="Ready to Drink",D3402="RTD-One Pour Cocktail&gt;7%&lt;=14.5"),
SUM(LOOKUP(2,1/(SRP!$B$16:$B$20&lt;=E3402)/(SRP!$C$16:$C$20&gt;=E3402),SRP!$D$16:$D$20)*(G3402/100)*(E3402/1000)),
IF(C3402="Ready to Drink",
SUM(LOOKUP(2,1/(SRP!$B$11:$B$15&lt;=E3402)/(SRP!$C$11:$C$15&gt;=E3402),SRP!$D$11:$D$15)*(G3402/100)*(E3402/1000)),
0)))))),2)</f>
        <v>2.95</v>
      </c>
      <c r="L3402" s="173" t="str">
        <f t="shared" si="53"/>
        <v>Beer473</v>
      </c>
      <c r="M3402" s="154">
        <f>VLOOKUP(L3402,'Slope %'!C:D,2,0)</f>
        <v>0.12</v>
      </c>
    </row>
    <row r="3403" spans="1:13" x14ac:dyDescent="0.25">
      <c r="A3403" s="169">
        <v>47595</v>
      </c>
      <c r="B3403" s="170" t="s">
        <v>2775</v>
      </c>
      <c r="C3403" s="170" t="s">
        <v>11</v>
      </c>
      <c r="D3403" s="170" t="s">
        <v>303</v>
      </c>
      <c r="E3403" s="170">
        <v>473</v>
      </c>
      <c r="F3403" s="170">
        <v>24</v>
      </c>
      <c r="G3403" s="171">
        <v>8</v>
      </c>
      <c r="H3403" s="170" t="s">
        <v>2190</v>
      </c>
      <c r="I3403" s="171">
        <v>4.8499999999999996</v>
      </c>
      <c r="J3403" s="169">
        <v>1</v>
      </c>
      <c r="K3403" s="154" cm="1">
        <f t="array" ref="K3403">ROUND(
IF(C3403="Beer",
SUM(LOOKUP(2,1/(SRP!$B$8:$B$10&lt;=E3403)/(SRP!$C$8:$C$10&gt;=E3403),SRP!$D$8:$D$10)*(G3403/100)*(E3403/1000)),
IF(C3403="Spirits",
SUM(LOOKUP(2,1/(SRP!$B$2:$B$7&lt;=E3403)/(SRP!$C$2:$C$7&gt;=E3403),SRP!$D$2:$D$7)*(G3403/100)*(E3403/1000)),
IF(AND(C3403="Wine",D3403="Fortified Wines"),
SUM(LOOKUP(2,1/(SRP!$B$26:$B$29&lt;=E3403)/(SRP!$C$26:$C$29&gt;=E3403),SRP!$D$26:$D$29)*(G3403/100)*(E3403/1000)),
IF(C3403="Wine",
SUM(LOOKUP(2,1/(SRP!$B$21:$B$25&lt;=E3403)/(SRP!$C$21:$C$25&gt;=E3403),SRP!$D$21:$D$25)*(G3403/100)*(E3403/1000)),
IF(AND(C3403="Ready to Drink",D3403="RTD-One Pour Cocktail&gt;7%&lt;=14.5"),
SUM(LOOKUP(2,1/(SRP!$B$16:$B$20&lt;=E3403)/(SRP!$C$16:$C$20&gt;=E3403),SRP!$D$16:$D$20)*(G3403/100)*(E3403/1000)),
IF(C3403="Ready to Drink",
SUM(LOOKUP(2,1/(SRP!$B$11:$B$15&lt;=E3403)/(SRP!$C$11:$C$15&gt;=E3403),SRP!$D$11:$D$15)*(G3403/100)*(E3403/1000)),
0)))))),2)</f>
        <v>2.95</v>
      </c>
      <c r="L3403" s="173" t="str">
        <f t="shared" si="53"/>
        <v>Beer473</v>
      </c>
      <c r="M3403" s="154">
        <f>VLOOKUP(L3403,'Slope %'!C:D,2,0)</f>
        <v>0.12</v>
      </c>
    </row>
    <row r="3404" spans="1:13" x14ac:dyDescent="0.25">
      <c r="A3404" s="169">
        <v>47646</v>
      </c>
      <c r="B3404" s="170" t="s">
        <v>2776</v>
      </c>
      <c r="C3404" s="170" t="s">
        <v>24</v>
      </c>
      <c r="D3404" s="170" t="s">
        <v>382</v>
      </c>
      <c r="E3404" s="170">
        <v>750</v>
      </c>
      <c r="F3404" s="170">
        <v>12</v>
      </c>
      <c r="G3404" s="171">
        <v>13</v>
      </c>
      <c r="H3404" s="170" t="s">
        <v>73</v>
      </c>
      <c r="I3404" s="171">
        <v>25.99</v>
      </c>
      <c r="J3404" s="169">
        <v>1</v>
      </c>
      <c r="K3404" s="154" cm="1">
        <f t="array" ref="K3404">ROUND(
IF(C3404="Beer",
SUM(LOOKUP(2,1/(SRP!$B$8:$B$10&lt;=E3404)/(SRP!$C$8:$C$10&gt;=E3404),SRP!$D$8:$D$10)*(G3404/100)*(E3404/1000)),
IF(C3404="Spirits",
SUM(LOOKUP(2,1/(SRP!$B$2:$B$7&lt;=E3404)/(SRP!$C$2:$C$7&gt;=E3404),SRP!$D$2:$D$7)*(G3404/100)*(E3404/1000)),
IF(AND(C3404="Wine",D3404="Fortified Wines"),
SUM(LOOKUP(2,1/(SRP!$B$26:$B$29&lt;=E3404)/(SRP!$C$26:$C$29&gt;=E3404),SRP!$D$26:$D$29)*(G3404/100)*(E3404/1000)),
IF(C3404="Wine",
SUM(LOOKUP(2,1/(SRP!$B$21:$B$25&lt;=E3404)/(SRP!$C$21:$C$25&gt;=E3404),SRP!$D$21:$D$25)*(G3404/100)*(E3404/1000)),
IF(AND(C3404="Ready to Drink",D3404="RTD-One Pour Cocktail&gt;7%&lt;=14.5"),
SUM(LOOKUP(2,1/(SRP!$B$16:$B$20&lt;=E3404)/(SRP!$C$16:$C$20&gt;=E3404),SRP!$D$16:$D$20)*(G3404/100)*(E3404/1000)),
IF(C3404="Ready to Drink",
SUM(LOOKUP(2,1/(SRP!$B$11:$B$15&lt;=E3404)/(SRP!$C$11:$C$15&gt;=E3404),SRP!$D$11:$D$15)*(G3404/100)*(E3404/1000)),
0)))))),2)</f>
        <v>7.61</v>
      </c>
      <c r="L3404" s="173" t="str">
        <f t="shared" si="53"/>
        <v>Wine750</v>
      </c>
      <c r="M3404" s="154">
        <f>VLOOKUP(L3404,'Slope %'!C:D,2,0)</f>
        <v>0.1</v>
      </c>
    </row>
    <row r="3405" spans="1:13" x14ac:dyDescent="0.25">
      <c r="A3405" s="169">
        <v>47647</v>
      </c>
      <c r="B3405" s="170" t="s">
        <v>2777</v>
      </c>
      <c r="C3405" s="170" t="s">
        <v>15</v>
      </c>
      <c r="D3405" s="170" t="s">
        <v>1129</v>
      </c>
      <c r="E3405" s="170">
        <v>750</v>
      </c>
      <c r="F3405" s="170">
        <v>6</v>
      </c>
      <c r="G3405" s="171">
        <v>43.2</v>
      </c>
      <c r="H3405" s="170" t="s">
        <v>54</v>
      </c>
      <c r="I3405" s="171">
        <v>59.99</v>
      </c>
      <c r="J3405" s="169">
        <v>1</v>
      </c>
      <c r="K3405" s="154" cm="1">
        <f t="array" ref="K3405">ROUND(
IF(C3405="Beer",
SUM(LOOKUP(2,1/(SRP!$B$8:$B$10&lt;=E3405)/(SRP!$C$8:$C$10&gt;=E3405),SRP!$D$8:$D$10)*(G3405/100)*(E3405/1000)),
IF(C3405="Spirits",
SUM(LOOKUP(2,1/(SRP!$B$2:$B$7&lt;=E3405)/(SRP!$C$2:$C$7&gt;=E3405),SRP!$D$2:$D$7)*(G3405/100)*(E3405/1000)),
IF(AND(C3405="Wine",D3405="Fortified Wines"),
SUM(LOOKUP(2,1/(SRP!$B$26:$B$29&lt;=E3405)/(SRP!$C$26:$C$29&gt;=E3405),SRP!$D$26:$D$29)*(G3405/100)*(E3405/1000)),
IF(C3405="Wine",
SUM(LOOKUP(2,1/(SRP!$B$21:$B$25&lt;=E3405)/(SRP!$C$21:$C$25&gt;=E3405),SRP!$D$21:$D$25)*(G3405/100)*(E3405/1000)),
IF(AND(C3405="Ready to Drink",D3405="RTD-One Pour Cocktail&gt;7%&lt;=14.5"),
SUM(LOOKUP(2,1/(SRP!$B$16:$B$20&lt;=E3405)/(SRP!$C$16:$C$20&gt;=E3405),SRP!$D$16:$D$20)*(G3405/100)*(E3405/1000)),
IF(C3405="Ready to Drink",
SUM(LOOKUP(2,1/(SRP!$B$11:$B$15&lt;=E3405)/(SRP!$C$11:$C$15&gt;=E3405),SRP!$D$11:$D$15)*(G3405/100)*(E3405/1000)),
0)))))),2)</f>
        <v>25.29</v>
      </c>
      <c r="L3405" s="173" t="str">
        <f t="shared" si="53"/>
        <v>Spirits750</v>
      </c>
      <c r="M3405" s="154">
        <f>VLOOKUP(L3405,'Slope %'!C:D,2,0)</f>
        <v>7.0000000000000007E-2</v>
      </c>
    </row>
    <row r="3406" spans="1:13" x14ac:dyDescent="0.25">
      <c r="A3406" s="169">
        <v>47648</v>
      </c>
      <c r="B3406" s="170" t="s">
        <v>2778</v>
      </c>
      <c r="C3406" s="170" t="s">
        <v>24</v>
      </c>
      <c r="D3406" s="170" t="s">
        <v>382</v>
      </c>
      <c r="E3406" s="170">
        <v>750</v>
      </c>
      <c r="F3406" s="170">
        <v>12</v>
      </c>
      <c r="G3406" s="171">
        <v>13</v>
      </c>
      <c r="H3406" s="170" t="s">
        <v>73</v>
      </c>
      <c r="I3406" s="171">
        <v>18.989999999999998</v>
      </c>
      <c r="J3406" s="169">
        <v>1</v>
      </c>
      <c r="K3406" s="154" cm="1">
        <f t="array" ref="K3406">ROUND(
IF(C3406="Beer",
SUM(LOOKUP(2,1/(SRP!$B$8:$B$10&lt;=E3406)/(SRP!$C$8:$C$10&gt;=E3406),SRP!$D$8:$D$10)*(G3406/100)*(E3406/1000)),
IF(C3406="Spirits",
SUM(LOOKUP(2,1/(SRP!$B$2:$B$7&lt;=E3406)/(SRP!$C$2:$C$7&gt;=E3406),SRP!$D$2:$D$7)*(G3406/100)*(E3406/1000)),
IF(AND(C3406="Wine",D3406="Fortified Wines"),
SUM(LOOKUP(2,1/(SRP!$B$26:$B$29&lt;=E3406)/(SRP!$C$26:$C$29&gt;=E3406),SRP!$D$26:$D$29)*(G3406/100)*(E3406/1000)),
IF(C3406="Wine",
SUM(LOOKUP(2,1/(SRP!$B$21:$B$25&lt;=E3406)/(SRP!$C$21:$C$25&gt;=E3406),SRP!$D$21:$D$25)*(G3406/100)*(E3406/1000)),
IF(AND(C3406="Ready to Drink",D3406="RTD-One Pour Cocktail&gt;7%&lt;=14.5"),
SUM(LOOKUP(2,1/(SRP!$B$16:$B$20&lt;=E3406)/(SRP!$C$16:$C$20&gt;=E3406),SRP!$D$16:$D$20)*(G3406/100)*(E3406/1000)),
IF(C3406="Ready to Drink",
SUM(LOOKUP(2,1/(SRP!$B$11:$B$15&lt;=E3406)/(SRP!$C$11:$C$15&gt;=E3406),SRP!$D$11:$D$15)*(G3406/100)*(E3406/1000)),
0)))))),2)</f>
        <v>7.61</v>
      </c>
      <c r="L3406" s="173" t="str">
        <f t="shared" si="53"/>
        <v>Wine750</v>
      </c>
      <c r="M3406" s="154">
        <f>VLOOKUP(L3406,'Slope %'!C:D,2,0)</f>
        <v>0.1</v>
      </c>
    </row>
    <row r="3407" spans="1:13" x14ac:dyDescent="0.25">
      <c r="A3407" s="169">
        <v>47662</v>
      </c>
      <c r="B3407" s="170" t="s">
        <v>2779</v>
      </c>
      <c r="C3407" s="170" t="s">
        <v>11</v>
      </c>
      <c r="D3407" s="170" t="s">
        <v>303</v>
      </c>
      <c r="E3407" s="170">
        <v>473</v>
      </c>
      <c r="F3407" s="170">
        <v>24</v>
      </c>
      <c r="G3407" s="171">
        <v>8</v>
      </c>
      <c r="H3407" s="170" t="s">
        <v>2190</v>
      </c>
      <c r="I3407" s="171">
        <v>4.8499999999999996</v>
      </c>
      <c r="J3407" s="169">
        <v>1</v>
      </c>
      <c r="K3407" s="154" cm="1">
        <f t="array" ref="K3407">ROUND(
IF(C3407="Beer",
SUM(LOOKUP(2,1/(SRP!$B$8:$B$10&lt;=E3407)/(SRP!$C$8:$C$10&gt;=E3407),SRP!$D$8:$D$10)*(G3407/100)*(E3407/1000)),
IF(C3407="Spirits",
SUM(LOOKUP(2,1/(SRP!$B$2:$B$7&lt;=E3407)/(SRP!$C$2:$C$7&gt;=E3407),SRP!$D$2:$D$7)*(G3407/100)*(E3407/1000)),
IF(AND(C3407="Wine",D3407="Fortified Wines"),
SUM(LOOKUP(2,1/(SRP!$B$26:$B$29&lt;=E3407)/(SRP!$C$26:$C$29&gt;=E3407),SRP!$D$26:$D$29)*(G3407/100)*(E3407/1000)),
IF(C3407="Wine",
SUM(LOOKUP(2,1/(SRP!$B$21:$B$25&lt;=E3407)/(SRP!$C$21:$C$25&gt;=E3407),SRP!$D$21:$D$25)*(G3407/100)*(E3407/1000)),
IF(AND(C3407="Ready to Drink",D3407="RTD-One Pour Cocktail&gt;7%&lt;=14.5"),
SUM(LOOKUP(2,1/(SRP!$B$16:$B$20&lt;=E3407)/(SRP!$C$16:$C$20&gt;=E3407),SRP!$D$16:$D$20)*(G3407/100)*(E3407/1000)),
IF(C3407="Ready to Drink",
SUM(LOOKUP(2,1/(SRP!$B$11:$B$15&lt;=E3407)/(SRP!$C$11:$C$15&gt;=E3407),SRP!$D$11:$D$15)*(G3407/100)*(E3407/1000)),
0)))))),2)</f>
        <v>2.95</v>
      </c>
      <c r="L3407" s="173" t="str">
        <f t="shared" si="53"/>
        <v>Beer473</v>
      </c>
      <c r="M3407" s="154">
        <f>VLOOKUP(L3407,'Slope %'!C:D,2,0)</f>
        <v>0.12</v>
      </c>
    </row>
    <row r="3408" spans="1:13" x14ac:dyDescent="0.25">
      <c r="A3408" s="169">
        <v>47662</v>
      </c>
      <c r="B3408" s="170" t="s">
        <v>2779</v>
      </c>
      <c r="C3408" s="170" t="s">
        <v>11</v>
      </c>
      <c r="D3408" s="170" t="s">
        <v>303</v>
      </c>
      <c r="E3408" s="170">
        <v>473</v>
      </c>
      <c r="F3408" s="170">
        <v>24</v>
      </c>
      <c r="G3408" s="171">
        <v>8</v>
      </c>
      <c r="H3408" s="170" t="s">
        <v>2190</v>
      </c>
      <c r="I3408" s="171">
        <v>4.8499999999999996</v>
      </c>
      <c r="J3408" s="169">
        <v>1</v>
      </c>
      <c r="K3408" s="154" cm="1">
        <f t="array" ref="K3408">ROUND(
IF(C3408="Beer",
SUM(LOOKUP(2,1/(SRP!$B$8:$B$10&lt;=E3408)/(SRP!$C$8:$C$10&gt;=E3408),SRP!$D$8:$D$10)*(G3408/100)*(E3408/1000)),
IF(C3408="Spirits",
SUM(LOOKUP(2,1/(SRP!$B$2:$B$7&lt;=E3408)/(SRP!$C$2:$C$7&gt;=E3408),SRP!$D$2:$D$7)*(G3408/100)*(E3408/1000)),
IF(AND(C3408="Wine",D3408="Fortified Wines"),
SUM(LOOKUP(2,1/(SRP!$B$26:$B$29&lt;=E3408)/(SRP!$C$26:$C$29&gt;=E3408),SRP!$D$26:$D$29)*(G3408/100)*(E3408/1000)),
IF(C3408="Wine",
SUM(LOOKUP(2,1/(SRP!$B$21:$B$25&lt;=E3408)/(SRP!$C$21:$C$25&gt;=E3408),SRP!$D$21:$D$25)*(G3408/100)*(E3408/1000)),
IF(AND(C3408="Ready to Drink",D3408="RTD-One Pour Cocktail&gt;7%&lt;=14.5"),
SUM(LOOKUP(2,1/(SRP!$B$16:$B$20&lt;=E3408)/(SRP!$C$16:$C$20&gt;=E3408),SRP!$D$16:$D$20)*(G3408/100)*(E3408/1000)),
IF(C3408="Ready to Drink",
SUM(LOOKUP(2,1/(SRP!$B$11:$B$15&lt;=E3408)/(SRP!$C$11:$C$15&gt;=E3408),SRP!$D$11:$D$15)*(G3408/100)*(E3408/1000)),
0)))))),2)</f>
        <v>2.95</v>
      </c>
      <c r="L3408" s="173" t="str">
        <f t="shared" si="53"/>
        <v>Beer473</v>
      </c>
      <c r="M3408" s="154">
        <f>VLOOKUP(L3408,'Slope %'!C:D,2,0)</f>
        <v>0.12</v>
      </c>
    </row>
    <row r="3409" spans="1:13" x14ac:dyDescent="0.25">
      <c r="A3409" s="169">
        <v>47664</v>
      </c>
      <c r="B3409" s="170" t="s">
        <v>2780</v>
      </c>
      <c r="C3409" s="170" t="s">
        <v>15</v>
      </c>
      <c r="D3409" s="170" t="s">
        <v>462</v>
      </c>
      <c r="E3409" s="170">
        <v>750</v>
      </c>
      <c r="F3409" s="170">
        <v>12</v>
      </c>
      <c r="G3409" s="171">
        <v>40</v>
      </c>
      <c r="H3409" s="170" t="s">
        <v>22</v>
      </c>
      <c r="I3409" s="171">
        <v>38.99</v>
      </c>
      <c r="J3409" s="169">
        <v>1</v>
      </c>
      <c r="K3409" s="154" cm="1">
        <f t="array" ref="K3409">ROUND(
IF(C3409="Beer",
SUM(LOOKUP(2,1/(SRP!$B$8:$B$10&lt;=E3409)/(SRP!$C$8:$C$10&gt;=E3409),SRP!$D$8:$D$10)*(G3409/100)*(E3409/1000)),
IF(C3409="Spirits",
SUM(LOOKUP(2,1/(SRP!$B$2:$B$7&lt;=E3409)/(SRP!$C$2:$C$7&gt;=E3409),SRP!$D$2:$D$7)*(G3409/100)*(E3409/1000)),
IF(AND(C3409="Wine",D3409="Fortified Wines"),
SUM(LOOKUP(2,1/(SRP!$B$26:$B$29&lt;=E3409)/(SRP!$C$26:$C$29&gt;=E3409),SRP!$D$26:$D$29)*(G3409/100)*(E3409/1000)),
IF(C3409="Wine",
SUM(LOOKUP(2,1/(SRP!$B$21:$B$25&lt;=E3409)/(SRP!$C$21:$C$25&gt;=E3409),SRP!$D$21:$D$25)*(G3409/100)*(E3409/1000)),
IF(AND(C3409="Ready to Drink",D3409="RTD-One Pour Cocktail&gt;7%&lt;=14.5"),
SUM(LOOKUP(2,1/(SRP!$B$16:$B$20&lt;=E3409)/(SRP!$C$16:$C$20&gt;=E3409),SRP!$D$16:$D$20)*(G3409/100)*(E3409/1000)),
IF(C3409="Ready to Drink",
SUM(LOOKUP(2,1/(SRP!$B$11:$B$15&lt;=E3409)/(SRP!$C$11:$C$15&gt;=E3409),SRP!$D$11:$D$15)*(G3409/100)*(E3409/1000)),
0)))))),2)</f>
        <v>23.42</v>
      </c>
      <c r="L3409" s="173" t="str">
        <f t="shared" si="53"/>
        <v>Spirits750</v>
      </c>
      <c r="M3409" s="154">
        <f>VLOOKUP(L3409,'Slope %'!C:D,2,0)</f>
        <v>7.0000000000000007E-2</v>
      </c>
    </row>
    <row r="3410" spans="1:13" x14ac:dyDescent="0.25">
      <c r="A3410" s="169">
        <v>47667</v>
      </c>
      <c r="B3410" s="170" t="s">
        <v>2781</v>
      </c>
      <c r="C3410" s="170" t="s">
        <v>24</v>
      </c>
      <c r="D3410" s="170" t="s">
        <v>25</v>
      </c>
      <c r="E3410" s="170">
        <v>750</v>
      </c>
      <c r="F3410" s="170">
        <v>12</v>
      </c>
      <c r="G3410" s="171">
        <v>10.5</v>
      </c>
      <c r="H3410" s="170" t="s">
        <v>2364</v>
      </c>
      <c r="I3410" s="171">
        <v>25</v>
      </c>
      <c r="J3410" s="169">
        <v>1</v>
      </c>
      <c r="K3410" s="154" cm="1">
        <f t="array" ref="K3410">ROUND(
IF(C3410="Beer",
SUM(LOOKUP(2,1/(SRP!$B$8:$B$10&lt;=E3410)/(SRP!$C$8:$C$10&gt;=E3410),SRP!$D$8:$D$10)*(G3410/100)*(E3410/1000)),
IF(C3410="Spirits",
SUM(LOOKUP(2,1/(SRP!$B$2:$B$7&lt;=E3410)/(SRP!$C$2:$C$7&gt;=E3410),SRP!$D$2:$D$7)*(G3410/100)*(E3410/1000)),
IF(AND(C3410="Wine",D3410="Fortified Wines"),
SUM(LOOKUP(2,1/(SRP!$B$26:$B$29&lt;=E3410)/(SRP!$C$26:$C$29&gt;=E3410),SRP!$D$26:$D$29)*(G3410/100)*(E3410/1000)),
IF(C3410="Wine",
SUM(LOOKUP(2,1/(SRP!$B$21:$B$25&lt;=E3410)/(SRP!$C$21:$C$25&gt;=E3410),SRP!$D$21:$D$25)*(G3410/100)*(E3410/1000)),
IF(AND(C3410="Ready to Drink",D3410="RTD-One Pour Cocktail&gt;7%&lt;=14.5"),
SUM(LOOKUP(2,1/(SRP!$B$16:$B$20&lt;=E3410)/(SRP!$C$16:$C$20&gt;=E3410),SRP!$D$16:$D$20)*(G3410/100)*(E3410/1000)),
IF(C3410="Ready to Drink",
SUM(LOOKUP(2,1/(SRP!$B$11:$B$15&lt;=E3410)/(SRP!$C$11:$C$15&gt;=E3410),SRP!$D$11:$D$15)*(G3410/100)*(E3410/1000)),
0)))))),2)</f>
        <v>6.15</v>
      </c>
      <c r="L3410" s="173" t="str">
        <f t="shared" si="53"/>
        <v>Wine750</v>
      </c>
      <c r="M3410" s="154">
        <f>VLOOKUP(L3410,'Slope %'!C:D,2,0)</f>
        <v>0.1</v>
      </c>
    </row>
    <row r="3411" spans="1:13" x14ac:dyDescent="0.25">
      <c r="A3411" s="169">
        <v>47688</v>
      </c>
      <c r="B3411" s="170" t="s">
        <v>2782</v>
      </c>
      <c r="C3411" s="170" t="s">
        <v>11</v>
      </c>
      <c r="D3411" s="170" t="s">
        <v>303</v>
      </c>
      <c r="E3411" s="170">
        <v>355</v>
      </c>
      <c r="F3411" s="170">
        <v>24</v>
      </c>
      <c r="G3411" s="171">
        <v>10.5</v>
      </c>
      <c r="H3411" s="170" t="s">
        <v>1556</v>
      </c>
      <c r="I3411" s="171">
        <v>5.25</v>
      </c>
      <c r="J3411" s="169">
        <v>1</v>
      </c>
      <c r="K3411" s="154" cm="1">
        <f t="array" ref="K3411">ROUND(
IF(C3411="Beer",
SUM(LOOKUP(2,1/(SRP!$B$8:$B$10&lt;=E3411)/(SRP!$C$8:$C$10&gt;=E3411),SRP!$D$8:$D$10)*(G3411/100)*(E3411/1000)),
IF(C3411="Spirits",
SUM(LOOKUP(2,1/(SRP!$B$2:$B$7&lt;=E3411)/(SRP!$C$2:$C$7&gt;=E3411),SRP!$D$2:$D$7)*(G3411/100)*(E3411/1000)),
IF(AND(C3411="Wine",D3411="Fortified Wines"),
SUM(LOOKUP(2,1/(SRP!$B$26:$B$29&lt;=E3411)/(SRP!$C$26:$C$29&gt;=E3411),SRP!$D$26:$D$29)*(G3411/100)*(E3411/1000)),
IF(C3411="Wine",
SUM(LOOKUP(2,1/(SRP!$B$21:$B$25&lt;=E3411)/(SRP!$C$21:$C$25&gt;=E3411),SRP!$D$21:$D$25)*(G3411/100)*(E3411/1000)),
IF(AND(C3411="Ready to Drink",D3411="RTD-One Pour Cocktail&gt;7%&lt;=14.5"),
SUM(LOOKUP(2,1/(SRP!$B$16:$B$20&lt;=E3411)/(SRP!$C$16:$C$20&gt;=E3411),SRP!$D$16:$D$20)*(G3411/100)*(E3411/1000)),
IF(C3411="Ready to Drink",
SUM(LOOKUP(2,1/(SRP!$B$11:$B$15&lt;=E3411)/(SRP!$C$11:$C$15&gt;=E3411),SRP!$D$11:$D$15)*(G3411/100)*(E3411/1000)),
0)))))),2)</f>
        <v>2.91</v>
      </c>
      <c r="L3411" s="173" t="str">
        <f t="shared" si="53"/>
        <v>Beer355</v>
      </c>
      <c r="M3411" s="154">
        <f>VLOOKUP(L3411,'Slope %'!C:D,2,0)</f>
        <v>0.12</v>
      </c>
    </row>
    <row r="3412" spans="1:13" x14ac:dyDescent="0.25">
      <c r="A3412" s="169">
        <v>47688</v>
      </c>
      <c r="B3412" s="170" t="s">
        <v>2782</v>
      </c>
      <c r="C3412" s="170" t="s">
        <v>11</v>
      </c>
      <c r="D3412" s="170" t="s">
        <v>303</v>
      </c>
      <c r="E3412" s="170">
        <v>355</v>
      </c>
      <c r="F3412" s="170">
        <v>24</v>
      </c>
      <c r="G3412" s="171">
        <v>10.5</v>
      </c>
      <c r="H3412" s="170" t="s">
        <v>1556</v>
      </c>
      <c r="I3412" s="171">
        <v>5.25</v>
      </c>
      <c r="J3412" s="169">
        <v>1</v>
      </c>
      <c r="K3412" s="154" cm="1">
        <f t="array" ref="K3412">ROUND(
IF(C3412="Beer",
SUM(LOOKUP(2,1/(SRP!$B$8:$B$10&lt;=E3412)/(SRP!$C$8:$C$10&gt;=E3412),SRP!$D$8:$D$10)*(G3412/100)*(E3412/1000)),
IF(C3412="Spirits",
SUM(LOOKUP(2,1/(SRP!$B$2:$B$7&lt;=E3412)/(SRP!$C$2:$C$7&gt;=E3412),SRP!$D$2:$D$7)*(G3412/100)*(E3412/1000)),
IF(AND(C3412="Wine",D3412="Fortified Wines"),
SUM(LOOKUP(2,1/(SRP!$B$26:$B$29&lt;=E3412)/(SRP!$C$26:$C$29&gt;=E3412),SRP!$D$26:$D$29)*(G3412/100)*(E3412/1000)),
IF(C3412="Wine",
SUM(LOOKUP(2,1/(SRP!$B$21:$B$25&lt;=E3412)/(SRP!$C$21:$C$25&gt;=E3412),SRP!$D$21:$D$25)*(G3412/100)*(E3412/1000)),
IF(AND(C3412="Ready to Drink",D3412="RTD-One Pour Cocktail&gt;7%&lt;=14.5"),
SUM(LOOKUP(2,1/(SRP!$B$16:$B$20&lt;=E3412)/(SRP!$C$16:$C$20&gt;=E3412),SRP!$D$16:$D$20)*(G3412/100)*(E3412/1000)),
IF(C3412="Ready to Drink",
SUM(LOOKUP(2,1/(SRP!$B$11:$B$15&lt;=E3412)/(SRP!$C$11:$C$15&gt;=E3412),SRP!$D$11:$D$15)*(G3412/100)*(E3412/1000)),
0)))))),2)</f>
        <v>2.91</v>
      </c>
      <c r="L3412" s="173" t="str">
        <f t="shared" si="53"/>
        <v>Beer355</v>
      </c>
      <c r="M3412" s="154">
        <f>VLOOKUP(L3412,'Slope %'!C:D,2,0)</f>
        <v>0.12</v>
      </c>
    </row>
    <row r="3413" spans="1:13" x14ac:dyDescent="0.25">
      <c r="A3413" s="169">
        <v>47737</v>
      </c>
      <c r="B3413" s="170" t="s">
        <v>2783</v>
      </c>
      <c r="C3413" s="170" t="s">
        <v>15</v>
      </c>
      <c r="D3413" s="170" t="s">
        <v>78</v>
      </c>
      <c r="E3413" s="170">
        <v>50</v>
      </c>
      <c r="F3413" s="170">
        <v>120</v>
      </c>
      <c r="G3413" s="171">
        <v>42</v>
      </c>
      <c r="H3413" s="170" t="s">
        <v>17</v>
      </c>
      <c r="I3413" s="171">
        <v>2.82</v>
      </c>
      <c r="J3413" s="169">
        <v>1</v>
      </c>
      <c r="K3413" s="154" cm="1">
        <f t="array" ref="K3413">ROUND(
IF(C3413="Beer",
SUM(LOOKUP(2,1/(SRP!$B$8:$B$10&lt;=E3413)/(SRP!$C$8:$C$10&gt;=E3413),SRP!$D$8:$D$10)*(G3413/100)*(E3413/1000)),
IF(C3413="Spirits",
SUM(LOOKUP(2,1/(SRP!$B$2:$B$7&lt;=E3413)/(SRP!$C$2:$C$7&gt;=E3413),SRP!$D$2:$D$7)*(G3413/100)*(E3413/1000)),
IF(AND(C3413="Wine",D3413="Fortified Wines"),
SUM(LOOKUP(2,1/(SRP!$B$26:$B$29&lt;=E3413)/(SRP!$C$26:$C$29&gt;=E3413),SRP!$D$26:$D$29)*(G3413/100)*(E3413/1000)),
IF(C3413="Wine",
SUM(LOOKUP(2,1/(SRP!$B$21:$B$25&lt;=E3413)/(SRP!$C$21:$C$25&gt;=E3413),SRP!$D$21:$D$25)*(G3413/100)*(E3413/1000)),
IF(AND(C3413="Ready to Drink",D3413="RTD-One Pour Cocktail&gt;7%&lt;=14.5"),
SUM(LOOKUP(2,1/(SRP!$B$16:$B$20&lt;=E3413)/(SRP!$C$16:$C$20&gt;=E3413),SRP!$D$16:$D$20)*(G3413/100)*(E3413/1000)),
IF(C3413="Ready to Drink",
SUM(LOOKUP(2,1/(SRP!$B$11:$B$15&lt;=E3413)/(SRP!$C$11:$C$15&gt;=E3413),SRP!$D$11:$D$15)*(G3413/100)*(E3413/1000)),
0)))))),2)</f>
        <v>2.82</v>
      </c>
      <c r="L3413" s="173" t="str">
        <f t="shared" si="53"/>
        <v>Spirits50</v>
      </c>
      <c r="M3413" s="154">
        <f>VLOOKUP(L3413,'Slope %'!C:D,2,0)</f>
        <v>0.1</v>
      </c>
    </row>
    <row r="3414" spans="1:13" x14ac:dyDescent="0.25">
      <c r="A3414" s="169">
        <v>47751</v>
      </c>
      <c r="B3414" s="170" t="s">
        <v>2784</v>
      </c>
      <c r="C3414" s="170" t="s">
        <v>11</v>
      </c>
      <c r="D3414" s="170" t="s">
        <v>303</v>
      </c>
      <c r="E3414" s="170">
        <v>473</v>
      </c>
      <c r="F3414" s="170">
        <v>24</v>
      </c>
      <c r="G3414" s="171">
        <v>10</v>
      </c>
      <c r="H3414" s="170" t="s">
        <v>747</v>
      </c>
      <c r="I3414" s="171">
        <v>3.99</v>
      </c>
      <c r="J3414" s="169">
        <v>1</v>
      </c>
      <c r="K3414" s="154" cm="1">
        <f t="array" ref="K3414">ROUND(
IF(C3414="Beer",
SUM(LOOKUP(2,1/(SRP!$B$8:$B$10&lt;=E3414)/(SRP!$C$8:$C$10&gt;=E3414),SRP!$D$8:$D$10)*(G3414/100)*(E3414/1000)),
IF(C3414="Spirits",
SUM(LOOKUP(2,1/(SRP!$B$2:$B$7&lt;=E3414)/(SRP!$C$2:$C$7&gt;=E3414),SRP!$D$2:$D$7)*(G3414/100)*(E3414/1000)),
IF(AND(C3414="Wine",D3414="Fortified Wines"),
SUM(LOOKUP(2,1/(SRP!$B$26:$B$29&lt;=E3414)/(SRP!$C$26:$C$29&gt;=E3414),SRP!$D$26:$D$29)*(G3414/100)*(E3414/1000)),
IF(C3414="Wine",
SUM(LOOKUP(2,1/(SRP!$B$21:$B$25&lt;=E3414)/(SRP!$C$21:$C$25&gt;=E3414),SRP!$D$21:$D$25)*(G3414/100)*(E3414/1000)),
IF(AND(C3414="Ready to Drink",D3414="RTD-One Pour Cocktail&gt;7%&lt;=14.5"),
SUM(LOOKUP(2,1/(SRP!$B$16:$B$20&lt;=E3414)/(SRP!$C$16:$C$20&gt;=E3414),SRP!$D$16:$D$20)*(G3414/100)*(E3414/1000)),
IF(C3414="Ready to Drink",
SUM(LOOKUP(2,1/(SRP!$B$11:$B$15&lt;=E3414)/(SRP!$C$11:$C$15&gt;=E3414),SRP!$D$11:$D$15)*(G3414/100)*(E3414/1000)),
0)))))),2)</f>
        <v>3.69</v>
      </c>
      <c r="L3414" s="173" t="str">
        <f t="shared" si="53"/>
        <v>Beer473</v>
      </c>
      <c r="M3414" s="154">
        <f>VLOOKUP(L3414,'Slope %'!C:D,2,0)</f>
        <v>0.12</v>
      </c>
    </row>
    <row r="3415" spans="1:13" x14ac:dyDescent="0.25">
      <c r="A3415" s="169">
        <v>47751</v>
      </c>
      <c r="B3415" s="170" t="s">
        <v>2784</v>
      </c>
      <c r="C3415" s="170" t="s">
        <v>11</v>
      </c>
      <c r="D3415" s="170" t="s">
        <v>303</v>
      </c>
      <c r="E3415" s="170">
        <v>473</v>
      </c>
      <c r="F3415" s="170">
        <v>24</v>
      </c>
      <c r="G3415" s="171">
        <v>10</v>
      </c>
      <c r="H3415" s="170" t="s">
        <v>747</v>
      </c>
      <c r="I3415" s="171">
        <v>3.99</v>
      </c>
      <c r="J3415" s="169">
        <v>1</v>
      </c>
      <c r="K3415" s="154" cm="1">
        <f t="array" ref="K3415">ROUND(
IF(C3415="Beer",
SUM(LOOKUP(2,1/(SRP!$B$8:$B$10&lt;=E3415)/(SRP!$C$8:$C$10&gt;=E3415),SRP!$D$8:$D$10)*(G3415/100)*(E3415/1000)),
IF(C3415="Spirits",
SUM(LOOKUP(2,1/(SRP!$B$2:$B$7&lt;=E3415)/(SRP!$C$2:$C$7&gt;=E3415),SRP!$D$2:$D$7)*(G3415/100)*(E3415/1000)),
IF(AND(C3415="Wine",D3415="Fortified Wines"),
SUM(LOOKUP(2,1/(SRP!$B$26:$B$29&lt;=E3415)/(SRP!$C$26:$C$29&gt;=E3415),SRP!$D$26:$D$29)*(G3415/100)*(E3415/1000)),
IF(C3415="Wine",
SUM(LOOKUP(2,1/(SRP!$B$21:$B$25&lt;=E3415)/(SRP!$C$21:$C$25&gt;=E3415),SRP!$D$21:$D$25)*(G3415/100)*(E3415/1000)),
IF(AND(C3415="Ready to Drink",D3415="RTD-One Pour Cocktail&gt;7%&lt;=14.5"),
SUM(LOOKUP(2,1/(SRP!$B$16:$B$20&lt;=E3415)/(SRP!$C$16:$C$20&gt;=E3415),SRP!$D$16:$D$20)*(G3415/100)*(E3415/1000)),
IF(C3415="Ready to Drink",
SUM(LOOKUP(2,1/(SRP!$B$11:$B$15&lt;=E3415)/(SRP!$C$11:$C$15&gt;=E3415),SRP!$D$11:$D$15)*(G3415/100)*(E3415/1000)),
0)))))),2)</f>
        <v>3.69</v>
      </c>
      <c r="L3415" s="173" t="str">
        <f t="shared" si="53"/>
        <v>Beer473</v>
      </c>
      <c r="M3415" s="154">
        <f>VLOOKUP(L3415,'Slope %'!C:D,2,0)</f>
        <v>0.12</v>
      </c>
    </row>
    <row r="3416" spans="1:13" x14ac:dyDescent="0.25">
      <c r="A3416" s="169">
        <v>47815</v>
      </c>
      <c r="B3416" s="170" t="s">
        <v>2785</v>
      </c>
      <c r="C3416" s="170" t="s">
        <v>24</v>
      </c>
      <c r="D3416" s="170" t="s">
        <v>34</v>
      </c>
      <c r="E3416" s="170">
        <v>750</v>
      </c>
      <c r="F3416" s="170">
        <v>12</v>
      </c>
      <c r="G3416" s="171">
        <v>14</v>
      </c>
      <c r="H3416" s="170" t="s">
        <v>2786</v>
      </c>
      <c r="I3416" s="171">
        <v>26.99</v>
      </c>
      <c r="J3416" s="169">
        <v>1</v>
      </c>
      <c r="K3416" s="154" cm="1">
        <f t="array" ref="K3416">ROUND(
IF(C3416="Beer",
SUM(LOOKUP(2,1/(SRP!$B$8:$B$10&lt;=E3416)/(SRP!$C$8:$C$10&gt;=E3416),SRP!$D$8:$D$10)*(G3416/100)*(E3416/1000)),
IF(C3416="Spirits",
SUM(LOOKUP(2,1/(SRP!$B$2:$B$7&lt;=E3416)/(SRP!$C$2:$C$7&gt;=E3416),SRP!$D$2:$D$7)*(G3416/100)*(E3416/1000)),
IF(AND(C3416="Wine",D3416="Fortified Wines"),
SUM(LOOKUP(2,1/(SRP!$B$26:$B$29&lt;=E3416)/(SRP!$C$26:$C$29&gt;=E3416),SRP!$D$26:$D$29)*(G3416/100)*(E3416/1000)),
IF(C3416="Wine",
SUM(LOOKUP(2,1/(SRP!$B$21:$B$25&lt;=E3416)/(SRP!$C$21:$C$25&gt;=E3416),SRP!$D$21:$D$25)*(G3416/100)*(E3416/1000)),
IF(AND(C3416="Ready to Drink",D3416="RTD-One Pour Cocktail&gt;7%&lt;=14.5"),
SUM(LOOKUP(2,1/(SRP!$B$16:$B$20&lt;=E3416)/(SRP!$C$16:$C$20&gt;=E3416),SRP!$D$16:$D$20)*(G3416/100)*(E3416/1000)),
IF(C3416="Ready to Drink",
SUM(LOOKUP(2,1/(SRP!$B$11:$B$15&lt;=E3416)/(SRP!$C$11:$C$15&gt;=E3416),SRP!$D$11:$D$15)*(G3416/100)*(E3416/1000)),
0)))))),2)</f>
        <v>8.1999999999999993</v>
      </c>
      <c r="L3416" s="173" t="str">
        <f t="shared" si="53"/>
        <v>Wine750</v>
      </c>
      <c r="M3416" s="154">
        <f>VLOOKUP(L3416,'Slope %'!C:D,2,0)</f>
        <v>0.1</v>
      </c>
    </row>
    <row r="3417" spans="1:13" x14ac:dyDescent="0.25">
      <c r="A3417" s="169">
        <v>47825</v>
      </c>
      <c r="B3417" s="170" t="s">
        <v>2787</v>
      </c>
      <c r="C3417" s="170" t="s">
        <v>24</v>
      </c>
      <c r="D3417" s="170" t="s">
        <v>194</v>
      </c>
      <c r="E3417" s="170">
        <v>1500</v>
      </c>
      <c r="F3417" s="170">
        <v>6</v>
      </c>
      <c r="G3417" s="171">
        <v>14.2</v>
      </c>
      <c r="H3417" s="170" t="s">
        <v>600</v>
      </c>
      <c r="I3417" s="171">
        <v>37.99</v>
      </c>
      <c r="J3417" s="169">
        <v>1</v>
      </c>
      <c r="K3417" s="154" cm="1">
        <f t="array" ref="K3417">ROUND(
IF(C3417="Beer",
SUM(LOOKUP(2,1/(SRP!$B$8:$B$10&lt;=E3417)/(SRP!$C$8:$C$10&gt;=E3417),SRP!$D$8:$D$10)*(G3417/100)*(E3417/1000)),
IF(C3417="Spirits",
SUM(LOOKUP(2,1/(SRP!$B$2:$B$7&lt;=E3417)/(SRP!$C$2:$C$7&gt;=E3417),SRP!$D$2:$D$7)*(G3417/100)*(E3417/1000)),
IF(AND(C3417="Wine",D3417="Fortified Wines"),
SUM(LOOKUP(2,1/(SRP!$B$26:$B$29&lt;=E3417)/(SRP!$C$26:$C$29&gt;=E3417),SRP!$D$26:$D$29)*(G3417/100)*(E3417/1000)),
IF(C3417="Wine",
SUM(LOOKUP(2,1/(SRP!$B$21:$B$25&lt;=E3417)/(SRP!$C$21:$C$25&gt;=E3417),SRP!$D$21:$D$25)*(G3417/100)*(E3417/1000)),
IF(AND(C3417="Ready to Drink",D3417="RTD-One Pour Cocktail&gt;7%&lt;=14.5"),
SUM(LOOKUP(2,1/(SRP!$B$16:$B$20&lt;=E3417)/(SRP!$C$16:$C$20&gt;=E3417),SRP!$D$16:$D$20)*(G3417/100)*(E3417/1000)),
IF(C3417="Ready to Drink",
SUM(LOOKUP(2,1/(SRP!$B$11:$B$15&lt;=E3417)/(SRP!$C$11:$C$15&gt;=E3417),SRP!$D$11:$D$15)*(G3417/100)*(E3417/1000)),
0)))))),2)</f>
        <v>16.63</v>
      </c>
      <c r="L3417" s="173" t="str">
        <f t="shared" si="53"/>
        <v>Wine1500</v>
      </c>
      <c r="M3417" s="154">
        <f>VLOOKUP(L3417,'Slope %'!C:D,2,0)</f>
        <v>7.0000000000000007E-2</v>
      </c>
    </row>
    <row r="3418" spans="1:13" x14ac:dyDescent="0.25">
      <c r="A3418" s="169">
        <v>47826</v>
      </c>
      <c r="B3418" s="170" t="s">
        <v>2788</v>
      </c>
      <c r="C3418" s="170" t="s">
        <v>15</v>
      </c>
      <c r="D3418" s="170" t="s">
        <v>1044</v>
      </c>
      <c r="E3418" s="170">
        <v>360</v>
      </c>
      <c r="F3418" s="170">
        <v>20</v>
      </c>
      <c r="G3418" s="171">
        <v>16.5</v>
      </c>
      <c r="H3418" s="170" t="s">
        <v>274</v>
      </c>
      <c r="I3418" s="171">
        <v>11.29</v>
      </c>
      <c r="J3418" s="169">
        <v>1</v>
      </c>
      <c r="K3418" s="154" cm="1">
        <f t="array" ref="K3418">ROUND(
IF(C3418="Beer",
SUM(LOOKUP(2,1/(SRP!$B$8:$B$10&lt;=E3418)/(SRP!$C$8:$C$10&gt;=E3418),SRP!$D$8:$D$10)*(G3418/100)*(E3418/1000)),
IF(C3418="Spirits",
SUM(LOOKUP(2,1/(SRP!$B$2:$B$7&lt;=E3418)/(SRP!$C$2:$C$7&gt;=E3418),SRP!$D$2:$D$7)*(G3418/100)*(E3418/1000)),
IF(AND(C3418="Wine",D3418="Fortified Wines"),
SUM(LOOKUP(2,1/(SRP!$B$26:$B$29&lt;=E3418)/(SRP!$C$26:$C$29&gt;=E3418),SRP!$D$26:$D$29)*(G3418/100)*(E3418/1000)),
IF(C3418="Wine",
SUM(LOOKUP(2,1/(SRP!$B$21:$B$25&lt;=E3418)/(SRP!$C$21:$C$25&gt;=E3418),SRP!$D$21:$D$25)*(G3418/100)*(E3418/1000)),
IF(AND(C3418="Ready to Drink",D3418="RTD-One Pour Cocktail&gt;7%&lt;=14.5"),
SUM(LOOKUP(2,1/(SRP!$B$16:$B$20&lt;=E3418)/(SRP!$C$16:$C$20&gt;=E3418),SRP!$D$16:$D$20)*(G3418/100)*(E3418/1000)),
IF(C3418="Ready to Drink",
SUM(LOOKUP(2,1/(SRP!$B$11:$B$15&lt;=E3418)/(SRP!$C$11:$C$15&gt;=E3418),SRP!$D$11:$D$15)*(G3418/100)*(E3418/1000)),
0)))))),2)</f>
        <v>5.27</v>
      </c>
      <c r="L3418" s="173" t="str">
        <f t="shared" si="53"/>
        <v>Spirits360</v>
      </c>
      <c r="M3418" s="154">
        <f>VLOOKUP(L3418,'Slope %'!C:D,2,0)</f>
        <v>0.1</v>
      </c>
    </row>
    <row r="3419" spans="1:13" x14ac:dyDescent="0.25">
      <c r="A3419" s="169">
        <v>47836</v>
      </c>
      <c r="B3419" s="170" t="s">
        <v>2789</v>
      </c>
      <c r="C3419" s="170" t="s">
        <v>11</v>
      </c>
      <c r="D3419" s="170" t="s">
        <v>267</v>
      </c>
      <c r="E3419" s="170">
        <v>473</v>
      </c>
      <c r="F3419" s="170">
        <v>24</v>
      </c>
      <c r="G3419" s="171">
        <v>5</v>
      </c>
      <c r="H3419" s="170" t="s">
        <v>747</v>
      </c>
      <c r="I3419" s="171">
        <v>4.24</v>
      </c>
      <c r="J3419" s="169">
        <v>1</v>
      </c>
      <c r="K3419" s="154" cm="1">
        <f t="array" ref="K3419">ROUND(
IF(C3419="Beer",
SUM(LOOKUP(2,1/(SRP!$B$8:$B$10&lt;=E3419)/(SRP!$C$8:$C$10&gt;=E3419),SRP!$D$8:$D$10)*(G3419/100)*(E3419/1000)),
IF(C3419="Spirits",
SUM(LOOKUP(2,1/(SRP!$B$2:$B$7&lt;=E3419)/(SRP!$C$2:$C$7&gt;=E3419),SRP!$D$2:$D$7)*(G3419/100)*(E3419/1000)),
IF(AND(C3419="Wine",D3419="Fortified Wines"),
SUM(LOOKUP(2,1/(SRP!$B$26:$B$29&lt;=E3419)/(SRP!$C$26:$C$29&gt;=E3419),SRP!$D$26:$D$29)*(G3419/100)*(E3419/1000)),
IF(C3419="Wine",
SUM(LOOKUP(2,1/(SRP!$B$21:$B$25&lt;=E3419)/(SRP!$C$21:$C$25&gt;=E3419),SRP!$D$21:$D$25)*(G3419/100)*(E3419/1000)),
IF(AND(C3419="Ready to Drink",D3419="RTD-One Pour Cocktail&gt;7%&lt;=14.5"),
SUM(LOOKUP(2,1/(SRP!$B$16:$B$20&lt;=E3419)/(SRP!$C$16:$C$20&gt;=E3419),SRP!$D$16:$D$20)*(G3419/100)*(E3419/1000)),
IF(C3419="Ready to Drink",
SUM(LOOKUP(2,1/(SRP!$B$11:$B$15&lt;=E3419)/(SRP!$C$11:$C$15&gt;=E3419),SRP!$D$11:$D$15)*(G3419/100)*(E3419/1000)),
0)))))),2)</f>
        <v>1.85</v>
      </c>
      <c r="L3419" s="173" t="str">
        <f t="shared" si="53"/>
        <v>Beer473</v>
      </c>
      <c r="M3419" s="154">
        <f>VLOOKUP(L3419,'Slope %'!C:D,2,0)</f>
        <v>0.12</v>
      </c>
    </row>
    <row r="3420" spans="1:13" x14ac:dyDescent="0.25">
      <c r="A3420" s="169">
        <v>47836</v>
      </c>
      <c r="B3420" s="170" t="s">
        <v>2789</v>
      </c>
      <c r="C3420" s="170" t="s">
        <v>11</v>
      </c>
      <c r="D3420" s="170" t="s">
        <v>267</v>
      </c>
      <c r="E3420" s="170">
        <v>473</v>
      </c>
      <c r="F3420" s="170">
        <v>24</v>
      </c>
      <c r="G3420" s="171">
        <v>5</v>
      </c>
      <c r="H3420" s="170" t="s">
        <v>747</v>
      </c>
      <c r="I3420" s="171">
        <v>4.24</v>
      </c>
      <c r="J3420" s="169">
        <v>1</v>
      </c>
      <c r="K3420" s="154" cm="1">
        <f t="array" ref="K3420">ROUND(
IF(C3420="Beer",
SUM(LOOKUP(2,1/(SRP!$B$8:$B$10&lt;=E3420)/(SRP!$C$8:$C$10&gt;=E3420),SRP!$D$8:$D$10)*(G3420/100)*(E3420/1000)),
IF(C3420="Spirits",
SUM(LOOKUP(2,1/(SRP!$B$2:$B$7&lt;=E3420)/(SRP!$C$2:$C$7&gt;=E3420),SRP!$D$2:$D$7)*(G3420/100)*(E3420/1000)),
IF(AND(C3420="Wine",D3420="Fortified Wines"),
SUM(LOOKUP(2,1/(SRP!$B$26:$B$29&lt;=E3420)/(SRP!$C$26:$C$29&gt;=E3420),SRP!$D$26:$D$29)*(G3420/100)*(E3420/1000)),
IF(C3420="Wine",
SUM(LOOKUP(2,1/(SRP!$B$21:$B$25&lt;=E3420)/(SRP!$C$21:$C$25&gt;=E3420),SRP!$D$21:$D$25)*(G3420/100)*(E3420/1000)),
IF(AND(C3420="Ready to Drink",D3420="RTD-One Pour Cocktail&gt;7%&lt;=14.5"),
SUM(LOOKUP(2,1/(SRP!$B$16:$B$20&lt;=E3420)/(SRP!$C$16:$C$20&gt;=E3420),SRP!$D$16:$D$20)*(G3420/100)*(E3420/1000)),
IF(C3420="Ready to Drink",
SUM(LOOKUP(2,1/(SRP!$B$11:$B$15&lt;=E3420)/(SRP!$C$11:$C$15&gt;=E3420),SRP!$D$11:$D$15)*(G3420/100)*(E3420/1000)),
0)))))),2)</f>
        <v>1.85</v>
      </c>
      <c r="L3420" s="173" t="str">
        <f t="shared" si="53"/>
        <v>Beer473</v>
      </c>
      <c r="M3420" s="154">
        <f>VLOOKUP(L3420,'Slope %'!C:D,2,0)</f>
        <v>0.12</v>
      </c>
    </row>
    <row r="3421" spans="1:13" x14ac:dyDescent="0.25">
      <c r="A3421" s="169">
        <v>47843</v>
      </c>
      <c r="B3421" s="170" t="s">
        <v>2790</v>
      </c>
      <c r="C3421" s="170" t="s">
        <v>11</v>
      </c>
      <c r="D3421" s="170" t="s">
        <v>267</v>
      </c>
      <c r="E3421" s="170">
        <v>473</v>
      </c>
      <c r="F3421" s="170">
        <v>24</v>
      </c>
      <c r="G3421" s="171">
        <v>5.5</v>
      </c>
      <c r="H3421" s="170" t="s">
        <v>2503</v>
      </c>
      <c r="I3421" s="171">
        <v>3.99</v>
      </c>
      <c r="J3421" s="169">
        <v>1</v>
      </c>
      <c r="K3421" s="154" cm="1">
        <f t="array" ref="K3421">ROUND(
IF(C3421="Beer",
SUM(LOOKUP(2,1/(SRP!$B$8:$B$10&lt;=E3421)/(SRP!$C$8:$C$10&gt;=E3421),SRP!$D$8:$D$10)*(G3421/100)*(E3421/1000)),
IF(C3421="Spirits",
SUM(LOOKUP(2,1/(SRP!$B$2:$B$7&lt;=E3421)/(SRP!$C$2:$C$7&gt;=E3421),SRP!$D$2:$D$7)*(G3421/100)*(E3421/1000)),
IF(AND(C3421="Wine",D3421="Fortified Wines"),
SUM(LOOKUP(2,1/(SRP!$B$26:$B$29&lt;=E3421)/(SRP!$C$26:$C$29&gt;=E3421),SRP!$D$26:$D$29)*(G3421/100)*(E3421/1000)),
IF(C3421="Wine",
SUM(LOOKUP(2,1/(SRP!$B$21:$B$25&lt;=E3421)/(SRP!$C$21:$C$25&gt;=E3421),SRP!$D$21:$D$25)*(G3421/100)*(E3421/1000)),
IF(AND(C3421="Ready to Drink",D3421="RTD-One Pour Cocktail&gt;7%&lt;=14.5"),
SUM(LOOKUP(2,1/(SRP!$B$16:$B$20&lt;=E3421)/(SRP!$C$16:$C$20&gt;=E3421),SRP!$D$16:$D$20)*(G3421/100)*(E3421/1000)),
IF(C3421="Ready to Drink",
SUM(LOOKUP(2,1/(SRP!$B$11:$B$15&lt;=E3421)/(SRP!$C$11:$C$15&gt;=E3421),SRP!$D$11:$D$15)*(G3421/100)*(E3421/1000)),
0)))))),2)</f>
        <v>2.0299999999999998</v>
      </c>
      <c r="L3421" s="173" t="str">
        <f t="shared" si="53"/>
        <v>Beer473</v>
      </c>
      <c r="M3421" s="154">
        <f>VLOOKUP(L3421,'Slope %'!C:D,2,0)</f>
        <v>0.12</v>
      </c>
    </row>
    <row r="3422" spans="1:13" x14ac:dyDescent="0.25">
      <c r="A3422" s="169">
        <v>47843</v>
      </c>
      <c r="B3422" s="170" t="s">
        <v>2790</v>
      </c>
      <c r="C3422" s="170" t="s">
        <v>11</v>
      </c>
      <c r="D3422" s="170" t="s">
        <v>267</v>
      </c>
      <c r="E3422" s="170">
        <v>473</v>
      </c>
      <c r="F3422" s="170">
        <v>24</v>
      </c>
      <c r="G3422" s="171">
        <v>5.5</v>
      </c>
      <c r="H3422" s="170" t="s">
        <v>1407</v>
      </c>
      <c r="I3422" s="171">
        <v>3.99</v>
      </c>
      <c r="J3422" s="169">
        <v>1</v>
      </c>
      <c r="K3422" s="154" cm="1">
        <f t="array" ref="K3422">ROUND(
IF(C3422="Beer",
SUM(LOOKUP(2,1/(SRP!$B$8:$B$10&lt;=E3422)/(SRP!$C$8:$C$10&gt;=E3422),SRP!$D$8:$D$10)*(G3422/100)*(E3422/1000)),
IF(C3422="Spirits",
SUM(LOOKUP(2,1/(SRP!$B$2:$B$7&lt;=E3422)/(SRP!$C$2:$C$7&gt;=E3422),SRP!$D$2:$D$7)*(G3422/100)*(E3422/1000)),
IF(AND(C3422="Wine",D3422="Fortified Wines"),
SUM(LOOKUP(2,1/(SRP!$B$26:$B$29&lt;=E3422)/(SRP!$C$26:$C$29&gt;=E3422),SRP!$D$26:$D$29)*(G3422/100)*(E3422/1000)),
IF(C3422="Wine",
SUM(LOOKUP(2,1/(SRP!$B$21:$B$25&lt;=E3422)/(SRP!$C$21:$C$25&gt;=E3422),SRP!$D$21:$D$25)*(G3422/100)*(E3422/1000)),
IF(AND(C3422="Ready to Drink",D3422="RTD-One Pour Cocktail&gt;7%&lt;=14.5"),
SUM(LOOKUP(2,1/(SRP!$B$16:$B$20&lt;=E3422)/(SRP!$C$16:$C$20&gt;=E3422),SRP!$D$16:$D$20)*(G3422/100)*(E3422/1000)),
IF(C3422="Ready to Drink",
SUM(LOOKUP(2,1/(SRP!$B$11:$B$15&lt;=E3422)/(SRP!$C$11:$C$15&gt;=E3422),SRP!$D$11:$D$15)*(G3422/100)*(E3422/1000)),
0)))))),2)</f>
        <v>2.0299999999999998</v>
      </c>
      <c r="L3422" s="173" t="str">
        <f t="shared" si="53"/>
        <v>Beer473</v>
      </c>
      <c r="M3422" s="154">
        <f>VLOOKUP(L3422,'Slope %'!C:D,2,0)</f>
        <v>0.12</v>
      </c>
    </row>
    <row r="3423" spans="1:13" x14ac:dyDescent="0.25">
      <c r="A3423" s="169">
        <v>47844</v>
      </c>
      <c r="B3423" s="170" t="s">
        <v>2791</v>
      </c>
      <c r="C3423" s="170" t="s">
        <v>11</v>
      </c>
      <c r="D3423" s="170" t="s">
        <v>211</v>
      </c>
      <c r="E3423" s="170">
        <v>2840</v>
      </c>
      <c r="F3423" s="170">
        <v>3</v>
      </c>
      <c r="G3423" s="171">
        <v>4</v>
      </c>
      <c r="H3423" s="170" t="s">
        <v>1407</v>
      </c>
      <c r="I3423" s="171">
        <v>14.25</v>
      </c>
      <c r="J3423" s="169">
        <v>8</v>
      </c>
      <c r="K3423" s="154" cm="1">
        <f t="array" ref="K3423">ROUND(
IF(C3423="Beer",
SUM(LOOKUP(2,1/(SRP!$B$8:$B$10&lt;=E3423)/(SRP!$C$8:$C$10&gt;=E3423),SRP!$D$8:$D$10)*(G3423/100)*(E3423/1000)),
IF(C3423="Spirits",
SUM(LOOKUP(2,1/(SRP!$B$2:$B$7&lt;=E3423)/(SRP!$C$2:$C$7&gt;=E3423),SRP!$D$2:$D$7)*(G3423/100)*(E3423/1000)),
IF(AND(C3423="Wine",D3423="Fortified Wines"),
SUM(LOOKUP(2,1/(SRP!$B$26:$B$29&lt;=E3423)/(SRP!$C$26:$C$29&gt;=E3423),SRP!$D$26:$D$29)*(G3423/100)*(E3423/1000)),
IF(C3423="Wine",
SUM(LOOKUP(2,1/(SRP!$B$21:$B$25&lt;=E3423)/(SRP!$C$21:$C$25&gt;=E3423),SRP!$D$21:$D$25)*(G3423/100)*(E3423/1000)),
IF(AND(C3423="Ready to Drink",D3423="RTD-One Pour Cocktail&gt;7%&lt;=14.5"),
SUM(LOOKUP(2,1/(SRP!$B$16:$B$20&lt;=E3423)/(SRP!$C$16:$C$20&gt;=E3423),SRP!$D$16:$D$20)*(G3423/100)*(E3423/1000)),
IF(C3423="Ready to Drink",
SUM(LOOKUP(2,1/(SRP!$B$11:$B$15&lt;=E3423)/(SRP!$C$11:$C$15&gt;=E3423),SRP!$D$11:$D$15)*(G3423/100)*(E3423/1000)),
0)))))),2)</f>
        <v>8.8699999999999992</v>
      </c>
      <c r="L3423" s="173" t="str">
        <f t="shared" si="53"/>
        <v>Beer2840</v>
      </c>
      <c r="M3423" s="154">
        <f>VLOOKUP(L3423,'Slope %'!C:D,2,0)</f>
        <v>0.1</v>
      </c>
    </row>
    <row r="3424" spans="1:13" x14ac:dyDescent="0.25">
      <c r="A3424" s="169">
        <v>47844</v>
      </c>
      <c r="B3424" s="170" t="s">
        <v>2791</v>
      </c>
      <c r="C3424" s="170" t="s">
        <v>11</v>
      </c>
      <c r="D3424" s="170" t="s">
        <v>211</v>
      </c>
      <c r="E3424" s="170">
        <v>2840</v>
      </c>
      <c r="F3424" s="170">
        <v>3</v>
      </c>
      <c r="G3424" s="171">
        <v>4</v>
      </c>
      <c r="H3424" s="170" t="s">
        <v>1407</v>
      </c>
      <c r="I3424" s="171">
        <v>14.25</v>
      </c>
      <c r="J3424" s="169">
        <v>8</v>
      </c>
      <c r="K3424" s="154" cm="1">
        <f t="array" ref="K3424">ROUND(
IF(C3424="Beer",
SUM(LOOKUP(2,1/(SRP!$B$8:$B$10&lt;=E3424)/(SRP!$C$8:$C$10&gt;=E3424),SRP!$D$8:$D$10)*(G3424/100)*(E3424/1000)),
IF(C3424="Spirits",
SUM(LOOKUP(2,1/(SRP!$B$2:$B$7&lt;=E3424)/(SRP!$C$2:$C$7&gt;=E3424),SRP!$D$2:$D$7)*(G3424/100)*(E3424/1000)),
IF(AND(C3424="Wine",D3424="Fortified Wines"),
SUM(LOOKUP(2,1/(SRP!$B$26:$B$29&lt;=E3424)/(SRP!$C$26:$C$29&gt;=E3424),SRP!$D$26:$D$29)*(G3424/100)*(E3424/1000)),
IF(C3424="Wine",
SUM(LOOKUP(2,1/(SRP!$B$21:$B$25&lt;=E3424)/(SRP!$C$21:$C$25&gt;=E3424),SRP!$D$21:$D$25)*(G3424/100)*(E3424/1000)),
IF(AND(C3424="Ready to Drink",D3424="RTD-One Pour Cocktail&gt;7%&lt;=14.5"),
SUM(LOOKUP(2,1/(SRP!$B$16:$B$20&lt;=E3424)/(SRP!$C$16:$C$20&gt;=E3424),SRP!$D$16:$D$20)*(G3424/100)*(E3424/1000)),
IF(C3424="Ready to Drink",
SUM(LOOKUP(2,1/(SRP!$B$11:$B$15&lt;=E3424)/(SRP!$C$11:$C$15&gt;=E3424),SRP!$D$11:$D$15)*(G3424/100)*(E3424/1000)),
0)))))),2)</f>
        <v>8.8699999999999992</v>
      </c>
      <c r="L3424" s="173" t="str">
        <f t="shared" si="53"/>
        <v>Beer2840</v>
      </c>
      <c r="M3424" s="154">
        <f>VLOOKUP(L3424,'Slope %'!C:D,2,0)</f>
        <v>0.1</v>
      </c>
    </row>
    <row r="3425" spans="1:13" x14ac:dyDescent="0.25">
      <c r="A3425" s="169">
        <v>47852</v>
      </c>
      <c r="B3425" s="170" t="s">
        <v>2792</v>
      </c>
      <c r="C3425" s="170" t="s">
        <v>15</v>
      </c>
      <c r="D3425" s="170" t="s">
        <v>239</v>
      </c>
      <c r="E3425" s="170">
        <v>750</v>
      </c>
      <c r="F3425" s="170">
        <v>6</v>
      </c>
      <c r="G3425" s="171">
        <v>45.2</v>
      </c>
      <c r="H3425" s="170" t="s">
        <v>402</v>
      </c>
      <c r="I3425" s="171">
        <v>55.54</v>
      </c>
      <c r="J3425" s="169">
        <v>1</v>
      </c>
      <c r="K3425" s="154" cm="1">
        <f t="array" ref="K3425">ROUND(
IF(C3425="Beer",
SUM(LOOKUP(2,1/(SRP!$B$8:$B$10&lt;=E3425)/(SRP!$C$8:$C$10&gt;=E3425),SRP!$D$8:$D$10)*(G3425/100)*(E3425/1000)),
IF(C3425="Spirits",
SUM(LOOKUP(2,1/(SRP!$B$2:$B$7&lt;=E3425)/(SRP!$C$2:$C$7&gt;=E3425),SRP!$D$2:$D$7)*(G3425/100)*(E3425/1000)),
IF(AND(C3425="Wine",D3425="Fortified Wines"),
SUM(LOOKUP(2,1/(SRP!$B$26:$B$29&lt;=E3425)/(SRP!$C$26:$C$29&gt;=E3425),SRP!$D$26:$D$29)*(G3425/100)*(E3425/1000)),
IF(C3425="Wine",
SUM(LOOKUP(2,1/(SRP!$B$21:$B$25&lt;=E3425)/(SRP!$C$21:$C$25&gt;=E3425),SRP!$D$21:$D$25)*(G3425/100)*(E3425/1000)),
IF(AND(C3425="Ready to Drink",D3425="RTD-One Pour Cocktail&gt;7%&lt;=14.5"),
SUM(LOOKUP(2,1/(SRP!$B$16:$B$20&lt;=E3425)/(SRP!$C$16:$C$20&gt;=E3425),SRP!$D$16:$D$20)*(G3425/100)*(E3425/1000)),
IF(C3425="Ready to Drink",
SUM(LOOKUP(2,1/(SRP!$B$11:$B$15&lt;=E3425)/(SRP!$C$11:$C$15&gt;=E3425),SRP!$D$11:$D$15)*(G3425/100)*(E3425/1000)),
0)))))),2)</f>
        <v>26.47</v>
      </c>
      <c r="L3425" s="173" t="str">
        <f t="shared" si="53"/>
        <v>Spirits750</v>
      </c>
      <c r="M3425" s="154">
        <f>VLOOKUP(L3425,'Slope %'!C:D,2,0)</f>
        <v>7.0000000000000007E-2</v>
      </c>
    </row>
    <row r="3426" spans="1:13" x14ac:dyDescent="0.25">
      <c r="A3426" s="169">
        <v>47866</v>
      </c>
      <c r="B3426" s="170" t="s">
        <v>2793</v>
      </c>
      <c r="C3426" s="170" t="s">
        <v>11</v>
      </c>
      <c r="D3426" s="170" t="s">
        <v>211</v>
      </c>
      <c r="E3426" s="170">
        <v>4260</v>
      </c>
      <c r="F3426" s="170">
        <v>1</v>
      </c>
      <c r="G3426" s="171">
        <v>4</v>
      </c>
      <c r="H3426" s="170" t="s">
        <v>105</v>
      </c>
      <c r="I3426" s="171">
        <v>30.49</v>
      </c>
      <c r="J3426" s="169">
        <v>12</v>
      </c>
      <c r="K3426" s="154" cm="1">
        <f t="array" ref="K3426">ROUND(
IF(C3426="Beer",
SUM(LOOKUP(2,1/(SRP!$B$8:$B$10&lt;=E3426)/(SRP!$C$8:$C$10&gt;=E3426),SRP!$D$8:$D$10)*(G3426/100)*(E3426/1000)),
IF(C3426="Spirits",
SUM(LOOKUP(2,1/(SRP!$B$2:$B$7&lt;=E3426)/(SRP!$C$2:$C$7&gt;=E3426),SRP!$D$2:$D$7)*(G3426/100)*(E3426/1000)),
IF(AND(C3426="Wine",D3426="Fortified Wines"),
SUM(LOOKUP(2,1/(SRP!$B$26:$B$29&lt;=E3426)/(SRP!$C$26:$C$29&gt;=E3426),SRP!$D$26:$D$29)*(G3426/100)*(E3426/1000)),
IF(C3426="Wine",
SUM(LOOKUP(2,1/(SRP!$B$21:$B$25&lt;=E3426)/(SRP!$C$21:$C$25&gt;=E3426),SRP!$D$21:$D$25)*(G3426/100)*(E3426/1000)),
IF(AND(C3426="Ready to Drink",D3426="RTD-One Pour Cocktail&gt;7%&lt;=14.5"),
SUM(LOOKUP(2,1/(SRP!$B$16:$B$20&lt;=E3426)/(SRP!$C$16:$C$20&gt;=E3426),SRP!$D$16:$D$20)*(G3426/100)*(E3426/1000)),
IF(C3426="Ready to Drink",
SUM(LOOKUP(2,1/(SRP!$B$11:$B$15&lt;=E3426)/(SRP!$C$11:$C$15&gt;=E3426),SRP!$D$11:$D$15)*(G3426/100)*(E3426/1000)),
0)))))),2)</f>
        <v>13.3</v>
      </c>
      <c r="L3426" s="173" t="str">
        <f t="shared" si="53"/>
        <v>Beer4260</v>
      </c>
      <c r="M3426" s="154">
        <f>VLOOKUP(L3426,'Slope %'!C:D,2,0)</f>
        <v>7.0000000000000007E-2</v>
      </c>
    </row>
    <row r="3427" spans="1:13" x14ac:dyDescent="0.25">
      <c r="A3427" s="169">
        <v>47866</v>
      </c>
      <c r="B3427" s="170" t="s">
        <v>2793</v>
      </c>
      <c r="C3427" s="170" t="s">
        <v>11</v>
      </c>
      <c r="D3427" s="170" t="s">
        <v>211</v>
      </c>
      <c r="E3427" s="170">
        <v>4260</v>
      </c>
      <c r="F3427" s="170">
        <v>1</v>
      </c>
      <c r="G3427" s="171">
        <v>4</v>
      </c>
      <c r="H3427" s="170" t="s">
        <v>105</v>
      </c>
      <c r="I3427" s="171">
        <v>30.49</v>
      </c>
      <c r="J3427" s="169">
        <v>12</v>
      </c>
      <c r="K3427" s="154" cm="1">
        <f t="array" ref="K3427">ROUND(
IF(C3427="Beer",
SUM(LOOKUP(2,1/(SRP!$B$8:$B$10&lt;=E3427)/(SRP!$C$8:$C$10&gt;=E3427),SRP!$D$8:$D$10)*(G3427/100)*(E3427/1000)),
IF(C3427="Spirits",
SUM(LOOKUP(2,1/(SRP!$B$2:$B$7&lt;=E3427)/(SRP!$C$2:$C$7&gt;=E3427),SRP!$D$2:$D$7)*(G3427/100)*(E3427/1000)),
IF(AND(C3427="Wine",D3427="Fortified Wines"),
SUM(LOOKUP(2,1/(SRP!$B$26:$B$29&lt;=E3427)/(SRP!$C$26:$C$29&gt;=E3427),SRP!$D$26:$D$29)*(G3427/100)*(E3427/1000)),
IF(C3427="Wine",
SUM(LOOKUP(2,1/(SRP!$B$21:$B$25&lt;=E3427)/(SRP!$C$21:$C$25&gt;=E3427),SRP!$D$21:$D$25)*(G3427/100)*(E3427/1000)),
IF(AND(C3427="Ready to Drink",D3427="RTD-One Pour Cocktail&gt;7%&lt;=14.5"),
SUM(LOOKUP(2,1/(SRP!$B$16:$B$20&lt;=E3427)/(SRP!$C$16:$C$20&gt;=E3427),SRP!$D$16:$D$20)*(G3427/100)*(E3427/1000)),
IF(C3427="Ready to Drink",
SUM(LOOKUP(2,1/(SRP!$B$11:$B$15&lt;=E3427)/(SRP!$C$11:$C$15&gt;=E3427),SRP!$D$11:$D$15)*(G3427/100)*(E3427/1000)),
0)))))),2)</f>
        <v>13.3</v>
      </c>
      <c r="L3427" s="173" t="str">
        <f t="shared" si="53"/>
        <v>Beer4260</v>
      </c>
      <c r="M3427" s="154">
        <f>VLOOKUP(L3427,'Slope %'!C:D,2,0)</f>
        <v>7.0000000000000007E-2</v>
      </c>
    </row>
    <row r="3428" spans="1:13" x14ac:dyDescent="0.25">
      <c r="A3428" s="169">
        <v>47867</v>
      </c>
      <c r="B3428" s="170" t="s">
        <v>2794</v>
      </c>
      <c r="C3428" s="170" t="s">
        <v>263</v>
      </c>
      <c r="D3428" s="170" t="s">
        <v>935</v>
      </c>
      <c r="E3428" s="170">
        <v>2000</v>
      </c>
      <c r="F3428" s="170">
        <v>8</v>
      </c>
      <c r="G3428" s="171">
        <v>7</v>
      </c>
      <c r="H3428" s="170" t="s">
        <v>105</v>
      </c>
      <c r="I3428" s="171">
        <v>13.49</v>
      </c>
      <c r="J3428" s="169">
        <v>1</v>
      </c>
      <c r="K3428" s="154" cm="1">
        <f t="array" ref="K3428">ROUND(
IF(C3428="Beer",
SUM(LOOKUP(2,1/(SRP!$B$8:$B$10&lt;=E3428)/(SRP!$C$8:$C$10&gt;=E3428),SRP!$D$8:$D$10)*(G3428/100)*(E3428/1000)),
IF(C3428="Spirits",
SUM(LOOKUP(2,1/(SRP!$B$2:$B$7&lt;=E3428)/(SRP!$C$2:$C$7&gt;=E3428),SRP!$D$2:$D$7)*(G3428/100)*(E3428/1000)),
IF(AND(C3428="Wine",D3428="Fortified Wines"),
SUM(LOOKUP(2,1/(SRP!$B$26:$B$29&lt;=E3428)/(SRP!$C$26:$C$29&gt;=E3428),SRP!$D$26:$D$29)*(G3428/100)*(E3428/1000)),
IF(C3428="Wine",
SUM(LOOKUP(2,1/(SRP!$B$21:$B$25&lt;=E3428)/(SRP!$C$21:$C$25&gt;=E3428),SRP!$D$21:$D$25)*(G3428/100)*(E3428/1000)),
IF(AND(C3428="Ready to Drink",D3428="RTD-One Pour Cocktail&gt;7%&lt;=14.5"),
SUM(LOOKUP(2,1/(SRP!$B$16:$B$20&lt;=E3428)/(SRP!$C$16:$C$20&gt;=E3428),SRP!$D$16:$D$20)*(G3428/100)*(E3428/1000)),
IF(C3428="Ready to Drink",
SUM(LOOKUP(2,1/(SRP!$B$11:$B$15&lt;=E3428)/(SRP!$C$11:$C$15&gt;=E3428),SRP!$D$11:$D$15)*(G3428/100)*(E3428/1000)),
0)))))),2)</f>
        <v>10.93</v>
      </c>
      <c r="L3428" s="173" t="str">
        <f t="shared" si="53"/>
        <v>Ready to Drink2000</v>
      </c>
      <c r="M3428" s="154">
        <f>VLOOKUP(L3428,'Slope %'!C:D,2,0)</f>
        <v>0.1</v>
      </c>
    </row>
    <row r="3429" spans="1:13" x14ac:dyDescent="0.25">
      <c r="A3429" s="169">
        <v>47867</v>
      </c>
      <c r="B3429" s="170" t="s">
        <v>2794</v>
      </c>
      <c r="C3429" s="170" t="s">
        <v>263</v>
      </c>
      <c r="D3429" s="170" t="s">
        <v>935</v>
      </c>
      <c r="E3429" s="170">
        <v>2000</v>
      </c>
      <c r="F3429" s="170">
        <v>8</v>
      </c>
      <c r="G3429" s="171">
        <v>7</v>
      </c>
      <c r="H3429" s="170" t="s">
        <v>105</v>
      </c>
      <c r="I3429" s="171">
        <v>13.49</v>
      </c>
      <c r="J3429" s="169">
        <v>1</v>
      </c>
      <c r="K3429" s="154" cm="1">
        <f t="array" ref="K3429">ROUND(
IF(C3429="Beer",
SUM(LOOKUP(2,1/(SRP!$B$8:$B$10&lt;=E3429)/(SRP!$C$8:$C$10&gt;=E3429),SRP!$D$8:$D$10)*(G3429/100)*(E3429/1000)),
IF(C3429="Spirits",
SUM(LOOKUP(2,1/(SRP!$B$2:$B$7&lt;=E3429)/(SRP!$C$2:$C$7&gt;=E3429),SRP!$D$2:$D$7)*(G3429/100)*(E3429/1000)),
IF(AND(C3429="Wine",D3429="Fortified Wines"),
SUM(LOOKUP(2,1/(SRP!$B$26:$B$29&lt;=E3429)/(SRP!$C$26:$C$29&gt;=E3429),SRP!$D$26:$D$29)*(G3429/100)*(E3429/1000)),
IF(C3429="Wine",
SUM(LOOKUP(2,1/(SRP!$B$21:$B$25&lt;=E3429)/(SRP!$C$21:$C$25&gt;=E3429),SRP!$D$21:$D$25)*(G3429/100)*(E3429/1000)),
IF(AND(C3429="Ready to Drink",D3429="RTD-One Pour Cocktail&gt;7%&lt;=14.5"),
SUM(LOOKUP(2,1/(SRP!$B$16:$B$20&lt;=E3429)/(SRP!$C$16:$C$20&gt;=E3429),SRP!$D$16:$D$20)*(G3429/100)*(E3429/1000)),
IF(C3429="Ready to Drink",
SUM(LOOKUP(2,1/(SRP!$B$11:$B$15&lt;=E3429)/(SRP!$C$11:$C$15&gt;=E3429),SRP!$D$11:$D$15)*(G3429/100)*(E3429/1000)),
0)))))),2)</f>
        <v>10.93</v>
      </c>
      <c r="L3429" s="173" t="str">
        <f t="shared" si="53"/>
        <v>Ready to Drink2000</v>
      </c>
      <c r="M3429" s="154">
        <f>VLOOKUP(L3429,'Slope %'!C:D,2,0)</f>
        <v>0.1</v>
      </c>
    </row>
    <row r="3430" spans="1:13" x14ac:dyDescent="0.25">
      <c r="A3430" s="169">
        <v>47895</v>
      </c>
      <c r="B3430" s="170" t="s">
        <v>244</v>
      </c>
      <c r="C3430" s="170" t="s">
        <v>15</v>
      </c>
      <c r="D3430" s="170" t="s">
        <v>125</v>
      </c>
      <c r="E3430" s="170">
        <v>750</v>
      </c>
      <c r="F3430" s="170">
        <v>12</v>
      </c>
      <c r="G3430" s="171">
        <v>35</v>
      </c>
      <c r="H3430" s="170" t="s">
        <v>91</v>
      </c>
      <c r="I3430" s="171">
        <v>34.99</v>
      </c>
      <c r="J3430" s="169">
        <v>1</v>
      </c>
      <c r="K3430" s="154" cm="1">
        <f t="array" ref="K3430">ROUND(
IF(C3430="Beer",
SUM(LOOKUP(2,1/(SRP!$B$8:$B$10&lt;=E3430)/(SRP!$C$8:$C$10&gt;=E3430),SRP!$D$8:$D$10)*(G3430/100)*(E3430/1000)),
IF(C3430="Spirits",
SUM(LOOKUP(2,1/(SRP!$B$2:$B$7&lt;=E3430)/(SRP!$C$2:$C$7&gt;=E3430),SRP!$D$2:$D$7)*(G3430/100)*(E3430/1000)),
IF(AND(C3430="Wine",D3430="Fortified Wines"),
SUM(LOOKUP(2,1/(SRP!$B$26:$B$29&lt;=E3430)/(SRP!$C$26:$C$29&gt;=E3430),SRP!$D$26:$D$29)*(G3430/100)*(E3430/1000)),
IF(C3430="Wine",
SUM(LOOKUP(2,1/(SRP!$B$21:$B$25&lt;=E3430)/(SRP!$C$21:$C$25&gt;=E3430),SRP!$D$21:$D$25)*(G3430/100)*(E3430/1000)),
IF(AND(C3430="Ready to Drink",D3430="RTD-One Pour Cocktail&gt;7%&lt;=14.5"),
SUM(LOOKUP(2,1/(SRP!$B$16:$B$20&lt;=E3430)/(SRP!$C$16:$C$20&gt;=E3430),SRP!$D$16:$D$20)*(G3430/100)*(E3430/1000)),
IF(C3430="Ready to Drink",
SUM(LOOKUP(2,1/(SRP!$B$11:$B$15&lt;=E3430)/(SRP!$C$11:$C$15&gt;=E3430),SRP!$D$11:$D$15)*(G3430/100)*(E3430/1000)),
0)))))),2)</f>
        <v>20.49</v>
      </c>
      <c r="L3430" s="173" t="str">
        <f t="shared" si="53"/>
        <v>Spirits750</v>
      </c>
      <c r="M3430" s="154">
        <f>VLOOKUP(L3430,'Slope %'!C:D,2,0)</f>
        <v>7.0000000000000007E-2</v>
      </c>
    </row>
    <row r="3431" spans="1:13" x14ac:dyDescent="0.25">
      <c r="A3431" s="169">
        <v>47910</v>
      </c>
      <c r="B3431" s="170" t="s">
        <v>2795</v>
      </c>
      <c r="C3431" s="170" t="s">
        <v>11</v>
      </c>
      <c r="D3431" s="170" t="s">
        <v>303</v>
      </c>
      <c r="E3431" s="170">
        <v>473</v>
      </c>
      <c r="F3431" s="170">
        <v>24</v>
      </c>
      <c r="G3431" s="171">
        <v>6.5</v>
      </c>
      <c r="H3431" s="170" t="s">
        <v>1457</v>
      </c>
      <c r="I3431" s="171">
        <v>4.75</v>
      </c>
      <c r="J3431" s="169">
        <v>1</v>
      </c>
      <c r="K3431" s="154" cm="1">
        <f t="array" ref="K3431">ROUND(
IF(C3431="Beer",
SUM(LOOKUP(2,1/(SRP!$B$8:$B$10&lt;=E3431)/(SRP!$C$8:$C$10&gt;=E3431),SRP!$D$8:$D$10)*(G3431/100)*(E3431/1000)),
IF(C3431="Spirits",
SUM(LOOKUP(2,1/(SRP!$B$2:$B$7&lt;=E3431)/(SRP!$C$2:$C$7&gt;=E3431),SRP!$D$2:$D$7)*(G3431/100)*(E3431/1000)),
IF(AND(C3431="Wine",D3431="Fortified Wines"),
SUM(LOOKUP(2,1/(SRP!$B$26:$B$29&lt;=E3431)/(SRP!$C$26:$C$29&gt;=E3431),SRP!$D$26:$D$29)*(G3431/100)*(E3431/1000)),
IF(C3431="Wine",
SUM(LOOKUP(2,1/(SRP!$B$21:$B$25&lt;=E3431)/(SRP!$C$21:$C$25&gt;=E3431),SRP!$D$21:$D$25)*(G3431/100)*(E3431/1000)),
IF(AND(C3431="Ready to Drink",D3431="RTD-One Pour Cocktail&gt;7%&lt;=14.5"),
SUM(LOOKUP(2,1/(SRP!$B$16:$B$20&lt;=E3431)/(SRP!$C$16:$C$20&gt;=E3431),SRP!$D$16:$D$20)*(G3431/100)*(E3431/1000)),
IF(C3431="Ready to Drink",
SUM(LOOKUP(2,1/(SRP!$B$11:$B$15&lt;=E3431)/(SRP!$C$11:$C$15&gt;=E3431),SRP!$D$11:$D$15)*(G3431/100)*(E3431/1000)),
0)))))),2)</f>
        <v>2.4</v>
      </c>
      <c r="L3431" s="173" t="str">
        <f t="shared" si="53"/>
        <v>Beer473</v>
      </c>
      <c r="M3431" s="154">
        <f>VLOOKUP(L3431,'Slope %'!C:D,2,0)</f>
        <v>0.12</v>
      </c>
    </row>
    <row r="3432" spans="1:13" x14ac:dyDescent="0.25">
      <c r="A3432" s="169">
        <v>47910</v>
      </c>
      <c r="B3432" s="170" t="s">
        <v>2795</v>
      </c>
      <c r="C3432" s="170" t="s">
        <v>11</v>
      </c>
      <c r="D3432" s="170" t="s">
        <v>303</v>
      </c>
      <c r="E3432" s="170">
        <v>473</v>
      </c>
      <c r="F3432" s="170">
        <v>24</v>
      </c>
      <c r="G3432" s="171">
        <v>6.5</v>
      </c>
      <c r="H3432" s="170" t="s">
        <v>1457</v>
      </c>
      <c r="I3432" s="171">
        <v>4.75</v>
      </c>
      <c r="J3432" s="169">
        <v>1</v>
      </c>
      <c r="K3432" s="154" cm="1">
        <f t="array" ref="K3432">ROUND(
IF(C3432="Beer",
SUM(LOOKUP(2,1/(SRP!$B$8:$B$10&lt;=E3432)/(SRP!$C$8:$C$10&gt;=E3432),SRP!$D$8:$D$10)*(G3432/100)*(E3432/1000)),
IF(C3432="Spirits",
SUM(LOOKUP(2,1/(SRP!$B$2:$B$7&lt;=E3432)/(SRP!$C$2:$C$7&gt;=E3432),SRP!$D$2:$D$7)*(G3432/100)*(E3432/1000)),
IF(AND(C3432="Wine",D3432="Fortified Wines"),
SUM(LOOKUP(2,1/(SRP!$B$26:$B$29&lt;=E3432)/(SRP!$C$26:$C$29&gt;=E3432),SRP!$D$26:$D$29)*(G3432/100)*(E3432/1000)),
IF(C3432="Wine",
SUM(LOOKUP(2,1/(SRP!$B$21:$B$25&lt;=E3432)/(SRP!$C$21:$C$25&gt;=E3432),SRP!$D$21:$D$25)*(G3432/100)*(E3432/1000)),
IF(AND(C3432="Ready to Drink",D3432="RTD-One Pour Cocktail&gt;7%&lt;=14.5"),
SUM(LOOKUP(2,1/(SRP!$B$16:$B$20&lt;=E3432)/(SRP!$C$16:$C$20&gt;=E3432),SRP!$D$16:$D$20)*(G3432/100)*(E3432/1000)),
IF(C3432="Ready to Drink",
SUM(LOOKUP(2,1/(SRP!$B$11:$B$15&lt;=E3432)/(SRP!$C$11:$C$15&gt;=E3432),SRP!$D$11:$D$15)*(G3432/100)*(E3432/1000)),
0)))))),2)</f>
        <v>2.4</v>
      </c>
      <c r="L3432" s="173" t="str">
        <f t="shared" si="53"/>
        <v>Beer473</v>
      </c>
      <c r="M3432" s="154">
        <f>VLOOKUP(L3432,'Slope %'!C:D,2,0)</f>
        <v>0.12</v>
      </c>
    </row>
    <row r="3433" spans="1:13" x14ac:dyDescent="0.25">
      <c r="A3433" s="169">
        <v>47927</v>
      </c>
      <c r="B3433" s="170" t="s">
        <v>2796</v>
      </c>
      <c r="C3433" s="170" t="s">
        <v>11</v>
      </c>
      <c r="D3433" s="170" t="s">
        <v>303</v>
      </c>
      <c r="E3433" s="170">
        <v>473</v>
      </c>
      <c r="F3433" s="170">
        <v>24</v>
      </c>
      <c r="G3433" s="171">
        <v>6</v>
      </c>
      <c r="H3433" s="170" t="s">
        <v>1457</v>
      </c>
      <c r="I3433" s="171">
        <v>4.5</v>
      </c>
      <c r="J3433" s="169">
        <v>1</v>
      </c>
      <c r="K3433" s="154" cm="1">
        <f t="array" ref="K3433">ROUND(
IF(C3433="Beer",
SUM(LOOKUP(2,1/(SRP!$B$8:$B$10&lt;=E3433)/(SRP!$C$8:$C$10&gt;=E3433),SRP!$D$8:$D$10)*(G3433/100)*(E3433/1000)),
IF(C3433="Spirits",
SUM(LOOKUP(2,1/(SRP!$B$2:$B$7&lt;=E3433)/(SRP!$C$2:$C$7&gt;=E3433),SRP!$D$2:$D$7)*(G3433/100)*(E3433/1000)),
IF(AND(C3433="Wine",D3433="Fortified Wines"),
SUM(LOOKUP(2,1/(SRP!$B$26:$B$29&lt;=E3433)/(SRP!$C$26:$C$29&gt;=E3433),SRP!$D$26:$D$29)*(G3433/100)*(E3433/1000)),
IF(C3433="Wine",
SUM(LOOKUP(2,1/(SRP!$B$21:$B$25&lt;=E3433)/(SRP!$C$21:$C$25&gt;=E3433),SRP!$D$21:$D$25)*(G3433/100)*(E3433/1000)),
IF(AND(C3433="Ready to Drink",D3433="RTD-One Pour Cocktail&gt;7%&lt;=14.5"),
SUM(LOOKUP(2,1/(SRP!$B$16:$B$20&lt;=E3433)/(SRP!$C$16:$C$20&gt;=E3433),SRP!$D$16:$D$20)*(G3433/100)*(E3433/1000)),
IF(C3433="Ready to Drink",
SUM(LOOKUP(2,1/(SRP!$B$11:$B$15&lt;=E3433)/(SRP!$C$11:$C$15&gt;=E3433),SRP!$D$11:$D$15)*(G3433/100)*(E3433/1000)),
0)))))),2)</f>
        <v>2.2200000000000002</v>
      </c>
      <c r="L3433" s="173" t="str">
        <f t="shared" si="53"/>
        <v>Beer473</v>
      </c>
      <c r="M3433" s="154">
        <f>VLOOKUP(L3433,'Slope %'!C:D,2,0)</f>
        <v>0.12</v>
      </c>
    </row>
    <row r="3434" spans="1:13" x14ac:dyDescent="0.25">
      <c r="A3434" s="169">
        <v>47927</v>
      </c>
      <c r="B3434" s="170" t="s">
        <v>2796</v>
      </c>
      <c r="C3434" s="170" t="s">
        <v>11</v>
      </c>
      <c r="D3434" s="170" t="s">
        <v>303</v>
      </c>
      <c r="E3434" s="170">
        <v>473</v>
      </c>
      <c r="F3434" s="170">
        <v>24</v>
      </c>
      <c r="G3434" s="171">
        <v>6</v>
      </c>
      <c r="H3434" s="170" t="s">
        <v>1457</v>
      </c>
      <c r="I3434" s="171">
        <v>4.5</v>
      </c>
      <c r="J3434" s="169">
        <v>1</v>
      </c>
      <c r="K3434" s="154" cm="1">
        <f t="array" ref="K3434">ROUND(
IF(C3434="Beer",
SUM(LOOKUP(2,1/(SRP!$B$8:$B$10&lt;=E3434)/(SRP!$C$8:$C$10&gt;=E3434),SRP!$D$8:$D$10)*(G3434/100)*(E3434/1000)),
IF(C3434="Spirits",
SUM(LOOKUP(2,1/(SRP!$B$2:$B$7&lt;=E3434)/(SRP!$C$2:$C$7&gt;=E3434),SRP!$D$2:$D$7)*(G3434/100)*(E3434/1000)),
IF(AND(C3434="Wine",D3434="Fortified Wines"),
SUM(LOOKUP(2,1/(SRP!$B$26:$B$29&lt;=E3434)/(SRP!$C$26:$C$29&gt;=E3434),SRP!$D$26:$D$29)*(G3434/100)*(E3434/1000)),
IF(C3434="Wine",
SUM(LOOKUP(2,1/(SRP!$B$21:$B$25&lt;=E3434)/(SRP!$C$21:$C$25&gt;=E3434),SRP!$D$21:$D$25)*(G3434/100)*(E3434/1000)),
IF(AND(C3434="Ready to Drink",D3434="RTD-One Pour Cocktail&gt;7%&lt;=14.5"),
SUM(LOOKUP(2,1/(SRP!$B$16:$B$20&lt;=E3434)/(SRP!$C$16:$C$20&gt;=E3434),SRP!$D$16:$D$20)*(G3434/100)*(E3434/1000)),
IF(C3434="Ready to Drink",
SUM(LOOKUP(2,1/(SRP!$B$11:$B$15&lt;=E3434)/(SRP!$C$11:$C$15&gt;=E3434),SRP!$D$11:$D$15)*(G3434/100)*(E3434/1000)),
0)))))),2)</f>
        <v>2.2200000000000002</v>
      </c>
      <c r="L3434" s="173" t="str">
        <f t="shared" si="53"/>
        <v>Beer473</v>
      </c>
      <c r="M3434" s="154">
        <f>VLOOKUP(L3434,'Slope %'!C:D,2,0)</f>
        <v>0.12</v>
      </c>
    </row>
    <row r="3435" spans="1:13" x14ac:dyDescent="0.25">
      <c r="A3435" s="169">
        <v>47944</v>
      </c>
      <c r="B3435" s="170" t="s">
        <v>2678</v>
      </c>
      <c r="C3435" s="170" t="s">
        <v>24</v>
      </c>
      <c r="D3435" s="170" t="s">
        <v>34</v>
      </c>
      <c r="E3435" s="170">
        <v>1500</v>
      </c>
      <c r="F3435" s="170">
        <v>6</v>
      </c>
      <c r="G3435" s="171">
        <v>15</v>
      </c>
      <c r="H3435" s="170" t="s">
        <v>600</v>
      </c>
      <c r="I3435" s="171">
        <v>99.99</v>
      </c>
      <c r="J3435" s="169">
        <v>1</v>
      </c>
      <c r="K3435" s="154" cm="1">
        <f t="array" ref="K3435">ROUND(
IF(C3435="Beer",
SUM(LOOKUP(2,1/(SRP!$B$8:$B$10&lt;=E3435)/(SRP!$C$8:$C$10&gt;=E3435),SRP!$D$8:$D$10)*(G3435/100)*(E3435/1000)),
IF(C3435="Spirits",
SUM(LOOKUP(2,1/(SRP!$B$2:$B$7&lt;=E3435)/(SRP!$C$2:$C$7&gt;=E3435),SRP!$D$2:$D$7)*(G3435/100)*(E3435/1000)),
IF(AND(C3435="Wine",D3435="Fortified Wines"),
SUM(LOOKUP(2,1/(SRP!$B$26:$B$29&lt;=E3435)/(SRP!$C$26:$C$29&gt;=E3435),SRP!$D$26:$D$29)*(G3435/100)*(E3435/1000)),
IF(C3435="Wine",
SUM(LOOKUP(2,1/(SRP!$B$21:$B$25&lt;=E3435)/(SRP!$C$21:$C$25&gt;=E3435),SRP!$D$21:$D$25)*(G3435/100)*(E3435/1000)),
IF(AND(C3435="Ready to Drink",D3435="RTD-One Pour Cocktail&gt;7%&lt;=14.5"),
SUM(LOOKUP(2,1/(SRP!$B$16:$B$20&lt;=E3435)/(SRP!$C$16:$C$20&gt;=E3435),SRP!$D$16:$D$20)*(G3435/100)*(E3435/1000)),
IF(C3435="Ready to Drink",
SUM(LOOKUP(2,1/(SRP!$B$11:$B$15&lt;=E3435)/(SRP!$C$11:$C$15&gt;=E3435),SRP!$D$11:$D$15)*(G3435/100)*(E3435/1000)),
0)))))),2)</f>
        <v>17.57</v>
      </c>
      <c r="L3435" s="173" t="str">
        <f t="shared" si="53"/>
        <v>Wine1500</v>
      </c>
      <c r="M3435" s="154">
        <f>VLOOKUP(L3435,'Slope %'!C:D,2,0)</f>
        <v>7.0000000000000007E-2</v>
      </c>
    </row>
    <row r="3436" spans="1:13" x14ac:dyDescent="0.25">
      <c r="A3436" s="169">
        <v>47952</v>
      </c>
      <c r="B3436" s="170" t="s">
        <v>2797</v>
      </c>
      <c r="C3436" s="170" t="s">
        <v>24</v>
      </c>
      <c r="D3436" s="170" t="s">
        <v>68</v>
      </c>
      <c r="E3436" s="170">
        <v>375</v>
      </c>
      <c r="F3436" s="170">
        <v>12</v>
      </c>
      <c r="G3436" s="171">
        <v>14.6</v>
      </c>
      <c r="H3436" s="170" t="s">
        <v>600</v>
      </c>
      <c r="I3436" s="171">
        <v>39.99</v>
      </c>
      <c r="J3436" s="169">
        <v>1</v>
      </c>
      <c r="K3436" s="154" cm="1">
        <f t="array" ref="K3436">ROUND(
IF(C3436="Beer",
SUM(LOOKUP(2,1/(SRP!$B$8:$B$10&lt;=E3436)/(SRP!$C$8:$C$10&gt;=E3436),SRP!$D$8:$D$10)*(G3436/100)*(E3436/1000)),
IF(C3436="Spirits",
SUM(LOOKUP(2,1/(SRP!$B$2:$B$7&lt;=E3436)/(SRP!$C$2:$C$7&gt;=E3436),SRP!$D$2:$D$7)*(G3436/100)*(E3436/1000)),
IF(AND(C3436="Wine",D3436="Fortified Wines"),
SUM(LOOKUP(2,1/(SRP!$B$26:$B$29&lt;=E3436)/(SRP!$C$26:$C$29&gt;=E3436),SRP!$D$26:$D$29)*(G3436/100)*(E3436/1000)),
IF(C3436="Wine",
SUM(LOOKUP(2,1/(SRP!$B$21:$B$25&lt;=E3436)/(SRP!$C$21:$C$25&gt;=E3436),SRP!$D$21:$D$25)*(G3436/100)*(E3436/1000)),
IF(AND(C3436="Ready to Drink",D3436="RTD-One Pour Cocktail&gt;7%&lt;=14.5"),
SUM(LOOKUP(2,1/(SRP!$B$16:$B$20&lt;=E3436)/(SRP!$C$16:$C$20&gt;=E3436),SRP!$D$16:$D$20)*(G3436/100)*(E3436/1000)),
IF(C3436="Ready to Drink",
SUM(LOOKUP(2,1/(SRP!$B$11:$B$15&lt;=E3436)/(SRP!$C$11:$C$15&gt;=E3436),SRP!$D$11:$D$15)*(G3436/100)*(E3436/1000)),
0)))))),2)</f>
        <v>4.53</v>
      </c>
      <c r="L3436" s="173" t="str">
        <f t="shared" si="53"/>
        <v>Wine375</v>
      </c>
      <c r="M3436" s="154">
        <f>VLOOKUP(L3436,'Slope %'!C:D,2,0)</f>
        <v>0.12</v>
      </c>
    </row>
    <row r="3437" spans="1:13" x14ac:dyDescent="0.25">
      <c r="A3437" s="169">
        <v>47975</v>
      </c>
      <c r="B3437" s="170" t="s">
        <v>2797</v>
      </c>
      <c r="C3437" s="170" t="s">
        <v>24</v>
      </c>
      <c r="D3437" s="170" t="s">
        <v>68</v>
      </c>
      <c r="E3437" s="170">
        <v>1500</v>
      </c>
      <c r="F3437" s="170">
        <v>6</v>
      </c>
      <c r="G3437" s="171">
        <v>14.6</v>
      </c>
      <c r="H3437" s="170" t="s">
        <v>600</v>
      </c>
      <c r="I3437" s="171">
        <v>174.99</v>
      </c>
      <c r="J3437" s="169">
        <v>1</v>
      </c>
      <c r="K3437" s="154" cm="1">
        <f t="array" ref="K3437">ROUND(
IF(C3437="Beer",
SUM(LOOKUP(2,1/(SRP!$B$8:$B$10&lt;=E3437)/(SRP!$C$8:$C$10&gt;=E3437),SRP!$D$8:$D$10)*(G3437/100)*(E3437/1000)),
IF(C3437="Spirits",
SUM(LOOKUP(2,1/(SRP!$B$2:$B$7&lt;=E3437)/(SRP!$C$2:$C$7&gt;=E3437),SRP!$D$2:$D$7)*(G3437/100)*(E3437/1000)),
IF(AND(C3437="Wine",D3437="Fortified Wines"),
SUM(LOOKUP(2,1/(SRP!$B$26:$B$29&lt;=E3437)/(SRP!$C$26:$C$29&gt;=E3437),SRP!$D$26:$D$29)*(G3437/100)*(E3437/1000)),
IF(C3437="Wine",
SUM(LOOKUP(2,1/(SRP!$B$21:$B$25&lt;=E3437)/(SRP!$C$21:$C$25&gt;=E3437),SRP!$D$21:$D$25)*(G3437/100)*(E3437/1000)),
IF(AND(C3437="Ready to Drink",D3437="RTD-One Pour Cocktail&gt;7%&lt;=14.5"),
SUM(LOOKUP(2,1/(SRP!$B$16:$B$20&lt;=E3437)/(SRP!$C$16:$C$20&gt;=E3437),SRP!$D$16:$D$20)*(G3437/100)*(E3437/1000)),
IF(C3437="Ready to Drink",
SUM(LOOKUP(2,1/(SRP!$B$11:$B$15&lt;=E3437)/(SRP!$C$11:$C$15&gt;=E3437),SRP!$D$11:$D$15)*(G3437/100)*(E3437/1000)),
0)))))),2)</f>
        <v>17.100000000000001</v>
      </c>
      <c r="L3437" s="173" t="str">
        <f t="shared" si="53"/>
        <v>Wine1500</v>
      </c>
      <c r="M3437" s="154">
        <f>VLOOKUP(L3437,'Slope %'!C:D,2,0)</f>
        <v>7.0000000000000007E-2</v>
      </c>
    </row>
    <row r="3438" spans="1:13" x14ac:dyDescent="0.25">
      <c r="A3438" s="169">
        <v>47998</v>
      </c>
      <c r="B3438" s="170" t="s">
        <v>2798</v>
      </c>
      <c r="C3438" s="170" t="s">
        <v>11</v>
      </c>
      <c r="D3438" s="170" t="s">
        <v>211</v>
      </c>
      <c r="E3438" s="170">
        <v>355</v>
      </c>
      <c r="F3438" s="170">
        <v>24</v>
      </c>
      <c r="G3438" s="171">
        <v>4</v>
      </c>
      <c r="H3438" s="170" t="s">
        <v>415</v>
      </c>
      <c r="I3438" s="171">
        <v>2.99</v>
      </c>
      <c r="J3438" s="169">
        <v>1</v>
      </c>
      <c r="K3438" s="154" cm="1">
        <f t="array" ref="K3438">ROUND(
IF(C3438="Beer",
SUM(LOOKUP(2,1/(SRP!$B$8:$B$10&lt;=E3438)/(SRP!$C$8:$C$10&gt;=E3438),SRP!$D$8:$D$10)*(G3438/100)*(E3438/1000)),
IF(C3438="Spirits",
SUM(LOOKUP(2,1/(SRP!$B$2:$B$7&lt;=E3438)/(SRP!$C$2:$C$7&gt;=E3438),SRP!$D$2:$D$7)*(G3438/100)*(E3438/1000)),
IF(AND(C3438="Wine",D3438="Fortified Wines"),
SUM(LOOKUP(2,1/(SRP!$B$26:$B$29&lt;=E3438)/(SRP!$C$26:$C$29&gt;=E3438),SRP!$D$26:$D$29)*(G3438/100)*(E3438/1000)),
IF(C3438="Wine",
SUM(LOOKUP(2,1/(SRP!$B$21:$B$25&lt;=E3438)/(SRP!$C$21:$C$25&gt;=E3438),SRP!$D$21:$D$25)*(G3438/100)*(E3438/1000)),
IF(AND(C3438="Ready to Drink",D3438="RTD-One Pour Cocktail&gt;7%&lt;=14.5"),
SUM(LOOKUP(2,1/(SRP!$B$16:$B$20&lt;=E3438)/(SRP!$C$16:$C$20&gt;=E3438),SRP!$D$16:$D$20)*(G3438/100)*(E3438/1000)),
IF(C3438="Ready to Drink",
SUM(LOOKUP(2,1/(SRP!$B$11:$B$15&lt;=E3438)/(SRP!$C$11:$C$15&gt;=E3438),SRP!$D$11:$D$15)*(G3438/100)*(E3438/1000)),
0)))))),2)</f>
        <v>1.1100000000000001</v>
      </c>
      <c r="L3438" s="173" t="str">
        <f t="shared" si="53"/>
        <v>Beer355</v>
      </c>
      <c r="M3438" s="154">
        <f>VLOOKUP(L3438,'Slope %'!C:D,2,0)</f>
        <v>0.12</v>
      </c>
    </row>
    <row r="3439" spans="1:13" x14ac:dyDescent="0.25">
      <c r="A3439" s="169">
        <v>47998</v>
      </c>
      <c r="B3439" s="170" t="s">
        <v>2798</v>
      </c>
      <c r="C3439" s="170" t="s">
        <v>11</v>
      </c>
      <c r="D3439" s="170" t="s">
        <v>211</v>
      </c>
      <c r="E3439" s="170">
        <v>355</v>
      </c>
      <c r="F3439" s="170">
        <v>24</v>
      </c>
      <c r="G3439" s="171">
        <v>4</v>
      </c>
      <c r="H3439" s="170" t="s">
        <v>415</v>
      </c>
      <c r="I3439" s="171">
        <v>2.99</v>
      </c>
      <c r="J3439" s="169">
        <v>1</v>
      </c>
      <c r="K3439" s="154" cm="1">
        <f t="array" ref="K3439">ROUND(
IF(C3439="Beer",
SUM(LOOKUP(2,1/(SRP!$B$8:$B$10&lt;=E3439)/(SRP!$C$8:$C$10&gt;=E3439),SRP!$D$8:$D$10)*(G3439/100)*(E3439/1000)),
IF(C3439="Spirits",
SUM(LOOKUP(2,1/(SRP!$B$2:$B$7&lt;=E3439)/(SRP!$C$2:$C$7&gt;=E3439),SRP!$D$2:$D$7)*(G3439/100)*(E3439/1000)),
IF(AND(C3439="Wine",D3439="Fortified Wines"),
SUM(LOOKUP(2,1/(SRP!$B$26:$B$29&lt;=E3439)/(SRP!$C$26:$C$29&gt;=E3439),SRP!$D$26:$D$29)*(G3439/100)*(E3439/1000)),
IF(C3439="Wine",
SUM(LOOKUP(2,1/(SRP!$B$21:$B$25&lt;=E3439)/(SRP!$C$21:$C$25&gt;=E3439),SRP!$D$21:$D$25)*(G3439/100)*(E3439/1000)),
IF(AND(C3439="Ready to Drink",D3439="RTD-One Pour Cocktail&gt;7%&lt;=14.5"),
SUM(LOOKUP(2,1/(SRP!$B$16:$B$20&lt;=E3439)/(SRP!$C$16:$C$20&gt;=E3439),SRP!$D$16:$D$20)*(G3439/100)*(E3439/1000)),
IF(C3439="Ready to Drink",
SUM(LOOKUP(2,1/(SRP!$B$11:$B$15&lt;=E3439)/(SRP!$C$11:$C$15&gt;=E3439),SRP!$D$11:$D$15)*(G3439/100)*(E3439/1000)),
0)))))),2)</f>
        <v>1.1100000000000001</v>
      </c>
      <c r="L3439" s="173" t="str">
        <f t="shared" si="53"/>
        <v>Beer355</v>
      </c>
      <c r="M3439" s="154">
        <f>VLOOKUP(L3439,'Slope %'!C:D,2,0)</f>
        <v>0.12</v>
      </c>
    </row>
    <row r="3440" spans="1:13" x14ac:dyDescent="0.25">
      <c r="A3440" s="169">
        <v>48000</v>
      </c>
      <c r="B3440" s="170" t="s">
        <v>2799</v>
      </c>
      <c r="C3440" s="170" t="s">
        <v>11</v>
      </c>
      <c r="D3440" s="170" t="s">
        <v>211</v>
      </c>
      <c r="E3440" s="170">
        <v>355</v>
      </c>
      <c r="F3440" s="170">
        <v>24</v>
      </c>
      <c r="G3440" s="171">
        <v>4</v>
      </c>
      <c r="H3440" s="170" t="s">
        <v>415</v>
      </c>
      <c r="I3440" s="171">
        <v>2.99</v>
      </c>
      <c r="J3440" s="169">
        <v>1</v>
      </c>
      <c r="K3440" s="154" cm="1">
        <f t="array" ref="K3440">ROUND(
IF(C3440="Beer",
SUM(LOOKUP(2,1/(SRP!$B$8:$B$10&lt;=E3440)/(SRP!$C$8:$C$10&gt;=E3440),SRP!$D$8:$D$10)*(G3440/100)*(E3440/1000)),
IF(C3440="Spirits",
SUM(LOOKUP(2,1/(SRP!$B$2:$B$7&lt;=E3440)/(SRP!$C$2:$C$7&gt;=E3440),SRP!$D$2:$D$7)*(G3440/100)*(E3440/1000)),
IF(AND(C3440="Wine",D3440="Fortified Wines"),
SUM(LOOKUP(2,1/(SRP!$B$26:$B$29&lt;=E3440)/(SRP!$C$26:$C$29&gt;=E3440),SRP!$D$26:$D$29)*(G3440/100)*(E3440/1000)),
IF(C3440="Wine",
SUM(LOOKUP(2,1/(SRP!$B$21:$B$25&lt;=E3440)/(SRP!$C$21:$C$25&gt;=E3440),SRP!$D$21:$D$25)*(G3440/100)*(E3440/1000)),
IF(AND(C3440="Ready to Drink",D3440="RTD-One Pour Cocktail&gt;7%&lt;=14.5"),
SUM(LOOKUP(2,1/(SRP!$B$16:$B$20&lt;=E3440)/(SRP!$C$16:$C$20&gt;=E3440),SRP!$D$16:$D$20)*(G3440/100)*(E3440/1000)),
IF(C3440="Ready to Drink",
SUM(LOOKUP(2,1/(SRP!$B$11:$B$15&lt;=E3440)/(SRP!$C$11:$C$15&gt;=E3440),SRP!$D$11:$D$15)*(G3440/100)*(E3440/1000)),
0)))))),2)</f>
        <v>1.1100000000000001</v>
      </c>
      <c r="L3440" s="173" t="str">
        <f t="shared" si="53"/>
        <v>Beer355</v>
      </c>
      <c r="M3440" s="154">
        <f>VLOOKUP(L3440,'Slope %'!C:D,2,0)</f>
        <v>0.12</v>
      </c>
    </row>
    <row r="3441" spans="1:13" x14ac:dyDescent="0.25">
      <c r="A3441" s="169">
        <v>48000</v>
      </c>
      <c r="B3441" s="170" t="s">
        <v>2799</v>
      </c>
      <c r="C3441" s="170" t="s">
        <v>11</v>
      </c>
      <c r="D3441" s="170" t="s">
        <v>211</v>
      </c>
      <c r="E3441" s="170">
        <v>355</v>
      </c>
      <c r="F3441" s="170">
        <v>24</v>
      </c>
      <c r="G3441" s="171">
        <v>4</v>
      </c>
      <c r="H3441" s="170" t="s">
        <v>415</v>
      </c>
      <c r="I3441" s="171">
        <v>2.99</v>
      </c>
      <c r="J3441" s="169">
        <v>1</v>
      </c>
      <c r="K3441" s="154" cm="1">
        <f t="array" ref="K3441">ROUND(
IF(C3441="Beer",
SUM(LOOKUP(2,1/(SRP!$B$8:$B$10&lt;=E3441)/(SRP!$C$8:$C$10&gt;=E3441),SRP!$D$8:$D$10)*(G3441/100)*(E3441/1000)),
IF(C3441="Spirits",
SUM(LOOKUP(2,1/(SRP!$B$2:$B$7&lt;=E3441)/(SRP!$C$2:$C$7&gt;=E3441),SRP!$D$2:$D$7)*(G3441/100)*(E3441/1000)),
IF(AND(C3441="Wine",D3441="Fortified Wines"),
SUM(LOOKUP(2,1/(SRP!$B$26:$B$29&lt;=E3441)/(SRP!$C$26:$C$29&gt;=E3441),SRP!$D$26:$D$29)*(G3441/100)*(E3441/1000)),
IF(C3441="Wine",
SUM(LOOKUP(2,1/(SRP!$B$21:$B$25&lt;=E3441)/(SRP!$C$21:$C$25&gt;=E3441),SRP!$D$21:$D$25)*(G3441/100)*(E3441/1000)),
IF(AND(C3441="Ready to Drink",D3441="RTD-One Pour Cocktail&gt;7%&lt;=14.5"),
SUM(LOOKUP(2,1/(SRP!$B$16:$B$20&lt;=E3441)/(SRP!$C$16:$C$20&gt;=E3441),SRP!$D$16:$D$20)*(G3441/100)*(E3441/1000)),
IF(C3441="Ready to Drink",
SUM(LOOKUP(2,1/(SRP!$B$11:$B$15&lt;=E3441)/(SRP!$C$11:$C$15&gt;=E3441),SRP!$D$11:$D$15)*(G3441/100)*(E3441/1000)),
0)))))),2)</f>
        <v>1.1100000000000001</v>
      </c>
      <c r="L3441" s="173" t="str">
        <f t="shared" si="53"/>
        <v>Beer355</v>
      </c>
      <c r="M3441" s="154">
        <f>VLOOKUP(L3441,'Slope %'!C:D,2,0)</f>
        <v>0.12</v>
      </c>
    </row>
    <row r="3442" spans="1:13" x14ac:dyDescent="0.25">
      <c r="A3442" s="169">
        <v>48100</v>
      </c>
      <c r="B3442" s="170" t="s">
        <v>2800</v>
      </c>
      <c r="C3442" s="170" t="s">
        <v>37</v>
      </c>
      <c r="D3442" s="170" t="s">
        <v>1063</v>
      </c>
      <c r="E3442" s="170">
        <v>100</v>
      </c>
      <c r="F3442" s="170">
        <v>12</v>
      </c>
      <c r="H3442" s="170" t="s">
        <v>222</v>
      </c>
      <c r="I3442" s="171">
        <v>11.99</v>
      </c>
      <c r="J3442" s="169">
        <v>1</v>
      </c>
      <c r="K3442" s="154" cm="1">
        <f t="array" ref="K3442">ROUND(
IF(C3442="Beer",
SUM(LOOKUP(2,1/(SRP!$B$8:$B$10&lt;=E3442)/(SRP!$C$8:$C$10&gt;=E3442),SRP!$D$8:$D$10)*(G3442/100)*(E3442/1000)),
IF(C3442="Spirits",
SUM(LOOKUP(2,1/(SRP!$B$2:$B$7&lt;=E3442)/(SRP!$C$2:$C$7&gt;=E3442),SRP!$D$2:$D$7)*(G3442/100)*(E3442/1000)),
IF(AND(C3442="Wine",D3442="Fortified Wines"),
SUM(LOOKUP(2,1/(SRP!$B$26:$B$29&lt;=E3442)/(SRP!$C$26:$C$29&gt;=E3442),SRP!$D$26:$D$29)*(G3442/100)*(E3442/1000)),
IF(C3442="Wine",
SUM(LOOKUP(2,1/(SRP!$B$21:$B$25&lt;=E3442)/(SRP!$C$21:$C$25&gt;=E3442),SRP!$D$21:$D$25)*(G3442/100)*(E3442/1000)),
IF(AND(C3442="Ready to Drink",D3442="RTD-One Pour Cocktail&gt;7%&lt;=14.5"),
SUM(LOOKUP(2,1/(SRP!$B$16:$B$20&lt;=E3442)/(SRP!$C$16:$C$20&gt;=E3442),SRP!$D$16:$D$20)*(G3442/100)*(E3442/1000)),
IF(C3442="Ready to Drink",
SUM(LOOKUP(2,1/(SRP!$B$11:$B$15&lt;=E3442)/(SRP!$C$11:$C$15&gt;=E3442),SRP!$D$11:$D$15)*(G3442/100)*(E3442/1000)),
0)))))),2)</f>
        <v>0</v>
      </c>
      <c r="L3442" s="173" t="str">
        <f t="shared" si="53"/>
        <v>Non Liquor Merchandise100</v>
      </c>
      <c r="M3442" s="154" t="e">
        <f>VLOOKUP(L3442,'Slope %'!C:D,2,0)</f>
        <v>#N/A</v>
      </c>
    </row>
    <row r="3443" spans="1:13" x14ac:dyDescent="0.25">
      <c r="A3443" s="169">
        <v>48118</v>
      </c>
      <c r="B3443" s="170" t="s">
        <v>2801</v>
      </c>
      <c r="C3443" s="170" t="s">
        <v>11</v>
      </c>
      <c r="D3443" s="170" t="s">
        <v>303</v>
      </c>
      <c r="E3443" s="170">
        <v>750</v>
      </c>
      <c r="F3443" s="170">
        <v>12</v>
      </c>
      <c r="G3443" s="171">
        <v>9.1999999999999993</v>
      </c>
      <c r="H3443" s="170" t="s">
        <v>1324</v>
      </c>
      <c r="I3443" s="171">
        <v>19</v>
      </c>
      <c r="J3443" s="169">
        <v>1</v>
      </c>
      <c r="K3443" s="154" cm="1">
        <f t="array" ref="K3443">ROUND(
IF(C3443="Beer",
SUM(LOOKUP(2,1/(SRP!$B$8:$B$10&lt;=E3443)/(SRP!$C$8:$C$10&gt;=E3443),SRP!$D$8:$D$10)*(G3443/100)*(E3443/1000)),
IF(C3443="Spirits",
SUM(LOOKUP(2,1/(SRP!$B$2:$B$7&lt;=E3443)/(SRP!$C$2:$C$7&gt;=E3443),SRP!$D$2:$D$7)*(G3443/100)*(E3443/1000)),
IF(AND(C3443="Wine",D3443="Fortified Wines"),
SUM(LOOKUP(2,1/(SRP!$B$26:$B$29&lt;=E3443)/(SRP!$C$26:$C$29&gt;=E3443),SRP!$D$26:$D$29)*(G3443/100)*(E3443/1000)),
IF(C3443="Wine",
SUM(LOOKUP(2,1/(SRP!$B$21:$B$25&lt;=E3443)/(SRP!$C$21:$C$25&gt;=E3443),SRP!$D$21:$D$25)*(G3443/100)*(E3443/1000)),
IF(AND(C3443="Ready to Drink",D3443="RTD-One Pour Cocktail&gt;7%&lt;=14.5"),
SUM(LOOKUP(2,1/(SRP!$B$16:$B$20&lt;=E3443)/(SRP!$C$16:$C$20&gt;=E3443),SRP!$D$16:$D$20)*(G3443/100)*(E3443/1000)),
IF(C3443="Ready to Drink",
SUM(LOOKUP(2,1/(SRP!$B$11:$B$15&lt;=E3443)/(SRP!$C$11:$C$15&gt;=E3443),SRP!$D$11:$D$15)*(G3443/100)*(E3443/1000)),
0)))))),2)</f>
        <v>5.39</v>
      </c>
      <c r="L3443" s="173" t="str">
        <f t="shared" si="53"/>
        <v>Beer750</v>
      </c>
      <c r="M3443" s="154">
        <f>VLOOKUP(L3443,'Slope %'!C:D,2,0)</f>
        <v>0.12</v>
      </c>
    </row>
    <row r="3444" spans="1:13" x14ac:dyDescent="0.25">
      <c r="A3444" s="169">
        <v>48118</v>
      </c>
      <c r="B3444" s="170" t="s">
        <v>2801</v>
      </c>
      <c r="C3444" s="170" t="s">
        <v>11</v>
      </c>
      <c r="D3444" s="170" t="s">
        <v>303</v>
      </c>
      <c r="E3444" s="170">
        <v>750</v>
      </c>
      <c r="F3444" s="170">
        <v>12</v>
      </c>
      <c r="G3444" s="171">
        <v>9.1999999999999993</v>
      </c>
      <c r="H3444" s="170" t="s">
        <v>1324</v>
      </c>
      <c r="I3444" s="171">
        <v>19</v>
      </c>
      <c r="J3444" s="169">
        <v>1</v>
      </c>
      <c r="K3444" s="154" cm="1">
        <f t="array" ref="K3444">ROUND(
IF(C3444="Beer",
SUM(LOOKUP(2,1/(SRP!$B$8:$B$10&lt;=E3444)/(SRP!$C$8:$C$10&gt;=E3444),SRP!$D$8:$D$10)*(G3444/100)*(E3444/1000)),
IF(C3444="Spirits",
SUM(LOOKUP(2,1/(SRP!$B$2:$B$7&lt;=E3444)/(SRP!$C$2:$C$7&gt;=E3444),SRP!$D$2:$D$7)*(G3444/100)*(E3444/1000)),
IF(AND(C3444="Wine",D3444="Fortified Wines"),
SUM(LOOKUP(2,1/(SRP!$B$26:$B$29&lt;=E3444)/(SRP!$C$26:$C$29&gt;=E3444),SRP!$D$26:$D$29)*(G3444/100)*(E3444/1000)),
IF(C3444="Wine",
SUM(LOOKUP(2,1/(SRP!$B$21:$B$25&lt;=E3444)/(SRP!$C$21:$C$25&gt;=E3444),SRP!$D$21:$D$25)*(G3444/100)*(E3444/1000)),
IF(AND(C3444="Ready to Drink",D3444="RTD-One Pour Cocktail&gt;7%&lt;=14.5"),
SUM(LOOKUP(2,1/(SRP!$B$16:$B$20&lt;=E3444)/(SRP!$C$16:$C$20&gt;=E3444),SRP!$D$16:$D$20)*(G3444/100)*(E3444/1000)),
IF(C3444="Ready to Drink",
SUM(LOOKUP(2,1/(SRP!$B$11:$B$15&lt;=E3444)/(SRP!$C$11:$C$15&gt;=E3444),SRP!$D$11:$D$15)*(G3444/100)*(E3444/1000)),
0)))))),2)</f>
        <v>5.39</v>
      </c>
      <c r="L3444" s="173" t="str">
        <f t="shared" si="53"/>
        <v>Beer750</v>
      </c>
      <c r="M3444" s="154">
        <f>VLOOKUP(L3444,'Slope %'!C:D,2,0)</f>
        <v>0.12</v>
      </c>
    </row>
    <row r="3445" spans="1:13" x14ac:dyDescent="0.25">
      <c r="A3445" s="169">
        <v>48138</v>
      </c>
      <c r="B3445" s="170" t="s">
        <v>2802</v>
      </c>
      <c r="C3445" s="170" t="s">
        <v>15</v>
      </c>
      <c r="D3445" s="170" t="s">
        <v>2670</v>
      </c>
      <c r="E3445" s="170">
        <v>750</v>
      </c>
      <c r="F3445" s="170">
        <v>6</v>
      </c>
      <c r="G3445" s="171">
        <v>50</v>
      </c>
      <c r="H3445" s="170" t="s">
        <v>29</v>
      </c>
      <c r="I3445" s="171">
        <v>99.99</v>
      </c>
      <c r="J3445" s="169">
        <v>1</v>
      </c>
      <c r="K3445" s="154" cm="1">
        <f t="array" ref="K3445">ROUND(
IF(C3445="Beer",
SUM(LOOKUP(2,1/(SRP!$B$8:$B$10&lt;=E3445)/(SRP!$C$8:$C$10&gt;=E3445),SRP!$D$8:$D$10)*(G3445/100)*(E3445/1000)),
IF(C3445="Spirits",
SUM(LOOKUP(2,1/(SRP!$B$2:$B$7&lt;=E3445)/(SRP!$C$2:$C$7&gt;=E3445),SRP!$D$2:$D$7)*(G3445/100)*(E3445/1000)),
IF(AND(C3445="Wine",D3445="Fortified Wines"),
SUM(LOOKUP(2,1/(SRP!$B$26:$B$29&lt;=E3445)/(SRP!$C$26:$C$29&gt;=E3445),SRP!$D$26:$D$29)*(G3445/100)*(E3445/1000)),
IF(C3445="Wine",
SUM(LOOKUP(2,1/(SRP!$B$21:$B$25&lt;=E3445)/(SRP!$C$21:$C$25&gt;=E3445),SRP!$D$21:$D$25)*(G3445/100)*(E3445/1000)),
IF(AND(C3445="Ready to Drink",D3445="RTD-One Pour Cocktail&gt;7%&lt;=14.5"),
SUM(LOOKUP(2,1/(SRP!$B$16:$B$20&lt;=E3445)/(SRP!$C$16:$C$20&gt;=E3445),SRP!$D$16:$D$20)*(G3445/100)*(E3445/1000)),
IF(C3445="Ready to Drink",
SUM(LOOKUP(2,1/(SRP!$B$11:$B$15&lt;=E3445)/(SRP!$C$11:$C$15&gt;=E3445),SRP!$D$11:$D$15)*(G3445/100)*(E3445/1000)),
0)))))),2)</f>
        <v>29.28</v>
      </c>
      <c r="L3445" s="173" t="str">
        <f t="shared" si="53"/>
        <v>Spirits750</v>
      </c>
      <c r="M3445" s="154">
        <f>VLOOKUP(L3445,'Slope %'!C:D,2,0)</f>
        <v>7.0000000000000007E-2</v>
      </c>
    </row>
    <row r="3446" spans="1:13" x14ac:dyDescent="0.25">
      <c r="A3446" s="169">
        <v>48139</v>
      </c>
      <c r="B3446" s="170" t="s">
        <v>2803</v>
      </c>
      <c r="C3446" s="170" t="s">
        <v>24</v>
      </c>
      <c r="D3446" s="170" t="s">
        <v>34</v>
      </c>
      <c r="E3446" s="170">
        <v>750</v>
      </c>
      <c r="F3446" s="170">
        <v>6</v>
      </c>
      <c r="G3446" s="171">
        <v>14.5</v>
      </c>
      <c r="H3446" s="170" t="s">
        <v>35</v>
      </c>
      <c r="I3446" s="171">
        <v>81.5</v>
      </c>
      <c r="J3446" s="169">
        <v>1</v>
      </c>
      <c r="K3446" s="154" cm="1">
        <f t="array" ref="K3446">ROUND(
IF(C3446="Beer",
SUM(LOOKUP(2,1/(SRP!$B$8:$B$10&lt;=E3446)/(SRP!$C$8:$C$10&gt;=E3446),SRP!$D$8:$D$10)*(G3446/100)*(E3446/1000)),
IF(C3446="Spirits",
SUM(LOOKUP(2,1/(SRP!$B$2:$B$7&lt;=E3446)/(SRP!$C$2:$C$7&gt;=E3446),SRP!$D$2:$D$7)*(G3446/100)*(E3446/1000)),
IF(AND(C3446="Wine",D3446="Fortified Wines"),
SUM(LOOKUP(2,1/(SRP!$B$26:$B$29&lt;=E3446)/(SRP!$C$26:$C$29&gt;=E3446),SRP!$D$26:$D$29)*(G3446/100)*(E3446/1000)),
IF(C3446="Wine",
SUM(LOOKUP(2,1/(SRP!$B$21:$B$25&lt;=E3446)/(SRP!$C$21:$C$25&gt;=E3446),SRP!$D$21:$D$25)*(G3446/100)*(E3446/1000)),
IF(AND(C3446="Ready to Drink",D3446="RTD-One Pour Cocktail&gt;7%&lt;=14.5"),
SUM(LOOKUP(2,1/(SRP!$B$16:$B$20&lt;=E3446)/(SRP!$C$16:$C$20&gt;=E3446),SRP!$D$16:$D$20)*(G3446/100)*(E3446/1000)),
IF(C3446="Ready to Drink",
SUM(LOOKUP(2,1/(SRP!$B$11:$B$15&lt;=E3446)/(SRP!$C$11:$C$15&gt;=E3446),SRP!$D$11:$D$15)*(G3446/100)*(E3446/1000)),
0)))))),2)</f>
        <v>8.49</v>
      </c>
      <c r="L3446" s="173" t="str">
        <f t="shared" si="53"/>
        <v>Wine750</v>
      </c>
      <c r="M3446" s="154">
        <f>VLOOKUP(L3446,'Slope %'!C:D,2,0)</f>
        <v>0.1</v>
      </c>
    </row>
    <row r="3447" spans="1:13" x14ac:dyDescent="0.25">
      <c r="A3447" s="169">
        <v>48141</v>
      </c>
      <c r="B3447" s="170" t="s">
        <v>2804</v>
      </c>
      <c r="C3447" s="170" t="s">
        <v>24</v>
      </c>
      <c r="D3447" s="170" t="s">
        <v>34</v>
      </c>
      <c r="E3447" s="170">
        <v>750</v>
      </c>
      <c r="F3447" s="170">
        <v>12</v>
      </c>
      <c r="G3447" s="171">
        <v>13</v>
      </c>
      <c r="H3447" s="170" t="s">
        <v>35</v>
      </c>
      <c r="I3447" s="171">
        <v>16.989999999999998</v>
      </c>
      <c r="J3447" s="169">
        <v>1</v>
      </c>
      <c r="K3447" s="154" cm="1">
        <f t="array" ref="K3447">ROUND(
IF(C3447="Beer",
SUM(LOOKUP(2,1/(SRP!$B$8:$B$10&lt;=E3447)/(SRP!$C$8:$C$10&gt;=E3447),SRP!$D$8:$D$10)*(G3447/100)*(E3447/1000)),
IF(C3447="Spirits",
SUM(LOOKUP(2,1/(SRP!$B$2:$B$7&lt;=E3447)/(SRP!$C$2:$C$7&gt;=E3447),SRP!$D$2:$D$7)*(G3447/100)*(E3447/1000)),
IF(AND(C3447="Wine",D3447="Fortified Wines"),
SUM(LOOKUP(2,1/(SRP!$B$26:$B$29&lt;=E3447)/(SRP!$C$26:$C$29&gt;=E3447),SRP!$D$26:$D$29)*(G3447/100)*(E3447/1000)),
IF(C3447="Wine",
SUM(LOOKUP(2,1/(SRP!$B$21:$B$25&lt;=E3447)/(SRP!$C$21:$C$25&gt;=E3447),SRP!$D$21:$D$25)*(G3447/100)*(E3447/1000)),
IF(AND(C3447="Ready to Drink",D3447="RTD-One Pour Cocktail&gt;7%&lt;=14.5"),
SUM(LOOKUP(2,1/(SRP!$B$16:$B$20&lt;=E3447)/(SRP!$C$16:$C$20&gt;=E3447),SRP!$D$16:$D$20)*(G3447/100)*(E3447/1000)),
IF(C3447="Ready to Drink",
SUM(LOOKUP(2,1/(SRP!$B$11:$B$15&lt;=E3447)/(SRP!$C$11:$C$15&gt;=E3447),SRP!$D$11:$D$15)*(G3447/100)*(E3447/1000)),
0)))))),2)</f>
        <v>7.61</v>
      </c>
      <c r="L3447" s="173" t="str">
        <f t="shared" si="53"/>
        <v>Wine750</v>
      </c>
      <c r="M3447" s="154">
        <f>VLOOKUP(L3447,'Slope %'!C:D,2,0)</f>
        <v>0.1</v>
      </c>
    </row>
    <row r="3448" spans="1:13" x14ac:dyDescent="0.25">
      <c r="A3448" s="169">
        <v>48153</v>
      </c>
      <c r="B3448" s="170" t="s">
        <v>2805</v>
      </c>
      <c r="C3448" s="170" t="s">
        <v>263</v>
      </c>
      <c r="D3448" s="170" t="s">
        <v>264</v>
      </c>
      <c r="E3448" s="170">
        <v>1000</v>
      </c>
      <c r="F3448" s="170">
        <v>6</v>
      </c>
      <c r="G3448" s="171">
        <v>7</v>
      </c>
      <c r="H3448" s="170" t="s">
        <v>342</v>
      </c>
      <c r="I3448" s="171">
        <v>15.98</v>
      </c>
      <c r="J3448" s="169">
        <v>4</v>
      </c>
      <c r="K3448" s="154" cm="1">
        <f t="array" ref="K3448">ROUND(
IF(C3448="Beer",
SUM(LOOKUP(2,1/(SRP!$B$8:$B$10&lt;=E3448)/(SRP!$C$8:$C$10&gt;=E3448),SRP!$D$8:$D$10)*(G3448/100)*(E3448/1000)),
IF(C3448="Spirits",
SUM(LOOKUP(2,1/(SRP!$B$2:$B$7&lt;=E3448)/(SRP!$C$2:$C$7&gt;=E3448),SRP!$D$2:$D$7)*(G3448/100)*(E3448/1000)),
IF(AND(C3448="Wine",D3448="Fortified Wines"),
SUM(LOOKUP(2,1/(SRP!$B$26:$B$29&lt;=E3448)/(SRP!$C$26:$C$29&gt;=E3448),SRP!$D$26:$D$29)*(G3448/100)*(E3448/1000)),
IF(C3448="Wine",
SUM(LOOKUP(2,1/(SRP!$B$21:$B$25&lt;=E3448)/(SRP!$C$21:$C$25&gt;=E3448),SRP!$D$21:$D$25)*(G3448/100)*(E3448/1000)),
IF(AND(C3448="Ready to Drink",D3448="RTD-One Pour Cocktail&gt;7%&lt;=14.5"),
SUM(LOOKUP(2,1/(SRP!$B$16:$B$20&lt;=E3448)/(SRP!$C$16:$C$20&gt;=E3448),SRP!$D$16:$D$20)*(G3448/100)*(E3448/1000)),
IF(C3448="Ready to Drink",
SUM(LOOKUP(2,1/(SRP!$B$11:$B$15&lt;=E3448)/(SRP!$C$11:$C$15&gt;=E3448),SRP!$D$11:$D$15)*(G3448/100)*(E3448/1000)),
0)))))),2)</f>
        <v>5.46</v>
      </c>
      <c r="L3448" s="173" t="str">
        <f t="shared" si="53"/>
        <v>Ready to Drink1000</v>
      </c>
      <c r="M3448" s="154">
        <f>VLOOKUP(L3448,'Slope %'!C:D,2,0)</f>
        <v>0.12</v>
      </c>
    </row>
    <row r="3449" spans="1:13" x14ac:dyDescent="0.25">
      <c r="A3449" s="169">
        <v>48153</v>
      </c>
      <c r="B3449" s="170" t="s">
        <v>2805</v>
      </c>
      <c r="C3449" s="170" t="s">
        <v>263</v>
      </c>
      <c r="D3449" s="170" t="s">
        <v>264</v>
      </c>
      <c r="E3449" s="170">
        <v>1000</v>
      </c>
      <c r="F3449" s="170">
        <v>6</v>
      </c>
      <c r="G3449" s="171">
        <v>7</v>
      </c>
      <c r="H3449" s="170" t="s">
        <v>342</v>
      </c>
      <c r="I3449" s="171">
        <v>15.98</v>
      </c>
      <c r="J3449" s="169">
        <v>4</v>
      </c>
      <c r="K3449" s="154" cm="1">
        <f t="array" ref="K3449">ROUND(
IF(C3449="Beer",
SUM(LOOKUP(2,1/(SRP!$B$8:$B$10&lt;=E3449)/(SRP!$C$8:$C$10&gt;=E3449),SRP!$D$8:$D$10)*(G3449/100)*(E3449/1000)),
IF(C3449="Spirits",
SUM(LOOKUP(2,1/(SRP!$B$2:$B$7&lt;=E3449)/(SRP!$C$2:$C$7&gt;=E3449),SRP!$D$2:$D$7)*(G3449/100)*(E3449/1000)),
IF(AND(C3449="Wine",D3449="Fortified Wines"),
SUM(LOOKUP(2,1/(SRP!$B$26:$B$29&lt;=E3449)/(SRP!$C$26:$C$29&gt;=E3449),SRP!$D$26:$D$29)*(G3449/100)*(E3449/1000)),
IF(C3449="Wine",
SUM(LOOKUP(2,1/(SRP!$B$21:$B$25&lt;=E3449)/(SRP!$C$21:$C$25&gt;=E3449),SRP!$D$21:$D$25)*(G3449/100)*(E3449/1000)),
IF(AND(C3449="Ready to Drink",D3449="RTD-One Pour Cocktail&gt;7%&lt;=14.5"),
SUM(LOOKUP(2,1/(SRP!$B$16:$B$20&lt;=E3449)/(SRP!$C$16:$C$20&gt;=E3449),SRP!$D$16:$D$20)*(G3449/100)*(E3449/1000)),
IF(C3449="Ready to Drink",
SUM(LOOKUP(2,1/(SRP!$B$11:$B$15&lt;=E3449)/(SRP!$C$11:$C$15&gt;=E3449),SRP!$D$11:$D$15)*(G3449/100)*(E3449/1000)),
0)))))),2)</f>
        <v>5.46</v>
      </c>
      <c r="L3449" s="173" t="str">
        <f t="shared" si="53"/>
        <v>Ready to Drink1000</v>
      </c>
      <c r="M3449" s="154">
        <f>VLOOKUP(L3449,'Slope %'!C:D,2,0)</f>
        <v>0.12</v>
      </c>
    </row>
    <row r="3450" spans="1:13" x14ac:dyDescent="0.25">
      <c r="A3450" s="169">
        <v>48178</v>
      </c>
      <c r="B3450" s="170" t="s">
        <v>2806</v>
      </c>
      <c r="C3450" s="170" t="s">
        <v>24</v>
      </c>
      <c r="D3450" s="170" t="s">
        <v>191</v>
      </c>
      <c r="E3450" s="170">
        <v>1500</v>
      </c>
      <c r="F3450" s="170">
        <v>6</v>
      </c>
      <c r="G3450" s="171">
        <v>14.4</v>
      </c>
      <c r="H3450" s="170" t="s">
        <v>600</v>
      </c>
      <c r="I3450" s="171">
        <v>139.99</v>
      </c>
      <c r="J3450" s="169">
        <v>1</v>
      </c>
      <c r="K3450" s="154" cm="1">
        <f t="array" ref="K3450">ROUND(
IF(C3450="Beer",
SUM(LOOKUP(2,1/(SRP!$B$8:$B$10&lt;=E3450)/(SRP!$C$8:$C$10&gt;=E3450),SRP!$D$8:$D$10)*(G3450/100)*(E3450/1000)),
IF(C3450="Spirits",
SUM(LOOKUP(2,1/(SRP!$B$2:$B$7&lt;=E3450)/(SRP!$C$2:$C$7&gt;=E3450),SRP!$D$2:$D$7)*(G3450/100)*(E3450/1000)),
IF(AND(C3450="Wine",D3450="Fortified Wines"),
SUM(LOOKUP(2,1/(SRP!$B$26:$B$29&lt;=E3450)/(SRP!$C$26:$C$29&gt;=E3450),SRP!$D$26:$D$29)*(G3450/100)*(E3450/1000)),
IF(C3450="Wine",
SUM(LOOKUP(2,1/(SRP!$B$21:$B$25&lt;=E3450)/(SRP!$C$21:$C$25&gt;=E3450),SRP!$D$21:$D$25)*(G3450/100)*(E3450/1000)),
IF(AND(C3450="Ready to Drink",D3450="RTD-One Pour Cocktail&gt;7%&lt;=14.5"),
SUM(LOOKUP(2,1/(SRP!$B$16:$B$20&lt;=E3450)/(SRP!$C$16:$C$20&gt;=E3450),SRP!$D$16:$D$20)*(G3450/100)*(E3450/1000)),
IF(C3450="Ready to Drink",
SUM(LOOKUP(2,1/(SRP!$B$11:$B$15&lt;=E3450)/(SRP!$C$11:$C$15&gt;=E3450),SRP!$D$11:$D$15)*(G3450/100)*(E3450/1000)),
0)))))),2)</f>
        <v>16.86</v>
      </c>
      <c r="L3450" s="173" t="str">
        <f t="shared" si="53"/>
        <v>Wine1500</v>
      </c>
      <c r="M3450" s="154">
        <f>VLOOKUP(L3450,'Slope %'!C:D,2,0)</f>
        <v>7.0000000000000007E-2</v>
      </c>
    </row>
    <row r="3451" spans="1:13" x14ac:dyDescent="0.25">
      <c r="A3451" s="169">
        <v>48194</v>
      </c>
      <c r="B3451" s="170" t="s">
        <v>2807</v>
      </c>
      <c r="C3451" s="170" t="s">
        <v>11</v>
      </c>
      <c r="D3451" s="170" t="s">
        <v>1406</v>
      </c>
      <c r="E3451" s="170">
        <v>473</v>
      </c>
      <c r="F3451" s="170">
        <v>24</v>
      </c>
      <c r="G3451" s="171">
        <v>5.5</v>
      </c>
      <c r="H3451" s="170" t="s">
        <v>2503</v>
      </c>
      <c r="I3451" s="171">
        <v>3.99</v>
      </c>
      <c r="J3451" s="169">
        <v>1</v>
      </c>
      <c r="K3451" s="154" cm="1">
        <f t="array" ref="K3451">ROUND(
IF(C3451="Beer",
SUM(LOOKUP(2,1/(SRP!$B$8:$B$10&lt;=E3451)/(SRP!$C$8:$C$10&gt;=E3451),SRP!$D$8:$D$10)*(G3451/100)*(E3451/1000)),
IF(C3451="Spirits",
SUM(LOOKUP(2,1/(SRP!$B$2:$B$7&lt;=E3451)/(SRP!$C$2:$C$7&gt;=E3451),SRP!$D$2:$D$7)*(G3451/100)*(E3451/1000)),
IF(AND(C3451="Wine",D3451="Fortified Wines"),
SUM(LOOKUP(2,1/(SRP!$B$26:$B$29&lt;=E3451)/(SRP!$C$26:$C$29&gt;=E3451),SRP!$D$26:$D$29)*(G3451/100)*(E3451/1000)),
IF(C3451="Wine",
SUM(LOOKUP(2,1/(SRP!$B$21:$B$25&lt;=E3451)/(SRP!$C$21:$C$25&gt;=E3451),SRP!$D$21:$D$25)*(G3451/100)*(E3451/1000)),
IF(AND(C3451="Ready to Drink",D3451="RTD-One Pour Cocktail&gt;7%&lt;=14.5"),
SUM(LOOKUP(2,1/(SRP!$B$16:$B$20&lt;=E3451)/(SRP!$C$16:$C$20&gt;=E3451),SRP!$D$16:$D$20)*(G3451/100)*(E3451/1000)),
IF(C3451="Ready to Drink",
SUM(LOOKUP(2,1/(SRP!$B$11:$B$15&lt;=E3451)/(SRP!$C$11:$C$15&gt;=E3451),SRP!$D$11:$D$15)*(G3451/100)*(E3451/1000)),
0)))))),2)</f>
        <v>2.0299999999999998</v>
      </c>
      <c r="L3451" s="173" t="str">
        <f t="shared" si="53"/>
        <v>Beer473</v>
      </c>
      <c r="M3451" s="154">
        <f>VLOOKUP(L3451,'Slope %'!C:D,2,0)</f>
        <v>0.12</v>
      </c>
    </row>
    <row r="3452" spans="1:13" x14ac:dyDescent="0.25">
      <c r="A3452" s="169">
        <v>48194</v>
      </c>
      <c r="B3452" s="170" t="s">
        <v>2807</v>
      </c>
      <c r="C3452" s="170" t="s">
        <v>11</v>
      </c>
      <c r="D3452" s="170" t="s">
        <v>1406</v>
      </c>
      <c r="E3452" s="170">
        <v>473</v>
      </c>
      <c r="F3452" s="170">
        <v>24</v>
      </c>
      <c r="G3452" s="171">
        <v>5.5</v>
      </c>
      <c r="H3452" s="170" t="s">
        <v>1407</v>
      </c>
      <c r="I3452" s="171">
        <v>3.99</v>
      </c>
      <c r="J3452" s="169">
        <v>1</v>
      </c>
      <c r="K3452" s="154" cm="1">
        <f t="array" ref="K3452">ROUND(
IF(C3452="Beer",
SUM(LOOKUP(2,1/(SRP!$B$8:$B$10&lt;=E3452)/(SRP!$C$8:$C$10&gt;=E3452),SRP!$D$8:$D$10)*(G3452/100)*(E3452/1000)),
IF(C3452="Spirits",
SUM(LOOKUP(2,1/(SRP!$B$2:$B$7&lt;=E3452)/(SRP!$C$2:$C$7&gt;=E3452),SRP!$D$2:$D$7)*(G3452/100)*(E3452/1000)),
IF(AND(C3452="Wine",D3452="Fortified Wines"),
SUM(LOOKUP(2,1/(SRP!$B$26:$B$29&lt;=E3452)/(SRP!$C$26:$C$29&gt;=E3452),SRP!$D$26:$D$29)*(G3452/100)*(E3452/1000)),
IF(C3452="Wine",
SUM(LOOKUP(2,1/(SRP!$B$21:$B$25&lt;=E3452)/(SRP!$C$21:$C$25&gt;=E3452),SRP!$D$21:$D$25)*(G3452/100)*(E3452/1000)),
IF(AND(C3452="Ready to Drink",D3452="RTD-One Pour Cocktail&gt;7%&lt;=14.5"),
SUM(LOOKUP(2,1/(SRP!$B$16:$B$20&lt;=E3452)/(SRP!$C$16:$C$20&gt;=E3452),SRP!$D$16:$D$20)*(G3452/100)*(E3452/1000)),
IF(C3452="Ready to Drink",
SUM(LOOKUP(2,1/(SRP!$B$11:$B$15&lt;=E3452)/(SRP!$C$11:$C$15&gt;=E3452),SRP!$D$11:$D$15)*(G3452/100)*(E3452/1000)),
0)))))),2)</f>
        <v>2.0299999999999998</v>
      </c>
      <c r="L3452" s="173" t="str">
        <f t="shared" si="53"/>
        <v>Beer473</v>
      </c>
      <c r="M3452" s="154">
        <f>VLOOKUP(L3452,'Slope %'!C:D,2,0)</f>
        <v>0.12</v>
      </c>
    </row>
    <row r="3453" spans="1:13" x14ac:dyDescent="0.25">
      <c r="A3453" s="169">
        <v>48199</v>
      </c>
      <c r="B3453" s="170" t="s">
        <v>2808</v>
      </c>
      <c r="C3453" s="170" t="s">
        <v>11</v>
      </c>
      <c r="D3453" s="170" t="s">
        <v>303</v>
      </c>
      <c r="E3453" s="170">
        <v>473</v>
      </c>
      <c r="F3453" s="170">
        <v>24</v>
      </c>
      <c r="G3453" s="171">
        <v>9</v>
      </c>
      <c r="H3453" s="170" t="s">
        <v>1764</v>
      </c>
      <c r="I3453" s="171">
        <v>5.29</v>
      </c>
      <c r="J3453" s="169">
        <v>1</v>
      </c>
      <c r="K3453" s="154" cm="1">
        <f t="array" ref="K3453">ROUND(
IF(C3453="Beer",
SUM(LOOKUP(2,1/(SRP!$B$8:$B$10&lt;=E3453)/(SRP!$C$8:$C$10&gt;=E3453),SRP!$D$8:$D$10)*(G3453/100)*(E3453/1000)),
IF(C3453="Spirits",
SUM(LOOKUP(2,1/(SRP!$B$2:$B$7&lt;=E3453)/(SRP!$C$2:$C$7&gt;=E3453),SRP!$D$2:$D$7)*(G3453/100)*(E3453/1000)),
IF(AND(C3453="Wine",D3453="Fortified Wines"),
SUM(LOOKUP(2,1/(SRP!$B$26:$B$29&lt;=E3453)/(SRP!$C$26:$C$29&gt;=E3453),SRP!$D$26:$D$29)*(G3453/100)*(E3453/1000)),
IF(C3453="Wine",
SUM(LOOKUP(2,1/(SRP!$B$21:$B$25&lt;=E3453)/(SRP!$C$21:$C$25&gt;=E3453),SRP!$D$21:$D$25)*(G3453/100)*(E3453/1000)),
IF(AND(C3453="Ready to Drink",D3453="RTD-One Pour Cocktail&gt;7%&lt;=14.5"),
SUM(LOOKUP(2,1/(SRP!$B$16:$B$20&lt;=E3453)/(SRP!$C$16:$C$20&gt;=E3453),SRP!$D$16:$D$20)*(G3453/100)*(E3453/1000)),
IF(C3453="Ready to Drink",
SUM(LOOKUP(2,1/(SRP!$B$11:$B$15&lt;=E3453)/(SRP!$C$11:$C$15&gt;=E3453),SRP!$D$11:$D$15)*(G3453/100)*(E3453/1000)),
0)))))),2)</f>
        <v>3.32</v>
      </c>
      <c r="L3453" s="173" t="str">
        <f t="shared" si="53"/>
        <v>Beer473</v>
      </c>
      <c r="M3453" s="154">
        <f>VLOOKUP(L3453,'Slope %'!C:D,2,0)</f>
        <v>0.12</v>
      </c>
    </row>
    <row r="3454" spans="1:13" x14ac:dyDescent="0.25">
      <c r="A3454" s="169">
        <v>48199</v>
      </c>
      <c r="B3454" s="170" t="s">
        <v>2808</v>
      </c>
      <c r="C3454" s="170" t="s">
        <v>11</v>
      </c>
      <c r="D3454" s="170" t="s">
        <v>303</v>
      </c>
      <c r="E3454" s="170">
        <v>473</v>
      </c>
      <c r="F3454" s="170">
        <v>24</v>
      </c>
      <c r="G3454" s="171">
        <v>9</v>
      </c>
      <c r="H3454" s="170" t="s">
        <v>1764</v>
      </c>
      <c r="I3454" s="171">
        <v>5.29</v>
      </c>
      <c r="J3454" s="169">
        <v>1</v>
      </c>
      <c r="K3454" s="154" cm="1">
        <f t="array" ref="K3454">ROUND(
IF(C3454="Beer",
SUM(LOOKUP(2,1/(SRP!$B$8:$B$10&lt;=E3454)/(SRP!$C$8:$C$10&gt;=E3454),SRP!$D$8:$D$10)*(G3454/100)*(E3454/1000)),
IF(C3454="Spirits",
SUM(LOOKUP(2,1/(SRP!$B$2:$B$7&lt;=E3454)/(SRP!$C$2:$C$7&gt;=E3454),SRP!$D$2:$D$7)*(G3454/100)*(E3454/1000)),
IF(AND(C3454="Wine",D3454="Fortified Wines"),
SUM(LOOKUP(2,1/(SRP!$B$26:$B$29&lt;=E3454)/(SRP!$C$26:$C$29&gt;=E3454),SRP!$D$26:$D$29)*(G3454/100)*(E3454/1000)),
IF(C3454="Wine",
SUM(LOOKUP(2,1/(SRP!$B$21:$B$25&lt;=E3454)/(SRP!$C$21:$C$25&gt;=E3454),SRP!$D$21:$D$25)*(G3454/100)*(E3454/1000)),
IF(AND(C3454="Ready to Drink",D3454="RTD-One Pour Cocktail&gt;7%&lt;=14.5"),
SUM(LOOKUP(2,1/(SRP!$B$16:$B$20&lt;=E3454)/(SRP!$C$16:$C$20&gt;=E3454),SRP!$D$16:$D$20)*(G3454/100)*(E3454/1000)),
IF(C3454="Ready to Drink",
SUM(LOOKUP(2,1/(SRP!$B$11:$B$15&lt;=E3454)/(SRP!$C$11:$C$15&gt;=E3454),SRP!$D$11:$D$15)*(G3454/100)*(E3454/1000)),
0)))))),2)</f>
        <v>3.32</v>
      </c>
      <c r="L3454" s="173" t="str">
        <f t="shared" si="53"/>
        <v>Beer473</v>
      </c>
      <c r="M3454" s="154">
        <f>VLOOKUP(L3454,'Slope %'!C:D,2,0)</f>
        <v>0.12</v>
      </c>
    </row>
    <row r="3455" spans="1:13" x14ac:dyDescent="0.25">
      <c r="A3455" s="169">
        <v>48200</v>
      </c>
      <c r="B3455" s="170" t="s">
        <v>2809</v>
      </c>
      <c r="C3455" s="170" t="s">
        <v>24</v>
      </c>
      <c r="D3455" s="170" t="s">
        <v>66</v>
      </c>
      <c r="E3455" s="170">
        <v>750</v>
      </c>
      <c r="F3455" s="170">
        <v>12</v>
      </c>
      <c r="G3455" s="171">
        <v>13</v>
      </c>
      <c r="H3455" s="170" t="s">
        <v>149</v>
      </c>
      <c r="I3455" s="171">
        <v>20.99</v>
      </c>
      <c r="J3455" s="169">
        <v>1</v>
      </c>
      <c r="K3455" s="154" cm="1">
        <f t="array" ref="K3455">ROUND(
IF(C3455="Beer",
SUM(LOOKUP(2,1/(SRP!$B$8:$B$10&lt;=E3455)/(SRP!$C$8:$C$10&gt;=E3455),SRP!$D$8:$D$10)*(G3455/100)*(E3455/1000)),
IF(C3455="Spirits",
SUM(LOOKUP(2,1/(SRP!$B$2:$B$7&lt;=E3455)/(SRP!$C$2:$C$7&gt;=E3455),SRP!$D$2:$D$7)*(G3455/100)*(E3455/1000)),
IF(AND(C3455="Wine",D3455="Fortified Wines"),
SUM(LOOKUP(2,1/(SRP!$B$26:$B$29&lt;=E3455)/(SRP!$C$26:$C$29&gt;=E3455),SRP!$D$26:$D$29)*(G3455/100)*(E3455/1000)),
IF(C3455="Wine",
SUM(LOOKUP(2,1/(SRP!$B$21:$B$25&lt;=E3455)/(SRP!$C$21:$C$25&gt;=E3455),SRP!$D$21:$D$25)*(G3455/100)*(E3455/1000)),
IF(AND(C3455="Ready to Drink",D3455="RTD-One Pour Cocktail&gt;7%&lt;=14.5"),
SUM(LOOKUP(2,1/(SRP!$B$16:$B$20&lt;=E3455)/(SRP!$C$16:$C$20&gt;=E3455),SRP!$D$16:$D$20)*(G3455/100)*(E3455/1000)),
IF(C3455="Ready to Drink",
SUM(LOOKUP(2,1/(SRP!$B$11:$B$15&lt;=E3455)/(SRP!$C$11:$C$15&gt;=E3455),SRP!$D$11:$D$15)*(G3455/100)*(E3455/1000)),
0)))))),2)</f>
        <v>7.61</v>
      </c>
      <c r="L3455" s="173" t="str">
        <f t="shared" si="53"/>
        <v>Wine750</v>
      </c>
      <c r="M3455" s="154">
        <f>VLOOKUP(L3455,'Slope %'!C:D,2,0)</f>
        <v>0.1</v>
      </c>
    </row>
    <row r="3456" spans="1:13" x14ac:dyDescent="0.25">
      <c r="A3456" s="169">
        <v>48238</v>
      </c>
      <c r="B3456" s="170" t="s">
        <v>2810</v>
      </c>
      <c r="C3456" s="170" t="s">
        <v>24</v>
      </c>
      <c r="D3456" s="170" t="s">
        <v>422</v>
      </c>
      <c r="E3456" s="170">
        <v>750</v>
      </c>
      <c r="F3456" s="170">
        <v>12</v>
      </c>
      <c r="G3456" s="171">
        <v>13</v>
      </c>
      <c r="H3456" s="170" t="s">
        <v>110</v>
      </c>
      <c r="I3456" s="171">
        <v>36.99</v>
      </c>
      <c r="J3456" s="169">
        <v>1</v>
      </c>
      <c r="K3456" s="154" cm="1">
        <f t="array" ref="K3456">ROUND(
IF(C3456="Beer",
SUM(LOOKUP(2,1/(SRP!$B$8:$B$10&lt;=E3456)/(SRP!$C$8:$C$10&gt;=E3456),SRP!$D$8:$D$10)*(G3456/100)*(E3456/1000)),
IF(C3456="Spirits",
SUM(LOOKUP(2,1/(SRP!$B$2:$B$7&lt;=E3456)/(SRP!$C$2:$C$7&gt;=E3456),SRP!$D$2:$D$7)*(G3456/100)*(E3456/1000)),
IF(AND(C3456="Wine",D3456="Fortified Wines"),
SUM(LOOKUP(2,1/(SRP!$B$26:$B$29&lt;=E3456)/(SRP!$C$26:$C$29&gt;=E3456),SRP!$D$26:$D$29)*(G3456/100)*(E3456/1000)),
IF(C3456="Wine",
SUM(LOOKUP(2,1/(SRP!$B$21:$B$25&lt;=E3456)/(SRP!$C$21:$C$25&gt;=E3456),SRP!$D$21:$D$25)*(G3456/100)*(E3456/1000)),
IF(AND(C3456="Ready to Drink",D3456="RTD-One Pour Cocktail&gt;7%&lt;=14.5"),
SUM(LOOKUP(2,1/(SRP!$B$16:$B$20&lt;=E3456)/(SRP!$C$16:$C$20&gt;=E3456),SRP!$D$16:$D$20)*(G3456/100)*(E3456/1000)),
IF(C3456="Ready to Drink",
SUM(LOOKUP(2,1/(SRP!$B$11:$B$15&lt;=E3456)/(SRP!$C$11:$C$15&gt;=E3456),SRP!$D$11:$D$15)*(G3456/100)*(E3456/1000)),
0)))))),2)</f>
        <v>7.61</v>
      </c>
      <c r="L3456" s="173" t="str">
        <f t="shared" si="53"/>
        <v>Wine750</v>
      </c>
      <c r="M3456" s="154">
        <f>VLOOKUP(L3456,'Slope %'!C:D,2,0)</f>
        <v>0.1</v>
      </c>
    </row>
    <row r="3457" spans="1:13" x14ac:dyDescent="0.25">
      <c r="A3457" s="169">
        <v>48251</v>
      </c>
      <c r="B3457" s="170" t="s">
        <v>2811</v>
      </c>
      <c r="C3457" s="170" t="s">
        <v>15</v>
      </c>
      <c r="D3457" s="170" t="s">
        <v>227</v>
      </c>
      <c r="E3457" s="170">
        <v>750</v>
      </c>
      <c r="F3457" s="170">
        <v>12</v>
      </c>
      <c r="G3457" s="171">
        <v>40</v>
      </c>
      <c r="H3457" s="170" t="s">
        <v>22</v>
      </c>
      <c r="I3457" s="171">
        <v>28.99</v>
      </c>
      <c r="J3457" s="169">
        <v>1</v>
      </c>
      <c r="K3457" s="154" cm="1">
        <f t="array" ref="K3457">ROUND(
IF(C3457="Beer",
SUM(LOOKUP(2,1/(SRP!$B$8:$B$10&lt;=E3457)/(SRP!$C$8:$C$10&gt;=E3457),SRP!$D$8:$D$10)*(G3457/100)*(E3457/1000)),
IF(C3457="Spirits",
SUM(LOOKUP(2,1/(SRP!$B$2:$B$7&lt;=E3457)/(SRP!$C$2:$C$7&gt;=E3457),SRP!$D$2:$D$7)*(G3457/100)*(E3457/1000)),
IF(AND(C3457="Wine",D3457="Fortified Wines"),
SUM(LOOKUP(2,1/(SRP!$B$26:$B$29&lt;=E3457)/(SRP!$C$26:$C$29&gt;=E3457),SRP!$D$26:$D$29)*(G3457/100)*(E3457/1000)),
IF(C3457="Wine",
SUM(LOOKUP(2,1/(SRP!$B$21:$B$25&lt;=E3457)/(SRP!$C$21:$C$25&gt;=E3457),SRP!$D$21:$D$25)*(G3457/100)*(E3457/1000)),
IF(AND(C3457="Ready to Drink",D3457="RTD-One Pour Cocktail&gt;7%&lt;=14.5"),
SUM(LOOKUP(2,1/(SRP!$B$16:$B$20&lt;=E3457)/(SRP!$C$16:$C$20&gt;=E3457),SRP!$D$16:$D$20)*(G3457/100)*(E3457/1000)),
IF(C3457="Ready to Drink",
SUM(LOOKUP(2,1/(SRP!$B$11:$B$15&lt;=E3457)/(SRP!$C$11:$C$15&gt;=E3457),SRP!$D$11:$D$15)*(G3457/100)*(E3457/1000)),
0)))))),2)</f>
        <v>23.42</v>
      </c>
      <c r="L3457" s="173" t="str">
        <f t="shared" si="53"/>
        <v>Spirits750</v>
      </c>
      <c r="M3457" s="154">
        <f>VLOOKUP(L3457,'Slope %'!C:D,2,0)</f>
        <v>7.0000000000000007E-2</v>
      </c>
    </row>
    <row r="3458" spans="1:13" x14ac:dyDescent="0.25">
      <c r="A3458" s="169">
        <v>48256</v>
      </c>
      <c r="B3458" s="170" t="s">
        <v>2812</v>
      </c>
      <c r="C3458" s="170" t="s">
        <v>11</v>
      </c>
      <c r="D3458" s="170" t="s">
        <v>474</v>
      </c>
      <c r="E3458" s="170">
        <v>473</v>
      </c>
      <c r="F3458" s="170">
        <v>24</v>
      </c>
      <c r="G3458" s="171">
        <v>5.5</v>
      </c>
      <c r="H3458" s="170" t="s">
        <v>1662</v>
      </c>
      <c r="I3458" s="171">
        <v>4.49</v>
      </c>
      <c r="J3458" s="169">
        <v>1</v>
      </c>
      <c r="K3458" s="154" cm="1">
        <f t="array" ref="K3458">ROUND(
IF(C3458="Beer",
SUM(LOOKUP(2,1/(SRP!$B$8:$B$10&lt;=E3458)/(SRP!$C$8:$C$10&gt;=E3458),SRP!$D$8:$D$10)*(G3458/100)*(E3458/1000)),
IF(C3458="Spirits",
SUM(LOOKUP(2,1/(SRP!$B$2:$B$7&lt;=E3458)/(SRP!$C$2:$C$7&gt;=E3458),SRP!$D$2:$D$7)*(G3458/100)*(E3458/1000)),
IF(AND(C3458="Wine",D3458="Fortified Wines"),
SUM(LOOKUP(2,1/(SRP!$B$26:$B$29&lt;=E3458)/(SRP!$C$26:$C$29&gt;=E3458),SRP!$D$26:$D$29)*(G3458/100)*(E3458/1000)),
IF(C3458="Wine",
SUM(LOOKUP(2,1/(SRP!$B$21:$B$25&lt;=E3458)/(SRP!$C$21:$C$25&gt;=E3458),SRP!$D$21:$D$25)*(G3458/100)*(E3458/1000)),
IF(AND(C3458="Ready to Drink",D3458="RTD-One Pour Cocktail&gt;7%&lt;=14.5"),
SUM(LOOKUP(2,1/(SRP!$B$16:$B$20&lt;=E3458)/(SRP!$C$16:$C$20&gt;=E3458),SRP!$D$16:$D$20)*(G3458/100)*(E3458/1000)),
IF(C3458="Ready to Drink",
SUM(LOOKUP(2,1/(SRP!$B$11:$B$15&lt;=E3458)/(SRP!$C$11:$C$15&gt;=E3458),SRP!$D$11:$D$15)*(G3458/100)*(E3458/1000)),
0)))))),2)</f>
        <v>2.0299999999999998</v>
      </c>
      <c r="L3458" s="173" t="str">
        <f t="shared" si="53"/>
        <v>Beer473</v>
      </c>
      <c r="M3458" s="154">
        <f>VLOOKUP(L3458,'Slope %'!C:D,2,0)</f>
        <v>0.12</v>
      </c>
    </row>
    <row r="3459" spans="1:13" x14ac:dyDescent="0.25">
      <c r="A3459" s="169">
        <v>48256</v>
      </c>
      <c r="B3459" s="170" t="s">
        <v>2812</v>
      </c>
      <c r="C3459" s="170" t="s">
        <v>11</v>
      </c>
      <c r="D3459" s="170" t="s">
        <v>474</v>
      </c>
      <c r="E3459" s="170">
        <v>473</v>
      </c>
      <c r="F3459" s="170">
        <v>24</v>
      </c>
      <c r="G3459" s="171">
        <v>5.5</v>
      </c>
      <c r="H3459" s="170" t="s">
        <v>1662</v>
      </c>
      <c r="I3459" s="171">
        <v>4.49</v>
      </c>
      <c r="J3459" s="169">
        <v>1</v>
      </c>
      <c r="K3459" s="154" cm="1">
        <f t="array" ref="K3459">ROUND(
IF(C3459="Beer",
SUM(LOOKUP(2,1/(SRP!$B$8:$B$10&lt;=E3459)/(SRP!$C$8:$C$10&gt;=E3459),SRP!$D$8:$D$10)*(G3459/100)*(E3459/1000)),
IF(C3459="Spirits",
SUM(LOOKUP(2,1/(SRP!$B$2:$B$7&lt;=E3459)/(SRP!$C$2:$C$7&gt;=E3459),SRP!$D$2:$D$7)*(G3459/100)*(E3459/1000)),
IF(AND(C3459="Wine",D3459="Fortified Wines"),
SUM(LOOKUP(2,1/(SRP!$B$26:$B$29&lt;=E3459)/(SRP!$C$26:$C$29&gt;=E3459),SRP!$D$26:$D$29)*(G3459/100)*(E3459/1000)),
IF(C3459="Wine",
SUM(LOOKUP(2,1/(SRP!$B$21:$B$25&lt;=E3459)/(SRP!$C$21:$C$25&gt;=E3459),SRP!$D$21:$D$25)*(G3459/100)*(E3459/1000)),
IF(AND(C3459="Ready to Drink",D3459="RTD-One Pour Cocktail&gt;7%&lt;=14.5"),
SUM(LOOKUP(2,1/(SRP!$B$16:$B$20&lt;=E3459)/(SRP!$C$16:$C$20&gt;=E3459),SRP!$D$16:$D$20)*(G3459/100)*(E3459/1000)),
IF(C3459="Ready to Drink",
SUM(LOOKUP(2,1/(SRP!$B$11:$B$15&lt;=E3459)/(SRP!$C$11:$C$15&gt;=E3459),SRP!$D$11:$D$15)*(G3459/100)*(E3459/1000)),
0)))))),2)</f>
        <v>2.0299999999999998</v>
      </c>
      <c r="L3459" s="173" t="str">
        <f t="shared" ref="L3459:L3522" si="54">(_xlfn.CONCAT(C3459,E3459))</f>
        <v>Beer473</v>
      </c>
      <c r="M3459" s="154">
        <f>VLOOKUP(L3459,'Slope %'!C:D,2,0)</f>
        <v>0.12</v>
      </c>
    </row>
    <row r="3460" spans="1:13" x14ac:dyDescent="0.25">
      <c r="A3460" s="169">
        <v>48281</v>
      </c>
      <c r="B3460" s="170" t="s">
        <v>2813</v>
      </c>
      <c r="C3460" s="170" t="s">
        <v>263</v>
      </c>
      <c r="D3460" s="170" t="s">
        <v>1938</v>
      </c>
      <c r="E3460" s="170">
        <v>2130</v>
      </c>
      <c r="F3460" s="170">
        <v>4</v>
      </c>
      <c r="G3460" s="171">
        <v>5</v>
      </c>
      <c r="H3460" s="170" t="s">
        <v>105</v>
      </c>
      <c r="I3460" s="171">
        <v>18.489999999999998</v>
      </c>
      <c r="J3460" s="169">
        <v>6</v>
      </c>
      <c r="K3460" s="154" cm="1">
        <f t="array" ref="K3460">ROUND(
IF(C3460="Beer",
SUM(LOOKUP(2,1/(SRP!$B$8:$B$10&lt;=E3460)/(SRP!$C$8:$C$10&gt;=E3460),SRP!$D$8:$D$10)*(G3460/100)*(E3460/1000)),
IF(C3460="Spirits",
SUM(LOOKUP(2,1/(SRP!$B$2:$B$7&lt;=E3460)/(SRP!$C$2:$C$7&gt;=E3460),SRP!$D$2:$D$7)*(G3460/100)*(E3460/1000)),
IF(AND(C3460="Wine",D3460="Fortified Wines"),
SUM(LOOKUP(2,1/(SRP!$B$26:$B$29&lt;=E3460)/(SRP!$C$26:$C$29&gt;=E3460),SRP!$D$26:$D$29)*(G3460/100)*(E3460/1000)),
IF(C3460="Wine",
SUM(LOOKUP(2,1/(SRP!$B$21:$B$25&lt;=E3460)/(SRP!$C$21:$C$25&gt;=E3460),SRP!$D$21:$D$25)*(G3460/100)*(E3460/1000)),
IF(AND(C3460="Ready to Drink",D3460="RTD-One Pour Cocktail&gt;7%&lt;=14.5"),
SUM(LOOKUP(2,1/(SRP!$B$16:$B$20&lt;=E3460)/(SRP!$C$16:$C$20&gt;=E3460),SRP!$D$16:$D$20)*(G3460/100)*(E3460/1000)),
IF(C3460="Ready to Drink",
SUM(LOOKUP(2,1/(SRP!$B$11:$B$15&lt;=E3460)/(SRP!$C$11:$C$15&gt;=E3460),SRP!$D$11:$D$15)*(G3460/100)*(E3460/1000)),
0)))))),2)</f>
        <v>8.31</v>
      </c>
      <c r="L3460" s="173" t="str">
        <f t="shared" si="54"/>
        <v>Ready to Drink2130</v>
      </c>
      <c r="M3460" s="154">
        <f>VLOOKUP(L3460,'Slope %'!C:D,2,0)</f>
        <v>0.1</v>
      </c>
    </row>
    <row r="3461" spans="1:13" x14ac:dyDescent="0.25">
      <c r="A3461" s="169">
        <v>48281</v>
      </c>
      <c r="B3461" s="170" t="s">
        <v>2813</v>
      </c>
      <c r="C3461" s="170" t="s">
        <v>263</v>
      </c>
      <c r="D3461" s="170" t="s">
        <v>1938</v>
      </c>
      <c r="E3461" s="170">
        <v>2130</v>
      </c>
      <c r="F3461" s="170">
        <v>4</v>
      </c>
      <c r="G3461" s="171">
        <v>5</v>
      </c>
      <c r="H3461" s="170" t="s">
        <v>105</v>
      </c>
      <c r="I3461" s="171">
        <v>18.489999999999998</v>
      </c>
      <c r="J3461" s="169">
        <v>6</v>
      </c>
      <c r="K3461" s="154" cm="1">
        <f t="array" ref="K3461">ROUND(
IF(C3461="Beer",
SUM(LOOKUP(2,1/(SRP!$B$8:$B$10&lt;=E3461)/(SRP!$C$8:$C$10&gt;=E3461),SRP!$D$8:$D$10)*(G3461/100)*(E3461/1000)),
IF(C3461="Spirits",
SUM(LOOKUP(2,1/(SRP!$B$2:$B$7&lt;=E3461)/(SRP!$C$2:$C$7&gt;=E3461),SRP!$D$2:$D$7)*(G3461/100)*(E3461/1000)),
IF(AND(C3461="Wine",D3461="Fortified Wines"),
SUM(LOOKUP(2,1/(SRP!$B$26:$B$29&lt;=E3461)/(SRP!$C$26:$C$29&gt;=E3461),SRP!$D$26:$D$29)*(G3461/100)*(E3461/1000)),
IF(C3461="Wine",
SUM(LOOKUP(2,1/(SRP!$B$21:$B$25&lt;=E3461)/(SRP!$C$21:$C$25&gt;=E3461),SRP!$D$21:$D$25)*(G3461/100)*(E3461/1000)),
IF(AND(C3461="Ready to Drink",D3461="RTD-One Pour Cocktail&gt;7%&lt;=14.5"),
SUM(LOOKUP(2,1/(SRP!$B$16:$B$20&lt;=E3461)/(SRP!$C$16:$C$20&gt;=E3461),SRP!$D$16:$D$20)*(G3461/100)*(E3461/1000)),
IF(C3461="Ready to Drink",
SUM(LOOKUP(2,1/(SRP!$B$11:$B$15&lt;=E3461)/(SRP!$C$11:$C$15&gt;=E3461),SRP!$D$11:$D$15)*(G3461/100)*(E3461/1000)),
0)))))),2)</f>
        <v>8.31</v>
      </c>
      <c r="L3461" s="173" t="str">
        <f t="shared" si="54"/>
        <v>Ready to Drink2130</v>
      </c>
      <c r="M3461" s="154">
        <f>VLOOKUP(L3461,'Slope %'!C:D,2,0)</f>
        <v>0.1</v>
      </c>
    </row>
    <row r="3462" spans="1:13" x14ac:dyDescent="0.25">
      <c r="A3462" s="169">
        <v>48284</v>
      </c>
      <c r="B3462" s="170" t="s">
        <v>2814</v>
      </c>
      <c r="C3462" s="170" t="s">
        <v>263</v>
      </c>
      <c r="D3462" s="170" t="s">
        <v>1938</v>
      </c>
      <c r="E3462" s="170">
        <v>4260</v>
      </c>
      <c r="F3462" s="170">
        <v>2</v>
      </c>
      <c r="G3462" s="171">
        <v>5</v>
      </c>
      <c r="H3462" s="170" t="s">
        <v>105</v>
      </c>
      <c r="I3462" s="171">
        <v>34.99</v>
      </c>
      <c r="J3462" s="169">
        <v>12</v>
      </c>
      <c r="K3462" s="154" cm="1">
        <f t="array" ref="K3462">ROUND(
IF(C3462="Beer",
SUM(LOOKUP(2,1/(SRP!$B$8:$B$10&lt;=E3462)/(SRP!$C$8:$C$10&gt;=E3462),SRP!$D$8:$D$10)*(G3462/100)*(E3462/1000)),
IF(C3462="Spirits",
SUM(LOOKUP(2,1/(SRP!$B$2:$B$7&lt;=E3462)/(SRP!$C$2:$C$7&gt;=E3462),SRP!$D$2:$D$7)*(G3462/100)*(E3462/1000)),
IF(AND(C3462="Wine",D3462="Fortified Wines"),
SUM(LOOKUP(2,1/(SRP!$B$26:$B$29&lt;=E3462)/(SRP!$C$26:$C$29&gt;=E3462),SRP!$D$26:$D$29)*(G3462/100)*(E3462/1000)),
IF(C3462="Wine",
SUM(LOOKUP(2,1/(SRP!$B$21:$B$25&lt;=E3462)/(SRP!$C$21:$C$25&gt;=E3462),SRP!$D$21:$D$25)*(G3462/100)*(E3462/1000)),
IF(AND(C3462="Ready to Drink",D3462="RTD-One Pour Cocktail&gt;7%&lt;=14.5"),
SUM(LOOKUP(2,1/(SRP!$B$16:$B$20&lt;=E3462)/(SRP!$C$16:$C$20&gt;=E3462),SRP!$D$16:$D$20)*(G3462/100)*(E3462/1000)),
IF(C3462="Ready to Drink",
SUM(LOOKUP(2,1/(SRP!$B$11:$B$15&lt;=E3462)/(SRP!$C$11:$C$15&gt;=E3462),SRP!$D$11:$D$15)*(G3462/100)*(E3462/1000)),
0)))))),2)</f>
        <v>16.63</v>
      </c>
      <c r="L3462" s="173" t="str">
        <f t="shared" si="54"/>
        <v>Ready to Drink4260</v>
      </c>
      <c r="M3462" s="154">
        <f>VLOOKUP(L3462,'Slope %'!C:D,2,0)</f>
        <v>7.0000000000000007E-2</v>
      </c>
    </row>
    <row r="3463" spans="1:13" x14ac:dyDescent="0.25">
      <c r="A3463" s="169">
        <v>48284</v>
      </c>
      <c r="B3463" s="170" t="s">
        <v>2814</v>
      </c>
      <c r="C3463" s="170" t="s">
        <v>263</v>
      </c>
      <c r="D3463" s="170" t="s">
        <v>1938</v>
      </c>
      <c r="E3463" s="170">
        <v>4260</v>
      </c>
      <c r="F3463" s="170">
        <v>2</v>
      </c>
      <c r="G3463" s="171">
        <v>5</v>
      </c>
      <c r="H3463" s="170" t="s">
        <v>105</v>
      </c>
      <c r="I3463" s="171">
        <v>34.99</v>
      </c>
      <c r="J3463" s="169">
        <v>12</v>
      </c>
      <c r="K3463" s="154" cm="1">
        <f t="array" ref="K3463">ROUND(
IF(C3463="Beer",
SUM(LOOKUP(2,1/(SRP!$B$8:$B$10&lt;=E3463)/(SRP!$C$8:$C$10&gt;=E3463),SRP!$D$8:$D$10)*(G3463/100)*(E3463/1000)),
IF(C3463="Spirits",
SUM(LOOKUP(2,1/(SRP!$B$2:$B$7&lt;=E3463)/(SRP!$C$2:$C$7&gt;=E3463),SRP!$D$2:$D$7)*(G3463/100)*(E3463/1000)),
IF(AND(C3463="Wine",D3463="Fortified Wines"),
SUM(LOOKUP(2,1/(SRP!$B$26:$B$29&lt;=E3463)/(SRP!$C$26:$C$29&gt;=E3463),SRP!$D$26:$D$29)*(G3463/100)*(E3463/1000)),
IF(C3463="Wine",
SUM(LOOKUP(2,1/(SRP!$B$21:$B$25&lt;=E3463)/(SRP!$C$21:$C$25&gt;=E3463),SRP!$D$21:$D$25)*(G3463/100)*(E3463/1000)),
IF(AND(C3463="Ready to Drink",D3463="RTD-One Pour Cocktail&gt;7%&lt;=14.5"),
SUM(LOOKUP(2,1/(SRP!$B$16:$B$20&lt;=E3463)/(SRP!$C$16:$C$20&gt;=E3463),SRP!$D$16:$D$20)*(G3463/100)*(E3463/1000)),
IF(C3463="Ready to Drink",
SUM(LOOKUP(2,1/(SRP!$B$11:$B$15&lt;=E3463)/(SRP!$C$11:$C$15&gt;=E3463),SRP!$D$11:$D$15)*(G3463/100)*(E3463/1000)),
0)))))),2)</f>
        <v>16.63</v>
      </c>
      <c r="L3463" s="173" t="str">
        <f t="shared" si="54"/>
        <v>Ready to Drink4260</v>
      </c>
      <c r="M3463" s="154">
        <f>VLOOKUP(L3463,'Slope %'!C:D,2,0)</f>
        <v>7.0000000000000007E-2</v>
      </c>
    </row>
    <row r="3464" spans="1:13" x14ac:dyDescent="0.25">
      <c r="A3464" s="169">
        <v>48286</v>
      </c>
      <c r="B3464" s="170" t="s">
        <v>2815</v>
      </c>
      <c r="C3464" s="170" t="s">
        <v>263</v>
      </c>
      <c r="D3464" s="170" t="s">
        <v>1938</v>
      </c>
      <c r="E3464" s="170">
        <v>4260</v>
      </c>
      <c r="F3464" s="170">
        <v>2</v>
      </c>
      <c r="G3464" s="171">
        <v>5</v>
      </c>
      <c r="H3464" s="170" t="s">
        <v>105</v>
      </c>
      <c r="I3464" s="171">
        <v>32.979999999999997</v>
      </c>
      <c r="J3464" s="169">
        <v>12</v>
      </c>
      <c r="K3464" s="154" cm="1">
        <f t="array" ref="K3464">ROUND(
IF(C3464="Beer",
SUM(LOOKUP(2,1/(SRP!$B$8:$B$10&lt;=E3464)/(SRP!$C$8:$C$10&gt;=E3464),SRP!$D$8:$D$10)*(G3464/100)*(E3464/1000)),
IF(C3464="Spirits",
SUM(LOOKUP(2,1/(SRP!$B$2:$B$7&lt;=E3464)/(SRP!$C$2:$C$7&gt;=E3464),SRP!$D$2:$D$7)*(G3464/100)*(E3464/1000)),
IF(AND(C3464="Wine",D3464="Fortified Wines"),
SUM(LOOKUP(2,1/(SRP!$B$26:$B$29&lt;=E3464)/(SRP!$C$26:$C$29&gt;=E3464),SRP!$D$26:$D$29)*(G3464/100)*(E3464/1000)),
IF(C3464="Wine",
SUM(LOOKUP(2,1/(SRP!$B$21:$B$25&lt;=E3464)/(SRP!$C$21:$C$25&gt;=E3464),SRP!$D$21:$D$25)*(G3464/100)*(E3464/1000)),
IF(AND(C3464="Ready to Drink",D3464="RTD-One Pour Cocktail&gt;7%&lt;=14.5"),
SUM(LOOKUP(2,1/(SRP!$B$16:$B$20&lt;=E3464)/(SRP!$C$16:$C$20&gt;=E3464),SRP!$D$16:$D$20)*(G3464/100)*(E3464/1000)),
IF(C3464="Ready to Drink",
SUM(LOOKUP(2,1/(SRP!$B$11:$B$15&lt;=E3464)/(SRP!$C$11:$C$15&gt;=E3464),SRP!$D$11:$D$15)*(G3464/100)*(E3464/1000)),
0)))))),2)</f>
        <v>16.63</v>
      </c>
      <c r="L3464" s="173" t="str">
        <f t="shared" si="54"/>
        <v>Ready to Drink4260</v>
      </c>
      <c r="M3464" s="154">
        <f>VLOOKUP(L3464,'Slope %'!C:D,2,0)</f>
        <v>7.0000000000000007E-2</v>
      </c>
    </row>
    <row r="3465" spans="1:13" x14ac:dyDescent="0.25">
      <c r="A3465" s="169">
        <v>48286</v>
      </c>
      <c r="B3465" s="170" t="s">
        <v>2815</v>
      </c>
      <c r="C3465" s="170" t="s">
        <v>263</v>
      </c>
      <c r="D3465" s="170" t="s">
        <v>1938</v>
      </c>
      <c r="E3465" s="170">
        <v>4260</v>
      </c>
      <c r="F3465" s="170">
        <v>2</v>
      </c>
      <c r="G3465" s="171">
        <v>5</v>
      </c>
      <c r="H3465" s="170" t="s">
        <v>105</v>
      </c>
      <c r="I3465" s="171">
        <v>32.979999999999997</v>
      </c>
      <c r="J3465" s="169">
        <v>12</v>
      </c>
      <c r="K3465" s="154" cm="1">
        <f t="array" ref="K3465">ROUND(
IF(C3465="Beer",
SUM(LOOKUP(2,1/(SRP!$B$8:$B$10&lt;=E3465)/(SRP!$C$8:$C$10&gt;=E3465),SRP!$D$8:$D$10)*(G3465/100)*(E3465/1000)),
IF(C3465="Spirits",
SUM(LOOKUP(2,1/(SRP!$B$2:$B$7&lt;=E3465)/(SRP!$C$2:$C$7&gt;=E3465),SRP!$D$2:$D$7)*(G3465/100)*(E3465/1000)),
IF(AND(C3465="Wine",D3465="Fortified Wines"),
SUM(LOOKUP(2,1/(SRP!$B$26:$B$29&lt;=E3465)/(SRP!$C$26:$C$29&gt;=E3465),SRP!$D$26:$D$29)*(G3465/100)*(E3465/1000)),
IF(C3465="Wine",
SUM(LOOKUP(2,1/(SRP!$B$21:$B$25&lt;=E3465)/(SRP!$C$21:$C$25&gt;=E3465),SRP!$D$21:$D$25)*(G3465/100)*(E3465/1000)),
IF(AND(C3465="Ready to Drink",D3465="RTD-One Pour Cocktail&gt;7%&lt;=14.5"),
SUM(LOOKUP(2,1/(SRP!$B$16:$B$20&lt;=E3465)/(SRP!$C$16:$C$20&gt;=E3465),SRP!$D$16:$D$20)*(G3465/100)*(E3465/1000)),
IF(C3465="Ready to Drink",
SUM(LOOKUP(2,1/(SRP!$B$11:$B$15&lt;=E3465)/(SRP!$C$11:$C$15&gt;=E3465),SRP!$D$11:$D$15)*(G3465/100)*(E3465/1000)),
0)))))),2)</f>
        <v>16.63</v>
      </c>
      <c r="L3465" s="173" t="str">
        <f t="shared" si="54"/>
        <v>Ready to Drink4260</v>
      </c>
      <c r="M3465" s="154">
        <f>VLOOKUP(L3465,'Slope %'!C:D,2,0)</f>
        <v>7.0000000000000007E-2</v>
      </c>
    </row>
    <row r="3466" spans="1:13" x14ac:dyDescent="0.25">
      <c r="A3466" s="169">
        <v>48340</v>
      </c>
      <c r="B3466" s="170" t="s">
        <v>2816</v>
      </c>
      <c r="C3466" s="170" t="s">
        <v>11</v>
      </c>
      <c r="D3466" s="170" t="s">
        <v>267</v>
      </c>
      <c r="E3466" s="170">
        <v>473</v>
      </c>
      <c r="F3466" s="170">
        <v>24</v>
      </c>
      <c r="G3466" s="171">
        <v>5.2</v>
      </c>
      <c r="H3466" s="170" t="s">
        <v>1136</v>
      </c>
      <c r="I3466" s="171">
        <v>4.75</v>
      </c>
      <c r="J3466" s="169">
        <v>1</v>
      </c>
      <c r="K3466" s="154" cm="1">
        <f t="array" ref="K3466">ROUND(
IF(C3466="Beer",
SUM(LOOKUP(2,1/(SRP!$B$8:$B$10&lt;=E3466)/(SRP!$C$8:$C$10&gt;=E3466),SRP!$D$8:$D$10)*(G3466/100)*(E3466/1000)),
IF(C3466="Spirits",
SUM(LOOKUP(2,1/(SRP!$B$2:$B$7&lt;=E3466)/(SRP!$C$2:$C$7&gt;=E3466),SRP!$D$2:$D$7)*(G3466/100)*(E3466/1000)),
IF(AND(C3466="Wine",D3466="Fortified Wines"),
SUM(LOOKUP(2,1/(SRP!$B$26:$B$29&lt;=E3466)/(SRP!$C$26:$C$29&gt;=E3466),SRP!$D$26:$D$29)*(G3466/100)*(E3466/1000)),
IF(C3466="Wine",
SUM(LOOKUP(2,1/(SRP!$B$21:$B$25&lt;=E3466)/(SRP!$C$21:$C$25&gt;=E3466),SRP!$D$21:$D$25)*(G3466/100)*(E3466/1000)),
IF(AND(C3466="Ready to Drink",D3466="RTD-One Pour Cocktail&gt;7%&lt;=14.5"),
SUM(LOOKUP(2,1/(SRP!$B$16:$B$20&lt;=E3466)/(SRP!$C$16:$C$20&gt;=E3466),SRP!$D$16:$D$20)*(G3466/100)*(E3466/1000)),
IF(C3466="Ready to Drink",
SUM(LOOKUP(2,1/(SRP!$B$11:$B$15&lt;=E3466)/(SRP!$C$11:$C$15&gt;=E3466),SRP!$D$11:$D$15)*(G3466/100)*(E3466/1000)),
0)))))),2)</f>
        <v>1.92</v>
      </c>
      <c r="L3466" s="173" t="str">
        <f t="shared" si="54"/>
        <v>Beer473</v>
      </c>
      <c r="M3466" s="154">
        <f>VLOOKUP(L3466,'Slope %'!C:D,2,0)</f>
        <v>0.12</v>
      </c>
    </row>
    <row r="3467" spans="1:13" x14ac:dyDescent="0.25">
      <c r="A3467" s="169">
        <v>48340</v>
      </c>
      <c r="B3467" s="170" t="s">
        <v>2816</v>
      </c>
      <c r="C3467" s="170" t="s">
        <v>11</v>
      </c>
      <c r="D3467" s="170" t="s">
        <v>267</v>
      </c>
      <c r="E3467" s="170">
        <v>473</v>
      </c>
      <c r="F3467" s="170">
        <v>24</v>
      </c>
      <c r="G3467" s="171">
        <v>5.2</v>
      </c>
      <c r="H3467" s="170" t="s">
        <v>1136</v>
      </c>
      <c r="I3467" s="171">
        <v>4.75</v>
      </c>
      <c r="J3467" s="169">
        <v>1</v>
      </c>
      <c r="K3467" s="154" cm="1">
        <f t="array" ref="K3467">ROUND(
IF(C3467="Beer",
SUM(LOOKUP(2,1/(SRP!$B$8:$B$10&lt;=E3467)/(SRP!$C$8:$C$10&gt;=E3467),SRP!$D$8:$D$10)*(G3467/100)*(E3467/1000)),
IF(C3467="Spirits",
SUM(LOOKUP(2,1/(SRP!$B$2:$B$7&lt;=E3467)/(SRP!$C$2:$C$7&gt;=E3467),SRP!$D$2:$D$7)*(G3467/100)*(E3467/1000)),
IF(AND(C3467="Wine",D3467="Fortified Wines"),
SUM(LOOKUP(2,1/(SRP!$B$26:$B$29&lt;=E3467)/(SRP!$C$26:$C$29&gt;=E3467),SRP!$D$26:$D$29)*(G3467/100)*(E3467/1000)),
IF(C3467="Wine",
SUM(LOOKUP(2,1/(SRP!$B$21:$B$25&lt;=E3467)/(SRP!$C$21:$C$25&gt;=E3467),SRP!$D$21:$D$25)*(G3467/100)*(E3467/1000)),
IF(AND(C3467="Ready to Drink",D3467="RTD-One Pour Cocktail&gt;7%&lt;=14.5"),
SUM(LOOKUP(2,1/(SRP!$B$16:$B$20&lt;=E3467)/(SRP!$C$16:$C$20&gt;=E3467),SRP!$D$16:$D$20)*(G3467/100)*(E3467/1000)),
IF(C3467="Ready to Drink",
SUM(LOOKUP(2,1/(SRP!$B$11:$B$15&lt;=E3467)/(SRP!$C$11:$C$15&gt;=E3467),SRP!$D$11:$D$15)*(G3467/100)*(E3467/1000)),
0)))))),2)</f>
        <v>1.92</v>
      </c>
      <c r="L3467" s="173" t="str">
        <f t="shared" si="54"/>
        <v>Beer473</v>
      </c>
      <c r="M3467" s="154">
        <f>VLOOKUP(L3467,'Slope %'!C:D,2,0)</f>
        <v>0.12</v>
      </c>
    </row>
    <row r="3468" spans="1:13" x14ac:dyDescent="0.25">
      <c r="A3468" s="169">
        <v>48341</v>
      </c>
      <c r="B3468" s="170" t="s">
        <v>2817</v>
      </c>
      <c r="C3468" s="170" t="s">
        <v>15</v>
      </c>
      <c r="D3468" s="170" t="s">
        <v>16</v>
      </c>
      <c r="E3468" s="170">
        <v>750</v>
      </c>
      <c r="F3468" s="170">
        <v>12</v>
      </c>
      <c r="G3468" s="171">
        <v>40</v>
      </c>
      <c r="H3468" s="170" t="s">
        <v>43</v>
      </c>
      <c r="I3468" s="171">
        <v>34.99</v>
      </c>
      <c r="J3468" s="169">
        <v>1</v>
      </c>
      <c r="K3468" s="154" cm="1">
        <f t="array" ref="K3468">ROUND(
IF(C3468="Beer",
SUM(LOOKUP(2,1/(SRP!$B$8:$B$10&lt;=E3468)/(SRP!$C$8:$C$10&gt;=E3468),SRP!$D$8:$D$10)*(G3468/100)*(E3468/1000)),
IF(C3468="Spirits",
SUM(LOOKUP(2,1/(SRP!$B$2:$B$7&lt;=E3468)/(SRP!$C$2:$C$7&gt;=E3468),SRP!$D$2:$D$7)*(G3468/100)*(E3468/1000)),
IF(AND(C3468="Wine",D3468="Fortified Wines"),
SUM(LOOKUP(2,1/(SRP!$B$26:$B$29&lt;=E3468)/(SRP!$C$26:$C$29&gt;=E3468),SRP!$D$26:$D$29)*(G3468/100)*(E3468/1000)),
IF(C3468="Wine",
SUM(LOOKUP(2,1/(SRP!$B$21:$B$25&lt;=E3468)/(SRP!$C$21:$C$25&gt;=E3468),SRP!$D$21:$D$25)*(G3468/100)*(E3468/1000)),
IF(AND(C3468="Ready to Drink",D3468="RTD-One Pour Cocktail&gt;7%&lt;=14.5"),
SUM(LOOKUP(2,1/(SRP!$B$16:$B$20&lt;=E3468)/(SRP!$C$16:$C$20&gt;=E3468),SRP!$D$16:$D$20)*(G3468/100)*(E3468/1000)),
IF(C3468="Ready to Drink",
SUM(LOOKUP(2,1/(SRP!$B$11:$B$15&lt;=E3468)/(SRP!$C$11:$C$15&gt;=E3468),SRP!$D$11:$D$15)*(G3468/100)*(E3468/1000)),
0)))))),2)</f>
        <v>23.42</v>
      </c>
      <c r="L3468" s="173" t="str">
        <f t="shared" si="54"/>
        <v>Spirits750</v>
      </c>
      <c r="M3468" s="154">
        <f>VLOOKUP(L3468,'Slope %'!C:D,2,0)</f>
        <v>7.0000000000000007E-2</v>
      </c>
    </row>
    <row r="3469" spans="1:13" x14ac:dyDescent="0.25">
      <c r="A3469" s="169">
        <v>48354</v>
      </c>
      <c r="B3469" s="170" t="s">
        <v>2818</v>
      </c>
      <c r="C3469" s="170" t="s">
        <v>24</v>
      </c>
      <c r="D3469" s="170" t="s">
        <v>34</v>
      </c>
      <c r="E3469" s="170">
        <v>750</v>
      </c>
      <c r="F3469" s="170">
        <v>12</v>
      </c>
      <c r="G3469" s="171">
        <v>14.5</v>
      </c>
      <c r="H3469" s="170" t="s">
        <v>22</v>
      </c>
      <c r="I3469" s="171">
        <v>49.99</v>
      </c>
      <c r="J3469" s="169">
        <v>1</v>
      </c>
      <c r="K3469" s="154" cm="1">
        <f t="array" ref="K3469">ROUND(
IF(C3469="Beer",
SUM(LOOKUP(2,1/(SRP!$B$8:$B$10&lt;=E3469)/(SRP!$C$8:$C$10&gt;=E3469),SRP!$D$8:$D$10)*(G3469/100)*(E3469/1000)),
IF(C3469="Spirits",
SUM(LOOKUP(2,1/(SRP!$B$2:$B$7&lt;=E3469)/(SRP!$C$2:$C$7&gt;=E3469),SRP!$D$2:$D$7)*(G3469/100)*(E3469/1000)),
IF(AND(C3469="Wine",D3469="Fortified Wines"),
SUM(LOOKUP(2,1/(SRP!$B$26:$B$29&lt;=E3469)/(SRP!$C$26:$C$29&gt;=E3469),SRP!$D$26:$D$29)*(G3469/100)*(E3469/1000)),
IF(C3469="Wine",
SUM(LOOKUP(2,1/(SRP!$B$21:$B$25&lt;=E3469)/(SRP!$C$21:$C$25&gt;=E3469),SRP!$D$21:$D$25)*(G3469/100)*(E3469/1000)),
IF(AND(C3469="Ready to Drink",D3469="RTD-One Pour Cocktail&gt;7%&lt;=14.5"),
SUM(LOOKUP(2,1/(SRP!$B$16:$B$20&lt;=E3469)/(SRP!$C$16:$C$20&gt;=E3469),SRP!$D$16:$D$20)*(G3469/100)*(E3469/1000)),
IF(C3469="Ready to Drink",
SUM(LOOKUP(2,1/(SRP!$B$11:$B$15&lt;=E3469)/(SRP!$C$11:$C$15&gt;=E3469),SRP!$D$11:$D$15)*(G3469/100)*(E3469/1000)),
0)))))),2)</f>
        <v>8.49</v>
      </c>
      <c r="L3469" s="173" t="str">
        <f t="shared" si="54"/>
        <v>Wine750</v>
      </c>
      <c r="M3469" s="154">
        <f>VLOOKUP(L3469,'Slope %'!C:D,2,0)</f>
        <v>0.1</v>
      </c>
    </row>
    <row r="3470" spans="1:13" x14ac:dyDescent="0.25">
      <c r="A3470" s="169">
        <v>48396</v>
      </c>
      <c r="B3470" s="170" t="s">
        <v>2819</v>
      </c>
      <c r="C3470" s="170" t="s">
        <v>24</v>
      </c>
      <c r="D3470" s="170" t="s">
        <v>194</v>
      </c>
      <c r="E3470" s="170">
        <v>750</v>
      </c>
      <c r="F3470" s="170">
        <v>12</v>
      </c>
      <c r="G3470" s="171">
        <v>12.5</v>
      </c>
      <c r="H3470" s="170" t="s">
        <v>86</v>
      </c>
      <c r="I3470" s="171">
        <v>17.989999999999998</v>
      </c>
      <c r="J3470" s="169">
        <v>1</v>
      </c>
      <c r="K3470" s="154" cm="1">
        <f t="array" ref="K3470">ROUND(
IF(C3470="Beer",
SUM(LOOKUP(2,1/(SRP!$B$8:$B$10&lt;=E3470)/(SRP!$C$8:$C$10&gt;=E3470),SRP!$D$8:$D$10)*(G3470/100)*(E3470/1000)),
IF(C3470="Spirits",
SUM(LOOKUP(2,1/(SRP!$B$2:$B$7&lt;=E3470)/(SRP!$C$2:$C$7&gt;=E3470),SRP!$D$2:$D$7)*(G3470/100)*(E3470/1000)),
IF(AND(C3470="Wine",D3470="Fortified Wines"),
SUM(LOOKUP(2,1/(SRP!$B$26:$B$29&lt;=E3470)/(SRP!$C$26:$C$29&gt;=E3470),SRP!$D$26:$D$29)*(G3470/100)*(E3470/1000)),
IF(C3470="Wine",
SUM(LOOKUP(2,1/(SRP!$B$21:$B$25&lt;=E3470)/(SRP!$C$21:$C$25&gt;=E3470),SRP!$D$21:$D$25)*(G3470/100)*(E3470/1000)),
IF(AND(C3470="Ready to Drink",D3470="RTD-One Pour Cocktail&gt;7%&lt;=14.5"),
SUM(LOOKUP(2,1/(SRP!$B$16:$B$20&lt;=E3470)/(SRP!$C$16:$C$20&gt;=E3470),SRP!$D$16:$D$20)*(G3470/100)*(E3470/1000)),
IF(C3470="Ready to Drink",
SUM(LOOKUP(2,1/(SRP!$B$11:$B$15&lt;=E3470)/(SRP!$C$11:$C$15&gt;=E3470),SRP!$D$11:$D$15)*(G3470/100)*(E3470/1000)),
0)))))),2)</f>
        <v>7.32</v>
      </c>
      <c r="L3470" s="173" t="str">
        <f t="shared" si="54"/>
        <v>Wine750</v>
      </c>
      <c r="M3470" s="154">
        <f>VLOOKUP(L3470,'Slope %'!C:D,2,0)</f>
        <v>0.1</v>
      </c>
    </row>
    <row r="3471" spans="1:13" x14ac:dyDescent="0.25">
      <c r="A3471" s="169">
        <v>48402</v>
      </c>
      <c r="B3471" s="170" t="s">
        <v>2820</v>
      </c>
      <c r="C3471" s="170" t="s">
        <v>15</v>
      </c>
      <c r="D3471" s="170" t="s">
        <v>252</v>
      </c>
      <c r="E3471" s="170">
        <v>375</v>
      </c>
      <c r="F3471" s="170">
        <v>12</v>
      </c>
      <c r="G3471" s="171">
        <v>17.2</v>
      </c>
      <c r="H3471" s="170" t="s">
        <v>1563</v>
      </c>
      <c r="I3471" s="171">
        <v>25.95</v>
      </c>
      <c r="J3471" s="169">
        <v>1</v>
      </c>
      <c r="K3471" s="154" cm="1">
        <f t="array" ref="K3471">ROUND(
IF(C3471="Beer",
SUM(LOOKUP(2,1/(SRP!$B$8:$B$10&lt;=E3471)/(SRP!$C$8:$C$10&gt;=E3471),SRP!$D$8:$D$10)*(G3471/100)*(E3471/1000)),
IF(C3471="Spirits",
SUM(LOOKUP(2,1/(SRP!$B$2:$B$7&lt;=E3471)/(SRP!$C$2:$C$7&gt;=E3471),SRP!$D$2:$D$7)*(G3471/100)*(E3471/1000)),
IF(AND(C3471="Wine",D3471="Fortified Wines"),
SUM(LOOKUP(2,1/(SRP!$B$26:$B$29&lt;=E3471)/(SRP!$C$26:$C$29&gt;=E3471),SRP!$D$26:$D$29)*(G3471/100)*(E3471/1000)),
IF(C3471="Wine",
SUM(LOOKUP(2,1/(SRP!$B$21:$B$25&lt;=E3471)/(SRP!$C$21:$C$25&gt;=E3471),SRP!$D$21:$D$25)*(G3471/100)*(E3471/1000)),
IF(AND(C3471="Ready to Drink",D3471="RTD-One Pour Cocktail&gt;7%&lt;=14.5"),
SUM(LOOKUP(2,1/(SRP!$B$16:$B$20&lt;=E3471)/(SRP!$C$16:$C$20&gt;=E3471),SRP!$D$16:$D$20)*(G3471/100)*(E3471/1000)),
IF(C3471="Ready to Drink",
SUM(LOOKUP(2,1/(SRP!$B$11:$B$15&lt;=E3471)/(SRP!$C$11:$C$15&gt;=E3471),SRP!$D$11:$D$15)*(G3471/100)*(E3471/1000)),
0)))))),2)</f>
        <v>5.72</v>
      </c>
      <c r="L3471" s="173" t="str">
        <f t="shared" si="54"/>
        <v>Spirits375</v>
      </c>
      <c r="M3471" s="154">
        <f>VLOOKUP(L3471,'Slope %'!C:D,2,0)</f>
        <v>0.1</v>
      </c>
    </row>
    <row r="3472" spans="1:13" x14ac:dyDescent="0.25">
      <c r="A3472" s="169">
        <v>48408</v>
      </c>
      <c r="B3472" s="170" t="s">
        <v>2821</v>
      </c>
      <c r="C3472" s="170" t="s">
        <v>15</v>
      </c>
      <c r="D3472" s="170" t="s">
        <v>845</v>
      </c>
      <c r="E3472" s="170">
        <v>750</v>
      </c>
      <c r="F3472" s="170">
        <v>6</v>
      </c>
      <c r="G3472" s="171">
        <v>40</v>
      </c>
      <c r="H3472" s="170" t="s">
        <v>73</v>
      </c>
      <c r="I3472" s="171">
        <v>69.989999999999995</v>
      </c>
      <c r="J3472" s="169">
        <v>1</v>
      </c>
      <c r="K3472" s="154" cm="1">
        <f t="array" ref="K3472">ROUND(
IF(C3472="Beer",
SUM(LOOKUP(2,1/(SRP!$B$8:$B$10&lt;=E3472)/(SRP!$C$8:$C$10&gt;=E3472),SRP!$D$8:$D$10)*(G3472/100)*(E3472/1000)),
IF(C3472="Spirits",
SUM(LOOKUP(2,1/(SRP!$B$2:$B$7&lt;=E3472)/(SRP!$C$2:$C$7&gt;=E3472),SRP!$D$2:$D$7)*(G3472/100)*(E3472/1000)),
IF(AND(C3472="Wine",D3472="Fortified Wines"),
SUM(LOOKUP(2,1/(SRP!$B$26:$B$29&lt;=E3472)/(SRP!$C$26:$C$29&gt;=E3472),SRP!$D$26:$D$29)*(G3472/100)*(E3472/1000)),
IF(C3472="Wine",
SUM(LOOKUP(2,1/(SRP!$B$21:$B$25&lt;=E3472)/(SRP!$C$21:$C$25&gt;=E3472),SRP!$D$21:$D$25)*(G3472/100)*(E3472/1000)),
IF(AND(C3472="Ready to Drink",D3472="RTD-One Pour Cocktail&gt;7%&lt;=14.5"),
SUM(LOOKUP(2,1/(SRP!$B$16:$B$20&lt;=E3472)/(SRP!$C$16:$C$20&gt;=E3472),SRP!$D$16:$D$20)*(G3472/100)*(E3472/1000)),
IF(C3472="Ready to Drink",
SUM(LOOKUP(2,1/(SRP!$B$11:$B$15&lt;=E3472)/(SRP!$C$11:$C$15&gt;=E3472),SRP!$D$11:$D$15)*(G3472/100)*(E3472/1000)),
0)))))),2)</f>
        <v>23.42</v>
      </c>
      <c r="L3472" s="173" t="str">
        <f t="shared" si="54"/>
        <v>Spirits750</v>
      </c>
      <c r="M3472" s="154">
        <f>VLOOKUP(L3472,'Slope %'!C:D,2,0)</f>
        <v>7.0000000000000007E-2</v>
      </c>
    </row>
    <row r="3473" spans="1:13" x14ac:dyDescent="0.25">
      <c r="A3473" s="169">
        <v>48421</v>
      </c>
      <c r="B3473" s="170" t="s">
        <v>2822</v>
      </c>
      <c r="C3473" s="170" t="s">
        <v>263</v>
      </c>
      <c r="D3473" s="170" t="s">
        <v>332</v>
      </c>
      <c r="E3473" s="170">
        <v>1420</v>
      </c>
      <c r="F3473" s="170">
        <v>6</v>
      </c>
      <c r="G3473" s="171">
        <v>5.2</v>
      </c>
      <c r="H3473" s="170" t="s">
        <v>177</v>
      </c>
      <c r="I3473" s="171">
        <v>15.49</v>
      </c>
      <c r="J3473" s="169">
        <v>4</v>
      </c>
      <c r="K3473" s="154" cm="1">
        <f t="array" ref="K3473">ROUND(
IF(C3473="Beer",
SUM(LOOKUP(2,1/(SRP!$B$8:$B$10&lt;=E3473)/(SRP!$C$8:$C$10&gt;=E3473),SRP!$D$8:$D$10)*(G3473/100)*(E3473/1000)),
IF(C3473="Spirits",
SUM(LOOKUP(2,1/(SRP!$B$2:$B$7&lt;=E3473)/(SRP!$C$2:$C$7&gt;=E3473),SRP!$D$2:$D$7)*(G3473/100)*(E3473/1000)),
IF(AND(C3473="Wine",D3473="Fortified Wines"),
SUM(LOOKUP(2,1/(SRP!$B$26:$B$29&lt;=E3473)/(SRP!$C$26:$C$29&gt;=E3473),SRP!$D$26:$D$29)*(G3473/100)*(E3473/1000)),
IF(C3473="Wine",
SUM(LOOKUP(2,1/(SRP!$B$21:$B$25&lt;=E3473)/(SRP!$C$21:$C$25&gt;=E3473),SRP!$D$21:$D$25)*(G3473/100)*(E3473/1000)),
IF(AND(C3473="Ready to Drink",D3473="RTD-One Pour Cocktail&gt;7%&lt;=14.5"),
SUM(LOOKUP(2,1/(SRP!$B$16:$B$20&lt;=E3473)/(SRP!$C$16:$C$20&gt;=E3473),SRP!$D$16:$D$20)*(G3473/100)*(E3473/1000)),
IF(C3473="Ready to Drink",
SUM(LOOKUP(2,1/(SRP!$B$11:$B$15&lt;=E3473)/(SRP!$C$11:$C$15&gt;=E3473),SRP!$D$11:$D$15)*(G3473/100)*(E3473/1000)),
0)))))),2)</f>
        <v>5.76</v>
      </c>
      <c r="L3473" s="173" t="str">
        <f t="shared" si="54"/>
        <v>Ready to Drink1420</v>
      </c>
      <c r="M3473" s="154">
        <f>VLOOKUP(L3473,'Slope %'!C:D,2,0)</f>
        <v>0.12</v>
      </c>
    </row>
    <row r="3474" spans="1:13" x14ac:dyDescent="0.25">
      <c r="A3474" s="169">
        <v>48421</v>
      </c>
      <c r="B3474" s="170" t="s">
        <v>2822</v>
      </c>
      <c r="C3474" s="170" t="s">
        <v>263</v>
      </c>
      <c r="D3474" s="170" t="s">
        <v>332</v>
      </c>
      <c r="E3474" s="170">
        <v>1420</v>
      </c>
      <c r="F3474" s="170">
        <v>6</v>
      </c>
      <c r="G3474" s="171">
        <v>5.2</v>
      </c>
      <c r="H3474" s="170" t="s">
        <v>177</v>
      </c>
      <c r="I3474" s="171">
        <v>15.49</v>
      </c>
      <c r="J3474" s="169">
        <v>4</v>
      </c>
      <c r="K3474" s="154" cm="1">
        <f t="array" ref="K3474">ROUND(
IF(C3474="Beer",
SUM(LOOKUP(2,1/(SRP!$B$8:$B$10&lt;=E3474)/(SRP!$C$8:$C$10&gt;=E3474),SRP!$D$8:$D$10)*(G3474/100)*(E3474/1000)),
IF(C3474="Spirits",
SUM(LOOKUP(2,1/(SRP!$B$2:$B$7&lt;=E3474)/(SRP!$C$2:$C$7&gt;=E3474),SRP!$D$2:$D$7)*(G3474/100)*(E3474/1000)),
IF(AND(C3474="Wine",D3474="Fortified Wines"),
SUM(LOOKUP(2,1/(SRP!$B$26:$B$29&lt;=E3474)/(SRP!$C$26:$C$29&gt;=E3474),SRP!$D$26:$D$29)*(G3474/100)*(E3474/1000)),
IF(C3474="Wine",
SUM(LOOKUP(2,1/(SRP!$B$21:$B$25&lt;=E3474)/(SRP!$C$21:$C$25&gt;=E3474),SRP!$D$21:$D$25)*(G3474/100)*(E3474/1000)),
IF(AND(C3474="Ready to Drink",D3474="RTD-One Pour Cocktail&gt;7%&lt;=14.5"),
SUM(LOOKUP(2,1/(SRP!$B$16:$B$20&lt;=E3474)/(SRP!$C$16:$C$20&gt;=E3474),SRP!$D$16:$D$20)*(G3474/100)*(E3474/1000)),
IF(C3474="Ready to Drink",
SUM(LOOKUP(2,1/(SRP!$B$11:$B$15&lt;=E3474)/(SRP!$C$11:$C$15&gt;=E3474),SRP!$D$11:$D$15)*(G3474/100)*(E3474/1000)),
0)))))),2)</f>
        <v>5.76</v>
      </c>
      <c r="L3474" s="173" t="str">
        <f t="shared" si="54"/>
        <v>Ready to Drink1420</v>
      </c>
      <c r="M3474" s="154">
        <f>VLOOKUP(L3474,'Slope %'!C:D,2,0)</f>
        <v>0.12</v>
      </c>
    </row>
    <row r="3475" spans="1:13" x14ac:dyDescent="0.25">
      <c r="A3475" s="169">
        <v>48429</v>
      </c>
      <c r="B3475" s="170" t="s">
        <v>2823</v>
      </c>
      <c r="C3475" s="170" t="s">
        <v>15</v>
      </c>
      <c r="D3475" s="170" t="s">
        <v>1399</v>
      </c>
      <c r="E3475" s="170">
        <v>375</v>
      </c>
      <c r="F3475" s="170">
        <v>12</v>
      </c>
      <c r="G3475" s="171">
        <v>33</v>
      </c>
      <c r="H3475" s="170" t="s">
        <v>1563</v>
      </c>
      <c r="I3475" s="171">
        <v>26.95</v>
      </c>
      <c r="J3475" s="169">
        <v>1</v>
      </c>
      <c r="K3475" s="154" cm="1">
        <f t="array" ref="K3475">ROUND(
IF(C3475="Beer",
SUM(LOOKUP(2,1/(SRP!$B$8:$B$10&lt;=E3475)/(SRP!$C$8:$C$10&gt;=E3475),SRP!$D$8:$D$10)*(G3475/100)*(E3475/1000)),
IF(C3475="Spirits",
SUM(LOOKUP(2,1/(SRP!$B$2:$B$7&lt;=E3475)/(SRP!$C$2:$C$7&gt;=E3475),SRP!$D$2:$D$7)*(G3475/100)*(E3475/1000)),
IF(AND(C3475="Wine",D3475="Fortified Wines"),
SUM(LOOKUP(2,1/(SRP!$B$26:$B$29&lt;=E3475)/(SRP!$C$26:$C$29&gt;=E3475),SRP!$D$26:$D$29)*(G3475/100)*(E3475/1000)),
IF(C3475="Wine",
SUM(LOOKUP(2,1/(SRP!$B$21:$B$25&lt;=E3475)/(SRP!$C$21:$C$25&gt;=E3475),SRP!$D$21:$D$25)*(G3475/100)*(E3475/1000)),
IF(AND(C3475="Ready to Drink",D3475="RTD-One Pour Cocktail&gt;7%&lt;=14.5"),
SUM(LOOKUP(2,1/(SRP!$B$16:$B$20&lt;=E3475)/(SRP!$C$16:$C$20&gt;=E3475),SRP!$D$16:$D$20)*(G3475/100)*(E3475/1000)),
IF(C3475="Ready to Drink",
SUM(LOOKUP(2,1/(SRP!$B$11:$B$15&lt;=E3475)/(SRP!$C$11:$C$15&gt;=E3475),SRP!$D$11:$D$15)*(G3475/100)*(E3475/1000)),
0)))))),2)</f>
        <v>10.97</v>
      </c>
      <c r="L3475" s="173" t="str">
        <f t="shared" si="54"/>
        <v>Spirits375</v>
      </c>
      <c r="M3475" s="154">
        <f>VLOOKUP(L3475,'Slope %'!C:D,2,0)</f>
        <v>0.1</v>
      </c>
    </row>
    <row r="3476" spans="1:13" x14ac:dyDescent="0.25">
      <c r="A3476" s="169">
        <v>48493</v>
      </c>
      <c r="B3476" s="170" t="s">
        <v>2824</v>
      </c>
      <c r="C3476" s="170" t="s">
        <v>24</v>
      </c>
      <c r="D3476" s="170" t="s">
        <v>194</v>
      </c>
      <c r="E3476" s="170">
        <v>750</v>
      </c>
      <c r="F3476" s="170">
        <v>12</v>
      </c>
      <c r="G3476" s="171">
        <v>13.5</v>
      </c>
      <c r="H3476" s="170" t="s">
        <v>22</v>
      </c>
      <c r="I3476" s="171">
        <v>12.05</v>
      </c>
      <c r="J3476" s="169">
        <v>1</v>
      </c>
      <c r="K3476" s="154" cm="1">
        <f t="array" ref="K3476">ROUND(
IF(C3476="Beer",
SUM(LOOKUP(2,1/(SRP!$B$8:$B$10&lt;=E3476)/(SRP!$C$8:$C$10&gt;=E3476),SRP!$D$8:$D$10)*(G3476/100)*(E3476/1000)),
IF(C3476="Spirits",
SUM(LOOKUP(2,1/(SRP!$B$2:$B$7&lt;=E3476)/(SRP!$C$2:$C$7&gt;=E3476),SRP!$D$2:$D$7)*(G3476/100)*(E3476/1000)),
IF(AND(C3476="Wine",D3476="Fortified Wines"),
SUM(LOOKUP(2,1/(SRP!$B$26:$B$29&lt;=E3476)/(SRP!$C$26:$C$29&gt;=E3476),SRP!$D$26:$D$29)*(G3476/100)*(E3476/1000)),
IF(C3476="Wine",
SUM(LOOKUP(2,1/(SRP!$B$21:$B$25&lt;=E3476)/(SRP!$C$21:$C$25&gt;=E3476),SRP!$D$21:$D$25)*(G3476/100)*(E3476/1000)),
IF(AND(C3476="Ready to Drink",D3476="RTD-One Pour Cocktail&gt;7%&lt;=14.5"),
SUM(LOOKUP(2,1/(SRP!$B$16:$B$20&lt;=E3476)/(SRP!$C$16:$C$20&gt;=E3476),SRP!$D$16:$D$20)*(G3476/100)*(E3476/1000)),
IF(C3476="Ready to Drink",
SUM(LOOKUP(2,1/(SRP!$B$11:$B$15&lt;=E3476)/(SRP!$C$11:$C$15&gt;=E3476),SRP!$D$11:$D$15)*(G3476/100)*(E3476/1000)),
0)))))),2)</f>
        <v>7.9</v>
      </c>
      <c r="L3476" s="173" t="str">
        <f t="shared" si="54"/>
        <v>Wine750</v>
      </c>
      <c r="M3476" s="154">
        <f>VLOOKUP(L3476,'Slope %'!C:D,2,0)</f>
        <v>0.1</v>
      </c>
    </row>
    <row r="3477" spans="1:13" x14ac:dyDescent="0.25">
      <c r="A3477" s="169">
        <v>48495</v>
      </c>
      <c r="B3477" s="170" t="s">
        <v>2825</v>
      </c>
      <c r="C3477" s="170" t="s">
        <v>24</v>
      </c>
      <c r="D3477" s="170" t="s">
        <v>194</v>
      </c>
      <c r="E3477" s="170">
        <v>750</v>
      </c>
      <c r="F3477" s="170">
        <v>12</v>
      </c>
      <c r="G3477" s="171">
        <v>13.7</v>
      </c>
      <c r="H3477" s="170" t="s">
        <v>22</v>
      </c>
      <c r="I3477" s="171">
        <v>22.99</v>
      </c>
      <c r="J3477" s="169">
        <v>1</v>
      </c>
      <c r="K3477" s="154" cm="1">
        <f t="array" ref="K3477">ROUND(
IF(C3477="Beer",
SUM(LOOKUP(2,1/(SRP!$B$8:$B$10&lt;=E3477)/(SRP!$C$8:$C$10&gt;=E3477),SRP!$D$8:$D$10)*(G3477/100)*(E3477/1000)),
IF(C3477="Spirits",
SUM(LOOKUP(2,1/(SRP!$B$2:$B$7&lt;=E3477)/(SRP!$C$2:$C$7&gt;=E3477),SRP!$D$2:$D$7)*(G3477/100)*(E3477/1000)),
IF(AND(C3477="Wine",D3477="Fortified Wines"),
SUM(LOOKUP(2,1/(SRP!$B$26:$B$29&lt;=E3477)/(SRP!$C$26:$C$29&gt;=E3477),SRP!$D$26:$D$29)*(G3477/100)*(E3477/1000)),
IF(C3477="Wine",
SUM(LOOKUP(2,1/(SRP!$B$21:$B$25&lt;=E3477)/(SRP!$C$21:$C$25&gt;=E3477),SRP!$D$21:$D$25)*(G3477/100)*(E3477/1000)),
IF(AND(C3477="Ready to Drink",D3477="RTD-One Pour Cocktail&gt;7%&lt;=14.5"),
SUM(LOOKUP(2,1/(SRP!$B$16:$B$20&lt;=E3477)/(SRP!$C$16:$C$20&gt;=E3477),SRP!$D$16:$D$20)*(G3477/100)*(E3477/1000)),
IF(C3477="Ready to Drink",
SUM(LOOKUP(2,1/(SRP!$B$11:$B$15&lt;=E3477)/(SRP!$C$11:$C$15&gt;=E3477),SRP!$D$11:$D$15)*(G3477/100)*(E3477/1000)),
0)))))),2)</f>
        <v>8.02</v>
      </c>
      <c r="L3477" s="173" t="str">
        <f t="shared" si="54"/>
        <v>Wine750</v>
      </c>
      <c r="M3477" s="154">
        <f>VLOOKUP(L3477,'Slope %'!C:D,2,0)</f>
        <v>0.1</v>
      </c>
    </row>
    <row r="3478" spans="1:13" x14ac:dyDescent="0.25">
      <c r="A3478" s="169">
        <v>48499</v>
      </c>
      <c r="B3478" s="170" t="s">
        <v>2826</v>
      </c>
      <c r="C3478" s="170" t="s">
        <v>263</v>
      </c>
      <c r="D3478" s="170" t="s">
        <v>1938</v>
      </c>
      <c r="E3478" s="170">
        <v>58600</v>
      </c>
      <c r="F3478" s="170">
        <v>1</v>
      </c>
      <c r="G3478" s="171">
        <v>5</v>
      </c>
      <c r="H3478" s="170" t="s">
        <v>342</v>
      </c>
      <c r="I3478" s="171">
        <v>250.61</v>
      </c>
      <c r="J3478" s="169">
        <v>1</v>
      </c>
      <c r="K3478" s="154" cm="1">
        <f t="array" ref="K3478">ROUND(
IF(C3478="Beer",
SUM(LOOKUP(2,1/(SRP!$B$8:$B$10&lt;=E3478)/(SRP!$C$8:$C$10&gt;=E3478),SRP!$D$8:$D$10)*(G3478/100)*(E3478/1000)),
IF(C3478="Spirits",
SUM(LOOKUP(2,1/(SRP!$B$2:$B$7&lt;=E3478)/(SRP!$C$2:$C$7&gt;=E3478),SRP!$D$2:$D$7)*(G3478/100)*(E3478/1000)),
IF(AND(C3478="Wine",D3478="Fortified Wines"),
SUM(LOOKUP(2,1/(SRP!$B$26:$B$29&lt;=E3478)/(SRP!$C$26:$C$29&gt;=E3478),SRP!$D$26:$D$29)*(G3478/100)*(E3478/1000)),
IF(C3478="Wine",
SUM(LOOKUP(2,1/(SRP!$B$21:$B$25&lt;=E3478)/(SRP!$C$21:$C$25&gt;=E3478),SRP!$D$21:$D$25)*(G3478/100)*(E3478/1000)),
IF(AND(C3478="Ready to Drink",D3478="RTD-One Pour Cocktail&gt;7%&lt;=14.5"),
SUM(LOOKUP(2,1/(SRP!$B$16:$B$20&lt;=E3478)/(SRP!$C$16:$C$20&gt;=E3478),SRP!$D$16:$D$20)*(G3478/100)*(E3478/1000)),
IF(C3478="Ready to Drink",
SUM(LOOKUP(2,1/(SRP!$B$11:$B$15&lt;=E3478)/(SRP!$C$11:$C$15&gt;=E3478),SRP!$D$11:$D$15)*(G3478/100)*(E3478/1000)),
0)))))),2)</f>
        <v>228.75</v>
      </c>
      <c r="L3478" s="173" t="str">
        <f t="shared" si="54"/>
        <v>Ready to Drink58600</v>
      </c>
      <c r="M3478" s="154" t="e">
        <f>VLOOKUP(L3478,'Slope %'!C:D,2,0)</f>
        <v>#N/A</v>
      </c>
    </row>
    <row r="3479" spans="1:13" x14ac:dyDescent="0.25">
      <c r="A3479" s="169">
        <v>48499</v>
      </c>
      <c r="B3479" s="170" t="s">
        <v>2826</v>
      </c>
      <c r="C3479" s="170" t="s">
        <v>263</v>
      </c>
      <c r="D3479" s="170" t="s">
        <v>1938</v>
      </c>
      <c r="E3479" s="170">
        <v>58600</v>
      </c>
      <c r="F3479" s="170">
        <v>1</v>
      </c>
      <c r="G3479" s="171">
        <v>5</v>
      </c>
      <c r="H3479" s="170" t="s">
        <v>342</v>
      </c>
      <c r="I3479" s="171">
        <v>250.61</v>
      </c>
      <c r="J3479" s="169">
        <v>1</v>
      </c>
      <c r="K3479" s="154" cm="1">
        <f t="array" ref="K3479">ROUND(
IF(C3479="Beer",
SUM(LOOKUP(2,1/(SRP!$B$8:$B$10&lt;=E3479)/(SRP!$C$8:$C$10&gt;=E3479),SRP!$D$8:$D$10)*(G3479/100)*(E3479/1000)),
IF(C3479="Spirits",
SUM(LOOKUP(2,1/(SRP!$B$2:$B$7&lt;=E3479)/(SRP!$C$2:$C$7&gt;=E3479),SRP!$D$2:$D$7)*(G3479/100)*(E3479/1000)),
IF(AND(C3479="Wine",D3479="Fortified Wines"),
SUM(LOOKUP(2,1/(SRP!$B$26:$B$29&lt;=E3479)/(SRP!$C$26:$C$29&gt;=E3479),SRP!$D$26:$D$29)*(G3479/100)*(E3479/1000)),
IF(C3479="Wine",
SUM(LOOKUP(2,1/(SRP!$B$21:$B$25&lt;=E3479)/(SRP!$C$21:$C$25&gt;=E3479),SRP!$D$21:$D$25)*(G3479/100)*(E3479/1000)),
IF(AND(C3479="Ready to Drink",D3479="RTD-One Pour Cocktail&gt;7%&lt;=14.5"),
SUM(LOOKUP(2,1/(SRP!$B$16:$B$20&lt;=E3479)/(SRP!$C$16:$C$20&gt;=E3479),SRP!$D$16:$D$20)*(G3479/100)*(E3479/1000)),
IF(C3479="Ready to Drink",
SUM(LOOKUP(2,1/(SRP!$B$11:$B$15&lt;=E3479)/(SRP!$C$11:$C$15&gt;=E3479),SRP!$D$11:$D$15)*(G3479/100)*(E3479/1000)),
0)))))),2)</f>
        <v>228.75</v>
      </c>
      <c r="L3479" s="173" t="str">
        <f t="shared" si="54"/>
        <v>Ready to Drink58600</v>
      </c>
      <c r="M3479" s="154" t="e">
        <f>VLOOKUP(L3479,'Slope %'!C:D,2,0)</f>
        <v>#N/A</v>
      </c>
    </row>
    <row r="3480" spans="1:13" x14ac:dyDescent="0.25">
      <c r="A3480" s="169">
        <v>48514</v>
      </c>
      <c r="B3480" s="170" t="s">
        <v>2827</v>
      </c>
      <c r="C3480" s="170" t="s">
        <v>1065</v>
      </c>
      <c r="D3480" s="170" t="s">
        <v>1066</v>
      </c>
      <c r="E3480" s="170">
        <v>1420</v>
      </c>
      <c r="F3480" s="170">
        <v>6</v>
      </c>
      <c r="G3480" s="171">
        <v>0.3</v>
      </c>
      <c r="H3480" s="170" t="s">
        <v>105</v>
      </c>
      <c r="I3480" s="171">
        <v>9.99</v>
      </c>
      <c r="J3480" s="169">
        <v>4</v>
      </c>
      <c r="K3480" s="154" cm="1">
        <f t="array" ref="K3480">ROUND(
IF(C3480="Beer",
SUM(LOOKUP(2,1/(SRP!$B$8:$B$10&lt;=E3480)/(SRP!$C$8:$C$10&gt;=E3480),SRP!$D$8:$D$10)*(G3480/100)*(E3480/1000)),
IF(C3480="Spirits",
SUM(LOOKUP(2,1/(SRP!$B$2:$B$7&lt;=E3480)/(SRP!$C$2:$C$7&gt;=E3480),SRP!$D$2:$D$7)*(G3480/100)*(E3480/1000)),
IF(AND(C3480="Wine",D3480="Fortified Wines"),
SUM(LOOKUP(2,1/(SRP!$B$26:$B$29&lt;=E3480)/(SRP!$C$26:$C$29&gt;=E3480),SRP!$D$26:$D$29)*(G3480/100)*(E3480/1000)),
IF(C3480="Wine",
SUM(LOOKUP(2,1/(SRP!$B$21:$B$25&lt;=E3480)/(SRP!$C$21:$C$25&gt;=E3480),SRP!$D$21:$D$25)*(G3480/100)*(E3480/1000)),
IF(AND(C3480="Ready to Drink",D3480="RTD-One Pour Cocktail&gt;7%&lt;=14.5"),
SUM(LOOKUP(2,1/(SRP!$B$16:$B$20&lt;=E3480)/(SRP!$C$16:$C$20&gt;=E3480),SRP!$D$16:$D$20)*(G3480/100)*(E3480/1000)),
IF(C3480="Ready to Drink",
SUM(LOOKUP(2,1/(SRP!$B$11:$B$15&lt;=E3480)/(SRP!$C$11:$C$15&gt;=E3480),SRP!$D$11:$D$15)*(G3480/100)*(E3480/1000)),
0)))))),2)</f>
        <v>0</v>
      </c>
      <c r="L3480" s="173" t="str">
        <f t="shared" si="54"/>
        <v>Dealcoholized1420</v>
      </c>
      <c r="M3480" s="154" t="e">
        <f>VLOOKUP(L3480,'Slope %'!C:D,2,0)</f>
        <v>#N/A</v>
      </c>
    </row>
    <row r="3481" spans="1:13" x14ac:dyDescent="0.25">
      <c r="A3481" s="169">
        <v>48514</v>
      </c>
      <c r="B3481" s="170" t="s">
        <v>2827</v>
      </c>
      <c r="C3481" s="170" t="s">
        <v>1065</v>
      </c>
      <c r="D3481" s="170" t="s">
        <v>1066</v>
      </c>
      <c r="E3481" s="170">
        <v>1420</v>
      </c>
      <c r="F3481" s="170">
        <v>6</v>
      </c>
      <c r="G3481" s="171">
        <v>0.3</v>
      </c>
      <c r="H3481" s="170" t="s">
        <v>105</v>
      </c>
      <c r="I3481" s="171">
        <v>9.99</v>
      </c>
      <c r="J3481" s="169">
        <v>4</v>
      </c>
      <c r="K3481" s="154" cm="1">
        <f t="array" ref="K3481">ROUND(
IF(C3481="Beer",
SUM(LOOKUP(2,1/(SRP!$B$8:$B$10&lt;=E3481)/(SRP!$C$8:$C$10&gt;=E3481),SRP!$D$8:$D$10)*(G3481/100)*(E3481/1000)),
IF(C3481="Spirits",
SUM(LOOKUP(2,1/(SRP!$B$2:$B$7&lt;=E3481)/(SRP!$C$2:$C$7&gt;=E3481),SRP!$D$2:$D$7)*(G3481/100)*(E3481/1000)),
IF(AND(C3481="Wine",D3481="Fortified Wines"),
SUM(LOOKUP(2,1/(SRP!$B$26:$B$29&lt;=E3481)/(SRP!$C$26:$C$29&gt;=E3481),SRP!$D$26:$D$29)*(G3481/100)*(E3481/1000)),
IF(C3481="Wine",
SUM(LOOKUP(2,1/(SRP!$B$21:$B$25&lt;=E3481)/(SRP!$C$21:$C$25&gt;=E3481),SRP!$D$21:$D$25)*(G3481/100)*(E3481/1000)),
IF(AND(C3481="Ready to Drink",D3481="RTD-One Pour Cocktail&gt;7%&lt;=14.5"),
SUM(LOOKUP(2,1/(SRP!$B$16:$B$20&lt;=E3481)/(SRP!$C$16:$C$20&gt;=E3481),SRP!$D$16:$D$20)*(G3481/100)*(E3481/1000)),
IF(C3481="Ready to Drink",
SUM(LOOKUP(2,1/(SRP!$B$11:$B$15&lt;=E3481)/(SRP!$C$11:$C$15&gt;=E3481),SRP!$D$11:$D$15)*(G3481/100)*(E3481/1000)),
0)))))),2)</f>
        <v>0</v>
      </c>
      <c r="L3481" s="173" t="str">
        <f t="shared" si="54"/>
        <v>Dealcoholized1420</v>
      </c>
      <c r="M3481" s="154" t="e">
        <f>VLOOKUP(L3481,'Slope %'!C:D,2,0)</f>
        <v>#N/A</v>
      </c>
    </row>
    <row r="3482" spans="1:13" x14ac:dyDescent="0.25">
      <c r="A3482" s="169">
        <v>48519</v>
      </c>
      <c r="B3482" s="170" t="s">
        <v>2828</v>
      </c>
      <c r="C3482" s="170" t="s">
        <v>24</v>
      </c>
      <c r="D3482" s="170" t="s">
        <v>34</v>
      </c>
      <c r="E3482" s="170">
        <v>750</v>
      </c>
      <c r="F3482" s="170">
        <v>6</v>
      </c>
      <c r="G3482" s="171">
        <v>13</v>
      </c>
      <c r="H3482" s="170" t="s">
        <v>64</v>
      </c>
      <c r="I3482" s="171">
        <v>16.989999999999998</v>
      </c>
      <c r="J3482" s="169">
        <v>1</v>
      </c>
      <c r="K3482" s="154" cm="1">
        <f t="array" ref="K3482">ROUND(
IF(C3482="Beer",
SUM(LOOKUP(2,1/(SRP!$B$8:$B$10&lt;=E3482)/(SRP!$C$8:$C$10&gt;=E3482),SRP!$D$8:$D$10)*(G3482/100)*(E3482/1000)),
IF(C3482="Spirits",
SUM(LOOKUP(2,1/(SRP!$B$2:$B$7&lt;=E3482)/(SRP!$C$2:$C$7&gt;=E3482),SRP!$D$2:$D$7)*(G3482/100)*(E3482/1000)),
IF(AND(C3482="Wine",D3482="Fortified Wines"),
SUM(LOOKUP(2,1/(SRP!$B$26:$B$29&lt;=E3482)/(SRP!$C$26:$C$29&gt;=E3482),SRP!$D$26:$D$29)*(G3482/100)*(E3482/1000)),
IF(C3482="Wine",
SUM(LOOKUP(2,1/(SRP!$B$21:$B$25&lt;=E3482)/(SRP!$C$21:$C$25&gt;=E3482),SRP!$D$21:$D$25)*(G3482/100)*(E3482/1000)),
IF(AND(C3482="Ready to Drink",D3482="RTD-One Pour Cocktail&gt;7%&lt;=14.5"),
SUM(LOOKUP(2,1/(SRP!$B$16:$B$20&lt;=E3482)/(SRP!$C$16:$C$20&gt;=E3482),SRP!$D$16:$D$20)*(G3482/100)*(E3482/1000)),
IF(C3482="Ready to Drink",
SUM(LOOKUP(2,1/(SRP!$B$11:$B$15&lt;=E3482)/(SRP!$C$11:$C$15&gt;=E3482),SRP!$D$11:$D$15)*(G3482/100)*(E3482/1000)),
0)))))),2)</f>
        <v>7.61</v>
      </c>
      <c r="L3482" s="173" t="str">
        <f t="shared" si="54"/>
        <v>Wine750</v>
      </c>
      <c r="M3482" s="154">
        <f>VLOOKUP(L3482,'Slope %'!C:D,2,0)</f>
        <v>0.1</v>
      </c>
    </row>
    <row r="3483" spans="1:13" x14ac:dyDescent="0.25">
      <c r="A3483" s="169">
        <v>48538</v>
      </c>
      <c r="B3483" s="170" t="s">
        <v>2829</v>
      </c>
      <c r="C3483" s="170" t="s">
        <v>24</v>
      </c>
      <c r="D3483" s="170" t="s">
        <v>34</v>
      </c>
      <c r="E3483" s="170">
        <v>750</v>
      </c>
      <c r="F3483" s="170">
        <v>12</v>
      </c>
      <c r="G3483" s="171">
        <v>13.3</v>
      </c>
      <c r="H3483" s="170" t="s">
        <v>22</v>
      </c>
      <c r="I3483" s="171">
        <v>19.989999999999998</v>
      </c>
      <c r="J3483" s="169">
        <v>1</v>
      </c>
      <c r="K3483" s="154" cm="1">
        <f t="array" ref="K3483">ROUND(
IF(C3483="Beer",
SUM(LOOKUP(2,1/(SRP!$B$8:$B$10&lt;=E3483)/(SRP!$C$8:$C$10&gt;=E3483),SRP!$D$8:$D$10)*(G3483/100)*(E3483/1000)),
IF(C3483="Spirits",
SUM(LOOKUP(2,1/(SRP!$B$2:$B$7&lt;=E3483)/(SRP!$C$2:$C$7&gt;=E3483),SRP!$D$2:$D$7)*(G3483/100)*(E3483/1000)),
IF(AND(C3483="Wine",D3483="Fortified Wines"),
SUM(LOOKUP(2,1/(SRP!$B$26:$B$29&lt;=E3483)/(SRP!$C$26:$C$29&gt;=E3483),SRP!$D$26:$D$29)*(G3483/100)*(E3483/1000)),
IF(C3483="Wine",
SUM(LOOKUP(2,1/(SRP!$B$21:$B$25&lt;=E3483)/(SRP!$C$21:$C$25&gt;=E3483),SRP!$D$21:$D$25)*(G3483/100)*(E3483/1000)),
IF(AND(C3483="Ready to Drink",D3483="RTD-One Pour Cocktail&gt;7%&lt;=14.5"),
SUM(LOOKUP(2,1/(SRP!$B$16:$B$20&lt;=E3483)/(SRP!$C$16:$C$20&gt;=E3483),SRP!$D$16:$D$20)*(G3483/100)*(E3483/1000)),
IF(C3483="Ready to Drink",
SUM(LOOKUP(2,1/(SRP!$B$11:$B$15&lt;=E3483)/(SRP!$C$11:$C$15&gt;=E3483),SRP!$D$11:$D$15)*(G3483/100)*(E3483/1000)),
0)))))),2)</f>
        <v>7.79</v>
      </c>
      <c r="L3483" s="173" t="str">
        <f t="shared" si="54"/>
        <v>Wine750</v>
      </c>
      <c r="M3483" s="154">
        <f>VLOOKUP(L3483,'Slope %'!C:D,2,0)</f>
        <v>0.1</v>
      </c>
    </row>
    <row r="3484" spans="1:13" x14ac:dyDescent="0.25">
      <c r="A3484" s="169">
        <v>48541</v>
      </c>
      <c r="B3484" s="170" t="s">
        <v>2830</v>
      </c>
      <c r="C3484" s="170" t="s">
        <v>24</v>
      </c>
      <c r="D3484" s="170" t="s">
        <v>60</v>
      </c>
      <c r="E3484" s="170">
        <v>750</v>
      </c>
      <c r="F3484" s="170">
        <v>6</v>
      </c>
      <c r="G3484" s="171">
        <v>13</v>
      </c>
      <c r="H3484" s="170" t="s">
        <v>200</v>
      </c>
      <c r="I3484" s="171">
        <v>20.99</v>
      </c>
      <c r="J3484" s="169">
        <v>1</v>
      </c>
      <c r="K3484" s="154" cm="1">
        <f t="array" ref="K3484">ROUND(
IF(C3484="Beer",
SUM(LOOKUP(2,1/(SRP!$B$8:$B$10&lt;=E3484)/(SRP!$C$8:$C$10&gt;=E3484),SRP!$D$8:$D$10)*(G3484/100)*(E3484/1000)),
IF(C3484="Spirits",
SUM(LOOKUP(2,1/(SRP!$B$2:$B$7&lt;=E3484)/(SRP!$C$2:$C$7&gt;=E3484),SRP!$D$2:$D$7)*(G3484/100)*(E3484/1000)),
IF(AND(C3484="Wine",D3484="Fortified Wines"),
SUM(LOOKUP(2,1/(SRP!$B$26:$B$29&lt;=E3484)/(SRP!$C$26:$C$29&gt;=E3484),SRP!$D$26:$D$29)*(G3484/100)*(E3484/1000)),
IF(C3484="Wine",
SUM(LOOKUP(2,1/(SRP!$B$21:$B$25&lt;=E3484)/(SRP!$C$21:$C$25&gt;=E3484),SRP!$D$21:$D$25)*(G3484/100)*(E3484/1000)),
IF(AND(C3484="Ready to Drink",D3484="RTD-One Pour Cocktail&gt;7%&lt;=14.5"),
SUM(LOOKUP(2,1/(SRP!$B$16:$B$20&lt;=E3484)/(SRP!$C$16:$C$20&gt;=E3484),SRP!$D$16:$D$20)*(G3484/100)*(E3484/1000)),
IF(C3484="Ready to Drink",
SUM(LOOKUP(2,1/(SRP!$B$11:$B$15&lt;=E3484)/(SRP!$C$11:$C$15&gt;=E3484),SRP!$D$11:$D$15)*(G3484/100)*(E3484/1000)),
0)))))),2)</f>
        <v>7.61</v>
      </c>
      <c r="L3484" s="173" t="str">
        <f t="shared" si="54"/>
        <v>Wine750</v>
      </c>
      <c r="M3484" s="154">
        <f>VLOOKUP(L3484,'Slope %'!C:D,2,0)</f>
        <v>0.1</v>
      </c>
    </row>
    <row r="3485" spans="1:13" x14ac:dyDescent="0.25">
      <c r="A3485" s="169">
        <v>48565</v>
      </c>
      <c r="B3485" s="170" t="s">
        <v>2831</v>
      </c>
      <c r="C3485" s="170" t="s">
        <v>11</v>
      </c>
      <c r="D3485" s="170" t="s">
        <v>1406</v>
      </c>
      <c r="E3485" s="170">
        <v>330</v>
      </c>
      <c r="F3485" s="170">
        <v>24</v>
      </c>
      <c r="G3485" s="171">
        <v>5</v>
      </c>
      <c r="H3485" s="170" t="s">
        <v>20</v>
      </c>
      <c r="I3485" s="171">
        <v>2.59</v>
      </c>
      <c r="J3485" s="169">
        <v>1</v>
      </c>
      <c r="K3485" s="154" cm="1">
        <f t="array" ref="K3485">ROUND(
IF(C3485="Beer",
SUM(LOOKUP(2,1/(SRP!$B$8:$B$10&lt;=E3485)/(SRP!$C$8:$C$10&gt;=E3485),SRP!$D$8:$D$10)*(G3485/100)*(E3485/1000)),
IF(C3485="Spirits",
SUM(LOOKUP(2,1/(SRP!$B$2:$B$7&lt;=E3485)/(SRP!$C$2:$C$7&gt;=E3485),SRP!$D$2:$D$7)*(G3485/100)*(E3485/1000)),
IF(AND(C3485="Wine",D3485="Fortified Wines"),
SUM(LOOKUP(2,1/(SRP!$B$26:$B$29&lt;=E3485)/(SRP!$C$26:$C$29&gt;=E3485),SRP!$D$26:$D$29)*(G3485/100)*(E3485/1000)),
IF(C3485="Wine",
SUM(LOOKUP(2,1/(SRP!$B$21:$B$25&lt;=E3485)/(SRP!$C$21:$C$25&gt;=E3485),SRP!$D$21:$D$25)*(G3485/100)*(E3485/1000)),
IF(AND(C3485="Ready to Drink",D3485="RTD-One Pour Cocktail&gt;7%&lt;=14.5"),
SUM(LOOKUP(2,1/(SRP!$B$16:$B$20&lt;=E3485)/(SRP!$C$16:$C$20&gt;=E3485),SRP!$D$16:$D$20)*(G3485/100)*(E3485/1000)),
IF(C3485="Ready to Drink",
SUM(LOOKUP(2,1/(SRP!$B$11:$B$15&lt;=E3485)/(SRP!$C$11:$C$15&gt;=E3485),SRP!$D$11:$D$15)*(G3485/100)*(E3485/1000)),
0)))))),2)</f>
        <v>1.29</v>
      </c>
      <c r="L3485" s="173" t="str">
        <f t="shared" si="54"/>
        <v>Beer330</v>
      </c>
      <c r="M3485" s="154">
        <f>VLOOKUP(L3485,'Slope %'!C:D,2,0)</f>
        <v>0.12</v>
      </c>
    </row>
    <row r="3486" spans="1:13" x14ac:dyDescent="0.25">
      <c r="A3486" s="169">
        <v>48565</v>
      </c>
      <c r="B3486" s="170" t="s">
        <v>2831</v>
      </c>
      <c r="C3486" s="170" t="s">
        <v>11</v>
      </c>
      <c r="D3486" s="170" t="s">
        <v>1406</v>
      </c>
      <c r="E3486" s="170">
        <v>330</v>
      </c>
      <c r="F3486" s="170">
        <v>24</v>
      </c>
      <c r="G3486" s="171">
        <v>5</v>
      </c>
      <c r="H3486" s="170" t="s">
        <v>20</v>
      </c>
      <c r="I3486" s="171">
        <v>2.59</v>
      </c>
      <c r="J3486" s="169">
        <v>1</v>
      </c>
      <c r="K3486" s="154" cm="1">
        <f t="array" ref="K3486">ROUND(
IF(C3486="Beer",
SUM(LOOKUP(2,1/(SRP!$B$8:$B$10&lt;=E3486)/(SRP!$C$8:$C$10&gt;=E3486),SRP!$D$8:$D$10)*(G3486/100)*(E3486/1000)),
IF(C3486="Spirits",
SUM(LOOKUP(2,1/(SRP!$B$2:$B$7&lt;=E3486)/(SRP!$C$2:$C$7&gt;=E3486),SRP!$D$2:$D$7)*(G3486/100)*(E3486/1000)),
IF(AND(C3486="Wine",D3486="Fortified Wines"),
SUM(LOOKUP(2,1/(SRP!$B$26:$B$29&lt;=E3486)/(SRP!$C$26:$C$29&gt;=E3486),SRP!$D$26:$D$29)*(G3486/100)*(E3486/1000)),
IF(C3486="Wine",
SUM(LOOKUP(2,1/(SRP!$B$21:$B$25&lt;=E3486)/(SRP!$C$21:$C$25&gt;=E3486),SRP!$D$21:$D$25)*(G3486/100)*(E3486/1000)),
IF(AND(C3486="Ready to Drink",D3486="RTD-One Pour Cocktail&gt;7%&lt;=14.5"),
SUM(LOOKUP(2,1/(SRP!$B$16:$B$20&lt;=E3486)/(SRP!$C$16:$C$20&gt;=E3486),SRP!$D$16:$D$20)*(G3486/100)*(E3486/1000)),
IF(C3486="Ready to Drink",
SUM(LOOKUP(2,1/(SRP!$B$11:$B$15&lt;=E3486)/(SRP!$C$11:$C$15&gt;=E3486),SRP!$D$11:$D$15)*(G3486/100)*(E3486/1000)),
0)))))),2)</f>
        <v>1.29</v>
      </c>
      <c r="L3486" s="173" t="str">
        <f t="shared" si="54"/>
        <v>Beer330</v>
      </c>
      <c r="M3486" s="154">
        <f>VLOOKUP(L3486,'Slope %'!C:D,2,0)</f>
        <v>0.12</v>
      </c>
    </row>
    <row r="3487" spans="1:13" x14ac:dyDescent="0.25">
      <c r="A3487" s="169">
        <v>48571</v>
      </c>
      <c r="B3487" s="170" t="s">
        <v>2832</v>
      </c>
      <c r="C3487" s="170" t="s">
        <v>11</v>
      </c>
      <c r="D3487" s="170" t="s">
        <v>474</v>
      </c>
      <c r="E3487" s="170">
        <v>750</v>
      </c>
      <c r="F3487" s="170">
        <v>12</v>
      </c>
      <c r="G3487" s="171">
        <v>5.5</v>
      </c>
      <c r="H3487" s="170" t="s">
        <v>1324</v>
      </c>
      <c r="I3487" s="171">
        <v>17</v>
      </c>
      <c r="J3487" s="169">
        <v>1</v>
      </c>
      <c r="K3487" s="154" cm="1">
        <f t="array" ref="K3487">ROUND(
IF(C3487="Beer",
SUM(LOOKUP(2,1/(SRP!$B$8:$B$10&lt;=E3487)/(SRP!$C$8:$C$10&gt;=E3487),SRP!$D$8:$D$10)*(G3487/100)*(E3487/1000)),
IF(C3487="Spirits",
SUM(LOOKUP(2,1/(SRP!$B$2:$B$7&lt;=E3487)/(SRP!$C$2:$C$7&gt;=E3487),SRP!$D$2:$D$7)*(G3487/100)*(E3487/1000)),
IF(AND(C3487="Wine",D3487="Fortified Wines"),
SUM(LOOKUP(2,1/(SRP!$B$26:$B$29&lt;=E3487)/(SRP!$C$26:$C$29&gt;=E3487),SRP!$D$26:$D$29)*(G3487/100)*(E3487/1000)),
IF(C3487="Wine",
SUM(LOOKUP(2,1/(SRP!$B$21:$B$25&lt;=E3487)/(SRP!$C$21:$C$25&gt;=E3487),SRP!$D$21:$D$25)*(G3487/100)*(E3487/1000)),
IF(AND(C3487="Ready to Drink",D3487="RTD-One Pour Cocktail&gt;7%&lt;=14.5"),
SUM(LOOKUP(2,1/(SRP!$B$16:$B$20&lt;=E3487)/(SRP!$C$16:$C$20&gt;=E3487),SRP!$D$16:$D$20)*(G3487/100)*(E3487/1000)),
IF(C3487="Ready to Drink",
SUM(LOOKUP(2,1/(SRP!$B$11:$B$15&lt;=E3487)/(SRP!$C$11:$C$15&gt;=E3487),SRP!$D$11:$D$15)*(G3487/100)*(E3487/1000)),
0)))))),2)</f>
        <v>3.22</v>
      </c>
      <c r="L3487" s="173" t="str">
        <f t="shared" si="54"/>
        <v>Beer750</v>
      </c>
      <c r="M3487" s="154">
        <f>VLOOKUP(L3487,'Slope %'!C:D,2,0)</f>
        <v>0.12</v>
      </c>
    </row>
    <row r="3488" spans="1:13" x14ac:dyDescent="0.25">
      <c r="A3488" s="169">
        <v>48571</v>
      </c>
      <c r="B3488" s="170" t="s">
        <v>2832</v>
      </c>
      <c r="C3488" s="170" t="s">
        <v>11</v>
      </c>
      <c r="D3488" s="170" t="s">
        <v>474</v>
      </c>
      <c r="E3488" s="170">
        <v>750</v>
      </c>
      <c r="F3488" s="170">
        <v>12</v>
      </c>
      <c r="G3488" s="171">
        <v>5.5</v>
      </c>
      <c r="H3488" s="170" t="s">
        <v>1324</v>
      </c>
      <c r="I3488" s="171">
        <v>17</v>
      </c>
      <c r="J3488" s="169">
        <v>1</v>
      </c>
      <c r="K3488" s="154" cm="1">
        <f t="array" ref="K3488">ROUND(
IF(C3488="Beer",
SUM(LOOKUP(2,1/(SRP!$B$8:$B$10&lt;=E3488)/(SRP!$C$8:$C$10&gt;=E3488),SRP!$D$8:$D$10)*(G3488/100)*(E3488/1000)),
IF(C3488="Spirits",
SUM(LOOKUP(2,1/(SRP!$B$2:$B$7&lt;=E3488)/(SRP!$C$2:$C$7&gt;=E3488),SRP!$D$2:$D$7)*(G3488/100)*(E3488/1000)),
IF(AND(C3488="Wine",D3488="Fortified Wines"),
SUM(LOOKUP(2,1/(SRP!$B$26:$B$29&lt;=E3488)/(SRP!$C$26:$C$29&gt;=E3488),SRP!$D$26:$D$29)*(G3488/100)*(E3488/1000)),
IF(C3488="Wine",
SUM(LOOKUP(2,1/(SRP!$B$21:$B$25&lt;=E3488)/(SRP!$C$21:$C$25&gt;=E3488),SRP!$D$21:$D$25)*(G3488/100)*(E3488/1000)),
IF(AND(C3488="Ready to Drink",D3488="RTD-One Pour Cocktail&gt;7%&lt;=14.5"),
SUM(LOOKUP(2,1/(SRP!$B$16:$B$20&lt;=E3488)/(SRP!$C$16:$C$20&gt;=E3488),SRP!$D$16:$D$20)*(G3488/100)*(E3488/1000)),
IF(C3488="Ready to Drink",
SUM(LOOKUP(2,1/(SRP!$B$11:$B$15&lt;=E3488)/(SRP!$C$11:$C$15&gt;=E3488),SRP!$D$11:$D$15)*(G3488/100)*(E3488/1000)),
0)))))),2)</f>
        <v>3.22</v>
      </c>
      <c r="L3488" s="173" t="str">
        <f t="shared" si="54"/>
        <v>Beer750</v>
      </c>
      <c r="M3488" s="154">
        <f>VLOOKUP(L3488,'Slope %'!C:D,2,0)</f>
        <v>0.12</v>
      </c>
    </row>
    <row r="3489" spans="1:13" x14ac:dyDescent="0.25">
      <c r="A3489" s="169">
        <v>48574</v>
      </c>
      <c r="B3489" s="170" t="s">
        <v>2833</v>
      </c>
      <c r="C3489" s="170" t="s">
        <v>11</v>
      </c>
      <c r="D3489" s="170" t="s">
        <v>303</v>
      </c>
      <c r="E3489" s="170">
        <v>750</v>
      </c>
      <c r="F3489" s="170">
        <v>12</v>
      </c>
      <c r="G3489" s="171">
        <v>9</v>
      </c>
      <c r="H3489" s="170" t="s">
        <v>1324</v>
      </c>
      <c r="I3489" s="171">
        <v>16</v>
      </c>
      <c r="J3489" s="169">
        <v>1</v>
      </c>
      <c r="K3489" s="154" cm="1">
        <f t="array" ref="K3489">ROUND(
IF(C3489="Beer",
SUM(LOOKUP(2,1/(SRP!$B$8:$B$10&lt;=E3489)/(SRP!$C$8:$C$10&gt;=E3489),SRP!$D$8:$D$10)*(G3489/100)*(E3489/1000)),
IF(C3489="Spirits",
SUM(LOOKUP(2,1/(SRP!$B$2:$B$7&lt;=E3489)/(SRP!$C$2:$C$7&gt;=E3489),SRP!$D$2:$D$7)*(G3489/100)*(E3489/1000)),
IF(AND(C3489="Wine",D3489="Fortified Wines"),
SUM(LOOKUP(2,1/(SRP!$B$26:$B$29&lt;=E3489)/(SRP!$C$26:$C$29&gt;=E3489),SRP!$D$26:$D$29)*(G3489/100)*(E3489/1000)),
IF(C3489="Wine",
SUM(LOOKUP(2,1/(SRP!$B$21:$B$25&lt;=E3489)/(SRP!$C$21:$C$25&gt;=E3489),SRP!$D$21:$D$25)*(G3489/100)*(E3489/1000)),
IF(AND(C3489="Ready to Drink",D3489="RTD-One Pour Cocktail&gt;7%&lt;=14.5"),
SUM(LOOKUP(2,1/(SRP!$B$16:$B$20&lt;=E3489)/(SRP!$C$16:$C$20&gt;=E3489),SRP!$D$16:$D$20)*(G3489/100)*(E3489/1000)),
IF(C3489="Ready to Drink",
SUM(LOOKUP(2,1/(SRP!$B$11:$B$15&lt;=E3489)/(SRP!$C$11:$C$15&gt;=E3489),SRP!$D$11:$D$15)*(G3489/100)*(E3489/1000)),
0)))))),2)</f>
        <v>5.27</v>
      </c>
      <c r="L3489" s="173" t="str">
        <f t="shared" si="54"/>
        <v>Beer750</v>
      </c>
      <c r="M3489" s="154">
        <f>VLOOKUP(L3489,'Slope %'!C:D,2,0)</f>
        <v>0.12</v>
      </c>
    </row>
    <row r="3490" spans="1:13" x14ac:dyDescent="0.25">
      <c r="A3490" s="169">
        <v>48574</v>
      </c>
      <c r="B3490" s="170" t="s">
        <v>2833</v>
      </c>
      <c r="C3490" s="170" t="s">
        <v>11</v>
      </c>
      <c r="D3490" s="170" t="s">
        <v>303</v>
      </c>
      <c r="E3490" s="170">
        <v>750</v>
      </c>
      <c r="F3490" s="170">
        <v>12</v>
      </c>
      <c r="G3490" s="171">
        <v>9</v>
      </c>
      <c r="H3490" s="170" t="s">
        <v>1324</v>
      </c>
      <c r="I3490" s="171">
        <v>16</v>
      </c>
      <c r="J3490" s="169">
        <v>1</v>
      </c>
      <c r="K3490" s="154" cm="1">
        <f t="array" ref="K3490">ROUND(
IF(C3490="Beer",
SUM(LOOKUP(2,1/(SRP!$B$8:$B$10&lt;=E3490)/(SRP!$C$8:$C$10&gt;=E3490),SRP!$D$8:$D$10)*(G3490/100)*(E3490/1000)),
IF(C3490="Spirits",
SUM(LOOKUP(2,1/(SRP!$B$2:$B$7&lt;=E3490)/(SRP!$C$2:$C$7&gt;=E3490),SRP!$D$2:$D$7)*(G3490/100)*(E3490/1000)),
IF(AND(C3490="Wine",D3490="Fortified Wines"),
SUM(LOOKUP(2,1/(SRP!$B$26:$B$29&lt;=E3490)/(SRP!$C$26:$C$29&gt;=E3490),SRP!$D$26:$D$29)*(G3490/100)*(E3490/1000)),
IF(C3490="Wine",
SUM(LOOKUP(2,1/(SRP!$B$21:$B$25&lt;=E3490)/(SRP!$C$21:$C$25&gt;=E3490),SRP!$D$21:$D$25)*(G3490/100)*(E3490/1000)),
IF(AND(C3490="Ready to Drink",D3490="RTD-One Pour Cocktail&gt;7%&lt;=14.5"),
SUM(LOOKUP(2,1/(SRP!$B$16:$B$20&lt;=E3490)/(SRP!$C$16:$C$20&gt;=E3490),SRP!$D$16:$D$20)*(G3490/100)*(E3490/1000)),
IF(C3490="Ready to Drink",
SUM(LOOKUP(2,1/(SRP!$B$11:$B$15&lt;=E3490)/(SRP!$C$11:$C$15&gt;=E3490),SRP!$D$11:$D$15)*(G3490/100)*(E3490/1000)),
0)))))),2)</f>
        <v>5.27</v>
      </c>
      <c r="L3490" s="173" t="str">
        <f t="shared" si="54"/>
        <v>Beer750</v>
      </c>
      <c r="M3490" s="154">
        <f>VLOOKUP(L3490,'Slope %'!C:D,2,0)</f>
        <v>0.12</v>
      </c>
    </row>
    <row r="3491" spans="1:13" x14ac:dyDescent="0.25">
      <c r="A3491" s="169">
        <v>48661</v>
      </c>
      <c r="B3491" s="170" t="s">
        <v>2834</v>
      </c>
      <c r="C3491" s="170" t="s">
        <v>263</v>
      </c>
      <c r="D3491" s="170" t="s">
        <v>806</v>
      </c>
      <c r="E3491" s="170">
        <v>473</v>
      </c>
      <c r="F3491" s="170">
        <v>24</v>
      </c>
      <c r="G3491" s="171">
        <v>5</v>
      </c>
      <c r="H3491" s="170" t="s">
        <v>13</v>
      </c>
      <c r="I3491" s="171">
        <v>3.99</v>
      </c>
      <c r="J3491" s="169">
        <v>1</v>
      </c>
      <c r="K3491" s="154" cm="1">
        <f t="array" ref="K3491">ROUND(
IF(C3491="Beer",
SUM(LOOKUP(2,1/(SRP!$B$8:$B$10&lt;=E3491)/(SRP!$C$8:$C$10&gt;=E3491),SRP!$D$8:$D$10)*(G3491/100)*(E3491/1000)),
IF(C3491="Spirits",
SUM(LOOKUP(2,1/(SRP!$B$2:$B$7&lt;=E3491)/(SRP!$C$2:$C$7&gt;=E3491),SRP!$D$2:$D$7)*(G3491/100)*(E3491/1000)),
IF(AND(C3491="Wine",D3491="Fortified Wines"),
SUM(LOOKUP(2,1/(SRP!$B$26:$B$29&lt;=E3491)/(SRP!$C$26:$C$29&gt;=E3491),SRP!$D$26:$D$29)*(G3491/100)*(E3491/1000)),
IF(C3491="Wine",
SUM(LOOKUP(2,1/(SRP!$B$21:$B$25&lt;=E3491)/(SRP!$C$21:$C$25&gt;=E3491),SRP!$D$21:$D$25)*(G3491/100)*(E3491/1000)),
IF(AND(C3491="Ready to Drink",D3491="RTD-One Pour Cocktail&gt;7%&lt;=14.5"),
SUM(LOOKUP(2,1/(SRP!$B$16:$B$20&lt;=E3491)/(SRP!$C$16:$C$20&gt;=E3491),SRP!$D$16:$D$20)*(G3491/100)*(E3491/1000)),
IF(C3491="Ready to Drink",
SUM(LOOKUP(2,1/(SRP!$B$11:$B$15&lt;=E3491)/(SRP!$C$11:$C$15&gt;=E3491),SRP!$D$11:$D$15)*(G3491/100)*(E3491/1000)),
0)))))),2)</f>
        <v>1.96</v>
      </c>
      <c r="L3491" s="173" t="str">
        <f t="shared" si="54"/>
        <v>Ready to Drink473</v>
      </c>
      <c r="M3491" s="154">
        <f>VLOOKUP(L3491,'Slope %'!C:D,2,0)</f>
        <v>0.12</v>
      </c>
    </row>
    <row r="3492" spans="1:13" x14ac:dyDescent="0.25">
      <c r="A3492" s="169">
        <v>48661</v>
      </c>
      <c r="B3492" s="170" t="s">
        <v>2834</v>
      </c>
      <c r="C3492" s="170" t="s">
        <v>263</v>
      </c>
      <c r="D3492" s="170" t="s">
        <v>806</v>
      </c>
      <c r="E3492" s="170">
        <v>473</v>
      </c>
      <c r="F3492" s="170">
        <v>24</v>
      </c>
      <c r="G3492" s="171">
        <v>5</v>
      </c>
      <c r="H3492" s="170" t="s">
        <v>13</v>
      </c>
      <c r="I3492" s="171">
        <v>3.99</v>
      </c>
      <c r="J3492" s="169">
        <v>1</v>
      </c>
      <c r="K3492" s="154" cm="1">
        <f t="array" ref="K3492">ROUND(
IF(C3492="Beer",
SUM(LOOKUP(2,1/(SRP!$B$8:$B$10&lt;=E3492)/(SRP!$C$8:$C$10&gt;=E3492),SRP!$D$8:$D$10)*(G3492/100)*(E3492/1000)),
IF(C3492="Spirits",
SUM(LOOKUP(2,1/(SRP!$B$2:$B$7&lt;=E3492)/(SRP!$C$2:$C$7&gt;=E3492),SRP!$D$2:$D$7)*(G3492/100)*(E3492/1000)),
IF(AND(C3492="Wine",D3492="Fortified Wines"),
SUM(LOOKUP(2,1/(SRP!$B$26:$B$29&lt;=E3492)/(SRP!$C$26:$C$29&gt;=E3492),SRP!$D$26:$D$29)*(G3492/100)*(E3492/1000)),
IF(C3492="Wine",
SUM(LOOKUP(2,1/(SRP!$B$21:$B$25&lt;=E3492)/(SRP!$C$21:$C$25&gt;=E3492),SRP!$D$21:$D$25)*(G3492/100)*(E3492/1000)),
IF(AND(C3492="Ready to Drink",D3492="RTD-One Pour Cocktail&gt;7%&lt;=14.5"),
SUM(LOOKUP(2,1/(SRP!$B$16:$B$20&lt;=E3492)/(SRP!$C$16:$C$20&gt;=E3492),SRP!$D$16:$D$20)*(G3492/100)*(E3492/1000)),
IF(C3492="Ready to Drink",
SUM(LOOKUP(2,1/(SRP!$B$11:$B$15&lt;=E3492)/(SRP!$C$11:$C$15&gt;=E3492),SRP!$D$11:$D$15)*(G3492/100)*(E3492/1000)),
0)))))),2)</f>
        <v>1.96</v>
      </c>
      <c r="L3492" s="173" t="str">
        <f t="shared" si="54"/>
        <v>Ready to Drink473</v>
      </c>
      <c r="M3492" s="154">
        <f>VLOOKUP(L3492,'Slope %'!C:D,2,0)</f>
        <v>0.12</v>
      </c>
    </row>
    <row r="3493" spans="1:13" x14ac:dyDescent="0.25">
      <c r="A3493" s="169">
        <v>48663</v>
      </c>
      <c r="B3493" s="170" t="s">
        <v>2835</v>
      </c>
      <c r="C3493" s="170" t="s">
        <v>263</v>
      </c>
      <c r="D3493" s="170" t="s">
        <v>806</v>
      </c>
      <c r="E3493" s="170">
        <v>473</v>
      </c>
      <c r="F3493" s="170">
        <v>24</v>
      </c>
      <c r="G3493" s="171">
        <v>4.5</v>
      </c>
      <c r="H3493" s="170" t="s">
        <v>13</v>
      </c>
      <c r="I3493" s="171">
        <v>3.99</v>
      </c>
      <c r="J3493" s="169">
        <v>1</v>
      </c>
      <c r="K3493" s="154" cm="1">
        <f t="array" ref="K3493">ROUND(
IF(C3493="Beer",
SUM(LOOKUP(2,1/(SRP!$B$8:$B$10&lt;=E3493)/(SRP!$C$8:$C$10&gt;=E3493),SRP!$D$8:$D$10)*(G3493/100)*(E3493/1000)),
IF(C3493="Spirits",
SUM(LOOKUP(2,1/(SRP!$B$2:$B$7&lt;=E3493)/(SRP!$C$2:$C$7&gt;=E3493),SRP!$D$2:$D$7)*(G3493/100)*(E3493/1000)),
IF(AND(C3493="Wine",D3493="Fortified Wines"),
SUM(LOOKUP(2,1/(SRP!$B$26:$B$29&lt;=E3493)/(SRP!$C$26:$C$29&gt;=E3493),SRP!$D$26:$D$29)*(G3493/100)*(E3493/1000)),
IF(C3493="Wine",
SUM(LOOKUP(2,1/(SRP!$B$21:$B$25&lt;=E3493)/(SRP!$C$21:$C$25&gt;=E3493),SRP!$D$21:$D$25)*(G3493/100)*(E3493/1000)),
IF(AND(C3493="Ready to Drink",D3493="RTD-One Pour Cocktail&gt;7%&lt;=14.5"),
SUM(LOOKUP(2,1/(SRP!$B$16:$B$20&lt;=E3493)/(SRP!$C$16:$C$20&gt;=E3493),SRP!$D$16:$D$20)*(G3493/100)*(E3493/1000)),
IF(C3493="Ready to Drink",
SUM(LOOKUP(2,1/(SRP!$B$11:$B$15&lt;=E3493)/(SRP!$C$11:$C$15&gt;=E3493),SRP!$D$11:$D$15)*(G3493/100)*(E3493/1000)),
0)))))),2)</f>
        <v>1.76</v>
      </c>
      <c r="L3493" s="173" t="str">
        <f t="shared" si="54"/>
        <v>Ready to Drink473</v>
      </c>
      <c r="M3493" s="154">
        <f>VLOOKUP(L3493,'Slope %'!C:D,2,0)</f>
        <v>0.12</v>
      </c>
    </row>
    <row r="3494" spans="1:13" x14ac:dyDescent="0.25">
      <c r="A3494" s="169">
        <v>48663</v>
      </c>
      <c r="B3494" s="170" t="s">
        <v>2835</v>
      </c>
      <c r="C3494" s="170" t="s">
        <v>263</v>
      </c>
      <c r="D3494" s="170" t="s">
        <v>806</v>
      </c>
      <c r="E3494" s="170">
        <v>473</v>
      </c>
      <c r="F3494" s="170">
        <v>24</v>
      </c>
      <c r="G3494" s="171">
        <v>4.5</v>
      </c>
      <c r="H3494" s="170" t="s">
        <v>13</v>
      </c>
      <c r="I3494" s="171">
        <v>3.99</v>
      </c>
      <c r="J3494" s="169">
        <v>1</v>
      </c>
      <c r="K3494" s="154" cm="1">
        <f t="array" ref="K3494">ROUND(
IF(C3494="Beer",
SUM(LOOKUP(2,1/(SRP!$B$8:$B$10&lt;=E3494)/(SRP!$C$8:$C$10&gt;=E3494),SRP!$D$8:$D$10)*(G3494/100)*(E3494/1000)),
IF(C3494="Spirits",
SUM(LOOKUP(2,1/(SRP!$B$2:$B$7&lt;=E3494)/(SRP!$C$2:$C$7&gt;=E3494),SRP!$D$2:$D$7)*(G3494/100)*(E3494/1000)),
IF(AND(C3494="Wine",D3494="Fortified Wines"),
SUM(LOOKUP(2,1/(SRP!$B$26:$B$29&lt;=E3494)/(SRP!$C$26:$C$29&gt;=E3494),SRP!$D$26:$D$29)*(G3494/100)*(E3494/1000)),
IF(C3494="Wine",
SUM(LOOKUP(2,1/(SRP!$B$21:$B$25&lt;=E3494)/(SRP!$C$21:$C$25&gt;=E3494),SRP!$D$21:$D$25)*(G3494/100)*(E3494/1000)),
IF(AND(C3494="Ready to Drink",D3494="RTD-One Pour Cocktail&gt;7%&lt;=14.5"),
SUM(LOOKUP(2,1/(SRP!$B$16:$B$20&lt;=E3494)/(SRP!$C$16:$C$20&gt;=E3494),SRP!$D$16:$D$20)*(G3494/100)*(E3494/1000)),
IF(C3494="Ready to Drink",
SUM(LOOKUP(2,1/(SRP!$B$11:$B$15&lt;=E3494)/(SRP!$C$11:$C$15&gt;=E3494),SRP!$D$11:$D$15)*(G3494/100)*(E3494/1000)),
0)))))),2)</f>
        <v>1.76</v>
      </c>
      <c r="L3494" s="173" t="str">
        <f t="shared" si="54"/>
        <v>Ready to Drink473</v>
      </c>
      <c r="M3494" s="154">
        <f>VLOOKUP(L3494,'Slope %'!C:D,2,0)</f>
        <v>0.12</v>
      </c>
    </row>
    <row r="3495" spans="1:13" x14ac:dyDescent="0.25">
      <c r="A3495" s="169">
        <v>48666</v>
      </c>
      <c r="B3495" s="170" t="s">
        <v>2836</v>
      </c>
      <c r="C3495" s="170" t="s">
        <v>263</v>
      </c>
      <c r="D3495" s="170" t="s">
        <v>264</v>
      </c>
      <c r="E3495" s="170">
        <v>355</v>
      </c>
      <c r="F3495" s="170">
        <v>24</v>
      </c>
      <c r="G3495" s="171">
        <v>5</v>
      </c>
      <c r="H3495" s="170" t="s">
        <v>13</v>
      </c>
      <c r="I3495" s="171">
        <v>3.49</v>
      </c>
      <c r="J3495" s="169">
        <v>1</v>
      </c>
      <c r="K3495" s="154" cm="1">
        <f t="array" ref="K3495">ROUND(
IF(C3495="Beer",
SUM(LOOKUP(2,1/(SRP!$B$8:$B$10&lt;=E3495)/(SRP!$C$8:$C$10&gt;=E3495),SRP!$D$8:$D$10)*(G3495/100)*(E3495/1000)),
IF(C3495="Spirits",
SUM(LOOKUP(2,1/(SRP!$B$2:$B$7&lt;=E3495)/(SRP!$C$2:$C$7&gt;=E3495),SRP!$D$2:$D$7)*(G3495/100)*(E3495/1000)),
IF(AND(C3495="Wine",D3495="Fortified Wines"),
SUM(LOOKUP(2,1/(SRP!$B$26:$B$29&lt;=E3495)/(SRP!$C$26:$C$29&gt;=E3495),SRP!$D$26:$D$29)*(G3495/100)*(E3495/1000)),
IF(C3495="Wine",
SUM(LOOKUP(2,1/(SRP!$B$21:$B$25&lt;=E3495)/(SRP!$C$21:$C$25&gt;=E3495),SRP!$D$21:$D$25)*(G3495/100)*(E3495/1000)),
IF(AND(C3495="Ready to Drink",D3495="RTD-One Pour Cocktail&gt;7%&lt;=14.5"),
SUM(LOOKUP(2,1/(SRP!$B$16:$B$20&lt;=E3495)/(SRP!$C$16:$C$20&gt;=E3495),SRP!$D$16:$D$20)*(G3495/100)*(E3495/1000)),
IF(C3495="Ready to Drink",
SUM(LOOKUP(2,1/(SRP!$B$11:$B$15&lt;=E3495)/(SRP!$C$11:$C$15&gt;=E3495),SRP!$D$11:$D$15)*(G3495/100)*(E3495/1000)),
0)))))),2)</f>
        <v>1.57</v>
      </c>
      <c r="L3495" s="173" t="str">
        <f t="shared" si="54"/>
        <v>Ready to Drink355</v>
      </c>
      <c r="M3495" s="154">
        <f>VLOOKUP(L3495,'Slope %'!C:D,2,0)</f>
        <v>0.12</v>
      </c>
    </row>
    <row r="3496" spans="1:13" x14ac:dyDescent="0.25">
      <c r="A3496" s="169">
        <v>48666</v>
      </c>
      <c r="B3496" s="170" t="s">
        <v>2836</v>
      </c>
      <c r="C3496" s="170" t="s">
        <v>263</v>
      </c>
      <c r="D3496" s="170" t="s">
        <v>264</v>
      </c>
      <c r="E3496" s="170">
        <v>355</v>
      </c>
      <c r="F3496" s="170">
        <v>24</v>
      </c>
      <c r="G3496" s="171">
        <v>5</v>
      </c>
      <c r="H3496" s="170" t="s">
        <v>13</v>
      </c>
      <c r="I3496" s="171">
        <v>3.49</v>
      </c>
      <c r="J3496" s="169">
        <v>1</v>
      </c>
      <c r="K3496" s="154" cm="1">
        <f t="array" ref="K3496">ROUND(
IF(C3496="Beer",
SUM(LOOKUP(2,1/(SRP!$B$8:$B$10&lt;=E3496)/(SRP!$C$8:$C$10&gt;=E3496),SRP!$D$8:$D$10)*(G3496/100)*(E3496/1000)),
IF(C3496="Spirits",
SUM(LOOKUP(2,1/(SRP!$B$2:$B$7&lt;=E3496)/(SRP!$C$2:$C$7&gt;=E3496),SRP!$D$2:$D$7)*(G3496/100)*(E3496/1000)),
IF(AND(C3496="Wine",D3496="Fortified Wines"),
SUM(LOOKUP(2,1/(SRP!$B$26:$B$29&lt;=E3496)/(SRP!$C$26:$C$29&gt;=E3496),SRP!$D$26:$D$29)*(G3496/100)*(E3496/1000)),
IF(C3496="Wine",
SUM(LOOKUP(2,1/(SRP!$B$21:$B$25&lt;=E3496)/(SRP!$C$21:$C$25&gt;=E3496),SRP!$D$21:$D$25)*(G3496/100)*(E3496/1000)),
IF(AND(C3496="Ready to Drink",D3496="RTD-One Pour Cocktail&gt;7%&lt;=14.5"),
SUM(LOOKUP(2,1/(SRP!$B$16:$B$20&lt;=E3496)/(SRP!$C$16:$C$20&gt;=E3496),SRP!$D$16:$D$20)*(G3496/100)*(E3496/1000)),
IF(C3496="Ready to Drink",
SUM(LOOKUP(2,1/(SRP!$B$11:$B$15&lt;=E3496)/(SRP!$C$11:$C$15&gt;=E3496),SRP!$D$11:$D$15)*(G3496/100)*(E3496/1000)),
0)))))),2)</f>
        <v>1.57</v>
      </c>
      <c r="L3496" s="173" t="str">
        <f t="shared" si="54"/>
        <v>Ready to Drink355</v>
      </c>
      <c r="M3496" s="154">
        <f>VLOOKUP(L3496,'Slope %'!C:D,2,0)</f>
        <v>0.12</v>
      </c>
    </row>
    <row r="3497" spans="1:13" x14ac:dyDescent="0.25">
      <c r="A3497" s="169">
        <v>48668</v>
      </c>
      <c r="B3497" s="170" t="s">
        <v>2837</v>
      </c>
      <c r="C3497" s="170" t="s">
        <v>263</v>
      </c>
      <c r="D3497" s="170" t="s">
        <v>264</v>
      </c>
      <c r="E3497" s="170">
        <v>4260</v>
      </c>
      <c r="F3497" s="170">
        <v>2</v>
      </c>
      <c r="G3497" s="171">
        <v>5</v>
      </c>
      <c r="H3497" s="170" t="s">
        <v>13</v>
      </c>
      <c r="I3497" s="171">
        <v>33.29</v>
      </c>
      <c r="J3497" s="169">
        <v>12</v>
      </c>
      <c r="K3497" s="154" cm="1">
        <f t="array" ref="K3497">ROUND(
IF(C3497="Beer",
SUM(LOOKUP(2,1/(SRP!$B$8:$B$10&lt;=E3497)/(SRP!$C$8:$C$10&gt;=E3497),SRP!$D$8:$D$10)*(G3497/100)*(E3497/1000)),
IF(C3497="Spirits",
SUM(LOOKUP(2,1/(SRP!$B$2:$B$7&lt;=E3497)/(SRP!$C$2:$C$7&gt;=E3497),SRP!$D$2:$D$7)*(G3497/100)*(E3497/1000)),
IF(AND(C3497="Wine",D3497="Fortified Wines"),
SUM(LOOKUP(2,1/(SRP!$B$26:$B$29&lt;=E3497)/(SRP!$C$26:$C$29&gt;=E3497),SRP!$D$26:$D$29)*(G3497/100)*(E3497/1000)),
IF(C3497="Wine",
SUM(LOOKUP(2,1/(SRP!$B$21:$B$25&lt;=E3497)/(SRP!$C$21:$C$25&gt;=E3497),SRP!$D$21:$D$25)*(G3497/100)*(E3497/1000)),
IF(AND(C3497="Ready to Drink",D3497="RTD-One Pour Cocktail&gt;7%&lt;=14.5"),
SUM(LOOKUP(2,1/(SRP!$B$16:$B$20&lt;=E3497)/(SRP!$C$16:$C$20&gt;=E3497),SRP!$D$16:$D$20)*(G3497/100)*(E3497/1000)),
IF(C3497="Ready to Drink",
SUM(LOOKUP(2,1/(SRP!$B$11:$B$15&lt;=E3497)/(SRP!$C$11:$C$15&gt;=E3497),SRP!$D$11:$D$15)*(G3497/100)*(E3497/1000)),
0)))))),2)</f>
        <v>16.63</v>
      </c>
      <c r="L3497" s="173" t="str">
        <f t="shared" si="54"/>
        <v>Ready to Drink4260</v>
      </c>
      <c r="M3497" s="154">
        <f>VLOOKUP(L3497,'Slope %'!C:D,2,0)</f>
        <v>7.0000000000000007E-2</v>
      </c>
    </row>
    <row r="3498" spans="1:13" x14ac:dyDescent="0.25">
      <c r="A3498" s="169">
        <v>48668</v>
      </c>
      <c r="B3498" s="170" t="s">
        <v>2837</v>
      </c>
      <c r="C3498" s="170" t="s">
        <v>263</v>
      </c>
      <c r="D3498" s="170" t="s">
        <v>264</v>
      </c>
      <c r="E3498" s="170">
        <v>4260</v>
      </c>
      <c r="F3498" s="170">
        <v>2</v>
      </c>
      <c r="G3498" s="171">
        <v>5</v>
      </c>
      <c r="H3498" s="170" t="s">
        <v>13</v>
      </c>
      <c r="I3498" s="171">
        <v>33.29</v>
      </c>
      <c r="J3498" s="169">
        <v>12</v>
      </c>
      <c r="K3498" s="154" cm="1">
        <f t="array" ref="K3498">ROUND(
IF(C3498="Beer",
SUM(LOOKUP(2,1/(SRP!$B$8:$B$10&lt;=E3498)/(SRP!$C$8:$C$10&gt;=E3498),SRP!$D$8:$D$10)*(G3498/100)*(E3498/1000)),
IF(C3498="Spirits",
SUM(LOOKUP(2,1/(SRP!$B$2:$B$7&lt;=E3498)/(SRP!$C$2:$C$7&gt;=E3498),SRP!$D$2:$D$7)*(G3498/100)*(E3498/1000)),
IF(AND(C3498="Wine",D3498="Fortified Wines"),
SUM(LOOKUP(2,1/(SRP!$B$26:$B$29&lt;=E3498)/(SRP!$C$26:$C$29&gt;=E3498),SRP!$D$26:$D$29)*(G3498/100)*(E3498/1000)),
IF(C3498="Wine",
SUM(LOOKUP(2,1/(SRP!$B$21:$B$25&lt;=E3498)/(SRP!$C$21:$C$25&gt;=E3498),SRP!$D$21:$D$25)*(G3498/100)*(E3498/1000)),
IF(AND(C3498="Ready to Drink",D3498="RTD-One Pour Cocktail&gt;7%&lt;=14.5"),
SUM(LOOKUP(2,1/(SRP!$B$16:$B$20&lt;=E3498)/(SRP!$C$16:$C$20&gt;=E3498),SRP!$D$16:$D$20)*(G3498/100)*(E3498/1000)),
IF(C3498="Ready to Drink",
SUM(LOOKUP(2,1/(SRP!$B$11:$B$15&lt;=E3498)/(SRP!$C$11:$C$15&gt;=E3498),SRP!$D$11:$D$15)*(G3498/100)*(E3498/1000)),
0)))))),2)</f>
        <v>16.63</v>
      </c>
      <c r="L3498" s="173" t="str">
        <f t="shared" si="54"/>
        <v>Ready to Drink4260</v>
      </c>
      <c r="M3498" s="154">
        <f>VLOOKUP(L3498,'Slope %'!C:D,2,0)</f>
        <v>7.0000000000000007E-2</v>
      </c>
    </row>
    <row r="3499" spans="1:13" x14ac:dyDescent="0.25">
      <c r="A3499" s="169">
        <v>48669</v>
      </c>
      <c r="B3499" s="170" t="s">
        <v>2838</v>
      </c>
      <c r="C3499" s="170" t="s">
        <v>263</v>
      </c>
      <c r="D3499" s="170" t="s">
        <v>806</v>
      </c>
      <c r="E3499" s="170">
        <v>4260</v>
      </c>
      <c r="F3499" s="170">
        <v>2</v>
      </c>
      <c r="G3499" s="171">
        <v>4.5</v>
      </c>
      <c r="H3499" s="170" t="s">
        <v>13</v>
      </c>
      <c r="I3499" s="171">
        <v>32.99</v>
      </c>
      <c r="J3499" s="169">
        <v>12</v>
      </c>
      <c r="K3499" s="154" cm="1">
        <f t="array" ref="K3499">ROUND(
IF(C3499="Beer",
SUM(LOOKUP(2,1/(SRP!$B$8:$B$10&lt;=E3499)/(SRP!$C$8:$C$10&gt;=E3499),SRP!$D$8:$D$10)*(G3499/100)*(E3499/1000)),
IF(C3499="Spirits",
SUM(LOOKUP(2,1/(SRP!$B$2:$B$7&lt;=E3499)/(SRP!$C$2:$C$7&gt;=E3499),SRP!$D$2:$D$7)*(G3499/100)*(E3499/1000)),
IF(AND(C3499="Wine",D3499="Fortified Wines"),
SUM(LOOKUP(2,1/(SRP!$B$26:$B$29&lt;=E3499)/(SRP!$C$26:$C$29&gt;=E3499),SRP!$D$26:$D$29)*(G3499/100)*(E3499/1000)),
IF(C3499="Wine",
SUM(LOOKUP(2,1/(SRP!$B$21:$B$25&lt;=E3499)/(SRP!$C$21:$C$25&gt;=E3499),SRP!$D$21:$D$25)*(G3499/100)*(E3499/1000)),
IF(AND(C3499="Ready to Drink",D3499="RTD-One Pour Cocktail&gt;7%&lt;=14.5"),
SUM(LOOKUP(2,1/(SRP!$B$16:$B$20&lt;=E3499)/(SRP!$C$16:$C$20&gt;=E3499),SRP!$D$16:$D$20)*(G3499/100)*(E3499/1000)),
IF(C3499="Ready to Drink",
SUM(LOOKUP(2,1/(SRP!$B$11:$B$15&lt;=E3499)/(SRP!$C$11:$C$15&gt;=E3499),SRP!$D$11:$D$15)*(G3499/100)*(E3499/1000)),
0)))))),2)</f>
        <v>14.97</v>
      </c>
      <c r="L3499" s="173" t="str">
        <f t="shared" si="54"/>
        <v>Ready to Drink4260</v>
      </c>
      <c r="M3499" s="154">
        <f>VLOOKUP(L3499,'Slope %'!C:D,2,0)</f>
        <v>7.0000000000000007E-2</v>
      </c>
    </row>
    <row r="3500" spans="1:13" x14ac:dyDescent="0.25">
      <c r="A3500" s="169">
        <v>48669</v>
      </c>
      <c r="B3500" s="170" t="s">
        <v>2838</v>
      </c>
      <c r="C3500" s="170" t="s">
        <v>263</v>
      </c>
      <c r="D3500" s="170" t="s">
        <v>806</v>
      </c>
      <c r="E3500" s="170">
        <v>4260</v>
      </c>
      <c r="F3500" s="170">
        <v>2</v>
      </c>
      <c r="G3500" s="171">
        <v>4.5</v>
      </c>
      <c r="H3500" s="170" t="s">
        <v>13</v>
      </c>
      <c r="I3500" s="171">
        <v>32.99</v>
      </c>
      <c r="J3500" s="169">
        <v>12</v>
      </c>
      <c r="K3500" s="154" cm="1">
        <f t="array" ref="K3500">ROUND(
IF(C3500="Beer",
SUM(LOOKUP(2,1/(SRP!$B$8:$B$10&lt;=E3500)/(SRP!$C$8:$C$10&gt;=E3500),SRP!$D$8:$D$10)*(G3500/100)*(E3500/1000)),
IF(C3500="Spirits",
SUM(LOOKUP(2,1/(SRP!$B$2:$B$7&lt;=E3500)/(SRP!$C$2:$C$7&gt;=E3500),SRP!$D$2:$D$7)*(G3500/100)*(E3500/1000)),
IF(AND(C3500="Wine",D3500="Fortified Wines"),
SUM(LOOKUP(2,1/(SRP!$B$26:$B$29&lt;=E3500)/(SRP!$C$26:$C$29&gt;=E3500),SRP!$D$26:$D$29)*(G3500/100)*(E3500/1000)),
IF(C3500="Wine",
SUM(LOOKUP(2,1/(SRP!$B$21:$B$25&lt;=E3500)/(SRP!$C$21:$C$25&gt;=E3500),SRP!$D$21:$D$25)*(G3500/100)*(E3500/1000)),
IF(AND(C3500="Ready to Drink",D3500="RTD-One Pour Cocktail&gt;7%&lt;=14.5"),
SUM(LOOKUP(2,1/(SRP!$B$16:$B$20&lt;=E3500)/(SRP!$C$16:$C$20&gt;=E3500),SRP!$D$16:$D$20)*(G3500/100)*(E3500/1000)),
IF(C3500="Ready to Drink",
SUM(LOOKUP(2,1/(SRP!$B$11:$B$15&lt;=E3500)/(SRP!$C$11:$C$15&gt;=E3500),SRP!$D$11:$D$15)*(G3500/100)*(E3500/1000)),
0)))))),2)</f>
        <v>14.97</v>
      </c>
      <c r="L3500" s="173" t="str">
        <f t="shared" si="54"/>
        <v>Ready to Drink4260</v>
      </c>
      <c r="M3500" s="154">
        <f>VLOOKUP(L3500,'Slope %'!C:D,2,0)</f>
        <v>7.0000000000000007E-2</v>
      </c>
    </row>
    <row r="3501" spans="1:13" x14ac:dyDescent="0.25">
      <c r="A3501" s="169">
        <v>48672</v>
      </c>
      <c r="B3501" s="170" t="s">
        <v>2839</v>
      </c>
      <c r="C3501" s="170" t="s">
        <v>263</v>
      </c>
      <c r="D3501" s="170" t="s">
        <v>806</v>
      </c>
      <c r="E3501" s="170">
        <v>4260</v>
      </c>
      <c r="F3501" s="170">
        <v>2</v>
      </c>
      <c r="G3501" s="171">
        <v>5</v>
      </c>
      <c r="H3501" s="170" t="s">
        <v>13</v>
      </c>
      <c r="I3501" s="171">
        <v>32.99</v>
      </c>
      <c r="J3501" s="169">
        <v>12</v>
      </c>
      <c r="K3501" s="154" cm="1">
        <f t="array" ref="K3501">ROUND(
IF(C3501="Beer",
SUM(LOOKUP(2,1/(SRP!$B$8:$B$10&lt;=E3501)/(SRP!$C$8:$C$10&gt;=E3501),SRP!$D$8:$D$10)*(G3501/100)*(E3501/1000)),
IF(C3501="Spirits",
SUM(LOOKUP(2,1/(SRP!$B$2:$B$7&lt;=E3501)/(SRP!$C$2:$C$7&gt;=E3501),SRP!$D$2:$D$7)*(G3501/100)*(E3501/1000)),
IF(AND(C3501="Wine",D3501="Fortified Wines"),
SUM(LOOKUP(2,1/(SRP!$B$26:$B$29&lt;=E3501)/(SRP!$C$26:$C$29&gt;=E3501),SRP!$D$26:$D$29)*(G3501/100)*(E3501/1000)),
IF(C3501="Wine",
SUM(LOOKUP(2,1/(SRP!$B$21:$B$25&lt;=E3501)/(SRP!$C$21:$C$25&gt;=E3501),SRP!$D$21:$D$25)*(G3501/100)*(E3501/1000)),
IF(AND(C3501="Ready to Drink",D3501="RTD-One Pour Cocktail&gt;7%&lt;=14.5"),
SUM(LOOKUP(2,1/(SRP!$B$16:$B$20&lt;=E3501)/(SRP!$C$16:$C$20&gt;=E3501),SRP!$D$16:$D$20)*(G3501/100)*(E3501/1000)),
IF(C3501="Ready to Drink",
SUM(LOOKUP(2,1/(SRP!$B$11:$B$15&lt;=E3501)/(SRP!$C$11:$C$15&gt;=E3501),SRP!$D$11:$D$15)*(G3501/100)*(E3501/1000)),
0)))))),2)</f>
        <v>16.63</v>
      </c>
      <c r="L3501" s="173" t="str">
        <f t="shared" si="54"/>
        <v>Ready to Drink4260</v>
      </c>
      <c r="M3501" s="154">
        <f>VLOOKUP(L3501,'Slope %'!C:D,2,0)</f>
        <v>7.0000000000000007E-2</v>
      </c>
    </row>
    <row r="3502" spans="1:13" x14ac:dyDescent="0.25">
      <c r="A3502" s="169">
        <v>48672</v>
      </c>
      <c r="B3502" s="170" t="s">
        <v>2839</v>
      </c>
      <c r="C3502" s="170" t="s">
        <v>263</v>
      </c>
      <c r="D3502" s="170" t="s">
        <v>806</v>
      </c>
      <c r="E3502" s="170">
        <v>4260</v>
      </c>
      <c r="F3502" s="170">
        <v>2</v>
      </c>
      <c r="G3502" s="171">
        <v>5</v>
      </c>
      <c r="H3502" s="170" t="s">
        <v>13</v>
      </c>
      <c r="I3502" s="171">
        <v>32.99</v>
      </c>
      <c r="J3502" s="169">
        <v>12</v>
      </c>
      <c r="K3502" s="154" cm="1">
        <f t="array" ref="K3502">ROUND(
IF(C3502="Beer",
SUM(LOOKUP(2,1/(SRP!$B$8:$B$10&lt;=E3502)/(SRP!$C$8:$C$10&gt;=E3502),SRP!$D$8:$D$10)*(G3502/100)*(E3502/1000)),
IF(C3502="Spirits",
SUM(LOOKUP(2,1/(SRP!$B$2:$B$7&lt;=E3502)/(SRP!$C$2:$C$7&gt;=E3502),SRP!$D$2:$D$7)*(G3502/100)*(E3502/1000)),
IF(AND(C3502="Wine",D3502="Fortified Wines"),
SUM(LOOKUP(2,1/(SRP!$B$26:$B$29&lt;=E3502)/(SRP!$C$26:$C$29&gt;=E3502),SRP!$D$26:$D$29)*(G3502/100)*(E3502/1000)),
IF(C3502="Wine",
SUM(LOOKUP(2,1/(SRP!$B$21:$B$25&lt;=E3502)/(SRP!$C$21:$C$25&gt;=E3502),SRP!$D$21:$D$25)*(G3502/100)*(E3502/1000)),
IF(AND(C3502="Ready to Drink",D3502="RTD-One Pour Cocktail&gt;7%&lt;=14.5"),
SUM(LOOKUP(2,1/(SRP!$B$16:$B$20&lt;=E3502)/(SRP!$C$16:$C$20&gt;=E3502),SRP!$D$16:$D$20)*(G3502/100)*(E3502/1000)),
IF(C3502="Ready to Drink",
SUM(LOOKUP(2,1/(SRP!$B$11:$B$15&lt;=E3502)/(SRP!$C$11:$C$15&gt;=E3502),SRP!$D$11:$D$15)*(G3502/100)*(E3502/1000)),
0)))))),2)</f>
        <v>16.63</v>
      </c>
      <c r="L3502" s="173" t="str">
        <f t="shared" si="54"/>
        <v>Ready to Drink4260</v>
      </c>
      <c r="M3502" s="154">
        <f>VLOOKUP(L3502,'Slope %'!C:D,2,0)</f>
        <v>7.0000000000000007E-2</v>
      </c>
    </row>
    <row r="3503" spans="1:13" x14ac:dyDescent="0.25">
      <c r="A3503" s="169">
        <v>48674</v>
      </c>
      <c r="B3503" s="170" t="s">
        <v>2840</v>
      </c>
      <c r="C3503" s="170" t="s">
        <v>11</v>
      </c>
      <c r="D3503" s="170" t="s">
        <v>303</v>
      </c>
      <c r="E3503" s="170">
        <v>355</v>
      </c>
      <c r="F3503" s="170">
        <v>24</v>
      </c>
      <c r="G3503" s="171">
        <v>6.5</v>
      </c>
      <c r="H3503" s="170" t="s">
        <v>2364</v>
      </c>
      <c r="I3503" s="171">
        <v>3.79</v>
      </c>
      <c r="J3503" s="169">
        <v>1</v>
      </c>
      <c r="K3503" s="154" cm="1">
        <f t="array" ref="K3503">ROUND(
IF(C3503="Beer",
SUM(LOOKUP(2,1/(SRP!$B$8:$B$10&lt;=E3503)/(SRP!$C$8:$C$10&gt;=E3503),SRP!$D$8:$D$10)*(G3503/100)*(E3503/1000)),
IF(C3503="Spirits",
SUM(LOOKUP(2,1/(SRP!$B$2:$B$7&lt;=E3503)/(SRP!$C$2:$C$7&gt;=E3503),SRP!$D$2:$D$7)*(G3503/100)*(E3503/1000)),
IF(AND(C3503="Wine",D3503="Fortified Wines"),
SUM(LOOKUP(2,1/(SRP!$B$26:$B$29&lt;=E3503)/(SRP!$C$26:$C$29&gt;=E3503),SRP!$D$26:$D$29)*(G3503/100)*(E3503/1000)),
IF(C3503="Wine",
SUM(LOOKUP(2,1/(SRP!$B$21:$B$25&lt;=E3503)/(SRP!$C$21:$C$25&gt;=E3503),SRP!$D$21:$D$25)*(G3503/100)*(E3503/1000)),
IF(AND(C3503="Ready to Drink",D3503="RTD-One Pour Cocktail&gt;7%&lt;=14.5"),
SUM(LOOKUP(2,1/(SRP!$B$16:$B$20&lt;=E3503)/(SRP!$C$16:$C$20&gt;=E3503),SRP!$D$16:$D$20)*(G3503/100)*(E3503/1000)),
IF(C3503="Ready to Drink",
SUM(LOOKUP(2,1/(SRP!$B$11:$B$15&lt;=E3503)/(SRP!$C$11:$C$15&gt;=E3503),SRP!$D$11:$D$15)*(G3503/100)*(E3503/1000)),
0)))))),2)</f>
        <v>1.8</v>
      </c>
      <c r="L3503" s="173" t="str">
        <f t="shared" si="54"/>
        <v>Beer355</v>
      </c>
      <c r="M3503" s="154">
        <f>VLOOKUP(L3503,'Slope %'!C:D,2,0)</f>
        <v>0.12</v>
      </c>
    </row>
    <row r="3504" spans="1:13" x14ac:dyDescent="0.25">
      <c r="A3504" s="169">
        <v>48674</v>
      </c>
      <c r="B3504" s="170" t="s">
        <v>2840</v>
      </c>
      <c r="C3504" s="170" t="s">
        <v>11</v>
      </c>
      <c r="D3504" s="170" t="s">
        <v>303</v>
      </c>
      <c r="E3504" s="170">
        <v>355</v>
      </c>
      <c r="F3504" s="170">
        <v>24</v>
      </c>
      <c r="G3504" s="171">
        <v>6.5</v>
      </c>
      <c r="H3504" s="170" t="s">
        <v>2364</v>
      </c>
      <c r="I3504" s="171">
        <v>3.79</v>
      </c>
      <c r="J3504" s="169">
        <v>1</v>
      </c>
      <c r="K3504" s="154" cm="1">
        <f t="array" ref="K3504">ROUND(
IF(C3504="Beer",
SUM(LOOKUP(2,1/(SRP!$B$8:$B$10&lt;=E3504)/(SRP!$C$8:$C$10&gt;=E3504),SRP!$D$8:$D$10)*(G3504/100)*(E3504/1000)),
IF(C3504="Spirits",
SUM(LOOKUP(2,1/(SRP!$B$2:$B$7&lt;=E3504)/(SRP!$C$2:$C$7&gt;=E3504),SRP!$D$2:$D$7)*(G3504/100)*(E3504/1000)),
IF(AND(C3504="Wine",D3504="Fortified Wines"),
SUM(LOOKUP(2,1/(SRP!$B$26:$B$29&lt;=E3504)/(SRP!$C$26:$C$29&gt;=E3504),SRP!$D$26:$D$29)*(G3504/100)*(E3504/1000)),
IF(C3504="Wine",
SUM(LOOKUP(2,1/(SRP!$B$21:$B$25&lt;=E3504)/(SRP!$C$21:$C$25&gt;=E3504),SRP!$D$21:$D$25)*(G3504/100)*(E3504/1000)),
IF(AND(C3504="Ready to Drink",D3504="RTD-One Pour Cocktail&gt;7%&lt;=14.5"),
SUM(LOOKUP(2,1/(SRP!$B$16:$B$20&lt;=E3504)/(SRP!$C$16:$C$20&gt;=E3504),SRP!$D$16:$D$20)*(G3504/100)*(E3504/1000)),
IF(C3504="Ready to Drink",
SUM(LOOKUP(2,1/(SRP!$B$11:$B$15&lt;=E3504)/(SRP!$C$11:$C$15&gt;=E3504),SRP!$D$11:$D$15)*(G3504/100)*(E3504/1000)),
0)))))),2)</f>
        <v>1.8</v>
      </c>
      <c r="L3504" s="173" t="str">
        <f t="shared" si="54"/>
        <v>Beer355</v>
      </c>
      <c r="M3504" s="154">
        <f>VLOOKUP(L3504,'Slope %'!C:D,2,0)</f>
        <v>0.12</v>
      </c>
    </row>
    <row r="3505" spans="1:13" x14ac:dyDescent="0.25">
      <c r="A3505" s="169">
        <v>48679</v>
      </c>
      <c r="B3505" s="170" t="s">
        <v>2841</v>
      </c>
      <c r="C3505" s="170" t="s">
        <v>11</v>
      </c>
      <c r="D3505" s="170" t="s">
        <v>211</v>
      </c>
      <c r="E3505" s="170">
        <v>8520</v>
      </c>
      <c r="F3505" s="170">
        <v>1</v>
      </c>
      <c r="G3505" s="171">
        <v>4</v>
      </c>
      <c r="H3505" s="170" t="s">
        <v>105</v>
      </c>
      <c r="I3505" s="171">
        <v>45.99</v>
      </c>
      <c r="J3505" s="169">
        <v>24</v>
      </c>
      <c r="K3505" s="154" cm="1">
        <f t="array" ref="K3505">ROUND(
IF(C3505="Beer",
SUM(LOOKUP(2,1/(SRP!$B$8:$B$10&lt;=E3505)/(SRP!$C$8:$C$10&gt;=E3505),SRP!$D$8:$D$10)*(G3505/100)*(E3505/1000)),
IF(C3505="Spirits",
SUM(LOOKUP(2,1/(SRP!$B$2:$B$7&lt;=E3505)/(SRP!$C$2:$C$7&gt;=E3505),SRP!$D$2:$D$7)*(G3505/100)*(E3505/1000)),
IF(AND(C3505="Wine",D3505="Fortified Wines"),
SUM(LOOKUP(2,1/(SRP!$B$26:$B$29&lt;=E3505)/(SRP!$C$26:$C$29&gt;=E3505),SRP!$D$26:$D$29)*(G3505/100)*(E3505/1000)),
IF(C3505="Wine",
SUM(LOOKUP(2,1/(SRP!$B$21:$B$25&lt;=E3505)/(SRP!$C$21:$C$25&gt;=E3505),SRP!$D$21:$D$25)*(G3505/100)*(E3505/1000)),
IF(AND(C3505="Ready to Drink",D3505="RTD-One Pour Cocktail&gt;7%&lt;=14.5"),
SUM(LOOKUP(2,1/(SRP!$B$16:$B$20&lt;=E3505)/(SRP!$C$16:$C$20&gt;=E3505),SRP!$D$16:$D$20)*(G3505/100)*(E3505/1000)),
IF(C3505="Ready to Drink",
SUM(LOOKUP(2,1/(SRP!$B$11:$B$15&lt;=E3505)/(SRP!$C$11:$C$15&gt;=E3505),SRP!$D$11:$D$15)*(G3505/100)*(E3505/1000)),
0)))))),2)</f>
        <v>26.61</v>
      </c>
      <c r="L3505" s="173" t="str">
        <f t="shared" si="54"/>
        <v>Beer8520</v>
      </c>
      <c r="M3505" s="154">
        <f>VLOOKUP(L3505,'Slope %'!C:D,2,0)</f>
        <v>0.05</v>
      </c>
    </row>
    <row r="3506" spans="1:13" x14ac:dyDescent="0.25">
      <c r="A3506" s="169">
        <v>48679</v>
      </c>
      <c r="B3506" s="170" t="s">
        <v>2841</v>
      </c>
      <c r="C3506" s="170" t="s">
        <v>11</v>
      </c>
      <c r="D3506" s="170" t="s">
        <v>211</v>
      </c>
      <c r="E3506" s="170">
        <v>8520</v>
      </c>
      <c r="F3506" s="170">
        <v>1</v>
      </c>
      <c r="G3506" s="171">
        <v>4</v>
      </c>
      <c r="H3506" s="170" t="s">
        <v>105</v>
      </c>
      <c r="I3506" s="171">
        <v>45.99</v>
      </c>
      <c r="J3506" s="169">
        <v>24</v>
      </c>
      <c r="K3506" s="154" cm="1">
        <f t="array" ref="K3506">ROUND(
IF(C3506="Beer",
SUM(LOOKUP(2,1/(SRP!$B$8:$B$10&lt;=E3506)/(SRP!$C$8:$C$10&gt;=E3506),SRP!$D$8:$D$10)*(G3506/100)*(E3506/1000)),
IF(C3506="Spirits",
SUM(LOOKUP(2,1/(SRP!$B$2:$B$7&lt;=E3506)/(SRP!$C$2:$C$7&gt;=E3506),SRP!$D$2:$D$7)*(G3506/100)*(E3506/1000)),
IF(AND(C3506="Wine",D3506="Fortified Wines"),
SUM(LOOKUP(2,1/(SRP!$B$26:$B$29&lt;=E3506)/(SRP!$C$26:$C$29&gt;=E3506),SRP!$D$26:$D$29)*(G3506/100)*(E3506/1000)),
IF(C3506="Wine",
SUM(LOOKUP(2,1/(SRP!$B$21:$B$25&lt;=E3506)/(SRP!$C$21:$C$25&gt;=E3506),SRP!$D$21:$D$25)*(G3506/100)*(E3506/1000)),
IF(AND(C3506="Ready to Drink",D3506="RTD-One Pour Cocktail&gt;7%&lt;=14.5"),
SUM(LOOKUP(2,1/(SRP!$B$16:$B$20&lt;=E3506)/(SRP!$C$16:$C$20&gt;=E3506),SRP!$D$16:$D$20)*(G3506/100)*(E3506/1000)),
IF(C3506="Ready to Drink",
SUM(LOOKUP(2,1/(SRP!$B$11:$B$15&lt;=E3506)/(SRP!$C$11:$C$15&gt;=E3506),SRP!$D$11:$D$15)*(G3506/100)*(E3506/1000)),
0)))))),2)</f>
        <v>26.61</v>
      </c>
      <c r="L3506" s="173" t="str">
        <f t="shared" si="54"/>
        <v>Beer8520</v>
      </c>
      <c r="M3506" s="154">
        <f>VLOOKUP(L3506,'Slope %'!C:D,2,0)</f>
        <v>0.05</v>
      </c>
    </row>
    <row r="3507" spans="1:13" x14ac:dyDescent="0.25">
      <c r="A3507" s="169">
        <v>48689</v>
      </c>
      <c r="B3507" s="170" t="s">
        <v>2842</v>
      </c>
      <c r="C3507" s="170" t="s">
        <v>11</v>
      </c>
      <c r="D3507" s="170" t="s">
        <v>12</v>
      </c>
      <c r="E3507" s="170">
        <v>355</v>
      </c>
      <c r="F3507" s="170">
        <v>24</v>
      </c>
      <c r="G3507" s="171">
        <v>5</v>
      </c>
      <c r="H3507" s="170" t="s">
        <v>1324</v>
      </c>
      <c r="I3507" s="171">
        <v>3.3</v>
      </c>
      <c r="J3507" s="169">
        <v>1</v>
      </c>
      <c r="K3507" s="154" cm="1">
        <f t="array" ref="K3507">ROUND(
IF(C3507="Beer",
SUM(LOOKUP(2,1/(SRP!$B$8:$B$10&lt;=E3507)/(SRP!$C$8:$C$10&gt;=E3507),SRP!$D$8:$D$10)*(G3507/100)*(E3507/1000)),
IF(C3507="Spirits",
SUM(LOOKUP(2,1/(SRP!$B$2:$B$7&lt;=E3507)/(SRP!$C$2:$C$7&gt;=E3507),SRP!$D$2:$D$7)*(G3507/100)*(E3507/1000)),
IF(AND(C3507="Wine",D3507="Fortified Wines"),
SUM(LOOKUP(2,1/(SRP!$B$26:$B$29&lt;=E3507)/(SRP!$C$26:$C$29&gt;=E3507),SRP!$D$26:$D$29)*(G3507/100)*(E3507/1000)),
IF(C3507="Wine",
SUM(LOOKUP(2,1/(SRP!$B$21:$B$25&lt;=E3507)/(SRP!$C$21:$C$25&gt;=E3507),SRP!$D$21:$D$25)*(G3507/100)*(E3507/1000)),
IF(AND(C3507="Ready to Drink",D3507="RTD-One Pour Cocktail&gt;7%&lt;=14.5"),
SUM(LOOKUP(2,1/(SRP!$B$16:$B$20&lt;=E3507)/(SRP!$C$16:$C$20&gt;=E3507),SRP!$D$16:$D$20)*(G3507/100)*(E3507/1000)),
IF(C3507="Ready to Drink",
SUM(LOOKUP(2,1/(SRP!$B$11:$B$15&lt;=E3507)/(SRP!$C$11:$C$15&gt;=E3507),SRP!$D$11:$D$15)*(G3507/100)*(E3507/1000)),
0)))))),2)</f>
        <v>1.39</v>
      </c>
      <c r="L3507" s="173" t="str">
        <f t="shared" si="54"/>
        <v>Beer355</v>
      </c>
      <c r="M3507" s="154">
        <f>VLOOKUP(L3507,'Slope %'!C:D,2,0)</f>
        <v>0.12</v>
      </c>
    </row>
    <row r="3508" spans="1:13" x14ac:dyDescent="0.25">
      <c r="A3508" s="169">
        <v>48689</v>
      </c>
      <c r="B3508" s="170" t="s">
        <v>2842</v>
      </c>
      <c r="C3508" s="170" t="s">
        <v>11</v>
      </c>
      <c r="D3508" s="170" t="s">
        <v>12</v>
      </c>
      <c r="E3508" s="170">
        <v>355</v>
      </c>
      <c r="F3508" s="170">
        <v>24</v>
      </c>
      <c r="G3508" s="171">
        <v>5</v>
      </c>
      <c r="H3508" s="170" t="s">
        <v>1324</v>
      </c>
      <c r="I3508" s="171">
        <v>3.3</v>
      </c>
      <c r="J3508" s="169">
        <v>1</v>
      </c>
      <c r="K3508" s="154" cm="1">
        <f t="array" ref="K3508">ROUND(
IF(C3508="Beer",
SUM(LOOKUP(2,1/(SRP!$B$8:$B$10&lt;=E3508)/(SRP!$C$8:$C$10&gt;=E3508),SRP!$D$8:$D$10)*(G3508/100)*(E3508/1000)),
IF(C3508="Spirits",
SUM(LOOKUP(2,1/(SRP!$B$2:$B$7&lt;=E3508)/(SRP!$C$2:$C$7&gt;=E3508),SRP!$D$2:$D$7)*(G3508/100)*(E3508/1000)),
IF(AND(C3508="Wine",D3508="Fortified Wines"),
SUM(LOOKUP(2,1/(SRP!$B$26:$B$29&lt;=E3508)/(SRP!$C$26:$C$29&gt;=E3508),SRP!$D$26:$D$29)*(G3508/100)*(E3508/1000)),
IF(C3508="Wine",
SUM(LOOKUP(2,1/(SRP!$B$21:$B$25&lt;=E3508)/(SRP!$C$21:$C$25&gt;=E3508),SRP!$D$21:$D$25)*(G3508/100)*(E3508/1000)),
IF(AND(C3508="Ready to Drink",D3508="RTD-One Pour Cocktail&gt;7%&lt;=14.5"),
SUM(LOOKUP(2,1/(SRP!$B$16:$B$20&lt;=E3508)/(SRP!$C$16:$C$20&gt;=E3508),SRP!$D$16:$D$20)*(G3508/100)*(E3508/1000)),
IF(C3508="Ready to Drink",
SUM(LOOKUP(2,1/(SRP!$B$11:$B$15&lt;=E3508)/(SRP!$C$11:$C$15&gt;=E3508),SRP!$D$11:$D$15)*(G3508/100)*(E3508/1000)),
0)))))),2)</f>
        <v>1.39</v>
      </c>
      <c r="L3508" s="173" t="str">
        <f t="shared" si="54"/>
        <v>Beer355</v>
      </c>
      <c r="M3508" s="154">
        <f>VLOOKUP(L3508,'Slope %'!C:D,2,0)</f>
        <v>0.12</v>
      </c>
    </row>
    <row r="3509" spans="1:13" x14ac:dyDescent="0.25">
      <c r="A3509" s="169">
        <v>48691</v>
      </c>
      <c r="B3509" s="170" t="s">
        <v>2843</v>
      </c>
      <c r="C3509" s="170" t="s">
        <v>11</v>
      </c>
      <c r="D3509" s="170" t="s">
        <v>12</v>
      </c>
      <c r="E3509" s="170">
        <v>8520</v>
      </c>
      <c r="F3509" s="170">
        <v>1</v>
      </c>
      <c r="G3509" s="171">
        <v>5</v>
      </c>
      <c r="H3509" s="170" t="s">
        <v>1324</v>
      </c>
      <c r="I3509" s="171">
        <v>75.25</v>
      </c>
      <c r="J3509" s="169">
        <v>24</v>
      </c>
      <c r="K3509" s="154" cm="1">
        <f t="array" ref="K3509">ROUND(
IF(C3509="Beer",
SUM(LOOKUP(2,1/(SRP!$B$8:$B$10&lt;=E3509)/(SRP!$C$8:$C$10&gt;=E3509),SRP!$D$8:$D$10)*(G3509/100)*(E3509/1000)),
IF(C3509="Spirits",
SUM(LOOKUP(2,1/(SRP!$B$2:$B$7&lt;=E3509)/(SRP!$C$2:$C$7&gt;=E3509),SRP!$D$2:$D$7)*(G3509/100)*(E3509/1000)),
IF(AND(C3509="Wine",D3509="Fortified Wines"),
SUM(LOOKUP(2,1/(SRP!$B$26:$B$29&lt;=E3509)/(SRP!$C$26:$C$29&gt;=E3509),SRP!$D$26:$D$29)*(G3509/100)*(E3509/1000)),
IF(C3509="Wine",
SUM(LOOKUP(2,1/(SRP!$B$21:$B$25&lt;=E3509)/(SRP!$C$21:$C$25&gt;=E3509),SRP!$D$21:$D$25)*(G3509/100)*(E3509/1000)),
IF(AND(C3509="Ready to Drink",D3509="RTD-One Pour Cocktail&gt;7%&lt;=14.5"),
SUM(LOOKUP(2,1/(SRP!$B$16:$B$20&lt;=E3509)/(SRP!$C$16:$C$20&gt;=E3509),SRP!$D$16:$D$20)*(G3509/100)*(E3509/1000)),
IF(C3509="Ready to Drink",
SUM(LOOKUP(2,1/(SRP!$B$11:$B$15&lt;=E3509)/(SRP!$C$11:$C$15&gt;=E3509),SRP!$D$11:$D$15)*(G3509/100)*(E3509/1000)),
0)))))),2)</f>
        <v>33.26</v>
      </c>
      <c r="L3509" s="173" t="str">
        <f t="shared" si="54"/>
        <v>Beer8520</v>
      </c>
      <c r="M3509" s="154">
        <f>VLOOKUP(L3509,'Slope %'!C:D,2,0)</f>
        <v>0.05</v>
      </c>
    </row>
    <row r="3510" spans="1:13" x14ac:dyDescent="0.25">
      <c r="A3510" s="169">
        <v>48691</v>
      </c>
      <c r="B3510" s="170" t="s">
        <v>2843</v>
      </c>
      <c r="C3510" s="170" t="s">
        <v>11</v>
      </c>
      <c r="D3510" s="170" t="s">
        <v>12</v>
      </c>
      <c r="E3510" s="170">
        <v>8520</v>
      </c>
      <c r="F3510" s="170">
        <v>1</v>
      </c>
      <c r="G3510" s="171">
        <v>5</v>
      </c>
      <c r="H3510" s="170" t="s">
        <v>1324</v>
      </c>
      <c r="I3510" s="171">
        <v>75.25</v>
      </c>
      <c r="J3510" s="169">
        <v>24</v>
      </c>
      <c r="K3510" s="154" cm="1">
        <f t="array" ref="K3510">ROUND(
IF(C3510="Beer",
SUM(LOOKUP(2,1/(SRP!$B$8:$B$10&lt;=E3510)/(SRP!$C$8:$C$10&gt;=E3510),SRP!$D$8:$D$10)*(G3510/100)*(E3510/1000)),
IF(C3510="Spirits",
SUM(LOOKUP(2,1/(SRP!$B$2:$B$7&lt;=E3510)/(SRP!$C$2:$C$7&gt;=E3510),SRP!$D$2:$D$7)*(G3510/100)*(E3510/1000)),
IF(AND(C3510="Wine",D3510="Fortified Wines"),
SUM(LOOKUP(2,1/(SRP!$B$26:$B$29&lt;=E3510)/(SRP!$C$26:$C$29&gt;=E3510),SRP!$D$26:$D$29)*(G3510/100)*(E3510/1000)),
IF(C3510="Wine",
SUM(LOOKUP(2,1/(SRP!$B$21:$B$25&lt;=E3510)/(SRP!$C$21:$C$25&gt;=E3510),SRP!$D$21:$D$25)*(G3510/100)*(E3510/1000)),
IF(AND(C3510="Ready to Drink",D3510="RTD-One Pour Cocktail&gt;7%&lt;=14.5"),
SUM(LOOKUP(2,1/(SRP!$B$16:$B$20&lt;=E3510)/(SRP!$C$16:$C$20&gt;=E3510),SRP!$D$16:$D$20)*(G3510/100)*(E3510/1000)),
IF(C3510="Ready to Drink",
SUM(LOOKUP(2,1/(SRP!$B$11:$B$15&lt;=E3510)/(SRP!$C$11:$C$15&gt;=E3510),SRP!$D$11:$D$15)*(G3510/100)*(E3510/1000)),
0)))))),2)</f>
        <v>33.26</v>
      </c>
      <c r="L3510" s="173" t="str">
        <f t="shared" si="54"/>
        <v>Beer8520</v>
      </c>
      <c r="M3510" s="154">
        <f>VLOOKUP(L3510,'Slope %'!C:D,2,0)</f>
        <v>0.05</v>
      </c>
    </row>
    <row r="3511" spans="1:13" x14ac:dyDescent="0.25">
      <c r="A3511" s="169">
        <v>48713</v>
      </c>
      <c r="B3511" s="170" t="s">
        <v>2844</v>
      </c>
      <c r="C3511" s="170" t="s">
        <v>11</v>
      </c>
      <c r="D3511" s="170" t="s">
        <v>211</v>
      </c>
      <c r="E3511" s="170">
        <v>1760</v>
      </c>
      <c r="F3511" s="170">
        <v>6</v>
      </c>
      <c r="G3511" s="171">
        <v>4</v>
      </c>
      <c r="H3511" s="170" t="s">
        <v>20</v>
      </c>
      <c r="I3511" s="171">
        <v>14.29</v>
      </c>
      <c r="J3511" s="169">
        <v>4</v>
      </c>
      <c r="K3511" s="154" cm="1">
        <f t="array" ref="K3511">ROUND(
IF(C3511="Beer",
SUM(LOOKUP(2,1/(SRP!$B$8:$B$10&lt;=E3511)/(SRP!$C$8:$C$10&gt;=E3511),SRP!$D$8:$D$10)*(G3511/100)*(E3511/1000)),
IF(C3511="Spirits",
SUM(LOOKUP(2,1/(SRP!$B$2:$B$7&lt;=E3511)/(SRP!$C$2:$C$7&gt;=E3511),SRP!$D$2:$D$7)*(G3511/100)*(E3511/1000)),
IF(AND(C3511="Wine",D3511="Fortified Wines"),
SUM(LOOKUP(2,1/(SRP!$B$26:$B$29&lt;=E3511)/(SRP!$C$26:$C$29&gt;=E3511),SRP!$D$26:$D$29)*(G3511/100)*(E3511/1000)),
IF(C3511="Wine",
SUM(LOOKUP(2,1/(SRP!$B$21:$B$25&lt;=E3511)/(SRP!$C$21:$C$25&gt;=E3511),SRP!$D$21:$D$25)*(G3511/100)*(E3511/1000)),
IF(AND(C3511="Ready to Drink",D3511="RTD-One Pour Cocktail&gt;7%&lt;=14.5"),
SUM(LOOKUP(2,1/(SRP!$B$16:$B$20&lt;=E3511)/(SRP!$C$16:$C$20&gt;=E3511),SRP!$D$16:$D$20)*(G3511/100)*(E3511/1000)),
IF(C3511="Ready to Drink",
SUM(LOOKUP(2,1/(SRP!$B$11:$B$15&lt;=E3511)/(SRP!$C$11:$C$15&gt;=E3511),SRP!$D$11:$D$15)*(G3511/100)*(E3511/1000)),
0)))))),2)</f>
        <v>5.5</v>
      </c>
      <c r="L3511" s="173" t="str">
        <f t="shared" si="54"/>
        <v>Beer1760</v>
      </c>
      <c r="M3511" s="154">
        <f>VLOOKUP(L3511,'Slope %'!C:D,2,0)</f>
        <v>0.1</v>
      </c>
    </row>
    <row r="3512" spans="1:13" x14ac:dyDescent="0.25">
      <c r="A3512" s="169">
        <v>48713</v>
      </c>
      <c r="B3512" s="170" t="s">
        <v>2844</v>
      </c>
      <c r="C3512" s="170" t="s">
        <v>11</v>
      </c>
      <c r="D3512" s="170" t="s">
        <v>211</v>
      </c>
      <c r="E3512" s="170">
        <v>1760</v>
      </c>
      <c r="F3512" s="170">
        <v>6</v>
      </c>
      <c r="G3512" s="171">
        <v>4</v>
      </c>
      <c r="H3512" s="170" t="s">
        <v>20</v>
      </c>
      <c r="I3512" s="171">
        <v>14.29</v>
      </c>
      <c r="J3512" s="169">
        <v>4</v>
      </c>
      <c r="K3512" s="154" cm="1">
        <f t="array" ref="K3512">ROUND(
IF(C3512="Beer",
SUM(LOOKUP(2,1/(SRP!$B$8:$B$10&lt;=E3512)/(SRP!$C$8:$C$10&gt;=E3512),SRP!$D$8:$D$10)*(G3512/100)*(E3512/1000)),
IF(C3512="Spirits",
SUM(LOOKUP(2,1/(SRP!$B$2:$B$7&lt;=E3512)/(SRP!$C$2:$C$7&gt;=E3512),SRP!$D$2:$D$7)*(G3512/100)*(E3512/1000)),
IF(AND(C3512="Wine",D3512="Fortified Wines"),
SUM(LOOKUP(2,1/(SRP!$B$26:$B$29&lt;=E3512)/(SRP!$C$26:$C$29&gt;=E3512),SRP!$D$26:$D$29)*(G3512/100)*(E3512/1000)),
IF(C3512="Wine",
SUM(LOOKUP(2,1/(SRP!$B$21:$B$25&lt;=E3512)/(SRP!$C$21:$C$25&gt;=E3512),SRP!$D$21:$D$25)*(G3512/100)*(E3512/1000)),
IF(AND(C3512="Ready to Drink",D3512="RTD-One Pour Cocktail&gt;7%&lt;=14.5"),
SUM(LOOKUP(2,1/(SRP!$B$16:$B$20&lt;=E3512)/(SRP!$C$16:$C$20&gt;=E3512),SRP!$D$16:$D$20)*(G3512/100)*(E3512/1000)),
IF(C3512="Ready to Drink",
SUM(LOOKUP(2,1/(SRP!$B$11:$B$15&lt;=E3512)/(SRP!$C$11:$C$15&gt;=E3512),SRP!$D$11:$D$15)*(G3512/100)*(E3512/1000)),
0)))))),2)</f>
        <v>5.5</v>
      </c>
      <c r="L3512" s="173" t="str">
        <f t="shared" si="54"/>
        <v>Beer1760</v>
      </c>
      <c r="M3512" s="154">
        <f>VLOOKUP(L3512,'Slope %'!C:D,2,0)</f>
        <v>0.1</v>
      </c>
    </row>
    <row r="3513" spans="1:13" x14ac:dyDescent="0.25">
      <c r="A3513" s="169">
        <v>48725</v>
      </c>
      <c r="B3513" s="170" t="s">
        <v>2845</v>
      </c>
      <c r="C3513" s="170" t="s">
        <v>11</v>
      </c>
      <c r="D3513" s="170" t="s">
        <v>267</v>
      </c>
      <c r="E3513" s="170">
        <v>473</v>
      </c>
      <c r="F3513" s="170">
        <v>24</v>
      </c>
      <c r="G3513" s="171">
        <v>5</v>
      </c>
      <c r="H3513" s="170" t="s">
        <v>2503</v>
      </c>
      <c r="I3513" s="171">
        <v>3.99</v>
      </c>
      <c r="J3513" s="169">
        <v>1</v>
      </c>
      <c r="K3513" s="154" cm="1">
        <f t="array" ref="K3513">ROUND(
IF(C3513="Beer",
SUM(LOOKUP(2,1/(SRP!$B$8:$B$10&lt;=E3513)/(SRP!$C$8:$C$10&gt;=E3513),SRP!$D$8:$D$10)*(G3513/100)*(E3513/1000)),
IF(C3513="Spirits",
SUM(LOOKUP(2,1/(SRP!$B$2:$B$7&lt;=E3513)/(SRP!$C$2:$C$7&gt;=E3513),SRP!$D$2:$D$7)*(G3513/100)*(E3513/1000)),
IF(AND(C3513="Wine",D3513="Fortified Wines"),
SUM(LOOKUP(2,1/(SRP!$B$26:$B$29&lt;=E3513)/(SRP!$C$26:$C$29&gt;=E3513),SRP!$D$26:$D$29)*(G3513/100)*(E3513/1000)),
IF(C3513="Wine",
SUM(LOOKUP(2,1/(SRP!$B$21:$B$25&lt;=E3513)/(SRP!$C$21:$C$25&gt;=E3513),SRP!$D$21:$D$25)*(G3513/100)*(E3513/1000)),
IF(AND(C3513="Ready to Drink",D3513="RTD-One Pour Cocktail&gt;7%&lt;=14.5"),
SUM(LOOKUP(2,1/(SRP!$B$16:$B$20&lt;=E3513)/(SRP!$C$16:$C$20&gt;=E3513),SRP!$D$16:$D$20)*(G3513/100)*(E3513/1000)),
IF(C3513="Ready to Drink",
SUM(LOOKUP(2,1/(SRP!$B$11:$B$15&lt;=E3513)/(SRP!$C$11:$C$15&gt;=E3513),SRP!$D$11:$D$15)*(G3513/100)*(E3513/1000)),
0)))))),2)</f>
        <v>1.85</v>
      </c>
      <c r="L3513" s="173" t="str">
        <f t="shared" si="54"/>
        <v>Beer473</v>
      </c>
      <c r="M3513" s="154">
        <f>VLOOKUP(L3513,'Slope %'!C:D,2,0)</f>
        <v>0.12</v>
      </c>
    </row>
    <row r="3514" spans="1:13" x14ac:dyDescent="0.25">
      <c r="A3514" s="169">
        <v>48725</v>
      </c>
      <c r="B3514" s="170" t="s">
        <v>2845</v>
      </c>
      <c r="C3514" s="170" t="s">
        <v>11</v>
      </c>
      <c r="D3514" s="170" t="s">
        <v>267</v>
      </c>
      <c r="E3514" s="170">
        <v>473</v>
      </c>
      <c r="F3514" s="170">
        <v>24</v>
      </c>
      <c r="G3514" s="171">
        <v>5</v>
      </c>
      <c r="H3514" s="170" t="s">
        <v>1407</v>
      </c>
      <c r="I3514" s="171">
        <v>3.99</v>
      </c>
      <c r="J3514" s="169">
        <v>1</v>
      </c>
      <c r="K3514" s="154" cm="1">
        <f t="array" ref="K3514">ROUND(
IF(C3514="Beer",
SUM(LOOKUP(2,1/(SRP!$B$8:$B$10&lt;=E3514)/(SRP!$C$8:$C$10&gt;=E3514),SRP!$D$8:$D$10)*(G3514/100)*(E3514/1000)),
IF(C3514="Spirits",
SUM(LOOKUP(2,1/(SRP!$B$2:$B$7&lt;=E3514)/(SRP!$C$2:$C$7&gt;=E3514),SRP!$D$2:$D$7)*(G3514/100)*(E3514/1000)),
IF(AND(C3514="Wine",D3514="Fortified Wines"),
SUM(LOOKUP(2,1/(SRP!$B$26:$B$29&lt;=E3514)/(SRP!$C$26:$C$29&gt;=E3514),SRP!$D$26:$D$29)*(G3514/100)*(E3514/1000)),
IF(C3514="Wine",
SUM(LOOKUP(2,1/(SRP!$B$21:$B$25&lt;=E3514)/(SRP!$C$21:$C$25&gt;=E3514),SRP!$D$21:$D$25)*(G3514/100)*(E3514/1000)),
IF(AND(C3514="Ready to Drink",D3514="RTD-One Pour Cocktail&gt;7%&lt;=14.5"),
SUM(LOOKUP(2,1/(SRP!$B$16:$B$20&lt;=E3514)/(SRP!$C$16:$C$20&gt;=E3514),SRP!$D$16:$D$20)*(G3514/100)*(E3514/1000)),
IF(C3514="Ready to Drink",
SUM(LOOKUP(2,1/(SRP!$B$11:$B$15&lt;=E3514)/(SRP!$C$11:$C$15&gt;=E3514),SRP!$D$11:$D$15)*(G3514/100)*(E3514/1000)),
0)))))),2)</f>
        <v>1.85</v>
      </c>
      <c r="L3514" s="173" t="str">
        <f t="shared" si="54"/>
        <v>Beer473</v>
      </c>
      <c r="M3514" s="154">
        <f>VLOOKUP(L3514,'Slope %'!C:D,2,0)</f>
        <v>0.12</v>
      </c>
    </row>
    <row r="3515" spans="1:13" x14ac:dyDescent="0.25">
      <c r="A3515" s="169">
        <v>48781</v>
      </c>
      <c r="B3515" s="170" t="s">
        <v>2846</v>
      </c>
      <c r="C3515" s="170" t="s">
        <v>1065</v>
      </c>
      <c r="D3515" s="170" t="s">
        <v>1066</v>
      </c>
      <c r="E3515" s="170">
        <v>1420</v>
      </c>
      <c r="F3515" s="170">
        <v>6</v>
      </c>
      <c r="G3515" s="171">
        <v>0.3</v>
      </c>
      <c r="H3515" s="170" t="s">
        <v>105</v>
      </c>
      <c r="I3515" s="171">
        <v>9.99</v>
      </c>
      <c r="J3515" s="169">
        <v>4</v>
      </c>
      <c r="K3515" s="154" cm="1">
        <f t="array" ref="K3515">ROUND(
IF(C3515="Beer",
SUM(LOOKUP(2,1/(SRP!$B$8:$B$10&lt;=E3515)/(SRP!$C$8:$C$10&gt;=E3515),SRP!$D$8:$D$10)*(G3515/100)*(E3515/1000)),
IF(C3515="Spirits",
SUM(LOOKUP(2,1/(SRP!$B$2:$B$7&lt;=E3515)/(SRP!$C$2:$C$7&gt;=E3515),SRP!$D$2:$D$7)*(G3515/100)*(E3515/1000)),
IF(AND(C3515="Wine",D3515="Fortified Wines"),
SUM(LOOKUP(2,1/(SRP!$B$26:$B$29&lt;=E3515)/(SRP!$C$26:$C$29&gt;=E3515),SRP!$D$26:$D$29)*(G3515/100)*(E3515/1000)),
IF(C3515="Wine",
SUM(LOOKUP(2,1/(SRP!$B$21:$B$25&lt;=E3515)/(SRP!$C$21:$C$25&gt;=E3515),SRP!$D$21:$D$25)*(G3515/100)*(E3515/1000)),
IF(AND(C3515="Ready to Drink",D3515="RTD-One Pour Cocktail&gt;7%&lt;=14.5"),
SUM(LOOKUP(2,1/(SRP!$B$16:$B$20&lt;=E3515)/(SRP!$C$16:$C$20&gt;=E3515),SRP!$D$16:$D$20)*(G3515/100)*(E3515/1000)),
IF(C3515="Ready to Drink",
SUM(LOOKUP(2,1/(SRP!$B$11:$B$15&lt;=E3515)/(SRP!$C$11:$C$15&gt;=E3515),SRP!$D$11:$D$15)*(G3515/100)*(E3515/1000)),
0)))))),2)</f>
        <v>0</v>
      </c>
      <c r="L3515" s="173" t="str">
        <f t="shared" si="54"/>
        <v>Dealcoholized1420</v>
      </c>
      <c r="M3515" s="154" t="e">
        <f>VLOOKUP(L3515,'Slope %'!C:D,2,0)</f>
        <v>#N/A</v>
      </c>
    </row>
    <row r="3516" spans="1:13" x14ac:dyDescent="0.25">
      <c r="A3516" s="169">
        <v>48781</v>
      </c>
      <c r="B3516" s="170" t="s">
        <v>2846</v>
      </c>
      <c r="C3516" s="170" t="s">
        <v>1065</v>
      </c>
      <c r="D3516" s="170" t="s">
        <v>1066</v>
      </c>
      <c r="E3516" s="170">
        <v>1420</v>
      </c>
      <c r="F3516" s="170">
        <v>6</v>
      </c>
      <c r="G3516" s="171">
        <v>0.3</v>
      </c>
      <c r="H3516" s="170" t="s">
        <v>105</v>
      </c>
      <c r="I3516" s="171">
        <v>9.99</v>
      </c>
      <c r="J3516" s="169">
        <v>4</v>
      </c>
      <c r="K3516" s="154" cm="1">
        <f t="array" ref="K3516">ROUND(
IF(C3516="Beer",
SUM(LOOKUP(2,1/(SRP!$B$8:$B$10&lt;=E3516)/(SRP!$C$8:$C$10&gt;=E3516),SRP!$D$8:$D$10)*(G3516/100)*(E3516/1000)),
IF(C3516="Spirits",
SUM(LOOKUP(2,1/(SRP!$B$2:$B$7&lt;=E3516)/(SRP!$C$2:$C$7&gt;=E3516),SRP!$D$2:$D$7)*(G3516/100)*(E3516/1000)),
IF(AND(C3516="Wine",D3516="Fortified Wines"),
SUM(LOOKUP(2,1/(SRP!$B$26:$B$29&lt;=E3516)/(SRP!$C$26:$C$29&gt;=E3516),SRP!$D$26:$D$29)*(G3516/100)*(E3516/1000)),
IF(C3516="Wine",
SUM(LOOKUP(2,1/(SRP!$B$21:$B$25&lt;=E3516)/(SRP!$C$21:$C$25&gt;=E3516),SRP!$D$21:$D$25)*(G3516/100)*(E3516/1000)),
IF(AND(C3516="Ready to Drink",D3516="RTD-One Pour Cocktail&gt;7%&lt;=14.5"),
SUM(LOOKUP(2,1/(SRP!$B$16:$B$20&lt;=E3516)/(SRP!$C$16:$C$20&gt;=E3516),SRP!$D$16:$D$20)*(G3516/100)*(E3516/1000)),
IF(C3516="Ready to Drink",
SUM(LOOKUP(2,1/(SRP!$B$11:$B$15&lt;=E3516)/(SRP!$C$11:$C$15&gt;=E3516),SRP!$D$11:$D$15)*(G3516/100)*(E3516/1000)),
0)))))),2)</f>
        <v>0</v>
      </c>
      <c r="L3516" s="173" t="str">
        <f t="shared" si="54"/>
        <v>Dealcoholized1420</v>
      </c>
      <c r="M3516" s="154" t="e">
        <f>VLOOKUP(L3516,'Slope %'!C:D,2,0)</f>
        <v>#N/A</v>
      </c>
    </row>
    <row r="3517" spans="1:13" x14ac:dyDescent="0.25">
      <c r="A3517" s="169">
        <v>48785</v>
      </c>
      <c r="B3517" s="170" t="s">
        <v>2847</v>
      </c>
      <c r="C3517" s="170" t="s">
        <v>24</v>
      </c>
      <c r="D3517" s="170" t="s">
        <v>148</v>
      </c>
      <c r="E3517" s="170">
        <v>750</v>
      </c>
      <c r="F3517" s="170">
        <v>12</v>
      </c>
      <c r="G3517" s="171">
        <v>13</v>
      </c>
      <c r="H3517" s="170" t="s">
        <v>222</v>
      </c>
      <c r="I3517" s="171">
        <v>21.49</v>
      </c>
      <c r="J3517" s="169">
        <v>1</v>
      </c>
      <c r="K3517" s="154" cm="1">
        <f t="array" ref="K3517">ROUND(
IF(C3517="Beer",
SUM(LOOKUP(2,1/(SRP!$B$8:$B$10&lt;=E3517)/(SRP!$C$8:$C$10&gt;=E3517),SRP!$D$8:$D$10)*(G3517/100)*(E3517/1000)),
IF(C3517="Spirits",
SUM(LOOKUP(2,1/(SRP!$B$2:$B$7&lt;=E3517)/(SRP!$C$2:$C$7&gt;=E3517),SRP!$D$2:$D$7)*(G3517/100)*(E3517/1000)),
IF(AND(C3517="Wine",D3517="Fortified Wines"),
SUM(LOOKUP(2,1/(SRP!$B$26:$B$29&lt;=E3517)/(SRP!$C$26:$C$29&gt;=E3517),SRP!$D$26:$D$29)*(G3517/100)*(E3517/1000)),
IF(C3517="Wine",
SUM(LOOKUP(2,1/(SRP!$B$21:$B$25&lt;=E3517)/(SRP!$C$21:$C$25&gt;=E3517),SRP!$D$21:$D$25)*(G3517/100)*(E3517/1000)),
IF(AND(C3517="Ready to Drink",D3517="RTD-One Pour Cocktail&gt;7%&lt;=14.5"),
SUM(LOOKUP(2,1/(SRP!$B$16:$B$20&lt;=E3517)/(SRP!$C$16:$C$20&gt;=E3517),SRP!$D$16:$D$20)*(G3517/100)*(E3517/1000)),
IF(C3517="Ready to Drink",
SUM(LOOKUP(2,1/(SRP!$B$11:$B$15&lt;=E3517)/(SRP!$C$11:$C$15&gt;=E3517),SRP!$D$11:$D$15)*(G3517/100)*(E3517/1000)),
0)))))),2)</f>
        <v>7.61</v>
      </c>
      <c r="L3517" s="173" t="str">
        <f t="shared" si="54"/>
        <v>Wine750</v>
      </c>
      <c r="M3517" s="154">
        <f>VLOOKUP(L3517,'Slope %'!C:D,2,0)</f>
        <v>0.1</v>
      </c>
    </row>
    <row r="3518" spans="1:13" x14ac:dyDescent="0.25">
      <c r="A3518" s="169">
        <v>48789</v>
      </c>
      <c r="B3518" s="170" t="s">
        <v>2848</v>
      </c>
      <c r="C3518" s="170" t="s">
        <v>11</v>
      </c>
      <c r="D3518" s="170" t="s">
        <v>12</v>
      </c>
      <c r="E3518" s="170">
        <v>473</v>
      </c>
      <c r="F3518" s="170">
        <v>24</v>
      </c>
      <c r="G3518" s="171">
        <v>5</v>
      </c>
      <c r="H3518" s="170" t="s">
        <v>2226</v>
      </c>
      <c r="I3518" s="171">
        <v>3.5</v>
      </c>
      <c r="J3518" s="169">
        <v>1</v>
      </c>
      <c r="K3518" s="154" cm="1">
        <f t="array" ref="K3518">ROUND(
IF(C3518="Beer",
SUM(LOOKUP(2,1/(SRP!$B$8:$B$10&lt;=E3518)/(SRP!$C$8:$C$10&gt;=E3518),SRP!$D$8:$D$10)*(G3518/100)*(E3518/1000)),
IF(C3518="Spirits",
SUM(LOOKUP(2,1/(SRP!$B$2:$B$7&lt;=E3518)/(SRP!$C$2:$C$7&gt;=E3518),SRP!$D$2:$D$7)*(G3518/100)*(E3518/1000)),
IF(AND(C3518="Wine",D3518="Fortified Wines"),
SUM(LOOKUP(2,1/(SRP!$B$26:$B$29&lt;=E3518)/(SRP!$C$26:$C$29&gt;=E3518),SRP!$D$26:$D$29)*(G3518/100)*(E3518/1000)),
IF(C3518="Wine",
SUM(LOOKUP(2,1/(SRP!$B$21:$B$25&lt;=E3518)/(SRP!$C$21:$C$25&gt;=E3518),SRP!$D$21:$D$25)*(G3518/100)*(E3518/1000)),
IF(AND(C3518="Ready to Drink",D3518="RTD-One Pour Cocktail&gt;7%&lt;=14.5"),
SUM(LOOKUP(2,1/(SRP!$B$16:$B$20&lt;=E3518)/(SRP!$C$16:$C$20&gt;=E3518),SRP!$D$16:$D$20)*(G3518/100)*(E3518/1000)),
IF(C3518="Ready to Drink",
SUM(LOOKUP(2,1/(SRP!$B$11:$B$15&lt;=E3518)/(SRP!$C$11:$C$15&gt;=E3518),SRP!$D$11:$D$15)*(G3518/100)*(E3518/1000)),
0)))))),2)</f>
        <v>1.85</v>
      </c>
      <c r="L3518" s="173" t="str">
        <f t="shared" si="54"/>
        <v>Beer473</v>
      </c>
      <c r="M3518" s="154">
        <f>VLOOKUP(L3518,'Slope %'!C:D,2,0)</f>
        <v>0.12</v>
      </c>
    </row>
    <row r="3519" spans="1:13" x14ac:dyDescent="0.25">
      <c r="A3519" s="169">
        <v>48789</v>
      </c>
      <c r="B3519" s="170" t="s">
        <v>2848</v>
      </c>
      <c r="C3519" s="170" t="s">
        <v>11</v>
      </c>
      <c r="D3519" s="170" t="s">
        <v>12</v>
      </c>
      <c r="E3519" s="170">
        <v>473</v>
      </c>
      <c r="F3519" s="170">
        <v>24</v>
      </c>
      <c r="G3519" s="171">
        <v>5</v>
      </c>
      <c r="H3519" s="170" t="s">
        <v>1407</v>
      </c>
      <c r="I3519" s="171">
        <v>3.5</v>
      </c>
      <c r="J3519" s="169">
        <v>1</v>
      </c>
      <c r="K3519" s="154" cm="1">
        <f t="array" ref="K3519">ROUND(
IF(C3519="Beer",
SUM(LOOKUP(2,1/(SRP!$B$8:$B$10&lt;=E3519)/(SRP!$C$8:$C$10&gt;=E3519),SRP!$D$8:$D$10)*(G3519/100)*(E3519/1000)),
IF(C3519="Spirits",
SUM(LOOKUP(2,1/(SRP!$B$2:$B$7&lt;=E3519)/(SRP!$C$2:$C$7&gt;=E3519),SRP!$D$2:$D$7)*(G3519/100)*(E3519/1000)),
IF(AND(C3519="Wine",D3519="Fortified Wines"),
SUM(LOOKUP(2,1/(SRP!$B$26:$B$29&lt;=E3519)/(SRP!$C$26:$C$29&gt;=E3519),SRP!$D$26:$D$29)*(G3519/100)*(E3519/1000)),
IF(C3519="Wine",
SUM(LOOKUP(2,1/(SRP!$B$21:$B$25&lt;=E3519)/(SRP!$C$21:$C$25&gt;=E3519),SRP!$D$21:$D$25)*(G3519/100)*(E3519/1000)),
IF(AND(C3519="Ready to Drink",D3519="RTD-One Pour Cocktail&gt;7%&lt;=14.5"),
SUM(LOOKUP(2,1/(SRP!$B$16:$B$20&lt;=E3519)/(SRP!$C$16:$C$20&gt;=E3519),SRP!$D$16:$D$20)*(G3519/100)*(E3519/1000)),
IF(C3519="Ready to Drink",
SUM(LOOKUP(2,1/(SRP!$B$11:$B$15&lt;=E3519)/(SRP!$C$11:$C$15&gt;=E3519),SRP!$D$11:$D$15)*(G3519/100)*(E3519/1000)),
0)))))),2)</f>
        <v>1.85</v>
      </c>
      <c r="L3519" s="173" t="str">
        <f t="shared" si="54"/>
        <v>Beer473</v>
      </c>
      <c r="M3519" s="154">
        <f>VLOOKUP(L3519,'Slope %'!C:D,2,0)</f>
        <v>0.12</v>
      </c>
    </row>
    <row r="3520" spans="1:13" x14ac:dyDescent="0.25">
      <c r="A3520" s="169">
        <v>48792</v>
      </c>
      <c r="B3520" s="170" t="s">
        <v>2849</v>
      </c>
      <c r="C3520" s="170" t="s">
        <v>11</v>
      </c>
      <c r="D3520" s="170" t="s">
        <v>12</v>
      </c>
      <c r="E3520" s="170">
        <v>473</v>
      </c>
      <c r="F3520" s="170">
        <v>24</v>
      </c>
      <c r="G3520" s="171">
        <v>5.2</v>
      </c>
      <c r="H3520" s="170" t="s">
        <v>2850</v>
      </c>
      <c r="I3520" s="171">
        <v>4.0999999999999996</v>
      </c>
      <c r="J3520" s="169">
        <v>1</v>
      </c>
      <c r="K3520" s="154" cm="1">
        <f t="array" ref="K3520">ROUND(
IF(C3520="Beer",
SUM(LOOKUP(2,1/(SRP!$B$8:$B$10&lt;=E3520)/(SRP!$C$8:$C$10&gt;=E3520),SRP!$D$8:$D$10)*(G3520/100)*(E3520/1000)),
IF(C3520="Spirits",
SUM(LOOKUP(2,1/(SRP!$B$2:$B$7&lt;=E3520)/(SRP!$C$2:$C$7&gt;=E3520),SRP!$D$2:$D$7)*(G3520/100)*(E3520/1000)),
IF(AND(C3520="Wine",D3520="Fortified Wines"),
SUM(LOOKUP(2,1/(SRP!$B$26:$B$29&lt;=E3520)/(SRP!$C$26:$C$29&gt;=E3520),SRP!$D$26:$D$29)*(G3520/100)*(E3520/1000)),
IF(C3520="Wine",
SUM(LOOKUP(2,1/(SRP!$B$21:$B$25&lt;=E3520)/(SRP!$C$21:$C$25&gt;=E3520),SRP!$D$21:$D$25)*(G3520/100)*(E3520/1000)),
IF(AND(C3520="Ready to Drink",D3520="RTD-One Pour Cocktail&gt;7%&lt;=14.5"),
SUM(LOOKUP(2,1/(SRP!$B$16:$B$20&lt;=E3520)/(SRP!$C$16:$C$20&gt;=E3520),SRP!$D$16:$D$20)*(G3520/100)*(E3520/1000)),
IF(C3520="Ready to Drink",
SUM(LOOKUP(2,1/(SRP!$B$11:$B$15&lt;=E3520)/(SRP!$C$11:$C$15&gt;=E3520),SRP!$D$11:$D$15)*(G3520/100)*(E3520/1000)),
0)))))),2)</f>
        <v>1.92</v>
      </c>
      <c r="L3520" s="173" t="str">
        <f t="shared" si="54"/>
        <v>Beer473</v>
      </c>
      <c r="M3520" s="154">
        <f>VLOOKUP(L3520,'Slope %'!C:D,2,0)</f>
        <v>0.12</v>
      </c>
    </row>
    <row r="3521" spans="1:13" x14ac:dyDescent="0.25">
      <c r="A3521" s="169">
        <v>48792</v>
      </c>
      <c r="B3521" s="170" t="s">
        <v>2849</v>
      </c>
      <c r="C3521" s="170" t="s">
        <v>11</v>
      </c>
      <c r="D3521" s="170" t="s">
        <v>12</v>
      </c>
      <c r="E3521" s="170">
        <v>473</v>
      </c>
      <c r="F3521" s="170">
        <v>24</v>
      </c>
      <c r="G3521" s="171">
        <v>5.2</v>
      </c>
      <c r="H3521" s="170" t="s">
        <v>2850</v>
      </c>
      <c r="I3521" s="171">
        <v>4.0999999999999996</v>
      </c>
      <c r="J3521" s="169">
        <v>1</v>
      </c>
      <c r="K3521" s="154" cm="1">
        <f t="array" ref="K3521">ROUND(
IF(C3521="Beer",
SUM(LOOKUP(2,1/(SRP!$B$8:$B$10&lt;=E3521)/(SRP!$C$8:$C$10&gt;=E3521),SRP!$D$8:$D$10)*(G3521/100)*(E3521/1000)),
IF(C3521="Spirits",
SUM(LOOKUP(2,1/(SRP!$B$2:$B$7&lt;=E3521)/(SRP!$C$2:$C$7&gt;=E3521),SRP!$D$2:$D$7)*(G3521/100)*(E3521/1000)),
IF(AND(C3521="Wine",D3521="Fortified Wines"),
SUM(LOOKUP(2,1/(SRP!$B$26:$B$29&lt;=E3521)/(SRP!$C$26:$C$29&gt;=E3521),SRP!$D$26:$D$29)*(G3521/100)*(E3521/1000)),
IF(C3521="Wine",
SUM(LOOKUP(2,1/(SRP!$B$21:$B$25&lt;=E3521)/(SRP!$C$21:$C$25&gt;=E3521),SRP!$D$21:$D$25)*(G3521/100)*(E3521/1000)),
IF(AND(C3521="Ready to Drink",D3521="RTD-One Pour Cocktail&gt;7%&lt;=14.5"),
SUM(LOOKUP(2,1/(SRP!$B$16:$B$20&lt;=E3521)/(SRP!$C$16:$C$20&gt;=E3521),SRP!$D$16:$D$20)*(G3521/100)*(E3521/1000)),
IF(C3521="Ready to Drink",
SUM(LOOKUP(2,1/(SRP!$B$11:$B$15&lt;=E3521)/(SRP!$C$11:$C$15&gt;=E3521),SRP!$D$11:$D$15)*(G3521/100)*(E3521/1000)),
0)))))),2)</f>
        <v>1.92</v>
      </c>
      <c r="L3521" s="173" t="str">
        <f t="shared" si="54"/>
        <v>Beer473</v>
      </c>
      <c r="M3521" s="154">
        <f>VLOOKUP(L3521,'Slope %'!C:D,2,0)</f>
        <v>0.12</v>
      </c>
    </row>
    <row r="3522" spans="1:13" x14ac:dyDescent="0.25">
      <c r="A3522" s="169">
        <v>48818</v>
      </c>
      <c r="B3522" s="170" t="s">
        <v>2851</v>
      </c>
      <c r="C3522" s="170" t="s">
        <v>11</v>
      </c>
      <c r="D3522" s="170" t="s">
        <v>303</v>
      </c>
      <c r="E3522" s="170">
        <v>473</v>
      </c>
      <c r="F3522" s="170">
        <v>24</v>
      </c>
      <c r="G3522" s="171">
        <v>8.5</v>
      </c>
      <c r="H3522" s="170" t="s">
        <v>982</v>
      </c>
      <c r="I3522" s="171">
        <v>4.09</v>
      </c>
      <c r="J3522" s="169">
        <v>1</v>
      </c>
      <c r="K3522" s="154" cm="1">
        <f t="array" ref="K3522">ROUND(
IF(C3522="Beer",
SUM(LOOKUP(2,1/(SRP!$B$8:$B$10&lt;=E3522)/(SRP!$C$8:$C$10&gt;=E3522),SRP!$D$8:$D$10)*(G3522/100)*(E3522/1000)),
IF(C3522="Spirits",
SUM(LOOKUP(2,1/(SRP!$B$2:$B$7&lt;=E3522)/(SRP!$C$2:$C$7&gt;=E3522),SRP!$D$2:$D$7)*(G3522/100)*(E3522/1000)),
IF(AND(C3522="Wine",D3522="Fortified Wines"),
SUM(LOOKUP(2,1/(SRP!$B$26:$B$29&lt;=E3522)/(SRP!$C$26:$C$29&gt;=E3522),SRP!$D$26:$D$29)*(G3522/100)*(E3522/1000)),
IF(C3522="Wine",
SUM(LOOKUP(2,1/(SRP!$B$21:$B$25&lt;=E3522)/(SRP!$C$21:$C$25&gt;=E3522),SRP!$D$21:$D$25)*(G3522/100)*(E3522/1000)),
IF(AND(C3522="Ready to Drink",D3522="RTD-One Pour Cocktail&gt;7%&lt;=14.5"),
SUM(LOOKUP(2,1/(SRP!$B$16:$B$20&lt;=E3522)/(SRP!$C$16:$C$20&gt;=E3522),SRP!$D$16:$D$20)*(G3522/100)*(E3522/1000)),
IF(C3522="Ready to Drink",
SUM(LOOKUP(2,1/(SRP!$B$11:$B$15&lt;=E3522)/(SRP!$C$11:$C$15&gt;=E3522),SRP!$D$11:$D$15)*(G3522/100)*(E3522/1000)),
0)))))),2)</f>
        <v>3.14</v>
      </c>
      <c r="L3522" s="173" t="str">
        <f t="shared" si="54"/>
        <v>Beer473</v>
      </c>
      <c r="M3522" s="154">
        <f>VLOOKUP(L3522,'Slope %'!C:D,2,0)</f>
        <v>0.12</v>
      </c>
    </row>
    <row r="3523" spans="1:13" x14ac:dyDescent="0.25">
      <c r="A3523" s="169">
        <v>48818</v>
      </c>
      <c r="B3523" s="170" t="s">
        <v>2851</v>
      </c>
      <c r="C3523" s="170" t="s">
        <v>11</v>
      </c>
      <c r="D3523" s="170" t="s">
        <v>303</v>
      </c>
      <c r="E3523" s="170">
        <v>473</v>
      </c>
      <c r="F3523" s="170">
        <v>24</v>
      </c>
      <c r="G3523" s="171">
        <v>8.5</v>
      </c>
      <c r="H3523" s="170" t="s">
        <v>982</v>
      </c>
      <c r="I3523" s="171">
        <v>4.09</v>
      </c>
      <c r="J3523" s="169">
        <v>1</v>
      </c>
      <c r="K3523" s="154" cm="1">
        <f t="array" ref="K3523">ROUND(
IF(C3523="Beer",
SUM(LOOKUP(2,1/(SRP!$B$8:$B$10&lt;=E3523)/(SRP!$C$8:$C$10&gt;=E3523),SRP!$D$8:$D$10)*(G3523/100)*(E3523/1000)),
IF(C3523="Spirits",
SUM(LOOKUP(2,1/(SRP!$B$2:$B$7&lt;=E3523)/(SRP!$C$2:$C$7&gt;=E3523),SRP!$D$2:$D$7)*(G3523/100)*(E3523/1000)),
IF(AND(C3523="Wine",D3523="Fortified Wines"),
SUM(LOOKUP(2,1/(SRP!$B$26:$B$29&lt;=E3523)/(SRP!$C$26:$C$29&gt;=E3523),SRP!$D$26:$D$29)*(G3523/100)*(E3523/1000)),
IF(C3523="Wine",
SUM(LOOKUP(2,1/(SRP!$B$21:$B$25&lt;=E3523)/(SRP!$C$21:$C$25&gt;=E3523),SRP!$D$21:$D$25)*(G3523/100)*(E3523/1000)),
IF(AND(C3523="Ready to Drink",D3523="RTD-One Pour Cocktail&gt;7%&lt;=14.5"),
SUM(LOOKUP(2,1/(SRP!$B$16:$B$20&lt;=E3523)/(SRP!$C$16:$C$20&gt;=E3523),SRP!$D$16:$D$20)*(G3523/100)*(E3523/1000)),
IF(C3523="Ready to Drink",
SUM(LOOKUP(2,1/(SRP!$B$11:$B$15&lt;=E3523)/(SRP!$C$11:$C$15&gt;=E3523),SRP!$D$11:$D$15)*(G3523/100)*(E3523/1000)),
0)))))),2)</f>
        <v>3.14</v>
      </c>
      <c r="L3523" s="173" t="str">
        <f t="shared" ref="L3523:L3586" si="55">(_xlfn.CONCAT(C3523,E3523))</f>
        <v>Beer473</v>
      </c>
      <c r="M3523" s="154">
        <f>VLOOKUP(L3523,'Slope %'!C:D,2,0)</f>
        <v>0.12</v>
      </c>
    </row>
    <row r="3524" spans="1:13" x14ac:dyDescent="0.25">
      <c r="A3524" s="169">
        <v>48919</v>
      </c>
      <c r="B3524" s="170" t="s">
        <v>2852</v>
      </c>
      <c r="C3524" s="170" t="s">
        <v>263</v>
      </c>
      <c r="D3524" s="170" t="s">
        <v>264</v>
      </c>
      <c r="E3524" s="170">
        <v>473</v>
      </c>
      <c r="F3524" s="170">
        <v>24</v>
      </c>
      <c r="G3524" s="171">
        <v>7</v>
      </c>
      <c r="H3524" s="170" t="s">
        <v>747</v>
      </c>
      <c r="I3524" s="171">
        <v>3.99</v>
      </c>
      <c r="J3524" s="169">
        <v>1</v>
      </c>
      <c r="K3524" s="154" cm="1">
        <f t="array" ref="K3524">ROUND(
IF(C3524="Beer",
SUM(LOOKUP(2,1/(SRP!$B$8:$B$10&lt;=E3524)/(SRP!$C$8:$C$10&gt;=E3524),SRP!$D$8:$D$10)*(G3524/100)*(E3524/1000)),
IF(C3524="Spirits",
SUM(LOOKUP(2,1/(SRP!$B$2:$B$7&lt;=E3524)/(SRP!$C$2:$C$7&gt;=E3524),SRP!$D$2:$D$7)*(G3524/100)*(E3524/1000)),
IF(AND(C3524="Wine",D3524="Fortified Wines"),
SUM(LOOKUP(2,1/(SRP!$B$26:$B$29&lt;=E3524)/(SRP!$C$26:$C$29&gt;=E3524),SRP!$D$26:$D$29)*(G3524/100)*(E3524/1000)),
IF(C3524="Wine",
SUM(LOOKUP(2,1/(SRP!$B$21:$B$25&lt;=E3524)/(SRP!$C$21:$C$25&gt;=E3524),SRP!$D$21:$D$25)*(G3524/100)*(E3524/1000)),
IF(AND(C3524="Ready to Drink",D3524="RTD-One Pour Cocktail&gt;7%&lt;=14.5"),
SUM(LOOKUP(2,1/(SRP!$B$16:$B$20&lt;=E3524)/(SRP!$C$16:$C$20&gt;=E3524),SRP!$D$16:$D$20)*(G3524/100)*(E3524/1000)),
IF(C3524="Ready to Drink",
SUM(LOOKUP(2,1/(SRP!$B$11:$B$15&lt;=E3524)/(SRP!$C$11:$C$15&gt;=E3524),SRP!$D$11:$D$15)*(G3524/100)*(E3524/1000)),
0)))))),2)</f>
        <v>2.74</v>
      </c>
      <c r="L3524" s="173" t="str">
        <f t="shared" si="55"/>
        <v>Ready to Drink473</v>
      </c>
      <c r="M3524" s="154">
        <f>VLOOKUP(L3524,'Slope %'!C:D,2,0)</f>
        <v>0.12</v>
      </c>
    </row>
    <row r="3525" spans="1:13" x14ac:dyDescent="0.25">
      <c r="A3525" s="169">
        <v>48919</v>
      </c>
      <c r="B3525" s="170" t="s">
        <v>2852</v>
      </c>
      <c r="C3525" s="170" t="s">
        <v>263</v>
      </c>
      <c r="D3525" s="170" t="s">
        <v>264</v>
      </c>
      <c r="E3525" s="170">
        <v>473</v>
      </c>
      <c r="F3525" s="170">
        <v>24</v>
      </c>
      <c r="G3525" s="171">
        <v>7</v>
      </c>
      <c r="H3525" s="170" t="s">
        <v>747</v>
      </c>
      <c r="I3525" s="171">
        <v>3.99</v>
      </c>
      <c r="J3525" s="169">
        <v>1</v>
      </c>
      <c r="K3525" s="154" cm="1">
        <f t="array" ref="K3525">ROUND(
IF(C3525="Beer",
SUM(LOOKUP(2,1/(SRP!$B$8:$B$10&lt;=E3525)/(SRP!$C$8:$C$10&gt;=E3525),SRP!$D$8:$D$10)*(G3525/100)*(E3525/1000)),
IF(C3525="Spirits",
SUM(LOOKUP(2,1/(SRP!$B$2:$B$7&lt;=E3525)/(SRP!$C$2:$C$7&gt;=E3525),SRP!$D$2:$D$7)*(G3525/100)*(E3525/1000)),
IF(AND(C3525="Wine",D3525="Fortified Wines"),
SUM(LOOKUP(2,1/(SRP!$B$26:$B$29&lt;=E3525)/(SRP!$C$26:$C$29&gt;=E3525),SRP!$D$26:$D$29)*(G3525/100)*(E3525/1000)),
IF(C3525="Wine",
SUM(LOOKUP(2,1/(SRP!$B$21:$B$25&lt;=E3525)/(SRP!$C$21:$C$25&gt;=E3525),SRP!$D$21:$D$25)*(G3525/100)*(E3525/1000)),
IF(AND(C3525="Ready to Drink",D3525="RTD-One Pour Cocktail&gt;7%&lt;=14.5"),
SUM(LOOKUP(2,1/(SRP!$B$16:$B$20&lt;=E3525)/(SRP!$C$16:$C$20&gt;=E3525),SRP!$D$16:$D$20)*(G3525/100)*(E3525/1000)),
IF(C3525="Ready to Drink",
SUM(LOOKUP(2,1/(SRP!$B$11:$B$15&lt;=E3525)/(SRP!$C$11:$C$15&gt;=E3525),SRP!$D$11:$D$15)*(G3525/100)*(E3525/1000)),
0)))))),2)</f>
        <v>2.74</v>
      </c>
      <c r="L3525" s="173" t="str">
        <f t="shared" si="55"/>
        <v>Ready to Drink473</v>
      </c>
      <c r="M3525" s="154">
        <f>VLOOKUP(L3525,'Slope %'!C:D,2,0)</f>
        <v>0.12</v>
      </c>
    </row>
    <row r="3526" spans="1:13" x14ac:dyDescent="0.25">
      <c r="A3526" s="169">
        <v>48922</v>
      </c>
      <c r="B3526" s="170" t="s">
        <v>2853</v>
      </c>
      <c r="C3526" s="170" t="s">
        <v>15</v>
      </c>
      <c r="D3526" s="170" t="s">
        <v>51</v>
      </c>
      <c r="E3526" s="170">
        <v>700</v>
      </c>
      <c r="F3526" s="170">
        <v>6</v>
      </c>
      <c r="G3526" s="171">
        <v>42</v>
      </c>
      <c r="H3526" s="170" t="s">
        <v>96</v>
      </c>
      <c r="I3526" s="171">
        <v>86.99</v>
      </c>
      <c r="J3526" s="169">
        <v>1</v>
      </c>
      <c r="K3526" s="154" cm="1">
        <f t="array" ref="K3526">ROUND(
IF(C3526="Beer",
SUM(LOOKUP(2,1/(SRP!$B$8:$B$10&lt;=E3526)/(SRP!$C$8:$C$10&gt;=E3526),SRP!$D$8:$D$10)*(G3526/100)*(E3526/1000)),
IF(C3526="Spirits",
SUM(LOOKUP(2,1/(SRP!$B$2:$B$7&lt;=E3526)/(SRP!$C$2:$C$7&gt;=E3526),SRP!$D$2:$D$7)*(G3526/100)*(E3526/1000)),
IF(AND(C3526="Wine",D3526="Fortified Wines"),
SUM(LOOKUP(2,1/(SRP!$B$26:$B$29&lt;=E3526)/(SRP!$C$26:$C$29&gt;=E3526),SRP!$D$26:$D$29)*(G3526/100)*(E3526/1000)),
IF(C3526="Wine",
SUM(LOOKUP(2,1/(SRP!$B$21:$B$25&lt;=E3526)/(SRP!$C$21:$C$25&gt;=E3526),SRP!$D$21:$D$25)*(G3526/100)*(E3526/1000)),
IF(AND(C3526="Ready to Drink",D3526="RTD-One Pour Cocktail&gt;7%&lt;=14.5"),
SUM(LOOKUP(2,1/(SRP!$B$16:$B$20&lt;=E3526)/(SRP!$C$16:$C$20&gt;=E3526),SRP!$D$16:$D$20)*(G3526/100)*(E3526/1000)),
IF(C3526="Ready to Drink",
SUM(LOOKUP(2,1/(SRP!$B$11:$B$15&lt;=E3526)/(SRP!$C$11:$C$15&gt;=E3526),SRP!$D$11:$D$15)*(G3526/100)*(E3526/1000)),
0)))))),2)</f>
        <v>22.95</v>
      </c>
      <c r="L3526" s="173" t="str">
        <f t="shared" si="55"/>
        <v>Spirits700</v>
      </c>
      <c r="M3526" s="154">
        <f>VLOOKUP(L3526,'Slope %'!C:D,2,0)</f>
        <v>7.0000000000000007E-2</v>
      </c>
    </row>
    <row r="3527" spans="1:13" x14ac:dyDescent="0.25">
      <c r="A3527" s="169">
        <v>48943</v>
      </c>
      <c r="B3527" s="170" t="s">
        <v>2854</v>
      </c>
      <c r="C3527" s="170" t="s">
        <v>15</v>
      </c>
      <c r="D3527" s="170" t="s">
        <v>1399</v>
      </c>
      <c r="E3527" s="170">
        <v>750</v>
      </c>
      <c r="F3527" s="170">
        <v>6</v>
      </c>
      <c r="G3527" s="171">
        <v>40</v>
      </c>
      <c r="H3527" s="170" t="s">
        <v>29</v>
      </c>
      <c r="I3527" s="171">
        <v>31.99</v>
      </c>
      <c r="J3527" s="169">
        <v>1</v>
      </c>
      <c r="K3527" s="154" cm="1">
        <f t="array" ref="K3527">ROUND(
IF(C3527="Beer",
SUM(LOOKUP(2,1/(SRP!$B$8:$B$10&lt;=E3527)/(SRP!$C$8:$C$10&gt;=E3527),SRP!$D$8:$D$10)*(G3527/100)*(E3527/1000)),
IF(C3527="Spirits",
SUM(LOOKUP(2,1/(SRP!$B$2:$B$7&lt;=E3527)/(SRP!$C$2:$C$7&gt;=E3527),SRP!$D$2:$D$7)*(G3527/100)*(E3527/1000)),
IF(AND(C3527="Wine",D3527="Fortified Wines"),
SUM(LOOKUP(2,1/(SRP!$B$26:$B$29&lt;=E3527)/(SRP!$C$26:$C$29&gt;=E3527),SRP!$D$26:$D$29)*(G3527/100)*(E3527/1000)),
IF(C3527="Wine",
SUM(LOOKUP(2,1/(SRP!$B$21:$B$25&lt;=E3527)/(SRP!$C$21:$C$25&gt;=E3527),SRP!$D$21:$D$25)*(G3527/100)*(E3527/1000)),
IF(AND(C3527="Ready to Drink",D3527="RTD-One Pour Cocktail&gt;7%&lt;=14.5"),
SUM(LOOKUP(2,1/(SRP!$B$16:$B$20&lt;=E3527)/(SRP!$C$16:$C$20&gt;=E3527),SRP!$D$16:$D$20)*(G3527/100)*(E3527/1000)),
IF(C3527="Ready to Drink",
SUM(LOOKUP(2,1/(SRP!$B$11:$B$15&lt;=E3527)/(SRP!$C$11:$C$15&gt;=E3527),SRP!$D$11:$D$15)*(G3527/100)*(E3527/1000)),
0)))))),2)</f>
        <v>23.42</v>
      </c>
      <c r="L3527" s="173" t="str">
        <f t="shared" si="55"/>
        <v>Spirits750</v>
      </c>
      <c r="M3527" s="154">
        <f>VLOOKUP(L3527,'Slope %'!C:D,2,0)</f>
        <v>7.0000000000000007E-2</v>
      </c>
    </row>
    <row r="3528" spans="1:13" x14ac:dyDescent="0.25">
      <c r="A3528" s="169">
        <v>48946</v>
      </c>
      <c r="B3528" s="170" t="s">
        <v>2855</v>
      </c>
      <c r="C3528" s="170" t="s">
        <v>15</v>
      </c>
      <c r="D3528" s="170" t="s">
        <v>1399</v>
      </c>
      <c r="E3528" s="170">
        <v>750</v>
      </c>
      <c r="F3528" s="170">
        <v>6</v>
      </c>
      <c r="G3528" s="171">
        <v>40</v>
      </c>
      <c r="H3528" s="170" t="s">
        <v>415</v>
      </c>
      <c r="I3528" s="171">
        <v>42.99</v>
      </c>
      <c r="J3528" s="169">
        <v>1</v>
      </c>
      <c r="K3528" s="154" cm="1">
        <f t="array" ref="K3528">ROUND(
IF(C3528="Beer",
SUM(LOOKUP(2,1/(SRP!$B$8:$B$10&lt;=E3528)/(SRP!$C$8:$C$10&gt;=E3528),SRP!$D$8:$D$10)*(G3528/100)*(E3528/1000)),
IF(C3528="Spirits",
SUM(LOOKUP(2,1/(SRP!$B$2:$B$7&lt;=E3528)/(SRP!$C$2:$C$7&gt;=E3528),SRP!$D$2:$D$7)*(G3528/100)*(E3528/1000)),
IF(AND(C3528="Wine",D3528="Fortified Wines"),
SUM(LOOKUP(2,1/(SRP!$B$26:$B$29&lt;=E3528)/(SRP!$C$26:$C$29&gt;=E3528),SRP!$D$26:$D$29)*(G3528/100)*(E3528/1000)),
IF(C3528="Wine",
SUM(LOOKUP(2,1/(SRP!$B$21:$B$25&lt;=E3528)/(SRP!$C$21:$C$25&gt;=E3528),SRP!$D$21:$D$25)*(G3528/100)*(E3528/1000)),
IF(AND(C3528="Ready to Drink",D3528="RTD-One Pour Cocktail&gt;7%&lt;=14.5"),
SUM(LOOKUP(2,1/(SRP!$B$16:$B$20&lt;=E3528)/(SRP!$C$16:$C$20&gt;=E3528),SRP!$D$16:$D$20)*(G3528/100)*(E3528/1000)),
IF(C3528="Ready to Drink",
SUM(LOOKUP(2,1/(SRP!$B$11:$B$15&lt;=E3528)/(SRP!$C$11:$C$15&gt;=E3528),SRP!$D$11:$D$15)*(G3528/100)*(E3528/1000)),
0)))))),2)</f>
        <v>23.42</v>
      </c>
      <c r="L3528" s="173" t="str">
        <f t="shared" si="55"/>
        <v>Spirits750</v>
      </c>
      <c r="M3528" s="154">
        <f>VLOOKUP(L3528,'Slope %'!C:D,2,0)</f>
        <v>7.0000000000000007E-2</v>
      </c>
    </row>
    <row r="3529" spans="1:13" x14ac:dyDescent="0.25">
      <c r="A3529" s="169">
        <v>48950</v>
      </c>
      <c r="B3529" s="170" t="s">
        <v>2856</v>
      </c>
      <c r="C3529" s="170" t="s">
        <v>15</v>
      </c>
      <c r="D3529" s="170" t="s">
        <v>2857</v>
      </c>
      <c r="E3529" s="170">
        <v>750</v>
      </c>
      <c r="F3529" s="170">
        <v>6</v>
      </c>
      <c r="G3529" s="171">
        <v>42</v>
      </c>
      <c r="H3529" s="170" t="s">
        <v>177</v>
      </c>
      <c r="I3529" s="171">
        <v>52.99</v>
      </c>
      <c r="J3529" s="169">
        <v>1</v>
      </c>
      <c r="K3529" s="154" cm="1">
        <f t="array" ref="K3529">ROUND(
IF(C3529="Beer",
SUM(LOOKUP(2,1/(SRP!$B$8:$B$10&lt;=E3529)/(SRP!$C$8:$C$10&gt;=E3529),SRP!$D$8:$D$10)*(G3529/100)*(E3529/1000)),
IF(C3529="Spirits",
SUM(LOOKUP(2,1/(SRP!$B$2:$B$7&lt;=E3529)/(SRP!$C$2:$C$7&gt;=E3529),SRP!$D$2:$D$7)*(G3529/100)*(E3529/1000)),
IF(AND(C3529="Wine",D3529="Fortified Wines"),
SUM(LOOKUP(2,1/(SRP!$B$26:$B$29&lt;=E3529)/(SRP!$C$26:$C$29&gt;=E3529),SRP!$D$26:$D$29)*(G3529/100)*(E3529/1000)),
IF(C3529="Wine",
SUM(LOOKUP(2,1/(SRP!$B$21:$B$25&lt;=E3529)/(SRP!$C$21:$C$25&gt;=E3529),SRP!$D$21:$D$25)*(G3529/100)*(E3529/1000)),
IF(AND(C3529="Ready to Drink",D3529="RTD-One Pour Cocktail&gt;7%&lt;=14.5"),
SUM(LOOKUP(2,1/(SRP!$B$16:$B$20&lt;=E3529)/(SRP!$C$16:$C$20&gt;=E3529),SRP!$D$16:$D$20)*(G3529/100)*(E3529/1000)),
IF(C3529="Ready to Drink",
SUM(LOOKUP(2,1/(SRP!$B$11:$B$15&lt;=E3529)/(SRP!$C$11:$C$15&gt;=E3529),SRP!$D$11:$D$15)*(G3529/100)*(E3529/1000)),
0)))))),2)</f>
        <v>24.59</v>
      </c>
      <c r="L3529" s="173" t="str">
        <f t="shared" si="55"/>
        <v>Spirits750</v>
      </c>
      <c r="M3529" s="154">
        <f>VLOOKUP(L3529,'Slope %'!C:D,2,0)</f>
        <v>7.0000000000000007E-2</v>
      </c>
    </row>
    <row r="3530" spans="1:13" x14ac:dyDescent="0.25">
      <c r="A3530" s="169">
        <v>48953</v>
      </c>
      <c r="B3530" s="170" t="s">
        <v>2858</v>
      </c>
      <c r="C3530" s="170" t="s">
        <v>263</v>
      </c>
      <c r="D3530" s="170" t="s">
        <v>264</v>
      </c>
      <c r="E3530" s="170">
        <v>1000</v>
      </c>
      <c r="F3530" s="170">
        <v>16</v>
      </c>
      <c r="G3530" s="171">
        <v>7</v>
      </c>
      <c r="H3530" s="170" t="s">
        <v>747</v>
      </c>
      <c r="I3530" s="171">
        <v>8.99</v>
      </c>
      <c r="J3530" s="169">
        <v>1</v>
      </c>
      <c r="K3530" s="154" cm="1">
        <f t="array" ref="K3530">ROUND(
IF(C3530="Beer",
SUM(LOOKUP(2,1/(SRP!$B$8:$B$10&lt;=E3530)/(SRP!$C$8:$C$10&gt;=E3530),SRP!$D$8:$D$10)*(G3530/100)*(E3530/1000)),
IF(C3530="Spirits",
SUM(LOOKUP(2,1/(SRP!$B$2:$B$7&lt;=E3530)/(SRP!$C$2:$C$7&gt;=E3530),SRP!$D$2:$D$7)*(G3530/100)*(E3530/1000)),
IF(AND(C3530="Wine",D3530="Fortified Wines"),
SUM(LOOKUP(2,1/(SRP!$B$26:$B$29&lt;=E3530)/(SRP!$C$26:$C$29&gt;=E3530),SRP!$D$26:$D$29)*(G3530/100)*(E3530/1000)),
IF(C3530="Wine",
SUM(LOOKUP(2,1/(SRP!$B$21:$B$25&lt;=E3530)/(SRP!$C$21:$C$25&gt;=E3530),SRP!$D$21:$D$25)*(G3530/100)*(E3530/1000)),
IF(AND(C3530="Ready to Drink",D3530="RTD-One Pour Cocktail&gt;7%&lt;=14.5"),
SUM(LOOKUP(2,1/(SRP!$B$16:$B$20&lt;=E3530)/(SRP!$C$16:$C$20&gt;=E3530),SRP!$D$16:$D$20)*(G3530/100)*(E3530/1000)),
IF(C3530="Ready to Drink",
SUM(LOOKUP(2,1/(SRP!$B$11:$B$15&lt;=E3530)/(SRP!$C$11:$C$15&gt;=E3530),SRP!$D$11:$D$15)*(G3530/100)*(E3530/1000)),
0)))))),2)</f>
        <v>5.46</v>
      </c>
      <c r="L3530" s="173" t="str">
        <f t="shared" si="55"/>
        <v>Ready to Drink1000</v>
      </c>
      <c r="M3530" s="154">
        <f>VLOOKUP(L3530,'Slope %'!C:D,2,0)</f>
        <v>0.12</v>
      </c>
    </row>
    <row r="3531" spans="1:13" x14ac:dyDescent="0.25">
      <c r="A3531" s="169">
        <v>48953</v>
      </c>
      <c r="B3531" s="170" t="s">
        <v>2858</v>
      </c>
      <c r="C3531" s="170" t="s">
        <v>263</v>
      </c>
      <c r="D3531" s="170" t="s">
        <v>264</v>
      </c>
      <c r="E3531" s="170">
        <v>1000</v>
      </c>
      <c r="F3531" s="170">
        <v>16</v>
      </c>
      <c r="G3531" s="171">
        <v>7</v>
      </c>
      <c r="H3531" s="170" t="s">
        <v>747</v>
      </c>
      <c r="I3531" s="171">
        <v>8.99</v>
      </c>
      <c r="J3531" s="169">
        <v>1</v>
      </c>
      <c r="K3531" s="154" cm="1">
        <f t="array" ref="K3531">ROUND(
IF(C3531="Beer",
SUM(LOOKUP(2,1/(SRP!$B$8:$B$10&lt;=E3531)/(SRP!$C$8:$C$10&gt;=E3531),SRP!$D$8:$D$10)*(G3531/100)*(E3531/1000)),
IF(C3531="Spirits",
SUM(LOOKUP(2,1/(SRP!$B$2:$B$7&lt;=E3531)/(SRP!$C$2:$C$7&gt;=E3531),SRP!$D$2:$D$7)*(G3531/100)*(E3531/1000)),
IF(AND(C3531="Wine",D3531="Fortified Wines"),
SUM(LOOKUP(2,1/(SRP!$B$26:$B$29&lt;=E3531)/(SRP!$C$26:$C$29&gt;=E3531),SRP!$D$26:$D$29)*(G3531/100)*(E3531/1000)),
IF(C3531="Wine",
SUM(LOOKUP(2,1/(SRP!$B$21:$B$25&lt;=E3531)/(SRP!$C$21:$C$25&gt;=E3531),SRP!$D$21:$D$25)*(G3531/100)*(E3531/1000)),
IF(AND(C3531="Ready to Drink",D3531="RTD-One Pour Cocktail&gt;7%&lt;=14.5"),
SUM(LOOKUP(2,1/(SRP!$B$16:$B$20&lt;=E3531)/(SRP!$C$16:$C$20&gt;=E3531),SRP!$D$16:$D$20)*(G3531/100)*(E3531/1000)),
IF(C3531="Ready to Drink",
SUM(LOOKUP(2,1/(SRP!$B$11:$B$15&lt;=E3531)/(SRP!$C$11:$C$15&gt;=E3531),SRP!$D$11:$D$15)*(G3531/100)*(E3531/1000)),
0)))))),2)</f>
        <v>5.46</v>
      </c>
      <c r="L3531" s="173" t="str">
        <f t="shared" si="55"/>
        <v>Ready to Drink1000</v>
      </c>
      <c r="M3531" s="154">
        <f>VLOOKUP(L3531,'Slope %'!C:D,2,0)</f>
        <v>0.12</v>
      </c>
    </row>
    <row r="3532" spans="1:13" x14ac:dyDescent="0.25">
      <c r="A3532" s="169">
        <v>48955</v>
      </c>
      <c r="B3532" s="170" t="s">
        <v>2859</v>
      </c>
      <c r="C3532" s="170" t="s">
        <v>263</v>
      </c>
      <c r="D3532" s="170" t="s">
        <v>806</v>
      </c>
      <c r="E3532" s="170">
        <v>2130</v>
      </c>
      <c r="F3532" s="170">
        <v>4</v>
      </c>
      <c r="G3532" s="171">
        <v>7</v>
      </c>
      <c r="H3532" s="170" t="s">
        <v>415</v>
      </c>
      <c r="I3532" s="171">
        <v>18.989999999999998</v>
      </c>
      <c r="J3532" s="169">
        <v>6</v>
      </c>
      <c r="K3532" s="154" cm="1">
        <f t="array" ref="K3532">ROUND(
IF(C3532="Beer",
SUM(LOOKUP(2,1/(SRP!$B$8:$B$10&lt;=E3532)/(SRP!$C$8:$C$10&gt;=E3532),SRP!$D$8:$D$10)*(G3532/100)*(E3532/1000)),
IF(C3532="Spirits",
SUM(LOOKUP(2,1/(SRP!$B$2:$B$7&lt;=E3532)/(SRP!$C$2:$C$7&gt;=E3532),SRP!$D$2:$D$7)*(G3532/100)*(E3532/1000)),
IF(AND(C3532="Wine",D3532="Fortified Wines"),
SUM(LOOKUP(2,1/(SRP!$B$26:$B$29&lt;=E3532)/(SRP!$C$26:$C$29&gt;=E3532),SRP!$D$26:$D$29)*(G3532/100)*(E3532/1000)),
IF(C3532="Wine",
SUM(LOOKUP(2,1/(SRP!$B$21:$B$25&lt;=E3532)/(SRP!$C$21:$C$25&gt;=E3532),SRP!$D$21:$D$25)*(G3532/100)*(E3532/1000)),
IF(AND(C3532="Ready to Drink",D3532="RTD-One Pour Cocktail&gt;7%&lt;=14.5"),
SUM(LOOKUP(2,1/(SRP!$B$16:$B$20&lt;=E3532)/(SRP!$C$16:$C$20&gt;=E3532),SRP!$D$16:$D$20)*(G3532/100)*(E3532/1000)),
IF(C3532="Ready to Drink",
SUM(LOOKUP(2,1/(SRP!$B$11:$B$15&lt;=E3532)/(SRP!$C$11:$C$15&gt;=E3532),SRP!$D$11:$D$15)*(G3532/100)*(E3532/1000)),
0)))))),2)</f>
        <v>11.64</v>
      </c>
      <c r="L3532" s="173" t="str">
        <f t="shared" si="55"/>
        <v>Ready to Drink2130</v>
      </c>
      <c r="M3532" s="154">
        <f>VLOOKUP(L3532,'Slope %'!C:D,2,0)</f>
        <v>0.1</v>
      </c>
    </row>
    <row r="3533" spans="1:13" x14ac:dyDescent="0.25">
      <c r="A3533" s="169">
        <v>48955</v>
      </c>
      <c r="B3533" s="170" t="s">
        <v>2859</v>
      </c>
      <c r="C3533" s="170" t="s">
        <v>263</v>
      </c>
      <c r="D3533" s="170" t="s">
        <v>806</v>
      </c>
      <c r="E3533" s="170">
        <v>2130</v>
      </c>
      <c r="F3533" s="170">
        <v>4</v>
      </c>
      <c r="G3533" s="171">
        <v>7</v>
      </c>
      <c r="H3533" s="170" t="s">
        <v>415</v>
      </c>
      <c r="I3533" s="171">
        <v>18.989999999999998</v>
      </c>
      <c r="J3533" s="169">
        <v>6</v>
      </c>
      <c r="K3533" s="154" cm="1">
        <f t="array" ref="K3533">ROUND(
IF(C3533="Beer",
SUM(LOOKUP(2,1/(SRP!$B$8:$B$10&lt;=E3533)/(SRP!$C$8:$C$10&gt;=E3533),SRP!$D$8:$D$10)*(G3533/100)*(E3533/1000)),
IF(C3533="Spirits",
SUM(LOOKUP(2,1/(SRP!$B$2:$B$7&lt;=E3533)/(SRP!$C$2:$C$7&gt;=E3533),SRP!$D$2:$D$7)*(G3533/100)*(E3533/1000)),
IF(AND(C3533="Wine",D3533="Fortified Wines"),
SUM(LOOKUP(2,1/(SRP!$B$26:$B$29&lt;=E3533)/(SRP!$C$26:$C$29&gt;=E3533),SRP!$D$26:$D$29)*(G3533/100)*(E3533/1000)),
IF(C3533="Wine",
SUM(LOOKUP(2,1/(SRP!$B$21:$B$25&lt;=E3533)/(SRP!$C$21:$C$25&gt;=E3533),SRP!$D$21:$D$25)*(G3533/100)*(E3533/1000)),
IF(AND(C3533="Ready to Drink",D3533="RTD-One Pour Cocktail&gt;7%&lt;=14.5"),
SUM(LOOKUP(2,1/(SRP!$B$16:$B$20&lt;=E3533)/(SRP!$C$16:$C$20&gt;=E3533),SRP!$D$16:$D$20)*(G3533/100)*(E3533/1000)),
IF(C3533="Ready to Drink",
SUM(LOOKUP(2,1/(SRP!$B$11:$B$15&lt;=E3533)/(SRP!$C$11:$C$15&gt;=E3533),SRP!$D$11:$D$15)*(G3533/100)*(E3533/1000)),
0)))))),2)</f>
        <v>11.64</v>
      </c>
      <c r="L3533" s="173" t="str">
        <f t="shared" si="55"/>
        <v>Ready to Drink2130</v>
      </c>
      <c r="M3533" s="154">
        <f>VLOOKUP(L3533,'Slope %'!C:D,2,0)</f>
        <v>0.1</v>
      </c>
    </row>
    <row r="3534" spans="1:13" x14ac:dyDescent="0.25">
      <c r="A3534" s="169">
        <v>48966</v>
      </c>
      <c r="B3534" s="170" t="s">
        <v>2860</v>
      </c>
      <c r="C3534" s="170" t="s">
        <v>11</v>
      </c>
      <c r="D3534" s="170" t="s">
        <v>12</v>
      </c>
      <c r="E3534" s="170">
        <v>473</v>
      </c>
      <c r="F3534" s="170">
        <v>24</v>
      </c>
      <c r="G3534" s="171">
        <v>4.8</v>
      </c>
      <c r="H3534" s="170" t="s">
        <v>1136</v>
      </c>
      <c r="I3534" s="171">
        <v>3.5</v>
      </c>
      <c r="J3534" s="169">
        <v>1</v>
      </c>
      <c r="K3534" s="154" cm="1">
        <f t="array" ref="K3534">ROUND(
IF(C3534="Beer",
SUM(LOOKUP(2,1/(SRP!$B$8:$B$10&lt;=E3534)/(SRP!$C$8:$C$10&gt;=E3534),SRP!$D$8:$D$10)*(G3534/100)*(E3534/1000)),
IF(C3534="Spirits",
SUM(LOOKUP(2,1/(SRP!$B$2:$B$7&lt;=E3534)/(SRP!$C$2:$C$7&gt;=E3534),SRP!$D$2:$D$7)*(G3534/100)*(E3534/1000)),
IF(AND(C3534="Wine",D3534="Fortified Wines"),
SUM(LOOKUP(2,1/(SRP!$B$26:$B$29&lt;=E3534)/(SRP!$C$26:$C$29&gt;=E3534),SRP!$D$26:$D$29)*(G3534/100)*(E3534/1000)),
IF(C3534="Wine",
SUM(LOOKUP(2,1/(SRP!$B$21:$B$25&lt;=E3534)/(SRP!$C$21:$C$25&gt;=E3534),SRP!$D$21:$D$25)*(G3534/100)*(E3534/1000)),
IF(AND(C3534="Ready to Drink",D3534="RTD-One Pour Cocktail&gt;7%&lt;=14.5"),
SUM(LOOKUP(2,1/(SRP!$B$16:$B$20&lt;=E3534)/(SRP!$C$16:$C$20&gt;=E3534),SRP!$D$16:$D$20)*(G3534/100)*(E3534/1000)),
IF(C3534="Ready to Drink",
SUM(LOOKUP(2,1/(SRP!$B$11:$B$15&lt;=E3534)/(SRP!$C$11:$C$15&gt;=E3534),SRP!$D$11:$D$15)*(G3534/100)*(E3534/1000)),
0)))))),2)</f>
        <v>1.77</v>
      </c>
      <c r="L3534" s="173" t="str">
        <f t="shared" si="55"/>
        <v>Beer473</v>
      </c>
      <c r="M3534" s="154">
        <f>VLOOKUP(L3534,'Slope %'!C:D,2,0)</f>
        <v>0.12</v>
      </c>
    </row>
    <row r="3535" spans="1:13" x14ac:dyDescent="0.25">
      <c r="A3535" s="169">
        <v>48966</v>
      </c>
      <c r="B3535" s="170" t="s">
        <v>2860</v>
      </c>
      <c r="C3535" s="170" t="s">
        <v>11</v>
      </c>
      <c r="D3535" s="170" t="s">
        <v>12</v>
      </c>
      <c r="E3535" s="170">
        <v>473</v>
      </c>
      <c r="F3535" s="170">
        <v>24</v>
      </c>
      <c r="G3535" s="171">
        <v>4.8</v>
      </c>
      <c r="H3535" s="170" t="s">
        <v>1136</v>
      </c>
      <c r="I3535" s="171">
        <v>3.5</v>
      </c>
      <c r="J3535" s="169">
        <v>1</v>
      </c>
      <c r="K3535" s="154" cm="1">
        <f t="array" ref="K3535">ROUND(
IF(C3535="Beer",
SUM(LOOKUP(2,1/(SRP!$B$8:$B$10&lt;=E3535)/(SRP!$C$8:$C$10&gt;=E3535),SRP!$D$8:$D$10)*(G3535/100)*(E3535/1000)),
IF(C3535="Spirits",
SUM(LOOKUP(2,1/(SRP!$B$2:$B$7&lt;=E3535)/(SRP!$C$2:$C$7&gt;=E3535),SRP!$D$2:$D$7)*(G3535/100)*(E3535/1000)),
IF(AND(C3535="Wine",D3535="Fortified Wines"),
SUM(LOOKUP(2,1/(SRP!$B$26:$B$29&lt;=E3535)/(SRP!$C$26:$C$29&gt;=E3535),SRP!$D$26:$D$29)*(G3535/100)*(E3535/1000)),
IF(C3535="Wine",
SUM(LOOKUP(2,1/(SRP!$B$21:$B$25&lt;=E3535)/(SRP!$C$21:$C$25&gt;=E3535),SRP!$D$21:$D$25)*(G3535/100)*(E3535/1000)),
IF(AND(C3535="Ready to Drink",D3535="RTD-One Pour Cocktail&gt;7%&lt;=14.5"),
SUM(LOOKUP(2,1/(SRP!$B$16:$B$20&lt;=E3535)/(SRP!$C$16:$C$20&gt;=E3535),SRP!$D$16:$D$20)*(G3535/100)*(E3535/1000)),
IF(C3535="Ready to Drink",
SUM(LOOKUP(2,1/(SRP!$B$11:$B$15&lt;=E3535)/(SRP!$C$11:$C$15&gt;=E3535),SRP!$D$11:$D$15)*(G3535/100)*(E3535/1000)),
0)))))),2)</f>
        <v>1.77</v>
      </c>
      <c r="L3535" s="173" t="str">
        <f t="shared" si="55"/>
        <v>Beer473</v>
      </c>
      <c r="M3535" s="154">
        <f>VLOOKUP(L3535,'Slope %'!C:D,2,0)</f>
        <v>0.12</v>
      </c>
    </row>
    <row r="3536" spans="1:13" x14ac:dyDescent="0.25">
      <c r="A3536" s="169">
        <v>48989</v>
      </c>
      <c r="B3536" s="170" t="s">
        <v>2861</v>
      </c>
      <c r="C3536" s="170" t="s">
        <v>15</v>
      </c>
      <c r="D3536" s="170" t="s">
        <v>198</v>
      </c>
      <c r="E3536" s="170">
        <v>375</v>
      </c>
      <c r="F3536" s="170">
        <v>12</v>
      </c>
      <c r="G3536" s="171">
        <v>20</v>
      </c>
      <c r="H3536" s="170" t="s">
        <v>17</v>
      </c>
      <c r="I3536" s="171">
        <v>20.49</v>
      </c>
      <c r="J3536" s="169">
        <v>1</v>
      </c>
      <c r="K3536" s="154" cm="1">
        <f t="array" ref="K3536">ROUND(
IF(C3536="Beer",
SUM(LOOKUP(2,1/(SRP!$B$8:$B$10&lt;=E3536)/(SRP!$C$8:$C$10&gt;=E3536),SRP!$D$8:$D$10)*(G3536/100)*(E3536/1000)),
IF(C3536="Spirits",
SUM(LOOKUP(2,1/(SRP!$B$2:$B$7&lt;=E3536)/(SRP!$C$2:$C$7&gt;=E3536),SRP!$D$2:$D$7)*(G3536/100)*(E3536/1000)),
IF(AND(C3536="Wine",D3536="Fortified Wines"),
SUM(LOOKUP(2,1/(SRP!$B$26:$B$29&lt;=E3536)/(SRP!$C$26:$C$29&gt;=E3536),SRP!$D$26:$D$29)*(G3536/100)*(E3536/1000)),
IF(C3536="Wine",
SUM(LOOKUP(2,1/(SRP!$B$21:$B$25&lt;=E3536)/(SRP!$C$21:$C$25&gt;=E3536),SRP!$D$21:$D$25)*(G3536/100)*(E3536/1000)),
IF(AND(C3536="Ready to Drink",D3536="RTD-One Pour Cocktail&gt;7%&lt;=14.5"),
SUM(LOOKUP(2,1/(SRP!$B$16:$B$20&lt;=E3536)/(SRP!$C$16:$C$20&gt;=E3536),SRP!$D$16:$D$20)*(G3536/100)*(E3536/1000)),
IF(C3536="Ready to Drink",
SUM(LOOKUP(2,1/(SRP!$B$11:$B$15&lt;=E3536)/(SRP!$C$11:$C$15&gt;=E3536),SRP!$D$11:$D$15)*(G3536/100)*(E3536/1000)),
0)))))),2)</f>
        <v>6.65</v>
      </c>
      <c r="L3536" s="173" t="str">
        <f t="shared" si="55"/>
        <v>Spirits375</v>
      </c>
      <c r="M3536" s="154">
        <f>VLOOKUP(L3536,'Slope %'!C:D,2,0)</f>
        <v>0.1</v>
      </c>
    </row>
    <row r="3537" spans="1:13" x14ac:dyDescent="0.25">
      <c r="A3537" s="169">
        <v>48990</v>
      </c>
      <c r="B3537" s="170" t="s">
        <v>2862</v>
      </c>
      <c r="C3537" s="170" t="s">
        <v>15</v>
      </c>
      <c r="D3537" s="170" t="s">
        <v>804</v>
      </c>
      <c r="E3537" s="170">
        <v>750</v>
      </c>
      <c r="F3537" s="170">
        <v>6</v>
      </c>
      <c r="G3537" s="171">
        <v>30</v>
      </c>
      <c r="H3537" s="170" t="s">
        <v>222</v>
      </c>
      <c r="I3537" s="171">
        <v>39.99</v>
      </c>
      <c r="J3537" s="169">
        <v>1</v>
      </c>
      <c r="K3537" s="154" cm="1">
        <f t="array" ref="K3537">ROUND(
IF(C3537="Beer",
SUM(LOOKUP(2,1/(SRP!$B$8:$B$10&lt;=E3537)/(SRP!$C$8:$C$10&gt;=E3537),SRP!$D$8:$D$10)*(G3537/100)*(E3537/1000)),
IF(C3537="Spirits",
SUM(LOOKUP(2,1/(SRP!$B$2:$B$7&lt;=E3537)/(SRP!$C$2:$C$7&gt;=E3537),SRP!$D$2:$D$7)*(G3537/100)*(E3537/1000)),
IF(AND(C3537="Wine",D3537="Fortified Wines"),
SUM(LOOKUP(2,1/(SRP!$B$26:$B$29&lt;=E3537)/(SRP!$C$26:$C$29&gt;=E3537),SRP!$D$26:$D$29)*(G3537/100)*(E3537/1000)),
IF(C3537="Wine",
SUM(LOOKUP(2,1/(SRP!$B$21:$B$25&lt;=E3537)/(SRP!$C$21:$C$25&gt;=E3537),SRP!$D$21:$D$25)*(G3537/100)*(E3537/1000)),
IF(AND(C3537="Ready to Drink",D3537="RTD-One Pour Cocktail&gt;7%&lt;=14.5"),
SUM(LOOKUP(2,1/(SRP!$B$16:$B$20&lt;=E3537)/(SRP!$C$16:$C$20&gt;=E3537),SRP!$D$16:$D$20)*(G3537/100)*(E3537/1000)),
IF(C3537="Ready to Drink",
SUM(LOOKUP(2,1/(SRP!$B$11:$B$15&lt;=E3537)/(SRP!$C$11:$C$15&gt;=E3537),SRP!$D$11:$D$15)*(G3537/100)*(E3537/1000)),
0)))))),2)</f>
        <v>17.57</v>
      </c>
      <c r="L3537" s="173" t="str">
        <f t="shared" si="55"/>
        <v>Spirits750</v>
      </c>
      <c r="M3537" s="154">
        <f>VLOOKUP(L3537,'Slope %'!C:D,2,0)</f>
        <v>7.0000000000000007E-2</v>
      </c>
    </row>
    <row r="3538" spans="1:13" x14ac:dyDescent="0.25">
      <c r="A3538" s="169">
        <v>48995</v>
      </c>
      <c r="B3538" s="170" t="s">
        <v>2863</v>
      </c>
      <c r="C3538" s="170" t="s">
        <v>15</v>
      </c>
      <c r="D3538" s="170" t="s">
        <v>51</v>
      </c>
      <c r="E3538" s="170">
        <v>700</v>
      </c>
      <c r="F3538" s="170">
        <v>6</v>
      </c>
      <c r="G3538" s="171">
        <v>43</v>
      </c>
      <c r="H3538" s="170" t="s">
        <v>378</v>
      </c>
      <c r="I3538" s="171">
        <v>59.99</v>
      </c>
      <c r="J3538" s="169">
        <v>1</v>
      </c>
      <c r="K3538" s="154" cm="1">
        <f t="array" ref="K3538">ROUND(
IF(C3538="Beer",
SUM(LOOKUP(2,1/(SRP!$B$8:$B$10&lt;=E3538)/(SRP!$C$8:$C$10&gt;=E3538),SRP!$D$8:$D$10)*(G3538/100)*(E3538/1000)),
IF(C3538="Spirits",
SUM(LOOKUP(2,1/(SRP!$B$2:$B$7&lt;=E3538)/(SRP!$C$2:$C$7&gt;=E3538),SRP!$D$2:$D$7)*(G3538/100)*(E3538/1000)),
IF(AND(C3538="Wine",D3538="Fortified Wines"),
SUM(LOOKUP(2,1/(SRP!$B$26:$B$29&lt;=E3538)/(SRP!$C$26:$C$29&gt;=E3538),SRP!$D$26:$D$29)*(G3538/100)*(E3538/1000)),
IF(C3538="Wine",
SUM(LOOKUP(2,1/(SRP!$B$21:$B$25&lt;=E3538)/(SRP!$C$21:$C$25&gt;=E3538),SRP!$D$21:$D$25)*(G3538/100)*(E3538/1000)),
IF(AND(C3538="Ready to Drink",D3538="RTD-One Pour Cocktail&gt;7%&lt;=14.5"),
SUM(LOOKUP(2,1/(SRP!$B$16:$B$20&lt;=E3538)/(SRP!$C$16:$C$20&gt;=E3538),SRP!$D$16:$D$20)*(G3538/100)*(E3538/1000)),
IF(C3538="Ready to Drink",
SUM(LOOKUP(2,1/(SRP!$B$11:$B$15&lt;=E3538)/(SRP!$C$11:$C$15&gt;=E3538),SRP!$D$11:$D$15)*(G3538/100)*(E3538/1000)),
0)))))),2)</f>
        <v>23.5</v>
      </c>
      <c r="L3538" s="173" t="str">
        <f t="shared" si="55"/>
        <v>Spirits700</v>
      </c>
      <c r="M3538" s="154">
        <f>VLOOKUP(L3538,'Slope %'!C:D,2,0)</f>
        <v>7.0000000000000007E-2</v>
      </c>
    </row>
    <row r="3539" spans="1:13" x14ac:dyDescent="0.25">
      <c r="A3539" s="169">
        <v>49006</v>
      </c>
      <c r="B3539" s="170" t="s">
        <v>445</v>
      </c>
      <c r="C3539" s="170" t="s">
        <v>15</v>
      </c>
      <c r="D3539" s="170" t="s">
        <v>172</v>
      </c>
      <c r="E3539" s="170">
        <v>375</v>
      </c>
      <c r="F3539" s="170">
        <v>12</v>
      </c>
      <c r="G3539" s="171">
        <v>40</v>
      </c>
      <c r="H3539" s="170" t="s">
        <v>446</v>
      </c>
      <c r="I3539" s="171">
        <v>22.49</v>
      </c>
      <c r="J3539" s="169">
        <v>1</v>
      </c>
      <c r="K3539" s="154" cm="1">
        <f t="array" ref="K3539">ROUND(
IF(C3539="Beer",
SUM(LOOKUP(2,1/(SRP!$B$8:$B$10&lt;=E3539)/(SRP!$C$8:$C$10&gt;=E3539),SRP!$D$8:$D$10)*(G3539/100)*(E3539/1000)),
IF(C3539="Spirits",
SUM(LOOKUP(2,1/(SRP!$B$2:$B$7&lt;=E3539)/(SRP!$C$2:$C$7&gt;=E3539),SRP!$D$2:$D$7)*(G3539/100)*(E3539/1000)),
IF(AND(C3539="Wine",D3539="Fortified Wines"),
SUM(LOOKUP(2,1/(SRP!$B$26:$B$29&lt;=E3539)/(SRP!$C$26:$C$29&gt;=E3539),SRP!$D$26:$D$29)*(G3539/100)*(E3539/1000)),
IF(C3539="Wine",
SUM(LOOKUP(2,1/(SRP!$B$21:$B$25&lt;=E3539)/(SRP!$C$21:$C$25&gt;=E3539),SRP!$D$21:$D$25)*(G3539/100)*(E3539/1000)),
IF(AND(C3539="Ready to Drink",D3539="RTD-One Pour Cocktail&gt;7%&lt;=14.5"),
SUM(LOOKUP(2,1/(SRP!$B$16:$B$20&lt;=E3539)/(SRP!$C$16:$C$20&gt;=E3539),SRP!$D$16:$D$20)*(G3539/100)*(E3539/1000)),
IF(C3539="Ready to Drink",
SUM(LOOKUP(2,1/(SRP!$B$11:$B$15&lt;=E3539)/(SRP!$C$11:$C$15&gt;=E3539),SRP!$D$11:$D$15)*(G3539/100)*(E3539/1000)),
0)))))),2)</f>
        <v>13.3</v>
      </c>
      <c r="L3539" s="173" t="str">
        <f t="shared" si="55"/>
        <v>Spirits375</v>
      </c>
      <c r="M3539" s="154">
        <f>VLOOKUP(L3539,'Slope %'!C:D,2,0)</f>
        <v>0.1</v>
      </c>
    </row>
    <row r="3540" spans="1:13" x14ac:dyDescent="0.25">
      <c r="A3540" s="169">
        <v>49048</v>
      </c>
      <c r="B3540" s="170" t="s">
        <v>2864</v>
      </c>
      <c r="C3540" s="170" t="s">
        <v>11</v>
      </c>
      <c r="D3540" s="170" t="s">
        <v>12</v>
      </c>
      <c r="E3540" s="170">
        <v>473</v>
      </c>
      <c r="F3540" s="170">
        <v>24</v>
      </c>
      <c r="G3540" s="171">
        <v>5</v>
      </c>
      <c r="H3540" s="170" t="s">
        <v>2535</v>
      </c>
      <c r="I3540" s="171">
        <v>4.25</v>
      </c>
      <c r="J3540" s="169">
        <v>1</v>
      </c>
      <c r="K3540" s="154" cm="1">
        <f t="array" ref="K3540">ROUND(
IF(C3540="Beer",
SUM(LOOKUP(2,1/(SRP!$B$8:$B$10&lt;=E3540)/(SRP!$C$8:$C$10&gt;=E3540),SRP!$D$8:$D$10)*(G3540/100)*(E3540/1000)),
IF(C3540="Spirits",
SUM(LOOKUP(2,1/(SRP!$B$2:$B$7&lt;=E3540)/(SRP!$C$2:$C$7&gt;=E3540),SRP!$D$2:$D$7)*(G3540/100)*(E3540/1000)),
IF(AND(C3540="Wine",D3540="Fortified Wines"),
SUM(LOOKUP(2,1/(SRP!$B$26:$B$29&lt;=E3540)/(SRP!$C$26:$C$29&gt;=E3540),SRP!$D$26:$D$29)*(G3540/100)*(E3540/1000)),
IF(C3540="Wine",
SUM(LOOKUP(2,1/(SRP!$B$21:$B$25&lt;=E3540)/(SRP!$C$21:$C$25&gt;=E3540),SRP!$D$21:$D$25)*(G3540/100)*(E3540/1000)),
IF(AND(C3540="Ready to Drink",D3540="RTD-One Pour Cocktail&gt;7%&lt;=14.5"),
SUM(LOOKUP(2,1/(SRP!$B$16:$B$20&lt;=E3540)/(SRP!$C$16:$C$20&gt;=E3540),SRP!$D$16:$D$20)*(G3540/100)*(E3540/1000)),
IF(C3540="Ready to Drink",
SUM(LOOKUP(2,1/(SRP!$B$11:$B$15&lt;=E3540)/(SRP!$C$11:$C$15&gt;=E3540),SRP!$D$11:$D$15)*(G3540/100)*(E3540/1000)),
0)))))),2)</f>
        <v>1.85</v>
      </c>
      <c r="L3540" s="173" t="str">
        <f t="shared" si="55"/>
        <v>Beer473</v>
      </c>
      <c r="M3540" s="154">
        <f>VLOOKUP(L3540,'Slope %'!C:D,2,0)</f>
        <v>0.12</v>
      </c>
    </row>
    <row r="3541" spans="1:13" x14ac:dyDescent="0.25">
      <c r="A3541" s="169">
        <v>49048</v>
      </c>
      <c r="B3541" s="170" t="s">
        <v>2864</v>
      </c>
      <c r="C3541" s="170" t="s">
        <v>11</v>
      </c>
      <c r="D3541" s="170" t="s">
        <v>12</v>
      </c>
      <c r="E3541" s="170">
        <v>473</v>
      </c>
      <c r="F3541" s="170">
        <v>24</v>
      </c>
      <c r="G3541" s="171">
        <v>5</v>
      </c>
      <c r="H3541" s="170" t="s">
        <v>1136</v>
      </c>
      <c r="I3541" s="171">
        <v>4.25</v>
      </c>
      <c r="J3541" s="169">
        <v>1</v>
      </c>
      <c r="K3541" s="154" cm="1">
        <f t="array" ref="K3541">ROUND(
IF(C3541="Beer",
SUM(LOOKUP(2,1/(SRP!$B$8:$B$10&lt;=E3541)/(SRP!$C$8:$C$10&gt;=E3541),SRP!$D$8:$D$10)*(G3541/100)*(E3541/1000)),
IF(C3541="Spirits",
SUM(LOOKUP(2,1/(SRP!$B$2:$B$7&lt;=E3541)/(SRP!$C$2:$C$7&gt;=E3541),SRP!$D$2:$D$7)*(G3541/100)*(E3541/1000)),
IF(AND(C3541="Wine",D3541="Fortified Wines"),
SUM(LOOKUP(2,1/(SRP!$B$26:$B$29&lt;=E3541)/(SRP!$C$26:$C$29&gt;=E3541),SRP!$D$26:$D$29)*(G3541/100)*(E3541/1000)),
IF(C3541="Wine",
SUM(LOOKUP(2,1/(SRP!$B$21:$B$25&lt;=E3541)/(SRP!$C$21:$C$25&gt;=E3541),SRP!$D$21:$D$25)*(G3541/100)*(E3541/1000)),
IF(AND(C3541="Ready to Drink",D3541="RTD-One Pour Cocktail&gt;7%&lt;=14.5"),
SUM(LOOKUP(2,1/(SRP!$B$16:$B$20&lt;=E3541)/(SRP!$C$16:$C$20&gt;=E3541),SRP!$D$16:$D$20)*(G3541/100)*(E3541/1000)),
IF(C3541="Ready to Drink",
SUM(LOOKUP(2,1/(SRP!$B$11:$B$15&lt;=E3541)/(SRP!$C$11:$C$15&gt;=E3541),SRP!$D$11:$D$15)*(G3541/100)*(E3541/1000)),
0)))))),2)</f>
        <v>1.85</v>
      </c>
      <c r="L3541" s="173" t="str">
        <f t="shared" si="55"/>
        <v>Beer473</v>
      </c>
      <c r="M3541" s="154">
        <f>VLOOKUP(L3541,'Slope %'!C:D,2,0)</f>
        <v>0.12</v>
      </c>
    </row>
    <row r="3542" spans="1:13" x14ac:dyDescent="0.25">
      <c r="A3542" s="169">
        <v>49052</v>
      </c>
      <c r="B3542" s="170" t="s">
        <v>1853</v>
      </c>
      <c r="C3542" s="170" t="s">
        <v>15</v>
      </c>
      <c r="D3542" s="170" t="s">
        <v>1454</v>
      </c>
      <c r="E3542" s="170">
        <v>750</v>
      </c>
      <c r="F3542" s="170">
        <v>6</v>
      </c>
      <c r="G3542" s="171">
        <v>20</v>
      </c>
      <c r="H3542" s="170" t="s">
        <v>17</v>
      </c>
      <c r="I3542" s="171">
        <v>36.99</v>
      </c>
      <c r="J3542" s="169">
        <v>1</v>
      </c>
      <c r="K3542" s="154" cm="1">
        <f t="array" ref="K3542">ROUND(
IF(C3542="Beer",
SUM(LOOKUP(2,1/(SRP!$B$8:$B$10&lt;=E3542)/(SRP!$C$8:$C$10&gt;=E3542),SRP!$D$8:$D$10)*(G3542/100)*(E3542/1000)),
IF(C3542="Spirits",
SUM(LOOKUP(2,1/(SRP!$B$2:$B$7&lt;=E3542)/(SRP!$C$2:$C$7&gt;=E3542),SRP!$D$2:$D$7)*(G3542/100)*(E3542/1000)),
IF(AND(C3542="Wine",D3542="Fortified Wines"),
SUM(LOOKUP(2,1/(SRP!$B$26:$B$29&lt;=E3542)/(SRP!$C$26:$C$29&gt;=E3542),SRP!$D$26:$D$29)*(G3542/100)*(E3542/1000)),
IF(C3542="Wine",
SUM(LOOKUP(2,1/(SRP!$B$21:$B$25&lt;=E3542)/(SRP!$C$21:$C$25&gt;=E3542),SRP!$D$21:$D$25)*(G3542/100)*(E3542/1000)),
IF(AND(C3542="Ready to Drink",D3542="RTD-One Pour Cocktail&gt;7%&lt;=14.5"),
SUM(LOOKUP(2,1/(SRP!$B$16:$B$20&lt;=E3542)/(SRP!$C$16:$C$20&gt;=E3542),SRP!$D$16:$D$20)*(G3542/100)*(E3542/1000)),
IF(C3542="Ready to Drink",
SUM(LOOKUP(2,1/(SRP!$B$11:$B$15&lt;=E3542)/(SRP!$C$11:$C$15&gt;=E3542),SRP!$D$11:$D$15)*(G3542/100)*(E3542/1000)),
0)))))),2)</f>
        <v>11.71</v>
      </c>
      <c r="L3542" s="173" t="str">
        <f t="shared" si="55"/>
        <v>Spirits750</v>
      </c>
      <c r="M3542" s="154">
        <f>VLOOKUP(L3542,'Slope %'!C:D,2,0)</f>
        <v>7.0000000000000007E-2</v>
      </c>
    </row>
    <row r="3543" spans="1:13" x14ac:dyDescent="0.25">
      <c r="A3543" s="169">
        <v>49053</v>
      </c>
      <c r="B3543" s="170" t="s">
        <v>1854</v>
      </c>
      <c r="C3543" s="170" t="s">
        <v>15</v>
      </c>
      <c r="D3543" s="170" t="s">
        <v>804</v>
      </c>
      <c r="E3543" s="170">
        <v>750</v>
      </c>
      <c r="F3543" s="170">
        <v>6</v>
      </c>
      <c r="G3543" s="171">
        <v>35</v>
      </c>
      <c r="H3543" s="170" t="s">
        <v>17</v>
      </c>
      <c r="I3543" s="171">
        <v>36.99</v>
      </c>
      <c r="J3543" s="169">
        <v>1</v>
      </c>
      <c r="K3543" s="154" cm="1">
        <f t="array" ref="K3543">ROUND(
IF(C3543="Beer",
SUM(LOOKUP(2,1/(SRP!$B$8:$B$10&lt;=E3543)/(SRP!$C$8:$C$10&gt;=E3543),SRP!$D$8:$D$10)*(G3543/100)*(E3543/1000)),
IF(C3543="Spirits",
SUM(LOOKUP(2,1/(SRP!$B$2:$B$7&lt;=E3543)/(SRP!$C$2:$C$7&gt;=E3543),SRP!$D$2:$D$7)*(G3543/100)*(E3543/1000)),
IF(AND(C3543="Wine",D3543="Fortified Wines"),
SUM(LOOKUP(2,1/(SRP!$B$26:$B$29&lt;=E3543)/(SRP!$C$26:$C$29&gt;=E3543),SRP!$D$26:$D$29)*(G3543/100)*(E3543/1000)),
IF(C3543="Wine",
SUM(LOOKUP(2,1/(SRP!$B$21:$B$25&lt;=E3543)/(SRP!$C$21:$C$25&gt;=E3543),SRP!$D$21:$D$25)*(G3543/100)*(E3543/1000)),
IF(AND(C3543="Ready to Drink",D3543="RTD-One Pour Cocktail&gt;7%&lt;=14.5"),
SUM(LOOKUP(2,1/(SRP!$B$16:$B$20&lt;=E3543)/(SRP!$C$16:$C$20&gt;=E3543),SRP!$D$16:$D$20)*(G3543/100)*(E3543/1000)),
IF(C3543="Ready to Drink",
SUM(LOOKUP(2,1/(SRP!$B$11:$B$15&lt;=E3543)/(SRP!$C$11:$C$15&gt;=E3543),SRP!$D$11:$D$15)*(G3543/100)*(E3543/1000)),
0)))))),2)</f>
        <v>20.49</v>
      </c>
      <c r="L3543" s="173" t="str">
        <f t="shared" si="55"/>
        <v>Spirits750</v>
      </c>
      <c r="M3543" s="154">
        <f>VLOOKUP(L3543,'Slope %'!C:D,2,0)</f>
        <v>7.0000000000000007E-2</v>
      </c>
    </row>
    <row r="3544" spans="1:13" x14ac:dyDescent="0.25">
      <c r="A3544" s="169">
        <v>49079</v>
      </c>
      <c r="B3544" s="170" t="s">
        <v>2865</v>
      </c>
      <c r="C3544" s="170" t="s">
        <v>263</v>
      </c>
      <c r="D3544" s="170" t="s">
        <v>909</v>
      </c>
      <c r="E3544" s="170">
        <v>2130</v>
      </c>
      <c r="F3544" s="170">
        <v>4</v>
      </c>
      <c r="G3544" s="171">
        <v>5</v>
      </c>
      <c r="H3544" s="170" t="s">
        <v>105</v>
      </c>
      <c r="I3544" s="171">
        <v>17.98</v>
      </c>
      <c r="J3544" s="169">
        <v>6</v>
      </c>
      <c r="K3544" s="154" cm="1">
        <f t="array" ref="K3544">ROUND(
IF(C3544="Beer",
SUM(LOOKUP(2,1/(SRP!$B$8:$B$10&lt;=E3544)/(SRP!$C$8:$C$10&gt;=E3544),SRP!$D$8:$D$10)*(G3544/100)*(E3544/1000)),
IF(C3544="Spirits",
SUM(LOOKUP(2,1/(SRP!$B$2:$B$7&lt;=E3544)/(SRP!$C$2:$C$7&gt;=E3544),SRP!$D$2:$D$7)*(G3544/100)*(E3544/1000)),
IF(AND(C3544="Wine",D3544="Fortified Wines"),
SUM(LOOKUP(2,1/(SRP!$B$26:$B$29&lt;=E3544)/(SRP!$C$26:$C$29&gt;=E3544),SRP!$D$26:$D$29)*(G3544/100)*(E3544/1000)),
IF(C3544="Wine",
SUM(LOOKUP(2,1/(SRP!$B$21:$B$25&lt;=E3544)/(SRP!$C$21:$C$25&gt;=E3544),SRP!$D$21:$D$25)*(G3544/100)*(E3544/1000)),
IF(AND(C3544="Ready to Drink",D3544="RTD-One Pour Cocktail&gt;7%&lt;=14.5"),
SUM(LOOKUP(2,1/(SRP!$B$16:$B$20&lt;=E3544)/(SRP!$C$16:$C$20&gt;=E3544),SRP!$D$16:$D$20)*(G3544/100)*(E3544/1000)),
IF(C3544="Ready to Drink",
SUM(LOOKUP(2,1/(SRP!$B$11:$B$15&lt;=E3544)/(SRP!$C$11:$C$15&gt;=E3544),SRP!$D$11:$D$15)*(G3544/100)*(E3544/1000)),
0)))))),2)</f>
        <v>8.31</v>
      </c>
      <c r="L3544" s="173" t="str">
        <f t="shared" si="55"/>
        <v>Ready to Drink2130</v>
      </c>
      <c r="M3544" s="154">
        <f>VLOOKUP(L3544,'Slope %'!C:D,2,0)</f>
        <v>0.1</v>
      </c>
    </row>
    <row r="3545" spans="1:13" x14ac:dyDescent="0.25">
      <c r="A3545" s="169">
        <v>49079</v>
      </c>
      <c r="B3545" s="170" t="s">
        <v>2865</v>
      </c>
      <c r="C3545" s="170" t="s">
        <v>263</v>
      </c>
      <c r="D3545" s="170" t="s">
        <v>909</v>
      </c>
      <c r="E3545" s="170">
        <v>2130</v>
      </c>
      <c r="F3545" s="170">
        <v>4</v>
      </c>
      <c r="G3545" s="171">
        <v>5</v>
      </c>
      <c r="H3545" s="170" t="s">
        <v>105</v>
      </c>
      <c r="I3545" s="171">
        <v>17.98</v>
      </c>
      <c r="J3545" s="169">
        <v>6</v>
      </c>
      <c r="K3545" s="154" cm="1">
        <f t="array" ref="K3545">ROUND(
IF(C3545="Beer",
SUM(LOOKUP(2,1/(SRP!$B$8:$B$10&lt;=E3545)/(SRP!$C$8:$C$10&gt;=E3545),SRP!$D$8:$D$10)*(G3545/100)*(E3545/1000)),
IF(C3545="Spirits",
SUM(LOOKUP(2,1/(SRP!$B$2:$B$7&lt;=E3545)/(SRP!$C$2:$C$7&gt;=E3545),SRP!$D$2:$D$7)*(G3545/100)*(E3545/1000)),
IF(AND(C3545="Wine",D3545="Fortified Wines"),
SUM(LOOKUP(2,1/(SRP!$B$26:$B$29&lt;=E3545)/(SRP!$C$26:$C$29&gt;=E3545),SRP!$D$26:$D$29)*(G3545/100)*(E3545/1000)),
IF(C3545="Wine",
SUM(LOOKUP(2,1/(SRP!$B$21:$B$25&lt;=E3545)/(SRP!$C$21:$C$25&gt;=E3545),SRP!$D$21:$D$25)*(G3545/100)*(E3545/1000)),
IF(AND(C3545="Ready to Drink",D3545="RTD-One Pour Cocktail&gt;7%&lt;=14.5"),
SUM(LOOKUP(2,1/(SRP!$B$16:$B$20&lt;=E3545)/(SRP!$C$16:$C$20&gt;=E3545),SRP!$D$16:$D$20)*(G3545/100)*(E3545/1000)),
IF(C3545="Ready to Drink",
SUM(LOOKUP(2,1/(SRP!$B$11:$B$15&lt;=E3545)/(SRP!$C$11:$C$15&gt;=E3545),SRP!$D$11:$D$15)*(G3545/100)*(E3545/1000)),
0)))))),2)</f>
        <v>8.31</v>
      </c>
      <c r="L3545" s="173" t="str">
        <f t="shared" si="55"/>
        <v>Ready to Drink2130</v>
      </c>
      <c r="M3545" s="154">
        <f>VLOOKUP(L3545,'Slope %'!C:D,2,0)</f>
        <v>0.1</v>
      </c>
    </row>
    <row r="3546" spans="1:13" x14ac:dyDescent="0.25">
      <c r="A3546" s="169">
        <v>49111</v>
      </c>
      <c r="B3546" s="170" t="s">
        <v>2866</v>
      </c>
      <c r="C3546" s="170" t="s">
        <v>15</v>
      </c>
      <c r="D3546" s="170" t="s">
        <v>51</v>
      </c>
      <c r="E3546" s="170">
        <v>750</v>
      </c>
      <c r="F3546" s="170">
        <v>6</v>
      </c>
      <c r="G3546" s="171">
        <v>40</v>
      </c>
      <c r="H3546" s="170" t="s">
        <v>29</v>
      </c>
      <c r="I3546" s="171">
        <v>29.49</v>
      </c>
      <c r="J3546" s="169">
        <v>1</v>
      </c>
      <c r="K3546" s="154" cm="1">
        <f t="array" ref="K3546">ROUND(
IF(C3546="Beer",
SUM(LOOKUP(2,1/(SRP!$B$8:$B$10&lt;=E3546)/(SRP!$C$8:$C$10&gt;=E3546),SRP!$D$8:$D$10)*(G3546/100)*(E3546/1000)),
IF(C3546="Spirits",
SUM(LOOKUP(2,1/(SRP!$B$2:$B$7&lt;=E3546)/(SRP!$C$2:$C$7&gt;=E3546),SRP!$D$2:$D$7)*(G3546/100)*(E3546/1000)),
IF(AND(C3546="Wine",D3546="Fortified Wines"),
SUM(LOOKUP(2,1/(SRP!$B$26:$B$29&lt;=E3546)/(SRP!$C$26:$C$29&gt;=E3546),SRP!$D$26:$D$29)*(G3546/100)*(E3546/1000)),
IF(C3546="Wine",
SUM(LOOKUP(2,1/(SRP!$B$21:$B$25&lt;=E3546)/(SRP!$C$21:$C$25&gt;=E3546),SRP!$D$21:$D$25)*(G3546/100)*(E3546/1000)),
IF(AND(C3546="Ready to Drink",D3546="RTD-One Pour Cocktail&gt;7%&lt;=14.5"),
SUM(LOOKUP(2,1/(SRP!$B$16:$B$20&lt;=E3546)/(SRP!$C$16:$C$20&gt;=E3546),SRP!$D$16:$D$20)*(G3546/100)*(E3546/1000)),
IF(C3546="Ready to Drink",
SUM(LOOKUP(2,1/(SRP!$B$11:$B$15&lt;=E3546)/(SRP!$C$11:$C$15&gt;=E3546),SRP!$D$11:$D$15)*(G3546/100)*(E3546/1000)),
0)))))),2)</f>
        <v>23.42</v>
      </c>
      <c r="L3546" s="173" t="str">
        <f t="shared" si="55"/>
        <v>Spirits750</v>
      </c>
      <c r="M3546" s="154">
        <f>VLOOKUP(L3546,'Slope %'!C:D,2,0)</f>
        <v>7.0000000000000007E-2</v>
      </c>
    </row>
    <row r="3547" spans="1:13" x14ac:dyDescent="0.25">
      <c r="A3547" s="169">
        <v>49161</v>
      </c>
      <c r="B3547" s="170" t="s">
        <v>2867</v>
      </c>
      <c r="C3547" s="170" t="s">
        <v>15</v>
      </c>
      <c r="D3547" s="170" t="s">
        <v>169</v>
      </c>
      <c r="E3547" s="170">
        <v>50</v>
      </c>
      <c r="F3547" s="170">
        <v>120</v>
      </c>
      <c r="G3547" s="171">
        <v>49.5</v>
      </c>
      <c r="H3547" s="170" t="s">
        <v>22</v>
      </c>
      <c r="I3547" s="171">
        <v>3.33</v>
      </c>
      <c r="J3547" s="169">
        <v>1</v>
      </c>
      <c r="K3547" s="154" cm="1">
        <f t="array" ref="K3547">ROUND(
IF(C3547="Beer",
SUM(LOOKUP(2,1/(SRP!$B$8:$B$10&lt;=E3547)/(SRP!$C$8:$C$10&gt;=E3547),SRP!$D$8:$D$10)*(G3547/100)*(E3547/1000)),
IF(C3547="Spirits",
SUM(LOOKUP(2,1/(SRP!$B$2:$B$7&lt;=E3547)/(SRP!$C$2:$C$7&gt;=E3547),SRP!$D$2:$D$7)*(G3547/100)*(E3547/1000)),
IF(AND(C3547="Wine",D3547="Fortified Wines"),
SUM(LOOKUP(2,1/(SRP!$B$26:$B$29&lt;=E3547)/(SRP!$C$26:$C$29&gt;=E3547),SRP!$D$26:$D$29)*(G3547/100)*(E3547/1000)),
IF(C3547="Wine",
SUM(LOOKUP(2,1/(SRP!$B$21:$B$25&lt;=E3547)/(SRP!$C$21:$C$25&gt;=E3547),SRP!$D$21:$D$25)*(G3547/100)*(E3547/1000)),
IF(AND(C3547="Ready to Drink",D3547="RTD-One Pour Cocktail&gt;7%&lt;=14.5"),
SUM(LOOKUP(2,1/(SRP!$B$16:$B$20&lt;=E3547)/(SRP!$C$16:$C$20&gt;=E3547),SRP!$D$16:$D$20)*(G3547/100)*(E3547/1000)),
IF(C3547="Ready to Drink",
SUM(LOOKUP(2,1/(SRP!$B$11:$B$15&lt;=E3547)/(SRP!$C$11:$C$15&gt;=E3547),SRP!$D$11:$D$15)*(G3547/100)*(E3547/1000)),
0)))))),2)</f>
        <v>3.33</v>
      </c>
      <c r="L3547" s="173" t="str">
        <f t="shared" si="55"/>
        <v>Spirits50</v>
      </c>
      <c r="M3547" s="154">
        <f>VLOOKUP(L3547,'Slope %'!C:D,2,0)</f>
        <v>0.1</v>
      </c>
    </row>
    <row r="3548" spans="1:13" x14ac:dyDescent="0.25">
      <c r="A3548" s="169">
        <v>49162</v>
      </c>
      <c r="B3548" s="170" t="s">
        <v>2868</v>
      </c>
      <c r="C3548" s="170" t="s">
        <v>263</v>
      </c>
      <c r="D3548" s="170" t="s">
        <v>806</v>
      </c>
      <c r="E3548" s="170">
        <v>4260</v>
      </c>
      <c r="F3548" s="170">
        <v>2</v>
      </c>
      <c r="G3548" s="171">
        <v>4.5</v>
      </c>
      <c r="H3548" s="170" t="s">
        <v>13</v>
      </c>
      <c r="I3548" s="171">
        <v>29.99</v>
      </c>
      <c r="J3548" s="169">
        <v>12</v>
      </c>
      <c r="K3548" s="154" cm="1">
        <f t="array" ref="K3548">ROUND(
IF(C3548="Beer",
SUM(LOOKUP(2,1/(SRP!$B$8:$B$10&lt;=E3548)/(SRP!$C$8:$C$10&gt;=E3548),SRP!$D$8:$D$10)*(G3548/100)*(E3548/1000)),
IF(C3548="Spirits",
SUM(LOOKUP(2,1/(SRP!$B$2:$B$7&lt;=E3548)/(SRP!$C$2:$C$7&gt;=E3548),SRP!$D$2:$D$7)*(G3548/100)*(E3548/1000)),
IF(AND(C3548="Wine",D3548="Fortified Wines"),
SUM(LOOKUP(2,1/(SRP!$B$26:$B$29&lt;=E3548)/(SRP!$C$26:$C$29&gt;=E3548),SRP!$D$26:$D$29)*(G3548/100)*(E3548/1000)),
IF(C3548="Wine",
SUM(LOOKUP(2,1/(SRP!$B$21:$B$25&lt;=E3548)/(SRP!$C$21:$C$25&gt;=E3548),SRP!$D$21:$D$25)*(G3548/100)*(E3548/1000)),
IF(AND(C3548="Ready to Drink",D3548="RTD-One Pour Cocktail&gt;7%&lt;=14.5"),
SUM(LOOKUP(2,1/(SRP!$B$16:$B$20&lt;=E3548)/(SRP!$C$16:$C$20&gt;=E3548),SRP!$D$16:$D$20)*(G3548/100)*(E3548/1000)),
IF(C3548="Ready to Drink",
SUM(LOOKUP(2,1/(SRP!$B$11:$B$15&lt;=E3548)/(SRP!$C$11:$C$15&gt;=E3548),SRP!$D$11:$D$15)*(G3548/100)*(E3548/1000)),
0)))))),2)</f>
        <v>14.97</v>
      </c>
      <c r="L3548" s="173" t="str">
        <f t="shared" si="55"/>
        <v>Ready to Drink4260</v>
      </c>
      <c r="M3548" s="154">
        <f>VLOOKUP(L3548,'Slope %'!C:D,2,0)</f>
        <v>7.0000000000000007E-2</v>
      </c>
    </row>
    <row r="3549" spans="1:13" x14ac:dyDescent="0.25">
      <c r="A3549" s="169">
        <v>49162</v>
      </c>
      <c r="B3549" s="170" t="s">
        <v>2868</v>
      </c>
      <c r="C3549" s="170" t="s">
        <v>263</v>
      </c>
      <c r="D3549" s="170" t="s">
        <v>806</v>
      </c>
      <c r="E3549" s="170">
        <v>4260</v>
      </c>
      <c r="F3549" s="170">
        <v>2</v>
      </c>
      <c r="G3549" s="171">
        <v>4.5</v>
      </c>
      <c r="H3549" s="170" t="s">
        <v>13</v>
      </c>
      <c r="I3549" s="171">
        <v>29.99</v>
      </c>
      <c r="J3549" s="169">
        <v>12</v>
      </c>
      <c r="K3549" s="154" cm="1">
        <f t="array" ref="K3549">ROUND(
IF(C3549="Beer",
SUM(LOOKUP(2,1/(SRP!$B$8:$B$10&lt;=E3549)/(SRP!$C$8:$C$10&gt;=E3549),SRP!$D$8:$D$10)*(G3549/100)*(E3549/1000)),
IF(C3549="Spirits",
SUM(LOOKUP(2,1/(SRP!$B$2:$B$7&lt;=E3549)/(SRP!$C$2:$C$7&gt;=E3549),SRP!$D$2:$D$7)*(G3549/100)*(E3549/1000)),
IF(AND(C3549="Wine",D3549="Fortified Wines"),
SUM(LOOKUP(2,1/(SRP!$B$26:$B$29&lt;=E3549)/(SRP!$C$26:$C$29&gt;=E3549),SRP!$D$26:$D$29)*(G3549/100)*(E3549/1000)),
IF(C3549="Wine",
SUM(LOOKUP(2,1/(SRP!$B$21:$B$25&lt;=E3549)/(SRP!$C$21:$C$25&gt;=E3549),SRP!$D$21:$D$25)*(G3549/100)*(E3549/1000)),
IF(AND(C3549="Ready to Drink",D3549="RTD-One Pour Cocktail&gt;7%&lt;=14.5"),
SUM(LOOKUP(2,1/(SRP!$B$16:$B$20&lt;=E3549)/(SRP!$C$16:$C$20&gt;=E3549),SRP!$D$16:$D$20)*(G3549/100)*(E3549/1000)),
IF(C3549="Ready to Drink",
SUM(LOOKUP(2,1/(SRP!$B$11:$B$15&lt;=E3549)/(SRP!$C$11:$C$15&gt;=E3549),SRP!$D$11:$D$15)*(G3549/100)*(E3549/1000)),
0)))))),2)</f>
        <v>14.97</v>
      </c>
      <c r="L3549" s="173" t="str">
        <f t="shared" si="55"/>
        <v>Ready to Drink4260</v>
      </c>
      <c r="M3549" s="154">
        <f>VLOOKUP(L3549,'Slope %'!C:D,2,0)</f>
        <v>7.0000000000000007E-2</v>
      </c>
    </row>
    <row r="3550" spans="1:13" x14ac:dyDescent="0.25">
      <c r="A3550" s="169">
        <v>49170</v>
      </c>
      <c r="B3550" s="170" t="s">
        <v>2869</v>
      </c>
      <c r="C3550" s="170" t="s">
        <v>11</v>
      </c>
      <c r="D3550" s="170" t="s">
        <v>12</v>
      </c>
      <c r="E3550" s="170">
        <v>1892</v>
      </c>
      <c r="F3550" s="170">
        <v>6</v>
      </c>
      <c r="G3550" s="171">
        <v>5</v>
      </c>
      <c r="H3550" s="170" t="s">
        <v>982</v>
      </c>
      <c r="I3550" s="171">
        <v>15.99</v>
      </c>
      <c r="J3550" s="169">
        <v>4</v>
      </c>
      <c r="K3550" s="154" cm="1">
        <f t="array" ref="K3550">ROUND(
IF(C3550="Beer",
SUM(LOOKUP(2,1/(SRP!$B$8:$B$10&lt;=E3550)/(SRP!$C$8:$C$10&gt;=E3550),SRP!$D$8:$D$10)*(G3550/100)*(E3550/1000)),
IF(C3550="Spirits",
SUM(LOOKUP(2,1/(SRP!$B$2:$B$7&lt;=E3550)/(SRP!$C$2:$C$7&gt;=E3550),SRP!$D$2:$D$7)*(G3550/100)*(E3550/1000)),
IF(AND(C3550="Wine",D3550="Fortified Wines"),
SUM(LOOKUP(2,1/(SRP!$B$26:$B$29&lt;=E3550)/(SRP!$C$26:$C$29&gt;=E3550),SRP!$D$26:$D$29)*(G3550/100)*(E3550/1000)),
IF(C3550="Wine",
SUM(LOOKUP(2,1/(SRP!$B$21:$B$25&lt;=E3550)/(SRP!$C$21:$C$25&gt;=E3550),SRP!$D$21:$D$25)*(G3550/100)*(E3550/1000)),
IF(AND(C3550="Ready to Drink",D3550="RTD-One Pour Cocktail&gt;7%&lt;=14.5"),
SUM(LOOKUP(2,1/(SRP!$B$16:$B$20&lt;=E3550)/(SRP!$C$16:$C$20&gt;=E3550),SRP!$D$16:$D$20)*(G3550/100)*(E3550/1000)),
IF(C3550="Ready to Drink",
SUM(LOOKUP(2,1/(SRP!$B$11:$B$15&lt;=E3550)/(SRP!$C$11:$C$15&gt;=E3550),SRP!$D$11:$D$15)*(G3550/100)*(E3550/1000)),
0)))))),2)</f>
        <v>7.39</v>
      </c>
      <c r="L3550" s="173" t="str">
        <f t="shared" si="55"/>
        <v>Beer1892</v>
      </c>
      <c r="M3550" s="154">
        <f>VLOOKUP(L3550,'Slope %'!C:D,2,0)</f>
        <v>0.1</v>
      </c>
    </row>
    <row r="3551" spans="1:13" x14ac:dyDescent="0.25">
      <c r="A3551" s="169">
        <v>49170</v>
      </c>
      <c r="B3551" s="170" t="s">
        <v>2869</v>
      </c>
      <c r="C3551" s="170" t="s">
        <v>11</v>
      </c>
      <c r="D3551" s="170" t="s">
        <v>12</v>
      </c>
      <c r="E3551" s="170">
        <v>1892</v>
      </c>
      <c r="F3551" s="170">
        <v>6</v>
      </c>
      <c r="G3551" s="171">
        <v>5</v>
      </c>
      <c r="H3551" s="170" t="s">
        <v>982</v>
      </c>
      <c r="I3551" s="171">
        <v>15.99</v>
      </c>
      <c r="J3551" s="169">
        <v>4</v>
      </c>
      <c r="K3551" s="154" cm="1">
        <f t="array" ref="K3551">ROUND(
IF(C3551="Beer",
SUM(LOOKUP(2,1/(SRP!$B$8:$B$10&lt;=E3551)/(SRP!$C$8:$C$10&gt;=E3551),SRP!$D$8:$D$10)*(G3551/100)*(E3551/1000)),
IF(C3551="Spirits",
SUM(LOOKUP(2,1/(SRP!$B$2:$B$7&lt;=E3551)/(SRP!$C$2:$C$7&gt;=E3551),SRP!$D$2:$D$7)*(G3551/100)*(E3551/1000)),
IF(AND(C3551="Wine",D3551="Fortified Wines"),
SUM(LOOKUP(2,1/(SRP!$B$26:$B$29&lt;=E3551)/(SRP!$C$26:$C$29&gt;=E3551),SRP!$D$26:$D$29)*(G3551/100)*(E3551/1000)),
IF(C3551="Wine",
SUM(LOOKUP(2,1/(SRP!$B$21:$B$25&lt;=E3551)/(SRP!$C$21:$C$25&gt;=E3551),SRP!$D$21:$D$25)*(G3551/100)*(E3551/1000)),
IF(AND(C3551="Ready to Drink",D3551="RTD-One Pour Cocktail&gt;7%&lt;=14.5"),
SUM(LOOKUP(2,1/(SRP!$B$16:$B$20&lt;=E3551)/(SRP!$C$16:$C$20&gt;=E3551),SRP!$D$16:$D$20)*(G3551/100)*(E3551/1000)),
IF(C3551="Ready to Drink",
SUM(LOOKUP(2,1/(SRP!$B$11:$B$15&lt;=E3551)/(SRP!$C$11:$C$15&gt;=E3551),SRP!$D$11:$D$15)*(G3551/100)*(E3551/1000)),
0)))))),2)</f>
        <v>7.39</v>
      </c>
      <c r="L3551" s="173" t="str">
        <f t="shared" si="55"/>
        <v>Beer1892</v>
      </c>
      <c r="M3551" s="154">
        <f>VLOOKUP(L3551,'Slope %'!C:D,2,0)</f>
        <v>0.1</v>
      </c>
    </row>
    <row r="3552" spans="1:13" x14ac:dyDescent="0.25">
      <c r="A3552" s="169">
        <v>49193</v>
      </c>
      <c r="B3552" s="170" t="s">
        <v>2870</v>
      </c>
      <c r="C3552" s="170" t="s">
        <v>263</v>
      </c>
      <c r="D3552" s="170" t="s">
        <v>806</v>
      </c>
      <c r="E3552" s="170">
        <v>2130</v>
      </c>
      <c r="F3552" s="170">
        <v>4</v>
      </c>
      <c r="G3552" s="171">
        <v>5</v>
      </c>
      <c r="H3552" s="170" t="s">
        <v>177</v>
      </c>
      <c r="I3552" s="171">
        <v>18.989999999999998</v>
      </c>
      <c r="J3552" s="169">
        <v>6</v>
      </c>
      <c r="K3552" s="154" cm="1">
        <f t="array" ref="K3552">ROUND(
IF(C3552="Beer",
SUM(LOOKUP(2,1/(SRP!$B$8:$B$10&lt;=E3552)/(SRP!$C$8:$C$10&gt;=E3552),SRP!$D$8:$D$10)*(G3552/100)*(E3552/1000)),
IF(C3552="Spirits",
SUM(LOOKUP(2,1/(SRP!$B$2:$B$7&lt;=E3552)/(SRP!$C$2:$C$7&gt;=E3552),SRP!$D$2:$D$7)*(G3552/100)*(E3552/1000)),
IF(AND(C3552="Wine",D3552="Fortified Wines"),
SUM(LOOKUP(2,1/(SRP!$B$26:$B$29&lt;=E3552)/(SRP!$C$26:$C$29&gt;=E3552),SRP!$D$26:$D$29)*(G3552/100)*(E3552/1000)),
IF(C3552="Wine",
SUM(LOOKUP(2,1/(SRP!$B$21:$B$25&lt;=E3552)/(SRP!$C$21:$C$25&gt;=E3552),SRP!$D$21:$D$25)*(G3552/100)*(E3552/1000)),
IF(AND(C3552="Ready to Drink",D3552="RTD-One Pour Cocktail&gt;7%&lt;=14.5"),
SUM(LOOKUP(2,1/(SRP!$B$16:$B$20&lt;=E3552)/(SRP!$C$16:$C$20&gt;=E3552),SRP!$D$16:$D$20)*(G3552/100)*(E3552/1000)),
IF(C3552="Ready to Drink",
SUM(LOOKUP(2,1/(SRP!$B$11:$B$15&lt;=E3552)/(SRP!$C$11:$C$15&gt;=E3552),SRP!$D$11:$D$15)*(G3552/100)*(E3552/1000)),
0)))))),2)</f>
        <v>8.31</v>
      </c>
      <c r="L3552" s="173" t="str">
        <f t="shared" si="55"/>
        <v>Ready to Drink2130</v>
      </c>
      <c r="M3552" s="154">
        <f>VLOOKUP(L3552,'Slope %'!C:D,2,0)</f>
        <v>0.1</v>
      </c>
    </row>
    <row r="3553" spans="1:13" x14ac:dyDescent="0.25">
      <c r="A3553" s="169">
        <v>49200</v>
      </c>
      <c r="B3553" s="170" t="s">
        <v>2871</v>
      </c>
      <c r="C3553" s="170" t="s">
        <v>15</v>
      </c>
      <c r="D3553" s="170" t="s">
        <v>1007</v>
      </c>
      <c r="E3553" s="170">
        <v>750</v>
      </c>
      <c r="F3553" s="170">
        <v>6</v>
      </c>
      <c r="G3553" s="171">
        <v>40</v>
      </c>
      <c r="H3553" s="170" t="s">
        <v>100</v>
      </c>
      <c r="I3553" s="171">
        <v>179.99</v>
      </c>
      <c r="J3553" s="169">
        <v>1</v>
      </c>
      <c r="K3553" s="154" cm="1">
        <f t="array" ref="K3553">ROUND(
IF(C3553="Beer",
SUM(LOOKUP(2,1/(SRP!$B$8:$B$10&lt;=E3553)/(SRP!$C$8:$C$10&gt;=E3553),SRP!$D$8:$D$10)*(G3553/100)*(E3553/1000)),
IF(C3553="Spirits",
SUM(LOOKUP(2,1/(SRP!$B$2:$B$7&lt;=E3553)/(SRP!$C$2:$C$7&gt;=E3553),SRP!$D$2:$D$7)*(G3553/100)*(E3553/1000)),
IF(AND(C3553="Wine",D3553="Fortified Wines"),
SUM(LOOKUP(2,1/(SRP!$B$26:$B$29&lt;=E3553)/(SRP!$C$26:$C$29&gt;=E3553),SRP!$D$26:$D$29)*(G3553/100)*(E3553/1000)),
IF(C3553="Wine",
SUM(LOOKUP(2,1/(SRP!$B$21:$B$25&lt;=E3553)/(SRP!$C$21:$C$25&gt;=E3553),SRP!$D$21:$D$25)*(G3553/100)*(E3553/1000)),
IF(AND(C3553="Ready to Drink",D3553="RTD-One Pour Cocktail&gt;7%&lt;=14.5"),
SUM(LOOKUP(2,1/(SRP!$B$16:$B$20&lt;=E3553)/(SRP!$C$16:$C$20&gt;=E3553),SRP!$D$16:$D$20)*(G3553/100)*(E3553/1000)),
IF(C3553="Ready to Drink",
SUM(LOOKUP(2,1/(SRP!$B$11:$B$15&lt;=E3553)/(SRP!$C$11:$C$15&gt;=E3553),SRP!$D$11:$D$15)*(G3553/100)*(E3553/1000)),
0)))))),2)</f>
        <v>23.42</v>
      </c>
      <c r="L3553" s="173" t="str">
        <f t="shared" si="55"/>
        <v>Spirits750</v>
      </c>
      <c r="M3553" s="154">
        <f>VLOOKUP(L3553,'Slope %'!C:D,2,0)</f>
        <v>7.0000000000000007E-2</v>
      </c>
    </row>
    <row r="3554" spans="1:13" x14ac:dyDescent="0.25">
      <c r="A3554" s="169">
        <v>49202</v>
      </c>
      <c r="B3554" s="170" t="s">
        <v>2872</v>
      </c>
      <c r="C3554" s="170" t="s">
        <v>263</v>
      </c>
      <c r="D3554" s="170" t="s">
        <v>264</v>
      </c>
      <c r="E3554" s="170">
        <v>2130</v>
      </c>
      <c r="F3554" s="170">
        <v>4</v>
      </c>
      <c r="G3554" s="171">
        <v>5</v>
      </c>
      <c r="H3554" s="170" t="s">
        <v>105</v>
      </c>
      <c r="I3554" s="171">
        <v>18.98</v>
      </c>
      <c r="J3554" s="169">
        <v>6</v>
      </c>
      <c r="K3554" s="154" cm="1">
        <f t="array" ref="K3554">ROUND(
IF(C3554="Beer",
SUM(LOOKUP(2,1/(SRP!$B$8:$B$10&lt;=E3554)/(SRP!$C$8:$C$10&gt;=E3554),SRP!$D$8:$D$10)*(G3554/100)*(E3554/1000)),
IF(C3554="Spirits",
SUM(LOOKUP(2,1/(SRP!$B$2:$B$7&lt;=E3554)/(SRP!$C$2:$C$7&gt;=E3554),SRP!$D$2:$D$7)*(G3554/100)*(E3554/1000)),
IF(AND(C3554="Wine",D3554="Fortified Wines"),
SUM(LOOKUP(2,1/(SRP!$B$26:$B$29&lt;=E3554)/(SRP!$C$26:$C$29&gt;=E3554),SRP!$D$26:$D$29)*(G3554/100)*(E3554/1000)),
IF(C3554="Wine",
SUM(LOOKUP(2,1/(SRP!$B$21:$B$25&lt;=E3554)/(SRP!$C$21:$C$25&gt;=E3554),SRP!$D$21:$D$25)*(G3554/100)*(E3554/1000)),
IF(AND(C3554="Ready to Drink",D3554="RTD-One Pour Cocktail&gt;7%&lt;=14.5"),
SUM(LOOKUP(2,1/(SRP!$B$16:$B$20&lt;=E3554)/(SRP!$C$16:$C$20&gt;=E3554),SRP!$D$16:$D$20)*(G3554/100)*(E3554/1000)),
IF(C3554="Ready to Drink",
SUM(LOOKUP(2,1/(SRP!$B$11:$B$15&lt;=E3554)/(SRP!$C$11:$C$15&gt;=E3554),SRP!$D$11:$D$15)*(G3554/100)*(E3554/1000)),
0)))))),2)</f>
        <v>8.31</v>
      </c>
      <c r="L3554" s="173" t="str">
        <f t="shared" si="55"/>
        <v>Ready to Drink2130</v>
      </c>
      <c r="M3554" s="154">
        <f>VLOOKUP(L3554,'Slope %'!C:D,2,0)</f>
        <v>0.1</v>
      </c>
    </row>
    <row r="3555" spans="1:13" x14ac:dyDescent="0.25">
      <c r="A3555" s="169">
        <v>49202</v>
      </c>
      <c r="B3555" s="170" t="s">
        <v>2872</v>
      </c>
      <c r="C3555" s="170" t="s">
        <v>263</v>
      </c>
      <c r="D3555" s="170" t="s">
        <v>264</v>
      </c>
      <c r="E3555" s="170">
        <v>2130</v>
      </c>
      <c r="F3555" s="170">
        <v>4</v>
      </c>
      <c r="G3555" s="171">
        <v>5</v>
      </c>
      <c r="H3555" s="170" t="s">
        <v>105</v>
      </c>
      <c r="I3555" s="171">
        <v>18.98</v>
      </c>
      <c r="J3555" s="169">
        <v>6</v>
      </c>
      <c r="K3555" s="154" cm="1">
        <f t="array" ref="K3555">ROUND(
IF(C3555="Beer",
SUM(LOOKUP(2,1/(SRP!$B$8:$B$10&lt;=E3555)/(SRP!$C$8:$C$10&gt;=E3555),SRP!$D$8:$D$10)*(G3555/100)*(E3555/1000)),
IF(C3555="Spirits",
SUM(LOOKUP(2,1/(SRP!$B$2:$B$7&lt;=E3555)/(SRP!$C$2:$C$7&gt;=E3555),SRP!$D$2:$D$7)*(G3555/100)*(E3555/1000)),
IF(AND(C3555="Wine",D3555="Fortified Wines"),
SUM(LOOKUP(2,1/(SRP!$B$26:$B$29&lt;=E3555)/(SRP!$C$26:$C$29&gt;=E3555),SRP!$D$26:$D$29)*(G3555/100)*(E3555/1000)),
IF(C3555="Wine",
SUM(LOOKUP(2,1/(SRP!$B$21:$B$25&lt;=E3555)/(SRP!$C$21:$C$25&gt;=E3555),SRP!$D$21:$D$25)*(G3555/100)*(E3555/1000)),
IF(AND(C3555="Ready to Drink",D3555="RTD-One Pour Cocktail&gt;7%&lt;=14.5"),
SUM(LOOKUP(2,1/(SRP!$B$16:$B$20&lt;=E3555)/(SRP!$C$16:$C$20&gt;=E3555),SRP!$D$16:$D$20)*(G3555/100)*(E3555/1000)),
IF(C3555="Ready to Drink",
SUM(LOOKUP(2,1/(SRP!$B$11:$B$15&lt;=E3555)/(SRP!$C$11:$C$15&gt;=E3555),SRP!$D$11:$D$15)*(G3555/100)*(E3555/1000)),
0)))))),2)</f>
        <v>8.31</v>
      </c>
      <c r="L3555" s="173" t="str">
        <f t="shared" si="55"/>
        <v>Ready to Drink2130</v>
      </c>
      <c r="M3555" s="154">
        <f>VLOOKUP(L3555,'Slope %'!C:D,2,0)</f>
        <v>0.1</v>
      </c>
    </row>
    <row r="3556" spans="1:13" x14ac:dyDescent="0.25">
      <c r="A3556" s="169">
        <v>49207</v>
      </c>
      <c r="B3556" s="170" t="s">
        <v>2873</v>
      </c>
      <c r="C3556" s="170" t="s">
        <v>263</v>
      </c>
      <c r="D3556" s="170" t="s">
        <v>332</v>
      </c>
      <c r="E3556" s="170">
        <v>4092</v>
      </c>
      <c r="F3556" s="170">
        <v>2</v>
      </c>
      <c r="G3556" s="171">
        <v>5.5</v>
      </c>
      <c r="H3556" s="170" t="s">
        <v>333</v>
      </c>
      <c r="I3556" s="171">
        <v>33.29</v>
      </c>
      <c r="J3556" s="169">
        <v>12</v>
      </c>
      <c r="K3556" s="154" cm="1">
        <f t="array" ref="K3556">ROUND(
IF(C3556="Beer",
SUM(LOOKUP(2,1/(SRP!$B$8:$B$10&lt;=E3556)/(SRP!$C$8:$C$10&gt;=E3556),SRP!$D$8:$D$10)*(G3556/100)*(E3556/1000)),
IF(C3556="Spirits",
SUM(LOOKUP(2,1/(SRP!$B$2:$B$7&lt;=E3556)/(SRP!$C$2:$C$7&gt;=E3556),SRP!$D$2:$D$7)*(G3556/100)*(E3556/1000)),
IF(AND(C3556="Wine",D3556="Fortified Wines"),
SUM(LOOKUP(2,1/(SRP!$B$26:$B$29&lt;=E3556)/(SRP!$C$26:$C$29&gt;=E3556),SRP!$D$26:$D$29)*(G3556/100)*(E3556/1000)),
IF(C3556="Wine",
SUM(LOOKUP(2,1/(SRP!$B$21:$B$25&lt;=E3556)/(SRP!$C$21:$C$25&gt;=E3556),SRP!$D$21:$D$25)*(G3556/100)*(E3556/1000)),
IF(AND(C3556="Ready to Drink",D3556="RTD-One Pour Cocktail&gt;7%&lt;=14.5"),
SUM(LOOKUP(2,1/(SRP!$B$16:$B$20&lt;=E3556)/(SRP!$C$16:$C$20&gt;=E3556),SRP!$D$16:$D$20)*(G3556/100)*(E3556/1000)),
IF(C3556="Ready to Drink",
SUM(LOOKUP(2,1/(SRP!$B$11:$B$15&lt;=E3556)/(SRP!$C$11:$C$15&gt;=E3556),SRP!$D$11:$D$15)*(G3556/100)*(E3556/1000)),
0)))))),2)</f>
        <v>17.57</v>
      </c>
      <c r="L3556" s="173" t="str">
        <f t="shared" si="55"/>
        <v>Ready to Drink4092</v>
      </c>
      <c r="M3556" s="154">
        <f>VLOOKUP(L3556,'Slope %'!C:D,2,0)</f>
        <v>7.0000000000000007E-2</v>
      </c>
    </row>
    <row r="3557" spans="1:13" x14ac:dyDescent="0.25">
      <c r="A3557" s="169">
        <v>49232</v>
      </c>
      <c r="B3557" s="170" t="s">
        <v>2874</v>
      </c>
      <c r="C3557" s="170" t="s">
        <v>15</v>
      </c>
      <c r="D3557" s="170" t="s">
        <v>252</v>
      </c>
      <c r="E3557" s="170">
        <v>750</v>
      </c>
      <c r="F3557" s="170">
        <v>12</v>
      </c>
      <c r="G3557" s="171">
        <v>30</v>
      </c>
      <c r="H3557" s="170" t="s">
        <v>43</v>
      </c>
      <c r="I3557" s="171">
        <v>26.49</v>
      </c>
      <c r="J3557" s="169">
        <v>1</v>
      </c>
      <c r="K3557" s="154" cm="1">
        <f t="array" ref="K3557">ROUND(
IF(C3557="Beer",
SUM(LOOKUP(2,1/(SRP!$B$8:$B$10&lt;=E3557)/(SRP!$C$8:$C$10&gt;=E3557),SRP!$D$8:$D$10)*(G3557/100)*(E3557/1000)),
IF(C3557="Spirits",
SUM(LOOKUP(2,1/(SRP!$B$2:$B$7&lt;=E3557)/(SRP!$C$2:$C$7&gt;=E3557),SRP!$D$2:$D$7)*(G3557/100)*(E3557/1000)),
IF(AND(C3557="Wine",D3557="Fortified Wines"),
SUM(LOOKUP(2,1/(SRP!$B$26:$B$29&lt;=E3557)/(SRP!$C$26:$C$29&gt;=E3557),SRP!$D$26:$D$29)*(G3557/100)*(E3557/1000)),
IF(C3557="Wine",
SUM(LOOKUP(2,1/(SRP!$B$21:$B$25&lt;=E3557)/(SRP!$C$21:$C$25&gt;=E3557),SRP!$D$21:$D$25)*(G3557/100)*(E3557/1000)),
IF(AND(C3557="Ready to Drink",D3557="RTD-One Pour Cocktail&gt;7%&lt;=14.5"),
SUM(LOOKUP(2,1/(SRP!$B$16:$B$20&lt;=E3557)/(SRP!$C$16:$C$20&gt;=E3557),SRP!$D$16:$D$20)*(G3557/100)*(E3557/1000)),
IF(C3557="Ready to Drink",
SUM(LOOKUP(2,1/(SRP!$B$11:$B$15&lt;=E3557)/(SRP!$C$11:$C$15&gt;=E3557),SRP!$D$11:$D$15)*(G3557/100)*(E3557/1000)),
0)))))),2)</f>
        <v>17.57</v>
      </c>
      <c r="L3557" s="173" t="str">
        <f t="shared" si="55"/>
        <v>Spirits750</v>
      </c>
      <c r="M3557" s="154">
        <f>VLOOKUP(L3557,'Slope %'!C:D,2,0)</f>
        <v>7.0000000000000007E-2</v>
      </c>
    </row>
    <row r="3558" spans="1:13" x14ac:dyDescent="0.25">
      <c r="A3558" s="169">
        <v>49243</v>
      </c>
      <c r="B3558" s="170" t="s">
        <v>2875</v>
      </c>
      <c r="C3558" s="170" t="s">
        <v>24</v>
      </c>
      <c r="D3558" s="170" t="s">
        <v>34</v>
      </c>
      <c r="E3558" s="170">
        <v>750</v>
      </c>
      <c r="F3558" s="170">
        <v>12</v>
      </c>
      <c r="G3558" s="171">
        <v>13.5</v>
      </c>
      <c r="H3558" s="170" t="s">
        <v>177</v>
      </c>
      <c r="I3558" s="171">
        <v>11.89</v>
      </c>
      <c r="J3558" s="169">
        <v>1</v>
      </c>
      <c r="K3558" s="154" cm="1">
        <f t="array" ref="K3558">ROUND(
IF(C3558="Beer",
SUM(LOOKUP(2,1/(SRP!$B$8:$B$10&lt;=E3558)/(SRP!$C$8:$C$10&gt;=E3558),SRP!$D$8:$D$10)*(G3558/100)*(E3558/1000)),
IF(C3558="Spirits",
SUM(LOOKUP(2,1/(SRP!$B$2:$B$7&lt;=E3558)/(SRP!$C$2:$C$7&gt;=E3558),SRP!$D$2:$D$7)*(G3558/100)*(E3558/1000)),
IF(AND(C3558="Wine",D3558="Fortified Wines"),
SUM(LOOKUP(2,1/(SRP!$B$26:$B$29&lt;=E3558)/(SRP!$C$26:$C$29&gt;=E3558),SRP!$D$26:$D$29)*(G3558/100)*(E3558/1000)),
IF(C3558="Wine",
SUM(LOOKUP(2,1/(SRP!$B$21:$B$25&lt;=E3558)/(SRP!$C$21:$C$25&gt;=E3558),SRP!$D$21:$D$25)*(G3558/100)*(E3558/1000)),
IF(AND(C3558="Ready to Drink",D3558="RTD-One Pour Cocktail&gt;7%&lt;=14.5"),
SUM(LOOKUP(2,1/(SRP!$B$16:$B$20&lt;=E3558)/(SRP!$C$16:$C$20&gt;=E3558),SRP!$D$16:$D$20)*(G3558/100)*(E3558/1000)),
IF(C3558="Ready to Drink",
SUM(LOOKUP(2,1/(SRP!$B$11:$B$15&lt;=E3558)/(SRP!$C$11:$C$15&gt;=E3558),SRP!$D$11:$D$15)*(G3558/100)*(E3558/1000)),
0)))))),2)</f>
        <v>7.9</v>
      </c>
      <c r="L3558" s="173" t="str">
        <f t="shared" si="55"/>
        <v>Wine750</v>
      </c>
      <c r="M3558" s="154">
        <f>VLOOKUP(L3558,'Slope %'!C:D,2,0)</f>
        <v>0.1</v>
      </c>
    </row>
    <row r="3559" spans="1:13" x14ac:dyDescent="0.25">
      <c r="A3559" s="169">
        <v>49250</v>
      </c>
      <c r="B3559" s="170" t="s">
        <v>2876</v>
      </c>
      <c r="C3559" s="170" t="s">
        <v>24</v>
      </c>
      <c r="D3559" s="170" t="s">
        <v>34</v>
      </c>
      <c r="E3559" s="170">
        <v>750</v>
      </c>
      <c r="F3559" s="170">
        <v>6</v>
      </c>
      <c r="G3559" s="171">
        <v>14.5</v>
      </c>
      <c r="H3559" s="170" t="s">
        <v>177</v>
      </c>
      <c r="I3559" s="171">
        <v>29.99</v>
      </c>
      <c r="J3559" s="169">
        <v>1</v>
      </c>
      <c r="K3559" s="154" cm="1">
        <f t="array" ref="K3559">ROUND(
IF(C3559="Beer",
SUM(LOOKUP(2,1/(SRP!$B$8:$B$10&lt;=E3559)/(SRP!$C$8:$C$10&gt;=E3559),SRP!$D$8:$D$10)*(G3559/100)*(E3559/1000)),
IF(C3559="Spirits",
SUM(LOOKUP(2,1/(SRP!$B$2:$B$7&lt;=E3559)/(SRP!$C$2:$C$7&gt;=E3559),SRP!$D$2:$D$7)*(G3559/100)*(E3559/1000)),
IF(AND(C3559="Wine",D3559="Fortified Wines"),
SUM(LOOKUP(2,1/(SRP!$B$26:$B$29&lt;=E3559)/(SRP!$C$26:$C$29&gt;=E3559),SRP!$D$26:$D$29)*(G3559/100)*(E3559/1000)),
IF(C3559="Wine",
SUM(LOOKUP(2,1/(SRP!$B$21:$B$25&lt;=E3559)/(SRP!$C$21:$C$25&gt;=E3559),SRP!$D$21:$D$25)*(G3559/100)*(E3559/1000)),
IF(AND(C3559="Ready to Drink",D3559="RTD-One Pour Cocktail&gt;7%&lt;=14.5"),
SUM(LOOKUP(2,1/(SRP!$B$16:$B$20&lt;=E3559)/(SRP!$C$16:$C$20&gt;=E3559),SRP!$D$16:$D$20)*(G3559/100)*(E3559/1000)),
IF(C3559="Ready to Drink",
SUM(LOOKUP(2,1/(SRP!$B$11:$B$15&lt;=E3559)/(SRP!$C$11:$C$15&gt;=E3559),SRP!$D$11:$D$15)*(G3559/100)*(E3559/1000)),
0)))))),2)</f>
        <v>8.49</v>
      </c>
      <c r="L3559" s="173" t="str">
        <f t="shared" si="55"/>
        <v>Wine750</v>
      </c>
      <c r="M3559" s="154">
        <f>VLOOKUP(L3559,'Slope %'!C:D,2,0)</f>
        <v>0.1</v>
      </c>
    </row>
    <row r="3560" spans="1:13" x14ac:dyDescent="0.25">
      <c r="A3560" s="169">
        <v>49287</v>
      </c>
      <c r="B3560" s="170" t="s">
        <v>2877</v>
      </c>
      <c r="C3560" s="170" t="s">
        <v>24</v>
      </c>
      <c r="D3560" s="170" t="s">
        <v>194</v>
      </c>
      <c r="E3560" s="170">
        <v>750</v>
      </c>
      <c r="F3560" s="170">
        <v>12</v>
      </c>
      <c r="G3560" s="171">
        <v>13</v>
      </c>
      <c r="H3560" s="170" t="s">
        <v>130</v>
      </c>
      <c r="I3560" s="171">
        <v>27.99</v>
      </c>
      <c r="J3560" s="169">
        <v>1</v>
      </c>
      <c r="K3560" s="154" cm="1">
        <f t="array" ref="K3560">ROUND(
IF(C3560="Beer",
SUM(LOOKUP(2,1/(SRP!$B$8:$B$10&lt;=E3560)/(SRP!$C$8:$C$10&gt;=E3560),SRP!$D$8:$D$10)*(G3560/100)*(E3560/1000)),
IF(C3560="Spirits",
SUM(LOOKUP(2,1/(SRP!$B$2:$B$7&lt;=E3560)/(SRP!$C$2:$C$7&gt;=E3560),SRP!$D$2:$D$7)*(G3560/100)*(E3560/1000)),
IF(AND(C3560="Wine",D3560="Fortified Wines"),
SUM(LOOKUP(2,1/(SRP!$B$26:$B$29&lt;=E3560)/(SRP!$C$26:$C$29&gt;=E3560),SRP!$D$26:$D$29)*(G3560/100)*(E3560/1000)),
IF(C3560="Wine",
SUM(LOOKUP(2,1/(SRP!$B$21:$B$25&lt;=E3560)/(SRP!$C$21:$C$25&gt;=E3560),SRP!$D$21:$D$25)*(G3560/100)*(E3560/1000)),
IF(AND(C3560="Ready to Drink",D3560="RTD-One Pour Cocktail&gt;7%&lt;=14.5"),
SUM(LOOKUP(2,1/(SRP!$B$16:$B$20&lt;=E3560)/(SRP!$C$16:$C$20&gt;=E3560),SRP!$D$16:$D$20)*(G3560/100)*(E3560/1000)),
IF(C3560="Ready to Drink",
SUM(LOOKUP(2,1/(SRP!$B$11:$B$15&lt;=E3560)/(SRP!$C$11:$C$15&gt;=E3560),SRP!$D$11:$D$15)*(G3560/100)*(E3560/1000)),
0)))))),2)</f>
        <v>7.61</v>
      </c>
      <c r="L3560" s="173" t="str">
        <f t="shared" si="55"/>
        <v>Wine750</v>
      </c>
      <c r="M3560" s="154">
        <f>VLOOKUP(L3560,'Slope %'!C:D,2,0)</f>
        <v>0.1</v>
      </c>
    </row>
    <row r="3561" spans="1:13" x14ac:dyDescent="0.25">
      <c r="A3561" s="169">
        <v>49303</v>
      </c>
      <c r="B3561" s="170" t="s">
        <v>2878</v>
      </c>
      <c r="C3561" s="170" t="s">
        <v>24</v>
      </c>
      <c r="D3561" s="170" t="s">
        <v>166</v>
      </c>
      <c r="E3561" s="170">
        <v>750</v>
      </c>
      <c r="F3561" s="170">
        <v>12</v>
      </c>
      <c r="G3561" s="171">
        <v>13</v>
      </c>
      <c r="H3561" s="170" t="s">
        <v>96</v>
      </c>
      <c r="I3561" s="171">
        <v>27.99</v>
      </c>
      <c r="J3561" s="169">
        <v>1</v>
      </c>
      <c r="K3561" s="154" cm="1">
        <f t="array" ref="K3561">ROUND(
IF(C3561="Beer",
SUM(LOOKUP(2,1/(SRP!$B$8:$B$10&lt;=E3561)/(SRP!$C$8:$C$10&gt;=E3561),SRP!$D$8:$D$10)*(G3561/100)*(E3561/1000)),
IF(C3561="Spirits",
SUM(LOOKUP(2,1/(SRP!$B$2:$B$7&lt;=E3561)/(SRP!$C$2:$C$7&gt;=E3561),SRP!$D$2:$D$7)*(G3561/100)*(E3561/1000)),
IF(AND(C3561="Wine",D3561="Fortified Wines"),
SUM(LOOKUP(2,1/(SRP!$B$26:$B$29&lt;=E3561)/(SRP!$C$26:$C$29&gt;=E3561),SRP!$D$26:$D$29)*(G3561/100)*(E3561/1000)),
IF(C3561="Wine",
SUM(LOOKUP(2,1/(SRP!$B$21:$B$25&lt;=E3561)/(SRP!$C$21:$C$25&gt;=E3561),SRP!$D$21:$D$25)*(G3561/100)*(E3561/1000)),
IF(AND(C3561="Ready to Drink",D3561="RTD-One Pour Cocktail&gt;7%&lt;=14.5"),
SUM(LOOKUP(2,1/(SRP!$B$16:$B$20&lt;=E3561)/(SRP!$C$16:$C$20&gt;=E3561),SRP!$D$16:$D$20)*(G3561/100)*(E3561/1000)),
IF(C3561="Ready to Drink",
SUM(LOOKUP(2,1/(SRP!$B$11:$B$15&lt;=E3561)/(SRP!$C$11:$C$15&gt;=E3561),SRP!$D$11:$D$15)*(G3561/100)*(E3561/1000)),
0)))))),2)</f>
        <v>7.61</v>
      </c>
      <c r="L3561" s="173" t="str">
        <f t="shared" si="55"/>
        <v>Wine750</v>
      </c>
      <c r="M3561" s="154">
        <f>VLOOKUP(L3561,'Slope %'!C:D,2,0)</f>
        <v>0.1</v>
      </c>
    </row>
    <row r="3562" spans="1:13" x14ac:dyDescent="0.25">
      <c r="A3562" s="169">
        <v>49319</v>
      </c>
      <c r="B3562" s="170" t="s">
        <v>2879</v>
      </c>
      <c r="C3562" s="170" t="s">
        <v>11</v>
      </c>
      <c r="D3562" s="170" t="s">
        <v>303</v>
      </c>
      <c r="E3562" s="170">
        <v>750</v>
      </c>
      <c r="F3562" s="170">
        <v>12</v>
      </c>
      <c r="G3562" s="171">
        <v>7.1</v>
      </c>
      <c r="H3562" s="170" t="s">
        <v>1764</v>
      </c>
      <c r="I3562" s="171">
        <v>17.989999999999998</v>
      </c>
      <c r="J3562" s="169">
        <v>1</v>
      </c>
      <c r="K3562" s="154" cm="1">
        <f t="array" ref="K3562">ROUND(
IF(C3562="Beer",
SUM(LOOKUP(2,1/(SRP!$B$8:$B$10&lt;=E3562)/(SRP!$C$8:$C$10&gt;=E3562),SRP!$D$8:$D$10)*(G3562/100)*(E3562/1000)),
IF(C3562="Spirits",
SUM(LOOKUP(2,1/(SRP!$B$2:$B$7&lt;=E3562)/(SRP!$C$2:$C$7&gt;=E3562),SRP!$D$2:$D$7)*(G3562/100)*(E3562/1000)),
IF(AND(C3562="Wine",D3562="Fortified Wines"),
SUM(LOOKUP(2,1/(SRP!$B$26:$B$29&lt;=E3562)/(SRP!$C$26:$C$29&gt;=E3562),SRP!$D$26:$D$29)*(G3562/100)*(E3562/1000)),
IF(C3562="Wine",
SUM(LOOKUP(2,1/(SRP!$B$21:$B$25&lt;=E3562)/(SRP!$C$21:$C$25&gt;=E3562),SRP!$D$21:$D$25)*(G3562/100)*(E3562/1000)),
IF(AND(C3562="Ready to Drink",D3562="RTD-One Pour Cocktail&gt;7%&lt;=14.5"),
SUM(LOOKUP(2,1/(SRP!$B$16:$B$20&lt;=E3562)/(SRP!$C$16:$C$20&gt;=E3562),SRP!$D$16:$D$20)*(G3562/100)*(E3562/1000)),
IF(C3562="Ready to Drink",
SUM(LOOKUP(2,1/(SRP!$B$11:$B$15&lt;=E3562)/(SRP!$C$11:$C$15&gt;=E3562),SRP!$D$11:$D$15)*(G3562/100)*(E3562/1000)),
0)))))),2)</f>
        <v>4.16</v>
      </c>
      <c r="L3562" s="173" t="str">
        <f t="shared" si="55"/>
        <v>Beer750</v>
      </c>
      <c r="M3562" s="154">
        <f>VLOOKUP(L3562,'Slope %'!C:D,2,0)</f>
        <v>0.12</v>
      </c>
    </row>
    <row r="3563" spans="1:13" x14ac:dyDescent="0.25">
      <c r="A3563" s="169">
        <v>49319</v>
      </c>
      <c r="B3563" s="170" t="s">
        <v>2879</v>
      </c>
      <c r="C3563" s="170" t="s">
        <v>11</v>
      </c>
      <c r="D3563" s="170" t="s">
        <v>303</v>
      </c>
      <c r="E3563" s="170">
        <v>750</v>
      </c>
      <c r="F3563" s="170">
        <v>12</v>
      </c>
      <c r="G3563" s="171">
        <v>7.1</v>
      </c>
      <c r="H3563" s="170" t="s">
        <v>1764</v>
      </c>
      <c r="I3563" s="171">
        <v>17.989999999999998</v>
      </c>
      <c r="J3563" s="169">
        <v>1</v>
      </c>
      <c r="K3563" s="154" cm="1">
        <f t="array" ref="K3563">ROUND(
IF(C3563="Beer",
SUM(LOOKUP(2,1/(SRP!$B$8:$B$10&lt;=E3563)/(SRP!$C$8:$C$10&gt;=E3563),SRP!$D$8:$D$10)*(G3563/100)*(E3563/1000)),
IF(C3563="Spirits",
SUM(LOOKUP(2,1/(SRP!$B$2:$B$7&lt;=E3563)/(SRP!$C$2:$C$7&gt;=E3563),SRP!$D$2:$D$7)*(G3563/100)*(E3563/1000)),
IF(AND(C3563="Wine",D3563="Fortified Wines"),
SUM(LOOKUP(2,1/(SRP!$B$26:$B$29&lt;=E3563)/(SRP!$C$26:$C$29&gt;=E3563),SRP!$D$26:$D$29)*(G3563/100)*(E3563/1000)),
IF(C3563="Wine",
SUM(LOOKUP(2,1/(SRP!$B$21:$B$25&lt;=E3563)/(SRP!$C$21:$C$25&gt;=E3563),SRP!$D$21:$D$25)*(G3563/100)*(E3563/1000)),
IF(AND(C3563="Ready to Drink",D3563="RTD-One Pour Cocktail&gt;7%&lt;=14.5"),
SUM(LOOKUP(2,1/(SRP!$B$16:$B$20&lt;=E3563)/(SRP!$C$16:$C$20&gt;=E3563),SRP!$D$16:$D$20)*(G3563/100)*(E3563/1000)),
IF(C3563="Ready to Drink",
SUM(LOOKUP(2,1/(SRP!$B$11:$B$15&lt;=E3563)/(SRP!$C$11:$C$15&gt;=E3563),SRP!$D$11:$D$15)*(G3563/100)*(E3563/1000)),
0)))))),2)</f>
        <v>4.16</v>
      </c>
      <c r="L3563" s="173" t="str">
        <f t="shared" si="55"/>
        <v>Beer750</v>
      </c>
      <c r="M3563" s="154">
        <f>VLOOKUP(L3563,'Slope %'!C:D,2,0)</f>
        <v>0.12</v>
      </c>
    </row>
    <row r="3564" spans="1:13" x14ac:dyDescent="0.25">
      <c r="A3564" s="169">
        <v>49327</v>
      </c>
      <c r="B3564" s="170" t="s">
        <v>1246</v>
      </c>
      <c r="C3564" s="170" t="s">
        <v>15</v>
      </c>
      <c r="D3564" s="170" t="s">
        <v>19</v>
      </c>
      <c r="E3564" s="170">
        <v>1750</v>
      </c>
      <c r="F3564" s="170">
        <v>6</v>
      </c>
      <c r="G3564" s="171">
        <v>40</v>
      </c>
      <c r="H3564" s="170" t="s">
        <v>222</v>
      </c>
      <c r="I3564" s="171">
        <v>56.99</v>
      </c>
      <c r="J3564" s="169">
        <v>1</v>
      </c>
      <c r="K3564" s="154" cm="1">
        <f t="array" ref="K3564">ROUND(
IF(C3564="Beer",
SUM(LOOKUP(2,1/(SRP!$B$8:$B$10&lt;=E3564)/(SRP!$C$8:$C$10&gt;=E3564),SRP!$D$8:$D$10)*(G3564/100)*(E3564/1000)),
IF(C3564="Spirits",
SUM(LOOKUP(2,1/(SRP!$B$2:$B$7&lt;=E3564)/(SRP!$C$2:$C$7&gt;=E3564),SRP!$D$2:$D$7)*(G3564/100)*(E3564/1000)),
IF(AND(C3564="Wine",D3564="Fortified Wines"),
SUM(LOOKUP(2,1/(SRP!$B$26:$B$29&lt;=E3564)/(SRP!$C$26:$C$29&gt;=E3564),SRP!$D$26:$D$29)*(G3564/100)*(E3564/1000)),
IF(C3564="Wine",
SUM(LOOKUP(2,1/(SRP!$B$21:$B$25&lt;=E3564)/(SRP!$C$21:$C$25&gt;=E3564),SRP!$D$21:$D$25)*(G3564/100)*(E3564/1000)),
IF(AND(C3564="Ready to Drink",D3564="RTD-One Pour Cocktail&gt;7%&lt;=14.5"),
SUM(LOOKUP(2,1/(SRP!$B$16:$B$20&lt;=E3564)/(SRP!$C$16:$C$20&gt;=E3564),SRP!$D$16:$D$20)*(G3564/100)*(E3564/1000)),
IF(C3564="Ready to Drink",
SUM(LOOKUP(2,1/(SRP!$B$11:$B$15&lt;=E3564)/(SRP!$C$11:$C$15&gt;=E3564),SRP!$D$11:$D$15)*(G3564/100)*(E3564/1000)),
0)))))),2)</f>
        <v>54.65</v>
      </c>
      <c r="L3564" s="173" t="str">
        <f t="shared" si="55"/>
        <v>Spirits1750</v>
      </c>
      <c r="M3564" s="154">
        <f>VLOOKUP(L3564,'Slope %'!C:D,2,0)</f>
        <v>0.03</v>
      </c>
    </row>
    <row r="3565" spans="1:13" x14ac:dyDescent="0.25">
      <c r="A3565" s="169">
        <v>49328</v>
      </c>
      <c r="B3565" s="170" t="s">
        <v>2880</v>
      </c>
      <c r="C3565" s="170" t="s">
        <v>263</v>
      </c>
      <c r="D3565" s="170" t="s">
        <v>909</v>
      </c>
      <c r="E3565" s="170">
        <v>30000</v>
      </c>
      <c r="F3565" s="170">
        <v>1</v>
      </c>
      <c r="G3565" s="171">
        <v>6.5</v>
      </c>
      <c r="H3565" s="170" t="s">
        <v>2655</v>
      </c>
      <c r="I3565" s="171">
        <v>250</v>
      </c>
      <c r="J3565" s="169">
        <v>1</v>
      </c>
      <c r="K3565" s="154" cm="1">
        <f t="array" ref="K3565">ROUND(
IF(C3565="Beer",
SUM(LOOKUP(2,1/(SRP!$B$8:$B$10&lt;=E3565)/(SRP!$C$8:$C$10&gt;=E3565),SRP!$D$8:$D$10)*(G3565/100)*(E3565/1000)),
IF(C3565="Spirits",
SUM(LOOKUP(2,1/(SRP!$B$2:$B$7&lt;=E3565)/(SRP!$C$2:$C$7&gt;=E3565),SRP!$D$2:$D$7)*(G3565/100)*(E3565/1000)),
IF(AND(C3565="Wine",D3565="Fortified Wines"),
SUM(LOOKUP(2,1/(SRP!$B$26:$B$29&lt;=E3565)/(SRP!$C$26:$C$29&gt;=E3565),SRP!$D$26:$D$29)*(G3565/100)*(E3565/1000)),
IF(C3565="Wine",
SUM(LOOKUP(2,1/(SRP!$B$21:$B$25&lt;=E3565)/(SRP!$C$21:$C$25&gt;=E3565),SRP!$D$21:$D$25)*(G3565/100)*(E3565/1000)),
IF(AND(C3565="Ready to Drink",D3565="RTD-One Pour Cocktail&gt;7%&lt;=14.5"),
SUM(LOOKUP(2,1/(SRP!$B$16:$B$20&lt;=E3565)/(SRP!$C$16:$C$20&gt;=E3565),SRP!$D$16:$D$20)*(G3565/100)*(E3565/1000)),
IF(C3565="Ready to Drink",
SUM(LOOKUP(2,1/(SRP!$B$11:$B$15&lt;=E3565)/(SRP!$C$11:$C$15&gt;=E3565),SRP!$D$11:$D$15)*(G3565/100)*(E3565/1000)),
0)))))),2)</f>
        <v>152.24</v>
      </c>
      <c r="L3565" s="173" t="str">
        <f t="shared" si="55"/>
        <v>Ready to Drink30000</v>
      </c>
      <c r="M3565" s="154" t="e">
        <f>VLOOKUP(L3565,'Slope %'!C:D,2,0)</f>
        <v>#N/A</v>
      </c>
    </row>
    <row r="3566" spans="1:13" x14ac:dyDescent="0.25">
      <c r="A3566" s="169">
        <v>49328</v>
      </c>
      <c r="B3566" s="170" t="s">
        <v>2880</v>
      </c>
      <c r="C3566" s="170" t="s">
        <v>263</v>
      </c>
      <c r="D3566" s="170" t="s">
        <v>909</v>
      </c>
      <c r="E3566" s="170">
        <v>30000</v>
      </c>
      <c r="F3566" s="170">
        <v>1</v>
      </c>
      <c r="G3566" s="171">
        <v>6.5</v>
      </c>
      <c r="H3566" s="170" t="s">
        <v>2364</v>
      </c>
      <c r="I3566" s="171">
        <v>250</v>
      </c>
      <c r="J3566" s="169">
        <v>1</v>
      </c>
      <c r="K3566" s="154" cm="1">
        <f t="array" ref="K3566">ROUND(
IF(C3566="Beer",
SUM(LOOKUP(2,1/(SRP!$B$8:$B$10&lt;=E3566)/(SRP!$C$8:$C$10&gt;=E3566),SRP!$D$8:$D$10)*(G3566/100)*(E3566/1000)),
IF(C3566="Spirits",
SUM(LOOKUP(2,1/(SRP!$B$2:$B$7&lt;=E3566)/(SRP!$C$2:$C$7&gt;=E3566),SRP!$D$2:$D$7)*(G3566/100)*(E3566/1000)),
IF(AND(C3566="Wine",D3566="Fortified Wines"),
SUM(LOOKUP(2,1/(SRP!$B$26:$B$29&lt;=E3566)/(SRP!$C$26:$C$29&gt;=E3566),SRP!$D$26:$D$29)*(G3566/100)*(E3566/1000)),
IF(C3566="Wine",
SUM(LOOKUP(2,1/(SRP!$B$21:$B$25&lt;=E3566)/(SRP!$C$21:$C$25&gt;=E3566),SRP!$D$21:$D$25)*(G3566/100)*(E3566/1000)),
IF(AND(C3566="Ready to Drink",D3566="RTD-One Pour Cocktail&gt;7%&lt;=14.5"),
SUM(LOOKUP(2,1/(SRP!$B$16:$B$20&lt;=E3566)/(SRP!$C$16:$C$20&gt;=E3566),SRP!$D$16:$D$20)*(G3566/100)*(E3566/1000)),
IF(C3566="Ready to Drink",
SUM(LOOKUP(2,1/(SRP!$B$11:$B$15&lt;=E3566)/(SRP!$C$11:$C$15&gt;=E3566),SRP!$D$11:$D$15)*(G3566/100)*(E3566/1000)),
0)))))),2)</f>
        <v>152.24</v>
      </c>
      <c r="L3566" s="173" t="str">
        <f t="shared" si="55"/>
        <v>Ready to Drink30000</v>
      </c>
      <c r="M3566" s="154" t="e">
        <f>VLOOKUP(L3566,'Slope %'!C:D,2,0)</f>
        <v>#N/A</v>
      </c>
    </row>
    <row r="3567" spans="1:13" x14ac:dyDescent="0.25">
      <c r="A3567" s="169">
        <v>49345</v>
      </c>
      <c r="B3567" s="170" t="s">
        <v>2881</v>
      </c>
      <c r="C3567" s="170" t="s">
        <v>11</v>
      </c>
      <c r="D3567" s="170" t="s">
        <v>303</v>
      </c>
      <c r="E3567" s="170">
        <v>750</v>
      </c>
      <c r="F3567" s="170">
        <v>12</v>
      </c>
      <c r="G3567" s="171">
        <v>6.9</v>
      </c>
      <c r="H3567" s="170" t="s">
        <v>1764</v>
      </c>
      <c r="I3567" s="171">
        <v>17.989999999999998</v>
      </c>
      <c r="J3567" s="169">
        <v>1</v>
      </c>
      <c r="K3567" s="154" cm="1">
        <f t="array" ref="K3567">ROUND(
IF(C3567="Beer",
SUM(LOOKUP(2,1/(SRP!$B$8:$B$10&lt;=E3567)/(SRP!$C$8:$C$10&gt;=E3567),SRP!$D$8:$D$10)*(G3567/100)*(E3567/1000)),
IF(C3567="Spirits",
SUM(LOOKUP(2,1/(SRP!$B$2:$B$7&lt;=E3567)/(SRP!$C$2:$C$7&gt;=E3567),SRP!$D$2:$D$7)*(G3567/100)*(E3567/1000)),
IF(AND(C3567="Wine",D3567="Fortified Wines"),
SUM(LOOKUP(2,1/(SRP!$B$26:$B$29&lt;=E3567)/(SRP!$C$26:$C$29&gt;=E3567),SRP!$D$26:$D$29)*(G3567/100)*(E3567/1000)),
IF(C3567="Wine",
SUM(LOOKUP(2,1/(SRP!$B$21:$B$25&lt;=E3567)/(SRP!$C$21:$C$25&gt;=E3567),SRP!$D$21:$D$25)*(G3567/100)*(E3567/1000)),
IF(AND(C3567="Ready to Drink",D3567="RTD-One Pour Cocktail&gt;7%&lt;=14.5"),
SUM(LOOKUP(2,1/(SRP!$B$16:$B$20&lt;=E3567)/(SRP!$C$16:$C$20&gt;=E3567),SRP!$D$16:$D$20)*(G3567/100)*(E3567/1000)),
IF(C3567="Ready to Drink",
SUM(LOOKUP(2,1/(SRP!$B$11:$B$15&lt;=E3567)/(SRP!$C$11:$C$15&gt;=E3567),SRP!$D$11:$D$15)*(G3567/100)*(E3567/1000)),
0)))))),2)</f>
        <v>4.04</v>
      </c>
      <c r="L3567" s="173" t="str">
        <f t="shared" si="55"/>
        <v>Beer750</v>
      </c>
      <c r="M3567" s="154">
        <f>VLOOKUP(L3567,'Slope %'!C:D,2,0)</f>
        <v>0.12</v>
      </c>
    </row>
    <row r="3568" spans="1:13" x14ac:dyDescent="0.25">
      <c r="A3568" s="169">
        <v>49345</v>
      </c>
      <c r="B3568" s="170" t="s">
        <v>2881</v>
      </c>
      <c r="C3568" s="170" t="s">
        <v>11</v>
      </c>
      <c r="D3568" s="170" t="s">
        <v>303</v>
      </c>
      <c r="E3568" s="170">
        <v>750</v>
      </c>
      <c r="F3568" s="170">
        <v>12</v>
      </c>
      <c r="G3568" s="171">
        <v>6.9</v>
      </c>
      <c r="H3568" s="170" t="s">
        <v>1764</v>
      </c>
      <c r="I3568" s="171">
        <v>17.989999999999998</v>
      </c>
      <c r="J3568" s="169">
        <v>1</v>
      </c>
      <c r="K3568" s="154" cm="1">
        <f t="array" ref="K3568">ROUND(
IF(C3568="Beer",
SUM(LOOKUP(2,1/(SRP!$B$8:$B$10&lt;=E3568)/(SRP!$C$8:$C$10&gt;=E3568),SRP!$D$8:$D$10)*(G3568/100)*(E3568/1000)),
IF(C3568="Spirits",
SUM(LOOKUP(2,1/(SRP!$B$2:$B$7&lt;=E3568)/(SRP!$C$2:$C$7&gt;=E3568),SRP!$D$2:$D$7)*(G3568/100)*(E3568/1000)),
IF(AND(C3568="Wine",D3568="Fortified Wines"),
SUM(LOOKUP(2,1/(SRP!$B$26:$B$29&lt;=E3568)/(SRP!$C$26:$C$29&gt;=E3568),SRP!$D$26:$D$29)*(G3568/100)*(E3568/1000)),
IF(C3568="Wine",
SUM(LOOKUP(2,1/(SRP!$B$21:$B$25&lt;=E3568)/(SRP!$C$21:$C$25&gt;=E3568),SRP!$D$21:$D$25)*(G3568/100)*(E3568/1000)),
IF(AND(C3568="Ready to Drink",D3568="RTD-One Pour Cocktail&gt;7%&lt;=14.5"),
SUM(LOOKUP(2,1/(SRP!$B$16:$B$20&lt;=E3568)/(SRP!$C$16:$C$20&gt;=E3568),SRP!$D$16:$D$20)*(G3568/100)*(E3568/1000)),
IF(C3568="Ready to Drink",
SUM(LOOKUP(2,1/(SRP!$B$11:$B$15&lt;=E3568)/(SRP!$C$11:$C$15&gt;=E3568),SRP!$D$11:$D$15)*(G3568/100)*(E3568/1000)),
0)))))),2)</f>
        <v>4.04</v>
      </c>
      <c r="L3568" s="173" t="str">
        <f t="shared" si="55"/>
        <v>Beer750</v>
      </c>
      <c r="M3568" s="154">
        <f>VLOOKUP(L3568,'Slope %'!C:D,2,0)</f>
        <v>0.12</v>
      </c>
    </row>
    <row r="3569" spans="1:13" x14ac:dyDescent="0.25">
      <c r="A3569" s="169">
        <v>49346</v>
      </c>
      <c r="B3569" s="170" t="s">
        <v>2882</v>
      </c>
      <c r="C3569" s="170" t="s">
        <v>263</v>
      </c>
      <c r="D3569" s="170" t="s">
        <v>806</v>
      </c>
      <c r="E3569" s="170">
        <v>473</v>
      </c>
      <c r="F3569" s="170">
        <v>24</v>
      </c>
      <c r="G3569" s="171">
        <v>7</v>
      </c>
      <c r="H3569" s="170" t="s">
        <v>177</v>
      </c>
      <c r="I3569" s="171">
        <v>4.29</v>
      </c>
      <c r="J3569" s="169">
        <v>1</v>
      </c>
      <c r="K3569" s="154" cm="1">
        <f t="array" ref="K3569">ROUND(
IF(C3569="Beer",
SUM(LOOKUP(2,1/(SRP!$B$8:$B$10&lt;=E3569)/(SRP!$C$8:$C$10&gt;=E3569),SRP!$D$8:$D$10)*(G3569/100)*(E3569/1000)),
IF(C3569="Spirits",
SUM(LOOKUP(2,1/(SRP!$B$2:$B$7&lt;=E3569)/(SRP!$C$2:$C$7&gt;=E3569),SRP!$D$2:$D$7)*(G3569/100)*(E3569/1000)),
IF(AND(C3569="Wine",D3569="Fortified Wines"),
SUM(LOOKUP(2,1/(SRP!$B$26:$B$29&lt;=E3569)/(SRP!$C$26:$C$29&gt;=E3569),SRP!$D$26:$D$29)*(G3569/100)*(E3569/1000)),
IF(C3569="Wine",
SUM(LOOKUP(2,1/(SRP!$B$21:$B$25&lt;=E3569)/(SRP!$C$21:$C$25&gt;=E3569),SRP!$D$21:$D$25)*(G3569/100)*(E3569/1000)),
IF(AND(C3569="Ready to Drink",D3569="RTD-One Pour Cocktail&gt;7%&lt;=14.5"),
SUM(LOOKUP(2,1/(SRP!$B$16:$B$20&lt;=E3569)/(SRP!$C$16:$C$20&gt;=E3569),SRP!$D$16:$D$20)*(G3569/100)*(E3569/1000)),
IF(C3569="Ready to Drink",
SUM(LOOKUP(2,1/(SRP!$B$11:$B$15&lt;=E3569)/(SRP!$C$11:$C$15&gt;=E3569),SRP!$D$11:$D$15)*(G3569/100)*(E3569/1000)),
0)))))),2)</f>
        <v>2.74</v>
      </c>
      <c r="L3569" s="173" t="str">
        <f t="shared" si="55"/>
        <v>Ready to Drink473</v>
      </c>
      <c r="M3569" s="154">
        <f>VLOOKUP(L3569,'Slope %'!C:D,2,0)</f>
        <v>0.12</v>
      </c>
    </row>
    <row r="3570" spans="1:13" x14ac:dyDescent="0.25">
      <c r="A3570" s="169">
        <v>49350</v>
      </c>
      <c r="B3570" s="170" t="s">
        <v>2883</v>
      </c>
      <c r="C3570" s="170" t="s">
        <v>263</v>
      </c>
      <c r="D3570" s="170" t="s">
        <v>264</v>
      </c>
      <c r="E3570" s="170">
        <v>4260</v>
      </c>
      <c r="F3570" s="170">
        <v>2</v>
      </c>
      <c r="G3570" s="171">
        <v>6</v>
      </c>
      <c r="H3570" s="170" t="s">
        <v>22</v>
      </c>
      <c r="I3570" s="171">
        <v>32.49</v>
      </c>
      <c r="J3570" s="169">
        <v>12</v>
      </c>
      <c r="K3570" s="154" cm="1">
        <f t="array" ref="K3570">ROUND(
IF(C3570="Beer",
SUM(LOOKUP(2,1/(SRP!$B$8:$B$10&lt;=E3570)/(SRP!$C$8:$C$10&gt;=E3570),SRP!$D$8:$D$10)*(G3570/100)*(E3570/1000)),
IF(C3570="Spirits",
SUM(LOOKUP(2,1/(SRP!$B$2:$B$7&lt;=E3570)/(SRP!$C$2:$C$7&gt;=E3570),SRP!$D$2:$D$7)*(G3570/100)*(E3570/1000)),
IF(AND(C3570="Wine",D3570="Fortified Wines"),
SUM(LOOKUP(2,1/(SRP!$B$26:$B$29&lt;=E3570)/(SRP!$C$26:$C$29&gt;=E3570),SRP!$D$26:$D$29)*(G3570/100)*(E3570/1000)),
IF(C3570="Wine",
SUM(LOOKUP(2,1/(SRP!$B$21:$B$25&lt;=E3570)/(SRP!$C$21:$C$25&gt;=E3570),SRP!$D$21:$D$25)*(G3570/100)*(E3570/1000)),
IF(AND(C3570="Ready to Drink",D3570="RTD-One Pour Cocktail&gt;7%&lt;=14.5"),
SUM(LOOKUP(2,1/(SRP!$B$16:$B$20&lt;=E3570)/(SRP!$C$16:$C$20&gt;=E3570),SRP!$D$16:$D$20)*(G3570/100)*(E3570/1000)),
IF(C3570="Ready to Drink",
SUM(LOOKUP(2,1/(SRP!$B$11:$B$15&lt;=E3570)/(SRP!$C$11:$C$15&gt;=E3570),SRP!$D$11:$D$15)*(G3570/100)*(E3570/1000)),
0)))))),2)</f>
        <v>19.95</v>
      </c>
      <c r="L3570" s="173" t="str">
        <f t="shared" si="55"/>
        <v>Ready to Drink4260</v>
      </c>
      <c r="M3570" s="154">
        <f>VLOOKUP(L3570,'Slope %'!C:D,2,0)</f>
        <v>7.0000000000000007E-2</v>
      </c>
    </row>
    <row r="3571" spans="1:13" x14ac:dyDescent="0.25">
      <c r="A3571" s="169">
        <v>49365</v>
      </c>
      <c r="B3571" s="170" t="s">
        <v>2884</v>
      </c>
      <c r="C3571" s="170" t="s">
        <v>11</v>
      </c>
      <c r="D3571" s="170" t="s">
        <v>303</v>
      </c>
      <c r="E3571" s="170">
        <v>750</v>
      </c>
      <c r="F3571" s="170">
        <v>12</v>
      </c>
      <c r="G3571" s="171">
        <v>6.4</v>
      </c>
      <c r="H3571" s="170" t="s">
        <v>1764</v>
      </c>
      <c r="I3571" s="171">
        <v>17.989999999999998</v>
      </c>
      <c r="J3571" s="169">
        <v>1</v>
      </c>
      <c r="K3571" s="154" cm="1">
        <f t="array" ref="K3571">ROUND(
IF(C3571="Beer",
SUM(LOOKUP(2,1/(SRP!$B$8:$B$10&lt;=E3571)/(SRP!$C$8:$C$10&gt;=E3571),SRP!$D$8:$D$10)*(G3571/100)*(E3571/1000)),
IF(C3571="Spirits",
SUM(LOOKUP(2,1/(SRP!$B$2:$B$7&lt;=E3571)/(SRP!$C$2:$C$7&gt;=E3571),SRP!$D$2:$D$7)*(G3571/100)*(E3571/1000)),
IF(AND(C3571="Wine",D3571="Fortified Wines"),
SUM(LOOKUP(2,1/(SRP!$B$26:$B$29&lt;=E3571)/(SRP!$C$26:$C$29&gt;=E3571),SRP!$D$26:$D$29)*(G3571/100)*(E3571/1000)),
IF(C3571="Wine",
SUM(LOOKUP(2,1/(SRP!$B$21:$B$25&lt;=E3571)/(SRP!$C$21:$C$25&gt;=E3571),SRP!$D$21:$D$25)*(G3571/100)*(E3571/1000)),
IF(AND(C3571="Ready to Drink",D3571="RTD-One Pour Cocktail&gt;7%&lt;=14.5"),
SUM(LOOKUP(2,1/(SRP!$B$16:$B$20&lt;=E3571)/(SRP!$C$16:$C$20&gt;=E3571),SRP!$D$16:$D$20)*(G3571/100)*(E3571/1000)),
IF(C3571="Ready to Drink",
SUM(LOOKUP(2,1/(SRP!$B$11:$B$15&lt;=E3571)/(SRP!$C$11:$C$15&gt;=E3571),SRP!$D$11:$D$15)*(G3571/100)*(E3571/1000)),
0)))))),2)</f>
        <v>3.75</v>
      </c>
      <c r="L3571" s="173" t="str">
        <f t="shared" si="55"/>
        <v>Beer750</v>
      </c>
      <c r="M3571" s="154">
        <f>VLOOKUP(L3571,'Slope %'!C:D,2,0)</f>
        <v>0.12</v>
      </c>
    </row>
    <row r="3572" spans="1:13" x14ac:dyDescent="0.25">
      <c r="A3572" s="169">
        <v>49365</v>
      </c>
      <c r="B3572" s="170" t="s">
        <v>2884</v>
      </c>
      <c r="C3572" s="170" t="s">
        <v>11</v>
      </c>
      <c r="D3572" s="170" t="s">
        <v>303</v>
      </c>
      <c r="E3572" s="170">
        <v>750</v>
      </c>
      <c r="F3572" s="170">
        <v>12</v>
      </c>
      <c r="G3572" s="171">
        <v>6.4</v>
      </c>
      <c r="H3572" s="170" t="s">
        <v>1764</v>
      </c>
      <c r="I3572" s="171">
        <v>17.989999999999998</v>
      </c>
      <c r="J3572" s="169">
        <v>1</v>
      </c>
      <c r="K3572" s="154" cm="1">
        <f t="array" ref="K3572">ROUND(
IF(C3572="Beer",
SUM(LOOKUP(2,1/(SRP!$B$8:$B$10&lt;=E3572)/(SRP!$C$8:$C$10&gt;=E3572),SRP!$D$8:$D$10)*(G3572/100)*(E3572/1000)),
IF(C3572="Spirits",
SUM(LOOKUP(2,1/(SRP!$B$2:$B$7&lt;=E3572)/(SRP!$C$2:$C$7&gt;=E3572),SRP!$D$2:$D$7)*(G3572/100)*(E3572/1000)),
IF(AND(C3572="Wine",D3572="Fortified Wines"),
SUM(LOOKUP(2,1/(SRP!$B$26:$B$29&lt;=E3572)/(SRP!$C$26:$C$29&gt;=E3572),SRP!$D$26:$D$29)*(G3572/100)*(E3572/1000)),
IF(C3572="Wine",
SUM(LOOKUP(2,1/(SRP!$B$21:$B$25&lt;=E3572)/(SRP!$C$21:$C$25&gt;=E3572),SRP!$D$21:$D$25)*(G3572/100)*(E3572/1000)),
IF(AND(C3572="Ready to Drink",D3572="RTD-One Pour Cocktail&gt;7%&lt;=14.5"),
SUM(LOOKUP(2,1/(SRP!$B$16:$B$20&lt;=E3572)/(SRP!$C$16:$C$20&gt;=E3572),SRP!$D$16:$D$20)*(G3572/100)*(E3572/1000)),
IF(C3572="Ready to Drink",
SUM(LOOKUP(2,1/(SRP!$B$11:$B$15&lt;=E3572)/(SRP!$C$11:$C$15&gt;=E3572),SRP!$D$11:$D$15)*(G3572/100)*(E3572/1000)),
0)))))),2)</f>
        <v>3.75</v>
      </c>
      <c r="L3572" s="173" t="str">
        <f t="shared" si="55"/>
        <v>Beer750</v>
      </c>
      <c r="M3572" s="154">
        <f>VLOOKUP(L3572,'Slope %'!C:D,2,0)</f>
        <v>0.12</v>
      </c>
    </row>
    <row r="3573" spans="1:13" x14ac:dyDescent="0.25">
      <c r="A3573" s="169">
        <v>49372</v>
      </c>
      <c r="B3573" s="170" t="s">
        <v>2885</v>
      </c>
      <c r="C3573" s="170" t="s">
        <v>11</v>
      </c>
      <c r="D3573" s="170" t="s">
        <v>211</v>
      </c>
      <c r="E3573" s="170">
        <v>8520</v>
      </c>
      <c r="F3573" s="170">
        <v>1</v>
      </c>
      <c r="G3573" s="171">
        <v>3</v>
      </c>
      <c r="H3573" s="170" t="s">
        <v>13</v>
      </c>
      <c r="I3573" s="171">
        <v>55.99</v>
      </c>
      <c r="J3573" s="169">
        <v>24</v>
      </c>
      <c r="K3573" s="154" cm="1">
        <f t="array" ref="K3573">ROUND(
IF(C3573="Beer",
SUM(LOOKUP(2,1/(SRP!$B$8:$B$10&lt;=E3573)/(SRP!$C$8:$C$10&gt;=E3573),SRP!$D$8:$D$10)*(G3573/100)*(E3573/1000)),
IF(C3573="Spirits",
SUM(LOOKUP(2,1/(SRP!$B$2:$B$7&lt;=E3573)/(SRP!$C$2:$C$7&gt;=E3573),SRP!$D$2:$D$7)*(G3573/100)*(E3573/1000)),
IF(AND(C3573="Wine",D3573="Fortified Wines"),
SUM(LOOKUP(2,1/(SRP!$B$26:$B$29&lt;=E3573)/(SRP!$C$26:$C$29&gt;=E3573),SRP!$D$26:$D$29)*(G3573/100)*(E3573/1000)),
IF(C3573="Wine",
SUM(LOOKUP(2,1/(SRP!$B$21:$B$25&lt;=E3573)/(SRP!$C$21:$C$25&gt;=E3573),SRP!$D$21:$D$25)*(G3573/100)*(E3573/1000)),
IF(AND(C3573="Ready to Drink",D3573="RTD-One Pour Cocktail&gt;7%&lt;=14.5"),
SUM(LOOKUP(2,1/(SRP!$B$16:$B$20&lt;=E3573)/(SRP!$C$16:$C$20&gt;=E3573),SRP!$D$16:$D$20)*(G3573/100)*(E3573/1000)),
IF(C3573="Ready to Drink",
SUM(LOOKUP(2,1/(SRP!$B$11:$B$15&lt;=E3573)/(SRP!$C$11:$C$15&gt;=E3573),SRP!$D$11:$D$15)*(G3573/100)*(E3573/1000)),
0)))))),2)</f>
        <v>19.95</v>
      </c>
      <c r="L3573" s="173" t="str">
        <f t="shared" si="55"/>
        <v>Beer8520</v>
      </c>
      <c r="M3573" s="154">
        <f>VLOOKUP(L3573,'Slope %'!C:D,2,0)</f>
        <v>0.05</v>
      </c>
    </row>
    <row r="3574" spans="1:13" x14ac:dyDescent="0.25">
      <c r="A3574" s="169">
        <v>49372</v>
      </c>
      <c r="B3574" s="170" t="s">
        <v>2885</v>
      </c>
      <c r="C3574" s="170" t="s">
        <v>11</v>
      </c>
      <c r="D3574" s="170" t="s">
        <v>211</v>
      </c>
      <c r="E3574" s="170">
        <v>8520</v>
      </c>
      <c r="F3574" s="170">
        <v>1</v>
      </c>
      <c r="G3574" s="171">
        <v>3</v>
      </c>
      <c r="H3574" s="170" t="s">
        <v>13</v>
      </c>
      <c r="I3574" s="171">
        <v>55.99</v>
      </c>
      <c r="J3574" s="169">
        <v>24</v>
      </c>
      <c r="K3574" s="154" cm="1">
        <f t="array" ref="K3574">ROUND(
IF(C3574="Beer",
SUM(LOOKUP(2,1/(SRP!$B$8:$B$10&lt;=E3574)/(SRP!$C$8:$C$10&gt;=E3574),SRP!$D$8:$D$10)*(G3574/100)*(E3574/1000)),
IF(C3574="Spirits",
SUM(LOOKUP(2,1/(SRP!$B$2:$B$7&lt;=E3574)/(SRP!$C$2:$C$7&gt;=E3574),SRP!$D$2:$D$7)*(G3574/100)*(E3574/1000)),
IF(AND(C3574="Wine",D3574="Fortified Wines"),
SUM(LOOKUP(2,1/(SRP!$B$26:$B$29&lt;=E3574)/(SRP!$C$26:$C$29&gt;=E3574),SRP!$D$26:$D$29)*(G3574/100)*(E3574/1000)),
IF(C3574="Wine",
SUM(LOOKUP(2,1/(SRP!$B$21:$B$25&lt;=E3574)/(SRP!$C$21:$C$25&gt;=E3574),SRP!$D$21:$D$25)*(G3574/100)*(E3574/1000)),
IF(AND(C3574="Ready to Drink",D3574="RTD-One Pour Cocktail&gt;7%&lt;=14.5"),
SUM(LOOKUP(2,1/(SRP!$B$16:$B$20&lt;=E3574)/(SRP!$C$16:$C$20&gt;=E3574),SRP!$D$16:$D$20)*(G3574/100)*(E3574/1000)),
IF(C3574="Ready to Drink",
SUM(LOOKUP(2,1/(SRP!$B$11:$B$15&lt;=E3574)/(SRP!$C$11:$C$15&gt;=E3574),SRP!$D$11:$D$15)*(G3574/100)*(E3574/1000)),
0)))))),2)</f>
        <v>19.95</v>
      </c>
      <c r="L3574" s="173" t="str">
        <f t="shared" si="55"/>
        <v>Beer8520</v>
      </c>
      <c r="M3574" s="154">
        <f>VLOOKUP(L3574,'Slope %'!C:D,2,0)</f>
        <v>0.05</v>
      </c>
    </row>
    <row r="3575" spans="1:13" x14ac:dyDescent="0.25">
      <c r="A3575" s="169">
        <v>49381</v>
      </c>
      <c r="B3575" s="170" t="s">
        <v>2886</v>
      </c>
      <c r="C3575" s="170" t="s">
        <v>11</v>
      </c>
      <c r="D3575" s="170" t="s">
        <v>303</v>
      </c>
      <c r="E3575" s="170">
        <v>473</v>
      </c>
      <c r="F3575" s="170">
        <v>24</v>
      </c>
      <c r="G3575" s="171">
        <v>6</v>
      </c>
      <c r="H3575" s="170" t="s">
        <v>1764</v>
      </c>
      <c r="I3575" s="171">
        <v>5.99</v>
      </c>
      <c r="J3575" s="169">
        <v>1</v>
      </c>
      <c r="K3575" s="154" cm="1">
        <f t="array" ref="K3575">ROUND(
IF(C3575="Beer",
SUM(LOOKUP(2,1/(SRP!$B$8:$B$10&lt;=E3575)/(SRP!$C$8:$C$10&gt;=E3575),SRP!$D$8:$D$10)*(G3575/100)*(E3575/1000)),
IF(C3575="Spirits",
SUM(LOOKUP(2,1/(SRP!$B$2:$B$7&lt;=E3575)/(SRP!$C$2:$C$7&gt;=E3575),SRP!$D$2:$D$7)*(G3575/100)*(E3575/1000)),
IF(AND(C3575="Wine",D3575="Fortified Wines"),
SUM(LOOKUP(2,1/(SRP!$B$26:$B$29&lt;=E3575)/(SRP!$C$26:$C$29&gt;=E3575),SRP!$D$26:$D$29)*(G3575/100)*(E3575/1000)),
IF(C3575="Wine",
SUM(LOOKUP(2,1/(SRP!$B$21:$B$25&lt;=E3575)/(SRP!$C$21:$C$25&gt;=E3575),SRP!$D$21:$D$25)*(G3575/100)*(E3575/1000)),
IF(AND(C3575="Ready to Drink",D3575="RTD-One Pour Cocktail&gt;7%&lt;=14.5"),
SUM(LOOKUP(2,1/(SRP!$B$16:$B$20&lt;=E3575)/(SRP!$C$16:$C$20&gt;=E3575),SRP!$D$16:$D$20)*(G3575/100)*(E3575/1000)),
IF(C3575="Ready to Drink",
SUM(LOOKUP(2,1/(SRP!$B$11:$B$15&lt;=E3575)/(SRP!$C$11:$C$15&gt;=E3575),SRP!$D$11:$D$15)*(G3575/100)*(E3575/1000)),
0)))))),2)</f>
        <v>2.2200000000000002</v>
      </c>
      <c r="L3575" s="173" t="str">
        <f t="shared" si="55"/>
        <v>Beer473</v>
      </c>
      <c r="M3575" s="154">
        <f>VLOOKUP(L3575,'Slope %'!C:D,2,0)</f>
        <v>0.12</v>
      </c>
    </row>
    <row r="3576" spans="1:13" x14ac:dyDescent="0.25">
      <c r="A3576" s="169">
        <v>49381</v>
      </c>
      <c r="B3576" s="170" t="s">
        <v>2886</v>
      </c>
      <c r="C3576" s="170" t="s">
        <v>11</v>
      </c>
      <c r="D3576" s="170" t="s">
        <v>303</v>
      </c>
      <c r="E3576" s="170">
        <v>473</v>
      </c>
      <c r="F3576" s="170">
        <v>24</v>
      </c>
      <c r="G3576" s="171">
        <v>6</v>
      </c>
      <c r="H3576" s="170" t="s">
        <v>1764</v>
      </c>
      <c r="I3576" s="171">
        <v>5.99</v>
      </c>
      <c r="J3576" s="169">
        <v>1</v>
      </c>
      <c r="K3576" s="154" cm="1">
        <f t="array" ref="K3576">ROUND(
IF(C3576="Beer",
SUM(LOOKUP(2,1/(SRP!$B$8:$B$10&lt;=E3576)/(SRP!$C$8:$C$10&gt;=E3576),SRP!$D$8:$D$10)*(G3576/100)*(E3576/1000)),
IF(C3576="Spirits",
SUM(LOOKUP(2,1/(SRP!$B$2:$B$7&lt;=E3576)/(SRP!$C$2:$C$7&gt;=E3576),SRP!$D$2:$D$7)*(G3576/100)*(E3576/1000)),
IF(AND(C3576="Wine",D3576="Fortified Wines"),
SUM(LOOKUP(2,1/(SRP!$B$26:$B$29&lt;=E3576)/(SRP!$C$26:$C$29&gt;=E3576),SRP!$D$26:$D$29)*(G3576/100)*(E3576/1000)),
IF(C3576="Wine",
SUM(LOOKUP(2,1/(SRP!$B$21:$B$25&lt;=E3576)/(SRP!$C$21:$C$25&gt;=E3576),SRP!$D$21:$D$25)*(G3576/100)*(E3576/1000)),
IF(AND(C3576="Ready to Drink",D3576="RTD-One Pour Cocktail&gt;7%&lt;=14.5"),
SUM(LOOKUP(2,1/(SRP!$B$16:$B$20&lt;=E3576)/(SRP!$C$16:$C$20&gt;=E3576),SRP!$D$16:$D$20)*(G3576/100)*(E3576/1000)),
IF(C3576="Ready to Drink",
SUM(LOOKUP(2,1/(SRP!$B$11:$B$15&lt;=E3576)/(SRP!$C$11:$C$15&gt;=E3576),SRP!$D$11:$D$15)*(G3576/100)*(E3576/1000)),
0)))))),2)</f>
        <v>2.2200000000000002</v>
      </c>
      <c r="L3576" s="173" t="str">
        <f t="shared" si="55"/>
        <v>Beer473</v>
      </c>
      <c r="M3576" s="154">
        <f>VLOOKUP(L3576,'Slope %'!C:D,2,0)</f>
        <v>0.12</v>
      </c>
    </row>
    <row r="3577" spans="1:13" x14ac:dyDescent="0.25">
      <c r="A3577" s="169">
        <v>49386</v>
      </c>
      <c r="B3577" s="170" t="s">
        <v>2887</v>
      </c>
      <c r="C3577" s="170" t="s">
        <v>263</v>
      </c>
      <c r="D3577" s="170" t="s">
        <v>264</v>
      </c>
      <c r="E3577" s="170">
        <v>473</v>
      </c>
      <c r="F3577" s="170">
        <v>24</v>
      </c>
      <c r="G3577" s="171">
        <v>5</v>
      </c>
      <c r="H3577" s="170" t="s">
        <v>20</v>
      </c>
      <c r="I3577" s="171">
        <v>3.99</v>
      </c>
      <c r="J3577" s="169">
        <v>1</v>
      </c>
      <c r="K3577" s="154" cm="1">
        <f t="array" ref="K3577">ROUND(
IF(C3577="Beer",
SUM(LOOKUP(2,1/(SRP!$B$8:$B$10&lt;=E3577)/(SRP!$C$8:$C$10&gt;=E3577),SRP!$D$8:$D$10)*(G3577/100)*(E3577/1000)),
IF(C3577="Spirits",
SUM(LOOKUP(2,1/(SRP!$B$2:$B$7&lt;=E3577)/(SRP!$C$2:$C$7&gt;=E3577),SRP!$D$2:$D$7)*(G3577/100)*(E3577/1000)),
IF(AND(C3577="Wine",D3577="Fortified Wines"),
SUM(LOOKUP(2,1/(SRP!$B$26:$B$29&lt;=E3577)/(SRP!$C$26:$C$29&gt;=E3577),SRP!$D$26:$D$29)*(G3577/100)*(E3577/1000)),
IF(C3577="Wine",
SUM(LOOKUP(2,1/(SRP!$B$21:$B$25&lt;=E3577)/(SRP!$C$21:$C$25&gt;=E3577),SRP!$D$21:$D$25)*(G3577/100)*(E3577/1000)),
IF(AND(C3577="Ready to Drink",D3577="RTD-One Pour Cocktail&gt;7%&lt;=14.5"),
SUM(LOOKUP(2,1/(SRP!$B$16:$B$20&lt;=E3577)/(SRP!$C$16:$C$20&gt;=E3577),SRP!$D$16:$D$20)*(G3577/100)*(E3577/1000)),
IF(C3577="Ready to Drink",
SUM(LOOKUP(2,1/(SRP!$B$11:$B$15&lt;=E3577)/(SRP!$C$11:$C$15&gt;=E3577),SRP!$D$11:$D$15)*(G3577/100)*(E3577/1000)),
0)))))),2)</f>
        <v>1.96</v>
      </c>
      <c r="L3577" s="173" t="str">
        <f t="shared" si="55"/>
        <v>Ready to Drink473</v>
      </c>
      <c r="M3577" s="154">
        <f>VLOOKUP(L3577,'Slope %'!C:D,2,0)</f>
        <v>0.12</v>
      </c>
    </row>
    <row r="3578" spans="1:13" x14ac:dyDescent="0.25">
      <c r="A3578" s="169">
        <v>49396</v>
      </c>
      <c r="B3578" s="170" t="s">
        <v>2888</v>
      </c>
      <c r="C3578" s="170" t="s">
        <v>11</v>
      </c>
      <c r="D3578" s="170" t="s">
        <v>12</v>
      </c>
      <c r="E3578" s="170">
        <v>473</v>
      </c>
      <c r="F3578" s="170">
        <v>24</v>
      </c>
      <c r="G3578" s="171">
        <v>4.8</v>
      </c>
      <c r="H3578" s="170" t="s">
        <v>1764</v>
      </c>
      <c r="I3578" s="171">
        <v>4.51</v>
      </c>
      <c r="J3578" s="169">
        <v>1</v>
      </c>
      <c r="K3578" s="154" cm="1">
        <f t="array" ref="K3578">ROUND(
IF(C3578="Beer",
SUM(LOOKUP(2,1/(SRP!$B$8:$B$10&lt;=E3578)/(SRP!$C$8:$C$10&gt;=E3578),SRP!$D$8:$D$10)*(G3578/100)*(E3578/1000)),
IF(C3578="Spirits",
SUM(LOOKUP(2,1/(SRP!$B$2:$B$7&lt;=E3578)/(SRP!$C$2:$C$7&gt;=E3578),SRP!$D$2:$D$7)*(G3578/100)*(E3578/1000)),
IF(AND(C3578="Wine",D3578="Fortified Wines"),
SUM(LOOKUP(2,1/(SRP!$B$26:$B$29&lt;=E3578)/(SRP!$C$26:$C$29&gt;=E3578),SRP!$D$26:$D$29)*(G3578/100)*(E3578/1000)),
IF(C3578="Wine",
SUM(LOOKUP(2,1/(SRP!$B$21:$B$25&lt;=E3578)/(SRP!$C$21:$C$25&gt;=E3578),SRP!$D$21:$D$25)*(G3578/100)*(E3578/1000)),
IF(AND(C3578="Ready to Drink",D3578="RTD-One Pour Cocktail&gt;7%&lt;=14.5"),
SUM(LOOKUP(2,1/(SRP!$B$16:$B$20&lt;=E3578)/(SRP!$C$16:$C$20&gt;=E3578),SRP!$D$16:$D$20)*(G3578/100)*(E3578/1000)),
IF(C3578="Ready to Drink",
SUM(LOOKUP(2,1/(SRP!$B$11:$B$15&lt;=E3578)/(SRP!$C$11:$C$15&gt;=E3578),SRP!$D$11:$D$15)*(G3578/100)*(E3578/1000)),
0)))))),2)</f>
        <v>1.77</v>
      </c>
      <c r="L3578" s="173" t="str">
        <f t="shared" si="55"/>
        <v>Beer473</v>
      </c>
      <c r="M3578" s="154">
        <f>VLOOKUP(L3578,'Slope %'!C:D,2,0)</f>
        <v>0.12</v>
      </c>
    </row>
    <row r="3579" spans="1:13" x14ac:dyDescent="0.25">
      <c r="A3579" s="169">
        <v>49396</v>
      </c>
      <c r="B3579" s="170" t="s">
        <v>2888</v>
      </c>
      <c r="C3579" s="170" t="s">
        <v>11</v>
      </c>
      <c r="D3579" s="170" t="s">
        <v>12</v>
      </c>
      <c r="E3579" s="170">
        <v>473</v>
      </c>
      <c r="F3579" s="170">
        <v>24</v>
      </c>
      <c r="G3579" s="171">
        <v>4.8</v>
      </c>
      <c r="H3579" s="170" t="s">
        <v>1764</v>
      </c>
      <c r="I3579" s="171">
        <v>4.51</v>
      </c>
      <c r="J3579" s="169">
        <v>1</v>
      </c>
      <c r="K3579" s="154" cm="1">
        <f t="array" ref="K3579">ROUND(
IF(C3579="Beer",
SUM(LOOKUP(2,1/(SRP!$B$8:$B$10&lt;=E3579)/(SRP!$C$8:$C$10&gt;=E3579),SRP!$D$8:$D$10)*(G3579/100)*(E3579/1000)),
IF(C3579="Spirits",
SUM(LOOKUP(2,1/(SRP!$B$2:$B$7&lt;=E3579)/(SRP!$C$2:$C$7&gt;=E3579),SRP!$D$2:$D$7)*(G3579/100)*(E3579/1000)),
IF(AND(C3579="Wine",D3579="Fortified Wines"),
SUM(LOOKUP(2,1/(SRP!$B$26:$B$29&lt;=E3579)/(SRP!$C$26:$C$29&gt;=E3579),SRP!$D$26:$D$29)*(G3579/100)*(E3579/1000)),
IF(C3579="Wine",
SUM(LOOKUP(2,1/(SRP!$B$21:$B$25&lt;=E3579)/(SRP!$C$21:$C$25&gt;=E3579),SRP!$D$21:$D$25)*(G3579/100)*(E3579/1000)),
IF(AND(C3579="Ready to Drink",D3579="RTD-One Pour Cocktail&gt;7%&lt;=14.5"),
SUM(LOOKUP(2,1/(SRP!$B$16:$B$20&lt;=E3579)/(SRP!$C$16:$C$20&gt;=E3579),SRP!$D$16:$D$20)*(G3579/100)*(E3579/1000)),
IF(C3579="Ready to Drink",
SUM(LOOKUP(2,1/(SRP!$B$11:$B$15&lt;=E3579)/(SRP!$C$11:$C$15&gt;=E3579),SRP!$D$11:$D$15)*(G3579/100)*(E3579/1000)),
0)))))),2)</f>
        <v>1.77</v>
      </c>
      <c r="L3579" s="173" t="str">
        <f t="shared" si="55"/>
        <v>Beer473</v>
      </c>
      <c r="M3579" s="154">
        <f>VLOOKUP(L3579,'Slope %'!C:D,2,0)</f>
        <v>0.12</v>
      </c>
    </row>
    <row r="3580" spans="1:13" x14ac:dyDescent="0.25">
      <c r="A3580" s="169">
        <v>49422</v>
      </c>
      <c r="B3580" s="170" t="s">
        <v>2889</v>
      </c>
      <c r="C3580" s="170" t="s">
        <v>11</v>
      </c>
      <c r="D3580" s="170" t="s">
        <v>303</v>
      </c>
      <c r="E3580" s="170">
        <v>473</v>
      </c>
      <c r="F3580" s="170">
        <v>24</v>
      </c>
      <c r="G3580" s="171">
        <v>5.6</v>
      </c>
      <c r="H3580" s="170" t="s">
        <v>1764</v>
      </c>
      <c r="I3580" s="171">
        <v>6.56</v>
      </c>
      <c r="J3580" s="169">
        <v>1</v>
      </c>
      <c r="K3580" s="154" cm="1">
        <f t="array" ref="K3580">ROUND(
IF(C3580="Beer",
SUM(LOOKUP(2,1/(SRP!$B$8:$B$10&lt;=E3580)/(SRP!$C$8:$C$10&gt;=E3580),SRP!$D$8:$D$10)*(G3580/100)*(E3580/1000)),
IF(C3580="Spirits",
SUM(LOOKUP(2,1/(SRP!$B$2:$B$7&lt;=E3580)/(SRP!$C$2:$C$7&gt;=E3580),SRP!$D$2:$D$7)*(G3580/100)*(E3580/1000)),
IF(AND(C3580="Wine",D3580="Fortified Wines"),
SUM(LOOKUP(2,1/(SRP!$B$26:$B$29&lt;=E3580)/(SRP!$C$26:$C$29&gt;=E3580),SRP!$D$26:$D$29)*(G3580/100)*(E3580/1000)),
IF(C3580="Wine",
SUM(LOOKUP(2,1/(SRP!$B$21:$B$25&lt;=E3580)/(SRP!$C$21:$C$25&gt;=E3580),SRP!$D$21:$D$25)*(G3580/100)*(E3580/1000)),
IF(AND(C3580="Ready to Drink",D3580="RTD-One Pour Cocktail&gt;7%&lt;=14.5"),
SUM(LOOKUP(2,1/(SRP!$B$16:$B$20&lt;=E3580)/(SRP!$C$16:$C$20&gt;=E3580),SRP!$D$16:$D$20)*(G3580/100)*(E3580/1000)),
IF(C3580="Ready to Drink",
SUM(LOOKUP(2,1/(SRP!$B$11:$B$15&lt;=E3580)/(SRP!$C$11:$C$15&gt;=E3580),SRP!$D$11:$D$15)*(G3580/100)*(E3580/1000)),
0)))))),2)</f>
        <v>2.0699999999999998</v>
      </c>
      <c r="L3580" s="173" t="str">
        <f t="shared" si="55"/>
        <v>Beer473</v>
      </c>
      <c r="M3580" s="154">
        <f>VLOOKUP(L3580,'Slope %'!C:D,2,0)</f>
        <v>0.12</v>
      </c>
    </row>
    <row r="3581" spans="1:13" x14ac:dyDescent="0.25">
      <c r="A3581" s="169">
        <v>49422</v>
      </c>
      <c r="B3581" s="170" t="s">
        <v>2889</v>
      </c>
      <c r="C3581" s="170" t="s">
        <v>11</v>
      </c>
      <c r="D3581" s="170" t="s">
        <v>303</v>
      </c>
      <c r="E3581" s="170">
        <v>473</v>
      </c>
      <c r="F3581" s="170">
        <v>24</v>
      </c>
      <c r="G3581" s="171">
        <v>5.6</v>
      </c>
      <c r="H3581" s="170" t="s">
        <v>1764</v>
      </c>
      <c r="I3581" s="171">
        <v>6.56</v>
      </c>
      <c r="J3581" s="169">
        <v>1</v>
      </c>
      <c r="K3581" s="154" cm="1">
        <f t="array" ref="K3581">ROUND(
IF(C3581="Beer",
SUM(LOOKUP(2,1/(SRP!$B$8:$B$10&lt;=E3581)/(SRP!$C$8:$C$10&gt;=E3581),SRP!$D$8:$D$10)*(G3581/100)*(E3581/1000)),
IF(C3581="Spirits",
SUM(LOOKUP(2,1/(SRP!$B$2:$B$7&lt;=E3581)/(SRP!$C$2:$C$7&gt;=E3581),SRP!$D$2:$D$7)*(G3581/100)*(E3581/1000)),
IF(AND(C3581="Wine",D3581="Fortified Wines"),
SUM(LOOKUP(2,1/(SRP!$B$26:$B$29&lt;=E3581)/(SRP!$C$26:$C$29&gt;=E3581),SRP!$D$26:$D$29)*(G3581/100)*(E3581/1000)),
IF(C3581="Wine",
SUM(LOOKUP(2,1/(SRP!$B$21:$B$25&lt;=E3581)/(SRP!$C$21:$C$25&gt;=E3581),SRP!$D$21:$D$25)*(G3581/100)*(E3581/1000)),
IF(AND(C3581="Ready to Drink",D3581="RTD-One Pour Cocktail&gt;7%&lt;=14.5"),
SUM(LOOKUP(2,1/(SRP!$B$16:$B$20&lt;=E3581)/(SRP!$C$16:$C$20&gt;=E3581),SRP!$D$16:$D$20)*(G3581/100)*(E3581/1000)),
IF(C3581="Ready to Drink",
SUM(LOOKUP(2,1/(SRP!$B$11:$B$15&lt;=E3581)/(SRP!$C$11:$C$15&gt;=E3581),SRP!$D$11:$D$15)*(G3581/100)*(E3581/1000)),
0)))))),2)</f>
        <v>2.0699999999999998</v>
      </c>
      <c r="L3581" s="173" t="str">
        <f t="shared" si="55"/>
        <v>Beer473</v>
      </c>
      <c r="M3581" s="154">
        <f>VLOOKUP(L3581,'Slope %'!C:D,2,0)</f>
        <v>0.12</v>
      </c>
    </row>
    <row r="3582" spans="1:13" x14ac:dyDescent="0.25">
      <c r="A3582" s="169">
        <v>49449</v>
      </c>
      <c r="B3582" s="170" t="s">
        <v>2890</v>
      </c>
      <c r="C3582" s="170" t="s">
        <v>11</v>
      </c>
      <c r="D3582" s="170" t="s">
        <v>303</v>
      </c>
      <c r="E3582" s="170">
        <v>473</v>
      </c>
      <c r="F3582" s="170">
        <v>24</v>
      </c>
      <c r="G3582" s="171">
        <v>6.8</v>
      </c>
      <c r="H3582" s="170" t="s">
        <v>1764</v>
      </c>
      <c r="I3582" s="171">
        <v>7.06</v>
      </c>
      <c r="J3582" s="169">
        <v>1</v>
      </c>
      <c r="K3582" s="154" cm="1">
        <f t="array" ref="K3582">ROUND(
IF(C3582="Beer",
SUM(LOOKUP(2,1/(SRP!$B$8:$B$10&lt;=E3582)/(SRP!$C$8:$C$10&gt;=E3582),SRP!$D$8:$D$10)*(G3582/100)*(E3582/1000)),
IF(C3582="Spirits",
SUM(LOOKUP(2,1/(SRP!$B$2:$B$7&lt;=E3582)/(SRP!$C$2:$C$7&gt;=E3582),SRP!$D$2:$D$7)*(G3582/100)*(E3582/1000)),
IF(AND(C3582="Wine",D3582="Fortified Wines"),
SUM(LOOKUP(2,1/(SRP!$B$26:$B$29&lt;=E3582)/(SRP!$C$26:$C$29&gt;=E3582),SRP!$D$26:$D$29)*(G3582/100)*(E3582/1000)),
IF(C3582="Wine",
SUM(LOOKUP(2,1/(SRP!$B$21:$B$25&lt;=E3582)/(SRP!$C$21:$C$25&gt;=E3582),SRP!$D$21:$D$25)*(G3582/100)*(E3582/1000)),
IF(AND(C3582="Ready to Drink",D3582="RTD-One Pour Cocktail&gt;7%&lt;=14.5"),
SUM(LOOKUP(2,1/(SRP!$B$16:$B$20&lt;=E3582)/(SRP!$C$16:$C$20&gt;=E3582),SRP!$D$16:$D$20)*(G3582/100)*(E3582/1000)),
IF(C3582="Ready to Drink",
SUM(LOOKUP(2,1/(SRP!$B$11:$B$15&lt;=E3582)/(SRP!$C$11:$C$15&gt;=E3582),SRP!$D$11:$D$15)*(G3582/100)*(E3582/1000)),
0)))))),2)</f>
        <v>2.5099999999999998</v>
      </c>
      <c r="L3582" s="173" t="str">
        <f t="shared" si="55"/>
        <v>Beer473</v>
      </c>
      <c r="M3582" s="154">
        <f>VLOOKUP(L3582,'Slope %'!C:D,2,0)</f>
        <v>0.12</v>
      </c>
    </row>
    <row r="3583" spans="1:13" x14ac:dyDescent="0.25">
      <c r="A3583" s="169">
        <v>49449</v>
      </c>
      <c r="B3583" s="170" t="s">
        <v>2890</v>
      </c>
      <c r="C3583" s="170" t="s">
        <v>11</v>
      </c>
      <c r="D3583" s="170" t="s">
        <v>303</v>
      </c>
      <c r="E3583" s="170">
        <v>473</v>
      </c>
      <c r="F3583" s="170">
        <v>24</v>
      </c>
      <c r="G3583" s="171">
        <v>6.8</v>
      </c>
      <c r="H3583" s="170" t="s">
        <v>1764</v>
      </c>
      <c r="I3583" s="171">
        <v>7.06</v>
      </c>
      <c r="J3583" s="169">
        <v>1</v>
      </c>
      <c r="K3583" s="154" cm="1">
        <f t="array" ref="K3583">ROUND(
IF(C3583="Beer",
SUM(LOOKUP(2,1/(SRP!$B$8:$B$10&lt;=E3583)/(SRP!$C$8:$C$10&gt;=E3583),SRP!$D$8:$D$10)*(G3583/100)*(E3583/1000)),
IF(C3583="Spirits",
SUM(LOOKUP(2,1/(SRP!$B$2:$B$7&lt;=E3583)/(SRP!$C$2:$C$7&gt;=E3583),SRP!$D$2:$D$7)*(G3583/100)*(E3583/1000)),
IF(AND(C3583="Wine",D3583="Fortified Wines"),
SUM(LOOKUP(2,1/(SRP!$B$26:$B$29&lt;=E3583)/(SRP!$C$26:$C$29&gt;=E3583),SRP!$D$26:$D$29)*(G3583/100)*(E3583/1000)),
IF(C3583="Wine",
SUM(LOOKUP(2,1/(SRP!$B$21:$B$25&lt;=E3583)/(SRP!$C$21:$C$25&gt;=E3583),SRP!$D$21:$D$25)*(G3583/100)*(E3583/1000)),
IF(AND(C3583="Ready to Drink",D3583="RTD-One Pour Cocktail&gt;7%&lt;=14.5"),
SUM(LOOKUP(2,1/(SRP!$B$16:$B$20&lt;=E3583)/(SRP!$C$16:$C$20&gt;=E3583),SRP!$D$16:$D$20)*(G3583/100)*(E3583/1000)),
IF(C3583="Ready to Drink",
SUM(LOOKUP(2,1/(SRP!$B$11:$B$15&lt;=E3583)/(SRP!$C$11:$C$15&gt;=E3583),SRP!$D$11:$D$15)*(G3583/100)*(E3583/1000)),
0)))))),2)</f>
        <v>2.5099999999999998</v>
      </c>
      <c r="L3583" s="173" t="str">
        <f t="shared" si="55"/>
        <v>Beer473</v>
      </c>
      <c r="M3583" s="154">
        <f>VLOOKUP(L3583,'Slope %'!C:D,2,0)</f>
        <v>0.12</v>
      </c>
    </row>
    <row r="3584" spans="1:13" x14ac:dyDescent="0.25">
      <c r="A3584" s="169">
        <v>49451</v>
      </c>
      <c r="B3584" s="170" t="s">
        <v>2891</v>
      </c>
      <c r="C3584" s="170" t="s">
        <v>11</v>
      </c>
      <c r="D3584" s="170" t="s">
        <v>12</v>
      </c>
      <c r="E3584" s="170">
        <v>500</v>
      </c>
      <c r="F3584" s="170">
        <v>20</v>
      </c>
      <c r="G3584" s="171">
        <v>5.5</v>
      </c>
      <c r="H3584" s="170" t="s">
        <v>86</v>
      </c>
      <c r="I3584" s="171">
        <v>4.49</v>
      </c>
      <c r="J3584" s="169">
        <v>1</v>
      </c>
      <c r="K3584" s="154" cm="1">
        <f t="array" ref="K3584">ROUND(
IF(C3584="Beer",
SUM(LOOKUP(2,1/(SRP!$B$8:$B$10&lt;=E3584)/(SRP!$C$8:$C$10&gt;=E3584),SRP!$D$8:$D$10)*(G3584/100)*(E3584/1000)),
IF(C3584="Spirits",
SUM(LOOKUP(2,1/(SRP!$B$2:$B$7&lt;=E3584)/(SRP!$C$2:$C$7&gt;=E3584),SRP!$D$2:$D$7)*(G3584/100)*(E3584/1000)),
IF(AND(C3584="Wine",D3584="Fortified Wines"),
SUM(LOOKUP(2,1/(SRP!$B$26:$B$29&lt;=E3584)/(SRP!$C$26:$C$29&gt;=E3584),SRP!$D$26:$D$29)*(G3584/100)*(E3584/1000)),
IF(C3584="Wine",
SUM(LOOKUP(2,1/(SRP!$B$21:$B$25&lt;=E3584)/(SRP!$C$21:$C$25&gt;=E3584),SRP!$D$21:$D$25)*(G3584/100)*(E3584/1000)),
IF(AND(C3584="Ready to Drink",D3584="RTD-One Pour Cocktail&gt;7%&lt;=14.5"),
SUM(LOOKUP(2,1/(SRP!$B$16:$B$20&lt;=E3584)/(SRP!$C$16:$C$20&gt;=E3584),SRP!$D$16:$D$20)*(G3584/100)*(E3584/1000)),
IF(C3584="Ready to Drink",
SUM(LOOKUP(2,1/(SRP!$B$11:$B$15&lt;=E3584)/(SRP!$C$11:$C$15&gt;=E3584),SRP!$D$11:$D$15)*(G3584/100)*(E3584/1000)),
0)))))),2)</f>
        <v>2.15</v>
      </c>
      <c r="L3584" s="173" t="str">
        <f t="shared" si="55"/>
        <v>Beer500</v>
      </c>
      <c r="M3584" s="154">
        <f>VLOOKUP(L3584,'Slope %'!C:D,2,0)</f>
        <v>0.12</v>
      </c>
    </row>
    <row r="3585" spans="1:13" x14ac:dyDescent="0.25">
      <c r="A3585" s="169">
        <v>49484</v>
      </c>
      <c r="B3585" s="170" t="s">
        <v>2892</v>
      </c>
      <c r="C3585" s="170" t="s">
        <v>263</v>
      </c>
      <c r="D3585" s="170" t="s">
        <v>806</v>
      </c>
      <c r="E3585" s="170">
        <v>2130</v>
      </c>
      <c r="F3585" s="170">
        <v>4</v>
      </c>
      <c r="G3585" s="171">
        <v>5</v>
      </c>
      <c r="H3585" s="170" t="s">
        <v>22</v>
      </c>
      <c r="I3585" s="171">
        <v>17.989999999999998</v>
      </c>
      <c r="J3585" s="169">
        <v>6</v>
      </c>
      <c r="K3585" s="154" cm="1">
        <f t="array" ref="K3585">ROUND(
IF(C3585="Beer",
SUM(LOOKUP(2,1/(SRP!$B$8:$B$10&lt;=E3585)/(SRP!$C$8:$C$10&gt;=E3585),SRP!$D$8:$D$10)*(G3585/100)*(E3585/1000)),
IF(C3585="Spirits",
SUM(LOOKUP(2,1/(SRP!$B$2:$B$7&lt;=E3585)/(SRP!$C$2:$C$7&gt;=E3585),SRP!$D$2:$D$7)*(G3585/100)*(E3585/1000)),
IF(AND(C3585="Wine",D3585="Fortified Wines"),
SUM(LOOKUP(2,1/(SRP!$B$26:$B$29&lt;=E3585)/(SRP!$C$26:$C$29&gt;=E3585),SRP!$D$26:$D$29)*(G3585/100)*(E3585/1000)),
IF(C3585="Wine",
SUM(LOOKUP(2,1/(SRP!$B$21:$B$25&lt;=E3585)/(SRP!$C$21:$C$25&gt;=E3585),SRP!$D$21:$D$25)*(G3585/100)*(E3585/1000)),
IF(AND(C3585="Ready to Drink",D3585="RTD-One Pour Cocktail&gt;7%&lt;=14.5"),
SUM(LOOKUP(2,1/(SRP!$B$16:$B$20&lt;=E3585)/(SRP!$C$16:$C$20&gt;=E3585),SRP!$D$16:$D$20)*(G3585/100)*(E3585/1000)),
IF(C3585="Ready to Drink",
SUM(LOOKUP(2,1/(SRP!$B$11:$B$15&lt;=E3585)/(SRP!$C$11:$C$15&gt;=E3585),SRP!$D$11:$D$15)*(G3585/100)*(E3585/1000)),
0)))))),2)</f>
        <v>8.31</v>
      </c>
      <c r="L3585" s="173" t="str">
        <f t="shared" si="55"/>
        <v>Ready to Drink2130</v>
      </c>
      <c r="M3585" s="154">
        <f>VLOOKUP(L3585,'Slope %'!C:D,2,0)</f>
        <v>0.1</v>
      </c>
    </row>
    <row r="3586" spans="1:13" x14ac:dyDescent="0.25">
      <c r="A3586" s="169">
        <v>49495</v>
      </c>
      <c r="B3586" s="170" t="s">
        <v>2893</v>
      </c>
      <c r="C3586" s="170" t="s">
        <v>15</v>
      </c>
      <c r="D3586" s="170" t="s">
        <v>19</v>
      </c>
      <c r="E3586" s="170">
        <v>750</v>
      </c>
      <c r="F3586" s="170">
        <v>12</v>
      </c>
      <c r="G3586" s="171">
        <v>40</v>
      </c>
      <c r="H3586" s="170" t="s">
        <v>17</v>
      </c>
      <c r="I3586" s="171">
        <v>25.29</v>
      </c>
      <c r="J3586" s="169">
        <v>1</v>
      </c>
      <c r="K3586" s="154" cm="1">
        <f t="array" ref="K3586">ROUND(
IF(C3586="Beer",
SUM(LOOKUP(2,1/(SRP!$B$8:$B$10&lt;=E3586)/(SRP!$C$8:$C$10&gt;=E3586),SRP!$D$8:$D$10)*(G3586/100)*(E3586/1000)),
IF(C3586="Spirits",
SUM(LOOKUP(2,1/(SRP!$B$2:$B$7&lt;=E3586)/(SRP!$C$2:$C$7&gt;=E3586),SRP!$D$2:$D$7)*(G3586/100)*(E3586/1000)),
IF(AND(C3586="Wine",D3586="Fortified Wines"),
SUM(LOOKUP(2,1/(SRP!$B$26:$B$29&lt;=E3586)/(SRP!$C$26:$C$29&gt;=E3586),SRP!$D$26:$D$29)*(G3586/100)*(E3586/1000)),
IF(C3586="Wine",
SUM(LOOKUP(2,1/(SRP!$B$21:$B$25&lt;=E3586)/(SRP!$C$21:$C$25&gt;=E3586),SRP!$D$21:$D$25)*(G3586/100)*(E3586/1000)),
IF(AND(C3586="Ready to Drink",D3586="RTD-One Pour Cocktail&gt;7%&lt;=14.5"),
SUM(LOOKUP(2,1/(SRP!$B$16:$B$20&lt;=E3586)/(SRP!$C$16:$C$20&gt;=E3586),SRP!$D$16:$D$20)*(G3586/100)*(E3586/1000)),
IF(C3586="Ready to Drink",
SUM(LOOKUP(2,1/(SRP!$B$11:$B$15&lt;=E3586)/(SRP!$C$11:$C$15&gt;=E3586),SRP!$D$11:$D$15)*(G3586/100)*(E3586/1000)),
0)))))),2)</f>
        <v>23.42</v>
      </c>
      <c r="L3586" s="173" t="str">
        <f t="shared" si="55"/>
        <v>Spirits750</v>
      </c>
      <c r="M3586" s="154">
        <f>VLOOKUP(L3586,'Slope %'!C:D,2,0)</f>
        <v>7.0000000000000007E-2</v>
      </c>
    </row>
    <row r="3587" spans="1:13" x14ac:dyDescent="0.25">
      <c r="A3587" s="169">
        <v>49521</v>
      </c>
      <c r="B3587" s="170" t="s">
        <v>2894</v>
      </c>
      <c r="C3587" s="170" t="s">
        <v>15</v>
      </c>
      <c r="D3587" s="170" t="s">
        <v>82</v>
      </c>
      <c r="E3587" s="170">
        <v>750</v>
      </c>
      <c r="F3587" s="170">
        <v>12</v>
      </c>
      <c r="G3587" s="171">
        <v>40</v>
      </c>
      <c r="H3587" s="170" t="s">
        <v>20</v>
      </c>
      <c r="I3587" s="171">
        <v>86.99</v>
      </c>
      <c r="J3587" s="169">
        <v>1</v>
      </c>
      <c r="K3587" s="154" cm="1">
        <f t="array" ref="K3587">ROUND(
IF(C3587="Beer",
SUM(LOOKUP(2,1/(SRP!$B$8:$B$10&lt;=E3587)/(SRP!$C$8:$C$10&gt;=E3587),SRP!$D$8:$D$10)*(G3587/100)*(E3587/1000)),
IF(C3587="Spirits",
SUM(LOOKUP(2,1/(SRP!$B$2:$B$7&lt;=E3587)/(SRP!$C$2:$C$7&gt;=E3587),SRP!$D$2:$D$7)*(G3587/100)*(E3587/1000)),
IF(AND(C3587="Wine",D3587="Fortified Wines"),
SUM(LOOKUP(2,1/(SRP!$B$26:$B$29&lt;=E3587)/(SRP!$C$26:$C$29&gt;=E3587),SRP!$D$26:$D$29)*(G3587/100)*(E3587/1000)),
IF(C3587="Wine",
SUM(LOOKUP(2,1/(SRP!$B$21:$B$25&lt;=E3587)/(SRP!$C$21:$C$25&gt;=E3587),SRP!$D$21:$D$25)*(G3587/100)*(E3587/1000)),
IF(AND(C3587="Ready to Drink",D3587="RTD-One Pour Cocktail&gt;7%&lt;=14.5"),
SUM(LOOKUP(2,1/(SRP!$B$16:$B$20&lt;=E3587)/(SRP!$C$16:$C$20&gt;=E3587),SRP!$D$16:$D$20)*(G3587/100)*(E3587/1000)),
IF(C3587="Ready to Drink",
SUM(LOOKUP(2,1/(SRP!$B$11:$B$15&lt;=E3587)/(SRP!$C$11:$C$15&gt;=E3587),SRP!$D$11:$D$15)*(G3587/100)*(E3587/1000)),
0)))))),2)</f>
        <v>23.42</v>
      </c>
      <c r="L3587" s="173" t="str">
        <f t="shared" ref="L3587:L3650" si="56">(_xlfn.CONCAT(C3587,E3587))</f>
        <v>Spirits750</v>
      </c>
      <c r="M3587" s="154">
        <f>VLOOKUP(L3587,'Slope %'!C:D,2,0)</f>
        <v>7.0000000000000007E-2</v>
      </c>
    </row>
    <row r="3588" spans="1:13" x14ac:dyDescent="0.25">
      <c r="A3588" s="169">
        <v>49523</v>
      </c>
      <c r="B3588" s="170" t="s">
        <v>2895</v>
      </c>
      <c r="C3588" s="170" t="s">
        <v>263</v>
      </c>
      <c r="D3588" s="170" t="s">
        <v>332</v>
      </c>
      <c r="E3588" s="170">
        <v>1420</v>
      </c>
      <c r="F3588" s="170">
        <v>6</v>
      </c>
      <c r="G3588" s="171">
        <v>6</v>
      </c>
      <c r="H3588" s="170" t="s">
        <v>20</v>
      </c>
      <c r="I3588" s="171">
        <v>12.99</v>
      </c>
      <c r="J3588" s="169">
        <v>4</v>
      </c>
      <c r="K3588" s="154" cm="1">
        <f t="array" ref="K3588">ROUND(
IF(C3588="Beer",
SUM(LOOKUP(2,1/(SRP!$B$8:$B$10&lt;=E3588)/(SRP!$C$8:$C$10&gt;=E3588),SRP!$D$8:$D$10)*(G3588/100)*(E3588/1000)),
IF(C3588="Spirits",
SUM(LOOKUP(2,1/(SRP!$B$2:$B$7&lt;=E3588)/(SRP!$C$2:$C$7&gt;=E3588),SRP!$D$2:$D$7)*(G3588/100)*(E3588/1000)),
IF(AND(C3588="Wine",D3588="Fortified Wines"),
SUM(LOOKUP(2,1/(SRP!$B$26:$B$29&lt;=E3588)/(SRP!$C$26:$C$29&gt;=E3588),SRP!$D$26:$D$29)*(G3588/100)*(E3588/1000)),
IF(C3588="Wine",
SUM(LOOKUP(2,1/(SRP!$B$21:$B$25&lt;=E3588)/(SRP!$C$21:$C$25&gt;=E3588),SRP!$D$21:$D$25)*(G3588/100)*(E3588/1000)),
IF(AND(C3588="Ready to Drink",D3588="RTD-One Pour Cocktail&gt;7%&lt;=14.5"),
SUM(LOOKUP(2,1/(SRP!$B$16:$B$20&lt;=E3588)/(SRP!$C$16:$C$20&gt;=E3588),SRP!$D$16:$D$20)*(G3588/100)*(E3588/1000)),
IF(C3588="Ready to Drink",
SUM(LOOKUP(2,1/(SRP!$B$11:$B$15&lt;=E3588)/(SRP!$C$11:$C$15&gt;=E3588),SRP!$D$11:$D$15)*(G3588/100)*(E3588/1000)),
0)))))),2)</f>
        <v>6.65</v>
      </c>
      <c r="L3588" s="173" t="str">
        <f t="shared" si="56"/>
        <v>Ready to Drink1420</v>
      </c>
      <c r="M3588" s="154">
        <f>VLOOKUP(L3588,'Slope %'!C:D,2,0)</f>
        <v>0.12</v>
      </c>
    </row>
    <row r="3589" spans="1:13" x14ac:dyDescent="0.25">
      <c r="A3589" s="169">
        <v>49578</v>
      </c>
      <c r="B3589" s="170" t="s">
        <v>2896</v>
      </c>
      <c r="C3589" s="170" t="s">
        <v>15</v>
      </c>
      <c r="D3589" s="170" t="s">
        <v>756</v>
      </c>
      <c r="E3589" s="170">
        <v>750</v>
      </c>
      <c r="F3589" s="170">
        <v>6</v>
      </c>
      <c r="G3589" s="171">
        <v>42.5</v>
      </c>
      <c r="H3589" s="170" t="s">
        <v>177</v>
      </c>
      <c r="I3589" s="171">
        <v>49.99</v>
      </c>
      <c r="J3589" s="169">
        <v>1</v>
      </c>
      <c r="K3589" s="154" cm="1">
        <f t="array" ref="K3589">ROUND(
IF(C3589="Beer",
SUM(LOOKUP(2,1/(SRP!$B$8:$B$10&lt;=E3589)/(SRP!$C$8:$C$10&gt;=E3589),SRP!$D$8:$D$10)*(G3589/100)*(E3589/1000)),
IF(C3589="Spirits",
SUM(LOOKUP(2,1/(SRP!$B$2:$B$7&lt;=E3589)/(SRP!$C$2:$C$7&gt;=E3589),SRP!$D$2:$D$7)*(G3589/100)*(E3589/1000)),
IF(AND(C3589="Wine",D3589="Fortified Wines"),
SUM(LOOKUP(2,1/(SRP!$B$26:$B$29&lt;=E3589)/(SRP!$C$26:$C$29&gt;=E3589),SRP!$D$26:$D$29)*(G3589/100)*(E3589/1000)),
IF(C3589="Wine",
SUM(LOOKUP(2,1/(SRP!$B$21:$B$25&lt;=E3589)/(SRP!$C$21:$C$25&gt;=E3589),SRP!$D$21:$D$25)*(G3589/100)*(E3589/1000)),
IF(AND(C3589="Ready to Drink",D3589="RTD-One Pour Cocktail&gt;7%&lt;=14.5"),
SUM(LOOKUP(2,1/(SRP!$B$16:$B$20&lt;=E3589)/(SRP!$C$16:$C$20&gt;=E3589),SRP!$D$16:$D$20)*(G3589/100)*(E3589/1000)),
IF(C3589="Ready to Drink",
SUM(LOOKUP(2,1/(SRP!$B$11:$B$15&lt;=E3589)/(SRP!$C$11:$C$15&gt;=E3589),SRP!$D$11:$D$15)*(G3589/100)*(E3589/1000)),
0)))))),2)</f>
        <v>24.88</v>
      </c>
      <c r="L3589" s="173" t="str">
        <f t="shared" si="56"/>
        <v>Spirits750</v>
      </c>
      <c r="M3589" s="154">
        <f>VLOOKUP(L3589,'Slope %'!C:D,2,0)</f>
        <v>7.0000000000000007E-2</v>
      </c>
    </row>
    <row r="3590" spans="1:13" x14ac:dyDescent="0.25">
      <c r="A3590" s="169">
        <v>49581</v>
      </c>
      <c r="B3590" s="170" t="s">
        <v>2897</v>
      </c>
      <c r="C3590" s="170" t="s">
        <v>11</v>
      </c>
      <c r="D3590" s="170" t="s">
        <v>12</v>
      </c>
      <c r="E3590" s="170">
        <v>2130</v>
      </c>
      <c r="F3590" s="170">
        <v>3</v>
      </c>
      <c r="G3590" s="171">
        <v>5</v>
      </c>
      <c r="H3590" s="170" t="s">
        <v>222</v>
      </c>
      <c r="I3590" s="171">
        <v>32.99</v>
      </c>
      <c r="J3590" s="169">
        <v>6</v>
      </c>
      <c r="K3590" s="154" cm="1">
        <f t="array" ref="K3590">ROUND(
IF(C3590="Beer",
SUM(LOOKUP(2,1/(SRP!$B$8:$B$10&lt;=E3590)/(SRP!$C$8:$C$10&gt;=E3590),SRP!$D$8:$D$10)*(G3590/100)*(E3590/1000)),
IF(C3590="Spirits",
SUM(LOOKUP(2,1/(SRP!$B$2:$B$7&lt;=E3590)/(SRP!$C$2:$C$7&gt;=E3590),SRP!$D$2:$D$7)*(G3590/100)*(E3590/1000)),
IF(AND(C3590="Wine",D3590="Fortified Wines"),
SUM(LOOKUP(2,1/(SRP!$B$26:$B$29&lt;=E3590)/(SRP!$C$26:$C$29&gt;=E3590),SRP!$D$26:$D$29)*(G3590/100)*(E3590/1000)),
IF(C3590="Wine",
SUM(LOOKUP(2,1/(SRP!$B$21:$B$25&lt;=E3590)/(SRP!$C$21:$C$25&gt;=E3590),SRP!$D$21:$D$25)*(G3590/100)*(E3590/1000)),
IF(AND(C3590="Ready to Drink",D3590="RTD-One Pour Cocktail&gt;7%&lt;=14.5"),
SUM(LOOKUP(2,1/(SRP!$B$16:$B$20&lt;=E3590)/(SRP!$C$16:$C$20&gt;=E3590),SRP!$D$16:$D$20)*(G3590/100)*(E3590/1000)),
IF(C3590="Ready to Drink",
SUM(LOOKUP(2,1/(SRP!$B$11:$B$15&lt;=E3590)/(SRP!$C$11:$C$15&gt;=E3590),SRP!$D$11:$D$15)*(G3590/100)*(E3590/1000)),
0)))))),2)</f>
        <v>8.31</v>
      </c>
      <c r="L3590" s="173" t="str">
        <f t="shared" si="56"/>
        <v>Beer2130</v>
      </c>
      <c r="M3590" s="154">
        <f>VLOOKUP(L3590,'Slope %'!C:D,2,0)</f>
        <v>0.1</v>
      </c>
    </row>
    <row r="3591" spans="1:13" x14ac:dyDescent="0.25">
      <c r="A3591" s="169">
        <v>49581</v>
      </c>
      <c r="B3591" s="170" t="s">
        <v>2897</v>
      </c>
      <c r="C3591" s="170" t="s">
        <v>11</v>
      </c>
      <c r="D3591" s="170" t="s">
        <v>12</v>
      </c>
      <c r="E3591" s="170">
        <v>2130</v>
      </c>
      <c r="F3591" s="170">
        <v>3</v>
      </c>
      <c r="G3591" s="171">
        <v>5</v>
      </c>
      <c r="H3591" s="170" t="s">
        <v>222</v>
      </c>
      <c r="I3591" s="171">
        <v>32.99</v>
      </c>
      <c r="J3591" s="169">
        <v>6</v>
      </c>
      <c r="K3591" s="154" cm="1">
        <f t="array" ref="K3591">ROUND(
IF(C3591="Beer",
SUM(LOOKUP(2,1/(SRP!$B$8:$B$10&lt;=E3591)/(SRP!$C$8:$C$10&gt;=E3591),SRP!$D$8:$D$10)*(G3591/100)*(E3591/1000)),
IF(C3591="Spirits",
SUM(LOOKUP(2,1/(SRP!$B$2:$B$7&lt;=E3591)/(SRP!$C$2:$C$7&gt;=E3591),SRP!$D$2:$D$7)*(G3591/100)*(E3591/1000)),
IF(AND(C3591="Wine",D3591="Fortified Wines"),
SUM(LOOKUP(2,1/(SRP!$B$26:$B$29&lt;=E3591)/(SRP!$C$26:$C$29&gt;=E3591),SRP!$D$26:$D$29)*(G3591/100)*(E3591/1000)),
IF(C3591="Wine",
SUM(LOOKUP(2,1/(SRP!$B$21:$B$25&lt;=E3591)/(SRP!$C$21:$C$25&gt;=E3591),SRP!$D$21:$D$25)*(G3591/100)*(E3591/1000)),
IF(AND(C3591="Ready to Drink",D3591="RTD-One Pour Cocktail&gt;7%&lt;=14.5"),
SUM(LOOKUP(2,1/(SRP!$B$16:$B$20&lt;=E3591)/(SRP!$C$16:$C$20&gt;=E3591),SRP!$D$16:$D$20)*(G3591/100)*(E3591/1000)),
IF(C3591="Ready to Drink",
SUM(LOOKUP(2,1/(SRP!$B$11:$B$15&lt;=E3591)/(SRP!$C$11:$C$15&gt;=E3591),SRP!$D$11:$D$15)*(G3591/100)*(E3591/1000)),
0)))))),2)</f>
        <v>8.31</v>
      </c>
      <c r="L3591" s="173" t="str">
        <f t="shared" si="56"/>
        <v>Beer2130</v>
      </c>
      <c r="M3591" s="154">
        <f>VLOOKUP(L3591,'Slope %'!C:D,2,0)</f>
        <v>0.1</v>
      </c>
    </row>
    <row r="3592" spans="1:13" x14ac:dyDescent="0.25">
      <c r="A3592" s="169">
        <v>49640</v>
      </c>
      <c r="B3592" s="170" t="s">
        <v>2898</v>
      </c>
      <c r="C3592" s="170" t="s">
        <v>24</v>
      </c>
      <c r="D3592" s="170" t="s">
        <v>34</v>
      </c>
      <c r="E3592" s="170">
        <v>750</v>
      </c>
      <c r="F3592" s="170">
        <v>12</v>
      </c>
      <c r="G3592" s="171">
        <v>13</v>
      </c>
      <c r="H3592" s="170" t="s">
        <v>200</v>
      </c>
      <c r="I3592" s="171">
        <v>66.5</v>
      </c>
      <c r="J3592" s="169">
        <v>1</v>
      </c>
      <c r="K3592" s="154" cm="1">
        <f t="array" ref="K3592">ROUND(
IF(C3592="Beer",
SUM(LOOKUP(2,1/(SRP!$B$8:$B$10&lt;=E3592)/(SRP!$C$8:$C$10&gt;=E3592),SRP!$D$8:$D$10)*(G3592/100)*(E3592/1000)),
IF(C3592="Spirits",
SUM(LOOKUP(2,1/(SRP!$B$2:$B$7&lt;=E3592)/(SRP!$C$2:$C$7&gt;=E3592),SRP!$D$2:$D$7)*(G3592/100)*(E3592/1000)),
IF(AND(C3592="Wine",D3592="Fortified Wines"),
SUM(LOOKUP(2,1/(SRP!$B$26:$B$29&lt;=E3592)/(SRP!$C$26:$C$29&gt;=E3592),SRP!$D$26:$D$29)*(G3592/100)*(E3592/1000)),
IF(C3592="Wine",
SUM(LOOKUP(2,1/(SRP!$B$21:$B$25&lt;=E3592)/(SRP!$C$21:$C$25&gt;=E3592),SRP!$D$21:$D$25)*(G3592/100)*(E3592/1000)),
IF(AND(C3592="Ready to Drink",D3592="RTD-One Pour Cocktail&gt;7%&lt;=14.5"),
SUM(LOOKUP(2,1/(SRP!$B$16:$B$20&lt;=E3592)/(SRP!$C$16:$C$20&gt;=E3592),SRP!$D$16:$D$20)*(G3592/100)*(E3592/1000)),
IF(C3592="Ready to Drink",
SUM(LOOKUP(2,1/(SRP!$B$11:$B$15&lt;=E3592)/(SRP!$C$11:$C$15&gt;=E3592),SRP!$D$11:$D$15)*(G3592/100)*(E3592/1000)),
0)))))),2)</f>
        <v>7.61</v>
      </c>
      <c r="L3592" s="173" t="str">
        <f t="shared" si="56"/>
        <v>Wine750</v>
      </c>
      <c r="M3592" s="154">
        <f>VLOOKUP(L3592,'Slope %'!C:D,2,0)</f>
        <v>0.1</v>
      </c>
    </row>
    <row r="3593" spans="1:13" x14ac:dyDescent="0.25">
      <c r="A3593" s="169">
        <v>49644</v>
      </c>
      <c r="B3593" s="170" t="s">
        <v>2899</v>
      </c>
      <c r="C3593" s="170" t="s">
        <v>24</v>
      </c>
      <c r="D3593" s="170" t="s">
        <v>34</v>
      </c>
      <c r="E3593" s="170">
        <v>750</v>
      </c>
      <c r="F3593" s="170">
        <v>12</v>
      </c>
      <c r="G3593" s="171">
        <v>14</v>
      </c>
      <c r="H3593" s="170" t="s">
        <v>200</v>
      </c>
      <c r="I3593" s="171">
        <v>43.3</v>
      </c>
      <c r="J3593" s="169">
        <v>1</v>
      </c>
      <c r="K3593" s="154" cm="1">
        <f t="array" ref="K3593">ROUND(
IF(C3593="Beer",
SUM(LOOKUP(2,1/(SRP!$B$8:$B$10&lt;=E3593)/(SRP!$C$8:$C$10&gt;=E3593),SRP!$D$8:$D$10)*(G3593/100)*(E3593/1000)),
IF(C3593="Spirits",
SUM(LOOKUP(2,1/(SRP!$B$2:$B$7&lt;=E3593)/(SRP!$C$2:$C$7&gt;=E3593),SRP!$D$2:$D$7)*(G3593/100)*(E3593/1000)),
IF(AND(C3593="Wine",D3593="Fortified Wines"),
SUM(LOOKUP(2,1/(SRP!$B$26:$B$29&lt;=E3593)/(SRP!$C$26:$C$29&gt;=E3593),SRP!$D$26:$D$29)*(G3593/100)*(E3593/1000)),
IF(C3593="Wine",
SUM(LOOKUP(2,1/(SRP!$B$21:$B$25&lt;=E3593)/(SRP!$C$21:$C$25&gt;=E3593),SRP!$D$21:$D$25)*(G3593/100)*(E3593/1000)),
IF(AND(C3593="Ready to Drink",D3593="RTD-One Pour Cocktail&gt;7%&lt;=14.5"),
SUM(LOOKUP(2,1/(SRP!$B$16:$B$20&lt;=E3593)/(SRP!$C$16:$C$20&gt;=E3593),SRP!$D$16:$D$20)*(G3593/100)*(E3593/1000)),
IF(C3593="Ready to Drink",
SUM(LOOKUP(2,1/(SRP!$B$11:$B$15&lt;=E3593)/(SRP!$C$11:$C$15&gt;=E3593),SRP!$D$11:$D$15)*(G3593/100)*(E3593/1000)),
0)))))),2)</f>
        <v>8.1999999999999993</v>
      </c>
      <c r="L3593" s="173" t="str">
        <f t="shared" si="56"/>
        <v>Wine750</v>
      </c>
      <c r="M3593" s="154">
        <f>VLOOKUP(L3593,'Slope %'!C:D,2,0)</f>
        <v>0.1</v>
      </c>
    </row>
    <row r="3594" spans="1:13" x14ac:dyDescent="0.25">
      <c r="A3594" s="169">
        <v>49648</v>
      </c>
      <c r="B3594" s="170" t="s">
        <v>2900</v>
      </c>
      <c r="C3594" s="170" t="s">
        <v>24</v>
      </c>
      <c r="D3594" s="170" t="s">
        <v>34</v>
      </c>
      <c r="E3594" s="170">
        <v>750</v>
      </c>
      <c r="F3594" s="170">
        <v>12</v>
      </c>
      <c r="G3594" s="171">
        <v>13.5</v>
      </c>
      <c r="H3594" s="170" t="s">
        <v>200</v>
      </c>
      <c r="I3594" s="171">
        <v>83.87</v>
      </c>
      <c r="J3594" s="169">
        <v>1</v>
      </c>
      <c r="K3594" s="154" cm="1">
        <f t="array" ref="K3594">ROUND(
IF(C3594="Beer",
SUM(LOOKUP(2,1/(SRP!$B$8:$B$10&lt;=E3594)/(SRP!$C$8:$C$10&gt;=E3594),SRP!$D$8:$D$10)*(G3594/100)*(E3594/1000)),
IF(C3594="Spirits",
SUM(LOOKUP(2,1/(SRP!$B$2:$B$7&lt;=E3594)/(SRP!$C$2:$C$7&gt;=E3594),SRP!$D$2:$D$7)*(G3594/100)*(E3594/1000)),
IF(AND(C3594="Wine",D3594="Fortified Wines"),
SUM(LOOKUP(2,1/(SRP!$B$26:$B$29&lt;=E3594)/(SRP!$C$26:$C$29&gt;=E3594),SRP!$D$26:$D$29)*(G3594/100)*(E3594/1000)),
IF(C3594="Wine",
SUM(LOOKUP(2,1/(SRP!$B$21:$B$25&lt;=E3594)/(SRP!$C$21:$C$25&gt;=E3594),SRP!$D$21:$D$25)*(G3594/100)*(E3594/1000)),
IF(AND(C3594="Ready to Drink",D3594="RTD-One Pour Cocktail&gt;7%&lt;=14.5"),
SUM(LOOKUP(2,1/(SRP!$B$16:$B$20&lt;=E3594)/(SRP!$C$16:$C$20&gt;=E3594),SRP!$D$16:$D$20)*(G3594/100)*(E3594/1000)),
IF(C3594="Ready to Drink",
SUM(LOOKUP(2,1/(SRP!$B$11:$B$15&lt;=E3594)/(SRP!$C$11:$C$15&gt;=E3594),SRP!$D$11:$D$15)*(G3594/100)*(E3594/1000)),
0)))))),2)</f>
        <v>7.9</v>
      </c>
      <c r="L3594" s="173" t="str">
        <f t="shared" si="56"/>
        <v>Wine750</v>
      </c>
      <c r="M3594" s="154">
        <f>VLOOKUP(L3594,'Slope %'!C:D,2,0)</f>
        <v>0.1</v>
      </c>
    </row>
    <row r="3595" spans="1:13" x14ac:dyDescent="0.25">
      <c r="A3595" s="169">
        <v>49649</v>
      </c>
      <c r="B3595" s="170" t="s">
        <v>2901</v>
      </c>
      <c r="C3595" s="170" t="s">
        <v>24</v>
      </c>
      <c r="D3595" s="170" t="s">
        <v>34</v>
      </c>
      <c r="E3595" s="170">
        <v>750</v>
      </c>
      <c r="F3595" s="170">
        <v>12</v>
      </c>
      <c r="G3595" s="171">
        <v>13.5</v>
      </c>
      <c r="H3595" s="170" t="s">
        <v>200</v>
      </c>
      <c r="I3595" s="171">
        <v>34.18</v>
      </c>
      <c r="J3595" s="169">
        <v>1</v>
      </c>
      <c r="K3595" s="154" cm="1">
        <f t="array" ref="K3595">ROUND(
IF(C3595="Beer",
SUM(LOOKUP(2,1/(SRP!$B$8:$B$10&lt;=E3595)/(SRP!$C$8:$C$10&gt;=E3595),SRP!$D$8:$D$10)*(G3595/100)*(E3595/1000)),
IF(C3595="Spirits",
SUM(LOOKUP(2,1/(SRP!$B$2:$B$7&lt;=E3595)/(SRP!$C$2:$C$7&gt;=E3595),SRP!$D$2:$D$7)*(G3595/100)*(E3595/1000)),
IF(AND(C3595="Wine",D3595="Fortified Wines"),
SUM(LOOKUP(2,1/(SRP!$B$26:$B$29&lt;=E3595)/(SRP!$C$26:$C$29&gt;=E3595),SRP!$D$26:$D$29)*(G3595/100)*(E3595/1000)),
IF(C3595="Wine",
SUM(LOOKUP(2,1/(SRP!$B$21:$B$25&lt;=E3595)/(SRP!$C$21:$C$25&gt;=E3595),SRP!$D$21:$D$25)*(G3595/100)*(E3595/1000)),
IF(AND(C3595="Ready to Drink",D3595="RTD-One Pour Cocktail&gt;7%&lt;=14.5"),
SUM(LOOKUP(2,1/(SRP!$B$16:$B$20&lt;=E3595)/(SRP!$C$16:$C$20&gt;=E3595),SRP!$D$16:$D$20)*(G3595/100)*(E3595/1000)),
IF(C3595="Ready to Drink",
SUM(LOOKUP(2,1/(SRP!$B$11:$B$15&lt;=E3595)/(SRP!$C$11:$C$15&gt;=E3595),SRP!$D$11:$D$15)*(G3595/100)*(E3595/1000)),
0)))))),2)</f>
        <v>7.9</v>
      </c>
      <c r="L3595" s="173" t="str">
        <f t="shared" si="56"/>
        <v>Wine750</v>
      </c>
      <c r="M3595" s="154">
        <f>VLOOKUP(L3595,'Slope %'!C:D,2,0)</f>
        <v>0.1</v>
      </c>
    </row>
    <row r="3596" spans="1:13" x14ac:dyDescent="0.25">
      <c r="A3596" s="169">
        <v>49654</v>
      </c>
      <c r="B3596" s="170" t="s">
        <v>2902</v>
      </c>
      <c r="C3596" s="170" t="s">
        <v>24</v>
      </c>
      <c r="D3596" s="170" t="s">
        <v>34</v>
      </c>
      <c r="E3596" s="170">
        <v>750</v>
      </c>
      <c r="F3596" s="170">
        <v>6</v>
      </c>
      <c r="G3596" s="171">
        <v>13</v>
      </c>
      <c r="H3596" s="170" t="s">
        <v>200</v>
      </c>
      <c r="I3596" s="171">
        <v>1128.96</v>
      </c>
      <c r="J3596" s="169">
        <v>1</v>
      </c>
      <c r="K3596" s="154" cm="1">
        <f t="array" ref="K3596">ROUND(
IF(C3596="Beer",
SUM(LOOKUP(2,1/(SRP!$B$8:$B$10&lt;=E3596)/(SRP!$C$8:$C$10&gt;=E3596),SRP!$D$8:$D$10)*(G3596/100)*(E3596/1000)),
IF(C3596="Spirits",
SUM(LOOKUP(2,1/(SRP!$B$2:$B$7&lt;=E3596)/(SRP!$C$2:$C$7&gt;=E3596),SRP!$D$2:$D$7)*(G3596/100)*(E3596/1000)),
IF(AND(C3596="Wine",D3596="Fortified Wines"),
SUM(LOOKUP(2,1/(SRP!$B$26:$B$29&lt;=E3596)/(SRP!$C$26:$C$29&gt;=E3596),SRP!$D$26:$D$29)*(G3596/100)*(E3596/1000)),
IF(C3596="Wine",
SUM(LOOKUP(2,1/(SRP!$B$21:$B$25&lt;=E3596)/(SRP!$C$21:$C$25&gt;=E3596),SRP!$D$21:$D$25)*(G3596/100)*(E3596/1000)),
IF(AND(C3596="Ready to Drink",D3596="RTD-One Pour Cocktail&gt;7%&lt;=14.5"),
SUM(LOOKUP(2,1/(SRP!$B$16:$B$20&lt;=E3596)/(SRP!$C$16:$C$20&gt;=E3596),SRP!$D$16:$D$20)*(G3596/100)*(E3596/1000)),
IF(C3596="Ready to Drink",
SUM(LOOKUP(2,1/(SRP!$B$11:$B$15&lt;=E3596)/(SRP!$C$11:$C$15&gt;=E3596),SRP!$D$11:$D$15)*(G3596/100)*(E3596/1000)),
0)))))),2)</f>
        <v>7.61</v>
      </c>
      <c r="L3596" s="173" t="str">
        <f t="shared" si="56"/>
        <v>Wine750</v>
      </c>
      <c r="M3596" s="154">
        <f>VLOOKUP(L3596,'Slope %'!C:D,2,0)</f>
        <v>0.1</v>
      </c>
    </row>
    <row r="3597" spans="1:13" x14ac:dyDescent="0.25">
      <c r="A3597" s="169">
        <v>49655</v>
      </c>
      <c r="B3597" s="170" t="s">
        <v>2903</v>
      </c>
      <c r="C3597" s="170" t="s">
        <v>24</v>
      </c>
      <c r="D3597" s="170" t="s">
        <v>34</v>
      </c>
      <c r="E3597" s="170">
        <v>750</v>
      </c>
      <c r="F3597" s="170">
        <v>12</v>
      </c>
      <c r="G3597" s="171">
        <v>13</v>
      </c>
      <c r="H3597" s="170" t="s">
        <v>200</v>
      </c>
      <c r="I3597" s="171">
        <v>247.36</v>
      </c>
      <c r="J3597" s="169">
        <v>1</v>
      </c>
      <c r="K3597" s="154" cm="1">
        <f t="array" ref="K3597">ROUND(
IF(C3597="Beer",
SUM(LOOKUP(2,1/(SRP!$B$8:$B$10&lt;=E3597)/(SRP!$C$8:$C$10&gt;=E3597),SRP!$D$8:$D$10)*(G3597/100)*(E3597/1000)),
IF(C3597="Spirits",
SUM(LOOKUP(2,1/(SRP!$B$2:$B$7&lt;=E3597)/(SRP!$C$2:$C$7&gt;=E3597),SRP!$D$2:$D$7)*(G3597/100)*(E3597/1000)),
IF(AND(C3597="Wine",D3597="Fortified Wines"),
SUM(LOOKUP(2,1/(SRP!$B$26:$B$29&lt;=E3597)/(SRP!$C$26:$C$29&gt;=E3597),SRP!$D$26:$D$29)*(G3597/100)*(E3597/1000)),
IF(C3597="Wine",
SUM(LOOKUP(2,1/(SRP!$B$21:$B$25&lt;=E3597)/(SRP!$C$21:$C$25&gt;=E3597),SRP!$D$21:$D$25)*(G3597/100)*(E3597/1000)),
IF(AND(C3597="Ready to Drink",D3597="RTD-One Pour Cocktail&gt;7%&lt;=14.5"),
SUM(LOOKUP(2,1/(SRP!$B$16:$B$20&lt;=E3597)/(SRP!$C$16:$C$20&gt;=E3597),SRP!$D$16:$D$20)*(G3597/100)*(E3597/1000)),
IF(C3597="Ready to Drink",
SUM(LOOKUP(2,1/(SRP!$B$11:$B$15&lt;=E3597)/(SRP!$C$11:$C$15&gt;=E3597),SRP!$D$11:$D$15)*(G3597/100)*(E3597/1000)),
0)))))),2)</f>
        <v>7.61</v>
      </c>
      <c r="L3597" s="173" t="str">
        <f t="shared" si="56"/>
        <v>Wine750</v>
      </c>
      <c r="M3597" s="154">
        <f>VLOOKUP(L3597,'Slope %'!C:D,2,0)</f>
        <v>0.1</v>
      </c>
    </row>
    <row r="3598" spans="1:13" x14ac:dyDescent="0.25">
      <c r="A3598" s="169">
        <v>49656</v>
      </c>
      <c r="B3598" s="170" t="s">
        <v>2904</v>
      </c>
      <c r="C3598" s="170" t="s">
        <v>24</v>
      </c>
      <c r="D3598" s="170" t="s">
        <v>191</v>
      </c>
      <c r="E3598" s="170">
        <v>750</v>
      </c>
      <c r="F3598" s="170">
        <v>12</v>
      </c>
      <c r="G3598" s="171">
        <v>13</v>
      </c>
      <c r="H3598" s="170" t="s">
        <v>54</v>
      </c>
      <c r="I3598" s="171">
        <v>15.99</v>
      </c>
      <c r="J3598" s="169">
        <v>1</v>
      </c>
      <c r="K3598" s="154" cm="1">
        <f t="array" ref="K3598">ROUND(
IF(C3598="Beer",
SUM(LOOKUP(2,1/(SRP!$B$8:$B$10&lt;=E3598)/(SRP!$C$8:$C$10&gt;=E3598),SRP!$D$8:$D$10)*(G3598/100)*(E3598/1000)),
IF(C3598="Spirits",
SUM(LOOKUP(2,1/(SRP!$B$2:$B$7&lt;=E3598)/(SRP!$C$2:$C$7&gt;=E3598),SRP!$D$2:$D$7)*(G3598/100)*(E3598/1000)),
IF(AND(C3598="Wine",D3598="Fortified Wines"),
SUM(LOOKUP(2,1/(SRP!$B$26:$B$29&lt;=E3598)/(SRP!$C$26:$C$29&gt;=E3598),SRP!$D$26:$D$29)*(G3598/100)*(E3598/1000)),
IF(C3598="Wine",
SUM(LOOKUP(2,1/(SRP!$B$21:$B$25&lt;=E3598)/(SRP!$C$21:$C$25&gt;=E3598),SRP!$D$21:$D$25)*(G3598/100)*(E3598/1000)),
IF(AND(C3598="Ready to Drink",D3598="RTD-One Pour Cocktail&gt;7%&lt;=14.5"),
SUM(LOOKUP(2,1/(SRP!$B$16:$B$20&lt;=E3598)/(SRP!$C$16:$C$20&gt;=E3598),SRP!$D$16:$D$20)*(G3598/100)*(E3598/1000)),
IF(C3598="Ready to Drink",
SUM(LOOKUP(2,1/(SRP!$B$11:$B$15&lt;=E3598)/(SRP!$C$11:$C$15&gt;=E3598),SRP!$D$11:$D$15)*(G3598/100)*(E3598/1000)),
0)))))),2)</f>
        <v>7.61</v>
      </c>
      <c r="L3598" s="173" t="str">
        <f t="shared" si="56"/>
        <v>Wine750</v>
      </c>
      <c r="M3598" s="154">
        <f>VLOOKUP(L3598,'Slope %'!C:D,2,0)</f>
        <v>0.1</v>
      </c>
    </row>
    <row r="3599" spans="1:13" x14ac:dyDescent="0.25">
      <c r="A3599" s="169">
        <v>49667</v>
      </c>
      <c r="B3599" s="170" t="s">
        <v>2905</v>
      </c>
      <c r="C3599" s="170" t="s">
        <v>11</v>
      </c>
      <c r="D3599" s="170" t="s">
        <v>12</v>
      </c>
      <c r="E3599" s="170">
        <v>355</v>
      </c>
      <c r="F3599" s="170">
        <v>24</v>
      </c>
      <c r="G3599" s="171">
        <v>4.4000000000000004</v>
      </c>
      <c r="H3599" s="170" t="s">
        <v>415</v>
      </c>
      <c r="I3599" s="171">
        <v>2.99</v>
      </c>
      <c r="J3599" s="169">
        <v>1</v>
      </c>
      <c r="K3599" s="154" cm="1">
        <f t="array" ref="K3599">ROUND(
IF(C3599="Beer",
SUM(LOOKUP(2,1/(SRP!$B$8:$B$10&lt;=E3599)/(SRP!$C$8:$C$10&gt;=E3599),SRP!$D$8:$D$10)*(G3599/100)*(E3599/1000)),
IF(C3599="Spirits",
SUM(LOOKUP(2,1/(SRP!$B$2:$B$7&lt;=E3599)/(SRP!$C$2:$C$7&gt;=E3599),SRP!$D$2:$D$7)*(G3599/100)*(E3599/1000)),
IF(AND(C3599="Wine",D3599="Fortified Wines"),
SUM(LOOKUP(2,1/(SRP!$B$26:$B$29&lt;=E3599)/(SRP!$C$26:$C$29&gt;=E3599),SRP!$D$26:$D$29)*(G3599/100)*(E3599/1000)),
IF(C3599="Wine",
SUM(LOOKUP(2,1/(SRP!$B$21:$B$25&lt;=E3599)/(SRP!$C$21:$C$25&gt;=E3599),SRP!$D$21:$D$25)*(G3599/100)*(E3599/1000)),
IF(AND(C3599="Ready to Drink",D3599="RTD-One Pour Cocktail&gt;7%&lt;=14.5"),
SUM(LOOKUP(2,1/(SRP!$B$16:$B$20&lt;=E3599)/(SRP!$C$16:$C$20&gt;=E3599),SRP!$D$16:$D$20)*(G3599/100)*(E3599/1000)),
IF(C3599="Ready to Drink",
SUM(LOOKUP(2,1/(SRP!$B$11:$B$15&lt;=E3599)/(SRP!$C$11:$C$15&gt;=E3599),SRP!$D$11:$D$15)*(G3599/100)*(E3599/1000)),
0)))))),2)</f>
        <v>1.22</v>
      </c>
      <c r="L3599" s="173" t="str">
        <f t="shared" si="56"/>
        <v>Beer355</v>
      </c>
      <c r="M3599" s="154">
        <f>VLOOKUP(L3599,'Slope %'!C:D,2,0)</f>
        <v>0.12</v>
      </c>
    </row>
    <row r="3600" spans="1:13" x14ac:dyDescent="0.25">
      <c r="A3600" s="169">
        <v>49667</v>
      </c>
      <c r="B3600" s="170" t="s">
        <v>2905</v>
      </c>
      <c r="C3600" s="170" t="s">
        <v>11</v>
      </c>
      <c r="D3600" s="170" t="s">
        <v>12</v>
      </c>
      <c r="E3600" s="170">
        <v>355</v>
      </c>
      <c r="F3600" s="170">
        <v>24</v>
      </c>
      <c r="G3600" s="171">
        <v>4.4000000000000004</v>
      </c>
      <c r="H3600" s="170" t="s">
        <v>415</v>
      </c>
      <c r="I3600" s="171">
        <v>2.99</v>
      </c>
      <c r="J3600" s="169">
        <v>1</v>
      </c>
      <c r="K3600" s="154" cm="1">
        <f t="array" ref="K3600">ROUND(
IF(C3600="Beer",
SUM(LOOKUP(2,1/(SRP!$B$8:$B$10&lt;=E3600)/(SRP!$C$8:$C$10&gt;=E3600),SRP!$D$8:$D$10)*(G3600/100)*(E3600/1000)),
IF(C3600="Spirits",
SUM(LOOKUP(2,1/(SRP!$B$2:$B$7&lt;=E3600)/(SRP!$C$2:$C$7&gt;=E3600),SRP!$D$2:$D$7)*(G3600/100)*(E3600/1000)),
IF(AND(C3600="Wine",D3600="Fortified Wines"),
SUM(LOOKUP(2,1/(SRP!$B$26:$B$29&lt;=E3600)/(SRP!$C$26:$C$29&gt;=E3600),SRP!$D$26:$D$29)*(G3600/100)*(E3600/1000)),
IF(C3600="Wine",
SUM(LOOKUP(2,1/(SRP!$B$21:$B$25&lt;=E3600)/(SRP!$C$21:$C$25&gt;=E3600),SRP!$D$21:$D$25)*(G3600/100)*(E3600/1000)),
IF(AND(C3600="Ready to Drink",D3600="RTD-One Pour Cocktail&gt;7%&lt;=14.5"),
SUM(LOOKUP(2,1/(SRP!$B$16:$B$20&lt;=E3600)/(SRP!$C$16:$C$20&gt;=E3600),SRP!$D$16:$D$20)*(G3600/100)*(E3600/1000)),
IF(C3600="Ready to Drink",
SUM(LOOKUP(2,1/(SRP!$B$11:$B$15&lt;=E3600)/(SRP!$C$11:$C$15&gt;=E3600),SRP!$D$11:$D$15)*(G3600/100)*(E3600/1000)),
0)))))),2)</f>
        <v>1.22</v>
      </c>
      <c r="L3600" s="173" t="str">
        <f t="shared" si="56"/>
        <v>Beer355</v>
      </c>
      <c r="M3600" s="154">
        <f>VLOOKUP(L3600,'Slope %'!C:D,2,0)</f>
        <v>0.12</v>
      </c>
    </row>
    <row r="3601" spans="1:13" x14ac:dyDescent="0.25">
      <c r="A3601" s="169">
        <v>49686</v>
      </c>
      <c r="B3601" s="170" t="s">
        <v>2906</v>
      </c>
      <c r="C3601" s="170" t="s">
        <v>24</v>
      </c>
      <c r="D3601" s="170" t="s">
        <v>34</v>
      </c>
      <c r="E3601" s="170">
        <v>750</v>
      </c>
      <c r="F3601" s="170">
        <v>12</v>
      </c>
      <c r="G3601" s="171">
        <v>13.5</v>
      </c>
      <c r="H3601" s="170" t="s">
        <v>200</v>
      </c>
      <c r="I3601" s="171">
        <v>97.76</v>
      </c>
      <c r="J3601" s="169">
        <v>1</v>
      </c>
      <c r="K3601" s="154" cm="1">
        <f t="array" ref="K3601">ROUND(
IF(C3601="Beer",
SUM(LOOKUP(2,1/(SRP!$B$8:$B$10&lt;=E3601)/(SRP!$C$8:$C$10&gt;=E3601),SRP!$D$8:$D$10)*(G3601/100)*(E3601/1000)),
IF(C3601="Spirits",
SUM(LOOKUP(2,1/(SRP!$B$2:$B$7&lt;=E3601)/(SRP!$C$2:$C$7&gt;=E3601),SRP!$D$2:$D$7)*(G3601/100)*(E3601/1000)),
IF(AND(C3601="Wine",D3601="Fortified Wines"),
SUM(LOOKUP(2,1/(SRP!$B$26:$B$29&lt;=E3601)/(SRP!$C$26:$C$29&gt;=E3601),SRP!$D$26:$D$29)*(G3601/100)*(E3601/1000)),
IF(C3601="Wine",
SUM(LOOKUP(2,1/(SRP!$B$21:$B$25&lt;=E3601)/(SRP!$C$21:$C$25&gt;=E3601),SRP!$D$21:$D$25)*(G3601/100)*(E3601/1000)),
IF(AND(C3601="Ready to Drink",D3601="RTD-One Pour Cocktail&gt;7%&lt;=14.5"),
SUM(LOOKUP(2,1/(SRP!$B$16:$B$20&lt;=E3601)/(SRP!$C$16:$C$20&gt;=E3601),SRP!$D$16:$D$20)*(G3601/100)*(E3601/1000)),
IF(C3601="Ready to Drink",
SUM(LOOKUP(2,1/(SRP!$B$11:$B$15&lt;=E3601)/(SRP!$C$11:$C$15&gt;=E3601),SRP!$D$11:$D$15)*(G3601/100)*(E3601/1000)),
0)))))),2)</f>
        <v>7.9</v>
      </c>
      <c r="L3601" s="173" t="str">
        <f t="shared" si="56"/>
        <v>Wine750</v>
      </c>
      <c r="M3601" s="154">
        <f>VLOOKUP(L3601,'Slope %'!C:D,2,0)</f>
        <v>0.1</v>
      </c>
    </row>
    <row r="3602" spans="1:13" x14ac:dyDescent="0.25">
      <c r="A3602" s="169">
        <v>49687</v>
      </c>
      <c r="B3602" s="170" t="s">
        <v>2907</v>
      </c>
      <c r="C3602" s="170" t="s">
        <v>15</v>
      </c>
      <c r="D3602" s="170" t="s">
        <v>756</v>
      </c>
      <c r="E3602" s="170">
        <v>750</v>
      </c>
      <c r="F3602" s="170">
        <v>12</v>
      </c>
      <c r="G3602" s="171">
        <v>35</v>
      </c>
      <c r="H3602" s="170" t="s">
        <v>96</v>
      </c>
      <c r="I3602" s="171">
        <v>39.99</v>
      </c>
      <c r="J3602" s="169">
        <v>1</v>
      </c>
      <c r="K3602" s="154" cm="1">
        <f t="array" ref="K3602">ROUND(
IF(C3602="Beer",
SUM(LOOKUP(2,1/(SRP!$B$8:$B$10&lt;=E3602)/(SRP!$C$8:$C$10&gt;=E3602),SRP!$D$8:$D$10)*(G3602/100)*(E3602/1000)),
IF(C3602="Spirits",
SUM(LOOKUP(2,1/(SRP!$B$2:$B$7&lt;=E3602)/(SRP!$C$2:$C$7&gt;=E3602),SRP!$D$2:$D$7)*(G3602/100)*(E3602/1000)),
IF(AND(C3602="Wine",D3602="Fortified Wines"),
SUM(LOOKUP(2,1/(SRP!$B$26:$B$29&lt;=E3602)/(SRP!$C$26:$C$29&gt;=E3602),SRP!$D$26:$D$29)*(G3602/100)*(E3602/1000)),
IF(C3602="Wine",
SUM(LOOKUP(2,1/(SRP!$B$21:$B$25&lt;=E3602)/(SRP!$C$21:$C$25&gt;=E3602),SRP!$D$21:$D$25)*(G3602/100)*(E3602/1000)),
IF(AND(C3602="Ready to Drink",D3602="RTD-One Pour Cocktail&gt;7%&lt;=14.5"),
SUM(LOOKUP(2,1/(SRP!$B$16:$B$20&lt;=E3602)/(SRP!$C$16:$C$20&gt;=E3602),SRP!$D$16:$D$20)*(G3602/100)*(E3602/1000)),
IF(C3602="Ready to Drink",
SUM(LOOKUP(2,1/(SRP!$B$11:$B$15&lt;=E3602)/(SRP!$C$11:$C$15&gt;=E3602),SRP!$D$11:$D$15)*(G3602/100)*(E3602/1000)),
0)))))),2)</f>
        <v>20.49</v>
      </c>
      <c r="L3602" s="173" t="str">
        <f t="shared" si="56"/>
        <v>Spirits750</v>
      </c>
      <c r="M3602" s="154">
        <f>VLOOKUP(L3602,'Slope %'!C:D,2,0)</f>
        <v>7.0000000000000007E-2</v>
      </c>
    </row>
    <row r="3603" spans="1:13" x14ac:dyDescent="0.25">
      <c r="A3603" s="169">
        <v>49690</v>
      </c>
      <c r="B3603" s="170" t="s">
        <v>2908</v>
      </c>
      <c r="C3603" s="170" t="s">
        <v>15</v>
      </c>
      <c r="D3603" s="170" t="s">
        <v>756</v>
      </c>
      <c r="E3603" s="170">
        <v>750</v>
      </c>
      <c r="F3603" s="170">
        <v>12</v>
      </c>
      <c r="G3603" s="171">
        <v>35</v>
      </c>
      <c r="H3603" s="170" t="s">
        <v>96</v>
      </c>
      <c r="I3603" s="171">
        <v>39.99</v>
      </c>
      <c r="J3603" s="169">
        <v>1</v>
      </c>
      <c r="K3603" s="154" cm="1">
        <f t="array" ref="K3603">ROUND(
IF(C3603="Beer",
SUM(LOOKUP(2,1/(SRP!$B$8:$B$10&lt;=E3603)/(SRP!$C$8:$C$10&gt;=E3603),SRP!$D$8:$D$10)*(G3603/100)*(E3603/1000)),
IF(C3603="Spirits",
SUM(LOOKUP(2,1/(SRP!$B$2:$B$7&lt;=E3603)/(SRP!$C$2:$C$7&gt;=E3603),SRP!$D$2:$D$7)*(G3603/100)*(E3603/1000)),
IF(AND(C3603="Wine",D3603="Fortified Wines"),
SUM(LOOKUP(2,1/(SRP!$B$26:$B$29&lt;=E3603)/(SRP!$C$26:$C$29&gt;=E3603),SRP!$D$26:$D$29)*(G3603/100)*(E3603/1000)),
IF(C3603="Wine",
SUM(LOOKUP(2,1/(SRP!$B$21:$B$25&lt;=E3603)/(SRP!$C$21:$C$25&gt;=E3603),SRP!$D$21:$D$25)*(G3603/100)*(E3603/1000)),
IF(AND(C3603="Ready to Drink",D3603="RTD-One Pour Cocktail&gt;7%&lt;=14.5"),
SUM(LOOKUP(2,1/(SRP!$B$16:$B$20&lt;=E3603)/(SRP!$C$16:$C$20&gt;=E3603),SRP!$D$16:$D$20)*(G3603/100)*(E3603/1000)),
IF(C3603="Ready to Drink",
SUM(LOOKUP(2,1/(SRP!$B$11:$B$15&lt;=E3603)/(SRP!$C$11:$C$15&gt;=E3603),SRP!$D$11:$D$15)*(G3603/100)*(E3603/1000)),
0)))))),2)</f>
        <v>20.49</v>
      </c>
      <c r="L3603" s="173" t="str">
        <f t="shared" si="56"/>
        <v>Spirits750</v>
      </c>
      <c r="M3603" s="154">
        <f>VLOOKUP(L3603,'Slope %'!C:D,2,0)</f>
        <v>7.0000000000000007E-2</v>
      </c>
    </row>
    <row r="3604" spans="1:13" x14ac:dyDescent="0.25">
      <c r="A3604" s="169">
        <v>49705</v>
      </c>
      <c r="B3604" s="170" t="s">
        <v>2909</v>
      </c>
      <c r="C3604" s="170" t="s">
        <v>24</v>
      </c>
      <c r="D3604" s="170" t="s">
        <v>34</v>
      </c>
      <c r="E3604" s="170">
        <v>750</v>
      </c>
      <c r="F3604" s="170">
        <v>6</v>
      </c>
      <c r="G3604" s="171">
        <v>13</v>
      </c>
      <c r="H3604" s="170" t="s">
        <v>200</v>
      </c>
      <c r="I3604" s="171">
        <v>183.25</v>
      </c>
      <c r="J3604" s="169">
        <v>1</v>
      </c>
      <c r="K3604" s="154" cm="1">
        <f t="array" ref="K3604">ROUND(
IF(C3604="Beer",
SUM(LOOKUP(2,1/(SRP!$B$8:$B$10&lt;=E3604)/(SRP!$C$8:$C$10&gt;=E3604),SRP!$D$8:$D$10)*(G3604/100)*(E3604/1000)),
IF(C3604="Spirits",
SUM(LOOKUP(2,1/(SRP!$B$2:$B$7&lt;=E3604)/(SRP!$C$2:$C$7&gt;=E3604),SRP!$D$2:$D$7)*(G3604/100)*(E3604/1000)),
IF(AND(C3604="Wine",D3604="Fortified Wines"),
SUM(LOOKUP(2,1/(SRP!$B$26:$B$29&lt;=E3604)/(SRP!$C$26:$C$29&gt;=E3604),SRP!$D$26:$D$29)*(G3604/100)*(E3604/1000)),
IF(C3604="Wine",
SUM(LOOKUP(2,1/(SRP!$B$21:$B$25&lt;=E3604)/(SRP!$C$21:$C$25&gt;=E3604),SRP!$D$21:$D$25)*(G3604/100)*(E3604/1000)),
IF(AND(C3604="Ready to Drink",D3604="RTD-One Pour Cocktail&gt;7%&lt;=14.5"),
SUM(LOOKUP(2,1/(SRP!$B$16:$B$20&lt;=E3604)/(SRP!$C$16:$C$20&gt;=E3604),SRP!$D$16:$D$20)*(G3604/100)*(E3604/1000)),
IF(C3604="Ready to Drink",
SUM(LOOKUP(2,1/(SRP!$B$11:$B$15&lt;=E3604)/(SRP!$C$11:$C$15&gt;=E3604),SRP!$D$11:$D$15)*(G3604/100)*(E3604/1000)),
0)))))),2)</f>
        <v>7.61</v>
      </c>
      <c r="L3604" s="173" t="str">
        <f t="shared" si="56"/>
        <v>Wine750</v>
      </c>
      <c r="M3604" s="154">
        <f>VLOOKUP(L3604,'Slope %'!C:D,2,0)</f>
        <v>0.1</v>
      </c>
    </row>
    <row r="3605" spans="1:13" x14ac:dyDescent="0.25">
      <c r="A3605" s="169">
        <v>49708</v>
      </c>
      <c r="B3605" s="170" t="s">
        <v>2910</v>
      </c>
      <c r="C3605" s="170" t="s">
        <v>24</v>
      </c>
      <c r="D3605" s="170" t="s">
        <v>34</v>
      </c>
      <c r="E3605" s="170">
        <v>750</v>
      </c>
      <c r="F3605" s="170">
        <v>6</v>
      </c>
      <c r="G3605" s="171">
        <v>13</v>
      </c>
      <c r="H3605" s="170" t="s">
        <v>200</v>
      </c>
      <c r="I3605" s="171">
        <v>51.81</v>
      </c>
      <c r="J3605" s="169">
        <v>1</v>
      </c>
      <c r="K3605" s="154" cm="1">
        <f t="array" ref="K3605">ROUND(
IF(C3605="Beer",
SUM(LOOKUP(2,1/(SRP!$B$8:$B$10&lt;=E3605)/(SRP!$C$8:$C$10&gt;=E3605),SRP!$D$8:$D$10)*(G3605/100)*(E3605/1000)),
IF(C3605="Spirits",
SUM(LOOKUP(2,1/(SRP!$B$2:$B$7&lt;=E3605)/(SRP!$C$2:$C$7&gt;=E3605),SRP!$D$2:$D$7)*(G3605/100)*(E3605/1000)),
IF(AND(C3605="Wine",D3605="Fortified Wines"),
SUM(LOOKUP(2,1/(SRP!$B$26:$B$29&lt;=E3605)/(SRP!$C$26:$C$29&gt;=E3605),SRP!$D$26:$D$29)*(G3605/100)*(E3605/1000)),
IF(C3605="Wine",
SUM(LOOKUP(2,1/(SRP!$B$21:$B$25&lt;=E3605)/(SRP!$C$21:$C$25&gt;=E3605),SRP!$D$21:$D$25)*(G3605/100)*(E3605/1000)),
IF(AND(C3605="Ready to Drink",D3605="RTD-One Pour Cocktail&gt;7%&lt;=14.5"),
SUM(LOOKUP(2,1/(SRP!$B$16:$B$20&lt;=E3605)/(SRP!$C$16:$C$20&gt;=E3605),SRP!$D$16:$D$20)*(G3605/100)*(E3605/1000)),
IF(C3605="Ready to Drink",
SUM(LOOKUP(2,1/(SRP!$B$11:$B$15&lt;=E3605)/(SRP!$C$11:$C$15&gt;=E3605),SRP!$D$11:$D$15)*(G3605/100)*(E3605/1000)),
0)))))),2)</f>
        <v>7.61</v>
      </c>
      <c r="L3605" s="173" t="str">
        <f t="shared" si="56"/>
        <v>Wine750</v>
      </c>
      <c r="M3605" s="154">
        <f>VLOOKUP(L3605,'Slope %'!C:D,2,0)</f>
        <v>0.1</v>
      </c>
    </row>
    <row r="3606" spans="1:13" x14ac:dyDescent="0.25">
      <c r="A3606" s="169">
        <v>49709</v>
      </c>
      <c r="B3606" s="170" t="s">
        <v>2911</v>
      </c>
      <c r="C3606" s="170" t="s">
        <v>24</v>
      </c>
      <c r="D3606" s="170" t="s">
        <v>34</v>
      </c>
      <c r="E3606" s="170">
        <v>750</v>
      </c>
      <c r="F3606" s="170">
        <v>12</v>
      </c>
      <c r="G3606" s="171">
        <v>13</v>
      </c>
      <c r="H3606" s="170" t="s">
        <v>200</v>
      </c>
      <c r="I3606" s="171">
        <v>112.72</v>
      </c>
      <c r="J3606" s="169">
        <v>1</v>
      </c>
      <c r="K3606" s="154" cm="1">
        <f t="array" ref="K3606">ROUND(
IF(C3606="Beer",
SUM(LOOKUP(2,1/(SRP!$B$8:$B$10&lt;=E3606)/(SRP!$C$8:$C$10&gt;=E3606),SRP!$D$8:$D$10)*(G3606/100)*(E3606/1000)),
IF(C3606="Spirits",
SUM(LOOKUP(2,1/(SRP!$B$2:$B$7&lt;=E3606)/(SRP!$C$2:$C$7&gt;=E3606),SRP!$D$2:$D$7)*(G3606/100)*(E3606/1000)),
IF(AND(C3606="Wine",D3606="Fortified Wines"),
SUM(LOOKUP(2,1/(SRP!$B$26:$B$29&lt;=E3606)/(SRP!$C$26:$C$29&gt;=E3606),SRP!$D$26:$D$29)*(G3606/100)*(E3606/1000)),
IF(C3606="Wine",
SUM(LOOKUP(2,1/(SRP!$B$21:$B$25&lt;=E3606)/(SRP!$C$21:$C$25&gt;=E3606),SRP!$D$21:$D$25)*(G3606/100)*(E3606/1000)),
IF(AND(C3606="Ready to Drink",D3606="RTD-One Pour Cocktail&gt;7%&lt;=14.5"),
SUM(LOOKUP(2,1/(SRP!$B$16:$B$20&lt;=E3606)/(SRP!$C$16:$C$20&gt;=E3606),SRP!$D$16:$D$20)*(G3606/100)*(E3606/1000)),
IF(C3606="Ready to Drink",
SUM(LOOKUP(2,1/(SRP!$B$11:$B$15&lt;=E3606)/(SRP!$C$11:$C$15&gt;=E3606),SRP!$D$11:$D$15)*(G3606/100)*(E3606/1000)),
0)))))),2)</f>
        <v>7.61</v>
      </c>
      <c r="L3606" s="173" t="str">
        <f t="shared" si="56"/>
        <v>Wine750</v>
      </c>
      <c r="M3606" s="154">
        <f>VLOOKUP(L3606,'Slope %'!C:D,2,0)</f>
        <v>0.1</v>
      </c>
    </row>
    <row r="3607" spans="1:13" x14ac:dyDescent="0.25">
      <c r="A3607" s="169">
        <v>49710</v>
      </c>
      <c r="B3607" s="170" t="s">
        <v>2912</v>
      </c>
      <c r="C3607" s="170" t="s">
        <v>24</v>
      </c>
      <c r="D3607" s="170" t="s">
        <v>34</v>
      </c>
      <c r="E3607" s="170">
        <v>750</v>
      </c>
      <c r="F3607" s="170">
        <v>6</v>
      </c>
      <c r="G3607" s="171">
        <v>13</v>
      </c>
      <c r="H3607" s="170" t="s">
        <v>200</v>
      </c>
      <c r="I3607" s="171">
        <v>164.01</v>
      </c>
      <c r="J3607" s="169">
        <v>1</v>
      </c>
      <c r="K3607" s="154" cm="1">
        <f t="array" ref="K3607">ROUND(
IF(C3607="Beer",
SUM(LOOKUP(2,1/(SRP!$B$8:$B$10&lt;=E3607)/(SRP!$C$8:$C$10&gt;=E3607),SRP!$D$8:$D$10)*(G3607/100)*(E3607/1000)),
IF(C3607="Spirits",
SUM(LOOKUP(2,1/(SRP!$B$2:$B$7&lt;=E3607)/(SRP!$C$2:$C$7&gt;=E3607),SRP!$D$2:$D$7)*(G3607/100)*(E3607/1000)),
IF(AND(C3607="Wine",D3607="Fortified Wines"),
SUM(LOOKUP(2,1/(SRP!$B$26:$B$29&lt;=E3607)/(SRP!$C$26:$C$29&gt;=E3607),SRP!$D$26:$D$29)*(G3607/100)*(E3607/1000)),
IF(C3607="Wine",
SUM(LOOKUP(2,1/(SRP!$B$21:$B$25&lt;=E3607)/(SRP!$C$21:$C$25&gt;=E3607),SRP!$D$21:$D$25)*(G3607/100)*(E3607/1000)),
IF(AND(C3607="Ready to Drink",D3607="RTD-One Pour Cocktail&gt;7%&lt;=14.5"),
SUM(LOOKUP(2,1/(SRP!$B$16:$B$20&lt;=E3607)/(SRP!$C$16:$C$20&gt;=E3607),SRP!$D$16:$D$20)*(G3607/100)*(E3607/1000)),
IF(C3607="Ready to Drink",
SUM(LOOKUP(2,1/(SRP!$B$11:$B$15&lt;=E3607)/(SRP!$C$11:$C$15&gt;=E3607),SRP!$D$11:$D$15)*(G3607/100)*(E3607/1000)),
0)))))),2)</f>
        <v>7.61</v>
      </c>
      <c r="L3607" s="173" t="str">
        <f t="shared" si="56"/>
        <v>Wine750</v>
      </c>
      <c r="M3607" s="154">
        <f>VLOOKUP(L3607,'Slope %'!C:D,2,0)</f>
        <v>0.1</v>
      </c>
    </row>
    <row r="3608" spans="1:13" x14ac:dyDescent="0.25">
      <c r="A3608" s="169">
        <v>49719</v>
      </c>
      <c r="B3608" s="170" t="s">
        <v>2913</v>
      </c>
      <c r="C3608" s="170" t="s">
        <v>24</v>
      </c>
      <c r="D3608" s="170" t="s">
        <v>34</v>
      </c>
      <c r="E3608" s="170">
        <v>750</v>
      </c>
      <c r="F3608" s="170">
        <v>6</v>
      </c>
      <c r="G3608" s="171">
        <v>13</v>
      </c>
      <c r="H3608" s="170" t="s">
        <v>200</v>
      </c>
      <c r="I3608" s="171">
        <v>167.22</v>
      </c>
      <c r="J3608" s="169">
        <v>1</v>
      </c>
      <c r="K3608" s="154" cm="1">
        <f t="array" ref="K3608">ROUND(
IF(C3608="Beer",
SUM(LOOKUP(2,1/(SRP!$B$8:$B$10&lt;=E3608)/(SRP!$C$8:$C$10&gt;=E3608),SRP!$D$8:$D$10)*(G3608/100)*(E3608/1000)),
IF(C3608="Spirits",
SUM(LOOKUP(2,1/(SRP!$B$2:$B$7&lt;=E3608)/(SRP!$C$2:$C$7&gt;=E3608),SRP!$D$2:$D$7)*(G3608/100)*(E3608/1000)),
IF(AND(C3608="Wine",D3608="Fortified Wines"),
SUM(LOOKUP(2,1/(SRP!$B$26:$B$29&lt;=E3608)/(SRP!$C$26:$C$29&gt;=E3608),SRP!$D$26:$D$29)*(G3608/100)*(E3608/1000)),
IF(C3608="Wine",
SUM(LOOKUP(2,1/(SRP!$B$21:$B$25&lt;=E3608)/(SRP!$C$21:$C$25&gt;=E3608),SRP!$D$21:$D$25)*(G3608/100)*(E3608/1000)),
IF(AND(C3608="Ready to Drink",D3608="RTD-One Pour Cocktail&gt;7%&lt;=14.5"),
SUM(LOOKUP(2,1/(SRP!$B$16:$B$20&lt;=E3608)/(SRP!$C$16:$C$20&gt;=E3608),SRP!$D$16:$D$20)*(G3608/100)*(E3608/1000)),
IF(C3608="Ready to Drink",
SUM(LOOKUP(2,1/(SRP!$B$11:$B$15&lt;=E3608)/(SRP!$C$11:$C$15&gt;=E3608),SRP!$D$11:$D$15)*(G3608/100)*(E3608/1000)),
0)))))),2)</f>
        <v>7.61</v>
      </c>
      <c r="L3608" s="173" t="str">
        <f t="shared" si="56"/>
        <v>Wine750</v>
      </c>
      <c r="M3608" s="154">
        <f>VLOOKUP(L3608,'Slope %'!C:D,2,0)</f>
        <v>0.1</v>
      </c>
    </row>
    <row r="3609" spans="1:13" x14ac:dyDescent="0.25">
      <c r="A3609" s="169">
        <v>49721</v>
      </c>
      <c r="B3609" s="170" t="s">
        <v>2914</v>
      </c>
      <c r="C3609" s="170" t="s">
        <v>11</v>
      </c>
      <c r="D3609" s="170" t="s">
        <v>303</v>
      </c>
      <c r="E3609" s="170">
        <v>473</v>
      </c>
      <c r="F3609" s="170">
        <v>24</v>
      </c>
      <c r="G3609" s="171">
        <v>6</v>
      </c>
      <c r="H3609" s="170" t="s">
        <v>285</v>
      </c>
      <c r="I3609" s="171">
        <v>2.81</v>
      </c>
      <c r="J3609" s="169">
        <v>1</v>
      </c>
      <c r="K3609" s="154" cm="1">
        <f t="array" ref="K3609">ROUND(
IF(C3609="Beer",
SUM(LOOKUP(2,1/(SRP!$B$8:$B$10&lt;=E3609)/(SRP!$C$8:$C$10&gt;=E3609),SRP!$D$8:$D$10)*(G3609/100)*(E3609/1000)),
IF(C3609="Spirits",
SUM(LOOKUP(2,1/(SRP!$B$2:$B$7&lt;=E3609)/(SRP!$C$2:$C$7&gt;=E3609),SRP!$D$2:$D$7)*(G3609/100)*(E3609/1000)),
IF(AND(C3609="Wine",D3609="Fortified Wines"),
SUM(LOOKUP(2,1/(SRP!$B$26:$B$29&lt;=E3609)/(SRP!$C$26:$C$29&gt;=E3609),SRP!$D$26:$D$29)*(G3609/100)*(E3609/1000)),
IF(C3609="Wine",
SUM(LOOKUP(2,1/(SRP!$B$21:$B$25&lt;=E3609)/(SRP!$C$21:$C$25&gt;=E3609),SRP!$D$21:$D$25)*(G3609/100)*(E3609/1000)),
IF(AND(C3609="Ready to Drink",D3609="RTD-One Pour Cocktail&gt;7%&lt;=14.5"),
SUM(LOOKUP(2,1/(SRP!$B$16:$B$20&lt;=E3609)/(SRP!$C$16:$C$20&gt;=E3609),SRP!$D$16:$D$20)*(G3609/100)*(E3609/1000)),
IF(C3609="Ready to Drink",
SUM(LOOKUP(2,1/(SRP!$B$11:$B$15&lt;=E3609)/(SRP!$C$11:$C$15&gt;=E3609),SRP!$D$11:$D$15)*(G3609/100)*(E3609/1000)),
0)))))),2)</f>
        <v>2.2200000000000002</v>
      </c>
      <c r="L3609" s="173" t="str">
        <f t="shared" si="56"/>
        <v>Beer473</v>
      </c>
      <c r="M3609" s="154">
        <f>VLOOKUP(L3609,'Slope %'!C:D,2,0)</f>
        <v>0.12</v>
      </c>
    </row>
    <row r="3610" spans="1:13" x14ac:dyDescent="0.25">
      <c r="A3610" s="169">
        <v>49721</v>
      </c>
      <c r="B3610" s="170" t="s">
        <v>2914</v>
      </c>
      <c r="C3610" s="170" t="s">
        <v>11</v>
      </c>
      <c r="D3610" s="170" t="s">
        <v>303</v>
      </c>
      <c r="E3610" s="170">
        <v>473</v>
      </c>
      <c r="F3610" s="170">
        <v>24</v>
      </c>
      <c r="G3610" s="171">
        <v>6</v>
      </c>
      <c r="H3610" s="170" t="s">
        <v>285</v>
      </c>
      <c r="I3610" s="171">
        <v>2.81</v>
      </c>
      <c r="J3610" s="169">
        <v>1</v>
      </c>
      <c r="K3610" s="154" cm="1">
        <f t="array" ref="K3610">ROUND(
IF(C3610="Beer",
SUM(LOOKUP(2,1/(SRP!$B$8:$B$10&lt;=E3610)/(SRP!$C$8:$C$10&gt;=E3610),SRP!$D$8:$D$10)*(G3610/100)*(E3610/1000)),
IF(C3610="Spirits",
SUM(LOOKUP(2,1/(SRP!$B$2:$B$7&lt;=E3610)/(SRP!$C$2:$C$7&gt;=E3610),SRP!$D$2:$D$7)*(G3610/100)*(E3610/1000)),
IF(AND(C3610="Wine",D3610="Fortified Wines"),
SUM(LOOKUP(2,1/(SRP!$B$26:$B$29&lt;=E3610)/(SRP!$C$26:$C$29&gt;=E3610),SRP!$D$26:$D$29)*(G3610/100)*(E3610/1000)),
IF(C3610="Wine",
SUM(LOOKUP(2,1/(SRP!$B$21:$B$25&lt;=E3610)/(SRP!$C$21:$C$25&gt;=E3610),SRP!$D$21:$D$25)*(G3610/100)*(E3610/1000)),
IF(AND(C3610="Ready to Drink",D3610="RTD-One Pour Cocktail&gt;7%&lt;=14.5"),
SUM(LOOKUP(2,1/(SRP!$B$16:$B$20&lt;=E3610)/(SRP!$C$16:$C$20&gt;=E3610),SRP!$D$16:$D$20)*(G3610/100)*(E3610/1000)),
IF(C3610="Ready to Drink",
SUM(LOOKUP(2,1/(SRP!$B$11:$B$15&lt;=E3610)/(SRP!$C$11:$C$15&gt;=E3610),SRP!$D$11:$D$15)*(G3610/100)*(E3610/1000)),
0)))))),2)</f>
        <v>2.2200000000000002</v>
      </c>
      <c r="L3610" s="173" t="str">
        <f t="shared" si="56"/>
        <v>Beer473</v>
      </c>
      <c r="M3610" s="154">
        <f>VLOOKUP(L3610,'Slope %'!C:D,2,0)</f>
        <v>0.12</v>
      </c>
    </row>
    <row r="3611" spans="1:13" x14ac:dyDescent="0.25">
      <c r="A3611" s="169">
        <v>49724</v>
      </c>
      <c r="B3611" s="170" t="s">
        <v>2915</v>
      </c>
      <c r="C3611" s="170" t="s">
        <v>263</v>
      </c>
      <c r="D3611" s="170" t="s">
        <v>806</v>
      </c>
      <c r="E3611" s="170">
        <v>2130</v>
      </c>
      <c r="F3611" s="170">
        <v>4</v>
      </c>
      <c r="G3611" s="171">
        <v>5</v>
      </c>
      <c r="H3611" s="170" t="s">
        <v>13</v>
      </c>
      <c r="I3611" s="171">
        <v>18.489999999999998</v>
      </c>
      <c r="J3611" s="169">
        <v>6</v>
      </c>
      <c r="K3611" s="154" cm="1">
        <f t="array" ref="K3611">ROUND(
IF(C3611="Beer",
SUM(LOOKUP(2,1/(SRP!$B$8:$B$10&lt;=E3611)/(SRP!$C$8:$C$10&gt;=E3611),SRP!$D$8:$D$10)*(G3611/100)*(E3611/1000)),
IF(C3611="Spirits",
SUM(LOOKUP(2,1/(SRP!$B$2:$B$7&lt;=E3611)/(SRP!$C$2:$C$7&gt;=E3611),SRP!$D$2:$D$7)*(G3611/100)*(E3611/1000)),
IF(AND(C3611="Wine",D3611="Fortified Wines"),
SUM(LOOKUP(2,1/(SRP!$B$26:$B$29&lt;=E3611)/(SRP!$C$26:$C$29&gt;=E3611),SRP!$D$26:$D$29)*(G3611/100)*(E3611/1000)),
IF(C3611="Wine",
SUM(LOOKUP(2,1/(SRP!$B$21:$B$25&lt;=E3611)/(SRP!$C$21:$C$25&gt;=E3611),SRP!$D$21:$D$25)*(G3611/100)*(E3611/1000)),
IF(AND(C3611="Ready to Drink",D3611="RTD-One Pour Cocktail&gt;7%&lt;=14.5"),
SUM(LOOKUP(2,1/(SRP!$B$16:$B$20&lt;=E3611)/(SRP!$C$16:$C$20&gt;=E3611),SRP!$D$16:$D$20)*(G3611/100)*(E3611/1000)),
IF(C3611="Ready to Drink",
SUM(LOOKUP(2,1/(SRP!$B$11:$B$15&lt;=E3611)/(SRP!$C$11:$C$15&gt;=E3611),SRP!$D$11:$D$15)*(G3611/100)*(E3611/1000)),
0)))))),2)</f>
        <v>8.31</v>
      </c>
      <c r="L3611" s="173" t="str">
        <f t="shared" si="56"/>
        <v>Ready to Drink2130</v>
      </c>
      <c r="M3611" s="154">
        <f>VLOOKUP(L3611,'Slope %'!C:D,2,0)</f>
        <v>0.1</v>
      </c>
    </row>
    <row r="3612" spans="1:13" x14ac:dyDescent="0.25">
      <c r="A3612" s="169">
        <v>49724</v>
      </c>
      <c r="B3612" s="170" t="s">
        <v>2915</v>
      </c>
      <c r="C3612" s="170" t="s">
        <v>263</v>
      </c>
      <c r="D3612" s="170" t="s">
        <v>806</v>
      </c>
      <c r="E3612" s="170">
        <v>2130</v>
      </c>
      <c r="F3612" s="170">
        <v>4</v>
      </c>
      <c r="G3612" s="171">
        <v>5</v>
      </c>
      <c r="H3612" s="170" t="s">
        <v>13</v>
      </c>
      <c r="I3612" s="171">
        <v>18.489999999999998</v>
      </c>
      <c r="J3612" s="169">
        <v>6</v>
      </c>
      <c r="K3612" s="154" cm="1">
        <f t="array" ref="K3612">ROUND(
IF(C3612="Beer",
SUM(LOOKUP(2,1/(SRP!$B$8:$B$10&lt;=E3612)/(SRP!$C$8:$C$10&gt;=E3612),SRP!$D$8:$D$10)*(G3612/100)*(E3612/1000)),
IF(C3612="Spirits",
SUM(LOOKUP(2,1/(SRP!$B$2:$B$7&lt;=E3612)/(SRP!$C$2:$C$7&gt;=E3612),SRP!$D$2:$D$7)*(G3612/100)*(E3612/1000)),
IF(AND(C3612="Wine",D3612="Fortified Wines"),
SUM(LOOKUP(2,1/(SRP!$B$26:$B$29&lt;=E3612)/(SRP!$C$26:$C$29&gt;=E3612),SRP!$D$26:$D$29)*(G3612/100)*(E3612/1000)),
IF(C3612="Wine",
SUM(LOOKUP(2,1/(SRP!$B$21:$B$25&lt;=E3612)/(SRP!$C$21:$C$25&gt;=E3612),SRP!$D$21:$D$25)*(G3612/100)*(E3612/1000)),
IF(AND(C3612="Ready to Drink",D3612="RTD-One Pour Cocktail&gt;7%&lt;=14.5"),
SUM(LOOKUP(2,1/(SRP!$B$16:$B$20&lt;=E3612)/(SRP!$C$16:$C$20&gt;=E3612),SRP!$D$16:$D$20)*(G3612/100)*(E3612/1000)),
IF(C3612="Ready to Drink",
SUM(LOOKUP(2,1/(SRP!$B$11:$B$15&lt;=E3612)/(SRP!$C$11:$C$15&gt;=E3612),SRP!$D$11:$D$15)*(G3612/100)*(E3612/1000)),
0)))))),2)</f>
        <v>8.31</v>
      </c>
      <c r="L3612" s="173" t="str">
        <f t="shared" si="56"/>
        <v>Ready to Drink2130</v>
      </c>
      <c r="M3612" s="154">
        <f>VLOOKUP(L3612,'Slope %'!C:D,2,0)</f>
        <v>0.1</v>
      </c>
    </row>
    <row r="3613" spans="1:13" x14ac:dyDescent="0.25">
      <c r="A3613" s="169">
        <v>49725</v>
      </c>
      <c r="B3613" s="170" t="s">
        <v>2916</v>
      </c>
      <c r="C3613" s="170" t="s">
        <v>24</v>
      </c>
      <c r="D3613" s="170" t="s">
        <v>34</v>
      </c>
      <c r="E3613" s="170">
        <v>750</v>
      </c>
      <c r="F3613" s="170">
        <v>6</v>
      </c>
      <c r="G3613" s="171">
        <v>13.5</v>
      </c>
      <c r="H3613" s="170" t="s">
        <v>200</v>
      </c>
      <c r="I3613" s="171">
        <v>151.19</v>
      </c>
      <c r="J3613" s="169">
        <v>1</v>
      </c>
      <c r="K3613" s="154" cm="1">
        <f t="array" ref="K3613">ROUND(
IF(C3613="Beer",
SUM(LOOKUP(2,1/(SRP!$B$8:$B$10&lt;=E3613)/(SRP!$C$8:$C$10&gt;=E3613),SRP!$D$8:$D$10)*(G3613/100)*(E3613/1000)),
IF(C3613="Spirits",
SUM(LOOKUP(2,1/(SRP!$B$2:$B$7&lt;=E3613)/(SRP!$C$2:$C$7&gt;=E3613),SRP!$D$2:$D$7)*(G3613/100)*(E3613/1000)),
IF(AND(C3613="Wine",D3613="Fortified Wines"),
SUM(LOOKUP(2,1/(SRP!$B$26:$B$29&lt;=E3613)/(SRP!$C$26:$C$29&gt;=E3613),SRP!$D$26:$D$29)*(G3613/100)*(E3613/1000)),
IF(C3613="Wine",
SUM(LOOKUP(2,1/(SRP!$B$21:$B$25&lt;=E3613)/(SRP!$C$21:$C$25&gt;=E3613),SRP!$D$21:$D$25)*(G3613/100)*(E3613/1000)),
IF(AND(C3613="Ready to Drink",D3613="RTD-One Pour Cocktail&gt;7%&lt;=14.5"),
SUM(LOOKUP(2,1/(SRP!$B$16:$B$20&lt;=E3613)/(SRP!$C$16:$C$20&gt;=E3613),SRP!$D$16:$D$20)*(G3613/100)*(E3613/1000)),
IF(C3613="Ready to Drink",
SUM(LOOKUP(2,1/(SRP!$B$11:$B$15&lt;=E3613)/(SRP!$C$11:$C$15&gt;=E3613),SRP!$D$11:$D$15)*(G3613/100)*(E3613/1000)),
0)))))),2)</f>
        <v>7.9</v>
      </c>
      <c r="L3613" s="173" t="str">
        <f t="shared" si="56"/>
        <v>Wine750</v>
      </c>
      <c r="M3613" s="154">
        <f>VLOOKUP(L3613,'Slope %'!C:D,2,0)</f>
        <v>0.1</v>
      </c>
    </row>
    <row r="3614" spans="1:13" x14ac:dyDescent="0.25">
      <c r="A3614" s="169">
        <v>49726</v>
      </c>
      <c r="B3614" s="170" t="s">
        <v>2917</v>
      </c>
      <c r="C3614" s="170" t="s">
        <v>15</v>
      </c>
      <c r="D3614" s="170" t="s">
        <v>125</v>
      </c>
      <c r="E3614" s="170">
        <v>750</v>
      </c>
      <c r="F3614" s="170">
        <v>12</v>
      </c>
      <c r="G3614" s="171">
        <v>40</v>
      </c>
      <c r="H3614" s="170" t="s">
        <v>22</v>
      </c>
      <c r="I3614" s="171">
        <v>25.99</v>
      </c>
      <c r="J3614" s="169">
        <v>1</v>
      </c>
      <c r="K3614" s="154" cm="1">
        <f t="array" ref="K3614">ROUND(
IF(C3614="Beer",
SUM(LOOKUP(2,1/(SRP!$B$8:$B$10&lt;=E3614)/(SRP!$C$8:$C$10&gt;=E3614),SRP!$D$8:$D$10)*(G3614/100)*(E3614/1000)),
IF(C3614="Spirits",
SUM(LOOKUP(2,1/(SRP!$B$2:$B$7&lt;=E3614)/(SRP!$C$2:$C$7&gt;=E3614),SRP!$D$2:$D$7)*(G3614/100)*(E3614/1000)),
IF(AND(C3614="Wine",D3614="Fortified Wines"),
SUM(LOOKUP(2,1/(SRP!$B$26:$B$29&lt;=E3614)/(SRP!$C$26:$C$29&gt;=E3614),SRP!$D$26:$D$29)*(G3614/100)*(E3614/1000)),
IF(C3614="Wine",
SUM(LOOKUP(2,1/(SRP!$B$21:$B$25&lt;=E3614)/(SRP!$C$21:$C$25&gt;=E3614),SRP!$D$21:$D$25)*(G3614/100)*(E3614/1000)),
IF(AND(C3614="Ready to Drink",D3614="RTD-One Pour Cocktail&gt;7%&lt;=14.5"),
SUM(LOOKUP(2,1/(SRP!$B$16:$B$20&lt;=E3614)/(SRP!$C$16:$C$20&gt;=E3614),SRP!$D$16:$D$20)*(G3614/100)*(E3614/1000)),
IF(C3614="Ready to Drink",
SUM(LOOKUP(2,1/(SRP!$B$11:$B$15&lt;=E3614)/(SRP!$C$11:$C$15&gt;=E3614),SRP!$D$11:$D$15)*(G3614/100)*(E3614/1000)),
0)))))),2)</f>
        <v>23.42</v>
      </c>
      <c r="L3614" s="173" t="str">
        <f t="shared" si="56"/>
        <v>Spirits750</v>
      </c>
      <c r="M3614" s="154">
        <f>VLOOKUP(L3614,'Slope %'!C:D,2,0)</f>
        <v>7.0000000000000007E-2</v>
      </c>
    </row>
    <row r="3615" spans="1:13" x14ac:dyDescent="0.25">
      <c r="A3615" s="169">
        <v>49730</v>
      </c>
      <c r="B3615" s="170" t="s">
        <v>2918</v>
      </c>
      <c r="C3615" s="170" t="s">
        <v>15</v>
      </c>
      <c r="D3615" s="170" t="s">
        <v>756</v>
      </c>
      <c r="E3615" s="170">
        <v>750</v>
      </c>
      <c r="F3615" s="170">
        <v>12</v>
      </c>
      <c r="G3615" s="171">
        <v>35</v>
      </c>
      <c r="H3615" s="170" t="s">
        <v>47</v>
      </c>
      <c r="I3615" s="171">
        <v>31.49</v>
      </c>
      <c r="J3615" s="169">
        <v>1</v>
      </c>
      <c r="K3615" s="154" cm="1">
        <f t="array" ref="K3615">ROUND(
IF(C3615="Beer",
SUM(LOOKUP(2,1/(SRP!$B$8:$B$10&lt;=E3615)/(SRP!$C$8:$C$10&gt;=E3615),SRP!$D$8:$D$10)*(G3615/100)*(E3615/1000)),
IF(C3615="Spirits",
SUM(LOOKUP(2,1/(SRP!$B$2:$B$7&lt;=E3615)/(SRP!$C$2:$C$7&gt;=E3615),SRP!$D$2:$D$7)*(G3615/100)*(E3615/1000)),
IF(AND(C3615="Wine",D3615="Fortified Wines"),
SUM(LOOKUP(2,1/(SRP!$B$26:$B$29&lt;=E3615)/(SRP!$C$26:$C$29&gt;=E3615),SRP!$D$26:$D$29)*(G3615/100)*(E3615/1000)),
IF(C3615="Wine",
SUM(LOOKUP(2,1/(SRP!$B$21:$B$25&lt;=E3615)/(SRP!$C$21:$C$25&gt;=E3615),SRP!$D$21:$D$25)*(G3615/100)*(E3615/1000)),
IF(AND(C3615="Ready to Drink",D3615="RTD-One Pour Cocktail&gt;7%&lt;=14.5"),
SUM(LOOKUP(2,1/(SRP!$B$16:$B$20&lt;=E3615)/(SRP!$C$16:$C$20&gt;=E3615),SRP!$D$16:$D$20)*(G3615/100)*(E3615/1000)),
IF(C3615="Ready to Drink",
SUM(LOOKUP(2,1/(SRP!$B$11:$B$15&lt;=E3615)/(SRP!$C$11:$C$15&gt;=E3615),SRP!$D$11:$D$15)*(G3615/100)*(E3615/1000)),
0)))))),2)</f>
        <v>20.49</v>
      </c>
      <c r="L3615" s="173" t="str">
        <f t="shared" si="56"/>
        <v>Spirits750</v>
      </c>
      <c r="M3615" s="154">
        <f>VLOOKUP(L3615,'Slope %'!C:D,2,0)</f>
        <v>7.0000000000000007E-2</v>
      </c>
    </row>
    <row r="3616" spans="1:13" x14ac:dyDescent="0.25">
      <c r="A3616" s="169">
        <v>49731</v>
      </c>
      <c r="B3616" s="170" t="s">
        <v>2919</v>
      </c>
      <c r="C3616" s="170" t="s">
        <v>24</v>
      </c>
      <c r="D3616" s="170" t="s">
        <v>34</v>
      </c>
      <c r="E3616" s="170">
        <v>750</v>
      </c>
      <c r="F3616" s="170">
        <v>6</v>
      </c>
      <c r="G3616" s="171">
        <v>13</v>
      </c>
      <c r="H3616" s="170" t="s">
        <v>200</v>
      </c>
      <c r="I3616" s="171">
        <v>157.6</v>
      </c>
      <c r="J3616" s="169">
        <v>1</v>
      </c>
      <c r="K3616" s="154" cm="1">
        <f t="array" ref="K3616">ROUND(
IF(C3616="Beer",
SUM(LOOKUP(2,1/(SRP!$B$8:$B$10&lt;=E3616)/(SRP!$C$8:$C$10&gt;=E3616),SRP!$D$8:$D$10)*(G3616/100)*(E3616/1000)),
IF(C3616="Spirits",
SUM(LOOKUP(2,1/(SRP!$B$2:$B$7&lt;=E3616)/(SRP!$C$2:$C$7&gt;=E3616),SRP!$D$2:$D$7)*(G3616/100)*(E3616/1000)),
IF(AND(C3616="Wine",D3616="Fortified Wines"),
SUM(LOOKUP(2,1/(SRP!$B$26:$B$29&lt;=E3616)/(SRP!$C$26:$C$29&gt;=E3616),SRP!$D$26:$D$29)*(G3616/100)*(E3616/1000)),
IF(C3616="Wine",
SUM(LOOKUP(2,1/(SRP!$B$21:$B$25&lt;=E3616)/(SRP!$C$21:$C$25&gt;=E3616),SRP!$D$21:$D$25)*(G3616/100)*(E3616/1000)),
IF(AND(C3616="Ready to Drink",D3616="RTD-One Pour Cocktail&gt;7%&lt;=14.5"),
SUM(LOOKUP(2,1/(SRP!$B$16:$B$20&lt;=E3616)/(SRP!$C$16:$C$20&gt;=E3616),SRP!$D$16:$D$20)*(G3616/100)*(E3616/1000)),
IF(C3616="Ready to Drink",
SUM(LOOKUP(2,1/(SRP!$B$11:$B$15&lt;=E3616)/(SRP!$C$11:$C$15&gt;=E3616),SRP!$D$11:$D$15)*(G3616/100)*(E3616/1000)),
0)))))),2)</f>
        <v>7.61</v>
      </c>
      <c r="L3616" s="173" t="str">
        <f t="shared" si="56"/>
        <v>Wine750</v>
      </c>
      <c r="M3616" s="154">
        <f>VLOOKUP(L3616,'Slope %'!C:D,2,0)</f>
        <v>0.1</v>
      </c>
    </row>
    <row r="3617" spans="1:13" x14ac:dyDescent="0.25">
      <c r="A3617" s="169">
        <v>49732</v>
      </c>
      <c r="B3617" s="170" t="s">
        <v>2920</v>
      </c>
      <c r="C3617" s="170" t="s">
        <v>263</v>
      </c>
      <c r="D3617" s="170" t="s">
        <v>806</v>
      </c>
      <c r="E3617" s="170">
        <v>2130</v>
      </c>
      <c r="F3617" s="170">
        <v>4</v>
      </c>
      <c r="G3617" s="171">
        <v>5</v>
      </c>
      <c r="H3617" s="170" t="s">
        <v>13</v>
      </c>
      <c r="I3617" s="171">
        <v>18.489999999999998</v>
      </c>
      <c r="J3617" s="169">
        <v>6</v>
      </c>
      <c r="K3617" s="154" cm="1">
        <f t="array" ref="K3617">ROUND(
IF(C3617="Beer",
SUM(LOOKUP(2,1/(SRP!$B$8:$B$10&lt;=E3617)/(SRP!$C$8:$C$10&gt;=E3617),SRP!$D$8:$D$10)*(G3617/100)*(E3617/1000)),
IF(C3617="Spirits",
SUM(LOOKUP(2,1/(SRP!$B$2:$B$7&lt;=E3617)/(SRP!$C$2:$C$7&gt;=E3617),SRP!$D$2:$D$7)*(G3617/100)*(E3617/1000)),
IF(AND(C3617="Wine",D3617="Fortified Wines"),
SUM(LOOKUP(2,1/(SRP!$B$26:$B$29&lt;=E3617)/(SRP!$C$26:$C$29&gt;=E3617),SRP!$D$26:$D$29)*(G3617/100)*(E3617/1000)),
IF(C3617="Wine",
SUM(LOOKUP(2,1/(SRP!$B$21:$B$25&lt;=E3617)/(SRP!$C$21:$C$25&gt;=E3617),SRP!$D$21:$D$25)*(G3617/100)*(E3617/1000)),
IF(AND(C3617="Ready to Drink",D3617="RTD-One Pour Cocktail&gt;7%&lt;=14.5"),
SUM(LOOKUP(2,1/(SRP!$B$16:$B$20&lt;=E3617)/(SRP!$C$16:$C$20&gt;=E3617),SRP!$D$16:$D$20)*(G3617/100)*(E3617/1000)),
IF(C3617="Ready to Drink",
SUM(LOOKUP(2,1/(SRP!$B$11:$B$15&lt;=E3617)/(SRP!$C$11:$C$15&gt;=E3617),SRP!$D$11:$D$15)*(G3617/100)*(E3617/1000)),
0)))))),2)</f>
        <v>8.31</v>
      </c>
      <c r="L3617" s="173" t="str">
        <f t="shared" si="56"/>
        <v>Ready to Drink2130</v>
      </c>
      <c r="M3617" s="154">
        <f>VLOOKUP(L3617,'Slope %'!C:D,2,0)</f>
        <v>0.1</v>
      </c>
    </row>
    <row r="3618" spans="1:13" x14ac:dyDescent="0.25">
      <c r="A3618" s="169">
        <v>49732</v>
      </c>
      <c r="B3618" s="170" t="s">
        <v>2920</v>
      </c>
      <c r="C3618" s="170" t="s">
        <v>263</v>
      </c>
      <c r="D3618" s="170" t="s">
        <v>806</v>
      </c>
      <c r="E3618" s="170">
        <v>2130</v>
      </c>
      <c r="F3618" s="170">
        <v>4</v>
      </c>
      <c r="G3618" s="171">
        <v>5</v>
      </c>
      <c r="H3618" s="170" t="s">
        <v>13</v>
      </c>
      <c r="I3618" s="171">
        <v>18.489999999999998</v>
      </c>
      <c r="J3618" s="169">
        <v>6</v>
      </c>
      <c r="K3618" s="154" cm="1">
        <f t="array" ref="K3618">ROUND(
IF(C3618="Beer",
SUM(LOOKUP(2,1/(SRP!$B$8:$B$10&lt;=E3618)/(SRP!$C$8:$C$10&gt;=E3618),SRP!$D$8:$D$10)*(G3618/100)*(E3618/1000)),
IF(C3618="Spirits",
SUM(LOOKUP(2,1/(SRP!$B$2:$B$7&lt;=E3618)/(SRP!$C$2:$C$7&gt;=E3618),SRP!$D$2:$D$7)*(G3618/100)*(E3618/1000)),
IF(AND(C3618="Wine",D3618="Fortified Wines"),
SUM(LOOKUP(2,1/(SRP!$B$26:$B$29&lt;=E3618)/(SRP!$C$26:$C$29&gt;=E3618),SRP!$D$26:$D$29)*(G3618/100)*(E3618/1000)),
IF(C3618="Wine",
SUM(LOOKUP(2,1/(SRP!$B$21:$B$25&lt;=E3618)/(SRP!$C$21:$C$25&gt;=E3618),SRP!$D$21:$D$25)*(G3618/100)*(E3618/1000)),
IF(AND(C3618="Ready to Drink",D3618="RTD-One Pour Cocktail&gt;7%&lt;=14.5"),
SUM(LOOKUP(2,1/(SRP!$B$16:$B$20&lt;=E3618)/(SRP!$C$16:$C$20&gt;=E3618),SRP!$D$16:$D$20)*(G3618/100)*(E3618/1000)),
IF(C3618="Ready to Drink",
SUM(LOOKUP(2,1/(SRP!$B$11:$B$15&lt;=E3618)/(SRP!$C$11:$C$15&gt;=E3618),SRP!$D$11:$D$15)*(G3618/100)*(E3618/1000)),
0)))))),2)</f>
        <v>8.31</v>
      </c>
      <c r="L3618" s="173" t="str">
        <f t="shared" si="56"/>
        <v>Ready to Drink2130</v>
      </c>
      <c r="M3618" s="154">
        <f>VLOOKUP(L3618,'Slope %'!C:D,2,0)</f>
        <v>0.1</v>
      </c>
    </row>
    <row r="3619" spans="1:13" x14ac:dyDescent="0.25">
      <c r="A3619" s="169">
        <v>49741</v>
      </c>
      <c r="B3619" s="170" t="s">
        <v>2921</v>
      </c>
      <c r="C3619" s="170" t="s">
        <v>15</v>
      </c>
      <c r="D3619" s="170" t="s">
        <v>845</v>
      </c>
      <c r="E3619" s="170">
        <v>750</v>
      </c>
      <c r="F3619" s="170">
        <v>12</v>
      </c>
      <c r="G3619" s="171">
        <v>46</v>
      </c>
      <c r="H3619" s="170" t="s">
        <v>222</v>
      </c>
      <c r="I3619" s="171">
        <v>45.99</v>
      </c>
      <c r="J3619" s="169">
        <v>1</v>
      </c>
      <c r="K3619" s="154" cm="1">
        <f t="array" ref="K3619">ROUND(
IF(C3619="Beer",
SUM(LOOKUP(2,1/(SRP!$B$8:$B$10&lt;=E3619)/(SRP!$C$8:$C$10&gt;=E3619),SRP!$D$8:$D$10)*(G3619/100)*(E3619/1000)),
IF(C3619="Spirits",
SUM(LOOKUP(2,1/(SRP!$B$2:$B$7&lt;=E3619)/(SRP!$C$2:$C$7&gt;=E3619),SRP!$D$2:$D$7)*(G3619/100)*(E3619/1000)),
IF(AND(C3619="Wine",D3619="Fortified Wines"),
SUM(LOOKUP(2,1/(SRP!$B$26:$B$29&lt;=E3619)/(SRP!$C$26:$C$29&gt;=E3619),SRP!$D$26:$D$29)*(G3619/100)*(E3619/1000)),
IF(C3619="Wine",
SUM(LOOKUP(2,1/(SRP!$B$21:$B$25&lt;=E3619)/(SRP!$C$21:$C$25&gt;=E3619),SRP!$D$21:$D$25)*(G3619/100)*(E3619/1000)),
IF(AND(C3619="Ready to Drink",D3619="RTD-One Pour Cocktail&gt;7%&lt;=14.5"),
SUM(LOOKUP(2,1/(SRP!$B$16:$B$20&lt;=E3619)/(SRP!$C$16:$C$20&gt;=E3619),SRP!$D$16:$D$20)*(G3619/100)*(E3619/1000)),
IF(C3619="Ready to Drink",
SUM(LOOKUP(2,1/(SRP!$B$11:$B$15&lt;=E3619)/(SRP!$C$11:$C$15&gt;=E3619),SRP!$D$11:$D$15)*(G3619/100)*(E3619/1000)),
0)))))),2)</f>
        <v>26.93</v>
      </c>
      <c r="L3619" s="173" t="str">
        <f t="shared" si="56"/>
        <v>Spirits750</v>
      </c>
      <c r="M3619" s="154">
        <f>VLOOKUP(L3619,'Slope %'!C:D,2,0)</f>
        <v>7.0000000000000007E-2</v>
      </c>
    </row>
    <row r="3620" spans="1:13" x14ac:dyDescent="0.25">
      <c r="A3620" s="169">
        <v>49745</v>
      </c>
      <c r="B3620" s="170" t="s">
        <v>2922</v>
      </c>
      <c r="C3620" s="170" t="s">
        <v>11</v>
      </c>
      <c r="D3620" s="170" t="s">
        <v>12</v>
      </c>
      <c r="E3620" s="170">
        <v>500</v>
      </c>
      <c r="F3620" s="170">
        <v>24</v>
      </c>
      <c r="G3620" s="171">
        <v>4.8</v>
      </c>
      <c r="H3620" s="170" t="s">
        <v>723</v>
      </c>
      <c r="I3620" s="171">
        <v>3.89</v>
      </c>
      <c r="J3620" s="169">
        <v>1</v>
      </c>
      <c r="K3620" s="154" cm="1">
        <f t="array" ref="K3620">ROUND(
IF(C3620="Beer",
SUM(LOOKUP(2,1/(SRP!$B$8:$B$10&lt;=E3620)/(SRP!$C$8:$C$10&gt;=E3620),SRP!$D$8:$D$10)*(G3620/100)*(E3620/1000)),
IF(C3620="Spirits",
SUM(LOOKUP(2,1/(SRP!$B$2:$B$7&lt;=E3620)/(SRP!$C$2:$C$7&gt;=E3620),SRP!$D$2:$D$7)*(G3620/100)*(E3620/1000)),
IF(AND(C3620="Wine",D3620="Fortified Wines"),
SUM(LOOKUP(2,1/(SRP!$B$26:$B$29&lt;=E3620)/(SRP!$C$26:$C$29&gt;=E3620),SRP!$D$26:$D$29)*(G3620/100)*(E3620/1000)),
IF(C3620="Wine",
SUM(LOOKUP(2,1/(SRP!$B$21:$B$25&lt;=E3620)/(SRP!$C$21:$C$25&gt;=E3620),SRP!$D$21:$D$25)*(G3620/100)*(E3620/1000)),
IF(AND(C3620="Ready to Drink",D3620="RTD-One Pour Cocktail&gt;7%&lt;=14.5"),
SUM(LOOKUP(2,1/(SRP!$B$16:$B$20&lt;=E3620)/(SRP!$C$16:$C$20&gt;=E3620),SRP!$D$16:$D$20)*(G3620/100)*(E3620/1000)),
IF(C3620="Ready to Drink",
SUM(LOOKUP(2,1/(SRP!$B$11:$B$15&lt;=E3620)/(SRP!$C$11:$C$15&gt;=E3620),SRP!$D$11:$D$15)*(G3620/100)*(E3620/1000)),
0)))))),2)</f>
        <v>1.87</v>
      </c>
      <c r="L3620" s="173" t="str">
        <f t="shared" si="56"/>
        <v>Beer500</v>
      </c>
      <c r="M3620" s="154">
        <f>VLOOKUP(L3620,'Slope %'!C:D,2,0)</f>
        <v>0.12</v>
      </c>
    </row>
    <row r="3621" spans="1:13" x14ac:dyDescent="0.25">
      <c r="A3621" s="169">
        <v>49771</v>
      </c>
      <c r="B3621" s="170" t="s">
        <v>2923</v>
      </c>
      <c r="C3621" s="170" t="s">
        <v>24</v>
      </c>
      <c r="D3621" s="170" t="s">
        <v>34</v>
      </c>
      <c r="E3621" s="170">
        <v>750</v>
      </c>
      <c r="F3621" s="170">
        <v>6</v>
      </c>
      <c r="G3621" s="171">
        <v>13</v>
      </c>
      <c r="H3621" s="170" t="s">
        <v>200</v>
      </c>
      <c r="I3621" s="171">
        <v>40.590000000000003</v>
      </c>
      <c r="J3621" s="169">
        <v>1</v>
      </c>
      <c r="K3621" s="154" cm="1">
        <f t="array" ref="K3621">ROUND(
IF(C3621="Beer",
SUM(LOOKUP(2,1/(SRP!$B$8:$B$10&lt;=E3621)/(SRP!$C$8:$C$10&gt;=E3621),SRP!$D$8:$D$10)*(G3621/100)*(E3621/1000)),
IF(C3621="Spirits",
SUM(LOOKUP(2,1/(SRP!$B$2:$B$7&lt;=E3621)/(SRP!$C$2:$C$7&gt;=E3621),SRP!$D$2:$D$7)*(G3621/100)*(E3621/1000)),
IF(AND(C3621="Wine",D3621="Fortified Wines"),
SUM(LOOKUP(2,1/(SRP!$B$26:$B$29&lt;=E3621)/(SRP!$C$26:$C$29&gt;=E3621),SRP!$D$26:$D$29)*(G3621/100)*(E3621/1000)),
IF(C3621="Wine",
SUM(LOOKUP(2,1/(SRP!$B$21:$B$25&lt;=E3621)/(SRP!$C$21:$C$25&gt;=E3621),SRP!$D$21:$D$25)*(G3621/100)*(E3621/1000)),
IF(AND(C3621="Ready to Drink",D3621="RTD-One Pour Cocktail&gt;7%&lt;=14.5"),
SUM(LOOKUP(2,1/(SRP!$B$16:$B$20&lt;=E3621)/(SRP!$C$16:$C$20&gt;=E3621),SRP!$D$16:$D$20)*(G3621/100)*(E3621/1000)),
IF(C3621="Ready to Drink",
SUM(LOOKUP(2,1/(SRP!$B$11:$B$15&lt;=E3621)/(SRP!$C$11:$C$15&gt;=E3621),SRP!$D$11:$D$15)*(G3621/100)*(E3621/1000)),
0)))))),2)</f>
        <v>7.61</v>
      </c>
      <c r="L3621" s="173" t="str">
        <f t="shared" si="56"/>
        <v>Wine750</v>
      </c>
      <c r="M3621" s="154">
        <f>VLOOKUP(L3621,'Slope %'!C:D,2,0)</f>
        <v>0.1</v>
      </c>
    </row>
    <row r="3622" spans="1:13" x14ac:dyDescent="0.25">
      <c r="A3622" s="169">
        <v>49772</v>
      </c>
      <c r="B3622" s="170" t="s">
        <v>2924</v>
      </c>
      <c r="C3622" s="170" t="s">
        <v>24</v>
      </c>
      <c r="D3622" s="170" t="s">
        <v>34</v>
      </c>
      <c r="E3622" s="170">
        <v>750</v>
      </c>
      <c r="F3622" s="170">
        <v>6</v>
      </c>
      <c r="G3622" s="171">
        <v>13</v>
      </c>
      <c r="H3622" s="170" t="s">
        <v>200</v>
      </c>
      <c r="I3622" s="171">
        <v>45.4</v>
      </c>
      <c r="J3622" s="169">
        <v>1</v>
      </c>
      <c r="K3622" s="154" cm="1">
        <f t="array" ref="K3622">ROUND(
IF(C3622="Beer",
SUM(LOOKUP(2,1/(SRP!$B$8:$B$10&lt;=E3622)/(SRP!$C$8:$C$10&gt;=E3622),SRP!$D$8:$D$10)*(G3622/100)*(E3622/1000)),
IF(C3622="Spirits",
SUM(LOOKUP(2,1/(SRP!$B$2:$B$7&lt;=E3622)/(SRP!$C$2:$C$7&gt;=E3622),SRP!$D$2:$D$7)*(G3622/100)*(E3622/1000)),
IF(AND(C3622="Wine",D3622="Fortified Wines"),
SUM(LOOKUP(2,1/(SRP!$B$26:$B$29&lt;=E3622)/(SRP!$C$26:$C$29&gt;=E3622),SRP!$D$26:$D$29)*(G3622/100)*(E3622/1000)),
IF(C3622="Wine",
SUM(LOOKUP(2,1/(SRP!$B$21:$B$25&lt;=E3622)/(SRP!$C$21:$C$25&gt;=E3622),SRP!$D$21:$D$25)*(G3622/100)*(E3622/1000)),
IF(AND(C3622="Ready to Drink",D3622="RTD-One Pour Cocktail&gt;7%&lt;=14.5"),
SUM(LOOKUP(2,1/(SRP!$B$16:$B$20&lt;=E3622)/(SRP!$C$16:$C$20&gt;=E3622),SRP!$D$16:$D$20)*(G3622/100)*(E3622/1000)),
IF(C3622="Ready to Drink",
SUM(LOOKUP(2,1/(SRP!$B$11:$B$15&lt;=E3622)/(SRP!$C$11:$C$15&gt;=E3622),SRP!$D$11:$D$15)*(G3622/100)*(E3622/1000)),
0)))))),2)</f>
        <v>7.61</v>
      </c>
      <c r="L3622" s="173" t="str">
        <f t="shared" si="56"/>
        <v>Wine750</v>
      </c>
      <c r="M3622" s="154">
        <f>VLOOKUP(L3622,'Slope %'!C:D,2,0)</f>
        <v>0.1</v>
      </c>
    </row>
    <row r="3623" spans="1:13" x14ac:dyDescent="0.25">
      <c r="A3623" s="169">
        <v>49779</v>
      </c>
      <c r="B3623" s="170" t="s">
        <v>2925</v>
      </c>
      <c r="C3623" s="170" t="s">
        <v>263</v>
      </c>
      <c r="D3623" s="170" t="s">
        <v>806</v>
      </c>
      <c r="E3623" s="170">
        <v>2840</v>
      </c>
      <c r="F3623" s="170">
        <v>3</v>
      </c>
      <c r="G3623" s="171">
        <v>4.5</v>
      </c>
      <c r="H3623" s="170" t="s">
        <v>1324</v>
      </c>
      <c r="I3623" s="171">
        <v>28.99</v>
      </c>
      <c r="J3623" s="169">
        <v>8</v>
      </c>
      <c r="K3623" s="154" cm="1">
        <f t="array" ref="K3623">ROUND(
IF(C3623="Beer",
SUM(LOOKUP(2,1/(SRP!$B$8:$B$10&lt;=E3623)/(SRP!$C$8:$C$10&gt;=E3623),SRP!$D$8:$D$10)*(G3623/100)*(E3623/1000)),
IF(C3623="Spirits",
SUM(LOOKUP(2,1/(SRP!$B$2:$B$7&lt;=E3623)/(SRP!$C$2:$C$7&gt;=E3623),SRP!$D$2:$D$7)*(G3623/100)*(E3623/1000)),
IF(AND(C3623="Wine",D3623="Fortified Wines"),
SUM(LOOKUP(2,1/(SRP!$B$26:$B$29&lt;=E3623)/(SRP!$C$26:$C$29&gt;=E3623),SRP!$D$26:$D$29)*(G3623/100)*(E3623/1000)),
IF(C3623="Wine",
SUM(LOOKUP(2,1/(SRP!$B$21:$B$25&lt;=E3623)/(SRP!$C$21:$C$25&gt;=E3623),SRP!$D$21:$D$25)*(G3623/100)*(E3623/1000)),
IF(AND(C3623="Ready to Drink",D3623="RTD-One Pour Cocktail&gt;7%&lt;=14.5"),
SUM(LOOKUP(2,1/(SRP!$B$16:$B$20&lt;=E3623)/(SRP!$C$16:$C$20&gt;=E3623),SRP!$D$16:$D$20)*(G3623/100)*(E3623/1000)),
IF(C3623="Ready to Drink",
SUM(LOOKUP(2,1/(SRP!$B$11:$B$15&lt;=E3623)/(SRP!$C$11:$C$15&gt;=E3623),SRP!$D$11:$D$15)*(G3623/100)*(E3623/1000)),
0)))))),2)</f>
        <v>9.98</v>
      </c>
      <c r="L3623" s="173" t="str">
        <f t="shared" si="56"/>
        <v>Ready to Drink2840</v>
      </c>
      <c r="M3623" s="154">
        <f>VLOOKUP(L3623,'Slope %'!C:D,2,0)</f>
        <v>0.1</v>
      </c>
    </row>
    <row r="3624" spans="1:13" x14ac:dyDescent="0.25">
      <c r="A3624" s="169">
        <v>49829</v>
      </c>
      <c r="B3624" s="170" t="s">
        <v>2926</v>
      </c>
      <c r="C3624" s="170" t="s">
        <v>24</v>
      </c>
      <c r="D3624" s="170" t="s">
        <v>191</v>
      </c>
      <c r="E3624" s="170">
        <v>750</v>
      </c>
      <c r="F3624" s="170">
        <v>12</v>
      </c>
      <c r="G3624" s="171">
        <v>13.5</v>
      </c>
      <c r="H3624" s="170" t="s">
        <v>54</v>
      </c>
      <c r="I3624" s="171">
        <v>14.99</v>
      </c>
      <c r="J3624" s="169">
        <v>1</v>
      </c>
      <c r="K3624" s="154" cm="1">
        <f t="array" ref="K3624">ROUND(
IF(C3624="Beer",
SUM(LOOKUP(2,1/(SRP!$B$8:$B$10&lt;=E3624)/(SRP!$C$8:$C$10&gt;=E3624),SRP!$D$8:$D$10)*(G3624/100)*(E3624/1000)),
IF(C3624="Spirits",
SUM(LOOKUP(2,1/(SRP!$B$2:$B$7&lt;=E3624)/(SRP!$C$2:$C$7&gt;=E3624),SRP!$D$2:$D$7)*(G3624/100)*(E3624/1000)),
IF(AND(C3624="Wine",D3624="Fortified Wines"),
SUM(LOOKUP(2,1/(SRP!$B$26:$B$29&lt;=E3624)/(SRP!$C$26:$C$29&gt;=E3624),SRP!$D$26:$D$29)*(G3624/100)*(E3624/1000)),
IF(C3624="Wine",
SUM(LOOKUP(2,1/(SRP!$B$21:$B$25&lt;=E3624)/(SRP!$C$21:$C$25&gt;=E3624),SRP!$D$21:$D$25)*(G3624/100)*(E3624/1000)),
IF(AND(C3624="Ready to Drink",D3624="RTD-One Pour Cocktail&gt;7%&lt;=14.5"),
SUM(LOOKUP(2,1/(SRP!$B$16:$B$20&lt;=E3624)/(SRP!$C$16:$C$20&gt;=E3624),SRP!$D$16:$D$20)*(G3624/100)*(E3624/1000)),
IF(C3624="Ready to Drink",
SUM(LOOKUP(2,1/(SRP!$B$11:$B$15&lt;=E3624)/(SRP!$C$11:$C$15&gt;=E3624),SRP!$D$11:$D$15)*(G3624/100)*(E3624/1000)),
0)))))),2)</f>
        <v>7.9</v>
      </c>
      <c r="L3624" s="173" t="str">
        <f t="shared" si="56"/>
        <v>Wine750</v>
      </c>
      <c r="M3624" s="154">
        <f>VLOOKUP(L3624,'Slope %'!C:D,2,0)</f>
        <v>0.1</v>
      </c>
    </row>
    <row r="3625" spans="1:13" x14ac:dyDescent="0.25">
      <c r="A3625" s="169">
        <v>49834</v>
      </c>
      <c r="B3625" s="170" t="s">
        <v>2927</v>
      </c>
      <c r="C3625" s="170" t="s">
        <v>263</v>
      </c>
      <c r="D3625" s="170" t="s">
        <v>332</v>
      </c>
      <c r="E3625" s="170">
        <v>473</v>
      </c>
      <c r="F3625" s="170">
        <v>24</v>
      </c>
      <c r="G3625" s="171">
        <v>5</v>
      </c>
      <c r="H3625" s="170" t="s">
        <v>17</v>
      </c>
      <c r="I3625" s="171">
        <v>4.29</v>
      </c>
      <c r="J3625" s="169">
        <v>1</v>
      </c>
      <c r="K3625" s="154" cm="1">
        <f t="array" ref="K3625">ROUND(
IF(C3625="Beer",
SUM(LOOKUP(2,1/(SRP!$B$8:$B$10&lt;=E3625)/(SRP!$C$8:$C$10&gt;=E3625),SRP!$D$8:$D$10)*(G3625/100)*(E3625/1000)),
IF(C3625="Spirits",
SUM(LOOKUP(2,1/(SRP!$B$2:$B$7&lt;=E3625)/(SRP!$C$2:$C$7&gt;=E3625),SRP!$D$2:$D$7)*(G3625/100)*(E3625/1000)),
IF(AND(C3625="Wine",D3625="Fortified Wines"),
SUM(LOOKUP(2,1/(SRP!$B$26:$B$29&lt;=E3625)/(SRP!$C$26:$C$29&gt;=E3625),SRP!$D$26:$D$29)*(G3625/100)*(E3625/1000)),
IF(C3625="Wine",
SUM(LOOKUP(2,1/(SRP!$B$21:$B$25&lt;=E3625)/(SRP!$C$21:$C$25&gt;=E3625),SRP!$D$21:$D$25)*(G3625/100)*(E3625/1000)),
IF(AND(C3625="Ready to Drink",D3625="RTD-One Pour Cocktail&gt;7%&lt;=14.5"),
SUM(LOOKUP(2,1/(SRP!$B$16:$B$20&lt;=E3625)/(SRP!$C$16:$C$20&gt;=E3625),SRP!$D$16:$D$20)*(G3625/100)*(E3625/1000)),
IF(C3625="Ready to Drink",
SUM(LOOKUP(2,1/(SRP!$B$11:$B$15&lt;=E3625)/(SRP!$C$11:$C$15&gt;=E3625),SRP!$D$11:$D$15)*(G3625/100)*(E3625/1000)),
0)))))),2)</f>
        <v>1.96</v>
      </c>
      <c r="L3625" s="173" t="str">
        <f t="shared" si="56"/>
        <v>Ready to Drink473</v>
      </c>
      <c r="M3625" s="154">
        <f>VLOOKUP(L3625,'Slope %'!C:D,2,0)</f>
        <v>0.12</v>
      </c>
    </row>
    <row r="3626" spans="1:13" x14ac:dyDescent="0.25">
      <c r="A3626" s="169">
        <v>49837</v>
      </c>
      <c r="B3626" s="170" t="s">
        <v>2928</v>
      </c>
      <c r="C3626" s="170" t="s">
        <v>15</v>
      </c>
      <c r="D3626" s="170" t="s">
        <v>252</v>
      </c>
      <c r="E3626" s="170">
        <v>750</v>
      </c>
      <c r="F3626" s="170">
        <v>12</v>
      </c>
      <c r="G3626" s="171">
        <v>30</v>
      </c>
      <c r="H3626" s="170" t="s">
        <v>20</v>
      </c>
      <c r="I3626" s="171">
        <v>29.49</v>
      </c>
      <c r="J3626" s="169">
        <v>1</v>
      </c>
      <c r="K3626" s="154" cm="1">
        <f t="array" ref="K3626">ROUND(
IF(C3626="Beer",
SUM(LOOKUP(2,1/(SRP!$B$8:$B$10&lt;=E3626)/(SRP!$C$8:$C$10&gt;=E3626),SRP!$D$8:$D$10)*(G3626/100)*(E3626/1000)),
IF(C3626="Spirits",
SUM(LOOKUP(2,1/(SRP!$B$2:$B$7&lt;=E3626)/(SRP!$C$2:$C$7&gt;=E3626),SRP!$D$2:$D$7)*(G3626/100)*(E3626/1000)),
IF(AND(C3626="Wine",D3626="Fortified Wines"),
SUM(LOOKUP(2,1/(SRP!$B$26:$B$29&lt;=E3626)/(SRP!$C$26:$C$29&gt;=E3626),SRP!$D$26:$D$29)*(G3626/100)*(E3626/1000)),
IF(C3626="Wine",
SUM(LOOKUP(2,1/(SRP!$B$21:$B$25&lt;=E3626)/(SRP!$C$21:$C$25&gt;=E3626),SRP!$D$21:$D$25)*(G3626/100)*(E3626/1000)),
IF(AND(C3626="Ready to Drink",D3626="RTD-One Pour Cocktail&gt;7%&lt;=14.5"),
SUM(LOOKUP(2,1/(SRP!$B$16:$B$20&lt;=E3626)/(SRP!$C$16:$C$20&gt;=E3626),SRP!$D$16:$D$20)*(G3626/100)*(E3626/1000)),
IF(C3626="Ready to Drink",
SUM(LOOKUP(2,1/(SRP!$B$11:$B$15&lt;=E3626)/(SRP!$C$11:$C$15&gt;=E3626),SRP!$D$11:$D$15)*(G3626/100)*(E3626/1000)),
0)))))),2)</f>
        <v>17.57</v>
      </c>
      <c r="L3626" s="173" t="str">
        <f t="shared" si="56"/>
        <v>Spirits750</v>
      </c>
      <c r="M3626" s="154">
        <f>VLOOKUP(L3626,'Slope %'!C:D,2,0)</f>
        <v>7.0000000000000007E-2</v>
      </c>
    </row>
    <row r="3627" spans="1:13" x14ac:dyDescent="0.25">
      <c r="A3627" s="169">
        <v>49875</v>
      </c>
      <c r="B3627" s="170" t="s">
        <v>2929</v>
      </c>
      <c r="C3627" s="170" t="s">
        <v>11</v>
      </c>
      <c r="D3627" s="170" t="s">
        <v>12</v>
      </c>
      <c r="E3627" s="170">
        <v>500</v>
      </c>
      <c r="F3627" s="170">
        <v>24</v>
      </c>
      <c r="G3627" s="171">
        <v>5</v>
      </c>
      <c r="H3627" s="170" t="s">
        <v>151</v>
      </c>
      <c r="I3627" s="171">
        <v>3.6</v>
      </c>
      <c r="J3627" s="169">
        <v>1</v>
      </c>
      <c r="K3627" s="154" cm="1">
        <f t="array" ref="K3627">ROUND(
IF(C3627="Beer",
SUM(LOOKUP(2,1/(SRP!$B$8:$B$10&lt;=E3627)/(SRP!$C$8:$C$10&gt;=E3627),SRP!$D$8:$D$10)*(G3627/100)*(E3627/1000)),
IF(C3627="Spirits",
SUM(LOOKUP(2,1/(SRP!$B$2:$B$7&lt;=E3627)/(SRP!$C$2:$C$7&gt;=E3627),SRP!$D$2:$D$7)*(G3627/100)*(E3627/1000)),
IF(AND(C3627="Wine",D3627="Fortified Wines"),
SUM(LOOKUP(2,1/(SRP!$B$26:$B$29&lt;=E3627)/(SRP!$C$26:$C$29&gt;=E3627),SRP!$D$26:$D$29)*(G3627/100)*(E3627/1000)),
IF(C3627="Wine",
SUM(LOOKUP(2,1/(SRP!$B$21:$B$25&lt;=E3627)/(SRP!$C$21:$C$25&gt;=E3627),SRP!$D$21:$D$25)*(G3627/100)*(E3627/1000)),
IF(AND(C3627="Ready to Drink",D3627="RTD-One Pour Cocktail&gt;7%&lt;=14.5"),
SUM(LOOKUP(2,1/(SRP!$B$16:$B$20&lt;=E3627)/(SRP!$C$16:$C$20&gt;=E3627),SRP!$D$16:$D$20)*(G3627/100)*(E3627/1000)),
IF(C3627="Ready to Drink",
SUM(LOOKUP(2,1/(SRP!$B$11:$B$15&lt;=E3627)/(SRP!$C$11:$C$15&gt;=E3627),SRP!$D$11:$D$15)*(G3627/100)*(E3627/1000)),
0)))))),2)</f>
        <v>1.95</v>
      </c>
      <c r="L3627" s="173" t="str">
        <f t="shared" si="56"/>
        <v>Beer500</v>
      </c>
      <c r="M3627" s="154">
        <f>VLOOKUP(L3627,'Slope %'!C:D,2,0)</f>
        <v>0.12</v>
      </c>
    </row>
    <row r="3628" spans="1:13" x14ac:dyDescent="0.25">
      <c r="A3628" s="169">
        <v>49875</v>
      </c>
      <c r="B3628" s="170" t="s">
        <v>2929</v>
      </c>
      <c r="C3628" s="170" t="s">
        <v>11</v>
      </c>
      <c r="D3628" s="170" t="s">
        <v>12</v>
      </c>
      <c r="E3628" s="170">
        <v>500</v>
      </c>
      <c r="F3628" s="170">
        <v>24</v>
      </c>
      <c r="G3628" s="171">
        <v>5</v>
      </c>
      <c r="H3628" s="170" t="s">
        <v>151</v>
      </c>
      <c r="I3628" s="171">
        <v>3.6</v>
      </c>
      <c r="J3628" s="169">
        <v>1</v>
      </c>
      <c r="K3628" s="154" cm="1">
        <f t="array" ref="K3628">ROUND(
IF(C3628="Beer",
SUM(LOOKUP(2,1/(SRP!$B$8:$B$10&lt;=E3628)/(SRP!$C$8:$C$10&gt;=E3628),SRP!$D$8:$D$10)*(G3628/100)*(E3628/1000)),
IF(C3628="Spirits",
SUM(LOOKUP(2,1/(SRP!$B$2:$B$7&lt;=E3628)/(SRP!$C$2:$C$7&gt;=E3628),SRP!$D$2:$D$7)*(G3628/100)*(E3628/1000)),
IF(AND(C3628="Wine",D3628="Fortified Wines"),
SUM(LOOKUP(2,1/(SRP!$B$26:$B$29&lt;=E3628)/(SRP!$C$26:$C$29&gt;=E3628),SRP!$D$26:$D$29)*(G3628/100)*(E3628/1000)),
IF(C3628="Wine",
SUM(LOOKUP(2,1/(SRP!$B$21:$B$25&lt;=E3628)/(SRP!$C$21:$C$25&gt;=E3628),SRP!$D$21:$D$25)*(G3628/100)*(E3628/1000)),
IF(AND(C3628="Ready to Drink",D3628="RTD-One Pour Cocktail&gt;7%&lt;=14.5"),
SUM(LOOKUP(2,1/(SRP!$B$16:$B$20&lt;=E3628)/(SRP!$C$16:$C$20&gt;=E3628),SRP!$D$16:$D$20)*(G3628/100)*(E3628/1000)),
IF(C3628="Ready to Drink",
SUM(LOOKUP(2,1/(SRP!$B$11:$B$15&lt;=E3628)/(SRP!$C$11:$C$15&gt;=E3628),SRP!$D$11:$D$15)*(G3628/100)*(E3628/1000)),
0)))))),2)</f>
        <v>1.95</v>
      </c>
      <c r="L3628" s="173" t="str">
        <f t="shared" si="56"/>
        <v>Beer500</v>
      </c>
      <c r="M3628" s="154">
        <f>VLOOKUP(L3628,'Slope %'!C:D,2,0)</f>
        <v>0.12</v>
      </c>
    </row>
    <row r="3629" spans="1:13" x14ac:dyDescent="0.25">
      <c r="A3629" s="169">
        <v>49876</v>
      </c>
      <c r="B3629" s="170" t="s">
        <v>2930</v>
      </c>
      <c r="C3629" s="170" t="s">
        <v>11</v>
      </c>
      <c r="D3629" s="170" t="s">
        <v>303</v>
      </c>
      <c r="E3629" s="170">
        <v>500</v>
      </c>
      <c r="F3629" s="170">
        <v>24</v>
      </c>
      <c r="G3629" s="171">
        <v>5.6</v>
      </c>
      <c r="H3629" s="170" t="s">
        <v>151</v>
      </c>
      <c r="I3629" s="171">
        <v>3.62</v>
      </c>
      <c r="J3629" s="169">
        <v>1</v>
      </c>
      <c r="K3629" s="154" cm="1">
        <f t="array" ref="K3629">ROUND(
IF(C3629="Beer",
SUM(LOOKUP(2,1/(SRP!$B$8:$B$10&lt;=E3629)/(SRP!$C$8:$C$10&gt;=E3629),SRP!$D$8:$D$10)*(G3629/100)*(E3629/1000)),
IF(C3629="Spirits",
SUM(LOOKUP(2,1/(SRP!$B$2:$B$7&lt;=E3629)/(SRP!$C$2:$C$7&gt;=E3629),SRP!$D$2:$D$7)*(G3629/100)*(E3629/1000)),
IF(AND(C3629="Wine",D3629="Fortified Wines"),
SUM(LOOKUP(2,1/(SRP!$B$26:$B$29&lt;=E3629)/(SRP!$C$26:$C$29&gt;=E3629),SRP!$D$26:$D$29)*(G3629/100)*(E3629/1000)),
IF(C3629="Wine",
SUM(LOOKUP(2,1/(SRP!$B$21:$B$25&lt;=E3629)/(SRP!$C$21:$C$25&gt;=E3629),SRP!$D$21:$D$25)*(G3629/100)*(E3629/1000)),
IF(AND(C3629="Ready to Drink",D3629="RTD-One Pour Cocktail&gt;7%&lt;=14.5"),
SUM(LOOKUP(2,1/(SRP!$B$16:$B$20&lt;=E3629)/(SRP!$C$16:$C$20&gt;=E3629),SRP!$D$16:$D$20)*(G3629/100)*(E3629/1000)),
IF(C3629="Ready to Drink",
SUM(LOOKUP(2,1/(SRP!$B$11:$B$15&lt;=E3629)/(SRP!$C$11:$C$15&gt;=E3629),SRP!$D$11:$D$15)*(G3629/100)*(E3629/1000)),
0)))))),2)</f>
        <v>2.19</v>
      </c>
      <c r="L3629" s="173" t="str">
        <f t="shared" si="56"/>
        <v>Beer500</v>
      </c>
      <c r="M3629" s="154">
        <f>VLOOKUP(L3629,'Slope %'!C:D,2,0)</f>
        <v>0.12</v>
      </c>
    </row>
    <row r="3630" spans="1:13" x14ac:dyDescent="0.25">
      <c r="A3630" s="169">
        <v>49876</v>
      </c>
      <c r="B3630" s="170" t="s">
        <v>2930</v>
      </c>
      <c r="C3630" s="170" t="s">
        <v>11</v>
      </c>
      <c r="D3630" s="170" t="s">
        <v>303</v>
      </c>
      <c r="E3630" s="170">
        <v>500</v>
      </c>
      <c r="F3630" s="170">
        <v>24</v>
      </c>
      <c r="G3630" s="171">
        <v>5.6</v>
      </c>
      <c r="H3630" s="170" t="s">
        <v>151</v>
      </c>
      <c r="I3630" s="171">
        <v>3.62</v>
      </c>
      <c r="J3630" s="169">
        <v>1</v>
      </c>
      <c r="K3630" s="154" cm="1">
        <f t="array" ref="K3630">ROUND(
IF(C3630="Beer",
SUM(LOOKUP(2,1/(SRP!$B$8:$B$10&lt;=E3630)/(SRP!$C$8:$C$10&gt;=E3630),SRP!$D$8:$D$10)*(G3630/100)*(E3630/1000)),
IF(C3630="Spirits",
SUM(LOOKUP(2,1/(SRP!$B$2:$B$7&lt;=E3630)/(SRP!$C$2:$C$7&gt;=E3630),SRP!$D$2:$D$7)*(G3630/100)*(E3630/1000)),
IF(AND(C3630="Wine",D3630="Fortified Wines"),
SUM(LOOKUP(2,1/(SRP!$B$26:$B$29&lt;=E3630)/(SRP!$C$26:$C$29&gt;=E3630),SRP!$D$26:$D$29)*(G3630/100)*(E3630/1000)),
IF(C3630="Wine",
SUM(LOOKUP(2,1/(SRP!$B$21:$B$25&lt;=E3630)/(SRP!$C$21:$C$25&gt;=E3630),SRP!$D$21:$D$25)*(G3630/100)*(E3630/1000)),
IF(AND(C3630="Ready to Drink",D3630="RTD-One Pour Cocktail&gt;7%&lt;=14.5"),
SUM(LOOKUP(2,1/(SRP!$B$16:$B$20&lt;=E3630)/(SRP!$C$16:$C$20&gt;=E3630),SRP!$D$16:$D$20)*(G3630/100)*(E3630/1000)),
IF(C3630="Ready to Drink",
SUM(LOOKUP(2,1/(SRP!$B$11:$B$15&lt;=E3630)/(SRP!$C$11:$C$15&gt;=E3630),SRP!$D$11:$D$15)*(G3630/100)*(E3630/1000)),
0)))))),2)</f>
        <v>2.19</v>
      </c>
      <c r="L3630" s="173" t="str">
        <f t="shared" si="56"/>
        <v>Beer500</v>
      </c>
      <c r="M3630" s="154">
        <f>VLOOKUP(L3630,'Slope %'!C:D,2,0)</f>
        <v>0.12</v>
      </c>
    </row>
    <row r="3631" spans="1:13" x14ac:dyDescent="0.25">
      <c r="A3631" s="169">
        <v>49877</v>
      </c>
      <c r="B3631" s="170" t="s">
        <v>2931</v>
      </c>
      <c r="C3631" s="170" t="s">
        <v>11</v>
      </c>
      <c r="D3631" s="170" t="s">
        <v>303</v>
      </c>
      <c r="E3631" s="170">
        <v>500</v>
      </c>
      <c r="F3631" s="170">
        <v>20</v>
      </c>
      <c r="G3631" s="171">
        <v>5.6</v>
      </c>
      <c r="H3631" s="170" t="s">
        <v>151</v>
      </c>
      <c r="I3631" s="171">
        <v>4.12</v>
      </c>
      <c r="J3631" s="169">
        <v>1</v>
      </c>
      <c r="K3631" s="154" cm="1">
        <f t="array" ref="K3631">ROUND(
IF(C3631="Beer",
SUM(LOOKUP(2,1/(SRP!$B$8:$B$10&lt;=E3631)/(SRP!$C$8:$C$10&gt;=E3631),SRP!$D$8:$D$10)*(G3631/100)*(E3631/1000)),
IF(C3631="Spirits",
SUM(LOOKUP(2,1/(SRP!$B$2:$B$7&lt;=E3631)/(SRP!$C$2:$C$7&gt;=E3631),SRP!$D$2:$D$7)*(G3631/100)*(E3631/1000)),
IF(AND(C3631="Wine",D3631="Fortified Wines"),
SUM(LOOKUP(2,1/(SRP!$B$26:$B$29&lt;=E3631)/(SRP!$C$26:$C$29&gt;=E3631),SRP!$D$26:$D$29)*(G3631/100)*(E3631/1000)),
IF(C3631="Wine",
SUM(LOOKUP(2,1/(SRP!$B$21:$B$25&lt;=E3631)/(SRP!$C$21:$C$25&gt;=E3631),SRP!$D$21:$D$25)*(G3631/100)*(E3631/1000)),
IF(AND(C3631="Ready to Drink",D3631="RTD-One Pour Cocktail&gt;7%&lt;=14.5"),
SUM(LOOKUP(2,1/(SRP!$B$16:$B$20&lt;=E3631)/(SRP!$C$16:$C$20&gt;=E3631),SRP!$D$16:$D$20)*(G3631/100)*(E3631/1000)),
IF(C3631="Ready to Drink",
SUM(LOOKUP(2,1/(SRP!$B$11:$B$15&lt;=E3631)/(SRP!$C$11:$C$15&gt;=E3631),SRP!$D$11:$D$15)*(G3631/100)*(E3631/1000)),
0)))))),2)</f>
        <v>2.19</v>
      </c>
      <c r="L3631" s="173" t="str">
        <f t="shared" si="56"/>
        <v>Beer500</v>
      </c>
      <c r="M3631" s="154">
        <f>VLOOKUP(L3631,'Slope %'!C:D,2,0)</f>
        <v>0.12</v>
      </c>
    </row>
    <row r="3632" spans="1:13" x14ac:dyDescent="0.25">
      <c r="A3632" s="169">
        <v>49877</v>
      </c>
      <c r="B3632" s="170" t="s">
        <v>2931</v>
      </c>
      <c r="C3632" s="170" t="s">
        <v>11</v>
      </c>
      <c r="D3632" s="170" t="s">
        <v>303</v>
      </c>
      <c r="E3632" s="170">
        <v>500</v>
      </c>
      <c r="F3632" s="170">
        <v>20</v>
      </c>
      <c r="G3632" s="171">
        <v>5.6</v>
      </c>
      <c r="H3632" s="170" t="s">
        <v>151</v>
      </c>
      <c r="I3632" s="171">
        <v>4.12</v>
      </c>
      <c r="J3632" s="169">
        <v>1</v>
      </c>
      <c r="K3632" s="154" cm="1">
        <f t="array" ref="K3632">ROUND(
IF(C3632="Beer",
SUM(LOOKUP(2,1/(SRP!$B$8:$B$10&lt;=E3632)/(SRP!$C$8:$C$10&gt;=E3632),SRP!$D$8:$D$10)*(G3632/100)*(E3632/1000)),
IF(C3632="Spirits",
SUM(LOOKUP(2,1/(SRP!$B$2:$B$7&lt;=E3632)/(SRP!$C$2:$C$7&gt;=E3632),SRP!$D$2:$D$7)*(G3632/100)*(E3632/1000)),
IF(AND(C3632="Wine",D3632="Fortified Wines"),
SUM(LOOKUP(2,1/(SRP!$B$26:$B$29&lt;=E3632)/(SRP!$C$26:$C$29&gt;=E3632),SRP!$D$26:$D$29)*(G3632/100)*(E3632/1000)),
IF(C3632="Wine",
SUM(LOOKUP(2,1/(SRP!$B$21:$B$25&lt;=E3632)/(SRP!$C$21:$C$25&gt;=E3632),SRP!$D$21:$D$25)*(G3632/100)*(E3632/1000)),
IF(AND(C3632="Ready to Drink",D3632="RTD-One Pour Cocktail&gt;7%&lt;=14.5"),
SUM(LOOKUP(2,1/(SRP!$B$16:$B$20&lt;=E3632)/(SRP!$C$16:$C$20&gt;=E3632),SRP!$D$16:$D$20)*(G3632/100)*(E3632/1000)),
IF(C3632="Ready to Drink",
SUM(LOOKUP(2,1/(SRP!$B$11:$B$15&lt;=E3632)/(SRP!$C$11:$C$15&gt;=E3632),SRP!$D$11:$D$15)*(G3632/100)*(E3632/1000)),
0)))))),2)</f>
        <v>2.19</v>
      </c>
      <c r="L3632" s="173" t="str">
        <f t="shared" si="56"/>
        <v>Beer500</v>
      </c>
      <c r="M3632" s="154">
        <f>VLOOKUP(L3632,'Slope %'!C:D,2,0)</f>
        <v>0.12</v>
      </c>
    </row>
    <row r="3633" spans="1:13" x14ac:dyDescent="0.25">
      <c r="A3633" s="169">
        <v>49905</v>
      </c>
      <c r="B3633" s="170" t="s">
        <v>2932</v>
      </c>
      <c r="C3633" s="170" t="s">
        <v>11</v>
      </c>
      <c r="D3633" s="170" t="s">
        <v>12</v>
      </c>
      <c r="E3633" s="170">
        <v>2130</v>
      </c>
      <c r="F3633" s="170">
        <v>4</v>
      </c>
      <c r="G3633" s="171">
        <v>5</v>
      </c>
      <c r="H3633" s="170" t="s">
        <v>342</v>
      </c>
      <c r="I3633" s="171">
        <v>12.05</v>
      </c>
      <c r="J3633" s="169">
        <v>6</v>
      </c>
      <c r="K3633" s="154" cm="1">
        <f t="array" ref="K3633">ROUND(
IF(C3633="Beer",
SUM(LOOKUP(2,1/(SRP!$B$8:$B$10&lt;=E3633)/(SRP!$C$8:$C$10&gt;=E3633),SRP!$D$8:$D$10)*(G3633/100)*(E3633/1000)),
IF(C3633="Spirits",
SUM(LOOKUP(2,1/(SRP!$B$2:$B$7&lt;=E3633)/(SRP!$C$2:$C$7&gt;=E3633),SRP!$D$2:$D$7)*(G3633/100)*(E3633/1000)),
IF(AND(C3633="Wine",D3633="Fortified Wines"),
SUM(LOOKUP(2,1/(SRP!$B$26:$B$29&lt;=E3633)/(SRP!$C$26:$C$29&gt;=E3633),SRP!$D$26:$D$29)*(G3633/100)*(E3633/1000)),
IF(C3633="Wine",
SUM(LOOKUP(2,1/(SRP!$B$21:$B$25&lt;=E3633)/(SRP!$C$21:$C$25&gt;=E3633),SRP!$D$21:$D$25)*(G3633/100)*(E3633/1000)),
IF(AND(C3633="Ready to Drink",D3633="RTD-One Pour Cocktail&gt;7%&lt;=14.5"),
SUM(LOOKUP(2,1/(SRP!$B$16:$B$20&lt;=E3633)/(SRP!$C$16:$C$20&gt;=E3633),SRP!$D$16:$D$20)*(G3633/100)*(E3633/1000)),
IF(C3633="Ready to Drink",
SUM(LOOKUP(2,1/(SRP!$B$11:$B$15&lt;=E3633)/(SRP!$C$11:$C$15&gt;=E3633),SRP!$D$11:$D$15)*(G3633/100)*(E3633/1000)),
0)))))),2)</f>
        <v>8.31</v>
      </c>
      <c r="L3633" s="173" t="str">
        <f t="shared" si="56"/>
        <v>Beer2130</v>
      </c>
      <c r="M3633" s="154">
        <f>VLOOKUP(L3633,'Slope %'!C:D,2,0)</f>
        <v>0.1</v>
      </c>
    </row>
    <row r="3634" spans="1:13" x14ac:dyDescent="0.25">
      <c r="A3634" s="169">
        <v>49905</v>
      </c>
      <c r="B3634" s="170" t="s">
        <v>2932</v>
      </c>
      <c r="C3634" s="170" t="s">
        <v>11</v>
      </c>
      <c r="D3634" s="170" t="s">
        <v>12</v>
      </c>
      <c r="E3634" s="170">
        <v>2130</v>
      </c>
      <c r="F3634" s="170">
        <v>4</v>
      </c>
      <c r="G3634" s="171">
        <v>5</v>
      </c>
      <c r="H3634" s="170" t="s">
        <v>342</v>
      </c>
      <c r="I3634" s="171">
        <v>12.05</v>
      </c>
      <c r="J3634" s="169">
        <v>6</v>
      </c>
      <c r="K3634" s="154" cm="1">
        <f t="array" ref="K3634">ROUND(
IF(C3634="Beer",
SUM(LOOKUP(2,1/(SRP!$B$8:$B$10&lt;=E3634)/(SRP!$C$8:$C$10&gt;=E3634),SRP!$D$8:$D$10)*(G3634/100)*(E3634/1000)),
IF(C3634="Spirits",
SUM(LOOKUP(2,1/(SRP!$B$2:$B$7&lt;=E3634)/(SRP!$C$2:$C$7&gt;=E3634),SRP!$D$2:$D$7)*(G3634/100)*(E3634/1000)),
IF(AND(C3634="Wine",D3634="Fortified Wines"),
SUM(LOOKUP(2,1/(SRP!$B$26:$B$29&lt;=E3634)/(SRP!$C$26:$C$29&gt;=E3634),SRP!$D$26:$D$29)*(G3634/100)*(E3634/1000)),
IF(C3634="Wine",
SUM(LOOKUP(2,1/(SRP!$B$21:$B$25&lt;=E3634)/(SRP!$C$21:$C$25&gt;=E3634),SRP!$D$21:$D$25)*(G3634/100)*(E3634/1000)),
IF(AND(C3634="Ready to Drink",D3634="RTD-One Pour Cocktail&gt;7%&lt;=14.5"),
SUM(LOOKUP(2,1/(SRP!$B$16:$B$20&lt;=E3634)/(SRP!$C$16:$C$20&gt;=E3634),SRP!$D$16:$D$20)*(G3634/100)*(E3634/1000)),
IF(C3634="Ready to Drink",
SUM(LOOKUP(2,1/(SRP!$B$11:$B$15&lt;=E3634)/(SRP!$C$11:$C$15&gt;=E3634),SRP!$D$11:$D$15)*(G3634/100)*(E3634/1000)),
0)))))),2)</f>
        <v>8.31</v>
      </c>
      <c r="L3634" s="173" t="str">
        <f t="shared" si="56"/>
        <v>Beer2130</v>
      </c>
      <c r="M3634" s="154">
        <f>VLOOKUP(L3634,'Slope %'!C:D,2,0)</f>
        <v>0.1</v>
      </c>
    </row>
    <row r="3635" spans="1:13" x14ac:dyDescent="0.25">
      <c r="A3635" s="169">
        <v>49908</v>
      </c>
      <c r="B3635" s="170" t="s">
        <v>2933</v>
      </c>
      <c r="C3635" s="170" t="s">
        <v>11</v>
      </c>
      <c r="D3635" s="170" t="s">
        <v>12</v>
      </c>
      <c r="E3635" s="170">
        <v>2838</v>
      </c>
      <c r="F3635" s="170">
        <v>4</v>
      </c>
      <c r="G3635" s="171">
        <v>5</v>
      </c>
      <c r="H3635" s="170" t="s">
        <v>982</v>
      </c>
      <c r="I3635" s="171">
        <v>19.989999999999998</v>
      </c>
      <c r="J3635" s="169">
        <v>6</v>
      </c>
      <c r="K3635" s="154" cm="1">
        <f t="array" ref="K3635">ROUND(
IF(C3635="Beer",
SUM(LOOKUP(2,1/(SRP!$B$8:$B$10&lt;=E3635)/(SRP!$C$8:$C$10&gt;=E3635),SRP!$D$8:$D$10)*(G3635/100)*(E3635/1000)),
IF(C3635="Spirits",
SUM(LOOKUP(2,1/(SRP!$B$2:$B$7&lt;=E3635)/(SRP!$C$2:$C$7&gt;=E3635),SRP!$D$2:$D$7)*(G3635/100)*(E3635/1000)),
IF(AND(C3635="Wine",D3635="Fortified Wines"),
SUM(LOOKUP(2,1/(SRP!$B$26:$B$29&lt;=E3635)/(SRP!$C$26:$C$29&gt;=E3635),SRP!$D$26:$D$29)*(G3635/100)*(E3635/1000)),
IF(C3635="Wine",
SUM(LOOKUP(2,1/(SRP!$B$21:$B$25&lt;=E3635)/(SRP!$C$21:$C$25&gt;=E3635),SRP!$D$21:$D$25)*(G3635/100)*(E3635/1000)),
IF(AND(C3635="Ready to Drink",D3635="RTD-One Pour Cocktail&gt;7%&lt;=14.5"),
SUM(LOOKUP(2,1/(SRP!$B$16:$B$20&lt;=E3635)/(SRP!$C$16:$C$20&gt;=E3635),SRP!$D$16:$D$20)*(G3635/100)*(E3635/1000)),
IF(C3635="Ready to Drink",
SUM(LOOKUP(2,1/(SRP!$B$11:$B$15&lt;=E3635)/(SRP!$C$11:$C$15&gt;=E3635),SRP!$D$11:$D$15)*(G3635/100)*(E3635/1000)),
0)))))),2)</f>
        <v>11.08</v>
      </c>
      <c r="L3635" s="173" t="str">
        <f t="shared" si="56"/>
        <v>Beer2838</v>
      </c>
      <c r="M3635" s="154">
        <f>VLOOKUP(L3635,'Slope %'!C:D,2,0)</f>
        <v>0.1</v>
      </c>
    </row>
    <row r="3636" spans="1:13" x14ac:dyDescent="0.25">
      <c r="A3636" s="169">
        <v>49908</v>
      </c>
      <c r="B3636" s="170" t="s">
        <v>2933</v>
      </c>
      <c r="C3636" s="170" t="s">
        <v>11</v>
      </c>
      <c r="D3636" s="170" t="s">
        <v>12</v>
      </c>
      <c r="E3636" s="170">
        <v>2838</v>
      </c>
      <c r="F3636" s="170">
        <v>4</v>
      </c>
      <c r="G3636" s="171">
        <v>5</v>
      </c>
      <c r="H3636" s="170" t="s">
        <v>982</v>
      </c>
      <c r="I3636" s="171">
        <v>19.989999999999998</v>
      </c>
      <c r="J3636" s="169">
        <v>6</v>
      </c>
      <c r="K3636" s="154" cm="1">
        <f t="array" ref="K3636">ROUND(
IF(C3636="Beer",
SUM(LOOKUP(2,1/(SRP!$B$8:$B$10&lt;=E3636)/(SRP!$C$8:$C$10&gt;=E3636),SRP!$D$8:$D$10)*(G3636/100)*(E3636/1000)),
IF(C3636="Spirits",
SUM(LOOKUP(2,1/(SRP!$B$2:$B$7&lt;=E3636)/(SRP!$C$2:$C$7&gt;=E3636),SRP!$D$2:$D$7)*(G3636/100)*(E3636/1000)),
IF(AND(C3636="Wine",D3636="Fortified Wines"),
SUM(LOOKUP(2,1/(SRP!$B$26:$B$29&lt;=E3636)/(SRP!$C$26:$C$29&gt;=E3636),SRP!$D$26:$D$29)*(G3636/100)*(E3636/1000)),
IF(C3636="Wine",
SUM(LOOKUP(2,1/(SRP!$B$21:$B$25&lt;=E3636)/(SRP!$C$21:$C$25&gt;=E3636),SRP!$D$21:$D$25)*(G3636/100)*(E3636/1000)),
IF(AND(C3636="Ready to Drink",D3636="RTD-One Pour Cocktail&gt;7%&lt;=14.5"),
SUM(LOOKUP(2,1/(SRP!$B$16:$B$20&lt;=E3636)/(SRP!$C$16:$C$20&gt;=E3636),SRP!$D$16:$D$20)*(G3636/100)*(E3636/1000)),
IF(C3636="Ready to Drink",
SUM(LOOKUP(2,1/(SRP!$B$11:$B$15&lt;=E3636)/(SRP!$C$11:$C$15&gt;=E3636),SRP!$D$11:$D$15)*(G3636/100)*(E3636/1000)),
0)))))),2)</f>
        <v>11.08</v>
      </c>
      <c r="L3636" s="173" t="str">
        <f t="shared" si="56"/>
        <v>Beer2838</v>
      </c>
      <c r="M3636" s="154">
        <f>VLOOKUP(L3636,'Slope %'!C:D,2,0)</f>
        <v>0.1</v>
      </c>
    </row>
    <row r="3637" spans="1:13" x14ac:dyDescent="0.25">
      <c r="A3637" s="169">
        <v>49912</v>
      </c>
      <c r="B3637" s="170" t="s">
        <v>2934</v>
      </c>
      <c r="C3637" s="170" t="s">
        <v>24</v>
      </c>
      <c r="D3637" s="170" t="s">
        <v>25</v>
      </c>
      <c r="E3637" s="170">
        <v>750</v>
      </c>
      <c r="F3637" s="170">
        <v>12</v>
      </c>
      <c r="G3637" s="171">
        <v>12</v>
      </c>
      <c r="H3637" s="170" t="s">
        <v>32</v>
      </c>
      <c r="I3637" s="171">
        <v>11.49</v>
      </c>
      <c r="J3637" s="169">
        <v>1</v>
      </c>
      <c r="K3637" s="154" cm="1">
        <f t="array" ref="K3637">ROUND(
IF(C3637="Beer",
SUM(LOOKUP(2,1/(SRP!$B$8:$B$10&lt;=E3637)/(SRP!$C$8:$C$10&gt;=E3637),SRP!$D$8:$D$10)*(G3637/100)*(E3637/1000)),
IF(C3637="Spirits",
SUM(LOOKUP(2,1/(SRP!$B$2:$B$7&lt;=E3637)/(SRP!$C$2:$C$7&gt;=E3637),SRP!$D$2:$D$7)*(G3637/100)*(E3637/1000)),
IF(AND(C3637="Wine",D3637="Fortified Wines"),
SUM(LOOKUP(2,1/(SRP!$B$26:$B$29&lt;=E3637)/(SRP!$C$26:$C$29&gt;=E3637),SRP!$D$26:$D$29)*(G3637/100)*(E3637/1000)),
IF(C3637="Wine",
SUM(LOOKUP(2,1/(SRP!$B$21:$B$25&lt;=E3637)/(SRP!$C$21:$C$25&gt;=E3637),SRP!$D$21:$D$25)*(G3637/100)*(E3637/1000)),
IF(AND(C3637="Ready to Drink",D3637="RTD-One Pour Cocktail&gt;7%&lt;=14.5"),
SUM(LOOKUP(2,1/(SRP!$B$16:$B$20&lt;=E3637)/(SRP!$C$16:$C$20&gt;=E3637),SRP!$D$16:$D$20)*(G3637/100)*(E3637/1000)),
IF(C3637="Ready to Drink",
SUM(LOOKUP(2,1/(SRP!$B$11:$B$15&lt;=E3637)/(SRP!$C$11:$C$15&gt;=E3637),SRP!$D$11:$D$15)*(G3637/100)*(E3637/1000)),
0)))))),2)</f>
        <v>7.03</v>
      </c>
      <c r="L3637" s="173" t="str">
        <f t="shared" si="56"/>
        <v>Wine750</v>
      </c>
      <c r="M3637" s="154">
        <f>VLOOKUP(L3637,'Slope %'!C:D,2,0)</f>
        <v>0.1</v>
      </c>
    </row>
    <row r="3638" spans="1:13" x14ac:dyDescent="0.25">
      <c r="A3638" s="169">
        <v>49937</v>
      </c>
      <c r="B3638" s="170" t="s">
        <v>2935</v>
      </c>
      <c r="C3638" s="170" t="s">
        <v>11</v>
      </c>
      <c r="D3638" s="170" t="s">
        <v>474</v>
      </c>
      <c r="E3638" s="170">
        <v>473</v>
      </c>
      <c r="F3638" s="170">
        <v>24</v>
      </c>
      <c r="G3638" s="171">
        <v>4.8</v>
      </c>
      <c r="H3638" s="170" t="s">
        <v>747</v>
      </c>
      <c r="I3638" s="171">
        <v>4.49</v>
      </c>
      <c r="J3638" s="169">
        <v>1</v>
      </c>
      <c r="K3638" s="154" cm="1">
        <f t="array" ref="K3638">ROUND(
IF(C3638="Beer",
SUM(LOOKUP(2,1/(SRP!$B$8:$B$10&lt;=E3638)/(SRP!$C$8:$C$10&gt;=E3638),SRP!$D$8:$D$10)*(G3638/100)*(E3638/1000)),
IF(C3638="Spirits",
SUM(LOOKUP(2,1/(SRP!$B$2:$B$7&lt;=E3638)/(SRP!$C$2:$C$7&gt;=E3638),SRP!$D$2:$D$7)*(G3638/100)*(E3638/1000)),
IF(AND(C3638="Wine",D3638="Fortified Wines"),
SUM(LOOKUP(2,1/(SRP!$B$26:$B$29&lt;=E3638)/(SRP!$C$26:$C$29&gt;=E3638),SRP!$D$26:$D$29)*(G3638/100)*(E3638/1000)),
IF(C3638="Wine",
SUM(LOOKUP(2,1/(SRP!$B$21:$B$25&lt;=E3638)/(SRP!$C$21:$C$25&gt;=E3638),SRP!$D$21:$D$25)*(G3638/100)*(E3638/1000)),
IF(AND(C3638="Ready to Drink",D3638="RTD-One Pour Cocktail&gt;7%&lt;=14.5"),
SUM(LOOKUP(2,1/(SRP!$B$16:$B$20&lt;=E3638)/(SRP!$C$16:$C$20&gt;=E3638),SRP!$D$16:$D$20)*(G3638/100)*(E3638/1000)),
IF(C3638="Ready to Drink",
SUM(LOOKUP(2,1/(SRP!$B$11:$B$15&lt;=E3638)/(SRP!$C$11:$C$15&gt;=E3638),SRP!$D$11:$D$15)*(G3638/100)*(E3638/1000)),
0)))))),2)</f>
        <v>1.77</v>
      </c>
      <c r="L3638" s="173" t="str">
        <f t="shared" si="56"/>
        <v>Beer473</v>
      </c>
      <c r="M3638" s="154">
        <f>VLOOKUP(L3638,'Slope %'!C:D,2,0)</f>
        <v>0.12</v>
      </c>
    </row>
    <row r="3639" spans="1:13" x14ac:dyDescent="0.25">
      <c r="A3639" s="169">
        <v>49937</v>
      </c>
      <c r="B3639" s="170" t="s">
        <v>2935</v>
      </c>
      <c r="C3639" s="170" t="s">
        <v>11</v>
      </c>
      <c r="D3639" s="170" t="s">
        <v>474</v>
      </c>
      <c r="E3639" s="170">
        <v>473</v>
      </c>
      <c r="F3639" s="170">
        <v>24</v>
      </c>
      <c r="G3639" s="171">
        <v>4.8</v>
      </c>
      <c r="H3639" s="170" t="s">
        <v>747</v>
      </c>
      <c r="I3639" s="171">
        <v>4.49</v>
      </c>
      <c r="J3639" s="169">
        <v>1</v>
      </c>
      <c r="K3639" s="154" cm="1">
        <f t="array" ref="K3639">ROUND(
IF(C3639="Beer",
SUM(LOOKUP(2,1/(SRP!$B$8:$B$10&lt;=E3639)/(SRP!$C$8:$C$10&gt;=E3639),SRP!$D$8:$D$10)*(G3639/100)*(E3639/1000)),
IF(C3639="Spirits",
SUM(LOOKUP(2,1/(SRP!$B$2:$B$7&lt;=E3639)/(SRP!$C$2:$C$7&gt;=E3639),SRP!$D$2:$D$7)*(G3639/100)*(E3639/1000)),
IF(AND(C3639="Wine",D3639="Fortified Wines"),
SUM(LOOKUP(2,1/(SRP!$B$26:$B$29&lt;=E3639)/(SRP!$C$26:$C$29&gt;=E3639),SRP!$D$26:$D$29)*(G3639/100)*(E3639/1000)),
IF(C3639="Wine",
SUM(LOOKUP(2,1/(SRP!$B$21:$B$25&lt;=E3639)/(SRP!$C$21:$C$25&gt;=E3639),SRP!$D$21:$D$25)*(G3639/100)*(E3639/1000)),
IF(AND(C3639="Ready to Drink",D3639="RTD-One Pour Cocktail&gt;7%&lt;=14.5"),
SUM(LOOKUP(2,1/(SRP!$B$16:$B$20&lt;=E3639)/(SRP!$C$16:$C$20&gt;=E3639),SRP!$D$16:$D$20)*(G3639/100)*(E3639/1000)),
IF(C3639="Ready to Drink",
SUM(LOOKUP(2,1/(SRP!$B$11:$B$15&lt;=E3639)/(SRP!$C$11:$C$15&gt;=E3639),SRP!$D$11:$D$15)*(G3639/100)*(E3639/1000)),
0)))))),2)</f>
        <v>1.77</v>
      </c>
      <c r="L3639" s="173" t="str">
        <f t="shared" si="56"/>
        <v>Beer473</v>
      </c>
      <c r="M3639" s="154">
        <f>VLOOKUP(L3639,'Slope %'!C:D,2,0)</f>
        <v>0.12</v>
      </c>
    </row>
    <row r="3640" spans="1:13" x14ac:dyDescent="0.25">
      <c r="A3640" s="169">
        <v>49973</v>
      </c>
      <c r="B3640" s="170" t="s">
        <v>2936</v>
      </c>
      <c r="C3640" s="170" t="s">
        <v>263</v>
      </c>
      <c r="D3640" s="170" t="s">
        <v>264</v>
      </c>
      <c r="E3640" s="170">
        <v>2130</v>
      </c>
      <c r="F3640" s="170">
        <v>4</v>
      </c>
      <c r="G3640" s="171">
        <v>5</v>
      </c>
      <c r="H3640" s="170" t="s">
        <v>13</v>
      </c>
      <c r="I3640" s="171">
        <v>18.489999999999998</v>
      </c>
      <c r="J3640" s="169">
        <v>6</v>
      </c>
      <c r="K3640" s="154" cm="1">
        <f t="array" ref="K3640">ROUND(
IF(C3640="Beer",
SUM(LOOKUP(2,1/(SRP!$B$8:$B$10&lt;=E3640)/(SRP!$C$8:$C$10&gt;=E3640),SRP!$D$8:$D$10)*(G3640/100)*(E3640/1000)),
IF(C3640="Spirits",
SUM(LOOKUP(2,1/(SRP!$B$2:$B$7&lt;=E3640)/(SRP!$C$2:$C$7&gt;=E3640),SRP!$D$2:$D$7)*(G3640/100)*(E3640/1000)),
IF(AND(C3640="Wine",D3640="Fortified Wines"),
SUM(LOOKUP(2,1/(SRP!$B$26:$B$29&lt;=E3640)/(SRP!$C$26:$C$29&gt;=E3640),SRP!$D$26:$D$29)*(G3640/100)*(E3640/1000)),
IF(C3640="Wine",
SUM(LOOKUP(2,1/(SRP!$B$21:$B$25&lt;=E3640)/(SRP!$C$21:$C$25&gt;=E3640),SRP!$D$21:$D$25)*(G3640/100)*(E3640/1000)),
IF(AND(C3640="Ready to Drink",D3640="RTD-One Pour Cocktail&gt;7%&lt;=14.5"),
SUM(LOOKUP(2,1/(SRP!$B$16:$B$20&lt;=E3640)/(SRP!$C$16:$C$20&gt;=E3640),SRP!$D$16:$D$20)*(G3640/100)*(E3640/1000)),
IF(C3640="Ready to Drink",
SUM(LOOKUP(2,1/(SRP!$B$11:$B$15&lt;=E3640)/(SRP!$C$11:$C$15&gt;=E3640),SRP!$D$11:$D$15)*(G3640/100)*(E3640/1000)),
0)))))),2)</f>
        <v>8.31</v>
      </c>
      <c r="L3640" s="173" t="str">
        <f t="shared" si="56"/>
        <v>Ready to Drink2130</v>
      </c>
      <c r="M3640" s="154">
        <f>VLOOKUP(L3640,'Slope %'!C:D,2,0)</f>
        <v>0.1</v>
      </c>
    </row>
    <row r="3641" spans="1:13" x14ac:dyDescent="0.25">
      <c r="A3641" s="169">
        <v>49973</v>
      </c>
      <c r="B3641" s="170" t="s">
        <v>2936</v>
      </c>
      <c r="C3641" s="170" t="s">
        <v>263</v>
      </c>
      <c r="D3641" s="170" t="s">
        <v>264</v>
      </c>
      <c r="E3641" s="170">
        <v>2130</v>
      </c>
      <c r="F3641" s="170">
        <v>4</v>
      </c>
      <c r="G3641" s="171">
        <v>5</v>
      </c>
      <c r="H3641" s="170" t="s">
        <v>13</v>
      </c>
      <c r="I3641" s="171">
        <v>18.489999999999998</v>
      </c>
      <c r="J3641" s="169">
        <v>6</v>
      </c>
      <c r="K3641" s="154" cm="1">
        <f t="array" ref="K3641">ROUND(
IF(C3641="Beer",
SUM(LOOKUP(2,1/(SRP!$B$8:$B$10&lt;=E3641)/(SRP!$C$8:$C$10&gt;=E3641),SRP!$D$8:$D$10)*(G3641/100)*(E3641/1000)),
IF(C3641="Spirits",
SUM(LOOKUP(2,1/(SRP!$B$2:$B$7&lt;=E3641)/(SRP!$C$2:$C$7&gt;=E3641),SRP!$D$2:$D$7)*(G3641/100)*(E3641/1000)),
IF(AND(C3641="Wine",D3641="Fortified Wines"),
SUM(LOOKUP(2,1/(SRP!$B$26:$B$29&lt;=E3641)/(SRP!$C$26:$C$29&gt;=E3641),SRP!$D$26:$D$29)*(G3641/100)*(E3641/1000)),
IF(C3641="Wine",
SUM(LOOKUP(2,1/(SRP!$B$21:$B$25&lt;=E3641)/(SRP!$C$21:$C$25&gt;=E3641),SRP!$D$21:$D$25)*(G3641/100)*(E3641/1000)),
IF(AND(C3641="Ready to Drink",D3641="RTD-One Pour Cocktail&gt;7%&lt;=14.5"),
SUM(LOOKUP(2,1/(SRP!$B$16:$B$20&lt;=E3641)/(SRP!$C$16:$C$20&gt;=E3641),SRP!$D$16:$D$20)*(G3641/100)*(E3641/1000)),
IF(C3641="Ready to Drink",
SUM(LOOKUP(2,1/(SRP!$B$11:$B$15&lt;=E3641)/(SRP!$C$11:$C$15&gt;=E3641),SRP!$D$11:$D$15)*(G3641/100)*(E3641/1000)),
0)))))),2)</f>
        <v>8.31</v>
      </c>
      <c r="L3641" s="173" t="str">
        <f t="shared" si="56"/>
        <v>Ready to Drink2130</v>
      </c>
      <c r="M3641" s="154">
        <f>VLOOKUP(L3641,'Slope %'!C:D,2,0)</f>
        <v>0.1</v>
      </c>
    </row>
    <row r="3642" spans="1:13" x14ac:dyDescent="0.25">
      <c r="A3642" s="169">
        <v>49980</v>
      </c>
      <c r="B3642" s="170" t="s">
        <v>2937</v>
      </c>
      <c r="C3642" s="170" t="s">
        <v>263</v>
      </c>
      <c r="D3642" s="170" t="s">
        <v>264</v>
      </c>
      <c r="E3642" s="170">
        <v>4260</v>
      </c>
      <c r="F3642" s="170">
        <v>1</v>
      </c>
      <c r="G3642" s="171">
        <v>5</v>
      </c>
      <c r="H3642" s="170" t="s">
        <v>13</v>
      </c>
      <c r="I3642" s="171">
        <v>33.29</v>
      </c>
      <c r="J3642" s="169">
        <v>12</v>
      </c>
      <c r="K3642" s="154" cm="1">
        <f t="array" ref="K3642">ROUND(
IF(C3642="Beer",
SUM(LOOKUP(2,1/(SRP!$B$8:$B$10&lt;=E3642)/(SRP!$C$8:$C$10&gt;=E3642),SRP!$D$8:$D$10)*(G3642/100)*(E3642/1000)),
IF(C3642="Spirits",
SUM(LOOKUP(2,1/(SRP!$B$2:$B$7&lt;=E3642)/(SRP!$C$2:$C$7&gt;=E3642),SRP!$D$2:$D$7)*(G3642/100)*(E3642/1000)),
IF(AND(C3642="Wine",D3642="Fortified Wines"),
SUM(LOOKUP(2,1/(SRP!$B$26:$B$29&lt;=E3642)/(SRP!$C$26:$C$29&gt;=E3642),SRP!$D$26:$D$29)*(G3642/100)*(E3642/1000)),
IF(C3642="Wine",
SUM(LOOKUP(2,1/(SRP!$B$21:$B$25&lt;=E3642)/(SRP!$C$21:$C$25&gt;=E3642),SRP!$D$21:$D$25)*(G3642/100)*(E3642/1000)),
IF(AND(C3642="Ready to Drink",D3642="RTD-One Pour Cocktail&gt;7%&lt;=14.5"),
SUM(LOOKUP(2,1/(SRP!$B$16:$B$20&lt;=E3642)/(SRP!$C$16:$C$20&gt;=E3642),SRP!$D$16:$D$20)*(G3642/100)*(E3642/1000)),
IF(C3642="Ready to Drink",
SUM(LOOKUP(2,1/(SRP!$B$11:$B$15&lt;=E3642)/(SRP!$C$11:$C$15&gt;=E3642),SRP!$D$11:$D$15)*(G3642/100)*(E3642/1000)),
0)))))),2)</f>
        <v>16.63</v>
      </c>
      <c r="L3642" s="173" t="str">
        <f t="shared" si="56"/>
        <v>Ready to Drink4260</v>
      </c>
      <c r="M3642" s="154">
        <f>VLOOKUP(L3642,'Slope %'!C:D,2,0)</f>
        <v>7.0000000000000007E-2</v>
      </c>
    </row>
    <row r="3643" spans="1:13" x14ac:dyDescent="0.25">
      <c r="A3643" s="169">
        <v>49980</v>
      </c>
      <c r="B3643" s="170" t="s">
        <v>2937</v>
      </c>
      <c r="C3643" s="170" t="s">
        <v>263</v>
      </c>
      <c r="D3643" s="170" t="s">
        <v>264</v>
      </c>
      <c r="E3643" s="170">
        <v>4260</v>
      </c>
      <c r="F3643" s="170">
        <v>1</v>
      </c>
      <c r="G3643" s="171">
        <v>5</v>
      </c>
      <c r="H3643" s="170" t="s">
        <v>13</v>
      </c>
      <c r="I3643" s="171">
        <v>33.29</v>
      </c>
      <c r="J3643" s="169">
        <v>12</v>
      </c>
      <c r="K3643" s="154" cm="1">
        <f t="array" ref="K3643">ROUND(
IF(C3643="Beer",
SUM(LOOKUP(2,1/(SRP!$B$8:$B$10&lt;=E3643)/(SRP!$C$8:$C$10&gt;=E3643),SRP!$D$8:$D$10)*(G3643/100)*(E3643/1000)),
IF(C3643="Spirits",
SUM(LOOKUP(2,1/(SRP!$B$2:$B$7&lt;=E3643)/(SRP!$C$2:$C$7&gt;=E3643),SRP!$D$2:$D$7)*(G3643/100)*(E3643/1000)),
IF(AND(C3643="Wine",D3643="Fortified Wines"),
SUM(LOOKUP(2,1/(SRP!$B$26:$B$29&lt;=E3643)/(SRP!$C$26:$C$29&gt;=E3643),SRP!$D$26:$D$29)*(G3643/100)*(E3643/1000)),
IF(C3643="Wine",
SUM(LOOKUP(2,1/(SRP!$B$21:$B$25&lt;=E3643)/(SRP!$C$21:$C$25&gt;=E3643),SRP!$D$21:$D$25)*(G3643/100)*(E3643/1000)),
IF(AND(C3643="Ready to Drink",D3643="RTD-One Pour Cocktail&gt;7%&lt;=14.5"),
SUM(LOOKUP(2,1/(SRP!$B$16:$B$20&lt;=E3643)/(SRP!$C$16:$C$20&gt;=E3643),SRP!$D$16:$D$20)*(G3643/100)*(E3643/1000)),
IF(C3643="Ready to Drink",
SUM(LOOKUP(2,1/(SRP!$B$11:$B$15&lt;=E3643)/(SRP!$C$11:$C$15&gt;=E3643),SRP!$D$11:$D$15)*(G3643/100)*(E3643/1000)),
0)))))),2)</f>
        <v>16.63</v>
      </c>
      <c r="L3643" s="173" t="str">
        <f t="shared" si="56"/>
        <v>Ready to Drink4260</v>
      </c>
      <c r="M3643" s="154">
        <f>VLOOKUP(L3643,'Slope %'!C:D,2,0)</f>
        <v>7.0000000000000007E-2</v>
      </c>
    </row>
    <row r="3644" spans="1:13" x14ac:dyDescent="0.25">
      <c r="A3644" s="169">
        <v>50009</v>
      </c>
      <c r="B3644" s="170" t="s">
        <v>2938</v>
      </c>
      <c r="C3644" s="170" t="s">
        <v>24</v>
      </c>
      <c r="D3644" s="170" t="s">
        <v>166</v>
      </c>
      <c r="E3644" s="170">
        <v>750</v>
      </c>
      <c r="F3644" s="170">
        <v>12</v>
      </c>
      <c r="G3644" s="171">
        <v>12.5</v>
      </c>
      <c r="H3644" s="170" t="s">
        <v>1214</v>
      </c>
      <c r="I3644" s="171">
        <v>19.989999999999998</v>
      </c>
      <c r="J3644" s="169">
        <v>1</v>
      </c>
      <c r="K3644" s="154" cm="1">
        <f t="array" ref="K3644">ROUND(
IF(C3644="Beer",
SUM(LOOKUP(2,1/(SRP!$B$8:$B$10&lt;=E3644)/(SRP!$C$8:$C$10&gt;=E3644),SRP!$D$8:$D$10)*(G3644/100)*(E3644/1000)),
IF(C3644="Spirits",
SUM(LOOKUP(2,1/(SRP!$B$2:$B$7&lt;=E3644)/(SRP!$C$2:$C$7&gt;=E3644),SRP!$D$2:$D$7)*(G3644/100)*(E3644/1000)),
IF(AND(C3644="Wine",D3644="Fortified Wines"),
SUM(LOOKUP(2,1/(SRP!$B$26:$B$29&lt;=E3644)/(SRP!$C$26:$C$29&gt;=E3644),SRP!$D$26:$D$29)*(G3644/100)*(E3644/1000)),
IF(C3644="Wine",
SUM(LOOKUP(2,1/(SRP!$B$21:$B$25&lt;=E3644)/(SRP!$C$21:$C$25&gt;=E3644),SRP!$D$21:$D$25)*(G3644/100)*(E3644/1000)),
IF(AND(C3644="Ready to Drink",D3644="RTD-One Pour Cocktail&gt;7%&lt;=14.5"),
SUM(LOOKUP(2,1/(SRP!$B$16:$B$20&lt;=E3644)/(SRP!$C$16:$C$20&gt;=E3644),SRP!$D$16:$D$20)*(G3644/100)*(E3644/1000)),
IF(C3644="Ready to Drink",
SUM(LOOKUP(2,1/(SRP!$B$11:$B$15&lt;=E3644)/(SRP!$C$11:$C$15&gt;=E3644),SRP!$D$11:$D$15)*(G3644/100)*(E3644/1000)),
0)))))),2)</f>
        <v>7.32</v>
      </c>
      <c r="L3644" s="173" t="str">
        <f t="shared" si="56"/>
        <v>Wine750</v>
      </c>
      <c r="M3644" s="154">
        <f>VLOOKUP(L3644,'Slope %'!C:D,2,0)</f>
        <v>0.1</v>
      </c>
    </row>
    <row r="3645" spans="1:13" x14ac:dyDescent="0.25">
      <c r="A3645" s="169">
        <v>50019</v>
      </c>
      <c r="B3645" s="170" t="s">
        <v>699</v>
      </c>
      <c r="C3645" s="170" t="s">
        <v>24</v>
      </c>
      <c r="D3645" s="170" t="s">
        <v>598</v>
      </c>
      <c r="E3645" s="170">
        <v>1500</v>
      </c>
      <c r="F3645" s="170">
        <v>6</v>
      </c>
      <c r="G3645" s="171">
        <v>7.5</v>
      </c>
      <c r="H3645" s="170" t="s">
        <v>43</v>
      </c>
      <c r="I3645" s="171">
        <v>28.99</v>
      </c>
      <c r="J3645" s="169">
        <v>1</v>
      </c>
      <c r="K3645" s="154" cm="1">
        <f t="array" ref="K3645">ROUND(
IF(C3645="Beer",
SUM(LOOKUP(2,1/(SRP!$B$8:$B$10&lt;=E3645)/(SRP!$C$8:$C$10&gt;=E3645),SRP!$D$8:$D$10)*(G3645/100)*(E3645/1000)),
IF(C3645="Spirits",
SUM(LOOKUP(2,1/(SRP!$B$2:$B$7&lt;=E3645)/(SRP!$C$2:$C$7&gt;=E3645),SRP!$D$2:$D$7)*(G3645/100)*(E3645/1000)),
IF(AND(C3645="Wine",D3645="Fortified Wines"),
SUM(LOOKUP(2,1/(SRP!$B$26:$B$29&lt;=E3645)/(SRP!$C$26:$C$29&gt;=E3645),SRP!$D$26:$D$29)*(G3645/100)*(E3645/1000)),
IF(C3645="Wine",
SUM(LOOKUP(2,1/(SRP!$B$21:$B$25&lt;=E3645)/(SRP!$C$21:$C$25&gt;=E3645),SRP!$D$21:$D$25)*(G3645/100)*(E3645/1000)),
IF(AND(C3645="Ready to Drink",D3645="RTD-One Pour Cocktail&gt;7%&lt;=14.5"),
SUM(LOOKUP(2,1/(SRP!$B$16:$B$20&lt;=E3645)/(SRP!$C$16:$C$20&gt;=E3645),SRP!$D$16:$D$20)*(G3645/100)*(E3645/1000)),
IF(C3645="Ready to Drink",
SUM(LOOKUP(2,1/(SRP!$B$11:$B$15&lt;=E3645)/(SRP!$C$11:$C$15&gt;=E3645),SRP!$D$11:$D$15)*(G3645/100)*(E3645/1000)),
0)))))),2)</f>
        <v>8.7799999999999994</v>
      </c>
      <c r="L3645" s="173" t="str">
        <f t="shared" si="56"/>
        <v>Wine1500</v>
      </c>
      <c r="M3645" s="154">
        <f>VLOOKUP(L3645,'Slope %'!C:D,2,0)</f>
        <v>7.0000000000000007E-2</v>
      </c>
    </row>
    <row r="3646" spans="1:13" x14ac:dyDescent="0.25">
      <c r="A3646" s="169">
        <v>50025</v>
      </c>
      <c r="B3646" s="170" t="s">
        <v>2939</v>
      </c>
      <c r="C3646" s="170" t="s">
        <v>24</v>
      </c>
      <c r="D3646" s="170" t="s">
        <v>166</v>
      </c>
      <c r="E3646" s="170">
        <v>750</v>
      </c>
      <c r="F3646" s="170">
        <v>12</v>
      </c>
      <c r="G3646" s="171">
        <v>12</v>
      </c>
      <c r="H3646" s="170" t="s">
        <v>47</v>
      </c>
      <c r="I3646" s="171">
        <v>13.49</v>
      </c>
      <c r="J3646" s="169">
        <v>1</v>
      </c>
      <c r="K3646" s="154" cm="1">
        <f t="array" ref="K3646">ROUND(
IF(C3646="Beer",
SUM(LOOKUP(2,1/(SRP!$B$8:$B$10&lt;=E3646)/(SRP!$C$8:$C$10&gt;=E3646),SRP!$D$8:$D$10)*(G3646/100)*(E3646/1000)),
IF(C3646="Spirits",
SUM(LOOKUP(2,1/(SRP!$B$2:$B$7&lt;=E3646)/(SRP!$C$2:$C$7&gt;=E3646),SRP!$D$2:$D$7)*(G3646/100)*(E3646/1000)),
IF(AND(C3646="Wine",D3646="Fortified Wines"),
SUM(LOOKUP(2,1/(SRP!$B$26:$B$29&lt;=E3646)/(SRP!$C$26:$C$29&gt;=E3646),SRP!$D$26:$D$29)*(G3646/100)*(E3646/1000)),
IF(C3646="Wine",
SUM(LOOKUP(2,1/(SRP!$B$21:$B$25&lt;=E3646)/(SRP!$C$21:$C$25&gt;=E3646),SRP!$D$21:$D$25)*(G3646/100)*(E3646/1000)),
IF(AND(C3646="Ready to Drink",D3646="RTD-One Pour Cocktail&gt;7%&lt;=14.5"),
SUM(LOOKUP(2,1/(SRP!$B$16:$B$20&lt;=E3646)/(SRP!$C$16:$C$20&gt;=E3646),SRP!$D$16:$D$20)*(G3646/100)*(E3646/1000)),
IF(C3646="Ready to Drink",
SUM(LOOKUP(2,1/(SRP!$B$11:$B$15&lt;=E3646)/(SRP!$C$11:$C$15&gt;=E3646),SRP!$D$11:$D$15)*(G3646/100)*(E3646/1000)),
0)))))),2)</f>
        <v>7.03</v>
      </c>
      <c r="L3646" s="173" t="str">
        <f t="shared" si="56"/>
        <v>Wine750</v>
      </c>
      <c r="M3646" s="154">
        <f>VLOOKUP(L3646,'Slope %'!C:D,2,0)</f>
        <v>0.1</v>
      </c>
    </row>
    <row r="3647" spans="1:13" x14ac:dyDescent="0.25">
      <c r="A3647" s="169">
        <v>50042</v>
      </c>
      <c r="B3647" s="170" t="s">
        <v>2940</v>
      </c>
      <c r="C3647" s="170" t="s">
        <v>15</v>
      </c>
      <c r="D3647" s="170" t="s">
        <v>1454</v>
      </c>
      <c r="E3647" s="170">
        <v>750</v>
      </c>
      <c r="F3647" s="170">
        <v>12</v>
      </c>
      <c r="G3647" s="171">
        <v>35</v>
      </c>
      <c r="H3647" s="170" t="s">
        <v>17</v>
      </c>
      <c r="I3647" s="171">
        <v>46.49</v>
      </c>
      <c r="J3647" s="169">
        <v>1</v>
      </c>
      <c r="K3647" s="154" cm="1">
        <f t="array" ref="K3647">ROUND(
IF(C3647="Beer",
SUM(LOOKUP(2,1/(SRP!$B$8:$B$10&lt;=E3647)/(SRP!$C$8:$C$10&gt;=E3647),SRP!$D$8:$D$10)*(G3647/100)*(E3647/1000)),
IF(C3647="Spirits",
SUM(LOOKUP(2,1/(SRP!$B$2:$B$7&lt;=E3647)/(SRP!$C$2:$C$7&gt;=E3647),SRP!$D$2:$D$7)*(G3647/100)*(E3647/1000)),
IF(AND(C3647="Wine",D3647="Fortified Wines"),
SUM(LOOKUP(2,1/(SRP!$B$26:$B$29&lt;=E3647)/(SRP!$C$26:$C$29&gt;=E3647),SRP!$D$26:$D$29)*(G3647/100)*(E3647/1000)),
IF(C3647="Wine",
SUM(LOOKUP(2,1/(SRP!$B$21:$B$25&lt;=E3647)/(SRP!$C$21:$C$25&gt;=E3647),SRP!$D$21:$D$25)*(G3647/100)*(E3647/1000)),
IF(AND(C3647="Ready to Drink",D3647="RTD-One Pour Cocktail&gt;7%&lt;=14.5"),
SUM(LOOKUP(2,1/(SRP!$B$16:$B$20&lt;=E3647)/(SRP!$C$16:$C$20&gt;=E3647),SRP!$D$16:$D$20)*(G3647/100)*(E3647/1000)),
IF(C3647="Ready to Drink",
SUM(LOOKUP(2,1/(SRP!$B$11:$B$15&lt;=E3647)/(SRP!$C$11:$C$15&gt;=E3647),SRP!$D$11:$D$15)*(G3647/100)*(E3647/1000)),
0)))))),2)</f>
        <v>20.49</v>
      </c>
      <c r="L3647" s="173" t="str">
        <f t="shared" si="56"/>
        <v>Spirits750</v>
      </c>
      <c r="M3647" s="154">
        <f>VLOOKUP(L3647,'Slope %'!C:D,2,0)</f>
        <v>7.0000000000000007E-2</v>
      </c>
    </row>
    <row r="3648" spans="1:13" x14ac:dyDescent="0.25">
      <c r="A3648" s="169">
        <v>50071</v>
      </c>
      <c r="B3648" s="170" t="s">
        <v>2941</v>
      </c>
      <c r="C3648" s="170" t="s">
        <v>263</v>
      </c>
      <c r="D3648" s="170" t="s">
        <v>806</v>
      </c>
      <c r="E3648" s="170">
        <v>2130</v>
      </c>
      <c r="F3648" s="170">
        <v>4</v>
      </c>
      <c r="G3648" s="171">
        <v>4.5</v>
      </c>
      <c r="H3648" s="170" t="s">
        <v>13</v>
      </c>
      <c r="I3648" s="171">
        <v>18.489999999999998</v>
      </c>
      <c r="J3648" s="169">
        <v>6</v>
      </c>
      <c r="K3648" s="154" cm="1">
        <f t="array" ref="K3648">ROUND(
IF(C3648="Beer",
SUM(LOOKUP(2,1/(SRP!$B$8:$B$10&lt;=E3648)/(SRP!$C$8:$C$10&gt;=E3648),SRP!$D$8:$D$10)*(G3648/100)*(E3648/1000)),
IF(C3648="Spirits",
SUM(LOOKUP(2,1/(SRP!$B$2:$B$7&lt;=E3648)/(SRP!$C$2:$C$7&gt;=E3648),SRP!$D$2:$D$7)*(G3648/100)*(E3648/1000)),
IF(AND(C3648="Wine",D3648="Fortified Wines"),
SUM(LOOKUP(2,1/(SRP!$B$26:$B$29&lt;=E3648)/(SRP!$C$26:$C$29&gt;=E3648),SRP!$D$26:$D$29)*(G3648/100)*(E3648/1000)),
IF(C3648="Wine",
SUM(LOOKUP(2,1/(SRP!$B$21:$B$25&lt;=E3648)/(SRP!$C$21:$C$25&gt;=E3648),SRP!$D$21:$D$25)*(G3648/100)*(E3648/1000)),
IF(AND(C3648="Ready to Drink",D3648="RTD-One Pour Cocktail&gt;7%&lt;=14.5"),
SUM(LOOKUP(2,1/(SRP!$B$16:$B$20&lt;=E3648)/(SRP!$C$16:$C$20&gt;=E3648),SRP!$D$16:$D$20)*(G3648/100)*(E3648/1000)),
IF(C3648="Ready to Drink",
SUM(LOOKUP(2,1/(SRP!$B$11:$B$15&lt;=E3648)/(SRP!$C$11:$C$15&gt;=E3648),SRP!$D$11:$D$15)*(G3648/100)*(E3648/1000)),
0)))))),2)</f>
        <v>7.48</v>
      </c>
      <c r="L3648" s="173" t="str">
        <f t="shared" si="56"/>
        <v>Ready to Drink2130</v>
      </c>
      <c r="M3648" s="154">
        <f>VLOOKUP(L3648,'Slope %'!C:D,2,0)</f>
        <v>0.1</v>
      </c>
    </row>
    <row r="3649" spans="1:13" x14ac:dyDescent="0.25">
      <c r="A3649" s="169">
        <v>50071</v>
      </c>
      <c r="B3649" s="170" t="s">
        <v>2941</v>
      </c>
      <c r="C3649" s="170" t="s">
        <v>263</v>
      </c>
      <c r="D3649" s="170" t="s">
        <v>806</v>
      </c>
      <c r="E3649" s="170">
        <v>2130</v>
      </c>
      <c r="F3649" s="170">
        <v>4</v>
      </c>
      <c r="G3649" s="171">
        <v>4.5</v>
      </c>
      <c r="H3649" s="170" t="s">
        <v>13</v>
      </c>
      <c r="I3649" s="171">
        <v>18.489999999999998</v>
      </c>
      <c r="J3649" s="169">
        <v>6</v>
      </c>
      <c r="K3649" s="154" cm="1">
        <f t="array" ref="K3649">ROUND(
IF(C3649="Beer",
SUM(LOOKUP(2,1/(SRP!$B$8:$B$10&lt;=E3649)/(SRP!$C$8:$C$10&gt;=E3649),SRP!$D$8:$D$10)*(G3649/100)*(E3649/1000)),
IF(C3649="Spirits",
SUM(LOOKUP(2,1/(SRP!$B$2:$B$7&lt;=E3649)/(SRP!$C$2:$C$7&gt;=E3649),SRP!$D$2:$D$7)*(G3649/100)*(E3649/1000)),
IF(AND(C3649="Wine",D3649="Fortified Wines"),
SUM(LOOKUP(2,1/(SRP!$B$26:$B$29&lt;=E3649)/(SRP!$C$26:$C$29&gt;=E3649),SRP!$D$26:$D$29)*(G3649/100)*(E3649/1000)),
IF(C3649="Wine",
SUM(LOOKUP(2,1/(SRP!$B$21:$B$25&lt;=E3649)/(SRP!$C$21:$C$25&gt;=E3649),SRP!$D$21:$D$25)*(G3649/100)*(E3649/1000)),
IF(AND(C3649="Ready to Drink",D3649="RTD-One Pour Cocktail&gt;7%&lt;=14.5"),
SUM(LOOKUP(2,1/(SRP!$B$16:$B$20&lt;=E3649)/(SRP!$C$16:$C$20&gt;=E3649),SRP!$D$16:$D$20)*(G3649/100)*(E3649/1000)),
IF(C3649="Ready to Drink",
SUM(LOOKUP(2,1/(SRP!$B$11:$B$15&lt;=E3649)/(SRP!$C$11:$C$15&gt;=E3649),SRP!$D$11:$D$15)*(G3649/100)*(E3649/1000)),
0)))))),2)</f>
        <v>7.48</v>
      </c>
      <c r="L3649" s="173" t="str">
        <f t="shared" si="56"/>
        <v>Ready to Drink2130</v>
      </c>
      <c r="M3649" s="154">
        <f>VLOOKUP(L3649,'Slope %'!C:D,2,0)</f>
        <v>0.1</v>
      </c>
    </row>
    <row r="3650" spans="1:13" x14ac:dyDescent="0.25">
      <c r="A3650" s="169">
        <v>50072</v>
      </c>
      <c r="B3650" s="170" t="s">
        <v>2942</v>
      </c>
      <c r="C3650" s="170" t="s">
        <v>15</v>
      </c>
      <c r="D3650" s="170" t="s">
        <v>137</v>
      </c>
      <c r="E3650" s="170">
        <v>750</v>
      </c>
      <c r="F3650" s="170">
        <v>12</v>
      </c>
      <c r="G3650" s="171">
        <v>35</v>
      </c>
      <c r="H3650" s="170" t="s">
        <v>446</v>
      </c>
      <c r="I3650" s="171">
        <v>31.49</v>
      </c>
      <c r="J3650" s="169">
        <v>1</v>
      </c>
      <c r="K3650" s="154" cm="1">
        <f t="array" ref="K3650">ROUND(
IF(C3650="Beer",
SUM(LOOKUP(2,1/(SRP!$B$8:$B$10&lt;=E3650)/(SRP!$C$8:$C$10&gt;=E3650),SRP!$D$8:$D$10)*(G3650/100)*(E3650/1000)),
IF(C3650="Spirits",
SUM(LOOKUP(2,1/(SRP!$B$2:$B$7&lt;=E3650)/(SRP!$C$2:$C$7&gt;=E3650),SRP!$D$2:$D$7)*(G3650/100)*(E3650/1000)),
IF(AND(C3650="Wine",D3650="Fortified Wines"),
SUM(LOOKUP(2,1/(SRP!$B$26:$B$29&lt;=E3650)/(SRP!$C$26:$C$29&gt;=E3650),SRP!$D$26:$D$29)*(G3650/100)*(E3650/1000)),
IF(C3650="Wine",
SUM(LOOKUP(2,1/(SRP!$B$21:$B$25&lt;=E3650)/(SRP!$C$21:$C$25&gt;=E3650),SRP!$D$21:$D$25)*(G3650/100)*(E3650/1000)),
IF(AND(C3650="Ready to Drink",D3650="RTD-One Pour Cocktail&gt;7%&lt;=14.5"),
SUM(LOOKUP(2,1/(SRP!$B$16:$B$20&lt;=E3650)/(SRP!$C$16:$C$20&gt;=E3650),SRP!$D$16:$D$20)*(G3650/100)*(E3650/1000)),
IF(C3650="Ready to Drink",
SUM(LOOKUP(2,1/(SRP!$B$11:$B$15&lt;=E3650)/(SRP!$C$11:$C$15&gt;=E3650),SRP!$D$11:$D$15)*(G3650/100)*(E3650/1000)),
0)))))),2)</f>
        <v>20.49</v>
      </c>
      <c r="L3650" s="173" t="str">
        <f t="shared" si="56"/>
        <v>Spirits750</v>
      </c>
      <c r="M3650" s="154">
        <f>VLOOKUP(L3650,'Slope %'!C:D,2,0)</f>
        <v>7.0000000000000007E-2</v>
      </c>
    </row>
    <row r="3651" spans="1:13" x14ac:dyDescent="0.25">
      <c r="A3651" s="169">
        <v>50086</v>
      </c>
      <c r="B3651" s="170" t="s">
        <v>2943</v>
      </c>
      <c r="C3651" s="170" t="s">
        <v>11</v>
      </c>
      <c r="D3651" s="170" t="s">
        <v>303</v>
      </c>
      <c r="E3651" s="170">
        <v>500</v>
      </c>
      <c r="F3651" s="170">
        <v>12</v>
      </c>
      <c r="G3651" s="171">
        <v>5.8</v>
      </c>
      <c r="H3651" s="170" t="s">
        <v>2364</v>
      </c>
      <c r="I3651" s="171">
        <v>7.95</v>
      </c>
      <c r="J3651" s="169">
        <v>1</v>
      </c>
      <c r="K3651" s="154" cm="1">
        <f t="array" ref="K3651">ROUND(
IF(C3651="Beer",
SUM(LOOKUP(2,1/(SRP!$B$8:$B$10&lt;=E3651)/(SRP!$C$8:$C$10&gt;=E3651),SRP!$D$8:$D$10)*(G3651/100)*(E3651/1000)),
IF(C3651="Spirits",
SUM(LOOKUP(2,1/(SRP!$B$2:$B$7&lt;=E3651)/(SRP!$C$2:$C$7&gt;=E3651),SRP!$D$2:$D$7)*(G3651/100)*(E3651/1000)),
IF(AND(C3651="Wine",D3651="Fortified Wines"),
SUM(LOOKUP(2,1/(SRP!$B$26:$B$29&lt;=E3651)/(SRP!$C$26:$C$29&gt;=E3651),SRP!$D$26:$D$29)*(G3651/100)*(E3651/1000)),
IF(C3651="Wine",
SUM(LOOKUP(2,1/(SRP!$B$21:$B$25&lt;=E3651)/(SRP!$C$21:$C$25&gt;=E3651),SRP!$D$21:$D$25)*(G3651/100)*(E3651/1000)),
IF(AND(C3651="Ready to Drink",D3651="RTD-One Pour Cocktail&gt;7%&lt;=14.5"),
SUM(LOOKUP(2,1/(SRP!$B$16:$B$20&lt;=E3651)/(SRP!$C$16:$C$20&gt;=E3651),SRP!$D$16:$D$20)*(G3651/100)*(E3651/1000)),
IF(C3651="Ready to Drink",
SUM(LOOKUP(2,1/(SRP!$B$11:$B$15&lt;=E3651)/(SRP!$C$11:$C$15&gt;=E3651),SRP!$D$11:$D$15)*(G3651/100)*(E3651/1000)),
0)))))),2)</f>
        <v>2.2599999999999998</v>
      </c>
      <c r="L3651" s="173" t="str">
        <f t="shared" ref="L3651:L3714" si="57">(_xlfn.CONCAT(C3651,E3651))</f>
        <v>Beer500</v>
      </c>
      <c r="M3651" s="154">
        <f>VLOOKUP(L3651,'Slope %'!C:D,2,0)</f>
        <v>0.12</v>
      </c>
    </row>
    <row r="3652" spans="1:13" x14ac:dyDescent="0.25">
      <c r="A3652" s="169">
        <v>50086</v>
      </c>
      <c r="B3652" s="170" t="s">
        <v>2943</v>
      </c>
      <c r="C3652" s="170" t="s">
        <v>11</v>
      </c>
      <c r="D3652" s="170" t="s">
        <v>303</v>
      </c>
      <c r="E3652" s="170">
        <v>500</v>
      </c>
      <c r="F3652" s="170">
        <v>12</v>
      </c>
      <c r="G3652" s="171">
        <v>5.8</v>
      </c>
      <c r="H3652" s="170" t="s">
        <v>2364</v>
      </c>
      <c r="I3652" s="171">
        <v>7.95</v>
      </c>
      <c r="J3652" s="169">
        <v>1</v>
      </c>
      <c r="K3652" s="154" cm="1">
        <f t="array" ref="K3652">ROUND(
IF(C3652="Beer",
SUM(LOOKUP(2,1/(SRP!$B$8:$B$10&lt;=E3652)/(SRP!$C$8:$C$10&gt;=E3652),SRP!$D$8:$D$10)*(G3652/100)*(E3652/1000)),
IF(C3652="Spirits",
SUM(LOOKUP(2,1/(SRP!$B$2:$B$7&lt;=E3652)/(SRP!$C$2:$C$7&gt;=E3652),SRP!$D$2:$D$7)*(G3652/100)*(E3652/1000)),
IF(AND(C3652="Wine",D3652="Fortified Wines"),
SUM(LOOKUP(2,1/(SRP!$B$26:$B$29&lt;=E3652)/(SRP!$C$26:$C$29&gt;=E3652),SRP!$D$26:$D$29)*(G3652/100)*(E3652/1000)),
IF(C3652="Wine",
SUM(LOOKUP(2,1/(SRP!$B$21:$B$25&lt;=E3652)/(SRP!$C$21:$C$25&gt;=E3652),SRP!$D$21:$D$25)*(G3652/100)*(E3652/1000)),
IF(AND(C3652="Ready to Drink",D3652="RTD-One Pour Cocktail&gt;7%&lt;=14.5"),
SUM(LOOKUP(2,1/(SRP!$B$16:$B$20&lt;=E3652)/(SRP!$C$16:$C$20&gt;=E3652),SRP!$D$16:$D$20)*(G3652/100)*(E3652/1000)),
IF(C3652="Ready to Drink",
SUM(LOOKUP(2,1/(SRP!$B$11:$B$15&lt;=E3652)/(SRP!$C$11:$C$15&gt;=E3652),SRP!$D$11:$D$15)*(G3652/100)*(E3652/1000)),
0)))))),2)</f>
        <v>2.2599999999999998</v>
      </c>
      <c r="L3652" s="173" t="str">
        <f t="shared" si="57"/>
        <v>Beer500</v>
      </c>
      <c r="M3652" s="154">
        <f>VLOOKUP(L3652,'Slope %'!C:D,2,0)</f>
        <v>0.12</v>
      </c>
    </row>
    <row r="3653" spans="1:13" x14ac:dyDescent="0.25">
      <c r="A3653" s="169">
        <v>50107</v>
      </c>
      <c r="B3653" s="170" t="s">
        <v>2944</v>
      </c>
      <c r="C3653" s="170" t="s">
        <v>11</v>
      </c>
      <c r="D3653" s="170" t="s">
        <v>474</v>
      </c>
      <c r="E3653" s="170">
        <v>473</v>
      </c>
      <c r="F3653" s="170">
        <v>24</v>
      </c>
      <c r="G3653" s="171">
        <v>5</v>
      </c>
      <c r="H3653" s="170" t="s">
        <v>982</v>
      </c>
      <c r="I3653" s="171">
        <v>3.59</v>
      </c>
      <c r="J3653" s="169">
        <v>1</v>
      </c>
      <c r="K3653" s="154" cm="1">
        <f t="array" ref="K3653">ROUND(
IF(C3653="Beer",
SUM(LOOKUP(2,1/(SRP!$B$8:$B$10&lt;=E3653)/(SRP!$C$8:$C$10&gt;=E3653),SRP!$D$8:$D$10)*(G3653/100)*(E3653/1000)),
IF(C3653="Spirits",
SUM(LOOKUP(2,1/(SRP!$B$2:$B$7&lt;=E3653)/(SRP!$C$2:$C$7&gt;=E3653),SRP!$D$2:$D$7)*(G3653/100)*(E3653/1000)),
IF(AND(C3653="Wine",D3653="Fortified Wines"),
SUM(LOOKUP(2,1/(SRP!$B$26:$B$29&lt;=E3653)/(SRP!$C$26:$C$29&gt;=E3653),SRP!$D$26:$D$29)*(G3653/100)*(E3653/1000)),
IF(C3653="Wine",
SUM(LOOKUP(2,1/(SRP!$B$21:$B$25&lt;=E3653)/(SRP!$C$21:$C$25&gt;=E3653),SRP!$D$21:$D$25)*(G3653/100)*(E3653/1000)),
IF(AND(C3653="Ready to Drink",D3653="RTD-One Pour Cocktail&gt;7%&lt;=14.5"),
SUM(LOOKUP(2,1/(SRP!$B$16:$B$20&lt;=E3653)/(SRP!$C$16:$C$20&gt;=E3653),SRP!$D$16:$D$20)*(G3653/100)*(E3653/1000)),
IF(C3653="Ready to Drink",
SUM(LOOKUP(2,1/(SRP!$B$11:$B$15&lt;=E3653)/(SRP!$C$11:$C$15&gt;=E3653),SRP!$D$11:$D$15)*(G3653/100)*(E3653/1000)),
0)))))),2)</f>
        <v>1.85</v>
      </c>
      <c r="L3653" s="173" t="str">
        <f t="shared" si="57"/>
        <v>Beer473</v>
      </c>
      <c r="M3653" s="154">
        <f>VLOOKUP(L3653,'Slope %'!C:D,2,0)</f>
        <v>0.12</v>
      </c>
    </row>
    <row r="3654" spans="1:13" x14ac:dyDescent="0.25">
      <c r="A3654" s="169">
        <v>50107</v>
      </c>
      <c r="B3654" s="170" t="s">
        <v>2944</v>
      </c>
      <c r="C3654" s="170" t="s">
        <v>11</v>
      </c>
      <c r="D3654" s="170" t="s">
        <v>474</v>
      </c>
      <c r="E3654" s="170">
        <v>473</v>
      </c>
      <c r="F3654" s="170">
        <v>24</v>
      </c>
      <c r="G3654" s="171">
        <v>5</v>
      </c>
      <c r="H3654" s="170" t="s">
        <v>982</v>
      </c>
      <c r="I3654" s="171">
        <v>3.59</v>
      </c>
      <c r="J3654" s="169">
        <v>1</v>
      </c>
      <c r="K3654" s="154" cm="1">
        <f t="array" ref="K3654">ROUND(
IF(C3654="Beer",
SUM(LOOKUP(2,1/(SRP!$B$8:$B$10&lt;=E3654)/(SRP!$C$8:$C$10&gt;=E3654),SRP!$D$8:$D$10)*(G3654/100)*(E3654/1000)),
IF(C3654="Spirits",
SUM(LOOKUP(2,1/(SRP!$B$2:$B$7&lt;=E3654)/(SRP!$C$2:$C$7&gt;=E3654),SRP!$D$2:$D$7)*(G3654/100)*(E3654/1000)),
IF(AND(C3654="Wine",D3654="Fortified Wines"),
SUM(LOOKUP(2,1/(SRP!$B$26:$B$29&lt;=E3654)/(SRP!$C$26:$C$29&gt;=E3654),SRP!$D$26:$D$29)*(G3654/100)*(E3654/1000)),
IF(C3654="Wine",
SUM(LOOKUP(2,1/(SRP!$B$21:$B$25&lt;=E3654)/(SRP!$C$21:$C$25&gt;=E3654),SRP!$D$21:$D$25)*(G3654/100)*(E3654/1000)),
IF(AND(C3654="Ready to Drink",D3654="RTD-One Pour Cocktail&gt;7%&lt;=14.5"),
SUM(LOOKUP(2,1/(SRP!$B$16:$B$20&lt;=E3654)/(SRP!$C$16:$C$20&gt;=E3654),SRP!$D$16:$D$20)*(G3654/100)*(E3654/1000)),
IF(C3654="Ready to Drink",
SUM(LOOKUP(2,1/(SRP!$B$11:$B$15&lt;=E3654)/(SRP!$C$11:$C$15&gt;=E3654),SRP!$D$11:$D$15)*(G3654/100)*(E3654/1000)),
0)))))),2)</f>
        <v>1.85</v>
      </c>
      <c r="L3654" s="173" t="str">
        <f t="shared" si="57"/>
        <v>Beer473</v>
      </c>
      <c r="M3654" s="154">
        <f>VLOOKUP(L3654,'Slope %'!C:D,2,0)</f>
        <v>0.12</v>
      </c>
    </row>
    <row r="3655" spans="1:13" x14ac:dyDescent="0.25">
      <c r="A3655" s="169">
        <v>50111</v>
      </c>
      <c r="B3655" s="170" t="s">
        <v>2945</v>
      </c>
      <c r="C3655" s="170" t="s">
        <v>24</v>
      </c>
      <c r="D3655" s="170" t="s">
        <v>34</v>
      </c>
      <c r="E3655" s="170">
        <v>750</v>
      </c>
      <c r="F3655" s="170">
        <v>6</v>
      </c>
      <c r="G3655" s="171">
        <v>14</v>
      </c>
      <c r="H3655" s="170" t="s">
        <v>329</v>
      </c>
      <c r="I3655" s="171">
        <v>72.66</v>
      </c>
      <c r="J3655" s="169">
        <v>1</v>
      </c>
      <c r="K3655" s="154" cm="1">
        <f t="array" ref="K3655">ROUND(
IF(C3655="Beer",
SUM(LOOKUP(2,1/(SRP!$B$8:$B$10&lt;=E3655)/(SRP!$C$8:$C$10&gt;=E3655),SRP!$D$8:$D$10)*(G3655/100)*(E3655/1000)),
IF(C3655="Spirits",
SUM(LOOKUP(2,1/(SRP!$B$2:$B$7&lt;=E3655)/(SRP!$C$2:$C$7&gt;=E3655),SRP!$D$2:$D$7)*(G3655/100)*(E3655/1000)),
IF(AND(C3655="Wine",D3655="Fortified Wines"),
SUM(LOOKUP(2,1/(SRP!$B$26:$B$29&lt;=E3655)/(SRP!$C$26:$C$29&gt;=E3655),SRP!$D$26:$D$29)*(G3655/100)*(E3655/1000)),
IF(C3655="Wine",
SUM(LOOKUP(2,1/(SRP!$B$21:$B$25&lt;=E3655)/(SRP!$C$21:$C$25&gt;=E3655),SRP!$D$21:$D$25)*(G3655/100)*(E3655/1000)),
IF(AND(C3655="Ready to Drink",D3655="RTD-One Pour Cocktail&gt;7%&lt;=14.5"),
SUM(LOOKUP(2,1/(SRP!$B$16:$B$20&lt;=E3655)/(SRP!$C$16:$C$20&gt;=E3655),SRP!$D$16:$D$20)*(G3655/100)*(E3655/1000)),
IF(C3655="Ready to Drink",
SUM(LOOKUP(2,1/(SRP!$B$11:$B$15&lt;=E3655)/(SRP!$C$11:$C$15&gt;=E3655),SRP!$D$11:$D$15)*(G3655/100)*(E3655/1000)),
0)))))),2)</f>
        <v>8.1999999999999993</v>
      </c>
      <c r="L3655" s="173" t="str">
        <f t="shared" si="57"/>
        <v>Wine750</v>
      </c>
      <c r="M3655" s="154">
        <f>VLOOKUP(L3655,'Slope %'!C:D,2,0)</f>
        <v>0.1</v>
      </c>
    </row>
    <row r="3656" spans="1:13" x14ac:dyDescent="0.25">
      <c r="A3656" s="169">
        <v>50116</v>
      </c>
      <c r="B3656" s="170" t="s">
        <v>2946</v>
      </c>
      <c r="C3656" s="170" t="s">
        <v>11</v>
      </c>
      <c r="D3656" s="170" t="s">
        <v>12</v>
      </c>
      <c r="E3656" s="170">
        <v>473</v>
      </c>
      <c r="F3656" s="170">
        <v>24</v>
      </c>
      <c r="G3656" s="171">
        <v>5</v>
      </c>
      <c r="H3656" s="170" t="s">
        <v>1457</v>
      </c>
      <c r="I3656" s="171">
        <v>4.25</v>
      </c>
      <c r="J3656" s="169">
        <v>1</v>
      </c>
      <c r="K3656" s="154" cm="1">
        <f t="array" ref="K3656">ROUND(
IF(C3656="Beer",
SUM(LOOKUP(2,1/(SRP!$B$8:$B$10&lt;=E3656)/(SRP!$C$8:$C$10&gt;=E3656),SRP!$D$8:$D$10)*(G3656/100)*(E3656/1000)),
IF(C3656="Spirits",
SUM(LOOKUP(2,1/(SRP!$B$2:$B$7&lt;=E3656)/(SRP!$C$2:$C$7&gt;=E3656),SRP!$D$2:$D$7)*(G3656/100)*(E3656/1000)),
IF(AND(C3656="Wine",D3656="Fortified Wines"),
SUM(LOOKUP(2,1/(SRP!$B$26:$B$29&lt;=E3656)/(SRP!$C$26:$C$29&gt;=E3656),SRP!$D$26:$D$29)*(G3656/100)*(E3656/1000)),
IF(C3656="Wine",
SUM(LOOKUP(2,1/(SRP!$B$21:$B$25&lt;=E3656)/(SRP!$C$21:$C$25&gt;=E3656),SRP!$D$21:$D$25)*(G3656/100)*(E3656/1000)),
IF(AND(C3656="Ready to Drink",D3656="RTD-One Pour Cocktail&gt;7%&lt;=14.5"),
SUM(LOOKUP(2,1/(SRP!$B$16:$B$20&lt;=E3656)/(SRP!$C$16:$C$20&gt;=E3656),SRP!$D$16:$D$20)*(G3656/100)*(E3656/1000)),
IF(C3656="Ready to Drink",
SUM(LOOKUP(2,1/(SRP!$B$11:$B$15&lt;=E3656)/(SRP!$C$11:$C$15&gt;=E3656),SRP!$D$11:$D$15)*(G3656/100)*(E3656/1000)),
0)))))),2)</f>
        <v>1.85</v>
      </c>
      <c r="L3656" s="173" t="str">
        <f t="shared" si="57"/>
        <v>Beer473</v>
      </c>
      <c r="M3656" s="154">
        <f>VLOOKUP(L3656,'Slope %'!C:D,2,0)</f>
        <v>0.12</v>
      </c>
    </row>
    <row r="3657" spans="1:13" x14ac:dyDescent="0.25">
      <c r="A3657" s="169">
        <v>50116</v>
      </c>
      <c r="B3657" s="170" t="s">
        <v>2946</v>
      </c>
      <c r="C3657" s="170" t="s">
        <v>11</v>
      </c>
      <c r="D3657" s="170" t="s">
        <v>12</v>
      </c>
      <c r="E3657" s="170">
        <v>473</v>
      </c>
      <c r="F3657" s="170">
        <v>24</v>
      </c>
      <c r="G3657" s="171">
        <v>5</v>
      </c>
      <c r="H3657" s="170" t="s">
        <v>1457</v>
      </c>
      <c r="I3657" s="171">
        <v>4.25</v>
      </c>
      <c r="J3657" s="169">
        <v>1</v>
      </c>
      <c r="K3657" s="154" cm="1">
        <f t="array" ref="K3657">ROUND(
IF(C3657="Beer",
SUM(LOOKUP(2,1/(SRP!$B$8:$B$10&lt;=E3657)/(SRP!$C$8:$C$10&gt;=E3657),SRP!$D$8:$D$10)*(G3657/100)*(E3657/1000)),
IF(C3657="Spirits",
SUM(LOOKUP(2,1/(SRP!$B$2:$B$7&lt;=E3657)/(SRP!$C$2:$C$7&gt;=E3657),SRP!$D$2:$D$7)*(G3657/100)*(E3657/1000)),
IF(AND(C3657="Wine",D3657="Fortified Wines"),
SUM(LOOKUP(2,1/(SRP!$B$26:$B$29&lt;=E3657)/(SRP!$C$26:$C$29&gt;=E3657),SRP!$D$26:$D$29)*(G3657/100)*(E3657/1000)),
IF(C3657="Wine",
SUM(LOOKUP(2,1/(SRP!$B$21:$B$25&lt;=E3657)/(SRP!$C$21:$C$25&gt;=E3657),SRP!$D$21:$D$25)*(G3657/100)*(E3657/1000)),
IF(AND(C3657="Ready to Drink",D3657="RTD-One Pour Cocktail&gt;7%&lt;=14.5"),
SUM(LOOKUP(2,1/(SRP!$B$16:$B$20&lt;=E3657)/(SRP!$C$16:$C$20&gt;=E3657),SRP!$D$16:$D$20)*(G3657/100)*(E3657/1000)),
IF(C3657="Ready to Drink",
SUM(LOOKUP(2,1/(SRP!$B$11:$B$15&lt;=E3657)/(SRP!$C$11:$C$15&gt;=E3657),SRP!$D$11:$D$15)*(G3657/100)*(E3657/1000)),
0)))))),2)</f>
        <v>1.85</v>
      </c>
      <c r="L3657" s="173" t="str">
        <f t="shared" si="57"/>
        <v>Beer473</v>
      </c>
      <c r="M3657" s="154">
        <f>VLOOKUP(L3657,'Slope %'!C:D,2,0)</f>
        <v>0.12</v>
      </c>
    </row>
    <row r="3658" spans="1:13" x14ac:dyDescent="0.25">
      <c r="A3658" s="169">
        <v>50123</v>
      </c>
      <c r="B3658" s="170" t="s">
        <v>2947</v>
      </c>
      <c r="C3658" s="170" t="s">
        <v>11</v>
      </c>
      <c r="D3658" s="170" t="s">
        <v>12</v>
      </c>
      <c r="E3658" s="170">
        <v>473</v>
      </c>
      <c r="F3658" s="170">
        <v>24</v>
      </c>
      <c r="G3658" s="171">
        <v>5</v>
      </c>
      <c r="H3658" s="170" t="s">
        <v>982</v>
      </c>
      <c r="I3658" s="171">
        <v>3.79</v>
      </c>
      <c r="J3658" s="169">
        <v>1</v>
      </c>
      <c r="K3658" s="154" cm="1">
        <f t="array" ref="K3658">ROUND(
IF(C3658="Beer",
SUM(LOOKUP(2,1/(SRP!$B$8:$B$10&lt;=E3658)/(SRP!$C$8:$C$10&gt;=E3658),SRP!$D$8:$D$10)*(G3658/100)*(E3658/1000)),
IF(C3658="Spirits",
SUM(LOOKUP(2,1/(SRP!$B$2:$B$7&lt;=E3658)/(SRP!$C$2:$C$7&gt;=E3658),SRP!$D$2:$D$7)*(G3658/100)*(E3658/1000)),
IF(AND(C3658="Wine",D3658="Fortified Wines"),
SUM(LOOKUP(2,1/(SRP!$B$26:$B$29&lt;=E3658)/(SRP!$C$26:$C$29&gt;=E3658),SRP!$D$26:$D$29)*(G3658/100)*(E3658/1000)),
IF(C3658="Wine",
SUM(LOOKUP(2,1/(SRP!$B$21:$B$25&lt;=E3658)/(SRP!$C$21:$C$25&gt;=E3658),SRP!$D$21:$D$25)*(G3658/100)*(E3658/1000)),
IF(AND(C3658="Ready to Drink",D3658="RTD-One Pour Cocktail&gt;7%&lt;=14.5"),
SUM(LOOKUP(2,1/(SRP!$B$16:$B$20&lt;=E3658)/(SRP!$C$16:$C$20&gt;=E3658),SRP!$D$16:$D$20)*(G3658/100)*(E3658/1000)),
IF(C3658="Ready to Drink",
SUM(LOOKUP(2,1/(SRP!$B$11:$B$15&lt;=E3658)/(SRP!$C$11:$C$15&gt;=E3658),SRP!$D$11:$D$15)*(G3658/100)*(E3658/1000)),
0)))))),2)</f>
        <v>1.85</v>
      </c>
      <c r="L3658" s="173" t="str">
        <f t="shared" si="57"/>
        <v>Beer473</v>
      </c>
      <c r="M3658" s="154">
        <f>VLOOKUP(L3658,'Slope %'!C:D,2,0)</f>
        <v>0.12</v>
      </c>
    </row>
    <row r="3659" spans="1:13" x14ac:dyDescent="0.25">
      <c r="A3659" s="169">
        <v>50123</v>
      </c>
      <c r="B3659" s="170" t="s">
        <v>2947</v>
      </c>
      <c r="C3659" s="170" t="s">
        <v>11</v>
      </c>
      <c r="D3659" s="170" t="s">
        <v>12</v>
      </c>
      <c r="E3659" s="170">
        <v>473</v>
      </c>
      <c r="F3659" s="170">
        <v>24</v>
      </c>
      <c r="G3659" s="171">
        <v>5</v>
      </c>
      <c r="H3659" s="170" t="s">
        <v>982</v>
      </c>
      <c r="I3659" s="171">
        <v>3.79</v>
      </c>
      <c r="J3659" s="169">
        <v>1</v>
      </c>
      <c r="K3659" s="154" cm="1">
        <f t="array" ref="K3659">ROUND(
IF(C3659="Beer",
SUM(LOOKUP(2,1/(SRP!$B$8:$B$10&lt;=E3659)/(SRP!$C$8:$C$10&gt;=E3659),SRP!$D$8:$D$10)*(G3659/100)*(E3659/1000)),
IF(C3659="Spirits",
SUM(LOOKUP(2,1/(SRP!$B$2:$B$7&lt;=E3659)/(SRP!$C$2:$C$7&gt;=E3659),SRP!$D$2:$D$7)*(G3659/100)*(E3659/1000)),
IF(AND(C3659="Wine",D3659="Fortified Wines"),
SUM(LOOKUP(2,1/(SRP!$B$26:$B$29&lt;=E3659)/(SRP!$C$26:$C$29&gt;=E3659),SRP!$D$26:$D$29)*(G3659/100)*(E3659/1000)),
IF(C3659="Wine",
SUM(LOOKUP(2,1/(SRP!$B$21:$B$25&lt;=E3659)/(SRP!$C$21:$C$25&gt;=E3659),SRP!$D$21:$D$25)*(G3659/100)*(E3659/1000)),
IF(AND(C3659="Ready to Drink",D3659="RTD-One Pour Cocktail&gt;7%&lt;=14.5"),
SUM(LOOKUP(2,1/(SRP!$B$16:$B$20&lt;=E3659)/(SRP!$C$16:$C$20&gt;=E3659),SRP!$D$16:$D$20)*(G3659/100)*(E3659/1000)),
IF(C3659="Ready to Drink",
SUM(LOOKUP(2,1/(SRP!$B$11:$B$15&lt;=E3659)/(SRP!$C$11:$C$15&gt;=E3659),SRP!$D$11:$D$15)*(G3659/100)*(E3659/1000)),
0)))))),2)</f>
        <v>1.85</v>
      </c>
      <c r="L3659" s="173" t="str">
        <f t="shared" si="57"/>
        <v>Beer473</v>
      </c>
      <c r="M3659" s="154">
        <f>VLOOKUP(L3659,'Slope %'!C:D,2,0)</f>
        <v>0.12</v>
      </c>
    </row>
    <row r="3660" spans="1:13" x14ac:dyDescent="0.25">
      <c r="A3660" s="169">
        <v>50142</v>
      </c>
      <c r="B3660" s="170" t="s">
        <v>2948</v>
      </c>
      <c r="C3660" s="170" t="s">
        <v>24</v>
      </c>
      <c r="D3660" s="170" t="s">
        <v>58</v>
      </c>
      <c r="E3660" s="170">
        <v>750</v>
      </c>
      <c r="F3660" s="170">
        <v>6</v>
      </c>
      <c r="G3660" s="171">
        <v>13.5</v>
      </c>
      <c r="H3660" s="170" t="s">
        <v>329</v>
      </c>
      <c r="I3660" s="171">
        <v>29.38</v>
      </c>
      <c r="J3660" s="169">
        <v>1</v>
      </c>
      <c r="K3660" s="154" cm="1">
        <f t="array" ref="K3660">ROUND(
IF(C3660="Beer",
SUM(LOOKUP(2,1/(SRP!$B$8:$B$10&lt;=E3660)/(SRP!$C$8:$C$10&gt;=E3660),SRP!$D$8:$D$10)*(G3660/100)*(E3660/1000)),
IF(C3660="Spirits",
SUM(LOOKUP(2,1/(SRP!$B$2:$B$7&lt;=E3660)/(SRP!$C$2:$C$7&gt;=E3660),SRP!$D$2:$D$7)*(G3660/100)*(E3660/1000)),
IF(AND(C3660="Wine",D3660="Fortified Wines"),
SUM(LOOKUP(2,1/(SRP!$B$26:$B$29&lt;=E3660)/(SRP!$C$26:$C$29&gt;=E3660),SRP!$D$26:$D$29)*(G3660/100)*(E3660/1000)),
IF(C3660="Wine",
SUM(LOOKUP(2,1/(SRP!$B$21:$B$25&lt;=E3660)/(SRP!$C$21:$C$25&gt;=E3660),SRP!$D$21:$D$25)*(G3660/100)*(E3660/1000)),
IF(AND(C3660="Ready to Drink",D3660="RTD-One Pour Cocktail&gt;7%&lt;=14.5"),
SUM(LOOKUP(2,1/(SRP!$B$16:$B$20&lt;=E3660)/(SRP!$C$16:$C$20&gt;=E3660),SRP!$D$16:$D$20)*(G3660/100)*(E3660/1000)),
IF(C3660="Ready to Drink",
SUM(LOOKUP(2,1/(SRP!$B$11:$B$15&lt;=E3660)/(SRP!$C$11:$C$15&gt;=E3660),SRP!$D$11:$D$15)*(G3660/100)*(E3660/1000)),
0)))))),2)</f>
        <v>7.9</v>
      </c>
      <c r="L3660" s="173" t="str">
        <f t="shared" si="57"/>
        <v>Wine750</v>
      </c>
      <c r="M3660" s="154">
        <f>VLOOKUP(L3660,'Slope %'!C:D,2,0)</f>
        <v>0.1</v>
      </c>
    </row>
    <row r="3661" spans="1:13" x14ac:dyDescent="0.25">
      <c r="A3661" s="169">
        <v>50149</v>
      </c>
      <c r="B3661" s="170" t="s">
        <v>2949</v>
      </c>
      <c r="C3661" s="170" t="s">
        <v>24</v>
      </c>
      <c r="D3661" s="170" t="s">
        <v>34</v>
      </c>
      <c r="E3661" s="170">
        <v>750</v>
      </c>
      <c r="F3661" s="170">
        <v>6</v>
      </c>
      <c r="G3661" s="171">
        <v>14</v>
      </c>
      <c r="H3661" s="170" t="s">
        <v>329</v>
      </c>
      <c r="I3661" s="171">
        <v>50.94</v>
      </c>
      <c r="J3661" s="169">
        <v>1</v>
      </c>
      <c r="K3661" s="154" cm="1">
        <f t="array" ref="K3661">ROUND(
IF(C3661="Beer",
SUM(LOOKUP(2,1/(SRP!$B$8:$B$10&lt;=E3661)/(SRP!$C$8:$C$10&gt;=E3661),SRP!$D$8:$D$10)*(G3661/100)*(E3661/1000)),
IF(C3661="Spirits",
SUM(LOOKUP(2,1/(SRP!$B$2:$B$7&lt;=E3661)/(SRP!$C$2:$C$7&gt;=E3661),SRP!$D$2:$D$7)*(G3661/100)*(E3661/1000)),
IF(AND(C3661="Wine",D3661="Fortified Wines"),
SUM(LOOKUP(2,1/(SRP!$B$26:$B$29&lt;=E3661)/(SRP!$C$26:$C$29&gt;=E3661),SRP!$D$26:$D$29)*(G3661/100)*(E3661/1000)),
IF(C3661="Wine",
SUM(LOOKUP(2,1/(SRP!$B$21:$B$25&lt;=E3661)/(SRP!$C$21:$C$25&gt;=E3661),SRP!$D$21:$D$25)*(G3661/100)*(E3661/1000)),
IF(AND(C3661="Ready to Drink",D3661="RTD-One Pour Cocktail&gt;7%&lt;=14.5"),
SUM(LOOKUP(2,1/(SRP!$B$16:$B$20&lt;=E3661)/(SRP!$C$16:$C$20&gt;=E3661),SRP!$D$16:$D$20)*(G3661/100)*(E3661/1000)),
IF(C3661="Ready to Drink",
SUM(LOOKUP(2,1/(SRP!$B$11:$B$15&lt;=E3661)/(SRP!$C$11:$C$15&gt;=E3661),SRP!$D$11:$D$15)*(G3661/100)*(E3661/1000)),
0)))))),2)</f>
        <v>8.1999999999999993</v>
      </c>
      <c r="L3661" s="173" t="str">
        <f t="shared" si="57"/>
        <v>Wine750</v>
      </c>
      <c r="M3661" s="154">
        <f>VLOOKUP(L3661,'Slope %'!C:D,2,0)</f>
        <v>0.1</v>
      </c>
    </row>
    <row r="3662" spans="1:13" x14ac:dyDescent="0.25">
      <c r="A3662" s="169">
        <v>50200</v>
      </c>
      <c r="B3662" s="170" t="s">
        <v>2657</v>
      </c>
      <c r="C3662" s="170" t="s">
        <v>24</v>
      </c>
      <c r="D3662" s="170" t="s">
        <v>66</v>
      </c>
      <c r="E3662" s="170">
        <v>750</v>
      </c>
      <c r="F3662" s="170">
        <v>6</v>
      </c>
      <c r="G3662" s="171">
        <v>14.5</v>
      </c>
      <c r="H3662" s="170" t="s">
        <v>32</v>
      </c>
      <c r="I3662" s="171">
        <v>22.99</v>
      </c>
      <c r="J3662" s="169">
        <v>1</v>
      </c>
      <c r="K3662" s="154" cm="1">
        <f t="array" ref="K3662">ROUND(
IF(C3662="Beer",
SUM(LOOKUP(2,1/(SRP!$B$8:$B$10&lt;=E3662)/(SRP!$C$8:$C$10&gt;=E3662),SRP!$D$8:$D$10)*(G3662/100)*(E3662/1000)),
IF(C3662="Spirits",
SUM(LOOKUP(2,1/(SRP!$B$2:$B$7&lt;=E3662)/(SRP!$C$2:$C$7&gt;=E3662),SRP!$D$2:$D$7)*(G3662/100)*(E3662/1000)),
IF(AND(C3662="Wine",D3662="Fortified Wines"),
SUM(LOOKUP(2,1/(SRP!$B$26:$B$29&lt;=E3662)/(SRP!$C$26:$C$29&gt;=E3662),SRP!$D$26:$D$29)*(G3662/100)*(E3662/1000)),
IF(C3662="Wine",
SUM(LOOKUP(2,1/(SRP!$B$21:$B$25&lt;=E3662)/(SRP!$C$21:$C$25&gt;=E3662),SRP!$D$21:$D$25)*(G3662/100)*(E3662/1000)),
IF(AND(C3662="Ready to Drink",D3662="RTD-One Pour Cocktail&gt;7%&lt;=14.5"),
SUM(LOOKUP(2,1/(SRP!$B$16:$B$20&lt;=E3662)/(SRP!$C$16:$C$20&gt;=E3662),SRP!$D$16:$D$20)*(G3662/100)*(E3662/1000)),
IF(C3662="Ready to Drink",
SUM(LOOKUP(2,1/(SRP!$B$11:$B$15&lt;=E3662)/(SRP!$C$11:$C$15&gt;=E3662),SRP!$D$11:$D$15)*(G3662/100)*(E3662/1000)),
0)))))),2)</f>
        <v>8.49</v>
      </c>
      <c r="L3662" s="173" t="str">
        <f t="shared" si="57"/>
        <v>Wine750</v>
      </c>
      <c r="M3662" s="154">
        <f>VLOOKUP(L3662,'Slope %'!C:D,2,0)</f>
        <v>0.1</v>
      </c>
    </row>
    <row r="3663" spans="1:13" x14ac:dyDescent="0.25">
      <c r="A3663" s="169">
        <v>50218</v>
      </c>
      <c r="B3663" s="170" t="s">
        <v>2950</v>
      </c>
      <c r="C3663" s="170" t="s">
        <v>24</v>
      </c>
      <c r="D3663" s="170" t="s">
        <v>66</v>
      </c>
      <c r="E3663" s="170">
        <v>750</v>
      </c>
      <c r="F3663" s="170">
        <v>12</v>
      </c>
      <c r="G3663" s="171">
        <v>14.5</v>
      </c>
      <c r="H3663" s="170" t="s">
        <v>64</v>
      </c>
      <c r="I3663" s="171">
        <v>42.99</v>
      </c>
      <c r="J3663" s="169">
        <v>1</v>
      </c>
      <c r="K3663" s="154" cm="1">
        <f t="array" ref="K3663">ROUND(
IF(C3663="Beer",
SUM(LOOKUP(2,1/(SRP!$B$8:$B$10&lt;=E3663)/(SRP!$C$8:$C$10&gt;=E3663),SRP!$D$8:$D$10)*(G3663/100)*(E3663/1000)),
IF(C3663="Spirits",
SUM(LOOKUP(2,1/(SRP!$B$2:$B$7&lt;=E3663)/(SRP!$C$2:$C$7&gt;=E3663),SRP!$D$2:$D$7)*(G3663/100)*(E3663/1000)),
IF(AND(C3663="Wine",D3663="Fortified Wines"),
SUM(LOOKUP(2,1/(SRP!$B$26:$B$29&lt;=E3663)/(SRP!$C$26:$C$29&gt;=E3663),SRP!$D$26:$D$29)*(G3663/100)*(E3663/1000)),
IF(C3663="Wine",
SUM(LOOKUP(2,1/(SRP!$B$21:$B$25&lt;=E3663)/(SRP!$C$21:$C$25&gt;=E3663),SRP!$D$21:$D$25)*(G3663/100)*(E3663/1000)),
IF(AND(C3663="Ready to Drink",D3663="RTD-One Pour Cocktail&gt;7%&lt;=14.5"),
SUM(LOOKUP(2,1/(SRP!$B$16:$B$20&lt;=E3663)/(SRP!$C$16:$C$20&gt;=E3663),SRP!$D$16:$D$20)*(G3663/100)*(E3663/1000)),
IF(C3663="Ready to Drink",
SUM(LOOKUP(2,1/(SRP!$B$11:$B$15&lt;=E3663)/(SRP!$C$11:$C$15&gt;=E3663),SRP!$D$11:$D$15)*(G3663/100)*(E3663/1000)),
0)))))),2)</f>
        <v>8.49</v>
      </c>
      <c r="L3663" s="173" t="str">
        <f t="shared" si="57"/>
        <v>Wine750</v>
      </c>
      <c r="M3663" s="154">
        <f>VLOOKUP(L3663,'Slope %'!C:D,2,0)</f>
        <v>0.1</v>
      </c>
    </row>
    <row r="3664" spans="1:13" x14ac:dyDescent="0.25">
      <c r="A3664" s="169">
        <v>50220</v>
      </c>
      <c r="B3664" s="170" t="s">
        <v>2951</v>
      </c>
      <c r="C3664" s="170" t="s">
        <v>24</v>
      </c>
      <c r="D3664" s="170" t="s">
        <v>707</v>
      </c>
      <c r="E3664" s="170">
        <v>750</v>
      </c>
      <c r="F3664" s="170">
        <v>6</v>
      </c>
      <c r="G3664" s="171">
        <v>12.5</v>
      </c>
      <c r="H3664" s="170" t="s">
        <v>96</v>
      </c>
      <c r="I3664" s="171">
        <v>27.99</v>
      </c>
      <c r="J3664" s="169">
        <v>1</v>
      </c>
      <c r="K3664" s="154" cm="1">
        <f t="array" ref="K3664">ROUND(
IF(C3664="Beer",
SUM(LOOKUP(2,1/(SRP!$B$8:$B$10&lt;=E3664)/(SRP!$C$8:$C$10&gt;=E3664),SRP!$D$8:$D$10)*(G3664/100)*(E3664/1000)),
IF(C3664="Spirits",
SUM(LOOKUP(2,1/(SRP!$B$2:$B$7&lt;=E3664)/(SRP!$C$2:$C$7&gt;=E3664),SRP!$D$2:$D$7)*(G3664/100)*(E3664/1000)),
IF(AND(C3664="Wine",D3664="Fortified Wines"),
SUM(LOOKUP(2,1/(SRP!$B$26:$B$29&lt;=E3664)/(SRP!$C$26:$C$29&gt;=E3664),SRP!$D$26:$D$29)*(G3664/100)*(E3664/1000)),
IF(C3664="Wine",
SUM(LOOKUP(2,1/(SRP!$B$21:$B$25&lt;=E3664)/(SRP!$C$21:$C$25&gt;=E3664),SRP!$D$21:$D$25)*(G3664/100)*(E3664/1000)),
IF(AND(C3664="Ready to Drink",D3664="RTD-One Pour Cocktail&gt;7%&lt;=14.5"),
SUM(LOOKUP(2,1/(SRP!$B$16:$B$20&lt;=E3664)/(SRP!$C$16:$C$20&gt;=E3664),SRP!$D$16:$D$20)*(G3664/100)*(E3664/1000)),
IF(C3664="Ready to Drink",
SUM(LOOKUP(2,1/(SRP!$B$11:$B$15&lt;=E3664)/(SRP!$C$11:$C$15&gt;=E3664),SRP!$D$11:$D$15)*(G3664/100)*(E3664/1000)),
0)))))),2)</f>
        <v>7.32</v>
      </c>
      <c r="L3664" s="173" t="str">
        <f t="shared" si="57"/>
        <v>Wine750</v>
      </c>
      <c r="M3664" s="154">
        <f>VLOOKUP(L3664,'Slope %'!C:D,2,0)</f>
        <v>0.1</v>
      </c>
    </row>
    <row r="3665" spans="1:13" x14ac:dyDescent="0.25">
      <c r="A3665" s="169">
        <v>50224</v>
      </c>
      <c r="B3665" s="170" t="s">
        <v>2952</v>
      </c>
      <c r="C3665" s="170" t="s">
        <v>15</v>
      </c>
      <c r="D3665" s="170" t="s">
        <v>134</v>
      </c>
      <c r="E3665" s="170">
        <v>750</v>
      </c>
      <c r="F3665" s="170">
        <v>6</v>
      </c>
      <c r="G3665" s="171">
        <v>40</v>
      </c>
      <c r="H3665" s="170" t="s">
        <v>29</v>
      </c>
      <c r="I3665" s="171">
        <v>89.99</v>
      </c>
      <c r="J3665" s="169">
        <v>1</v>
      </c>
      <c r="K3665" s="154" cm="1">
        <f t="array" ref="K3665">ROUND(
IF(C3665="Beer",
SUM(LOOKUP(2,1/(SRP!$B$8:$B$10&lt;=E3665)/(SRP!$C$8:$C$10&gt;=E3665),SRP!$D$8:$D$10)*(G3665/100)*(E3665/1000)),
IF(C3665="Spirits",
SUM(LOOKUP(2,1/(SRP!$B$2:$B$7&lt;=E3665)/(SRP!$C$2:$C$7&gt;=E3665),SRP!$D$2:$D$7)*(G3665/100)*(E3665/1000)),
IF(AND(C3665="Wine",D3665="Fortified Wines"),
SUM(LOOKUP(2,1/(SRP!$B$26:$B$29&lt;=E3665)/(SRP!$C$26:$C$29&gt;=E3665),SRP!$D$26:$D$29)*(G3665/100)*(E3665/1000)),
IF(C3665="Wine",
SUM(LOOKUP(2,1/(SRP!$B$21:$B$25&lt;=E3665)/(SRP!$C$21:$C$25&gt;=E3665),SRP!$D$21:$D$25)*(G3665/100)*(E3665/1000)),
IF(AND(C3665="Ready to Drink",D3665="RTD-One Pour Cocktail&gt;7%&lt;=14.5"),
SUM(LOOKUP(2,1/(SRP!$B$16:$B$20&lt;=E3665)/(SRP!$C$16:$C$20&gt;=E3665),SRP!$D$16:$D$20)*(G3665/100)*(E3665/1000)),
IF(C3665="Ready to Drink",
SUM(LOOKUP(2,1/(SRP!$B$11:$B$15&lt;=E3665)/(SRP!$C$11:$C$15&gt;=E3665),SRP!$D$11:$D$15)*(G3665/100)*(E3665/1000)),
0)))))),2)</f>
        <v>23.42</v>
      </c>
      <c r="L3665" s="173" t="str">
        <f t="shared" si="57"/>
        <v>Spirits750</v>
      </c>
      <c r="M3665" s="154">
        <f>VLOOKUP(L3665,'Slope %'!C:D,2,0)</f>
        <v>7.0000000000000007E-2</v>
      </c>
    </row>
    <row r="3666" spans="1:13" x14ac:dyDescent="0.25">
      <c r="A3666" s="169">
        <v>50236</v>
      </c>
      <c r="B3666" s="170" t="s">
        <v>2953</v>
      </c>
      <c r="C3666" s="170" t="s">
        <v>978</v>
      </c>
      <c r="D3666" s="170" t="s">
        <v>38</v>
      </c>
      <c r="E3666" s="170">
        <v>0</v>
      </c>
      <c r="F3666" s="170">
        <v>500</v>
      </c>
      <c r="H3666" s="170" t="s">
        <v>979</v>
      </c>
      <c r="I3666" s="171">
        <v>0</v>
      </c>
      <c r="K3666" s="154" cm="1">
        <f t="array" ref="K3666">ROUND(
IF(C3666="Beer",
SUM(LOOKUP(2,1/(SRP!$B$8:$B$10&lt;=E3666)/(SRP!$C$8:$C$10&gt;=E3666),SRP!$D$8:$D$10)*(G3666/100)*(E3666/1000)),
IF(C3666="Spirits",
SUM(LOOKUP(2,1/(SRP!$B$2:$B$7&lt;=E3666)/(SRP!$C$2:$C$7&gt;=E3666),SRP!$D$2:$D$7)*(G3666/100)*(E3666/1000)),
IF(AND(C3666="Wine",D3666="Fortified Wines"),
SUM(LOOKUP(2,1/(SRP!$B$26:$B$29&lt;=E3666)/(SRP!$C$26:$C$29&gt;=E3666),SRP!$D$26:$D$29)*(G3666/100)*(E3666/1000)),
IF(C3666="Wine",
SUM(LOOKUP(2,1/(SRP!$B$21:$B$25&lt;=E3666)/(SRP!$C$21:$C$25&gt;=E3666),SRP!$D$21:$D$25)*(G3666/100)*(E3666/1000)),
IF(AND(C3666="Ready to Drink",D3666="RTD-One Pour Cocktail&gt;7%&lt;=14.5"),
SUM(LOOKUP(2,1/(SRP!$B$16:$B$20&lt;=E3666)/(SRP!$C$16:$C$20&gt;=E3666),SRP!$D$16:$D$20)*(G3666/100)*(E3666/1000)),
IF(C3666="Ready to Drink",
SUM(LOOKUP(2,1/(SRP!$B$11:$B$15&lt;=E3666)/(SRP!$C$11:$C$15&gt;=E3666),SRP!$D$11:$D$15)*(G3666/100)*(E3666/1000)),
0)))))),2)</f>
        <v>0</v>
      </c>
      <c r="L3666" s="173" t="str">
        <f t="shared" si="57"/>
        <v>Community Support Program0</v>
      </c>
      <c r="M3666" s="154" t="e">
        <f>VLOOKUP(L3666,'Slope %'!C:D,2,0)</f>
        <v>#N/A</v>
      </c>
    </row>
    <row r="3667" spans="1:13" x14ac:dyDescent="0.25">
      <c r="A3667" s="169">
        <v>50239</v>
      </c>
      <c r="B3667" s="170" t="s">
        <v>2954</v>
      </c>
      <c r="C3667" s="170" t="s">
        <v>24</v>
      </c>
      <c r="D3667" s="170" t="s">
        <v>194</v>
      </c>
      <c r="E3667" s="170">
        <v>750</v>
      </c>
      <c r="F3667" s="170">
        <v>12</v>
      </c>
      <c r="G3667" s="171">
        <v>13</v>
      </c>
      <c r="H3667" s="170" t="s">
        <v>96</v>
      </c>
      <c r="I3667" s="171">
        <v>19.989999999999998</v>
      </c>
      <c r="J3667" s="169">
        <v>1</v>
      </c>
      <c r="K3667" s="154" cm="1">
        <f t="array" ref="K3667">ROUND(
IF(C3667="Beer",
SUM(LOOKUP(2,1/(SRP!$B$8:$B$10&lt;=E3667)/(SRP!$C$8:$C$10&gt;=E3667),SRP!$D$8:$D$10)*(G3667/100)*(E3667/1000)),
IF(C3667="Spirits",
SUM(LOOKUP(2,1/(SRP!$B$2:$B$7&lt;=E3667)/(SRP!$C$2:$C$7&gt;=E3667),SRP!$D$2:$D$7)*(G3667/100)*(E3667/1000)),
IF(AND(C3667="Wine",D3667="Fortified Wines"),
SUM(LOOKUP(2,1/(SRP!$B$26:$B$29&lt;=E3667)/(SRP!$C$26:$C$29&gt;=E3667),SRP!$D$26:$D$29)*(G3667/100)*(E3667/1000)),
IF(C3667="Wine",
SUM(LOOKUP(2,1/(SRP!$B$21:$B$25&lt;=E3667)/(SRP!$C$21:$C$25&gt;=E3667),SRP!$D$21:$D$25)*(G3667/100)*(E3667/1000)),
IF(AND(C3667="Ready to Drink",D3667="RTD-One Pour Cocktail&gt;7%&lt;=14.5"),
SUM(LOOKUP(2,1/(SRP!$B$16:$B$20&lt;=E3667)/(SRP!$C$16:$C$20&gt;=E3667),SRP!$D$16:$D$20)*(G3667/100)*(E3667/1000)),
IF(C3667="Ready to Drink",
SUM(LOOKUP(2,1/(SRP!$B$11:$B$15&lt;=E3667)/(SRP!$C$11:$C$15&gt;=E3667),SRP!$D$11:$D$15)*(G3667/100)*(E3667/1000)),
0)))))),2)</f>
        <v>7.61</v>
      </c>
      <c r="L3667" s="173" t="str">
        <f t="shared" si="57"/>
        <v>Wine750</v>
      </c>
      <c r="M3667" s="154">
        <f>VLOOKUP(L3667,'Slope %'!C:D,2,0)</f>
        <v>0.1</v>
      </c>
    </row>
    <row r="3668" spans="1:13" x14ac:dyDescent="0.25">
      <c r="A3668" s="169">
        <v>50244</v>
      </c>
      <c r="B3668" s="170" t="s">
        <v>2955</v>
      </c>
      <c r="C3668" s="170" t="s">
        <v>24</v>
      </c>
      <c r="D3668" s="170" t="s">
        <v>60</v>
      </c>
      <c r="E3668" s="170">
        <v>3000</v>
      </c>
      <c r="F3668" s="170">
        <v>4</v>
      </c>
      <c r="G3668" s="171">
        <v>12</v>
      </c>
      <c r="H3668" s="170" t="s">
        <v>32</v>
      </c>
      <c r="I3668" s="171">
        <v>37.99</v>
      </c>
      <c r="J3668" s="169">
        <v>1</v>
      </c>
      <c r="K3668" s="154" cm="1">
        <f t="array" ref="K3668">ROUND(
IF(C3668="Beer",
SUM(LOOKUP(2,1/(SRP!$B$8:$B$10&lt;=E3668)/(SRP!$C$8:$C$10&gt;=E3668),SRP!$D$8:$D$10)*(G3668/100)*(E3668/1000)),
IF(C3668="Spirits",
SUM(LOOKUP(2,1/(SRP!$B$2:$B$7&lt;=E3668)/(SRP!$C$2:$C$7&gt;=E3668),SRP!$D$2:$D$7)*(G3668/100)*(E3668/1000)),
IF(AND(C3668="Wine",D3668="Fortified Wines"),
SUM(LOOKUP(2,1/(SRP!$B$26:$B$29&lt;=E3668)/(SRP!$C$26:$C$29&gt;=E3668),SRP!$D$26:$D$29)*(G3668/100)*(E3668/1000)),
IF(C3668="Wine",
SUM(LOOKUP(2,1/(SRP!$B$21:$B$25&lt;=E3668)/(SRP!$C$21:$C$25&gt;=E3668),SRP!$D$21:$D$25)*(G3668/100)*(E3668/1000)),
IF(AND(C3668="Ready to Drink",D3668="RTD-One Pour Cocktail&gt;7%&lt;=14.5"),
SUM(LOOKUP(2,1/(SRP!$B$16:$B$20&lt;=E3668)/(SRP!$C$16:$C$20&gt;=E3668),SRP!$D$16:$D$20)*(G3668/100)*(E3668/1000)),
IF(C3668="Ready to Drink",
SUM(LOOKUP(2,1/(SRP!$B$11:$B$15&lt;=E3668)/(SRP!$C$11:$C$15&gt;=E3668),SRP!$D$11:$D$15)*(G3668/100)*(E3668/1000)),
0)))))),2)</f>
        <v>28.11</v>
      </c>
      <c r="L3668" s="173" t="str">
        <f t="shared" si="57"/>
        <v>Wine3000</v>
      </c>
      <c r="M3668" s="154">
        <f>VLOOKUP(L3668,'Slope %'!C:D,2,0)</f>
        <v>0.05</v>
      </c>
    </row>
    <row r="3669" spans="1:13" x14ac:dyDescent="0.25">
      <c r="A3669" s="169">
        <v>50247</v>
      </c>
      <c r="B3669" s="170" t="s">
        <v>2956</v>
      </c>
      <c r="C3669" s="170" t="s">
        <v>24</v>
      </c>
      <c r="D3669" s="170" t="s">
        <v>194</v>
      </c>
      <c r="E3669" s="170">
        <v>3000</v>
      </c>
      <c r="F3669" s="170">
        <v>4</v>
      </c>
      <c r="G3669" s="171">
        <v>12.5</v>
      </c>
      <c r="H3669" s="170" t="s">
        <v>32</v>
      </c>
      <c r="I3669" s="171">
        <v>37.99</v>
      </c>
      <c r="J3669" s="169">
        <v>1</v>
      </c>
      <c r="K3669" s="154" cm="1">
        <f t="array" ref="K3669">ROUND(
IF(C3669="Beer",
SUM(LOOKUP(2,1/(SRP!$B$8:$B$10&lt;=E3669)/(SRP!$C$8:$C$10&gt;=E3669),SRP!$D$8:$D$10)*(G3669/100)*(E3669/1000)),
IF(C3669="Spirits",
SUM(LOOKUP(2,1/(SRP!$B$2:$B$7&lt;=E3669)/(SRP!$C$2:$C$7&gt;=E3669),SRP!$D$2:$D$7)*(G3669/100)*(E3669/1000)),
IF(AND(C3669="Wine",D3669="Fortified Wines"),
SUM(LOOKUP(2,1/(SRP!$B$26:$B$29&lt;=E3669)/(SRP!$C$26:$C$29&gt;=E3669),SRP!$D$26:$D$29)*(G3669/100)*(E3669/1000)),
IF(C3669="Wine",
SUM(LOOKUP(2,1/(SRP!$B$21:$B$25&lt;=E3669)/(SRP!$C$21:$C$25&gt;=E3669),SRP!$D$21:$D$25)*(G3669/100)*(E3669/1000)),
IF(AND(C3669="Ready to Drink",D3669="RTD-One Pour Cocktail&gt;7%&lt;=14.5"),
SUM(LOOKUP(2,1/(SRP!$B$16:$B$20&lt;=E3669)/(SRP!$C$16:$C$20&gt;=E3669),SRP!$D$16:$D$20)*(G3669/100)*(E3669/1000)),
IF(C3669="Ready to Drink",
SUM(LOOKUP(2,1/(SRP!$B$11:$B$15&lt;=E3669)/(SRP!$C$11:$C$15&gt;=E3669),SRP!$D$11:$D$15)*(G3669/100)*(E3669/1000)),
0)))))),2)</f>
        <v>29.28</v>
      </c>
      <c r="L3669" s="173" t="str">
        <f t="shared" si="57"/>
        <v>Wine3000</v>
      </c>
      <c r="M3669" s="154">
        <f>VLOOKUP(L3669,'Slope %'!C:D,2,0)</f>
        <v>0.05</v>
      </c>
    </row>
    <row r="3670" spans="1:13" x14ac:dyDescent="0.25">
      <c r="A3670" s="169">
        <v>50258</v>
      </c>
      <c r="B3670" s="170" t="s">
        <v>2957</v>
      </c>
      <c r="C3670" s="170" t="s">
        <v>15</v>
      </c>
      <c r="D3670" s="170" t="s">
        <v>2478</v>
      </c>
      <c r="E3670" s="170">
        <v>360</v>
      </c>
      <c r="F3670" s="170">
        <v>20</v>
      </c>
      <c r="G3670" s="171">
        <v>13.5</v>
      </c>
      <c r="H3670" s="170" t="s">
        <v>54</v>
      </c>
      <c r="I3670" s="171">
        <v>11.39</v>
      </c>
      <c r="J3670" s="169">
        <v>1</v>
      </c>
      <c r="K3670" s="154" cm="1">
        <f t="array" ref="K3670">ROUND(
IF(C3670="Beer",
SUM(LOOKUP(2,1/(SRP!$B$8:$B$10&lt;=E3670)/(SRP!$C$8:$C$10&gt;=E3670),SRP!$D$8:$D$10)*(G3670/100)*(E3670/1000)),
IF(C3670="Spirits",
SUM(LOOKUP(2,1/(SRP!$B$2:$B$7&lt;=E3670)/(SRP!$C$2:$C$7&gt;=E3670),SRP!$D$2:$D$7)*(G3670/100)*(E3670/1000)),
IF(AND(C3670="Wine",D3670="Fortified Wines"),
SUM(LOOKUP(2,1/(SRP!$B$26:$B$29&lt;=E3670)/(SRP!$C$26:$C$29&gt;=E3670),SRP!$D$26:$D$29)*(G3670/100)*(E3670/1000)),
IF(C3670="Wine",
SUM(LOOKUP(2,1/(SRP!$B$21:$B$25&lt;=E3670)/(SRP!$C$21:$C$25&gt;=E3670),SRP!$D$21:$D$25)*(G3670/100)*(E3670/1000)),
IF(AND(C3670="Ready to Drink",D3670="RTD-One Pour Cocktail&gt;7%&lt;=14.5"),
SUM(LOOKUP(2,1/(SRP!$B$16:$B$20&lt;=E3670)/(SRP!$C$16:$C$20&gt;=E3670),SRP!$D$16:$D$20)*(G3670/100)*(E3670/1000)),
IF(C3670="Ready to Drink",
SUM(LOOKUP(2,1/(SRP!$B$11:$B$15&lt;=E3670)/(SRP!$C$11:$C$15&gt;=E3670),SRP!$D$11:$D$15)*(G3670/100)*(E3670/1000)),
0)))))),2)</f>
        <v>4.3099999999999996</v>
      </c>
      <c r="L3670" s="173" t="str">
        <f t="shared" si="57"/>
        <v>Spirits360</v>
      </c>
      <c r="M3670" s="154">
        <f>VLOOKUP(L3670,'Slope %'!C:D,2,0)</f>
        <v>0.1</v>
      </c>
    </row>
    <row r="3671" spans="1:13" x14ac:dyDescent="0.25">
      <c r="A3671" s="169">
        <v>50260</v>
      </c>
      <c r="B3671" s="170" t="s">
        <v>2958</v>
      </c>
      <c r="C3671" s="170" t="s">
        <v>15</v>
      </c>
      <c r="D3671" s="170" t="s">
        <v>2478</v>
      </c>
      <c r="E3671" s="170">
        <v>360</v>
      </c>
      <c r="F3671" s="170">
        <v>20</v>
      </c>
      <c r="G3671" s="171">
        <v>12.5</v>
      </c>
      <c r="H3671" s="170" t="s">
        <v>54</v>
      </c>
      <c r="I3671" s="171">
        <v>11.39</v>
      </c>
      <c r="J3671" s="169">
        <v>1</v>
      </c>
      <c r="K3671" s="154" cm="1">
        <f t="array" ref="K3671">ROUND(
IF(C3671="Beer",
SUM(LOOKUP(2,1/(SRP!$B$8:$B$10&lt;=E3671)/(SRP!$C$8:$C$10&gt;=E3671),SRP!$D$8:$D$10)*(G3671/100)*(E3671/1000)),
IF(C3671="Spirits",
SUM(LOOKUP(2,1/(SRP!$B$2:$B$7&lt;=E3671)/(SRP!$C$2:$C$7&gt;=E3671),SRP!$D$2:$D$7)*(G3671/100)*(E3671/1000)),
IF(AND(C3671="Wine",D3671="Fortified Wines"),
SUM(LOOKUP(2,1/(SRP!$B$26:$B$29&lt;=E3671)/(SRP!$C$26:$C$29&gt;=E3671),SRP!$D$26:$D$29)*(G3671/100)*(E3671/1000)),
IF(C3671="Wine",
SUM(LOOKUP(2,1/(SRP!$B$21:$B$25&lt;=E3671)/(SRP!$C$21:$C$25&gt;=E3671),SRP!$D$21:$D$25)*(G3671/100)*(E3671/1000)),
IF(AND(C3671="Ready to Drink",D3671="RTD-One Pour Cocktail&gt;7%&lt;=14.5"),
SUM(LOOKUP(2,1/(SRP!$B$16:$B$20&lt;=E3671)/(SRP!$C$16:$C$20&gt;=E3671),SRP!$D$16:$D$20)*(G3671/100)*(E3671/1000)),
IF(C3671="Ready to Drink",
SUM(LOOKUP(2,1/(SRP!$B$11:$B$15&lt;=E3671)/(SRP!$C$11:$C$15&gt;=E3671),SRP!$D$11:$D$15)*(G3671/100)*(E3671/1000)),
0)))))),2)</f>
        <v>3.99</v>
      </c>
      <c r="L3671" s="173" t="str">
        <f t="shared" si="57"/>
        <v>Spirits360</v>
      </c>
      <c r="M3671" s="154">
        <f>VLOOKUP(L3671,'Slope %'!C:D,2,0)</f>
        <v>0.1</v>
      </c>
    </row>
    <row r="3672" spans="1:13" x14ac:dyDescent="0.25">
      <c r="A3672" s="169">
        <v>50261</v>
      </c>
      <c r="B3672" s="170" t="s">
        <v>2959</v>
      </c>
      <c r="C3672" s="170" t="s">
        <v>263</v>
      </c>
      <c r="D3672" s="170" t="s">
        <v>646</v>
      </c>
      <c r="E3672" s="170">
        <v>4260</v>
      </c>
      <c r="F3672" s="170">
        <v>1</v>
      </c>
      <c r="G3672" s="171">
        <v>7</v>
      </c>
      <c r="H3672" s="170" t="s">
        <v>285</v>
      </c>
      <c r="I3672" s="171">
        <v>26.99</v>
      </c>
      <c r="J3672" s="169">
        <v>12</v>
      </c>
      <c r="K3672" s="154" cm="1">
        <f t="array" ref="K3672">ROUND(
IF(C3672="Beer",
SUM(LOOKUP(2,1/(SRP!$B$8:$B$10&lt;=E3672)/(SRP!$C$8:$C$10&gt;=E3672),SRP!$D$8:$D$10)*(G3672/100)*(E3672/1000)),
IF(C3672="Spirits",
SUM(LOOKUP(2,1/(SRP!$B$2:$B$7&lt;=E3672)/(SRP!$C$2:$C$7&gt;=E3672),SRP!$D$2:$D$7)*(G3672/100)*(E3672/1000)),
IF(AND(C3672="Wine",D3672="Fortified Wines"),
SUM(LOOKUP(2,1/(SRP!$B$26:$B$29&lt;=E3672)/(SRP!$C$26:$C$29&gt;=E3672),SRP!$D$26:$D$29)*(G3672/100)*(E3672/1000)),
IF(C3672="Wine",
SUM(LOOKUP(2,1/(SRP!$B$21:$B$25&lt;=E3672)/(SRP!$C$21:$C$25&gt;=E3672),SRP!$D$21:$D$25)*(G3672/100)*(E3672/1000)),
IF(AND(C3672="Ready to Drink",D3672="RTD-One Pour Cocktail&gt;7%&lt;=14.5"),
SUM(LOOKUP(2,1/(SRP!$B$16:$B$20&lt;=E3672)/(SRP!$C$16:$C$20&gt;=E3672),SRP!$D$16:$D$20)*(G3672/100)*(E3672/1000)),
IF(C3672="Ready to Drink",
SUM(LOOKUP(2,1/(SRP!$B$11:$B$15&lt;=E3672)/(SRP!$C$11:$C$15&gt;=E3672),SRP!$D$11:$D$15)*(G3672/100)*(E3672/1000)),
0)))))),2)</f>
        <v>23.28</v>
      </c>
      <c r="L3672" s="173" t="str">
        <f t="shared" si="57"/>
        <v>Ready to Drink4260</v>
      </c>
      <c r="M3672" s="154">
        <f>VLOOKUP(L3672,'Slope %'!C:D,2,0)</f>
        <v>7.0000000000000007E-2</v>
      </c>
    </row>
    <row r="3673" spans="1:13" x14ac:dyDescent="0.25">
      <c r="A3673" s="169">
        <v>50261</v>
      </c>
      <c r="B3673" s="170" t="s">
        <v>2959</v>
      </c>
      <c r="C3673" s="170" t="s">
        <v>263</v>
      </c>
      <c r="D3673" s="170" t="s">
        <v>646</v>
      </c>
      <c r="E3673" s="170">
        <v>4260</v>
      </c>
      <c r="F3673" s="170">
        <v>1</v>
      </c>
      <c r="G3673" s="171">
        <v>7</v>
      </c>
      <c r="H3673" s="170" t="s">
        <v>285</v>
      </c>
      <c r="I3673" s="171">
        <v>26.99</v>
      </c>
      <c r="J3673" s="169">
        <v>12</v>
      </c>
      <c r="K3673" s="154" cm="1">
        <f t="array" ref="K3673">ROUND(
IF(C3673="Beer",
SUM(LOOKUP(2,1/(SRP!$B$8:$B$10&lt;=E3673)/(SRP!$C$8:$C$10&gt;=E3673),SRP!$D$8:$D$10)*(G3673/100)*(E3673/1000)),
IF(C3673="Spirits",
SUM(LOOKUP(2,1/(SRP!$B$2:$B$7&lt;=E3673)/(SRP!$C$2:$C$7&gt;=E3673),SRP!$D$2:$D$7)*(G3673/100)*(E3673/1000)),
IF(AND(C3673="Wine",D3673="Fortified Wines"),
SUM(LOOKUP(2,1/(SRP!$B$26:$B$29&lt;=E3673)/(SRP!$C$26:$C$29&gt;=E3673),SRP!$D$26:$D$29)*(G3673/100)*(E3673/1000)),
IF(C3673="Wine",
SUM(LOOKUP(2,1/(SRP!$B$21:$B$25&lt;=E3673)/(SRP!$C$21:$C$25&gt;=E3673),SRP!$D$21:$D$25)*(G3673/100)*(E3673/1000)),
IF(AND(C3673="Ready to Drink",D3673="RTD-One Pour Cocktail&gt;7%&lt;=14.5"),
SUM(LOOKUP(2,1/(SRP!$B$16:$B$20&lt;=E3673)/(SRP!$C$16:$C$20&gt;=E3673),SRP!$D$16:$D$20)*(G3673/100)*(E3673/1000)),
IF(C3673="Ready to Drink",
SUM(LOOKUP(2,1/(SRP!$B$11:$B$15&lt;=E3673)/(SRP!$C$11:$C$15&gt;=E3673),SRP!$D$11:$D$15)*(G3673/100)*(E3673/1000)),
0)))))),2)</f>
        <v>23.28</v>
      </c>
      <c r="L3673" s="173" t="str">
        <f t="shared" si="57"/>
        <v>Ready to Drink4260</v>
      </c>
      <c r="M3673" s="154">
        <f>VLOOKUP(L3673,'Slope %'!C:D,2,0)</f>
        <v>7.0000000000000007E-2</v>
      </c>
    </row>
    <row r="3674" spans="1:13" x14ac:dyDescent="0.25">
      <c r="A3674" s="169">
        <v>50264</v>
      </c>
      <c r="B3674" s="170" t="s">
        <v>2960</v>
      </c>
      <c r="C3674" s="170" t="s">
        <v>263</v>
      </c>
      <c r="D3674" s="170" t="s">
        <v>806</v>
      </c>
      <c r="E3674" s="170">
        <v>58600</v>
      </c>
      <c r="F3674" s="170">
        <v>1</v>
      </c>
      <c r="G3674" s="171">
        <v>5</v>
      </c>
      <c r="H3674" s="170" t="s">
        <v>342</v>
      </c>
      <c r="I3674" s="171">
        <v>250.61</v>
      </c>
      <c r="J3674" s="169">
        <v>1</v>
      </c>
      <c r="K3674" s="154" cm="1">
        <f t="array" ref="K3674">ROUND(
IF(C3674="Beer",
SUM(LOOKUP(2,1/(SRP!$B$8:$B$10&lt;=E3674)/(SRP!$C$8:$C$10&gt;=E3674),SRP!$D$8:$D$10)*(G3674/100)*(E3674/1000)),
IF(C3674="Spirits",
SUM(LOOKUP(2,1/(SRP!$B$2:$B$7&lt;=E3674)/(SRP!$C$2:$C$7&gt;=E3674),SRP!$D$2:$D$7)*(G3674/100)*(E3674/1000)),
IF(AND(C3674="Wine",D3674="Fortified Wines"),
SUM(LOOKUP(2,1/(SRP!$B$26:$B$29&lt;=E3674)/(SRP!$C$26:$C$29&gt;=E3674),SRP!$D$26:$D$29)*(G3674/100)*(E3674/1000)),
IF(C3674="Wine",
SUM(LOOKUP(2,1/(SRP!$B$21:$B$25&lt;=E3674)/(SRP!$C$21:$C$25&gt;=E3674),SRP!$D$21:$D$25)*(G3674/100)*(E3674/1000)),
IF(AND(C3674="Ready to Drink",D3674="RTD-One Pour Cocktail&gt;7%&lt;=14.5"),
SUM(LOOKUP(2,1/(SRP!$B$16:$B$20&lt;=E3674)/(SRP!$C$16:$C$20&gt;=E3674),SRP!$D$16:$D$20)*(G3674/100)*(E3674/1000)),
IF(C3674="Ready to Drink",
SUM(LOOKUP(2,1/(SRP!$B$11:$B$15&lt;=E3674)/(SRP!$C$11:$C$15&gt;=E3674),SRP!$D$11:$D$15)*(G3674/100)*(E3674/1000)),
0)))))),2)</f>
        <v>228.75</v>
      </c>
      <c r="L3674" s="173" t="str">
        <f t="shared" si="57"/>
        <v>Ready to Drink58600</v>
      </c>
      <c r="M3674" s="154" t="e">
        <f>VLOOKUP(L3674,'Slope %'!C:D,2,0)</f>
        <v>#N/A</v>
      </c>
    </row>
    <row r="3675" spans="1:13" x14ac:dyDescent="0.25">
      <c r="A3675" s="169">
        <v>50264</v>
      </c>
      <c r="B3675" s="170" t="s">
        <v>2960</v>
      </c>
      <c r="C3675" s="170" t="s">
        <v>263</v>
      </c>
      <c r="D3675" s="170" t="s">
        <v>806</v>
      </c>
      <c r="E3675" s="170">
        <v>58600</v>
      </c>
      <c r="F3675" s="170">
        <v>1</v>
      </c>
      <c r="G3675" s="171">
        <v>5</v>
      </c>
      <c r="H3675" s="170" t="s">
        <v>342</v>
      </c>
      <c r="I3675" s="171">
        <v>250.61</v>
      </c>
      <c r="J3675" s="169">
        <v>1</v>
      </c>
      <c r="K3675" s="154" cm="1">
        <f t="array" ref="K3675">ROUND(
IF(C3675="Beer",
SUM(LOOKUP(2,1/(SRP!$B$8:$B$10&lt;=E3675)/(SRP!$C$8:$C$10&gt;=E3675),SRP!$D$8:$D$10)*(G3675/100)*(E3675/1000)),
IF(C3675="Spirits",
SUM(LOOKUP(2,1/(SRP!$B$2:$B$7&lt;=E3675)/(SRP!$C$2:$C$7&gt;=E3675),SRP!$D$2:$D$7)*(G3675/100)*(E3675/1000)),
IF(AND(C3675="Wine",D3675="Fortified Wines"),
SUM(LOOKUP(2,1/(SRP!$B$26:$B$29&lt;=E3675)/(SRP!$C$26:$C$29&gt;=E3675),SRP!$D$26:$D$29)*(G3675/100)*(E3675/1000)),
IF(C3675="Wine",
SUM(LOOKUP(2,1/(SRP!$B$21:$B$25&lt;=E3675)/(SRP!$C$21:$C$25&gt;=E3675),SRP!$D$21:$D$25)*(G3675/100)*(E3675/1000)),
IF(AND(C3675="Ready to Drink",D3675="RTD-One Pour Cocktail&gt;7%&lt;=14.5"),
SUM(LOOKUP(2,1/(SRP!$B$16:$B$20&lt;=E3675)/(SRP!$C$16:$C$20&gt;=E3675),SRP!$D$16:$D$20)*(G3675/100)*(E3675/1000)),
IF(C3675="Ready to Drink",
SUM(LOOKUP(2,1/(SRP!$B$11:$B$15&lt;=E3675)/(SRP!$C$11:$C$15&gt;=E3675),SRP!$D$11:$D$15)*(G3675/100)*(E3675/1000)),
0)))))),2)</f>
        <v>228.75</v>
      </c>
      <c r="L3675" s="173" t="str">
        <f t="shared" si="57"/>
        <v>Ready to Drink58600</v>
      </c>
      <c r="M3675" s="154" t="e">
        <f>VLOOKUP(L3675,'Slope %'!C:D,2,0)</f>
        <v>#N/A</v>
      </c>
    </row>
    <row r="3676" spans="1:13" x14ac:dyDescent="0.25">
      <c r="A3676" s="169">
        <v>50270</v>
      </c>
      <c r="B3676" s="170" t="s">
        <v>2961</v>
      </c>
      <c r="C3676" s="170" t="s">
        <v>11</v>
      </c>
      <c r="D3676" s="170" t="s">
        <v>12</v>
      </c>
      <c r="E3676" s="170">
        <v>473</v>
      </c>
      <c r="F3676" s="170">
        <v>24</v>
      </c>
      <c r="G3676" s="171">
        <v>5</v>
      </c>
      <c r="H3676" s="170" t="s">
        <v>151</v>
      </c>
      <c r="I3676" s="171">
        <v>3.71</v>
      </c>
      <c r="J3676" s="169">
        <v>1</v>
      </c>
      <c r="K3676" s="154" cm="1">
        <f t="array" ref="K3676">ROUND(
IF(C3676="Beer",
SUM(LOOKUP(2,1/(SRP!$B$8:$B$10&lt;=E3676)/(SRP!$C$8:$C$10&gt;=E3676),SRP!$D$8:$D$10)*(G3676/100)*(E3676/1000)),
IF(C3676="Spirits",
SUM(LOOKUP(2,1/(SRP!$B$2:$B$7&lt;=E3676)/(SRP!$C$2:$C$7&gt;=E3676),SRP!$D$2:$D$7)*(G3676/100)*(E3676/1000)),
IF(AND(C3676="Wine",D3676="Fortified Wines"),
SUM(LOOKUP(2,1/(SRP!$B$26:$B$29&lt;=E3676)/(SRP!$C$26:$C$29&gt;=E3676),SRP!$D$26:$D$29)*(G3676/100)*(E3676/1000)),
IF(C3676="Wine",
SUM(LOOKUP(2,1/(SRP!$B$21:$B$25&lt;=E3676)/(SRP!$C$21:$C$25&gt;=E3676),SRP!$D$21:$D$25)*(G3676/100)*(E3676/1000)),
IF(AND(C3676="Ready to Drink",D3676="RTD-One Pour Cocktail&gt;7%&lt;=14.5"),
SUM(LOOKUP(2,1/(SRP!$B$16:$B$20&lt;=E3676)/(SRP!$C$16:$C$20&gt;=E3676),SRP!$D$16:$D$20)*(G3676/100)*(E3676/1000)),
IF(C3676="Ready to Drink",
SUM(LOOKUP(2,1/(SRP!$B$11:$B$15&lt;=E3676)/(SRP!$C$11:$C$15&gt;=E3676),SRP!$D$11:$D$15)*(G3676/100)*(E3676/1000)),
0)))))),2)</f>
        <v>1.85</v>
      </c>
      <c r="L3676" s="173" t="str">
        <f t="shared" si="57"/>
        <v>Beer473</v>
      </c>
      <c r="M3676" s="154">
        <f>VLOOKUP(L3676,'Slope %'!C:D,2,0)</f>
        <v>0.12</v>
      </c>
    </row>
    <row r="3677" spans="1:13" x14ac:dyDescent="0.25">
      <c r="A3677" s="169">
        <v>50270</v>
      </c>
      <c r="B3677" s="170" t="s">
        <v>2961</v>
      </c>
      <c r="C3677" s="170" t="s">
        <v>11</v>
      </c>
      <c r="D3677" s="170" t="s">
        <v>12</v>
      </c>
      <c r="E3677" s="170">
        <v>473</v>
      </c>
      <c r="F3677" s="170">
        <v>24</v>
      </c>
      <c r="G3677" s="171">
        <v>5</v>
      </c>
      <c r="H3677" s="170" t="s">
        <v>151</v>
      </c>
      <c r="I3677" s="171">
        <v>3.71</v>
      </c>
      <c r="J3677" s="169">
        <v>1</v>
      </c>
      <c r="K3677" s="154" cm="1">
        <f t="array" ref="K3677">ROUND(
IF(C3677="Beer",
SUM(LOOKUP(2,1/(SRP!$B$8:$B$10&lt;=E3677)/(SRP!$C$8:$C$10&gt;=E3677),SRP!$D$8:$D$10)*(G3677/100)*(E3677/1000)),
IF(C3677="Spirits",
SUM(LOOKUP(2,1/(SRP!$B$2:$B$7&lt;=E3677)/(SRP!$C$2:$C$7&gt;=E3677),SRP!$D$2:$D$7)*(G3677/100)*(E3677/1000)),
IF(AND(C3677="Wine",D3677="Fortified Wines"),
SUM(LOOKUP(2,1/(SRP!$B$26:$B$29&lt;=E3677)/(SRP!$C$26:$C$29&gt;=E3677),SRP!$D$26:$D$29)*(G3677/100)*(E3677/1000)),
IF(C3677="Wine",
SUM(LOOKUP(2,1/(SRP!$B$21:$B$25&lt;=E3677)/(SRP!$C$21:$C$25&gt;=E3677),SRP!$D$21:$D$25)*(G3677/100)*(E3677/1000)),
IF(AND(C3677="Ready to Drink",D3677="RTD-One Pour Cocktail&gt;7%&lt;=14.5"),
SUM(LOOKUP(2,1/(SRP!$B$16:$B$20&lt;=E3677)/(SRP!$C$16:$C$20&gt;=E3677),SRP!$D$16:$D$20)*(G3677/100)*(E3677/1000)),
IF(C3677="Ready to Drink",
SUM(LOOKUP(2,1/(SRP!$B$11:$B$15&lt;=E3677)/(SRP!$C$11:$C$15&gt;=E3677),SRP!$D$11:$D$15)*(G3677/100)*(E3677/1000)),
0)))))),2)</f>
        <v>1.85</v>
      </c>
      <c r="L3677" s="173" t="str">
        <f t="shared" si="57"/>
        <v>Beer473</v>
      </c>
      <c r="M3677" s="154">
        <f>VLOOKUP(L3677,'Slope %'!C:D,2,0)</f>
        <v>0.12</v>
      </c>
    </row>
    <row r="3678" spans="1:13" x14ac:dyDescent="0.25">
      <c r="A3678" s="169">
        <v>50274</v>
      </c>
      <c r="B3678" s="170" t="s">
        <v>2962</v>
      </c>
      <c r="C3678" s="170" t="s">
        <v>11</v>
      </c>
      <c r="D3678" s="170" t="s">
        <v>12</v>
      </c>
      <c r="E3678" s="170">
        <v>473</v>
      </c>
      <c r="F3678" s="170">
        <v>24</v>
      </c>
      <c r="G3678" s="171">
        <v>4.2</v>
      </c>
      <c r="H3678" s="170" t="s">
        <v>1457</v>
      </c>
      <c r="I3678" s="171">
        <v>3.75</v>
      </c>
      <c r="J3678" s="169">
        <v>1</v>
      </c>
      <c r="K3678" s="154" cm="1">
        <f t="array" ref="K3678">ROUND(
IF(C3678="Beer",
SUM(LOOKUP(2,1/(SRP!$B$8:$B$10&lt;=E3678)/(SRP!$C$8:$C$10&gt;=E3678),SRP!$D$8:$D$10)*(G3678/100)*(E3678/1000)),
IF(C3678="Spirits",
SUM(LOOKUP(2,1/(SRP!$B$2:$B$7&lt;=E3678)/(SRP!$C$2:$C$7&gt;=E3678),SRP!$D$2:$D$7)*(G3678/100)*(E3678/1000)),
IF(AND(C3678="Wine",D3678="Fortified Wines"),
SUM(LOOKUP(2,1/(SRP!$B$26:$B$29&lt;=E3678)/(SRP!$C$26:$C$29&gt;=E3678),SRP!$D$26:$D$29)*(G3678/100)*(E3678/1000)),
IF(C3678="Wine",
SUM(LOOKUP(2,1/(SRP!$B$21:$B$25&lt;=E3678)/(SRP!$C$21:$C$25&gt;=E3678),SRP!$D$21:$D$25)*(G3678/100)*(E3678/1000)),
IF(AND(C3678="Ready to Drink",D3678="RTD-One Pour Cocktail&gt;7%&lt;=14.5"),
SUM(LOOKUP(2,1/(SRP!$B$16:$B$20&lt;=E3678)/(SRP!$C$16:$C$20&gt;=E3678),SRP!$D$16:$D$20)*(G3678/100)*(E3678/1000)),
IF(C3678="Ready to Drink",
SUM(LOOKUP(2,1/(SRP!$B$11:$B$15&lt;=E3678)/(SRP!$C$11:$C$15&gt;=E3678),SRP!$D$11:$D$15)*(G3678/100)*(E3678/1000)),
0)))))),2)</f>
        <v>1.55</v>
      </c>
      <c r="L3678" s="173" t="str">
        <f t="shared" si="57"/>
        <v>Beer473</v>
      </c>
      <c r="M3678" s="154">
        <f>VLOOKUP(L3678,'Slope %'!C:D,2,0)</f>
        <v>0.12</v>
      </c>
    </row>
    <row r="3679" spans="1:13" x14ac:dyDescent="0.25">
      <c r="A3679" s="169">
        <v>50274</v>
      </c>
      <c r="B3679" s="170" t="s">
        <v>2962</v>
      </c>
      <c r="C3679" s="170" t="s">
        <v>11</v>
      </c>
      <c r="D3679" s="170" t="s">
        <v>12</v>
      </c>
      <c r="E3679" s="170">
        <v>473</v>
      </c>
      <c r="F3679" s="170">
        <v>24</v>
      </c>
      <c r="G3679" s="171">
        <v>4.2</v>
      </c>
      <c r="H3679" s="170" t="s">
        <v>1457</v>
      </c>
      <c r="I3679" s="171">
        <v>3.75</v>
      </c>
      <c r="J3679" s="169">
        <v>1</v>
      </c>
      <c r="K3679" s="154" cm="1">
        <f t="array" ref="K3679">ROUND(
IF(C3679="Beer",
SUM(LOOKUP(2,1/(SRP!$B$8:$B$10&lt;=E3679)/(SRP!$C$8:$C$10&gt;=E3679),SRP!$D$8:$D$10)*(G3679/100)*(E3679/1000)),
IF(C3679="Spirits",
SUM(LOOKUP(2,1/(SRP!$B$2:$B$7&lt;=E3679)/(SRP!$C$2:$C$7&gt;=E3679),SRP!$D$2:$D$7)*(G3679/100)*(E3679/1000)),
IF(AND(C3679="Wine",D3679="Fortified Wines"),
SUM(LOOKUP(2,1/(SRP!$B$26:$B$29&lt;=E3679)/(SRP!$C$26:$C$29&gt;=E3679),SRP!$D$26:$D$29)*(G3679/100)*(E3679/1000)),
IF(C3679="Wine",
SUM(LOOKUP(2,1/(SRP!$B$21:$B$25&lt;=E3679)/(SRP!$C$21:$C$25&gt;=E3679),SRP!$D$21:$D$25)*(G3679/100)*(E3679/1000)),
IF(AND(C3679="Ready to Drink",D3679="RTD-One Pour Cocktail&gt;7%&lt;=14.5"),
SUM(LOOKUP(2,1/(SRP!$B$16:$B$20&lt;=E3679)/(SRP!$C$16:$C$20&gt;=E3679),SRP!$D$16:$D$20)*(G3679/100)*(E3679/1000)),
IF(C3679="Ready to Drink",
SUM(LOOKUP(2,1/(SRP!$B$11:$B$15&lt;=E3679)/(SRP!$C$11:$C$15&gt;=E3679),SRP!$D$11:$D$15)*(G3679/100)*(E3679/1000)),
0)))))),2)</f>
        <v>1.55</v>
      </c>
      <c r="L3679" s="173" t="str">
        <f t="shared" si="57"/>
        <v>Beer473</v>
      </c>
      <c r="M3679" s="154">
        <f>VLOOKUP(L3679,'Slope %'!C:D,2,0)</f>
        <v>0.12</v>
      </c>
    </row>
    <row r="3680" spans="1:13" x14ac:dyDescent="0.25">
      <c r="A3680" s="169">
        <v>50276</v>
      </c>
      <c r="B3680" s="170" t="s">
        <v>620</v>
      </c>
      <c r="C3680" s="170" t="s">
        <v>15</v>
      </c>
      <c r="D3680" s="170" t="s">
        <v>213</v>
      </c>
      <c r="E3680" s="170">
        <v>375</v>
      </c>
      <c r="F3680" s="170">
        <v>12</v>
      </c>
      <c r="G3680" s="171">
        <v>40</v>
      </c>
      <c r="H3680" s="170" t="s">
        <v>29</v>
      </c>
      <c r="I3680" s="171">
        <v>50.99</v>
      </c>
      <c r="J3680" s="169">
        <v>1</v>
      </c>
      <c r="K3680" s="154" cm="1">
        <f t="array" ref="K3680">ROUND(
IF(C3680="Beer",
SUM(LOOKUP(2,1/(SRP!$B$8:$B$10&lt;=E3680)/(SRP!$C$8:$C$10&gt;=E3680),SRP!$D$8:$D$10)*(G3680/100)*(E3680/1000)),
IF(C3680="Spirits",
SUM(LOOKUP(2,1/(SRP!$B$2:$B$7&lt;=E3680)/(SRP!$C$2:$C$7&gt;=E3680),SRP!$D$2:$D$7)*(G3680/100)*(E3680/1000)),
IF(AND(C3680="Wine",D3680="Fortified Wines"),
SUM(LOOKUP(2,1/(SRP!$B$26:$B$29&lt;=E3680)/(SRP!$C$26:$C$29&gt;=E3680),SRP!$D$26:$D$29)*(G3680/100)*(E3680/1000)),
IF(C3680="Wine",
SUM(LOOKUP(2,1/(SRP!$B$21:$B$25&lt;=E3680)/(SRP!$C$21:$C$25&gt;=E3680),SRP!$D$21:$D$25)*(G3680/100)*(E3680/1000)),
IF(AND(C3680="Ready to Drink",D3680="RTD-One Pour Cocktail&gt;7%&lt;=14.5"),
SUM(LOOKUP(2,1/(SRP!$B$16:$B$20&lt;=E3680)/(SRP!$C$16:$C$20&gt;=E3680),SRP!$D$16:$D$20)*(G3680/100)*(E3680/1000)),
IF(C3680="Ready to Drink",
SUM(LOOKUP(2,1/(SRP!$B$11:$B$15&lt;=E3680)/(SRP!$C$11:$C$15&gt;=E3680),SRP!$D$11:$D$15)*(G3680/100)*(E3680/1000)),
0)))))),2)</f>
        <v>13.3</v>
      </c>
      <c r="L3680" s="173" t="str">
        <f t="shared" si="57"/>
        <v>Spirits375</v>
      </c>
      <c r="M3680" s="154">
        <f>VLOOKUP(L3680,'Slope %'!C:D,2,0)</f>
        <v>0.1</v>
      </c>
    </row>
    <row r="3681" spans="1:13" x14ac:dyDescent="0.25">
      <c r="A3681" s="169">
        <v>50283</v>
      </c>
      <c r="B3681" s="170" t="s">
        <v>2963</v>
      </c>
      <c r="C3681" s="170" t="s">
        <v>24</v>
      </c>
      <c r="D3681" s="170" t="s">
        <v>191</v>
      </c>
      <c r="E3681" s="170">
        <v>4000</v>
      </c>
      <c r="F3681" s="170">
        <v>4</v>
      </c>
      <c r="G3681" s="171">
        <v>14</v>
      </c>
      <c r="H3681" s="170" t="s">
        <v>26</v>
      </c>
      <c r="I3681" s="171">
        <v>45.99</v>
      </c>
      <c r="J3681" s="169">
        <v>1</v>
      </c>
      <c r="K3681" s="154" cm="1">
        <f t="array" ref="K3681">ROUND(
IF(C3681="Beer",
SUM(LOOKUP(2,1/(SRP!$B$8:$B$10&lt;=E3681)/(SRP!$C$8:$C$10&gt;=E3681),SRP!$D$8:$D$10)*(G3681/100)*(E3681/1000)),
IF(C3681="Spirits",
SUM(LOOKUP(2,1/(SRP!$B$2:$B$7&lt;=E3681)/(SRP!$C$2:$C$7&gt;=E3681),SRP!$D$2:$D$7)*(G3681/100)*(E3681/1000)),
IF(AND(C3681="Wine",D3681="Fortified Wines"),
SUM(LOOKUP(2,1/(SRP!$B$26:$B$29&lt;=E3681)/(SRP!$C$26:$C$29&gt;=E3681),SRP!$D$26:$D$29)*(G3681/100)*(E3681/1000)),
IF(C3681="Wine",
SUM(LOOKUP(2,1/(SRP!$B$21:$B$25&lt;=E3681)/(SRP!$C$21:$C$25&gt;=E3681),SRP!$D$21:$D$25)*(G3681/100)*(E3681/1000)),
IF(AND(C3681="Ready to Drink",D3681="RTD-One Pour Cocktail&gt;7%&lt;=14.5"),
SUM(LOOKUP(2,1/(SRP!$B$16:$B$20&lt;=E3681)/(SRP!$C$16:$C$20&gt;=E3681),SRP!$D$16:$D$20)*(G3681/100)*(E3681/1000)),
IF(C3681="Ready to Drink",
SUM(LOOKUP(2,1/(SRP!$B$11:$B$15&lt;=E3681)/(SRP!$C$11:$C$15&gt;=E3681),SRP!$D$11:$D$15)*(G3681/100)*(E3681/1000)),
0)))))),2)</f>
        <v>36.409999999999997</v>
      </c>
      <c r="L3681" s="173" t="str">
        <f t="shared" si="57"/>
        <v>Wine4000</v>
      </c>
      <c r="M3681" s="154">
        <f>VLOOKUP(L3681,'Slope %'!C:D,2,0)</f>
        <v>0.05</v>
      </c>
    </row>
    <row r="3682" spans="1:13" x14ac:dyDescent="0.25">
      <c r="A3682" s="169">
        <v>50286</v>
      </c>
      <c r="B3682" s="170" t="s">
        <v>2964</v>
      </c>
      <c r="C3682" s="170" t="s">
        <v>11</v>
      </c>
      <c r="D3682" s="170" t="s">
        <v>303</v>
      </c>
      <c r="E3682" s="170">
        <v>473</v>
      </c>
      <c r="F3682" s="170">
        <v>24</v>
      </c>
      <c r="G3682" s="171">
        <v>6</v>
      </c>
      <c r="H3682" s="170" t="s">
        <v>1457</v>
      </c>
      <c r="I3682" s="171">
        <v>4.75</v>
      </c>
      <c r="J3682" s="169">
        <v>1</v>
      </c>
      <c r="K3682" s="154" cm="1">
        <f t="array" ref="K3682">ROUND(
IF(C3682="Beer",
SUM(LOOKUP(2,1/(SRP!$B$8:$B$10&lt;=E3682)/(SRP!$C$8:$C$10&gt;=E3682),SRP!$D$8:$D$10)*(G3682/100)*(E3682/1000)),
IF(C3682="Spirits",
SUM(LOOKUP(2,1/(SRP!$B$2:$B$7&lt;=E3682)/(SRP!$C$2:$C$7&gt;=E3682),SRP!$D$2:$D$7)*(G3682/100)*(E3682/1000)),
IF(AND(C3682="Wine",D3682="Fortified Wines"),
SUM(LOOKUP(2,1/(SRP!$B$26:$B$29&lt;=E3682)/(SRP!$C$26:$C$29&gt;=E3682),SRP!$D$26:$D$29)*(G3682/100)*(E3682/1000)),
IF(C3682="Wine",
SUM(LOOKUP(2,1/(SRP!$B$21:$B$25&lt;=E3682)/(SRP!$C$21:$C$25&gt;=E3682),SRP!$D$21:$D$25)*(G3682/100)*(E3682/1000)),
IF(AND(C3682="Ready to Drink",D3682="RTD-One Pour Cocktail&gt;7%&lt;=14.5"),
SUM(LOOKUP(2,1/(SRP!$B$16:$B$20&lt;=E3682)/(SRP!$C$16:$C$20&gt;=E3682),SRP!$D$16:$D$20)*(G3682/100)*(E3682/1000)),
IF(C3682="Ready to Drink",
SUM(LOOKUP(2,1/(SRP!$B$11:$B$15&lt;=E3682)/(SRP!$C$11:$C$15&gt;=E3682),SRP!$D$11:$D$15)*(G3682/100)*(E3682/1000)),
0)))))),2)</f>
        <v>2.2200000000000002</v>
      </c>
      <c r="L3682" s="173" t="str">
        <f t="shared" si="57"/>
        <v>Beer473</v>
      </c>
      <c r="M3682" s="154">
        <f>VLOOKUP(L3682,'Slope %'!C:D,2,0)</f>
        <v>0.12</v>
      </c>
    </row>
    <row r="3683" spans="1:13" x14ac:dyDescent="0.25">
      <c r="A3683" s="169">
        <v>50286</v>
      </c>
      <c r="B3683" s="170" t="s">
        <v>2964</v>
      </c>
      <c r="C3683" s="170" t="s">
        <v>11</v>
      </c>
      <c r="D3683" s="170" t="s">
        <v>303</v>
      </c>
      <c r="E3683" s="170">
        <v>473</v>
      </c>
      <c r="F3683" s="170">
        <v>24</v>
      </c>
      <c r="G3683" s="171">
        <v>6</v>
      </c>
      <c r="H3683" s="170" t="s">
        <v>1457</v>
      </c>
      <c r="I3683" s="171">
        <v>4.75</v>
      </c>
      <c r="J3683" s="169">
        <v>1</v>
      </c>
      <c r="K3683" s="154" cm="1">
        <f t="array" ref="K3683">ROUND(
IF(C3683="Beer",
SUM(LOOKUP(2,1/(SRP!$B$8:$B$10&lt;=E3683)/(SRP!$C$8:$C$10&gt;=E3683),SRP!$D$8:$D$10)*(G3683/100)*(E3683/1000)),
IF(C3683="Spirits",
SUM(LOOKUP(2,1/(SRP!$B$2:$B$7&lt;=E3683)/(SRP!$C$2:$C$7&gt;=E3683),SRP!$D$2:$D$7)*(G3683/100)*(E3683/1000)),
IF(AND(C3683="Wine",D3683="Fortified Wines"),
SUM(LOOKUP(2,1/(SRP!$B$26:$B$29&lt;=E3683)/(SRP!$C$26:$C$29&gt;=E3683),SRP!$D$26:$D$29)*(G3683/100)*(E3683/1000)),
IF(C3683="Wine",
SUM(LOOKUP(2,1/(SRP!$B$21:$B$25&lt;=E3683)/(SRP!$C$21:$C$25&gt;=E3683),SRP!$D$21:$D$25)*(G3683/100)*(E3683/1000)),
IF(AND(C3683="Ready to Drink",D3683="RTD-One Pour Cocktail&gt;7%&lt;=14.5"),
SUM(LOOKUP(2,1/(SRP!$B$16:$B$20&lt;=E3683)/(SRP!$C$16:$C$20&gt;=E3683),SRP!$D$16:$D$20)*(G3683/100)*(E3683/1000)),
IF(C3683="Ready to Drink",
SUM(LOOKUP(2,1/(SRP!$B$11:$B$15&lt;=E3683)/(SRP!$C$11:$C$15&gt;=E3683),SRP!$D$11:$D$15)*(G3683/100)*(E3683/1000)),
0)))))),2)</f>
        <v>2.2200000000000002</v>
      </c>
      <c r="L3683" s="173" t="str">
        <f t="shared" si="57"/>
        <v>Beer473</v>
      </c>
      <c r="M3683" s="154">
        <f>VLOOKUP(L3683,'Slope %'!C:D,2,0)</f>
        <v>0.12</v>
      </c>
    </row>
    <row r="3684" spans="1:13" x14ac:dyDescent="0.25">
      <c r="A3684" s="169">
        <v>50289</v>
      </c>
      <c r="B3684" s="170" t="s">
        <v>2965</v>
      </c>
      <c r="C3684" s="170" t="s">
        <v>24</v>
      </c>
      <c r="D3684" s="170" t="s">
        <v>66</v>
      </c>
      <c r="E3684" s="170">
        <v>4000</v>
      </c>
      <c r="F3684" s="170">
        <v>4</v>
      </c>
      <c r="G3684" s="171">
        <v>12</v>
      </c>
      <c r="H3684" s="170" t="s">
        <v>26</v>
      </c>
      <c r="I3684" s="171">
        <v>41.99</v>
      </c>
      <c r="J3684" s="169">
        <v>1</v>
      </c>
      <c r="K3684" s="154" cm="1">
        <f t="array" ref="K3684">ROUND(
IF(C3684="Beer",
SUM(LOOKUP(2,1/(SRP!$B$8:$B$10&lt;=E3684)/(SRP!$C$8:$C$10&gt;=E3684),SRP!$D$8:$D$10)*(G3684/100)*(E3684/1000)),
IF(C3684="Spirits",
SUM(LOOKUP(2,1/(SRP!$B$2:$B$7&lt;=E3684)/(SRP!$C$2:$C$7&gt;=E3684),SRP!$D$2:$D$7)*(G3684/100)*(E3684/1000)),
IF(AND(C3684="Wine",D3684="Fortified Wines"),
SUM(LOOKUP(2,1/(SRP!$B$26:$B$29&lt;=E3684)/(SRP!$C$26:$C$29&gt;=E3684),SRP!$D$26:$D$29)*(G3684/100)*(E3684/1000)),
IF(C3684="Wine",
SUM(LOOKUP(2,1/(SRP!$B$21:$B$25&lt;=E3684)/(SRP!$C$21:$C$25&gt;=E3684),SRP!$D$21:$D$25)*(G3684/100)*(E3684/1000)),
IF(AND(C3684="Ready to Drink",D3684="RTD-One Pour Cocktail&gt;7%&lt;=14.5"),
SUM(LOOKUP(2,1/(SRP!$B$16:$B$20&lt;=E3684)/(SRP!$C$16:$C$20&gt;=E3684),SRP!$D$16:$D$20)*(G3684/100)*(E3684/1000)),
IF(C3684="Ready to Drink",
SUM(LOOKUP(2,1/(SRP!$B$11:$B$15&lt;=E3684)/(SRP!$C$11:$C$15&gt;=E3684),SRP!$D$11:$D$15)*(G3684/100)*(E3684/1000)),
0)))))),2)</f>
        <v>31.2</v>
      </c>
      <c r="L3684" s="173" t="str">
        <f t="shared" si="57"/>
        <v>Wine4000</v>
      </c>
      <c r="M3684" s="154">
        <f>VLOOKUP(L3684,'Slope %'!C:D,2,0)</f>
        <v>0.05</v>
      </c>
    </row>
    <row r="3685" spans="1:13" x14ac:dyDescent="0.25">
      <c r="A3685" s="169">
        <v>50316</v>
      </c>
      <c r="B3685" s="170" t="s">
        <v>2966</v>
      </c>
      <c r="C3685" s="170" t="s">
        <v>11</v>
      </c>
      <c r="D3685" s="170" t="s">
        <v>12</v>
      </c>
      <c r="E3685" s="170">
        <v>355</v>
      </c>
      <c r="F3685" s="170">
        <v>24</v>
      </c>
      <c r="G3685" s="171">
        <v>4.5</v>
      </c>
      <c r="H3685" s="170" t="s">
        <v>2967</v>
      </c>
      <c r="I3685" s="171">
        <v>3.09</v>
      </c>
      <c r="J3685" s="169">
        <v>1</v>
      </c>
      <c r="K3685" s="154" cm="1">
        <f t="array" ref="K3685">ROUND(
IF(C3685="Beer",
SUM(LOOKUP(2,1/(SRP!$B$8:$B$10&lt;=E3685)/(SRP!$C$8:$C$10&gt;=E3685),SRP!$D$8:$D$10)*(G3685/100)*(E3685/1000)),
IF(C3685="Spirits",
SUM(LOOKUP(2,1/(SRP!$B$2:$B$7&lt;=E3685)/(SRP!$C$2:$C$7&gt;=E3685),SRP!$D$2:$D$7)*(G3685/100)*(E3685/1000)),
IF(AND(C3685="Wine",D3685="Fortified Wines"),
SUM(LOOKUP(2,1/(SRP!$B$26:$B$29&lt;=E3685)/(SRP!$C$26:$C$29&gt;=E3685),SRP!$D$26:$D$29)*(G3685/100)*(E3685/1000)),
IF(C3685="Wine",
SUM(LOOKUP(2,1/(SRP!$B$21:$B$25&lt;=E3685)/(SRP!$C$21:$C$25&gt;=E3685),SRP!$D$21:$D$25)*(G3685/100)*(E3685/1000)),
IF(AND(C3685="Ready to Drink",D3685="RTD-One Pour Cocktail&gt;7%&lt;=14.5"),
SUM(LOOKUP(2,1/(SRP!$B$16:$B$20&lt;=E3685)/(SRP!$C$16:$C$20&gt;=E3685),SRP!$D$16:$D$20)*(G3685/100)*(E3685/1000)),
IF(C3685="Ready to Drink",
SUM(LOOKUP(2,1/(SRP!$B$11:$B$15&lt;=E3685)/(SRP!$C$11:$C$15&gt;=E3685),SRP!$D$11:$D$15)*(G3685/100)*(E3685/1000)),
0)))))),2)</f>
        <v>1.25</v>
      </c>
      <c r="L3685" s="173" t="str">
        <f t="shared" si="57"/>
        <v>Beer355</v>
      </c>
      <c r="M3685" s="154">
        <f>VLOOKUP(L3685,'Slope %'!C:D,2,0)</f>
        <v>0.12</v>
      </c>
    </row>
    <row r="3686" spans="1:13" x14ac:dyDescent="0.25">
      <c r="A3686" s="169">
        <v>50316</v>
      </c>
      <c r="B3686" s="170" t="s">
        <v>2966</v>
      </c>
      <c r="C3686" s="170" t="s">
        <v>11</v>
      </c>
      <c r="D3686" s="170" t="s">
        <v>12</v>
      </c>
      <c r="E3686" s="170">
        <v>355</v>
      </c>
      <c r="F3686" s="170">
        <v>24</v>
      </c>
      <c r="G3686" s="171">
        <v>4.5</v>
      </c>
      <c r="H3686" s="170" t="s">
        <v>2967</v>
      </c>
      <c r="I3686" s="171">
        <v>3.09</v>
      </c>
      <c r="J3686" s="169">
        <v>1</v>
      </c>
      <c r="K3686" s="154" cm="1">
        <f t="array" ref="K3686">ROUND(
IF(C3686="Beer",
SUM(LOOKUP(2,1/(SRP!$B$8:$B$10&lt;=E3686)/(SRP!$C$8:$C$10&gt;=E3686),SRP!$D$8:$D$10)*(G3686/100)*(E3686/1000)),
IF(C3686="Spirits",
SUM(LOOKUP(2,1/(SRP!$B$2:$B$7&lt;=E3686)/(SRP!$C$2:$C$7&gt;=E3686),SRP!$D$2:$D$7)*(G3686/100)*(E3686/1000)),
IF(AND(C3686="Wine",D3686="Fortified Wines"),
SUM(LOOKUP(2,1/(SRP!$B$26:$B$29&lt;=E3686)/(SRP!$C$26:$C$29&gt;=E3686),SRP!$D$26:$D$29)*(G3686/100)*(E3686/1000)),
IF(C3686="Wine",
SUM(LOOKUP(2,1/(SRP!$B$21:$B$25&lt;=E3686)/(SRP!$C$21:$C$25&gt;=E3686),SRP!$D$21:$D$25)*(G3686/100)*(E3686/1000)),
IF(AND(C3686="Ready to Drink",D3686="RTD-One Pour Cocktail&gt;7%&lt;=14.5"),
SUM(LOOKUP(2,1/(SRP!$B$16:$B$20&lt;=E3686)/(SRP!$C$16:$C$20&gt;=E3686),SRP!$D$16:$D$20)*(G3686/100)*(E3686/1000)),
IF(C3686="Ready to Drink",
SUM(LOOKUP(2,1/(SRP!$B$11:$B$15&lt;=E3686)/(SRP!$C$11:$C$15&gt;=E3686),SRP!$D$11:$D$15)*(G3686/100)*(E3686/1000)),
0)))))),2)</f>
        <v>1.25</v>
      </c>
      <c r="L3686" s="173" t="str">
        <f t="shared" si="57"/>
        <v>Beer355</v>
      </c>
      <c r="M3686" s="154">
        <f>VLOOKUP(L3686,'Slope %'!C:D,2,0)</f>
        <v>0.12</v>
      </c>
    </row>
    <row r="3687" spans="1:13" x14ac:dyDescent="0.25">
      <c r="A3687" s="169">
        <v>50317</v>
      </c>
      <c r="B3687" s="170" t="s">
        <v>2968</v>
      </c>
      <c r="C3687" s="170" t="s">
        <v>11</v>
      </c>
      <c r="D3687" s="170" t="s">
        <v>267</v>
      </c>
      <c r="E3687" s="170">
        <v>355</v>
      </c>
      <c r="F3687" s="170">
        <v>24</v>
      </c>
      <c r="G3687" s="171">
        <v>4.2</v>
      </c>
      <c r="H3687" s="170" t="s">
        <v>2967</v>
      </c>
      <c r="I3687" s="171">
        <v>2.8</v>
      </c>
      <c r="J3687" s="169">
        <v>1</v>
      </c>
      <c r="K3687" s="154" cm="1">
        <f t="array" ref="K3687">ROUND(
IF(C3687="Beer",
SUM(LOOKUP(2,1/(SRP!$B$8:$B$10&lt;=E3687)/(SRP!$C$8:$C$10&gt;=E3687),SRP!$D$8:$D$10)*(G3687/100)*(E3687/1000)),
IF(C3687="Spirits",
SUM(LOOKUP(2,1/(SRP!$B$2:$B$7&lt;=E3687)/(SRP!$C$2:$C$7&gt;=E3687),SRP!$D$2:$D$7)*(G3687/100)*(E3687/1000)),
IF(AND(C3687="Wine",D3687="Fortified Wines"),
SUM(LOOKUP(2,1/(SRP!$B$26:$B$29&lt;=E3687)/(SRP!$C$26:$C$29&gt;=E3687),SRP!$D$26:$D$29)*(G3687/100)*(E3687/1000)),
IF(C3687="Wine",
SUM(LOOKUP(2,1/(SRP!$B$21:$B$25&lt;=E3687)/(SRP!$C$21:$C$25&gt;=E3687),SRP!$D$21:$D$25)*(G3687/100)*(E3687/1000)),
IF(AND(C3687="Ready to Drink",D3687="RTD-One Pour Cocktail&gt;7%&lt;=14.5"),
SUM(LOOKUP(2,1/(SRP!$B$16:$B$20&lt;=E3687)/(SRP!$C$16:$C$20&gt;=E3687),SRP!$D$16:$D$20)*(G3687/100)*(E3687/1000)),
IF(C3687="Ready to Drink",
SUM(LOOKUP(2,1/(SRP!$B$11:$B$15&lt;=E3687)/(SRP!$C$11:$C$15&gt;=E3687),SRP!$D$11:$D$15)*(G3687/100)*(E3687/1000)),
0)))))),2)</f>
        <v>1.1599999999999999</v>
      </c>
      <c r="L3687" s="173" t="str">
        <f t="shared" si="57"/>
        <v>Beer355</v>
      </c>
      <c r="M3687" s="154">
        <f>VLOOKUP(L3687,'Slope %'!C:D,2,0)</f>
        <v>0.12</v>
      </c>
    </row>
    <row r="3688" spans="1:13" x14ac:dyDescent="0.25">
      <c r="A3688" s="169">
        <v>50317</v>
      </c>
      <c r="B3688" s="170" t="s">
        <v>2968</v>
      </c>
      <c r="C3688" s="170" t="s">
        <v>11</v>
      </c>
      <c r="D3688" s="170" t="s">
        <v>267</v>
      </c>
      <c r="E3688" s="170">
        <v>355</v>
      </c>
      <c r="F3688" s="170">
        <v>24</v>
      </c>
      <c r="G3688" s="171">
        <v>4.2</v>
      </c>
      <c r="H3688" s="170" t="s">
        <v>2967</v>
      </c>
      <c r="I3688" s="171">
        <v>2.8</v>
      </c>
      <c r="J3688" s="169">
        <v>1</v>
      </c>
      <c r="K3688" s="154" cm="1">
        <f t="array" ref="K3688">ROUND(
IF(C3688="Beer",
SUM(LOOKUP(2,1/(SRP!$B$8:$B$10&lt;=E3688)/(SRP!$C$8:$C$10&gt;=E3688),SRP!$D$8:$D$10)*(G3688/100)*(E3688/1000)),
IF(C3688="Spirits",
SUM(LOOKUP(2,1/(SRP!$B$2:$B$7&lt;=E3688)/(SRP!$C$2:$C$7&gt;=E3688),SRP!$D$2:$D$7)*(G3688/100)*(E3688/1000)),
IF(AND(C3688="Wine",D3688="Fortified Wines"),
SUM(LOOKUP(2,1/(SRP!$B$26:$B$29&lt;=E3688)/(SRP!$C$26:$C$29&gt;=E3688),SRP!$D$26:$D$29)*(G3688/100)*(E3688/1000)),
IF(C3688="Wine",
SUM(LOOKUP(2,1/(SRP!$B$21:$B$25&lt;=E3688)/(SRP!$C$21:$C$25&gt;=E3688),SRP!$D$21:$D$25)*(G3688/100)*(E3688/1000)),
IF(AND(C3688="Ready to Drink",D3688="RTD-One Pour Cocktail&gt;7%&lt;=14.5"),
SUM(LOOKUP(2,1/(SRP!$B$16:$B$20&lt;=E3688)/(SRP!$C$16:$C$20&gt;=E3688),SRP!$D$16:$D$20)*(G3688/100)*(E3688/1000)),
IF(C3688="Ready to Drink",
SUM(LOOKUP(2,1/(SRP!$B$11:$B$15&lt;=E3688)/(SRP!$C$11:$C$15&gt;=E3688),SRP!$D$11:$D$15)*(G3688/100)*(E3688/1000)),
0)))))),2)</f>
        <v>1.1599999999999999</v>
      </c>
      <c r="L3688" s="173" t="str">
        <f t="shared" si="57"/>
        <v>Beer355</v>
      </c>
      <c r="M3688" s="154">
        <f>VLOOKUP(L3688,'Slope %'!C:D,2,0)</f>
        <v>0.12</v>
      </c>
    </row>
    <row r="3689" spans="1:13" x14ac:dyDescent="0.25">
      <c r="A3689" s="169">
        <v>50355</v>
      </c>
      <c r="B3689" s="170" t="s">
        <v>2969</v>
      </c>
      <c r="C3689" s="170" t="s">
        <v>11</v>
      </c>
      <c r="D3689" s="170" t="s">
        <v>267</v>
      </c>
      <c r="E3689" s="170">
        <v>355</v>
      </c>
      <c r="F3689" s="170">
        <v>24</v>
      </c>
      <c r="G3689" s="171">
        <v>5</v>
      </c>
      <c r="H3689" s="170" t="s">
        <v>2967</v>
      </c>
      <c r="I3689" s="171">
        <v>2.8</v>
      </c>
      <c r="J3689" s="169">
        <v>1</v>
      </c>
      <c r="K3689" s="154" cm="1">
        <f t="array" ref="K3689">ROUND(
IF(C3689="Beer",
SUM(LOOKUP(2,1/(SRP!$B$8:$B$10&lt;=E3689)/(SRP!$C$8:$C$10&gt;=E3689),SRP!$D$8:$D$10)*(G3689/100)*(E3689/1000)),
IF(C3689="Spirits",
SUM(LOOKUP(2,1/(SRP!$B$2:$B$7&lt;=E3689)/(SRP!$C$2:$C$7&gt;=E3689),SRP!$D$2:$D$7)*(G3689/100)*(E3689/1000)),
IF(AND(C3689="Wine",D3689="Fortified Wines"),
SUM(LOOKUP(2,1/(SRP!$B$26:$B$29&lt;=E3689)/(SRP!$C$26:$C$29&gt;=E3689),SRP!$D$26:$D$29)*(G3689/100)*(E3689/1000)),
IF(C3689="Wine",
SUM(LOOKUP(2,1/(SRP!$B$21:$B$25&lt;=E3689)/(SRP!$C$21:$C$25&gt;=E3689),SRP!$D$21:$D$25)*(G3689/100)*(E3689/1000)),
IF(AND(C3689="Ready to Drink",D3689="RTD-One Pour Cocktail&gt;7%&lt;=14.5"),
SUM(LOOKUP(2,1/(SRP!$B$16:$B$20&lt;=E3689)/(SRP!$C$16:$C$20&gt;=E3689),SRP!$D$16:$D$20)*(G3689/100)*(E3689/1000)),
IF(C3689="Ready to Drink",
SUM(LOOKUP(2,1/(SRP!$B$11:$B$15&lt;=E3689)/(SRP!$C$11:$C$15&gt;=E3689),SRP!$D$11:$D$15)*(G3689/100)*(E3689/1000)),
0)))))),2)</f>
        <v>1.39</v>
      </c>
      <c r="L3689" s="173" t="str">
        <f t="shared" si="57"/>
        <v>Beer355</v>
      </c>
      <c r="M3689" s="154">
        <f>VLOOKUP(L3689,'Slope %'!C:D,2,0)</f>
        <v>0.12</v>
      </c>
    </row>
    <row r="3690" spans="1:13" x14ac:dyDescent="0.25">
      <c r="A3690" s="169">
        <v>50355</v>
      </c>
      <c r="B3690" s="170" t="s">
        <v>2969</v>
      </c>
      <c r="C3690" s="170" t="s">
        <v>11</v>
      </c>
      <c r="D3690" s="170" t="s">
        <v>267</v>
      </c>
      <c r="E3690" s="170">
        <v>355</v>
      </c>
      <c r="F3690" s="170">
        <v>24</v>
      </c>
      <c r="G3690" s="171">
        <v>5</v>
      </c>
      <c r="H3690" s="170" t="s">
        <v>2967</v>
      </c>
      <c r="I3690" s="171">
        <v>2.8</v>
      </c>
      <c r="J3690" s="169">
        <v>1</v>
      </c>
      <c r="K3690" s="154" cm="1">
        <f t="array" ref="K3690">ROUND(
IF(C3690="Beer",
SUM(LOOKUP(2,1/(SRP!$B$8:$B$10&lt;=E3690)/(SRP!$C$8:$C$10&gt;=E3690),SRP!$D$8:$D$10)*(G3690/100)*(E3690/1000)),
IF(C3690="Spirits",
SUM(LOOKUP(2,1/(SRP!$B$2:$B$7&lt;=E3690)/(SRP!$C$2:$C$7&gt;=E3690),SRP!$D$2:$D$7)*(G3690/100)*(E3690/1000)),
IF(AND(C3690="Wine",D3690="Fortified Wines"),
SUM(LOOKUP(2,1/(SRP!$B$26:$B$29&lt;=E3690)/(SRP!$C$26:$C$29&gt;=E3690),SRP!$D$26:$D$29)*(G3690/100)*(E3690/1000)),
IF(C3690="Wine",
SUM(LOOKUP(2,1/(SRP!$B$21:$B$25&lt;=E3690)/(SRP!$C$21:$C$25&gt;=E3690),SRP!$D$21:$D$25)*(G3690/100)*(E3690/1000)),
IF(AND(C3690="Ready to Drink",D3690="RTD-One Pour Cocktail&gt;7%&lt;=14.5"),
SUM(LOOKUP(2,1/(SRP!$B$16:$B$20&lt;=E3690)/(SRP!$C$16:$C$20&gt;=E3690),SRP!$D$16:$D$20)*(G3690/100)*(E3690/1000)),
IF(C3690="Ready to Drink",
SUM(LOOKUP(2,1/(SRP!$B$11:$B$15&lt;=E3690)/(SRP!$C$11:$C$15&gt;=E3690),SRP!$D$11:$D$15)*(G3690/100)*(E3690/1000)),
0)))))),2)</f>
        <v>1.39</v>
      </c>
      <c r="L3690" s="173" t="str">
        <f t="shared" si="57"/>
        <v>Beer355</v>
      </c>
      <c r="M3690" s="154">
        <f>VLOOKUP(L3690,'Slope %'!C:D,2,0)</f>
        <v>0.12</v>
      </c>
    </row>
    <row r="3691" spans="1:13" x14ac:dyDescent="0.25">
      <c r="A3691" s="169">
        <v>50372</v>
      </c>
      <c r="B3691" s="170" t="s">
        <v>2970</v>
      </c>
      <c r="C3691" s="170" t="s">
        <v>24</v>
      </c>
      <c r="D3691" s="170" t="s">
        <v>34</v>
      </c>
      <c r="E3691" s="170">
        <v>750</v>
      </c>
      <c r="F3691" s="170">
        <v>12</v>
      </c>
      <c r="G3691" s="171">
        <v>14.5</v>
      </c>
      <c r="H3691" s="170" t="s">
        <v>200</v>
      </c>
      <c r="I3691" s="171">
        <v>40.99</v>
      </c>
      <c r="J3691" s="169">
        <v>1</v>
      </c>
      <c r="K3691" s="154" cm="1">
        <f t="array" ref="K3691">ROUND(
IF(C3691="Beer",
SUM(LOOKUP(2,1/(SRP!$B$8:$B$10&lt;=E3691)/(SRP!$C$8:$C$10&gt;=E3691),SRP!$D$8:$D$10)*(G3691/100)*(E3691/1000)),
IF(C3691="Spirits",
SUM(LOOKUP(2,1/(SRP!$B$2:$B$7&lt;=E3691)/(SRP!$C$2:$C$7&gt;=E3691),SRP!$D$2:$D$7)*(G3691/100)*(E3691/1000)),
IF(AND(C3691="Wine",D3691="Fortified Wines"),
SUM(LOOKUP(2,1/(SRP!$B$26:$B$29&lt;=E3691)/(SRP!$C$26:$C$29&gt;=E3691),SRP!$D$26:$D$29)*(G3691/100)*(E3691/1000)),
IF(C3691="Wine",
SUM(LOOKUP(2,1/(SRP!$B$21:$B$25&lt;=E3691)/(SRP!$C$21:$C$25&gt;=E3691),SRP!$D$21:$D$25)*(G3691/100)*(E3691/1000)),
IF(AND(C3691="Ready to Drink",D3691="RTD-One Pour Cocktail&gt;7%&lt;=14.5"),
SUM(LOOKUP(2,1/(SRP!$B$16:$B$20&lt;=E3691)/(SRP!$C$16:$C$20&gt;=E3691),SRP!$D$16:$D$20)*(G3691/100)*(E3691/1000)),
IF(C3691="Ready to Drink",
SUM(LOOKUP(2,1/(SRP!$B$11:$B$15&lt;=E3691)/(SRP!$C$11:$C$15&gt;=E3691),SRP!$D$11:$D$15)*(G3691/100)*(E3691/1000)),
0)))))),2)</f>
        <v>8.49</v>
      </c>
      <c r="L3691" s="173" t="str">
        <f t="shared" si="57"/>
        <v>Wine750</v>
      </c>
      <c r="M3691" s="154">
        <f>VLOOKUP(L3691,'Slope %'!C:D,2,0)</f>
        <v>0.1</v>
      </c>
    </row>
    <row r="3692" spans="1:13" x14ac:dyDescent="0.25">
      <c r="A3692" s="169">
        <v>50386</v>
      </c>
      <c r="B3692" s="170" t="s">
        <v>2971</v>
      </c>
      <c r="C3692" s="170" t="s">
        <v>24</v>
      </c>
      <c r="D3692" s="170" t="s">
        <v>34</v>
      </c>
      <c r="E3692" s="170">
        <v>750</v>
      </c>
      <c r="F3692" s="170">
        <v>12</v>
      </c>
      <c r="G3692" s="171">
        <v>14.5</v>
      </c>
      <c r="H3692" s="170" t="s">
        <v>634</v>
      </c>
      <c r="I3692" s="171">
        <v>19.420000000000002</v>
      </c>
      <c r="J3692" s="169">
        <v>1</v>
      </c>
      <c r="K3692" s="154" cm="1">
        <f t="array" ref="K3692">ROUND(
IF(C3692="Beer",
SUM(LOOKUP(2,1/(SRP!$B$8:$B$10&lt;=E3692)/(SRP!$C$8:$C$10&gt;=E3692),SRP!$D$8:$D$10)*(G3692/100)*(E3692/1000)),
IF(C3692="Spirits",
SUM(LOOKUP(2,1/(SRP!$B$2:$B$7&lt;=E3692)/(SRP!$C$2:$C$7&gt;=E3692),SRP!$D$2:$D$7)*(G3692/100)*(E3692/1000)),
IF(AND(C3692="Wine",D3692="Fortified Wines"),
SUM(LOOKUP(2,1/(SRP!$B$26:$B$29&lt;=E3692)/(SRP!$C$26:$C$29&gt;=E3692),SRP!$D$26:$D$29)*(G3692/100)*(E3692/1000)),
IF(C3692="Wine",
SUM(LOOKUP(2,1/(SRP!$B$21:$B$25&lt;=E3692)/(SRP!$C$21:$C$25&gt;=E3692),SRP!$D$21:$D$25)*(G3692/100)*(E3692/1000)),
IF(AND(C3692="Ready to Drink",D3692="RTD-One Pour Cocktail&gt;7%&lt;=14.5"),
SUM(LOOKUP(2,1/(SRP!$B$16:$B$20&lt;=E3692)/(SRP!$C$16:$C$20&gt;=E3692),SRP!$D$16:$D$20)*(G3692/100)*(E3692/1000)),
IF(C3692="Ready to Drink",
SUM(LOOKUP(2,1/(SRP!$B$11:$B$15&lt;=E3692)/(SRP!$C$11:$C$15&gt;=E3692),SRP!$D$11:$D$15)*(G3692/100)*(E3692/1000)),
0)))))),2)</f>
        <v>8.49</v>
      </c>
      <c r="L3692" s="173" t="str">
        <f t="shared" si="57"/>
        <v>Wine750</v>
      </c>
      <c r="M3692" s="154">
        <f>VLOOKUP(L3692,'Slope %'!C:D,2,0)</f>
        <v>0.1</v>
      </c>
    </row>
    <row r="3693" spans="1:13" x14ac:dyDescent="0.25">
      <c r="A3693" s="169">
        <v>50404</v>
      </c>
      <c r="B3693" s="170" t="s">
        <v>2972</v>
      </c>
      <c r="C3693" s="170" t="s">
        <v>24</v>
      </c>
      <c r="D3693" s="170" t="s">
        <v>34</v>
      </c>
      <c r="E3693" s="170">
        <v>750</v>
      </c>
      <c r="F3693" s="170">
        <v>12</v>
      </c>
      <c r="G3693" s="171">
        <v>14</v>
      </c>
      <c r="H3693" s="170" t="s">
        <v>200</v>
      </c>
      <c r="I3693" s="171">
        <v>16.989999999999998</v>
      </c>
      <c r="J3693" s="169">
        <v>1</v>
      </c>
      <c r="K3693" s="154" cm="1">
        <f t="array" ref="K3693">ROUND(
IF(C3693="Beer",
SUM(LOOKUP(2,1/(SRP!$B$8:$B$10&lt;=E3693)/(SRP!$C$8:$C$10&gt;=E3693),SRP!$D$8:$D$10)*(G3693/100)*(E3693/1000)),
IF(C3693="Spirits",
SUM(LOOKUP(2,1/(SRP!$B$2:$B$7&lt;=E3693)/(SRP!$C$2:$C$7&gt;=E3693),SRP!$D$2:$D$7)*(G3693/100)*(E3693/1000)),
IF(AND(C3693="Wine",D3693="Fortified Wines"),
SUM(LOOKUP(2,1/(SRP!$B$26:$B$29&lt;=E3693)/(SRP!$C$26:$C$29&gt;=E3693),SRP!$D$26:$D$29)*(G3693/100)*(E3693/1000)),
IF(C3693="Wine",
SUM(LOOKUP(2,1/(SRP!$B$21:$B$25&lt;=E3693)/(SRP!$C$21:$C$25&gt;=E3693),SRP!$D$21:$D$25)*(G3693/100)*(E3693/1000)),
IF(AND(C3693="Ready to Drink",D3693="RTD-One Pour Cocktail&gt;7%&lt;=14.5"),
SUM(LOOKUP(2,1/(SRP!$B$16:$B$20&lt;=E3693)/(SRP!$C$16:$C$20&gt;=E3693),SRP!$D$16:$D$20)*(G3693/100)*(E3693/1000)),
IF(C3693="Ready to Drink",
SUM(LOOKUP(2,1/(SRP!$B$11:$B$15&lt;=E3693)/(SRP!$C$11:$C$15&gt;=E3693),SRP!$D$11:$D$15)*(G3693/100)*(E3693/1000)),
0)))))),2)</f>
        <v>8.1999999999999993</v>
      </c>
      <c r="L3693" s="173" t="str">
        <f t="shared" si="57"/>
        <v>Wine750</v>
      </c>
      <c r="M3693" s="154">
        <f>VLOOKUP(L3693,'Slope %'!C:D,2,0)</f>
        <v>0.1</v>
      </c>
    </row>
    <row r="3694" spans="1:13" x14ac:dyDescent="0.25">
      <c r="A3694" s="169">
        <v>50405</v>
      </c>
      <c r="B3694" s="170" t="s">
        <v>2973</v>
      </c>
      <c r="C3694" s="170" t="s">
        <v>24</v>
      </c>
      <c r="D3694" s="170" t="s">
        <v>598</v>
      </c>
      <c r="E3694" s="170">
        <v>750</v>
      </c>
      <c r="F3694" s="170">
        <v>12</v>
      </c>
      <c r="G3694" s="171">
        <v>12</v>
      </c>
      <c r="H3694" s="170" t="s">
        <v>200</v>
      </c>
      <c r="I3694" s="171">
        <v>13.99</v>
      </c>
      <c r="J3694" s="169">
        <v>1</v>
      </c>
      <c r="K3694" s="154" cm="1">
        <f t="array" ref="K3694">ROUND(
IF(C3694="Beer",
SUM(LOOKUP(2,1/(SRP!$B$8:$B$10&lt;=E3694)/(SRP!$C$8:$C$10&gt;=E3694),SRP!$D$8:$D$10)*(G3694/100)*(E3694/1000)),
IF(C3694="Spirits",
SUM(LOOKUP(2,1/(SRP!$B$2:$B$7&lt;=E3694)/(SRP!$C$2:$C$7&gt;=E3694),SRP!$D$2:$D$7)*(G3694/100)*(E3694/1000)),
IF(AND(C3694="Wine",D3694="Fortified Wines"),
SUM(LOOKUP(2,1/(SRP!$B$26:$B$29&lt;=E3694)/(SRP!$C$26:$C$29&gt;=E3694),SRP!$D$26:$D$29)*(G3694/100)*(E3694/1000)),
IF(C3694="Wine",
SUM(LOOKUP(2,1/(SRP!$B$21:$B$25&lt;=E3694)/(SRP!$C$21:$C$25&gt;=E3694),SRP!$D$21:$D$25)*(G3694/100)*(E3694/1000)),
IF(AND(C3694="Ready to Drink",D3694="RTD-One Pour Cocktail&gt;7%&lt;=14.5"),
SUM(LOOKUP(2,1/(SRP!$B$16:$B$20&lt;=E3694)/(SRP!$C$16:$C$20&gt;=E3694),SRP!$D$16:$D$20)*(G3694/100)*(E3694/1000)),
IF(C3694="Ready to Drink",
SUM(LOOKUP(2,1/(SRP!$B$11:$B$15&lt;=E3694)/(SRP!$C$11:$C$15&gt;=E3694),SRP!$D$11:$D$15)*(G3694/100)*(E3694/1000)),
0)))))),2)</f>
        <v>7.03</v>
      </c>
      <c r="L3694" s="173" t="str">
        <f t="shared" si="57"/>
        <v>Wine750</v>
      </c>
      <c r="M3694" s="154">
        <f>VLOOKUP(L3694,'Slope %'!C:D,2,0)</f>
        <v>0.1</v>
      </c>
    </row>
    <row r="3695" spans="1:13" x14ac:dyDescent="0.25">
      <c r="A3695" s="169">
        <v>50433</v>
      </c>
      <c r="B3695" s="170" t="s">
        <v>2974</v>
      </c>
      <c r="C3695" s="170" t="s">
        <v>24</v>
      </c>
      <c r="D3695" s="170" t="s">
        <v>148</v>
      </c>
      <c r="E3695" s="170">
        <v>750</v>
      </c>
      <c r="F3695" s="170">
        <v>12</v>
      </c>
      <c r="G3695" s="171">
        <v>15</v>
      </c>
      <c r="H3695" s="170" t="s">
        <v>200</v>
      </c>
      <c r="I3695" s="171">
        <v>21.99</v>
      </c>
      <c r="J3695" s="169">
        <v>1</v>
      </c>
      <c r="K3695" s="154" cm="1">
        <f t="array" ref="K3695">ROUND(
IF(C3695="Beer",
SUM(LOOKUP(2,1/(SRP!$B$8:$B$10&lt;=E3695)/(SRP!$C$8:$C$10&gt;=E3695),SRP!$D$8:$D$10)*(G3695/100)*(E3695/1000)),
IF(C3695="Spirits",
SUM(LOOKUP(2,1/(SRP!$B$2:$B$7&lt;=E3695)/(SRP!$C$2:$C$7&gt;=E3695),SRP!$D$2:$D$7)*(G3695/100)*(E3695/1000)),
IF(AND(C3695="Wine",D3695="Fortified Wines"),
SUM(LOOKUP(2,1/(SRP!$B$26:$B$29&lt;=E3695)/(SRP!$C$26:$C$29&gt;=E3695),SRP!$D$26:$D$29)*(G3695/100)*(E3695/1000)),
IF(C3695="Wine",
SUM(LOOKUP(2,1/(SRP!$B$21:$B$25&lt;=E3695)/(SRP!$C$21:$C$25&gt;=E3695),SRP!$D$21:$D$25)*(G3695/100)*(E3695/1000)),
IF(AND(C3695="Ready to Drink",D3695="RTD-One Pour Cocktail&gt;7%&lt;=14.5"),
SUM(LOOKUP(2,1/(SRP!$B$16:$B$20&lt;=E3695)/(SRP!$C$16:$C$20&gt;=E3695),SRP!$D$16:$D$20)*(G3695/100)*(E3695/1000)),
IF(C3695="Ready to Drink",
SUM(LOOKUP(2,1/(SRP!$B$11:$B$15&lt;=E3695)/(SRP!$C$11:$C$15&gt;=E3695),SRP!$D$11:$D$15)*(G3695/100)*(E3695/1000)),
0)))))),2)</f>
        <v>8.7799999999999994</v>
      </c>
      <c r="L3695" s="173" t="str">
        <f t="shared" si="57"/>
        <v>Wine750</v>
      </c>
      <c r="M3695" s="154">
        <f>VLOOKUP(L3695,'Slope %'!C:D,2,0)</f>
        <v>0.1</v>
      </c>
    </row>
    <row r="3696" spans="1:13" x14ac:dyDescent="0.25">
      <c r="A3696" s="169">
        <v>50440</v>
      </c>
      <c r="B3696" s="170" t="s">
        <v>869</v>
      </c>
      <c r="C3696" s="170" t="s">
        <v>15</v>
      </c>
      <c r="D3696" s="170" t="s">
        <v>169</v>
      </c>
      <c r="E3696" s="170">
        <v>750</v>
      </c>
      <c r="F3696" s="170">
        <v>12</v>
      </c>
      <c r="G3696" s="171">
        <v>21</v>
      </c>
      <c r="H3696" s="170" t="s">
        <v>22</v>
      </c>
      <c r="I3696" s="171">
        <v>22.99</v>
      </c>
      <c r="J3696" s="169">
        <v>1</v>
      </c>
      <c r="K3696" s="154" cm="1">
        <f t="array" ref="K3696">ROUND(
IF(C3696="Beer",
SUM(LOOKUP(2,1/(SRP!$B$8:$B$10&lt;=E3696)/(SRP!$C$8:$C$10&gt;=E3696),SRP!$D$8:$D$10)*(G3696/100)*(E3696/1000)),
IF(C3696="Spirits",
SUM(LOOKUP(2,1/(SRP!$B$2:$B$7&lt;=E3696)/(SRP!$C$2:$C$7&gt;=E3696),SRP!$D$2:$D$7)*(G3696/100)*(E3696/1000)),
IF(AND(C3696="Wine",D3696="Fortified Wines"),
SUM(LOOKUP(2,1/(SRP!$B$26:$B$29&lt;=E3696)/(SRP!$C$26:$C$29&gt;=E3696),SRP!$D$26:$D$29)*(G3696/100)*(E3696/1000)),
IF(C3696="Wine",
SUM(LOOKUP(2,1/(SRP!$B$21:$B$25&lt;=E3696)/(SRP!$C$21:$C$25&gt;=E3696),SRP!$D$21:$D$25)*(G3696/100)*(E3696/1000)),
IF(AND(C3696="Ready to Drink",D3696="RTD-One Pour Cocktail&gt;7%&lt;=14.5"),
SUM(LOOKUP(2,1/(SRP!$B$16:$B$20&lt;=E3696)/(SRP!$C$16:$C$20&gt;=E3696),SRP!$D$16:$D$20)*(G3696/100)*(E3696/1000)),
IF(C3696="Ready to Drink",
SUM(LOOKUP(2,1/(SRP!$B$11:$B$15&lt;=E3696)/(SRP!$C$11:$C$15&gt;=E3696),SRP!$D$11:$D$15)*(G3696/100)*(E3696/1000)),
0)))))),2)</f>
        <v>12.3</v>
      </c>
      <c r="L3696" s="173" t="str">
        <f t="shared" si="57"/>
        <v>Spirits750</v>
      </c>
      <c r="M3696" s="154">
        <f>VLOOKUP(L3696,'Slope %'!C:D,2,0)</f>
        <v>7.0000000000000007E-2</v>
      </c>
    </row>
    <row r="3697" spans="1:13" x14ac:dyDescent="0.25">
      <c r="A3697" s="169">
        <v>50442</v>
      </c>
      <c r="B3697" s="170" t="s">
        <v>2975</v>
      </c>
      <c r="C3697" s="170" t="s">
        <v>11</v>
      </c>
      <c r="D3697" s="170" t="s">
        <v>1406</v>
      </c>
      <c r="E3697" s="170">
        <v>473</v>
      </c>
      <c r="F3697" s="170">
        <v>24</v>
      </c>
      <c r="G3697" s="171">
        <v>5</v>
      </c>
      <c r="H3697" s="170" t="s">
        <v>1457</v>
      </c>
      <c r="I3697" s="171">
        <v>4.25</v>
      </c>
      <c r="J3697" s="169">
        <v>1</v>
      </c>
      <c r="K3697" s="154" cm="1">
        <f t="array" ref="K3697">ROUND(
IF(C3697="Beer",
SUM(LOOKUP(2,1/(SRP!$B$8:$B$10&lt;=E3697)/(SRP!$C$8:$C$10&gt;=E3697),SRP!$D$8:$D$10)*(G3697/100)*(E3697/1000)),
IF(C3697="Spirits",
SUM(LOOKUP(2,1/(SRP!$B$2:$B$7&lt;=E3697)/(SRP!$C$2:$C$7&gt;=E3697),SRP!$D$2:$D$7)*(G3697/100)*(E3697/1000)),
IF(AND(C3697="Wine",D3697="Fortified Wines"),
SUM(LOOKUP(2,1/(SRP!$B$26:$B$29&lt;=E3697)/(SRP!$C$26:$C$29&gt;=E3697),SRP!$D$26:$D$29)*(G3697/100)*(E3697/1000)),
IF(C3697="Wine",
SUM(LOOKUP(2,1/(SRP!$B$21:$B$25&lt;=E3697)/(SRP!$C$21:$C$25&gt;=E3697),SRP!$D$21:$D$25)*(G3697/100)*(E3697/1000)),
IF(AND(C3697="Ready to Drink",D3697="RTD-One Pour Cocktail&gt;7%&lt;=14.5"),
SUM(LOOKUP(2,1/(SRP!$B$16:$B$20&lt;=E3697)/(SRP!$C$16:$C$20&gt;=E3697),SRP!$D$16:$D$20)*(G3697/100)*(E3697/1000)),
IF(C3697="Ready to Drink",
SUM(LOOKUP(2,1/(SRP!$B$11:$B$15&lt;=E3697)/(SRP!$C$11:$C$15&gt;=E3697),SRP!$D$11:$D$15)*(G3697/100)*(E3697/1000)),
0)))))),2)</f>
        <v>1.85</v>
      </c>
      <c r="L3697" s="173" t="str">
        <f t="shared" si="57"/>
        <v>Beer473</v>
      </c>
      <c r="M3697" s="154">
        <f>VLOOKUP(L3697,'Slope %'!C:D,2,0)</f>
        <v>0.12</v>
      </c>
    </row>
    <row r="3698" spans="1:13" x14ac:dyDescent="0.25">
      <c r="A3698" s="169">
        <v>50442</v>
      </c>
      <c r="B3698" s="170" t="s">
        <v>2975</v>
      </c>
      <c r="C3698" s="170" t="s">
        <v>11</v>
      </c>
      <c r="D3698" s="170" t="s">
        <v>1406</v>
      </c>
      <c r="E3698" s="170">
        <v>473</v>
      </c>
      <c r="F3698" s="170">
        <v>24</v>
      </c>
      <c r="G3698" s="171">
        <v>5</v>
      </c>
      <c r="H3698" s="170" t="s">
        <v>1457</v>
      </c>
      <c r="I3698" s="171">
        <v>4.25</v>
      </c>
      <c r="J3698" s="169">
        <v>1</v>
      </c>
      <c r="K3698" s="154" cm="1">
        <f t="array" ref="K3698">ROUND(
IF(C3698="Beer",
SUM(LOOKUP(2,1/(SRP!$B$8:$B$10&lt;=E3698)/(SRP!$C$8:$C$10&gt;=E3698),SRP!$D$8:$D$10)*(G3698/100)*(E3698/1000)),
IF(C3698="Spirits",
SUM(LOOKUP(2,1/(SRP!$B$2:$B$7&lt;=E3698)/(SRP!$C$2:$C$7&gt;=E3698),SRP!$D$2:$D$7)*(G3698/100)*(E3698/1000)),
IF(AND(C3698="Wine",D3698="Fortified Wines"),
SUM(LOOKUP(2,1/(SRP!$B$26:$B$29&lt;=E3698)/(SRP!$C$26:$C$29&gt;=E3698),SRP!$D$26:$D$29)*(G3698/100)*(E3698/1000)),
IF(C3698="Wine",
SUM(LOOKUP(2,1/(SRP!$B$21:$B$25&lt;=E3698)/(SRP!$C$21:$C$25&gt;=E3698),SRP!$D$21:$D$25)*(G3698/100)*(E3698/1000)),
IF(AND(C3698="Ready to Drink",D3698="RTD-One Pour Cocktail&gt;7%&lt;=14.5"),
SUM(LOOKUP(2,1/(SRP!$B$16:$B$20&lt;=E3698)/(SRP!$C$16:$C$20&gt;=E3698),SRP!$D$16:$D$20)*(G3698/100)*(E3698/1000)),
IF(C3698="Ready to Drink",
SUM(LOOKUP(2,1/(SRP!$B$11:$B$15&lt;=E3698)/(SRP!$C$11:$C$15&gt;=E3698),SRP!$D$11:$D$15)*(G3698/100)*(E3698/1000)),
0)))))),2)</f>
        <v>1.85</v>
      </c>
      <c r="L3698" s="173" t="str">
        <f t="shared" si="57"/>
        <v>Beer473</v>
      </c>
      <c r="M3698" s="154">
        <f>VLOOKUP(L3698,'Slope %'!C:D,2,0)</f>
        <v>0.12</v>
      </c>
    </row>
    <row r="3699" spans="1:13" x14ac:dyDescent="0.25">
      <c r="A3699" s="169">
        <v>50444</v>
      </c>
      <c r="B3699" s="170" t="s">
        <v>2976</v>
      </c>
      <c r="C3699" s="170" t="s">
        <v>11</v>
      </c>
      <c r="D3699" s="170" t="s">
        <v>303</v>
      </c>
      <c r="E3699" s="170">
        <v>473</v>
      </c>
      <c r="F3699" s="170">
        <v>24</v>
      </c>
      <c r="G3699" s="171">
        <v>7.5</v>
      </c>
      <c r="H3699" s="170" t="s">
        <v>1407</v>
      </c>
      <c r="I3699" s="171">
        <v>4.62</v>
      </c>
      <c r="J3699" s="169">
        <v>1</v>
      </c>
      <c r="K3699" s="154" cm="1">
        <f t="array" ref="K3699">ROUND(
IF(C3699="Beer",
SUM(LOOKUP(2,1/(SRP!$B$8:$B$10&lt;=E3699)/(SRP!$C$8:$C$10&gt;=E3699),SRP!$D$8:$D$10)*(G3699/100)*(E3699/1000)),
IF(C3699="Spirits",
SUM(LOOKUP(2,1/(SRP!$B$2:$B$7&lt;=E3699)/(SRP!$C$2:$C$7&gt;=E3699),SRP!$D$2:$D$7)*(G3699/100)*(E3699/1000)),
IF(AND(C3699="Wine",D3699="Fortified Wines"),
SUM(LOOKUP(2,1/(SRP!$B$26:$B$29&lt;=E3699)/(SRP!$C$26:$C$29&gt;=E3699),SRP!$D$26:$D$29)*(G3699/100)*(E3699/1000)),
IF(C3699="Wine",
SUM(LOOKUP(2,1/(SRP!$B$21:$B$25&lt;=E3699)/(SRP!$C$21:$C$25&gt;=E3699),SRP!$D$21:$D$25)*(G3699/100)*(E3699/1000)),
IF(AND(C3699="Ready to Drink",D3699="RTD-One Pour Cocktail&gt;7%&lt;=14.5"),
SUM(LOOKUP(2,1/(SRP!$B$16:$B$20&lt;=E3699)/(SRP!$C$16:$C$20&gt;=E3699),SRP!$D$16:$D$20)*(G3699/100)*(E3699/1000)),
IF(C3699="Ready to Drink",
SUM(LOOKUP(2,1/(SRP!$B$11:$B$15&lt;=E3699)/(SRP!$C$11:$C$15&gt;=E3699),SRP!$D$11:$D$15)*(G3699/100)*(E3699/1000)),
0)))))),2)</f>
        <v>2.77</v>
      </c>
      <c r="L3699" s="173" t="str">
        <f t="shared" si="57"/>
        <v>Beer473</v>
      </c>
      <c r="M3699" s="154">
        <f>VLOOKUP(L3699,'Slope %'!C:D,2,0)</f>
        <v>0.12</v>
      </c>
    </row>
    <row r="3700" spans="1:13" x14ac:dyDescent="0.25">
      <c r="A3700" s="169">
        <v>50444</v>
      </c>
      <c r="B3700" s="170" t="s">
        <v>2976</v>
      </c>
      <c r="C3700" s="170" t="s">
        <v>11</v>
      </c>
      <c r="D3700" s="170" t="s">
        <v>303</v>
      </c>
      <c r="E3700" s="170">
        <v>473</v>
      </c>
      <c r="F3700" s="170">
        <v>24</v>
      </c>
      <c r="G3700" s="171">
        <v>7.5</v>
      </c>
      <c r="H3700" s="170" t="s">
        <v>1407</v>
      </c>
      <c r="I3700" s="171">
        <v>4.62</v>
      </c>
      <c r="J3700" s="169">
        <v>1</v>
      </c>
      <c r="K3700" s="154" cm="1">
        <f t="array" ref="K3700">ROUND(
IF(C3700="Beer",
SUM(LOOKUP(2,1/(SRP!$B$8:$B$10&lt;=E3700)/(SRP!$C$8:$C$10&gt;=E3700),SRP!$D$8:$D$10)*(G3700/100)*(E3700/1000)),
IF(C3700="Spirits",
SUM(LOOKUP(2,1/(SRP!$B$2:$B$7&lt;=E3700)/(SRP!$C$2:$C$7&gt;=E3700),SRP!$D$2:$D$7)*(G3700/100)*(E3700/1000)),
IF(AND(C3700="Wine",D3700="Fortified Wines"),
SUM(LOOKUP(2,1/(SRP!$B$26:$B$29&lt;=E3700)/(SRP!$C$26:$C$29&gt;=E3700),SRP!$D$26:$D$29)*(G3700/100)*(E3700/1000)),
IF(C3700="Wine",
SUM(LOOKUP(2,1/(SRP!$B$21:$B$25&lt;=E3700)/(SRP!$C$21:$C$25&gt;=E3700),SRP!$D$21:$D$25)*(G3700/100)*(E3700/1000)),
IF(AND(C3700="Ready to Drink",D3700="RTD-One Pour Cocktail&gt;7%&lt;=14.5"),
SUM(LOOKUP(2,1/(SRP!$B$16:$B$20&lt;=E3700)/(SRP!$C$16:$C$20&gt;=E3700),SRP!$D$16:$D$20)*(G3700/100)*(E3700/1000)),
IF(C3700="Ready to Drink",
SUM(LOOKUP(2,1/(SRP!$B$11:$B$15&lt;=E3700)/(SRP!$C$11:$C$15&gt;=E3700),SRP!$D$11:$D$15)*(G3700/100)*(E3700/1000)),
0)))))),2)</f>
        <v>2.77</v>
      </c>
      <c r="L3700" s="173" t="str">
        <f t="shared" si="57"/>
        <v>Beer473</v>
      </c>
      <c r="M3700" s="154">
        <f>VLOOKUP(L3700,'Slope %'!C:D,2,0)</f>
        <v>0.12</v>
      </c>
    </row>
    <row r="3701" spans="1:13" x14ac:dyDescent="0.25">
      <c r="A3701" s="169">
        <v>50447</v>
      </c>
      <c r="B3701" s="170" t="s">
        <v>2977</v>
      </c>
      <c r="C3701" s="170" t="s">
        <v>15</v>
      </c>
      <c r="D3701" s="170" t="s">
        <v>16</v>
      </c>
      <c r="E3701" s="170">
        <v>750</v>
      </c>
      <c r="F3701" s="170">
        <v>6</v>
      </c>
      <c r="G3701" s="171">
        <v>40</v>
      </c>
      <c r="H3701" s="170" t="s">
        <v>22</v>
      </c>
      <c r="I3701" s="171">
        <v>99.99</v>
      </c>
      <c r="J3701" s="169">
        <v>1</v>
      </c>
      <c r="K3701" s="154" cm="1">
        <f t="array" ref="K3701">ROUND(
IF(C3701="Beer",
SUM(LOOKUP(2,1/(SRP!$B$8:$B$10&lt;=E3701)/(SRP!$C$8:$C$10&gt;=E3701),SRP!$D$8:$D$10)*(G3701/100)*(E3701/1000)),
IF(C3701="Spirits",
SUM(LOOKUP(2,1/(SRP!$B$2:$B$7&lt;=E3701)/(SRP!$C$2:$C$7&gt;=E3701),SRP!$D$2:$D$7)*(G3701/100)*(E3701/1000)),
IF(AND(C3701="Wine",D3701="Fortified Wines"),
SUM(LOOKUP(2,1/(SRP!$B$26:$B$29&lt;=E3701)/(SRP!$C$26:$C$29&gt;=E3701),SRP!$D$26:$D$29)*(G3701/100)*(E3701/1000)),
IF(C3701="Wine",
SUM(LOOKUP(2,1/(SRP!$B$21:$B$25&lt;=E3701)/(SRP!$C$21:$C$25&gt;=E3701),SRP!$D$21:$D$25)*(G3701/100)*(E3701/1000)),
IF(AND(C3701="Ready to Drink",D3701="RTD-One Pour Cocktail&gt;7%&lt;=14.5"),
SUM(LOOKUP(2,1/(SRP!$B$16:$B$20&lt;=E3701)/(SRP!$C$16:$C$20&gt;=E3701),SRP!$D$16:$D$20)*(G3701/100)*(E3701/1000)),
IF(C3701="Ready to Drink",
SUM(LOOKUP(2,1/(SRP!$B$11:$B$15&lt;=E3701)/(SRP!$C$11:$C$15&gt;=E3701),SRP!$D$11:$D$15)*(G3701/100)*(E3701/1000)),
0)))))),2)</f>
        <v>23.42</v>
      </c>
      <c r="L3701" s="173" t="str">
        <f t="shared" si="57"/>
        <v>Spirits750</v>
      </c>
      <c r="M3701" s="154">
        <f>VLOOKUP(L3701,'Slope %'!C:D,2,0)</f>
        <v>7.0000000000000007E-2</v>
      </c>
    </row>
    <row r="3702" spans="1:13" x14ac:dyDescent="0.25">
      <c r="A3702" s="169">
        <v>50494</v>
      </c>
      <c r="B3702" s="170" t="s">
        <v>2978</v>
      </c>
      <c r="C3702" s="170" t="s">
        <v>15</v>
      </c>
      <c r="D3702" s="170" t="s">
        <v>252</v>
      </c>
      <c r="E3702" s="170">
        <v>750</v>
      </c>
      <c r="F3702" s="170">
        <v>12</v>
      </c>
      <c r="G3702" s="171">
        <v>38</v>
      </c>
      <c r="H3702" s="170" t="s">
        <v>43</v>
      </c>
      <c r="I3702" s="171">
        <v>30.29</v>
      </c>
      <c r="J3702" s="169">
        <v>1</v>
      </c>
      <c r="K3702" s="154" cm="1">
        <f t="array" ref="K3702">ROUND(
IF(C3702="Beer",
SUM(LOOKUP(2,1/(SRP!$B$8:$B$10&lt;=E3702)/(SRP!$C$8:$C$10&gt;=E3702),SRP!$D$8:$D$10)*(G3702/100)*(E3702/1000)),
IF(C3702="Spirits",
SUM(LOOKUP(2,1/(SRP!$B$2:$B$7&lt;=E3702)/(SRP!$C$2:$C$7&gt;=E3702),SRP!$D$2:$D$7)*(G3702/100)*(E3702/1000)),
IF(AND(C3702="Wine",D3702="Fortified Wines"),
SUM(LOOKUP(2,1/(SRP!$B$26:$B$29&lt;=E3702)/(SRP!$C$26:$C$29&gt;=E3702),SRP!$D$26:$D$29)*(G3702/100)*(E3702/1000)),
IF(C3702="Wine",
SUM(LOOKUP(2,1/(SRP!$B$21:$B$25&lt;=E3702)/(SRP!$C$21:$C$25&gt;=E3702),SRP!$D$21:$D$25)*(G3702/100)*(E3702/1000)),
IF(AND(C3702="Ready to Drink",D3702="RTD-One Pour Cocktail&gt;7%&lt;=14.5"),
SUM(LOOKUP(2,1/(SRP!$B$16:$B$20&lt;=E3702)/(SRP!$C$16:$C$20&gt;=E3702),SRP!$D$16:$D$20)*(G3702/100)*(E3702/1000)),
IF(C3702="Ready to Drink",
SUM(LOOKUP(2,1/(SRP!$B$11:$B$15&lt;=E3702)/(SRP!$C$11:$C$15&gt;=E3702),SRP!$D$11:$D$15)*(G3702/100)*(E3702/1000)),
0)))))),2)</f>
        <v>22.25</v>
      </c>
      <c r="L3702" s="173" t="str">
        <f t="shared" si="57"/>
        <v>Spirits750</v>
      </c>
      <c r="M3702" s="154">
        <f>VLOOKUP(L3702,'Slope %'!C:D,2,0)</f>
        <v>7.0000000000000007E-2</v>
      </c>
    </row>
    <row r="3703" spans="1:13" x14ac:dyDescent="0.25">
      <c r="A3703" s="169">
        <v>50508</v>
      </c>
      <c r="B3703" s="170" t="s">
        <v>2979</v>
      </c>
      <c r="C3703" s="170" t="s">
        <v>24</v>
      </c>
      <c r="D3703" s="170" t="s">
        <v>166</v>
      </c>
      <c r="E3703" s="170">
        <v>750</v>
      </c>
      <c r="F3703" s="170">
        <v>12</v>
      </c>
      <c r="G3703" s="171">
        <v>12</v>
      </c>
      <c r="H3703" s="170" t="s">
        <v>54</v>
      </c>
      <c r="I3703" s="171">
        <v>15.99</v>
      </c>
      <c r="J3703" s="169">
        <v>1</v>
      </c>
      <c r="K3703" s="154" cm="1">
        <f t="array" ref="K3703">ROUND(
IF(C3703="Beer",
SUM(LOOKUP(2,1/(SRP!$B$8:$B$10&lt;=E3703)/(SRP!$C$8:$C$10&gt;=E3703),SRP!$D$8:$D$10)*(G3703/100)*(E3703/1000)),
IF(C3703="Spirits",
SUM(LOOKUP(2,1/(SRP!$B$2:$B$7&lt;=E3703)/(SRP!$C$2:$C$7&gt;=E3703),SRP!$D$2:$D$7)*(G3703/100)*(E3703/1000)),
IF(AND(C3703="Wine",D3703="Fortified Wines"),
SUM(LOOKUP(2,1/(SRP!$B$26:$B$29&lt;=E3703)/(SRP!$C$26:$C$29&gt;=E3703),SRP!$D$26:$D$29)*(G3703/100)*(E3703/1000)),
IF(C3703="Wine",
SUM(LOOKUP(2,1/(SRP!$B$21:$B$25&lt;=E3703)/(SRP!$C$21:$C$25&gt;=E3703),SRP!$D$21:$D$25)*(G3703/100)*(E3703/1000)),
IF(AND(C3703="Ready to Drink",D3703="RTD-One Pour Cocktail&gt;7%&lt;=14.5"),
SUM(LOOKUP(2,1/(SRP!$B$16:$B$20&lt;=E3703)/(SRP!$C$16:$C$20&gt;=E3703),SRP!$D$16:$D$20)*(G3703/100)*(E3703/1000)),
IF(C3703="Ready to Drink",
SUM(LOOKUP(2,1/(SRP!$B$11:$B$15&lt;=E3703)/(SRP!$C$11:$C$15&gt;=E3703),SRP!$D$11:$D$15)*(G3703/100)*(E3703/1000)),
0)))))),2)</f>
        <v>7.03</v>
      </c>
      <c r="L3703" s="173" t="str">
        <f t="shared" si="57"/>
        <v>Wine750</v>
      </c>
      <c r="M3703" s="154">
        <f>VLOOKUP(L3703,'Slope %'!C:D,2,0)</f>
        <v>0.1</v>
      </c>
    </row>
    <row r="3704" spans="1:13" x14ac:dyDescent="0.25">
      <c r="A3704" s="169">
        <v>50568</v>
      </c>
      <c r="B3704" s="170" t="s">
        <v>2980</v>
      </c>
      <c r="C3704" s="170" t="s">
        <v>11</v>
      </c>
      <c r="D3704" s="170" t="s">
        <v>474</v>
      </c>
      <c r="E3704" s="170">
        <v>11352</v>
      </c>
      <c r="F3704" s="170">
        <v>1</v>
      </c>
      <c r="G3704" s="171">
        <v>5.6</v>
      </c>
      <c r="H3704" s="170" t="s">
        <v>1324</v>
      </c>
      <c r="I3704" s="171">
        <v>108</v>
      </c>
      <c r="J3704" s="169">
        <v>24</v>
      </c>
      <c r="K3704" s="154" cm="1">
        <f t="array" ref="K3704">ROUND(
IF(C3704="Beer",
SUM(LOOKUP(2,1/(SRP!$B$8:$B$10&lt;=E3704)/(SRP!$C$8:$C$10&gt;=E3704),SRP!$D$8:$D$10)*(G3704/100)*(E3704/1000)),
IF(C3704="Spirits",
SUM(LOOKUP(2,1/(SRP!$B$2:$B$7&lt;=E3704)/(SRP!$C$2:$C$7&gt;=E3704),SRP!$D$2:$D$7)*(G3704/100)*(E3704/1000)),
IF(AND(C3704="Wine",D3704="Fortified Wines"),
SUM(LOOKUP(2,1/(SRP!$B$26:$B$29&lt;=E3704)/(SRP!$C$26:$C$29&gt;=E3704),SRP!$D$26:$D$29)*(G3704/100)*(E3704/1000)),
IF(C3704="Wine",
SUM(LOOKUP(2,1/(SRP!$B$21:$B$25&lt;=E3704)/(SRP!$C$21:$C$25&gt;=E3704),SRP!$D$21:$D$25)*(G3704/100)*(E3704/1000)),
IF(AND(C3704="Ready to Drink",D3704="RTD-One Pour Cocktail&gt;7%&lt;=14.5"),
SUM(LOOKUP(2,1/(SRP!$B$16:$B$20&lt;=E3704)/(SRP!$C$16:$C$20&gt;=E3704),SRP!$D$16:$D$20)*(G3704/100)*(E3704/1000)),
IF(C3704="Ready to Drink",
SUM(LOOKUP(2,1/(SRP!$B$11:$B$15&lt;=E3704)/(SRP!$C$11:$C$15&gt;=E3704),SRP!$D$11:$D$15)*(G3704/100)*(E3704/1000)),
0)))))),2)</f>
        <v>44.7</v>
      </c>
      <c r="L3704" s="173" t="str">
        <f t="shared" si="57"/>
        <v>Beer11352</v>
      </c>
      <c r="M3704" s="154">
        <f>VLOOKUP(L3704,'Slope %'!C:D,2,0)</f>
        <v>0.05</v>
      </c>
    </row>
    <row r="3705" spans="1:13" x14ac:dyDescent="0.25">
      <c r="A3705" s="169">
        <v>50568</v>
      </c>
      <c r="B3705" s="170" t="s">
        <v>2980</v>
      </c>
      <c r="C3705" s="170" t="s">
        <v>11</v>
      </c>
      <c r="D3705" s="170" t="s">
        <v>474</v>
      </c>
      <c r="E3705" s="170">
        <v>11352</v>
      </c>
      <c r="F3705" s="170">
        <v>1</v>
      </c>
      <c r="G3705" s="171">
        <v>5.6</v>
      </c>
      <c r="H3705" s="170" t="s">
        <v>1324</v>
      </c>
      <c r="I3705" s="171">
        <v>108</v>
      </c>
      <c r="J3705" s="169">
        <v>24</v>
      </c>
      <c r="K3705" s="154" cm="1">
        <f t="array" ref="K3705">ROUND(
IF(C3705="Beer",
SUM(LOOKUP(2,1/(SRP!$B$8:$B$10&lt;=E3705)/(SRP!$C$8:$C$10&gt;=E3705),SRP!$D$8:$D$10)*(G3705/100)*(E3705/1000)),
IF(C3705="Spirits",
SUM(LOOKUP(2,1/(SRP!$B$2:$B$7&lt;=E3705)/(SRP!$C$2:$C$7&gt;=E3705),SRP!$D$2:$D$7)*(G3705/100)*(E3705/1000)),
IF(AND(C3705="Wine",D3705="Fortified Wines"),
SUM(LOOKUP(2,1/(SRP!$B$26:$B$29&lt;=E3705)/(SRP!$C$26:$C$29&gt;=E3705),SRP!$D$26:$D$29)*(G3705/100)*(E3705/1000)),
IF(C3705="Wine",
SUM(LOOKUP(2,1/(SRP!$B$21:$B$25&lt;=E3705)/(SRP!$C$21:$C$25&gt;=E3705),SRP!$D$21:$D$25)*(G3705/100)*(E3705/1000)),
IF(AND(C3705="Ready to Drink",D3705="RTD-One Pour Cocktail&gt;7%&lt;=14.5"),
SUM(LOOKUP(2,1/(SRP!$B$16:$B$20&lt;=E3705)/(SRP!$C$16:$C$20&gt;=E3705),SRP!$D$16:$D$20)*(G3705/100)*(E3705/1000)),
IF(C3705="Ready to Drink",
SUM(LOOKUP(2,1/(SRP!$B$11:$B$15&lt;=E3705)/(SRP!$C$11:$C$15&gt;=E3705),SRP!$D$11:$D$15)*(G3705/100)*(E3705/1000)),
0)))))),2)</f>
        <v>44.7</v>
      </c>
      <c r="L3705" s="173" t="str">
        <f t="shared" si="57"/>
        <v>Beer11352</v>
      </c>
      <c r="M3705" s="154">
        <f>VLOOKUP(L3705,'Slope %'!C:D,2,0)</f>
        <v>0.05</v>
      </c>
    </row>
    <row r="3706" spans="1:13" x14ac:dyDescent="0.25">
      <c r="A3706" s="169">
        <v>50571</v>
      </c>
      <c r="B3706" s="170" t="s">
        <v>2981</v>
      </c>
      <c r="C3706" s="170" t="s">
        <v>11</v>
      </c>
      <c r="D3706" s="170" t="s">
        <v>12</v>
      </c>
      <c r="E3706" s="170">
        <v>11352</v>
      </c>
      <c r="F3706" s="170">
        <v>1</v>
      </c>
      <c r="G3706" s="171">
        <v>5.5</v>
      </c>
      <c r="H3706" s="170" t="s">
        <v>1324</v>
      </c>
      <c r="I3706" s="171">
        <v>103.2</v>
      </c>
      <c r="J3706" s="169">
        <v>24</v>
      </c>
      <c r="K3706" s="154" cm="1">
        <f t="array" ref="K3706">ROUND(
IF(C3706="Beer",
SUM(LOOKUP(2,1/(SRP!$B$8:$B$10&lt;=E3706)/(SRP!$C$8:$C$10&gt;=E3706),SRP!$D$8:$D$10)*(G3706/100)*(E3706/1000)),
IF(C3706="Spirits",
SUM(LOOKUP(2,1/(SRP!$B$2:$B$7&lt;=E3706)/(SRP!$C$2:$C$7&gt;=E3706),SRP!$D$2:$D$7)*(G3706/100)*(E3706/1000)),
IF(AND(C3706="Wine",D3706="Fortified Wines"),
SUM(LOOKUP(2,1/(SRP!$B$26:$B$29&lt;=E3706)/(SRP!$C$26:$C$29&gt;=E3706),SRP!$D$26:$D$29)*(G3706/100)*(E3706/1000)),
IF(C3706="Wine",
SUM(LOOKUP(2,1/(SRP!$B$21:$B$25&lt;=E3706)/(SRP!$C$21:$C$25&gt;=E3706),SRP!$D$21:$D$25)*(G3706/100)*(E3706/1000)),
IF(AND(C3706="Ready to Drink",D3706="RTD-One Pour Cocktail&gt;7%&lt;=14.5"),
SUM(LOOKUP(2,1/(SRP!$B$16:$B$20&lt;=E3706)/(SRP!$C$16:$C$20&gt;=E3706),SRP!$D$16:$D$20)*(G3706/100)*(E3706/1000)),
IF(C3706="Ready to Drink",
SUM(LOOKUP(2,1/(SRP!$B$11:$B$15&lt;=E3706)/(SRP!$C$11:$C$15&gt;=E3706),SRP!$D$11:$D$15)*(G3706/100)*(E3706/1000)),
0)))))),2)</f>
        <v>43.9</v>
      </c>
      <c r="L3706" s="173" t="str">
        <f t="shared" si="57"/>
        <v>Beer11352</v>
      </c>
      <c r="M3706" s="154">
        <f>VLOOKUP(L3706,'Slope %'!C:D,2,0)</f>
        <v>0.05</v>
      </c>
    </row>
    <row r="3707" spans="1:13" x14ac:dyDescent="0.25">
      <c r="A3707" s="169">
        <v>50571</v>
      </c>
      <c r="B3707" s="170" t="s">
        <v>2981</v>
      </c>
      <c r="C3707" s="170" t="s">
        <v>11</v>
      </c>
      <c r="D3707" s="170" t="s">
        <v>12</v>
      </c>
      <c r="E3707" s="170">
        <v>11352</v>
      </c>
      <c r="F3707" s="170">
        <v>1</v>
      </c>
      <c r="G3707" s="171">
        <v>5.5</v>
      </c>
      <c r="H3707" s="170" t="s">
        <v>1324</v>
      </c>
      <c r="I3707" s="171">
        <v>103.2</v>
      </c>
      <c r="J3707" s="169">
        <v>24</v>
      </c>
      <c r="K3707" s="154" cm="1">
        <f t="array" ref="K3707">ROUND(
IF(C3707="Beer",
SUM(LOOKUP(2,1/(SRP!$B$8:$B$10&lt;=E3707)/(SRP!$C$8:$C$10&gt;=E3707),SRP!$D$8:$D$10)*(G3707/100)*(E3707/1000)),
IF(C3707="Spirits",
SUM(LOOKUP(2,1/(SRP!$B$2:$B$7&lt;=E3707)/(SRP!$C$2:$C$7&gt;=E3707),SRP!$D$2:$D$7)*(G3707/100)*(E3707/1000)),
IF(AND(C3707="Wine",D3707="Fortified Wines"),
SUM(LOOKUP(2,1/(SRP!$B$26:$B$29&lt;=E3707)/(SRP!$C$26:$C$29&gt;=E3707),SRP!$D$26:$D$29)*(G3707/100)*(E3707/1000)),
IF(C3707="Wine",
SUM(LOOKUP(2,1/(SRP!$B$21:$B$25&lt;=E3707)/(SRP!$C$21:$C$25&gt;=E3707),SRP!$D$21:$D$25)*(G3707/100)*(E3707/1000)),
IF(AND(C3707="Ready to Drink",D3707="RTD-One Pour Cocktail&gt;7%&lt;=14.5"),
SUM(LOOKUP(2,1/(SRP!$B$16:$B$20&lt;=E3707)/(SRP!$C$16:$C$20&gt;=E3707),SRP!$D$16:$D$20)*(G3707/100)*(E3707/1000)),
IF(C3707="Ready to Drink",
SUM(LOOKUP(2,1/(SRP!$B$11:$B$15&lt;=E3707)/(SRP!$C$11:$C$15&gt;=E3707),SRP!$D$11:$D$15)*(G3707/100)*(E3707/1000)),
0)))))),2)</f>
        <v>43.9</v>
      </c>
      <c r="L3707" s="173" t="str">
        <f t="shared" si="57"/>
        <v>Beer11352</v>
      </c>
      <c r="M3707" s="154">
        <f>VLOOKUP(L3707,'Slope %'!C:D,2,0)</f>
        <v>0.05</v>
      </c>
    </row>
    <row r="3708" spans="1:13" x14ac:dyDescent="0.25">
      <c r="A3708" s="169">
        <v>50616</v>
      </c>
      <c r="B3708" s="170" t="s">
        <v>2982</v>
      </c>
      <c r="C3708" s="170" t="s">
        <v>15</v>
      </c>
      <c r="D3708" s="170" t="s">
        <v>252</v>
      </c>
      <c r="E3708" s="170">
        <v>375</v>
      </c>
      <c r="F3708" s="170">
        <v>24</v>
      </c>
      <c r="G3708" s="171">
        <v>35</v>
      </c>
      <c r="H3708" s="170" t="s">
        <v>20</v>
      </c>
      <c r="I3708" s="171">
        <v>16.989999999999998</v>
      </c>
      <c r="J3708" s="169">
        <v>1</v>
      </c>
      <c r="K3708" s="154" cm="1">
        <f t="array" ref="K3708">ROUND(
IF(C3708="Beer",
SUM(LOOKUP(2,1/(SRP!$B$8:$B$10&lt;=E3708)/(SRP!$C$8:$C$10&gt;=E3708),SRP!$D$8:$D$10)*(G3708/100)*(E3708/1000)),
IF(C3708="Spirits",
SUM(LOOKUP(2,1/(SRP!$B$2:$B$7&lt;=E3708)/(SRP!$C$2:$C$7&gt;=E3708),SRP!$D$2:$D$7)*(G3708/100)*(E3708/1000)),
IF(AND(C3708="Wine",D3708="Fortified Wines"),
SUM(LOOKUP(2,1/(SRP!$B$26:$B$29&lt;=E3708)/(SRP!$C$26:$C$29&gt;=E3708),SRP!$D$26:$D$29)*(G3708/100)*(E3708/1000)),
IF(C3708="Wine",
SUM(LOOKUP(2,1/(SRP!$B$21:$B$25&lt;=E3708)/(SRP!$C$21:$C$25&gt;=E3708),SRP!$D$21:$D$25)*(G3708/100)*(E3708/1000)),
IF(AND(C3708="Ready to Drink",D3708="RTD-One Pour Cocktail&gt;7%&lt;=14.5"),
SUM(LOOKUP(2,1/(SRP!$B$16:$B$20&lt;=E3708)/(SRP!$C$16:$C$20&gt;=E3708),SRP!$D$16:$D$20)*(G3708/100)*(E3708/1000)),
IF(C3708="Ready to Drink",
SUM(LOOKUP(2,1/(SRP!$B$11:$B$15&lt;=E3708)/(SRP!$C$11:$C$15&gt;=E3708),SRP!$D$11:$D$15)*(G3708/100)*(E3708/1000)),
0)))))),2)</f>
        <v>11.64</v>
      </c>
      <c r="L3708" s="173" t="str">
        <f t="shared" si="57"/>
        <v>Spirits375</v>
      </c>
      <c r="M3708" s="154">
        <f>VLOOKUP(L3708,'Slope %'!C:D,2,0)</f>
        <v>0.1</v>
      </c>
    </row>
    <row r="3709" spans="1:13" x14ac:dyDescent="0.25">
      <c r="A3709" s="169">
        <v>50655</v>
      </c>
      <c r="B3709" s="170" t="s">
        <v>2983</v>
      </c>
      <c r="C3709" s="170" t="s">
        <v>24</v>
      </c>
      <c r="D3709" s="170" t="s">
        <v>504</v>
      </c>
      <c r="E3709" s="170">
        <v>750</v>
      </c>
      <c r="F3709" s="170">
        <v>12</v>
      </c>
      <c r="G3709" s="171">
        <v>5</v>
      </c>
      <c r="H3709" s="170" t="s">
        <v>86</v>
      </c>
      <c r="I3709" s="171">
        <v>19.989999999999998</v>
      </c>
      <c r="J3709" s="169">
        <v>1</v>
      </c>
      <c r="K3709" s="154" cm="1">
        <f t="array" ref="K3709">ROUND(
IF(C3709="Beer",
SUM(LOOKUP(2,1/(SRP!$B$8:$B$10&lt;=E3709)/(SRP!$C$8:$C$10&gt;=E3709),SRP!$D$8:$D$10)*(G3709/100)*(E3709/1000)),
IF(C3709="Spirits",
SUM(LOOKUP(2,1/(SRP!$B$2:$B$7&lt;=E3709)/(SRP!$C$2:$C$7&gt;=E3709),SRP!$D$2:$D$7)*(G3709/100)*(E3709/1000)),
IF(AND(C3709="Wine",D3709="Fortified Wines"),
SUM(LOOKUP(2,1/(SRP!$B$26:$B$29&lt;=E3709)/(SRP!$C$26:$C$29&gt;=E3709),SRP!$D$26:$D$29)*(G3709/100)*(E3709/1000)),
IF(C3709="Wine",
SUM(LOOKUP(2,1/(SRP!$B$21:$B$25&lt;=E3709)/(SRP!$C$21:$C$25&gt;=E3709),SRP!$D$21:$D$25)*(G3709/100)*(E3709/1000)),
IF(AND(C3709="Ready to Drink",D3709="RTD-One Pour Cocktail&gt;7%&lt;=14.5"),
SUM(LOOKUP(2,1/(SRP!$B$16:$B$20&lt;=E3709)/(SRP!$C$16:$C$20&gt;=E3709),SRP!$D$16:$D$20)*(G3709/100)*(E3709/1000)),
IF(C3709="Ready to Drink",
SUM(LOOKUP(2,1/(SRP!$B$11:$B$15&lt;=E3709)/(SRP!$C$11:$C$15&gt;=E3709),SRP!$D$11:$D$15)*(G3709/100)*(E3709/1000)),
0)))))),2)</f>
        <v>2.93</v>
      </c>
      <c r="L3709" s="173" t="str">
        <f t="shared" si="57"/>
        <v>Wine750</v>
      </c>
      <c r="M3709" s="154">
        <f>VLOOKUP(L3709,'Slope %'!C:D,2,0)</f>
        <v>0.1</v>
      </c>
    </row>
    <row r="3710" spans="1:13" x14ac:dyDescent="0.25">
      <c r="A3710" s="169">
        <v>50656</v>
      </c>
      <c r="B3710" s="170" t="s">
        <v>2984</v>
      </c>
      <c r="C3710" s="170" t="s">
        <v>24</v>
      </c>
      <c r="D3710" s="170" t="s">
        <v>127</v>
      </c>
      <c r="E3710" s="170">
        <v>750</v>
      </c>
      <c r="F3710" s="170">
        <v>6</v>
      </c>
      <c r="G3710" s="171">
        <v>14</v>
      </c>
      <c r="H3710" s="170" t="s">
        <v>64</v>
      </c>
      <c r="I3710" s="171">
        <v>22.99</v>
      </c>
      <c r="J3710" s="169">
        <v>1</v>
      </c>
      <c r="K3710" s="154" cm="1">
        <f t="array" ref="K3710">ROUND(
IF(C3710="Beer",
SUM(LOOKUP(2,1/(SRP!$B$8:$B$10&lt;=E3710)/(SRP!$C$8:$C$10&gt;=E3710),SRP!$D$8:$D$10)*(G3710/100)*(E3710/1000)),
IF(C3710="Spirits",
SUM(LOOKUP(2,1/(SRP!$B$2:$B$7&lt;=E3710)/(SRP!$C$2:$C$7&gt;=E3710),SRP!$D$2:$D$7)*(G3710/100)*(E3710/1000)),
IF(AND(C3710="Wine",D3710="Fortified Wines"),
SUM(LOOKUP(2,1/(SRP!$B$26:$B$29&lt;=E3710)/(SRP!$C$26:$C$29&gt;=E3710),SRP!$D$26:$D$29)*(G3710/100)*(E3710/1000)),
IF(C3710="Wine",
SUM(LOOKUP(2,1/(SRP!$B$21:$B$25&lt;=E3710)/(SRP!$C$21:$C$25&gt;=E3710),SRP!$D$21:$D$25)*(G3710/100)*(E3710/1000)),
IF(AND(C3710="Ready to Drink",D3710="RTD-One Pour Cocktail&gt;7%&lt;=14.5"),
SUM(LOOKUP(2,1/(SRP!$B$16:$B$20&lt;=E3710)/(SRP!$C$16:$C$20&gt;=E3710),SRP!$D$16:$D$20)*(G3710/100)*(E3710/1000)),
IF(C3710="Ready to Drink",
SUM(LOOKUP(2,1/(SRP!$B$11:$B$15&lt;=E3710)/(SRP!$C$11:$C$15&gt;=E3710),SRP!$D$11:$D$15)*(G3710/100)*(E3710/1000)),
0)))))),2)</f>
        <v>8.1999999999999993</v>
      </c>
      <c r="L3710" s="173" t="str">
        <f t="shared" si="57"/>
        <v>Wine750</v>
      </c>
      <c r="M3710" s="154">
        <f>VLOOKUP(L3710,'Slope %'!C:D,2,0)</f>
        <v>0.1</v>
      </c>
    </row>
    <row r="3711" spans="1:13" x14ac:dyDescent="0.25">
      <c r="A3711" s="169">
        <v>50674</v>
      </c>
      <c r="B3711" s="170" t="s">
        <v>2985</v>
      </c>
      <c r="C3711" s="170" t="s">
        <v>263</v>
      </c>
      <c r="D3711" s="170" t="s">
        <v>935</v>
      </c>
      <c r="E3711" s="170">
        <v>355</v>
      </c>
      <c r="F3711" s="170">
        <v>24</v>
      </c>
      <c r="G3711" s="171">
        <v>5.4</v>
      </c>
      <c r="H3711" s="170" t="s">
        <v>2607</v>
      </c>
      <c r="I3711" s="171">
        <v>4.99</v>
      </c>
      <c r="J3711" s="169">
        <v>1</v>
      </c>
      <c r="K3711" s="154" cm="1">
        <f t="array" ref="K3711">ROUND(
IF(C3711="Beer",
SUM(LOOKUP(2,1/(SRP!$B$8:$B$10&lt;=E3711)/(SRP!$C$8:$C$10&gt;=E3711),SRP!$D$8:$D$10)*(G3711/100)*(E3711/1000)),
IF(C3711="Spirits",
SUM(LOOKUP(2,1/(SRP!$B$2:$B$7&lt;=E3711)/(SRP!$C$2:$C$7&gt;=E3711),SRP!$D$2:$D$7)*(G3711/100)*(E3711/1000)),
IF(AND(C3711="Wine",D3711="Fortified Wines"),
SUM(LOOKUP(2,1/(SRP!$B$26:$B$29&lt;=E3711)/(SRP!$C$26:$C$29&gt;=E3711),SRP!$D$26:$D$29)*(G3711/100)*(E3711/1000)),
IF(C3711="Wine",
SUM(LOOKUP(2,1/(SRP!$B$21:$B$25&lt;=E3711)/(SRP!$C$21:$C$25&gt;=E3711),SRP!$D$21:$D$25)*(G3711/100)*(E3711/1000)),
IF(AND(C3711="Ready to Drink",D3711="RTD-One Pour Cocktail&gt;7%&lt;=14.5"),
SUM(LOOKUP(2,1/(SRP!$B$16:$B$20&lt;=E3711)/(SRP!$C$16:$C$20&gt;=E3711),SRP!$D$16:$D$20)*(G3711/100)*(E3711/1000)),
IF(C3711="Ready to Drink",
SUM(LOOKUP(2,1/(SRP!$B$11:$B$15&lt;=E3711)/(SRP!$C$11:$C$15&gt;=E3711),SRP!$D$11:$D$15)*(G3711/100)*(E3711/1000)),
0)))))),2)</f>
        <v>1.7</v>
      </c>
      <c r="L3711" s="173" t="str">
        <f t="shared" si="57"/>
        <v>Ready to Drink355</v>
      </c>
      <c r="M3711" s="154">
        <f>VLOOKUP(L3711,'Slope %'!C:D,2,0)</f>
        <v>0.12</v>
      </c>
    </row>
    <row r="3712" spans="1:13" x14ac:dyDescent="0.25">
      <c r="A3712" s="169">
        <v>50674</v>
      </c>
      <c r="B3712" s="170" t="s">
        <v>2985</v>
      </c>
      <c r="C3712" s="170" t="s">
        <v>263</v>
      </c>
      <c r="D3712" s="170" t="s">
        <v>935</v>
      </c>
      <c r="E3712" s="170">
        <v>355</v>
      </c>
      <c r="F3712" s="170">
        <v>24</v>
      </c>
      <c r="G3712" s="171">
        <v>5.4</v>
      </c>
      <c r="H3712" s="170" t="s">
        <v>2607</v>
      </c>
      <c r="I3712" s="171">
        <v>4.99</v>
      </c>
      <c r="J3712" s="169">
        <v>1</v>
      </c>
      <c r="K3712" s="154" cm="1">
        <f t="array" ref="K3712">ROUND(
IF(C3712="Beer",
SUM(LOOKUP(2,1/(SRP!$B$8:$B$10&lt;=E3712)/(SRP!$C$8:$C$10&gt;=E3712),SRP!$D$8:$D$10)*(G3712/100)*(E3712/1000)),
IF(C3712="Spirits",
SUM(LOOKUP(2,1/(SRP!$B$2:$B$7&lt;=E3712)/(SRP!$C$2:$C$7&gt;=E3712),SRP!$D$2:$D$7)*(G3712/100)*(E3712/1000)),
IF(AND(C3712="Wine",D3712="Fortified Wines"),
SUM(LOOKUP(2,1/(SRP!$B$26:$B$29&lt;=E3712)/(SRP!$C$26:$C$29&gt;=E3712),SRP!$D$26:$D$29)*(G3712/100)*(E3712/1000)),
IF(C3712="Wine",
SUM(LOOKUP(2,1/(SRP!$B$21:$B$25&lt;=E3712)/(SRP!$C$21:$C$25&gt;=E3712),SRP!$D$21:$D$25)*(G3712/100)*(E3712/1000)),
IF(AND(C3712="Ready to Drink",D3712="RTD-One Pour Cocktail&gt;7%&lt;=14.5"),
SUM(LOOKUP(2,1/(SRP!$B$16:$B$20&lt;=E3712)/(SRP!$C$16:$C$20&gt;=E3712),SRP!$D$16:$D$20)*(G3712/100)*(E3712/1000)),
IF(C3712="Ready to Drink",
SUM(LOOKUP(2,1/(SRP!$B$11:$B$15&lt;=E3712)/(SRP!$C$11:$C$15&gt;=E3712),SRP!$D$11:$D$15)*(G3712/100)*(E3712/1000)),
0)))))),2)</f>
        <v>1.7</v>
      </c>
      <c r="L3712" s="173" t="str">
        <f t="shared" si="57"/>
        <v>Ready to Drink355</v>
      </c>
      <c r="M3712" s="154">
        <f>VLOOKUP(L3712,'Slope %'!C:D,2,0)</f>
        <v>0.12</v>
      </c>
    </row>
    <row r="3713" spans="1:13" x14ac:dyDescent="0.25">
      <c r="A3713" s="169">
        <v>50695</v>
      </c>
      <c r="B3713" s="170" t="s">
        <v>2986</v>
      </c>
      <c r="C3713" s="170" t="s">
        <v>263</v>
      </c>
      <c r="D3713" s="170" t="s">
        <v>935</v>
      </c>
      <c r="E3713" s="170">
        <v>29330</v>
      </c>
      <c r="F3713" s="170">
        <v>1</v>
      </c>
      <c r="G3713" s="171">
        <v>5.5</v>
      </c>
      <c r="H3713" s="170" t="s">
        <v>1615</v>
      </c>
      <c r="I3713" s="171">
        <v>230.72</v>
      </c>
      <c r="J3713" s="169">
        <v>1</v>
      </c>
      <c r="K3713" s="154" cm="1">
        <f t="array" ref="K3713">ROUND(
IF(C3713="Beer",
SUM(LOOKUP(2,1/(SRP!$B$8:$B$10&lt;=E3713)/(SRP!$C$8:$C$10&gt;=E3713),SRP!$D$8:$D$10)*(G3713/100)*(E3713/1000)),
IF(C3713="Spirits",
SUM(LOOKUP(2,1/(SRP!$B$2:$B$7&lt;=E3713)/(SRP!$C$2:$C$7&gt;=E3713),SRP!$D$2:$D$7)*(G3713/100)*(E3713/1000)),
IF(AND(C3713="Wine",D3713="Fortified Wines"),
SUM(LOOKUP(2,1/(SRP!$B$26:$B$29&lt;=E3713)/(SRP!$C$26:$C$29&gt;=E3713),SRP!$D$26:$D$29)*(G3713/100)*(E3713/1000)),
IF(C3713="Wine",
SUM(LOOKUP(2,1/(SRP!$B$21:$B$25&lt;=E3713)/(SRP!$C$21:$C$25&gt;=E3713),SRP!$D$21:$D$25)*(G3713/100)*(E3713/1000)),
IF(AND(C3713="Ready to Drink",D3713="RTD-One Pour Cocktail&gt;7%&lt;=14.5"),
SUM(LOOKUP(2,1/(SRP!$B$16:$B$20&lt;=E3713)/(SRP!$C$16:$C$20&gt;=E3713),SRP!$D$16:$D$20)*(G3713/100)*(E3713/1000)),
IF(C3713="Ready to Drink",
SUM(LOOKUP(2,1/(SRP!$B$11:$B$15&lt;=E3713)/(SRP!$C$11:$C$15&gt;=E3713),SRP!$D$11:$D$15)*(G3713/100)*(E3713/1000)),
0)))))),2)</f>
        <v>125.94</v>
      </c>
      <c r="L3713" s="173" t="str">
        <f t="shared" si="57"/>
        <v>Ready to Drink29330</v>
      </c>
      <c r="M3713" s="154" t="e">
        <f>VLOOKUP(L3713,'Slope %'!C:D,2,0)</f>
        <v>#N/A</v>
      </c>
    </row>
    <row r="3714" spans="1:13" x14ac:dyDescent="0.25">
      <c r="A3714" s="169">
        <v>50695</v>
      </c>
      <c r="B3714" s="170" t="s">
        <v>2986</v>
      </c>
      <c r="C3714" s="170" t="s">
        <v>263</v>
      </c>
      <c r="D3714" s="170" t="s">
        <v>935</v>
      </c>
      <c r="E3714" s="170">
        <v>29330</v>
      </c>
      <c r="F3714" s="170">
        <v>1</v>
      </c>
      <c r="G3714" s="171">
        <v>5.5</v>
      </c>
      <c r="H3714" s="170" t="s">
        <v>1615</v>
      </c>
      <c r="I3714" s="171">
        <v>230.72</v>
      </c>
      <c r="J3714" s="169">
        <v>1</v>
      </c>
      <c r="K3714" s="154" cm="1">
        <f t="array" ref="K3714">ROUND(
IF(C3714="Beer",
SUM(LOOKUP(2,1/(SRP!$B$8:$B$10&lt;=E3714)/(SRP!$C$8:$C$10&gt;=E3714),SRP!$D$8:$D$10)*(G3714/100)*(E3714/1000)),
IF(C3714="Spirits",
SUM(LOOKUP(2,1/(SRP!$B$2:$B$7&lt;=E3714)/(SRP!$C$2:$C$7&gt;=E3714),SRP!$D$2:$D$7)*(G3714/100)*(E3714/1000)),
IF(AND(C3714="Wine",D3714="Fortified Wines"),
SUM(LOOKUP(2,1/(SRP!$B$26:$B$29&lt;=E3714)/(SRP!$C$26:$C$29&gt;=E3714),SRP!$D$26:$D$29)*(G3714/100)*(E3714/1000)),
IF(C3714="Wine",
SUM(LOOKUP(2,1/(SRP!$B$21:$B$25&lt;=E3714)/(SRP!$C$21:$C$25&gt;=E3714),SRP!$D$21:$D$25)*(G3714/100)*(E3714/1000)),
IF(AND(C3714="Ready to Drink",D3714="RTD-One Pour Cocktail&gt;7%&lt;=14.5"),
SUM(LOOKUP(2,1/(SRP!$B$16:$B$20&lt;=E3714)/(SRP!$C$16:$C$20&gt;=E3714),SRP!$D$16:$D$20)*(G3714/100)*(E3714/1000)),
IF(C3714="Ready to Drink",
SUM(LOOKUP(2,1/(SRP!$B$11:$B$15&lt;=E3714)/(SRP!$C$11:$C$15&gt;=E3714),SRP!$D$11:$D$15)*(G3714/100)*(E3714/1000)),
0)))))),2)</f>
        <v>125.94</v>
      </c>
      <c r="L3714" s="173" t="str">
        <f t="shared" si="57"/>
        <v>Ready to Drink29330</v>
      </c>
      <c r="M3714" s="154" t="e">
        <f>VLOOKUP(L3714,'Slope %'!C:D,2,0)</f>
        <v>#N/A</v>
      </c>
    </row>
    <row r="3715" spans="1:13" x14ac:dyDescent="0.25">
      <c r="A3715" s="169">
        <v>50699</v>
      </c>
      <c r="B3715" s="170" t="s">
        <v>2987</v>
      </c>
      <c r="C3715" s="170" t="s">
        <v>24</v>
      </c>
      <c r="D3715" s="170" t="s">
        <v>504</v>
      </c>
      <c r="E3715" s="170">
        <v>750</v>
      </c>
      <c r="F3715" s="170">
        <v>12</v>
      </c>
      <c r="G3715" s="171">
        <v>5</v>
      </c>
      <c r="H3715" s="170" t="s">
        <v>86</v>
      </c>
      <c r="I3715" s="171">
        <v>19.989999999999998</v>
      </c>
      <c r="J3715" s="169">
        <v>1</v>
      </c>
      <c r="K3715" s="154" cm="1">
        <f t="array" ref="K3715">ROUND(
IF(C3715="Beer",
SUM(LOOKUP(2,1/(SRP!$B$8:$B$10&lt;=E3715)/(SRP!$C$8:$C$10&gt;=E3715),SRP!$D$8:$D$10)*(G3715/100)*(E3715/1000)),
IF(C3715="Spirits",
SUM(LOOKUP(2,1/(SRP!$B$2:$B$7&lt;=E3715)/(SRP!$C$2:$C$7&gt;=E3715),SRP!$D$2:$D$7)*(G3715/100)*(E3715/1000)),
IF(AND(C3715="Wine",D3715="Fortified Wines"),
SUM(LOOKUP(2,1/(SRP!$B$26:$B$29&lt;=E3715)/(SRP!$C$26:$C$29&gt;=E3715),SRP!$D$26:$D$29)*(G3715/100)*(E3715/1000)),
IF(C3715="Wine",
SUM(LOOKUP(2,1/(SRP!$B$21:$B$25&lt;=E3715)/(SRP!$C$21:$C$25&gt;=E3715),SRP!$D$21:$D$25)*(G3715/100)*(E3715/1000)),
IF(AND(C3715="Ready to Drink",D3715="RTD-One Pour Cocktail&gt;7%&lt;=14.5"),
SUM(LOOKUP(2,1/(SRP!$B$16:$B$20&lt;=E3715)/(SRP!$C$16:$C$20&gt;=E3715),SRP!$D$16:$D$20)*(G3715/100)*(E3715/1000)),
IF(C3715="Ready to Drink",
SUM(LOOKUP(2,1/(SRP!$B$11:$B$15&lt;=E3715)/(SRP!$C$11:$C$15&gt;=E3715),SRP!$D$11:$D$15)*(G3715/100)*(E3715/1000)),
0)))))),2)</f>
        <v>2.93</v>
      </c>
      <c r="L3715" s="173" t="str">
        <f t="shared" ref="L3715:L3778" si="58">(_xlfn.CONCAT(C3715,E3715))</f>
        <v>Wine750</v>
      </c>
      <c r="M3715" s="154">
        <f>VLOOKUP(L3715,'Slope %'!C:D,2,0)</f>
        <v>0.1</v>
      </c>
    </row>
    <row r="3716" spans="1:13" x14ac:dyDescent="0.25">
      <c r="A3716" s="169">
        <v>50743</v>
      </c>
      <c r="B3716" s="170" t="s">
        <v>2988</v>
      </c>
      <c r="C3716" s="170" t="s">
        <v>24</v>
      </c>
      <c r="D3716" s="170" t="s">
        <v>34</v>
      </c>
      <c r="E3716" s="170">
        <v>750</v>
      </c>
      <c r="F3716" s="170">
        <v>12</v>
      </c>
      <c r="G3716" s="171">
        <v>14.5</v>
      </c>
      <c r="H3716" s="170" t="s">
        <v>86</v>
      </c>
      <c r="I3716" s="171">
        <v>56.99</v>
      </c>
      <c r="J3716" s="169">
        <v>1</v>
      </c>
      <c r="K3716" s="154" cm="1">
        <f t="array" ref="K3716">ROUND(
IF(C3716="Beer",
SUM(LOOKUP(2,1/(SRP!$B$8:$B$10&lt;=E3716)/(SRP!$C$8:$C$10&gt;=E3716),SRP!$D$8:$D$10)*(G3716/100)*(E3716/1000)),
IF(C3716="Spirits",
SUM(LOOKUP(2,1/(SRP!$B$2:$B$7&lt;=E3716)/(SRP!$C$2:$C$7&gt;=E3716),SRP!$D$2:$D$7)*(G3716/100)*(E3716/1000)),
IF(AND(C3716="Wine",D3716="Fortified Wines"),
SUM(LOOKUP(2,1/(SRP!$B$26:$B$29&lt;=E3716)/(SRP!$C$26:$C$29&gt;=E3716),SRP!$D$26:$D$29)*(G3716/100)*(E3716/1000)),
IF(C3716="Wine",
SUM(LOOKUP(2,1/(SRP!$B$21:$B$25&lt;=E3716)/(SRP!$C$21:$C$25&gt;=E3716),SRP!$D$21:$D$25)*(G3716/100)*(E3716/1000)),
IF(AND(C3716="Ready to Drink",D3716="RTD-One Pour Cocktail&gt;7%&lt;=14.5"),
SUM(LOOKUP(2,1/(SRP!$B$16:$B$20&lt;=E3716)/(SRP!$C$16:$C$20&gt;=E3716),SRP!$D$16:$D$20)*(G3716/100)*(E3716/1000)),
IF(C3716="Ready to Drink",
SUM(LOOKUP(2,1/(SRP!$B$11:$B$15&lt;=E3716)/(SRP!$C$11:$C$15&gt;=E3716),SRP!$D$11:$D$15)*(G3716/100)*(E3716/1000)),
0)))))),2)</f>
        <v>8.49</v>
      </c>
      <c r="L3716" s="173" t="str">
        <f t="shared" si="58"/>
        <v>Wine750</v>
      </c>
      <c r="M3716" s="154">
        <f>VLOOKUP(L3716,'Slope %'!C:D,2,0)</f>
        <v>0.1</v>
      </c>
    </row>
    <row r="3717" spans="1:13" x14ac:dyDescent="0.25">
      <c r="A3717" s="169">
        <v>50765</v>
      </c>
      <c r="B3717" s="170" t="s">
        <v>2989</v>
      </c>
      <c r="C3717" s="170" t="s">
        <v>263</v>
      </c>
      <c r="D3717" s="170" t="s">
        <v>909</v>
      </c>
      <c r="E3717" s="170">
        <v>30000</v>
      </c>
      <c r="F3717" s="170">
        <v>1</v>
      </c>
      <c r="G3717" s="171">
        <v>6.5</v>
      </c>
      <c r="H3717" s="170" t="s">
        <v>2655</v>
      </c>
      <c r="I3717" s="171">
        <v>250</v>
      </c>
      <c r="J3717" s="169">
        <v>1</v>
      </c>
      <c r="K3717" s="154" cm="1">
        <f t="array" ref="K3717">ROUND(
IF(C3717="Beer",
SUM(LOOKUP(2,1/(SRP!$B$8:$B$10&lt;=E3717)/(SRP!$C$8:$C$10&gt;=E3717),SRP!$D$8:$D$10)*(G3717/100)*(E3717/1000)),
IF(C3717="Spirits",
SUM(LOOKUP(2,1/(SRP!$B$2:$B$7&lt;=E3717)/(SRP!$C$2:$C$7&gt;=E3717),SRP!$D$2:$D$7)*(G3717/100)*(E3717/1000)),
IF(AND(C3717="Wine",D3717="Fortified Wines"),
SUM(LOOKUP(2,1/(SRP!$B$26:$B$29&lt;=E3717)/(SRP!$C$26:$C$29&gt;=E3717),SRP!$D$26:$D$29)*(G3717/100)*(E3717/1000)),
IF(C3717="Wine",
SUM(LOOKUP(2,1/(SRP!$B$21:$B$25&lt;=E3717)/(SRP!$C$21:$C$25&gt;=E3717),SRP!$D$21:$D$25)*(G3717/100)*(E3717/1000)),
IF(AND(C3717="Ready to Drink",D3717="RTD-One Pour Cocktail&gt;7%&lt;=14.5"),
SUM(LOOKUP(2,1/(SRP!$B$16:$B$20&lt;=E3717)/(SRP!$C$16:$C$20&gt;=E3717),SRP!$D$16:$D$20)*(G3717/100)*(E3717/1000)),
IF(C3717="Ready to Drink",
SUM(LOOKUP(2,1/(SRP!$B$11:$B$15&lt;=E3717)/(SRP!$C$11:$C$15&gt;=E3717),SRP!$D$11:$D$15)*(G3717/100)*(E3717/1000)),
0)))))),2)</f>
        <v>152.24</v>
      </c>
      <c r="L3717" s="173" t="str">
        <f t="shared" si="58"/>
        <v>Ready to Drink30000</v>
      </c>
      <c r="M3717" s="154" t="e">
        <f>VLOOKUP(L3717,'Slope %'!C:D,2,0)</f>
        <v>#N/A</v>
      </c>
    </row>
    <row r="3718" spans="1:13" x14ac:dyDescent="0.25">
      <c r="A3718" s="169">
        <v>50765</v>
      </c>
      <c r="B3718" s="170" t="s">
        <v>2989</v>
      </c>
      <c r="C3718" s="170" t="s">
        <v>263</v>
      </c>
      <c r="D3718" s="170" t="s">
        <v>909</v>
      </c>
      <c r="E3718" s="170">
        <v>30000</v>
      </c>
      <c r="F3718" s="170">
        <v>1</v>
      </c>
      <c r="G3718" s="171">
        <v>6.5</v>
      </c>
      <c r="H3718" s="170" t="s">
        <v>2364</v>
      </c>
      <c r="I3718" s="171">
        <v>250</v>
      </c>
      <c r="J3718" s="169">
        <v>1</v>
      </c>
      <c r="K3718" s="154" cm="1">
        <f t="array" ref="K3718">ROUND(
IF(C3718="Beer",
SUM(LOOKUP(2,1/(SRP!$B$8:$B$10&lt;=E3718)/(SRP!$C$8:$C$10&gt;=E3718),SRP!$D$8:$D$10)*(G3718/100)*(E3718/1000)),
IF(C3718="Spirits",
SUM(LOOKUP(2,1/(SRP!$B$2:$B$7&lt;=E3718)/(SRP!$C$2:$C$7&gt;=E3718),SRP!$D$2:$D$7)*(G3718/100)*(E3718/1000)),
IF(AND(C3718="Wine",D3718="Fortified Wines"),
SUM(LOOKUP(2,1/(SRP!$B$26:$B$29&lt;=E3718)/(SRP!$C$26:$C$29&gt;=E3718),SRP!$D$26:$D$29)*(G3718/100)*(E3718/1000)),
IF(C3718="Wine",
SUM(LOOKUP(2,1/(SRP!$B$21:$B$25&lt;=E3718)/(SRP!$C$21:$C$25&gt;=E3718),SRP!$D$21:$D$25)*(G3718/100)*(E3718/1000)),
IF(AND(C3718="Ready to Drink",D3718="RTD-One Pour Cocktail&gt;7%&lt;=14.5"),
SUM(LOOKUP(2,1/(SRP!$B$16:$B$20&lt;=E3718)/(SRP!$C$16:$C$20&gt;=E3718),SRP!$D$16:$D$20)*(G3718/100)*(E3718/1000)),
IF(C3718="Ready to Drink",
SUM(LOOKUP(2,1/(SRP!$B$11:$B$15&lt;=E3718)/(SRP!$C$11:$C$15&gt;=E3718),SRP!$D$11:$D$15)*(G3718/100)*(E3718/1000)),
0)))))),2)</f>
        <v>152.24</v>
      </c>
      <c r="L3718" s="173" t="str">
        <f t="shared" si="58"/>
        <v>Ready to Drink30000</v>
      </c>
      <c r="M3718" s="154" t="e">
        <f>VLOOKUP(L3718,'Slope %'!C:D,2,0)</f>
        <v>#N/A</v>
      </c>
    </row>
    <row r="3719" spans="1:13" x14ac:dyDescent="0.25">
      <c r="A3719" s="169">
        <v>50788</v>
      </c>
      <c r="B3719" s="170" t="s">
        <v>2990</v>
      </c>
      <c r="C3719" s="170" t="s">
        <v>263</v>
      </c>
      <c r="D3719" s="170" t="s">
        <v>264</v>
      </c>
      <c r="E3719" s="170">
        <v>2840</v>
      </c>
      <c r="F3719" s="170">
        <v>3</v>
      </c>
      <c r="G3719" s="171">
        <v>5</v>
      </c>
      <c r="H3719" s="170" t="s">
        <v>2760</v>
      </c>
      <c r="I3719" s="171">
        <v>26.86</v>
      </c>
      <c r="J3719" s="169">
        <v>8</v>
      </c>
      <c r="K3719" s="154" cm="1">
        <f t="array" ref="K3719">ROUND(
IF(C3719="Beer",
SUM(LOOKUP(2,1/(SRP!$B$8:$B$10&lt;=E3719)/(SRP!$C$8:$C$10&gt;=E3719),SRP!$D$8:$D$10)*(G3719/100)*(E3719/1000)),
IF(C3719="Spirits",
SUM(LOOKUP(2,1/(SRP!$B$2:$B$7&lt;=E3719)/(SRP!$C$2:$C$7&gt;=E3719),SRP!$D$2:$D$7)*(G3719/100)*(E3719/1000)),
IF(AND(C3719="Wine",D3719="Fortified Wines"),
SUM(LOOKUP(2,1/(SRP!$B$26:$B$29&lt;=E3719)/(SRP!$C$26:$C$29&gt;=E3719),SRP!$D$26:$D$29)*(G3719/100)*(E3719/1000)),
IF(C3719="Wine",
SUM(LOOKUP(2,1/(SRP!$B$21:$B$25&lt;=E3719)/(SRP!$C$21:$C$25&gt;=E3719),SRP!$D$21:$D$25)*(G3719/100)*(E3719/1000)),
IF(AND(C3719="Ready to Drink",D3719="RTD-One Pour Cocktail&gt;7%&lt;=14.5"),
SUM(LOOKUP(2,1/(SRP!$B$16:$B$20&lt;=E3719)/(SRP!$C$16:$C$20&gt;=E3719),SRP!$D$16:$D$20)*(G3719/100)*(E3719/1000)),
IF(C3719="Ready to Drink",
SUM(LOOKUP(2,1/(SRP!$B$11:$B$15&lt;=E3719)/(SRP!$C$11:$C$15&gt;=E3719),SRP!$D$11:$D$15)*(G3719/100)*(E3719/1000)),
0)))))),2)</f>
        <v>11.09</v>
      </c>
      <c r="L3719" s="173" t="str">
        <f t="shared" si="58"/>
        <v>Ready to Drink2840</v>
      </c>
      <c r="M3719" s="154">
        <f>VLOOKUP(L3719,'Slope %'!C:D,2,0)</f>
        <v>0.1</v>
      </c>
    </row>
    <row r="3720" spans="1:13" x14ac:dyDescent="0.25">
      <c r="A3720" s="169">
        <v>50788</v>
      </c>
      <c r="B3720" s="170" t="s">
        <v>2990</v>
      </c>
      <c r="C3720" s="170" t="s">
        <v>263</v>
      </c>
      <c r="D3720" s="170" t="s">
        <v>264</v>
      </c>
      <c r="E3720" s="170">
        <v>2840</v>
      </c>
      <c r="F3720" s="170">
        <v>3</v>
      </c>
      <c r="G3720" s="171">
        <v>5</v>
      </c>
      <c r="H3720" s="170" t="s">
        <v>2760</v>
      </c>
      <c r="I3720" s="171">
        <v>26.86</v>
      </c>
      <c r="J3720" s="169">
        <v>8</v>
      </c>
      <c r="K3720" s="154" cm="1">
        <f t="array" ref="K3720">ROUND(
IF(C3720="Beer",
SUM(LOOKUP(2,1/(SRP!$B$8:$B$10&lt;=E3720)/(SRP!$C$8:$C$10&gt;=E3720),SRP!$D$8:$D$10)*(G3720/100)*(E3720/1000)),
IF(C3720="Spirits",
SUM(LOOKUP(2,1/(SRP!$B$2:$B$7&lt;=E3720)/(SRP!$C$2:$C$7&gt;=E3720),SRP!$D$2:$D$7)*(G3720/100)*(E3720/1000)),
IF(AND(C3720="Wine",D3720="Fortified Wines"),
SUM(LOOKUP(2,1/(SRP!$B$26:$B$29&lt;=E3720)/(SRP!$C$26:$C$29&gt;=E3720),SRP!$D$26:$D$29)*(G3720/100)*(E3720/1000)),
IF(C3720="Wine",
SUM(LOOKUP(2,1/(SRP!$B$21:$B$25&lt;=E3720)/(SRP!$C$21:$C$25&gt;=E3720),SRP!$D$21:$D$25)*(G3720/100)*(E3720/1000)),
IF(AND(C3720="Ready to Drink",D3720="RTD-One Pour Cocktail&gt;7%&lt;=14.5"),
SUM(LOOKUP(2,1/(SRP!$B$16:$B$20&lt;=E3720)/(SRP!$C$16:$C$20&gt;=E3720),SRP!$D$16:$D$20)*(G3720/100)*(E3720/1000)),
IF(C3720="Ready to Drink",
SUM(LOOKUP(2,1/(SRP!$B$11:$B$15&lt;=E3720)/(SRP!$C$11:$C$15&gt;=E3720),SRP!$D$11:$D$15)*(G3720/100)*(E3720/1000)),
0)))))),2)</f>
        <v>11.09</v>
      </c>
      <c r="L3720" s="173" t="str">
        <f t="shared" si="58"/>
        <v>Ready to Drink2840</v>
      </c>
      <c r="M3720" s="154">
        <f>VLOOKUP(L3720,'Slope %'!C:D,2,0)</f>
        <v>0.1</v>
      </c>
    </row>
    <row r="3721" spans="1:13" x14ac:dyDescent="0.25">
      <c r="A3721" s="169">
        <v>50814</v>
      </c>
      <c r="B3721" s="170" t="s">
        <v>2991</v>
      </c>
      <c r="C3721" s="170" t="s">
        <v>24</v>
      </c>
      <c r="D3721" s="170" t="s">
        <v>382</v>
      </c>
      <c r="E3721" s="170">
        <v>750</v>
      </c>
      <c r="F3721" s="170">
        <v>12</v>
      </c>
      <c r="G3721" s="171">
        <v>14</v>
      </c>
      <c r="H3721" s="170" t="s">
        <v>64</v>
      </c>
      <c r="I3721" s="171">
        <v>15.99</v>
      </c>
      <c r="J3721" s="169">
        <v>1</v>
      </c>
      <c r="K3721" s="154" cm="1">
        <f t="array" ref="K3721">ROUND(
IF(C3721="Beer",
SUM(LOOKUP(2,1/(SRP!$B$8:$B$10&lt;=E3721)/(SRP!$C$8:$C$10&gt;=E3721),SRP!$D$8:$D$10)*(G3721/100)*(E3721/1000)),
IF(C3721="Spirits",
SUM(LOOKUP(2,1/(SRP!$B$2:$B$7&lt;=E3721)/(SRP!$C$2:$C$7&gt;=E3721),SRP!$D$2:$D$7)*(G3721/100)*(E3721/1000)),
IF(AND(C3721="Wine",D3721="Fortified Wines"),
SUM(LOOKUP(2,1/(SRP!$B$26:$B$29&lt;=E3721)/(SRP!$C$26:$C$29&gt;=E3721),SRP!$D$26:$D$29)*(G3721/100)*(E3721/1000)),
IF(C3721="Wine",
SUM(LOOKUP(2,1/(SRP!$B$21:$B$25&lt;=E3721)/(SRP!$C$21:$C$25&gt;=E3721),SRP!$D$21:$D$25)*(G3721/100)*(E3721/1000)),
IF(AND(C3721="Ready to Drink",D3721="RTD-One Pour Cocktail&gt;7%&lt;=14.5"),
SUM(LOOKUP(2,1/(SRP!$B$16:$B$20&lt;=E3721)/(SRP!$C$16:$C$20&gt;=E3721),SRP!$D$16:$D$20)*(G3721/100)*(E3721/1000)),
IF(C3721="Ready to Drink",
SUM(LOOKUP(2,1/(SRP!$B$11:$B$15&lt;=E3721)/(SRP!$C$11:$C$15&gt;=E3721),SRP!$D$11:$D$15)*(G3721/100)*(E3721/1000)),
0)))))),2)</f>
        <v>8.1999999999999993</v>
      </c>
      <c r="L3721" s="173" t="str">
        <f t="shared" si="58"/>
        <v>Wine750</v>
      </c>
      <c r="M3721" s="154">
        <f>VLOOKUP(L3721,'Slope %'!C:D,2,0)</f>
        <v>0.1</v>
      </c>
    </row>
    <row r="3722" spans="1:13" x14ac:dyDescent="0.25">
      <c r="A3722" s="169">
        <v>50857</v>
      </c>
      <c r="B3722" s="170" t="s">
        <v>2992</v>
      </c>
      <c r="C3722" s="170" t="s">
        <v>263</v>
      </c>
      <c r="D3722" s="170" t="s">
        <v>332</v>
      </c>
      <c r="E3722" s="170">
        <v>750</v>
      </c>
      <c r="F3722" s="170">
        <v>12</v>
      </c>
      <c r="G3722" s="171">
        <v>5.9</v>
      </c>
      <c r="H3722" s="170" t="s">
        <v>141</v>
      </c>
      <c r="I3722" s="171">
        <v>13.99</v>
      </c>
      <c r="J3722" s="169">
        <v>1</v>
      </c>
      <c r="K3722" s="154" cm="1">
        <f t="array" ref="K3722">ROUND(
IF(C3722="Beer",
SUM(LOOKUP(2,1/(SRP!$B$8:$B$10&lt;=E3722)/(SRP!$C$8:$C$10&gt;=E3722),SRP!$D$8:$D$10)*(G3722/100)*(E3722/1000)),
IF(C3722="Spirits",
SUM(LOOKUP(2,1/(SRP!$B$2:$B$7&lt;=E3722)/(SRP!$C$2:$C$7&gt;=E3722),SRP!$D$2:$D$7)*(G3722/100)*(E3722/1000)),
IF(AND(C3722="Wine",D3722="Fortified Wines"),
SUM(LOOKUP(2,1/(SRP!$B$26:$B$29&lt;=E3722)/(SRP!$C$26:$C$29&gt;=E3722),SRP!$D$26:$D$29)*(G3722/100)*(E3722/1000)),
IF(C3722="Wine",
SUM(LOOKUP(2,1/(SRP!$B$21:$B$25&lt;=E3722)/(SRP!$C$21:$C$25&gt;=E3722),SRP!$D$21:$D$25)*(G3722/100)*(E3722/1000)),
IF(AND(C3722="Ready to Drink",D3722="RTD-One Pour Cocktail&gt;7%&lt;=14.5"),
SUM(LOOKUP(2,1/(SRP!$B$16:$B$20&lt;=E3722)/(SRP!$C$16:$C$20&gt;=E3722),SRP!$D$16:$D$20)*(G3722/100)*(E3722/1000)),
IF(C3722="Ready to Drink",
SUM(LOOKUP(2,1/(SRP!$B$11:$B$15&lt;=E3722)/(SRP!$C$11:$C$15&gt;=E3722),SRP!$D$11:$D$15)*(G3722/100)*(E3722/1000)),
0)))))),2)</f>
        <v>3.45</v>
      </c>
      <c r="L3722" s="173" t="str">
        <f t="shared" si="58"/>
        <v>Ready to Drink750</v>
      </c>
      <c r="M3722" s="154">
        <f>VLOOKUP(L3722,'Slope %'!C:D,2,0)</f>
        <v>0.12</v>
      </c>
    </row>
    <row r="3723" spans="1:13" x14ac:dyDescent="0.25">
      <c r="A3723" s="169">
        <v>50862</v>
      </c>
      <c r="B3723" s="170" t="s">
        <v>2993</v>
      </c>
      <c r="C3723" s="170" t="s">
        <v>263</v>
      </c>
      <c r="D3723" s="170" t="s">
        <v>332</v>
      </c>
      <c r="E3723" s="170">
        <v>1420</v>
      </c>
      <c r="F3723" s="170">
        <v>6</v>
      </c>
      <c r="G3723" s="171">
        <v>7</v>
      </c>
      <c r="H3723" s="170" t="s">
        <v>333</v>
      </c>
      <c r="I3723" s="171">
        <v>14.29</v>
      </c>
      <c r="J3723" s="169">
        <v>4</v>
      </c>
      <c r="K3723" s="154" cm="1">
        <f t="array" ref="K3723">ROUND(
IF(C3723="Beer",
SUM(LOOKUP(2,1/(SRP!$B$8:$B$10&lt;=E3723)/(SRP!$C$8:$C$10&gt;=E3723),SRP!$D$8:$D$10)*(G3723/100)*(E3723/1000)),
IF(C3723="Spirits",
SUM(LOOKUP(2,1/(SRP!$B$2:$B$7&lt;=E3723)/(SRP!$C$2:$C$7&gt;=E3723),SRP!$D$2:$D$7)*(G3723/100)*(E3723/1000)),
IF(AND(C3723="Wine",D3723="Fortified Wines"),
SUM(LOOKUP(2,1/(SRP!$B$26:$B$29&lt;=E3723)/(SRP!$C$26:$C$29&gt;=E3723),SRP!$D$26:$D$29)*(G3723/100)*(E3723/1000)),
IF(C3723="Wine",
SUM(LOOKUP(2,1/(SRP!$B$21:$B$25&lt;=E3723)/(SRP!$C$21:$C$25&gt;=E3723),SRP!$D$21:$D$25)*(G3723/100)*(E3723/1000)),
IF(AND(C3723="Ready to Drink",D3723="RTD-One Pour Cocktail&gt;7%&lt;=14.5"),
SUM(LOOKUP(2,1/(SRP!$B$16:$B$20&lt;=E3723)/(SRP!$C$16:$C$20&gt;=E3723),SRP!$D$16:$D$20)*(G3723/100)*(E3723/1000)),
IF(C3723="Ready to Drink",
SUM(LOOKUP(2,1/(SRP!$B$11:$B$15&lt;=E3723)/(SRP!$C$11:$C$15&gt;=E3723),SRP!$D$11:$D$15)*(G3723/100)*(E3723/1000)),
0)))))),2)</f>
        <v>7.76</v>
      </c>
      <c r="L3723" s="173" t="str">
        <f t="shared" si="58"/>
        <v>Ready to Drink1420</v>
      </c>
      <c r="M3723" s="154">
        <f>VLOOKUP(L3723,'Slope %'!C:D,2,0)</f>
        <v>0.12</v>
      </c>
    </row>
    <row r="3724" spans="1:13" x14ac:dyDescent="0.25">
      <c r="A3724" s="169">
        <v>50874</v>
      </c>
      <c r="B3724" s="170" t="s">
        <v>2994</v>
      </c>
      <c r="C3724" s="170" t="s">
        <v>11</v>
      </c>
      <c r="D3724" s="170" t="s">
        <v>474</v>
      </c>
      <c r="E3724" s="170">
        <v>473</v>
      </c>
      <c r="F3724" s="170">
        <v>24</v>
      </c>
      <c r="G3724" s="171">
        <v>5</v>
      </c>
      <c r="H3724" s="170" t="s">
        <v>1556</v>
      </c>
      <c r="I3724" s="171">
        <v>4.8499999999999996</v>
      </c>
      <c r="J3724" s="169">
        <v>1</v>
      </c>
      <c r="K3724" s="154" cm="1">
        <f t="array" ref="K3724">ROUND(
IF(C3724="Beer",
SUM(LOOKUP(2,1/(SRP!$B$8:$B$10&lt;=E3724)/(SRP!$C$8:$C$10&gt;=E3724),SRP!$D$8:$D$10)*(G3724/100)*(E3724/1000)),
IF(C3724="Spirits",
SUM(LOOKUP(2,1/(SRP!$B$2:$B$7&lt;=E3724)/(SRP!$C$2:$C$7&gt;=E3724),SRP!$D$2:$D$7)*(G3724/100)*(E3724/1000)),
IF(AND(C3724="Wine",D3724="Fortified Wines"),
SUM(LOOKUP(2,1/(SRP!$B$26:$B$29&lt;=E3724)/(SRP!$C$26:$C$29&gt;=E3724),SRP!$D$26:$D$29)*(G3724/100)*(E3724/1000)),
IF(C3724="Wine",
SUM(LOOKUP(2,1/(SRP!$B$21:$B$25&lt;=E3724)/(SRP!$C$21:$C$25&gt;=E3724),SRP!$D$21:$D$25)*(G3724/100)*(E3724/1000)),
IF(AND(C3724="Ready to Drink",D3724="RTD-One Pour Cocktail&gt;7%&lt;=14.5"),
SUM(LOOKUP(2,1/(SRP!$B$16:$B$20&lt;=E3724)/(SRP!$C$16:$C$20&gt;=E3724),SRP!$D$16:$D$20)*(G3724/100)*(E3724/1000)),
IF(C3724="Ready to Drink",
SUM(LOOKUP(2,1/(SRP!$B$11:$B$15&lt;=E3724)/(SRP!$C$11:$C$15&gt;=E3724),SRP!$D$11:$D$15)*(G3724/100)*(E3724/1000)),
0)))))),2)</f>
        <v>1.85</v>
      </c>
      <c r="L3724" s="173" t="str">
        <f t="shared" si="58"/>
        <v>Beer473</v>
      </c>
      <c r="M3724" s="154">
        <f>VLOOKUP(L3724,'Slope %'!C:D,2,0)</f>
        <v>0.12</v>
      </c>
    </row>
    <row r="3725" spans="1:13" x14ac:dyDescent="0.25">
      <c r="A3725" s="169">
        <v>50874</v>
      </c>
      <c r="B3725" s="170" t="s">
        <v>2994</v>
      </c>
      <c r="C3725" s="170" t="s">
        <v>11</v>
      </c>
      <c r="D3725" s="170" t="s">
        <v>474</v>
      </c>
      <c r="E3725" s="170">
        <v>473</v>
      </c>
      <c r="F3725" s="170">
        <v>24</v>
      </c>
      <c r="G3725" s="171">
        <v>5</v>
      </c>
      <c r="H3725" s="170" t="s">
        <v>1556</v>
      </c>
      <c r="I3725" s="171">
        <v>4.8499999999999996</v>
      </c>
      <c r="J3725" s="169">
        <v>1</v>
      </c>
      <c r="K3725" s="154" cm="1">
        <f t="array" ref="K3725">ROUND(
IF(C3725="Beer",
SUM(LOOKUP(2,1/(SRP!$B$8:$B$10&lt;=E3725)/(SRP!$C$8:$C$10&gt;=E3725),SRP!$D$8:$D$10)*(G3725/100)*(E3725/1000)),
IF(C3725="Spirits",
SUM(LOOKUP(2,1/(SRP!$B$2:$B$7&lt;=E3725)/(SRP!$C$2:$C$7&gt;=E3725),SRP!$D$2:$D$7)*(G3725/100)*(E3725/1000)),
IF(AND(C3725="Wine",D3725="Fortified Wines"),
SUM(LOOKUP(2,1/(SRP!$B$26:$B$29&lt;=E3725)/(SRP!$C$26:$C$29&gt;=E3725),SRP!$D$26:$D$29)*(G3725/100)*(E3725/1000)),
IF(C3725="Wine",
SUM(LOOKUP(2,1/(SRP!$B$21:$B$25&lt;=E3725)/(SRP!$C$21:$C$25&gt;=E3725),SRP!$D$21:$D$25)*(G3725/100)*(E3725/1000)),
IF(AND(C3725="Ready to Drink",D3725="RTD-One Pour Cocktail&gt;7%&lt;=14.5"),
SUM(LOOKUP(2,1/(SRP!$B$16:$B$20&lt;=E3725)/(SRP!$C$16:$C$20&gt;=E3725),SRP!$D$16:$D$20)*(G3725/100)*(E3725/1000)),
IF(C3725="Ready to Drink",
SUM(LOOKUP(2,1/(SRP!$B$11:$B$15&lt;=E3725)/(SRP!$C$11:$C$15&gt;=E3725),SRP!$D$11:$D$15)*(G3725/100)*(E3725/1000)),
0)))))),2)</f>
        <v>1.85</v>
      </c>
      <c r="L3725" s="173" t="str">
        <f t="shared" si="58"/>
        <v>Beer473</v>
      </c>
      <c r="M3725" s="154">
        <f>VLOOKUP(L3725,'Slope %'!C:D,2,0)</f>
        <v>0.12</v>
      </c>
    </row>
    <row r="3726" spans="1:13" x14ac:dyDescent="0.25">
      <c r="A3726" s="169">
        <v>50891</v>
      </c>
      <c r="B3726" s="170" t="s">
        <v>869</v>
      </c>
      <c r="C3726" s="170" t="s">
        <v>15</v>
      </c>
      <c r="D3726" s="170" t="s">
        <v>169</v>
      </c>
      <c r="E3726" s="170">
        <v>1140</v>
      </c>
      <c r="F3726" s="170">
        <v>12</v>
      </c>
      <c r="G3726" s="171">
        <v>21</v>
      </c>
      <c r="H3726" s="170" t="s">
        <v>22</v>
      </c>
      <c r="I3726" s="171">
        <v>32.99</v>
      </c>
      <c r="J3726" s="169">
        <v>1</v>
      </c>
      <c r="K3726" s="154" cm="1">
        <f t="array" ref="K3726">ROUND(
IF(C3726="Beer",
SUM(LOOKUP(2,1/(SRP!$B$8:$B$10&lt;=E3726)/(SRP!$C$8:$C$10&gt;=E3726),SRP!$D$8:$D$10)*(G3726/100)*(E3726/1000)),
IF(C3726="Spirits",
SUM(LOOKUP(2,1/(SRP!$B$2:$B$7&lt;=E3726)/(SRP!$C$2:$C$7&gt;=E3726),SRP!$D$2:$D$7)*(G3726/100)*(E3726/1000)),
IF(AND(C3726="Wine",D3726="Fortified Wines"),
SUM(LOOKUP(2,1/(SRP!$B$26:$B$29&lt;=E3726)/(SRP!$C$26:$C$29&gt;=E3726),SRP!$D$26:$D$29)*(G3726/100)*(E3726/1000)),
IF(C3726="Wine",
SUM(LOOKUP(2,1/(SRP!$B$21:$B$25&lt;=E3726)/(SRP!$C$21:$C$25&gt;=E3726),SRP!$D$21:$D$25)*(G3726/100)*(E3726/1000)),
IF(AND(C3726="Ready to Drink",D3726="RTD-One Pour Cocktail&gt;7%&lt;=14.5"),
SUM(LOOKUP(2,1/(SRP!$B$16:$B$20&lt;=E3726)/(SRP!$C$16:$C$20&gt;=E3726),SRP!$D$16:$D$20)*(G3726/100)*(E3726/1000)),
IF(C3726="Ready to Drink",
SUM(LOOKUP(2,1/(SRP!$B$11:$B$15&lt;=E3726)/(SRP!$C$11:$C$15&gt;=E3726),SRP!$D$11:$D$15)*(G3726/100)*(E3726/1000)),
0)))))),2)</f>
        <v>18.690000000000001</v>
      </c>
      <c r="L3726" s="173" t="str">
        <f t="shared" si="58"/>
        <v>Spirits1140</v>
      </c>
      <c r="M3726" s="154">
        <f>VLOOKUP(L3726,'Slope %'!C:D,2,0)</f>
        <v>0.05</v>
      </c>
    </row>
    <row r="3727" spans="1:13" x14ac:dyDescent="0.25">
      <c r="A3727" s="169">
        <v>50894</v>
      </c>
      <c r="B3727" s="170" t="s">
        <v>991</v>
      </c>
      <c r="C3727" s="170" t="s">
        <v>15</v>
      </c>
      <c r="D3727" s="170" t="s">
        <v>140</v>
      </c>
      <c r="E3727" s="170">
        <v>50</v>
      </c>
      <c r="F3727" s="170">
        <v>120</v>
      </c>
      <c r="G3727" s="171">
        <v>21</v>
      </c>
      <c r="H3727" s="170" t="s">
        <v>22</v>
      </c>
      <c r="I3727" s="171">
        <v>2.4900000000000002</v>
      </c>
      <c r="J3727" s="169">
        <v>1</v>
      </c>
      <c r="K3727" s="154" cm="1">
        <f t="array" ref="K3727">ROUND(
IF(C3727="Beer",
SUM(LOOKUP(2,1/(SRP!$B$8:$B$10&lt;=E3727)/(SRP!$C$8:$C$10&gt;=E3727),SRP!$D$8:$D$10)*(G3727/100)*(E3727/1000)),
IF(C3727="Spirits",
SUM(LOOKUP(2,1/(SRP!$B$2:$B$7&lt;=E3727)/(SRP!$C$2:$C$7&gt;=E3727),SRP!$D$2:$D$7)*(G3727/100)*(E3727/1000)),
IF(AND(C3727="Wine",D3727="Fortified Wines"),
SUM(LOOKUP(2,1/(SRP!$B$26:$B$29&lt;=E3727)/(SRP!$C$26:$C$29&gt;=E3727),SRP!$D$26:$D$29)*(G3727/100)*(E3727/1000)),
IF(C3727="Wine",
SUM(LOOKUP(2,1/(SRP!$B$21:$B$25&lt;=E3727)/(SRP!$C$21:$C$25&gt;=E3727),SRP!$D$21:$D$25)*(G3727/100)*(E3727/1000)),
IF(AND(C3727="Ready to Drink",D3727="RTD-One Pour Cocktail&gt;7%&lt;=14.5"),
SUM(LOOKUP(2,1/(SRP!$B$16:$B$20&lt;=E3727)/(SRP!$C$16:$C$20&gt;=E3727),SRP!$D$16:$D$20)*(G3727/100)*(E3727/1000)),
IF(C3727="Ready to Drink",
SUM(LOOKUP(2,1/(SRP!$B$11:$B$15&lt;=E3727)/(SRP!$C$11:$C$15&gt;=E3727),SRP!$D$11:$D$15)*(G3727/100)*(E3727/1000)),
0)))))),2)</f>
        <v>1.41</v>
      </c>
      <c r="L3727" s="173" t="str">
        <f t="shared" si="58"/>
        <v>Spirits50</v>
      </c>
      <c r="M3727" s="154">
        <f>VLOOKUP(L3727,'Slope %'!C:D,2,0)</f>
        <v>0.1</v>
      </c>
    </row>
    <row r="3728" spans="1:13" x14ac:dyDescent="0.25">
      <c r="A3728" s="169">
        <v>50922</v>
      </c>
      <c r="B3728" s="170" t="s">
        <v>2995</v>
      </c>
      <c r="C3728" s="170" t="s">
        <v>11</v>
      </c>
      <c r="D3728" s="170" t="s">
        <v>12</v>
      </c>
      <c r="E3728" s="170">
        <v>3784</v>
      </c>
      <c r="F3728" s="170">
        <v>3</v>
      </c>
      <c r="G3728" s="171">
        <v>4.5</v>
      </c>
      <c r="H3728" s="170" t="s">
        <v>1391</v>
      </c>
      <c r="I3728" s="171">
        <v>25.99</v>
      </c>
      <c r="J3728" s="169">
        <v>8</v>
      </c>
      <c r="K3728" s="154" cm="1">
        <f t="array" ref="K3728">ROUND(
IF(C3728="Beer",
SUM(LOOKUP(2,1/(SRP!$B$8:$B$10&lt;=E3728)/(SRP!$C$8:$C$10&gt;=E3728),SRP!$D$8:$D$10)*(G3728/100)*(E3728/1000)),
IF(C3728="Spirits",
SUM(LOOKUP(2,1/(SRP!$B$2:$B$7&lt;=E3728)/(SRP!$C$2:$C$7&gt;=E3728),SRP!$D$2:$D$7)*(G3728/100)*(E3728/1000)),
IF(AND(C3728="Wine",D3728="Fortified Wines"),
SUM(LOOKUP(2,1/(SRP!$B$26:$B$29&lt;=E3728)/(SRP!$C$26:$C$29&gt;=E3728),SRP!$D$26:$D$29)*(G3728/100)*(E3728/1000)),
IF(C3728="Wine",
SUM(LOOKUP(2,1/(SRP!$B$21:$B$25&lt;=E3728)/(SRP!$C$21:$C$25&gt;=E3728),SRP!$D$21:$D$25)*(G3728/100)*(E3728/1000)),
IF(AND(C3728="Ready to Drink",D3728="RTD-One Pour Cocktail&gt;7%&lt;=14.5"),
SUM(LOOKUP(2,1/(SRP!$B$16:$B$20&lt;=E3728)/(SRP!$C$16:$C$20&gt;=E3728),SRP!$D$16:$D$20)*(G3728/100)*(E3728/1000)),
IF(C3728="Ready to Drink",
SUM(LOOKUP(2,1/(SRP!$B$11:$B$15&lt;=E3728)/(SRP!$C$11:$C$15&gt;=E3728),SRP!$D$11:$D$15)*(G3728/100)*(E3728/1000)),
0)))))),2)</f>
        <v>13.29</v>
      </c>
      <c r="L3728" s="173" t="str">
        <f t="shared" si="58"/>
        <v>Beer3784</v>
      </c>
      <c r="M3728" s="154">
        <f>VLOOKUP(L3728,'Slope %'!C:D,2,0)</f>
        <v>7.0000000000000007E-2</v>
      </c>
    </row>
    <row r="3729" spans="1:13" x14ac:dyDescent="0.25">
      <c r="A3729" s="169">
        <v>50922</v>
      </c>
      <c r="B3729" s="170" t="s">
        <v>2995</v>
      </c>
      <c r="C3729" s="170" t="s">
        <v>11</v>
      </c>
      <c r="D3729" s="170" t="s">
        <v>12</v>
      </c>
      <c r="E3729" s="170">
        <v>3784</v>
      </c>
      <c r="F3729" s="170">
        <v>3</v>
      </c>
      <c r="G3729" s="171">
        <v>4.5</v>
      </c>
      <c r="H3729" s="170" t="s">
        <v>1391</v>
      </c>
      <c r="I3729" s="171">
        <v>25.99</v>
      </c>
      <c r="J3729" s="169">
        <v>8</v>
      </c>
      <c r="K3729" s="154" cm="1">
        <f t="array" ref="K3729">ROUND(
IF(C3729="Beer",
SUM(LOOKUP(2,1/(SRP!$B$8:$B$10&lt;=E3729)/(SRP!$C$8:$C$10&gt;=E3729),SRP!$D$8:$D$10)*(G3729/100)*(E3729/1000)),
IF(C3729="Spirits",
SUM(LOOKUP(2,1/(SRP!$B$2:$B$7&lt;=E3729)/(SRP!$C$2:$C$7&gt;=E3729),SRP!$D$2:$D$7)*(G3729/100)*(E3729/1000)),
IF(AND(C3729="Wine",D3729="Fortified Wines"),
SUM(LOOKUP(2,1/(SRP!$B$26:$B$29&lt;=E3729)/(SRP!$C$26:$C$29&gt;=E3729),SRP!$D$26:$D$29)*(G3729/100)*(E3729/1000)),
IF(C3729="Wine",
SUM(LOOKUP(2,1/(SRP!$B$21:$B$25&lt;=E3729)/(SRP!$C$21:$C$25&gt;=E3729),SRP!$D$21:$D$25)*(G3729/100)*(E3729/1000)),
IF(AND(C3729="Ready to Drink",D3729="RTD-One Pour Cocktail&gt;7%&lt;=14.5"),
SUM(LOOKUP(2,1/(SRP!$B$16:$B$20&lt;=E3729)/(SRP!$C$16:$C$20&gt;=E3729),SRP!$D$16:$D$20)*(G3729/100)*(E3729/1000)),
IF(C3729="Ready to Drink",
SUM(LOOKUP(2,1/(SRP!$B$11:$B$15&lt;=E3729)/(SRP!$C$11:$C$15&gt;=E3729),SRP!$D$11:$D$15)*(G3729/100)*(E3729/1000)),
0)))))),2)</f>
        <v>13.29</v>
      </c>
      <c r="L3729" s="173" t="str">
        <f t="shared" si="58"/>
        <v>Beer3784</v>
      </c>
      <c r="M3729" s="154">
        <f>VLOOKUP(L3729,'Slope %'!C:D,2,0)</f>
        <v>7.0000000000000007E-2</v>
      </c>
    </row>
    <row r="3730" spans="1:13" x14ac:dyDescent="0.25">
      <c r="A3730" s="169">
        <v>50923</v>
      </c>
      <c r="B3730" s="170" t="s">
        <v>2996</v>
      </c>
      <c r="C3730" s="170" t="s">
        <v>11</v>
      </c>
      <c r="D3730" s="170" t="s">
        <v>12</v>
      </c>
      <c r="E3730" s="170">
        <v>473</v>
      </c>
      <c r="F3730" s="170">
        <v>24</v>
      </c>
      <c r="G3730" s="171">
        <v>4.5</v>
      </c>
      <c r="H3730" s="170" t="s">
        <v>1391</v>
      </c>
      <c r="I3730" s="171">
        <v>3.79</v>
      </c>
      <c r="J3730" s="169">
        <v>1</v>
      </c>
      <c r="K3730" s="154" cm="1">
        <f t="array" ref="K3730">ROUND(
IF(C3730="Beer",
SUM(LOOKUP(2,1/(SRP!$B$8:$B$10&lt;=E3730)/(SRP!$C$8:$C$10&gt;=E3730),SRP!$D$8:$D$10)*(G3730/100)*(E3730/1000)),
IF(C3730="Spirits",
SUM(LOOKUP(2,1/(SRP!$B$2:$B$7&lt;=E3730)/(SRP!$C$2:$C$7&gt;=E3730),SRP!$D$2:$D$7)*(G3730/100)*(E3730/1000)),
IF(AND(C3730="Wine",D3730="Fortified Wines"),
SUM(LOOKUP(2,1/(SRP!$B$26:$B$29&lt;=E3730)/(SRP!$C$26:$C$29&gt;=E3730),SRP!$D$26:$D$29)*(G3730/100)*(E3730/1000)),
IF(C3730="Wine",
SUM(LOOKUP(2,1/(SRP!$B$21:$B$25&lt;=E3730)/(SRP!$C$21:$C$25&gt;=E3730),SRP!$D$21:$D$25)*(G3730/100)*(E3730/1000)),
IF(AND(C3730="Ready to Drink",D3730="RTD-One Pour Cocktail&gt;7%&lt;=14.5"),
SUM(LOOKUP(2,1/(SRP!$B$16:$B$20&lt;=E3730)/(SRP!$C$16:$C$20&gt;=E3730),SRP!$D$16:$D$20)*(G3730/100)*(E3730/1000)),
IF(C3730="Ready to Drink",
SUM(LOOKUP(2,1/(SRP!$B$11:$B$15&lt;=E3730)/(SRP!$C$11:$C$15&gt;=E3730),SRP!$D$11:$D$15)*(G3730/100)*(E3730/1000)),
0)))))),2)</f>
        <v>1.66</v>
      </c>
      <c r="L3730" s="173" t="str">
        <f t="shared" si="58"/>
        <v>Beer473</v>
      </c>
      <c r="M3730" s="154">
        <f>VLOOKUP(L3730,'Slope %'!C:D,2,0)</f>
        <v>0.12</v>
      </c>
    </row>
    <row r="3731" spans="1:13" x14ac:dyDescent="0.25">
      <c r="A3731" s="169">
        <v>50923</v>
      </c>
      <c r="B3731" s="170" t="s">
        <v>2996</v>
      </c>
      <c r="C3731" s="170" t="s">
        <v>11</v>
      </c>
      <c r="D3731" s="170" t="s">
        <v>12</v>
      </c>
      <c r="E3731" s="170">
        <v>473</v>
      </c>
      <c r="F3731" s="170">
        <v>24</v>
      </c>
      <c r="G3731" s="171">
        <v>4.5</v>
      </c>
      <c r="H3731" s="170" t="s">
        <v>1391</v>
      </c>
      <c r="I3731" s="171">
        <v>3.79</v>
      </c>
      <c r="J3731" s="169">
        <v>1</v>
      </c>
      <c r="K3731" s="154" cm="1">
        <f t="array" ref="K3731">ROUND(
IF(C3731="Beer",
SUM(LOOKUP(2,1/(SRP!$B$8:$B$10&lt;=E3731)/(SRP!$C$8:$C$10&gt;=E3731),SRP!$D$8:$D$10)*(G3731/100)*(E3731/1000)),
IF(C3731="Spirits",
SUM(LOOKUP(2,1/(SRP!$B$2:$B$7&lt;=E3731)/(SRP!$C$2:$C$7&gt;=E3731),SRP!$D$2:$D$7)*(G3731/100)*(E3731/1000)),
IF(AND(C3731="Wine",D3731="Fortified Wines"),
SUM(LOOKUP(2,1/(SRP!$B$26:$B$29&lt;=E3731)/(SRP!$C$26:$C$29&gt;=E3731),SRP!$D$26:$D$29)*(G3731/100)*(E3731/1000)),
IF(C3731="Wine",
SUM(LOOKUP(2,1/(SRP!$B$21:$B$25&lt;=E3731)/(SRP!$C$21:$C$25&gt;=E3731),SRP!$D$21:$D$25)*(G3731/100)*(E3731/1000)),
IF(AND(C3731="Ready to Drink",D3731="RTD-One Pour Cocktail&gt;7%&lt;=14.5"),
SUM(LOOKUP(2,1/(SRP!$B$16:$B$20&lt;=E3731)/(SRP!$C$16:$C$20&gt;=E3731),SRP!$D$16:$D$20)*(G3731/100)*(E3731/1000)),
IF(C3731="Ready to Drink",
SUM(LOOKUP(2,1/(SRP!$B$11:$B$15&lt;=E3731)/(SRP!$C$11:$C$15&gt;=E3731),SRP!$D$11:$D$15)*(G3731/100)*(E3731/1000)),
0)))))),2)</f>
        <v>1.66</v>
      </c>
      <c r="L3731" s="173" t="str">
        <f t="shared" si="58"/>
        <v>Beer473</v>
      </c>
      <c r="M3731" s="154">
        <f>VLOOKUP(L3731,'Slope %'!C:D,2,0)</f>
        <v>0.12</v>
      </c>
    </row>
    <row r="3732" spans="1:13" x14ac:dyDescent="0.25">
      <c r="A3732" s="169">
        <v>50926</v>
      </c>
      <c r="B3732" s="170" t="s">
        <v>2997</v>
      </c>
      <c r="C3732" s="170" t="s">
        <v>11</v>
      </c>
      <c r="D3732" s="170" t="s">
        <v>303</v>
      </c>
      <c r="E3732" s="170">
        <v>355</v>
      </c>
      <c r="F3732" s="170">
        <v>24</v>
      </c>
      <c r="G3732" s="171">
        <v>7.5</v>
      </c>
      <c r="H3732" s="170" t="s">
        <v>2364</v>
      </c>
      <c r="I3732" s="171">
        <v>3.99</v>
      </c>
      <c r="J3732" s="169">
        <v>1</v>
      </c>
      <c r="K3732" s="154" cm="1">
        <f t="array" ref="K3732">ROUND(
IF(C3732="Beer",
SUM(LOOKUP(2,1/(SRP!$B$8:$B$10&lt;=E3732)/(SRP!$C$8:$C$10&gt;=E3732),SRP!$D$8:$D$10)*(G3732/100)*(E3732/1000)),
IF(C3732="Spirits",
SUM(LOOKUP(2,1/(SRP!$B$2:$B$7&lt;=E3732)/(SRP!$C$2:$C$7&gt;=E3732),SRP!$D$2:$D$7)*(G3732/100)*(E3732/1000)),
IF(AND(C3732="Wine",D3732="Fortified Wines"),
SUM(LOOKUP(2,1/(SRP!$B$26:$B$29&lt;=E3732)/(SRP!$C$26:$C$29&gt;=E3732),SRP!$D$26:$D$29)*(G3732/100)*(E3732/1000)),
IF(C3732="Wine",
SUM(LOOKUP(2,1/(SRP!$B$21:$B$25&lt;=E3732)/(SRP!$C$21:$C$25&gt;=E3732),SRP!$D$21:$D$25)*(G3732/100)*(E3732/1000)),
IF(AND(C3732="Ready to Drink",D3732="RTD-One Pour Cocktail&gt;7%&lt;=14.5"),
SUM(LOOKUP(2,1/(SRP!$B$16:$B$20&lt;=E3732)/(SRP!$C$16:$C$20&gt;=E3732),SRP!$D$16:$D$20)*(G3732/100)*(E3732/1000)),
IF(C3732="Ready to Drink",
SUM(LOOKUP(2,1/(SRP!$B$11:$B$15&lt;=E3732)/(SRP!$C$11:$C$15&gt;=E3732),SRP!$D$11:$D$15)*(G3732/100)*(E3732/1000)),
0)))))),2)</f>
        <v>2.08</v>
      </c>
      <c r="L3732" s="173" t="str">
        <f t="shared" si="58"/>
        <v>Beer355</v>
      </c>
      <c r="M3732" s="154">
        <f>VLOOKUP(L3732,'Slope %'!C:D,2,0)</f>
        <v>0.12</v>
      </c>
    </row>
    <row r="3733" spans="1:13" x14ac:dyDescent="0.25">
      <c r="A3733" s="169">
        <v>50926</v>
      </c>
      <c r="B3733" s="170" t="s">
        <v>2997</v>
      </c>
      <c r="C3733" s="170" t="s">
        <v>11</v>
      </c>
      <c r="D3733" s="170" t="s">
        <v>303</v>
      </c>
      <c r="E3733" s="170">
        <v>355</v>
      </c>
      <c r="F3733" s="170">
        <v>24</v>
      </c>
      <c r="G3733" s="171">
        <v>7.5</v>
      </c>
      <c r="H3733" s="170" t="s">
        <v>2364</v>
      </c>
      <c r="I3733" s="171">
        <v>3.99</v>
      </c>
      <c r="J3733" s="169">
        <v>1</v>
      </c>
      <c r="K3733" s="154" cm="1">
        <f t="array" ref="K3733">ROUND(
IF(C3733="Beer",
SUM(LOOKUP(2,1/(SRP!$B$8:$B$10&lt;=E3733)/(SRP!$C$8:$C$10&gt;=E3733),SRP!$D$8:$D$10)*(G3733/100)*(E3733/1000)),
IF(C3733="Spirits",
SUM(LOOKUP(2,1/(SRP!$B$2:$B$7&lt;=E3733)/(SRP!$C$2:$C$7&gt;=E3733),SRP!$D$2:$D$7)*(G3733/100)*(E3733/1000)),
IF(AND(C3733="Wine",D3733="Fortified Wines"),
SUM(LOOKUP(2,1/(SRP!$B$26:$B$29&lt;=E3733)/(SRP!$C$26:$C$29&gt;=E3733),SRP!$D$26:$D$29)*(G3733/100)*(E3733/1000)),
IF(C3733="Wine",
SUM(LOOKUP(2,1/(SRP!$B$21:$B$25&lt;=E3733)/(SRP!$C$21:$C$25&gt;=E3733),SRP!$D$21:$D$25)*(G3733/100)*(E3733/1000)),
IF(AND(C3733="Ready to Drink",D3733="RTD-One Pour Cocktail&gt;7%&lt;=14.5"),
SUM(LOOKUP(2,1/(SRP!$B$16:$B$20&lt;=E3733)/(SRP!$C$16:$C$20&gt;=E3733),SRP!$D$16:$D$20)*(G3733/100)*(E3733/1000)),
IF(C3733="Ready to Drink",
SUM(LOOKUP(2,1/(SRP!$B$11:$B$15&lt;=E3733)/(SRP!$C$11:$C$15&gt;=E3733),SRP!$D$11:$D$15)*(G3733/100)*(E3733/1000)),
0)))))),2)</f>
        <v>2.08</v>
      </c>
      <c r="L3733" s="173" t="str">
        <f t="shared" si="58"/>
        <v>Beer355</v>
      </c>
      <c r="M3733" s="154">
        <f>VLOOKUP(L3733,'Slope %'!C:D,2,0)</f>
        <v>0.12</v>
      </c>
    </row>
    <row r="3734" spans="1:13" x14ac:dyDescent="0.25">
      <c r="A3734" s="169">
        <v>50933</v>
      </c>
      <c r="B3734" s="170" t="s">
        <v>2998</v>
      </c>
      <c r="C3734" s="170" t="s">
        <v>11</v>
      </c>
      <c r="D3734" s="170" t="s">
        <v>267</v>
      </c>
      <c r="E3734" s="170">
        <v>4260</v>
      </c>
      <c r="F3734" s="170">
        <v>1</v>
      </c>
      <c r="G3734" s="171">
        <v>5</v>
      </c>
      <c r="H3734" s="170" t="s">
        <v>13</v>
      </c>
      <c r="I3734" s="171">
        <v>29.99</v>
      </c>
      <c r="J3734" s="169">
        <v>12</v>
      </c>
      <c r="K3734" s="154" cm="1">
        <f t="array" ref="K3734">ROUND(
IF(C3734="Beer",
SUM(LOOKUP(2,1/(SRP!$B$8:$B$10&lt;=E3734)/(SRP!$C$8:$C$10&gt;=E3734),SRP!$D$8:$D$10)*(G3734/100)*(E3734/1000)),
IF(C3734="Spirits",
SUM(LOOKUP(2,1/(SRP!$B$2:$B$7&lt;=E3734)/(SRP!$C$2:$C$7&gt;=E3734),SRP!$D$2:$D$7)*(G3734/100)*(E3734/1000)),
IF(AND(C3734="Wine",D3734="Fortified Wines"),
SUM(LOOKUP(2,1/(SRP!$B$26:$B$29&lt;=E3734)/(SRP!$C$26:$C$29&gt;=E3734),SRP!$D$26:$D$29)*(G3734/100)*(E3734/1000)),
IF(C3734="Wine",
SUM(LOOKUP(2,1/(SRP!$B$21:$B$25&lt;=E3734)/(SRP!$C$21:$C$25&gt;=E3734),SRP!$D$21:$D$25)*(G3734/100)*(E3734/1000)),
IF(AND(C3734="Ready to Drink",D3734="RTD-One Pour Cocktail&gt;7%&lt;=14.5"),
SUM(LOOKUP(2,1/(SRP!$B$16:$B$20&lt;=E3734)/(SRP!$C$16:$C$20&gt;=E3734),SRP!$D$16:$D$20)*(G3734/100)*(E3734/1000)),
IF(C3734="Ready to Drink",
SUM(LOOKUP(2,1/(SRP!$B$11:$B$15&lt;=E3734)/(SRP!$C$11:$C$15&gt;=E3734),SRP!$D$11:$D$15)*(G3734/100)*(E3734/1000)),
0)))))),2)</f>
        <v>16.63</v>
      </c>
      <c r="L3734" s="173" t="str">
        <f t="shared" si="58"/>
        <v>Beer4260</v>
      </c>
      <c r="M3734" s="154">
        <f>VLOOKUP(L3734,'Slope %'!C:D,2,0)</f>
        <v>7.0000000000000007E-2</v>
      </c>
    </row>
    <row r="3735" spans="1:13" x14ac:dyDescent="0.25">
      <c r="A3735" s="169">
        <v>50933</v>
      </c>
      <c r="B3735" s="170" t="s">
        <v>2998</v>
      </c>
      <c r="C3735" s="170" t="s">
        <v>11</v>
      </c>
      <c r="D3735" s="170" t="s">
        <v>267</v>
      </c>
      <c r="E3735" s="170">
        <v>4260</v>
      </c>
      <c r="F3735" s="170">
        <v>1</v>
      </c>
      <c r="G3735" s="171">
        <v>5</v>
      </c>
      <c r="H3735" s="170" t="s">
        <v>13</v>
      </c>
      <c r="I3735" s="171">
        <v>29.99</v>
      </c>
      <c r="J3735" s="169">
        <v>12</v>
      </c>
      <c r="K3735" s="154" cm="1">
        <f t="array" ref="K3735">ROUND(
IF(C3735="Beer",
SUM(LOOKUP(2,1/(SRP!$B$8:$B$10&lt;=E3735)/(SRP!$C$8:$C$10&gt;=E3735),SRP!$D$8:$D$10)*(G3735/100)*(E3735/1000)),
IF(C3735="Spirits",
SUM(LOOKUP(2,1/(SRP!$B$2:$B$7&lt;=E3735)/(SRP!$C$2:$C$7&gt;=E3735),SRP!$D$2:$D$7)*(G3735/100)*(E3735/1000)),
IF(AND(C3735="Wine",D3735="Fortified Wines"),
SUM(LOOKUP(2,1/(SRP!$B$26:$B$29&lt;=E3735)/(SRP!$C$26:$C$29&gt;=E3735),SRP!$D$26:$D$29)*(G3735/100)*(E3735/1000)),
IF(C3735="Wine",
SUM(LOOKUP(2,1/(SRP!$B$21:$B$25&lt;=E3735)/(SRP!$C$21:$C$25&gt;=E3735),SRP!$D$21:$D$25)*(G3735/100)*(E3735/1000)),
IF(AND(C3735="Ready to Drink",D3735="RTD-One Pour Cocktail&gt;7%&lt;=14.5"),
SUM(LOOKUP(2,1/(SRP!$B$16:$B$20&lt;=E3735)/(SRP!$C$16:$C$20&gt;=E3735),SRP!$D$16:$D$20)*(G3735/100)*(E3735/1000)),
IF(C3735="Ready to Drink",
SUM(LOOKUP(2,1/(SRP!$B$11:$B$15&lt;=E3735)/(SRP!$C$11:$C$15&gt;=E3735),SRP!$D$11:$D$15)*(G3735/100)*(E3735/1000)),
0)))))),2)</f>
        <v>16.63</v>
      </c>
      <c r="L3735" s="173" t="str">
        <f t="shared" si="58"/>
        <v>Beer4260</v>
      </c>
      <c r="M3735" s="154">
        <f>VLOOKUP(L3735,'Slope %'!C:D,2,0)</f>
        <v>7.0000000000000007E-2</v>
      </c>
    </row>
    <row r="3736" spans="1:13" x14ac:dyDescent="0.25">
      <c r="A3736" s="169">
        <v>50939</v>
      </c>
      <c r="B3736" s="170" t="s">
        <v>2999</v>
      </c>
      <c r="C3736" s="170" t="s">
        <v>11</v>
      </c>
      <c r="D3736" s="170" t="s">
        <v>12</v>
      </c>
      <c r="E3736" s="170">
        <v>5000</v>
      </c>
      <c r="F3736" s="170">
        <v>2</v>
      </c>
      <c r="G3736" s="171">
        <v>5</v>
      </c>
      <c r="H3736" s="170" t="s">
        <v>222</v>
      </c>
      <c r="I3736" s="171">
        <v>35.99</v>
      </c>
      <c r="J3736" s="169">
        <v>1</v>
      </c>
      <c r="K3736" s="154" cm="1">
        <f t="array" ref="K3736">ROUND(
IF(C3736="Beer",
SUM(LOOKUP(2,1/(SRP!$B$8:$B$10&lt;=E3736)/(SRP!$C$8:$C$10&gt;=E3736),SRP!$D$8:$D$10)*(G3736/100)*(E3736/1000)),
IF(C3736="Spirits",
SUM(LOOKUP(2,1/(SRP!$B$2:$B$7&lt;=E3736)/(SRP!$C$2:$C$7&gt;=E3736),SRP!$D$2:$D$7)*(G3736/100)*(E3736/1000)),
IF(AND(C3736="Wine",D3736="Fortified Wines"),
SUM(LOOKUP(2,1/(SRP!$B$26:$B$29&lt;=E3736)/(SRP!$C$26:$C$29&gt;=E3736),SRP!$D$26:$D$29)*(G3736/100)*(E3736/1000)),
IF(C3736="Wine",
SUM(LOOKUP(2,1/(SRP!$B$21:$B$25&lt;=E3736)/(SRP!$C$21:$C$25&gt;=E3736),SRP!$D$21:$D$25)*(G3736/100)*(E3736/1000)),
IF(AND(C3736="Ready to Drink",D3736="RTD-One Pour Cocktail&gt;7%&lt;=14.5"),
SUM(LOOKUP(2,1/(SRP!$B$16:$B$20&lt;=E3736)/(SRP!$C$16:$C$20&gt;=E3736),SRP!$D$16:$D$20)*(G3736/100)*(E3736/1000)),
IF(C3736="Ready to Drink",
SUM(LOOKUP(2,1/(SRP!$B$11:$B$15&lt;=E3736)/(SRP!$C$11:$C$15&gt;=E3736),SRP!$D$11:$D$15)*(G3736/100)*(E3736/1000)),
0)))))),2)</f>
        <v>19.52</v>
      </c>
      <c r="L3736" s="173" t="str">
        <f t="shared" si="58"/>
        <v>Beer5000</v>
      </c>
      <c r="M3736" s="154">
        <f>VLOOKUP(L3736,'Slope %'!C:D,2,0)</f>
        <v>0.05</v>
      </c>
    </row>
    <row r="3737" spans="1:13" x14ac:dyDescent="0.25">
      <c r="A3737" s="169">
        <v>50939</v>
      </c>
      <c r="B3737" s="170" t="s">
        <v>2999</v>
      </c>
      <c r="C3737" s="170" t="s">
        <v>11</v>
      </c>
      <c r="D3737" s="170" t="s">
        <v>12</v>
      </c>
      <c r="E3737" s="170">
        <v>5000</v>
      </c>
      <c r="F3737" s="170">
        <v>2</v>
      </c>
      <c r="G3737" s="171">
        <v>5</v>
      </c>
      <c r="H3737" s="170" t="s">
        <v>222</v>
      </c>
      <c r="I3737" s="171">
        <v>35.99</v>
      </c>
      <c r="J3737" s="169">
        <v>1</v>
      </c>
      <c r="K3737" s="154" cm="1">
        <f t="array" ref="K3737">ROUND(
IF(C3737="Beer",
SUM(LOOKUP(2,1/(SRP!$B$8:$B$10&lt;=E3737)/(SRP!$C$8:$C$10&gt;=E3737),SRP!$D$8:$D$10)*(G3737/100)*(E3737/1000)),
IF(C3737="Spirits",
SUM(LOOKUP(2,1/(SRP!$B$2:$B$7&lt;=E3737)/(SRP!$C$2:$C$7&gt;=E3737),SRP!$D$2:$D$7)*(G3737/100)*(E3737/1000)),
IF(AND(C3737="Wine",D3737="Fortified Wines"),
SUM(LOOKUP(2,1/(SRP!$B$26:$B$29&lt;=E3737)/(SRP!$C$26:$C$29&gt;=E3737),SRP!$D$26:$D$29)*(G3737/100)*(E3737/1000)),
IF(C3737="Wine",
SUM(LOOKUP(2,1/(SRP!$B$21:$B$25&lt;=E3737)/(SRP!$C$21:$C$25&gt;=E3737),SRP!$D$21:$D$25)*(G3737/100)*(E3737/1000)),
IF(AND(C3737="Ready to Drink",D3737="RTD-One Pour Cocktail&gt;7%&lt;=14.5"),
SUM(LOOKUP(2,1/(SRP!$B$16:$B$20&lt;=E3737)/(SRP!$C$16:$C$20&gt;=E3737),SRP!$D$16:$D$20)*(G3737/100)*(E3737/1000)),
IF(C3737="Ready to Drink",
SUM(LOOKUP(2,1/(SRP!$B$11:$B$15&lt;=E3737)/(SRP!$C$11:$C$15&gt;=E3737),SRP!$D$11:$D$15)*(G3737/100)*(E3737/1000)),
0)))))),2)</f>
        <v>19.52</v>
      </c>
      <c r="L3737" s="173" t="str">
        <f t="shared" si="58"/>
        <v>Beer5000</v>
      </c>
      <c r="M3737" s="154">
        <f>VLOOKUP(L3737,'Slope %'!C:D,2,0)</f>
        <v>0.05</v>
      </c>
    </row>
    <row r="3738" spans="1:13" x14ac:dyDescent="0.25">
      <c r="A3738" s="169">
        <v>50943</v>
      </c>
      <c r="B3738" s="170" t="s">
        <v>3000</v>
      </c>
      <c r="C3738" s="170" t="s">
        <v>11</v>
      </c>
      <c r="D3738" s="170" t="s">
        <v>474</v>
      </c>
      <c r="E3738" s="170">
        <v>473</v>
      </c>
      <c r="F3738" s="170">
        <v>24</v>
      </c>
      <c r="G3738" s="171">
        <v>5</v>
      </c>
      <c r="H3738" s="170" t="s">
        <v>1053</v>
      </c>
      <c r="I3738" s="171">
        <v>3.96</v>
      </c>
      <c r="J3738" s="169">
        <v>1</v>
      </c>
      <c r="K3738" s="154" cm="1">
        <f t="array" ref="K3738">ROUND(
IF(C3738="Beer",
SUM(LOOKUP(2,1/(SRP!$B$8:$B$10&lt;=E3738)/(SRP!$C$8:$C$10&gt;=E3738),SRP!$D$8:$D$10)*(G3738/100)*(E3738/1000)),
IF(C3738="Spirits",
SUM(LOOKUP(2,1/(SRP!$B$2:$B$7&lt;=E3738)/(SRP!$C$2:$C$7&gt;=E3738),SRP!$D$2:$D$7)*(G3738/100)*(E3738/1000)),
IF(AND(C3738="Wine",D3738="Fortified Wines"),
SUM(LOOKUP(2,1/(SRP!$B$26:$B$29&lt;=E3738)/(SRP!$C$26:$C$29&gt;=E3738),SRP!$D$26:$D$29)*(G3738/100)*(E3738/1000)),
IF(C3738="Wine",
SUM(LOOKUP(2,1/(SRP!$B$21:$B$25&lt;=E3738)/(SRP!$C$21:$C$25&gt;=E3738),SRP!$D$21:$D$25)*(G3738/100)*(E3738/1000)),
IF(AND(C3738="Ready to Drink",D3738="RTD-One Pour Cocktail&gt;7%&lt;=14.5"),
SUM(LOOKUP(2,1/(SRP!$B$16:$B$20&lt;=E3738)/(SRP!$C$16:$C$20&gt;=E3738),SRP!$D$16:$D$20)*(G3738/100)*(E3738/1000)),
IF(C3738="Ready to Drink",
SUM(LOOKUP(2,1/(SRP!$B$11:$B$15&lt;=E3738)/(SRP!$C$11:$C$15&gt;=E3738),SRP!$D$11:$D$15)*(G3738/100)*(E3738/1000)),
0)))))),2)</f>
        <v>1.85</v>
      </c>
      <c r="L3738" s="173" t="str">
        <f t="shared" si="58"/>
        <v>Beer473</v>
      </c>
      <c r="M3738" s="154">
        <f>VLOOKUP(L3738,'Slope %'!C:D,2,0)</f>
        <v>0.12</v>
      </c>
    </row>
    <row r="3739" spans="1:13" x14ac:dyDescent="0.25">
      <c r="A3739" s="169">
        <v>50943</v>
      </c>
      <c r="B3739" s="170" t="s">
        <v>3000</v>
      </c>
      <c r="C3739" s="170" t="s">
        <v>11</v>
      </c>
      <c r="D3739" s="170" t="s">
        <v>474</v>
      </c>
      <c r="E3739" s="170">
        <v>473</v>
      </c>
      <c r="F3739" s="170">
        <v>24</v>
      </c>
      <c r="G3739" s="171">
        <v>5</v>
      </c>
      <c r="H3739" s="170" t="s">
        <v>1053</v>
      </c>
      <c r="I3739" s="171">
        <v>3.96</v>
      </c>
      <c r="J3739" s="169">
        <v>1</v>
      </c>
      <c r="K3739" s="154" cm="1">
        <f t="array" ref="K3739">ROUND(
IF(C3739="Beer",
SUM(LOOKUP(2,1/(SRP!$B$8:$B$10&lt;=E3739)/(SRP!$C$8:$C$10&gt;=E3739),SRP!$D$8:$D$10)*(G3739/100)*(E3739/1000)),
IF(C3739="Spirits",
SUM(LOOKUP(2,1/(SRP!$B$2:$B$7&lt;=E3739)/(SRP!$C$2:$C$7&gt;=E3739),SRP!$D$2:$D$7)*(G3739/100)*(E3739/1000)),
IF(AND(C3739="Wine",D3739="Fortified Wines"),
SUM(LOOKUP(2,1/(SRP!$B$26:$B$29&lt;=E3739)/(SRP!$C$26:$C$29&gt;=E3739),SRP!$D$26:$D$29)*(G3739/100)*(E3739/1000)),
IF(C3739="Wine",
SUM(LOOKUP(2,1/(SRP!$B$21:$B$25&lt;=E3739)/(SRP!$C$21:$C$25&gt;=E3739),SRP!$D$21:$D$25)*(G3739/100)*(E3739/1000)),
IF(AND(C3739="Ready to Drink",D3739="RTD-One Pour Cocktail&gt;7%&lt;=14.5"),
SUM(LOOKUP(2,1/(SRP!$B$16:$B$20&lt;=E3739)/(SRP!$C$16:$C$20&gt;=E3739),SRP!$D$16:$D$20)*(G3739/100)*(E3739/1000)),
IF(C3739="Ready to Drink",
SUM(LOOKUP(2,1/(SRP!$B$11:$B$15&lt;=E3739)/(SRP!$C$11:$C$15&gt;=E3739),SRP!$D$11:$D$15)*(G3739/100)*(E3739/1000)),
0)))))),2)</f>
        <v>1.85</v>
      </c>
      <c r="L3739" s="173" t="str">
        <f t="shared" si="58"/>
        <v>Beer473</v>
      </c>
      <c r="M3739" s="154">
        <f>VLOOKUP(L3739,'Slope %'!C:D,2,0)</f>
        <v>0.12</v>
      </c>
    </row>
    <row r="3740" spans="1:13" x14ac:dyDescent="0.25">
      <c r="A3740" s="169">
        <v>50965</v>
      </c>
      <c r="B3740" s="170" t="s">
        <v>3001</v>
      </c>
      <c r="C3740" s="170" t="s">
        <v>263</v>
      </c>
      <c r="D3740" s="170" t="s">
        <v>806</v>
      </c>
      <c r="E3740" s="170">
        <v>355</v>
      </c>
      <c r="F3740" s="170">
        <v>24</v>
      </c>
      <c r="G3740" s="171">
        <v>6.8</v>
      </c>
      <c r="H3740" s="170" t="s">
        <v>2364</v>
      </c>
      <c r="I3740" s="171">
        <v>4.99</v>
      </c>
      <c r="J3740" s="169">
        <v>1</v>
      </c>
      <c r="K3740" s="154" cm="1">
        <f t="array" ref="K3740">ROUND(
IF(C3740="Beer",
SUM(LOOKUP(2,1/(SRP!$B$8:$B$10&lt;=E3740)/(SRP!$C$8:$C$10&gt;=E3740),SRP!$D$8:$D$10)*(G3740/100)*(E3740/1000)),
IF(C3740="Spirits",
SUM(LOOKUP(2,1/(SRP!$B$2:$B$7&lt;=E3740)/(SRP!$C$2:$C$7&gt;=E3740),SRP!$D$2:$D$7)*(G3740/100)*(E3740/1000)),
IF(AND(C3740="Wine",D3740="Fortified Wines"),
SUM(LOOKUP(2,1/(SRP!$B$26:$B$29&lt;=E3740)/(SRP!$C$26:$C$29&gt;=E3740),SRP!$D$26:$D$29)*(G3740/100)*(E3740/1000)),
IF(C3740="Wine",
SUM(LOOKUP(2,1/(SRP!$B$21:$B$25&lt;=E3740)/(SRP!$C$21:$C$25&gt;=E3740),SRP!$D$21:$D$25)*(G3740/100)*(E3740/1000)),
IF(AND(C3740="Ready to Drink",D3740="RTD-One Pour Cocktail&gt;7%&lt;=14.5"),
SUM(LOOKUP(2,1/(SRP!$B$16:$B$20&lt;=E3740)/(SRP!$C$16:$C$20&gt;=E3740),SRP!$D$16:$D$20)*(G3740/100)*(E3740/1000)),
IF(C3740="Ready to Drink",
SUM(LOOKUP(2,1/(SRP!$B$11:$B$15&lt;=E3740)/(SRP!$C$11:$C$15&gt;=E3740),SRP!$D$11:$D$15)*(G3740/100)*(E3740/1000)),
0)))))),2)</f>
        <v>2.14</v>
      </c>
      <c r="L3740" s="173" t="str">
        <f t="shared" si="58"/>
        <v>Ready to Drink355</v>
      </c>
      <c r="M3740" s="154">
        <f>VLOOKUP(L3740,'Slope %'!C:D,2,0)</f>
        <v>0.12</v>
      </c>
    </row>
    <row r="3741" spans="1:13" x14ac:dyDescent="0.25">
      <c r="A3741" s="169">
        <v>50965</v>
      </c>
      <c r="B3741" s="170" t="s">
        <v>3001</v>
      </c>
      <c r="C3741" s="170" t="s">
        <v>263</v>
      </c>
      <c r="D3741" s="170" t="s">
        <v>806</v>
      </c>
      <c r="E3741" s="170">
        <v>355</v>
      </c>
      <c r="F3741" s="170">
        <v>24</v>
      </c>
      <c r="G3741" s="171">
        <v>6.8</v>
      </c>
      <c r="H3741" s="170" t="s">
        <v>2364</v>
      </c>
      <c r="I3741" s="171">
        <v>4.99</v>
      </c>
      <c r="J3741" s="169">
        <v>1</v>
      </c>
      <c r="K3741" s="154" cm="1">
        <f t="array" ref="K3741">ROUND(
IF(C3741="Beer",
SUM(LOOKUP(2,1/(SRP!$B$8:$B$10&lt;=E3741)/(SRP!$C$8:$C$10&gt;=E3741),SRP!$D$8:$D$10)*(G3741/100)*(E3741/1000)),
IF(C3741="Spirits",
SUM(LOOKUP(2,1/(SRP!$B$2:$B$7&lt;=E3741)/(SRP!$C$2:$C$7&gt;=E3741),SRP!$D$2:$D$7)*(G3741/100)*(E3741/1000)),
IF(AND(C3741="Wine",D3741="Fortified Wines"),
SUM(LOOKUP(2,1/(SRP!$B$26:$B$29&lt;=E3741)/(SRP!$C$26:$C$29&gt;=E3741),SRP!$D$26:$D$29)*(G3741/100)*(E3741/1000)),
IF(C3741="Wine",
SUM(LOOKUP(2,1/(SRP!$B$21:$B$25&lt;=E3741)/(SRP!$C$21:$C$25&gt;=E3741),SRP!$D$21:$D$25)*(G3741/100)*(E3741/1000)),
IF(AND(C3741="Ready to Drink",D3741="RTD-One Pour Cocktail&gt;7%&lt;=14.5"),
SUM(LOOKUP(2,1/(SRP!$B$16:$B$20&lt;=E3741)/(SRP!$C$16:$C$20&gt;=E3741),SRP!$D$16:$D$20)*(G3741/100)*(E3741/1000)),
IF(C3741="Ready to Drink",
SUM(LOOKUP(2,1/(SRP!$B$11:$B$15&lt;=E3741)/(SRP!$C$11:$C$15&gt;=E3741),SRP!$D$11:$D$15)*(G3741/100)*(E3741/1000)),
0)))))),2)</f>
        <v>2.14</v>
      </c>
      <c r="L3741" s="173" t="str">
        <f t="shared" si="58"/>
        <v>Ready to Drink355</v>
      </c>
      <c r="M3741" s="154">
        <f>VLOOKUP(L3741,'Slope %'!C:D,2,0)</f>
        <v>0.12</v>
      </c>
    </row>
    <row r="3742" spans="1:13" x14ac:dyDescent="0.25">
      <c r="A3742" s="169">
        <v>50972</v>
      </c>
      <c r="B3742" s="170" t="s">
        <v>3002</v>
      </c>
      <c r="C3742" s="170" t="s">
        <v>263</v>
      </c>
      <c r="D3742" s="170" t="s">
        <v>806</v>
      </c>
      <c r="E3742" s="170">
        <v>355</v>
      </c>
      <c r="F3742" s="170">
        <v>24</v>
      </c>
      <c r="G3742" s="171">
        <v>7</v>
      </c>
      <c r="H3742" s="170" t="s">
        <v>2364</v>
      </c>
      <c r="I3742" s="171">
        <v>4.99</v>
      </c>
      <c r="J3742" s="169">
        <v>1</v>
      </c>
      <c r="K3742" s="154" cm="1">
        <f t="array" ref="K3742">ROUND(
IF(C3742="Beer",
SUM(LOOKUP(2,1/(SRP!$B$8:$B$10&lt;=E3742)/(SRP!$C$8:$C$10&gt;=E3742),SRP!$D$8:$D$10)*(G3742/100)*(E3742/1000)),
IF(C3742="Spirits",
SUM(LOOKUP(2,1/(SRP!$B$2:$B$7&lt;=E3742)/(SRP!$C$2:$C$7&gt;=E3742),SRP!$D$2:$D$7)*(G3742/100)*(E3742/1000)),
IF(AND(C3742="Wine",D3742="Fortified Wines"),
SUM(LOOKUP(2,1/(SRP!$B$26:$B$29&lt;=E3742)/(SRP!$C$26:$C$29&gt;=E3742),SRP!$D$26:$D$29)*(G3742/100)*(E3742/1000)),
IF(C3742="Wine",
SUM(LOOKUP(2,1/(SRP!$B$21:$B$25&lt;=E3742)/(SRP!$C$21:$C$25&gt;=E3742),SRP!$D$21:$D$25)*(G3742/100)*(E3742/1000)),
IF(AND(C3742="Ready to Drink",D3742="RTD-One Pour Cocktail&gt;7%&lt;=14.5"),
SUM(LOOKUP(2,1/(SRP!$B$16:$B$20&lt;=E3742)/(SRP!$C$16:$C$20&gt;=E3742),SRP!$D$16:$D$20)*(G3742/100)*(E3742/1000)),
IF(C3742="Ready to Drink",
SUM(LOOKUP(2,1/(SRP!$B$11:$B$15&lt;=E3742)/(SRP!$C$11:$C$15&gt;=E3742),SRP!$D$11:$D$15)*(G3742/100)*(E3742/1000)),
0)))))),2)</f>
        <v>2.2000000000000002</v>
      </c>
      <c r="L3742" s="173" t="str">
        <f t="shared" si="58"/>
        <v>Ready to Drink355</v>
      </c>
      <c r="M3742" s="154">
        <f>VLOOKUP(L3742,'Slope %'!C:D,2,0)</f>
        <v>0.12</v>
      </c>
    </row>
    <row r="3743" spans="1:13" x14ac:dyDescent="0.25">
      <c r="A3743" s="169">
        <v>50972</v>
      </c>
      <c r="B3743" s="170" t="s">
        <v>3002</v>
      </c>
      <c r="C3743" s="170" t="s">
        <v>263</v>
      </c>
      <c r="D3743" s="170" t="s">
        <v>806</v>
      </c>
      <c r="E3743" s="170">
        <v>355</v>
      </c>
      <c r="F3743" s="170">
        <v>24</v>
      </c>
      <c r="G3743" s="171">
        <v>7</v>
      </c>
      <c r="H3743" s="170" t="s">
        <v>2364</v>
      </c>
      <c r="I3743" s="171">
        <v>4.99</v>
      </c>
      <c r="J3743" s="169">
        <v>1</v>
      </c>
      <c r="K3743" s="154" cm="1">
        <f t="array" ref="K3743">ROUND(
IF(C3743="Beer",
SUM(LOOKUP(2,1/(SRP!$B$8:$B$10&lt;=E3743)/(SRP!$C$8:$C$10&gt;=E3743),SRP!$D$8:$D$10)*(G3743/100)*(E3743/1000)),
IF(C3743="Spirits",
SUM(LOOKUP(2,1/(SRP!$B$2:$B$7&lt;=E3743)/(SRP!$C$2:$C$7&gt;=E3743),SRP!$D$2:$D$7)*(G3743/100)*(E3743/1000)),
IF(AND(C3743="Wine",D3743="Fortified Wines"),
SUM(LOOKUP(2,1/(SRP!$B$26:$B$29&lt;=E3743)/(SRP!$C$26:$C$29&gt;=E3743),SRP!$D$26:$D$29)*(G3743/100)*(E3743/1000)),
IF(C3743="Wine",
SUM(LOOKUP(2,1/(SRP!$B$21:$B$25&lt;=E3743)/(SRP!$C$21:$C$25&gt;=E3743),SRP!$D$21:$D$25)*(G3743/100)*(E3743/1000)),
IF(AND(C3743="Ready to Drink",D3743="RTD-One Pour Cocktail&gt;7%&lt;=14.5"),
SUM(LOOKUP(2,1/(SRP!$B$16:$B$20&lt;=E3743)/(SRP!$C$16:$C$20&gt;=E3743),SRP!$D$16:$D$20)*(G3743/100)*(E3743/1000)),
IF(C3743="Ready to Drink",
SUM(LOOKUP(2,1/(SRP!$B$11:$B$15&lt;=E3743)/(SRP!$C$11:$C$15&gt;=E3743),SRP!$D$11:$D$15)*(G3743/100)*(E3743/1000)),
0)))))),2)</f>
        <v>2.2000000000000002</v>
      </c>
      <c r="L3743" s="173" t="str">
        <f t="shared" si="58"/>
        <v>Ready to Drink355</v>
      </c>
      <c r="M3743" s="154">
        <f>VLOOKUP(L3743,'Slope %'!C:D,2,0)</f>
        <v>0.12</v>
      </c>
    </row>
    <row r="3744" spans="1:13" x14ac:dyDescent="0.25">
      <c r="A3744" s="169">
        <v>50978</v>
      </c>
      <c r="B3744" s="170" t="s">
        <v>3003</v>
      </c>
      <c r="C3744" s="170" t="s">
        <v>1065</v>
      </c>
      <c r="D3744" s="170" t="s">
        <v>1066</v>
      </c>
      <c r="E3744" s="170">
        <v>1980</v>
      </c>
      <c r="F3744" s="170">
        <v>4</v>
      </c>
      <c r="G3744" s="171">
        <v>0.5</v>
      </c>
      <c r="H3744" s="170" t="s">
        <v>54</v>
      </c>
      <c r="I3744" s="171">
        <v>13.79</v>
      </c>
      <c r="J3744" s="169">
        <v>6</v>
      </c>
      <c r="K3744" s="154" cm="1">
        <f t="array" ref="K3744">ROUND(
IF(C3744="Beer",
SUM(LOOKUP(2,1/(SRP!$B$8:$B$10&lt;=E3744)/(SRP!$C$8:$C$10&gt;=E3744),SRP!$D$8:$D$10)*(G3744/100)*(E3744/1000)),
IF(C3744="Spirits",
SUM(LOOKUP(2,1/(SRP!$B$2:$B$7&lt;=E3744)/(SRP!$C$2:$C$7&gt;=E3744),SRP!$D$2:$D$7)*(G3744/100)*(E3744/1000)),
IF(AND(C3744="Wine",D3744="Fortified Wines"),
SUM(LOOKUP(2,1/(SRP!$B$26:$B$29&lt;=E3744)/(SRP!$C$26:$C$29&gt;=E3744),SRP!$D$26:$D$29)*(G3744/100)*(E3744/1000)),
IF(C3744="Wine",
SUM(LOOKUP(2,1/(SRP!$B$21:$B$25&lt;=E3744)/(SRP!$C$21:$C$25&gt;=E3744),SRP!$D$21:$D$25)*(G3744/100)*(E3744/1000)),
IF(AND(C3744="Ready to Drink",D3744="RTD-One Pour Cocktail&gt;7%&lt;=14.5"),
SUM(LOOKUP(2,1/(SRP!$B$16:$B$20&lt;=E3744)/(SRP!$C$16:$C$20&gt;=E3744),SRP!$D$16:$D$20)*(G3744/100)*(E3744/1000)),
IF(C3744="Ready to Drink",
SUM(LOOKUP(2,1/(SRP!$B$11:$B$15&lt;=E3744)/(SRP!$C$11:$C$15&gt;=E3744),SRP!$D$11:$D$15)*(G3744/100)*(E3744/1000)),
0)))))),2)</f>
        <v>0</v>
      </c>
      <c r="L3744" s="173" t="str">
        <f t="shared" si="58"/>
        <v>Dealcoholized1980</v>
      </c>
      <c r="M3744" s="154" t="e">
        <f>VLOOKUP(L3744,'Slope %'!C:D,2,0)</f>
        <v>#N/A</v>
      </c>
    </row>
    <row r="3745" spans="1:13" x14ac:dyDescent="0.25">
      <c r="A3745" s="169">
        <v>50978</v>
      </c>
      <c r="B3745" s="170" t="s">
        <v>3003</v>
      </c>
      <c r="C3745" s="170" t="s">
        <v>1065</v>
      </c>
      <c r="D3745" s="170" t="s">
        <v>1066</v>
      </c>
      <c r="E3745" s="170">
        <v>1980</v>
      </c>
      <c r="F3745" s="170">
        <v>4</v>
      </c>
      <c r="G3745" s="171">
        <v>0.5</v>
      </c>
      <c r="H3745" s="170" t="s">
        <v>54</v>
      </c>
      <c r="I3745" s="171">
        <v>13.79</v>
      </c>
      <c r="J3745" s="169">
        <v>6</v>
      </c>
      <c r="K3745" s="154" cm="1">
        <f t="array" ref="K3745">ROUND(
IF(C3745="Beer",
SUM(LOOKUP(2,1/(SRP!$B$8:$B$10&lt;=E3745)/(SRP!$C$8:$C$10&gt;=E3745),SRP!$D$8:$D$10)*(G3745/100)*(E3745/1000)),
IF(C3745="Spirits",
SUM(LOOKUP(2,1/(SRP!$B$2:$B$7&lt;=E3745)/(SRP!$C$2:$C$7&gt;=E3745),SRP!$D$2:$D$7)*(G3745/100)*(E3745/1000)),
IF(AND(C3745="Wine",D3745="Fortified Wines"),
SUM(LOOKUP(2,1/(SRP!$B$26:$B$29&lt;=E3745)/(SRP!$C$26:$C$29&gt;=E3745),SRP!$D$26:$D$29)*(G3745/100)*(E3745/1000)),
IF(C3745="Wine",
SUM(LOOKUP(2,1/(SRP!$B$21:$B$25&lt;=E3745)/(SRP!$C$21:$C$25&gt;=E3745),SRP!$D$21:$D$25)*(G3745/100)*(E3745/1000)),
IF(AND(C3745="Ready to Drink",D3745="RTD-One Pour Cocktail&gt;7%&lt;=14.5"),
SUM(LOOKUP(2,1/(SRP!$B$16:$B$20&lt;=E3745)/(SRP!$C$16:$C$20&gt;=E3745),SRP!$D$16:$D$20)*(G3745/100)*(E3745/1000)),
IF(C3745="Ready to Drink",
SUM(LOOKUP(2,1/(SRP!$B$11:$B$15&lt;=E3745)/(SRP!$C$11:$C$15&gt;=E3745),SRP!$D$11:$D$15)*(G3745/100)*(E3745/1000)),
0)))))),2)</f>
        <v>0</v>
      </c>
      <c r="L3745" s="173" t="str">
        <f t="shared" si="58"/>
        <v>Dealcoholized1980</v>
      </c>
      <c r="M3745" s="154" t="e">
        <f>VLOOKUP(L3745,'Slope %'!C:D,2,0)</f>
        <v>#N/A</v>
      </c>
    </row>
    <row r="3746" spans="1:13" x14ac:dyDescent="0.25">
      <c r="A3746" s="169">
        <v>50987</v>
      </c>
      <c r="B3746" s="170" t="s">
        <v>3004</v>
      </c>
      <c r="C3746" s="170" t="s">
        <v>263</v>
      </c>
      <c r="D3746" s="170" t="s">
        <v>935</v>
      </c>
      <c r="E3746" s="170">
        <v>750</v>
      </c>
      <c r="F3746" s="170">
        <v>12</v>
      </c>
      <c r="G3746" s="171">
        <v>7.5</v>
      </c>
      <c r="H3746" s="170" t="s">
        <v>2655</v>
      </c>
      <c r="I3746" s="171">
        <v>19.989999999999998</v>
      </c>
      <c r="J3746" s="169">
        <v>1</v>
      </c>
      <c r="K3746" s="154" cm="1">
        <f t="array" ref="K3746">ROUND(
IF(C3746="Beer",
SUM(LOOKUP(2,1/(SRP!$B$8:$B$10&lt;=E3746)/(SRP!$C$8:$C$10&gt;=E3746),SRP!$D$8:$D$10)*(G3746/100)*(E3746/1000)),
IF(C3746="Spirits",
SUM(LOOKUP(2,1/(SRP!$B$2:$B$7&lt;=E3746)/(SRP!$C$2:$C$7&gt;=E3746),SRP!$D$2:$D$7)*(G3746/100)*(E3746/1000)),
IF(AND(C3746="Wine",D3746="Fortified Wines"),
SUM(LOOKUP(2,1/(SRP!$B$26:$B$29&lt;=E3746)/(SRP!$C$26:$C$29&gt;=E3746),SRP!$D$26:$D$29)*(G3746/100)*(E3746/1000)),
IF(C3746="Wine",
SUM(LOOKUP(2,1/(SRP!$B$21:$B$25&lt;=E3746)/(SRP!$C$21:$C$25&gt;=E3746),SRP!$D$21:$D$25)*(G3746/100)*(E3746/1000)),
IF(AND(C3746="Ready to Drink",D3746="RTD-One Pour Cocktail&gt;7%&lt;=14.5"),
SUM(LOOKUP(2,1/(SRP!$B$16:$B$20&lt;=E3746)/(SRP!$C$16:$C$20&gt;=E3746),SRP!$D$16:$D$20)*(G3746/100)*(E3746/1000)),
IF(C3746="Ready to Drink",
SUM(LOOKUP(2,1/(SRP!$B$11:$B$15&lt;=E3746)/(SRP!$C$11:$C$15&gt;=E3746),SRP!$D$11:$D$15)*(G3746/100)*(E3746/1000)),
0)))))),2)</f>
        <v>4.3899999999999997</v>
      </c>
      <c r="L3746" s="173" t="str">
        <f t="shared" si="58"/>
        <v>Ready to Drink750</v>
      </c>
      <c r="M3746" s="154">
        <f>VLOOKUP(L3746,'Slope %'!C:D,2,0)</f>
        <v>0.12</v>
      </c>
    </row>
    <row r="3747" spans="1:13" x14ac:dyDescent="0.25">
      <c r="A3747" s="169">
        <v>50987</v>
      </c>
      <c r="B3747" s="170" t="s">
        <v>3004</v>
      </c>
      <c r="C3747" s="170" t="s">
        <v>263</v>
      </c>
      <c r="D3747" s="170" t="s">
        <v>935</v>
      </c>
      <c r="E3747" s="170">
        <v>750</v>
      </c>
      <c r="F3747" s="170">
        <v>12</v>
      </c>
      <c r="G3747" s="171">
        <v>7.5</v>
      </c>
      <c r="H3747" s="170" t="s">
        <v>2364</v>
      </c>
      <c r="I3747" s="171">
        <v>19.989999999999998</v>
      </c>
      <c r="J3747" s="169">
        <v>1</v>
      </c>
      <c r="K3747" s="154" cm="1">
        <f t="array" ref="K3747">ROUND(
IF(C3747="Beer",
SUM(LOOKUP(2,1/(SRP!$B$8:$B$10&lt;=E3747)/(SRP!$C$8:$C$10&gt;=E3747),SRP!$D$8:$D$10)*(G3747/100)*(E3747/1000)),
IF(C3747="Spirits",
SUM(LOOKUP(2,1/(SRP!$B$2:$B$7&lt;=E3747)/(SRP!$C$2:$C$7&gt;=E3747),SRP!$D$2:$D$7)*(G3747/100)*(E3747/1000)),
IF(AND(C3747="Wine",D3747="Fortified Wines"),
SUM(LOOKUP(2,1/(SRP!$B$26:$B$29&lt;=E3747)/(SRP!$C$26:$C$29&gt;=E3747),SRP!$D$26:$D$29)*(G3747/100)*(E3747/1000)),
IF(C3747="Wine",
SUM(LOOKUP(2,1/(SRP!$B$21:$B$25&lt;=E3747)/(SRP!$C$21:$C$25&gt;=E3747),SRP!$D$21:$D$25)*(G3747/100)*(E3747/1000)),
IF(AND(C3747="Ready to Drink",D3747="RTD-One Pour Cocktail&gt;7%&lt;=14.5"),
SUM(LOOKUP(2,1/(SRP!$B$16:$B$20&lt;=E3747)/(SRP!$C$16:$C$20&gt;=E3747),SRP!$D$16:$D$20)*(G3747/100)*(E3747/1000)),
IF(C3747="Ready to Drink",
SUM(LOOKUP(2,1/(SRP!$B$11:$B$15&lt;=E3747)/(SRP!$C$11:$C$15&gt;=E3747),SRP!$D$11:$D$15)*(G3747/100)*(E3747/1000)),
0)))))),2)</f>
        <v>4.3899999999999997</v>
      </c>
      <c r="L3747" s="173" t="str">
        <f t="shared" si="58"/>
        <v>Ready to Drink750</v>
      </c>
      <c r="M3747" s="154">
        <f>VLOOKUP(L3747,'Slope %'!C:D,2,0)</f>
        <v>0.12</v>
      </c>
    </row>
    <row r="3748" spans="1:13" x14ac:dyDescent="0.25">
      <c r="A3748" s="169">
        <v>50991</v>
      </c>
      <c r="B3748" s="170" t="s">
        <v>3005</v>
      </c>
      <c r="C3748" s="170" t="s">
        <v>263</v>
      </c>
      <c r="D3748" s="170" t="s">
        <v>909</v>
      </c>
      <c r="E3748" s="170">
        <v>750</v>
      </c>
      <c r="F3748" s="170">
        <v>12</v>
      </c>
      <c r="G3748" s="171">
        <v>6.5</v>
      </c>
      <c r="H3748" s="170" t="s">
        <v>2655</v>
      </c>
      <c r="I3748" s="171">
        <v>16.989999999999998</v>
      </c>
      <c r="J3748" s="169">
        <v>1</v>
      </c>
      <c r="K3748" s="154" cm="1">
        <f t="array" ref="K3748">ROUND(
IF(C3748="Beer",
SUM(LOOKUP(2,1/(SRP!$B$8:$B$10&lt;=E3748)/(SRP!$C$8:$C$10&gt;=E3748),SRP!$D$8:$D$10)*(G3748/100)*(E3748/1000)),
IF(C3748="Spirits",
SUM(LOOKUP(2,1/(SRP!$B$2:$B$7&lt;=E3748)/(SRP!$C$2:$C$7&gt;=E3748),SRP!$D$2:$D$7)*(G3748/100)*(E3748/1000)),
IF(AND(C3748="Wine",D3748="Fortified Wines"),
SUM(LOOKUP(2,1/(SRP!$B$26:$B$29&lt;=E3748)/(SRP!$C$26:$C$29&gt;=E3748),SRP!$D$26:$D$29)*(G3748/100)*(E3748/1000)),
IF(C3748="Wine",
SUM(LOOKUP(2,1/(SRP!$B$21:$B$25&lt;=E3748)/(SRP!$C$21:$C$25&gt;=E3748),SRP!$D$21:$D$25)*(G3748/100)*(E3748/1000)),
IF(AND(C3748="Ready to Drink",D3748="RTD-One Pour Cocktail&gt;7%&lt;=14.5"),
SUM(LOOKUP(2,1/(SRP!$B$16:$B$20&lt;=E3748)/(SRP!$C$16:$C$20&gt;=E3748),SRP!$D$16:$D$20)*(G3748/100)*(E3748/1000)),
IF(C3748="Ready to Drink",
SUM(LOOKUP(2,1/(SRP!$B$11:$B$15&lt;=E3748)/(SRP!$C$11:$C$15&gt;=E3748),SRP!$D$11:$D$15)*(G3748/100)*(E3748/1000)),
0)))))),2)</f>
        <v>3.81</v>
      </c>
      <c r="L3748" s="173" t="str">
        <f t="shared" si="58"/>
        <v>Ready to Drink750</v>
      </c>
      <c r="M3748" s="154">
        <f>VLOOKUP(L3748,'Slope %'!C:D,2,0)</f>
        <v>0.12</v>
      </c>
    </row>
    <row r="3749" spans="1:13" x14ac:dyDescent="0.25">
      <c r="A3749" s="169">
        <v>50991</v>
      </c>
      <c r="B3749" s="170" t="s">
        <v>3005</v>
      </c>
      <c r="C3749" s="170" t="s">
        <v>263</v>
      </c>
      <c r="D3749" s="170" t="s">
        <v>909</v>
      </c>
      <c r="E3749" s="170">
        <v>750</v>
      </c>
      <c r="F3749" s="170">
        <v>12</v>
      </c>
      <c r="G3749" s="171">
        <v>6.5</v>
      </c>
      <c r="H3749" s="170" t="s">
        <v>2364</v>
      </c>
      <c r="I3749" s="171">
        <v>16.989999999999998</v>
      </c>
      <c r="J3749" s="169">
        <v>1</v>
      </c>
      <c r="K3749" s="154" cm="1">
        <f t="array" ref="K3749">ROUND(
IF(C3749="Beer",
SUM(LOOKUP(2,1/(SRP!$B$8:$B$10&lt;=E3749)/(SRP!$C$8:$C$10&gt;=E3749),SRP!$D$8:$D$10)*(G3749/100)*(E3749/1000)),
IF(C3749="Spirits",
SUM(LOOKUP(2,1/(SRP!$B$2:$B$7&lt;=E3749)/(SRP!$C$2:$C$7&gt;=E3749),SRP!$D$2:$D$7)*(G3749/100)*(E3749/1000)),
IF(AND(C3749="Wine",D3749="Fortified Wines"),
SUM(LOOKUP(2,1/(SRP!$B$26:$B$29&lt;=E3749)/(SRP!$C$26:$C$29&gt;=E3749),SRP!$D$26:$D$29)*(G3749/100)*(E3749/1000)),
IF(C3749="Wine",
SUM(LOOKUP(2,1/(SRP!$B$21:$B$25&lt;=E3749)/(SRP!$C$21:$C$25&gt;=E3749),SRP!$D$21:$D$25)*(G3749/100)*(E3749/1000)),
IF(AND(C3749="Ready to Drink",D3749="RTD-One Pour Cocktail&gt;7%&lt;=14.5"),
SUM(LOOKUP(2,1/(SRP!$B$16:$B$20&lt;=E3749)/(SRP!$C$16:$C$20&gt;=E3749),SRP!$D$16:$D$20)*(G3749/100)*(E3749/1000)),
IF(C3749="Ready to Drink",
SUM(LOOKUP(2,1/(SRP!$B$11:$B$15&lt;=E3749)/(SRP!$C$11:$C$15&gt;=E3749),SRP!$D$11:$D$15)*(G3749/100)*(E3749/1000)),
0)))))),2)</f>
        <v>3.81</v>
      </c>
      <c r="L3749" s="173" t="str">
        <f t="shared" si="58"/>
        <v>Ready to Drink750</v>
      </c>
      <c r="M3749" s="154">
        <f>VLOOKUP(L3749,'Slope %'!C:D,2,0)</f>
        <v>0.12</v>
      </c>
    </row>
    <row r="3750" spans="1:13" x14ac:dyDescent="0.25">
      <c r="A3750" s="169">
        <v>50998</v>
      </c>
      <c r="B3750" s="170" t="s">
        <v>3006</v>
      </c>
      <c r="C3750" s="170" t="s">
        <v>263</v>
      </c>
      <c r="D3750" s="170" t="s">
        <v>909</v>
      </c>
      <c r="E3750" s="170">
        <v>750</v>
      </c>
      <c r="F3750" s="170">
        <v>12</v>
      </c>
      <c r="G3750" s="171">
        <v>7</v>
      </c>
      <c r="H3750" s="170" t="s">
        <v>2655</v>
      </c>
      <c r="I3750" s="171">
        <v>19.989999999999998</v>
      </c>
      <c r="J3750" s="169">
        <v>1</v>
      </c>
      <c r="K3750" s="154" cm="1">
        <f t="array" ref="K3750">ROUND(
IF(C3750="Beer",
SUM(LOOKUP(2,1/(SRP!$B$8:$B$10&lt;=E3750)/(SRP!$C$8:$C$10&gt;=E3750),SRP!$D$8:$D$10)*(G3750/100)*(E3750/1000)),
IF(C3750="Spirits",
SUM(LOOKUP(2,1/(SRP!$B$2:$B$7&lt;=E3750)/(SRP!$C$2:$C$7&gt;=E3750),SRP!$D$2:$D$7)*(G3750/100)*(E3750/1000)),
IF(AND(C3750="Wine",D3750="Fortified Wines"),
SUM(LOOKUP(2,1/(SRP!$B$26:$B$29&lt;=E3750)/(SRP!$C$26:$C$29&gt;=E3750),SRP!$D$26:$D$29)*(G3750/100)*(E3750/1000)),
IF(C3750="Wine",
SUM(LOOKUP(2,1/(SRP!$B$21:$B$25&lt;=E3750)/(SRP!$C$21:$C$25&gt;=E3750),SRP!$D$21:$D$25)*(G3750/100)*(E3750/1000)),
IF(AND(C3750="Ready to Drink",D3750="RTD-One Pour Cocktail&gt;7%&lt;=14.5"),
SUM(LOOKUP(2,1/(SRP!$B$16:$B$20&lt;=E3750)/(SRP!$C$16:$C$20&gt;=E3750),SRP!$D$16:$D$20)*(G3750/100)*(E3750/1000)),
IF(C3750="Ready to Drink",
SUM(LOOKUP(2,1/(SRP!$B$11:$B$15&lt;=E3750)/(SRP!$C$11:$C$15&gt;=E3750),SRP!$D$11:$D$15)*(G3750/100)*(E3750/1000)),
0)))))),2)</f>
        <v>4.0999999999999996</v>
      </c>
      <c r="L3750" s="173" t="str">
        <f t="shared" si="58"/>
        <v>Ready to Drink750</v>
      </c>
      <c r="M3750" s="154">
        <f>VLOOKUP(L3750,'Slope %'!C:D,2,0)</f>
        <v>0.12</v>
      </c>
    </row>
    <row r="3751" spans="1:13" x14ac:dyDescent="0.25">
      <c r="A3751" s="169">
        <v>50998</v>
      </c>
      <c r="B3751" s="170" t="s">
        <v>3006</v>
      </c>
      <c r="C3751" s="170" t="s">
        <v>263</v>
      </c>
      <c r="D3751" s="170" t="s">
        <v>909</v>
      </c>
      <c r="E3751" s="170">
        <v>750</v>
      </c>
      <c r="F3751" s="170">
        <v>12</v>
      </c>
      <c r="G3751" s="171">
        <v>7</v>
      </c>
      <c r="H3751" s="170" t="s">
        <v>2364</v>
      </c>
      <c r="I3751" s="171">
        <v>19.989999999999998</v>
      </c>
      <c r="J3751" s="169">
        <v>1</v>
      </c>
      <c r="K3751" s="154" cm="1">
        <f t="array" ref="K3751">ROUND(
IF(C3751="Beer",
SUM(LOOKUP(2,1/(SRP!$B$8:$B$10&lt;=E3751)/(SRP!$C$8:$C$10&gt;=E3751),SRP!$D$8:$D$10)*(G3751/100)*(E3751/1000)),
IF(C3751="Spirits",
SUM(LOOKUP(2,1/(SRP!$B$2:$B$7&lt;=E3751)/(SRP!$C$2:$C$7&gt;=E3751),SRP!$D$2:$D$7)*(G3751/100)*(E3751/1000)),
IF(AND(C3751="Wine",D3751="Fortified Wines"),
SUM(LOOKUP(2,1/(SRP!$B$26:$B$29&lt;=E3751)/(SRP!$C$26:$C$29&gt;=E3751),SRP!$D$26:$D$29)*(G3751/100)*(E3751/1000)),
IF(C3751="Wine",
SUM(LOOKUP(2,1/(SRP!$B$21:$B$25&lt;=E3751)/(SRP!$C$21:$C$25&gt;=E3751),SRP!$D$21:$D$25)*(G3751/100)*(E3751/1000)),
IF(AND(C3751="Ready to Drink",D3751="RTD-One Pour Cocktail&gt;7%&lt;=14.5"),
SUM(LOOKUP(2,1/(SRP!$B$16:$B$20&lt;=E3751)/(SRP!$C$16:$C$20&gt;=E3751),SRP!$D$16:$D$20)*(G3751/100)*(E3751/1000)),
IF(C3751="Ready to Drink",
SUM(LOOKUP(2,1/(SRP!$B$11:$B$15&lt;=E3751)/(SRP!$C$11:$C$15&gt;=E3751),SRP!$D$11:$D$15)*(G3751/100)*(E3751/1000)),
0)))))),2)</f>
        <v>4.0999999999999996</v>
      </c>
      <c r="L3751" s="173" t="str">
        <f t="shared" si="58"/>
        <v>Ready to Drink750</v>
      </c>
      <c r="M3751" s="154">
        <f>VLOOKUP(L3751,'Slope %'!C:D,2,0)</f>
        <v>0.12</v>
      </c>
    </row>
    <row r="3752" spans="1:13" x14ac:dyDescent="0.25">
      <c r="A3752" s="169">
        <v>51003</v>
      </c>
      <c r="B3752" s="170" t="s">
        <v>3007</v>
      </c>
      <c r="C3752" s="170" t="s">
        <v>15</v>
      </c>
      <c r="D3752" s="170" t="s">
        <v>16</v>
      </c>
      <c r="E3752" s="170">
        <v>375</v>
      </c>
      <c r="F3752" s="170">
        <v>24</v>
      </c>
      <c r="G3752" s="171">
        <v>40</v>
      </c>
      <c r="H3752" s="170" t="s">
        <v>218</v>
      </c>
      <c r="I3752" s="171">
        <v>13.3</v>
      </c>
      <c r="J3752" s="169">
        <v>1</v>
      </c>
      <c r="K3752" s="154" cm="1">
        <f t="array" ref="K3752">ROUND(
IF(C3752="Beer",
SUM(LOOKUP(2,1/(SRP!$B$8:$B$10&lt;=E3752)/(SRP!$C$8:$C$10&gt;=E3752),SRP!$D$8:$D$10)*(G3752/100)*(E3752/1000)),
IF(C3752="Spirits",
SUM(LOOKUP(2,1/(SRP!$B$2:$B$7&lt;=E3752)/(SRP!$C$2:$C$7&gt;=E3752),SRP!$D$2:$D$7)*(G3752/100)*(E3752/1000)),
IF(AND(C3752="Wine",D3752="Fortified Wines"),
SUM(LOOKUP(2,1/(SRP!$B$26:$B$29&lt;=E3752)/(SRP!$C$26:$C$29&gt;=E3752),SRP!$D$26:$D$29)*(G3752/100)*(E3752/1000)),
IF(C3752="Wine",
SUM(LOOKUP(2,1/(SRP!$B$21:$B$25&lt;=E3752)/(SRP!$C$21:$C$25&gt;=E3752),SRP!$D$21:$D$25)*(G3752/100)*(E3752/1000)),
IF(AND(C3752="Ready to Drink",D3752="RTD-One Pour Cocktail&gt;7%&lt;=14.5"),
SUM(LOOKUP(2,1/(SRP!$B$16:$B$20&lt;=E3752)/(SRP!$C$16:$C$20&gt;=E3752),SRP!$D$16:$D$20)*(G3752/100)*(E3752/1000)),
IF(C3752="Ready to Drink",
SUM(LOOKUP(2,1/(SRP!$B$11:$B$15&lt;=E3752)/(SRP!$C$11:$C$15&gt;=E3752),SRP!$D$11:$D$15)*(G3752/100)*(E3752/1000)),
0)))))),2)</f>
        <v>13.3</v>
      </c>
      <c r="L3752" s="173" t="str">
        <f t="shared" si="58"/>
        <v>Spirits375</v>
      </c>
      <c r="M3752" s="154">
        <f>VLOOKUP(L3752,'Slope %'!C:D,2,0)</f>
        <v>0.1</v>
      </c>
    </row>
    <row r="3753" spans="1:13" x14ac:dyDescent="0.25">
      <c r="A3753" s="169">
        <v>51014</v>
      </c>
      <c r="B3753" s="170" t="s">
        <v>3008</v>
      </c>
      <c r="C3753" s="170" t="s">
        <v>11</v>
      </c>
      <c r="D3753" s="170" t="s">
        <v>267</v>
      </c>
      <c r="E3753" s="170">
        <v>5325</v>
      </c>
      <c r="F3753" s="170">
        <v>1</v>
      </c>
      <c r="G3753" s="171">
        <v>5</v>
      </c>
      <c r="H3753" s="170" t="s">
        <v>1053</v>
      </c>
      <c r="I3753" s="171">
        <v>23.99</v>
      </c>
      <c r="J3753" s="169">
        <v>15</v>
      </c>
      <c r="K3753" s="154" cm="1">
        <f t="array" ref="K3753">ROUND(
IF(C3753="Beer",
SUM(LOOKUP(2,1/(SRP!$B$8:$B$10&lt;=E3753)/(SRP!$C$8:$C$10&gt;=E3753),SRP!$D$8:$D$10)*(G3753/100)*(E3753/1000)),
IF(C3753="Spirits",
SUM(LOOKUP(2,1/(SRP!$B$2:$B$7&lt;=E3753)/(SRP!$C$2:$C$7&gt;=E3753),SRP!$D$2:$D$7)*(G3753/100)*(E3753/1000)),
IF(AND(C3753="Wine",D3753="Fortified Wines"),
SUM(LOOKUP(2,1/(SRP!$B$26:$B$29&lt;=E3753)/(SRP!$C$26:$C$29&gt;=E3753),SRP!$D$26:$D$29)*(G3753/100)*(E3753/1000)),
IF(C3753="Wine",
SUM(LOOKUP(2,1/(SRP!$B$21:$B$25&lt;=E3753)/(SRP!$C$21:$C$25&gt;=E3753),SRP!$D$21:$D$25)*(G3753/100)*(E3753/1000)),
IF(AND(C3753="Ready to Drink",D3753="RTD-One Pour Cocktail&gt;7%&lt;=14.5"),
SUM(LOOKUP(2,1/(SRP!$B$16:$B$20&lt;=E3753)/(SRP!$C$16:$C$20&gt;=E3753),SRP!$D$16:$D$20)*(G3753/100)*(E3753/1000)),
IF(C3753="Ready to Drink",
SUM(LOOKUP(2,1/(SRP!$B$11:$B$15&lt;=E3753)/(SRP!$C$11:$C$15&gt;=E3753),SRP!$D$11:$D$15)*(G3753/100)*(E3753/1000)),
0)))))),2)</f>
        <v>20.79</v>
      </c>
      <c r="L3753" s="173" t="str">
        <f t="shared" si="58"/>
        <v>Beer5325</v>
      </c>
      <c r="M3753" s="154">
        <f>VLOOKUP(L3753,'Slope %'!C:D,2,0)</f>
        <v>0.05</v>
      </c>
    </row>
    <row r="3754" spans="1:13" x14ac:dyDescent="0.25">
      <c r="A3754" s="169">
        <v>51014</v>
      </c>
      <c r="B3754" s="170" t="s">
        <v>3008</v>
      </c>
      <c r="C3754" s="170" t="s">
        <v>11</v>
      </c>
      <c r="D3754" s="170" t="s">
        <v>267</v>
      </c>
      <c r="E3754" s="170">
        <v>5325</v>
      </c>
      <c r="F3754" s="170">
        <v>1</v>
      </c>
      <c r="G3754" s="171">
        <v>5</v>
      </c>
      <c r="H3754" s="170" t="s">
        <v>1053</v>
      </c>
      <c r="I3754" s="171">
        <v>23.99</v>
      </c>
      <c r="J3754" s="169">
        <v>15</v>
      </c>
      <c r="K3754" s="154" cm="1">
        <f t="array" ref="K3754">ROUND(
IF(C3754="Beer",
SUM(LOOKUP(2,1/(SRP!$B$8:$B$10&lt;=E3754)/(SRP!$C$8:$C$10&gt;=E3754),SRP!$D$8:$D$10)*(G3754/100)*(E3754/1000)),
IF(C3754="Spirits",
SUM(LOOKUP(2,1/(SRP!$B$2:$B$7&lt;=E3754)/(SRP!$C$2:$C$7&gt;=E3754),SRP!$D$2:$D$7)*(G3754/100)*(E3754/1000)),
IF(AND(C3754="Wine",D3754="Fortified Wines"),
SUM(LOOKUP(2,1/(SRP!$B$26:$B$29&lt;=E3754)/(SRP!$C$26:$C$29&gt;=E3754),SRP!$D$26:$D$29)*(G3754/100)*(E3754/1000)),
IF(C3754="Wine",
SUM(LOOKUP(2,1/(SRP!$B$21:$B$25&lt;=E3754)/(SRP!$C$21:$C$25&gt;=E3754),SRP!$D$21:$D$25)*(G3754/100)*(E3754/1000)),
IF(AND(C3754="Ready to Drink",D3754="RTD-One Pour Cocktail&gt;7%&lt;=14.5"),
SUM(LOOKUP(2,1/(SRP!$B$16:$B$20&lt;=E3754)/(SRP!$C$16:$C$20&gt;=E3754),SRP!$D$16:$D$20)*(G3754/100)*(E3754/1000)),
IF(C3754="Ready to Drink",
SUM(LOOKUP(2,1/(SRP!$B$11:$B$15&lt;=E3754)/(SRP!$C$11:$C$15&gt;=E3754),SRP!$D$11:$D$15)*(G3754/100)*(E3754/1000)),
0)))))),2)</f>
        <v>20.79</v>
      </c>
      <c r="L3754" s="173" t="str">
        <f t="shared" si="58"/>
        <v>Beer5325</v>
      </c>
      <c r="M3754" s="154">
        <f>VLOOKUP(L3754,'Slope %'!C:D,2,0)</f>
        <v>0.05</v>
      </c>
    </row>
    <row r="3755" spans="1:13" x14ac:dyDescent="0.25">
      <c r="A3755" s="169">
        <v>51023</v>
      </c>
      <c r="B3755" s="170" t="s">
        <v>3009</v>
      </c>
      <c r="C3755" s="170" t="s">
        <v>263</v>
      </c>
      <c r="D3755" s="170" t="s">
        <v>935</v>
      </c>
      <c r="E3755" s="170">
        <v>750</v>
      </c>
      <c r="F3755" s="170">
        <v>12</v>
      </c>
      <c r="G3755" s="171">
        <v>6.5</v>
      </c>
      <c r="H3755" s="170" t="s">
        <v>2655</v>
      </c>
      <c r="I3755" s="171">
        <v>16.989999999999998</v>
      </c>
      <c r="J3755" s="169">
        <v>1</v>
      </c>
      <c r="K3755" s="154" cm="1">
        <f t="array" ref="K3755">ROUND(
IF(C3755="Beer",
SUM(LOOKUP(2,1/(SRP!$B$8:$B$10&lt;=E3755)/(SRP!$C$8:$C$10&gt;=E3755),SRP!$D$8:$D$10)*(G3755/100)*(E3755/1000)),
IF(C3755="Spirits",
SUM(LOOKUP(2,1/(SRP!$B$2:$B$7&lt;=E3755)/(SRP!$C$2:$C$7&gt;=E3755),SRP!$D$2:$D$7)*(G3755/100)*(E3755/1000)),
IF(AND(C3755="Wine",D3755="Fortified Wines"),
SUM(LOOKUP(2,1/(SRP!$B$26:$B$29&lt;=E3755)/(SRP!$C$26:$C$29&gt;=E3755),SRP!$D$26:$D$29)*(G3755/100)*(E3755/1000)),
IF(C3755="Wine",
SUM(LOOKUP(2,1/(SRP!$B$21:$B$25&lt;=E3755)/(SRP!$C$21:$C$25&gt;=E3755),SRP!$D$21:$D$25)*(G3755/100)*(E3755/1000)),
IF(AND(C3755="Ready to Drink",D3755="RTD-One Pour Cocktail&gt;7%&lt;=14.5"),
SUM(LOOKUP(2,1/(SRP!$B$16:$B$20&lt;=E3755)/(SRP!$C$16:$C$20&gt;=E3755),SRP!$D$16:$D$20)*(G3755/100)*(E3755/1000)),
IF(C3755="Ready to Drink",
SUM(LOOKUP(2,1/(SRP!$B$11:$B$15&lt;=E3755)/(SRP!$C$11:$C$15&gt;=E3755),SRP!$D$11:$D$15)*(G3755/100)*(E3755/1000)),
0)))))),2)</f>
        <v>3.81</v>
      </c>
      <c r="L3755" s="173" t="str">
        <f t="shared" si="58"/>
        <v>Ready to Drink750</v>
      </c>
      <c r="M3755" s="154">
        <f>VLOOKUP(L3755,'Slope %'!C:D,2,0)</f>
        <v>0.12</v>
      </c>
    </row>
    <row r="3756" spans="1:13" x14ac:dyDescent="0.25">
      <c r="A3756" s="169">
        <v>51023</v>
      </c>
      <c r="B3756" s="170" t="s">
        <v>3009</v>
      </c>
      <c r="C3756" s="170" t="s">
        <v>263</v>
      </c>
      <c r="D3756" s="170" t="s">
        <v>935</v>
      </c>
      <c r="E3756" s="170">
        <v>750</v>
      </c>
      <c r="F3756" s="170">
        <v>12</v>
      </c>
      <c r="G3756" s="171">
        <v>6.5</v>
      </c>
      <c r="H3756" s="170" t="s">
        <v>2364</v>
      </c>
      <c r="I3756" s="171">
        <v>16.989999999999998</v>
      </c>
      <c r="J3756" s="169">
        <v>1</v>
      </c>
      <c r="K3756" s="154" cm="1">
        <f t="array" ref="K3756">ROUND(
IF(C3756="Beer",
SUM(LOOKUP(2,1/(SRP!$B$8:$B$10&lt;=E3756)/(SRP!$C$8:$C$10&gt;=E3756),SRP!$D$8:$D$10)*(G3756/100)*(E3756/1000)),
IF(C3756="Spirits",
SUM(LOOKUP(2,1/(SRP!$B$2:$B$7&lt;=E3756)/(SRP!$C$2:$C$7&gt;=E3756),SRP!$D$2:$D$7)*(G3756/100)*(E3756/1000)),
IF(AND(C3756="Wine",D3756="Fortified Wines"),
SUM(LOOKUP(2,1/(SRP!$B$26:$B$29&lt;=E3756)/(SRP!$C$26:$C$29&gt;=E3756),SRP!$D$26:$D$29)*(G3756/100)*(E3756/1000)),
IF(C3756="Wine",
SUM(LOOKUP(2,1/(SRP!$B$21:$B$25&lt;=E3756)/(SRP!$C$21:$C$25&gt;=E3756),SRP!$D$21:$D$25)*(G3756/100)*(E3756/1000)),
IF(AND(C3756="Ready to Drink",D3756="RTD-One Pour Cocktail&gt;7%&lt;=14.5"),
SUM(LOOKUP(2,1/(SRP!$B$16:$B$20&lt;=E3756)/(SRP!$C$16:$C$20&gt;=E3756),SRP!$D$16:$D$20)*(G3756/100)*(E3756/1000)),
IF(C3756="Ready to Drink",
SUM(LOOKUP(2,1/(SRP!$B$11:$B$15&lt;=E3756)/(SRP!$C$11:$C$15&gt;=E3756),SRP!$D$11:$D$15)*(G3756/100)*(E3756/1000)),
0)))))),2)</f>
        <v>3.81</v>
      </c>
      <c r="L3756" s="173" t="str">
        <f t="shared" si="58"/>
        <v>Ready to Drink750</v>
      </c>
      <c r="M3756" s="154">
        <f>VLOOKUP(L3756,'Slope %'!C:D,2,0)</f>
        <v>0.12</v>
      </c>
    </row>
    <row r="3757" spans="1:13" x14ac:dyDescent="0.25">
      <c r="A3757" s="169">
        <v>51027</v>
      </c>
      <c r="B3757" s="170" t="s">
        <v>3010</v>
      </c>
      <c r="C3757" s="170" t="s">
        <v>1065</v>
      </c>
      <c r="D3757" s="170" t="s">
        <v>1066</v>
      </c>
      <c r="E3757" s="170">
        <v>1980</v>
      </c>
      <c r="F3757" s="170">
        <v>4</v>
      </c>
      <c r="G3757" s="171">
        <v>1E-4</v>
      </c>
      <c r="H3757" s="170" t="s">
        <v>54</v>
      </c>
      <c r="I3757" s="171">
        <v>13.49</v>
      </c>
      <c r="J3757" s="169">
        <v>6</v>
      </c>
      <c r="K3757" s="154" cm="1">
        <f t="array" ref="K3757">ROUND(
IF(C3757="Beer",
SUM(LOOKUP(2,1/(SRP!$B$8:$B$10&lt;=E3757)/(SRP!$C$8:$C$10&gt;=E3757),SRP!$D$8:$D$10)*(G3757/100)*(E3757/1000)),
IF(C3757="Spirits",
SUM(LOOKUP(2,1/(SRP!$B$2:$B$7&lt;=E3757)/(SRP!$C$2:$C$7&gt;=E3757),SRP!$D$2:$D$7)*(G3757/100)*(E3757/1000)),
IF(AND(C3757="Wine",D3757="Fortified Wines"),
SUM(LOOKUP(2,1/(SRP!$B$26:$B$29&lt;=E3757)/(SRP!$C$26:$C$29&gt;=E3757),SRP!$D$26:$D$29)*(G3757/100)*(E3757/1000)),
IF(C3757="Wine",
SUM(LOOKUP(2,1/(SRP!$B$21:$B$25&lt;=E3757)/(SRP!$C$21:$C$25&gt;=E3757),SRP!$D$21:$D$25)*(G3757/100)*(E3757/1000)),
IF(AND(C3757="Ready to Drink",D3757="RTD-One Pour Cocktail&gt;7%&lt;=14.5"),
SUM(LOOKUP(2,1/(SRP!$B$16:$B$20&lt;=E3757)/(SRP!$C$16:$C$20&gt;=E3757),SRP!$D$16:$D$20)*(G3757/100)*(E3757/1000)),
IF(C3757="Ready to Drink",
SUM(LOOKUP(2,1/(SRP!$B$11:$B$15&lt;=E3757)/(SRP!$C$11:$C$15&gt;=E3757),SRP!$D$11:$D$15)*(G3757/100)*(E3757/1000)),
0)))))),2)</f>
        <v>0</v>
      </c>
      <c r="L3757" s="173" t="str">
        <f t="shared" si="58"/>
        <v>Dealcoholized1980</v>
      </c>
      <c r="M3757" s="154" t="e">
        <f>VLOOKUP(L3757,'Slope %'!C:D,2,0)</f>
        <v>#N/A</v>
      </c>
    </row>
    <row r="3758" spans="1:13" x14ac:dyDescent="0.25">
      <c r="A3758" s="169">
        <v>51027</v>
      </c>
      <c r="B3758" s="170" t="s">
        <v>3010</v>
      </c>
      <c r="C3758" s="170" t="s">
        <v>1065</v>
      </c>
      <c r="D3758" s="170" t="s">
        <v>1066</v>
      </c>
      <c r="E3758" s="170">
        <v>1980</v>
      </c>
      <c r="F3758" s="170">
        <v>4</v>
      </c>
      <c r="G3758" s="171">
        <v>1E-4</v>
      </c>
      <c r="H3758" s="170" t="s">
        <v>54</v>
      </c>
      <c r="I3758" s="171">
        <v>13.49</v>
      </c>
      <c r="J3758" s="169">
        <v>6</v>
      </c>
      <c r="K3758" s="154" cm="1">
        <f t="array" ref="K3758">ROUND(
IF(C3758="Beer",
SUM(LOOKUP(2,1/(SRP!$B$8:$B$10&lt;=E3758)/(SRP!$C$8:$C$10&gt;=E3758),SRP!$D$8:$D$10)*(G3758/100)*(E3758/1000)),
IF(C3758="Spirits",
SUM(LOOKUP(2,1/(SRP!$B$2:$B$7&lt;=E3758)/(SRP!$C$2:$C$7&gt;=E3758),SRP!$D$2:$D$7)*(G3758/100)*(E3758/1000)),
IF(AND(C3758="Wine",D3758="Fortified Wines"),
SUM(LOOKUP(2,1/(SRP!$B$26:$B$29&lt;=E3758)/(SRP!$C$26:$C$29&gt;=E3758),SRP!$D$26:$D$29)*(G3758/100)*(E3758/1000)),
IF(C3758="Wine",
SUM(LOOKUP(2,1/(SRP!$B$21:$B$25&lt;=E3758)/(SRP!$C$21:$C$25&gt;=E3758),SRP!$D$21:$D$25)*(G3758/100)*(E3758/1000)),
IF(AND(C3758="Ready to Drink",D3758="RTD-One Pour Cocktail&gt;7%&lt;=14.5"),
SUM(LOOKUP(2,1/(SRP!$B$16:$B$20&lt;=E3758)/(SRP!$C$16:$C$20&gt;=E3758),SRP!$D$16:$D$20)*(G3758/100)*(E3758/1000)),
IF(C3758="Ready to Drink",
SUM(LOOKUP(2,1/(SRP!$B$11:$B$15&lt;=E3758)/(SRP!$C$11:$C$15&gt;=E3758),SRP!$D$11:$D$15)*(G3758/100)*(E3758/1000)),
0)))))),2)</f>
        <v>0</v>
      </c>
      <c r="L3758" s="173" t="str">
        <f t="shared" si="58"/>
        <v>Dealcoholized1980</v>
      </c>
      <c r="M3758" s="154" t="e">
        <f>VLOOKUP(L3758,'Slope %'!C:D,2,0)</f>
        <v>#N/A</v>
      </c>
    </row>
    <row r="3759" spans="1:13" x14ac:dyDescent="0.25">
      <c r="A3759" s="169">
        <v>51032</v>
      </c>
      <c r="B3759" s="170" t="s">
        <v>3011</v>
      </c>
      <c r="C3759" s="170" t="s">
        <v>263</v>
      </c>
      <c r="D3759" s="170" t="s">
        <v>646</v>
      </c>
      <c r="E3759" s="170">
        <v>30000</v>
      </c>
      <c r="F3759" s="170">
        <v>1</v>
      </c>
      <c r="G3759" s="171">
        <v>5</v>
      </c>
      <c r="H3759" s="170" t="s">
        <v>342</v>
      </c>
      <c r="I3759" s="171">
        <v>176.36</v>
      </c>
      <c r="J3759" s="169">
        <v>1</v>
      </c>
      <c r="K3759" s="154" cm="1">
        <f t="array" ref="K3759">ROUND(
IF(C3759="Beer",
SUM(LOOKUP(2,1/(SRP!$B$8:$B$10&lt;=E3759)/(SRP!$C$8:$C$10&gt;=E3759),SRP!$D$8:$D$10)*(G3759/100)*(E3759/1000)),
IF(C3759="Spirits",
SUM(LOOKUP(2,1/(SRP!$B$2:$B$7&lt;=E3759)/(SRP!$C$2:$C$7&gt;=E3759),SRP!$D$2:$D$7)*(G3759/100)*(E3759/1000)),
IF(AND(C3759="Wine",D3759="Fortified Wines"),
SUM(LOOKUP(2,1/(SRP!$B$26:$B$29&lt;=E3759)/(SRP!$C$26:$C$29&gt;=E3759),SRP!$D$26:$D$29)*(G3759/100)*(E3759/1000)),
IF(C3759="Wine",
SUM(LOOKUP(2,1/(SRP!$B$21:$B$25&lt;=E3759)/(SRP!$C$21:$C$25&gt;=E3759),SRP!$D$21:$D$25)*(G3759/100)*(E3759/1000)),
IF(AND(C3759="Ready to Drink",D3759="RTD-One Pour Cocktail&gt;7%&lt;=14.5"),
SUM(LOOKUP(2,1/(SRP!$B$16:$B$20&lt;=E3759)/(SRP!$C$16:$C$20&gt;=E3759),SRP!$D$16:$D$20)*(G3759/100)*(E3759/1000)),
IF(C3759="Ready to Drink",
SUM(LOOKUP(2,1/(SRP!$B$11:$B$15&lt;=E3759)/(SRP!$C$11:$C$15&gt;=E3759),SRP!$D$11:$D$15)*(G3759/100)*(E3759/1000)),
0)))))),2)</f>
        <v>117.11</v>
      </c>
      <c r="L3759" s="173" t="str">
        <f t="shared" si="58"/>
        <v>Ready to Drink30000</v>
      </c>
      <c r="M3759" s="154" t="e">
        <f>VLOOKUP(L3759,'Slope %'!C:D,2,0)</f>
        <v>#N/A</v>
      </c>
    </row>
    <row r="3760" spans="1:13" x14ac:dyDescent="0.25">
      <c r="A3760" s="169">
        <v>51032</v>
      </c>
      <c r="B3760" s="170" t="s">
        <v>3011</v>
      </c>
      <c r="C3760" s="170" t="s">
        <v>263</v>
      </c>
      <c r="D3760" s="170" t="s">
        <v>646</v>
      </c>
      <c r="E3760" s="170">
        <v>30000</v>
      </c>
      <c r="F3760" s="170">
        <v>1</v>
      </c>
      <c r="G3760" s="171">
        <v>5</v>
      </c>
      <c r="H3760" s="170" t="s">
        <v>342</v>
      </c>
      <c r="I3760" s="171">
        <v>176.36</v>
      </c>
      <c r="J3760" s="169">
        <v>1</v>
      </c>
      <c r="K3760" s="154" cm="1">
        <f t="array" ref="K3760">ROUND(
IF(C3760="Beer",
SUM(LOOKUP(2,1/(SRP!$B$8:$B$10&lt;=E3760)/(SRP!$C$8:$C$10&gt;=E3760),SRP!$D$8:$D$10)*(G3760/100)*(E3760/1000)),
IF(C3760="Spirits",
SUM(LOOKUP(2,1/(SRP!$B$2:$B$7&lt;=E3760)/(SRP!$C$2:$C$7&gt;=E3760),SRP!$D$2:$D$7)*(G3760/100)*(E3760/1000)),
IF(AND(C3760="Wine",D3760="Fortified Wines"),
SUM(LOOKUP(2,1/(SRP!$B$26:$B$29&lt;=E3760)/(SRP!$C$26:$C$29&gt;=E3760),SRP!$D$26:$D$29)*(G3760/100)*(E3760/1000)),
IF(C3760="Wine",
SUM(LOOKUP(2,1/(SRP!$B$21:$B$25&lt;=E3760)/(SRP!$C$21:$C$25&gt;=E3760),SRP!$D$21:$D$25)*(G3760/100)*(E3760/1000)),
IF(AND(C3760="Ready to Drink",D3760="RTD-One Pour Cocktail&gt;7%&lt;=14.5"),
SUM(LOOKUP(2,1/(SRP!$B$16:$B$20&lt;=E3760)/(SRP!$C$16:$C$20&gt;=E3760),SRP!$D$16:$D$20)*(G3760/100)*(E3760/1000)),
IF(C3760="Ready to Drink",
SUM(LOOKUP(2,1/(SRP!$B$11:$B$15&lt;=E3760)/(SRP!$C$11:$C$15&gt;=E3760),SRP!$D$11:$D$15)*(G3760/100)*(E3760/1000)),
0)))))),2)</f>
        <v>117.11</v>
      </c>
      <c r="L3760" s="173" t="str">
        <f t="shared" si="58"/>
        <v>Ready to Drink30000</v>
      </c>
      <c r="M3760" s="154" t="e">
        <f>VLOOKUP(L3760,'Slope %'!C:D,2,0)</f>
        <v>#N/A</v>
      </c>
    </row>
    <row r="3761" spans="1:13" x14ac:dyDescent="0.25">
      <c r="A3761" s="169">
        <v>51033</v>
      </c>
      <c r="B3761" s="170" t="s">
        <v>3012</v>
      </c>
      <c r="C3761" s="170" t="s">
        <v>15</v>
      </c>
      <c r="D3761" s="170" t="s">
        <v>547</v>
      </c>
      <c r="E3761" s="170">
        <v>750</v>
      </c>
      <c r="F3761" s="170">
        <v>6</v>
      </c>
      <c r="G3761" s="171">
        <v>40</v>
      </c>
      <c r="H3761" s="170" t="s">
        <v>29</v>
      </c>
      <c r="I3761" s="171">
        <v>149.99</v>
      </c>
      <c r="J3761" s="169">
        <v>1</v>
      </c>
      <c r="K3761" s="154" cm="1">
        <f t="array" ref="K3761">ROUND(
IF(C3761="Beer",
SUM(LOOKUP(2,1/(SRP!$B$8:$B$10&lt;=E3761)/(SRP!$C$8:$C$10&gt;=E3761),SRP!$D$8:$D$10)*(G3761/100)*(E3761/1000)),
IF(C3761="Spirits",
SUM(LOOKUP(2,1/(SRP!$B$2:$B$7&lt;=E3761)/(SRP!$C$2:$C$7&gt;=E3761),SRP!$D$2:$D$7)*(G3761/100)*(E3761/1000)),
IF(AND(C3761="Wine",D3761="Fortified Wines"),
SUM(LOOKUP(2,1/(SRP!$B$26:$B$29&lt;=E3761)/(SRP!$C$26:$C$29&gt;=E3761),SRP!$D$26:$D$29)*(G3761/100)*(E3761/1000)),
IF(C3761="Wine",
SUM(LOOKUP(2,1/(SRP!$B$21:$B$25&lt;=E3761)/(SRP!$C$21:$C$25&gt;=E3761),SRP!$D$21:$D$25)*(G3761/100)*(E3761/1000)),
IF(AND(C3761="Ready to Drink",D3761="RTD-One Pour Cocktail&gt;7%&lt;=14.5"),
SUM(LOOKUP(2,1/(SRP!$B$16:$B$20&lt;=E3761)/(SRP!$C$16:$C$20&gt;=E3761),SRP!$D$16:$D$20)*(G3761/100)*(E3761/1000)),
IF(C3761="Ready to Drink",
SUM(LOOKUP(2,1/(SRP!$B$11:$B$15&lt;=E3761)/(SRP!$C$11:$C$15&gt;=E3761),SRP!$D$11:$D$15)*(G3761/100)*(E3761/1000)),
0)))))),2)</f>
        <v>23.42</v>
      </c>
      <c r="L3761" s="173" t="str">
        <f t="shared" si="58"/>
        <v>Spirits750</v>
      </c>
      <c r="M3761" s="154">
        <f>VLOOKUP(L3761,'Slope %'!C:D,2,0)</f>
        <v>7.0000000000000007E-2</v>
      </c>
    </row>
    <row r="3762" spans="1:13" x14ac:dyDescent="0.25">
      <c r="A3762" s="169">
        <v>51186</v>
      </c>
      <c r="B3762" s="170" t="s">
        <v>3013</v>
      </c>
      <c r="C3762" s="170" t="s">
        <v>11</v>
      </c>
      <c r="D3762" s="170" t="s">
        <v>303</v>
      </c>
      <c r="E3762" s="170">
        <v>473</v>
      </c>
      <c r="F3762" s="170">
        <v>24</v>
      </c>
      <c r="G3762" s="171">
        <v>6</v>
      </c>
      <c r="H3762" s="170" t="s">
        <v>1053</v>
      </c>
      <c r="I3762" s="171">
        <v>3.99</v>
      </c>
      <c r="J3762" s="169">
        <v>1</v>
      </c>
      <c r="K3762" s="154" cm="1">
        <f t="array" ref="K3762">ROUND(
IF(C3762="Beer",
SUM(LOOKUP(2,1/(SRP!$B$8:$B$10&lt;=E3762)/(SRP!$C$8:$C$10&gt;=E3762),SRP!$D$8:$D$10)*(G3762/100)*(E3762/1000)),
IF(C3762="Spirits",
SUM(LOOKUP(2,1/(SRP!$B$2:$B$7&lt;=E3762)/(SRP!$C$2:$C$7&gt;=E3762),SRP!$D$2:$D$7)*(G3762/100)*(E3762/1000)),
IF(AND(C3762="Wine",D3762="Fortified Wines"),
SUM(LOOKUP(2,1/(SRP!$B$26:$B$29&lt;=E3762)/(SRP!$C$26:$C$29&gt;=E3762),SRP!$D$26:$D$29)*(G3762/100)*(E3762/1000)),
IF(C3762="Wine",
SUM(LOOKUP(2,1/(SRP!$B$21:$B$25&lt;=E3762)/(SRP!$C$21:$C$25&gt;=E3762),SRP!$D$21:$D$25)*(G3762/100)*(E3762/1000)),
IF(AND(C3762="Ready to Drink",D3762="RTD-One Pour Cocktail&gt;7%&lt;=14.5"),
SUM(LOOKUP(2,1/(SRP!$B$16:$B$20&lt;=E3762)/(SRP!$C$16:$C$20&gt;=E3762),SRP!$D$16:$D$20)*(G3762/100)*(E3762/1000)),
IF(C3762="Ready to Drink",
SUM(LOOKUP(2,1/(SRP!$B$11:$B$15&lt;=E3762)/(SRP!$C$11:$C$15&gt;=E3762),SRP!$D$11:$D$15)*(G3762/100)*(E3762/1000)),
0)))))),2)</f>
        <v>2.2200000000000002</v>
      </c>
      <c r="L3762" s="173" t="str">
        <f t="shared" si="58"/>
        <v>Beer473</v>
      </c>
      <c r="M3762" s="154">
        <f>VLOOKUP(L3762,'Slope %'!C:D,2,0)</f>
        <v>0.12</v>
      </c>
    </row>
    <row r="3763" spans="1:13" x14ac:dyDescent="0.25">
      <c r="A3763" s="169">
        <v>51193</v>
      </c>
      <c r="B3763" s="170" t="s">
        <v>3014</v>
      </c>
      <c r="C3763" s="170" t="s">
        <v>11</v>
      </c>
      <c r="D3763" s="170" t="s">
        <v>267</v>
      </c>
      <c r="E3763" s="170">
        <v>473</v>
      </c>
      <c r="F3763" s="170">
        <v>24</v>
      </c>
      <c r="G3763" s="171">
        <v>5.3</v>
      </c>
      <c r="H3763" s="170" t="s">
        <v>1053</v>
      </c>
      <c r="I3763" s="171">
        <v>3.59</v>
      </c>
      <c r="J3763" s="169">
        <v>1</v>
      </c>
      <c r="K3763" s="154" cm="1">
        <f t="array" ref="K3763">ROUND(
IF(C3763="Beer",
SUM(LOOKUP(2,1/(SRP!$B$8:$B$10&lt;=E3763)/(SRP!$C$8:$C$10&gt;=E3763),SRP!$D$8:$D$10)*(G3763/100)*(E3763/1000)),
IF(C3763="Spirits",
SUM(LOOKUP(2,1/(SRP!$B$2:$B$7&lt;=E3763)/(SRP!$C$2:$C$7&gt;=E3763),SRP!$D$2:$D$7)*(G3763/100)*(E3763/1000)),
IF(AND(C3763="Wine",D3763="Fortified Wines"),
SUM(LOOKUP(2,1/(SRP!$B$26:$B$29&lt;=E3763)/(SRP!$C$26:$C$29&gt;=E3763),SRP!$D$26:$D$29)*(G3763/100)*(E3763/1000)),
IF(C3763="Wine",
SUM(LOOKUP(2,1/(SRP!$B$21:$B$25&lt;=E3763)/(SRP!$C$21:$C$25&gt;=E3763),SRP!$D$21:$D$25)*(G3763/100)*(E3763/1000)),
IF(AND(C3763="Ready to Drink",D3763="RTD-One Pour Cocktail&gt;7%&lt;=14.5"),
SUM(LOOKUP(2,1/(SRP!$B$16:$B$20&lt;=E3763)/(SRP!$C$16:$C$20&gt;=E3763),SRP!$D$16:$D$20)*(G3763/100)*(E3763/1000)),
IF(C3763="Ready to Drink",
SUM(LOOKUP(2,1/(SRP!$B$11:$B$15&lt;=E3763)/(SRP!$C$11:$C$15&gt;=E3763),SRP!$D$11:$D$15)*(G3763/100)*(E3763/1000)),
0)))))),2)</f>
        <v>1.96</v>
      </c>
      <c r="L3763" s="173" t="str">
        <f t="shared" si="58"/>
        <v>Beer473</v>
      </c>
      <c r="M3763" s="154">
        <f>VLOOKUP(L3763,'Slope %'!C:D,2,0)</f>
        <v>0.12</v>
      </c>
    </row>
    <row r="3764" spans="1:13" x14ac:dyDescent="0.25">
      <c r="A3764" s="169">
        <v>51206</v>
      </c>
      <c r="B3764" s="170" t="s">
        <v>3015</v>
      </c>
      <c r="C3764" s="170" t="s">
        <v>37</v>
      </c>
      <c r="D3764" s="170" t="s">
        <v>891</v>
      </c>
      <c r="E3764" s="170">
        <v>0</v>
      </c>
      <c r="F3764" s="170">
        <v>4</v>
      </c>
      <c r="H3764" s="170" t="s">
        <v>3016</v>
      </c>
      <c r="I3764" s="171">
        <v>9.99</v>
      </c>
      <c r="K3764" s="154" cm="1">
        <f t="array" ref="K3764">ROUND(
IF(C3764="Beer",
SUM(LOOKUP(2,1/(SRP!$B$8:$B$10&lt;=E3764)/(SRP!$C$8:$C$10&gt;=E3764),SRP!$D$8:$D$10)*(G3764/100)*(E3764/1000)),
IF(C3764="Spirits",
SUM(LOOKUP(2,1/(SRP!$B$2:$B$7&lt;=E3764)/(SRP!$C$2:$C$7&gt;=E3764),SRP!$D$2:$D$7)*(G3764/100)*(E3764/1000)),
IF(AND(C3764="Wine",D3764="Fortified Wines"),
SUM(LOOKUP(2,1/(SRP!$B$26:$B$29&lt;=E3764)/(SRP!$C$26:$C$29&gt;=E3764),SRP!$D$26:$D$29)*(G3764/100)*(E3764/1000)),
IF(C3764="Wine",
SUM(LOOKUP(2,1/(SRP!$B$21:$B$25&lt;=E3764)/(SRP!$C$21:$C$25&gt;=E3764),SRP!$D$21:$D$25)*(G3764/100)*(E3764/1000)),
IF(AND(C3764="Ready to Drink",D3764="RTD-One Pour Cocktail&gt;7%&lt;=14.5"),
SUM(LOOKUP(2,1/(SRP!$B$16:$B$20&lt;=E3764)/(SRP!$C$16:$C$20&gt;=E3764),SRP!$D$16:$D$20)*(G3764/100)*(E3764/1000)),
IF(C3764="Ready to Drink",
SUM(LOOKUP(2,1/(SRP!$B$11:$B$15&lt;=E3764)/(SRP!$C$11:$C$15&gt;=E3764),SRP!$D$11:$D$15)*(G3764/100)*(E3764/1000)),
0)))))),2)</f>
        <v>0</v>
      </c>
      <c r="L3764" s="173" t="str">
        <f t="shared" si="58"/>
        <v>Non Liquor Merchandise0</v>
      </c>
      <c r="M3764" s="154" t="e">
        <f>VLOOKUP(L3764,'Slope %'!C:D,2,0)</f>
        <v>#N/A</v>
      </c>
    </row>
    <row r="3765" spans="1:13" x14ac:dyDescent="0.25">
      <c r="A3765" s="169">
        <v>51208</v>
      </c>
      <c r="B3765" s="170" t="s">
        <v>3017</v>
      </c>
      <c r="C3765" s="170" t="s">
        <v>37</v>
      </c>
      <c r="D3765" s="170" t="s">
        <v>891</v>
      </c>
      <c r="E3765" s="170">
        <v>0</v>
      </c>
      <c r="F3765" s="170">
        <v>6</v>
      </c>
      <c r="H3765" s="170" t="s">
        <v>3016</v>
      </c>
      <c r="I3765" s="171">
        <v>14.99</v>
      </c>
      <c r="K3765" s="154" cm="1">
        <f t="array" ref="K3765">ROUND(
IF(C3765="Beer",
SUM(LOOKUP(2,1/(SRP!$B$8:$B$10&lt;=E3765)/(SRP!$C$8:$C$10&gt;=E3765),SRP!$D$8:$D$10)*(G3765/100)*(E3765/1000)),
IF(C3765="Spirits",
SUM(LOOKUP(2,1/(SRP!$B$2:$B$7&lt;=E3765)/(SRP!$C$2:$C$7&gt;=E3765),SRP!$D$2:$D$7)*(G3765/100)*(E3765/1000)),
IF(AND(C3765="Wine",D3765="Fortified Wines"),
SUM(LOOKUP(2,1/(SRP!$B$26:$B$29&lt;=E3765)/(SRP!$C$26:$C$29&gt;=E3765),SRP!$D$26:$D$29)*(G3765/100)*(E3765/1000)),
IF(C3765="Wine",
SUM(LOOKUP(2,1/(SRP!$B$21:$B$25&lt;=E3765)/(SRP!$C$21:$C$25&gt;=E3765),SRP!$D$21:$D$25)*(G3765/100)*(E3765/1000)),
IF(AND(C3765="Ready to Drink",D3765="RTD-One Pour Cocktail&gt;7%&lt;=14.5"),
SUM(LOOKUP(2,1/(SRP!$B$16:$B$20&lt;=E3765)/(SRP!$C$16:$C$20&gt;=E3765),SRP!$D$16:$D$20)*(G3765/100)*(E3765/1000)),
IF(C3765="Ready to Drink",
SUM(LOOKUP(2,1/(SRP!$B$11:$B$15&lt;=E3765)/(SRP!$C$11:$C$15&gt;=E3765),SRP!$D$11:$D$15)*(G3765/100)*(E3765/1000)),
0)))))),2)</f>
        <v>0</v>
      </c>
      <c r="L3765" s="173" t="str">
        <f t="shared" si="58"/>
        <v>Non Liquor Merchandise0</v>
      </c>
      <c r="M3765" s="154" t="e">
        <f>VLOOKUP(L3765,'Slope %'!C:D,2,0)</f>
        <v>#N/A</v>
      </c>
    </row>
    <row r="3766" spans="1:13" x14ac:dyDescent="0.25">
      <c r="A3766" s="169">
        <v>51213</v>
      </c>
      <c r="B3766" s="170" t="s">
        <v>3018</v>
      </c>
      <c r="C3766" s="170" t="s">
        <v>37</v>
      </c>
      <c r="D3766" s="170" t="s">
        <v>891</v>
      </c>
      <c r="E3766" s="170">
        <v>0</v>
      </c>
      <c r="F3766" s="170">
        <v>6</v>
      </c>
      <c r="H3766" s="170" t="s">
        <v>3016</v>
      </c>
      <c r="I3766" s="171">
        <v>14.99</v>
      </c>
      <c r="K3766" s="154" cm="1">
        <f t="array" ref="K3766">ROUND(
IF(C3766="Beer",
SUM(LOOKUP(2,1/(SRP!$B$8:$B$10&lt;=E3766)/(SRP!$C$8:$C$10&gt;=E3766),SRP!$D$8:$D$10)*(G3766/100)*(E3766/1000)),
IF(C3766="Spirits",
SUM(LOOKUP(2,1/(SRP!$B$2:$B$7&lt;=E3766)/(SRP!$C$2:$C$7&gt;=E3766),SRP!$D$2:$D$7)*(G3766/100)*(E3766/1000)),
IF(AND(C3766="Wine",D3766="Fortified Wines"),
SUM(LOOKUP(2,1/(SRP!$B$26:$B$29&lt;=E3766)/(SRP!$C$26:$C$29&gt;=E3766),SRP!$D$26:$D$29)*(G3766/100)*(E3766/1000)),
IF(C3766="Wine",
SUM(LOOKUP(2,1/(SRP!$B$21:$B$25&lt;=E3766)/(SRP!$C$21:$C$25&gt;=E3766),SRP!$D$21:$D$25)*(G3766/100)*(E3766/1000)),
IF(AND(C3766="Ready to Drink",D3766="RTD-One Pour Cocktail&gt;7%&lt;=14.5"),
SUM(LOOKUP(2,1/(SRP!$B$16:$B$20&lt;=E3766)/(SRP!$C$16:$C$20&gt;=E3766),SRP!$D$16:$D$20)*(G3766/100)*(E3766/1000)),
IF(C3766="Ready to Drink",
SUM(LOOKUP(2,1/(SRP!$B$11:$B$15&lt;=E3766)/(SRP!$C$11:$C$15&gt;=E3766),SRP!$D$11:$D$15)*(G3766/100)*(E3766/1000)),
0)))))),2)</f>
        <v>0</v>
      </c>
      <c r="L3766" s="173" t="str">
        <f t="shared" si="58"/>
        <v>Non Liquor Merchandise0</v>
      </c>
      <c r="M3766" s="154" t="e">
        <f>VLOOKUP(L3766,'Slope %'!C:D,2,0)</f>
        <v>#N/A</v>
      </c>
    </row>
    <row r="3767" spans="1:13" x14ac:dyDescent="0.25">
      <c r="A3767" s="169">
        <v>51217</v>
      </c>
      <c r="B3767" s="170" t="s">
        <v>3019</v>
      </c>
      <c r="C3767" s="170" t="s">
        <v>37</v>
      </c>
      <c r="D3767" s="170" t="s">
        <v>891</v>
      </c>
      <c r="E3767" s="170">
        <v>0</v>
      </c>
      <c r="F3767" s="170">
        <v>4</v>
      </c>
      <c r="H3767" s="170" t="s">
        <v>3016</v>
      </c>
      <c r="I3767" s="171">
        <v>19.989999999999998</v>
      </c>
      <c r="K3767" s="154" cm="1">
        <f t="array" ref="K3767">ROUND(
IF(C3767="Beer",
SUM(LOOKUP(2,1/(SRP!$B$8:$B$10&lt;=E3767)/(SRP!$C$8:$C$10&gt;=E3767),SRP!$D$8:$D$10)*(G3767/100)*(E3767/1000)),
IF(C3767="Spirits",
SUM(LOOKUP(2,1/(SRP!$B$2:$B$7&lt;=E3767)/(SRP!$C$2:$C$7&gt;=E3767),SRP!$D$2:$D$7)*(G3767/100)*(E3767/1000)),
IF(AND(C3767="Wine",D3767="Fortified Wines"),
SUM(LOOKUP(2,1/(SRP!$B$26:$B$29&lt;=E3767)/(SRP!$C$26:$C$29&gt;=E3767),SRP!$D$26:$D$29)*(G3767/100)*(E3767/1000)),
IF(C3767="Wine",
SUM(LOOKUP(2,1/(SRP!$B$21:$B$25&lt;=E3767)/(SRP!$C$21:$C$25&gt;=E3767),SRP!$D$21:$D$25)*(G3767/100)*(E3767/1000)),
IF(AND(C3767="Ready to Drink",D3767="RTD-One Pour Cocktail&gt;7%&lt;=14.5"),
SUM(LOOKUP(2,1/(SRP!$B$16:$B$20&lt;=E3767)/(SRP!$C$16:$C$20&gt;=E3767),SRP!$D$16:$D$20)*(G3767/100)*(E3767/1000)),
IF(C3767="Ready to Drink",
SUM(LOOKUP(2,1/(SRP!$B$11:$B$15&lt;=E3767)/(SRP!$C$11:$C$15&gt;=E3767),SRP!$D$11:$D$15)*(G3767/100)*(E3767/1000)),
0)))))),2)</f>
        <v>0</v>
      </c>
      <c r="L3767" s="173" t="str">
        <f t="shared" si="58"/>
        <v>Non Liquor Merchandise0</v>
      </c>
      <c r="M3767" s="154" t="e">
        <f>VLOOKUP(L3767,'Slope %'!C:D,2,0)</f>
        <v>#N/A</v>
      </c>
    </row>
    <row r="3768" spans="1:13" x14ac:dyDescent="0.25">
      <c r="A3768" s="169">
        <v>51262</v>
      </c>
      <c r="B3768" s="170" t="s">
        <v>3020</v>
      </c>
      <c r="C3768" s="170" t="s">
        <v>11</v>
      </c>
      <c r="D3768" s="170" t="s">
        <v>303</v>
      </c>
      <c r="E3768" s="170">
        <v>355</v>
      </c>
      <c r="F3768" s="170">
        <v>24</v>
      </c>
      <c r="G3768" s="171">
        <v>8.4</v>
      </c>
      <c r="H3768" s="170" t="s">
        <v>1422</v>
      </c>
      <c r="I3768" s="171">
        <v>6.45</v>
      </c>
      <c r="J3768" s="169">
        <v>1</v>
      </c>
      <c r="K3768" s="154" cm="1">
        <f t="array" ref="K3768">ROUND(
IF(C3768="Beer",
SUM(LOOKUP(2,1/(SRP!$B$8:$B$10&lt;=E3768)/(SRP!$C$8:$C$10&gt;=E3768),SRP!$D$8:$D$10)*(G3768/100)*(E3768/1000)),
IF(C3768="Spirits",
SUM(LOOKUP(2,1/(SRP!$B$2:$B$7&lt;=E3768)/(SRP!$C$2:$C$7&gt;=E3768),SRP!$D$2:$D$7)*(G3768/100)*(E3768/1000)),
IF(AND(C3768="Wine",D3768="Fortified Wines"),
SUM(LOOKUP(2,1/(SRP!$B$26:$B$29&lt;=E3768)/(SRP!$C$26:$C$29&gt;=E3768),SRP!$D$26:$D$29)*(G3768/100)*(E3768/1000)),
IF(C3768="Wine",
SUM(LOOKUP(2,1/(SRP!$B$21:$B$25&lt;=E3768)/(SRP!$C$21:$C$25&gt;=E3768),SRP!$D$21:$D$25)*(G3768/100)*(E3768/1000)),
IF(AND(C3768="Ready to Drink",D3768="RTD-One Pour Cocktail&gt;7%&lt;=14.5"),
SUM(LOOKUP(2,1/(SRP!$B$16:$B$20&lt;=E3768)/(SRP!$C$16:$C$20&gt;=E3768),SRP!$D$16:$D$20)*(G3768/100)*(E3768/1000)),
IF(C3768="Ready to Drink",
SUM(LOOKUP(2,1/(SRP!$B$11:$B$15&lt;=E3768)/(SRP!$C$11:$C$15&gt;=E3768),SRP!$D$11:$D$15)*(G3768/100)*(E3768/1000)),
0)))))),2)</f>
        <v>2.33</v>
      </c>
      <c r="L3768" s="173" t="str">
        <f t="shared" si="58"/>
        <v>Beer355</v>
      </c>
      <c r="M3768" s="154">
        <f>VLOOKUP(L3768,'Slope %'!C:D,2,0)</f>
        <v>0.12</v>
      </c>
    </row>
    <row r="3769" spans="1:13" x14ac:dyDescent="0.25">
      <c r="A3769" s="169">
        <v>51262</v>
      </c>
      <c r="B3769" s="170" t="s">
        <v>3020</v>
      </c>
      <c r="C3769" s="170" t="s">
        <v>11</v>
      </c>
      <c r="D3769" s="170" t="s">
        <v>303</v>
      </c>
      <c r="E3769" s="170">
        <v>355</v>
      </c>
      <c r="F3769" s="170">
        <v>24</v>
      </c>
      <c r="G3769" s="171">
        <v>8.4</v>
      </c>
      <c r="H3769" s="170" t="s">
        <v>1422</v>
      </c>
      <c r="I3769" s="171">
        <v>6.45</v>
      </c>
      <c r="J3769" s="169">
        <v>1</v>
      </c>
      <c r="K3769" s="154" cm="1">
        <f t="array" ref="K3769">ROUND(
IF(C3769="Beer",
SUM(LOOKUP(2,1/(SRP!$B$8:$B$10&lt;=E3769)/(SRP!$C$8:$C$10&gt;=E3769),SRP!$D$8:$D$10)*(G3769/100)*(E3769/1000)),
IF(C3769="Spirits",
SUM(LOOKUP(2,1/(SRP!$B$2:$B$7&lt;=E3769)/(SRP!$C$2:$C$7&gt;=E3769),SRP!$D$2:$D$7)*(G3769/100)*(E3769/1000)),
IF(AND(C3769="Wine",D3769="Fortified Wines"),
SUM(LOOKUP(2,1/(SRP!$B$26:$B$29&lt;=E3769)/(SRP!$C$26:$C$29&gt;=E3769),SRP!$D$26:$D$29)*(G3769/100)*(E3769/1000)),
IF(C3769="Wine",
SUM(LOOKUP(2,1/(SRP!$B$21:$B$25&lt;=E3769)/(SRP!$C$21:$C$25&gt;=E3769),SRP!$D$21:$D$25)*(G3769/100)*(E3769/1000)),
IF(AND(C3769="Ready to Drink",D3769="RTD-One Pour Cocktail&gt;7%&lt;=14.5"),
SUM(LOOKUP(2,1/(SRP!$B$16:$B$20&lt;=E3769)/(SRP!$C$16:$C$20&gt;=E3769),SRP!$D$16:$D$20)*(G3769/100)*(E3769/1000)),
IF(C3769="Ready to Drink",
SUM(LOOKUP(2,1/(SRP!$B$11:$B$15&lt;=E3769)/(SRP!$C$11:$C$15&gt;=E3769),SRP!$D$11:$D$15)*(G3769/100)*(E3769/1000)),
0)))))),2)</f>
        <v>2.33</v>
      </c>
      <c r="L3769" s="173" t="str">
        <f t="shared" si="58"/>
        <v>Beer355</v>
      </c>
      <c r="M3769" s="154">
        <f>VLOOKUP(L3769,'Slope %'!C:D,2,0)</f>
        <v>0.12</v>
      </c>
    </row>
    <row r="3770" spans="1:13" x14ac:dyDescent="0.25">
      <c r="A3770" s="169">
        <v>51304</v>
      </c>
      <c r="B3770" s="170" t="s">
        <v>3021</v>
      </c>
      <c r="C3770" s="170" t="s">
        <v>11</v>
      </c>
      <c r="D3770" s="170" t="s">
        <v>12</v>
      </c>
      <c r="E3770" s="170">
        <v>473</v>
      </c>
      <c r="F3770" s="170">
        <v>24</v>
      </c>
      <c r="G3770" s="171">
        <v>5.2</v>
      </c>
      <c r="H3770" s="170" t="s">
        <v>2364</v>
      </c>
      <c r="I3770" s="171">
        <v>4.49</v>
      </c>
      <c r="J3770" s="169">
        <v>1</v>
      </c>
      <c r="K3770" s="154" cm="1">
        <f t="array" ref="K3770">ROUND(
IF(C3770="Beer",
SUM(LOOKUP(2,1/(SRP!$B$8:$B$10&lt;=E3770)/(SRP!$C$8:$C$10&gt;=E3770),SRP!$D$8:$D$10)*(G3770/100)*(E3770/1000)),
IF(C3770="Spirits",
SUM(LOOKUP(2,1/(SRP!$B$2:$B$7&lt;=E3770)/(SRP!$C$2:$C$7&gt;=E3770),SRP!$D$2:$D$7)*(G3770/100)*(E3770/1000)),
IF(AND(C3770="Wine",D3770="Fortified Wines"),
SUM(LOOKUP(2,1/(SRP!$B$26:$B$29&lt;=E3770)/(SRP!$C$26:$C$29&gt;=E3770),SRP!$D$26:$D$29)*(G3770/100)*(E3770/1000)),
IF(C3770="Wine",
SUM(LOOKUP(2,1/(SRP!$B$21:$B$25&lt;=E3770)/(SRP!$C$21:$C$25&gt;=E3770),SRP!$D$21:$D$25)*(G3770/100)*(E3770/1000)),
IF(AND(C3770="Ready to Drink",D3770="RTD-One Pour Cocktail&gt;7%&lt;=14.5"),
SUM(LOOKUP(2,1/(SRP!$B$16:$B$20&lt;=E3770)/(SRP!$C$16:$C$20&gt;=E3770),SRP!$D$16:$D$20)*(G3770/100)*(E3770/1000)),
IF(C3770="Ready to Drink",
SUM(LOOKUP(2,1/(SRP!$B$11:$B$15&lt;=E3770)/(SRP!$C$11:$C$15&gt;=E3770),SRP!$D$11:$D$15)*(G3770/100)*(E3770/1000)),
0)))))),2)</f>
        <v>1.92</v>
      </c>
      <c r="L3770" s="173" t="str">
        <f t="shared" si="58"/>
        <v>Beer473</v>
      </c>
      <c r="M3770" s="154">
        <f>VLOOKUP(L3770,'Slope %'!C:D,2,0)</f>
        <v>0.12</v>
      </c>
    </row>
    <row r="3771" spans="1:13" x14ac:dyDescent="0.25">
      <c r="A3771" s="169">
        <v>51304</v>
      </c>
      <c r="B3771" s="170" t="s">
        <v>3021</v>
      </c>
      <c r="C3771" s="170" t="s">
        <v>11</v>
      </c>
      <c r="D3771" s="170" t="s">
        <v>12</v>
      </c>
      <c r="E3771" s="170">
        <v>473</v>
      </c>
      <c r="F3771" s="170">
        <v>24</v>
      </c>
      <c r="G3771" s="171">
        <v>5.2</v>
      </c>
      <c r="H3771" s="170" t="s">
        <v>2364</v>
      </c>
      <c r="I3771" s="171">
        <v>4.49</v>
      </c>
      <c r="J3771" s="169">
        <v>1</v>
      </c>
      <c r="K3771" s="154" cm="1">
        <f t="array" ref="K3771">ROUND(
IF(C3771="Beer",
SUM(LOOKUP(2,1/(SRP!$B$8:$B$10&lt;=E3771)/(SRP!$C$8:$C$10&gt;=E3771),SRP!$D$8:$D$10)*(G3771/100)*(E3771/1000)),
IF(C3771="Spirits",
SUM(LOOKUP(2,1/(SRP!$B$2:$B$7&lt;=E3771)/(SRP!$C$2:$C$7&gt;=E3771),SRP!$D$2:$D$7)*(G3771/100)*(E3771/1000)),
IF(AND(C3771="Wine",D3771="Fortified Wines"),
SUM(LOOKUP(2,1/(SRP!$B$26:$B$29&lt;=E3771)/(SRP!$C$26:$C$29&gt;=E3771),SRP!$D$26:$D$29)*(G3771/100)*(E3771/1000)),
IF(C3771="Wine",
SUM(LOOKUP(2,1/(SRP!$B$21:$B$25&lt;=E3771)/(SRP!$C$21:$C$25&gt;=E3771),SRP!$D$21:$D$25)*(G3771/100)*(E3771/1000)),
IF(AND(C3771="Ready to Drink",D3771="RTD-One Pour Cocktail&gt;7%&lt;=14.5"),
SUM(LOOKUP(2,1/(SRP!$B$16:$B$20&lt;=E3771)/(SRP!$C$16:$C$20&gt;=E3771),SRP!$D$16:$D$20)*(G3771/100)*(E3771/1000)),
IF(C3771="Ready to Drink",
SUM(LOOKUP(2,1/(SRP!$B$11:$B$15&lt;=E3771)/(SRP!$C$11:$C$15&gt;=E3771),SRP!$D$11:$D$15)*(G3771/100)*(E3771/1000)),
0)))))),2)</f>
        <v>1.92</v>
      </c>
      <c r="L3771" s="173" t="str">
        <f t="shared" si="58"/>
        <v>Beer473</v>
      </c>
      <c r="M3771" s="154">
        <f>VLOOKUP(L3771,'Slope %'!C:D,2,0)</f>
        <v>0.12</v>
      </c>
    </row>
    <row r="3772" spans="1:13" x14ac:dyDescent="0.25">
      <c r="A3772" s="169">
        <v>51307</v>
      </c>
      <c r="B3772" s="170" t="s">
        <v>3022</v>
      </c>
      <c r="C3772" s="170" t="s">
        <v>11</v>
      </c>
      <c r="D3772" s="170" t="s">
        <v>211</v>
      </c>
      <c r="E3772" s="170">
        <v>473</v>
      </c>
      <c r="F3772" s="170">
        <v>24</v>
      </c>
      <c r="G3772" s="171">
        <v>3.4</v>
      </c>
      <c r="H3772" s="170" t="s">
        <v>2364</v>
      </c>
      <c r="I3772" s="171">
        <v>4.3899999999999997</v>
      </c>
      <c r="J3772" s="169">
        <v>1</v>
      </c>
      <c r="K3772" s="154" cm="1">
        <f t="array" ref="K3772">ROUND(
IF(C3772="Beer",
SUM(LOOKUP(2,1/(SRP!$B$8:$B$10&lt;=E3772)/(SRP!$C$8:$C$10&gt;=E3772),SRP!$D$8:$D$10)*(G3772/100)*(E3772/1000)),
IF(C3772="Spirits",
SUM(LOOKUP(2,1/(SRP!$B$2:$B$7&lt;=E3772)/(SRP!$C$2:$C$7&gt;=E3772),SRP!$D$2:$D$7)*(G3772/100)*(E3772/1000)),
IF(AND(C3772="Wine",D3772="Fortified Wines"),
SUM(LOOKUP(2,1/(SRP!$B$26:$B$29&lt;=E3772)/(SRP!$C$26:$C$29&gt;=E3772),SRP!$D$26:$D$29)*(G3772/100)*(E3772/1000)),
IF(C3772="Wine",
SUM(LOOKUP(2,1/(SRP!$B$21:$B$25&lt;=E3772)/(SRP!$C$21:$C$25&gt;=E3772),SRP!$D$21:$D$25)*(G3772/100)*(E3772/1000)),
IF(AND(C3772="Ready to Drink",D3772="RTD-One Pour Cocktail&gt;7%&lt;=14.5"),
SUM(LOOKUP(2,1/(SRP!$B$16:$B$20&lt;=E3772)/(SRP!$C$16:$C$20&gt;=E3772),SRP!$D$16:$D$20)*(G3772/100)*(E3772/1000)),
IF(C3772="Ready to Drink",
SUM(LOOKUP(2,1/(SRP!$B$11:$B$15&lt;=E3772)/(SRP!$C$11:$C$15&gt;=E3772),SRP!$D$11:$D$15)*(G3772/100)*(E3772/1000)),
0)))))),2)</f>
        <v>1.26</v>
      </c>
      <c r="L3772" s="173" t="str">
        <f t="shared" si="58"/>
        <v>Beer473</v>
      </c>
      <c r="M3772" s="154">
        <f>VLOOKUP(L3772,'Slope %'!C:D,2,0)</f>
        <v>0.12</v>
      </c>
    </row>
    <row r="3773" spans="1:13" x14ac:dyDescent="0.25">
      <c r="A3773" s="169">
        <v>51307</v>
      </c>
      <c r="B3773" s="170" t="s">
        <v>3022</v>
      </c>
      <c r="C3773" s="170" t="s">
        <v>11</v>
      </c>
      <c r="D3773" s="170" t="s">
        <v>211</v>
      </c>
      <c r="E3773" s="170">
        <v>473</v>
      </c>
      <c r="F3773" s="170">
        <v>24</v>
      </c>
      <c r="G3773" s="171">
        <v>3.4</v>
      </c>
      <c r="H3773" s="170" t="s">
        <v>2364</v>
      </c>
      <c r="I3773" s="171">
        <v>4.3899999999999997</v>
      </c>
      <c r="J3773" s="169">
        <v>1</v>
      </c>
      <c r="K3773" s="154" cm="1">
        <f t="array" ref="K3773">ROUND(
IF(C3773="Beer",
SUM(LOOKUP(2,1/(SRP!$B$8:$B$10&lt;=E3773)/(SRP!$C$8:$C$10&gt;=E3773),SRP!$D$8:$D$10)*(G3773/100)*(E3773/1000)),
IF(C3773="Spirits",
SUM(LOOKUP(2,1/(SRP!$B$2:$B$7&lt;=E3773)/(SRP!$C$2:$C$7&gt;=E3773),SRP!$D$2:$D$7)*(G3773/100)*(E3773/1000)),
IF(AND(C3773="Wine",D3773="Fortified Wines"),
SUM(LOOKUP(2,1/(SRP!$B$26:$B$29&lt;=E3773)/(SRP!$C$26:$C$29&gt;=E3773),SRP!$D$26:$D$29)*(G3773/100)*(E3773/1000)),
IF(C3773="Wine",
SUM(LOOKUP(2,1/(SRP!$B$21:$B$25&lt;=E3773)/(SRP!$C$21:$C$25&gt;=E3773),SRP!$D$21:$D$25)*(G3773/100)*(E3773/1000)),
IF(AND(C3773="Ready to Drink",D3773="RTD-One Pour Cocktail&gt;7%&lt;=14.5"),
SUM(LOOKUP(2,1/(SRP!$B$16:$B$20&lt;=E3773)/(SRP!$C$16:$C$20&gt;=E3773),SRP!$D$16:$D$20)*(G3773/100)*(E3773/1000)),
IF(C3773="Ready to Drink",
SUM(LOOKUP(2,1/(SRP!$B$11:$B$15&lt;=E3773)/(SRP!$C$11:$C$15&gt;=E3773),SRP!$D$11:$D$15)*(G3773/100)*(E3773/1000)),
0)))))),2)</f>
        <v>1.26</v>
      </c>
      <c r="L3773" s="173" t="str">
        <f t="shared" si="58"/>
        <v>Beer473</v>
      </c>
      <c r="M3773" s="154">
        <f>VLOOKUP(L3773,'Slope %'!C:D,2,0)</f>
        <v>0.12</v>
      </c>
    </row>
    <row r="3774" spans="1:13" x14ac:dyDescent="0.25">
      <c r="A3774" s="169">
        <v>51309</v>
      </c>
      <c r="B3774" s="170" t="s">
        <v>3023</v>
      </c>
      <c r="C3774" s="170" t="s">
        <v>11</v>
      </c>
      <c r="D3774" s="170" t="s">
        <v>303</v>
      </c>
      <c r="E3774" s="170">
        <v>473</v>
      </c>
      <c r="F3774" s="170">
        <v>24</v>
      </c>
      <c r="G3774" s="171">
        <v>6.5</v>
      </c>
      <c r="H3774" s="170" t="s">
        <v>2364</v>
      </c>
      <c r="I3774" s="171">
        <v>4.95</v>
      </c>
      <c r="J3774" s="169">
        <v>1</v>
      </c>
      <c r="K3774" s="154" cm="1">
        <f t="array" ref="K3774">ROUND(
IF(C3774="Beer",
SUM(LOOKUP(2,1/(SRP!$B$8:$B$10&lt;=E3774)/(SRP!$C$8:$C$10&gt;=E3774),SRP!$D$8:$D$10)*(G3774/100)*(E3774/1000)),
IF(C3774="Spirits",
SUM(LOOKUP(2,1/(SRP!$B$2:$B$7&lt;=E3774)/(SRP!$C$2:$C$7&gt;=E3774),SRP!$D$2:$D$7)*(G3774/100)*(E3774/1000)),
IF(AND(C3774="Wine",D3774="Fortified Wines"),
SUM(LOOKUP(2,1/(SRP!$B$26:$B$29&lt;=E3774)/(SRP!$C$26:$C$29&gt;=E3774),SRP!$D$26:$D$29)*(G3774/100)*(E3774/1000)),
IF(C3774="Wine",
SUM(LOOKUP(2,1/(SRP!$B$21:$B$25&lt;=E3774)/(SRP!$C$21:$C$25&gt;=E3774),SRP!$D$21:$D$25)*(G3774/100)*(E3774/1000)),
IF(AND(C3774="Ready to Drink",D3774="RTD-One Pour Cocktail&gt;7%&lt;=14.5"),
SUM(LOOKUP(2,1/(SRP!$B$16:$B$20&lt;=E3774)/(SRP!$C$16:$C$20&gt;=E3774),SRP!$D$16:$D$20)*(G3774/100)*(E3774/1000)),
IF(C3774="Ready to Drink",
SUM(LOOKUP(2,1/(SRP!$B$11:$B$15&lt;=E3774)/(SRP!$C$11:$C$15&gt;=E3774),SRP!$D$11:$D$15)*(G3774/100)*(E3774/1000)),
0)))))),2)</f>
        <v>2.4</v>
      </c>
      <c r="L3774" s="173" t="str">
        <f t="shared" si="58"/>
        <v>Beer473</v>
      </c>
      <c r="M3774" s="154">
        <f>VLOOKUP(L3774,'Slope %'!C:D,2,0)</f>
        <v>0.12</v>
      </c>
    </row>
    <row r="3775" spans="1:13" x14ac:dyDescent="0.25">
      <c r="A3775" s="169">
        <v>51309</v>
      </c>
      <c r="B3775" s="170" t="s">
        <v>3023</v>
      </c>
      <c r="C3775" s="170" t="s">
        <v>11</v>
      </c>
      <c r="D3775" s="170" t="s">
        <v>303</v>
      </c>
      <c r="E3775" s="170">
        <v>473</v>
      </c>
      <c r="F3775" s="170">
        <v>24</v>
      </c>
      <c r="G3775" s="171">
        <v>6.5</v>
      </c>
      <c r="H3775" s="170" t="s">
        <v>2364</v>
      </c>
      <c r="I3775" s="171">
        <v>4.95</v>
      </c>
      <c r="J3775" s="169">
        <v>1</v>
      </c>
      <c r="K3775" s="154" cm="1">
        <f t="array" ref="K3775">ROUND(
IF(C3775="Beer",
SUM(LOOKUP(2,1/(SRP!$B$8:$B$10&lt;=E3775)/(SRP!$C$8:$C$10&gt;=E3775),SRP!$D$8:$D$10)*(G3775/100)*(E3775/1000)),
IF(C3775="Spirits",
SUM(LOOKUP(2,1/(SRP!$B$2:$B$7&lt;=E3775)/(SRP!$C$2:$C$7&gt;=E3775),SRP!$D$2:$D$7)*(G3775/100)*(E3775/1000)),
IF(AND(C3775="Wine",D3775="Fortified Wines"),
SUM(LOOKUP(2,1/(SRP!$B$26:$B$29&lt;=E3775)/(SRP!$C$26:$C$29&gt;=E3775),SRP!$D$26:$D$29)*(G3775/100)*(E3775/1000)),
IF(C3775="Wine",
SUM(LOOKUP(2,1/(SRP!$B$21:$B$25&lt;=E3775)/(SRP!$C$21:$C$25&gt;=E3775),SRP!$D$21:$D$25)*(G3775/100)*(E3775/1000)),
IF(AND(C3775="Ready to Drink",D3775="RTD-One Pour Cocktail&gt;7%&lt;=14.5"),
SUM(LOOKUP(2,1/(SRP!$B$16:$B$20&lt;=E3775)/(SRP!$C$16:$C$20&gt;=E3775),SRP!$D$16:$D$20)*(G3775/100)*(E3775/1000)),
IF(C3775="Ready to Drink",
SUM(LOOKUP(2,1/(SRP!$B$11:$B$15&lt;=E3775)/(SRP!$C$11:$C$15&gt;=E3775),SRP!$D$11:$D$15)*(G3775/100)*(E3775/1000)),
0)))))),2)</f>
        <v>2.4</v>
      </c>
      <c r="L3775" s="173" t="str">
        <f t="shared" si="58"/>
        <v>Beer473</v>
      </c>
      <c r="M3775" s="154">
        <f>VLOOKUP(L3775,'Slope %'!C:D,2,0)</f>
        <v>0.12</v>
      </c>
    </row>
    <row r="3776" spans="1:13" x14ac:dyDescent="0.25">
      <c r="A3776" s="169">
        <v>51311</v>
      </c>
      <c r="B3776" s="170" t="s">
        <v>3024</v>
      </c>
      <c r="C3776" s="170" t="s">
        <v>263</v>
      </c>
      <c r="D3776" s="170" t="s">
        <v>806</v>
      </c>
      <c r="E3776" s="170">
        <v>355</v>
      </c>
      <c r="F3776" s="170">
        <v>24</v>
      </c>
      <c r="G3776" s="171">
        <v>7</v>
      </c>
      <c r="H3776" s="170" t="s">
        <v>415</v>
      </c>
      <c r="I3776" s="171">
        <v>4.25</v>
      </c>
      <c r="J3776" s="169">
        <v>1</v>
      </c>
      <c r="K3776" s="154" cm="1">
        <f t="array" ref="K3776">ROUND(
IF(C3776="Beer",
SUM(LOOKUP(2,1/(SRP!$B$8:$B$10&lt;=E3776)/(SRP!$C$8:$C$10&gt;=E3776),SRP!$D$8:$D$10)*(G3776/100)*(E3776/1000)),
IF(C3776="Spirits",
SUM(LOOKUP(2,1/(SRP!$B$2:$B$7&lt;=E3776)/(SRP!$C$2:$C$7&gt;=E3776),SRP!$D$2:$D$7)*(G3776/100)*(E3776/1000)),
IF(AND(C3776="Wine",D3776="Fortified Wines"),
SUM(LOOKUP(2,1/(SRP!$B$26:$B$29&lt;=E3776)/(SRP!$C$26:$C$29&gt;=E3776),SRP!$D$26:$D$29)*(G3776/100)*(E3776/1000)),
IF(C3776="Wine",
SUM(LOOKUP(2,1/(SRP!$B$21:$B$25&lt;=E3776)/(SRP!$C$21:$C$25&gt;=E3776),SRP!$D$21:$D$25)*(G3776/100)*(E3776/1000)),
IF(AND(C3776="Ready to Drink",D3776="RTD-One Pour Cocktail&gt;7%&lt;=14.5"),
SUM(LOOKUP(2,1/(SRP!$B$16:$B$20&lt;=E3776)/(SRP!$C$16:$C$20&gt;=E3776),SRP!$D$16:$D$20)*(G3776/100)*(E3776/1000)),
IF(C3776="Ready to Drink",
SUM(LOOKUP(2,1/(SRP!$B$11:$B$15&lt;=E3776)/(SRP!$C$11:$C$15&gt;=E3776),SRP!$D$11:$D$15)*(G3776/100)*(E3776/1000)),
0)))))),2)</f>
        <v>2.2000000000000002</v>
      </c>
      <c r="L3776" s="173" t="str">
        <f t="shared" si="58"/>
        <v>Ready to Drink355</v>
      </c>
      <c r="M3776" s="154">
        <f>VLOOKUP(L3776,'Slope %'!C:D,2,0)</f>
        <v>0.12</v>
      </c>
    </row>
    <row r="3777" spans="1:13" x14ac:dyDescent="0.25">
      <c r="A3777" s="169">
        <v>51311</v>
      </c>
      <c r="B3777" s="170" t="s">
        <v>3024</v>
      </c>
      <c r="C3777" s="170" t="s">
        <v>263</v>
      </c>
      <c r="D3777" s="170" t="s">
        <v>806</v>
      </c>
      <c r="E3777" s="170">
        <v>355</v>
      </c>
      <c r="F3777" s="170">
        <v>24</v>
      </c>
      <c r="G3777" s="171">
        <v>7</v>
      </c>
      <c r="H3777" s="170" t="s">
        <v>415</v>
      </c>
      <c r="I3777" s="171">
        <v>4.25</v>
      </c>
      <c r="J3777" s="169">
        <v>1</v>
      </c>
      <c r="K3777" s="154" cm="1">
        <f t="array" ref="K3777">ROUND(
IF(C3777="Beer",
SUM(LOOKUP(2,1/(SRP!$B$8:$B$10&lt;=E3777)/(SRP!$C$8:$C$10&gt;=E3777),SRP!$D$8:$D$10)*(G3777/100)*(E3777/1000)),
IF(C3777="Spirits",
SUM(LOOKUP(2,1/(SRP!$B$2:$B$7&lt;=E3777)/(SRP!$C$2:$C$7&gt;=E3777),SRP!$D$2:$D$7)*(G3777/100)*(E3777/1000)),
IF(AND(C3777="Wine",D3777="Fortified Wines"),
SUM(LOOKUP(2,1/(SRP!$B$26:$B$29&lt;=E3777)/(SRP!$C$26:$C$29&gt;=E3777),SRP!$D$26:$D$29)*(G3777/100)*(E3777/1000)),
IF(C3777="Wine",
SUM(LOOKUP(2,1/(SRP!$B$21:$B$25&lt;=E3777)/(SRP!$C$21:$C$25&gt;=E3777),SRP!$D$21:$D$25)*(G3777/100)*(E3777/1000)),
IF(AND(C3777="Ready to Drink",D3777="RTD-One Pour Cocktail&gt;7%&lt;=14.5"),
SUM(LOOKUP(2,1/(SRP!$B$16:$B$20&lt;=E3777)/(SRP!$C$16:$C$20&gt;=E3777),SRP!$D$16:$D$20)*(G3777/100)*(E3777/1000)),
IF(C3777="Ready to Drink",
SUM(LOOKUP(2,1/(SRP!$B$11:$B$15&lt;=E3777)/(SRP!$C$11:$C$15&gt;=E3777),SRP!$D$11:$D$15)*(G3777/100)*(E3777/1000)),
0)))))),2)</f>
        <v>2.2000000000000002</v>
      </c>
      <c r="L3777" s="173" t="str">
        <f t="shared" si="58"/>
        <v>Ready to Drink355</v>
      </c>
      <c r="M3777" s="154">
        <f>VLOOKUP(L3777,'Slope %'!C:D,2,0)</f>
        <v>0.12</v>
      </c>
    </row>
    <row r="3778" spans="1:13" x14ac:dyDescent="0.25">
      <c r="A3778" s="169">
        <v>51383</v>
      </c>
      <c r="B3778" s="170" t="s">
        <v>3025</v>
      </c>
      <c r="C3778" s="170" t="s">
        <v>1065</v>
      </c>
      <c r="D3778" s="170" t="s">
        <v>1066</v>
      </c>
      <c r="E3778" s="170">
        <v>473</v>
      </c>
      <c r="F3778" s="170">
        <v>24</v>
      </c>
      <c r="G3778" s="171">
        <v>0.5</v>
      </c>
      <c r="H3778" s="170" t="s">
        <v>747</v>
      </c>
      <c r="I3778" s="171">
        <v>2.99</v>
      </c>
      <c r="J3778" s="169">
        <v>1</v>
      </c>
      <c r="K3778" s="154" cm="1">
        <f t="array" ref="K3778">ROUND(
IF(C3778="Beer",
SUM(LOOKUP(2,1/(SRP!$B$8:$B$10&lt;=E3778)/(SRP!$C$8:$C$10&gt;=E3778),SRP!$D$8:$D$10)*(G3778/100)*(E3778/1000)),
IF(C3778="Spirits",
SUM(LOOKUP(2,1/(SRP!$B$2:$B$7&lt;=E3778)/(SRP!$C$2:$C$7&gt;=E3778),SRP!$D$2:$D$7)*(G3778/100)*(E3778/1000)),
IF(AND(C3778="Wine",D3778="Fortified Wines"),
SUM(LOOKUP(2,1/(SRP!$B$26:$B$29&lt;=E3778)/(SRP!$C$26:$C$29&gt;=E3778),SRP!$D$26:$D$29)*(G3778/100)*(E3778/1000)),
IF(C3778="Wine",
SUM(LOOKUP(2,1/(SRP!$B$21:$B$25&lt;=E3778)/(SRP!$C$21:$C$25&gt;=E3778),SRP!$D$21:$D$25)*(G3778/100)*(E3778/1000)),
IF(AND(C3778="Ready to Drink",D3778="RTD-One Pour Cocktail&gt;7%&lt;=14.5"),
SUM(LOOKUP(2,1/(SRP!$B$16:$B$20&lt;=E3778)/(SRP!$C$16:$C$20&gt;=E3778),SRP!$D$16:$D$20)*(G3778/100)*(E3778/1000)),
IF(C3778="Ready to Drink",
SUM(LOOKUP(2,1/(SRP!$B$11:$B$15&lt;=E3778)/(SRP!$C$11:$C$15&gt;=E3778),SRP!$D$11:$D$15)*(G3778/100)*(E3778/1000)),
0)))))),2)</f>
        <v>0</v>
      </c>
      <c r="L3778" s="173" t="str">
        <f t="shared" si="58"/>
        <v>Dealcoholized473</v>
      </c>
      <c r="M3778" s="154" t="e">
        <f>VLOOKUP(L3778,'Slope %'!C:D,2,0)</f>
        <v>#N/A</v>
      </c>
    </row>
    <row r="3779" spans="1:13" x14ac:dyDescent="0.25">
      <c r="A3779" s="169">
        <v>51383</v>
      </c>
      <c r="B3779" s="170" t="s">
        <v>3025</v>
      </c>
      <c r="C3779" s="170" t="s">
        <v>1065</v>
      </c>
      <c r="D3779" s="170" t="s">
        <v>1066</v>
      </c>
      <c r="E3779" s="170">
        <v>473</v>
      </c>
      <c r="F3779" s="170">
        <v>24</v>
      </c>
      <c r="G3779" s="171">
        <v>0.5</v>
      </c>
      <c r="H3779" s="170" t="s">
        <v>747</v>
      </c>
      <c r="I3779" s="171">
        <v>2.99</v>
      </c>
      <c r="J3779" s="169">
        <v>1</v>
      </c>
      <c r="K3779" s="154" cm="1">
        <f t="array" ref="K3779">ROUND(
IF(C3779="Beer",
SUM(LOOKUP(2,1/(SRP!$B$8:$B$10&lt;=E3779)/(SRP!$C$8:$C$10&gt;=E3779),SRP!$D$8:$D$10)*(G3779/100)*(E3779/1000)),
IF(C3779="Spirits",
SUM(LOOKUP(2,1/(SRP!$B$2:$B$7&lt;=E3779)/(SRP!$C$2:$C$7&gt;=E3779),SRP!$D$2:$D$7)*(G3779/100)*(E3779/1000)),
IF(AND(C3779="Wine",D3779="Fortified Wines"),
SUM(LOOKUP(2,1/(SRP!$B$26:$B$29&lt;=E3779)/(SRP!$C$26:$C$29&gt;=E3779),SRP!$D$26:$D$29)*(G3779/100)*(E3779/1000)),
IF(C3779="Wine",
SUM(LOOKUP(2,1/(SRP!$B$21:$B$25&lt;=E3779)/(SRP!$C$21:$C$25&gt;=E3779),SRP!$D$21:$D$25)*(G3779/100)*(E3779/1000)),
IF(AND(C3779="Ready to Drink",D3779="RTD-One Pour Cocktail&gt;7%&lt;=14.5"),
SUM(LOOKUP(2,1/(SRP!$B$16:$B$20&lt;=E3779)/(SRP!$C$16:$C$20&gt;=E3779),SRP!$D$16:$D$20)*(G3779/100)*(E3779/1000)),
IF(C3779="Ready to Drink",
SUM(LOOKUP(2,1/(SRP!$B$11:$B$15&lt;=E3779)/(SRP!$C$11:$C$15&gt;=E3779),SRP!$D$11:$D$15)*(G3779/100)*(E3779/1000)),
0)))))),2)</f>
        <v>0</v>
      </c>
      <c r="L3779" s="173" t="str">
        <f t="shared" ref="L3779:L3842" si="59">(_xlfn.CONCAT(C3779,E3779))</f>
        <v>Dealcoholized473</v>
      </c>
      <c r="M3779" s="154" t="e">
        <f>VLOOKUP(L3779,'Slope %'!C:D,2,0)</f>
        <v>#N/A</v>
      </c>
    </row>
    <row r="3780" spans="1:13" x14ac:dyDescent="0.25">
      <c r="A3780" s="169">
        <v>51402</v>
      </c>
      <c r="B3780" s="170" t="s">
        <v>3026</v>
      </c>
      <c r="C3780" s="170" t="s">
        <v>37</v>
      </c>
      <c r="D3780" s="170" t="s">
        <v>891</v>
      </c>
      <c r="E3780" s="170">
        <v>0</v>
      </c>
      <c r="F3780" s="170">
        <v>6</v>
      </c>
      <c r="H3780" s="170" t="s">
        <v>3016</v>
      </c>
      <c r="I3780" s="171">
        <v>5.99</v>
      </c>
      <c r="K3780" s="154" cm="1">
        <f t="array" ref="K3780">ROUND(
IF(C3780="Beer",
SUM(LOOKUP(2,1/(SRP!$B$8:$B$10&lt;=E3780)/(SRP!$C$8:$C$10&gt;=E3780),SRP!$D$8:$D$10)*(G3780/100)*(E3780/1000)),
IF(C3780="Spirits",
SUM(LOOKUP(2,1/(SRP!$B$2:$B$7&lt;=E3780)/(SRP!$C$2:$C$7&gt;=E3780),SRP!$D$2:$D$7)*(G3780/100)*(E3780/1000)),
IF(AND(C3780="Wine",D3780="Fortified Wines"),
SUM(LOOKUP(2,1/(SRP!$B$26:$B$29&lt;=E3780)/(SRP!$C$26:$C$29&gt;=E3780),SRP!$D$26:$D$29)*(G3780/100)*(E3780/1000)),
IF(C3780="Wine",
SUM(LOOKUP(2,1/(SRP!$B$21:$B$25&lt;=E3780)/(SRP!$C$21:$C$25&gt;=E3780),SRP!$D$21:$D$25)*(G3780/100)*(E3780/1000)),
IF(AND(C3780="Ready to Drink",D3780="RTD-One Pour Cocktail&gt;7%&lt;=14.5"),
SUM(LOOKUP(2,1/(SRP!$B$16:$B$20&lt;=E3780)/(SRP!$C$16:$C$20&gt;=E3780),SRP!$D$16:$D$20)*(G3780/100)*(E3780/1000)),
IF(C3780="Ready to Drink",
SUM(LOOKUP(2,1/(SRP!$B$11:$B$15&lt;=E3780)/(SRP!$C$11:$C$15&gt;=E3780),SRP!$D$11:$D$15)*(G3780/100)*(E3780/1000)),
0)))))),2)</f>
        <v>0</v>
      </c>
      <c r="L3780" s="173" t="str">
        <f t="shared" si="59"/>
        <v>Non Liquor Merchandise0</v>
      </c>
      <c r="M3780" s="154" t="e">
        <f>VLOOKUP(L3780,'Slope %'!C:D,2,0)</f>
        <v>#N/A</v>
      </c>
    </row>
    <row r="3781" spans="1:13" x14ac:dyDescent="0.25">
      <c r="A3781" s="169">
        <v>51403</v>
      </c>
      <c r="B3781" s="170" t="s">
        <v>3027</v>
      </c>
      <c r="C3781" s="170" t="s">
        <v>37</v>
      </c>
      <c r="D3781" s="170" t="s">
        <v>891</v>
      </c>
      <c r="E3781" s="170">
        <v>0</v>
      </c>
      <c r="F3781" s="170">
        <v>4</v>
      </c>
      <c r="H3781" s="170" t="s">
        <v>3016</v>
      </c>
      <c r="I3781" s="171">
        <v>9.99</v>
      </c>
      <c r="K3781" s="154" cm="1">
        <f t="array" ref="K3781">ROUND(
IF(C3781="Beer",
SUM(LOOKUP(2,1/(SRP!$B$8:$B$10&lt;=E3781)/(SRP!$C$8:$C$10&gt;=E3781),SRP!$D$8:$D$10)*(G3781/100)*(E3781/1000)),
IF(C3781="Spirits",
SUM(LOOKUP(2,1/(SRP!$B$2:$B$7&lt;=E3781)/(SRP!$C$2:$C$7&gt;=E3781),SRP!$D$2:$D$7)*(G3781/100)*(E3781/1000)),
IF(AND(C3781="Wine",D3781="Fortified Wines"),
SUM(LOOKUP(2,1/(SRP!$B$26:$B$29&lt;=E3781)/(SRP!$C$26:$C$29&gt;=E3781),SRP!$D$26:$D$29)*(G3781/100)*(E3781/1000)),
IF(C3781="Wine",
SUM(LOOKUP(2,1/(SRP!$B$21:$B$25&lt;=E3781)/(SRP!$C$21:$C$25&gt;=E3781),SRP!$D$21:$D$25)*(G3781/100)*(E3781/1000)),
IF(AND(C3781="Ready to Drink",D3781="RTD-One Pour Cocktail&gt;7%&lt;=14.5"),
SUM(LOOKUP(2,1/(SRP!$B$16:$B$20&lt;=E3781)/(SRP!$C$16:$C$20&gt;=E3781),SRP!$D$16:$D$20)*(G3781/100)*(E3781/1000)),
IF(C3781="Ready to Drink",
SUM(LOOKUP(2,1/(SRP!$B$11:$B$15&lt;=E3781)/(SRP!$C$11:$C$15&gt;=E3781),SRP!$D$11:$D$15)*(G3781/100)*(E3781/1000)),
0)))))),2)</f>
        <v>0</v>
      </c>
      <c r="L3781" s="173" t="str">
        <f t="shared" si="59"/>
        <v>Non Liquor Merchandise0</v>
      </c>
      <c r="M3781" s="154" t="e">
        <f>VLOOKUP(L3781,'Slope %'!C:D,2,0)</f>
        <v>#N/A</v>
      </c>
    </row>
    <row r="3782" spans="1:13" x14ac:dyDescent="0.25">
      <c r="A3782" s="169">
        <v>51404</v>
      </c>
      <c r="B3782" s="170" t="s">
        <v>3028</v>
      </c>
      <c r="C3782" s="170" t="s">
        <v>37</v>
      </c>
      <c r="D3782" s="170" t="s">
        <v>891</v>
      </c>
      <c r="E3782" s="170">
        <v>0</v>
      </c>
      <c r="F3782" s="170">
        <v>6</v>
      </c>
      <c r="H3782" s="170" t="s">
        <v>3016</v>
      </c>
      <c r="I3782" s="171">
        <v>8.99</v>
      </c>
      <c r="K3782" s="154" cm="1">
        <f t="array" ref="K3782">ROUND(
IF(C3782="Beer",
SUM(LOOKUP(2,1/(SRP!$B$8:$B$10&lt;=E3782)/(SRP!$C$8:$C$10&gt;=E3782),SRP!$D$8:$D$10)*(G3782/100)*(E3782/1000)),
IF(C3782="Spirits",
SUM(LOOKUP(2,1/(SRP!$B$2:$B$7&lt;=E3782)/(SRP!$C$2:$C$7&gt;=E3782),SRP!$D$2:$D$7)*(G3782/100)*(E3782/1000)),
IF(AND(C3782="Wine",D3782="Fortified Wines"),
SUM(LOOKUP(2,1/(SRP!$B$26:$B$29&lt;=E3782)/(SRP!$C$26:$C$29&gt;=E3782),SRP!$D$26:$D$29)*(G3782/100)*(E3782/1000)),
IF(C3782="Wine",
SUM(LOOKUP(2,1/(SRP!$B$21:$B$25&lt;=E3782)/(SRP!$C$21:$C$25&gt;=E3782),SRP!$D$21:$D$25)*(G3782/100)*(E3782/1000)),
IF(AND(C3782="Ready to Drink",D3782="RTD-One Pour Cocktail&gt;7%&lt;=14.5"),
SUM(LOOKUP(2,1/(SRP!$B$16:$B$20&lt;=E3782)/(SRP!$C$16:$C$20&gt;=E3782),SRP!$D$16:$D$20)*(G3782/100)*(E3782/1000)),
IF(C3782="Ready to Drink",
SUM(LOOKUP(2,1/(SRP!$B$11:$B$15&lt;=E3782)/(SRP!$C$11:$C$15&gt;=E3782),SRP!$D$11:$D$15)*(G3782/100)*(E3782/1000)),
0)))))),2)</f>
        <v>0</v>
      </c>
      <c r="L3782" s="173" t="str">
        <f t="shared" si="59"/>
        <v>Non Liquor Merchandise0</v>
      </c>
      <c r="M3782" s="154" t="e">
        <f>VLOOKUP(L3782,'Slope %'!C:D,2,0)</f>
        <v>#N/A</v>
      </c>
    </row>
    <row r="3783" spans="1:13" x14ac:dyDescent="0.25">
      <c r="A3783" s="169">
        <v>51405</v>
      </c>
      <c r="B3783" s="170" t="s">
        <v>3029</v>
      </c>
      <c r="C3783" s="170" t="s">
        <v>24</v>
      </c>
      <c r="D3783" s="170" t="s">
        <v>34</v>
      </c>
      <c r="E3783" s="170">
        <v>750</v>
      </c>
      <c r="F3783" s="170">
        <v>12</v>
      </c>
      <c r="G3783" s="171">
        <v>12.5</v>
      </c>
      <c r="H3783" s="170" t="s">
        <v>22</v>
      </c>
      <c r="I3783" s="171">
        <v>21.99</v>
      </c>
      <c r="J3783" s="169">
        <v>1</v>
      </c>
      <c r="K3783" s="154" cm="1">
        <f t="array" ref="K3783">ROUND(
IF(C3783="Beer",
SUM(LOOKUP(2,1/(SRP!$B$8:$B$10&lt;=E3783)/(SRP!$C$8:$C$10&gt;=E3783),SRP!$D$8:$D$10)*(G3783/100)*(E3783/1000)),
IF(C3783="Spirits",
SUM(LOOKUP(2,1/(SRP!$B$2:$B$7&lt;=E3783)/(SRP!$C$2:$C$7&gt;=E3783),SRP!$D$2:$D$7)*(G3783/100)*(E3783/1000)),
IF(AND(C3783="Wine",D3783="Fortified Wines"),
SUM(LOOKUP(2,1/(SRP!$B$26:$B$29&lt;=E3783)/(SRP!$C$26:$C$29&gt;=E3783),SRP!$D$26:$D$29)*(G3783/100)*(E3783/1000)),
IF(C3783="Wine",
SUM(LOOKUP(2,1/(SRP!$B$21:$B$25&lt;=E3783)/(SRP!$C$21:$C$25&gt;=E3783),SRP!$D$21:$D$25)*(G3783/100)*(E3783/1000)),
IF(AND(C3783="Ready to Drink",D3783="RTD-One Pour Cocktail&gt;7%&lt;=14.5"),
SUM(LOOKUP(2,1/(SRP!$B$16:$B$20&lt;=E3783)/(SRP!$C$16:$C$20&gt;=E3783),SRP!$D$16:$D$20)*(G3783/100)*(E3783/1000)),
IF(C3783="Ready to Drink",
SUM(LOOKUP(2,1/(SRP!$B$11:$B$15&lt;=E3783)/(SRP!$C$11:$C$15&gt;=E3783),SRP!$D$11:$D$15)*(G3783/100)*(E3783/1000)),
0)))))),2)</f>
        <v>7.32</v>
      </c>
      <c r="L3783" s="173" t="str">
        <f t="shared" si="59"/>
        <v>Wine750</v>
      </c>
      <c r="M3783" s="154">
        <f>VLOOKUP(L3783,'Slope %'!C:D,2,0)</f>
        <v>0.1</v>
      </c>
    </row>
    <row r="3784" spans="1:13" x14ac:dyDescent="0.25">
      <c r="A3784" s="169">
        <v>51414</v>
      </c>
      <c r="B3784" s="170" t="s">
        <v>3030</v>
      </c>
      <c r="C3784" s="170" t="s">
        <v>15</v>
      </c>
      <c r="D3784" s="170" t="s">
        <v>1271</v>
      </c>
      <c r="E3784" s="170">
        <v>700</v>
      </c>
      <c r="F3784" s="170">
        <v>12</v>
      </c>
      <c r="G3784" s="171">
        <v>40</v>
      </c>
      <c r="H3784" s="170" t="s">
        <v>3031</v>
      </c>
      <c r="I3784" s="171">
        <v>27.4</v>
      </c>
      <c r="J3784" s="169">
        <v>1</v>
      </c>
      <c r="K3784" s="154" cm="1">
        <f t="array" ref="K3784">ROUND(
IF(C3784="Beer",
SUM(LOOKUP(2,1/(SRP!$B$8:$B$10&lt;=E3784)/(SRP!$C$8:$C$10&gt;=E3784),SRP!$D$8:$D$10)*(G3784/100)*(E3784/1000)),
IF(C3784="Spirits",
SUM(LOOKUP(2,1/(SRP!$B$2:$B$7&lt;=E3784)/(SRP!$C$2:$C$7&gt;=E3784),SRP!$D$2:$D$7)*(G3784/100)*(E3784/1000)),
IF(AND(C3784="Wine",D3784="Fortified Wines"),
SUM(LOOKUP(2,1/(SRP!$B$26:$B$29&lt;=E3784)/(SRP!$C$26:$C$29&gt;=E3784),SRP!$D$26:$D$29)*(G3784/100)*(E3784/1000)),
IF(C3784="Wine",
SUM(LOOKUP(2,1/(SRP!$B$21:$B$25&lt;=E3784)/(SRP!$C$21:$C$25&gt;=E3784),SRP!$D$21:$D$25)*(G3784/100)*(E3784/1000)),
IF(AND(C3784="Ready to Drink",D3784="RTD-One Pour Cocktail&gt;7%&lt;=14.5"),
SUM(LOOKUP(2,1/(SRP!$B$16:$B$20&lt;=E3784)/(SRP!$C$16:$C$20&gt;=E3784),SRP!$D$16:$D$20)*(G3784/100)*(E3784/1000)),
IF(C3784="Ready to Drink",
SUM(LOOKUP(2,1/(SRP!$B$11:$B$15&lt;=E3784)/(SRP!$C$11:$C$15&gt;=E3784),SRP!$D$11:$D$15)*(G3784/100)*(E3784/1000)),
0)))))),2)</f>
        <v>21.86</v>
      </c>
      <c r="L3784" s="173" t="str">
        <f t="shared" si="59"/>
        <v>Spirits700</v>
      </c>
      <c r="M3784" s="154">
        <f>VLOOKUP(L3784,'Slope %'!C:D,2,0)</f>
        <v>7.0000000000000007E-2</v>
      </c>
    </row>
    <row r="3785" spans="1:13" x14ac:dyDescent="0.25">
      <c r="A3785" s="169">
        <v>51430</v>
      </c>
      <c r="B3785" s="170" t="s">
        <v>3032</v>
      </c>
      <c r="C3785" s="170" t="s">
        <v>11</v>
      </c>
      <c r="D3785" s="170" t="s">
        <v>303</v>
      </c>
      <c r="E3785" s="170">
        <v>355</v>
      </c>
      <c r="F3785" s="170">
        <v>24</v>
      </c>
      <c r="G3785" s="171">
        <v>9.5</v>
      </c>
      <c r="H3785" s="170" t="s">
        <v>1407</v>
      </c>
      <c r="I3785" s="171">
        <v>5.05</v>
      </c>
      <c r="J3785" s="169">
        <v>1</v>
      </c>
      <c r="K3785" s="154" cm="1">
        <f t="array" ref="K3785">ROUND(
IF(C3785="Beer",
SUM(LOOKUP(2,1/(SRP!$B$8:$B$10&lt;=E3785)/(SRP!$C$8:$C$10&gt;=E3785),SRP!$D$8:$D$10)*(G3785/100)*(E3785/1000)),
IF(C3785="Spirits",
SUM(LOOKUP(2,1/(SRP!$B$2:$B$7&lt;=E3785)/(SRP!$C$2:$C$7&gt;=E3785),SRP!$D$2:$D$7)*(G3785/100)*(E3785/1000)),
IF(AND(C3785="Wine",D3785="Fortified Wines"),
SUM(LOOKUP(2,1/(SRP!$B$26:$B$29&lt;=E3785)/(SRP!$C$26:$C$29&gt;=E3785),SRP!$D$26:$D$29)*(G3785/100)*(E3785/1000)),
IF(C3785="Wine",
SUM(LOOKUP(2,1/(SRP!$B$21:$B$25&lt;=E3785)/(SRP!$C$21:$C$25&gt;=E3785),SRP!$D$21:$D$25)*(G3785/100)*(E3785/1000)),
IF(AND(C3785="Ready to Drink",D3785="RTD-One Pour Cocktail&gt;7%&lt;=14.5"),
SUM(LOOKUP(2,1/(SRP!$B$16:$B$20&lt;=E3785)/(SRP!$C$16:$C$20&gt;=E3785),SRP!$D$16:$D$20)*(G3785/100)*(E3785/1000)),
IF(C3785="Ready to Drink",
SUM(LOOKUP(2,1/(SRP!$B$11:$B$15&lt;=E3785)/(SRP!$C$11:$C$15&gt;=E3785),SRP!$D$11:$D$15)*(G3785/100)*(E3785/1000)),
0)))))),2)</f>
        <v>2.63</v>
      </c>
      <c r="L3785" s="173" t="str">
        <f t="shared" si="59"/>
        <v>Beer355</v>
      </c>
      <c r="M3785" s="154">
        <f>VLOOKUP(L3785,'Slope %'!C:D,2,0)</f>
        <v>0.12</v>
      </c>
    </row>
    <row r="3786" spans="1:13" x14ac:dyDescent="0.25">
      <c r="A3786" s="169">
        <v>51430</v>
      </c>
      <c r="B3786" s="170" t="s">
        <v>3032</v>
      </c>
      <c r="C3786" s="170" t="s">
        <v>11</v>
      </c>
      <c r="D3786" s="170" t="s">
        <v>303</v>
      </c>
      <c r="E3786" s="170">
        <v>355</v>
      </c>
      <c r="F3786" s="170">
        <v>24</v>
      </c>
      <c r="G3786" s="171">
        <v>9.5</v>
      </c>
      <c r="H3786" s="170" t="s">
        <v>1407</v>
      </c>
      <c r="I3786" s="171">
        <v>5.05</v>
      </c>
      <c r="J3786" s="169">
        <v>1</v>
      </c>
      <c r="K3786" s="154" cm="1">
        <f t="array" ref="K3786">ROUND(
IF(C3786="Beer",
SUM(LOOKUP(2,1/(SRP!$B$8:$B$10&lt;=E3786)/(SRP!$C$8:$C$10&gt;=E3786),SRP!$D$8:$D$10)*(G3786/100)*(E3786/1000)),
IF(C3786="Spirits",
SUM(LOOKUP(2,1/(SRP!$B$2:$B$7&lt;=E3786)/(SRP!$C$2:$C$7&gt;=E3786),SRP!$D$2:$D$7)*(G3786/100)*(E3786/1000)),
IF(AND(C3786="Wine",D3786="Fortified Wines"),
SUM(LOOKUP(2,1/(SRP!$B$26:$B$29&lt;=E3786)/(SRP!$C$26:$C$29&gt;=E3786),SRP!$D$26:$D$29)*(G3786/100)*(E3786/1000)),
IF(C3786="Wine",
SUM(LOOKUP(2,1/(SRP!$B$21:$B$25&lt;=E3786)/(SRP!$C$21:$C$25&gt;=E3786),SRP!$D$21:$D$25)*(G3786/100)*(E3786/1000)),
IF(AND(C3786="Ready to Drink",D3786="RTD-One Pour Cocktail&gt;7%&lt;=14.5"),
SUM(LOOKUP(2,1/(SRP!$B$16:$B$20&lt;=E3786)/(SRP!$C$16:$C$20&gt;=E3786),SRP!$D$16:$D$20)*(G3786/100)*(E3786/1000)),
IF(C3786="Ready to Drink",
SUM(LOOKUP(2,1/(SRP!$B$11:$B$15&lt;=E3786)/(SRP!$C$11:$C$15&gt;=E3786),SRP!$D$11:$D$15)*(G3786/100)*(E3786/1000)),
0)))))),2)</f>
        <v>2.63</v>
      </c>
      <c r="L3786" s="173" t="str">
        <f t="shared" si="59"/>
        <v>Beer355</v>
      </c>
      <c r="M3786" s="154">
        <f>VLOOKUP(L3786,'Slope %'!C:D,2,0)</f>
        <v>0.12</v>
      </c>
    </row>
    <row r="3787" spans="1:13" x14ac:dyDescent="0.25">
      <c r="A3787" s="169">
        <v>51510</v>
      </c>
      <c r="B3787" s="170" t="s">
        <v>3033</v>
      </c>
      <c r="C3787" s="170" t="s">
        <v>11</v>
      </c>
      <c r="D3787" s="170" t="s">
        <v>303</v>
      </c>
      <c r="E3787" s="170">
        <v>473</v>
      </c>
      <c r="F3787" s="170">
        <v>24</v>
      </c>
      <c r="G3787" s="171">
        <v>6.5</v>
      </c>
      <c r="H3787" s="170" t="s">
        <v>1053</v>
      </c>
      <c r="I3787" s="171">
        <v>3.96</v>
      </c>
      <c r="J3787" s="169">
        <v>1</v>
      </c>
      <c r="K3787" s="154" cm="1">
        <f t="array" ref="K3787">ROUND(
IF(C3787="Beer",
SUM(LOOKUP(2,1/(SRP!$B$8:$B$10&lt;=E3787)/(SRP!$C$8:$C$10&gt;=E3787),SRP!$D$8:$D$10)*(G3787/100)*(E3787/1000)),
IF(C3787="Spirits",
SUM(LOOKUP(2,1/(SRP!$B$2:$B$7&lt;=E3787)/(SRP!$C$2:$C$7&gt;=E3787),SRP!$D$2:$D$7)*(G3787/100)*(E3787/1000)),
IF(AND(C3787="Wine",D3787="Fortified Wines"),
SUM(LOOKUP(2,1/(SRP!$B$26:$B$29&lt;=E3787)/(SRP!$C$26:$C$29&gt;=E3787),SRP!$D$26:$D$29)*(G3787/100)*(E3787/1000)),
IF(C3787="Wine",
SUM(LOOKUP(2,1/(SRP!$B$21:$B$25&lt;=E3787)/(SRP!$C$21:$C$25&gt;=E3787),SRP!$D$21:$D$25)*(G3787/100)*(E3787/1000)),
IF(AND(C3787="Ready to Drink",D3787="RTD-One Pour Cocktail&gt;7%&lt;=14.5"),
SUM(LOOKUP(2,1/(SRP!$B$16:$B$20&lt;=E3787)/(SRP!$C$16:$C$20&gt;=E3787),SRP!$D$16:$D$20)*(G3787/100)*(E3787/1000)),
IF(C3787="Ready to Drink",
SUM(LOOKUP(2,1/(SRP!$B$11:$B$15&lt;=E3787)/(SRP!$C$11:$C$15&gt;=E3787),SRP!$D$11:$D$15)*(G3787/100)*(E3787/1000)),
0)))))),2)</f>
        <v>2.4</v>
      </c>
      <c r="L3787" s="173" t="str">
        <f t="shared" si="59"/>
        <v>Beer473</v>
      </c>
      <c r="M3787" s="154">
        <f>VLOOKUP(L3787,'Slope %'!C:D,2,0)</f>
        <v>0.12</v>
      </c>
    </row>
    <row r="3788" spans="1:13" x14ac:dyDescent="0.25">
      <c r="A3788" s="169">
        <v>51510</v>
      </c>
      <c r="B3788" s="170" t="s">
        <v>3033</v>
      </c>
      <c r="C3788" s="170" t="s">
        <v>11</v>
      </c>
      <c r="D3788" s="170" t="s">
        <v>303</v>
      </c>
      <c r="E3788" s="170">
        <v>473</v>
      </c>
      <c r="F3788" s="170">
        <v>24</v>
      </c>
      <c r="G3788" s="171">
        <v>6.5</v>
      </c>
      <c r="H3788" s="170" t="s">
        <v>1053</v>
      </c>
      <c r="I3788" s="171">
        <v>3.96</v>
      </c>
      <c r="J3788" s="169">
        <v>1</v>
      </c>
      <c r="K3788" s="154" cm="1">
        <f t="array" ref="K3788">ROUND(
IF(C3788="Beer",
SUM(LOOKUP(2,1/(SRP!$B$8:$B$10&lt;=E3788)/(SRP!$C$8:$C$10&gt;=E3788),SRP!$D$8:$D$10)*(G3788/100)*(E3788/1000)),
IF(C3788="Spirits",
SUM(LOOKUP(2,1/(SRP!$B$2:$B$7&lt;=E3788)/(SRP!$C$2:$C$7&gt;=E3788),SRP!$D$2:$D$7)*(G3788/100)*(E3788/1000)),
IF(AND(C3788="Wine",D3788="Fortified Wines"),
SUM(LOOKUP(2,1/(SRP!$B$26:$B$29&lt;=E3788)/(SRP!$C$26:$C$29&gt;=E3788),SRP!$D$26:$D$29)*(G3788/100)*(E3788/1000)),
IF(C3788="Wine",
SUM(LOOKUP(2,1/(SRP!$B$21:$B$25&lt;=E3788)/(SRP!$C$21:$C$25&gt;=E3788),SRP!$D$21:$D$25)*(G3788/100)*(E3788/1000)),
IF(AND(C3788="Ready to Drink",D3788="RTD-One Pour Cocktail&gt;7%&lt;=14.5"),
SUM(LOOKUP(2,1/(SRP!$B$16:$B$20&lt;=E3788)/(SRP!$C$16:$C$20&gt;=E3788),SRP!$D$16:$D$20)*(G3788/100)*(E3788/1000)),
IF(C3788="Ready to Drink",
SUM(LOOKUP(2,1/(SRP!$B$11:$B$15&lt;=E3788)/(SRP!$C$11:$C$15&gt;=E3788),SRP!$D$11:$D$15)*(G3788/100)*(E3788/1000)),
0)))))),2)</f>
        <v>2.4</v>
      </c>
      <c r="L3788" s="173" t="str">
        <f t="shared" si="59"/>
        <v>Beer473</v>
      </c>
      <c r="M3788" s="154">
        <f>VLOOKUP(L3788,'Slope %'!C:D,2,0)</f>
        <v>0.12</v>
      </c>
    </row>
    <row r="3789" spans="1:13" x14ac:dyDescent="0.25">
      <c r="A3789" s="169">
        <v>51516</v>
      </c>
      <c r="B3789" s="170" t="s">
        <v>3034</v>
      </c>
      <c r="C3789" s="170" t="s">
        <v>15</v>
      </c>
      <c r="D3789" s="170" t="s">
        <v>16</v>
      </c>
      <c r="E3789" s="170">
        <v>1140</v>
      </c>
      <c r="F3789" s="170">
        <v>8</v>
      </c>
      <c r="G3789" s="171">
        <v>40</v>
      </c>
      <c r="H3789" s="170" t="s">
        <v>17</v>
      </c>
      <c r="I3789" s="171">
        <v>48.79</v>
      </c>
      <c r="J3789" s="169">
        <v>1</v>
      </c>
      <c r="K3789" s="154" cm="1">
        <f t="array" ref="K3789">ROUND(
IF(C3789="Beer",
SUM(LOOKUP(2,1/(SRP!$B$8:$B$10&lt;=E3789)/(SRP!$C$8:$C$10&gt;=E3789),SRP!$D$8:$D$10)*(G3789/100)*(E3789/1000)),
IF(C3789="Spirits",
SUM(LOOKUP(2,1/(SRP!$B$2:$B$7&lt;=E3789)/(SRP!$C$2:$C$7&gt;=E3789),SRP!$D$2:$D$7)*(G3789/100)*(E3789/1000)),
IF(AND(C3789="Wine",D3789="Fortified Wines"),
SUM(LOOKUP(2,1/(SRP!$B$26:$B$29&lt;=E3789)/(SRP!$C$26:$C$29&gt;=E3789),SRP!$D$26:$D$29)*(G3789/100)*(E3789/1000)),
IF(C3789="Wine",
SUM(LOOKUP(2,1/(SRP!$B$21:$B$25&lt;=E3789)/(SRP!$C$21:$C$25&gt;=E3789),SRP!$D$21:$D$25)*(G3789/100)*(E3789/1000)),
IF(AND(C3789="Ready to Drink",D3789="RTD-One Pour Cocktail&gt;7%&lt;=14.5"),
SUM(LOOKUP(2,1/(SRP!$B$16:$B$20&lt;=E3789)/(SRP!$C$16:$C$20&gt;=E3789),SRP!$D$16:$D$20)*(G3789/100)*(E3789/1000)),
IF(C3789="Ready to Drink",
SUM(LOOKUP(2,1/(SRP!$B$11:$B$15&lt;=E3789)/(SRP!$C$11:$C$15&gt;=E3789),SRP!$D$11:$D$15)*(G3789/100)*(E3789/1000)),
0)))))),2)</f>
        <v>35.6</v>
      </c>
      <c r="L3789" s="173" t="str">
        <f t="shared" si="59"/>
        <v>Spirits1140</v>
      </c>
      <c r="M3789" s="154">
        <f>VLOOKUP(L3789,'Slope %'!C:D,2,0)</f>
        <v>0.05</v>
      </c>
    </row>
    <row r="3790" spans="1:13" x14ac:dyDescent="0.25">
      <c r="A3790" s="169">
        <v>51518</v>
      </c>
      <c r="B3790" s="170" t="s">
        <v>3035</v>
      </c>
      <c r="C3790" s="170" t="s">
        <v>11</v>
      </c>
      <c r="D3790" s="170" t="s">
        <v>474</v>
      </c>
      <c r="E3790" s="170">
        <v>473</v>
      </c>
      <c r="F3790" s="170">
        <v>24</v>
      </c>
      <c r="G3790" s="171">
        <v>5.5</v>
      </c>
      <c r="H3790" s="170" t="s">
        <v>1457</v>
      </c>
      <c r="I3790" s="171">
        <v>4.8899999999999997</v>
      </c>
      <c r="J3790" s="169">
        <v>1</v>
      </c>
      <c r="K3790" s="154" cm="1">
        <f t="array" ref="K3790">ROUND(
IF(C3790="Beer",
SUM(LOOKUP(2,1/(SRP!$B$8:$B$10&lt;=E3790)/(SRP!$C$8:$C$10&gt;=E3790),SRP!$D$8:$D$10)*(G3790/100)*(E3790/1000)),
IF(C3790="Spirits",
SUM(LOOKUP(2,1/(SRP!$B$2:$B$7&lt;=E3790)/(SRP!$C$2:$C$7&gt;=E3790),SRP!$D$2:$D$7)*(G3790/100)*(E3790/1000)),
IF(AND(C3790="Wine",D3790="Fortified Wines"),
SUM(LOOKUP(2,1/(SRP!$B$26:$B$29&lt;=E3790)/(SRP!$C$26:$C$29&gt;=E3790),SRP!$D$26:$D$29)*(G3790/100)*(E3790/1000)),
IF(C3790="Wine",
SUM(LOOKUP(2,1/(SRP!$B$21:$B$25&lt;=E3790)/(SRP!$C$21:$C$25&gt;=E3790),SRP!$D$21:$D$25)*(G3790/100)*(E3790/1000)),
IF(AND(C3790="Ready to Drink",D3790="RTD-One Pour Cocktail&gt;7%&lt;=14.5"),
SUM(LOOKUP(2,1/(SRP!$B$16:$B$20&lt;=E3790)/(SRP!$C$16:$C$20&gt;=E3790),SRP!$D$16:$D$20)*(G3790/100)*(E3790/1000)),
IF(C3790="Ready to Drink",
SUM(LOOKUP(2,1/(SRP!$B$11:$B$15&lt;=E3790)/(SRP!$C$11:$C$15&gt;=E3790),SRP!$D$11:$D$15)*(G3790/100)*(E3790/1000)),
0)))))),2)</f>
        <v>2.0299999999999998</v>
      </c>
      <c r="L3790" s="173" t="str">
        <f t="shared" si="59"/>
        <v>Beer473</v>
      </c>
      <c r="M3790" s="154">
        <f>VLOOKUP(L3790,'Slope %'!C:D,2,0)</f>
        <v>0.12</v>
      </c>
    </row>
    <row r="3791" spans="1:13" x14ac:dyDescent="0.25">
      <c r="A3791" s="169">
        <v>51518</v>
      </c>
      <c r="B3791" s="170" t="s">
        <v>3035</v>
      </c>
      <c r="C3791" s="170" t="s">
        <v>11</v>
      </c>
      <c r="D3791" s="170" t="s">
        <v>474</v>
      </c>
      <c r="E3791" s="170">
        <v>473</v>
      </c>
      <c r="F3791" s="170">
        <v>24</v>
      </c>
      <c r="G3791" s="171">
        <v>5.5</v>
      </c>
      <c r="H3791" s="170" t="s">
        <v>1457</v>
      </c>
      <c r="I3791" s="171">
        <v>4.8899999999999997</v>
      </c>
      <c r="J3791" s="169">
        <v>1</v>
      </c>
      <c r="K3791" s="154" cm="1">
        <f t="array" ref="K3791">ROUND(
IF(C3791="Beer",
SUM(LOOKUP(2,1/(SRP!$B$8:$B$10&lt;=E3791)/(SRP!$C$8:$C$10&gt;=E3791),SRP!$D$8:$D$10)*(G3791/100)*(E3791/1000)),
IF(C3791="Spirits",
SUM(LOOKUP(2,1/(SRP!$B$2:$B$7&lt;=E3791)/(SRP!$C$2:$C$7&gt;=E3791),SRP!$D$2:$D$7)*(G3791/100)*(E3791/1000)),
IF(AND(C3791="Wine",D3791="Fortified Wines"),
SUM(LOOKUP(2,1/(SRP!$B$26:$B$29&lt;=E3791)/(SRP!$C$26:$C$29&gt;=E3791),SRP!$D$26:$D$29)*(G3791/100)*(E3791/1000)),
IF(C3791="Wine",
SUM(LOOKUP(2,1/(SRP!$B$21:$B$25&lt;=E3791)/(SRP!$C$21:$C$25&gt;=E3791),SRP!$D$21:$D$25)*(G3791/100)*(E3791/1000)),
IF(AND(C3791="Ready to Drink",D3791="RTD-One Pour Cocktail&gt;7%&lt;=14.5"),
SUM(LOOKUP(2,1/(SRP!$B$16:$B$20&lt;=E3791)/(SRP!$C$16:$C$20&gt;=E3791),SRP!$D$16:$D$20)*(G3791/100)*(E3791/1000)),
IF(C3791="Ready to Drink",
SUM(LOOKUP(2,1/(SRP!$B$11:$B$15&lt;=E3791)/(SRP!$C$11:$C$15&gt;=E3791),SRP!$D$11:$D$15)*(G3791/100)*(E3791/1000)),
0)))))),2)</f>
        <v>2.0299999999999998</v>
      </c>
      <c r="L3791" s="173" t="str">
        <f t="shared" si="59"/>
        <v>Beer473</v>
      </c>
      <c r="M3791" s="154">
        <f>VLOOKUP(L3791,'Slope %'!C:D,2,0)</f>
        <v>0.12</v>
      </c>
    </row>
    <row r="3792" spans="1:13" x14ac:dyDescent="0.25">
      <c r="A3792" s="169">
        <v>51528</v>
      </c>
      <c r="B3792" s="170" t="s">
        <v>3036</v>
      </c>
      <c r="C3792" s="170" t="s">
        <v>263</v>
      </c>
      <c r="D3792" s="170" t="s">
        <v>806</v>
      </c>
      <c r="E3792" s="170">
        <v>4260</v>
      </c>
      <c r="F3792" s="170">
        <v>2</v>
      </c>
      <c r="G3792" s="171">
        <v>5.3</v>
      </c>
      <c r="H3792" s="170" t="s">
        <v>54</v>
      </c>
      <c r="I3792" s="171">
        <v>33.39</v>
      </c>
      <c r="J3792" s="169">
        <v>12</v>
      </c>
      <c r="K3792" s="154" cm="1">
        <f t="array" ref="K3792">ROUND(
IF(C3792="Beer",
SUM(LOOKUP(2,1/(SRP!$B$8:$B$10&lt;=E3792)/(SRP!$C$8:$C$10&gt;=E3792),SRP!$D$8:$D$10)*(G3792/100)*(E3792/1000)),
IF(C3792="Spirits",
SUM(LOOKUP(2,1/(SRP!$B$2:$B$7&lt;=E3792)/(SRP!$C$2:$C$7&gt;=E3792),SRP!$D$2:$D$7)*(G3792/100)*(E3792/1000)),
IF(AND(C3792="Wine",D3792="Fortified Wines"),
SUM(LOOKUP(2,1/(SRP!$B$26:$B$29&lt;=E3792)/(SRP!$C$26:$C$29&gt;=E3792),SRP!$D$26:$D$29)*(G3792/100)*(E3792/1000)),
IF(C3792="Wine",
SUM(LOOKUP(2,1/(SRP!$B$21:$B$25&lt;=E3792)/(SRP!$C$21:$C$25&gt;=E3792),SRP!$D$21:$D$25)*(G3792/100)*(E3792/1000)),
IF(AND(C3792="Ready to Drink",D3792="RTD-One Pour Cocktail&gt;7%&lt;=14.5"),
SUM(LOOKUP(2,1/(SRP!$B$16:$B$20&lt;=E3792)/(SRP!$C$16:$C$20&gt;=E3792),SRP!$D$16:$D$20)*(G3792/100)*(E3792/1000)),
IF(C3792="Ready to Drink",
SUM(LOOKUP(2,1/(SRP!$B$11:$B$15&lt;=E3792)/(SRP!$C$11:$C$15&gt;=E3792),SRP!$D$11:$D$15)*(G3792/100)*(E3792/1000)),
0)))))),2)</f>
        <v>17.63</v>
      </c>
      <c r="L3792" s="173" t="str">
        <f t="shared" si="59"/>
        <v>Ready to Drink4260</v>
      </c>
      <c r="M3792" s="154">
        <f>VLOOKUP(L3792,'Slope %'!C:D,2,0)</f>
        <v>7.0000000000000007E-2</v>
      </c>
    </row>
    <row r="3793" spans="1:13" x14ac:dyDescent="0.25">
      <c r="A3793" s="169">
        <v>51528</v>
      </c>
      <c r="B3793" s="170" t="s">
        <v>3036</v>
      </c>
      <c r="C3793" s="170" t="s">
        <v>263</v>
      </c>
      <c r="D3793" s="170" t="s">
        <v>806</v>
      </c>
      <c r="E3793" s="170">
        <v>4260</v>
      </c>
      <c r="F3793" s="170">
        <v>2</v>
      </c>
      <c r="G3793" s="171">
        <v>5.3</v>
      </c>
      <c r="H3793" s="170" t="s">
        <v>54</v>
      </c>
      <c r="I3793" s="171">
        <v>33.39</v>
      </c>
      <c r="J3793" s="169">
        <v>12</v>
      </c>
      <c r="K3793" s="154" cm="1">
        <f t="array" ref="K3793">ROUND(
IF(C3793="Beer",
SUM(LOOKUP(2,1/(SRP!$B$8:$B$10&lt;=E3793)/(SRP!$C$8:$C$10&gt;=E3793),SRP!$D$8:$D$10)*(G3793/100)*(E3793/1000)),
IF(C3793="Spirits",
SUM(LOOKUP(2,1/(SRP!$B$2:$B$7&lt;=E3793)/(SRP!$C$2:$C$7&gt;=E3793),SRP!$D$2:$D$7)*(G3793/100)*(E3793/1000)),
IF(AND(C3793="Wine",D3793="Fortified Wines"),
SUM(LOOKUP(2,1/(SRP!$B$26:$B$29&lt;=E3793)/(SRP!$C$26:$C$29&gt;=E3793),SRP!$D$26:$D$29)*(G3793/100)*(E3793/1000)),
IF(C3793="Wine",
SUM(LOOKUP(2,1/(SRP!$B$21:$B$25&lt;=E3793)/(SRP!$C$21:$C$25&gt;=E3793),SRP!$D$21:$D$25)*(G3793/100)*(E3793/1000)),
IF(AND(C3793="Ready to Drink",D3793="RTD-One Pour Cocktail&gt;7%&lt;=14.5"),
SUM(LOOKUP(2,1/(SRP!$B$16:$B$20&lt;=E3793)/(SRP!$C$16:$C$20&gt;=E3793),SRP!$D$16:$D$20)*(G3793/100)*(E3793/1000)),
IF(C3793="Ready to Drink",
SUM(LOOKUP(2,1/(SRP!$B$11:$B$15&lt;=E3793)/(SRP!$C$11:$C$15&gt;=E3793),SRP!$D$11:$D$15)*(G3793/100)*(E3793/1000)),
0)))))),2)</f>
        <v>17.63</v>
      </c>
      <c r="L3793" s="173" t="str">
        <f t="shared" si="59"/>
        <v>Ready to Drink4260</v>
      </c>
      <c r="M3793" s="154">
        <f>VLOOKUP(L3793,'Slope %'!C:D,2,0)</f>
        <v>7.0000000000000007E-2</v>
      </c>
    </row>
    <row r="3794" spans="1:13" x14ac:dyDescent="0.25">
      <c r="A3794" s="169">
        <v>51531</v>
      </c>
      <c r="B3794" s="170" t="s">
        <v>3037</v>
      </c>
      <c r="C3794" s="170" t="s">
        <v>263</v>
      </c>
      <c r="D3794" s="170" t="s">
        <v>646</v>
      </c>
      <c r="E3794" s="170">
        <v>473</v>
      </c>
      <c r="F3794" s="170">
        <v>24</v>
      </c>
      <c r="G3794" s="171">
        <v>5</v>
      </c>
      <c r="H3794" s="170" t="s">
        <v>54</v>
      </c>
      <c r="I3794" s="171">
        <v>3.99</v>
      </c>
      <c r="J3794" s="169">
        <v>1</v>
      </c>
      <c r="K3794" s="154" cm="1">
        <f t="array" ref="K3794">ROUND(
IF(C3794="Beer",
SUM(LOOKUP(2,1/(SRP!$B$8:$B$10&lt;=E3794)/(SRP!$C$8:$C$10&gt;=E3794),SRP!$D$8:$D$10)*(G3794/100)*(E3794/1000)),
IF(C3794="Spirits",
SUM(LOOKUP(2,1/(SRP!$B$2:$B$7&lt;=E3794)/(SRP!$C$2:$C$7&gt;=E3794),SRP!$D$2:$D$7)*(G3794/100)*(E3794/1000)),
IF(AND(C3794="Wine",D3794="Fortified Wines"),
SUM(LOOKUP(2,1/(SRP!$B$26:$B$29&lt;=E3794)/(SRP!$C$26:$C$29&gt;=E3794),SRP!$D$26:$D$29)*(G3794/100)*(E3794/1000)),
IF(C3794="Wine",
SUM(LOOKUP(2,1/(SRP!$B$21:$B$25&lt;=E3794)/(SRP!$C$21:$C$25&gt;=E3794),SRP!$D$21:$D$25)*(G3794/100)*(E3794/1000)),
IF(AND(C3794="Ready to Drink",D3794="RTD-One Pour Cocktail&gt;7%&lt;=14.5"),
SUM(LOOKUP(2,1/(SRP!$B$16:$B$20&lt;=E3794)/(SRP!$C$16:$C$20&gt;=E3794),SRP!$D$16:$D$20)*(G3794/100)*(E3794/1000)),
IF(C3794="Ready to Drink",
SUM(LOOKUP(2,1/(SRP!$B$11:$B$15&lt;=E3794)/(SRP!$C$11:$C$15&gt;=E3794),SRP!$D$11:$D$15)*(G3794/100)*(E3794/1000)),
0)))))),2)</f>
        <v>1.96</v>
      </c>
      <c r="L3794" s="173" t="str">
        <f t="shared" si="59"/>
        <v>Ready to Drink473</v>
      </c>
      <c r="M3794" s="154">
        <f>VLOOKUP(L3794,'Slope %'!C:D,2,0)</f>
        <v>0.12</v>
      </c>
    </row>
    <row r="3795" spans="1:13" x14ac:dyDescent="0.25">
      <c r="A3795" s="169">
        <v>51531</v>
      </c>
      <c r="B3795" s="170" t="s">
        <v>3037</v>
      </c>
      <c r="C3795" s="170" t="s">
        <v>263</v>
      </c>
      <c r="D3795" s="170" t="s">
        <v>646</v>
      </c>
      <c r="E3795" s="170">
        <v>473</v>
      </c>
      <c r="F3795" s="170">
        <v>24</v>
      </c>
      <c r="G3795" s="171">
        <v>5</v>
      </c>
      <c r="H3795" s="170" t="s">
        <v>54</v>
      </c>
      <c r="I3795" s="171">
        <v>3.99</v>
      </c>
      <c r="J3795" s="169">
        <v>1</v>
      </c>
      <c r="K3795" s="154" cm="1">
        <f t="array" ref="K3795">ROUND(
IF(C3795="Beer",
SUM(LOOKUP(2,1/(SRP!$B$8:$B$10&lt;=E3795)/(SRP!$C$8:$C$10&gt;=E3795),SRP!$D$8:$D$10)*(G3795/100)*(E3795/1000)),
IF(C3795="Spirits",
SUM(LOOKUP(2,1/(SRP!$B$2:$B$7&lt;=E3795)/(SRP!$C$2:$C$7&gt;=E3795),SRP!$D$2:$D$7)*(G3795/100)*(E3795/1000)),
IF(AND(C3795="Wine",D3795="Fortified Wines"),
SUM(LOOKUP(2,1/(SRP!$B$26:$B$29&lt;=E3795)/(SRP!$C$26:$C$29&gt;=E3795),SRP!$D$26:$D$29)*(G3795/100)*(E3795/1000)),
IF(C3795="Wine",
SUM(LOOKUP(2,1/(SRP!$B$21:$B$25&lt;=E3795)/(SRP!$C$21:$C$25&gt;=E3795),SRP!$D$21:$D$25)*(G3795/100)*(E3795/1000)),
IF(AND(C3795="Ready to Drink",D3795="RTD-One Pour Cocktail&gt;7%&lt;=14.5"),
SUM(LOOKUP(2,1/(SRP!$B$16:$B$20&lt;=E3795)/(SRP!$C$16:$C$20&gt;=E3795),SRP!$D$16:$D$20)*(G3795/100)*(E3795/1000)),
IF(C3795="Ready to Drink",
SUM(LOOKUP(2,1/(SRP!$B$11:$B$15&lt;=E3795)/(SRP!$C$11:$C$15&gt;=E3795),SRP!$D$11:$D$15)*(G3795/100)*(E3795/1000)),
0)))))),2)</f>
        <v>1.96</v>
      </c>
      <c r="L3795" s="173" t="str">
        <f t="shared" si="59"/>
        <v>Ready to Drink473</v>
      </c>
      <c r="M3795" s="154">
        <f>VLOOKUP(L3795,'Slope %'!C:D,2,0)</f>
        <v>0.12</v>
      </c>
    </row>
    <row r="3796" spans="1:13" x14ac:dyDescent="0.25">
      <c r="A3796" s="169">
        <v>51533</v>
      </c>
      <c r="B3796" s="170" t="s">
        <v>3038</v>
      </c>
      <c r="C3796" s="170" t="s">
        <v>11</v>
      </c>
      <c r="D3796" s="170" t="s">
        <v>474</v>
      </c>
      <c r="E3796" s="170">
        <v>4260</v>
      </c>
      <c r="F3796" s="170">
        <v>1</v>
      </c>
      <c r="G3796" s="171">
        <v>4</v>
      </c>
      <c r="H3796" s="170" t="s">
        <v>54</v>
      </c>
      <c r="I3796" s="171">
        <v>28.19</v>
      </c>
      <c r="J3796" s="169">
        <v>12</v>
      </c>
      <c r="K3796" s="154" cm="1">
        <f t="array" ref="K3796">ROUND(
IF(C3796="Beer",
SUM(LOOKUP(2,1/(SRP!$B$8:$B$10&lt;=E3796)/(SRP!$C$8:$C$10&gt;=E3796),SRP!$D$8:$D$10)*(G3796/100)*(E3796/1000)),
IF(C3796="Spirits",
SUM(LOOKUP(2,1/(SRP!$B$2:$B$7&lt;=E3796)/(SRP!$C$2:$C$7&gt;=E3796),SRP!$D$2:$D$7)*(G3796/100)*(E3796/1000)),
IF(AND(C3796="Wine",D3796="Fortified Wines"),
SUM(LOOKUP(2,1/(SRP!$B$26:$B$29&lt;=E3796)/(SRP!$C$26:$C$29&gt;=E3796),SRP!$D$26:$D$29)*(G3796/100)*(E3796/1000)),
IF(C3796="Wine",
SUM(LOOKUP(2,1/(SRP!$B$21:$B$25&lt;=E3796)/(SRP!$C$21:$C$25&gt;=E3796),SRP!$D$21:$D$25)*(G3796/100)*(E3796/1000)),
IF(AND(C3796="Ready to Drink",D3796="RTD-One Pour Cocktail&gt;7%&lt;=14.5"),
SUM(LOOKUP(2,1/(SRP!$B$16:$B$20&lt;=E3796)/(SRP!$C$16:$C$20&gt;=E3796),SRP!$D$16:$D$20)*(G3796/100)*(E3796/1000)),
IF(C3796="Ready to Drink",
SUM(LOOKUP(2,1/(SRP!$B$11:$B$15&lt;=E3796)/(SRP!$C$11:$C$15&gt;=E3796),SRP!$D$11:$D$15)*(G3796/100)*(E3796/1000)),
0)))))),2)</f>
        <v>13.3</v>
      </c>
      <c r="L3796" s="173" t="str">
        <f t="shared" si="59"/>
        <v>Beer4260</v>
      </c>
      <c r="M3796" s="154">
        <f>VLOOKUP(L3796,'Slope %'!C:D,2,0)</f>
        <v>7.0000000000000007E-2</v>
      </c>
    </row>
    <row r="3797" spans="1:13" x14ac:dyDescent="0.25">
      <c r="A3797" s="169">
        <v>51533</v>
      </c>
      <c r="B3797" s="170" t="s">
        <v>3038</v>
      </c>
      <c r="C3797" s="170" t="s">
        <v>11</v>
      </c>
      <c r="D3797" s="170" t="s">
        <v>474</v>
      </c>
      <c r="E3797" s="170">
        <v>4260</v>
      </c>
      <c r="F3797" s="170">
        <v>1</v>
      </c>
      <c r="G3797" s="171">
        <v>4</v>
      </c>
      <c r="H3797" s="170" t="s">
        <v>54</v>
      </c>
      <c r="I3797" s="171">
        <v>28.19</v>
      </c>
      <c r="J3797" s="169">
        <v>12</v>
      </c>
      <c r="K3797" s="154" cm="1">
        <f t="array" ref="K3797">ROUND(
IF(C3797="Beer",
SUM(LOOKUP(2,1/(SRP!$B$8:$B$10&lt;=E3797)/(SRP!$C$8:$C$10&gt;=E3797),SRP!$D$8:$D$10)*(G3797/100)*(E3797/1000)),
IF(C3797="Spirits",
SUM(LOOKUP(2,1/(SRP!$B$2:$B$7&lt;=E3797)/(SRP!$C$2:$C$7&gt;=E3797),SRP!$D$2:$D$7)*(G3797/100)*(E3797/1000)),
IF(AND(C3797="Wine",D3797="Fortified Wines"),
SUM(LOOKUP(2,1/(SRP!$B$26:$B$29&lt;=E3797)/(SRP!$C$26:$C$29&gt;=E3797),SRP!$D$26:$D$29)*(G3797/100)*(E3797/1000)),
IF(C3797="Wine",
SUM(LOOKUP(2,1/(SRP!$B$21:$B$25&lt;=E3797)/(SRP!$C$21:$C$25&gt;=E3797),SRP!$D$21:$D$25)*(G3797/100)*(E3797/1000)),
IF(AND(C3797="Ready to Drink",D3797="RTD-One Pour Cocktail&gt;7%&lt;=14.5"),
SUM(LOOKUP(2,1/(SRP!$B$16:$B$20&lt;=E3797)/(SRP!$C$16:$C$20&gt;=E3797),SRP!$D$16:$D$20)*(G3797/100)*(E3797/1000)),
IF(C3797="Ready to Drink",
SUM(LOOKUP(2,1/(SRP!$B$11:$B$15&lt;=E3797)/(SRP!$C$11:$C$15&gt;=E3797),SRP!$D$11:$D$15)*(G3797/100)*(E3797/1000)),
0)))))),2)</f>
        <v>13.3</v>
      </c>
      <c r="L3797" s="173" t="str">
        <f t="shared" si="59"/>
        <v>Beer4260</v>
      </c>
      <c r="M3797" s="154">
        <f>VLOOKUP(L3797,'Slope %'!C:D,2,0)</f>
        <v>7.0000000000000007E-2</v>
      </c>
    </row>
    <row r="3798" spans="1:13" x14ac:dyDescent="0.25">
      <c r="A3798" s="169">
        <v>51536</v>
      </c>
      <c r="B3798" s="170" t="s">
        <v>3039</v>
      </c>
      <c r="C3798" s="170" t="s">
        <v>11</v>
      </c>
      <c r="D3798" s="170" t="s">
        <v>474</v>
      </c>
      <c r="E3798" s="170">
        <v>5325</v>
      </c>
      <c r="F3798" s="170">
        <v>1</v>
      </c>
      <c r="G3798" s="171">
        <v>4.5</v>
      </c>
      <c r="H3798" s="170" t="s">
        <v>1623</v>
      </c>
      <c r="I3798" s="171">
        <v>35.99</v>
      </c>
      <c r="J3798" s="169">
        <v>15</v>
      </c>
      <c r="K3798" s="154" cm="1">
        <f t="array" ref="K3798">ROUND(
IF(C3798="Beer",
SUM(LOOKUP(2,1/(SRP!$B$8:$B$10&lt;=E3798)/(SRP!$C$8:$C$10&gt;=E3798),SRP!$D$8:$D$10)*(G3798/100)*(E3798/1000)),
IF(C3798="Spirits",
SUM(LOOKUP(2,1/(SRP!$B$2:$B$7&lt;=E3798)/(SRP!$C$2:$C$7&gt;=E3798),SRP!$D$2:$D$7)*(G3798/100)*(E3798/1000)),
IF(AND(C3798="Wine",D3798="Fortified Wines"),
SUM(LOOKUP(2,1/(SRP!$B$26:$B$29&lt;=E3798)/(SRP!$C$26:$C$29&gt;=E3798),SRP!$D$26:$D$29)*(G3798/100)*(E3798/1000)),
IF(C3798="Wine",
SUM(LOOKUP(2,1/(SRP!$B$21:$B$25&lt;=E3798)/(SRP!$C$21:$C$25&gt;=E3798),SRP!$D$21:$D$25)*(G3798/100)*(E3798/1000)),
IF(AND(C3798="Ready to Drink",D3798="RTD-One Pour Cocktail&gt;7%&lt;=14.5"),
SUM(LOOKUP(2,1/(SRP!$B$16:$B$20&lt;=E3798)/(SRP!$C$16:$C$20&gt;=E3798),SRP!$D$16:$D$20)*(G3798/100)*(E3798/1000)),
IF(C3798="Ready to Drink",
SUM(LOOKUP(2,1/(SRP!$B$11:$B$15&lt;=E3798)/(SRP!$C$11:$C$15&gt;=E3798),SRP!$D$11:$D$15)*(G3798/100)*(E3798/1000)),
0)))))),2)</f>
        <v>18.71</v>
      </c>
      <c r="L3798" s="173" t="str">
        <f t="shared" si="59"/>
        <v>Beer5325</v>
      </c>
      <c r="M3798" s="154">
        <f>VLOOKUP(L3798,'Slope %'!C:D,2,0)</f>
        <v>0.05</v>
      </c>
    </row>
    <row r="3799" spans="1:13" x14ac:dyDescent="0.25">
      <c r="A3799" s="169">
        <v>51536</v>
      </c>
      <c r="B3799" s="170" t="s">
        <v>3039</v>
      </c>
      <c r="C3799" s="170" t="s">
        <v>11</v>
      </c>
      <c r="D3799" s="170" t="s">
        <v>474</v>
      </c>
      <c r="E3799" s="170">
        <v>5325</v>
      </c>
      <c r="F3799" s="170">
        <v>1</v>
      </c>
      <c r="G3799" s="171">
        <v>4.5</v>
      </c>
      <c r="H3799" s="170" t="s">
        <v>1623</v>
      </c>
      <c r="I3799" s="171">
        <v>35.99</v>
      </c>
      <c r="J3799" s="169">
        <v>15</v>
      </c>
      <c r="K3799" s="154" cm="1">
        <f t="array" ref="K3799">ROUND(
IF(C3799="Beer",
SUM(LOOKUP(2,1/(SRP!$B$8:$B$10&lt;=E3799)/(SRP!$C$8:$C$10&gt;=E3799),SRP!$D$8:$D$10)*(G3799/100)*(E3799/1000)),
IF(C3799="Spirits",
SUM(LOOKUP(2,1/(SRP!$B$2:$B$7&lt;=E3799)/(SRP!$C$2:$C$7&gt;=E3799),SRP!$D$2:$D$7)*(G3799/100)*(E3799/1000)),
IF(AND(C3799="Wine",D3799="Fortified Wines"),
SUM(LOOKUP(2,1/(SRP!$B$26:$B$29&lt;=E3799)/(SRP!$C$26:$C$29&gt;=E3799),SRP!$D$26:$D$29)*(G3799/100)*(E3799/1000)),
IF(C3799="Wine",
SUM(LOOKUP(2,1/(SRP!$B$21:$B$25&lt;=E3799)/(SRP!$C$21:$C$25&gt;=E3799),SRP!$D$21:$D$25)*(G3799/100)*(E3799/1000)),
IF(AND(C3799="Ready to Drink",D3799="RTD-One Pour Cocktail&gt;7%&lt;=14.5"),
SUM(LOOKUP(2,1/(SRP!$B$16:$B$20&lt;=E3799)/(SRP!$C$16:$C$20&gt;=E3799),SRP!$D$16:$D$20)*(G3799/100)*(E3799/1000)),
IF(C3799="Ready to Drink",
SUM(LOOKUP(2,1/(SRP!$B$11:$B$15&lt;=E3799)/(SRP!$C$11:$C$15&gt;=E3799),SRP!$D$11:$D$15)*(G3799/100)*(E3799/1000)),
0)))))),2)</f>
        <v>18.71</v>
      </c>
      <c r="L3799" s="173" t="str">
        <f t="shared" si="59"/>
        <v>Beer5325</v>
      </c>
      <c r="M3799" s="154">
        <f>VLOOKUP(L3799,'Slope %'!C:D,2,0)</f>
        <v>0.05</v>
      </c>
    </row>
    <row r="3800" spans="1:13" x14ac:dyDescent="0.25">
      <c r="A3800" s="169">
        <v>51537</v>
      </c>
      <c r="B3800" s="170" t="s">
        <v>3040</v>
      </c>
      <c r="C3800" s="170" t="s">
        <v>11</v>
      </c>
      <c r="D3800" s="170" t="s">
        <v>303</v>
      </c>
      <c r="E3800" s="170">
        <v>5325</v>
      </c>
      <c r="F3800" s="170">
        <v>1</v>
      </c>
      <c r="G3800" s="171">
        <v>6.4</v>
      </c>
      <c r="H3800" s="170" t="s">
        <v>342</v>
      </c>
      <c r="I3800" s="171">
        <v>33.49</v>
      </c>
      <c r="J3800" s="169">
        <v>15</v>
      </c>
      <c r="K3800" s="154" cm="1">
        <f t="array" ref="K3800">ROUND(
IF(C3800="Beer",
SUM(LOOKUP(2,1/(SRP!$B$8:$B$10&lt;=E3800)/(SRP!$C$8:$C$10&gt;=E3800),SRP!$D$8:$D$10)*(G3800/100)*(E3800/1000)),
IF(C3800="Spirits",
SUM(LOOKUP(2,1/(SRP!$B$2:$B$7&lt;=E3800)/(SRP!$C$2:$C$7&gt;=E3800),SRP!$D$2:$D$7)*(G3800/100)*(E3800/1000)),
IF(AND(C3800="Wine",D3800="Fortified Wines"),
SUM(LOOKUP(2,1/(SRP!$B$26:$B$29&lt;=E3800)/(SRP!$C$26:$C$29&gt;=E3800),SRP!$D$26:$D$29)*(G3800/100)*(E3800/1000)),
IF(C3800="Wine",
SUM(LOOKUP(2,1/(SRP!$B$21:$B$25&lt;=E3800)/(SRP!$C$21:$C$25&gt;=E3800),SRP!$D$21:$D$25)*(G3800/100)*(E3800/1000)),
IF(AND(C3800="Ready to Drink",D3800="RTD-One Pour Cocktail&gt;7%&lt;=14.5"),
SUM(LOOKUP(2,1/(SRP!$B$16:$B$20&lt;=E3800)/(SRP!$C$16:$C$20&gt;=E3800),SRP!$D$16:$D$20)*(G3800/100)*(E3800/1000)),
IF(C3800="Ready to Drink",
SUM(LOOKUP(2,1/(SRP!$B$11:$B$15&lt;=E3800)/(SRP!$C$11:$C$15&gt;=E3800),SRP!$D$11:$D$15)*(G3800/100)*(E3800/1000)),
0)))))),2)</f>
        <v>26.61</v>
      </c>
      <c r="L3800" s="173" t="str">
        <f t="shared" si="59"/>
        <v>Beer5325</v>
      </c>
      <c r="M3800" s="154">
        <f>VLOOKUP(L3800,'Slope %'!C:D,2,0)</f>
        <v>0.05</v>
      </c>
    </row>
    <row r="3801" spans="1:13" x14ac:dyDescent="0.25">
      <c r="A3801" s="169">
        <v>51537</v>
      </c>
      <c r="B3801" s="170" t="s">
        <v>3040</v>
      </c>
      <c r="C3801" s="170" t="s">
        <v>11</v>
      </c>
      <c r="D3801" s="170" t="s">
        <v>303</v>
      </c>
      <c r="E3801" s="170">
        <v>5325</v>
      </c>
      <c r="F3801" s="170">
        <v>1</v>
      </c>
      <c r="G3801" s="171">
        <v>6.4</v>
      </c>
      <c r="H3801" s="170" t="s">
        <v>342</v>
      </c>
      <c r="I3801" s="171">
        <v>33.49</v>
      </c>
      <c r="J3801" s="169">
        <v>15</v>
      </c>
      <c r="K3801" s="154" cm="1">
        <f t="array" ref="K3801">ROUND(
IF(C3801="Beer",
SUM(LOOKUP(2,1/(SRP!$B$8:$B$10&lt;=E3801)/(SRP!$C$8:$C$10&gt;=E3801),SRP!$D$8:$D$10)*(G3801/100)*(E3801/1000)),
IF(C3801="Spirits",
SUM(LOOKUP(2,1/(SRP!$B$2:$B$7&lt;=E3801)/(SRP!$C$2:$C$7&gt;=E3801),SRP!$D$2:$D$7)*(G3801/100)*(E3801/1000)),
IF(AND(C3801="Wine",D3801="Fortified Wines"),
SUM(LOOKUP(2,1/(SRP!$B$26:$B$29&lt;=E3801)/(SRP!$C$26:$C$29&gt;=E3801),SRP!$D$26:$D$29)*(G3801/100)*(E3801/1000)),
IF(C3801="Wine",
SUM(LOOKUP(2,1/(SRP!$B$21:$B$25&lt;=E3801)/(SRP!$C$21:$C$25&gt;=E3801),SRP!$D$21:$D$25)*(G3801/100)*(E3801/1000)),
IF(AND(C3801="Ready to Drink",D3801="RTD-One Pour Cocktail&gt;7%&lt;=14.5"),
SUM(LOOKUP(2,1/(SRP!$B$16:$B$20&lt;=E3801)/(SRP!$C$16:$C$20&gt;=E3801),SRP!$D$16:$D$20)*(G3801/100)*(E3801/1000)),
IF(C3801="Ready to Drink",
SUM(LOOKUP(2,1/(SRP!$B$11:$B$15&lt;=E3801)/(SRP!$C$11:$C$15&gt;=E3801),SRP!$D$11:$D$15)*(G3801/100)*(E3801/1000)),
0)))))),2)</f>
        <v>26.61</v>
      </c>
      <c r="L3801" s="173" t="str">
        <f t="shared" si="59"/>
        <v>Beer5325</v>
      </c>
      <c r="M3801" s="154">
        <f>VLOOKUP(L3801,'Slope %'!C:D,2,0)</f>
        <v>0.05</v>
      </c>
    </row>
    <row r="3802" spans="1:13" x14ac:dyDescent="0.25">
      <c r="A3802" s="169">
        <v>51555</v>
      </c>
      <c r="B3802" s="170" t="s">
        <v>3041</v>
      </c>
      <c r="C3802" s="170" t="s">
        <v>11</v>
      </c>
      <c r="D3802" s="170" t="s">
        <v>303</v>
      </c>
      <c r="E3802" s="170">
        <v>473</v>
      </c>
      <c r="F3802" s="170">
        <v>24</v>
      </c>
      <c r="G3802" s="171">
        <v>6</v>
      </c>
      <c r="H3802" s="170" t="s">
        <v>1623</v>
      </c>
      <c r="I3802" s="171">
        <v>4.49</v>
      </c>
      <c r="J3802" s="169">
        <v>1</v>
      </c>
      <c r="K3802" s="154" cm="1">
        <f t="array" ref="K3802">ROUND(
IF(C3802="Beer",
SUM(LOOKUP(2,1/(SRP!$B$8:$B$10&lt;=E3802)/(SRP!$C$8:$C$10&gt;=E3802),SRP!$D$8:$D$10)*(G3802/100)*(E3802/1000)),
IF(C3802="Spirits",
SUM(LOOKUP(2,1/(SRP!$B$2:$B$7&lt;=E3802)/(SRP!$C$2:$C$7&gt;=E3802),SRP!$D$2:$D$7)*(G3802/100)*(E3802/1000)),
IF(AND(C3802="Wine",D3802="Fortified Wines"),
SUM(LOOKUP(2,1/(SRP!$B$26:$B$29&lt;=E3802)/(SRP!$C$26:$C$29&gt;=E3802),SRP!$D$26:$D$29)*(G3802/100)*(E3802/1000)),
IF(C3802="Wine",
SUM(LOOKUP(2,1/(SRP!$B$21:$B$25&lt;=E3802)/(SRP!$C$21:$C$25&gt;=E3802),SRP!$D$21:$D$25)*(G3802/100)*(E3802/1000)),
IF(AND(C3802="Ready to Drink",D3802="RTD-One Pour Cocktail&gt;7%&lt;=14.5"),
SUM(LOOKUP(2,1/(SRP!$B$16:$B$20&lt;=E3802)/(SRP!$C$16:$C$20&gt;=E3802),SRP!$D$16:$D$20)*(G3802/100)*(E3802/1000)),
IF(C3802="Ready to Drink",
SUM(LOOKUP(2,1/(SRP!$B$11:$B$15&lt;=E3802)/(SRP!$C$11:$C$15&gt;=E3802),SRP!$D$11:$D$15)*(G3802/100)*(E3802/1000)),
0)))))),2)</f>
        <v>2.2200000000000002</v>
      </c>
      <c r="L3802" s="173" t="str">
        <f t="shared" si="59"/>
        <v>Beer473</v>
      </c>
      <c r="M3802" s="154">
        <f>VLOOKUP(L3802,'Slope %'!C:D,2,0)</f>
        <v>0.12</v>
      </c>
    </row>
    <row r="3803" spans="1:13" x14ac:dyDescent="0.25">
      <c r="A3803" s="169">
        <v>51555</v>
      </c>
      <c r="B3803" s="170" t="s">
        <v>3041</v>
      </c>
      <c r="C3803" s="170" t="s">
        <v>11</v>
      </c>
      <c r="D3803" s="170" t="s">
        <v>303</v>
      </c>
      <c r="E3803" s="170">
        <v>473</v>
      </c>
      <c r="F3803" s="170">
        <v>24</v>
      </c>
      <c r="G3803" s="171">
        <v>6</v>
      </c>
      <c r="H3803" s="170" t="s">
        <v>1623</v>
      </c>
      <c r="I3803" s="171">
        <v>4.49</v>
      </c>
      <c r="J3803" s="169">
        <v>1</v>
      </c>
      <c r="K3803" s="154" cm="1">
        <f t="array" ref="K3803">ROUND(
IF(C3803="Beer",
SUM(LOOKUP(2,1/(SRP!$B$8:$B$10&lt;=E3803)/(SRP!$C$8:$C$10&gt;=E3803),SRP!$D$8:$D$10)*(G3803/100)*(E3803/1000)),
IF(C3803="Spirits",
SUM(LOOKUP(2,1/(SRP!$B$2:$B$7&lt;=E3803)/(SRP!$C$2:$C$7&gt;=E3803),SRP!$D$2:$D$7)*(G3803/100)*(E3803/1000)),
IF(AND(C3803="Wine",D3803="Fortified Wines"),
SUM(LOOKUP(2,1/(SRP!$B$26:$B$29&lt;=E3803)/(SRP!$C$26:$C$29&gt;=E3803),SRP!$D$26:$D$29)*(G3803/100)*(E3803/1000)),
IF(C3803="Wine",
SUM(LOOKUP(2,1/(SRP!$B$21:$B$25&lt;=E3803)/(SRP!$C$21:$C$25&gt;=E3803),SRP!$D$21:$D$25)*(G3803/100)*(E3803/1000)),
IF(AND(C3803="Ready to Drink",D3803="RTD-One Pour Cocktail&gt;7%&lt;=14.5"),
SUM(LOOKUP(2,1/(SRP!$B$16:$B$20&lt;=E3803)/(SRP!$C$16:$C$20&gt;=E3803),SRP!$D$16:$D$20)*(G3803/100)*(E3803/1000)),
IF(C3803="Ready to Drink",
SUM(LOOKUP(2,1/(SRP!$B$11:$B$15&lt;=E3803)/(SRP!$C$11:$C$15&gt;=E3803),SRP!$D$11:$D$15)*(G3803/100)*(E3803/1000)),
0)))))),2)</f>
        <v>2.2200000000000002</v>
      </c>
      <c r="L3803" s="173" t="str">
        <f t="shared" si="59"/>
        <v>Beer473</v>
      </c>
      <c r="M3803" s="154">
        <f>VLOOKUP(L3803,'Slope %'!C:D,2,0)</f>
        <v>0.12</v>
      </c>
    </row>
    <row r="3804" spans="1:13" x14ac:dyDescent="0.25">
      <c r="A3804" s="169">
        <v>51596</v>
      </c>
      <c r="B3804" s="170" t="s">
        <v>3042</v>
      </c>
      <c r="C3804" s="170" t="s">
        <v>263</v>
      </c>
      <c r="D3804" s="170" t="s">
        <v>646</v>
      </c>
      <c r="E3804" s="170">
        <v>473</v>
      </c>
      <c r="F3804" s="170">
        <v>24</v>
      </c>
      <c r="G3804" s="171">
        <v>5</v>
      </c>
      <c r="H3804" s="170" t="s">
        <v>54</v>
      </c>
      <c r="I3804" s="171">
        <v>3.99</v>
      </c>
      <c r="J3804" s="169">
        <v>1</v>
      </c>
      <c r="K3804" s="154" cm="1">
        <f t="array" ref="K3804">ROUND(
IF(C3804="Beer",
SUM(LOOKUP(2,1/(SRP!$B$8:$B$10&lt;=E3804)/(SRP!$C$8:$C$10&gt;=E3804),SRP!$D$8:$D$10)*(G3804/100)*(E3804/1000)),
IF(C3804="Spirits",
SUM(LOOKUP(2,1/(SRP!$B$2:$B$7&lt;=E3804)/(SRP!$C$2:$C$7&gt;=E3804),SRP!$D$2:$D$7)*(G3804/100)*(E3804/1000)),
IF(AND(C3804="Wine",D3804="Fortified Wines"),
SUM(LOOKUP(2,1/(SRP!$B$26:$B$29&lt;=E3804)/(SRP!$C$26:$C$29&gt;=E3804),SRP!$D$26:$D$29)*(G3804/100)*(E3804/1000)),
IF(C3804="Wine",
SUM(LOOKUP(2,1/(SRP!$B$21:$B$25&lt;=E3804)/(SRP!$C$21:$C$25&gt;=E3804),SRP!$D$21:$D$25)*(G3804/100)*(E3804/1000)),
IF(AND(C3804="Ready to Drink",D3804="RTD-One Pour Cocktail&gt;7%&lt;=14.5"),
SUM(LOOKUP(2,1/(SRP!$B$16:$B$20&lt;=E3804)/(SRP!$C$16:$C$20&gt;=E3804),SRP!$D$16:$D$20)*(G3804/100)*(E3804/1000)),
IF(C3804="Ready to Drink",
SUM(LOOKUP(2,1/(SRP!$B$11:$B$15&lt;=E3804)/(SRP!$C$11:$C$15&gt;=E3804),SRP!$D$11:$D$15)*(G3804/100)*(E3804/1000)),
0)))))),2)</f>
        <v>1.96</v>
      </c>
      <c r="L3804" s="173" t="str">
        <f t="shared" si="59"/>
        <v>Ready to Drink473</v>
      </c>
      <c r="M3804" s="154">
        <f>VLOOKUP(L3804,'Slope %'!C:D,2,0)</f>
        <v>0.12</v>
      </c>
    </row>
    <row r="3805" spans="1:13" x14ac:dyDescent="0.25">
      <c r="A3805" s="169">
        <v>51596</v>
      </c>
      <c r="B3805" s="170" t="s">
        <v>3042</v>
      </c>
      <c r="C3805" s="170" t="s">
        <v>263</v>
      </c>
      <c r="D3805" s="170" t="s">
        <v>646</v>
      </c>
      <c r="E3805" s="170">
        <v>473</v>
      </c>
      <c r="F3805" s="170">
        <v>24</v>
      </c>
      <c r="G3805" s="171">
        <v>5</v>
      </c>
      <c r="H3805" s="170" t="s">
        <v>54</v>
      </c>
      <c r="I3805" s="171">
        <v>3.99</v>
      </c>
      <c r="J3805" s="169">
        <v>1</v>
      </c>
      <c r="K3805" s="154" cm="1">
        <f t="array" ref="K3805">ROUND(
IF(C3805="Beer",
SUM(LOOKUP(2,1/(SRP!$B$8:$B$10&lt;=E3805)/(SRP!$C$8:$C$10&gt;=E3805),SRP!$D$8:$D$10)*(G3805/100)*(E3805/1000)),
IF(C3805="Spirits",
SUM(LOOKUP(2,1/(SRP!$B$2:$B$7&lt;=E3805)/(SRP!$C$2:$C$7&gt;=E3805),SRP!$D$2:$D$7)*(G3805/100)*(E3805/1000)),
IF(AND(C3805="Wine",D3805="Fortified Wines"),
SUM(LOOKUP(2,1/(SRP!$B$26:$B$29&lt;=E3805)/(SRP!$C$26:$C$29&gt;=E3805),SRP!$D$26:$D$29)*(G3805/100)*(E3805/1000)),
IF(C3805="Wine",
SUM(LOOKUP(2,1/(SRP!$B$21:$B$25&lt;=E3805)/(SRP!$C$21:$C$25&gt;=E3805),SRP!$D$21:$D$25)*(G3805/100)*(E3805/1000)),
IF(AND(C3805="Ready to Drink",D3805="RTD-One Pour Cocktail&gt;7%&lt;=14.5"),
SUM(LOOKUP(2,1/(SRP!$B$16:$B$20&lt;=E3805)/(SRP!$C$16:$C$20&gt;=E3805),SRP!$D$16:$D$20)*(G3805/100)*(E3805/1000)),
IF(C3805="Ready to Drink",
SUM(LOOKUP(2,1/(SRP!$B$11:$B$15&lt;=E3805)/(SRP!$C$11:$C$15&gt;=E3805),SRP!$D$11:$D$15)*(G3805/100)*(E3805/1000)),
0)))))),2)</f>
        <v>1.96</v>
      </c>
      <c r="L3805" s="173" t="str">
        <f t="shared" si="59"/>
        <v>Ready to Drink473</v>
      </c>
      <c r="M3805" s="154">
        <f>VLOOKUP(L3805,'Slope %'!C:D,2,0)</f>
        <v>0.12</v>
      </c>
    </row>
    <row r="3806" spans="1:13" x14ac:dyDescent="0.25">
      <c r="A3806" s="169">
        <v>51661</v>
      </c>
      <c r="B3806" s="170" t="s">
        <v>3043</v>
      </c>
      <c r="C3806" s="170" t="s">
        <v>11</v>
      </c>
      <c r="D3806" s="170" t="s">
        <v>474</v>
      </c>
      <c r="E3806" s="170">
        <v>473</v>
      </c>
      <c r="F3806" s="170">
        <v>24</v>
      </c>
      <c r="G3806" s="171">
        <v>4.5</v>
      </c>
      <c r="H3806" s="170" t="s">
        <v>1391</v>
      </c>
      <c r="I3806" s="171">
        <v>4.24</v>
      </c>
      <c r="J3806" s="169">
        <v>1</v>
      </c>
      <c r="K3806" s="154" cm="1">
        <f t="array" ref="K3806">ROUND(
IF(C3806="Beer",
SUM(LOOKUP(2,1/(SRP!$B$8:$B$10&lt;=E3806)/(SRP!$C$8:$C$10&gt;=E3806),SRP!$D$8:$D$10)*(G3806/100)*(E3806/1000)),
IF(C3806="Spirits",
SUM(LOOKUP(2,1/(SRP!$B$2:$B$7&lt;=E3806)/(SRP!$C$2:$C$7&gt;=E3806),SRP!$D$2:$D$7)*(G3806/100)*(E3806/1000)),
IF(AND(C3806="Wine",D3806="Fortified Wines"),
SUM(LOOKUP(2,1/(SRP!$B$26:$B$29&lt;=E3806)/(SRP!$C$26:$C$29&gt;=E3806),SRP!$D$26:$D$29)*(G3806/100)*(E3806/1000)),
IF(C3806="Wine",
SUM(LOOKUP(2,1/(SRP!$B$21:$B$25&lt;=E3806)/(SRP!$C$21:$C$25&gt;=E3806),SRP!$D$21:$D$25)*(G3806/100)*(E3806/1000)),
IF(AND(C3806="Ready to Drink",D3806="RTD-One Pour Cocktail&gt;7%&lt;=14.5"),
SUM(LOOKUP(2,1/(SRP!$B$16:$B$20&lt;=E3806)/(SRP!$C$16:$C$20&gt;=E3806),SRP!$D$16:$D$20)*(G3806/100)*(E3806/1000)),
IF(C3806="Ready to Drink",
SUM(LOOKUP(2,1/(SRP!$B$11:$B$15&lt;=E3806)/(SRP!$C$11:$C$15&gt;=E3806),SRP!$D$11:$D$15)*(G3806/100)*(E3806/1000)),
0)))))),2)</f>
        <v>1.66</v>
      </c>
      <c r="L3806" s="173" t="str">
        <f t="shared" si="59"/>
        <v>Beer473</v>
      </c>
      <c r="M3806" s="154">
        <f>VLOOKUP(L3806,'Slope %'!C:D,2,0)</f>
        <v>0.12</v>
      </c>
    </row>
    <row r="3807" spans="1:13" x14ac:dyDescent="0.25">
      <c r="A3807" s="169">
        <v>51661</v>
      </c>
      <c r="B3807" s="170" t="s">
        <v>3043</v>
      </c>
      <c r="C3807" s="170" t="s">
        <v>11</v>
      </c>
      <c r="D3807" s="170" t="s">
        <v>474</v>
      </c>
      <c r="E3807" s="170">
        <v>473</v>
      </c>
      <c r="F3807" s="170">
        <v>24</v>
      </c>
      <c r="G3807" s="171">
        <v>4.5</v>
      </c>
      <c r="H3807" s="170" t="s">
        <v>1391</v>
      </c>
      <c r="I3807" s="171">
        <v>4.24</v>
      </c>
      <c r="J3807" s="169">
        <v>1</v>
      </c>
      <c r="K3807" s="154" cm="1">
        <f t="array" ref="K3807">ROUND(
IF(C3807="Beer",
SUM(LOOKUP(2,1/(SRP!$B$8:$B$10&lt;=E3807)/(SRP!$C$8:$C$10&gt;=E3807),SRP!$D$8:$D$10)*(G3807/100)*(E3807/1000)),
IF(C3807="Spirits",
SUM(LOOKUP(2,1/(SRP!$B$2:$B$7&lt;=E3807)/(SRP!$C$2:$C$7&gt;=E3807),SRP!$D$2:$D$7)*(G3807/100)*(E3807/1000)),
IF(AND(C3807="Wine",D3807="Fortified Wines"),
SUM(LOOKUP(2,1/(SRP!$B$26:$B$29&lt;=E3807)/(SRP!$C$26:$C$29&gt;=E3807),SRP!$D$26:$D$29)*(G3807/100)*(E3807/1000)),
IF(C3807="Wine",
SUM(LOOKUP(2,1/(SRP!$B$21:$B$25&lt;=E3807)/(SRP!$C$21:$C$25&gt;=E3807),SRP!$D$21:$D$25)*(G3807/100)*(E3807/1000)),
IF(AND(C3807="Ready to Drink",D3807="RTD-One Pour Cocktail&gt;7%&lt;=14.5"),
SUM(LOOKUP(2,1/(SRP!$B$16:$B$20&lt;=E3807)/(SRP!$C$16:$C$20&gt;=E3807),SRP!$D$16:$D$20)*(G3807/100)*(E3807/1000)),
IF(C3807="Ready to Drink",
SUM(LOOKUP(2,1/(SRP!$B$11:$B$15&lt;=E3807)/(SRP!$C$11:$C$15&gt;=E3807),SRP!$D$11:$D$15)*(G3807/100)*(E3807/1000)),
0)))))),2)</f>
        <v>1.66</v>
      </c>
      <c r="L3807" s="173" t="str">
        <f t="shared" si="59"/>
        <v>Beer473</v>
      </c>
      <c r="M3807" s="154">
        <f>VLOOKUP(L3807,'Slope %'!C:D,2,0)</f>
        <v>0.12</v>
      </c>
    </row>
    <row r="3808" spans="1:13" x14ac:dyDescent="0.25">
      <c r="A3808" s="169">
        <v>51734</v>
      </c>
      <c r="B3808" s="170" t="s">
        <v>3044</v>
      </c>
      <c r="C3808" s="170" t="s">
        <v>24</v>
      </c>
      <c r="D3808" s="170" t="s">
        <v>25</v>
      </c>
      <c r="E3808" s="170">
        <v>750</v>
      </c>
      <c r="F3808" s="170">
        <v>12</v>
      </c>
      <c r="G3808" s="171">
        <v>10.5</v>
      </c>
      <c r="H3808" s="170" t="s">
        <v>177</v>
      </c>
      <c r="I3808" s="171">
        <v>21.99</v>
      </c>
      <c r="J3808" s="169">
        <v>1</v>
      </c>
      <c r="K3808" s="154" cm="1">
        <f t="array" ref="K3808">ROUND(
IF(C3808="Beer",
SUM(LOOKUP(2,1/(SRP!$B$8:$B$10&lt;=E3808)/(SRP!$C$8:$C$10&gt;=E3808),SRP!$D$8:$D$10)*(G3808/100)*(E3808/1000)),
IF(C3808="Spirits",
SUM(LOOKUP(2,1/(SRP!$B$2:$B$7&lt;=E3808)/(SRP!$C$2:$C$7&gt;=E3808),SRP!$D$2:$D$7)*(G3808/100)*(E3808/1000)),
IF(AND(C3808="Wine",D3808="Fortified Wines"),
SUM(LOOKUP(2,1/(SRP!$B$26:$B$29&lt;=E3808)/(SRP!$C$26:$C$29&gt;=E3808),SRP!$D$26:$D$29)*(G3808/100)*(E3808/1000)),
IF(C3808="Wine",
SUM(LOOKUP(2,1/(SRP!$B$21:$B$25&lt;=E3808)/(SRP!$C$21:$C$25&gt;=E3808),SRP!$D$21:$D$25)*(G3808/100)*(E3808/1000)),
IF(AND(C3808="Ready to Drink",D3808="RTD-One Pour Cocktail&gt;7%&lt;=14.5"),
SUM(LOOKUP(2,1/(SRP!$B$16:$B$20&lt;=E3808)/(SRP!$C$16:$C$20&gt;=E3808),SRP!$D$16:$D$20)*(G3808/100)*(E3808/1000)),
IF(C3808="Ready to Drink",
SUM(LOOKUP(2,1/(SRP!$B$11:$B$15&lt;=E3808)/(SRP!$C$11:$C$15&gt;=E3808),SRP!$D$11:$D$15)*(G3808/100)*(E3808/1000)),
0)))))),2)</f>
        <v>6.15</v>
      </c>
      <c r="L3808" s="173" t="str">
        <f t="shared" si="59"/>
        <v>Wine750</v>
      </c>
      <c r="M3808" s="154">
        <f>VLOOKUP(L3808,'Slope %'!C:D,2,0)</f>
        <v>0.1</v>
      </c>
    </row>
    <row r="3809" spans="1:13" x14ac:dyDescent="0.25">
      <c r="A3809" s="169">
        <v>51750</v>
      </c>
      <c r="B3809" s="170" t="s">
        <v>3045</v>
      </c>
      <c r="C3809" s="170" t="s">
        <v>11</v>
      </c>
      <c r="D3809" s="170" t="s">
        <v>12</v>
      </c>
      <c r="E3809" s="170">
        <v>4260</v>
      </c>
      <c r="F3809" s="170">
        <v>1</v>
      </c>
      <c r="G3809" s="171">
        <v>5</v>
      </c>
      <c r="H3809" s="170" t="s">
        <v>2190</v>
      </c>
      <c r="I3809" s="171">
        <v>29.99</v>
      </c>
      <c r="J3809" s="169">
        <v>12</v>
      </c>
      <c r="K3809" s="154" cm="1">
        <f t="array" ref="K3809">ROUND(
IF(C3809="Beer",
SUM(LOOKUP(2,1/(SRP!$B$8:$B$10&lt;=E3809)/(SRP!$C$8:$C$10&gt;=E3809),SRP!$D$8:$D$10)*(G3809/100)*(E3809/1000)),
IF(C3809="Spirits",
SUM(LOOKUP(2,1/(SRP!$B$2:$B$7&lt;=E3809)/(SRP!$C$2:$C$7&gt;=E3809),SRP!$D$2:$D$7)*(G3809/100)*(E3809/1000)),
IF(AND(C3809="Wine",D3809="Fortified Wines"),
SUM(LOOKUP(2,1/(SRP!$B$26:$B$29&lt;=E3809)/(SRP!$C$26:$C$29&gt;=E3809),SRP!$D$26:$D$29)*(G3809/100)*(E3809/1000)),
IF(C3809="Wine",
SUM(LOOKUP(2,1/(SRP!$B$21:$B$25&lt;=E3809)/(SRP!$C$21:$C$25&gt;=E3809),SRP!$D$21:$D$25)*(G3809/100)*(E3809/1000)),
IF(AND(C3809="Ready to Drink",D3809="RTD-One Pour Cocktail&gt;7%&lt;=14.5"),
SUM(LOOKUP(2,1/(SRP!$B$16:$B$20&lt;=E3809)/(SRP!$C$16:$C$20&gt;=E3809),SRP!$D$16:$D$20)*(G3809/100)*(E3809/1000)),
IF(C3809="Ready to Drink",
SUM(LOOKUP(2,1/(SRP!$B$11:$B$15&lt;=E3809)/(SRP!$C$11:$C$15&gt;=E3809),SRP!$D$11:$D$15)*(G3809/100)*(E3809/1000)),
0)))))),2)</f>
        <v>16.63</v>
      </c>
      <c r="L3809" s="173" t="str">
        <f t="shared" si="59"/>
        <v>Beer4260</v>
      </c>
      <c r="M3809" s="154">
        <f>VLOOKUP(L3809,'Slope %'!C:D,2,0)</f>
        <v>7.0000000000000007E-2</v>
      </c>
    </row>
    <row r="3810" spans="1:13" x14ac:dyDescent="0.25">
      <c r="A3810" s="169">
        <v>51750</v>
      </c>
      <c r="B3810" s="170" t="s">
        <v>3045</v>
      </c>
      <c r="C3810" s="170" t="s">
        <v>11</v>
      </c>
      <c r="D3810" s="170" t="s">
        <v>12</v>
      </c>
      <c r="E3810" s="170">
        <v>4260</v>
      </c>
      <c r="F3810" s="170">
        <v>1</v>
      </c>
      <c r="G3810" s="171">
        <v>5</v>
      </c>
      <c r="H3810" s="170" t="s">
        <v>2190</v>
      </c>
      <c r="I3810" s="171">
        <v>29.99</v>
      </c>
      <c r="J3810" s="169">
        <v>12</v>
      </c>
      <c r="K3810" s="154" cm="1">
        <f t="array" ref="K3810">ROUND(
IF(C3810="Beer",
SUM(LOOKUP(2,1/(SRP!$B$8:$B$10&lt;=E3810)/(SRP!$C$8:$C$10&gt;=E3810),SRP!$D$8:$D$10)*(G3810/100)*(E3810/1000)),
IF(C3810="Spirits",
SUM(LOOKUP(2,1/(SRP!$B$2:$B$7&lt;=E3810)/(SRP!$C$2:$C$7&gt;=E3810),SRP!$D$2:$D$7)*(G3810/100)*(E3810/1000)),
IF(AND(C3810="Wine",D3810="Fortified Wines"),
SUM(LOOKUP(2,1/(SRP!$B$26:$B$29&lt;=E3810)/(SRP!$C$26:$C$29&gt;=E3810),SRP!$D$26:$D$29)*(G3810/100)*(E3810/1000)),
IF(C3810="Wine",
SUM(LOOKUP(2,1/(SRP!$B$21:$B$25&lt;=E3810)/(SRP!$C$21:$C$25&gt;=E3810),SRP!$D$21:$D$25)*(G3810/100)*(E3810/1000)),
IF(AND(C3810="Ready to Drink",D3810="RTD-One Pour Cocktail&gt;7%&lt;=14.5"),
SUM(LOOKUP(2,1/(SRP!$B$16:$B$20&lt;=E3810)/(SRP!$C$16:$C$20&gt;=E3810),SRP!$D$16:$D$20)*(G3810/100)*(E3810/1000)),
IF(C3810="Ready to Drink",
SUM(LOOKUP(2,1/(SRP!$B$11:$B$15&lt;=E3810)/(SRP!$C$11:$C$15&gt;=E3810),SRP!$D$11:$D$15)*(G3810/100)*(E3810/1000)),
0)))))),2)</f>
        <v>16.63</v>
      </c>
      <c r="L3810" s="173" t="str">
        <f t="shared" si="59"/>
        <v>Beer4260</v>
      </c>
      <c r="M3810" s="154">
        <f>VLOOKUP(L3810,'Slope %'!C:D,2,0)</f>
        <v>7.0000000000000007E-2</v>
      </c>
    </row>
    <row r="3811" spans="1:13" x14ac:dyDescent="0.25">
      <c r="A3811" s="169">
        <v>51766</v>
      </c>
      <c r="B3811" s="170" t="s">
        <v>3046</v>
      </c>
      <c r="C3811" s="170" t="s">
        <v>15</v>
      </c>
      <c r="D3811" s="170" t="s">
        <v>1454</v>
      </c>
      <c r="E3811" s="170">
        <v>750</v>
      </c>
      <c r="F3811" s="170">
        <v>6</v>
      </c>
      <c r="G3811" s="171">
        <v>15</v>
      </c>
      <c r="H3811" s="170" t="s">
        <v>43</v>
      </c>
      <c r="I3811" s="171">
        <v>27.49</v>
      </c>
      <c r="J3811" s="169">
        <v>1</v>
      </c>
      <c r="K3811" s="154" cm="1">
        <f t="array" ref="K3811">ROUND(
IF(C3811="Beer",
SUM(LOOKUP(2,1/(SRP!$B$8:$B$10&lt;=E3811)/(SRP!$C$8:$C$10&gt;=E3811),SRP!$D$8:$D$10)*(G3811/100)*(E3811/1000)),
IF(C3811="Spirits",
SUM(LOOKUP(2,1/(SRP!$B$2:$B$7&lt;=E3811)/(SRP!$C$2:$C$7&gt;=E3811),SRP!$D$2:$D$7)*(G3811/100)*(E3811/1000)),
IF(AND(C3811="Wine",D3811="Fortified Wines"),
SUM(LOOKUP(2,1/(SRP!$B$26:$B$29&lt;=E3811)/(SRP!$C$26:$C$29&gt;=E3811),SRP!$D$26:$D$29)*(G3811/100)*(E3811/1000)),
IF(C3811="Wine",
SUM(LOOKUP(2,1/(SRP!$B$21:$B$25&lt;=E3811)/(SRP!$C$21:$C$25&gt;=E3811),SRP!$D$21:$D$25)*(G3811/100)*(E3811/1000)),
IF(AND(C3811="Ready to Drink",D3811="RTD-One Pour Cocktail&gt;7%&lt;=14.5"),
SUM(LOOKUP(2,1/(SRP!$B$16:$B$20&lt;=E3811)/(SRP!$C$16:$C$20&gt;=E3811),SRP!$D$16:$D$20)*(G3811/100)*(E3811/1000)),
IF(C3811="Ready to Drink",
SUM(LOOKUP(2,1/(SRP!$B$11:$B$15&lt;=E3811)/(SRP!$C$11:$C$15&gt;=E3811),SRP!$D$11:$D$15)*(G3811/100)*(E3811/1000)),
0)))))),2)</f>
        <v>8.7799999999999994</v>
      </c>
      <c r="L3811" s="173" t="str">
        <f t="shared" si="59"/>
        <v>Spirits750</v>
      </c>
      <c r="M3811" s="154">
        <f>VLOOKUP(L3811,'Slope %'!C:D,2,0)</f>
        <v>7.0000000000000007E-2</v>
      </c>
    </row>
    <row r="3812" spans="1:13" x14ac:dyDescent="0.25">
      <c r="A3812" s="169">
        <v>51780</v>
      </c>
      <c r="B3812" s="170" t="s">
        <v>3047</v>
      </c>
      <c r="C3812" s="170" t="s">
        <v>24</v>
      </c>
      <c r="D3812" s="170" t="s">
        <v>25</v>
      </c>
      <c r="E3812" s="170">
        <v>750</v>
      </c>
      <c r="F3812" s="170">
        <v>12</v>
      </c>
      <c r="G3812" s="171">
        <v>12.5</v>
      </c>
      <c r="H3812" s="170" t="s">
        <v>415</v>
      </c>
      <c r="I3812" s="171">
        <v>16.989999999999998</v>
      </c>
      <c r="J3812" s="169">
        <v>1</v>
      </c>
      <c r="K3812" s="154" cm="1">
        <f t="array" ref="K3812">ROUND(
IF(C3812="Beer",
SUM(LOOKUP(2,1/(SRP!$B$8:$B$10&lt;=E3812)/(SRP!$C$8:$C$10&gt;=E3812),SRP!$D$8:$D$10)*(G3812/100)*(E3812/1000)),
IF(C3812="Spirits",
SUM(LOOKUP(2,1/(SRP!$B$2:$B$7&lt;=E3812)/(SRP!$C$2:$C$7&gt;=E3812),SRP!$D$2:$D$7)*(G3812/100)*(E3812/1000)),
IF(AND(C3812="Wine",D3812="Fortified Wines"),
SUM(LOOKUP(2,1/(SRP!$B$26:$B$29&lt;=E3812)/(SRP!$C$26:$C$29&gt;=E3812),SRP!$D$26:$D$29)*(G3812/100)*(E3812/1000)),
IF(C3812="Wine",
SUM(LOOKUP(2,1/(SRP!$B$21:$B$25&lt;=E3812)/(SRP!$C$21:$C$25&gt;=E3812),SRP!$D$21:$D$25)*(G3812/100)*(E3812/1000)),
IF(AND(C3812="Ready to Drink",D3812="RTD-One Pour Cocktail&gt;7%&lt;=14.5"),
SUM(LOOKUP(2,1/(SRP!$B$16:$B$20&lt;=E3812)/(SRP!$C$16:$C$20&gt;=E3812),SRP!$D$16:$D$20)*(G3812/100)*(E3812/1000)),
IF(C3812="Ready to Drink",
SUM(LOOKUP(2,1/(SRP!$B$11:$B$15&lt;=E3812)/(SRP!$C$11:$C$15&gt;=E3812),SRP!$D$11:$D$15)*(G3812/100)*(E3812/1000)),
0)))))),2)</f>
        <v>7.32</v>
      </c>
      <c r="L3812" s="173" t="str">
        <f t="shared" si="59"/>
        <v>Wine750</v>
      </c>
      <c r="M3812" s="154">
        <f>VLOOKUP(L3812,'Slope %'!C:D,2,0)</f>
        <v>0.1</v>
      </c>
    </row>
    <row r="3813" spans="1:13" x14ac:dyDescent="0.25">
      <c r="A3813" s="169">
        <v>51781</v>
      </c>
      <c r="B3813" s="170" t="s">
        <v>3048</v>
      </c>
      <c r="C3813" s="170" t="s">
        <v>24</v>
      </c>
      <c r="D3813" s="170" t="s">
        <v>46</v>
      </c>
      <c r="E3813" s="170">
        <v>750</v>
      </c>
      <c r="F3813" s="170">
        <v>12</v>
      </c>
      <c r="G3813" s="171">
        <v>11</v>
      </c>
      <c r="H3813" s="170" t="s">
        <v>22</v>
      </c>
      <c r="I3813" s="171">
        <v>19.989999999999998</v>
      </c>
      <c r="J3813" s="169">
        <v>1</v>
      </c>
      <c r="K3813" s="154" cm="1">
        <f t="array" ref="K3813">ROUND(
IF(C3813="Beer",
SUM(LOOKUP(2,1/(SRP!$B$8:$B$10&lt;=E3813)/(SRP!$C$8:$C$10&gt;=E3813),SRP!$D$8:$D$10)*(G3813/100)*(E3813/1000)),
IF(C3813="Spirits",
SUM(LOOKUP(2,1/(SRP!$B$2:$B$7&lt;=E3813)/(SRP!$C$2:$C$7&gt;=E3813),SRP!$D$2:$D$7)*(G3813/100)*(E3813/1000)),
IF(AND(C3813="Wine",D3813="Fortified Wines"),
SUM(LOOKUP(2,1/(SRP!$B$26:$B$29&lt;=E3813)/(SRP!$C$26:$C$29&gt;=E3813),SRP!$D$26:$D$29)*(G3813/100)*(E3813/1000)),
IF(C3813="Wine",
SUM(LOOKUP(2,1/(SRP!$B$21:$B$25&lt;=E3813)/(SRP!$C$21:$C$25&gt;=E3813),SRP!$D$21:$D$25)*(G3813/100)*(E3813/1000)),
IF(AND(C3813="Ready to Drink",D3813="RTD-One Pour Cocktail&gt;7%&lt;=14.5"),
SUM(LOOKUP(2,1/(SRP!$B$16:$B$20&lt;=E3813)/(SRP!$C$16:$C$20&gt;=E3813),SRP!$D$16:$D$20)*(G3813/100)*(E3813/1000)),
IF(C3813="Ready to Drink",
SUM(LOOKUP(2,1/(SRP!$B$11:$B$15&lt;=E3813)/(SRP!$C$11:$C$15&gt;=E3813),SRP!$D$11:$D$15)*(G3813/100)*(E3813/1000)),
0)))))),2)</f>
        <v>6.44</v>
      </c>
      <c r="L3813" s="173" t="str">
        <f t="shared" si="59"/>
        <v>Wine750</v>
      </c>
      <c r="M3813" s="154">
        <f>VLOOKUP(L3813,'Slope %'!C:D,2,0)</f>
        <v>0.1</v>
      </c>
    </row>
    <row r="3814" spans="1:13" x14ac:dyDescent="0.25">
      <c r="A3814" s="169">
        <v>51784</v>
      </c>
      <c r="B3814" s="170" t="s">
        <v>3049</v>
      </c>
      <c r="C3814" s="170" t="s">
        <v>11</v>
      </c>
      <c r="D3814" s="170" t="s">
        <v>474</v>
      </c>
      <c r="E3814" s="170">
        <v>473</v>
      </c>
      <c r="F3814" s="170">
        <v>24</v>
      </c>
      <c r="G3814" s="171">
        <v>5</v>
      </c>
      <c r="H3814" s="170" t="s">
        <v>1457</v>
      </c>
      <c r="I3814" s="171">
        <v>4.75</v>
      </c>
      <c r="J3814" s="169">
        <v>1</v>
      </c>
      <c r="K3814" s="154" cm="1">
        <f t="array" ref="K3814">ROUND(
IF(C3814="Beer",
SUM(LOOKUP(2,1/(SRP!$B$8:$B$10&lt;=E3814)/(SRP!$C$8:$C$10&gt;=E3814),SRP!$D$8:$D$10)*(G3814/100)*(E3814/1000)),
IF(C3814="Spirits",
SUM(LOOKUP(2,1/(SRP!$B$2:$B$7&lt;=E3814)/(SRP!$C$2:$C$7&gt;=E3814),SRP!$D$2:$D$7)*(G3814/100)*(E3814/1000)),
IF(AND(C3814="Wine",D3814="Fortified Wines"),
SUM(LOOKUP(2,1/(SRP!$B$26:$B$29&lt;=E3814)/(SRP!$C$26:$C$29&gt;=E3814),SRP!$D$26:$D$29)*(G3814/100)*(E3814/1000)),
IF(C3814="Wine",
SUM(LOOKUP(2,1/(SRP!$B$21:$B$25&lt;=E3814)/(SRP!$C$21:$C$25&gt;=E3814),SRP!$D$21:$D$25)*(G3814/100)*(E3814/1000)),
IF(AND(C3814="Ready to Drink",D3814="RTD-One Pour Cocktail&gt;7%&lt;=14.5"),
SUM(LOOKUP(2,1/(SRP!$B$16:$B$20&lt;=E3814)/(SRP!$C$16:$C$20&gt;=E3814),SRP!$D$16:$D$20)*(G3814/100)*(E3814/1000)),
IF(C3814="Ready to Drink",
SUM(LOOKUP(2,1/(SRP!$B$11:$B$15&lt;=E3814)/(SRP!$C$11:$C$15&gt;=E3814),SRP!$D$11:$D$15)*(G3814/100)*(E3814/1000)),
0)))))),2)</f>
        <v>1.85</v>
      </c>
      <c r="L3814" s="173" t="str">
        <f t="shared" si="59"/>
        <v>Beer473</v>
      </c>
      <c r="M3814" s="154">
        <f>VLOOKUP(L3814,'Slope %'!C:D,2,0)</f>
        <v>0.12</v>
      </c>
    </row>
    <row r="3815" spans="1:13" x14ac:dyDescent="0.25">
      <c r="A3815" s="169">
        <v>51784</v>
      </c>
      <c r="B3815" s="170" t="s">
        <v>3049</v>
      </c>
      <c r="C3815" s="170" t="s">
        <v>11</v>
      </c>
      <c r="D3815" s="170" t="s">
        <v>474</v>
      </c>
      <c r="E3815" s="170">
        <v>473</v>
      </c>
      <c r="F3815" s="170">
        <v>24</v>
      </c>
      <c r="G3815" s="171">
        <v>5</v>
      </c>
      <c r="H3815" s="170" t="s">
        <v>1457</v>
      </c>
      <c r="I3815" s="171">
        <v>4.75</v>
      </c>
      <c r="J3815" s="169">
        <v>1</v>
      </c>
      <c r="K3815" s="154" cm="1">
        <f t="array" ref="K3815">ROUND(
IF(C3815="Beer",
SUM(LOOKUP(2,1/(SRP!$B$8:$B$10&lt;=E3815)/(SRP!$C$8:$C$10&gt;=E3815),SRP!$D$8:$D$10)*(G3815/100)*(E3815/1000)),
IF(C3815="Spirits",
SUM(LOOKUP(2,1/(SRP!$B$2:$B$7&lt;=E3815)/(SRP!$C$2:$C$7&gt;=E3815),SRP!$D$2:$D$7)*(G3815/100)*(E3815/1000)),
IF(AND(C3815="Wine",D3815="Fortified Wines"),
SUM(LOOKUP(2,1/(SRP!$B$26:$B$29&lt;=E3815)/(SRP!$C$26:$C$29&gt;=E3815),SRP!$D$26:$D$29)*(G3815/100)*(E3815/1000)),
IF(C3815="Wine",
SUM(LOOKUP(2,1/(SRP!$B$21:$B$25&lt;=E3815)/(SRP!$C$21:$C$25&gt;=E3815),SRP!$D$21:$D$25)*(G3815/100)*(E3815/1000)),
IF(AND(C3815="Ready to Drink",D3815="RTD-One Pour Cocktail&gt;7%&lt;=14.5"),
SUM(LOOKUP(2,1/(SRP!$B$16:$B$20&lt;=E3815)/(SRP!$C$16:$C$20&gt;=E3815),SRP!$D$16:$D$20)*(G3815/100)*(E3815/1000)),
IF(C3815="Ready to Drink",
SUM(LOOKUP(2,1/(SRP!$B$11:$B$15&lt;=E3815)/(SRP!$C$11:$C$15&gt;=E3815),SRP!$D$11:$D$15)*(G3815/100)*(E3815/1000)),
0)))))),2)</f>
        <v>1.85</v>
      </c>
      <c r="L3815" s="173" t="str">
        <f t="shared" si="59"/>
        <v>Beer473</v>
      </c>
      <c r="M3815" s="154">
        <f>VLOOKUP(L3815,'Slope %'!C:D,2,0)</f>
        <v>0.12</v>
      </c>
    </row>
    <row r="3816" spans="1:13" x14ac:dyDescent="0.25">
      <c r="A3816" s="169">
        <v>51795</v>
      </c>
      <c r="B3816" s="170" t="s">
        <v>3050</v>
      </c>
      <c r="C3816" s="170" t="s">
        <v>24</v>
      </c>
      <c r="D3816" s="170" t="s">
        <v>46</v>
      </c>
      <c r="E3816" s="170">
        <v>750</v>
      </c>
      <c r="F3816" s="170">
        <v>6</v>
      </c>
      <c r="G3816" s="171">
        <v>11</v>
      </c>
      <c r="H3816" s="170" t="s">
        <v>32</v>
      </c>
      <c r="I3816" s="171">
        <v>24.99</v>
      </c>
      <c r="J3816" s="169">
        <v>1</v>
      </c>
      <c r="K3816" s="154" cm="1">
        <f t="array" ref="K3816">ROUND(
IF(C3816="Beer",
SUM(LOOKUP(2,1/(SRP!$B$8:$B$10&lt;=E3816)/(SRP!$C$8:$C$10&gt;=E3816),SRP!$D$8:$D$10)*(G3816/100)*(E3816/1000)),
IF(C3816="Spirits",
SUM(LOOKUP(2,1/(SRP!$B$2:$B$7&lt;=E3816)/(SRP!$C$2:$C$7&gt;=E3816),SRP!$D$2:$D$7)*(G3816/100)*(E3816/1000)),
IF(AND(C3816="Wine",D3816="Fortified Wines"),
SUM(LOOKUP(2,1/(SRP!$B$26:$B$29&lt;=E3816)/(SRP!$C$26:$C$29&gt;=E3816),SRP!$D$26:$D$29)*(G3816/100)*(E3816/1000)),
IF(C3816="Wine",
SUM(LOOKUP(2,1/(SRP!$B$21:$B$25&lt;=E3816)/(SRP!$C$21:$C$25&gt;=E3816),SRP!$D$21:$D$25)*(G3816/100)*(E3816/1000)),
IF(AND(C3816="Ready to Drink",D3816="RTD-One Pour Cocktail&gt;7%&lt;=14.5"),
SUM(LOOKUP(2,1/(SRP!$B$16:$B$20&lt;=E3816)/(SRP!$C$16:$C$20&gt;=E3816),SRP!$D$16:$D$20)*(G3816/100)*(E3816/1000)),
IF(C3816="Ready to Drink",
SUM(LOOKUP(2,1/(SRP!$B$11:$B$15&lt;=E3816)/(SRP!$C$11:$C$15&gt;=E3816),SRP!$D$11:$D$15)*(G3816/100)*(E3816/1000)),
0)))))),2)</f>
        <v>6.44</v>
      </c>
      <c r="L3816" s="173" t="str">
        <f t="shared" si="59"/>
        <v>Wine750</v>
      </c>
      <c r="M3816" s="154">
        <f>VLOOKUP(L3816,'Slope %'!C:D,2,0)</f>
        <v>0.1</v>
      </c>
    </row>
    <row r="3817" spans="1:13" x14ac:dyDescent="0.25">
      <c r="A3817" s="169">
        <v>51876</v>
      </c>
      <c r="B3817" s="170" t="s">
        <v>3051</v>
      </c>
      <c r="C3817" s="170" t="s">
        <v>15</v>
      </c>
      <c r="D3817" s="170" t="s">
        <v>143</v>
      </c>
      <c r="E3817" s="170">
        <v>750</v>
      </c>
      <c r="F3817" s="170">
        <v>6</v>
      </c>
      <c r="G3817" s="171">
        <v>40</v>
      </c>
      <c r="H3817" s="170" t="s">
        <v>141</v>
      </c>
      <c r="I3817" s="171">
        <v>88.99</v>
      </c>
      <c r="J3817" s="169">
        <v>1</v>
      </c>
      <c r="K3817" s="154" cm="1">
        <f t="array" ref="K3817">ROUND(
IF(C3817="Beer",
SUM(LOOKUP(2,1/(SRP!$B$8:$B$10&lt;=E3817)/(SRP!$C$8:$C$10&gt;=E3817),SRP!$D$8:$D$10)*(G3817/100)*(E3817/1000)),
IF(C3817="Spirits",
SUM(LOOKUP(2,1/(SRP!$B$2:$B$7&lt;=E3817)/(SRP!$C$2:$C$7&gt;=E3817),SRP!$D$2:$D$7)*(G3817/100)*(E3817/1000)),
IF(AND(C3817="Wine",D3817="Fortified Wines"),
SUM(LOOKUP(2,1/(SRP!$B$26:$B$29&lt;=E3817)/(SRP!$C$26:$C$29&gt;=E3817),SRP!$D$26:$D$29)*(G3817/100)*(E3817/1000)),
IF(C3817="Wine",
SUM(LOOKUP(2,1/(SRP!$B$21:$B$25&lt;=E3817)/(SRP!$C$21:$C$25&gt;=E3817),SRP!$D$21:$D$25)*(G3817/100)*(E3817/1000)),
IF(AND(C3817="Ready to Drink",D3817="RTD-One Pour Cocktail&gt;7%&lt;=14.5"),
SUM(LOOKUP(2,1/(SRP!$B$16:$B$20&lt;=E3817)/(SRP!$C$16:$C$20&gt;=E3817),SRP!$D$16:$D$20)*(G3817/100)*(E3817/1000)),
IF(C3817="Ready to Drink",
SUM(LOOKUP(2,1/(SRP!$B$11:$B$15&lt;=E3817)/(SRP!$C$11:$C$15&gt;=E3817),SRP!$D$11:$D$15)*(G3817/100)*(E3817/1000)),
0)))))),2)</f>
        <v>23.42</v>
      </c>
      <c r="L3817" s="173" t="str">
        <f t="shared" si="59"/>
        <v>Spirits750</v>
      </c>
      <c r="M3817" s="154">
        <f>VLOOKUP(L3817,'Slope %'!C:D,2,0)</f>
        <v>7.0000000000000007E-2</v>
      </c>
    </row>
    <row r="3818" spans="1:13" x14ac:dyDescent="0.25">
      <c r="A3818" s="169">
        <v>51893</v>
      </c>
      <c r="B3818" s="170" t="s">
        <v>3052</v>
      </c>
      <c r="C3818" s="170" t="s">
        <v>15</v>
      </c>
      <c r="D3818" s="170" t="s">
        <v>93</v>
      </c>
      <c r="E3818" s="170">
        <v>750</v>
      </c>
      <c r="F3818" s="170">
        <v>6</v>
      </c>
      <c r="G3818" s="171">
        <v>43</v>
      </c>
      <c r="H3818" s="170" t="s">
        <v>222</v>
      </c>
      <c r="I3818" s="171">
        <v>69.989999999999995</v>
      </c>
      <c r="J3818" s="169">
        <v>1</v>
      </c>
      <c r="K3818" s="154" cm="1">
        <f t="array" ref="K3818">ROUND(
IF(C3818="Beer",
SUM(LOOKUP(2,1/(SRP!$B$8:$B$10&lt;=E3818)/(SRP!$C$8:$C$10&gt;=E3818),SRP!$D$8:$D$10)*(G3818/100)*(E3818/1000)),
IF(C3818="Spirits",
SUM(LOOKUP(2,1/(SRP!$B$2:$B$7&lt;=E3818)/(SRP!$C$2:$C$7&gt;=E3818),SRP!$D$2:$D$7)*(G3818/100)*(E3818/1000)),
IF(AND(C3818="Wine",D3818="Fortified Wines"),
SUM(LOOKUP(2,1/(SRP!$B$26:$B$29&lt;=E3818)/(SRP!$C$26:$C$29&gt;=E3818),SRP!$D$26:$D$29)*(G3818/100)*(E3818/1000)),
IF(C3818="Wine",
SUM(LOOKUP(2,1/(SRP!$B$21:$B$25&lt;=E3818)/(SRP!$C$21:$C$25&gt;=E3818),SRP!$D$21:$D$25)*(G3818/100)*(E3818/1000)),
IF(AND(C3818="Ready to Drink",D3818="RTD-One Pour Cocktail&gt;7%&lt;=14.5"),
SUM(LOOKUP(2,1/(SRP!$B$16:$B$20&lt;=E3818)/(SRP!$C$16:$C$20&gt;=E3818),SRP!$D$16:$D$20)*(G3818/100)*(E3818/1000)),
IF(C3818="Ready to Drink",
SUM(LOOKUP(2,1/(SRP!$B$11:$B$15&lt;=E3818)/(SRP!$C$11:$C$15&gt;=E3818),SRP!$D$11:$D$15)*(G3818/100)*(E3818/1000)),
0)))))),2)</f>
        <v>25.18</v>
      </c>
      <c r="L3818" s="173" t="str">
        <f t="shared" si="59"/>
        <v>Spirits750</v>
      </c>
      <c r="M3818" s="154">
        <f>VLOOKUP(L3818,'Slope %'!C:D,2,0)</f>
        <v>7.0000000000000007E-2</v>
      </c>
    </row>
    <row r="3819" spans="1:13" x14ac:dyDescent="0.25">
      <c r="A3819" s="169">
        <v>51964</v>
      </c>
      <c r="B3819" s="170" t="s">
        <v>3053</v>
      </c>
      <c r="C3819" s="170" t="s">
        <v>11</v>
      </c>
      <c r="D3819" s="170" t="s">
        <v>12</v>
      </c>
      <c r="E3819" s="170">
        <v>5325</v>
      </c>
      <c r="F3819" s="170">
        <v>1</v>
      </c>
      <c r="G3819" s="171">
        <v>4.8</v>
      </c>
      <c r="H3819" s="170" t="s">
        <v>1136</v>
      </c>
      <c r="I3819" s="171">
        <v>32</v>
      </c>
      <c r="J3819" s="169">
        <v>15</v>
      </c>
      <c r="K3819" s="154" cm="1">
        <f t="array" ref="K3819">ROUND(
IF(C3819="Beer",
SUM(LOOKUP(2,1/(SRP!$B$8:$B$10&lt;=E3819)/(SRP!$C$8:$C$10&gt;=E3819),SRP!$D$8:$D$10)*(G3819/100)*(E3819/1000)),
IF(C3819="Spirits",
SUM(LOOKUP(2,1/(SRP!$B$2:$B$7&lt;=E3819)/(SRP!$C$2:$C$7&gt;=E3819),SRP!$D$2:$D$7)*(G3819/100)*(E3819/1000)),
IF(AND(C3819="Wine",D3819="Fortified Wines"),
SUM(LOOKUP(2,1/(SRP!$B$26:$B$29&lt;=E3819)/(SRP!$C$26:$C$29&gt;=E3819),SRP!$D$26:$D$29)*(G3819/100)*(E3819/1000)),
IF(C3819="Wine",
SUM(LOOKUP(2,1/(SRP!$B$21:$B$25&lt;=E3819)/(SRP!$C$21:$C$25&gt;=E3819),SRP!$D$21:$D$25)*(G3819/100)*(E3819/1000)),
IF(AND(C3819="Ready to Drink",D3819="RTD-One Pour Cocktail&gt;7%&lt;=14.5"),
SUM(LOOKUP(2,1/(SRP!$B$16:$B$20&lt;=E3819)/(SRP!$C$16:$C$20&gt;=E3819),SRP!$D$16:$D$20)*(G3819/100)*(E3819/1000)),
IF(C3819="Ready to Drink",
SUM(LOOKUP(2,1/(SRP!$B$11:$B$15&lt;=E3819)/(SRP!$C$11:$C$15&gt;=E3819),SRP!$D$11:$D$15)*(G3819/100)*(E3819/1000)),
0)))))),2)</f>
        <v>19.95</v>
      </c>
      <c r="L3819" s="173" t="str">
        <f t="shared" si="59"/>
        <v>Beer5325</v>
      </c>
      <c r="M3819" s="154">
        <f>VLOOKUP(L3819,'Slope %'!C:D,2,0)</f>
        <v>0.05</v>
      </c>
    </row>
    <row r="3820" spans="1:13" x14ac:dyDescent="0.25">
      <c r="A3820" s="169">
        <v>51964</v>
      </c>
      <c r="B3820" s="170" t="s">
        <v>3053</v>
      </c>
      <c r="C3820" s="170" t="s">
        <v>11</v>
      </c>
      <c r="D3820" s="170" t="s">
        <v>12</v>
      </c>
      <c r="E3820" s="170">
        <v>5325</v>
      </c>
      <c r="F3820" s="170">
        <v>1</v>
      </c>
      <c r="G3820" s="171">
        <v>4.8</v>
      </c>
      <c r="H3820" s="170" t="s">
        <v>1136</v>
      </c>
      <c r="I3820" s="171">
        <v>32</v>
      </c>
      <c r="J3820" s="169">
        <v>15</v>
      </c>
      <c r="K3820" s="154" cm="1">
        <f t="array" ref="K3820">ROUND(
IF(C3820="Beer",
SUM(LOOKUP(2,1/(SRP!$B$8:$B$10&lt;=E3820)/(SRP!$C$8:$C$10&gt;=E3820),SRP!$D$8:$D$10)*(G3820/100)*(E3820/1000)),
IF(C3820="Spirits",
SUM(LOOKUP(2,1/(SRP!$B$2:$B$7&lt;=E3820)/(SRP!$C$2:$C$7&gt;=E3820),SRP!$D$2:$D$7)*(G3820/100)*(E3820/1000)),
IF(AND(C3820="Wine",D3820="Fortified Wines"),
SUM(LOOKUP(2,1/(SRP!$B$26:$B$29&lt;=E3820)/(SRP!$C$26:$C$29&gt;=E3820),SRP!$D$26:$D$29)*(G3820/100)*(E3820/1000)),
IF(C3820="Wine",
SUM(LOOKUP(2,1/(SRP!$B$21:$B$25&lt;=E3820)/(SRP!$C$21:$C$25&gt;=E3820),SRP!$D$21:$D$25)*(G3820/100)*(E3820/1000)),
IF(AND(C3820="Ready to Drink",D3820="RTD-One Pour Cocktail&gt;7%&lt;=14.5"),
SUM(LOOKUP(2,1/(SRP!$B$16:$B$20&lt;=E3820)/(SRP!$C$16:$C$20&gt;=E3820),SRP!$D$16:$D$20)*(G3820/100)*(E3820/1000)),
IF(C3820="Ready to Drink",
SUM(LOOKUP(2,1/(SRP!$B$11:$B$15&lt;=E3820)/(SRP!$C$11:$C$15&gt;=E3820),SRP!$D$11:$D$15)*(G3820/100)*(E3820/1000)),
0)))))),2)</f>
        <v>19.95</v>
      </c>
      <c r="L3820" s="173" t="str">
        <f t="shared" si="59"/>
        <v>Beer5325</v>
      </c>
      <c r="M3820" s="154">
        <f>VLOOKUP(L3820,'Slope %'!C:D,2,0)</f>
        <v>0.05</v>
      </c>
    </row>
    <row r="3821" spans="1:13" x14ac:dyDescent="0.25">
      <c r="A3821" s="169">
        <v>51979</v>
      </c>
      <c r="B3821" s="170" t="s">
        <v>3054</v>
      </c>
      <c r="C3821" s="170" t="s">
        <v>24</v>
      </c>
      <c r="D3821" s="170" t="s">
        <v>162</v>
      </c>
      <c r="E3821" s="170">
        <v>750</v>
      </c>
      <c r="F3821" s="170">
        <v>6</v>
      </c>
      <c r="G3821" s="171">
        <v>12</v>
      </c>
      <c r="H3821" s="170" t="s">
        <v>378</v>
      </c>
      <c r="I3821" s="171">
        <v>74.95</v>
      </c>
      <c r="J3821" s="169">
        <v>1</v>
      </c>
      <c r="K3821" s="154" cm="1">
        <f t="array" ref="K3821">ROUND(
IF(C3821="Beer",
SUM(LOOKUP(2,1/(SRP!$B$8:$B$10&lt;=E3821)/(SRP!$C$8:$C$10&gt;=E3821),SRP!$D$8:$D$10)*(G3821/100)*(E3821/1000)),
IF(C3821="Spirits",
SUM(LOOKUP(2,1/(SRP!$B$2:$B$7&lt;=E3821)/(SRP!$C$2:$C$7&gt;=E3821),SRP!$D$2:$D$7)*(G3821/100)*(E3821/1000)),
IF(AND(C3821="Wine",D3821="Fortified Wines"),
SUM(LOOKUP(2,1/(SRP!$B$26:$B$29&lt;=E3821)/(SRP!$C$26:$C$29&gt;=E3821),SRP!$D$26:$D$29)*(G3821/100)*(E3821/1000)),
IF(C3821="Wine",
SUM(LOOKUP(2,1/(SRP!$B$21:$B$25&lt;=E3821)/(SRP!$C$21:$C$25&gt;=E3821),SRP!$D$21:$D$25)*(G3821/100)*(E3821/1000)),
IF(AND(C3821="Ready to Drink",D3821="RTD-One Pour Cocktail&gt;7%&lt;=14.5"),
SUM(LOOKUP(2,1/(SRP!$B$16:$B$20&lt;=E3821)/(SRP!$C$16:$C$20&gt;=E3821),SRP!$D$16:$D$20)*(G3821/100)*(E3821/1000)),
IF(C3821="Ready to Drink",
SUM(LOOKUP(2,1/(SRP!$B$11:$B$15&lt;=E3821)/(SRP!$C$11:$C$15&gt;=E3821),SRP!$D$11:$D$15)*(G3821/100)*(E3821/1000)),
0)))))),2)</f>
        <v>7.03</v>
      </c>
      <c r="L3821" s="173" t="str">
        <f t="shared" si="59"/>
        <v>Wine750</v>
      </c>
      <c r="M3821" s="154">
        <f>VLOOKUP(L3821,'Slope %'!C:D,2,0)</f>
        <v>0.1</v>
      </c>
    </row>
    <row r="3822" spans="1:13" x14ac:dyDescent="0.25">
      <c r="A3822" s="169">
        <v>51982</v>
      </c>
      <c r="B3822" s="170" t="s">
        <v>3055</v>
      </c>
      <c r="C3822" s="170" t="s">
        <v>24</v>
      </c>
      <c r="D3822" s="170" t="s">
        <v>162</v>
      </c>
      <c r="E3822" s="170">
        <v>750</v>
      </c>
      <c r="F3822" s="170">
        <v>6</v>
      </c>
      <c r="G3822" s="171">
        <v>12</v>
      </c>
      <c r="H3822" s="170" t="s">
        <v>218</v>
      </c>
      <c r="I3822" s="171">
        <v>79.989999999999995</v>
      </c>
      <c r="J3822" s="169">
        <v>1</v>
      </c>
      <c r="K3822" s="154" cm="1">
        <f t="array" ref="K3822">ROUND(
IF(C3822="Beer",
SUM(LOOKUP(2,1/(SRP!$B$8:$B$10&lt;=E3822)/(SRP!$C$8:$C$10&gt;=E3822),SRP!$D$8:$D$10)*(G3822/100)*(E3822/1000)),
IF(C3822="Spirits",
SUM(LOOKUP(2,1/(SRP!$B$2:$B$7&lt;=E3822)/(SRP!$C$2:$C$7&gt;=E3822),SRP!$D$2:$D$7)*(G3822/100)*(E3822/1000)),
IF(AND(C3822="Wine",D3822="Fortified Wines"),
SUM(LOOKUP(2,1/(SRP!$B$26:$B$29&lt;=E3822)/(SRP!$C$26:$C$29&gt;=E3822),SRP!$D$26:$D$29)*(G3822/100)*(E3822/1000)),
IF(C3822="Wine",
SUM(LOOKUP(2,1/(SRP!$B$21:$B$25&lt;=E3822)/(SRP!$C$21:$C$25&gt;=E3822),SRP!$D$21:$D$25)*(G3822/100)*(E3822/1000)),
IF(AND(C3822="Ready to Drink",D3822="RTD-One Pour Cocktail&gt;7%&lt;=14.5"),
SUM(LOOKUP(2,1/(SRP!$B$16:$B$20&lt;=E3822)/(SRP!$C$16:$C$20&gt;=E3822),SRP!$D$16:$D$20)*(G3822/100)*(E3822/1000)),
IF(C3822="Ready to Drink",
SUM(LOOKUP(2,1/(SRP!$B$11:$B$15&lt;=E3822)/(SRP!$C$11:$C$15&gt;=E3822),SRP!$D$11:$D$15)*(G3822/100)*(E3822/1000)),
0)))))),2)</f>
        <v>7.03</v>
      </c>
      <c r="L3822" s="173" t="str">
        <f t="shared" si="59"/>
        <v>Wine750</v>
      </c>
      <c r="M3822" s="154">
        <f>VLOOKUP(L3822,'Slope %'!C:D,2,0)</f>
        <v>0.1</v>
      </c>
    </row>
    <row r="3823" spans="1:13" x14ac:dyDescent="0.25">
      <c r="A3823" s="169">
        <v>51990</v>
      </c>
      <c r="B3823" s="170" t="s">
        <v>3056</v>
      </c>
      <c r="C3823" s="170" t="s">
        <v>11</v>
      </c>
      <c r="D3823" s="170" t="s">
        <v>12</v>
      </c>
      <c r="E3823" s="170">
        <v>355</v>
      </c>
      <c r="F3823" s="170">
        <v>24</v>
      </c>
      <c r="G3823" s="171">
        <v>4.8</v>
      </c>
      <c r="H3823" s="170" t="s">
        <v>1136</v>
      </c>
      <c r="I3823" s="171">
        <v>2.5</v>
      </c>
      <c r="J3823" s="169">
        <v>1</v>
      </c>
      <c r="K3823" s="154" cm="1">
        <f t="array" ref="K3823">ROUND(
IF(C3823="Beer",
SUM(LOOKUP(2,1/(SRP!$B$8:$B$10&lt;=E3823)/(SRP!$C$8:$C$10&gt;=E3823),SRP!$D$8:$D$10)*(G3823/100)*(E3823/1000)),
IF(C3823="Spirits",
SUM(LOOKUP(2,1/(SRP!$B$2:$B$7&lt;=E3823)/(SRP!$C$2:$C$7&gt;=E3823),SRP!$D$2:$D$7)*(G3823/100)*(E3823/1000)),
IF(AND(C3823="Wine",D3823="Fortified Wines"),
SUM(LOOKUP(2,1/(SRP!$B$26:$B$29&lt;=E3823)/(SRP!$C$26:$C$29&gt;=E3823),SRP!$D$26:$D$29)*(G3823/100)*(E3823/1000)),
IF(C3823="Wine",
SUM(LOOKUP(2,1/(SRP!$B$21:$B$25&lt;=E3823)/(SRP!$C$21:$C$25&gt;=E3823),SRP!$D$21:$D$25)*(G3823/100)*(E3823/1000)),
IF(AND(C3823="Ready to Drink",D3823="RTD-One Pour Cocktail&gt;7%&lt;=14.5"),
SUM(LOOKUP(2,1/(SRP!$B$16:$B$20&lt;=E3823)/(SRP!$C$16:$C$20&gt;=E3823),SRP!$D$16:$D$20)*(G3823/100)*(E3823/1000)),
IF(C3823="Ready to Drink",
SUM(LOOKUP(2,1/(SRP!$B$11:$B$15&lt;=E3823)/(SRP!$C$11:$C$15&gt;=E3823),SRP!$D$11:$D$15)*(G3823/100)*(E3823/1000)),
0)))))),2)</f>
        <v>1.33</v>
      </c>
      <c r="L3823" s="173" t="str">
        <f t="shared" si="59"/>
        <v>Beer355</v>
      </c>
      <c r="M3823" s="154">
        <f>VLOOKUP(L3823,'Slope %'!C:D,2,0)</f>
        <v>0.12</v>
      </c>
    </row>
    <row r="3824" spans="1:13" x14ac:dyDescent="0.25">
      <c r="A3824" s="169">
        <v>51990</v>
      </c>
      <c r="B3824" s="170" t="s">
        <v>3056</v>
      </c>
      <c r="C3824" s="170" t="s">
        <v>11</v>
      </c>
      <c r="D3824" s="170" t="s">
        <v>12</v>
      </c>
      <c r="E3824" s="170">
        <v>355</v>
      </c>
      <c r="F3824" s="170">
        <v>24</v>
      </c>
      <c r="G3824" s="171">
        <v>4.8</v>
      </c>
      <c r="H3824" s="170" t="s">
        <v>1136</v>
      </c>
      <c r="I3824" s="171">
        <v>2.5</v>
      </c>
      <c r="J3824" s="169">
        <v>1</v>
      </c>
      <c r="K3824" s="154" cm="1">
        <f t="array" ref="K3824">ROUND(
IF(C3824="Beer",
SUM(LOOKUP(2,1/(SRP!$B$8:$B$10&lt;=E3824)/(SRP!$C$8:$C$10&gt;=E3824),SRP!$D$8:$D$10)*(G3824/100)*(E3824/1000)),
IF(C3824="Spirits",
SUM(LOOKUP(2,1/(SRP!$B$2:$B$7&lt;=E3824)/(SRP!$C$2:$C$7&gt;=E3824),SRP!$D$2:$D$7)*(G3824/100)*(E3824/1000)),
IF(AND(C3824="Wine",D3824="Fortified Wines"),
SUM(LOOKUP(2,1/(SRP!$B$26:$B$29&lt;=E3824)/(SRP!$C$26:$C$29&gt;=E3824),SRP!$D$26:$D$29)*(G3824/100)*(E3824/1000)),
IF(C3824="Wine",
SUM(LOOKUP(2,1/(SRP!$B$21:$B$25&lt;=E3824)/(SRP!$C$21:$C$25&gt;=E3824),SRP!$D$21:$D$25)*(G3824/100)*(E3824/1000)),
IF(AND(C3824="Ready to Drink",D3824="RTD-One Pour Cocktail&gt;7%&lt;=14.5"),
SUM(LOOKUP(2,1/(SRP!$B$16:$B$20&lt;=E3824)/(SRP!$C$16:$C$20&gt;=E3824),SRP!$D$16:$D$20)*(G3824/100)*(E3824/1000)),
IF(C3824="Ready to Drink",
SUM(LOOKUP(2,1/(SRP!$B$11:$B$15&lt;=E3824)/(SRP!$C$11:$C$15&gt;=E3824),SRP!$D$11:$D$15)*(G3824/100)*(E3824/1000)),
0)))))),2)</f>
        <v>1.33</v>
      </c>
      <c r="L3824" s="173" t="str">
        <f t="shared" si="59"/>
        <v>Beer355</v>
      </c>
      <c r="M3824" s="154">
        <f>VLOOKUP(L3824,'Slope %'!C:D,2,0)</f>
        <v>0.12</v>
      </c>
    </row>
    <row r="3825" spans="1:13" x14ac:dyDescent="0.25">
      <c r="A3825" s="169">
        <v>52050</v>
      </c>
      <c r="B3825" s="170" t="s">
        <v>489</v>
      </c>
      <c r="C3825" s="170" t="s">
        <v>15</v>
      </c>
      <c r="D3825" s="170" t="s">
        <v>82</v>
      </c>
      <c r="E3825" s="170">
        <v>750</v>
      </c>
      <c r="F3825" s="170">
        <v>12</v>
      </c>
      <c r="G3825" s="171">
        <v>40</v>
      </c>
      <c r="H3825" s="170" t="s">
        <v>91</v>
      </c>
      <c r="I3825" s="171">
        <v>29.49</v>
      </c>
      <c r="J3825" s="169">
        <v>1</v>
      </c>
      <c r="K3825" s="154" cm="1">
        <f t="array" ref="K3825">ROUND(
IF(C3825="Beer",
SUM(LOOKUP(2,1/(SRP!$B$8:$B$10&lt;=E3825)/(SRP!$C$8:$C$10&gt;=E3825),SRP!$D$8:$D$10)*(G3825/100)*(E3825/1000)),
IF(C3825="Spirits",
SUM(LOOKUP(2,1/(SRP!$B$2:$B$7&lt;=E3825)/(SRP!$C$2:$C$7&gt;=E3825),SRP!$D$2:$D$7)*(G3825/100)*(E3825/1000)),
IF(AND(C3825="Wine",D3825="Fortified Wines"),
SUM(LOOKUP(2,1/(SRP!$B$26:$B$29&lt;=E3825)/(SRP!$C$26:$C$29&gt;=E3825),SRP!$D$26:$D$29)*(G3825/100)*(E3825/1000)),
IF(C3825="Wine",
SUM(LOOKUP(2,1/(SRP!$B$21:$B$25&lt;=E3825)/(SRP!$C$21:$C$25&gt;=E3825),SRP!$D$21:$D$25)*(G3825/100)*(E3825/1000)),
IF(AND(C3825="Ready to Drink",D3825="RTD-One Pour Cocktail&gt;7%&lt;=14.5"),
SUM(LOOKUP(2,1/(SRP!$B$16:$B$20&lt;=E3825)/(SRP!$C$16:$C$20&gt;=E3825),SRP!$D$16:$D$20)*(G3825/100)*(E3825/1000)),
IF(C3825="Ready to Drink",
SUM(LOOKUP(2,1/(SRP!$B$11:$B$15&lt;=E3825)/(SRP!$C$11:$C$15&gt;=E3825),SRP!$D$11:$D$15)*(G3825/100)*(E3825/1000)),
0)))))),2)</f>
        <v>23.42</v>
      </c>
      <c r="L3825" s="173" t="str">
        <f t="shared" si="59"/>
        <v>Spirits750</v>
      </c>
      <c r="M3825" s="154">
        <f>VLOOKUP(L3825,'Slope %'!C:D,2,0)</f>
        <v>7.0000000000000007E-2</v>
      </c>
    </row>
    <row r="3826" spans="1:13" x14ac:dyDescent="0.25">
      <c r="A3826" s="169">
        <v>52088</v>
      </c>
      <c r="B3826" s="170" t="s">
        <v>3057</v>
      </c>
      <c r="C3826" s="170" t="s">
        <v>11</v>
      </c>
      <c r="D3826" s="170" t="s">
        <v>12</v>
      </c>
      <c r="E3826" s="170">
        <v>4260</v>
      </c>
      <c r="F3826" s="170">
        <v>2</v>
      </c>
      <c r="G3826" s="171">
        <v>5</v>
      </c>
      <c r="H3826" s="170" t="s">
        <v>1457</v>
      </c>
      <c r="I3826" s="171">
        <v>29.99</v>
      </c>
      <c r="J3826" s="169">
        <v>12</v>
      </c>
      <c r="K3826" s="154" cm="1">
        <f t="array" ref="K3826">ROUND(
IF(C3826="Beer",
SUM(LOOKUP(2,1/(SRP!$B$8:$B$10&lt;=E3826)/(SRP!$C$8:$C$10&gt;=E3826),SRP!$D$8:$D$10)*(G3826/100)*(E3826/1000)),
IF(C3826="Spirits",
SUM(LOOKUP(2,1/(SRP!$B$2:$B$7&lt;=E3826)/(SRP!$C$2:$C$7&gt;=E3826),SRP!$D$2:$D$7)*(G3826/100)*(E3826/1000)),
IF(AND(C3826="Wine",D3826="Fortified Wines"),
SUM(LOOKUP(2,1/(SRP!$B$26:$B$29&lt;=E3826)/(SRP!$C$26:$C$29&gt;=E3826),SRP!$D$26:$D$29)*(G3826/100)*(E3826/1000)),
IF(C3826="Wine",
SUM(LOOKUP(2,1/(SRP!$B$21:$B$25&lt;=E3826)/(SRP!$C$21:$C$25&gt;=E3826),SRP!$D$21:$D$25)*(G3826/100)*(E3826/1000)),
IF(AND(C3826="Ready to Drink",D3826="RTD-One Pour Cocktail&gt;7%&lt;=14.5"),
SUM(LOOKUP(2,1/(SRP!$B$16:$B$20&lt;=E3826)/(SRP!$C$16:$C$20&gt;=E3826),SRP!$D$16:$D$20)*(G3826/100)*(E3826/1000)),
IF(C3826="Ready to Drink",
SUM(LOOKUP(2,1/(SRP!$B$11:$B$15&lt;=E3826)/(SRP!$C$11:$C$15&gt;=E3826),SRP!$D$11:$D$15)*(G3826/100)*(E3826/1000)),
0)))))),2)</f>
        <v>16.63</v>
      </c>
      <c r="L3826" s="173" t="str">
        <f t="shared" si="59"/>
        <v>Beer4260</v>
      </c>
      <c r="M3826" s="154">
        <f>VLOOKUP(L3826,'Slope %'!C:D,2,0)</f>
        <v>7.0000000000000007E-2</v>
      </c>
    </row>
    <row r="3827" spans="1:13" x14ac:dyDescent="0.25">
      <c r="A3827" s="169">
        <v>52088</v>
      </c>
      <c r="B3827" s="170" t="s">
        <v>3057</v>
      </c>
      <c r="C3827" s="170" t="s">
        <v>11</v>
      </c>
      <c r="D3827" s="170" t="s">
        <v>12</v>
      </c>
      <c r="E3827" s="170">
        <v>4260</v>
      </c>
      <c r="F3827" s="170">
        <v>2</v>
      </c>
      <c r="G3827" s="171">
        <v>5</v>
      </c>
      <c r="H3827" s="170" t="s">
        <v>1457</v>
      </c>
      <c r="I3827" s="171">
        <v>29.99</v>
      </c>
      <c r="J3827" s="169">
        <v>12</v>
      </c>
      <c r="K3827" s="154" cm="1">
        <f t="array" ref="K3827">ROUND(
IF(C3827="Beer",
SUM(LOOKUP(2,1/(SRP!$B$8:$B$10&lt;=E3827)/(SRP!$C$8:$C$10&gt;=E3827),SRP!$D$8:$D$10)*(G3827/100)*(E3827/1000)),
IF(C3827="Spirits",
SUM(LOOKUP(2,1/(SRP!$B$2:$B$7&lt;=E3827)/(SRP!$C$2:$C$7&gt;=E3827),SRP!$D$2:$D$7)*(G3827/100)*(E3827/1000)),
IF(AND(C3827="Wine",D3827="Fortified Wines"),
SUM(LOOKUP(2,1/(SRP!$B$26:$B$29&lt;=E3827)/(SRP!$C$26:$C$29&gt;=E3827),SRP!$D$26:$D$29)*(G3827/100)*(E3827/1000)),
IF(C3827="Wine",
SUM(LOOKUP(2,1/(SRP!$B$21:$B$25&lt;=E3827)/(SRP!$C$21:$C$25&gt;=E3827),SRP!$D$21:$D$25)*(G3827/100)*(E3827/1000)),
IF(AND(C3827="Ready to Drink",D3827="RTD-One Pour Cocktail&gt;7%&lt;=14.5"),
SUM(LOOKUP(2,1/(SRP!$B$16:$B$20&lt;=E3827)/(SRP!$C$16:$C$20&gt;=E3827),SRP!$D$16:$D$20)*(G3827/100)*(E3827/1000)),
IF(C3827="Ready to Drink",
SUM(LOOKUP(2,1/(SRP!$B$11:$B$15&lt;=E3827)/(SRP!$C$11:$C$15&gt;=E3827),SRP!$D$11:$D$15)*(G3827/100)*(E3827/1000)),
0)))))),2)</f>
        <v>16.63</v>
      </c>
      <c r="L3827" s="173" t="str">
        <f t="shared" si="59"/>
        <v>Beer4260</v>
      </c>
      <c r="M3827" s="154">
        <f>VLOOKUP(L3827,'Slope %'!C:D,2,0)</f>
        <v>7.0000000000000007E-2</v>
      </c>
    </row>
    <row r="3828" spans="1:13" x14ac:dyDescent="0.25">
      <c r="A3828" s="169">
        <v>52189</v>
      </c>
      <c r="B3828" s="170" t="s">
        <v>3058</v>
      </c>
      <c r="C3828" s="170" t="s">
        <v>11</v>
      </c>
      <c r="D3828" s="170" t="s">
        <v>474</v>
      </c>
      <c r="E3828" s="170">
        <v>2130</v>
      </c>
      <c r="F3828" s="170">
        <v>4</v>
      </c>
      <c r="G3828" s="171">
        <v>5</v>
      </c>
      <c r="H3828" s="170" t="s">
        <v>634</v>
      </c>
      <c r="I3828" s="171">
        <v>17</v>
      </c>
      <c r="J3828" s="169">
        <v>6</v>
      </c>
      <c r="K3828" s="154" cm="1">
        <f t="array" ref="K3828">ROUND(
IF(C3828="Beer",
SUM(LOOKUP(2,1/(SRP!$B$8:$B$10&lt;=E3828)/(SRP!$C$8:$C$10&gt;=E3828),SRP!$D$8:$D$10)*(G3828/100)*(E3828/1000)),
IF(C3828="Spirits",
SUM(LOOKUP(2,1/(SRP!$B$2:$B$7&lt;=E3828)/(SRP!$C$2:$C$7&gt;=E3828),SRP!$D$2:$D$7)*(G3828/100)*(E3828/1000)),
IF(AND(C3828="Wine",D3828="Fortified Wines"),
SUM(LOOKUP(2,1/(SRP!$B$26:$B$29&lt;=E3828)/(SRP!$C$26:$C$29&gt;=E3828),SRP!$D$26:$D$29)*(G3828/100)*(E3828/1000)),
IF(C3828="Wine",
SUM(LOOKUP(2,1/(SRP!$B$21:$B$25&lt;=E3828)/(SRP!$C$21:$C$25&gt;=E3828),SRP!$D$21:$D$25)*(G3828/100)*(E3828/1000)),
IF(AND(C3828="Ready to Drink",D3828="RTD-One Pour Cocktail&gt;7%&lt;=14.5"),
SUM(LOOKUP(2,1/(SRP!$B$16:$B$20&lt;=E3828)/(SRP!$C$16:$C$20&gt;=E3828),SRP!$D$16:$D$20)*(G3828/100)*(E3828/1000)),
IF(C3828="Ready to Drink",
SUM(LOOKUP(2,1/(SRP!$B$11:$B$15&lt;=E3828)/(SRP!$C$11:$C$15&gt;=E3828),SRP!$D$11:$D$15)*(G3828/100)*(E3828/1000)),
0)))))),2)</f>
        <v>8.31</v>
      </c>
      <c r="L3828" s="173" t="str">
        <f t="shared" si="59"/>
        <v>Beer2130</v>
      </c>
      <c r="M3828" s="154">
        <f>VLOOKUP(L3828,'Slope %'!C:D,2,0)</f>
        <v>0.1</v>
      </c>
    </row>
    <row r="3829" spans="1:13" x14ac:dyDescent="0.25">
      <c r="A3829" s="169">
        <v>52189</v>
      </c>
      <c r="B3829" s="170" t="s">
        <v>3058</v>
      </c>
      <c r="C3829" s="170" t="s">
        <v>11</v>
      </c>
      <c r="D3829" s="170" t="s">
        <v>474</v>
      </c>
      <c r="E3829" s="170">
        <v>2130</v>
      </c>
      <c r="F3829" s="170">
        <v>4</v>
      </c>
      <c r="G3829" s="171">
        <v>5</v>
      </c>
      <c r="H3829" s="170" t="s">
        <v>634</v>
      </c>
      <c r="I3829" s="171">
        <v>17</v>
      </c>
      <c r="J3829" s="169">
        <v>6</v>
      </c>
      <c r="K3829" s="154" cm="1">
        <f t="array" ref="K3829">ROUND(
IF(C3829="Beer",
SUM(LOOKUP(2,1/(SRP!$B$8:$B$10&lt;=E3829)/(SRP!$C$8:$C$10&gt;=E3829),SRP!$D$8:$D$10)*(G3829/100)*(E3829/1000)),
IF(C3829="Spirits",
SUM(LOOKUP(2,1/(SRP!$B$2:$B$7&lt;=E3829)/(SRP!$C$2:$C$7&gt;=E3829),SRP!$D$2:$D$7)*(G3829/100)*(E3829/1000)),
IF(AND(C3829="Wine",D3829="Fortified Wines"),
SUM(LOOKUP(2,1/(SRP!$B$26:$B$29&lt;=E3829)/(SRP!$C$26:$C$29&gt;=E3829),SRP!$D$26:$D$29)*(G3829/100)*(E3829/1000)),
IF(C3829="Wine",
SUM(LOOKUP(2,1/(SRP!$B$21:$B$25&lt;=E3829)/(SRP!$C$21:$C$25&gt;=E3829),SRP!$D$21:$D$25)*(G3829/100)*(E3829/1000)),
IF(AND(C3829="Ready to Drink",D3829="RTD-One Pour Cocktail&gt;7%&lt;=14.5"),
SUM(LOOKUP(2,1/(SRP!$B$16:$B$20&lt;=E3829)/(SRP!$C$16:$C$20&gt;=E3829),SRP!$D$16:$D$20)*(G3829/100)*(E3829/1000)),
IF(C3829="Ready to Drink",
SUM(LOOKUP(2,1/(SRP!$B$11:$B$15&lt;=E3829)/(SRP!$C$11:$C$15&gt;=E3829),SRP!$D$11:$D$15)*(G3829/100)*(E3829/1000)),
0)))))),2)</f>
        <v>8.31</v>
      </c>
      <c r="L3829" s="173" t="str">
        <f t="shared" si="59"/>
        <v>Beer2130</v>
      </c>
      <c r="M3829" s="154">
        <f>VLOOKUP(L3829,'Slope %'!C:D,2,0)</f>
        <v>0.1</v>
      </c>
    </row>
    <row r="3830" spans="1:13" x14ac:dyDescent="0.25">
      <c r="A3830" s="169">
        <v>52194</v>
      </c>
      <c r="B3830" s="170" t="s">
        <v>3059</v>
      </c>
      <c r="C3830" s="170" t="s">
        <v>11</v>
      </c>
      <c r="D3830" s="170" t="s">
        <v>474</v>
      </c>
      <c r="E3830" s="170">
        <v>473</v>
      </c>
      <c r="F3830" s="170">
        <v>24</v>
      </c>
      <c r="G3830" s="171">
        <v>5</v>
      </c>
      <c r="H3830" s="170" t="s">
        <v>634</v>
      </c>
      <c r="I3830" s="171">
        <v>4.25</v>
      </c>
      <c r="J3830" s="169">
        <v>1</v>
      </c>
      <c r="K3830" s="154" cm="1">
        <f t="array" ref="K3830">ROUND(
IF(C3830="Beer",
SUM(LOOKUP(2,1/(SRP!$B$8:$B$10&lt;=E3830)/(SRP!$C$8:$C$10&gt;=E3830),SRP!$D$8:$D$10)*(G3830/100)*(E3830/1000)),
IF(C3830="Spirits",
SUM(LOOKUP(2,1/(SRP!$B$2:$B$7&lt;=E3830)/(SRP!$C$2:$C$7&gt;=E3830),SRP!$D$2:$D$7)*(G3830/100)*(E3830/1000)),
IF(AND(C3830="Wine",D3830="Fortified Wines"),
SUM(LOOKUP(2,1/(SRP!$B$26:$B$29&lt;=E3830)/(SRP!$C$26:$C$29&gt;=E3830),SRP!$D$26:$D$29)*(G3830/100)*(E3830/1000)),
IF(C3830="Wine",
SUM(LOOKUP(2,1/(SRP!$B$21:$B$25&lt;=E3830)/(SRP!$C$21:$C$25&gt;=E3830),SRP!$D$21:$D$25)*(G3830/100)*(E3830/1000)),
IF(AND(C3830="Ready to Drink",D3830="RTD-One Pour Cocktail&gt;7%&lt;=14.5"),
SUM(LOOKUP(2,1/(SRP!$B$16:$B$20&lt;=E3830)/(SRP!$C$16:$C$20&gt;=E3830),SRP!$D$16:$D$20)*(G3830/100)*(E3830/1000)),
IF(C3830="Ready to Drink",
SUM(LOOKUP(2,1/(SRP!$B$11:$B$15&lt;=E3830)/(SRP!$C$11:$C$15&gt;=E3830),SRP!$D$11:$D$15)*(G3830/100)*(E3830/1000)),
0)))))),2)</f>
        <v>1.85</v>
      </c>
      <c r="L3830" s="173" t="str">
        <f t="shared" si="59"/>
        <v>Beer473</v>
      </c>
      <c r="M3830" s="154">
        <f>VLOOKUP(L3830,'Slope %'!C:D,2,0)</f>
        <v>0.12</v>
      </c>
    </row>
    <row r="3831" spans="1:13" x14ac:dyDescent="0.25">
      <c r="A3831" s="169">
        <v>52194</v>
      </c>
      <c r="B3831" s="170" t="s">
        <v>3059</v>
      </c>
      <c r="C3831" s="170" t="s">
        <v>11</v>
      </c>
      <c r="D3831" s="170" t="s">
        <v>474</v>
      </c>
      <c r="E3831" s="170">
        <v>473</v>
      </c>
      <c r="F3831" s="170">
        <v>24</v>
      </c>
      <c r="G3831" s="171">
        <v>5</v>
      </c>
      <c r="H3831" s="170" t="s">
        <v>634</v>
      </c>
      <c r="I3831" s="171">
        <v>4.25</v>
      </c>
      <c r="J3831" s="169">
        <v>1</v>
      </c>
      <c r="K3831" s="154" cm="1">
        <f t="array" ref="K3831">ROUND(
IF(C3831="Beer",
SUM(LOOKUP(2,1/(SRP!$B$8:$B$10&lt;=E3831)/(SRP!$C$8:$C$10&gt;=E3831),SRP!$D$8:$D$10)*(G3831/100)*(E3831/1000)),
IF(C3831="Spirits",
SUM(LOOKUP(2,1/(SRP!$B$2:$B$7&lt;=E3831)/(SRP!$C$2:$C$7&gt;=E3831),SRP!$D$2:$D$7)*(G3831/100)*(E3831/1000)),
IF(AND(C3831="Wine",D3831="Fortified Wines"),
SUM(LOOKUP(2,1/(SRP!$B$26:$B$29&lt;=E3831)/(SRP!$C$26:$C$29&gt;=E3831),SRP!$D$26:$D$29)*(G3831/100)*(E3831/1000)),
IF(C3831="Wine",
SUM(LOOKUP(2,1/(SRP!$B$21:$B$25&lt;=E3831)/(SRP!$C$21:$C$25&gt;=E3831),SRP!$D$21:$D$25)*(G3831/100)*(E3831/1000)),
IF(AND(C3831="Ready to Drink",D3831="RTD-One Pour Cocktail&gt;7%&lt;=14.5"),
SUM(LOOKUP(2,1/(SRP!$B$16:$B$20&lt;=E3831)/(SRP!$C$16:$C$20&gt;=E3831),SRP!$D$16:$D$20)*(G3831/100)*(E3831/1000)),
IF(C3831="Ready to Drink",
SUM(LOOKUP(2,1/(SRP!$B$11:$B$15&lt;=E3831)/(SRP!$C$11:$C$15&gt;=E3831),SRP!$D$11:$D$15)*(G3831/100)*(E3831/1000)),
0)))))),2)</f>
        <v>1.85</v>
      </c>
      <c r="L3831" s="173" t="str">
        <f t="shared" si="59"/>
        <v>Beer473</v>
      </c>
      <c r="M3831" s="154">
        <f>VLOOKUP(L3831,'Slope %'!C:D,2,0)</f>
        <v>0.12</v>
      </c>
    </row>
    <row r="3832" spans="1:13" x14ac:dyDescent="0.25">
      <c r="A3832" s="169">
        <v>52236</v>
      </c>
      <c r="B3832" s="170" t="s">
        <v>3060</v>
      </c>
      <c r="C3832" s="170" t="s">
        <v>24</v>
      </c>
      <c r="D3832" s="170" t="s">
        <v>248</v>
      </c>
      <c r="E3832" s="170">
        <v>750</v>
      </c>
      <c r="F3832" s="170">
        <v>6</v>
      </c>
      <c r="G3832" s="171">
        <v>14</v>
      </c>
      <c r="H3832" s="170" t="s">
        <v>378</v>
      </c>
      <c r="I3832" s="171">
        <v>50.85</v>
      </c>
      <c r="J3832" s="169">
        <v>1</v>
      </c>
      <c r="K3832" s="154" cm="1">
        <f t="array" ref="K3832">ROUND(
IF(C3832="Beer",
SUM(LOOKUP(2,1/(SRP!$B$8:$B$10&lt;=E3832)/(SRP!$C$8:$C$10&gt;=E3832),SRP!$D$8:$D$10)*(G3832/100)*(E3832/1000)),
IF(C3832="Spirits",
SUM(LOOKUP(2,1/(SRP!$B$2:$B$7&lt;=E3832)/(SRP!$C$2:$C$7&gt;=E3832),SRP!$D$2:$D$7)*(G3832/100)*(E3832/1000)),
IF(AND(C3832="Wine",D3832="Fortified Wines"),
SUM(LOOKUP(2,1/(SRP!$B$26:$B$29&lt;=E3832)/(SRP!$C$26:$C$29&gt;=E3832),SRP!$D$26:$D$29)*(G3832/100)*(E3832/1000)),
IF(C3832="Wine",
SUM(LOOKUP(2,1/(SRP!$B$21:$B$25&lt;=E3832)/(SRP!$C$21:$C$25&gt;=E3832),SRP!$D$21:$D$25)*(G3832/100)*(E3832/1000)),
IF(AND(C3832="Ready to Drink",D3832="RTD-One Pour Cocktail&gt;7%&lt;=14.5"),
SUM(LOOKUP(2,1/(SRP!$B$16:$B$20&lt;=E3832)/(SRP!$C$16:$C$20&gt;=E3832),SRP!$D$16:$D$20)*(G3832/100)*(E3832/1000)),
IF(C3832="Ready to Drink",
SUM(LOOKUP(2,1/(SRP!$B$11:$B$15&lt;=E3832)/(SRP!$C$11:$C$15&gt;=E3832),SRP!$D$11:$D$15)*(G3832/100)*(E3832/1000)),
0)))))),2)</f>
        <v>8.1999999999999993</v>
      </c>
      <c r="L3832" s="173" t="str">
        <f t="shared" si="59"/>
        <v>Wine750</v>
      </c>
      <c r="M3832" s="154">
        <f>VLOOKUP(L3832,'Slope %'!C:D,2,0)</f>
        <v>0.1</v>
      </c>
    </row>
    <row r="3833" spans="1:13" x14ac:dyDescent="0.25">
      <c r="A3833" s="169">
        <v>52247</v>
      </c>
      <c r="B3833" s="170" t="s">
        <v>3061</v>
      </c>
      <c r="C3833" s="170" t="s">
        <v>11</v>
      </c>
      <c r="D3833" s="170" t="s">
        <v>267</v>
      </c>
      <c r="E3833" s="170">
        <v>473</v>
      </c>
      <c r="F3833" s="170">
        <v>24</v>
      </c>
      <c r="G3833" s="171">
        <v>5.2</v>
      </c>
      <c r="H3833" s="170" t="s">
        <v>415</v>
      </c>
      <c r="I3833" s="171">
        <v>4.5</v>
      </c>
      <c r="J3833" s="169">
        <v>1</v>
      </c>
      <c r="K3833" s="154" cm="1">
        <f t="array" ref="K3833">ROUND(
IF(C3833="Beer",
SUM(LOOKUP(2,1/(SRP!$B$8:$B$10&lt;=E3833)/(SRP!$C$8:$C$10&gt;=E3833),SRP!$D$8:$D$10)*(G3833/100)*(E3833/1000)),
IF(C3833="Spirits",
SUM(LOOKUP(2,1/(SRP!$B$2:$B$7&lt;=E3833)/(SRP!$C$2:$C$7&gt;=E3833),SRP!$D$2:$D$7)*(G3833/100)*(E3833/1000)),
IF(AND(C3833="Wine",D3833="Fortified Wines"),
SUM(LOOKUP(2,1/(SRP!$B$26:$B$29&lt;=E3833)/(SRP!$C$26:$C$29&gt;=E3833),SRP!$D$26:$D$29)*(G3833/100)*(E3833/1000)),
IF(C3833="Wine",
SUM(LOOKUP(2,1/(SRP!$B$21:$B$25&lt;=E3833)/(SRP!$C$21:$C$25&gt;=E3833),SRP!$D$21:$D$25)*(G3833/100)*(E3833/1000)),
IF(AND(C3833="Ready to Drink",D3833="RTD-One Pour Cocktail&gt;7%&lt;=14.5"),
SUM(LOOKUP(2,1/(SRP!$B$16:$B$20&lt;=E3833)/(SRP!$C$16:$C$20&gt;=E3833),SRP!$D$16:$D$20)*(G3833/100)*(E3833/1000)),
IF(C3833="Ready to Drink",
SUM(LOOKUP(2,1/(SRP!$B$11:$B$15&lt;=E3833)/(SRP!$C$11:$C$15&gt;=E3833),SRP!$D$11:$D$15)*(G3833/100)*(E3833/1000)),
0)))))),2)</f>
        <v>1.92</v>
      </c>
      <c r="L3833" s="173" t="str">
        <f t="shared" si="59"/>
        <v>Beer473</v>
      </c>
      <c r="M3833" s="154">
        <f>VLOOKUP(L3833,'Slope %'!C:D,2,0)</f>
        <v>0.12</v>
      </c>
    </row>
    <row r="3834" spans="1:13" x14ac:dyDescent="0.25">
      <c r="A3834" s="169">
        <v>52247</v>
      </c>
      <c r="B3834" s="170" t="s">
        <v>3061</v>
      </c>
      <c r="C3834" s="170" t="s">
        <v>11</v>
      </c>
      <c r="D3834" s="170" t="s">
        <v>267</v>
      </c>
      <c r="E3834" s="170">
        <v>473</v>
      </c>
      <c r="F3834" s="170">
        <v>24</v>
      </c>
      <c r="G3834" s="171">
        <v>5.2</v>
      </c>
      <c r="H3834" s="170" t="s">
        <v>415</v>
      </c>
      <c r="I3834" s="171">
        <v>4.5</v>
      </c>
      <c r="J3834" s="169">
        <v>1</v>
      </c>
      <c r="K3834" s="154" cm="1">
        <f t="array" ref="K3834">ROUND(
IF(C3834="Beer",
SUM(LOOKUP(2,1/(SRP!$B$8:$B$10&lt;=E3834)/(SRP!$C$8:$C$10&gt;=E3834),SRP!$D$8:$D$10)*(G3834/100)*(E3834/1000)),
IF(C3834="Spirits",
SUM(LOOKUP(2,1/(SRP!$B$2:$B$7&lt;=E3834)/(SRP!$C$2:$C$7&gt;=E3834),SRP!$D$2:$D$7)*(G3834/100)*(E3834/1000)),
IF(AND(C3834="Wine",D3834="Fortified Wines"),
SUM(LOOKUP(2,1/(SRP!$B$26:$B$29&lt;=E3834)/(SRP!$C$26:$C$29&gt;=E3834),SRP!$D$26:$D$29)*(G3834/100)*(E3834/1000)),
IF(C3834="Wine",
SUM(LOOKUP(2,1/(SRP!$B$21:$B$25&lt;=E3834)/(SRP!$C$21:$C$25&gt;=E3834),SRP!$D$21:$D$25)*(G3834/100)*(E3834/1000)),
IF(AND(C3834="Ready to Drink",D3834="RTD-One Pour Cocktail&gt;7%&lt;=14.5"),
SUM(LOOKUP(2,1/(SRP!$B$16:$B$20&lt;=E3834)/(SRP!$C$16:$C$20&gt;=E3834),SRP!$D$16:$D$20)*(G3834/100)*(E3834/1000)),
IF(C3834="Ready to Drink",
SUM(LOOKUP(2,1/(SRP!$B$11:$B$15&lt;=E3834)/(SRP!$C$11:$C$15&gt;=E3834),SRP!$D$11:$D$15)*(G3834/100)*(E3834/1000)),
0)))))),2)</f>
        <v>1.92</v>
      </c>
      <c r="L3834" s="173" t="str">
        <f t="shared" si="59"/>
        <v>Beer473</v>
      </c>
      <c r="M3834" s="154">
        <f>VLOOKUP(L3834,'Slope %'!C:D,2,0)</f>
        <v>0.12</v>
      </c>
    </row>
    <row r="3835" spans="1:13" x14ac:dyDescent="0.25">
      <c r="A3835" s="169">
        <v>52249</v>
      </c>
      <c r="B3835" s="170" t="s">
        <v>3062</v>
      </c>
      <c r="C3835" s="170" t="s">
        <v>11</v>
      </c>
      <c r="D3835" s="170" t="s">
        <v>303</v>
      </c>
      <c r="E3835" s="170">
        <v>473</v>
      </c>
      <c r="F3835" s="170">
        <v>24</v>
      </c>
      <c r="G3835" s="171">
        <v>6.5</v>
      </c>
      <c r="H3835" s="170" t="s">
        <v>415</v>
      </c>
      <c r="I3835" s="171">
        <v>4.5</v>
      </c>
      <c r="J3835" s="169">
        <v>1</v>
      </c>
      <c r="K3835" s="154" cm="1">
        <f t="array" ref="K3835">ROUND(
IF(C3835="Beer",
SUM(LOOKUP(2,1/(SRP!$B$8:$B$10&lt;=E3835)/(SRP!$C$8:$C$10&gt;=E3835),SRP!$D$8:$D$10)*(G3835/100)*(E3835/1000)),
IF(C3835="Spirits",
SUM(LOOKUP(2,1/(SRP!$B$2:$B$7&lt;=E3835)/(SRP!$C$2:$C$7&gt;=E3835),SRP!$D$2:$D$7)*(G3835/100)*(E3835/1000)),
IF(AND(C3835="Wine",D3835="Fortified Wines"),
SUM(LOOKUP(2,1/(SRP!$B$26:$B$29&lt;=E3835)/(SRP!$C$26:$C$29&gt;=E3835),SRP!$D$26:$D$29)*(G3835/100)*(E3835/1000)),
IF(C3835="Wine",
SUM(LOOKUP(2,1/(SRP!$B$21:$B$25&lt;=E3835)/(SRP!$C$21:$C$25&gt;=E3835),SRP!$D$21:$D$25)*(G3835/100)*(E3835/1000)),
IF(AND(C3835="Ready to Drink",D3835="RTD-One Pour Cocktail&gt;7%&lt;=14.5"),
SUM(LOOKUP(2,1/(SRP!$B$16:$B$20&lt;=E3835)/(SRP!$C$16:$C$20&gt;=E3835),SRP!$D$16:$D$20)*(G3835/100)*(E3835/1000)),
IF(C3835="Ready to Drink",
SUM(LOOKUP(2,1/(SRP!$B$11:$B$15&lt;=E3835)/(SRP!$C$11:$C$15&gt;=E3835),SRP!$D$11:$D$15)*(G3835/100)*(E3835/1000)),
0)))))),2)</f>
        <v>2.4</v>
      </c>
      <c r="L3835" s="173" t="str">
        <f t="shared" si="59"/>
        <v>Beer473</v>
      </c>
      <c r="M3835" s="154">
        <f>VLOOKUP(L3835,'Slope %'!C:D,2,0)</f>
        <v>0.12</v>
      </c>
    </row>
    <row r="3836" spans="1:13" x14ac:dyDescent="0.25">
      <c r="A3836" s="169">
        <v>52249</v>
      </c>
      <c r="B3836" s="170" t="s">
        <v>3062</v>
      </c>
      <c r="C3836" s="170" t="s">
        <v>11</v>
      </c>
      <c r="D3836" s="170" t="s">
        <v>303</v>
      </c>
      <c r="E3836" s="170">
        <v>473</v>
      </c>
      <c r="F3836" s="170">
        <v>24</v>
      </c>
      <c r="G3836" s="171">
        <v>6.5</v>
      </c>
      <c r="H3836" s="170" t="s">
        <v>415</v>
      </c>
      <c r="I3836" s="171">
        <v>4.5</v>
      </c>
      <c r="J3836" s="169">
        <v>1</v>
      </c>
      <c r="K3836" s="154" cm="1">
        <f t="array" ref="K3836">ROUND(
IF(C3836="Beer",
SUM(LOOKUP(2,1/(SRP!$B$8:$B$10&lt;=E3836)/(SRP!$C$8:$C$10&gt;=E3836),SRP!$D$8:$D$10)*(G3836/100)*(E3836/1000)),
IF(C3836="Spirits",
SUM(LOOKUP(2,1/(SRP!$B$2:$B$7&lt;=E3836)/(SRP!$C$2:$C$7&gt;=E3836),SRP!$D$2:$D$7)*(G3836/100)*(E3836/1000)),
IF(AND(C3836="Wine",D3836="Fortified Wines"),
SUM(LOOKUP(2,1/(SRP!$B$26:$B$29&lt;=E3836)/(SRP!$C$26:$C$29&gt;=E3836),SRP!$D$26:$D$29)*(G3836/100)*(E3836/1000)),
IF(C3836="Wine",
SUM(LOOKUP(2,1/(SRP!$B$21:$B$25&lt;=E3836)/(SRP!$C$21:$C$25&gt;=E3836),SRP!$D$21:$D$25)*(G3836/100)*(E3836/1000)),
IF(AND(C3836="Ready to Drink",D3836="RTD-One Pour Cocktail&gt;7%&lt;=14.5"),
SUM(LOOKUP(2,1/(SRP!$B$16:$B$20&lt;=E3836)/(SRP!$C$16:$C$20&gt;=E3836),SRP!$D$16:$D$20)*(G3836/100)*(E3836/1000)),
IF(C3836="Ready to Drink",
SUM(LOOKUP(2,1/(SRP!$B$11:$B$15&lt;=E3836)/(SRP!$C$11:$C$15&gt;=E3836),SRP!$D$11:$D$15)*(G3836/100)*(E3836/1000)),
0)))))),2)</f>
        <v>2.4</v>
      </c>
      <c r="L3836" s="173" t="str">
        <f t="shared" si="59"/>
        <v>Beer473</v>
      </c>
      <c r="M3836" s="154">
        <f>VLOOKUP(L3836,'Slope %'!C:D,2,0)</f>
        <v>0.12</v>
      </c>
    </row>
    <row r="3837" spans="1:13" x14ac:dyDescent="0.25">
      <c r="A3837" s="169">
        <v>52250</v>
      </c>
      <c r="B3837" s="170" t="s">
        <v>3063</v>
      </c>
      <c r="C3837" s="170" t="s">
        <v>11</v>
      </c>
      <c r="D3837" s="170" t="s">
        <v>303</v>
      </c>
      <c r="E3837" s="170">
        <v>473</v>
      </c>
      <c r="F3837" s="170">
        <v>24</v>
      </c>
      <c r="G3837" s="171">
        <v>6.8</v>
      </c>
      <c r="H3837" s="170" t="s">
        <v>415</v>
      </c>
      <c r="I3837" s="171">
        <v>4.5</v>
      </c>
      <c r="J3837" s="169">
        <v>1</v>
      </c>
      <c r="K3837" s="154" cm="1">
        <f t="array" ref="K3837">ROUND(
IF(C3837="Beer",
SUM(LOOKUP(2,1/(SRP!$B$8:$B$10&lt;=E3837)/(SRP!$C$8:$C$10&gt;=E3837),SRP!$D$8:$D$10)*(G3837/100)*(E3837/1000)),
IF(C3837="Spirits",
SUM(LOOKUP(2,1/(SRP!$B$2:$B$7&lt;=E3837)/(SRP!$C$2:$C$7&gt;=E3837),SRP!$D$2:$D$7)*(G3837/100)*(E3837/1000)),
IF(AND(C3837="Wine",D3837="Fortified Wines"),
SUM(LOOKUP(2,1/(SRP!$B$26:$B$29&lt;=E3837)/(SRP!$C$26:$C$29&gt;=E3837),SRP!$D$26:$D$29)*(G3837/100)*(E3837/1000)),
IF(C3837="Wine",
SUM(LOOKUP(2,1/(SRP!$B$21:$B$25&lt;=E3837)/(SRP!$C$21:$C$25&gt;=E3837),SRP!$D$21:$D$25)*(G3837/100)*(E3837/1000)),
IF(AND(C3837="Ready to Drink",D3837="RTD-One Pour Cocktail&gt;7%&lt;=14.5"),
SUM(LOOKUP(2,1/(SRP!$B$16:$B$20&lt;=E3837)/(SRP!$C$16:$C$20&gt;=E3837),SRP!$D$16:$D$20)*(G3837/100)*(E3837/1000)),
IF(C3837="Ready to Drink",
SUM(LOOKUP(2,1/(SRP!$B$11:$B$15&lt;=E3837)/(SRP!$C$11:$C$15&gt;=E3837),SRP!$D$11:$D$15)*(G3837/100)*(E3837/1000)),
0)))))),2)</f>
        <v>2.5099999999999998</v>
      </c>
      <c r="L3837" s="173" t="str">
        <f t="shared" si="59"/>
        <v>Beer473</v>
      </c>
      <c r="M3837" s="154">
        <f>VLOOKUP(L3837,'Slope %'!C:D,2,0)</f>
        <v>0.12</v>
      </c>
    </row>
    <row r="3838" spans="1:13" x14ac:dyDescent="0.25">
      <c r="A3838" s="169">
        <v>52250</v>
      </c>
      <c r="B3838" s="170" t="s">
        <v>3063</v>
      </c>
      <c r="C3838" s="170" t="s">
        <v>11</v>
      </c>
      <c r="D3838" s="170" t="s">
        <v>303</v>
      </c>
      <c r="E3838" s="170">
        <v>473</v>
      </c>
      <c r="F3838" s="170">
        <v>24</v>
      </c>
      <c r="G3838" s="171">
        <v>6.8</v>
      </c>
      <c r="H3838" s="170" t="s">
        <v>415</v>
      </c>
      <c r="I3838" s="171">
        <v>4.5</v>
      </c>
      <c r="J3838" s="169">
        <v>1</v>
      </c>
      <c r="K3838" s="154" cm="1">
        <f t="array" ref="K3838">ROUND(
IF(C3838="Beer",
SUM(LOOKUP(2,1/(SRP!$B$8:$B$10&lt;=E3838)/(SRP!$C$8:$C$10&gt;=E3838),SRP!$D$8:$D$10)*(G3838/100)*(E3838/1000)),
IF(C3838="Spirits",
SUM(LOOKUP(2,1/(SRP!$B$2:$B$7&lt;=E3838)/(SRP!$C$2:$C$7&gt;=E3838),SRP!$D$2:$D$7)*(G3838/100)*(E3838/1000)),
IF(AND(C3838="Wine",D3838="Fortified Wines"),
SUM(LOOKUP(2,1/(SRP!$B$26:$B$29&lt;=E3838)/(SRP!$C$26:$C$29&gt;=E3838),SRP!$D$26:$D$29)*(G3838/100)*(E3838/1000)),
IF(C3838="Wine",
SUM(LOOKUP(2,1/(SRP!$B$21:$B$25&lt;=E3838)/(SRP!$C$21:$C$25&gt;=E3838),SRP!$D$21:$D$25)*(G3838/100)*(E3838/1000)),
IF(AND(C3838="Ready to Drink",D3838="RTD-One Pour Cocktail&gt;7%&lt;=14.5"),
SUM(LOOKUP(2,1/(SRP!$B$16:$B$20&lt;=E3838)/(SRP!$C$16:$C$20&gt;=E3838),SRP!$D$16:$D$20)*(G3838/100)*(E3838/1000)),
IF(C3838="Ready to Drink",
SUM(LOOKUP(2,1/(SRP!$B$11:$B$15&lt;=E3838)/(SRP!$C$11:$C$15&gt;=E3838),SRP!$D$11:$D$15)*(G3838/100)*(E3838/1000)),
0)))))),2)</f>
        <v>2.5099999999999998</v>
      </c>
      <c r="L3838" s="173" t="str">
        <f t="shared" si="59"/>
        <v>Beer473</v>
      </c>
      <c r="M3838" s="154">
        <f>VLOOKUP(L3838,'Slope %'!C:D,2,0)</f>
        <v>0.12</v>
      </c>
    </row>
    <row r="3839" spans="1:13" x14ac:dyDescent="0.25">
      <c r="A3839" s="169">
        <v>52251</v>
      </c>
      <c r="B3839" s="170" t="s">
        <v>3064</v>
      </c>
      <c r="C3839" s="170" t="s">
        <v>11</v>
      </c>
      <c r="D3839" s="170" t="s">
        <v>267</v>
      </c>
      <c r="E3839" s="170">
        <v>473</v>
      </c>
      <c r="F3839" s="170">
        <v>24</v>
      </c>
      <c r="G3839" s="171">
        <v>5.2</v>
      </c>
      <c r="H3839" s="170" t="s">
        <v>415</v>
      </c>
      <c r="I3839" s="171">
        <v>4.5</v>
      </c>
      <c r="J3839" s="169">
        <v>1</v>
      </c>
      <c r="K3839" s="154" cm="1">
        <f t="array" ref="K3839">ROUND(
IF(C3839="Beer",
SUM(LOOKUP(2,1/(SRP!$B$8:$B$10&lt;=E3839)/(SRP!$C$8:$C$10&gt;=E3839),SRP!$D$8:$D$10)*(G3839/100)*(E3839/1000)),
IF(C3839="Spirits",
SUM(LOOKUP(2,1/(SRP!$B$2:$B$7&lt;=E3839)/(SRP!$C$2:$C$7&gt;=E3839),SRP!$D$2:$D$7)*(G3839/100)*(E3839/1000)),
IF(AND(C3839="Wine",D3839="Fortified Wines"),
SUM(LOOKUP(2,1/(SRP!$B$26:$B$29&lt;=E3839)/(SRP!$C$26:$C$29&gt;=E3839),SRP!$D$26:$D$29)*(G3839/100)*(E3839/1000)),
IF(C3839="Wine",
SUM(LOOKUP(2,1/(SRP!$B$21:$B$25&lt;=E3839)/(SRP!$C$21:$C$25&gt;=E3839),SRP!$D$21:$D$25)*(G3839/100)*(E3839/1000)),
IF(AND(C3839="Ready to Drink",D3839="RTD-One Pour Cocktail&gt;7%&lt;=14.5"),
SUM(LOOKUP(2,1/(SRP!$B$16:$B$20&lt;=E3839)/(SRP!$C$16:$C$20&gt;=E3839),SRP!$D$16:$D$20)*(G3839/100)*(E3839/1000)),
IF(C3839="Ready to Drink",
SUM(LOOKUP(2,1/(SRP!$B$11:$B$15&lt;=E3839)/(SRP!$C$11:$C$15&gt;=E3839),SRP!$D$11:$D$15)*(G3839/100)*(E3839/1000)),
0)))))),2)</f>
        <v>1.92</v>
      </c>
      <c r="L3839" s="173" t="str">
        <f t="shared" si="59"/>
        <v>Beer473</v>
      </c>
      <c r="M3839" s="154">
        <f>VLOOKUP(L3839,'Slope %'!C:D,2,0)</f>
        <v>0.12</v>
      </c>
    </row>
    <row r="3840" spans="1:13" x14ac:dyDescent="0.25">
      <c r="A3840" s="169">
        <v>52251</v>
      </c>
      <c r="B3840" s="170" t="s">
        <v>3064</v>
      </c>
      <c r="C3840" s="170" t="s">
        <v>11</v>
      </c>
      <c r="D3840" s="170" t="s">
        <v>267</v>
      </c>
      <c r="E3840" s="170">
        <v>473</v>
      </c>
      <c r="F3840" s="170">
        <v>24</v>
      </c>
      <c r="G3840" s="171">
        <v>5.2</v>
      </c>
      <c r="H3840" s="170" t="s">
        <v>415</v>
      </c>
      <c r="I3840" s="171">
        <v>4.5</v>
      </c>
      <c r="J3840" s="169">
        <v>1</v>
      </c>
      <c r="K3840" s="154" cm="1">
        <f t="array" ref="K3840">ROUND(
IF(C3840="Beer",
SUM(LOOKUP(2,1/(SRP!$B$8:$B$10&lt;=E3840)/(SRP!$C$8:$C$10&gt;=E3840),SRP!$D$8:$D$10)*(G3840/100)*(E3840/1000)),
IF(C3840="Spirits",
SUM(LOOKUP(2,1/(SRP!$B$2:$B$7&lt;=E3840)/(SRP!$C$2:$C$7&gt;=E3840),SRP!$D$2:$D$7)*(G3840/100)*(E3840/1000)),
IF(AND(C3840="Wine",D3840="Fortified Wines"),
SUM(LOOKUP(2,1/(SRP!$B$26:$B$29&lt;=E3840)/(SRP!$C$26:$C$29&gt;=E3840),SRP!$D$26:$D$29)*(G3840/100)*(E3840/1000)),
IF(C3840="Wine",
SUM(LOOKUP(2,1/(SRP!$B$21:$B$25&lt;=E3840)/(SRP!$C$21:$C$25&gt;=E3840),SRP!$D$21:$D$25)*(G3840/100)*(E3840/1000)),
IF(AND(C3840="Ready to Drink",D3840="RTD-One Pour Cocktail&gt;7%&lt;=14.5"),
SUM(LOOKUP(2,1/(SRP!$B$16:$B$20&lt;=E3840)/(SRP!$C$16:$C$20&gt;=E3840),SRP!$D$16:$D$20)*(G3840/100)*(E3840/1000)),
IF(C3840="Ready to Drink",
SUM(LOOKUP(2,1/(SRP!$B$11:$B$15&lt;=E3840)/(SRP!$C$11:$C$15&gt;=E3840),SRP!$D$11:$D$15)*(G3840/100)*(E3840/1000)),
0)))))),2)</f>
        <v>1.92</v>
      </c>
      <c r="L3840" s="173" t="str">
        <f t="shared" si="59"/>
        <v>Beer473</v>
      </c>
      <c r="M3840" s="154">
        <f>VLOOKUP(L3840,'Slope %'!C:D,2,0)</f>
        <v>0.12</v>
      </c>
    </row>
    <row r="3841" spans="1:13" x14ac:dyDescent="0.25">
      <c r="A3841" s="169">
        <v>52258</v>
      </c>
      <c r="B3841" s="170" t="s">
        <v>3065</v>
      </c>
      <c r="C3841" s="170" t="s">
        <v>263</v>
      </c>
      <c r="D3841" s="170" t="s">
        <v>909</v>
      </c>
      <c r="E3841" s="170">
        <v>355</v>
      </c>
      <c r="F3841" s="170">
        <v>24</v>
      </c>
      <c r="G3841" s="171">
        <v>6.5</v>
      </c>
      <c r="H3841" s="170" t="s">
        <v>2655</v>
      </c>
      <c r="I3841" s="171">
        <v>4.49</v>
      </c>
      <c r="J3841" s="169">
        <v>1</v>
      </c>
      <c r="K3841" s="154" cm="1">
        <f t="array" ref="K3841">ROUND(
IF(C3841="Beer",
SUM(LOOKUP(2,1/(SRP!$B$8:$B$10&lt;=E3841)/(SRP!$C$8:$C$10&gt;=E3841),SRP!$D$8:$D$10)*(G3841/100)*(E3841/1000)),
IF(C3841="Spirits",
SUM(LOOKUP(2,1/(SRP!$B$2:$B$7&lt;=E3841)/(SRP!$C$2:$C$7&gt;=E3841),SRP!$D$2:$D$7)*(G3841/100)*(E3841/1000)),
IF(AND(C3841="Wine",D3841="Fortified Wines"),
SUM(LOOKUP(2,1/(SRP!$B$26:$B$29&lt;=E3841)/(SRP!$C$26:$C$29&gt;=E3841),SRP!$D$26:$D$29)*(G3841/100)*(E3841/1000)),
IF(C3841="Wine",
SUM(LOOKUP(2,1/(SRP!$B$21:$B$25&lt;=E3841)/(SRP!$C$21:$C$25&gt;=E3841),SRP!$D$21:$D$25)*(G3841/100)*(E3841/1000)),
IF(AND(C3841="Ready to Drink",D3841="RTD-One Pour Cocktail&gt;7%&lt;=14.5"),
SUM(LOOKUP(2,1/(SRP!$B$16:$B$20&lt;=E3841)/(SRP!$C$16:$C$20&gt;=E3841),SRP!$D$16:$D$20)*(G3841/100)*(E3841/1000)),
IF(C3841="Ready to Drink",
SUM(LOOKUP(2,1/(SRP!$B$11:$B$15&lt;=E3841)/(SRP!$C$11:$C$15&gt;=E3841),SRP!$D$11:$D$15)*(G3841/100)*(E3841/1000)),
0)))))),2)</f>
        <v>2.0499999999999998</v>
      </c>
      <c r="L3841" s="173" t="str">
        <f t="shared" si="59"/>
        <v>Ready to Drink355</v>
      </c>
      <c r="M3841" s="154">
        <f>VLOOKUP(L3841,'Slope %'!C:D,2,0)</f>
        <v>0.12</v>
      </c>
    </row>
    <row r="3842" spans="1:13" x14ac:dyDescent="0.25">
      <c r="A3842" s="169">
        <v>52308</v>
      </c>
      <c r="B3842" s="170" t="s">
        <v>3066</v>
      </c>
      <c r="C3842" s="170" t="s">
        <v>24</v>
      </c>
      <c r="D3842" s="170" t="s">
        <v>34</v>
      </c>
      <c r="E3842" s="170">
        <v>750</v>
      </c>
      <c r="F3842" s="170">
        <v>12</v>
      </c>
      <c r="G3842" s="171">
        <v>12.5</v>
      </c>
      <c r="H3842" s="170" t="s">
        <v>177</v>
      </c>
      <c r="I3842" s="171">
        <v>17.989999999999998</v>
      </c>
      <c r="J3842" s="169">
        <v>1</v>
      </c>
      <c r="K3842" s="154" cm="1">
        <f t="array" ref="K3842">ROUND(
IF(C3842="Beer",
SUM(LOOKUP(2,1/(SRP!$B$8:$B$10&lt;=E3842)/(SRP!$C$8:$C$10&gt;=E3842),SRP!$D$8:$D$10)*(G3842/100)*(E3842/1000)),
IF(C3842="Spirits",
SUM(LOOKUP(2,1/(SRP!$B$2:$B$7&lt;=E3842)/(SRP!$C$2:$C$7&gt;=E3842),SRP!$D$2:$D$7)*(G3842/100)*(E3842/1000)),
IF(AND(C3842="Wine",D3842="Fortified Wines"),
SUM(LOOKUP(2,1/(SRP!$B$26:$B$29&lt;=E3842)/(SRP!$C$26:$C$29&gt;=E3842),SRP!$D$26:$D$29)*(G3842/100)*(E3842/1000)),
IF(C3842="Wine",
SUM(LOOKUP(2,1/(SRP!$B$21:$B$25&lt;=E3842)/(SRP!$C$21:$C$25&gt;=E3842),SRP!$D$21:$D$25)*(G3842/100)*(E3842/1000)),
IF(AND(C3842="Ready to Drink",D3842="RTD-One Pour Cocktail&gt;7%&lt;=14.5"),
SUM(LOOKUP(2,1/(SRP!$B$16:$B$20&lt;=E3842)/(SRP!$C$16:$C$20&gt;=E3842),SRP!$D$16:$D$20)*(G3842/100)*(E3842/1000)),
IF(C3842="Ready to Drink",
SUM(LOOKUP(2,1/(SRP!$B$11:$B$15&lt;=E3842)/(SRP!$C$11:$C$15&gt;=E3842),SRP!$D$11:$D$15)*(G3842/100)*(E3842/1000)),
0)))))),2)</f>
        <v>7.32</v>
      </c>
      <c r="L3842" s="173" t="str">
        <f t="shared" si="59"/>
        <v>Wine750</v>
      </c>
      <c r="M3842" s="154">
        <f>VLOOKUP(L3842,'Slope %'!C:D,2,0)</f>
        <v>0.1</v>
      </c>
    </row>
    <row r="3843" spans="1:13" x14ac:dyDescent="0.25">
      <c r="A3843" s="169">
        <v>52315</v>
      </c>
      <c r="B3843" s="170" t="s">
        <v>3067</v>
      </c>
      <c r="C3843" s="170" t="s">
        <v>11</v>
      </c>
      <c r="D3843" s="170" t="s">
        <v>474</v>
      </c>
      <c r="E3843" s="170">
        <v>473</v>
      </c>
      <c r="F3843" s="170">
        <v>24</v>
      </c>
      <c r="G3843" s="171">
        <v>5</v>
      </c>
      <c r="H3843" s="170" t="s">
        <v>2503</v>
      </c>
      <c r="I3843" s="171">
        <v>3.99</v>
      </c>
      <c r="J3843" s="169">
        <v>1</v>
      </c>
      <c r="K3843" s="154" cm="1">
        <f t="array" ref="K3843">ROUND(
IF(C3843="Beer",
SUM(LOOKUP(2,1/(SRP!$B$8:$B$10&lt;=E3843)/(SRP!$C$8:$C$10&gt;=E3843),SRP!$D$8:$D$10)*(G3843/100)*(E3843/1000)),
IF(C3843="Spirits",
SUM(LOOKUP(2,1/(SRP!$B$2:$B$7&lt;=E3843)/(SRP!$C$2:$C$7&gt;=E3843),SRP!$D$2:$D$7)*(G3843/100)*(E3843/1000)),
IF(AND(C3843="Wine",D3843="Fortified Wines"),
SUM(LOOKUP(2,1/(SRP!$B$26:$B$29&lt;=E3843)/(SRP!$C$26:$C$29&gt;=E3843),SRP!$D$26:$D$29)*(G3843/100)*(E3843/1000)),
IF(C3843="Wine",
SUM(LOOKUP(2,1/(SRP!$B$21:$B$25&lt;=E3843)/(SRP!$C$21:$C$25&gt;=E3843),SRP!$D$21:$D$25)*(G3843/100)*(E3843/1000)),
IF(AND(C3843="Ready to Drink",D3843="RTD-One Pour Cocktail&gt;7%&lt;=14.5"),
SUM(LOOKUP(2,1/(SRP!$B$16:$B$20&lt;=E3843)/(SRP!$C$16:$C$20&gt;=E3843),SRP!$D$16:$D$20)*(G3843/100)*(E3843/1000)),
IF(C3843="Ready to Drink",
SUM(LOOKUP(2,1/(SRP!$B$11:$B$15&lt;=E3843)/(SRP!$C$11:$C$15&gt;=E3843),SRP!$D$11:$D$15)*(G3843/100)*(E3843/1000)),
0)))))),2)</f>
        <v>1.85</v>
      </c>
      <c r="L3843" s="173" t="str">
        <f t="shared" ref="L3843:L3906" si="60">(_xlfn.CONCAT(C3843,E3843))</f>
        <v>Beer473</v>
      </c>
      <c r="M3843" s="154">
        <f>VLOOKUP(L3843,'Slope %'!C:D,2,0)</f>
        <v>0.12</v>
      </c>
    </row>
    <row r="3844" spans="1:13" x14ac:dyDescent="0.25">
      <c r="A3844" s="169">
        <v>52315</v>
      </c>
      <c r="B3844" s="170" t="s">
        <v>3067</v>
      </c>
      <c r="C3844" s="170" t="s">
        <v>11</v>
      </c>
      <c r="D3844" s="170" t="s">
        <v>474</v>
      </c>
      <c r="E3844" s="170">
        <v>473</v>
      </c>
      <c r="F3844" s="170">
        <v>24</v>
      </c>
      <c r="G3844" s="171">
        <v>5</v>
      </c>
      <c r="H3844" s="170" t="s">
        <v>1407</v>
      </c>
      <c r="I3844" s="171">
        <v>3.99</v>
      </c>
      <c r="J3844" s="169">
        <v>1</v>
      </c>
      <c r="K3844" s="154" cm="1">
        <f t="array" ref="K3844">ROUND(
IF(C3844="Beer",
SUM(LOOKUP(2,1/(SRP!$B$8:$B$10&lt;=E3844)/(SRP!$C$8:$C$10&gt;=E3844),SRP!$D$8:$D$10)*(G3844/100)*(E3844/1000)),
IF(C3844="Spirits",
SUM(LOOKUP(2,1/(SRP!$B$2:$B$7&lt;=E3844)/(SRP!$C$2:$C$7&gt;=E3844),SRP!$D$2:$D$7)*(G3844/100)*(E3844/1000)),
IF(AND(C3844="Wine",D3844="Fortified Wines"),
SUM(LOOKUP(2,1/(SRP!$B$26:$B$29&lt;=E3844)/(SRP!$C$26:$C$29&gt;=E3844),SRP!$D$26:$D$29)*(G3844/100)*(E3844/1000)),
IF(C3844="Wine",
SUM(LOOKUP(2,1/(SRP!$B$21:$B$25&lt;=E3844)/(SRP!$C$21:$C$25&gt;=E3844),SRP!$D$21:$D$25)*(G3844/100)*(E3844/1000)),
IF(AND(C3844="Ready to Drink",D3844="RTD-One Pour Cocktail&gt;7%&lt;=14.5"),
SUM(LOOKUP(2,1/(SRP!$B$16:$B$20&lt;=E3844)/(SRP!$C$16:$C$20&gt;=E3844),SRP!$D$16:$D$20)*(G3844/100)*(E3844/1000)),
IF(C3844="Ready to Drink",
SUM(LOOKUP(2,1/(SRP!$B$11:$B$15&lt;=E3844)/(SRP!$C$11:$C$15&gt;=E3844),SRP!$D$11:$D$15)*(G3844/100)*(E3844/1000)),
0)))))),2)</f>
        <v>1.85</v>
      </c>
      <c r="L3844" s="173" t="str">
        <f t="shared" si="60"/>
        <v>Beer473</v>
      </c>
      <c r="M3844" s="154">
        <f>VLOOKUP(L3844,'Slope %'!C:D,2,0)</f>
        <v>0.12</v>
      </c>
    </row>
    <row r="3845" spans="1:13" x14ac:dyDescent="0.25">
      <c r="A3845" s="169">
        <v>52322</v>
      </c>
      <c r="B3845" s="170" t="s">
        <v>3068</v>
      </c>
      <c r="C3845" s="170" t="s">
        <v>11</v>
      </c>
      <c r="D3845" s="170" t="s">
        <v>267</v>
      </c>
      <c r="E3845" s="170">
        <v>473</v>
      </c>
      <c r="F3845" s="170">
        <v>24</v>
      </c>
      <c r="G3845" s="171">
        <v>5.5</v>
      </c>
      <c r="H3845" s="170" t="s">
        <v>2535</v>
      </c>
      <c r="I3845" s="171">
        <v>4.4400000000000004</v>
      </c>
      <c r="J3845" s="169">
        <v>1</v>
      </c>
      <c r="K3845" s="154" cm="1">
        <f t="array" ref="K3845">ROUND(
IF(C3845="Beer",
SUM(LOOKUP(2,1/(SRP!$B$8:$B$10&lt;=E3845)/(SRP!$C$8:$C$10&gt;=E3845),SRP!$D$8:$D$10)*(G3845/100)*(E3845/1000)),
IF(C3845="Spirits",
SUM(LOOKUP(2,1/(SRP!$B$2:$B$7&lt;=E3845)/(SRP!$C$2:$C$7&gt;=E3845),SRP!$D$2:$D$7)*(G3845/100)*(E3845/1000)),
IF(AND(C3845="Wine",D3845="Fortified Wines"),
SUM(LOOKUP(2,1/(SRP!$B$26:$B$29&lt;=E3845)/(SRP!$C$26:$C$29&gt;=E3845),SRP!$D$26:$D$29)*(G3845/100)*(E3845/1000)),
IF(C3845="Wine",
SUM(LOOKUP(2,1/(SRP!$B$21:$B$25&lt;=E3845)/(SRP!$C$21:$C$25&gt;=E3845),SRP!$D$21:$D$25)*(G3845/100)*(E3845/1000)),
IF(AND(C3845="Ready to Drink",D3845="RTD-One Pour Cocktail&gt;7%&lt;=14.5"),
SUM(LOOKUP(2,1/(SRP!$B$16:$B$20&lt;=E3845)/(SRP!$C$16:$C$20&gt;=E3845),SRP!$D$16:$D$20)*(G3845/100)*(E3845/1000)),
IF(C3845="Ready to Drink",
SUM(LOOKUP(2,1/(SRP!$B$11:$B$15&lt;=E3845)/(SRP!$C$11:$C$15&gt;=E3845),SRP!$D$11:$D$15)*(G3845/100)*(E3845/1000)),
0)))))),2)</f>
        <v>2.0299999999999998</v>
      </c>
      <c r="L3845" s="173" t="str">
        <f t="shared" si="60"/>
        <v>Beer473</v>
      </c>
      <c r="M3845" s="154">
        <f>VLOOKUP(L3845,'Slope %'!C:D,2,0)</f>
        <v>0.12</v>
      </c>
    </row>
    <row r="3846" spans="1:13" x14ac:dyDescent="0.25">
      <c r="A3846" s="169">
        <v>52322</v>
      </c>
      <c r="B3846" s="170" t="s">
        <v>3068</v>
      </c>
      <c r="C3846" s="170" t="s">
        <v>11</v>
      </c>
      <c r="D3846" s="170" t="s">
        <v>267</v>
      </c>
      <c r="E3846" s="170">
        <v>473</v>
      </c>
      <c r="F3846" s="170">
        <v>24</v>
      </c>
      <c r="G3846" s="171">
        <v>5.5</v>
      </c>
      <c r="H3846" s="170" t="s">
        <v>1136</v>
      </c>
      <c r="I3846" s="171">
        <v>4.4400000000000004</v>
      </c>
      <c r="J3846" s="169">
        <v>1</v>
      </c>
      <c r="K3846" s="154" cm="1">
        <f t="array" ref="K3846">ROUND(
IF(C3846="Beer",
SUM(LOOKUP(2,1/(SRP!$B$8:$B$10&lt;=E3846)/(SRP!$C$8:$C$10&gt;=E3846),SRP!$D$8:$D$10)*(G3846/100)*(E3846/1000)),
IF(C3846="Spirits",
SUM(LOOKUP(2,1/(SRP!$B$2:$B$7&lt;=E3846)/(SRP!$C$2:$C$7&gt;=E3846),SRP!$D$2:$D$7)*(G3846/100)*(E3846/1000)),
IF(AND(C3846="Wine",D3846="Fortified Wines"),
SUM(LOOKUP(2,1/(SRP!$B$26:$B$29&lt;=E3846)/(SRP!$C$26:$C$29&gt;=E3846),SRP!$D$26:$D$29)*(G3846/100)*(E3846/1000)),
IF(C3846="Wine",
SUM(LOOKUP(2,1/(SRP!$B$21:$B$25&lt;=E3846)/(SRP!$C$21:$C$25&gt;=E3846),SRP!$D$21:$D$25)*(G3846/100)*(E3846/1000)),
IF(AND(C3846="Ready to Drink",D3846="RTD-One Pour Cocktail&gt;7%&lt;=14.5"),
SUM(LOOKUP(2,1/(SRP!$B$16:$B$20&lt;=E3846)/(SRP!$C$16:$C$20&gt;=E3846),SRP!$D$16:$D$20)*(G3846/100)*(E3846/1000)),
IF(C3846="Ready to Drink",
SUM(LOOKUP(2,1/(SRP!$B$11:$B$15&lt;=E3846)/(SRP!$C$11:$C$15&gt;=E3846),SRP!$D$11:$D$15)*(G3846/100)*(E3846/1000)),
0)))))),2)</f>
        <v>2.0299999999999998</v>
      </c>
      <c r="L3846" s="173" t="str">
        <f t="shared" si="60"/>
        <v>Beer473</v>
      </c>
      <c r="M3846" s="154">
        <f>VLOOKUP(L3846,'Slope %'!C:D,2,0)</f>
        <v>0.12</v>
      </c>
    </row>
    <row r="3847" spans="1:13" x14ac:dyDescent="0.25">
      <c r="A3847" s="169">
        <v>52338</v>
      </c>
      <c r="B3847" s="170" t="s">
        <v>3069</v>
      </c>
      <c r="C3847" s="170" t="s">
        <v>11</v>
      </c>
      <c r="D3847" s="170" t="s">
        <v>267</v>
      </c>
      <c r="E3847" s="170">
        <v>473</v>
      </c>
      <c r="F3847" s="170">
        <v>24</v>
      </c>
      <c r="G3847" s="171">
        <v>5.3</v>
      </c>
      <c r="H3847" s="170" t="s">
        <v>2261</v>
      </c>
      <c r="I3847" s="171">
        <v>4.4000000000000004</v>
      </c>
      <c r="J3847" s="169">
        <v>1</v>
      </c>
      <c r="K3847" s="154" cm="1">
        <f t="array" ref="K3847">ROUND(
IF(C3847="Beer",
SUM(LOOKUP(2,1/(SRP!$B$8:$B$10&lt;=E3847)/(SRP!$C$8:$C$10&gt;=E3847),SRP!$D$8:$D$10)*(G3847/100)*(E3847/1000)),
IF(C3847="Spirits",
SUM(LOOKUP(2,1/(SRP!$B$2:$B$7&lt;=E3847)/(SRP!$C$2:$C$7&gt;=E3847),SRP!$D$2:$D$7)*(G3847/100)*(E3847/1000)),
IF(AND(C3847="Wine",D3847="Fortified Wines"),
SUM(LOOKUP(2,1/(SRP!$B$26:$B$29&lt;=E3847)/(SRP!$C$26:$C$29&gt;=E3847),SRP!$D$26:$D$29)*(G3847/100)*(E3847/1000)),
IF(C3847="Wine",
SUM(LOOKUP(2,1/(SRP!$B$21:$B$25&lt;=E3847)/(SRP!$C$21:$C$25&gt;=E3847),SRP!$D$21:$D$25)*(G3847/100)*(E3847/1000)),
IF(AND(C3847="Ready to Drink",D3847="RTD-One Pour Cocktail&gt;7%&lt;=14.5"),
SUM(LOOKUP(2,1/(SRP!$B$16:$B$20&lt;=E3847)/(SRP!$C$16:$C$20&gt;=E3847),SRP!$D$16:$D$20)*(G3847/100)*(E3847/1000)),
IF(C3847="Ready to Drink",
SUM(LOOKUP(2,1/(SRP!$B$11:$B$15&lt;=E3847)/(SRP!$C$11:$C$15&gt;=E3847),SRP!$D$11:$D$15)*(G3847/100)*(E3847/1000)),
0)))))),2)</f>
        <v>1.96</v>
      </c>
      <c r="L3847" s="173" t="str">
        <f t="shared" si="60"/>
        <v>Beer473</v>
      </c>
      <c r="M3847" s="154">
        <f>VLOOKUP(L3847,'Slope %'!C:D,2,0)</f>
        <v>0.12</v>
      </c>
    </row>
    <row r="3848" spans="1:13" x14ac:dyDescent="0.25">
      <c r="A3848" s="169">
        <v>52338</v>
      </c>
      <c r="B3848" s="170" t="s">
        <v>3069</v>
      </c>
      <c r="C3848" s="170" t="s">
        <v>11</v>
      </c>
      <c r="D3848" s="170" t="s">
        <v>267</v>
      </c>
      <c r="E3848" s="170">
        <v>473</v>
      </c>
      <c r="F3848" s="170">
        <v>24</v>
      </c>
      <c r="G3848" s="171">
        <v>5.3</v>
      </c>
      <c r="H3848" s="170" t="s">
        <v>1136</v>
      </c>
      <c r="I3848" s="171">
        <v>4.4000000000000004</v>
      </c>
      <c r="J3848" s="169">
        <v>1</v>
      </c>
      <c r="K3848" s="154" cm="1">
        <f t="array" ref="K3848">ROUND(
IF(C3848="Beer",
SUM(LOOKUP(2,1/(SRP!$B$8:$B$10&lt;=E3848)/(SRP!$C$8:$C$10&gt;=E3848),SRP!$D$8:$D$10)*(G3848/100)*(E3848/1000)),
IF(C3848="Spirits",
SUM(LOOKUP(2,1/(SRP!$B$2:$B$7&lt;=E3848)/(SRP!$C$2:$C$7&gt;=E3848),SRP!$D$2:$D$7)*(G3848/100)*(E3848/1000)),
IF(AND(C3848="Wine",D3848="Fortified Wines"),
SUM(LOOKUP(2,1/(SRP!$B$26:$B$29&lt;=E3848)/(SRP!$C$26:$C$29&gt;=E3848),SRP!$D$26:$D$29)*(G3848/100)*(E3848/1000)),
IF(C3848="Wine",
SUM(LOOKUP(2,1/(SRP!$B$21:$B$25&lt;=E3848)/(SRP!$C$21:$C$25&gt;=E3848),SRP!$D$21:$D$25)*(G3848/100)*(E3848/1000)),
IF(AND(C3848="Ready to Drink",D3848="RTD-One Pour Cocktail&gt;7%&lt;=14.5"),
SUM(LOOKUP(2,1/(SRP!$B$16:$B$20&lt;=E3848)/(SRP!$C$16:$C$20&gt;=E3848),SRP!$D$16:$D$20)*(G3848/100)*(E3848/1000)),
IF(C3848="Ready to Drink",
SUM(LOOKUP(2,1/(SRP!$B$11:$B$15&lt;=E3848)/(SRP!$C$11:$C$15&gt;=E3848),SRP!$D$11:$D$15)*(G3848/100)*(E3848/1000)),
0)))))),2)</f>
        <v>1.96</v>
      </c>
      <c r="L3848" s="173" t="str">
        <f t="shared" si="60"/>
        <v>Beer473</v>
      </c>
      <c r="M3848" s="154">
        <f>VLOOKUP(L3848,'Slope %'!C:D,2,0)</f>
        <v>0.12</v>
      </c>
    </row>
    <row r="3849" spans="1:13" x14ac:dyDescent="0.25">
      <c r="A3849" s="169">
        <v>52340</v>
      </c>
      <c r="B3849" s="170" t="s">
        <v>3070</v>
      </c>
      <c r="C3849" s="170" t="s">
        <v>11</v>
      </c>
      <c r="D3849" s="170" t="s">
        <v>474</v>
      </c>
      <c r="E3849" s="170">
        <v>473</v>
      </c>
      <c r="F3849" s="170">
        <v>24</v>
      </c>
      <c r="G3849" s="171">
        <v>4.5</v>
      </c>
      <c r="H3849" s="170" t="s">
        <v>2319</v>
      </c>
      <c r="I3849" s="171">
        <v>4.49</v>
      </c>
      <c r="J3849" s="169">
        <v>1</v>
      </c>
      <c r="K3849" s="154" cm="1">
        <f t="array" ref="K3849">ROUND(
IF(C3849="Beer",
SUM(LOOKUP(2,1/(SRP!$B$8:$B$10&lt;=E3849)/(SRP!$C$8:$C$10&gt;=E3849),SRP!$D$8:$D$10)*(G3849/100)*(E3849/1000)),
IF(C3849="Spirits",
SUM(LOOKUP(2,1/(SRP!$B$2:$B$7&lt;=E3849)/(SRP!$C$2:$C$7&gt;=E3849),SRP!$D$2:$D$7)*(G3849/100)*(E3849/1000)),
IF(AND(C3849="Wine",D3849="Fortified Wines"),
SUM(LOOKUP(2,1/(SRP!$B$26:$B$29&lt;=E3849)/(SRP!$C$26:$C$29&gt;=E3849),SRP!$D$26:$D$29)*(G3849/100)*(E3849/1000)),
IF(C3849="Wine",
SUM(LOOKUP(2,1/(SRP!$B$21:$B$25&lt;=E3849)/(SRP!$C$21:$C$25&gt;=E3849),SRP!$D$21:$D$25)*(G3849/100)*(E3849/1000)),
IF(AND(C3849="Ready to Drink",D3849="RTD-One Pour Cocktail&gt;7%&lt;=14.5"),
SUM(LOOKUP(2,1/(SRP!$B$16:$B$20&lt;=E3849)/(SRP!$C$16:$C$20&gt;=E3849),SRP!$D$16:$D$20)*(G3849/100)*(E3849/1000)),
IF(C3849="Ready to Drink",
SUM(LOOKUP(2,1/(SRP!$B$11:$B$15&lt;=E3849)/(SRP!$C$11:$C$15&gt;=E3849),SRP!$D$11:$D$15)*(G3849/100)*(E3849/1000)),
0)))))),2)</f>
        <v>1.66</v>
      </c>
      <c r="L3849" s="173" t="str">
        <f t="shared" si="60"/>
        <v>Beer473</v>
      </c>
      <c r="M3849" s="154">
        <f>VLOOKUP(L3849,'Slope %'!C:D,2,0)</f>
        <v>0.12</v>
      </c>
    </row>
    <row r="3850" spans="1:13" x14ac:dyDescent="0.25">
      <c r="A3850" s="169">
        <v>52340</v>
      </c>
      <c r="B3850" s="170" t="s">
        <v>3070</v>
      </c>
      <c r="C3850" s="170" t="s">
        <v>11</v>
      </c>
      <c r="D3850" s="170" t="s">
        <v>474</v>
      </c>
      <c r="E3850" s="170">
        <v>473</v>
      </c>
      <c r="F3850" s="170">
        <v>24</v>
      </c>
      <c r="G3850" s="171">
        <v>4.5</v>
      </c>
      <c r="H3850" s="170" t="s">
        <v>1407</v>
      </c>
      <c r="I3850" s="171">
        <v>4.49</v>
      </c>
      <c r="J3850" s="169">
        <v>1</v>
      </c>
      <c r="K3850" s="154" cm="1">
        <f t="array" ref="K3850">ROUND(
IF(C3850="Beer",
SUM(LOOKUP(2,1/(SRP!$B$8:$B$10&lt;=E3850)/(SRP!$C$8:$C$10&gt;=E3850),SRP!$D$8:$D$10)*(G3850/100)*(E3850/1000)),
IF(C3850="Spirits",
SUM(LOOKUP(2,1/(SRP!$B$2:$B$7&lt;=E3850)/(SRP!$C$2:$C$7&gt;=E3850),SRP!$D$2:$D$7)*(G3850/100)*(E3850/1000)),
IF(AND(C3850="Wine",D3850="Fortified Wines"),
SUM(LOOKUP(2,1/(SRP!$B$26:$B$29&lt;=E3850)/(SRP!$C$26:$C$29&gt;=E3850),SRP!$D$26:$D$29)*(G3850/100)*(E3850/1000)),
IF(C3850="Wine",
SUM(LOOKUP(2,1/(SRP!$B$21:$B$25&lt;=E3850)/(SRP!$C$21:$C$25&gt;=E3850),SRP!$D$21:$D$25)*(G3850/100)*(E3850/1000)),
IF(AND(C3850="Ready to Drink",D3850="RTD-One Pour Cocktail&gt;7%&lt;=14.5"),
SUM(LOOKUP(2,1/(SRP!$B$16:$B$20&lt;=E3850)/(SRP!$C$16:$C$20&gt;=E3850),SRP!$D$16:$D$20)*(G3850/100)*(E3850/1000)),
IF(C3850="Ready to Drink",
SUM(LOOKUP(2,1/(SRP!$B$11:$B$15&lt;=E3850)/(SRP!$C$11:$C$15&gt;=E3850),SRP!$D$11:$D$15)*(G3850/100)*(E3850/1000)),
0)))))),2)</f>
        <v>1.66</v>
      </c>
      <c r="L3850" s="173" t="str">
        <f t="shared" si="60"/>
        <v>Beer473</v>
      </c>
      <c r="M3850" s="154">
        <f>VLOOKUP(L3850,'Slope %'!C:D,2,0)</f>
        <v>0.12</v>
      </c>
    </row>
    <row r="3851" spans="1:13" x14ac:dyDescent="0.25">
      <c r="A3851" s="169">
        <v>52343</v>
      </c>
      <c r="B3851" s="170" t="s">
        <v>3071</v>
      </c>
      <c r="C3851" s="170" t="s">
        <v>263</v>
      </c>
      <c r="D3851" s="170" t="s">
        <v>646</v>
      </c>
      <c r="E3851" s="170">
        <v>355</v>
      </c>
      <c r="F3851" s="170">
        <v>24</v>
      </c>
      <c r="G3851" s="171">
        <v>5</v>
      </c>
      <c r="H3851" s="170" t="s">
        <v>1053</v>
      </c>
      <c r="I3851" s="171">
        <v>2.99</v>
      </c>
      <c r="J3851" s="169">
        <v>1</v>
      </c>
      <c r="K3851" s="154" cm="1">
        <f t="array" ref="K3851">ROUND(
IF(C3851="Beer",
SUM(LOOKUP(2,1/(SRP!$B$8:$B$10&lt;=E3851)/(SRP!$C$8:$C$10&gt;=E3851),SRP!$D$8:$D$10)*(G3851/100)*(E3851/1000)),
IF(C3851="Spirits",
SUM(LOOKUP(2,1/(SRP!$B$2:$B$7&lt;=E3851)/(SRP!$C$2:$C$7&gt;=E3851),SRP!$D$2:$D$7)*(G3851/100)*(E3851/1000)),
IF(AND(C3851="Wine",D3851="Fortified Wines"),
SUM(LOOKUP(2,1/(SRP!$B$26:$B$29&lt;=E3851)/(SRP!$C$26:$C$29&gt;=E3851),SRP!$D$26:$D$29)*(G3851/100)*(E3851/1000)),
IF(C3851="Wine",
SUM(LOOKUP(2,1/(SRP!$B$21:$B$25&lt;=E3851)/(SRP!$C$21:$C$25&gt;=E3851),SRP!$D$21:$D$25)*(G3851/100)*(E3851/1000)),
IF(AND(C3851="Ready to Drink",D3851="RTD-One Pour Cocktail&gt;7%&lt;=14.5"),
SUM(LOOKUP(2,1/(SRP!$B$16:$B$20&lt;=E3851)/(SRP!$C$16:$C$20&gt;=E3851),SRP!$D$16:$D$20)*(G3851/100)*(E3851/1000)),
IF(C3851="Ready to Drink",
SUM(LOOKUP(2,1/(SRP!$B$11:$B$15&lt;=E3851)/(SRP!$C$11:$C$15&gt;=E3851),SRP!$D$11:$D$15)*(G3851/100)*(E3851/1000)),
0)))))),2)</f>
        <v>1.57</v>
      </c>
      <c r="L3851" s="173" t="str">
        <f t="shared" si="60"/>
        <v>Ready to Drink355</v>
      </c>
      <c r="M3851" s="154">
        <f>VLOOKUP(L3851,'Slope %'!C:D,2,0)</f>
        <v>0.12</v>
      </c>
    </row>
    <row r="3852" spans="1:13" x14ac:dyDescent="0.25">
      <c r="A3852" s="169">
        <v>52343</v>
      </c>
      <c r="B3852" s="170" t="s">
        <v>3071</v>
      </c>
      <c r="C3852" s="170" t="s">
        <v>263</v>
      </c>
      <c r="D3852" s="170" t="s">
        <v>646</v>
      </c>
      <c r="E3852" s="170">
        <v>355</v>
      </c>
      <c r="F3852" s="170">
        <v>24</v>
      </c>
      <c r="G3852" s="171">
        <v>5</v>
      </c>
      <c r="H3852" s="170" t="s">
        <v>1053</v>
      </c>
      <c r="I3852" s="171">
        <v>2.99</v>
      </c>
      <c r="J3852" s="169">
        <v>1</v>
      </c>
      <c r="K3852" s="154" cm="1">
        <f t="array" ref="K3852">ROUND(
IF(C3852="Beer",
SUM(LOOKUP(2,1/(SRP!$B$8:$B$10&lt;=E3852)/(SRP!$C$8:$C$10&gt;=E3852),SRP!$D$8:$D$10)*(G3852/100)*(E3852/1000)),
IF(C3852="Spirits",
SUM(LOOKUP(2,1/(SRP!$B$2:$B$7&lt;=E3852)/(SRP!$C$2:$C$7&gt;=E3852),SRP!$D$2:$D$7)*(G3852/100)*(E3852/1000)),
IF(AND(C3852="Wine",D3852="Fortified Wines"),
SUM(LOOKUP(2,1/(SRP!$B$26:$B$29&lt;=E3852)/(SRP!$C$26:$C$29&gt;=E3852),SRP!$D$26:$D$29)*(G3852/100)*(E3852/1000)),
IF(C3852="Wine",
SUM(LOOKUP(2,1/(SRP!$B$21:$B$25&lt;=E3852)/(SRP!$C$21:$C$25&gt;=E3852),SRP!$D$21:$D$25)*(G3852/100)*(E3852/1000)),
IF(AND(C3852="Ready to Drink",D3852="RTD-One Pour Cocktail&gt;7%&lt;=14.5"),
SUM(LOOKUP(2,1/(SRP!$B$16:$B$20&lt;=E3852)/(SRP!$C$16:$C$20&gt;=E3852),SRP!$D$16:$D$20)*(G3852/100)*(E3852/1000)),
IF(C3852="Ready to Drink",
SUM(LOOKUP(2,1/(SRP!$B$11:$B$15&lt;=E3852)/(SRP!$C$11:$C$15&gt;=E3852),SRP!$D$11:$D$15)*(G3852/100)*(E3852/1000)),
0)))))),2)</f>
        <v>1.57</v>
      </c>
      <c r="L3852" s="173" t="str">
        <f t="shared" si="60"/>
        <v>Ready to Drink355</v>
      </c>
      <c r="M3852" s="154">
        <f>VLOOKUP(L3852,'Slope %'!C:D,2,0)</f>
        <v>0.12</v>
      </c>
    </row>
    <row r="3853" spans="1:13" x14ac:dyDescent="0.25">
      <c r="A3853" s="169">
        <v>52346</v>
      </c>
      <c r="B3853" s="170" t="s">
        <v>3072</v>
      </c>
      <c r="C3853" s="170" t="s">
        <v>263</v>
      </c>
      <c r="D3853" s="170" t="s">
        <v>646</v>
      </c>
      <c r="E3853" s="170">
        <v>355</v>
      </c>
      <c r="F3853" s="170">
        <v>24</v>
      </c>
      <c r="G3853" s="171">
        <v>6</v>
      </c>
      <c r="H3853" s="170" t="s">
        <v>1053</v>
      </c>
      <c r="I3853" s="171">
        <v>2.99</v>
      </c>
      <c r="J3853" s="169">
        <v>1</v>
      </c>
      <c r="K3853" s="154" cm="1">
        <f t="array" ref="K3853">ROUND(
IF(C3853="Beer",
SUM(LOOKUP(2,1/(SRP!$B$8:$B$10&lt;=E3853)/(SRP!$C$8:$C$10&gt;=E3853),SRP!$D$8:$D$10)*(G3853/100)*(E3853/1000)),
IF(C3853="Spirits",
SUM(LOOKUP(2,1/(SRP!$B$2:$B$7&lt;=E3853)/(SRP!$C$2:$C$7&gt;=E3853),SRP!$D$2:$D$7)*(G3853/100)*(E3853/1000)),
IF(AND(C3853="Wine",D3853="Fortified Wines"),
SUM(LOOKUP(2,1/(SRP!$B$26:$B$29&lt;=E3853)/(SRP!$C$26:$C$29&gt;=E3853),SRP!$D$26:$D$29)*(G3853/100)*(E3853/1000)),
IF(C3853="Wine",
SUM(LOOKUP(2,1/(SRP!$B$21:$B$25&lt;=E3853)/(SRP!$C$21:$C$25&gt;=E3853),SRP!$D$21:$D$25)*(G3853/100)*(E3853/1000)),
IF(AND(C3853="Ready to Drink",D3853="RTD-One Pour Cocktail&gt;7%&lt;=14.5"),
SUM(LOOKUP(2,1/(SRP!$B$16:$B$20&lt;=E3853)/(SRP!$C$16:$C$20&gt;=E3853),SRP!$D$16:$D$20)*(G3853/100)*(E3853/1000)),
IF(C3853="Ready to Drink",
SUM(LOOKUP(2,1/(SRP!$B$11:$B$15&lt;=E3853)/(SRP!$C$11:$C$15&gt;=E3853),SRP!$D$11:$D$15)*(G3853/100)*(E3853/1000)),
0)))))),2)</f>
        <v>1.89</v>
      </c>
      <c r="L3853" s="173" t="str">
        <f t="shared" si="60"/>
        <v>Ready to Drink355</v>
      </c>
      <c r="M3853" s="154">
        <f>VLOOKUP(L3853,'Slope %'!C:D,2,0)</f>
        <v>0.12</v>
      </c>
    </row>
    <row r="3854" spans="1:13" x14ac:dyDescent="0.25">
      <c r="A3854" s="169">
        <v>52346</v>
      </c>
      <c r="B3854" s="170" t="s">
        <v>3072</v>
      </c>
      <c r="C3854" s="170" t="s">
        <v>263</v>
      </c>
      <c r="D3854" s="170" t="s">
        <v>646</v>
      </c>
      <c r="E3854" s="170">
        <v>355</v>
      </c>
      <c r="F3854" s="170">
        <v>24</v>
      </c>
      <c r="G3854" s="171">
        <v>6</v>
      </c>
      <c r="H3854" s="170" t="s">
        <v>1053</v>
      </c>
      <c r="I3854" s="171">
        <v>2.99</v>
      </c>
      <c r="J3854" s="169">
        <v>1</v>
      </c>
      <c r="K3854" s="154" cm="1">
        <f t="array" ref="K3854">ROUND(
IF(C3854="Beer",
SUM(LOOKUP(2,1/(SRP!$B$8:$B$10&lt;=E3854)/(SRP!$C$8:$C$10&gt;=E3854),SRP!$D$8:$D$10)*(G3854/100)*(E3854/1000)),
IF(C3854="Spirits",
SUM(LOOKUP(2,1/(SRP!$B$2:$B$7&lt;=E3854)/(SRP!$C$2:$C$7&gt;=E3854),SRP!$D$2:$D$7)*(G3854/100)*(E3854/1000)),
IF(AND(C3854="Wine",D3854="Fortified Wines"),
SUM(LOOKUP(2,1/(SRP!$B$26:$B$29&lt;=E3854)/(SRP!$C$26:$C$29&gt;=E3854),SRP!$D$26:$D$29)*(G3854/100)*(E3854/1000)),
IF(C3854="Wine",
SUM(LOOKUP(2,1/(SRP!$B$21:$B$25&lt;=E3854)/(SRP!$C$21:$C$25&gt;=E3854),SRP!$D$21:$D$25)*(G3854/100)*(E3854/1000)),
IF(AND(C3854="Ready to Drink",D3854="RTD-One Pour Cocktail&gt;7%&lt;=14.5"),
SUM(LOOKUP(2,1/(SRP!$B$16:$B$20&lt;=E3854)/(SRP!$C$16:$C$20&gt;=E3854),SRP!$D$16:$D$20)*(G3854/100)*(E3854/1000)),
IF(C3854="Ready to Drink",
SUM(LOOKUP(2,1/(SRP!$B$11:$B$15&lt;=E3854)/(SRP!$C$11:$C$15&gt;=E3854),SRP!$D$11:$D$15)*(G3854/100)*(E3854/1000)),
0)))))),2)</f>
        <v>1.89</v>
      </c>
      <c r="L3854" s="173" t="str">
        <f t="shared" si="60"/>
        <v>Ready to Drink355</v>
      </c>
      <c r="M3854" s="154">
        <f>VLOOKUP(L3854,'Slope %'!C:D,2,0)</f>
        <v>0.12</v>
      </c>
    </row>
    <row r="3855" spans="1:13" x14ac:dyDescent="0.25">
      <c r="A3855" s="169">
        <v>52375</v>
      </c>
      <c r="B3855" s="170" t="s">
        <v>3073</v>
      </c>
      <c r="C3855" s="170" t="s">
        <v>11</v>
      </c>
      <c r="D3855" s="170" t="s">
        <v>303</v>
      </c>
      <c r="E3855" s="170">
        <v>750</v>
      </c>
      <c r="F3855" s="170">
        <v>12</v>
      </c>
      <c r="G3855" s="171">
        <v>7.4</v>
      </c>
      <c r="H3855" s="170" t="s">
        <v>1324</v>
      </c>
      <c r="I3855" s="171">
        <v>19</v>
      </c>
      <c r="J3855" s="169">
        <v>1</v>
      </c>
      <c r="K3855" s="154" cm="1">
        <f t="array" ref="K3855">ROUND(
IF(C3855="Beer",
SUM(LOOKUP(2,1/(SRP!$B$8:$B$10&lt;=E3855)/(SRP!$C$8:$C$10&gt;=E3855),SRP!$D$8:$D$10)*(G3855/100)*(E3855/1000)),
IF(C3855="Spirits",
SUM(LOOKUP(2,1/(SRP!$B$2:$B$7&lt;=E3855)/(SRP!$C$2:$C$7&gt;=E3855),SRP!$D$2:$D$7)*(G3855/100)*(E3855/1000)),
IF(AND(C3855="Wine",D3855="Fortified Wines"),
SUM(LOOKUP(2,1/(SRP!$B$26:$B$29&lt;=E3855)/(SRP!$C$26:$C$29&gt;=E3855),SRP!$D$26:$D$29)*(G3855/100)*(E3855/1000)),
IF(C3855="Wine",
SUM(LOOKUP(2,1/(SRP!$B$21:$B$25&lt;=E3855)/(SRP!$C$21:$C$25&gt;=E3855),SRP!$D$21:$D$25)*(G3855/100)*(E3855/1000)),
IF(AND(C3855="Ready to Drink",D3855="RTD-One Pour Cocktail&gt;7%&lt;=14.5"),
SUM(LOOKUP(2,1/(SRP!$B$16:$B$20&lt;=E3855)/(SRP!$C$16:$C$20&gt;=E3855),SRP!$D$16:$D$20)*(G3855/100)*(E3855/1000)),
IF(C3855="Ready to Drink",
SUM(LOOKUP(2,1/(SRP!$B$11:$B$15&lt;=E3855)/(SRP!$C$11:$C$15&gt;=E3855),SRP!$D$11:$D$15)*(G3855/100)*(E3855/1000)),
0)))))),2)</f>
        <v>4.33</v>
      </c>
      <c r="L3855" s="173" t="str">
        <f t="shared" si="60"/>
        <v>Beer750</v>
      </c>
      <c r="M3855" s="154">
        <f>VLOOKUP(L3855,'Slope %'!C:D,2,0)</f>
        <v>0.12</v>
      </c>
    </row>
    <row r="3856" spans="1:13" x14ac:dyDescent="0.25">
      <c r="A3856" s="169">
        <v>52375</v>
      </c>
      <c r="B3856" s="170" t="s">
        <v>3073</v>
      </c>
      <c r="C3856" s="170" t="s">
        <v>11</v>
      </c>
      <c r="D3856" s="170" t="s">
        <v>303</v>
      </c>
      <c r="E3856" s="170">
        <v>750</v>
      </c>
      <c r="F3856" s="170">
        <v>12</v>
      </c>
      <c r="G3856" s="171">
        <v>7.4</v>
      </c>
      <c r="H3856" s="170" t="s">
        <v>1324</v>
      </c>
      <c r="I3856" s="171">
        <v>19</v>
      </c>
      <c r="J3856" s="169">
        <v>1</v>
      </c>
      <c r="K3856" s="154" cm="1">
        <f t="array" ref="K3856">ROUND(
IF(C3856="Beer",
SUM(LOOKUP(2,1/(SRP!$B$8:$B$10&lt;=E3856)/(SRP!$C$8:$C$10&gt;=E3856),SRP!$D$8:$D$10)*(G3856/100)*(E3856/1000)),
IF(C3856="Spirits",
SUM(LOOKUP(2,1/(SRP!$B$2:$B$7&lt;=E3856)/(SRP!$C$2:$C$7&gt;=E3856),SRP!$D$2:$D$7)*(G3856/100)*(E3856/1000)),
IF(AND(C3856="Wine",D3856="Fortified Wines"),
SUM(LOOKUP(2,1/(SRP!$B$26:$B$29&lt;=E3856)/(SRP!$C$26:$C$29&gt;=E3856),SRP!$D$26:$D$29)*(G3856/100)*(E3856/1000)),
IF(C3856="Wine",
SUM(LOOKUP(2,1/(SRP!$B$21:$B$25&lt;=E3856)/(SRP!$C$21:$C$25&gt;=E3856),SRP!$D$21:$D$25)*(G3856/100)*(E3856/1000)),
IF(AND(C3856="Ready to Drink",D3856="RTD-One Pour Cocktail&gt;7%&lt;=14.5"),
SUM(LOOKUP(2,1/(SRP!$B$16:$B$20&lt;=E3856)/(SRP!$C$16:$C$20&gt;=E3856),SRP!$D$16:$D$20)*(G3856/100)*(E3856/1000)),
IF(C3856="Ready to Drink",
SUM(LOOKUP(2,1/(SRP!$B$11:$B$15&lt;=E3856)/(SRP!$C$11:$C$15&gt;=E3856),SRP!$D$11:$D$15)*(G3856/100)*(E3856/1000)),
0)))))),2)</f>
        <v>4.33</v>
      </c>
      <c r="L3856" s="173" t="str">
        <f t="shared" si="60"/>
        <v>Beer750</v>
      </c>
      <c r="M3856" s="154">
        <f>VLOOKUP(L3856,'Slope %'!C:D,2,0)</f>
        <v>0.12</v>
      </c>
    </row>
    <row r="3857" spans="1:13" x14ac:dyDescent="0.25">
      <c r="A3857" s="169">
        <v>52378</v>
      </c>
      <c r="B3857" s="170" t="s">
        <v>3074</v>
      </c>
      <c r="C3857" s="170" t="s">
        <v>11</v>
      </c>
      <c r="D3857" s="170" t="s">
        <v>474</v>
      </c>
      <c r="E3857" s="170">
        <v>473</v>
      </c>
      <c r="F3857" s="170">
        <v>24</v>
      </c>
      <c r="G3857" s="171">
        <v>5.6</v>
      </c>
      <c r="H3857" s="170" t="s">
        <v>1053</v>
      </c>
      <c r="I3857" s="171">
        <v>4.49</v>
      </c>
      <c r="J3857" s="169">
        <v>1</v>
      </c>
      <c r="K3857" s="154" cm="1">
        <f t="array" ref="K3857">ROUND(
IF(C3857="Beer",
SUM(LOOKUP(2,1/(SRP!$B$8:$B$10&lt;=E3857)/(SRP!$C$8:$C$10&gt;=E3857),SRP!$D$8:$D$10)*(G3857/100)*(E3857/1000)),
IF(C3857="Spirits",
SUM(LOOKUP(2,1/(SRP!$B$2:$B$7&lt;=E3857)/(SRP!$C$2:$C$7&gt;=E3857),SRP!$D$2:$D$7)*(G3857/100)*(E3857/1000)),
IF(AND(C3857="Wine",D3857="Fortified Wines"),
SUM(LOOKUP(2,1/(SRP!$B$26:$B$29&lt;=E3857)/(SRP!$C$26:$C$29&gt;=E3857),SRP!$D$26:$D$29)*(G3857/100)*(E3857/1000)),
IF(C3857="Wine",
SUM(LOOKUP(2,1/(SRP!$B$21:$B$25&lt;=E3857)/(SRP!$C$21:$C$25&gt;=E3857),SRP!$D$21:$D$25)*(G3857/100)*(E3857/1000)),
IF(AND(C3857="Ready to Drink",D3857="RTD-One Pour Cocktail&gt;7%&lt;=14.5"),
SUM(LOOKUP(2,1/(SRP!$B$16:$B$20&lt;=E3857)/(SRP!$C$16:$C$20&gt;=E3857),SRP!$D$16:$D$20)*(G3857/100)*(E3857/1000)),
IF(C3857="Ready to Drink",
SUM(LOOKUP(2,1/(SRP!$B$11:$B$15&lt;=E3857)/(SRP!$C$11:$C$15&gt;=E3857),SRP!$D$11:$D$15)*(G3857/100)*(E3857/1000)),
0)))))),2)</f>
        <v>2.0699999999999998</v>
      </c>
      <c r="L3857" s="173" t="str">
        <f t="shared" si="60"/>
        <v>Beer473</v>
      </c>
      <c r="M3857" s="154">
        <f>VLOOKUP(L3857,'Slope %'!C:D,2,0)</f>
        <v>0.12</v>
      </c>
    </row>
    <row r="3858" spans="1:13" x14ac:dyDescent="0.25">
      <c r="A3858" s="169">
        <v>52379</v>
      </c>
      <c r="B3858" s="170" t="s">
        <v>3075</v>
      </c>
      <c r="C3858" s="170" t="s">
        <v>263</v>
      </c>
      <c r="D3858" s="170" t="s">
        <v>646</v>
      </c>
      <c r="E3858" s="170">
        <v>473</v>
      </c>
      <c r="F3858" s="170">
        <v>24</v>
      </c>
      <c r="G3858" s="171">
        <v>5</v>
      </c>
      <c r="H3858" s="170" t="s">
        <v>1053</v>
      </c>
      <c r="I3858" s="171">
        <v>3.29</v>
      </c>
      <c r="J3858" s="169">
        <v>1</v>
      </c>
      <c r="K3858" s="154" cm="1">
        <f t="array" ref="K3858">ROUND(
IF(C3858="Beer",
SUM(LOOKUP(2,1/(SRP!$B$8:$B$10&lt;=E3858)/(SRP!$C$8:$C$10&gt;=E3858),SRP!$D$8:$D$10)*(G3858/100)*(E3858/1000)),
IF(C3858="Spirits",
SUM(LOOKUP(2,1/(SRP!$B$2:$B$7&lt;=E3858)/(SRP!$C$2:$C$7&gt;=E3858),SRP!$D$2:$D$7)*(G3858/100)*(E3858/1000)),
IF(AND(C3858="Wine",D3858="Fortified Wines"),
SUM(LOOKUP(2,1/(SRP!$B$26:$B$29&lt;=E3858)/(SRP!$C$26:$C$29&gt;=E3858),SRP!$D$26:$D$29)*(G3858/100)*(E3858/1000)),
IF(C3858="Wine",
SUM(LOOKUP(2,1/(SRP!$B$21:$B$25&lt;=E3858)/(SRP!$C$21:$C$25&gt;=E3858),SRP!$D$21:$D$25)*(G3858/100)*(E3858/1000)),
IF(AND(C3858="Ready to Drink",D3858="RTD-One Pour Cocktail&gt;7%&lt;=14.5"),
SUM(LOOKUP(2,1/(SRP!$B$16:$B$20&lt;=E3858)/(SRP!$C$16:$C$20&gt;=E3858),SRP!$D$16:$D$20)*(G3858/100)*(E3858/1000)),
IF(C3858="Ready to Drink",
SUM(LOOKUP(2,1/(SRP!$B$11:$B$15&lt;=E3858)/(SRP!$C$11:$C$15&gt;=E3858),SRP!$D$11:$D$15)*(G3858/100)*(E3858/1000)),
0)))))),2)</f>
        <v>1.96</v>
      </c>
      <c r="L3858" s="173" t="str">
        <f t="shared" si="60"/>
        <v>Ready to Drink473</v>
      </c>
      <c r="M3858" s="154">
        <f>VLOOKUP(L3858,'Slope %'!C:D,2,0)</f>
        <v>0.12</v>
      </c>
    </row>
    <row r="3859" spans="1:13" x14ac:dyDescent="0.25">
      <c r="A3859" s="169">
        <v>52379</v>
      </c>
      <c r="B3859" s="170" t="s">
        <v>3075</v>
      </c>
      <c r="C3859" s="170" t="s">
        <v>263</v>
      </c>
      <c r="D3859" s="170" t="s">
        <v>646</v>
      </c>
      <c r="E3859" s="170">
        <v>473</v>
      </c>
      <c r="F3859" s="170">
        <v>24</v>
      </c>
      <c r="G3859" s="171">
        <v>5</v>
      </c>
      <c r="H3859" s="170" t="s">
        <v>1053</v>
      </c>
      <c r="I3859" s="171">
        <v>3.29</v>
      </c>
      <c r="J3859" s="169">
        <v>1</v>
      </c>
      <c r="K3859" s="154" cm="1">
        <f t="array" ref="K3859">ROUND(
IF(C3859="Beer",
SUM(LOOKUP(2,1/(SRP!$B$8:$B$10&lt;=E3859)/(SRP!$C$8:$C$10&gt;=E3859),SRP!$D$8:$D$10)*(G3859/100)*(E3859/1000)),
IF(C3859="Spirits",
SUM(LOOKUP(2,1/(SRP!$B$2:$B$7&lt;=E3859)/(SRP!$C$2:$C$7&gt;=E3859),SRP!$D$2:$D$7)*(G3859/100)*(E3859/1000)),
IF(AND(C3859="Wine",D3859="Fortified Wines"),
SUM(LOOKUP(2,1/(SRP!$B$26:$B$29&lt;=E3859)/(SRP!$C$26:$C$29&gt;=E3859),SRP!$D$26:$D$29)*(G3859/100)*(E3859/1000)),
IF(C3859="Wine",
SUM(LOOKUP(2,1/(SRP!$B$21:$B$25&lt;=E3859)/(SRP!$C$21:$C$25&gt;=E3859),SRP!$D$21:$D$25)*(G3859/100)*(E3859/1000)),
IF(AND(C3859="Ready to Drink",D3859="RTD-One Pour Cocktail&gt;7%&lt;=14.5"),
SUM(LOOKUP(2,1/(SRP!$B$16:$B$20&lt;=E3859)/(SRP!$C$16:$C$20&gt;=E3859),SRP!$D$16:$D$20)*(G3859/100)*(E3859/1000)),
IF(C3859="Ready to Drink",
SUM(LOOKUP(2,1/(SRP!$B$11:$B$15&lt;=E3859)/(SRP!$C$11:$C$15&gt;=E3859),SRP!$D$11:$D$15)*(G3859/100)*(E3859/1000)),
0)))))),2)</f>
        <v>1.96</v>
      </c>
      <c r="L3859" s="173" t="str">
        <f t="shared" si="60"/>
        <v>Ready to Drink473</v>
      </c>
      <c r="M3859" s="154">
        <f>VLOOKUP(L3859,'Slope %'!C:D,2,0)</f>
        <v>0.12</v>
      </c>
    </row>
    <row r="3860" spans="1:13" x14ac:dyDescent="0.25">
      <c r="A3860" s="169">
        <v>52392</v>
      </c>
      <c r="B3860" s="170" t="s">
        <v>3076</v>
      </c>
      <c r="C3860" s="170" t="s">
        <v>263</v>
      </c>
      <c r="D3860" s="170" t="s">
        <v>646</v>
      </c>
      <c r="E3860" s="170">
        <v>473</v>
      </c>
      <c r="F3860" s="170">
        <v>24</v>
      </c>
      <c r="G3860" s="171">
        <v>5</v>
      </c>
      <c r="H3860" s="170" t="s">
        <v>1053</v>
      </c>
      <c r="I3860" s="171">
        <v>3.29</v>
      </c>
      <c r="J3860" s="169">
        <v>1</v>
      </c>
      <c r="K3860" s="154" cm="1">
        <f t="array" ref="K3860">ROUND(
IF(C3860="Beer",
SUM(LOOKUP(2,1/(SRP!$B$8:$B$10&lt;=E3860)/(SRP!$C$8:$C$10&gt;=E3860),SRP!$D$8:$D$10)*(G3860/100)*(E3860/1000)),
IF(C3860="Spirits",
SUM(LOOKUP(2,1/(SRP!$B$2:$B$7&lt;=E3860)/(SRP!$C$2:$C$7&gt;=E3860),SRP!$D$2:$D$7)*(G3860/100)*(E3860/1000)),
IF(AND(C3860="Wine",D3860="Fortified Wines"),
SUM(LOOKUP(2,1/(SRP!$B$26:$B$29&lt;=E3860)/(SRP!$C$26:$C$29&gt;=E3860),SRP!$D$26:$D$29)*(G3860/100)*(E3860/1000)),
IF(C3860="Wine",
SUM(LOOKUP(2,1/(SRP!$B$21:$B$25&lt;=E3860)/(SRP!$C$21:$C$25&gt;=E3860),SRP!$D$21:$D$25)*(G3860/100)*(E3860/1000)),
IF(AND(C3860="Ready to Drink",D3860="RTD-One Pour Cocktail&gt;7%&lt;=14.5"),
SUM(LOOKUP(2,1/(SRP!$B$16:$B$20&lt;=E3860)/(SRP!$C$16:$C$20&gt;=E3860),SRP!$D$16:$D$20)*(G3860/100)*(E3860/1000)),
IF(C3860="Ready to Drink",
SUM(LOOKUP(2,1/(SRP!$B$11:$B$15&lt;=E3860)/(SRP!$C$11:$C$15&gt;=E3860),SRP!$D$11:$D$15)*(G3860/100)*(E3860/1000)),
0)))))),2)</f>
        <v>1.96</v>
      </c>
      <c r="L3860" s="173" t="str">
        <f t="shared" si="60"/>
        <v>Ready to Drink473</v>
      </c>
      <c r="M3860" s="154">
        <f>VLOOKUP(L3860,'Slope %'!C:D,2,0)</f>
        <v>0.12</v>
      </c>
    </row>
    <row r="3861" spans="1:13" x14ac:dyDescent="0.25">
      <c r="A3861" s="169">
        <v>52392</v>
      </c>
      <c r="B3861" s="170" t="s">
        <v>3076</v>
      </c>
      <c r="C3861" s="170" t="s">
        <v>263</v>
      </c>
      <c r="D3861" s="170" t="s">
        <v>646</v>
      </c>
      <c r="E3861" s="170">
        <v>473</v>
      </c>
      <c r="F3861" s="170">
        <v>24</v>
      </c>
      <c r="G3861" s="171">
        <v>5</v>
      </c>
      <c r="H3861" s="170" t="s">
        <v>1053</v>
      </c>
      <c r="I3861" s="171">
        <v>3.29</v>
      </c>
      <c r="J3861" s="169">
        <v>1</v>
      </c>
      <c r="K3861" s="154" cm="1">
        <f t="array" ref="K3861">ROUND(
IF(C3861="Beer",
SUM(LOOKUP(2,1/(SRP!$B$8:$B$10&lt;=E3861)/(SRP!$C$8:$C$10&gt;=E3861),SRP!$D$8:$D$10)*(G3861/100)*(E3861/1000)),
IF(C3861="Spirits",
SUM(LOOKUP(2,1/(SRP!$B$2:$B$7&lt;=E3861)/(SRP!$C$2:$C$7&gt;=E3861),SRP!$D$2:$D$7)*(G3861/100)*(E3861/1000)),
IF(AND(C3861="Wine",D3861="Fortified Wines"),
SUM(LOOKUP(2,1/(SRP!$B$26:$B$29&lt;=E3861)/(SRP!$C$26:$C$29&gt;=E3861),SRP!$D$26:$D$29)*(G3861/100)*(E3861/1000)),
IF(C3861="Wine",
SUM(LOOKUP(2,1/(SRP!$B$21:$B$25&lt;=E3861)/(SRP!$C$21:$C$25&gt;=E3861),SRP!$D$21:$D$25)*(G3861/100)*(E3861/1000)),
IF(AND(C3861="Ready to Drink",D3861="RTD-One Pour Cocktail&gt;7%&lt;=14.5"),
SUM(LOOKUP(2,1/(SRP!$B$16:$B$20&lt;=E3861)/(SRP!$C$16:$C$20&gt;=E3861),SRP!$D$16:$D$20)*(G3861/100)*(E3861/1000)),
IF(C3861="Ready to Drink",
SUM(LOOKUP(2,1/(SRP!$B$11:$B$15&lt;=E3861)/(SRP!$C$11:$C$15&gt;=E3861),SRP!$D$11:$D$15)*(G3861/100)*(E3861/1000)),
0)))))),2)</f>
        <v>1.96</v>
      </c>
      <c r="L3861" s="173" t="str">
        <f t="shared" si="60"/>
        <v>Ready to Drink473</v>
      </c>
      <c r="M3861" s="154">
        <f>VLOOKUP(L3861,'Slope %'!C:D,2,0)</f>
        <v>0.12</v>
      </c>
    </row>
    <row r="3862" spans="1:13" x14ac:dyDescent="0.25">
      <c r="A3862" s="169">
        <v>52394</v>
      </c>
      <c r="B3862" s="170" t="s">
        <v>3077</v>
      </c>
      <c r="C3862" s="170" t="s">
        <v>263</v>
      </c>
      <c r="D3862" s="170" t="s">
        <v>646</v>
      </c>
      <c r="E3862" s="170">
        <v>473</v>
      </c>
      <c r="F3862" s="170">
        <v>24</v>
      </c>
      <c r="G3862" s="171">
        <v>5</v>
      </c>
      <c r="H3862" s="170" t="s">
        <v>1053</v>
      </c>
      <c r="I3862" s="171">
        <v>3.29</v>
      </c>
      <c r="J3862" s="169">
        <v>1</v>
      </c>
      <c r="K3862" s="154" cm="1">
        <f t="array" ref="K3862">ROUND(
IF(C3862="Beer",
SUM(LOOKUP(2,1/(SRP!$B$8:$B$10&lt;=E3862)/(SRP!$C$8:$C$10&gt;=E3862),SRP!$D$8:$D$10)*(G3862/100)*(E3862/1000)),
IF(C3862="Spirits",
SUM(LOOKUP(2,1/(SRP!$B$2:$B$7&lt;=E3862)/(SRP!$C$2:$C$7&gt;=E3862),SRP!$D$2:$D$7)*(G3862/100)*(E3862/1000)),
IF(AND(C3862="Wine",D3862="Fortified Wines"),
SUM(LOOKUP(2,1/(SRP!$B$26:$B$29&lt;=E3862)/(SRP!$C$26:$C$29&gt;=E3862),SRP!$D$26:$D$29)*(G3862/100)*(E3862/1000)),
IF(C3862="Wine",
SUM(LOOKUP(2,1/(SRP!$B$21:$B$25&lt;=E3862)/(SRP!$C$21:$C$25&gt;=E3862),SRP!$D$21:$D$25)*(G3862/100)*(E3862/1000)),
IF(AND(C3862="Ready to Drink",D3862="RTD-One Pour Cocktail&gt;7%&lt;=14.5"),
SUM(LOOKUP(2,1/(SRP!$B$16:$B$20&lt;=E3862)/(SRP!$C$16:$C$20&gt;=E3862),SRP!$D$16:$D$20)*(G3862/100)*(E3862/1000)),
IF(C3862="Ready to Drink",
SUM(LOOKUP(2,1/(SRP!$B$11:$B$15&lt;=E3862)/(SRP!$C$11:$C$15&gt;=E3862),SRP!$D$11:$D$15)*(G3862/100)*(E3862/1000)),
0)))))),2)</f>
        <v>1.96</v>
      </c>
      <c r="L3862" s="173" t="str">
        <f t="shared" si="60"/>
        <v>Ready to Drink473</v>
      </c>
      <c r="M3862" s="154">
        <f>VLOOKUP(L3862,'Slope %'!C:D,2,0)</f>
        <v>0.12</v>
      </c>
    </row>
    <row r="3863" spans="1:13" x14ac:dyDescent="0.25">
      <c r="A3863" s="169">
        <v>52394</v>
      </c>
      <c r="B3863" s="170" t="s">
        <v>3077</v>
      </c>
      <c r="C3863" s="170" t="s">
        <v>263</v>
      </c>
      <c r="D3863" s="170" t="s">
        <v>646</v>
      </c>
      <c r="E3863" s="170">
        <v>473</v>
      </c>
      <c r="F3863" s="170">
        <v>24</v>
      </c>
      <c r="G3863" s="171">
        <v>5</v>
      </c>
      <c r="H3863" s="170" t="s">
        <v>1053</v>
      </c>
      <c r="I3863" s="171">
        <v>3.29</v>
      </c>
      <c r="J3863" s="169">
        <v>1</v>
      </c>
      <c r="K3863" s="154" cm="1">
        <f t="array" ref="K3863">ROUND(
IF(C3863="Beer",
SUM(LOOKUP(2,1/(SRP!$B$8:$B$10&lt;=E3863)/(SRP!$C$8:$C$10&gt;=E3863),SRP!$D$8:$D$10)*(G3863/100)*(E3863/1000)),
IF(C3863="Spirits",
SUM(LOOKUP(2,1/(SRP!$B$2:$B$7&lt;=E3863)/(SRP!$C$2:$C$7&gt;=E3863),SRP!$D$2:$D$7)*(G3863/100)*(E3863/1000)),
IF(AND(C3863="Wine",D3863="Fortified Wines"),
SUM(LOOKUP(2,1/(SRP!$B$26:$B$29&lt;=E3863)/(SRP!$C$26:$C$29&gt;=E3863),SRP!$D$26:$D$29)*(G3863/100)*(E3863/1000)),
IF(C3863="Wine",
SUM(LOOKUP(2,1/(SRP!$B$21:$B$25&lt;=E3863)/(SRP!$C$21:$C$25&gt;=E3863),SRP!$D$21:$D$25)*(G3863/100)*(E3863/1000)),
IF(AND(C3863="Ready to Drink",D3863="RTD-One Pour Cocktail&gt;7%&lt;=14.5"),
SUM(LOOKUP(2,1/(SRP!$B$16:$B$20&lt;=E3863)/(SRP!$C$16:$C$20&gt;=E3863),SRP!$D$16:$D$20)*(G3863/100)*(E3863/1000)),
IF(C3863="Ready to Drink",
SUM(LOOKUP(2,1/(SRP!$B$11:$B$15&lt;=E3863)/(SRP!$C$11:$C$15&gt;=E3863),SRP!$D$11:$D$15)*(G3863/100)*(E3863/1000)),
0)))))),2)</f>
        <v>1.96</v>
      </c>
      <c r="L3863" s="173" t="str">
        <f t="shared" si="60"/>
        <v>Ready to Drink473</v>
      </c>
      <c r="M3863" s="154">
        <f>VLOOKUP(L3863,'Slope %'!C:D,2,0)</f>
        <v>0.12</v>
      </c>
    </row>
    <row r="3864" spans="1:13" x14ac:dyDescent="0.25">
      <c r="A3864" s="169">
        <v>52397</v>
      </c>
      <c r="B3864" s="170" t="s">
        <v>3078</v>
      </c>
      <c r="C3864" s="170" t="s">
        <v>263</v>
      </c>
      <c r="D3864" s="170" t="s">
        <v>646</v>
      </c>
      <c r="E3864" s="170">
        <v>2046</v>
      </c>
      <c r="F3864" s="170">
        <v>4</v>
      </c>
      <c r="G3864" s="171">
        <v>5</v>
      </c>
      <c r="H3864" s="170" t="s">
        <v>1053</v>
      </c>
      <c r="I3864" s="171">
        <v>15.49</v>
      </c>
      <c r="J3864" s="169">
        <v>6</v>
      </c>
      <c r="K3864" s="154" cm="1">
        <f t="array" ref="K3864">ROUND(
IF(C3864="Beer",
SUM(LOOKUP(2,1/(SRP!$B$8:$B$10&lt;=E3864)/(SRP!$C$8:$C$10&gt;=E3864),SRP!$D$8:$D$10)*(G3864/100)*(E3864/1000)),
IF(C3864="Spirits",
SUM(LOOKUP(2,1/(SRP!$B$2:$B$7&lt;=E3864)/(SRP!$C$2:$C$7&gt;=E3864),SRP!$D$2:$D$7)*(G3864/100)*(E3864/1000)),
IF(AND(C3864="Wine",D3864="Fortified Wines"),
SUM(LOOKUP(2,1/(SRP!$B$26:$B$29&lt;=E3864)/(SRP!$C$26:$C$29&gt;=E3864),SRP!$D$26:$D$29)*(G3864/100)*(E3864/1000)),
IF(C3864="Wine",
SUM(LOOKUP(2,1/(SRP!$B$21:$B$25&lt;=E3864)/(SRP!$C$21:$C$25&gt;=E3864),SRP!$D$21:$D$25)*(G3864/100)*(E3864/1000)),
IF(AND(C3864="Ready to Drink",D3864="RTD-One Pour Cocktail&gt;7%&lt;=14.5"),
SUM(LOOKUP(2,1/(SRP!$B$16:$B$20&lt;=E3864)/(SRP!$C$16:$C$20&gt;=E3864),SRP!$D$16:$D$20)*(G3864/100)*(E3864/1000)),
IF(C3864="Ready to Drink",
SUM(LOOKUP(2,1/(SRP!$B$11:$B$15&lt;=E3864)/(SRP!$C$11:$C$15&gt;=E3864),SRP!$D$11:$D$15)*(G3864/100)*(E3864/1000)),
0)))))),2)</f>
        <v>7.99</v>
      </c>
      <c r="L3864" s="173" t="str">
        <f t="shared" si="60"/>
        <v>Ready to Drink2046</v>
      </c>
      <c r="M3864" s="154">
        <f>VLOOKUP(L3864,'Slope %'!C:D,2,0)</f>
        <v>0.1</v>
      </c>
    </row>
    <row r="3865" spans="1:13" x14ac:dyDescent="0.25">
      <c r="A3865" s="169">
        <v>52397</v>
      </c>
      <c r="B3865" s="170" t="s">
        <v>3078</v>
      </c>
      <c r="C3865" s="170" t="s">
        <v>263</v>
      </c>
      <c r="D3865" s="170" t="s">
        <v>646</v>
      </c>
      <c r="E3865" s="170">
        <v>2046</v>
      </c>
      <c r="F3865" s="170">
        <v>4</v>
      </c>
      <c r="G3865" s="171">
        <v>5</v>
      </c>
      <c r="H3865" s="170" t="s">
        <v>1053</v>
      </c>
      <c r="I3865" s="171">
        <v>15.49</v>
      </c>
      <c r="J3865" s="169">
        <v>6</v>
      </c>
      <c r="K3865" s="154" cm="1">
        <f t="array" ref="K3865">ROUND(
IF(C3865="Beer",
SUM(LOOKUP(2,1/(SRP!$B$8:$B$10&lt;=E3865)/(SRP!$C$8:$C$10&gt;=E3865),SRP!$D$8:$D$10)*(G3865/100)*(E3865/1000)),
IF(C3865="Spirits",
SUM(LOOKUP(2,1/(SRP!$B$2:$B$7&lt;=E3865)/(SRP!$C$2:$C$7&gt;=E3865),SRP!$D$2:$D$7)*(G3865/100)*(E3865/1000)),
IF(AND(C3865="Wine",D3865="Fortified Wines"),
SUM(LOOKUP(2,1/(SRP!$B$26:$B$29&lt;=E3865)/(SRP!$C$26:$C$29&gt;=E3865),SRP!$D$26:$D$29)*(G3865/100)*(E3865/1000)),
IF(C3865="Wine",
SUM(LOOKUP(2,1/(SRP!$B$21:$B$25&lt;=E3865)/(SRP!$C$21:$C$25&gt;=E3865),SRP!$D$21:$D$25)*(G3865/100)*(E3865/1000)),
IF(AND(C3865="Ready to Drink",D3865="RTD-One Pour Cocktail&gt;7%&lt;=14.5"),
SUM(LOOKUP(2,1/(SRP!$B$16:$B$20&lt;=E3865)/(SRP!$C$16:$C$20&gt;=E3865),SRP!$D$16:$D$20)*(G3865/100)*(E3865/1000)),
IF(C3865="Ready to Drink",
SUM(LOOKUP(2,1/(SRP!$B$11:$B$15&lt;=E3865)/(SRP!$C$11:$C$15&gt;=E3865),SRP!$D$11:$D$15)*(G3865/100)*(E3865/1000)),
0)))))),2)</f>
        <v>7.99</v>
      </c>
      <c r="L3865" s="173" t="str">
        <f t="shared" si="60"/>
        <v>Ready to Drink2046</v>
      </c>
      <c r="M3865" s="154">
        <f>VLOOKUP(L3865,'Slope %'!C:D,2,0)</f>
        <v>0.1</v>
      </c>
    </row>
    <row r="3866" spans="1:13" x14ac:dyDescent="0.25">
      <c r="A3866" s="169">
        <v>52402</v>
      </c>
      <c r="B3866" s="170" t="s">
        <v>3079</v>
      </c>
      <c r="C3866" s="170" t="s">
        <v>263</v>
      </c>
      <c r="D3866" s="170" t="s">
        <v>646</v>
      </c>
      <c r="E3866" s="170">
        <v>2046</v>
      </c>
      <c r="F3866" s="170">
        <v>4</v>
      </c>
      <c r="G3866" s="171">
        <v>5</v>
      </c>
      <c r="H3866" s="170" t="s">
        <v>1053</v>
      </c>
      <c r="I3866" s="171">
        <v>15.49</v>
      </c>
      <c r="J3866" s="169">
        <v>6</v>
      </c>
      <c r="K3866" s="154" cm="1">
        <f t="array" ref="K3866">ROUND(
IF(C3866="Beer",
SUM(LOOKUP(2,1/(SRP!$B$8:$B$10&lt;=E3866)/(SRP!$C$8:$C$10&gt;=E3866),SRP!$D$8:$D$10)*(G3866/100)*(E3866/1000)),
IF(C3866="Spirits",
SUM(LOOKUP(2,1/(SRP!$B$2:$B$7&lt;=E3866)/(SRP!$C$2:$C$7&gt;=E3866),SRP!$D$2:$D$7)*(G3866/100)*(E3866/1000)),
IF(AND(C3866="Wine",D3866="Fortified Wines"),
SUM(LOOKUP(2,1/(SRP!$B$26:$B$29&lt;=E3866)/(SRP!$C$26:$C$29&gt;=E3866),SRP!$D$26:$D$29)*(G3866/100)*(E3866/1000)),
IF(C3866="Wine",
SUM(LOOKUP(2,1/(SRP!$B$21:$B$25&lt;=E3866)/(SRP!$C$21:$C$25&gt;=E3866),SRP!$D$21:$D$25)*(G3866/100)*(E3866/1000)),
IF(AND(C3866="Ready to Drink",D3866="RTD-One Pour Cocktail&gt;7%&lt;=14.5"),
SUM(LOOKUP(2,1/(SRP!$B$16:$B$20&lt;=E3866)/(SRP!$C$16:$C$20&gt;=E3866),SRP!$D$16:$D$20)*(G3866/100)*(E3866/1000)),
IF(C3866="Ready to Drink",
SUM(LOOKUP(2,1/(SRP!$B$11:$B$15&lt;=E3866)/(SRP!$C$11:$C$15&gt;=E3866),SRP!$D$11:$D$15)*(G3866/100)*(E3866/1000)),
0)))))),2)</f>
        <v>7.99</v>
      </c>
      <c r="L3866" s="173" t="str">
        <f t="shared" si="60"/>
        <v>Ready to Drink2046</v>
      </c>
      <c r="M3866" s="154">
        <f>VLOOKUP(L3866,'Slope %'!C:D,2,0)</f>
        <v>0.1</v>
      </c>
    </row>
    <row r="3867" spans="1:13" x14ac:dyDescent="0.25">
      <c r="A3867" s="169">
        <v>52402</v>
      </c>
      <c r="B3867" s="170" t="s">
        <v>3079</v>
      </c>
      <c r="C3867" s="170" t="s">
        <v>263</v>
      </c>
      <c r="D3867" s="170" t="s">
        <v>646</v>
      </c>
      <c r="E3867" s="170">
        <v>2046</v>
      </c>
      <c r="F3867" s="170">
        <v>4</v>
      </c>
      <c r="G3867" s="171">
        <v>5</v>
      </c>
      <c r="H3867" s="170" t="s">
        <v>1053</v>
      </c>
      <c r="I3867" s="171">
        <v>15.49</v>
      </c>
      <c r="J3867" s="169">
        <v>6</v>
      </c>
      <c r="K3867" s="154" cm="1">
        <f t="array" ref="K3867">ROUND(
IF(C3867="Beer",
SUM(LOOKUP(2,1/(SRP!$B$8:$B$10&lt;=E3867)/(SRP!$C$8:$C$10&gt;=E3867),SRP!$D$8:$D$10)*(G3867/100)*(E3867/1000)),
IF(C3867="Spirits",
SUM(LOOKUP(2,1/(SRP!$B$2:$B$7&lt;=E3867)/(SRP!$C$2:$C$7&gt;=E3867),SRP!$D$2:$D$7)*(G3867/100)*(E3867/1000)),
IF(AND(C3867="Wine",D3867="Fortified Wines"),
SUM(LOOKUP(2,1/(SRP!$B$26:$B$29&lt;=E3867)/(SRP!$C$26:$C$29&gt;=E3867),SRP!$D$26:$D$29)*(G3867/100)*(E3867/1000)),
IF(C3867="Wine",
SUM(LOOKUP(2,1/(SRP!$B$21:$B$25&lt;=E3867)/(SRP!$C$21:$C$25&gt;=E3867),SRP!$D$21:$D$25)*(G3867/100)*(E3867/1000)),
IF(AND(C3867="Ready to Drink",D3867="RTD-One Pour Cocktail&gt;7%&lt;=14.5"),
SUM(LOOKUP(2,1/(SRP!$B$16:$B$20&lt;=E3867)/(SRP!$C$16:$C$20&gt;=E3867),SRP!$D$16:$D$20)*(G3867/100)*(E3867/1000)),
IF(C3867="Ready to Drink",
SUM(LOOKUP(2,1/(SRP!$B$11:$B$15&lt;=E3867)/(SRP!$C$11:$C$15&gt;=E3867),SRP!$D$11:$D$15)*(G3867/100)*(E3867/1000)),
0)))))),2)</f>
        <v>7.99</v>
      </c>
      <c r="L3867" s="173" t="str">
        <f t="shared" si="60"/>
        <v>Ready to Drink2046</v>
      </c>
      <c r="M3867" s="154">
        <f>VLOOKUP(L3867,'Slope %'!C:D,2,0)</f>
        <v>0.1</v>
      </c>
    </row>
    <row r="3868" spans="1:13" x14ac:dyDescent="0.25">
      <c r="A3868" s="169">
        <v>52405</v>
      </c>
      <c r="B3868" s="170" t="s">
        <v>3080</v>
      </c>
      <c r="C3868" s="170" t="s">
        <v>263</v>
      </c>
      <c r="D3868" s="170" t="s">
        <v>646</v>
      </c>
      <c r="E3868" s="170">
        <v>2046</v>
      </c>
      <c r="F3868" s="170">
        <v>4</v>
      </c>
      <c r="G3868" s="171">
        <v>5</v>
      </c>
      <c r="H3868" s="170" t="s">
        <v>1053</v>
      </c>
      <c r="I3868" s="171">
        <v>15.49</v>
      </c>
      <c r="J3868" s="169">
        <v>6</v>
      </c>
      <c r="K3868" s="154" cm="1">
        <f t="array" ref="K3868">ROUND(
IF(C3868="Beer",
SUM(LOOKUP(2,1/(SRP!$B$8:$B$10&lt;=E3868)/(SRP!$C$8:$C$10&gt;=E3868),SRP!$D$8:$D$10)*(G3868/100)*(E3868/1000)),
IF(C3868="Spirits",
SUM(LOOKUP(2,1/(SRP!$B$2:$B$7&lt;=E3868)/(SRP!$C$2:$C$7&gt;=E3868),SRP!$D$2:$D$7)*(G3868/100)*(E3868/1000)),
IF(AND(C3868="Wine",D3868="Fortified Wines"),
SUM(LOOKUP(2,1/(SRP!$B$26:$B$29&lt;=E3868)/(SRP!$C$26:$C$29&gt;=E3868),SRP!$D$26:$D$29)*(G3868/100)*(E3868/1000)),
IF(C3868="Wine",
SUM(LOOKUP(2,1/(SRP!$B$21:$B$25&lt;=E3868)/(SRP!$C$21:$C$25&gt;=E3868),SRP!$D$21:$D$25)*(G3868/100)*(E3868/1000)),
IF(AND(C3868="Ready to Drink",D3868="RTD-One Pour Cocktail&gt;7%&lt;=14.5"),
SUM(LOOKUP(2,1/(SRP!$B$16:$B$20&lt;=E3868)/(SRP!$C$16:$C$20&gt;=E3868),SRP!$D$16:$D$20)*(G3868/100)*(E3868/1000)),
IF(C3868="Ready to Drink",
SUM(LOOKUP(2,1/(SRP!$B$11:$B$15&lt;=E3868)/(SRP!$C$11:$C$15&gt;=E3868),SRP!$D$11:$D$15)*(G3868/100)*(E3868/1000)),
0)))))),2)</f>
        <v>7.99</v>
      </c>
      <c r="L3868" s="173" t="str">
        <f t="shared" si="60"/>
        <v>Ready to Drink2046</v>
      </c>
      <c r="M3868" s="154">
        <f>VLOOKUP(L3868,'Slope %'!C:D,2,0)</f>
        <v>0.1</v>
      </c>
    </row>
    <row r="3869" spans="1:13" x14ac:dyDescent="0.25">
      <c r="A3869" s="169">
        <v>52405</v>
      </c>
      <c r="B3869" s="170" t="s">
        <v>3080</v>
      </c>
      <c r="C3869" s="170" t="s">
        <v>263</v>
      </c>
      <c r="D3869" s="170" t="s">
        <v>646</v>
      </c>
      <c r="E3869" s="170">
        <v>2046</v>
      </c>
      <c r="F3869" s="170">
        <v>4</v>
      </c>
      <c r="G3869" s="171">
        <v>5</v>
      </c>
      <c r="H3869" s="170" t="s">
        <v>1053</v>
      </c>
      <c r="I3869" s="171">
        <v>15.49</v>
      </c>
      <c r="J3869" s="169">
        <v>6</v>
      </c>
      <c r="K3869" s="154" cm="1">
        <f t="array" ref="K3869">ROUND(
IF(C3869="Beer",
SUM(LOOKUP(2,1/(SRP!$B$8:$B$10&lt;=E3869)/(SRP!$C$8:$C$10&gt;=E3869),SRP!$D$8:$D$10)*(G3869/100)*(E3869/1000)),
IF(C3869="Spirits",
SUM(LOOKUP(2,1/(SRP!$B$2:$B$7&lt;=E3869)/(SRP!$C$2:$C$7&gt;=E3869),SRP!$D$2:$D$7)*(G3869/100)*(E3869/1000)),
IF(AND(C3869="Wine",D3869="Fortified Wines"),
SUM(LOOKUP(2,1/(SRP!$B$26:$B$29&lt;=E3869)/(SRP!$C$26:$C$29&gt;=E3869),SRP!$D$26:$D$29)*(G3869/100)*(E3869/1000)),
IF(C3869="Wine",
SUM(LOOKUP(2,1/(SRP!$B$21:$B$25&lt;=E3869)/(SRP!$C$21:$C$25&gt;=E3869),SRP!$D$21:$D$25)*(G3869/100)*(E3869/1000)),
IF(AND(C3869="Ready to Drink",D3869="RTD-One Pour Cocktail&gt;7%&lt;=14.5"),
SUM(LOOKUP(2,1/(SRP!$B$16:$B$20&lt;=E3869)/(SRP!$C$16:$C$20&gt;=E3869),SRP!$D$16:$D$20)*(G3869/100)*(E3869/1000)),
IF(C3869="Ready to Drink",
SUM(LOOKUP(2,1/(SRP!$B$11:$B$15&lt;=E3869)/(SRP!$C$11:$C$15&gt;=E3869),SRP!$D$11:$D$15)*(G3869/100)*(E3869/1000)),
0)))))),2)</f>
        <v>7.99</v>
      </c>
      <c r="L3869" s="173" t="str">
        <f t="shared" si="60"/>
        <v>Ready to Drink2046</v>
      </c>
      <c r="M3869" s="154">
        <f>VLOOKUP(L3869,'Slope %'!C:D,2,0)</f>
        <v>0.1</v>
      </c>
    </row>
    <row r="3870" spans="1:13" x14ac:dyDescent="0.25">
      <c r="A3870" s="169">
        <v>52406</v>
      </c>
      <c r="B3870" s="170" t="s">
        <v>3081</v>
      </c>
      <c r="C3870" s="170" t="s">
        <v>263</v>
      </c>
      <c r="D3870" s="170" t="s">
        <v>646</v>
      </c>
      <c r="E3870" s="170">
        <v>4092</v>
      </c>
      <c r="F3870" s="170">
        <v>2</v>
      </c>
      <c r="G3870" s="171">
        <v>5</v>
      </c>
      <c r="H3870" s="170" t="s">
        <v>1053</v>
      </c>
      <c r="I3870" s="171">
        <v>28.99</v>
      </c>
      <c r="J3870" s="169">
        <v>12</v>
      </c>
      <c r="K3870" s="154" cm="1">
        <f t="array" ref="K3870">ROUND(
IF(C3870="Beer",
SUM(LOOKUP(2,1/(SRP!$B$8:$B$10&lt;=E3870)/(SRP!$C$8:$C$10&gt;=E3870),SRP!$D$8:$D$10)*(G3870/100)*(E3870/1000)),
IF(C3870="Spirits",
SUM(LOOKUP(2,1/(SRP!$B$2:$B$7&lt;=E3870)/(SRP!$C$2:$C$7&gt;=E3870),SRP!$D$2:$D$7)*(G3870/100)*(E3870/1000)),
IF(AND(C3870="Wine",D3870="Fortified Wines"),
SUM(LOOKUP(2,1/(SRP!$B$26:$B$29&lt;=E3870)/(SRP!$C$26:$C$29&gt;=E3870),SRP!$D$26:$D$29)*(G3870/100)*(E3870/1000)),
IF(C3870="Wine",
SUM(LOOKUP(2,1/(SRP!$B$21:$B$25&lt;=E3870)/(SRP!$C$21:$C$25&gt;=E3870),SRP!$D$21:$D$25)*(G3870/100)*(E3870/1000)),
IF(AND(C3870="Ready to Drink",D3870="RTD-One Pour Cocktail&gt;7%&lt;=14.5"),
SUM(LOOKUP(2,1/(SRP!$B$16:$B$20&lt;=E3870)/(SRP!$C$16:$C$20&gt;=E3870),SRP!$D$16:$D$20)*(G3870/100)*(E3870/1000)),
IF(C3870="Ready to Drink",
SUM(LOOKUP(2,1/(SRP!$B$11:$B$15&lt;=E3870)/(SRP!$C$11:$C$15&gt;=E3870),SRP!$D$11:$D$15)*(G3870/100)*(E3870/1000)),
0)))))),2)</f>
        <v>15.97</v>
      </c>
      <c r="L3870" s="173" t="str">
        <f t="shared" si="60"/>
        <v>Ready to Drink4092</v>
      </c>
      <c r="M3870" s="154">
        <f>VLOOKUP(L3870,'Slope %'!C:D,2,0)</f>
        <v>7.0000000000000007E-2</v>
      </c>
    </row>
    <row r="3871" spans="1:13" x14ac:dyDescent="0.25">
      <c r="A3871" s="169">
        <v>52406</v>
      </c>
      <c r="B3871" s="170" t="s">
        <v>3081</v>
      </c>
      <c r="C3871" s="170" t="s">
        <v>263</v>
      </c>
      <c r="D3871" s="170" t="s">
        <v>646</v>
      </c>
      <c r="E3871" s="170">
        <v>4092</v>
      </c>
      <c r="F3871" s="170">
        <v>2</v>
      </c>
      <c r="G3871" s="171">
        <v>5</v>
      </c>
      <c r="H3871" s="170" t="s">
        <v>1053</v>
      </c>
      <c r="I3871" s="171">
        <v>28.99</v>
      </c>
      <c r="J3871" s="169">
        <v>12</v>
      </c>
      <c r="K3871" s="154" cm="1">
        <f t="array" ref="K3871">ROUND(
IF(C3871="Beer",
SUM(LOOKUP(2,1/(SRP!$B$8:$B$10&lt;=E3871)/(SRP!$C$8:$C$10&gt;=E3871),SRP!$D$8:$D$10)*(G3871/100)*(E3871/1000)),
IF(C3871="Spirits",
SUM(LOOKUP(2,1/(SRP!$B$2:$B$7&lt;=E3871)/(SRP!$C$2:$C$7&gt;=E3871),SRP!$D$2:$D$7)*(G3871/100)*(E3871/1000)),
IF(AND(C3871="Wine",D3871="Fortified Wines"),
SUM(LOOKUP(2,1/(SRP!$B$26:$B$29&lt;=E3871)/(SRP!$C$26:$C$29&gt;=E3871),SRP!$D$26:$D$29)*(G3871/100)*(E3871/1000)),
IF(C3871="Wine",
SUM(LOOKUP(2,1/(SRP!$B$21:$B$25&lt;=E3871)/(SRP!$C$21:$C$25&gt;=E3871),SRP!$D$21:$D$25)*(G3871/100)*(E3871/1000)),
IF(AND(C3871="Ready to Drink",D3871="RTD-One Pour Cocktail&gt;7%&lt;=14.5"),
SUM(LOOKUP(2,1/(SRP!$B$16:$B$20&lt;=E3871)/(SRP!$C$16:$C$20&gt;=E3871),SRP!$D$16:$D$20)*(G3871/100)*(E3871/1000)),
IF(C3871="Ready to Drink",
SUM(LOOKUP(2,1/(SRP!$B$11:$B$15&lt;=E3871)/(SRP!$C$11:$C$15&gt;=E3871),SRP!$D$11:$D$15)*(G3871/100)*(E3871/1000)),
0)))))),2)</f>
        <v>15.97</v>
      </c>
      <c r="L3871" s="173" t="str">
        <f t="shared" si="60"/>
        <v>Ready to Drink4092</v>
      </c>
      <c r="M3871" s="154">
        <f>VLOOKUP(L3871,'Slope %'!C:D,2,0)</f>
        <v>7.0000000000000007E-2</v>
      </c>
    </row>
    <row r="3872" spans="1:13" x14ac:dyDescent="0.25">
      <c r="A3872" s="169">
        <v>52442</v>
      </c>
      <c r="B3872" s="170" t="s">
        <v>3082</v>
      </c>
      <c r="C3872" s="170" t="s">
        <v>15</v>
      </c>
      <c r="D3872" s="170" t="s">
        <v>845</v>
      </c>
      <c r="E3872" s="170">
        <v>750</v>
      </c>
      <c r="F3872" s="170">
        <v>6</v>
      </c>
      <c r="G3872" s="171">
        <v>46.5</v>
      </c>
      <c r="H3872" s="170" t="s">
        <v>222</v>
      </c>
      <c r="I3872" s="171">
        <v>69.989999999999995</v>
      </c>
      <c r="J3872" s="169">
        <v>1</v>
      </c>
      <c r="K3872" s="154" cm="1">
        <f t="array" ref="K3872">ROUND(
IF(C3872="Beer",
SUM(LOOKUP(2,1/(SRP!$B$8:$B$10&lt;=E3872)/(SRP!$C$8:$C$10&gt;=E3872),SRP!$D$8:$D$10)*(G3872/100)*(E3872/1000)),
IF(C3872="Spirits",
SUM(LOOKUP(2,1/(SRP!$B$2:$B$7&lt;=E3872)/(SRP!$C$2:$C$7&gt;=E3872),SRP!$D$2:$D$7)*(G3872/100)*(E3872/1000)),
IF(AND(C3872="Wine",D3872="Fortified Wines"),
SUM(LOOKUP(2,1/(SRP!$B$26:$B$29&lt;=E3872)/(SRP!$C$26:$C$29&gt;=E3872),SRP!$D$26:$D$29)*(G3872/100)*(E3872/1000)),
IF(C3872="Wine",
SUM(LOOKUP(2,1/(SRP!$B$21:$B$25&lt;=E3872)/(SRP!$C$21:$C$25&gt;=E3872),SRP!$D$21:$D$25)*(G3872/100)*(E3872/1000)),
IF(AND(C3872="Ready to Drink",D3872="RTD-One Pour Cocktail&gt;7%&lt;=14.5"),
SUM(LOOKUP(2,1/(SRP!$B$16:$B$20&lt;=E3872)/(SRP!$C$16:$C$20&gt;=E3872),SRP!$D$16:$D$20)*(G3872/100)*(E3872/1000)),
IF(C3872="Ready to Drink",
SUM(LOOKUP(2,1/(SRP!$B$11:$B$15&lt;=E3872)/(SRP!$C$11:$C$15&gt;=E3872),SRP!$D$11:$D$15)*(G3872/100)*(E3872/1000)),
0)))))),2)</f>
        <v>27.23</v>
      </c>
      <c r="L3872" s="173" t="str">
        <f t="shared" si="60"/>
        <v>Spirits750</v>
      </c>
      <c r="M3872" s="154">
        <f>VLOOKUP(L3872,'Slope %'!C:D,2,0)</f>
        <v>7.0000000000000007E-2</v>
      </c>
    </row>
    <row r="3873" spans="1:13" x14ac:dyDescent="0.25">
      <c r="A3873" s="169">
        <v>52444</v>
      </c>
      <c r="B3873" s="170" t="s">
        <v>3083</v>
      </c>
      <c r="C3873" s="170" t="s">
        <v>24</v>
      </c>
      <c r="D3873" s="170" t="s">
        <v>25</v>
      </c>
      <c r="E3873" s="170">
        <v>750</v>
      </c>
      <c r="F3873" s="170">
        <v>12</v>
      </c>
      <c r="G3873" s="171">
        <v>12</v>
      </c>
      <c r="H3873" s="170" t="s">
        <v>35</v>
      </c>
      <c r="I3873" s="171">
        <v>22.99</v>
      </c>
      <c r="J3873" s="169">
        <v>1</v>
      </c>
      <c r="K3873" s="154" cm="1">
        <f t="array" ref="K3873">ROUND(
IF(C3873="Beer",
SUM(LOOKUP(2,1/(SRP!$B$8:$B$10&lt;=E3873)/(SRP!$C$8:$C$10&gt;=E3873),SRP!$D$8:$D$10)*(G3873/100)*(E3873/1000)),
IF(C3873="Spirits",
SUM(LOOKUP(2,1/(SRP!$B$2:$B$7&lt;=E3873)/(SRP!$C$2:$C$7&gt;=E3873),SRP!$D$2:$D$7)*(G3873/100)*(E3873/1000)),
IF(AND(C3873="Wine",D3873="Fortified Wines"),
SUM(LOOKUP(2,1/(SRP!$B$26:$B$29&lt;=E3873)/(SRP!$C$26:$C$29&gt;=E3873),SRP!$D$26:$D$29)*(G3873/100)*(E3873/1000)),
IF(C3873="Wine",
SUM(LOOKUP(2,1/(SRP!$B$21:$B$25&lt;=E3873)/(SRP!$C$21:$C$25&gt;=E3873),SRP!$D$21:$D$25)*(G3873/100)*(E3873/1000)),
IF(AND(C3873="Ready to Drink",D3873="RTD-One Pour Cocktail&gt;7%&lt;=14.5"),
SUM(LOOKUP(2,1/(SRP!$B$16:$B$20&lt;=E3873)/(SRP!$C$16:$C$20&gt;=E3873),SRP!$D$16:$D$20)*(G3873/100)*(E3873/1000)),
IF(C3873="Ready to Drink",
SUM(LOOKUP(2,1/(SRP!$B$11:$B$15&lt;=E3873)/(SRP!$C$11:$C$15&gt;=E3873),SRP!$D$11:$D$15)*(G3873/100)*(E3873/1000)),
0)))))),2)</f>
        <v>7.03</v>
      </c>
      <c r="L3873" s="173" t="str">
        <f t="shared" si="60"/>
        <v>Wine750</v>
      </c>
      <c r="M3873" s="154">
        <f>VLOOKUP(L3873,'Slope %'!C:D,2,0)</f>
        <v>0.1</v>
      </c>
    </row>
    <row r="3874" spans="1:13" x14ac:dyDescent="0.25">
      <c r="A3874" s="169">
        <v>52452</v>
      </c>
      <c r="B3874" s="170" t="s">
        <v>3084</v>
      </c>
      <c r="C3874" s="170" t="s">
        <v>24</v>
      </c>
      <c r="D3874" s="170" t="s">
        <v>66</v>
      </c>
      <c r="E3874" s="170">
        <v>750</v>
      </c>
      <c r="F3874" s="170">
        <v>12</v>
      </c>
      <c r="G3874" s="171">
        <v>14.5</v>
      </c>
      <c r="H3874" s="170" t="s">
        <v>32</v>
      </c>
      <c r="I3874" s="171">
        <v>14.99</v>
      </c>
      <c r="J3874" s="169">
        <v>1</v>
      </c>
      <c r="K3874" s="154" cm="1">
        <f t="array" ref="K3874">ROUND(
IF(C3874="Beer",
SUM(LOOKUP(2,1/(SRP!$B$8:$B$10&lt;=E3874)/(SRP!$C$8:$C$10&gt;=E3874),SRP!$D$8:$D$10)*(G3874/100)*(E3874/1000)),
IF(C3874="Spirits",
SUM(LOOKUP(2,1/(SRP!$B$2:$B$7&lt;=E3874)/(SRP!$C$2:$C$7&gt;=E3874),SRP!$D$2:$D$7)*(G3874/100)*(E3874/1000)),
IF(AND(C3874="Wine",D3874="Fortified Wines"),
SUM(LOOKUP(2,1/(SRP!$B$26:$B$29&lt;=E3874)/(SRP!$C$26:$C$29&gt;=E3874),SRP!$D$26:$D$29)*(G3874/100)*(E3874/1000)),
IF(C3874="Wine",
SUM(LOOKUP(2,1/(SRP!$B$21:$B$25&lt;=E3874)/(SRP!$C$21:$C$25&gt;=E3874),SRP!$D$21:$D$25)*(G3874/100)*(E3874/1000)),
IF(AND(C3874="Ready to Drink",D3874="RTD-One Pour Cocktail&gt;7%&lt;=14.5"),
SUM(LOOKUP(2,1/(SRP!$B$16:$B$20&lt;=E3874)/(SRP!$C$16:$C$20&gt;=E3874),SRP!$D$16:$D$20)*(G3874/100)*(E3874/1000)),
IF(C3874="Ready to Drink",
SUM(LOOKUP(2,1/(SRP!$B$11:$B$15&lt;=E3874)/(SRP!$C$11:$C$15&gt;=E3874),SRP!$D$11:$D$15)*(G3874/100)*(E3874/1000)),
0)))))),2)</f>
        <v>8.49</v>
      </c>
      <c r="L3874" s="173" t="str">
        <f t="shared" si="60"/>
        <v>Wine750</v>
      </c>
      <c r="M3874" s="154">
        <f>VLOOKUP(L3874,'Slope %'!C:D,2,0)</f>
        <v>0.1</v>
      </c>
    </row>
    <row r="3875" spans="1:13" x14ac:dyDescent="0.25">
      <c r="A3875" s="169">
        <v>52478</v>
      </c>
      <c r="B3875" s="170" t="s">
        <v>3085</v>
      </c>
      <c r="C3875" s="170" t="s">
        <v>11</v>
      </c>
      <c r="D3875" s="170" t="s">
        <v>12</v>
      </c>
      <c r="E3875" s="170">
        <v>473</v>
      </c>
      <c r="F3875" s="170">
        <v>24</v>
      </c>
      <c r="G3875" s="171">
        <v>4.5</v>
      </c>
      <c r="H3875" s="170" t="s">
        <v>1457</v>
      </c>
      <c r="I3875" s="171">
        <v>4.25</v>
      </c>
      <c r="J3875" s="169">
        <v>1</v>
      </c>
      <c r="K3875" s="154" cm="1">
        <f t="array" ref="K3875">ROUND(
IF(C3875="Beer",
SUM(LOOKUP(2,1/(SRP!$B$8:$B$10&lt;=E3875)/(SRP!$C$8:$C$10&gt;=E3875),SRP!$D$8:$D$10)*(G3875/100)*(E3875/1000)),
IF(C3875="Spirits",
SUM(LOOKUP(2,1/(SRP!$B$2:$B$7&lt;=E3875)/(SRP!$C$2:$C$7&gt;=E3875),SRP!$D$2:$D$7)*(G3875/100)*(E3875/1000)),
IF(AND(C3875="Wine",D3875="Fortified Wines"),
SUM(LOOKUP(2,1/(SRP!$B$26:$B$29&lt;=E3875)/(SRP!$C$26:$C$29&gt;=E3875),SRP!$D$26:$D$29)*(G3875/100)*(E3875/1000)),
IF(C3875="Wine",
SUM(LOOKUP(2,1/(SRP!$B$21:$B$25&lt;=E3875)/(SRP!$C$21:$C$25&gt;=E3875),SRP!$D$21:$D$25)*(G3875/100)*(E3875/1000)),
IF(AND(C3875="Ready to Drink",D3875="RTD-One Pour Cocktail&gt;7%&lt;=14.5"),
SUM(LOOKUP(2,1/(SRP!$B$16:$B$20&lt;=E3875)/(SRP!$C$16:$C$20&gt;=E3875),SRP!$D$16:$D$20)*(G3875/100)*(E3875/1000)),
IF(C3875="Ready to Drink",
SUM(LOOKUP(2,1/(SRP!$B$11:$B$15&lt;=E3875)/(SRP!$C$11:$C$15&gt;=E3875),SRP!$D$11:$D$15)*(G3875/100)*(E3875/1000)),
0)))))),2)</f>
        <v>1.66</v>
      </c>
      <c r="L3875" s="173" t="str">
        <f t="shared" si="60"/>
        <v>Beer473</v>
      </c>
      <c r="M3875" s="154">
        <f>VLOOKUP(L3875,'Slope %'!C:D,2,0)</f>
        <v>0.12</v>
      </c>
    </row>
    <row r="3876" spans="1:13" x14ac:dyDescent="0.25">
      <c r="A3876" s="169">
        <v>52478</v>
      </c>
      <c r="B3876" s="170" t="s">
        <v>3085</v>
      </c>
      <c r="C3876" s="170" t="s">
        <v>11</v>
      </c>
      <c r="D3876" s="170" t="s">
        <v>12</v>
      </c>
      <c r="E3876" s="170">
        <v>473</v>
      </c>
      <c r="F3876" s="170">
        <v>24</v>
      </c>
      <c r="G3876" s="171">
        <v>4.5</v>
      </c>
      <c r="H3876" s="170" t="s">
        <v>1457</v>
      </c>
      <c r="I3876" s="171">
        <v>4.25</v>
      </c>
      <c r="J3876" s="169">
        <v>1</v>
      </c>
      <c r="K3876" s="154" cm="1">
        <f t="array" ref="K3876">ROUND(
IF(C3876="Beer",
SUM(LOOKUP(2,1/(SRP!$B$8:$B$10&lt;=E3876)/(SRP!$C$8:$C$10&gt;=E3876),SRP!$D$8:$D$10)*(G3876/100)*(E3876/1000)),
IF(C3876="Spirits",
SUM(LOOKUP(2,1/(SRP!$B$2:$B$7&lt;=E3876)/(SRP!$C$2:$C$7&gt;=E3876),SRP!$D$2:$D$7)*(G3876/100)*(E3876/1000)),
IF(AND(C3876="Wine",D3876="Fortified Wines"),
SUM(LOOKUP(2,1/(SRP!$B$26:$B$29&lt;=E3876)/(SRP!$C$26:$C$29&gt;=E3876),SRP!$D$26:$D$29)*(G3876/100)*(E3876/1000)),
IF(C3876="Wine",
SUM(LOOKUP(2,1/(SRP!$B$21:$B$25&lt;=E3876)/(SRP!$C$21:$C$25&gt;=E3876),SRP!$D$21:$D$25)*(G3876/100)*(E3876/1000)),
IF(AND(C3876="Ready to Drink",D3876="RTD-One Pour Cocktail&gt;7%&lt;=14.5"),
SUM(LOOKUP(2,1/(SRP!$B$16:$B$20&lt;=E3876)/(SRP!$C$16:$C$20&gt;=E3876),SRP!$D$16:$D$20)*(G3876/100)*(E3876/1000)),
IF(C3876="Ready to Drink",
SUM(LOOKUP(2,1/(SRP!$B$11:$B$15&lt;=E3876)/(SRP!$C$11:$C$15&gt;=E3876),SRP!$D$11:$D$15)*(G3876/100)*(E3876/1000)),
0)))))),2)</f>
        <v>1.66</v>
      </c>
      <c r="L3876" s="173" t="str">
        <f t="shared" si="60"/>
        <v>Beer473</v>
      </c>
      <c r="M3876" s="154">
        <f>VLOOKUP(L3876,'Slope %'!C:D,2,0)</f>
        <v>0.12</v>
      </c>
    </row>
    <row r="3877" spans="1:13" x14ac:dyDescent="0.25">
      <c r="A3877" s="169">
        <v>52482</v>
      </c>
      <c r="B3877" s="170" t="s">
        <v>3086</v>
      </c>
      <c r="C3877" s="170" t="s">
        <v>263</v>
      </c>
      <c r="D3877" s="170" t="s">
        <v>806</v>
      </c>
      <c r="E3877" s="170">
        <v>2840</v>
      </c>
      <c r="F3877" s="170">
        <v>3</v>
      </c>
      <c r="G3877" s="171">
        <v>5</v>
      </c>
      <c r="H3877" s="170" t="s">
        <v>333</v>
      </c>
      <c r="I3877" s="171">
        <v>23.99</v>
      </c>
      <c r="J3877" s="169">
        <v>8</v>
      </c>
      <c r="K3877" s="154" cm="1">
        <f t="array" ref="K3877">ROUND(
IF(C3877="Beer",
SUM(LOOKUP(2,1/(SRP!$B$8:$B$10&lt;=E3877)/(SRP!$C$8:$C$10&gt;=E3877),SRP!$D$8:$D$10)*(G3877/100)*(E3877/1000)),
IF(C3877="Spirits",
SUM(LOOKUP(2,1/(SRP!$B$2:$B$7&lt;=E3877)/(SRP!$C$2:$C$7&gt;=E3877),SRP!$D$2:$D$7)*(G3877/100)*(E3877/1000)),
IF(AND(C3877="Wine",D3877="Fortified Wines"),
SUM(LOOKUP(2,1/(SRP!$B$26:$B$29&lt;=E3877)/(SRP!$C$26:$C$29&gt;=E3877),SRP!$D$26:$D$29)*(G3877/100)*(E3877/1000)),
IF(C3877="Wine",
SUM(LOOKUP(2,1/(SRP!$B$21:$B$25&lt;=E3877)/(SRP!$C$21:$C$25&gt;=E3877),SRP!$D$21:$D$25)*(G3877/100)*(E3877/1000)),
IF(AND(C3877="Ready to Drink",D3877="RTD-One Pour Cocktail&gt;7%&lt;=14.5"),
SUM(LOOKUP(2,1/(SRP!$B$16:$B$20&lt;=E3877)/(SRP!$C$16:$C$20&gt;=E3877),SRP!$D$16:$D$20)*(G3877/100)*(E3877/1000)),
IF(C3877="Ready to Drink",
SUM(LOOKUP(2,1/(SRP!$B$11:$B$15&lt;=E3877)/(SRP!$C$11:$C$15&gt;=E3877),SRP!$D$11:$D$15)*(G3877/100)*(E3877/1000)),
0)))))),2)</f>
        <v>11.09</v>
      </c>
      <c r="L3877" s="173" t="str">
        <f t="shared" si="60"/>
        <v>Ready to Drink2840</v>
      </c>
      <c r="M3877" s="154">
        <f>VLOOKUP(L3877,'Slope %'!C:D,2,0)</f>
        <v>0.1</v>
      </c>
    </row>
    <row r="3878" spans="1:13" x14ac:dyDescent="0.25">
      <c r="A3878" s="169">
        <v>52482</v>
      </c>
      <c r="B3878" s="170" t="s">
        <v>3086</v>
      </c>
      <c r="C3878" s="170" t="s">
        <v>263</v>
      </c>
      <c r="D3878" s="170" t="s">
        <v>806</v>
      </c>
      <c r="E3878" s="170">
        <v>2840</v>
      </c>
      <c r="F3878" s="170">
        <v>3</v>
      </c>
      <c r="G3878" s="171">
        <v>5</v>
      </c>
      <c r="H3878" s="170" t="s">
        <v>333</v>
      </c>
      <c r="I3878" s="171">
        <v>23.99</v>
      </c>
      <c r="J3878" s="169">
        <v>8</v>
      </c>
      <c r="K3878" s="154" cm="1">
        <f t="array" ref="K3878">ROUND(
IF(C3878="Beer",
SUM(LOOKUP(2,1/(SRP!$B$8:$B$10&lt;=E3878)/(SRP!$C$8:$C$10&gt;=E3878),SRP!$D$8:$D$10)*(G3878/100)*(E3878/1000)),
IF(C3878="Spirits",
SUM(LOOKUP(2,1/(SRP!$B$2:$B$7&lt;=E3878)/(SRP!$C$2:$C$7&gt;=E3878),SRP!$D$2:$D$7)*(G3878/100)*(E3878/1000)),
IF(AND(C3878="Wine",D3878="Fortified Wines"),
SUM(LOOKUP(2,1/(SRP!$B$26:$B$29&lt;=E3878)/(SRP!$C$26:$C$29&gt;=E3878),SRP!$D$26:$D$29)*(G3878/100)*(E3878/1000)),
IF(C3878="Wine",
SUM(LOOKUP(2,1/(SRP!$B$21:$B$25&lt;=E3878)/(SRP!$C$21:$C$25&gt;=E3878),SRP!$D$21:$D$25)*(G3878/100)*(E3878/1000)),
IF(AND(C3878="Ready to Drink",D3878="RTD-One Pour Cocktail&gt;7%&lt;=14.5"),
SUM(LOOKUP(2,1/(SRP!$B$16:$B$20&lt;=E3878)/(SRP!$C$16:$C$20&gt;=E3878),SRP!$D$16:$D$20)*(G3878/100)*(E3878/1000)),
IF(C3878="Ready to Drink",
SUM(LOOKUP(2,1/(SRP!$B$11:$B$15&lt;=E3878)/(SRP!$C$11:$C$15&gt;=E3878),SRP!$D$11:$D$15)*(G3878/100)*(E3878/1000)),
0)))))),2)</f>
        <v>11.09</v>
      </c>
      <c r="L3878" s="173" t="str">
        <f t="shared" si="60"/>
        <v>Ready to Drink2840</v>
      </c>
      <c r="M3878" s="154">
        <f>VLOOKUP(L3878,'Slope %'!C:D,2,0)</f>
        <v>0.1</v>
      </c>
    </row>
    <row r="3879" spans="1:13" x14ac:dyDescent="0.25">
      <c r="A3879" s="169">
        <v>52485</v>
      </c>
      <c r="B3879" s="170" t="s">
        <v>3087</v>
      </c>
      <c r="C3879" s="170" t="s">
        <v>263</v>
      </c>
      <c r="D3879" s="170" t="s">
        <v>332</v>
      </c>
      <c r="E3879" s="170">
        <v>355</v>
      </c>
      <c r="F3879" s="170">
        <v>24</v>
      </c>
      <c r="G3879" s="171">
        <v>5</v>
      </c>
      <c r="H3879" s="170" t="s">
        <v>1053</v>
      </c>
      <c r="I3879" s="171">
        <v>2.99</v>
      </c>
      <c r="J3879" s="169">
        <v>1</v>
      </c>
      <c r="K3879" s="154" cm="1">
        <f t="array" ref="K3879">ROUND(
IF(C3879="Beer",
SUM(LOOKUP(2,1/(SRP!$B$8:$B$10&lt;=E3879)/(SRP!$C$8:$C$10&gt;=E3879),SRP!$D$8:$D$10)*(G3879/100)*(E3879/1000)),
IF(C3879="Spirits",
SUM(LOOKUP(2,1/(SRP!$B$2:$B$7&lt;=E3879)/(SRP!$C$2:$C$7&gt;=E3879),SRP!$D$2:$D$7)*(G3879/100)*(E3879/1000)),
IF(AND(C3879="Wine",D3879="Fortified Wines"),
SUM(LOOKUP(2,1/(SRP!$B$26:$B$29&lt;=E3879)/(SRP!$C$26:$C$29&gt;=E3879),SRP!$D$26:$D$29)*(G3879/100)*(E3879/1000)),
IF(C3879="Wine",
SUM(LOOKUP(2,1/(SRP!$B$21:$B$25&lt;=E3879)/(SRP!$C$21:$C$25&gt;=E3879),SRP!$D$21:$D$25)*(G3879/100)*(E3879/1000)),
IF(AND(C3879="Ready to Drink",D3879="RTD-One Pour Cocktail&gt;7%&lt;=14.5"),
SUM(LOOKUP(2,1/(SRP!$B$16:$B$20&lt;=E3879)/(SRP!$C$16:$C$20&gt;=E3879),SRP!$D$16:$D$20)*(G3879/100)*(E3879/1000)),
IF(C3879="Ready to Drink",
SUM(LOOKUP(2,1/(SRP!$B$11:$B$15&lt;=E3879)/(SRP!$C$11:$C$15&gt;=E3879),SRP!$D$11:$D$15)*(G3879/100)*(E3879/1000)),
0)))))),2)</f>
        <v>1.57</v>
      </c>
      <c r="L3879" s="173" t="str">
        <f t="shared" si="60"/>
        <v>Ready to Drink355</v>
      </c>
      <c r="M3879" s="154">
        <f>VLOOKUP(L3879,'Slope %'!C:D,2,0)</f>
        <v>0.12</v>
      </c>
    </row>
    <row r="3880" spans="1:13" x14ac:dyDescent="0.25">
      <c r="A3880" s="169">
        <v>52485</v>
      </c>
      <c r="B3880" s="170" t="s">
        <v>3087</v>
      </c>
      <c r="C3880" s="170" t="s">
        <v>263</v>
      </c>
      <c r="D3880" s="170" t="s">
        <v>332</v>
      </c>
      <c r="E3880" s="170">
        <v>355</v>
      </c>
      <c r="F3880" s="170">
        <v>24</v>
      </c>
      <c r="G3880" s="171">
        <v>5</v>
      </c>
      <c r="H3880" s="170" t="s">
        <v>1053</v>
      </c>
      <c r="I3880" s="171">
        <v>2.99</v>
      </c>
      <c r="J3880" s="169">
        <v>1</v>
      </c>
      <c r="K3880" s="154" cm="1">
        <f t="array" ref="K3880">ROUND(
IF(C3880="Beer",
SUM(LOOKUP(2,1/(SRP!$B$8:$B$10&lt;=E3880)/(SRP!$C$8:$C$10&gt;=E3880),SRP!$D$8:$D$10)*(G3880/100)*(E3880/1000)),
IF(C3880="Spirits",
SUM(LOOKUP(2,1/(SRP!$B$2:$B$7&lt;=E3880)/(SRP!$C$2:$C$7&gt;=E3880),SRP!$D$2:$D$7)*(G3880/100)*(E3880/1000)),
IF(AND(C3880="Wine",D3880="Fortified Wines"),
SUM(LOOKUP(2,1/(SRP!$B$26:$B$29&lt;=E3880)/(SRP!$C$26:$C$29&gt;=E3880),SRP!$D$26:$D$29)*(G3880/100)*(E3880/1000)),
IF(C3880="Wine",
SUM(LOOKUP(2,1/(SRP!$B$21:$B$25&lt;=E3880)/(SRP!$C$21:$C$25&gt;=E3880),SRP!$D$21:$D$25)*(G3880/100)*(E3880/1000)),
IF(AND(C3880="Ready to Drink",D3880="RTD-One Pour Cocktail&gt;7%&lt;=14.5"),
SUM(LOOKUP(2,1/(SRP!$B$16:$B$20&lt;=E3880)/(SRP!$C$16:$C$20&gt;=E3880),SRP!$D$16:$D$20)*(G3880/100)*(E3880/1000)),
IF(C3880="Ready to Drink",
SUM(LOOKUP(2,1/(SRP!$B$11:$B$15&lt;=E3880)/(SRP!$C$11:$C$15&gt;=E3880),SRP!$D$11:$D$15)*(G3880/100)*(E3880/1000)),
0)))))),2)</f>
        <v>1.57</v>
      </c>
      <c r="L3880" s="173" t="str">
        <f t="shared" si="60"/>
        <v>Ready to Drink355</v>
      </c>
      <c r="M3880" s="154">
        <f>VLOOKUP(L3880,'Slope %'!C:D,2,0)</f>
        <v>0.12</v>
      </c>
    </row>
    <row r="3881" spans="1:13" x14ac:dyDescent="0.25">
      <c r="A3881" s="169">
        <v>52486</v>
      </c>
      <c r="B3881" s="170" t="s">
        <v>3088</v>
      </c>
      <c r="C3881" s="170" t="s">
        <v>263</v>
      </c>
      <c r="D3881" s="170" t="s">
        <v>806</v>
      </c>
      <c r="E3881" s="170">
        <v>2840</v>
      </c>
      <c r="F3881" s="170">
        <v>3</v>
      </c>
      <c r="G3881" s="171">
        <v>4</v>
      </c>
      <c r="H3881" s="170" t="s">
        <v>333</v>
      </c>
      <c r="I3881" s="171">
        <v>23.99</v>
      </c>
      <c r="J3881" s="169">
        <v>8</v>
      </c>
      <c r="K3881" s="154" cm="1">
        <f t="array" ref="K3881">ROUND(
IF(C3881="Beer",
SUM(LOOKUP(2,1/(SRP!$B$8:$B$10&lt;=E3881)/(SRP!$C$8:$C$10&gt;=E3881),SRP!$D$8:$D$10)*(G3881/100)*(E3881/1000)),
IF(C3881="Spirits",
SUM(LOOKUP(2,1/(SRP!$B$2:$B$7&lt;=E3881)/(SRP!$C$2:$C$7&gt;=E3881),SRP!$D$2:$D$7)*(G3881/100)*(E3881/1000)),
IF(AND(C3881="Wine",D3881="Fortified Wines"),
SUM(LOOKUP(2,1/(SRP!$B$26:$B$29&lt;=E3881)/(SRP!$C$26:$C$29&gt;=E3881),SRP!$D$26:$D$29)*(G3881/100)*(E3881/1000)),
IF(C3881="Wine",
SUM(LOOKUP(2,1/(SRP!$B$21:$B$25&lt;=E3881)/(SRP!$C$21:$C$25&gt;=E3881),SRP!$D$21:$D$25)*(G3881/100)*(E3881/1000)),
IF(AND(C3881="Ready to Drink",D3881="RTD-One Pour Cocktail&gt;7%&lt;=14.5"),
SUM(LOOKUP(2,1/(SRP!$B$16:$B$20&lt;=E3881)/(SRP!$C$16:$C$20&gt;=E3881),SRP!$D$16:$D$20)*(G3881/100)*(E3881/1000)),
IF(C3881="Ready to Drink",
SUM(LOOKUP(2,1/(SRP!$B$11:$B$15&lt;=E3881)/(SRP!$C$11:$C$15&gt;=E3881),SRP!$D$11:$D$15)*(G3881/100)*(E3881/1000)),
0)))))),2)</f>
        <v>8.8699999999999992</v>
      </c>
      <c r="L3881" s="173" t="str">
        <f t="shared" si="60"/>
        <v>Ready to Drink2840</v>
      </c>
      <c r="M3881" s="154">
        <f>VLOOKUP(L3881,'Slope %'!C:D,2,0)</f>
        <v>0.1</v>
      </c>
    </row>
    <row r="3882" spans="1:13" x14ac:dyDescent="0.25">
      <c r="A3882" s="169">
        <v>52486</v>
      </c>
      <c r="B3882" s="170" t="s">
        <v>3088</v>
      </c>
      <c r="C3882" s="170" t="s">
        <v>263</v>
      </c>
      <c r="D3882" s="170" t="s">
        <v>806</v>
      </c>
      <c r="E3882" s="170">
        <v>2840</v>
      </c>
      <c r="F3882" s="170">
        <v>3</v>
      </c>
      <c r="G3882" s="171">
        <v>4</v>
      </c>
      <c r="H3882" s="170" t="s">
        <v>333</v>
      </c>
      <c r="I3882" s="171">
        <v>23.99</v>
      </c>
      <c r="J3882" s="169">
        <v>8</v>
      </c>
      <c r="K3882" s="154" cm="1">
        <f t="array" ref="K3882">ROUND(
IF(C3882="Beer",
SUM(LOOKUP(2,1/(SRP!$B$8:$B$10&lt;=E3882)/(SRP!$C$8:$C$10&gt;=E3882),SRP!$D$8:$D$10)*(G3882/100)*(E3882/1000)),
IF(C3882="Spirits",
SUM(LOOKUP(2,1/(SRP!$B$2:$B$7&lt;=E3882)/(SRP!$C$2:$C$7&gt;=E3882),SRP!$D$2:$D$7)*(G3882/100)*(E3882/1000)),
IF(AND(C3882="Wine",D3882="Fortified Wines"),
SUM(LOOKUP(2,1/(SRP!$B$26:$B$29&lt;=E3882)/(SRP!$C$26:$C$29&gt;=E3882),SRP!$D$26:$D$29)*(G3882/100)*(E3882/1000)),
IF(C3882="Wine",
SUM(LOOKUP(2,1/(SRP!$B$21:$B$25&lt;=E3882)/(SRP!$C$21:$C$25&gt;=E3882),SRP!$D$21:$D$25)*(G3882/100)*(E3882/1000)),
IF(AND(C3882="Ready to Drink",D3882="RTD-One Pour Cocktail&gt;7%&lt;=14.5"),
SUM(LOOKUP(2,1/(SRP!$B$16:$B$20&lt;=E3882)/(SRP!$C$16:$C$20&gt;=E3882),SRP!$D$16:$D$20)*(G3882/100)*(E3882/1000)),
IF(C3882="Ready to Drink",
SUM(LOOKUP(2,1/(SRP!$B$11:$B$15&lt;=E3882)/(SRP!$C$11:$C$15&gt;=E3882),SRP!$D$11:$D$15)*(G3882/100)*(E3882/1000)),
0)))))),2)</f>
        <v>8.8699999999999992</v>
      </c>
      <c r="L3882" s="173" t="str">
        <f t="shared" si="60"/>
        <v>Ready to Drink2840</v>
      </c>
      <c r="M3882" s="154">
        <f>VLOOKUP(L3882,'Slope %'!C:D,2,0)</f>
        <v>0.1</v>
      </c>
    </row>
    <row r="3883" spans="1:13" x14ac:dyDescent="0.25">
      <c r="A3883" s="169">
        <v>52489</v>
      </c>
      <c r="B3883" s="170" t="s">
        <v>3089</v>
      </c>
      <c r="C3883" s="170" t="s">
        <v>11</v>
      </c>
      <c r="D3883" s="170" t="s">
        <v>303</v>
      </c>
      <c r="E3883" s="170">
        <v>473</v>
      </c>
      <c r="F3883" s="170">
        <v>24</v>
      </c>
      <c r="G3883" s="171">
        <v>7</v>
      </c>
      <c r="H3883" s="170" t="s">
        <v>1209</v>
      </c>
      <c r="I3883" s="171">
        <v>4.6900000000000004</v>
      </c>
      <c r="J3883" s="169">
        <v>1</v>
      </c>
      <c r="K3883" s="154" cm="1">
        <f t="array" ref="K3883">ROUND(
IF(C3883="Beer",
SUM(LOOKUP(2,1/(SRP!$B$8:$B$10&lt;=E3883)/(SRP!$C$8:$C$10&gt;=E3883),SRP!$D$8:$D$10)*(G3883/100)*(E3883/1000)),
IF(C3883="Spirits",
SUM(LOOKUP(2,1/(SRP!$B$2:$B$7&lt;=E3883)/(SRP!$C$2:$C$7&gt;=E3883),SRP!$D$2:$D$7)*(G3883/100)*(E3883/1000)),
IF(AND(C3883="Wine",D3883="Fortified Wines"),
SUM(LOOKUP(2,1/(SRP!$B$26:$B$29&lt;=E3883)/(SRP!$C$26:$C$29&gt;=E3883),SRP!$D$26:$D$29)*(G3883/100)*(E3883/1000)),
IF(C3883="Wine",
SUM(LOOKUP(2,1/(SRP!$B$21:$B$25&lt;=E3883)/(SRP!$C$21:$C$25&gt;=E3883),SRP!$D$21:$D$25)*(G3883/100)*(E3883/1000)),
IF(AND(C3883="Ready to Drink",D3883="RTD-One Pour Cocktail&gt;7%&lt;=14.5"),
SUM(LOOKUP(2,1/(SRP!$B$16:$B$20&lt;=E3883)/(SRP!$C$16:$C$20&gt;=E3883),SRP!$D$16:$D$20)*(G3883/100)*(E3883/1000)),
IF(C3883="Ready to Drink",
SUM(LOOKUP(2,1/(SRP!$B$11:$B$15&lt;=E3883)/(SRP!$C$11:$C$15&gt;=E3883),SRP!$D$11:$D$15)*(G3883/100)*(E3883/1000)),
0)))))),2)</f>
        <v>2.58</v>
      </c>
      <c r="L3883" s="173" t="str">
        <f t="shared" si="60"/>
        <v>Beer473</v>
      </c>
      <c r="M3883" s="154">
        <f>VLOOKUP(L3883,'Slope %'!C:D,2,0)</f>
        <v>0.12</v>
      </c>
    </row>
    <row r="3884" spans="1:13" x14ac:dyDescent="0.25">
      <c r="A3884" s="169">
        <v>52496</v>
      </c>
      <c r="B3884" s="170" t="s">
        <v>3090</v>
      </c>
      <c r="C3884" s="170" t="s">
        <v>263</v>
      </c>
      <c r="D3884" s="170" t="s">
        <v>1938</v>
      </c>
      <c r="E3884" s="170">
        <v>2840</v>
      </c>
      <c r="F3884" s="170">
        <v>3</v>
      </c>
      <c r="G3884" s="171">
        <v>5</v>
      </c>
      <c r="H3884" s="170" t="s">
        <v>333</v>
      </c>
      <c r="I3884" s="171">
        <v>23.99</v>
      </c>
      <c r="J3884" s="169">
        <v>8</v>
      </c>
      <c r="K3884" s="154" cm="1">
        <f t="array" ref="K3884">ROUND(
IF(C3884="Beer",
SUM(LOOKUP(2,1/(SRP!$B$8:$B$10&lt;=E3884)/(SRP!$C$8:$C$10&gt;=E3884),SRP!$D$8:$D$10)*(G3884/100)*(E3884/1000)),
IF(C3884="Spirits",
SUM(LOOKUP(2,1/(SRP!$B$2:$B$7&lt;=E3884)/(SRP!$C$2:$C$7&gt;=E3884),SRP!$D$2:$D$7)*(G3884/100)*(E3884/1000)),
IF(AND(C3884="Wine",D3884="Fortified Wines"),
SUM(LOOKUP(2,1/(SRP!$B$26:$B$29&lt;=E3884)/(SRP!$C$26:$C$29&gt;=E3884),SRP!$D$26:$D$29)*(G3884/100)*(E3884/1000)),
IF(C3884="Wine",
SUM(LOOKUP(2,1/(SRP!$B$21:$B$25&lt;=E3884)/(SRP!$C$21:$C$25&gt;=E3884),SRP!$D$21:$D$25)*(G3884/100)*(E3884/1000)),
IF(AND(C3884="Ready to Drink",D3884="RTD-One Pour Cocktail&gt;7%&lt;=14.5"),
SUM(LOOKUP(2,1/(SRP!$B$16:$B$20&lt;=E3884)/(SRP!$C$16:$C$20&gt;=E3884),SRP!$D$16:$D$20)*(G3884/100)*(E3884/1000)),
IF(C3884="Ready to Drink",
SUM(LOOKUP(2,1/(SRP!$B$11:$B$15&lt;=E3884)/(SRP!$C$11:$C$15&gt;=E3884),SRP!$D$11:$D$15)*(G3884/100)*(E3884/1000)),
0)))))),2)</f>
        <v>11.09</v>
      </c>
      <c r="L3884" s="173" t="str">
        <f t="shared" si="60"/>
        <v>Ready to Drink2840</v>
      </c>
      <c r="M3884" s="154">
        <f>VLOOKUP(L3884,'Slope %'!C:D,2,0)</f>
        <v>0.1</v>
      </c>
    </row>
    <row r="3885" spans="1:13" x14ac:dyDescent="0.25">
      <c r="A3885" s="169">
        <v>52496</v>
      </c>
      <c r="B3885" s="170" t="s">
        <v>3090</v>
      </c>
      <c r="C3885" s="170" t="s">
        <v>263</v>
      </c>
      <c r="D3885" s="170" t="s">
        <v>1938</v>
      </c>
      <c r="E3885" s="170">
        <v>2840</v>
      </c>
      <c r="F3885" s="170">
        <v>3</v>
      </c>
      <c r="G3885" s="171">
        <v>5</v>
      </c>
      <c r="H3885" s="170" t="s">
        <v>333</v>
      </c>
      <c r="I3885" s="171">
        <v>23.99</v>
      </c>
      <c r="J3885" s="169">
        <v>8</v>
      </c>
      <c r="K3885" s="154" cm="1">
        <f t="array" ref="K3885">ROUND(
IF(C3885="Beer",
SUM(LOOKUP(2,1/(SRP!$B$8:$B$10&lt;=E3885)/(SRP!$C$8:$C$10&gt;=E3885),SRP!$D$8:$D$10)*(G3885/100)*(E3885/1000)),
IF(C3885="Spirits",
SUM(LOOKUP(2,1/(SRP!$B$2:$B$7&lt;=E3885)/(SRP!$C$2:$C$7&gt;=E3885),SRP!$D$2:$D$7)*(G3885/100)*(E3885/1000)),
IF(AND(C3885="Wine",D3885="Fortified Wines"),
SUM(LOOKUP(2,1/(SRP!$B$26:$B$29&lt;=E3885)/(SRP!$C$26:$C$29&gt;=E3885),SRP!$D$26:$D$29)*(G3885/100)*(E3885/1000)),
IF(C3885="Wine",
SUM(LOOKUP(2,1/(SRP!$B$21:$B$25&lt;=E3885)/(SRP!$C$21:$C$25&gt;=E3885),SRP!$D$21:$D$25)*(G3885/100)*(E3885/1000)),
IF(AND(C3885="Ready to Drink",D3885="RTD-One Pour Cocktail&gt;7%&lt;=14.5"),
SUM(LOOKUP(2,1/(SRP!$B$16:$B$20&lt;=E3885)/(SRP!$C$16:$C$20&gt;=E3885),SRP!$D$16:$D$20)*(G3885/100)*(E3885/1000)),
IF(C3885="Ready to Drink",
SUM(LOOKUP(2,1/(SRP!$B$11:$B$15&lt;=E3885)/(SRP!$C$11:$C$15&gt;=E3885),SRP!$D$11:$D$15)*(G3885/100)*(E3885/1000)),
0)))))),2)</f>
        <v>11.09</v>
      </c>
      <c r="L3885" s="173" t="str">
        <f t="shared" si="60"/>
        <v>Ready to Drink2840</v>
      </c>
      <c r="M3885" s="154">
        <f>VLOOKUP(L3885,'Slope %'!C:D,2,0)</f>
        <v>0.1</v>
      </c>
    </row>
    <row r="3886" spans="1:13" x14ac:dyDescent="0.25">
      <c r="A3886" s="169">
        <v>52499</v>
      </c>
      <c r="B3886" s="170" t="s">
        <v>3091</v>
      </c>
      <c r="C3886" s="170" t="s">
        <v>263</v>
      </c>
      <c r="D3886" s="170" t="s">
        <v>332</v>
      </c>
      <c r="E3886" s="170">
        <v>355</v>
      </c>
      <c r="F3886" s="170">
        <v>24</v>
      </c>
      <c r="G3886" s="171">
        <v>5</v>
      </c>
      <c r="H3886" s="170" t="s">
        <v>1053</v>
      </c>
      <c r="I3886" s="171">
        <v>2.99</v>
      </c>
      <c r="J3886" s="169">
        <v>1</v>
      </c>
      <c r="K3886" s="154" cm="1">
        <f t="array" ref="K3886">ROUND(
IF(C3886="Beer",
SUM(LOOKUP(2,1/(SRP!$B$8:$B$10&lt;=E3886)/(SRP!$C$8:$C$10&gt;=E3886),SRP!$D$8:$D$10)*(G3886/100)*(E3886/1000)),
IF(C3886="Spirits",
SUM(LOOKUP(2,1/(SRP!$B$2:$B$7&lt;=E3886)/(SRP!$C$2:$C$7&gt;=E3886),SRP!$D$2:$D$7)*(G3886/100)*(E3886/1000)),
IF(AND(C3886="Wine",D3886="Fortified Wines"),
SUM(LOOKUP(2,1/(SRP!$B$26:$B$29&lt;=E3886)/(SRP!$C$26:$C$29&gt;=E3886),SRP!$D$26:$D$29)*(G3886/100)*(E3886/1000)),
IF(C3886="Wine",
SUM(LOOKUP(2,1/(SRP!$B$21:$B$25&lt;=E3886)/(SRP!$C$21:$C$25&gt;=E3886),SRP!$D$21:$D$25)*(G3886/100)*(E3886/1000)),
IF(AND(C3886="Ready to Drink",D3886="RTD-One Pour Cocktail&gt;7%&lt;=14.5"),
SUM(LOOKUP(2,1/(SRP!$B$16:$B$20&lt;=E3886)/(SRP!$C$16:$C$20&gt;=E3886),SRP!$D$16:$D$20)*(G3886/100)*(E3886/1000)),
IF(C3886="Ready to Drink",
SUM(LOOKUP(2,1/(SRP!$B$11:$B$15&lt;=E3886)/(SRP!$C$11:$C$15&gt;=E3886),SRP!$D$11:$D$15)*(G3886/100)*(E3886/1000)),
0)))))),2)</f>
        <v>1.57</v>
      </c>
      <c r="L3886" s="173" t="str">
        <f t="shared" si="60"/>
        <v>Ready to Drink355</v>
      </c>
      <c r="M3886" s="154">
        <f>VLOOKUP(L3886,'Slope %'!C:D,2,0)</f>
        <v>0.12</v>
      </c>
    </row>
    <row r="3887" spans="1:13" x14ac:dyDescent="0.25">
      <c r="A3887" s="169">
        <v>52499</v>
      </c>
      <c r="B3887" s="170" t="s">
        <v>3091</v>
      </c>
      <c r="C3887" s="170" t="s">
        <v>263</v>
      </c>
      <c r="D3887" s="170" t="s">
        <v>332</v>
      </c>
      <c r="E3887" s="170">
        <v>355</v>
      </c>
      <c r="F3887" s="170">
        <v>24</v>
      </c>
      <c r="G3887" s="171">
        <v>5</v>
      </c>
      <c r="H3887" s="170" t="s">
        <v>1053</v>
      </c>
      <c r="I3887" s="171">
        <v>2.99</v>
      </c>
      <c r="J3887" s="169">
        <v>1</v>
      </c>
      <c r="K3887" s="154" cm="1">
        <f t="array" ref="K3887">ROUND(
IF(C3887="Beer",
SUM(LOOKUP(2,1/(SRP!$B$8:$B$10&lt;=E3887)/(SRP!$C$8:$C$10&gt;=E3887),SRP!$D$8:$D$10)*(G3887/100)*(E3887/1000)),
IF(C3887="Spirits",
SUM(LOOKUP(2,1/(SRP!$B$2:$B$7&lt;=E3887)/(SRP!$C$2:$C$7&gt;=E3887),SRP!$D$2:$D$7)*(G3887/100)*(E3887/1000)),
IF(AND(C3887="Wine",D3887="Fortified Wines"),
SUM(LOOKUP(2,1/(SRP!$B$26:$B$29&lt;=E3887)/(SRP!$C$26:$C$29&gt;=E3887),SRP!$D$26:$D$29)*(G3887/100)*(E3887/1000)),
IF(C3887="Wine",
SUM(LOOKUP(2,1/(SRP!$B$21:$B$25&lt;=E3887)/(SRP!$C$21:$C$25&gt;=E3887),SRP!$D$21:$D$25)*(G3887/100)*(E3887/1000)),
IF(AND(C3887="Ready to Drink",D3887="RTD-One Pour Cocktail&gt;7%&lt;=14.5"),
SUM(LOOKUP(2,1/(SRP!$B$16:$B$20&lt;=E3887)/(SRP!$C$16:$C$20&gt;=E3887),SRP!$D$16:$D$20)*(G3887/100)*(E3887/1000)),
IF(C3887="Ready to Drink",
SUM(LOOKUP(2,1/(SRP!$B$11:$B$15&lt;=E3887)/(SRP!$C$11:$C$15&gt;=E3887),SRP!$D$11:$D$15)*(G3887/100)*(E3887/1000)),
0)))))),2)</f>
        <v>1.57</v>
      </c>
      <c r="L3887" s="173" t="str">
        <f t="shared" si="60"/>
        <v>Ready to Drink355</v>
      </c>
      <c r="M3887" s="154">
        <f>VLOOKUP(L3887,'Slope %'!C:D,2,0)</f>
        <v>0.12</v>
      </c>
    </row>
    <row r="3888" spans="1:13" x14ac:dyDescent="0.25">
      <c r="A3888" s="169">
        <v>52500</v>
      </c>
      <c r="B3888" s="170" t="s">
        <v>3092</v>
      </c>
      <c r="C3888" s="170" t="s">
        <v>263</v>
      </c>
      <c r="D3888" s="170" t="s">
        <v>646</v>
      </c>
      <c r="E3888" s="170">
        <v>4000</v>
      </c>
      <c r="F3888" s="170">
        <v>4</v>
      </c>
      <c r="G3888" s="171">
        <v>5</v>
      </c>
      <c r="H3888" s="170" t="s">
        <v>333</v>
      </c>
      <c r="I3888" s="171">
        <v>25.99</v>
      </c>
      <c r="J3888" s="169">
        <v>1</v>
      </c>
      <c r="K3888" s="154" cm="1">
        <f t="array" ref="K3888">ROUND(
IF(C3888="Beer",
SUM(LOOKUP(2,1/(SRP!$B$8:$B$10&lt;=E3888)/(SRP!$C$8:$C$10&gt;=E3888),SRP!$D$8:$D$10)*(G3888/100)*(E3888/1000)),
IF(C3888="Spirits",
SUM(LOOKUP(2,1/(SRP!$B$2:$B$7&lt;=E3888)/(SRP!$C$2:$C$7&gt;=E3888),SRP!$D$2:$D$7)*(G3888/100)*(E3888/1000)),
IF(AND(C3888="Wine",D3888="Fortified Wines"),
SUM(LOOKUP(2,1/(SRP!$B$26:$B$29&lt;=E3888)/(SRP!$C$26:$C$29&gt;=E3888),SRP!$D$26:$D$29)*(G3888/100)*(E3888/1000)),
IF(C3888="Wine",
SUM(LOOKUP(2,1/(SRP!$B$21:$B$25&lt;=E3888)/(SRP!$C$21:$C$25&gt;=E3888),SRP!$D$21:$D$25)*(G3888/100)*(E3888/1000)),
IF(AND(C3888="Ready to Drink",D3888="RTD-One Pour Cocktail&gt;7%&lt;=14.5"),
SUM(LOOKUP(2,1/(SRP!$B$16:$B$20&lt;=E3888)/(SRP!$C$16:$C$20&gt;=E3888),SRP!$D$16:$D$20)*(G3888/100)*(E3888/1000)),
IF(C3888="Ready to Drink",
SUM(LOOKUP(2,1/(SRP!$B$11:$B$15&lt;=E3888)/(SRP!$C$11:$C$15&gt;=E3888),SRP!$D$11:$D$15)*(G3888/100)*(E3888/1000)),
0)))))),2)</f>
        <v>15.61</v>
      </c>
      <c r="L3888" s="173" t="str">
        <f t="shared" si="60"/>
        <v>Ready to Drink4000</v>
      </c>
      <c r="M3888" s="154">
        <f>VLOOKUP(L3888,'Slope %'!C:D,2,0)</f>
        <v>7.0000000000000007E-2</v>
      </c>
    </row>
    <row r="3889" spans="1:13" x14ac:dyDescent="0.25">
      <c r="A3889" s="169">
        <v>52500</v>
      </c>
      <c r="B3889" s="170" t="s">
        <v>3092</v>
      </c>
      <c r="C3889" s="170" t="s">
        <v>263</v>
      </c>
      <c r="D3889" s="170" t="s">
        <v>646</v>
      </c>
      <c r="E3889" s="170">
        <v>4000</v>
      </c>
      <c r="F3889" s="170">
        <v>4</v>
      </c>
      <c r="G3889" s="171">
        <v>5</v>
      </c>
      <c r="H3889" s="170" t="s">
        <v>333</v>
      </c>
      <c r="I3889" s="171">
        <v>25.99</v>
      </c>
      <c r="J3889" s="169">
        <v>1</v>
      </c>
      <c r="K3889" s="154" cm="1">
        <f t="array" ref="K3889">ROUND(
IF(C3889="Beer",
SUM(LOOKUP(2,1/(SRP!$B$8:$B$10&lt;=E3889)/(SRP!$C$8:$C$10&gt;=E3889),SRP!$D$8:$D$10)*(G3889/100)*(E3889/1000)),
IF(C3889="Spirits",
SUM(LOOKUP(2,1/(SRP!$B$2:$B$7&lt;=E3889)/(SRP!$C$2:$C$7&gt;=E3889),SRP!$D$2:$D$7)*(G3889/100)*(E3889/1000)),
IF(AND(C3889="Wine",D3889="Fortified Wines"),
SUM(LOOKUP(2,1/(SRP!$B$26:$B$29&lt;=E3889)/(SRP!$C$26:$C$29&gt;=E3889),SRP!$D$26:$D$29)*(G3889/100)*(E3889/1000)),
IF(C3889="Wine",
SUM(LOOKUP(2,1/(SRP!$B$21:$B$25&lt;=E3889)/(SRP!$C$21:$C$25&gt;=E3889),SRP!$D$21:$D$25)*(G3889/100)*(E3889/1000)),
IF(AND(C3889="Ready to Drink",D3889="RTD-One Pour Cocktail&gt;7%&lt;=14.5"),
SUM(LOOKUP(2,1/(SRP!$B$16:$B$20&lt;=E3889)/(SRP!$C$16:$C$20&gt;=E3889),SRP!$D$16:$D$20)*(G3889/100)*(E3889/1000)),
IF(C3889="Ready to Drink",
SUM(LOOKUP(2,1/(SRP!$B$11:$B$15&lt;=E3889)/(SRP!$C$11:$C$15&gt;=E3889),SRP!$D$11:$D$15)*(G3889/100)*(E3889/1000)),
0)))))),2)</f>
        <v>15.61</v>
      </c>
      <c r="L3889" s="173" t="str">
        <f t="shared" si="60"/>
        <v>Ready to Drink4000</v>
      </c>
      <c r="M3889" s="154">
        <f>VLOOKUP(L3889,'Slope %'!C:D,2,0)</f>
        <v>7.0000000000000007E-2</v>
      </c>
    </row>
    <row r="3890" spans="1:13" x14ac:dyDescent="0.25">
      <c r="A3890" s="169">
        <v>52504</v>
      </c>
      <c r="B3890" s="170" t="s">
        <v>3093</v>
      </c>
      <c r="C3890" s="170" t="s">
        <v>263</v>
      </c>
      <c r="D3890" s="170" t="s">
        <v>332</v>
      </c>
      <c r="E3890" s="170">
        <v>355</v>
      </c>
      <c r="F3890" s="170">
        <v>24</v>
      </c>
      <c r="G3890" s="171">
        <v>5</v>
      </c>
      <c r="H3890" s="170" t="s">
        <v>1053</v>
      </c>
      <c r="I3890" s="171">
        <v>2.99</v>
      </c>
      <c r="J3890" s="169">
        <v>1</v>
      </c>
      <c r="K3890" s="154" cm="1">
        <f t="array" ref="K3890">ROUND(
IF(C3890="Beer",
SUM(LOOKUP(2,1/(SRP!$B$8:$B$10&lt;=E3890)/(SRP!$C$8:$C$10&gt;=E3890),SRP!$D$8:$D$10)*(G3890/100)*(E3890/1000)),
IF(C3890="Spirits",
SUM(LOOKUP(2,1/(SRP!$B$2:$B$7&lt;=E3890)/(SRP!$C$2:$C$7&gt;=E3890),SRP!$D$2:$D$7)*(G3890/100)*(E3890/1000)),
IF(AND(C3890="Wine",D3890="Fortified Wines"),
SUM(LOOKUP(2,1/(SRP!$B$26:$B$29&lt;=E3890)/(SRP!$C$26:$C$29&gt;=E3890),SRP!$D$26:$D$29)*(G3890/100)*(E3890/1000)),
IF(C3890="Wine",
SUM(LOOKUP(2,1/(SRP!$B$21:$B$25&lt;=E3890)/(SRP!$C$21:$C$25&gt;=E3890),SRP!$D$21:$D$25)*(G3890/100)*(E3890/1000)),
IF(AND(C3890="Ready to Drink",D3890="RTD-One Pour Cocktail&gt;7%&lt;=14.5"),
SUM(LOOKUP(2,1/(SRP!$B$16:$B$20&lt;=E3890)/(SRP!$C$16:$C$20&gt;=E3890),SRP!$D$16:$D$20)*(G3890/100)*(E3890/1000)),
IF(C3890="Ready to Drink",
SUM(LOOKUP(2,1/(SRP!$B$11:$B$15&lt;=E3890)/(SRP!$C$11:$C$15&gt;=E3890),SRP!$D$11:$D$15)*(G3890/100)*(E3890/1000)),
0)))))),2)</f>
        <v>1.57</v>
      </c>
      <c r="L3890" s="173" t="str">
        <f t="shared" si="60"/>
        <v>Ready to Drink355</v>
      </c>
      <c r="M3890" s="154">
        <f>VLOOKUP(L3890,'Slope %'!C:D,2,0)</f>
        <v>0.12</v>
      </c>
    </row>
    <row r="3891" spans="1:13" x14ac:dyDescent="0.25">
      <c r="A3891" s="169">
        <v>52504</v>
      </c>
      <c r="B3891" s="170" t="s">
        <v>3093</v>
      </c>
      <c r="C3891" s="170" t="s">
        <v>263</v>
      </c>
      <c r="D3891" s="170" t="s">
        <v>332</v>
      </c>
      <c r="E3891" s="170">
        <v>355</v>
      </c>
      <c r="F3891" s="170">
        <v>24</v>
      </c>
      <c r="G3891" s="171">
        <v>5</v>
      </c>
      <c r="H3891" s="170" t="s">
        <v>1053</v>
      </c>
      <c r="I3891" s="171">
        <v>2.99</v>
      </c>
      <c r="J3891" s="169">
        <v>1</v>
      </c>
      <c r="K3891" s="154" cm="1">
        <f t="array" ref="K3891">ROUND(
IF(C3891="Beer",
SUM(LOOKUP(2,1/(SRP!$B$8:$B$10&lt;=E3891)/(SRP!$C$8:$C$10&gt;=E3891),SRP!$D$8:$D$10)*(G3891/100)*(E3891/1000)),
IF(C3891="Spirits",
SUM(LOOKUP(2,1/(SRP!$B$2:$B$7&lt;=E3891)/(SRP!$C$2:$C$7&gt;=E3891),SRP!$D$2:$D$7)*(G3891/100)*(E3891/1000)),
IF(AND(C3891="Wine",D3891="Fortified Wines"),
SUM(LOOKUP(2,1/(SRP!$B$26:$B$29&lt;=E3891)/(SRP!$C$26:$C$29&gt;=E3891),SRP!$D$26:$D$29)*(G3891/100)*(E3891/1000)),
IF(C3891="Wine",
SUM(LOOKUP(2,1/(SRP!$B$21:$B$25&lt;=E3891)/(SRP!$C$21:$C$25&gt;=E3891),SRP!$D$21:$D$25)*(G3891/100)*(E3891/1000)),
IF(AND(C3891="Ready to Drink",D3891="RTD-One Pour Cocktail&gt;7%&lt;=14.5"),
SUM(LOOKUP(2,1/(SRP!$B$16:$B$20&lt;=E3891)/(SRP!$C$16:$C$20&gt;=E3891),SRP!$D$16:$D$20)*(G3891/100)*(E3891/1000)),
IF(C3891="Ready to Drink",
SUM(LOOKUP(2,1/(SRP!$B$11:$B$15&lt;=E3891)/(SRP!$C$11:$C$15&gt;=E3891),SRP!$D$11:$D$15)*(G3891/100)*(E3891/1000)),
0)))))),2)</f>
        <v>1.57</v>
      </c>
      <c r="L3891" s="173" t="str">
        <f t="shared" si="60"/>
        <v>Ready to Drink355</v>
      </c>
      <c r="M3891" s="154">
        <f>VLOOKUP(L3891,'Slope %'!C:D,2,0)</f>
        <v>0.12</v>
      </c>
    </row>
    <row r="3892" spans="1:13" x14ac:dyDescent="0.25">
      <c r="A3892" s="169">
        <v>52505</v>
      </c>
      <c r="B3892" s="170" t="s">
        <v>3094</v>
      </c>
      <c r="C3892" s="170" t="s">
        <v>263</v>
      </c>
      <c r="D3892" s="170" t="s">
        <v>332</v>
      </c>
      <c r="E3892" s="170">
        <v>4260</v>
      </c>
      <c r="F3892" s="170">
        <v>2</v>
      </c>
      <c r="G3892" s="171">
        <v>5</v>
      </c>
      <c r="H3892" s="170" t="s">
        <v>1053</v>
      </c>
      <c r="I3892" s="171">
        <v>30.99</v>
      </c>
      <c r="J3892" s="169">
        <v>12</v>
      </c>
      <c r="K3892" s="154" cm="1">
        <f t="array" ref="K3892">ROUND(
IF(C3892="Beer",
SUM(LOOKUP(2,1/(SRP!$B$8:$B$10&lt;=E3892)/(SRP!$C$8:$C$10&gt;=E3892),SRP!$D$8:$D$10)*(G3892/100)*(E3892/1000)),
IF(C3892="Spirits",
SUM(LOOKUP(2,1/(SRP!$B$2:$B$7&lt;=E3892)/(SRP!$C$2:$C$7&gt;=E3892),SRP!$D$2:$D$7)*(G3892/100)*(E3892/1000)),
IF(AND(C3892="Wine",D3892="Fortified Wines"),
SUM(LOOKUP(2,1/(SRP!$B$26:$B$29&lt;=E3892)/(SRP!$C$26:$C$29&gt;=E3892),SRP!$D$26:$D$29)*(G3892/100)*(E3892/1000)),
IF(C3892="Wine",
SUM(LOOKUP(2,1/(SRP!$B$21:$B$25&lt;=E3892)/(SRP!$C$21:$C$25&gt;=E3892),SRP!$D$21:$D$25)*(G3892/100)*(E3892/1000)),
IF(AND(C3892="Ready to Drink",D3892="RTD-One Pour Cocktail&gt;7%&lt;=14.5"),
SUM(LOOKUP(2,1/(SRP!$B$16:$B$20&lt;=E3892)/(SRP!$C$16:$C$20&gt;=E3892),SRP!$D$16:$D$20)*(G3892/100)*(E3892/1000)),
IF(C3892="Ready to Drink",
SUM(LOOKUP(2,1/(SRP!$B$11:$B$15&lt;=E3892)/(SRP!$C$11:$C$15&gt;=E3892),SRP!$D$11:$D$15)*(G3892/100)*(E3892/1000)),
0)))))),2)</f>
        <v>16.63</v>
      </c>
      <c r="L3892" s="173" t="str">
        <f t="shared" si="60"/>
        <v>Ready to Drink4260</v>
      </c>
      <c r="M3892" s="154">
        <f>VLOOKUP(L3892,'Slope %'!C:D,2,0)</f>
        <v>7.0000000000000007E-2</v>
      </c>
    </row>
    <row r="3893" spans="1:13" x14ac:dyDescent="0.25">
      <c r="A3893" s="169">
        <v>52505</v>
      </c>
      <c r="B3893" s="170" t="s">
        <v>3094</v>
      </c>
      <c r="C3893" s="170" t="s">
        <v>263</v>
      </c>
      <c r="D3893" s="170" t="s">
        <v>332</v>
      </c>
      <c r="E3893" s="170">
        <v>4260</v>
      </c>
      <c r="F3893" s="170">
        <v>2</v>
      </c>
      <c r="G3893" s="171">
        <v>5</v>
      </c>
      <c r="H3893" s="170" t="s">
        <v>1053</v>
      </c>
      <c r="I3893" s="171">
        <v>30.99</v>
      </c>
      <c r="J3893" s="169">
        <v>12</v>
      </c>
      <c r="K3893" s="154" cm="1">
        <f t="array" ref="K3893">ROUND(
IF(C3893="Beer",
SUM(LOOKUP(2,1/(SRP!$B$8:$B$10&lt;=E3893)/(SRP!$C$8:$C$10&gt;=E3893),SRP!$D$8:$D$10)*(G3893/100)*(E3893/1000)),
IF(C3893="Spirits",
SUM(LOOKUP(2,1/(SRP!$B$2:$B$7&lt;=E3893)/(SRP!$C$2:$C$7&gt;=E3893),SRP!$D$2:$D$7)*(G3893/100)*(E3893/1000)),
IF(AND(C3893="Wine",D3893="Fortified Wines"),
SUM(LOOKUP(2,1/(SRP!$B$26:$B$29&lt;=E3893)/(SRP!$C$26:$C$29&gt;=E3893),SRP!$D$26:$D$29)*(G3893/100)*(E3893/1000)),
IF(C3893="Wine",
SUM(LOOKUP(2,1/(SRP!$B$21:$B$25&lt;=E3893)/(SRP!$C$21:$C$25&gt;=E3893),SRP!$D$21:$D$25)*(G3893/100)*(E3893/1000)),
IF(AND(C3893="Ready to Drink",D3893="RTD-One Pour Cocktail&gt;7%&lt;=14.5"),
SUM(LOOKUP(2,1/(SRP!$B$16:$B$20&lt;=E3893)/(SRP!$C$16:$C$20&gt;=E3893),SRP!$D$16:$D$20)*(G3893/100)*(E3893/1000)),
IF(C3893="Ready to Drink",
SUM(LOOKUP(2,1/(SRP!$B$11:$B$15&lt;=E3893)/(SRP!$C$11:$C$15&gt;=E3893),SRP!$D$11:$D$15)*(G3893/100)*(E3893/1000)),
0)))))),2)</f>
        <v>16.63</v>
      </c>
      <c r="L3893" s="173" t="str">
        <f t="shared" si="60"/>
        <v>Ready to Drink4260</v>
      </c>
      <c r="M3893" s="154">
        <f>VLOOKUP(L3893,'Slope %'!C:D,2,0)</f>
        <v>7.0000000000000007E-2</v>
      </c>
    </row>
    <row r="3894" spans="1:13" x14ac:dyDescent="0.25">
      <c r="A3894" s="169">
        <v>52510</v>
      </c>
      <c r="B3894" s="170" t="s">
        <v>3095</v>
      </c>
      <c r="C3894" s="170" t="s">
        <v>263</v>
      </c>
      <c r="D3894" s="170" t="s">
        <v>806</v>
      </c>
      <c r="E3894" s="170">
        <v>2840</v>
      </c>
      <c r="F3894" s="170">
        <v>3</v>
      </c>
      <c r="G3894" s="171">
        <v>5</v>
      </c>
      <c r="H3894" s="170" t="s">
        <v>333</v>
      </c>
      <c r="I3894" s="171">
        <v>23.99</v>
      </c>
      <c r="J3894" s="169">
        <v>8</v>
      </c>
      <c r="K3894" s="154" cm="1">
        <f t="array" ref="K3894">ROUND(
IF(C3894="Beer",
SUM(LOOKUP(2,1/(SRP!$B$8:$B$10&lt;=E3894)/(SRP!$C$8:$C$10&gt;=E3894),SRP!$D$8:$D$10)*(G3894/100)*(E3894/1000)),
IF(C3894="Spirits",
SUM(LOOKUP(2,1/(SRP!$B$2:$B$7&lt;=E3894)/(SRP!$C$2:$C$7&gt;=E3894),SRP!$D$2:$D$7)*(G3894/100)*(E3894/1000)),
IF(AND(C3894="Wine",D3894="Fortified Wines"),
SUM(LOOKUP(2,1/(SRP!$B$26:$B$29&lt;=E3894)/(SRP!$C$26:$C$29&gt;=E3894),SRP!$D$26:$D$29)*(G3894/100)*(E3894/1000)),
IF(C3894="Wine",
SUM(LOOKUP(2,1/(SRP!$B$21:$B$25&lt;=E3894)/(SRP!$C$21:$C$25&gt;=E3894),SRP!$D$21:$D$25)*(G3894/100)*(E3894/1000)),
IF(AND(C3894="Ready to Drink",D3894="RTD-One Pour Cocktail&gt;7%&lt;=14.5"),
SUM(LOOKUP(2,1/(SRP!$B$16:$B$20&lt;=E3894)/(SRP!$C$16:$C$20&gt;=E3894),SRP!$D$16:$D$20)*(G3894/100)*(E3894/1000)),
IF(C3894="Ready to Drink",
SUM(LOOKUP(2,1/(SRP!$B$11:$B$15&lt;=E3894)/(SRP!$C$11:$C$15&gt;=E3894),SRP!$D$11:$D$15)*(G3894/100)*(E3894/1000)),
0)))))),2)</f>
        <v>11.09</v>
      </c>
      <c r="L3894" s="173" t="str">
        <f t="shared" si="60"/>
        <v>Ready to Drink2840</v>
      </c>
      <c r="M3894" s="154">
        <f>VLOOKUP(L3894,'Slope %'!C:D,2,0)</f>
        <v>0.1</v>
      </c>
    </row>
    <row r="3895" spans="1:13" x14ac:dyDescent="0.25">
      <c r="A3895" s="169">
        <v>52510</v>
      </c>
      <c r="B3895" s="170" t="s">
        <v>3095</v>
      </c>
      <c r="C3895" s="170" t="s">
        <v>263</v>
      </c>
      <c r="D3895" s="170" t="s">
        <v>806</v>
      </c>
      <c r="E3895" s="170">
        <v>2840</v>
      </c>
      <c r="F3895" s="170">
        <v>3</v>
      </c>
      <c r="G3895" s="171">
        <v>5</v>
      </c>
      <c r="H3895" s="170" t="s">
        <v>333</v>
      </c>
      <c r="I3895" s="171">
        <v>23.99</v>
      </c>
      <c r="J3895" s="169">
        <v>8</v>
      </c>
      <c r="K3895" s="154" cm="1">
        <f t="array" ref="K3895">ROUND(
IF(C3895="Beer",
SUM(LOOKUP(2,1/(SRP!$B$8:$B$10&lt;=E3895)/(SRP!$C$8:$C$10&gt;=E3895),SRP!$D$8:$D$10)*(G3895/100)*(E3895/1000)),
IF(C3895="Spirits",
SUM(LOOKUP(2,1/(SRP!$B$2:$B$7&lt;=E3895)/(SRP!$C$2:$C$7&gt;=E3895),SRP!$D$2:$D$7)*(G3895/100)*(E3895/1000)),
IF(AND(C3895="Wine",D3895="Fortified Wines"),
SUM(LOOKUP(2,1/(SRP!$B$26:$B$29&lt;=E3895)/(SRP!$C$26:$C$29&gt;=E3895),SRP!$D$26:$D$29)*(G3895/100)*(E3895/1000)),
IF(C3895="Wine",
SUM(LOOKUP(2,1/(SRP!$B$21:$B$25&lt;=E3895)/(SRP!$C$21:$C$25&gt;=E3895),SRP!$D$21:$D$25)*(G3895/100)*(E3895/1000)),
IF(AND(C3895="Ready to Drink",D3895="RTD-One Pour Cocktail&gt;7%&lt;=14.5"),
SUM(LOOKUP(2,1/(SRP!$B$16:$B$20&lt;=E3895)/(SRP!$C$16:$C$20&gt;=E3895),SRP!$D$16:$D$20)*(G3895/100)*(E3895/1000)),
IF(C3895="Ready to Drink",
SUM(LOOKUP(2,1/(SRP!$B$11:$B$15&lt;=E3895)/(SRP!$C$11:$C$15&gt;=E3895),SRP!$D$11:$D$15)*(G3895/100)*(E3895/1000)),
0)))))),2)</f>
        <v>11.09</v>
      </c>
      <c r="L3895" s="173" t="str">
        <f t="shared" si="60"/>
        <v>Ready to Drink2840</v>
      </c>
      <c r="M3895" s="154">
        <f>VLOOKUP(L3895,'Slope %'!C:D,2,0)</f>
        <v>0.1</v>
      </c>
    </row>
    <row r="3896" spans="1:13" x14ac:dyDescent="0.25">
      <c r="A3896" s="169">
        <v>52511</v>
      </c>
      <c r="B3896" s="170" t="s">
        <v>3096</v>
      </c>
      <c r="C3896" s="170" t="s">
        <v>263</v>
      </c>
      <c r="D3896" s="170" t="s">
        <v>1938</v>
      </c>
      <c r="E3896" s="170">
        <v>355</v>
      </c>
      <c r="F3896" s="170">
        <v>24</v>
      </c>
      <c r="G3896" s="171">
        <v>5</v>
      </c>
      <c r="H3896" s="170" t="s">
        <v>333</v>
      </c>
      <c r="I3896" s="171">
        <v>3.29</v>
      </c>
      <c r="J3896" s="169">
        <v>1</v>
      </c>
      <c r="K3896" s="154" cm="1">
        <f t="array" ref="K3896">ROUND(
IF(C3896="Beer",
SUM(LOOKUP(2,1/(SRP!$B$8:$B$10&lt;=E3896)/(SRP!$C$8:$C$10&gt;=E3896),SRP!$D$8:$D$10)*(G3896/100)*(E3896/1000)),
IF(C3896="Spirits",
SUM(LOOKUP(2,1/(SRP!$B$2:$B$7&lt;=E3896)/(SRP!$C$2:$C$7&gt;=E3896),SRP!$D$2:$D$7)*(G3896/100)*(E3896/1000)),
IF(AND(C3896="Wine",D3896="Fortified Wines"),
SUM(LOOKUP(2,1/(SRP!$B$26:$B$29&lt;=E3896)/(SRP!$C$26:$C$29&gt;=E3896),SRP!$D$26:$D$29)*(G3896/100)*(E3896/1000)),
IF(C3896="Wine",
SUM(LOOKUP(2,1/(SRP!$B$21:$B$25&lt;=E3896)/(SRP!$C$21:$C$25&gt;=E3896),SRP!$D$21:$D$25)*(G3896/100)*(E3896/1000)),
IF(AND(C3896="Ready to Drink",D3896="RTD-One Pour Cocktail&gt;7%&lt;=14.5"),
SUM(LOOKUP(2,1/(SRP!$B$16:$B$20&lt;=E3896)/(SRP!$C$16:$C$20&gt;=E3896),SRP!$D$16:$D$20)*(G3896/100)*(E3896/1000)),
IF(C3896="Ready to Drink",
SUM(LOOKUP(2,1/(SRP!$B$11:$B$15&lt;=E3896)/(SRP!$C$11:$C$15&gt;=E3896),SRP!$D$11:$D$15)*(G3896/100)*(E3896/1000)),
0)))))),2)</f>
        <v>1.57</v>
      </c>
      <c r="L3896" s="173" t="str">
        <f t="shared" si="60"/>
        <v>Ready to Drink355</v>
      </c>
      <c r="M3896" s="154">
        <f>VLOOKUP(L3896,'Slope %'!C:D,2,0)</f>
        <v>0.12</v>
      </c>
    </row>
    <row r="3897" spans="1:13" x14ac:dyDescent="0.25">
      <c r="A3897" s="169">
        <v>52511</v>
      </c>
      <c r="B3897" s="170" t="s">
        <v>3096</v>
      </c>
      <c r="C3897" s="170" t="s">
        <v>263</v>
      </c>
      <c r="D3897" s="170" t="s">
        <v>1938</v>
      </c>
      <c r="E3897" s="170">
        <v>355</v>
      </c>
      <c r="F3897" s="170">
        <v>24</v>
      </c>
      <c r="G3897" s="171">
        <v>5</v>
      </c>
      <c r="H3897" s="170" t="s">
        <v>333</v>
      </c>
      <c r="I3897" s="171">
        <v>3.29</v>
      </c>
      <c r="J3897" s="169">
        <v>1</v>
      </c>
      <c r="K3897" s="154" cm="1">
        <f t="array" ref="K3897">ROUND(
IF(C3897="Beer",
SUM(LOOKUP(2,1/(SRP!$B$8:$B$10&lt;=E3897)/(SRP!$C$8:$C$10&gt;=E3897),SRP!$D$8:$D$10)*(G3897/100)*(E3897/1000)),
IF(C3897="Spirits",
SUM(LOOKUP(2,1/(SRP!$B$2:$B$7&lt;=E3897)/(SRP!$C$2:$C$7&gt;=E3897),SRP!$D$2:$D$7)*(G3897/100)*(E3897/1000)),
IF(AND(C3897="Wine",D3897="Fortified Wines"),
SUM(LOOKUP(2,1/(SRP!$B$26:$B$29&lt;=E3897)/(SRP!$C$26:$C$29&gt;=E3897),SRP!$D$26:$D$29)*(G3897/100)*(E3897/1000)),
IF(C3897="Wine",
SUM(LOOKUP(2,1/(SRP!$B$21:$B$25&lt;=E3897)/(SRP!$C$21:$C$25&gt;=E3897),SRP!$D$21:$D$25)*(G3897/100)*(E3897/1000)),
IF(AND(C3897="Ready to Drink",D3897="RTD-One Pour Cocktail&gt;7%&lt;=14.5"),
SUM(LOOKUP(2,1/(SRP!$B$16:$B$20&lt;=E3897)/(SRP!$C$16:$C$20&gt;=E3897),SRP!$D$16:$D$20)*(G3897/100)*(E3897/1000)),
IF(C3897="Ready to Drink",
SUM(LOOKUP(2,1/(SRP!$B$11:$B$15&lt;=E3897)/(SRP!$C$11:$C$15&gt;=E3897),SRP!$D$11:$D$15)*(G3897/100)*(E3897/1000)),
0)))))),2)</f>
        <v>1.57</v>
      </c>
      <c r="L3897" s="173" t="str">
        <f t="shared" si="60"/>
        <v>Ready to Drink355</v>
      </c>
      <c r="M3897" s="154">
        <f>VLOOKUP(L3897,'Slope %'!C:D,2,0)</f>
        <v>0.12</v>
      </c>
    </row>
    <row r="3898" spans="1:13" x14ac:dyDescent="0.25">
      <c r="A3898" s="169">
        <v>52512</v>
      </c>
      <c r="B3898" s="170" t="s">
        <v>3097</v>
      </c>
      <c r="C3898" s="170" t="s">
        <v>263</v>
      </c>
      <c r="D3898" s="170" t="s">
        <v>646</v>
      </c>
      <c r="E3898" s="170">
        <v>2840</v>
      </c>
      <c r="F3898" s="170">
        <v>3</v>
      </c>
      <c r="G3898" s="171">
        <v>5</v>
      </c>
      <c r="H3898" s="170" t="s">
        <v>333</v>
      </c>
      <c r="I3898" s="171">
        <v>23.99</v>
      </c>
      <c r="J3898" s="169">
        <v>8</v>
      </c>
      <c r="K3898" s="154" cm="1">
        <f t="array" ref="K3898">ROUND(
IF(C3898="Beer",
SUM(LOOKUP(2,1/(SRP!$B$8:$B$10&lt;=E3898)/(SRP!$C$8:$C$10&gt;=E3898),SRP!$D$8:$D$10)*(G3898/100)*(E3898/1000)),
IF(C3898="Spirits",
SUM(LOOKUP(2,1/(SRP!$B$2:$B$7&lt;=E3898)/(SRP!$C$2:$C$7&gt;=E3898),SRP!$D$2:$D$7)*(G3898/100)*(E3898/1000)),
IF(AND(C3898="Wine",D3898="Fortified Wines"),
SUM(LOOKUP(2,1/(SRP!$B$26:$B$29&lt;=E3898)/(SRP!$C$26:$C$29&gt;=E3898),SRP!$D$26:$D$29)*(G3898/100)*(E3898/1000)),
IF(C3898="Wine",
SUM(LOOKUP(2,1/(SRP!$B$21:$B$25&lt;=E3898)/(SRP!$C$21:$C$25&gt;=E3898),SRP!$D$21:$D$25)*(G3898/100)*(E3898/1000)),
IF(AND(C3898="Ready to Drink",D3898="RTD-One Pour Cocktail&gt;7%&lt;=14.5"),
SUM(LOOKUP(2,1/(SRP!$B$16:$B$20&lt;=E3898)/(SRP!$C$16:$C$20&gt;=E3898),SRP!$D$16:$D$20)*(G3898/100)*(E3898/1000)),
IF(C3898="Ready to Drink",
SUM(LOOKUP(2,1/(SRP!$B$11:$B$15&lt;=E3898)/(SRP!$C$11:$C$15&gt;=E3898),SRP!$D$11:$D$15)*(G3898/100)*(E3898/1000)),
0)))))),2)</f>
        <v>11.09</v>
      </c>
      <c r="L3898" s="173" t="str">
        <f t="shared" si="60"/>
        <v>Ready to Drink2840</v>
      </c>
      <c r="M3898" s="154">
        <f>VLOOKUP(L3898,'Slope %'!C:D,2,0)</f>
        <v>0.1</v>
      </c>
    </row>
    <row r="3899" spans="1:13" x14ac:dyDescent="0.25">
      <c r="A3899" s="169">
        <v>52512</v>
      </c>
      <c r="B3899" s="170" t="s">
        <v>3097</v>
      </c>
      <c r="C3899" s="170" t="s">
        <v>263</v>
      </c>
      <c r="D3899" s="170" t="s">
        <v>646</v>
      </c>
      <c r="E3899" s="170">
        <v>2840</v>
      </c>
      <c r="F3899" s="170">
        <v>3</v>
      </c>
      <c r="G3899" s="171">
        <v>5</v>
      </c>
      <c r="H3899" s="170" t="s">
        <v>333</v>
      </c>
      <c r="I3899" s="171">
        <v>23.99</v>
      </c>
      <c r="J3899" s="169">
        <v>8</v>
      </c>
      <c r="K3899" s="154" cm="1">
        <f t="array" ref="K3899">ROUND(
IF(C3899="Beer",
SUM(LOOKUP(2,1/(SRP!$B$8:$B$10&lt;=E3899)/(SRP!$C$8:$C$10&gt;=E3899),SRP!$D$8:$D$10)*(G3899/100)*(E3899/1000)),
IF(C3899="Spirits",
SUM(LOOKUP(2,1/(SRP!$B$2:$B$7&lt;=E3899)/(SRP!$C$2:$C$7&gt;=E3899),SRP!$D$2:$D$7)*(G3899/100)*(E3899/1000)),
IF(AND(C3899="Wine",D3899="Fortified Wines"),
SUM(LOOKUP(2,1/(SRP!$B$26:$B$29&lt;=E3899)/(SRP!$C$26:$C$29&gt;=E3899),SRP!$D$26:$D$29)*(G3899/100)*(E3899/1000)),
IF(C3899="Wine",
SUM(LOOKUP(2,1/(SRP!$B$21:$B$25&lt;=E3899)/(SRP!$C$21:$C$25&gt;=E3899),SRP!$D$21:$D$25)*(G3899/100)*(E3899/1000)),
IF(AND(C3899="Ready to Drink",D3899="RTD-One Pour Cocktail&gt;7%&lt;=14.5"),
SUM(LOOKUP(2,1/(SRP!$B$16:$B$20&lt;=E3899)/(SRP!$C$16:$C$20&gt;=E3899),SRP!$D$16:$D$20)*(G3899/100)*(E3899/1000)),
IF(C3899="Ready to Drink",
SUM(LOOKUP(2,1/(SRP!$B$11:$B$15&lt;=E3899)/(SRP!$C$11:$C$15&gt;=E3899),SRP!$D$11:$D$15)*(G3899/100)*(E3899/1000)),
0)))))),2)</f>
        <v>11.09</v>
      </c>
      <c r="L3899" s="173" t="str">
        <f t="shared" si="60"/>
        <v>Ready to Drink2840</v>
      </c>
      <c r="M3899" s="154">
        <f>VLOOKUP(L3899,'Slope %'!C:D,2,0)</f>
        <v>0.1</v>
      </c>
    </row>
    <row r="3900" spans="1:13" x14ac:dyDescent="0.25">
      <c r="A3900" s="169">
        <v>52520</v>
      </c>
      <c r="B3900" s="170" t="s">
        <v>3098</v>
      </c>
      <c r="C3900" s="170" t="s">
        <v>263</v>
      </c>
      <c r="D3900" s="170" t="s">
        <v>1938</v>
      </c>
      <c r="E3900" s="170">
        <v>4000</v>
      </c>
      <c r="F3900" s="170">
        <v>4</v>
      </c>
      <c r="G3900" s="171">
        <v>5</v>
      </c>
      <c r="H3900" s="170" t="s">
        <v>333</v>
      </c>
      <c r="I3900" s="171">
        <v>25.99</v>
      </c>
      <c r="J3900" s="169">
        <v>1</v>
      </c>
      <c r="K3900" s="154" cm="1">
        <f t="array" ref="K3900">ROUND(
IF(C3900="Beer",
SUM(LOOKUP(2,1/(SRP!$B$8:$B$10&lt;=E3900)/(SRP!$C$8:$C$10&gt;=E3900),SRP!$D$8:$D$10)*(G3900/100)*(E3900/1000)),
IF(C3900="Spirits",
SUM(LOOKUP(2,1/(SRP!$B$2:$B$7&lt;=E3900)/(SRP!$C$2:$C$7&gt;=E3900),SRP!$D$2:$D$7)*(G3900/100)*(E3900/1000)),
IF(AND(C3900="Wine",D3900="Fortified Wines"),
SUM(LOOKUP(2,1/(SRP!$B$26:$B$29&lt;=E3900)/(SRP!$C$26:$C$29&gt;=E3900),SRP!$D$26:$D$29)*(G3900/100)*(E3900/1000)),
IF(C3900="Wine",
SUM(LOOKUP(2,1/(SRP!$B$21:$B$25&lt;=E3900)/(SRP!$C$21:$C$25&gt;=E3900),SRP!$D$21:$D$25)*(G3900/100)*(E3900/1000)),
IF(AND(C3900="Ready to Drink",D3900="RTD-One Pour Cocktail&gt;7%&lt;=14.5"),
SUM(LOOKUP(2,1/(SRP!$B$16:$B$20&lt;=E3900)/(SRP!$C$16:$C$20&gt;=E3900),SRP!$D$16:$D$20)*(G3900/100)*(E3900/1000)),
IF(C3900="Ready to Drink",
SUM(LOOKUP(2,1/(SRP!$B$11:$B$15&lt;=E3900)/(SRP!$C$11:$C$15&gt;=E3900),SRP!$D$11:$D$15)*(G3900/100)*(E3900/1000)),
0)))))),2)</f>
        <v>15.61</v>
      </c>
      <c r="L3900" s="173" t="str">
        <f t="shared" si="60"/>
        <v>Ready to Drink4000</v>
      </c>
      <c r="M3900" s="154">
        <f>VLOOKUP(L3900,'Slope %'!C:D,2,0)</f>
        <v>7.0000000000000007E-2</v>
      </c>
    </row>
    <row r="3901" spans="1:13" x14ac:dyDescent="0.25">
      <c r="A3901" s="169">
        <v>52520</v>
      </c>
      <c r="B3901" s="170" t="s">
        <v>3098</v>
      </c>
      <c r="C3901" s="170" t="s">
        <v>263</v>
      </c>
      <c r="D3901" s="170" t="s">
        <v>1938</v>
      </c>
      <c r="E3901" s="170">
        <v>4000</v>
      </c>
      <c r="F3901" s="170">
        <v>4</v>
      </c>
      <c r="G3901" s="171">
        <v>5</v>
      </c>
      <c r="H3901" s="170" t="s">
        <v>333</v>
      </c>
      <c r="I3901" s="171">
        <v>25.99</v>
      </c>
      <c r="J3901" s="169">
        <v>1</v>
      </c>
      <c r="K3901" s="154" cm="1">
        <f t="array" ref="K3901">ROUND(
IF(C3901="Beer",
SUM(LOOKUP(2,1/(SRP!$B$8:$B$10&lt;=E3901)/(SRP!$C$8:$C$10&gt;=E3901),SRP!$D$8:$D$10)*(G3901/100)*(E3901/1000)),
IF(C3901="Spirits",
SUM(LOOKUP(2,1/(SRP!$B$2:$B$7&lt;=E3901)/(SRP!$C$2:$C$7&gt;=E3901),SRP!$D$2:$D$7)*(G3901/100)*(E3901/1000)),
IF(AND(C3901="Wine",D3901="Fortified Wines"),
SUM(LOOKUP(2,1/(SRP!$B$26:$B$29&lt;=E3901)/(SRP!$C$26:$C$29&gt;=E3901),SRP!$D$26:$D$29)*(G3901/100)*(E3901/1000)),
IF(C3901="Wine",
SUM(LOOKUP(2,1/(SRP!$B$21:$B$25&lt;=E3901)/(SRP!$C$21:$C$25&gt;=E3901),SRP!$D$21:$D$25)*(G3901/100)*(E3901/1000)),
IF(AND(C3901="Ready to Drink",D3901="RTD-One Pour Cocktail&gt;7%&lt;=14.5"),
SUM(LOOKUP(2,1/(SRP!$B$16:$B$20&lt;=E3901)/(SRP!$C$16:$C$20&gt;=E3901),SRP!$D$16:$D$20)*(G3901/100)*(E3901/1000)),
IF(C3901="Ready to Drink",
SUM(LOOKUP(2,1/(SRP!$B$11:$B$15&lt;=E3901)/(SRP!$C$11:$C$15&gt;=E3901),SRP!$D$11:$D$15)*(G3901/100)*(E3901/1000)),
0)))))),2)</f>
        <v>15.61</v>
      </c>
      <c r="L3901" s="173" t="str">
        <f t="shared" si="60"/>
        <v>Ready to Drink4000</v>
      </c>
      <c r="M3901" s="154">
        <f>VLOOKUP(L3901,'Slope %'!C:D,2,0)</f>
        <v>7.0000000000000007E-2</v>
      </c>
    </row>
    <row r="3902" spans="1:13" x14ac:dyDescent="0.25">
      <c r="A3902" s="169">
        <v>52531</v>
      </c>
      <c r="B3902" s="170" t="s">
        <v>3099</v>
      </c>
      <c r="C3902" s="170" t="s">
        <v>263</v>
      </c>
      <c r="D3902" s="170" t="s">
        <v>332</v>
      </c>
      <c r="E3902" s="170">
        <v>473</v>
      </c>
      <c r="F3902" s="170">
        <v>24</v>
      </c>
      <c r="G3902" s="171">
        <v>7</v>
      </c>
      <c r="H3902" s="170" t="s">
        <v>333</v>
      </c>
      <c r="I3902" s="171">
        <v>3.79</v>
      </c>
      <c r="J3902" s="169">
        <v>1</v>
      </c>
      <c r="K3902" s="154" cm="1">
        <f t="array" ref="K3902">ROUND(
IF(C3902="Beer",
SUM(LOOKUP(2,1/(SRP!$B$8:$B$10&lt;=E3902)/(SRP!$C$8:$C$10&gt;=E3902),SRP!$D$8:$D$10)*(G3902/100)*(E3902/1000)),
IF(C3902="Spirits",
SUM(LOOKUP(2,1/(SRP!$B$2:$B$7&lt;=E3902)/(SRP!$C$2:$C$7&gt;=E3902),SRP!$D$2:$D$7)*(G3902/100)*(E3902/1000)),
IF(AND(C3902="Wine",D3902="Fortified Wines"),
SUM(LOOKUP(2,1/(SRP!$B$26:$B$29&lt;=E3902)/(SRP!$C$26:$C$29&gt;=E3902),SRP!$D$26:$D$29)*(G3902/100)*(E3902/1000)),
IF(C3902="Wine",
SUM(LOOKUP(2,1/(SRP!$B$21:$B$25&lt;=E3902)/(SRP!$C$21:$C$25&gt;=E3902),SRP!$D$21:$D$25)*(G3902/100)*(E3902/1000)),
IF(AND(C3902="Ready to Drink",D3902="RTD-One Pour Cocktail&gt;7%&lt;=14.5"),
SUM(LOOKUP(2,1/(SRP!$B$16:$B$20&lt;=E3902)/(SRP!$C$16:$C$20&gt;=E3902),SRP!$D$16:$D$20)*(G3902/100)*(E3902/1000)),
IF(C3902="Ready to Drink",
SUM(LOOKUP(2,1/(SRP!$B$11:$B$15&lt;=E3902)/(SRP!$C$11:$C$15&gt;=E3902),SRP!$D$11:$D$15)*(G3902/100)*(E3902/1000)),
0)))))),2)</f>
        <v>2.74</v>
      </c>
      <c r="L3902" s="173" t="str">
        <f t="shared" si="60"/>
        <v>Ready to Drink473</v>
      </c>
      <c r="M3902" s="154">
        <f>VLOOKUP(L3902,'Slope %'!C:D,2,0)</f>
        <v>0.12</v>
      </c>
    </row>
    <row r="3903" spans="1:13" x14ac:dyDescent="0.25">
      <c r="A3903" s="169">
        <v>52531</v>
      </c>
      <c r="B3903" s="170" t="s">
        <v>3099</v>
      </c>
      <c r="C3903" s="170" t="s">
        <v>263</v>
      </c>
      <c r="D3903" s="170" t="s">
        <v>332</v>
      </c>
      <c r="E3903" s="170">
        <v>473</v>
      </c>
      <c r="F3903" s="170">
        <v>24</v>
      </c>
      <c r="G3903" s="171">
        <v>7</v>
      </c>
      <c r="H3903" s="170" t="s">
        <v>333</v>
      </c>
      <c r="I3903" s="171">
        <v>3.79</v>
      </c>
      <c r="J3903" s="169">
        <v>1</v>
      </c>
      <c r="K3903" s="154" cm="1">
        <f t="array" ref="K3903">ROUND(
IF(C3903="Beer",
SUM(LOOKUP(2,1/(SRP!$B$8:$B$10&lt;=E3903)/(SRP!$C$8:$C$10&gt;=E3903),SRP!$D$8:$D$10)*(G3903/100)*(E3903/1000)),
IF(C3903="Spirits",
SUM(LOOKUP(2,1/(SRP!$B$2:$B$7&lt;=E3903)/(SRP!$C$2:$C$7&gt;=E3903),SRP!$D$2:$D$7)*(G3903/100)*(E3903/1000)),
IF(AND(C3903="Wine",D3903="Fortified Wines"),
SUM(LOOKUP(2,1/(SRP!$B$26:$B$29&lt;=E3903)/(SRP!$C$26:$C$29&gt;=E3903),SRP!$D$26:$D$29)*(G3903/100)*(E3903/1000)),
IF(C3903="Wine",
SUM(LOOKUP(2,1/(SRP!$B$21:$B$25&lt;=E3903)/(SRP!$C$21:$C$25&gt;=E3903),SRP!$D$21:$D$25)*(G3903/100)*(E3903/1000)),
IF(AND(C3903="Ready to Drink",D3903="RTD-One Pour Cocktail&gt;7%&lt;=14.5"),
SUM(LOOKUP(2,1/(SRP!$B$16:$B$20&lt;=E3903)/(SRP!$C$16:$C$20&gt;=E3903),SRP!$D$16:$D$20)*(G3903/100)*(E3903/1000)),
IF(C3903="Ready to Drink",
SUM(LOOKUP(2,1/(SRP!$B$11:$B$15&lt;=E3903)/(SRP!$C$11:$C$15&gt;=E3903),SRP!$D$11:$D$15)*(G3903/100)*(E3903/1000)),
0)))))),2)</f>
        <v>2.74</v>
      </c>
      <c r="L3903" s="173" t="str">
        <f t="shared" si="60"/>
        <v>Ready to Drink473</v>
      </c>
      <c r="M3903" s="154">
        <f>VLOOKUP(L3903,'Slope %'!C:D,2,0)</f>
        <v>0.12</v>
      </c>
    </row>
    <row r="3904" spans="1:13" x14ac:dyDescent="0.25">
      <c r="A3904" s="169">
        <v>52532</v>
      </c>
      <c r="B3904" s="170" t="s">
        <v>3100</v>
      </c>
      <c r="C3904" s="170" t="s">
        <v>263</v>
      </c>
      <c r="D3904" s="170" t="s">
        <v>332</v>
      </c>
      <c r="E3904" s="170">
        <v>473</v>
      </c>
      <c r="F3904" s="170">
        <v>24</v>
      </c>
      <c r="G3904" s="171">
        <v>7</v>
      </c>
      <c r="H3904" s="170" t="s">
        <v>333</v>
      </c>
      <c r="I3904" s="171">
        <v>3.99</v>
      </c>
      <c r="J3904" s="169">
        <v>1</v>
      </c>
      <c r="K3904" s="154" cm="1">
        <f t="array" ref="K3904">ROUND(
IF(C3904="Beer",
SUM(LOOKUP(2,1/(SRP!$B$8:$B$10&lt;=E3904)/(SRP!$C$8:$C$10&gt;=E3904),SRP!$D$8:$D$10)*(G3904/100)*(E3904/1000)),
IF(C3904="Spirits",
SUM(LOOKUP(2,1/(SRP!$B$2:$B$7&lt;=E3904)/(SRP!$C$2:$C$7&gt;=E3904),SRP!$D$2:$D$7)*(G3904/100)*(E3904/1000)),
IF(AND(C3904="Wine",D3904="Fortified Wines"),
SUM(LOOKUP(2,1/(SRP!$B$26:$B$29&lt;=E3904)/(SRP!$C$26:$C$29&gt;=E3904),SRP!$D$26:$D$29)*(G3904/100)*(E3904/1000)),
IF(C3904="Wine",
SUM(LOOKUP(2,1/(SRP!$B$21:$B$25&lt;=E3904)/(SRP!$C$21:$C$25&gt;=E3904),SRP!$D$21:$D$25)*(G3904/100)*(E3904/1000)),
IF(AND(C3904="Ready to Drink",D3904="RTD-One Pour Cocktail&gt;7%&lt;=14.5"),
SUM(LOOKUP(2,1/(SRP!$B$16:$B$20&lt;=E3904)/(SRP!$C$16:$C$20&gt;=E3904),SRP!$D$16:$D$20)*(G3904/100)*(E3904/1000)),
IF(C3904="Ready to Drink",
SUM(LOOKUP(2,1/(SRP!$B$11:$B$15&lt;=E3904)/(SRP!$C$11:$C$15&gt;=E3904),SRP!$D$11:$D$15)*(G3904/100)*(E3904/1000)),
0)))))),2)</f>
        <v>2.74</v>
      </c>
      <c r="L3904" s="173" t="str">
        <f t="shared" si="60"/>
        <v>Ready to Drink473</v>
      </c>
      <c r="M3904" s="154">
        <f>VLOOKUP(L3904,'Slope %'!C:D,2,0)</f>
        <v>0.12</v>
      </c>
    </row>
    <row r="3905" spans="1:13" x14ac:dyDescent="0.25">
      <c r="A3905" s="169">
        <v>52532</v>
      </c>
      <c r="B3905" s="170" t="s">
        <v>3100</v>
      </c>
      <c r="C3905" s="170" t="s">
        <v>263</v>
      </c>
      <c r="D3905" s="170" t="s">
        <v>332</v>
      </c>
      <c r="E3905" s="170">
        <v>473</v>
      </c>
      <c r="F3905" s="170">
        <v>24</v>
      </c>
      <c r="G3905" s="171">
        <v>7</v>
      </c>
      <c r="H3905" s="170" t="s">
        <v>333</v>
      </c>
      <c r="I3905" s="171">
        <v>3.99</v>
      </c>
      <c r="J3905" s="169">
        <v>1</v>
      </c>
      <c r="K3905" s="154" cm="1">
        <f t="array" ref="K3905">ROUND(
IF(C3905="Beer",
SUM(LOOKUP(2,1/(SRP!$B$8:$B$10&lt;=E3905)/(SRP!$C$8:$C$10&gt;=E3905),SRP!$D$8:$D$10)*(G3905/100)*(E3905/1000)),
IF(C3905="Spirits",
SUM(LOOKUP(2,1/(SRP!$B$2:$B$7&lt;=E3905)/(SRP!$C$2:$C$7&gt;=E3905),SRP!$D$2:$D$7)*(G3905/100)*(E3905/1000)),
IF(AND(C3905="Wine",D3905="Fortified Wines"),
SUM(LOOKUP(2,1/(SRP!$B$26:$B$29&lt;=E3905)/(SRP!$C$26:$C$29&gt;=E3905),SRP!$D$26:$D$29)*(G3905/100)*(E3905/1000)),
IF(C3905="Wine",
SUM(LOOKUP(2,1/(SRP!$B$21:$B$25&lt;=E3905)/(SRP!$C$21:$C$25&gt;=E3905),SRP!$D$21:$D$25)*(G3905/100)*(E3905/1000)),
IF(AND(C3905="Ready to Drink",D3905="RTD-One Pour Cocktail&gt;7%&lt;=14.5"),
SUM(LOOKUP(2,1/(SRP!$B$16:$B$20&lt;=E3905)/(SRP!$C$16:$C$20&gt;=E3905),SRP!$D$16:$D$20)*(G3905/100)*(E3905/1000)),
IF(C3905="Ready to Drink",
SUM(LOOKUP(2,1/(SRP!$B$11:$B$15&lt;=E3905)/(SRP!$C$11:$C$15&gt;=E3905),SRP!$D$11:$D$15)*(G3905/100)*(E3905/1000)),
0)))))),2)</f>
        <v>2.74</v>
      </c>
      <c r="L3905" s="173" t="str">
        <f t="shared" si="60"/>
        <v>Ready to Drink473</v>
      </c>
      <c r="M3905" s="154">
        <f>VLOOKUP(L3905,'Slope %'!C:D,2,0)</f>
        <v>0.12</v>
      </c>
    </row>
    <row r="3906" spans="1:13" x14ac:dyDescent="0.25">
      <c r="A3906" s="169">
        <v>52545</v>
      </c>
      <c r="B3906" s="170" t="s">
        <v>3101</v>
      </c>
      <c r="C3906" s="170" t="s">
        <v>263</v>
      </c>
      <c r="D3906" s="170" t="s">
        <v>264</v>
      </c>
      <c r="E3906" s="170">
        <v>2130</v>
      </c>
      <c r="F3906" s="170">
        <v>4</v>
      </c>
      <c r="G3906" s="171">
        <v>7</v>
      </c>
      <c r="H3906" s="170" t="s">
        <v>54</v>
      </c>
      <c r="I3906" s="171">
        <v>16.989999999999998</v>
      </c>
      <c r="J3906" s="169">
        <v>6</v>
      </c>
      <c r="K3906" s="154" cm="1">
        <f t="array" ref="K3906">ROUND(
IF(C3906="Beer",
SUM(LOOKUP(2,1/(SRP!$B$8:$B$10&lt;=E3906)/(SRP!$C$8:$C$10&gt;=E3906),SRP!$D$8:$D$10)*(G3906/100)*(E3906/1000)),
IF(C3906="Spirits",
SUM(LOOKUP(2,1/(SRP!$B$2:$B$7&lt;=E3906)/(SRP!$C$2:$C$7&gt;=E3906),SRP!$D$2:$D$7)*(G3906/100)*(E3906/1000)),
IF(AND(C3906="Wine",D3906="Fortified Wines"),
SUM(LOOKUP(2,1/(SRP!$B$26:$B$29&lt;=E3906)/(SRP!$C$26:$C$29&gt;=E3906),SRP!$D$26:$D$29)*(G3906/100)*(E3906/1000)),
IF(C3906="Wine",
SUM(LOOKUP(2,1/(SRP!$B$21:$B$25&lt;=E3906)/(SRP!$C$21:$C$25&gt;=E3906),SRP!$D$21:$D$25)*(G3906/100)*(E3906/1000)),
IF(AND(C3906="Ready to Drink",D3906="RTD-One Pour Cocktail&gt;7%&lt;=14.5"),
SUM(LOOKUP(2,1/(SRP!$B$16:$B$20&lt;=E3906)/(SRP!$C$16:$C$20&gt;=E3906),SRP!$D$16:$D$20)*(G3906/100)*(E3906/1000)),
IF(C3906="Ready to Drink",
SUM(LOOKUP(2,1/(SRP!$B$11:$B$15&lt;=E3906)/(SRP!$C$11:$C$15&gt;=E3906),SRP!$D$11:$D$15)*(G3906/100)*(E3906/1000)),
0)))))),2)</f>
        <v>11.64</v>
      </c>
      <c r="L3906" s="173" t="str">
        <f t="shared" si="60"/>
        <v>Ready to Drink2130</v>
      </c>
      <c r="M3906" s="154">
        <f>VLOOKUP(L3906,'Slope %'!C:D,2,0)</f>
        <v>0.1</v>
      </c>
    </row>
    <row r="3907" spans="1:13" x14ac:dyDescent="0.25">
      <c r="A3907" s="169">
        <v>52545</v>
      </c>
      <c r="B3907" s="170" t="s">
        <v>3101</v>
      </c>
      <c r="C3907" s="170" t="s">
        <v>263</v>
      </c>
      <c r="D3907" s="170" t="s">
        <v>264</v>
      </c>
      <c r="E3907" s="170">
        <v>2130</v>
      </c>
      <c r="F3907" s="170">
        <v>4</v>
      </c>
      <c r="G3907" s="171">
        <v>7</v>
      </c>
      <c r="H3907" s="170" t="s">
        <v>54</v>
      </c>
      <c r="I3907" s="171">
        <v>16.989999999999998</v>
      </c>
      <c r="J3907" s="169">
        <v>6</v>
      </c>
      <c r="K3907" s="154" cm="1">
        <f t="array" ref="K3907">ROUND(
IF(C3907="Beer",
SUM(LOOKUP(2,1/(SRP!$B$8:$B$10&lt;=E3907)/(SRP!$C$8:$C$10&gt;=E3907),SRP!$D$8:$D$10)*(G3907/100)*(E3907/1000)),
IF(C3907="Spirits",
SUM(LOOKUP(2,1/(SRP!$B$2:$B$7&lt;=E3907)/(SRP!$C$2:$C$7&gt;=E3907),SRP!$D$2:$D$7)*(G3907/100)*(E3907/1000)),
IF(AND(C3907="Wine",D3907="Fortified Wines"),
SUM(LOOKUP(2,1/(SRP!$B$26:$B$29&lt;=E3907)/(SRP!$C$26:$C$29&gt;=E3907),SRP!$D$26:$D$29)*(G3907/100)*(E3907/1000)),
IF(C3907="Wine",
SUM(LOOKUP(2,1/(SRP!$B$21:$B$25&lt;=E3907)/(SRP!$C$21:$C$25&gt;=E3907),SRP!$D$21:$D$25)*(G3907/100)*(E3907/1000)),
IF(AND(C3907="Ready to Drink",D3907="RTD-One Pour Cocktail&gt;7%&lt;=14.5"),
SUM(LOOKUP(2,1/(SRP!$B$16:$B$20&lt;=E3907)/(SRP!$C$16:$C$20&gt;=E3907),SRP!$D$16:$D$20)*(G3907/100)*(E3907/1000)),
IF(C3907="Ready to Drink",
SUM(LOOKUP(2,1/(SRP!$B$11:$B$15&lt;=E3907)/(SRP!$C$11:$C$15&gt;=E3907),SRP!$D$11:$D$15)*(G3907/100)*(E3907/1000)),
0)))))),2)</f>
        <v>11.64</v>
      </c>
      <c r="L3907" s="173" t="str">
        <f t="shared" ref="L3907:L3970" si="61">(_xlfn.CONCAT(C3907,E3907))</f>
        <v>Ready to Drink2130</v>
      </c>
      <c r="M3907" s="154">
        <f>VLOOKUP(L3907,'Slope %'!C:D,2,0)</f>
        <v>0.1</v>
      </c>
    </row>
    <row r="3908" spans="1:13" x14ac:dyDescent="0.25">
      <c r="A3908" s="169">
        <v>52554</v>
      </c>
      <c r="B3908" s="170" t="s">
        <v>3102</v>
      </c>
      <c r="C3908" s="170" t="s">
        <v>24</v>
      </c>
      <c r="D3908" s="170" t="s">
        <v>68</v>
      </c>
      <c r="E3908" s="170">
        <v>750</v>
      </c>
      <c r="F3908" s="170">
        <v>6</v>
      </c>
      <c r="G3908" s="171">
        <v>15.5</v>
      </c>
      <c r="H3908" s="170" t="s">
        <v>64</v>
      </c>
      <c r="I3908" s="171">
        <v>54.99</v>
      </c>
      <c r="J3908" s="169">
        <v>1</v>
      </c>
      <c r="K3908" s="154" cm="1">
        <f t="array" ref="K3908">ROUND(
IF(C3908="Beer",
SUM(LOOKUP(2,1/(SRP!$B$8:$B$10&lt;=E3908)/(SRP!$C$8:$C$10&gt;=E3908),SRP!$D$8:$D$10)*(G3908/100)*(E3908/1000)),
IF(C3908="Spirits",
SUM(LOOKUP(2,1/(SRP!$B$2:$B$7&lt;=E3908)/(SRP!$C$2:$C$7&gt;=E3908),SRP!$D$2:$D$7)*(G3908/100)*(E3908/1000)),
IF(AND(C3908="Wine",D3908="Fortified Wines"),
SUM(LOOKUP(2,1/(SRP!$B$26:$B$29&lt;=E3908)/(SRP!$C$26:$C$29&gt;=E3908),SRP!$D$26:$D$29)*(G3908/100)*(E3908/1000)),
IF(C3908="Wine",
SUM(LOOKUP(2,1/(SRP!$B$21:$B$25&lt;=E3908)/(SRP!$C$21:$C$25&gt;=E3908),SRP!$D$21:$D$25)*(G3908/100)*(E3908/1000)),
IF(AND(C3908="Ready to Drink",D3908="RTD-One Pour Cocktail&gt;7%&lt;=14.5"),
SUM(LOOKUP(2,1/(SRP!$B$16:$B$20&lt;=E3908)/(SRP!$C$16:$C$20&gt;=E3908),SRP!$D$16:$D$20)*(G3908/100)*(E3908/1000)),
IF(C3908="Ready to Drink",
SUM(LOOKUP(2,1/(SRP!$B$11:$B$15&lt;=E3908)/(SRP!$C$11:$C$15&gt;=E3908),SRP!$D$11:$D$15)*(G3908/100)*(E3908/1000)),
0)))))),2)</f>
        <v>9.08</v>
      </c>
      <c r="L3908" s="173" t="str">
        <f t="shared" si="61"/>
        <v>Wine750</v>
      </c>
      <c r="M3908" s="154">
        <f>VLOOKUP(L3908,'Slope %'!C:D,2,0)</f>
        <v>0.1</v>
      </c>
    </row>
    <row r="3909" spans="1:13" x14ac:dyDescent="0.25">
      <c r="A3909" s="169">
        <v>52555</v>
      </c>
      <c r="B3909" s="170" t="s">
        <v>3103</v>
      </c>
      <c r="C3909" s="170" t="s">
        <v>11</v>
      </c>
      <c r="D3909" s="170" t="s">
        <v>303</v>
      </c>
      <c r="E3909" s="170">
        <v>473</v>
      </c>
      <c r="F3909" s="170">
        <v>24</v>
      </c>
      <c r="G3909" s="171">
        <v>8</v>
      </c>
      <c r="H3909" s="170" t="s">
        <v>222</v>
      </c>
      <c r="I3909" s="171">
        <v>2.95</v>
      </c>
      <c r="J3909" s="169">
        <v>1</v>
      </c>
      <c r="K3909" s="154" cm="1">
        <f t="array" ref="K3909">ROUND(
IF(C3909="Beer",
SUM(LOOKUP(2,1/(SRP!$B$8:$B$10&lt;=E3909)/(SRP!$C$8:$C$10&gt;=E3909),SRP!$D$8:$D$10)*(G3909/100)*(E3909/1000)),
IF(C3909="Spirits",
SUM(LOOKUP(2,1/(SRP!$B$2:$B$7&lt;=E3909)/(SRP!$C$2:$C$7&gt;=E3909),SRP!$D$2:$D$7)*(G3909/100)*(E3909/1000)),
IF(AND(C3909="Wine",D3909="Fortified Wines"),
SUM(LOOKUP(2,1/(SRP!$B$26:$B$29&lt;=E3909)/(SRP!$C$26:$C$29&gt;=E3909),SRP!$D$26:$D$29)*(G3909/100)*(E3909/1000)),
IF(C3909="Wine",
SUM(LOOKUP(2,1/(SRP!$B$21:$B$25&lt;=E3909)/(SRP!$C$21:$C$25&gt;=E3909),SRP!$D$21:$D$25)*(G3909/100)*(E3909/1000)),
IF(AND(C3909="Ready to Drink",D3909="RTD-One Pour Cocktail&gt;7%&lt;=14.5"),
SUM(LOOKUP(2,1/(SRP!$B$16:$B$20&lt;=E3909)/(SRP!$C$16:$C$20&gt;=E3909),SRP!$D$16:$D$20)*(G3909/100)*(E3909/1000)),
IF(C3909="Ready to Drink",
SUM(LOOKUP(2,1/(SRP!$B$11:$B$15&lt;=E3909)/(SRP!$C$11:$C$15&gt;=E3909),SRP!$D$11:$D$15)*(G3909/100)*(E3909/1000)),
0)))))),2)</f>
        <v>2.95</v>
      </c>
      <c r="L3909" s="173" t="str">
        <f t="shared" si="61"/>
        <v>Beer473</v>
      </c>
      <c r="M3909" s="154">
        <f>VLOOKUP(L3909,'Slope %'!C:D,2,0)</f>
        <v>0.12</v>
      </c>
    </row>
    <row r="3910" spans="1:13" x14ac:dyDescent="0.25">
      <c r="A3910" s="169">
        <v>52555</v>
      </c>
      <c r="B3910" s="170" t="s">
        <v>3103</v>
      </c>
      <c r="C3910" s="170" t="s">
        <v>11</v>
      </c>
      <c r="D3910" s="170" t="s">
        <v>303</v>
      </c>
      <c r="E3910" s="170">
        <v>473</v>
      </c>
      <c r="F3910" s="170">
        <v>24</v>
      </c>
      <c r="G3910" s="171">
        <v>8</v>
      </c>
      <c r="H3910" s="170" t="s">
        <v>222</v>
      </c>
      <c r="I3910" s="171">
        <v>2.95</v>
      </c>
      <c r="J3910" s="169">
        <v>1</v>
      </c>
      <c r="K3910" s="154" cm="1">
        <f t="array" ref="K3910">ROUND(
IF(C3910="Beer",
SUM(LOOKUP(2,1/(SRP!$B$8:$B$10&lt;=E3910)/(SRP!$C$8:$C$10&gt;=E3910),SRP!$D$8:$D$10)*(G3910/100)*(E3910/1000)),
IF(C3910="Spirits",
SUM(LOOKUP(2,1/(SRP!$B$2:$B$7&lt;=E3910)/(SRP!$C$2:$C$7&gt;=E3910),SRP!$D$2:$D$7)*(G3910/100)*(E3910/1000)),
IF(AND(C3910="Wine",D3910="Fortified Wines"),
SUM(LOOKUP(2,1/(SRP!$B$26:$B$29&lt;=E3910)/(SRP!$C$26:$C$29&gt;=E3910),SRP!$D$26:$D$29)*(G3910/100)*(E3910/1000)),
IF(C3910="Wine",
SUM(LOOKUP(2,1/(SRP!$B$21:$B$25&lt;=E3910)/(SRP!$C$21:$C$25&gt;=E3910),SRP!$D$21:$D$25)*(G3910/100)*(E3910/1000)),
IF(AND(C3910="Ready to Drink",D3910="RTD-One Pour Cocktail&gt;7%&lt;=14.5"),
SUM(LOOKUP(2,1/(SRP!$B$16:$B$20&lt;=E3910)/(SRP!$C$16:$C$20&gt;=E3910),SRP!$D$16:$D$20)*(G3910/100)*(E3910/1000)),
IF(C3910="Ready to Drink",
SUM(LOOKUP(2,1/(SRP!$B$11:$B$15&lt;=E3910)/(SRP!$C$11:$C$15&gt;=E3910),SRP!$D$11:$D$15)*(G3910/100)*(E3910/1000)),
0)))))),2)</f>
        <v>2.95</v>
      </c>
      <c r="L3910" s="173" t="str">
        <f t="shared" si="61"/>
        <v>Beer473</v>
      </c>
      <c r="M3910" s="154">
        <f>VLOOKUP(L3910,'Slope %'!C:D,2,0)</f>
        <v>0.12</v>
      </c>
    </row>
    <row r="3911" spans="1:13" x14ac:dyDescent="0.25">
      <c r="A3911" s="169">
        <v>52556</v>
      </c>
      <c r="B3911" s="170" t="s">
        <v>3104</v>
      </c>
      <c r="C3911" s="170" t="s">
        <v>11</v>
      </c>
      <c r="D3911" s="170" t="s">
        <v>474</v>
      </c>
      <c r="E3911" s="170">
        <v>1892</v>
      </c>
      <c r="F3911" s="170">
        <v>6</v>
      </c>
      <c r="G3911" s="171">
        <v>5</v>
      </c>
      <c r="H3911" s="170" t="s">
        <v>1623</v>
      </c>
      <c r="I3911" s="171">
        <v>13.94</v>
      </c>
      <c r="J3911" s="169">
        <v>4</v>
      </c>
      <c r="K3911" s="154" cm="1">
        <f t="array" ref="K3911">ROUND(
IF(C3911="Beer",
SUM(LOOKUP(2,1/(SRP!$B$8:$B$10&lt;=E3911)/(SRP!$C$8:$C$10&gt;=E3911),SRP!$D$8:$D$10)*(G3911/100)*(E3911/1000)),
IF(C3911="Spirits",
SUM(LOOKUP(2,1/(SRP!$B$2:$B$7&lt;=E3911)/(SRP!$C$2:$C$7&gt;=E3911),SRP!$D$2:$D$7)*(G3911/100)*(E3911/1000)),
IF(AND(C3911="Wine",D3911="Fortified Wines"),
SUM(LOOKUP(2,1/(SRP!$B$26:$B$29&lt;=E3911)/(SRP!$C$26:$C$29&gt;=E3911),SRP!$D$26:$D$29)*(G3911/100)*(E3911/1000)),
IF(C3911="Wine",
SUM(LOOKUP(2,1/(SRP!$B$21:$B$25&lt;=E3911)/(SRP!$C$21:$C$25&gt;=E3911),SRP!$D$21:$D$25)*(G3911/100)*(E3911/1000)),
IF(AND(C3911="Ready to Drink",D3911="RTD-One Pour Cocktail&gt;7%&lt;=14.5"),
SUM(LOOKUP(2,1/(SRP!$B$16:$B$20&lt;=E3911)/(SRP!$C$16:$C$20&gt;=E3911),SRP!$D$16:$D$20)*(G3911/100)*(E3911/1000)),
IF(C3911="Ready to Drink",
SUM(LOOKUP(2,1/(SRP!$B$11:$B$15&lt;=E3911)/(SRP!$C$11:$C$15&gt;=E3911),SRP!$D$11:$D$15)*(G3911/100)*(E3911/1000)),
0)))))),2)</f>
        <v>7.39</v>
      </c>
      <c r="L3911" s="173" t="str">
        <f t="shared" si="61"/>
        <v>Beer1892</v>
      </c>
      <c r="M3911" s="154">
        <f>VLOOKUP(L3911,'Slope %'!C:D,2,0)</f>
        <v>0.1</v>
      </c>
    </row>
    <row r="3912" spans="1:13" x14ac:dyDescent="0.25">
      <c r="A3912" s="169">
        <v>52556</v>
      </c>
      <c r="B3912" s="170" t="s">
        <v>3104</v>
      </c>
      <c r="C3912" s="170" t="s">
        <v>11</v>
      </c>
      <c r="D3912" s="170" t="s">
        <v>474</v>
      </c>
      <c r="E3912" s="170">
        <v>1892</v>
      </c>
      <c r="F3912" s="170">
        <v>6</v>
      </c>
      <c r="G3912" s="171">
        <v>5</v>
      </c>
      <c r="H3912" s="170" t="s">
        <v>1623</v>
      </c>
      <c r="I3912" s="171">
        <v>13.94</v>
      </c>
      <c r="J3912" s="169">
        <v>4</v>
      </c>
      <c r="K3912" s="154" cm="1">
        <f t="array" ref="K3912">ROUND(
IF(C3912="Beer",
SUM(LOOKUP(2,1/(SRP!$B$8:$B$10&lt;=E3912)/(SRP!$C$8:$C$10&gt;=E3912),SRP!$D$8:$D$10)*(G3912/100)*(E3912/1000)),
IF(C3912="Spirits",
SUM(LOOKUP(2,1/(SRP!$B$2:$B$7&lt;=E3912)/(SRP!$C$2:$C$7&gt;=E3912),SRP!$D$2:$D$7)*(G3912/100)*(E3912/1000)),
IF(AND(C3912="Wine",D3912="Fortified Wines"),
SUM(LOOKUP(2,1/(SRP!$B$26:$B$29&lt;=E3912)/(SRP!$C$26:$C$29&gt;=E3912),SRP!$D$26:$D$29)*(G3912/100)*(E3912/1000)),
IF(C3912="Wine",
SUM(LOOKUP(2,1/(SRP!$B$21:$B$25&lt;=E3912)/(SRP!$C$21:$C$25&gt;=E3912),SRP!$D$21:$D$25)*(G3912/100)*(E3912/1000)),
IF(AND(C3912="Ready to Drink",D3912="RTD-One Pour Cocktail&gt;7%&lt;=14.5"),
SUM(LOOKUP(2,1/(SRP!$B$16:$B$20&lt;=E3912)/(SRP!$C$16:$C$20&gt;=E3912),SRP!$D$16:$D$20)*(G3912/100)*(E3912/1000)),
IF(C3912="Ready to Drink",
SUM(LOOKUP(2,1/(SRP!$B$11:$B$15&lt;=E3912)/(SRP!$C$11:$C$15&gt;=E3912),SRP!$D$11:$D$15)*(G3912/100)*(E3912/1000)),
0)))))),2)</f>
        <v>7.39</v>
      </c>
      <c r="L3912" s="173" t="str">
        <f t="shared" si="61"/>
        <v>Beer1892</v>
      </c>
      <c r="M3912" s="154">
        <f>VLOOKUP(L3912,'Slope %'!C:D,2,0)</f>
        <v>0.1</v>
      </c>
    </row>
    <row r="3913" spans="1:13" x14ac:dyDescent="0.25">
      <c r="A3913" s="169">
        <v>52567</v>
      </c>
      <c r="B3913" s="170" t="s">
        <v>3105</v>
      </c>
      <c r="C3913" s="170" t="s">
        <v>15</v>
      </c>
      <c r="D3913" s="170" t="s">
        <v>252</v>
      </c>
      <c r="E3913" s="170">
        <v>750</v>
      </c>
      <c r="F3913" s="170">
        <v>12</v>
      </c>
      <c r="G3913" s="171">
        <v>30</v>
      </c>
      <c r="H3913" s="170" t="s">
        <v>446</v>
      </c>
      <c r="I3913" s="171">
        <v>26.99</v>
      </c>
      <c r="J3913" s="169">
        <v>1</v>
      </c>
      <c r="K3913" s="154" cm="1">
        <f t="array" ref="K3913">ROUND(
IF(C3913="Beer",
SUM(LOOKUP(2,1/(SRP!$B$8:$B$10&lt;=E3913)/(SRP!$C$8:$C$10&gt;=E3913),SRP!$D$8:$D$10)*(G3913/100)*(E3913/1000)),
IF(C3913="Spirits",
SUM(LOOKUP(2,1/(SRP!$B$2:$B$7&lt;=E3913)/(SRP!$C$2:$C$7&gt;=E3913),SRP!$D$2:$D$7)*(G3913/100)*(E3913/1000)),
IF(AND(C3913="Wine",D3913="Fortified Wines"),
SUM(LOOKUP(2,1/(SRP!$B$26:$B$29&lt;=E3913)/(SRP!$C$26:$C$29&gt;=E3913),SRP!$D$26:$D$29)*(G3913/100)*(E3913/1000)),
IF(C3913="Wine",
SUM(LOOKUP(2,1/(SRP!$B$21:$B$25&lt;=E3913)/(SRP!$C$21:$C$25&gt;=E3913),SRP!$D$21:$D$25)*(G3913/100)*(E3913/1000)),
IF(AND(C3913="Ready to Drink",D3913="RTD-One Pour Cocktail&gt;7%&lt;=14.5"),
SUM(LOOKUP(2,1/(SRP!$B$16:$B$20&lt;=E3913)/(SRP!$C$16:$C$20&gt;=E3913),SRP!$D$16:$D$20)*(G3913/100)*(E3913/1000)),
IF(C3913="Ready to Drink",
SUM(LOOKUP(2,1/(SRP!$B$11:$B$15&lt;=E3913)/(SRP!$C$11:$C$15&gt;=E3913),SRP!$D$11:$D$15)*(G3913/100)*(E3913/1000)),
0)))))),2)</f>
        <v>17.57</v>
      </c>
      <c r="L3913" s="173" t="str">
        <f t="shared" si="61"/>
        <v>Spirits750</v>
      </c>
      <c r="M3913" s="154">
        <f>VLOOKUP(L3913,'Slope %'!C:D,2,0)</f>
        <v>7.0000000000000007E-2</v>
      </c>
    </row>
    <row r="3914" spans="1:13" x14ac:dyDescent="0.25">
      <c r="A3914" s="169">
        <v>52577</v>
      </c>
      <c r="B3914" s="170" t="s">
        <v>3106</v>
      </c>
      <c r="C3914" s="170" t="s">
        <v>15</v>
      </c>
      <c r="D3914" s="170" t="s">
        <v>252</v>
      </c>
      <c r="E3914" s="170">
        <v>750</v>
      </c>
      <c r="F3914" s="170">
        <v>12</v>
      </c>
      <c r="G3914" s="171">
        <v>30</v>
      </c>
      <c r="H3914" s="170" t="s">
        <v>446</v>
      </c>
      <c r="I3914" s="171">
        <v>26.99</v>
      </c>
      <c r="J3914" s="169">
        <v>1</v>
      </c>
      <c r="K3914" s="154" cm="1">
        <f t="array" ref="K3914">ROUND(
IF(C3914="Beer",
SUM(LOOKUP(2,1/(SRP!$B$8:$B$10&lt;=E3914)/(SRP!$C$8:$C$10&gt;=E3914),SRP!$D$8:$D$10)*(G3914/100)*(E3914/1000)),
IF(C3914="Spirits",
SUM(LOOKUP(2,1/(SRP!$B$2:$B$7&lt;=E3914)/(SRP!$C$2:$C$7&gt;=E3914),SRP!$D$2:$D$7)*(G3914/100)*(E3914/1000)),
IF(AND(C3914="Wine",D3914="Fortified Wines"),
SUM(LOOKUP(2,1/(SRP!$B$26:$B$29&lt;=E3914)/(SRP!$C$26:$C$29&gt;=E3914),SRP!$D$26:$D$29)*(G3914/100)*(E3914/1000)),
IF(C3914="Wine",
SUM(LOOKUP(2,1/(SRP!$B$21:$B$25&lt;=E3914)/(SRP!$C$21:$C$25&gt;=E3914),SRP!$D$21:$D$25)*(G3914/100)*(E3914/1000)),
IF(AND(C3914="Ready to Drink",D3914="RTD-One Pour Cocktail&gt;7%&lt;=14.5"),
SUM(LOOKUP(2,1/(SRP!$B$16:$B$20&lt;=E3914)/(SRP!$C$16:$C$20&gt;=E3914),SRP!$D$16:$D$20)*(G3914/100)*(E3914/1000)),
IF(C3914="Ready to Drink",
SUM(LOOKUP(2,1/(SRP!$B$11:$B$15&lt;=E3914)/(SRP!$C$11:$C$15&gt;=E3914),SRP!$D$11:$D$15)*(G3914/100)*(E3914/1000)),
0)))))),2)</f>
        <v>17.57</v>
      </c>
      <c r="L3914" s="173" t="str">
        <f t="shared" si="61"/>
        <v>Spirits750</v>
      </c>
      <c r="M3914" s="154">
        <f>VLOOKUP(L3914,'Slope %'!C:D,2,0)</f>
        <v>7.0000000000000007E-2</v>
      </c>
    </row>
    <row r="3915" spans="1:13" x14ac:dyDescent="0.25">
      <c r="A3915" s="169">
        <v>52604</v>
      </c>
      <c r="B3915" s="170" t="s">
        <v>3107</v>
      </c>
      <c r="C3915" s="170" t="s">
        <v>24</v>
      </c>
      <c r="D3915" s="170" t="s">
        <v>68</v>
      </c>
      <c r="E3915" s="170">
        <v>750</v>
      </c>
      <c r="F3915" s="170">
        <v>12</v>
      </c>
      <c r="G3915" s="171">
        <v>13.5</v>
      </c>
      <c r="H3915" s="170" t="s">
        <v>22</v>
      </c>
      <c r="I3915" s="171">
        <v>28.49</v>
      </c>
      <c r="J3915" s="169">
        <v>1</v>
      </c>
      <c r="K3915" s="154" cm="1">
        <f t="array" ref="K3915">ROUND(
IF(C3915="Beer",
SUM(LOOKUP(2,1/(SRP!$B$8:$B$10&lt;=E3915)/(SRP!$C$8:$C$10&gt;=E3915),SRP!$D$8:$D$10)*(G3915/100)*(E3915/1000)),
IF(C3915="Spirits",
SUM(LOOKUP(2,1/(SRP!$B$2:$B$7&lt;=E3915)/(SRP!$C$2:$C$7&gt;=E3915),SRP!$D$2:$D$7)*(G3915/100)*(E3915/1000)),
IF(AND(C3915="Wine",D3915="Fortified Wines"),
SUM(LOOKUP(2,1/(SRP!$B$26:$B$29&lt;=E3915)/(SRP!$C$26:$C$29&gt;=E3915),SRP!$D$26:$D$29)*(G3915/100)*(E3915/1000)),
IF(C3915="Wine",
SUM(LOOKUP(2,1/(SRP!$B$21:$B$25&lt;=E3915)/(SRP!$C$21:$C$25&gt;=E3915),SRP!$D$21:$D$25)*(G3915/100)*(E3915/1000)),
IF(AND(C3915="Ready to Drink",D3915="RTD-One Pour Cocktail&gt;7%&lt;=14.5"),
SUM(LOOKUP(2,1/(SRP!$B$16:$B$20&lt;=E3915)/(SRP!$C$16:$C$20&gt;=E3915),SRP!$D$16:$D$20)*(G3915/100)*(E3915/1000)),
IF(C3915="Ready to Drink",
SUM(LOOKUP(2,1/(SRP!$B$11:$B$15&lt;=E3915)/(SRP!$C$11:$C$15&gt;=E3915),SRP!$D$11:$D$15)*(G3915/100)*(E3915/1000)),
0)))))),2)</f>
        <v>7.9</v>
      </c>
      <c r="L3915" s="173" t="str">
        <f t="shared" si="61"/>
        <v>Wine750</v>
      </c>
      <c r="M3915" s="154">
        <f>VLOOKUP(L3915,'Slope %'!C:D,2,0)</f>
        <v>0.1</v>
      </c>
    </row>
    <row r="3916" spans="1:13" x14ac:dyDescent="0.25">
      <c r="A3916" s="169">
        <v>52605</v>
      </c>
      <c r="B3916" s="170" t="s">
        <v>3108</v>
      </c>
      <c r="C3916" s="170" t="s">
        <v>263</v>
      </c>
      <c r="D3916" s="170" t="s">
        <v>646</v>
      </c>
      <c r="E3916" s="170">
        <v>4260</v>
      </c>
      <c r="F3916" s="170">
        <v>2</v>
      </c>
      <c r="G3916" s="171">
        <v>5</v>
      </c>
      <c r="H3916" s="170" t="s">
        <v>177</v>
      </c>
      <c r="I3916" s="171">
        <v>32.49</v>
      </c>
      <c r="J3916" s="169">
        <v>12</v>
      </c>
      <c r="K3916" s="154" cm="1">
        <f t="array" ref="K3916">ROUND(
IF(C3916="Beer",
SUM(LOOKUP(2,1/(SRP!$B$8:$B$10&lt;=E3916)/(SRP!$C$8:$C$10&gt;=E3916),SRP!$D$8:$D$10)*(G3916/100)*(E3916/1000)),
IF(C3916="Spirits",
SUM(LOOKUP(2,1/(SRP!$B$2:$B$7&lt;=E3916)/(SRP!$C$2:$C$7&gt;=E3916),SRP!$D$2:$D$7)*(G3916/100)*(E3916/1000)),
IF(AND(C3916="Wine",D3916="Fortified Wines"),
SUM(LOOKUP(2,1/(SRP!$B$26:$B$29&lt;=E3916)/(SRP!$C$26:$C$29&gt;=E3916),SRP!$D$26:$D$29)*(G3916/100)*(E3916/1000)),
IF(C3916="Wine",
SUM(LOOKUP(2,1/(SRP!$B$21:$B$25&lt;=E3916)/(SRP!$C$21:$C$25&gt;=E3916),SRP!$D$21:$D$25)*(G3916/100)*(E3916/1000)),
IF(AND(C3916="Ready to Drink",D3916="RTD-One Pour Cocktail&gt;7%&lt;=14.5"),
SUM(LOOKUP(2,1/(SRP!$B$16:$B$20&lt;=E3916)/(SRP!$C$16:$C$20&gt;=E3916),SRP!$D$16:$D$20)*(G3916/100)*(E3916/1000)),
IF(C3916="Ready to Drink",
SUM(LOOKUP(2,1/(SRP!$B$11:$B$15&lt;=E3916)/(SRP!$C$11:$C$15&gt;=E3916),SRP!$D$11:$D$15)*(G3916/100)*(E3916/1000)),
0)))))),2)</f>
        <v>16.63</v>
      </c>
      <c r="L3916" s="173" t="str">
        <f t="shared" si="61"/>
        <v>Ready to Drink4260</v>
      </c>
      <c r="M3916" s="154">
        <f>VLOOKUP(L3916,'Slope %'!C:D,2,0)</f>
        <v>7.0000000000000007E-2</v>
      </c>
    </row>
    <row r="3917" spans="1:13" x14ac:dyDescent="0.25">
      <c r="A3917" s="169">
        <v>52614</v>
      </c>
      <c r="B3917" s="170" t="s">
        <v>3109</v>
      </c>
      <c r="C3917" s="170" t="s">
        <v>11</v>
      </c>
      <c r="D3917" s="170" t="s">
        <v>303</v>
      </c>
      <c r="E3917" s="170">
        <v>3784</v>
      </c>
      <c r="F3917" s="170">
        <v>3</v>
      </c>
      <c r="G3917" s="171">
        <v>9</v>
      </c>
      <c r="H3917" s="170" t="s">
        <v>342</v>
      </c>
      <c r="I3917" s="171">
        <v>27.99</v>
      </c>
      <c r="J3917" s="169">
        <v>8</v>
      </c>
      <c r="K3917" s="154" cm="1">
        <f t="array" ref="K3917">ROUND(
IF(C3917="Beer",
SUM(LOOKUP(2,1/(SRP!$B$8:$B$10&lt;=E3917)/(SRP!$C$8:$C$10&gt;=E3917),SRP!$D$8:$D$10)*(G3917/100)*(E3917/1000)),
IF(C3917="Spirits",
SUM(LOOKUP(2,1/(SRP!$B$2:$B$7&lt;=E3917)/(SRP!$C$2:$C$7&gt;=E3917),SRP!$D$2:$D$7)*(G3917/100)*(E3917/1000)),
IF(AND(C3917="Wine",D3917="Fortified Wines"),
SUM(LOOKUP(2,1/(SRP!$B$26:$B$29&lt;=E3917)/(SRP!$C$26:$C$29&gt;=E3917),SRP!$D$26:$D$29)*(G3917/100)*(E3917/1000)),
IF(C3917="Wine",
SUM(LOOKUP(2,1/(SRP!$B$21:$B$25&lt;=E3917)/(SRP!$C$21:$C$25&gt;=E3917),SRP!$D$21:$D$25)*(G3917/100)*(E3917/1000)),
IF(AND(C3917="Ready to Drink",D3917="RTD-One Pour Cocktail&gt;7%&lt;=14.5"),
SUM(LOOKUP(2,1/(SRP!$B$16:$B$20&lt;=E3917)/(SRP!$C$16:$C$20&gt;=E3917),SRP!$D$16:$D$20)*(G3917/100)*(E3917/1000)),
IF(C3917="Ready to Drink",
SUM(LOOKUP(2,1/(SRP!$B$11:$B$15&lt;=E3917)/(SRP!$C$11:$C$15&gt;=E3917),SRP!$D$11:$D$15)*(G3917/100)*(E3917/1000)),
0)))))),2)</f>
        <v>26.59</v>
      </c>
      <c r="L3917" s="173" t="str">
        <f t="shared" si="61"/>
        <v>Beer3784</v>
      </c>
      <c r="M3917" s="154">
        <f>VLOOKUP(L3917,'Slope %'!C:D,2,0)</f>
        <v>7.0000000000000007E-2</v>
      </c>
    </row>
    <row r="3918" spans="1:13" x14ac:dyDescent="0.25">
      <c r="A3918" s="169">
        <v>52630</v>
      </c>
      <c r="B3918" s="170" t="s">
        <v>3110</v>
      </c>
      <c r="C3918" s="170" t="s">
        <v>24</v>
      </c>
      <c r="D3918" s="170" t="s">
        <v>60</v>
      </c>
      <c r="E3918" s="170">
        <v>750</v>
      </c>
      <c r="F3918" s="170">
        <v>12</v>
      </c>
      <c r="G3918" s="171">
        <v>11</v>
      </c>
      <c r="H3918" s="170" t="s">
        <v>2364</v>
      </c>
      <c r="I3918" s="171">
        <v>25.99</v>
      </c>
      <c r="J3918" s="169">
        <v>1</v>
      </c>
      <c r="K3918" s="154" cm="1">
        <f t="array" ref="K3918">ROUND(
IF(C3918="Beer",
SUM(LOOKUP(2,1/(SRP!$B$8:$B$10&lt;=E3918)/(SRP!$C$8:$C$10&gt;=E3918),SRP!$D$8:$D$10)*(G3918/100)*(E3918/1000)),
IF(C3918="Spirits",
SUM(LOOKUP(2,1/(SRP!$B$2:$B$7&lt;=E3918)/(SRP!$C$2:$C$7&gt;=E3918),SRP!$D$2:$D$7)*(G3918/100)*(E3918/1000)),
IF(AND(C3918="Wine",D3918="Fortified Wines"),
SUM(LOOKUP(2,1/(SRP!$B$26:$B$29&lt;=E3918)/(SRP!$C$26:$C$29&gt;=E3918),SRP!$D$26:$D$29)*(G3918/100)*(E3918/1000)),
IF(C3918="Wine",
SUM(LOOKUP(2,1/(SRP!$B$21:$B$25&lt;=E3918)/(SRP!$C$21:$C$25&gt;=E3918),SRP!$D$21:$D$25)*(G3918/100)*(E3918/1000)),
IF(AND(C3918="Ready to Drink",D3918="RTD-One Pour Cocktail&gt;7%&lt;=14.5"),
SUM(LOOKUP(2,1/(SRP!$B$16:$B$20&lt;=E3918)/(SRP!$C$16:$C$20&gt;=E3918),SRP!$D$16:$D$20)*(G3918/100)*(E3918/1000)),
IF(C3918="Ready to Drink",
SUM(LOOKUP(2,1/(SRP!$B$11:$B$15&lt;=E3918)/(SRP!$C$11:$C$15&gt;=E3918),SRP!$D$11:$D$15)*(G3918/100)*(E3918/1000)),
0)))))),2)</f>
        <v>6.44</v>
      </c>
      <c r="L3918" s="173" t="str">
        <f t="shared" si="61"/>
        <v>Wine750</v>
      </c>
      <c r="M3918" s="154">
        <f>VLOOKUP(L3918,'Slope %'!C:D,2,0)</f>
        <v>0.1</v>
      </c>
    </row>
    <row r="3919" spans="1:13" x14ac:dyDescent="0.25">
      <c r="A3919" s="169">
        <v>52631</v>
      </c>
      <c r="B3919" s="170" t="s">
        <v>3111</v>
      </c>
      <c r="C3919" s="170" t="s">
        <v>24</v>
      </c>
      <c r="D3919" s="170" t="s">
        <v>34</v>
      </c>
      <c r="E3919" s="170">
        <v>750</v>
      </c>
      <c r="F3919" s="170">
        <v>12</v>
      </c>
      <c r="G3919" s="171">
        <v>11</v>
      </c>
      <c r="H3919" s="170" t="s">
        <v>2364</v>
      </c>
      <c r="I3919" s="171">
        <v>25.99</v>
      </c>
      <c r="J3919" s="169">
        <v>1</v>
      </c>
      <c r="K3919" s="154" cm="1">
        <f t="array" ref="K3919">ROUND(
IF(C3919="Beer",
SUM(LOOKUP(2,1/(SRP!$B$8:$B$10&lt;=E3919)/(SRP!$C$8:$C$10&gt;=E3919),SRP!$D$8:$D$10)*(G3919/100)*(E3919/1000)),
IF(C3919="Spirits",
SUM(LOOKUP(2,1/(SRP!$B$2:$B$7&lt;=E3919)/(SRP!$C$2:$C$7&gt;=E3919),SRP!$D$2:$D$7)*(G3919/100)*(E3919/1000)),
IF(AND(C3919="Wine",D3919="Fortified Wines"),
SUM(LOOKUP(2,1/(SRP!$B$26:$B$29&lt;=E3919)/(SRP!$C$26:$C$29&gt;=E3919),SRP!$D$26:$D$29)*(G3919/100)*(E3919/1000)),
IF(C3919="Wine",
SUM(LOOKUP(2,1/(SRP!$B$21:$B$25&lt;=E3919)/(SRP!$C$21:$C$25&gt;=E3919),SRP!$D$21:$D$25)*(G3919/100)*(E3919/1000)),
IF(AND(C3919="Ready to Drink",D3919="RTD-One Pour Cocktail&gt;7%&lt;=14.5"),
SUM(LOOKUP(2,1/(SRP!$B$16:$B$20&lt;=E3919)/(SRP!$C$16:$C$20&gt;=E3919),SRP!$D$16:$D$20)*(G3919/100)*(E3919/1000)),
IF(C3919="Ready to Drink",
SUM(LOOKUP(2,1/(SRP!$B$11:$B$15&lt;=E3919)/(SRP!$C$11:$C$15&gt;=E3919),SRP!$D$11:$D$15)*(G3919/100)*(E3919/1000)),
0)))))),2)</f>
        <v>6.44</v>
      </c>
      <c r="L3919" s="173" t="str">
        <f t="shared" si="61"/>
        <v>Wine750</v>
      </c>
      <c r="M3919" s="154">
        <f>VLOOKUP(L3919,'Slope %'!C:D,2,0)</f>
        <v>0.1</v>
      </c>
    </row>
    <row r="3920" spans="1:13" x14ac:dyDescent="0.25">
      <c r="A3920" s="169">
        <v>52633</v>
      </c>
      <c r="B3920" s="170" t="s">
        <v>3112</v>
      </c>
      <c r="C3920" s="170" t="s">
        <v>24</v>
      </c>
      <c r="D3920" s="170" t="s">
        <v>60</v>
      </c>
      <c r="E3920" s="170">
        <v>750</v>
      </c>
      <c r="F3920" s="170">
        <v>12</v>
      </c>
      <c r="G3920" s="171">
        <v>12</v>
      </c>
      <c r="H3920" s="170" t="s">
        <v>2364</v>
      </c>
      <c r="I3920" s="171">
        <v>25.99</v>
      </c>
      <c r="J3920" s="169">
        <v>1</v>
      </c>
      <c r="K3920" s="154" cm="1">
        <f t="array" ref="K3920">ROUND(
IF(C3920="Beer",
SUM(LOOKUP(2,1/(SRP!$B$8:$B$10&lt;=E3920)/(SRP!$C$8:$C$10&gt;=E3920),SRP!$D$8:$D$10)*(G3920/100)*(E3920/1000)),
IF(C3920="Spirits",
SUM(LOOKUP(2,1/(SRP!$B$2:$B$7&lt;=E3920)/(SRP!$C$2:$C$7&gt;=E3920),SRP!$D$2:$D$7)*(G3920/100)*(E3920/1000)),
IF(AND(C3920="Wine",D3920="Fortified Wines"),
SUM(LOOKUP(2,1/(SRP!$B$26:$B$29&lt;=E3920)/(SRP!$C$26:$C$29&gt;=E3920),SRP!$D$26:$D$29)*(G3920/100)*(E3920/1000)),
IF(C3920="Wine",
SUM(LOOKUP(2,1/(SRP!$B$21:$B$25&lt;=E3920)/(SRP!$C$21:$C$25&gt;=E3920),SRP!$D$21:$D$25)*(G3920/100)*(E3920/1000)),
IF(AND(C3920="Ready to Drink",D3920="RTD-One Pour Cocktail&gt;7%&lt;=14.5"),
SUM(LOOKUP(2,1/(SRP!$B$16:$B$20&lt;=E3920)/(SRP!$C$16:$C$20&gt;=E3920),SRP!$D$16:$D$20)*(G3920/100)*(E3920/1000)),
IF(C3920="Ready to Drink",
SUM(LOOKUP(2,1/(SRP!$B$11:$B$15&lt;=E3920)/(SRP!$C$11:$C$15&gt;=E3920),SRP!$D$11:$D$15)*(G3920/100)*(E3920/1000)),
0)))))),2)</f>
        <v>7.03</v>
      </c>
      <c r="L3920" s="173" t="str">
        <f t="shared" si="61"/>
        <v>Wine750</v>
      </c>
      <c r="M3920" s="154">
        <f>VLOOKUP(L3920,'Slope %'!C:D,2,0)</f>
        <v>0.1</v>
      </c>
    </row>
    <row r="3921" spans="1:13" x14ac:dyDescent="0.25">
      <c r="A3921" s="169">
        <v>52638</v>
      </c>
      <c r="B3921" s="170" t="s">
        <v>3113</v>
      </c>
      <c r="C3921" s="170" t="s">
        <v>24</v>
      </c>
      <c r="D3921" s="170" t="s">
        <v>25</v>
      </c>
      <c r="E3921" s="170">
        <v>750</v>
      </c>
      <c r="F3921" s="170">
        <v>12</v>
      </c>
      <c r="G3921" s="171">
        <v>11</v>
      </c>
      <c r="H3921" s="170" t="s">
        <v>2364</v>
      </c>
      <c r="I3921" s="171">
        <v>25.99</v>
      </c>
      <c r="J3921" s="169">
        <v>1</v>
      </c>
      <c r="K3921" s="154" cm="1">
        <f t="array" ref="K3921">ROUND(
IF(C3921="Beer",
SUM(LOOKUP(2,1/(SRP!$B$8:$B$10&lt;=E3921)/(SRP!$C$8:$C$10&gt;=E3921),SRP!$D$8:$D$10)*(G3921/100)*(E3921/1000)),
IF(C3921="Spirits",
SUM(LOOKUP(2,1/(SRP!$B$2:$B$7&lt;=E3921)/(SRP!$C$2:$C$7&gt;=E3921),SRP!$D$2:$D$7)*(G3921/100)*(E3921/1000)),
IF(AND(C3921="Wine",D3921="Fortified Wines"),
SUM(LOOKUP(2,1/(SRP!$B$26:$B$29&lt;=E3921)/(SRP!$C$26:$C$29&gt;=E3921),SRP!$D$26:$D$29)*(G3921/100)*(E3921/1000)),
IF(C3921="Wine",
SUM(LOOKUP(2,1/(SRP!$B$21:$B$25&lt;=E3921)/(SRP!$C$21:$C$25&gt;=E3921),SRP!$D$21:$D$25)*(G3921/100)*(E3921/1000)),
IF(AND(C3921="Ready to Drink",D3921="RTD-One Pour Cocktail&gt;7%&lt;=14.5"),
SUM(LOOKUP(2,1/(SRP!$B$16:$B$20&lt;=E3921)/(SRP!$C$16:$C$20&gt;=E3921),SRP!$D$16:$D$20)*(G3921/100)*(E3921/1000)),
IF(C3921="Ready to Drink",
SUM(LOOKUP(2,1/(SRP!$B$11:$B$15&lt;=E3921)/(SRP!$C$11:$C$15&gt;=E3921),SRP!$D$11:$D$15)*(G3921/100)*(E3921/1000)),
0)))))),2)</f>
        <v>6.44</v>
      </c>
      <c r="L3921" s="173" t="str">
        <f t="shared" si="61"/>
        <v>Wine750</v>
      </c>
      <c r="M3921" s="154">
        <f>VLOOKUP(L3921,'Slope %'!C:D,2,0)</f>
        <v>0.1</v>
      </c>
    </row>
    <row r="3922" spans="1:13" x14ac:dyDescent="0.25">
      <c r="A3922" s="169">
        <v>52639</v>
      </c>
      <c r="B3922" s="170" t="s">
        <v>3114</v>
      </c>
      <c r="C3922" s="170" t="s">
        <v>24</v>
      </c>
      <c r="D3922" s="170" t="s">
        <v>25</v>
      </c>
      <c r="E3922" s="170">
        <v>750</v>
      </c>
      <c r="F3922" s="170">
        <v>12</v>
      </c>
      <c r="G3922" s="171">
        <v>11</v>
      </c>
      <c r="H3922" s="170" t="s">
        <v>2364</v>
      </c>
      <c r="I3922" s="171">
        <v>25.99</v>
      </c>
      <c r="J3922" s="169">
        <v>1</v>
      </c>
      <c r="K3922" s="154" cm="1">
        <f t="array" ref="K3922">ROUND(
IF(C3922="Beer",
SUM(LOOKUP(2,1/(SRP!$B$8:$B$10&lt;=E3922)/(SRP!$C$8:$C$10&gt;=E3922),SRP!$D$8:$D$10)*(G3922/100)*(E3922/1000)),
IF(C3922="Spirits",
SUM(LOOKUP(2,1/(SRP!$B$2:$B$7&lt;=E3922)/(SRP!$C$2:$C$7&gt;=E3922),SRP!$D$2:$D$7)*(G3922/100)*(E3922/1000)),
IF(AND(C3922="Wine",D3922="Fortified Wines"),
SUM(LOOKUP(2,1/(SRP!$B$26:$B$29&lt;=E3922)/(SRP!$C$26:$C$29&gt;=E3922),SRP!$D$26:$D$29)*(G3922/100)*(E3922/1000)),
IF(C3922="Wine",
SUM(LOOKUP(2,1/(SRP!$B$21:$B$25&lt;=E3922)/(SRP!$C$21:$C$25&gt;=E3922),SRP!$D$21:$D$25)*(G3922/100)*(E3922/1000)),
IF(AND(C3922="Ready to Drink",D3922="RTD-One Pour Cocktail&gt;7%&lt;=14.5"),
SUM(LOOKUP(2,1/(SRP!$B$16:$B$20&lt;=E3922)/(SRP!$C$16:$C$20&gt;=E3922),SRP!$D$16:$D$20)*(G3922/100)*(E3922/1000)),
IF(C3922="Ready to Drink",
SUM(LOOKUP(2,1/(SRP!$B$11:$B$15&lt;=E3922)/(SRP!$C$11:$C$15&gt;=E3922),SRP!$D$11:$D$15)*(G3922/100)*(E3922/1000)),
0)))))),2)</f>
        <v>6.44</v>
      </c>
      <c r="L3922" s="173" t="str">
        <f t="shared" si="61"/>
        <v>Wine750</v>
      </c>
      <c r="M3922" s="154">
        <f>VLOOKUP(L3922,'Slope %'!C:D,2,0)</f>
        <v>0.1</v>
      </c>
    </row>
    <row r="3923" spans="1:13" x14ac:dyDescent="0.25">
      <c r="A3923" s="169">
        <v>52640</v>
      </c>
      <c r="B3923" s="170" t="s">
        <v>3115</v>
      </c>
      <c r="C3923" s="170" t="s">
        <v>24</v>
      </c>
      <c r="D3923" s="170" t="s">
        <v>60</v>
      </c>
      <c r="E3923" s="170">
        <v>750</v>
      </c>
      <c r="F3923" s="170">
        <v>12</v>
      </c>
      <c r="G3923" s="171">
        <v>11</v>
      </c>
      <c r="H3923" s="170" t="s">
        <v>2364</v>
      </c>
      <c r="I3923" s="171">
        <v>25.99</v>
      </c>
      <c r="J3923" s="169">
        <v>1</v>
      </c>
      <c r="K3923" s="154" cm="1">
        <f t="array" ref="K3923">ROUND(
IF(C3923="Beer",
SUM(LOOKUP(2,1/(SRP!$B$8:$B$10&lt;=E3923)/(SRP!$C$8:$C$10&gt;=E3923),SRP!$D$8:$D$10)*(G3923/100)*(E3923/1000)),
IF(C3923="Spirits",
SUM(LOOKUP(2,1/(SRP!$B$2:$B$7&lt;=E3923)/(SRP!$C$2:$C$7&gt;=E3923),SRP!$D$2:$D$7)*(G3923/100)*(E3923/1000)),
IF(AND(C3923="Wine",D3923="Fortified Wines"),
SUM(LOOKUP(2,1/(SRP!$B$26:$B$29&lt;=E3923)/(SRP!$C$26:$C$29&gt;=E3923),SRP!$D$26:$D$29)*(G3923/100)*(E3923/1000)),
IF(C3923="Wine",
SUM(LOOKUP(2,1/(SRP!$B$21:$B$25&lt;=E3923)/(SRP!$C$21:$C$25&gt;=E3923),SRP!$D$21:$D$25)*(G3923/100)*(E3923/1000)),
IF(AND(C3923="Ready to Drink",D3923="RTD-One Pour Cocktail&gt;7%&lt;=14.5"),
SUM(LOOKUP(2,1/(SRP!$B$16:$B$20&lt;=E3923)/(SRP!$C$16:$C$20&gt;=E3923),SRP!$D$16:$D$20)*(G3923/100)*(E3923/1000)),
IF(C3923="Ready to Drink",
SUM(LOOKUP(2,1/(SRP!$B$11:$B$15&lt;=E3923)/(SRP!$C$11:$C$15&gt;=E3923),SRP!$D$11:$D$15)*(G3923/100)*(E3923/1000)),
0)))))),2)</f>
        <v>6.44</v>
      </c>
      <c r="L3923" s="173" t="str">
        <f t="shared" si="61"/>
        <v>Wine750</v>
      </c>
      <c r="M3923" s="154">
        <f>VLOOKUP(L3923,'Slope %'!C:D,2,0)</f>
        <v>0.1</v>
      </c>
    </row>
    <row r="3924" spans="1:13" x14ac:dyDescent="0.25">
      <c r="A3924" s="169">
        <v>52646</v>
      </c>
      <c r="B3924" s="170" t="s">
        <v>3116</v>
      </c>
      <c r="C3924" s="170" t="s">
        <v>263</v>
      </c>
      <c r="D3924" s="170" t="s">
        <v>1938</v>
      </c>
      <c r="E3924" s="170">
        <v>3784</v>
      </c>
      <c r="F3924" s="170">
        <v>1</v>
      </c>
      <c r="G3924" s="171">
        <v>5</v>
      </c>
      <c r="H3924" s="170" t="s">
        <v>1194</v>
      </c>
      <c r="I3924" s="171">
        <v>29.99</v>
      </c>
      <c r="J3924" s="169">
        <v>8</v>
      </c>
      <c r="K3924" s="154" cm="1">
        <f t="array" ref="K3924">ROUND(
IF(C3924="Beer",
SUM(LOOKUP(2,1/(SRP!$B$8:$B$10&lt;=E3924)/(SRP!$C$8:$C$10&gt;=E3924),SRP!$D$8:$D$10)*(G3924/100)*(E3924/1000)),
IF(C3924="Spirits",
SUM(LOOKUP(2,1/(SRP!$B$2:$B$7&lt;=E3924)/(SRP!$C$2:$C$7&gt;=E3924),SRP!$D$2:$D$7)*(G3924/100)*(E3924/1000)),
IF(AND(C3924="Wine",D3924="Fortified Wines"),
SUM(LOOKUP(2,1/(SRP!$B$26:$B$29&lt;=E3924)/(SRP!$C$26:$C$29&gt;=E3924),SRP!$D$26:$D$29)*(G3924/100)*(E3924/1000)),
IF(C3924="Wine",
SUM(LOOKUP(2,1/(SRP!$B$21:$B$25&lt;=E3924)/(SRP!$C$21:$C$25&gt;=E3924),SRP!$D$21:$D$25)*(G3924/100)*(E3924/1000)),
IF(AND(C3924="Ready to Drink",D3924="RTD-One Pour Cocktail&gt;7%&lt;=14.5"),
SUM(LOOKUP(2,1/(SRP!$B$16:$B$20&lt;=E3924)/(SRP!$C$16:$C$20&gt;=E3924),SRP!$D$16:$D$20)*(G3924/100)*(E3924/1000)),
IF(C3924="Ready to Drink",
SUM(LOOKUP(2,1/(SRP!$B$11:$B$15&lt;=E3924)/(SRP!$C$11:$C$15&gt;=E3924),SRP!$D$11:$D$15)*(G3924/100)*(E3924/1000)),
0)))))),2)</f>
        <v>14.77</v>
      </c>
      <c r="L3924" s="173" t="str">
        <f t="shared" si="61"/>
        <v>Ready to Drink3784</v>
      </c>
      <c r="M3924" s="154">
        <f>VLOOKUP(L3924,'Slope %'!C:D,2,0)</f>
        <v>7.0000000000000007E-2</v>
      </c>
    </row>
    <row r="3925" spans="1:13" x14ac:dyDescent="0.25">
      <c r="A3925" s="169">
        <v>52659</v>
      </c>
      <c r="B3925" s="170" t="s">
        <v>521</v>
      </c>
      <c r="C3925" s="170" t="s">
        <v>15</v>
      </c>
      <c r="D3925" s="170" t="s">
        <v>49</v>
      </c>
      <c r="E3925" s="170">
        <v>1750</v>
      </c>
      <c r="F3925" s="170">
        <v>6</v>
      </c>
      <c r="G3925" s="171">
        <v>21</v>
      </c>
      <c r="H3925" s="170" t="s">
        <v>43</v>
      </c>
      <c r="I3925" s="171">
        <v>61.99</v>
      </c>
      <c r="J3925" s="169">
        <v>1</v>
      </c>
      <c r="K3925" s="154" cm="1">
        <f t="array" ref="K3925">ROUND(
IF(C3925="Beer",
SUM(LOOKUP(2,1/(SRP!$B$8:$B$10&lt;=E3925)/(SRP!$C$8:$C$10&gt;=E3925),SRP!$D$8:$D$10)*(G3925/100)*(E3925/1000)),
IF(C3925="Spirits",
SUM(LOOKUP(2,1/(SRP!$B$2:$B$7&lt;=E3925)/(SRP!$C$2:$C$7&gt;=E3925),SRP!$D$2:$D$7)*(G3925/100)*(E3925/1000)),
IF(AND(C3925="Wine",D3925="Fortified Wines"),
SUM(LOOKUP(2,1/(SRP!$B$26:$B$29&lt;=E3925)/(SRP!$C$26:$C$29&gt;=E3925),SRP!$D$26:$D$29)*(G3925/100)*(E3925/1000)),
IF(C3925="Wine",
SUM(LOOKUP(2,1/(SRP!$B$21:$B$25&lt;=E3925)/(SRP!$C$21:$C$25&gt;=E3925),SRP!$D$21:$D$25)*(G3925/100)*(E3925/1000)),
IF(AND(C3925="Ready to Drink",D3925="RTD-One Pour Cocktail&gt;7%&lt;=14.5"),
SUM(LOOKUP(2,1/(SRP!$B$16:$B$20&lt;=E3925)/(SRP!$C$16:$C$20&gt;=E3925),SRP!$D$16:$D$20)*(G3925/100)*(E3925/1000)),
IF(C3925="Ready to Drink",
SUM(LOOKUP(2,1/(SRP!$B$11:$B$15&lt;=E3925)/(SRP!$C$11:$C$15&gt;=E3925),SRP!$D$11:$D$15)*(G3925/100)*(E3925/1000)),
0)))))),2)</f>
        <v>28.69</v>
      </c>
      <c r="L3925" s="173" t="str">
        <f t="shared" si="61"/>
        <v>Spirits1750</v>
      </c>
      <c r="M3925" s="154">
        <f>VLOOKUP(L3925,'Slope %'!C:D,2,0)</f>
        <v>0.03</v>
      </c>
    </row>
    <row r="3926" spans="1:13" x14ac:dyDescent="0.25">
      <c r="A3926" s="169">
        <v>52661</v>
      </c>
      <c r="B3926" s="170" t="s">
        <v>3117</v>
      </c>
      <c r="C3926" s="170" t="s">
        <v>11</v>
      </c>
      <c r="D3926" s="170" t="s">
        <v>474</v>
      </c>
      <c r="E3926" s="170">
        <v>2840</v>
      </c>
      <c r="F3926" s="170">
        <v>3</v>
      </c>
      <c r="G3926" s="171">
        <v>4.7</v>
      </c>
      <c r="H3926" s="170" t="s">
        <v>634</v>
      </c>
      <c r="I3926" s="171">
        <v>21.99</v>
      </c>
      <c r="J3926" s="169">
        <v>8</v>
      </c>
      <c r="K3926" s="154" cm="1">
        <f t="array" ref="K3926">ROUND(
IF(C3926="Beer",
SUM(LOOKUP(2,1/(SRP!$B$8:$B$10&lt;=E3926)/(SRP!$C$8:$C$10&gt;=E3926),SRP!$D$8:$D$10)*(G3926/100)*(E3926/1000)),
IF(C3926="Spirits",
SUM(LOOKUP(2,1/(SRP!$B$2:$B$7&lt;=E3926)/(SRP!$C$2:$C$7&gt;=E3926),SRP!$D$2:$D$7)*(G3926/100)*(E3926/1000)),
IF(AND(C3926="Wine",D3926="Fortified Wines"),
SUM(LOOKUP(2,1/(SRP!$B$26:$B$29&lt;=E3926)/(SRP!$C$26:$C$29&gt;=E3926),SRP!$D$26:$D$29)*(G3926/100)*(E3926/1000)),
IF(C3926="Wine",
SUM(LOOKUP(2,1/(SRP!$B$21:$B$25&lt;=E3926)/(SRP!$C$21:$C$25&gt;=E3926),SRP!$D$21:$D$25)*(G3926/100)*(E3926/1000)),
IF(AND(C3926="Ready to Drink",D3926="RTD-One Pour Cocktail&gt;7%&lt;=14.5"),
SUM(LOOKUP(2,1/(SRP!$B$16:$B$20&lt;=E3926)/(SRP!$C$16:$C$20&gt;=E3926),SRP!$D$16:$D$20)*(G3926/100)*(E3926/1000)),
IF(C3926="Ready to Drink",
SUM(LOOKUP(2,1/(SRP!$B$11:$B$15&lt;=E3926)/(SRP!$C$11:$C$15&gt;=E3926),SRP!$D$11:$D$15)*(G3926/100)*(E3926/1000)),
0)))))),2)</f>
        <v>10.42</v>
      </c>
      <c r="L3926" s="173" t="str">
        <f t="shared" si="61"/>
        <v>Beer2840</v>
      </c>
      <c r="M3926" s="154">
        <f>VLOOKUP(L3926,'Slope %'!C:D,2,0)</f>
        <v>0.1</v>
      </c>
    </row>
    <row r="3927" spans="1:13" x14ac:dyDescent="0.25">
      <c r="A3927" s="169">
        <v>52661</v>
      </c>
      <c r="B3927" s="170" t="s">
        <v>3117</v>
      </c>
      <c r="C3927" s="170" t="s">
        <v>11</v>
      </c>
      <c r="D3927" s="170" t="s">
        <v>474</v>
      </c>
      <c r="E3927" s="170">
        <v>2840</v>
      </c>
      <c r="F3927" s="170">
        <v>3</v>
      </c>
      <c r="G3927" s="171">
        <v>4.7</v>
      </c>
      <c r="H3927" s="170" t="s">
        <v>634</v>
      </c>
      <c r="I3927" s="171">
        <v>21.99</v>
      </c>
      <c r="J3927" s="169">
        <v>8</v>
      </c>
      <c r="K3927" s="154" cm="1">
        <f t="array" ref="K3927">ROUND(
IF(C3927="Beer",
SUM(LOOKUP(2,1/(SRP!$B$8:$B$10&lt;=E3927)/(SRP!$C$8:$C$10&gt;=E3927),SRP!$D$8:$D$10)*(G3927/100)*(E3927/1000)),
IF(C3927="Spirits",
SUM(LOOKUP(2,1/(SRP!$B$2:$B$7&lt;=E3927)/(SRP!$C$2:$C$7&gt;=E3927),SRP!$D$2:$D$7)*(G3927/100)*(E3927/1000)),
IF(AND(C3927="Wine",D3927="Fortified Wines"),
SUM(LOOKUP(2,1/(SRP!$B$26:$B$29&lt;=E3927)/(SRP!$C$26:$C$29&gt;=E3927),SRP!$D$26:$D$29)*(G3927/100)*(E3927/1000)),
IF(C3927="Wine",
SUM(LOOKUP(2,1/(SRP!$B$21:$B$25&lt;=E3927)/(SRP!$C$21:$C$25&gt;=E3927),SRP!$D$21:$D$25)*(G3927/100)*(E3927/1000)),
IF(AND(C3927="Ready to Drink",D3927="RTD-One Pour Cocktail&gt;7%&lt;=14.5"),
SUM(LOOKUP(2,1/(SRP!$B$16:$B$20&lt;=E3927)/(SRP!$C$16:$C$20&gt;=E3927),SRP!$D$16:$D$20)*(G3927/100)*(E3927/1000)),
IF(C3927="Ready to Drink",
SUM(LOOKUP(2,1/(SRP!$B$11:$B$15&lt;=E3927)/(SRP!$C$11:$C$15&gt;=E3927),SRP!$D$11:$D$15)*(G3927/100)*(E3927/1000)),
0)))))),2)</f>
        <v>10.42</v>
      </c>
      <c r="L3927" s="173" t="str">
        <f t="shared" si="61"/>
        <v>Beer2840</v>
      </c>
      <c r="M3927" s="154">
        <f>VLOOKUP(L3927,'Slope %'!C:D,2,0)</f>
        <v>0.1</v>
      </c>
    </row>
    <row r="3928" spans="1:13" x14ac:dyDescent="0.25">
      <c r="A3928" s="169">
        <v>52676</v>
      </c>
      <c r="B3928" s="170" t="s">
        <v>3118</v>
      </c>
      <c r="C3928" s="170" t="s">
        <v>11</v>
      </c>
      <c r="D3928" s="170" t="s">
        <v>474</v>
      </c>
      <c r="E3928" s="170">
        <v>473</v>
      </c>
      <c r="F3928" s="170">
        <v>24</v>
      </c>
      <c r="G3928" s="171">
        <v>5.5</v>
      </c>
      <c r="H3928" s="170" t="s">
        <v>1689</v>
      </c>
      <c r="I3928" s="171">
        <v>4.1900000000000004</v>
      </c>
      <c r="J3928" s="169">
        <v>1</v>
      </c>
      <c r="K3928" s="154" cm="1">
        <f t="array" ref="K3928">ROUND(
IF(C3928="Beer",
SUM(LOOKUP(2,1/(SRP!$B$8:$B$10&lt;=E3928)/(SRP!$C$8:$C$10&gt;=E3928),SRP!$D$8:$D$10)*(G3928/100)*(E3928/1000)),
IF(C3928="Spirits",
SUM(LOOKUP(2,1/(SRP!$B$2:$B$7&lt;=E3928)/(SRP!$C$2:$C$7&gt;=E3928),SRP!$D$2:$D$7)*(G3928/100)*(E3928/1000)),
IF(AND(C3928="Wine",D3928="Fortified Wines"),
SUM(LOOKUP(2,1/(SRP!$B$26:$B$29&lt;=E3928)/(SRP!$C$26:$C$29&gt;=E3928),SRP!$D$26:$D$29)*(G3928/100)*(E3928/1000)),
IF(C3928="Wine",
SUM(LOOKUP(2,1/(SRP!$B$21:$B$25&lt;=E3928)/(SRP!$C$21:$C$25&gt;=E3928),SRP!$D$21:$D$25)*(G3928/100)*(E3928/1000)),
IF(AND(C3928="Ready to Drink",D3928="RTD-One Pour Cocktail&gt;7%&lt;=14.5"),
SUM(LOOKUP(2,1/(SRP!$B$16:$B$20&lt;=E3928)/(SRP!$C$16:$C$20&gt;=E3928),SRP!$D$16:$D$20)*(G3928/100)*(E3928/1000)),
IF(C3928="Ready to Drink",
SUM(LOOKUP(2,1/(SRP!$B$11:$B$15&lt;=E3928)/(SRP!$C$11:$C$15&gt;=E3928),SRP!$D$11:$D$15)*(G3928/100)*(E3928/1000)),
0)))))),2)</f>
        <v>2.0299999999999998</v>
      </c>
      <c r="L3928" s="173" t="str">
        <f t="shared" si="61"/>
        <v>Beer473</v>
      </c>
      <c r="M3928" s="154">
        <f>VLOOKUP(L3928,'Slope %'!C:D,2,0)</f>
        <v>0.12</v>
      </c>
    </row>
    <row r="3929" spans="1:13" x14ac:dyDescent="0.25">
      <c r="A3929" s="169">
        <v>52676</v>
      </c>
      <c r="B3929" s="170" t="s">
        <v>3118</v>
      </c>
      <c r="C3929" s="170" t="s">
        <v>11</v>
      </c>
      <c r="D3929" s="170" t="s">
        <v>474</v>
      </c>
      <c r="E3929" s="170">
        <v>473</v>
      </c>
      <c r="F3929" s="170">
        <v>24</v>
      </c>
      <c r="G3929" s="171">
        <v>5.5</v>
      </c>
      <c r="H3929" s="170" t="s">
        <v>1689</v>
      </c>
      <c r="I3929" s="171">
        <v>4.1900000000000004</v>
      </c>
      <c r="J3929" s="169">
        <v>1</v>
      </c>
      <c r="K3929" s="154" cm="1">
        <f t="array" ref="K3929">ROUND(
IF(C3929="Beer",
SUM(LOOKUP(2,1/(SRP!$B$8:$B$10&lt;=E3929)/(SRP!$C$8:$C$10&gt;=E3929),SRP!$D$8:$D$10)*(G3929/100)*(E3929/1000)),
IF(C3929="Spirits",
SUM(LOOKUP(2,1/(SRP!$B$2:$B$7&lt;=E3929)/(SRP!$C$2:$C$7&gt;=E3929),SRP!$D$2:$D$7)*(G3929/100)*(E3929/1000)),
IF(AND(C3929="Wine",D3929="Fortified Wines"),
SUM(LOOKUP(2,1/(SRP!$B$26:$B$29&lt;=E3929)/(SRP!$C$26:$C$29&gt;=E3929),SRP!$D$26:$D$29)*(G3929/100)*(E3929/1000)),
IF(C3929="Wine",
SUM(LOOKUP(2,1/(SRP!$B$21:$B$25&lt;=E3929)/(SRP!$C$21:$C$25&gt;=E3929),SRP!$D$21:$D$25)*(G3929/100)*(E3929/1000)),
IF(AND(C3929="Ready to Drink",D3929="RTD-One Pour Cocktail&gt;7%&lt;=14.5"),
SUM(LOOKUP(2,1/(SRP!$B$16:$B$20&lt;=E3929)/(SRP!$C$16:$C$20&gt;=E3929),SRP!$D$16:$D$20)*(G3929/100)*(E3929/1000)),
IF(C3929="Ready to Drink",
SUM(LOOKUP(2,1/(SRP!$B$11:$B$15&lt;=E3929)/(SRP!$C$11:$C$15&gt;=E3929),SRP!$D$11:$D$15)*(G3929/100)*(E3929/1000)),
0)))))),2)</f>
        <v>2.0299999999999998</v>
      </c>
      <c r="L3929" s="173" t="str">
        <f t="shared" si="61"/>
        <v>Beer473</v>
      </c>
      <c r="M3929" s="154">
        <f>VLOOKUP(L3929,'Slope %'!C:D,2,0)</f>
        <v>0.12</v>
      </c>
    </row>
    <row r="3930" spans="1:13" x14ac:dyDescent="0.25">
      <c r="A3930" s="169">
        <v>52680</v>
      </c>
      <c r="B3930" s="170" t="s">
        <v>3119</v>
      </c>
      <c r="C3930" s="170" t="s">
        <v>263</v>
      </c>
      <c r="D3930" s="170" t="s">
        <v>332</v>
      </c>
      <c r="E3930" s="170">
        <v>473</v>
      </c>
      <c r="F3930" s="170">
        <v>24</v>
      </c>
      <c r="G3930" s="171">
        <v>5</v>
      </c>
      <c r="H3930" s="170" t="s">
        <v>177</v>
      </c>
      <c r="I3930" s="171">
        <v>4.09</v>
      </c>
      <c r="J3930" s="169">
        <v>1</v>
      </c>
      <c r="K3930" s="154" cm="1">
        <f t="array" ref="K3930">ROUND(
IF(C3930="Beer",
SUM(LOOKUP(2,1/(SRP!$B$8:$B$10&lt;=E3930)/(SRP!$C$8:$C$10&gt;=E3930),SRP!$D$8:$D$10)*(G3930/100)*(E3930/1000)),
IF(C3930="Spirits",
SUM(LOOKUP(2,1/(SRP!$B$2:$B$7&lt;=E3930)/(SRP!$C$2:$C$7&gt;=E3930),SRP!$D$2:$D$7)*(G3930/100)*(E3930/1000)),
IF(AND(C3930="Wine",D3930="Fortified Wines"),
SUM(LOOKUP(2,1/(SRP!$B$26:$B$29&lt;=E3930)/(SRP!$C$26:$C$29&gt;=E3930),SRP!$D$26:$D$29)*(G3930/100)*(E3930/1000)),
IF(C3930="Wine",
SUM(LOOKUP(2,1/(SRP!$B$21:$B$25&lt;=E3930)/(SRP!$C$21:$C$25&gt;=E3930),SRP!$D$21:$D$25)*(G3930/100)*(E3930/1000)),
IF(AND(C3930="Ready to Drink",D3930="RTD-One Pour Cocktail&gt;7%&lt;=14.5"),
SUM(LOOKUP(2,1/(SRP!$B$16:$B$20&lt;=E3930)/(SRP!$C$16:$C$20&gt;=E3930),SRP!$D$16:$D$20)*(G3930/100)*(E3930/1000)),
IF(C3930="Ready to Drink",
SUM(LOOKUP(2,1/(SRP!$B$11:$B$15&lt;=E3930)/(SRP!$C$11:$C$15&gt;=E3930),SRP!$D$11:$D$15)*(G3930/100)*(E3930/1000)),
0)))))),2)</f>
        <v>1.96</v>
      </c>
      <c r="L3930" s="173" t="str">
        <f t="shared" si="61"/>
        <v>Ready to Drink473</v>
      </c>
      <c r="M3930" s="154">
        <f>VLOOKUP(L3930,'Slope %'!C:D,2,0)</f>
        <v>0.12</v>
      </c>
    </row>
    <row r="3931" spans="1:13" x14ac:dyDescent="0.25">
      <c r="A3931" s="169">
        <v>52721</v>
      </c>
      <c r="B3931" s="170" t="s">
        <v>3120</v>
      </c>
      <c r="C3931" s="170" t="s">
        <v>11</v>
      </c>
      <c r="D3931" s="170" t="s">
        <v>12</v>
      </c>
      <c r="E3931" s="170">
        <v>2840</v>
      </c>
      <c r="F3931" s="170">
        <v>3</v>
      </c>
      <c r="G3931" s="171">
        <v>5</v>
      </c>
      <c r="H3931" s="170" t="s">
        <v>1053</v>
      </c>
      <c r="I3931" s="171">
        <v>13.29</v>
      </c>
      <c r="J3931" s="169">
        <v>8</v>
      </c>
      <c r="K3931" s="154" cm="1">
        <f t="array" ref="K3931">ROUND(
IF(C3931="Beer",
SUM(LOOKUP(2,1/(SRP!$B$8:$B$10&lt;=E3931)/(SRP!$C$8:$C$10&gt;=E3931),SRP!$D$8:$D$10)*(G3931/100)*(E3931/1000)),
IF(C3931="Spirits",
SUM(LOOKUP(2,1/(SRP!$B$2:$B$7&lt;=E3931)/(SRP!$C$2:$C$7&gt;=E3931),SRP!$D$2:$D$7)*(G3931/100)*(E3931/1000)),
IF(AND(C3931="Wine",D3931="Fortified Wines"),
SUM(LOOKUP(2,1/(SRP!$B$26:$B$29&lt;=E3931)/(SRP!$C$26:$C$29&gt;=E3931),SRP!$D$26:$D$29)*(G3931/100)*(E3931/1000)),
IF(C3931="Wine",
SUM(LOOKUP(2,1/(SRP!$B$21:$B$25&lt;=E3931)/(SRP!$C$21:$C$25&gt;=E3931),SRP!$D$21:$D$25)*(G3931/100)*(E3931/1000)),
IF(AND(C3931="Ready to Drink",D3931="RTD-One Pour Cocktail&gt;7%&lt;=14.5"),
SUM(LOOKUP(2,1/(SRP!$B$16:$B$20&lt;=E3931)/(SRP!$C$16:$C$20&gt;=E3931),SRP!$D$16:$D$20)*(G3931/100)*(E3931/1000)),
IF(C3931="Ready to Drink",
SUM(LOOKUP(2,1/(SRP!$B$11:$B$15&lt;=E3931)/(SRP!$C$11:$C$15&gt;=E3931),SRP!$D$11:$D$15)*(G3931/100)*(E3931/1000)),
0)))))),2)</f>
        <v>11.09</v>
      </c>
      <c r="L3931" s="173" t="str">
        <f t="shared" si="61"/>
        <v>Beer2840</v>
      </c>
      <c r="M3931" s="154">
        <f>VLOOKUP(L3931,'Slope %'!C:D,2,0)</f>
        <v>0.1</v>
      </c>
    </row>
    <row r="3932" spans="1:13" x14ac:dyDescent="0.25">
      <c r="A3932" s="169">
        <v>52721</v>
      </c>
      <c r="B3932" s="170" t="s">
        <v>3120</v>
      </c>
      <c r="C3932" s="170" t="s">
        <v>11</v>
      </c>
      <c r="D3932" s="170" t="s">
        <v>12</v>
      </c>
      <c r="E3932" s="170">
        <v>2840</v>
      </c>
      <c r="F3932" s="170">
        <v>3</v>
      </c>
      <c r="G3932" s="171">
        <v>5</v>
      </c>
      <c r="H3932" s="170" t="s">
        <v>1053</v>
      </c>
      <c r="I3932" s="171">
        <v>13.29</v>
      </c>
      <c r="J3932" s="169">
        <v>8</v>
      </c>
      <c r="K3932" s="154" cm="1">
        <f t="array" ref="K3932">ROUND(
IF(C3932="Beer",
SUM(LOOKUP(2,1/(SRP!$B$8:$B$10&lt;=E3932)/(SRP!$C$8:$C$10&gt;=E3932),SRP!$D$8:$D$10)*(G3932/100)*(E3932/1000)),
IF(C3932="Spirits",
SUM(LOOKUP(2,1/(SRP!$B$2:$B$7&lt;=E3932)/(SRP!$C$2:$C$7&gt;=E3932),SRP!$D$2:$D$7)*(G3932/100)*(E3932/1000)),
IF(AND(C3932="Wine",D3932="Fortified Wines"),
SUM(LOOKUP(2,1/(SRP!$B$26:$B$29&lt;=E3932)/(SRP!$C$26:$C$29&gt;=E3932),SRP!$D$26:$D$29)*(G3932/100)*(E3932/1000)),
IF(C3932="Wine",
SUM(LOOKUP(2,1/(SRP!$B$21:$B$25&lt;=E3932)/(SRP!$C$21:$C$25&gt;=E3932),SRP!$D$21:$D$25)*(G3932/100)*(E3932/1000)),
IF(AND(C3932="Ready to Drink",D3932="RTD-One Pour Cocktail&gt;7%&lt;=14.5"),
SUM(LOOKUP(2,1/(SRP!$B$16:$B$20&lt;=E3932)/(SRP!$C$16:$C$20&gt;=E3932),SRP!$D$16:$D$20)*(G3932/100)*(E3932/1000)),
IF(C3932="Ready to Drink",
SUM(LOOKUP(2,1/(SRP!$B$11:$B$15&lt;=E3932)/(SRP!$C$11:$C$15&gt;=E3932),SRP!$D$11:$D$15)*(G3932/100)*(E3932/1000)),
0)))))),2)</f>
        <v>11.09</v>
      </c>
      <c r="L3932" s="173" t="str">
        <f t="shared" si="61"/>
        <v>Beer2840</v>
      </c>
      <c r="M3932" s="154">
        <f>VLOOKUP(L3932,'Slope %'!C:D,2,0)</f>
        <v>0.1</v>
      </c>
    </row>
    <row r="3933" spans="1:13" x14ac:dyDescent="0.25">
      <c r="A3933" s="169">
        <v>52722</v>
      </c>
      <c r="B3933" s="170" t="s">
        <v>3121</v>
      </c>
      <c r="C3933" s="170" t="s">
        <v>11</v>
      </c>
      <c r="D3933" s="170" t="s">
        <v>303</v>
      </c>
      <c r="E3933" s="170">
        <v>473</v>
      </c>
      <c r="F3933" s="170">
        <v>24</v>
      </c>
      <c r="G3933" s="171">
        <v>8</v>
      </c>
      <c r="H3933" s="170" t="s">
        <v>747</v>
      </c>
      <c r="I3933" s="171">
        <v>3.29</v>
      </c>
      <c r="J3933" s="169">
        <v>1</v>
      </c>
      <c r="K3933" s="154" cm="1">
        <f t="array" ref="K3933">ROUND(
IF(C3933="Beer",
SUM(LOOKUP(2,1/(SRP!$B$8:$B$10&lt;=E3933)/(SRP!$C$8:$C$10&gt;=E3933),SRP!$D$8:$D$10)*(G3933/100)*(E3933/1000)),
IF(C3933="Spirits",
SUM(LOOKUP(2,1/(SRP!$B$2:$B$7&lt;=E3933)/(SRP!$C$2:$C$7&gt;=E3933),SRP!$D$2:$D$7)*(G3933/100)*(E3933/1000)),
IF(AND(C3933="Wine",D3933="Fortified Wines"),
SUM(LOOKUP(2,1/(SRP!$B$26:$B$29&lt;=E3933)/(SRP!$C$26:$C$29&gt;=E3933),SRP!$D$26:$D$29)*(G3933/100)*(E3933/1000)),
IF(C3933="Wine",
SUM(LOOKUP(2,1/(SRP!$B$21:$B$25&lt;=E3933)/(SRP!$C$21:$C$25&gt;=E3933),SRP!$D$21:$D$25)*(G3933/100)*(E3933/1000)),
IF(AND(C3933="Ready to Drink",D3933="RTD-One Pour Cocktail&gt;7%&lt;=14.5"),
SUM(LOOKUP(2,1/(SRP!$B$16:$B$20&lt;=E3933)/(SRP!$C$16:$C$20&gt;=E3933),SRP!$D$16:$D$20)*(G3933/100)*(E3933/1000)),
IF(C3933="Ready to Drink",
SUM(LOOKUP(2,1/(SRP!$B$11:$B$15&lt;=E3933)/(SRP!$C$11:$C$15&gt;=E3933),SRP!$D$11:$D$15)*(G3933/100)*(E3933/1000)),
0)))))),2)</f>
        <v>2.95</v>
      </c>
      <c r="L3933" s="173" t="str">
        <f t="shared" si="61"/>
        <v>Beer473</v>
      </c>
      <c r="M3933" s="154">
        <f>VLOOKUP(L3933,'Slope %'!C:D,2,0)</f>
        <v>0.12</v>
      </c>
    </row>
    <row r="3934" spans="1:13" x14ac:dyDescent="0.25">
      <c r="A3934" s="169">
        <v>52722</v>
      </c>
      <c r="B3934" s="170" t="s">
        <v>3121</v>
      </c>
      <c r="C3934" s="170" t="s">
        <v>11</v>
      </c>
      <c r="D3934" s="170" t="s">
        <v>303</v>
      </c>
      <c r="E3934" s="170">
        <v>473</v>
      </c>
      <c r="F3934" s="170">
        <v>24</v>
      </c>
      <c r="G3934" s="171">
        <v>8</v>
      </c>
      <c r="H3934" s="170" t="s">
        <v>747</v>
      </c>
      <c r="I3934" s="171">
        <v>3.29</v>
      </c>
      <c r="J3934" s="169">
        <v>1</v>
      </c>
      <c r="K3934" s="154" cm="1">
        <f t="array" ref="K3934">ROUND(
IF(C3934="Beer",
SUM(LOOKUP(2,1/(SRP!$B$8:$B$10&lt;=E3934)/(SRP!$C$8:$C$10&gt;=E3934),SRP!$D$8:$D$10)*(G3934/100)*(E3934/1000)),
IF(C3934="Spirits",
SUM(LOOKUP(2,1/(SRP!$B$2:$B$7&lt;=E3934)/(SRP!$C$2:$C$7&gt;=E3934),SRP!$D$2:$D$7)*(G3934/100)*(E3934/1000)),
IF(AND(C3934="Wine",D3934="Fortified Wines"),
SUM(LOOKUP(2,1/(SRP!$B$26:$B$29&lt;=E3934)/(SRP!$C$26:$C$29&gt;=E3934),SRP!$D$26:$D$29)*(G3934/100)*(E3934/1000)),
IF(C3934="Wine",
SUM(LOOKUP(2,1/(SRP!$B$21:$B$25&lt;=E3934)/(SRP!$C$21:$C$25&gt;=E3934),SRP!$D$21:$D$25)*(G3934/100)*(E3934/1000)),
IF(AND(C3934="Ready to Drink",D3934="RTD-One Pour Cocktail&gt;7%&lt;=14.5"),
SUM(LOOKUP(2,1/(SRP!$B$16:$B$20&lt;=E3934)/(SRP!$C$16:$C$20&gt;=E3934),SRP!$D$16:$D$20)*(G3934/100)*(E3934/1000)),
IF(C3934="Ready to Drink",
SUM(LOOKUP(2,1/(SRP!$B$11:$B$15&lt;=E3934)/(SRP!$C$11:$C$15&gt;=E3934),SRP!$D$11:$D$15)*(G3934/100)*(E3934/1000)),
0)))))),2)</f>
        <v>2.95</v>
      </c>
      <c r="L3934" s="173" t="str">
        <f t="shared" si="61"/>
        <v>Beer473</v>
      </c>
      <c r="M3934" s="154">
        <f>VLOOKUP(L3934,'Slope %'!C:D,2,0)</f>
        <v>0.12</v>
      </c>
    </row>
    <row r="3935" spans="1:13" x14ac:dyDescent="0.25">
      <c r="A3935" s="169">
        <v>52749</v>
      </c>
      <c r="B3935" s="170" t="s">
        <v>2384</v>
      </c>
      <c r="C3935" s="170" t="s">
        <v>15</v>
      </c>
      <c r="D3935" s="170" t="s">
        <v>1454</v>
      </c>
      <c r="E3935" s="170">
        <v>750</v>
      </c>
      <c r="F3935" s="170">
        <v>6</v>
      </c>
      <c r="G3935" s="171">
        <v>20</v>
      </c>
      <c r="H3935" s="170" t="s">
        <v>17</v>
      </c>
      <c r="I3935" s="171">
        <v>36.99</v>
      </c>
      <c r="J3935" s="169">
        <v>1</v>
      </c>
      <c r="K3935" s="154" cm="1">
        <f t="array" ref="K3935">ROUND(
IF(C3935="Beer",
SUM(LOOKUP(2,1/(SRP!$B$8:$B$10&lt;=E3935)/(SRP!$C$8:$C$10&gt;=E3935),SRP!$D$8:$D$10)*(G3935/100)*(E3935/1000)),
IF(C3935="Spirits",
SUM(LOOKUP(2,1/(SRP!$B$2:$B$7&lt;=E3935)/(SRP!$C$2:$C$7&gt;=E3935),SRP!$D$2:$D$7)*(G3935/100)*(E3935/1000)),
IF(AND(C3935="Wine",D3935="Fortified Wines"),
SUM(LOOKUP(2,1/(SRP!$B$26:$B$29&lt;=E3935)/(SRP!$C$26:$C$29&gt;=E3935),SRP!$D$26:$D$29)*(G3935/100)*(E3935/1000)),
IF(C3935="Wine",
SUM(LOOKUP(2,1/(SRP!$B$21:$B$25&lt;=E3935)/(SRP!$C$21:$C$25&gt;=E3935),SRP!$D$21:$D$25)*(G3935/100)*(E3935/1000)),
IF(AND(C3935="Ready to Drink",D3935="RTD-One Pour Cocktail&gt;7%&lt;=14.5"),
SUM(LOOKUP(2,1/(SRP!$B$16:$B$20&lt;=E3935)/(SRP!$C$16:$C$20&gt;=E3935),SRP!$D$16:$D$20)*(G3935/100)*(E3935/1000)),
IF(C3935="Ready to Drink",
SUM(LOOKUP(2,1/(SRP!$B$11:$B$15&lt;=E3935)/(SRP!$C$11:$C$15&gt;=E3935),SRP!$D$11:$D$15)*(G3935/100)*(E3935/1000)),
0)))))),2)</f>
        <v>11.71</v>
      </c>
      <c r="L3935" s="173" t="str">
        <f t="shared" si="61"/>
        <v>Spirits750</v>
      </c>
      <c r="M3935" s="154">
        <f>VLOOKUP(L3935,'Slope %'!C:D,2,0)</f>
        <v>7.0000000000000007E-2</v>
      </c>
    </row>
    <row r="3936" spans="1:13" x14ac:dyDescent="0.25">
      <c r="A3936" s="169">
        <v>52751</v>
      </c>
      <c r="B3936" s="170" t="s">
        <v>3122</v>
      </c>
      <c r="C3936" s="170" t="s">
        <v>11</v>
      </c>
      <c r="D3936" s="170" t="s">
        <v>303</v>
      </c>
      <c r="E3936" s="170">
        <v>473</v>
      </c>
      <c r="F3936" s="170">
        <v>24</v>
      </c>
      <c r="G3936" s="171">
        <v>6.7</v>
      </c>
      <c r="H3936" s="170" t="s">
        <v>1362</v>
      </c>
      <c r="I3936" s="171">
        <v>4.8499999999999996</v>
      </c>
      <c r="J3936" s="169">
        <v>1</v>
      </c>
      <c r="K3936" s="154" cm="1">
        <f t="array" ref="K3936">ROUND(
IF(C3936="Beer",
SUM(LOOKUP(2,1/(SRP!$B$8:$B$10&lt;=E3936)/(SRP!$C$8:$C$10&gt;=E3936),SRP!$D$8:$D$10)*(G3936/100)*(E3936/1000)),
IF(C3936="Spirits",
SUM(LOOKUP(2,1/(SRP!$B$2:$B$7&lt;=E3936)/(SRP!$C$2:$C$7&gt;=E3936),SRP!$D$2:$D$7)*(G3936/100)*(E3936/1000)),
IF(AND(C3936="Wine",D3936="Fortified Wines"),
SUM(LOOKUP(2,1/(SRP!$B$26:$B$29&lt;=E3936)/(SRP!$C$26:$C$29&gt;=E3936),SRP!$D$26:$D$29)*(G3936/100)*(E3936/1000)),
IF(C3936="Wine",
SUM(LOOKUP(2,1/(SRP!$B$21:$B$25&lt;=E3936)/(SRP!$C$21:$C$25&gt;=E3936),SRP!$D$21:$D$25)*(G3936/100)*(E3936/1000)),
IF(AND(C3936="Ready to Drink",D3936="RTD-One Pour Cocktail&gt;7%&lt;=14.5"),
SUM(LOOKUP(2,1/(SRP!$B$16:$B$20&lt;=E3936)/(SRP!$C$16:$C$20&gt;=E3936),SRP!$D$16:$D$20)*(G3936/100)*(E3936/1000)),
IF(C3936="Ready to Drink",
SUM(LOOKUP(2,1/(SRP!$B$11:$B$15&lt;=E3936)/(SRP!$C$11:$C$15&gt;=E3936),SRP!$D$11:$D$15)*(G3936/100)*(E3936/1000)),
0)))))),2)</f>
        <v>2.4700000000000002</v>
      </c>
      <c r="L3936" s="173" t="str">
        <f t="shared" si="61"/>
        <v>Beer473</v>
      </c>
      <c r="M3936" s="154">
        <f>VLOOKUP(L3936,'Slope %'!C:D,2,0)</f>
        <v>0.12</v>
      </c>
    </row>
    <row r="3937" spans="1:13" x14ac:dyDescent="0.25">
      <c r="A3937" s="169">
        <v>52751</v>
      </c>
      <c r="B3937" s="170" t="s">
        <v>3122</v>
      </c>
      <c r="C3937" s="170" t="s">
        <v>11</v>
      </c>
      <c r="D3937" s="170" t="s">
        <v>303</v>
      </c>
      <c r="E3937" s="170">
        <v>473</v>
      </c>
      <c r="F3937" s="170">
        <v>24</v>
      </c>
      <c r="G3937" s="171">
        <v>6.7</v>
      </c>
      <c r="H3937" s="170" t="s">
        <v>1362</v>
      </c>
      <c r="I3937" s="171">
        <v>4.8499999999999996</v>
      </c>
      <c r="J3937" s="169">
        <v>1</v>
      </c>
      <c r="K3937" s="154" cm="1">
        <f t="array" ref="K3937">ROUND(
IF(C3937="Beer",
SUM(LOOKUP(2,1/(SRP!$B$8:$B$10&lt;=E3937)/(SRP!$C$8:$C$10&gt;=E3937),SRP!$D$8:$D$10)*(G3937/100)*(E3937/1000)),
IF(C3937="Spirits",
SUM(LOOKUP(2,1/(SRP!$B$2:$B$7&lt;=E3937)/(SRP!$C$2:$C$7&gt;=E3937),SRP!$D$2:$D$7)*(G3937/100)*(E3937/1000)),
IF(AND(C3937="Wine",D3937="Fortified Wines"),
SUM(LOOKUP(2,1/(SRP!$B$26:$B$29&lt;=E3937)/(SRP!$C$26:$C$29&gt;=E3937),SRP!$D$26:$D$29)*(G3937/100)*(E3937/1000)),
IF(C3937="Wine",
SUM(LOOKUP(2,1/(SRP!$B$21:$B$25&lt;=E3937)/(SRP!$C$21:$C$25&gt;=E3937),SRP!$D$21:$D$25)*(G3937/100)*(E3937/1000)),
IF(AND(C3937="Ready to Drink",D3937="RTD-One Pour Cocktail&gt;7%&lt;=14.5"),
SUM(LOOKUP(2,1/(SRP!$B$16:$B$20&lt;=E3937)/(SRP!$C$16:$C$20&gt;=E3937),SRP!$D$16:$D$20)*(G3937/100)*(E3937/1000)),
IF(C3937="Ready to Drink",
SUM(LOOKUP(2,1/(SRP!$B$11:$B$15&lt;=E3937)/(SRP!$C$11:$C$15&gt;=E3937),SRP!$D$11:$D$15)*(G3937/100)*(E3937/1000)),
0)))))),2)</f>
        <v>2.4700000000000002</v>
      </c>
      <c r="L3937" s="173" t="str">
        <f t="shared" si="61"/>
        <v>Beer473</v>
      </c>
      <c r="M3937" s="154">
        <f>VLOOKUP(L3937,'Slope %'!C:D,2,0)</f>
        <v>0.12</v>
      </c>
    </row>
    <row r="3938" spans="1:13" x14ac:dyDescent="0.25">
      <c r="A3938" s="169">
        <v>52753</v>
      </c>
      <c r="B3938" s="170" t="s">
        <v>3123</v>
      </c>
      <c r="C3938" s="170" t="s">
        <v>11</v>
      </c>
      <c r="D3938" s="170" t="s">
        <v>303</v>
      </c>
      <c r="E3938" s="170">
        <v>473</v>
      </c>
      <c r="F3938" s="170">
        <v>24</v>
      </c>
      <c r="G3938" s="171">
        <v>8.6999999999999993</v>
      </c>
      <c r="H3938" s="170" t="s">
        <v>3124</v>
      </c>
      <c r="I3938" s="171">
        <v>4.79</v>
      </c>
      <c r="J3938" s="169">
        <v>1</v>
      </c>
      <c r="K3938" s="154" cm="1">
        <f t="array" ref="K3938">ROUND(
IF(C3938="Beer",
SUM(LOOKUP(2,1/(SRP!$B$8:$B$10&lt;=E3938)/(SRP!$C$8:$C$10&gt;=E3938),SRP!$D$8:$D$10)*(G3938/100)*(E3938/1000)),
IF(C3938="Spirits",
SUM(LOOKUP(2,1/(SRP!$B$2:$B$7&lt;=E3938)/(SRP!$C$2:$C$7&gt;=E3938),SRP!$D$2:$D$7)*(G3938/100)*(E3938/1000)),
IF(AND(C3938="Wine",D3938="Fortified Wines"),
SUM(LOOKUP(2,1/(SRP!$B$26:$B$29&lt;=E3938)/(SRP!$C$26:$C$29&gt;=E3938),SRP!$D$26:$D$29)*(G3938/100)*(E3938/1000)),
IF(C3938="Wine",
SUM(LOOKUP(2,1/(SRP!$B$21:$B$25&lt;=E3938)/(SRP!$C$21:$C$25&gt;=E3938),SRP!$D$21:$D$25)*(G3938/100)*(E3938/1000)),
IF(AND(C3938="Ready to Drink",D3938="RTD-One Pour Cocktail&gt;7%&lt;=14.5"),
SUM(LOOKUP(2,1/(SRP!$B$16:$B$20&lt;=E3938)/(SRP!$C$16:$C$20&gt;=E3938),SRP!$D$16:$D$20)*(G3938/100)*(E3938/1000)),
IF(C3938="Ready to Drink",
SUM(LOOKUP(2,1/(SRP!$B$11:$B$15&lt;=E3938)/(SRP!$C$11:$C$15&gt;=E3938),SRP!$D$11:$D$15)*(G3938/100)*(E3938/1000)),
0)))))),2)</f>
        <v>3.21</v>
      </c>
      <c r="L3938" s="173" t="str">
        <f t="shared" si="61"/>
        <v>Beer473</v>
      </c>
      <c r="M3938" s="154">
        <f>VLOOKUP(L3938,'Slope %'!C:D,2,0)</f>
        <v>0.12</v>
      </c>
    </row>
    <row r="3939" spans="1:13" x14ac:dyDescent="0.25">
      <c r="A3939" s="169">
        <v>52753</v>
      </c>
      <c r="B3939" s="170" t="s">
        <v>3123</v>
      </c>
      <c r="C3939" s="170" t="s">
        <v>11</v>
      </c>
      <c r="D3939" s="170" t="s">
        <v>303</v>
      </c>
      <c r="E3939" s="170">
        <v>473</v>
      </c>
      <c r="F3939" s="170">
        <v>24</v>
      </c>
      <c r="G3939" s="171">
        <v>8.6999999999999993</v>
      </c>
      <c r="H3939" s="170" t="s">
        <v>3124</v>
      </c>
      <c r="I3939" s="171">
        <v>4.79</v>
      </c>
      <c r="J3939" s="169">
        <v>1</v>
      </c>
      <c r="K3939" s="154" cm="1">
        <f t="array" ref="K3939">ROUND(
IF(C3939="Beer",
SUM(LOOKUP(2,1/(SRP!$B$8:$B$10&lt;=E3939)/(SRP!$C$8:$C$10&gt;=E3939),SRP!$D$8:$D$10)*(G3939/100)*(E3939/1000)),
IF(C3939="Spirits",
SUM(LOOKUP(2,1/(SRP!$B$2:$B$7&lt;=E3939)/(SRP!$C$2:$C$7&gt;=E3939),SRP!$D$2:$D$7)*(G3939/100)*(E3939/1000)),
IF(AND(C3939="Wine",D3939="Fortified Wines"),
SUM(LOOKUP(2,1/(SRP!$B$26:$B$29&lt;=E3939)/(SRP!$C$26:$C$29&gt;=E3939),SRP!$D$26:$D$29)*(G3939/100)*(E3939/1000)),
IF(C3939="Wine",
SUM(LOOKUP(2,1/(SRP!$B$21:$B$25&lt;=E3939)/(SRP!$C$21:$C$25&gt;=E3939),SRP!$D$21:$D$25)*(G3939/100)*(E3939/1000)),
IF(AND(C3939="Ready to Drink",D3939="RTD-One Pour Cocktail&gt;7%&lt;=14.5"),
SUM(LOOKUP(2,1/(SRP!$B$16:$B$20&lt;=E3939)/(SRP!$C$16:$C$20&gt;=E3939),SRP!$D$16:$D$20)*(G3939/100)*(E3939/1000)),
IF(C3939="Ready to Drink",
SUM(LOOKUP(2,1/(SRP!$B$11:$B$15&lt;=E3939)/(SRP!$C$11:$C$15&gt;=E3939),SRP!$D$11:$D$15)*(G3939/100)*(E3939/1000)),
0)))))),2)</f>
        <v>3.21</v>
      </c>
      <c r="L3939" s="173" t="str">
        <f t="shared" si="61"/>
        <v>Beer473</v>
      </c>
      <c r="M3939" s="154">
        <f>VLOOKUP(L3939,'Slope %'!C:D,2,0)</f>
        <v>0.12</v>
      </c>
    </row>
    <row r="3940" spans="1:13" x14ac:dyDescent="0.25">
      <c r="A3940" s="169">
        <v>52756</v>
      </c>
      <c r="B3940" s="170" t="s">
        <v>3125</v>
      </c>
      <c r="C3940" s="170" t="s">
        <v>11</v>
      </c>
      <c r="D3940" s="170" t="s">
        <v>303</v>
      </c>
      <c r="E3940" s="170">
        <v>473</v>
      </c>
      <c r="F3940" s="170">
        <v>24</v>
      </c>
      <c r="G3940" s="171">
        <v>6</v>
      </c>
      <c r="H3940" s="170" t="s">
        <v>3124</v>
      </c>
      <c r="I3940" s="171">
        <v>4.1900000000000004</v>
      </c>
      <c r="J3940" s="169">
        <v>1</v>
      </c>
      <c r="K3940" s="154" cm="1">
        <f t="array" ref="K3940">ROUND(
IF(C3940="Beer",
SUM(LOOKUP(2,1/(SRP!$B$8:$B$10&lt;=E3940)/(SRP!$C$8:$C$10&gt;=E3940),SRP!$D$8:$D$10)*(G3940/100)*(E3940/1000)),
IF(C3940="Spirits",
SUM(LOOKUP(2,1/(SRP!$B$2:$B$7&lt;=E3940)/(SRP!$C$2:$C$7&gt;=E3940),SRP!$D$2:$D$7)*(G3940/100)*(E3940/1000)),
IF(AND(C3940="Wine",D3940="Fortified Wines"),
SUM(LOOKUP(2,1/(SRP!$B$26:$B$29&lt;=E3940)/(SRP!$C$26:$C$29&gt;=E3940),SRP!$D$26:$D$29)*(G3940/100)*(E3940/1000)),
IF(C3940="Wine",
SUM(LOOKUP(2,1/(SRP!$B$21:$B$25&lt;=E3940)/(SRP!$C$21:$C$25&gt;=E3940),SRP!$D$21:$D$25)*(G3940/100)*(E3940/1000)),
IF(AND(C3940="Ready to Drink",D3940="RTD-One Pour Cocktail&gt;7%&lt;=14.5"),
SUM(LOOKUP(2,1/(SRP!$B$16:$B$20&lt;=E3940)/(SRP!$C$16:$C$20&gt;=E3940),SRP!$D$16:$D$20)*(G3940/100)*(E3940/1000)),
IF(C3940="Ready to Drink",
SUM(LOOKUP(2,1/(SRP!$B$11:$B$15&lt;=E3940)/(SRP!$C$11:$C$15&gt;=E3940),SRP!$D$11:$D$15)*(G3940/100)*(E3940/1000)),
0)))))),2)</f>
        <v>2.2200000000000002</v>
      </c>
      <c r="L3940" s="173" t="str">
        <f t="shared" si="61"/>
        <v>Beer473</v>
      </c>
      <c r="M3940" s="154">
        <f>VLOOKUP(L3940,'Slope %'!C:D,2,0)</f>
        <v>0.12</v>
      </c>
    </row>
    <row r="3941" spans="1:13" x14ac:dyDescent="0.25">
      <c r="A3941" s="169">
        <v>52756</v>
      </c>
      <c r="B3941" s="170" t="s">
        <v>3125</v>
      </c>
      <c r="C3941" s="170" t="s">
        <v>11</v>
      </c>
      <c r="D3941" s="170" t="s">
        <v>303</v>
      </c>
      <c r="E3941" s="170">
        <v>473</v>
      </c>
      <c r="F3941" s="170">
        <v>24</v>
      </c>
      <c r="G3941" s="171">
        <v>6</v>
      </c>
      <c r="H3941" s="170" t="s">
        <v>3124</v>
      </c>
      <c r="I3941" s="171">
        <v>4.1900000000000004</v>
      </c>
      <c r="J3941" s="169">
        <v>1</v>
      </c>
      <c r="K3941" s="154" cm="1">
        <f t="array" ref="K3941">ROUND(
IF(C3941="Beer",
SUM(LOOKUP(2,1/(SRP!$B$8:$B$10&lt;=E3941)/(SRP!$C$8:$C$10&gt;=E3941),SRP!$D$8:$D$10)*(G3941/100)*(E3941/1000)),
IF(C3941="Spirits",
SUM(LOOKUP(2,1/(SRP!$B$2:$B$7&lt;=E3941)/(SRP!$C$2:$C$7&gt;=E3941),SRP!$D$2:$D$7)*(G3941/100)*(E3941/1000)),
IF(AND(C3941="Wine",D3941="Fortified Wines"),
SUM(LOOKUP(2,1/(SRP!$B$26:$B$29&lt;=E3941)/(SRP!$C$26:$C$29&gt;=E3941),SRP!$D$26:$D$29)*(G3941/100)*(E3941/1000)),
IF(C3941="Wine",
SUM(LOOKUP(2,1/(SRP!$B$21:$B$25&lt;=E3941)/(SRP!$C$21:$C$25&gt;=E3941),SRP!$D$21:$D$25)*(G3941/100)*(E3941/1000)),
IF(AND(C3941="Ready to Drink",D3941="RTD-One Pour Cocktail&gt;7%&lt;=14.5"),
SUM(LOOKUP(2,1/(SRP!$B$16:$B$20&lt;=E3941)/(SRP!$C$16:$C$20&gt;=E3941),SRP!$D$16:$D$20)*(G3941/100)*(E3941/1000)),
IF(C3941="Ready to Drink",
SUM(LOOKUP(2,1/(SRP!$B$11:$B$15&lt;=E3941)/(SRP!$C$11:$C$15&gt;=E3941),SRP!$D$11:$D$15)*(G3941/100)*(E3941/1000)),
0)))))),2)</f>
        <v>2.2200000000000002</v>
      </c>
      <c r="L3941" s="173" t="str">
        <f t="shared" si="61"/>
        <v>Beer473</v>
      </c>
      <c r="M3941" s="154">
        <f>VLOOKUP(L3941,'Slope %'!C:D,2,0)</f>
        <v>0.12</v>
      </c>
    </row>
    <row r="3942" spans="1:13" x14ac:dyDescent="0.25">
      <c r="A3942" s="169">
        <v>52777</v>
      </c>
      <c r="B3942" s="170" t="s">
        <v>3126</v>
      </c>
      <c r="C3942" s="170" t="s">
        <v>11</v>
      </c>
      <c r="D3942" s="170" t="s">
        <v>267</v>
      </c>
      <c r="E3942" s="170">
        <v>473</v>
      </c>
      <c r="F3942" s="170">
        <v>24</v>
      </c>
      <c r="G3942" s="171">
        <v>5</v>
      </c>
      <c r="H3942" s="170" t="s">
        <v>3124</v>
      </c>
      <c r="I3942" s="171">
        <v>4.3899999999999997</v>
      </c>
      <c r="J3942" s="169">
        <v>1</v>
      </c>
      <c r="K3942" s="154" cm="1">
        <f t="array" ref="K3942">ROUND(
IF(C3942="Beer",
SUM(LOOKUP(2,1/(SRP!$B$8:$B$10&lt;=E3942)/(SRP!$C$8:$C$10&gt;=E3942),SRP!$D$8:$D$10)*(G3942/100)*(E3942/1000)),
IF(C3942="Spirits",
SUM(LOOKUP(2,1/(SRP!$B$2:$B$7&lt;=E3942)/(SRP!$C$2:$C$7&gt;=E3942),SRP!$D$2:$D$7)*(G3942/100)*(E3942/1000)),
IF(AND(C3942="Wine",D3942="Fortified Wines"),
SUM(LOOKUP(2,1/(SRP!$B$26:$B$29&lt;=E3942)/(SRP!$C$26:$C$29&gt;=E3942),SRP!$D$26:$D$29)*(G3942/100)*(E3942/1000)),
IF(C3942="Wine",
SUM(LOOKUP(2,1/(SRP!$B$21:$B$25&lt;=E3942)/(SRP!$C$21:$C$25&gt;=E3942),SRP!$D$21:$D$25)*(G3942/100)*(E3942/1000)),
IF(AND(C3942="Ready to Drink",D3942="RTD-One Pour Cocktail&gt;7%&lt;=14.5"),
SUM(LOOKUP(2,1/(SRP!$B$16:$B$20&lt;=E3942)/(SRP!$C$16:$C$20&gt;=E3942),SRP!$D$16:$D$20)*(G3942/100)*(E3942/1000)),
IF(C3942="Ready to Drink",
SUM(LOOKUP(2,1/(SRP!$B$11:$B$15&lt;=E3942)/(SRP!$C$11:$C$15&gt;=E3942),SRP!$D$11:$D$15)*(G3942/100)*(E3942/1000)),
0)))))),2)</f>
        <v>1.85</v>
      </c>
      <c r="L3942" s="173" t="str">
        <f t="shared" si="61"/>
        <v>Beer473</v>
      </c>
      <c r="M3942" s="154">
        <f>VLOOKUP(L3942,'Slope %'!C:D,2,0)</f>
        <v>0.12</v>
      </c>
    </row>
    <row r="3943" spans="1:13" x14ac:dyDescent="0.25">
      <c r="A3943" s="169">
        <v>52777</v>
      </c>
      <c r="B3943" s="170" t="s">
        <v>3126</v>
      </c>
      <c r="C3943" s="170" t="s">
        <v>11</v>
      </c>
      <c r="D3943" s="170" t="s">
        <v>267</v>
      </c>
      <c r="E3943" s="170">
        <v>473</v>
      </c>
      <c r="F3943" s="170">
        <v>24</v>
      </c>
      <c r="G3943" s="171">
        <v>5</v>
      </c>
      <c r="H3943" s="170" t="s">
        <v>3124</v>
      </c>
      <c r="I3943" s="171">
        <v>4.3899999999999997</v>
      </c>
      <c r="J3943" s="169">
        <v>1</v>
      </c>
      <c r="K3943" s="154" cm="1">
        <f t="array" ref="K3943">ROUND(
IF(C3943="Beer",
SUM(LOOKUP(2,1/(SRP!$B$8:$B$10&lt;=E3943)/(SRP!$C$8:$C$10&gt;=E3943),SRP!$D$8:$D$10)*(G3943/100)*(E3943/1000)),
IF(C3943="Spirits",
SUM(LOOKUP(2,1/(SRP!$B$2:$B$7&lt;=E3943)/(SRP!$C$2:$C$7&gt;=E3943),SRP!$D$2:$D$7)*(G3943/100)*(E3943/1000)),
IF(AND(C3943="Wine",D3943="Fortified Wines"),
SUM(LOOKUP(2,1/(SRP!$B$26:$B$29&lt;=E3943)/(SRP!$C$26:$C$29&gt;=E3943),SRP!$D$26:$D$29)*(G3943/100)*(E3943/1000)),
IF(C3943="Wine",
SUM(LOOKUP(2,1/(SRP!$B$21:$B$25&lt;=E3943)/(SRP!$C$21:$C$25&gt;=E3943),SRP!$D$21:$D$25)*(G3943/100)*(E3943/1000)),
IF(AND(C3943="Ready to Drink",D3943="RTD-One Pour Cocktail&gt;7%&lt;=14.5"),
SUM(LOOKUP(2,1/(SRP!$B$16:$B$20&lt;=E3943)/(SRP!$C$16:$C$20&gt;=E3943),SRP!$D$16:$D$20)*(G3943/100)*(E3943/1000)),
IF(C3943="Ready to Drink",
SUM(LOOKUP(2,1/(SRP!$B$11:$B$15&lt;=E3943)/(SRP!$C$11:$C$15&gt;=E3943),SRP!$D$11:$D$15)*(G3943/100)*(E3943/1000)),
0)))))),2)</f>
        <v>1.85</v>
      </c>
      <c r="L3943" s="173" t="str">
        <f t="shared" si="61"/>
        <v>Beer473</v>
      </c>
      <c r="M3943" s="154">
        <f>VLOOKUP(L3943,'Slope %'!C:D,2,0)</f>
        <v>0.12</v>
      </c>
    </row>
    <row r="3944" spans="1:13" x14ac:dyDescent="0.25">
      <c r="A3944" s="169">
        <v>52779</v>
      </c>
      <c r="B3944" s="170" t="s">
        <v>3127</v>
      </c>
      <c r="C3944" s="170" t="s">
        <v>11</v>
      </c>
      <c r="D3944" s="170" t="s">
        <v>303</v>
      </c>
      <c r="E3944" s="170">
        <v>473</v>
      </c>
      <c r="F3944" s="170">
        <v>24</v>
      </c>
      <c r="G3944" s="171">
        <v>5.8</v>
      </c>
      <c r="H3944" s="170" t="s">
        <v>3124</v>
      </c>
      <c r="I3944" s="171">
        <v>4.1900000000000004</v>
      </c>
      <c r="J3944" s="169">
        <v>1</v>
      </c>
      <c r="K3944" s="154" cm="1">
        <f t="array" ref="K3944">ROUND(
IF(C3944="Beer",
SUM(LOOKUP(2,1/(SRP!$B$8:$B$10&lt;=E3944)/(SRP!$C$8:$C$10&gt;=E3944),SRP!$D$8:$D$10)*(G3944/100)*(E3944/1000)),
IF(C3944="Spirits",
SUM(LOOKUP(2,1/(SRP!$B$2:$B$7&lt;=E3944)/(SRP!$C$2:$C$7&gt;=E3944),SRP!$D$2:$D$7)*(G3944/100)*(E3944/1000)),
IF(AND(C3944="Wine",D3944="Fortified Wines"),
SUM(LOOKUP(2,1/(SRP!$B$26:$B$29&lt;=E3944)/(SRP!$C$26:$C$29&gt;=E3944),SRP!$D$26:$D$29)*(G3944/100)*(E3944/1000)),
IF(C3944="Wine",
SUM(LOOKUP(2,1/(SRP!$B$21:$B$25&lt;=E3944)/(SRP!$C$21:$C$25&gt;=E3944),SRP!$D$21:$D$25)*(G3944/100)*(E3944/1000)),
IF(AND(C3944="Ready to Drink",D3944="RTD-One Pour Cocktail&gt;7%&lt;=14.5"),
SUM(LOOKUP(2,1/(SRP!$B$16:$B$20&lt;=E3944)/(SRP!$C$16:$C$20&gt;=E3944),SRP!$D$16:$D$20)*(G3944/100)*(E3944/1000)),
IF(C3944="Ready to Drink",
SUM(LOOKUP(2,1/(SRP!$B$11:$B$15&lt;=E3944)/(SRP!$C$11:$C$15&gt;=E3944),SRP!$D$11:$D$15)*(G3944/100)*(E3944/1000)),
0)))))),2)</f>
        <v>2.14</v>
      </c>
      <c r="L3944" s="173" t="str">
        <f t="shared" si="61"/>
        <v>Beer473</v>
      </c>
      <c r="M3944" s="154">
        <f>VLOOKUP(L3944,'Slope %'!C:D,2,0)</f>
        <v>0.12</v>
      </c>
    </row>
    <row r="3945" spans="1:13" x14ac:dyDescent="0.25">
      <c r="A3945" s="169">
        <v>52779</v>
      </c>
      <c r="B3945" s="170" t="s">
        <v>3127</v>
      </c>
      <c r="C3945" s="170" t="s">
        <v>11</v>
      </c>
      <c r="D3945" s="170" t="s">
        <v>303</v>
      </c>
      <c r="E3945" s="170">
        <v>473</v>
      </c>
      <c r="F3945" s="170">
        <v>24</v>
      </c>
      <c r="G3945" s="171">
        <v>5.8</v>
      </c>
      <c r="H3945" s="170" t="s">
        <v>3124</v>
      </c>
      <c r="I3945" s="171">
        <v>4.1900000000000004</v>
      </c>
      <c r="J3945" s="169">
        <v>1</v>
      </c>
      <c r="K3945" s="154" cm="1">
        <f t="array" ref="K3945">ROUND(
IF(C3945="Beer",
SUM(LOOKUP(2,1/(SRP!$B$8:$B$10&lt;=E3945)/(SRP!$C$8:$C$10&gt;=E3945),SRP!$D$8:$D$10)*(G3945/100)*(E3945/1000)),
IF(C3945="Spirits",
SUM(LOOKUP(2,1/(SRP!$B$2:$B$7&lt;=E3945)/(SRP!$C$2:$C$7&gt;=E3945),SRP!$D$2:$D$7)*(G3945/100)*(E3945/1000)),
IF(AND(C3945="Wine",D3945="Fortified Wines"),
SUM(LOOKUP(2,1/(SRP!$B$26:$B$29&lt;=E3945)/(SRP!$C$26:$C$29&gt;=E3945),SRP!$D$26:$D$29)*(G3945/100)*(E3945/1000)),
IF(C3945="Wine",
SUM(LOOKUP(2,1/(SRP!$B$21:$B$25&lt;=E3945)/(SRP!$C$21:$C$25&gt;=E3945),SRP!$D$21:$D$25)*(G3945/100)*(E3945/1000)),
IF(AND(C3945="Ready to Drink",D3945="RTD-One Pour Cocktail&gt;7%&lt;=14.5"),
SUM(LOOKUP(2,1/(SRP!$B$16:$B$20&lt;=E3945)/(SRP!$C$16:$C$20&gt;=E3945),SRP!$D$16:$D$20)*(G3945/100)*(E3945/1000)),
IF(C3945="Ready to Drink",
SUM(LOOKUP(2,1/(SRP!$B$11:$B$15&lt;=E3945)/(SRP!$C$11:$C$15&gt;=E3945),SRP!$D$11:$D$15)*(G3945/100)*(E3945/1000)),
0)))))),2)</f>
        <v>2.14</v>
      </c>
      <c r="L3945" s="173" t="str">
        <f t="shared" si="61"/>
        <v>Beer473</v>
      </c>
      <c r="M3945" s="154">
        <f>VLOOKUP(L3945,'Slope %'!C:D,2,0)</f>
        <v>0.12</v>
      </c>
    </row>
    <row r="3946" spans="1:13" x14ac:dyDescent="0.25">
      <c r="A3946" s="169">
        <v>52781</v>
      </c>
      <c r="B3946" s="170" t="s">
        <v>3128</v>
      </c>
      <c r="C3946" s="170" t="s">
        <v>11</v>
      </c>
      <c r="D3946" s="170" t="s">
        <v>267</v>
      </c>
      <c r="E3946" s="170">
        <v>473</v>
      </c>
      <c r="F3946" s="170">
        <v>24</v>
      </c>
      <c r="G3946" s="171">
        <v>4.9000000000000004</v>
      </c>
      <c r="H3946" s="170" t="s">
        <v>1362</v>
      </c>
      <c r="I3946" s="171">
        <v>4.66</v>
      </c>
      <c r="J3946" s="169">
        <v>1</v>
      </c>
      <c r="K3946" s="154" cm="1">
        <f t="array" ref="K3946">ROUND(
IF(C3946="Beer",
SUM(LOOKUP(2,1/(SRP!$B$8:$B$10&lt;=E3946)/(SRP!$C$8:$C$10&gt;=E3946),SRP!$D$8:$D$10)*(G3946/100)*(E3946/1000)),
IF(C3946="Spirits",
SUM(LOOKUP(2,1/(SRP!$B$2:$B$7&lt;=E3946)/(SRP!$C$2:$C$7&gt;=E3946),SRP!$D$2:$D$7)*(G3946/100)*(E3946/1000)),
IF(AND(C3946="Wine",D3946="Fortified Wines"),
SUM(LOOKUP(2,1/(SRP!$B$26:$B$29&lt;=E3946)/(SRP!$C$26:$C$29&gt;=E3946),SRP!$D$26:$D$29)*(G3946/100)*(E3946/1000)),
IF(C3946="Wine",
SUM(LOOKUP(2,1/(SRP!$B$21:$B$25&lt;=E3946)/(SRP!$C$21:$C$25&gt;=E3946),SRP!$D$21:$D$25)*(G3946/100)*(E3946/1000)),
IF(AND(C3946="Ready to Drink",D3946="RTD-One Pour Cocktail&gt;7%&lt;=14.5"),
SUM(LOOKUP(2,1/(SRP!$B$16:$B$20&lt;=E3946)/(SRP!$C$16:$C$20&gt;=E3946),SRP!$D$16:$D$20)*(G3946/100)*(E3946/1000)),
IF(C3946="Ready to Drink",
SUM(LOOKUP(2,1/(SRP!$B$11:$B$15&lt;=E3946)/(SRP!$C$11:$C$15&gt;=E3946),SRP!$D$11:$D$15)*(G3946/100)*(E3946/1000)),
0)))))),2)</f>
        <v>1.81</v>
      </c>
      <c r="L3946" s="173" t="str">
        <f t="shared" si="61"/>
        <v>Beer473</v>
      </c>
      <c r="M3946" s="154">
        <f>VLOOKUP(L3946,'Slope %'!C:D,2,0)</f>
        <v>0.12</v>
      </c>
    </row>
    <row r="3947" spans="1:13" x14ac:dyDescent="0.25">
      <c r="A3947" s="169">
        <v>52781</v>
      </c>
      <c r="B3947" s="170" t="s">
        <v>3128</v>
      </c>
      <c r="C3947" s="170" t="s">
        <v>11</v>
      </c>
      <c r="D3947" s="170" t="s">
        <v>267</v>
      </c>
      <c r="E3947" s="170">
        <v>473</v>
      </c>
      <c r="F3947" s="170">
        <v>24</v>
      </c>
      <c r="G3947" s="171">
        <v>4.9000000000000004</v>
      </c>
      <c r="H3947" s="170" t="s">
        <v>1362</v>
      </c>
      <c r="I3947" s="171">
        <v>4.66</v>
      </c>
      <c r="J3947" s="169">
        <v>1</v>
      </c>
      <c r="K3947" s="154" cm="1">
        <f t="array" ref="K3947">ROUND(
IF(C3947="Beer",
SUM(LOOKUP(2,1/(SRP!$B$8:$B$10&lt;=E3947)/(SRP!$C$8:$C$10&gt;=E3947),SRP!$D$8:$D$10)*(G3947/100)*(E3947/1000)),
IF(C3947="Spirits",
SUM(LOOKUP(2,1/(SRP!$B$2:$B$7&lt;=E3947)/(SRP!$C$2:$C$7&gt;=E3947),SRP!$D$2:$D$7)*(G3947/100)*(E3947/1000)),
IF(AND(C3947="Wine",D3947="Fortified Wines"),
SUM(LOOKUP(2,1/(SRP!$B$26:$B$29&lt;=E3947)/(SRP!$C$26:$C$29&gt;=E3947),SRP!$D$26:$D$29)*(G3947/100)*(E3947/1000)),
IF(C3947="Wine",
SUM(LOOKUP(2,1/(SRP!$B$21:$B$25&lt;=E3947)/(SRP!$C$21:$C$25&gt;=E3947),SRP!$D$21:$D$25)*(G3947/100)*(E3947/1000)),
IF(AND(C3947="Ready to Drink",D3947="RTD-One Pour Cocktail&gt;7%&lt;=14.5"),
SUM(LOOKUP(2,1/(SRP!$B$16:$B$20&lt;=E3947)/(SRP!$C$16:$C$20&gt;=E3947),SRP!$D$16:$D$20)*(G3947/100)*(E3947/1000)),
IF(C3947="Ready to Drink",
SUM(LOOKUP(2,1/(SRP!$B$11:$B$15&lt;=E3947)/(SRP!$C$11:$C$15&gt;=E3947),SRP!$D$11:$D$15)*(G3947/100)*(E3947/1000)),
0)))))),2)</f>
        <v>1.81</v>
      </c>
      <c r="L3947" s="173" t="str">
        <f t="shared" si="61"/>
        <v>Beer473</v>
      </c>
      <c r="M3947" s="154">
        <f>VLOOKUP(L3947,'Slope %'!C:D,2,0)</f>
        <v>0.12</v>
      </c>
    </row>
    <row r="3948" spans="1:13" x14ac:dyDescent="0.25">
      <c r="A3948" s="169">
        <v>52785</v>
      </c>
      <c r="B3948" s="170" t="s">
        <v>3129</v>
      </c>
      <c r="C3948" s="170" t="s">
        <v>11</v>
      </c>
      <c r="D3948" s="170" t="s">
        <v>267</v>
      </c>
      <c r="E3948" s="170">
        <v>473</v>
      </c>
      <c r="F3948" s="170">
        <v>24</v>
      </c>
      <c r="G3948" s="171">
        <v>5</v>
      </c>
      <c r="H3948" s="170" t="s">
        <v>2503</v>
      </c>
      <c r="I3948" s="171">
        <v>4.1500000000000004</v>
      </c>
      <c r="J3948" s="169">
        <v>1</v>
      </c>
      <c r="K3948" s="154" cm="1">
        <f t="array" ref="K3948">ROUND(
IF(C3948="Beer",
SUM(LOOKUP(2,1/(SRP!$B$8:$B$10&lt;=E3948)/(SRP!$C$8:$C$10&gt;=E3948),SRP!$D$8:$D$10)*(G3948/100)*(E3948/1000)),
IF(C3948="Spirits",
SUM(LOOKUP(2,1/(SRP!$B$2:$B$7&lt;=E3948)/(SRP!$C$2:$C$7&gt;=E3948),SRP!$D$2:$D$7)*(G3948/100)*(E3948/1000)),
IF(AND(C3948="Wine",D3948="Fortified Wines"),
SUM(LOOKUP(2,1/(SRP!$B$26:$B$29&lt;=E3948)/(SRP!$C$26:$C$29&gt;=E3948),SRP!$D$26:$D$29)*(G3948/100)*(E3948/1000)),
IF(C3948="Wine",
SUM(LOOKUP(2,1/(SRP!$B$21:$B$25&lt;=E3948)/(SRP!$C$21:$C$25&gt;=E3948),SRP!$D$21:$D$25)*(G3948/100)*(E3948/1000)),
IF(AND(C3948="Ready to Drink",D3948="RTD-One Pour Cocktail&gt;7%&lt;=14.5"),
SUM(LOOKUP(2,1/(SRP!$B$16:$B$20&lt;=E3948)/(SRP!$C$16:$C$20&gt;=E3948),SRP!$D$16:$D$20)*(G3948/100)*(E3948/1000)),
IF(C3948="Ready to Drink",
SUM(LOOKUP(2,1/(SRP!$B$11:$B$15&lt;=E3948)/(SRP!$C$11:$C$15&gt;=E3948),SRP!$D$11:$D$15)*(G3948/100)*(E3948/1000)),
0)))))),2)</f>
        <v>1.85</v>
      </c>
      <c r="L3948" s="173" t="str">
        <f t="shared" si="61"/>
        <v>Beer473</v>
      </c>
      <c r="M3948" s="154">
        <f>VLOOKUP(L3948,'Slope %'!C:D,2,0)</f>
        <v>0.12</v>
      </c>
    </row>
    <row r="3949" spans="1:13" x14ac:dyDescent="0.25">
      <c r="A3949" s="169">
        <v>52785</v>
      </c>
      <c r="B3949" s="170" t="s">
        <v>3129</v>
      </c>
      <c r="C3949" s="170" t="s">
        <v>11</v>
      </c>
      <c r="D3949" s="170" t="s">
        <v>267</v>
      </c>
      <c r="E3949" s="170">
        <v>473</v>
      </c>
      <c r="F3949" s="170">
        <v>24</v>
      </c>
      <c r="G3949" s="171">
        <v>5</v>
      </c>
      <c r="H3949" s="170" t="s">
        <v>1407</v>
      </c>
      <c r="I3949" s="171">
        <v>4.1500000000000004</v>
      </c>
      <c r="J3949" s="169">
        <v>1</v>
      </c>
      <c r="K3949" s="154" cm="1">
        <f t="array" ref="K3949">ROUND(
IF(C3949="Beer",
SUM(LOOKUP(2,1/(SRP!$B$8:$B$10&lt;=E3949)/(SRP!$C$8:$C$10&gt;=E3949),SRP!$D$8:$D$10)*(G3949/100)*(E3949/1000)),
IF(C3949="Spirits",
SUM(LOOKUP(2,1/(SRP!$B$2:$B$7&lt;=E3949)/(SRP!$C$2:$C$7&gt;=E3949),SRP!$D$2:$D$7)*(G3949/100)*(E3949/1000)),
IF(AND(C3949="Wine",D3949="Fortified Wines"),
SUM(LOOKUP(2,1/(SRP!$B$26:$B$29&lt;=E3949)/(SRP!$C$26:$C$29&gt;=E3949),SRP!$D$26:$D$29)*(G3949/100)*(E3949/1000)),
IF(C3949="Wine",
SUM(LOOKUP(2,1/(SRP!$B$21:$B$25&lt;=E3949)/(SRP!$C$21:$C$25&gt;=E3949),SRP!$D$21:$D$25)*(G3949/100)*(E3949/1000)),
IF(AND(C3949="Ready to Drink",D3949="RTD-One Pour Cocktail&gt;7%&lt;=14.5"),
SUM(LOOKUP(2,1/(SRP!$B$16:$B$20&lt;=E3949)/(SRP!$C$16:$C$20&gt;=E3949),SRP!$D$16:$D$20)*(G3949/100)*(E3949/1000)),
IF(C3949="Ready to Drink",
SUM(LOOKUP(2,1/(SRP!$B$11:$B$15&lt;=E3949)/(SRP!$C$11:$C$15&gt;=E3949),SRP!$D$11:$D$15)*(G3949/100)*(E3949/1000)),
0)))))),2)</f>
        <v>1.85</v>
      </c>
      <c r="L3949" s="173" t="str">
        <f t="shared" si="61"/>
        <v>Beer473</v>
      </c>
      <c r="M3949" s="154">
        <f>VLOOKUP(L3949,'Slope %'!C:D,2,0)</f>
        <v>0.12</v>
      </c>
    </row>
    <row r="3950" spans="1:13" x14ac:dyDescent="0.25">
      <c r="A3950" s="169">
        <v>52787</v>
      </c>
      <c r="B3950" s="170" t="s">
        <v>3130</v>
      </c>
      <c r="C3950" s="170" t="s">
        <v>11</v>
      </c>
      <c r="D3950" s="170" t="s">
        <v>303</v>
      </c>
      <c r="E3950" s="170">
        <v>473</v>
      </c>
      <c r="F3950" s="170">
        <v>24</v>
      </c>
      <c r="G3950" s="171">
        <v>8.5</v>
      </c>
      <c r="H3950" s="170" t="s">
        <v>3124</v>
      </c>
      <c r="I3950" s="171">
        <v>4.79</v>
      </c>
      <c r="J3950" s="169">
        <v>1</v>
      </c>
      <c r="K3950" s="154" cm="1">
        <f t="array" ref="K3950">ROUND(
IF(C3950="Beer",
SUM(LOOKUP(2,1/(SRP!$B$8:$B$10&lt;=E3950)/(SRP!$C$8:$C$10&gt;=E3950),SRP!$D$8:$D$10)*(G3950/100)*(E3950/1000)),
IF(C3950="Spirits",
SUM(LOOKUP(2,1/(SRP!$B$2:$B$7&lt;=E3950)/(SRP!$C$2:$C$7&gt;=E3950),SRP!$D$2:$D$7)*(G3950/100)*(E3950/1000)),
IF(AND(C3950="Wine",D3950="Fortified Wines"),
SUM(LOOKUP(2,1/(SRP!$B$26:$B$29&lt;=E3950)/(SRP!$C$26:$C$29&gt;=E3950),SRP!$D$26:$D$29)*(G3950/100)*(E3950/1000)),
IF(C3950="Wine",
SUM(LOOKUP(2,1/(SRP!$B$21:$B$25&lt;=E3950)/(SRP!$C$21:$C$25&gt;=E3950),SRP!$D$21:$D$25)*(G3950/100)*(E3950/1000)),
IF(AND(C3950="Ready to Drink",D3950="RTD-One Pour Cocktail&gt;7%&lt;=14.5"),
SUM(LOOKUP(2,1/(SRP!$B$16:$B$20&lt;=E3950)/(SRP!$C$16:$C$20&gt;=E3950),SRP!$D$16:$D$20)*(G3950/100)*(E3950/1000)),
IF(C3950="Ready to Drink",
SUM(LOOKUP(2,1/(SRP!$B$11:$B$15&lt;=E3950)/(SRP!$C$11:$C$15&gt;=E3950),SRP!$D$11:$D$15)*(G3950/100)*(E3950/1000)),
0)))))),2)</f>
        <v>3.14</v>
      </c>
      <c r="L3950" s="173" t="str">
        <f t="shared" si="61"/>
        <v>Beer473</v>
      </c>
      <c r="M3950" s="154">
        <f>VLOOKUP(L3950,'Slope %'!C:D,2,0)</f>
        <v>0.12</v>
      </c>
    </row>
    <row r="3951" spans="1:13" x14ac:dyDescent="0.25">
      <c r="A3951" s="169">
        <v>52787</v>
      </c>
      <c r="B3951" s="170" t="s">
        <v>3130</v>
      </c>
      <c r="C3951" s="170" t="s">
        <v>11</v>
      </c>
      <c r="D3951" s="170" t="s">
        <v>303</v>
      </c>
      <c r="E3951" s="170">
        <v>473</v>
      </c>
      <c r="F3951" s="170">
        <v>24</v>
      </c>
      <c r="G3951" s="171">
        <v>8.5</v>
      </c>
      <c r="H3951" s="170" t="s">
        <v>3124</v>
      </c>
      <c r="I3951" s="171">
        <v>4.79</v>
      </c>
      <c r="J3951" s="169">
        <v>1</v>
      </c>
      <c r="K3951" s="154" cm="1">
        <f t="array" ref="K3951">ROUND(
IF(C3951="Beer",
SUM(LOOKUP(2,1/(SRP!$B$8:$B$10&lt;=E3951)/(SRP!$C$8:$C$10&gt;=E3951),SRP!$D$8:$D$10)*(G3951/100)*(E3951/1000)),
IF(C3951="Spirits",
SUM(LOOKUP(2,1/(SRP!$B$2:$B$7&lt;=E3951)/(SRP!$C$2:$C$7&gt;=E3951),SRP!$D$2:$D$7)*(G3951/100)*(E3951/1000)),
IF(AND(C3951="Wine",D3951="Fortified Wines"),
SUM(LOOKUP(2,1/(SRP!$B$26:$B$29&lt;=E3951)/(SRP!$C$26:$C$29&gt;=E3951),SRP!$D$26:$D$29)*(G3951/100)*(E3951/1000)),
IF(C3951="Wine",
SUM(LOOKUP(2,1/(SRP!$B$21:$B$25&lt;=E3951)/(SRP!$C$21:$C$25&gt;=E3951),SRP!$D$21:$D$25)*(G3951/100)*(E3951/1000)),
IF(AND(C3951="Ready to Drink",D3951="RTD-One Pour Cocktail&gt;7%&lt;=14.5"),
SUM(LOOKUP(2,1/(SRP!$B$16:$B$20&lt;=E3951)/(SRP!$C$16:$C$20&gt;=E3951),SRP!$D$16:$D$20)*(G3951/100)*(E3951/1000)),
IF(C3951="Ready to Drink",
SUM(LOOKUP(2,1/(SRP!$B$11:$B$15&lt;=E3951)/(SRP!$C$11:$C$15&gt;=E3951),SRP!$D$11:$D$15)*(G3951/100)*(E3951/1000)),
0)))))),2)</f>
        <v>3.14</v>
      </c>
      <c r="L3951" s="173" t="str">
        <f t="shared" si="61"/>
        <v>Beer473</v>
      </c>
      <c r="M3951" s="154">
        <f>VLOOKUP(L3951,'Slope %'!C:D,2,0)</f>
        <v>0.12</v>
      </c>
    </row>
    <row r="3952" spans="1:13" x14ac:dyDescent="0.25">
      <c r="A3952" s="169">
        <v>52789</v>
      </c>
      <c r="B3952" s="170" t="s">
        <v>3131</v>
      </c>
      <c r="C3952" s="170" t="s">
        <v>11</v>
      </c>
      <c r="D3952" s="170" t="s">
        <v>267</v>
      </c>
      <c r="E3952" s="170">
        <v>473</v>
      </c>
      <c r="F3952" s="170">
        <v>24</v>
      </c>
      <c r="G3952" s="171">
        <v>5.4</v>
      </c>
      <c r="H3952" s="170" t="s">
        <v>3124</v>
      </c>
      <c r="I3952" s="171">
        <v>4.1900000000000004</v>
      </c>
      <c r="J3952" s="169">
        <v>1</v>
      </c>
      <c r="K3952" s="154" cm="1">
        <f t="array" ref="K3952">ROUND(
IF(C3952="Beer",
SUM(LOOKUP(2,1/(SRP!$B$8:$B$10&lt;=E3952)/(SRP!$C$8:$C$10&gt;=E3952),SRP!$D$8:$D$10)*(G3952/100)*(E3952/1000)),
IF(C3952="Spirits",
SUM(LOOKUP(2,1/(SRP!$B$2:$B$7&lt;=E3952)/(SRP!$C$2:$C$7&gt;=E3952),SRP!$D$2:$D$7)*(G3952/100)*(E3952/1000)),
IF(AND(C3952="Wine",D3952="Fortified Wines"),
SUM(LOOKUP(2,1/(SRP!$B$26:$B$29&lt;=E3952)/(SRP!$C$26:$C$29&gt;=E3952),SRP!$D$26:$D$29)*(G3952/100)*(E3952/1000)),
IF(C3952="Wine",
SUM(LOOKUP(2,1/(SRP!$B$21:$B$25&lt;=E3952)/(SRP!$C$21:$C$25&gt;=E3952),SRP!$D$21:$D$25)*(G3952/100)*(E3952/1000)),
IF(AND(C3952="Ready to Drink",D3952="RTD-One Pour Cocktail&gt;7%&lt;=14.5"),
SUM(LOOKUP(2,1/(SRP!$B$16:$B$20&lt;=E3952)/(SRP!$C$16:$C$20&gt;=E3952),SRP!$D$16:$D$20)*(G3952/100)*(E3952/1000)),
IF(C3952="Ready to Drink",
SUM(LOOKUP(2,1/(SRP!$B$11:$B$15&lt;=E3952)/(SRP!$C$11:$C$15&gt;=E3952),SRP!$D$11:$D$15)*(G3952/100)*(E3952/1000)),
0)))))),2)</f>
        <v>1.99</v>
      </c>
      <c r="L3952" s="173" t="str">
        <f t="shared" si="61"/>
        <v>Beer473</v>
      </c>
      <c r="M3952" s="154">
        <f>VLOOKUP(L3952,'Slope %'!C:D,2,0)</f>
        <v>0.12</v>
      </c>
    </row>
    <row r="3953" spans="1:13" x14ac:dyDescent="0.25">
      <c r="A3953" s="169">
        <v>52789</v>
      </c>
      <c r="B3953" s="170" t="s">
        <v>3131</v>
      </c>
      <c r="C3953" s="170" t="s">
        <v>11</v>
      </c>
      <c r="D3953" s="170" t="s">
        <v>267</v>
      </c>
      <c r="E3953" s="170">
        <v>473</v>
      </c>
      <c r="F3953" s="170">
        <v>24</v>
      </c>
      <c r="G3953" s="171">
        <v>5.4</v>
      </c>
      <c r="H3953" s="170" t="s">
        <v>3124</v>
      </c>
      <c r="I3953" s="171">
        <v>4.1900000000000004</v>
      </c>
      <c r="J3953" s="169">
        <v>1</v>
      </c>
      <c r="K3953" s="154" cm="1">
        <f t="array" ref="K3953">ROUND(
IF(C3953="Beer",
SUM(LOOKUP(2,1/(SRP!$B$8:$B$10&lt;=E3953)/(SRP!$C$8:$C$10&gt;=E3953),SRP!$D$8:$D$10)*(G3953/100)*(E3953/1000)),
IF(C3953="Spirits",
SUM(LOOKUP(2,1/(SRP!$B$2:$B$7&lt;=E3953)/(SRP!$C$2:$C$7&gt;=E3953),SRP!$D$2:$D$7)*(G3953/100)*(E3953/1000)),
IF(AND(C3953="Wine",D3953="Fortified Wines"),
SUM(LOOKUP(2,1/(SRP!$B$26:$B$29&lt;=E3953)/(SRP!$C$26:$C$29&gt;=E3953),SRP!$D$26:$D$29)*(G3953/100)*(E3953/1000)),
IF(C3953="Wine",
SUM(LOOKUP(2,1/(SRP!$B$21:$B$25&lt;=E3953)/(SRP!$C$21:$C$25&gt;=E3953),SRP!$D$21:$D$25)*(G3953/100)*(E3953/1000)),
IF(AND(C3953="Ready to Drink",D3953="RTD-One Pour Cocktail&gt;7%&lt;=14.5"),
SUM(LOOKUP(2,1/(SRP!$B$16:$B$20&lt;=E3953)/(SRP!$C$16:$C$20&gt;=E3953),SRP!$D$16:$D$20)*(G3953/100)*(E3953/1000)),
IF(C3953="Ready to Drink",
SUM(LOOKUP(2,1/(SRP!$B$11:$B$15&lt;=E3953)/(SRP!$C$11:$C$15&gt;=E3953),SRP!$D$11:$D$15)*(G3953/100)*(E3953/1000)),
0)))))),2)</f>
        <v>1.99</v>
      </c>
      <c r="L3953" s="173" t="str">
        <f t="shared" si="61"/>
        <v>Beer473</v>
      </c>
      <c r="M3953" s="154">
        <f>VLOOKUP(L3953,'Slope %'!C:D,2,0)</f>
        <v>0.12</v>
      </c>
    </row>
    <row r="3954" spans="1:13" x14ac:dyDescent="0.25">
      <c r="A3954" s="169">
        <v>52804</v>
      </c>
      <c r="B3954" s="170" t="s">
        <v>3132</v>
      </c>
      <c r="C3954" s="170" t="s">
        <v>11</v>
      </c>
      <c r="D3954" s="170" t="s">
        <v>303</v>
      </c>
      <c r="E3954" s="170">
        <v>473</v>
      </c>
      <c r="F3954" s="170">
        <v>24</v>
      </c>
      <c r="G3954" s="171">
        <v>6.8</v>
      </c>
      <c r="H3954" s="170" t="s">
        <v>3124</v>
      </c>
      <c r="I3954" s="171">
        <v>4.3899999999999997</v>
      </c>
      <c r="J3954" s="169">
        <v>1</v>
      </c>
      <c r="K3954" s="154" cm="1">
        <f t="array" ref="K3954">ROUND(
IF(C3954="Beer",
SUM(LOOKUP(2,1/(SRP!$B$8:$B$10&lt;=E3954)/(SRP!$C$8:$C$10&gt;=E3954),SRP!$D$8:$D$10)*(G3954/100)*(E3954/1000)),
IF(C3954="Spirits",
SUM(LOOKUP(2,1/(SRP!$B$2:$B$7&lt;=E3954)/(SRP!$C$2:$C$7&gt;=E3954),SRP!$D$2:$D$7)*(G3954/100)*(E3954/1000)),
IF(AND(C3954="Wine",D3954="Fortified Wines"),
SUM(LOOKUP(2,1/(SRP!$B$26:$B$29&lt;=E3954)/(SRP!$C$26:$C$29&gt;=E3954),SRP!$D$26:$D$29)*(G3954/100)*(E3954/1000)),
IF(C3954="Wine",
SUM(LOOKUP(2,1/(SRP!$B$21:$B$25&lt;=E3954)/(SRP!$C$21:$C$25&gt;=E3954),SRP!$D$21:$D$25)*(G3954/100)*(E3954/1000)),
IF(AND(C3954="Ready to Drink",D3954="RTD-One Pour Cocktail&gt;7%&lt;=14.5"),
SUM(LOOKUP(2,1/(SRP!$B$16:$B$20&lt;=E3954)/(SRP!$C$16:$C$20&gt;=E3954),SRP!$D$16:$D$20)*(G3954/100)*(E3954/1000)),
IF(C3954="Ready to Drink",
SUM(LOOKUP(2,1/(SRP!$B$11:$B$15&lt;=E3954)/(SRP!$C$11:$C$15&gt;=E3954),SRP!$D$11:$D$15)*(G3954/100)*(E3954/1000)),
0)))))),2)</f>
        <v>2.5099999999999998</v>
      </c>
      <c r="L3954" s="173" t="str">
        <f t="shared" si="61"/>
        <v>Beer473</v>
      </c>
      <c r="M3954" s="154">
        <f>VLOOKUP(L3954,'Slope %'!C:D,2,0)</f>
        <v>0.12</v>
      </c>
    </row>
    <row r="3955" spans="1:13" x14ac:dyDescent="0.25">
      <c r="A3955" s="169">
        <v>52804</v>
      </c>
      <c r="B3955" s="170" t="s">
        <v>3132</v>
      </c>
      <c r="C3955" s="170" t="s">
        <v>11</v>
      </c>
      <c r="D3955" s="170" t="s">
        <v>303</v>
      </c>
      <c r="E3955" s="170">
        <v>473</v>
      </c>
      <c r="F3955" s="170">
        <v>24</v>
      </c>
      <c r="G3955" s="171">
        <v>6.8</v>
      </c>
      <c r="H3955" s="170" t="s">
        <v>3124</v>
      </c>
      <c r="I3955" s="171">
        <v>4.3899999999999997</v>
      </c>
      <c r="J3955" s="169">
        <v>1</v>
      </c>
      <c r="K3955" s="154" cm="1">
        <f t="array" ref="K3955">ROUND(
IF(C3955="Beer",
SUM(LOOKUP(2,1/(SRP!$B$8:$B$10&lt;=E3955)/(SRP!$C$8:$C$10&gt;=E3955),SRP!$D$8:$D$10)*(G3955/100)*(E3955/1000)),
IF(C3955="Spirits",
SUM(LOOKUP(2,1/(SRP!$B$2:$B$7&lt;=E3955)/(SRP!$C$2:$C$7&gt;=E3955),SRP!$D$2:$D$7)*(G3955/100)*(E3955/1000)),
IF(AND(C3955="Wine",D3955="Fortified Wines"),
SUM(LOOKUP(2,1/(SRP!$B$26:$B$29&lt;=E3955)/(SRP!$C$26:$C$29&gt;=E3955),SRP!$D$26:$D$29)*(G3955/100)*(E3955/1000)),
IF(C3955="Wine",
SUM(LOOKUP(2,1/(SRP!$B$21:$B$25&lt;=E3955)/(SRP!$C$21:$C$25&gt;=E3955),SRP!$D$21:$D$25)*(G3955/100)*(E3955/1000)),
IF(AND(C3955="Ready to Drink",D3955="RTD-One Pour Cocktail&gt;7%&lt;=14.5"),
SUM(LOOKUP(2,1/(SRP!$B$16:$B$20&lt;=E3955)/(SRP!$C$16:$C$20&gt;=E3955),SRP!$D$16:$D$20)*(G3955/100)*(E3955/1000)),
IF(C3955="Ready to Drink",
SUM(LOOKUP(2,1/(SRP!$B$11:$B$15&lt;=E3955)/(SRP!$C$11:$C$15&gt;=E3955),SRP!$D$11:$D$15)*(G3955/100)*(E3955/1000)),
0)))))),2)</f>
        <v>2.5099999999999998</v>
      </c>
      <c r="L3955" s="173" t="str">
        <f t="shared" si="61"/>
        <v>Beer473</v>
      </c>
      <c r="M3955" s="154">
        <f>VLOOKUP(L3955,'Slope %'!C:D,2,0)</f>
        <v>0.12</v>
      </c>
    </row>
    <row r="3956" spans="1:13" x14ac:dyDescent="0.25">
      <c r="A3956" s="169">
        <v>52809</v>
      </c>
      <c r="B3956" s="170" t="s">
        <v>3133</v>
      </c>
      <c r="C3956" s="170" t="s">
        <v>15</v>
      </c>
      <c r="D3956" s="170" t="s">
        <v>51</v>
      </c>
      <c r="E3956" s="170">
        <v>750</v>
      </c>
      <c r="F3956" s="170">
        <v>6</v>
      </c>
      <c r="G3956" s="171">
        <v>42.5</v>
      </c>
      <c r="H3956" s="170" t="s">
        <v>73</v>
      </c>
      <c r="I3956" s="171">
        <v>54.99</v>
      </c>
      <c r="J3956" s="169">
        <v>1</v>
      </c>
      <c r="K3956" s="154" cm="1">
        <f t="array" ref="K3956">ROUND(
IF(C3956="Beer",
SUM(LOOKUP(2,1/(SRP!$B$8:$B$10&lt;=E3956)/(SRP!$C$8:$C$10&gt;=E3956),SRP!$D$8:$D$10)*(G3956/100)*(E3956/1000)),
IF(C3956="Spirits",
SUM(LOOKUP(2,1/(SRP!$B$2:$B$7&lt;=E3956)/(SRP!$C$2:$C$7&gt;=E3956),SRP!$D$2:$D$7)*(G3956/100)*(E3956/1000)),
IF(AND(C3956="Wine",D3956="Fortified Wines"),
SUM(LOOKUP(2,1/(SRP!$B$26:$B$29&lt;=E3956)/(SRP!$C$26:$C$29&gt;=E3956),SRP!$D$26:$D$29)*(G3956/100)*(E3956/1000)),
IF(C3956="Wine",
SUM(LOOKUP(2,1/(SRP!$B$21:$B$25&lt;=E3956)/(SRP!$C$21:$C$25&gt;=E3956),SRP!$D$21:$D$25)*(G3956/100)*(E3956/1000)),
IF(AND(C3956="Ready to Drink",D3956="RTD-One Pour Cocktail&gt;7%&lt;=14.5"),
SUM(LOOKUP(2,1/(SRP!$B$16:$B$20&lt;=E3956)/(SRP!$C$16:$C$20&gt;=E3956),SRP!$D$16:$D$20)*(G3956/100)*(E3956/1000)),
IF(C3956="Ready to Drink",
SUM(LOOKUP(2,1/(SRP!$B$11:$B$15&lt;=E3956)/(SRP!$C$11:$C$15&gt;=E3956),SRP!$D$11:$D$15)*(G3956/100)*(E3956/1000)),
0)))))),2)</f>
        <v>24.88</v>
      </c>
      <c r="L3956" s="173" t="str">
        <f t="shared" si="61"/>
        <v>Spirits750</v>
      </c>
      <c r="M3956" s="154">
        <f>VLOOKUP(L3956,'Slope %'!C:D,2,0)</f>
        <v>7.0000000000000007E-2</v>
      </c>
    </row>
    <row r="3957" spans="1:13" x14ac:dyDescent="0.25">
      <c r="A3957" s="169">
        <v>52818</v>
      </c>
      <c r="B3957" s="170" t="s">
        <v>3134</v>
      </c>
      <c r="C3957" s="170" t="s">
        <v>24</v>
      </c>
      <c r="D3957" s="170" t="s">
        <v>85</v>
      </c>
      <c r="E3957" s="170">
        <v>750</v>
      </c>
      <c r="F3957" s="170">
        <v>12</v>
      </c>
      <c r="G3957" s="171">
        <v>13.9</v>
      </c>
      <c r="H3957" s="170" t="s">
        <v>64</v>
      </c>
      <c r="I3957" s="171">
        <v>34.99</v>
      </c>
      <c r="J3957" s="169">
        <v>1</v>
      </c>
      <c r="K3957" s="154" cm="1">
        <f t="array" ref="K3957">ROUND(
IF(C3957="Beer",
SUM(LOOKUP(2,1/(SRP!$B$8:$B$10&lt;=E3957)/(SRP!$C$8:$C$10&gt;=E3957),SRP!$D$8:$D$10)*(G3957/100)*(E3957/1000)),
IF(C3957="Spirits",
SUM(LOOKUP(2,1/(SRP!$B$2:$B$7&lt;=E3957)/(SRP!$C$2:$C$7&gt;=E3957),SRP!$D$2:$D$7)*(G3957/100)*(E3957/1000)),
IF(AND(C3957="Wine",D3957="Fortified Wines"),
SUM(LOOKUP(2,1/(SRP!$B$26:$B$29&lt;=E3957)/(SRP!$C$26:$C$29&gt;=E3957),SRP!$D$26:$D$29)*(G3957/100)*(E3957/1000)),
IF(C3957="Wine",
SUM(LOOKUP(2,1/(SRP!$B$21:$B$25&lt;=E3957)/(SRP!$C$21:$C$25&gt;=E3957),SRP!$D$21:$D$25)*(G3957/100)*(E3957/1000)),
IF(AND(C3957="Ready to Drink",D3957="RTD-One Pour Cocktail&gt;7%&lt;=14.5"),
SUM(LOOKUP(2,1/(SRP!$B$16:$B$20&lt;=E3957)/(SRP!$C$16:$C$20&gt;=E3957),SRP!$D$16:$D$20)*(G3957/100)*(E3957/1000)),
IF(C3957="Ready to Drink",
SUM(LOOKUP(2,1/(SRP!$B$11:$B$15&lt;=E3957)/(SRP!$C$11:$C$15&gt;=E3957),SRP!$D$11:$D$15)*(G3957/100)*(E3957/1000)),
0)))))),2)</f>
        <v>8.14</v>
      </c>
      <c r="L3957" s="173" t="str">
        <f t="shared" si="61"/>
        <v>Wine750</v>
      </c>
      <c r="M3957" s="154">
        <f>VLOOKUP(L3957,'Slope %'!C:D,2,0)</f>
        <v>0.1</v>
      </c>
    </row>
    <row r="3958" spans="1:13" x14ac:dyDescent="0.25">
      <c r="A3958" s="169">
        <v>52819</v>
      </c>
      <c r="B3958" s="170" t="s">
        <v>3135</v>
      </c>
      <c r="C3958" s="170" t="s">
        <v>24</v>
      </c>
      <c r="D3958" s="170" t="s">
        <v>34</v>
      </c>
      <c r="E3958" s="170">
        <v>750</v>
      </c>
      <c r="F3958" s="170">
        <v>12</v>
      </c>
      <c r="G3958" s="171">
        <v>13.5</v>
      </c>
      <c r="H3958" s="170" t="s">
        <v>32</v>
      </c>
      <c r="I3958" s="171">
        <v>14.99</v>
      </c>
      <c r="J3958" s="169">
        <v>1</v>
      </c>
      <c r="K3958" s="154" cm="1">
        <f t="array" ref="K3958">ROUND(
IF(C3958="Beer",
SUM(LOOKUP(2,1/(SRP!$B$8:$B$10&lt;=E3958)/(SRP!$C$8:$C$10&gt;=E3958),SRP!$D$8:$D$10)*(G3958/100)*(E3958/1000)),
IF(C3958="Spirits",
SUM(LOOKUP(2,1/(SRP!$B$2:$B$7&lt;=E3958)/(SRP!$C$2:$C$7&gt;=E3958),SRP!$D$2:$D$7)*(G3958/100)*(E3958/1000)),
IF(AND(C3958="Wine",D3958="Fortified Wines"),
SUM(LOOKUP(2,1/(SRP!$B$26:$B$29&lt;=E3958)/(SRP!$C$26:$C$29&gt;=E3958),SRP!$D$26:$D$29)*(G3958/100)*(E3958/1000)),
IF(C3958="Wine",
SUM(LOOKUP(2,1/(SRP!$B$21:$B$25&lt;=E3958)/(SRP!$C$21:$C$25&gt;=E3958),SRP!$D$21:$D$25)*(G3958/100)*(E3958/1000)),
IF(AND(C3958="Ready to Drink",D3958="RTD-One Pour Cocktail&gt;7%&lt;=14.5"),
SUM(LOOKUP(2,1/(SRP!$B$16:$B$20&lt;=E3958)/(SRP!$C$16:$C$20&gt;=E3958),SRP!$D$16:$D$20)*(G3958/100)*(E3958/1000)),
IF(C3958="Ready to Drink",
SUM(LOOKUP(2,1/(SRP!$B$11:$B$15&lt;=E3958)/(SRP!$C$11:$C$15&gt;=E3958),SRP!$D$11:$D$15)*(G3958/100)*(E3958/1000)),
0)))))),2)</f>
        <v>7.9</v>
      </c>
      <c r="L3958" s="173" t="str">
        <f t="shared" si="61"/>
        <v>Wine750</v>
      </c>
      <c r="M3958" s="154">
        <f>VLOOKUP(L3958,'Slope %'!C:D,2,0)</f>
        <v>0.1</v>
      </c>
    </row>
    <row r="3959" spans="1:13" x14ac:dyDescent="0.25">
      <c r="A3959" s="169">
        <v>52840</v>
      </c>
      <c r="B3959" s="170" t="s">
        <v>3136</v>
      </c>
      <c r="C3959" s="170" t="s">
        <v>24</v>
      </c>
      <c r="D3959" s="170" t="s">
        <v>66</v>
      </c>
      <c r="E3959" s="170">
        <v>750</v>
      </c>
      <c r="F3959" s="170">
        <v>12</v>
      </c>
      <c r="G3959" s="171">
        <v>14.5</v>
      </c>
      <c r="H3959" s="170" t="s">
        <v>32</v>
      </c>
      <c r="I3959" s="171">
        <v>20.09</v>
      </c>
      <c r="J3959" s="169">
        <v>1</v>
      </c>
      <c r="K3959" s="154" cm="1">
        <f t="array" ref="K3959">ROUND(
IF(C3959="Beer",
SUM(LOOKUP(2,1/(SRP!$B$8:$B$10&lt;=E3959)/(SRP!$C$8:$C$10&gt;=E3959),SRP!$D$8:$D$10)*(G3959/100)*(E3959/1000)),
IF(C3959="Spirits",
SUM(LOOKUP(2,1/(SRP!$B$2:$B$7&lt;=E3959)/(SRP!$C$2:$C$7&gt;=E3959),SRP!$D$2:$D$7)*(G3959/100)*(E3959/1000)),
IF(AND(C3959="Wine",D3959="Fortified Wines"),
SUM(LOOKUP(2,1/(SRP!$B$26:$B$29&lt;=E3959)/(SRP!$C$26:$C$29&gt;=E3959),SRP!$D$26:$D$29)*(G3959/100)*(E3959/1000)),
IF(C3959="Wine",
SUM(LOOKUP(2,1/(SRP!$B$21:$B$25&lt;=E3959)/(SRP!$C$21:$C$25&gt;=E3959),SRP!$D$21:$D$25)*(G3959/100)*(E3959/1000)),
IF(AND(C3959="Ready to Drink",D3959="RTD-One Pour Cocktail&gt;7%&lt;=14.5"),
SUM(LOOKUP(2,1/(SRP!$B$16:$B$20&lt;=E3959)/(SRP!$C$16:$C$20&gt;=E3959),SRP!$D$16:$D$20)*(G3959/100)*(E3959/1000)),
IF(C3959="Ready to Drink",
SUM(LOOKUP(2,1/(SRP!$B$11:$B$15&lt;=E3959)/(SRP!$C$11:$C$15&gt;=E3959),SRP!$D$11:$D$15)*(G3959/100)*(E3959/1000)),
0)))))),2)</f>
        <v>8.49</v>
      </c>
      <c r="L3959" s="173" t="str">
        <f t="shared" si="61"/>
        <v>Wine750</v>
      </c>
      <c r="M3959" s="154">
        <f>VLOOKUP(L3959,'Slope %'!C:D,2,0)</f>
        <v>0.1</v>
      </c>
    </row>
    <row r="3960" spans="1:13" x14ac:dyDescent="0.25">
      <c r="A3960" s="169">
        <v>52874</v>
      </c>
      <c r="B3960" s="170" t="s">
        <v>3137</v>
      </c>
      <c r="C3960" s="170" t="s">
        <v>24</v>
      </c>
      <c r="D3960" s="170" t="s">
        <v>68</v>
      </c>
      <c r="E3960" s="170">
        <v>750</v>
      </c>
      <c r="F3960" s="170">
        <v>12</v>
      </c>
      <c r="G3960" s="171">
        <v>13.5</v>
      </c>
      <c r="H3960" s="170" t="s">
        <v>22</v>
      </c>
      <c r="I3960" s="171">
        <v>10.99</v>
      </c>
      <c r="J3960" s="169">
        <v>1</v>
      </c>
      <c r="K3960" s="154" cm="1">
        <f t="array" ref="K3960">ROUND(
IF(C3960="Beer",
SUM(LOOKUP(2,1/(SRP!$B$8:$B$10&lt;=E3960)/(SRP!$C$8:$C$10&gt;=E3960),SRP!$D$8:$D$10)*(G3960/100)*(E3960/1000)),
IF(C3960="Spirits",
SUM(LOOKUP(2,1/(SRP!$B$2:$B$7&lt;=E3960)/(SRP!$C$2:$C$7&gt;=E3960),SRP!$D$2:$D$7)*(G3960/100)*(E3960/1000)),
IF(AND(C3960="Wine",D3960="Fortified Wines"),
SUM(LOOKUP(2,1/(SRP!$B$26:$B$29&lt;=E3960)/(SRP!$C$26:$C$29&gt;=E3960),SRP!$D$26:$D$29)*(G3960/100)*(E3960/1000)),
IF(C3960="Wine",
SUM(LOOKUP(2,1/(SRP!$B$21:$B$25&lt;=E3960)/(SRP!$C$21:$C$25&gt;=E3960),SRP!$D$21:$D$25)*(G3960/100)*(E3960/1000)),
IF(AND(C3960="Ready to Drink",D3960="RTD-One Pour Cocktail&gt;7%&lt;=14.5"),
SUM(LOOKUP(2,1/(SRP!$B$16:$B$20&lt;=E3960)/(SRP!$C$16:$C$20&gt;=E3960),SRP!$D$16:$D$20)*(G3960/100)*(E3960/1000)),
IF(C3960="Ready to Drink",
SUM(LOOKUP(2,1/(SRP!$B$11:$B$15&lt;=E3960)/(SRP!$C$11:$C$15&gt;=E3960),SRP!$D$11:$D$15)*(G3960/100)*(E3960/1000)),
0)))))),2)</f>
        <v>7.9</v>
      </c>
      <c r="L3960" s="173" t="str">
        <f t="shared" si="61"/>
        <v>Wine750</v>
      </c>
      <c r="M3960" s="154">
        <f>VLOOKUP(L3960,'Slope %'!C:D,2,0)</f>
        <v>0.1</v>
      </c>
    </row>
    <row r="3961" spans="1:13" x14ac:dyDescent="0.25">
      <c r="A3961" s="169">
        <v>52883</v>
      </c>
      <c r="B3961" s="170" t="s">
        <v>3138</v>
      </c>
      <c r="C3961" s="170" t="s">
        <v>24</v>
      </c>
      <c r="D3961" s="170" t="s">
        <v>66</v>
      </c>
      <c r="E3961" s="170">
        <v>750</v>
      </c>
      <c r="F3961" s="170">
        <v>12</v>
      </c>
      <c r="G3961" s="171">
        <v>13.5</v>
      </c>
      <c r="H3961" s="170" t="s">
        <v>22</v>
      </c>
      <c r="I3961" s="171">
        <v>10.71</v>
      </c>
      <c r="J3961" s="169">
        <v>1</v>
      </c>
      <c r="K3961" s="154" cm="1">
        <f t="array" ref="K3961">ROUND(
IF(C3961="Beer",
SUM(LOOKUP(2,1/(SRP!$B$8:$B$10&lt;=E3961)/(SRP!$C$8:$C$10&gt;=E3961),SRP!$D$8:$D$10)*(G3961/100)*(E3961/1000)),
IF(C3961="Spirits",
SUM(LOOKUP(2,1/(SRP!$B$2:$B$7&lt;=E3961)/(SRP!$C$2:$C$7&gt;=E3961),SRP!$D$2:$D$7)*(G3961/100)*(E3961/1000)),
IF(AND(C3961="Wine",D3961="Fortified Wines"),
SUM(LOOKUP(2,1/(SRP!$B$26:$B$29&lt;=E3961)/(SRP!$C$26:$C$29&gt;=E3961),SRP!$D$26:$D$29)*(G3961/100)*(E3961/1000)),
IF(C3961="Wine",
SUM(LOOKUP(2,1/(SRP!$B$21:$B$25&lt;=E3961)/(SRP!$C$21:$C$25&gt;=E3961),SRP!$D$21:$D$25)*(G3961/100)*(E3961/1000)),
IF(AND(C3961="Ready to Drink",D3961="RTD-One Pour Cocktail&gt;7%&lt;=14.5"),
SUM(LOOKUP(2,1/(SRP!$B$16:$B$20&lt;=E3961)/(SRP!$C$16:$C$20&gt;=E3961),SRP!$D$16:$D$20)*(G3961/100)*(E3961/1000)),
IF(C3961="Ready to Drink",
SUM(LOOKUP(2,1/(SRP!$B$11:$B$15&lt;=E3961)/(SRP!$C$11:$C$15&gt;=E3961),SRP!$D$11:$D$15)*(G3961/100)*(E3961/1000)),
0)))))),2)</f>
        <v>7.9</v>
      </c>
      <c r="L3961" s="173" t="str">
        <f t="shared" si="61"/>
        <v>Wine750</v>
      </c>
      <c r="M3961" s="154">
        <f>VLOOKUP(L3961,'Slope %'!C:D,2,0)</f>
        <v>0.1</v>
      </c>
    </row>
    <row r="3962" spans="1:13" x14ac:dyDescent="0.25">
      <c r="A3962" s="169">
        <v>52909</v>
      </c>
      <c r="B3962" s="170" t="s">
        <v>3139</v>
      </c>
      <c r="C3962" s="170" t="s">
        <v>24</v>
      </c>
      <c r="D3962" s="170" t="s">
        <v>191</v>
      </c>
      <c r="E3962" s="170">
        <v>750</v>
      </c>
      <c r="F3962" s="170">
        <v>12</v>
      </c>
      <c r="G3962" s="171">
        <v>13.5</v>
      </c>
      <c r="H3962" s="170" t="s">
        <v>100</v>
      </c>
      <c r="I3962" s="171">
        <v>25.99</v>
      </c>
      <c r="J3962" s="169">
        <v>1</v>
      </c>
      <c r="K3962" s="154" cm="1">
        <f t="array" ref="K3962">ROUND(
IF(C3962="Beer",
SUM(LOOKUP(2,1/(SRP!$B$8:$B$10&lt;=E3962)/(SRP!$C$8:$C$10&gt;=E3962),SRP!$D$8:$D$10)*(G3962/100)*(E3962/1000)),
IF(C3962="Spirits",
SUM(LOOKUP(2,1/(SRP!$B$2:$B$7&lt;=E3962)/(SRP!$C$2:$C$7&gt;=E3962),SRP!$D$2:$D$7)*(G3962/100)*(E3962/1000)),
IF(AND(C3962="Wine",D3962="Fortified Wines"),
SUM(LOOKUP(2,1/(SRP!$B$26:$B$29&lt;=E3962)/(SRP!$C$26:$C$29&gt;=E3962),SRP!$D$26:$D$29)*(G3962/100)*(E3962/1000)),
IF(C3962="Wine",
SUM(LOOKUP(2,1/(SRP!$B$21:$B$25&lt;=E3962)/(SRP!$C$21:$C$25&gt;=E3962),SRP!$D$21:$D$25)*(G3962/100)*(E3962/1000)),
IF(AND(C3962="Ready to Drink",D3962="RTD-One Pour Cocktail&gt;7%&lt;=14.5"),
SUM(LOOKUP(2,1/(SRP!$B$16:$B$20&lt;=E3962)/(SRP!$C$16:$C$20&gt;=E3962),SRP!$D$16:$D$20)*(G3962/100)*(E3962/1000)),
IF(C3962="Ready to Drink",
SUM(LOOKUP(2,1/(SRP!$B$11:$B$15&lt;=E3962)/(SRP!$C$11:$C$15&gt;=E3962),SRP!$D$11:$D$15)*(G3962/100)*(E3962/1000)),
0)))))),2)</f>
        <v>7.9</v>
      </c>
      <c r="L3962" s="173" t="str">
        <f t="shared" si="61"/>
        <v>Wine750</v>
      </c>
      <c r="M3962" s="154">
        <f>VLOOKUP(L3962,'Slope %'!C:D,2,0)</f>
        <v>0.1</v>
      </c>
    </row>
    <row r="3963" spans="1:13" x14ac:dyDescent="0.25">
      <c r="A3963" s="169">
        <v>52910</v>
      </c>
      <c r="B3963" s="170" t="s">
        <v>3140</v>
      </c>
      <c r="C3963" s="170" t="s">
        <v>24</v>
      </c>
      <c r="D3963" s="170" t="s">
        <v>60</v>
      </c>
      <c r="E3963" s="170">
        <v>750</v>
      </c>
      <c r="F3963" s="170">
        <v>12</v>
      </c>
      <c r="G3963" s="171">
        <v>11</v>
      </c>
      <c r="H3963" s="170" t="s">
        <v>26</v>
      </c>
      <c r="I3963" s="171">
        <v>13.49</v>
      </c>
      <c r="J3963" s="169">
        <v>1</v>
      </c>
      <c r="K3963" s="154" cm="1">
        <f t="array" ref="K3963">ROUND(
IF(C3963="Beer",
SUM(LOOKUP(2,1/(SRP!$B$8:$B$10&lt;=E3963)/(SRP!$C$8:$C$10&gt;=E3963),SRP!$D$8:$D$10)*(G3963/100)*(E3963/1000)),
IF(C3963="Spirits",
SUM(LOOKUP(2,1/(SRP!$B$2:$B$7&lt;=E3963)/(SRP!$C$2:$C$7&gt;=E3963),SRP!$D$2:$D$7)*(G3963/100)*(E3963/1000)),
IF(AND(C3963="Wine",D3963="Fortified Wines"),
SUM(LOOKUP(2,1/(SRP!$B$26:$B$29&lt;=E3963)/(SRP!$C$26:$C$29&gt;=E3963),SRP!$D$26:$D$29)*(G3963/100)*(E3963/1000)),
IF(C3963="Wine",
SUM(LOOKUP(2,1/(SRP!$B$21:$B$25&lt;=E3963)/(SRP!$C$21:$C$25&gt;=E3963),SRP!$D$21:$D$25)*(G3963/100)*(E3963/1000)),
IF(AND(C3963="Ready to Drink",D3963="RTD-One Pour Cocktail&gt;7%&lt;=14.5"),
SUM(LOOKUP(2,1/(SRP!$B$16:$B$20&lt;=E3963)/(SRP!$C$16:$C$20&gt;=E3963),SRP!$D$16:$D$20)*(G3963/100)*(E3963/1000)),
IF(C3963="Ready to Drink",
SUM(LOOKUP(2,1/(SRP!$B$11:$B$15&lt;=E3963)/(SRP!$C$11:$C$15&gt;=E3963),SRP!$D$11:$D$15)*(G3963/100)*(E3963/1000)),
0)))))),2)</f>
        <v>6.44</v>
      </c>
      <c r="L3963" s="173" t="str">
        <f t="shared" si="61"/>
        <v>Wine750</v>
      </c>
      <c r="M3963" s="154">
        <f>VLOOKUP(L3963,'Slope %'!C:D,2,0)</f>
        <v>0.1</v>
      </c>
    </row>
    <row r="3964" spans="1:13" x14ac:dyDescent="0.25">
      <c r="A3964" s="169">
        <v>52915</v>
      </c>
      <c r="B3964" s="170" t="s">
        <v>1673</v>
      </c>
      <c r="C3964" s="170" t="s">
        <v>15</v>
      </c>
      <c r="D3964" s="170" t="s">
        <v>198</v>
      </c>
      <c r="E3964" s="170">
        <v>375</v>
      </c>
      <c r="F3964" s="170">
        <v>24</v>
      </c>
      <c r="G3964" s="171">
        <v>35</v>
      </c>
      <c r="H3964" s="170" t="s">
        <v>29</v>
      </c>
      <c r="I3964" s="171">
        <v>16.989999999999998</v>
      </c>
      <c r="J3964" s="169">
        <v>1</v>
      </c>
      <c r="K3964" s="154" cm="1">
        <f t="array" ref="K3964">ROUND(
IF(C3964="Beer",
SUM(LOOKUP(2,1/(SRP!$B$8:$B$10&lt;=E3964)/(SRP!$C$8:$C$10&gt;=E3964),SRP!$D$8:$D$10)*(G3964/100)*(E3964/1000)),
IF(C3964="Spirits",
SUM(LOOKUP(2,1/(SRP!$B$2:$B$7&lt;=E3964)/(SRP!$C$2:$C$7&gt;=E3964),SRP!$D$2:$D$7)*(G3964/100)*(E3964/1000)),
IF(AND(C3964="Wine",D3964="Fortified Wines"),
SUM(LOOKUP(2,1/(SRP!$B$26:$B$29&lt;=E3964)/(SRP!$C$26:$C$29&gt;=E3964),SRP!$D$26:$D$29)*(G3964/100)*(E3964/1000)),
IF(C3964="Wine",
SUM(LOOKUP(2,1/(SRP!$B$21:$B$25&lt;=E3964)/(SRP!$C$21:$C$25&gt;=E3964),SRP!$D$21:$D$25)*(G3964/100)*(E3964/1000)),
IF(AND(C3964="Ready to Drink",D3964="RTD-One Pour Cocktail&gt;7%&lt;=14.5"),
SUM(LOOKUP(2,1/(SRP!$B$16:$B$20&lt;=E3964)/(SRP!$C$16:$C$20&gt;=E3964),SRP!$D$16:$D$20)*(G3964/100)*(E3964/1000)),
IF(C3964="Ready to Drink",
SUM(LOOKUP(2,1/(SRP!$B$11:$B$15&lt;=E3964)/(SRP!$C$11:$C$15&gt;=E3964),SRP!$D$11:$D$15)*(G3964/100)*(E3964/1000)),
0)))))),2)</f>
        <v>11.64</v>
      </c>
      <c r="L3964" s="173" t="str">
        <f t="shared" si="61"/>
        <v>Spirits375</v>
      </c>
      <c r="M3964" s="154">
        <f>VLOOKUP(L3964,'Slope %'!C:D,2,0)</f>
        <v>0.1</v>
      </c>
    </row>
    <row r="3965" spans="1:13" x14ac:dyDescent="0.25">
      <c r="A3965" s="169">
        <v>52920</v>
      </c>
      <c r="B3965" s="170" t="s">
        <v>3141</v>
      </c>
      <c r="C3965" s="170" t="s">
        <v>263</v>
      </c>
      <c r="D3965" s="170" t="s">
        <v>264</v>
      </c>
      <c r="E3965" s="170">
        <v>4260</v>
      </c>
      <c r="F3965" s="170">
        <v>2</v>
      </c>
      <c r="G3965" s="171">
        <v>7</v>
      </c>
      <c r="H3965" s="170" t="s">
        <v>3142</v>
      </c>
      <c r="I3965" s="171">
        <v>29.99</v>
      </c>
      <c r="J3965" s="169">
        <v>12</v>
      </c>
      <c r="K3965" s="154" cm="1">
        <f t="array" ref="K3965">ROUND(
IF(C3965="Beer",
SUM(LOOKUP(2,1/(SRP!$B$8:$B$10&lt;=E3965)/(SRP!$C$8:$C$10&gt;=E3965),SRP!$D$8:$D$10)*(G3965/100)*(E3965/1000)),
IF(C3965="Spirits",
SUM(LOOKUP(2,1/(SRP!$B$2:$B$7&lt;=E3965)/(SRP!$C$2:$C$7&gt;=E3965),SRP!$D$2:$D$7)*(G3965/100)*(E3965/1000)),
IF(AND(C3965="Wine",D3965="Fortified Wines"),
SUM(LOOKUP(2,1/(SRP!$B$26:$B$29&lt;=E3965)/(SRP!$C$26:$C$29&gt;=E3965),SRP!$D$26:$D$29)*(G3965/100)*(E3965/1000)),
IF(C3965="Wine",
SUM(LOOKUP(2,1/(SRP!$B$21:$B$25&lt;=E3965)/(SRP!$C$21:$C$25&gt;=E3965),SRP!$D$21:$D$25)*(G3965/100)*(E3965/1000)),
IF(AND(C3965="Ready to Drink",D3965="RTD-One Pour Cocktail&gt;7%&lt;=14.5"),
SUM(LOOKUP(2,1/(SRP!$B$16:$B$20&lt;=E3965)/(SRP!$C$16:$C$20&gt;=E3965),SRP!$D$16:$D$20)*(G3965/100)*(E3965/1000)),
IF(C3965="Ready to Drink",
SUM(LOOKUP(2,1/(SRP!$B$11:$B$15&lt;=E3965)/(SRP!$C$11:$C$15&gt;=E3965),SRP!$D$11:$D$15)*(G3965/100)*(E3965/1000)),
0)))))),2)</f>
        <v>23.28</v>
      </c>
      <c r="L3965" s="173" t="str">
        <f t="shared" si="61"/>
        <v>Ready to Drink4260</v>
      </c>
      <c r="M3965" s="154">
        <f>VLOOKUP(L3965,'Slope %'!C:D,2,0)</f>
        <v>7.0000000000000007E-2</v>
      </c>
    </row>
    <row r="3966" spans="1:13" x14ac:dyDescent="0.25">
      <c r="A3966" s="169">
        <v>52920</v>
      </c>
      <c r="B3966" s="170" t="s">
        <v>3141</v>
      </c>
      <c r="C3966" s="170" t="s">
        <v>263</v>
      </c>
      <c r="D3966" s="170" t="s">
        <v>264</v>
      </c>
      <c r="E3966" s="170">
        <v>4260</v>
      </c>
      <c r="F3966" s="170">
        <v>2</v>
      </c>
      <c r="G3966" s="171">
        <v>7</v>
      </c>
      <c r="H3966" s="170" t="s">
        <v>3142</v>
      </c>
      <c r="I3966" s="171">
        <v>29.99</v>
      </c>
      <c r="J3966" s="169">
        <v>12</v>
      </c>
      <c r="K3966" s="154" cm="1">
        <f t="array" ref="K3966">ROUND(
IF(C3966="Beer",
SUM(LOOKUP(2,1/(SRP!$B$8:$B$10&lt;=E3966)/(SRP!$C$8:$C$10&gt;=E3966),SRP!$D$8:$D$10)*(G3966/100)*(E3966/1000)),
IF(C3966="Spirits",
SUM(LOOKUP(2,1/(SRP!$B$2:$B$7&lt;=E3966)/(SRP!$C$2:$C$7&gt;=E3966),SRP!$D$2:$D$7)*(G3966/100)*(E3966/1000)),
IF(AND(C3966="Wine",D3966="Fortified Wines"),
SUM(LOOKUP(2,1/(SRP!$B$26:$B$29&lt;=E3966)/(SRP!$C$26:$C$29&gt;=E3966),SRP!$D$26:$D$29)*(G3966/100)*(E3966/1000)),
IF(C3966="Wine",
SUM(LOOKUP(2,1/(SRP!$B$21:$B$25&lt;=E3966)/(SRP!$C$21:$C$25&gt;=E3966),SRP!$D$21:$D$25)*(G3966/100)*(E3966/1000)),
IF(AND(C3966="Ready to Drink",D3966="RTD-One Pour Cocktail&gt;7%&lt;=14.5"),
SUM(LOOKUP(2,1/(SRP!$B$16:$B$20&lt;=E3966)/(SRP!$C$16:$C$20&gt;=E3966),SRP!$D$16:$D$20)*(G3966/100)*(E3966/1000)),
IF(C3966="Ready to Drink",
SUM(LOOKUP(2,1/(SRP!$B$11:$B$15&lt;=E3966)/(SRP!$C$11:$C$15&gt;=E3966),SRP!$D$11:$D$15)*(G3966/100)*(E3966/1000)),
0)))))),2)</f>
        <v>23.28</v>
      </c>
      <c r="L3966" s="173" t="str">
        <f t="shared" si="61"/>
        <v>Ready to Drink4260</v>
      </c>
      <c r="M3966" s="154">
        <f>VLOOKUP(L3966,'Slope %'!C:D,2,0)</f>
        <v>7.0000000000000007E-2</v>
      </c>
    </row>
    <row r="3967" spans="1:13" x14ac:dyDescent="0.25">
      <c r="A3967" s="169">
        <v>52931</v>
      </c>
      <c r="B3967" s="170" t="s">
        <v>3143</v>
      </c>
      <c r="C3967" s="170" t="s">
        <v>11</v>
      </c>
      <c r="D3967" s="170" t="s">
        <v>12</v>
      </c>
      <c r="E3967" s="170">
        <v>473</v>
      </c>
      <c r="F3967" s="170">
        <v>24</v>
      </c>
      <c r="G3967" s="171">
        <v>4.5</v>
      </c>
      <c r="H3967" s="170" t="s">
        <v>1457</v>
      </c>
      <c r="I3967" s="171">
        <v>4.25</v>
      </c>
      <c r="J3967" s="169">
        <v>1</v>
      </c>
      <c r="K3967" s="154" cm="1">
        <f t="array" ref="K3967">ROUND(
IF(C3967="Beer",
SUM(LOOKUP(2,1/(SRP!$B$8:$B$10&lt;=E3967)/(SRP!$C$8:$C$10&gt;=E3967),SRP!$D$8:$D$10)*(G3967/100)*(E3967/1000)),
IF(C3967="Spirits",
SUM(LOOKUP(2,1/(SRP!$B$2:$B$7&lt;=E3967)/(SRP!$C$2:$C$7&gt;=E3967),SRP!$D$2:$D$7)*(G3967/100)*(E3967/1000)),
IF(AND(C3967="Wine",D3967="Fortified Wines"),
SUM(LOOKUP(2,1/(SRP!$B$26:$B$29&lt;=E3967)/(SRP!$C$26:$C$29&gt;=E3967),SRP!$D$26:$D$29)*(G3967/100)*(E3967/1000)),
IF(C3967="Wine",
SUM(LOOKUP(2,1/(SRP!$B$21:$B$25&lt;=E3967)/(SRP!$C$21:$C$25&gt;=E3967),SRP!$D$21:$D$25)*(G3967/100)*(E3967/1000)),
IF(AND(C3967="Ready to Drink",D3967="RTD-One Pour Cocktail&gt;7%&lt;=14.5"),
SUM(LOOKUP(2,1/(SRP!$B$16:$B$20&lt;=E3967)/(SRP!$C$16:$C$20&gt;=E3967),SRP!$D$16:$D$20)*(G3967/100)*(E3967/1000)),
IF(C3967="Ready to Drink",
SUM(LOOKUP(2,1/(SRP!$B$11:$B$15&lt;=E3967)/(SRP!$C$11:$C$15&gt;=E3967),SRP!$D$11:$D$15)*(G3967/100)*(E3967/1000)),
0)))))),2)</f>
        <v>1.66</v>
      </c>
      <c r="L3967" s="173" t="str">
        <f t="shared" si="61"/>
        <v>Beer473</v>
      </c>
      <c r="M3967" s="154">
        <f>VLOOKUP(L3967,'Slope %'!C:D,2,0)</f>
        <v>0.12</v>
      </c>
    </row>
    <row r="3968" spans="1:13" x14ac:dyDescent="0.25">
      <c r="A3968" s="169">
        <v>52931</v>
      </c>
      <c r="B3968" s="170" t="s">
        <v>3143</v>
      </c>
      <c r="C3968" s="170" t="s">
        <v>11</v>
      </c>
      <c r="D3968" s="170" t="s">
        <v>12</v>
      </c>
      <c r="E3968" s="170">
        <v>473</v>
      </c>
      <c r="F3968" s="170">
        <v>24</v>
      </c>
      <c r="G3968" s="171">
        <v>4.5</v>
      </c>
      <c r="H3968" s="170" t="s">
        <v>1457</v>
      </c>
      <c r="I3968" s="171">
        <v>4.25</v>
      </c>
      <c r="J3968" s="169">
        <v>1</v>
      </c>
      <c r="K3968" s="154" cm="1">
        <f t="array" ref="K3968">ROUND(
IF(C3968="Beer",
SUM(LOOKUP(2,1/(SRP!$B$8:$B$10&lt;=E3968)/(SRP!$C$8:$C$10&gt;=E3968),SRP!$D$8:$D$10)*(G3968/100)*(E3968/1000)),
IF(C3968="Spirits",
SUM(LOOKUP(2,1/(SRP!$B$2:$B$7&lt;=E3968)/(SRP!$C$2:$C$7&gt;=E3968),SRP!$D$2:$D$7)*(G3968/100)*(E3968/1000)),
IF(AND(C3968="Wine",D3968="Fortified Wines"),
SUM(LOOKUP(2,1/(SRP!$B$26:$B$29&lt;=E3968)/(SRP!$C$26:$C$29&gt;=E3968),SRP!$D$26:$D$29)*(G3968/100)*(E3968/1000)),
IF(C3968="Wine",
SUM(LOOKUP(2,1/(SRP!$B$21:$B$25&lt;=E3968)/(SRP!$C$21:$C$25&gt;=E3968),SRP!$D$21:$D$25)*(G3968/100)*(E3968/1000)),
IF(AND(C3968="Ready to Drink",D3968="RTD-One Pour Cocktail&gt;7%&lt;=14.5"),
SUM(LOOKUP(2,1/(SRP!$B$16:$B$20&lt;=E3968)/(SRP!$C$16:$C$20&gt;=E3968),SRP!$D$16:$D$20)*(G3968/100)*(E3968/1000)),
IF(C3968="Ready to Drink",
SUM(LOOKUP(2,1/(SRP!$B$11:$B$15&lt;=E3968)/(SRP!$C$11:$C$15&gt;=E3968),SRP!$D$11:$D$15)*(G3968/100)*(E3968/1000)),
0)))))),2)</f>
        <v>1.66</v>
      </c>
      <c r="L3968" s="173" t="str">
        <f t="shared" si="61"/>
        <v>Beer473</v>
      </c>
      <c r="M3968" s="154">
        <f>VLOOKUP(L3968,'Slope %'!C:D,2,0)</f>
        <v>0.12</v>
      </c>
    </row>
    <row r="3969" spans="1:13" x14ac:dyDescent="0.25">
      <c r="A3969" s="169">
        <v>52932</v>
      </c>
      <c r="B3969" s="170" t="s">
        <v>3144</v>
      </c>
      <c r="C3969" s="170" t="s">
        <v>11</v>
      </c>
      <c r="D3969" s="170" t="s">
        <v>474</v>
      </c>
      <c r="E3969" s="170">
        <v>473</v>
      </c>
      <c r="F3969" s="170">
        <v>24</v>
      </c>
      <c r="G3969" s="171">
        <v>5.5</v>
      </c>
      <c r="H3969" s="170" t="s">
        <v>2364</v>
      </c>
      <c r="I3969" s="171">
        <v>4.8899999999999997</v>
      </c>
      <c r="J3969" s="169">
        <v>1</v>
      </c>
      <c r="K3969" s="154" cm="1">
        <f t="array" ref="K3969">ROUND(
IF(C3969="Beer",
SUM(LOOKUP(2,1/(SRP!$B$8:$B$10&lt;=E3969)/(SRP!$C$8:$C$10&gt;=E3969),SRP!$D$8:$D$10)*(G3969/100)*(E3969/1000)),
IF(C3969="Spirits",
SUM(LOOKUP(2,1/(SRP!$B$2:$B$7&lt;=E3969)/(SRP!$C$2:$C$7&gt;=E3969),SRP!$D$2:$D$7)*(G3969/100)*(E3969/1000)),
IF(AND(C3969="Wine",D3969="Fortified Wines"),
SUM(LOOKUP(2,1/(SRP!$B$26:$B$29&lt;=E3969)/(SRP!$C$26:$C$29&gt;=E3969),SRP!$D$26:$D$29)*(G3969/100)*(E3969/1000)),
IF(C3969="Wine",
SUM(LOOKUP(2,1/(SRP!$B$21:$B$25&lt;=E3969)/(SRP!$C$21:$C$25&gt;=E3969),SRP!$D$21:$D$25)*(G3969/100)*(E3969/1000)),
IF(AND(C3969="Ready to Drink",D3969="RTD-One Pour Cocktail&gt;7%&lt;=14.5"),
SUM(LOOKUP(2,1/(SRP!$B$16:$B$20&lt;=E3969)/(SRP!$C$16:$C$20&gt;=E3969),SRP!$D$16:$D$20)*(G3969/100)*(E3969/1000)),
IF(C3969="Ready to Drink",
SUM(LOOKUP(2,1/(SRP!$B$11:$B$15&lt;=E3969)/(SRP!$C$11:$C$15&gt;=E3969),SRP!$D$11:$D$15)*(G3969/100)*(E3969/1000)),
0)))))),2)</f>
        <v>2.0299999999999998</v>
      </c>
      <c r="L3969" s="173" t="str">
        <f t="shared" si="61"/>
        <v>Beer473</v>
      </c>
      <c r="M3969" s="154">
        <f>VLOOKUP(L3969,'Slope %'!C:D,2,0)</f>
        <v>0.12</v>
      </c>
    </row>
    <row r="3970" spans="1:13" x14ac:dyDescent="0.25">
      <c r="A3970" s="169">
        <v>52932</v>
      </c>
      <c r="B3970" s="170" t="s">
        <v>3144</v>
      </c>
      <c r="C3970" s="170" t="s">
        <v>11</v>
      </c>
      <c r="D3970" s="170" t="s">
        <v>474</v>
      </c>
      <c r="E3970" s="170">
        <v>473</v>
      </c>
      <c r="F3970" s="170">
        <v>24</v>
      </c>
      <c r="G3970" s="171">
        <v>5.5</v>
      </c>
      <c r="H3970" s="170" t="s">
        <v>2364</v>
      </c>
      <c r="I3970" s="171">
        <v>4.8899999999999997</v>
      </c>
      <c r="J3970" s="169">
        <v>1</v>
      </c>
      <c r="K3970" s="154" cm="1">
        <f t="array" ref="K3970">ROUND(
IF(C3970="Beer",
SUM(LOOKUP(2,1/(SRP!$B$8:$B$10&lt;=E3970)/(SRP!$C$8:$C$10&gt;=E3970),SRP!$D$8:$D$10)*(G3970/100)*(E3970/1000)),
IF(C3970="Spirits",
SUM(LOOKUP(2,1/(SRP!$B$2:$B$7&lt;=E3970)/(SRP!$C$2:$C$7&gt;=E3970),SRP!$D$2:$D$7)*(G3970/100)*(E3970/1000)),
IF(AND(C3970="Wine",D3970="Fortified Wines"),
SUM(LOOKUP(2,1/(SRP!$B$26:$B$29&lt;=E3970)/(SRP!$C$26:$C$29&gt;=E3970),SRP!$D$26:$D$29)*(G3970/100)*(E3970/1000)),
IF(C3970="Wine",
SUM(LOOKUP(2,1/(SRP!$B$21:$B$25&lt;=E3970)/(SRP!$C$21:$C$25&gt;=E3970),SRP!$D$21:$D$25)*(G3970/100)*(E3970/1000)),
IF(AND(C3970="Ready to Drink",D3970="RTD-One Pour Cocktail&gt;7%&lt;=14.5"),
SUM(LOOKUP(2,1/(SRP!$B$16:$B$20&lt;=E3970)/(SRP!$C$16:$C$20&gt;=E3970),SRP!$D$16:$D$20)*(G3970/100)*(E3970/1000)),
IF(C3970="Ready to Drink",
SUM(LOOKUP(2,1/(SRP!$B$11:$B$15&lt;=E3970)/(SRP!$C$11:$C$15&gt;=E3970),SRP!$D$11:$D$15)*(G3970/100)*(E3970/1000)),
0)))))),2)</f>
        <v>2.0299999999999998</v>
      </c>
      <c r="L3970" s="173" t="str">
        <f t="shared" si="61"/>
        <v>Beer473</v>
      </c>
      <c r="M3970" s="154">
        <f>VLOOKUP(L3970,'Slope %'!C:D,2,0)</f>
        <v>0.12</v>
      </c>
    </row>
    <row r="3971" spans="1:13" x14ac:dyDescent="0.25">
      <c r="A3971" s="169">
        <v>52953</v>
      </c>
      <c r="B3971" s="170" t="s">
        <v>3145</v>
      </c>
      <c r="C3971" s="170" t="s">
        <v>15</v>
      </c>
      <c r="D3971" s="170" t="s">
        <v>845</v>
      </c>
      <c r="E3971" s="170">
        <v>750</v>
      </c>
      <c r="F3971" s="170">
        <v>6</v>
      </c>
      <c r="G3971" s="171">
        <v>46</v>
      </c>
      <c r="H3971" s="170" t="s">
        <v>3146</v>
      </c>
      <c r="I3971" s="171">
        <v>74.790000000000006</v>
      </c>
      <c r="J3971" s="169">
        <v>1</v>
      </c>
      <c r="K3971" s="154" cm="1">
        <f t="array" ref="K3971">ROUND(
IF(C3971="Beer",
SUM(LOOKUP(2,1/(SRP!$B$8:$B$10&lt;=E3971)/(SRP!$C$8:$C$10&gt;=E3971),SRP!$D$8:$D$10)*(G3971/100)*(E3971/1000)),
IF(C3971="Spirits",
SUM(LOOKUP(2,1/(SRP!$B$2:$B$7&lt;=E3971)/(SRP!$C$2:$C$7&gt;=E3971),SRP!$D$2:$D$7)*(G3971/100)*(E3971/1000)),
IF(AND(C3971="Wine",D3971="Fortified Wines"),
SUM(LOOKUP(2,1/(SRP!$B$26:$B$29&lt;=E3971)/(SRP!$C$26:$C$29&gt;=E3971),SRP!$D$26:$D$29)*(G3971/100)*(E3971/1000)),
IF(C3971="Wine",
SUM(LOOKUP(2,1/(SRP!$B$21:$B$25&lt;=E3971)/(SRP!$C$21:$C$25&gt;=E3971),SRP!$D$21:$D$25)*(G3971/100)*(E3971/1000)),
IF(AND(C3971="Ready to Drink",D3971="RTD-One Pour Cocktail&gt;7%&lt;=14.5"),
SUM(LOOKUP(2,1/(SRP!$B$16:$B$20&lt;=E3971)/(SRP!$C$16:$C$20&gt;=E3971),SRP!$D$16:$D$20)*(G3971/100)*(E3971/1000)),
IF(C3971="Ready to Drink",
SUM(LOOKUP(2,1/(SRP!$B$11:$B$15&lt;=E3971)/(SRP!$C$11:$C$15&gt;=E3971),SRP!$D$11:$D$15)*(G3971/100)*(E3971/1000)),
0)))))),2)</f>
        <v>26.93</v>
      </c>
      <c r="L3971" s="173" t="str">
        <f t="shared" ref="L3971:L4034" si="62">(_xlfn.CONCAT(C3971,E3971))</f>
        <v>Spirits750</v>
      </c>
      <c r="M3971" s="154">
        <f>VLOOKUP(L3971,'Slope %'!C:D,2,0)</f>
        <v>7.0000000000000007E-2</v>
      </c>
    </row>
    <row r="3972" spans="1:13" x14ac:dyDescent="0.25">
      <c r="A3972" s="169">
        <v>52957</v>
      </c>
      <c r="B3972" s="170" t="s">
        <v>3147</v>
      </c>
      <c r="C3972" s="170" t="s">
        <v>11</v>
      </c>
      <c r="D3972" s="170" t="s">
        <v>267</v>
      </c>
      <c r="E3972" s="170">
        <v>4260</v>
      </c>
      <c r="F3972" s="170">
        <v>2</v>
      </c>
      <c r="G3972" s="171">
        <v>5</v>
      </c>
      <c r="H3972" s="170" t="s">
        <v>1053</v>
      </c>
      <c r="I3972" s="171">
        <v>26.99</v>
      </c>
      <c r="J3972" s="169">
        <v>12</v>
      </c>
      <c r="K3972" s="154" cm="1">
        <f t="array" ref="K3972">ROUND(
IF(C3972="Beer",
SUM(LOOKUP(2,1/(SRP!$B$8:$B$10&lt;=E3972)/(SRP!$C$8:$C$10&gt;=E3972),SRP!$D$8:$D$10)*(G3972/100)*(E3972/1000)),
IF(C3972="Spirits",
SUM(LOOKUP(2,1/(SRP!$B$2:$B$7&lt;=E3972)/(SRP!$C$2:$C$7&gt;=E3972),SRP!$D$2:$D$7)*(G3972/100)*(E3972/1000)),
IF(AND(C3972="Wine",D3972="Fortified Wines"),
SUM(LOOKUP(2,1/(SRP!$B$26:$B$29&lt;=E3972)/(SRP!$C$26:$C$29&gt;=E3972),SRP!$D$26:$D$29)*(G3972/100)*(E3972/1000)),
IF(C3972="Wine",
SUM(LOOKUP(2,1/(SRP!$B$21:$B$25&lt;=E3972)/(SRP!$C$21:$C$25&gt;=E3972),SRP!$D$21:$D$25)*(G3972/100)*(E3972/1000)),
IF(AND(C3972="Ready to Drink",D3972="RTD-One Pour Cocktail&gt;7%&lt;=14.5"),
SUM(LOOKUP(2,1/(SRP!$B$16:$B$20&lt;=E3972)/(SRP!$C$16:$C$20&gt;=E3972),SRP!$D$16:$D$20)*(G3972/100)*(E3972/1000)),
IF(C3972="Ready to Drink",
SUM(LOOKUP(2,1/(SRP!$B$11:$B$15&lt;=E3972)/(SRP!$C$11:$C$15&gt;=E3972),SRP!$D$11:$D$15)*(G3972/100)*(E3972/1000)),
0)))))),2)</f>
        <v>16.63</v>
      </c>
      <c r="L3972" s="173" t="str">
        <f t="shared" si="62"/>
        <v>Beer4260</v>
      </c>
      <c r="M3972" s="154">
        <f>VLOOKUP(L3972,'Slope %'!C:D,2,0)</f>
        <v>7.0000000000000007E-2</v>
      </c>
    </row>
    <row r="3973" spans="1:13" x14ac:dyDescent="0.25">
      <c r="A3973" s="169">
        <v>52957</v>
      </c>
      <c r="B3973" s="170" t="s">
        <v>3147</v>
      </c>
      <c r="C3973" s="170" t="s">
        <v>11</v>
      </c>
      <c r="D3973" s="170" t="s">
        <v>267</v>
      </c>
      <c r="E3973" s="170">
        <v>4260</v>
      </c>
      <c r="F3973" s="170">
        <v>2</v>
      </c>
      <c r="G3973" s="171">
        <v>5</v>
      </c>
      <c r="H3973" s="170" t="s">
        <v>1053</v>
      </c>
      <c r="I3973" s="171">
        <v>26.99</v>
      </c>
      <c r="J3973" s="169">
        <v>12</v>
      </c>
      <c r="K3973" s="154" cm="1">
        <f t="array" ref="K3973">ROUND(
IF(C3973="Beer",
SUM(LOOKUP(2,1/(SRP!$B$8:$B$10&lt;=E3973)/(SRP!$C$8:$C$10&gt;=E3973),SRP!$D$8:$D$10)*(G3973/100)*(E3973/1000)),
IF(C3973="Spirits",
SUM(LOOKUP(2,1/(SRP!$B$2:$B$7&lt;=E3973)/(SRP!$C$2:$C$7&gt;=E3973),SRP!$D$2:$D$7)*(G3973/100)*(E3973/1000)),
IF(AND(C3973="Wine",D3973="Fortified Wines"),
SUM(LOOKUP(2,1/(SRP!$B$26:$B$29&lt;=E3973)/(SRP!$C$26:$C$29&gt;=E3973),SRP!$D$26:$D$29)*(G3973/100)*(E3973/1000)),
IF(C3973="Wine",
SUM(LOOKUP(2,1/(SRP!$B$21:$B$25&lt;=E3973)/(SRP!$C$21:$C$25&gt;=E3973),SRP!$D$21:$D$25)*(G3973/100)*(E3973/1000)),
IF(AND(C3973="Ready to Drink",D3973="RTD-One Pour Cocktail&gt;7%&lt;=14.5"),
SUM(LOOKUP(2,1/(SRP!$B$16:$B$20&lt;=E3973)/(SRP!$C$16:$C$20&gt;=E3973),SRP!$D$16:$D$20)*(G3973/100)*(E3973/1000)),
IF(C3973="Ready to Drink",
SUM(LOOKUP(2,1/(SRP!$B$11:$B$15&lt;=E3973)/(SRP!$C$11:$C$15&gt;=E3973),SRP!$D$11:$D$15)*(G3973/100)*(E3973/1000)),
0)))))),2)</f>
        <v>16.63</v>
      </c>
      <c r="L3973" s="173" t="str">
        <f t="shared" si="62"/>
        <v>Beer4260</v>
      </c>
      <c r="M3973" s="154">
        <f>VLOOKUP(L3973,'Slope %'!C:D,2,0)</f>
        <v>7.0000000000000007E-2</v>
      </c>
    </row>
    <row r="3974" spans="1:13" x14ac:dyDescent="0.25">
      <c r="A3974" s="169">
        <v>52975</v>
      </c>
      <c r="B3974" s="170" t="s">
        <v>3148</v>
      </c>
      <c r="C3974" s="170" t="s">
        <v>24</v>
      </c>
      <c r="D3974" s="170" t="s">
        <v>191</v>
      </c>
      <c r="E3974" s="170">
        <v>750</v>
      </c>
      <c r="F3974" s="170">
        <v>12</v>
      </c>
      <c r="G3974" s="171">
        <v>13.5</v>
      </c>
      <c r="H3974" s="170" t="s">
        <v>130</v>
      </c>
      <c r="I3974" s="171">
        <v>36.99</v>
      </c>
      <c r="J3974" s="169">
        <v>1</v>
      </c>
      <c r="K3974" s="154" cm="1">
        <f t="array" ref="K3974">ROUND(
IF(C3974="Beer",
SUM(LOOKUP(2,1/(SRP!$B$8:$B$10&lt;=E3974)/(SRP!$C$8:$C$10&gt;=E3974),SRP!$D$8:$D$10)*(G3974/100)*(E3974/1000)),
IF(C3974="Spirits",
SUM(LOOKUP(2,1/(SRP!$B$2:$B$7&lt;=E3974)/(SRP!$C$2:$C$7&gt;=E3974),SRP!$D$2:$D$7)*(G3974/100)*(E3974/1000)),
IF(AND(C3974="Wine",D3974="Fortified Wines"),
SUM(LOOKUP(2,1/(SRP!$B$26:$B$29&lt;=E3974)/(SRP!$C$26:$C$29&gt;=E3974),SRP!$D$26:$D$29)*(G3974/100)*(E3974/1000)),
IF(C3974="Wine",
SUM(LOOKUP(2,1/(SRP!$B$21:$B$25&lt;=E3974)/(SRP!$C$21:$C$25&gt;=E3974),SRP!$D$21:$D$25)*(G3974/100)*(E3974/1000)),
IF(AND(C3974="Ready to Drink",D3974="RTD-One Pour Cocktail&gt;7%&lt;=14.5"),
SUM(LOOKUP(2,1/(SRP!$B$16:$B$20&lt;=E3974)/(SRP!$C$16:$C$20&gt;=E3974),SRP!$D$16:$D$20)*(G3974/100)*(E3974/1000)),
IF(C3974="Ready to Drink",
SUM(LOOKUP(2,1/(SRP!$B$11:$B$15&lt;=E3974)/(SRP!$C$11:$C$15&gt;=E3974),SRP!$D$11:$D$15)*(G3974/100)*(E3974/1000)),
0)))))),2)</f>
        <v>7.9</v>
      </c>
      <c r="L3974" s="173" t="str">
        <f t="shared" si="62"/>
        <v>Wine750</v>
      </c>
      <c r="M3974" s="154">
        <f>VLOOKUP(L3974,'Slope %'!C:D,2,0)</f>
        <v>0.1</v>
      </c>
    </row>
    <row r="3975" spans="1:13" x14ac:dyDescent="0.25">
      <c r="A3975" s="169">
        <v>52988</v>
      </c>
      <c r="B3975" s="170" t="s">
        <v>3149</v>
      </c>
      <c r="C3975" s="170" t="s">
        <v>15</v>
      </c>
      <c r="D3975" s="170" t="s">
        <v>462</v>
      </c>
      <c r="E3975" s="170">
        <v>150</v>
      </c>
      <c r="F3975" s="170">
        <v>24</v>
      </c>
      <c r="G3975" s="171">
        <v>40</v>
      </c>
      <c r="H3975" s="170" t="s">
        <v>43</v>
      </c>
      <c r="I3975" s="171">
        <v>15.99</v>
      </c>
      <c r="J3975" s="169">
        <v>3</v>
      </c>
      <c r="K3975" s="154" cm="1">
        <f t="array" ref="K3975">ROUND(
IF(C3975="Beer",
SUM(LOOKUP(2,1/(SRP!$B$8:$B$10&lt;=E3975)/(SRP!$C$8:$C$10&gt;=E3975),SRP!$D$8:$D$10)*(G3975/100)*(E3975/1000)),
IF(C3975="Spirits",
SUM(LOOKUP(2,1/(SRP!$B$2:$B$7&lt;=E3975)/(SRP!$C$2:$C$7&gt;=E3975),SRP!$D$2:$D$7)*(G3975/100)*(E3975/1000)),
IF(AND(C3975="Wine",D3975="Fortified Wines"),
SUM(LOOKUP(2,1/(SRP!$B$26:$B$29&lt;=E3975)/(SRP!$C$26:$C$29&gt;=E3975),SRP!$D$26:$D$29)*(G3975/100)*(E3975/1000)),
IF(C3975="Wine",
SUM(LOOKUP(2,1/(SRP!$B$21:$B$25&lt;=E3975)/(SRP!$C$21:$C$25&gt;=E3975),SRP!$D$21:$D$25)*(G3975/100)*(E3975/1000)),
IF(AND(C3975="Ready to Drink",D3975="RTD-One Pour Cocktail&gt;7%&lt;=14.5"),
SUM(LOOKUP(2,1/(SRP!$B$16:$B$20&lt;=E3975)/(SRP!$C$16:$C$20&gt;=E3975),SRP!$D$16:$D$20)*(G3975/100)*(E3975/1000)),
IF(C3975="Ready to Drink",
SUM(LOOKUP(2,1/(SRP!$B$11:$B$15&lt;=E3975)/(SRP!$C$11:$C$15&gt;=E3975),SRP!$D$11:$D$15)*(G3975/100)*(E3975/1000)),
0)))))),2)</f>
        <v>6.38</v>
      </c>
      <c r="L3975" s="173" t="str">
        <f t="shared" si="62"/>
        <v>Spirits150</v>
      </c>
      <c r="M3975" s="154">
        <f>VLOOKUP(L3975,'Slope %'!C:D,2,0)</f>
        <v>0.1</v>
      </c>
    </row>
    <row r="3976" spans="1:13" x14ac:dyDescent="0.25">
      <c r="A3976" s="169">
        <v>53021</v>
      </c>
      <c r="B3976" s="170" t="s">
        <v>3150</v>
      </c>
      <c r="C3976" s="170" t="s">
        <v>11</v>
      </c>
      <c r="D3976" s="170" t="s">
        <v>12</v>
      </c>
      <c r="E3976" s="170">
        <v>355</v>
      </c>
      <c r="F3976" s="170">
        <v>24</v>
      </c>
      <c r="G3976" s="171">
        <v>5</v>
      </c>
      <c r="H3976" s="170" t="s">
        <v>1457</v>
      </c>
      <c r="I3976" s="171">
        <v>2.93</v>
      </c>
      <c r="J3976" s="169">
        <v>1</v>
      </c>
      <c r="K3976" s="154" cm="1">
        <f t="array" ref="K3976">ROUND(
IF(C3976="Beer",
SUM(LOOKUP(2,1/(SRP!$B$8:$B$10&lt;=E3976)/(SRP!$C$8:$C$10&gt;=E3976),SRP!$D$8:$D$10)*(G3976/100)*(E3976/1000)),
IF(C3976="Spirits",
SUM(LOOKUP(2,1/(SRP!$B$2:$B$7&lt;=E3976)/(SRP!$C$2:$C$7&gt;=E3976),SRP!$D$2:$D$7)*(G3976/100)*(E3976/1000)),
IF(AND(C3976="Wine",D3976="Fortified Wines"),
SUM(LOOKUP(2,1/(SRP!$B$26:$B$29&lt;=E3976)/(SRP!$C$26:$C$29&gt;=E3976),SRP!$D$26:$D$29)*(G3976/100)*(E3976/1000)),
IF(C3976="Wine",
SUM(LOOKUP(2,1/(SRP!$B$21:$B$25&lt;=E3976)/(SRP!$C$21:$C$25&gt;=E3976),SRP!$D$21:$D$25)*(G3976/100)*(E3976/1000)),
IF(AND(C3976="Ready to Drink",D3976="RTD-One Pour Cocktail&gt;7%&lt;=14.5"),
SUM(LOOKUP(2,1/(SRP!$B$16:$B$20&lt;=E3976)/(SRP!$C$16:$C$20&gt;=E3976),SRP!$D$16:$D$20)*(G3976/100)*(E3976/1000)),
IF(C3976="Ready to Drink",
SUM(LOOKUP(2,1/(SRP!$B$11:$B$15&lt;=E3976)/(SRP!$C$11:$C$15&gt;=E3976),SRP!$D$11:$D$15)*(G3976/100)*(E3976/1000)),
0)))))),2)</f>
        <v>1.39</v>
      </c>
      <c r="L3976" s="173" t="str">
        <f t="shared" si="62"/>
        <v>Beer355</v>
      </c>
      <c r="M3976" s="154">
        <f>VLOOKUP(L3976,'Slope %'!C:D,2,0)</f>
        <v>0.12</v>
      </c>
    </row>
    <row r="3977" spans="1:13" x14ac:dyDescent="0.25">
      <c r="A3977" s="169">
        <v>53021</v>
      </c>
      <c r="B3977" s="170" t="s">
        <v>3150</v>
      </c>
      <c r="C3977" s="170" t="s">
        <v>11</v>
      </c>
      <c r="D3977" s="170" t="s">
        <v>12</v>
      </c>
      <c r="E3977" s="170">
        <v>355</v>
      </c>
      <c r="F3977" s="170">
        <v>24</v>
      </c>
      <c r="G3977" s="171">
        <v>5</v>
      </c>
      <c r="H3977" s="170" t="s">
        <v>1457</v>
      </c>
      <c r="I3977" s="171">
        <v>2.93</v>
      </c>
      <c r="J3977" s="169">
        <v>1</v>
      </c>
      <c r="K3977" s="154" cm="1">
        <f t="array" ref="K3977">ROUND(
IF(C3977="Beer",
SUM(LOOKUP(2,1/(SRP!$B$8:$B$10&lt;=E3977)/(SRP!$C$8:$C$10&gt;=E3977),SRP!$D$8:$D$10)*(G3977/100)*(E3977/1000)),
IF(C3977="Spirits",
SUM(LOOKUP(2,1/(SRP!$B$2:$B$7&lt;=E3977)/(SRP!$C$2:$C$7&gt;=E3977),SRP!$D$2:$D$7)*(G3977/100)*(E3977/1000)),
IF(AND(C3977="Wine",D3977="Fortified Wines"),
SUM(LOOKUP(2,1/(SRP!$B$26:$B$29&lt;=E3977)/(SRP!$C$26:$C$29&gt;=E3977),SRP!$D$26:$D$29)*(G3977/100)*(E3977/1000)),
IF(C3977="Wine",
SUM(LOOKUP(2,1/(SRP!$B$21:$B$25&lt;=E3977)/(SRP!$C$21:$C$25&gt;=E3977),SRP!$D$21:$D$25)*(G3977/100)*(E3977/1000)),
IF(AND(C3977="Ready to Drink",D3977="RTD-One Pour Cocktail&gt;7%&lt;=14.5"),
SUM(LOOKUP(2,1/(SRP!$B$16:$B$20&lt;=E3977)/(SRP!$C$16:$C$20&gt;=E3977),SRP!$D$16:$D$20)*(G3977/100)*(E3977/1000)),
IF(C3977="Ready to Drink",
SUM(LOOKUP(2,1/(SRP!$B$11:$B$15&lt;=E3977)/(SRP!$C$11:$C$15&gt;=E3977),SRP!$D$11:$D$15)*(G3977/100)*(E3977/1000)),
0)))))),2)</f>
        <v>1.39</v>
      </c>
      <c r="L3977" s="173" t="str">
        <f t="shared" si="62"/>
        <v>Beer355</v>
      </c>
      <c r="M3977" s="154">
        <f>VLOOKUP(L3977,'Slope %'!C:D,2,0)</f>
        <v>0.12</v>
      </c>
    </row>
    <row r="3978" spans="1:13" x14ac:dyDescent="0.25">
      <c r="A3978" s="169">
        <v>53023</v>
      </c>
      <c r="B3978" s="170" t="s">
        <v>3151</v>
      </c>
      <c r="C3978" s="170" t="s">
        <v>11</v>
      </c>
      <c r="D3978" s="170" t="s">
        <v>303</v>
      </c>
      <c r="E3978" s="170">
        <v>473</v>
      </c>
      <c r="F3978" s="170">
        <v>24</v>
      </c>
      <c r="G3978" s="171">
        <v>6.9</v>
      </c>
      <c r="H3978" s="170" t="s">
        <v>415</v>
      </c>
      <c r="I3978" s="171">
        <v>4.49</v>
      </c>
      <c r="J3978" s="169">
        <v>1</v>
      </c>
      <c r="K3978" s="154" cm="1">
        <f t="array" ref="K3978">ROUND(
IF(C3978="Beer",
SUM(LOOKUP(2,1/(SRP!$B$8:$B$10&lt;=E3978)/(SRP!$C$8:$C$10&gt;=E3978),SRP!$D$8:$D$10)*(G3978/100)*(E3978/1000)),
IF(C3978="Spirits",
SUM(LOOKUP(2,1/(SRP!$B$2:$B$7&lt;=E3978)/(SRP!$C$2:$C$7&gt;=E3978),SRP!$D$2:$D$7)*(G3978/100)*(E3978/1000)),
IF(AND(C3978="Wine",D3978="Fortified Wines"),
SUM(LOOKUP(2,1/(SRP!$B$26:$B$29&lt;=E3978)/(SRP!$C$26:$C$29&gt;=E3978),SRP!$D$26:$D$29)*(G3978/100)*(E3978/1000)),
IF(C3978="Wine",
SUM(LOOKUP(2,1/(SRP!$B$21:$B$25&lt;=E3978)/(SRP!$C$21:$C$25&gt;=E3978),SRP!$D$21:$D$25)*(G3978/100)*(E3978/1000)),
IF(AND(C3978="Ready to Drink",D3978="RTD-One Pour Cocktail&gt;7%&lt;=14.5"),
SUM(LOOKUP(2,1/(SRP!$B$16:$B$20&lt;=E3978)/(SRP!$C$16:$C$20&gt;=E3978),SRP!$D$16:$D$20)*(G3978/100)*(E3978/1000)),
IF(C3978="Ready to Drink",
SUM(LOOKUP(2,1/(SRP!$B$11:$B$15&lt;=E3978)/(SRP!$C$11:$C$15&gt;=E3978),SRP!$D$11:$D$15)*(G3978/100)*(E3978/1000)),
0)))))),2)</f>
        <v>2.5499999999999998</v>
      </c>
      <c r="L3978" s="173" t="str">
        <f t="shared" si="62"/>
        <v>Beer473</v>
      </c>
      <c r="M3978" s="154">
        <f>VLOOKUP(L3978,'Slope %'!C:D,2,0)</f>
        <v>0.12</v>
      </c>
    </row>
    <row r="3979" spans="1:13" x14ac:dyDescent="0.25">
      <c r="A3979" s="169">
        <v>53023</v>
      </c>
      <c r="B3979" s="170" t="s">
        <v>3151</v>
      </c>
      <c r="C3979" s="170" t="s">
        <v>11</v>
      </c>
      <c r="D3979" s="170" t="s">
        <v>303</v>
      </c>
      <c r="E3979" s="170">
        <v>473</v>
      </c>
      <c r="F3979" s="170">
        <v>24</v>
      </c>
      <c r="G3979" s="171">
        <v>6.9</v>
      </c>
      <c r="H3979" s="170" t="s">
        <v>415</v>
      </c>
      <c r="I3979" s="171">
        <v>4.49</v>
      </c>
      <c r="J3979" s="169">
        <v>1</v>
      </c>
      <c r="K3979" s="154" cm="1">
        <f t="array" ref="K3979">ROUND(
IF(C3979="Beer",
SUM(LOOKUP(2,1/(SRP!$B$8:$B$10&lt;=E3979)/(SRP!$C$8:$C$10&gt;=E3979),SRP!$D$8:$D$10)*(G3979/100)*(E3979/1000)),
IF(C3979="Spirits",
SUM(LOOKUP(2,1/(SRP!$B$2:$B$7&lt;=E3979)/(SRP!$C$2:$C$7&gt;=E3979),SRP!$D$2:$D$7)*(G3979/100)*(E3979/1000)),
IF(AND(C3979="Wine",D3979="Fortified Wines"),
SUM(LOOKUP(2,1/(SRP!$B$26:$B$29&lt;=E3979)/(SRP!$C$26:$C$29&gt;=E3979),SRP!$D$26:$D$29)*(G3979/100)*(E3979/1000)),
IF(C3979="Wine",
SUM(LOOKUP(2,1/(SRP!$B$21:$B$25&lt;=E3979)/(SRP!$C$21:$C$25&gt;=E3979),SRP!$D$21:$D$25)*(G3979/100)*(E3979/1000)),
IF(AND(C3979="Ready to Drink",D3979="RTD-One Pour Cocktail&gt;7%&lt;=14.5"),
SUM(LOOKUP(2,1/(SRP!$B$16:$B$20&lt;=E3979)/(SRP!$C$16:$C$20&gt;=E3979),SRP!$D$16:$D$20)*(G3979/100)*(E3979/1000)),
IF(C3979="Ready to Drink",
SUM(LOOKUP(2,1/(SRP!$B$11:$B$15&lt;=E3979)/(SRP!$C$11:$C$15&gt;=E3979),SRP!$D$11:$D$15)*(G3979/100)*(E3979/1000)),
0)))))),2)</f>
        <v>2.5499999999999998</v>
      </c>
      <c r="L3979" s="173" t="str">
        <f t="shared" si="62"/>
        <v>Beer473</v>
      </c>
      <c r="M3979" s="154">
        <f>VLOOKUP(L3979,'Slope %'!C:D,2,0)</f>
        <v>0.12</v>
      </c>
    </row>
    <row r="3980" spans="1:13" x14ac:dyDescent="0.25">
      <c r="A3980" s="169">
        <v>53054</v>
      </c>
      <c r="B3980" s="170" t="s">
        <v>3152</v>
      </c>
      <c r="C3980" s="170" t="s">
        <v>15</v>
      </c>
      <c r="D3980" s="170" t="s">
        <v>2478</v>
      </c>
      <c r="E3980" s="170">
        <v>360</v>
      </c>
      <c r="F3980" s="170">
        <v>20</v>
      </c>
      <c r="G3980" s="171">
        <v>13.5</v>
      </c>
      <c r="H3980" s="170" t="s">
        <v>54</v>
      </c>
      <c r="I3980" s="171">
        <v>11.39</v>
      </c>
      <c r="J3980" s="169">
        <v>1</v>
      </c>
      <c r="K3980" s="154" cm="1">
        <f t="array" ref="K3980">ROUND(
IF(C3980="Beer",
SUM(LOOKUP(2,1/(SRP!$B$8:$B$10&lt;=E3980)/(SRP!$C$8:$C$10&gt;=E3980),SRP!$D$8:$D$10)*(G3980/100)*(E3980/1000)),
IF(C3980="Spirits",
SUM(LOOKUP(2,1/(SRP!$B$2:$B$7&lt;=E3980)/(SRP!$C$2:$C$7&gt;=E3980),SRP!$D$2:$D$7)*(G3980/100)*(E3980/1000)),
IF(AND(C3980="Wine",D3980="Fortified Wines"),
SUM(LOOKUP(2,1/(SRP!$B$26:$B$29&lt;=E3980)/(SRP!$C$26:$C$29&gt;=E3980),SRP!$D$26:$D$29)*(G3980/100)*(E3980/1000)),
IF(C3980="Wine",
SUM(LOOKUP(2,1/(SRP!$B$21:$B$25&lt;=E3980)/(SRP!$C$21:$C$25&gt;=E3980),SRP!$D$21:$D$25)*(G3980/100)*(E3980/1000)),
IF(AND(C3980="Ready to Drink",D3980="RTD-One Pour Cocktail&gt;7%&lt;=14.5"),
SUM(LOOKUP(2,1/(SRP!$B$16:$B$20&lt;=E3980)/(SRP!$C$16:$C$20&gt;=E3980),SRP!$D$16:$D$20)*(G3980/100)*(E3980/1000)),
IF(C3980="Ready to Drink",
SUM(LOOKUP(2,1/(SRP!$B$11:$B$15&lt;=E3980)/(SRP!$C$11:$C$15&gt;=E3980),SRP!$D$11:$D$15)*(G3980/100)*(E3980/1000)),
0)))))),2)</f>
        <v>4.3099999999999996</v>
      </c>
      <c r="L3980" s="173" t="str">
        <f t="shared" si="62"/>
        <v>Spirits360</v>
      </c>
      <c r="M3980" s="154">
        <f>VLOOKUP(L3980,'Slope %'!C:D,2,0)</f>
        <v>0.1</v>
      </c>
    </row>
    <row r="3981" spans="1:13" x14ac:dyDescent="0.25">
      <c r="A3981" s="169">
        <v>53055</v>
      </c>
      <c r="B3981" s="170" t="s">
        <v>3153</v>
      </c>
      <c r="C3981" s="170" t="s">
        <v>11</v>
      </c>
      <c r="D3981" s="170" t="s">
        <v>303</v>
      </c>
      <c r="E3981" s="170">
        <v>473</v>
      </c>
      <c r="F3981" s="170">
        <v>24</v>
      </c>
      <c r="G3981" s="171">
        <v>8</v>
      </c>
      <c r="H3981" s="170" t="s">
        <v>274</v>
      </c>
      <c r="I3981" s="171">
        <v>3.49</v>
      </c>
      <c r="J3981" s="169">
        <v>1</v>
      </c>
      <c r="K3981" s="154" cm="1">
        <f t="array" ref="K3981">ROUND(
IF(C3981="Beer",
SUM(LOOKUP(2,1/(SRP!$B$8:$B$10&lt;=E3981)/(SRP!$C$8:$C$10&gt;=E3981),SRP!$D$8:$D$10)*(G3981/100)*(E3981/1000)),
IF(C3981="Spirits",
SUM(LOOKUP(2,1/(SRP!$B$2:$B$7&lt;=E3981)/(SRP!$C$2:$C$7&gt;=E3981),SRP!$D$2:$D$7)*(G3981/100)*(E3981/1000)),
IF(AND(C3981="Wine",D3981="Fortified Wines"),
SUM(LOOKUP(2,1/(SRP!$B$26:$B$29&lt;=E3981)/(SRP!$C$26:$C$29&gt;=E3981),SRP!$D$26:$D$29)*(G3981/100)*(E3981/1000)),
IF(C3981="Wine",
SUM(LOOKUP(2,1/(SRP!$B$21:$B$25&lt;=E3981)/(SRP!$C$21:$C$25&gt;=E3981),SRP!$D$21:$D$25)*(G3981/100)*(E3981/1000)),
IF(AND(C3981="Ready to Drink",D3981="RTD-One Pour Cocktail&gt;7%&lt;=14.5"),
SUM(LOOKUP(2,1/(SRP!$B$16:$B$20&lt;=E3981)/(SRP!$C$16:$C$20&gt;=E3981),SRP!$D$16:$D$20)*(G3981/100)*(E3981/1000)),
IF(C3981="Ready to Drink",
SUM(LOOKUP(2,1/(SRP!$B$11:$B$15&lt;=E3981)/(SRP!$C$11:$C$15&gt;=E3981),SRP!$D$11:$D$15)*(G3981/100)*(E3981/1000)),
0)))))),2)</f>
        <v>2.95</v>
      </c>
      <c r="L3981" s="173" t="str">
        <f t="shared" si="62"/>
        <v>Beer473</v>
      </c>
      <c r="M3981" s="154">
        <f>VLOOKUP(L3981,'Slope %'!C:D,2,0)</f>
        <v>0.12</v>
      </c>
    </row>
    <row r="3982" spans="1:13" x14ac:dyDescent="0.25">
      <c r="A3982" s="169">
        <v>53070</v>
      </c>
      <c r="B3982" s="170" t="s">
        <v>3154</v>
      </c>
      <c r="C3982" s="170" t="s">
        <v>263</v>
      </c>
      <c r="D3982" s="170" t="s">
        <v>332</v>
      </c>
      <c r="E3982" s="170">
        <v>1600</v>
      </c>
      <c r="F3982" s="170">
        <v>6</v>
      </c>
      <c r="G3982" s="171">
        <v>7</v>
      </c>
      <c r="H3982" s="170" t="s">
        <v>3142</v>
      </c>
      <c r="I3982" s="171">
        <v>13.99</v>
      </c>
      <c r="J3982" s="169">
        <v>4</v>
      </c>
      <c r="K3982" s="154" cm="1">
        <f t="array" ref="K3982">ROUND(
IF(C3982="Beer",
SUM(LOOKUP(2,1/(SRP!$B$8:$B$10&lt;=E3982)/(SRP!$C$8:$C$10&gt;=E3982),SRP!$D$8:$D$10)*(G3982/100)*(E3982/1000)),
IF(C3982="Spirits",
SUM(LOOKUP(2,1/(SRP!$B$2:$B$7&lt;=E3982)/(SRP!$C$2:$C$7&gt;=E3982),SRP!$D$2:$D$7)*(G3982/100)*(E3982/1000)),
IF(AND(C3982="Wine",D3982="Fortified Wines"),
SUM(LOOKUP(2,1/(SRP!$B$26:$B$29&lt;=E3982)/(SRP!$C$26:$C$29&gt;=E3982),SRP!$D$26:$D$29)*(G3982/100)*(E3982/1000)),
IF(C3982="Wine",
SUM(LOOKUP(2,1/(SRP!$B$21:$B$25&lt;=E3982)/(SRP!$C$21:$C$25&gt;=E3982),SRP!$D$21:$D$25)*(G3982/100)*(E3982/1000)),
IF(AND(C3982="Ready to Drink",D3982="RTD-One Pour Cocktail&gt;7%&lt;=14.5"),
SUM(LOOKUP(2,1/(SRP!$B$16:$B$20&lt;=E3982)/(SRP!$C$16:$C$20&gt;=E3982),SRP!$D$16:$D$20)*(G3982/100)*(E3982/1000)),
IF(C3982="Ready to Drink",
SUM(LOOKUP(2,1/(SRP!$B$11:$B$15&lt;=E3982)/(SRP!$C$11:$C$15&gt;=E3982),SRP!$D$11:$D$15)*(G3982/100)*(E3982/1000)),
0)))))),2)</f>
        <v>8.74</v>
      </c>
      <c r="L3982" s="173" t="str">
        <f t="shared" si="62"/>
        <v>Ready to Drink1600</v>
      </c>
      <c r="M3982" s="154">
        <f>VLOOKUP(L3982,'Slope %'!C:D,2,0)</f>
        <v>0.1</v>
      </c>
    </row>
    <row r="3983" spans="1:13" x14ac:dyDescent="0.25">
      <c r="A3983" s="169">
        <v>53070</v>
      </c>
      <c r="B3983" s="170" t="s">
        <v>3154</v>
      </c>
      <c r="C3983" s="170" t="s">
        <v>263</v>
      </c>
      <c r="D3983" s="170" t="s">
        <v>332</v>
      </c>
      <c r="E3983" s="170">
        <v>1600</v>
      </c>
      <c r="F3983" s="170">
        <v>6</v>
      </c>
      <c r="G3983" s="171">
        <v>7</v>
      </c>
      <c r="H3983" s="170" t="s">
        <v>3142</v>
      </c>
      <c r="I3983" s="171">
        <v>13.99</v>
      </c>
      <c r="J3983" s="169">
        <v>4</v>
      </c>
      <c r="K3983" s="154" cm="1">
        <f t="array" ref="K3983">ROUND(
IF(C3983="Beer",
SUM(LOOKUP(2,1/(SRP!$B$8:$B$10&lt;=E3983)/(SRP!$C$8:$C$10&gt;=E3983),SRP!$D$8:$D$10)*(G3983/100)*(E3983/1000)),
IF(C3983="Spirits",
SUM(LOOKUP(2,1/(SRP!$B$2:$B$7&lt;=E3983)/(SRP!$C$2:$C$7&gt;=E3983),SRP!$D$2:$D$7)*(G3983/100)*(E3983/1000)),
IF(AND(C3983="Wine",D3983="Fortified Wines"),
SUM(LOOKUP(2,1/(SRP!$B$26:$B$29&lt;=E3983)/(SRP!$C$26:$C$29&gt;=E3983),SRP!$D$26:$D$29)*(G3983/100)*(E3983/1000)),
IF(C3983="Wine",
SUM(LOOKUP(2,1/(SRP!$B$21:$B$25&lt;=E3983)/(SRP!$C$21:$C$25&gt;=E3983),SRP!$D$21:$D$25)*(G3983/100)*(E3983/1000)),
IF(AND(C3983="Ready to Drink",D3983="RTD-One Pour Cocktail&gt;7%&lt;=14.5"),
SUM(LOOKUP(2,1/(SRP!$B$16:$B$20&lt;=E3983)/(SRP!$C$16:$C$20&gt;=E3983),SRP!$D$16:$D$20)*(G3983/100)*(E3983/1000)),
IF(C3983="Ready to Drink",
SUM(LOOKUP(2,1/(SRP!$B$11:$B$15&lt;=E3983)/(SRP!$C$11:$C$15&gt;=E3983),SRP!$D$11:$D$15)*(G3983/100)*(E3983/1000)),
0)))))),2)</f>
        <v>8.74</v>
      </c>
      <c r="L3983" s="173" t="str">
        <f t="shared" si="62"/>
        <v>Ready to Drink1600</v>
      </c>
      <c r="M3983" s="154">
        <f>VLOOKUP(L3983,'Slope %'!C:D,2,0)</f>
        <v>0.1</v>
      </c>
    </row>
    <row r="3984" spans="1:13" x14ac:dyDescent="0.25">
      <c r="A3984" s="169">
        <v>53071</v>
      </c>
      <c r="B3984" s="170" t="s">
        <v>3155</v>
      </c>
      <c r="C3984" s="170" t="s">
        <v>263</v>
      </c>
      <c r="D3984" s="170" t="s">
        <v>332</v>
      </c>
      <c r="E3984" s="170">
        <v>1600</v>
      </c>
      <c r="F3984" s="170">
        <v>6</v>
      </c>
      <c r="G3984" s="171">
        <v>7</v>
      </c>
      <c r="H3984" s="170" t="s">
        <v>3142</v>
      </c>
      <c r="I3984" s="171">
        <v>13.99</v>
      </c>
      <c r="J3984" s="169">
        <v>4</v>
      </c>
      <c r="K3984" s="154" cm="1">
        <f t="array" ref="K3984">ROUND(
IF(C3984="Beer",
SUM(LOOKUP(2,1/(SRP!$B$8:$B$10&lt;=E3984)/(SRP!$C$8:$C$10&gt;=E3984),SRP!$D$8:$D$10)*(G3984/100)*(E3984/1000)),
IF(C3984="Spirits",
SUM(LOOKUP(2,1/(SRP!$B$2:$B$7&lt;=E3984)/(SRP!$C$2:$C$7&gt;=E3984),SRP!$D$2:$D$7)*(G3984/100)*(E3984/1000)),
IF(AND(C3984="Wine",D3984="Fortified Wines"),
SUM(LOOKUP(2,1/(SRP!$B$26:$B$29&lt;=E3984)/(SRP!$C$26:$C$29&gt;=E3984),SRP!$D$26:$D$29)*(G3984/100)*(E3984/1000)),
IF(C3984="Wine",
SUM(LOOKUP(2,1/(SRP!$B$21:$B$25&lt;=E3984)/(SRP!$C$21:$C$25&gt;=E3984),SRP!$D$21:$D$25)*(G3984/100)*(E3984/1000)),
IF(AND(C3984="Ready to Drink",D3984="RTD-One Pour Cocktail&gt;7%&lt;=14.5"),
SUM(LOOKUP(2,1/(SRP!$B$16:$B$20&lt;=E3984)/(SRP!$C$16:$C$20&gt;=E3984),SRP!$D$16:$D$20)*(G3984/100)*(E3984/1000)),
IF(C3984="Ready to Drink",
SUM(LOOKUP(2,1/(SRP!$B$11:$B$15&lt;=E3984)/(SRP!$C$11:$C$15&gt;=E3984),SRP!$D$11:$D$15)*(G3984/100)*(E3984/1000)),
0)))))),2)</f>
        <v>8.74</v>
      </c>
      <c r="L3984" s="173" t="str">
        <f t="shared" si="62"/>
        <v>Ready to Drink1600</v>
      </c>
      <c r="M3984" s="154">
        <f>VLOOKUP(L3984,'Slope %'!C:D,2,0)</f>
        <v>0.1</v>
      </c>
    </row>
    <row r="3985" spans="1:13" x14ac:dyDescent="0.25">
      <c r="A3985" s="169">
        <v>53071</v>
      </c>
      <c r="B3985" s="170" t="s">
        <v>3155</v>
      </c>
      <c r="C3985" s="170" t="s">
        <v>263</v>
      </c>
      <c r="D3985" s="170" t="s">
        <v>332</v>
      </c>
      <c r="E3985" s="170">
        <v>1600</v>
      </c>
      <c r="F3985" s="170">
        <v>6</v>
      </c>
      <c r="G3985" s="171">
        <v>7</v>
      </c>
      <c r="H3985" s="170" t="s">
        <v>3142</v>
      </c>
      <c r="I3985" s="171">
        <v>13.99</v>
      </c>
      <c r="J3985" s="169">
        <v>4</v>
      </c>
      <c r="K3985" s="154" cm="1">
        <f t="array" ref="K3985">ROUND(
IF(C3985="Beer",
SUM(LOOKUP(2,1/(SRP!$B$8:$B$10&lt;=E3985)/(SRP!$C$8:$C$10&gt;=E3985),SRP!$D$8:$D$10)*(G3985/100)*(E3985/1000)),
IF(C3985="Spirits",
SUM(LOOKUP(2,1/(SRP!$B$2:$B$7&lt;=E3985)/(SRP!$C$2:$C$7&gt;=E3985),SRP!$D$2:$D$7)*(G3985/100)*(E3985/1000)),
IF(AND(C3985="Wine",D3985="Fortified Wines"),
SUM(LOOKUP(2,1/(SRP!$B$26:$B$29&lt;=E3985)/(SRP!$C$26:$C$29&gt;=E3985),SRP!$D$26:$D$29)*(G3985/100)*(E3985/1000)),
IF(C3985="Wine",
SUM(LOOKUP(2,1/(SRP!$B$21:$B$25&lt;=E3985)/(SRP!$C$21:$C$25&gt;=E3985),SRP!$D$21:$D$25)*(G3985/100)*(E3985/1000)),
IF(AND(C3985="Ready to Drink",D3985="RTD-One Pour Cocktail&gt;7%&lt;=14.5"),
SUM(LOOKUP(2,1/(SRP!$B$16:$B$20&lt;=E3985)/(SRP!$C$16:$C$20&gt;=E3985),SRP!$D$16:$D$20)*(G3985/100)*(E3985/1000)),
IF(C3985="Ready to Drink",
SUM(LOOKUP(2,1/(SRP!$B$11:$B$15&lt;=E3985)/(SRP!$C$11:$C$15&gt;=E3985),SRP!$D$11:$D$15)*(G3985/100)*(E3985/1000)),
0)))))),2)</f>
        <v>8.74</v>
      </c>
      <c r="L3985" s="173" t="str">
        <f t="shared" si="62"/>
        <v>Ready to Drink1600</v>
      </c>
      <c r="M3985" s="154">
        <f>VLOOKUP(L3985,'Slope %'!C:D,2,0)</f>
        <v>0.1</v>
      </c>
    </row>
    <row r="3986" spans="1:13" x14ac:dyDescent="0.25">
      <c r="A3986" s="169">
        <v>53075</v>
      </c>
      <c r="B3986" s="170" t="s">
        <v>3156</v>
      </c>
      <c r="C3986" s="170" t="s">
        <v>24</v>
      </c>
      <c r="D3986" s="170" t="s">
        <v>34</v>
      </c>
      <c r="E3986" s="170">
        <v>750</v>
      </c>
      <c r="F3986" s="170">
        <v>12</v>
      </c>
      <c r="G3986" s="171">
        <v>9</v>
      </c>
      <c r="H3986" s="170" t="s">
        <v>54</v>
      </c>
      <c r="I3986" s="171">
        <v>12.59</v>
      </c>
      <c r="J3986" s="169">
        <v>1</v>
      </c>
      <c r="K3986" s="154" cm="1">
        <f t="array" ref="K3986">ROUND(
IF(C3986="Beer",
SUM(LOOKUP(2,1/(SRP!$B$8:$B$10&lt;=E3986)/(SRP!$C$8:$C$10&gt;=E3986),SRP!$D$8:$D$10)*(G3986/100)*(E3986/1000)),
IF(C3986="Spirits",
SUM(LOOKUP(2,1/(SRP!$B$2:$B$7&lt;=E3986)/(SRP!$C$2:$C$7&gt;=E3986),SRP!$D$2:$D$7)*(G3986/100)*(E3986/1000)),
IF(AND(C3986="Wine",D3986="Fortified Wines"),
SUM(LOOKUP(2,1/(SRP!$B$26:$B$29&lt;=E3986)/(SRP!$C$26:$C$29&gt;=E3986),SRP!$D$26:$D$29)*(G3986/100)*(E3986/1000)),
IF(C3986="Wine",
SUM(LOOKUP(2,1/(SRP!$B$21:$B$25&lt;=E3986)/(SRP!$C$21:$C$25&gt;=E3986),SRP!$D$21:$D$25)*(G3986/100)*(E3986/1000)),
IF(AND(C3986="Ready to Drink",D3986="RTD-One Pour Cocktail&gt;7%&lt;=14.5"),
SUM(LOOKUP(2,1/(SRP!$B$16:$B$20&lt;=E3986)/(SRP!$C$16:$C$20&gt;=E3986),SRP!$D$16:$D$20)*(G3986/100)*(E3986/1000)),
IF(C3986="Ready to Drink",
SUM(LOOKUP(2,1/(SRP!$B$11:$B$15&lt;=E3986)/(SRP!$C$11:$C$15&gt;=E3986),SRP!$D$11:$D$15)*(G3986/100)*(E3986/1000)),
0)))))),2)</f>
        <v>5.27</v>
      </c>
      <c r="L3986" s="173" t="str">
        <f t="shared" si="62"/>
        <v>Wine750</v>
      </c>
      <c r="M3986" s="154">
        <f>VLOOKUP(L3986,'Slope %'!C:D,2,0)</f>
        <v>0.1</v>
      </c>
    </row>
    <row r="3987" spans="1:13" x14ac:dyDescent="0.25">
      <c r="A3987" s="169">
        <v>53082</v>
      </c>
      <c r="B3987" s="170" t="s">
        <v>107</v>
      </c>
      <c r="C3987" s="170" t="s">
        <v>15</v>
      </c>
      <c r="D3987" s="170" t="s">
        <v>19</v>
      </c>
      <c r="E3987" s="170">
        <v>1750</v>
      </c>
      <c r="F3987" s="170">
        <v>6</v>
      </c>
      <c r="G3987" s="171">
        <v>40</v>
      </c>
      <c r="H3987" s="170" t="s">
        <v>17</v>
      </c>
      <c r="I3987" s="171">
        <v>56.49</v>
      </c>
      <c r="J3987" s="169">
        <v>1</v>
      </c>
      <c r="K3987" s="154" cm="1">
        <f t="array" ref="K3987">ROUND(
IF(C3987="Beer",
SUM(LOOKUP(2,1/(SRP!$B$8:$B$10&lt;=E3987)/(SRP!$C$8:$C$10&gt;=E3987),SRP!$D$8:$D$10)*(G3987/100)*(E3987/1000)),
IF(C3987="Spirits",
SUM(LOOKUP(2,1/(SRP!$B$2:$B$7&lt;=E3987)/(SRP!$C$2:$C$7&gt;=E3987),SRP!$D$2:$D$7)*(G3987/100)*(E3987/1000)),
IF(AND(C3987="Wine",D3987="Fortified Wines"),
SUM(LOOKUP(2,1/(SRP!$B$26:$B$29&lt;=E3987)/(SRP!$C$26:$C$29&gt;=E3987),SRP!$D$26:$D$29)*(G3987/100)*(E3987/1000)),
IF(C3987="Wine",
SUM(LOOKUP(2,1/(SRP!$B$21:$B$25&lt;=E3987)/(SRP!$C$21:$C$25&gt;=E3987),SRP!$D$21:$D$25)*(G3987/100)*(E3987/1000)),
IF(AND(C3987="Ready to Drink",D3987="RTD-One Pour Cocktail&gt;7%&lt;=14.5"),
SUM(LOOKUP(2,1/(SRP!$B$16:$B$20&lt;=E3987)/(SRP!$C$16:$C$20&gt;=E3987),SRP!$D$16:$D$20)*(G3987/100)*(E3987/1000)),
IF(C3987="Ready to Drink",
SUM(LOOKUP(2,1/(SRP!$B$11:$B$15&lt;=E3987)/(SRP!$C$11:$C$15&gt;=E3987),SRP!$D$11:$D$15)*(G3987/100)*(E3987/1000)),
0)))))),2)</f>
        <v>54.65</v>
      </c>
      <c r="L3987" s="173" t="str">
        <f t="shared" si="62"/>
        <v>Spirits1750</v>
      </c>
      <c r="M3987" s="154">
        <f>VLOOKUP(L3987,'Slope %'!C:D,2,0)</f>
        <v>0.03</v>
      </c>
    </row>
    <row r="3988" spans="1:13" x14ac:dyDescent="0.25">
      <c r="A3988" s="169">
        <v>53088</v>
      </c>
      <c r="B3988" s="170" t="s">
        <v>3157</v>
      </c>
      <c r="C3988" s="170" t="s">
        <v>24</v>
      </c>
      <c r="D3988" s="170" t="s">
        <v>99</v>
      </c>
      <c r="E3988" s="170">
        <v>750</v>
      </c>
      <c r="F3988" s="170">
        <v>6</v>
      </c>
      <c r="G3988" s="171">
        <v>19</v>
      </c>
      <c r="H3988" s="170" t="s">
        <v>177</v>
      </c>
      <c r="I3988" s="171">
        <v>47.99</v>
      </c>
      <c r="J3988" s="169">
        <v>1</v>
      </c>
      <c r="K3988" s="154" cm="1">
        <f t="array" ref="K3988">ROUND(
IF(C3988="Beer",
SUM(LOOKUP(2,1/(SRP!$B$8:$B$10&lt;=E3988)/(SRP!$C$8:$C$10&gt;=E3988),SRP!$D$8:$D$10)*(G3988/100)*(E3988/1000)),
IF(C3988="Spirits",
SUM(LOOKUP(2,1/(SRP!$B$2:$B$7&lt;=E3988)/(SRP!$C$2:$C$7&gt;=E3988),SRP!$D$2:$D$7)*(G3988/100)*(E3988/1000)),
IF(AND(C3988="Wine",D3988="Fortified Wines"),
SUM(LOOKUP(2,1/(SRP!$B$26:$B$29&lt;=E3988)/(SRP!$C$26:$C$29&gt;=E3988),SRP!$D$26:$D$29)*(G3988/100)*(E3988/1000)),
IF(C3988="Wine",
SUM(LOOKUP(2,1/(SRP!$B$21:$B$25&lt;=E3988)/(SRP!$C$21:$C$25&gt;=E3988),SRP!$D$21:$D$25)*(G3988/100)*(E3988/1000)),
IF(AND(C3988="Ready to Drink",D3988="RTD-One Pour Cocktail&gt;7%&lt;=14.5"),
SUM(LOOKUP(2,1/(SRP!$B$16:$B$20&lt;=E3988)/(SRP!$C$16:$C$20&gt;=E3988),SRP!$D$16:$D$20)*(G3988/100)*(E3988/1000)),
IF(C3988="Ready to Drink",
SUM(LOOKUP(2,1/(SRP!$B$11:$B$15&lt;=E3988)/(SRP!$C$11:$C$15&gt;=E3988),SRP!$D$11:$D$15)*(G3988/100)*(E3988/1000)),
0)))))),2)</f>
        <v>11.12</v>
      </c>
      <c r="L3988" s="173" t="str">
        <f t="shared" si="62"/>
        <v>Wine750</v>
      </c>
      <c r="M3988" s="154">
        <f>VLOOKUP(L3988,'Slope %'!C:D,2,0)</f>
        <v>0.1</v>
      </c>
    </row>
    <row r="3989" spans="1:13" x14ac:dyDescent="0.25">
      <c r="A3989" s="169">
        <v>53091</v>
      </c>
      <c r="B3989" s="170" t="s">
        <v>3158</v>
      </c>
      <c r="C3989" s="170" t="s">
        <v>24</v>
      </c>
      <c r="D3989" s="170" t="s">
        <v>99</v>
      </c>
      <c r="E3989" s="170">
        <v>750</v>
      </c>
      <c r="F3989" s="170">
        <v>6</v>
      </c>
      <c r="G3989" s="171">
        <v>20</v>
      </c>
      <c r="H3989" s="170" t="s">
        <v>149</v>
      </c>
      <c r="I3989" s="171">
        <v>46.99</v>
      </c>
      <c r="J3989" s="169">
        <v>1</v>
      </c>
      <c r="K3989" s="154" cm="1">
        <f t="array" ref="K3989">ROUND(
IF(C3989="Beer",
SUM(LOOKUP(2,1/(SRP!$B$8:$B$10&lt;=E3989)/(SRP!$C$8:$C$10&gt;=E3989),SRP!$D$8:$D$10)*(G3989/100)*(E3989/1000)),
IF(C3989="Spirits",
SUM(LOOKUP(2,1/(SRP!$B$2:$B$7&lt;=E3989)/(SRP!$C$2:$C$7&gt;=E3989),SRP!$D$2:$D$7)*(G3989/100)*(E3989/1000)),
IF(AND(C3989="Wine",D3989="Fortified Wines"),
SUM(LOOKUP(2,1/(SRP!$B$26:$B$29&lt;=E3989)/(SRP!$C$26:$C$29&gt;=E3989),SRP!$D$26:$D$29)*(G3989/100)*(E3989/1000)),
IF(C3989="Wine",
SUM(LOOKUP(2,1/(SRP!$B$21:$B$25&lt;=E3989)/(SRP!$C$21:$C$25&gt;=E3989),SRP!$D$21:$D$25)*(G3989/100)*(E3989/1000)),
IF(AND(C3989="Ready to Drink",D3989="RTD-One Pour Cocktail&gt;7%&lt;=14.5"),
SUM(LOOKUP(2,1/(SRP!$B$16:$B$20&lt;=E3989)/(SRP!$C$16:$C$20&gt;=E3989),SRP!$D$16:$D$20)*(G3989/100)*(E3989/1000)),
IF(C3989="Ready to Drink",
SUM(LOOKUP(2,1/(SRP!$B$11:$B$15&lt;=E3989)/(SRP!$C$11:$C$15&gt;=E3989),SRP!$D$11:$D$15)*(G3989/100)*(E3989/1000)),
0)))))),2)</f>
        <v>11.71</v>
      </c>
      <c r="L3989" s="173" t="str">
        <f t="shared" si="62"/>
        <v>Wine750</v>
      </c>
      <c r="M3989" s="154">
        <f>VLOOKUP(L3989,'Slope %'!C:D,2,0)</f>
        <v>0.1</v>
      </c>
    </row>
    <row r="3990" spans="1:13" x14ac:dyDescent="0.25">
      <c r="A3990" s="169">
        <v>53092</v>
      </c>
      <c r="B3990" s="170" t="s">
        <v>3159</v>
      </c>
      <c r="C3990" s="170" t="s">
        <v>11</v>
      </c>
      <c r="D3990" s="170" t="s">
        <v>303</v>
      </c>
      <c r="E3990" s="170">
        <v>473</v>
      </c>
      <c r="F3990" s="170">
        <v>24</v>
      </c>
      <c r="G3990" s="171">
        <v>6.5</v>
      </c>
      <c r="H3990" s="170" t="s">
        <v>1742</v>
      </c>
      <c r="I3990" s="171">
        <v>5.45</v>
      </c>
      <c r="J3990" s="169">
        <v>1</v>
      </c>
      <c r="K3990" s="154" cm="1">
        <f t="array" ref="K3990">ROUND(
IF(C3990="Beer",
SUM(LOOKUP(2,1/(SRP!$B$8:$B$10&lt;=E3990)/(SRP!$C$8:$C$10&gt;=E3990),SRP!$D$8:$D$10)*(G3990/100)*(E3990/1000)),
IF(C3990="Spirits",
SUM(LOOKUP(2,1/(SRP!$B$2:$B$7&lt;=E3990)/(SRP!$C$2:$C$7&gt;=E3990),SRP!$D$2:$D$7)*(G3990/100)*(E3990/1000)),
IF(AND(C3990="Wine",D3990="Fortified Wines"),
SUM(LOOKUP(2,1/(SRP!$B$26:$B$29&lt;=E3990)/(SRP!$C$26:$C$29&gt;=E3990),SRP!$D$26:$D$29)*(G3990/100)*(E3990/1000)),
IF(C3990="Wine",
SUM(LOOKUP(2,1/(SRP!$B$21:$B$25&lt;=E3990)/(SRP!$C$21:$C$25&gt;=E3990),SRP!$D$21:$D$25)*(G3990/100)*(E3990/1000)),
IF(AND(C3990="Ready to Drink",D3990="RTD-One Pour Cocktail&gt;7%&lt;=14.5"),
SUM(LOOKUP(2,1/(SRP!$B$16:$B$20&lt;=E3990)/(SRP!$C$16:$C$20&gt;=E3990),SRP!$D$16:$D$20)*(G3990/100)*(E3990/1000)),
IF(C3990="Ready to Drink",
SUM(LOOKUP(2,1/(SRP!$B$11:$B$15&lt;=E3990)/(SRP!$C$11:$C$15&gt;=E3990),SRP!$D$11:$D$15)*(G3990/100)*(E3990/1000)),
0)))))),2)</f>
        <v>2.4</v>
      </c>
      <c r="L3990" s="173" t="str">
        <f t="shared" si="62"/>
        <v>Beer473</v>
      </c>
      <c r="M3990" s="154">
        <f>VLOOKUP(L3990,'Slope %'!C:D,2,0)</f>
        <v>0.12</v>
      </c>
    </row>
    <row r="3991" spans="1:13" x14ac:dyDescent="0.25">
      <c r="A3991" s="169">
        <v>53092</v>
      </c>
      <c r="B3991" s="170" t="s">
        <v>3159</v>
      </c>
      <c r="C3991" s="170" t="s">
        <v>11</v>
      </c>
      <c r="D3991" s="170" t="s">
        <v>303</v>
      </c>
      <c r="E3991" s="170">
        <v>473</v>
      </c>
      <c r="F3991" s="170">
        <v>24</v>
      </c>
      <c r="G3991" s="171">
        <v>6.5</v>
      </c>
      <c r="H3991" s="170" t="s">
        <v>1742</v>
      </c>
      <c r="I3991" s="171">
        <v>5.45</v>
      </c>
      <c r="J3991" s="169">
        <v>1</v>
      </c>
      <c r="K3991" s="154" cm="1">
        <f t="array" ref="K3991">ROUND(
IF(C3991="Beer",
SUM(LOOKUP(2,1/(SRP!$B$8:$B$10&lt;=E3991)/(SRP!$C$8:$C$10&gt;=E3991),SRP!$D$8:$D$10)*(G3991/100)*(E3991/1000)),
IF(C3991="Spirits",
SUM(LOOKUP(2,1/(SRP!$B$2:$B$7&lt;=E3991)/(SRP!$C$2:$C$7&gt;=E3991),SRP!$D$2:$D$7)*(G3991/100)*(E3991/1000)),
IF(AND(C3991="Wine",D3991="Fortified Wines"),
SUM(LOOKUP(2,1/(SRP!$B$26:$B$29&lt;=E3991)/(SRP!$C$26:$C$29&gt;=E3991),SRP!$D$26:$D$29)*(G3991/100)*(E3991/1000)),
IF(C3991="Wine",
SUM(LOOKUP(2,1/(SRP!$B$21:$B$25&lt;=E3991)/(SRP!$C$21:$C$25&gt;=E3991),SRP!$D$21:$D$25)*(G3991/100)*(E3991/1000)),
IF(AND(C3991="Ready to Drink",D3991="RTD-One Pour Cocktail&gt;7%&lt;=14.5"),
SUM(LOOKUP(2,1/(SRP!$B$16:$B$20&lt;=E3991)/(SRP!$C$16:$C$20&gt;=E3991),SRP!$D$16:$D$20)*(G3991/100)*(E3991/1000)),
IF(C3991="Ready to Drink",
SUM(LOOKUP(2,1/(SRP!$B$11:$B$15&lt;=E3991)/(SRP!$C$11:$C$15&gt;=E3991),SRP!$D$11:$D$15)*(G3991/100)*(E3991/1000)),
0)))))),2)</f>
        <v>2.4</v>
      </c>
      <c r="L3991" s="173" t="str">
        <f t="shared" si="62"/>
        <v>Beer473</v>
      </c>
      <c r="M3991" s="154">
        <f>VLOOKUP(L3991,'Slope %'!C:D,2,0)</f>
        <v>0.12</v>
      </c>
    </row>
    <row r="3992" spans="1:13" x14ac:dyDescent="0.25">
      <c r="A3992" s="169">
        <v>53093</v>
      </c>
      <c r="B3992" s="170" t="s">
        <v>3160</v>
      </c>
      <c r="C3992" s="170" t="s">
        <v>263</v>
      </c>
      <c r="D3992" s="170" t="s">
        <v>332</v>
      </c>
      <c r="E3992" s="170">
        <v>1600</v>
      </c>
      <c r="F3992" s="170">
        <v>6</v>
      </c>
      <c r="G3992" s="171">
        <v>7</v>
      </c>
      <c r="H3992" s="170" t="s">
        <v>3142</v>
      </c>
      <c r="I3992" s="171">
        <v>13.99</v>
      </c>
      <c r="J3992" s="169">
        <v>4</v>
      </c>
      <c r="K3992" s="154" cm="1">
        <f t="array" ref="K3992">ROUND(
IF(C3992="Beer",
SUM(LOOKUP(2,1/(SRP!$B$8:$B$10&lt;=E3992)/(SRP!$C$8:$C$10&gt;=E3992),SRP!$D$8:$D$10)*(G3992/100)*(E3992/1000)),
IF(C3992="Spirits",
SUM(LOOKUP(2,1/(SRP!$B$2:$B$7&lt;=E3992)/(SRP!$C$2:$C$7&gt;=E3992),SRP!$D$2:$D$7)*(G3992/100)*(E3992/1000)),
IF(AND(C3992="Wine",D3992="Fortified Wines"),
SUM(LOOKUP(2,1/(SRP!$B$26:$B$29&lt;=E3992)/(SRP!$C$26:$C$29&gt;=E3992),SRP!$D$26:$D$29)*(G3992/100)*(E3992/1000)),
IF(C3992="Wine",
SUM(LOOKUP(2,1/(SRP!$B$21:$B$25&lt;=E3992)/(SRP!$C$21:$C$25&gt;=E3992),SRP!$D$21:$D$25)*(G3992/100)*(E3992/1000)),
IF(AND(C3992="Ready to Drink",D3992="RTD-One Pour Cocktail&gt;7%&lt;=14.5"),
SUM(LOOKUP(2,1/(SRP!$B$16:$B$20&lt;=E3992)/(SRP!$C$16:$C$20&gt;=E3992),SRP!$D$16:$D$20)*(G3992/100)*(E3992/1000)),
IF(C3992="Ready to Drink",
SUM(LOOKUP(2,1/(SRP!$B$11:$B$15&lt;=E3992)/(SRP!$C$11:$C$15&gt;=E3992),SRP!$D$11:$D$15)*(G3992/100)*(E3992/1000)),
0)))))),2)</f>
        <v>8.74</v>
      </c>
      <c r="L3992" s="173" t="str">
        <f t="shared" si="62"/>
        <v>Ready to Drink1600</v>
      </c>
      <c r="M3992" s="154">
        <f>VLOOKUP(L3992,'Slope %'!C:D,2,0)</f>
        <v>0.1</v>
      </c>
    </row>
    <row r="3993" spans="1:13" x14ac:dyDescent="0.25">
      <c r="A3993" s="169">
        <v>53093</v>
      </c>
      <c r="B3993" s="170" t="s">
        <v>3160</v>
      </c>
      <c r="C3993" s="170" t="s">
        <v>263</v>
      </c>
      <c r="D3993" s="170" t="s">
        <v>332</v>
      </c>
      <c r="E3993" s="170">
        <v>1600</v>
      </c>
      <c r="F3993" s="170">
        <v>6</v>
      </c>
      <c r="G3993" s="171">
        <v>7</v>
      </c>
      <c r="H3993" s="170" t="s">
        <v>3142</v>
      </c>
      <c r="I3993" s="171">
        <v>13.99</v>
      </c>
      <c r="J3993" s="169">
        <v>4</v>
      </c>
      <c r="K3993" s="154" cm="1">
        <f t="array" ref="K3993">ROUND(
IF(C3993="Beer",
SUM(LOOKUP(2,1/(SRP!$B$8:$B$10&lt;=E3993)/(SRP!$C$8:$C$10&gt;=E3993),SRP!$D$8:$D$10)*(G3993/100)*(E3993/1000)),
IF(C3993="Spirits",
SUM(LOOKUP(2,1/(SRP!$B$2:$B$7&lt;=E3993)/(SRP!$C$2:$C$7&gt;=E3993),SRP!$D$2:$D$7)*(G3993/100)*(E3993/1000)),
IF(AND(C3993="Wine",D3993="Fortified Wines"),
SUM(LOOKUP(2,1/(SRP!$B$26:$B$29&lt;=E3993)/(SRP!$C$26:$C$29&gt;=E3993),SRP!$D$26:$D$29)*(G3993/100)*(E3993/1000)),
IF(C3993="Wine",
SUM(LOOKUP(2,1/(SRP!$B$21:$B$25&lt;=E3993)/(SRP!$C$21:$C$25&gt;=E3993),SRP!$D$21:$D$25)*(G3993/100)*(E3993/1000)),
IF(AND(C3993="Ready to Drink",D3993="RTD-One Pour Cocktail&gt;7%&lt;=14.5"),
SUM(LOOKUP(2,1/(SRP!$B$16:$B$20&lt;=E3993)/(SRP!$C$16:$C$20&gt;=E3993),SRP!$D$16:$D$20)*(G3993/100)*(E3993/1000)),
IF(C3993="Ready to Drink",
SUM(LOOKUP(2,1/(SRP!$B$11:$B$15&lt;=E3993)/(SRP!$C$11:$C$15&gt;=E3993),SRP!$D$11:$D$15)*(G3993/100)*(E3993/1000)),
0)))))),2)</f>
        <v>8.74</v>
      </c>
      <c r="L3993" s="173" t="str">
        <f t="shared" si="62"/>
        <v>Ready to Drink1600</v>
      </c>
      <c r="M3993" s="154">
        <f>VLOOKUP(L3993,'Slope %'!C:D,2,0)</f>
        <v>0.1</v>
      </c>
    </row>
    <row r="3994" spans="1:13" x14ac:dyDescent="0.25">
      <c r="A3994" s="169">
        <v>53095</v>
      </c>
      <c r="B3994" s="170" t="s">
        <v>3161</v>
      </c>
      <c r="C3994" s="170" t="s">
        <v>263</v>
      </c>
      <c r="D3994" s="170" t="s">
        <v>332</v>
      </c>
      <c r="E3994" s="170">
        <v>1600</v>
      </c>
      <c r="F3994" s="170">
        <v>8</v>
      </c>
      <c r="G3994" s="171">
        <v>7</v>
      </c>
      <c r="H3994" s="170" t="s">
        <v>3142</v>
      </c>
      <c r="I3994" s="171">
        <v>13.99</v>
      </c>
      <c r="J3994" s="169">
        <v>4</v>
      </c>
      <c r="K3994" s="154" cm="1">
        <f t="array" ref="K3994">ROUND(
IF(C3994="Beer",
SUM(LOOKUP(2,1/(SRP!$B$8:$B$10&lt;=E3994)/(SRP!$C$8:$C$10&gt;=E3994),SRP!$D$8:$D$10)*(G3994/100)*(E3994/1000)),
IF(C3994="Spirits",
SUM(LOOKUP(2,1/(SRP!$B$2:$B$7&lt;=E3994)/(SRP!$C$2:$C$7&gt;=E3994),SRP!$D$2:$D$7)*(G3994/100)*(E3994/1000)),
IF(AND(C3994="Wine",D3994="Fortified Wines"),
SUM(LOOKUP(2,1/(SRP!$B$26:$B$29&lt;=E3994)/(SRP!$C$26:$C$29&gt;=E3994),SRP!$D$26:$D$29)*(G3994/100)*(E3994/1000)),
IF(C3994="Wine",
SUM(LOOKUP(2,1/(SRP!$B$21:$B$25&lt;=E3994)/(SRP!$C$21:$C$25&gt;=E3994),SRP!$D$21:$D$25)*(G3994/100)*(E3994/1000)),
IF(AND(C3994="Ready to Drink",D3994="RTD-One Pour Cocktail&gt;7%&lt;=14.5"),
SUM(LOOKUP(2,1/(SRP!$B$16:$B$20&lt;=E3994)/(SRP!$C$16:$C$20&gt;=E3994),SRP!$D$16:$D$20)*(G3994/100)*(E3994/1000)),
IF(C3994="Ready to Drink",
SUM(LOOKUP(2,1/(SRP!$B$11:$B$15&lt;=E3994)/(SRP!$C$11:$C$15&gt;=E3994),SRP!$D$11:$D$15)*(G3994/100)*(E3994/1000)),
0)))))),2)</f>
        <v>8.74</v>
      </c>
      <c r="L3994" s="173" t="str">
        <f t="shared" si="62"/>
        <v>Ready to Drink1600</v>
      </c>
      <c r="M3994" s="154">
        <f>VLOOKUP(L3994,'Slope %'!C:D,2,0)</f>
        <v>0.1</v>
      </c>
    </row>
    <row r="3995" spans="1:13" x14ac:dyDescent="0.25">
      <c r="A3995" s="169">
        <v>53095</v>
      </c>
      <c r="B3995" s="170" t="s">
        <v>3161</v>
      </c>
      <c r="C3995" s="170" t="s">
        <v>263</v>
      </c>
      <c r="D3995" s="170" t="s">
        <v>332</v>
      </c>
      <c r="E3995" s="170">
        <v>1600</v>
      </c>
      <c r="F3995" s="170">
        <v>8</v>
      </c>
      <c r="G3995" s="171">
        <v>7</v>
      </c>
      <c r="H3995" s="170" t="s">
        <v>3142</v>
      </c>
      <c r="I3995" s="171">
        <v>13.99</v>
      </c>
      <c r="J3995" s="169">
        <v>4</v>
      </c>
      <c r="K3995" s="154" cm="1">
        <f t="array" ref="K3995">ROUND(
IF(C3995="Beer",
SUM(LOOKUP(2,1/(SRP!$B$8:$B$10&lt;=E3995)/(SRP!$C$8:$C$10&gt;=E3995),SRP!$D$8:$D$10)*(G3995/100)*(E3995/1000)),
IF(C3995="Spirits",
SUM(LOOKUP(2,1/(SRP!$B$2:$B$7&lt;=E3995)/(SRP!$C$2:$C$7&gt;=E3995),SRP!$D$2:$D$7)*(G3995/100)*(E3995/1000)),
IF(AND(C3995="Wine",D3995="Fortified Wines"),
SUM(LOOKUP(2,1/(SRP!$B$26:$B$29&lt;=E3995)/(SRP!$C$26:$C$29&gt;=E3995),SRP!$D$26:$D$29)*(G3995/100)*(E3995/1000)),
IF(C3995="Wine",
SUM(LOOKUP(2,1/(SRP!$B$21:$B$25&lt;=E3995)/(SRP!$C$21:$C$25&gt;=E3995),SRP!$D$21:$D$25)*(G3995/100)*(E3995/1000)),
IF(AND(C3995="Ready to Drink",D3995="RTD-One Pour Cocktail&gt;7%&lt;=14.5"),
SUM(LOOKUP(2,1/(SRP!$B$16:$B$20&lt;=E3995)/(SRP!$C$16:$C$20&gt;=E3995),SRP!$D$16:$D$20)*(G3995/100)*(E3995/1000)),
IF(C3995="Ready to Drink",
SUM(LOOKUP(2,1/(SRP!$B$11:$B$15&lt;=E3995)/(SRP!$C$11:$C$15&gt;=E3995),SRP!$D$11:$D$15)*(G3995/100)*(E3995/1000)),
0)))))),2)</f>
        <v>8.74</v>
      </c>
      <c r="L3995" s="173" t="str">
        <f t="shared" si="62"/>
        <v>Ready to Drink1600</v>
      </c>
      <c r="M3995" s="154">
        <f>VLOOKUP(L3995,'Slope %'!C:D,2,0)</f>
        <v>0.1</v>
      </c>
    </row>
    <row r="3996" spans="1:13" x14ac:dyDescent="0.25">
      <c r="A3996" s="169">
        <v>53097</v>
      </c>
      <c r="B3996" s="170" t="s">
        <v>3162</v>
      </c>
      <c r="C3996" s="170" t="s">
        <v>263</v>
      </c>
      <c r="D3996" s="170" t="s">
        <v>332</v>
      </c>
      <c r="E3996" s="170">
        <v>1600</v>
      </c>
      <c r="F3996" s="170">
        <v>8</v>
      </c>
      <c r="G3996" s="171">
        <v>7</v>
      </c>
      <c r="H3996" s="170" t="s">
        <v>3142</v>
      </c>
      <c r="I3996" s="171">
        <v>12.99</v>
      </c>
      <c r="J3996" s="169">
        <v>4</v>
      </c>
      <c r="K3996" s="154" cm="1">
        <f t="array" ref="K3996">ROUND(
IF(C3996="Beer",
SUM(LOOKUP(2,1/(SRP!$B$8:$B$10&lt;=E3996)/(SRP!$C$8:$C$10&gt;=E3996),SRP!$D$8:$D$10)*(G3996/100)*(E3996/1000)),
IF(C3996="Spirits",
SUM(LOOKUP(2,1/(SRP!$B$2:$B$7&lt;=E3996)/(SRP!$C$2:$C$7&gt;=E3996),SRP!$D$2:$D$7)*(G3996/100)*(E3996/1000)),
IF(AND(C3996="Wine",D3996="Fortified Wines"),
SUM(LOOKUP(2,1/(SRP!$B$26:$B$29&lt;=E3996)/(SRP!$C$26:$C$29&gt;=E3996),SRP!$D$26:$D$29)*(G3996/100)*(E3996/1000)),
IF(C3996="Wine",
SUM(LOOKUP(2,1/(SRP!$B$21:$B$25&lt;=E3996)/(SRP!$C$21:$C$25&gt;=E3996),SRP!$D$21:$D$25)*(G3996/100)*(E3996/1000)),
IF(AND(C3996="Ready to Drink",D3996="RTD-One Pour Cocktail&gt;7%&lt;=14.5"),
SUM(LOOKUP(2,1/(SRP!$B$16:$B$20&lt;=E3996)/(SRP!$C$16:$C$20&gt;=E3996),SRP!$D$16:$D$20)*(G3996/100)*(E3996/1000)),
IF(C3996="Ready to Drink",
SUM(LOOKUP(2,1/(SRP!$B$11:$B$15&lt;=E3996)/(SRP!$C$11:$C$15&gt;=E3996),SRP!$D$11:$D$15)*(G3996/100)*(E3996/1000)),
0)))))),2)</f>
        <v>8.74</v>
      </c>
      <c r="L3996" s="173" t="str">
        <f t="shared" si="62"/>
        <v>Ready to Drink1600</v>
      </c>
      <c r="M3996" s="154">
        <f>VLOOKUP(L3996,'Slope %'!C:D,2,0)</f>
        <v>0.1</v>
      </c>
    </row>
    <row r="3997" spans="1:13" x14ac:dyDescent="0.25">
      <c r="A3997" s="169">
        <v>53097</v>
      </c>
      <c r="B3997" s="170" t="s">
        <v>3162</v>
      </c>
      <c r="C3997" s="170" t="s">
        <v>263</v>
      </c>
      <c r="D3997" s="170" t="s">
        <v>332</v>
      </c>
      <c r="E3997" s="170">
        <v>1600</v>
      </c>
      <c r="F3997" s="170">
        <v>8</v>
      </c>
      <c r="G3997" s="171">
        <v>7</v>
      </c>
      <c r="H3997" s="170" t="s">
        <v>3142</v>
      </c>
      <c r="I3997" s="171">
        <v>12.99</v>
      </c>
      <c r="J3997" s="169">
        <v>4</v>
      </c>
      <c r="K3997" s="154" cm="1">
        <f t="array" ref="K3997">ROUND(
IF(C3997="Beer",
SUM(LOOKUP(2,1/(SRP!$B$8:$B$10&lt;=E3997)/(SRP!$C$8:$C$10&gt;=E3997),SRP!$D$8:$D$10)*(G3997/100)*(E3997/1000)),
IF(C3997="Spirits",
SUM(LOOKUP(2,1/(SRP!$B$2:$B$7&lt;=E3997)/(SRP!$C$2:$C$7&gt;=E3997),SRP!$D$2:$D$7)*(G3997/100)*(E3997/1000)),
IF(AND(C3997="Wine",D3997="Fortified Wines"),
SUM(LOOKUP(2,1/(SRP!$B$26:$B$29&lt;=E3997)/(SRP!$C$26:$C$29&gt;=E3997),SRP!$D$26:$D$29)*(G3997/100)*(E3997/1000)),
IF(C3997="Wine",
SUM(LOOKUP(2,1/(SRP!$B$21:$B$25&lt;=E3997)/(SRP!$C$21:$C$25&gt;=E3997),SRP!$D$21:$D$25)*(G3997/100)*(E3997/1000)),
IF(AND(C3997="Ready to Drink",D3997="RTD-One Pour Cocktail&gt;7%&lt;=14.5"),
SUM(LOOKUP(2,1/(SRP!$B$16:$B$20&lt;=E3997)/(SRP!$C$16:$C$20&gt;=E3997),SRP!$D$16:$D$20)*(G3997/100)*(E3997/1000)),
IF(C3997="Ready to Drink",
SUM(LOOKUP(2,1/(SRP!$B$11:$B$15&lt;=E3997)/(SRP!$C$11:$C$15&gt;=E3997),SRP!$D$11:$D$15)*(G3997/100)*(E3997/1000)),
0)))))),2)</f>
        <v>8.74</v>
      </c>
      <c r="L3997" s="173" t="str">
        <f t="shared" si="62"/>
        <v>Ready to Drink1600</v>
      </c>
      <c r="M3997" s="154">
        <f>VLOOKUP(L3997,'Slope %'!C:D,2,0)</f>
        <v>0.1</v>
      </c>
    </row>
    <row r="3998" spans="1:13" x14ac:dyDescent="0.25">
      <c r="A3998" s="169">
        <v>53098</v>
      </c>
      <c r="B3998" s="170" t="s">
        <v>3163</v>
      </c>
      <c r="C3998" s="170" t="s">
        <v>263</v>
      </c>
      <c r="D3998" s="170" t="s">
        <v>332</v>
      </c>
      <c r="E3998" s="170">
        <v>1600</v>
      </c>
      <c r="F3998" s="170">
        <v>6</v>
      </c>
      <c r="G3998" s="171">
        <v>7</v>
      </c>
      <c r="H3998" s="170" t="s">
        <v>3142</v>
      </c>
      <c r="I3998" s="171">
        <v>13.99</v>
      </c>
      <c r="J3998" s="169">
        <v>4</v>
      </c>
      <c r="K3998" s="154" cm="1">
        <f t="array" ref="K3998">ROUND(
IF(C3998="Beer",
SUM(LOOKUP(2,1/(SRP!$B$8:$B$10&lt;=E3998)/(SRP!$C$8:$C$10&gt;=E3998),SRP!$D$8:$D$10)*(G3998/100)*(E3998/1000)),
IF(C3998="Spirits",
SUM(LOOKUP(2,1/(SRP!$B$2:$B$7&lt;=E3998)/(SRP!$C$2:$C$7&gt;=E3998),SRP!$D$2:$D$7)*(G3998/100)*(E3998/1000)),
IF(AND(C3998="Wine",D3998="Fortified Wines"),
SUM(LOOKUP(2,1/(SRP!$B$26:$B$29&lt;=E3998)/(SRP!$C$26:$C$29&gt;=E3998),SRP!$D$26:$D$29)*(G3998/100)*(E3998/1000)),
IF(C3998="Wine",
SUM(LOOKUP(2,1/(SRP!$B$21:$B$25&lt;=E3998)/(SRP!$C$21:$C$25&gt;=E3998),SRP!$D$21:$D$25)*(G3998/100)*(E3998/1000)),
IF(AND(C3998="Ready to Drink",D3998="RTD-One Pour Cocktail&gt;7%&lt;=14.5"),
SUM(LOOKUP(2,1/(SRP!$B$16:$B$20&lt;=E3998)/(SRP!$C$16:$C$20&gt;=E3998),SRP!$D$16:$D$20)*(G3998/100)*(E3998/1000)),
IF(C3998="Ready to Drink",
SUM(LOOKUP(2,1/(SRP!$B$11:$B$15&lt;=E3998)/(SRP!$C$11:$C$15&gt;=E3998),SRP!$D$11:$D$15)*(G3998/100)*(E3998/1000)),
0)))))),2)</f>
        <v>8.74</v>
      </c>
      <c r="L3998" s="173" t="str">
        <f t="shared" si="62"/>
        <v>Ready to Drink1600</v>
      </c>
      <c r="M3998" s="154">
        <f>VLOOKUP(L3998,'Slope %'!C:D,2,0)</f>
        <v>0.1</v>
      </c>
    </row>
    <row r="3999" spans="1:13" x14ac:dyDescent="0.25">
      <c r="A3999" s="169">
        <v>53098</v>
      </c>
      <c r="B3999" s="170" t="s">
        <v>3163</v>
      </c>
      <c r="C3999" s="170" t="s">
        <v>263</v>
      </c>
      <c r="D3999" s="170" t="s">
        <v>332</v>
      </c>
      <c r="E3999" s="170">
        <v>1600</v>
      </c>
      <c r="F3999" s="170">
        <v>6</v>
      </c>
      <c r="G3999" s="171">
        <v>7</v>
      </c>
      <c r="H3999" s="170" t="s">
        <v>3142</v>
      </c>
      <c r="I3999" s="171">
        <v>13.99</v>
      </c>
      <c r="J3999" s="169">
        <v>4</v>
      </c>
      <c r="K3999" s="154" cm="1">
        <f t="array" ref="K3999">ROUND(
IF(C3999="Beer",
SUM(LOOKUP(2,1/(SRP!$B$8:$B$10&lt;=E3999)/(SRP!$C$8:$C$10&gt;=E3999),SRP!$D$8:$D$10)*(G3999/100)*(E3999/1000)),
IF(C3999="Spirits",
SUM(LOOKUP(2,1/(SRP!$B$2:$B$7&lt;=E3999)/(SRP!$C$2:$C$7&gt;=E3999),SRP!$D$2:$D$7)*(G3999/100)*(E3999/1000)),
IF(AND(C3999="Wine",D3999="Fortified Wines"),
SUM(LOOKUP(2,1/(SRP!$B$26:$B$29&lt;=E3999)/(SRP!$C$26:$C$29&gt;=E3999),SRP!$D$26:$D$29)*(G3999/100)*(E3999/1000)),
IF(C3999="Wine",
SUM(LOOKUP(2,1/(SRP!$B$21:$B$25&lt;=E3999)/(SRP!$C$21:$C$25&gt;=E3999),SRP!$D$21:$D$25)*(G3999/100)*(E3999/1000)),
IF(AND(C3999="Ready to Drink",D3999="RTD-One Pour Cocktail&gt;7%&lt;=14.5"),
SUM(LOOKUP(2,1/(SRP!$B$16:$B$20&lt;=E3999)/(SRP!$C$16:$C$20&gt;=E3999),SRP!$D$16:$D$20)*(G3999/100)*(E3999/1000)),
IF(C3999="Ready to Drink",
SUM(LOOKUP(2,1/(SRP!$B$11:$B$15&lt;=E3999)/(SRP!$C$11:$C$15&gt;=E3999),SRP!$D$11:$D$15)*(G3999/100)*(E3999/1000)),
0)))))),2)</f>
        <v>8.74</v>
      </c>
      <c r="L3999" s="173" t="str">
        <f t="shared" si="62"/>
        <v>Ready to Drink1600</v>
      </c>
      <c r="M3999" s="154">
        <f>VLOOKUP(L3999,'Slope %'!C:D,2,0)</f>
        <v>0.1</v>
      </c>
    </row>
    <row r="4000" spans="1:13" x14ac:dyDescent="0.25">
      <c r="A4000" s="169">
        <v>53104</v>
      </c>
      <c r="B4000" s="170" t="s">
        <v>3164</v>
      </c>
      <c r="C4000" s="170" t="s">
        <v>24</v>
      </c>
      <c r="D4000" s="170" t="s">
        <v>194</v>
      </c>
      <c r="E4000" s="170">
        <v>750</v>
      </c>
      <c r="F4000" s="170">
        <v>12</v>
      </c>
      <c r="G4000" s="171">
        <v>14.5</v>
      </c>
      <c r="H4000" s="170" t="s">
        <v>86</v>
      </c>
      <c r="I4000" s="171">
        <v>16.989999999999998</v>
      </c>
      <c r="J4000" s="169">
        <v>1</v>
      </c>
      <c r="K4000" s="154" cm="1">
        <f t="array" ref="K4000">ROUND(
IF(C4000="Beer",
SUM(LOOKUP(2,1/(SRP!$B$8:$B$10&lt;=E4000)/(SRP!$C$8:$C$10&gt;=E4000),SRP!$D$8:$D$10)*(G4000/100)*(E4000/1000)),
IF(C4000="Spirits",
SUM(LOOKUP(2,1/(SRP!$B$2:$B$7&lt;=E4000)/(SRP!$C$2:$C$7&gt;=E4000),SRP!$D$2:$D$7)*(G4000/100)*(E4000/1000)),
IF(AND(C4000="Wine",D4000="Fortified Wines"),
SUM(LOOKUP(2,1/(SRP!$B$26:$B$29&lt;=E4000)/(SRP!$C$26:$C$29&gt;=E4000),SRP!$D$26:$D$29)*(G4000/100)*(E4000/1000)),
IF(C4000="Wine",
SUM(LOOKUP(2,1/(SRP!$B$21:$B$25&lt;=E4000)/(SRP!$C$21:$C$25&gt;=E4000),SRP!$D$21:$D$25)*(G4000/100)*(E4000/1000)),
IF(AND(C4000="Ready to Drink",D4000="RTD-One Pour Cocktail&gt;7%&lt;=14.5"),
SUM(LOOKUP(2,1/(SRP!$B$16:$B$20&lt;=E4000)/(SRP!$C$16:$C$20&gt;=E4000),SRP!$D$16:$D$20)*(G4000/100)*(E4000/1000)),
IF(C4000="Ready to Drink",
SUM(LOOKUP(2,1/(SRP!$B$11:$B$15&lt;=E4000)/(SRP!$C$11:$C$15&gt;=E4000),SRP!$D$11:$D$15)*(G4000/100)*(E4000/1000)),
0)))))),2)</f>
        <v>8.49</v>
      </c>
      <c r="L4000" s="173" t="str">
        <f t="shared" si="62"/>
        <v>Wine750</v>
      </c>
      <c r="M4000" s="154">
        <f>VLOOKUP(L4000,'Slope %'!C:D,2,0)</f>
        <v>0.1</v>
      </c>
    </row>
    <row r="4001" spans="1:13" x14ac:dyDescent="0.25">
      <c r="A4001" s="169">
        <v>53116</v>
      </c>
      <c r="B4001" s="170" t="s">
        <v>3165</v>
      </c>
      <c r="C4001" s="170" t="s">
        <v>263</v>
      </c>
      <c r="D4001" s="170" t="s">
        <v>264</v>
      </c>
      <c r="E4001" s="170">
        <v>473</v>
      </c>
      <c r="F4001" s="170">
        <v>24</v>
      </c>
      <c r="G4001" s="171">
        <v>7</v>
      </c>
      <c r="H4001" s="170" t="s">
        <v>3142</v>
      </c>
      <c r="I4001" s="171">
        <v>4.1900000000000004</v>
      </c>
      <c r="J4001" s="169">
        <v>1</v>
      </c>
      <c r="K4001" s="154" cm="1">
        <f t="array" ref="K4001">ROUND(
IF(C4001="Beer",
SUM(LOOKUP(2,1/(SRP!$B$8:$B$10&lt;=E4001)/(SRP!$C$8:$C$10&gt;=E4001),SRP!$D$8:$D$10)*(G4001/100)*(E4001/1000)),
IF(C4001="Spirits",
SUM(LOOKUP(2,1/(SRP!$B$2:$B$7&lt;=E4001)/(SRP!$C$2:$C$7&gt;=E4001),SRP!$D$2:$D$7)*(G4001/100)*(E4001/1000)),
IF(AND(C4001="Wine",D4001="Fortified Wines"),
SUM(LOOKUP(2,1/(SRP!$B$26:$B$29&lt;=E4001)/(SRP!$C$26:$C$29&gt;=E4001),SRP!$D$26:$D$29)*(G4001/100)*(E4001/1000)),
IF(C4001="Wine",
SUM(LOOKUP(2,1/(SRP!$B$21:$B$25&lt;=E4001)/(SRP!$C$21:$C$25&gt;=E4001),SRP!$D$21:$D$25)*(G4001/100)*(E4001/1000)),
IF(AND(C4001="Ready to Drink",D4001="RTD-One Pour Cocktail&gt;7%&lt;=14.5"),
SUM(LOOKUP(2,1/(SRP!$B$16:$B$20&lt;=E4001)/(SRP!$C$16:$C$20&gt;=E4001),SRP!$D$16:$D$20)*(G4001/100)*(E4001/1000)),
IF(C4001="Ready to Drink",
SUM(LOOKUP(2,1/(SRP!$B$11:$B$15&lt;=E4001)/(SRP!$C$11:$C$15&gt;=E4001),SRP!$D$11:$D$15)*(G4001/100)*(E4001/1000)),
0)))))),2)</f>
        <v>2.74</v>
      </c>
      <c r="L4001" s="173" t="str">
        <f t="shared" si="62"/>
        <v>Ready to Drink473</v>
      </c>
      <c r="M4001" s="154">
        <f>VLOOKUP(L4001,'Slope %'!C:D,2,0)</f>
        <v>0.12</v>
      </c>
    </row>
    <row r="4002" spans="1:13" x14ac:dyDescent="0.25">
      <c r="A4002" s="169">
        <v>53116</v>
      </c>
      <c r="B4002" s="170" t="s">
        <v>3165</v>
      </c>
      <c r="C4002" s="170" t="s">
        <v>263</v>
      </c>
      <c r="D4002" s="170" t="s">
        <v>264</v>
      </c>
      <c r="E4002" s="170">
        <v>473</v>
      </c>
      <c r="F4002" s="170">
        <v>24</v>
      </c>
      <c r="G4002" s="171">
        <v>7</v>
      </c>
      <c r="H4002" s="170" t="s">
        <v>3142</v>
      </c>
      <c r="I4002" s="171">
        <v>4.1900000000000004</v>
      </c>
      <c r="J4002" s="169">
        <v>1</v>
      </c>
      <c r="K4002" s="154" cm="1">
        <f t="array" ref="K4002">ROUND(
IF(C4002="Beer",
SUM(LOOKUP(2,1/(SRP!$B$8:$B$10&lt;=E4002)/(SRP!$C$8:$C$10&gt;=E4002),SRP!$D$8:$D$10)*(G4002/100)*(E4002/1000)),
IF(C4002="Spirits",
SUM(LOOKUP(2,1/(SRP!$B$2:$B$7&lt;=E4002)/(SRP!$C$2:$C$7&gt;=E4002),SRP!$D$2:$D$7)*(G4002/100)*(E4002/1000)),
IF(AND(C4002="Wine",D4002="Fortified Wines"),
SUM(LOOKUP(2,1/(SRP!$B$26:$B$29&lt;=E4002)/(SRP!$C$26:$C$29&gt;=E4002),SRP!$D$26:$D$29)*(G4002/100)*(E4002/1000)),
IF(C4002="Wine",
SUM(LOOKUP(2,1/(SRP!$B$21:$B$25&lt;=E4002)/(SRP!$C$21:$C$25&gt;=E4002),SRP!$D$21:$D$25)*(G4002/100)*(E4002/1000)),
IF(AND(C4002="Ready to Drink",D4002="RTD-One Pour Cocktail&gt;7%&lt;=14.5"),
SUM(LOOKUP(2,1/(SRP!$B$16:$B$20&lt;=E4002)/(SRP!$C$16:$C$20&gt;=E4002),SRP!$D$16:$D$20)*(G4002/100)*(E4002/1000)),
IF(C4002="Ready to Drink",
SUM(LOOKUP(2,1/(SRP!$B$11:$B$15&lt;=E4002)/(SRP!$C$11:$C$15&gt;=E4002),SRP!$D$11:$D$15)*(G4002/100)*(E4002/1000)),
0)))))),2)</f>
        <v>2.74</v>
      </c>
      <c r="L4002" s="173" t="str">
        <f t="shared" si="62"/>
        <v>Ready to Drink473</v>
      </c>
      <c r="M4002" s="154">
        <f>VLOOKUP(L4002,'Slope %'!C:D,2,0)</f>
        <v>0.12</v>
      </c>
    </row>
    <row r="4003" spans="1:13" x14ac:dyDescent="0.25">
      <c r="A4003" s="169">
        <v>53117</v>
      </c>
      <c r="B4003" s="170" t="s">
        <v>3166</v>
      </c>
      <c r="C4003" s="170" t="s">
        <v>263</v>
      </c>
      <c r="D4003" s="170" t="s">
        <v>332</v>
      </c>
      <c r="E4003" s="170">
        <v>473</v>
      </c>
      <c r="F4003" s="170">
        <v>24</v>
      </c>
      <c r="G4003" s="171">
        <v>7</v>
      </c>
      <c r="H4003" s="170" t="s">
        <v>3142</v>
      </c>
      <c r="I4003" s="171">
        <v>4.1900000000000004</v>
      </c>
      <c r="J4003" s="169">
        <v>1</v>
      </c>
      <c r="K4003" s="154" cm="1">
        <f t="array" ref="K4003">ROUND(
IF(C4003="Beer",
SUM(LOOKUP(2,1/(SRP!$B$8:$B$10&lt;=E4003)/(SRP!$C$8:$C$10&gt;=E4003),SRP!$D$8:$D$10)*(G4003/100)*(E4003/1000)),
IF(C4003="Spirits",
SUM(LOOKUP(2,1/(SRP!$B$2:$B$7&lt;=E4003)/(SRP!$C$2:$C$7&gt;=E4003),SRP!$D$2:$D$7)*(G4003/100)*(E4003/1000)),
IF(AND(C4003="Wine",D4003="Fortified Wines"),
SUM(LOOKUP(2,1/(SRP!$B$26:$B$29&lt;=E4003)/(SRP!$C$26:$C$29&gt;=E4003),SRP!$D$26:$D$29)*(G4003/100)*(E4003/1000)),
IF(C4003="Wine",
SUM(LOOKUP(2,1/(SRP!$B$21:$B$25&lt;=E4003)/(SRP!$C$21:$C$25&gt;=E4003),SRP!$D$21:$D$25)*(G4003/100)*(E4003/1000)),
IF(AND(C4003="Ready to Drink",D4003="RTD-One Pour Cocktail&gt;7%&lt;=14.5"),
SUM(LOOKUP(2,1/(SRP!$B$16:$B$20&lt;=E4003)/(SRP!$C$16:$C$20&gt;=E4003),SRP!$D$16:$D$20)*(G4003/100)*(E4003/1000)),
IF(C4003="Ready to Drink",
SUM(LOOKUP(2,1/(SRP!$B$11:$B$15&lt;=E4003)/(SRP!$C$11:$C$15&gt;=E4003),SRP!$D$11:$D$15)*(G4003/100)*(E4003/1000)),
0)))))),2)</f>
        <v>2.74</v>
      </c>
      <c r="L4003" s="173" t="str">
        <f t="shared" si="62"/>
        <v>Ready to Drink473</v>
      </c>
      <c r="M4003" s="154">
        <f>VLOOKUP(L4003,'Slope %'!C:D,2,0)</f>
        <v>0.12</v>
      </c>
    </row>
    <row r="4004" spans="1:13" x14ac:dyDescent="0.25">
      <c r="A4004" s="169">
        <v>53117</v>
      </c>
      <c r="B4004" s="170" t="s">
        <v>3166</v>
      </c>
      <c r="C4004" s="170" t="s">
        <v>263</v>
      </c>
      <c r="D4004" s="170" t="s">
        <v>332</v>
      </c>
      <c r="E4004" s="170">
        <v>473</v>
      </c>
      <c r="F4004" s="170">
        <v>24</v>
      </c>
      <c r="G4004" s="171">
        <v>7</v>
      </c>
      <c r="H4004" s="170" t="s">
        <v>3142</v>
      </c>
      <c r="I4004" s="171">
        <v>4.1900000000000004</v>
      </c>
      <c r="J4004" s="169">
        <v>1</v>
      </c>
      <c r="K4004" s="154" cm="1">
        <f t="array" ref="K4004">ROUND(
IF(C4004="Beer",
SUM(LOOKUP(2,1/(SRP!$B$8:$B$10&lt;=E4004)/(SRP!$C$8:$C$10&gt;=E4004),SRP!$D$8:$D$10)*(G4004/100)*(E4004/1000)),
IF(C4004="Spirits",
SUM(LOOKUP(2,1/(SRP!$B$2:$B$7&lt;=E4004)/(SRP!$C$2:$C$7&gt;=E4004),SRP!$D$2:$D$7)*(G4004/100)*(E4004/1000)),
IF(AND(C4004="Wine",D4004="Fortified Wines"),
SUM(LOOKUP(2,1/(SRP!$B$26:$B$29&lt;=E4004)/(SRP!$C$26:$C$29&gt;=E4004),SRP!$D$26:$D$29)*(G4004/100)*(E4004/1000)),
IF(C4004="Wine",
SUM(LOOKUP(2,1/(SRP!$B$21:$B$25&lt;=E4004)/(SRP!$C$21:$C$25&gt;=E4004),SRP!$D$21:$D$25)*(G4004/100)*(E4004/1000)),
IF(AND(C4004="Ready to Drink",D4004="RTD-One Pour Cocktail&gt;7%&lt;=14.5"),
SUM(LOOKUP(2,1/(SRP!$B$16:$B$20&lt;=E4004)/(SRP!$C$16:$C$20&gt;=E4004),SRP!$D$16:$D$20)*(G4004/100)*(E4004/1000)),
IF(C4004="Ready to Drink",
SUM(LOOKUP(2,1/(SRP!$B$11:$B$15&lt;=E4004)/(SRP!$C$11:$C$15&gt;=E4004),SRP!$D$11:$D$15)*(G4004/100)*(E4004/1000)),
0)))))),2)</f>
        <v>2.74</v>
      </c>
      <c r="L4004" s="173" t="str">
        <f t="shared" si="62"/>
        <v>Ready to Drink473</v>
      </c>
      <c r="M4004" s="154">
        <f>VLOOKUP(L4004,'Slope %'!C:D,2,0)</f>
        <v>0.12</v>
      </c>
    </row>
    <row r="4005" spans="1:13" x14ac:dyDescent="0.25">
      <c r="A4005" s="169">
        <v>53119</v>
      </c>
      <c r="B4005" s="170" t="s">
        <v>3167</v>
      </c>
      <c r="C4005" s="170" t="s">
        <v>263</v>
      </c>
      <c r="D4005" s="170" t="s">
        <v>264</v>
      </c>
      <c r="E4005" s="170">
        <v>473</v>
      </c>
      <c r="F4005" s="170">
        <v>24</v>
      </c>
      <c r="G4005" s="171">
        <v>7</v>
      </c>
      <c r="H4005" s="170" t="s">
        <v>3142</v>
      </c>
      <c r="I4005" s="171">
        <v>4.1900000000000004</v>
      </c>
      <c r="J4005" s="169">
        <v>1</v>
      </c>
      <c r="K4005" s="154" cm="1">
        <f t="array" ref="K4005">ROUND(
IF(C4005="Beer",
SUM(LOOKUP(2,1/(SRP!$B$8:$B$10&lt;=E4005)/(SRP!$C$8:$C$10&gt;=E4005),SRP!$D$8:$D$10)*(G4005/100)*(E4005/1000)),
IF(C4005="Spirits",
SUM(LOOKUP(2,1/(SRP!$B$2:$B$7&lt;=E4005)/(SRP!$C$2:$C$7&gt;=E4005),SRP!$D$2:$D$7)*(G4005/100)*(E4005/1000)),
IF(AND(C4005="Wine",D4005="Fortified Wines"),
SUM(LOOKUP(2,1/(SRP!$B$26:$B$29&lt;=E4005)/(SRP!$C$26:$C$29&gt;=E4005),SRP!$D$26:$D$29)*(G4005/100)*(E4005/1000)),
IF(C4005="Wine",
SUM(LOOKUP(2,1/(SRP!$B$21:$B$25&lt;=E4005)/(SRP!$C$21:$C$25&gt;=E4005),SRP!$D$21:$D$25)*(G4005/100)*(E4005/1000)),
IF(AND(C4005="Ready to Drink",D4005="RTD-One Pour Cocktail&gt;7%&lt;=14.5"),
SUM(LOOKUP(2,1/(SRP!$B$16:$B$20&lt;=E4005)/(SRP!$C$16:$C$20&gt;=E4005),SRP!$D$16:$D$20)*(G4005/100)*(E4005/1000)),
IF(C4005="Ready to Drink",
SUM(LOOKUP(2,1/(SRP!$B$11:$B$15&lt;=E4005)/(SRP!$C$11:$C$15&gt;=E4005),SRP!$D$11:$D$15)*(G4005/100)*(E4005/1000)),
0)))))),2)</f>
        <v>2.74</v>
      </c>
      <c r="L4005" s="173" t="str">
        <f t="shared" si="62"/>
        <v>Ready to Drink473</v>
      </c>
      <c r="M4005" s="154">
        <f>VLOOKUP(L4005,'Slope %'!C:D,2,0)</f>
        <v>0.12</v>
      </c>
    </row>
    <row r="4006" spans="1:13" x14ac:dyDescent="0.25">
      <c r="A4006" s="169">
        <v>53119</v>
      </c>
      <c r="B4006" s="170" t="s">
        <v>3167</v>
      </c>
      <c r="C4006" s="170" t="s">
        <v>263</v>
      </c>
      <c r="D4006" s="170" t="s">
        <v>264</v>
      </c>
      <c r="E4006" s="170">
        <v>473</v>
      </c>
      <c r="F4006" s="170">
        <v>24</v>
      </c>
      <c r="G4006" s="171">
        <v>7</v>
      </c>
      <c r="H4006" s="170" t="s">
        <v>3142</v>
      </c>
      <c r="I4006" s="171">
        <v>4.1900000000000004</v>
      </c>
      <c r="J4006" s="169">
        <v>1</v>
      </c>
      <c r="K4006" s="154" cm="1">
        <f t="array" ref="K4006">ROUND(
IF(C4006="Beer",
SUM(LOOKUP(2,1/(SRP!$B$8:$B$10&lt;=E4006)/(SRP!$C$8:$C$10&gt;=E4006),SRP!$D$8:$D$10)*(G4006/100)*(E4006/1000)),
IF(C4006="Spirits",
SUM(LOOKUP(2,1/(SRP!$B$2:$B$7&lt;=E4006)/(SRP!$C$2:$C$7&gt;=E4006),SRP!$D$2:$D$7)*(G4006/100)*(E4006/1000)),
IF(AND(C4006="Wine",D4006="Fortified Wines"),
SUM(LOOKUP(2,1/(SRP!$B$26:$B$29&lt;=E4006)/(SRP!$C$26:$C$29&gt;=E4006),SRP!$D$26:$D$29)*(G4006/100)*(E4006/1000)),
IF(C4006="Wine",
SUM(LOOKUP(2,1/(SRP!$B$21:$B$25&lt;=E4006)/(SRP!$C$21:$C$25&gt;=E4006),SRP!$D$21:$D$25)*(G4006/100)*(E4006/1000)),
IF(AND(C4006="Ready to Drink",D4006="RTD-One Pour Cocktail&gt;7%&lt;=14.5"),
SUM(LOOKUP(2,1/(SRP!$B$16:$B$20&lt;=E4006)/(SRP!$C$16:$C$20&gt;=E4006),SRP!$D$16:$D$20)*(G4006/100)*(E4006/1000)),
IF(C4006="Ready to Drink",
SUM(LOOKUP(2,1/(SRP!$B$11:$B$15&lt;=E4006)/(SRP!$C$11:$C$15&gt;=E4006),SRP!$D$11:$D$15)*(G4006/100)*(E4006/1000)),
0)))))),2)</f>
        <v>2.74</v>
      </c>
      <c r="L4006" s="173" t="str">
        <f t="shared" si="62"/>
        <v>Ready to Drink473</v>
      </c>
      <c r="M4006" s="154">
        <f>VLOOKUP(L4006,'Slope %'!C:D,2,0)</f>
        <v>0.12</v>
      </c>
    </row>
    <row r="4007" spans="1:13" x14ac:dyDescent="0.25">
      <c r="A4007" s="169">
        <v>53121</v>
      </c>
      <c r="B4007" s="170" t="s">
        <v>3168</v>
      </c>
      <c r="C4007" s="170" t="s">
        <v>263</v>
      </c>
      <c r="D4007" s="170" t="s">
        <v>264</v>
      </c>
      <c r="E4007" s="170">
        <v>473</v>
      </c>
      <c r="F4007" s="170">
        <v>24</v>
      </c>
      <c r="G4007" s="171">
        <v>7</v>
      </c>
      <c r="H4007" s="170" t="s">
        <v>3142</v>
      </c>
      <c r="I4007" s="171">
        <v>4.1900000000000004</v>
      </c>
      <c r="J4007" s="169">
        <v>1</v>
      </c>
      <c r="K4007" s="154" cm="1">
        <f t="array" ref="K4007">ROUND(
IF(C4007="Beer",
SUM(LOOKUP(2,1/(SRP!$B$8:$B$10&lt;=E4007)/(SRP!$C$8:$C$10&gt;=E4007),SRP!$D$8:$D$10)*(G4007/100)*(E4007/1000)),
IF(C4007="Spirits",
SUM(LOOKUP(2,1/(SRP!$B$2:$B$7&lt;=E4007)/(SRP!$C$2:$C$7&gt;=E4007),SRP!$D$2:$D$7)*(G4007/100)*(E4007/1000)),
IF(AND(C4007="Wine",D4007="Fortified Wines"),
SUM(LOOKUP(2,1/(SRP!$B$26:$B$29&lt;=E4007)/(SRP!$C$26:$C$29&gt;=E4007),SRP!$D$26:$D$29)*(G4007/100)*(E4007/1000)),
IF(C4007="Wine",
SUM(LOOKUP(2,1/(SRP!$B$21:$B$25&lt;=E4007)/(SRP!$C$21:$C$25&gt;=E4007),SRP!$D$21:$D$25)*(G4007/100)*(E4007/1000)),
IF(AND(C4007="Ready to Drink",D4007="RTD-One Pour Cocktail&gt;7%&lt;=14.5"),
SUM(LOOKUP(2,1/(SRP!$B$16:$B$20&lt;=E4007)/(SRP!$C$16:$C$20&gt;=E4007),SRP!$D$16:$D$20)*(G4007/100)*(E4007/1000)),
IF(C4007="Ready to Drink",
SUM(LOOKUP(2,1/(SRP!$B$11:$B$15&lt;=E4007)/(SRP!$C$11:$C$15&gt;=E4007),SRP!$D$11:$D$15)*(G4007/100)*(E4007/1000)),
0)))))),2)</f>
        <v>2.74</v>
      </c>
      <c r="L4007" s="173" t="str">
        <f t="shared" si="62"/>
        <v>Ready to Drink473</v>
      </c>
      <c r="M4007" s="154">
        <f>VLOOKUP(L4007,'Slope %'!C:D,2,0)</f>
        <v>0.12</v>
      </c>
    </row>
    <row r="4008" spans="1:13" x14ac:dyDescent="0.25">
      <c r="A4008" s="169">
        <v>53121</v>
      </c>
      <c r="B4008" s="170" t="s">
        <v>3168</v>
      </c>
      <c r="C4008" s="170" t="s">
        <v>263</v>
      </c>
      <c r="D4008" s="170" t="s">
        <v>264</v>
      </c>
      <c r="E4008" s="170">
        <v>473</v>
      </c>
      <c r="F4008" s="170">
        <v>24</v>
      </c>
      <c r="G4008" s="171">
        <v>7</v>
      </c>
      <c r="H4008" s="170" t="s">
        <v>3142</v>
      </c>
      <c r="I4008" s="171">
        <v>4.1900000000000004</v>
      </c>
      <c r="J4008" s="169">
        <v>1</v>
      </c>
      <c r="K4008" s="154" cm="1">
        <f t="array" ref="K4008">ROUND(
IF(C4008="Beer",
SUM(LOOKUP(2,1/(SRP!$B$8:$B$10&lt;=E4008)/(SRP!$C$8:$C$10&gt;=E4008),SRP!$D$8:$D$10)*(G4008/100)*(E4008/1000)),
IF(C4008="Spirits",
SUM(LOOKUP(2,1/(SRP!$B$2:$B$7&lt;=E4008)/(SRP!$C$2:$C$7&gt;=E4008),SRP!$D$2:$D$7)*(G4008/100)*(E4008/1000)),
IF(AND(C4008="Wine",D4008="Fortified Wines"),
SUM(LOOKUP(2,1/(SRP!$B$26:$B$29&lt;=E4008)/(SRP!$C$26:$C$29&gt;=E4008),SRP!$D$26:$D$29)*(G4008/100)*(E4008/1000)),
IF(C4008="Wine",
SUM(LOOKUP(2,1/(SRP!$B$21:$B$25&lt;=E4008)/(SRP!$C$21:$C$25&gt;=E4008),SRP!$D$21:$D$25)*(G4008/100)*(E4008/1000)),
IF(AND(C4008="Ready to Drink",D4008="RTD-One Pour Cocktail&gt;7%&lt;=14.5"),
SUM(LOOKUP(2,1/(SRP!$B$16:$B$20&lt;=E4008)/(SRP!$C$16:$C$20&gt;=E4008),SRP!$D$16:$D$20)*(G4008/100)*(E4008/1000)),
IF(C4008="Ready to Drink",
SUM(LOOKUP(2,1/(SRP!$B$11:$B$15&lt;=E4008)/(SRP!$C$11:$C$15&gt;=E4008),SRP!$D$11:$D$15)*(G4008/100)*(E4008/1000)),
0)))))),2)</f>
        <v>2.74</v>
      </c>
      <c r="L4008" s="173" t="str">
        <f t="shared" si="62"/>
        <v>Ready to Drink473</v>
      </c>
      <c r="M4008" s="154">
        <f>VLOOKUP(L4008,'Slope %'!C:D,2,0)</f>
        <v>0.12</v>
      </c>
    </row>
    <row r="4009" spans="1:13" x14ac:dyDescent="0.25">
      <c r="A4009" s="169">
        <v>53127</v>
      </c>
      <c r="B4009" s="170" t="s">
        <v>3169</v>
      </c>
      <c r="C4009" s="170" t="s">
        <v>11</v>
      </c>
      <c r="D4009" s="170" t="s">
        <v>303</v>
      </c>
      <c r="E4009" s="170">
        <v>473</v>
      </c>
      <c r="F4009" s="170">
        <v>24</v>
      </c>
      <c r="G4009" s="171">
        <v>6.5</v>
      </c>
      <c r="H4009" s="170" t="s">
        <v>1457</v>
      </c>
      <c r="I4009" s="171">
        <v>4.8899999999999997</v>
      </c>
      <c r="J4009" s="169">
        <v>1</v>
      </c>
      <c r="K4009" s="154" cm="1">
        <f t="array" ref="K4009">ROUND(
IF(C4009="Beer",
SUM(LOOKUP(2,1/(SRP!$B$8:$B$10&lt;=E4009)/(SRP!$C$8:$C$10&gt;=E4009),SRP!$D$8:$D$10)*(G4009/100)*(E4009/1000)),
IF(C4009="Spirits",
SUM(LOOKUP(2,1/(SRP!$B$2:$B$7&lt;=E4009)/(SRP!$C$2:$C$7&gt;=E4009),SRP!$D$2:$D$7)*(G4009/100)*(E4009/1000)),
IF(AND(C4009="Wine",D4009="Fortified Wines"),
SUM(LOOKUP(2,1/(SRP!$B$26:$B$29&lt;=E4009)/(SRP!$C$26:$C$29&gt;=E4009),SRP!$D$26:$D$29)*(G4009/100)*(E4009/1000)),
IF(C4009="Wine",
SUM(LOOKUP(2,1/(SRP!$B$21:$B$25&lt;=E4009)/(SRP!$C$21:$C$25&gt;=E4009),SRP!$D$21:$D$25)*(G4009/100)*(E4009/1000)),
IF(AND(C4009="Ready to Drink",D4009="RTD-One Pour Cocktail&gt;7%&lt;=14.5"),
SUM(LOOKUP(2,1/(SRP!$B$16:$B$20&lt;=E4009)/(SRP!$C$16:$C$20&gt;=E4009),SRP!$D$16:$D$20)*(G4009/100)*(E4009/1000)),
IF(C4009="Ready to Drink",
SUM(LOOKUP(2,1/(SRP!$B$11:$B$15&lt;=E4009)/(SRP!$C$11:$C$15&gt;=E4009),SRP!$D$11:$D$15)*(G4009/100)*(E4009/1000)),
0)))))),2)</f>
        <v>2.4</v>
      </c>
      <c r="L4009" s="173" t="str">
        <f t="shared" si="62"/>
        <v>Beer473</v>
      </c>
      <c r="M4009" s="154">
        <f>VLOOKUP(L4009,'Slope %'!C:D,2,0)</f>
        <v>0.12</v>
      </c>
    </row>
    <row r="4010" spans="1:13" x14ac:dyDescent="0.25">
      <c r="A4010" s="169">
        <v>53127</v>
      </c>
      <c r="B4010" s="170" t="s">
        <v>3169</v>
      </c>
      <c r="C4010" s="170" t="s">
        <v>11</v>
      </c>
      <c r="D4010" s="170" t="s">
        <v>303</v>
      </c>
      <c r="E4010" s="170">
        <v>473</v>
      </c>
      <c r="F4010" s="170">
        <v>24</v>
      </c>
      <c r="G4010" s="171">
        <v>6.5</v>
      </c>
      <c r="H4010" s="170" t="s">
        <v>1457</v>
      </c>
      <c r="I4010" s="171">
        <v>4.8899999999999997</v>
      </c>
      <c r="J4010" s="169">
        <v>1</v>
      </c>
      <c r="K4010" s="154" cm="1">
        <f t="array" ref="K4010">ROUND(
IF(C4010="Beer",
SUM(LOOKUP(2,1/(SRP!$B$8:$B$10&lt;=E4010)/(SRP!$C$8:$C$10&gt;=E4010),SRP!$D$8:$D$10)*(G4010/100)*(E4010/1000)),
IF(C4010="Spirits",
SUM(LOOKUP(2,1/(SRP!$B$2:$B$7&lt;=E4010)/(SRP!$C$2:$C$7&gt;=E4010),SRP!$D$2:$D$7)*(G4010/100)*(E4010/1000)),
IF(AND(C4010="Wine",D4010="Fortified Wines"),
SUM(LOOKUP(2,1/(SRP!$B$26:$B$29&lt;=E4010)/(SRP!$C$26:$C$29&gt;=E4010),SRP!$D$26:$D$29)*(G4010/100)*(E4010/1000)),
IF(C4010="Wine",
SUM(LOOKUP(2,1/(SRP!$B$21:$B$25&lt;=E4010)/(SRP!$C$21:$C$25&gt;=E4010),SRP!$D$21:$D$25)*(G4010/100)*(E4010/1000)),
IF(AND(C4010="Ready to Drink",D4010="RTD-One Pour Cocktail&gt;7%&lt;=14.5"),
SUM(LOOKUP(2,1/(SRP!$B$16:$B$20&lt;=E4010)/(SRP!$C$16:$C$20&gt;=E4010),SRP!$D$16:$D$20)*(G4010/100)*(E4010/1000)),
IF(C4010="Ready to Drink",
SUM(LOOKUP(2,1/(SRP!$B$11:$B$15&lt;=E4010)/(SRP!$C$11:$C$15&gt;=E4010),SRP!$D$11:$D$15)*(G4010/100)*(E4010/1000)),
0)))))),2)</f>
        <v>2.4</v>
      </c>
      <c r="L4010" s="173" t="str">
        <f t="shared" si="62"/>
        <v>Beer473</v>
      </c>
      <c r="M4010" s="154">
        <f>VLOOKUP(L4010,'Slope %'!C:D,2,0)</f>
        <v>0.12</v>
      </c>
    </row>
    <row r="4011" spans="1:13" x14ac:dyDescent="0.25">
      <c r="A4011" s="169">
        <v>53139</v>
      </c>
      <c r="B4011" s="170" t="s">
        <v>3170</v>
      </c>
      <c r="C4011" s="170" t="s">
        <v>11</v>
      </c>
      <c r="D4011" s="170" t="s">
        <v>303</v>
      </c>
      <c r="E4011" s="170">
        <v>473</v>
      </c>
      <c r="F4011" s="170">
        <v>24</v>
      </c>
      <c r="G4011" s="171">
        <v>10</v>
      </c>
      <c r="H4011" s="170" t="s">
        <v>274</v>
      </c>
      <c r="I4011" s="171">
        <v>3.99</v>
      </c>
      <c r="J4011" s="169">
        <v>1</v>
      </c>
      <c r="K4011" s="154" cm="1">
        <f t="array" ref="K4011">ROUND(
IF(C4011="Beer",
SUM(LOOKUP(2,1/(SRP!$B$8:$B$10&lt;=E4011)/(SRP!$C$8:$C$10&gt;=E4011),SRP!$D$8:$D$10)*(G4011/100)*(E4011/1000)),
IF(C4011="Spirits",
SUM(LOOKUP(2,1/(SRP!$B$2:$B$7&lt;=E4011)/(SRP!$C$2:$C$7&gt;=E4011),SRP!$D$2:$D$7)*(G4011/100)*(E4011/1000)),
IF(AND(C4011="Wine",D4011="Fortified Wines"),
SUM(LOOKUP(2,1/(SRP!$B$26:$B$29&lt;=E4011)/(SRP!$C$26:$C$29&gt;=E4011),SRP!$D$26:$D$29)*(G4011/100)*(E4011/1000)),
IF(C4011="Wine",
SUM(LOOKUP(2,1/(SRP!$B$21:$B$25&lt;=E4011)/(SRP!$C$21:$C$25&gt;=E4011),SRP!$D$21:$D$25)*(G4011/100)*(E4011/1000)),
IF(AND(C4011="Ready to Drink",D4011="RTD-One Pour Cocktail&gt;7%&lt;=14.5"),
SUM(LOOKUP(2,1/(SRP!$B$16:$B$20&lt;=E4011)/(SRP!$C$16:$C$20&gt;=E4011),SRP!$D$16:$D$20)*(G4011/100)*(E4011/1000)),
IF(C4011="Ready to Drink",
SUM(LOOKUP(2,1/(SRP!$B$11:$B$15&lt;=E4011)/(SRP!$C$11:$C$15&gt;=E4011),SRP!$D$11:$D$15)*(G4011/100)*(E4011/1000)),
0)))))),2)</f>
        <v>3.69</v>
      </c>
      <c r="L4011" s="173" t="str">
        <f t="shared" si="62"/>
        <v>Beer473</v>
      </c>
      <c r="M4011" s="154">
        <f>VLOOKUP(L4011,'Slope %'!C:D,2,0)</f>
        <v>0.12</v>
      </c>
    </row>
    <row r="4012" spans="1:13" x14ac:dyDescent="0.25">
      <c r="A4012" s="169">
        <v>53140</v>
      </c>
      <c r="B4012" s="170" t="s">
        <v>3171</v>
      </c>
      <c r="C4012" s="170" t="s">
        <v>15</v>
      </c>
      <c r="D4012" s="170" t="s">
        <v>93</v>
      </c>
      <c r="E4012" s="170">
        <v>750</v>
      </c>
      <c r="F4012" s="170">
        <v>12</v>
      </c>
      <c r="G4012" s="171">
        <v>40</v>
      </c>
      <c r="H4012" s="170" t="s">
        <v>43</v>
      </c>
      <c r="I4012" s="171">
        <v>37.99</v>
      </c>
      <c r="J4012" s="169">
        <v>1</v>
      </c>
      <c r="K4012" s="154" cm="1">
        <f t="array" ref="K4012">ROUND(
IF(C4012="Beer",
SUM(LOOKUP(2,1/(SRP!$B$8:$B$10&lt;=E4012)/(SRP!$C$8:$C$10&gt;=E4012),SRP!$D$8:$D$10)*(G4012/100)*(E4012/1000)),
IF(C4012="Spirits",
SUM(LOOKUP(2,1/(SRP!$B$2:$B$7&lt;=E4012)/(SRP!$C$2:$C$7&gt;=E4012),SRP!$D$2:$D$7)*(G4012/100)*(E4012/1000)),
IF(AND(C4012="Wine",D4012="Fortified Wines"),
SUM(LOOKUP(2,1/(SRP!$B$26:$B$29&lt;=E4012)/(SRP!$C$26:$C$29&gt;=E4012),SRP!$D$26:$D$29)*(G4012/100)*(E4012/1000)),
IF(C4012="Wine",
SUM(LOOKUP(2,1/(SRP!$B$21:$B$25&lt;=E4012)/(SRP!$C$21:$C$25&gt;=E4012),SRP!$D$21:$D$25)*(G4012/100)*(E4012/1000)),
IF(AND(C4012="Ready to Drink",D4012="RTD-One Pour Cocktail&gt;7%&lt;=14.5"),
SUM(LOOKUP(2,1/(SRP!$B$16:$B$20&lt;=E4012)/(SRP!$C$16:$C$20&gt;=E4012),SRP!$D$16:$D$20)*(G4012/100)*(E4012/1000)),
IF(C4012="Ready to Drink",
SUM(LOOKUP(2,1/(SRP!$B$11:$B$15&lt;=E4012)/(SRP!$C$11:$C$15&gt;=E4012),SRP!$D$11:$D$15)*(G4012/100)*(E4012/1000)),
0)))))),2)</f>
        <v>23.42</v>
      </c>
      <c r="L4012" s="173" t="str">
        <f t="shared" si="62"/>
        <v>Spirits750</v>
      </c>
      <c r="M4012" s="154">
        <f>VLOOKUP(L4012,'Slope %'!C:D,2,0)</f>
        <v>7.0000000000000007E-2</v>
      </c>
    </row>
    <row r="4013" spans="1:13" x14ac:dyDescent="0.25">
      <c r="A4013" s="169">
        <v>53146</v>
      </c>
      <c r="B4013" s="170" t="s">
        <v>3172</v>
      </c>
      <c r="C4013" s="170" t="s">
        <v>24</v>
      </c>
      <c r="D4013" s="170" t="s">
        <v>68</v>
      </c>
      <c r="E4013" s="170">
        <v>750</v>
      </c>
      <c r="F4013" s="170">
        <v>12</v>
      </c>
      <c r="G4013" s="171">
        <v>13.7</v>
      </c>
      <c r="H4013" s="170" t="s">
        <v>1214</v>
      </c>
      <c r="I4013" s="171">
        <v>19.989999999999998</v>
      </c>
      <c r="J4013" s="169">
        <v>1</v>
      </c>
      <c r="K4013" s="154" cm="1">
        <f t="array" ref="K4013">ROUND(
IF(C4013="Beer",
SUM(LOOKUP(2,1/(SRP!$B$8:$B$10&lt;=E4013)/(SRP!$C$8:$C$10&gt;=E4013),SRP!$D$8:$D$10)*(G4013/100)*(E4013/1000)),
IF(C4013="Spirits",
SUM(LOOKUP(2,1/(SRP!$B$2:$B$7&lt;=E4013)/(SRP!$C$2:$C$7&gt;=E4013),SRP!$D$2:$D$7)*(G4013/100)*(E4013/1000)),
IF(AND(C4013="Wine",D4013="Fortified Wines"),
SUM(LOOKUP(2,1/(SRP!$B$26:$B$29&lt;=E4013)/(SRP!$C$26:$C$29&gt;=E4013),SRP!$D$26:$D$29)*(G4013/100)*(E4013/1000)),
IF(C4013="Wine",
SUM(LOOKUP(2,1/(SRP!$B$21:$B$25&lt;=E4013)/(SRP!$C$21:$C$25&gt;=E4013),SRP!$D$21:$D$25)*(G4013/100)*(E4013/1000)),
IF(AND(C4013="Ready to Drink",D4013="RTD-One Pour Cocktail&gt;7%&lt;=14.5"),
SUM(LOOKUP(2,1/(SRP!$B$16:$B$20&lt;=E4013)/(SRP!$C$16:$C$20&gt;=E4013),SRP!$D$16:$D$20)*(G4013/100)*(E4013/1000)),
IF(C4013="Ready to Drink",
SUM(LOOKUP(2,1/(SRP!$B$11:$B$15&lt;=E4013)/(SRP!$C$11:$C$15&gt;=E4013),SRP!$D$11:$D$15)*(G4013/100)*(E4013/1000)),
0)))))),2)</f>
        <v>8.02</v>
      </c>
      <c r="L4013" s="173" t="str">
        <f t="shared" si="62"/>
        <v>Wine750</v>
      </c>
      <c r="M4013" s="154">
        <f>VLOOKUP(L4013,'Slope %'!C:D,2,0)</f>
        <v>0.1</v>
      </c>
    </row>
    <row r="4014" spans="1:13" x14ac:dyDescent="0.25">
      <c r="A4014" s="169">
        <v>53149</v>
      </c>
      <c r="B4014" s="170" t="s">
        <v>3173</v>
      </c>
      <c r="C4014" s="170" t="s">
        <v>24</v>
      </c>
      <c r="D4014" s="170" t="s">
        <v>60</v>
      </c>
      <c r="E4014" s="170">
        <v>750</v>
      </c>
      <c r="F4014" s="170">
        <v>12</v>
      </c>
      <c r="G4014" s="171">
        <v>12.5</v>
      </c>
      <c r="H4014" s="170" t="s">
        <v>130</v>
      </c>
      <c r="I4014" s="171">
        <v>19.989999999999998</v>
      </c>
      <c r="J4014" s="169">
        <v>1</v>
      </c>
      <c r="K4014" s="154" cm="1">
        <f t="array" ref="K4014">ROUND(
IF(C4014="Beer",
SUM(LOOKUP(2,1/(SRP!$B$8:$B$10&lt;=E4014)/(SRP!$C$8:$C$10&gt;=E4014),SRP!$D$8:$D$10)*(G4014/100)*(E4014/1000)),
IF(C4014="Spirits",
SUM(LOOKUP(2,1/(SRP!$B$2:$B$7&lt;=E4014)/(SRP!$C$2:$C$7&gt;=E4014),SRP!$D$2:$D$7)*(G4014/100)*(E4014/1000)),
IF(AND(C4014="Wine",D4014="Fortified Wines"),
SUM(LOOKUP(2,1/(SRP!$B$26:$B$29&lt;=E4014)/(SRP!$C$26:$C$29&gt;=E4014),SRP!$D$26:$D$29)*(G4014/100)*(E4014/1000)),
IF(C4014="Wine",
SUM(LOOKUP(2,1/(SRP!$B$21:$B$25&lt;=E4014)/(SRP!$C$21:$C$25&gt;=E4014),SRP!$D$21:$D$25)*(G4014/100)*(E4014/1000)),
IF(AND(C4014="Ready to Drink",D4014="RTD-One Pour Cocktail&gt;7%&lt;=14.5"),
SUM(LOOKUP(2,1/(SRP!$B$16:$B$20&lt;=E4014)/(SRP!$C$16:$C$20&gt;=E4014),SRP!$D$16:$D$20)*(G4014/100)*(E4014/1000)),
IF(C4014="Ready to Drink",
SUM(LOOKUP(2,1/(SRP!$B$11:$B$15&lt;=E4014)/(SRP!$C$11:$C$15&gt;=E4014),SRP!$D$11:$D$15)*(G4014/100)*(E4014/1000)),
0)))))),2)</f>
        <v>7.32</v>
      </c>
      <c r="L4014" s="173" t="str">
        <f t="shared" si="62"/>
        <v>Wine750</v>
      </c>
      <c r="M4014" s="154">
        <f>VLOOKUP(L4014,'Slope %'!C:D,2,0)</f>
        <v>0.1</v>
      </c>
    </row>
    <row r="4015" spans="1:13" x14ac:dyDescent="0.25">
      <c r="A4015" s="169">
        <v>53156</v>
      </c>
      <c r="B4015" s="170" t="s">
        <v>3174</v>
      </c>
      <c r="C4015" s="170" t="s">
        <v>11</v>
      </c>
      <c r="D4015" s="170" t="s">
        <v>12</v>
      </c>
      <c r="E4015" s="170">
        <v>473</v>
      </c>
      <c r="F4015" s="170">
        <v>24</v>
      </c>
      <c r="G4015" s="171">
        <v>4.5</v>
      </c>
      <c r="H4015" s="170" t="s">
        <v>1362</v>
      </c>
      <c r="I4015" s="171">
        <v>2.99</v>
      </c>
      <c r="J4015" s="169">
        <v>1</v>
      </c>
      <c r="K4015" s="154" cm="1">
        <f t="array" ref="K4015">ROUND(
IF(C4015="Beer",
SUM(LOOKUP(2,1/(SRP!$B$8:$B$10&lt;=E4015)/(SRP!$C$8:$C$10&gt;=E4015),SRP!$D$8:$D$10)*(G4015/100)*(E4015/1000)),
IF(C4015="Spirits",
SUM(LOOKUP(2,1/(SRP!$B$2:$B$7&lt;=E4015)/(SRP!$C$2:$C$7&gt;=E4015),SRP!$D$2:$D$7)*(G4015/100)*(E4015/1000)),
IF(AND(C4015="Wine",D4015="Fortified Wines"),
SUM(LOOKUP(2,1/(SRP!$B$26:$B$29&lt;=E4015)/(SRP!$C$26:$C$29&gt;=E4015),SRP!$D$26:$D$29)*(G4015/100)*(E4015/1000)),
IF(C4015="Wine",
SUM(LOOKUP(2,1/(SRP!$B$21:$B$25&lt;=E4015)/(SRP!$C$21:$C$25&gt;=E4015),SRP!$D$21:$D$25)*(G4015/100)*(E4015/1000)),
IF(AND(C4015="Ready to Drink",D4015="RTD-One Pour Cocktail&gt;7%&lt;=14.5"),
SUM(LOOKUP(2,1/(SRP!$B$16:$B$20&lt;=E4015)/(SRP!$C$16:$C$20&gt;=E4015),SRP!$D$16:$D$20)*(G4015/100)*(E4015/1000)),
IF(C4015="Ready to Drink",
SUM(LOOKUP(2,1/(SRP!$B$11:$B$15&lt;=E4015)/(SRP!$C$11:$C$15&gt;=E4015),SRP!$D$11:$D$15)*(G4015/100)*(E4015/1000)),
0)))))),2)</f>
        <v>1.66</v>
      </c>
      <c r="L4015" s="173" t="str">
        <f t="shared" si="62"/>
        <v>Beer473</v>
      </c>
      <c r="M4015" s="154">
        <f>VLOOKUP(L4015,'Slope %'!C:D,2,0)</f>
        <v>0.12</v>
      </c>
    </row>
    <row r="4016" spans="1:13" x14ac:dyDescent="0.25">
      <c r="A4016" s="169">
        <v>53156</v>
      </c>
      <c r="B4016" s="170" t="s">
        <v>3174</v>
      </c>
      <c r="C4016" s="170" t="s">
        <v>11</v>
      </c>
      <c r="D4016" s="170" t="s">
        <v>12</v>
      </c>
      <c r="E4016" s="170">
        <v>473</v>
      </c>
      <c r="F4016" s="170">
        <v>24</v>
      </c>
      <c r="G4016" s="171">
        <v>4.5</v>
      </c>
      <c r="H4016" s="170" t="s">
        <v>1362</v>
      </c>
      <c r="I4016" s="171">
        <v>2.99</v>
      </c>
      <c r="J4016" s="169">
        <v>1</v>
      </c>
      <c r="K4016" s="154" cm="1">
        <f t="array" ref="K4016">ROUND(
IF(C4016="Beer",
SUM(LOOKUP(2,1/(SRP!$B$8:$B$10&lt;=E4016)/(SRP!$C$8:$C$10&gt;=E4016),SRP!$D$8:$D$10)*(G4016/100)*(E4016/1000)),
IF(C4016="Spirits",
SUM(LOOKUP(2,1/(SRP!$B$2:$B$7&lt;=E4016)/(SRP!$C$2:$C$7&gt;=E4016),SRP!$D$2:$D$7)*(G4016/100)*(E4016/1000)),
IF(AND(C4016="Wine",D4016="Fortified Wines"),
SUM(LOOKUP(2,1/(SRP!$B$26:$B$29&lt;=E4016)/(SRP!$C$26:$C$29&gt;=E4016),SRP!$D$26:$D$29)*(G4016/100)*(E4016/1000)),
IF(C4016="Wine",
SUM(LOOKUP(2,1/(SRP!$B$21:$B$25&lt;=E4016)/(SRP!$C$21:$C$25&gt;=E4016),SRP!$D$21:$D$25)*(G4016/100)*(E4016/1000)),
IF(AND(C4016="Ready to Drink",D4016="RTD-One Pour Cocktail&gt;7%&lt;=14.5"),
SUM(LOOKUP(2,1/(SRP!$B$16:$B$20&lt;=E4016)/(SRP!$C$16:$C$20&gt;=E4016),SRP!$D$16:$D$20)*(G4016/100)*(E4016/1000)),
IF(C4016="Ready to Drink",
SUM(LOOKUP(2,1/(SRP!$B$11:$B$15&lt;=E4016)/(SRP!$C$11:$C$15&gt;=E4016),SRP!$D$11:$D$15)*(G4016/100)*(E4016/1000)),
0)))))),2)</f>
        <v>1.66</v>
      </c>
      <c r="L4016" s="173" t="str">
        <f t="shared" si="62"/>
        <v>Beer473</v>
      </c>
      <c r="M4016" s="154">
        <f>VLOOKUP(L4016,'Slope %'!C:D,2,0)</f>
        <v>0.12</v>
      </c>
    </row>
    <row r="4017" spans="1:13" x14ac:dyDescent="0.25">
      <c r="A4017" s="169">
        <v>53161</v>
      </c>
      <c r="B4017" s="170" t="s">
        <v>3175</v>
      </c>
      <c r="C4017" s="170" t="s">
        <v>11</v>
      </c>
      <c r="D4017" s="170" t="s">
        <v>474</v>
      </c>
      <c r="E4017" s="170">
        <v>2130</v>
      </c>
      <c r="F4017" s="170">
        <v>4</v>
      </c>
      <c r="G4017" s="171">
        <v>4.7</v>
      </c>
      <c r="H4017" s="170" t="s">
        <v>634</v>
      </c>
      <c r="I4017" s="171">
        <v>16.989999999999998</v>
      </c>
      <c r="J4017" s="169">
        <v>6</v>
      </c>
      <c r="K4017" s="154" cm="1">
        <f t="array" ref="K4017">ROUND(
IF(C4017="Beer",
SUM(LOOKUP(2,1/(SRP!$B$8:$B$10&lt;=E4017)/(SRP!$C$8:$C$10&gt;=E4017),SRP!$D$8:$D$10)*(G4017/100)*(E4017/1000)),
IF(C4017="Spirits",
SUM(LOOKUP(2,1/(SRP!$B$2:$B$7&lt;=E4017)/(SRP!$C$2:$C$7&gt;=E4017),SRP!$D$2:$D$7)*(G4017/100)*(E4017/1000)),
IF(AND(C4017="Wine",D4017="Fortified Wines"),
SUM(LOOKUP(2,1/(SRP!$B$26:$B$29&lt;=E4017)/(SRP!$C$26:$C$29&gt;=E4017),SRP!$D$26:$D$29)*(G4017/100)*(E4017/1000)),
IF(C4017="Wine",
SUM(LOOKUP(2,1/(SRP!$B$21:$B$25&lt;=E4017)/(SRP!$C$21:$C$25&gt;=E4017),SRP!$D$21:$D$25)*(G4017/100)*(E4017/1000)),
IF(AND(C4017="Ready to Drink",D4017="RTD-One Pour Cocktail&gt;7%&lt;=14.5"),
SUM(LOOKUP(2,1/(SRP!$B$16:$B$20&lt;=E4017)/(SRP!$C$16:$C$20&gt;=E4017),SRP!$D$16:$D$20)*(G4017/100)*(E4017/1000)),
IF(C4017="Ready to Drink",
SUM(LOOKUP(2,1/(SRP!$B$11:$B$15&lt;=E4017)/(SRP!$C$11:$C$15&gt;=E4017),SRP!$D$11:$D$15)*(G4017/100)*(E4017/1000)),
0)))))),2)</f>
        <v>7.82</v>
      </c>
      <c r="L4017" s="173" t="str">
        <f t="shared" si="62"/>
        <v>Beer2130</v>
      </c>
      <c r="M4017" s="154">
        <f>VLOOKUP(L4017,'Slope %'!C:D,2,0)</f>
        <v>0.1</v>
      </c>
    </row>
    <row r="4018" spans="1:13" x14ac:dyDescent="0.25">
      <c r="A4018" s="169">
        <v>53161</v>
      </c>
      <c r="B4018" s="170" t="s">
        <v>3175</v>
      </c>
      <c r="C4018" s="170" t="s">
        <v>11</v>
      </c>
      <c r="D4018" s="170" t="s">
        <v>474</v>
      </c>
      <c r="E4018" s="170">
        <v>2130</v>
      </c>
      <c r="F4018" s="170">
        <v>4</v>
      </c>
      <c r="G4018" s="171">
        <v>4.7</v>
      </c>
      <c r="H4018" s="170" t="s">
        <v>634</v>
      </c>
      <c r="I4018" s="171">
        <v>16.989999999999998</v>
      </c>
      <c r="J4018" s="169">
        <v>6</v>
      </c>
      <c r="K4018" s="154" cm="1">
        <f t="array" ref="K4018">ROUND(
IF(C4018="Beer",
SUM(LOOKUP(2,1/(SRP!$B$8:$B$10&lt;=E4018)/(SRP!$C$8:$C$10&gt;=E4018),SRP!$D$8:$D$10)*(G4018/100)*(E4018/1000)),
IF(C4018="Spirits",
SUM(LOOKUP(2,1/(SRP!$B$2:$B$7&lt;=E4018)/(SRP!$C$2:$C$7&gt;=E4018),SRP!$D$2:$D$7)*(G4018/100)*(E4018/1000)),
IF(AND(C4018="Wine",D4018="Fortified Wines"),
SUM(LOOKUP(2,1/(SRP!$B$26:$B$29&lt;=E4018)/(SRP!$C$26:$C$29&gt;=E4018),SRP!$D$26:$D$29)*(G4018/100)*(E4018/1000)),
IF(C4018="Wine",
SUM(LOOKUP(2,1/(SRP!$B$21:$B$25&lt;=E4018)/(SRP!$C$21:$C$25&gt;=E4018),SRP!$D$21:$D$25)*(G4018/100)*(E4018/1000)),
IF(AND(C4018="Ready to Drink",D4018="RTD-One Pour Cocktail&gt;7%&lt;=14.5"),
SUM(LOOKUP(2,1/(SRP!$B$16:$B$20&lt;=E4018)/(SRP!$C$16:$C$20&gt;=E4018),SRP!$D$16:$D$20)*(G4018/100)*(E4018/1000)),
IF(C4018="Ready to Drink",
SUM(LOOKUP(2,1/(SRP!$B$11:$B$15&lt;=E4018)/(SRP!$C$11:$C$15&gt;=E4018),SRP!$D$11:$D$15)*(G4018/100)*(E4018/1000)),
0)))))),2)</f>
        <v>7.82</v>
      </c>
      <c r="L4018" s="173" t="str">
        <f t="shared" si="62"/>
        <v>Beer2130</v>
      </c>
      <c r="M4018" s="154">
        <f>VLOOKUP(L4018,'Slope %'!C:D,2,0)</f>
        <v>0.1</v>
      </c>
    </row>
    <row r="4019" spans="1:13" x14ac:dyDescent="0.25">
      <c r="A4019" s="169">
        <v>53163</v>
      </c>
      <c r="B4019" s="170" t="s">
        <v>3176</v>
      </c>
      <c r="C4019" s="170" t="s">
        <v>24</v>
      </c>
      <c r="D4019" s="170" t="s">
        <v>34</v>
      </c>
      <c r="E4019" s="170">
        <v>750</v>
      </c>
      <c r="F4019" s="170">
        <v>12</v>
      </c>
      <c r="G4019" s="171">
        <v>11</v>
      </c>
      <c r="H4019" s="170" t="s">
        <v>177</v>
      </c>
      <c r="I4019" s="171">
        <v>16.989999999999998</v>
      </c>
      <c r="J4019" s="169">
        <v>1</v>
      </c>
      <c r="K4019" s="154" cm="1">
        <f t="array" ref="K4019">ROUND(
IF(C4019="Beer",
SUM(LOOKUP(2,1/(SRP!$B$8:$B$10&lt;=E4019)/(SRP!$C$8:$C$10&gt;=E4019),SRP!$D$8:$D$10)*(G4019/100)*(E4019/1000)),
IF(C4019="Spirits",
SUM(LOOKUP(2,1/(SRP!$B$2:$B$7&lt;=E4019)/(SRP!$C$2:$C$7&gt;=E4019),SRP!$D$2:$D$7)*(G4019/100)*(E4019/1000)),
IF(AND(C4019="Wine",D4019="Fortified Wines"),
SUM(LOOKUP(2,1/(SRP!$B$26:$B$29&lt;=E4019)/(SRP!$C$26:$C$29&gt;=E4019),SRP!$D$26:$D$29)*(G4019/100)*(E4019/1000)),
IF(C4019="Wine",
SUM(LOOKUP(2,1/(SRP!$B$21:$B$25&lt;=E4019)/(SRP!$C$21:$C$25&gt;=E4019),SRP!$D$21:$D$25)*(G4019/100)*(E4019/1000)),
IF(AND(C4019="Ready to Drink",D4019="RTD-One Pour Cocktail&gt;7%&lt;=14.5"),
SUM(LOOKUP(2,1/(SRP!$B$16:$B$20&lt;=E4019)/(SRP!$C$16:$C$20&gt;=E4019),SRP!$D$16:$D$20)*(G4019/100)*(E4019/1000)),
IF(C4019="Ready to Drink",
SUM(LOOKUP(2,1/(SRP!$B$11:$B$15&lt;=E4019)/(SRP!$C$11:$C$15&gt;=E4019),SRP!$D$11:$D$15)*(G4019/100)*(E4019/1000)),
0)))))),2)</f>
        <v>6.44</v>
      </c>
      <c r="L4019" s="173" t="str">
        <f t="shared" si="62"/>
        <v>Wine750</v>
      </c>
      <c r="M4019" s="154">
        <f>VLOOKUP(L4019,'Slope %'!C:D,2,0)</f>
        <v>0.1</v>
      </c>
    </row>
    <row r="4020" spans="1:13" x14ac:dyDescent="0.25">
      <c r="A4020" s="169">
        <v>53164</v>
      </c>
      <c r="B4020" s="170" t="s">
        <v>3177</v>
      </c>
      <c r="C4020" s="170" t="s">
        <v>11</v>
      </c>
      <c r="D4020" s="170" t="s">
        <v>474</v>
      </c>
      <c r="E4020" s="170">
        <v>2130</v>
      </c>
      <c r="F4020" s="170">
        <v>4</v>
      </c>
      <c r="G4020" s="171">
        <v>4.7</v>
      </c>
      <c r="H4020" s="170" t="s">
        <v>634</v>
      </c>
      <c r="I4020" s="171">
        <v>16.989999999999998</v>
      </c>
      <c r="J4020" s="169">
        <v>6</v>
      </c>
      <c r="K4020" s="154" cm="1">
        <f t="array" ref="K4020">ROUND(
IF(C4020="Beer",
SUM(LOOKUP(2,1/(SRP!$B$8:$B$10&lt;=E4020)/(SRP!$C$8:$C$10&gt;=E4020),SRP!$D$8:$D$10)*(G4020/100)*(E4020/1000)),
IF(C4020="Spirits",
SUM(LOOKUP(2,1/(SRP!$B$2:$B$7&lt;=E4020)/(SRP!$C$2:$C$7&gt;=E4020),SRP!$D$2:$D$7)*(G4020/100)*(E4020/1000)),
IF(AND(C4020="Wine",D4020="Fortified Wines"),
SUM(LOOKUP(2,1/(SRP!$B$26:$B$29&lt;=E4020)/(SRP!$C$26:$C$29&gt;=E4020),SRP!$D$26:$D$29)*(G4020/100)*(E4020/1000)),
IF(C4020="Wine",
SUM(LOOKUP(2,1/(SRP!$B$21:$B$25&lt;=E4020)/(SRP!$C$21:$C$25&gt;=E4020),SRP!$D$21:$D$25)*(G4020/100)*(E4020/1000)),
IF(AND(C4020="Ready to Drink",D4020="RTD-One Pour Cocktail&gt;7%&lt;=14.5"),
SUM(LOOKUP(2,1/(SRP!$B$16:$B$20&lt;=E4020)/(SRP!$C$16:$C$20&gt;=E4020),SRP!$D$16:$D$20)*(G4020/100)*(E4020/1000)),
IF(C4020="Ready to Drink",
SUM(LOOKUP(2,1/(SRP!$B$11:$B$15&lt;=E4020)/(SRP!$C$11:$C$15&gt;=E4020),SRP!$D$11:$D$15)*(G4020/100)*(E4020/1000)),
0)))))),2)</f>
        <v>7.82</v>
      </c>
      <c r="L4020" s="173" t="str">
        <f t="shared" si="62"/>
        <v>Beer2130</v>
      </c>
      <c r="M4020" s="154">
        <f>VLOOKUP(L4020,'Slope %'!C:D,2,0)</f>
        <v>0.1</v>
      </c>
    </row>
    <row r="4021" spans="1:13" x14ac:dyDescent="0.25">
      <c r="A4021" s="169">
        <v>53164</v>
      </c>
      <c r="B4021" s="170" t="s">
        <v>3177</v>
      </c>
      <c r="C4021" s="170" t="s">
        <v>11</v>
      </c>
      <c r="D4021" s="170" t="s">
        <v>474</v>
      </c>
      <c r="E4021" s="170">
        <v>2130</v>
      </c>
      <c r="F4021" s="170">
        <v>4</v>
      </c>
      <c r="G4021" s="171">
        <v>4.7</v>
      </c>
      <c r="H4021" s="170" t="s">
        <v>634</v>
      </c>
      <c r="I4021" s="171">
        <v>16.989999999999998</v>
      </c>
      <c r="J4021" s="169">
        <v>6</v>
      </c>
      <c r="K4021" s="154" cm="1">
        <f t="array" ref="K4021">ROUND(
IF(C4021="Beer",
SUM(LOOKUP(2,1/(SRP!$B$8:$B$10&lt;=E4021)/(SRP!$C$8:$C$10&gt;=E4021),SRP!$D$8:$D$10)*(G4021/100)*(E4021/1000)),
IF(C4021="Spirits",
SUM(LOOKUP(2,1/(SRP!$B$2:$B$7&lt;=E4021)/(SRP!$C$2:$C$7&gt;=E4021),SRP!$D$2:$D$7)*(G4021/100)*(E4021/1000)),
IF(AND(C4021="Wine",D4021="Fortified Wines"),
SUM(LOOKUP(2,1/(SRP!$B$26:$B$29&lt;=E4021)/(SRP!$C$26:$C$29&gt;=E4021),SRP!$D$26:$D$29)*(G4021/100)*(E4021/1000)),
IF(C4021="Wine",
SUM(LOOKUP(2,1/(SRP!$B$21:$B$25&lt;=E4021)/(SRP!$C$21:$C$25&gt;=E4021),SRP!$D$21:$D$25)*(G4021/100)*(E4021/1000)),
IF(AND(C4021="Ready to Drink",D4021="RTD-One Pour Cocktail&gt;7%&lt;=14.5"),
SUM(LOOKUP(2,1/(SRP!$B$16:$B$20&lt;=E4021)/(SRP!$C$16:$C$20&gt;=E4021),SRP!$D$16:$D$20)*(G4021/100)*(E4021/1000)),
IF(C4021="Ready to Drink",
SUM(LOOKUP(2,1/(SRP!$B$11:$B$15&lt;=E4021)/(SRP!$C$11:$C$15&gt;=E4021),SRP!$D$11:$D$15)*(G4021/100)*(E4021/1000)),
0)))))),2)</f>
        <v>7.82</v>
      </c>
      <c r="L4021" s="173" t="str">
        <f t="shared" si="62"/>
        <v>Beer2130</v>
      </c>
      <c r="M4021" s="154">
        <f>VLOOKUP(L4021,'Slope %'!C:D,2,0)</f>
        <v>0.1</v>
      </c>
    </row>
    <row r="4022" spans="1:13" x14ac:dyDescent="0.25">
      <c r="A4022" s="169">
        <v>53165</v>
      </c>
      <c r="B4022" s="170" t="s">
        <v>3178</v>
      </c>
      <c r="C4022" s="170" t="s">
        <v>24</v>
      </c>
      <c r="D4022" s="170" t="s">
        <v>34</v>
      </c>
      <c r="E4022" s="170">
        <v>750</v>
      </c>
      <c r="F4022" s="170">
        <v>12</v>
      </c>
      <c r="G4022" s="171">
        <v>14.3</v>
      </c>
      <c r="H4022" s="170" t="s">
        <v>64</v>
      </c>
      <c r="I4022" s="171">
        <v>22.99</v>
      </c>
      <c r="J4022" s="169">
        <v>1</v>
      </c>
      <c r="K4022" s="154" cm="1">
        <f t="array" ref="K4022">ROUND(
IF(C4022="Beer",
SUM(LOOKUP(2,1/(SRP!$B$8:$B$10&lt;=E4022)/(SRP!$C$8:$C$10&gt;=E4022),SRP!$D$8:$D$10)*(G4022/100)*(E4022/1000)),
IF(C4022="Spirits",
SUM(LOOKUP(2,1/(SRP!$B$2:$B$7&lt;=E4022)/(SRP!$C$2:$C$7&gt;=E4022),SRP!$D$2:$D$7)*(G4022/100)*(E4022/1000)),
IF(AND(C4022="Wine",D4022="Fortified Wines"),
SUM(LOOKUP(2,1/(SRP!$B$26:$B$29&lt;=E4022)/(SRP!$C$26:$C$29&gt;=E4022),SRP!$D$26:$D$29)*(G4022/100)*(E4022/1000)),
IF(C4022="Wine",
SUM(LOOKUP(2,1/(SRP!$B$21:$B$25&lt;=E4022)/(SRP!$C$21:$C$25&gt;=E4022),SRP!$D$21:$D$25)*(G4022/100)*(E4022/1000)),
IF(AND(C4022="Ready to Drink",D4022="RTD-One Pour Cocktail&gt;7%&lt;=14.5"),
SUM(LOOKUP(2,1/(SRP!$B$16:$B$20&lt;=E4022)/(SRP!$C$16:$C$20&gt;=E4022),SRP!$D$16:$D$20)*(G4022/100)*(E4022/1000)),
IF(C4022="Ready to Drink",
SUM(LOOKUP(2,1/(SRP!$B$11:$B$15&lt;=E4022)/(SRP!$C$11:$C$15&gt;=E4022),SRP!$D$11:$D$15)*(G4022/100)*(E4022/1000)),
0)))))),2)</f>
        <v>8.3699999999999992</v>
      </c>
      <c r="L4022" s="173" t="str">
        <f t="shared" si="62"/>
        <v>Wine750</v>
      </c>
      <c r="M4022" s="154">
        <f>VLOOKUP(L4022,'Slope %'!C:D,2,0)</f>
        <v>0.1</v>
      </c>
    </row>
    <row r="4023" spans="1:13" x14ac:dyDescent="0.25">
      <c r="A4023" s="169">
        <v>53168</v>
      </c>
      <c r="B4023" s="170" t="s">
        <v>3179</v>
      </c>
      <c r="C4023" s="170" t="s">
        <v>11</v>
      </c>
      <c r="D4023" s="170" t="s">
        <v>12</v>
      </c>
      <c r="E4023" s="170">
        <v>355</v>
      </c>
      <c r="F4023" s="170">
        <v>24</v>
      </c>
      <c r="G4023" s="171">
        <v>4.8</v>
      </c>
      <c r="H4023" s="170" t="s">
        <v>1136</v>
      </c>
      <c r="I4023" s="171">
        <v>2.93</v>
      </c>
      <c r="J4023" s="169">
        <v>1</v>
      </c>
      <c r="K4023" s="154" cm="1">
        <f t="array" ref="K4023">ROUND(
IF(C4023="Beer",
SUM(LOOKUP(2,1/(SRP!$B$8:$B$10&lt;=E4023)/(SRP!$C$8:$C$10&gt;=E4023),SRP!$D$8:$D$10)*(G4023/100)*(E4023/1000)),
IF(C4023="Spirits",
SUM(LOOKUP(2,1/(SRP!$B$2:$B$7&lt;=E4023)/(SRP!$C$2:$C$7&gt;=E4023),SRP!$D$2:$D$7)*(G4023/100)*(E4023/1000)),
IF(AND(C4023="Wine",D4023="Fortified Wines"),
SUM(LOOKUP(2,1/(SRP!$B$26:$B$29&lt;=E4023)/(SRP!$C$26:$C$29&gt;=E4023),SRP!$D$26:$D$29)*(G4023/100)*(E4023/1000)),
IF(C4023="Wine",
SUM(LOOKUP(2,1/(SRP!$B$21:$B$25&lt;=E4023)/(SRP!$C$21:$C$25&gt;=E4023),SRP!$D$21:$D$25)*(G4023/100)*(E4023/1000)),
IF(AND(C4023="Ready to Drink",D4023="RTD-One Pour Cocktail&gt;7%&lt;=14.5"),
SUM(LOOKUP(2,1/(SRP!$B$16:$B$20&lt;=E4023)/(SRP!$C$16:$C$20&gt;=E4023),SRP!$D$16:$D$20)*(G4023/100)*(E4023/1000)),
IF(C4023="Ready to Drink",
SUM(LOOKUP(2,1/(SRP!$B$11:$B$15&lt;=E4023)/(SRP!$C$11:$C$15&gt;=E4023),SRP!$D$11:$D$15)*(G4023/100)*(E4023/1000)),
0)))))),2)</f>
        <v>1.33</v>
      </c>
      <c r="L4023" s="173" t="str">
        <f t="shared" si="62"/>
        <v>Beer355</v>
      </c>
      <c r="M4023" s="154">
        <f>VLOOKUP(L4023,'Slope %'!C:D,2,0)</f>
        <v>0.12</v>
      </c>
    </row>
    <row r="4024" spans="1:13" x14ac:dyDescent="0.25">
      <c r="A4024" s="169">
        <v>53168</v>
      </c>
      <c r="B4024" s="170" t="s">
        <v>3179</v>
      </c>
      <c r="C4024" s="170" t="s">
        <v>11</v>
      </c>
      <c r="D4024" s="170" t="s">
        <v>12</v>
      </c>
      <c r="E4024" s="170">
        <v>355</v>
      </c>
      <c r="F4024" s="170">
        <v>24</v>
      </c>
      <c r="G4024" s="171">
        <v>4.8</v>
      </c>
      <c r="H4024" s="170" t="s">
        <v>1136</v>
      </c>
      <c r="I4024" s="171">
        <v>2.93</v>
      </c>
      <c r="J4024" s="169">
        <v>1</v>
      </c>
      <c r="K4024" s="154" cm="1">
        <f t="array" ref="K4024">ROUND(
IF(C4024="Beer",
SUM(LOOKUP(2,1/(SRP!$B$8:$B$10&lt;=E4024)/(SRP!$C$8:$C$10&gt;=E4024),SRP!$D$8:$D$10)*(G4024/100)*(E4024/1000)),
IF(C4024="Spirits",
SUM(LOOKUP(2,1/(SRP!$B$2:$B$7&lt;=E4024)/(SRP!$C$2:$C$7&gt;=E4024),SRP!$D$2:$D$7)*(G4024/100)*(E4024/1000)),
IF(AND(C4024="Wine",D4024="Fortified Wines"),
SUM(LOOKUP(2,1/(SRP!$B$26:$B$29&lt;=E4024)/(SRP!$C$26:$C$29&gt;=E4024),SRP!$D$26:$D$29)*(G4024/100)*(E4024/1000)),
IF(C4024="Wine",
SUM(LOOKUP(2,1/(SRP!$B$21:$B$25&lt;=E4024)/(SRP!$C$21:$C$25&gt;=E4024),SRP!$D$21:$D$25)*(G4024/100)*(E4024/1000)),
IF(AND(C4024="Ready to Drink",D4024="RTD-One Pour Cocktail&gt;7%&lt;=14.5"),
SUM(LOOKUP(2,1/(SRP!$B$16:$B$20&lt;=E4024)/(SRP!$C$16:$C$20&gt;=E4024),SRP!$D$16:$D$20)*(G4024/100)*(E4024/1000)),
IF(C4024="Ready to Drink",
SUM(LOOKUP(2,1/(SRP!$B$11:$B$15&lt;=E4024)/(SRP!$C$11:$C$15&gt;=E4024),SRP!$D$11:$D$15)*(G4024/100)*(E4024/1000)),
0)))))),2)</f>
        <v>1.33</v>
      </c>
      <c r="L4024" s="173" t="str">
        <f t="shared" si="62"/>
        <v>Beer355</v>
      </c>
      <c r="M4024" s="154">
        <f>VLOOKUP(L4024,'Slope %'!C:D,2,0)</f>
        <v>0.12</v>
      </c>
    </row>
    <row r="4025" spans="1:13" x14ac:dyDescent="0.25">
      <c r="A4025" s="169">
        <v>53170</v>
      </c>
      <c r="B4025" s="170" t="s">
        <v>3180</v>
      </c>
      <c r="C4025" s="170" t="s">
        <v>24</v>
      </c>
      <c r="D4025" s="170" t="s">
        <v>68</v>
      </c>
      <c r="E4025" s="170">
        <v>750</v>
      </c>
      <c r="F4025" s="170">
        <v>6</v>
      </c>
      <c r="G4025" s="171">
        <v>15.7</v>
      </c>
      <c r="H4025" s="170" t="s">
        <v>600</v>
      </c>
      <c r="I4025" s="171">
        <v>169.99</v>
      </c>
      <c r="J4025" s="169">
        <v>1</v>
      </c>
      <c r="K4025" s="154" cm="1">
        <f t="array" ref="K4025">ROUND(
IF(C4025="Beer",
SUM(LOOKUP(2,1/(SRP!$B$8:$B$10&lt;=E4025)/(SRP!$C$8:$C$10&gt;=E4025),SRP!$D$8:$D$10)*(G4025/100)*(E4025/1000)),
IF(C4025="Spirits",
SUM(LOOKUP(2,1/(SRP!$B$2:$B$7&lt;=E4025)/(SRP!$C$2:$C$7&gt;=E4025),SRP!$D$2:$D$7)*(G4025/100)*(E4025/1000)),
IF(AND(C4025="Wine",D4025="Fortified Wines"),
SUM(LOOKUP(2,1/(SRP!$B$26:$B$29&lt;=E4025)/(SRP!$C$26:$C$29&gt;=E4025),SRP!$D$26:$D$29)*(G4025/100)*(E4025/1000)),
IF(C4025="Wine",
SUM(LOOKUP(2,1/(SRP!$B$21:$B$25&lt;=E4025)/(SRP!$C$21:$C$25&gt;=E4025),SRP!$D$21:$D$25)*(G4025/100)*(E4025/1000)),
IF(AND(C4025="Ready to Drink",D4025="RTD-One Pour Cocktail&gt;7%&lt;=14.5"),
SUM(LOOKUP(2,1/(SRP!$B$16:$B$20&lt;=E4025)/(SRP!$C$16:$C$20&gt;=E4025),SRP!$D$16:$D$20)*(G4025/100)*(E4025/1000)),
IF(C4025="Ready to Drink",
SUM(LOOKUP(2,1/(SRP!$B$11:$B$15&lt;=E4025)/(SRP!$C$11:$C$15&gt;=E4025),SRP!$D$11:$D$15)*(G4025/100)*(E4025/1000)),
0)))))),2)</f>
        <v>9.19</v>
      </c>
      <c r="L4025" s="173" t="str">
        <f t="shared" si="62"/>
        <v>Wine750</v>
      </c>
      <c r="M4025" s="154">
        <f>VLOOKUP(L4025,'Slope %'!C:D,2,0)</f>
        <v>0.1</v>
      </c>
    </row>
    <row r="4026" spans="1:13" x14ac:dyDescent="0.25">
      <c r="A4026" s="169">
        <v>53177</v>
      </c>
      <c r="B4026" s="170" t="s">
        <v>3181</v>
      </c>
      <c r="C4026" s="170" t="s">
        <v>11</v>
      </c>
      <c r="D4026" s="170" t="s">
        <v>267</v>
      </c>
      <c r="E4026" s="170">
        <v>355</v>
      </c>
      <c r="F4026" s="170">
        <v>24</v>
      </c>
      <c r="G4026" s="171">
        <v>4.5</v>
      </c>
      <c r="H4026" s="170" t="s">
        <v>1136</v>
      </c>
      <c r="I4026" s="171">
        <v>2.5</v>
      </c>
      <c r="J4026" s="169">
        <v>1</v>
      </c>
      <c r="K4026" s="154" cm="1">
        <f t="array" ref="K4026">ROUND(
IF(C4026="Beer",
SUM(LOOKUP(2,1/(SRP!$B$8:$B$10&lt;=E4026)/(SRP!$C$8:$C$10&gt;=E4026),SRP!$D$8:$D$10)*(G4026/100)*(E4026/1000)),
IF(C4026="Spirits",
SUM(LOOKUP(2,1/(SRP!$B$2:$B$7&lt;=E4026)/(SRP!$C$2:$C$7&gt;=E4026),SRP!$D$2:$D$7)*(G4026/100)*(E4026/1000)),
IF(AND(C4026="Wine",D4026="Fortified Wines"),
SUM(LOOKUP(2,1/(SRP!$B$26:$B$29&lt;=E4026)/(SRP!$C$26:$C$29&gt;=E4026),SRP!$D$26:$D$29)*(G4026/100)*(E4026/1000)),
IF(C4026="Wine",
SUM(LOOKUP(2,1/(SRP!$B$21:$B$25&lt;=E4026)/(SRP!$C$21:$C$25&gt;=E4026),SRP!$D$21:$D$25)*(G4026/100)*(E4026/1000)),
IF(AND(C4026="Ready to Drink",D4026="RTD-One Pour Cocktail&gt;7%&lt;=14.5"),
SUM(LOOKUP(2,1/(SRP!$B$16:$B$20&lt;=E4026)/(SRP!$C$16:$C$20&gt;=E4026),SRP!$D$16:$D$20)*(G4026/100)*(E4026/1000)),
IF(C4026="Ready to Drink",
SUM(LOOKUP(2,1/(SRP!$B$11:$B$15&lt;=E4026)/(SRP!$C$11:$C$15&gt;=E4026),SRP!$D$11:$D$15)*(G4026/100)*(E4026/1000)),
0)))))),2)</f>
        <v>1.25</v>
      </c>
      <c r="L4026" s="173" t="str">
        <f t="shared" si="62"/>
        <v>Beer355</v>
      </c>
      <c r="M4026" s="154">
        <f>VLOOKUP(L4026,'Slope %'!C:D,2,0)</f>
        <v>0.12</v>
      </c>
    </row>
    <row r="4027" spans="1:13" x14ac:dyDescent="0.25">
      <c r="A4027" s="169">
        <v>53177</v>
      </c>
      <c r="B4027" s="170" t="s">
        <v>3181</v>
      </c>
      <c r="C4027" s="170" t="s">
        <v>11</v>
      </c>
      <c r="D4027" s="170" t="s">
        <v>267</v>
      </c>
      <c r="E4027" s="170">
        <v>355</v>
      </c>
      <c r="F4027" s="170">
        <v>24</v>
      </c>
      <c r="G4027" s="171">
        <v>4.5</v>
      </c>
      <c r="H4027" s="170" t="s">
        <v>1136</v>
      </c>
      <c r="I4027" s="171">
        <v>2.5</v>
      </c>
      <c r="J4027" s="169">
        <v>1</v>
      </c>
      <c r="K4027" s="154" cm="1">
        <f t="array" ref="K4027">ROUND(
IF(C4027="Beer",
SUM(LOOKUP(2,1/(SRP!$B$8:$B$10&lt;=E4027)/(SRP!$C$8:$C$10&gt;=E4027),SRP!$D$8:$D$10)*(G4027/100)*(E4027/1000)),
IF(C4027="Spirits",
SUM(LOOKUP(2,1/(SRP!$B$2:$B$7&lt;=E4027)/(SRP!$C$2:$C$7&gt;=E4027),SRP!$D$2:$D$7)*(G4027/100)*(E4027/1000)),
IF(AND(C4027="Wine",D4027="Fortified Wines"),
SUM(LOOKUP(2,1/(SRP!$B$26:$B$29&lt;=E4027)/(SRP!$C$26:$C$29&gt;=E4027),SRP!$D$26:$D$29)*(G4027/100)*(E4027/1000)),
IF(C4027="Wine",
SUM(LOOKUP(2,1/(SRP!$B$21:$B$25&lt;=E4027)/(SRP!$C$21:$C$25&gt;=E4027),SRP!$D$21:$D$25)*(G4027/100)*(E4027/1000)),
IF(AND(C4027="Ready to Drink",D4027="RTD-One Pour Cocktail&gt;7%&lt;=14.5"),
SUM(LOOKUP(2,1/(SRP!$B$16:$B$20&lt;=E4027)/(SRP!$C$16:$C$20&gt;=E4027),SRP!$D$16:$D$20)*(G4027/100)*(E4027/1000)),
IF(C4027="Ready to Drink",
SUM(LOOKUP(2,1/(SRP!$B$11:$B$15&lt;=E4027)/(SRP!$C$11:$C$15&gt;=E4027),SRP!$D$11:$D$15)*(G4027/100)*(E4027/1000)),
0)))))),2)</f>
        <v>1.25</v>
      </c>
      <c r="L4027" s="173" t="str">
        <f t="shared" si="62"/>
        <v>Beer355</v>
      </c>
      <c r="M4027" s="154">
        <f>VLOOKUP(L4027,'Slope %'!C:D,2,0)</f>
        <v>0.12</v>
      </c>
    </row>
    <row r="4028" spans="1:13" x14ac:dyDescent="0.25">
      <c r="A4028" s="169">
        <v>53204</v>
      </c>
      <c r="B4028" s="170" t="s">
        <v>3182</v>
      </c>
      <c r="C4028" s="170" t="s">
        <v>263</v>
      </c>
      <c r="D4028" s="170" t="s">
        <v>264</v>
      </c>
      <c r="E4028" s="170">
        <v>2840</v>
      </c>
      <c r="F4028" s="170">
        <v>3</v>
      </c>
      <c r="G4028" s="171">
        <v>4.5</v>
      </c>
      <c r="H4028" s="170" t="s">
        <v>634</v>
      </c>
      <c r="I4028" s="171">
        <v>24.99</v>
      </c>
      <c r="J4028" s="169">
        <v>8</v>
      </c>
      <c r="K4028" s="154" cm="1">
        <f t="array" ref="K4028">ROUND(
IF(C4028="Beer",
SUM(LOOKUP(2,1/(SRP!$B$8:$B$10&lt;=E4028)/(SRP!$C$8:$C$10&gt;=E4028),SRP!$D$8:$D$10)*(G4028/100)*(E4028/1000)),
IF(C4028="Spirits",
SUM(LOOKUP(2,1/(SRP!$B$2:$B$7&lt;=E4028)/(SRP!$C$2:$C$7&gt;=E4028),SRP!$D$2:$D$7)*(G4028/100)*(E4028/1000)),
IF(AND(C4028="Wine",D4028="Fortified Wines"),
SUM(LOOKUP(2,1/(SRP!$B$26:$B$29&lt;=E4028)/(SRP!$C$26:$C$29&gt;=E4028),SRP!$D$26:$D$29)*(G4028/100)*(E4028/1000)),
IF(C4028="Wine",
SUM(LOOKUP(2,1/(SRP!$B$21:$B$25&lt;=E4028)/(SRP!$C$21:$C$25&gt;=E4028),SRP!$D$21:$D$25)*(G4028/100)*(E4028/1000)),
IF(AND(C4028="Ready to Drink",D4028="RTD-One Pour Cocktail&gt;7%&lt;=14.5"),
SUM(LOOKUP(2,1/(SRP!$B$16:$B$20&lt;=E4028)/(SRP!$C$16:$C$20&gt;=E4028),SRP!$D$16:$D$20)*(G4028/100)*(E4028/1000)),
IF(C4028="Ready to Drink",
SUM(LOOKUP(2,1/(SRP!$B$11:$B$15&lt;=E4028)/(SRP!$C$11:$C$15&gt;=E4028),SRP!$D$11:$D$15)*(G4028/100)*(E4028/1000)),
0)))))),2)</f>
        <v>9.98</v>
      </c>
      <c r="L4028" s="173" t="str">
        <f t="shared" si="62"/>
        <v>Ready to Drink2840</v>
      </c>
      <c r="M4028" s="154">
        <f>VLOOKUP(L4028,'Slope %'!C:D,2,0)</f>
        <v>0.1</v>
      </c>
    </row>
    <row r="4029" spans="1:13" x14ac:dyDescent="0.25">
      <c r="A4029" s="169">
        <v>53204</v>
      </c>
      <c r="B4029" s="170" t="s">
        <v>3182</v>
      </c>
      <c r="C4029" s="170" t="s">
        <v>263</v>
      </c>
      <c r="D4029" s="170" t="s">
        <v>264</v>
      </c>
      <c r="E4029" s="170">
        <v>2840</v>
      </c>
      <c r="F4029" s="170">
        <v>3</v>
      </c>
      <c r="G4029" s="171">
        <v>4.5</v>
      </c>
      <c r="H4029" s="170" t="s">
        <v>634</v>
      </c>
      <c r="I4029" s="171">
        <v>24.99</v>
      </c>
      <c r="J4029" s="169">
        <v>8</v>
      </c>
      <c r="K4029" s="154" cm="1">
        <f t="array" ref="K4029">ROUND(
IF(C4029="Beer",
SUM(LOOKUP(2,1/(SRP!$B$8:$B$10&lt;=E4029)/(SRP!$C$8:$C$10&gt;=E4029),SRP!$D$8:$D$10)*(G4029/100)*(E4029/1000)),
IF(C4029="Spirits",
SUM(LOOKUP(2,1/(SRP!$B$2:$B$7&lt;=E4029)/(SRP!$C$2:$C$7&gt;=E4029),SRP!$D$2:$D$7)*(G4029/100)*(E4029/1000)),
IF(AND(C4029="Wine",D4029="Fortified Wines"),
SUM(LOOKUP(2,1/(SRP!$B$26:$B$29&lt;=E4029)/(SRP!$C$26:$C$29&gt;=E4029),SRP!$D$26:$D$29)*(G4029/100)*(E4029/1000)),
IF(C4029="Wine",
SUM(LOOKUP(2,1/(SRP!$B$21:$B$25&lt;=E4029)/(SRP!$C$21:$C$25&gt;=E4029),SRP!$D$21:$D$25)*(G4029/100)*(E4029/1000)),
IF(AND(C4029="Ready to Drink",D4029="RTD-One Pour Cocktail&gt;7%&lt;=14.5"),
SUM(LOOKUP(2,1/(SRP!$B$16:$B$20&lt;=E4029)/(SRP!$C$16:$C$20&gt;=E4029),SRP!$D$16:$D$20)*(G4029/100)*(E4029/1000)),
IF(C4029="Ready to Drink",
SUM(LOOKUP(2,1/(SRP!$B$11:$B$15&lt;=E4029)/(SRP!$C$11:$C$15&gt;=E4029),SRP!$D$11:$D$15)*(G4029/100)*(E4029/1000)),
0)))))),2)</f>
        <v>9.98</v>
      </c>
      <c r="L4029" s="173" t="str">
        <f t="shared" si="62"/>
        <v>Ready to Drink2840</v>
      </c>
      <c r="M4029" s="154">
        <f>VLOOKUP(L4029,'Slope %'!C:D,2,0)</f>
        <v>0.1</v>
      </c>
    </row>
    <row r="4030" spans="1:13" x14ac:dyDescent="0.25">
      <c r="A4030" s="169">
        <v>53232</v>
      </c>
      <c r="B4030" s="170" t="s">
        <v>3183</v>
      </c>
      <c r="C4030" s="170" t="s">
        <v>24</v>
      </c>
      <c r="D4030" s="170" t="s">
        <v>707</v>
      </c>
      <c r="E4030" s="170">
        <v>750</v>
      </c>
      <c r="F4030" s="170">
        <v>12</v>
      </c>
      <c r="G4030" s="171">
        <v>12</v>
      </c>
      <c r="H4030" s="170" t="s">
        <v>54</v>
      </c>
      <c r="I4030" s="171">
        <v>27.79</v>
      </c>
      <c r="J4030" s="169">
        <v>1</v>
      </c>
      <c r="K4030" s="154" cm="1">
        <f t="array" ref="K4030">ROUND(
IF(C4030="Beer",
SUM(LOOKUP(2,1/(SRP!$B$8:$B$10&lt;=E4030)/(SRP!$C$8:$C$10&gt;=E4030),SRP!$D$8:$D$10)*(G4030/100)*(E4030/1000)),
IF(C4030="Spirits",
SUM(LOOKUP(2,1/(SRP!$B$2:$B$7&lt;=E4030)/(SRP!$C$2:$C$7&gt;=E4030),SRP!$D$2:$D$7)*(G4030/100)*(E4030/1000)),
IF(AND(C4030="Wine",D4030="Fortified Wines"),
SUM(LOOKUP(2,1/(SRP!$B$26:$B$29&lt;=E4030)/(SRP!$C$26:$C$29&gt;=E4030),SRP!$D$26:$D$29)*(G4030/100)*(E4030/1000)),
IF(C4030="Wine",
SUM(LOOKUP(2,1/(SRP!$B$21:$B$25&lt;=E4030)/(SRP!$C$21:$C$25&gt;=E4030),SRP!$D$21:$D$25)*(G4030/100)*(E4030/1000)),
IF(AND(C4030="Ready to Drink",D4030="RTD-One Pour Cocktail&gt;7%&lt;=14.5"),
SUM(LOOKUP(2,1/(SRP!$B$16:$B$20&lt;=E4030)/(SRP!$C$16:$C$20&gt;=E4030),SRP!$D$16:$D$20)*(G4030/100)*(E4030/1000)),
IF(C4030="Ready to Drink",
SUM(LOOKUP(2,1/(SRP!$B$11:$B$15&lt;=E4030)/(SRP!$C$11:$C$15&gt;=E4030),SRP!$D$11:$D$15)*(G4030/100)*(E4030/1000)),
0)))))),2)</f>
        <v>7.03</v>
      </c>
      <c r="L4030" s="173" t="str">
        <f t="shared" si="62"/>
        <v>Wine750</v>
      </c>
      <c r="M4030" s="154">
        <f>VLOOKUP(L4030,'Slope %'!C:D,2,0)</f>
        <v>0.1</v>
      </c>
    </row>
    <row r="4031" spans="1:13" x14ac:dyDescent="0.25">
      <c r="A4031" s="169">
        <v>53238</v>
      </c>
      <c r="B4031" s="170" t="s">
        <v>3184</v>
      </c>
      <c r="C4031" s="170" t="s">
        <v>15</v>
      </c>
      <c r="D4031" s="170" t="s">
        <v>16</v>
      </c>
      <c r="E4031" s="170">
        <v>750</v>
      </c>
      <c r="F4031" s="170">
        <v>6</v>
      </c>
      <c r="G4031" s="171">
        <v>42</v>
      </c>
      <c r="H4031" s="170" t="s">
        <v>17</v>
      </c>
      <c r="I4031" s="171">
        <v>79.989999999999995</v>
      </c>
      <c r="J4031" s="169">
        <v>1</v>
      </c>
      <c r="K4031" s="154" cm="1">
        <f t="array" ref="K4031">ROUND(
IF(C4031="Beer",
SUM(LOOKUP(2,1/(SRP!$B$8:$B$10&lt;=E4031)/(SRP!$C$8:$C$10&gt;=E4031),SRP!$D$8:$D$10)*(G4031/100)*(E4031/1000)),
IF(C4031="Spirits",
SUM(LOOKUP(2,1/(SRP!$B$2:$B$7&lt;=E4031)/(SRP!$C$2:$C$7&gt;=E4031),SRP!$D$2:$D$7)*(G4031/100)*(E4031/1000)),
IF(AND(C4031="Wine",D4031="Fortified Wines"),
SUM(LOOKUP(2,1/(SRP!$B$26:$B$29&lt;=E4031)/(SRP!$C$26:$C$29&gt;=E4031),SRP!$D$26:$D$29)*(G4031/100)*(E4031/1000)),
IF(C4031="Wine",
SUM(LOOKUP(2,1/(SRP!$B$21:$B$25&lt;=E4031)/(SRP!$C$21:$C$25&gt;=E4031),SRP!$D$21:$D$25)*(G4031/100)*(E4031/1000)),
IF(AND(C4031="Ready to Drink",D4031="RTD-One Pour Cocktail&gt;7%&lt;=14.5"),
SUM(LOOKUP(2,1/(SRP!$B$16:$B$20&lt;=E4031)/(SRP!$C$16:$C$20&gt;=E4031),SRP!$D$16:$D$20)*(G4031/100)*(E4031/1000)),
IF(C4031="Ready to Drink",
SUM(LOOKUP(2,1/(SRP!$B$11:$B$15&lt;=E4031)/(SRP!$C$11:$C$15&gt;=E4031),SRP!$D$11:$D$15)*(G4031/100)*(E4031/1000)),
0)))))),2)</f>
        <v>24.59</v>
      </c>
      <c r="L4031" s="173" t="str">
        <f t="shared" si="62"/>
        <v>Spirits750</v>
      </c>
      <c r="M4031" s="154">
        <f>VLOOKUP(L4031,'Slope %'!C:D,2,0)</f>
        <v>7.0000000000000007E-2</v>
      </c>
    </row>
    <row r="4032" spans="1:13" x14ac:dyDescent="0.25">
      <c r="A4032" s="169">
        <v>53241</v>
      </c>
      <c r="B4032" s="170" t="s">
        <v>3185</v>
      </c>
      <c r="C4032" s="170" t="s">
        <v>24</v>
      </c>
      <c r="D4032" s="170" t="s">
        <v>191</v>
      </c>
      <c r="E4032" s="170">
        <v>750</v>
      </c>
      <c r="F4032" s="170">
        <v>6</v>
      </c>
      <c r="G4032" s="171">
        <v>14.5</v>
      </c>
      <c r="H4032" s="170" t="s">
        <v>110</v>
      </c>
      <c r="I4032" s="171">
        <v>59.99</v>
      </c>
      <c r="J4032" s="169">
        <v>1</v>
      </c>
      <c r="K4032" s="154" cm="1">
        <f t="array" ref="K4032">ROUND(
IF(C4032="Beer",
SUM(LOOKUP(2,1/(SRP!$B$8:$B$10&lt;=E4032)/(SRP!$C$8:$C$10&gt;=E4032),SRP!$D$8:$D$10)*(G4032/100)*(E4032/1000)),
IF(C4032="Spirits",
SUM(LOOKUP(2,1/(SRP!$B$2:$B$7&lt;=E4032)/(SRP!$C$2:$C$7&gt;=E4032),SRP!$D$2:$D$7)*(G4032/100)*(E4032/1000)),
IF(AND(C4032="Wine",D4032="Fortified Wines"),
SUM(LOOKUP(2,1/(SRP!$B$26:$B$29&lt;=E4032)/(SRP!$C$26:$C$29&gt;=E4032),SRP!$D$26:$D$29)*(G4032/100)*(E4032/1000)),
IF(C4032="Wine",
SUM(LOOKUP(2,1/(SRP!$B$21:$B$25&lt;=E4032)/(SRP!$C$21:$C$25&gt;=E4032),SRP!$D$21:$D$25)*(G4032/100)*(E4032/1000)),
IF(AND(C4032="Ready to Drink",D4032="RTD-One Pour Cocktail&gt;7%&lt;=14.5"),
SUM(LOOKUP(2,1/(SRP!$B$16:$B$20&lt;=E4032)/(SRP!$C$16:$C$20&gt;=E4032),SRP!$D$16:$D$20)*(G4032/100)*(E4032/1000)),
IF(C4032="Ready to Drink",
SUM(LOOKUP(2,1/(SRP!$B$11:$B$15&lt;=E4032)/(SRP!$C$11:$C$15&gt;=E4032),SRP!$D$11:$D$15)*(G4032/100)*(E4032/1000)),
0)))))),2)</f>
        <v>8.49</v>
      </c>
      <c r="L4032" s="173" t="str">
        <f t="shared" si="62"/>
        <v>Wine750</v>
      </c>
      <c r="M4032" s="154">
        <f>VLOOKUP(L4032,'Slope %'!C:D,2,0)</f>
        <v>0.1</v>
      </c>
    </row>
    <row r="4033" spans="1:13" x14ac:dyDescent="0.25">
      <c r="A4033" s="169">
        <v>53248</v>
      </c>
      <c r="B4033" s="170" t="s">
        <v>3186</v>
      </c>
      <c r="C4033" s="170" t="s">
        <v>11</v>
      </c>
      <c r="D4033" s="170" t="s">
        <v>303</v>
      </c>
      <c r="E4033" s="170">
        <v>4260</v>
      </c>
      <c r="F4033" s="170">
        <v>1</v>
      </c>
      <c r="G4033" s="171">
        <v>6.2</v>
      </c>
      <c r="H4033" s="170" t="s">
        <v>13</v>
      </c>
      <c r="I4033" s="171">
        <v>30.49</v>
      </c>
      <c r="J4033" s="169">
        <v>12</v>
      </c>
      <c r="K4033" s="154" cm="1">
        <f t="array" ref="K4033">ROUND(
IF(C4033="Beer",
SUM(LOOKUP(2,1/(SRP!$B$8:$B$10&lt;=E4033)/(SRP!$C$8:$C$10&gt;=E4033),SRP!$D$8:$D$10)*(G4033/100)*(E4033/1000)),
IF(C4033="Spirits",
SUM(LOOKUP(2,1/(SRP!$B$2:$B$7&lt;=E4033)/(SRP!$C$2:$C$7&gt;=E4033),SRP!$D$2:$D$7)*(G4033/100)*(E4033/1000)),
IF(AND(C4033="Wine",D4033="Fortified Wines"),
SUM(LOOKUP(2,1/(SRP!$B$26:$B$29&lt;=E4033)/(SRP!$C$26:$C$29&gt;=E4033),SRP!$D$26:$D$29)*(G4033/100)*(E4033/1000)),
IF(C4033="Wine",
SUM(LOOKUP(2,1/(SRP!$B$21:$B$25&lt;=E4033)/(SRP!$C$21:$C$25&gt;=E4033),SRP!$D$21:$D$25)*(G4033/100)*(E4033/1000)),
IF(AND(C4033="Ready to Drink",D4033="RTD-One Pour Cocktail&gt;7%&lt;=14.5"),
SUM(LOOKUP(2,1/(SRP!$B$16:$B$20&lt;=E4033)/(SRP!$C$16:$C$20&gt;=E4033),SRP!$D$16:$D$20)*(G4033/100)*(E4033/1000)),
IF(C4033="Ready to Drink",
SUM(LOOKUP(2,1/(SRP!$B$11:$B$15&lt;=E4033)/(SRP!$C$11:$C$15&gt;=E4033),SRP!$D$11:$D$15)*(G4033/100)*(E4033/1000)),
0)))))),2)</f>
        <v>20.62</v>
      </c>
      <c r="L4033" s="173" t="str">
        <f t="shared" si="62"/>
        <v>Beer4260</v>
      </c>
      <c r="M4033" s="154">
        <f>VLOOKUP(L4033,'Slope %'!C:D,2,0)</f>
        <v>7.0000000000000007E-2</v>
      </c>
    </row>
    <row r="4034" spans="1:13" x14ac:dyDescent="0.25">
      <c r="A4034" s="169">
        <v>53248</v>
      </c>
      <c r="B4034" s="170" t="s">
        <v>3186</v>
      </c>
      <c r="C4034" s="170" t="s">
        <v>11</v>
      </c>
      <c r="D4034" s="170" t="s">
        <v>303</v>
      </c>
      <c r="E4034" s="170">
        <v>4260</v>
      </c>
      <c r="F4034" s="170">
        <v>1</v>
      </c>
      <c r="G4034" s="171">
        <v>6.2</v>
      </c>
      <c r="H4034" s="170" t="s">
        <v>13</v>
      </c>
      <c r="I4034" s="171">
        <v>30.49</v>
      </c>
      <c r="J4034" s="169">
        <v>12</v>
      </c>
      <c r="K4034" s="154" cm="1">
        <f t="array" ref="K4034">ROUND(
IF(C4034="Beer",
SUM(LOOKUP(2,1/(SRP!$B$8:$B$10&lt;=E4034)/(SRP!$C$8:$C$10&gt;=E4034),SRP!$D$8:$D$10)*(G4034/100)*(E4034/1000)),
IF(C4034="Spirits",
SUM(LOOKUP(2,1/(SRP!$B$2:$B$7&lt;=E4034)/(SRP!$C$2:$C$7&gt;=E4034),SRP!$D$2:$D$7)*(G4034/100)*(E4034/1000)),
IF(AND(C4034="Wine",D4034="Fortified Wines"),
SUM(LOOKUP(2,1/(SRP!$B$26:$B$29&lt;=E4034)/(SRP!$C$26:$C$29&gt;=E4034),SRP!$D$26:$D$29)*(G4034/100)*(E4034/1000)),
IF(C4034="Wine",
SUM(LOOKUP(2,1/(SRP!$B$21:$B$25&lt;=E4034)/(SRP!$C$21:$C$25&gt;=E4034),SRP!$D$21:$D$25)*(G4034/100)*(E4034/1000)),
IF(AND(C4034="Ready to Drink",D4034="RTD-One Pour Cocktail&gt;7%&lt;=14.5"),
SUM(LOOKUP(2,1/(SRP!$B$16:$B$20&lt;=E4034)/(SRP!$C$16:$C$20&gt;=E4034),SRP!$D$16:$D$20)*(G4034/100)*(E4034/1000)),
IF(C4034="Ready to Drink",
SUM(LOOKUP(2,1/(SRP!$B$11:$B$15&lt;=E4034)/(SRP!$C$11:$C$15&gt;=E4034),SRP!$D$11:$D$15)*(G4034/100)*(E4034/1000)),
0)))))),2)</f>
        <v>20.62</v>
      </c>
      <c r="L4034" s="173" t="str">
        <f t="shared" si="62"/>
        <v>Beer4260</v>
      </c>
      <c r="M4034" s="154">
        <f>VLOOKUP(L4034,'Slope %'!C:D,2,0)</f>
        <v>7.0000000000000007E-2</v>
      </c>
    </row>
    <row r="4035" spans="1:13" x14ac:dyDescent="0.25">
      <c r="A4035" s="169">
        <v>53265</v>
      </c>
      <c r="B4035" s="170" t="s">
        <v>3187</v>
      </c>
      <c r="C4035" s="170" t="s">
        <v>24</v>
      </c>
      <c r="D4035" s="170" t="s">
        <v>68</v>
      </c>
      <c r="E4035" s="170">
        <v>750</v>
      </c>
      <c r="F4035" s="170">
        <v>12</v>
      </c>
      <c r="G4035" s="171">
        <v>14.5</v>
      </c>
      <c r="H4035" s="170" t="s">
        <v>64</v>
      </c>
      <c r="I4035" s="171">
        <v>29.99</v>
      </c>
      <c r="J4035" s="169">
        <v>1</v>
      </c>
      <c r="K4035" s="154" cm="1">
        <f t="array" ref="K4035">ROUND(
IF(C4035="Beer",
SUM(LOOKUP(2,1/(SRP!$B$8:$B$10&lt;=E4035)/(SRP!$C$8:$C$10&gt;=E4035),SRP!$D$8:$D$10)*(G4035/100)*(E4035/1000)),
IF(C4035="Spirits",
SUM(LOOKUP(2,1/(SRP!$B$2:$B$7&lt;=E4035)/(SRP!$C$2:$C$7&gt;=E4035),SRP!$D$2:$D$7)*(G4035/100)*(E4035/1000)),
IF(AND(C4035="Wine",D4035="Fortified Wines"),
SUM(LOOKUP(2,1/(SRP!$B$26:$B$29&lt;=E4035)/(SRP!$C$26:$C$29&gt;=E4035),SRP!$D$26:$D$29)*(G4035/100)*(E4035/1000)),
IF(C4035="Wine",
SUM(LOOKUP(2,1/(SRP!$B$21:$B$25&lt;=E4035)/(SRP!$C$21:$C$25&gt;=E4035),SRP!$D$21:$D$25)*(G4035/100)*(E4035/1000)),
IF(AND(C4035="Ready to Drink",D4035="RTD-One Pour Cocktail&gt;7%&lt;=14.5"),
SUM(LOOKUP(2,1/(SRP!$B$16:$B$20&lt;=E4035)/(SRP!$C$16:$C$20&gt;=E4035),SRP!$D$16:$D$20)*(G4035/100)*(E4035/1000)),
IF(C4035="Ready to Drink",
SUM(LOOKUP(2,1/(SRP!$B$11:$B$15&lt;=E4035)/(SRP!$C$11:$C$15&gt;=E4035),SRP!$D$11:$D$15)*(G4035/100)*(E4035/1000)),
0)))))),2)</f>
        <v>8.49</v>
      </c>
      <c r="L4035" s="173" t="str">
        <f t="shared" ref="L4035:L4098" si="63">(_xlfn.CONCAT(C4035,E4035))</f>
        <v>Wine750</v>
      </c>
      <c r="M4035" s="154">
        <f>VLOOKUP(L4035,'Slope %'!C:D,2,0)</f>
        <v>0.1</v>
      </c>
    </row>
    <row r="4036" spans="1:13" x14ac:dyDescent="0.25">
      <c r="A4036" s="169">
        <v>53281</v>
      </c>
      <c r="B4036" s="170" t="s">
        <v>3188</v>
      </c>
      <c r="C4036" s="170" t="s">
        <v>263</v>
      </c>
      <c r="D4036" s="170" t="s">
        <v>646</v>
      </c>
      <c r="E4036" s="170">
        <v>3784</v>
      </c>
      <c r="F4036" s="170">
        <v>1</v>
      </c>
      <c r="G4036" s="171">
        <v>5</v>
      </c>
      <c r="H4036" s="170" t="s">
        <v>1194</v>
      </c>
      <c r="I4036" s="171">
        <v>28.99</v>
      </c>
      <c r="J4036" s="169">
        <v>8</v>
      </c>
      <c r="K4036" s="154" cm="1">
        <f t="array" ref="K4036">ROUND(
IF(C4036="Beer",
SUM(LOOKUP(2,1/(SRP!$B$8:$B$10&lt;=E4036)/(SRP!$C$8:$C$10&gt;=E4036),SRP!$D$8:$D$10)*(G4036/100)*(E4036/1000)),
IF(C4036="Spirits",
SUM(LOOKUP(2,1/(SRP!$B$2:$B$7&lt;=E4036)/(SRP!$C$2:$C$7&gt;=E4036),SRP!$D$2:$D$7)*(G4036/100)*(E4036/1000)),
IF(AND(C4036="Wine",D4036="Fortified Wines"),
SUM(LOOKUP(2,1/(SRP!$B$26:$B$29&lt;=E4036)/(SRP!$C$26:$C$29&gt;=E4036),SRP!$D$26:$D$29)*(G4036/100)*(E4036/1000)),
IF(C4036="Wine",
SUM(LOOKUP(2,1/(SRP!$B$21:$B$25&lt;=E4036)/(SRP!$C$21:$C$25&gt;=E4036),SRP!$D$21:$D$25)*(G4036/100)*(E4036/1000)),
IF(AND(C4036="Ready to Drink",D4036="RTD-One Pour Cocktail&gt;7%&lt;=14.5"),
SUM(LOOKUP(2,1/(SRP!$B$16:$B$20&lt;=E4036)/(SRP!$C$16:$C$20&gt;=E4036),SRP!$D$16:$D$20)*(G4036/100)*(E4036/1000)),
IF(C4036="Ready to Drink",
SUM(LOOKUP(2,1/(SRP!$B$11:$B$15&lt;=E4036)/(SRP!$C$11:$C$15&gt;=E4036),SRP!$D$11:$D$15)*(G4036/100)*(E4036/1000)),
0)))))),2)</f>
        <v>14.77</v>
      </c>
      <c r="L4036" s="173" t="str">
        <f t="shared" si="63"/>
        <v>Ready to Drink3784</v>
      </c>
      <c r="M4036" s="154">
        <f>VLOOKUP(L4036,'Slope %'!C:D,2,0)</f>
        <v>7.0000000000000007E-2</v>
      </c>
    </row>
    <row r="4037" spans="1:13" x14ac:dyDescent="0.25">
      <c r="A4037" s="169">
        <v>53320</v>
      </c>
      <c r="B4037" s="170" t="s">
        <v>3189</v>
      </c>
      <c r="C4037" s="170" t="s">
        <v>11</v>
      </c>
      <c r="D4037" s="170" t="s">
        <v>12</v>
      </c>
      <c r="E4037" s="170">
        <v>8520</v>
      </c>
      <c r="F4037" s="170">
        <v>1</v>
      </c>
      <c r="G4037" s="171">
        <v>5</v>
      </c>
      <c r="H4037" s="170" t="s">
        <v>2190</v>
      </c>
      <c r="I4037" s="171">
        <v>71.599999999999994</v>
      </c>
      <c r="J4037" s="169">
        <v>24</v>
      </c>
      <c r="K4037" s="154" cm="1">
        <f t="array" ref="K4037">ROUND(
IF(C4037="Beer",
SUM(LOOKUP(2,1/(SRP!$B$8:$B$10&lt;=E4037)/(SRP!$C$8:$C$10&gt;=E4037),SRP!$D$8:$D$10)*(G4037/100)*(E4037/1000)),
IF(C4037="Spirits",
SUM(LOOKUP(2,1/(SRP!$B$2:$B$7&lt;=E4037)/(SRP!$C$2:$C$7&gt;=E4037),SRP!$D$2:$D$7)*(G4037/100)*(E4037/1000)),
IF(AND(C4037="Wine",D4037="Fortified Wines"),
SUM(LOOKUP(2,1/(SRP!$B$26:$B$29&lt;=E4037)/(SRP!$C$26:$C$29&gt;=E4037),SRP!$D$26:$D$29)*(G4037/100)*(E4037/1000)),
IF(C4037="Wine",
SUM(LOOKUP(2,1/(SRP!$B$21:$B$25&lt;=E4037)/(SRP!$C$21:$C$25&gt;=E4037),SRP!$D$21:$D$25)*(G4037/100)*(E4037/1000)),
IF(AND(C4037="Ready to Drink",D4037="RTD-One Pour Cocktail&gt;7%&lt;=14.5"),
SUM(LOOKUP(2,1/(SRP!$B$16:$B$20&lt;=E4037)/(SRP!$C$16:$C$20&gt;=E4037),SRP!$D$16:$D$20)*(G4037/100)*(E4037/1000)),
IF(C4037="Ready to Drink",
SUM(LOOKUP(2,1/(SRP!$B$11:$B$15&lt;=E4037)/(SRP!$C$11:$C$15&gt;=E4037),SRP!$D$11:$D$15)*(G4037/100)*(E4037/1000)),
0)))))),2)</f>
        <v>33.26</v>
      </c>
      <c r="L4037" s="173" t="str">
        <f t="shared" si="63"/>
        <v>Beer8520</v>
      </c>
      <c r="M4037" s="154">
        <f>VLOOKUP(L4037,'Slope %'!C:D,2,0)</f>
        <v>0.05</v>
      </c>
    </row>
    <row r="4038" spans="1:13" x14ac:dyDescent="0.25">
      <c r="A4038" s="169">
        <v>53320</v>
      </c>
      <c r="B4038" s="170" t="s">
        <v>3189</v>
      </c>
      <c r="C4038" s="170" t="s">
        <v>11</v>
      </c>
      <c r="D4038" s="170" t="s">
        <v>12</v>
      </c>
      <c r="E4038" s="170">
        <v>8520</v>
      </c>
      <c r="F4038" s="170">
        <v>1</v>
      </c>
      <c r="G4038" s="171">
        <v>5</v>
      </c>
      <c r="H4038" s="170" t="s">
        <v>2190</v>
      </c>
      <c r="I4038" s="171">
        <v>71.599999999999994</v>
      </c>
      <c r="J4038" s="169">
        <v>24</v>
      </c>
      <c r="K4038" s="154" cm="1">
        <f t="array" ref="K4038">ROUND(
IF(C4038="Beer",
SUM(LOOKUP(2,1/(SRP!$B$8:$B$10&lt;=E4038)/(SRP!$C$8:$C$10&gt;=E4038),SRP!$D$8:$D$10)*(G4038/100)*(E4038/1000)),
IF(C4038="Spirits",
SUM(LOOKUP(2,1/(SRP!$B$2:$B$7&lt;=E4038)/(SRP!$C$2:$C$7&gt;=E4038),SRP!$D$2:$D$7)*(G4038/100)*(E4038/1000)),
IF(AND(C4038="Wine",D4038="Fortified Wines"),
SUM(LOOKUP(2,1/(SRP!$B$26:$B$29&lt;=E4038)/(SRP!$C$26:$C$29&gt;=E4038),SRP!$D$26:$D$29)*(G4038/100)*(E4038/1000)),
IF(C4038="Wine",
SUM(LOOKUP(2,1/(SRP!$B$21:$B$25&lt;=E4038)/(SRP!$C$21:$C$25&gt;=E4038),SRP!$D$21:$D$25)*(G4038/100)*(E4038/1000)),
IF(AND(C4038="Ready to Drink",D4038="RTD-One Pour Cocktail&gt;7%&lt;=14.5"),
SUM(LOOKUP(2,1/(SRP!$B$16:$B$20&lt;=E4038)/(SRP!$C$16:$C$20&gt;=E4038),SRP!$D$16:$D$20)*(G4038/100)*(E4038/1000)),
IF(C4038="Ready to Drink",
SUM(LOOKUP(2,1/(SRP!$B$11:$B$15&lt;=E4038)/(SRP!$C$11:$C$15&gt;=E4038),SRP!$D$11:$D$15)*(G4038/100)*(E4038/1000)),
0)))))),2)</f>
        <v>33.26</v>
      </c>
      <c r="L4038" s="173" t="str">
        <f t="shared" si="63"/>
        <v>Beer8520</v>
      </c>
      <c r="M4038" s="154">
        <f>VLOOKUP(L4038,'Slope %'!C:D,2,0)</f>
        <v>0.05</v>
      </c>
    </row>
    <row r="4039" spans="1:13" x14ac:dyDescent="0.25">
      <c r="A4039" s="169">
        <v>53327</v>
      </c>
      <c r="B4039" s="170" t="s">
        <v>3190</v>
      </c>
      <c r="C4039" s="170" t="s">
        <v>11</v>
      </c>
      <c r="D4039" s="170" t="s">
        <v>12</v>
      </c>
      <c r="E4039" s="170">
        <v>355</v>
      </c>
      <c r="F4039" s="170">
        <v>24</v>
      </c>
      <c r="G4039" s="171">
        <v>5</v>
      </c>
      <c r="H4039" s="170" t="s">
        <v>2190</v>
      </c>
      <c r="I4039" s="171">
        <v>2.6</v>
      </c>
      <c r="J4039" s="169">
        <v>1</v>
      </c>
      <c r="K4039" s="154" cm="1">
        <f t="array" ref="K4039">ROUND(
IF(C4039="Beer",
SUM(LOOKUP(2,1/(SRP!$B$8:$B$10&lt;=E4039)/(SRP!$C$8:$C$10&gt;=E4039),SRP!$D$8:$D$10)*(G4039/100)*(E4039/1000)),
IF(C4039="Spirits",
SUM(LOOKUP(2,1/(SRP!$B$2:$B$7&lt;=E4039)/(SRP!$C$2:$C$7&gt;=E4039),SRP!$D$2:$D$7)*(G4039/100)*(E4039/1000)),
IF(AND(C4039="Wine",D4039="Fortified Wines"),
SUM(LOOKUP(2,1/(SRP!$B$26:$B$29&lt;=E4039)/(SRP!$C$26:$C$29&gt;=E4039),SRP!$D$26:$D$29)*(G4039/100)*(E4039/1000)),
IF(C4039="Wine",
SUM(LOOKUP(2,1/(SRP!$B$21:$B$25&lt;=E4039)/(SRP!$C$21:$C$25&gt;=E4039),SRP!$D$21:$D$25)*(G4039/100)*(E4039/1000)),
IF(AND(C4039="Ready to Drink",D4039="RTD-One Pour Cocktail&gt;7%&lt;=14.5"),
SUM(LOOKUP(2,1/(SRP!$B$16:$B$20&lt;=E4039)/(SRP!$C$16:$C$20&gt;=E4039),SRP!$D$16:$D$20)*(G4039/100)*(E4039/1000)),
IF(C4039="Ready to Drink",
SUM(LOOKUP(2,1/(SRP!$B$11:$B$15&lt;=E4039)/(SRP!$C$11:$C$15&gt;=E4039),SRP!$D$11:$D$15)*(G4039/100)*(E4039/1000)),
0)))))),2)</f>
        <v>1.39</v>
      </c>
      <c r="L4039" s="173" t="str">
        <f t="shared" si="63"/>
        <v>Beer355</v>
      </c>
      <c r="M4039" s="154">
        <f>VLOOKUP(L4039,'Slope %'!C:D,2,0)</f>
        <v>0.12</v>
      </c>
    </row>
    <row r="4040" spans="1:13" x14ac:dyDescent="0.25">
      <c r="A4040" s="169">
        <v>53327</v>
      </c>
      <c r="B4040" s="170" t="s">
        <v>3190</v>
      </c>
      <c r="C4040" s="170" t="s">
        <v>11</v>
      </c>
      <c r="D4040" s="170" t="s">
        <v>12</v>
      </c>
      <c r="E4040" s="170">
        <v>355</v>
      </c>
      <c r="F4040" s="170">
        <v>24</v>
      </c>
      <c r="G4040" s="171">
        <v>5</v>
      </c>
      <c r="H4040" s="170" t="s">
        <v>2190</v>
      </c>
      <c r="I4040" s="171">
        <v>2.6</v>
      </c>
      <c r="J4040" s="169">
        <v>1</v>
      </c>
      <c r="K4040" s="154" cm="1">
        <f t="array" ref="K4040">ROUND(
IF(C4040="Beer",
SUM(LOOKUP(2,1/(SRP!$B$8:$B$10&lt;=E4040)/(SRP!$C$8:$C$10&gt;=E4040),SRP!$D$8:$D$10)*(G4040/100)*(E4040/1000)),
IF(C4040="Spirits",
SUM(LOOKUP(2,1/(SRP!$B$2:$B$7&lt;=E4040)/(SRP!$C$2:$C$7&gt;=E4040),SRP!$D$2:$D$7)*(G4040/100)*(E4040/1000)),
IF(AND(C4040="Wine",D4040="Fortified Wines"),
SUM(LOOKUP(2,1/(SRP!$B$26:$B$29&lt;=E4040)/(SRP!$C$26:$C$29&gt;=E4040),SRP!$D$26:$D$29)*(G4040/100)*(E4040/1000)),
IF(C4040="Wine",
SUM(LOOKUP(2,1/(SRP!$B$21:$B$25&lt;=E4040)/(SRP!$C$21:$C$25&gt;=E4040),SRP!$D$21:$D$25)*(G4040/100)*(E4040/1000)),
IF(AND(C4040="Ready to Drink",D4040="RTD-One Pour Cocktail&gt;7%&lt;=14.5"),
SUM(LOOKUP(2,1/(SRP!$B$16:$B$20&lt;=E4040)/(SRP!$C$16:$C$20&gt;=E4040),SRP!$D$16:$D$20)*(G4040/100)*(E4040/1000)),
IF(C4040="Ready to Drink",
SUM(LOOKUP(2,1/(SRP!$B$11:$B$15&lt;=E4040)/(SRP!$C$11:$C$15&gt;=E4040),SRP!$D$11:$D$15)*(G4040/100)*(E4040/1000)),
0)))))),2)</f>
        <v>1.39</v>
      </c>
      <c r="L4040" s="173" t="str">
        <f t="shared" si="63"/>
        <v>Beer355</v>
      </c>
      <c r="M4040" s="154">
        <f>VLOOKUP(L4040,'Slope %'!C:D,2,0)</f>
        <v>0.12</v>
      </c>
    </row>
    <row r="4041" spans="1:13" x14ac:dyDescent="0.25">
      <c r="A4041" s="169">
        <v>53333</v>
      </c>
      <c r="B4041" s="170" t="s">
        <v>3191</v>
      </c>
      <c r="C4041" s="170" t="s">
        <v>15</v>
      </c>
      <c r="D4041" s="170" t="s">
        <v>215</v>
      </c>
      <c r="E4041" s="170">
        <v>750</v>
      </c>
      <c r="F4041" s="170">
        <v>6</v>
      </c>
      <c r="G4041" s="171">
        <v>40</v>
      </c>
      <c r="H4041" s="170" t="s">
        <v>222</v>
      </c>
      <c r="I4041" s="171">
        <v>83.99</v>
      </c>
      <c r="J4041" s="169">
        <v>1</v>
      </c>
      <c r="K4041" s="154" cm="1">
        <f t="array" ref="K4041">ROUND(
IF(C4041="Beer",
SUM(LOOKUP(2,1/(SRP!$B$8:$B$10&lt;=E4041)/(SRP!$C$8:$C$10&gt;=E4041),SRP!$D$8:$D$10)*(G4041/100)*(E4041/1000)),
IF(C4041="Spirits",
SUM(LOOKUP(2,1/(SRP!$B$2:$B$7&lt;=E4041)/(SRP!$C$2:$C$7&gt;=E4041),SRP!$D$2:$D$7)*(G4041/100)*(E4041/1000)),
IF(AND(C4041="Wine",D4041="Fortified Wines"),
SUM(LOOKUP(2,1/(SRP!$B$26:$B$29&lt;=E4041)/(SRP!$C$26:$C$29&gt;=E4041),SRP!$D$26:$D$29)*(G4041/100)*(E4041/1000)),
IF(C4041="Wine",
SUM(LOOKUP(2,1/(SRP!$B$21:$B$25&lt;=E4041)/(SRP!$C$21:$C$25&gt;=E4041),SRP!$D$21:$D$25)*(G4041/100)*(E4041/1000)),
IF(AND(C4041="Ready to Drink",D4041="RTD-One Pour Cocktail&gt;7%&lt;=14.5"),
SUM(LOOKUP(2,1/(SRP!$B$16:$B$20&lt;=E4041)/(SRP!$C$16:$C$20&gt;=E4041),SRP!$D$16:$D$20)*(G4041/100)*(E4041/1000)),
IF(C4041="Ready to Drink",
SUM(LOOKUP(2,1/(SRP!$B$11:$B$15&lt;=E4041)/(SRP!$C$11:$C$15&gt;=E4041),SRP!$D$11:$D$15)*(G4041/100)*(E4041/1000)),
0)))))),2)</f>
        <v>23.42</v>
      </c>
      <c r="L4041" s="173" t="str">
        <f t="shared" si="63"/>
        <v>Spirits750</v>
      </c>
      <c r="M4041" s="154">
        <f>VLOOKUP(L4041,'Slope %'!C:D,2,0)</f>
        <v>7.0000000000000007E-2</v>
      </c>
    </row>
    <row r="4042" spans="1:13" x14ac:dyDescent="0.25">
      <c r="A4042" s="169">
        <v>53429</v>
      </c>
      <c r="B4042" s="170" t="s">
        <v>3192</v>
      </c>
      <c r="C4042" s="170" t="s">
        <v>11</v>
      </c>
      <c r="D4042" s="170" t="s">
        <v>12</v>
      </c>
      <c r="E4042" s="170">
        <v>355</v>
      </c>
      <c r="F4042" s="170">
        <v>24</v>
      </c>
      <c r="G4042" s="171">
        <v>5</v>
      </c>
      <c r="H4042" s="170" t="s">
        <v>1457</v>
      </c>
      <c r="I4042" s="171">
        <v>2.93</v>
      </c>
      <c r="J4042" s="169">
        <v>1</v>
      </c>
      <c r="K4042" s="154" cm="1">
        <f t="array" ref="K4042">ROUND(
IF(C4042="Beer",
SUM(LOOKUP(2,1/(SRP!$B$8:$B$10&lt;=E4042)/(SRP!$C$8:$C$10&gt;=E4042),SRP!$D$8:$D$10)*(G4042/100)*(E4042/1000)),
IF(C4042="Spirits",
SUM(LOOKUP(2,1/(SRP!$B$2:$B$7&lt;=E4042)/(SRP!$C$2:$C$7&gt;=E4042),SRP!$D$2:$D$7)*(G4042/100)*(E4042/1000)),
IF(AND(C4042="Wine",D4042="Fortified Wines"),
SUM(LOOKUP(2,1/(SRP!$B$26:$B$29&lt;=E4042)/(SRP!$C$26:$C$29&gt;=E4042),SRP!$D$26:$D$29)*(G4042/100)*(E4042/1000)),
IF(C4042="Wine",
SUM(LOOKUP(2,1/(SRP!$B$21:$B$25&lt;=E4042)/(SRP!$C$21:$C$25&gt;=E4042),SRP!$D$21:$D$25)*(G4042/100)*(E4042/1000)),
IF(AND(C4042="Ready to Drink",D4042="RTD-One Pour Cocktail&gt;7%&lt;=14.5"),
SUM(LOOKUP(2,1/(SRP!$B$16:$B$20&lt;=E4042)/(SRP!$C$16:$C$20&gt;=E4042),SRP!$D$16:$D$20)*(G4042/100)*(E4042/1000)),
IF(C4042="Ready to Drink",
SUM(LOOKUP(2,1/(SRP!$B$11:$B$15&lt;=E4042)/(SRP!$C$11:$C$15&gt;=E4042),SRP!$D$11:$D$15)*(G4042/100)*(E4042/1000)),
0)))))),2)</f>
        <v>1.39</v>
      </c>
      <c r="L4042" s="173" t="str">
        <f t="shared" si="63"/>
        <v>Beer355</v>
      </c>
      <c r="M4042" s="154">
        <f>VLOOKUP(L4042,'Slope %'!C:D,2,0)</f>
        <v>0.12</v>
      </c>
    </row>
    <row r="4043" spans="1:13" x14ac:dyDescent="0.25">
      <c r="A4043" s="169">
        <v>53429</v>
      </c>
      <c r="B4043" s="170" t="s">
        <v>3192</v>
      </c>
      <c r="C4043" s="170" t="s">
        <v>11</v>
      </c>
      <c r="D4043" s="170" t="s">
        <v>12</v>
      </c>
      <c r="E4043" s="170">
        <v>355</v>
      </c>
      <c r="F4043" s="170">
        <v>24</v>
      </c>
      <c r="G4043" s="171">
        <v>5</v>
      </c>
      <c r="H4043" s="170" t="s">
        <v>1457</v>
      </c>
      <c r="I4043" s="171">
        <v>2.93</v>
      </c>
      <c r="J4043" s="169">
        <v>1</v>
      </c>
      <c r="K4043" s="154" cm="1">
        <f t="array" ref="K4043">ROUND(
IF(C4043="Beer",
SUM(LOOKUP(2,1/(SRP!$B$8:$B$10&lt;=E4043)/(SRP!$C$8:$C$10&gt;=E4043),SRP!$D$8:$D$10)*(G4043/100)*(E4043/1000)),
IF(C4043="Spirits",
SUM(LOOKUP(2,1/(SRP!$B$2:$B$7&lt;=E4043)/(SRP!$C$2:$C$7&gt;=E4043),SRP!$D$2:$D$7)*(G4043/100)*(E4043/1000)),
IF(AND(C4043="Wine",D4043="Fortified Wines"),
SUM(LOOKUP(2,1/(SRP!$B$26:$B$29&lt;=E4043)/(SRP!$C$26:$C$29&gt;=E4043),SRP!$D$26:$D$29)*(G4043/100)*(E4043/1000)),
IF(C4043="Wine",
SUM(LOOKUP(2,1/(SRP!$B$21:$B$25&lt;=E4043)/(SRP!$C$21:$C$25&gt;=E4043),SRP!$D$21:$D$25)*(G4043/100)*(E4043/1000)),
IF(AND(C4043="Ready to Drink",D4043="RTD-One Pour Cocktail&gt;7%&lt;=14.5"),
SUM(LOOKUP(2,1/(SRP!$B$16:$B$20&lt;=E4043)/(SRP!$C$16:$C$20&gt;=E4043),SRP!$D$16:$D$20)*(G4043/100)*(E4043/1000)),
IF(C4043="Ready to Drink",
SUM(LOOKUP(2,1/(SRP!$B$11:$B$15&lt;=E4043)/(SRP!$C$11:$C$15&gt;=E4043),SRP!$D$11:$D$15)*(G4043/100)*(E4043/1000)),
0)))))),2)</f>
        <v>1.39</v>
      </c>
      <c r="L4043" s="173" t="str">
        <f t="shared" si="63"/>
        <v>Beer355</v>
      </c>
      <c r="M4043" s="154">
        <f>VLOOKUP(L4043,'Slope %'!C:D,2,0)</f>
        <v>0.12</v>
      </c>
    </row>
    <row r="4044" spans="1:13" x14ac:dyDescent="0.25">
      <c r="A4044" s="169">
        <v>53439</v>
      </c>
      <c r="B4044" s="170" t="s">
        <v>3193</v>
      </c>
      <c r="C4044" s="170" t="s">
        <v>11</v>
      </c>
      <c r="D4044" s="170" t="s">
        <v>303</v>
      </c>
      <c r="E4044" s="170">
        <v>473</v>
      </c>
      <c r="F4044" s="170">
        <v>24</v>
      </c>
      <c r="G4044" s="171">
        <v>6.3</v>
      </c>
      <c r="H4044" s="170" t="s">
        <v>1362</v>
      </c>
      <c r="I4044" s="171">
        <v>4.66</v>
      </c>
      <c r="J4044" s="169">
        <v>1</v>
      </c>
      <c r="K4044" s="154" cm="1">
        <f t="array" ref="K4044">ROUND(
IF(C4044="Beer",
SUM(LOOKUP(2,1/(SRP!$B$8:$B$10&lt;=E4044)/(SRP!$C$8:$C$10&gt;=E4044),SRP!$D$8:$D$10)*(G4044/100)*(E4044/1000)),
IF(C4044="Spirits",
SUM(LOOKUP(2,1/(SRP!$B$2:$B$7&lt;=E4044)/(SRP!$C$2:$C$7&gt;=E4044),SRP!$D$2:$D$7)*(G4044/100)*(E4044/1000)),
IF(AND(C4044="Wine",D4044="Fortified Wines"),
SUM(LOOKUP(2,1/(SRP!$B$26:$B$29&lt;=E4044)/(SRP!$C$26:$C$29&gt;=E4044),SRP!$D$26:$D$29)*(G4044/100)*(E4044/1000)),
IF(C4044="Wine",
SUM(LOOKUP(2,1/(SRP!$B$21:$B$25&lt;=E4044)/(SRP!$C$21:$C$25&gt;=E4044),SRP!$D$21:$D$25)*(G4044/100)*(E4044/1000)),
IF(AND(C4044="Ready to Drink",D4044="RTD-One Pour Cocktail&gt;7%&lt;=14.5"),
SUM(LOOKUP(2,1/(SRP!$B$16:$B$20&lt;=E4044)/(SRP!$C$16:$C$20&gt;=E4044),SRP!$D$16:$D$20)*(G4044/100)*(E4044/1000)),
IF(C4044="Ready to Drink",
SUM(LOOKUP(2,1/(SRP!$B$11:$B$15&lt;=E4044)/(SRP!$C$11:$C$15&gt;=E4044),SRP!$D$11:$D$15)*(G4044/100)*(E4044/1000)),
0)))))),2)</f>
        <v>2.33</v>
      </c>
      <c r="L4044" s="173" t="str">
        <f t="shared" si="63"/>
        <v>Beer473</v>
      </c>
      <c r="M4044" s="154">
        <f>VLOOKUP(L4044,'Slope %'!C:D,2,0)</f>
        <v>0.12</v>
      </c>
    </row>
    <row r="4045" spans="1:13" x14ac:dyDescent="0.25">
      <c r="A4045" s="169">
        <v>53439</v>
      </c>
      <c r="B4045" s="170" t="s">
        <v>3193</v>
      </c>
      <c r="C4045" s="170" t="s">
        <v>11</v>
      </c>
      <c r="D4045" s="170" t="s">
        <v>303</v>
      </c>
      <c r="E4045" s="170">
        <v>473</v>
      </c>
      <c r="F4045" s="170">
        <v>24</v>
      </c>
      <c r="G4045" s="171">
        <v>6.3</v>
      </c>
      <c r="H4045" s="170" t="s">
        <v>1362</v>
      </c>
      <c r="I4045" s="171">
        <v>4.66</v>
      </c>
      <c r="J4045" s="169">
        <v>1</v>
      </c>
      <c r="K4045" s="154" cm="1">
        <f t="array" ref="K4045">ROUND(
IF(C4045="Beer",
SUM(LOOKUP(2,1/(SRP!$B$8:$B$10&lt;=E4045)/(SRP!$C$8:$C$10&gt;=E4045),SRP!$D$8:$D$10)*(G4045/100)*(E4045/1000)),
IF(C4045="Spirits",
SUM(LOOKUP(2,1/(SRP!$B$2:$B$7&lt;=E4045)/(SRP!$C$2:$C$7&gt;=E4045),SRP!$D$2:$D$7)*(G4045/100)*(E4045/1000)),
IF(AND(C4045="Wine",D4045="Fortified Wines"),
SUM(LOOKUP(2,1/(SRP!$B$26:$B$29&lt;=E4045)/(SRP!$C$26:$C$29&gt;=E4045),SRP!$D$26:$D$29)*(G4045/100)*(E4045/1000)),
IF(C4045="Wine",
SUM(LOOKUP(2,1/(SRP!$B$21:$B$25&lt;=E4045)/(SRP!$C$21:$C$25&gt;=E4045),SRP!$D$21:$D$25)*(G4045/100)*(E4045/1000)),
IF(AND(C4045="Ready to Drink",D4045="RTD-One Pour Cocktail&gt;7%&lt;=14.5"),
SUM(LOOKUP(2,1/(SRP!$B$16:$B$20&lt;=E4045)/(SRP!$C$16:$C$20&gt;=E4045),SRP!$D$16:$D$20)*(G4045/100)*(E4045/1000)),
IF(C4045="Ready to Drink",
SUM(LOOKUP(2,1/(SRP!$B$11:$B$15&lt;=E4045)/(SRP!$C$11:$C$15&gt;=E4045),SRP!$D$11:$D$15)*(G4045/100)*(E4045/1000)),
0)))))),2)</f>
        <v>2.33</v>
      </c>
      <c r="L4045" s="173" t="str">
        <f t="shared" si="63"/>
        <v>Beer473</v>
      </c>
      <c r="M4045" s="154">
        <f>VLOOKUP(L4045,'Slope %'!C:D,2,0)</f>
        <v>0.12</v>
      </c>
    </row>
    <row r="4046" spans="1:13" x14ac:dyDescent="0.25">
      <c r="A4046" s="169">
        <v>53466</v>
      </c>
      <c r="B4046" s="170" t="s">
        <v>3194</v>
      </c>
      <c r="C4046" s="170" t="s">
        <v>15</v>
      </c>
      <c r="D4046" s="170" t="s">
        <v>845</v>
      </c>
      <c r="E4046" s="170">
        <v>750</v>
      </c>
      <c r="F4046" s="170">
        <v>6</v>
      </c>
      <c r="G4046" s="171">
        <v>63.3</v>
      </c>
      <c r="H4046" s="170" t="s">
        <v>17</v>
      </c>
      <c r="I4046" s="171">
        <v>124.99</v>
      </c>
      <c r="J4046" s="169">
        <v>1</v>
      </c>
      <c r="K4046" s="154" cm="1">
        <f t="array" ref="K4046">ROUND(
IF(C4046="Beer",
SUM(LOOKUP(2,1/(SRP!$B$8:$B$10&lt;=E4046)/(SRP!$C$8:$C$10&gt;=E4046),SRP!$D$8:$D$10)*(G4046/100)*(E4046/1000)),
IF(C4046="Spirits",
SUM(LOOKUP(2,1/(SRP!$B$2:$B$7&lt;=E4046)/(SRP!$C$2:$C$7&gt;=E4046),SRP!$D$2:$D$7)*(G4046/100)*(E4046/1000)),
IF(AND(C4046="Wine",D4046="Fortified Wines"),
SUM(LOOKUP(2,1/(SRP!$B$26:$B$29&lt;=E4046)/(SRP!$C$26:$C$29&gt;=E4046),SRP!$D$26:$D$29)*(G4046/100)*(E4046/1000)),
IF(C4046="Wine",
SUM(LOOKUP(2,1/(SRP!$B$21:$B$25&lt;=E4046)/(SRP!$C$21:$C$25&gt;=E4046),SRP!$D$21:$D$25)*(G4046/100)*(E4046/1000)),
IF(AND(C4046="Ready to Drink",D4046="RTD-One Pour Cocktail&gt;7%&lt;=14.5"),
SUM(LOOKUP(2,1/(SRP!$B$16:$B$20&lt;=E4046)/(SRP!$C$16:$C$20&gt;=E4046),SRP!$D$16:$D$20)*(G4046/100)*(E4046/1000)),
IF(C4046="Ready to Drink",
SUM(LOOKUP(2,1/(SRP!$B$11:$B$15&lt;=E4046)/(SRP!$C$11:$C$15&gt;=E4046),SRP!$D$11:$D$15)*(G4046/100)*(E4046/1000)),
0)))))),2)</f>
        <v>37.06</v>
      </c>
      <c r="L4046" s="173" t="str">
        <f t="shared" si="63"/>
        <v>Spirits750</v>
      </c>
      <c r="M4046" s="154">
        <f>VLOOKUP(L4046,'Slope %'!C:D,2,0)</f>
        <v>7.0000000000000007E-2</v>
      </c>
    </row>
    <row r="4047" spans="1:13" x14ac:dyDescent="0.25">
      <c r="A4047" s="169">
        <v>53467</v>
      </c>
      <c r="B4047" s="170" t="s">
        <v>3195</v>
      </c>
      <c r="C4047" s="170" t="s">
        <v>11</v>
      </c>
      <c r="D4047" s="170" t="s">
        <v>474</v>
      </c>
      <c r="E4047" s="170">
        <v>473</v>
      </c>
      <c r="F4047" s="170">
        <v>24</v>
      </c>
      <c r="G4047" s="171">
        <v>4.3</v>
      </c>
      <c r="H4047" s="170" t="s">
        <v>105</v>
      </c>
      <c r="I4047" s="171">
        <v>4.1900000000000004</v>
      </c>
      <c r="J4047" s="169">
        <v>1</v>
      </c>
      <c r="K4047" s="154" cm="1">
        <f t="array" ref="K4047">ROUND(
IF(C4047="Beer",
SUM(LOOKUP(2,1/(SRP!$B$8:$B$10&lt;=E4047)/(SRP!$C$8:$C$10&gt;=E4047),SRP!$D$8:$D$10)*(G4047/100)*(E4047/1000)),
IF(C4047="Spirits",
SUM(LOOKUP(2,1/(SRP!$B$2:$B$7&lt;=E4047)/(SRP!$C$2:$C$7&gt;=E4047),SRP!$D$2:$D$7)*(G4047/100)*(E4047/1000)),
IF(AND(C4047="Wine",D4047="Fortified Wines"),
SUM(LOOKUP(2,1/(SRP!$B$26:$B$29&lt;=E4047)/(SRP!$C$26:$C$29&gt;=E4047),SRP!$D$26:$D$29)*(G4047/100)*(E4047/1000)),
IF(C4047="Wine",
SUM(LOOKUP(2,1/(SRP!$B$21:$B$25&lt;=E4047)/(SRP!$C$21:$C$25&gt;=E4047),SRP!$D$21:$D$25)*(G4047/100)*(E4047/1000)),
IF(AND(C4047="Ready to Drink",D4047="RTD-One Pour Cocktail&gt;7%&lt;=14.5"),
SUM(LOOKUP(2,1/(SRP!$B$16:$B$20&lt;=E4047)/(SRP!$C$16:$C$20&gt;=E4047),SRP!$D$16:$D$20)*(G4047/100)*(E4047/1000)),
IF(C4047="Ready to Drink",
SUM(LOOKUP(2,1/(SRP!$B$11:$B$15&lt;=E4047)/(SRP!$C$11:$C$15&gt;=E4047),SRP!$D$11:$D$15)*(G4047/100)*(E4047/1000)),
0)))))),2)</f>
        <v>1.59</v>
      </c>
      <c r="L4047" s="173" t="str">
        <f t="shared" si="63"/>
        <v>Beer473</v>
      </c>
      <c r="M4047" s="154">
        <f>VLOOKUP(L4047,'Slope %'!C:D,2,0)</f>
        <v>0.12</v>
      </c>
    </row>
    <row r="4048" spans="1:13" x14ac:dyDescent="0.25">
      <c r="A4048" s="169">
        <v>53467</v>
      </c>
      <c r="B4048" s="170" t="s">
        <v>3195</v>
      </c>
      <c r="C4048" s="170" t="s">
        <v>11</v>
      </c>
      <c r="D4048" s="170" t="s">
        <v>474</v>
      </c>
      <c r="E4048" s="170">
        <v>473</v>
      </c>
      <c r="F4048" s="170">
        <v>24</v>
      </c>
      <c r="G4048" s="171">
        <v>4.3</v>
      </c>
      <c r="H4048" s="170" t="s">
        <v>105</v>
      </c>
      <c r="I4048" s="171">
        <v>4.1900000000000004</v>
      </c>
      <c r="J4048" s="169">
        <v>1</v>
      </c>
      <c r="K4048" s="154" cm="1">
        <f t="array" ref="K4048">ROUND(
IF(C4048="Beer",
SUM(LOOKUP(2,1/(SRP!$B$8:$B$10&lt;=E4048)/(SRP!$C$8:$C$10&gt;=E4048),SRP!$D$8:$D$10)*(G4048/100)*(E4048/1000)),
IF(C4048="Spirits",
SUM(LOOKUP(2,1/(SRP!$B$2:$B$7&lt;=E4048)/(SRP!$C$2:$C$7&gt;=E4048),SRP!$D$2:$D$7)*(G4048/100)*(E4048/1000)),
IF(AND(C4048="Wine",D4048="Fortified Wines"),
SUM(LOOKUP(2,1/(SRP!$B$26:$B$29&lt;=E4048)/(SRP!$C$26:$C$29&gt;=E4048),SRP!$D$26:$D$29)*(G4048/100)*(E4048/1000)),
IF(C4048="Wine",
SUM(LOOKUP(2,1/(SRP!$B$21:$B$25&lt;=E4048)/(SRP!$C$21:$C$25&gt;=E4048),SRP!$D$21:$D$25)*(G4048/100)*(E4048/1000)),
IF(AND(C4048="Ready to Drink",D4048="RTD-One Pour Cocktail&gt;7%&lt;=14.5"),
SUM(LOOKUP(2,1/(SRP!$B$16:$B$20&lt;=E4048)/(SRP!$C$16:$C$20&gt;=E4048),SRP!$D$16:$D$20)*(G4048/100)*(E4048/1000)),
IF(C4048="Ready to Drink",
SUM(LOOKUP(2,1/(SRP!$B$11:$B$15&lt;=E4048)/(SRP!$C$11:$C$15&gt;=E4048),SRP!$D$11:$D$15)*(G4048/100)*(E4048/1000)),
0)))))),2)</f>
        <v>1.59</v>
      </c>
      <c r="L4048" s="173" t="str">
        <f t="shared" si="63"/>
        <v>Beer473</v>
      </c>
      <c r="M4048" s="154">
        <f>VLOOKUP(L4048,'Slope %'!C:D,2,0)</f>
        <v>0.12</v>
      </c>
    </row>
    <row r="4049" spans="1:13" x14ac:dyDescent="0.25">
      <c r="A4049" s="169">
        <v>53476</v>
      </c>
      <c r="B4049" s="170" t="s">
        <v>3196</v>
      </c>
      <c r="C4049" s="170" t="s">
        <v>11</v>
      </c>
      <c r="D4049" s="170" t="s">
        <v>303</v>
      </c>
      <c r="E4049" s="170">
        <v>750</v>
      </c>
      <c r="F4049" s="170">
        <v>16</v>
      </c>
      <c r="G4049" s="171">
        <v>8</v>
      </c>
      <c r="H4049" s="170" t="s">
        <v>982</v>
      </c>
      <c r="I4049" s="171">
        <v>49.95</v>
      </c>
      <c r="J4049" s="169">
        <v>1</v>
      </c>
      <c r="K4049" s="154" cm="1">
        <f t="array" ref="K4049">ROUND(
IF(C4049="Beer",
SUM(LOOKUP(2,1/(SRP!$B$8:$B$10&lt;=E4049)/(SRP!$C$8:$C$10&gt;=E4049),SRP!$D$8:$D$10)*(G4049/100)*(E4049/1000)),
IF(C4049="Spirits",
SUM(LOOKUP(2,1/(SRP!$B$2:$B$7&lt;=E4049)/(SRP!$C$2:$C$7&gt;=E4049),SRP!$D$2:$D$7)*(G4049/100)*(E4049/1000)),
IF(AND(C4049="Wine",D4049="Fortified Wines"),
SUM(LOOKUP(2,1/(SRP!$B$26:$B$29&lt;=E4049)/(SRP!$C$26:$C$29&gt;=E4049),SRP!$D$26:$D$29)*(G4049/100)*(E4049/1000)),
IF(C4049="Wine",
SUM(LOOKUP(2,1/(SRP!$B$21:$B$25&lt;=E4049)/(SRP!$C$21:$C$25&gt;=E4049),SRP!$D$21:$D$25)*(G4049/100)*(E4049/1000)),
IF(AND(C4049="Ready to Drink",D4049="RTD-One Pour Cocktail&gt;7%&lt;=14.5"),
SUM(LOOKUP(2,1/(SRP!$B$16:$B$20&lt;=E4049)/(SRP!$C$16:$C$20&gt;=E4049),SRP!$D$16:$D$20)*(G4049/100)*(E4049/1000)),
IF(C4049="Ready to Drink",
SUM(LOOKUP(2,1/(SRP!$B$11:$B$15&lt;=E4049)/(SRP!$C$11:$C$15&gt;=E4049),SRP!$D$11:$D$15)*(G4049/100)*(E4049/1000)),
0)))))),2)</f>
        <v>4.68</v>
      </c>
      <c r="L4049" s="173" t="str">
        <f t="shared" si="63"/>
        <v>Beer750</v>
      </c>
      <c r="M4049" s="154">
        <f>VLOOKUP(L4049,'Slope %'!C:D,2,0)</f>
        <v>0.12</v>
      </c>
    </row>
    <row r="4050" spans="1:13" x14ac:dyDescent="0.25">
      <c r="A4050" s="169">
        <v>53476</v>
      </c>
      <c r="B4050" s="170" t="s">
        <v>3196</v>
      </c>
      <c r="C4050" s="170" t="s">
        <v>11</v>
      </c>
      <c r="D4050" s="170" t="s">
        <v>303</v>
      </c>
      <c r="E4050" s="170">
        <v>750</v>
      </c>
      <c r="F4050" s="170">
        <v>16</v>
      </c>
      <c r="G4050" s="171">
        <v>8</v>
      </c>
      <c r="H4050" s="170" t="s">
        <v>982</v>
      </c>
      <c r="I4050" s="171">
        <v>49.95</v>
      </c>
      <c r="J4050" s="169">
        <v>1</v>
      </c>
      <c r="K4050" s="154" cm="1">
        <f t="array" ref="K4050">ROUND(
IF(C4050="Beer",
SUM(LOOKUP(2,1/(SRP!$B$8:$B$10&lt;=E4050)/(SRP!$C$8:$C$10&gt;=E4050),SRP!$D$8:$D$10)*(G4050/100)*(E4050/1000)),
IF(C4050="Spirits",
SUM(LOOKUP(2,1/(SRP!$B$2:$B$7&lt;=E4050)/(SRP!$C$2:$C$7&gt;=E4050),SRP!$D$2:$D$7)*(G4050/100)*(E4050/1000)),
IF(AND(C4050="Wine",D4050="Fortified Wines"),
SUM(LOOKUP(2,1/(SRP!$B$26:$B$29&lt;=E4050)/(SRP!$C$26:$C$29&gt;=E4050),SRP!$D$26:$D$29)*(G4050/100)*(E4050/1000)),
IF(C4050="Wine",
SUM(LOOKUP(2,1/(SRP!$B$21:$B$25&lt;=E4050)/(SRP!$C$21:$C$25&gt;=E4050),SRP!$D$21:$D$25)*(G4050/100)*(E4050/1000)),
IF(AND(C4050="Ready to Drink",D4050="RTD-One Pour Cocktail&gt;7%&lt;=14.5"),
SUM(LOOKUP(2,1/(SRP!$B$16:$B$20&lt;=E4050)/(SRP!$C$16:$C$20&gt;=E4050),SRP!$D$16:$D$20)*(G4050/100)*(E4050/1000)),
IF(C4050="Ready to Drink",
SUM(LOOKUP(2,1/(SRP!$B$11:$B$15&lt;=E4050)/(SRP!$C$11:$C$15&gt;=E4050),SRP!$D$11:$D$15)*(G4050/100)*(E4050/1000)),
0)))))),2)</f>
        <v>4.68</v>
      </c>
      <c r="L4050" s="173" t="str">
        <f t="shared" si="63"/>
        <v>Beer750</v>
      </c>
      <c r="M4050" s="154">
        <f>VLOOKUP(L4050,'Slope %'!C:D,2,0)</f>
        <v>0.12</v>
      </c>
    </row>
    <row r="4051" spans="1:13" x14ac:dyDescent="0.25">
      <c r="A4051" s="169">
        <v>53494</v>
      </c>
      <c r="B4051" s="170" t="s">
        <v>3197</v>
      </c>
      <c r="C4051" s="170" t="s">
        <v>11</v>
      </c>
      <c r="D4051" s="170" t="s">
        <v>474</v>
      </c>
      <c r="E4051" s="170">
        <v>473</v>
      </c>
      <c r="F4051" s="170">
        <v>24</v>
      </c>
      <c r="G4051" s="171">
        <v>4.7</v>
      </c>
      <c r="H4051" s="170" t="s">
        <v>1136</v>
      </c>
      <c r="I4051" s="171">
        <v>4.49</v>
      </c>
      <c r="J4051" s="169">
        <v>1</v>
      </c>
      <c r="K4051" s="154" cm="1">
        <f t="array" ref="K4051">ROUND(
IF(C4051="Beer",
SUM(LOOKUP(2,1/(SRP!$B$8:$B$10&lt;=E4051)/(SRP!$C$8:$C$10&gt;=E4051),SRP!$D$8:$D$10)*(G4051/100)*(E4051/1000)),
IF(C4051="Spirits",
SUM(LOOKUP(2,1/(SRP!$B$2:$B$7&lt;=E4051)/(SRP!$C$2:$C$7&gt;=E4051),SRP!$D$2:$D$7)*(G4051/100)*(E4051/1000)),
IF(AND(C4051="Wine",D4051="Fortified Wines"),
SUM(LOOKUP(2,1/(SRP!$B$26:$B$29&lt;=E4051)/(SRP!$C$26:$C$29&gt;=E4051),SRP!$D$26:$D$29)*(G4051/100)*(E4051/1000)),
IF(C4051="Wine",
SUM(LOOKUP(2,1/(SRP!$B$21:$B$25&lt;=E4051)/(SRP!$C$21:$C$25&gt;=E4051),SRP!$D$21:$D$25)*(G4051/100)*(E4051/1000)),
IF(AND(C4051="Ready to Drink",D4051="RTD-One Pour Cocktail&gt;7%&lt;=14.5"),
SUM(LOOKUP(2,1/(SRP!$B$16:$B$20&lt;=E4051)/(SRP!$C$16:$C$20&gt;=E4051),SRP!$D$16:$D$20)*(G4051/100)*(E4051/1000)),
IF(C4051="Ready to Drink",
SUM(LOOKUP(2,1/(SRP!$B$11:$B$15&lt;=E4051)/(SRP!$C$11:$C$15&gt;=E4051),SRP!$D$11:$D$15)*(G4051/100)*(E4051/1000)),
0)))))),2)</f>
        <v>1.74</v>
      </c>
      <c r="L4051" s="173" t="str">
        <f t="shared" si="63"/>
        <v>Beer473</v>
      </c>
      <c r="M4051" s="154">
        <f>VLOOKUP(L4051,'Slope %'!C:D,2,0)</f>
        <v>0.12</v>
      </c>
    </row>
    <row r="4052" spans="1:13" x14ac:dyDescent="0.25">
      <c r="A4052" s="169">
        <v>53494</v>
      </c>
      <c r="B4052" s="170" t="s">
        <v>3197</v>
      </c>
      <c r="C4052" s="170" t="s">
        <v>11</v>
      </c>
      <c r="D4052" s="170" t="s">
        <v>474</v>
      </c>
      <c r="E4052" s="170">
        <v>473</v>
      </c>
      <c r="F4052" s="170">
        <v>24</v>
      </c>
      <c r="G4052" s="171">
        <v>4.7</v>
      </c>
      <c r="H4052" s="170" t="s">
        <v>1136</v>
      </c>
      <c r="I4052" s="171">
        <v>4.49</v>
      </c>
      <c r="J4052" s="169">
        <v>1</v>
      </c>
      <c r="K4052" s="154" cm="1">
        <f t="array" ref="K4052">ROUND(
IF(C4052="Beer",
SUM(LOOKUP(2,1/(SRP!$B$8:$B$10&lt;=E4052)/(SRP!$C$8:$C$10&gt;=E4052),SRP!$D$8:$D$10)*(G4052/100)*(E4052/1000)),
IF(C4052="Spirits",
SUM(LOOKUP(2,1/(SRP!$B$2:$B$7&lt;=E4052)/(SRP!$C$2:$C$7&gt;=E4052),SRP!$D$2:$D$7)*(G4052/100)*(E4052/1000)),
IF(AND(C4052="Wine",D4052="Fortified Wines"),
SUM(LOOKUP(2,1/(SRP!$B$26:$B$29&lt;=E4052)/(SRP!$C$26:$C$29&gt;=E4052),SRP!$D$26:$D$29)*(G4052/100)*(E4052/1000)),
IF(C4052="Wine",
SUM(LOOKUP(2,1/(SRP!$B$21:$B$25&lt;=E4052)/(SRP!$C$21:$C$25&gt;=E4052),SRP!$D$21:$D$25)*(G4052/100)*(E4052/1000)),
IF(AND(C4052="Ready to Drink",D4052="RTD-One Pour Cocktail&gt;7%&lt;=14.5"),
SUM(LOOKUP(2,1/(SRP!$B$16:$B$20&lt;=E4052)/(SRP!$C$16:$C$20&gt;=E4052),SRP!$D$16:$D$20)*(G4052/100)*(E4052/1000)),
IF(C4052="Ready to Drink",
SUM(LOOKUP(2,1/(SRP!$B$11:$B$15&lt;=E4052)/(SRP!$C$11:$C$15&gt;=E4052),SRP!$D$11:$D$15)*(G4052/100)*(E4052/1000)),
0)))))),2)</f>
        <v>1.74</v>
      </c>
      <c r="L4052" s="173" t="str">
        <f t="shared" si="63"/>
        <v>Beer473</v>
      </c>
      <c r="M4052" s="154">
        <f>VLOOKUP(L4052,'Slope %'!C:D,2,0)</f>
        <v>0.12</v>
      </c>
    </row>
    <row r="4053" spans="1:13" x14ac:dyDescent="0.25">
      <c r="A4053" s="169">
        <v>53496</v>
      </c>
      <c r="B4053" s="170" t="s">
        <v>3198</v>
      </c>
      <c r="C4053" s="170" t="s">
        <v>1065</v>
      </c>
      <c r="D4053" s="170" t="s">
        <v>1066</v>
      </c>
      <c r="E4053" s="170">
        <v>1760</v>
      </c>
      <c r="F4053" s="170">
        <v>6</v>
      </c>
      <c r="G4053" s="171">
        <v>0.05</v>
      </c>
      <c r="H4053" s="170" t="s">
        <v>20</v>
      </c>
      <c r="I4053" s="171">
        <v>11.99</v>
      </c>
      <c r="J4053" s="169">
        <v>4</v>
      </c>
      <c r="K4053" s="154" cm="1">
        <f t="array" ref="K4053">ROUND(
IF(C4053="Beer",
SUM(LOOKUP(2,1/(SRP!$B$8:$B$10&lt;=E4053)/(SRP!$C$8:$C$10&gt;=E4053),SRP!$D$8:$D$10)*(G4053/100)*(E4053/1000)),
IF(C4053="Spirits",
SUM(LOOKUP(2,1/(SRP!$B$2:$B$7&lt;=E4053)/(SRP!$C$2:$C$7&gt;=E4053),SRP!$D$2:$D$7)*(G4053/100)*(E4053/1000)),
IF(AND(C4053="Wine",D4053="Fortified Wines"),
SUM(LOOKUP(2,1/(SRP!$B$26:$B$29&lt;=E4053)/(SRP!$C$26:$C$29&gt;=E4053),SRP!$D$26:$D$29)*(G4053/100)*(E4053/1000)),
IF(C4053="Wine",
SUM(LOOKUP(2,1/(SRP!$B$21:$B$25&lt;=E4053)/(SRP!$C$21:$C$25&gt;=E4053),SRP!$D$21:$D$25)*(G4053/100)*(E4053/1000)),
IF(AND(C4053="Ready to Drink",D4053="RTD-One Pour Cocktail&gt;7%&lt;=14.5"),
SUM(LOOKUP(2,1/(SRP!$B$16:$B$20&lt;=E4053)/(SRP!$C$16:$C$20&gt;=E4053),SRP!$D$16:$D$20)*(G4053/100)*(E4053/1000)),
IF(C4053="Ready to Drink",
SUM(LOOKUP(2,1/(SRP!$B$11:$B$15&lt;=E4053)/(SRP!$C$11:$C$15&gt;=E4053),SRP!$D$11:$D$15)*(G4053/100)*(E4053/1000)),
0)))))),2)</f>
        <v>0</v>
      </c>
      <c r="L4053" s="173" t="str">
        <f t="shared" si="63"/>
        <v>Dealcoholized1760</v>
      </c>
      <c r="M4053" s="154" t="e">
        <f>VLOOKUP(L4053,'Slope %'!C:D,2,0)</f>
        <v>#N/A</v>
      </c>
    </row>
    <row r="4054" spans="1:13" x14ac:dyDescent="0.25">
      <c r="A4054" s="169">
        <v>53496</v>
      </c>
      <c r="B4054" s="170" t="s">
        <v>3198</v>
      </c>
      <c r="C4054" s="170" t="s">
        <v>1065</v>
      </c>
      <c r="D4054" s="170" t="s">
        <v>1066</v>
      </c>
      <c r="E4054" s="170">
        <v>1760</v>
      </c>
      <c r="F4054" s="170">
        <v>6</v>
      </c>
      <c r="G4054" s="171">
        <v>0.05</v>
      </c>
      <c r="H4054" s="170" t="s">
        <v>20</v>
      </c>
      <c r="I4054" s="171">
        <v>11.99</v>
      </c>
      <c r="J4054" s="169">
        <v>4</v>
      </c>
      <c r="K4054" s="154" cm="1">
        <f t="array" ref="K4054">ROUND(
IF(C4054="Beer",
SUM(LOOKUP(2,1/(SRP!$B$8:$B$10&lt;=E4054)/(SRP!$C$8:$C$10&gt;=E4054),SRP!$D$8:$D$10)*(G4054/100)*(E4054/1000)),
IF(C4054="Spirits",
SUM(LOOKUP(2,1/(SRP!$B$2:$B$7&lt;=E4054)/(SRP!$C$2:$C$7&gt;=E4054),SRP!$D$2:$D$7)*(G4054/100)*(E4054/1000)),
IF(AND(C4054="Wine",D4054="Fortified Wines"),
SUM(LOOKUP(2,1/(SRP!$B$26:$B$29&lt;=E4054)/(SRP!$C$26:$C$29&gt;=E4054),SRP!$D$26:$D$29)*(G4054/100)*(E4054/1000)),
IF(C4054="Wine",
SUM(LOOKUP(2,1/(SRP!$B$21:$B$25&lt;=E4054)/(SRP!$C$21:$C$25&gt;=E4054),SRP!$D$21:$D$25)*(G4054/100)*(E4054/1000)),
IF(AND(C4054="Ready to Drink",D4054="RTD-One Pour Cocktail&gt;7%&lt;=14.5"),
SUM(LOOKUP(2,1/(SRP!$B$16:$B$20&lt;=E4054)/(SRP!$C$16:$C$20&gt;=E4054),SRP!$D$16:$D$20)*(G4054/100)*(E4054/1000)),
IF(C4054="Ready to Drink",
SUM(LOOKUP(2,1/(SRP!$B$11:$B$15&lt;=E4054)/(SRP!$C$11:$C$15&gt;=E4054),SRP!$D$11:$D$15)*(G4054/100)*(E4054/1000)),
0)))))),2)</f>
        <v>0</v>
      </c>
      <c r="L4054" s="173" t="str">
        <f t="shared" si="63"/>
        <v>Dealcoholized1760</v>
      </c>
      <c r="M4054" s="154" t="e">
        <f>VLOOKUP(L4054,'Slope %'!C:D,2,0)</f>
        <v>#N/A</v>
      </c>
    </row>
    <row r="4055" spans="1:13" x14ac:dyDescent="0.25">
      <c r="A4055" s="169">
        <v>53499</v>
      </c>
      <c r="B4055" s="170" t="s">
        <v>3199</v>
      </c>
      <c r="C4055" s="170" t="s">
        <v>11</v>
      </c>
      <c r="D4055" s="170" t="s">
        <v>12</v>
      </c>
      <c r="E4055" s="170">
        <v>473</v>
      </c>
      <c r="F4055" s="170">
        <v>24</v>
      </c>
      <c r="G4055" s="171">
        <v>5</v>
      </c>
      <c r="H4055" s="170" t="s">
        <v>747</v>
      </c>
      <c r="I4055" s="171">
        <v>3.99</v>
      </c>
      <c r="J4055" s="169">
        <v>1</v>
      </c>
      <c r="K4055" s="154" cm="1">
        <f t="array" ref="K4055">ROUND(
IF(C4055="Beer",
SUM(LOOKUP(2,1/(SRP!$B$8:$B$10&lt;=E4055)/(SRP!$C$8:$C$10&gt;=E4055),SRP!$D$8:$D$10)*(G4055/100)*(E4055/1000)),
IF(C4055="Spirits",
SUM(LOOKUP(2,1/(SRP!$B$2:$B$7&lt;=E4055)/(SRP!$C$2:$C$7&gt;=E4055),SRP!$D$2:$D$7)*(G4055/100)*(E4055/1000)),
IF(AND(C4055="Wine",D4055="Fortified Wines"),
SUM(LOOKUP(2,1/(SRP!$B$26:$B$29&lt;=E4055)/(SRP!$C$26:$C$29&gt;=E4055),SRP!$D$26:$D$29)*(G4055/100)*(E4055/1000)),
IF(C4055="Wine",
SUM(LOOKUP(2,1/(SRP!$B$21:$B$25&lt;=E4055)/(SRP!$C$21:$C$25&gt;=E4055),SRP!$D$21:$D$25)*(G4055/100)*(E4055/1000)),
IF(AND(C4055="Ready to Drink",D4055="RTD-One Pour Cocktail&gt;7%&lt;=14.5"),
SUM(LOOKUP(2,1/(SRP!$B$16:$B$20&lt;=E4055)/(SRP!$C$16:$C$20&gt;=E4055),SRP!$D$16:$D$20)*(G4055/100)*(E4055/1000)),
IF(C4055="Ready to Drink",
SUM(LOOKUP(2,1/(SRP!$B$11:$B$15&lt;=E4055)/(SRP!$C$11:$C$15&gt;=E4055),SRP!$D$11:$D$15)*(G4055/100)*(E4055/1000)),
0)))))),2)</f>
        <v>1.85</v>
      </c>
      <c r="L4055" s="173" t="str">
        <f t="shared" si="63"/>
        <v>Beer473</v>
      </c>
      <c r="M4055" s="154">
        <f>VLOOKUP(L4055,'Slope %'!C:D,2,0)</f>
        <v>0.12</v>
      </c>
    </row>
    <row r="4056" spans="1:13" x14ac:dyDescent="0.25">
      <c r="A4056" s="169">
        <v>53499</v>
      </c>
      <c r="B4056" s="170" t="s">
        <v>3199</v>
      </c>
      <c r="C4056" s="170" t="s">
        <v>11</v>
      </c>
      <c r="D4056" s="170" t="s">
        <v>12</v>
      </c>
      <c r="E4056" s="170">
        <v>473</v>
      </c>
      <c r="F4056" s="170">
        <v>24</v>
      </c>
      <c r="G4056" s="171">
        <v>5</v>
      </c>
      <c r="H4056" s="170" t="s">
        <v>747</v>
      </c>
      <c r="I4056" s="171">
        <v>3.99</v>
      </c>
      <c r="J4056" s="169">
        <v>1</v>
      </c>
      <c r="K4056" s="154" cm="1">
        <f t="array" ref="K4056">ROUND(
IF(C4056="Beer",
SUM(LOOKUP(2,1/(SRP!$B$8:$B$10&lt;=E4056)/(SRP!$C$8:$C$10&gt;=E4056),SRP!$D$8:$D$10)*(G4056/100)*(E4056/1000)),
IF(C4056="Spirits",
SUM(LOOKUP(2,1/(SRP!$B$2:$B$7&lt;=E4056)/(SRP!$C$2:$C$7&gt;=E4056),SRP!$D$2:$D$7)*(G4056/100)*(E4056/1000)),
IF(AND(C4056="Wine",D4056="Fortified Wines"),
SUM(LOOKUP(2,1/(SRP!$B$26:$B$29&lt;=E4056)/(SRP!$C$26:$C$29&gt;=E4056),SRP!$D$26:$D$29)*(G4056/100)*(E4056/1000)),
IF(C4056="Wine",
SUM(LOOKUP(2,1/(SRP!$B$21:$B$25&lt;=E4056)/(SRP!$C$21:$C$25&gt;=E4056),SRP!$D$21:$D$25)*(G4056/100)*(E4056/1000)),
IF(AND(C4056="Ready to Drink",D4056="RTD-One Pour Cocktail&gt;7%&lt;=14.5"),
SUM(LOOKUP(2,1/(SRP!$B$16:$B$20&lt;=E4056)/(SRP!$C$16:$C$20&gt;=E4056),SRP!$D$16:$D$20)*(G4056/100)*(E4056/1000)),
IF(C4056="Ready to Drink",
SUM(LOOKUP(2,1/(SRP!$B$11:$B$15&lt;=E4056)/(SRP!$C$11:$C$15&gt;=E4056),SRP!$D$11:$D$15)*(G4056/100)*(E4056/1000)),
0)))))),2)</f>
        <v>1.85</v>
      </c>
      <c r="L4056" s="173" t="str">
        <f t="shared" si="63"/>
        <v>Beer473</v>
      </c>
      <c r="M4056" s="154">
        <f>VLOOKUP(L4056,'Slope %'!C:D,2,0)</f>
        <v>0.12</v>
      </c>
    </row>
    <row r="4057" spans="1:13" x14ac:dyDescent="0.25">
      <c r="A4057" s="169">
        <v>53500</v>
      </c>
      <c r="B4057" s="170" t="s">
        <v>3200</v>
      </c>
      <c r="C4057" s="170" t="s">
        <v>11</v>
      </c>
      <c r="D4057" s="170" t="s">
        <v>267</v>
      </c>
      <c r="E4057" s="170">
        <v>473</v>
      </c>
      <c r="F4057" s="170">
        <v>24</v>
      </c>
      <c r="G4057" s="171">
        <v>5</v>
      </c>
      <c r="H4057" s="170" t="s">
        <v>747</v>
      </c>
      <c r="I4057" s="171">
        <v>3.99</v>
      </c>
      <c r="J4057" s="169">
        <v>1</v>
      </c>
      <c r="K4057" s="154" cm="1">
        <f t="array" ref="K4057">ROUND(
IF(C4057="Beer",
SUM(LOOKUP(2,1/(SRP!$B$8:$B$10&lt;=E4057)/(SRP!$C$8:$C$10&gt;=E4057),SRP!$D$8:$D$10)*(G4057/100)*(E4057/1000)),
IF(C4057="Spirits",
SUM(LOOKUP(2,1/(SRP!$B$2:$B$7&lt;=E4057)/(SRP!$C$2:$C$7&gt;=E4057),SRP!$D$2:$D$7)*(G4057/100)*(E4057/1000)),
IF(AND(C4057="Wine",D4057="Fortified Wines"),
SUM(LOOKUP(2,1/(SRP!$B$26:$B$29&lt;=E4057)/(SRP!$C$26:$C$29&gt;=E4057),SRP!$D$26:$D$29)*(G4057/100)*(E4057/1000)),
IF(C4057="Wine",
SUM(LOOKUP(2,1/(SRP!$B$21:$B$25&lt;=E4057)/(SRP!$C$21:$C$25&gt;=E4057),SRP!$D$21:$D$25)*(G4057/100)*(E4057/1000)),
IF(AND(C4057="Ready to Drink",D4057="RTD-One Pour Cocktail&gt;7%&lt;=14.5"),
SUM(LOOKUP(2,1/(SRP!$B$16:$B$20&lt;=E4057)/(SRP!$C$16:$C$20&gt;=E4057),SRP!$D$16:$D$20)*(G4057/100)*(E4057/1000)),
IF(C4057="Ready to Drink",
SUM(LOOKUP(2,1/(SRP!$B$11:$B$15&lt;=E4057)/(SRP!$C$11:$C$15&gt;=E4057),SRP!$D$11:$D$15)*(G4057/100)*(E4057/1000)),
0)))))),2)</f>
        <v>1.85</v>
      </c>
      <c r="L4057" s="173" t="str">
        <f t="shared" si="63"/>
        <v>Beer473</v>
      </c>
      <c r="M4057" s="154">
        <f>VLOOKUP(L4057,'Slope %'!C:D,2,0)</f>
        <v>0.12</v>
      </c>
    </row>
    <row r="4058" spans="1:13" x14ac:dyDescent="0.25">
      <c r="A4058" s="169">
        <v>53500</v>
      </c>
      <c r="B4058" s="170" t="s">
        <v>3200</v>
      </c>
      <c r="C4058" s="170" t="s">
        <v>11</v>
      </c>
      <c r="D4058" s="170" t="s">
        <v>267</v>
      </c>
      <c r="E4058" s="170">
        <v>473</v>
      </c>
      <c r="F4058" s="170">
        <v>24</v>
      </c>
      <c r="G4058" s="171">
        <v>5</v>
      </c>
      <c r="H4058" s="170" t="s">
        <v>747</v>
      </c>
      <c r="I4058" s="171">
        <v>3.99</v>
      </c>
      <c r="J4058" s="169">
        <v>1</v>
      </c>
      <c r="K4058" s="154" cm="1">
        <f t="array" ref="K4058">ROUND(
IF(C4058="Beer",
SUM(LOOKUP(2,1/(SRP!$B$8:$B$10&lt;=E4058)/(SRP!$C$8:$C$10&gt;=E4058),SRP!$D$8:$D$10)*(G4058/100)*(E4058/1000)),
IF(C4058="Spirits",
SUM(LOOKUP(2,1/(SRP!$B$2:$B$7&lt;=E4058)/(SRP!$C$2:$C$7&gt;=E4058),SRP!$D$2:$D$7)*(G4058/100)*(E4058/1000)),
IF(AND(C4058="Wine",D4058="Fortified Wines"),
SUM(LOOKUP(2,1/(SRP!$B$26:$B$29&lt;=E4058)/(SRP!$C$26:$C$29&gt;=E4058),SRP!$D$26:$D$29)*(G4058/100)*(E4058/1000)),
IF(C4058="Wine",
SUM(LOOKUP(2,1/(SRP!$B$21:$B$25&lt;=E4058)/(SRP!$C$21:$C$25&gt;=E4058),SRP!$D$21:$D$25)*(G4058/100)*(E4058/1000)),
IF(AND(C4058="Ready to Drink",D4058="RTD-One Pour Cocktail&gt;7%&lt;=14.5"),
SUM(LOOKUP(2,1/(SRP!$B$16:$B$20&lt;=E4058)/(SRP!$C$16:$C$20&gt;=E4058),SRP!$D$16:$D$20)*(G4058/100)*(E4058/1000)),
IF(C4058="Ready to Drink",
SUM(LOOKUP(2,1/(SRP!$B$11:$B$15&lt;=E4058)/(SRP!$C$11:$C$15&gt;=E4058),SRP!$D$11:$D$15)*(G4058/100)*(E4058/1000)),
0)))))),2)</f>
        <v>1.85</v>
      </c>
      <c r="L4058" s="173" t="str">
        <f t="shared" si="63"/>
        <v>Beer473</v>
      </c>
      <c r="M4058" s="154">
        <f>VLOOKUP(L4058,'Slope %'!C:D,2,0)</f>
        <v>0.12</v>
      </c>
    </row>
    <row r="4059" spans="1:13" x14ac:dyDescent="0.25">
      <c r="A4059" s="169">
        <v>53502</v>
      </c>
      <c r="B4059" s="170" t="s">
        <v>3201</v>
      </c>
      <c r="C4059" s="170" t="s">
        <v>11</v>
      </c>
      <c r="D4059" s="170" t="s">
        <v>303</v>
      </c>
      <c r="E4059" s="170">
        <v>473</v>
      </c>
      <c r="F4059" s="170">
        <v>24</v>
      </c>
      <c r="G4059" s="171">
        <v>6.2</v>
      </c>
      <c r="H4059" s="170" t="s">
        <v>747</v>
      </c>
      <c r="I4059" s="171">
        <v>3.99</v>
      </c>
      <c r="J4059" s="169">
        <v>1</v>
      </c>
      <c r="K4059" s="154" cm="1">
        <f t="array" ref="K4059">ROUND(
IF(C4059="Beer",
SUM(LOOKUP(2,1/(SRP!$B$8:$B$10&lt;=E4059)/(SRP!$C$8:$C$10&gt;=E4059),SRP!$D$8:$D$10)*(G4059/100)*(E4059/1000)),
IF(C4059="Spirits",
SUM(LOOKUP(2,1/(SRP!$B$2:$B$7&lt;=E4059)/(SRP!$C$2:$C$7&gt;=E4059),SRP!$D$2:$D$7)*(G4059/100)*(E4059/1000)),
IF(AND(C4059="Wine",D4059="Fortified Wines"),
SUM(LOOKUP(2,1/(SRP!$B$26:$B$29&lt;=E4059)/(SRP!$C$26:$C$29&gt;=E4059),SRP!$D$26:$D$29)*(G4059/100)*(E4059/1000)),
IF(C4059="Wine",
SUM(LOOKUP(2,1/(SRP!$B$21:$B$25&lt;=E4059)/(SRP!$C$21:$C$25&gt;=E4059),SRP!$D$21:$D$25)*(G4059/100)*(E4059/1000)),
IF(AND(C4059="Ready to Drink",D4059="RTD-One Pour Cocktail&gt;7%&lt;=14.5"),
SUM(LOOKUP(2,1/(SRP!$B$16:$B$20&lt;=E4059)/(SRP!$C$16:$C$20&gt;=E4059),SRP!$D$16:$D$20)*(G4059/100)*(E4059/1000)),
IF(C4059="Ready to Drink",
SUM(LOOKUP(2,1/(SRP!$B$11:$B$15&lt;=E4059)/(SRP!$C$11:$C$15&gt;=E4059),SRP!$D$11:$D$15)*(G4059/100)*(E4059/1000)),
0)))))),2)</f>
        <v>2.29</v>
      </c>
      <c r="L4059" s="173" t="str">
        <f t="shared" si="63"/>
        <v>Beer473</v>
      </c>
      <c r="M4059" s="154">
        <f>VLOOKUP(L4059,'Slope %'!C:D,2,0)</f>
        <v>0.12</v>
      </c>
    </row>
    <row r="4060" spans="1:13" x14ac:dyDescent="0.25">
      <c r="A4060" s="169">
        <v>53502</v>
      </c>
      <c r="B4060" s="170" t="s">
        <v>3201</v>
      </c>
      <c r="C4060" s="170" t="s">
        <v>11</v>
      </c>
      <c r="D4060" s="170" t="s">
        <v>303</v>
      </c>
      <c r="E4060" s="170">
        <v>473</v>
      </c>
      <c r="F4060" s="170">
        <v>24</v>
      </c>
      <c r="G4060" s="171">
        <v>6.2</v>
      </c>
      <c r="H4060" s="170" t="s">
        <v>747</v>
      </c>
      <c r="I4060" s="171">
        <v>3.99</v>
      </c>
      <c r="J4060" s="169">
        <v>1</v>
      </c>
      <c r="K4060" s="154" cm="1">
        <f t="array" ref="K4060">ROUND(
IF(C4060="Beer",
SUM(LOOKUP(2,1/(SRP!$B$8:$B$10&lt;=E4060)/(SRP!$C$8:$C$10&gt;=E4060),SRP!$D$8:$D$10)*(G4060/100)*(E4060/1000)),
IF(C4060="Spirits",
SUM(LOOKUP(2,1/(SRP!$B$2:$B$7&lt;=E4060)/(SRP!$C$2:$C$7&gt;=E4060),SRP!$D$2:$D$7)*(G4060/100)*(E4060/1000)),
IF(AND(C4060="Wine",D4060="Fortified Wines"),
SUM(LOOKUP(2,1/(SRP!$B$26:$B$29&lt;=E4060)/(SRP!$C$26:$C$29&gt;=E4060),SRP!$D$26:$D$29)*(G4060/100)*(E4060/1000)),
IF(C4060="Wine",
SUM(LOOKUP(2,1/(SRP!$B$21:$B$25&lt;=E4060)/(SRP!$C$21:$C$25&gt;=E4060),SRP!$D$21:$D$25)*(G4060/100)*(E4060/1000)),
IF(AND(C4060="Ready to Drink",D4060="RTD-One Pour Cocktail&gt;7%&lt;=14.5"),
SUM(LOOKUP(2,1/(SRP!$B$16:$B$20&lt;=E4060)/(SRP!$C$16:$C$20&gt;=E4060),SRP!$D$16:$D$20)*(G4060/100)*(E4060/1000)),
IF(C4060="Ready to Drink",
SUM(LOOKUP(2,1/(SRP!$B$11:$B$15&lt;=E4060)/(SRP!$C$11:$C$15&gt;=E4060),SRP!$D$11:$D$15)*(G4060/100)*(E4060/1000)),
0)))))),2)</f>
        <v>2.29</v>
      </c>
      <c r="L4060" s="173" t="str">
        <f t="shared" si="63"/>
        <v>Beer473</v>
      </c>
      <c r="M4060" s="154">
        <f>VLOOKUP(L4060,'Slope %'!C:D,2,0)</f>
        <v>0.12</v>
      </c>
    </row>
    <row r="4061" spans="1:13" x14ac:dyDescent="0.25">
      <c r="A4061" s="169">
        <v>53503</v>
      </c>
      <c r="B4061" s="170" t="s">
        <v>3202</v>
      </c>
      <c r="C4061" s="170" t="s">
        <v>11</v>
      </c>
      <c r="D4061" s="170" t="s">
        <v>267</v>
      </c>
      <c r="E4061" s="170">
        <v>473</v>
      </c>
      <c r="F4061" s="170">
        <v>24</v>
      </c>
      <c r="G4061" s="171">
        <v>5</v>
      </c>
      <c r="H4061" s="170" t="s">
        <v>747</v>
      </c>
      <c r="I4061" s="171">
        <v>3.99</v>
      </c>
      <c r="J4061" s="169">
        <v>1</v>
      </c>
      <c r="K4061" s="154" cm="1">
        <f t="array" ref="K4061">ROUND(
IF(C4061="Beer",
SUM(LOOKUP(2,1/(SRP!$B$8:$B$10&lt;=E4061)/(SRP!$C$8:$C$10&gt;=E4061),SRP!$D$8:$D$10)*(G4061/100)*(E4061/1000)),
IF(C4061="Spirits",
SUM(LOOKUP(2,1/(SRP!$B$2:$B$7&lt;=E4061)/(SRP!$C$2:$C$7&gt;=E4061),SRP!$D$2:$D$7)*(G4061/100)*(E4061/1000)),
IF(AND(C4061="Wine",D4061="Fortified Wines"),
SUM(LOOKUP(2,1/(SRP!$B$26:$B$29&lt;=E4061)/(SRP!$C$26:$C$29&gt;=E4061),SRP!$D$26:$D$29)*(G4061/100)*(E4061/1000)),
IF(C4061="Wine",
SUM(LOOKUP(2,1/(SRP!$B$21:$B$25&lt;=E4061)/(SRP!$C$21:$C$25&gt;=E4061),SRP!$D$21:$D$25)*(G4061/100)*(E4061/1000)),
IF(AND(C4061="Ready to Drink",D4061="RTD-One Pour Cocktail&gt;7%&lt;=14.5"),
SUM(LOOKUP(2,1/(SRP!$B$16:$B$20&lt;=E4061)/(SRP!$C$16:$C$20&gt;=E4061),SRP!$D$16:$D$20)*(G4061/100)*(E4061/1000)),
IF(C4061="Ready to Drink",
SUM(LOOKUP(2,1/(SRP!$B$11:$B$15&lt;=E4061)/(SRP!$C$11:$C$15&gt;=E4061),SRP!$D$11:$D$15)*(G4061/100)*(E4061/1000)),
0)))))),2)</f>
        <v>1.85</v>
      </c>
      <c r="L4061" s="173" t="str">
        <f t="shared" si="63"/>
        <v>Beer473</v>
      </c>
      <c r="M4061" s="154">
        <f>VLOOKUP(L4061,'Slope %'!C:D,2,0)</f>
        <v>0.12</v>
      </c>
    </row>
    <row r="4062" spans="1:13" x14ac:dyDescent="0.25">
      <c r="A4062" s="169">
        <v>53503</v>
      </c>
      <c r="B4062" s="170" t="s">
        <v>3202</v>
      </c>
      <c r="C4062" s="170" t="s">
        <v>11</v>
      </c>
      <c r="D4062" s="170" t="s">
        <v>267</v>
      </c>
      <c r="E4062" s="170">
        <v>473</v>
      </c>
      <c r="F4062" s="170">
        <v>24</v>
      </c>
      <c r="G4062" s="171">
        <v>5</v>
      </c>
      <c r="H4062" s="170" t="s">
        <v>747</v>
      </c>
      <c r="I4062" s="171">
        <v>3.99</v>
      </c>
      <c r="J4062" s="169">
        <v>1</v>
      </c>
      <c r="K4062" s="154" cm="1">
        <f t="array" ref="K4062">ROUND(
IF(C4062="Beer",
SUM(LOOKUP(2,1/(SRP!$B$8:$B$10&lt;=E4062)/(SRP!$C$8:$C$10&gt;=E4062),SRP!$D$8:$D$10)*(G4062/100)*(E4062/1000)),
IF(C4062="Spirits",
SUM(LOOKUP(2,1/(SRP!$B$2:$B$7&lt;=E4062)/(SRP!$C$2:$C$7&gt;=E4062),SRP!$D$2:$D$7)*(G4062/100)*(E4062/1000)),
IF(AND(C4062="Wine",D4062="Fortified Wines"),
SUM(LOOKUP(2,1/(SRP!$B$26:$B$29&lt;=E4062)/(SRP!$C$26:$C$29&gt;=E4062),SRP!$D$26:$D$29)*(G4062/100)*(E4062/1000)),
IF(C4062="Wine",
SUM(LOOKUP(2,1/(SRP!$B$21:$B$25&lt;=E4062)/(SRP!$C$21:$C$25&gt;=E4062),SRP!$D$21:$D$25)*(G4062/100)*(E4062/1000)),
IF(AND(C4062="Ready to Drink",D4062="RTD-One Pour Cocktail&gt;7%&lt;=14.5"),
SUM(LOOKUP(2,1/(SRP!$B$16:$B$20&lt;=E4062)/(SRP!$C$16:$C$20&gt;=E4062),SRP!$D$16:$D$20)*(G4062/100)*(E4062/1000)),
IF(C4062="Ready to Drink",
SUM(LOOKUP(2,1/(SRP!$B$11:$B$15&lt;=E4062)/(SRP!$C$11:$C$15&gt;=E4062),SRP!$D$11:$D$15)*(G4062/100)*(E4062/1000)),
0)))))),2)</f>
        <v>1.85</v>
      </c>
      <c r="L4062" s="173" t="str">
        <f t="shared" si="63"/>
        <v>Beer473</v>
      </c>
      <c r="M4062" s="154">
        <f>VLOOKUP(L4062,'Slope %'!C:D,2,0)</f>
        <v>0.12</v>
      </c>
    </row>
    <row r="4063" spans="1:13" x14ac:dyDescent="0.25">
      <c r="A4063" s="169">
        <v>53504</v>
      </c>
      <c r="B4063" s="170" t="s">
        <v>3203</v>
      </c>
      <c r="C4063" s="170" t="s">
        <v>11</v>
      </c>
      <c r="D4063" s="170" t="s">
        <v>12</v>
      </c>
      <c r="E4063" s="170">
        <v>3000</v>
      </c>
      <c r="F4063" s="170">
        <v>4</v>
      </c>
      <c r="G4063" s="171">
        <v>5</v>
      </c>
      <c r="H4063" s="170" t="s">
        <v>824</v>
      </c>
      <c r="I4063" s="171">
        <v>22.49</v>
      </c>
      <c r="J4063" s="169">
        <v>6</v>
      </c>
      <c r="K4063" s="154" cm="1">
        <f t="array" ref="K4063">ROUND(
IF(C4063="Beer",
SUM(LOOKUP(2,1/(SRP!$B$8:$B$10&lt;=E4063)/(SRP!$C$8:$C$10&gt;=E4063),SRP!$D$8:$D$10)*(G4063/100)*(E4063/1000)),
IF(C4063="Spirits",
SUM(LOOKUP(2,1/(SRP!$B$2:$B$7&lt;=E4063)/(SRP!$C$2:$C$7&gt;=E4063),SRP!$D$2:$D$7)*(G4063/100)*(E4063/1000)),
IF(AND(C4063="Wine",D4063="Fortified Wines"),
SUM(LOOKUP(2,1/(SRP!$B$26:$B$29&lt;=E4063)/(SRP!$C$26:$C$29&gt;=E4063),SRP!$D$26:$D$29)*(G4063/100)*(E4063/1000)),
IF(C4063="Wine",
SUM(LOOKUP(2,1/(SRP!$B$21:$B$25&lt;=E4063)/(SRP!$C$21:$C$25&gt;=E4063),SRP!$D$21:$D$25)*(G4063/100)*(E4063/1000)),
IF(AND(C4063="Ready to Drink",D4063="RTD-One Pour Cocktail&gt;7%&lt;=14.5"),
SUM(LOOKUP(2,1/(SRP!$B$16:$B$20&lt;=E4063)/(SRP!$C$16:$C$20&gt;=E4063),SRP!$D$16:$D$20)*(G4063/100)*(E4063/1000)),
IF(C4063="Ready to Drink",
SUM(LOOKUP(2,1/(SRP!$B$11:$B$15&lt;=E4063)/(SRP!$C$11:$C$15&gt;=E4063),SRP!$D$11:$D$15)*(G4063/100)*(E4063/1000)),
0)))))),2)</f>
        <v>11.71</v>
      </c>
      <c r="L4063" s="173" t="str">
        <f t="shared" si="63"/>
        <v>Beer3000</v>
      </c>
      <c r="M4063" s="154">
        <f>VLOOKUP(L4063,'Slope %'!C:D,2,0)</f>
        <v>7.0000000000000007E-2</v>
      </c>
    </row>
    <row r="4064" spans="1:13" x14ac:dyDescent="0.25">
      <c r="A4064" s="169">
        <v>53504</v>
      </c>
      <c r="B4064" s="170" t="s">
        <v>3203</v>
      </c>
      <c r="C4064" s="170" t="s">
        <v>11</v>
      </c>
      <c r="D4064" s="170" t="s">
        <v>12</v>
      </c>
      <c r="E4064" s="170">
        <v>3000</v>
      </c>
      <c r="F4064" s="170">
        <v>4</v>
      </c>
      <c r="G4064" s="171">
        <v>5</v>
      </c>
      <c r="H4064" s="170" t="s">
        <v>824</v>
      </c>
      <c r="I4064" s="171">
        <v>22.49</v>
      </c>
      <c r="J4064" s="169">
        <v>6</v>
      </c>
      <c r="K4064" s="154" cm="1">
        <f t="array" ref="K4064">ROUND(
IF(C4064="Beer",
SUM(LOOKUP(2,1/(SRP!$B$8:$B$10&lt;=E4064)/(SRP!$C$8:$C$10&gt;=E4064),SRP!$D$8:$D$10)*(G4064/100)*(E4064/1000)),
IF(C4064="Spirits",
SUM(LOOKUP(2,1/(SRP!$B$2:$B$7&lt;=E4064)/(SRP!$C$2:$C$7&gt;=E4064),SRP!$D$2:$D$7)*(G4064/100)*(E4064/1000)),
IF(AND(C4064="Wine",D4064="Fortified Wines"),
SUM(LOOKUP(2,1/(SRP!$B$26:$B$29&lt;=E4064)/(SRP!$C$26:$C$29&gt;=E4064),SRP!$D$26:$D$29)*(G4064/100)*(E4064/1000)),
IF(C4064="Wine",
SUM(LOOKUP(2,1/(SRP!$B$21:$B$25&lt;=E4064)/(SRP!$C$21:$C$25&gt;=E4064),SRP!$D$21:$D$25)*(G4064/100)*(E4064/1000)),
IF(AND(C4064="Ready to Drink",D4064="RTD-One Pour Cocktail&gt;7%&lt;=14.5"),
SUM(LOOKUP(2,1/(SRP!$B$16:$B$20&lt;=E4064)/(SRP!$C$16:$C$20&gt;=E4064),SRP!$D$16:$D$20)*(G4064/100)*(E4064/1000)),
IF(C4064="Ready to Drink",
SUM(LOOKUP(2,1/(SRP!$B$11:$B$15&lt;=E4064)/(SRP!$C$11:$C$15&gt;=E4064),SRP!$D$11:$D$15)*(G4064/100)*(E4064/1000)),
0)))))),2)</f>
        <v>11.71</v>
      </c>
      <c r="L4064" s="173" t="str">
        <f t="shared" si="63"/>
        <v>Beer3000</v>
      </c>
      <c r="M4064" s="154">
        <f>VLOOKUP(L4064,'Slope %'!C:D,2,0)</f>
        <v>7.0000000000000007E-2</v>
      </c>
    </row>
    <row r="4065" spans="1:13" x14ac:dyDescent="0.25">
      <c r="A4065" s="169">
        <v>53546</v>
      </c>
      <c r="B4065" s="170" t="s">
        <v>3204</v>
      </c>
      <c r="C4065" s="170" t="s">
        <v>15</v>
      </c>
      <c r="D4065" s="170" t="s">
        <v>19</v>
      </c>
      <c r="E4065" s="170">
        <v>1140</v>
      </c>
      <c r="F4065" s="170">
        <v>12</v>
      </c>
      <c r="G4065" s="171">
        <v>40</v>
      </c>
      <c r="H4065" s="170" t="s">
        <v>29</v>
      </c>
      <c r="I4065" s="171">
        <v>35.99</v>
      </c>
      <c r="J4065" s="169">
        <v>1</v>
      </c>
      <c r="K4065" s="154" cm="1">
        <f t="array" ref="K4065">ROUND(
IF(C4065="Beer",
SUM(LOOKUP(2,1/(SRP!$B$8:$B$10&lt;=E4065)/(SRP!$C$8:$C$10&gt;=E4065),SRP!$D$8:$D$10)*(G4065/100)*(E4065/1000)),
IF(C4065="Spirits",
SUM(LOOKUP(2,1/(SRP!$B$2:$B$7&lt;=E4065)/(SRP!$C$2:$C$7&gt;=E4065),SRP!$D$2:$D$7)*(G4065/100)*(E4065/1000)),
IF(AND(C4065="Wine",D4065="Fortified Wines"),
SUM(LOOKUP(2,1/(SRP!$B$26:$B$29&lt;=E4065)/(SRP!$C$26:$C$29&gt;=E4065),SRP!$D$26:$D$29)*(G4065/100)*(E4065/1000)),
IF(C4065="Wine",
SUM(LOOKUP(2,1/(SRP!$B$21:$B$25&lt;=E4065)/(SRP!$C$21:$C$25&gt;=E4065),SRP!$D$21:$D$25)*(G4065/100)*(E4065/1000)),
IF(AND(C4065="Ready to Drink",D4065="RTD-One Pour Cocktail&gt;7%&lt;=14.5"),
SUM(LOOKUP(2,1/(SRP!$B$16:$B$20&lt;=E4065)/(SRP!$C$16:$C$20&gt;=E4065),SRP!$D$16:$D$20)*(G4065/100)*(E4065/1000)),
IF(C4065="Ready to Drink",
SUM(LOOKUP(2,1/(SRP!$B$11:$B$15&lt;=E4065)/(SRP!$C$11:$C$15&gt;=E4065),SRP!$D$11:$D$15)*(G4065/100)*(E4065/1000)),
0)))))),2)</f>
        <v>35.6</v>
      </c>
      <c r="L4065" s="173" t="str">
        <f t="shared" si="63"/>
        <v>Spirits1140</v>
      </c>
      <c r="M4065" s="154">
        <f>VLOOKUP(L4065,'Slope %'!C:D,2,0)</f>
        <v>0.05</v>
      </c>
    </row>
    <row r="4066" spans="1:13" x14ac:dyDescent="0.25">
      <c r="A4066" s="169">
        <v>53598</v>
      </c>
      <c r="B4066" s="170" t="s">
        <v>3205</v>
      </c>
      <c r="C4066" s="170" t="s">
        <v>11</v>
      </c>
      <c r="D4066" s="170" t="s">
        <v>474</v>
      </c>
      <c r="E4066" s="170">
        <v>473</v>
      </c>
      <c r="F4066" s="170">
        <v>24</v>
      </c>
      <c r="G4066" s="171">
        <v>5.5</v>
      </c>
      <c r="H4066" s="170" t="s">
        <v>1457</v>
      </c>
      <c r="I4066" s="171">
        <v>4.8899999999999997</v>
      </c>
      <c r="J4066" s="169">
        <v>1</v>
      </c>
      <c r="K4066" s="154" cm="1">
        <f t="array" ref="K4066">ROUND(
IF(C4066="Beer",
SUM(LOOKUP(2,1/(SRP!$B$8:$B$10&lt;=E4066)/(SRP!$C$8:$C$10&gt;=E4066),SRP!$D$8:$D$10)*(G4066/100)*(E4066/1000)),
IF(C4066="Spirits",
SUM(LOOKUP(2,1/(SRP!$B$2:$B$7&lt;=E4066)/(SRP!$C$2:$C$7&gt;=E4066),SRP!$D$2:$D$7)*(G4066/100)*(E4066/1000)),
IF(AND(C4066="Wine",D4066="Fortified Wines"),
SUM(LOOKUP(2,1/(SRP!$B$26:$B$29&lt;=E4066)/(SRP!$C$26:$C$29&gt;=E4066),SRP!$D$26:$D$29)*(G4066/100)*(E4066/1000)),
IF(C4066="Wine",
SUM(LOOKUP(2,1/(SRP!$B$21:$B$25&lt;=E4066)/(SRP!$C$21:$C$25&gt;=E4066),SRP!$D$21:$D$25)*(G4066/100)*(E4066/1000)),
IF(AND(C4066="Ready to Drink",D4066="RTD-One Pour Cocktail&gt;7%&lt;=14.5"),
SUM(LOOKUP(2,1/(SRP!$B$16:$B$20&lt;=E4066)/(SRP!$C$16:$C$20&gt;=E4066),SRP!$D$16:$D$20)*(G4066/100)*(E4066/1000)),
IF(C4066="Ready to Drink",
SUM(LOOKUP(2,1/(SRP!$B$11:$B$15&lt;=E4066)/(SRP!$C$11:$C$15&gt;=E4066),SRP!$D$11:$D$15)*(G4066/100)*(E4066/1000)),
0)))))),2)</f>
        <v>2.0299999999999998</v>
      </c>
      <c r="L4066" s="173" t="str">
        <f t="shared" si="63"/>
        <v>Beer473</v>
      </c>
      <c r="M4066" s="154">
        <f>VLOOKUP(L4066,'Slope %'!C:D,2,0)</f>
        <v>0.12</v>
      </c>
    </row>
    <row r="4067" spans="1:13" x14ac:dyDescent="0.25">
      <c r="A4067" s="169">
        <v>53598</v>
      </c>
      <c r="B4067" s="170" t="s">
        <v>3205</v>
      </c>
      <c r="C4067" s="170" t="s">
        <v>11</v>
      </c>
      <c r="D4067" s="170" t="s">
        <v>474</v>
      </c>
      <c r="E4067" s="170">
        <v>473</v>
      </c>
      <c r="F4067" s="170">
        <v>24</v>
      </c>
      <c r="G4067" s="171">
        <v>5.5</v>
      </c>
      <c r="H4067" s="170" t="s">
        <v>1457</v>
      </c>
      <c r="I4067" s="171">
        <v>4.8899999999999997</v>
      </c>
      <c r="J4067" s="169">
        <v>1</v>
      </c>
      <c r="K4067" s="154" cm="1">
        <f t="array" ref="K4067">ROUND(
IF(C4067="Beer",
SUM(LOOKUP(2,1/(SRP!$B$8:$B$10&lt;=E4067)/(SRP!$C$8:$C$10&gt;=E4067),SRP!$D$8:$D$10)*(G4067/100)*(E4067/1000)),
IF(C4067="Spirits",
SUM(LOOKUP(2,1/(SRP!$B$2:$B$7&lt;=E4067)/(SRP!$C$2:$C$7&gt;=E4067),SRP!$D$2:$D$7)*(G4067/100)*(E4067/1000)),
IF(AND(C4067="Wine",D4067="Fortified Wines"),
SUM(LOOKUP(2,1/(SRP!$B$26:$B$29&lt;=E4067)/(SRP!$C$26:$C$29&gt;=E4067),SRP!$D$26:$D$29)*(G4067/100)*(E4067/1000)),
IF(C4067="Wine",
SUM(LOOKUP(2,1/(SRP!$B$21:$B$25&lt;=E4067)/(SRP!$C$21:$C$25&gt;=E4067),SRP!$D$21:$D$25)*(G4067/100)*(E4067/1000)),
IF(AND(C4067="Ready to Drink",D4067="RTD-One Pour Cocktail&gt;7%&lt;=14.5"),
SUM(LOOKUP(2,1/(SRP!$B$16:$B$20&lt;=E4067)/(SRP!$C$16:$C$20&gt;=E4067),SRP!$D$16:$D$20)*(G4067/100)*(E4067/1000)),
IF(C4067="Ready to Drink",
SUM(LOOKUP(2,1/(SRP!$B$11:$B$15&lt;=E4067)/(SRP!$C$11:$C$15&gt;=E4067),SRP!$D$11:$D$15)*(G4067/100)*(E4067/1000)),
0)))))),2)</f>
        <v>2.0299999999999998</v>
      </c>
      <c r="L4067" s="173" t="str">
        <f t="shared" si="63"/>
        <v>Beer473</v>
      </c>
      <c r="M4067" s="154">
        <f>VLOOKUP(L4067,'Slope %'!C:D,2,0)</f>
        <v>0.12</v>
      </c>
    </row>
    <row r="4068" spans="1:13" x14ac:dyDescent="0.25">
      <c r="A4068" s="169">
        <v>53606</v>
      </c>
      <c r="B4068" s="170" t="s">
        <v>3206</v>
      </c>
      <c r="C4068" s="170" t="s">
        <v>24</v>
      </c>
      <c r="D4068" s="170" t="s">
        <v>66</v>
      </c>
      <c r="E4068" s="170">
        <v>3000</v>
      </c>
      <c r="F4068" s="170">
        <v>4</v>
      </c>
      <c r="G4068" s="171">
        <v>13</v>
      </c>
      <c r="H4068" s="170" t="s">
        <v>22</v>
      </c>
      <c r="I4068" s="171">
        <v>44.99</v>
      </c>
      <c r="J4068" s="169">
        <v>1</v>
      </c>
      <c r="K4068" s="154" cm="1">
        <f t="array" ref="K4068">ROUND(
IF(C4068="Beer",
SUM(LOOKUP(2,1/(SRP!$B$8:$B$10&lt;=E4068)/(SRP!$C$8:$C$10&gt;=E4068),SRP!$D$8:$D$10)*(G4068/100)*(E4068/1000)),
IF(C4068="Spirits",
SUM(LOOKUP(2,1/(SRP!$B$2:$B$7&lt;=E4068)/(SRP!$C$2:$C$7&gt;=E4068),SRP!$D$2:$D$7)*(G4068/100)*(E4068/1000)),
IF(AND(C4068="Wine",D4068="Fortified Wines"),
SUM(LOOKUP(2,1/(SRP!$B$26:$B$29&lt;=E4068)/(SRP!$C$26:$C$29&gt;=E4068),SRP!$D$26:$D$29)*(G4068/100)*(E4068/1000)),
IF(C4068="Wine",
SUM(LOOKUP(2,1/(SRP!$B$21:$B$25&lt;=E4068)/(SRP!$C$21:$C$25&gt;=E4068),SRP!$D$21:$D$25)*(G4068/100)*(E4068/1000)),
IF(AND(C4068="Ready to Drink",D4068="RTD-One Pour Cocktail&gt;7%&lt;=14.5"),
SUM(LOOKUP(2,1/(SRP!$B$16:$B$20&lt;=E4068)/(SRP!$C$16:$C$20&gt;=E4068),SRP!$D$16:$D$20)*(G4068/100)*(E4068/1000)),
IF(C4068="Ready to Drink",
SUM(LOOKUP(2,1/(SRP!$B$11:$B$15&lt;=E4068)/(SRP!$C$11:$C$15&gt;=E4068),SRP!$D$11:$D$15)*(G4068/100)*(E4068/1000)),
0)))))),2)</f>
        <v>30.45</v>
      </c>
      <c r="L4068" s="173" t="str">
        <f t="shared" si="63"/>
        <v>Wine3000</v>
      </c>
      <c r="M4068" s="154">
        <f>VLOOKUP(L4068,'Slope %'!C:D,2,0)</f>
        <v>0.05</v>
      </c>
    </row>
    <row r="4069" spans="1:13" x14ac:dyDescent="0.25">
      <c r="A4069" s="169">
        <v>53608</v>
      </c>
      <c r="B4069" s="170" t="s">
        <v>3207</v>
      </c>
      <c r="C4069" s="170" t="s">
        <v>24</v>
      </c>
      <c r="D4069" s="170" t="s">
        <v>127</v>
      </c>
      <c r="E4069" s="170">
        <v>3000</v>
      </c>
      <c r="F4069" s="170">
        <v>4</v>
      </c>
      <c r="G4069" s="171">
        <v>13.5</v>
      </c>
      <c r="H4069" s="170" t="s">
        <v>22</v>
      </c>
      <c r="I4069" s="171">
        <v>44.99</v>
      </c>
      <c r="J4069" s="169">
        <v>1</v>
      </c>
      <c r="K4069" s="154" cm="1">
        <f t="array" ref="K4069">ROUND(
IF(C4069="Beer",
SUM(LOOKUP(2,1/(SRP!$B$8:$B$10&lt;=E4069)/(SRP!$C$8:$C$10&gt;=E4069),SRP!$D$8:$D$10)*(G4069/100)*(E4069/1000)),
IF(C4069="Spirits",
SUM(LOOKUP(2,1/(SRP!$B$2:$B$7&lt;=E4069)/(SRP!$C$2:$C$7&gt;=E4069),SRP!$D$2:$D$7)*(G4069/100)*(E4069/1000)),
IF(AND(C4069="Wine",D4069="Fortified Wines"),
SUM(LOOKUP(2,1/(SRP!$B$26:$B$29&lt;=E4069)/(SRP!$C$26:$C$29&gt;=E4069),SRP!$D$26:$D$29)*(G4069/100)*(E4069/1000)),
IF(C4069="Wine",
SUM(LOOKUP(2,1/(SRP!$B$21:$B$25&lt;=E4069)/(SRP!$C$21:$C$25&gt;=E4069),SRP!$D$21:$D$25)*(G4069/100)*(E4069/1000)),
IF(AND(C4069="Ready to Drink",D4069="RTD-One Pour Cocktail&gt;7%&lt;=14.5"),
SUM(LOOKUP(2,1/(SRP!$B$16:$B$20&lt;=E4069)/(SRP!$C$16:$C$20&gt;=E4069),SRP!$D$16:$D$20)*(G4069/100)*(E4069/1000)),
IF(C4069="Ready to Drink",
SUM(LOOKUP(2,1/(SRP!$B$11:$B$15&lt;=E4069)/(SRP!$C$11:$C$15&gt;=E4069),SRP!$D$11:$D$15)*(G4069/100)*(E4069/1000)),
0)))))),2)</f>
        <v>31.62</v>
      </c>
      <c r="L4069" s="173" t="str">
        <f t="shared" si="63"/>
        <v>Wine3000</v>
      </c>
      <c r="M4069" s="154">
        <f>VLOOKUP(L4069,'Slope %'!C:D,2,0)</f>
        <v>0.05</v>
      </c>
    </row>
    <row r="4070" spans="1:13" x14ac:dyDescent="0.25">
      <c r="A4070" s="169">
        <v>53609</v>
      </c>
      <c r="B4070" s="170" t="s">
        <v>3208</v>
      </c>
      <c r="C4070" s="170" t="s">
        <v>37</v>
      </c>
      <c r="D4070" s="170" t="s">
        <v>1650</v>
      </c>
      <c r="E4070" s="170">
        <v>0</v>
      </c>
      <c r="F4070" s="170">
        <v>50</v>
      </c>
      <c r="H4070" s="170" t="s">
        <v>3209</v>
      </c>
      <c r="I4070" s="171">
        <v>2.99</v>
      </c>
      <c r="K4070" s="154" cm="1">
        <f t="array" ref="K4070">ROUND(
IF(C4070="Beer",
SUM(LOOKUP(2,1/(SRP!$B$8:$B$10&lt;=E4070)/(SRP!$C$8:$C$10&gt;=E4070),SRP!$D$8:$D$10)*(G4070/100)*(E4070/1000)),
IF(C4070="Spirits",
SUM(LOOKUP(2,1/(SRP!$B$2:$B$7&lt;=E4070)/(SRP!$C$2:$C$7&gt;=E4070),SRP!$D$2:$D$7)*(G4070/100)*(E4070/1000)),
IF(AND(C4070="Wine",D4070="Fortified Wines"),
SUM(LOOKUP(2,1/(SRP!$B$26:$B$29&lt;=E4070)/(SRP!$C$26:$C$29&gt;=E4070),SRP!$D$26:$D$29)*(G4070/100)*(E4070/1000)),
IF(C4070="Wine",
SUM(LOOKUP(2,1/(SRP!$B$21:$B$25&lt;=E4070)/(SRP!$C$21:$C$25&gt;=E4070),SRP!$D$21:$D$25)*(G4070/100)*(E4070/1000)),
IF(AND(C4070="Ready to Drink",D4070="RTD-One Pour Cocktail&gt;7%&lt;=14.5"),
SUM(LOOKUP(2,1/(SRP!$B$16:$B$20&lt;=E4070)/(SRP!$C$16:$C$20&gt;=E4070),SRP!$D$16:$D$20)*(G4070/100)*(E4070/1000)),
IF(C4070="Ready to Drink",
SUM(LOOKUP(2,1/(SRP!$B$11:$B$15&lt;=E4070)/(SRP!$C$11:$C$15&gt;=E4070),SRP!$D$11:$D$15)*(G4070/100)*(E4070/1000)),
0)))))),2)</f>
        <v>0</v>
      </c>
      <c r="L4070" s="173" t="str">
        <f t="shared" si="63"/>
        <v>Non Liquor Merchandise0</v>
      </c>
      <c r="M4070" s="154" t="e">
        <f>VLOOKUP(L4070,'Slope %'!C:D,2,0)</f>
        <v>#N/A</v>
      </c>
    </row>
    <row r="4071" spans="1:13" x14ac:dyDescent="0.25">
      <c r="A4071" s="169">
        <v>53610</v>
      </c>
      <c r="B4071" s="170" t="s">
        <v>3210</v>
      </c>
      <c r="C4071" s="170" t="s">
        <v>11</v>
      </c>
      <c r="D4071" s="170" t="s">
        <v>12</v>
      </c>
      <c r="E4071" s="170">
        <v>473</v>
      </c>
      <c r="F4071" s="170">
        <v>24</v>
      </c>
      <c r="G4071" s="171">
        <v>5</v>
      </c>
      <c r="H4071" s="170" t="s">
        <v>409</v>
      </c>
      <c r="I4071" s="171">
        <v>2.85</v>
      </c>
      <c r="J4071" s="169">
        <v>1</v>
      </c>
      <c r="K4071" s="154" cm="1">
        <f t="array" ref="K4071">ROUND(
IF(C4071="Beer",
SUM(LOOKUP(2,1/(SRP!$B$8:$B$10&lt;=E4071)/(SRP!$C$8:$C$10&gt;=E4071),SRP!$D$8:$D$10)*(G4071/100)*(E4071/1000)),
IF(C4071="Spirits",
SUM(LOOKUP(2,1/(SRP!$B$2:$B$7&lt;=E4071)/(SRP!$C$2:$C$7&gt;=E4071),SRP!$D$2:$D$7)*(G4071/100)*(E4071/1000)),
IF(AND(C4071="Wine",D4071="Fortified Wines"),
SUM(LOOKUP(2,1/(SRP!$B$26:$B$29&lt;=E4071)/(SRP!$C$26:$C$29&gt;=E4071),SRP!$D$26:$D$29)*(G4071/100)*(E4071/1000)),
IF(C4071="Wine",
SUM(LOOKUP(2,1/(SRP!$B$21:$B$25&lt;=E4071)/(SRP!$C$21:$C$25&gt;=E4071),SRP!$D$21:$D$25)*(G4071/100)*(E4071/1000)),
IF(AND(C4071="Ready to Drink",D4071="RTD-One Pour Cocktail&gt;7%&lt;=14.5"),
SUM(LOOKUP(2,1/(SRP!$B$16:$B$20&lt;=E4071)/(SRP!$C$16:$C$20&gt;=E4071),SRP!$D$16:$D$20)*(G4071/100)*(E4071/1000)),
IF(C4071="Ready to Drink",
SUM(LOOKUP(2,1/(SRP!$B$11:$B$15&lt;=E4071)/(SRP!$C$11:$C$15&gt;=E4071),SRP!$D$11:$D$15)*(G4071/100)*(E4071/1000)),
0)))))),2)</f>
        <v>1.85</v>
      </c>
      <c r="L4071" s="173" t="str">
        <f t="shared" si="63"/>
        <v>Beer473</v>
      </c>
      <c r="M4071" s="154">
        <f>VLOOKUP(L4071,'Slope %'!C:D,2,0)</f>
        <v>0.12</v>
      </c>
    </row>
    <row r="4072" spans="1:13" x14ac:dyDescent="0.25">
      <c r="A4072" s="169">
        <v>53610</v>
      </c>
      <c r="B4072" s="170" t="s">
        <v>3210</v>
      </c>
      <c r="C4072" s="170" t="s">
        <v>11</v>
      </c>
      <c r="D4072" s="170" t="s">
        <v>12</v>
      </c>
      <c r="E4072" s="170">
        <v>473</v>
      </c>
      <c r="F4072" s="170">
        <v>24</v>
      </c>
      <c r="G4072" s="171">
        <v>5</v>
      </c>
      <c r="H4072" s="170" t="s">
        <v>409</v>
      </c>
      <c r="I4072" s="171">
        <v>2.85</v>
      </c>
      <c r="J4072" s="169">
        <v>1</v>
      </c>
      <c r="K4072" s="154" cm="1">
        <f t="array" ref="K4072">ROUND(
IF(C4072="Beer",
SUM(LOOKUP(2,1/(SRP!$B$8:$B$10&lt;=E4072)/(SRP!$C$8:$C$10&gt;=E4072),SRP!$D$8:$D$10)*(G4072/100)*(E4072/1000)),
IF(C4072="Spirits",
SUM(LOOKUP(2,1/(SRP!$B$2:$B$7&lt;=E4072)/(SRP!$C$2:$C$7&gt;=E4072),SRP!$D$2:$D$7)*(G4072/100)*(E4072/1000)),
IF(AND(C4072="Wine",D4072="Fortified Wines"),
SUM(LOOKUP(2,1/(SRP!$B$26:$B$29&lt;=E4072)/(SRP!$C$26:$C$29&gt;=E4072),SRP!$D$26:$D$29)*(G4072/100)*(E4072/1000)),
IF(C4072="Wine",
SUM(LOOKUP(2,1/(SRP!$B$21:$B$25&lt;=E4072)/(SRP!$C$21:$C$25&gt;=E4072),SRP!$D$21:$D$25)*(G4072/100)*(E4072/1000)),
IF(AND(C4072="Ready to Drink",D4072="RTD-One Pour Cocktail&gt;7%&lt;=14.5"),
SUM(LOOKUP(2,1/(SRP!$B$16:$B$20&lt;=E4072)/(SRP!$C$16:$C$20&gt;=E4072),SRP!$D$16:$D$20)*(G4072/100)*(E4072/1000)),
IF(C4072="Ready to Drink",
SUM(LOOKUP(2,1/(SRP!$B$11:$B$15&lt;=E4072)/(SRP!$C$11:$C$15&gt;=E4072),SRP!$D$11:$D$15)*(G4072/100)*(E4072/1000)),
0)))))),2)</f>
        <v>1.85</v>
      </c>
      <c r="L4072" s="173" t="str">
        <f t="shared" si="63"/>
        <v>Beer473</v>
      </c>
      <c r="M4072" s="154">
        <f>VLOOKUP(L4072,'Slope %'!C:D,2,0)</f>
        <v>0.12</v>
      </c>
    </row>
    <row r="4073" spans="1:13" x14ac:dyDescent="0.25">
      <c r="A4073" s="169">
        <v>53612</v>
      </c>
      <c r="B4073" s="170" t="s">
        <v>3211</v>
      </c>
      <c r="C4073" s="170" t="s">
        <v>37</v>
      </c>
      <c r="D4073" s="170" t="s">
        <v>1650</v>
      </c>
      <c r="E4073" s="170">
        <v>0</v>
      </c>
      <c r="F4073" s="170">
        <v>50</v>
      </c>
      <c r="H4073" s="170" t="s">
        <v>3209</v>
      </c>
      <c r="I4073" s="171">
        <v>2.99</v>
      </c>
      <c r="K4073" s="154" cm="1">
        <f t="array" ref="K4073">ROUND(
IF(C4073="Beer",
SUM(LOOKUP(2,1/(SRP!$B$8:$B$10&lt;=E4073)/(SRP!$C$8:$C$10&gt;=E4073),SRP!$D$8:$D$10)*(G4073/100)*(E4073/1000)),
IF(C4073="Spirits",
SUM(LOOKUP(2,1/(SRP!$B$2:$B$7&lt;=E4073)/(SRP!$C$2:$C$7&gt;=E4073),SRP!$D$2:$D$7)*(G4073/100)*(E4073/1000)),
IF(AND(C4073="Wine",D4073="Fortified Wines"),
SUM(LOOKUP(2,1/(SRP!$B$26:$B$29&lt;=E4073)/(SRP!$C$26:$C$29&gt;=E4073),SRP!$D$26:$D$29)*(G4073/100)*(E4073/1000)),
IF(C4073="Wine",
SUM(LOOKUP(2,1/(SRP!$B$21:$B$25&lt;=E4073)/(SRP!$C$21:$C$25&gt;=E4073),SRP!$D$21:$D$25)*(G4073/100)*(E4073/1000)),
IF(AND(C4073="Ready to Drink",D4073="RTD-One Pour Cocktail&gt;7%&lt;=14.5"),
SUM(LOOKUP(2,1/(SRP!$B$16:$B$20&lt;=E4073)/(SRP!$C$16:$C$20&gt;=E4073),SRP!$D$16:$D$20)*(G4073/100)*(E4073/1000)),
IF(C4073="Ready to Drink",
SUM(LOOKUP(2,1/(SRP!$B$11:$B$15&lt;=E4073)/(SRP!$C$11:$C$15&gt;=E4073),SRP!$D$11:$D$15)*(G4073/100)*(E4073/1000)),
0)))))),2)</f>
        <v>0</v>
      </c>
      <c r="L4073" s="173" t="str">
        <f t="shared" si="63"/>
        <v>Non Liquor Merchandise0</v>
      </c>
      <c r="M4073" s="154" t="e">
        <f>VLOOKUP(L4073,'Slope %'!C:D,2,0)</f>
        <v>#N/A</v>
      </c>
    </row>
    <row r="4074" spans="1:13" x14ac:dyDescent="0.25">
      <c r="A4074" s="169">
        <v>53614</v>
      </c>
      <c r="B4074" s="170" t="s">
        <v>3212</v>
      </c>
      <c r="C4074" s="170" t="s">
        <v>37</v>
      </c>
      <c r="D4074" s="170" t="s">
        <v>1650</v>
      </c>
      <c r="E4074" s="170">
        <v>0</v>
      </c>
      <c r="F4074" s="170">
        <v>50</v>
      </c>
      <c r="H4074" s="170" t="s">
        <v>3209</v>
      </c>
      <c r="I4074" s="171">
        <v>2.99</v>
      </c>
      <c r="K4074" s="154" cm="1">
        <f t="array" ref="K4074">ROUND(
IF(C4074="Beer",
SUM(LOOKUP(2,1/(SRP!$B$8:$B$10&lt;=E4074)/(SRP!$C$8:$C$10&gt;=E4074),SRP!$D$8:$D$10)*(G4074/100)*(E4074/1000)),
IF(C4074="Spirits",
SUM(LOOKUP(2,1/(SRP!$B$2:$B$7&lt;=E4074)/(SRP!$C$2:$C$7&gt;=E4074),SRP!$D$2:$D$7)*(G4074/100)*(E4074/1000)),
IF(AND(C4074="Wine",D4074="Fortified Wines"),
SUM(LOOKUP(2,1/(SRP!$B$26:$B$29&lt;=E4074)/(SRP!$C$26:$C$29&gt;=E4074),SRP!$D$26:$D$29)*(G4074/100)*(E4074/1000)),
IF(C4074="Wine",
SUM(LOOKUP(2,1/(SRP!$B$21:$B$25&lt;=E4074)/(SRP!$C$21:$C$25&gt;=E4074),SRP!$D$21:$D$25)*(G4074/100)*(E4074/1000)),
IF(AND(C4074="Ready to Drink",D4074="RTD-One Pour Cocktail&gt;7%&lt;=14.5"),
SUM(LOOKUP(2,1/(SRP!$B$16:$B$20&lt;=E4074)/(SRP!$C$16:$C$20&gt;=E4074),SRP!$D$16:$D$20)*(G4074/100)*(E4074/1000)),
IF(C4074="Ready to Drink",
SUM(LOOKUP(2,1/(SRP!$B$11:$B$15&lt;=E4074)/(SRP!$C$11:$C$15&gt;=E4074),SRP!$D$11:$D$15)*(G4074/100)*(E4074/1000)),
0)))))),2)</f>
        <v>0</v>
      </c>
      <c r="L4074" s="173" t="str">
        <f t="shared" si="63"/>
        <v>Non Liquor Merchandise0</v>
      </c>
      <c r="M4074" s="154" t="e">
        <f>VLOOKUP(L4074,'Slope %'!C:D,2,0)</f>
        <v>#N/A</v>
      </c>
    </row>
    <row r="4075" spans="1:13" x14ac:dyDescent="0.25">
      <c r="A4075" s="169">
        <v>53615</v>
      </c>
      <c r="B4075" s="170" t="s">
        <v>3213</v>
      </c>
      <c r="C4075" s="170" t="s">
        <v>37</v>
      </c>
      <c r="D4075" s="170" t="s">
        <v>1650</v>
      </c>
      <c r="E4075" s="170">
        <v>0</v>
      </c>
      <c r="F4075" s="170">
        <v>50</v>
      </c>
      <c r="H4075" s="170" t="s">
        <v>3209</v>
      </c>
      <c r="I4075" s="171">
        <v>2.99</v>
      </c>
      <c r="K4075" s="154" cm="1">
        <f t="array" ref="K4075">ROUND(
IF(C4075="Beer",
SUM(LOOKUP(2,1/(SRP!$B$8:$B$10&lt;=E4075)/(SRP!$C$8:$C$10&gt;=E4075),SRP!$D$8:$D$10)*(G4075/100)*(E4075/1000)),
IF(C4075="Spirits",
SUM(LOOKUP(2,1/(SRP!$B$2:$B$7&lt;=E4075)/(SRP!$C$2:$C$7&gt;=E4075),SRP!$D$2:$D$7)*(G4075/100)*(E4075/1000)),
IF(AND(C4075="Wine",D4075="Fortified Wines"),
SUM(LOOKUP(2,1/(SRP!$B$26:$B$29&lt;=E4075)/(SRP!$C$26:$C$29&gt;=E4075),SRP!$D$26:$D$29)*(G4075/100)*(E4075/1000)),
IF(C4075="Wine",
SUM(LOOKUP(2,1/(SRP!$B$21:$B$25&lt;=E4075)/(SRP!$C$21:$C$25&gt;=E4075),SRP!$D$21:$D$25)*(G4075/100)*(E4075/1000)),
IF(AND(C4075="Ready to Drink",D4075="RTD-One Pour Cocktail&gt;7%&lt;=14.5"),
SUM(LOOKUP(2,1/(SRP!$B$16:$B$20&lt;=E4075)/(SRP!$C$16:$C$20&gt;=E4075),SRP!$D$16:$D$20)*(G4075/100)*(E4075/1000)),
IF(C4075="Ready to Drink",
SUM(LOOKUP(2,1/(SRP!$B$11:$B$15&lt;=E4075)/(SRP!$C$11:$C$15&gt;=E4075),SRP!$D$11:$D$15)*(G4075/100)*(E4075/1000)),
0)))))),2)</f>
        <v>0</v>
      </c>
      <c r="L4075" s="173" t="str">
        <f t="shared" si="63"/>
        <v>Non Liquor Merchandise0</v>
      </c>
      <c r="M4075" s="154" t="e">
        <f>VLOOKUP(L4075,'Slope %'!C:D,2,0)</f>
        <v>#N/A</v>
      </c>
    </row>
    <row r="4076" spans="1:13" x14ac:dyDescent="0.25">
      <c r="A4076" s="169">
        <v>53619</v>
      </c>
      <c r="B4076" s="170" t="s">
        <v>3214</v>
      </c>
      <c r="C4076" s="170" t="s">
        <v>11</v>
      </c>
      <c r="D4076" s="170" t="s">
        <v>474</v>
      </c>
      <c r="E4076" s="170">
        <v>4260</v>
      </c>
      <c r="F4076" s="170">
        <v>1</v>
      </c>
      <c r="G4076" s="171">
        <v>5.5</v>
      </c>
      <c r="H4076" s="170" t="s">
        <v>13</v>
      </c>
      <c r="I4076" s="171">
        <v>26.29</v>
      </c>
      <c r="J4076" s="169">
        <v>12</v>
      </c>
      <c r="K4076" s="154" cm="1">
        <f t="array" ref="K4076">ROUND(
IF(C4076="Beer",
SUM(LOOKUP(2,1/(SRP!$B$8:$B$10&lt;=E4076)/(SRP!$C$8:$C$10&gt;=E4076),SRP!$D$8:$D$10)*(G4076/100)*(E4076/1000)),
IF(C4076="Spirits",
SUM(LOOKUP(2,1/(SRP!$B$2:$B$7&lt;=E4076)/(SRP!$C$2:$C$7&gt;=E4076),SRP!$D$2:$D$7)*(G4076/100)*(E4076/1000)),
IF(AND(C4076="Wine",D4076="Fortified Wines"),
SUM(LOOKUP(2,1/(SRP!$B$26:$B$29&lt;=E4076)/(SRP!$C$26:$C$29&gt;=E4076),SRP!$D$26:$D$29)*(G4076/100)*(E4076/1000)),
IF(C4076="Wine",
SUM(LOOKUP(2,1/(SRP!$B$21:$B$25&lt;=E4076)/(SRP!$C$21:$C$25&gt;=E4076),SRP!$D$21:$D$25)*(G4076/100)*(E4076/1000)),
IF(AND(C4076="Ready to Drink",D4076="RTD-One Pour Cocktail&gt;7%&lt;=14.5"),
SUM(LOOKUP(2,1/(SRP!$B$16:$B$20&lt;=E4076)/(SRP!$C$16:$C$20&gt;=E4076),SRP!$D$16:$D$20)*(G4076/100)*(E4076/1000)),
IF(C4076="Ready to Drink",
SUM(LOOKUP(2,1/(SRP!$B$11:$B$15&lt;=E4076)/(SRP!$C$11:$C$15&gt;=E4076),SRP!$D$11:$D$15)*(G4076/100)*(E4076/1000)),
0)))))),2)</f>
        <v>18.29</v>
      </c>
      <c r="L4076" s="173" t="str">
        <f t="shared" si="63"/>
        <v>Beer4260</v>
      </c>
      <c r="M4076" s="154">
        <f>VLOOKUP(L4076,'Slope %'!C:D,2,0)</f>
        <v>7.0000000000000007E-2</v>
      </c>
    </row>
    <row r="4077" spans="1:13" x14ac:dyDescent="0.25">
      <c r="A4077" s="169">
        <v>53619</v>
      </c>
      <c r="B4077" s="170" t="s">
        <v>3214</v>
      </c>
      <c r="C4077" s="170" t="s">
        <v>11</v>
      </c>
      <c r="D4077" s="170" t="s">
        <v>474</v>
      </c>
      <c r="E4077" s="170">
        <v>4260</v>
      </c>
      <c r="F4077" s="170">
        <v>1</v>
      </c>
      <c r="G4077" s="171">
        <v>5.5</v>
      </c>
      <c r="H4077" s="170" t="s">
        <v>13</v>
      </c>
      <c r="I4077" s="171">
        <v>26.29</v>
      </c>
      <c r="J4077" s="169">
        <v>12</v>
      </c>
      <c r="K4077" s="154" cm="1">
        <f t="array" ref="K4077">ROUND(
IF(C4077="Beer",
SUM(LOOKUP(2,1/(SRP!$B$8:$B$10&lt;=E4077)/(SRP!$C$8:$C$10&gt;=E4077),SRP!$D$8:$D$10)*(G4077/100)*(E4077/1000)),
IF(C4077="Spirits",
SUM(LOOKUP(2,1/(SRP!$B$2:$B$7&lt;=E4077)/(SRP!$C$2:$C$7&gt;=E4077),SRP!$D$2:$D$7)*(G4077/100)*(E4077/1000)),
IF(AND(C4077="Wine",D4077="Fortified Wines"),
SUM(LOOKUP(2,1/(SRP!$B$26:$B$29&lt;=E4077)/(SRP!$C$26:$C$29&gt;=E4077),SRP!$D$26:$D$29)*(G4077/100)*(E4077/1000)),
IF(C4077="Wine",
SUM(LOOKUP(2,1/(SRP!$B$21:$B$25&lt;=E4077)/(SRP!$C$21:$C$25&gt;=E4077),SRP!$D$21:$D$25)*(G4077/100)*(E4077/1000)),
IF(AND(C4077="Ready to Drink",D4077="RTD-One Pour Cocktail&gt;7%&lt;=14.5"),
SUM(LOOKUP(2,1/(SRP!$B$16:$B$20&lt;=E4077)/(SRP!$C$16:$C$20&gt;=E4077),SRP!$D$16:$D$20)*(G4077/100)*(E4077/1000)),
IF(C4077="Ready to Drink",
SUM(LOOKUP(2,1/(SRP!$B$11:$B$15&lt;=E4077)/(SRP!$C$11:$C$15&gt;=E4077),SRP!$D$11:$D$15)*(G4077/100)*(E4077/1000)),
0)))))),2)</f>
        <v>18.29</v>
      </c>
      <c r="L4077" s="173" t="str">
        <f t="shared" si="63"/>
        <v>Beer4260</v>
      </c>
      <c r="M4077" s="154">
        <f>VLOOKUP(L4077,'Slope %'!C:D,2,0)</f>
        <v>7.0000000000000007E-2</v>
      </c>
    </row>
    <row r="4078" spans="1:13" x14ac:dyDescent="0.25">
      <c r="A4078" s="169">
        <v>53623</v>
      </c>
      <c r="B4078" s="170" t="s">
        <v>3215</v>
      </c>
      <c r="C4078" s="170" t="s">
        <v>11</v>
      </c>
      <c r="D4078" s="170" t="s">
        <v>303</v>
      </c>
      <c r="E4078" s="170">
        <v>473</v>
      </c>
      <c r="F4078" s="170">
        <v>24</v>
      </c>
      <c r="G4078" s="171">
        <v>6.5</v>
      </c>
      <c r="H4078" s="170" t="s">
        <v>1324</v>
      </c>
      <c r="I4078" s="171">
        <v>4.3</v>
      </c>
      <c r="J4078" s="169">
        <v>1</v>
      </c>
      <c r="K4078" s="154" cm="1">
        <f t="array" ref="K4078">ROUND(
IF(C4078="Beer",
SUM(LOOKUP(2,1/(SRP!$B$8:$B$10&lt;=E4078)/(SRP!$C$8:$C$10&gt;=E4078),SRP!$D$8:$D$10)*(G4078/100)*(E4078/1000)),
IF(C4078="Spirits",
SUM(LOOKUP(2,1/(SRP!$B$2:$B$7&lt;=E4078)/(SRP!$C$2:$C$7&gt;=E4078),SRP!$D$2:$D$7)*(G4078/100)*(E4078/1000)),
IF(AND(C4078="Wine",D4078="Fortified Wines"),
SUM(LOOKUP(2,1/(SRP!$B$26:$B$29&lt;=E4078)/(SRP!$C$26:$C$29&gt;=E4078),SRP!$D$26:$D$29)*(G4078/100)*(E4078/1000)),
IF(C4078="Wine",
SUM(LOOKUP(2,1/(SRP!$B$21:$B$25&lt;=E4078)/(SRP!$C$21:$C$25&gt;=E4078),SRP!$D$21:$D$25)*(G4078/100)*(E4078/1000)),
IF(AND(C4078="Ready to Drink",D4078="RTD-One Pour Cocktail&gt;7%&lt;=14.5"),
SUM(LOOKUP(2,1/(SRP!$B$16:$B$20&lt;=E4078)/(SRP!$C$16:$C$20&gt;=E4078),SRP!$D$16:$D$20)*(G4078/100)*(E4078/1000)),
IF(C4078="Ready to Drink",
SUM(LOOKUP(2,1/(SRP!$B$11:$B$15&lt;=E4078)/(SRP!$C$11:$C$15&gt;=E4078),SRP!$D$11:$D$15)*(G4078/100)*(E4078/1000)),
0)))))),2)</f>
        <v>2.4</v>
      </c>
      <c r="L4078" s="173" t="str">
        <f t="shared" si="63"/>
        <v>Beer473</v>
      </c>
      <c r="M4078" s="154">
        <f>VLOOKUP(L4078,'Slope %'!C:D,2,0)</f>
        <v>0.12</v>
      </c>
    </row>
    <row r="4079" spans="1:13" x14ac:dyDescent="0.25">
      <c r="A4079" s="169">
        <v>53623</v>
      </c>
      <c r="B4079" s="170" t="s">
        <v>3215</v>
      </c>
      <c r="C4079" s="170" t="s">
        <v>11</v>
      </c>
      <c r="D4079" s="170" t="s">
        <v>303</v>
      </c>
      <c r="E4079" s="170">
        <v>473</v>
      </c>
      <c r="F4079" s="170">
        <v>24</v>
      </c>
      <c r="G4079" s="171">
        <v>6.5</v>
      </c>
      <c r="H4079" s="170" t="s">
        <v>1324</v>
      </c>
      <c r="I4079" s="171">
        <v>4.3</v>
      </c>
      <c r="J4079" s="169">
        <v>1</v>
      </c>
      <c r="K4079" s="154" cm="1">
        <f t="array" ref="K4079">ROUND(
IF(C4079="Beer",
SUM(LOOKUP(2,1/(SRP!$B$8:$B$10&lt;=E4079)/(SRP!$C$8:$C$10&gt;=E4079),SRP!$D$8:$D$10)*(G4079/100)*(E4079/1000)),
IF(C4079="Spirits",
SUM(LOOKUP(2,1/(SRP!$B$2:$B$7&lt;=E4079)/(SRP!$C$2:$C$7&gt;=E4079),SRP!$D$2:$D$7)*(G4079/100)*(E4079/1000)),
IF(AND(C4079="Wine",D4079="Fortified Wines"),
SUM(LOOKUP(2,1/(SRP!$B$26:$B$29&lt;=E4079)/(SRP!$C$26:$C$29&gt;=E4079),SRP!$D$26:$D$29)*(G4079/100)*(E4079/1000)),
IF(C4079="Wine",
SUM(LOOKUP(2,1/(SRP!$B$21:$B$25&lt;=E4079)/(SRP!$C$21:$C$25&gt;=E4079),SRP!$D$21:$D$25)*(G4079/100)*(E4079/1000)),
IF(AND(C4079="Ready to Drink",D4079="RTD-One Pour Cocktail&gt;7%&lt;=14.5"),
SUM(LOOKUP(2,1/(SRP!$B$16:$B$20&lt;=E4079)/(SRP!$C$16:$C$20&gt;=E4079),SRP!$D$16:$D$20)*(G4079/100)*(E4079/1000)),
IF(C4079="Ready to Drink",
SUM(LOOKUP(2,1/(SRP!$B$11:$B$15&lt;=E4079)/(SRP!$C$11:$C$15&gt;=E4079),SRP!$D$11:$D$15)*(G4079/100)*(E4079/1000)),
0)))))),2)</f>
        <v>2.4</v>
      </c>
      <c r="L4079" s="173" t="str">
        <f t="shared" si="63"/>
        <v>Beer473</v>
      </c>
      <c r="M4079" s="154">
        <f>VLOOKUP(L4079,'Slope %'!C:D,2,0)</f>
        <v>0.12</v>
      </c>
    </row>
    <row r="4080" spans="1:13" x14ac:dyDescent="0.25">
      <c r="A4080" s="169">
        <v>53633</v>
      </c>
      <c r="B4080" s="170" t="s">
        <v>3216</v>
      </c>
      <c r="C4080" s="170" t="s">
        <v>263</v>
      </c>
      <c r="D4080" s="170" t="s">
        <v>909</v>
      </c>
      <c r="E4080" s="170">
        <v>1420</v>
      </c>
      <c r="F4080" s="170">
        <v>6</v>
      </c>
      <c r="G4080" s="171">
        <v>4.5</v>
      </c>
      <c r="H4080" s="170" t="s">
        <v>54</v>
      </c>
      <c r="I4080" s="171">
        <v>12.29</v>
      </c>
      <c r="J4080" s="169">
        <v>4</v>
      </c>
      <c r="K4080" s="154" cm="1">
        <f t="array" ref="K4080">ROUND(
IF(C4080="Beer",
SUM(LOOKUP(2,1/(SRP!$B$8:$B$10&lt;=E4080)/(SRP!$C$8:$C$10&gt;=E4080),SRP!$D$8:$D$10)*(G4080/100)*(E4080/1000)),
IF(C4080="Spirits",
SUM(LOOKUP(2,1/(SRP!$B$2:$B$7&lt;=E4080)/(SRP!$C$2:$C$7&gt;=E4080),SRP!$D$2:$D$7)*(G4080/100)*(E4080/1000)),
IF(AND(C4080="Wine",D4080="Fortified Wines"),
SUM(LOOKUP(2,1/(SRP!$B$26:$B$29&lt;=E4080)/(SRP!$C$26:$C$29&gt;=E4080),SRP!$D$26:$D$29)*(G4080/100)*(E4080/1000)),
IF(C4080="Wine",
SUM(LOOKUP(2,1/(SRP!$B$21:$B$25&lt;=E4080)/(SRP!$C$21:$C$25&gt;=E4080),SRP!$D$21:$D$25)*(G4080/100)*(E4080/1000)),
IF(AND(C4080="Ready to Drink",D4080="RTD-One Pour Cocktail&gt;7%&lt;=14.5"),
SUM(LOOKUP(2,1/(SRP!$B$16:$B$20&lt;=E4080)/(SRP!$C$16:$C$20&gt;=E4080),SRP!$D$16:$D$20)*(G4080/100)*(E4080/1000)),
IF(C4080="Ready to Drink",
SUM(LOOKUP(2,1/(SRP!$B$11:$B$15&lt;=E4080)/(SRP!$C$11:$C$15&gt;=E4080),SRP!$D$11:$D$15)*(G4080/100)*(E4080/1000)),
0)))))),2)</f>
        <v>4.99</v>
      </c>
      <c r="L4080" s="173" t="str">
        <f t="shared" si="63"/>
        <v>Ready to Drink1420</v>
      </c>
      <c r="M4080" s="154">
        <f>VLOOKUP(L4080,'Slope %'!C:D,2,0)</f>
        <v>0.12</v>
      </c>
    </row>
    <row r="4081" spans="1:13" x14ac:dyDescent="0.25">
      <c r="A4081" s="169">
        <v>53633</v>
      </c>
      <c r="B4081" s="170" t="s">
        <v>3216</v>
      </c>
      <c r="C4081" s="170" t="s">
        <v>263</v>
      </c>
      <c r="D4081" s="170" t="s">
        <v>909</v>
      </c>
      <c r="E4081" s="170">
        <v>1420</v>
      </c>
      <c r="F4081" s="170">
        <v>6</v>
      </c>
      <c r="G4081" s="171">
        <v>4.5</v>
      </c>
      <c r="H4081" s="170" t="s">
        <v>54</v>
      </c>
      <c r="I4081" s="171">
        <v>12.29</v>
      </c>
      <c r="J4081" s="169">
        <v>4</v>
      </c>
      <c r="K4081" s="154" cm="1">
        <f t="array" ref="K4081">ROUND(
IF(C4081="Beer",
SUM(LOOKUP(2,1/(SRP!$B$8:$B$10&lt;=E4081)/(SRP!$C$8:$C$10&gt;=E4081),SRP!$D$8:$D$10)*(G4081/100)*(E4081/1000)),
IF(C4081="Spirits",
SUM(LOOKUP(2,1/(SRP!$B$2:$B$7&lt;=E4081)/(SRP!$C$2:$C$7&gt;=E4081),SRP!$D$2:$D$7)*(G4081/100)*(E4081/1000)),
IF(AND(C4081="Wine",D4081="Fortified Wines"),
SUM(LOOKUP(2,1/(SRP!$B$26:$B$29&lt;=E4081)/(SRP!$C$26:$C$29&gt;=E4081),SRP!$D$26:$D$29)*(G4081/100)*(E4081/1000)),
IF(C4081="Wine",
SUM(LOOKUP(2,1/(SRP!$B$21:$B$25&lt;=E4081)/(SRP!$C$21:$C$25&gt;=E4081),SRP!$D$21:$D$25)*(G4081/100)*(E4081/1000)),
IF(AND(C4081="Ready to Drink",D4081="RTD-One Pour Cocktail&gt;7%&lt;=14.5"),
SUM(LOOKUP(2,1/(SRP!$B$16:$B$20&lt;=E4081)/(SRP!$C$16:$C$20&gt;=E4081),SRP!$D$16:$D$20)*(G4081/100)*(E4081/1000)),
IF(C4081="Ready to Drink",
SUM(LOOKUP(2,1/(SRP!$B$11:$B$15&lt;=E4081)/(SRP!$C$11:$C$15&gt;=E4081),SRP!$D$11:$D$15)*(G4081/100)*(E4081/1000)),
0)))))),2)</f>
        <v>4.99</v>
      </c>
      <c r="L4081" s="173" t="str">
        <f t="shared" si="63"/>
        <v>Ready to Drink1420</v>
      </c>
      <c r="M4081" s="154">
        <f>VLOOKUP(L4081,'Slope %'!C:D,2,0)</f>
        <v>0.12</v>
      </c>
    </row>
    <row r="4082" spans="1:13" x14ac:dyDescent="0.25">
      <c r="A4082" s="169">
        <v>53637</v>
      </c>
      <c r="B4082" s="170" t="s">
        <v>3217</v>
      </c>
      <c r="C4082" s="170" t="s">
        <v>263</v>
      </c>
      <c r="D4082" s="170" t="s">
        <v>332</v>
      </c>
      <c r="E4082" s="170">
        <v>458</v>
      </c>
      <c r="F4082" s="170">
        <v>24</v>
      </c>
      <c r="G4082" s="171">
        <v>5.5</v>
      </c>
      <c r="H4082" s="170" t="s">
        <v>333</v>
      </c>
      <c r="I4082" s="171">
        <v>4.49</v>
      </c>
      <c r="J4082" s="169">
        <v>1</v>
      </c>
      <c r="K4082" s="154" cm="1">
        <f t="array" ref="K4082">ROUND(
IF(C4082="Beer",
SUM(LOOKUP(2,1/(SRP!$B$8:$B$10&lt;=E4082)/(SRP!$C$8:$C$10&gt;=E4082),SRP!$D$8:$D$10)*(G4082/100)*(E4082/1000)),
IF(C4082="Spirits",
SUM(LOOKUP(2,1/(SRP!$B$2:$B$7&lt;=E4082)/(SRP!$C$2:$C$7&gt;=E4082),SRP!$D$2:$D$7)*(G4082/100)*(E4082/1000)),
IF(AND(C4082="Wine",D4082="Fortified Wines"),
SUM(LOOKUP(2,1/(SRP!$B$26:$B$29&lt;=E4082)/(SRP!$C$26:$C$29&gt;=E4082),SRP!$D$26:$D$29)*(G4082/100)*(E4082/1000)),
IF(C4082="Wine",
SUM(LOOKUP(2,1/(SRP!$B$21:$B$25&lt;=E4082)/(SRP!$C$21:$C$25&gt;=E4082),SRP!$D$21:$D$25)*(G4082/100)*(E4082/1000)),
IF(AND(C4082="Ready to Drink",D4082="RTD-One Pour Cocktail&gt;7%&lt;=14.5"),
SUM(LOOKUP(2,1/(SRP!$B$16:$B$20&lt;=E4082)/(SRP!$C$16:$C$20&gt;=E4082),SRP!$D$16:$D$20)*(G4082/100)*(E4082/1000)),
IF(C4082="Ready to Drink",
SUM(LOOKUP(2,1/(SRP!$B$11:$B$15&lt;=E4082)/(SRP!$C$11:$C$15&gt;=E4082),SRP!$D$11:$D$15)*(G4082/100)*(E4082/1000)),
0)))))),2)</f>
        <v>2.08</v>
      </c>
      <c r="L4082" s="173" t="str">
        <f t="shared" si="63"/>
        <v>Ready to Drink458</v>
      </c>
      <c r="M4082" s="154">
        <f>VLOOKUP(L4082,'Slope %'!C:D,2,0)</f>
        <v>0.12</v>
      </c>
    </row>
    <row r="4083" spans="1:13" x14ac:dyDescent="0.25">
      <c r="A4083" s="169">
        <v>53651</v>
      </c>
      <c r="B4083" s="170" t="s">
        <v>3218</v>
      </c>
      <c r="C4083" s="170" t="s">
        <v>263</v>
      </c>
      <c r="D4083" s="170" t="s">
        <v>909</v>
      </c>
      <c r="E4083" s="170">
        <v>750</v>
      </c>
      <c r="F4083" s="170">
        <v>12</v>
      </c>
      <c r="G4083" s="171">
        <v>6.8</v>
      </c>
      <c r="H4083" s="170" t="s">
        <v>1615</v>
      </c>
      <c r="I4083" s="171">
        <v>19.989999999999998</v>
      </c>
      <c r="J4083" s="169">
        <v>1</v>
      </c>
      <c r="K4083" s="154" cm="1">
        <f t="array" ref="K4083">ROUND(
IF(C4083="Beer",
SUM(LOOKUP(2,1/(SRP!$B$8:$B$10&lt;=E4083)/(SRP!$C$8:$C$10&gt;=E4083),SRP!$D$8:$D$10)*(G4083/100)*(E4083/1000)),
IF(C4083="Spirits",
SUM(LOOKUP(2,1/(SRP!$B$2:$B$7&lt;=E4083)/(SRP!$C$2:$C$7&gt;=E4083),SRP!$D$2:$D$7)*(G4083/100)*(E4083/1000)),
IF(AND(C4083="Wine",D4083="Fortified Wines"),
SUM(LOOKUP(2,1/(SRP!$B$26:$B$29&lt;=E4083)/(SRP!$C$26:$C$29&gt;=E4083),SRP!$D$26:$D$29)*(G4083/100)*(E4083/1000)),
IF(C4083="Wine",
SUM(LOOKUP(2,1/(SRP!$B$21:$B$25&lt;=E4083)/(SRP!$C$21:$C$25&gt;=E4083),SRP!$D$21:$D$25)*(G4083/100)*(E4083/1000)),
IF(AND(C4083="Ready to Drink",D4083="RTD-One Pour Cocktail&gt;7%&lt;=14.5"),
SUM(LOOKUP(2,1/(SRP!$B$16:$B$20&lt;=E4083)/(SRP!$C$16:$C$20&gt;=E4083),SRP!$D$16:$D$20)*(G4083/100)*(E4083/1000)),
IF(C4083="Ready to Drink",
SUM(LOOKUP(2,1/(SRP!$B$11:$B$15&lt;=E4083)/(SRP!$C$11:$C$15&gt;=E4083),SRP!$D$11:$D$15)*(G4083/100)*(E4083/1000)),
0)))))),2)</f>
        <v>3.98</v>
      </c>
      <c r="L4083" s="173" t="str">
        <f t="shared" si="63"/>
        <v>Ready to Drink750</v>
      </c>
      <c r="M4083" s="154">
        <f>VLOOKUP(L4083,'Slope %'!C:D,2,0)</f>
        <v>0.12</v>
      </c>
    </row>
    <row r="4084" spans="1:13" x14ac:dyDescent="0.25">
      <c r="A4084" s="169">
        <v>53651</v>
      </c>
      <c r="B4084" s="170" t="s">
        <v>3218</v>
      </c>
      <c r="C4084" s="170" t="s">
        <v>263</v>
      </c>
      <c r="D4084" s="170" t="s">
        <v>909</v>
      </c>
      <c r="E4084" s="170">
        <v>750</v>
      </c>
      <c r="F4084" s="170">
        <v>12</v>
      </c>
      <c r="G4084" s="171">
        <v>6.8</v>
      </c>
      <c r="H4084" s="170" t="s">
        <v>1615</v>
      </c>
      <c r="I4084" s="171">
        <v>19.989999999999998</v>
      </c>
      <c r="J4084" s="169">
        <v>1</v>
      </c>
      <c r="K4084" s="154" cm="1">
        <f t="array" ref="K4084">ROUND(
IF(C4084="Beer",
SUM(LOOKUP(2,1/(SRP!$B$8:$B$10&lt;=E4084)/(SRP!$C$8:$C$10&gt;=E4084),SRP!$D$8:$D$10)*(G4084/100)*(E4084/1000)),
IF(C4084="Spirits",
SUM(LOOKUP(2,1/(SRP!$B$2:$B$7&lt;=E4084)/(SRP!$C$2:$C$7&gt;=E4084),SRP!$D$2:$D$7)*(G4084/100)*(E4084/1000)),
IF(AND(C4084="Wine",D4084="Fortified Wines"),
SUM(LOOKUP(2,1/(SRP!$B$26:$B$29&lt;=E4084)/(SRP!$C$26:$C$29&gt;=E4084),SRP!$D$26:$D$29)*(G4084/100)*(E4084/1000)),
IF(C4084="Wine",
SUM(LOOKUP(2,1/(SRP!$B$21:$B$25&lt;=E4084)/(SRP!$C$21:$C$25&gt;=E4084),SRP!$D$21:$D$25)*(G4084/100)*(E4084/1000)),
IF(AND(C4084="Ready to Drink",D4084="RTD-One Pour Cocktail&gt;7%&lt;=14.5"),
SUM(LOOKUP(2,1/(SRP!$B$16:$B$20&lt;=E4084)/(SRP!$C$16:$C$20&gt;=E4084),SRP!$D$16:$D$20)*(G4084/100)*(E4084/1000)),
IF(C4084="Ready to Drink",
SUM(LOOKUP(2,1/(SRP!$B$11:$B$15&lt;=E4084)/(SRP!$C$11:$C$15&gt;=E4084),SRP!$D$11:$D$15)*(G4084/100)*(E4084/1000)),
0)))))),2)</f>
        <v>3.98</v>
      </c>
      <c r="L4084" s="173" t="str">
        <f t="shared" si="63"/>
        <v>Ready to Drink750</v>
      </c>
      <c r="M4084" s="154">
        <f>VLOOKUP(L4084,'Slope %'!C:D,2,0)</f>
        <v>0.12</v>
      </c>
    </row>
    <row r="4085" spans="1:13" x14ac:dyDescent="0.25">
      <c r="A4085" s="169">
        <v>53652</v>
      </c>
      <c r="B4085" s="170" t="s">
        <v>3219</v>
      </c>
      <c r="C4085" s="170" t="s">
        <v>263</v>
      </c>
      <c r="D4085" s="170" t="s">
        <v>935</v>
      </c>
      <c r="E4085" s="170">
        <v>19500</v>
      </c>
      <c r="F4085" s="170">
        <v>1</v>
      </c>
      <c r="G4085" s="171">
        <v>5</v>
      </c>
      <c r="H4085" s="170" t="s">
        <v>1615</v>
      </c>
      <c r="I4085" s="171">
        <v>156.52000000000001</v>
      </c>
      <c r="J4085" s="169">
        <v>1</v>
      </c>
      <c r="K4085" s="154" cm="1">
        <f t="array" ref="K4085">ROUND(
IF(C4085="Beer",
SUM(LOOKUP(2,1/(SRP!$B$8:$B$10&lt;=E4085)/(SRP!$C$8:$C$10&gt;=E4085),SRP!$D$8:$D$10)*(G4085/100)*(E4085/1000)),
IF(C4085="Spirits",
SUM(LOOKUP(2,1/(SRP!$B$2:$B$7&lt;=E4085)/(SRP!$C$2:$C$7&gt;=E4085),SRP!$D$2:$D$7)*(G4085/100)*(E4085/1000)),
IF(AND(C4085="Wine",D4085="Fortified Wines"),
SUM(LOOKUP(2,1/(SRP!$B$26:$B$29&lt;=E4085)/(SRP!$C$26:$C$29&gt;=E4085),SRP!$D$26:$D$29)*(G4085/100)*(E4085/1000)),
IF(C4085="Wine",
SUM(LOOKUP(2,1/(SRP!$B$21:$B$25&lt;=E4085)/(SRP!$C$21:$C$25&gt;=E4085),SRP!$D$21:$D$25)*(G4085/100)*(E4085/1000)),
IF(AND(C4085="Ready to Drink",D4085="RTD-One Pour Cocktail&gt;7%&lt;=14.5"),
SUM(LOOKUP(2,1/(SRP!$B$16:$B$20&lt;=E4085)/(SRP!$C$16:$C$20&gt;=E4085),SRP!$D$16:$D$20)*(G4085/100)*(E4085/1000)),
IF(C4085="Ready to Drink",
SUM(LOOKUP(2,1/(SRP!$B$11:$B$15&lt;=E4085)/(SRP!$C$11:$C$15&gt;=E4085),SRP!$D$11:$D$15)*(G4085/100)*(E4085/1000)),
0)))))),2)</f>
        <v>76.12</v>
      </c>
      <c r="L4085" s="173" t="str">
        <f t="shared" si="63"/>
        <v>Ready to Drink19500</v>
      </c>
      <c r="M4085" s="154" t="e">
        <f>VLOOKUP(L4085,'Slope %'!C:D,2,0)</f>
        <v>#N/A</v>
      </c>
    </row>
    <row r="4086" spans="1:13" x14ac:dyDescent="0.25">
      <c r="A4086" s="169">
        <v>53652</v>
      </c>
      <c r="B4086" s="170" t="s">
        <v>3219</v>
      </c>
      <c r="C4086" s="170" t="s">
        <v>263</v>
      </c>
      <c r="D4086" s="170" t="s">
        <v>935</v>
      </c>
      <c r="E4086" s="170">
        <v>19500</v>
      </c>
      <c r="F4086" s="170">
        <v>1</v>
      </c>
      <c r="G4086" s="171">
        <v>5</v>
      </c>
      <c r="H4086" s="170" t="s">
        <v>1615</v>
      </c>
      <c r="I4086" s="171">
        <v>156.52000000000001</v>
      </c>
      <c r="J4086" s="169">
        <v>1</v>
      </c>
      <c r="K4086" s="154" cm="1">
        <f t="array" ref="K4086">ROUND(
IF(C4086="Beer",
SUM(LOOKUP(2,1/(SRP!$B$8:$B$10&lt;=E4086)/(SRP!$C$8:$C$10&gt;=E4086),SRP!$D$8:$D$10)*(G4086/100)*(E4086/1000)),
IF(C4086="Spirits",
SUM(LOOKUP(2,1/(SRP!$B$2:$B$7&lt;=E4086)/(SRP!$C$2:$C$7&gt;=E4086),SRP!$D$2:$D$7)*(G4086/100)*(E4086/1000)),
IF(AND(C4086="Wine",D4086="Fortified Wines"),
SUM(LOOKUP(2,1/(SRP!$B$26:$B$29&lt;=E4086)/(SRP!$C$26:$C$29&gt;=E4086),SRP!$D$26:$D$29)*(G4086/100)*(E4086/1000)),
IF(C4086="Wine",
SUM(LOOKUP(2,1/(SRP!$B$21:$B$25&lt;=E4086)/(SRP!$C$21:$C$25&gt;=E4086),SRP!$D$21:$D$25)*(G4086/100)*(E4086/1000)),
IF(AND(C4086="Ready to Drink",D4086="RTD-One Pour Cocktail&gt;7%&lt;=14.5"),
SUM(LOOKUP(2,1/(SRP!$B$16:$B$20&lt;=E4086)/(SRP!$C$16:$C$20&gt;=E4086),SRP!$D$16:$D$20)*(G4086/100)*(E4086/1000)),
IF(C4086="Ready to Drink",
SUM(LOOKUP(2,1/(SRP!$B$11:$B$15&lt;=E4086)/(SRP!$C$11:$C$15&gt;=E4086),SRP!$D$11:$D$15)*(G4086/100)*(E4086/1000)),
0)))))),2)</f>
        <v>76.12</v>
      </c>
      <c r="L4086" s="173" t="str">
        <f t="shared" si="63"/>
        <v>Ready to Drink19500</v>
      </c>
      <c r="M4086" s="154" t="e">
        <f>VLOOKUP(L4086,'Slope %'!C:D,2,0)</f>
        <v>#N/A</v>
      </c>
    </row>
    <row r="4087" spans="1:13" x14ac:dyDescent="0.25">
      <c r="A4087" s="169">
        <v>53657</v>
      </c>
      <c r="B4087" s="170" t="s">
        <v>3220</v>
      </c>
      <c r="C4087" s="170" t="s">
        <v>263</v>
      </c>
      <c r="D4087" s="170" t="s">
        <v>935</v>
      </c>
      <c r="E4087" s="170">
        <v>19500</v>
      </c>
      <c r="F4087" s="170">
        <v>1</v>
      </c>
      <c r="G4087" s="171">
        <v>5</v>
      </c>
      <c r="H4087" s="170" t="s">
        <v>1615</v>
      </c>
      <c r="I4087" s="171">
        <v>156.52000000000001</v>
      </c>
      <c r="J4087" s="169">
        <v>1</v>
      </c>
      <c r="K4087" s="154" cm="1">
        <f t="array" ref="K4087">ROUND(
IF(C4087="Beer",
SUM(LOOKUP(2,1/(SRP!$B$8:$B$10&lt;=E4087)/(SRP!$C$8:$C$10&gt;=E4087),SRP!$D$8:$D$10)*(G4087/100)*(E4087/1000)),
IF(C4087="Spirits",
SUM(LOOKUP(2,1/(SRP!$B$2:$B$7&lt;=E4087)/(SRP!$C$2:$C$7&gt;=E4087),SRP!$D$2:$D$7)*(G4087/100)*(E4087/1000)),
IF(AND(C4087="Wine",D4087="Fortified Wines"),
SUM(LOOKUP(2,1/(SRP!$B$26:$B$29&lt;=E4087)/(SRP!$C$26:$C$29&gt;=E4087),SRP!$D$26:$D$29)*(G4087/100)*(E4087/1000)),
IF(C4087="Wine",
SUM(LOOKUP(2,1/(SRP!$B$21:$B$25&lt;=E4087)/(SRP!$C$21:$C$25&gt;=E4087),SRP!$D$21:$D$25)*(G4087/100)*(E4087/1000)),
IF(AND(C4087="Ready to Drink",D4087="RTD-One Pour Cocktail&gt;7%&lt;=14.5"),
SUM(LOOKUP(2,1/(SRP!$B$16:$B$20&lt;=E4087)/(SRP!$C$16:$C$20&gt;=E4087),SRP!$D$16:$D$20)*(G4087/100)*(E4087/1000)),
IF(C4087="Ready to Drink",
SUM(LOOKUP(2,1/(SRP!$B$11:$B$15&lt;=E4087)/(SRP!$C$11:$C$15&gt;=E4087),SRP!$D$11:$D$15)*(G4087/100)*(E4087/1000)),
0)))))),2)</f>
        <v>76.12</v>
      </c>
      <c r="L4087" s="173" t="str">
        <f t="shared" si="63"/>
        <v>Ready to Drink19500</v>
      </c>
      <c r="M4087" s="154" t="e">
        <f>VLOOKUP(L4087,'Slope %'!C:D,2,0)</f>
        <v>#N/A</v>
      </c>
    </row>
    <row r="4088" spans="1:13" x14ac:dyDescent="0.25">
      <c r="A4088" s="169">
        <v>53657</v>
      </c>
      <c r="B4088" s="170" t="s">
        <v>3220</v>
      </c>
      <c r="C4088" s="170" t="s">
        <v>263</v>
      </c>
      <c r="D4088" s="170" t="s">
        <v>935</v>
      </c>
      <c r="E4088" s="170">
        <v>19500</v>
      </c>
      <c r="F4088" s="170">
        <v>1</v>
      </c>
      <c r="G4088" s="171">
        <v>5</v>
      </c>
      <c r="H4088" s="170" t="s">
        <v>1615</v>
      </c>
      <c r="I4088" s="171">
        <v>156.52000000000001</v>
      </c>
      <c r="J4088" s="169">
        <v>1</v>
      </c>
      <c r="K4088" s="154" cm="1">
        <f t="array" ref="K4088">ROUND(
IF(C4088="Beer",
SUM(LOOKUP(2,1/(SRP!$B$8:$B$10&lt;=E4088)/(SRP!$C$8:$C$10&gt;=E4088),SRP!$D$8:$D$10)*(G4088/100)*(E4088/1000)),
IF(C4088="Spirits",
SUM(LOOKUP(2,1/(SRP!$B$2:$B$7&lt;=E4088)/(SRP!$C$2:$C$7&gt;=E4088),SRP!$D$2:$D$7)*(G4088/100)*(E4088/1000)),
IF(AND(C4088="Wine",D4088="Fortified Wines"),
SUM(LOOKUP(2,1/(SRP!$B$26:$B$29&lt;=E4088)/(SRP!$C$26:$C$29&gt;=E4088),SRP!$D$26:$D$29)*(G4088/100)*(E4088/1000)),
IF(C4088="Wine",
SUM(LOOKUP(2,1/(SRP!$B$21:$B$25&lt;=E4088)/(SRP!$C$21:$C$25&gt;=E4088),SRP!$D$21:$D$25)*(G4088/100)*(E4088/1000)),
IF(AND(C4088="Ready to Drink",D4088="RTD-One Pour Cocktail&gt;7%&lt;=14.5"),
SUM(LOOKUP(2,1/(SRP!$B$16:$B$20&lt;=E4088)/(SRP!$C$16:$C$20&gt;=E4088),SRP!$D$16:$D$20)*(G4088/100)*(E4088/1000)),
IF(C4088="Ready to Drink",
SUM(LOOKUP(2,1/(SRP!$B$11:$B$15&lt;=E4088)/(SRP!$C$11:$C$15&gt;=E4088),SRP!$D$11:$D$15)*(G4088/100)*(E4088/1000)),
0)))))),2)</f>
        <v>76.12</v>
      </c>
      <c r="L4088" s="173" t="str">
        <f t="shared" si="63"/>
        <v>Ready to Drink19500</v>
      </c>
      <c r="M4088" s="154" t="e">
        <f>VLOOKUP(L4088,'Slope %'!C:D,2,0)</f>
        <v>#N/A</v>
      </c>
    </row>
    <row r="4089" spans="1:13" x14ac:dyDescent="0.25">
      <c r="A4089" s="169">
        <v>53669</v>
      </c>
      <c r="B4089" s="170" t="s">
        <v>3221</v>
      </c>
      <c r="C4089" s="170" t="s">
        <v>24</v>
      </c>
      <c r="D4089" s="170" t="s">
        <v>162</v>
      </c>
      <c r="E4089" s="170">
        <v>3000</v>
      </c>
      <c r="F4089" s="170">
        <v>1</v>
      </c>
      <c r="G4089" s="171">
        <v>12.5</v>
      </c>
      <c r="H4089" s="170" t="s">
        <v>43</v>
      </c>
      <c r="I4089" s="171">
        <v>569.99</v>
      </c>
      <c r="J4089" s="169">
        <v>1</v>
      </c>
      <c r="K4089" s="154" cm="1">
        <f t="array" ref="K4089">ROUND(
IF(C4089="Beer",
SUM(LOOKUP(2,1/(SRP!$B$8:$B$10&lt;=E4089)/(SRP!$C$8:$C$10&gt;=E4089),SRP!$D$8:$D$10)*(G4089/100)*(E4089/1000)),
IF(C4089="Spirits",
SUM(LOOKUP(2,1/(SRP!$B$2:$B$7&lt;=E4089)/(SRP!$C$2:$C$7&gt;=E4089),SRP!$D$2:$D$7)*(G4089/100)*(E4089/1000)),
IF(AND(C4089="Wine",D4089="Fortified Wines"),
SUM(LOOKUP(2,1/(SRP!$B$26:$B$29&lt;=E4089)/(SRP!$C$26:$C$29&gt;=E4089),SRP!$D$26:$D$29)*(G4089/100)*(E4089/1000)),
IF(C4089="Wine",
SUM(LOOKUP(2,1/(SRP!$B$21:$B$25&lt;=E4089)/(SRP!$C$21:$C$25&gt;=E4089),SRP!$D$21:$D$25)*(G4089/100)*(E4089/1000)),
IF(AND(C4089="Ready to Drink",D4089="RTD-One Pour Cocktail&gt;7%&lt;=14.5"),
SUM(LOOKUP(2,1/(SRP!$B$16:$B$20&lt;=E4089)/(SRP!$C$16:$C$20&gt;=E4089),SRP!$D$16:$D$20)*(G4089/100)*(E4089/1000)),
IF(C4089="Ready to Drink",
SUM(LOOKUP(2,1/(SRP!$B$11:$B$15&lt;=E4089)/(SRP!$C$11:$C$15&gt;=E4089),SRP!$D$11:$D$15)*(G4089/100)*(E4089/1000)),
0)))))),2)</f>
        <v>29.28</v>
      </c>
      <c r="L4089" s="173" t="str">
        <f t="shared" si="63"/>
        <v>Wine3000</v>
      </c>
      <c r="M4089" s="154">
        <f>VLOOKUP(L4089,'Slope %'!C:D,2,0)</f>
        <v>0.05</v>
      </c>
    </row>
    <row r="4090" spans="1:13" x14ac:dyDescent="0.25">
      <c r="A4090" s="169">
        <v>53670</v>
      </c>
      <c r="B4090" s="170" t="s">
        <v>3222</v>
      </c>
      <c r="C4090" s="170" t="s">
        <v>263</v>
      </c>
      <c r="D4090" s="170" t="s">
        <v>909</v>
      </c>
      <c r="E4090" s="170">
        <v>750</v>
      </c>
      <c r="F4090" s="170">
        <v>12</v>
      </c>
      <c r="G4090" s="171">
        <v>6.2</v>
      </c>
      <c r="H4090" s="170" t="s">
        <v>2607</v>
      </c>
      <c r="I4090" s="171">
        <v>20.27</v>
      </c>
      <c r="J4090" s="169">
        <v>1</v>
      </c>
      <c r="K4090" s="154" cm="1">
        <f t="array" ref="K4090">ROUND(
IF(C4090="Beer",
SUM(LOOKUP(2,1/(SRP!$B$8:$B$10&lt;=E4090)/(SRP!$C$8:$C$10&gt;=E4090),SRP!$D$8:$D$10)*(G4090/100)*(E4090/1000)),
IF(C4090="Spirits",
SUM(LOOKUP(2,1/(SRP!$B$2:$B$7&lt;=E4090)/(SRP!$C$2:$C$7&gt;=E4090),SRP!$D$2:$D$7)*(G4090/100)*(E4090/1000)),
IF(AND(C4090="Wine",D4090="Fortified Wines"),
SUM(LOOKUP(2,1/(SRP!$B$26:$B$29&lt;=E4090)/(SRP!$C$26:$C$29&gt;=E4090),SRP!$D$26:$D$29)*(G4090/100)*(E4090/1000)),
IF(C4090="Wine",
SUM(LOOKUP(2,1/(SRP!$B$21:$B$25&lt;=E4090)/(SRP!$C$21:$C$25&gt;=E4090),SRP!$D$21:$D$25)*(G4090/100)*(E4090/1000)),
IF(AND(C4090="Ready to Drink",D4090="RTD-One Pour Cocktail&gt;7%&lt;=14.5"),
SUM(LOOKUP(2,1/(SRP!$B$16:$B$20&lt;=E4090)/(SRP!$C$16:$C$20&gt;=E4090),SRP!$D$16:$D$20)*(G4090/100)*(E4090/1000)),
IF(C4090="Ready to Drink",
SUM(LOOKUP(2,1/(SRP!$B$11:$B$15&lt;=E4090)/(SRP!$C$11:$C$15&gt;=E4090),SRP!$D$11:$D$15)*(G4090/100)*(E4090/1000)),
0)))))),2)</f>
        <v>3.63</v>
      </c>
      <c r="L4090" s="173" t="str">
        <f t="shared" si="63"/>
        <v>Ready to Drink750</v>
      </c>
      <c r="M4090" s="154">
        <f>VLOOKUP(L4090,'Slope %'!C:D,2,0)</f>
        <v>0.12</v>
      </c>
    </row>
    <row r="4091" spans="1:13" x14ac:dyDescent="0.25">
      <c r="A4091" s="169">
        <v>53670</v>
      </c>
      <c r="B4091" s="170" t="s">
        <v>3222</v>
      </c>
      <c r="C4091" s="170" t="s">
        <v>263</v>
      </c>
      <c r="D4091" s="170" t="s">
        <v>909</v>
      </c>
      <c r="E4091" s="170">
        <v>750</v>
      </c>
      <c r="F4091" s="170">
        <v>12</v>
      </c>
      <c r="G4091" s="171">
        <v>6.2</v>
      </c>
      <c r="H4091" s="170" t="s">
        <v>2607</v>
      </c>
      <c r="I4091" s="171">
        <v>20.27</v>
      </c>
      <c r="J4091" s="169">
        <v>1</v>
      </c>
      <c r="K4091" s="154" cm="1">
        <f t="array" ref="K4091">ROUND(
IF(C4091="Beer",
SUM(LOOKUP(2,1/(SRP!$B$8:$B$10&lt;=E4091)/(SRP!$C$8:$C$10&gt;=E4091),SRP!$D$8:$D$10)*(G4091/100)*(E4091/1000)),
IF(C4091="Spirits",
SUM(LOOKUP(2,1/(SRP!$B$2:$B$7&lt;=E4091)/(SRP!$C$2:$C$7&gt;=E4091),SRP!$D$2:$D$7)*(G4091/100)*(E4091/1000)),
IF(AND(C4091="Wine",D4091="Fortified Wines"),
SUM(LOOKUP(2,1/(SRP!$B$26:$B$29&lt;=E4091)/(SRP!$C$26:$C$29&gt;=E4091),SRP!$D$26:$D$29)*(G4091/100)*(E4091/1000)),
IF(C4091="Wine",
SUM(LOOKUP(2,1/(SRP!$B$21:$B$25&lt;=E4091)/(SRP!$C$21:$C$25&gt;=E4091),SRP!$D$21:$D$25)*(G4091/100)*(E4091/1000)),
IF(AND(C4091="Ready to Drink",D4091="RTD-One Pour Cocktail&gt;7%&lt;=14.5"),
SUM(LOOKUP(2,1/(SRP!$B$16:$B$20&lt;=E4091)/(SRP!$C$16:$C$20&gt;=E4091),SRP!$D$16:$D$20)*(G4091/100)*(E4091/1000)),
IF(C4091="Ready to Drink",
SUM(LOOKUP(2,1/(SRP!$B$11:$B$15&lt;=E4091)/(SRP!$C$11:$C$15&gt;=E4091),SRP!$D$11:$D$15)*(G4091/100)*(E4091/1000)),
0)))))),2)</f>
        <v>3.63</v>
      </c>
      <c r="L4091" s="173" t="str">
        <f t="shared" si="63"/>
        <v>Ready to Drink750</v>
      </c>
      <c r="M4091" s="154">
        <f>VLOOKUP(L4091,'Slope %'!C:D,2,0)</f>
        <v>0.12</v>
      </c>
    </row>
    <row r="4092" spans="1:13" x14ac:dyDescent="0.25">
      <c r="A4092" s="169">
        <v>53677</v>
      </c>
      <c r="B4092" s="170" t="s">
        <v>3223</v>
      </c>
      <c r="C4092" s="170" t="s">
        <v>24</v>
      </c>
      <c r="D4092" s="170" t="s">
        <v>194</v>
      </c>
      <c r="E4092" s="170">
        <v>750</v>
      </c>
      <c r="F4092" s="170">
        <v>6</v>
      </c>
      <c r="G4092" s="171">
        <v>13</v>
      </c>
      <c r="H4092" s="170" t="s">
        <v>22</v>
      </c>
      <c r="I4092" s="171">
        <v>38.99</v>
      </c>
      <c r="J4092" s="169">
        <v>1</v>
      </c>
      <c r="K4092" s="154" cm="1">
        <f t="array" ref="K4092">ROUND(
IF(C4092="Beer",
SUM(LOOKUP(2,1/(SRP!$B$8:$B$10&lt;=E4092)/(SRP!$C$8:$C$10&gt;=E4092),SRP!$D$8:$D$10)*(G4092/100)*(E4092/1000)),
IF(C4092="Spirits",
SUM(LOOKUP(2,1/(SRP!$B$2:$B$7&lt;=E4092)/(SRP!$C$2:$C$7&gt;=E4092),SRP!$D$2:$D$7)*(G4092/100)*(E4092/1000)),
IF(AND(C4092="Wine",D4092="Fortified Wines"),
SUM(LOOKUP(2,1/(SRP!$B$26:$B$29&lt;=E4092)/(SRP!$C$26:$C$29&gt;=E4092),SRP!$D$26:$D$29)*(G4092/100)*(E4092/1000)),
IF(C4092="Wine",
SUM(LOOKUP(2,1/(SRP!$B$21:$B$25&lt;=E4092)/(SRP!$C$21:$C$25&gt;=E4092),SRP!$D$21:$D$25)*(G4092/100)*(E4092/1000)),
IF(AND(C4092="Ready to Drink",D4092="RTD-One Pour Cocktail&gt;7%&lt;=14.5"),
SUM(LOOKUP(2,1/(SRP!$B$16:$B$20&lt;=E4092)/(SRP!$C$16:$C$20&gt;=E4092),SRP!$D$16:$D$20)*(G4092/100)*(E4092/1000)),
IF(C4092="Ready to Drink",
SUM(LOOKUP(2,1/(SRP!$B$11:$B$15&lt;=E4092)/(SRP!$C$11:$C$15&gt;=E4092),SRP!$D$11:$D$15)*(G4092/100)*(E4092/1000)),
0)))))),2)</f>
        <v>7.61</v>
      </c>
      <c r="L4092" s="173" t="str">
        <f t="shared" si="63"/>
        <v>Wine750</v>
      </c>
      <c r="M4092" s="154">
        <f>VLOOKUP(L4092,'Slope %'!C:D,2,0)</f>
        <v>0.1</v>
      </c>
    </row>
    <row r="4093" spans="1:13" x14ac:dyDescent="0.25">
      <c r="A4093" s="169">
        <v>53688</v>
      </c>
      <c r="B4093" s="170" t="s">
        <v>3224</v>
      </c>
      <c r="C4093" s="170" t="s">
        <v>24</v>
      </c>
      <c r="D4093" s="170" t="s">
        <v>58</v>
      </c>
      <c r="E4093" s="170">
        <v>750</v>
      </c>
      <c r="F4093" s="170">
        <v>12</v>
      </c>
      <c r="G4093" s="171">
        <v>13.5</v>
      </c>
      <c r="H4093" s="170" t="s">
        <v>32</v>
      </c>
      <c r="I4093" s="171">
        <v>20.09</v>
      </c>
      <c r="J4093" s="169">
        <v>1</v>
      </c>
      <c r="K4093" s="154" cm="1">
        <f t="array" ref="K4093">ROUND(
IF(C4093="Beer",
SUM(LOOKUP(2,1/(SRP!$B$8:$B$10&lt;=E4093)/(SRP!$C$8:$C$10&gt;=E4093),SRP!$D$8:$D$10)*(G4093/100)*(E4093/1000)),
IF(C4093="Spirits",
SUM(LOOKUP(2,1/(SRP!$B$2:$B$7&lt;=E4093)/(SRP!$C$2:$C$7&gt;=E4093),SRP!$D$2:$D$7)*(G4093/100)*(E4093/1000)),
IF(AND(C4093="Wine",D4093="Fortified Wines"),
SUM(LOOKUP(2,1/(SRP!$B$26:$B$29&lt;=E4093)/(SRP!$C$26:$C$29&gt;=E4093),SRP!$D$26:$D$29)*(G4093/100)*(E4093/1000)),
IF(C4093="Wine",
SUM(LOOKUP(2,1/(SRP!$B$21:$B$25&lt;=E4093)/(SRP!$C$21:$C$25&gt;=E4093),SRP!$D$21:$D$25)*(G4093/100)*(E4093/1000)),
IF(AND(C4093="Ready to Drink",D4093="RTD-One Pour Cocktail&gt;7%&lt;=14.5"),
SUM(LOOKUP(2,1/(SRP!$B$16:$B$20&lt;=E4093)/(SRP!$C$16:$C$20&gt;=E4093),SRP!$D$16:$D$20)*(G4093/100)*(E4093/1000)),
IF(C4093="Ready to Drink",
SUM(LOOKUP(2,1/(SRP!$B$11:$B$15&lt;=E4093)/(SRP!$C$11:$C$15&gt;=E4093),SRP!$D$11:$D$15)*(G4093/100)*(E4093/1000)),
0)))))),2)</f>
        <v>7.9</v>
      </c>
      <c r="L4093" s="173" t="str">
        <f t="shared" si="63"/>
        <v>Wine750</v>
      </c>
      <c r="M4093" s="154">
        <f>VLOOKUP(L4093,'Slope %'!C:D,2,0)</f>
        <v>0.1</v>
      </c>
    </row>
    <row r="4094" spans="1:13" x14ac:dyDescent="0.25">
      <c r="A4094" s="169">
        <v>53691</v>
      </c>
      <c r="B4094" s="170" t="s">
        <v>3225</v>
      </c>
      <c r="C4094" s="170" t="s">
        <v>11</v>
      </c>
      <c r="D4094" s="170" t="s">
        <v>12</v>
      </c>
      <c r="E4094" s="170">
        <v>500</v>
      </c>
      <c r="F4094" s="170">
        <v>24</v>
      </c>
      <c r="G4094" s="171">
        <v>4.7</v>
      </c>
      <c r="H4094" s="170" t="s">
        <v>274</v>
      </c>
      <c r="I4094" s="171">
        <v>3.59</v>
      </c>
      <c r="J4094" s="169">
        <v>1</v>
      </c>
      <c r="K4094" s="154" cm="1">
        <f t="array" ref="K4094">ROUND(
IF(C4094="Beer",
SUM(LOOKUP(2,1/(SRP!$B$8:$B$10&lt;=E4094)/(SRP!$C$8:$C$10&gt;=E4094),SRP!$D$8:$D$10)*(G4094/100)*(E4094/1000)),
IF(C4094="Spirits",
SUM(LOOKUP(2,1/(SRP!$B$2:$B$7&lt;=E4094)/(SRP!$C$2:$C$7&gt;=E4094),SRP!$D$2:$D$7)*(G4094/100)*(E4094/1000)),
IF(AND(C4094="Wine",D4094="Fortified Wines"),
SUM(LOOKUP(2,1/(SRP!$B$26:$B$29&lt;=E4094)/(SRP!$C$26:$C$29&gt;=E4094),SRP!$D$26:$D$29)*(G4094/100)*(E4094/1000)),
IF(C4094="Wine",
SUM(LOOKUP(2,1/(SRP!$B$21:$B$25&lt;=E4094)/(SRP!$C$21:$C$25&gt;=E4094),SRP!$D$21:$D$25)*(G4094/100)*(E4094/1000)),
IF(AND(C4094="Ready to Drink",D4094="RTD-One Pour Cocktail&gt;7%&lt;=14.5"),
SUM(LOOKUP(2,1/(SRP!$B$16:$B$20&lt;=E4094)/(SRP!$C$16:$C$20&gt;=E4094),SRP!$D$16:$D$20)*(G4094/100)*(E4094/1000)),
IF(C4094="Ready to Drink",
SUM(LOOKUP(2,1/(SRP!$B$11:$B$15&lt;=E4094)/(SRP!$C$11:$C$15&gt;=E4094),SRP!$D$11:$D$15)*(G4094/100)*(E4094/1000)),
0)))))),2)</f>
        <v>1.83</v>
      </c>
      <c r="L4094" s="173" t="str">
        <f t="shared" si="63"/>
        <v>Beer500</v>
      </c>
      <c r="M4094" s="154">
        <f>VLOOKUP(L4094,'Slope %'!C:D,2,0)</f>
        <v>0.12</v>
      </c>
    </row>
    <row r="4095" spans="1:13" x14ac:dyDescent="0.25">
      <c r="A4095" s="169">
        <v>53730</v>
      </c>
      <c r="B4095" s="170" t="s">
        <v>3226</v>
      </c>
      <c r="C4095" s="170" t="s">
        <v>15</v>
      </c>
      <c r="D4095" s="170" t="s">
        <v>2478</v>
      </c>
      <c r="E4095" s="170">
        <v>375</v>
      </c>
      <c r="F4095" s="170">
        <v>20</v>
      </c>
      <c r="G4095" s="171">
        <v>12</v>
      </c>
      <c r="H4095" s="170" t="s">
        <v>274</v>
      </c>
      <c r="I4095" s="171">
        <v>11.59</v>
      </c>
      <c r="J4095" s="169">
        <v>1</v>
      </c>
      <c r="K4095" s="154" cm="1">
        <f t="array" ref="K4095">ROUND(
IF(C4095="Beer",
SUM(LOOKUP(2,1/(SRP!$B$8:$B$10&lt;=E4095)/(SRP!$C$8:$C$10&gt;=E4095),SRP!$D$8:$D$10)*(G4095/100)*(E4095/1000)),
IF(C4095="Spirits",
SUM(LOOKUP(2,1/(SRP!$B$2:$B$7&lt;=E4095)/(SRP!$C$2:$C$7&gt;=E4095),SRP!$D$2:$D$7)*(G4095/100)*(E4095/1000)),
IF(AND(C4095="Wine",D4095="Fortified Wines"),
SUM(LOOKUP(2,1/(SRP!$B$26:$B$29&lt;=E4095)/(SRP!$C$26:$C$29&gt;=E4095),SRP!$D$26:$D$29)*(G4095/100)*(E4095/1000)),
IF(C4095="Wine",
SUM(LOOKUP(2,1/(SRP!$B$21:$B$25&lt;=E4095)/(SRP!$C$21:$C$25&gt;=E4095),SRP!$D$21:$D$25)*(G4095/100)*(E4095/1000)),
IF(AND(C4095="Ready to Drink",D4095="RTD-One Pour Cocktail&gt;7%&lt;=14.5"),
SUM(LOOKUP(2,1/(SRP!$B$16:$B$20&lt;=E4095)/(SRP!$C$16:$C$20&gt;=E4095),SRP!$D$16:$D$20)*(G4095/100)*(E4095/1000)),
IF(C4095="Ready to Drink",
SUM(LOOKUP(2,1/(SRP!$B$11:$B$15&lt;=E4095)/(SRP!$C$11:$C$15&gt;=E4095),SRP!$D$11:$D$15)*(G4095/100)*(E4095/1000)),
0)))))),2)</f>
        <v>3.99</v>
      </c>
      <c r="L4095" s="173" t="str">
        <f t="shared" si="63"/>
        <v>Spirits375</v>
      </c>
      <c r="M4095" s="154">
        <f>VLOOKUP(L4095,'Slope %'!C:D,2,0)</f>
        <v>0.1</v>
      </c>
    </row>
    <row r="4096" spans="1:13" x14ac:dyDescent="0.25">
      <c r="A4096" s="169">
        <v>53751</v>
      </c>
      <c r="B4096" s="170" t="s">
        <v>3227</v>
      </c>
      <c r="C4096" s="170" t="s">
        <v>11</v>
      </c>
      <c r="D4096" s="170" t="s">
        <v>474</v>
      </c>
      <c r="E4096" s="170">
        <v>473</v>
      </c>
      <c r="F4096" s="170">
        <v>24</v>
      </c>
      <c r="G4096" s="171">
        <v>5.6</v>
      </c>
      <c r="H4096" s="170" t="s">
        <v>1362</v>
      </c>
      <c r="I4096" s="171">
        <v>5.56</v>
      </c>
      <c r="J4096" s="169">
        <v>1</v>
      </c>
      <c r="K4096" s="154" cm="1">
        <f t="array" ref="K4096">ROUND(
IF(C4096="Beer",
SUM(LOOKUP(2,1/(SRP!$B$8:$B$10&lt;=E4096)/(SRP!$C$8:$C$10&gt;=E4096),SRP!$D$8:$D$10)*(G4096/100)*(E4096/1000)),
IF(C4096="Spirits",
SUM(LOOKUP(2,1/(SRP!$B$2:$B$7&lt;=E4096)/(SRP!$C$2:$C$7&gt;=E4096),SRP!$D$2:$D$7)*(G4096/100)*(E4096/1000)),
IF(AND(C4096="Wine",D4096="Fortified Wines"),
SUM(LOOKUP(2,1/(SRP!$B$26:$B$29&lt;=E4096)/(SRP!$C$26:$C$29&gt;=E4096),SRP!$D$26:$D$29)*(G4096/100)*(E4096/1000)),
IF(C4096="Wine",
SUM(LOOKUP(2,1/(SRP!$B$21:$B$25&lt;=E4096)/(SRP!$C$21:$C$25&gt;=E4096),SRP!$D$21:$D$25)*(G4096/100)*(E4096/1000)),
IF(AND(C4096="Ready to Drink",D4096="RTD-One Pour Cocktail&gt;7%&lt;=14.5"),
SUM(LOOKUP(2,1/(SRP!$B$16:$B$20&lt;=E4096)/(SRP!$C$16:$C$20&gt;=E4096),SRP!$D$16:$D$20)*(G4096/100)*(E4096/1000)),
IF(C4096="Ready to Drink",
SUM(LOOKUP(2,1/(SRP!$B$11:$B$15&lt;=E4096)/(SRP!$C$11:$C$15&gt;=E4096),SRP!$D$11:$D$15)*(G4096/100)*(E4096/1000)),
0)))))),2)</f>
        <v>2.0699999999999998</v>
      </c>
      <c r="L4096" s="173" t="str">
        <f t="shared" si="63"/>
        <v>Beer473</v>
      </c>
      <c r="M4096" s="154">
        <f>VLOOKUP(L4096,'Slope %'!C:D,2,0)</f>
        <v>0.12</v>
      </c>
    </row>
    <row r="4097" spans="1:13" x14ac:dyDescent="0.25">
      <c r="A4097" s="169">
        <v>53751</v>
      </c>
      <c r="B4097" s="170" t="s">
        <v>3227</v>
      </c>
      <c r="C4097" s="170" t="s">
        <v>11</v>
      </c>
      <c r="D4097" s="170" t="s">
        <v>474</v>
      </c>
      <c r="E4097" s="170">
        <v>473</v>
      </c>
      <c r="F4097" s="170">
        <v>24</v>
      </c>
      <c r="G4097" s="171">
        <v>5.6</v>
      </c>
      <c r="H4097" s="170" t="s">
        <v>1362</v>
      </c>
      <c r="I4097" s="171">
        <v>5.56</v>
      </c>
      <c r="J4097" s="169">
        <v>1</v>
      </c>
      <c r="K4097" s="154" cm="1">
        <f t="array" ref="K4097">ROUND(
IF(C4097="Beer",
SUM(LOOKUP(2,1/(SRP!$B$8:$B$10&lt;=E4097)/(SRP!$C$8:$C$10&gt;=E4097),SRP!$D$8:$D$10)*(G4097/100)*(E4097/1000)),
IF(C4097="Spirits",
SUM(LOOKUP(2,1/(SRP!$B$2:$B$7&lt;=E4097)/(SRP!$C$2:$C$7&gt;=E4097),SRP!$D$2:$D$7)*(G4097/100)*(E4097/1000)),
IF(AND(C4097="Wine",D4097="Fortified Wines"),
SUM(LOOKUP(2,1/(SRP!$B$26:$B$29&lt;=E4097)/(SRP!$C$26:$C$29&gt;=E4097),SRP!$D$26:$D$29)*(G4097/100)*(E4097/1000)),
IF(C4097="Wine",
SUM(LOOKUP(2,1/(SRP!$B$21:$B$25&lt;=E4097)/(SRP!$C$21:$C$25&gt;=E4097),SRP!$D$21:$D$25)*(G4097/100)*(E4097/1000)),
IF(AND(C4097="Ready to Drink",D4097="RTD-One Pour Cocktail&gt;7%&lt;=14.5"),
SUM(LOOKUP(2,1/(SRP!$B$16:$B$20&lt;=E4097)/(SRP!$C$16:$C$20&gt;=E4097),SRP!$D$16:$D$20)*(G4097/100)*(E4097/1000)),
IF(C4097="Ready to Drink",
SUM(LOOKUP(2,1/(SRP!$B$11:$B$15&lt;=E4097)/(SRP!$C$11:$C$15&gt;=E4097),SRP!$D$11:$D$15)*(G4097/100)*(E4097/1000)),
0)))))),2)</f>
        <v>2.0699999999999998</v>
      </c>
      <c r="L4097" s="173" t="str">
        <f t="shared" si="63"/>
        <v>Beer473</v>
      </c>
      <c r="M4097" s="154">
        <f>VLOOKUP(L4097,'Slope %'!C:D,2,0)</f>
        <v>0.12</v>
      </c>
    </row>
    <row r="4098" spans="1:13" x14ac:dyDescent="0.25">
      <c r="A4098" s="169">
        <v>53778</v>
      </c>
      <c r="B4098" s="170" t="s">
        <v>3228</v>
      </c>
      <c r="C4098" s="170" t="s">
        <v>11</v>
      </c>
      <c r="D4098" s="170" t="s">
        <v>211</v>
      </c>
      <c r="E4098" s="170">
        <v>8520</v>
      </c>
      <c r="F4098" s="170">
        <v>1</v>
      </c>
      <c r="G4098" s="171">
        <v>3.8</v>
      </c>
      <c r="H4098" s="170" t="s">
        <v>13</v>
      </c>
      <c r="I4098" s="171">
        <v>54.99</v>
      </c>
      <c r="J4098" s="169">
        <v>24</v>
      </c>
      <c r="K4098" s="154" cm="1">
        <f t="array" ref="K4098">ROUND(
IF(C4098="Beer",
SUM(LOOKUP(2,1/(SRP!$B$8:$B$10&lt;=E4098)/(SRP!$C$8:$C$10&gt;=E4098),SRP!$D$8:$D$10)*(G4098/100)*(E4098/1000)),
IF(C4098="Spirits",
SUM(LOOKUP(2,1/(SRP!$B$2:$B$7&lt;=E4098)/(SRP!$C$2:$C$7&gt;=E4098),SRP!$D$2:$D$7)*(G4098/100)*(E4098/1000)),
IF(AND(C4098="Wine",D4098="Fortified Wines"),
SUM(LOOKUP(2,1/(SRP!$B$26:$B$29&lt;=E4098)/(SRP!$C$26:$C$29&gt;=E4098),SRP!$D$26:$D$29)*(G4098/100)*(E4098/1000)),
IF(C4098="Wine",
SUM(LOOKUP(2,1/(SRP!$B$21:$B$25&lt;=E4098)/(SRP!$C$21:$C$25&gt;=E4098),SRP!$D$21:$D$25)*(G4098/100)*(E4098/1000)),
IF(AND(C4098="Ready to Drink",D4098="RTD-One Pour Cocktail&gt;7%&lt;=14.5"),
SUM(LOOKUP(2,1/(SRP!$B$16:$B$20&lt;=E4098)/(SRP!$C$16:$C$20&gt;=E4098),SRP!$D$16:$D$20)*(G4098/100)*(E4098/1000)),
IF(C4098="Ready to Drink",
SUM(LOOKUP(2,1/(SRP!$B$11:$B$15&lt;=E4098)/(SRP!$C$11:$C$15&gt;=E4098),SRP!$D$11:$D$15)*(G4098/100)*(E4098/1000)),
0)))))),2)</f>
        <v>25.28</v>
      </c>
      <c r="L4098" s="173" t="str">
        <f t="shared" si="63"/>
        <v>Beer8520</v>
      </c>
      <c r="M4098" s="154">
        <f>VLOOKUP(L4098,'Slope %'!C:D,2,0)</f>
        <v>0.05</v>
      </c>
    </row>
    <row r="4099" spans="1:13" x14ac:dyDescent="0.25">
      <c r="A4099" s="169">
        <v>53778</v>
      </c>
      <c r="B4099" s="170" t="s">
        <v>3228</v>
      </c>
      <c r="C4099" s="170" t="s">
        <v>11</v>
      </c>
      <c r="D4099" s="170" t="s">
        <v>211</v>
      </c>
      <c r="E4099" s="170">
        <v>8520</v>
      </c>
      <c r="F4099" s="170">
        <v>1</v>
      </c>
      <c r="G4099" s="171">
        <v>3.8</v>
      </c>
      <c r="H4099" s="170" t="s">
        <v>13</v>
      </c>
      <c r="I4099" s="171">
        <v>54.99</v>
      </c>
      <c r="J4099" s="169">
        <v>24</v>
      </c>
      <c r="K4099" s="154" cm="1">
        <f t="array" ref="K4099">ROUND(
IF(C4099="Beer",
SUM(LOOKUP(2,1/(SRP!$B$8:$B$10&lt;=E4099)/(SRP!$C$8:$C$10&gt;=E4099),SRP!$D$8:$D$10)*(G4099/100)*(E4099/1000)),
IF(C4099="Spirits",
SUM(LOOKUP(2,1/(SRP!$B$2:$B$7&lt;=E4099)/(SRP!$C$2:$C$7&gt;=E4099),SRP!$D$2:$D$7)*(G4099/100)*(E4099/1000)),
IF(AND(C4099="Wine",D4099="Fortified Wines"),
SUM(LOOKUP(2,1/(SRP!$B$26:$B$29&lt;=E4099)/(SRP!$C$26:$C$29&gt;=E4099),SRP!$D$26:$D$29)*(G4099/100)*(E4099/1000)),
IF(C4099="Wine",
SUM(LOOKUP(2,1/(SRP!$B$21:$B$25&lt;=E4099)/(SRP!$C$21:$C$25&gt;=E4099),SRP!$D$21:$D$25)*(G4099/100)*(E4099/1000)),
IF(AND(C4099="Ready to Drink",D4099="RTD-One Pour Cocktail&gt;7%&lt;=14.5"),
SUM(LOOKUP(2,1/(SRP!$B$16:$B$20&lt;=E4099)/(SRP!$C$16:$C$20&gt;=E4099),SRP!$D$16:$D$20)*(G4099/100)*(E4099/1000)),
IF(C4099="Ready to Drink",
SUM(LOOKUP(2,1/(SRP!$B$11:$B$15&lt;=E4099)/(SRP!$C$11:$C$15&gt;=E4099),SRP!$D$11:$D$15)*(G4099/100)*(E4099/1000)),
0)))))),2)</f>
        <v>25.28</v>
      </c>
      <c r="L4099" s="173" t="str">
        <f t="shared" ref="L4099:L4162" si="64">(_xlfn.CONCAT(C4099,E4099))</f>
        <v>Beer8520</v>
      </c>
      <c r="M4099" s="154">
        <f>VLOOKUP(L4099,'Slope %'!C:D,2,0)</f>
        <v>0.05</v>
      </c>
    </row>
    <row r="4100" spans="1:13" x14ac:dyDescent="0.25">
      <c r="A4100" s="169">
        <v>53783</v>
      </c>
      <c r="B4100" s="170" t="s">
        <v>3229</v>
      </c>
      <c r="C4100" s="170" t="s">
        <v>11</v>
      </c>
      <c r="D4100" s="170" t="s">
        <v>303</v>
      </c>
      <c r="E4100" s="170">
        <v>473</v>
      </c>
      <c r="F4100" s="170">
        <v>24</v>
      </c>
      <c r="G4100" s="171">
        <v>8</v>
      </c>
      <c r="H4100" s="170" t="s">
        <v>415</v>
      </c>
      <c r="I4100" s="171">
        <v>4.99</v>
      </c>
      <c r="J4100" s="169">
        <v>1</v>
      </c>
      <c r="K4100" s="154" cm="1">
        <f t="array" ref="K4100">ROUND(
IF(C4100="Beer",
SUM(LOOKUP(2,1/(SRP!$B$8:$B$10&lt;=E4100)/(SRP!$C$8:$C$10&gt;=E4100),SRP!$D$8:$D$10)*(G4100/100)*(E4100/1000)),
IF(C4100="Spirits",
SUM(LOOKUP(2,1/(SRP!$B$2:$B$7&lt;=E4100)/(SRP!$C$2:$C$7&gt;=E4100),SRP!$D$2:$D$7)*(G4100/100)*(E4100/1000)),
IF(AND(C4100="Wine",D4100="Fortified Wines"),
SUM(LOOKUP(2,1/(SRP!$B$26:$B$29&lt;=E4100)/(SRP!$C$26:$C$29&gt;=E4100),SRP!$D$26:$D$29)*(G4100/100)*(E4100/1000)),
IF(C4100="Wine",
SUM(LOOKUP(2,1/(SRP!$B$21:$B$25&lt;=E4100)/(SRP!$C$21:$C$25&gt;=E4100),SRP!$D$21:$D$25)*(G4100/100)*(E4100/1000)),
IF(AND(C4100="Ready to Drink",D4100="RTD-One Pour Cocktail&gt;7%&lt;=14.5"),
SUM(LOOKUP(2,1/(SRP!$B$16:$B$20&lt;=E4100)/(SRP!$C$16:$C$20&gt;=E4100),SRP!$D$16:$D$20)*(G4100/100)*(E4100/1000)),
IF(C4100="Ready to Drink",
SUM(LOOKUP(2,1/(SRP!$B$11:$B$15&lt;=E4100)/(SRP!$C$11:$C$15&gt;=E4100),SRP!$D$11:$D$15)*(G4100/100)*(E4100/1000)),
0)))))),2)</f>
        <v>2.95</v>
      </c>
      <c r="L4100" s="173" t="str">
        <f t="shared" si="64"/>
        <v>Beer473</v>
      </c>
      <c r="M4100" s="154">
        <f>VLOOKUP(L4100,'Slope %'!C:D,2,0)</f>
        <v>0.12</v>
      </c>
    </row>
    <row r="4101" spans="1:13" x14ac:dyDescent="0.25">
      <c r="A4101" s="169">
        <v>53783</v>
      </c>
      <c r="B4101" s="170" t="s">
        <v>3229</v>
      </c>
      <c r="C4101" s="170" t="s">
        <v>11</v>
      </c>
      <c r="D4101" s="170" t="s">
        <v>303</v>
      </c>
      <c r="E4101" s="170">
        <v>473</v>
      </c>
      <c r="F4101" s="170">
        <v>24</v>
      </c>
      <c r="G4101" s="171">
        <v>8</v>
      </c>
      <c r="H4101" s="170" t="s">
        <v>415</v>
      </c>
      <c r="I4101" s="171">
        <v>4.99</v>
      </c>
      <c r="J4101" s="169">
        <v>1</v>
      </c>
      <c r="K4101" s="154" cm="1">
        <f t="array" ref="K4101">ROUND(
IF(C4101="Beer",
SUM(LOOKUP(2,1/(SRP!$B$8:$B$10&lt;=E4101)/(SRP!$C$8:$C$10&gt;=E4101),SRP!$D$8:$D$10)*(G4101/100)*(E4101/1000)),
IF(C4101="Spirits",
SUM(LOOKUP(2,1/(SRP!$B$2:$B$7&lt;=E4101)/(SRP!$C$2:$C$7&gt;=E4101),SRP!$D$2:$D$7)*(G4101/100)*(E4101/1000)),
IF(AND(C4101="Wine",D4101="Fortified Wines"),
SUM(LOOKUP(2,1/(SRP!$B$26:$B$29&lt;=E4101)/(SRP!$C$26:$C$29&gt;=E4101),SRP!$D$26:$D$29)*(G4101/100)*(E4101/1000)),
IF(C4101="Wine",
SUM(LOOKUP(2,1/(SRP!$B$21:$B$25&lt;=E4101)/(SRP!$C$21:$C$25&gt;=E4101),SRP!$D$21:$D$25)*(G4101/100)*(E4101/1000)),
IF(AND(C4101="Ready to Drink",D4101="RTD-One Pour Cocktail&gt;7%&lt;=14.5"),
SUM(LOOKUP(2,1/(SRP!$B$16:$B$20&lt;=E4101)/(SRP!$C$16:$C$20&gt;=E4101),SRP!$D$16:$D$20)*(G4101/100)*(E4101/1000)),
IF(C4101="Ready to Drink",
SUM(LOOKUP(2,1/(SRP!$B$11:$B$15&lt;=E4101)/(SRP!$C$11:$C$15&gt;=E4101),SRP!$D$11:$D$15)*(G4101/100)*(E4101/1000)),
0)))))),2)</f>
        <v>2.95</v>
      </c>
      <c r="L4101" s="173" t="str">
        <f t="shared" si="64"/>
        <v>Beer473</v>
      </c>
      <c r="M4101" s="154">
        <f>VLOOKUP(L4101,'Slope %'!C:D,2,0)</f>
        <v>0.12</v>
      </c>
    </row>
    <row r="4102" spans="1:13" x14ac:dyDescent="0.25">
      <c r="A4102" s="169">
        <v>53785</v>
      </c>
      <c r="B4102" s="170" t="s">
        <v>3230</v>
      </c>
      <c r="C4102" s="170" t="s">
        <v>24</v>
      </c>
      <c r="D4102" s="170" t="s">
        <v>60</v>
      </c>
      <c r="E4102" s="170">
        <v>750</v>
      </c>
      <c r="F4102" s="170">
        <v>12</v>
      </c>
      <c r="G4102" s="171">
        <v>9.5</v>
      </c>
      <c r="H4102" s="170" t="s">
        <v>3231</v>
      </c>
      <c r="I4102" s="171">
        <v>13.09</v>
      </c>
      <c r="J4102" s="169">
        <v>1</v>
      </c>
      <c r="K4102" s="154" cm="1">
        <f t="array" ref="K4102">ROUND(
IF(C4102="Beer",
SUM(LOOKUP(2,1/(SRP!$B$8:$B$10&lt;=E4102)/(SRP!$C$8:$C$10&gt;=E4102),SRP!$D$8:$D$10)*(G4102/100)*(E4102/1000)),
IF(C4102="Spirits",
SUM(LOOKUP(2,1/(SRP!$B$2:$B$7&lt;=E4102)/(SRP!$C$2:$C$7&gt;=E4102),SRP!$D$2:$D$7)*(G4102/100)*(E4102/1000)),
IF(AND(C4102="Wine",D4102="Fortified Wines"),
SUM(LOOKUP(2,1/(SRP!$B$26:$B$29&lt;=E4102)/(SRP!$C$26:$C$29&gt;=E4102),SRP!$D$26:$D$29)*(G4102/100)*(E4102/1000)),
IF(C4102="Wine",
SUM(LOOKUP(2,1/(SRP!$B$21:$B$25&lt;=E4102)/(SRP!$C$21:$C$25&gt;=E4102),SRP!$D$21:$D$25)*(G4102/100)*(E4102/1000)),
IF(AND(C4102="Ready to Drink",D4102="RTD-One Pour Cocktail&gt;7%&lt;=14.5"),
SUM(LOOKUP(2,1/(SRP!$B$16:$B$20&lt;=E4102)/(SRP!$C$16:$C$20&gt;=E4102),SRP!$D$16:$D$20)*(G4102/100)*(E4102/1000)),
IF(C4102="Ready to Drink",
SUM(LOOKUP(2,1/(SRP!$B$11:$B$15&lt;=E4102)/(SRP!$C$11:$C$15&gt;=E4102),SRP!$D$11:$D$15)*(G4102/100)*(E4102/1000)),
0)))))),2)</f>
        <v>5.56</v>
      </c>
      <c r="L4102" s="173" t="str">
        <f t="shared" si="64"/>
        <v>Wine750</v>
      </c>
      <c r="M4102" s="154">
        <f>VLOOKUP(L4102,'Slope %'!C:D,2,0)</f>
        <v>0.1</v>
      </c>
    </row>
    <row r="4103" spans="1:13" x14ac:dyDescent="0.25">
      <c r="A4103" s="169">
        <v>53798</v>
      </c>
      <c r="B4103" s="170" t="s">
        <v>2806</v>
      </c>
      <c r="C4103" s="170" t="s">
        <v>24</v>
      </c>
      <c r="D4103" s="170" t="s">
        <v>191</v>
      </c>
      <c r="E4103" s="170">
        <v>750</v>
      </c>
      <c r="F4103" s="170">
        <v>12</v>
      </c>
      <c r="G4103" s="171">
        <v>14.4</v>
      </c>
      <c r="H4103" s="170" t="s">
        <v>600</v>
      </c>
      <c r="I4103" s="171">
        <v>49.99</v>
      </c>
      <c r="J4103" s="169">
        <v>1</v>
      </c>
      <c r="K4103" s="154" cm="1">
        <f t="array" ref="K4103">ROUND(
IF(C4103="Beer",
SUM(LOOKUP(2,1/(SRP!$B$8:$B$10&lt;=E4103)/(SRP!$C$8:$C$10&gt;=E4103),SRP!$D$8:$D$10)*(G4103/100)*(E4103/1000)),
IF(C4103="Spirits",
SUM(LOOKUP(2,1/(SRP!$B$2:$B$7&lt;=E4103)/(SRP!$C$2:$C$7&gt;=E4103),SRP!$D$2:$D$7)*(G4103/100)*(E4103/1000)),
IF(AND(C4103="Wine",D4103="Fortified Wines"),
SUM(LOOKUP(2,1/(SRP!$B$26:$B$29&lt;=E4103)/(SRP!$C$26:$C$29&gt;=E4103),SRP!$D$26:$D$29)*(G4103/100)*(E4103/1000)),
IF(C4103="Wine",
SUM(LOOKUP(2,1/(SRP!$B$21:$B$25&lt;=E4103)/(SRP!$C$21:$C$25&gt;=E4103),SRP!$D$21:$D$25)*(G4103/100)*(E4103/1000)),
IF(AND(C4103="Ready to Drink",D4103="RTD-One Pour Cocktail&gt;7%&lt;=14.5"),
SUM(LOOKUP(2,1/(SRP!$B$16:$B$20&lt;=E4103)/(SRP!$C$16:$C$20&gt;=E4103),SRP!$D$16:$D$20)*(G4103/100)*(E4103/1000)),
IF(C4103="Ready to Drink",
SUM(LOOKUP(2,1/(SRP!$B$11:$B$15&lt;=E4103)/(SRP!$C$11:$C$15&gt;=E4103),SRP!$D$11:$D$15)*(G4103/100)*(E4103/1000)),
0)))))),2)</f>
        <v>8.43</v>
      </c>
      <c r="L4103" s="173" t="str">
        <f t="shared" si="64"/>
        <v>Wine750</v>
      </c>
      <c r="M4103" s="154">
        <f>VLOOKUP(L4103,'Slope %'!C:D,2,0)</f>
        <v>0.1</v>
      </c>
    </row>
    <row r="4104" spans="1:13" x14ac:dyDescent="0.25">
      <c r="A4104" s="169">
        <v>53834</v>
      </c>
      <c r="B4104" s="170" t="s">
        <v>3232</v>
      </c>
      <c r="C4104" s="170" t="s">
        <v>15</v>
      </c>
      <c r="D4104" s="170" t="s">
        <v>140</v>
      </c>
      <c r="E4104" s="170">
        <v>300</v>
      </c>
      <c r="F4104" s="170">
        <v>10</v>
      </c>
      <c r="G4104" s="171">
        <v>20</v>
      </c>
      <c r="H4104" s="170" t="s">
        <v>17</v>
      </c>
      <c r="I4104" s="171">
        <v>19.989999999999998</v>
      </c>
      <c r="J4104" s="169">
        <v>1</v>
      </c>
      <c r="K4104" s="154" cm="1">
        <f t="array" ref="K4104">ROUND(
IF(C4104="Beer",
SUM(LOOKUP(2,1/(SRP!$B$8:$B$10&lt;=E4104)/(SRP!$C$8:$C$10&gt;=E4104),SRP!$D$8:$D$10)*(G4104/100)*(E4104/1000)),
IF(C4104="Spirits",
SUM(LOOKUP(2,1/(SRP!$B$2:$B$7&lt;=E4104)/(SRP!$C$2:$C$7&gt;=E4104),SRP!$D$2:$D$7)*(G4104/100)*(E4104/1000)),
IF(AND(C4104="Wine",D4104="Fortified Wines"),
SUM(LOOKUP(2,1/(SRP!$B$26:$B$29&lt;=E4104)/(SRP!$C$26:$C$29&gt;=E4104),SRP!$D$26:$D$29)*(G4104/100)*(E4104/1000)),
IF(C4104="Wine",
SUM(LOOKUP(2,1/(SRP!$B$21:$B$25&lt;=E4104)/(SRP!$C$21:$C$25&gt;=E4104),SRP!$D$21:$D$25)*(G4104/100)*(E4104/1000)),
IF(AND(C4104="Ready to Drink",D4104="RTD-One Pour Cocktail&gt;7%&lt;=14.5"),
SUM(LOOKUP(2,1/(SRP!$B$16:$B$20&lt;=E4104)/(SRP!$C$16:$C$20&gt;=E4104),SRP!$D$16:$D$20)*(G4104/100)*(E4104/1000)),
IF(C4104="Ready to Drink",
SUM(LOOKUP(2,1/(SRP!$B$11:$B$15&lt;=E4104)/(SRP!$C$11:$C$15&gt;=E4104),SRP!$D$11:$D$15)*(G4104/100)*(E4104/1000)),
0)))))),2)</f>
        <v>5.32</v>
      </c>
      <c r="L4104" s="173" t="str">
        <f t="shared" si="64"/>
        <v>Spirits300</v>
      </c>
      <c r="M4104" s="154">
        <f>VLOOKUP(L4104,'Slope %'!C:D,2,0)</f>
        <v>0.1</v>
      </c>
    </row>
    <row r="4105" spans="1:13" x14ac:dyDescent="0.25">
      <c r="A4105" s="169">
        <v>53835</v>
      </c>
      <c r="B4105" s="170" t="s">
        <v>3233</v>
      </c>
      <c r="C4105" s="170" t="s">
        <v>15</v>
      </c>
      <c r="D4105" s="170" t="s">
        <v>90</v>
      </c>
      <c r="E4105" s="170">
        <v>750</v>
      </c>
      <c r="F4105" s="170">
        <v>6</v>
      </c>
      <c r="G4105" s="171">
        <v>46</v>
      </c>
      <c r="H4105" s="170" t="s">
        <v>29</v>
      </c>
      <c r="I4105" s="171">
        <v>199.99</v>
      </c>
      <c r="J4105" s="169">
        <v>1</v>
      </c>
      <c r="K4105" s="154" cm="1">
        <f t="array" ref="K4105">ROUND(
IF(C4105="Beer",
SUM(LOOKUP(2,1/(SRP!$B$8:$B$10&lt;=E4105)/(SRP!$C$8:$C$10&gt;=E4105),SRP!$D$8:$D$10)*(G4105/100)*(E4105/1000)),
IF(C4105="Spirits",
SUM(LOOKUP(2,1/(SRP!$B$2:$B$7&lt;=E4105)/(SRP!$C$2:$C$7&gt;=E4105),SRP!$D$2:$D$7)*(G4105/100)*(E4105/1000)),
IF(AND(C4105="Wine",D4105="Fortified Wines"),
SUM(LOOKUP(2,1/(SRP!$B$26:$B$29&lt;=E4105)/(SRP!$C$26:$C$29&gt;=E4105),SRP!$D$26:$D$29)*(G4105/100)*(E4105/1000)),
IF(C4105="Wine",
SUM(LOOKUP(2,1/(SRP!$B$21:$B$25&lt;=E4105)/(SRP!$C$21:$C$25&gt;=E4105),SRP!$D$21:$D$25)*(G4105/100)*(E4105/1000)),
IF(AND(C4105="Ready to Drink",D4105="RTD-One Pour Cocktail&gt;7%&lt;=14.5"),
SUM(LOOKUP(2,1/(SRP!$B$16:$B$20&lt;=E4105)/(SRP!$C$16:$C$20&gt;=E4105),SRP!$D$16:$D$20)*(G4105/100)*(E4105/1000)),
IF(C4105="Ready to Drink",
SUM(LOOKUP(2,1/(SRP!$B$11:$B$15&lt;=E4105)/(SRP!$C$11:$C$15&gt;=E4105),SRP!$D$11:$D$15)*(G4105/100)*(E4105/1000)),
0)))))),2)</f>
        <v>26.93</v>
      </c>
      <c r="L4105" s="173" t="str">
        <f t="shared" si="64"/>
        <v>Spirits750</v>
      </c>
      <c r="M4105" s="154">
        <f>VLOOKUP(L4105,'Slope %'!C:D,2,0)</f>
        <v>7.0000000000000007E-2</v>
      </c>
    </row>
    <row r="4106" spans="1:13" x14ac:dyDescent="0.25">
      <c r="A4106" s="169">
        <v>53839</v>
      </c>
      <c r="B4106" s="170" t="s">
        <v>3234</v>
      </c>
      <c r="C4106" s="170" t="s">
        <v>15</v>
      </c>
      <c r="D4106" s="170" t="s">
        <v>154</v>
      </c>
      <c r="E4106" s="170">
        <v>750</v>
      </c>
      <c r="F4106" s="170">
        <v>12</v>
      </c>
      <c r="G4106" s="171">
        <v>15</v>
      </c>
      <c r="H4106" s="170" t="s">
        <v>123</v>
      </c>
      <c r="I4106" s="171">
        <v>35.49</v>
      </c>
      <c r="J4106" s="169">
        <v>1</v>
      </c>
      <c r="K4106" s="154" cm="1">
        <f t="array" ref="K4106">ROUND(
IF(C4106="Beer",
SUM(LOOKUP(2,1/(SRP!$B$8:$B$10&lt;=E4106)/(SRP!$C$8:$C$10&gt;=E4106),SRP!$D$8:$D$10)*(G4106/100)*(E4106/1000)),
IF(C4106="Spirits",
SUM(LOOKUP(2,1/(SRP!$B$2:$B$7&lt;=E4106)/(SRP!$C$2:$C$7&gt;=E4106),SRP!$D$2:$D$7)*(G4106/100)*(E4106/1000)),
IF(AND(C4106="Wine",D4106="Fortified Wines"),
SUM(LOOKUP(2,1/(SRP!$B$26:$B$29&lt;=E4106)/(SRP!$C$26:$C$29&gt;=E4106),SRP!$D$26:$D$29)*(G4106/100)*(E4106/1000)),
IF(C4106="Wine",
SUM(LOOKUP(2,1/(SRP!$B$21:$B$25&lt;=E4106)/(SRP!$C$21:$C$25&gt;=E4106),SRP!$D$21:$D$25)*(G4106/100)*(E4106/1000)),
IF(AND(C4106="Ready to Drink",D4106="RTD-One Pour Cocktail&gt;7%&lt;=14.5"),
SUM(LOOKUP(2,1/(SRP!$B$16:$B$20&lt;=E4106)/(SRP!$C$16:$C$20&gt;=E4106),SRP!$D$16:$D$20)*(G4106/100)*(E4106/1000)),
IF(C4106="Ready to Drink",
SUM(LOOKUP(2,1/(SRP!$B$11:$B$15&lt;=E4106)/(SRP!$C$11:$C$15&gt;=E4106),SRP!$D$11:$D$15)*(G4106/100)*(E4106/1000)),
0)))))),2)</f>
        <v>8.7799999999999994</v>
      </c>
      <c r="L4106" s="173" t="str">
        <f t="shared" si="64"/>
        <v>Spirits750</v>
      </c>
      <c r="M4106" s="154">
        <f>VLOOKUP(L4106,'Slope %'!C:D,2,0)</f>
        <v>7.0000000000000007E-2</v>
      </c>
    </row>
    <row r="4107" spans="1:13" x14ac:dyDescent="0.25">
      <c r="A4107" s="169">
        <v>53852</v>
      </c>
      <c r="B4107" s="170" t="s">
        <v>3235</v>
      </c>
      <c r="C4107" s="170" t="s">
        <v>24</v>
      </c>
      <c r="D4107" s="170" t="s">
        <v>194</v>
      </c>
      <c r="E4107" s="170">
        <v>750</v>
      </c>
      <c r="F4107" s="170">
        <v>12</v>
      </c>
      <c r="G4107" s="171">
        <v>12.8</v>
      </c>
      <c r="H4107" s="170" t="s">
        <v>141</v>
      </c>
      <c r="I4107" s="171">
        <v>19.989999999999998</v>
      </c>
      <c r="J4107" s="169">
        <v>1</v>
      </c>
      <c r="K4107" s="154" cm="1">
        <f t="array" ref="K4107">ROUND(
IF(C4107="Beer",
SUM(LOOKUP(2,1/(SRP!$B$8:$B$10&lt;=E4107)/(SRP!$C$8:$C$10&gt;=E4107),SRP!$D$8:$D$10)*(G4107/100)*(E4107/1000)),
IF(C4107="Spirits",
SUM(LOOKUP(2,1/(SRP!$B$2:$B$7&lt;=E4107)/(SRP!$C$2:$C$7&gt;=E4107),SRP!$D$2:$D$7)*(G4107/100)*(E4107/1000)),
IF(AND(C4107="Wine",D4107="Fortified Wines"),
SUM(LOOKUP(2,1/(SRP!$B$26:$B$29&lt;=E4107)/(SRP!$C$26:$C$29&gt;=E4107),SRP!$D$26:$D$29)*(G4107/100)*(E4107/1000)),
IF(C4107="Wine",
SUM(LOOKUP(2,1/(SRP!$B$21:$B$25&lt;=E4107)/(SRP!$C$21:$C$25&gt;=E4107),SRP!$D$21:$D$25)*(G4107/100)*(E4107/1000)),
IF(AND(C4107="Ready to Drink",D4107="RTD-One Pour Cocktail&gt;7%&lt;=14.5"),
SUM(LOOKUP(2,1/(SRP!$B$16:$B$20&lt;=E4107)/(SRP!$C$16:$C$20&gt;=E4107),SRP!$D$16:$D$20)*(G4107/100)*(E4107/1000)),
IF(C4107="Ready to Drink",
SUM(LOOKUP(2,1/(SRP!$B$11:$B$15&lt;=E4107)/(SRP!$C$11:$C$15&gt;=E4107),SRP!$D$11:$D$15)*(G4107/100)*(E4107/1000)),
0)))))),2)</f>
        <v>7.49</v>
      </c>
      <c r="L4107" s="173" t="str">
        <f t="shared" si="64"/>
        <v>Wine750</v>
      </c>
      <c r="M4107" s="154">
        <f>VLOOKUP(L4107,'Slope %'!C:D,2,0)</f>
        <v>0.1</v>
      </c>
    </row>
    <row r="4108" spans="1:13" x14ac:dyDescent="0.25">
      <c r="A4108" s="169">
        <v>53862</v>
      </c>
      <c r="B4108" s="170" t="s">
        <v>3236</v>
      </c>
      <c r="C4108" s="170" t="s">
        <v>24</v>
      </c>
      <c r="D4108" s="170" t="s">
        <v>38</v>
      </c>
      <c r="E4108" s="170">
        <v>750</v>
      </c>
      <c r="F4108" s="170">
        <v>12</v>
      </c>
      <c r="G4108" s="171">
        <v>12.5</v>
      </c>
      <c r="H4108" s="170" t="s">
        <v>2361</v>
      </c>
      <c r="I4108" s="171">
        <v>23.99</v>
      </c>
      <c r="J4108" s="169">
        <v>1</v>
      </c>
      <c r="K4108" s="154" cm="1">
        <f t="array" ref="K4108">ROUND(
IF(C4108="Beer",
SUM(LOOKUP(2,1/(SRP!$B$8:$B$10&lt;=E4108)/(SRP!$C$8:$C$10&gt;=E4108),SRP!$D$8:$D$10)*(G4108/100)*(E4108/1000)),
IF(C4108="Spirits",
SUM(LOOKUP(2,1/(SRP!$B$2:$B$7&lt;=E4108)/(SRP!$C$2:$C$7&gt;=E4108),SRP!$D$2:$D$7)*(G4108/100)*(E4108/1000)),
IF(AND(C4108="Wine",D4108="Fortified Wines"),
SUM(LOOKUP(2,1/(SRP!$B$26:$B$29&lt;=E4108)/(SRP!$C$26:$C$29&gt;=E4108),SRP!$D$26:$D$29)*(G4108/100)*(E4108/1000)),
IF(C4108="Wine",
SUM(LOOKUP(2,1/(SRP!$B$21:$B$25&lt;=E4108)/(SRP!$C$21:$C$25&gt;=E4108),SRP!$D$21:$D$25)*(G4108/100)*(E4108/1000)),
IF(AND(C4108="Ready to Drink",D4108="RTD-One Pour Cocktail&gt;7%&lt;=14.5"),
SUM(LOOKUP(2,1/(SRP!$B$16:$B$20&lt;=E4108)/(SRP!$C$16:$C$20&gt;=E4108),SRP!$D$16:$D$20)*(G4108/100)*(E4108/1000)),
IF(C4108="Ready to Drink",
SUM(LOOKUP(2,1/(SRP!$B$11:$B$15&lt;=E4108)/(SRP!$C$11:$C$15&gt;=E4108),SRP!$D$11:$D$15)*(G4108/100)*(E4108/1000)),
0)))))),2)</f>
        <v>7.32</v>
      </c>
      <c r="L4108" s="173" t="str">
        <f t="shared" si="64"/>
        <v>Wine750</v>
      </c>
      <c r="M4108" s="154">
        <f>VLOOKUP(L4108,'Slope %'!C:D,2,0)</f>
        <v>0.1</v>
      </c>
    </row>
    <row r="4109" spans="1:13" x14ac:dyDescent="0.25">
      <c r="A4109" s="169">
        <v>53876</v>
      </c>
      <c r="B4109" s="170" t="s">
        <v>3237</v>
      </c>
      <c r="C4109" s="170" t="s">
        <v>24</v>
      </c>
      <c r="D4109" s="170" t="s">
        <v>34</v>
      </c>
      <c r="E4109" s="170">
        <v>750</v>
      </c>
      <c r="F4109" s="170">
        <v>12</v>
      </c>
      <c r="G4109" s="171">
        <v>13</v>
      </c>
      <c r="H4109" s="170" t="s">
        <v>177</v>
      </c>
      <c r="I4109" s="171">
        <v>31.99</v>
      </c>
      <c r="J4109" s="169">
        <v>1</v>
      </c>
      <c r="K4109" s="154" cm="1">
        <f t="array" ref="K4109">ROUND(
IF(C4109="Beer",
SUM(LOOKUP(2,1/(SRP!$B$8:$B$10&lt;=E4109)/(SRP!$C$8:$C$10&gt;=E4109),SRP!$D$8:$D$10)*(G4109/100)*(E4109/1000)),
IF(C4109="Spirits",
SUM(LOOKUP(2,1/(SRP!$B$2:$B$7&lt;=E4109)/(SRP!$C$2:$C$7&gt;=E4109),SRP!$D$2:$D$7)*(G4109/100)*(E4109/1000)),
IF(AND(C4109="Wine",D4109="Fortified Wines"),
SUM(LOOKUP(2,1/(SRP!$B$26:$B$29&lt;=E4109)/(SRP!$C$26:$C$29&gt;=E4109),SRP!$D$26:$D$29)*(G4109/100)*(E4109/1000)),
IF(C4109="Wine",
SUM(LOOKUP(2,1/(SRP!$B$21:$B$25&lt;=E4109)/(SRP!$C$21:$C$25&gt;=E4109),SRP!$D$21:$D$25)*(G4109/100)*(E4109/1000)),
IF(AND(C4109="Ready to Drink",D4109="RTD-One Pour Cocktail&gt;7%&lt;=14.5"),
SUM(LOOKUP(2,1/(SRP!$B$16:$B$20&lt;=E4109)/(SRP!$C$16:$C$20&gt;=E4109),SRP!$D$16:$D$20)*(G4109/100)*(E4109/1000)),
IF(C4109="Ready to Drink",
SUM(LOOKUP(2,1/(SRP!$B$11:$B$15&lt;=E4109)/(SRP!$C$11:$C$15&gt;=E4109),SRP!$D$11:$D$15)*(G4109/100)*(E4109/1000)),
0)))))),2)</f>
        <v>7.61</v>
      </c>
      <c r="L4109" s="173" t="str">
        <f t="shared" si="64"/>
        <v>Wine750</v>
      </c>
      <c r="M4109" s="154">
        <f>VLOOKUP(L4109,'Slope %'!C:D,2,0)</f>
        <v>0.1</v>
      </c>
    </row>
    <row r="4110" spans="1:13" x14ac:dyDescent="0.25">
      <c r="A4110" s="169">
        <v>53900</v>
      </c>
      <c r="B4110" s="170" t="s">
        <v>3238</v>
      </c>
      <c r="C4110" s="170" t="s">
        <v>24</v>
      </c>
      <c r="D4110" s="170" t="s">
        <v>117</v>
      </c>
      <c r="E4110" s="170">
        <v>750</v>
      </c>
      <c r="F4110" s="170">
        <v>12</v>
      </c>
      <c r="G4110" s="171">
        <v>14.5</v>
      </c>
      <c r="H4110" s="170" t="s">
        <v>200</v>
      </c>
      <c r="I4110" s="171">
        <v>49.99</v>
      </c>
      <c r="J4110" s="169">
        <v>1</v>
      </c>
      <c r="K4110" s="154" cm="1">
        <f t="array" ref="K4110">ROUND(
IF(C4110="Beer",
SUM(LOOKUP(2,1/(SRP!$B$8:$B$10&lt;=E4110)/(SRP!$C$8:$C$10&gt;=E4110),SRP!$D$8:$D$10)*(G4110/100)*(E4110/1000)),
IF(C4110="Spirits",
SUM(LOOKUP(2,1/(SRP!$B$2:$B$7&lt;=E4110)/(SRP!$C$2:$C$7&gt;=E4110),SRP!$D$2:$D$7)*(G4110/100)*(E4110/1000)),
IF(AND(C4110="Wine",D4110="Fortified Wines"),
SUM(LOOKUP(2,1/(SRP!$B$26:$B$29&lt;=E4110)/(SRP!$C$26:$C$29&gt;=E4110),SRP!$D$26:$D$29)*(G4110/100)*(E4110/1000)),
IF(C4110="Wine",
SUM(LOOKUP(2,1/(SRP!$B$21:$B$25&lt;=E4110)/(SRP!$C$21:$C$25&gt;=E4110),SRP!$D$21:$D$25)*(G4110/100)*(E4110/1000)),
IF(AND(C4110="Ready to Drink",D4110="RTD-One Pour Cocktail&gt;7%&lt;=14.5"),
SUM(LOOKUP(2,1/(SRP!$B$16:$B$20&lt;=E4110)/(SRP!$C$16:$C$20&gt;=E4110),SRP!$D$16:$D$20)*(G4110/100)*(E4110/1000)),
IF(C4110="Ready to Drink",
SUM(LOOKUP(2,1/(SRP!$B$11:$B$15&lt;=E4110)/(SRP!$C$11:$C$15&gt;=E4110),SRP!$D$11:$D$15)*(G4110/100)*(E4110/1000)),
0)))))),2)</f>
        <v>8.49</v>
      </c>
      <c r="L4110" s="173" t="str">
        <f t="shared" si="64"/>
        <v>Wine750</v>
      </c>
      <c r="M4110" s="154">
        <f>VLOOKUP(L4110,'Slope %'!C:D,2,0)</f>
        <v>0.1</v>
      </c>
    </row>
    <row r="4111" spans="1:13" x14ac:dyDescent="0.25">
      <c r="A4111" s="169">
        <v>53925</v>
      </c>
      <c r="B4111" s="170" t="s">
        <v>3239</v>
      </c>
      <c r="C4111" s="170" t="s">
        <v>24</v>
      </c>
      <c r="D4111" s="170" t="s">
        <v>34</v>
      </c>
      <c r="E4111" s="170">
        <v>750</v>
      </c>
      <c r="F4111" s="170">
        <v>12</v>
      </c>
      <c r="G4111" s="171">
        <v>13</v>
      </c>
      <c r="H4111" s="170" t="s">
        <v>2361</v>
      </c>
      <c r="I4111" s="171">
        <v>19.989999999999998</v>
      </c>
      <c r="J4111" s="169">
        <v>1</v>
      </c>
      <c r="K4111" s="154" cm="1">
        <f t="array" ref="K4111">ROUND(
IF(C4111="Beer",
SUM(LOOKUP(2,1/(SRP!$B$8:$B$10&lt;=E4111)/(SRP!$C$8:$C$10&gt;=E4111),SRP!$D$8:$D$10)*(G4111/100)*(E4111/1000)),
IF(C4111="Spirits",
SUM(LOOKUP(2,1/(SRP!$B$2:$B$7&lt;=E4111)/(SRP!$C$2:$C$7&gt;=E4111),SRP!$D$2:$D$7)*(G4111/100)*(E4111/1000)),
IF(AND(C4111="Wine",D4111="Fortified Wines"),
SUM(LOOKUP(2,1/(SRP!$B$26:$B$29&lt;=E4111)/(SRP!$C$26:$C$29&gt;=E4111),SRP!$D$26:$D$29)*(G4111/100)*(E4111/1000)),
IF(C4111="Wine",
SUM(LOOKUP(2,1/(SRP!$B$21:$B$25&lt;=E4111)/(SRP!$C$21:$C$25&gt;=E4111),SRP!$D$21:$D$25)*(G4111/100)*(E4111/1000)),
IF(AND(C4111="Ready to Drink",D4111="RTD-One Pour Cocktail&gt;7%&lt;=14.5"),
SUM(LOOKUP(2,1/(SRP!$B$16:$B$20&lt;=E4111)/(SRP!$C$16:$C$20&gt;=E4111),SRP!$D$16:$D$20)*(G4111/100)*(E4111/1000)),
IF(C4111="Ready to Drink",
SUM(LOOKUP(2,1/(SRP!$B$11:$B$15&lt;=E4111)/(SRP!$C$11:$C$15&gt;=E4111),SRP!$D$11:$D$15)*(G4111/100)*(E4111/1000)),
0)))))),2)</f>
        <v>7.61</v>
      </c>
      <c r="L4111" s="173" t="str">
        <f t="shared" si="64"/>
        <v>Wine750</v>
      </c>
      <c r="M4111" s="154">
        <f>VLOOKUP(L4111,'Slope %'!C:D,2,0)</f>
        <v>0.1</v>
      </c>
    </row>
    <row r="4112" spans="1:13" x14ac:dyDescent="0.25">
      <c r="A4112" s="169">
        <v>53939</v>
      </c>
      <c r="B4112" s="170" t="s">
        <v>3240</v>
      </c>
      <c r="C4112" s="170" t="s">
        <v>11</v>
      </c>
      <c r="D4112" s="170" t="s">
        <v>211</v>
      </c>
      <c r="E4112" s="170">
        <v>355</v>
      </c>
      <c r="F4112" s="170">
        <v>24</v>
      </c>
      <c r="G4112" s="171">
        <v>3.5</v>
      </c>
      <c r="H4112" s="170" t="s">
        <v>2190</v>
      </c>
      <c r="I4112" s="171">
        <v>3.24</v>
      </c>
      <c r="J4112" s="169">
        <v>1</v>
      </c>
      <c r="K4112" s="154" cm="1">
        <f t="array" ref="K4112">ROUND(
IF(C4112="Beer",
SUM(LOOKUP(2,1/(SRP!$B$8:$B$10&lt;=E4112)/(SRP!$C$8:$C$10&gt;=E4112),SRP!$D$8:$D$10)*(G4112/100)*(E4112/1000)),
IF(C4112="Spirits",
SUM(LOOKUP(2,1/(SRP!$B$2:$B$7&lt;=E4112)/(SRP!$C$2:$C$7&gt;=E4112),SRP!$D$2:$D$7)*(G4112/100)*(E4112/1000)),
IF(AND(C4112="Wine",D4112="Fortified Wines"),
SUM(LOOKUP(2,1/(SRP!$B$26:$B$29&lt;=E4112)/(SRP!$C$26:$C$29&gt;=E4112),SRP!$D$26:$D$29)*(G4112/100)*(E4112/1000)),
IF(C4112="Wine",
SUM(LOOKUP(2,1/(SRP!$B$21:$B$25&lt;=E4112)/(SRP!$C$21:$C$25&gt;=E4112),SRP!$D$21:$D$25)*(G4112/100)*(E4112/1000)),
IF(AND(C4112="Ready to Drink",D4112="RTD-One Pour Cocktail&gt;7%&lt;=14.5"),
SUM(LOOKUP(2,1/(SRP!$B$16:$B$20&lt;=E4112)/(SRP!$C$16:$C$20&gt;=E4112),SRP!$D$16:$D$20)*(G4112/100)*(E4112/1000)),
IF(C4112="Ready to Drink",
SUM(LOOKUP(2,1/(SRP!$B$11:$B$15&lt;=E4112)/(SRP!$C$11:$C$15&gt;=E4112),SRP!$D$11:$D$15)*(G4112/100)*(E4112/1000)),
0)))))),2)</f>
        <v>0.97</v>
      </c>
      <c r="L4112" s="173" t="str">
        <f t="shared" si="64"/>
        <v>Beer355</v>
      </c>
      <c r="M4112" s="154">
        <f>VLOOKUP(L4112,'Slope %'!C:D,2,0)</f>
        <v>0.12</v>
      </c>
    </row>
    <row r="4113" spans="1:13" x14ac:dyDescent="0.25">
      <c r="A4113" s="169">
        <v>53939</v>
      </c>
      <c r="B4113" s="170" t="s">
        <v>3240</v>
      </c>
      <c r="C4113" s="170" t="s">
        <v>11</v>
      </c>
      <c r="D4113" s="170" t="s">
        <v>211</v>
      </c>
      <c r="E4113" s="170">
        <v>355</v>
      </c>
      <c r="F4113" s="170">
        <v>24</v>
      </c>
      <c r="G4113" s="171">
        <v>3.5</v>
      </c>
      <c r="H4113" s="170" t="s">
        <v>2190</v>
      </c>
      <c r="I4113" s="171">
        <v>3.24</v>
      </c>
      <c r="J4113" s="169">
        <v>1</v>
      </c>
      <c r="K4113" s="154" cm="1">
        <f t="array" ref="K4113">ROUND(
IF(C4113="Beer",
SUM(LOOKUP(2,1/(SRP!$B$8:$B$10&lt;=E4113)/(SRP!$C$8:$C$10&gt;=E4113),SRP!$D$8:$D$10)*(G4113/100)*(E4113/1000)),
IF(C4113="Spirits",
SUM(LOOKUP(2,1/(SRP!$B$2:$B$7&lt;=E4113)/(SRP!$C$2:$C$7&gt;=E4113),SRP!$D$2:$D$7)*(G4113/100)*(E4113/1000)),
IF(AND(C4113="Wine",D4113="Fortified Wines"),
SUM(LOOKUP(2,1/(SRP!$B$26:$B$29&lt;=E4113)/(SRP!$C$26:$C$29&gt;=E4113),SRP!$D$26:$D$29)*(G4113/100)*(E4113/1000)),
IF(C4113="Wine",
SUM(LOOKUP(2,1/(SRP!$B$21:$B$25&lt;=E4113)/(SRP!$C$21:$C$25&gt;=E4113),SRP!$D$21:$D$25)*(G4113/100)*(E4113/1000)),
IF(AND(C4113="Ready to Drink",D4113="RTD-One Pour Cocktail&gt;7%&lt;=14.5"),
SUM(LOOKUP(2,1/(SRP!$B$16:$B$20&lt;=E4113)/(SRP!$C$16:$C$20&gt;=E4113),SRP!$D$16:$D$20)*(G4113/100)*(E4113/1000)),
IF(C4113="Ready to Drink",
SUM(LOOKUP(2,1/(SRP!$B$11:$B$15&lt;=E4113)/(SRP!$C$11:$C$15&gt;=E4113),SRP!$D$11:$D$15)*(G4113/100)*(E4113/1000)),
0)))))),2)</f>
        <v>0.97</v>
      </c>
      <c r="L4113" s="173" t="str">
        <f t="shared" si="64"/>
        <v>Beer355</v>
      </c>
      <c r="M4113" s="154">
        <f>VLOOKUP(L4113,'Slope %'!C:D,2,0)</f>
        <v>0.12</v>
      </c>
    </row>
    <row r="4114" spans="1:13" x14ac:dyDescent="0.25">
      <c r="A4114" s="169">
        <v>53971</v>
      </c>
      <c r="B4114" s="170" t="s">
        <v>3241</v>
      </c>
      <c r="C4114" s="170" t="s">
        <v>24</v>
      </c>
      <c r="D4114" s="170" t="s">
        <v>38</v>
      </c>
      <c r="E4114" s="170">
        <v>750</v>
      </c>
      <c r="F4114" s="170">
        <v>12</v>
      </c>
      <c r="G4114" s="171">
        <v>13</v>
      </c>
      <c r="H4114" s="170" t="s">
        <v>96</v>
      </c>
      <c r="I4114" s="171">
        <v>17.989999999999998</v>
      </c>
      <c r="J4114" s="169">
        <v>1</v>
      </c>
      <c r="K4114" s="154" cm="1">
        <f t="array" ref="K4114">ROUND(
IF(C4114="Beer",
SUM(LOOKUP(2,1/(SRP!$B$8:$B$10&lt;=E4114)/(SRP!$C$8:$C$10&gt;=E4114),SRP!$D$8:$D$10)*(G4114/100)*(E4114/1000)),
IF(C4114="Spirits",
SUM(LOOKUP(2,1/(SRP!$B$2:$B$7&lt;=E4114)/(SRP!$C$2:$C$7&gt;=E4114),SRP!$D$2:$D$7)*(G4114/100)*(E4114/1000)),
IF(AND(C4114="Wine",D4114="Fortified Wines"),
SUM(LOOKUP(2,1/(SRP!$B$26:$B$29&lt;=E4114)/(SRP!$C$26:$C$29&gt;=E4114),SRP!$D$26:$D$29)*(G4114/100)*(E4114/1000)),
IF(C4114="Wine",
SUM(LOOKUP(2,1/(SRP!$B$21:$B$25&lt;=E4114)/(SRP!$C$21:$C$25&gt;=E4114),SRP!$D$21:$D$25)*(G4114/100)*(E4114/1000)),
IF(AND(C4114="Ready to Drink",D4114="RTD-One Pour Cocktail&gt;7%&lt;=14.5"),
SUM(LOOKUP(2,1/(SRP!$B$16:$B$20&lt;=E4114)/(SRP!$C$16:$C$20&gt;=E4114),SRP!$D$16:$D$20)*(G4114/100)*(E4114/1000)),
IF(C4114="Ready to Drink",
SUM(LOOKUP(2,1/(SRP!$B$11:$B$15&lt;=E4114)/(SRP!$C$11:$C$15&gt;=E4114),SRP!$D$11:$D$15)*(G4114/100)*(E4114/1000)),
0)))))),2)</f>
        <v>7.61</v>
      </c>
      <c r="L4114" s="173" t="str">
        <f t="shared" si="64"/>
        <v>Wine750</v>
      </c>
      <c r="M4114" s="154">
        <f>VLOOKUP(L4114,'Slope %'!C:D,2,0)</f>
        <v>0.1</v>
      </c>
    </row>
    <row r="4115" spans="1:13" x14ac:dyDescent="0.25">
      <c r="A4115" s="169">
        <v>53978</v>
      </c>
      <c r="B4115" s="170" t="s">
        <v>3242</v>
      </c>
      <c r="C4115" s="170" t="s">
        <v>15</v>
      </c>
      <c r="D4115" s="170" t="s">
        <v>16</v>
      </c>
      <c r="E4115" s="170">
        <v>750</v>
      </c>
      <c r="F4115" s="170">
        <v>6</v>
      </c>
      <c r="G4115" s="171">
        <v>40</v>
      </c>
      <c r="H4115" s="170" t="s">
        <v>54</v>
      </c>
      <c r="I4115" s="171">
        <v>50.99</v>
      </c>
      <c r="J4115" s="169">
        <v>1</v>
      </c>
      <c r="K4115" s="154" cm="1">
        <f t="array" ref="K4115">ROUND(
IF(C4115="Beer",
SUM(LOOKUP(2,1/(SRP!$B$8:$B$10&lt;=E4115)/(SRP!$C$8:$C$10&gt;=E4115),SRP!$D$8:$D$10)*(G4115/100)*(E4115/1000)),
IF(C4115="Spirits",
SUM(LOOKUP(2,1/(SRP!$B$2:$B$7&lt;=E4115)/(SRP!$C$2:$C$7&gt;=E4115),SRP!$D$2:$D$7)*(G4115/100)*(E4115/1000)),
IF(AND(C4115="Wine",D4115="Fortified Wines"),
SUM(LOOKUP(2,1/(SRP!$B$26:$B$29&lt;=E4115)/(SRP!$C$26:$C$29&gt;=E4115),SRP!$D$26:$D$29)*(G4115/100)*(E4115/1000)),
IF(C4115="Wine",
SUM(LOOKUP(2,1/(SRP!$B$21:$B$25&lt;=E4115)/(SRP!$C$21:$C$25&gt;=E4115),SRP!$D$21:$D$25)*(G4115/100)*(E4115/1000)),
IF(AND(C4115="Ready to Drink",D4115="RTD-One Pour Cocktail&gt;7%&lt;=14.5"),
SUM(LOOKUP(2,1/(SRP!$B$16:$B$20&lt;=E4115)/(SRP!$C$16:$C$20&gt;=E4115),SRP!$D$16:$D$20)*(G4115/100)*(E4115/1000)),
IF(C4115="Ready to Drink",
SUM(LOOKUP(2,1/(SRP!$B$11:$B$15&lt;=E4115)/(SRP!$C$11:$C$15&gt;=E4115),SRP!$D$11:$D$15)*(G4115/100)*(E4115/1000)),
0)))))),2)</f>
        <v>23.42</v>
      </c>
      <c r="L4115" s="173" t="str">
        <f t="shared" si="64"/>
        <v>Spirits750</v>
      </c>
      <c r="M4115" s="154">
        <f>VLOOKUP(L4115,'Slope %'!C:D,2,0)</f>
        <v>7.0000000000000007E-2</v>
      </c>
    </row>
    <row r="4116" spans="1:13" x14ac:dyDescent="0.25">
      <c r="A4116" s="169">
        <v>53991</v>
      </c>
      <c r="B4116" s="170" t="s">
        <v>3243</v>
      </c>
      <c r="C4116" s="170" t="s">
        <v>24</v>
      </c>
      <c r="D4116" s="170" t="s">
        <v>34</v>
      </c>
      <c r="E4116" s="170">
        <v>750</v>
      </c>
      <c r="F4116" s="170">
        <v>12</v>
      </c>
      <c r="G4116" s="171">
        <v>14</v>
      </c>
      <c r="H4116" s="170" t="s">
        <v>54</v>
      </c>
      <c r="I4116" s="171">
        <v>23.99</v>
      </c>
      <c r="J4116" s="169">
        <v>1</v>
      </c>
      <c r="K4116" s="154" cm="1">
        <f t="array" ref="K4116">ROUND(
IF(C4116="Beer",
SUM(LOOKUP(2,1/(SRP!$B$8:$B$10&lt;=E4116)/(SRP!$C$8:$C$10&gt;=E4116),SRP!$D$8:$D$10)*(G4116/100)*(E4116/1000)),
IF(C4116="Spirits",
SUM(LOOKUP(2,1/(SRP!$B$2:$B$7&lt;=E4116)/(SRP!$C$2:$C$7&gt;=E4116),SRP!$D$2:$D$7)*(G4116/100)*(E4116/1000)),
IF(AND(C4116="Wine",D4116="Fortified Wines"),
SUM(LOOKUP(2,1/(SRP!$B$26:$B$29&lt;=E4116)/(SRP!$C$26:$C$29&gt;=E4116),SRP!$D$26:$D$29)*(G4116/100)*(E4116/1000)),
IF(C4116="Wine",
SUM(LOOKUP(2,1/(SRP!$B$21:$B$25&lt;=E4116)/(SRP!$C$21:$C$25&gt;=E4116),SRP!$D$21:$D$25)*(G4116/100)*(E4116/1000)),
IF(AND(C4116="Ready to Drink",D4116="RTD-One Pour Cocktail&gt;7%&lt;=14.5"),
SUM(LOOKUP(2,1/(SRP!$B$16:$B$20&lt;=E4116)/(SRP!$C$16:$C$20&gt;=E4116),SRP!$D$16:$D$20)*(G4116/100)*(E4116/1000)),
IF(C4116="Ready to Drink",
SUM(LOOKUP(2,1/(SRP!$B$11:$B$15&lt;=E4116)/(SRP!$C$11:$C$15&gt;=E4116),SRP!$D$11:$D$15)*(G4116/100)*(E4116/1000)),
0)))))),2)</f>
        <v>8.1999999999999993</v>
      </c>
      <c r="L4116" s="173" t="str">
        <f t="shared" si="64"/>
        <v>Wine750</v>
      </c>
      <c r="M4116" s="154">
        <f>VLOOKUP(L4116,'Slope %'!C:D,2,0)</f>
        <v>0.1</v>
      </c>
    </row>
    <row r="4117" spans="1:13" x14ac:dyDescent="0.25">
      <c r="A4117" s="169">
        <v>54001</v>
      </c>
      <c r="B4117" s="170" t="s">
        <v>3244</v>
      </c>
      <c r="C4117" s="170" t="s">
        <v>24</v>
      </c>
      <c r="D4117" s="170" t="s">
        <v>34</v>
      </c>
      <c r="E4117" s="170">
        <v>1500</v>
      </c>
      <c r="F4117" s="170">
        <v>6</v>
      </c>
      <c r="G4117" s="171">
        <v>12.5</v>
      </c>
      <c r="H4117" s="170" t="s">
        <v>26</v>
      </c>
      <c r="I4117" s="171">
        <v>36.99</v>
      </c>
      <c r="J4117" s="169">
        <v>2</v>
      </c>
      <c r="K4117" s="154" cm="1">
        <f t="array" ref="K4117">ROUND(
IF(C4117="Beer",
SUM(LOOKUP(2,1/(SRP!$B$8:$B$10&lt;=E4117)/(SRP!$C$8:$C$10&gt;=E4117),SRP!$D$8:$D$10)*(G4117/100)*(E4117/1000)),
IF(C4117="Spirits",
SUM(LOOKUP(2,1/(SRP!$B$2:$B$7&lt;=E4117)/(SRP!$C$2:$C$7&gt;=E4117),SRP!$D$2:$D$7)*(G4117/100)*(E4117/1000)),
IF(AND(C4117="Wine",D4117="Fortified Wines"),
SUM(LOOKUP(2,1/(SRP!$B$26:$B$29&lt;=E4117)/(SRP!$C$26:$C$29&gt;=E4117),SRP!$D$26:$D$29)*(G4117/100)*(E4117/1000)),
IF(C4117="Wine",
SUM(LOOKUP(2,1/(SRP!$B$21:$B$25&lt;=E4117)/(SRP!$C$21:$C$25&gt;=E4117),SRP!$D$21:$D$25)*(G4117/100)*(E4117/1000)),
IF(AND(C4117="Ready to Drink",D4117="RTD-One Pour Cocktail&gt;7%&lt;=14.5"),
SUM(LOOKUP(2,1/(SRP!$B$16:$B$20&lt;=E4117)/(SRP!$C$16:$C$20&gt;=E4117),SRP!$D$16:$D$20)*(G4117/100)*(E4117/1000)),
IF(C4117="Ready to Drink",
SUM(LOOKUP(2,1/(SRP!$B$11:$B$15&lt;=E4117)/(SRP!$C$11:$C$15&gt;=E4117),SRP!$D$11:$D$15)*(G4117/100)*(E4117/1000)),
0)))))),2)</f>
        <v>14.64</v>
      </c>
      <c r="L4117" s="173" t="str">
        <f t="shared" si="64"/>
        <v>Wine1500</v>
      </c>
      <c r="M4117" s="154">
        <f>VLOOKUP(L4117,'Slope %'!C:D,2,0)</f>
        <v>7.0000000000000007E-2</v>
      </c>
    </row>
    <row r="4118" spans="1:13" x14ac:dyDescent="0.25">
      <c r="A4118" s="169">
        <v>54002</v>
      </c>
      <c r="B4118" s="170" t="s">
        <v>3245</v>
      </c>
      <c r="C4118" s="170" t="s">
        <v>24</v>
      </c>
      <c r="D4118" s="170" t="s">
        <v>117</v>
      </c>
      <c r="E4118" s="170">
        <v>750</v>
      </c>
      <c r="F4118" s="170">
        <v>6</v>
      </c>
      <c r="G4118" s="171">
        <v>13.5</v>
      </c>
      <c r="H4118" s="170" t="s">
        <v>22</v>
      </c>
      <c r="I4118" s="171">
        <v>39.99</v>
      </c>
      <c r="J4118" s="169">
        <v>1</v>
      </c>
      <c r="K4118" s="154" cm="1">
        <f t="array" ref="K4118">ROUND(
IF(C4118="Beer",
SUM(LOOKUP(2,1/(SRP!$B$8:$B$10&lt;=E4118)/(SRP!$C$8:$C$10&gt;=E4118),SRP!$D$8:$D$10)*(G4118/100)*(E4118/1000)),
IF(C4118="Spirits",
SUM(LOOKUP(2,1/(SRP!$B$2:$B$7&lt;=E4118)/(SRP!$C$2:$C$7&gt;=E4118),SRP!$D$2:$D$7)*(G4118/100)*(E4118/1000)),
IF(AND(C4118="Wine",D4118="Fortified Wines"),
SUM(LOOKUP(2,1/(SRP!$B$26:$B$29&lt;=E4118)/(SRP!$C$26:$C$29&gt;=E4118),SRP!$D$26:$D$29)*(G4118/100)*(E4118/1000)),
IF(C4118="Wine",
SUM(LOOKUP(2,1/(SRP!$B$21:$B$25&lt;=E4118)/(SRP!$C$21:$C$25&gt;=E4118),SRP!$D$21:$D$25)*(G4118/100)*(E4118/1000)),
IF(AND(C4118="Ready to Drink",D4118="RTD-One Pour Cocktail&gt;7%&lt;=14.5"),
SUM(LOOKUP(2,1/(SRP!$B$16:$B$20&lt;=E4118)/(SRP!$C$16:$C$20&gt;=E4118),SRP!$D$16:$D$20)*(G4118/100)*(E4118/1000)),
IF(C4118="Ready to Drink",
SUM(LOOKUP(2,1/(SRP!$B$11:$B$15&lt;=E4118)/(SRP!$C$11:$C$15&gt;=E4118),SRP!$D$11:$D$15)*(G4118/100)*(E4118/1000)),
0)))))),2)</f>
        <v>7.9</v>
      </c>
      <c r="L4118" s="173" t="str">
        <f t="shared" si="64"/>
        <v>Wine750</v>
      </c>
      <c r="M4118" s="154">
        <f>VLOOKUP(L4118,'Slope %'!C:D,2,0)</f>
        <v>0.1</v>
      </c>
    </row>
    <row r="4119" spans="1:13" x14ac:dyDescent="0.25">
      <c r="A4119" s="169">
        <v>54020</v>
      </c>
      <c r="B4119" s="170" t="s">
        <v>3246</v>
      </c>
      <c r="C4119" s="170" t="s">
        <v>24</v>
      </c>
      <c r="D4119" s="170" t="s">
        <v>60</v>
      </c>
      <c r="E4119" s="170">
        <v>750</v>
      </c>
      <c r="F4119" s="170">
        <v>12</v>
      </c>
      <c r="G4119" s="171">
        <v>13.5</v>
      </c>
      <c r="H4119" s="170" t="s">
        <v>128</v>
      </c>
      <c r="I4119" s="171">
        <v>21.99</v>
      </c>
      <c r="J4119" s="169">
        <v>1</v>
      </c>
      <c r="K4119" s="154" cm="1">
        <f t="array" ref="K4119">ROUND(
IF(C4119="Beer",
SUM(LOOKUP(2,1/(SRP!$B$8:$B$10&lt;=E4119)/(SRP!$C$8:$C$10&gt;=E4119),SRP!$D$8:$D$10)*(G4119/100)*(E4119/1000)),
IF(C4119="Spirits",
SUM(LOOKUP(2,1/(SRP!$B$2:$B$7&lt;=E4119)/(SRP!$C$2:$C$7&gt;=E4119),SRP!$D$2:$D$7)*(G4119/100)*(E4119/1000)),
IF(AND(C4119="Wine",D4119="Fortified Wines"),
SUM(LOOKUP(2,1/(SRP!$B$26:$B$29&lt;=E4119)/(SRP!$C$26:$C$29&gt;=E4119),SRP!$D$26:$D$29)*(G4119/100)*(E4119/1000)),
IF(C4119="Wine",
SUM(LOOKUP(2,1/(SRP!$B$21:$B$25&lt;=E4119)/(SRP!$C$21:$C$25&gt;=E4119),SRP!$D$21:$D$25)*(G4119/100)*(E4119/1000)),
IF(AND(C4119="Ready to Drink",D4119="RTD-One Pour Cocktail&gt;7%&lt;=14.5"),
SUM(LOOKUP(2,1/(SRP!$B$16:$B$20&lt;=E4119)/(SRP!$C$16:$C$20&gt;=E4119),SRP!$D$16:$D$20)*(G4119/100)*(E4119/1000)),
IF(C4119="Ready to Drink",
SUM(LOOKUP(2,1/(SRP!$B$11:$B$15&lt;=E4119)/(SRP!$C$11:$C$15&gt;=E4119),SRP!$D$11:$D$15)*(G4119/100)*(E4119/1000)),
0)))))),2)</f>
        <v>7.9</v>
      </c>
      <c r="L4119" s="173" t="str">
        <f t="shared" si="64"/>
        <v>Wine750</v>
      </c>
      <c r="M4119" s="154">
        <f>VLOOKUP(L4119,'Slope %'!C:D,2,0)</f>
        <v>0.1</v>
      </c>
    </row>
    <row r="4120" spans="1:13" x14ac:dyDescent="0.25">
      <c r="A4120" s="169">
        <v>54024</v>
      </c>
      <c r="B4120" s="170" t="s">
        <v>3247</v>
      </c>
      <c r="C4120" s="170" t="s">
        <v>24</v>
      </c>
      <c r="D4120" s="170" t="s">
        <v>235</v>
      </c>
      <c r="E4120" s="170">
        <v>1000</v>
      </c>
      <c r="F4120" s="170">
        <v>8</v>
      </c>
      <c r="G4120" s="171">
        <v>20</v>
      </c>
      <c r="H4120" s="170" t="s">
        <v>177</v>
      </c>
      <c r="I4120" s="171">
        <v>66.989999999999995</v>
      </c>
      <c r="J4120" s="169">
        <v>1</v>
      </c>
      <c r="K4120" s="154" cm="1">
        <f t="array" ref="K4120">ROUND(
IF(C4120="Beer",
SUM(LOOKUP(2,1/(SRP!$B$8:$B$10&lt;=E4120)/(SRP!$C$8:$C$10&gt;=E4120),SRP!$D$8:$D$10)*(G4120/100)*(E4120/1000)),
IF(C4120="Spirits",
SUM(LOOKUP(2,1/(SRP!$B$2:$B$7&lt;=E4120)/(SRP!$C$2:$C$7&gt;=E4120),SRP!$D$2:$D$7)*(G4120/100)*(E4120/1000)),
IF(AND(C4120="Wine",D4120="Fortified Wines"),
SUM(LOOKUP(2,1/(SRP!$B$26:$B$29&lt;=E4120)/(SRP!$C$26:$C$29&gt;=E4120),SRP!$D$26:$D$29)*(G4120/100)*(E4120/1000)),
IF(C4120="Wine",
SUM(LOOKUP(2,1/(SRP!$B$21:$B$25&lt;=E4120)/(SRP!$C$21:$C$25&gt;=E4120),SRP!$D$21:$D$25)*(G4120/100)*(E4120/1000)),
IF(AND(C4120="Ready to Drink",D4120="RTD-One Pour Cocktail&gt;7%&lt;=14.5"),
SUM(LOOKUP(2,1/(SRP!$B$16:$B$20&lt;=E4120)/(SRP!$C$16:$C$20&gt;=E4120),SRP!$D$16:$D$20)*(G4120/100)*(E4120/1000)),
IF(C4120="Ready to Drink",
SUM(LOOKUP(2,1/(SRP!$B$11:$B$15&lt;=E4120)/(SRP!$C$11:$C$15&gt;=E4120),SRP!$D$11:$D$15)*(G4120/100)*(E4120/1000)),
0)))))),2)</f>
        <v>15.61</v>
      </c>
      <c r="L4120" s="173" t="str">
        <f t="shared" si="64"/>
        <v>Wine1000</v>
      </c>
      <c r="M4120" s="154">
        <f>VLOOKUP(L4120,'Slope %'!C:D,2,0)</f>
        <v>7.0000000000000007E-2</v>
      </c>
    </row>
    <row r="4121" spans="1:13" x14ac:dyDescent="0.25">
      <c r="A4121" s="169">
        <v>54026</v>
      </c>
      <c r="B4121" s="170" t="s">
        <v>3248</v>
      </c>
      <c r="C4121" s="170" t="s">
        <v>24</v>
      </c>
      <c r="D4121" s="170" t="s">
        <v>598</v>
      </c>
      <c r="E4121" s="170">
        <v>750</v>
      </c>
      <c r="F4121" s="170">
        <v>12</v>
      </c>
      <c r="G4121" s="171">
        <v>5.5</v>
      </c>
      <c r="H4121" s="170" t="s">
        <v>130</v>
      </c>
      <c r="I4121" s="171">
        <v>19.989999999999998</v>
      </c>
      <c r="J4121" s="169">
        <v>1</v>
      </c>
      <c r="K4121" s="154" cm="1">
        <f t="array" ref="K4121">ROUND(
IF(C4121="Beer",
SUM(LOOKUP(2,1/(SRP!$B$8:$B$10&lt;=E4121)/(SRP!$C$8:$C$10&gt;=E4121),SRP!$D$8:$D$10)*(G4121/100)*(E4121/1000)),
IF(C4121="Spirits",
SUM(LOOKUP(2,1/(SRP!$B$2:$B$7&lt;=E4121)/(SRP!$C$2:$C$7&gt;=E4121),SRP!$D$2:$D$7)*(G4121/100)*(E4121/1000)),
IF(AND(C4121="Wine",D4121="Fortified Wines"),
SUM(LOOKUP(2,1/(SRP!$B$26:$B$29&lt;=E4121)/(SRP!$C$26:$C$29&gt;=E4121),SRP!$D$26:$D$29)*(G4121/100)*(E4121/1000)),
IF(C4121="Wine",
SUM(LOOKUP(2,1/(SRP!$B$21:$B$25&lt;=E4121)/(SRP!$C$21:$C$25&gt;=E4121),SRP!$D$21:$D$25)*(G4121/100)*(E4121/1000)),
IF(AND(C4121="Ready to Drink",D4121="RTD-One Pour Cocktail&gt;7%&lt;=14.5"),
SUM(LOOKUP(2,1/(SRP!$B$16:$B$20&lt;=E4121)/(SRP!$C$16:$C$20&gt;=E4121),SRP!$D$16:$D$20)*(G4121/100)*(E4121/1000)),
IF(C4121="Ready to Drink",
SUM(LOOKUP(2,1/(SRP!$B$11:$B$15&lt;=E4121)/(SRP!$C$11:$C$15&gt;=E4121),SRP!$D$11:$D$15)*(G4121/100)*(E4121/1000)),
0)))))),2)</f>
        <v>3.22</v>
      </c>
      <c r="L4121" s="173" t="str">
        <f t="shared" si="64"/>
        <v>Wine750</v>
      </c>
      <c r="M4121" s="154">
        <f>VLOOKUP(L4121,'Slope %'!C:D,2,0)</f>
        <v>0.1</v>
      </c>
    </row>
    <row r="4122" spans="1:13" x14ac:dyDescent="0.25">
      <c r="A4122" s="169">
        <v>54036</v>
      </c>
      <c r="B4122" s="170" t="s">
        <v>3249</v>
      </c>
      <c r="C4122" s="170" t="s">
        <v>24</v>
      </c>
      <c r="D4122" s="170" t="s">
        <v>68</v>
      </c>
      <c r="E4122" s="170">
        <v>750</v>
      </c>
      <c r="F4122" s="170">
        <v>12</v>
      </c>
      <c r="G4122" s="171">
        <v>13</v>
      </c>
      <c r="H4122" s="170" t="s">
        <v>110</v>
      </c>
      <c r="I4122" s="171">
        <v>25.99</v>
      </c>
      <c r="J4122" s="169">
        <v>1</v>
      </c>
      <c r="K4122" s="154" cm="1">
        <f t="array" ref="K4122">ROUND(
IF(C4122="Beer",
SUM(LOOKUP(2,1/(SRP!$B$8:$B$10&lt;=E4122)/(SRP!$C$8:$C$10&gt;=E4122),SRP!$D$8:$D$10)*(G4122/100)*(E4122/1000)),
IF(C4122="Spirits",
SUM(LOOKUP(2,1/(SRP!$B$2:$B$7&lt;=E4122)/(SRP!$C$2:$C$7&gt;=E4122),SRP!$D$2:$D$7)*(G4122/100)*(E4122/1000)),
IF(AND(C4122="Wine",D4122="Fortified Wines"),
SUM(LOOKUP(2,1/(SRP!$B$26:$B$29&lt;=E4122)/(SRP!$C$26:$C$29&gt;=E4122),SRP!$D$26:$D$29)*(G4122/100)*(E4122/1000)),
IF(C4122="Wine",
SUM(LOOKUP(2,1/(SRP!$B$21:$B$25&lt;=E4122)/(SRP!$C$21:$C$25&gt;=E4122),SRP!$D$21:$D$25)*(G4122/100)*(E4122/1000)),
IF(AND(C4122="Ready to Drink",D4122="RTD-One Pour Cocktail&gt;7%&lt;=14.5"),
SUM(LOOKUP(2,1/(SRP!$B$16:$B$20&lt;=E4122)/(SRP!$C$16:$C$20&gt;=E4122),SRP!$D$16:$D$20)*(G4122/100)*(E4122/1000)),
IF(C4122="Ready to Drink",
SUM(LOOKUP(2,1/(SRP!$B$11:$B$15&lt;=E4122)/(SRP!$C$11:$C$15&gt;=E4122),SRP!$D$11:$D$15)*(G4122/100)*(E4122/1000)),
0)))))),2)</f>
        <v>7.61</v>
      </c>
      <c r="L4122" s="173" t="str">
        <f t="shared" si="64"/>
        <v>Wine750</v>
      </c>
      <c r="M4122" s="154">
        <f>VLOOKUP(L4122,'Slope %'!C:D,2,0)</f>
        <v>0.1</v>
      </c>
    </row>
    <row r="4123" spans="1:13" x14ac:dyDescent="0.25">
      <c r="A4123" s="169">
        <v>54047</v>
      </c>
      <c r="B4123" s="170" t="s">
        <v>3250</v>
      </c>
      <c r="C4123" s="170" t="s">
        <v>15</v>
      </c>
      <c r="D4123" s="170" t="s">
        <v>16</v>
      </c>
      <c r="E4123" s="170">
        <v>750</v>
      </c>
      <c r="F4123" s="170">
        <v>6</v>
      </c>
      <c r="G4123" s="171">
        <v>40</v>
      </c>
      <c r="H4123" s="170" t="s">
        <v>22</v>
      </c>
      <c r="I4123" s="171">
        <v>33.99</v>
      </c>
      <c r="J4123" s="169">
        <v>1</v>
      </c>
      <c r="K4123" s="154" cm="1">
        <f t="array" ref="K4123">ROUND(
IF(C4123="Beer",
SUM(LOOKUP(2,1/(SRP!$B$8:$B$10&lt;=E4123)/(SRP!$C$8:$C$10&gt;=E4123),SRP!$D$8:$D$10)*(G4123/100)*(E4123/1000)),
IF(C4123="Spirits",
SUM(LOOKUP(2,1/(SRP!$B$2:$B$7&lt;=E4123)/(SRP!$C$2:$C$7&gt;=E4123),SRP!$D$2:$D$7)*(G4123/100)*(E4123/1000)),
IF(AND(C4123="Wine",D4123="Fortified Wines"),
SUM(LOOKUP(2,1/(SRP!$B$26:$B$29&lt;=E4123)/(SRP!$C$26:$C$29&gt;=E4123),SRP!$D$26:$D$29)*(G4123/100)*(E4123/1000)),
IF(C4123="Wine",
SUM(LOOKUP(2,1/(SRP!$B$21:$B$25&lt;=E4123)/(SRP!$C$21:$C$25&gt;=E4123),SRP!$D$21:$D$25)*(G4123/100)*(E4123/1000)),
IF(AND(C4123="Ready to Drink",D4123="RTD-One Pour Cocktail&gt;7%&lt;=14.5"),
SUM(LOOKUP(2,1/(SRP!$B$16:$B$20&lt;=E4123)/(SRP!$C$16:$C$20&gt;=E4123),SRP!$D$16:$D$20)*(G4123/100)*(E4123/1000)),
IF(C4123="Ready to Drink",
SUM(LOOKUP(2,1/(SRP!$B$11:$B$15&lt;=E4123)/(SRP!$C$11:$C$15&gt;=E4123),SRP!$D$11:$D$15)*(G4123/100)*(E4123/1000)),
0)))))),2)</f>
        <v>23.42</v>
      </c>
      <c r="L4123" s="173" t="str">
        <f t="shared" si="64"/>
        <v>Spirits750</v>
      </c>
      <c r="M4123" s="154">
        <f>VLOOKUP(L4123,'Slope %'!C:D,2,0)</f>
        <v>7.0000000000000007E-2</v>
      </c>
    </row>
    <row r="4124" spans="1:13" x14ac:dyDescent="0.25">
      <c r="A4124" s="169">
        <v>54051</v>
      </c>
      <c r="B4124" s="170" t="s">
        <v>3251</v>
      </c>
      <c r="C4124" s="170" t="s">
        <v>24</v>
      </c>
      <c r="D4124" s="170" t="s">
        <v>38</v>
      </c>
      <c r="E4124" s="170">
        <v>750</v>
      </c>
      <c r="F4124" s="170">
        <v>12</v>
      </c>
      <c r="G4124" s="171">
        <v>13.5</v>
      </c>
      <c r="H4124" s="170" t="s">
        <v>22</v>
      </c>
      <c r="I4124" s="171">
        <v>22.99</v>
      </c>
      <c r="J4124" s="169">
        <v>1</v>
      </c>
      <c r="K4124" s="154" cm="1">
        <f t="array" ref="K4124">ROUND(
IF(C4124="Beer",
SUM(LOOKUP(2,1/(SRP!$B$8:$B$10&lt;=E4124)/(SRP!$C$8:$C$10&gt;=E4124),SRP!$D$8:$D$10)*(G4124/100)*(E4124/1000)),
IF(C4124="Spirits",
SUM(LOOKUP(2,1/(SRP!$B$2:$B$7&lt;=E4124)/(SRP!$C$2:$C$7&gt;=E4124),SRP!$D$2:$D$7)*(G4124/100)*(E4124/1000)),
IF(AND(C4124="Wine",D4124="Fortified Wines"),
SUM(LOOKUP(2,1/(SRP!$B$26:$B$29&lt;=E4124)/(SRP!$C$26:$C$29&gt;=E4124),SRP!$D$26:$D$29)*(G4124/100)*(E4124/1000)),
IF(C4124="Wine",
SUM(LOOKUP(2,1/(SRP!$B$21:$B$25&lt;=E4124)/(SRP!$C$21:$C$25&gt;=E4124),SRP!$D$21:$D$25)*(G4124/100)*(E4124/1000)),
IF(AND(C4124="Ready to Drink",D4124="RTD-One Pour Cocktail&gt;7%&lt;=14.5"),
SUM(LOOKUP(2,1/(SRP!$B$16:$B$20&lt;=E4124)/(SRP!$C$16:$C$20&gt;=E4124),SRP!$D$16:$D$20)*(G4124/100)*(E4124/1000)),
IF(C4124="Ready to Drink",
SUM(LOOKUP(2,1/(SRP!$B$11:$B$15&lt;=E4124)/(SRP!$C$11:$C$15&gt;=E4124),SRP!$D$11:$D$15)*(G4124/100)*(E4124/1000)),
0)))))),2)</f>
        <v>7.9</v>
      </c>
      <c r="L4124" s="173" t="str">
        <f t="shared" si="64"/>
        <v>Wine750</v>
      </c>
      <c r="M4124" s="154">
        <f>VLOOKUP(L4124,'Slope %'!C:D,2,0)</f>
        <v>0.1</v>
      </c>
    </row>
    <row r="4125" spans="1:13" x14ac:dyDescent="0.25">
      <c r="A4125" s="169">
        <v>54056</v>
      </c>
      <c r="B4125" s="170" t="s">
        <v>3252</v>
      </c>
      <c r="C4125" s="170" t="s">
        <v>24</v>
      </c>
      <c r="D4125" s="170" t="s">
        <v>34</v>
      </c>
      <c r="E4125" s="170">
        <v>750</v>
      </c>
      <c r="F4125" s="170">
        <v>12</v>
      </c>
      <c r="G4125" s="171">
        <v>13.5</v>
      </c>
      <c r="H4125" s="170" t="s">
        <v>2361</v>
      </c>
      <c r="I4125" s="171">
        <v>21.95</v>
      </c>
      <c r="J4125" s="169">
        <v>1</v>
      </c>
      <c r="K4125" s="154" cm="1">
        <f t="array" ref="K4125">ROUND(
IF(C4125="Beer",
SUM(LOOKUP(2,1/(SRP!$B$8:$B$10&lt;=E4125)/(SRP!$C$8:$C$10&gt;=E4125),SRP!$D$8:$D$10)*(G4125/100)*(E4125/1000)),
IF(C4125="Spirits",
SUM(LOOKUP(2,1/(SRP!$B$2:$B$7&lt;=E4125)/(SRP!$C$2:$C$7&gt;=E4125),SRP!$D$2:$D$7)*(G4125/100)*(E4125/1000)),
IF(AND(C4125="Wine",D4125="Fortified Wines"),
SUM(LOOKUP(2,1/(SRP!$B$26:$B$29&lt;=E4125)/(SRP!$C$26:$C$29&gt;=E4125),SRP!$D$26:$D$29)*(G4125/100)*(E4125/1000)),
IF(C4125="Wine",
SUM(LOOKUP(2,1/(SRP!$B$21:$B$25&lt;=E4125)/(SRP!$C$21:$C$25&gt;=E4125),SRP!$D$21:$D$25)*(G4125/100)*(E4125/1000)),
IF(AND(C4125="Ready to Drink",D4125="RTD-One Pour Cocktail&gt;7%&lt;=14.5"),
SUM(LOOKUP(2,1/(SRP!$B$16:$B$20&lt;=E4125)/(SRP!$C$16:$C$20&gt;=E4125),SRP!$D$16:$D$20)*(G4125/100)*(E4125/1000)),
IF(C4125="Ready to Drink",
SUM(LOOKUP(2,1/(SRP!$B$11:$B$15&lt;=E4125)/(SRP!$C$11:$C$15&gt;=E4125),SRP!$D$11:$D$15)*(G4125/100)*(E4125/1000)),
0)))))),2)</f>
        <v>7.9</v>
      </c>
      <c r="L4125" s="173" t="str">
        <f t="shared" si="64"/>
        <v>Wine750</v>
      </c>
      <c r="M4125" s="154">
        <f>VLOOKUP(L4125,'Slope %'!C:D,2,0)</f>
        <v>0.1</v>
      </c>
    </row>
    <row r="4126" spans="1:13" x14ac:dyDescent="0.25">
      <c r="A4126" s="169">
        <v>54058</v>
      </c>
      <c r="B4126" s="170" t="s">
        <v>3253</v>
      </c>
      <c r="C4126" s="170" t="s">
        <v>24</v>
      </c>
      <c r="D4126" s="170" t="s">
        <v>230</v>
      </c>
      <c r="E4126" s="170">
        <v>750</v>
      </c>
      <c r="F4126" s="170">
        <v>12</v>
      </c>
      <c r="G4126" s="171">
        <v>13.5</v>
      </c>
      <c r="H4126" s="170" t="s">
        <v>22</v>
      </c>
      <c r="I4126" s="171">
        <v>22.99</v>
      </c>
      <c r="J4126" s="169">
        <v>1</v>
      </c>
      <c r="K4126" s="154" cm="1">
        <f t="array" ref="K4126">ROUND(
IF(C4126="Beer",
SUM(LOOKUP(2,1/(SRP!$B$8:$B$10&lt;=E4126)/(SRP!$C$8:$C$10&gt;=E4126),SRP!$D$8:$D$10)*(G4126/100)*(E4126/1000)),
IF(C4126="Spirits",
SUM(LOOKUP(2,1/(SRP!$B$2:$B$7&lt;=E4126)/(SRP!$C$2:$C$7&gt;=E4126),SRP!$D$2:$D$7)*(G4126/100)*(E4126/1000)),
IF(AND(C4126="Wine",D4126="Fortified Wines"),
SUM(LOOKUP(2,1/(SRP!$B$26:$B$29&lt;=E4126)/(SRP!$C$26:$C$29&gt;=E4126),SRP!$D$26:$D$29)*(G4126/100)*(E4126/1000)),
IF(C4126="Wine",
SUM(LOOKUP(2,1/(SRP!$B$21:$B$25&lt;=E4126)/(SRP!$C$21:$C$25&gt;=E4126),SRP!$D$21:$D$25)*(G4126/100)*(E4126/1000)),
IF(AND(C4126="Ready to Drink",D4126="RTD-One Pour Cocktail&gt;7%&lt;=14.5"),
SUM(LOOKUP(2,1/(SRP!$B$16:$B$20&lt;=E4126)/(SRP!$C$16:$C$20&gt;=E4126),SRP!$D$16:$D$20)*(G4126/100)*(E4126/1000)),
IF(C4126="Ready to Drink",
SUM(LOOKUP(2,1/(SRP!$B$11:$B$15&lt;=E4126)/(SRP!$C$11:$C$15&gt;=E4126),SRP!$D$11:$D$15)*(G4126/100)*(E4126/1000)),
0)))))),2)</f>
        <v>7.9</v>
      </c>
      <c r="L4126" s="173" t="str">
        <f t="shared" si="64"/>
        <v>Wine750</v>
      </c>
      <c r="M4126" s="154">
        <f>VLOOKUP(L4126,'Slope %'!C:D,2,0)</f>
        <v>0.1</v>
      </c>
    </row>
    <row r="4127" spans="1:13" x14ac:dyDescent="0.25">
      <c r="A4127" s="169">
        <v>54063</v>
      </c>
      <c r="B4127" s="170" t="s">
        <v>3254</v>
      </c>
      <c r="C4127" s="170" t="s">
        <v>24</v>
      </c>
      <c r="D4127" s="170" t="s">
        <v>148</v>
      </c>
      <c r="E4127" s="170">
        <v>750</v>
      </c>
      <c r="F4127" s="170">
        <v>12</v>
      </c>
      <c r="G4127" s="171">
        <v>13</v>
      </c>
      <c r="H4127" s="170" t="s">
        <v>222</v>
      </c>
      <c r="I4127" s="171">
        <v>24.95</v>
      </c>
      <c r="J4127" s="169">
        <v>1</v>
      </c>
      <c r="K4127" s="154" cm="1">
        <f t="array" ref="K4127">ROUND(
IF(C4127="Beer",
SUM(LOOKUP(2,1/(SRP!$B$8:$B$10&lt;=E4127)/(SRP!$C$8:$C$10&gt;=E4127),SRP!$D$8:$D$10)*(G4127/100)*(E4127/1000)),
IF(C4127="Spirits",
SUM(LOOKUP(2,1/(SRP!$B$2:$B$7&lt;=E4127)/(SRP!$C$2:$C$7&gt;=E4127),SRP!$D$2:$D$7)*(G4127/100)*(E4127/1000)),
IF(AND(C4127="Wine",D4127="Fortified Wines"),
SUM(LOOKUP(2,1/(SRP!$B$26:$B$29&lt;=E4127)/(SRP!$C$26:$C$29&gt;=E4127),SRP!$D$26:$D$29)*(G4127/100)*(E4127/1000)),
IF(C4127="Wine",
SUM(LOOKUP(2,1/(SRP!$B$21:$B$25&lt;=E4127)/(SRP!$C$21:$C$25&gt;=E4127),SRP!$D$21:$D$25)*(G4127/100)*(E4127/1000)),
IF(AND(C4127="Ready to Drink",D4127="RTD-One Pour Cocktail&gt;7%&lt;=14.5"),
SUM(LOOKUP(2,1/(SRP!$B$16:$B$20&lt;=E4127)/(SRP!$C$16:$C$20&gt;=E4127),SRP!$D$16:$D$20)*(G4127/100)*(E4127/1000)),
IF(C4127="Ready to Drink",
SUM(LOOKUP(2,1/(SRP!$B$11:$B$15&lt;=E4127)/(SRP!$C$11:$C$15&gt;=E4127),SRP!$D$11:$D$15)*(G4127/100)*(E4127/1000)),
0)))))),2)</f>
        <v>7.61</v>
      </c>
      <c r="L4127" s="173" t="str">
        <f t="shared" si="64"/>
        <v>Wine750</v>
      </c>
      <c r="M4127" s="154">
        <f>VLOOKUP(L4127,'Slope %'!C:D,2,0)</f>
        <v>0.1</v>
      </c>
    </row>
    <row r="4128" spans="1:13" x14ac:dyDescent="0.25">
      <c r="A4128" s="169">
        <v>54101</v>
      </c>
      <c r="B4128" s="170" t="s">
        <v>3255</v>
      </c>
      <c r="C4128" s="170" t="s">
        <v>24</v>
      </c>
      <c r="D4128" s="170" t="s">
        <v>38</v>
      </c>
      <c r="E4128" s="170">
        <v>750</v>
      </c>
      <c r="F4128" s="170">
        <v>12</v>
      </c>
      <c r="G4128" s="171">
        <v>12</v>
      </c>
      <c r="H4128" s="170" t="s">
        <v>200</v>
      </c>
      <c r="I4128" s="171">
        <v>23.99</v>
      </c>
      <c r="J4128" s="169">
        <v>1</v>
      </c>
      <c r="K4128" s="154" cm="1">
        <f t="array" ref="K4128">ROUND(
IF(C4128="Beer",
SUM(LOOKUP(2,1/(SRP!$B$8:$B$10&lt;=E4128)/(SRP!$C$8:$C$10&gt;=E4128),SRP!$D$8:$D$10)*(G4128/100)*(E4128/1000)),
IF(C4128="Spirits",
SUM(LOOKUP(2,1/(SRP!$B$2:$B$7&lt;=E4128)/(SRP!$C$2:$C$7&gt;=E4128),SRP!$D$2:$D$7)*(G4128/100)*(E4128/1000)),
IF(AND(C4128="Wine",D4128="Fortified Wines"),
SUM(LOOKUP(2,1/(SRP!$B$26:$B$29&lt;=E4128)/(SRP!$C$26:$C$29&gt;=E4128),SRP!$D$26:$D$29)*(G4128/100)*(E4128/1000)),
IF(C4128="Wine",
SUM(LOOKUP(2,1/(SRP!$B$21:$B$25&lt;=E4128)/(SRP!$C$21:$C$25&gt;=E4128),SRP!$D$21:$D$25)*(G4128/100)*(E4128/1000)),
IF(AND(C4128="Ready to Drink",D4128="RTD-One Pour Cocktail&gt;7%&lt;=14.5"),
SUM(LOOKUP(2,1/(SRP!$B$16:$B$20&lt;=E4128)/(SRP!$C$16:$C$20&gt;=E4128),SRP!$D$16:$D$20)*(G4128/100)*(E4128/1000)),
IF(C4128="Ready to Drink",
SUM(LOOKUP(2,1/(SRP!$B$11:$B$15&lt;=E4128)/(SRP!$C$11:$C$15&gt;=E4128),SRP!$D$11:$D$15)*(G4128/100)*(E4128/1000)),
0)))))),2)</f>
        <v>7.03</v>
      </c>
      <c r="L4128" s="173" t="str">
        <f t="shared" si="64"/>
        <v>Wine750</v>
      </c>
      <c r="M4128" s="154">
        <f>VLOOKUP(L4128,'Slope %'!C:D,2,0)</f>
        <v>0.1</v>
      </c>
    </row>
    <row r="4129" spans="1:13" x14ac:dyDescent="0.25">
      <c r="A4129" s="169">
        <v>54106</v>
      </c>
      <c r="B4129" s="170" t="s">
        <v>3256</v>
      </c>
      <c r="C4129" s="170" t="s">
        <v>15</v>
      </c>
      <c r="D4129" s="170" t="s">
        <v>16</v>
      </c>
      <c r="E4129" s="170">
        <v>1750</v>
      </c>
      <c r="F4129" s="170">
        <v>6</v>
      </c>
      <c r="G4129" s="171">
        <v>40</v>
      </c>
      <c r="H4129" s="170" t="s">
        <v>446</v>
      </c>
      <c r="I4129" s="171">
        <v>72.989999999999995</v>
      </c>
      <c r="J4129" s="169">
        <v>1</v>
      </c>
      <c r="K4129" s="154" cm="1">
        <f t="array" ref="K4129">ROUND(
IF(C4129="Beer",
SUM(LOOKUP(2,1/(SRP!$B$8:$B$10&lt;=E4129)/(SRP!$C$8:$C$10&gt;=E4129),SRP!$D$8:$D$10)*(G4129/100)*(E4129/1000)),
IF(C4129="Spirits",
SUM(LOOKUP(2,1/(SRP!$B$2:$B$7&lt;=E4129)/(SRP!$C$2:$C$7&gt;=E4129),SRP!$D$2:$D$7)*(G4129/100)*(E4129/1000)),
IF(AND(C4129="Wine",D4129="Fortified Wines"),
SUM(LOOKUP(2,1/(SRP!$B$26:$B$29&lt;=E4129)/(SRP!$C$26:$C$29&gt;=E4129),SRP!$D$26:$D$29)*(G4129/100)*(E4129/1000)),
IF(C4129="Wine",
SUM(LOOKUP(2,1/(SRP!$B$21:$B$25&lt;=E4129)/(SRP!$C$21:$C$25&gt;=E4129),SRP!$D$21:$D$25)*(G4129/100)*(E4129/1000)),
IF(AND(C4129="Ready to Drink",D4129="RTD-One Pour Cocktail&gt;7%&lt;=14.5"),
SUM(LOOKUP(2,1/(SRP!$B$16:$B$20&lt;=E4129)/(SRP!$C$16:$C$20&gt;=E4129),SRP!$D$16:$D$20)*(G4129/100)*(E4129/1000)),
IF(C4129="Ready to Drink",
SUM(LOOKUP(2,1/(SRP!$B$11:$B$15&lt;=E4129)/(SRP!$C$11:$C$15&gt;=E4129),SRP!$D$11:$D$15)*(G4129/100)*(E4129/1000)),
0)))))),2)</f>
        <v>54.65</v>
      </c>
      <c r="L4129" s="173" t="str">
        <f t="shared" si="64"/>
        <v>Spirits1750</v>
      </c>
      <c r="M4129" s="154">
        <f>VLOOKUP(L4129,'Slope %'!C:D,2,0)</f>
        <v>0.03</v>
      </c>
    </row>
    <row r="4130" spans="1:13" x14ac:dyDescent="0.25">
      <c r="A4130" s="169">
        <v>54109</v>
      </c>
      <c r="B4130" s="170" t="s">
        <v>3257</v>
      </c>
      <c r="C4130" s="170" t="s">
        <v>24</v>
      </c>
      <c r="D4130" s="170" t="s">
        <v>34</v>
      </c>
      <c r="E4130" s="170">
        <v>750</v>
      </c>
      <c r="F4130" s="170">
        <v>6</v>
      </c>
      <c r="G4130" s="171">
        <v>14.5</v>
      </c>
      <c r="H4130" s="170" t="s">
        <v>35</v>
      </c>
      <c r="I4130" s="171">
        <v>37.99</v>
      </c>
      <c r="J4130" s="169">
        <v>1</v>
      </c>
      <c r="K4130" s="154" cm="1">
        <f t="array" ref="K4130">ROUND(
IF(C4130="Beer",
SUM(LOOKUP(2,1/(SRP!$B$8:$B$10&lt;=E4130)/(SRP!$C$8:$C$10&gt;=E4130),SRP!$D$8:$D$10)*(G4130/100)*(E4130/1000)),
IF(C4130="Spirits",
SUM(LOOKUP(2,1/(SRP!$B$2:$B$7&lt;=E4130)/(SRP!$C$2:$C$7&gt;=E4130),SRP!$D$2:$D$7)*(G4130/100)*(E4130/1000)),
IF(AND(C4130="Wine",D4130="Fortified Wines"),
SUM(LOOKUP(2,1/(SRP!$B$26:$B$29&lt;=E4130)/(SRP!$C$26:$C$29&gt;=E4130),SRP!$D$26:$D$29)*(G4130/100)*(E4130/1000)),
IF(C4130="Wine",
SUM(LOOKUP(2,1/(SRP!$B$21:$B$25&lt;=E4130)/(SRP!$C$21:$C$25&gt;=E4130),SRP!$D$21:$D$25)*(G4130/100)*(E4130/1000)),
IF(AND(C4130="Ready to Drink",D4130="RTD-One Pour Cocktail&gt;7%&lt;=14.5"),
SUM(LOOKUP(2,1/(SRP!$B$16:$B$20&lt;=E4130)/(SRP!$C$16:$C$20&gt;=E4130),SRP!$D$16:$D$20)*(G4130/100)*(E4130/1000)),
IF(C4130="Ready to Drink",
SUM(LOOKUP(2,1/(SRP!$B$11:$B$15&lt;=E4130)/(SRP!$C$11:$C$15&gt;=E4130),SRP!$D$11:$D$15)*(G4130/100)*(E4130/1000)),
0)))))),2)</f>
        <v>8.49</v>
      </c>
      <c r="L4130" s="173" t="str">
        <f t="shared" si="64"/>
        <v>Wine750</v>
      </c>
      <c r="M4130" s="154">
        <f>VLOOKUP(L4130,'Slope %'!C:D,2,0)</f>
        <v>0.1</v>
      </c>
    </row>
    <row r="4131" spans="1:13" x14ac:dyDescent="0.25">
      <c r="A4131" s="169">
        <v>54112</v>
      </c>
      <c r="B4131" s="170" t="s">
        <v>3258</v>
      </c>
      <c r="C4131" s="170" t="s">
        <v>24</v>
      </c>
      <c r="D4131" s="170" t="s">
        <v>34</v>
      </c>
      <c r="E4131" s="170">
        <v>750</v>
      </c>
      <c r="F4131" s="170">
        <v>6</v>
      </c>
      <c r="G4131" s="171">
        <v>14.5</v>
      </c>
      <c r="H4131" s="170" t="s">
        <v>182</v>
      </c>
      <c r="I4131" s="171">
        <v>99.99</v>
      </c>
      <c r="J4131" s="169">
        <v>1</v>
      </c>
      <c r="K4131" s="154" cm="1">
        <f t="array" ref="K4131">ROUND(
IF(C4131="Beer",
SUM(LOOKUP(2,1/(SRP!$B$8:$B$10&lt;=E4131)/(SRP!$C$8:$C$10&gt;=E4131),SRP!$D$8:$D$10)*(G4131/100)*(E4131/1000)),
IF(C4131="Spirits",
SUM(LOOKUP(2,1/(SRP!$B$2:$B$7&lt;=E4131)/(SRP!$C$2:$C$7&gt;=E4131),SRP!$D$2:$D$7)*(G4131/100)*(E4131/1000)),
IF(AND(C4131="Wine",D4131="Fortified Wines"),
SUM(LOOKUP(2,1/(SRP!$B$26:$B$29&lt;=E4131)/(SRP!$C$26:$C$29&gt;=E4131),SRP!$D$26:$D$29)*(G4131/100)*(E4131/1000)),
IF(C4131="Wine",
SUM(LOOKUP(2,1/(SRP!$B$21:$B$25&lt;=E4131)/(SRP!$C$21:$C$25&gt;=E4131),SRP!$D$21:$D$25)*(G4131/100)*(E4131/1000)),
IF(AND(C4131="Ready to Drink",D4131="RTD-One Pour Cocktail&gt;7%&lt;=14.5"),
SUM(LOOKUP(2,1/(SRP!$B$16:$B$20&lt;=E4131)/(SRP!$C$16:$C$20&gt;=E4131),SRP!$D$16:$D$20)*(G4131/100)*(E4131/1000)),
IF(C4131="Ready to Drink",
SUM(LOOKUP(2,1/(SRP!$B$11:$B$15&lt;=E4131)/(SRP!$C$11:$C$15&gt;=E4131),SRP!$D$11:$D$15)*(G4131/100)*(E4131/1000)),
0)))))),2)</f>
        <v>8.49</v>
      </c>
      <c r="L4131" s="173" t="str">
        <f t="shared" si="64"/>
        <v>Wine750</v>
      </c>
      <c r="M4131" s="154">
        <f>VLOOKUP(L4131,'Slope %'!C:D,2,0)</f>
        <v>0.1</v>
      </c>
    </row>
    <row r="4132" spans="1:13" x14ac:dyDescent="0.25">
      <c r="A4132" s="169">
        <v>54117</v>
      </c>
      <c r="B4132" s="170" t="s">
        <v>3259</v>
      </c>
      <c r="C4132" s="170" t="s">
        <v>24</v>
      </c>
      <c r="D4132" s="170" t="s">
        <v>34</v>
      </c>
      <c r="E4132" s="170">
        <v>750</v>
      </c>
      <c r="F4132" s="170">
        <v>12</v>
      </c>
      <c r="G4132" s="171">
        <v>12</v>
      </c>
      <c r="H4132" s="170" t="s">
        <v>378</v>
      </c>
      <c r="I4132" s="171">
        <v>17.989999999999998</v>
      </c>
      <c r="J4132" s="169">
        <v>1</v>
      </c>
      <c r="K4132" s="154" cm="1">
        <f t="array" ref="K4132">ROUND(
IF(C4132="Beer",
SUM(LOOKUP(2,1/(SRP!$B$8:$B$10&lt;=E4132)/(SRP!$C$8:$C$10&gt;=E4132),SRP!$D$8:$D$10)*(G4132/100)*(E4132/1000)),
IF(C4132="Spirits",
SUM(LOOKUP(2,1/(SRP!$B$2:$B$7&lt;=E4132)/(SRP!$C$2:$C$7&gt;=E4132),SRP!$D$2:$D$7)*(G4132/100)*(E4132/1000)),
IF(AND(C4132="Wine",D4132="Fortified Wines"),
SUM(LOOKUP(2,1/(SRP!$B$26:$B$29&lt;=E4132)/(SRP!$C$26:$C$29&gt;=E4132),SRP!$D$26:$D$29)*(G4132/100)*(E4132/1000)),
IF(C4132="Wine",
SUM(LOOKUP(2,1/(SRP!$B$21:$B$25&lt;=E4132)/(SRP!$C$21:$C$25&gt;=E4132),SRP!$D$21:$D$25)*(G4132/100)*(E4132/1000)),
IF(AND(C4132="Ready to Drink",D4132="RTD-One Pour Cocktail&gt;7%&lt;=14.5"),
SUM(LOOKUP(2,1/(SRP!$B$16:$B$20&lt;=E4132)/(SRP!$C$16:$C$20&gt;=E4132),SRP!$D$16:$D$20)*(G4132/100)*(E4132/1000)),
IF(C4132="Ready to Drink",
SUM(LOOKUP(2,1/(SRP!$B$11:$B$15&lt;=E4132)/(SRP!$C$11:$C$15&gt;=E4132),SRP!$D$11:$D$15)*(G4132/100)*(E4132/1000)),
0)))))),2)</f>
        <v>7.03</v>
      </c>
      <c r="L4132" s="173" t="str">
        <f t="shared" si="64"/>
        <v>Wine750</v>
      </c>
      <c r="M4132" s="154">
        <f>VLOOKUP(L4132,'Slope %'!C:D,2,0)</f>
        <v>0.1</v>
      </c>
    </row>
    <row r="4133" spans="1:13" x14ac:dyDescent="0.25">
      <c r="A4133" s="169">
        <v>54120</v>
      </c>
      <c r="B4133" s="170" t="s">
        <v>3260</v>
      </c>
      <c r="C4133" s="170" t="s">
        <v>24</v>
      </c>
      <c r="D4133" s="170" t="s">
        <v>34</v>
      </c>
      <c r="E4133" s="170">
        <v>750</v>
      </c>
      <c r="F4133" s="170">
        <v>12</v>
      </c>
      <c r="G4133" s="171">
        <v>13.5</v>
      </c>
      <c r="H4133" s="170" t="s">
        <v>378</v>
      </c>
      <c r="I4133" s="171">
        <v>17.989999999999998</v>
      </c>
      <c r="J4133" s="169">
        <v>1</v>
      </c>
      <c r="K4133" s="154" cm="1">
        <f t="array" ref="K4133">ROUND(
IF(C4133="Beer",
SUM(LOOKUP(2,1/(SRP!$B$8:$B$10&lt;=E4133)/(SRP!$C$8:$C$10&gt;=E4133),SRP!$D$8:$D$10)*(G4133/100)*(E4133/1000)),
IF(C4133="Spirits",
SUM(LOOKUP(2,1/(SRP!$B$2:$B$7&lt;=E4133)/(SRP!$C$2:$C$7&gt;=E4133),SRP!$D$2:$D$7)*(G4133/100)*(E4133/1000)),
IF(AND(C4133="Wine",D4133="Fortified Wines"),
SUM(LOOKUP(2,1/(SRP!$B$26:$B$29&lt;=E4133)/(SRP!$C$26:$C$29&gt;=E4133),SRP!$D$26:$D$29)*(G4133/100)*(E4133/1000)),
IF(C4133="Wine",
SUM(LOOKUP(2,1/(SRP!$B$21:$B$25&lt;=E4133)/(SRP!$C$21:$C$25&gt;=E4133),SRP!$D$21:$D$25)*(G4133/100)*(E4133/1000)),
IF(AND(C4133="Ready to Drink",D4133="RTD-One Pour Cocktail&gt;7%&lt;=14.5"),
SUM(LOOKUP(2,1/(SRP!$B$16:$B$20&lt;=E4133)/(SRP!$C$16:$C$20&gt;=E4133),SRP!$D$16:$D$20)*(G4133/100)*(E4133/1000)),
IF(C4133="Ready to Drink",
SUM(LOOKUP(2,1/(SRP!$B$11:$B$15&lt;=E4133)/(SRP!$C$11:$C$15&gt;=E4133),SRP!$D$11:$D$15)*(G4133/100)*(E4133/1000)),
0)))))),2)</f>
        <v>7.9</v>
      </c>
      <c r="L4133" s="173" t="str">
        <f t="shared" si="64"/>
        <v>Wine750</v>
      </c>
      <c r="M4133" s="154">
        <f>VLOOKUP(L4133,'Slope %'!C:D,2,0)</f>
        <v>0.1</v>
      </c>
    </row>
    <row r="4134" spans="1:13" x14ac:dyDescent="0.25">
      <c r="A4134" s="169">
        <v>54125</v>
      </c>
      <c r="B4134" s="170" t="s">
        <v>3261</v>
      </c>
      <c r="C4134" s="170" t="s">
        <v>24</v>
      </c>
      <c r="D4134" s="170" t="s">
        <v>34</v>
      </c>
      <c r="E4134" s="170">
        <v>750</v>
      </c>
      <c r="F4134" s="170">
        <v>6</v>
      </c>
      <c r="G4134" s="171">
        <v>14.5</v>
      </c>
      <c r="H4134" s="170" t="s">
        <v>22</v>
      </c>
      <c r="I4134" s="171">
        <v>35.49</v>
      </c>
      <c r="J4134" s="169">
        <v>1</v>
      </c>
      <c r="K4134" s="154" cm="1">
        <f t="array" ref="K4134">ROUND(
IF(C4134="Beer",
SUM(LOOKUP(2,1/(SRP!$B$8:$B$10&lt;=E4134)/(SRP!$C$8:$C$10&gt;=E4134),SRP!$D$8:$D$10)*(G4134/100)*(E4134/1000)),
IF(C4134="Spirits",
SUM(LOOKUP(2,1/(SRP!$B$2:$B$7&lt;=E4134)/(SRP!$C$2:$C$7&gt;=E4134),SRP!$D$2:$D$7)*(G4134/100)*(E4134/1000)),
IF(AND(C4134="Wine",D4134="Fortified Wines"),
SUM(LOOKUP(2,1/(SRP!$B$26:$B$29&lt;=E4134)/(SRP!$C$26:$C$29&gt;=E4134),SRP!$D$26:$D$29)*(G4134/100)*(E4134/1000)),
IF(C4134="Wine",
SUM(LOOKUP(2,1/(SRP!$B$21:$B$25&lt;=E4134)/(SRP!$C$21:$C$25&gt;=E4134),SRP!$D$21:$D$25)*(G4134/100)*(E4134/1000)),
IF(AND(C4134="Ready to Drink",D4134="RTD-One Pour Cocktail&gt;7%&lt;=14.5"),
SUM(LOOKUP(2,1/(SRP!$B$16:$B$20&lt;=E4134)/(SRP!$C$16:$C$20&gt;=E4134),SRP!$D$16:$D$20)*(G4134/100)*(E4134/1000)),
IF(C4134="Ready to Drink",
SUM(LOOKUP(2,1/(SRP!$B$11:$B$15&lt;=E4134)/(SRP!$C$11:$C$15&gt;=E4134),SRP!$D$11:$D$15)*(G4134/100)*(E4134/1000)),
0)))))),2)</f>
        <v>8.49</v>
      </c>
      <c r="L4134" s="173" t="str">
        <f t="shared" si="64"/>
        <v>Wine750</v>
      </c>
      <c r="M4134" s="154">
        <f>VLOOKUP(L4134,'Slope %'!C:D,2,0)</f>
        <v>0.1</v>
      </c>
    </row>
    <row r="4135" spans="1:13" x14ac:dyDescent="0.25">
      <c r="A4135" s="169">
        <v>54127</v>
      </c>
      <c r="B4135" s="170" t="s">
        <v>3262</v>
      </c>
      <c r="C4135" s="170" t="s">
        <v>24</v>
      </c>
      <c r="D4135" s="170" t="s">
        <v>34</v>
      </c>
      <c r="E4135" s="170">
        <v>750</v>
      </c>
      <c r="F4135" s="170">
        <v>6</v>
      </c>
      <c r="G4135" s="171">
        <v>14.5</v>
      </c>
      <c r="H4135" s="170" t="s">
        <v>182</v>
      </c>
      <c r="I4135" s="171">
        <v>69.989999999999995</v>
      </c>
      <c r="J4135" s="169">
        <v>1</v>
      </c>
      <c r="K4135" s="154" cm="1">
        <f t="array" ref="K4135">ROUND(
IF(C4135="Beer",
SUM(LOOKUP(2,1/(SRP!$B$8:$B$10&lt;=E4135)/(SRP!$C$8:$C$10&gt;=E4135),SRP!$D$8:$D$10)*(G4135/100)*(E4135/1000)),
IF(C4135="Spirits",
SUM(LOOKUP(2,1/(SRP!$B$2:$B$7&lt;=E4135)/(SRP!$C$2:$C$7&gt;=E4135),SRP!$D$2:$D$7)*(G4135/100)*(E4135/1000)),
IF(AND(C4135="Wine",D4135="Fortified Wines"),
SUM(LOOKUP(2,1/(SRP!$B$26:$B$29&lt;=E4135)/(SRP!$C$26:$C$29&gt;=E4135),SRP!$D$26:$D$29)*(G4135/100)*(E4135/1000)),
IF(C4135="Wine",
SUM(LOOKUP(2,1/(SRP!$B$21:$B$25&lt;=E4135)/(SRP!$C$21:$C$25&gt;=E4135),SRP!$D$21:$D$25)*(G4135/100)*(E4135/1000)),
IF(AND(C4135="Ready to Drink",D4135="RTD-One Pour Cocktail&gt;7%&lt;=14.5"),
SUM(LOOKUP(2,1/(SRP!$B$16:$B$20&lt;=E4135)/(SRP!$C$16:$C$20&gt;=E4135),SRP!$D$16:$D$20)*(G4135/100)*(E4135/1000)),
IF(C4135="Ready to Drink",
SUM(LOOKUP(2,1/(SRP!$B$11:$B$15&lt;=E4135)/(SRP!$C$11:$C$15&gt;=E4135),SRP!$D$11:$D$15)*(G4135/100)*(E4135/1000)),
0)))))),2)</f>
        <v>8.49</v>
      </c>
      <c r="L4135" s="173" t="str">
        <f t="shared" si="64"/>
        <v>Wine750</v>
      </c>
      <c r="M4135" s="154">
        <f>VLOOKUP(L4135,'Slope %'!C:D,2,0)</f>
        <v>0.1</v>
      </c>
    </row>
    <row r="4136" spans="1:13" x14ac:dyDescent="0.25">
      <c r="A4136" s="169">
        <v>54130</v>
      </c>
      <c r="B4136" s="170" t="s">
        <v>3263</v>
      </c>
      <c r="C4136" s="170" t="s">
        <v>24</v>
      </c>
      <c r="D4136" s="170" t="s">
        <v>34</v>
      </c>
      <c r="E4136" s="170">
        <v>750</v>
      </c>
      <c r="F4136" s="170">
        <v>12</v>
      </c>
      <c r="G4136" s="171">
        <v>13.5</v>
      </c>
      <c r="H4136" s="170" t="s">
        <v>35</v>
      </c>
      <c r="I4136" s="171">
        <v>17.989999999999998</v>
      </c>
      <c r="J4136" s="169">
        <v>1</v>
      </c>
      <c r="K4136" s="154" cm="1">
        <f t="array" ref="K4136">ROUND(
IF(C4136="Beer",
SUM(LOOKUP(2,1/(SRP!$B$8:$B$10&lt;=E4136)/(SRP!$C$8:$C$10&gt;=E4136),SRP!$D$8:$D$10)*(G4136/100)*(E4136/1000)),
IF(C4136="Spirits",
SUM(LOOKUP(2,1/(SRP!$B$2:$B$7&lt;=E4136)/(SRP!$C$2:$C$7&gt;=E4136),SRP!$D$2:$D$7)*(G4136/100)*(E4136/1000)),
IF(AND(C4136="Wine",D4136="Fortified Wines"),
SUM(LOOKUP(2,1/(SRP!$B$26:$B$29&lt;=E4136)/(SRP!$C$26:$C$29&gt;=E4136),SRP!$D$26:$D$29)*(G4136/100)*(E4136/1000)),
IF(C4136="Wine",
SUM(LOOKUP(2,1/(SRP!$B$21:$B$25&lt;=E4136)/(SRP!$C$21:$C$25&gt;=E4136),SRP!$D$21:$D$25)*(G4136/100)*(E4136/1000)),
IF(AND(C4136="Ready to Drink",D4136="RTD-One Pour Cocktail&gt;7%&lt;=14.5"),
SUM(LOOKUP(2,1/(SRP!$B$16:$B$20&lt;=E4136)/(SRP!$C$16:$C$20&gt;=E4136),SRP!$D$16:$D$20)*(G4136/100)*(E4136/1000)),
IF(C4136="Ready to Drink",
SUM(LOOKUP(2,1/(SRP!$B$11:$B$15&lt;=E4136)/(SRP!$C$11:$C$15&gt;=E4136),SRP!$D$11:$D$15)*(G4136/100)*(E4136/1000)),
0)))))),2)</f>
        <v>7.9</v>
      </c>
      <c r="L4136" s="173" t="str">
        <f t="shared" si="64"/>
        <v>Wine750</v>
      </c>
      <c r="M4136" s="154">
        <f>VLOOKUP(L4136,'Slope %'!C:D,2,0)</f>
        <v>0.1</v>
      </c>
    </row>
    <row r="4137" spans="1:13" x14ac:dyDescent="0.25">
      <c r="A4137" s="169">
        <v>54133</v>
      </c>
      <c r="B4137" s="170" t="s">
        <v>3264</v>
      </c>
      <c r="C4137" s="170" t="s">
        <v>24</v>
      </c>
      <c r="D4137" s="170" t="s">
        <v>34</v>
      </c>
      <c r="E4137" s="170">
        <v>750</v>
      </c>
      <c r="F4137" s="170">
        <v>12</v>
      </c>
      <c r="G4137" s="171">
        <v>14.5</v>
      </c>
      <c r="H4137" s="170" t="s">
        <v>35</v>
      </c>
      <c r="I4137" s="171">
        <v>119.99</v>
      </c>
      <c r="J4137" s="169">
        <v>1</v>
      </c>
      <c r="K4137" s="154" cm="1">
        <f t="array" ref="K4137">ROUND(
IF(C4137="Beer",
SUM(LOOKUP(2,1/(SRP!$B$8:$B$10&lt;=E4137)/(SRP!$C$8:$C$10&gt;=E4137),SRP!$D$8:$D$10)*(G4137/100)*(E4137/1000)),
IF(C4137="Spirits",
SUM(LOOKUP(2,1/(SRP!$B$2:$B$7&lt;=E4137)/(SRP!$C$2:$C$7&gt;=E4137),SRP!$D$2:$D$7)*(G4137/100)*(E4137/1000)),
IF(AND(C4137="Wine",D4137="Fortified Wines"),
SUM(LOOKUP(2,1/(SRP!$B$26:$B$29&lt;=E4137)/(SRP!$C$26:$C$29&gt;=E4137),SRP!$D$26:$D$29)*(G4137/100)*(E4137/1000)),
IF(C4137="Wine",
SUM(LOOKUP(2,1/(SRP!$B$21:$B$25&lt;=E4137)/(SRP!$C$21:$C$25&gt;=E4137),SRP!$D$21:$D$25)*(G4137/100)*(E4137/1000)),
IF(AND(C4137="Ready to Drink",D4137="RTD-One Pour Cocktail&gt;7%&lt;=14.5"),
SUM(LOOKUP(2,1/(SRP!$B$16:$B$20&lt;=E4137)/(SRP!$C$16:$C$20&gt;=E4137),SRP!$D$16:$D$20)*(G4137/100)*(E4137/1000)),
IF(C4137="Ready to Drink",
SUM(LOOKUP(2,1/(SRP!$B$11:$B$15&lt;=E4137)/(SRP!$C$11:$C$15&gt;=E4137),SRP!$D$11:$D$15)*(G4137/100)*(E4137/1000)),
0)))))),2)</f>
        <v>8.49</v>
      </c>
      <c r="L4137" s="173" t="str">
        <f t="shared" si="64"/>
        <v>Wine750</v>
      </c>
      <c r="M4137" s="154">
        <f>VLOOKUP(L4137,'Slope %'!C:D,2,0)</f>
        <v>0.1</v>
      </c>
    </row>
    <row r="4138" spans="1:13" x14ac:dyDescent="0.25">
      <c r="A4138" s="169">
        <v>54149</v>
      </c>
      <c r="B4138" s="170" t="s">
        <v>3265</v>
      </c>
      <c r="C4138" s="170" t="s">
        <v>11</v>
      </c>
      <c r="D4138" s="170" t="s">
        <v>303</v>
      </c>
      <c r="E4138" s="170">
        <v>473</v>
      </c>
      <c r="F4138" s="170">
        <v>24</v>
      </c>
      <c r="G4138" s="171">
        <v>6.5</v>
      </c>
      <c r="H4138" s="170" t="s">
        <v>1623</v>
      </c>
      <c r="I4138" s="171">
        <v>4.49</v>
      </c>
      <c r="J4138" s="169">
        <v>1</v>
      </c>
      <c r="K4138" s="154" cm="1">
        <f t="array" ref="K4138">ROUND(
IF(C4138="Beer",
SUM(LOOKUP(2,1/(SRP!$B$8:$B$10&lt;=E4138)/(SRP!$C$8:$C$10&gt;=E4138),SRP!$D$8:$D$10)*(G4138/100)*(E4138/1000)),
IF(C4138="Spirits",
SUM(LOOKUP(2,1/(SRP!$B$2:$B$7&lt;=E4138)/(SRP!$C$2:$C$7&gt;=E4138),SRP!$D$2:$D$7)*(G4138/100)*(E4138/1000)),
IF(AND(C4138="Wine",D4138="Fortified Wines"),
SUM(LOOKUP(2,1/(SRP!$B$26:$B$29&lt;=E4138)/(SRP!$C$26:$C$29&gt;=E4138),SRP!$D$26:$D$29)*(G4138/100)*(E4138/1000)),
IF(C4138="Wine",
SUM(LOOKUP(2,1/(SRP!$B$21:$B$25&lt;=E4138)/(SRP!$C$21:$C$25&gt;=E4138),SRP!$D$21:$D$25)*(G4138/100)*(E4138/1000)),
IF(AND(C4138="Ready to Drink",D4138="RTD-One Pour Cocktail&gt;7%&lt;=14.5"),
SUM(LOOKUP(2,1/(SRP!$B$16:$B$20&lt;=E4138)/(SRP!$C$16:$C$20&gt;=E4138),SRP!$D$16:$D$20)*(G4138/100)*(E4138/1000)),
IF(C4138="Ready to Drink",
SUM(LOOKUP(2,1/(SRP!$B$11:$B$15&lt;=E4138)/(SRP!$C$11:$C$15&gt;=E4138),SRP!$D$11:$D$15)*(G4138/100)*(E4138/1000)),
0)))))),2)</f>
        <v>2.4</v>
      </c>
      <c r="L4138" s="173" t="str">
        <f t="shared" si="64"/>
        <v>Beer473</v>
      </c>
      <c r="M4138" s="154">
        <f>VLOOKUP(L4138,'Slope %'!C:D,2,0)</f>
        <v>0.12</v>
      </c>
    </row>
    <row r="4139" spans="1:13" x14ac:dyDescent="0.25">
      <c r="A4139" s="169">
        <v>54149</v>
      </c>
      <c r="B4139" s="170" t="s">
        <v>3265</v>
      </c>
      <c r="C4139" s="170" t="s">
        <v>11</v>
      </c>
      <c r="D4139" s="170" t="s">
        <v>303</v>
      </c>
      <c r="E4139" s="170">
        <v>473</v>
      </c>
      <c r="F4139" s="170">
        <v>24</v>
      </c>
      <c r="G4139" s="171">
        <v>6.5</v>
      </c>
      <c r="H4139" s="170" t="s">
        <v>1623</v>
      </c>
      <c r="I4139" s="171">
        <v>4.49</v>
      </c>
      <c r="J4139" s="169">
        <v>1</v>
      </c>
      <c r="K4139" s="154" cm="1">
        <f t="array" ref="K4139">ROUND(
IF(C4139="Beer",
SUM(LOOKUP(2,1/(SRP!$B$8:$B$10&lt;=E4139)/(SRP!$C$8:$C$10&gt;=E4139),SRP!$D$8:$D$10)*(G4139/100)*(E4139/1000)),
IF(C4139="Spirits",
SUM(LOOKUP(2,1/(SRP!$B$2:$B$7&lt;=E4139)/(SRP!$C$2:$C$7&gt;=E4139),SRP!$D$2:$D$7)*(G4139/100)*(E4139/1000)),
IF(AND(C4139="Wine",D4139="Fortified Wines"),
SUM(LOOKUP(2,1/(SRP!$B$26:$B$29&lt;=E4139)/(SRP!$C$26:$C$29&gt;=E4139),SRP!$D$26:$D$29)*(G4139/100)*(E4139/1000)),
IF(C4139="Wine",
SUM(LOOKUP(2,1/(SRP!$B$21:$B$25&lt;=E4139)/(SRP!$C$21:$C$25&gt;=E4139),SRP!$D$21:$D$25)*(G4139/100)*(E4139/1000)),
IF(AND(C4139="Ready to Drink",D4139="RTD-One Pour Cocktail&gt;7%&lt;=14.5"),
SUM(LOOKUP(2,1/(SRP!$B$16:$B$20&lt;=E4139)/(SRP!$C$16:$C$20&gt;=E4139),SRP!$D$16:$D$20)*(G4139/100)*(E4139/1000)),
IF(C4139="Ready to Drink",
SUM(LOOKUP(2,1/(SRP!$B$11:$B$15&lt;=E4139)/(SRP!$C$11:$C$15&gt;=E4139),SRP!$D$11:$D$15)*(G4139/100)*(E4139/1000)),
0)))))),2)</f>
        <v>2.4</v>
      </c>
      <c r="L4139" s="173" t="str">
        <f t="shared" si="64"/>
        <v>Beer473</v>
      </c>
      <c r="M4139" s="154">
        <f>VLOOKUP(L4139,'Slope %'!C:D,2,0)</f>
        <v>0.12</v>
      </c>
    </row>
    <row r="4140" spans="1:13" x14ac:dyDescent="0.25">
      <c r="A4140" s="169">
        <v>54172</v>
      </c>
      <c r="B4140" s="170" t="s">
        <v>3266</v>
      </c>
      <c r="C4140" s="170" t="s">
        <v>11</v>
      </c>
      <c r="D4140" s="170" t="s">
        <v>267</v>
      </c>
      <c r="E4140" s="170">
        <v>473</v>
      </c>
      <c r="F4140" s="170">
        <v>24</v>
      </c>
      <c r="G4140" s="171">
        <v>5</v>
      </c>
      <c r="H4140" s="170" t="s">
        <v>1689</v>
      </c>
      <c r="I4140" s="171">
        <v>4.29</v>
      </c>
      <c r="J4140" s="169">
        <v>1</v>
      </c>
      <c r="K4140" s="154" cm="1">
        <f t="array" ref="K4140">ROUND(
IF(C4140="Beer",
SUM(LOOKUP(2,1/(SRP!$B$8:$B$10&lt;=E4140)/(SRP!$C$8:$C$10&gt;=E4140),SRP!$D$8:$D$10)*(G4140/100)*(E4140/1000)),
IF(C4140="Spirits",
SUM(LOOKUP(2,1/(SRP!$B$2:$B$7&lt;=E4140)/(SRP!$C$2:$C$7&gt;=E4140),SRP!$D$2:$D$7)*(G4140/100)*(E4140/1000)),
IF(AND(C4140="Wine",D4140="Fortified Wines"),
SUM(LOOKUP(2,1/(SRP!$B$26:$B$29&lt;=E4140)/(SRP!$C$26:$C$29&gt;=E4140),SRP!$D$26:$D$29)*(G4140/100)*(E4140/1000)),
IF(C4140="Wine",
SUM(LOOKUP(2,1/(SRP!$B$21:$B$25&lt;=E4140)/(SRP!$C$21:$C$25&gt;=E4140),SRP!$D$21:$D$25)*(G4140/100)*(E4140/1000)),
IF(AND(C4140="Ready to Drink",D4140="RTD-One Pour Cocktail&gt;7%&lt;=14.5"),
SUM(LOOKUP(2,1/(SRP!$B$16:$B$20&lt;=E4140)/(SRP!$C$16:$C$20&gt;=E4140),SRP!$D$16:$D$20)*(G4140/100)*(E4140/1000)),
IF(C4140="Ready to Drink",
SUM(LOOKUP(2,1/(SRP!$B$11:$B$15&lt;=E4140)/(SRP!$C$11:$C$15&gt;=E4140),SRP!$D$11:$D$15)*(G4140/100)*(E4140/1000)),
0)))))),2)</f>
        <v>1.85</v>
      </c>
      <c r="L4140" s="173" t="str">
        <f t="shared" si="64"/>
        <v>Beer473</v>
      </c>
      <c r="M4140" s="154">
        <f>VLOOKUP(L4140,'Slope %'!C:D,2,0)</f>
        <v>0.12</v>
      </c>
    </row>
    <row r="4141" spans="1:13" x14ac:dyDescent="0.25">
      <c r="A4141" s="169">
        <v>54172</v>
      </c>
      <c r="B4141" s="170" t="s">
        <v>3266</v>
      </c>
      <c r="C4141" s="170" t="s">
        <v>11</v>
      </c>
      <c r="D4141" s="170" t="s">
        <v>267</v>
      </c>
      <c r="E4141" s="170">
        <v>473</v>
      </c>
      <c r="F4141" s="170">
        <v>24</v>
      </c>
      <c r="G4141" s="171">
        <v>5</v>
      </c>
      <c r="H4141" s="170" t="s">
        <v>1407</v>
      </c>
      <c r="I4141" s="171">
        <v>4.29</v>
      </c>
      <c r="J4141" s="169">
        <v>1</v>
      </c>
      <c r="K4141" s="154" cm="1">
        <f t="array" ref="K4141">ROUND(
IF(C4141="Beer",
SUM(LOOKUP(2,1/(SRP!$B$8:$B$10&lt;=E4141)/(SRP!$C$8:$C$10&gt;=E4141),SRP!$D$8:$D$10)*(G4141/100)*(E4141/1000)),
IF(C4141="Spirits",
SUM(LOOKUP(2,1/(SRP!$B$2:$B$7&lt;=E4141)/(SRP!$C$2:$C$7&gt;=E4141),SRP!$D$2:$D$7)*(G4141/100)*(E4141/1000)),
IF(AND(C4141="Wine",D4141="Fortified Wines"),
SUM(LOOKUP(2,1/(SRP!$B$26:$B$29&lt;=E4141)/(SRP!$C$26:$C$29&gt;=E4141),SRP!$D$26:$D$29)*(G4141/100)*(E4141/1000)),
IF(C4141="Wine",
SUM(LOOKUP(2,1/(SRP!$B$21:$B$25&lt;=E4141)/(SRP!$C$21:$C$25&gt;=E4141),SRP!$D$21:$D$25)*(G4141/100)*(E4141/1000)),
IF(AND(C4141="Ready to Drink",D4141="RTD-One Pour Cocktail&gt;7%&lt;=14.5"),
SUM(LOOKUP(2,1/(SRP!$B$16:$B$20&lt;=E4141)/(SRP!$C$16:$C$20&gt;=E4141),SRP!$D$16:$D$20)*(G4141/100)*(E4141/1000)),
IF(C4141="Ready to Drink",
SUM(LOOKUP(2,1/(SRP!$B$11:$B$15&lt;=E4141)/(SRP!$C$11:$C$15&gt;=E4141),SRP!$D$11:$D$15)*(G4141/100)*(E4141/1000)),
0)))))),2)</f>
        <v>1.85</v>
      </c>
      <c r="L4141" s="173" t="str">
        <f t="shared" si="64"/>
        <v>Beer473</v>
      </c>
      <c r="M4141" s="154">
        <f>VLOOKUP(L4141,'Slope %'!C:D,2,0)</f>
        <v>0.12</v>
      </c>
    </row>
    <row r="4142" spans="1:13" x14ac:dyDescent="0.25">
      <c r="A4142" s="169">
        <v>54213</v>
      </c>
      <c r="B4142" s="170" t="s">
        <v>77</v>
      </c>
      <c r="C4142" s="170" t="s">
        <v>15</v>
      </c>
      <c r="D4142" s="170" t="s">
        <v>78</v>
      </c>
      <c r="E4142" s="170">
        <v>1750</v>
      </c>
      <c r="F4142" s="170">
        <v>6</v>
      </c>
      <c r="G4142" s="171">
        <v>40</v>
      </c>
      <c r="H4142" s="170" t="s">
        <v>17</v>
      </c>
      <c r="I4142" s="171">
        <v>58.29</v>
      </c>
      <c r="J4142" s="169">
        <v>1</v>
      </c>
      <c r="K4142" s="154" cm="1">
        <f t="array" ref="K4142">ROUND(
IF(C4142="Beer",
SUM(LOOKUP(2,1/(SRP!$B$8:$B$10&lt;=E4142)/(SRP!$C$8:$C$10&gt;=E4142),SRP!$D$8:$D$10)*(G4142/100)*(E4142/1000)),
IF(C4142="Spirits",
SUM(LOOKUP(2,1/(SRP!$B$2:$B$7&lt;=E4142)/(SRP!$C$2:$C$7&gt;=E4142),SRP!$D$2:$D$7)*(G4142/100)*(E4142/1000)),
IF(AND(C4142="Wine",D4142="Fortified Wines"),
SUM(LOOKUP(2,1/(SRP!$B$26:$B$29&lt;=E4142)/(SRP!$C$26:$C$29&gt;=E4142),SRP!$D$26:$D$29)*(G4142/100)*(E4142/1000)),
IF(C4142="Wine",
SUM(LOOKUP(2,1/(SRP!$B$21:$B$25&lt;=E4142)/(SRP!$C$21:$C$25&gt;=E4142),SRP!$D$21:$D$25)*(G4142/100)*(E4142/1000)),
IF(AND(C4142="Ready to Drink",D4142="RTD-One Pour Cocktail&gt;7%&lt;=14.5"),
SUM(LOOKUP(2,1/(SRP!$B$16:$B$20&lt;=E4142)/(SRP!$C$16:$C$20&gt;=E4142),SRP!$D$16:$D$20)*(G4142/100)*(E4142/1000)),
IF(C4142="Ready to Drink",
SUM(LOOKUP(2,1/(SRP!$B$11:$B$15&lt;=E4142)/(SRP!$C$11:$C$15&gt;=E4142),SRP!$D$11:$D$15)*(G4142/100)*(E4142/1000)),
0)))))),2)</f>
        <v>54.65</v>
      </c>
      <c r="L4142" s="173" t="str">
        <f t="shared" si="64"/>
        <v>Spirits1750</v>
      </c>
      <c r="M4142" s="154">
        <f>VLOOKUP(L4142,'Slope %'!C:D,2,0)</f>
        <v>0.03</v>
      </c>
    </row>
    <row r="4143" spans="1:13" x14ac:dyDescent="0.25">
      <c r="A4143" s="169">
        <v>54218</v>
      </c>
      <c r="B4143" s="170" t="s">
        <v>3267</v>
      </c>
      <c r="C4143" s="170" t="s">
        <v>11</v>
      </c>
      <c r="D4143" s="170" t="s">
        <v>12</v>
      </c>
      <c r="E4143" s="170">
        <v>473</v>
      </c>
      <c r="F4143" s="170">
        <v>24</v>
      </c>
      <c r="G4143" s="171">
        <v>5.0999999999999996</v>
      </c>
      <c r="H4143" s="170" t="s">
        <v>105</v>
      </c>
      <c r="I4143" s="171">
        <v>4.3899999999999997</v>
      </c>
      <c r="J4143" s="169">
        <v>1</v>
      </c>
      <c r="K4143" s="154" cm="1">
        <f t="array" ref="K4143">ROUND(
IF(C4143="Beer",
SUM(LOOKUP(2,1/(SRP!$B$8:$B$10&lt;=E4143)/(SRP!$C$8:$C$10&gt;=E4143),SRP!$D$8:$D$10)*(G4143/100)*(E4143/1000)),
IF(C4143="Spirits",
SUM(LOOKUP(2,1/(SRP!$B$2:$B$7&lt;=E4143)/(SRP!$C$2:$C$7&gt;=E4143),SRP!$D$2:$D$7)*(G4143/100)*(E4143/1000)),
IF(AND(C4143="Wine",D4143="Fortified Wines"),
SUM(LOOKUP(2,1/(SRP!$B$26:$B$29&lt;=E4143)/(SRP!$C$26:$C$29&gt;=E4143),SRP!$D$26:$D$29)*(G4143/100)*(E4143/1000)),
IF(C4143="Wine",
SUM(LOOKUP(2,1/(SRP!$B$21:$B$25&lt;=E4143)/(SRP!$C$21:$C$25&gt;=E4143),SRP!$D$21:$D$25)*(G4143/100)*(E4143/1000)),
IF(AND(C4143="Ready to Drink",D4143="RTD-One Pour Cocktail&gt;7%&lt;=14.5"),
SUM(LOOKUP(2,1/(SRP!$B$16:$B$20&lt;=E4143)/(SRP!$C$16:$C$20&gt;=E4143),SRP!$D$16:$D$20)*(G4143/100)*(E4143/1000)),
IF(C4143="Ready to Drink",
SUM(LOOKUP(2,1/(SRP!$B$11:$B$15&lt;=E4143)/(SRP!$C$11:$C$15&gt;=E4143),SRP!$D$11:$D$15)*(G4143/100)*(E4143/1000)),
0)))))),2)</f>
        <v>1.88</v>
      </c>
      <c r="L4143" s="173" t="str">
        <f t="shared" si="64"/>
        <v>Beer473</v>
      </c>
      <c r="M4143" s="154">
        <f>VLOOKUP(L4143,'Slope %'!C:D,2,0)</f>
        <v>0.12</v>
      </c>
    </row>
    <row r="4144" spans="1:13" x14ac:dyDescent="0.25">
      <c r="A4144" s="169">
        <v>54218</v>
      </c>
      <c r="B4144" s="170" t="s">
        <v>3267</v>
      </c>
      <c r="C4144" s="170" t="s">
        <v>11</v>
      </c>
      <c r="D4144" s="170" t="s">
        <v>12</v>
      </c>
      <c r="E4144" s="170">
        <v>473</v>
      </c>
      <c r="F4144" s="170">
        <v>24</v>
      </c>
      <c r="G4144" s="171">
        <v>5.0999999999999996</v>
      </c>
      <c r="H4144" s="170" t="s">
        <v>105</v>
      </c>
      <c r="I4144" s="171">
        <v>4.3899999999999997</v>
      </c>
      <c r="J4144" s="169">
        <v>1</v>
      </c>
      <c r="K4144" s="154" cm="1">
        <f t="array" ref="K4144">ROUND(
IF(C4144="Beer",
SUM(LOOKUP(2,1/(SRP!$B$8:$B$10&lt;=E4144)/(SRP!$C$8:$C$10&gt;=E4144),SRP!$D$8:$D$10)*(G4144/100)*(E4144/1000)),
IF(C4144="Spirits",
SUM(LOOKUP(2,1/(SRP!$B$2:$B$7&lt;=E4144)/(SRP!$C$2:$C$7&gt;=E4144),SRP!$D$2:$D$7)*(G4144/100)*(E4144/1000)),
IF(AND(C4144="Wine",D4144="Fortified Wines"),
SUM(LOOKUP(2,1/(SRP!$B$26:$B$29&lt;=E4144)/(SRP!$C$26:$C$29&gt;=E4144),SRP!$D$26:$D$29)*(G4144/100)*(E4144/1000)),
IF(C4144="Wine",
SUM(LOOKUP(2,1/(SRP!$B$21:$B$25&lt;=E4144)/(SRP!$C$21:$C$25&gt;=E4144),SRP!$D$21:$D$25)*(G4144/100)*(E4144/1000)),
IF(AND(C4144="Ready to Drink",D4144="RTD-One Pour Cocktail&gt;7%&lt;=14.5"),
SUM(LOOKUP(2,1/(SRP!$B$16:$B$20&lt;=E4144)/(SRP!$C$16:$C$20&gt;=E4144),SRP!$D$16:$D$20)*(G4144/100)*(E4144/1000)),
IF(C4144="Ready to Drink",
SUM(LOOKUP(2,1/(SRP!$B$11:$B$15&lt;=E4144)/(SRP!$C$11:$C$15&gt;=E4144),SRP!$D$11:$D$15)*(G4144/100)*(E4144/1000)),
0)))))),2)</f>
        <v>1.88</v>
      </c>
      <c r="L4144" s="173" t="str">
        <f t="shared" si="64"/>
        <v>Beer473</v>
      </c>
      <c r="M4144" s="154">
        <f>VLOOKUP(L4144,'Slope %'!C:D,2,0)</f>
        <v>0.12</v>
      </c>
    </row>
    <row r="4145" spans="1:13" x14ac:dyDescent="0.25">
      <c r="A4145" s="169">
        <v>54219</v>
      </c>
      <c r="B4145" s="170" t="s">
        <v>3268</v>
      </c>
      <c r="C4145" s="170" t="s">
        <v>11</v>
      </c>
      <c r="D4145" s="170" t="s">
        <v>12</v>
      </c>
      <c r="E4145" s="170">
        <v>473</v>
      </c>
      <c r="F4145" s="170">
        <v>24</v>
      </c>
      <c r="G4145" s="171">
        <v>5.5</v>
      </c>
      <c r="H4145" s="170" t="s">
        <v>415</v>
      </c>
      <c r="I4145" s="171">
        <v>4.25</v>
      </c>
      <c r="J4145" s="169">
        <v>1</v>
      </c>
      <c r="K4145" s="154" cm="1">
        <f t="array" ref="K4145">ROUND(
IF(C4145="Beer",
SUM(LOOKUP(2,1/(SRP!$B$8:$B$10&lt;=E4145)/(SRP!$C$8:$C$10&gt;=E4145),SRP!$D$8:$D$10)*(G4145/100)*(E4145/1000)),
IF(C4145="Spirits",
SUM(LOOKUP(2,1/(SRP!$B$2:$B$7&lt;=E4145)/(SRP!$C$2:$C$7&gt;=E4145),SRP!$D$2:$D$7)*(G4145/100)*(E4145/1000)),
IF(AND(C4145="Wine",D4145="Fortified Wines"),
SUM(LOOKUP(2,1/(SRP!$B$26:$B$29&lt;=E4145)/(SRP!$C$26:$C$29&gt;=E4145),SRP!$D$26:$D$29)*(G4145/100)*(E4145/1000)),
IF(C4145="Wine",
SUM(LOOKUP(2,1/(SRP!$B$21:$B$25&lt;=E4145)/(SRP!$C$21:$C$25&gt;=E4145),SRP!$D$21:$D$25)*(G4145/100)*(E4145/1000)),
IF(AND(C4145="Ready to Drink",D4145="RTD-One Pour Cocktail&gt;7%&lt;=14.5"),
SUM(LOOKUP(2,1/(SRP!$B$16:$B$20&lt;=E4145)/(SRP!$C$16:$C$20&gt;=E4145),SRP!$D$16:$D$20)*(G4145/100)*(E4145/1000)),
IF(C4145="Ready to Drink",
SUM(LOOKUP(2,1/(SRP!$B$11:$B$15&lt;=E4145)/(SRP!$C$11:$C$15&gt;=E4145),SRP!$D$11:$D$15)*(G4145/100)*(E4145/1000)),
0)))))),2)</f>
        <v>2.0299999999999998</v>
      </c>
      <c r="L4145" s="173" t="str">
        <f t="shared" si="64"/>
        <v>Beer473</v>
      </c>
      <c r="M4145" s="154">
        <f>VLOOKUP(L4145,'Slope %'!C:D,2,0)</f>
        <v>0.12</v>
      </c>
    </row>
    <row r="4146" spans="1:13" x14ac:dyDescent="0.25">
      <c r="A4146" s="169">
        <v>54219</v>
      </c>
      <c r="B4146" s="170" t="s">
        <v>3268</v>
      </c>
      <c r="C4146" s="170" t="s">
        <v>11</v>
      </c>
      <c r="D4146" s="170" t="s">
        <v>12</v>
      </c>
      <c r="E4146" s="170">
        <v>473</v>
      </c>
      <c r="F4146" s="170">
        <v>24</v>
      </c>
      <c r="G4146" s="171">
        <v>5.5</v>
      </c>
      <c r="H4146" s="170" t="s">
        <v>415</v>
      </c>
      <c r="I4146" s="171">
        <v>4.25</v>
      </c>
      <c r="J4146" s="169">
        <v>1</v>
      </c>
      <c r="K4146" s="154" cm="1">
        <f t="array" ref="K4146">ROUND(
IF(C4146="Beer",
SUM(LOOKUP(2,1/(SRP!$B$8:$B$10&lt;=E4146)/(SRP!$C$8:$C$10&gt;=E4146),SRP!$D$8:$D$10)*(G4146/100)*(E4146/1000)),
IF(C4146="Spirits",
SUM(LOOKUP(2,1/(SRP!$B$2:$B$7&lt;=E4146)/(SRP!$C$2:$C$7&gt;=E4146),SRP!$D$2:$D$7)*(G4146/100)*(E4146/1000)),
IF(AND(C4146="Wine",D4146="Fortified Wines"),
SUM(LOOKUP(2,1/(SRP!$B$26:$B$29&lt;=E4146)/(SRP!$C$26:$C$29&gt;=E4146),SRP!$D$26:$D$29)*(G4146/100)*(E4146/1000)),
IF(C4146="Wine",
SUM(LOOKUP(2,1/(SRP!$B$21:$B$25&lt;=E4146)/(SRP!$C$21:$C$25&gt;=E4146),SRP!$D$21:$D$25)*(G4146/100)*(E4146/1000)),
IF(AND(C4146="Ready to Drink",D4146="RTD-One Pour Cocktail&gt;7%&lt;=14.5"),
SUM(LOOKUP(2,1/(SRP!$B$16:$B$20&lt;=E4146)/(SRP!$C$16:$C$20&gt;=E4146),SRP!$D$16:$D$20)*(G4146/100)*(E4146/1000)),
IF(C4146="Ready to Drink",
SUM(LOOKUP(2,1/(SRP!$B$11:$B$15&lt;=E4146)/(SRP!$C$11:$C$15&gt;=E4146),SRP!$D$11:$D$15)*(G4146/100)*(E4146/1000)),
0)))))),2)</f>
        <v>2.0299999999999998</v>
      </c>
      <c r="L4146" s="173" t="str">
        <f t="shared" si="64"/>
        <v>Beer473</v>
      </c>
      <c r="M4146" s="154">
        <f>VLOOKUP(L4146,'Slope %'!C:D,2,0)</f>
        <v>0.12</v>
      </c>
    </row>
    <row r="4147" spans="1:13" x14ac:dyDescent="0.25">
      <c r="A4147" s="169">
        <v>54247</v>
      </c>
      <c r="B4147" s="170" t="s">
        <v>631</v>
      </c>
      <c r="C4147" s="170" t="s">
        <v>24</v>
      </c>
      <c r="D4147" s="170" t="s">
        <v>58</v>
      </c>
      <c r="E4147" s="170">
        <v>375</v>
      </c>
      <c r="F4147" s="170">
        <v>12</v>
      </c>
      <c r="G4147" s="171">
        <v>13</v>
      </c>
      <c r="H4147" s="170" t="s">
        <v>256</v>
      </c>
      <c r="I4147" s="171">
        <v>10.49</v>
      </c>
      <c r="J4147" s="169">
        <v>1</v>
      </c>
      <c r="K4147" s="154" cm="1">
        <f t="array" ref="K4147">ROUND(
IF(C4147="Beer",
SUM(LOOKUP(2,1/(SRP!$B$8:$B$10&lt;=E4147)/(SRP!$C$8:$C$10&gt;=E4147),SRP!$D$8:$D$10)*(G4147/100)*(E4147/1000)),
IF(C4147="Spirits",
SUM(LOOKUP(2,1/(SRP!$B$2:$B$7&lt;=E4147)/(SRP!$C$2:$C$7&gt;=E4147),SRP!$D$2:$D$7)*(G4147/100)*(E4147/1000)),
IF(AND(C4147="Wine",D4147="Fortified Wines"),
SUM(LOOKUP(2,1/(SRP!$B$26:$B$29&lt;=E4147)/(SRP!$C$26:$C$29&gt;=E4147),SRP!$D$26:$D$29)*(G4147/100)*(E4147/1000)),
IF(C4147="Wine",
SUM(LOOKUP(2,1/(SRP!$B$21:$B$25&lt;=E4147)/(SRP!$C$21:$C$25&gt;=E4147),SRP!$D$21:$D$25)*(G4147/100)*(E4147/1000)),
IF(AND(C4147="Ready to Drink",D4147="RTD-One Pour Cocktail&gt;7%&lt;=14.5"),
SUM(LOOKUP(2,1/(SRP!$B$16:$B$20&lt;=E4147)/(SRP!$C$16:$C$20&gt;=E4147),SRP!$D$16:$D$20)*(G4147/100)*(E4147/1000)),
IF(C4147="Ready to Drink",
SUM(LOOKUP(2,1/(SRP!$B$11:$B$15&lt;=E4147)/(SRP!$C$11:$C$15&gt;=E4147),SRP!$D$11:$D$15)*(G4147/100)*(E4147/1000)),
0)))))),2)</f>
        <v>4.03</v>
      </c>
      <c r="L4147" s="173" t="str">
        <f t="shared" si="64"/>
        <v>Wine375</v>
      </c>
      <c r="M4147" s="154">
        <f>VLOOKUP(L4147,'Slope %'!C:D,2,0)</f>
        <v>0.12</v>
      </c>
    </row>
    <row r="4148" spans="1:13" x14ac:dyDescent="0.25">
      <c r="A4148" s="169">
        <v>54250</v>
      </c>
      <c r="B4148" s="170" t="s">
        <v>3269</v>
      </c>
      <c r="C4148" s="170" t="s">
        <v>24</v>
      </c>
      <c r="D4148" s="170" t="s">
        <v>191</v>
      </c>
      <c r="E4148" s="170">
        <v>750</v>
      </c>
      <c r="F4148" s="170">
        <v>12</v>
      </c>
      <c r="G4148" s="171">
        <v>14</v>
      </c>
      <c r="H4148" s="170" t="s">
        <v>32</v>
      </c>
      <c r="I4148" s="171">
        <v>18.989999999999998</v>
      </c>
      <c r="J4148" s="169">
        <v>1</v>
      </c>
      <c r="K4148" s="154" cm="1">
        <f t="array" ref="K4148">ROUND(
IF(C4148="Beer",
SUM(LOOKUP(2,1/(SRP!$B$8:$B$10&lt;=E4148)/(SRP!$C$8:$C$10&gt;=E4148),SRP!$D$8:$D$10)*(G4148/100)*(E4148/1000)),
IF(C4148="Spirits",
SUM(LOOKUP(2,1/(SRP!$B$2:$B$7&lt;=E4148)/(SRP!$C$2:$C$7&gt;=E4148),SRP!$D$2:$D$7)*(G4148/100)*(E4148/1000)),
IF(AND(C4148="Wine",D4148="Fortified Wines"),
SUM(LOOKUP(2,1/(SRP!$B$26:$B$29&lt;=E4148)/(SRP!$C$26:$C$29&gt;=E4148),SRP!$D$26:$D$29)*(G4148/100)*(E4148/1000)),
IF(C4148="Wine",
SUM(LOOKUP(2,1/(SRP!$B$21:$B$25&lt;=E4148)/(SRP!$C$21:$C$25&gt;=E4148),SRP!$D$21:$D$25)*(G4148/100)*(E4148/1000)),
IF(AND(C4148="Ready to Drink",D4148="RTD-One Pour Cocktail&gt;7%&lt;=14.5"),
SUM(LOOKUP(2,1/(SRP!$B$16:$B$20&lt;=E4148)/(SRP!$C$16:$C$20&gt;=E4148),SRP!$D$16:$D$20)*(G4148/100)*(E4148/1000)),
IF(C4148="Ready to Drink",
SUM(LOOKUP(2,1/(SRP!$B$11:$B$15&lt;=E4148)/(SRP!$C$11:$C$15&gt;=E4148),SRP!$D$11:$D$15)*(G4148/100)*(E4148/1000)),
0)))))),2)</f>
        <v>8.1999999999999993</v>
      </c>
      <c r="L4148" s="173" t="str">
        <f t="shared" si="64"/>
        <v>Wine750</v>
      </c>
      <c r="M4148" s="154">
        <f>VLOOKUP(L4148,'Slope %'!C:D,2,0)</f>
        <v>0.1</v>
      </c>
    </row>
    <row r="4149" spans="1:13" x14ac:dyDescent="0.25">
      <c r="A4149" s="169">
        <v>54252</v>
      </c>
      <c r="B4149" s="170" t="s">
        <v>3270</v>
      </c>
      <c r="C4149" s="170" t="s">
        <v>11</v>
      </c>
      <c r="D4149" s="170" t="s">
        <v>12</v>
      </c>
      <c r="E4149" s="170">
        <v>8520</v>
      </c>
      <c r="F4149" s="170">
        <v>1</v>
      </c>
      <c r="G4149" s="171">
        <v>4.5</v>
      </c>
      <c r="H4149" s="170" t="s">
        <v>2190</v>
      </c>
      <c r="I4149" s="171">
        <v>71.760000000000005</v>
      </c>
      <c r="J4149" s="169">
        <v>24</v>
      </c>
      <c r="K4149" s="154" cm="1">
        <f t="array" ref="K4149">ROUND(
IF(C4149="Beer",
SUM(LOOKUP(2,1/(SRP!$B$8:$B$10&lt;=E4149)/(SRP!$C$8:$C$10&gt;=E4149),SRP!$D$8:$D$10)*(G4149/100)*(E4149/1000)),
IF(C4149="Spirits",
SUM(LOOKUP(2,1/(SRP!$B$2:$B$7&lt;=E4149)/(SRP!$C$2:$C$7&gt;=E4149),SRP!$D$2:$D$7)*(G4149/100)*(E4149/1000)),
IF(AND(C4149="Wine",D4149="Fortified Wines"),
SUM(LOOKUP(2,1/(SRP!$B$26:$B$29&lt;=E4149)/(SRP!$C$26:$C$29&gt;=E4149),SRP!$D$26:$D$29)*(G4149/100)*(E4149/1000)),
IF(C4149="Wine",
SUM(LOOKUP(2,1/(SRP!$B$21:$B$25&lt;=E4149)/(SRP!$C$21:$C$25&gt;=E4149),SRP!$D$21:$D$25)*(G4149/100)*(E4149/1000)),
IF(AND(C4149="Ready to Drink",D4149="RTD-One Pour Cocktail&gt;7%&lt;=14.5"),
SUM(LOOKUP(2,1/(SRP!$B$16:$B$20&lt;=E4149)/(SRP!$C$16:$C$20&gt;=E4149),SRP!$D$16:$D$20)*(G4149/100)*(E4149/1000)),
IF(C4149="Ready to Drink",
SUM(LOOKUP(2,1/(SRP!$B$11:$B$15&lt;=E4149)/(SRP!$C$11:$C$15&gt;=E4149),SRP!$D$11:$D$15)*(G4149/100)*(E4149/1000)),
0)))))),2)</f>
        <v>29.93</v>
      </c>
      <c r="L4149" s="173" t="str">
        <f t="shared" si="64"/>
        <v>Beer8520</v>
      </c>
      <c r="M4149" s="154">
        <f>VLOOKUP(L4149,'Slope %'!C:D,2,0)</f>
        <v>0.05</v>
      </c>
    </row>
    <row r="4150" spans="1:13" x14ac:dyDescent="0.25">
      <c r="A4150" s="169">
        <v>54252</v>
      </c>
      <c r="B4150" s="170" t="s">
        <v>3270</v>
      </c>
      <c r="C4150" s="170" t="s">
        <v>11</v>
      </c>
      <c r="D4150" s="170" t="s">
        <v>12</v>
      </c>
      <c r="E4150" s="170">
        <v>8520</v>
      </c>
      <c r="F4150" s="170">
        <v>1</v>
      </c>
      <c r="G4150" s="171">
        <v>4.5</v>
      </c>
      <c r="H4150" s="170" t="s">
        <v>2190</v>
      </c>
      <c r="I4150" s="171">
        <v>71.760000000000005</v>
      </c>
      <c r="J4150" s="169">
        <v>24</v>
      </c>
      <c r="K4150" s="154" cm="1">
        <f t="array" ref="K4150">ROUND(
IF(C4150="Beer",
SUM(LOOKUP(2,1/(SRP!$B$8:$B$10&lt;=E4150)/(SRP!$C$8:$C$10&gt;=E4150),SRP!$D$8:$D$10)*(G4150/100)*(E4150/1000)),
IF(C4150="Spirits",
SUM(LOOKUP(2,1/(SRP!$B$2:$B$7&lt;=E4150)/(SRP!$C$2:$C$7&gt;=E4150),SRP!$D$2:$D$7)*(G4150/100)*(E4150/1000)),
IF(AND(C4150="Wine",D4150="Fortified Wines"),
SUM(LOOKUP(2,1/(SRP!$B$26:$B$29&lt;=E4150)/(SRP!$C$26:$C$29&gt;=E4150),SRP!$D$26:$D$29)*(G4150/100)*(E4150/1000)),
IF(C4150="Wine",
SUM(LOOKUP(2,1/(SRP!$B$21:$B$25&lt;=E4150)/(SRP!$C$21:$C$25&gt;=E4150),SRP!$D$21:$D$25)*(G4150/100)*(E4150/1000)),
IF(AND(C4150="Ready to Drink",D4150="RTD-One Pour Cocktail&gt;7%&lt;=14.5"),
SUM(LOOKUP(2,1/(SRP!$B$16:$B$20&lt;=E4150)/(SRP!$C$16:$C$20&gt;=E4150),SRP!$D$16:$D$20)*(G4150/100)*(E4150/1000)),
IF(C4150="Ready to Drink",
SUM(LOOKUP(2,1/(SRP!$B$11:$B$15&lt;=E4150)/(SRP!$C$11:$C$15&gt;=E4150),SRP!$D$11:$D$15)*(G4150/100)*(E4150/1000)),
0)))))),2)</f>
        <v>29.93</v>
      </c>
      <c r="L4150" s="173" t="str">
        <f t="shared" si="64"/>
        <v>Beer8520</v>
      </c>
      <c r="M4150" s="154">
        <f>VLOOKUP(L4150,'Slope %'!C:D,2,0)</f>
        <v>0.05</v>
      </c>
    </row>
    <row r="4151" spans="1:13" x14ac:dyDescent="0.25">
      <c r="A4151" s="169">
        <v>54253</v>
      </c>
      <c r="B4151" s="170" t="s">
        <v>3271</v>
      </c>
      <c r="C4151" s="170" t="s">
        <v>11</v>
      </c>
      <c r="D4151" s="170" t="s">
        <v>303</v>
      </c>
      <c r="E4151" s="170">
        <v>8520</v>
      </c>
      <c r="F4151" s="170">
        <v>1</v>
      </c>
      <c r="G4151" s="171">
        <v>5</v>
      </c>
      <c r="H4151" s="170" t="s">
        <v>2190</v>
      </c>
      <c r="I4151" s="171">
        <v>78.959999999999994</v>
      </c>
      <c r="J4151" s="169">
        <v>24</v>
      </c>
      <c r="K4151" s="154" cm="1">
        <f t="array" ref="K4151">ROUND(
IF(C4151="Beer",
SUM(LOOKUP(2,1/(SRP!$B$8:$B$10&lt;=E4151)/(SRP!$C$8:$C$10&gt;=E4151),SRP!$D$8:$D$10)*(G4151/100)*(E4151/1000)),
IF(C4151="Spirits",
SUM(LOOKUP(2,1/(SRP!$B$2:$B$7&lt;=E4151)/(SRP!$C$2:$C$7&gt;=E4151),SRP!$D$2:$D$7)*(G4151/100)*(E4151/1000)),
IF(AND(C4151="Wine",D4151="Fortified Wines"),
SUM(LOOKUP(2,1/(SRP!$B$26:$B$29&lt;=E4151)/(SRP!$C$26:$C$29&gt;=E4151),SRP!$D$26:$D$29)*(G4151/100)*(E4151/1000)),
IF(C4151="Wine",
SUM(LOOKUP(2,1/(SRP!$B$21:$B$25&lt;=E4151)/(SRP!$C$21:$C$25&gt;=E4151),SRP!$D$21:$D$25)*(G4151/100)*(E4151/1000)),
IF(AND(C4151="Ready to Drink",D4151="RTD-One Pour Cocktail&gt;7%&lt;=14.5"),
SUM(LOOKUP(2,1/(SRP!$B$16:$B$20&lt;=E4151)/(SRP!$C$16:$C$20&gt;=E4151),SRP!$D$16:$D$20)*(G4151/100)*(E4151/1000)),
IF(C4151="Ready to Drink",
SUM(LOOKUP(2,1/(SRP!$B$11:$B$15&lt;=E4151)/(SRP!$C$11:$C$15&gt;=E4151),SRP!$D$11:$D$15)*(G4151/100)*(E4151/1000)),
0)))))),2)</f>
        <v>33.26</v>
      </c>
      <c r="L4151" s="173" t="str">
        <f t="shared" si="64"/>
        <v>Beer8520</v>
      </c>
      <c r="M4151" s="154">
        <f>VLOOKUP(L4151,'Slope %'!C:D,2,0)</f>
        <v>0.05</v>
      </c>
    </row>
    <row r="4152" spans="1:13" x14ac:dyDescent="0.25">
      <c r="A4152" s="169">
        <v>54253</v>
      </c>
      <c r="B4152" s="170" t="s">
        <v>3271</v>
      </c>
      <c r="C4152" s="170" t="s">
        <v>11</v>
      </c>
      <c r="D4152" s="170" t="s">
        <v>303</v>
      </c>
      <c r="E4152" s="170">
        <v>8520</v>
      </c>
      <c r="F4152" s="170">
        <v>1</v>
      </c>
      <c r="G4152" s="171">
        <v>5</v>
      </c>
      <c r="H4152" s="170" t="s">
        <v>2190</v>
      </c>
      <c r="I4152" s="171">
        <v>78.959999999999994</v>
      </c>
      <c r="J4152" s="169">
        <v>24</v>
      </c>
      <c r="K4152" s="154" cm="1">
        <f t="array" ref="K4152">ROUND(
IF(C4152="Beer",
SUM(LOOKUP(2,1/(SRP!$B$8:$B$10&lt;=E4152)/(SRP!$C$8:$C$10&gt;=E4152),SRP!$D$8:$D$10)*(G4152/100)*(E4152/1000)),
IF(C4152="Spirits",
SUM(LOOKUP(2,1/(SRP!$B$2:$B$7&lt;=E4152)/(SRP!$C$2:$C$7&gt;=E4152),SRP!$D$2:$D$7)*(G4152/100)*(E4152/1000)),
IF(AND(C4152="Wine",D4152="Fortified Wines"),
SUM(LOOKUP(2,1/(SRP!$B$26:$B$29&lt;=E4152)/(SRP!$C$26:$C$29&gt;=E4152),SRP!$D$26:$D$29)*(G4152/100)*(E4152/1000)),
IF(C4152="Wine",
SUM(LOOKUP(2,1/(SRP!$B$21:$B$25&lt;=E4152)/(SRP!$C$21:$C$25&gt;=E4152),SRP!$D$21:$D$25)*(G4152/100)*(E4152/1000)),
IF(AND(C4152="Ready to Drink",D4152="RTD-One Pour Cocktail&gt;7%&lt;=14.5"),
SUM(LOOKUP(2,1/(SRP!$B$16:$B$20&lt;=E4152)/(SRP!$C$16:$C$20&gt;=E4152),SRP!$D$16:$D$20)*(G4152/100)*(E4152/1000)),
IF(C4152="Ready to Drink",
SUM(LOOKUP(2,1/(SRP!$B$11:$B$15&lt;=E4152)/(SRP!$C$11:$C$15&gt;=E4152),SRP!$D$11:$D$15)*(G4152/100)*(E4152/1000)),
0)))))),2)</f>
        <v>33.26</v>
      </c>
      <c r="L4152" s="173" t="str">
        <f t="shared" si="64"/>
        <v>Beer8520</v>
      </c>
      <c r="M4152" s="154">
        <f>VLOOKUP(L4152,'Slope %'!C:D,2,0)</f>
        <v>0.05</v>
      </c>
    </row>
    <row r="4153" spans="1:13" x14ac:dyDescent="0.25">
      <c r="A4153" s="169">
        <v>54254</v>
      </c>
      <c r="B4153" s="170" t="s">
        <v>3272</v>
      </c>
      <c r="C4153" s="170" t="s">
        <v>11</v>
      </c>
      <c r="D4153" s="170" t="s">
        <v>474</v>
      </c>
      <c r="E4153" s="170">
        <v>8520</v>
      </c>
      <c r="F4153" s="170">
        <v>1</v>
      </c>
      <c r="G4153" s="171">
        <v>5.8</v>
      </c>
      <c r="H4153" s="170" t="s">
        <v>2190</v>
      </c>
      <c r="I4153" s="171">
        <v>76.56</v>
      </c>
      <c r="J4153" s="169">
        <v>24</v>
      </c>
      <c r="K4153" s="154" cm="1">
        <f t="array" ref="K4153">ROUND(
IF(C4153="Beer",
SUM(LOOKUP(2,1/(SRP!$B$8:$B$10&lt;=E4153)/(SRP!$C$8:$C$10&gt;=E4153),SRP!$D$8:$D$10)*(G4153/100)*(E4153/1000)),
IF(C4153="Spirits",
SUM(LOOKUP(2,1/(SRP!$B$2:$B$7&lt;=E4153)/(SRP!$C$2:$C$7&gt;=E4153),SRP!$D$2:$D$7)*(G4153/100)*(E4153/1000)),
IF(AND(C4153="Wine",D4153="Fortified Wines"),
SUM(LOOKUP(2,1/(SRP!$B$26:$B$29&lt;=E4153)/(SRP!$C$26:$C$29&gt;=E4153),SRP!$D$26:$D$29)*(G4153/100)*(E4153/1000)),
IF(C4153="Wine",
SUM(LOOKUP(2,1/(SRP!$B$21:$B$25&lt;=E4153)/(SRP!$C$21:$C$25&gt;=E4153),SRP!$D$21:$D$25)*(G4153/100)*(E4153/1000)),
IF(AND(C4153="Ready to Drink",D4153="RTD-One Pour Cocktail&gt;7%&lt;=14.5"),
SUM(LOOKUP(2,1/(SRP!$B$16:$B$20&lt;=E4153)/(SRP!$C$16:$C$20&gt;=E4153),SRP!$D$16:$D$20)*(G4153/100)*(E4153/1000)),
IF(C4153="Ready to Drink",
SUM(LOOKUP(2,1/(SRP!$B$11:$B$15&lt;=E4153)/(SRP!$C$11:$C$15&gt;=E4153),SRP!$D$11:$D$15)*(G4153/100)*(E4153/1000)),
0)))))),2)</f>
        <v>38.58</v>
      </c>
      <c r="L4153" s="173" t="str">
        <f t="shared" si="64"/>
        <v>Beer8520</v>
      </c>
      <c r="M4153" s="154">
        <f>VLOOKUP(L4153,'Slope %'!C:D,2,0)</f>
        <v>0.05</v>
      </c>
    </row>
    <row r="4154" spans="1:13" x14ac:dyDescent="0.25">
      <c r="A4154" s="169">
        <v>54254</v>
      </c>
      <c r="B4154" s="170" t="s">
        <v>3272</v>
      </c>
      <c r="C4154" s="170" t="s">
        <v>11</v>
      </c>
      <c r="D4154" s="170" t="s">
        <v>474</v>
      </c>
      <c r="E4154" s="170">
        <v>8520</v>
      </c>
      <c r="F4154" s="170">
        <v>1</v>
      </c>
      <c r="G4154" s="171">
        <v>5.8</v>
      </c>
      <c r="H4154" s="170" t="s">
        <v>2190</v>
      </c>
      <c r="I4154" s="171">
        <v>76.56</v>
      </c>
      <c r="J4154" s="169">
        <v>24</v>
      </c>
      <c r="K4154" s="154" cm="1">
        <f t="array" ref="K4154">ROUND(
IF(C4154="Beer",
SUM(LOOKUP(2,1/(SRP!$B$8:$B$10&lt;=E4154)/(SRP!$C$8:$C$10&gt;=E4154),SRP!$D$8:$D$10)*(G4154/100)*(E4154/1000)),
IF(C4154="Spirits",
SUM(LOOKUP(2,1/(SRP!$B$2:$B$7&lt;=E4154)/(SRP!$C$2:$C$7&gt;=E4154),SRP!$D$2:$D$7)*(G4154/100)*(E4154/1000)),
IF(AND(C4154="Wine",D4154="Fortified Wines"),
SUM(LOOKUP(2,1/(SRP!$B$26:$B$29&lt;=E4154)/(SRP!$C$26:$C$29&gt;=E4154),SRP!$D$26:$D$29)*(G4154/100)*(E4154/1000)),
IF(C4154="Wine",
SUM(LOOKUP(2,1/(SRP!$B$21:$B$25&lt;=E4154)/(SRP!$C$21:$C$25&gt;=E4154),SRP!$D$21:$D$25)*(G4154/100)*(E4154/1000)),
IF(AND(C4154="Ready to Drink",D4154="RTD-One Pour Cocktail&gt;7%&lt;=14.5"),
SUM(LOOKUP(2,1/(SRP!$B$16:$B$20&lt;=E4154)/(SRP!$C$16:$C$20&gt;=E4154),SRP!$D$16:$D$20)*(G4154/100)*(E4154/1000)),
IF(C4154="Ready to Drink",
SUM(LOOKUP(2,1/(SRP!$B$11:$B$15&lt;=E4154)/(SRP!$C$11:$C$15&gt;=E4154),SRP!$D$11:$D$15)*(G4154/100)*(E4154/1000)),
0)))))),2)</f>
        <v>38.58</v>
      </c>
      <c r="L4154" s="173" t="str">
        <f t="shared" si="64"/>
        <v>Beer8520</v>
      </c>
      <c r="M4154" s="154">
        <f>VLOOKUP(L4154,'Slope %'!C:D,2,0)</f>
        <v>0.05</v>
      </c>
    </row>
    <row r="4155" spans="1:13" x14ac:dyDescent="0.25">
      <c r="A4155" s="169">
        <v>54257</v>
      </c>
      <c r="B4155" s="170" t="s">
        <v>3273</v>
      </c>
      <c r="C4155" s="170" t="s">
        <v>11</v>
      </c>
      <c r="D4155" s="170" t="s">
        <v>12</v>
      </c>
      <c r="E4155" s="170">
        <v>473</v>
      </c>
      <c r="F4155" s="170">
        <v>24</v>
      </c>
      <c r="G4155" s="171">
        <v>4.7</v>
      </c>
      <c r="H4155" s="170" t="s">
        <v>2850</v>
      </c>
      <c r="I4155" s="171">
        <v>3.9</v>
      </c>
      <c r="J4155" s="169">
        <v>1</v>
      </c>
      <c r="K4155" s="154" cm="1">
        <f t="array" ref="K4155">ROUND(
IF(C4155="Beer",
SUM(LOOKUP(2,1/(SRP!$B$8:$B$10&lt;=E4155)/(SRP!$C$8:$C$10&gt;=E4155),SRP!$D$8:$D$10)*(G4155/100)*(E4155/1000)),
IF(C4155="Spirits",
SUM(LOOKUP(2,1/(SRP!$B$2:$B$7&lt;=E4155)/(SRP!$C$2:$C$7&gt;=E4155),SRP!$D$2:$D$7)*(G4155/100)*(E4155/1000)),
IF(AND(C4155="Wine",D4155="Fortified Wines"),
SUM(LOOKUP(2,1/(SRP!$B$26:$B$29&lt;=E4155)/(SRP!$C$26:$C$29&gt;=E4155),SRP!$D$26:$D$29)*(G4155/100)*(E4155/1000)),
IF(C4155="Wine",
SUM(LOOKUP(2,1/(SRP!$B$21:$B$25&lt;=E4155)/(SRP!$C$21:$C$25&gt;=E4155),SRP!$D$21:$D$25)*(G4155/100)*(E4155/1000)),
IF(AND(C4155="Ready to Drink",D4155="RTD-One Pour Cocktail&gt;7%&lt;=14.5"),
SUM(LOOKUP(2,1/(SRP!$B$16:$B$20&lt;=E4155)/(SRP!$C$16:$C$20&gt;=E4155),SRP!$D$16:$D$20)*(G4155/100)*(E4155/1000)),
IF(C4155="Ready to Drink",
SUM(LOOKUP(2,1/(SRP!$B$11:$B$15&lt;=E4155)/(SRP!$C$11:$C$15&gt;=E4155),SRP!$D$11:$D$15)*(G4155/100)*(E4155/1000)),
0)))))),2)</f>
        <v>1.74</v>
      </c>
      <c r="L4155" s="173" t="str">
        <f t="shared" si="64"/>
        <v>Beer473</v>
      </c>
      <c r="M4155" s="154">
        <f>VLOOKUP(L4155,'Slope %'!C:D,2,0)</f>
        <v>0.12</v>
      </c>
    </row>
    <row r="4156" spans="1:13" x14ac:dyDescent="0.25">
      <c r="A4156" s="169">
        <v>54257</v>
      </c>
      <c r="B4156" s="170" t="s">
        <v>3273</v>
      </c>
      <c r="C4156" s="170" t="s">
        <v>11</v>
      </c>
      <c r="D4156" s="170" t="s">
        <v>12</v>
      </c>
      <c r="E4156" s="170">
        <v>473</v>
      </c>
      <c r="F4156" s="170">
        <v>24</v>
      </c>
      <c r="G4156" s="171">
        <v>4.7</v>
      </c>
      <c r="H4156" s="170" t="s">
        <v>2850</v>
      </c>
      <c r="I4156" s="171">
        <v>3.9</v>
      </c>
      <c r="J4156" s="169">
        <v>1</v>
      </c>
      <c r="K4156" s="154" cm="1">
        <f t="array" ref="K4156">ROUND(
IF(C4156="Beer",
SUM(LOOKUP(2,1/(SRP!$B$8:$B$10&lt;=E4156)/(SRP!$C$8:$C$10&gt;=E4156),SRP!$D$8:$D$10)*(G4156/100)*(E4156/1000)),
IF(C4156="Spirits",
SUM(LOOKUP(2,1/(SRP!$B$2:$B$7&lt;=E4156)/(SRP!$C$2:$C$7&gt;=E4156),SRP!$D$2:$D$7)*(G4156/100)*(E4156/1000)),
IF(AND(C4156="Wine",D4156="Fortified Wines"),
SUM(LOOKUP(2,1/(SRP!$B$26:$B$29&lt;=E4156)/(SRP!$C$26:$C$29&gt;=E4156),SRP!$D$26:$D$29)*(G4156/100)*(E4156/1000)),
IF(C4156="Wine",
SUM(LOOKUP(2,1/(SRP!$B$21:$B$25&lt;=E4156)/(SRP!$C$21:$C$25&gt;=E4156),SRP!$D$21:$D$25)*(G4156/100)*(E4156/1000)),
IF(AND(C4156="Ready to Drink",D4156="RTD-One Pour Cocktail&gt;7%&lt;=14.5"),
SUM(LOOKUP(2,1/(SRP!$B$16:$B$20&lt;=E4156)/(SRP!$C$16:$C$20&gt;=E4156),SRP!$D$16:$D$20)*(G4156/100)*(E4156/1000)),
IF(C4156="Ready to Drink",
SUM(LOOKUP(2,1/(SRP!$B$11:$B$15&lt;=E4156)/(SRP!$C$11:$C$15&gt;=E4156),SRP!$D$11:$D$15)*(G4156/100)*(E4156/1000)),
0)))))),2)</f>
        <v>1.74</v>
      </c>
      <c r="L4156" s="173" t="str">
        <f t="shared" si="64"/>
        <v>Beer473</v>
      </c>
      <c r="M4156" s="154">
        <f>VLOOKUP(L4156,'Slope %'!C:D,2,0)</f>
        <v>0.12</v>
      </c>
    </row>
    <row r="4157" spans="1:13" x14ac:dyDescent="0.25">
      <c r="A4157" s="169">
        <v>54258</v>
      </c>
      <c r="B4157" s="170" t="s">
        <v>3274</v>
      </c>
      <c r="C4157" s="170" t="s">
        <v>11</v>
      </c>
      <c r="D4157" s="170" t="s">
        <v>267</v>
      </c>
      <c r="E4157" s="170">
        <v>473</v>
      </c>
      <c r="F4157" s="170">
        <v>24</v>
      </c>
      <c r="G4157" s="171">
        <v>5.2</v>
      </c>
      <c r="H4157" s="170" t="s">
        <v>2850</v>
      </c>
      <c r="I4157" s="171">
        <v>4.55</v>
      </c>
      <c r="J4157" s="169">
        <v>1</v>
      </c>
      <c r="K4157" s="154" cm="1">
        <f t="array" ref="K4157">ROUND(
IF(C4157="Beer",
SUM(LOOKUP(2,1/(SRP!$B$8:$B$10&lt;=E4157)/(SRP!$C$8:$C$10&gt;=E4157),SRP!$D$8:$D$10)*(G4157/100)*(E4157/1000)),
IF(C4157="Spirits",
SUM(LOOKUP(2,1/(SRP!$B$2:$B$7&lt;=E4157)/(SRP!$C$2:$C$7&gt;=E4157),SRP!$D$2:$D$7)*(G4157/100)*(E4157/1000)),
IF(AND(C4157="Wine",D4157="Fortified Wines"),
SUM(LOOKUP(2,1/(SRP!$B$26:$B$29&lt;=E4157)/(SRP!$C$26:$C$29&gt;=E4157),SRP!$D$26:$D$29)*(G4157/100)*(E4157/1000)),
IF(C4157="Wine",
SUM(LOOKUP(2,1/(SRP!$B$21:$B$25&lt;=E4157)/(SRP!$C$21:$C$25&gt;=E4157),SRP!$D$21:$D$25)*(G4157/100)*(E4157/1000)),
IF(AND(C4157="Ready to Drink",D4157="RTD-One Pour Cocktail&gt;7%&lt;=14.5"),
SUM(LOOKUP(2,1/(SRP!$B$16:$B$20&lt;=E4157)/(SRP!$C$16:$C$20&gt;=E4157),SRP!$D$16:$D$20)*(G4157/100)*(E4157/1000)),
IF(C4157="Ready to Drink",
SUM(LOOKUP(2,1/(SRP!$B$11:$B$15&lt;=E4157)/(SRP!$C$11:$C$15&gt;=E4157),SRP!$D$11:$D$15)*(G4157/100)*(E4157/1000)),
0)))))),2)</f>
        <v>1.92</v>
      </c>
      <c r="L4157" s="173" t="str">
        <f t="shared" si="64"/>
        <v>Beer473</v>
      </c>
      <c r="M4157" s="154">
        <f>VLOOKUP(L4157,'Slope %'!C:D,2,0)</f>
        <v>0.12</v>
      </c>
    </row>
    <row r="4158" spans="1:13" x14ac:dyDescent="0.25">
      <c r="A4158" s="169">
        <v>54258</v>
      </c>
      <c r="B4158" s="170" t="s">
        <v>3274</v>
      </c>
      <c r="C4158" s="170" t="s">
        <v>11</v>
      </c>
      <c r="D4158" s="170" t="s">
        <v>267</v>
      </c>
      <c r="E4158" s="170">
        <v>473</v>
      </c>
      <c r="F4158" s="170">
        <v>24</v>
      </c>
      <c r="G4158" s="171">
        <v>5.2</v>
      </c>
      <c r="H4158" s="170" t="s">
        <v>2850</v>
      </c>
      <c r="I4158" s="171">
        <v>4.55</v>
      </c>
      <c r="J4158" s="169">
        <v>1</v>
      </c>
      <c r="K4158" s="154" cm="1">
        <f t="array" ref="K4158">ROUND(
IF(C4158="Beer",
SUM(LOOKUP(2,1/(SRP!$B$8:$B$10&lt;=E4158)/(SRP!$C$8:$C$10&gt;=E4158),SRP!$D$8:$D$10)*(G4158/100)*(E4158/1000)),
IF(C4158="Spirits",
SUM(LOOKUP(2,1/(SRP!$B$2:$B$7&lt;=E4158)/(SRP!$C$2:$C$7&gt;=E4158),SRP!$D$2:$D$7)*(G4158/100)*(E4158/1000)),
IF(AND(C4158="Wine",D4158="Fortified Wines"),
SUM(LOOKUP(2,1/(SRP!$B$26:$B$29&lt;=E4158)/(SRP!$C$26:$C$29&gt;=E4158),SRP!$D$26:$D$29)*(G4158/100)*(E4158/1000)),
IF(C4158="Wine",
SUM(LOOKUP(2,1/(SRP!$B$21:$B$25&lt;=E4158)/(SRP!$C$21:$C$25&gt;=E4158),SRP!$D$21:$D$25)*(G4158/100)*(E4158/1000)),
IF(AND(C4158="Ready to Drink",D4158="RTD-One Pour Cocktail&gt;7%&lt;=14.5"),
SUM(LOOKUP(2,1/(SRP!$B$16:$B$20&lt;=E4158)/(SRP!$C$16:$C$20&gt;=E4158),SRP!$D$16:$D$20)*(G4158/100)*(E4158/1000)),
IF(C4158="Ready to Drink",
SUM(LOOKUP(2,1/(SRP!$B$11:$B$15&lt;=E4158)/(SRP!$C$11:$C$15&gt;=E4158),SRP!$D$11:$D$15)*(G4158/100)*(E4158/1000)),
0)))))),2)</f>
        <v>1.92</v>
      </c>
      <c r="L4158" s="173" t="str">
        <f t="shared" si="64"/>
        <v>Beer473</v>
      </c>
      <c r="M4158" s="154">
        <f>VLOOKUP(L4158,'Slope %'!C:D,2,0)</f>
        <v>0.12</v>
      </c>
    </row>
    <row r="4159" spans="1:13" x14ac:dyDescent="0.25">
      <c r="A4159" s="169">
        <v>54260</v>
      </c>
      <c r="B4159" s="170" t="s">
        <v>3275</v>
      </c>
      <c r="C4159" s="170" t="s">
        <v>11</v>
      </c>
      <c r="D4159" s="170" t="s">
        <v>267</v>
      </c>
      <c r="E4159" s="170">
        <v>473</v>
      </c>
      <c r="F4159" s="170">
        <v>24</v>
      </c>
      <c r="G4159" s="171">
        <v>5.2</v>
      </c>
      <c r="H4159" s="170" t="s">
        <v>2850</v>
      </c>
      <c r="I4159" s="171">
        <v>4.55</v>
      </c>
      <c r="J4159" s="169">
        <v>1</v>
      </c>
      <c r="K4159" s="154" cm="1">
        <f t="array" ref="K4159">ROUND(
IF(C4159="Beer",
SUM(LOOKUP(2,1/(SRP!$B$8:$B$10&lt;=E4159)/(SRP!$C$8:$C$10&gt;=E4159),SRP!$D$8:$D$10)*(G4159/100)*(E4159/1000)),
IF(C4159="Spirits",
SUM(LOOKUP(2,1/(SRP!$B$2:$B$7&lt;=E4159)/(SRP!$C$2:$C$7&gt;=E4159),SRP!$D$2:$D$7)*(G4159/100)*(E4159/1000)),
IF(AND(C4159="Wine",D4159="Fortified Wines"),
SUM(LOOKUP(2,1/(SRP!$B$26:$B$29&lt;=E4159)/(SRP!$C$26:$C$29&gt;=E4159),SRP!$D$26:$D$29)*(G4159/100)*(E4159/1000)),
IF(C4159="Wine",
SUM(LOOKUP(2,1/(SRP!$B$21:$B$25&lt;=E4159)/(SRP!$C$21:$C$25&gt;=E4159),SRP!$D$21:$D$25)*(G4159/100)*(E4159/1000)),
IF(AND(C4159="Ready to Drink",D4159="RTD-One Pour Cocktail&gt;7%&lt;=14.5"),
SUM(LOOKUP(2,1/(SRP!$B$16:$B$20&lt;=E4159)/(SRP!$C$16:$C$20&gt;=E4159),SRP!$D$16:$D$20)*(G4159/100)*(E4159/1000)),
IF(C4159="Ready to Drink",
SUM(LOOKUP(2,1/(SRP!$B$11:$B$15&lt;=E4159)/(SRP!$C$11:$C$15&gt;=E4159),SRP!$D$11:$D$15)*(G4159/100)*(E4159/1000)),
0)))))),2)</f>
        <v>1.92</v>
      </c>
      <c r="L4159" s="173" t="str">
        <f t="shared" si="64"/>
        <v>Beer473</v>
      </c>
      <c r="M4159" s="154">
        <f>VLOOKUP(L4159,'Slope %'!C:D,2,0)</f>
        <v>0.12</v>
      </c>
    </row>
    <row r="4160" spans="1:13" x14ac:dyDescent="0.25">
      <c r="A4160" s="169">
        <v>54260</v>
      </c>
      <c r="B4160" s="170" t="s">
        <v>3275</v>
      </c>
      <c r="C4160" s="170" t="s">
        <v>11</v>
      </c>
      <c r="D4160" s="170" t="s">
        <v>267</v>
      </c>
      <c r="E4160" s="170">
        <v>473</v>
      </c>
      <c r="F4160" s="170">
        <v>24</v>
      </c>
      <c r="G4160" s="171">
        <v>5.2</v>
      </c>
      <c r="H4160" s="170" t="s">
        <v>2850</v>
      </c>
      <c r="I4160" s="171">
        <v>4.55</v>
      </c>
      <c r="J4160" s="169">
        <v>1</v>
      </c>
      <c r="K4160" s="154" cm="1">
        <f t="array" ref="K4160">ROUND(
IF(C4160="Beer",
SUM(LOOKUP(2,1/(SRP!$B$8:$B$10&lt;=E4160)/(SRP!$C$8:$C$10&gt;=E4160),SRP!$D$8:$D$10)*(G4160/100)*(E4160/1000)),
IF(C4160="Spirits",
SUM(LOOKUP(2,1/(SRP!$B$2:$B$7&lt;=E4160)/(SRP!$C$2:$C$7&gt;=E4160),SRP!$D$2:$D$7)*(G4160/100)*(E4160/1000)),
IF(AND(C4160="Wine",D4160="Fortified Wines"),
SUM(LOOKUP(2,1/(SRP!$B$26:$B$29&lt;=E4160)/(SRP!$C$26:$C$29&gt;=E4160),SRP!$D$26:$D$29)*(G4160/100)*(E4160/1000)),
IF(C4160="Wine",
SUM(LOOKUP(2,1/(SRP!$B$21:$B$25&lt;=E4160)/(SRP!$C$21:$C$25&gt;=E4160),SRP!$D$21:$D$25)*(G4160/100)*(E4160/1000)),
IF(AND(C4160="Ready to Drink",D4160="RTD-One Pour Cocktail&gt;7%&lt;=14.5"),
SUM(LOOKUP(2,1/(SRP!$B$16:$B$20&lt;=E4160)/(SRP!$C$16:$C$20&gt;=E4160),SRP!$D$16:$D$20)*(G4160/100)*(E4160/1000)),
IF(C4160="Ready to Drink",
SUM(LOOKUP(2,1/(SRP!$B$11:$B$15&lt;=E4160)/(SRP!$C$11:$C$15&gt;=E4160),SRP!$D$11:$D$15)*(G4160/100)*(E4160/1000)),
0)))))),2)</f>
        <v>1.92</v>
      </c>
      <c r="L4160" s="173" t="str">
        <f t="shared" si="64"/>
        <v>Beer473</v>
      </c>
      <c r="M4160" s="154">
        <f>VLOOKUP(L4160,'Slope %'!C:D,2,0)</f>
        <v>0.12</v>
      </c>
    </row>
    <row r="4161" spans="1:13" x14ac:dyDescent="0.25">
      <c r="A4161" s="169">
        <v>54267</v>
      </c>
      <c r="B4161" s="170" t="s">
        <v>3276</v>
      </c>
      <c r="C4161" s="170" t="s">
        <v>11</v>
      </c>
      <c r="D4161" s="170" t="s">
        <v>12</v>
      </c>
      <c r="E4161" s="170">
        <v>473</v>
      </c>
      <c r="F4161" s="170">
        <v>24</v>
      </c>
      <c r="G4161" s="171">
        <v>5.5</v>
      </c>
      <c r="H4161" s="170" t="s">
        <v>2850</v>
      </c>
      <c r="I4161" s="171">
        <v>4.0999999999999996</v>
      </c>
      <c r="J4161" s="169">
        <v>1</v>
      </c>
      <c r="K4161" s="154" cm="1">
        <f t="array" ref="K4161">ROUND(
IF(C4161="Beer",
SUM(LOOKUP(2,1/(SRP!$B$8:$B$10&lt;=E4161)/(SRP!$C$8:$C$10&gt;=E4161),SRP!$D$8:$D$10)*(G4161/100)*(E4161/1000)),
IF(C4161="Spirits",
SUM(LOOKUP(2,1/(SRP!$B$2:$B$7&lt;=E4161)/(SRP!$C$2:$C$7&gt;=E4161),SRP!$D$2:$D$7)*(G4161/100)*(E4161/1000)),
IF(AND(C4161="Wine",D4161="Fortified Wines"),
SUM(LOOKUP(2,1/(SRP!$B$26:$B$29&lt;=E4161)/(SRP!$C$26:$C$29&gt;=E4161),SRP!$D$26:$D$29)*(G4161/100)*(E4161/1000)),
IF(C4161="Wine",
SUM(LOOKUP(2,1/(SRP!$B$21:$B$25&lt;=E4161)/(SRP!$C$21:$C$25&gt;=E4161),SRP!$D$21:$D$25)*(G4161/100)*(E4161/1000)),
IF(AND(C4161="Ready to Drink",D4161="RTD-One Pour Cocktail&gt;7%&lt;=14.5"),
SUM(LOOKUP(2,1/(SRP!$B$16:$B$20&lt;=E4161)/(SRP!$C$16:$C$20&gt;=E4161),SRP!$D$16:$D$20)*(G4161/100)*(E4161/1000)),
IF(C4161="Ready to Drink",
SUM(LOOKUP(2,1/(SRP!$B$11:$B$15&lt;=E4161)/(SRP!$C$11:$C$15&gt;=E4161),SRP!$D$11:$D$15)*(G4161/100)*(E4161/1000)),
0)))))),2)</f>
        <v>2.0299999999999998</v>
      </c>
      <c r="L4161" s="173" t="str">
        <f t="shared" si="64"/>
        <v>Beer473</v>
      </c>
      <c r="M4161" s="154">
        <f>VLOOKUP(L4161,'Slope %'!C:D,2,0)</f>
        <v>0.12</v>
      </c>
    </row>
    <row r="4162" spans="1:13" x14ac:dyDescent="0.25">
      <c r="A4162" s="169">
        <v>54267</v>
      </c>
      <c r="B4162" s="170" t="s">
        <v>3276</v>
      </c>
      <c r="C4162" s="170" t="s">
        <v>11</v>
      </c>
      <c r="D4162" s="170" t="s">
        <v>12</v>
      </c>
      <c r="E4162" s="170">
        <v>473</v>
      </c>
      <c r="F4162" s="170">
        <v>24</v>
      </c>
      <c r="G4162" s="171">
        <v>5.5</v>
      </c>
      <c r="H4162" s="170" t="s">
        <v>2850</v>
      </c>
      <c r="I4162" s="171">
        <v>4.0999999999999996</v>
      </c>
      <c r="J4162" s="169">
        <v>1</v>
      </c>
      <c r="K4162" s="154" cm="1">
        <f t="array" ref="K4162">ROUND(
IF(C4162="Beer",
SUM(LOOKUP(2,1/(SRP!$B$8:$B$10&lt;=E4162)/(SRP!$C$8:$C$10&gt;=E4162),SRP!$D$8:$D$10)*(G4162/100)*(E4162/1000)),
IF(C4162="Spirits",
SUM(LOOKUP(2,1/(SRP!$B$2:$B$7&lt;=E4162)/(SRP!$C$2:$C$7&gt;=E4162),SRP!$D$2:$D$7)*(G4162/100)*(E4162/1000)),
IF(AND(C4162="Wine",D4162="Fortified Wines"),
SUM(LOOKUP(2,1/(SRP!$B$26:$B$29&lt;=E4162)/(SRP!$C$26:$C$29&gt;=E4162),SRP!$D$26:$D$29)*(G4162/100)*(E4162/1000)),
IF(C4162="Wine",
SUM(LOOKUP(2,1/(SRP!$B$21:$B$25&lt;=E4162)/(SRP!$C$21:$C$25&gt;=E4162),SRP!$D$21:$D$25)*(G4162/100)*(E4162/1000)),
IF(AND(C4162="Ready to Drink",D4162="RTD-One Pour Cocktail&gt;7%&lt;=14.5"),
SUM(LOOKUP(2,1/(SRP!$B$16:$B$20&lt;=E4162)/(SRP!$C$16:$C$20&gt;=E4162),SRP!$D$16:$D$20)*(G4162/100)*(E4162/1000)),
IF(C4162="Ready to Drink",
SUM(LOOKUP(2,1/(SRP!$B$11:$B$15&lt;=E4162)/(SRP!$C$11:$C$15&gt;=E4162),SRP!$D$11:$D$15)*(G4162/100)*(E4162/1000)),
0)))))),2)</f>
        <v>2.0299999999999998</v>
      </c>
      <c r="L4162" s="173" t="str">
        <f t="shared" si="64"/>
        <v>Beer473</v>
      </c>
      <c r="M4162" s="154">
        <f>VLOOKUP(L4162,'Slope %'!C:D,2,0)</f>
        <v>0.12</v>
      </c>
    </row>
    <row r="4163" spans="1:13" x14ac:dyDescent="0.25">
      <c r="A4163" s="169">
        <v>54269</v>
      </c>
      <c r="B4163" s="170" t="s">
        <v>3277</v>
      </c>
      <c r="C4163" s="170" t="s">
        <v>11</v>
      </c>
      <c r="D4163" s="170" t="s">
        <v>267</v>
      </c>
      <c r="E4163" s="170">
        <v>473</v>
      </c>
      <c r="F4163" s="170">
        <v>24</v>
      </c>
      <c r="G4163" s="171">
        <v>4.5</v>
      </c>
      <c r="H4163" s="170" t="s">
        <v>1457</v>
      </c>
      <c r="I4163" s="171">
        <v>4.25</v>
      </c>
      <c r="J4163" s="169">
        <v>1</v>
      </c>
      <c r="K4163" s="154" cm="1">
        <f t="array" ref="K4163">ROUND(
IF(C4163="Beer",
SUM(LOOKUP(2,1/(SRP!$B$8:$B$10&lt;=E4163)/(SRP!$C$8:$C$10&gt;=E4163),SRP!$D$8:$D$10)*(G4163/100)*(E4163/1000)),
IF(C4163="Spirits",
SUM(LOOKUP(2,1/(SRP!$B$2:$B$7&lt;=E4163)/(SRP!$C$2:$C$7&gt;=E4163),SRP!$D$2:$D$7)*(G4163/100)*(E4163/1000)),
IF(AND(C4163="Wine",D4163="Fortified Wines"),
SUM(LOOKUP(2,1/(SRP!$B$26:$B$29&lt;=E4163)/(SRP!$C$26:$C$29&gt;=E4163),SRP!$D$26:$D$29)*(G4163/100)*(E4163/1000)),
IF(C4163="Wine",
SUM(LOOKUP(2,1/(SRP!$B$21:$B$25&lt;=E4163)/(SRP!$C$21:$C$25&gt;=E4163),SRP!$D$21:$D$25)*(G4163/100)*(E4163/1000)),
IF(AND(C4163="Ready to Drink",D4163="RTD-One Pour Cocktail&gt;7%&lt;=14.5"),
SUM(LOOKUP(2,1/(SRP!$B$16:$B$20&lt;=E4163)/(SRP!$C$16:$C$20&gt;=E4163),SRP!$D$16:$D$20)*(G4163/100)*(E4163/1000)),
IF(C4163="Ready to Drink",
SUM(LOOKUP(2,1/(SRP!$B$11:$B$15&lt;=E4163)/(SRP!$C$11:$C$15&gt;=E4163),SRP!$D$11:$D$15)*(G4163/100)*(E4163/1000)),
0)))))),2)</f>
        <v>1.66</v>
      </c>
      <c r="L4163" s="173" t="str">
        <f t="shared" ref="L4163:L4226" si="65">(_xlfn.CONCAT(C4163,E4163))</f>
        <v>Beer473</v>
      </c>
      <c r="M4163" s="154">
        <f>VLOOKUP(L4163,'Slope %'!C:D,2,0)</f>
        <v>0.12</v>
      </c>
    </row>
    <row r="4164" spans="1:13" x14ac:dyDescent="0.25">
      <c r="A4164" s="169">
        <v>54269</v>
      </c>
      <c r="B4164" s="170" t="s">
        <v>3277</v>
      </c>
      <c r="C4164" s="170" t="s">
        <v>11</v>
      </c>
      <c r="D4164" s="170" t="s">
        <v>267</v>
      </c>
      <c r="E4164" s="170">
        <v>473</v>
      </c>
      <c r="F4164" s="170">
        <v>24</v>
      </c>
      <c r="G4164" s="171">
        <v>4.5</v>
      </c>
      <c r="H4164" s="170" t="s">
        <v>1457</v>
      </c>
      <c r="I4164" s="171">
        <v>4.25</v>
      </c>
      <c r="J4164" s="169">
        <v>1</v>
      </c>
      <c r="K4164" s="154" cm="1">
        <f t="array" ref="K4164">ROUND(
IF(C4164="Beer",
SUM(LOOKUP(2,1/(SRP!$B$8:$B$10&lt;=E4164)/(SRP!$C$8:$C$10&gt;=E4164),SRP!$D$8:$D$10)*(G4164/100)*(E4164/1000)),
IF(C4164="Spirits",
SUM(LOOKUP(2,1/(SRP!$B$2:$B$7&lt;=E4164)/(SRP!$C$2:$C$7&gt;=E4164),SRP!$D$2:$D$7)*(G4164/100)*(E4164/1000)),
IF(AND(C4164="Wine",D4164="Fortified Wines"),
SUM(LOOKUP(2,1/(SRP!$B$26:$B$29&lt;=E4164)/(SRP!$C$26:$C$29&gt;=E4164),SRP!$D$26:$D$29)*(G4164/100)*(E4164/1000)),
IF(C4164="Wine",
SUM(LOOKUP(2,1/(SRP!$B$21:$B$25&lt;=E4164)/(SRP!$C$21:$C$25&gt;=E4164),SRP!$D$21:$D$25)*(G4164/100)*(E4164/1000)),
IF(AND(C4164="Ready to Drink",D4164="RTD-One Pour Cocktail&gt;7%&lt;=14.5"),
SUM(LOOKUP(2,1/(SRP!$B$16:$B$20&lt;=E4164)/(SRP!$C$16:$C$20&gt;=E4164),SRP!$D$16:$D$20)*(G4164/100)*(E4164/1000)),
IF(C4164="Ready to Drink",
SUM(LOOKUP(2,1/(SRP!$B$11:$B$15&lt;=E4164)/(SRP!$C$11:$C$15&gt;=E4164),SRP!$D$11:$D$15)*(G4164/100)*(E4164/1000)),
0)))))),2)</f>
        <v>1.66</v>
      </c>
      <c r="L4164" s="173" t="str">
        <f t="shared" si="65"/>
        <v>Beer473</v>
      </c>
      <c r="M4164" s="154">
        <f>VLOOKUP(L4164,'Slope %'!C:D,2,0)</f>
        <v>0.12</v>
      </c>
    </row>
    <row r="4165" spans="1:13" x14ac:dyDescent="0.25">
      <c r="A4165" s="169">
        <v>54270</v>
      </c>
      <c r="B4165" s="170" t="s">
        <v>3278</v>
      </c>
      <c r="C4165" s="170" t="s">
        <v>11</v>
      </c>
      <c r="D4165" s="170" t="s">
        <v>12</v>
      </c>
      <c r="E4165" s="170">
        <v>11352</v>
      </c>
      <c r="F4165" s="170">
        <v>1</v>
      </c>
      <c r="G4165" s="171">
        <v>5</v>
      </c>
      <c r="H4165" s="170" t="s">
        <v>1457</v>
      </c>
      <c r="I4165" s="171">
        <v>89.76</v>
      </c>
      <c r="J4165" s="169">
        <v>24</v>
      </c>
      <c r="K4165" s="154" cm="1">
        <f t="array" ref="K4165">ROUND(
IF(C4165="Beer",
SUM(LOOKUP(2,1/(SRP!$B$8:$B$10&lt;=E4165)/(SRP!$C$8:$C$10&gt;=E4165),SRP!$D$8:$D$10)*(G4165/100)*(E4165/1000)),
IF(C4165="Spirits",
SUM(LOOKUP(2,1/(SRP!$B$2:$B$7&lt;=E4165)/(SRP!$C$2:$C$7&gt;=E4165),SRP!$D$2:$D$7)*(G4165/100)*(E4165/1000)),
IF(AND(C4165="Wine",D4165="Fortified Wines"),
SUM(LOOKUP(2,1/(SRP!$B$26:$B$29&lt;=E4165)/(SRP!$C$26:$C$29&gt;=E4165),SRP!$D$26:$D$29)*(G4165/100)*(E4165/1000)),
IF(C4165="Wine",
SUM(LOOKUP(2,1/(SRP!$B$21:$B$25&lt;=E4165)/(SRP!$C$21:$C$25&gt;=E4165),SRP!$D$21:$D$25)*(G4165/100)*(E4165/1000)),
IF(AND(C4165="Ready to Drink",D4165="RTD-One Pour Cocktail&gt;7%&lt;=14.5"),
SUM(LOOKUP(2,1/(SRP!$B$16:$B$20&lt;=E4165)/(SRP!$C$16:$C$20&gt;=E4165),SRP!$D$16:$D$20)*(G4165/100)*(E4165/1000)),
IF(C4165="Ready to Drink",
SUM(LOOKUP(2,1/(SRP!$B$11:$B$15&lt;=E4165)/(SRP!$C$11:$C$15&gt;=E4165),SRP!$D$11:$D$15)*(G4165/100)*(E4165/1000)),
0)))))),2)</f>
        <v>39.909999999999997</v>
      </c>
      <c r="L4165" s="173" t="str">
        <f t="shared" si="65"/>
        <v>Beer11352</v>
      </c>
      <c r="M4165" s="154">
        <f>VLOOKUP(L4165,'Slope %'!C:D,2,0)</f>
        <v>0.05</v>
      </c>
    </row>
    <row r="4166" spans="1:13" x14ac:dyDescent="0.25">
      <c r="A4166" s="169">
        <v>54270</v>
      </c>
      <c r="B4166" s="170" t="s">
        <v>3278</v>
      </c>
      <c r="C4166" s="170" t="s">
        <v>11</v>
      </c>
      <c r="D4166" s="170" t="s">
        <v>12</v>
      </c>
      <c r="E4166" s="170">
        <v>11352</v>
      </c>
      <c r="F4166" s="170">
        <v>1</v>
      </c>
      <c r="G4166" s="171">
        <v>5</v>
      </c>
      <c r="H4166" s="170" t="s">
        <v>1457</v>
      </c>
      <c r="I4166" s="171">
        <v>89.76</v>
      </c>
      <c r="J4166" s="169">
        <v>24</v>
      </c>
      <c r="K4166" s="154" cm="1">
        <f t="array" ref="K4166">ROUND(
IF(C4166="Beer",
SUM(LOOKUP(2,1/(SRP!$B$8:$B$10&lt;=E4166)/(SRP!$C$8:$C$10&gt;=E4166),SRP!$D$8:$D$10)*(G4166/100)*(E4166/1000)),
IF(C4166="Spirits",
SUM(LOOKUP(2,1/(SRP!$B$2:$B$7&lt;=E4166)/(SRP!$C$2:$C$7&gt;=E4166),SRP!$D$2:$D$7)*(G4166/100)*(E4166/1000)),
IF(AND(C4166="Wine",D4166="Fortified Wines"),
SUM(LOOKUP(2,1/(SRP!$B$26:$B$29&lt;=E4166)/(SRP!$C$26:$C$29&gt;=E4166),SRP!$D$26:$D$29)*(G4166/100)*(E4166/1000)),
IF(C4166="Wine",
SUM(LOOKUP(2,1/(SRP!$B$21:$B$25&lt;=E4166)/(SRP!$C$21:$C$25&gt;=E4166),SRP!$D$21:$D$25)*(G4166/100)*(E4166/1000)),
IF(AND(C4166="Ready to Drink",D4166="RTD-One Pour Cocktail&gt;7%&lt;=14.5"),
SUM(LOOKUP(2,1/(SRP!$B$16:$B$20&lt;=E4166)/(SRP!$C$16:$C$20&gt;=E4166),SRP!$D$16:$D$20)*(G4166/100)*(E4166/1000)),
IF(C4166="Ready to Drink",
SUM(LOOKUP(2,1/(SRP!$B$11:$B$15&lt;=E4166)/(SRP!$C$11:$C$15&gt;=E4166),SRP!$D$11:$D$15)*(G4166/100)*(E4166/1000)),
0)))))),2)</f>
        <v>39.909999999999997</v>
      </c>
      <c r="L4166" s="173" t="str">
        <f t="shared" si="65"/>
        <v>Beer11352</v>
      </c>
      <c r="M4166" s="154">
        <f>VLOOKUP(L4166,'Slope %'!C:D,2,0)</f>
        <v>0.05</v>
      </c>
    </row>
    <row r="4167" spans="1:13" x14ac:dyDescent="0.25">
      <c r="A4167" s="169">
        <v>54274</v>
      </c>
      <c r="B4167" s="170" t="s">
        <v>3279</v>
      </c>
      <c r="C4167" s="170" t="s">
        <v>11</v>
      </c>
      <c r="D4167" s="170" t="s">
        <v>267</v>
      </c>
      <c r="E4167" s="170">
        <v>473</v>
      </c>
      <c r="F4167" s="170">
        <v>24</v>
      </c>
      <c r="G4167" s="171">
        <v>5</v>
      </c>
      <c r="H4167" s="170" t="s">
        <v>1457</v>
      </c>
      <c r="I4167" s="171">
        <v>4.75</v>
      </c>
      <c r="J4167" s="169">
        <v>1</v>
      </c>
      <c r="K4167" s="154" cm="1">
        <f t="array" ref="K4167">ROUND(
IF(C4167="Beer",
SUM(LOOKUP(2,1/(SRP!$B$8:$B$10&lt;=E4167)/(SRP!$C$8:$C$10&gt;=E4167),SRP!$D$8:$D$10)*(G4167/100)*(E4167/1000)),
IF(C4167="Spirits",
SUM(LOOKUP(2,1/(SRP!$B$2:$B$7&lt;=E4167)/(SRP!$C$2:$C$7&gt;=E4167),SRP!$D$2:$D$7)*(G4167/100)*(E4167/1000)),
IF(AND(C4167="Wine",D4167="Fortified Wines"),
SUM(LOOKUP(2,1/(SRP!$B$26:$B$29&lt;=E4167)/(SRP!$C$26:$C$29&gt;=E4167),SRP!$D$26:$D$29)*(G4167/100)*(E4167/1000)),
IF(C4167="Wine",
SUM(LOOKUP(2,1/(SRP!$B$21:$B$25&lt;=E4167)/(SRP!$C$21:$C$25&gt;=E4167),SRP!$D$21:$D$25)*(G4167/100)*(E4167/1000)),
IF(AND(C4167="Ready to Drink",D4167="RTD-One Pour Cocktail&gt;7%&lt;=14.5"),
SUM(LOOKUP(2,1/(SRP!$B$16:$B$20&lt;=E4167)/(SRP!$C$16:$C$20&gt;=E4167),SRP!$D$16:$D$20)*(G4167/100)*(E4167/1000)),
IF(C4167="Ready to Drink",
SUM(LOOKUP(2,1/(SRP!$B$11:$B$15&lt;=E4167)/(SRP!$C$11:$C$15&gt;=E4167),SRP!$D$11:$D$15)*(G4167/100)*(E4167/1000)),
0)))))),2)</f>
        <v>1.85</v>
      </c>
      <c r="L4167" s="173" t="str">
        <f t="shared" si="65"/>
        <v>Beer473</v>
      </c>
      <c r="M4167" s="154">
        <f>VLOOKUP(L4167,'Slope %'!C:D,2,0)</f>
        <v>0.12</v>
      </c>
    </row>
    <row r="4168" spans="1:13" x14ac:dyDescent="0.25">
      <c r="A4168" s="169">
        <v>54274</v>
      </c>
      <c r="B4168" s="170" t="s">
        <v>3279</v>
      </c>
      <c r="C4168" s="170" t="s">
        <v>11</v>
      </c>
      <c r="D4168" s="170" t="s">
        <v>267</v>
      </c>
      <c r="E4168" s="170">
        <v>473</v>
      </c>
      <c r="F4168" s="170">
        <v>24</v>
      </c>
      <c r="G4168" s="171">
        <v>5</v>
      </c>
      <c r="H4168" s="170" t="s">
        <v>1457</v>
      </c>
      <c r="I4168" s="171">
        <v>4.75</v>
      </c>
      <c r="J4168" s="169">
        <v>1</v>
      </c>
      <c r="K4168" s="154" cm="1">
        <f t="array" ref="K4168">ROUND(
IF(C4168="Beer",
SUM(LOOKUP(2,1/(SRP!$B$8:$B$10&lt;=E4168)/(SRP!$C$8:$C$10&gt;=E4168),SRP!$D$8:$D$10)*(G4168/100)*(E4168/1000)),
IF(C4168="Spirits",
SUM(LOOKUP(2,1/(SRP!$B$2:$B$7&lt;=E4168)/(SRP!$C$2:$C$7&gt;=E4168),SRP!$D$2:$D$7)*(G4168/100)*(E4168/1000)),
IF(AND(C4168="Wine",D4168="Fortified Wines"),
SUM(LOOKUP(2,1/(SRP!$B$26:$B$29&lt;=E4168)/(SRP!$C$26:$C$29&gt;=E4168),SRP!$D$26:$D$29)*(G4168/100)*(E4168/1000)),
IF(C4168="Wine",
SUM(LOOKUP(2,1/(SRP!$B$21:$B$25&lt;=E4168)/(SRP!$C$21:$C$25&gt;=E4168),SRP!$D$21:$D$25)*(G4168/100)*(E4168/1000)),
IF(AND(C4168="Ready to Drink",D4168="RTD-One Pour Cocktail&gt;7%&lt;=14.5"),
SUM(LOOKUP(2,1/(SRP!$B$16:$B$20&lt;=E4168)/(SRP!$C$16:$C$20&gt;=E4168),SRP!$D$16:$D$20)*(G4168/100)*(E4168/1000)),
IF(C4168="Ready to Drink",
SUM(LOOKUP(2,1/(SRP!$B$11:$B$15&lt;=E4168)/(SRP!$C$11:$C$15&gt;=E4168),SRP!$D$11:$D$15)*(G4168/100)*(E4168/1000)),
0)))))),2)</f>
        <v>1.85</v>
      </c>
      <c r="L4168" s="173" t="str">
        <f t="shared" si="65"/>
        <v>Beer473</v>
      </c>
      <c r="M4168" s="154">
        <f>VLOOKUP(L4168,'Slope %'!C:D,2,0)</f>
        <v>0.12</v>
      </c>
    </row>
    <row r="4169" spans="1:13" x14ac:dyDescent="0.25">
      <c r="A4169" s="169">
        <v>54275</v>
      </c>
      <c r="B4169" s="170" t="s">
        <v>3280</v>
      </c>
      <c r="C4169" s="170" t="s">
        <v>11</v>
      </c>
      <c r="D4169" s="170" t="s">
        <v>267</v>
      </c>
      <c r="E4169" s="170">
        <v>473</v>
      </c>
      <c r="F4169" s="170">
        <v>24</v>
      </c>
      <c r="G4169" s="171">
        <v>5</v>
      </c>
      <c r="H4169" s="170" t="s">
        <v>1457</v>
      </c>
      <c r="I4169" s="171">
        <v>4.75</v>
      </c>
      <c r="J4169" s="169">
        <v>1</v>
      </c>
      <c r="K4169" s="154" cm="1">
        <f t="array" ref="K4169">ROUND(
IF(C4169="Beer",
SUM(LOOKUP(2,1/(SRP!$B$8:$B$10&lt;=E4169)/(SRP!$C$8:$C$10&gt;=E4169),SRP!$D$8:$D$10)*(G4169/100)*(E4169/1000)),
IF(C4169="Spirits",
SUM(LOOKUP(2,1/(SRP!$B$2:$B$7&lt;=E4169)/(SRP!$C$2:$C$7&gt;=E4169),SRP!$D$2:$D$7)*(G4169/100)*(E4169/1000)),
IF(AND(C4169="Wine",D4169="Fortified Wines"),
SUM(LOOKUP(2,1/(SRP!$B$26:$B$29&lt;=E4169)/(SRP!$C$26:$C$29&gt;=E4169),SRP!$D$26:$D$29)*(G4169/100)*(E4169/1000)),
IF(C4169="Wine",
SUM(LOOKUP(2,1/(SRP!$B$21:$B$25&lt;=E4169)/(SRP!$C$21:$C$25&gt;=E4169),SRP!$D$21:$D$25)*(G4169/100)*(E4169/1000)),
IF(AND(C4169="Ready to Drink",D4169="RTD-One Pour Cocktail&gt;7%&lt;=14.5"),
SUM(LOOKUP(2,1/(SRP!$B$16:$B$20&lt;=E4169)/(SRP!$C$16:$C$20&gt;=E4169),SRP!$D$16:$D$20)*(G4169/100)*(E4169/1000)),
IF(C4169="Ready to Drink",
SUM(LOOKUP(2,1/(SRP!$B$11:$B$15&lt;=E4169)/(SRP!$C$11:$C$15&gt;=E4169),SRP!$D$11:$D$15)*(G4169/100)*(E4169/1000)),
0)))))),2)</f>
        <v>1.85</v>
      </c>
      <c r="L4169" s="173" t="str">
        <f t="shared" si="65"/>
        <v>Beer473</v>
      </c>
      <c r="M4169" s="154">
        <f>VLOOKUP(L4169,'Slope %'!C:D,2,0)</f>
        <v>0.12</v>
      </c>
    </row>
    <row r="4170" spans="1:13" x14ac:dyDescent="0.25">
      <c r="A4170" s="169">
        <v>54275</v>
      </c>
      <c r="B4170" s="170" t="s">
        <v>3280</v>
      </c>
      <c r="C4170" s="170" t="s">
        <v>11</v>
      </c>
      <c r="D4170" s="170" t="s">
        <v>267</v>
      </c>
      <c r="E4170" s="170">
        <v>473</v>
      </c>
      <c r="F4170" s="170">
        <v>24</v>
      </c>
      <c r="G4170" s="171">
        <v>5</v>
      </c>
      <c r="H4170" s="170" t="s">
        <v>1457</v>
      </c>
      <c r="I4170" s="171">
        <v>4.75</v>
      </c>
      <c r="J4170" s="169">
        <v>1</v>
      </c>
      <c r="K4170" s="154" cm="1">
        <f t="array" ref="K4170">ROUND(
IF(C4170="Beer",
SUM(LOOKUP(2,1/(SRP!$B$8:$B$10&lt;=E4170)/(SRP!$C$8:$C$10&gt;=E4170),SRP!$D$8:$D$10)*(G4170/100)*(E4170/1000)),
IF(C4170="Spirits",
SUM(LOOKUP(2,1/(SRP!$B$2:$B$7&lt;=E4170)/(SRP!$C$2:$C$7&gt;=E4170),SRP!$D$2:$D$7)*(G4170/100)*(E4170/1000)),
IF(AND(C4170="Wine",D4170="Fortified Wines"),
SUM(LOOKUP(2,1/(SRP!$B$26:$B$29&lt;=E4170)/(SRP!$C$26:$C$29&gt;=E4170),SRP!$D$26:$D$29)*(G4170/100)*(E4170/1000)),
IF(C4170="Wine",
SUM(LOOKUP(2,1/(SRP!$B$21:$B$25&lt;=E4170)/(SRP!$C$21:$C$25&gt;=E4170),SRP!$D$21:$D$25)*(G4170/100)*(E4170/1000)),
IF(AND(C4170="Ready to Drink",D4170="RTD-One Pour Cocktail&gt;7%&lt;=14.5"),
SUM(LOOKUP(2,1/(SRP!$B$16:$B$20&lt;=E4170)/(SRP!$C$16:$C$20&gt;=E4170),SRP!$D$16:$D$20)*(G4170/100)*(E4170/1000)),
IF(C4170="Ready to Drink",
SUM(LOOKUP(2,1/(SRP!$B$11:$B$15&lt;=E4170)/(SRP!$C$11:$C$15&gt;=E4170),SRP!$D$11:$D$15)*(G4170/100)*(E4170/1000)),
0)))))),2)</f>
        <v>1.85</v>
      </c>
      <c r="L4170" s="173" t="str">
        <f t="shared" si="65"/>
        <v>Beer473</v>
      </c>
      <c r="M4170" s="154">
        <f>VLOOKUP(L4170,'Slope %'!C:D,2,0)</f>
        <v>0.12</v>
      </c>
    </row>
    <row r="4171" spans="1:13" x14ac:dyDescent="0.25">
      <c r="A4171" s="169">
        <v>54278</v>
      </c>
      <c r="B4171" s="170" t="s">
        <v>3281</v>
      </c>
      <c r="C4171" s="170" t="s">
        <v>11</v>
      </c>
      <c r="D4171" s="170" t="s">
        <v>12</v>
      </c>
      <c r="E4171" s="170">
        <v>473</v>
      </c>
      <c r="F4171" s="170">
        <v>24</v>
      </c>
      <c r="G4171" s="171">
        <v>4.5</v>
      </c>
      <c r="H4171" s="170" t="s">
        <v>1457</v>
      </c>
      <c r="I4171" s="171">
        <v>3.75</v>
      </c>
      <c r="J4171" s="169">
        <v>1</v>
      </c>
      <c r="K4171" s="154" cm="1">
        <f t="array" ref="K4171">ROUND(
IF(C4171="Beer",
SUM(LOOKUP(2,1/(SRP!$B$8:$B$10&lt;=E4171)/(SRP!$C$8:$C$10&gt;=E4171),SRP!$D$8:$D$10)*(G4171/100)*(E4171/1000)),
IF(C4171="Spirits",
SUM(LOOKUP(2,1/(SRP!$B$2:$B$7&lt;=E4171)/(SRP!$C$2:$C$7&gt;=E4171),SRP!$D$2:$D$7)*(G4171/100)*(E4171/1000)),
IF(AND(C4171="Wine",D4171="Fortified Wines"),
SUM(LOOKUP(2,1/(SRP!$B$26:$B$29&lt;=E4171)/(SRP!$C$26:$C$29&gt;=E4171),SRP!$D$26:$D$29)*(G4171/100)*(E4171/1000)),
IF(C4171="Wine",
SUM(LOOKUP(2,1/(SRP!$B$21:$B$25&lt;=E4171)/(SRP!$C$21:$C$25&gt;=E4171),SRP!$D$21:$D$25)*(G4171/100)*(E4171/1000)),
IF(AND(C4171="Ready to Drink",D4171="RTD-One Pour Cocktail&gt;7%&lt;=14.5"),
SUM(LOOKUP(2,1/(SRP!$B$16:$B$20&lt;=E4171)/(SRP!$C$16:$C$20&gt;=E4171),SRP!$D$16:$D$20)*(G4171/100)*(E4171/1000)),
IF(C4171="Ready to Drink",
SUM(LOOKUP(2,1/(SRP!$B$11:$B$15&lt;=E4171)/(SRP!$C$11:$C$15&gt;=E4171),SRP!$D$11:$D$15)*(G4171/100)*(E4171/1000)),
0)))))),2)</f>
        <v>1.66</v>
      </c>
      <c r="L4171" s="173" t="str">
        <f t="shared" si="65"/>
        <v>Beer473</v>
      </c>
      <c r="M4171" s="154">
        <f>VLOOKUP(L4171,'Slope %'!C:D,2,0)</f>
        <v>0.12</v>
      </c>
    </row>
    <row r="4172" spans="1:13" x14ac:dyDescent="0.25">
      <c r="A4172" s="169">
        <v>54278</v>
      </c>
      <c r="B4172" s="170" t="s">
        <v>3281</v>
      </c>
      <c r="C4172" s="170" t="s">
        <v>11</v>
      </c>
      <c r="D4172" s="170" t="s">
        <v>12</v>
      </c>
      <c r="E4172" s="170">
        <v>473</v>
      </c>
      <c r="F4172" s="170">
        <v>24</v>
      </c>
      <c r="G4172" s="171">
        <v>4.5</v>
      </c>
      <c r="H4172" s="170" t="s">
        <v>1457</v>
      </c>
      <c r="I4172" s="171">
        <v>3.75</v>
      </c>
      <c r="J4172" s="169">
        <v>1</v>
      </c>
      <c r="K4172" s="154" cm="1">
        <f t="array" ref="K4172">ROUND(
IF(C4172="Beer",
SUM(LOOKUP(2,1/(SRP!$B$8:$B$10&lt;=E4172)/(SRP!$C$8:$C$10&gt;=E4172),SRP!$D$8:$D$10)*(G4172/100)*(E4172/1000)),
IF(C4172="Spirits",
SUM(LOOKUP(2,1/(SRP!$B$2:$B$7&lt;=E4172)/(SRP!$C$2:$C$7&gt;=E4172),SRP!$D$2:$D$7)*(G4172/100)*(E4172/1000)),
IF(AND(C4172="Wine",D4172="Fortified Wines"),
SUM(LOOKUP(2,1/(SRP!$B$26:$B$29&lt;=E4172)/(SRP!$C$26:$C$29&gt;=E4172),SRP!$D$26:$D$29)*(G4172/100)*(E4172/1000)),
IF(C4172="Wine",
SUM(LOOKUP(2,1/(SRP!$B$21:$B$25&lt;=E4172)/(SRP!$C$21:$C$25&gt;=E4172),SRP!$D$21:$D$25)*(G4172/100)*(E4172/1000)),
IF(AND(C4172="Ready to Drink",D4172="RTD-One Pour Cocktail&gt;7%&lt;=14.5"),
SUM(LOOKUP(2,1/(SRP!$B$16:$B$20&lt;=E4172)/(SRP!$C$16:$C$20&gt;=E4172),SRP!$D$16:$D$20)*(G4172/100)*(E4172/1000)),
IF(C4172="Ready to Drink",
SUM(LOOKUP(2,1/(SRP!$B$11:$B$15&lt;=E4172)/(SRP!$C$11:$C$15&gt;=E4172),SRP!$D$11:$D$15)*(G4172/100)*(E4172/1000)),
0)))))),2)</f>
        <v>1.66</v>
      </c>
      <c r="L4172" s="173" t="str">
        <f t="shared" si="65"/>
        <v>Beer473</v>
      </c>
      <c r="M4172" s="154">
        <f>VLOOKUP(L4172,'Slope %'!C:D,2,0)</f>
        <v>0.12</v>
      </c>
    </row>
    <row r="4173" spans="1:13" x14ac:dyDescent="0.25">
      <c r="A4173" s="169">
        <v>54281</v>
      </c>
      <c r="B4173" s="170" t="s">
        <v>3282</v>
      </c>
      <c r="C4173" s="170" t="s">
        <v>11</v>
      </c>
      <c r="D4173" s="170" t="s">
        <v>12</v>
      </c>
      <c r="E4173" s="170">
        <v>355</v>
      </c>
      <c r="F4173" s="170">
        <v>24</v>
      </c>
      <c r="G4173" s="171">
        <v>5</v>
      </c>
      <c r="H4173" s="170" t="s">
        <v>1457</v>
      </c>
      <c r="I4173" s="171">
        <v>2.93</v>
      </c>
      <c r="J4173" s="169">
        <v>1</v>
      </c>
      <c r="K4173" s="154" cm="1">
        <f t="array" ref="K4173">ROUND(
IF(C4173="Beer",
SUM(LOOKUP(2,1/(SRP!$B$8:$B$10&lt;=E4173)/(SRP!$C$8:$C$10&gt;=E4173),SRP!$D$8:$D$10)*(G4173/100)*(E4173/1000)),
IF(C4173="Spirits",
SUM(LOOKUP(2,1/(SRP!$B$2:$B$7&lt;=E4173)/(SRP!$C$2:$C$7&gt;=E4173),SRP!$D$2:$D$7)*(G4173/100)*(E4173/1000)),
IF(AND(C4173="Wine",D4173="Fortified Wines"),
SUM(LOOKUP(2,1/(SRP!$B$26:$B$29&lt;=E4173)/(SRP!$C$26:$C$29&gt;=E4173),SRP!$D$26:$D$29)*(G4173/100)*(E4173/1000)),
IF(C4173="Wine",
SUM(LOOKUP(2,1/(SRP!$B$21:$B$25&lt;=E4173)/(SRP!$C$21:$C$25&gt;=E4173),SRP!$D$21:$D$25)*(G4173/100)*(E4173/1000)),
IF(AND(C4173="Ready to Drink",D4173="RTD-One Pour Cocktail&gt;7%&lt;=14.5"),
SUM(LOOKUP(2,1/(SRP!$B$16:$B$20&lt;=E4173)/(SRP!$C$16:$C$20&gt;=E4173),SRP!$D$16:$D$20)*(G4173/100)*(E4173/1000)),
IF(C4173="Ready to Drink",
SUM(LOOKUP(2,1/(SRP!$B$11:$B$15&lt;=E4173)/(SRP!$C$11:$C$15&gt;=E4173),SRP!$D$11:$D$15)*(G4173/100)*(E4173/1000)),
0)))))),2)</f>
        <v>1.39</v>
      </c>
      <c r="L4173" s="173" t="str">
        <f t="shared" si="65"/>
        <v>Beer355</v>
      </c>
      <c r="M4173" s="154">
        <f>VLOOKUP(L4173,'Slope %'!C:D,2,0)</f>
        <v>0.12</v>
      </c>
    </row>
    <row r="4174" spans="1:13" x14ac:dyDescent="0.25">
      <c r="A4174" s="169">
        <v>54281</v>
      </c>
      <c r="B4174" s="170" t="s">
        <v>3282</v>
      </c>
      <c r="C4174" s="170" t="s">
        <v>11</v>
      </c>
      <c r="D4174" s="170" t="s">
        <v>12</v>
      </c>
      <c r="E4174" s="170">
        <v>355</v>
      </c>
      <c r="F4174" s="170">
        <v>24</v>
      </c>
      <c r="G4174" s="171">
        <v>5</v>
      </c>
      <c r="H4174" s="170" t="s">
        <v>1457</v>
      </c>
      <c r="I4174" s="171">
        <v>2.93</v>
      </c>
      <c r="J4174" s="169">
        <v>1</v>
      </c>
      <c r="K4174" s="154" cm="1">
        <f t="array" ref="K4174">ROUND(
IF(C4174="Beer",
SUM(LOOKUP(2,1/(SRP!$B$8:$B$10&lt;=E4174)/(SRP!$C$8:$C$10&gt;=E4174),SRP!$D$8:$D$10)*(G4174/100)*(E4174/1000)),
IF(C4174="Spirits",
SUM(LOOKUP(2,1/(SRP!$B$2:$B$7&lt;=E4174)/(SRP!$C$2:$C$7&gt;=E4174),SRP!$D$2:$D$7)*(G4174/100)*(E4174/1000)),
IF(AND(C4174="Wine",D4174="Fortified Wines"),
SUM(LOOKUP(2,1/(SRP!$B$26:$B$29&lt;=E4174)/(SRP!$C$26:$C$29&gt;=E4174),SRP!$D$26:$D$29)*(G4174/100)*(E4174/1000)),
IF(C4174="Wine",
SUM(LOOKUP(2,1/(SRP!$B$21:$B$25&lt;=E4174)/(SRP!$C$21:$C$25&gt;=E4174),SRP!$D$21:$D$25)*(G4174/100)*(E4174/1000)),
IF(AND(C4174="Ready to Drink",D4174="RTD-One Pour Cocktail&gt;7%&lt;=14.5"),
SUM(LOOKUP(2,1/(SRP!$B$16:$B$20&lt;=E4174)/(SRP!$C$16:$C$20&gt;=E4174),SRP!$D$16:$D$20)*(G4174/100)*(E4174/1000)),
IF(C4174="Ready to Drink",
SUM(LOOKUP(2,1/(SRP!$B$11:$B$15&lt;=E4174)/(SRP!$C$11:$C$15&gt;=E4174),SRP!$D$11:$D$15)*(G4174/100)*(E4174/1000)),
0)))))),2)</f>
        <v>1.39</v>
      </c>
      <c r="L4174" s="173" t="str">
        <f t="shared" si="65"/>
        <v>Beer355</v>
      </c>
      <c r="M4174" s="154">
        <f>VLOOKUP(L4174,'Slope %'!C:D,2,0)</f>
        <v>0.12</v>
      </c>
    </row>
    <row r="4175" spans="1:13" x14ac:dyDescent="0.25">
      <c r="A4175" s="169">
        <v>54285</v>
      </c>
      <c r="B4175" s="170" t="s">
        <v>3283</v>
      </c>
      <c r="C4175" s="170" t="s">
        <v>11</v>
      </c>
      <c r="D4175" s="170" t="s">
        <v>12</v>
      </c>
      <c r="E4175" s="170">
        <v>473</v>
      </c>
      <c r="F4175" s="170">
        <v>24</v>
      </c>
      <c r="G4175" s="171">
        <v>5</v>
      </c>
      <c r="H4175" s="170" t="s">
        <v>1742</v>
      </c>
      <c r="I4175" s="171">
        <v>4.8</v>
      </c>
      <c r="J4175" s="169">
        <v>1</v>
      </c>
      <c r="K4175" s="154" cm="1">
        <f t="array" ref="K4175">ROUND(
IF(C4175="Beer",
SUM(LOOKUP(2,1/(SRP!$B$8:$B$10&lt;=E4175)/(SRP!$C$8:$C$10&gt;=E4175),SRP!$D$8:$D$10)*(G4175/100)*(E4175/1000)),
IF(C4175="Spirits",
SUM(LOOKUP(2,1/(SRP!$B$2:$B$7&lt;=E4175)/(SRP!$C$2:$C$7&gt;=E4175),SRP!$D$2:$D$7)*(G4175/100)*(E4175/1000)),
IF(AND(C4175="Wine",D4175="Fortified Wines"),
SUM(LOOKUP(2,1/(SRP!$B$26:$B$29&lt;=E4175)/(SRP!$C$26:$C$29&gt;=E4175),SRP!$D$26:$D$29)*(G4175/100)*(E4175/1000)),
IF(C4175="Wine",
SUM(LOOKUP(2,1/(SRP!$B$21:$B$25&lt;=E4175)/(SRP!$C$21:$C$25&gt;=E4175),SRP!$D$21:$D$25)*(G4175/100)*(E4175/1000)),
IF(AND(C4175="Ready to Drink",D4175="RTD-One Pour Cocktail&gt;7%&lt;=14.5"),
SUM(LOOKUP(2,1/(SRP!$B$16:$B$20&lt;=E4175)/(SRP!$C$16:$C$20&gt;=E4175),SRP!$D$16:$D$20)*(G4175/100)*(E4175/1000)),
IF(C4175="Ready to Drink",
SUM(LOOKUP(2,1/(SRP!$B$11:$B$15&lt;=E4175)/(SRP!$C$11:$C$15&gt;=E4175),SRP!$D$11:$D$15)*(G4175/100)*(E4175/1000)),
0)))))),2)</f>
        <v>1.85</v>
      </c>
      <c r="L4175" s="173" t="str">
        <f t="shared" si="65"/>
        <v>Beer473</v>
      </c>
      <c r="M4175" s="154">
        <f>VLOOKUP(L4175,'Slope %'!C:D,2,0)</f>
        <v>0.12</v>
      </c>
    </row>
    <row r="4176" spans="1:13" x14ac:dyDescent="0.25">
      <c r="A4176" s="169">
        <v>54285</v>
      </c>
      <c r="B4176" s="170" t="s">
        <v>3283</v>
      </c>
      <c r="C4176" s="170" t="s">
        <v>11</v>
      </c>
      <c r="D4176" s="170" t="s">
        <v>12</v>
      </c>
      <c r="E4176" s="170">
        <v>473</v>
      </c>
      <c r="F4176" s="170">
        <v>24</v>
      </c>
      <c r="G4176" s="171">
        <v>5</v>
      </c>
      <c r="H4176" s="170" t="s">
        <v>1742</v>
      </c>
      <c r="I4176" s="171">
        <v>4.8</v>
      </c>
      <c r="J4176" s="169">
        <v>1</v>
      </c>
      <c r="K4176" s="154" cm="1">
        <f t="array" ref="K4176">ROUND(
IF(C4176="Beer",
SUM(LOOKUP(2,1/(SRP!$B$8:$B$10&lt;=E4176)/(SRP!$C$8:$C$10&gt;=E4176),SRP!$D$8:$D$10)*(G4176/100)*(E4176/1000)),
IF(C4176="Spirits",
SUM(LOOKUP(2,1/(SRP!$B$2:$B$7&lt;=E4176)/(SRP!$C$2:$C$7&gt;=E4176),SRP!$D$2:$D$7)*(G4176/100)*(E4176/1000)),
IF(AND(C4176="Wine",D4176="Fortified Wines"),
SUM(LOOKUP(2,1/(SRP!$B$26:$B$29&lt;=E4176)/(SRP!$C$26:$C$29&gt;=E4176),SRP!$D$26:$D$29)*(G4176/100)*(E4176/1000)),
IF(C4176="Wine",
SUM(LOOKUP(2,1/(SRP!$B$21:$B$25&lt;=E4176)/(SRP!$C$21:$C$25&gt;=E4176),SRP!$D$21:$D$25)*(G4176/100)*(E4176/1000)),
IF(AND(C4176="Ready to Drink",D4176="RTD-One Pour Cocktail&gt;7%&lt;=14.5"),
SUM(LOOKUP(2,1/(SRP!$B$16:$B$20&lt;=E4176)/(SRP!$C$16:$C$20&gt;=E4176),SRP!$D$16:$D$20)*(G4176/100)*(E4176/1000)),
IF(C4176="Ready to Drink",
SUM(LOOKUP(2,1/(SRP!$B$11:$B$15&lt;=E4176)/(SRP!$C$11:$C$15&gt;=E4176),SRP!$D$11:$D$15)*(G4176/100)*(E4176/1000)),
0)))))),2)</f>
        <v>1.85</v>
      </c>
      <c r="L4176" s="173" t="str">
        <f t="shared" si="65"/>
        <v>Beer473</v>
      </c>
      <c r="M4176" s="154">
        <f>VLOOKUP(L4176,'Slope %'!C:D,2,0)</f>
        <v>0.12</v>
      </c>
    </row>
    <row r="4177" spans="1:13" x14ac:dyDescent="0.25">
      <c r="A4177" s="169">
        <v>54289</v>
      </c>
      <c r="B4177" s="170" t="s">
        <v>3284</v>
      </c>
      <c r="C4177" s="170" t="s">
        <v>11</v>
      </c>
      <c r="D4177" s="170" t="s">
        <v>303</v>
      </c>
      <c r="E4177" s="170">
        <v>473</v>
      </c>
      <c r="F4177" s="170">
        <v>24</v>
      </c>
      <c r="G4177" s="171">
        <v>6.5</v>
      </c>
      <c r="H4177" s="170" t="s">
        <v>1391</v>
      </c>
      <c r="I4177" s="171">
        <v>4.79</v>
      </c>
      <c r="J4177" s="169">
        <v>1</v>
      </c>
      <c r="K4177" s="154" cm="1">
        <f t="array" ref="K4177">ROUND(
IF(C4177="Beer",
SUM(LOOKUP(2,1/(SRP!$B$8:$B$10&lt;=E4177)/(SRP!$C$8:$C$10&gt;=E4177),SRP!$D$8:$D$10)*(G4177/100)*(E4177/1000)),
IF(C4177="Spirits",
SUM(LOOKUP(2,1/(SRP!$B$2:$B$7&lt;=E4177)/(SRP!$C$2:$C$7&gt;=E4177),SRP!$D$2:$D$7)*(G4177/100)*(E4177/1000)),
IF(AND(C4177="Wine",D4177="Fortified Wines"),
SUM(LOOKUP(2,1/(SRP!$B$26:$B$29&lt;=E4177)/(SRP!$C$26:$C$29&gt;=E4177),SRP!$D$26:$D$29)*(G4177/100)*(E4177/1000)),
IF(C4177="Wine",
SUM(LOOKUP(2,1/(SRP!$B$21:$B$25&lt;=E4177)/(SRP!$C$21:$C$25&gt;=E4177),SRP!$D$21:$D$25)*(G4177/100)*(E4177/1000)),
IF(AND(C4177="Ready to Drink",D4177="RTD-One Pour Cocktail&gt;7%&lt;=14.5"),
SUM(LOOKUP(2,1/(SRP!$B$16:$B$20&lt;=E4177)/(SRP!$C$16:$C$20&gt;=E4177),SRP!$D$16:$D$20)*(G4177/100)*(E4177/1000)),
IF(C4177="Ready to Drink",
SUM(LOOKUP(2,1/(SRP!$B$11:$B$15&lt;=E4177)/(SRP!$C$11:$C$15&gt;=E4177),SRP!$D$11:$D$15)*(G4177/100)*(E4177/1000)),
0)))))),2)</f>
        <v>2.4</v>
      </c>
      <c r="L4177" s="173" t="str">
        <f t="shared" si="65"/>
        <v>Beer473</v>
      </c>
      <c r="M4177" s="154">
        <f>VLOOKUP(L4177,'Slope %'!C:D,2,0)</f>
        <v>0.12</v>
      </c>
    </row>
    <row r="4178" spans="1:13" x14ac:dyDescent="0.25">
      <c r="A4178" s="169">
        <v>54289</v>
      </c>
      <c r="B4178" s="170" t="s">
        <v>3284</v>
      </c>
      <c r="C4178" s="170" t="s">
        <v>11</v>
      </c>
      <c r="D4178" s="170" t="s">
        <v>303</v>
      </c>
      <c r="E4178" s="170">
        <v>473</v>
      </c>
      <c r="F4178" s="170">
        <v>24</v>
      </c>
      <c r="G4178" s="171">
        <v>6.5</v>
      </c>
      <c r="H4178" s="170" t="s">
        <v>1391</v>
      </c>
      <c r="I4178" s="171">
        <v>4.79</v>
      </c>
      <c r="J4178" s="169">
        <v>1</v>
      </c>
      <c r="K4178" s="154" cm="1">
        <f t="array" ref="K4178">ROUND(
IF(C4178="Beer",
SUM(LOOKUP(2,1/(SRP!$B$8:$B$10&lt;=E4178)/(SRP!$C$8:$C$10&gt;=E4178),SRP!$D$8:$D$10)*(G4178/100)*(E4178/1000)),
IF(C4178="Spirits",
SUM(LOOKUP(2,1/(SRP!$B$2:$B$7&lt;=E4178)/(SRP!$C$2:$C$7&gt;=E4178),SRP!$D$2:$D$7)*(G4178/100)*(E4178/1000)),
IF(AND(C4178="Wine",D4178="Fortified Wines"),
SUM(LOOKUP(2,1/(SRP!$B$26:$B$29&lt;=E4178)/(SRP!$C$26:$C$29&gt;=E4178),SRP!$D$26:$D$29)*(G4178/100)*(E4178/1000)),
IF(C4178="Wine",
SUM(LOOKUP(2,1/(SRP!$B$21:$B$25&lt;=E4178)/(SRP!$C$21:$C$25&gt;=E4178),SRP!$D$21:$D$25)*(G4178/100)*(E4178/1000)),
IF(AND(C4178="Ready to Drink",D4178="RTD-One Pour Cocktail&gt;7%&lt;=14.5"),
SUM(LOOKUP(2,1/(SRP!$B$16:$B$20&lt;=E4178)/(SRP!$C$16:$C$20&gt;=E4178),SRP!$D$16:$D$20)*(G4178/100)*(E4178/1000)),
IF(C4178="Ready to Drink",
SUM(LOOKUP(2,1/(SRP!$B$11:$B$15&lt;=E4178)/(SRP!$C$11:$C$15&gt;=E4178),SRP!$D$11:$D$15)*(G4178/100)*(E4178/1000)),
0)))))),2)</f>
        <v>2.4</v>
      </c>
      <c r="L4178" s="173" t="str">
        <f t="shared" si="65"/>
        <v>Beer473</v>
      </c>
      <c r="M4178" s="154">
        <f>VLOOKUP(L4178,'Slope %'!C:D,2,0)</f>
        <v>0.12</v>
      </c>
    </row>
    <row r="4179" spans="1:13" x14ac:dyDescent="0.25">
      <c r="A4179" s="169">
        <v>54296</v>
      </c>
      <c r="B4179" s="170" t="s">
        <v>3285</v>
      </c>
      <c r="C4179" s="170" t="s">
        <v>11</v>
      </c>
      <c r="D4179" s="170" t="s">
        <v>267</v>
      </c>
      <c r="E4179" s="170">
        <v>355</v>
      </c>
      <c r="F4179" s="170">
        <v>24</v>
      </c>
      <c r="G4179" s="171">
        <v>4.5</v>
      </c>
      <c r="H4179" s="170" t="s">
        <v>2967</v>
      </c>
      <c r="I4179" s="171">
        <v>3.09</v>
      </c>
      <c r="J4179" s="169">
        <v>1</v>
      </c>
      <c r="K4179" s="154" cm="1">
        <f t="array" ref="K4179">ROUND(
IF(C4179="Beer",
SUM(LOOKUP(2,1/(SRP!$B$8:$B$10&lt;=E4179)/(SRP!$C$8:$C$10&gt;=E4179),SRP!$D$8:$D$10)*(G4179/100)*(E4179/1000)),
IF(C4179="Spirits",
SUM(LOOKUP(2,1/(SRP!$B$2:$B$7&lt;=E4179)/(SRP!$C$2:$C$7&gt;=E4179),SRP!$D$2:$D$7)*(G4179/100)*(E4179/1000)),
IF(AND(C4179="Wine",D4179="Fortified Wines"),
SUM(LOOKUP(2,1/(SRP!$B$26:$B$29&lt;=E4179)/(SRP!$C$26:$C$29&gt;=E4179),SRP!$D$26:$D$29)*(G4179/100)*(E4179/1000)),
IF(C4179="Wine",
SUM(LOOKUP(2,1/(SRP!$B$21:$B$25&lt;=E4179)/(SRP!$C$21:$C$25&gt;=E4179),SRP!$D$21:$D$25)*(G4179/100)*(E4179/1000)),
IF(AND(C4179="Ready to Drink",D4179="RTD-One Pour Cocktail&gt;7%&lt;=14.5"),
SUM(LOOKUP(2,1/(SRP!$B$16:$B$20&lt;=E4179)/(SRP!$C$16:$C$20&gt;=E4179),SRP!$D$16:$D$20)*(G4179/100)*(E4179/1000)),
IF(C4179="Ready to Drink",
SUM(LOOKUP(2,1/(SRP!$B$11:$B$15&lt;=E4179)/(SRP!$C$11:$C$15&gt;=E4179),SRP!$D$11:$D$15)*(G4179/100)*(E4179/1000)),
0)))))),2)</f>
        <v>1.25</v>
      </c>
      <c r="L4179" s="173" t="str">
        <f t="shared" si="65"/>
        <v>Beer355</v>
      </c>
      <c r="M4179" s="154">
        <f>VLOOKUP(L4179,'Slope %'!C:D,2,0)</f>
        <v>0.12</v>
      </c>
    </row>
    <row r="4180" spans="1:13" x14ac:dyDescent="0.25">
      <c r="A4180" s="169">
        <v>54296</v>
      </c>
      <c r="B4180" s="170" t="s">
        <v>3285</v>
      </c>
      <c r="C4180" s="170" t="s">
        <v>11</v>
      </c>
      <c r="D4180" s="170" t="s">
        <v>267</v>
      </c>
      <c r="E4180" s="170">
        <v>355</v>
      </c>
      <c r="F4180" s="170">
        <v>24</v>
      </c>
      <c r="G4180" s="171">
        <v>4.5</v>
      </c>
      <c r="H4180" s="170" t="s">
        <v>2967</v>
      </c>
      <c r="I4180" s="171">
        <v>3.09</v>
      </c>
      <c r="J4180" s="169">
        <v>1</v>
      </c>
      <c r="K4180" s="154" cm="1">
        <f t="array" ref="K4180">ROUND(
IF(C4180="Beer",
SUM(LOOKUP(2,1/(SRP!$B$8:$B$10&lt;=E4180)/(SRP!$C$8:$C$10&gt;=E4180),SRP!$D$8:$D$10)*(G4180/100)*(E4180/1000)),
IF(C4180="Spirits",
SUM(LOOKUP(2,1/(SRP!$B$2:$B$7&lt;=E4180)/(SRP!$C$2:$C$7&gt;=E4180),SRP!$D$2:$D$7)*(G4180/100)*(E4180/1000)),
IF(AND(C4180="Wine",D4180="Fortified Wines"),
SUM(LOOKUP(2,1/(SRP!$B$26:$B$29&lt;=E4180)/(SRP!$C$26:$C$29&gt;=E4180),SRP!$D$26:$D$29)*(G4180/100)*(E4180/1000)),
IF(C4180="Wine",
SUM(LOOKUP(2,1/(SRP!$B$21:$B$25&lt;=E4180)/(SRP!$C$21:$C$25&gt;=E4180),SRP!$D$21:$D$25)*(G4180/100)*(E4180/1000)),
IF(AND(C4180="Ready to Drink",D4180="RTD-One Pour Cocktail&gt;7%&lt;=14.5"),
SUM(LOOKUP(2,1/(SRP!$B$16:$B$20&lt;=E4180)/(SRP!$C$16:$C$20&gt;=E4180),SRP!$D$16:$D$20)*(G4180/100)*(E4180/1000)),
IF(C4180="Ready to Drink",
SUM(LOOKUP(2,1/(SRP!$B$11:$B$15&lt;=E4180)/(SRP!$C$11:$C$15&gt;=E4180),SRP!$D$11:$D$15)*(G4180/100)*(E4180/1000)),
0)))))),2)</f>
        <v>1.25</v>
      </c>
      <c r="L4180" s="173" t="str">
        <f t="shared" si="65"/>
        <v>Beer355</v>
      </c>
      <c r="M4180" s="154">
        <f>VLOOKUP(L4180,'Slope %'!C:D,2,0)</f>
        <v>0.12</v>
      </c>
    </row>
    <row r="4181" spans="1:13" x14ac:dyDescent="0.25">
      <c r="A4181" s="169">
        <v>54304</v>
      </c>
      <c r="B4181" s="170" t="s">
        <v>3286</v>
      </c>
      <c r="C4181" s="170" t="s">
        <v>11</v>
      </c>
      <c r="D4181" s="170" t="s">
        <v>267</v>
      </c>
      <c r="E4181" s="170">
        <v>500</v>
      </c>
      <c r="F4181" s="170">
        <v>12</v>
      </c>
      <c r="G4181" s="171">
        <v>4.5999999999999996</v>
      </c>
      <c r="H4181" s="170" t="s">
        <v>1623</v>
      </c>
      <c r="I4181" s="171">
        <v>5.24</v>
      </c>
      <c r="J4181" s="169">
        <v>1</v>
      </c>
      <c r="K4181" s="154" cm="1">
        <f t="array" ref="K4181">ROUND(
IF(C4181="Beer",
SUM(LOOKUP(2,1/(SRP!$B$8:$B$10&lt;=E4181)/(SRP!$C$8:$C$10&gt;=E4181),SRP!$D$8:$D$10)*(G4181/100)*(E4181/1000)),
IF(C4181="Spirits",
SUM(LOOKUP(2,1/(SRP!$B$2:$B$7&lt;=E4181)/(SRP!$C$2:$C$7&gt;=E4181),SRP!$D$2:$D$7)*(G4181/100)*(E4181/1000)),
IF(AND(C4181="Wine",D4181="Fortified Wines"),
SUM(LOOKUP(2,1/(SRP!$B$26:$B$29&lt;=E4181)/(SRP!$C$26:$C$29&gt;=E4181),SRP!$D$26:$D$29)*(G4181/100)*(E4181/1000)),
IF(C4181="Wine",
SUM(LOOKUP(2,1/(SRP!$B$21:$B$25&lt;=E4181)/(SRP!$C$21:$C$25&gt;=E4181),SRP!$D$21:$D$25)*(G4181/100)*(E4181/1000)),
IF(AND(C4181="Ready to Drink",D4181="RTD-One Pour Cocktail&gt;7%&lt;=14.5"),
SUM(LOOKUP(2,1/(SRP!$B$16:$B$20&lt;=E4181)/(SRP!$C$16:$C$20&gt;=E4181),SRP!$D$16:$D$20)*(G4181/100)*(E4181/1000)),
IF(C4181="Ready to Drink",
SUM(LOOKUP(2,1/(SRP!$B$11:$B$15&lt;=E4181)/(SRP!$C$11:$C$15&gt;=E4181),SRP!$D$11:$D$15)*(G4181/100)*(E4181/1000)),
0)))))),2)</f>
        <v>1.8</v>
      </c>
      <c r="L4181" s="173" t="str">
        <f t="shared" si="65"/>
        <v>Beer500</v>
      </c>
      <c r="M4181" s="154">
        <f>VLOOKUP(L4181,'Slope %'!C:D,2,0)</f>
        <v>0.12</v>
      </c>
    </row>
    <row r="4182" spans="1:13" x14ac:dyDescent="0.25">
      <c r="A4182" s="169">
        <v>54304</v>
      </c>
      <c r="B4182" s="170" t="s">
        <v>3286</v>
      </c>
      <c r="C4182" s="170" t="s">
        <v>11</v>
      </c>
      <c r="D4182" s="170" t="s">
        <v>267</v>
      </c>
      <c r="E4182" s="170">
        <v>500</v>
      </c>
      <c r="F4182" s="170">
        <v>12</v>
      </c>
      <c r="G4182" s="171">
        <v>4.5999999999999996</v>
      </c>
      <c r="H4182" s="170" t="s">
        <v>1623</v>
      </c>
      <c r="I4182" s="171">
        <v>5.24</v>
      </c>
      <c r="J4182" s="169">
        <v>1</v>
      </c>
      <c r="K4182" s="154" cm="1">
        <f t="array" ref="K4182">ROUND(
IF(C4182="Beer",
SUM(LOOKUP(2,1/(SRP!$B$8:$B$10&lt;=E4182)/(SRP!$C$8:$C$10&gt;=E4182),SRP!$D$8:$D$10)*(G4182/100)*(E4182/1000)),
IF(C4182="Spirits",
SUM(LOOKUP(2,1/(SRP!$B$2:$B$7&lt;=E4182)/(SRP!$C$2:$C$7&gt;=E4182),SRP!$D$2:$D$7)*(G4182/100)*(E4182/1000)),
IF(AND(C4182="Wine",D4182="Fortified Wines"),
SUM(LOOKUP(2,1/(SRP!$B$26:$B$29&lt;=E4182)/(SRP!$C$26:$C$29&gt;=E4182),SRP!$D$26:$D$29)*(G4182/100)*(E4182/1000)),
IF(C4182="Wine",
SUM(LOOKUP(2,1/(SRP!$B$21:$B$25&lt;=E4182)/(SRP!$C$21:$C$25&gt;=E4182),SRP!$D$21:$D$25)*(G4182/100)*(E4182/1000)),
IF(AND(C4182="Ready to Drink",D4182="RTD-One Pour Cocktail&gt;7%&lt;=14.5"),
SUM(LOOKUP(2,1/(SRP!$B$16:$B$20&lt;=E4182)/(SRP!$C$16:$C$20&gt;=E4182),SRP!$D$16:$D$20)*(G4182/100)*(E4182/1000)),
IF(C4182="Ready to Drink",
SUM(LOOKUP(2,1/(SRP!$B$11:$B$15&lt;=E4182)/(SRP!$C$11:$C$15&gt;=E4182),SRP!$D$11:$D$15)*(G4182/100)*(E4182/1000)),
0)))))),2)</f>
        <v>1.8</v>
      </c>
      <c r="L4182" s="173" t="str">
        <f t="shared" si="65"/>
        <v>Beer500</v>
      </c>
      <c r="M4182" s="154">
        <f>VLOOKUP(L4182,'Slope %'!C:D,2,0)</f>
        <v>0.12</v>
      </c>
    </row>
    <row r="4183" spans="1:13" x14ac:dyDescent="0.25">
      <c r="A4183" s="169">
        <v>54318</v>
      </c>
      <c r="B4183" s="170" t="s">
        <v>3287</v>
      </c>
      <c r="C4183" s="170" t="s">
        <v>11</v>
      </c>
      <c r="D4183" s="170" t="s">
        <v>12</v>
      </c>
      <c r="E4183" s="170">
        <v>11352</v>
      </c>
      <c r="F4183" s="170">
        <v>1</v>
      </c>
      <c r="G4183" s="171">
        <v>4.5</v>
      </c>
      <c r="H4183" s="170" t="s">
        <v>1391</v>
      </c>
      <c r="I4183" s="171">
        <v>90.96</v>
      </c>
      <c r="J4183" s="169">
        <v>24</v>
      </c>
      <c r="K4183" s="154" cm="1">
        <f t="array" ref="K4183">ROUND(
IF(C4183="Beer",
SUM(LOOKUP(2,1/(SRP!$B$8:$B$10&lt;=E4183)/(SRP!$C$8:$C$10&gt;=E4183),SRP!$D$8:$D$10)*(G4183/100)*(E4183/1000)),
IF(C4183="Spirits",
SUM(LOOKUP(2,1/(SRP!$B$2:$B$7&lt;=E4183)/(SRP!$C$2:$C$7&gt;=E4183),SRP!$D$2:$D$7)*(G4183/100)*(E4183/1000)),
IF(AND(C4183="Wine",D4183="Fortified Wines"),
SUM(LOOKUP(2,1/(SRP!$B$26:$B$29&lt;=E4183)/(SRP!$C$26:$C$29&gt;=E4183),SRP!$D$26:$D$29)*(G4183/100)*(E4183/1000)),
IF(C4183="Wine",
SUM(LOOKUP(2,1/(SRP!$B$21:$B$25&lt;=E4183)/(SRP!$C$21:$C$25&gt;=E4183),SRP!$D$21:$D$25)*(G4183/100)*(E4183/1000)),
IF(AND(C4183="Ready to Drink",D4183="RTD-One Pour Cocktail&gt;7%&lt;=14.5"),
SUM(LOOKUP(2,1/(SRP!$B$16:$B$20&lt;=E4183)/(SRP!$C$16:$C$20&gt;=E4183),SRP!$D$16:$D$20)*(G4183/100)*(E4183/1000)),
IF(C4183="Ready to Drink",
SUM(LOOKUP(2,1/(SRP!$B$11:$B$15&lt;=E4183)/(SRP!$C$11:$C$15&gt;=E4183),SRP!$D$11:$D$15)*(G4183/100)*(E4183/1000)),
0)))))),2)</f>
        <v>35.92</v>
      </c>
      <c r="L4183" s="173" t="str">
        <f t="shared" si="65"/>
        <v>Beer11352</v>
      </c>
      <c r="M4183" s="154">
        <f>VLOOKUP(L4183,'Slope %'!C:D,2,0)</f>
        <v>0.05</v>
      </c>
    </row>
    <row r="4184" spans="1:13" x14ac:dyDescent="0.25">
      <c r="A4184" s="169">
        <v>54318</v>
      </c>
      <c r="B4184" s="170" t="s">
        <v>3287</v>
      </c>
      <c r="C4184" s="170" t="s">
        <v>11</v>
      </c>
      <c r="D4184" s="170" t="s">
        <v>12</v>
      </c>
      <c r="E4184" s="170">
        <v>11352</v>
      </c>
      <c r="F4184" s="170">
        <v>1</v>
      </c>
      <c r="G4184" s="171">
        <v>4.5</v>
      </c>
      <c r="H4184" s="170" t="s">
        <v>1391</v>
      </c>
      <c r="I4184" s="171">
        <v>90.96</v>
      </c>
      <c r="J4184" s="169">
        <v>24</v>
      </c>
      <c r="K4184" s="154" cm="1">
        <f t="array" ref="K4184">ROUND(
IF(C4184="Beer",
SUM(LOOKUP(2,1/(SRP!$B$8:$B$10&lt;=E4184)/(SRP!$C$8:$C$10&gt;=E4184),SRP!$D$8:$D$10)*(G4184/100)*(E4184/1000)),
IF(C4184="Spirits",
SUM(LOOKUP(2,1/(SRP!$B$2:$B$7&lt;=E4184)/(SRP!$C$2:$C$7&gt;=E4184),SRP!$D$2:$D$7)*(G4184/100)*(E4184/1000)),
IF(AND(C4184="Wine",D4184="Fortified Wines"),
SUM(LOOKUP(2,1/(SRP!$B$26:$B$29&lt;=E4184)/(SRP!$C$26:$C$29&gt;=E4184),SRP!$D$26:$D$29)*(G4184/100)*(E4184/1000)),
IF(C4184="Wine",
SUM(LOOKUP(2,1/(SRP!$B$21:$B$25&lt;=E4184)/(SRP!$C$21:$C$25&gt;=E4184),SRP!$D$21:$D$25)*(G4184/100)*(E4184/1000)),
IF(AND(C4184="Ready to Drink",D4184="RTD-One Pour Cocktail&gt;7%&lt;=14.5"),
SUM(LOOKUP(2,1/(SRP!$B$16:$B$20&lt;=E4184)/(SRP!$C$16:$C$20&gt;=E4184),SRP!$D$16:$D$20)*(G4184/100)*(E4184/1000)),
IF(C4184="Ready to Drink",
SUM(LOOKUP(2,1/(SRP!$B$11:$B$15&lt;=E4184)/(SRP!$C$11:$C$15&gt;=E4184),SRP!$D$11:$D$15)*(G4184/100)*(E4184/1000)),
0)))))),2)</f>
        <v>35.92</v>
      </c>
      <c r="L4184" s="173" t="str">
        <f t="shared" si="65"/>
        <v>Beer11352</v>
      </c>
      <c r="M4184" s="154">
        <f>VLOOKUP(L4184,'Slope %'!C:D,2,0)</f>
        <v>0.05</v>
      </c>
    </row>
    <row r="4185" spans="1:13" x14ac:dyDescent="0.25">
      <c r="A4185" s="169">
        <v>54319</v>
      </c>
      <c r="B4185" s="170" t="s">
        <v>3288</v>
      </c>
      <c r="C4185" s="170" t="s">
        <v>11</v>
      </c>
      <c r="D4185" s="170" t="s">
        <v>267</v>
      </c>
      <c r="E4185" s="170">
        <v>473</v>
      </c>
      <c r="F4185" s="170">
        <v>24</v>
      </c>
      <c r="G4185" s="171">
        <v>4.8</v>
      </c>
      <c r="H4185" s="170" t="s">
        <v>2850</v>
      </c>
      <c r="I4185" s="171">
        <v>4.0999999999999996</v>
      </c>
      <c r="J4185" s="169">
        <v>1</v>
      </c>
      <c r="K4185" s="154" cm="1">
        <f t="array" ref="K4185">ROUND(
IF(C4185="Beer",
SUM(LOOKUP(2,1/(SRP!$B$8:$B$10&lt;=E4185)/(SRP!$C$8:$C$10&gt;=E4185),SRP!$D$8:$D$10)*(G4185/100)*(E4185/1000)),
IF(C4185="Spirits",
SUM(LOOKUP(2,1/(SRP!$B$2:$B$7&lt;=E4185)/(SRP!$C$2:$C$7&gt;=E4185),SRP!$D$2:$D$7)*(G4185/100)*(E4185/1000)),
IF(AND(C4185="Wine",D4185="Fortified Wines"),
SUM(LOOKUP(2,1/(SRP!$B$26:$B$29&lt;=E4185)/(SRP!$C$26:$C$29&gt;=E4185),SRP!$D$26:$D$29)*(G4185/100)*(E4185/1000)),
IF(C4185="Wine",
SUM(LOOKUP(2,1/(SRP!$B$21:$B$25&lt;=E4185)/(SRP!$C$21:$C$25&gt;=E4185),SRP!$D$21:$D$25)*(G4185/100)*(E4185/1000)),
IF(AND(C4185="Ready to Drink",D4185="RTD-One Pour Cocktail&gt;7%&lt;=14.5"),
SUM(LOOKUP(2,1/(SRP!$B$16:$B$20&lt;=E4185)/(SRP!$C$16:$C$20&gt;=E4185),SRP!$D$16:$D$20)*(G4185/100)*(E4185/1000)),
IF(C4185="Ready to Drink",
SUM(LOOKUP(2,1/(SRP!$B$11:$B$15&lt;=E4185)/(SRP!$C$11:$C$15&gt;=E4185),SRP!$D$11:$D$15)*(G4185/100)*(E4185/1000)),
0)))))),2)</f>
        <v>1.77</v>
      </c>
      <c r="L4185" s="173" t="str">
        <f t="shared" si="65"/>
        <v>Beer473</v>
      </c>
      <c r="M4185" s="154">
        <f>VLOOKUP(L4185,'Slope %'!C:D,2,0)</f>
        <v>0.12</v>
      </c>
    </row>
    <row r="4186" spans="1:13" x14ac:dyDescent="0.25">
      <c r="A4186" s="169">
        <v>54319</v>
      </c>
      <c r="B4186" s="170" t="s">
        <v>3288</v>
      </c>
      <c r="C4186" s="170" t="s">
        <v>11</v>
      </c>
      <c r="D4186" s="170" t="s">
        <v>267</v>
      </c>
      <c r="E4186" s="170">
        <v>473</v>
      </c>
      <c r="F4186" s="170">
        <v>24</v>
      </c>
      <c r="G4186" s="171">
        <v>4.8</v>
      </c>
      <c r="H4186" s="170" t="s">
        <v>2850</v>
      </c>
      <c r="I4186" s="171">
        <v>4.0999999999999996</v>
      </c>
      <c r="J4186" s="169">
        <v>1</v>
      </c>
      <c r="K4186" s="154" cm="1">
        <f t="array" ref="K4186">ROUND(
IF(C4186="Beer",
SUM(LOOKUP(2,1/(SRP!$B$8:$B$10&lt;=E4186)/(SRP!$C$8:$C$10&gt;=E4186),SRP!$D$8:$D$10)*(G4186/100)*(E4186/1000)),
IF(C4186="Spirits",
SUM(LOOKUP(2,1/(SRP!$B$2:$B$7&lt;=E4186)/(SRP!$C$2:$C$7&gt;=E4186),SRP!$D$2:$D$7)*(G4186/100)*(E4186/1000)),
IF(AND(C4186="Wine",D4186="Fortified Wines"),
SUM(LOOKUP(2,1/(SRP!$B$26:$B$29&lt;=E4186)/(SRP!$C$26:$C$29&gt;=E4186),SRP!$D$26:$D$29)*(G4186/100)*(E4186/1000)),
IF(C4186="Wine",
SUM(LOOKUP(2,1/(SRP!$B$21:$B$25&lt;=E4186)/(SRP!$C$21:$C$25&gt;=E4186),SRP!$D$21:$D$25)*(G4186/100)*(E4186/1000)),
IF(AND(C4186="Ready to Drink",D4186="RTD-One Pour Cocktail&gt;7%&lt;=14.5"),
SUM(LOOKUP(2,1/(SRP!$B$16:$B$20&lt;=E4186)/(SRP!$C$16:$C$20&gt;=E4186),SRP!$D$16:$D$20)*(G4186/100)*(E4186/1000)),
IF(C4186="Ready to Drink",
SUM(LOOKUP(2,1/(SRP!$B$11:$B$15&lt;=E4186)/(SRP!$C$11:$C$15&gt;=E4186),SRP!$D$11:$D$15)*(G4186/100)*(E4186/1000)),
0)))))),2)</f>
        <v>1.77</v>
      </c>
      <c r="L4186" s="173" t="str">
        <f t="shared" si="65"/>
        <v>Beer473</v>
      </c>
      <c r="M4186" s="154">
        <f>VLOOKUP(L4186,'Slope %'!C:D,2,0)</f>
        <v>0.12</v>
      </c>
    </row>
    <row r="4187" spans="1:13" x14ac:dyDescent="0.25">
      <c r="A4187" s="169">
        <v>54321</v>
      </c>
      <c r="B4187" s="170" t="s">
        <v>3289</v>
      </c>
      <c r="C4187" s="170" t="s">
        <v>11</v>
      </c>
      <c r="D4187" s="170" t="s">
        <v>303</v>
      </c>
      <c r="E4187" s="170">
        <v>473</v>
      </c>
      <c r="F4187" s="170">
        <v>24</v>
      </c>
      <c r="G4187" s="171">
        <v>7</v>
      </c>
      <c r="H4187" s="170" t="s">
        <v>2850</v>
      </c>
      <c r="I4187" s="171">
        <v>4.55</v>
      </c>
      <c r="J4187" s="169">
        <v>1</v>
      </c>
      <c r="K4187" s="154" cm="1">
        <f t="array" ref="K4187">ROUND(
IF(C4187="Beer",
SUM(LOOKUP(2,1/(SRP!$B$8:$B$10&lt;=E4187)/(SRP!$C$8:$C$10&gt;=E4187),SRP!$D$8:$D$10)*(G4187/100)*(E4187/1000)),
IF(C4187="Spirits",
SUM(LOOKUP(2,1/(SRP!$B$2:$B$7&lt;=E4187)/(SRP!$C$2:$C$7&gt;=E4187),SRP!$D$2:$D$7)*(G4187/100)*(E4187/1000)),
IF(AND(C4187="Wine",D4187="Fortified Wines"),
SUM(LOOKUP(2,1/(SRP!$B$26:$B$29&lt;=E4187)/(SRP!$C$26:$C$29&gt;=E4187),SRP!$D$26:$D$29)*(G4187/100)*(E4187/1000)),
IF(C4187="Wine",
SUM(LOOKUP(2,1/(SRP!$B$21:$B$25&lt;=E4187)/(SRP!$C$21:$C$25&gt;=E4187),SRP!$D$21:$D$25)*(G4187/100)*(E4187/1000)),
IF(AND(C4187="Ready to Drink",D4187="RTD-One Pour Cocktail&gt;7%&lt;=14.5"),
SUM(LOOKUP(2,1/(SRP!$B$16:$B$20&lt;=E4187)/(SRP!$C$16:$C$20&gt;=E4187),SRP!$D$16:$D$20)*(G4187/100)*(E4187/1000)),
IF(C4187="Ready to Drink",
SUM(LOOKUP(2,1/(SRP!$B$11:$B$15&lt;=E4187)/(SRP!$C$11:$C$15&gt;=E4187),SRP!$D$11:$D$15)*(G4187/100)*(E4187/1000)),
0)))))),2)</f>
        <v>2.58</v>
      </c>
      <c r="L4187" s="173" t="str">
        <f t="shared" si="65"/>
        <v>Beer473</v>
      </c>
      <c r="M4187" s="154">
        <f>VLOOKUP(L4187,'Slope %'!C:D,2,0)</f>
        <v>0.12</v>
      </c>
    </row>
    <row r="4188" spans="1:13" x14ac:dyDescent="0.25">
      <c r="A4188" s="169">
        <v>54321</v>
      </c>
      <c r="B4188" s="170" t="s">
        <v>3289</v>
      </c>
      <c r="C4188" s="170" t="s">
        <v>11</v>
      </c>
      <c r="D4188" s="170" t="s">
        <v>303</v>
      </c>
      <c r="E4188" s="170">
        <v>473</v>
      </c>
      <c r="F4188" s="170">
        <v>24</v>
      </c>
      <c r="G4188" s="171">
        <v>7</v>
      </c>
      <c r="H4188" s="170" t="s">
        <v>2850</v>
      </c>
      <c r="I4188" s="171">
        <v>4.55</v>
      </c>
      <c r="J4188" s="169">
        <v>1</v>
      </c>
      <c r="K4188" s="154" cm="1">
        <f t="array" ref="K4188">ROUND(
IF(C4188="Beer",
SUM(LOOKUP(2,1/(SRP!$B$8:$B$10&lt;=E4188)/(SRP!$C$8:$C$10&gt;=E4188),SRP!$D$8:$D$10)*(G4188/100)*(E4188/1000)),
IF(C4188="Spirits",
SUM(LOOKUP(2,1/(SRP!$B$2:$B$7&lt;=E4188)/(SRP!$C$2:$C$7&gt;=E4188),SRP!$D$2:$D$7)*(G4188/100)*(E4188/1000)),
IF(AND(C4188="Wine",D4188="Fortified Wines"),
SUM(LOOKUP(2,1/(SRP!$B$26:$B$29&lt;=E4188)/(SRP!$C$26:$C$29&gt;=E4188),SRP!$D$26:$D$29)*(G4188/100)*(E4188/1000)),
IF(C4188="Wine",
SUM(LOOKUP(2,1/(SRP!$B$21:$B$25&lt;=E4188)/(SRP!$C$21:$C$25&gt;=E4188),SRP!$D$21:$D$25)*(G4188/100)*(E4188/1000)),
IF(AND(C4188="Ready to Drink",D4188="RTD-One Pour Cocktail&gt;7%&lt;=14.5"),
SUM(LOOKUP(2,1/(SRP!$B$16:$B$20&lt;=E4188)/(SRP!$C$16:$C$20&gt;=E4188),SRP!$D$16:$D$20)*(G4188/100)*(E4188/1000)),
IF(C4188="Ready to Drink",
SUM(LOOKUP(2,1/(SRP!$B$11:$B$15&lt;=E4188)/(SRP!$C$11:$C$15&gt;=E4188),SRP!$D$11:$D$15)*(G4188/100)*(E4188/1000)),
0)))))),2)</f>
        <v>2.58</v>
      </c>
      <c r="L4188" s="173" t="str">
        <f t="shared" si="65"/>
        <v>Beer473</v>
      </c>
      <c r="M4188" s="154">
        <f>VLOOKUP(L4188,'Slope %'!C:D,2,0)</f>
        <v>0.12</v>
      </c>
    </row>
    <row r="4189" spans="1:13" x14ac:dyDescent="0.25">
      <c r="A4189" s="169">
        <v>54322</v>
      </c>
      <c r="B4189" s="170" t="s">
        <v>3290</v>
      </c>
      <c r="C4189" s="170" t="s">
        <v>24</v>
      </c>
      <c r="D4189" s="170" t="s">
        <v>504</v>
      </c>
      <c r="E4189" s="170">
        <v>750</v>
      </c>
      <c r="F4189" s="170">
        <v>12</v>
      </c>
      <c r="G4189" s="171">
        <v>5</v>
      </c>
      <c r="H4189" s="170" t="s">
        <v>256</v>
      </c>
      <c r="I4189" s="171">
        <v>15.99</v>
      </c>
      <c r="J4189" s="169">
        <v>1</v>
      </c>
      <c r="K4189" s="154" cm="1">
        <f t="array" ref="K4189">ROUND(
IF(C4189="Beer",
SUM(LOOKUP(2,1/(SRP!$B$8:$B$10&lt;=E4189)/(SRP!$C$8:$C$10&gt;=E4189),SRP!$D$8:$D$10)*(G4189/100)*(E4189/1000)),
IF(C4189="Spirits",
SUM(LOOKUP(2,1/(SRP!$B$2:$B$7&lt;=E4189)/(SRP!$C$2:$C$7&gt;=E4189),SRP!$D$2:$D$7)*(G4189/100)*(E4189/1000)),
IF(AND(C4189="Wine",D4189="Fortified Wines"),
SUM(LOOKUP(2,1/(SRP!$B$26:$B$29&lt;=E4189)/(SRP!$C$26:$C$29&gt;=E4189),SRP!$D$26:$D$29)*(G4189/100)*(E4189/1000)),
IF(C4189="Wine",
SUM(LOOKUP(2,1/(SRP!$B$21:$B$25&lt;=E4189)/(SRP!$C$21:$C$25&gt;=E4189),SRP!$D$21:$D$25)*(G4189/100)*(E4189/1000)),
IF(AND(C4189="Ready to Drink",D4189="RTD-One Pour Cocktail&gt;7%&lt;=14.5"),
SUM(LOOKUP(2,1/(SRP!$B$16:$B$20&lt;=E4189)/(SRP!$C$16:$C$20&gt;=E4189),SRP!$D$16:$D$20)*(G4189/100)*(E4189/1000)),
IF(C4189="Ready to Drink",
SUM(LOOKUP(2,1/(SRP!$B$11:$B$15&lt;=E4189)/(SRP!$C$11:$C$15&gt;=E4189),SRP!$D$11:$D$15)*(G4189/100)*(E4189/1000)),
0)))))),2)</f>
        <v>2.93</v>
      </c>
      <c r="L4189" s="173" t="str">
        <f t="shared" si="65"/>
        <v>Wine750</v>
      </c>
      <c r="M4189" s="154">
        <f>VLOOKUP(L4189,'Slope %'!C:D,2,0)</f>
        <v>0.1</v>
      </c>
    </row>
    <row r="4190" spans="1:13" x14ac:dyDescent="0.25">
      <c r="A4190" s="169">
        <v>54325</v>
      </c>
      <c r="B4190" s="170" t="s">
        <v>3291</v>
      </c>
      <c r="C4190" s="170" t="s">
        <v>11</v>
      </c>
      <c r="D4190" s="170" t="s">
        <v>303</v>
      </c>
      <c r="E4190" s="170">
        <v>473</v>
      </c>
      <c r="F4190" s="170">
        <v>24</v>
      </c>
      <c r="G4190" s="171">
        <v>10</v>
      </c>
      <c r="H4190" s="170" t="s">
        <v>2850</v>
      </c>
      <c r="I4190" s="171">
        <v>4.55</v>
      </c>
      <c r="J4190" s="169">
        <v>1</v>
      </c>
      <c r="K4190" s="154" cm="1">
        <f t="array" ref="K4190">ROUND(
IF(C4190="Beer",
SUM(LOOKUP(2,1/(SRP!$B$8:$B$10&lt;=E4190)/(SRP!$C$8:$C$10&gt;=E4190),SRP!$D$8:$D$10)*(G4190/100)*(E4190/1000)),
IF(C4190="Spirits",
SUM(LOOKUP(2,1/(SRP!$B$2:$B$7&lt;=E4190)/(SRP!$C$2:$C$7&gt;=E4190),SRP!$D$2:$D$7)*(G4190/100)*(E4190/1000)),
IF(AND(C4190="Wine",D4190="Fortified Wines"),
SUM(LOOKUP(2,1/(SRP!$B$26:$B$29&lt;=E4190)/(SRP!$C$26:$C$29&gt;=E4190),SRP!$D$26:$D$29)*(G4190/100)*(E4190/1000)),
IF(C4190="Wine",
SUM(LOOKUP(2,1/(SRP!$B$21:$B$25&lt;=E4190)/(SRP!$C$21:$C$25&gt;=E4190),SRP!$D$21:$D$25)*(G4190/100)*(E4190/1000)),
IF(AND(C4190="Ready to Drink",D4190="RTD-One Pour Cocktail&gt;7%&lt;=14.5"),
SUM(LOOKUP(2,1/(SRP!$B$16:$B$20&lt;=E4190)/(SRP!$C$16:$C$20&gt;=E4190),SRP!$D$16:$D$20)*(G4190/100)*(E4190/1000)),
IF(C4190="Ready to Drink",
SUM(LOOKUP(2,1/(SRP!$B$11:$B$15&lt;=E4190)/(SRP!$C$11:$C$15&gt;=E4190),SRP!$D$11:$D$15)*(G4190/100)*(E4190/1000)),
0)))))),2)</f>
        <v>3.69</v>
      </c>
      <c r="L4190" s="173" t="str">
        <f t="shared" si="65"/>
        <v>Beer473</v>
      </c>
      <c r="M4190" s="154">
        <f>VLOOKUP(L4190,'Slope %'!C:D,2,0)</f>
        <v>0.12</v>
      </c>
    </row>
    <row r="4191" spans="1:13" x14ac:dyDescent="0.25">
      <c r="A4191" s="169">
        <v>54325</v>
      </c>
      <c r="B4191" s="170" t="s">
        <v>3291</v>
      </c>
      <c r="C4191" s="170" t="s">
        <v>11</v>
      </c>
      <c r="D4191" s="170" t="s">
        <v>303</v>
      </c>
      <c r="E4191" s="170">
        <v>473</v>
      </c>
      <c r="F4191" s="170">
        <v>24</v>
      </c>
      <c r="G4191" s="171">
        <v>10</v>
      </c>
      <c r="H4191" s="170" t="s">
        <v>2850</v>
      </c>
      <c r="I4191" s="171">
        <v>4.55</v>
      </c>
      <c r="J4191" s="169">
        <v>1</v>
      </c>
      <c r="K4191" s="154" cm="1">
        <f t="array" ref="K4191">ROUND(
IF(C4191="Beer",
SUM(LOOKUP(2,1/(SRP!$B$8:$B$10&lt;=E4191)/(SRP!$C$8:$C$10&gt;=E4191),SRP!$D$8:$D$10)*(G4191/100)*(E4191/1000)),
IF(C4191="Spirits",
SUM(LOOKUP(2,1/(SRP!$B$2:$B$7&lt;=E4191)/(SRP!$C$2:$C$7&gt;=E4191),SRP!$D$2:$D$7)*(G4191/100)*(E4191/1000)),
IF(AND(C4191="Wine",D4191="Fortified Wines"),
SUM(LOOKUP(2,1/(SRP!$B$26:$B$29&lt;=E4191)/(SRP!$C$26:$C$29&gt;=E4191),SRP!$D$26:$D$29)*(G4191/100)*(E4191/1000)),
IF(C4191="Wine",
SUM(LOOKUP(2,1/(SRP!$B$21:$B$25&lt;=E4191)/(SRP!$C$21:$C$25&gt;=E4191),SRP!$D$21:$D$25)*(G4191/100)*(E4191/1000)),
IF(AND(C4191="Ready to Drink",D4191="RTD-One Pour Cocktail&gt;7%&lt;=14.5"),
SUM(LOOKUP(2,1/(SRP!$B$16:$B$20&lt;=E4191)/(SRP!$C$16:$C$20&gt;=E4191),SRP!$D$16:$D$20)*(G4191/100)*(E4191/1000)),
IF(C4191="Ready to Drink",
SUM(LOOKUP(2,1/(SRP!$B$11:$B$15&lt;=E4191)/(SRP!$C$11:$C$15&gt;=E4191),SRP!$D$11:$D$15)*(G4191/100)*(E4191/1000)),
0)))))),2)</f>
        <v>3.69</v>
      </c>
      <c r="L4191" s="173" t="str">
        <f t="shared" si="65"/>
        <v>Beer473</v>
      </c>
      <c r="M4191" s="154">
        <f>VLOOKUP(L4191,'Slope %'!C:D,2,0)</f>
        <v>0.12</v>
      </c>
    </row>
    <row r="4192" spans="1:13" x14ac:dyDescent="0.25">
      <c r="A4192" s="169">
        <v>54328</v>
      </c>
      <c r="B4192" s="170" t="s">
        <v>3292</v>
      </c>
      <c r="C4192" s="170" t="s">
        <v>11</v>
      </c>
      <c r="D4192" s="170" t="s">
        <v>267</v>
      </c>
      <c r="E4192" s="170">
        <v>473</v>
      </c>
      <c r="F4192" s="170">
        <v>24</v>
      </c>
      <c r="G4192" s="171">
        <v>4.8</v>
      </c>
      <c r="H4192" s="170" t="s">
        <v>2850</v>
      </c>
      <c r="I4192" s="171">
        <v>4.25</v>
      </c>
      <c r="J4192" s="169">
        <v>1</v>
      </c>
      <c r="K4192" s="154" cm="1">
        <f t="array" ref="K4192">ROUND(
IF(C4192="Beer",
SUM(LOOKUP(2,1/(SRP!$B$8:$B$10&lt;=E4192)/(SRP!$C$8:$C$10&gt;=E4192),SRP!$D$8:$D$10)*(G4192/100)*(E4192/1000)),
IF(C4192="Spirits",
SUM(LOOKUP(2,1/(SRP!$B$2:$B$7&lt;=E4192)/(SRP!$C$2:$C$7&gt;=E4192),SRP!$D$2:$D$7)*(G4192/100)*(E4192/1000)),
IF(AND(C4192="Wine",D4192="Fortified Wines"),
SUM(LOOKUP(2,1/(SRP!$B$26:$B$29&lt;=E4192)/(SRP!$C$26:$C$29&gt;=E4192),SRP!$D$26:$D$29)*(G4192/100)*(E4192/1000)),
IF(C4192="Wine",
SUM(LOOKUP(2,1/(SRP!$B$21:$B$25&lt;=E4192)/(SRP!$C$21:$C$25&gt;=E4192),SRP!$D$21:$D$25)*(G4192/100)*(E4192/1000)),
IF(AND(C4192="Ready to Drink",D4192="RTD-One Pour Cocktail&gt;7%&lt;=14.5"),
SUM(LOOKUP(2,1/(SRP!$B$16:$B$20&lt;=E4192)/(SRP!$C$16:$C$20&gt;=E4192),SRP!$D$16:$D$20)*(G4192/100)*(E4192/1000)),
IF(C4192="Ready to Drink",
SUM(LOOKUP(2,1/(SRP!$B$11:$B$15&lt;=E4192)/(SRP!$C$11:$C$15&gt;=E4192),SRP!$D$11:$D$15)*(G4192/100)*(E4192/1000)),
0)))))),2)</f>
        <v>1.77</v>
      </c>
      <c r="L4192" s="173" t="str">
        <f t="shared" si="65"/>
        <v>Beer473</v>
      </c>
      <c r="M4192" s="154">
        <f>VLOOKUP(L4192,'Slope %'!C:D,2,0)</f>
        <v>0.12</v>
      </c>
    </row>
    <row r="4193" spans="1:13" x14ac:dyDescent="0.25">
      <c r="A4193" s="169">
        <v>54328</v>
      </c>
      <c r="B4193" s="170" t="s">
        <v>3292</v>
      </c>
      <c r="C4193" s="170" t="s">
        <v>11</v>
      </c>
      <c r="D4193" s="170" t="s">
        <v>267</v>
      </c>
      <c r="E4193" s="170">
        <v>473</v>
      </c>
      <c r="F4193" s="170">
        <v>24</v>
      </c>
      <c r="G4193" s="171">
        <v>4.8</v>
      </c>
      <c r="H4193" s="170" t="s">
        <v>2850</v>
      </c>
      <c r="I4193" s="171">
        <v>4.25</v>
      </c>
      <c r="J4193" s="169">
        <v>1</v>
      </c>
      <c r="K4193" s="154" cm="1">
        <f t="array" ref="K4193">ROUND(
IF(C4193="Beer",
SUM(LOOKUP(2,1/(SRP!$B$8:$B$10&lt;=E4193)/(SRP!$C$8:$C$10&gt;=E4193),SRP!$D$8:$D$10)*(G4193/100)*(E4193/1000)),
IF(C4193="Spirits",
SUM(LOOKUP(2,1/(SRP!$B$2:$B$7&lt;=E4193)/(SRP!$C$2:$C$7&gt;=E4193),SRP!$D$2:$D$7)*(G4193/100)*(E4193/1000)),
IF(AND(C4193="Wine",D4193="Fortified Wines"),
SUM(LOOKUP(2,1/(SRP!$B$26:$B$29&lt;=E4193)/(SRP!$C$26:$C$29&gt;=E4193),SRP!$D$26:$D$29)*(G4193/100)*(E4193/1000)),
IF(C4193="Wine",
SUM(LOOKUP(2,1/(SRP!$B$21:$B$25&lt;=E4193)/(SRP!$C$21:$C$25&gt;=E4193),SRP!$D$21:$D$25)*(G4193/100)*(E4193/1000)),
IF(AND(C4193="Ready to Drink",D4193="RTD-One Pour Cocktail&gt;7%&lt;=14.5"),
SUM(LOOKUP(2,1/(SRP!$B$16:$B$20&lt;=E4193)/(SRP!$C$16:$C$20&gt;=E4193),SRP!$D$16:$D$20)*(G4193/100)*(E4193/1000)),
IF(C4193="Ready to Drink",
SUM(LOOKUP(2,1/(SRP!$B$11:$B$15&lt;=E4193)/(SRP!$C$11:$C$15&gt;=E4193),SRP!$D$11:$D$15)*(G4193/100)*(E4193/1000)),
0)))))),2)</f>
        <v>1.77</v>
      </c>
      <c r="L4193" s="173" t="str">
        <f t="shared" si="65"/>
        <v>Beer473</v>
      </c>
      <c r="M4193" s="154">
        <f>VLOOKUP(L4193,'Slope %'!C:D,2,0)</f>
        <v>0.12</v>
      </c>
    </row>
    <row r="4194" spans="1:13" x14ac:dyDescent="0.25">
      <c r="A4194" s="169">
        <v>54333</v>
      </c>
      <c r="B4194" s="170" t="s">
        <v>3293</v>
      </c>
      <c r="C4194" s="170" t="s">
        <v>24</v>
      </c>
      <c r="D4194" s="170" t="s">
        <v>504</v>
      </c>
      <c r="E4194" s="170">
        <v>750</v>
      </c>
      <c r="F4194" s="170">
        <v>12</v>
      </c>
      <c r="G4194" s="171">
        <v>5</v>
      </c>
      <c r="H4194" s="170" t="s">
        <v>256</v>
      </c>
      <c r="I4194" s="171">
        <v>15.99</v>
      </c>
      <c r="J4194" s="169">
        <v>1</v>
      </c>
      <c r="K4194" s="154" cm="1">
        <f t="array" ref="K4194">ROUND(
IF(C4194="Beer",
SUM(LOOKUP(2,1/(SRP!$B$8:$B$10&lt;=E4194)/(SRP!$C$8:$C$10&gt;=E4194),SRP!$D$8:$D$10)*(G4194/100)*(E4194/1000)),
IF(C4194="Spirits",
SUM(LOOKUP(2,1/(SRP!$B$2:$B$7&lt;=E4194)/(SRP!$C$2:$C$7&gt;=E4194),SRP!$D$2:$D$7)*(G4194/100)*(E4194/1000)),
IF(AND(C4194="Wine",D4194="Fortified Wines"),
SUM(LOOKUP(2,1/(SRP!$B$26:$B$29&lt;=E4194)/(SRP!$C$26:$C$29&gt;=E4194),SRP!$D$26:$D$29)*(G4194/100)*(E4194/1000)),
IF(C4194="Wine",
SUM(LOOKUP(2,1/(SRP!$B$21:$B$25&lt;=E4194)/(SRP!$C$21:$C$25&gt;=E4194),SRP!$D$21:$D$25)*(G4194/100)*(E4194/1000)),
IF(AND(C4194="Ready to Drink",D4194="RTD-One Pour Cocktail&gt;7%&lt;=14.5"),
SUM(LOOKUP(2,1/(SRP!$B$16:$B$20&lt;=E4194)/(SRP!$C$16:$C$20&gt;=E4194),SRP!$D$16:$D$20)*(G4194/100)*(E4194/1000)),
IF(C4194="Ready to Drink",
SUM(LOOKUP(2,1/(SRP!$B$11:$B$15&lt;=E4194)/(SRP!$C$11:$C$15&gt;=E4194),SRP!$D$11:$D$15)*(G4194/100)*(E4194/1000)),
0)))))),2)</f>
        <v>2.93</v>
      </c>
      <c r="L4194" s="173" t="str">
        <f t="shared" si="65"/>
        <v>Wine750</v>
      </c>
      <c r="M4194" s="154">
        <f>VLOOKUP(L4194,'Slope %'!C:D,2,0)</f>
        <v>0.1</v>
      </c>
    </row>
    <row r="4195" spans="1:13" x14ac:dyDescent="0.25">
      <c r="A4195" s="169">
        <v>54353</v>
      </c>
      <c r="B4195" s="170" t="s">
        <v>3294</v>
      </c>
      <c r="C4195" s="170" t="s">
        <v>11</v>
      </c>
      <c r="D4195" s="170" t="s">
        <v>303</v>
      </c>
      <c r="E4195" s="170">
        <v>473</v>
      </c>
      <c r="F4195" s="170">
        <v>24</v>
      </c>
      <c r="G4195" s="171">
        <v>11</v>
      </c>
      <c r="H4195" s="170" t="s">
        <v>1459</v>
      </c>
      <c r="I4195" s="171">
        <v>7.99</v>
      </c>
      <c r="J4195" s="169">
        <v>1</v>
      </c>
      <c r="K4195" s="154" cm="1">
        <f t="array" ref="K4195">ROUND(
IF(C4195="Beer",
SUM(LOOKUP(2,1/(SRP!$B$8:$B$10&lt;=E4195)/(SRP!$C$8:$C$10&gt;=E4195),SRP!$D$8:$D$10)*(G4195/100)*(E4195/1000)),
IF(C4195="Spirits",
SUM(LOOKUP(2,1/(SRP!$B$2:$B$7&lt;=E4195)/(SRP!$C$2:$C$7&gt;=E4195),SRP!$D$2:$D$7)*(G4195/100)*(E4195/1000)),
IF(AND(C4195="Wine",D4195="Fortified Wines"),
SUM(LOOKUP(2,1/(SRP!$B$26:$B$29&lt;=E4195)/(SRP!$C$26:$C$29&gt;=E4195),SRP!$D$26:$D$29)*(G4195/100)*(E4195/1000)),
IF(C4195="Wine",
SUM(LOOKUP(2,1/(SRP!$B$21:$B$25&lt;=E4195)/(SRP!$C$21:$C$25&gt;=E4195),SRP!$D$21:$D$25)*(G4195/100)*(E4195/1000)),
IF(AND(C4195="Ready to Drink",D4195="RTD-One Pour Cocktail&gt;7%&lt;=14.5"),
SUM(LOOKUP(2,1/(SRP!$B$16:$B$20&lt;=E4195)/(SRP!$C$16:$C$20&gt;=E4195),SRP!$D$16:$D$20)*(G4195/100)*(E4195/1000)),
IF(C4195="Ready to Drink",
SUM(LOOKUP(2,1/(SRP!$B$11:$B$15&lt;=E4195)/(SRP!$C$11:$C$15&gt;=E4195),SRP!$D$11:$D$15)*(G4195/100)*(E4195/1000)),
0)))))),2)</f>
        <v>4.0599999999999996</v>
      </c>
      <c r="L4195" s="173" t="str">
        <f t="shared" si="65"/>
        <v>Beer473</v>
      </c>
      <c r="M4195" s="154">
        <f>VLOOKUP(L4195,'Slope %'!C:D,2,0)</f>
        <v>0.12</v>
      </c>
    </row>
    <row r="4196" spans="1:13" x14ac:dyDescent="0.25">
      <c r="A4196" s="169">
        <v>54353</v>
      </c>
      <c r="B4196" s="170" t="s">
        <v>3294</v>
      </c>
      <c r="C4196" s="170" t="s">
        <v>11</v>
      </c>
      <c r="D4196" s="170" t="s">
        <v>303</v>
      </c>
      <c r="E4196" s="170">
        <v>473</v>
      </c>
      <c r="F4196" s="170">
        <v>24</v>
      </c>
      <c r="G4196" s="171">
        <v>11</v>
      </c>
      <c r="H4196" s="170" t="s">
        <v>1459</v>
      </c>
      <c r="I4196" s="171">
        <v>7.99</v>
      </c>
      <c r="J4196" s="169">
        <v>1</v>
      </c>
      <c r="K4196" s="154" cm="1">
        <f t="array" ref="K4196">ROUND(
IF(C4196="Beer",
SUM(LOOKUP(2,1/(SRP!$B$8:$B$10&lt;=E4196)/(SRP!$C$8:$C$10&gt;=E4196),SRP!$D$8:$D$10)*(G4196/100)*(E4196/1000)),
IF(C4196="Spirits",
SUM(LOOKUP(2,1/(SRP!$B$2:$B$7&lt;=E4196)/(SRP!$C$2:$C$7&gt;=E4196),SRP!$D$2:$D$7)*(G4196/100)*(E4196/1000)),
IF(AND(C4196="Wine",D4196="Fortified Wines"),
SUM(LOOKUP(2,1/(SRP!$B$26:$B$29&lt;=E4196)/(SRP!$C$26:$C$29&gt;=E4196),SRP!$D$26:$D$29)*(G4196/100)*(E4196/1000)),
IF(C4196="Wine",
SUM(LOOKUP(2,1/(SRP!$B$21:$B$25&lt;=E4196)/(SRP!$C$21:$C$25&gt;=E4196),SRP!$D$21:$D$25)*(G4196/100)*(E4196/1000)),
IF(AND(C4196="Ready to Drink",D4196="RTD-One Pour Cocktail&gt;7%&lt;=14.5"),
SUM(LOOKUP(2,1/(SRP!$B$16:$B$20&lt;=E4196)/(SRP!$C$16:$C$20&gt;=E4196),SRP!$D$16:$D$20)*(G4196/100)*(E4196/1000)),
IF(C4196="Ready to Drink",
SUM(LOOKUP(2,1/(SRP!$B$11:$B$15&lt;=E4196)/(SRP!$C$11:$C$15&gt;=E4196),SRP!$D$11:$D$15)*(G4196/100)*(E4196/1000)),
0)))))),2)</f>
        <v>4.0599999999999996</v>
      </c>
      <c r="L4196" s="173" t="str">
        <f t="shared" si="65"/>
        <v>Beer473</v>
      </c>
      <c r="M4196" s="154">
        <f>VLOOKUP(L4196,'Slope %'!C:D,2,0)</f>
        <v>0.12</v>
      </c>
    </row>
    <row r="4197" spans="1:13" x14ac:dyDescent="0.25">
      <c r="A4197" s="169">
        <v>54357</v>
      </c>
      <c r="B4197" s="170" t="s">
        <v>3295</v>
      </c>
      <c r="C4197" s="170" t="s">
        <v>11</v>
      </c>
      <c r="D4197" s="170" t="s">
        <v>303</v>
      </c>
      <c r="E4197" s="170">
        <v>473</v>
      </c>
      <c r="F4197" s="170">
        <v>24</v>
      </c>
      <c r="G4197" s="171">
        <v>6.8</v>
      </c>
      <c r="H4197" s="170" t="s">
        <v>2850</v>
      </c>
      <c r="I4197" s="171">
        <v>4.55</v>
      </c>
      <c r="J4197" s="169">
        <v>1</v>
      </c>
      <c r="K4197" s="154" cm="1">
        <f t="array" ref="K4197">ROUND(
IF(C4197="Beer",
SUM(LOOKUP(2,1/(SRP!$B$8:$B$10&lt;=E4197)/(SRP!$C$8:$C$10&gt;=E4197),SRP!$D$8:$D$10)*(G4197/100)*(E4197/1000)),
IF(C4197="Spirits",
SUM(LOOKUP(2,1/(SRP!$B$2:$B$7&lt;=E4197)/(SRP!$C$2:$C$7&gt;=E4197),SRP!$D$2:$D$7)*(G4197/100)*(E4197/1000)),
IF(AND(C4197="Wine",D4197="Fortified Wines"),
SUM(LOOKUP(2,1/(SRP!$B$26:$B$29&lt;=E4197)/(SRP!$C$26:$C$29&gt;=E4197),SRP!$D$26:$D$29)*(G4197/100)*(E4197/1000)),
IF(C4197="Wine",
SUM(LOOKUP(2,1/(SRP!$B$21:$B$25&lt;=E4197)/(SRP!$C$21:$C$25&gt;=E4197),SRP!$D$21:$D$25)*(G4197/100)*(E4197/1000)),
IF(AND(C4197="Ready to Drink",D4197="RTD-One Pour Cocktail&gt;7%&lt;=14.5"),
SUM(LOOKUP(2,1/(SRP!$B$16:$B$20&lt;=E4197)/(SRP!$C$16:$C$20&gt;=E4197),SRP!$D$16:$D$20)*(G4197/100)*(E4197/1000)),
IF(C4197="Ready to Drink",
SUM(LOOKUP(2,1/(SRP!$B$11:$B$15&lt;=E4197)/(SRP!$C$11:$C$15&gt;=E4197),SRP!$D$11:$D$15)*(G4197/100)*(E4197/1000)),
0)))))),2)</f>
        <v>2.5099999999999998</v>
      </c>
      <c r="L4197" s="173" t="str">
        <f t="shared" si="65"/>
        <v>Beer473</v>
      </c>
      <c r="M4197" s="154">
        <f>VLOOKUP(L4197,'Slope %'!C:D,2,0)</f>
        <v>0.12</v>
      </c>
    </row>
    <row r="4198" spans="1:13" x14ac:dyDescent="0.25">
      <c r="A4198" s="169">
        <v>54357</v>
      </c>
      <c r="B4198" s="170" t="s">
        <v>3295</v>
      </c>
      <c r="C4198" s="170" t="s">
        <v>11</v>
      </c>
      <c r="D4198" s="170" t="s">
        <v>303</v>
      </c>
      <c r="E4198" s="170">
        <v>473</v>
      </c>
      <c r="F4198" s="170">
        <v>24</v>
      </c>
      <c r="G4198" s="171">
        <v>6.8</v>
      </c>
      <c r="H4198" s="170" t="s">
        <v>2850</v>
      </c>
      <c r="I4198" s="171">
        <v>4.55</v>
      </c>
      <c r="J4198" s="169">
        <v>1</v>
      </c>
      <c r="K4198" s="154" cm="1">
        <f t="array" ref="K4198">ROUND(
IF(C4198="Beer",
SUM(LOOKUP(2,1/(SRP!$B$8:$B$10&lt;=E4198)/(SRP!$C$8:$C$10&gt;=E4198),SRP!$D$8:$D$10)*(G4198/100)*(E4198/1000)),
IF(C4198="Spirits",
SUM(LOOKUP(2,1/(SRP!$B$2:$B$7&lt;=E4198)/(SRP!$C$2:$C$7&gt;=E4198),SRP!$D$2:$D$7)*(G4198/100)*(E4198/1000)),
IF(AND(C4198="Wine",D4198="Fortified Wines"),
SUM(LOOKUP(2,1/(SRP!$B$26:$B$29&lt;=E4198)/(SRP!$C$26:$C$29&gt;=E4198),SRP!$D$26:$D$29)*(G4198/100)*(E4198/1000)),
IF(C4198="Wine",
SUM(LOOKUP(2,1/(SRP!$B$21:$B$25&lt;=E4198)/(SRP!$C$21:$C$25&gt;=E4198),SRP!$D$21:$D$25)*(G4198/100)*(E4198/1000)),
IF(AND(C4198="Ready to Drink",D4198="RTD-One Pour Cocktail&gt;7%&lt;=14.5"),
SUM(LOOKUP(2,1/(SRP!$B$16:$B$20&lt;=E4198)/(SRP!$C$16:$C$20&gt;=E4198),SRP!$D$16:$D$20)*(G4198/100)*(E4198/1000)),
IF(C4198="Ready to Drink",
SUM(LOOKUP(2,1/(SRP!$B$11:$B$15&lt;=E4198)/(SRP!$C$11:$C$15&gt;=E4198),SRP!$D$11:$D$15)*(G4198/100)*(E4198/1000)),
0)))))),2)</f>
        <v>2.5099999999999998</v>
      </c>
      <c r="L4198" s="173" t="str">
        <f t="shared" si="65"/>
        <v>Beer473</v>
      </c>
      <c r="M4198" s="154">
        <f>VLOOKUP(L4198,'Slope %'!C:D,2,0)</f>
        <v>0.12</v>
      </c>
    </row>
    <row r="4199" spans="1:13" x14ac:dyDescent="0.25">
      <c r="A4199" s="169">
        <v>54482</v>
      </c>
      <c r="B4199" s="170" t="s">
        <v>3296</v>
      </c>
      <c r="C4199" s="170" t="s">
        <v>24</v>
      </c>
      <c r="D4199" s="170" t="s">
        <v>34</v>
      </c>
      <c r="E4199" s="170">
        <v>750</v>
      </c>
      <c r="F4199" s="170">
        <v>6</v>
      </c>
      <c r="G4199" s="171">
        <v>12.5</v>
      </c>
      <c r="H4199" s="170" t="s">
        <v>2786</v>
      </c>
      <c r="I4199" s="171">
        <v>24.99</v>
      </c>
      <c r="J4199" s="169">
        <v>1</v>
      </c>
      <c r="K4199" s="154" cm="1">
        <f t="array" ref="K4199">ROUND(
IF(C4199="Beer",
SUM(LOOKUP(2,1/(SRP!$B$8:$B$10&lt;=E4199)/(SRP!$C$8:$C$10&gt;=E4199),SRP!$D$8:$D$10)*(G4199/100)*(E4199/1000)),
IF(C4199="Spirits",
SUM(LOOKUP(2,1/(SRP!$B$2:$B$7&lt;=E4199)/(SRP!$C$2:$C$7&gt;=E4199),SRP!$D$2:$D$7)*(G4199/100)*(E4199/1000)),
IF(AND(C4199="Wine",D4199="Fortified Wines"),
SUM(LOOKUP(2,1/(SRP!$B$26:$B$29&lt;=E4199)/(SRP!$C$26:$C$29&gt;=E4199),SRP!$D$26:$D$29)*(G4199/100)*(E4199/1000)),
IF(C4199="Wine",
SUM(LOOKUP(2,1/(SRP!$B$21:$B$25&lt;=E4199)/(SRP!$C$21:$C$25&gt;=E4199),SRP!$D$21:$D$25)*(G4199/100)*(E4199/1000)),
IF(AND(C4199="Ready to Drink",D4199="RTD-One Pour Cocktail&gt;7%&lt;=14.5"),
SUM(LOOKUP(2,1/(SRP!$B$16:$B$20&lt;=E4199)/(SRP!$C$16:$C$20&gt;=E4199),SRP!$D$16:$D$20)*(G4199/100)*(E4199/1000)),
IF(C4199="Ready to Drink",
SUM(LOOKUP(2,1/(SRP!$B$11:$B$15&lt;=E4199)/(SRP!$C$11:$C$15&gt;=E4199),SRP!$D$11:$D$15)*(G4199/100)*(E4199/1000)),
0)))))),2)</f>
        <v>7.32</v>
      </c>
      <c r="L4199" s="173" t="str">
        <f t="shared" si="65"/>
        <v>Wine750</v>
      </c>
      <c r="M4199" s="154">
        <f>VLOOKUP(L4199,'Slope %'!C:D,2,0)</f>
        <v>0.1</v>
      </c>
    </row>
    <row r="4200" spans="1:13" x14ac:dyDescent="0.25">
      <c r="A4200" s="169">
        <v>54491</v>
      </c>
      <c r="B4200" s="170" t="s">
        <v>3297</v>
      </c>
      <c r="C4200" s="170" t="s">
        <v>11</v>
      </c>
      <c r="D4200" s="170" t="s">
        <v>267</v>
      </c>
      <c r="E4200" s="170">
        <v>473</v>
      </c>
      <c r="F4200" s="170">
        <v>24</v>
      </c>
      <c r="G4200" s="171">
        <v>5</v>
      </c>
      <c r="H4200" s="170" t="s">
        <v>1391</v>
      </c>
      <c r="I4200" s="171">
        <v>4.1100000000000003</v>
      </c>
      <c r="J4200" s="169">
        <v>1</v>
      </c>
      <c r="K4200" s="154" cm="1">
        <f t="array" ref="K4200">ROUND(
IF(C4200="Beer",
SUM(LOOKUP(2,1/(SRP!$B$8:$B$10&lt;=E4200)/(SRP!$C$8:$C$10&gt;=E4200),SRP!$D$8:$D$10)*(G4200/100)*(E4200/1000)),
IF(C4200="Spirits",
SUM(LOOKUP(2,1/(SRP!$B$2:$B$7&lt;=E4200)/(SRP!$C$2:$C$7&gt;=E4200),SRP!$D$2:$D$7)*(G4200/100)*(E4200/1000)),
IF(AND(C4200="Wine",D4200="Fortified Wines"),
SUM(LOOKUP(2,1/(SRP!$B$26:$B$29&lt;=E4200)/(SRP!$C$26:$C$29&gt;=E4200),SRP!$D$26:$D$29)*(G4200/100)*(E4200/1000)),
IF(C4200="Wine",
SUM(LOOKUP(2,1/(SRP!$B$21:$B$25&lt;=E4200)/(SRP!$C$21:$C$25&gt;=E4200),SRP!$D$21:$D$25)*(G4200/100)*(E4200/1000)),
IF(AND(C4200="Ready to Drink",D4200="RTD-One Pour Cocktail&gt;7%&lt;=14.5"),
SUM(LOOKUP(2,1/(SRP!$B$16:$B$20&lt;=E4200)/(SRP!$C$16:$C$20&gt;=E4200),SRP!$D$16:$D$20)*(G4200/100)*(E4200/1000)),
IF(C4200="Ready to Drink",
SUM(LOOKUP(2,1/(SRP!$B$11:$B$15&lt;=E4200)/(SRP!$C$11:$C$15&gt;=E4200),SRP!$D$11:$D$15)*(G4200/100)*(E4200/1000)),
0)))))),2)</f>
        <v>1.85</v>
      </c>
      <c r="L4200" s="173" t="str">
        <f t="shared" si="65"/>
        <v>Beer473</v>
      </c>
      <c r="M4200" s="154">
        <f>VLOOKUP(L4200,'Slope %'!C:D,2,0)</f>
        <v>0.12</v>
      </c>
    </row>
    <row r="4201" spans="1:13" x14ac:dyDescent="0.25">
      <c r="A4201" s="169">
        <v>54491</v>
      </c>
      <c r="B4201" s="170" t="s">
        <v>3297</v>
      </c>
      <c r="C4201" s="170" t="s">
        <v>11</v>
      </c>
      <c r="D4201" s="170" t="s">
        <v>267</v>
      </c>
      <c r="E4201" s="170">
        <v>473</v>
      </c>
      <c r="F4201" s="170">
        <v>24</v>
      </c>
      <c r="G4201" s="171">
        <v>5</v>
      </c>
      <c r="H4201" s="170" t="s">
        <v>1391</v>
      </c>
      <c r="I4201" s="171">
        <v>4.1100000000000003</v>
      </c>
      <c r="J4201" s="169">
        <v>1</v>
      </c>
      <c r="K4201" s="154" cm="1">
        <f t="array" ref="K4201">ROUND(
IF(C4201="Beer",
SUM(LOOKUP(2,1/(SRP!$B$8:$B$10&lt;=E4201)/(SRP!$C$8:$C$10&gt;=E4201),SRP!$D$8:$D$10)*(G4201/100)*(E4201/1000)),
IF(C4201="Spirits",
SUM(LOOKUP(2,1/(SRP!$B$2:$B$7&lt;=E4201)/(SRP!$C$2:$C$7&gt;=E4201),SRP!$D$2:$D$7)*(G4201/100)*(E4201/1000)),
IF(AND(C4201="Wine",D4201="Fortified Wines"),
SUM(LOOKUP(2,1/(SRP!$B$26:$B$29&lt;=E4201)/(SRP!$C$26:$C$29&gt;=E4201),SRP!$D$26:$D$29)*(G4201/100)*(E4201/1000)),
IF(C4201="Wine",
SUM(LOOKUP(2,1/(SRP!$B$21:$B$25&lt;=E4201)/(SRP!$C$21:$C$25&gt;=E4201),SRP!$D$21:$D$25)*(G4201/100)*(E4201/1000)),
IF(AND(C4201="Ready to Drink",D4201="RTD-One Pour Cocktail&gt;7%&lt;=14.5"),
SUM(LOOKUP(2,1/(SRP!$B$16:$B$20&lt;=E4201)/(SRP!$C$16:$C$20&gt;=E4201),SRP!$D$16:$D$20)*(G4201/100)*(E4201/1000)),
IF(C4201="Ready to Drink",
SUM(LOOKUP(2,1/(SRP!$B$11:$B$15&lt;=E4201)/(SRP!$C$11:$C$15&gt;=E4201),SRP!$D$11:$D$15)*(G4201/100)*(E4201/1000)),
0)))))),2)</f>
        <v>1.85</v>
      </c>
      <c r="L4201" s="173" t="str">
        <f t="shared" si="65"/>
        <v>Beer473</v>
      </c>
      <c r="M4201" s="154">
        <f>VLOOKUP(L4201,'Slope %'!C:D,2,0)</f>
        <v>0.12</v>
      </c>
    </row>
    <row r="4202" spans="1:13" x14ac:dyDescent="0.25">
      <c r="A4202" s="169">
        <v>54494</v>
      </c>
      <c r="B4202" s="170" t="s">
        <v>3298</v>
      </c>
      <c r="C4202" s="170" t="s">
        <v>11</v>
      </c>
      <c r="D4202" s="170" t="s">
        <v>474</v>
      </c>
      <c r="E4202" s="170">
        <v>473</v>
      </c>
      <c r="F4202" s="170">
        <v>24</v>
      </c>
      <c r="G4202" s="171">
        <v>4.5</v>
      </c>
      <c r="H4202" s="170" t="s">
        <v>105</v>
      </c>
      <c r="I4202" s="171">
        <v>4.3899999999999997</v>
      </c>
      <c r="J4202" s="169">
        <v>1</v>
      </c>
      <c r="K4202" s="154" cm="1">
        <f t="array" ref="K4202">ROUND(
IF(C4202="Beer",
SUM(LOOKUP(2,1/(SRP!$B$8:$B$10&lt;=E4202)/(SRP!$C$8:$C$10&gt;=E4202),SRP!$D$8:$D$10)*(G4202/100)*(E4202/1000)),
IF(C4202="Spirits",
SUM(LOOKUP(2,1/(SRP!$B$2:$B$7&lt;=E4202)/(SRP!$C$2:$C$7&gt;=E4202),SRP!$D$2:$D$7)*(G4202/100)*(E4202/1000)),
IF(AND(C4202="Wine",D4202="Fortified Wines"),
SUM(LOOKUP(2,1/(SRP!$B$26:$B$29&lt;=E4202)/(SRP!$C$26:$C$29&gt;=E4202),SRP!$D$26:$D$29)*(G4202/100)*(E4202/1000)),
IF(C4202="Wine",
SUM(LOOKUP(2,1/(SRP!$B$21:$B$25&lt;=E4202)/(SRP!$C$21:$C$25&gt;=E4202),SRP!$D$21:$D$25)*(G4202/100)*(E4202/1000)),
IF(AND(C4202="Ready to Drink",D4202="RTD-One Pour Cocktail&gt;7%&lt;=14.5"),
SUM(LOOKUP(2,1/(SRP!$B$16:$B$20&lt;=E4202)/(SRP!$C$16:$C$20&gt;=E4202),SRP!$D$16:$D$20)*(G4202/100)*(E4202/1000)),
IF(C4202="Ready to Drink",
SUM(LOOKUP(2,1/(SRP!$B$11:$B$15&lt;=E4202)/(SRP!$C$11:$C$15&gt;=E4202),SRP!$D$11:$D$15)*(G4202/100)*(E4202/1000)),
0)))))),2)</f>
        <v>1.66</v>
      </c>
      <c r="L4202" s="173" t="str">
        <f t="shared" si="65"/>
        <v>Beer473</v>
      </c>
      <c r="M4202" s="154">
        <f>VLOOKUP(L4202,'Slope %'!C:D,2,0)</f>
        <v>0.12</v>
      </c>
    </row>
    <row r="4203" spans="1:13" x14ac:dyDescent="0.25">
      <c r="A4203" s="169">
        <v>54494</v>
      </c>
      <c r="B4203" s="170" t="s">
        <v>3298</v>
      </c>
      <c r="C4203" s="170" t="s">
        <v>11</v>
      </c>
      <c r="D4203" s="170" t="s">
        <v>474</v>
      </c>
      <c r="E4203" s="170">
        <v>473</v>
      </c>
      <c r="F4203" s="170">
        <v>24</v>
      </c>
      <c r="G4203" s="171">
        <v>4.5</v>
      </c>
      <c r="H4203" s="170" t="s">
        <v>105</v>
      </c>
      <c r="I4203" s="171">
        <v>4.3899999999999997</v>
      </c>
      <c r="J4203" s="169">
        <v>1</v>
      </c>
      <c r="K4203" s="154" cm="1">
        <f t="array" ref="K4203">ROUND(
IF(C4203="Beer",
SUM(LOOKUP(2,1/(SRP!$B$8:$B$10&lt;=E4203)/(SRP!$C$8:$C$10&gt;=E4203),SRP!$D$8:$D$10)*(G4203/100)*(E4203/1000)),
IF(C4203="Spirits",
SUM(LOOKUP(2,1/(SRP!$B$2:$B$7&lt;=E4203)/(SRP!$C$2:$C$7&gt;=E4203),SRP!$D$2:$D$7)*(G4203/100)*(E4203/1000)),
IF(AND(C4203="Wine",D4203="Fortified Wines"),
SUM(LOOKUP(2,1/(SRP!$B$26:$B$29&lt;=E4203)/(SRP!$C$26:$C$29&gt;=E4203),SRP!$D$26:$D$29)*(G4203/100)*(E4203/1000)),
IF(C4203="Wine",
SUM(LOOKUP(2,1/(SRP!$B$21:$B$25&lt;=E4203)/(SRP!$C$21:$C$25&gt;=E4203),SRP!$D$21:$D$25)*(G4203/100)*(E4203/1000)),
IF(AND(C4203="Ready to Drink",D4203="RTD-One Pour Cocktail&gt;7%&lt;=14.5"),
SUM(LOOKUP(2,1/(SRP!$B$16:$B$20&lt;=E4203)/(SRP!$C$16:$C$20&gt;=E4203),SRP!$D$16:$D$20)*(G4203/100)*(E4203/1000)),
IF(C4203="Ready to Drink",
SUM(LOOKUP(2,1/(SRP!$B$11:$B$15&lt;=E4203)/(SRP!$C$11:$C$15&gt;=E4203),SRP!$D$11:$D$15)*(G4203/100)*(E4203/1000)),
0)))))),2)</f>
        <v>1.66</v>
      </c>
      <c r="L4203" s="173" t="str">
        <f t="shared" si="65"/>
        <v>Beer473</v>
      </c>
      <c r="M4203" s="154">
        <f>VLOOKUP(L4203,'Slope %'!C:D,2,0)</f>
        <v>0.12</v>
      </c>
    </row>
    <row r="4204" spans="1:13" x14ac:dyDescent="0.25">
      <c r="A4204" s="169">
        <v>54542</v>
      </c>
      <c r="B4204" s="170" t="s">
        <v>3299</v>
      </c>
      <c r="C4204" s="170" t="s">
        <v>11</v>
      </c>
      <c r="D4204" s="170" t="s">
        <v>303</v>
      </c>
      <c r="E4204" s="170">
        <v>473</v>
      </c>
      <c r="F4204" s="170">
        <v>24</v>
      </c>
      <c r="G4204" s="171">
        <v>6</v>
      </c>
      <c r="H4204" s="170" t="s">
        <v>1209</v>
      </c>
      <c r="I4204" s="171">
        <v>4.49</v>
      </c>
      <c r="J4204" s="169">
        <v>1</v>
      </c>
      <c r="K4204" s="154" cm="1">
        <f t="array" ref="K4204">ROUND(
IF(C4204="Beer",
SUM(LOOKUP(2,1/(SRP!$B$8:$B$10&lt;=E4204)/(SRP!$C$8:$C$10&gt;=E4204),SRP!$D$8:$D$10)*(G4204/100)*(E4204/1000)),
IF(C4204="Spirits",
SUM(LOOKUP(2,1/(SRP!$B$2:$B$7&lt;=E4204)/(SRP!$C$2:$C$7&gt;=E4204),SRP!$D$2:$D$7)*(G4204/100)*(E4204/1000)),
IF(AND(C4204="Wine",D4204="Fortified Wines"),
SUM(LOOKUP(2,1/(SRP!$B$26:$B$29&lt;=E4204)/(SRP!$C$26:$C$29&gt;=E4204),SRP!$D$26:$D$29)*(G4204/100)*(E4204/1000)),
IF(C4204="Wine",
SUM(LOOKUP(2,1/(SRP!$B$21:$B$25&lt;=E4204)/(SRP!$C$21:$C$25&gt;=E4204),SRP!$D$21:$D$25)*(G4204/100)*(E4204/1000)),
IF(AND(C4204="Ready to Drink",D4204="RTD-One Pour Cocktail&gt;7%&lt;=14.5"),
SUM(LOOKUP(2,1/(SRP!$B$16:$B$20&lt;=E4204)/(SRP!$C$16:$C$20&gt;=E4204),SRP!$D$16:$D$20)*(G4204/100)*(E4204/1000)),
IF(C4204="Ready to Drink",
SUM(LOOKUP(2,1/(SRP!$B$11:$B$15&lt;=E4204)/(SRP!$C$11:$C$15&gt;=E4204),SRP!$D$11:$D$15)*(G4204/100)*(E4204/1000)),
0)))))),2)</f>
        <v>2.2200000000000002</v>
      </c>
      <c r="L4204" s="173" t="str">
        <f t="shared" si="65"/>
        <v>Beer473</v>
      </c>
      <c r="M4204" s="154">
        <f>VLOOKUP(L4204,'Slope %'!C:D,2,0)</f>
        <v>0.12</v>
      </c>
    </row>
    <row r="4205" spans="1:13" x14ac:dyDescent="0.25">
      <c r="A4205" s="169">
        <v>54585</v>
      </c>
      <c r="B4205" s="170" t="s">
        <v>3300</v>
      </c>
      <c r="C4205" s="170" t="s">
        <v>263</v>
      </c>
      <c r="D4205" s="170" t="s">
        <v>264</v>
      </c>
      <c r="E4205" s="170">
        <v>30000</v>
      </c>
      <c r="F4205" s="170">
        <v>1</v>
      </c>
      <c r="G4205" s="171">
        <v>6.9</v>
      </c>
      <c r="H4205" s="170" t="s">
        <v>1053</v>
      </c>
      <c r="I4205" s="171">
        <v>294.5</v>
      </c>
      <c r="J4205" s="169">
        <v>1</v>
      </c>
      <c r="K4205" s="154" cm="1">
        <f t="array" ref="K4205">ROUND(
IF(C4205="Beer",
SUM(LOOKUP(2,1/(SRP!$B$8:$B$10&lt;=E4205)/(SRP!$C$8:$C$10&gt;=E4205),SRP!$D$8:$D$10)*(G4205/100)*(E4205/1000)),
IF(C4205="Spirits",
SUM(LOOKUP(2,1/(SRP!$B$2:$B$7&lt;=E4205)/(SRP!$C$2:$C$7&gt;=E4205),SRP!$D$2:$D$7)*(G4205/100)*(E4205/1000)),
IF(AND(C4205="Wine",D4205="Fortified Wines"),
SUM(LOOKUP(2,1/(SRP!$B$26:$B$29&lt;=E4205)/(SRP!$C$26:$C$29&gt;=E4205),SRP!$D$26:$D$29)*(G4205/100)*(E4205/1000)),
IF(C4205="Wine",
SUM(LOOKUP(2,1/(SRP!$B$21:$B$25&lt;=E4205)/(SRP!$C$21:$C$25&gt;=E4205),SRP!$D$21:$D$25)*(G4205/100)*(E4205/1000)),
IF(AND(C4205="Ready to Drink",D4205="RTD-One Pour Cocktail&gt;7%&lt;=14.5"),
SUM(LOOKUP(2,1/(SRP!$B$16:$B$20&lt;=E4205)/(SRP!$C$16:$C$20&gt;=E4205),SRP!$D$16:$D$20)*(G4205/100)*(E4205/1000)),
IF(C4205="Ready to Drink",
SUM(LOOKUP(2,1/(SRP!$B$11:$B$15&lt;=E4205)/(SRP!$C$11:$C$15&gt;=E4205),SRP!$D$11:$D$15)*(G4205/100)*(E4205/1000)),
0)))))),2)</f>
        <v>161.6</v>
      </c>
      <c r="L4205" s="173" t="str">
        <f t="shared" si="65"/>
        <v>Ready to Drink30000</v>
      </c>
      <c r="M4205" s="154" t="e">
        <f>VLOOKUP(L4205,'Slope %'!C:D,2,0)</f>
        <v>#N/A</v>
      </c>
    </row>
    <row r="4206" spans="1:13" x14ac:dyDescent="0.25">
      <c r="A4206" s="169">
        <v>54585</v>
      </c>
      <c r="B4206" s="170" t="s">
        <v>3300</v>
      </c>
      <c r="C4206" s="170" t="s">
        <v>263</v>
      </c>
      <c r="D4206" s="170" t="s">
        <v>264</v>
      </c>
      <c r="E4206" s="170">
        <v>30000</v>
      </c>
      <c r="F4206" s="170">
        <v>1</v>
      </c>
      <c r="G4206" s="171">
        <v>6.9</v>
      </c>
      <c r="H4206" s="170" t="s">
        <v>1053</v>
      </c>
      <c r="I4206" s="171">
        <v>294.5</v>
      </c>
      <c r="J4206" s="169">
        <v>1</v>
      </c>
      <c r="K4206" s="154" cm="1">
        <f t="array" ref="K4206">ROUND(
IF(C4206="Beer",
SUM(LOOKUP(2,1/(SRP!$B$8:$B$10&lt;=E4206)/(SRP!$C$8:$C$10&gt;=E4206),SRP!$D$8:$D$10)*(G4206/100)*(E4206/1000)),
IF(C4206="Spirits",
SUM(LOOKUP(2,1/(SRP!$B$2:$B$7&lt;=E4206)/(SRP!$C$2:$C$7&gt;=E4206),SRP!$D$2:$D$7)*(G4206/100)*(E4206/1000)),
IF(AND(C4206="Wine",D4206="Fortified Wines"),
SUM(LOOKUP(2,1/(SRP!$B$26:$B$29&lt;=E4206)/(SRP!$C$26:$C$29&gt;=E4206),SRP!$D$26:$D$29)*(G4206/100)*(E4206/1000)),
IF(C4206="Wine",
SUM(LOOKUP(2,1/(SRP!$B$21:$B$25&lt;=E4206)/(SRP!$C$21:$C$25&gt;=E4206),SRP!$D$21:$D$25)*(G4206/100)*(E4206/1000)),
IF(AND(C4206="Ready to Drink",D4206="RTD-One Pour Cocktail&gt;7%&lt;=14.5"),
SUM(LOOKUP(2,1/(SRP!$B$16:$B$20&lt;=E4206)/(SRP!$C$16:$C$20&gt;=E4206),SRP!$D$16:$D$20)*(G4206/100)*(E4206/1000)),
IF(C4206="Ready to Drink",
SUM(LOOKUP(2,1/(SRP!$B$11:$B$15&lt;=E4206)/(SRP!$C$11:$C$15&gt;=E4206),SRP!$D$11:$D$15)*(G4206/100)*(E4206/1000)),
0)))))),2)</f>
        <v>161.6</v>
      </c>
      <c r="L4206" s="173" t="str">
        <f t="shared" si="65"/>
        <v>Ready to Drink30000</v>
      </c>
      <c r="M4206" s="154" t="e">
        <f>VLOOKUP(L4206,'Slope %'!C:D,2,0)</f>
        <v>#N/A</v>
      </c>
    </row>
    <row r="4207" spans="1:13" x14ac:dyDescent="0.25">
      <c r="A4207" s="169">
        <v>54593</v>
      </c>
      <c r="B4207" s="170" t="s">
        <v>3301</v>
      </c>
      <c r="C4207" s="170" t="s">
        <v>15</v>
      </c>
      <c r="D4207" s="170" t="s">
        <v>19</v>
      </c>
      <c r="E4207" s="170">
        <v>1750</v>
      </c>
      <c r="F4207" s="170">
        <v>6</v>
      </c>
      <c r="G4207" s="171">
        <v>40</v>
      </c>
      <c r="H4207" s="170" t="s">
        <v>20</v>
      </c>
      <c r="I4207" s="171">
        <v>54.99</v>
      </c>
      <c r="J4207" s="169">
        <v>1</v>
      </c>
      <c r="K4207" s="154" cm="1">
        <f t="array" ref="K4207">ROUND(
IF(C4207="Beer",
SUM(LOOKUP(2,1/(SRP!$B$8:$B$10&lt;=E4207)/(SRP!$C$8:$C$10&gt;=E4207),SRP!$D$8:$D$10)*(G4207/100)*(E4207/1000)),
IF(C4207="Spirits",
SUM(LOOKUP(2,1/(SRP!$B$2:$B$7&lt;=E4207)/(SRP!$C$2:$C$7&gt;=E4207),SRP!$D$2:$D$7)*(G4207/100)*(E4207/1000)),
IF(AND(C4207="Wine",D4207="Fortified Wines"),
SUM(LOOKUP(2,1/(SRP!$B$26:$B$29&lt;=E4207)/(SRP!$C$26:$C$29&gt;=E4207),SRP!$D$26:$D$29)*(G4207/100)*(E4207/1000)),
IF(C4207="Wine",
SUM(LOOKUP(2,1/(SRP!$B$21:$B$25&lt;=E4207)/(SRP!$C$21:$C$25&gt;=E4207),SRP!$D$21:$D$25)*(G4207/100)*(E4207/1000)),
IF(AND(C4207="Ready to Drink",D4207="RTD-One Pour Cocktail&gt;7%&lt;=14.5"),
SUM(LOOKUP(2,1/(SRP!$B$16:$B$20&lt;=E4207)/(SRP!$C$16:$C$20&gt;=E4207),SRP!$D$16:$D$20)*(G4207/100)*(E4207/1000)),
IF(C4207="Ready to Drink",
SUM(LOOKUP(2,1/(SRP!$B$11:$B$15&lt;=E4207)/(SRP!$C$11:$C$15&gt;=E4207),SRP!$D$11:$D$15)*(G4207/100)*(E4207/1000)),
0)))))),2)</f>
        <v>54.65</v>
      </c>
      <c r="L4207" s="173" t="str">
        <f t="shared" si="65"/>
        <v>Spirits1750</v>
      </c>
      <c r="M4207" s="154">
        <f>VLOOKUP(L4207,'Slope %'!C:D,2,0)</f>
        <v>0.03</v>
      </c>
    </row>
    <row r="4208" spans="1:13" x14ac:dyDescent="0.25">
      <c r="A4208" s="169">
        <v>54616</v>
      </c>
      <c r="B4208" s="170" t="s">
        <v>3302</v>
      </c>
      <c r="C4208" s="170" t="s">
        <v>11</v>
      </c>
      <c r="D4208" s="170" t="s">
        <v>303</v>
      </c>
      <c r="E4208" s="170">
        <v>473</v>
      </c>
      <c r="F4208" s="170">
        <v>24</v>
      </c>
      <c r="G4208" s="171">
        <v>6.8</v>
      </c>
      <c r="H4208" s="170" t="s">
        <v>2850</v>
      </c>
      <c r="I4208" s="171">
        <v>4.25</v>
      </c>
      <c r="J4208" s="169">
        <v>1</v>
      </c>
      <c r="K4208" s="154" cm="1">
        <f t="array" ref="K4208">ROUND(
IF(C4208="Beer",
SUM(LOOKUP(2,1/(SRP!$B$8:$B$10&lt;=E4208)/(SRP!$C$8:$C$10&gt;=E4208),SRP!$D$8:$D$10)*(G4208/100)*(E4208/1000)),
IF(C4208="Spirits",
SUM(LOOKUP(2,1/(SRP!$B$2:$B$7&lt;=E4208)/(SRP!$C$2:$C$7&gt;=E4208),SRP!$D$2:$D$7)*(G4208/100)*(E4208/1000)),
IF(AND(C4208="Wine",D4208="Fortified Wines"),
SUM(LOOKUP(2,1/(SRP!$B$26:$B$29&lt;=E4208)/(SRP!$C$26:$C$29&gt;=E4208),SRP!$D$26:$D$29)*(G4208/100)*(E4208/1000)),
IF(C4208="Wine",
SUM(LOOKUP(2,1/(SRP!$B$21:$B$25&lt;=E4208)/(SRP!$C$21:$C$25&gt;=E4208),SRP!$D$21:$D$25)*(G4208/100)*(E4208/1000)),
IF(AND(C4208="Ready to Drink",D4208="RTD-One Pour Cocktail&gt;7%&lt;=14.5"),
SUM(LOOKUP(2,1/(SRP!$B$16:$B$20&lt;=E4208)/(SRP!$C$16:$C$20&gt;=E4208),SRP!$D$16:$D$20)*(G4208/100)*(E4208/1000)),
IF(C4208="Ready to Drink",
SUM(LOOKUP(2,1/(SRP!$B$11:$B$15&lt;=E4208)/(SRP!$C$11:$C$15&gt;=E4208),SRP!$D$11:$D$15)*(G4208/100)*(E4208/1000)),
0)))))),2)</f>
        <v>2.5099999999999998</v>
      </c>
      <c r="L4208" s="173" t="str">
        <f t="shared" si="65"/>
        <v>Beer473</v>
      </c>
      <c r="M4208" s="154">
        <f>VLOOKUP(L4208,'Slope %'!C:D,2,0)</f>
        <v>0.12</v>
      </c>
    </row>
    <row r="4209" spans="1:13" x14ac:dyDescent="0.25">
      <c r="A4209" s="169">
        <v>54616</v>
      </c>
      <c r="B4209" s="170" t="s">
        <v>3302</v>
      </c>
      <c r="C4209" s="170" t="s">
        <v>11</v>
      </c>
      <c r="D4209" s="170" t="s">
        <v>303</v>
      </c>
      <c r="E4209" s="170">
        <v>473</v>
      </c>
      <c r="F4209" s="170">
        <v>24</v>
      </c>
      <c r="G4209" s="171">
        <v>6.8</v>
      </c>
      <c r="H4209" s="170" t="s">
        <v>2850</v>
      </c>
      <c r="I4209" s="171">
        <v>4.25</v>
      </c>
      <c r="J4209" s="169">
        <v>1</v>
      </c>
      <c r="K4209" s="154" cm="1">
        <f t="array" ref="K4209">ROUND(
IF(C4209="Beer",
SUM(LOOKUP(2,1/(SRP!$B$8:$B$10&lt;=E4209)/(SRP!$C$8:$C$10&gt;=E4209),SRP!$D$8:$D$10)*(G4209/100)*(E4209/1000)),
IF(C4209="Spirits",
SUM(LOOKUP(2,1/(SRP!$B$2:$B$7&lt;=E4209)/(SRP!$C$2:$C$7&gt;=E4209),SRP!$D$2:$D$7)*(G4209/100)*(E4209/1000)),
IF(AND(C4209="Wine",D4209="Fortified Wines"),
SUM(LOOKUP(2,1/(SRP!$B$26:$B$29&lt;=E4209)/(SRP!$C$26:$C$29&gt;=E4209),SRP!$D$26:$D$29)*(G4209/100)*(E4209/1000)),
IF(C4209="Wine",
SUM(LOOKUP(2,1/(SRP!$B$21:$B$25&lt;=E4209)/(SRP!$C$21:$C$25&gt;=E4209),SRP!$D$21:$D$25)*(G4209/100)*(E4209/1000)),
IF(AND(C4209="Ready to Drink",D4209="RTD-One Pour Cocktail&gt;7%&lt;=14.5"),
SUM(LOOKUP(2,1/(SRP!$B$16:$B$20&lt;=E4209)/(SRP!$C$16:$C$20&gt;=E4209),SRP!$D$16:$D$20)*(G4209/100)*(E4209/1000)),
IF(C4209="Ready to Drink",
SUM(LOOKUP(2,1/(SRP!$B$11:$B$15&lt;=E4209)/(SRP!$C$11:$C$15&gt;=E4209),SRP!$D$11:$D$15)*(G4209/100)*(E4209/1000)),
0)))))),2)</f>
        <v>2.5099999999999998</v>
      </c>
      <c r="L4209" s="173" t="str">
        <f t="shared" si="65"/>
        <v>Beer473</v>
      </c>
      <c r="M4209" s="154">
        <f>VLOOKUP(L4209,'Slope %'!C:D,2,0)</f>
        <v>0.12</v>
      </c>
    </row>
    <row r="4210" spans="1:13" x14ac:dyDescent="0.25">
      <c r="A4210" s="169">
        <v>54717</v>
      </c>
      <c r="B4210" s="170" t="s">
        <v>3303</v>
      </c>
      <c r="C4210" s="170" t="s">
        <v>24</v>
      </c>
      <c r="D4210" s="170" t="s">
        <v>34</v>
      </c>
      <c r="E4210" s="170">
        <v>750</v>
      </c>
      <c r="F4210" s="170">
        <v>12</v>
      </c>
      <c r="G4210" s="171">
        <v>14.5</v>
      </c>
      <c r="H4210" s="170" t="s">
        <v>200</v>
      </c>
      <c r="I4210" s="171">
        <v>52.38</v>
      </c>
      <c r="J4210" s="169">
        <v>1</v>
      </c>
      <c r="K4210" s="154" cm="1">
        <f t="array" ref="K4210">ROUND(
IF(C4210="Beer",
SUM(LOOKUP(2,1/(SRP!$B$8:$B$10&lt;=E4210)/(SRP!$C$8:$C$10&gt;=E4210),SRP!$D$8:$D$10)*(G4210/100)*(E4210/1000)),
IF(C4210="Spirits",
SUM(LOOKUP(2,1/(SRP!$B$2:$B$7&lt;=E4210)/(SRP!$C$2:$C$7&gt;=E4210),SRP!$D$2:$D$7)*(G4210/100)*(E4210/1000)),
IF(AND(C4210="Wine",D4210="Fortified Wines"),
SUM(LOOKUP(2,1/(SRP!$B$26:$B$29&lt;=E4210)/(SRP!$C$26:$C$29&gt;=E4210),SRP!$D$26:$D$29)*(G4210/100)*(E4210/1000)),
IF(C4210="Wine",
SUM(LOOKUP(2,1/(SRP!$B$21:$B$25&lt;=E4210)/(SRP!$C$21:$C$25&gt;=E4210),SRP!$D$21:$D$25)*(G4210/100)*(E4210/1000)),
IF(AND(C4210="Ready to Drink",D4210="RTD-One Pour Cocktail&gt;7%&lt;=14.5"),
SUM(LOOKUP(2,1/(SRP!$B$16:$B$20&lt;=E4210)/(SRP!$C$16:$C$20&gt;=E4210),SRP!$D$16:$D$20)*(G4210/100)*(E4210/1000)),
IF(C4210="Ready to Drink",
SUM(LOOKUP(2,1/(SRP!$B$11:$B$15&lt;=E4210)/(SRP!$C$11:$C$15&gt;=E4210),SRP!$D$11:$D$15)*(G4210/100)*(E4210/1000)),
0)))))),2)</f>
        <v>8.49</v>
      </c>
      <c r="L4210" s="173" t="str">
        <f t="shared" si="65"/>
        <v>Wine750</v>
      </c>
      <c r="M4210" s="154">
        <f>VLOOKUP(L4210,'Slope %'!C:D,2,0)</f>
        <v>0.1</v>
      </c>
    </row>
    <row r="4211" spans="1:13" x14ac:dyDescent="0.25">
      <c r="A4211" s="169">
        <v>54725</v>
      </c>
      <c r="B4211" s="170" t="s">
        <v>3304</v>
      </c>
      <c r="C4211" s="170" t="s">
        <v>24</v>
      </c>
      <c r="D4211" s="170" t="s">
        <v>34</v>
      </c>
      <c r="E4211" s="170">
        <v>750</v>
      </c>
      <c r="F4211" s="170">
        <v>6</v>
      </c>
      <c r="G4211" s="171">
        <v>14</v>
      </c>
      <c r="H4211" s="170" t="s">
        <v>200</v>
      </c>
      <c r="I4211" s="171">
        <v>198.21</v>
      </c>
      <c r="J4211" s="169">
        <v>1</v>
      </c>
      <c r="K4211" s="154" cm="1">
        <f t="array" ref="K4211">ROUND(
IF(C4211="Beer",
SUM(LOOKUP(2,1/(SRP!$B$8:$B$10&lt;=E4211)/(SRP!$C$8:$C$10&gt;=E4211),SRP!$D$8:$D$10)*(G4211/100)*(E4211/1000)),
IF(C4211="Spirits",
SUM(LOOKUP(2,1/(SRP!$B$2:$B$7&lt;=E4211)/(SRP!$C$2:$C$7&gt;=E4211),SRP!$D$2:$D$7)*(G4211/100)*(E4211/1000)),
IF(AND(C4211="Wine",D4211="Fortified Wines"),
SUM(LOOKUP(2,1/(SRP!$B$26:$B$29&lt;=E4211)/(SRP!$C$26:$C$29&gt;=E4211),SRP!$D$26:$D$29)*(G4211/100)*(E4211/1000)),
IF(C4211="Wine",
SUM(LOOKUP(2,1/(SRP!$B$21:$B$25&lt;=E4211)/(SRP!$C$21:$C$25&gt;=E4211),SRP!$D$21:$D$25)*(G4211/100)*(E4211/1000)),
IF(AND(C4211="Ready to Drink",D4211="RTD-One Pour Cocktail&gt;7%&lt;=14.5"),
SUM(LOOKUP(2,1/(SRP!$B$16:$B$20&lt;=E4211)/(SRP!$C$16:$C$20&gt;=E4211),SRP!$D$16:$D$20)*(G4211/100)*(E4211/1000)),
IF(C4211="Ready to Drink",
SUM(LOOKUP(2,1/(SRP!$B$11:$B$15&lt;=E4211)/(SRP!$C$11:$C$15&gt;=E4211),SRP!$D$11:$D$15)*(G4211/100)*(E4211/1000)),
0)))))),2)</f>
        <v>8.1999999999999993</v>
      </c>
      <c r="L4211" s="173" t="str">
        <f t="shared" si="65"/>
        <v>Wine750</v>
      </c>
      <c r="M4211" s="154">
        <f>VLOOKUP(L4211,'Slope %'!C:D,2,0)</f>
        <v>0.1</v>
      </c>
    </row>
    <row r="4212" spans="1:13" x14ac:dyDescent="0.25">
      <c r="A4212" s="169">
        <v>54728</v>
      </c>
      <c r="B4212" s="170" t="s">
        <v>3305</v>
      </c>
      <c r="C4212" s="170" t="s">
        <v>24</v>
      </c>
      <c r="D4212" s="170" t="s">
        <v>34</v>
      </c>
      <c r="E4212" s="170">
        <v>750</v>
      </c>
      <c r="F4212" s="170">
        <v>6</v>
      </c>
      <c r="G4212" s="171">
        <v>14.5</v>
      </c>
      <c r="H4212" s="170" t="s">
        <v>200</v>
      </c>
      <c r="I4212" s="171">
        <v>198.21</v>
      </c>
      <c r="J4212" s="169">
        <v>1</v>
      </c>
      <c r="K4212" s="154" cm="1">
        <f t="array" ref="K4212">ROUND(
IF(C4212="Beer",
SUM(LOOKUP(2,1/(SRP!$B$8:$B$10&lt;=E4212)/(SRP!$C$8:$C$10&gt;=E4212),SRP!$D$8:$D$10)*(G4212/100)*(E4212/1000)),
IF(C4212="Spirits",
SUM(LOOKUP(2,1/(SRP!$B$2:$B$7&lt;=E4212)/(SRP!$C$2:$C$7&gt;=E4212),SRP!$D$2:$D$7)*(G4212/100)*(E4212/1000)),
IF(AND(C4212="Wine",D4212="Fortified Wines"),
SUM(LOOKUP(2,1/(SRP!$B$26:$B$29&lt;=E4212)/(SRP!$C$26:$C$29&gt;=E4212),SRP!$D$26:$D$29)*(G4212/100)*(E4212/1000)),
IF(C4212="Wine",
SUM(LOOKUP(2,1/(SRP!$B$21:$B$25&lt;=E4212)/(SRP!$C$21:$C$25&gt;=E4212),SRP!$D$21:$D$25)*(G4212/100)*(E4212/1000)),
IF(AND(C4212="Ready to Drink",D4212="RTD-One Pour Cocktail&gt;7%&lt;=14.5"),
SUM(LOOKUP(2,1/(SRP!$B$16:$B$20&lt;=E4212)/(SRP!$C$16:$C$20&gt;=E4212),SRP!$D$16:$D$20)*(G4212/100)*(E4212/1000)),
IF(C4212="Ready to Drink",
SUM(LOOKUP(2,1/(SRP!$B$11:$B$15&lt;=E4212)/(SRP!$C$11:$C$15&gt;=E4212),SRP!$D$11:$D$15)*(G4212/100)*(E4212/1000)),
0)))))),2)</f>
        <v>8.49</v>
      </c>
      <c r="L4212" s="173" t="str">
        <f t="shared" si="65"/>
        <v>Wine750</v>
      </c>
      <c r="M4212" s="154">
        <f>VLOOKUP(L4212,'Slope %'!C:D,2,0)</f>
        <v>0.1</v>
      </c>
    </row>
    <row r="4213" spans="1:13" x14ac:dyDescent="0.25">
      <c r="A4213" s="169">
        <v>54744</v>
      </c>
      <c r="B4213" s="170" t="s">
        <v>3306</v>
      </c>
      <c r="C4213" s="170" t="s">
        <v>24</v>
      </c>
      <c r="D4213" s="170" t="s">
        <v>34</v>
      </c>
      <c r="E4213" s="170">
        <v>750</v>
      </c>
      <c r="F4213" s="170">
        <v>6</v>
      </c>
      <c r="G4213" s="171">
        <v>14.5</v>
      </c>
      <c r="H4213" s="170" t="s">
        <v>200</v>
      </c>
      <c r="I4213" s="171">
        <v>123.51</v>
      </c>
      <c r="J4213" s="169">
        <v>1</v>
      </c>
      <c r="K4213" s="154" cm="1">
        <f t="array" ref="K4213">ROUND(
IF(C4213="Beer",
SUM(LOOKUP(2,1/(SRP!$B$8:$B$10&lt;=E4213)/(SRP!$C$8:$C$10&gt;=E4213),SRP!$D$8:$D$10)*(G4213/100)*(E4213/1000)),
IF(C4213="Spirits",
SUM(LOOKUP(2,1/(SRP!$B$2:$B$7&lt;=E4213)/(SRP!$C$2:$C$7&gt;=E4213),SRP!$D$2:$D$7)*(G4213/100)*(E4213/1000)),
IF(AND(C4213="Wine",D4213="Fortified Wines"),
SUM(LOOKUP(2,1/(SRP!$B$26:$B$29&lt;=E4213)/(SRP!$C$26:$C$29&gt;=E4213),SRP!$D$26:$D$29)*(G4213/100)*(E4213/1000)),
IF(C4213="Wine",
SUM(LOOKUP(2,1/(SRP!$B$21:$B$25&lt;=E4213)/(SRP!$C$21:$C$25&gt;=E4213),SRP!$D$21:$D$25)*(G4213/100)*(E4213/1000)),
IF(AND(C4213="Ready to Drink",D4213="RTD-One Pour Cocktail&gt;7%&lt;=14.5"),
SUM(LOOKUP(2,1/(SRP!$B$16:$B$20&lt;=E4213)/(SRP!$C$16:$C$20&gt;=E4213),SRP!$D$16:$D$20)*(G4213/100)*(E4213/1000)),
IF(C4213="Ready to Drink",
SUM(LOOKUP(2,1/(SRP!$B$11:$B$15&lt;=E4213)/(SRP!$C$11:$C$15&gt;=E4213),SRP!$D$11:$D$15)*(G4213/100)*(E4213/1000)),
0)))))),2)</f>
        <v>8.49</v>
      </c>
      <c r="L4213" s="173" t="str">
        <f t="shared" si="65"/>
        <v>Wine750</v>
      </c>
      <c r="M4213" s="154">
        <f>VLOOKUP(L4213,'Slope %'!C:D,2,0)</f>
        <v>0.1</v>
      </c>
    </row>
    <row r="4214" spans="1:13" x14ac:dyDescent="0.25">
      <c r="A4214" s="169">
        <v>54747</v>
      </c>
      <c r="B4214" s="170" t="s">
        <v>3307</v>
      </c>
      <c r="C4214" s="170" t="s">
        <v>24</v>
      </c>
      <c r="D4214" s="170" t="s">
        <v>34</v>
      </c>
      <c r="E4214" s="170">
        <v>750</v>
      </c>
      <c r="F4214" s="170">
        <v>12</v>
      </c>
      <c r="G4214" s="171">
        <v>14.5</v>
      </c>
      <c r="H4214" s="170" t="s">
        <v>200</v>
      </c>
      <c r="I4214" s="171">
        <v>157.30000000000001</v>
      </c>
      <c r="J4214" s="169">
        <v>1</v>
      </c>
      <c r="K4214" s="154" cm="1">
        <f t="array" ref="K4214">ROUND(
IF(C4214="Beer",
SUM(LOOKUP(2,1/(SRP!$B$8:$B$10&lt;=E4214)/(SRP!$C$8:$C$10&gt;=E4214),SRP!$D$8:$D$10)*(G4214/100)*(E4214/1000)),
IF(C4214="Spirits",
SUM(LOOKUP(2,1/(SRP!$B$2:$B$7&lt;=E4214)/(SRP!$C$2:$C$7&gt;=E4214),SRP!$D$2:$D$7)*(G4214/100)*(E4214/1000)),
IF(AND(C4214="Wine",D4214="Fortified Wines"),
SUM(LOOKUP(2,1/(SRP!$B$26:$B$29&lt;=E4214)/(SRP!$C$26:$C$29&gt;=E4214),SRP!$D$26:$D$29)*(G4214/100)*(E4214/1000)),
IF(C4214="Wine",
SUM(LOOKUP(2,1/(SRP!$B$21:$B$25&lt;=E4214)/(SRP!$C$21:$C$25&gt;=E4214),SRP!$D$21:$D$25)*(G4214/100)*(E4214/1000)),
IF(AND(C4214="Ready to Drink",D4214="RTD-One Pour Cocktail&gt;7%&lt;=14.5"),
SUM(LOOKUP(2,1/(SRP!$B$16:$B$20&lt;=E4214)/(SRP!$C$16:$C$20&gt;=E4214),SRP!$D$16:$D$20)*(G4214/100)*(E4214/1000)),
IF(C4214="Ready to Drink",
SUM(LOOKUP(2,1/(SRP!$B$11:$B$15&lt;=E4214)/(SRP!$C$11:$C$15&gt;=E4214),SRP!$D$11:$D$15)*(G4214/100)*(E4214/1000)),
0)))))),2)</f>
        <v>8.49</v>
      </c>
      <c r="L4214" s="173" t="str">
        <f t="shared" si="65"/>
        <v>Wine750</v>
      </c>
      <c r="M4214" s="154">
        <f>VLOOKUP(L4214,'Slope %'!C:D,2,0)</f>
        <v>0.1</v>
      </c>
    </row>
    <row r="4215" spans="1:13" x14ac:dyDescent="0.25">
      <c r="A4215" s="169">
        <v>54748</v>
      </c>
      <c r="B4215" s="170" t="s">
        <v>3308</v>
      </c>
      <c r="C4215" s="170" t="s">
        <v>24</v>
      </c>
      <c r="D4215" s="170" t="s">
        <v>34</v>
      </c>
      <c r="E4215" s="170">
        <v>750</v>
      </c>
      <c r="F4215" s="170">
        <v>12</v>
      </c>
      <c r="G4215" s="171">
        <v>13.5</v>
      </c>
      <c r="H4215" s="170" t="s">
        <v>200</v>
      </c>
      <c r="I4215" s="171">
        <v>123.47</v>
      </c>
      <c r="J4215" s="169">
        <v>1</v>
      </c>
      <c r="K4215" s="154" cm="1">
        <f t="array" ref="K4215">ROUND(
IF(C4215="Beer",
SUM(LOOKUP(2,1/(SRP!$B$8:$B$10&lt;=E4215)/(SRP!$C$8:$C$10&gt;=E4215),SRP!$D$8:$D$10)*(G4215/100)*(E4215/1000)),
IF(C4215="Spirits",
SUM(LOOKUP(2,1/(SRP!$B$2:$B$7&lt;=E4215)/(SRP!$C$2:$C$7&gt;=E4215),SRP!$D$2:$D$7)*(G4215/100)*(E4215/1000)),
IF(AND(C4215="Wine",D4215="Fortified Wines"),
SUM(LOOKUP(2,1/(SRP!$B$26:$B$29&lt;=E4215)/(SRP!$C$26:$C$29&gt;=E4215),SRP!$D$26:$D$29)*(G4215/100)*(E4215/1000)),
IF(C4215="Wine",
SUM(LOOKUP(2,1/(SRP!$B$21:$B$25&lt;=E4215)/(SRP!$C$21:$C$25&gt;=E4215),SRP!$D$21:$D$25)*(G4215/100)*(E4215/1000)),
IF(AND(C4215="Ready to Drink",D4215="RTD-One Pour Cocktail&gt;7%&lt;=14.5"),
SUM(LOOKUP(2,1/(SRP!$B$16:$B$20&lt;=E4215)/(SRP!$C$16:$C$20&gt;=E4215),SRP!$D$16:$D$20)*(G4215/100)*(E4215/1000)),
IF(C4215="Ready to Drink",
SUM(LOOKUP(2,1/(SRP!$B$11:$B$15&lt;=E4215)/(SRP!$C$11:$C$15&gt;=E4215),SRP!$D$11:$D$15)*(G4215/100)*(E4215/1000)),
0)))))),2)</f>
        <v>7.9</v>
      </c>
      <c r="L4215" s="173" t="str">
        <f t="shared" si="65"/>
        <v>Wine750</v>
      </c>
      <c r="M4215" s="154">
        <f>VLOOKUP(L4215,'Slope %'!C:D,2,0)</f>
        <v>0.1</v>
      </c>
    </row>
    <row r="4216" spans="1:13" x14ac:dyDescent="0.25">
      <c r="A4216" s="169">
        <v>54749</v>
      </c>
      <c r="B4216" s="170" t="s">
        <v>3309</v>
      </c>
      <c r="C4216" s="170" t="s">
        <v>24</v>
      </c>
      <c r="D4216" s="170" t="s">
        <v>34</v>
      </c>
      <c r="E4216" s="170">
        <v>750</v>
      </c>
      <c r="F4216" s="170">
        <v>6</v>
      </c>
      <c r="G4216" s="171">
        <v>14.5</v>
      </c>
      <c r="H4216" s="170" t="s">
        <v>200</v>
      </c>
      <c r="I4216" s="171">
        <v>319.14</v>
      </c>
      <c r="J4216" s="169">
        <v>1</v>
      </c>
      <c r="K4216" s="154" cm="1">
        <f t="array" ref="K4216">ROUND(
IF(C4216="Beer",
SUM(LOOKUP(2,1/(SRP!$B$8:$B$10&lt;=E4216)/(SRP!$C$8:$C$10&gt;=E4216),SRP!$D$8:$D$10)*(G4216/100)*(E4216/1000)),
IF(C4216="Spirits",
SUM(LOOKUP(2,1/(SRP!$B$2:$B$7&lt;=E4216)/(SRP!$C$2:$C$7&gt;=E4216),SRP!$D$2:$D$7)*(G4216/100)*(E4216/1000)),
IF(AND(C4216="Wine",D4216="Fortified Wines"),
SUM(LOOKUP(2,1/(SRP!$B$26:$B$29&lt;=E4216)/(SRP!$C$26:$C$29&gt;=E4216),SRP!$D$26:$D$29)*(G4216/100)*(E4216/1000)),
IF(C4216="Wine",
SUM(LOOKUP(2,1/(SRP!$B$21:$B$25&lt;=E4216)/(SRP!$C$21:$C$25&gt;=E4216),SRP!$D$21:$D$25)*(G4216/100)*(E4216/1000)),
IF(AND(C4216="Ready to Drink",D4216="RTD-One Pour Cocktail&gt;7%&lt;=14.5"),
SUM(LOOKUP(2,1/(SRP!$B$16:$B$20&lt;=E4216)/(SRP!$C$16:$C$20&gt;=E4216),SRP!$D$16:$D$20)*(G4216/100)*(E4216/1000)),
IF(C4216="Ready to Drink",
SUM(LOOKUP(2,1/(SRP!$B$11:$B$15&lt;=E4216)/(SRP!$C$11:$C$15&gt;=E4216),SRP!$D$11:$D$15)*(G4216/100)*(E4216/1000)),
0)))))),2)</f>
        <v>8.49</v>
      </c>
      <c r="L4216" s="173" t="str">
        <f t="shared" si="65"/>
        <v>Wine750</v>
      </c>
      <c r="M4216" s="154">
        <f>VLOOKUP(L4216,'Slope %'!C:D,2,0)</f>
        <v>0.1</v>
      </c>
    </row>
    <row r="4217" spans="1:13" x14ac:dyDescent="0.25">
      <c r="A4217" s="169">
        <v>54750</v>
      </c>
      <c r="B4217" s="170" t="s">
        <v>3310</v>
      </c>
      <c r="C4217" s="170" t="s">
        <v>24</v>
      </c>
      <c r="D4217" s="170" t="s">
        <v>34</v>
      </c>
      <c r="E4217" s="170">
        <v>750</v>
      </c>
      <c r="F4217" s="170">
        <v>12</v>
      </c>
      <c r="G4217" s="171">
        <v>14.5</v>
      </c>
      <c r="H4217" s="170" t="s">
        <v>200</v>
      </c>
      <c r="I4217" s="171">
        <v>90.32</v>
      </c>
      <c r="J4217" s="169">
        <v>1</v>
      </c>
      <c r="K4217" s="154" cm="1">
        <f t="array" ref="K4217">ROUND(
IF(C4217="Beer",
SUM(LOOKUP(2,1/(SRP!$B$8:$B$10&lt;=E4217)/(SRP!$C$8:$C$10&gt;=E4217),SRP!$D$8:$D$10)*(G4217/100)*(E4217/1000)),
IF(C4217="Spirits",
SUM(LOOKUP(2,1/(SRP!$B$2:$B$7&lt;=E4217)/(SRP!$C$2:$C$7&gt;=E4217),SRP!$D$2:$D$7)*(G4217/100)*(E4217/1000)),
IF(AND(C4217="Wine",D4217="Fortified Wines"),
SUM(LOOKUP(2,1/(SRP!$B$26:$B$29&lt;=E4217)/(SRP!$C$26:$C$29&gt;=E4217),SRP!$D$26:$D$29)*(G4217/100)*(E4217/1000)),
IF(C4217="Wine",
SUM(LOOKUP(2,1/(SRP!$B$21:$B$25&lt;=E4217)/(SRP!$C$21:$C$25&gt;=E4217),SRP!$D$21:$D$25)*(G4217/100)*(E4217/1000)),
IF(AND(C4217="Ready to Drink",D4217="RTD-One Pour Cocktail&gt;7%&lt;=14.5"),
SUM(LOOKUP(2,1/(SRP!$B$16:$B$20&lt;=E4217)/(SRP!$C$16:$C$20&gt;=E4217),SRP!$D$16:$D$20)*(G4217/100)*(E4217/1000)),
IF(C4217="Ready to Drink",
SUM(LOOKUP(2,1/(SRP!$B$11:$B$15&lt;=E4217)/(SRP!$C$11:$C$15&gt;=E4217),SRP!$D$11:$D$15)*(G4217/100)*(E4217/1000)),
0)))))),2)</f>
        <v>8.49</v>
      </c>
      <c r="L4217" s="173" t="str">
        <f t="shared" si="65"/>
        <v>Wine750</v>
      </c>
      <c r="M4217" s="154">
        <f>VLOOKUP(L4217,'Slope %'!C:D,2,0)</f>
        <v>0.1</v>
      </c>
    </row>
    <row r="4218" spans="1:13" x14ac:dyDescent="0.25">
      <c r="A4218" s="169">
        <v>54751</v>
      </c>
      <c r="B4218" s="170" t="s">
        <v>3311</v>
      </c>
      <c r="C4218" s="170" t="s">
        <v>24</v>
      </c>
      <c r="D4218" s="170" t="s">
        <v>34</v>
      </c>
      <c r="E4218" s="170">
        <v>750</v>
      </c>
      <c r="F4218" s="170">
        <v>12</v>
      </c>
      <c r="G4218" s="171">
        <v>15</v>
      </c>
      <c r="H4218" s="170" t="s">
        <v>200</v>
      </c>
      <c r="I4218" s="171">
        <v>53.49</v>
      </c>
      <c r="J4218" s="169">
        <v>1</v>
      </c>
      <c r="K4218" s="154" cm="1">
        <f t="array" ref="K4218">ROUND(
IF(C4218="Beer",
SUM(LOOKUP(2,1/(SRP!$B$8:$B$10&lt;=E4218)/(SRP!$C$8:$C$10&gt;=E4218),SRP!$D$8:$D$10)*(G4218/100)*(E4218/1000)),
IF(C4218="Spirits",
SUM(LOOKUP(2,1/(SRP!$B$2:$B$7&lt;=E4218)/(SRP!$C$2:$C$7&gt;=E4218),SRP!$D$2:$D$7)*(G4218/100)*(E4218/1000)),
IF(AND(C4218="Wine",D4218="Fortified Wines"),
SUM(LOOKUP(2,1/(SRP!$B$26:$B$29&lt;=E4218)/(SRP!$C$26:$C$29&gt;=E4218),SRP!$D$26:$D$29)*(G4218/100)*(E4218/1000)),
IF(C4218="Wine",
SUM(LOOKUP(2,1/(SRP!$B$21:$B$25&lt;=E4218)/(SRP!$C$21:$C$25&gt;=E4218),SRP!$D$21:$D$25)*(G4218/100)*(E4218/1000)),
IF(AND(C4218="Ready to Drink",D4218="RTD-One Pour Cocktail&gt;7%&lt;=14.5"),
SUM(LOOKUP(2,1/(SRP!$B$16:$B$20&lt;=E4218)/(SRP!$C$16:$C$20&gt;=E4218),SRP!$D$16:$D$20)*(G4218/100)*(E4218/1000)),
IF(C4218="Ready to Drink",
SUM(LOOKUP(2,1/(SRP!$B$11:$B$15&lt;=E4218)/(SRP!$C$11:$C$15&gt;=E4218),SRP!$D$11:$D$15)*(G4218/100)*(E4218/1000)),
0)))))),2)</f>
        <v>8.7799999999999994</v>
      </c>
      <c r="L4218" s="173" t="str">
        <f t="shared" si="65"/>
        <v>Wine750</v>
      </c>
      <c r="M4218" s="154">
        <f>VLOOKUP(L4218,'Slope %'!C:D,2,0)</f>
        <v>0.1</v>
      </c>
    </row>
    <row r="4219" spans="1:13" x14ac:dyDescent="0.25">
      <c r="A4219" s="169">
        <v>54753</v>
      </c>
      <c r="B4219" s="170" t="s">
        <v>3312</v>
      </c>
      <c r="C4219" s="170" t="s">
        <v>24</v>
      </c>
      <c r="D4219" s="170" t="s">
        <v>34</v>
      </c>
      <c r="E4219" s="170">
        <v>750</v>
      </c>
      <c r="F4219" s="170">
        <v>6</v>
      </c>
      <c r="G4219" s="171">
        <v>14</v>
      </c>
      <c r="H4219" s="170" t="s">
        <v>200</v>
      </c>
      <c r="I4219" s="171">
        <v>1535.56</v>
      </c>
      <c r="J4219" s="169">
        <v>1</v>
      </c>
      <c r="K4219" s="154" cm="1">
        <f t="array" ref="K4219">ROUND(
IF(C4219="Beer",
SUM(LOOKUP(2,1/(SRP!$B$8:$B$10&lt;=E4219)/(SRP!$C$8:$C$10&gt;=E4219),SRP!$D$8:$D$10)*(G4219/100)*(E4219/1000)),
IF(C4219="Spirits",
SUM(LOOKUP(2,1/(SRP!$B$2:$B$7&lt;=E4219)/(SRP!$C$2:$C$7&gt;=E4219),SRP!$D$2:$D$7)*(G4219/100)*(E4219/1000)),
IF(AND(C4219="Wine",D4219="Fortified Wines"),
SUM(LOOKUP(2,1/(SRP!$B$26:$B$29&lt;=E4219)/(SRP!$C$26:$C$29&gt;=E4219),SRP!$D$26:$D$29)*(G4219/100)*(E4219/1000)),
IF(C4219="Wine",
SUM(LOOKUP(2,1/(SRP!$B$21:$B$25&lt;=E4219)/(SRP!$C$21:$C$25&gt;=E4219),SRP!$D$21:$D$25)*(G4219/100)*(E4219/1000)),
IF(AND(C4219="Ready to Drink",D4219="RTD-One Pour Cocktail&gt;7%&lt;=14.5"),
SUM(LOOKUP(2,1/(SRP!$B$16:$B$20&lt;=E4219)/(SRP!$C$16:$C$20&gt;=E4219),SRP!$D$16:$D$20)*(G4219/100)*(E4219/1000)),
IF(C4219="Ready to Drink",
SUM(LOOKUP(2,1/(SRP!$B$11:$B$15&lt;=E4219)/(SRP!$C$11:$C$15&gt;=E4219),SRP!$D$11:$D$15)*(G4219/100)*(E4219/1000)),
0)))))),2)</f>
        <v>8.1999999999999993</v>
      </c>
      <c r="L4219" s="173" t="str">
        <f t="shared" si="65"/>
        <v>Wine750</v>
      </c>
      <c r="M4219" s="154">
        <f>VLOOKUP(L4219,'Slope %'!C:D,2,0)</f>
        <v>0.1</v>
      </c>
    </row>
    <row r="4220" spans="1:13" x14ac:dyDescent="0.25">
      <c r="A4220" s="169">
        <v>54755</v>
      </c>
      <c r="B4220" s="170" t="s">
        <v>3313</v>
      </c>
      <c r="C4220" s="170" t="s">
        <v>24</v>
      </c>
      <c r="D4220" s="170" t="s">
        <v>34</v>
      </c>
      <c r="E4220" s="170">
        <v>750</v>
      </c>
      <c r="F4220" s="170">
        <v>12</v>
      </c>
      <c r="G4220" s="171">
        <v>14</v>
      </c>
      <c r="H4220" s="170" t="s">
        <v>200</v>
      </c>
      <c r="I4220" s="171">
        <v>116.4</v>
      </c>
      <c r="J4220" s="169">
        <v>1</v>
      </c>
      <c r="K4220" s="154" cm="1">
        <f t="array" ref="K4220">ROUND(
IF(C4220="Beer",
SUM(LOOKUP(2,1/(SRP!$B$8:$B$10&lt;=E4220)/(SRP!$C$8:$C$10&gt;=E4220),SRP!$D$8:$D$10)*(G4220/100)*(E4220/1000)),
IF(C4220="Spirits",
SUM(LOOKUP(2,1/(SRP!$B$2:$B$7&lt;=E4220)/(SRP!$C$2:$C$7&gt;=E4220),SRP!$D$2:$D$7)*(G4220/100)*(E4220/1000)),
IF(AND(C4220="Wine",D4220="Fortified Wines"),
SUM(LOOKUP(2,1/(SRP!$B$26:$B$29&lt;=E4220)/(SRP!$C$26:$C$29&gt;=E4220),SRP!$D$26:$D$29)*(G4220/100)*(E4220/1000)),
IF(C4220="Wine",
SUM(LOOKUP(2,1/(SRP!$B$21:$B$25&lt;=E4220)/(SRP!$C$21:$C$25&gt;=E4220),SRP!$D$21:$D$25)*(G4220/100)*(E4220/1000)),
IF(AND(C4220="Ready to Drink",D4220="RTD-One Pour Cocktail&gt;7%&lt;=14.5"),
SUM(LOOKUP(2,1/(SRP!$B$16:$B$20&lt;=E4220)/(SRP!$C$16:$C$20&gt;=E4220),SRP!$D$16:$D$20)*(G4220/100)*(E4220/1000)),
IF(C4220="Ready to Drink",
SUM(LOOKUP(2,1/(SRP!$B$11:$B$15&lt;=E4220)/(SRP!$C$11:$C$15&gt;=E4220),SRP!$D$11:$D$15)*(G4220/100)*(E4220/1000)),
0)))))),2)</f>
        <v>8.1999999999999993</v>
      </c>
      <c r="L4220" s="173" t="str">
        <f t="shared" si="65"/>
        <v>Wine750</v>
      </c>
      <c r="M4220" s="154">
        <f>VLOOKUP(L4220,'Slope %'!C:D,2,0)</f>
        <v>0.1</v>
      </c>
    </row>
    <row r="4221" spans="1:13" x14ac:dyDescent="0.25">
      <c r="A4221" s="169">
        <v>54757</v>
      </c>
      <c r="B4221" s="170" t="s">
        <v>3314</v>
      </c>
      <c r="C4221" s="170" t="s">
        <v>24</v>
      </c>
      <c r="D4221" s="170" t="s">
        <v>34</v>
      </c>
      <c r="E4221" s="170">
        <v>750</v>
      </c>
      <c r="F4221" s="170">
        <v>12</v>
      </c>
      <c r="G4221" s="171">
        <v>14</v>
      </c>
      <c r="H4221" s="170" t="s">
        <v>200</v>
      </c>
      <c r="I4221" s="171">
        <v>39.479999999999997</v>
      </c>
      <c r="J4221" s="169">
        <v>1</v>
      </c>
      <c r="K4221" s="154" cm="1">
        <f t="array" ref="K4221">ROUND(
IF(C4221="Beer",
SUM(LOOKUP(2,1/(SRP!$B$8:$B$10&lt;=E4221)/(SRP!$C$8:$C$10&gt;=E4221),SRP!$D$8:$D$10)*(G4221/100)*(E4221/1000)),
IF(C4221="Spirits",
SUM(LOOKUP(2,1/(SRP!$B$2:$B$7&lt;=E4221)/(SRP!$C$2:$C$7&gt;=E4221),SRP!$D$2:$D$7)*(G4221/100)*(E4221/1000)),
IF(AND(C4221="Wine",D4221="Fortified Wines"),
SUM(LOOKUP(2,1/(SRP!$B$26:$B$29&lt;=E4221)/(SRP!$C$26:$C$29&gt;=E4221),SRP!$D$26:$D$29)*(G4221/100)*(E4221/1000)),
IF(C4221="Wine",
SUM(LOOKUP(2,1/(SRP!$B$21:$B$25&lt;=E4221)/(SRP!$C$21:$C$25&gt;=E4221),SRP!$D$21:$D$25)*(G4221/100)*(E4221/1000)),
IF(AND(C4221="Ready to Drink",D4221="RTD-One Pour Cocktail&gt;7%&lt;=14.5"),
SUM(LOOKUP(2,1/(SRP!$B$16:$B$20&lt;=E4221)/(SRP!$C$16:$C$20&gt;=E4221),SRP!$D$16:$D$20)*(G4221/100)*(E4221/1000)),
IF(C4221="Ready to Drink",
SUM(LOOKUP(2,1/(SRP!$B$11:$B$15&lt;=E4221)/(SRP!$C$11:$C$15&gt;=E4221),SRP!$D$11:$D$15)*(G4221/100)*(E4221/1000)),
0)))))),2)</f>
        <v>8.1999999999999993</v>
      </c>
      <c r="L4221" s="173" t="str">
        <f t="shared" si="65"/>
        <v>Wine750</v>
      </c>
      <c r="M4221" s="154">
        <f>VLOOKUP(L4221,'Slope %'!C:D,2,0)</f>
        <v>0.1</v>
      </c>
    </row>
    <row r="4222" spans="1:13" x14ac:dyDescent="0.25">
      <c r="A4222" s="169">
        <v>54759</v>
      </c>
      <c r="B4222" s="170" t="s">
        <v>3315</v>
      </c>
      <c r="C4222" s="170" t="s">
        <v>263</v>
      </c>
      <c r="D4222" s="170" t="s">
        <v>935</v>
      </c>
      <c r="E4222" s="170">
        <v>355</v>
      </c>
      <c r="F4222" s="170">
        <v>24</v>
      </c>
      <c r="G4222" s="171">
        <v>5</v>
      </c>
      <c r="H4222" s="170" t="s">
        <v>1615</v>
      </c>
      <c r="I4222" s="171">
        <v>3.98</v>
      </c>
      <c r="J4222" s="169">
        <v>1</v>
      </c>
      <c r="K4222" s="154" cm="1">
        <f t="array" ref="K4222">ROUND(
IF(C4222="Beer",
SUM(LOOKUP(2,1/(SRP!$B$8:$B$10&lt;=E4222)/(SRP!$C$8:$C$10&gt;=E4222),SRP!$D$8:$D$10)*(G4222/100)*(E4222/1000)),
IF(C4222="Spirits",
SUM(LOOKUP(2,1/(SRP!$B$2:$B$7&lt;=E4222)/(SRP!$C$2:$C$7&gt;=E4222),SRP!$D$2:$D$7)*(G4222/100)*(E4222/1000)),
IF(AND(C4222="Wine",D4222="Fortified Wines"),
SUM(LOOKUP(2,1/(SRP!$B$26:$B$29&lt;=E4222)/(SRP!$C$26:$C$29&gt;=E4222),SRP!$D$26:$D$29)*(G4222/100)*(E4222/1000)),
IF(C4222="Wine",
SUM(LOOKUP(2,1/(SRP!$B$21:$B$25&lt;=E4222)/(SRP!$C$21:$C$25&gt;=E4222),SRP!$D$21:$D$25)*(G4222/100)*(E4222/1000)),
IF(AND(C4222="Ready to Drink",D4222="RTD-One Pour Cocktail&gt;7%&lt;=14.5"),
SUM(LOOKUP(2,1/(SRP!$B$16:$B$20&lt;=E4222)/(SRP!$C$16:$C$20&gt;=E4222),SRP!$D$16:$D$20)*(G4222/100)*(E4222/1000)),
IF(C4222="Ready to Drink",
SUM(LOOKUP(2,1/(SRP!$B$11:$B$15&lt;=E4222)/(SRP!$C$11:$C$15&gt;=E4222),SRP!$D$11:$D$15)*(G4222/100)*(E4222/1000)),
0)))))),2)</f>
        <v>1.57</v>
      </c>
      <c r="L4222" s="173" t="str">
        <f t="shared" si="65"/>
        <v>Ready to Drink355</v>
      </c>
      <c r="M4222" s="154">
        <f>VLOOKUP(L4222,'Slope %'!C:D,2,0)</f>
        <v>0.12</v>
      </c>
    </row>
    <row r="4223" spans="1:13" x14ac:dyDescent="0.25">
      <c r="A4223" s="169">
        <v>54760</v>
      </c>
      <c r="B4223" s="170" t="s">
        <v>3316</v>
      </c>
      <c r="C4223" s="170" t="s">
        <v>24</v>
      </c>
      <c r="D4223" s="170" t="s">
        <v>34</v>
      </c>
      <c r="E4223" s="170">
        <v>750</v>
      </c>
      <c r="F4223" s="170">
        <v>12</v>
      </c>
      <c r="G4223" s="171">
        <v>13.5</v>
      </c>
      <c r="H4223" s="170" t="s">
        <v>200</v>
      </c>
      <c r="I4223" s="171">
        <v>148.37</v>
      </c>
      <c r="J4223" s="169">
        <v>1</v>
      </c>
      <c r="K4223" s="154" cm="1">
        <f t="array" ref="K4223">ROUND(
IF(C4223="Beer",
SUM(LOOKUP(2,1/(SRP!$B$8:$B$10&lt;=E4223)/(SRP!$C$8:$C$10&gt;=E4223),SRP!$D$8:$D$10)*(G4223/100)*(E4223/1000)),
IF(C4223="Spirits",
SUM(LOOKUP(2,1/(SRP!$B$2:$B$7&lt;=E4223)/(SRP!$C$2:$C$7&gt;=E4223),SRP!$D$2:$D$7)*(G4223/100)*(E4223/1000)),
IF(AND(C4223="Wine",D4223="Fortified Wines"),
SUM(LOOKUP(2,1/(SRP!$B$26:$B$29&lt;=E4223)/(SRP!$C$26:$C$29&gt;=E4223),SRP!$D$26:$D$29)*(G4223/100)*(E4223/1000)),
IF(C4223="Wine",
SUM(LOOKUP(2,1/(SRP!$B$21:$B$25&lt;=E4223)/(SRP!$C$21:$C$25&gt;=E4223),SRP!$D$21:$D$25)*(G4223/100)*(E4223/1000)),
IF(AND(C4223="Ready to Drink",D4223="RTD-One Pour Cocktail&gt;7%&lt;=14.5"),
SUM(LOOKUP(2,1/(SRP!$B$16:$B$20&lt;=E4223)/(SRP!$C$16:$C$20&gt;=E4223),SRP!$D$16:$D$20)*(G4223/100)*(E4223/1000)),
IF(C4223="Ready to Drink",
SUM(LOOKUP(2,1/(SRP!$B$11:$B$15&lt;=E4223)/(SRP!$C$11:$C$15&gt;=E4223),SRP!$D$11:$D$15)*(G4223/100)*(E4223/1000)),
0)))))),2)</f>
        <v>7.9</v>
      </c>
      <c r="L4223" s="173" t="str">
        <f t="shared" si="65"/>
        <v>Wine750</v>
      </c>
      <c r="M4223" s="154">
        <f>VLOOKUP(L4223,'Slope %'!C:D,2,0)</f>
        <v>0.1</v>
      </c>
    </row>
    <row r="4224" spans="1:13" x14ac:dyDescent="0.25">
      <c r="A4224" s="169">
        <v>54761</v>
      </c>
      <c r="B4224" s="170" t="s">
        <v>3317</v>
      </c>
      <c r="C4224" s="170" t="s">
        <v>24</v>
      </c>
      <c r="D4224" s="170" t="s">
        <v>34</v>
      </c>
      <c r="E4224" s="170">
        <v>750</v>
      </c>
      <c r="F4224" s="170">
        <v>12</v>
      </c>
      <c r="G4224" s="171">
        <v>15</v>
      </c>
      <c r="H4224" s="170" t="s">
        <v>200</v>
      </c>
      <c r="I4224" s="171">
        <v>98.55</v>
      </c>
      <c r="J4224" s="169">
        <v>1</v>
      </c>
      <c r="K4224" s="154" cm="1">
        <f t="array" ref="K4224">ROUND(
IF(C4224="Beer",
SUM(LOOKUP(2,1/(SRP!$B$8:$B$10&lt;=E4224)/(SRP!$C$8:$C$10&gt;=E4224),SRP!$D$8:$D$10)*(G4224/100)*(E4224/1000)),
IF(C4224="Spirits",
SUM(LOOKUP(2,1/(SRP!$B$2:$B$7&lt;=E4224)/(SRP!$C$2:$C$7&gt;=E4224),SRP!$D$2:$D$7)*(G4224/100)*(E4224/1000)),
IF(AND(C4224="Wine",D4224="Fortified Wines"),
SUM(LOOKUP(2,1/(SRP!$B$26:$B$29&lt;=E4224)/(SRP!$C$26:$C$29&gt;=E4224),SRP!$D$26:$D$29)*(G4224/100)*(E4224/1000)),
IF(C4224="Wine",
SUM(LOOKUP(2,1/(SRP!$B$21:$B$25&lt;=E4224)/(SRP!$C$21:$C$25&gt;=E4224),SRP!$D$21:$D$25)*(G4224/100)*(E4224/1000)),
IF(AND(C4224="Ready to Drink",D4224="RTD-One Pour Cocktail&gt;7%&lt;=14.5"),
SUM(LOOKUP(2,1/(SRP!$B$16:$B$20&lt;=E4224)/(SRP!$C$16:$C$20&gt;=E4224),SRP!$D$16:$D$20)*(G4224/100)*(E4224/1000)),
IF(C4224="Ready to Drink",
SUM(LOOKUP(2,1/(SRP!$B$11:$B$15&lt;=E4224)/(SRP!$C$11:$C$15&gt;=E4224),SRP!$D$11:$D$15)*(G4224/100)*(E4224/1000)),
0)))))),2)</f>
        <v>8.7799999999999994</v>
      </c>
      <c r="L4224" s="173" t="str">
        <f t="shared" si="65"/>
        <v>Wine750</v>
      </c>
      <c r="M4224" s="154">
        <f>VLOOKUP(L4224,'Slope %'!C:D,2,0)</f>
        <v>0.1</v>
      </c>
    </row>
    <row r="4225" spans="1:13" x14ac:dyDescent="0.25">
      <c r="A4225" s="169">
        <v>54762</v>
      </c>
      <c r="B4225" s="170" t="s">
        <v>3318</v>
      </c>
      <c r="C4225" s="170" t="s">
        <v>24</v>
      </c>
      <c r="D4225" s="170" t="s">
        <v>34</v>
      </c>
      <c r="E4225" s="170">
        <v>750</v>
      </c>
      <c r="F4225" s="170">
        <v>6</v>
      </c>
      <c r="G4225" s="171">
        <v>13</v>
      </c>
      <c r="H4225" s="170" t="s">
        <v>200</v>
      </c>
      <c r="I4225" s="171">
        <v>57.67</v>
      </c>
      <c r="J4225" s="169">
        <v>1</v>
      </c>
      <c r="K4225" s="154" cm="1">
        <f t="array" ref="K4225">ROUND(
IF(C4225="Beer",
SUM(LOOKUP(2,1/(SRP!$B$8:$B$10&lt;=E4225)/(SRP!$C$8:$C$10&gt;=E4225),SRP!$D$8:$D$10)*(G4225/100)*(E4225/1000)),
IF(C4225="Spirits",
SUM(LOOKUP(2,1/(SRP!$B$2:$B$7&lt;=E4225)/(SRP!$C$2:$C$7&gt;=E4225),SRP!$D$2:$D$7)*(G4225/100)*(E4225/1000)),
IF(AND(C4225="Wine",D4225="Fortified Wines"),
SUM(LOOKUP(2,1/(SRP!$B$26:$B$29&lt;=E4225)/(SRP!$C$26:$C$29&gt;=E4225),SRP!$D$26:$D$29)*(G4225/100)*(E4225/1000)),
IF(C4225="Wine",
SUM(LOOKUP(2,1/(SRP!$B$21:$B$25&lt;=E4225)/(SRP!$C$21:$C$25&gt;=E4225),SRP!$D$21:$D$25)*(G4225/100)*(E4225/1000)),
IF(AND(C4225="Ready to Drink",D4225="RTD-One Pour Cocktail&gt;7%&lt;=14.5"),
SUM(LOOKUP(2,1/(SRP!$B$16:$B$20&lt;=E4225)/(SRP!$C$16:$C$20&gt;=E4225),SRP!$D$16:$D$20)*(G4225/100)*(E4225/1000)),
IF(C4225="Ready to Drink",
SUM(LOOKUP(2,1/(SRP!$B$11:$B$15&lt;=E4225)/(SRP!$C$11:$C$15&gt;=E4225),SRP!$D$11:$D$15)*(G4225/100)*(E4225/1000)),
0)))))),2)</f>
        <v>7.61</v>
      </c>
      <c r="L4225" s="173" t="str">
        <f t="shared" si="65"/>
        <v>Wine750</v>
      </c>
      <c r="M4225" s="154">
        <f>VLOOKUP(L4225,'Slope %'!C:D,2,0)</f>
        <v>0.1</v>
      </c>
    </row>
    <row r="4226" spans="1:13" x14ac:dyDescent="0.25">
      <c r="A4226" s="169">
        <v>54764</v>
      </c>
      <c r="B4226" s="170" t="s">
        <v>3319</v>
      </c>
      <c r="C4226" s="170" t="s">
        <v>24</v>
      </c>
      <c r="D4226" s="170" t="s">
        <v>34</v>
      </c>
      <c r="E4226" s="170">
        <v>750</v>
      </c>
      <c r="F4226" s="170">
        <v>6</v>
      </c>
      <c r="G4226" s="171">
        <v>14</v>
      </c>
      <c r="H4226" s="170" t="s">
        <v>200</v>
      </c>
      <c r="I4226" s="171">
        <v>206.21</v>
      </c>
      <c r="J4226" s="169">
        <v>1</v>
      </c>
      <c r="K4226" s="154" cm="1">
        <f t="array" ref="K4226">ROUND(
IF(C4226="Beer",
SUM(LOOKUP(2,1/(SRP!$B$8:$B$10&lt;=E4226)/(SRP!$C$8:$C$10&gt;=E4226),SRP!$D$8:$D$10)*(G4226/100)*(E4226/1000)),
IF(C4226="Spirits",
SUM(LOOKUP(2,1/(SRP!$B$2:$B$7&lt;=E4226)/(SRP!$C$2:$C$7&gt;=E4226),SRP!$D$2:$D$7)*(G4226/100)*(E4226/1000)),
IF(AND(C4226="Wine",D4226="Fortified Wines"),
SUM(LOOKUP(2,1/(SRP!$B$26:$B$29&lt;=E4226)/(SRP!$C$26:$C$29&gt;=E4226),SRP!$D$26:$D$29)*(G4226/100)*(E4226/1000)),
IF(C4226="Wine",
SUM(LOOKUP(2,1/(SRP!$B$21:$B$25&lt;=E4226)/(SRP!$C$21:$C$25&gt;=E4226),SRP!$D$21:$D$25)*(G4226/100)*(E4226/1000)),
IF(AND(C4226="Ready to Drink",D4226="RTD-One Pour Cocktail&gt;7%&lt;=14.5"),
SUM(LOOKUP(2,1/(SRP!$B$16:$B$20&lt;=E4226)/(SRP!$C$16:$C$20&gt;=E4226),SRP!$D$16:$D$20)*(G4226/100)*(E4226/1000)),
IF(C4226="Ready to Drink",
SUM(LOOKUP(2,1/(SRP!$B$11:$B$15&lt;=E4226)/(SRP!$C$11:$C$15&gt;=E4226),SRP!$D$11:$D$15)*(G4226/100)*(E4226/1000)),
0)))))),2)</f>
        <v>8.1999999999999993</v>
      </c>
      <c r="L4226" s="173" t="str">
        <f t="shared" si="65"/>
        <v>Wine750</v>
      </c>
      <c r="M4226" s="154">
        <f>VLOOKUP(L4226,'Slope %'!C:D,2,0)</f>
        <v>0.1</v>
      </c>
    </row>
    <row r="4227" spans="1:13" x14ac:dyDescent="0.25">
      <c r="A4227" s="169">
        <v>54766</v>
      </c>
      <c r="B4227" s="170" t="s">
        <v>3320</v>
      </c>
      <c r="C4227" s="170" t="s">
        <v>24</v>
      </c>
      <c r="D4227" s="170" t="s">
        <v>34</v>
      </c>
      <c r="E4227" s="170">
        <v>750</v>
      </c>
      <c r="F4227" s="170">
        <v>6</v>
      </c>
      <c r="G4227" s="171">
        <v>12.5</v>
      </c>
      <c r="H4227" s="170" t="s">
        <v>200</v>
      </c>
      <c r="I4227" s="171">
        <v>52.93</v>
      </c>
      <c r="J4227" s="169">
        <v>1</v>
      </c>
      <c r="K4227" s="154" cm="1">
        <f t="array" ref="K4227">ROUND(
IF(C4227="Beer",
SUM(LOOKUP(2,1/(SRP!$B$8:$B$10&lt;=E4227)/(SRP!$C$8:$C$10&gt;=E4227),SRP!$D$8:$D$10)*(G4227/100)*(E4227/1000)),
IF(C4227="Spirits",
SUM(LOOKUP(2,1/(SRP!$B$2:$B$7&lt;=E4227)/(SRP!$C$2:$C$7&gt;=E4227),SRP!$D$2:$D$7)*(G4227/100)*(E4227/1000)),
IF(AND(C4227="Wine",D4227="Fortified Wines"),
SUM(LOOKUP(2,1/(SRP!$B$26:$B$29&lt;=E4227)/(SRP!$C$26:$C$29&gt;=E4227),SRP!$D$26:$D$29)*(G4227/100)*(E4227/1000)),
IF(C4227="Wine",
SUM(LOOKUP(2,1/(SRP!$B$21:$B$25&lt;=E4227)/(SRP!$C$21:$C$25&gt;=E4227),SRP!$D$21:$D$25)*(G4227/100)*(E4227/1000)),
IF(AND(C4227="Ready to Drink",D4227="RTD-One Pour Cocktail&gt;7%&lt;=14.5"),
SUM(LOOKUP(2,1/(SRP!$B$16:$B$20&lt;=E4227)/(SRP!$C$16:$C$20&gt;=E4227),SRP!$D$16:$D$20)*(G4227/100)*(E4227/1000)),
IF(C4227="Ready to Drink",
SUM(LOOKUP(2,1/(SRP!$B$11:$B$15&lt;=E4227)/(SRP!$C$11:$C$15&gt;=E4227),SRP!$D$11:$D$15)*(G4227/100)*(E4227/1000)),
0)))))),2)</f>
        <v>7.32</v>
      </c>
      <c r="L4227" s="173" t="str">
        <f t="shared" ref="L4227:L4290" si="66">(_xlfn.CONCAT(C4227,E4227))</f>
        <v>Wine750</v>
      </c>
      <c r="M4227" s="154">
        <f>VLOOKUP(L4227,'Slope %'!C:D,2,0)</f>
        <v>0.1</v>
      </c>
    </row>
    <row r="4228" spans="1:13" x14ac:dyDescent="0.25">
      <c r="A4228" s="169">
        <v>54768</v>
      </c>
      <c r="B4228" s="170" t="s">
        <v>3321</v>
      </c>
      <c r="C4228" s="170" t="s">
        <v>24</v>
      </c>
      <c r="D4228" s="170" t="s">
        <v>34</v>
      </c>
      <c r="E4228" s="170">
        <v>750</v>
      </c>
      <c r="F4228" s="170">
        <v>6</v>
      </c>
      <c r="G4228" s="171">
        <v>13</v>
      </c>
      <c r="H4228" s="170" t="s">
        <v>200</v>
      </c>
      <c r="I4228" s="171">
        <v>47.3</v>
      </c>
      <c r="J4228" s="169">
        <v>1</v>
      </c>
      <c r="K4228" s="154" cm="1">
        <f t="array" ref="K4228">ROUND(
IF(C4228="Beer",
SUM(LOOKUP(2,1/(SRP!$B$8:$B$10&lt;=E4228)/(SRP!$C$8:$C$10&gt;=E4228),SRP!$D$8:$D$10)*(G4228/100)*(E4228/1000)),
IF(C4228="Spirits",
SUM(LOOKUP(2,1/(SRP!$B$2:$B$7&lt;=E4228)/(SRP!$C$2:$C$7&gt;=E4228),SRP!$D$2:$D$7)*(G4228/100)*(E4228/1000)),
IF(AND(C4228="Wine",D4228="Fortified Wines"),
SUM(LOOKUP(2,1/(SRP!$B$26:$B$29&lt;=E4228)/(SRP!$C$26:$C$29&gt;=E4228),SRP!$D$26:$D$29)*(G4228/100)*(E4228/1000)),
IF(C4228="Wine",
SUM(LOOKUP(2,1/(SRP!$B$21:$B$25&lt;=E4228)/(SRP!$C$21:$C$25&gt;=E4228),SRP!$D$21:$D$25)*(G4228/100)*(E4228/1000)),
IF(AND(C4228="Ready to Drink",D4228="RTD-One Pour Cocktail&gt;7%&lt;=14.5"),
SUM(LOOKUP(2,1/(SRP!$B$16:$B$20&lt;=E4228)/(SRP!$C$16:$C$20&gt;=E4228),SRP!$D$16:$D$20)*(G4228/100)*(E4228/1000)),
IF(C4228="Ready to Drink",
SUM(LOOKUP(2,1/(SRP!$B$11:$B$15&lt;=E4228)/(SRP!$C$11:$C$15&gt;=E4228),SRP!$D$11:$D$15)*(G4228/100)*(E4228/1000)),
0)))))),2)</f>
        <v>7.61</v>
      </c>
      <c r="L4228" s="173" t="str">
        <f t="shared" si="66"/>
        <v>Wine750</v>
      </c>
      <c r="M4228" s="154">
        <f>VLOOKUP(L4228,'Slope %'!C:D,2,0)</f>
        <v>0.1</v>
      </c>
    </row>
    <row r="4229" spans="1:13" x14ac:dyDescent="0.25">
      <c r="A4229" s="169">
        <v>54777</v>
      </c>
      <c r="B4229" s="170" t="s">
        <v>3322</v>
      </c>
      <c r="C4229" s="170" t="s">
        <v>11</v>
      </c>
      <c r="D4229" s="170" t="s">
        <v>474</v>
      </c>
      <c r="E4229" s="170">
        <v>473</v>
      </c>
      <c r="F4229" s="170">
        <v>24</v>
      </c>
      <c r="G4229" s="171">
        <v>6.5</v>
      </c>
      <c r="H4229" s="170" t="s">
        <v>1391</v>
      </c>
      <c r="I4229" s="171">
        <v>4.8600000000000003</v>
      </c>
      <c r="J4229" s="169">
        <v>1</v>
      </c>
      <c r="K4229" s="154" cm="1">
        <f t="array" ref="K4229">ROUND(
IF(C4229="Beer",
SUM(LOOKUP(2,1/(SRP!$B$8:$B$10&lt;=E4229)/(SRP!$C$8:$C$10&gt;=E4229),SRP!$D$8:$D$10)*(G4229/100)*(E4229/1000)),
IF(C4229="Spirits",
SUM(LOOKUP(2,1/(SRP!$B$2:$B$7&lt;=E4229)/(SRP!$C$2:$C$7&gt;=E4229),SRP!$D$2:$D$7)*(G4229/100)*(E4229/1000)),
IF(AND(C4229="Wine",D4229="Fortified Wines"),
SUM(LOOKUP(2,1/(SRP!$B$26:$B$29&lt;=E4229)/(SRP!$C$26:$C$29&gt;=E4229),SRP!$D$26:$D$29)*(G4229/100)*(E4229/1000)),
IF(C4229="Wine",
SUM(LOOKUP(2,1/(SRP!$B$21:$B$25&lt;=E4229)/(SRP!$C$21:$C$25&gt;=E4229),SRP!$D$21:$D$25)*(G4229/100)*(E4229/1000)),
IF(AND(C4229="Ready to Drink",D4229="RTD-One Pour Cocktail&gt;7%&lt;=14.5"),
SUM(LOOKUP(2,1/(SRP!$B$16:$B$20&lt;=E4229)/(SRP!$C$16:$C$20&gt;=E4229),SRP!$D$16:$D$20)*(G4229/100)*(E4229/1000)),
IF(C4229="Ready to Drink",
SUM(LOOKUP(2,1/(SRP!$B$11:$B$15&lt;=E4229)/(SRP!$C$11:$C$15&gt;=E4229),SRP!$D$11:$D$15)*(G4229/100)*(E4229/1000)),
0)))))),2)</f>
        <v>2.4</v>
      </c>
      <c r="L4229" s="173" t="str">
        <f t="shared" si="66"/>
        <v>Beer473</v>
      </c>
      <c r="M4229" s="154">
        <f>VLOOKUP(L4229,'Slope %'!C:D,2,0)</f>
        <v>0.12</v>
      </c>
    </row>
    <row r="4230" spans="1:13" x14ac:dyDescent="0.25">
      <c r="A4230" s="169">
        <v>54777</v>
      </c>
      <c r="B4230" s="170" t="s">
        <v>3322</v>
      </c>
      <c r="C4230" s="170" t="s">
        <v>11</v>
      </c>
      <c r="D4230" s="170" t="s">
        <v>474</v>
      </c>
      <c r="E4230" s="170">
        <v>473</v>
      </c>
      <c r="F4230" s="170">
        <v>24</v>
      </c>
      <c r="G4230" s="171">
        <v>6.5</v>
      </c>
      <c r="H4230" s="170" t="s">
        <v>1391</v>
      </c>
      <c r="I4230" s="171">
        <v>4.8600000000000003</v>
      </c>
      <c r="J4230" s="169">
        <v>1</v>
      </c>
      <c r="K4230" s="154" cm="1">
        <f t="array" ref="K4230">ROUND(
IF(C4230="Beer",
SUM(LOOKUP(2,1/(SRP!$B$8:$B$10&lt;=E4230)/(SRP!$C$8:$C$10&gt;=E4230),SRP!$D$8:$D$10)*(G4230/100)*(E4230/1000)),
IF(C4230="Spirits",
SUM(LOOKUP(2,1/(SRP!$B$2:$B$7&lt;=E4230)/(SRP!$C$2:$C$7&gt;=E4230),SRP!$D$2:$D$7)*(G4230/100)*(E4230/1000)),
IF(AND(C4230="Wine",D4230="Fortified Wines"),
SUM(LOOKUP(2,1/(SRP!$B$26:$B$29&lt;=E4230)/(SRP!$C$26:$C$29&gt;=E4230),SRP!$D$26:$D$29)*(G4230/100)*(E4230/1000)),
IF(C4230="Wine",
SUM(LOOKUP(2,1/(SRP!$B$21:$B$25&lt;=E4230)/(SRP!$C$21:$C$25&gt;=E4230),SRP!$D$21:$D$25)*(G4230/100)*(E4230/1000)),
IF(AND(C4230="Ready to Drink",D4230="RTD-One Pour Cocktail&gt;7%&lt;=14.5"),
SUM(LOOKUP(2,1/(SRP!$B$16:$B$20&lt;=E4230)/(SRP!$C$16:$C$20&gt;=E4230),SRP!$D$16:$D$20)*(G4230/100)*(E4230/1000)),
IF(C4230="Ready to Drink",
SUM(LOOKUP(2,1/(SRP!$B$11:$B$15&lt;=E4230)/(SRP!$C$11:$C$15&gt;=E4230),SRP!$D$11:$D$15)*(G4230/100)*(E4230/1000)),
0)))))),2)</f>
        <v>2.4</v>
      </c>
      <c r="L4230" s="173" t="str">
        <f t="shared" si="66"/>
        <v>Beer473</v>
      </c>
      <c r="M4230" s="154">
        <f>VLOOKUP(L4230,'Slope %'!C:D,2,0)</f>
        <v>0.12</v>
      </c>
    </row>
    <row r="4231" spans="1:13" x14ac:dyDescent="0.25">
      <c r="A4231" s="169">
        <v>54778</v>
      </c>
      <c r="B4231" s="170" t="s">
        <v>3323</v>
      </c>
      <c r="C4231" s="170" t="s">
        <v>11</v>
      </c>
      <c r="D4231" s="170" t="s">
        <v>12</v>
      </c>
      <c r="E4231" s="170">
        <v>473</v>
      </c>
      <c r="F4231" s="170">
        <v>24</v>
      </c>
      <c r="G4231" s="171">
        <v>4.5</v>
      </c>
      <c r="H4231" s="170" t="s">
        <v>1391</v>
      </c>
      <c r="I4231" s="171">
        <v>4.46</v>
      </c>
      <c r="J4231" s="169">
        <v>1</v>
      </c>
      <c r="K4231" s="154" cm="1">
        <f t="array" ref="K4231">ROUND(
IF(C4231="Beer",
SUM(LOOKUP(2,1/(SRP!$B$8:$B$10&lt;=E4231)/(SRP!$C$8:$C$10&gt;=E4231),SRP!$D$8:$D$10)*(G4231/100)*(E4231/1000)),
IF(C4231="Spirits",
SUM(LOOKUP(2,1/(SRP!$B$2:$B$7&lt;=E4231)/(SRP!$C$2:$C$7&gt;=E4231),SRP!$D$2:$D$7)*(G4231/100)*(E4231/1000)),
IF(AND(C4231="Wine",D4231="Fortified Wines"),
SUM(LOOKUP(2,1/(SRP!$B$26:$B$29&lt;=E4231)/(SRP!$C$26:$C$29&gt;=E4231),SRP!$D$26:$D$29)*(G4231/100)*(E4231/1000)),
IF(C4231="Wine",
SUM(LOOKUP(2,1/(SRP!$B$21:$B$25&lt;=E4231)/(SRP!$C$21:$C$25&gt;=E4231),SRP!$D$21:$D$25)*(G4231/100)*(E4231/1000)),
IF(AND(C4231="Ready to Drink",D4231="RTD-One Pour Cocktail&gt;7%&lt;=14.5"),
SUM(LOOKUP(2,1/(SRP!$B$16:$B$20&lt;=E4231)/(SRP!$C$16:$C$20&gt;=E4231),SRP!$D$16:$D$20)*(G4231/100)*(E4231/1000)),
IF(C4231="Ready to Drink",
SUM(LOOKUP(2,1/(SRP!$B$11:$B$15&lt;=E4231)/(SRP!$C$11:$C$15&gt;=E4231),SRP!$D$11:$D$15)*(G4231/100)*(E4231/1000)),
0)))))),2)</f>
        <v>1.66</v>
      </c>
      <c r="L4231" s="173" t="str">
        <f t="shared" si="66"/>
        <v>Beer473</v>
      </c>
      <c r="M4231" s="154">
        <f>VLOOKUP(L4231,'Slope %'!C:D,2,0)</f>
        <v>0.12</v>
      </c>
    </row>
    <row r="4232" spans="1:13" x14ac:dyDescent="0.25">
      <c r="A4232" s="169">
        <v>54778</v>
      </c>
      <c r="B4232" s="170" t="s">
        <v>3323</v>
      </c>
      <c r="C4232" s="170" t="s">
        <v>11</v>
      </c>
      <c r="D4232" s="170" t="s">
        <v>12</v>
      </c>
      <c r="E4232" s="170">
        <v>473</v>
      </c>
      <c r="F4232" s="170">
        <v>24</v>
      </c>
      <c r="G4232" s="171">
        <v>4.5</v>
      </c>
      <c r="H4232" s="170" t="s">
        <v>1391</v>
      </c>
      <c r="I4232" s="171">
        <v>4.46</v>
      </c>
      <c r="J4232" s="169">
        <v>1</v>
      </c>
      <c r="K4232" s="154" cm="1">
        <f t="array" ref="K4232">ROUND(
IF(C4232="Beer",
SUM(LOOKUP(2,1/(SRP!$B$8:$B$10&lt;=E4232)/(SRP!$C$8:$C$10&gt;=E4232),SRP!$D$8:$D$10)*(G4232/100)*(E4232/1000)),
IF(C4232="Spirits",
SUM(LOOKUP(2,1/(SRP!$B$2:$B$7&lt;=E4232)/(SRP!$C$2:$C$7&gt;=E4232),SRP!$D$2:$D$7)*(G4232/100)*(E4232/1000)),
IF(AND(C4232="Wine",D4232="Fortified Wines"),
SUM(LOOKUP(2,1/(SRP!$B$26:$B$29&lt;=E4232)/(SRP!$C$26:$C$29&gt;=E4232),SRP!$D$26:$D$29)*(G4232/100)*(E4232/1000)),
IF(C4232="Wine",
SUM(LOOKUP(2,1/(SRP!$B$21:$B$25&lt;=E4232)/(SRP!$C$21:$C$25&gt;=E4232),SRP!$D$21:$D$25)*(G4232/100)*(E4232/1000)),
IF(AND(C4232="Ready to Drink",D4232="RTD-One Pour Cocktail&gt;7%&lt;=14.5"),
SUM(LOOKUP(2,1/(SRP!$B$16:$B$20&lt;=E4232)/(SRP!$C$16:$C$20&gt;=E4232),SRP!$D$16:$D$20)*(G4232/100)*(E4232/1000)),
IF(C4232="Ready to Drink",
SUM(LOOKUP(2,1/(SRP!$B$11:$B$15&lt;=E4232)/(SRP!$C$11:$C$15&gt;=E4232),SRP!$D$11:$D$15)*(G4232/100)*(E4232/1000)),
0)))))),2)</f>
        <v>1.66</v>
      </c>
      <c r="L4232" s="173" t="str">
        <f t="shared" si="66"/>
        <v>Beer473</v>
      </c>
      <c r="M4232" s="154">
        <f>VLOOKUP(L4232,'Slope %'!C:D,2,0)</f>
        <v>0.12</v>
      </c>
    </row>
    <row r="4233" spans="1:13" x14ac:dyDescent="0.25">
      <c r="A4233" s="169">
        <v>54824</v>
      </c>
      <c r="B4233" s="170" t="s">
        <v>3324</v>
      </c>
      <c r="C4233" s="170" t="s">
        <v>11</v>
      </c>
      <c r="D4233" s="170" t="s">
        <v>303</v>
      </c>
      <c r="E4233" s="170">
        <v>355</v>
      </c>
      <c r="F4233" s="170">
        <v>24</v>
      </c>
      <c r="G4233" s="171">
        <v>10.5</v>
      </c>
      <c r="H4233" s="170" t="s">
        <v>1556</v>
      </c>
      <c r="I4233" s="171">
        <v>5.25</v>
      </c>
      <c r="J4233" s="169">
        <v>1</v>
      </c>
      <c r="K4233" s="154" cm="1">
        <f t="array" ref="K4233">ROUND(
IF(C4233="Beer",
SUM(LOOKUP(2,1/(SRP!$B$8:$B$10&lt;=E4233)/(SRP!$C$8:$C$10&gt;=E4233),SRP!$D$8:$D$10)*(G4233/100)*(E4233/1000)),
IF(C4233="Spirits",
SUM(LOOKUP(2,1/(SRP!$B$2:$B$7&lt;=E4233)/(SRP!$C$2:$C$7&gt;=E4233),SRP!$D$2:$D$7)*(G4233/100)*(E4233/1000)),
IF(AND(C4233="Wine",D4233="Fortified Wines"),
SUM(LOOKUP(2,1/(SRP!$B$26:$B$29&lt;=E4233)/(SRP!$C$26:$C$29&gt;=E4233),SRP!$D$26:$D$29)*(G4233/100)*(E4233/1000)),
IF(C4233="Wine",
SUM(LOOKUP(2,1/(SRP!$B$21:$B$25&lt;=E4233)/(SRP!$C$21:$C$25&gt;=E4233),SRP!$D$21:$D$25)*(G4233/100)*(E4233/1000)),
IF(AND(C4233="Ready to Drink",D4233="RTD-One Pour Cocktail&gt;7%&lt;=14.5"),
SUM(LOOKUP(2,1/(SRP!$B$16:$B$20&lt;=E4233)/(SRP!$C$16:$C$20&gt;=E4233),SRP!$D$16:$D$20)*(G4233/100)*(E4233/1000)),
IF(C4233="Ready to Drink",
SUM(LOOKUP(2,1/(SRP!$B$11:$B$15&lt;=E4233)/(SRP!$C$11:$C$15&gt;=E4233),SRP!$D$11:$D$15)*(G4233/100)*(E4233/1000)),
0)))))),2)</f>
        <v>2.91</v>
      </c>
      <c r="L4233" s="173" t="str">
        <f t="shared" si="66"/>
        <v>Beer355</v>
      </c>
      <c r="M4233" s="154">
        <f>VLOOKUP(L4233,'Slope %'!C:D,2,0)</f>
        <v>0.12</v>
      </c>
    </row>
    <row r="4234" spans="1:13" x14ac:dyDescent="0.25">
      <c r="A4234" s="169">
        <v>54824</v>
      </c>
      <c r="B4234" s="170" t="s">
        <v>3324</v>
      </c>
      <c r="C4234" s="170" t="s">
        <v>11</v>
      </c>
      <c r="D4234" s="170" t="s">
        <v>303</v>
      </c>
      <c r="E4234" s="170">
        <v>355</v>
      </c>
      <c r="F4234" s="170">
        <v>24</v>
      </c>
      <c r="G4234" s="171">
        <v>10.5</v>
      </c>
      <c r="H4234" s="170" t="s">
        <v>1556</v>
      </c>
      <c r="I4234" s="171">
        <v>5.25</v>
      </c>
      <c r="J4234" s="169">
        <v>1</v>
      </c>
      <c r="K4234" s="154" cm="1">
        <f t="array" ref="K4234">ROUND(
IF(C4234="Beer",
SUM(LOOKUP(2,1/(SRP!$B$8:$B$10&lt;=E4234)/(SRP!$C$8:$C$10&gt;=E4234),SRP!$D$8:$D$10)*(G4234/100)*(E4234/1000)),
IF(C4234="Spirits",
SUM(LOOKUP(2,1/(SRP!$B$2:$B$7&lt;=E4234)/(SRP!$C$2:$C$7&gt;=E4234),SRP!$D$2:$D$7)*(G4234/100)*(E4234/1000)),
IF(AND(C4234="Wine",D4234="Fortified Wines"),
SUM(LOOKUP(2,1/(SRP!$B$26:$B$29&lt;=E4234)/(SRP!$C$26:$C$29&gt;=E4234),SRP!$D$26:$D$29)*(G4234/100)*(E4234/1000)),
IF(C4234="Wine",
SUM(LOOKUP(2,1/(SRP!$B$21:$B$25&lt;=E4234)/(SRP!$C$21:$C$25&gt;=E4234),SRP!$D$21:$D$25)*(G4234/100)*(E4234/1000)),
IF(AND(C4234="Ready to Drink",D4234="RTD-One Pour Cocktail&gt;7%&lt;=14.5"),
SUM(LOOKUP(2,1/(SRP!$B$16:$B$20&lt;=E4234)/(SRP!$C$16:$C$20&gt;=E4234),SRP!$D$16:$D$20)*(G4234/100)*(E4234/1000)),
IF(C4234="Ready to Drink",
SUM(LOOKUP(2,1/(SRP!$B$11:$B$15&lt;=E4234)/(SRP!$C$11:$C$15&gt;=E4234),SRP!$D$11:$D$15)*(G4234/100)*(E4234/1000)),
0)))))),2)</f>
        <v>2.91</v>
      </c>
      <c r="L4234" s="173" t="str">
        <f t="shared" si="66"/>
        <v>Beer355</v>
      </c>
      <c r="M4234" s="154">
        <f>VLOOKUP(L4234,'Slope %'!C:D,2,0)</f>
        <v>0.12</v>
      </c>
    </row>
    <row r="4235" spans="1:13" x14ac:dyDescent="0.25">
      <c r="A4235" s="169">
        <v>54835</v>
      </c>
      <c r="B4235" s="170" t="s">
        <v>3325</v>
      </c>
      <c r="C4235" s="170" t="s">
        <v>11</v>
      </c>
      <c r="D4235" s="170" t="s">
        <v>267</v>
      </c>
      <c r="E4235" s="170">
        <v>473</v>
      </c>
      <c r="F4235" s="170">
        <v>24</v>
      </c>
      <c r="G4235" s="171">
        <v>5</v>
      </c>
      <c r="H4235" s="170" t="s">
        <v>2226</v>
      </c>
      <c r="I4235" s="171">
        <v>4.3899999999999997</v>
      </c>
      <c r="J4235" s="169">
        <v>1</v>
      </c>
      <c r="K4235" s="154" cm="1">
        <f t="array" ref="K4235">ROUND(
IF(C4235="Beer",
SUM(LOOKUP(2,1/(SRP!$B$8:$B$10&lt;=E4235)/(SRP!$C$8:$C$10&gt;=E4235),SRP!$D$8:$D$10)*(G4235/100)*(E4235/1000)),
IF(C4235="Spirits",
SUM(LOOKUP(2,1/(SRP!$B$2:$B$7&lt;=E4235)/(SRP!$C$2:$C$7&gt;=E4235),SRP!$D$2:$D$7)*(G4235/100)*(E4235/1000)),
IF(AND(C4235="Wine",D4235="Fortified Wines"),
SUM(LOOKUP(2,1/(SRP!$B$26:$B$29&lt;=E4235)/(SRP!$C$26:$C$29&gt;=E4235),SRP!$D$26:$D$29)*(G4235/100)*(E4235/1000)),
IF(C4235="Wine",
SUM(LOOKUP(2,1/(SRP!$B$21:$B$25&lt;=E4235)/(SRP!$C$21:$C$25&gt;=E4235),SRP!$D$21:$D$25)*(G4235/100)*(E4235/1000)),
IF(AND(C4235="Ready to Drink",D4235="RTD-One Pour Cocktail&gt;7%&lt;=14.5"),
SUM(LOOKUP(2,1/(SRP!$B$16:$B$20&lt;=E4235)/(SRP!$C$16:$C$20&gt;=E4235),SRP!$D$16:$D$20)*(G4235/100)*(E4235/1000)),
IF(C4235="Ready to Drink",
SUM(LOOKUP(2,1/(SRP!$B$11:$B$15&lt;=E4235)/(SRP!$C$11:$C$15&gt;=E4235),SRP!$D$11:$D$15)*(G4235/100)*(E4235/1000)),
0)))))),2)</f>
        <v>1.85</v>
      </c>
      <c r="L4235" s="173" t="str">
        <f t="shared" si="66"/>
        <v>Beer473</v>
      </c>
      <c r="M4235" s="154">
        <f>VLOOKUP(L4235,'Slope %'!C:D,2,0)</f>
        <v>0.12</v>
      </c>
    </row>
    <row r="4236" spans="1:13" x14ac:dyDescent="0.25">
      <c r="A4236" s="169">
        <v>54835</v>
      </c>
      <c r="B4236" s="170" t="s">
        <v>3325</v>
      </c>
      <c r="C4236" s="170" t="s">
        <v>11</v>
      </c>
      <c r="D4236" s="170" t="s">
        <v>267</v>
      </c>
      <c r="E4236" s="170">
        <v>473</v>
      </c>
      <c r="F4236" s="170">
        <v>24</v>
      </c>
      <c r="G4236" s="171">
        <v>5</v>
      </c>
      <c r="H4236" s="170" t="s">
        <v>1407</v>
      </c>
      <c r="I4236" s="171">
        <v>4.3899999999999997</v>
      </c>
      <c r="J4236" s="169">
        <v>1</v>
      </c>
      <c r="K4236" s="154" cm="1">
        <f t="array" ref="K4236">ROUND(
IF(C4236="Beer",
SUM(LOOKUP(2,1/(SRP!$B$8:$B$10&lt;=E4236)/(SRP!$C$8:$C$10&gt;=E4236),SRP!$D$8:$D$10)*(G4236/100)*(E4236/1000)),
IF(C4236="Spirits",
SUM(LOOKUP(2,1/(SRP!$B$2:$B$7&lt;=E4236)/(SRP!$C$2:$C$7&gt;=E4236),SRP!$D$2:$D$7)*(G4236/100)*(E4236/1000)),
IF(AND(C4236="Wine",D4236="Fortified Wines"),
SUM(LOOKUP(2,1/(SRP!$B$26:$B$29&lt;=E4236)/(SRP!$C$26:$C$29&gt;=E4236),SRP!$D$26:$D$29)*(G4236/100)*(E4236/1000)),
IF(C4236="Wine",
SUM(LOOKUP(2,1/(SRP!$B$21:$B$25&lt;=E4236)/(SRP!$C$21:$C$25&gt;=E4236),SRP!$D$21:$D$25)*(G4236/100)*(E4236/1000)),
IF(AND(C4236="Ready to Drink",D4236="RTD-One Pour Cocktail&gt;7%&lt;=14.5"),
SUM(LOOKUP(2,1/(SRP!$B$16:$B$20&lt;=E4236)/(SRP!$C$16:$C$20&gt;=E4236),SRP!$D$16:$D$20)*(G4236/100)*(E4236/1000)),
IF(C4236="Ready to Drink",
SUM(LOOKUP(2,1/(SRP!$B$11:$B$15&lt;=E4236)/(SRP!$C$11:$C$15&gt;=E4236),SRP!$D$11:$D$15)*(G4236/100)*(E4236/1000)),
0)))))),2)</f>
        <v>1.85</v>
      </c>
      <c r="L4236" s="173" t="str">
        <f t="shared" si="66"/>
        <v>Beer473</v>
      </c>
      <c r="M4236" s="154">
        <f>VLOOKUP(L4236,'Slope %'!C:D,2,0)</f>
        <v>0.12</v>
      </c>
    </row>
    <row r="4237" spans="1:13" x14ac:dyDescent="0.25">
      <c r="A4237" s="169">
        <v>54841</v>
      </c>
      <c r="B4237" s="170" t="s">
        <v>387</v>
      </c>
      <c r="C4237" s="170" t="s">
        <v>15</v>
      </c>
      <c r="D4237" s="170" t="s">
        <v>143</v>
      </c>
      <c r="E4237" s="170">
        <v>1750</v>
      </c>
      <c r="F4237" s="170">
        <v>6</v>
      </c>
      <c r="G4237" s="171">
        <v>40</v>
      </c>
      <c r="H4237" s="170" t="s">
        <v>43</v>
      </c>
      <c r="I4237" s="171">
        <v>59.79</v>
      </c>
      <c r="J4237" s="169">
        <v>1</v>
      </c>
      <c r="K4237" s="154" cm="1">
        <f t="array" ref="K4237">ROUND(
IF(C4237="Beer",
SUM(LOOKUP(2,1/(SRP!$B$8:$B$10&lt;=E4237)/(SRP!$C$8:$C$10&gt;=E4237),SRP!$D$8:$D$10)*(G4237/100)*(E4237/1000)),
IF(C4237="Spirits",
SUM(LOOKUP(2,1/(SRP!$B$2:$B$7&lt;=E4237)/(SRP!$C$2:$C$7&gt;=E4237),SRP!$D$2:$D$7)*(G4237/100)*(E4237/1000)),
IF(AND(C4237="Wine",D4237="Fortified Wines"),
SUM(LOOKUP(2,1/(SRP!$B$26:$B$29&lt;=E4237)/(SRP!$C$26:$C$29&gt;=E4237),SRP!$D$26:$D$29)*(G4237/100)*(E4237/1000)),
IF(C4237="Wine",
SUM(LOOKUP(2,1/(SRP!$B$21:$B$25&lt;=E4237)/(SRP!$C$21:$C$25&gt;=E4237),SRP!$D$21:$D$25)*(G4237/100)*(E4237/1000)),
IF(AND(C4237="Ready to Drink",D4237="RTD-One Pour Cocktail&gt;7%&lt;=14.5"),
SUM(LOOKUP(2,1/(SRP!$B$16:$B$20&lt;=E4237)/(SRP!$C$16:$C$20&gt;=E4237),SRP!$D$16:$D$20)*(G4237/100)*(E4237/1000)),
IF(C4237="Ready to Drink",
SUM(LOOKUP(2,1/(SRP!$B$11:$B$15&lt;=E4237)/(SRP!$C$11:$C$15&gt;=E4237),SRP!$D$11:$D$15)*(G4237/100)*(E4237/1000)),
0)))))),2)</f>
        <v>54.65</v>
      </c>
      <c r="L4237" s="173" t="str">
        <f t="shared" si="66"/>
        <v>Spirits1750</v>
      </c>
      <c r="M4237" s="154">
        <f>VLOOKUP(L4237,'Slope %'!C:D,2,0)</f>
        <v>0.03</v>
      </c>
    </row>
    <row r="4238" spans="1:13" x14ac:dyDescent="0.25">
      <c r="A4238" s="169">
        <v>54927</v>
      </c>
      <c r="B4238" s="170" t="s">
        <v>3326</v>
      </c>
      <c r="C4238" s="170" t="s">
        <v>1065</v>
      </c>
      <c r="D4238" s="170" t="s">
        <v>1066</v>
      </c>
      <c r="E4238" s="170">
        <v>1980</v>
      </c>
      <c r="F4238" s="170">
        <v>4</v>
      </c>
      <c r="G4238" s="171">
        <v>1E-3</v>
      </c>
      <c r="H4238" s="170" t="s">
        <v>151</v>
      </c>
      <c r="I4238" s="171">
        <v>10.9</v>
      </c>
      <c r="J4238" s="169">
        <v>6</v>
      </c>
      <c r="K4238" s="154" cm="1">
        <f t="array" ref="K4238">ROUND(
IF(C4238="Beer",
SUM(LOOKUP(2,1/(SRP!$B$8:$B$10&lt;=E4238)/(SRP!$C$8:$C$10&gt;=E4238),SRP!$D$8:$D$10)*(G4238/100)*(E4238/1000)),
IF(C4238="Spirits",
SUM(LOOKUP(2,1/(SRP!$B$2:$B$7&lt;=E4238)/(SRP!$C$2:$C$7&gt;=E4238),SRP!$D$2:$D$7)*(G4238/100)*(E4238/1000)),
IF(AND(C4238="Wine",D4238="Fortified Wines"),
SUM(LOOKUP(2,1/(SRP!$B$26:$B$29&lt;=E4238)/(SRP!$C$26:$C$29&gt;=E4238),SRP!$D$26:$D$29)*(G4238/100)*(E4238/1000)),
IF(C4238="Wine",
SUM(LOOKUP(2,1/(SRP!$B$21:$B$25&lt;=E4238)/(SRP!$C$21:$C$25&gt;=E4238),SRP!$D$21:$D$25)*(G4238/100)*(E4238/1000)),
IF(AND(C4238="Ready to Drink",D4238="RTD-One Pour Cocktail&gt;7%&lt;=14.5"),
SUM(LOOKUP(2,1/(SRP!$B$16:$B$20&lt;=E4238)/(SRP!$C$16:$C$20&gt;=E4238),SRP!$D$16:$D$20)*(G4238/100)*(E4238/1000)),
IF(C4238="Ready to Drink",
SUM(LOOKUP(2,1/(SRP!$B$11:$B$15&lt;=E4238)/(SRP!$C$11:$C$15&gt;=E4238),SRP!$D$11:$D$15)*(G4238/100)*(E4238/1000)),
0)))))),2)</f>
        <v>0</v>
      </c>
      <c r="L4238" s="173" t="str">
        <f t="shared" si="66"/>
        <v>Dealcoholized1980</v>
      </c>
      <c r="M4238" s="154" t="e">
        <f>VLOOKUP(L4238,'Slope %'!C:D,2,0)</f>
        <v>#N/A</v>
      </c>
    </row>
    <row r="4239" spans="1:13" x14ac:dyDescent="0.25">
      <c r="A4239" s="169">
        <v>54927</v>
      </c>
      <c r="B4239" s="170" t="s">
        <v>3326</v>
      </c>
      <c r="C4239" s="170" t="s">
        <v>1065</v>
      </c>
      <c r="D4239" s="170" t="s">
        <v>1066</v>
      </c>
      <c r="E4239" s="170">
        <v>1980</v>
      </c>
      <c r="F4239" s="170">
        <v>4</v>
      </c>
      <c r="G4239" s="171">
        <v>1E-3</v>
      </c>
      <c r="H4239" s="170" t="s">
        <v>151</v>
      </c>
      <c r="I4239" s="171">
        <v>10.9</v>
      </c>
      <c r="J4239" s="169">
        <v>6</v>
      </c>
      <c r="K4239" s="154" cm="1">
        <f t="array" ref="K4239">ROUND(
IF(C4239="Beer",
SUM(LOOKUP(2,1/(SRP!$B$8:$B$10&lt;=E4239)/(SRP!$C$8:$C$10&gt;=E4239),SRP!$D$8:$D$10)*(G4239/100)*(E4239/1000)),
IF(C4239="Spirits",
SUM(LOOKUP(2,1/(SRP!$B$2:$B$7&lt;=E4239)/(SRP!$C$2:$C$7&gt;=E4239),SRP!$D$2:$D$7)*(G4239/100)*(E4239/1000)),
IF(AND(C4239="Wine",D4239="Fortified Wines"),
SUM(LOOKUP(2,1/(SRP!$B$26:$B$29&lt;=E4239)/(SRP!$C$26:$C$29&gt;=E4239),SRP!$D$26:$D$29)*(G4239/100)*(E4239/1000)),
IF(C4239="Wine",
SUM(LOOKUP(2,1/(SRP!$B$21:$B$25&lt;=E4239)/(SRP!$C$21:$C$25&gt;=E4239),SRP!$D$21:$D$25)*(G4239/100)*(E4239/1000)),
IF(AND(C4239="Ready to Drink",D4239="RTD-One Pour Cocktail&gt;7%&lt;=14.5"),
SUM(LOOKUP(2,1/(SRP!$B$16:$B$20&lt;=E4239)/(SRP!$C$16:$C$20&gt;=E4239),SRP!$D$16:$D$20)*(G4239/100)*(E4239/1000)),
IF(C4239="Ready to Drink",
SUM(LOOKUP(2,1/(SRP!$B$11:$B$15&lt;=E4239)/(SRP!$C$11:$C$15&gt;=E4239),SRP!$D$11:$D$15)*(G4239/100)*(E4239/1000)),
0)))))),2)</f>
        <v>0</v>
      </c>
      <c r="L4239" s="173" t="str">
        <f t="shared" si="66"/>
        <v>Dealcoholized1980</v>
      </c>
      <c r="M4239" s="154" t="e">
        <f>VLOOKUP(L4239,'Slope %'!C:D,2,0)</f>
        <v>#N/A</v>
      </c>
    </row>
    <row r="4240" spans="1:13" x14ac:dyDescent="0.25">
      <c r="A4240" s="169">
        <v>55010</v>
      </c>
      <c r="B4240" s="170" t="s">
        <v>3327</v>
      </c>
      <c r="C4240" s="170" t="s">
        <v>1065</v>
      </c>
      <c r="D4240" s="170" t="s">
        <v>1066</v>
      </c>
      <c r="E4240" s="170">
        <v>330</v>
      </c>
      <c r="F4240" s="170">
        <v>24</v>
      </c>
      <c r="G4240" s="171">
        <v>1E-3</v>
      </c>
      <c r="H4240" s="170" t="s">
        <v>151</v>
      </c>
      <c r="I4240" s="171">
        <v>2.29</v>
      </c>
      <c r="J4240" s="169">
        <v>1</v>
      </c>
      <c r="K4240" s="154" cm="1">
        <f t="array" ref="K4240">ROUND(
IF(C4240="Beer",
SUM(LOOKUP(2,1/(SRP!$B$8:$B$10&lt;=E4240)/(SRP!$C$8:$C$10&gt;=E4240),SRP!$D$8:$D$10)*(G4240/100)*(E4240/1000)),
IF(C4240="Spirits",
SUM(LOOKUP(2,1/(SRP!$B$2:$B$7&lt;=E4240)/(SRP!$C$2:$C$7&gt;=E4240),SRP!$D$2:$D$7)*(G4240/100)*(E4240/1000)),
IF(AND(C4240="Wine",D4240="Fortified Wines"),
SUM(LOOKUP(2,1/(SRP!$B$26:$B$29&lt;=E4240)/(SRP!$C$26:$C$29&gt;=E4240),SRP!$D$26:$D$29)*(G4240/100)*(E4240/1000)),
IF(C4240="Wine",
SUM(LOOKUP(2,1/(SRP!$B$21:$B$25&lt;=E4240)/(SRP!$C$21:$C$25&gt;=E4240),SRP!$D$21:$D$25)*(G4240/100)*(E4240/1000)),
IF(AND(C4240="Ready to Drink",D4240="RTD-One Pour Cocktail&gt;7%&lt;=14.5"),
SUM(LOOKUP(2,1/(SRP!$B$16:$B$20&lt;=E4240)/(SRP!$C$16:$C$20&gt;=E4240),SRP!$D$16:$D$20)*(G4240/100)*(E4240/1000)),
IF(C4240="Ready to Drink",
SUM(LOOKUP(2,1/(SRP!$B$11:$B$15&lt;=E4240)/(SRP!$C$11:$C$15&gt;=E4240),SRP!$D$11:$D$15)*(G4240/100)*(E4240/1000)),
0)))))),2)</f>
        <v>0</v>
      </c>
      <c r="L4240" s="173" t="str">
        <f t="shared" si="66"/>
        <v>Dealcoholized330</v>
      </c>
      <c r="M4240" s="154" t="e">
        <f>VLOOKUP(L4240,'Slope %'!C:D,2,0)</f>
        <v>#N/A</v>
      </c>
    </row>
    <row r="4241" spans="1:13" x14ac:dyDescent="0.25">
      <c r="A4241" s="169">
        <v>55010</v>
      </c>
      <c r="B4241" s="170" t="s">
        <v>3327</v>
      </c>
      <c r="C4241" s="170" t="s">
        <v>1065</v>
      </c>
      <c r="D4241" s="170" t="s">
        <v>1066</v>
      </c>
      <c r="E4241" s="170">
        <v>330</v>
      </c>
      <c r="F4241" s="170">
        <v>24</v>
      </c>
      <c r="G4241" s="171">
        <v>1E-3</v>
      </c>
      <c r="H4241" s="170" t="s">
        <v>151</v>
      </c>
      <c r="I4241" s="171">
        <v>2.29</v>
      </c>
      <c r="J4241" s="169">
        <v>1</v>
      </c>
      <c r="K4241" s="154" cm="1">
        <f t="array" ref="K4241">ROUND(
IF(C4241="Beer",
SUM(LOOKUP(2,1/(SRP!$B$8:$B$10&lt;=E4241)/(SRP!$C$8:$C$10&gt;=E4241),SRP!$D$8:$D$10)*(G4241/100)*(E4241/1000)),
IF(C4241="Spirits",
SUM(LOOKUP(2,1/(SRP!$B$2:$B$7&lt;=E4241)/(SRP!$C$2:$C$7&gt;=E4241),SRP!$D$2:$D$7)*(G4241/100)*(E4241/1000)),
IF(AND(C4241="Wine",D4241="Fortified Wines"),
SUM(LOOKUP(2,1/(SRP!$B$26:$B$29&lt;=E4241)/(SRP!$C$26:$C$29&gt;=E4241),SRP!$D$26:$D$29)*(G4241/100)*(E4241/1000)),
IF(C4241="Wine",
SUM(LOOKUP(2,1/(SRP!$B$21:$B$25&lt;=E4241)/(SRP!$C$21:$C$25&gt;=E4241),SRP!$D$21:$D$25)*(G4241/100)*(E4241/1000)),
IF(AND(C4241="Ready to Drink",D4241="RTD-One Pour Cocktail&gt;7%&lt;=14.5"),
SUM(LOOKUP(2,1/(SRP!$B$16:$B$20&lt;=E4241)/(SRP!$C$16:$C$20&gt;=E4241),SRP!$D$16:$D$20)*(G4241/100)*(E4241/1000)),
IF(C4241="Ready to Drink",
SUM(LOOKUP(2,1/(SRP!$B$11:$B$15&lt;=E4241)/(SRP!$C$11:$C$15&gt;=E4241),SRP!$D$11:$D$15)*(G4241/100)*(E4241/1000)),
0)))))),2)</f>
        <v>0</v>
      </c>
      <c r="L4241" s="173" t="str">
        <f t="shared" si="66"/>
        <v>Dealcoholized330</v>
      </c>
      <c r="M4241" s="154" t="e">
        <f>VLOOKUP(L4241,'Slope %'!C:D,2,0)</f>
        <v>#N/A</v>
      </c>
    </row>
    <row r="4242" spans="1:13" x14ac:dyDescent="0.25">
      <c r="A4242" s="169">
        <v>55043</v>
      </c>
      <c r="B4242" s="170" t="s">
        <v>3328</v>
      </c>
      <c r="C4242" s="170" t="s">
        <v>11</v>
      </c>
      <c r="D4242" s="170" t="s">
        <v>267</v>
      </c>
      <c r="E4242" s="170">
        <v>500</v>
      </c>
      <c r="F4242" s="170">
        <v>12</v>
      </c>
      <c r="G4242" s="171">
        <v>5.2</v>
      </c>
      <c r="H4242" s="170" t="s">
        <v>1623</v>
      </c>
      <c r="I4242" s="171">
        <v>5.24</v>
      </c>
      <c r="J4242" s="169">
        <v>1</v>
      </c>
      <c r="K4242" s="154" cm="1">
        <f t="array" ref="K4242">ROUND(
IF(C4242="Beer",
SUM(LOOKUP(2,1/(SRP!$B$8:$B$10&lt;=E4242)/(SRP!$C$8:$C$10&gt;=E4242),SRP!$D$8:$D$10)*(G4242/100)*(E4242/1000)),
IF(C4242="Spirits",
SUM(LOOKUP(2,1/(SRP!$B$2:$B$7&lt;=E4242)/(SRP!$C$2:$C$7&gt;=E4242),SRP!$D$2:$D$7)*(G4242/100)*(E4242/1000)),
IF(AND(C4242="Wine",D4242="Fortified Wines"),
SUM(LOOKUP(2,1/(SRP!$B$26:$B$29&lt;=E4242)/(SRP!$C$26:$C$29&gt;=E4242),SRP!$D$26:$D$29)*(G4242/100)*(E4242/1000)),
IF(C4242="Wine",
SUM(LOOKUP(2,1/(SRP!$B$21:$B$25&lt;=E4242)/(SRP!$C$21:$C$25&gt;=E4242),SRP!$D$21:$D$25)*(G4242/100)*(E4242/1000)),
IF(AND(C4242="Ready to Drink",D4242="RTD-One Pour Cocktail&gt;7%&lt;=14.5"),
SUM(LOOKUP(2,1/(SRP!$B$16:$B$20&lt;=E4242)/(SRP!$C$16:$C$20&gt;=E4242),SRP!$D$16:$D$20)*(G4242/100)*(E4242/1000)),
IF(C4242="Ready to Drink",
SUM(LOOKUP(2,1/(SRP!$B$11:$B$15&lt;=E4242)/(SRP!$C$11:$C$15&gt;=E4242),SRP!$D$11:$D$15)*(G4242/100)*(E4242/1000)),
0)))))),2)</f>
        <v>2.0299999999999998</v>
      </c>
      <c r="L4242" s="173" t="str">
        <f t="shared" si="66"/>
        <v>Beer500</v>
      </c>
      <c r="M4242" s="154">
        <f>VLOOKUP(L4242,'Slope %'!C:D,2,0)</f>
        <v>0.12</v>
      </c>
    </row>
    <row r="4243" spans="1:13" x14ac:dyDescent="0.25">
      <c r="A4243" s="169">
        <v>55043</v>
      </c>
      <c r="B4243" s="170" t="s">
        <v>3328</v>
      </c>
      <c r="C4243" s="170" t="s">
        <v>11</v>
      </c>
      <c r="D4243" s="170" t="s">
        <v>267</v>
      </c>
      <c r="E4243" s="170">
        <v>500</v>
      </c>
      <c r="F4243" s="170">
        <v>12</v>
      </c>
      <c r="G4243" s="171">
        <v>5.2</v>
      </c>
      <c r="H4243" s="170" t="s">
        <v>1623</v>
      </c>
      <c r="I4243" s="171">
        <v>5.24</v>
      </c>
      <c r="J4243" s="169">
        <v>1</v>
      </c>
      <c r="K4243" s="154" cm="1">
        <f t="array" ref="K4243">ROUND(
IF(C4243="Beer",
SUM(LOOKUP(2,1/(SRP!$B$8:$B$10&lt;=E4243)/(SRP!$C$8:$C$10&gt;=E4243),SRP!$D$8:$D$10)*(G4243/100)*(E4243/1000)),
IF(C4243="Spirits",
SUM(LOOKUP(2,1/(SRP!$B$2:$B$7&lt;=E4243)/(SRP!$C$2:$C$7&gt;=E4243),SRP!$D$2:$D$7)*(G4243/100)*(E4243/1000)),
IF(AND(C4243="Wine",D4243="Fortified Wines"),
SUM(LOOKUP(2,1/(SRP!$B$26:$B$29&lt;=E4243)/(SRP!$C$26:$C$29&gt;=E4243),SRP!$D$26:$D$29)*(G4243/100)*(E4243/1000)),
IF(C4243="Wine",
SUM(LOOKUP(2,1/(SRP!$B$21:$B$25&lt;=E4243)/(SRP!$C$21:$C$25&gt;=E4243),SRP!$D$21:$D$25)*(G4243/100)*(E4243/1000)),
IF(AND(C4243="Ready to Drink",D4243="RTD-One Pour Cocktail&gt;7%&lt;=14.5"),
SUM(LOOKUP(2,1/(SRP!$B$16:$B$20&lt;=E4243)/(SRP!$C$16:$C$20&gt;=E4243),SRP!$D$16:$D$20)*(G4243/100)*(E4243/1000)),
IF(C4243="Ready to Drink",
SUM(LOOKUP(2,1/(SRP!$B$11:$B$15&lt;=E4243)/(SRP!$C$11:$C$15&gt;=E4243),SRP!$D$11:$D$15)*(G4243/100)*(E4243/1000)),
0)))))),2)</f>
        <v>2.0299999999999998</v>
      </c>
      <c r="L4243" s="173" t="str">
        <f t="shared" si="66"/>
        <v>Beer500</v>
      </c>
      <c r="M4243" s="154">
        <f>VLOOKUP(L4243,'Slope %'!C:D,2,0)</f>
        <v>0.12</v>
      </c>
    </row>
    <row r="4244" spans="1:13" x14ac:dyDescent="0.25">
      <c r="A4244" s="169">
        <v>55084</v>
      </c>
      <c r="B4244" s="170" t="s">
        <v>3329</v>
      </c>
      <c r="C4244" s="170" t="s">
        <v>263</v>
      </c>
      <c r="D4244" s="170" t="s">
        <v>264</v>
      </c>
      <c r="E4244" s="170">
        <v>30000</v>
      </c>
      <c r="F4244" s="170">
        <v>1</v>
      </c>
      <c r="G4244" s="171">
        <v>4.5</v>
      </c>
      <c r="H4244" s="170" t="s">
        <v>1324</v>
      </c>
      <c r="I4244" s="171">
        <v>169.96</v>
      </c>
      <c r="J4244" s="169">
        <v>1</v>
      </c>
      <c r="K4244" s="154" cm="1">
        <f t="array" ref="K4244">ROUND(
IF(C4244="Beer",
SUM(LOOKUP(2,1/(SRP!$B$8:$B$10&lt;=E4244)/(SRP!$C$8:$C$10&gt;=E4244),SRP!$D$8:$D$10)*(G4244/100)*(E4244/1000)),
IF(C4244="Spirits",
SUM(LOOKUP(2,1/(SRP!$B$2:$B$7&lt;=E4244)/(SRP!$C$2:$C$7&gt;=E4244),SRP!$D$2:$D$7)*(G4244/100)*(E4244/1000)),
IF(AND(C4244="Wine",D4244="Fortified Wines"),
SUM(LOOKUP(2,1/(SRP!$B$26:$B$29&lt;=E4244)/(SRP!$C$26:$C$29&gt;=E4244),SRP!$D$26:$D$29)*(G4244/100)*(E4244/1000)),
IF(C4244="Wine",
SUM(LOOKUP(2,1/(SRP!$B$21:$B$25&lt;=E4244)/(SRP!$C$21:$C$25&gt;=E4244),SRP!$D$21:$D$25)*(G4244/100)*(E4244/1000)),
IF(AND(C4244="Ready to Drink",D4244="RTD-One Pour Cocktail&gt;7%&lt;=14.5"),
SUM(LOOKUP(2,1/(SRP!$B$16:$B$20&lt;=E4244)/(SRP!$C$16:$C$20&gt;=E4244),SRP!$D$16:$D$20)*(G4244/100)*(E4244/1000)),
IF(C4244="Ready to Drink",
SUM(LOOKUP(2,1/(SRP!$B$11:$B$15&lt;=E4244)/(SRP!$C$11:$C$15&gt;=E4244),SRP!$D$11:$D$15)*(G4244/100)*(E4244/1000)),
0)))))),2)</f>
        <v>105.39</v>
      </c>
      <c r="L4244" s="173" t="str">
        <f t="shared" si="66"/>
        <v>Ready to Drink30000</v>
      </c>
      <c r="M4244" s="154" t="e">
        <f>VLOOKUP(L4244,'Slope %'!C:D,2,0)</f>
        <v>#N/A</v>
      </c>
    </row>
    <row r="4245" spans="1:13" x14ac:dyDescent="0.25">
      <c r="A4245" s="169">
        <v>55084</v>
      </c>
      <c r="B4245" s="170" t="s">
        <v>3329</v>
      </c>
      <c r="C4245" s="170" t="s">
        <v>263</v>
      </c>
      <c r="D4245" s="170" t="s">
        <v>264</v>
      </c>
      <c r="E4245" s="170">
        <v>30000</v>
      </c>
      <c r="F4245" s="170">
        <v>1</v>
      </c>
      <c r="G4245" s="171">
        <v>4.5</v>
      </c>
      <c r="H4245" s="170" t="s">
        <v>1324</v>
      </c>
      <c r="I4245" s="171">
        <v>169.96</v>
      </c>
      <c r="J4245" s="169">
        <v>1</v>
      </c>
      <c r="K4245" s="154" cm="1">
        <f t="array" ref="K4245">ROUND(
IF(C4245="Beer",
SUM(LOOKUP(2,1/(SRP!$B$8:$B$10&lt;=E4245)/(SRP!$C$8:$C$10&gt;=E4245),SRP!$D$8:$D$10)*(G4245/100)*(E4245/1000)),
IF(C4245="Spirits",
SUM(LOOKUP(2,1/(SRP!$B$2:$B$7&lt;=E4245)/(SRP!$C$2:$C$7&gt;=E4245),SRP!$D$2:$D$7)*(G4245/100)*(E4245/1000)),
IF(AND(C4245="Wine",D4245="Fortified Wines"),
SUM(LOOKUP(2,1/(SRP!$B$26:$B$29&lt;=E4245)/(SRP!$C$26:$C$29&gt;=E4245),SRP!$D$26:$D$29)*(G4245/100)*(E4245/1000)),
IF(C4245="Wine",
SUM(LOOKUP(2,1/(SRP!$B$21:$B$25&lt;=E4245)/(SRP!$C$21:$C$25&gt;=E4245),SRP!$D$21:$D$25)*(G4245/100)*(E4245/1000)),
IF(AND(C4245="Ready to Drink",D4245="RTD-One Pour Cocktail&gt;7%&lt;=14.5"),
SUM(LOOKUP(2,1/(SRP!$B$16:$B$20&lt;=E4245)/(SRP!$C$16:$C$20&gt;=E4245),SRP!$D$16:$D$20)*(G4245/100)*(E4245/1000)),
IF(C4245="Ready to Drink",
SUM(LOOKUP(2,1/(SRP!$B$11:$B$15&lt;=E4245)/(SRP!$C$11:$C$15&gt;=E4245),SRP!$D$11:$D$15)*(G4245/100)*(E4245/1000)),
0)))))),2)</f>
        <v>105.39</v>
      </c>
      <c r="L4245" s="173" t="str">
        <f t="shared" si="66"/>
        <v>Ready to Drink30000</v>
      </c>
      <c r="M4245" s="154" t="e">
        <f>VLOOKUP(L4245,'Slope %'!C:D,2,0)</f>
        <v>#N/A</v>
      </c>
    </row>
    <row r="4246" spans="1:13" x14ac:dyDescent="0.25">
      <c r="A4246" s="169">
        <v>55116</v>
      </c>
      <c r="B4246" s="170" t="s">
        <v>3330</v>
      </c>
      <c r="C4246" s="170" t="s">
        <v>15</v>
      </c>
      <c r="D4246" s="170" t="s">
        <v>845</v>
      </c>
      <c r="E4246" s="170">
        <v>750</v>
      </c>
      <c r="F4246" s="170">
        <v>6</v>
      </c>
      <c r="G4246" s="171">
        <v>45.5</v>
      </c>
      <c r="H4246" s="170" t="s">
        <v>20</v>
      </c>
      <c r="I4246" s="171">
        <v>79.95</v>
      </c>
      <c r="J4246" s="169">
        <v>1</v>
      </c>
      <c r="K4246" s="154" cm="1">
        <f t="array" ref="K4246">ROUND(
IF(C4246="Beer",
SUM(LOOKUP(2,1/(SRP!$B$8:$B$10&lt;=E4246)/(SRP!$C$8:$C$10&gt;=E4246),SRP!$D$8:$D$10)*(G4246/100)*(E4246/1000)),
IF(C4246="Spirits",
SUM(LOOKUP(2,1/(SRP!$B$2:$B$7&lt;=E4246)/(SRP!$C$2:$C$7&gt;=E4246),SRP!$D$2:$D$7)*(G4246/100)*(E4246/1000)),
IF(AND(C4246="Wine",D4246="Fortified Wines"),
SUM(LOOKUP(2,1/(SRP!$B$26:$B$29&lt;=E4246)/(SRP!$C$26:$C$29&gt;=E4246),SRP!$D$26:$D$29)*(G4246/100)*(E4246/1000)),
IF(C4246="Wine",
SUM(LOOKUP(2,1/(SRP!$B$21:$B$25&lt;=E4246)/(SRP!$C$21:$C$25&gt;=E4246),SRP!$D$21:$D$25)*(G4246/100)*(E4246/1000)),
IF(AND(C4246="Ready to Drink",D4246="RTD-One Pour Cocktail&gt;7%&lt;=14.5"),
SUM(LOOKUP(2,1/(SRP!$B$16:$B$20&lt;=E4246)/(SRP!$C$16:$C$20&gt;=E4246),SRP!$D$16:$D$20)*(G4246/100)*(E4246/1000)),
IF(C4246="Ready to Drink",
SUM(LOOKUP(2,1/(SRP!$B$11:$B$15&lt;=E4246)/(SRP!$C$11:$C$15&gt;=E4246),SRP!$D$11:$D$15)*(G4246/100)*(E4246/1000)),
0)))))),2)</f>
        <v>26.64</v>
      </c>
      <c r="L4246" s="173" t="str">
        <f t="shared" si="66"/>
        <v>Spirits750</v>
      </c>
      <c r="M4246" s="154">
        <f>VLOOKUP(L4246,'Slope %'!C:D,2,0)</f>
        <v>7.0000000000000007E-2</v>
      </c>
    </row>
    <row r="4247" spans="1:13" x14ac:dyDescent="0.25">
      <c r="A4247" s="169">
        <v>55182</v>
      </c>
      <c r="B4247" s="170" t="s">
        <v>3331</v>
      </c>
      <c r="C4247" s="170" t="s">
        <v>11</v>
      </c>
      <c r="D4247" s="170" t="s">
        <v>267</v>
      </c>
      <c r="E4247" s="170">
        <v>473</v>
      </c>
      <c r="F4247" s="170">
        <v>24</v>
      </c>
      <c r="G4247" s="171">
        <v>5.3</v>
      </c>
      <c r="H4247" s="170" t="s">
        <v>2850</v>
      </c>
      <c r="I4247" s="171">
        <v>4.0999999999999996</v>
      </c>
      <c r="J4247" s="169">
        <v>1</v>
      </c>
      <c r="K4247" s="154" cm="1">
        <f t="array" ref="K4247">ROUND(
IF(C4247="Beer",
SUM(LOOKUP(2,1/(SRP!$B$8:$B$10&lt;=E4247)/(SRP!$C$8:$C$10&gt;=E4247),SRP!$D$8:$D$10)*(G4247/100)*(E4247/1000)),
IF(C4247="Spirits",
SUM(LOOKUP(2,1/(SRP!$B$2:$B$7&lt;=E4247)/(SRP!$C$2:$C$7&gt;=E4247),SRP!$D$2:$D$7)*(G4247/100)*(E4247/1000)),
IF(AND(C4247="Wine",D4247="Fortified Wines"),
SUM(LOOKUP(2,1/(SRP!$B$26:$B$29&lt;=E4247)/(SRP!$C$26:$C$29&gt;=E4247),SRP!$D$26:$D$29)*(G4247/100)*(E4247/1000)),
IF(C4247="Wine",
SUM(LOOKUP(2,1/(SRP!$B$21:$B$25&lt;=E4247)/(SRP!$C$21:$C$25&gt;=E4247),SRP!$D$21:$D$25)*(G4247/100)*(E4247/1000)),
IF(AND(C4247="Ready to Drink",D4247="RTD-One Pour Cocktail&gt;7%&lt;=14.5"),
SUM(LOOKUP(2,1/(SRP!$B$16:$B$20&lt;=E4247)/(SRP!$C$16:$C$20&gt;=E4247),SRP!$D$16:$D$20)*(G4247/100)*(E4247/1000)),
IF(C4247="Ready to Drink",
SUM(LOOKUP(2,1/(SRP!$B$11:$B$15&lt;=E4247)/(SRP!$C$11:$C$15&gt;=E4247),SRP!$D$11:$D$15)*(G4247/100)*(E4247/1000)),
0)))))),2)</f>
        <v>1.96</v>
      </c>
      <c r="L4247" s="173" t="str">
        <f t="shared" si="66"/>
        <v>Beer473</v>
      </c>
      <c r="M4247" s="154">
        <f>VLOOKUP(L4247,'Slope %'!C:D,2,0)</f>
        <v>0.12</v>
      </c>
    </row>
    <row r="4248" spans="1:13" x14ac:dyDescent="0.25">
      <c r="A4248" s="169">
        <v>55182</v>
      </c>
      <c r="B4248" s="170" t="s">
        <v>3331</v>
      </c>
      <c r="C4248" s="170" t="s">
        <v>11</v>
      </c>
      <c r="D4248" s="170" t="s">
        <v>267</v>
      </c>
      <c r="E4248" s="170">
        <v>473</v>
      </c>
      <c r="F4248" s="170">
        <v>24</v>
      </c>
      <c r="G4248" s="171">
        <v>5.3</v>
      </c>
      <c r="H4248" s="170" t="s">
        <v>2850</v>
      </c>
      <c r="I4248" s="171">
        <v>4.0999999999999996</v>
      </c>
      <c r="J4248" s="169">
        <v>1</v>
      </c>
      <c r="K4248" s="154" cm="1">
        <f t="array" ref="K4248">ROUND(
IF(C4248="Beer",
SUM(LOOKUP(2,1/(SRP!$B$8:$B$10&lt;=E4248)/(SRP!$C$8:$C$10&gt;=E4248),SRP!$D$8:$D$10)*(G4248/100)*(E4248/1000)),
IF(C4248="Spirits",
SUM(LOOKUP(2,1/(SRP!$B$2:$B$7&lt;=E4248)/(SRP!$C$2:$C$7&gt;=E4248),SRP!$D$2:$D$7)*(G4248/100)*(E4248/1000)),
IF(AND(C4248="Wine",D4248="Fortified Wines"),
SUM(LOOKUP(2,1/(SRP!$B$26:$B$29&lt;=E4248)/(SRP!$C$26:$C$29&gt;=E4248),SRP!$D$26:$D$29)*(G4248/100)*(E4248/1000)),
IF(C4248="Wine",
SUM(LOOKUP(2,1/(SRP!$B$21:$B$25&lt;=E4248)/(SRP!$C$21:$C$25&gt;=E4248),SRP!$D$21:$D$25)*(G4248/100)*(E4248/1000)),
IF(AND(C4248="Ready to Drink",D4248="RTD-One Pour Cocktail&gt;7%&lt;=14.5"),
SUM(LOOKUP(2,1/(SRP!$B$16:$B$20&lt;=E4248)/(SRP!$C$16:$C$20&gt;=E4248),SRP!$D$16:$D$20)*(G4248/100)*(E4248/1000)),
IF(C4248="Ready to Drink",
SUM(LOOKUP(2,1/(SRP!$B$11:$B$15&lt;=E4248)/(SRP!$C$11:$C$15&gt;=E4248),SRP!$D$11:$D$15)*(G4248/100)*(E4248/1000)),
0)))))),2)</f>
        <v>1.96</v>
      </c>
      <c r="L4248" s="173" t="str">
        <f t="shared" si="66"/>
        <v>Beer473</v>
      </c>
      <c r="M4248" s="154">
        <f>VLOOKUP(L4248,'Slope %'!C:D,2,0)</f>
        <v>0.12</v>
      </c>
    </row>
    <row r="4249" spans="1:13" x14ac:dyDescent="0.25">
      <c r="A4249" s="169">
        <v>55184</v>
      </c>
      <c r="B4249" s="170" t="s">
        <v>3332</v>
      </c>
      <c r="C4249" s="170" t="s">
        <v>11</v>
      </c>
      <c r="D4249" s="170" t="s">
        <v>267</v>
      </c>
      <c r="E4249" s="170">
        <v>473</v>
      </c>
      <c r="F4249" s="170">
        <v>24</v>
      </c>
      <c r="G4249" s="171">
        <v>5.3</v>
      </c>
      <c r="H4249" s="170" t="s">
        <v>2850</v>
      </c>
      <c r="I4249" s="171">
        <v>4.25</v>
      </c>
      <c r="J4249" s="169">
        <v>1</v>
      </c>
      <c r="K4249" s="154" cm="1">
        <f t="array" ref="K4249">ROUND(
IF(C4249="Beer",
SUM(LOOKUP(2,1/(SRP!$B$8:$B$10&lt;=E4249)/(SRP!$C$8:$C$10&gt;=E4249),SRP!$D$8:$D$10)*(G4249/100)*(E4249/1000)),
IF(C4249="Spirits",
SUM(LOOKUP(2,1/(SRP!$B$2:$B$7&lt;=E4249)/(SRP!$C$2:$C$7&gt;=E4249),SRP!$D$2:$D$7)*(G4249/100)*(E4249/1000)),
IF(AND(C4249="Wine",D4249="Fortified Wines"),
SUM(LOOKUP(2,1/(SRP!$B$26:$B$29&lt;=E4249)/(SRP!$C$26:$C$29&gt;=E4249),SRP!$D$26:$D$29)*(G4249/100)*(E4249/1000)),
IF(C4249="Wine",
SUM(LOOKUP(2,1/(SRP!$B$21:$B$25&lt;=E4249)/(SRP!$C$21:$C$25&gt;=E4249),SRP!$D$21:$D$25)*(G4249/100)*(E4249/1000)),
IF(AND(C4249="Ready to Drink",D4249="RTD-One Pour Cocktail&gt;7%&lt;=14.5"),
SUM(LOOKUP(2,1/(SRP!$B$16:$B$20&lt;=E4249)/(SRP!$C$16:$C$20&gt;=E4249),SRP!$D$16:$D$20)*(G4249/100)*(E4249/1000)),
IF(C4249="Ready to Drink",
SUM(LOOKUP(2,1/(SRP!$B$11:$B$15&lt;=E4249)/(SRP!$C$11:$C$15&gt;=E4249),SRP!$D$11:$D$15)*(G4249/100)*(E4249/1000)),
0)))))),2)</f>
        <v>1.96</v>
      </c>
      <c r="L4249" s="173" t="str">
        <f t="shared" si="66"/>
        <v>Beer473</v>
      </c>
      <c r="M4249" s="154">
        <f>VLOOKUP(L4249,'Slope %'!C:D,2,0)</f>
        <v>0.12</v>
      </c>
    </row>
    <row r="4250" spans="1:13" x14ac:dyDescent="0.25">
      <c r="A4250" s="169">
        <v>55184</v>
      </c>
      <c r="B4250" s="170" t="s">
        <v>3332</v>
      </c>
      <c r="C4250" s="170" t="s">
        <v>11</v>
      </c>
      <c r="D4250" s="170" t="s">
        <v>267</v>
      </c>
      <c r="E4250" s="170">
        <v>473</v>
      </c>
      <c r="F4250" s="170">
        <v>24</v>
      </c>
      <c r="G4250" s="171">
        <v>5.3</v>
      </c>
      <c r="H4250" s="170" t="s">
        <v>2850</v>
      </c>
      <c r="I4250" s="171">
        <v>4.25</v>
      </c>
      <c r="J4250" s="169">
        <v>1</v>
      </c>
      <c r="K4250" s="154" cm="1">
        <f t="array" ref="K4250">ROUND(
IF(C4250="Beer",
SUM(LOOKUP(2,1/(SRP!$B$8:$B$10&lt;=E4250)/(SRP!$C$8:$C$10&gt;=E4250),SRP!$D$8:$D$10)*(G4250/100)*(E4250/1000)),
IF(C4250="Spirits",
SUM(LOOKUP(2,1/(SRP!$B$2:$B$7&lt;=E4250)/(SRP!$C$2:$C$7&gt;=E4250),SRP!$D$2:$D$7)*(G4250/100)*(E4250/1000)),
IF(AND(C4250="Wine",D4250="Fortified Wines"),
SUM(LOOKUP(2,1/(SRP!$B$26:$B$29&lt;=E4250)/(SRP!$C$26:$C$29&gt;=E4250),SRP!$D$26:$D$29)*(G4250/100)*(E4250/1000)),
IF(C4250="Wine",
SUM(LOOKUP(2,1/(SRP!$B$21:$B$25&lt;=E4250)/(SRP!$C$21:$C$25&gt;=E4250),SRP!$D$21:$D$25)*(G4250/100)*(E4250/1000)),
IF(AND(C4250="Ready to Drink",D4250="RTD-One Pour Cocktail&gt;7%&lt;=14.5"),
SUM(LOOKUP(2,1/(SRP!$B$16:$B$20&lt;=E4250)/(SRP!$C$16:$C$20&gt;=E4250),SRP!$D$16:$D$20)*(G4250/100)*(E4250/1000)),
IF(C4250="Ready to Drink",
SUM(LOOKUP(2,1/(SRP!$B$11:$B$15&lt;=E4250)/(SRP!$C$11:$C$15&gt;=E4250),SRP!$D$11:$D$15)*(G4250/100)*(E4250/1000)),
0)))))),2)</f>
        <v>1.96</v>
      </c>
      <c r="L4250" s="173" t="str">
        <f t="shared" si="66"/>
        <v>Beer473</v>
      </c>
      <c r="M4250" s="154">
        <f>VLOOKUP(L4250,'Slope %'!C:D,2,0)</f>
        <v>0.12</v>
      </c>
    </row>
    <row r="4251" spans="1:13" x14ac:dyDescent="0.25">
      <c r="A4251" s="169">
        <v>55206</v>
      </c>
      <c r="B4251" s="170" t="s">
        <v>3333</v>
      </c>
      <c r="C4251" s="170" t="s">
        <v>11</v>
      </c>
      <c r="D4251" s="170" t="s">
        <v>474</v>
      </c>
      <c r="E4251" s="170">
        <v>4260</v>
      </c>
      <c r="F4251" s="170">
        <v>2</v>
      </c>
      <c r="G4251" s="171">
        <v>8.43</v>
      </c>
      <c r="H4251" s="170" t="s">
        <v>824</v>
      </c>
      <c r="I4251" s="171">
        <v>30.99</v>
      </c>
      <c r="J4251" s="169">
        <v>12</v>
      </c>
      <c r="K4251" s="154" cm="1">
        <f t="array" ref="K4251">ROUND(
IF(C4251="Beer",
SUM(LOOKUP(2,1/(SRP!$B$8:$B$10&lt;=E4251)/(SRP!$C$8:$C$10&gt;=E4251),SRP!$D$8:$D$10)*(G4251/100)*(E4251/1000)),
IF(C4251="Spirits",
SUM(LOOKUP(2,1/(SRP!$B$2:$B$7&lt;=E4251)/(SRP!$C$2:$C$7&gt;=E4251),SRP!$D$2:$D$7)*(G4251/100)*(E4251/1000)),
IF(AND(C4251="Wine",D4251="Fortified Wines"),
SUM(LOOKUP(2,1/(SRP!$B$26:$B$29&lt;=E4251)/(SRP!$C$26:$C$29&gt;=E4251),SRP!$D$26:$D$29)*(G4251/100)*(E4251/1000)),
IF(C4251="Wine",
SUM(LOOKUP(2,1/(SRP!$B$21:$B$25&lt;=E4251)/(SRP!$C$21:$C$25&gt;=E4251),SRP!$D$21:$D$25)*(G4251/100)*(E4251/1000)),
IF(AND(C4251="Ready to Drink",D4251="RTD-One Pour Cocktail&gt;7%&lt;=14.5"),
SUM(LOOKUP(2,1/(SRP!$B$16:$B$20&lt;=E4251)/(SRP!$C$16:$C$20&gt;=E4251),SRP!$D$16:$D$20)*(G4251/100)*(E4251/1000)),
IF(C4251="Ready to Drink",
SUM(LOOKUP(2,1/(SRP!$B$11:$B$15&lt;=E4251)/(SRP!$C$11:$C$15&gt;=E4251),SRP!$D$11:$D$15)*(G4251/100)*(E4251/1000)),
0)))))),2)</f>
        <v>28.04</v>
      </c>
      <c r="L4251" s="173" t="str">
        <f t="shared" si="66"/>
        <v>Beer4260</v>
      </c>
      <c r="M4251" s="154">
        <f>VLOOKUP(L4251,'Slope %'!C:D,2,0)</f>
        <v>7.0000000000000007E-2</v>
      </c>
    </row>
    <row r="4252" spans="1:13" x14ac:dyDescent="0.25">
      <c r="A4252" s="169">
        <v>55206</v>
      </c>
      <c r="B4252" s="170" t="s">
        <v>3333</v>
      </c>
      <c r="C4252" s="170" t="s">
        <v>11</v>
      </c>
      <c r="D4252" s="170" t="s">
        <v>474</v>
      </c>
      <c r="E4252" s="170">
        <v>4260</v>
      </c>
      <c r="F4252" s="170">
        <v>2</v>
      </c>
      <c r="G4252" s="171">
        <v>8.43</v>
      </c>
      <c r="H4252" s="170" t="s">
        <v>824</v>
      </c>
      <c r="I4252" s="171">
        <v>30.99</v>
      </c>
      <c r="J4252" s="169">
        <v>12</v>
      </c>
      <c r="K4252" s="154" cm="1">
        <f t="array" ref="K4252">ROUND(
IF(C4252="Beer",
SUM(LOOKUP(2,1/(SRP!$B$8:$B$10&lt;=E4252)/(SRP!$C$8:$C$10&gt;=E4252),SRP!$D$8:$D$10)*(G4252/100)*(E4252/1000)),
IF(C4252="Spirits",
SUM(LOOKUP(2,1/(SRP!$B$2:$B$7&lt;=E4252)/(SRP!$C$2:$C$7&gt;=E4252),SRP!$D$2:$D$7)*(G4252/100)*(E4252/1000)),
IF(AND(C4252="Wine",D4252="Fortified Wines"),
SUM(LOOKUP(2,1/(SRP!$B$26:$B$29&lt;=E4252)/(SRP!$C$26:$C$29&gt;=E4252),SRP!$D$26:$D$29)*(G4252/100)*(E4252/1000)),
IF(C4252="Wine",
SUM(LOOKUP(2,1/(SRP!$B$21:$B$25&lt;=E4252)/(SRP!$C$21:$C$25&gt;=E4252),SRP!$D$21:$D$25)*(G4252/100)*(E4252/1000)),
IF(AND(C4252="Ready to Drink",D4252="RTD-One Pour Cocktail&gt;7%&lt;=14.5"),
SUM(LOOKUP(2,1/(SRP!$B$16:$B$20&lt;=E4252)/(SRP!$C$16:$C$20&gt;=E4252),SRP!$D$16:$D$20)*(G4252/100)*(E4252/1000)),
IF(C4252="Ready to Drink",
SUM(LOOKUP(2,1/(SRP!$B$11:$B$15&lt;=E4252)/(SRP!$C$11:$C$15&gt;=E4252),SRP!$D$11:$D$15)*(G4252/100)*(E4252/1000)),
0)))))),2)</f>
        <v>28.04</v>
      </c>
      <c r="L4252" s="173" t="str">
        <f t="shared" si="66"/>
        <v>Beer4260</v>
      </c>
      <c r="M4252" s="154">
        <f>VLOOKUP(L4252,'Slope %'!C:D,2,0)</f>
        <v>7.0000000000000007E-2</v>
      </c>
    </row>
    <row r="4253" spans="1:13" x14ac:dyDescent="0.25">
      <c r="A4253" s="169">
        <v>55239</v>
      </c>
      <c r="B4253" s="170" t="s">
        <v>3334</v>
      </c>
      <c r="C4253" s="170" t="s">
        <v>15</v>
      </c>
      <c r="D4253" s="170" t="s">
        <v>90</v>
      </c>
      <c r="E4253" s="170">
        <v>700</v>
      </c>
      <c r="F4253" s="170">
        <v>6</v>
      </c>
      <c r="G4253" s="171">
        <v>43</v>
      </c>
      <c r="H4253" s="170" t="s">
        <v>86</v>
      </c>
      <c r="I4253" s="171">
        <v>94.99</v>
      </c>
      <c r="J4253" s="169">
        <v>1</v>
      </c>
      <c r="K4253" s="154" cm="1">
        <f t="array" ref="K4253">ROUND(
IF(C4253="Beer",
SUM(LOOKUP(2,1/(SRP!$B$8:$B$10&lt;=E4253)/(SRP!$C$8:$C$10&gt;=E4253),SRP!$D$8:$D$10)*(G4253/100)*(E4253/1000)),
IF(C4253="Spirits",
SUM(LOOKUP(2,1/(SRP!$B$2:$B$7&lt;=E4253)/(SRP!$C$2:$C$7&gt;=E4253),SRP!$D$2:$D$7)*(G4253/100)*(E4253/1000)),
IF(AND(C4253="Wine",D4253="Fortified Wines"),
SUM(LOOKUP(2,1/(SRP!$B$26:$B$29&lt;=E4253)/(SRP!$C$26:$C$29&gt;=E4253),SRP!$D$26:$D$29)*(G4253/100)*(E4253/1000)),
IF(C4253="Wine",
SUM(LOOKUP(2,1/(SRP!$B$21:$B$25&lt;=E4253)/(SRP!$C$21:$C$25&gt;=E4253),SRP!$D$21:$D$25)*(G4253/100)*(E4253/1000)),
IF(AND(C4253="Ready to Drink",D4253="RTD-One Pour Cocktail&gt;7%&lt;=14.5"),
SUM(LOOKUP(2,1/(SRP!$B$16:$B$20&lt;=E4253)/(SRP!$C$16:$C$20&gt;=E4253),SRP!$D$16:$D$20)*(G4253/100)*(E4253/1000)),
IF(C4253="Ready to Drink",
SUM(LOOKUP(2,1/(SRP!$B$11:$B$15&lt;=E4253)/(SRP!$C$11:$C$15&gt;=E4253),SRP!$D$11:$D$15)*(G4253/100)*(E4253/1000)),
0)))))),2)</f>
        <v>23.5</v>
      </c>
      <c r="L4253" s="173" t="str">
        <f t="shared" si="66"/>
        <v>Spirits700</v>
      </c>
      <c r="M4253" s="154">
        <f>VLOOKUP(L4253,'Slope %'!C:D,2,0)</f>
        <v>7.0000000000000007E-2</v>
      </c>
    </row>
    <row r="4254" spans="1:13" x14ac:dyDescent="0.25">
      <c r="A4254" s="169">
        <v>55241</v>
      </c>
      <c r="B4254" s="170" t="s">
        <v>3335</v>
      </c>
      <c r="C4254" s="170" t="s">
        <v>11</v>
      </c>
      <c r="D4254" s="170" t="s">
        <v>303</v>
      </c>
      <c r="E4254" s="170">
        <v>1000</v>
      </c>
      <c r="F4254" s="170">
        <v>16</v>
      </c>
      <c r="G4254" s="171">
        <v>10</v>
      </c>
      <c r="H4254" s="170" t="s">
        <v>747</v>
      </c>
      <c r="I4254" s="171">
        <v>7.99</v>
      </c>
      <c r="J4254" s="169">
        <v>1</v>
      </c>
      <c r="K4254" s="154" cm="1">
        <f t="array" ref="K4254">ROUND(
IF(C4254="Beer",
SUM(LOOKUP(2,1/(SRP!$B$8:$B$10&lt;=E4254)/(SRP!$C$8:$C$10&gt;=E4254),SRP!$D$8:$D$10)*(G4254/100)*(E4254/1000)),
IF(C4254="Spirits",
SUM(LOOKUP(2,1/(SRP!$B$2:$B$7&lt;=E4254)/(SRP!$C$2:$C$7&gt;=E4254),SRP!$D$2:$D$7)*(G4254/100)*(E4254/1000)),
IF(AND(C4254="Wine",D4254="Fortified Wines"),
SUM(LOOKUP(2,1/(SRP!$B$26:$B$29&lt;=E4254)/(SRP!$C$26:$C$29&gt;=E4254),SRP!$D$26:$D$29)*(G4254/100)*(E4254/1000)),
IF(C4254="Wine",
SUM(LOOKUP(2,1/(SRP!$B$21:$B$25&lt;=E4254)/(SRP!$C$21:$C$25&gt;=E4254),SRP!$D$21:$D$25)*(G4254/100)*(E4254/1000)),
IF(AND(C4254="Ready to Drink",D4254="RTD-One Pour Cocktail&gt;7%&lt;=14.5"),
SUM(LOOKUP(2,1/(SRP!$B$16:$B$20&lt;=E4254)/(SRP!$C$16:$C$20&gt;=E4254),SRP!$D$16:$D$20)*(G4254/100)*(E4254/1000)),
IF(C4254="Ready to Drink",
SUM(LOOKUP(2,1/(SRP!$B$11:$B$15&lt;=E4254)/(SRP!$C$11:$C$15&gt;=E4254),SRP!$D$11:$D$15)*(G4254/100)*(E4254/1000)),
0)))))),2)</f>
        <v>7.81</v>
      </c>
      <c r="L4254" s="173" t="str">
        <f t="shared" si="66"/>
        <v>Beer1000</v>
      </c>
      <c r="M4254" s="154">
        <f>VLOOKUP(L4254,'Slope %'!C:D,2,0)</f>
        <v>0.12</v>
      </c>
    </row>
    <row r="4255" spans="1:13" x14ac:dyDescent="0.25">
      <c r="A4255" s="169">
        <v>55241</v>
      </c>
      <c r="B4255" s="170" t="s">
        <v>3335</v>
      </c>
      <c r="C4255" s="170" t="s">
        <v>11</v>
      </c>
      <c r="D4255" s="170" t="s">
        <v>303</v>
      </c>
      <c r="E4255" s="170">
        <v>1000</v>
      </c>
      <c r="F4255" s="170">
        <v>16</v>
      </c>
      <c r="G4255" s="171">
        <v>10</v>
      </c>
      <c r="H4255" s="170" t="s">
        <v>747</v>
      </c>
      <c r="I4255" s="171">
        <v>7.99</v>
      </c>
      <c r="J4255" s="169">
        <v>1</v>
      </c>
      <c r="K4255" s="154" cm="1">
        <f t="array" ref="K4255">ROUND(
IF(C4255="Beer",
SUM(LOOKUP(2,1/(SRP!$B$8:$B$10&lt;=E4255)/(SRP!$C$8:$C$10&gt;=E4255),SRP!$D$8:$D$10)*(G4255/100)*(E4255/1000)),
IF(C4255="Spirits",
SUM(LOOKUP(2,1/(SRP!$B$2:$B$7&lt;=E4255)/(SRP!$C$2:$C$7&gt;=E4255),SRP!$D$2:$D$7)*(G4255/100)*(E4255/1000)),
IF(AND(C4255="Wine",D4255="Fortified Wines"),
SUM(LOOKUP(2,1/(SRP!$B$26:$B$29&lt;=E4255)/(SRP!$C$26:$C$29&gt;=E4255),SRP!$D$26:$D$29)*(G4255/100)*(E4255/1000)),
IF(C4255="Wine",
SUM(LOOKUP(2,1/(SRP!$B$21:$B$25&lt;=E4255)/(SRP!$C$21:$C$25&gt;=E4255),SRP!$D$21:$D$25)*(G4255/100)*(E4255/1000)),
IF(AND(C4255="Ready to Drink",D4255="RTD-One Pour Cocktail&gt;7%&lt;=14.5"),
SUM(LOOKUP(2,1/(SRP!$B$16:$B$20&lt;=E4255)/(SRP!$C$16:$C$20&gt;=E4255),SRP!$D$16:$D$20)*(G4255/100)*(E4255/1000)),
IF(C4255="Ready to Drink",
SUM(LOOKUP(2,1/(SRP!$B$11:$B$15&lt;=E4255)/(SRP!$C$11:$C$15&gt;=E4255),SRP!$D$11:$D$15)*(G4255/100)*(E4255/1000)),
0)))))),2)</f>
        <v>7.81</v>
      </c>
      <c r="L4255" s="173" t="str">
        <f t="shared" si="66"/>
        <v>Beer1000</v>
      </c>
      <c r="M4255" s="154">
        <f>VLOOKUP(L4255,'Slope %'!C:D,2,0)</f>
        <v>0.12</v>
      </c>
    </row>
    <row r="4256" spans="1:13" x14ac:dyDescent="0.25">
      <c r="A4256" s="169">
        <v>55256</v>
      </c>
      <c r="B4256" s="170" t="s">
        <v>3336</v>
      </c>
      <c r="C4256" s="170" t="s">
        <v>15</v>
      </c>
      <c r="D4256" s="170" t="s">
        <v>51</v>
      </c>
      <c r="E4256" s="170">
        <v>750</v>
      </c>
      <c r="F4256" s="170">
        <v>6</v>
      </c>
      <c r="G4256" s="171">
        <v>43</v>
      </c>
      <c r="H4256" s="170" t="s">
        <v>182</v>
      </c>
      <c r="I4256" s="171">
        <v>49.99</v>
      </c>
      <c r="J4256" s="169">
        <v>1</v>
      </c>
      <c r="K4256" s="154" cm="1">
        <f t="array" ref="K4256">ROUND(
IF(C4256="Beer",
SUM(LOOKUP(2,1/(SRP!$B$8:$B$10&lt;=E4256)/(SRP!$C$8:$C$10&gt;=E4256),SRP!$D$8:$D$10)*(G4256/100)*(E4256/1000)),
IF(C4256="Spirits",
SUM(LOOKUP(2,1/(SRP!$B$2:$B$7&lt;=E4256)/(SRP!$C$2:$C$7&gt;=E4256),SRP!$D$2:$D$7)*(G4256/100)*(E4256/1000)),
IF(AND(C4256="Wine",D4256="Fortified Wines"),
SUM(LOOKUP(2,1/(SRP!$B$26:$B$29&lt;=E4256)/(SRP!$C$26:$C$29&gt;=E4256),SRP!$D$26:$D$29)*(G4256/100)*(E4256/1000)),
IF(C4256="Wine",
SUM(LOOKUP(2,1/(SRP!$B$21:$B$25&lt;=E4256)/(SRP!$C$21:$C$25&gt;=E4256),SRP!$D$21:$D$25)*(G4256/100)*(E4256/1000)),
IF(AND(C4256="Ready to Drink",D4256="RTD-One Pour Cocktail&gt;7%&lt;=14.5"),
SUM(LOOKUP(2,1/(SRP!$B$16:$B$20&lt;=E4256)/(SRP!$C$16:$C$20&gt;=E4256),SRP!$D$16:$D$20)*(G4256/100)*(E4256/1000)),
IF(C4256="Ready to Drink",
SUM(LOOKUP(2,1/(SRP!$B$11:$B$15&lt;=E4256)/(SRP!$C$11:$C$15&gt;=E4256),SRP!$D$11:$D$15)*(G4256/100)*(E4256/1000)),
0)))))),2)</f>
        <v>25.18</v>
      </c>
      <c r="L4256" s="173" t="str">
        <f t="shared" si="66"/>
        <v>Spirits750</v>
      </c>
      <c r="M4256" s="154">
        <f>VLOOKUP(L4256,'Slope %'!C:D,2,0)</f>
        <v>7.0000000000000007E-2</v>
      </c>
    </row>
    <row r="4257" spans="1:13" x14ac:dyDescent="0.25">
      <c r="A4257" s="169">
        <v>55265</v>
      </c>
      <c r="B4257" s="170" t="s">
        <v>3337</v>
      </c>
      <c r="C4257" s="170" t="s">
        <v>24</v>
      </c>
      <c r="D4257" s="170" t="s">
        <v>68</v>
      </c>
      <c r="E4257" s="170">
        <v>750</v>
      </c>
      <c r="F4257" s="170">
        <v>12</v>
      </c>
      <c r="G4257" s="171">
        <v>14.5</v>
      </c>
      <c r="H4257" s="170" t="s">
        <v>47</v>
      </c>
      <c r="I4257" s="171">
        <v>40.99</v>
      </c>
      <c r="J4257" s="169">
        <v>1</v>
      </c>
      <c r="K4257" s="154" cm="1">
        <f t="array" ref="K4257">ROUND(
IF(C4257="Beer",
SUM(LOOKUP(2,1/(SRP!$B$8:$B$10&lt;=E4257)/(SRP!$C$8:$C$10&gt;=E4257),SRP!$D$8:$D$10)*(G4257/100)*(E4257/1000)),
IF(C4257="Spirits",
SUM(LOOKUP(2,1/(SRP!$B$2:$B$7&lt;=E4257)/(SRP!$C$2:$C$7&gt;=E4257),SRP!$D$2:$D$7)*(G4257/100)*(E4257/1000)),
IF(AND(C4257="Wine",D4257="Fortified Wines"),
SUM(LOOKUP(2,1/(SRP!$B$26:$B$29&lt;=E4257)/(SRP!$C$26:$C$29&gt;=E4257),SRP!$D$26:$D$29)*(G4257/100)*(E4257/1000)),
IF(C4257="Wine",
SUM(LOOKUP(2,1/(SRP!$B$21:$B$25&lt;=E4257)/(SRP!$C$21:$C$25&gt;=E4257),SRP!$D$21:$D$25)*(G4257/100)*(E4257/1000)),
IF(AND(C4257="Ready to Drink",D4257="RTD-One Pour Cocktail&gt;7%&lt;=14.5"),
SUM(LOOKUP(2,1/(SRP!$B$16:$B$20&lt;=E4257)/(SRP!$C$16:$C$20&gt;=E4257),SRP!$D$16:$D$20)*(G4257/100)*(E4257/1000)),
IF(C4257="Ready to Drink",
SUM(LOOKUP(2,1/(SRP!$B$11:$B$15&lt;=E4257)/(SRP!$C$11:$C$15&gt;=E4257),SRP!$D$11:$D$15)*(G4257/100)*(E4257/1000)),
0)))))),2)</f>
        <v>8.49</v>
      </c>
      <c r="L4257" s="173" t="str">
        <f t="shared" si="66"/>
        <v>Wine750</v>
      </c>
      <c r="M4257" s="154">
        <f>VLOOKUP(L4257,'Slope %'!C:D,2,0)</f>
        <v>0.1</v>
      </c>
    </row>
    <row r="4258" spans="1:13" x14ac:dyDescent="0.25">
      <c r="A4258" s="169">
        <v>55278</v>
      </c>
      <c r="B4258" s="170" t="s">
        <v>3338</v>
      </c>
      <c r="C4258" s="170" t="s">
        <v>11</v>
      </c>
      <c r="D4258" s="170" t="s">
        <v>303</v>
      </c>
      <c r="E4258" s="170">
        <v>1000</v>
      </c>
      <c r="F4258" s="170">
        <v>16</v>
      </c>
      <c r="G4258" s="171">
        <v>8</v>
      </c>
      <c r="H4258" s="170" t="s">
        <v>747</v>
      </c>
      <c r="I4258" s="171">
        <v>6.49</v>
      </c>
      <c r="J4258" s="169">
        <v>1</v>
      </c>
      <c r="K4258" s="154" cm="1">
        <f t="array" ref="K4258">ROUND(
IF(C4258="Beer",
SUM(LOOKUP(2,1/(SRP!$B$8:$B$10&lt;=E4258)/(SRP!$C$8:$C$10&gt;=E4258),SRP!$D$8:$D$10)*(G4258/100)*(E4258/1000)),
IF(C4258="Spirits",
SUM(LOOKUP(2,1/(SRP!$B$2:$B$7&lt;=E4258)/(SRP!$C$2:$C$7&gt;=E4258),SRP!$D$2:$D$7)*(G4258/100)*(E4258/1000)),
IF(AND(C4258="Wine",D4258="Fortified Wines"),
SUM(LOOKUP(2,1/(SRP!$B$26:$B$29&lt;=E4258)/(SRP!$C$26:$C$29&gt;=E4258),SRP!$D$26:$D$29)*(G4258/100)*(E4258/1000)),
IF(C4258="Wine",
SUM(LOOKUP(2,1/(SRP!$B$21:$B$25&lt;=E4258)/(SRP!$C$21:$C$25&gt;=E4258),SRP!$D$21:$D$25)*(G4258/100)*(E4258/1000)),
IF(AND(C4258="Ready to Drink",D4258="RTD-One Pour Cocktail&gt;7%&lt;=14.5"),
SUM(LOOKUP(2,1/(SRP!$B$16:$B$20&lt;=E4258)/(SRP!$C$16:$C$20&gt;=E4258),SRP!$D$16:$D$20)*(G4258/100)*(E4258/1000)),
IF(C4258="Ready to Drink",
SUM(LOOKUP(2,1/(SRP!$B$11:$B$15&lt;=E4258)/(SRP!$C$11:$C$15&gt;=E4258),SRP!$D$11:$D$15)*(G4258/100)*(E4258/1000)),
0)))))),2)</f>
        <v>6.25</v>
      </c>
      <c r="L4258" s="173" t="str">
        <f t="shared" si="66"/>
        <v>Beer1000</v>
      </c>
      <c r="M4258" s="154">
        <f>VLOOKUP(L4258,'Slope %'!C:D,2,0)</f>
        <v>0.12</v>
      </c>
    </row>
    <row r="4259" spans="1:13" x14ac:dyDescent="0.25">
      <c r="A4259" s="169">
        <v>55278</v>
      </c>
      <c r="B4259" s="170" t="s">
        <v>3338</v>
      </c>
      <c r="C4259" s="170" t="s">
        <v>11</v>
      </c>
      <c r="D4259" s="170" t="s">
        <v>303</v>
      </c>
      <c r="E4259" s="170">
        <v>1000</v>
      </c>
      <c r="F4259" s="170">
        <v>16</v>
      </c>
      <c r="G4259" s="171">
        <v>8</v>
      </c>
      <c r="H4259" s="170" t="s">
        <v>747</v>
      </c>
      <c r="I4259" s="171">
        <v>6.49</v>
      </c>
      <c r="J4259" s="169">
        <v>1</v>
      </c>
      <c r="K4259" s="154" cm="1">
        <f t="array" ref="K4259">ROUND(
IF(C4259="Beer",
SUM(LOOKUP(2,1/(SRP!$B$8:$B$10&lt;=E4259)/(SRP!$C$8:$C$10&gt;=E4259),SRP!$D$8:$D$10)*(G4259/100)*(E4259/1000)),
IF(C4259="Spirits",
SUM(LOOKUP(2,1/(SRP!$B$2:$B$7&lt;=E4259)/(SRP!$C$2:$C$7&gt;=E4259),SRP!$D$2:$D$7)*(G4259/100)*(E4259/1000)),
IF(AND(C4259="Wine",D4259="Fortified Wines"),
SUM(LOOKUP(2,1/(SRP!$B$26:$B$29&lt;=E4259)/(SRP!$C$26:$C$29&gt;=E4259),SRP!$D$26:$D$29)*(G4259/100)*(E4259/1000)),
IF(C4259="Wine",
SUM(LOOKUP(2,1/(SRP!$B$21:$B$25&lt;=E4259)/(SRP!$C$21:$C$25&gt;=E4259),SRP!$D$21:$D$25)*(G4259/100)*(E4259/1000)),
IF(AND(C4259="Ready to Drink",D4259="RTD-One Pour Cocktail&gt;7%&lt;=14.5"),
SUM(LOOKUP(2,1/(SRP!$B$16:$B$20&lt;=E4259)/(SRP!$C$16:$C$20&gt;=E4259),SRP!$D$16:$D$20)*(G4259/100)*(E4259/1000)),
IF(C4259="Ready to Drink",
SUM(LOOKUP(2,1/(SRP!$B$11:$B$15&lt;=E4259)/(SRP!$C$11:$C$15&gt;=E4259),SRP!$D$11:$D$15)*(G4259/100)*(E4259/1000)),
0)))))),2)</f>
        <v>6.25</v>
      </c>
      <c r="L4259" s="173" t="str">
        <f t="shared" si="66"/>
        <v>Beer1000</v>
      </c>
      <c r="M4259" s="154">
        <f>VLOOKUP(L4259,'Slope %'!C:D,2,0)</f>
        <v>0.12</v>
      </c>
    </row>
    <row r="4260" spans="1:13" x14ac:dyDescent="0.25">
      <c r="A4260" s="169">
        <v>55281</v>
      </c>
      <c r="B4260" s="170" t="s">
        <v>3339</v>
      </c>
      <c r="C4260" s="170" t="s">
        <v>15</v>
      </c>
      <c r="D4260" s="170" t="s">
        <v>90</v>
      </c>
      <c r="E4260" s="170">
        <v>750</v>
      </c>
      <c r="F4260" s="170">
        <v>6</v>
      </c>
      <c r="G4260" s="171">
        <v>40</v>
      </c>
      <c r="H4260" s="170" t="s">
        <v>91</v>
      </c>
      <c r="I4260" s="171">
        <v>215.99</v>
      </c>
      <c r="J4260" s="169">
        <v>1</v>
      </c>
      <c r="K4260" s="154" cm="1">
        <f t="array" ref="K4260">ROUND(
IF(C4260="Beer",
SUM(LOOKUP(2,1/(SRP!$B$8:$B$10&lt;=E4260)/(SRP!$C$8:$C$10&gt;=E4260),SRP!$D$8:$D$10)*(G4260/100)*(E4260/1000)),
IF(C4260="Spirits",
SUM(LOOKUP(2,1/(SRP!$B$2:$B$7&lt;=E4260)/(SRP!$C$2:$C$7&gt;=E4260),SRP!$D$2:$D$7)*(G4260/100)*(E4260/1000)),
IF(AND(C4260="Wine",D4260="Fortified Wines"),
SUM(LOOKUP(2,1/(SRP!$B$26:$B$29&lt;=E4260)/(SRP!$C$26:$C$29&gt;=E4260),SRP!$D$26:$D$29)*(G4260/100)*(E4260/1000)),
IF(C4260="Wine",
SUM(LOOKUP(2,1/(SRP!$B$21:$B$25&lt;=E4260)/(SRP!$C$21:$C$25&gt;=E4260),SRP!$D$21:$D$25)*(G4260/100)*(E4260/1000)),
IF(AND(C4260="Ready to Drink",D4260="RTD-One Pour Cocktail&gt;7%&lt;=14.5"),
SUM(LOOKUP(2,1/(SRP!$B$16:$B$20&lt;=E4260)/(SRP!$C$16:$C$20&gt;=E4260),SRP!$D$16:$D$20)*(G4260/100)*(E4260/1000)),
IF(C4260="Ready to Drink",
SUM(LOOKUP(2,1/(SRP!$B$11:$B$15&lt;=E4260)/(SRP!$C$11:$C$15&gt;=E4260),SRP!$D$11:$D$15)*(G4260/100)*(E4260/1000)),
0)))))),2)</f>
        <v>23.42</v>
      </c>
      <c r="L4260" s="173" t="str">
        <f t="shared" si="66"/>
        <v>Spirits750</v>
      </c>
      <c r="M4260" s="154">
        <f>VLOOKUP(L4260,'Slope %'!C:D,2,0)</f>
        <v>7.0000000000000007E-2</v>
      </c>
    </row>
    <row r="4261" spans="1:13" x14ac:dyDescent="0.25">
      <c r="A4261" s="169">
        <v>55331</v>
      </c>
      <c r="B4261" s="170" t="s">
        <v>3340</v>
      </c>
      <c r="C4261" s="170" t="s">
        <v>11</v>
      </c>
      <c r="D4261" s="170" t="s">
        <v>12</v>
      </c>
      <c r="E4261" s="170">
        <v>355</v>
      </c>
      <c r="F4261" s="170">
        <v>24</v>
      </c>
      <c r="G4261" s="171">
        <v>4.8</v>
      </c>
      <c r="H4261" s="170" t="s">
        <v>3341</v>
      </c>
      <c r="I4261" s="171">
        <v>4.17</v>
      </c>
      <c r="J4261" s="169">
        <v>1</v>
      </c>
      <c r="K4261" s="154" cm="1">
        <f t="array" ref="K4261">ROUND(
IF(C4261="Beer",
SUM(LOOKUP(2,1/(SRP!$B$8:$B$10&lt;=E4261)/(SRP!$C$8:$C$10&gt;=E4261),SRP!$D$8:$D$10)*(G4261/100)*(E4261/1000)),
IF(C4261="Spirits",
SUM(LOOKUP(2,1/(SRP!$B$2:$B$7&lt;=E4261)/(SRP!$C$2:$C$7&gt;=E4261),SRP!$D$2:$D$7)*(G4261/100)*(E4261/1000)),
IF(AND(C4261="Wine",D4261="Fortified Wines"),
SUM(LOOKUP(2,1/(SRP!$B$26:$B$29&lt;=E4261)/(SRP!$C$26:$C$29&gt;=E4261),SRP!$D$26:$D$29)*(G4261/100)*(E4261/1000)),
IF(C4261="Wine",
SUM(LOOKUP(2,1/(SRP!$B$21:$B$25&lt;=E4261)/(SRP!$C$21:$C$25&gt;=E4261),SRP!$D$21:$D$25)*(G4261/100)*(E4261/1000)),
IF(AND(C4261="Ready to Drink",D4261="RTD-One Pour Cocktail&gt;7%&lt;=14.5"),
SUM(LOOKUP(2,1/(SRP!$B$16:$B$20&lt;=E4261)/(SRP!$C$16:$C$20&gt;=E4261),SRP!$D$16:$D$20)*(G4261/100)*(E4261/1000)),
IF(C4261="Ready to Drink",
SUM(LOOKUP(2,1/(SRP!$B$11:$B$15&lt;=E4261)/(SRP!$C$11:$C$15&gt;=E4261),SRP!$D$11:$D$15)*(G4261/100)*(E4261/1000)),
0)))))),2)</f>
        <v>1.33</v>
      </c>
      <c r="L4261" s="173" t="str">
        <f t="shared" si="66"/>
        <v>Beer355</v>
      </c>
      <c r="M4261" s="154">
        <f>VLOOKUP(L4261,'Slope %'!C:D,2,0)</f>
        <v>0.12</v>
      </c>
    </row>
    <row r="4262" spans="1:13" x14ac:dyDescent="0.25">
      <c r="A4262" s="169">
        <v>55331</v>
      </c>
      <c r="B4262" s="170" t="s">
        <v>3340</v>
      </c>
      <c r="C4262" s="170" t="s">
        <v>11</v>
      </c>
      <c r="D4262" s="170" t="s">
        <v>12</v>
      </c>
      <c r="E4262" s="170">
        <v>355</v>
      </c>
      <c r="F4262" s="170">
        <v>24</v>
      </c>
      <c r="G4262" s="171">
        <v>4.8</v>
      </c>
      <c r="H4262" s="170" t="s">
        <v>3341</v>
      </c>
      <c r="I4262" s="171">
        <v>4.17</v>
      </c>
      <c r="J4262" s="169">
        <v>1</v>
      </c>
      <c r="K4262" s="154" cm="1">
        <f t="array" ref="K4262">ROUND(
IF(C4262="Beer",
SUM(LOOKUP(2,1/(SRP!$B$8:$B$10&lt;=E4262)/(SRP!$C$8:$C$10&gt;=E4262),SRP!$D$8:$D$10)*(G4262/100)*(E4262/1000)),
IF(C4262="Spirits",
SUM(LOOKUP(2,1/(SRP!$B$2:$B$7&lt;=E4262)/(SRP!$C$2:$C$7&gt;=E4262),SRP!$D$2:$D$7)*(G4262/100)*(E4262/1000)),
IF(AND(C4262="Wine",D4262="Fortified Wines"),
SUM(LOOKUP(2,1/(SRP!$B$26:$B$29&lt;=E4262)/(SRP!$C$26:$C$29&gt;=E4262),SRP!$D$26:$D$29)*(G4262/100)*(E4262/1000)),
IF(C4262="Wine",
SUM(LOOKUP(2,1/(SRP!$B$21:$B$25&lt;=E4262)/(SRP!$C$21:$C$25&gt;=E4262),SRP!$D$21:$D$25)*(G4262/100)*(E4262/1000)),
IF(AND(C4262="Ready to Drink",D4262="RTD-One Pour Cocktail&gt;7%&lt;=14.5"),
SUM(LOOKUP(2,1/(SRP!$B$16:$B$20&lt;=E4262)/(SRP!$C$16:$C$20&gt;=E4262),SRP!$D$16:$D$20)*(G4262/100)*(E4262/1000)),
IF(C4262="Ready to Drink",
SUM(LOOKUP(2,1/(SRP!$B$11:$B$15&lt;=E4262)/(SRP!$C$11:$C$15&gt;=E4262),SRP!$D$11:$D$15)*(G4262/100)*(E4262/1000)),
0)))))),2)</f>
        <v>1.33</v>
      </c>
      <c r="L4262" s="173" t="str">
        <f t="shared" si="66"/>
        <v>Beer355</v>
      </c>
      <c r="M4262" s="154">
        <f>VLOOKUP(L4262,'Slope %'!C:D,2,0)</f>
        <v>0.12</v>
      </c>
    </row>
    <row r="4263" spans="1:13" x14ac:dyDescent="0.25">
      <c r="A4263" s="169">
        <v>55337</v>
      </c>
      <c r="B4263" s="170" t="s">
        <v>3342</v>
      </c>
      <c r="C4263" s="170" t="s">
        <v>11</v>
      </c>
      <c r="D4263" s="170" t="s">
        <v>303</v>
      </c>
      <c r="E4263" s="170">
        <v>473</v>
      </c>
      <c r="F4263" s="170">
        <v>24</v>
      </c>
      <c r="G4263" s="171">
        <v>7.5</v>
      </c>
      <c r="H4263" s="170" t="s">
        <v>1053</v>
      </c>
      <c r="I4263" s="171">
        <v>4.25</v>
      </c>
      <c r="J4263" s="169">
        <v>1</v>
      </c>
      <c r="K4263" s="154" cm="1">
        <f t="array" ref="K4263">ROUND(
IF(C4263="Beer",
SUM(LOOKUP(2,1/(SRP!$B$8:$B$10&lt;=E4263)/(SRP!$C$8:$C$10&gt;=E4263),SRP!$D$8:$D$10)*(G4263/100)*(E4263/1000)),
IF(C4263="Spirits",
SUM(LOOKUP(2,1/(SRP!$B$2:$B$7&lt;=E4263)/(SRP!$C$2:$C$7&gt;=E4263),SRP!$D$2:$D$7)*(G4263/100)*(E4263/1000)),
IF(AND(C4263="Wine",D4263="Fortified Wines"),
SUM(LOOKUP(2,1/(SRP!$B$26:$B$29&lt;=E4263)/(SRP!$C$26:$C$29&gt;=E4263),SRP!$D$26:$D$29)*(G4263/100)*(E4263/1000)),
IF(C4263="Wine",
SUM(LOOKUP(2,1/(SRP!$B$21:$B$25&lt;=E4263)/(SRP!$C$21:$C$25&gt;=E4263),SRP!$D$21:$D$25)*(G4263/100)*(E4263/1000)),
IF(AND(C4263="Ready to Drink",D4263="RTD-One Pour Cocktail&gt;7%&lt;=14.5"),
SUM(LOOKUP(2,1/(SRP!$B$16:$B$20&lt;=E4263)/(SRP!$C$16:$C$20&gt;=E4263),SRP!$D$16:$D$20)*(G4263/100)*(E4263/1000)),
IF(C4263="Ready to Drink",
SUM(LOOKUP(2,1/(SRP!$B$11:$B$15&lt;=E4263)/(SRP!$C$11:$C$15&gt;=E4263),SRP!$D$11:$D$15)*(G4263/100)*(E4263/1000)),
0)))))),2)</f>
        <v>2.77</v>
      </c>
      <c r="L4263" s="173" t="str">
        <f t="shared" si="66"/>
        <v>Beer473</v>
      </c>
      <c r="M4263" s="154">
        <f>VLOOKUP(L4263,'Slope %'!C:D,2,0)</f>
        <v>0.12</v>
      </c>
    </row>
    <row r="4264" spans="1:13" x14ac:dyDescent="0.25">
      <c r="A4264" s="169">
        <v>55337</v>
      </c>
      <c r="B4264" s="170" t="s">
        <v>3342</v>
      </c>
      <c r="C4264" s="170" t="s">
        <v>11</v>
      </c>
      <c r="D4264" s="170" t="s">
        <v>303</v>
      </c>
      <c r="E4264" s="170">
        <v>473</v>
      </c>
      <c r="F4264" s="170">
        <v>24</v>
      </c>
      <c r="G4264" s="171">
        <v>7.5</v>
      </c>
      <c r="H4264" s="170" t="s">
        <v>1053</v>
      </c>
      <c r="I4264" s="171">
        <v>4.25</v>
      </c>
      <c r="J4264" s="169">
        <v>1</v>
      </c>
      <c r="K4264" s="154" cm="1">
        <f t="array" ref="K4264">ROUND(
IF(C4264="Beer",
SUM(LOOKUP(2,1/(SRP!$B$8:$B$10&lt;=E4264)/(SRP!$C$8:$C$10&gt;=E4264),SRP!$D$8:$D$10)*(G4264/100)*(E4264/1000)),
IF(C4264="Spirits",
SUM(LOOKUP(2,1/(SRP!$B$2:$B$7&lt;=E4264)/(SRP!$C$2:$C$7&gt;=E4264),SRP!$D$2:$D$7)*(G4264/100)*(E4264/1000)),
IF(AND(C4264="Wine",D4264="Fortified Wines"),
SUM(LOOKUP(2,1/(SRP!$B$26:$B$29&lt;=E4264)/(SRP!$C$26:$C$29&gt;=E4264),SRP!$D$26:$D$29)*(G4264/100)*(E4264/1000)),
IF(C4264="Wine",
SUM(LOOKUP(2,1/(SRP!$B$21:$B$25&lt;=E4264)/(SRP!$C$21:$C$25&gt;=E4264),SRP!$D$21:$D$25)*(G4264/100)*(E4264/1000)),
IF(AND(C4264="Ready to Drink",D4264="RTD-One Pour Cocktail&gt;7%&lt;=14.5"),
SUM(LOOKUP(2,1/(SRP!$B$16:$B$20&lt;=E4264)/(SRP!$C$16:$C$20&gt;=E4264),SRP!$D$16:$D$20)*(G4264/100)*(E4264/1000)),
IF(C4264="Ready to Drink",
SUM(LOOKUP(2,1/(SRP!$B$11:$B$15&lt;=E4264)/(SRP!$C$11:$C$15&gt;=E4264),SRP!$D$11:$D$15)*(G4264/100)*(E4264/1000)),
0)))))),2)</f>
        <v>2.77</v>
      </c>
      <c r="L4264" s="173" t="str">
        <f t="shared" si="66"/>
        <v>Beer473</v>
      </c>
      <c r="M4264" s="154">
        <f>VLOOKUP(L4264,'Slope %'!C:D,2,0)</f>
        <v>0.12</v>
      </c>
    </row>
    <row r="4265" spans="1:13" x14ac:dyDescent="0.25">
      <c r="A4265" s="169">
        <v>55377</v>
      </c>
      <c r="B4265" s="170" t="s">
        <v>3343</v>
      </c>
      <c r="C4265" s="170" t="s">
        <v>11</v>
      </c>
      <c r="D4265" s="170" t="s">
        <v>211</v>
      </c>
      <c r="E4265" s="170">
        <v>355</v>
      </c>
      <c r="F4265" s="170">
        <v>24</v>
      </c>
      <c r="G4265" s="171">
        <v>3.8</v>
      </c>
      <c r="H4265" s="170" t="s">
        <v>3341</v>
      </c>
      <c r="I4265" s="171">
        <v>4.17</v>
      </c>
      <c r="J4265" s="169">
        <v>1</v>
      </c>
      <c r="K4265" s="154" cm="1">
        <f t="array" ref="K4265">ROUND(
IF(C4265="Beer",
SUM(LOOKUP(2,1/(SRP!$B$8:$B$10&lt;=E4265)/(SRP!$C$8:$C$10&gt;=E4265),SRP!$D$8:$D$10)*(G4265/100)*(E4265/1000)),
IF(C4265="Spirits",
SUM(LOOKUP(2,1/(SRP!$B$2:$B$7&lt;=E4265)/(SRP!$C$2:$C$7&gt;=E4265),SRP!$D$2:$D$7)*(G4265/100)*(E4265/1000)),
IF(AND(C4265="Wine",D4265="Fortified Wines"),
SUM(LOOKUP(2,1/(SRP!$B$26:$B$29&lt;=E4265)/(SRP!$C$26:$C$29&gt;=E4265),SRP!$D$26:$D$29)*(G4265/100)*(E4265/1000)),
IF(C4265="Wine",
SUM(LOOKUP(2,1/(SRP!$B$21:$B$25&lt;=E4265)/(SRP!$C$21:$C$25&gt;=E4265),SRP!$D$21:$D$25)*(G4265/100)*(E4265/1000)),
IF(AND(C4265="Ready to Drink",D4265="RTD-One Pour Cocktail&gt;7%&lt;=14.5"),
SUM(LOOKUP(2,1/(SRP!$B$16:$B$20&lt;=E4265)/(SRP!$C$16:$C$20&gt;=E4265),SRP!$D$16:$D$20)*(G4265/100)*(E4265/1000)),
IF(C4265="Ready to Drink",
SUM(LOOKUP(2,1/(SRP!$B$11:$B$15&lt;=E4265)/(SRP!$C$11:$C$15&gt;=E4265),SRP!$D$11:$D$15)*(G4265/100)*(E4265/1000)),
0)))))),2)</f>
        <v>1.05</v>
      </c>
      <c r="L4265" s="173" t="str">
        <f t="shared" si="66"/>
        <v>Beer355</v>
      </c>
      <c r="M4265" s="154">
        <f>VLOOKUP(L4265,'Slope %'!C:D,2,0)</f>
        <v>0.12</v>
      </c>
    </row>
    <row r="4266" spans="1:13" x14ac:dyDescent="0.25">
      <c r="A4266" s="169">
        <v>55377</v>
      </c>
      <c r="B4266" s="170" t="s">
        <v>3343</v>
      </c>
      <c r="C4266" s="170" t="s">
        <v>11</v>
      </c>
      <c r="D4266" s="170" t="s">
        <v>211</v>
      </c>
      <c r="E4266" s="170">
        <v>355</v>
      </c>
      <c r="F4266" s="170">
        <v>24</v>
      </c>
      <c r="G4266" s="171">
        <v>3.8</v>
      </c>
      <c r="H4266" s="170" t="s">
        <v>3341</v>
      </c>
      <c r="I4266" s="171">
        <v>4.17</v>
      </c>
      <c r="J4266" s="169">
        <v>1</v>
      </c>
      <c r="K4266" s="154" cm="1">
        <f t="array" ref="K4266">ROUND(
IF(C4266="Beer",
SUM(LOOKUP(2,1/(SRP!$B$8:$B$10&lt;=E4266)/(SRP!$C$8:$C$10&gt;=E4266),SRP!$D$8:$D$10)*(G4266/100)*(E4266/1000)),
IF(C4266="Spirits",
SUM(LOOKUP(2,1/(SRP!$B$2:$B$7&lt;=E4266)/(SRP!$C$2:$C$7&gt;=E4266),SRP!$D$2:$D$7)*(G4266/100)*(E4266/1000)),
IF(AND(C4266="Wine",D4266="Fortified Wines"),
SUM(LOOKUP(2,1/(SRP!$B$26:$B$29&lt;=E4266)/(SRP!$C$26:$C$29&gt;=E4266),SRP!$D$26:$D$29)*(G4266/100)*(E4266/1000)),
IF(C4266="Wine",
SUM(LOOKUP(2,1/(SRP!$B$21:$B$25&lt;=E4266)/(SRP!$C$21:$C$25&gt;=E4266),SRP!$D$21:$D$25)*(G4266/100)*(E4266/1000)),
IF(AND(C4266="Ready to Drink",D4266="RTD-One Pour Cocktail&gt;7%&lt;=14.5"),
SUM(LOOKUP(2,1/(SRP!$B$16:$B$20&lt;=E4266)/(SRP!$C$16:$C$20&gt;=E4266),SRP!$D$16:$D$20)*(G4266/100)*(E4266/1000)),
IF(C4266="Ready to Drink",
SUM(LOOKUP(2,1/(SRP!$B$11:$B$15&lt;=E4266)/(SRP!$C$11:$C$15&gt;=E4266),SRP!$D$11:$D$15)*(G4266/100)*(E4266/1000)),
0)))))),2)</f>
        <v>1.05</v>
      </c>
      <c r="L4266" s="173" t="str">
        <f t="shared" si="66"/>
        <v>Beer355</v>
      </c>
      <c r="M4266" s="154">
        <f>VLOOKUP(L4266,'Slope %'!C:D,2,0)</f>
        <v>0.12</v>
      </c>
    </row>
    <row r="4267" spans="1:13" x14ac:dyDescent="0.25">
      <c r="A4267" s="169">
        <v>55408</v>
      </c>
      <c r="B4267" s="170" t="s">
        <v>3344</v>
      </c>
      <c r="C4267" s="170" t="s">
        <v>15</v>
      </c>
      <c r="D4267" s="170" t="s">
        <v>90</v>
      </c>
      <c r="E4267" s="170">
        <v>750</v>
      </c>
      <c r="F4267" s="170">
        <v>6</v>
      </c>
      <c r="G4267" s="171">
        <v>40</v>
      </c>
      <c r="H4267" s="170" t="s">
        <v>177</v>
      </c>
      <c r="I4267" s="171">
        <v>43.99</v>
      </c>
      <c r="J4267" s="169">
        <v>1</v>
      </c>
      <c r="K4267" s="154" cm="1">
        <f t="array" ref="K4267">ROUND(
IF(C4267="Beer",
SUM(LOOKUP(2,1/(SRP!$B$8:$B$10&lt;=E4267)/(SRP!$C$8:$C$10&gt;=E4267),SRP!$D$8:$D$10)*(G4267/100)*(E4267/1000)),
IF(C4267="Spirits",
SUM(LOOKUP(2,1/(SRP!$B$2:$B$7&lt;=E4267)/(SRP!$C$2:$C$7&gt;=E4267),SRP!$D$2:$D$7)*(G4267/100)*(E4267/1000)),
IF(AND(C4267="Wine",D4267="Fortified Wines"),
SUM(LOOKUP(2,1/(SRP!$B$26:$B$29&lt;=E4267)/(SRP!$C$26:$C$29&gt;=E4267),SRP!$D$26:$D$29)*(G4267/100)*(E4267/1000)),
IF(C4267="Wine",
SUM(LOOKUP(2,1/(SRP!$B$21:$B$25&lt;=E4267)/(SRP!$C$21:$C$25&gt;=E4267),SRP!$D$21:$D$25)*(G4267/100)*(E4267/1000)),
IF(AND(C4267="Ready to Drink",D4267="RTD-One Pour Cocktail&gt;7%&lt;=14.5"),
SUM(LOOKUP(2,1/(SRP!$B$16:$B$20&lt;=E4267)/(SRP!$C$16:$C$20&gt;=E4267),SRP!$D$16:$D$20)*(G4267/100)*(E4267/1000)),
IF(C4267="Ready to Drink",
SUM(LOOKUP(2,1/(SRP!$B$11:$B$15&lt;=E4267)/(SRP!$C$11:$C$15&gt;=E4267),SRP!$D$11:$D$15)*(G4267/100)*(E4267/1000)),
0)))))),2)</f>
        <v>23.42</v>
      </c>
      <c r="L4267" s="173" t="str">
        <f t="shared" si="66"/>
        <v>Spirits750</v>
      </c>
      <c r="M4267" s="154">
        <f>VLOOKUP(L4267,'Slope %'!C:D,2,0)</f>
        <v>7.0000000000000007E-2</v>
      </c>
    </row>
    <row r="4268" spans="1:13" x14ac:dyDescent="0.25">
      <c r="A4268" s="169">
        <v>55430</v>
      </c>
      <c r="B4268" s="170" t="s">
        <v>3345</v>
      </c>
      <c r="C4268" s="170" t="s">
        <v>37</v>
      </c>
      <c r="D4268" s="170" t="s">
        <v>3346</v>
      </c>
      <c r="E4268" s="170">
        <v>0</v>
      </c>
      <c r="F4268" s="170">
        <v>50</v>
      </c>
      <c r="H4268" s="170" t="s">
        <v>3209</v>
      </c>
      <c r="I4268" s="171">
        <v>2.29</v>
      </c>
      <c r="K4268" s="154" cm="1">
        <f t="array" ref="K4268">ROUND(
IF(C4268="Beer",
SUM(LOOKUP(2,1/(SRP!$B$8:$B$10&lt;=E4268)/(SRP!$C$8:$C$10&gt;=E4268),SRP!$D$8:$D$10)*(G4268/100)*(E4268/1000)),
IF(C4268="Spirits",
SUM(LOOKUP(2,1/(SRP!$B$2:$B$7&lt;=E4268)/(SRP!$C$2:$C$7&gt;=E4268),SRP!$D$2:$D$7)*(G4268/100)*(E4268/1000)),
IF(AND(C4268="Wine",D4268="Fortified Wines"),
SUM(LOOKUP(2,1/(SRP!$B$26:$B$29&lt;=E4268)/(SRP!$C$26:$C$29&gt;=E4268),SRP!$D$26:$D$29)*(G4268/100)*(E4268/1000)),
IF(C4268="Wine",
SUM(LOOKUP(2,1/(SRP!$B$21:$B$25&lt;=E4268)/(SRP!$C$21:$C$25&gt;=E4268),SRP!$D$21:$D$25)*(G4268/100)*(E4268/1000)),
IF(AND(C4268="Ready to Drink",D4268="RTD-One Pour Cocktail&gt;7%&lt;=14.5"),
SUM(LOOKUP(2,1/(SRP!$B$16:$B$20&lt;=E4268)/(SRP!$C$16:$C$20&gt;=E4268),SRP!$D$16:$D$20)*(G4268/100)*(E4268/1000)),
IF(C4268="Ready to Drink",
SUM(LOOKUP(2,1/(SRP!$B$11:$B$15&lt;=E4268)/(SRP!$C$11:$C$15&gt;=E4268),SRP!$D$11:$D$15)*(G4268/100)*(E4268/1000)),
0)))))),2)</f>
        <v>0</v>
      </c>
      <c r="L4268" s="173" t="str">
        <f t="shared" si="66"/>
        <v>Non Liquor Merchandise0</v>
      </c>
      <c r="M4268" s="154" t="e">
        <f>VLOOKUP(L4268,'Slope %'!C:D,2,0)</f>
        <v>#N/A</v>
      </c>
    </row>
    <row r="4269" spans="1:13" x14ac:dyDescent="0.25">
      <c r="A4269" s="169">
        <v>55434</v>
      </c>
      <c r="B4269" s="170" t="s">
        <v>3347</v>
      </c>
      <c r="C4269" s="170" t="s">
        <v>24</v>
      </c>
      <c r="D4269" s="170" t="s">
        <v>34</v>
      </c>
      <c r="E4269" s="170">
        <v>750</v>
      </c>
      <c r="F4269" s="170">
        <v>6</v>
      </c>
      <c r="G4269" s="171">
        <v>14.5</v>
      </c>
      <c r="H4269" s="170" t="s">
        <v>35</v>
      </c>
      <c r="I4269" s="171">
        <v>87.99</v>
      </c>
      <c r="J4269" s="169">
        <v>1</v>
      </c>
      <c r="K4269" s="154" cm="1">
        <f t="array" ref="K4269">ROUND(
IF(C4269="Beer",
SUM(LOOKUP(2,1/(SRP!$B$8:$B$10&lt;=E4269)/(SRP!$C$8:$C$10&gt;=E4269),SRP!$D$8:$D$10)*(G4269/100)*(E4269/1000)),
IF(C4269="Spirits",
SUM(LOOKUP(2,1/(SRP!$B$2:$B$7&lt;=E4269)/(SRP!$C$2:$C$7&gt;=E4269),SRP!$D$2:$D$7)*(G4269/100)*(E4269/1000)),
IF(AND(C4269="Wine",D4269="Fortified Wines"),
SUM(LOOKUP(2,1/(SRP!$B$26:$B$29&lt;=E4269)/(SRP!$C$26:$C$29&gt;=E4269),SRP!$D$26:$D$29)*(G4269/100)*(E4269/1000)),
IF(C4269="Wine",
SUM(LOOKUP(2,1/(SRP!$B$21:$B$25&lt;=E4269)/(SRP!$C$21:$C$25&gt;=E4269),SRP!$D$21:$D$25)*(G4269/100)*(E4269/1000)),
IF(AND(C4269="Ready to Drink",D4269="RTD-One Pour Cocktail&gt;7%&lt;=14.5"),
SUM(LOOKUP(2,1/(SRP!$B$16:$B$20&lt;=E4269)/(SRP!$C$16:$C$20&gt;=E4269),SRP!$D$16:$D$20)*(G4269/100)*(E4269/1000)),
IF(C4269="Ready to Drink",
SUM(LOOKUP(2,1/(SRP!$B$11:$B$15&lt;=E4269)/(SRP!$C$11:$C$15&gt;=E4269),SRP!$D$11:$D$15)*(G4269/100)*(E4269/1000)),
0)))))),2)</f>
        <v>8.49</v>
      </c>
      <c r="L4269" s="173" t="str">
        <f t="shared" si="66"/>
        <v>Wine750</v>
      </c>
      <c r="M4269" s="154">
        <f>VLOOKUP(L4269,'Slope %'!C:D,2,0)</f>
        <v>0.1</v>
      </c>
    </row>
    <row r="4270" spans="1:13" x14ac:dyDescent="0.25">
      <c r="A4270" s="169">
        <v>55436</v>
      </c>
      <c r="B4270" s="170" t="s">
        <v>3348</v>
      </c>
      <c r="C4270" s="170" t="s">
        <v>37</v>
      </c>
      <c r="D4270" s="170" t="s">
        <v>3346</v>
      </c>
      <c r="E4270" s="170">
        <v>0</v>
      </c>
      <c r="F4270" s="170">
        <v>50</v>
      </c>
      <c r="H4270" s="170" t="s">
        <v>3209</v>
      </c>
      <c r="I4270" s="171">
        <v>1.99</v>
      </c>
      <c r="K4270" s="154" cm="1">
        <f t="array" ref="K4270">ROUND(
IF(C4270="Beer",
SUM(LOOKUP(2,1/(SRP!$B$8:$B$10&lt;=E4270)/(SRP!$C$8:$C$10&gt;=E4270),SRP!$D$8:$D$10)*(G4270/100)*(E4270/1000)),
IF(C4270="Spirits",
SUM(LOOKUP(2,1/(SRP!$B$2:$B$7&lt;=E4270)/(SRP!$C$2:$C$7&gt;=E4270),SRP!$D$2:$D$7)*(G4270/100)*(E4270/1000)),
IF(AND(C4270="Wine",D4270="Fortified Wines"),
SUM(LOOKUP(2,1/(SRP!$B$26:$B$29&lt;=E4270)/(SRP!$C$26:$C$29&gt;=E4270),SRP!$D$26:$D$29)*(G4270/100)*(E4270/1000)),
IF(C4270="Wine",
SUM(LOOKUP(2,1/(SRP!$B$21:$B$25&lt;=E4270)/(SRP!$C$21:$C$25&gt;=E4270),SRP!$D$21:$D$25)*(G4270/100)*(E4270/1000)),
IF(AND(C4270="Ready to Drink",D4270="RTD-One Pour Cocktail&gt;7%&lt;=14.5"),
SUM(LOOKUP(2,1/(SRP!$B$16:$B$20&lt;=E4270)/(SRP!$C$16:$C$20&gt;=E4270),SRP!$D$16:$D$20)*(G4270/100)*(E4270/1000)),
IF(C4270="Ready to Drink",
SUM(LOOKUP(2,1/(SRP!$B$11:$B$15&lt;=E4270)/(SRP!$C$11:$C$15&gt;=E4270),SRP!$D$11:$D$15)*(G4270/100)*(E4270/1000)),
0)))))),2)</f>
        <v>0</v>
      </c>
      <c r="L4270" s="173" t="str">
        <f t="shared" si="66"/>
        <v>Non Liquor Merchandise0</v>
      </c>
      <c r="M4270" s="154" t="e">
        <f>VLOOKUP(L4270,'Slope %'!C:D,2,0)</f>
        <v>#N/A</v>
      </c>
    </row>
    <row r="4271" spans="1:13" x14ac:dyDescent="0.25">
      <c r="A4271" s="169">
        <v>55437</v>
      </c>
      <c r="B4271" s="170" t="s">
        <v>3349</v>
      </c>
      <c r="C4271" s="170" t="s">
        <v>24</v>
      </c>
      <c r="D4271" s="170" t="s">
        <v>68</v>
      </c>
      <c r="E4271" s="170">
        <v>750</v>
      </c>
      <c r="F4271" s="170">
        <v>6</v>
      </c>
      <c r="G4271" s="171">
        <v>14.5</v>
      </c>
      <c r="H4271" s="170" t="s">
        <v>32</v>
      </c>
      <c r="I4271" s="171">
        <v>233.14</v>
      </c>
      <c r="J4271" s="169">
        <v>1</v>
      </c>
      <c r="K4271" s="154" cm="1">
        <f t="array" ref="K4271">ROUND(
IF(C4271="Beer",
SUM(LOOKUP(2,1/(SRP!$B$8:$B$10&lt;=E4271)/(SRP!$C$8:$C$10&gt;=E4271),SRP!$D$8:$D$10)*(G4271/100)*(E4271/1000)),
IF(C4271="Spirits",
SUM(LOOKUP(2,1/(SRP!$B$2:$B$7&lt;=E4271)/(SRP!$C$2:$C$7&gt;=E4271),SRP!$D$2:$D$7)*(G4271/100)*(E4271/1000)),
IF(AND(C4271="Wine",D4271="Fortified Wines"),
SUM(LOOKUP(2,1/(SRP!$B$26:$B$29&lt;=E4271)/(SRP!$C$26:$C$29&gt;=E4271),SRP!$D$26:$D$29)*(G4271/100)*(E4271/1000)),
IF(C4271="Wine",
SUM(LOOKUP(2,1/(SRP!$B$21:$B$25&lt;=E4271)/(SRP!$C$21:$C$25&gt;=E4271),SRP!$D$21:$D$25)*(G4271/100)*(E4271/1000)),
IF(AND(C4271="Ready to Drink",D4271="RTD-One Pour Cocktail&gt;7%&lt;=14.5"),
SUM(LOOKUP(2,1/(SRP!$B$16:$B$20&lt;=E4271)/(SRP!$C$16:$C$20&gt;=E4271),SRP!$D$16:$D$20)*(G4271/100)*(E4271/1000)),
IF(C4271="Ready to Drink",
SUM(LOOKUP(2,1/(SRP!$B$11:$B$15&lt;=E4271)/(SRP!$C$11:$C$15&gt;=E4271),SRP!$D$11:$D$15)*(G4271/100)*(E4271/1000)),
0)))))),2)</f>
        <v>8.49</v>
      </c>
      <c r="L4271" s="173" t="str">
        <f t="shared" si="66"/>
        <v>Wine750</v>
      </c>
      <c r="M4271" s="154">
        <f>VLOOKUP(L4271,'Slope %'!C:D,2,0)</f>
        <v>0.1</v>
      </c>
    </row>
    <row r="4272" spans="1:13" x14ac:dyDescent="0.25">
      <c r="A4272" s="169">
        <v>55445</v>
      </c>
      <c r="B4272" s="170" t="s">
        <v>3350</v>
      </c>
      <c r="C4272" s="170" t="s">
        <v>37</v>
      </c>
      <c r="D4272" s="170" t="s">
        <v>3346</v>
      </c>
      <c r="E4272" s="170">
        <v>0</v>
      </c>
      <c r="F4272" s="170">
        <v>50</v>
      </c>
      <c r="H4272" s="170" t="s">
        <v>3209</v>
      </c>
      <c r="I4272" s="171">
        <v>2.29</v>
      </c>
      <c r="K4272" s="154" cm="1">
        <f t="array" ref="K4272">ROUND(
IF(C4272="Beer",
SUM(LOOKUP(2,1/(SRP!$B$8:$B$10&lt;=E4272)/(SRP!$C$8:$C$10&gt;=E4272),SRP!$D$8:$D$10)*(G4272/100)*(E4272/1000)),
IF(C4272="Spirits",
SUM(LOOKUP(2,1/(SRP!$B$2:$B$7&lt;=E4272)/(SRP!$C$2:$C$7&gt;=E4272),SRP!$D$2:$D$7)*(G4272/100)*(E4272/1000)),
IF(AND(C4272="Wine",D4272="Fortified Wines"),
SUM(LOOKUP(2,1/(SRP!$B$26:$B$29&lt;=E4272)/(SRP!$C$26:$C$29&gt;=E4272),SRP!$D$26:$D$29)*(G4272/100)*(E4272/1000)),
IF(C4272="Wine",
SUM(LOOKUP(2,1/(SRP!$B$21:$B$25&lt;=E4272)/(SRP!$C$21:$C$25&gt;=E4272),SRP!$D$21:$D$25)*(G4272/100)*(E4272/1000)),
IF(AND(C4272="Ready to Drink",D4272="RTD-One Pour Cocktail&gt;7%&lt;=14.5"),
SUM(LOOKUP(2,1/(SRP!$B$16:$B$20&lt;=E4272)/(SRP!$C$16:$C$20&gt;=E4272),SRP!$D$16:$D$20)*(G4272/100)*(E4272/1000)),
IF(C4272="Ready to Drink",
SUM(LOOKUP(2,1/(SRP!$B$11:$B$15&lt;=E4272)/(SRP!$C$11:$C$15&gt;=E4272),SRP!$D$11:$D$15)*(G4272/100)*(E4272/1000)),
0)))))),2)</f>
        <v>0</v>
      </c>
      <c r="L4272" s="173" t="str">
        <f t="shared" si="66"/>
        <v>Non Liquor Merchandise0</v>
      </c>
      <c r="M4272" s="154" t="e">
        <f>VLOOKUP(L4272,'Slope %'!C:D,2,0)</f>
        <v>#N/A</v>
      </c>
    </row>
    <row r="4273" spans="1:13" x14ac:dyDescent="0.25">
      <c r="A4273" s="169">
        <v>55446</v>
      </c>
      <c r="B4273" s="170" t="s">
        <v>3351</v>
      </c>
      <c r="C4273" s="170" t="s">
        <v>37</v>
      </c>
      <c r="D4273" s="170" t="s">
        <v>3346</v>
      </c>
      <c r="E4273" s="170">
        <v>0</v>
      </c>
      <c r="F4273" s="170">
        <v>50</v>
      </c>
      <c r="H4273" s="170" t="s">
        <v>3209</v>
      </c>
      <c r="I4273" s="171">
        <v>2.29</v>
      </c>
      <c r="K4273" s="154" cm="1">
        <f t="array" ref="K4273">ROUND(
IF(C4273="Beer",
SUM(LOOKUP(2,1/(SRP!$B$8:$B$10&lt;=E4273)/(SRP!$C$8:$C$10&gt;=E4273),SRP!$D$8:$D$10)*(G4273/100)*(E4273/1000)),
IF(C4273="Spirits",
SUM(LOOKUP(2,1/(SRP!$B$2:$B$7&lt;=E4273)/(SRP!$C$2:$C$7&gt;=E4273),SRP!$D$2:$D$7)*(G4273/100)*(E4273/1000)),
IF(AND(C4273="Wine",D4273="Fortified Wines"),
SUM(LOOKUP(2,1/(SRP!$B$26:$B$29&lt;=E4273)/(SRP!$C$26:$C$29&gt;=E4273),SRP!$D$26:$D$29)*(G4273/100)*(E4273/1000)),
IF(C4273="Wine",
SUM(LOOKUP(2,1/(SRP!$B$21:$B$25&lt;=E4273)/(SRP!$C$21:$C$25&gt;=E4273),SRP!$D$21:$D$25)*(G4273/100)*(E4273/1000)),
IF(AND(C4273="Ready to Drink",D4273="RTD-One Pour Cocktail&gt;7%&lt;=14.5"),
SUM(LOOKUP(2,1/(SRP!$B$16:$B$20&lt;=E4273)/(SRP!$C$16:$C$20&gt;=E4273),SRP!$D$16:$D$20)*(G4273/100)*(E4273/1000)),
IF(C4273="Ready to Drink",
SUM(LOOKUP(2,1/(SRP!$B$11:$B$15&lt;=E4273)/(SRP!$C$11:$C$15&gt;=E4273),SRP!$D$11:$D$15)*(G4273/100)*(E4273/1000)),
0)))))),2)</f>
        <v>0</v>
      </c>
      <c r="L4273" s="173" t="str">
        <f t="shared" si="66"/>
        <v>Non Liquor Merchandise0</v>
      </c>
      <c r="M4273" s="154" t="e">
        <f>VLOOKUP(L4273,'Slope %'!C:D,2,0)</f>
        <v>#N/A</v>
      </c>
    </row>
    <row r="4274" spans="1:13" x14ac:dyDescent="0.25">
      <c r="A4274" s="169">
        <v>55453</v>
      </c>
      <c r="B4274" s="170" t="s">
        <v>3352</v>
      </c>
      <c r="C4274" s="170" t="s">
        <v>11</v>
      </c>
      <c r="D4274" s="170" t="s">
        <v>303</v>
      </c>
      <c r="E4274" s="170">
        <v>473</v>
      </c>
      <c r="F4274" s="170">
        <v>24</v>
      </c>
      <c r="G4274" s="171">
        <v>8</v>
      </c>
      <c r="H4274" s="170" t="s">
        <v>2190</v>
      </c>
      <c r="I4274" s="171">
        <v>4.95</v>
      </c>
      <c r="J4274" s="169">
        <v>1</v>
      </c>
      <c r="K4274" s="154" cm="1">
        <f t="array" ref="K4274">ROUND(
IF(C4274="Beer",
SUM(LOOKUP(2,1/(SRP!$B$8:$B$10&lt;=E4274)/(SRP!$C$8:$C$10&gt;=E4274),SRP!$D$8:$D$10)*(G4274/100)*(E4274/1000)),
IF(C4274="Spirits",
SUM(LOOKUP(2,1/(SRP!$B$2:$B$7&lt;=E4274)/(SRP!$C$2:$C$7&gt;=E4274),SRP!$D$2:$D$7)*(G4274/100)*(E4274/1000)),
IF(AND(C4274="Wine",D4274="Fortified Wines"),
SUM(LOOKUP(2,1/(SRP!$B$26:$B$29&lt;=E4274)/(SRP!$C$26:$C$29&gt;=E4274),SRP!$D$26:$D$29)*(G4274/100)*(E4274/1000)),
IF(C4274="Wine",
SUM(LOOKUP(2,1/(SRP!$B$21:$B$25&lt;=E4274)/(SRP!$C$21:$C$25&gt;=E4274),SRP!$D$21:$D$25)*(G4274/100)*(E4274/1000)),
IF(AND(C4274="Ready to Drink",D4274="RTD-One Pour Cocktail&gt;7%&lt;=14.5"),
SUM(LOOKUP(2,1/(SRP!$B$16:$B$20&lt;=E4274)/(SRP!$C$16:$C$20&gt;=E4274),SRP!$D$16:$D$20)*(G4274/100)*(E4274/1000)),
IF(C4274="Ready to Drink",
SUM(LOOKUP(2,1/(SRP!$B$11:$B$15&lt;=E4274)/(SRP!$C$11:$C$15&gt;=E4274),SRP!$D$11:$D$15)*(G4274/100)*(E4274/1000)),
0)))))),2)</f>
        <v>2.95</v>
      </c>
      <c r="L4274" s="173" t="str">
        <f t="shared" si="66"/>
        <v>Beer473</v>
      </c>
      <c r="M4274" s="154">
        <f>VLOOKUP(L4274,'Slope %'!C:D,2,0)</f>
        <v>0.12</v>
      </c>
    </row>
    <row r="4275" spans="1:13" x14ac:dyDescent="0.25">
      <c r="A4275" s="169">
        <v>55453</v>
      </c>
      <c r="B4275" s="170" t="s">
        <v>3352</v>
      </c>
      <c r="C4275" s="170" t="s">
        <v>11</v>
      </c>
      <c r="D4275" s="170" t="s">
        <v>303</v>
      </c>
      <c r="E4275" s="170">
        <v>473</v>
      </c>
      <c r="F4275" s="170">
        <v>24</v>
      </c>
      <c r="G4275" s="171">
        <v>8</v>
      </c>
      <c r="H4275" s="170" t="s">
        <v>2190</v>
      </c>
      <c r="I4275" s="171">
        <v>4.95</v>
      </c>
      <c r="J4275" s="169">
        <v>1</v>
      </c>
      <c r="K4275" s="154" cm="1">
        <f t="array" ref="K4275">ROUND(
IF(C4275="Beer",
SUM(LOOKUP(2,1/(SRP!$B$8:$B$10&lt;=E4275)/(SRP!$C$8:$C$10&gt;=E4275),SRP!$D$8:$D$10)*(G4275/100)*(E4275/1000)),
IF(C4275="Spirits",
SUM(LOOKUP(2,1/(SRP!$B$2:$B$7&lt;=E4275)/(SRP!$C$2:$C$7&gt;=E4275),SRP!$D$2:$D$7)*(G4275/100)*(E4275/1000)),
IF(AND(C4275="Wine",D4275="Fortified Wines"),
SUM(LOOKUP(2,1/(SRP!$B$26:$B$29&lt;=E4275)/(SRP!$C$26:$C$29&gt;=E4275),SRP!$D$26:$D$29)*(G4275/100)*(E4275/1000)),
IF(C4275="Wine",
SUM(LOOKUP(2,1/(SRP!$B$21:$B$25&lt;=E4275)/(SRP!$C$21:$C$25&gt;=E4275),SRP!$D$21:$D$25)*(G4275/100)*(E4275/1000)),
IF(AND(C4275="Ready to Drink",D4275="RTD-One Pour Cocktail&gt;7%&lt;=14.5"),
SUM(LOOKUP(2,1/(SRP!$B$16:$B$20&lt;=E4275)/(SRP!$C$16:$C$20&gt;=E4275),SRP!$D$16:$D$20)*(G4275/100)*(E4275/1000)),
IF(C4275="Ready to Drink",
SUM(LOOKUP(2,1/(SRP!$B$11:$B$15&lt;=E4275)/(SRP!$C$11:$C$15&gt;=E4275),SRP!$D$11:$D$15)*(G4275/100)*(E4275/1000)),
0)))))),2)</f>
        <v>2.95</v>
      </c>
      <c r="L4275" s="173" t="str">
        <f t="shared" si="66"/>
        <v>Beer473</v>
      </c>
      <c r="M4275" s="154">
        <f>VLOOKUP(L4275,'Slope %'!C:D,2,0)</f>
        <v>0.12</v>
      </c>
    </row>
    <row r="4276" spans="1:13" x14ac:dyDescent="0.25">
      <c r="A4276" s="169">
        <v>55464</v>
      </c>
      <c r="B4276" s="170" t="s">
        <v>3353</v>
      </c>
      <c r="C4276" s="170" t="s">
        <v>11</v>
      </c>
      <c r="D4276" s="170" t="s">
        <v>12</v>
      </c>
      <c r="E4276" s="170">
        <v>473</v>
      </c>
      <c r="F4276" s="170">
        <v>24</v>
      </c>
      <c r="G4276" s="171">
        <v>5.5</v>
      </c>
      <c r="H4276" s="170" t="s">
        <v>54</v>
      </c>
      <c r="I4276" s="171">
        <v>3.39</v>
      </c>
      <c r="J4276" s="169">
        <v>1</v>
      </c>
      <c r="K4276" s="154" cm="1">
        <f t="array" ref="K4276">ROUND(
IF(C4276="Beer",
SUM(LOOKUP(2,1/(SRP!$B$8:$B$10&lt;=E4276)/(SRP!$C$8:$C$10&gt;=E4276),SRP!$D$8:$D$10)*(G4276/100)*(E4276/1000)),
IF(C4276="Spirits",
SUM(LOOKUP(2,1/(SRP!$B$2:$B$7&lt;=E4276)/(SRP!$C$2:$C$7&gt;=E4276),SRP!$D$2:$D$7)*(G4276/100)*(E4276/1000)),
IF(AND(C4276="Wine",D4276="Fortified Wines"),
SUM(LOOKUP(2,1/(SRP!$B$26:$B$29&lt;=E4276)/(SRP!$C$26:$C$29&gt;=E4276),SRP!$D$26:$D$29)*(G4276/100)*(E4276/1000)),
IF(C4276="Wine",
SUM(LOOKUP(2,1/(SRP!$B$21:$B$25&lt;=E4276)/(SRP!$C$21:$C$25&gt;=E4276),SRP!$D$21:$D$25)*(G4276/100)*(E4276/1000)),
IF(AND(C4276="Ready to Drink",D4276="RTD-One Pour Cocktail&gt;7%&lt;=14.5"),
SUM(LOOKUP(2,1/(SRP!$B$16:$B$20&lt;=E4276)/(SRP!$C$16:$C$20&gt;=E4276),SRP!$D$16:$D$20)*(G4276/100)*(E4276/1000)),
IF(C4276="Ready to Drink",
SUM(LOOKUP(2,1/(SRP!$B$11:$B$15&lt;=E4276)/(SRP!$C$11:$C$15&gt;=E4276),SRP!$D$11:$D$15)*(G4276/100)*(E4276/1000)),
0)))))),2)</f>
        <v>2.0299999999999998</v>
      </c>
      <c r="L4276" s="173" t="str">
        <f t="shared" si="66"/>
        <v>Beer473</v>
      </c>
      <c r="M4276" s="154">
        <f>VLOOKUP(L4276,'Slope %'!C:D,2,0)</f>
        <v>0.12</v>
      </c>
    </row>
    <row r="4277" spans="1:13" x14ac:dyDescent="0.25">
      <c r="A4277" s="169">
        <v>55464</v>
      </c>
      <c r="B4277" s="170" t="s">
        <v>3353</v>
      </c>
      <c r="C4277" s="170" t="s">
        <v>11</v>
      </c>
      <c r="D4277" s="170" t="s">
        <v>12</v>
      </c>
      <c r="E4277" s="170">
        <v>473</v>
      </c>
      <c r="F4277" s="170">
        <v>24</v>
      </c>
      <c r="G4277" s="171">
        <v>5.5</v>
      </c>
      <c r="H4277" s="170" t="s">
        <v>54</v>
      </c>
      <c r="I4277" s="171">
        <v>3.39</v>
      </c>
      <c r="J4277" s="169">
        <v>1</v>
      </c>
      <c r="K4277" s="154" cm="1">
        <f t="array" ref="K4277">ROUND(
IF(C4277="Beer",
SUM(LOOKUP(2,1/(SRP!$B$8:$B$10&lt;=E4277)/(SRP!$C$8:$C$10&gt;=E4277),SRP!$D$8:$D$10)*(G4277/100)*(E4277/1000)),
IF(C4277="Spirits",
SUM(LOOKUP(2,1/(SRP!$B$2:$B$7&lt;=E4277)/(SRP!$C$2:$C$7&gt;=E4277),SRP!$D$2:$D$7)*(G4277/100)*(E4277/1000)),
IF(AND(C4277="Wine",D4277="Fortified Wines"),
SUM(LOOKUP(2,1/(SRP!$B$26:$B$29&lt;=E4277)/(SRP!$C$26:$C$29&gt;=E4277),SRP!$D$26:$D$29)*(G4277/100)*(E4277/1000)),
IF(C4277="Wine",
SUM(LOOKUP(2,1/(SRP!$B$21:$B$25&lt;=E4277)/(SRP!$C$21:$C$25&gt;=E4277),SRP!$D$21:$D$25)*(G4277/100)*(E4277/1000)),
IF(AND(C4277="Ready to Drink",D4277="RTD-One Pour Cocktail&gt;7%&lt;=14.5"),
SUM(LOOKUP(2,1/(SRP!$B$16:$B$20&lt;=E4277)/(SRP!$C$16:$C$20&gt;=E4277),SRP!$D$16:$D$20)*(G4277/100)*(E4277/1000)),
IF(C4277="Ready to Drink",
SUM(LOOKUP(2,1/(SRP!$B$11:$B$15&lt;=E4277)/(SRP!$C$11:$C$15&gt;=E4277),SRP!$D$11:$D$15)*(G4277/100)*(E4277/1000)),
0)))))),2)</f>
        <v>2.0299999999999998</v>
      </c>
      <c r="L4277" s="173" t="str">
        <f t="shared" si="66"/>
        <v>Beer473</v>
      </c>
      <c r="M4277" s="154">
        <f>VLOOKUP(L4277,'Slope %'!C:D,2,0)</f>
        <v>0.12</v>
      </c>
    </row>
    <row r="4278" spans="1:13" x14ac:dyDescent="0.25">
      <c r="A4278" s="169">
        <v>55484</v>
      </c>
      <c r="B4278" s="170" t="s">
        <v>3354</v>
      </c>
      <c r="C4278" s="170" t="s">
        <v>11</v>
      </c>
      <c r="D4278" s="170" t="s">
        <v>303</v>
      </c>
      <c r="E4278" s="170">
        <v>473</v>
      </c>
      <c r="F4278" s="170">
        <v>24</v>
      </c>
      <c r="G4278" s="171">
        <v>5.7</v>
      </c>
      <c r="H4278" s="170" t="s">
        <v>1556</v>
      </c>
      <c r="I4278" s="171">
        <v>4.3899999999999997</v>
      </c>
      <c r="J4278" s="169">
        <v>1</v>
      </c>
      <c r="K4278" s="154" cm="1">
        <f t="array" ref="K4278">ROUND(
IF(C4278="Beer",
SUM(LOOKUP(2,1/(SRP!$B$8:$B$10&lt;=E4278)/(SRP!$C$8:$C$10&gt;=E4278),SRP!$D$8:$D$10)*(G4278/100)*(E4278/1000)),
IF(C4278="Spirits",
SUM(LOOKUP(2,1/(SRP!$B$2:$B$7&lt;=E4278)/(SRP!$C$2:$C$7&gt;=E4278),SRP!$D$2:$D$7)*(G4278/100)*(E4278/1000)),
IF(AND(C4278="Wine",D4278="Fortified Wines"),
SUM(LOOKUP(2,1/(SRP!$B$26:$B$29&lt;=E4278)/(SRP!$C$26:$C$29&gt;=E4278),SRP!$D$26:$D$29)*(G4278/100)*(E4278/1000)),
IF(C4278="Wine",
SUM(LOOKUP(2,1/(SRP!$B$21:$B$25&lt;=E4278)/(SRP!$C$21:$C$25&gt;=E4278),SRP!$D$21:$D$25)*(G4278/100)*(E4278/1000)),
IF(AND(C4278="Ready to Drink",D4278="RTD-One Pour Cocktail&gt;7%&lt;=14.5"),
SUM(LOOKUP(2,1/(SRP!$B$16:$B$20&lt;=E4278)/(SRP!$C$16:$C$20&gt;=E4278),SRP!$D$16:$D$20)*(G4278/100)*(E4278/1000)),
IF(C4278="Ready to Drink",
SUM(LOOKUP(2,1/(SRP!$B$11:$B$15&lt;=E4278)/(SRP!$C$11:$C$15&gt;=E4278),SRP!$D$11:$D$15)*(G4278/100)*(E4278/1000)),
0)))))),2)</f>
        <v>2.1</v>
      </c>
      <c r="L4278" s="173" t="str">
        <f t="shared" si="66"/>
        <v>Beer473</v>
      </c>
      <c r="M4278" s="154">
        <f>VLOOKUP(L4278,'Slope %'!C:D,2,0)</f>
        <v>0.12</v>
      </c>
    </row>
    <row r="4279" spans="1:13" x14ac:dyDescent="0.25">
      <c r="A4279" s="169">
        <v>55484</v>
      </c>
      <c r="B4279" s="170" t="s">
        <v>3354</v>
      </c>
      <c r="C4279" s="170" t="s">
        <v>11</v>
      </c>
      <c r="D4279" s="170" t="s">
        <v>303</v>
      </c>
      <c r="E4279" s="170">
        <v>473</v>
      </c>
      <c r="F4279" s="170">
        <v>24</v>
      </c>
      <c r="G4279" s="171">
        <v>5.7</v>
      </c>
      <c r="H4279" s="170" t="s">
        <v>1556</v>
      </c>
      <c r="I4279" s="171">
        <v>4.3899999999999997</v>
      </c>
      <c r="J4279" s="169">
        <v>1</v>
      </c>
      <c r="K4279" s="154" cm="1">
        <f t="array" ref="K4279">ROUND(
IF(C4279="Beer",
SUM(LOOKUP(2,1/(SRP!$B$8:$B$10&lt;=E4279)/(SRP!$C$8:$C$10&gt;=E4279),SRP!$D$8:$D$10)*(G4279/100)*(E4279/1000)),
IF(C4279="Spirits",
SUM(LOOKUP(2,1/(SRP!$B$2:$B$7&lt;=E4279)/(SRP!$C$2:$C$7&gt;=E4279),SRP!$D$2:$D$7)*(G4279/100)*(E4279/1000)),
IF(AND(C4279="Wine",D4279="Fortified Wines"),
SUM(LOOKUP(2,1/(SRP!$B$26:$B$29&lt;=E4279)/(SRP!$C$26:$C$29&gt;=E4279),SRP!$D$26:$D$29)*(G4279/100)*(E4279/1000)),
IF(C4279="Wine",
SUM(LOOKUP(2,1/(SRP!$B$21:$B$25&lt;=E4279)/(SRP!$C$21:$C$25&gt;=E4279),SRP!$D$21:$D$25)*(G4279/100)*(E4279/1000)),
IF(AND(C4279="Ready to Drink",D4279="RTD-One Pour Cocktail&gt;7%&lt;=14.5"),
SUM(LOOKUP(2,1/(SRP!$B$16:$B$20&lt;=E4279)/(SRP!$C$16:$C$20&gt;=E4279),SRP!$D$16:$D$20)*(G4279/100)*(E4279/1000)),
IF(C4279="Ready to Drink",
SUM(LOOKUP(2,1/(SRP!$B$11:$B$15&lt;=E4279)/(SRP!$C$11:$C$15&gt;=E4279),SRP!$D$11:$D$15)*(G4279/100)*(E4279/1000)),
0)))))),2)</f>
        <v>2.1</v>
      </c>
      <c r="L4279" s="173" t="str">
        <f t="shared" si="66"/>
        <v>Beer473</v>
      </c>
      <c r="M4279" s="154">
        <f>VLOOKUP(L4279,'Slope %'!C:D,2,0)</f>
        <v>0.12</v>
      </c>
    </row>
    <row r="4280" spans="1:13" x14ac:dyDescent="0.25">
      <c r="A4280" s="169">
        <v>55526</v>
      </c>
      <c r="B4280" s="170" t="s">
        <v>3355</v>
      </c>
      <c r="C4280" s="170" t="s">
        <v>263</v>
      </c>
      <c r="D4280" s="170" t="s">
        <v>264</v>
      </c>
      <c r="E4280" s="170">
        <v>2130</v>
      </c>
      <c r="F4280" s="170">
        <v>4</v>
      </c>
      <c r="G4280" s="171">
        <v>5</v>
      </c>
      <c r="H4280" s="170" t="s">
        <v>378</v>
      </c>
      <c r="I4280" s="171">
        <v>18.29</v>
      </c>
      <c r="J4280" s="169">
        <v>6</v>
      </c>
      <c r="K4280" s="154" cm="1">
        <f t="array" ref="K4280">ROUND(
IF(C4280="Beer",
SUM(LOOKUP(2,1/(SRP!$B$8:$B$10&lt;=E4280)/(SRP!$C$8:$C$10&gt;=E4280),SRP!$D$8:$D$10)*(G4280/100)*(E4280/1000)),
IF(C4280="Spirits",
SUM(LOOKUP(2,1/(SRP!$B$2:$B$7&lt;=E4280)/(SRP!$C$2:$C$7&gt;=E4280),SRP!$D$2:$D$7)*(G4280/100)*(E4280/1000)),
IF(AND(C4280="Wine",D4280="Fortified Wines"),
SUM(LOOKUP(2,1/(SRP!$B$26:$B$29&lt;=E4280)/(SRP!$C$26:$C$29&gt;=E4280),SRP!$D$26:$D$29)*(G4280/100)*(E4280/1000)),
IF(C4280="Wine",
SUM(LOOKUP(2,1/(SRP!$B$21:$B$25&lt;=E4280)/(SRP!$C$21:$C$25&gt;=E4280),SRP!$D$21:$D$25)*(G4280/100)*(E4280/1000)),
IF(AND(C4280="Ready to Drink",D4280="RTD-One Pour Cocktail&gt;7%&lt;=14.5"),
SUM(LOOKUP(2,1/(SRP!$B$16:$B$20&lt;=E4280)/(SRP!$C$16:$C$20&gt;=E4280),SRP!$D$16:$D$20)*(G4280/100)*(E4280/1000)),
IF(C4280="Ready to Drink",
SUM(LOOKUP(2,1/(SRP!$B$11:$B$15&lt;=E4280)/(SRP!$C$11:$C$15&gt;=E4280),SRP!$D$11:$D$15)*(G4280/100)*(E4280/1000)),
0)))))),2)</f>
        <v>8.31</v>
      </c>
      <c r="L4280" s="173" t="str">
        <f t="shared" si="66"/>
        <v>Ready to Drink2130</v>
      </c>
      <c r="M4280" s="154">
        <f>VLOOKUP(L4280,'Slope %'!C:D,2,0)</f>
        <v>0.1</v>
      </c>
    </row>
    <row r="4281" spans="1:13" x14ac:dyDescent="0.25">
      <c r="A4281" s="169">
        <v>55526</v>
      </c>
      <c r="B4281" s="170" t="s">
        <v>3355</v>
      </c>
      <c r="C4281" s="170" t="s">
        <v>263</v>
      </c>
      <c r="D4281" s="170" t="s">
        <v>264</v>
      </c>
      <c r="E4281" s="170">
        <v>2130</v>
      </c>
      <c r="F4281" s="170">
        <v>4</v>
      </c>
      <c r="G4281" s="171">
        <v>5</v>
      </c>
      <c r="H4281" s="170" t="s">
        <v>378</v>
      </c>
      <c r="I4281" s="171">
        <v>18.29</v>
      </c>
      <c r="J4281" s="169">
        <v>6</v>
      </c>
      <c r="K4281" s="154" cm="1">
        <f t="array" ref="K4281">ROUND(
IF(C4281="Beer",
SUM(LOOKUP(2,1/(SRP!$B$8:$B$10&lt;=E4281)/(SRP!$C$8:$C$10&gt;=E4281),SRP!$D$8:$D$10)*(G4281/100)*(E4281/1000)),
IF(C4281="Spirits",
SUM(LOOKUP(2,1/(SRP!$B$2:$B$7&lt;=E4281)/(SRP!$C$2:$C$7&gt;=E4281),SRP!$D$2:$D$7)*(G4281/100)*(E4281/1000)),
IF(AND(C4281="Wine",D4281="Fortified Wines"),
SUM(LOOKUP(2,1/(SRP!$B$26:$B$29&lt;=E4281)/(SRP!$C$26:$C$29&gt;=E4281),SRP!$D$26:$D$29)*(G4281/100)*(E4281/1000)),
IF(C4281="Wine",
SUM(LOOKUP(2,1/(SRP!$B$21:$B$25&lt;=E4281)/(SRP!$C$21:$C$25&gt;=E4281),SRP!$D$21:$D$25)*(G4281/100)*(E4281/1000)),
IF(AND(C4281="Ready to Drink",D4281="RTD-One Pour Cocktail&gt;7%&lt;=14.5"),
SUM(LOOKUP(2,1/(SRP!$B$16:$B$20&lt;=E4281)/(SRP!$C$16:$C$20&gt;=E4281),SRP!$D$16:$D$20)*(G4281/100)*(E4281/1000)),
IF(C4281="Ready to Drink",
SUM(LOOKUP(2,1/(SRP!$B$11:$B$15&lt;=E4281)/(SRP!$C$11:$C$15&gt;=E4281),SRP!$D$11:$D$15)*(G4281/100)*(E4281/1000)),
0)))))),2)</f>
        <v>8.31</v>
      </c>
      <c r="L4281" s="173" t="str">
        <f t="shared" si="66"/>
        <v>Ready to Drink2130</v>
      </c>
      <c r="M4281" s="154">
        <f>VLOOKUP(L4281,'Slope %'!C:D,2,0)</f>
        <v>0.1</v>
      </c>
    </row>
    <row r="4282" spans="1:13" x14ac:dyDescent="0.25">
      <c r="A4282" s="169">
        <v>55529</v>
      </c>
      <c r="B4282" s="170" t="s">
        <v>3356</v>
      </c>
      <c r="C4282" s="170" t="s">
        <v>263</v>
      </c>
      <c r="D4282" s="170" t="s">
        <v>264</v>
      </c>
      <c r="E4282" s="170">
        <v>2130</v>
      </c>
      <c r="F4282" s="170">
        <v>4</v>
      </c>
      <c r="G4282" s="171">
        <v>5</v>
      </c>
      <c r="H4282" s="170" t="s">
        <v>378</v>
      </c>
      <c r="I4282" s="171">
        <v>18.29</v>
      </c>
      <c r="J4282" s="169">
        <v>6</v>
      </c>
      <c r="K4282" s="154" cm="1">
        <f t="array" ref="K4282">ROUND(
IF(C4282="Beer",
SUM(LOOKUP(2,1/(SRP!$B$8:$B$10&lt;=E4282)/(SRP!$C$8:$C$10&gt;=E4282),SRP!$D$8:$D$10)*(G4282/100)*(E4282/1000)),
IF(C4282="Spirits",
SUM(LOOKUP(2,1/(SRP!$B$2:$B$7&lt;=E4282)/(SRP!$C$2:$C$7&gt;=E4282),SRP!$D$2:$D$7)*(G4282/100)*(E4282/1000)),
IF(AND(C4282="Wine",D4282="Fortified Wines"),
SUM(LOOKUP(2,1/(SRP!$B$26:$B$29&lt;=E4282)/(SRP!$C$26:$C$29&gt;=E4282),SRP!$D$26:$D$29)*(G4282/100)*(E4282/1000)),
IF(C4282="Wine",
SUM(LOOKUP(2,1/(SRP!$B$21:$B$25&lt;=E4282)/(SRP!$C$21:$C$25&gt;=E4282),SRP!$D$21:$D$25)*(G4282/100)*(E4282/1000)),
IF(AND(C4282="Ready to Drink",D4282="RTD-One Pour Cocktail&gt;7%&lt;=14.5"),
SUM(LOOKUP(2,1/(SRP!$B$16:$B$20&lt;=E4282)/(SRP!$C$16:$C$20&gt;=E4282),SRP!$D$16:$D$20)*(G4282/100)*(E4282/1000)),
IF(C4282="Ready to Drink",
SUM(LOOKUP(2,1/(SRP!$B$11:$B$15&lt;=E4282)/(SRP!$C$11:$C$15&gt;=E4282),SRP!$D$11:$D$15)*(G4282/100)*(E4282/1000)),
0)))))),2)</f>
        <v>8.31</v>
      </c>
      <c r="L4282" s="173" t="str">
        <f t="shared" si="66"/>
        <v>Ready to Drink2130</v>
      </c>
      <c r="M4282" s="154">
        <f>VLOOKUP(L4282,'Slope %'!C:D,2,0)</f>
        <v>0.1</v>
      </c>
    </row>
    <row r="4283" spans="1:13" x14ac:dyDescent="0.25">
      <c r="A4283" s="169">
        <v>55529</v>
      </c>
      <c r="B4283" s="170" t="s">
        <v>3356</v>
      </c>
      <c r="C4283" s="170" t="s">
        <v>263</v>
      </c>
      <c r="D4283" s="170" t="s">
        <v>264</v>
      </c>
      <c r="E4283" s="170">
        <v>2130</v>
      </c>
      <c r="F4283" s="170">
        <v>4</v>
      </c>
      <c r="G4283" s="171">
        <v>5</v>
      </c>
      <c r="H4283" s="170" t="s">
        <v>378</v>
      </c>
      <c r="I4283" s="171">
        <v>18.29</v>
      </c>
      <c r="J4283" s="169">
        <v>6</v>
      </c>
      <c r="K4283" s="154" cm="1">
        <f t="array" ref="K4283">ROUND(
IF(C4283="Beer",
SUM(LOOKUP(2,1/(SRP!$B$8:$B$10&lt;=E4283)/(SRP!$C$8:$C$10&gt;=E4283),SRP!$D$8:$D$10)*(G4283/100)*(E4283/1000)),
IF(C4283="Spirits",
SUM(LOOKUP(2,1/(SRP!$B$2:$B$7&lt;=E4283)/(SRP!$C$2:$C$7&gt;=E4283),SRP!$D$2:$D$7)*(G4283/100)*(E4283/1000)),
IF(AND(C4283="Wine",D4283="Fortified Wines"),
SUM(LOOKUP(2,1/(SRP!$B$26:$B$29&lt;=E4283)/(SRP!$C$26:$C$29&gt;=E4283),SRP!$D$26:$D$29)*(G4283/100)*(E4283/1000)),
IF(C4283="Wine",
SUM(LOOKUP(2,1/(SRP!$B$21:$B$25&lt;=E4283)/(SRP!$C$21:$C$25&gt;=E4283),SRP!$D$21:$D$25)*(G4283/100)*(E4283/1000)),
IF(AND(C4283="Ready to Drink",D4283="RTD-One Pour Cocktail&gt;7%&lt;=14.5"),
SUM(LOOKUP(2,1/(SRP!$B$16:$B$20&lt;=E4283)/(SRP!$C$16:$C$20&gt;=E4283),SRP!$D$16:$D$20)*(G4283/100)*(E4283/1000)),
IF(C4283="Ready to Drink",
SUM(LOOKUP(2,1/(SRP!$B$11:$B$15&lt;=E4283)/(SRP!$C$11:$C$15&gt;=E4283),SRP!$D$11:$D$15)*(G4283/100)*(E4283/1000)),
0)))))),2)</f>
        <v>8.31</v>
      </c>
      <c r="L4283" s="173" t="str">
        <f t="shared" si="66"/>
        <v>Ready to Drink2130</v>
      </c>
      <c r="M4283" s="154">
        <f>VLOOKUP(L4283,'Slope %'!C:D,2,0)</f>
        <v>0.1</v>
      </c>
    </row>
    <row r="4284" spans="1:13" x14ac:dyDescent="0.25">
      <c r="A4284" s="169">
        <v>55530</v>
      </c>
      <c r="B4284" s="170" t="s">
        <v>3357</v>
      </c>
      <c r="C4284" s="170" t="s">
        <v>15</v>
      </c>
      <c r="D4284" s="170" t="s">
        <v>113</v>
      </c>
      <c r="E4284" s="170">
        <v>750</v>
      </c>
      <c r="F4284" s="170">
        <v>6</v>
      </c>
      <c r="G4284" s="171">
        <v>43</v>
      </c>
      <c r="H4284" s="170" t="s">
        <v>218</v>
      </c>
      <c r="I4284" s="171">
        <v>74.95</v>
      </c>
      <c r="J4284" s="169">
        <v>1</v>
      </c>
      <c r="K4284" s="154" cm="1">
        <f t="array" ref="K4284">ROUND(
IF(C4284="Beer",
SUM(LOOKUP(2,1/(SRP!$B$8:$B$10&lt;=E4284)/(SRP!$C$8:$C$10&gt;=E4284),SRP!$D$8:$D$10)*(G4284/100)*(E4284/1000)),
IF(C4284="Spirits",
SUM(LOOKUP(2,1/(SRP!$B$2:$B$7&lt;=E4284)/(SRP!$C$2:$C$7&gt;=E4284),SRP!$D$2:$D$7)*(G4284/100)*(E4284/1000)),
IF(AND(C4284="Wine",D4284="Fortified Wines"),
SUM(LOOKUP(2,1/(SRP!$B$26:$B$29&lt;=E4284)/(SRP!$C$26:$C$29&gt;=E4284),SRP!$D$26:$D$29)*(G4284/100)*(E4284/1000)),
IF(C4284="Wine",
SUM(LOOKUP(2,1/(SRP!$B$21:$B$25&lt;=E4284)/(SRP!$C$21:$C$25&gt;=E4284),SRP!$D$21:$D$25)*(G4284/100)*(E4284/1000)),
IF(AND(C4284="Ready to Drink",D4284="RTD-One Pour Cocktail&gt;7%&lt;=14.5"),
SUM(LOOKUP(2,1/(SRP!$B$16:$B$20&lt;=E4284)/(SRP!$C$16:$C$20&gt;=E4284),SRP!$D$16:$D$20)*(G4284/100)*(E4284/1000)),
IF(C4284="Ready to Drink",
SUM(LOOKUP(2,1/(SRP!$B$11:$B$15&lt;=E4284)/(SRP!$C$11:$C$15&gt;=E4284),SRP!$D$11:$D$15)*(G4284/100)*(E4284/1000)),
0)))))),2)</f>
        <v>25.18</v>
      </c>
      <c r="L4284" s="173" t="str">
        <f t="shared" si="66"/>
        <v>Spirits750</v>
      </c>
      <c r="M4284" s="154">
        <f>VLOOKUP(L4284,'Slope %'!C:D,2,0)</f>
        <v>7.0000000000000007E-2</v>
      </c>
    </row>
    <row r="4285" spans="1:13" x14ac:dyDescent="0.25">
      <c r="A4285" s="169">
        <v>55531</v>
      </c>
      <c r="B4285" s="170" t="s">
        <v>3358</v>
      </c>
      <c r="C4285" s="170" t="s">
        <v>263</v>
      </c>
      <c r="D4285" s="170" t="s">
        <v>806</v>
      </c>
      <c r="E4285" s="170">
        <v>4260</v>
      </c>
      <c r="F4285" s="170">
        <v>2</v>
      </c>
      <c r="G4285" s="171">
        <v>5</v>
      </c>
      <c r="H4285" s="170" t="s">
        <v>378</v>
      </c>
      <c r="I4285" s="171">
        <v>33.49</v>
      </c>
      <c r="J4285" s="169">
        <v>12</v>
      </c>
      <c r="K4285" s="154" cm="1">
        <f t="array" ref="K4285">ROUND(
IF(C4285="Beer",
SUM(LOOKUP(2,1/(SRP!$B$8:$B$10&lt;=E4285)/(SRP!$C$8:$C$10&gt;=E4285),SRP!$D$8:$D$10)*(G4285/100)*(E4285/1000)),
IF(C4285="Spirits",
SUM(LOOKUP(2,1/(SRP!$B$2:$B$7&lt;=E4285)/(SRP!$C$2:$C$7&gt;=E4285),SRP!$D$2:$D$7)*(G4285/100)*(E4285/1000)),
IF(AND(C4285="Wine",D4285="Fortified Wines"),
SUM(LOOKUP(2,1/(SRP!$B$26:$B$29&lt;=E4285)/(SRP!$C$26:$C$29&gt;=E4285),SRP!$D$26:$D$29)*(G4285/100)*(E4285/1000)),
IF(C4285="Wine",
SUM(LOOKUP(2,1/(SRP!$B$21:$B$25&lt;=E4285)/(SRP!$C$21:$C$25&gt;=E4285),SRP!$D$21:$D$25)*(G4285/100)*(E4285/1000)),
IF(AND(C4285="Ready to Drink",D4285="RTD-One Pour Cocktail&gt;7%&lt;=14.5"),
SUM(LOOKUP(2,1/(SRP!$B$16:$B$20&lt;=E4285)/(SRP!$C$16:$C$20&gt;=E4285),SRP!$D$16:$D$20)*(G4285/100)*(E4285/1000)),
IF(C4285="Ready to Drink",
SUM(LOOKUP(2,1/(SRP!$B$11:$B$15&lt;=E4285)/(SRP!$C$11:$C$15&gt;=E4285),SRP!$D$11:$D$15)*(G4285/100)*(E4285/1000)),
0)))))),2)</f>
        <v>16.63</v>
      </c>
      <c r="L4285" s="173" t="str">
        <f t="shared" si="66"/>
        <v>Ready to Drink4260</v>
      </c>
      <c r="M4285" s="154">
        <f>VLOOKUP(L4285,'Slope %'!C:D,2,0)</f>
        <v>7.0000000000000007E-2</v>
      </c>
    </row>
    <row r="4286" spans="1:13" x14ac:dyDescent="0.25">
      <c r="A4286" s="169">
        <v>55531</v>
      </c>
      <c r="B4286" s="170" t="s">
        <v>3358</v>
      </c>
      <c r="C4286" s="170" t="s">
        <v>263</v>
      </c>
      <c r="D4286" s="170" t="s">
        <v>806</v>
      </c>
      <c r="E4286" s="170">
        <v>4260</v>
      </c>
      <c r="F4286" s="170">
        <v>2</v>
      </c>
      <c r="G4286" s="171">
        <v>5</v>
      </c>
      <c r="H4286" s="170" t="s">
        <v>378</v>
      </c>
      <c r="I4286" s="171">
        <v>33.49</v>
      </c>
      <c r="J4286" s="169">
        <v>12</v>
      </c>
      <c r="K4286" s="154" cm="1">
        <f t="array" ref="K4286">ROUND(
IF(C4286="Beer",
SUM(LOOKUP(2,1/(SRP!$B$8:$B$10&lt;=E4286)/(SRP!$C$8:$C$10&gt;=E4286),SRP!$D$8:$D$10)*(G4286/100)*(E4286/1000)),
IF(C4286="Spirits",
SUM(LOOKUP(2,1/(SRP!$B$2:$B$7&lt;=E4286)/(SRP!$C$2:$C$7&gt;=E4286),SRP!$D$2:$D$7)*(G4286/100)*(E4286/1000)),
IF(AND(C4286="Wine",D4286="Fortified Wines"),
SUM(LOOKUP(2,1/(SRP!$B$26:$B$29&lt;=E4286)/(SRP!$C$26:$C$29&gt;=E4286),SRP!$D$26:$D$29)*(G4286/100)*(E4286/1000)),
IF(C4286="Wine",
SUM(LOOKUP(2,1/(SRP!$B$21:$B$25&lt;=E4286)/(SRP!$C$21:$C$25&gt;=E4286),SRP!$D$21:$D$25)*(G4286/100)*(E4286/1000)),
IF(AND(C4286="Ready to Drink",D4286="RTD-One Pour Cocktail&gt;7%&lt;=14.5"),
SUM(LOOKUP(2,1/(SRP!$B$16:$B$20&lt;=E4286)/(SRP!$C$16:$C$20&gt;=E4286),SRP!$D$16:$D$20)*(G4286/100)*(E4286/1000)),
IF(C4286="Ready to Drink",
SUM(LOOKUP(2,1/(SRP!$B$11:$B$15&lt;=E4286)/(SRP!$C$11:$C$15&gt;=E4286),SRP!$D$11:$D$15)*(G4286/100)*(E4286/1000)),
0)))))),2)</f>
        <v>16.63</v>
      </c>
      <c r="L4286" s="173" t="str">
        <f t="shared" si="66"/>
        <v>Ready to Drink4260</v>
      </c>
      <c r="M4286" s="154">
        <f>VLOOKUP(L4286,'Slope %'!C:D,2,0)</f>
        <v>7.0000000000000007E-2</v>
      </c>
    </row>
    <row r="4287" spans="1:13" x14ac:dyDescent="0.25">
      <c r="A4287" s="169">
        <v>55532</v>
      </c>
      <c r="B4287" s="170" t="s">
        <v>3359</v>
      </c>
      <c r="C4287" s="170" t="s">
        <v>263</v>
      </c>
      <c r="D4287" s="170" t="s">
        <v>935</v>
      </c>
      <c r="E4287" s="170">
        <v>3960</v>
      </c>
      <c r="F4287" s="170">
        <v>2</v>
      </c>
      <c r="G4287" s="171">
        <v>4.5</v>
      </c>
      <c r="H4287" s="170" t="s">
        <v>13</v>
      </c>
      <c r="I4287" s="171">
        <v>36.99</v>
      </c>
      <c r="J4287" s="169">
        <v>12</v>
      </c>
      <c r="K4287" s="154" cm="1">
        <f t="array" ref="K4287">ROUND(
IF(C4287="Beer",
SUM(LOOKUP(2,1/(SRP!$B$8:$B$10&lt;=E4287)/(SRP!$C$8:$C$10&gt;=E4287),SRP!$D$8:$D$10)*(G4287/100)*(E4287/1000)),
IF(C4287="Spirits",
SUM(LOOKUP(2,1/(SRP!$B$2:$B$7&lt;=E4287)/(SRP!$C$2:$C$7&gt;=E4287),SRP!$D$2:$D$7)*(G4287/100)*(E4287/1000)),
IF(AND(C4287="Wine",D4287="Fortified Wines"),
SUM(LOOKUP(2,1/(SRP!$B$26:$B$29&lt;=E4287)/(SRP!$C$26:$C$29&gt;=E4287),SRP!$D$26:$D$29)*(G4287/100)*(E4287/1000)),
IF(C4287="Wine",
SUM(LOOKUP(2,1/(SRP!$B$21:$B$25&lt;=E4287)/(SRP!$C$21:$C$25&gt;=E4287),SRP!$D$21:$D$25)*(G4287/100)*(E4287/1000)),
IF(AND(C4287="Ready to Drink",D4287="RTD-One Pour Cocktail&gt;7%&lt;=14.5"),
SUM(LOOKUP(2,1/(SRP!$B$16:$B$20&lt;=E4287)/(SRP!$C$16:$C$20&gt;=E4287),SRP!$D$16:$D$20)*(G4287/100)*(E4287/1000)),
IF(C4287="Ready to Drink",
SUM(LOOKUP(2,1/(SRP!$B$11:$B$15&lt;=E4287)/(SRP!$C$11:$C$15&gt;=E4287),SRP!$D$11:$D$15)*(G4287/100)*(E4287/1000)),
0)))))),2)</f>
        <v>13.91</v>
      </c>
      <c r="L4287" s="173" t="str">
        <f t="shared" si="66"/>
        <v>Ready to Drink3960</v>
      </c>
      <c r="M4287" s="154">
        <f>VLOOKUP(L4287,'Slope %'!C:D,2,0)</f>
        <v>7.0000000000000007E-2</v>
      </c>
    </row>
    <row r="4288" spans="1:13" x14ac:dyDescent="0.25">
      <c r="A4288" s="169">
        <v>55532</v>
      </c>
      <c r="B4288" s="170" t="s">
        <v>3359</v>
      </c>
      <c r="C4288" s="170" t="s">
        <v>263</v>
      </c>
      <c r="D4288" s="170" t="s">
        <v>935</v>
      </c>
      <c r="E4288" s="170">
        <v>3960</v>
      </c>
      <c r="F4288" s="170">
        <v>2</v>
      </c>
      <c r="G4288" s="171">
        <v>4.5</v>
      </c>
      <c r="H4288" s="170" t="s">
        <v>13</v>
      </c>
      <c r="I4288" s="171">
        <v>36.99</v>
      </c>
      <c r="J4288" s="169">
        <v>12</v>
      </c>
      <c r="K4288" s="154" cm="1">
        <f t="array" ref="K4288">ROUND(
IF(C4288="Beer",
SUM(LOOKUP(2,1/(SRP!$B$8:$B$10&lt;=E4288)/(SRP!$C$8:$C$10&gt;=E4288),SRP!$D$8:$D$10)*(G4288/100)*(E4288/1000)),
IF(C4288="Spirits",
SUM(LOOKUP(2,1/(SRP!$B$2:$B$7&lt;=E4288)/(SRP!$C$2:$C$7&gt;=E4288),SRP!$D$2:$D$7)*(G4288/100)*(E4288/1000)),
IF(AND(C4288="Wine",D4288="Fortified Wines"),
SUM(LOOKUP(2,1/(SRP!$B$26:$B$29&lt;=E4288)/(SRP!$C$26:$C$29&gt;=E4288),SRP!$D$26:$D$29)*(G4288/100)*(E4288/1000)),
IF(C4288="Wine",
SUM(LOOKUP(2,1/(SRP!$B$21:$B$25&lt;=E4288)/(SRP!$C$21:$C$25&gt;=E4288),SRP!$D$21:$D$25)*(G4288/100)*(E4288/1000)),
IF(AND(C4288="Ready to Drink",D4288="RTD-One Pour Cocktail&gt;7%&lt;=14.5"),
SUM(LOOKUP(2,1/(SRP!$B$16:$B$20&lt;=E4288)/(SRP!$C$16:$C$20&gt;=E4288),SRP!$D$16:$D$20)*(G4288/100)*(E4288/1000)),
IF(C4288="Ready to Drink",
SUM(LOOKUP(2,1/(SRP!$B$11:$B$15&lt;=E4288)/(SRP!$C$11:$C$15&gt;=E4288),SRP!$D$11:$D$15)*(G4288/100)*(E4288/1000)),
0)))))),2)</f>
        <v>13.91</v>
      </c>
      <c r="L4288" s="173" t="str">
        <f t="shared" si="66"/>
        <v>Ready to Drink3960</v>
      </c>
      <c r="M4288" s="154">
        <f>VLOOKUP(L4288,'Slope %'!C:D,2,0)</f>
        <v>7.0000000000000007E-2</v>
      </c>
    </row>
    <row r="4289" spans="1:13" x14ac:dyDescent="0.25">
      <c r="A4289" s="169">
        <v>55581</v>
      </c>
      <c r="B4289" s="170" t="s">
        <v>3360</v>
      </c>
      <c r="C4289" s="170" t="s">
        <v>15</v>
      </c>
      <c r="D4289" s="170" t="s">
        <v>1044</v>
      </c>
      <c r="E4289" s="170">
        <v>375</v>
      </c>
      <c r="F4289" s="170">
        <v>12</v>
      </c>
      <c r="G4289" s="171">
        <v>24</v>
      </c>
      <c r="H4289" s="170" t="s">
        <v>274</v>
      </c>
      <c r="I4289" s="171">
        <v>27.99</v>
      </c>
      <c r="J4289" s="169">
        <v>1</v>
      </c>
      <c r="K4289" s="154" cm="1">
        <f t="array" ref="K4289">ROUND(
IF(C4289="Beer",
SUM(LOOKUP(2,1/(SRP!$B$8:$B$10&lt;=E4289)/(SRP!$C$8:$C$10&gt;=E4289),SRP!$D$8:$D$10)*(G4289/100)*(E4289/1000)),
IF(C4289="Spirits",
SUM(LOOKUP(2,1/(SRP!$B$2:$B$7&lt;=E4289)/(SRP!$C$2:$C$7&gt;=E4289),SRP!$D$2:$D$7)*(G4289/100)*(E4289/1000)),
IF(AND(C4289="Wine",D4289="Fortified Wines"),
SUM(LOOKUP(2,1/(SRP!$B$26:$B$29&lt;=E4289)/(SRP!$C$26:$C$29&gt;=E4289),SRP!$D$26:$D$29)*(G4289/100)*(E4289/1000)),
IF(C4289="Wine",
SUM(LOOKUP(2,1/(SRP!$B$21:$B$25&lt;=E4289)/(SRP!$C$21:$C$25&gt;=E4289),SRP!$D$21:$D$25)*(G4289/100)*(E4289/1000)),
IF(AND(C4289="Ready to Drink",D4289="RTD-One Pour Cocktail&gt;7%&lt;=14.5"),
SUM(LOOKUP(2,1/(SRP!$B$16:$B$20&lt;=E4289)/(SRP!$C$16:$C$20&gt;=E4289),SRP!$D$16:$D$20)*(G4289/100)*(E4289/1000)),
IF(C4289="Ready to Drink",
SUM(LOOKUP(2,1/(SRP!$B$11:$B$15&lt;=E4289)/(SRP!$C$11:$C$15&gt;=E4289),SRP!$D$11:$D$15)*(G4289/100)*(E4289/1000)),
0)))))),2)</f>
        <v>7.98</v>
      </c>
      <c r="L4289" s="173" t="str">
        <f t="shared" si="66"/>
        <v>Spirits375</v>
      </c>
      <c r="M4289" s="154">
        <f>VLOOKUP(L4289,'Slope %'!C:D,2,0)</f>
        <v>0.1</v>
      </c>
    </row>
    <row r="4290" spans="1:13" x14ac:dyDescent="0.25">
      <c r="A4290" s="169">
        <v>55607</v>
      </c>
      <c r="B4290" s="170" t="s">
        <v>3361</v>
      </c>
      <c r="C4290" s="170" t="s">
        <v>11</v>
      </c>
      <c r="D4290" s="170" t="s">
        <v>474</v>
      </c>
      <c r="E4290" s="170">
        <v>473</v>
      </c>
      <c r="F4290" s="170">
        <v>24</v>
      </c>
      <c r="G4290" s="171">
        <v>5</v>
      </c>
      <c r="H4290" s="170" t="s">
        <v>1556</v>
      </c>
      <c r="I4290" s="171">
        <v>4.75</v>
      </c>
      <c r="J4290" s="169">
        <v>1</v>
      </c>
      <c r="K4290" s="154" cm="1">
        <f t="array" ref="K4290">ROUND(
IF(C4290="Beer",
SUM(LOOKUP(2,1/(SRP!$B$8:$B$10&lt;=E4290)/(SRP!$C$8:$C$10&gt;=E4290),SRP!$D$8:$D$10)*(G4290/100)*(E4290/1000)),
IF(C4290="Spirits",
SUM(LOOKUP(2,1/(SRP!$B$2:$B$7&lt;=E4290)/(SRP!$C$2:$C$7&gt;=E4290),SRP!$D$2:$D$7)*(G4290/100)*(E4290/1000)),
IF(AND(C4290="Wine",D4290="Fortified Wines"),
SUM(LOOKUP(2,1/(SRP!$B$26:$B$29&lt;=E4290)/(SRP!$C$26:$C$29&gt;=E4290),SRP!$D$26:$D$29)*(G4290/100)*(E4290/1000)),
IF(C4290="Wine",
SUM(LOOKUP(2,1/(SRP!$B$21:$B$25&lt;=E4290)/(SRP!$C$21:$C$25&gt;=E4290),SRP!$D$21:$D$25)*(G4290/100)*(E4290/1000)),
IF(AND(C4290="Ready to Drink",D4290="RTD-One Pour Cocktail&gt;7%&lt;=14.5"),
SUM(LOOKUP(2,1/(SRP!$B$16:$B$20&lt;=E4290)/(SRP!$C$16:$C$20&gt;=E4290),SRP!$D$16:$D$20)*(G4290/100)*(E4290/1000)),
IF(C4290="Ready to Drink",
SUM(LOOKUP(2,1/(SRP!$B$11:$B$15&lt;=E4290)/(SRP!$C$11:$C$15&gt;=E4290),SRP!$D$11:$D$15)*(G4290/100)*(E4290/1000)),
0)))))),2)</f>
        <v>1.85</v>
      </c>
      <c r="L4290" s="173" t="str">
        <f t="shared" si="66"/>
        <v>Beer473</v>
      </c>
      <c r="M4290" s="154">
        <f>VLOOKUP(L4290,'Slope %'!C:D,2,0)</f>
        <v>0.12</v>
      </c>
    </row>
    <row r="4291" spans="1:13" x14ac:dyDescent="0.25">
      <c r="A4291" s="169">
        <v>55607</v>
      </c>
      <c r="B4291" s="170" t="s">
        <v>3361</v>
      </c>
      <c r="C4291" s="170" t="s">
        <v>11</v>
      </c>
      <c r="D4291" s="170" t="s">
        <v>474</v>
      </c>
      <c r="E4291" s="170">
        <v>473</v>
      </c>
      <c r="F4291" s="170">
        <v>24</v>
      </c>
      <c r="G4291" s="171">
        <v>5</v>
      </c>
      <c r="H4291" s="170" t="s">
        <v>1556</v>
      </c>
      <c r="I4291" s="171">
        <v>4.75</v>
      </c>
      <c r="J4291" s="169">
        <v>1</v>
      </c>
      <c r="K4291" s="154" cm="1">
        <f t="array" ref="K4291">ROUND(
IF(C4291="Beer",
SUM(LOOKUP(2,1/(SRP!$B$8:$B$10&lt;=E4291)/(SRP!$C$8:$C$10&gt;=E4291),SRP!$D$8:$D$10)*(G4291/100)*(E4291/1000)),
IF(C4291="Spirits",
SUM(LOOKUP(2,1/(SRP!$B$2:$B$7&lt;=E4291)/(SRP!$C$2:$C$7&gt;=E4291),SRP!$D$2:$D$7)*(G4291/100)*(E4291/1000)),
IF(AND(C4291="Wine",D4291="Fortified Wines"),
SUM(LOOKUP(2,1/(SRP!$B$26:$B$29&lt;=E4291)/(SRP!$C$26:$C$29&gt;=E4291),SRP!$D$26:$D$29)*(G4291/100)*(E4291/1000)),
IF(C4291="Wine",
SUM(LOOKUP(2,1/(SRP!$B$21:$B$25&lt;=E4291)/(SRP!$C$21:$C$25&gt;=E4291),SRP!$D$21:$D$25)*(G4291/100)*(E4291/1000)),
IF(AND(C4291="Ready to Drink",D4291="RTD-One Pour Cocktail&gt;7%&lt;=14.5"),
SUM(LOOKUP(2,1/(SRP!$B$16:$B$20&lt;=E4291)/(SRP!$C$16:$C$20&gt;=E4291),SRP!$D$16:$D$20)*(G4291/100)*(E4291/1000)),
IF(C4291="Ready to Drink",
SUM(LOOKUP(2,1/(SRP!$B$11:$B$15&lt;=E4291)/(SRP!$C$11:$C$15&gt;=E4291),SRP!$D$11:$D$15)*(G4291/100)*(E4291/1000)),
0)))))),2)</f>
        <v>1.85</v>
      </c>
      <c r="L4291" s="173" t="str">
        <f t="shared" ref="L4291:L4354" si="67">(_xlfn.CONCAT(C4291,E4291))</f>
        <v>Beer473</v>
      </c>
      <c r="M4291" s="154">
        <f>VLOOKUP(L4291,'Slope %'!C:D,2,0)</f>
        <v>0.12</v>
      </c>
    </row>
    <row r="4292" spans="1:13" x14ac:dyDescent="0.25">
      <c r="A4292" s="169">
        <v>55699</v>
      </c>
      <c r="B4292" s="170" t="s">
        <v>3362</v>
      </c>
      <c r="C4292" s="170" t="s">
        <v>11</v>
      </c>
      <c r="D4292" s="170" t="s">
        <v>303</v>
      </c>
      <c r="E4292" s="170">
        <v>355</v>
      </c>
      <c r="F4292" s="170">
        <v>24</v>
      </c>
      <c r="G4292" s="171">
        <v>10.5</v>
      </c>
      <c r="H4292" s="170" t="s">
        <v>1362</v>
      </c>
      <c r="I4292" s="171">
        <v>5.0999999999999996</v>
      </c>
      <c r="J4292" s="169">
        <v>1</v>
      </c>
      <c r="K4292" s="154" cm="1">
        <f t="array" ref="K4292">ROUND(
IF(C4292="Beer",
SUM(LOOKUP(2,1/(SRP!$B$8:$B$10&lt;=E4292)/(SRP!$C$8:$C$10&gt;=E4292),SRP!$D$8:$D$10)*(G4292/100)*(E4292/1000)),
IF(C4292="Spirits",
SUM(LOOKUP(2,1/(SRP!$B$2:$B$7&lt;=E4292)/(SRP!$C$2:$C$7&gt;=E4292),SRP!$D$2:$D$7)*(G4292/100)*(E4292/1000)),
IF(AND(C4292="Wine",D4292="Fortified Wines"),
SUM(LOOKUP(2,1/(SRP!$B$26:$B$29&lt;=E4292)/(SRP!$C$26:$C$29&gt;=E4292),SRP!$D$26:$D$29)*(G4292/100)*(E4292/1000)),
IF(C4292="Wine",
SUM(LOOKUP(2,1/(SRP!$B$21:$B$25&lt;=E4292)/(SRP!$C$21:$C$25&gt;=E4292),SRP!$D$21:$D$25)*(G4292/100)*(E4292/1000)),
IF(AND(C4292="Ready to Drink",D4292="RTD-One Pour Cocktail&gt;7%&lt;=14.5"),
SUM(LOOKUP(2,1/(SRP!$B$16:$B$20&lt;=E4292)/(SRP!$C$16:$C$20&gt;=E4292),SRP!$D$16:$D$20)*(G4292/100)*(E4292/1000)),
IF(C4292="Ready to Drink",
SUM(LOOKUP(2,1/(SRP!$B$11:$B$15&lt;=E4292)/(SRP!$C$11:$C$15&gt;=E4292),SRP!$D$11:$D$15)*(G4292/100)*(E4292/1000)),
0)))))),2)</f>
        <v>2.91</v>
      </c>
      <c r="L4292" s="173" t="str">
        <f t="shared" si="67"/>
        <v>Beer355</v>
      </c>
      <c r="M4292" s="154">
        <f>VLOOKUP(L4292,'Slope %'!C:D,2,0)</f>
        <v>0.12</v>
      </c>
    </row>
    <row r="4293" spans="1:13" x14ac:dyDescent="0.25">
      <c r="A4293" s="169">
        <v>55699</v>
      </c>
      <c r="B4293" s="170" t="s">
        <v>3362</v>
      </c>
      <c r="C4293" s="170" t="s">
        <v>11</v>
      </c>
      <c r="D4293" s="170" t="s">
        <v>303</v>
      </c>
      <c r="E4293" s="170">
        <v>355</v>
      </c>
      <c r="F4293" s="170">
        <v>24</v>
      </c>
      <c r="G4293" s="171">
        <v>10.5</v>
      </c>
      <c r="H4293" s="170" t="s">
        <v>1362</v>
      </c>
      <c r="I4293" s="171">
        <v>5.0999999999999996</v>
      </c>
      <c r="J4293" s="169">
        <v>1</v>
      </c>
      <c r="K4293" s="154" cm="1">
        <f t="array" ref="K4293">ROUND(
IF(C4293="Beer",
SUM(LOOKUP(2,1/(SRP!$B$8:$B$10&lt;=E4293)/(SRP!$C$8:$C$10&gt;=E4293),SRP!$D$8:$D$10)*(G4293/100)*(E4293/1000)),
IF(C4293="Spirits",
SUM(LOOKUP(2,1/(SRP!$B$2:$B$7&lt;=E4293)/(SRP!$C$2:$C$7&gt;=E4293),SRP!$D$2:$D$7)*(G4293/100)*(E4293/1000)),
IF(AND(C4293="Wine",D4293="Fortified Wines"),
SUM(LOOKUP(2,1/(SRP!$B$26:$B$29&lt;=E4293)/(SRP!$C$26:$C$29&gt;=E4293),SRP!$D$26:$D$29)*(G4293/100)*(E4293/1000)),
IF(C4293="Wine",
SUM(LOOKUP(2,1/(SRP!$B$21:$B$25&lt;=E4293)/(SRP!$C$21:$C$25&gt;=E4293),SRP!$D$21:$D$25)*(G4293/100)*(E4293/1000)),
IF(AND(C4293="Ready to Drink",D4293="RTD-One Pour Cocktail&gt;7%&lt;=14.5"),
SUM(LOOKUP(2,1/(SRP!$B$16:$B$20&lt;=E4293)/(SRP!$C$16:$C$20&gt;=E4293),SRP!$D$16:$D$20)*(G4293/100)*(E4293/1000)),
IF(C4293="Ready to Drink",
SUM(LOOKUP(2,1/(SRP!$B$11:$B$15&lt;=E4293)/(SRP!$C$11:$C$15&gt;=E4293),SRP!$D$11:$D$15)*(G4293/100)*(E4293/1000)),
0)))))),2)</f>
        <v>2.91</v>
      </c>
      <c r="L4293" s="173" t="str">
        <f t="shared" si="67"/>
        <v>Beer355</v>
      </c>
      <c r="M4293" s="154">
        <f>VLOOKUP(L4293,'Slope %'!C:D,2,0)</f>
        <v>0.12</v>
      </c>
    </row>
    <row r="4294" spans="1:13" x14ac:dyDescent="0.25">
      <c r="A4294" s="169">
        <v>55707</v>
      </c>
      <c r="B4294" s="170" t="s">
        <v>3363</v>
      </c>
      <c r="C4294" s="170" t="s">
        <v>263</v>
      </c>
      <c r="D4294" s="170" t="s">
        <v>264</v>
      </c>
      <c r="E4294" s="170">
        <v>275</v>
      </c>
      <c r="F4294" s="170">
        <v>24</v>
      </c>
      <c r="G4294" s="171">
        <v>4.0999999999999996</v>
      </c>
      <c r="H4294" s="170" t="s">
        <v>54</v>
      </c>
      <c r="I4294" s="171">
        <v>3.09</v>
      </c>
      <c r="J4294" s="169">
        <v>1</v>
      </c>
      <c r="K4294" s="154" cm="1">
        <f t="array" ref="K4294">ROUND(
IF(C4294="Beer",
SUM(LOOKUP(2,1/(SRP!$B$8:$B$10&lt;=E4294)/(SRP!$C$8:$C$10&gt;=E4294),SRP!$D$8:$D$10)*(G4294/100)*(E4294/1000)),
IF(C4294="Spirits",
SUM(LOOKUP(2,1/(SRP!$B$2:$B$7&lt;=E4294)/(SRP!$C$2:$C$7&gt;=E4294),SRP!$D$2:$D$7)*(G4294/100)*(E4294/1000)),
IF(AND(C4294="Wine",D4294="Fortified Wines"),
SUM(LOOKUP(2,1/(SRP!$B$26:$B$29&lt;=E4294)/(SRP!$C$26:$C$29&gt;=E4294),SRP!$D$26:$D$29)*(G4294/100)*(E4294/1000)),
IF(C4294="Wine",
SUM(LOOKUP(2,1/(SRP!$B$21:$B$25&lt;=E4294)/(SRP!$C$21:$C$25&gt;=E4294),SRP!$D$21:$D$25)*(G4294/100)*(E4294/1000)),
IF(AND(C4294="Ready to Drink",D4294="RTD-One Pour Cocktail&gt;7%&lt;=14.5"),
SUM(LOOKUP(2,1/(SRP!$B$16:$B$20&lt;=E4294)/(SRP!$C$16:$C$20&gt;=E4294),SRP!$D$16:$D$20)*(G4294/100)*(E4294/1000)),
IF(C4294="Ready to Drink",
SUM(LOOKUP(2,1/(SRP!$B$11:$B$15&lt;=E4294)/(SRP!$C$11:$C$15&gt;=E4294),SRP!$D$11:$D$15)*(G4294/100)*(E4294/1000)),
0)))))),2)</f>
        <v>1</v>
      </c>
      <c r="L4294" s="173" t="str">
        <f t="shared" si="67"/>
        <v>Ready to Drink275</v>
      </c>
      <c r="M4294" s="154">
        <f>VLOOKUP(L4294,'Slope %'!C:D,2,0)</f>
        <v>0.12</v>
      </c>
    </row>
    <row r="4295" spans="1:13" x14ac:dyDescent="0.25">
      <c r="A4295" s="169">
        <v>55707</v>
      </c>
      <c r="B4295" s="170" t="s">
        <v>3363</v>
      </c>
      <c r="C4295" s="170" t="s">
        <v>263</v>
      </c>
      <c r="D4295" s="170" t="s">
        <v>264</v>
      </c>
      <c r="E4295" s="170">
        <v>275</v>
      </c>
      <c r="F4295" s="170">
        <v>24</v>
      </c>
      <c r="G4295" s="171">
        <v>4.0999999999999996</v>
      </c>
      <c r="H4295" s="170" t="s">
        <v>54</v>
      </c>
      <c r="I4295" s="171">
        <v>3.09</v>
      </c>
      <c r="J4295" s="169">
        <v>1</v>
      </c>
      <c r="K4295" s="154" cm="1">
        <f t="array" ref="K4295">ROUND(
IF(C4295="Beer",
SUM(LOOKUP(2,1/(SRP!$B$8:$B$10&lt;=E4295)/(SRP!$C$8:$C$10&gt;=E4295),SRP!$D$8:$D$10)*(G4295/100)*(E4295/1000)),
IF(C4295="Spirits",
SUM(LOOKUP(2,1/(SRP!$B$2:$B$7&lt;=E4295)/(SRP!$C$2:$C$7&gt;=E4295),SRP!$D$2:$D$7)*(G4295/100)*(E4295/1000)),
IF(AND(C4295="Wine",D4295="Fortified Wines"),
SUM(LOOKUP(2,1/(SRP!$B$26:$B$29&lt;=E4295)/(SRP!$C$26:$C$29&gt;=E4295),SRP!$D$26:$D$29)*(G4295/100)*(E4295/1000)),
IF(C4295="Wine",
SUM(LOOKUP(2,1/(SRP!$B$21:$B$25&lt;=E4295)/(SRP!$C$21:$C$25&gt;=E4295),SRP!$D$21:$D$25)*(G4295/100)*(E4295/1000)),
IF(AND(C4295="Ready to Drink",D4295="RTD-One Pour Cocktail&gt;7%&lt;=14.5"),
SUM(LOOKUP(2,1/(SRP!$B$16:$B$20&lt;=E4295)/(SRP!$C$16:$C$20&gt;=E4295),SRP!$D$16:$D$20)*(G4295/100)*(E4295/1000)),
IF(C4295="Ready to Drink",
SUM(LOOKUP(2,1/(SRP!$B$11:$B$15&lt;=E4295)/(SRP!$C$11:$C$15&gt;=E4295),SRP!$D$11:$D$15)*(G4295/100)*(E4295/1000)),
0)))))),2)</f>
        <v>1</v>
      </c>
      <c r="L4295" s="173" t="str">
        <f t="shared" si="67"/>
        <v>Ready to Drink275</v>
      </c>
      <c r="M4295" s="154">
        <f>VLOOKUP(L4295,'Slope %'!C:D,2,0)</f>
        <v>0.12</v>
      </c>
    </row>
    <row r="4296" spans="1:13" x14ac:dyDescent="0.25">
      <c r="A4296" s="169">
        <v>55742</v>
      </c>
      <c r="B4296" s="170" t="s">
        <v>3364</v>
      </c>
      <c r="C4296" s="170" t="s">
        <v>15</v>
      </c>
      <c r="D4296" s="170" t="s">
        <v>1044</v>
      </c>
      <c r="E4296" s="170">
        <v>500</v>
      </c>
      <c r="F4296" s="170">
        <v>6</v>
      </c>
      <c r="G4296" s="171">
        <v>41</v>
      </c>
      <c r="H4296" s="170" t="s">
        <v>54</v>
      </c>
      <c r="I4296" s="171">
        <v>118.99</v>
      </c>
      <c r="J4296" s="169">
        <v>1</v>
      </c>
      <c r="K4296" s="154" cm="1">
        <f t="array" ref="K4296">ROUND(
IF(C4296="Beer",
SUM(LOOKUP(2,1/(SRP!$B$8:$B$10&lt;=E4296)/(SRP!$C$8:$C$10&gt;=E4296),SRP!$D$8:$D$10)*(G4296/100)*(E4296/1000)),
IF(C4296="Spirits",
SUM(LOOKUP(2,1/(SRP!$B$2:$B$7&lt;=E4296)/(SRP!$C$2:$C$7&gt;=E4296),SRP!$D$2:$D$7)*(G4296/100)*(E4296/1000)),
IF(AND(C4296="Wine",D4296="Fortified Wines"),
SUM(LOOKUP(2,1/(SRP!$B$26:$B$29&lt;=E4296)/(SRP!$C$26:$C$29&gt;=E4296),SRP!$D$26:$D$29)*(G4296/100)*(E4296/1000)),
IF(C4296="Wine",
SUM(LOOKUP(2,1/(SRP!$B$21:$B$25&lt;=E4296)/(SRP!$C$21:$C$25&gt;=E4296),SRP!$D$21:$D$25)*(G4296/100)*(E4296/1000)),
IF(AND(C4296="Ready to Drink",D4296="RTD-One Pour Cocktail&gt;7%&lt;=14.5"),
SUM(LOOKUP(2,1/(SRP!$B$16:$B$20&lt;=E4296)/(SRP!$C$16:$C$20&gt;=E4296),SRP!$D$16:$D$20)*(G4296/100)*(E4296/1000)),
IF(C4296="Ready to Drink",
SUM(LOOKUP(2,1/(SRP!$B$11:$B$15&lt;=E4296)/(SRP!$C$11:$C$15&gt;=E4296),SRP!$D$11:$D$15)*(G4296/100)*(E4296/1000)),
0)))))),2)</f>
        <v>16.96</v>
      </c>
      <c r="L4296" s="173" t="str">
        <f t="shared" si="67"/>
        <v>Spirits500</v>
      </c>
      <c r="M4296" s="154">
        <f>VLOOKUP(L4296,'Slope %'!C:D,2,0)</f>
        <v>7.0000000000000007E-2</v>
      </c>
    </row>
    <row r="4297" spans="1:13" x14ac:dyDescent="0.25">
      <c r="A4297" s="169">
        <v>55767</v>
      </c>
      <c r="B4297" s="170" t="s">
        <v>3365</v>
      </c>
      <c r="C4297" s="170" t="s">
        <v>24</v>
      </c>
      <c r="D4297" s="170" t="s">
        <v>68</v>
      </c>
      <c r="E4297" s="170">
        <v>750</v>
      </c>
      <c r="F4297" s="170">
        <v>12</v>
      </c>
      <c r="G4297" s="171">
        <v>13</v>
      </c>
      <c r="H4297" s="170" t="s">
        <v>26</v>
      </c>
      <c r="I4297" s="171">
        <v>14.99</v>
      </c>
      <c r="J4297" s="169">
        <v>1</v>
      </c>
      <c r="K4297" s="154" cm="1">
        <f t="array" ref="K4297">ROUND(
IF(C4297="Beer",
SUM(LOOKUP(2,1/(SRP!$B$8:$B$10&lt;=E4297)/(SRP!$C$8:$C$10&gt;=E4297),SRP!$D$8:$D$10)*(G4297/100)*(E4297/1000)),
IF(C4297="Spirits",
SUM(LOOKUP(2,1/(SRP!$B$2:$B$7&lt;=E4297)/(SRP!$C$2:$C$7&gt;=E4297),SRP!$D$2:$D$7)*(G4297/100)*(E4297/1000)),
IF(AND(C4297="Wine",D4297="Fortified Wines"),
SUM(LOOKUP(2,1/(SRP!$B$26:$B$29&lt;=E4297)/(SRP!$C$26:$C$29&gt;=E4297),SRP!$D$26:$D$29)*(G4297/100)*(E4297/1000)),
IF(C4297="Wine",
SUM(LOOKUP(2,1/(SRP!$B$21:$B$25&lt;=E4297)/(SRP!$C$21:$C$25&gt;=E4297),SRP!$D$21:$D$25)*(G4297/100)*(E4297/1000)),
IF(AND(C4297="Ready to Drink",D4297="RTD-One Pour Cocktail&gt;7%&lt;=14.5"),
SUM(LOOKUP(2,1/(SRP!$B$16:$B$20&lt;=E4297)/(SRP!$C$16:$C$20&gt;=E4297),SRP!$D$16:$D$20)*(G4297/100)*(E4297/1000)),
IF(C4297="Ready to Drink",
SUM(LOOKUP(2,1/(SRP!$B$11:$B$15&lt;=E4297)/(SRP!$C$11:$C$15&gt;=E4297),SRP!$D$11:$D$15)*(G4297/100)*(E4297/1000)),
0)))))),2)</f>
        <v>7.61</v>
      </c>
      <c r="L4297" s="173" t="str">
        <f t="shared" si="67"/>
        <v>Wine750</v>
      </c>
      <c r="M4297" s="154">
        <f>VLOOKUP(L4297,'Slope %'!C:D,2,0)</f>
        <v>0.1</v>
      </c>
    </row>
    <row r="4298" spans="1:13" x14ac:dyDescent="0.25">
      <c r="A4298" s="169">
        <v>55768</v>
      </c>
      <c r="B4298" s="170" t="s">
        <v>3366</v>
      </c>
      <c r="C4298" s="170" t="s">
        <v>24</v>
      </c>
      <c r="D4298" s="170" t="s">
        <v>166</v>
      </c>
      <c r="E4298" s="170">
        <v>750</v>
      </c>
      <c r="F4298" s="170">
        <v>12</v>
      </c>
      <c r="G4298" s="171">
        <v>12</v>
      </c>
      <c r="H4298" s="170" t="s">
        <v>26</v>
      </c>
      <c r="I4298" s="171">
        <v>14.99</v>
      </c>
      <c r="J4298" s="169">
        <v>1</v>
      </c>
      <c r="K4298" s="154" cm="1">
        <f t="array" ref="K4298">ROUND(
IF(C4298="Beer",
SUM(LOOKUP(2,1/(SRP!$B$8:$B$10&lt;=E4298)/(SRP!$C$8:$C$10&gt;=E4298),SRP!$D$8:$D$10)*(G4298/100)*(E4298/1000)),
IF(C4298="Spirits",
SUM(LOOKUP(2,1/(SRP!$B$2:$B$7&lt;=E4298)/(SRP!$C$2:$C$7&gt;=E4298),SRP!$D$2:$D$7)*(G4298/100)*(E4298/1000)),
IF(AND(C4298="Wine",D4298="Fortified Wines"),
SUM(LOOKUP(2,1/(SRP!$B$26:$B$29&lt;=E4298)/(SRP!$C$26:$C$29&gt;=E4298),SRP!$D$26:$D$29)*(G4298/100)*(E4298/1000)),
IF(C4298="Wine",
SUM(LOOKUP(2,1/(SRP!$B$21:$B$25&lt;=E4298)/(SRP!$C$21:$C$25&gt;=E4298),SRP!$D$21:$D$25)*(G4298/100)*(E4298/1000)),
IF(AND(C4298="Ready to Drink",D4298="RTD-One Pour Cocktail&gt;7%&lt;=14.5"),
SUM(LOOKUP(2,1/(SRP!$B$16:$B$20&lt;=E4298)/(SRP!$C$16:$C$20&gt;=E4298),SRP!$D$16:$D$20)*(G4298/100)*(E4298/1000)),
IF(C4298="Ready to Drink",
SUM(LOOKUP(2,1/(SRP!$B$11:$B$15&lt;=E4298)/(SRP!$C$11:$C$15&gt;=E4298),SRP!$D$11:$D$15)*(G4298/100)*(E4298/1000)),
0)))))),2)</f>
        <v>7.03</v>
      </c>
      <c r="L4298" s="173" t="str">
        <f t="shared" si="67"/>
        <v>Wine750</v>
      </c>
      <c r="M4298" s="154">
        <f>VLOOKUP(L4298,'Slope %'!C:D,2,0)</f>
        <v>0.1</v>
      </c>
    </row>
    <row r="4299" spans="1:13" x14ac:dyDescent="0.25">
      <c r="A4299" s="169">
        <v>55769</v>
      </c>
      <c r="B4299" s="170" t="s">
        <v>3367</v>
      </c>
      <c r="C4299" s="170" t="s">
        <v>24</v>
      </c>
      <c r="D4299" s="170" t="s">
        <v>230</v>
      </c>
      <c r="E4299" s="170">
        <v>750</v>
      </c>
      <c r="F4299" s="170">
        <v>12</v>
      </c>
      <c r="G4299" s="171">
        <v>13</v>
      </c>
      <c r="H4299" s="170" t="s">
        <v>26</v>
      </c>
      <c r="I4299" s="171">
        <v>14.99</v>
      </c>
      <c r="J4299" s="169">
        <v>1</v>
      </c>
      <c r="K4299" s="154" cm="1">
        <f t="array" ref="K4299">ROUND(
IF(C4299="Beer",
SUM(LOOKUP(2,1/(SRP!$B$8:$B$10&lt;=E4299)/(SRP!$C$8:$C$10&gt;=E4299),SRP!$D$8:$D$10)*(G4299/100)*(E4299/1000)),
IF(C4299="Spirits",
SUM(LOOKUP(2,1/(SRP!$B$2:$B$7&lt;=E4299)/(SRP!$C$2:$C$7&gt;=E4299),SRP!$D$2:$D$7)*(G4299/100)*(E4299/1000)),
IF(AND(C4299="Wine",D4299="Fortified Wines"),
SUM(LOOKUP(2,1/(SRP!$B$26:$B$29&lt;=E4299)/(SRP!$C$26:$C$29&gt;=E4299),SRP!$D$26:$D$29)*(G4299/100)*(E4299/1000)),
IF(C4299="Wine",
SUM(LOOKUP(2,1/(SRP!$B$21:$B$25&lt;=E4299)/(SRP!$C$21:$C$25&gt;=E4299),SRP!$D$21:$D$25)*(G4299/100)*(E4299/1000)),
IF(AND(C4299="Ready to Drink",D4299="RTD-One Pour Cocktail&gt;7%&lt;=14.5"),
SUM(LOOKUP(2,1/(SRP!$B$16:$B$20&lt;=E4299)/(SRP!$C$16:$C$20&gt;=E4299),SRP!$D$16:$D$20)*(G4299/100)*(E4299/1000)),
IF(C4299="Ready to Drink",
SUM(LOOKUP(2,1/(SRP!$B$11:$B$15&lt;=E4299)/(SRP!$C$11:$C$15&gt;=E4299),SRP!$D$11:$D$15)*(G4299/100)*(E4299/1000)),
0)))))),2)</f>
        <v>7.61</v>
      </c>
      <c r="L4299" s="173" t="str">
        <f t="shared" si="67"/>
        <v>Wine750</v>
      </c>
      <c r="M4299" s="154">
        <f>VLOOKUP(L4299,'Slope %'!C:D,2,0)</f>
        <v>0.1</v>
      </c>
    </row>
    <row r="4300" spans="1:13" x14ac:dyDescent="0.25">
      <c r="A4300" s="169">
        <v>55781</v>
      </c>
      <c r="B4300" s="170" t="s">
        <v>3368</v>
      </c>
      <c r="C4300" s="170" t="s">
        <v>15</v>
      </c>
      <c r="D4300" s="170" t="s">
        <v>113</v>
      </c>
      <c r="E4300" s="170">
        <v>750</v>
      </c>
      <c r="F4300" s="170">
        <v>6</v>
      </c>
      <c r="G4300" s="171">
        <v>43</v>
      </c>
      <c r="H4300" s="170" t="s">
        <v>218</v>
      </c>
      <c r="I4300" s="171">
        <v>124.95</v>
      </c>
      <c r="J4300" s="169">
        <v>1</v>
      </c>
      <c r="K4300" s="154" cm="1">
        <f t="array" ref="K4300">ROUND(
IF(C4300="Beer",
SUM(LOOKUP(2,1/(SRP!$B$8:$B$10&lt;=E4300)/(SRP!$C$8:$C$10&gt;=E4300),SRP!$D$8:$D$10)*(G4300/100)*(E4300/1000)),
IF(C4300="Spirits",
SUM(LOOKUP(2,1/(SRP!$B$2:$B$7&lt;=E4300)/(SRP!$C$2:$C$7&gt;=E4300),SRP!$D$2:$D$7)*(G4300/100)*(E4300/1000)),
IF(AND(C4300="Wine",D4300="Fortified Wines"),
SUM(LOOKUP(2,1/(SRP!$B$26:$B$29&lt;=E4300)/(SRP!$C$26:$C$29&gt;=E4300),SRP!$D$26:$D$29)*(G4300/100)*(E4300/1000)),
IF(C4300="Wine",
SUM(LOOKUP(2,1/(SRP!$B$21:$B$25&lt;=E4300)/(SRP!$C$21:$C$25&gt;=E4300),SRP!$D$21:$D$25)*(G4300/100)*(E4300/1000)),
IF(AND(C4300="Ready to Drink",D4300="RTD-One Pour Cocktail&gt;7%&lt;=14.5"),
SUM(LOOKUP(2,1/(SRP!$B$16:$B$20&lt;=E4300)/(SRP!$C$16:$C$20&gt;=E4300),SRP!$D$16:$D$20)*(G4300/100)*(E4300/1000)),
IF(C4300="Ready to Drink",
SUM(LOOKUP(2,1/(SRP!$B$11:$B$15&lt;=E4300)/(SRP!$C$11:$C$15&gt;=E4300),SRP!$D$11:$D$15)*(G4300/100)*(E4300/1000)),
0)))))),2)</f>
        <v>25.18</v>
      </c>
      <c r="L4300" s="173" t="str">
        <f t="shared" si="67"/>
        <v>Spirits750</v>
      </c>
      <c r="M4300" s="154">
        <f>VLOOKUP(L4300,'Slope %'!C:D,2,0)</f>
        <v>7.0000000000000007E-2</v>
      </c>
    </row>
    <row r="4301" spans="1:13" x14ac:dyDescent="0.25">
      <c r="A4301" s="169">
        <v>55797</v>
      </c>
      <c r="B4301" s="170" t="s">
        <v>3369</v>
      </c>
      <c r="C4301" s="170" t="s">
        <v>11</v>
      </c>
      <c r="D4301" s="170" t="s">
        <v>267</v>
      </c>
      <c r="E4301" s="170">
        <v>473</v>
      </c>
      <c r="F4301" s="170">
        <v>24</v>
      </c>
      <c r="G4301" s="171">
        <v>5</v>
      </c>
      <c r="H4301" s="170" t="s">
        <v>1457</v>
      </c>
      <c r="I4301" s="171">
        <v>4.25</v>
      </c>
      <c r="J4301" s="169">
        <v>1</v>
      </c>
      <c r="K4301" s="154" cm="1">
        <f t="array" ref="K4301">ROUND(
IF(C4301="Beer",
SUM(LOOKUP(2,1/(SRP!$B$8:$B$10&lt;=E4301)/(SRP!$C$8:$C$10&gt;=E4301),SRP!$D$8:$D$10)*(G4301/100)*(E4301/1000)),
IF(C4301="Spirits",
SUM(LOOKUP(2,1/(SRP!$B$2:$B$7&lt;=E4301)/(SRP!$C$2:$C$7&gt;=E4301),SRP!$D$2:$D$7)*(G4301/100)*(E4301/1000)),
IF(AND(C4301="Wine",D4301="Fortified Wines"),
SUM(LOOKUP(2,1/(SRP!$B$26:$B$29&lt;=E4301)/(SRP!$C$26:$C$29&gt;=E4301),SRP!$D$26:$D$29)*(G4301/100)*(E4301/1000)),
IF(C4301="Wine",
SUM(LOOKUP(2,1/(SRP!$B$21:$B$25&lt;=E4301)/(SRP!$C$21:$C$25&gt;=E4301),SRP!$D$21:$D$25)*(G4301/100)*(E4301/1000)),
IF(AND(C4301="Ready to Drink",D4301="RTD-One Pour Cocktail&gt;7%&lt;=14.5"),
SUM(LOOKUP(2,1/(SRP!$B$16:$B$20&lt;=E4301)/(SRP!$C$16:$C$20&gt;=E4301),SRP!$D$16:$D$20)*(G4301/100)*(E4301/1000)),
IF(C4301="Ready to Drink",
SUM(LOOKUP(2,1/(SRP!$B$11:$B$15&lt;=E4301)/(SRP!$C$11:$C$15&gt;=E4301),SRP!$D$11:$D$15)*(G4301/100)*(E4301/1000)),
0)))))),2)</f>
        <v>1.85</v>
      </c>
      <c r="L4301" s="173" t="str">
        <f t="shared" si="67"/>
        <v>Beer473</v>
      </c>
      <c r="M4301" s="154">
        <f>VLOOKUP(L4301,'Slope %'!C:D,2,0)</f>
        <v>0.12</v>
      </c>
    </row>
    <row r="4302" spans="1:13" x14ac:dyDescent="0.25">
      <c r="A4302" s="169">
        <v>55797</v>
      </c>
      <c r="B4302" s="170" t="s">
        <v>3369</v>
      </c>
      <c r="C4302" s="170" t="s">
        <v>11</v>
      </c>
      <c r="D4302" s="170" t="s">
        <v>267</v>
      </c>
      <c r="E4302" s="170">
        <v>473</v>
      </c>
      <c r="F4302" s="170">
        <v>24</v>
      </c>
      <c r="G4302" s="171">
        <v>5</v>
      </c>
      <c r="H4302" s="170" t="s">
        <v>1457</v>
      </c>
      <c r="I4302" s="171">
        <v>4.25</v>
      </c>
      <c r="J4302" s="169">
        <v>1</v>
      </c>
      <c r="K4302" s="154" cm="1">
        <f t="array" ref="K4302">ROUND(
IF(C4302="Beer",
SUM(LOOKUP(2,1/(SRP!$B$8:$B$10&lt;=E4302)/(SRP!$C$8:$C$10&gt;=E4302),SRP!$D$8:$D$10)*(G4302/100)*(E4302/1000)),
IF(C4302="Spirits",
SUM(LOOKUP(2,1/(SRP!$B$2:$B$7&lt;=E4302)/(SRP!$C$2:$C$7&gt;=E4302),SRP!$D$2:$D$7)*(G4302/100)*(E4302/1000)),
IF(AND(C4302="Wine",D4302="Fortified Wines"),
SUM(LOOKUP(2,1/(SRP!$B$26:$B$29&lt;=E4302)/(SRP!$C$26:$C$29&gt;=E4302),SRP!$D$26:$D$29)*(G4302/100)*(E4302/1000)),
IF(C4302="Wine",
SUM(LOOKUP(2,1/(SRP!$B$21:$B$25&lt;=E4302)/(SRP!$C$21:$C$25&gt;=E4302),SRP!$D$21:$D$25)*(G4302/100)*(E4302/1000)),
IF(AND(C4302="Ready to Drink",D4302="RTD-One Pour Cocktail&gt;7%&lt;=14.5"),
SUM(LOOKUP(2,1/(SRP!$B$16:$B$20&lt;=E4302)/(SRP!$C$16:$C$20&gt;=E4302),SRP!$D$16:$D$20)*(G4302/100)*(E4302/1000)),
IF(C4302="Ready to Drink",
SUM(LOOKUP(2,1/(SRP!$B$11:$B$15&lt;=E4302)/(SRP!$C$11:$C$15&gt;=E4302),SRP!$D$11:$D$15)*(G4302/100)*(E4302/1000)),
0)))))),2)</f>
        <v>1.85</v>
      </c>
      <c r="L4302" s="173" t="str">
        <f t="shared" si="67"/>
        <v>Beer473</v>
      </c>
      <c r="M4302" s="154">
        <f>VLOOKUP(L4302,'Slope %'!C:D,2,0)</f>
        <v>0.12</v>
      </c>
    </row>
    <row r="4303" spans="1:13" x14ac:dyDescent="0.25">
      <c r="A4303" s="169">
        <v>55807</v>
      </c>
      <c r="B4303" s="170" t="s">
        <v>3370</v>
      </c>
      <c r="C4303" s="170" t="s">
        <v>1065</v>
      </c>
      <c r="D4303" s="170" t="s">
        <v>1066</v>
      </c>
      <c r="E4303" s="170">
        <v>2130</v>
      </c>
      <c r="F4303" s="170">
        <v>4</v>
      </c>
      <c r="G4303" s="171">
        <v>0.5</v>
      </c>
      <c r="H4303" s="170" t="s">
        <v>342</v>
      </c>
      <c r="I4303" s="171">
        <v>10.75</v>
      </c>
      <c r="J4303" s="169">
        <v>6</v>
      </c>
      <c r="K4303" s="154" cm="1">
        <f t="array" ref="K4303">ROUND(
IF(C4303="Beer",
SUM(LOOKUP(2,1/(SRP!$B$8:$B$10&lt;=E4303)/(SRP!$C$8:$C$10&gt;=E4303),SRP!$D$8:$D$10)*(G4303/100)*(E4303/1000)),
IF(C4303="Spirits",
SUM(LOOKUP(2,1/(SRP!$B$2:$B$7&lt;=E4303)/(SRP!$C$2:$C$7&gt;=E4303),SRP!$D$2:$D$7)*(G4303/100)*(E4303/1000)),
IF(AND(C4303="Wine",D4303="Fortified Wines"),
SUM(LOOKUP(2,1/(SRP!$B$26:$B$29&lt;=E4303)/(SRP!$C$26:$C$29&gt;=E4303),SRP!$D$26:$D$29)*(G4303/100)*(E4303/1000)),
IF(C4303="Wine",
SUM(LOOKUP(2,1/(SRP!$B$21:$B$25&lt;=E4303)/(SRP!$C$21:$C$25&gt;=E4303),SRP!$D$21:$D$25)*(G4303/100)*(E4303/1000)),
IF(AND(C4303="Ready to Drink",D4303="RTD-One Pour Cocktail&gt;7%&lt;=14.5"),
SUM(LOOKUP(2,1/(SRP!$B$16:$B$20&lt;=E4303)/(SRP!$C$16:$C$20&gt;=E4303),SRP!$D$16:$D$20)*(G4303/100)*(E4303/1000)),
IF(C4303="Ready to Drink",
SUM(LOOKUP(2,1/(SRP!$B$11:$B$15&lt;=E4303)/(SRP!$C$11:$C$15&gt;=E4303),SRP!$D$11:$D$15)*(G4303/100)*(E4303/1000)),
0)))))),2)</f>
        <v>0</v>
      </c>
      <c r="L4303" s="173" t="str">
        <f t="shared" si="67"/>
        <v>Dealcoholized2130</v>
      </c>
      <c r="M4303" s="154" t="e">
        <f>VLOOKUP(L4303,'Slope %'!C:D,2,0)</f>
        <v>#N/A</v>
      </c>
    </row>
    <row r="4304" spans="1:13" x14ac:dyDescent="0.25">
      <c r="A4304" s="169">
        <v>55807</v>
      </c>
      <c r="B4304" s="170" t="s">
        <v>3370</v>
      </c>
      <c r="C4304" s="170" t="s">
        <v>1065</v>
      </c>
      <c r="D4304" s="170" t="s">
        <v>1066</v>
      </c>
      <c r="E4304" s="170">
        <v>2130</v>
      </c>
      <c r="F4304" s="170">
        <v>4</v>
      </c>
      <c r="G4304" s="171">
        <v>0.5</v>
      </c>
      <c r="H4304" s="170" t="s">
        <v>342</v>
      </c>
      <c r="I4304" s="171">
        <v>10.75</v>
      </c>
      <c r="J4304" s="169">
        <v>6</v>
      </c>
      <c r="K4304" s="154" cm="1">
        <f t="array" ref="K4304">ROUND(
IF(C4304="Beer",
SUM(LOOKUP(2,1/(SRP!$B$8:$B$10&lt;=E4304)/(SRP!$C$8:$C$10&gt;=E4304),SRP!$D$8:$D$10)*(G4304/100)*(E4304/1000)),
IF(C4304="Spirits",
SUM(LOOKUP(2,1/(SRP!$B$2:$B$7&lt;=E4304)/(SRP!$C$2:$C$7&gt;=E4304),SRP!$D$2:$D$7)*(G4304/100)*(E4304/1000)),
IF(AND(C4304="Wine",D4304="Fortified Wines"),
SUM(LOOKUP(2,1/(SRP!$B$26:$B$29&lt;=E4304)/(SRP!$C$26:$C$29&gt;=E4304),SRP!$D$26:$D$29)*(G4304/100)*(E4304/1000)),
IF(C4304="Wine",
SUM(LOOKUP(2,1/(SRP!$B$21:$B$25&lt;=E4304)/(SRP!$C$21:$C$25&gt;=E4304),SRP!$D$21:$D$25)*(G4304/100)*(E4304/1000)),
IF(AND(C4304="Ready to Drink",D4304="RTD-One Pour Cocktail&gt;7%&lt;=14.5"),
SUM(LOOKUP(2,1/(SRP!$B$16:$B$20&lt;=E4304)/(SRP!$C$16:$C$20&gt;=E4304),SRP!$D$16:$D$20)*(G4304/100)*(E4304/1000)),
IF(C4304="Ready to Drink",
SUM(LOOKUP(2,1/(SRP!$B$11:$B$15&lt;=E4304)/(SRP!$C$11:$C$15&gt;=E4304),SRP!$D$11:$D$15)*(G4304/100)*(E4304/1000)),
0)))))),2)</f>
        <v>0</v>
      </c>
      <c r="L4304" s="173" t="str">
        <f t="shared" si="67"/>
        <v>Dealcoholized2130</v>
      </c>
      <c r="M4304" s="154" t="e">
        <f>VLOOKUP(L4304,'Slope %'!C:D,2,0)</f>
        <v>#N/A</v>
      </c>
    </row>
    <row r="4305" spans="1:13" x14ac:dyDescent="0.25">
      <c r="A4305" s="169">
        <v>55828</v>
      </c>
      <c r="B4305" s="170" t="s">
        <v>3371</v>
      </c>
      <c r="C4305" s="170" t="s">
        <v>263</v>
      </c>
      <c r="D4305" s="170" t="s">
        <v>332</v>
      </c>
      <c r="E4305" s="170">
        <v>1420</v>
      </c>
      <c r="F4305" s="170">
        <v>6</v>
      </c>
      <c r="G4305" s="171">
        <v>12.5</v>
      </c>
      <c r="H4305" s="170" t="s">
        <v>105</v>
      </c>
      <c r="I4305" s="171">
        <v>17.489999999999998</v>
      </c>
      <c r="J4305" s="169">
        <v>4</v>
      </c>
      <c r="K4305" s="154" cm="1">
        <f t="array" ref="K4305">ROUND(
IF(C4305="Beer",
SUM(LOOKUP(2,1/(SRP!$B$8:$B$10&lt;=E4305)/(SRP!$C$8:$C$10&gt;=E4305),SRP!$D$8:$D$10)*(G4305/100)*(E4305/1000)),
IF(C4305="Spirits",
SUM(LOOKUP(2,1/(SRP!$B$2:$B$7&lt;=E4305)/(SRP!$C$2:$C$7&gt;=E4305),SRP!$D$2:$D$7)*(G4305/100)*(E4305/1000)),
IF(AND(C4305="Wine",D4305="Fortified Wines"),
SUM(LOOKUP(2,1/(SRP!$B$26:$B$29&lt;=E4305)/(SRP!$C$26:$C$29&gt;=E4305),SRP!$D$26:$D$29)*(G4305/100)*(E4305/1000)),
IF(C4305="Wine",
SUM(LOOKUP(2,1/(SRP!$B$21:$B$25&lt;=E4305)/(SRP!$C$21:$C$25&gt;=E4305),SRP!$D$21:$D$25)*(G4305/100)*(E4305/1000)),
IF(AND(C4305="Ready to Drink",D4305="RTD-One Pour Cocktail&gt;7%&lt;=14.5"),
SUM(LOOKUP(2,1/(SRP!$B$16:$B$20&lt;=E4305)/(SRP!$C$16:$C$20&gt;=E4305),SRP!$D$16:$D$20)*(G4305/100)*(E4305/1000)),
IF(C4305="Ready to Drink",
SUM(LOOKUP(2,1/(SRP!$B$11:$B$15&lt;=E4305)/(SRP!$C$11:$C$15&gt;=E4305),SRP!$D$11:$D$15)*(G4305/100)*(E4305/1000)),
0)))))),2)</f>
        <v>13.86</v>
      </c>
      <c r="L4305" s="173" t="str">
        <f t="shared" si="67"/>
        <v>Ready to Drink1420</v>
      </c>
      <c r="M4305" s="154">
        <f>VLOOKUP(L4305,'Slope %'!C:D,2,0)</f>
        <v>0.12</v>
      </c>
    </row>
    <row r="4306" spans="1:13" x14ac:dyDescent="0.25">
      <c r="A4306" s="169">
        <v>55834</v>
      </c>
      <c r="B4306" s="170" t="s">
        <v>3372</v>
      </c>
      <c r="C4306" s="170" t="s">
        <v>15</v>
      </c>
      <c r="D4306" s="170" t="s">
        <v>38</v>
      </c>
      <c r="E4306" s="170">
        <v>720</v>
      </c>
      <c r="F4306" s="170">
        <v>6</v>
      </c>
      <c r="G4306" s="171">
        <v>10.5</v>
      </c>
      <c r="H4306" s="170" t="s">
        <v>274</v>
      </c>
      <c r="I4306" s="171">
        <v>29.99</v>
      </c>
      <c r="J4306" s="169">
        <v>1</v>
      </c>
      <c r="K4306" s="154" cm="1">
        <f t="array" ref="K4306">ROUND(
IF(C4306="Beer",
SUM(LOOKUP(2,1/(SRP!$B$8:$B$10&lt;=E4306)/(SRP!$C$8:$C$10&gt;=E4306),SRP!$D$8:$D$10)*(G4306/100)*(E4306/1000)),
IF(C4306="Spirits",
SUM(LOOKUP(2,1/(SRP!$B$2:$B$7&lt;=E4306)/(SRP!$C$2:$C$7&gt;=E4306),SRP!$D$2:$D$7)*(G4306/100)*(E4306/1000)),
IF(AND(C4306="Wine",D4306="Fortified Wines"),
SUM(LOOKUP(2,1/(SRP!$B$26:$B$29&lt;=E4306)/(SRP!$C$26:$C$29&gt;=E4306),SRP!$D$26:$D$29)*(G4306/100)*(E4306/1000)),
IF(C4306="Wine",
SUM(LOOKUP(2,1/(SRP!$B$21:$B$25&lt;=E4306)/(SRP!$C$21:$C$25&gt;=E4306),SRP!$D$21:$D$25)*(G4306/100)*(E4306/1000)),
IF(AND(C4306="Ready to Drink",D4306="RTD-One Pour Cocktail&gt;7%&lt;=14.5"),
SUM(LOOKUP(2,1/(SRP!$B$16:$B$20&lt;=E4306)/(SRP!$C$16:$C$20&gt;=E4306),SRP!$D$16:$D$20)*(G4306/100)*(E4306/1000)),
IF(C4306="Ready to Drink",
SUM(LOOKUP(2,1/(SRP!$B$11:$B$15&lt;=E4306)/(SRP!$C$11:$C$15&gt;=E4306),SRP!$D$11:$D$15)*(G4306/100)*(E4306/1000)),
0)))))),2)</f>
        <v>5.9</v>
      </c>
      <c r="L4306" s="173" t="str">
        <f t="shared" si="67"/>
        <v>Spirits720</v>
      </c>
      <c r="M4306" s="154">
        <f>VLOOKUP(L4306,'Slope %'!C:D,2,0)</f>
        <v>7.0000000000000007E-2</v>
      </c>
    </row>
    <row r="4307" spans="1:13" x14ac:dyDescent="0.25">
      <c r="A4307" s="169">
        <v>55845</v>
      </c>
      <c r="B4307" s="170" t="s">
        <v>3373</v>
      </c>
      <c r="C4307" s="170" t="s">
        <v>11</v>
      </c>
      <c r="D4307" s="170" t="s">
        <v>303</v>
      </c>
      <c r="E4307" s="170">
        <v>473</v>
      </c>
      <c r="F4307" s="170">
        <v>24</v>
      </c>
      <c r="G4307" s="171">
        <v>5.9</v>
      </c>
      <c r="H4307" s="170" t="s">
        <v>1742</v>
      </c>
      <c r="I4307" s="171">
        <v>4.6900000000000004</v>
      </c>
      <c r="J4307" s="169">
        <v>1</v>
      </c>
      <c r="K4307" s="154" cm="1">
        <f t="array" ref="K4307">ROUND(
IF(C4307="Beer",
SUM(LOOKUP(2,1/(SRP!$B$8:$B$10&lt;=E4307)/(SRP!$C$8:$C$10&gt;=E4307),SRP!$D$8:$D$10)*(G4307/100)*(E4307/1000)),
IF(C4307="Spirits",
SUM(LOOKUP(2,1/(SRP!$B$2:$B$7&lt;=E4307)/(SRP!$C$2:$C$7&gt;=E4307),SRP!$D$2:$D$7)*(G4307/100)*(E4307/1000)),
IF(AND(C4307="Wine",D4307="Fortified Wines"),
SUM(LOOKUP(2,1/(SRP!$B$26:$B$29&lt;=E4307)/(SRP!$C$26:$C$29&gt;=E4307),SRP!$D$26:$D$29)*(G4307/100)*(E4307/1000)),
IF(C4307="Wine",
SUM(LOOKUP(2,1/(SRP!$B$21:$B$25&lt;=E4307)/(SRP!$C$21:$C$25&gt;=E4307),SRP!$D$21:$D$25)*(G4307/100)*(E4307/1000)),
IF(AND(C4307="Ready to Drink",D4307="RTD-One Pour Cocktail&gt;7%&lt;=14.5"),
SUM(LOOKUP(2,1/(SRP!$B$16:$B$20&lt;=E4307)/(SRP!$C$16:$C$20&gt;=E4307),SRP!$D$16:$D$20)*(G4307/100)*(E4307/1000)),
IF(C4307="Ready to Drink",
SUM(LOOKUP(2,1/(SRP!$B$11:$B$15&lt;=E4307)/(SRP!$C$11:$C$15&gt;=E4307),SRP!$D$11:$D$15)*(G4307/100)*(E4307/1000)),
0)))))),2)</f>
        <v>2.1800000000000002</v>
      </c>
      <c r="L4307" s="173" t="str">
        <f t="shared" si="67"/>
        <v>Beer473</v>
      </c>
      <c r="M4307" s="154">
        <f>VLOOKUP(L4307,'Slope %'!C:D,2,0)</f>
        <v>0.12</v>
      </c>
    </row>
    <row r="4308" spans="1:13" x14ac:dyDescent="0.25">
      <c r="A4308" s="169">
        <v>55845</v>
      </c>
      <c r="B4308" s="170" t="s">
        <v>3373</v>
      </c>
      <c r="C4308" s="170" t="s">
        <v>11</v>
      </c>
      <c r="D4308" s="170" t="s">
        <v>303</v>
      </c>
      <c r="E4308" s="170">
        <v>473</v>
      </c>
      <c r="F4308" s="170">
        <v>24</v>
      </c>
      <c r="G4308" s="171">
        <v>5.9</v>
      </c>
      <c r="H4308" s="170" t="s">
        <v>1742</v>
      </c>
      <c r="I4308" s="171">
        <v>4.6900000000000004</v>
      </c>
      <c r="J4308" s="169">
        <v>1</v>
      </c>
      <c r="K4308" s="154" cm="1">
        <f t="array" ref="K4308">ROUND(
IF(C4308="Beer",
SUM(LOOKUP(2,1/(SRP!$B$8:$B$10&lt;=E4308)/(SRP!$C$8:$C$10&gt;=E4308),SRP!$D$8:$D$10)*(G4308/100)*(E4308/1000)),
IF(C4308="Spirits",
SUM(LOOKUP(2,1/(SRP!$B$2:$B$7&lt;=E4308)/(SRP!$C$2:$C$7&gt;=E4308),SRP!$D$2:$D$7)*(G4308/100)*(E4308/1000)),
IF(AND(C4308="Wine",D4308="Fortified Wines"),
SUM(LOOKUP(2,1/(SRP!$B$26:$B$29&lt;=E4308)/(SRP!$C$26:$C$29&gt;=E4308),SRP!$D$26:$D$29)*(G4308/100)*(E4308/1000)),
IF(C4308="Wine",
SUM(LOOKUP(2,1/(SRP!$B$21:$B$25&lt;=E4308)/(SRP!$C$21:$C$25&gt;=E4308),SRP!$D$21:$D$25)*(G4308/100)*(E4308/1000)),
IF(AND(C4308="Ready to Drink",D4308="RTD-One Pour Cocktail&gt;7%&lt;=14.5"),
SUM(LOOKUP(2,1/(SRP!$B$16:$B$20&lt;=E4308)/(SRP!$C$16:$C$20&gt;=E4308),SRP!$D$16:$D$20)*(G4308/100)*(E4308/1000)),
IF(C4308="Ready to Drink",
SUM(LOOKUP(2,1/(SRP!$B$11:$B$15&lt;=E4308)/(SRP!$C$11:$C$15&gt;=E4308),SRP!$D$11:$D$15)*(G4308/100)*(E4308/1000)),
0)))))),2)</f>
        <v>2.1800000000000002</v>
      </c>
      <c r="L4308" s="173" t="str">
        <f t="shared" si="67"/>
        <v>Beer473</v>
      </c>
      <c r="M4308" s="154">
        <f>VLOOKUP(L4308,'Slope %'!C:D,2,0)</f>
        <v>0.12</v>
      </c>
    </row>
    <row r="4309" spans="1:13" x14ac:dyDescent="0.25">
      <c r="A4309" s="169">
        <v>55846</v>
      </c>
      <c r="B4309" s="170" t="s">
        <v>3374</v>
      </c>
      <c r="C4309" s="170" t="s">
        <v>11</v>
      </c>
      <c r="D4309" s="170" t="s">
        <v>12</v>
      </c>
      <c r="E4309" s="170">
        <v>355</v>
      </c>
      <c r="F4309" s="170">
        <v>24</v>
      </c>
      <c r="G4309" s="171">
        <v>4.2</v>
      </c>
      <c r="H4309" s="170" t="s">
        <v>1623</v>
      </c>
      <c r="I4309" s="171">
        <v>2.74</v>
      </c>
      <c r="J4309" s="169">
        <v>1</v>
      </c>
      <c r="K4309" s="154" cm="1">
        <f t="array" ref="K4309">ROUND(
IF(C4309="Beer",
SUM(LOOKUP(2,1/(SRP!$B$8:$B$10&lt;=E4309)/(SRP!$C$8:$C$10&gt;=E4309),SRP!$D$8:$D$10)*(G4309/100)*(E4309/1000)),
IF(C4309="Spirits",
SUM(LOOKUP(2,1/(SRP!$B$2:$B$7&lt;=E4309)/(SRP!$C$2:$C$7&gt;=E4309),SRP!$D$2:$D$7)*(G4309/100)*(E4309/1000)),
IF(AND(C4309="Wine",D4309="Fortified Wines"),
SUM(LOOKUP(2,1/(SRP!$B$26:$B$29&lt;=E4309)/(SRP!$C$26:$C$29&gt;=E4309),SRP!$D$26:$D$29)*(G4309/100)*(E4309/1000)),
IF(C4309="Wine",
SUM(LOOKUP(2,1/(SRP!$B$21:$B$25&lt;=E4309)/(SRP!$C$21:$C$25&gt;=E4309),SRP!$D$21:$D$25)*(G4309/100)*(E4309/1000)),
IF(AND(C4309="Ready to Drink",D4309="RTD-One Pour Cocktail&gt;7%&lt;=14.5"),
SUM(LOOKUP(2,1/(SRP!$B$16:$B$20&lt;=E4309)/(SRP!$C$16:$C$20&gt;=E4309),SRP!$D$16:$D$20)*(G4309/100)*(E4309/1000)),
IF(C4309="Ready to Drink",
SUM(LOOKUP(2,1/(SRP!$B$11:$B$15&lt;=E4309)/(SRP!$C$11:$C$15&gt;=E4309),SRP!$D$11:$D$15)*(G4309/100)*(E4309/1000)),
0)))))),2)</f>
        <v>1.1599999999999999</v>
      </c>
      <c r="L4309" s="173" t="str">
        <f t="shared" si="67"/>
        <v>Beer355</v>
      </c>
      <c r="M4309" s="154">
        <f>VLOOKUP(L4309,'Slope %'!C:D,2,0)</f>
        <v>0.12</v>
      </c>
    </row>
    <row r="4310" spans="1:13" x14ac:dyDescent="0.25">
      <c r="A4310" s="169">
        <v>55846</v>
      </c>
      <c r="B4310" s="170" t="s">
        <v>3374</v>
      </c>
      <c r="C4310" s="170" t="s">
        <v>11</v>
      </c>
      <c r="D4310" s="170" t="s">
        <v>12</v>
      </c>
      <c r="E4310" s="170">
        <v>355</v>
      </c>
      <c r="F4310" s="170">
        <v>24</v>
      </c>
      <c r="G4310" s="171">
        <v>4.2</v>
      </c>
      <c r="H4310" s="170" t="s">
        <v>1623</v>
      </c>
      <c r="I4310" s="171">
        <v>2.74</v>
      </c>
      <c r="J4310" s="169">
        <v>1</v>
      </c>
      <c r="K4310" s="154" cm="1">
        <f t="array" ref="K4310">ROUND(
IF(C4310="Beer",
SUM(LOOKUP(2,1/(SRP!$B$8:$B$10&lt;=E4310)/(SRP!$C$8:$C$10&gt;=E4310),SRP!$D$8:$D$10)*(G4310/100)*(E4310/1000)),
IF(C4310="Spirits",
SUM(LOOKUP(2,1/(SRP!$B$2:$B$7&lt;=E4310)/(SRP!$C$2:$C$7&gt;=E4310),SRP!$D$2:$D$7)*(G4310/100)*(E4310/1000)),
IF(AND(C4310="Wine",D4310="Fortified Wines"),
SUM(LOOKUP(2,1/(SRP!$B$26:$B$29&lt;=E4310)/(SRP!$C$26:$C$29&gt;=E4310),SRP!$D$26:$D$29)*(G4310/100)*(E4310/1000)),
IF(C4310="Wine",
SUM(LOOKUP(2,1/(SRP!$B$21:$B$25&lt;=E4310)/(SRP!$C$21:$C$25&gt;=E4310),SRP!$D$21:$D$25)*(G4310/100)*(E4310/1000)),
IF(AND(C4310="Ready to Drink",D4310="RTD-One Pour Cocktail&gt;7%&lt;=14.5"),
SUM(LOOKUP(2,1/(SRP!$B$16:$B$20&lt;=E4310)/(SRP!$C$16:$C$20&gt;=E4310),SRP!$D$16:$D$20)*(G4310/100)*(E4310/1000)),
IF(C4310="Ready to Drink",
SUM(LOOKUP(2,1/(SRP!$B$11:$B$15&lt;=E4310)/(SRP!$C$11:$C$15&gt;=E4310),SRP!$D$11:$D$15)*(G4310/100)*(E4310/1000)),
0)))))),2)</f>
        <v>1.1599999999999999</v>
      </c>
      <c r="L4310" s="173" t="str">
        <f t="shared" si="67"/>
        <v>Beer355</v>
      </c>
      <c r="M4310" s="154">
        <f>VLOOKUP(L4310,'Slope %'!C:D,2,0)</f>
        <v>0.12</v>
      </c>
    </row>
    <row r="4311" spans="1:13" x14ac:dyDescent="0.25">
      <c r="A4311" s="169">
        <v>55853</v>
      </c>
      <c r="B4311" s="170" t="s">
        <v>3375</v>
      </c>
      <c r="C4311" s="170" t="s">
        <v>11</v>
      </c>
      <c r="D4311" s="170" t="s">
        <v>474</v>
      </c>
      <c r="E4311" s="170">
        <v>473</v>
      </c>
      <c r="F4311" s="170">
        <v>24</v>
      </c>
      <c r="G4311" s="171">
        <v>4.5</v>
      </c>
      <c r="H4311" s="170" t="s">
        <v>1136</v>
      </c>
      <c r="I4311" s="171">
        <v>4.49</v>
      </c>
      <c r="J4311" s="169">
        <v>1</v>
      </c>
      <c r="K4311" s="154" cm="1">
        <f t="array" ref="K4311">ROUND(
IF(C4311="Beer",
SUM(LOOKUP(2,1/(SRP!$B$8:$B$10&lt;=E4311)/(SRP!$C$8:$C$10&gt;=E4311),SRP!$D$8:$D$10)*(G4311/100)*(E4311/1000)),
IF(C4311="Spirits",
SUM(LOOKUP(2,1/(SRP!$B$2:$B$7&lt;=E4311)/(SRP!$C$2:$C$7&gt;=E4311),SRP!$D$2:$D$7)*(G4311/100)*(E4311/1000)),
IF(AND(C4311="Wine",D4311="Fortified Wines"),
SUM(LOOKUP(2,1/(SRP!$B$26:$B$29&lt;=E4311)/(SRP!$C$26:$C$29&gt;=E4311),SRP!$D$26:$D$29)*(G4311/100)*(E4311/1000)),
IF(C4311="Wine",
SUM(LOOKUP(2,1/(SRP!$B$21:$B$25&lt;=E4311)/(SRP!$C$21:$C$25&gt;=E4311),SRP!$D$21:$D$25)*(G4311/100)*(E4311/1000)),
IF(AND(C4311="Ready to Drink",D4311="RTD-One Pour Cocktail&gt;7%&lt;=14.5"),
SUM(LOOKUP(2,1/(SRP!$B$16:$B$20&lt;=E4311)/(SRP!$C$16:$C$20&gt;=E4311),SRP!$D$16:$D$20)*(G4311/100)*(E4311/1000)),
IF(C4311="Ready to Drink",
SUM(LOOKUP(2,1/(SRP!$B$11:$B$15&lt;=E4311)/(SRP!$C$11:$C$15&gt;=E4311),SRP!$D$11:$D$15)*(G4311/100)*(E4311/1000)),
0)))))),2)</f>
        <v>1.66</v>
      </c>
      <c r="L4311" s="173" t="str">
        <f t="shared" si="67"/>
        <v>Beer473</v>
      </c>
      <c r="M4311" s="154">
        <f>VLOOKUP(L4311,'Slope %'!C:D,2,0)</f>
        <v>0.12</v>
      </c>
    </row>
    <row r="4312" spans="1:13" x14ac:dyDescent="0.25">
      <c r="A4312" s="169">
        <v>55853</v>
      </c>
      <c r="B4312" s="170" t="s">
        <v>3375</v>
      </c>
      <c r="C4312" s="170" t="s">
        <v>11</v>
      </c>
      <c r="D4312" s="170" t="s">
        <v>474</v>
      </c>
      <c r="E4312" s="170">
        <v>473</v>
      </c>
      <c r="F4312" s="170">
        <v>24</v>
      </c>
      <c r="G4312" s="171">
        <v>4.5</v>
      </c>
      <c r="H4312" s="170" t="s">
        <v>1136</v>
      </c>
      <c r="I4312" s="171">
        <v>4.49</v>
      </c>
      <c r="J4312" s="169">
        <v>1</v>
      </c>
      <c r="K4312" s="154" cm="1">
        <f t="array" ref="K4312">ROUND(
IF(C4312="Beer",
SUM(LOOKUP(2,1/(SRP!$B$8:$B$10&lt;=E4312)/(SRP!$C$8:$C$10&gt;=E4312),SRP!$D$8:$D$10)*(G4312/100)*(E4312/1000)),
IF(C4312="Spirits",
SUM(LOOKUP(2,1/(SRP!$B$2:$B$7&lt;=E4312)/(SRP!$C$2:$C$7&gt;=E4312),SRP!$D$2:$D$7)*(G4312/100)*(E4312/1000)),
IF(AND(C4312="Wine",D4312="Fortified Wines"),
SUM(LOOKUP(2,1/(SRP!$B$26:$B$29&lt;=E4312)/(SRP!$C$26:$C$29&gt;=E4312),SRP!$D$26:$D$29)*(G4312/100)*(E4312/1000)),
IF(C4312="Wine",
SUM(LOOKUP(2,1/(SRP!$B$21:$B$25&lt;=E4312)/(SRP!$C$21:$C$25&gt;=E4312),SRP!$D$21:$D$25)*(G4312/100)*(E4312/1000)),
IF(AND(C4312="Ready to Drink",D4312="RTD-One Pour Cocktail&gt;7%&lt;=14.5"),
SUM(LOOKUP(2,1/(SRP!$B$16:$B$20&lt;=E4312)/(SRP!$C$16:$C$20&gt;=E4312),SRP!$D$16:$D$20)*(G4312/100)*(E4312/1000)),
IF(C4312="Ready to Drink",
SUM(LOOKUP(2,1/(SRP!$B$11:$B$15&lt;=E4312)/(SRP!$C$11:$C$15&gt;=E4312),SRP!$D$11:$D$15)*(G4312/100)*(E4312/1000)),
0)))))),2)</f>
        <v>1.66</v>
      </c>
      <c r="L4312" s="173" t="str">
        <f t="shared" si="67"/>
        <v>Beer473</v>
      </c>
      <c r="M4312" s="154">
        <f>VLOOKUP(L4312,'Slope %'!C:D,2,0)</f>
        <v>0.12</v>
      </c>
    </row>
    <row r="4313" spans="1:13" x14ac:dyDescent="0.25">
      <c r="A4313" s="169">
        <v>55856</v>
      </c>
      <c r="B4313" s="170" t="s">
        <v>3376</v>
      </c>
      <c r="C4313" s="170" t="s">
        <v>11</v>
      </c>
      <c r="D4313" s="170" t="s">
        <v>12</v>
      </c>
      <c r="E4313" s="170">
        <v>2840</v>
      </c>
      <c r="F4313" s="170">
        <v>3</v>
      </c>
      <c r="G4313" s="171">
        <v>5</v>
      </c>
      <c r="H4313" s="170" t="s">
        <v>1407</v>
      </c>
      <c r="I4313" s="171">
        <v>14.25</v>
      </c>
      <c r="J4313" s="169">
        <v>8</v>
      </c>
      <c r="K4313" s="154" cm="1">
        <f t="array" ref="K4313">ROUND(
IF(C4313="Beer",
SUM(LOOKUP(2,1/(SRP!$B$8:$B$10&lt;=E4313)/(SRP!$C$8:$C$10&gt;=E4313),SRP!$D$8:$D$10)*(G4313/100)*(E4313/1000)),
IF(C4313="Spirits",
SUM(LOOKUP(2,1/(SRP!$B$2:$B$7&lt;=E4313)/(SRP!$C$2:$C$7&gt;=E4313),SRP!$D$2:$D$7)*(G4313/100)*(E4313/1000)),
IF(AND(C4313="Wine",D4313="Fortified Wines"),
SUM(LOOKUP(2,1/(SRP!$B$26:$B$29&lt;=E4313)/(SRP!$C$26:$C$29&gt;=E4313),SRP!$D$26:$D$29)*(G4313/100)*(E4313/1000)),
IF(C4313="Wine",
SUM(LOOKUP(2,1/(SRP!$B$21:$B$25&lt;=E4313)/(SRP!$C$21:$C$25&gt;=E4313),SRP!$D$21:$D$25)*(G4313/100)*(E4313/1000)),
IF(AND(C4313="Ready to Drink",D4313="RTD-One Pour Cocktail&gt;7%&lt;=14.5"),
SUM(LOOKUP(2,1/(SRP!$B$16:$B$20&lt;=E4313)/(SRP!$C$16:$C$20&gt;=E4313),SRP!$D$16:$D$20)*(G4313/100)*(E4313/1000)),
IF(C4313="Ready to Drink",
SUM(LOOKUP(2,1/(SRP!$B$11:$B$15&lt;=E4313)/(SRP!$C$11:$C$15&gt;=E4313),SRP!$D$11:$D$15)*(G4313/100)*(E4313/1000)),
0)))))),2)</f>
        <v>11.09</v>
      </c>
      <c r="L4313" s="173" t="str">
        <f t="shared" si="67"/>
        <v>Beer2840</v>
      </c>
      <c r="M4313" s="154">
        <f>VLOOKUP(L4313,'Slope %'!C:D,2,0)</f>
        <v>0.1</v>
      </c>
    </row>
    <row r="4314" spans="1:13" x14ac:dyDescent="0.25">
      <c r="A4314" s="169">
        <v>55856</v>
      </c>
      <c r="B4314" s="170" t="s">
        <v>3376</v>
      </c>
      <c r="C4314" s="170" t="s">
        <v>11</v>
      </c>
      <c r="D4314" s="170" t="s">
        <v>12</v>
      </c>
      <c r="E4314" s="170">
        <v>2840</v>
      </c>
      <c r="F4314" s="170">
        <v>3</v>
      </c>
      <c r="G4314" s="171">
        <v>5</v>
      </c>
      <c r="H4314" s="170" t="s">
        <v>1407</v>
      </c>
      <c r="I4314" s="171">
        <v>14.25</v>
      </c>
      <c r="J4314" s="169">
        <v>8</v>
      </c>
      <c r="K4314" s="154" cm="1">
        <f t="array" ref="K4314">ROUND(
IF(C4314="Beer",
SUM(LOOKUP(2,1/(SRP!$B$8:$B$10&lt;=E4314)/(SRP!$C$8:$C$10&gt;=E4314),SRP!$D$8:$D$10)*(G4314/100)*(E4314/1000)),
IF(C4314="Spirits",
SUM(LOOKUP(2,1/(SRP!$B$2:$B$7&lt;=E4314)/(SRP!$C$2:$C$7&gt;=E4314),SRP!$D$2:$D$7)*(G4314/100)*(E4314/1000)),
IF(AND(C4314="Wine",D4314="Fortified Wines"),
SUM(LOOKUP(2,1/(SRP!$B$26:$B$29&lt;=E4314)/(SRP!$C$26:$C$29&gt;=E4314),SRP!$D$26:$D$29)*(G4314/100)*(E4314/1000)),
IF(C4314="Wine",
SUM(LOOKUP(2,1/(SRP!$B$21:$B$25&lt;=E4314)/(SRP!$C$21:$C$25&gt;=E4314),SRP!$D$21:$D$25)*(G4314/100)*(E4314/1000)),
IF(AND(C4314="Ready to Drink",D4314="RTD-One Pour Cocktail&gt;7%&lt;=14.5"),
SUM(LOOKUP(2,1/(SRP!$B$16:$B$20&lt;=E4314)/(SRP!$C$16:$C$20&gt;=E4314),SRP!$D$16:$D$20)*(G4314/100)*(E4314/1000)),
IF(C4314="Ready to Drink",
SUM(LOOKUP(2,1/(SRP!$B$11:$B$15&lt;=E4314)/(SRP!$C$11:$C$15&gt;=E4314),SRP!$D$11:$D$15)*(G4314/100)*(E4314/1000)),
0)))))),2)</f>
        <v>11.09</v>
      </c>
      <c r="L4314" s="173" t="str">
        <f t="shared" si="67"/>
        <v>Beer2840</v>
      </c>
      <c r="M4314" s="154">
        <f>VLOOKUP(L4314,'Slope %'!C:D,2,0)</f>
        <v>0.1</v>
      </c>
    </row>
    <row r="4315" spans="1:13" x14ac:dyDescent="0.25">
      <c r="A4315" s="169">
        <v>55860</v>
      </c>
      <c r="B4315" s="170" t="s">
        <v>3377</v>
      </c>
      <c r="C4315" s="170" t="s">
        <v>11</v>
      </c>
      <c r="D4315" s="170" t="s">
        <v>12</v>
      </c>
      <c r="E4315" s="170">
        <v>473</v>
      </c>
      <c r="F4315" s="170">
        <v>24</v>
      </c>
      <c r="G4315" s="171">
        <v>4.8</v>
      </c>
      <c r="H4315" s="170" t="s">
        <v>1324</v>
      </c>
      <c r="I4315" s="171">
        <v>4.5</v>
      </c>
      <c r="J4315" s="169">
        <v>1</v>
      </c>
      <c r="K4315" s="154" cm="1">
        <f t="array" ref="K4315">ROUND(
IF(C4315="Beer",
SUM(LOOKUP(2,1/(SRP!$B$8:$B$10&lt;=E4315)/(SRP!$C$8:$C$10&gt;=E4315),SRP!$D$8:$D$10)*(G4315/100)*(E4315/1000)),
IF(C4315="Spirits",
SUM(LOOKUP(2,1/(SRP!$B$2:$B$7&lt;=E4315)/(SRP!$C$2:$C$7&gt;=E4315),SRP!$D$2:$D$7)*(G4315/100)*(E4315/1000)),
IF(AND(C4315="Wine",D4315="Fortified Wines"),
SUM(LOOKUP(2,1/(SRP!$B$26:$B$29&lt;=E4315)/(SRP!$C$26:$C$29&gt;=E4315),SRP!$D$26:$D$29)*(G4315/100)*(E4315/1000)),
IF(C4315="Wine",
SUM(LOOKUP(2,1/(SRP!$B$21:$B$25&lt;=E4315)/(SRP!$C$21:$C$25&gt;=E4315),SRP!$D$21:$D$25)*(G4315/100)*(E4315/1000)),
IF(AND(C4315="Ready to Drink",D4315="RTD-One Pour Cocktail&gt;7%&lt;=14.5"),
SUM(LOOKUP(2,1/(SRP!$B$16:$B$20&lt;=E4315)/(SRP!$C$16:$C$20&gt;=E4315),SRP!$D$16:$D$20)*(G4315/100)*(E4315/1000)),
IF(C4315="Ready to Drink",
SUM(LOOKUP(2,1/(SRP!$B$11:$B$15&lt;=E4315)/(SRP!$C$11:$C$15&gt;=E4315),SRP!$D$11:$D$15)*(G4315/100)*(E4315/1000)),
0)))))),2)</f>
        <v>1.77</v>
      </c>
      <c r="L4315" s="173" t="str">
        <f t="shared" si="67"/>
        <v>Beer473</v>
      </c>
      <c r="M4315" s="154">
        <f>VLOOKUP(L4315,'Slope %'!C:D,2,0)</f>
        <v>0.12</v>
      </c>
    </row>
    <row r="4316" spans="1:13" x14ac:dyDescent="0.25">
      <c r="A4316" s="169">
        <v>55860</v>
      </c>
      <c r="B4316" s="170" t="s">
        <v>3377</v>
      </c>
      <c r="C4316" s="170" t="s">
        <v>11</v>
      </c>
      <c r="D4316" s="170" t="s">
        <v>12</v>
      </c>
      <c r="E4316" s="170">
        <v>473</v>
      </c>
      <c r="F4316" s="170">
        <v>24</v>
      </c>
      <c r="G4316" s="171">
        <v>4.8</v>
      </c>
      <c r="H4316" s="170" t="s">
        <v>1324</v>
      </c>
      <c r="I4316" s="171">
        <v>4.5</v>
      </c>
      <c r="J4316" s="169">
        <v>1</v>
      </c>
      <c r="K4316" s="154" cm="1">
        <f t="array" ref="K4316">ROUND(
IF(C4316="Beer",
SUM(LOOKUP(2,1/(SRP!$B$8:$B$10&lt;=E4316)/(SRP!$C$8:$C$10&gt;=E4316),SRP!$D$8:$D$10)*(G4316/100)*(E4316/1000)),
IF(C4316="Spirits",
SUM(LOOKUP(2,1/(SRP!$B$2:$B$7&lt;=E4316)/(SRP!$C$2:$C$7&gt;=E4316),SRP!$D$2:$D$7)*(G4316/100)*(E4316/1000)),
IF(AND(C4316="Wine",D4316="Fortified Wines"),
SUM(LOOKUP(2,1/(SRP!$B$26:$B$29&lt;=E4316)/(SRP!$C$26:$C$29&gt;=E4316),SRP!$D$26:$D$29)*(G4316/100)*(E4316/1000)),
IF(C4316="Wine",
SUM(LOOKUP(2,1/(SRP!$B$21:$B$25&lt;=E4316)/(SRP!$C$21:$C$25&gt;=E4316),SRP!$D$21:$D$25)*(G4316/100)*(E4316/1000)),
IF(AND(C4316="Ready to Drink",D4316="RTD-One Pour Cocktail&gt;7%&lt;=14.5"),
SUM(LOOKUP(2,1/(SRP!$B$16:$B$20&lt;=E4316)/(SRP!$C$16:$C$20&gt;=E4316),SRP!$D$16:$D$20)*(G4316/100)*(E4316/1000)),
IF(C4316="Ready to Drink",
SUM(LOOKUP(2,1/(SRP!$B$11:$B$15&lt;=E4316)/(SRP!$C$11:$C$15&gt;=E4316),SRP!$D$11:$D$15)*(G4316/100)*(E4316/1000)),
0)))))),2)</f>
        <v>1.77</v>
      </c>
      <c r="L4316" s="173" t="str">
        <f t="shared" si="67"/>
        <v>Beer473</v>
      </c>
      <c r="M4316" s="154">
        <f>VLOOKUP(L4316,'Slope %'!C:D,2,0)</f>
        <v>0.12</v>
      </c>
    </row>
    <row r="4317" spans="1:13" x14ac:dyDescent="0.25">
      <c r="A4317" s="169">
        <v>55861</v>
      </c>
      <c r="B4317" s="170" t="s">
        <v>3378</v>
      </c>
      <c r="C4317" s="170" t="s">
        <v>11</v>
      </c>
      <c r="D4317" s="170" t="s">
        <v>474</v>
      </c>
      <c r="E4317" s="170">
        <v>500</v>
      </c>
      <c r="F4317" s="170">
        <v>12</v>
      </c>
      <c r="G4317" s="171">
        <v>7</v>
      </c>
      <c r="H4317" s="170" t="s">
        <v>2364</v>
      </c>
      <c r="I4317" s="171">
        <v>8.9499999999999993</v>
      </c>
      <c r="J4317" s="169">
        <v>1</v>
      </c>
      <c r="K4317" s="154" cm="1">
        <f t="array" ref="K4317">ROUND(
IF(C4317="Beer",
SUM(LOOKUP(2,1/(SRP!$B$8:$B$10&lt;=E4317)/(SRP!$C$8:$C$10&gt;=E4317),SRP!$D$8:$D$10)*(G4317/100)*(E4317/1000)),
IF(C4317="Spirits",
SUM(LOOKUP(2,1/(SRP!$B$2:$B$7&lt;=E4317)/(SRP!$C$2:$C$7&gt;=E4317),SRP!$D$2:$D$7)*(G4317/100)*(E4317/1000)),
IF(AND(C4317="Wine",D4317="Fortified Wines"),
SUM(LOOKUP(2,1/(SRP!$B$26:$B$29&lt;=E4317)/(SRP!$C$26:$C$29&gt;=E4317),SRP!$D$26:$D$29)*(G4317/100)*(E4317/1000)),
IF(C4317="Wine",
SUM(LOOKUP(2,1/(SRP!$B$21:$B$25&lt;=E4317)/(SRP!$C$21:$C$25&gt;=E4317),SRP!$D$21:$D$25)*(G4317/100)*(E4317/1000)),
IF(AND(C4317="Ready to Drink",D4317="RTD-One Pour Cocktail&gt;7%&lt;=14.5"),
SUM(LOOKUP(2,1/(SRP!$B$16:$B$20&lt;=E4317)/(SRP!$C$16:$C$20&gt;=E4317),SRP!$D$16:$D$20)*(G4317/100)*(E4317/1000)),
IF(C4317="Ready to Drink",
SUM(LOOKUP(2,1/(SRP!$B$11:$B$15&lt;=E4317)/(SRP!$C$11:$C$15&gt;=E4317),SRP!$D$11:$D$15)*(G4317/100)*(E4317/1000)),
0)))))),2)</f>
        <v>2.73</v>
      </c>
      <c r="L4317" s="173" t="str">
        <f t="shared" si="67"/>
        <v>Beer500</v>
      </c>
      <c r="M4317" s="154">
        <f>VLOOKUP(L4317,'Slope %'!C:D,2,0)</f>
        <v>0.12</v>
      </c>
    </row>
    <row r="4318" spans="1:13" x14ac:dyDescent="0.25">
      <c r="A4318" s="169">
        <v>55861</v>
      </c>
      <c r="B4318" s="170" t="s">
        <v>3378</v>
      </c>
      <c r="C4318" s="170" t="s">
        <v>11</v>
      </c>
      <c r="D4318" s="170" t="s">
        <v>474</v>
      </c>
      <c r="E4318" s="170">
        <v>500</v>
      </c>
      <c r="F4318" s="170">
        <v>12</v>
      </c>
      <c r="G4318" s="171">
        <v>7</v>
      </c>
      <c r="H4318" s="170" t="s">
        <v>2364</v>
      </c>
      <c r="I4318" s="171">
        <v>8.9499999999999993</v>
      </c>
      <c r="J4318" s="169">
        <v>1</v>
      </c>
      <c r="K4318" s="154" cm="1">
        <f t="array" ref="K4318">ROUND(
IF(C4318="Beer",
SUM(LOOKUP(2,1/(SRP!$B$8:$B$10&lt;=E4318)/(SRP!$C$8:$C$10&gt;=E4318),SRP!$D$8:$D$10)*(G4318/100)*(E4318/1000)),
IF(C4318="Spirits",
SUM(LOOKUP(2,1/(SRP!$B$2:$B$7&lt;=E4318)/(SRP!$C$2:$C$7&gt;=E4318),SRP!$D$2:$D$7)*(G4318/100)*(E4318/1000)),
IF(AND(C4318="Wine",D4318="Fortified Wines"),
SUM(LOOKUP(2,1/(SRP!$B$26:$B$29&lt;=E4318)/(SRP!$C$26:$C$29&gt;=E4318),SRP!$D$26:$D$29)*(G4318/100)*(E4318/1000)),
IF(C4318="Wine",
SUM(LOOKUP(2,1/(SRP!$B$21:$B$25&lt;=E4318)/(SRP!$C$21:$C$25&gt;=E4318),SRP!$D$21:$D$25)*(G4318/100)*(E4318/1000)),
IF(AND(C4318="Ready to Drink",D4318="RTD-One Pour Cocktail&gt;7%&lt;=14.5"),
SUM(LOOKUP(2,1/(SRP!$B$16:$B$20&lt;=E4318)/(SRP!$C$16:$C$20&gt;=E4318),SRP!$D$16:$D$20)*(G4318/100)*(E4318/1000)),
IF(C4318="Ready to Drink",
SUM(LOOKUP(2,1/(SRP!$B$11:$B$15&lt;=E4318)/(SRP!$C$11:$C$15&gt;=E4318),SRP!$D$11:$D$15)*(G4318/100)*(E4318/1000)),
0)))))),2)</f>
        <v>2.73</v>
      </c>
      <c r="L4318" s="173" t="str">
        <f t="shared" si="67"/>
        <v>Beer500</v>
      </c>
      <c r="M4318" s="154">
        <f>VLOOKUP(L4318,'Slope %'!C:D,2,0)</f>
        <v>0.12</v>
      </c>
    </row>
    <row r="4319" spans="1:13" x14ac:dyDescent="0.25">
      <c r="A4319" s="169">
        <v>55864</v>
      </c>
      <c r="B4319" s="170" t="s">
        <v>3379</v>
      </c>
      <c r="C4319" s="170" t="s">
        <v>11</v>
      </c>
      <c r="D4319" s="170" t="s">
        <v>474</v>
      </c>
      <c r="E4319" s="170">
        <v>500</v>
      </c>
      <c r="F4319" s="170">
        <v>12</v>
      </c>
      <c r="G4319" s="171">
        <v>7.2</v>
      </c>
      <c r="H4319" s="170" t="s">
        <v>2364</v>
      </c>
      <c r="I4319" s="171">
        <v>8.9499999999999993</v>
      </c>
      <c r="J4319" s="169">
        <v>1</v>
      </c>
      <c r="K4319" s="154" cm="1">
        <f t="array" ref="K4319">ROUND(
IF(C4319="Beer",
SUM(LOOKUP(2,1/(SRP!$B$8:$B$10&lt;=E4319)/(SRP!$C$8:$C$10&gt;=E4319),SRP!$D$8:$D$10)*(G4319/100)*(E4319/1000)),
IF(C4319="Spirits",
SUM(LOOKUP(2,1/(SRP!$B$2:$B$7&lt;=E4319)/(SRP!$C$2:$C$7&gt;=E4319),SRP!$D$2:$D$7)*(G4319/100)*(E4319/1000)),
IF(AND(C4319="Wine",D4319="Fortified Wines"),
SUM(LOOKUP(2,1/(SRP!$B$26:$B$29&lt;=E4319)/(SRP!$C$26:$C$29&gt;=E4319),SRP!$D$26:$D$29)*(G4319/100)*(E4319/1000)),
IF(C4319="Wine",
SUM(LOOKUP(2,1/(SRP!$B$21:$B$25&lt;=E4319)/(SRP!$C$21:$C$25&gt;=E4319),SRP!$D$21:$D$25)*(G4319/100)*(E4319/1000)),
IF(AND(C4319="Ready to Drink",D4319="RTD-One Pour Cocktail&gt;7%&lt;=14.5"),
SUM(LOOKUP(2,1/(SRP!$B$16:$B$20&lt;=E4319)/(SRP!$C$16:$C$20&gt;=E4319),SRP!$D$16:$D$20)*(G4319/100)*(E4319/1000)),
IF(C4319="Ready to Drink",
SUM(LOOKUP(2,1/(SRP!$B$11:$B$15&lt;=E4319)/(SRP!$C$11:$C$15&gt;=E4319),SRP!$D$11:$D$15)*(G4319/100)*(E4319/1000)),
0)))))),2)</f>
        <v>2.81</v>
      </c>
      <c r="L4319" s="173" t="str">
        <f t="shared" si="67"/>
        <v>Beer500</v>
      </c>
      <c r="M4319" s="154">
        <f>VLOOKUP(L4319,'Slope %'!C:D,2,0)</f>
        <v>0.12</v>
      </c>
    </row>
    <row r="4320" spans="1:13" x14ac:dyDescent="0.25">
      <c r="A4320" s="169">
        <v>55864</v>
      </c>
      <c r="B4320" s="170" t="s">
        <v>3379</v>
      </c>
      <c r="C4320" s="170" t="s">
        <v>11</v>
      </c>
      <c r="D4320" s="170" t="s">
        <v>474</v>
      </c>
      <c r="E4320" s="170">
        <v>500</v>
      </c>
      <c r="F4320" s="170">
        <v>12</v>
      </c>
      <c r="G4320" s="171">
        <v>7.2</v>
      </c>
      <c r="H4320" s="170" t="s">
        <v>2364</v>
      </c>
      <c r="I4320" s="171">
        <v>8.9499999999999993</v>
      </c>
      <c r="J4320" s="169">
        <v>1</v>
      </c>
      <c r="K4320" s="154" cm="1">
        <f t="array" ref="K4320">ROUND(
IF(C4320="Beer",
SUM(LOOKUP(2,1/(SRP!$B$8:$B$10&lt;=E4320)/(SRP!$C$8:$C$10&gt;=E4320),SRP!$D$8:$D$10)*(G4320/100)*(E4320/1000)),
IF(C4320="Spirits",
SUM(LOOKUP(2,1/(SRP!$B$2:$B$7&lt;=E4320)/(SRP!$C$2:$C$7&gt;=E4320),SRP!$D$2:$D$7)*(G4320/100)*(E4320/1000)),
IF(AND(C4320="Wine",D4320="Fortified Wines"),
SUM(LOOKUP(2,1/(SRP!$B$26:$B$29&lt;=E4320)/(SRP!$C$26:$C$29&gt;=E4320),SRP!$D$26:$D$29)*(G4320/100)*(E4320/1000)),
IF(C4320="Wine",
SUM(LOOKUP(2,1/(SRP!$B$21:$B$25&lt;=E4320)/(SRP!$C$21:$C$25&gt;=E4320),SRP!$D$21:$D$25)*(G4320/100)*(E4320/1000)),
IF(AND(C4320="Ready to Drink",D4320="RTD-One Pour Cocktail&gt;7%&lt;=14.5"),
SUM(LOOKUP(2,1/(SRP!$B$16:$B$20&lt;=E4320)/(SRP!$C$16:$C$20&gt;=E4320),SRP!$D$16:$D$20)*(G4320/100)*(E4320/1000)),
IF(C4320="Ready to Drink",
SUM(LOOKUP(2,1/(SRP!$B$11:$B$15&lt;=E4320)/(SRP!$C$11:$C$15&gt;=E4320),SRP!$D$11:$D$15)*(G4320/100)*(E4320/1000)),
0)))))),2)</f>
        <v>2.81</v>
      </c>
      <c r="L4320" s="173" t="str">
        <f t="shared" si="67"/>
        <v>Beer500</v>
      </c>
      <c r="M4320" s="154">
        <f>VLOOKUP(L4320,'Slope %'!C:D,2,0)</f>
        <v>0.12</v>
      </c>
    </row>
    <row r="4321" spans="1:13" x14ac:dyDescent="0.25">
      <c r="A4321" s="169">
        <v>55917</v>
      </c>
      <c r="B4321" s="170" t="s">
        <v>3380</v>
      </c>
      <c r="C4321" s="170" t="s">
        <v>263</v>
      </c>
      <c r="D4321" s="170" t="s">
        <v>806</v>
      </c>
      <c r="E4321" s="170">
        <v>2130</v>
      </c>
      <c r="F4321" s="170">
        <v>4</v>
      </c>
      <c r="G4321" s="171">
        <v>4.5</v>
      </c>
      <c r="H4321" s="170" t="s">
        <v>13</v>
      </c>
      <c r="I4321" s="171">
        <v>18.489999999999998</v>
      </c>
      <c r="J4321" s="169">
        <v>6</v>
      </c>
      <c r="K4321" s="154" cm="1">
        <f t="array" ref="K4321">ROUND(
IF(C4321="Beer",
SUM(LOOKUP(2,1/(SRP!$B$8:$B$10&lt;=E4321)/(SRP!$C$8:$C$10&gt;=E4321),SRP!$D$8:$D$10)*(G4321/100)*(E4321/1000)),
IF(C4321="Spirits",
SUM(LOOKUP(2,1/(SRP!$B$2:$B$7&lt;=E4321)/(SRP!$C$2:$C$7&gt;=E4321),SRP!$D$2:$D$7)*(G4321/100)*(E4321/1000)),
IF(AND(C4321="Wine",D4321="Fortified Wines"),
SUM(LOOKUP(2,1/(SRP!$B$26:$B$29&lt;=E4321)/(SRP!$C$26:$C$29&gt;=E4321),SRP!$D$26:$D$29)*(G4321/100)*(E4321/1000)),
IF(C4321="Wine",
SUM(LOOKUP(2,1/(SRP!$B$21:$B$25&lt;=E4321)/(SRP!$C$21:$C$25&gt;=E4321),SRP!$D$21:$D$25)*(G4321/100)*(E4321/1000)),
IF(AND(C4321="Ready to Drink",D4321="RTD-One Pour Cocktail&gt;7%&lt;=14.5"),
SUM(LOOKUP(2,1/(SRP!$B$16:$B$20&lt;=E4321)/(SRP!$C$16:$C$20&gt;=E4321),SRP!$D$16:$D$20)*(G4321/100)*(E4321/1000)),
IF(C4321="Ready to Drink",
SUM(LOOKUP(2,1/(SRP!$B$11:$B$15&lt;=E4321)/(SRP!$C$11:$C$15&gt;=E4321),SRP!$D$11:$D$15)*(G4321/100)*(E4321/1000)),
0)))))),2)</f>
        <v>7.48</v>
      </c>
      <c r="L4321" s="173" t="str">
        <f t="shared" si="67"/>
        <v>Ready to Drink2130</v>
      </c>
      <c r="M4321" s="154">
        <f>VLOOKUP(L4321,'Slope %'!C:D,2,0)</f>
        <v>0.1</v>
      </c>
    </row>
    <row r="4322" spans="1:13" x14ac:dyDescent="0.25">
      <c r="A4322" s="169">
        <v>55917</v>
      </c>
      <c r="B4322" s="170" t="s">
        <v>3380</v>
      </c>
      <c r="C4322" s="170" t="s">
        <v>263</v>
      </c>
      <c r="D4322" s="170" t="s">
        <v>806</v>
      </c>
      <c r="E4322" s="170">
        <v>2130</v>
      </c>
      <c r="F4322" s="170">
        <v>4</v>
      </c>
      <c r="G4322" s="171">
        <v>4.5</v>
      </c>
      <c r="H4322" s="170" t="s">
        <v>13</v>
      </c>
      <c r="I4322" s="171">
        <v>18.489999999999998</v>
      </c>
      <c r="J4322" s="169">
        <v>6</v>
      </c>
      <c r="K4322" s="154" cm="1">
        <f t="array" ref="K4322">ROUND(
IF(C4322="Beer",
SUM(LOOKUP(2,1/(SRP!$B$8:$B$10&lt;=E4322)/(SRP!$C$8:$C$10&gt;=E4322),SRP!$D$8:$D$10)*(G4322/100)*(E4322/1000)),
IF(C4322="Spirits",
SUM(LOOKUP(2,1/(SRP!$B$2:$B$7&lt;=E4322)/(SRP!$C$2:$C$7&gt;=E4322),SRP!$D$2:$D$7)*(G4322/100)*(E4322/1000)),
IF(AND(C4322="Wine",D4322="Fortified Wines"),
SUM(LOOKUP(2,1/(SRP!$B$26:$B$29&lt;=E4322)/(SRP!$C$26:$C$29&gt;=E4322),SRP!$D$26:$D$29)*(G4322/100)*(E4322/1000)),
IF(C4322="Wine",
SUM(LOOKUP(2,1/(SRP!$B$21:$B$25&lt;=E4322)/(SRP!$C$21:$C$25&gt;=E4322),SRP!$D$21:$D$25)*(G4322/100)*(E4322/1000)),
IF(AND(C4322="Ready to Drink",D4322="RTD-One Pour Cocktail&gt;7%&lt;=14.5"),
SUM(LOOKUP(2,1/(SRP!$B$16:$B$20&lt;=E4322)/(SRP!$C$16:$C$20&gt;=E4322),SRP!$D$16:$D$20)*(G4322/100)*(E4322/1000)),
IF(C4322="Ready to Drink",
SUM(LOOKUP(2,1/(SRP!$B$11:$B$15&lt;=E4322)/(SRP!$C$11:$C$15&gt;=E4322),SRP!$D$11:$D$15)*(G4322/100)*(E4322/1000)),
0)))))),2)</f>
        <v>7.48</v>
      </c>
      <c r="L4322" s="173" t="str">
        <f t="shared" si="67"/>
        <v>Ready to Drink2130</v>
      </c>
      <c r="M4322" s="154">
        <f>VLOOKUP(L4322,'Slope %'!C:D,2,0)</f>
        <v>0.1</v>
      </c>
    </row>
    <row r="4323" spans="1:13" x14ac:dyDescent="0.25">
      <c r="A4323" s="169">
        <v>55918</v>
      </c>
      <c r="B4323" s="170" t="s">
        <v>3381</v>
      </c>
      <c r="C4323" s="170" t="s">
        <v>263</v>
      </c>
      <c r="D4323" s="170" t="s">
        <v>806</v>
      </c>
      <c r="E4323" s="170">
        <v>2130</v>
      </c>
      <c r="F4323" s="170">
        <v>4</v>
      </c>
      <c r="G4323" s="171">
        <v>7</v>
      </c>
      <c r="H4323" s="170" t="s">
        <v>13</v>
      </c>
      <c r="I4323" s="171">
        <v>18.489999999999998</v>
      </c>
      <c r="J4323" s="169">
        <v>6</v>
      </c>
      <c r="K4323" s="154" cm="1">
        <f t="array" ref="K4323">ROUND(
IF(C4323="Beer",
SUM(LOOKUP(2,1/(SRP!$B$8:$B$10&lt;=E4323)/(SRP!$C$8:$C$10&gt;=E4323),SRP!$D$8:$D$10)*(G4323/100)*(E4323/1000)),
IF(C4323="Spirits",
SUM(LOOKUP(2,1/(SRP!$B$2:$B$7&lt;=E4323)/(SRP!$C$2:$C$7&gt;=E4323),SRP!$D$2:$D$7)*(G4323/100)*(E4323/1000)),
IF(AND(C4323="Wine",D4323="Fortified Wines"),
SUM(LOOKUP(2,1/(SRP!$B$26:$B$29&lt;=E4323)/(SRP!$C$26:$C$29&gt;=E4323),SRP!$D$26:$D$29)*(G4323/100)*(E4323/1000)),
IF(C4323="Wine",
SUM(LOOKUP(2,1/(SRP!$B$21:$B$25&lt;=E4323)/(SRP!$C$21:$C$25&gt;=E4323),SRP!$D$21:$D$25)*(G4323/100)*(E4323/1000)),
IF(AND(C4323="Ready to Drink",D4323="RTD-One Pour Cocktail&gt;7%&lt;=14.5"),
SUM(LOOKUP(2,1/(SRP!$B$16:$B$20&lt;=E4323)/(SRP!$C$16:$C$20&gt;=E4323),SRP!$D$16:$D$20)*(G4323/100)*(E4323/1000)),
IF(C4323="Ready to Drink",
SUM(LOOKUP(2,1/(SRP!$B$11:$B$15&lt;=E4323)/(SRP!$C$11:$C$15&gt;=E4323),SRP!$D$11:$D$15)*(G4323/100)*(E4323/1000)),
0)))))),2)</f>
        <v>11.64</v>
      </c>
      <c r="L4323" s="173" t="str">
        <f t="shared" si="67"/>
        <v>Ready to Drink2130</v>
      </c>
      <c r="M4323" s="154">
        <f>VLOOKUP(L4323,'Slope %'!C:D,2,0)</f>
        <v>0.1</v>
      </c>
    </row>
    <row r="4324" spans="1:13" x14ac:dyDescent="0.25">
      <c r="A4324" s="169">
        <v>55918</v>
      </c>
      <c r="B4324" s="170" t="s">
        <v>3381</v>
      </c>
      <c r="C4324" s="170" t="s">
        <v>263</v>
      </c>
      <c r="D4324" s="170" t="s">
        <v>806</v>
      </c>
      <c r="E4324" s="170">
        <v>2130</v>
      </c>
      <c r="F4324" s="170">
        <v>4</v>
      </c>
      <c r="G4324" s="171">
        <v>7</v>
      </c>
      <c r="H4324" s="170" t="s">
        <v>13</v>
      </c>
      <c r="I4324" s="171">
        <v>18.489999999999998</v>
      </c>
      <c r="J4324" s="169">
        <v>6</v>
      </c>
      <c r="K4324" s="154" cm="1">
        <f t="array" ref="K4324">ROUND(
IF(C4324="Beer",
SUM(LOOKUP(2,1/(SRP!$B$8:$B$10&lt;=E4324)/(SRP!$C$8:$C$10&gt;=E4324),SRP!$D$8:$D$10)*(G4324/100)*(E4324/1000)),
IF(C4324="Spirits",
SUM(LOOKUP(2,1/(SRP!$B$2:$B$7&lt;=E4324)/(SRP!$C$2:$C$7&gt;=E4324),SRP!$D$2:$D$7)*(G4324/100)*(E4324/1000)),
IF(AND(C4324="Wine",D4324="Fortified Wines"),
SUM(LOOKUP(2,1/(SRP!$B$26:$B$29&lt;=E4324)/(SRP!$C$26:$C$29&gt;=E4324),SRP!$D$26:$D$29)*(G4324/100)*(E4324/1000)),
IF(C4324="Wine",
SUM(LOOKUP(2,1/(SRP!$B$21:$B$25&lt;=E4324)/(SRP!$C$21:$C$25&gt;=E4324),SRP!$D$21:$D$25)*(G4324/100)*(E4324/1000)),
IF(AND(C4324="Ready to Drink",D4324="RTD-One Pour Cocktail&gt;7%&lt;=14.5"),
SUM(LOOKUP(2,1/(SRP!$B$16:$B$20&lt;=E4324)/(SRP!$C$16:$C$20&gt;=E4324),SRP!$D$16:$D$20)*(G4324/100)*(E4324/1000)),
IF(C4324="Ready to Drink",
SUM(LOOKUP(2,1/(SRP!$B$11:$B$15&lt;=E4324)/(SRP!$C$11:$C$15&gt;=E4324),SRP!$D$11:$D$15)*(G4324/100)*(E4324/1000)),
0)))))),2)</f>
        <v>11.64</v>
      </c>
      <c r="L4324" s="173" t="str">
        <f t="shared" si="67"/>
        <v>Ready to Drink2130</v>
      </c>
      <c r="M4324" s="154">
        <f>VLOOKUP(L4324,'Slope %'!C:D,2,0)</f>
        <v>0.1</v>
      </c>
    </row>
    <row r="4325" spans="1:13" x14ac:dyDescent="0.25">
      <c r="A4325" s="169">
        <v>55919</v>
      </c>
      <c r="B4325" s="170" t="s">
        <v>3382</v>
      </c>
      <c r="C4325" s="170" t="s">
        <v>263</v>
      </c>
      <c r="D4325" s="170" t="s">
        <v>264</v>
      </c>
      <c r="E4325" s="170">
        <v>2130</v>
      </c>
      <c r="F4325" s="170">
        <v>4</v>
      </c>
      <c r="G4325" s="171">
        <v>5</v>
      </c>
      <c r="H4325" s="170" t="s">
        <v>13</v>
      </c>
      <c r="I4325" s="171">
        <v>18.489999999999998</v>
      </c>
      <c r="J4325" s="169">
        <v>6</v>
      </c>
      <c r="K4325" s="154" cm="1">
        <f t="array" ref="K4325">ROUND(
IF(C4325="Beer",
SUM(LOOKUP(2,1/(SRP!$B$8:$B$10&lt;=E4325)/(SRP!$C$8:$C$10&gt;=E4325),SRP!$D$8:$D$10)*(G4325/100)*(E4325/1000)),
IF(C4325="Spirits",
SUM(LOOKUP(2,1/(SRP!$B$2:$B$7&lt;=E4325)/(SRP!$C$2:$C$7&gt;=E4325),SRP!$D$2:$D$7)*(G4325/100)*(E4325/1000)),
IF(AND(C4325="Wine",D4325="Fortified Wines"),
SUM(LOOKUP(2,1/(SRP!$B$26:$B$29&lt;=E4325)/(SRP!$C$26:$C$29&gt;=E4325),SRP!$D$26:$D$29)*(G4325/100)*(E4325/1000)),
IF(C4325="Wine",
SUM(LOOKUP(2,1/(SRP!$B$21:$B$25&lt;=E4325)/(SRP!$C$21:$C$25&gt;=E4325),SRP!$D$21:$D$25)*(G4325/100)*(E4325/1000)),
IF(AND(C4325="Ready to Drink",D4325="RTD-One Pour Cocktail&gt;7%&lt;=14.5"),
SUM(LOOKUP(2,1/(SRP!$B$16:$B$20&lt;=E4325)/(SRP!$C$16:$C$20&gt;=E4325),SRP!$D$16:$D$20)*(G4325/100)*(E4325/1000)),
IF(C4325="Ready to Drink",
SUM(LOOKUP(2,1/(SRP!$B$11:$B$15&lt;=E4325)/(SRP!$C$11:$C$15&gt;=E4325),SRP!$D$11:$D$15)*(G4325/100)*(E4325/1000)),
0)))))),2)</f>
        <v>8.31</v>
      </c>
      <c r="L4325" s="173" t="str">
        <f t="shared" si="67"/>
        <v>Ready to Drink2130</v>
      </c>
      <c r="M4325" s="154">
        <f>VLOOKUP(L4325,'Slope %'!C:D,2,0)</f>
        <v>0.1</v>
      </c>
    </row>
    <row r="4326" spans="1:13" x14ac:dyDescent="0.25">
      <c r="A4326" s="169">
        <v>55919</v>
      </c>
      <c r="B4326" s="170" t="s">
        <v>3382</v>
      </c>
      <c r="C4326" s="170" t="s">
        <v>263</v>
      </c>
      <c r="D4326" s="170" t="s">
        <v>264</v>
      </c>
      <c r="E4326" s="170">
        <v>2130</v>
      </c>
      <c r="F4326" s="170">
        <v>4</v>
      </c>
      <c r="G4326" s="171">
        <v>5</v>
      </c>
      <c r="H4326" s="170" t="s">
        <v>13</v>
      </c>
      <c r="I4326" s="171">
        <v>18.489999999999998</v>
      </c>
      <c r="J4326" s="169">
        <v>6</v>
      </c>
      <c r="K4326" s="154" cm="1">
        <f t="array" ref="K4326">ROUND(
IF(C4326="Beer",
SUM(LOOKUP(2,1/(SRP!$B$8:$B$10&lt;=E4326)/(SRP!$C$8:$C$10&gt;=E4326),SRP!$D$8:$D$10)*(G4326/100)*(E4326/1000)),
IF(C4326="Spirits",
SUM(LOOKUP(2,1/(SRP!$B$2:$B$7&lt;=E4326)/(SRP!$C$2:$C$7&gt;=E4326),SRP!$D$2:$D$7)*(G4326/100)*(E4326/1000)),
IF(AND(C4326="Wine",D4326="Fortified Wines"),
SUM(LOOKUP(2,1/(SRP!$B$26:$B$29&lt;=E4326)/(SRP!$C$26:$C$29&gt;=E4326),SRP!$D$26:$D$29)*(G4326/100)*(E4326/1000)),
IF(C4326="Wine",
SUM(LOOKUP(2,1/(SRP!$B$21:$B$25&lt;=E4326)/(SRP!$C$21:$C$25&gt;=E4326),SRP!$D$21:$D$25)*(G4326/100)*(E4326/1000)),
IF(AND(C4326="Ready to Drink",D4326="RTD-One Pour Cocktail&gt;7%&lt;=14.5"),
SUM(LOOKUP(2,1/(SRP!$B$16:$B$20&lt;=E4326)/(SRP!$C$16:$C$20&gt;=E4326),SRP!$D$16:$D$20)*(G4326/100)*(E4326/1000)),
IF(C4326="Ready to Drink",
SUM(LOOKUP(2,1/(SRP!$B$11:$B$15&lt;=E4326)/(SRP!$C$11:$C$15&gt;=E4326),SRP!$D$11:$D$15)*(G4326/100)*(E4326/1000)),
0)))))),2)</f>
        <v>8.31</v>
      </c>
      <c r="L4326" s="173" t="str">
        <f t="shared" si="67"/>
        <v>Ready to Drink2130</v>
      </c>
      <c r="M4326" s="154">
        <f>VLOOKUP(L4326,'Slope %'!C:D,2,0)</f>
        <v>0.1</v>
      </c>
    </row>
    <row r="4327" spans="1:13" x14ac:dyDescent="0.25">
      <c r="A4327" s="169">
        <v>55921</v>
      </c>
      <c r="B4327" s="170" t="s">
        <v>3383</v>
      </c>
      <c r="C4327" s="170" t="s">
        <v>263</v>
      </c>
      <c r="D4327" s="170" t="s">
        <v>264</v>
      </c>
      <c r="E4327" s="170">
        <v>355</v>
      </c>
      <c r="F4327" s="170">
        <v>24</v>
      </c>
      <c r="G4327" s="171">
        <v>5</v>
      </c>
      <c r="H4327" s="170" t="s">
        <v>13</v>
      </c>
      <c r="I4327" s="171">
        <v>3.49</v>
      </c>
      <c r="J4327" s="169">
        <v>1</v>
      </c>
      <c r="K4327" s="154" cm="1">
        <f t="array" ref="K4327">ROUND(
IF(C4327="Beer",
SUM(LOOKUP(2,1/(SRP!$B$8:$B$10&lt;=E4327)/(SRP!$C$8:$C$10&gt;=E4327),SRP!$D$8:$D$10)*(G4327/100)*(E4327/1000)),
IF(C4327="Spirits",
SUM(LOOKUP(2,1/(SRP!$B$2:$B$7&lt;=E4327)/(SRP!$C$2:$C$7&gt;=E4327),SRP!$D$2:$D$7)*(G4327/100)*(E4327/1000)),
IF(AND(C4327="Wine",D4327="Fortified Wines"),
SUM(LOOKUP(2,1/(SRP!$B$26:$B$29&lt;=E4327)/(SRP!$C$26:$C$29&gt;=E4327),SRP!$D$26:$D$29)*(G4327/100)*(E4327/1000)),
IF(C4327="Wine",
SUM(LOOKUP(2,1/(SRP!$B$21:$B$25&lt;=E4327)/(SRP!$C$21:$C$25&gt;=E4327),SRP!$D$21:$D$25)*(G4327/100)*(E4327/1000)),
IF(AND(C4327="Ready to Drink",D4327="RTD-One Pour Cocktail&gt;7%&lt;=14.5"),
SUM(LOOKUP(2,1/(SRP!$B$16:$B$20&lt;=E4327)/(SRP!$C$16:$C$20&gt;=E4327),SRP!$D$16:$D$20)*(G4327/100)*(E4327/1000)),
IF(C4327="Ready to Drink",
SUM(LOOKUP(2,1/(SRP!$B$11:$B$15&lt;=E4327)/(SRP!$C$11:$C$15&gt;=E4327),SRP!$D$11:$D$15)*(G4327/100)*(E4327/1000)),
0)))))),2)</f>
        <v>1.57</v>
      </c>
      <c r="L4327" s="173" t="str">
        <f t="shared" si="67"/>
        <v>Ready to Drink355</v>
      </c>
      <c r="M4327" s="154">
        <f>VLOOKUP(L4327,'Slope %'!C:D,2,0)</f>
        <v>0.12</v>
      </c>
    </row>
    <row r="4328" spans="1:13" x14ac:dyDescent="0.25">
      <c r="A4328" s="169">
        <v>55921</v>
      </c>
      <c r="B4328" s="170" t="s">
        <v>3383</v>
      </c>
      <c r="C4328" s="170" t="s">
        <v>263</v>
      </c>
      <c r="D4328" s="170" t="s">
        <v>264</v>
      </c>
      <c r="E4328" s="170">
        <v>355</v>
      </c>
      <c r="F4328" s="170">
        <v>24</v>
      </c>
      <c r="G4328" s="171">
        <v>5</v>
      </c>
      <c r="H4328" s="170" t="s">
        <v>13</v>
      </c>
      <c r="I4328" s="171">
        <v>3.49</v>
      </c>
      <c r="J4328" s="169">
        <v>1</v>
      </c>
      <c r="K4328" s="154" cm="1">
        <f t="array" ref="K4328">ROUND(
IF(C4328="Beer",
SUM(LOOKUP(2,1/(SRP!$B$8:$B$10&lt;=E4328)/(SRP!$C$8:$C$10&gt;=E4328),SRP!$D$8:$D$10)*(G4328/100)*(E4328/1000)),
IF(C4328="Spirits",
SUM(LOOKUP(2,1/(SRP!$B$2:$B$7&lt;=E4328)/(SRP!$C$2:$C$7&gt;=E4328),SRP!$D$2:$D$7)*(G4328/100)*(E4328/1000)),
IF(AND(C4328="Wine",D4328="Fortified Wines"),
SUM(LOOKUP(2,1/(SRP!$B$26:$B$29&lt;=E4328)/(SRP!$C$26:$C$29&gt;=E4328),SRP!$D$26:$D$29)*(G4328/100)*(E4328/1000)),
IF(C4328="Wine",
SUM(LOOKUP(2,1/(SRP!$B$21:$B$25&lt;=E4328)/(SRP!$C$21:$C$25&gt;=E4328),SRP!$D$21:$D$25)*(G4328/100)*(E4328/1000)),
IF(AND(C4328="Ready to Drink",D4328="RTD-One Pour Cocktail&gt;7%&lt;=14.5"),
SUM(LOOKUP(2,1/(SRP!$B$16:$B$20&lt;=E4328)/(SRP!$C$16:$C$20&gt;=E4328),SRP!$D$16:$D$20)*(G4328/100)*(E4328/1000)),
IF(C4328="Ready to Drink",
SUM(LOOKUP(2,1/(SRP!$B$11:$B$15&lt;=E4328)/(SRP!$C$11:$C$15&gt;=E4328),SRP!$D$11:$D$15)*(G4328/100)*(E4328/1000)),
0)))))),2)</f>
        <v>1.57</v>
      </c>
      <c r="L4328" s="173" t="str">
        <f t="shared" si="67"/>
        <v>Ready to Drink355</v>
      </c>
      <c r="M4328" s="154">
        <f>VLOOKUP(L4328,'Slope %'!C:D,2,0)</f>
        <v>0.12</v>
      </c>
    </row>
    <row r="4329" spans="1:13" x14ac:dyDescent="0.25">
      <c r="A4329" s="169">
        <v>55932</v>
      </c>
      <c r="B4329" s="170" t="s">
        <v>3384</v>
      </c>
      <c r="C4329" s="170" t="s">
        <v>263</v>
      </c>
      <c r="D4329" s="170" t="s">
        <v>909</v>
      </c>
      <c r="E4329" s="170">
        <v>750</v>
      </c>
      <c r="F4329" s="170">
        <v>12</v>
      </c>
      <c r="G4329" s="171">
        <v>6.5</v>
      </c>
      <c r="H4329" s="170" t="s">
        <v>2655</v>
      </c>
      <c r="I4329" s="171">
        <v>16.989999999999998</v>
      </c>
      <c r="J4329" s="169">
        <v>1</v>
      </c>
      <c r="K4329" s="154" cm="1">
        <f t="array" ref="K4329">ROUND(
IF(C4329="Beer",
SUM(LOOKUP(2,1/(SRP!$B$8:$B$10&lt;=E4329)/(SRP!$C$8:$C$10&gt;=E4329),SRP!$D$8:$D$10)*(G4329/100)*(E4329/1000)),
IF(C4329="Spirits",
SUM(LOOKUP(2,1/(SRP!$B$2:$B$7&lt;=E4329)/(SRP!$C$2:$C$7&gt;=E4329),SRP!$D$2:$D$7)*(G4329/100)*(E4329/1000)),
IF(AND(C4329="Wine",D4329="Fortified Wines"),
SUM(LOOKUP(2,1/(SRP!$B$26:$B$29&lt;=E4329)/(SRP!$C$26:$C$29&gt;=E4329),SRP!$D$26:$D$29)*(G4329/100)*(E4329/1000)),
IF(C4329="Wine",
SUM(LOOKUP(2,1/(SRP!$B$21:$B$25&lt;=E4329)/(SRP!$C$21:$C$25&gt;=E4329),SRP!$D$21:$D$25)*(G4329/100)*(E4329/1000)),
IF(AND(C4329="Ready to Drink",D4329="RTD-One Pour Cocktail&gt;7%&lt;=14.5"),
SUM(LOOKUP(2,1/(SRP!$B$16:$B$20&lt;=E4329)/(SRP!$C$16:$C$20&gt;=E4329),SRP!$D$16:$D$20)*(G4329/100)*(E4329/1000)),
IF(C4329="Ready to Drink",
SUM(LOOKUP(2,1/(SRP!$B$11:$B$15&lt;=E4329)/(SRP!$C$11:$C$15&gt;=E4329),SRP!$D$11:$D$15)*(G4329/100)*(E4329/1000)),
0)))))),2)</f>
        <v>3.81</v>
      </c>
      <c r="L4329" s="173" t="str">
        <f t="shared" si="67"/>
        <v>Ready to Drink750</v>
      </c>
      <c r="M4329" s="154">
        <f>VLOOKUP(L4329,'Slope %'!C:D,2,0)</f>
        <v>0.12</v>
      </c>
    </row>
    <row r="4330" spans="1:13" x14ac:dyDescent="0.25">
      <c r="A4330" s="169">
        <v>55932</v>
      </c>
      <c r="B4330" s="170" t="s">
        <v>3384</v>
      </c>
      <c r="C4330" s="170" t="s">
        <v>263</v>
      </c>
      <c r="D4330" s="170" t="s">
        <v>909</v>
      </c>
      <c r="E4330" s="170">
        <v>750</v>
      </c>
      <c r="F4330" s="170">
        <v>12</v>
      </c>
      <c r="G4330" s="171">
        <v>6.5</v>
      </c>
      <c r="H4330" s="170" t="s">
        <v>2364</v>
      </c>
      <c r="I4330" s="171">
        <v>16.989999999999998</v>
      </c>
      <c r="J4330" s="169">
        <v>1</v>
      </c>
      <c r="K4330" s="154" cm="1">
        <f t="array" ref="K4330">ROUND(
IF(C4330="Beer",
SUM(LOOKUP(2,1/(SRP!$B$8:$B$10&lt;=E4330)/(SRP!$C$8:$C$10&gt;=E4330),SRP!$D$8:$D$10)*(G4330/100)*(E4330/1000)),
IF(C4330="Spirits",
SUM(LOOKUP(2,1/(SRP!$B$2:$B$7&lt;=E4330)/(SRP!$C$2:$C$7&gt;=E4330),SRP!$D$2:$D$7)*(G4330/100)*(E4330/1000)),
IF(AND(C4330="Wine",D4330="Fortified Wines"),
SUM(LOOKUP(2,1/(SRP!$B$26:$B$29&lt;=E4330)/(SRP!$C$26:$C$29&gt;=E4330),SRP!$D$26:$D$29)*(G4330/100)*(E4330/1000)),
IF(C4330="Wine",
SUM(LOOKUP(2,1/(SRP!$B$21:$B$25&lt;=E4330)/(SRP!$C$21:$C$25&gt;=E4330),SRP!$D$21:$D$25)*(G4330/100)*(E4330/1000)),
IF(AND(C4330="Ready to Drink",D4330="RTD-One Pour Cocktail&gt;7%&lt;=14.5"),
SUM(LOOKUP(2,1/(SRP!$B$16:$B$20&lt;=E4330)/(SRP!$C$16:$C$20&gt;=E4330),SRP!$D$16:$D$20)*(G4330/100)*(E4330/1000)),
IF(C4330="Ready to Drink",
SUM(LOOKUP(2,1/(SRP!$B$11:$B$15&lt;=E4330)/(SRP!$C$11:$C$15&gt;=E4330),SRP!$D$11:$D$15)*(G4330/100)*(E4330/1000)),
0)))))),2)</f>
        <v>3.81</v>
      </c>
      <c r="L4330" s="173" t="str">
        <f t="shared" si="67"/>
        <v>Ready to Drink750</v>
      </c>
      <c r="M4330" s="154">
        <f>VLOOKUP(L4330,'Slope %'!C:D,2,0)</f>
        <v>0.12</v>
      </c>
    </row>
    <row r="4331" spans="1:13" x14ac:dyDescent="0.25">
      <c r="A4331" s="169">
        <v>55933</v>
      </c>
      <c r="B4331" s="170" t="s">
        <v>3385</v>
      </c>
      <c r="C4331" s="170" t="s">
        <v>263</v>
      </c>
      <c r="D4331" s="170" t="s">
        <v>935</v>
      </c>
      <c r="E4331" s="170">
        <v>30000</v>
      </c>
      <c r="F4331" s="170">
        <v>1</v>
      </c>
      <c r="G4331" s="171">
        <v>5.5</v>
      </c>
      <c r="H4331" s="170" t="s">
        <v>1615</v>
      </c>
      <c r="I4331" s="171">
        <v>230.72</v>
      </c>
      <c r="J4331" s="169">
        <v>1</v>
      </c>
      <c r="K4331" s="154" cm="1">
        <f t="array" ref="K4331">ROUND(
IF(C4331="Beer",
SUM(LOOKUP(2,1/(SRP!$B$8:$B$10&lt;=E4331)/(SRP!$C$8:$C$10&gt;=E4331),SRP!$D$8:$D$10)*(G4331/100)*(E4331/1000)),
IF(C4331="Spirits",
SUM(LOOKUP(2,1/(SRP!$B$2:$B$7&lt;=E4331)/(SRP!$C$2:$C$7&gt;=E4331),SRP!$D$2:$D$7)*(G4331/100)*(E4331/1000)),
IF(AND(C4331="Wine",D4331="Fortified Wines"),
SUM(LOOKUP(2,1/(SRP!$B$26:$B$29&lt;=E4331)/(SRP!$C$26:$C$29&gt;=E4331),SRP!$D$26:$D$29)*(G4331/100)*(E4331/1000)),
IF(C4331="Wine",
SUM(LOOKUP(2,1/(SRP!$B$21:$B$25&lt;=E4331)/(SRP!$C$21:$C$25&gt;=E4331),SRP!$D$21:$D$25)*(G4331/100)*(E4331/1000)),
IF(AND(C4331="Ready to Drink",D4331="RTD-One Pour Cocktail&gt;7%&lt;=14.5"),
SUM(LOOKUP(2,1/(SRP!$B$16:$B$20&lt;=E4331)/(SRP!$C$16:$C$20&gt;=E4331),SRP!$D$16:$D$20)*(G4331/100)*(E4331/1000)),
IF(C4331="Ready to Drink",
SUM(LOOKUP(2,1/(SRP!$B$11:$B$15&lt;=E4331)/(SRP!$C$11:$C$15&gt;=E4331),SRP!$D$11:$D$15)*(G4331/100)*(E4331/1000)),
0)))))),2)</f>
        <v>128.82</v>
      </c>
      <c r="L4331" s="173" t="str">
        <f t="shared" si="67"/>
        <v>Ready to Drink30000</v>
      </c>
      <c r="M4331" s="154" t="e">
        <f>VLOOKUP(L4331,'Slope %'!C:D,2,0)</f>
        <v>#N/A</v>
      </c>
    </row>
    <row r="4332" spans="1:13" x14ac:dyDescent="0.25">
      <c r="A4332" s="169">
        <v>55933</v>
      </c>
      <c r="B4332" s="170" t="s">
        <v>3385</v>
      </c>
      <c r="C4332" s="170" t="s">
        <v>263</v>
      </c>
      <c r="D4332" s="170" t="s">
        <v>935</v>
      </c>
      <c r="E4332" s="170">
        <v>30000</v>
      </c>
      <c r="F4332" s="170">
        <v>1</v>
      </c>
      <c r="G4332" s="171">
        <v>5.5</v>
      </c>
      <c r="H4332" s="170" t="s">
        <v>1615</v>
      </c>
      <c r="I4332" s="171">
        <v>230.72</v>
      </c>
      <c r="J4332" s="169">
        <v>1</v>
      </c>
      <c r="K4332" s="154" cm="1">
        <f t="array" ref="K4332">ROUND(
IF(C4332="Beer",
SUM(LOOKUP(2,1/(SRP!$B$8:$B$10&lt;=E4332)/(SRP!$C$8:$C$10&gt;=E4332),SRP!$D$8:$D$10)*(G4332/100)*(E4332/1000)),
IF(C4332="Spirits",
SUM(LOOKUP(2,1/(SRP!$B$2:$B$7&lt;=E4332)/(SRP!$C$2:$C$7&gt;=E4332),SRP!$D$2:$D$7)*(G4332/100)*(E4332/1000)),
IF(AND(C4332="Wine",D4332="Fortified Wines"),
SUM(LOOKUP(2,1/(SRP!$B$26:$B$29&lt;=E4332)/(SRP!$C$26:$C$29&gt;=E4332),SRP!$D$26:$D$29)*(G4332/100)*(E4332/1000)),
IF(C4332="Wine",
SUM(LOOKUP(2,1/(SRP!$B$21:$B$25&lt;=E4332)/(SRP!$C$21:$C$25&gt;=E4332),SRP!$D$21:$D$25)*(G4332/100)*(E4332/1000)),
IF(AND(C4332="Ready to Drink",D4332="RTD-One Pour Cocktail&gt;7%&lt;=14.5"),
SUM(LOOKUP(2,1/(SRP!$B$16:$B$20&lt;=E4332)/(SRP!$C$16:$C$20&gt;=E4332),SRP!$D$16:$D$20)*(G4332/100)*(E4332/1000)),
IF(C4332="Ready to Drink",
SUM(LOOKUP(2,1/(SRP!$B$11:$B$15&lt;=E4332)/(SRP!$C$11:$C$15&gt;=E4332),SRP!$D$11:$D$15)*(G4332/100)*(E4332/1000)),
0)))))),2)</f>
        <v>128.82</v>
      </c>
      <c r="L4332" s="173" t="str">
        <f t="shared" si="67"/>
        <v>Ready to Drink30000</v>
      </c>
      <c r="M4332" s="154" t="e">
        <f>VLOOKUP(L4332,'Slope %'!C:D,2,0)</f>
        <v>#N/A</v>
      </c>
    </row>
    <row r="4333" spans="1:13" x14ac:dyDescent="0.25">
      <c r="A4333" s="169">
        <v>55935</v>
      </c>
      <c r="B4333" s="170" t="s">
        <v>3386</v>
      </c>
      <c r="C4333" s="170" t="s">
        <v>11</v>
      </c>
      <c r="D4333" s="170" t="s">
        <v>267</v>
      </c>
      <c r="E4333" s="170">
        <v>473</v>
      </c>
      <c r="F4333" s="170">
        <v>24</v>
      </c>
      <c r="G4333" s="171">
        <v>4.7</v>
      </c>
      <c r="H4333" s="170" t="s">
        <v>415</v>
      </c>
      <c r="I4333" s="171">
        <v>4.3499999999999996</v>
      </c>
      <c r="J4333" s="169">
        <v>1</v>
      </c>
      <c r="K4333" s="154" cm="1">
        <f t="array" ref="K4333">ROUND(
IF(C4333="Beer",
SUM(LOOKUP(2,1/(SRP!$B$8:$B$10&lt;=E4333)/(SRP!$C$8:$C$10&gt;=E4333),SRP!$D$8:$D$10)*(G4333/100)*(E4333/1000)),
IF(C4333="Spirits",
SUM(LOOKUP(2,1/(SRP!$B$2:$B$7&lt;=E4333)/(SRP!$C$2:$C$7&gt;=E4333),SRP!$D$2:$D$7)*(G4333/100)*(E4333/1000)),
IF(AND(C4333="Wine",D4333="Fortified Wines"),
SUM(LOOKUP(2,1/(SRP!$B$26:$B$29&lt;=E4333)/(SRP!$C$26:$C$29&gt;=E4333),SRP!$D$26:$D$29)*(G4333/100)*(E4333/1000)),
IF(C4333="Wine",
SUM(LOOKUP(2,1/(SRP!$B$21:$B$25&lt;=E4333)/(SRP!$C$21:$C$25&gt;=E4333),SRP!$D$21:$D$25)*(G4333/100)*(E4333/1000)),
IF(AND(C4333="Ready to Drink",D4333="RTD-One Pour Cocktail&gt;7%&lt;=14.5"),
SUM(LOOKUP(2,1/(SRP!$B$16:$B$20&lt;=E4333)/(SRP!$C$16:$C$20&gt;=E4333),SRP!$D$16:$D$20)*(G4333/100)*(E4333/1000)),
IF(C4333="Ready to Drink",
SUM(LOOKUP(2,1/(SRP!$B$11:$B$15&lt;=E4333)/(SRP!$C$11:$C$15&gt;=E4333),SRP!$D$11:$D$15)*(G4333/100)*(E4333/1000)),
0)))))),2)</f>
        <v>1.74</v>
      </c>
      <c r="L4333" s="173" t="str">
        <f t="shared" si="67"/>
        <v>Beer473</v>
      </c>
      <c r="M4333" s="154">
        <f>VLOOKUP(L4333,'Slope %'!C:D,2,0)</f>
        <v>0.12</v>
      </c>
    </row>
    <row r="4334" spans="1:13" x14ac:dyDescent="0.25">
      <c r="A4334" s="169">
        <v>55935</v>
      </c>
      <c r="B4334" s="170" t="s">
        <v>3386</v>
      </c>
      <c r="C4334" s="170" t="s">
        <v>11</v>
      </c>
      <c r="D4334" s="170" t="s">
        <v>267</v>
      </c>
      <c r="E4334" s="170">
        <v>473</v>
      </c>
      <c r="F4334" s="170">
        <v>24</v>
      </c>
      <c r="G4334" s="171">
        <v>4.7</v>
      </c>
      <c r="H4334" s="170" t="s">
        <v>415</v>
      </c>
      <c r="I4334" s="171">
        <v>4.3499999999999996</v>
      </c>
      <c r="J4334" s="169">
        <v>1</v>
      </c>
      <c r="K4334" s="154" cm="1">
        <f t="array" ref="K4334">ROUND(
IF(C4334="Beer",
SUM(LOOKUP(2,1/(SRP!$B$8:$B$10&lt;=E4334)/(SRP!$C$8:$C$10&gt;=E4334),SRP!$D$8:$D$10)*(G4334/100)*(E4334/1000)),
IF(C4334="Spirits",
SUM(LOOKUP(2,1/(SRP!$B$2:$B$7&lt;=E4334)/(SRP!$C$2:$C$7&gt;=E4334),SRP!$D$2:$D$7)*(G4334/100)*(E4334/1000)),
IF(AND(C4334="Wine",D4334="Fortified Wines"),
SUM(LOOKUP(2,1/(SRP!$B$26:$B$29&lt;=E4334)/(SRP!$C$26:$C$29&gt;=E4334),SRP!$D$26:$D$29)*(G4334/100)*(E4334/1000)),
IF(C4334="Wine",
SUM(LOOKUP(2,1/(SRP!$B$21:$B$25&lt;=E4334)/(SRP!$C$21:$C$25&gt;=E4334),SRP!$D$21:$D$25)*(G4334/100)*(E4334/1000)),
IF(AND(C4334="Ready to Drink",D4334="RTD-One Pour Cocktail&gt;7%&lt;=14.5"),
SUM(LOOKUP(2,1/(SRP!$B$16:$B$20&lt;=E4334)/(SRP!$C$16:$C$20&gt;=E4334),SRP!$D$16:$D$20)*(G4334/100)*(E4334/1000)),
IF(C4334="Ready to Drink",
SUM(LOOKUP(2,1/(SRP!$B$11:$B$15&lt;=E4334)/(SRP!$C$11:$C$15&gt;=E4334),SRP!$D$11:$D$15)*(G4334/100)*(E4334/1000)),
0)))))),2)</f>
        <v>1.74</v>
      </c>
      <c r="L4334" s="173" t="str">
        <f t="shared" si="67"/>
        <v>Beer473</v>
      </c>
      <c r="M4334" s="154">
        <f>VLOOKUP(L4334,'Slope %'!C:D,2,0)</f>
        <v>0.12</v>
      </c>
    </row>
    <row r="4335" spans="1:13" x14ac:dyDescent="0.25">
      <c r="A4335" s="169">
        <v>55938</v>
      </c>
      <c r="B4335" s="170" t="s">
        <v>3387</v>
      </c>
      <c r="C4335" s="170" t="s">
        <v>263</v>
      </c>
      <c r="D4335" s="170" t="s">
        <v>332</v>
      </c>
      <c r="E4335" s="170">
        <v>4260</v>
      </c>
      <c r="F4335" s="170">
        <v>2</v>
      </c>
      <c r="G4335" s="171">
        <v>7</v>
      </c>
      <c r="H4335" s="170" t="s">
        <v>3142</v>
      </c>
      <c r="I4335" s="171">
        <v>29.99</v>
      </c>
      <c r="J4335" s="169">
        <v>12</v>
      </c>
      <c r="K4335" s="154" cm="1">
        <f t="array" ref="K4335">ROUND(
IF(C4335="Beer",
SUM(LOOKUP(2,1/(SRP!$B$8:$B$10&lt;=E4335)/(SRP!$C$8:$C$10&gt;=E4335),SRP!$D$8:$D$10)*(G4335/100)*(E4335/1000)),
IF(C4335="Spirits",
SUM(LOOKUP(2,1/(SRP!$B$2:$B$7&lt;=E4335)/(SRP!$C$2:$C$7&gt;=E4335),SRP!$D$2:$D$7)*(G4335/100)*(E4335/1000)),
IF(AND(C4335="Wine",D4335="Fortified Wines"),
SUM(LOOKUP(2,1/(SRP!$B$26:$B$29&lt;=E4335)/(SRP!$C$26:$C$29&gt;=E4335),SRP!$D$26:$D$29)*(G4335/100)*(E4335/1000)),
IF(C4335="Wine",
SUM(LOOKUP(2,1/(SRP!$B$21:$B$25&lt;=E4335)/(SRP!$C$21:$C$25&gt;=E4335),SRP!$D$21:$D$25)*(G4335/100)*(E4335/1000)),
IF(AND(C4335="Ready to Drink",D4335="RTD-One Pour Cocktail&gt;7%&lt;=14.5"),
SUM(LOOKUP(2,1/(SRP!$B$16:$B$20&lt;=E4335)/(SRP!$C$16:$C$20&gt;=E4335),SRP!$D$16:$D$20)*(G4335/100)*(E4335/1000)),
IF(C4335="Ready to Drink",
SUM(LOOKUP(2,1/(SRP!$B$11:$B$15&lt;=E4335)/(SRP!$C$11:$C$15&gt;=E4335),SRP!$D$11:$D$15)*(G4335/100)*(E4335/1000)),
0)))))),2)</f>
        <v>23.28</v>
      </c>
      <c r="L4335" s="173" t="str">
        <f t="shared" si="67"/>
        <v>Ready to Drink4260</v>
      </c>
      <c r="M4335" s="154">
        <f>VLOOKUP(L4335,'Slope %'!C:D,2,0)</f>
        <v>7.0000000000000007E-2</v>
      </c>
    </row>
    <row r="4336" spans="1:13" x14ac:dyDescent="0.25">
      <c r="A4336" s="169">
        <v>55938</v>
      </c>
      <c r="B4336" s="170" t="s">
        <v>3387</v>
      </c>
      <c r="C4336" s="170" t="s">
        <v>263</v>
      </c>
      <c r="D4336" s="170" t="s">
        <v>332</v>
      </c>
      <c r="E4336" s="170">
        <v>4260</v>
      </c>
      <c r="F4336" s="170">
        <v>2</v>
      </c>
      <c r="G4336" s="171">
        <v>7</v>
      </c>
      <c r="H4336" s="170" t="s">
        <v>3142</v>
      </c>
      <c r="I4336" s="171">
        <v>29.99</v>
      </c>
      <c r="J4336" s="169">
        <v>12</v>
      </c>
      <c r="K4336" s="154" cm="1">
        <f t="array" ref="K4336">ROUND(
IF(C4336="Beer",
SUM(LOOKUP(2,1/(SRP!$B$8:$B$10&lt;=E4336)/(SRP!$C$8:$C$10&gt;=E4336),SRP!$D$8:$D$10)*(G4336/100)*(E4336/1000)),
IF(C4336="Spirits",
SUM(LOOKUP(2,1/(SRP!$B$2:$B$7&lt;=E4336)/(SRP!$C$2:$C$7&gt;=E4336),SRP!$D$2:$D$7)*(G4336/100)*(E4336/1000)),
IF(AND(C4336="Wine",D4336="Fortified Wines"),
SUM(LOOKUP(2,1/(SRP!$B$26:$B$29&lt;=E4336)/(SRP!$C$26:$C$29&gt;=E4336),SRP!$D$26:$D$29)*(G4336/100)*(E4336/1000)),
IF(C4336="Wine",
SUM(LOOKUP(2,1/(SRP!$B$21:$B$25&lt;=E4336)/(SRP!$C$21:$C$25&gt;=E4336),SRP!$D$21:$D$25)*(G4336/100)*(E4336/1000)),
IF(AND(C4336="Ready to Drink",D4336="RTD-One Pour Cocktail&gt;7%&lt;=14.5"),
SUM(LOOKUP(2,1/(SRP!$B$16:$B$20&lt;=E4336)/(SRP!$C$16:$C$20&gt;=E4336),SRP!$D$16:$D$20)*(G4336/100)*(E4336/1000)),
IF(C4336="Ready to Drink",
SUM(LOOKUP(2,1/(SRP!$B$11:$B$15&lt;=E4336)/(SRP!$C$11:$C$15&gt;=E4336),SRP!$D$11:$D$15)*(G4336/100)*(E4336/1000)),
0)))))),2)</f>
        <v>23.28</v>
      </c>
      <c r="L4336" s="173" t="str">
        <f t="shared" si="67"/>
        <v>Ready to Drink4260</v>
      </c>
      <c r="M4336" s="154">
        <f>VLOOKUP(L4336,'Slope %'!C:D,2,0)</f>
        <v>7.0000000000000007E-2</v>
      </c>
    </row>
    <row r="4337" spans="1:13" x14ac:dyDescent="0.25">
      <c r="A4337" s="169">
        <v>55952</v>
      </c>
      <c r="B4337" s="170" t="s">
        <v>3388</v>
      </c>
      <c r="C4337" s="170" t="s">
        <v>24</v>
      </c>
      <c r="D4337" s="170" t="s">
        <v>58</v>
      </c>
      <c r="E4337" s="170">
        <v>200</v>
      </c>
      <c r="F4337" s="170">
        <v>24</v>
      </c>
      <c r="G4337" s="171">
        <v>12</v>
      </c>
      <c r="H4337" s="170" t="s">
        <v>26</v>
      </c>
      <c r="I4337" s="171">
        <v>3.99</v>
      </c>
      <c r="J4337" s="169">
        <v>1</v>
      </c>
      <c r="K4337" s="154" cm="1">
        <f t="array" ref="K4337">ROUND(
IF(C4337="Beer",
SUM(LOOKUP(2,1/(SRP!$B$8:$B$10&lt;=E4337)/(SRP!$C$8:$C$10&gt;=E4337),SRP!$D$8:$D$10)*(G4337/100)*(E4337/1000)),
IF(C4337="Spirits",
SUM(LOOKUP(2,1/(SRP!$B$2:$B$7&lt;=E4337)/(SRP!$C$2:$C$7&gt;=E4337),SRP!$D$2:$D$7)*(G4337/100)*(E4337/1000)),
IF(AND(C4337="Wine",D4337="Fortified Wines"),
SUM(LOOKUP(2,1/(SRP!$B$26:$B$29&lt;=E4337)/(SRP!$C$26:$C$29&gt;=E4337),SRP!$D$26:$D$29)*(G4337/100)*(E4337/1000)),
IF(C4337="Wine",
SUM(LOOKUP(2,1/(SRP!$B$21:$B$25&lt;=E4337)/(SRP!$C$21:$C$25&gt;=E4337),SRP!$D$21:$D$25)*(G4337/100)*(E4337/1000)),
IF(AND(C4337="Ready to Drink",D4337="RTD-One Pour Cocktail&gt;7%&lt;=14.5"),
SUM(LOOKUP(2,1/(SRP!$B$16:$B$20&lt;=E4337)/(SRP!$C$16:$C$20&gt;=E4337),SRP!$D$16:$D$20)*(G4337/100)*(E4337/1000)),
IF(C4337="Ready to Drink",
SUM(LOOKUP(2,1/(SRP!$B$11:$B$15&lt;=E4337)/(SRP!$C$11:$C$15&gt;=E4337),SRP!$D$11:$D$15)*(G4337/100)*(E4337/1000)),
0)))))),2)</f>
        <v>2.69</v>
      </c>
      <c r="L4337" s="173" t="str">
        <f t="shared" si="67"/>
        <v>Wine200</v>
      </c>
      <c r="M4337" s="154">
        <f>VLOOKUP(L4337,'Slope %'!C:D,2,0)</f>
        <v>0.12</v>
      </c>
    </row>
    <row r="4338" spans="1:13" x14ac:dyDescent="0.25">
      <c r="A4338" s="169">
        <v>55960</v>
      </c>
      <c r="B4338" s="170" t="s">
        <v>3389</v>
      </c>
      <c r="C4338" s="170" t="s">
        <v>24</v>
      </c>
      <c r="D4338" s="170" t="s">
        <v>68</v>
      </c>
      <c r="E4338" s="170">
        <v>200</v>
      </c>
      <c r="F4338" s="170">
        <v>24</v>
      </c>
      <c r="G4338" s="171">
        <v>12.5</v>
      </c>
      <c r="H4338" s="170" t="s">
        <v>26</v>
      </c>
      <c r="I4338" s="171">
        <v>3.99</v>
      </c>
      <c r="J4338" s="169">
        <v>1</v>
      </c>
      <c r="K4338" s="154" cm="1">
        <f t="array" ref="K4338">ROUND(
IF(C4338="Beer",
SUM(LOOKUP(2,1/(SRP!$B$8:$B$10&lt;=E4338)/(SRP!$C$8:$C$10&gt;=E4338),SRP!$D$8:$D$10)*(G4338/100)*(E4338/1000)),
IF(C4338="Spirits",
SUM(LOOKUP(2,1/(SRP!$B$2:$B$7&lt;=E4338)/(SRP!$C$2:$C$7&gt;=E4338),SRP!$D$2:$D$7)*(G4338/100)*(E4338/1000)),
IF(AND(C4338="Wine",D4338="Fortified Wines"),
SUM(LOOKUP(2,1/(SRP!$B$26:$B$29&lt;=E4338)/(SRP!$C$26:$C$29&gt;=E4338),SRP!$D$26:$D$29)*(G4338/100)*(E4338/1000)),
IF(C4338="Wine",
SUM(LOOKUP(2,1/(SRP!$B$21:$B$25&lt;=E4338)/(SRP!$C$21:$C$25&gt;=E4338),SRP!$D$21:$D$25)*(G4338/100)*(E4338/1000)),
IF(AND(C4338="Ready to Drink",D4338="RTD-One Pour Cocktail&gt;7%&lt;=14.5"),
SUM(LOOKUP(2,1/(SRP!$B$16:$B$20&lt;=E4338)/(SRP!$C$16:$C$20&gt;=E4338),SRP!$D$16:$D$20)*(G4338/100)*(E4338/1000)),
IF(C4338="Ready to Drink",
SUM(LOOKUP(2,1/(SRP!$B$11:$B$15&lt;=E4338)/(SRP!$C$11:$C$15&gt;=E4338),SRP!$D$11:$D$15)*(G4338/100)*(E4338/1000)),
0)))))),2)</f>
        <v>2.81</v>
      </c>
      <c r="L4338" s="173" t="str">
        <f t="shared" si="67"/>
        <v>Wine200</v>
      </c>
      <c r="M4338" s="154">
        <f>VLOOKUP(L4338,'Slope %'!C:D,2,0)</f>
        <v>0.12</v>
      </c>
    </row>
    <row r="4339" spans="1:13" x14ac:dyDescent="0.25">
      <c r="A4339" s="169">
        <v>55976</v>
      </c>
      <c r="B4339" s="170" t="s">
        <v>3390</v>
      </c>
      <c r="C4339" s="170" t="s">
        <v>11</v>
      </c>
      <c r="D4339" s="170" t="s">
        <v>267</v>
      </c>
      <c r="E4339" s="170">
        <v>473</v>
      </c>
      <c r="F4339" s="170">
        <v>24</v>
      </c>
      <c r="G4339" s="171">
        <v>4.5</v>
      </c>
      <c r="H4339" s="170" t="s">
        <v>1662</v>
      </c>
      <c r="I4339" s="171">
        <v>4.25</v>
      </c>
      <c r="J4339" s="169">
        <v>1</v>
      </c>
      <c r="K4339" s="154" cm="1">
        <f t="array" ref="K4339">ROUND(
IF(C4339="Beer",
SUM(LOOKUP(2,1/(SRP!$B$8:$B$10&lt;=E4339)/(SRP!$C$8:$C$10&gt;=E4339),SRP!$D$8:$D$10)*(G4339/100)*(E4339/1000)),
IF(C4339="Spirits",
SUM(LOOKUP(2,1/(SRP!$B$2:$B$7&lt;=E4339)/(SRP!$C$2:$C$7&gt;=E4339),SRP!$D$2:$D$7)*(G4339/100)*(E4339/1000)),
IF(AND(C4339="Wine",D4339="Fortified Wines"),
SUM(LOOKUP(2,1/(SRP!$B$26:$B$29&lt;=E4339)/(SRP!$C$26:$C$29&gt;=E4339),SRP!$D$26:$D$29)*(G4339/100)*(E4339/1000)),
IF(C4339="Wine",
SUM(LOOKUP(2,1/(SRP!$B$21:$B$25&lt;=E4339)/(SRP!$C$21:$C$25&gt;=E4339),SRP!$D$21:$D$25)*(G4339/100)*(E4339/1000)),
IF(AND(C4339="Ready to Drink",D4339="RTD-One Pour Cocktail&gt;7%&lt;=14.5"),
SUM(LOOKUP(2,1/(SRP!$B$16:$B$20&lt;=E4339)/(SRP!$C$16:$C$20&gt;=E4339),SRP!$D$16:$D$20)*(G4339/100)*(E4339/1000)),
IF(C4339="Ready to Drink",
SUM(LOOKUP(2,1/(SRP!$B$11:$B$15&lt;=E4339)/(SRP!$C$11:$C$15&gt;=E4339),SRP!$D$11:$D$15)*(G4339/100)*(E4339/1000)),
0)))))),2)</f>
        <v>1.66</v>
      </c>
      <c r="L4339" s="173" t="str">
        <f t="shared" si="67"/>
        <v>Beer473</v>
      </c>
      <c r="M4339" s="154">
        <f>VLOOKUP(L4339,'Slope %'!C:D,2,0)</f>
        <v>0.12</v>
      </c>
    </row>
    <row r="4340" spans="1:13" x14ac:dyDescent="0.25">
      <c r="A4340" s="169">
        <v>55976</v>
      </c>
      <c r="B4340" s="170" t="s">
        <v>3390</v>
      </c>
      <c r="C4340" s="170" t="s">
        <v>11</v>
      </c>
      <c r="D4340" s="170" t="s">
        <v>267</v>
      </c>
      <c r="E4340" s="170">
        <v>473</v>
      </c>
      <c r="F4340" s="170">
        <v>24</v>
      </c>
      <c r="G4340" s="171">
        <v>4.5</v>
      </c>
      <c r="H4340" s="170" t="s">
        <v>1662</v>
      </c>
      <c r="I4340" s="171">
        <v>4.25</v>
      </c>
      <c r="J4340" s="169">
        <v>1</v>
      </c>
      <c r="K4340" s="154" cm="1">
        <f t="array" ref="K4340">ROUND(
IF(C4340="Beer",
SUM(LOOKUP(2,1/(SRP!$B$8:$B$10&lt;=E4340)/(SRP!$C$8:$C$10&gt;=E4340),SRP!$D$8:$D$10)*(G4340/100)*(E4340/1000)),
IF(C4340="Spirits",
SUM(LOOKUP(2,1/(SRP!$B$2:$B$7&lt;=E4340)/(SRP!$C$2:$C$7&gt;=E4340),SRP!$D$2:$D$7)*(G4340/100)*(E4340/1000)),
IF(AND(C4340="Wine",D4340="Fortified Wines"),
SUM(LOOKUP(2,1/(SRP!$B$26:$B$29&lt;=E4340)/(SRP!$C$26:$C$29&gt;=E4340),SRP!$D$26:$D$29)*(G4340/100)*(E4340/1000)),
IF(C4340="Wine",
SUM(LOOKUP(2,1/(SRP!$B$21:$B$25&lt;=E4340)/(SRP!$C$21:$C$25&gt;=E4340),SRP!$D$21:$D$25)*(G4340/100)*(E4340/1000)),
IF(AND(C4340="Ready to Drink",D4340="RTD-One Pour Cocktail&gt;7%&lt;=14.5"),
SUM(LOOKUP(2,1/(SRP!$B$16:$B$20&lt;=E4340)/(SRP!$C$16:$C$20&gt;=E4340),SRP!$D$16:$D$20)*(G4340/100)*(E4340/1000)),
IF(C4340="Ready to Drink",
SUM(LOOKUP(2,1/(SRP!$B$11:$B$15&lt;=E4340)/(SRP!$C$11:$C$15&gt;=E4340),SRP!$D$11:$D$15)*(G4340/100)*(E4340/1000)),
0)))))),2)</f>
        <v>1.66</v>
      </c>
      <c r="L4340" s="173" t="str">
        <f t="shared" si="67"/>
        <v>Beer473</v>
      </c>
      <c r="M4340" s="154">
        <f>VLOOKUP(L4340,'Slope %'!C:D,2,0)</f>
        <v>0.12</v>
      </c>
    </row>
    <row r="4341" spans="1:13" x14ac:dyDescent="0.25">
      <c r="A4341" s="169">
        <v>55978</v>
      </c>
      <c r="B4341" s="170" t="s">
        <v>3391</v>
      </c>
      <c r="C4341" s="170" t="s">
        <v>11</v>
      </c>
      <c r="D4341" s="170" t="s">
        <v>267</v>
      </c>
      <c r="E4341" s="170">
        <v>990</v>
      </c>
      <c r="F4341" s="170">
        <v>8</v>
      </c>
      <c r="G4341" s="171">
        <v>9</v>
      </c>
      <c r="H4341" s="170" t="s">
        <v>723</v>
      </c>
      <c r="I4341" s="171">
        <v>21.99</v>
      </c>
      <c r="J4341" s="169">
        <v>3</v>
      </c>
      <c r="K4341" s="154" cm="1">
        <f t="array" ref="K4341">ROUND(
IF(C4341="Beer",
SUM(LOOKUP(2,1/(SRP!$B$8:$B$10&lt;=E4341)/(SRP!$C$8:$C$10&gt;=E4341),SRP!$D$8:$D$10)*(G4341/100)*(E4341/1000)),
IF(C4341="Spirits",
SUM(LOOKUP(2,1/(SRP!$B$2:$B$7&lt;=E4341)/(SRP!$C$2:$C$7&gt;=E4341),SRP!$D$2:$D$7)*(G4341/100)*(E4341/1000)),
IF(AND(C4341="Wine",D4341="Fortified Wines"),
SUM(LOOKUP(2,1/(SRP!$B$26:$B$29&lt;=E4341)/(SRP!$C$26:$C$29&gt;=E4341),SRP!$D$26:$D$29)*(G4341/100)*(E4341/1000)),
IF(C4341="Wine",
SUM(LOOKUP(2,1/(SRP!$B$21:$B$25&lt;=E4341)/(SRP!$C$21:$C$25&gt;=E4341),SRP!$D$21:$D$25)*(G4341/100)*(E4341/1000)),
IF(AND(C4341="Ready to Drink",D4341="RTD-One Pour Cocktail&gt;7%&lt;=14.5"),
SUM(LOOKUP(2,1/(SRP!$B$16:$B$20&lt;=E4341)/(SRP!$C$16:$C$20&gt;=E4341),SRP!$D$16:$D$20)*(G4341/100)*(E4341/1000)),
IF(C4341="Ready to Drink",
SUM(LOOKUP(2,1/(SRP!$B$11:$B$15&lt;=E4341)/(SRP!$C$11:$C$15&gt;=E4341),SRP!$D$11:$D$15)*(G4341/100)*(E4341/1000)),
0)))))),2)</f>
        <v>6.96</v>
      </c>
      <c r="L4341" s="173" t="str">
        <f t="shared" si="67"/>
        <v>Beer990</v>
      </c>
      <c r="M4341" s="154">
        <f>VLOOKUP(L4341,'Slope %'!C:D,2,0)</f>
        <v>0.12</v>
      </c>
    </row>
    <row r="4342" spans="1:13" x14ac:dyDescent="0.25">
      <c r="A4342" s="169">
        <v>55992</v>
      </c>
      <c r="B4342" s="170" t="s">
        <v>3392</v>
      </c>
      <c r="C4342" s="170" t="s">
        <v>263</v>
      </c>
      <c r="D4342" s="170" t="s">
        <v>264</v>
      </c>
      <c r="E4342" s="170">
        <v>473</v>
      </c>
      <c r="F4342" s="170">
        <v>24</v>
      </c>
      <c r="G4342" s="171">
        <v>7</v>
      </c>
      <c r="H4342" s="170" t="s">
        <v>3142</v>
      </c>
      <c r="I4342" s="171">
        <v>4.1900000000000004</v>
      </c>
      <c r="J4342" s="169">
        <v>1</v>
      </c>
      <c r="K4342" s="154" cm="1">
        <f t="array" ref="K4342">ROUND(
IF(C4342="Beer",
SUM(LOOKUP(2,1/(SRP!$B$8:$B$10&lt;=E4342)/(SRP!$C$8:$C$10&gt;=E4342),SRP!$D$8:$D$10)*(G4342/100)*(E4342/1000)),
IF(C4342="Spirits",
SUM(LOOKUP(2,1/(SRP!$B$2:$B$7&lt;=E4342)/(SRP!$C$2:$C$7&gt;=E4342),SRP!$D$2:$D$7)*(G4342/100)*(E4342/1000)),
IF(AND(C4342="Wine",D4342="Fortified Wines"),
SUM(LOOKUP(2,1/(SRP!$B$26:$B$29&lt;=E4342)/(SRP!$C$26:$C$29&gt;=E4342),SRP!$D$26:$D$29)*(G4342/100)*(E4342/1000)),
IF(C4342="Wine",
SUM(LOOKUP(2,1/(SRP!$B$21:$B$25&lt;=E4342)/(SRP!$C$21:$C$25&gt;=E4342),SRP!$D$21:$D$25)*(G4342/100)*(E4342/1000)),
IF(AND(C4342="Ready to Drink",D4342="RTD-One Pour Cocktail&gt;7%&lt;=14.5"),
SUM(LOOKUP(2,1/(SRP!$B$16:$B$20&lt;=E4342)/(SRP!$C$16:$C$20&gt;=E4342),SRP!$D$16:$D$20)*(G4342/100)*(E4342/1000)),
IF(C4342="Ready to Drink",
SUM(LOOKUP(2,1/(SRP!$B$11:$B$15&lt;=E4342)/(SRP!$C$11:$C$15&gt;=E4342),SRP!$D$11:$D$15)*(G4342/100)*(E4342/1000)),
0)))))),2)</f>
        <v>2.74</v>
      </c>
      <c r="L4342" s="173" t="str">
        <f t="shared" si="67"/>
        <v>Ready to Drink473</v>
      </c>
      <c r="M4342" s="154">
        <f>VLOOKUP(L4342,'Slope %'!C:D,2,0)</f>
        <v>0.12</v>
      </c>
    </row>
    <row r="4343" spans="1:13" x14ac:dyDescent="0.25">
      <c r="A4343" s="169">
        <v>55992</v>
      </c>
      <c r="B4343" s="170" t="s">
        <v>3392</v>
      </c>
      <c r="C4343" s="170" t="s">
        <v>263</v>
      </c>
      <c r="D4343" s="170" t="s">
        <v>264</v>
      </c>
      <c r="E4343" s="170">
        <v>473</v>
      </c>
      <c r="F4343" s="170">
        <v>24</v>
      </c>
      <c r="G4343" s="171">
        <v>7</v>
      </c>
      <c r="H4343" s="170" t="s">
        <v>3142</v>
      </c>
      <c r="I4343" s="171">
        <v>4.1900000000000004</v>
      </c>
      <c r="J4343" s="169">
        <v>1</v>
      </c>
      <c r="K4343" s="154" cm="1">
        <f t="array" ref="K4343">ROUND(
IF(C4343="Beer",
SUM(LOOKUP(2,1/(SRP!$B$8:$B$10&lt;=E4343)/(SRP!$C$8:$C$10&gt;=E4343),SRP!$D$8:$D$10)*(G4343/100)*(E4343/1000)),
IF(C4343="Spirits",
SUM(LOOKUP(2,1/(SRP!$B$2:$B$7&lt;=E4343)/(SRP!$C$2:$C$7&gt;=E4343),SRP!$D$2:$D$7)*(G4343/100)*(E4343/1000)),
IF(AND(C4343="Wine",D4343="Fortified Wines"),
SUM(LOOKUP(2,1/(SRP!$B$26:$B$29&lt;=E4343)/(SRP!$C$26:$C$29&gt;=E4343),SRP!$D$26:$D$29)*(G4343/100)*(E4343/1000)),
IF(C4343="Wine",
SUM(LOOKUP(2,1/(SRP!$B$21:$B$25&lt;=E4343)/(SRP!$C$21:$C$25&gt;=E4343),SRP!$D$21:$D$25)*(G4343/100)*(E4343/1000)),
IF(AND(C4343="Ready to Drink",D4343="RTD-One Pour Cocktail&gt;7%&lt;=14.5"),
SUM(LOOKUP(2,1/(SRP!$B$16:$B$20&lt;=E4343)/(SRP!$C$16:$C$20&gt;=E4343),SRP!$D$16:$D$20)*(G4343/100)*(E4343/1000)),
IF(C4343="Ready to Drink",
SUM(LOOKUP(2,1/(SRP!$B$11:$B$15&lt;=E4343)/(SRP!$C$11:$C$15&gt;=E4343),SRP!$D$11:$D$15)*(G4343/100)*(E4343/1000)),
0)))))),2)</f>
        <v>2.74</v>
      </c>
      <c r="L4343" s="173" t="str">
        <f t="shared" si="67"/>
        <v>Ready to Drink473</v>
      </c>
      <c r="M4343" s="154">
        <f>VLOOKUP(L4343,'Slope %'!C:D,2,0)</f>
        <v>0.12</v>
      </c>
    </row>
    <row r="4344" spans="1:13" x14ac:dyDescent="0.25">
      <c r="A4344" s="169">
        <v>55994</v>
      </c>
      <c r="B4344" s="170" t="s">
        <v>3393</v>
      </c>
      <c r="C4344" s="170" t="s">
        <v>24</v>
      </c>
      <c r="D4344" s="170" t="s">
        <v>504</v>
      </c>
      <c r="E4344" s="170">
        <v>750</v>
      </c>
      <c r="F4344" s="170">
        <v>12</v>
      </c>
      <c r="G4344" s="171">
        <v>17</v>
      </c>
      <c r="H4344" s="170" t="s">
        <v>26</v>
      </c>
      <c r="I4344" s="171">
        <v>24.99</v>
      </c>
      <c r="J4344" s="169">
        <v>1</v>
      </c>
      <c r="K4344" s="154" cm="1">
        <f t="array" ref="K4344">ROUND(
IF(C4344="Beer",
SUM(LOOKUP(2,1/(SRP!$B$8:$B$10&lt;=E4344)/(SRP!$C$8:$C$10&gt;=E4344),SRP!$D$8:$D$10)*(G4344/100)*(E4344/1000)),
IF(C4344="Spirits",
SUM(LOOKUP(2,1/(SRP!$B$2:$B$7&lt;=E4344)/(SRP!$C$2:$C$7&gt;=E4344),SRP!$D$2:$D$7)*(G4344/100)*(E4344/1000)),
IF(AND(C4344="Wine",D4344="Fortified Wines"),
SUM(LOOKUP(2,1/(SRP!$B$26:$B$29&lt;=E4344)/(SRP!$C$26:$C$29&gt;=E4344),SRP!$D$26:$D$29)*(G4344/100)*(E4344/1000)),
IF(C4344="Wine",
SUM(LOOKUP(2,1/(SRP!$B$21:$B$25&lt;=E4344)/(SRP!$C$21:$C$25&gt;=E4344),SRP!$D$21:$D$25)*(G4344/100)*(E4344/1000)),
IF(AND(C4344="Ready to Drink",D4344="RTD-One Pour Cocktail&gt;7%&lt;=14.5"),
SUM(LOOKUP(2,1/(SRP!$B$16:$B$20&lt;=E4344)/(SRP!$C$16:$C$20&gt;=E4344),SRP!$D$16:$D$20)*(G4344/100)*(E4344/1000)),
IF(C4344="Ready to Drink",
SUM(LOOKUP(2,1/(SRP!$B$11:$B$15&lt;=E4344)/(SRP!$C$11:$C$15&gt;=E4344),SRP!$D$11:$D$15)*(G4344/100)*(E4344/1000)),
0)))))),2)</f>
        <v>9.9499999999999993</v>
      </c>
      <c r="L4344" s="173" t="str">
        <f t="shared" si="67"/>
        <v>Wine750</v>
      </c>
      <c r="M4344" s="154">
        <f>VLOOKUP(L4344,'Slope %'!C:D,2,0)</f>
        <v>0.1</v>
      </c>
    </row>
    <row r="4345" spans="1:13" x14ac:dyDescent="0.25">
      <c r="A4345" s="169">
        <v>55997</v>
      </c>
      <c r="B4345" s="170" t="s">
        <v>3394</v>
      </c>
      <c r="C4345" s="170" t="s">
        <v>24</v>
      </c>
      <c r="D4345" s="170" t="s">
        <v>504</v>
      </c>
      <c r="E4345" s="170">
        <v>750</v>
      </c>
      <c r="F4345" s="170">
        <v>12</v>
      </c>
      <c r="G4345" s="171">
        <v>17</v>
      </c>
      <c r="H4345" s="170" t="s">
        <v>26</v>
      </c>
      <c r="I4345" s="171">
        <v>24.99</v>
      </c>
      <c r="J4345" s="169">
        <v>1</v>
      </c>
      <c r="K4345" s="154" cm="1">
        <f t="array" ref="K4345">ROUND(
IF(C4345="Beer",
SUM(LOOKUP(2,1/(SRP!$B$8:$B$10&lt;=E4345)/(SRP!$C$8:$C$10&gt;=E4345),SRP!$D$8:$D$10)*(G4345/100)*(E4345/1000)),
IF(C4345="Spirits",
SUM(LOOKUP(2,1/(SRP!$B$2:$B$7&lt;=E4345)/(SRP!$C$2:$C$7&gt;=E4345),SRP!$D$2:$D$7)*(G4345/100)*(E4345/1000)),
IF(AND(C4345="Wine",D4345="Fortified Wines"),
SUM(LOOKUP(2,1/(SRP!$B$26:$B$29&lt;=E4345)/(SRP!$C$26:$C$29&gt;=E4345),SRP!$D$26:$D$29)*(G4345/100)*(E4345/1000)),
IF(C4345="Wine",
SUM(LOOKUP(2,1/(SRP!$B$21:$B$25&lt;=E4345)/(SRP!$C$21:$C$25&gt;=E4345),SRP!$D$21:$D$25)*(G4345/100)*(E4345/1000)),
IF(AND(C4345="Ready to Drink",D4345="RTD-One Pour Cocktail&gt;7%&lt;=14.5"),
SUM(LOOKUP(2,1/(SRP!$B$16:$B$20&lt;=E4345)/(SRP!$C$16:$C$20&gt;=E4345),SRP!$D$16:$D$20)*(G4345/100)*(E4345/1000)),
IF(C4345="Ready to Drink",
SUM(LOOKUP(2,1/(SRP!$B$11:$B$15&lt;=E4345)/(SRP!$C$11:$C$15&gt;=E4345),SRP!$D$11:$D$15)*(G4345/100)*(E4345/1000)),
0)))))),2)</f>
        <v>9.9499999999999993</v>
      </c>
      <c r="L4345" s="173" t="str">
        <f t="shared" si="67"/>
        <v>Wine750</v>
      </c>
      <c r="M4345" s="154">
        <f>VLOOKUP(L4345,'Slope %'!C:D,2,0)</f>
        <v>0.1</v>
      </c>
    </row>
    <row r="4346" spans="1:13" x14ac:dyDescent="0.25">
      <c r="A4346" s="169">
        <v>56015</v>
      </c>
      <c r="B4346" s="170" t="s">
        <v>437</v>
      </c>
      <c r="C4346" s="170" t="s">
        <v>15</v>
      </c>
      <c r="D4346" s="170" t="s">
        <v>213</v>
      </c>
      <c r="E4346" s="170">
        <v>375</v>
      </c>
      <c r="F4346" s="170">
        <v>24</v>
      </c>
      <c r="G4346" s="171">
        <v>40</v>
      </c>
      <c r="H4346" s="170" t="s">
        <v>29</v>
      </c>
      <c r="I4346" s="171">
        <v>21.99</v>
      </c>
      <c r="J4346" s="169">
        <v>1</v>
      </c>
      <c r="K4346" s="154" cm="1">
        <f t="array" ref="K4346">ROUND(
IF(C4346="Beer",
SUM(LOOKUP(2,1/(SRP!$B$8:$B$10&lt;=E4346)/(SRP!$C$8:$C$10&gt;=E4346),SRP!$D$8:$D$10)*(G4346/100)*(E4346/1000)),
IF(C4346="Spirits",
SUM(LOOKUP(2,1/(SRP!$B$2:$B$7&lt;=E4346)/(SRP!$C$2:$C$7&gt;=E4346),SRP!$D$2:$D$7)*(G4346/100)*(E4346/1000)),
IF(AND(C4346="Wine",D4346="Fortified Wines"),
SUM(LOOKUP(2,1/(SRP!$B$26:$B$29&lt;=E4346)/(SRP!$C$26:$C$29&gt;=E4346),SRP!$D$26:$D$29)*(G4346/100)*(E4346/1000)),
IF(C4346="Wine",
SUM(LOOKUP(2,1/(SRP!$B$21:$B$25&lt;=E4346)/(SRP!$C$21:$C$25&gt;=E4346),SRP!$D$21:$D$25)*(G4346/100)*(E4346/1000)),
IF(AND(C4346="Ready to Drink",D4346="RTD-One Pour Cocktail&gt;7%&lt;=14.5"),
SUM(LOOKUP(2,1/(SRP!$B$16:$B$20&lt;=E4346)/(SRP!$C$16:$C$20&gt;=E4346),SRP!$D$16:$D$20)*(G4346/100)*(E4346/1000)),
IF(C4346="Ready to Drink",
SUM(LOOKUP(2,1/(SRP!$B$11:$B$15&lt;=E4346)/(SRP!$C$11:$C$15&gt;=E4346),SRP!$D$11:$D$15)*(G4346/100)*(E4346/1000)),
0)))))),2)</f>
        <v>13.3</v>
      </c>
      <c r="L4346" s="173" t="str">
        <f t="shared" si="67"/>
        <v>Spirits375</v>
      </c>
      <c r="M4346" s="154">
        <f>VLOOKUP(L4346,'Slope %'!C:D,2,0)</f>
        <v>0.1</v>
      </c>
    </row>
    <row r="4347" spans="1:13" x14ac:dyDescent="0.25">
      <c r="A4347" s="169">
        <v>56022</v>
      </c>
      <c r="B4347" s="170" t="s">
        <v>3395</v>
      </c>
      <c r="C4347" s="170" t="s">
        <v>263</v>
      </c>
      <c r="D4347" s="170" t="s">
        <v>332</v>
      </c>
      <c r="E4347" s="170">
        <v>473</v>
      </c>
      <c r="F4347" s="170">
        <v>24</v>
      </c>
      <c r="G4347" s="171">
        <v>7</v>
      </c>
      <c r="H4347" s="170" t="s">
        <v>3142</v>
      </c>
      <c r="I4347" s="171">
        <v>4.1900000000000004</v>
      </c>
      <c r="J4347" s="169">
        <v>1</v>
      </c>
      <c r="K4347" s="154" cm="1">
        <f t="array" ref="K4347">ROUND(
IF(C4347="Beer",
SUM(LOOKUP(2,1/(SRP!$B$8:$B$10&lt;=E4347)/(SRP!$C$8:$C$10&gt;=E4347),SRP!$D$8:$D$10)*(G4347/100)*(E4347/1000)),
IF(C4347="Spirits",
SUM(LOOKUP(2,1/(SRP!$B$2:$B$7&lt;=E4347)/(SRP!$C$2:$C$7&gt;=E4347),SRP!$D$2:$D$7)*(G4347/100)*(E4347/1000)),
IF(AND(C4347="Wine",D4347="Fortified Wines"),
SUM(LOOKUP(2,1/(SRP!$B$26:$B$29&lt;=E4347)/(SRP!$C$26:$C$29&gt;=E4347),SRP!$D$26:$D$29)*(G4347/100)*(E4347/1000)),
IF(C4347="Wine",
SUM(LOOKUP(2,1/(SRP!$B$21:$B$25&lt;=E4347)/(SRP!$C$21:$C$25&gt;=E4347),SRP!$D$21:$D$25)*(G4347/100)*(E4347/1000)),
IF(AND(C4347="Ready to Drink",D4347="RTD-One Pour Cocktail&gt;7%&lt;=14.5"),
SUM(LOOKUP(2,1/(SRP!$B$16:$B$20&lt;=E4347)/(SRP!$C$16:$C$20&gt;=E4347),SRP!$D$16:$D$20)*(G4347/100)*(E4347/1000)),
IF(C4347="Ready to Drink",
SUM(LOOKUP(2,1/(SRP!$B$11:$B$15&lt;=E4347)/(SRP!$C$11:$C$15&gt;=E4347),SRP!$D$11:$D$15)*(G4347/100)*(E4347/1000)),
0)))))),2)</f>
        <v>2.74</v>
      </c>
      <c r="L4347" s="173" t="str">
        <f t="shared" si="67"/>
        <v>Ready to Drink473</v>
      </c>
      <c r="M4347" s="154">
        <f>VLOOKUP(L4347,'Slope %'!C:D,2,0)</f>
        <v>0.12</v>
      </c>
    </row>
    <row r="4348" spans="1:13" x14ac:dyDescent="0.25">
      <c r="A4348" s="169">
        <v>56022</v>
      </c>
      <c r="B4348" s="170" t="s">
        <v>3395</v>
      </c>
      <c r="C4348" s="170" t="s">
        <v>263</v>
      </c>
      <c r="D4348" s="170" t="s">
        <v>332</v>
      </c>
      <c r="E4348" s="170">
        <v>473</v>
      </c>
      <c r="F4348" s="170">
        <v>24</v>
      </c>
      <c r="G4348" s="171">
        <v>7</v>
      </c>
      <c r="H4348" s="170" t="s">
        <v>3142</v>
      </c>
      <c r="I4348" s="171">
        <v>4.1900000000000004</v>
      </c>
      <c r="J4348" s="169">
        <v>1</v>
      </c>
      <c r="K4348" s="154" cm="1">
        <f t="array" ref="K4348">ROUND(
IF(C4348="Beer",
SUM(LOOKUP(2,1/(SRP!$B$8:$B$10&lt;=E4348)/(SRP!$C$8:$C$10&gt;=E4348),SRP!$D$8:$D$10)*(G4348/100)*(E4348/1000)),
IF(C4348="Spirits",
SUM(LOOKUP(2,1/(SRP!$B$2:$B$7&lt;=E4348)/(SRP!$C$2:$C$7&gt;=E4348),SRP!$D$2:$D$7)*(G4348/100)*(E4348/1000)),
IF(AND(C4348="Wine",D4348="Fortified Wines"),
SUM(LOOKUP(2,1/(SRP!$B$26:$B$29&lt;=E4348)/(SRP!$C$26:$C$29&gt;=E4348),SRP!$D$26:$D$29)*(G4348/100)*(E4348/1000)),
IF(C4348="Wine",
SUM(LOOKUP(2,1/(SRP!$B$21:$B$25&lt;=E4348)/(SRP!$C$21:$C$25&gt;=E4348),SRP!$D$21:$D$25)*(G4348/100)*(E4348/1000)),
IF(AND(C4348="Ready to Drink",D4348="RTD-One Pour Cocktail&gt;7%&lt;=14.5"),
SUM(LOOKUP(2,1/(SRP!$B$16:$B$20&lt;=E4348)/(SRP!$C$16:$C$20&gt;=E4348),SRP!$D$16:$D$20)*(G4348/100)*(E4348/1000)),
IF(C4348="Ready to Drink",
SUM(LOOKUP(2,1/(SRP!$B$11:$B$15&lt;=E4348)/(SRP!$C$11:$C$15&gt;=E4348),SRP!$D$11:$D$15)*(G4348/100)*(E4348/1000)),
0)))))),2)</f>
        <v>2.74</v>
      </c>
      <c r="L4348" s="173" t="str">
        <f t="shared" si="67"/>
        <v>Ready to Drink473</v>
      </c>
      <c r="M4348" s="154">
        <f>VLOOKUP(L4348,'Slope %'!C:D,2,0)</f>
        <v>0.12</v>
      </c>
    </row>
    <row r="4349" spans="1:13" x14ac:dyDescent="0.25">
      <c r="A4349" s="169">
        <v>56026</v>
      </c>
      <c r="B4349" s="170" t="s">
        <v>3396</v>
      </c>
      <c r="C4349" s="170" t="s">
        <v>263</v>
      </c>
      <c r="D4349" s="170" t="s">
        <v>332</v>
      </c>
      <c r="E4349" s="170">
        <v>473</v>
      </c>
      <c r="F4349" s="170">
        <v>24</v>
      </c>
      <c r="G4349" s="171">
        <v>7</v>
      </c>
      <c r="H4349" s="170" t="s">
        <v>3142</v>
      </c>
      <c r="I4349" s="171">
        <v>3.99</v>
      </c>
      <c r="J4349" s="169">
        <v>1</v>
      </c>
      <c r="K4349" s="154" cm="1">
        <f t="array" ref="K4349">ROUND(
IF(C4349="Beer",
SUM(LOOKUP(2,1/(SRP!$B$8:$B$10&lt;=E4349)/(SRP!$C$8:$C$10&gt;=E4349),SRP!$D$8:$D$10)*(G4349/100)*(E4349/1000)),
IF(C4349="Spirits",
SUM(LOOKUP(2,1/(SRP!$B$2:$B$7&lt;=E4349)/(SRP!$C$2:$C$7&gt;=E4349),SRP!$D$2:$D$7)*(G4349/100)*(E4349/1000)),
IF(AND(C4349="Wine",D4349="Fortified Wines"),
SUM(LOOKUP(2,1/(SRP!$B$26:$B$29&lt;=E4349)/(SRP!$C$26:$C$29&gt;=E4349),SRP!$D$26:$D$29)*(G4349/100)*(E4349/1000)),
IF(C4349="Wine",
SUM(LOOKUP(2,1/(SRP!$B$21:$B$25&lt;=E4349)/(SRP!$C$21:$C$25&gt;=E4349),SRP!$D$21:$D$25)*(G4349/100)*(E4349/1000)),
IF(AND(C4349="Ready to Drink",D4349="RTD-One Pour Cocktail&gt;7%&lt;=14.5"),
SUM(LOOKUP(2,1/(SRP!$B$16:$B$20&lt;=E4349)/(SRP!$C$16:$C$20&gt;=E4349),SRP!$D$16:$D$20)*(G4349/100)*(E4349/1000)),
IF(C4349="Ready to Drink",
SUM(LOOKUP(2,1/(SRP!$B$11:$B$15&lt;=E4349)/(SRP!$C$11:$C$15&gt;=E4349),SRP!$D$11:$D$15)*(G4349/100)*(E4349/1000)),
0)))))),2)</f>
        <v>2.74</v>
      </c>
      <c r="L4349" s="173" t="str">
        <f t="shared" si="67"/>
        <v>Ready to Drink473</v>
      </c>
      <c r="M4349" s="154">
        <f>VLOOKUP(L4349,'Slope %'!C:D,2,0)</f>
        <v>0.12</v>
      </c>
    </row>
    <row r="4350" spans="1:13" x14ac:dyDescent="0.25">
      <c r="A4350" s="169">
        <v>56026</v>
      </c>
      <c r="B4350" s="170" t="s">
        <v>3396</v>
      </c>
      <c r="C4350" s="170" t="s">
        <v>263</v>
      </c>
      <c r="D4350" s="170" t="s">
        <v>332</v>
      </c>
      <c r="E4350" s="170">
        <v>473</v>
      </c>
      <c r="F4350" s="170">
        <v>24</v>
      </c>
      <c r="G4350" s="171">
        <v>7</v>
      </c>
      <c r="H4350" s="170" t="s">
        <v>3142</v>
      </c>
      <c r="I4350" s="171">
        <v>3.99</v>
      </c>
      <c r="J4350" s="169">
        <v>1</v>
      </c>
      <c r="K4350" s="154" cm="1">
        <f t="array" ref="K4350">ROUND(
IF(C4350="Beer",
SUM(LOOKUP(2,1/(SRP!$B$8:$B$10&lt;=E4350)/(SRP!$C$8:$C$10&gt;=E4350),SRP!$D$8:$D$10)*(G4350/100)*(E4350/1000)),
IF(C4350="Spirits",
SUM(LOOKUP(2,1/(SRP!$B$2:$B$7&lt;=E4350)/(SRP!$C$2:$C$7&gt;=E4350),SRP!$D$2:$D$7)*(G4350/100)*(E4350/1000)),
IF(AND(C4350="Wine",D4350="Fortified Wines"),
SUM(LOOKUP(2,1/(SRP!$B$26:$B$29&lt;=E4350)/(SRP!$C$26:$C$29&gt;=E4350),SRP!$D$26:$D$29)*(G4350/100)*(E4350/1000)),
IF(C4350="Wine",
SUM(LOOKUP(2,1/(SRP!$B$21:$B$25&lt;=E4350)/(SRP!$C$21:$C$25&gt;=E4350),SRP!$D$21:$D$25)*(G4350/100)*(E4350/1000)),
IF(AND(C4350="Ready to Drink",D4350="RTD-One Pour Cocktail&gt;7%&lt;=14.5"),
SUM(LOOKUP(2,1/(SRP!$B$16:$B$20&lt;=E4350)/(SRP!$C$16:$C$20&gt;=E4350),SRP!$D$16:$D$20)*(G4350/100)*(E4350/1000)),
IF(C4350="Ready to Drink",
SUM(LOOKUP(2,1/(SRP!$B$11:$B$15&lt;=E4350)/(SRP!$C$11:$C$15&gt;=E4350),SRP!$D$11:$D$15)*(G4350/100)*(E4350/1000)),
0)))))),2)</f>
        <v>2.74</v>
      </c>
      <c r="L4350" s="173" t="str">
        <f t="shared" si="67"/>
        <v>Ready to Drink473</v>
      </c>
      <c r="M4350" s="154">
        <f>VLOOKUP(L4350,'Slope %'!C:D,2,0)</f>
        <v>0.12</v>
      </c>
    </row>
    <row r="4351" spans="1:13" x14ac:dyDescent="0.25">
      <c r="A4351" s="169">
        <v>56046</v>
      </c>
      <c r="B4351" s="170" t="s">
        <v>3397</v>
      </c>
      <c r="C4351" s="170" t="s">
        <v>263</v>
      </c>
      <c r="D4351" s="170" t="s">
        <v>332</v>
      </c>
      <c r="E4351" s="170">
        <v>473</v>
      </c>
      <c r="F4351" s="170">
        <v>24</v>
      </c>
      <c r="G4351" s="171">
        <v>7</v>
      </c>
      <c r="H4351" s="170" t="s">
        <v>3142</v>
      </c>
      <c r="I4351" s="171">
        <v>4.1900000000000004</v>
      </c>
      <c r="J4351" s="169">
        <v>1</v>
      </c>
      <c r="K4351" s="154" cm="1">
        <f t="array" ref="K4351">ROUND(
IF(C4351="Beer",
SUM(LOOKUP(2,1/(SRP!$B$8:$B$10&lt;=E4351)/(SRP!$C$8:$C$10&gt;=E4351),SRP!$D$8:$D$10)*(G4351/100)*(E4351/1000)),
IF(C4351="Spirits",
SUM(LOOKUP(2,1/(SRP!$B$2:$B$7&lt;=E4351)/(SRP!$C$2:$C$7&gt;=E4351),SRP!$D$2:$D$7)*(G4351/100)*(E4351/1000)),
IF(AND(C4351="Wine",D4351="Fortified Wines"),
SUM(LOOKUP(2,1/(SRP!$B$26:$B$29&lt;=E4351)/(SRP!$C$26:$C$29&gt;=E4351),SRP!$D$26:$D$29)*(G4351/100)*(E4351/1000)),
IF(C4351="Wine",
SUM(LOOKUP(2,1/(SRP!$B$21:$B$25&lt;=E4351)/(SRP!$C$21:$C$25&gt;=E4351),SRP!$D$21:$D$25)*(G4351/100)*(E4351/1000)),
IF(AND(C4351="Ready to Drink",D4351="RTD-One Pour Cocktail&gt;7%&lt;=14.5"),
SUM(LOOKUP(2,1/(SRP!$B$16:$B$20&lt;=E4351)/(SRP!$C$16:$C$20&gt;=E4351),SRP!$D$16:$D$20)*(G4351/100)*(E4351/1000)),
IF(C4351="Ready to Drink",
SUM(LOOKUP(2,1/(SRP!$B$11:$B$15&lt;=E4351)/(SRP!$C$11:$C$15&gt;=E4351),SRP!$D$11:$D$15)*(G4351/100)*(E4351/1000)),
0)))))),2)</f>
        <v>2.74</v>
      </c>
      <c r="L4351" s="173" t="str">
        <f t="shared" si="67"/>
        <v>Ready to Drink473</v>
      </c>
      <c r="M4351" s="154">
        <f>VLOOKUP(L4351,'Slope %'!C:D,2,0)</f>
        <v>0.12</v>
      </c>
    </row>
    <row r="4352" spans="1:13" x14ac:dyDescent="0.25">
      <c r="A4352" s="169">
        <v>56046</v>
      </c>
      <c r="B4352" s="170" t="s">
        <v>3397</v>
      </c>
      <c r="C4352" s="170" t="s">
        <v>263</v>
      </c>
      <c r="D4352" s="170" t="s">
        <v>332</v>
      </c>
      <c r="E4352" s="170">
        <v>473</v>
      </c>
      <c r="F4352" s="170">
        <v>24</v>
      </c>
      <c r="G4352" s="171">
        <v>7</v>
      </c>
      <c r="H4352" s="170" t="s">
        <v>3142</v>
      </c>
      <c r="I4352" s="171">
        <v>4.1900000000000004</v>
      </c>
      <c r="J4352" s="169">
        <v>1</v>
      </c>
      <c r="K4352" s="154" cm="1">
        <f t="array" ref="K4352">ROUND(
IF(C4352="Beer",
SUM(LOOKUP(2,1/(SRP!$B$8:$B$10&lt;=E4352)/(SRP!$C$8:$C$10&gt;=E4352),SRP!$D$8:$D$10)*(G4352/100)*(E4352/1000)),
IF(C4352="Spirits",
SUM(LOOKUP(2,1/(SRP!$B$2:$B$7&lt;=E4352)/(SRP!$C$2:$C$7&gt;=E4352),SRP!$D$2:$D$7)*(G4352/100)*(E4352/1000)),
IF(AND(C4352="Wine",D4352="Fortified Wines"),
SUM(LOOKUP(2,1/(SRP!$B$26:$B$29&lt;=E4352)/(SRP!$C$26:$C$29&gt;=E4352),SRP!$D$26:$D$29)*(G4352/100)*(E4352/1000)),
IF(C4352="Wine",
SUM(LOOKUP(2,1/(SRP!$B$21:$B$25&lt;=E4352)/(SRP!$C$21:$C$25&gt;=E4352),SRP!$D$21:$D$25)*(G4352/100)*(E4352/1000)),
IF(AND(C4352="Ready to Drink",D4352="RTD-One Pour Cocktail&gt;7%&lt;=14.5"),
SUM(LOOKUP(2,1/(SRP!$B$16:$B$20&lt;=E4352)/(SRP!$C$16:$C$20&gt;=E4352),SRP!$D$16:$D$20)*(G4352/100)*(E4352/1000)),
IF(C4352="Ready to Drink",
SUM(LOOKUP(2,1/(SRP!$B$11:$B$15&lt;=E4352)/(SRP!$C$11:$C$15&gt;=E4352),SRP!$D$11:$D$15)*(G4352/100)*(E4352/1000)),
0)))))),2)</f>
        <v>2.74</v>
      </c>
      <c r="L4352" s="173" t="str">
        <f t="shared" si="67"/>
        <v>Ready to Drink473</v>
      </c>
      <c r="M4352" s="154">
        <f>VLOOKUP(L4352,'Slope %'!C:D,2,0)</f>
        <v>0.12</v>
      </c>
    </row>
    <row r="4353" spans="1:13" x14ac:dyDescent="0.25">
      <c r="A4353" s="169">
        <v>56077</v>
      </c>
      <c r="B4353" s="170" t="s">
        <v>3398</v>
      </c>
      <c r="C4353" s="170" t="s">
        <v>11</v>
      </c>
      <c r="D4353" s="170" t="s">
        <v>303</v>
      </c>
      <c r="E4353" s="170">
        <v>473</v>
      </c>
      <c r="F4353" s="170">
        <v>24</v>
      </c>
      <c r="G4353" s="171">
        <v>5.8</v>
      </c>
      <c r="H4353" s="170" t="s">
        <v>2364</v>
      </c>
      <c r="I4353" s="171">
        <v>4.95</v>
      </c>
      <c r="J4353" s="169">
        <v>1</v>
      </c>
      <c r="K4353" s="154" cm="1">
        <f t="array" ref="K4353">ROUND(
IF(C4353="Beer",
SUM(LOOKUP(2,1/(SRP!$B$8:$B$10&lt;=E4353)/(SRP!$C$8:$C$10&gt;=E4353),SRP!$D$8:$D$10)*(G4353/100)*(E4353/1000)),
IF(C4353="Spirits",
SUM(LOOKUP(2,1/(SRP!$B$2:$B$7&lt;=E4353)/(SRP!$C$2:$C$7&gt;=E4353),SRP!$D$2:$D$7)*(G4353/100)*(E4353/1000)),
IF(AND(C4353="Wine",D4353="Fortified Wines"),
SUM(LOOKUP(2,1/(SRP!$B$26:$B$29&lt;=E4353)/(SRP!$C$26:$C$29&gt;=E4353),SRP!$D$26:$D$29)*(G4353/100)*(E4353/1000)),
IF(C4353="Wine",
SUM(LOOKUP(2,1/(SRP!$B$21:$B$25&lt;=E4353)/(SRP!$C$21:$C$25&gt;=E4353),SRP!$D$21:$D$25)*(G4353/100)*(E4353/1000)),
IF(AND(C4353="Ready to Drink",D4353="RTD-One Pour Cocktail&gt;7%&lt;=14.5"),
SUM(LOOKUP(2,1/(SRP!$B$16:$B$20&lt;=E4353)/(SRP!$C$16:$C$20&gt;=E4353),SRP!$D$16:$D$20)*(G4353/100)*(E4353/1000)),
IF(C4353="Ready to Drink",
SUM(LOOKUP(2,1/(SRP!$B$11:$B$15&lt;=E4353)/(SRP!$C$11:$C$15&gt;=E4353),SRP!$D$11:$D$15)*(G4353/100)*(E4353/1000)),
0)))))),2)</f>
        <v>2.14</v>
      </c>
      <c r="L4353" s="173" t="str">
        <f t="shared" si="67"/>
        <v>Beer473</v>
      </c>
      <c r="M4353" s="154">
        <f>VLOOKUP(L4353,'Slope %'!C:D,2,0)</f>
        <v>0.12</v>
      </c>
    </row>
    <row r="4354" spans="1:13" x14ac:dyDescent="0.25">
      <c r="A4354" s="169">
        <v>56077</v>
      </c>
      <c r="B4354" s="170" t="s">
        <v>3398</v>
      </c>
      <c r="C4354" s="170" t="s">
        <v>11</v>
      </c>
      <c r="D4354" s="170" t="s">
        <v>303</v>
      </c>
      <c r="E4354" s="170">
        <v>473</v>
      </c>
      <c r="F4354" s="170">
        <v>24</v>
      </c>
      <c r="G4354" s="171">
        <v>5.8</v>
      </c>
      <c r="H4354" s="170" t="s">
        <v>2364</v>
      </c>
      <c r="I4354" s="171">
        <v>4.95</v>
      </c>
      <c r="J4354" s="169">
        <v>1</v>
      </c>
      <c r="K4354" s="154" cm="1">
        <f t="array" ref="K4354">ROUND(
IF(C4354="Beer",
SUM(LOOKUP(2,1/(SRP!$B$8:$B$10&lt;=E4354)/(SRP!$C$8:$C$10&gt;=E4354),SRP!$D$8:$D$10)*(G4354/100)*(E4354/1000)),
IF(C4354="Spirits",
SUM(LOOKUP(2,1/(SRP!$B$2:$B$7&lt;=E4354)/(SRP!$C$2:$C$7&gt;=E4354),SRP!$D$2:$D$7)*(G4354/100)*(E4354/1000)),
IF(AND(C4354="Wine",D4354="Fortified Wines"),
SUM(LOOKUP(2,1/(SRP!$B$26:$B$29&lt;=E4354)/(SRP!$C$26:$C$29&gt;=E4354),SRP!$D$26:$D$29)*(G4354/100)*(E4354/1000)),
IF(C4354="Wine",
SUM(LOOKUP(2,1/(SRP!$B$21:$B$25&lt;=E4354)/(SRP!$C$21:$C$25&gt;=E4354),SRP!$D$21:$D$25)*(G4354/100)*(E4354/1000)),
IF(AND(C4354="Ready to Drink",D4354="RTD-One Pour Cocktail&gt;7%&lt;=14.5"),
SUM(LOOKUP(2,1/(SRP!$B$16:$B$20&lt;=E4354)/(SRP!$C$16:$C$20&gt;=E4354),SRP!$D$16:$D$20)*(G4354/100)*(E4354/1000)),
IF(C4354="Ready to Drink",
SUM(LOOKUP(2,1/(SRP!$B$11:$B$15&lt;=E4354)/(SRP!$C$11:$C$15&gt;=E4354),SRP!$D$11:$D$15)*(G4354/100)*(E4354/1000)),
0)))))),2)</f>
        <v>2.14</v>
      </c>
      <c r="L4354" s="173" t="str">
        <f t="shared" si="67"/>
        <v>Beer473</v>
      </c>
      <c r="M4354" s="154">
        <f>VLOOKUP(L4354,'Slope %'!C:D,2,0)</f>
        <v>0.12</v>
      </c>
    </row>
    <row r="4355" spans="1:13" x14ac:dyDescent="0.25">
      <c r="A4355" s="169">
        <v>56079</v>
      </c>
      <c r="B4355" s="170" t="s">
        <v>3399</v>
      </c>
      <c r="C4355" s="170" t="s">
        <v>11</v>
      </c>
      <c r="D4355" s="170" t="s">
        <v>303</v>
      </c>
      <c r="E4355" s="170">
        <v>355</v>
      </c>
      <c r="F4355" s="170">
        <v>12</v>
      </c>
      <c r="G4355" s="171">
        <v>6.6</v>
      </c>
      <c r="H4355" s="170" t="s">
        <v>2364</v>
      </c>
      <c r="I4355" s="171">
        <v>8.9499999999999993</v>
      </c>
      <c r="J4355" s="169">
        <v>1</v>
      </c>
      <c r="K4355" s="154" cm="1">
        <f t="array" ref="K4355">ROUND(
IF(C4355="Beer",
SUM(LOOKUP(2,1/(SRP!$B$8:$B$10&lt;=E4355)/(SRP!$C$8:$C$10&gt;=E4355),SRP!$D$8:$D$10)*(G4355/100)*(E4355/1000)),
IF(C4355="Spirits",
SUM(LOOKUP(2,1/(SRP!$B$2:$B$7&lt;=E4355)/(SRP!$C$2:$C$7&gt;=E4355),SRP!$D$2:$D$7)*(G4355/100)*(E4355/1000)),
IF(AND(C4355="Wine",D4355="Fortified Wines"),
SUM(LOOKUP(2,1/(SRP!$B$26:$B$29&lt;=E4355)/(SRP!$C$26:$C$29&gt;=E4355),SRP!$D$26:$D$29)*(G4355/100)*(E4355/1000)),
IF(C4355="Wine",
SUM(LOOKUP(2,1/(SRP!$B$21:$B$25&lt;=E4355)/(SRP!$C$21:$C$25&gt;=E4355),SRP!$D$21:$D$25)*(G4355/100)*(E4355/1000)),
IF(AND(C4355="Ready to Drink",D4355="RTD-One Pour Cocktail&gt;7%&lt;=14.5"),
SUM(LOOKUP(2,1/(SRP!$B$16:$B$20&lt;=E4355)/(SRP!$C$16:$C$20&gt;=E4355),SRP!$D$16:$D$20)*(G4355/100)*(E4355/1000)),
IF(C4355="Ready to Drink",
SUM(LOOKUP(2,1/(SRP!$B$11:$B$15&lt;=E4355)/(SRP!$C$11:$C$15&gt;=E4355),SRP!$D$11:$D$15)*(G4355/100)*(E4355/1000)),
0)))))),2)</f>
        <v>1.83</v>
      </c>
      <c r="L4355" s="173" t="str">
        <f t="shared" ref="L4355:L4418" si="68">(_xlfn.CONCAT(C4355,E4355))</f>
        <v>Beer355</v>
      </c>
      <c r="M4355" s="154">
        <f>VLOOKUP(L4355,'Slope %'!C:D,2,0)</f>
        <v>0.12</v>
      </c>
    </row>
    <row r="4356" spans="1:13" x14ac:dyDescent="0.25">
      <c r="A4356" s="169">
        <v>56079</v>
      </c>
      <c r="B4356" s="170" t="s">
        <v>3399</v>
      </c>
      <c r="C4356" s="170" t="s">
        <v>11</v>
      </c>
      <c r="D4356" s="170" t="s">
        <v>303</v>
      </c>
      <c r="E4356" s="170">
        <v>355</v>
      </c>
      <c r="F4356" s="170">
        <v>12</v>
      </c>
      <c r="G4356" s="171">
        <v>6.6</v>
      </c>
      <c r="H4356" s="170" t="s">
        <v>2364</v>
      </c>
      <c r="I4356" s="171">
        <v>8.9499999999999993</v>
      </c>
      <c r="J4356" s="169">
        <v>1</v>
      </c>
      <c r="K4356" s="154" cm="1">
        <f t="array" ref="K4356">ROUND(
IF(C4356="Beer",
SUM(LOOKUP(2,1/(SRP!$B$8:$B$10&lt;=E4356)/(SRP!$C$8:$C$10&gt;=E4356),SRP!$D$8:$D$10)*(G4356/100)*(E4356/1000)),
IF(C4356="Spirits",
SUM(LOOKUP(2,1/(SRP!$B$2:$B$7&lt;=E4356)/(SRP!$C$2:$C$7&gt;=E4356),SRP!$D$2:$D$7)*(G4356/100)*(E4356/1000)),
IF(AND(C4356="Wine",D4356="Fortified Wines"),
SUM(LOOKUP(2,1/(SRP!$B$26:$B$29&lt;=E4356)/(SRP!$C$26:$C$29&gt;=E4356),SRP!$D$26:$D$29)*(G4356/100)*(E4356/1000)),
IF(C4356="Wine",
SUM(LOOKUP(2,1/(SRP!$B$21:$B$25&lt;=E4356)/(SRP!$C$21:$C$25&gt;=E4356),SRP!$D$21:$D$25)*(G4356/100)*(E4356/1000)),
IF(AND(C4356="Ready to Drink",D4356="RTD-One Pour Cocktail&gt;7%&lt;=14.5"),
SUM(LOOKUP(2,1/(SRP!$B$16:$B$20&lt;=E4356)/(SRP!$C$16:$C$20&gt;=E4356),SRP!$D$16:$D$20)*(G4356/100)*(E4356/1000)),
IF(C4356="Ready to Drink",
SUM(LOOKUP(2,1/(SRP!$B$11:$B$15&lt;=E4356)/(SRP!$C$11:$C$15&gt;=E4356),SRP!$D$11:$D$15)*(G4356/100)*(E4356/1000)),
0)))))),2)</f>
        <v>1.83</v>
      </c>
      <c r="L4356" s="173" t="str">
        <f t="shared" si="68"/>
        <v>Beer355</v>
      </c>
      <c r="M4356" s="154">
        <f>VLOOKUP(L4356,'Slope %'!C:D,2,0)</f>
        <v>0.12</v>
      </c>
    </row>
    <row r="4357" spans="1:13" x14ac:dyDescent="0.25">
      <c r="A4357" s="169">
        <v>56082</v>
      </c>
      <c r="B4357" s="170" t="s">
        <v>3400</v>
      </c>
      <c r="C4357" s="170" t="s">
        <v>11</v>
      </c>
      <c r="D4357" s="170" t="s">
        <v>267</v>
      </c>
      <c r="E4357" s="170">
        <v>473</v>
      </c>
      <c r="F4357" s="170">
        <v>24</v>
      </c>
      <c r="G4357" s="171">
        <v>5</v>
      </c>
      <c r="H4357" s="170" t="s">
        <v>1136</v>
      </c>
      <c r="I4357" s="171">
        <v>4.49</v>
      </c>
      <c r="J4357" s="169">
        <v>1</v>
      </c>
      <c r="K4357" s="154" cm="1">
        <f t="array" ref="K4357">ROUND(
IF(C4357="Beer",
SUM(LOOKUP(2,1/(SRP!$B$8:$B$10&lt;=E4357)/(SRP!$C$8:$C$10&gt;=E4357),SRP!$D$8:$D$10)*(G4357/100)*(E4357/1000)),
IF(C4357="Spirits",
SUM(LOOKUP(2,1/(SRP!$B$2:$B$7&lt;=E4357)/(SRP!$C$2:$C$7&gt;=E4357),SRP!$D$2:$D$7)*(G4357/100)*(E4357/1000)),
IF(AND(C4357="Wine",D4357="Fortified Wines"),
SUM(LOOKUP(2,1/(SRP!$B$26:$B$29&lt;=E4357)/(SRP!$C$26:$C$29&gt;=E4357),SRP!$D$26:$D$29)*(G4357/100)*(E4357/1000)),
IF(C4357="Wine",
SUM(LOOKUP(2,1/(SRP!$B$21:$B$25&lt;=E4357)/(SRP!$C$21:$C$25&gt;=E4357),SRP!$D$21:$D$25)*(G4357/100)*(E4357/1000)),
IF(AND(C4357="Ready to Drink",D4357="RTD-One Pour Cocktail&gt;7%&lt;=14.5"),
SUM(LOOKUP(2,1/(SRP!$B$16:$B$20&lt;=E4357)/(SRP!$C$16:$C$20&gt;=E4357),SRP!$D$16:$D$20)*(G4357/100)*(E4357/1000)),
IF(C4357="Ready to Drink",
SUM(LOOKUP(2,1/(SRP!$B$11:$B$15&lt;=E4357)/(SRP!$C$11:$C$15&gt;=E4357),SRP!$D$11:$D$15)*(G4357/100)*(E4357/1000)),
0)))))),2)</f>
        <v>1.85</v>
      </c>
      <c r="L4357" s="173" t="str">
        <f t="shared" si="68"/>
        <v>Beer473</v>
      </c>
      <c r="M4357" s="154">
        <f>VLOOKUP(L4357,'Slope %'!C:D,2,0)</f>
        <v>0.12</v>
      </c>
    </row>
    <row r="4358" spans="1:13" x14ac:dyDescent="0.25">
      <c r="A4358" s="169">
        <v>56082</v>
      </c>
      <c r="B4358" s="170" t="s">
        <v>3400</v>
      </c>
      <c r="C4358" s="170" t="s">
        <v>11</v>
      </c>
      <c r="D4358" s="170" t="s">
        <v>267</v>
      </c>
      <c r="E4358" s="170">
        <v>473</v>
      </c>
      <c r="F4358" s="170">
        <v>24</v>
      </c>
      <c r="G4358" s="171">
        <v>5</v>
      </c>
      <c r="H4358" s="170" t="s">
        <v>1136</v>
      </c>
      <c r="I4358" s="171">
        <v>4.49</v>
      </c>
      <c r="J4358" s="169">
        <v>1</v>
      </c>
      <c r="K4358" s="154" cm="1">
        <f t="array" ref="K4358">ROUND(
IF(C4358="Beer",
SUM(LOOKUP(2,1/(SRP!$B$8:$B$10&lt;=E4358)/(SRP!$C$8:$C$10&gt;=E4358),SRP!$D$8:$D$10)*(G4358/100)*(E4358/1000)),
IF(C4358="Spirits",
SUM(LOOKUP(2,1/(SRP!$B$2:$B$7&lt;=E4358)/(SRP!$C$2:$C$7&gt;=E4358),SRP!$D$2:$D$7)*(G4358/100)*(E4358/1000)),
IF(AND(C4358="Wine",D4358="Fortified Wines"),
SUM(LOOKUP(2,1/(SRP!$B$26:$B$29&lt;=E4358)/(SRP!$C$26:$C$29&gt;=E4358),SRP!$D$26:$D$29)*(G4358/100)*(E4358/1000)),
IF(C4358="Wine",
SUM(LOOKUP(2,1/(SRP!$B$21:$B$25&lt;=E4358)/(SRP!$C$21:$C$25&gt;=E4358),SRP!$D$21:$D$25)*(G4358/100)*(E4358/1000)),
IF(AND(C4358="Ready to Drink",D4358="RTD-One Pour Cocktail&gt;7%&lt;=14.5"),
SUM(LOOKUP(2,1/(SRP!$B$16:$B$20&lt;=E4358)/(SRP!$C$16:$C$20&gt;=E4358),SRP!$D$16:$D$20)*(G4358/100)*(E4358/1000)),
IF(C4358="Ready to Drink",
SUM(LOOKUP(2,1/(SRP!$B$11:$B$15&lt;=E4358)/(SRP!$C$11:$C$15&gt;=E4358),SRP!$D$11:$D$15)*(G4358/100)*(E4358/1000)),
0)))))),2)</f>
        <v>1.85</v>
      </c>
      <c r="L4358" s="173" t="str">
        <f t="shared" si="68"/>
        <v>Beer473</v>
      </c>
      <c r="M4358" s="154">
        <f>VLOOKUP(L4358,'Slope %'!C:D,2,0)</f>
        <v>0.12</v>
      </c>
    </row>
    <row r="4359" spans="1:13" x14ac:dyDescent="0.25">
      <c r="A4359" s="169">
        <v>56084</v>
      </c>
      <c r="B4359" s="170" t="s">
        <v>3401</v>
      </c>
      <c r="C4359" s="170" t="s">
        <v>15</v>
      </c>
      <c r="D4359" s="170" t="s">
        <v>225</v>
      </c>
      <c r="E4359" s="170">
        <v>750</v>
      </c>
      <c r="F4359" s="170">
        <v>6</v>
      </c>
      <c r="G4359" s="171">
        <v>40</v>
      </c>
      <c r="H4359" s="170" t="s">
        <v>43</v>
      </c>
      <c r="I4359" s="171">
        <v>92.99</v>
      </c>
      <c r="J4359" s="169">
        <v>1</v>
      </c>
      <c r="K4359" s="154" cm="1">
        <f t="array" ref="K4359">ROUND(
IF(C4359="Beer",
SUM(LOOKUP(2,1/(SRP!$B$8:$B$10&lt;=E4359)/(SRP!$C$8:$C$10&gt;=E4359),SRP!$D$8:$D$10)*(G4359/100)*(E4359/1000)),
IF(C4359="Spirits",
SUM(LOOKUP(2,1/(SRP!$B$2:$B$7&lt;=E4359)/(SRP!$C$2:$C$7&gt;=E4359),SRP!$D$2:$D$7)*(G4359/100)*(E4359/1000)),
IF(AND(C4359="Wine",D4359="Fortified Wines"),
SUM(LOOKUP(2,1/(SRP!$B$26:$B$29&lt;=E4359)/(SRP!$C$26:$C$29&gt;=E4359),SRP!$D$26:$D$29)*(G4359/100)*(E4359/1000)),
IF(C4359="Wine",
SUM(LOOKUP(2,1/(SRP!$B$21:$B$25&lt;=E4359)/(SRP!$C$21:$C$25&gt;=E4359),SRP!$D$21:$D$25)*(G4359/100)*(E4359/1000)),
IF(AND(C4359="Ready to Drink",D4359="RTD-One Pour Cocktail&gt;7%&lt;=14.5"),
SUM(LOOKUP(2,1/(SRP!$B$16:$B$20&lt;=E4359)/(SRP!$C$16:$C$20&gt;=E4359),SRP!$D$16:$D$20)*(G4359/100)*(E4359/1000)),
IF(C4359="Ready to Drink",
SUM(LOOKUP(2,1/(SRP!$B$11:$B$15&lt;=E4359)/(SRP!$C$11:$C$15&gt;=E4359),SRP!$D$11:$D$15)*(G4359/100)*(E4359/1000)),
0)))))),2)</f>
        <v>23.42</v>
      </c>
      <c r="L4359" s="173" t="str">
        <f t="shared" si="68"/>
        <v>Spirits750</v>
      </c>
      <c r="M4359" s="154">
        <f>VLOOKUP(L4359,'Slope %'!C:D,2,0)</f>
        <v>7.0000000000000007E-2</v>
      </c>
    </row>
    <row r="4360" spans="1:13" x14ac:dyDescent="0.25">
      <c r="A4360" s="169">
        <v>56085</v>
      </c>
      <c r="B4360" s="170" t="s">
        <v>3402</v>
      </c>
      <c r="C4360" s="170" t="s">
        <v>11</v>
      </c>
      <c r="D4360" s="170" t="s">
        <v>474</v>
      </c>
      <c r="E4360" s="170">
        <v>473</v>
      </c>
      <c r="F4360" s="170">
        <v>24</v>
      </c>
      <c r="G4360" s="171">
        <v>5</v>
      </c>
      <c r="H4360" s="170" t="s">
        <v>1459</v>
      </c>
      <c r="I4360" s="171">
        <v>5.99</v>
      </c>
      <c r="J4360" s="169">
        <v>1</v>
      </c>
      <c r="K4360" s="154" cm="1">
        <f t="array" ref="K4360">ROUND(
IF(C4360="Beer",
SUM(LOOKUP(2,1/(SRP!$B$8:$B$10&lt;=E4360)/(SRP!$C$8:$C$10&gt;=E4360),SRP!$D$8:$D$10)*(G4360/100)*(E4360/1000)),
IF(C4360="Spirits",
SUM(LOOKUP(2,1/(SRP!$B$2:$B$7&lt;=E4360)/(SRP!$C$2:$C$7&gt;=E4360),SRP!$D$2:$D$7)*(G4360/100)*(E4360/1000)),
IF(AND(C4360="Wine",D4360="Fortified Wines"),
SUM(LOOKUP(2,1/(SRP!$B$26:$B$29&lt;=E4360)/(SRP!$C$26:$C$29&gt;=E4360),SRP!$D$26:$D$29)*(G4360/100)*(E4360/1000)),
IF(C4360="Wine",
SUM(LOOKUP(2,1/(SRP!$B$21:$B$25&lt;=E4360)/(SRP!$C$21:$C$25&gt;=E4360),SRP!$D$21:$D$25)*(G4360/100)*(E4360/1000)),
IF(AND(C4360="Ready to Drink",D4360="RTD-One Pour Cocktail&gt;7%&lt;=14.5"),
SUM(LOOKUP(2,1/(SRP!$B$16:$B$20&lt;=E4360)/(SRP!$C$16:$C$20&gt;=E4360),SRP!$D$16:$D$20)*(G4360/100)*(E4360/1000)),
IF(C4360="Ready to Drink",
SUM(LOOKUP(2,1/(SRP!$B$11:$B$15&lt;=E4360)/(SRP!$C$11:$C$15&gt;=E4360),SRP!$D$11:$D$15)*(G4360/100)*(E4360/1000)),
0)))))),2)</f>
        <v>1.85</v>
      </c>
      <c r="L4360" s="173" t="str">
        <f t="shared" si="68"/>
        <v>Beer473</v>
      </c>
      <c r="M4360" s="154">
        <f>VLOOKUP(L4360,'Slope %'!C:D,2,0)</f>
        <v>0.12</v>
      </c>
    </row>
    <row r="4361" spans="1:13" x14ac:dyDescent="0.25">
      <c r="A4361" s="169">
        <v>56085</v>
      </c>
      <c r="B4361" s="170" t="s">
        <v>3402</v>
      </c>
      <c r="C4361" s="170" t="s">
        <v>11</v>
      </c>
      <c r="D4361" s="170" t="s">
        <v>474</v>
      </c>
      <c r="E4361" s="170">
        <v>473</v>
      </c>
      <c r="F4361" s="170">
        <v>24</v>
      </c>
      <c r="G4361" s="171">
        <v>5</v>
      </c>
      <c r="H4361" s="170" t="s">
        <v>1459</v>
      </c>
      <c r="I4361" s="171">
        <v>5.99</v>
      </c>
      <c r="J4361" s="169">
        <v>1</v>
      </c>
      <c r="K4361" s="154" cm="1">
        <f t="array" ref="K4361">ROUND(
IF(C4361="Beer",
SUM(LOOKUP(2,1/(SRP!$B$8:$B$10&lt;=E4361)/(SRP!$C$8:$C$10&gt;=E4361),SRP!$D$8:$D$10)*(G4361/100)*(E4361/1000)),
IF(C4361="Spirits",
SUM(LOOKUP(2,1/(SRP!$B$2:$B$7&lt;=E4361)/(SRP!$C$2:$C$7&gt;=E4361),SRP!$D$2:$D$7)*(G4361/100)*(E4361/1000)),
IF(AND(C4361="Wine",D4361="Fortified Wines"),
SUM(LOOKUP(2,1/(SRP!$B$26:$B$29&lt;=E4361)/(SRP!$C$26:$C$29&gt;=E4361),SRP!$D$26:$D$29)*(G4361/100)*(E4361/1000)),
IF(C4361="Wine",
SUM(LOOKUP(2,1/(SRP!$B$21:$B$25&lt;=E4361)/(SRP!$C$21:$C$25&gt;=E4361),SRP!$D$21:$D$25)*(G4361/100)*(E4361/1000)),
IF(AND(C4361="Ready to Drink",D4361="RTD-One Pour Cocktail&gt;7%&lt;=14.5"),
SUM(LOOKUP(2,1/(SRP!$B$16:$B$20&lt;=E4361)/(SRP!$C$16:$C$20&gt;=E4361),SRP!$D$16:$D$20)*(G4361/100)*(E4361/1000)),
IF(C4361="Ready to Drink",
SUM(LOOKUP(2,1/(SRP!$B$11:$B$15&lt;=E4361)/(SRP!$C$11:$C$15&gt;=E4361),SRP!$D$11:$D$15)*(G4361/100)*(E4361/1000)),
0)))))),2)</f>
        <v>1.85</v>
      </c>
      <c r="L4361" s="173" t="str">
        <f t="shared" si="68"/>
        <v>Beer473</v>
      </c>
      <c r="M4361" s="154">
        <f>VLOOKUP(L4361,'Slope %'!C:D,2,0)</f>
        <v>0.12</v>
      </c>
    </row>
    <row r="4362" spans="1:13" x14ac:dyDescent="0.25">
      <c r="A4362" s="169">
        <v>56101</v>
      </c>
      <c r="B4362" s="170" t="s">
        <v>3403</v>
      </c>
      <c r="C4362" s="170" t="s">
        <v>15</v>
      </c>
      <c r="D4362" s="170" t="s">
        <v>16</v>
      </c>
      <c r="E4362" s="170">
        <v>750</v>
      </c>
      <c r="F4362" s="170">
        <v>12</v>
      </c>
      <c r="G4362" s="171">
        <v>42.5</v>
      </c>
      <c r="H4362" s="170" t="s">
        <v>177</v>
      </c>
      <c r="I4362" s="171">
        <v>39.99</v>
      </c>
      <c r="J4362" s="169">
        <v>1</v>
      </c>
      <c r="K4362" s="154" cm="1">
        <f t="array" ref="K4362">ROUND(
IF(C4362="Beer",
SUM(LOOKUP(2,1/(SRP!$B$8:$B$10&lt;=E4362)/(SRP!$C$8:$C$10&gt;=E4362),SRP!$D$8:$D$10)*(G4362/100)*(E4362/1000)),
IF(C4362="Spirits",
SUM(LOOKUP(2,1/(SRP!$B$2:$B$7&lt;=E4362)/(SRP!$C$2:$C$7&gt;=E4362),SRP!$D$2:$D$7)*(G4362/100)*(E4362/1000)),
IF(AND(C4362="Wine",D4362="Fortified Wines"),
SUM(LOOKUP(2,1/(SRP!$B$26:$B$29&lt;=E4362)/(SRP!$C$26:$C$29&gt;=E4362),SRP!$D$26:$D$29)*(G4362/100)*(E4362/1000)),
IF(C4362="Wine",
SUM(LOOKUP(2,1/(SRP!$B$21:$B$25&lt;=E4362)/(SRP!$C$21:$C$25&gt;=E4362),SRP!$D$21:$D$25)*(G4362/100)*(E4362/1000)),
IF(AND(C4362="Ready to Drink",D4362="RTD-One Pour Cocktail&gt;7%&lt;=14.5"),
SUM(LOOKUP(2,1/(SRP!$B$16:$B$20&lt;=E4362)/(SRP!$C$16:$C$20&gt;=E4362),SRP!$D$16:$D$20)*(G4362/100)*(E4362/1000)),
IF(C4362="Ready to Drink",
SUM(LOOKUP(2,1/(SRP!$B$11:$B$15&lt;=E4362)/(SRP!$C$11:$C$15&gt;=E4362),SRP!$D$11:$D$15)*(G4362/100)*(E4362/1000)),
0)))))),2)</f>
        <v>24.88</v>
      </c>
      <c r="L4362" s="173" t="str">
        <f t="shared" si="68"/>
        <v>Spirits750</v>
      </c>
      <c r="M4362" s="154">
        <f>VLOOKUP(L4362,'Slope %'!C:D,2,0)</f>
        <v>7.0000000000000007E-2</v>
      </c>
    </row>
    <row r="4363" spans="1:13" x14ac:dyDescent="0.25">
      <c r="A4363" s="169">
        <v>56102</v>
      </c>
      <c r="B4363" s="170" t="s">
        <v>3404</v>
      </c>
      <c r="C4363" s="170" t="s">
        <v>1065</v>
      </c>
      <c r="D4363" s="170" t="s">
        <v>1066</v>
      </c>
      <c r="E4363" s="170">
        <v>473</v>
      </c>
      <c r="F4363" s="170">
        <v>24</v>
      </c>
      <c r="G4363" s="171">
        <v>0.5</v>
      </c>
      <c r="H4363" s="170" t="s">
        <v>22</v>
      </c>
      <c r="I4363" s="171">
        <v>3.39</v>
      </c>
      <c r="J4363" s="169">
        <v>1</v>
      </c>
      <c r="K4363" s="154" cm="1">
        <f t="array" ref="K4363">ROUND(
IF(C4363="Beer",
SUM(LOOKUP(2,1/(SRP!$B$8:$B$10&lt;=E4363)/(SRP!$C$8:$C$10&gt;=E4363),SRP!$D$8:$D$10)*(G4363/100)*(E4363/1000)),
IF(C4363="Spirits",
SUM(LOOKUP(2,1/(SRP!$B$2:$B$7&lt;=E4363)/(SRP!$C$2:$C$7&gt;=E4363),SRP!$D$2:$D$7)*(G4363/100)*(E4363/1000)),
IF(AND(C4363="Wine",D4363="Fortified Wines"),
SUM(LOOKUP(2,1/(SRP!$B$26:$B$29&lt;=E4363)/(SRP!$C$26:$C$29&gt;=E4363),SRP!$D$26:$D$29)*(G4363/100)*(E4363/1000)),
IF(C4363="Wine",
SUM(LOOKUP(2,1/(SRP!$B$21:$B$25&lt;=E4363)/(SRP!$C$21:$C$25&gt;=E4363),SRP!$D$21:$D$25)*(G4363/100)*(E4363/1000)),
IF(AND(C4363="Ready to Drink",D4363="RTD-One Pour Cocktail&gt;7%&lt;=14.5"),
SUM(LOOKUP(2,1/(SRP!$B$16:$B$20&lt;=E4363)/(SRP!$C$16:$C$20&gt;=E4363),SRP!$D$16:$D$20)*(G4363/100)*(E4363/1000)),
IF(C4363="Ready to Drink",
SUM(LOOKUP(2,1/(SRP!$B$11:$B$15&lt;=E4363)/(SRP!$C$11:$C$15&gt;=E4363),SRP!$D$11:$D$15)*(G4363/100)*(E4363/1000)),
0)))))),2)</f>
        <v>0</v>
      </c>
      <c r="L4363" s="173" t="str">
        <f t="shared" si="68"/>
        <v>Dealcoholized473</v>
      </c>
      <c r="M4363" s="154" t="e">
        <f>VLOOKUP(L4363,'Slope %'!C:D,2,0)</f>
        <v>#N/A</v>
      </c>
    </row>
    <row r="4364" spans="1:13" x14ac:dyDescent="0.25">
      <c r="A4364" s="169">
        <v>56102</v>
      </c>
      <c r="B4364" s="170" t="s">
        <v>3404</v>
      </c>
      <c r="C4364" s="170" t="s">
        <v>1065</v>
      </c>
      <c r="D4364" s="170" t="s">
        <v>1066</v>
      </c>
      <c r="E4364" s="170">
        <v>473</v>
      </c>
      <c r="F4364" s="170">
        <v>24</v>
      </c>
      <c r="G4364" s="171">
        <v>0.5</v>
      </c>
      <c r="H4364" s="170" t="s">
        <v>22</v>
      </c>
      <c r="I4364" s="171">
        <v>3.39</v>
      </c>
      <c r="J4364" s="169">
        <v>1</v>
      </c>
      <c r="K4364" s="154" cm="1">
        <f t="array" ref="K4364">ROUND(
IF(C4364="Beer",
SUM(LOOKUP(2,1/(SRP!$B$8:$B$10&lt;=E4364)/(SRP!$C$8:$C$10&gt;=E4364),SRP!$D$8:$D$10)*(G4364/100)*(E4364/1000)),
IF(C4364="Spirits",
SUM(LOOKUP(2,1/(SRP!$B$2:$B$7&lt;=E4364)/(SRP!$C$2:$C$7&gt;=E4364),SRP!$D$2:$D$7)*(G4364/100)*(E4364/1000)),
IF(AND(C4364="Wine",D4364="Fortified Wines"),
SUM(LOOKUP(2,1/(SRP!$B$26:$B$29&lt;=E4364)/(SRP!$C$26:$C$29&gt;=E4364),SRP!$D$26:$D$29)*(G4364/100)*(E4364/1000)),
IF(C4364="Wine",
SUM(LOOKUP(2,1/(SRP!$B$21:$B$25&lt;=E4364)/(SRP!$C$21:$C$25&gt;=E4364),SRP!$D$21:$D$25)*(G4364/100)*(E4364/1000)),
IF(AND(C4364="Ready to Drink",D4364="RTD-One Pour Cocktail&gt;7%&lt;=14.5"),
SUM(LOOKUP(2,1/(SRP!$B$16:$B$20&lt;=E4364)/(SRP!$C$16:$C$20&gt;=E4364),SRP!$D$16:$D$20)*(G4364/100)*(E4364/1000)),
IF(C4364="Ready to Drink",
SUM(LOOKUP(2,1/(SRP!$B$11:$B$15&lt;=E4364)/(SRP!$C$11:$C$15&gt;=E4364),SRP!$D$11:$D$15)*(G4364/100)*(E4364/1000)),
0)))))),2)</f>
        <v>0</v>
      </c>
      <c r="L4364" s="173" t="str">
        <f t="shared" si="68"/>
        <v>Dealcoholized473</v>
      </c>
      <c r="M4364" s="154" t="e">
        <f>VLOOKUP(L4364,'Slope %'!C:D,2,0)</f>
        <v>#N/A</v>
      </c>
    </row>
    <row r="4365" spans="1:13" x14ac:dyDescent="0.25">
      <c r="A4365" s="169">
        <v>56103</v>
      </c>
      <c r="B4365" s="170" t="s">
        <v>1354</v>
      </c>
      <c r="C4365" s="170" t="s">
        <v>15</v>
      </c>
      <c r="D4365" s="170" t="s">
        <v>19</v>
      </c>
      <c r="E4365" s="170">
        <v>200</v>
      </c>
      <c r="F4365" s="170">
        <v>24</v>
      </c>
      <c r="G4365" s="171">
        <v>40</v>
      </c>
      <c r="H4365" s="170" t="s">
        <v>222</v>
      </c>
      <c r="I4365" s="171">
        <v>11.99</v>
      </c>
      <c r="J4365" s="169">
        <v>1</v>
      </c>
      <c r="K4365" s="154" cm="1">
        <f t="array" ref="K4365">ROUND(
IF(C4365="Beer",
SUM(LOOKUP(2,1/(SRP!$B$8:$B$10&lt;=E4365)/(SRP!$C$8:$C$10&gt;=E4365),SRP!$D$8:$D$10)*(G4365/100)*(E4365/1000)),
IF(C4365="Spirits",
SUM(LOOKUP(2,1/(SRP!$B$2:$B$7&lt;=E4365)/(SRP!$C$2:$C$7&gt;=E4365),SRP!$D$2:$D$7)*(G4365/100)*(E4365/1000)),
IF(AND(C4365="Wine",D4365="Fortified Wines"),
SUM(LOOKUP(2,1/(SRP!$B$26:$B$29&lt;=E4365)/(SRP!$C$26:$C$29&gt;=E4365),SRP!$D$26:$D$29)*(G4365/100)*(E4365/1000)),
IF(C4365="Wine",
SUM(LOOKUP(2,1/(SRP!$B$21:$B$25&lt;=E4365)/(SRP!$C$21:$C$25&gt;=E4365),SRP!$D$21:$D$25)*(G4365/100)*(E4365/1000)),
IF(AND(C4365="Ready to Drink",D4365="RTD-One Pour Cocktail&gt;7%&lt;=14.5"),
SUM(LOOKUP(2,1/(SRP!$B$16:$B$20&lt;=E4365)/(SRP!$C$16:$C$20&gt;=E4365),SRP!$D$16:$D$20)*(G4365/100)*(E4365/1000)),
IF(C4365="Ready to Drink",
SUM(LOOKUP(2,1/(SRP!$B$11:$B$15&lt;=E4365)/(SRP!$C$11:$C$15&gt;=E4365),SRP!$D$11:$D$15)*(G4365/100)*(E4365/1000)),
0)))))),2)</f>
        <v>8.51</v>
      </c>
      <c r="L4365" s="173" t="str">
        <f t="shared" si="68"/>
        <v>Spirits200</v>
      </c>
      <c r="M4365" s="154">
        <f>VLOOKUP(L4365,'Slope %'!C:D,2,0)</f>
        <v>0.1</v>
      </c>
    </row>
    <row r="4366" spans="1:13" x14ac:dyDescent="0.25">
      <c r="A4366" s="169">
        <v>56104</v>
      </c>
      <c r="B4366" s="170" t="s">
        <v>3405</v>
      </c>
      <c r="C4366" s="170" t="s">
        <v>1065</v>
      </c>
      <c r="D4366" s="170" t="s">
        <v>1066</v>
      </c>
      <c r="E4366" s="170">
        <v>473</v>
      </c>
      <c r="F4366" s="170">
        <v>24</v>
      </c>
      <c r="G4366" s="171">
        <v>0.5</v>
      </c>
      <c r="H4366" s="170" t="s">
        <v>22</v>
      </c>
      <c r="I4366" s="171">
        <v>3.39</v>
      </c>
      <c r="J4366" s="169">
        <v>1</v>
      </c>
      <c r="K4366" s="154" cm="1">
        <f t="array" ref="K4366">ROUND(
IF(C4366="Beer",
SUM(LOOKUP(2,1/(SRP!$B$8:$B$10&lt;=E4366)/(SRP!$C$8:$C$10&gt;=E4366),SRP!$D$8:$D$10)*(G4366/100)*(E4366/1000)),
IF(C4366="Spirits",
SUM(LOOKUP(2,1/(SRP!$B$2:$B$7&lt;=E4366)/(SRP!$C$2:$C$7&gt;=E4366),SRP!$D$2:$D$7)*(G4366/100)*(E4366/1000)),
IF(AND(C4366="Wine",D4366="Fortified Wines"),
SUM(LOOKUP(2,1/(SRP!$B$26:$B$29&lt;=E4366)/(SRP!$C$26:$C$29&gt;=E4366),SRP!$D$26:$D$29)*(G4366/100)*(E4366/1000)),
IF(C4366="Wine",
SUM(LOOKUP(2,1/(SRP!$B$21:$B$25&lt;=E4366)/(SRP!$C$21:$C$25&gt;=E4366),SRP!$D$21:$D$25)*(G4366/100)*(E4366/1000)),
IF(AND(C4366="Ready to Drink",D4366="RTD-One Pour Cocktail&gt;7%&lt;=14.5"),
SUM(LOOKUP(2,1/(SRP!$B$16:$B$20&lt;=E4366)/(SRP!$C$16:$C$20&gt;=E4366),SRP!$D$16:$D$20)*(G4366/100)*(E4366/1000)),
IF(C4366="Ready to Drink",
SUM(LOOKUP(2,1/(SRP!$B$11:$B$15&lt;=E4366)/(SRP!$C$11:$C$15&gt;=E4366),SRP!$D$11:$D$15)*(G4366/100)*(E4366/1000)),
0)))))),2)</f>
        <v>0</v>
      </c>
      <c r="L4366" s="173" t="str">
        <f t="shared" si="68"/>
        <v>Dealcoholized473</v>
      </c>
      <c r="M4366" s="154" t="e">
        <f>VLOOKUP(L4366,'Slope %'!C:D,2,0)</f>
        <v>#N/A</v>
      </c>
    </row>
    <row r="4367" spans="1:13" x14ac:dyDescent="0.25">
      <c r="A4367" s="169">
        <v>56104</v>
      </c>
      <c r="B4367" s="170" t="s">
        <v>3405</v>
      </c>
      <c r="C4367" s="170" t="s">
        <v>1065</v>
      </c>
      <c r="D4367" s="170" t="s">
        <v>1066</v>
      </c>
      <c r="E4367" s="170">
        <v>473</v>
      </c>
      <c r="F4367" s="170">
        <v>24</v>
      </c>
      <c r="G4367" s="171">
        <v>0.5</v>
      </c>
      <c r="H4367" s="170" t="s">
        <v>22</v>
      </c>
      <c r="I4367" s="171">
        <v>3.39</v>
      </c>
      <c r="J4367" s="169">
        <v>1</v>
      </c>
      <c r="K4367" s="154" cm="1">
        <f t="array" ref="K4367">ROUND(
IF(C4367="Beer",
SUM(LOOKUP(2,1/(SRP!$B$8:$B$10&lt;=E4367)/(SRP!$C$8:$C$10&gt;=E4367),SRP!$D$8:$D$10)*(G4367/100)*(E4367/1000)),
IF(C4367="Spirits",
SUM(LOOKUP(2,1/(SRP!$B$2:$B$7&lt;=E4367)/(SRP!$C$2:$C$7&gt;=E4367),SRP!$D$2:$D$7)*(G4367/100)*(E4367/1000)),
IF(AND(C4367="Wine",D4367="Fortified Wines"),
SUM(LOOKUP(2,1/(SRP!$B$26:$B$29&lt;=E4367)/(SRP!$C$26:$C$29&gt;=E4367),SRP!$D$26:$D$29)*(G4367/100)*(E4367/1000)),
IF(C4367="Wine",
SUM(LOOKUP(2,1/(SRP!$B$21:$B$25&lt;=E4367)/(SRP!$C$21:$C$25&gt;=E4367),SRP!$D$21:$D$25)*(G4367/100)*(E4367/1000)),
IF(AND(C4367="Ready to Drink",D4367="RTD-One Pour Cocktail&gt;7%&lt;=14.5"),
SUM(LOOKUP(2,1/(SRP!$B$16:$B$20&lt;=E4367)/(SRP!$C$16:$C$20&gt;=E4367),SRP!$D$16:$D$20)*(G4367/100)*(E4367/1000)),
IF(C4367="Ready to Drink",
SUM(LOOKUP(2,1/(SRP!$B$11:$B$15&lt;=E4367)/(SRP!$C$11:$C$15&gt;=E4367),SRP!$D$11:$D$15)*(G4367/100)*(E4367/1000)),
0)))))),2)</f>
        <v>0</v>
      </c>
      <c r="L4367" s="173" t="str">
        <f t="shared" si="68"/>
        <v>Dealcoholized473</v>
      </c>
      <c r="M4367" s="154" t="e">
        <f>VLOOKUP(L4367,'Slope %'!C:D,2,0)</f>
        <v>#N/A</v>
      </c>
    </row>
    <row r="4368" spans="1:13" x14ac:dyDescent="0.25">
      <c r="A4368" s="169">
        <v>56105</v>
      </c>
      <c r="B4368" s="170" t="s">
        <v>3406</v>
      </c>
      <c r="C4368" s="170" t="s">
        <v>1065</v>
      </c>
      <c r="D4368" s="170" t="s">
        <v>1066</v>
      </c>
      <c r="E4368" s="170">
        <v>473</v>
      </c>
      <c r="F4368" s="170">
        <v>24</v>
      </c>
      <c r="G4368" s="171">
        <v>0.5</v>
      </c>
      <c r="H4368" s="170" t="s">
        <v>22</v>
      </c>
      <c r="I4368" s="171">
        <v>3.39</v>
      </c>
      <c r="J4368" s="169">
        <v>1</v>
      </c>
      <c r="K4368" s="154" cm="1">
        <f t="array" ref="K4368">ROUND(
IF(C4368="Beer",
SUM(LOOKUP(2,1/(SRP!$B$8:$B$10&lt;=E4368)/(SRP!$C$8:$C$10&gt;=E4368),SRP!$D$8:$D$10)*(G4368/100)*(E4368/1000)),
IF(C4368="Spirits",
SUM(LOOKUP(2,1/(SRP!$B$2:$B$7&lt;=E4368)/(SRP!$C$2:$C$7&gt;=E4368),SRP!$D$2:$D$7)*(G4368/100)*(E4368/1000)),
IF(AND(C4368="Wine",D4368="Fortified Wines"),
SUM(LOOKUP(2,1/(SRP!$B$26:$B$29&lt;=E4368)/(SRP!$C$26:$C$29&gt;=E4368),SRP!$D$26:$D$29)*(G4368/100)*(E4368/1000)),
IF(C4368="Wine",
SUM(LOOKUP(2,1/(SRP!$B$21:$B$25&lt;=E4368)/(SRP!$C$21:$C$25&gt;=E4368),SRP!$D$21:$D$25)*(G4368/100)*(E4368/1000)),
IF(AND(C4368="Ready to Drink",D4368="RTD-One Pour Cocktail&gt;7%&lt;=14.5"),
SUM(LOOKUP(2,1/(SRP!$B$16:$B$20&lt;=E4368)/(SRP!$C$16:$C$20&gt;=E4368),SRP!$D$16:$D$20)*(G4368/100)*(E4368/1000)),
IF(C4368="Ready to Drink",
SUM(LOOKUP(2,1/(SRP!$B$11:$B$15&lt;=E4368)/(SRP!$C$11:$C$15&gt;=E4368),SRP!$D$11:$D$15)*(G4368/100)*(E4368/1000)),
0)))))),2)</f>
        <v>0</v>
      </c>
      <c r="L4368" s="173" t="str">
        <f t="shared" si="68"/>
        <v>Dealcoholized473</v>
      </c>
      <c r="M4368" s="154" t="e">
        <f>VLOOKUP(L4368,'Slope %'!C:D,2,0)</f>
        <v>#N/A</v>
      </c>
    </row>
    <row r="4369" spans="1:13" x14ac:dyDescent="0.25">
      <c r="A4369" s="169">
        <v>56105</v>
      </c>
      <c r="B4369" s="170" t="s">
        <v>3406</v>
      </c>
      <c r="C4369" s="170" t="s">
        <v>1065</v>
      </c>
      <c r="D4369" s="170" t="s">
        <v>1066</v>
      </c>
      <c r="E4369" s="170">
        <v>473</v>
      </c>
      <c r="F4369" s="170">
        <v>24</v>
      </c>
      <c r="G4369" s="171">
        <v>0.5</v>
      </c>
      <c r="H4369" s="170" t="s">
        <v>22</v>
      </c>
      <c r="I4369" s="171">
        <v>3.39</v>
      </c>
      <c r="J4369" s="169">
        <v>1</v>
      </c>
      <c r="K4369" s="154" cm="1">
        <f t="array" ref="K4369">ROUND(
IF(C4369="Beer",
SUM(LOOKUP(2,1/(SRP!$B$8:$B$10&lt;=E4369)/(SRP!$C$8:$C$10&gt;=E4369),SRP!$D$8:$D$10)*(G4369/100)*(E4369/1000)),
IF(C4369="Spirits",
SUM(LOOKUP(2,1/(SRP!$B$2:$B$7&lt;=E4369)/(SRP!$C$2:$C$7&gt;=E4369),SRP!$D$2:$D$7)*(G4369/100)*(E4369/1000)),
IF(AND(C4369="Wine",D4369="Fortified Wines"),
SUM(LOOKUP(2,1/(SRP!$B$26:$B$29&lt;=E4369)/(SRP!$C$26:$C$29&gt;=E4369),SRP!$D$26:$D$29)*(G4369/100)*(E4369/1000)),
IF(C4369="Wine",
SUM(LOOKUP(2,1/(SRP!$B$21:$B$25&lt;=E4369)/(SRP!$C$21:$C$25&gt;=E4369),SRP!$D$21:$D$25)*(G4369/100)*(E4369/1000)),
IF(AND(C4369="Ready to Drink",D4369="RTD-One Pour Cocktail&gt;7%&lt;=14.5"),
SUM(LOOKUP(2,1/(SRP!$B$16:$B$20&lt;=E4369)/(SRP!$C$16:$C$20&gt;=E4369),SRP!$D$16:$D$20)*(G4369/100)*(E4369/1000)),
IF(C4369="Ready to Drink",
SUM(LOOKUP(2,1/(SRP!$B$11:$B$15&lt;=E4369)/(SRP!$C$11:$C$15&gt;=E4369),SRP!$D$11:$D$15)*(G4369/100)*(E4369/1000)),
0)))))),2)</f>
        <v>0</v>
      </c>
      <c r="L4369" s="173" t="str">
        <f t="shared" si="68"/>
        <v>Dealcoholized473</v>
      </c>
      <c r="M4369" s="154" t="e">
        <f>VLOOKUP(L4369,'Slope %'!C:D,2,0)</f>
        <v>#N/A</v>
      </c>
    </row>
    <row r="4370" spans="1:13" x14ac:dyDescent="0.25">
      <c r="A4370" s="169">
        <v>56106</v>
      </c>
      <c r="B4370" s="170" t="s">
        <v>3407</v>
      </c>
      <c r="C4370" s="170" t="s">
        <v>1065</v>
      </c>
      <c r="D4370" s="170" t="s">
        <v>1066</v>
      </c>
      <c r="E4370" s="170">
        <v>473</v>
      </c>
      <c r="F4370" s="170">
        <v>24</v>
      </c>
      <c r="G4370" s="171">
        <v>0.5</v>
      </c>
      <c r="H4370" s="170" t="s">
        <v>22</v>
      </c>
      <c r="I4370" s="171">
        <v>3.39</v>
      </c>
      <c r="J4370" s="169">
        <v>1</v>
      </c>
      <c r="K4370" s="154" cm="1">
        <f t="array" ref="K4370">ROUND(
IF(C4370="Beer",
SUM(LOOKUP(2,1/(SRP!$B$8:$B$10&lt;=E4370)/(SRP!$C$8:$C$10&gt;=E4370),SRP!$D$8:$D$10)*(G4370/100)*(E4370/1000)),
IF(C4370="Spirits",
SUM(LOOKUP(2,1/(SRP!$B$2:$B$7&lt;=E4370)/(SRP!$C$2:$C$7&gt;=E4370),SRP!$D$2:$D$7)*(G4370/100)*(E4370/1000)),
IF(AND(C4370="Wine",D4370="Fortified Wines"),
SUM(LOOKUP(2,1/(SRP!$B$26:$B$29&lt;=E4370)/(SRP!$C$26:$C$29&gt;=E4370),SRP!$D$26:$D$29)*(G4370/100)*(E4370/1000)),
IF(C4370="Wine",
SUM(LOOKUP(2,1/(SRP!$B$21:$B$25&lt;=E4370)/(SRP!$C$21:$C$25&gt;=E4370),SRP!$D$21:$D$25)*(G4370/100)*(E4370/1000)),
IF(AND(C4370="Ready to Drink",D4370="RTD-One Pour Cocktail&gt;7%&lt;=14.5"),
SUM(LOOKUP(2,1/(SRP!$B$16:$B$20&lt;=E4370)/(SRP!$C$16:$C$20&gt;=E4370),SRP!$D$16:$D$20)*(G4370/100)*(E4370/1000)),
IF(C4370="Ready to Drink",
SUM(LOOKUP(2,1/(SRP!$B$11:$B$15&lt;=E4370)/(SRP!$C$11:$C$15&gt;=E4370),SRP!$D$11:$D$15)*(G4370/100)*(E4370/1000)),
0)))))),2)</f>
        <v>0</v>
      </c>
      <c r="L4370" s="173" t="str">
        <f t="shared" si="68"/>
        <v>Dealcoholized473</v>
      </c>
      <c r="M4370" s="154" t="e">
        <f>VLOOKUP(L4370,'Slope %'!C:D,2,0)</f>
        <v>#N/A</v>
      </c>
    </row>
    <row r="4371" spans="1:13" x14ac:dyDescent="0.25">
      <c r="A4371" s="169">
        <v>56106</v>
      </c>
      <c r="B4371" s="170" t="s">
        <v>3407</v>
      </c>
      <c r="C4371" s="170" t="s">
        <v>1065</v>
      </c>
      <c r="D4371" s="170" t="s">
        <v>1066</v>
      </c>
      <c r="E4371" s="170">
        <v>473</v>
      </c>
      <c r="F4371" s="170">
        <v>24</v>
      </c>
      <c r="G4371" s="171">
        <v>0.5</v>
      </c>
      <c r="H4371" s="170" t="s">
        <v>22</v>
      </c>
      <c r="I4371" s="171">
        <v>3.39</v>
      </c>
      <c r="J4371" s="169">
        <v>1</v>
      </c>
      <c r="K4371" s="154" cm="1">
        <f t="array" ref="K4371">ROUND(
IF(C4371="Beer",
SUM(LOOKUP(2,1/(SRP!$B$8:$B$10&lt;=E4371)/(SRP!$C$8:$C$10&gt;=E4371),SRP!$D$8:$D$10)*(G4371/100)*(E4371/1000)),
IF(C4371="Spirits",
SUM(LOOKUP(2,1/(SRP!$B$2:$B$7&lt;=E4371)/(SRP!$C$2:$C$7&gt;=E4371),SRP!$D$2:$D$7)*(G4371/100)*(E4371/1000)),
IF(AND(C4371="Wine",D4371="Fortified Wines"),
SUM(LOOKUP(2,1/(SRP!$B$26:$B$29&lt;=E4371)/(SRP!$C$26:$C$29&gt;=E4371),SRP!$D$26:$D$29)*(G4371/100)*(E4371/1000)),
IF(C4371="Wine",
SUM(LOOKUP(2,1/(SRP!$B$21:$B$25&lt;=E4371)/(SRP!$C$21:$C$25&gt;=E4371),SRP!$D$21:$D$25)*(G4371/100)*(E4371/1000)),
IF(AND(C4371="Ready to Drink",D4371="RTD-One Pour Cocktail&gt;7%&lt;=14.5"),
SUM(LOOKUP(2,1/(SRP!$B$16:$B$20&lt;=E4371)/(SRP!$C$16:$C$20&gt;=E4371),SRP!$D$16:$D$20)*(G4371/100)*(E4371/1000)),
IF(C4371="Ready to Drink",
SUM(LOOKUP(2,1/(SRP!$B$11:$B$15&lt;=E4371)/(SRP!$C$11:$C$15&gt;=E4371),SRP!$D$11:$D$15)*(G4371/100)*(E4371/1000)),
0)))))),2)</f>
        <v>0</v>
      </c>
      <c r="L4371" s="173" t="str">
        <f t="shared" si="68"/>
        <v>Dealcoholized473</v>
      </c>
      <c r="M4371" s="154" t="e">
        <f>VLOOKUP(L4371,'Slope %'!C:D,2,0)</f>
        <v>#N/A</v>
      </c>
    </row>
    <row r="4372" spans="1:13" x14ac:dyDescent="0.25">
      <c r="A4372" s="169">
        <v>56109</v>
      </c>
      <c r="B4372" s="170" t="s">
        <v>3408</v>
      </c>
      <c r="C4372" s="170" t="s">
        <v>15</v>
      </c>
      <c r="D4372" s="170" t="s">
        <v>301</v>
      </c>
      <c r="E4372" s="170">
        <v>50</v>
      </c>
      <c r="F4372" s="170">
        <v>120</v>
      </c>
      <c r="G4372" s="171">
        <v>49.5</v>
      </c>
      <c r="H4372" s="170" t="s">
        <v>22</v>
      </c>
      <c r="I4372" s="171">
        <v>3.33</v>
      </c>
      <c r="J4372" s="169">
        <v>1</v>
      </c>
      <c r="K4372" s="154" cm="1">
        <f t="array" ref="K4372">ROUND(
IF(C4372="Beer",
SUM(LOOKUP(2,1/(SRP!$B$8:$B$10&lt;=E4372)/(SRP!$C$8:$C$10&gt;=E4372),SRP!$D$8:$D$10)*(G4372/100)*(E4372/1000)),
IF(C4372="Spirits",
SUM(LOOKUP(2,1/(SRP!$B$2:$B$7&lt;=E4372)/(SRP!$C$2:$C$7&gt;=E4372),SRP!$D$2:$D$7)*(G4372/100)*(E4372/1000)),
IF(AND(C4372="Wine",D4372="Fortified Wines"),
SUM(LOOKUP(2,1/(SRP!$B$26:$B$29&lt;=E4372)/(SRP!$C$26:$C$29&gt;=E4372),SRP!$D$26:$D$29)*(G4372/100)*(E4372/1000)),
IF(C4372="Wine",
SUM(LOOKUP(2,1/(SRP!$B$21:$B$25&lt;=E4372)/(SRP!$C$21:$C$25&gt;=E4372),SRP!$D$21:$D$25)*(G4372/100)*(E4372/1000)),
IF(AND(C4372="Ready to Drink",D4372="RTD-One Pour Cocktail&gt;7%&lt;=14.5"),
SUM(LOOKUP(2,1/(SRP!$B$16:$B$20&lt;=E4372)/(SRP!$C$16:$C$20&gt;=E4372),SRP!$D$16:$D$20)*(G4372/100)*(E4372/1000)),
IF(C4372="Ready to Drink",
SUM(LOOKUP(2,1/(SRP!$B$11:$B$15&lt;=E4372)/(SRP!$C$11:$C$15&gt;=E4372),SRP!$D$11:$D$15)*(G4372/100)*(E4372/1000)),
0)))))),2)</f>
        <v>3.33</v>
      </c>
      <c r="L4372" s="173" t="str">
        <f t="shared" si="68"/>
        <v>Spirits50</v>
      </c>
      <c r="M4372" s="154">
        <f>VLOOKUP(L4372,'Slope %'!C:D,2,0)</f>
        <v>0.1</v>
      </c>
    </row>
    <row r="4373" spans="1:13" x14ac:dyDescent="0.25">
      <c r="A4373" s="169">
        <v>56158</v>
      </c>
      <c r="B4373" s="170" t="s">
        <v>3409</v>
      </c>
      <c r="C4373" s="170" t="s">
        <v>1065</v>
      </c>
      <c r="D4373" s="170" t="s">
        <v>1066</v>
      </c>
      <c r="E4373" s="170">
        <v>473</v>
      </c>
      <c r="F4373" s="170">
        <v>24</v>
      </c>
      <c r="G4373" s="171">
        <v>0.5</v>
      </c>
      <c r="H4373" s="170" t="s">
        <v>747</v>
      </c>
      <c r="I4373" s="171">
        <v>2.99</v>
      </c>
      <c r="J4373" s="169">
        <v>1</v>
      </c>
      <c r="K4373" s="154" cm="1">
        <f t="array" ref="K4373">ROUND(
IF(C4373="Beer",
SUM(LOOKUP(2,1/(SRP!$B$8:$B$10&lt;=E4373)/(SRP!$C$8:$C$10&gt;=E4373),SRP!$D$8:$D$10)*(G4373/100)*(E4373/1000)),
IF(C4373="Spirits",
SUM(LOOKUP(2,1/(SRP!$B$2:$B$7&lt;=E4373)/(SRP!$C$2:$C$7&gt;=E4373),SRP!$D$2:$D$7)*(G4373/100)*(E4373/1000)),
IF(AND(C4373="Wine",D4373="Fortified Wines"),
SUM(LOOKUP(2,1/(SRP!$B$26:$B$29&lt;=E4373)/(SRP!$C$26:$C$29&gt;=E4373),SRP!$D$26:$D$29)*(G4373/100)*(E4373/1000)),
IF(C4373="Wine",
SUM(LOOKUP(2,1/(SRP!$B$21:$B$25&lt;=E4373)/(SRP!$C$21:$C$25&gt;=E4373),SRP!$D$21:$D$25)*(G4373/100)*(E4373/1000)),
IF(AND(C4373="Ready to Drink",D4373="RTD-One Pour Cocktail&gt;7%&lt;=14.5"),
SUM(LOOKUP(2,1/(SRP!$B$16:$B$20&lt;=E4373)/(SRP!$C$16:$C$20&gt;=E4373),SRP!$D$16:$D$20)*(G4373/100)*(E4373/1000)),
IF(C4373="Ready to Drink",
SUM(LOOKUP(2,1/(SRP!$B$11:$B$15&lt;=E4373)/(SRP!$C$11:$C$15&gt;=E4373),SRP!$D$11:$D$15)*(G4373/100)*(E4373/1000)),
0)))))),2)</f>
        <v>0</v>
      </c>
      <c r="L4373" s="173" t="str">
        <f t="shared" si="68"/>
        <v>Dealcoholized473</v>
      </c>
      <c r="M4373" s="154" t="e">
        <f>VLOOKUP(L4373,'Slope %'!C:D,2,0)</f>
        <v>#N/A</v>
      </c>
    </row>
    <row r="4374" spans="1:13" x14ac:dyDescent="0.25">
      <c r="A4374" s="169">
        <v>56158</v>
      </c>
      <c r="B4374" s="170" t="s">
        <v>3409</v>
      </c>
      <c r="C4374" s="170" t="s">
        <v>1065</v>
      </c>
      <c r="D4374" s="170" t="s">
        <v>1066</v>
      </c>
      <c r="E4374" s="170">
        <v>473</v>
      </c>
      <c r="F4374" s="170">
        <v>24</v>
      </c>
      <c r="G4374" s="171">
        <v>0.5</v>
      </c>
      <c r="H4374" s="170" t="s">
        <v>747</v>
      </c>
      <c r="I4374" s="171">
        <v>2.99</v>
      </c>
      <c r="J4374" s="169">
        <v>1</v>
      </c>
      <c r="K4374" s="154" cm="1">
        <f t="array" ref="K4374">ROUND(
IF(C4374="Beer",
SUM(LOOKUP(2,1/(SRP!$B$8:$B$10&lt;=E4374)/(SRP!$C$8:$C$10&gt;=E4374),SRP!$D$8:$D$10)*(G4374/100)*(E4374/1000)),
IF(C4374="Spirits",
SUM(LOOKUP(2,1/(SRP!$B$2:$B$7&lt;=E4374)/(SRP!$C$2:$C$7&gt;=E4374),SRP!$D$2:$D$7)*(G4374/100)*(E4374/1000)),
IF(AND(C4374="Wine",D4374="Fortified Wines"),
SUM(LOOKUP(2,1/(SRP!$B$26:$B$29&lt;=E4374)/(SRP!$C$26:$C$29&gt;=E4374),SRP!$D$26:$D$29)*(G4374/100)*(E4374/1000)),
IF(C4374="Wine",
SUM(LOOKUP(2,1/(SRP!$B$21:$B$25&lt;=E4374)/(SRP!$C$21:$C$25&gt;=E4374),SRP!$D$21:$D$25)*(G4374/100)*(E4374/1000)),
IF(AND(C4374="Ready to Drink",D4374="RTD-One Pour Cocktail&gt;7%&lt;=14.5"),
SUM(LOOKUP(2,1/(SRP!$B$16:$B$20&lt;=E4374)/(SRP!$C$16:$C$20&gt;=E4374),SRP!$D$16:$D$20)*(G4374/100)*(E4374/1000)),
IF(C4374="Ready to Drink",
SUM(LOOKUP(2,1/(SRP!$B$11:$B$15&lt;=E4374)/(SRP!$C$11:$C$15&gt;=E4374),SRP!$D$11:$D$15)*(G4374/100)*(E4374/1000)),
0)))))),2)</f>
        <v>0</v>
      </c>
      <c r="L4374" s="173" t="str">
        <f t="shared" si="68"/>
        <v>Dealcoholized473</v>
      </c>
      <c r="M4374" s="154" t="e">
        <f>VLOOKUP(L4374,'Slope %'!C:D,2,0)</f>
        <v>#N/A</v>
      </c>
    </row>
    <row r="4375" spans="1:13" x14ac:dyDescent="0.25">
      <c r="A4375" s="169">
        <v>56159</v>
      </c>
      <c r="B4375" s="170" t="s">
        <v>3410</v>
      </c>
      <c r="C4375" s="170" t="s">
        <v>1065</v>
      </c>
      <c r="D4375" s="170" t="s">
        <v>1066</v>
      </c>
      <c r="E4375" s="170">
        <v>473</v>
      </c>
      <c r="F4375" s="170">
        <v>24</v>
      </c>
      <c r="G4375" s="171">
        <v>0.5</v>
      </c>
      <c r="H4375" s="170" t="s">
        <v>747</v>
      </c>
      <c r="I4375" s="171">
        <v>2.99</v>
      </c>
      <c r="J4375" s="169">
        <v>1</v>
      </c>
      <c r="K4375" s="154" cm="1">
        <f t="array" ref="K4375">ROUND(
IF(C4375="Beer",
SUM(LOOKUP(2,1/(SRP!$B$8:$B$10&lt;=E4375)/(SRP!$C$8:$C$10&gt;=E4375),SRP!$D$8:$D$10)*(G4375/100)*(E4375/1000)),
IF(C4375="Spirits",
SUM(LOOKUP(2,1/(SRP!$B$2:$B$7&lt;=E4375)/(SRP!$C$2:$C$7&gt;=E4375),SRP!$D$2:$D$7)*(G4375/100)*(E4375/1000)),
IF(AND(C4375="Wine",D4375="Fortified Wines"),
SUM(LOOKUP(2,1/(SRP!$B$26:$B$29&lt;=E4375)/(SRP!$C$26:$C$29&gt;=E4375),SRP!$D$26:$D$29)*(G4375/100)*(E4375/1000)),
IF(C4375="Wine",
SUM(LOOKUP(2,1/(SRP!$B$21:$B$25&lt;=E4375)/(SRP!$C$21:$C$25&gt;=E4375),SRP!$D$21:$D$25)*(G4375/100)*(E4375/1000)),
IF(AND(C4375="Ready to Drink",D4375="RTD-One Pour Cocktail&gt;7%&lt;=14.5"),
SUM(LOOKUP(2,1/(SRP!$B$16:$B$20&lt;=E4375)/(SRP!$C$16:$C$20&gt;=E4375),SRP!$D$16:$D$20)*(G4375/100)*(E4375/1000)),
IF(C4375="Ready to Drink",
SUM(LOOKUP(2,1/(SRP!$B$11:$B$15&lt;=E4375)/(SRP!$C$11:$C$15&gt;=E4375),SRP!$D$11:$D$15)*(G4375/100)*(E4375/1000)),
0)))))),2)</f>
        <v>0</v>
      </c>
      <c r="L4375" s="173" t="str">
        <f t="shared" si="68"/>
        <v>Dealcoholized473</v>
      </c>
      <c r="M4375" s="154" t="e">
        <f>VLOOKUP(L4375,'Slope %'!C:D,2,0)</f>
        <v>#N/A</v>
      </c>
    </row>
    <row r="4376" spans="1:13" x14ac:dyDescent="0.25">
      <c r="A4376" s="169">
        <v>56159</v>
      </c>
      <c r="B4376" s="170" t="s">
        <v>3410</v>
      </c>
      <c r="C4376" s="170" t="s">
        <v>1065</v>
      </c>
      <c r="D4376" s="170" t="s">
        <v>1066</v>
      </c>
      <c r="E4376" s="170">
        <v>473</v>
      </c>
      <c r="F4376" s="170">
        <v>24</v>
      </c>
      <c r="G4376" s="171">
        <v>0.5</v>
      </c>
      <c r="H4376" s="170" t="s">
        <v>747</v>
      </c>
      <c r="I4376" s="171">
        <v>2.99</v>
      </c>
      <c r="J4376" s="169">
        <v>1</v>
      </c>
      <c r="K4376" s="154" cm="1">
        <f t="array" ref="K4376">ROUND(
IF(C4376="Beer",
SUM(LOOKUP(2,1/(SRP!$B$8:$B$10&lt;=E4376)/(SRP!$C$8:$C$10&gt;=E4376),SRP!$D$8:$D$10)*(G4376/100)*(E4376/1000)),
IF(C4376="Spirits",
SUM(LOOKUP(2,1/(SRP!$B$2:$B$7&lt;=E4376)/(SRP!$C$2:$C$7&gt;=E4376),SRP!$D$2:$D$7)*(G4376/100)*(E4376/1000)),
IF(AND(C4376="Wine",D4376="Fortified Wines"),
SUM(LOOKUP(2,1/(SRP!$B$26:$B$29&lt;=E4376)/(SRP!$C$26:$C$29&gt;=E4376),SRP!$D$26:$D$29)*(G4376/100)*(E4376/1000)),
IF(C4376="Wine",
SUM(LOOKUP(2,1/(SRP!$B$21:$B$25&lt;=E4376)/(SRP!$C$21:$C$25&gt;=E4376),SRP!$D$21:$D$25)*(G4376/100)*(E4376/1000)),
IF(AND(C4376="Ready to Drink",D4376="RTD-One Pour Cocktail&gt;7%&lt;=14.5"),
SUM(LOOKUP(2,1/(SRP!$B$16:$B$20&lt;=E4376)/(SRP!$C$16:$C$20&gt;=E4376),SRP!$D$16:$D$20)*(G4376/100)*(E4376/1000)),
IF(C4376="Ready to Drink",
SUM(LOOKUP(2,1/(SRP!$B$11:$B$15&lt;=E4376)/(SRP!$C$11:$C$15&gt;=E4376),SRP!$D$11:$D$15)*(G4376/100)*(E4376/1000)),
0)))))),2)</f>
        <v>0</v>
      </c>
      <c r="L4376" s="173" t="str">
        <f t="shared" si="68"/>
        <v>Dealcoholized473</v>
      </c>
      <c r="M4376" s="154" t="e">
        <f>VLOOKUP(L4376,'Slope %'!C:D,2,0)</f>
        <v>#N/A</v>
      </c>
    </row>
    <row r="4377" spans="1:13" x14ac:dyDescent="0.25">
      <c r="A4377" s="169">
        <v>56160</v>
      </c>
      <c r="B4377" s="170" t="s">
        <v>3411</v>
      </c>
      <c r="C4377" s="170" t="s">
        <v>1065</v>
      </c>
      <c r="D4377" s="170" t="s">
        <v>1066</v>
      </c>
      <c r="E4377" s="170">
        <v>473</v>
      </c>
      <c r="F4377" s="170">
        <v>24</v>
      </c>
      <c r="G4377" s="171">
        <v>0.5</v>
      </c>
      <c r="H4377" s="170" t="s">
        <v>747</v>
      </c>
      <c r="I4377" s="171">
        <v>2.99</v>
      </c>
      <c r="J4377" s="169">
        <v>1</v>
      </c>
      <c r="K4377" s="154" cm="1">
        <f t="array" ref="K4377">ROUND(
IF(C4377="Beer",
SUM(LOOKUP(2,1/(SRP!$B$8:$B$10&lt;=E4377)/(SRP!$C$8:$C$10&gt;=E4377),SRP!$D$8:$D$10)*(G4377/100)*(E4377/1000)),
IF(C4377="Spirits",
SUM(LOOKUP(2,1/(SRP!$B$2:$B$7&lt;=E4377)/(SRP!$C$2:$C$7&gt;=E4377),SRP!$D$2:$D$7)*(G4377/100)*(E4377/1000)),
IF(AND(C4377="Wine",D4377="Fortified Wines"),
SUM(LOOKUP(2,1/(SRP!$B$26:$B$29&lt;=E4377)/(SRP!$C$26:$C$29&gt;=E4377),SRP!$D$26:$D$29)*(G4377/100)*(E4377/1000)),
IF(C4377="Wine",
SUM(LOOKUP(2,1/(SRP!$B$21:$B$25&lt;=E4377)/(SRP!$C$21:$C$25&gt;=E4377),SRP!$D$21:$D$25)*(G4377/100)*(E4377/1000)),
IF(AND(C4377="Ready to Drink",D4377="RTD-One Pour Cocktail&gt;7%&lt;=14.5"),
SUM(LOOKUP(2,1/(SRP!$B$16:$B$20&lt;=E4377)/(SRP!$C$16:$C$20&gt;=E4377),SRP!$D$16:$D$20)*(G4377/100)*(E4377/1000)),
IF(C4377="Ready to Drink",
SUM(LOOKUP(2,1/(SRP!$B$11:$B$15&lt;=E4377)/(SRP!$C$11:$C$15&gt;=E4377),SRP!$D$11:$D$15)*(G4377/100)*(E4377/1000)),
0)))))),2)</f>
        <v>0</v>
      </c>
      <c r="L4377" s="173" t="str">
        <f t="shared" si="68"/>
        <v>Dealcoholized473</v>
      </c>
      <c r="M4377" s="154" t="e">
        <f>VLOOKUP(L4377,'Slope %'!C:D,2,0)</f>
        <v>#N/A</v>
      </c>
    </row>
    <row r="4378" spans="1:13" x14ac:dyDescent="0.25">
      <c r="A4378" s="169">
        <v>56160</v>
      </c>
      <c r="B4378" s="170" t="s">
        <v>3411</v>
      </c>
      <c r="C4378" s="170" t="s">
        <v>1065</v>
      </c>
      <c r="D4378" s="170" t="s">
        <v>1066</v>
      </c>
      <c r="E4378" s="170">
        <v>473</v>
      </c>
      <c r="F4378" s="170">
        <v>24</v>
      </c>
      <c r="G4378" s="171">
        <v>0.5</v>
      </c>
      <c r="H4378" s="170" t="s">
        <v>747</v>
      </c>
      <c r="I4378" s="171">
        <v>2.99</v>
      </c>
      <c r="J4378" s="169">
        <v>1</v>
      </c>
      <c r="K4378" s="154" cm="1">
        <f t="array" ref="K4378">ROUND(
IF(C4378="Beer",
SUM(LOOKUP(2,1/(SRP!$B$8:$B$10&lt;=E4378)/(SRP!$C$8:$C$10&gt;=E4378),SRP!$D$8:$D$10)*(G4378/100)*(E4378/1000)),
IF(C4378="Spirits",
SUM(LOOKUP(2,1/(SRP!$B$2:$B$7&lt;=E4378)/(SRP!$C$2:$C$7&gt;=E4378),SRP!$D$2:$D$7)*(G4378/100)*(E4378/1000)),
IF(AND(C4378="Wine",D4378="Fortified Wines"),
SUM(LOOKUP(2,1/(SRP!$B$26:$B$29&lt;=E4378)/(SRP!$C$26:$C$29&gt;=E4378),SRP!$D$26:$D$29)*(G4378/100)*(E4378/1000)),
IF(C4378="Wine",
SUM(LOOKUP(2,1/(SRP!$B$21:$B$25&lt;=E4378)/(SRP!$C$21:$C$25&gt;=E4378),SRP!$D$21:$D$25)*(G4378/100)*(E4378/1000)),
IF(AND(C4378="Ready to Drink",D4378="RTD-One Pour Cocktail&gt;7%&lt;=14.5"),
SUM(LOOKUP(2,1/(SRP!$B$16:$B$20&lt;=E4378)/(SRP!$C$16:$C$20&gt;=E4378),SRP!$D$16:$D$20)*(G4378/100)*(E4378/1000)),
IF(C4378="Ready to Drink",
SUM(LOOKUP(2,1/(SRP!$B$11:$B$15&lt;=E4378)/(SRP!$C$11:$C$15&gt;=E4378),SRP!$D$11:$D$15)*(G4378/100)*(E4378/1000)),
0)))))),2)</f>
        <v>0</v>
      </c>
      <c r="L4378" s="173" t="str">
        <f t="shared" si="68"/>
        <v>Dealcoholized473</v>
      </c>
      <c r="M4378" s="154" t="e">
        <f>VLOOKUP(L4378,'Slope %'!C:D,2,0)</f>
        <v>#N/A</v>
      </c>
    </row>
    <row r="4379" spans="1:13" x14ac:dyDescent="0.25">
      <c r="A4379" s="169">
        <v>56165</v>
      </c>
      <c r="B4379" s="170" t="s">
        <v>3412</v>
      </c>
      <c r="C4379" s="170" t="s">
        <v>15</v>
      </c>
      <c r="D4379" s="170" t="s">
        <v>1399</v>
      </c>
      <c r="E4379" s="170">
        <v>750</v>
      </c>
      <c r="F4379" s="170">
        <v>12</v>
      </c>
      <c r="G4379" s="171">
        <v>30</v>
      </c>
      <c r="H4379" s="170" t="s">
        <v>1173</v>
      </c>
      <c r="I4379" s="171">
        <v>35.99</v>
      </c>
      <c r="J4379" s="169">
        <v>1</v>
      </c>
      <c r="K4379" s="154" cm="1">
        <f t="array" ref="K4379">ROUND(
IF(C4379="Beer",
SUM(LOOKUP(2,1/(SRP!$B$8:$B$10&lt;=E4379)/(SRP!$C$8:$C$10&gt;=E4379),SRP!$D$8:$D$10)*(G4379/100)*(E4379/1000)),
IF(C4379="Spirits",
SUM(LOOKUP(2,1/(SRP!$B$2:$B$7&lt;=E4379)/(SRP!$C$2:$C$7&gt;=E4379),SRP!$D$2:$D$7)*(G4379/100)*(E4379/1000)),
IF(AND(C4379="Wine",D4379="Fortified Wines"),
SUM(LOOKUP(2,1/(SRP!$B$26:$B$29&lt;=E4379)/(SRP!$C$26:$C$29&gt;=E4379),SRP!$D$26:$D$29)*(G4379/100)*(E4379/1000)),
IF(C4379="Wine",
SUM(LOOKUP(2,1/(SRP!$B$21:$B$25&lt;=E4379)/(SRP!$C$21:$C$25&gt;=E4379),SRP!$D$21:$D$25)*(G4379/100)*(E4379/1000)),
IF(AND(C4379="Ready to Drink",D4379="RTD-One Pour Cocktail&gt;7%&lt;=14.5"),
SUM(LOOKUP(2,1/(SRP!$B$16:$B$20&lt;=E4379)/(SRP!$C$16:$C$20&gt;=E4379),SRP!$D$16:$D$20)*(G4379/100)*(E4379/1000)),
IF(C4379="Ready to Drink",
SUM(LOOKUP(2,1/(SRP!$B$11:$B$15&lt;=E4379)/(SRP!$C$11:$C$15&gt;=E4379),SRP!$D$11:$D$15)*(G4379/100)*(E4379/1000)),
0)))))),2)</f>
        <v>17.57</v>
      </c>
      <c r="L4379" s="173" t="str">
        <f t="shared" si="68"/>
        <v>Spirits750</v>
      </c>
      <c r="M4379" s="154">
        <f>VLOOKUP(L4379,'Slope %'!C:D,2,0)</f>
        <v>7.0000000000000007E-2</v>
      </c>
    </row>
    <row r="4380" spans="1:13" x14ac:dyDescent="0.25">
      <c r="A4380" s="169">
        <v>56168</v>
      </c>
      <c r="B4380" s="170" t="s">
        <v>3413</v>
      </c>
      <c r="C4380" s="170" t="s">
        <v>11</v>
      </c>
      <c r="D4380" s="170" t="s">
        <v>267</v>
      </c>
      <c r="E4380" s="170">
        <v>473</v>
      </c>
      <c r="F4380" s="170">
        <v>24</v>
      </c>
      <c r="G4380" s="171">
        <v>4.3</v>
      </c>
      <c r="H4380" s="170" t="s">
        <v>2850</v>
      </c>
      <c r="I4380" s="171">
        <v>4.55</v>
      </c>
      <c r="J4380" s="169">
        <v>1</v>
      </c>
      <c r="K4380" s="154" cm="1">
        <f t="array" ref="K4380">ROUND(
IF(C4380="Beer",
SUM(LOOKUP(2,1/(SRP!$B$8:$B$10&lt;=E4380)/(SRP!$C$8:$C$10&gt;=E4380),SRP!$D$8:$D$10)*(G4380/100)*(E4380/1000)),
IF(C4380="Spirits",
SUM(LOOKUP(2,1/(SRP!$B$2:$B$7&lt;=E4380)/(SRP!$C$2:$C$7&gt;=E4380),SRP!$D$2:$D$7)*(G4380/100)*(E4380/1000)),
IF(AND(C4380="Wine",D4380="Fortified Wines"),
SUM(LOOKUP(2,1/(SRP!$B$26:$B$29&lt;=E4380)/(SRP!$C$26:$C$29&gt;=E4380),SRP!$D$26:$D$29)*(G4380/100)*(E4380/1000)),
IF(C4380="Wine",
SUM(LOOKUP(2,1/(SRP!$B$21:$B$25&lt;=E4380)/(SRP!$C$21:$C$25&gt;=E4380),SRP!$D$21:$D$25)*(G4380/100)*(E4380/1000)),
IF(AND(C4380="Ready to Drink",D4380="RTD-One Pour Cocktail&gt;7%&lt;=14.5"),
SUM(LOOKUP(2,1/(SRP!$B$16:$B$20&lt;=E4380)/(SRP!$C$16:$C$20&gt;=E4380),SRP!$D$16:$D$20)*(G4380/100)*(E4380/1000)),
IF(C4380="Ready to Drink",
SUM(LOOKUP(2,1/(SRP!$B$11:$B$15&lt;=E4380)/(SRP!$C$11:$C$15&gt;=E4380),SRP!$D$11:$D$15)*(G4380/100)*(E4380/1000)),
0)))))),2)</f>
        <v>1.59</v>
      </c>
      <c r="L4380" s="173" t="str">
        <f t="shared" si="68"/>
        <v>Beer473</v>
      </c>
      <c r="M4380" s="154">
        <f>VLOOKUP(L4380,'Slope %'!C:D,2,0)</f>
        <v>0.12</v>
      </c>
    </row>
    <row r="4381" spans="1:13" x14ac:dyDescent="0.25">
      <c r="A4381" s="169">
        <v>56168</v>
      </c>
      <c r="B4381" s="170" t="s">
        <v>3413</v>
      </c>
      <c r="C4381" s="170" t="s">
        <v>11</v>
      </c>
      <c r="D4381" s="170" t="s">
        <v>267</v>
      </c>
      <c r="E4381" s="170">
        <v>473</v>
      </c>
      <c r="F4381" s="170">
        <v>24</v>
      </c>
      <c r="G4381" s="171">
        <v>4.3</v>
      </c>
      <c r="H4381" s="170" t="s">
        <v>2850</v>
      </c>
      <c r="I4381" s="171">
        <v>4.55</v>
      </c>
      <c r="J4381" s="169">
        <v>1</v>
      </c>
      <c r="K4381" s="154" cm="1">
        <f t="array" ref="K4381">ROUND(
IF(C4381="Beer",
SUM(LOOKUP(2,1/(SRP!$B$8:$B$10&lt;=E4381)/(SRP!$C$8:$C$10&gt;=E4381),SRP!$D$8:$D$10)*(G4381/100)*(E4381/1000)),
IF(C4381="Spirits",
SUM(LOOKUP(2,1/(SRP!$B$2:$B$7&lt;=E4381)/(SRP!$C$2:$C$7&gt;=E4381),SRP!$D$2:$D$7)*(G4381/100)*(E4381/1000)),
IF(AND(C4381="Wine",D4381="Fortified Wines"),
SUM(LOOKUP(2,1/(SRP!$B$26:$B$29&lt;=E4381)/(SRP!$C$26:$C$29&gt;=E4381),SRP!$D$26:$D$29)*(G4381/100)*(E4381/1000)),
IF(C4381="Wine",
SUM(LOOKUP(2,1/(SRP!$B$21:$B$25&lt;=E4381)/(SRP!$C$21:$C$25&gt;=E4381),SRP!$D$21:$D$25)*(G4381/100)*(E4381/1000)),
IF(AND(C4381="Ready to Drink",D4381="RTD-One Pour Cocktail&gt;7%&lt;=14.5"),
SUM(LOOKUP(2,1/(SRP!$B$16:$B$20&lt;=E4381)/(SRP!$C$16:$C$20&gt;=E4381),SRP!$D$16:$D$20)*(G4381/100)*(E4381/1000)),
IF(C4381="Ready to Drink",
SUM(LOOKUP(2,1/(SRP!$B$11:$B$15&lt;=E4381)/(SRP!$C$11:$C$15&gt;=E4381),SRP!$D$11:$D$15)*(G4381/100)*(E4381/1000)),
0)))))),2)</f>
        <v>1.59</v>
      </c>
      <c r="L4381" s="173" t="str">
        <f t="shared" si="68"/>
        <v>Beer473</v>
      </c>
      <c r="M4381" s="154">
        <f>VLOOKUP(L4381,'Slope %'!C:D,2,0)</f>
        <v>0.12</v>
      </c>
    </row>
    <row r="4382" spans="1:13" x14ac:dyDescent="0.25">
      <c r="A4382" s="169">
        <v>56170</v>
      </c>
      <c r="B4382" s="170" t="s">
        <v>3414</v>
      </c>
      <c r="C4382" s="170" t="s">
        <v>11</v>
      </c>
      <c r="D4382" s="170" t="s">
        <v>303</v>
      </c>
      <c r="E4382" s="170">
        <v>473</v>
      </c>
      <c r="F4382" s="170">
        <v>24</v>
      </c>
      <c r="G4382" s="171">
        <v>11</v>
      </c>
      <c r="H4382" s="170" t="s">
        <v>2850</v>
      </c>
      <c r="I4382" s="171">
        <v>5.98</v>
      </c>
      <c r="J4382" s="169">
        <v>1</v>
      </c>
      <c r="K4382" s="154" cm="1">
        <f t="array" ref="K4382">ROUND(
IF(C4382="Beer",
SUM(LOOKUP(2,1/(SRP!$B$8:$B$10&lt;=E4382)/(SRP!$C$8:$C$10&gt;=E4382),SRP!$D$8:$D$10)*(G4382/100)*(E4382/1000)),
IF(C4382="Spirits",
SUM(LOOKUP(2,1/(SRP!$B$2:$B$7&lt;=E4382)/(SRP!$C$2:$C$7&gt;=E4382),SRP!$D$2:$D$7)*(G4382/100)*(E4382/1000)),
IF(AND(C4382="Wine",D4382="Fortified Wines"),
SUM(LOOKUP(2,1/(SRP!$B$26:$B$29&lt;=E4382)/(SRP!$C$26:$C$29&gt;=E4382),SRP!$D$26:$D$29)*(G4382/100)*(E4382/1000)),
IF(C4382="Wine",
SUM(LOOKUP(2,1/(SRP!$B$21:$B$25&lt;=E4382)/(SRP!$C$21:$C$25&gt;=E4382),SRP!$D$21:$D$25)*(G4382/100)*(E4382/1000)),
IF(AND(C4382="Ready to Drink",D4382="RTD-One Pour Cocktail&gt;7%&lt;=14.5"),
SUM(LOOKUP(2,1/(SRP!$B$16:$B$20&lt;=E4382)/(SRP!$C$16:$C$20&gt;=E4382),SRP!$D$16:$D$20)*(G4382/100)*(E4382/1000)),
IF(C4382="Ready to Drink",
SUM(LOOKUP(2,1/(SRP!$B$11:$B$15&lt;=E4382)/(SRP!$C$11:$C$15&gt;=E4382),SRP!$D$11:$D$15)*(G4382/100)*(E4382/1000)),
0)))))),2)</f>
        <v>4.0599999999999996</v>
      </c>
      <c r="L4382" s="173" t="str">
        <f t="shared" si="68"/>
        <v>Beer473</v>
      </c>
      <c r="M4382" s="154">
        <f>VLOOKUP(L4382,'Slope %'!C:D,2,0)</f>
        <v>0.12</v>
      </c>
    </row>
    <row r="4383" spans="1:13" x14ac:dyDescent="0.25">
      <c r="A4383" s="169">
        <v>56170</v>
      </c>
      <c r="B4383" s="170" t="s">
        <v>3414</v>
      </c>
      <c r="C4383" s="170" t="s">
        <v>11</v>
      </c>
      <c r="D4383" s="170" t="s">
        <v>303</v>
      </c>
      <c r="E4383" s="170">
        <v>473</v>
      </c>
      <c r="F4383" s="170">
        <v>24</v>
      </c>
      <c r="G4383" s="171">
        <v>11</v>
      </c>
      <c r="H4383" s="170" t="s">
        <v>2850</v>
      </c>
      <c r="I4383" s="171">
        <v>5.98</v>
      </c>
      <c r="J4383" s="169">
        <v>1</v>
      </c>
      <c r="K4383" s="154" cm="1">
        <f t="array" ref="K4383">ROUND(
IF(C4383="Beer",
SUM(LOOKUP(2,1/(SRP!$B$8:$B$10&lt;=E4383)/(SRP!$C$8:$C$10&gt;=E4383),SRP!$D$8:$D$10)*(G4383/100)*(E4383/1000)),
IF(C4383="Spirits",
SUM(LOOKUP(2,1/(SRP!$B$2:$B$7&lt;=E4383)/(SRP!$C$2:$C$7&gt;=E4383),SRP!$D$2:$D$7)*(G4383/100)*(E4383/1000)),
IF(AND(C4383="Wine",D4383="Fortified Wines"),
SUM(LOOKUP(2,1/(SRP!$B$26:$B$29&lt;=E4383)/(SRP!$C$26:$C$29&gt;=E4383),SRP!$D$26:$D$29)*(G4383/100)*(E4383/1000)),
IF(C4383="Wine",
SUM(LOOKUP(2,1/(SRP!$B$21:$B$25&lt;=E4383)/(SRP!$C$21:$C$25&gt;=E4383),SRP!$D$21:$D$25)*(G4383/100)*(E4383/1000)),
IF(AND(C4383="Ready to Drink",D4383="RTD-One Pour Cocktail&gt;7%&lt;=14.5"),
SUM(LOOKUP(2,1/(SRP!$B$16:$B$20&lt;=E4383)/(SRP!$C$16:$C$20&gt;=E4383),SRP!$D$16:$D$20)*(G4383/100)*(E4383/1000)),
IF(C4383="Ready to Drink",
SUM(LOOKUP(2,1/(SRP!$B$11:$B$15&lt;=E4383)/(SRP!$C$11:$C$15&gt;=E4383),SRP!$D$11:$D$15)*(G4383/100)*(E4383/1000)),
0)))))),2)</f>
        <v>4.0599999999999996</v>
      </c>
      <c r="L4383" s="173" t="str">
        <f t="shared" si="68"/>
        <v>Beer473</v>
      </c>
      <c r="M4383" s="154">
        <f>VLOOKUP(L4383,'Slope %'!C:D,2,0)</f>
        <v>0.12</v>
      </c>
    </row>
    <row r="4384" spans="1:13" x14ac:dyDescent="0.25">
      <c r="A4384" s="169">
        <v>56246</v>
      </c>
      <c r="B4384" s="170" t="s">
        <v>3415</v>
      </c>
      <c r="C4384" s="170" t="s">
        <v>11</v>
      </c>
      <c r="D4384" s="170" t="s">
        <v>303</v>
      </c>
      <c r="E4384" s="170">
        <v>11352</v>
      </c>
      <c r="F4384" s="170">
        <v>1</v>
      </c>
      <c r="G4384" s="171">
        <v>6.5</v>
      </c>
      <c r="H4384" s="170" t="s">
        <v>1391</v>
      </c>
      <c r="I4384" s="171">
        <v>114.96</v>
      </c>
      <c r="J4384" s="169">
        <v>24</v>
      </c>
      <c r="K4384" s="154" cm="1">
        <f t="array" ref="K4384">ROUND(
IF(C4384="Beer",
SUM(LOOKUP(2,1/(SRP!$B$8:$B$10&lt;=E4384)/(SRP!$C$8:$C$10&gt;=E4384),SRP!$D$8:$D$10)*(G4384/100)*(E4384/1000)),
IF(C4384="Spirits",
SUM(LOOKUP(2,1/(SRP!$B$2:$B$7&lt;=E4384)/(SRP!$C$2:$C$7&gt;=E4384),SRP!$D$2:$D$7)*(G4384/100)*(E4384/1000)),
IF(AND(C4384="Wine",D4384="Fortified Wines"),
SUM(LOOKUP(2,1/(SRP!$B$26:$B$29&lt;=E4384)/(SRP!$C$26:$C$29&gt;=E4384),SRP!$D$26:$D$29)*(G4384/100)*(E4384/1000)),
IF(C4384="Wine",
SUM(LOOKUP(2,1/(SRP!$B$21:$B$25&lt;=E4384)/(SRP!$C$21:$C$25&gt;=E4384),SRP!$D$21:$D$25)*(G4384/100)*(E4384/1000)),
IF(AND(C4384="Ready to Drink",D4384="RTD-One Pour Cocktail&gt;7%&lt;=14.5"),
SUM(LOOKUP(2,1/(SRP!$B$16:$B$20&lt;=E4384)/(SRP!$C$16:$C$20&gt;=E4384),SRP!$D$16:$D$20)*(G4384/100)*(E4384/1000)),
IF(C4384="Ready to Drink",
SUM(LOOKUP(2,1/(SRP!$B$11:$B$15&lt;=E4384)/(SRP!$C$11:$C$15&gt;=E4384),SRP!$D$11:$D$15)*(G4384/100)*(E4384/1000)),
0)))))),2)</f>
        <v>51.89</v>
      </c>
      <c r="L4384" s="173" t="str">
        <f t="shared" si="68"/>
        <v>Beer11352</v>
      </c>
      <c r="M4384" s="154">
        <f>VLOOKUP(L4384,'Slope %'!C:D,2,0)</f>
        <v>0.05</v>
      </c>
    </row>
    <row r="4385" spans="1:13" x14ac:dyDescent="0.25">
      <c r="A4385" s="169">
        <v>56246</v>
      </c>
      <c r="B4385" s="170" t="s">
        <v>3415</v>
      </c>
      <c r="C4385" s="170" t="s">
        <v>11</v>
      </c>
      <c r="D4385" s="170" t="s">
        <v>303</v>
      </c>
      <c r="E4385" s="170">
        <v>11352</v>
      </c>
      <c r="F4385" s="170">
        <v>1</v>
      </c>
      <c r="G4385" s="171">
        <v>6.5</v>
      </c>
      <c r="H4385" s="170" t="s">
        <v>1391</v>
      </c>
      <c r="I4385" s="171">
        <v>114.96</v>
      </c>
      <c r="J4385" s="169">
        <v>24</v>
      </c>
      <c r="K4385" s="154" cm="1">
        <f t="array" ref="K4385">ROUND(
IF(C4385="Beer",
SUM(LOOKUP(2,1/(SRP!$B$8:$B$10&lt;=E4385)/(SRP!$C$8:$C$10&gt;=E4385),SRP!$D$8:$D$10)*(G4385/100)*(E4385/1000)),
IF(C4385="Spirits",
SUM(LOOKUP(2,1/(SRP!$B$2:$B$7&lt;=E4385)/(SRP!$C$2:$C$7&gt;=E4385),SRP!$D$2:$D$7)*(G4385/100)*(E4385/1000)),
IF(AND(C4385="Wine",D4385="Fortified Wines"),
SUM(LOOKUP(2,1/(SRP!$B$26:$B$29&lt;=E4385)/(SRP!$C$26:$C$29&gt;=E4385),SRP!$D$26:$D$29)*(G4385/100)*(E4385/1000)),
IF(C4385="Wine",
SUM(LOOKUP(2,1/(SRP!$B$21:$B$25&lt;=E4385)/(SRP!$C$21:$C$25&gt;=E4385),SRP!$D$21:$D$25)*(G4385/100)*(E4385/1000)),
IF(AND(C4385="Ready to Drink",D4385="RTD-One Pour Cocktail&gt;7%&lt;=14.5"),
SUM(LOOKUP(2,1/(SRP!$B$16:$B$20&lt;=E4385)/(SRP!$C$16:$C$20&gt;=E4385),SRP!$D$16:$D$20)*(G4385/100)*(E4385/1000)),
IF(C4385="Ready to Drink",
SUM(LOOKUP(2,1/(SRP!$B$11:$B$15&lt;=E4385)/(SRP!$C$11:$C$15&gt;=E4385),SRP!$D$11:$D$15)*(G4385/100)*(E4385/1000)),
0)))))),2)</f>
        <v>51.89</v>
      </c>
      <c r="L4385" s="173" t="str">
        <f t="shared" si="68"/>
        <v>Beer11352</v>
      </c>
      <c r="M4385" s="154">
        <f>VLOOKUP(L4385,'Slope %'!C:D,2,0)</f>
        <v>0.05</v>
      </c>
    </row>
    <row r="4386" spans="1:13" x14ac:dyDescent="0.25">
      <c r="A4386" s="169">
        <v>56254</v>
      </c>
      <c r="B4386" s="170" t="s">
        <v>3416</v>
      </c>
      <c r="C4386" s="170" t="s">
        <v>11</v>
      </c>
      <c r="D4386" s="170" t="s">
        <v>12</v>
      </c>
      <c r="E4386" s="170">
        <v>11352</v>
      </c>
      <c r="F4386" s="170">
        <v>1</v>
      </c>
      <c r="G4386" s="171">
        <v>5</v>
      </c>
      <c r="H4386" s="170" t="s">
        <v>1391</v>
      </c>
      <c r="I4386" s="171">
        <v>105.36</v>
      </c>
      <c r="J4386" s="169">
        <v>24</v>
      </c>
      <c r="K4386" s="154" cm="1">
        <f t="array" ref="K4386">ROUND(
IF(C4386="Beer",
SUM(LOOKUP(2,1/(SRP!$B$8:$B$10&lt;=E4386)/(SRP!$C$8:$C$10&gt;=E4386),SRP!$D$8:$D$10)*(G4386/100)*(E4386/1000)),
IF(C4386="Spirits",
SUM(LOOKUP(2,1/(SRP!$B$2:$B$7&lt;=E4386)/(SRP!$C$2:$C$7&gt;=E4386),SRP!$D$2:$D$7)*(G4386/100)*(E4386/1000)),
IF(AND(C4386="Wine",D4386="Fortified Wines"),
SUM(LOOKUP(2,1/(SRP!$B$26:$B$29&lt;=E4386)/(SRP!$C$26:$C$29&gt;=E4386),SRP!$D$26:$D$29)*(G4386/100)*(E4386/1000)),
IF(C4386="Wine",
SUM(LOOKUP(2,1/(SRP!$B$21:$B$25&lt;=E4386)/(SRP!$C$21:$C$25&gt;=E4386),SRP!$D$21:$D$25)*(G4386/100)*(E4386/1000)),
IF(AND(C4386="Ready to Drink",D4386="RTD-One Pour Cocktail&gt;7%&lt;=14.5"),
SUM(LOOKUP(2,1/(SRP!$B$16:$B$20&lt;=E4386)/(SRP!$C$16:$C$20&gt;=E4386),SRP!$D$16:$D$20)*(G4386/100)*(E4386/1000)),
IF(C4386="Ready to Drink",
SUM(LOOKUP(2,1/(SRP!$B$11:$B$15&lt;=E4386)/(SRP!$C$11:$C$15&gt;=E4386),SRP!$D$11:$D$15)*(G4386/100)*(E4386/1000)),
0)))))),2)</f>
        <v>39.909999999999997</v>
      </c>
      <c r="L4386" s="173" t="str">
        <f t="shared" si="68"/>
        <v>Beer11352</v>
      </c>
      <c r="M4386" s="154">
        <f>VLOOKUP(L4386,'Slope %'!C:D,2,0)</f>
        <v>0.05</v>
      </c>
    </row>
    <row r="4387" spans="1:13" x14ac:dyDescent="0.25">
      <c r="A4387" s="169">
        <v>56254</v>
      </c>
      <c r="B4387" s="170" t="s">
        <v>3416</v>
      </c>
      <c r="C4387" s="170" t="s">
        <v>11</v>
      </c>
      <c r="D4387" s="170" t="s">
        <v>12</v>
      </c>
      <c r="E4387" s="170">
        <v>11352</v>
      </c>
      <c r="F4387" s="170">
        <v>1</v>
      </c>
      <c r="G4387" s="171">
        <v>5</v>
      </c>
      <c r="H4387" s="170" t="s">
        <v>1391</v>
      </c>
      <c r="I4387" s="171">
        <v>105.36</v>
      </c>
      <c r="J4387" s="169">
        <v>24</v>
      </c>
      <c r="K4387" s="154" cm="1">
        <f t="array" ref="K4387">ROUND(
IF(C4387="Beer",
SUM(LOOKUP(2,1/(SRP!$B$8:$B$10&lt;=E4387)/(SRP!$C$8:$C$10&gt;=E4387),SRP!$D$8:$D$10)*(G4387/100)*(E4387/1000)),
IF(C4387="Spirits",
SUM(LOOKUP(2,1/(SRP!$B$2:$B$7&lt;=E4387)/(SRP!$C$2:$C$7&gt;=E4387),SRP!$D$2:$D$7)*(G4387/100)*(E4387/1000)),
IF(AND(C4387="Wine",D4387="Fortified Wines"),
SUM(LOOKUP(2,1/(SRP!$B$26:$B$29&lt;=E4387)/(SRP!$C$26:$C$29&gt;=E4387),SRP!$D$26:$D$29)*(G4387/100)*(E4387/1000)),
IF(C4387="Wine",
SUM(LOOKUP(2,1/(SRP!$B$21:$B$25&lt;=E4387)/(SRP!$C$21:$C$25&gt;=E4387),SRP!$D$21:$D$25)*(G4387/100)*(E4387/1000)),
IF(AND(C4387="Ready to Drink",D4387="RTD-One Pour Cocktail&gt;7%&lt;=14.5"),
SUM(LOOKUP(2,1/(SRP!$B$16:$B$20&lt;=E4387)/(SRP!$C$16:$C$20&gt;=E4387),SRP!$D$16:$D$20)*(G4387/100)*(E4387/1000)),
IF(C4387="Ready to Drink",
SUM(LOOKUP(2,1/(SRP!$B$11:$B$15&lt;=E4387)/(SRP!$C$11:$C$15&gt;=E4387),SRP!$D$11:$D$15)*(G4387/100)*(E4387/1000)),
0)))))),2)</f>
        <v>39.909999999999997</v>
      </c>
      <c r="L4387" s="173" t="str">
        <f t="shared" si="68"/>
        <v>Beer11352</v>
      </c>
      <c r="M4387" s="154">
        <f>VLOOKUP(L4387,'Slope %'!C:D,2,0)</f>
        <v>0.05</v>
      </c>
    </row>
    <row r="4388" spans="1:13" x14ac:dyDescent="0.25">
      <c r="A4388" s="169">
        <v>56271</v>
      </c>
      <c r="B4388" s="170" t="s">
        <v>3417</v>
      </c>
      <c r="C4388" s="170" t="s">
        <v>11</v>
      </c>
      <c r="D4388" s="170" t="s">
        <v>12</v>
      </c>
      <c r="E4388" s="170">
        <v>473</v>
      </c>
      <c r="F4388" s="170">
        <v>24</v>
      </c>
      <c r="G4388" s="171">
        <v>5</v>
      </c>
      <c r="H4388" s="170" t="s">
        <v>222</v>
      </c>
      <c r="I4388" s="171">
        <v>4.29</v>
      </c>
      <c r="J4388" s="169">
        <v>1</v>
      </c>
      <c r="K4388" s="154" cm="1">
        <f t="array" ref="K4388">ROUND(
IF(C4388="Beer",
SUM(LOOKUP(2,1/(SRP!$B$8:$B$10&lt;=E4388)/(SRP!$C$8:$C$10&gt;=E4388),SRP!$D$8:$D$10)*(G4388/100)*(E4388/1000)),
IF(C4388="Spirits",
SUM(LOOKUP(2,1/(SRP!$B$2:$B$7&lt;=E4388)/(SRP!$C$2:$C$7&gt;=E4388),SRP!$D$2:$D$7)*(G4388/100)*(E4388/1000)),
IF(AND(C4388="Wine",D4388="Fortified Wines"),
SUM(LOOKUP(2,1/(SRP!$B$26:$B$29&lt;=E4388)/(SRP!$C$26:$C$29&gt;=E4388),SRP!$D$26:$D$29)*(G4388/100)*(E4388/1000)),
IF(C4388="Wine",
SUM(LOOKUP(2,1/(SRP!$B$21:$B$25&lt;=E4388)/(SRP!$C$21:$C$25&gt;=E4388),SRP!$D$21:$D$25)*(G4388/100)*(E4388/1000)),
IF(AND(C4388="Ready to Drink",D4388="RTD-One Pour Cocktail&gt;7%&lt;=14.5"),
SUM(LOOKUP(2,1/(SRP!$B$16:$B$20&lt;=E4388)/(SRP!$C$16:$C$20&gt;=E4388),SRP!$D$16:$D$20)*(G4388/100)*(E4388/1000)),
IF(C4388="Ready to Drink",
SUM(LOOKUP(2,1/(SRP!$B$11:$B$15&lt;=E4388)/(SRP!$C$11:$C$15&gt;=E4388),SRP!$D$11:$D$15)*(G4388/100)*(E4388/1000)),
0)))))),2)</f>
        <v>1.85</v>
      </c>
      <c r="L4388" s="173" t="str">
        <f t="shared" si="68"/>
        <v>Beer473</v>
      </c>
      <c r="M4388" s="154">
        <f>VLOOKUP(L4388,'Slope %'!C:D,2,0)</f>
        <v>0.12</v>
      </c>
    </row>
    <row r="4389" spans="1:13" x14ac:dyDescent="0.25">
      <c r="A4389" s="169">
        <v>56271</v>
      </c>
      <c r="B4389" s="170" t="s">
        <v>3417</v>
      </c>
      <c r="C4389" s="170" t="s">
        <v>11</v>
      </c>
      <c r="D4389" s="170" t="s">
        <v>12</v>
      </c>
      <c r="E4389" s="170">
        <v>473</v>
      </c>
      <c r="F4389" s="170">
        <v>24</v>
      </c>
      <c r="G4389" s="171">
        <v>5</v>
      </c>
      <c r="H4389" s="170" t="s">
        <v>222</v>
      </c>
      <c r="I4389" s="171">
        <v>4.29</v>
      </c>
      <c r="J4389" s="169">
        <v>1</v>
      </c>
      <c r="K4389" s="154" cm="1">
        <f t="array" ref="K4389">ROUND(
IF(C4389="Beer",
SUM(LOOKUP(2,1/(SRP!$B$8:$B$10&lt;=E4389)/(SRP!$C$8:$C$10&gt;=E4389),SRP!$D$8:$D$10)*(G4389/100)*(E4389/1000)),
IF(C4389="Spirits",
SUM(LOOKUP(2,1/(SRP!$B$2:$B$7&lt;=E4389)/(SRP!$C$2:$C$7&gt;=E4389),SRP!$D$2:$D$7)*(G4389/100)*(E4389/1000)),
IF(AND(C4389="Wine",D4389="Fortified Wines"),
SUM(LOOKUP(2,1/(SRP!$B$26:$B$29&lt;=E4389)/(SRP!$C$26:$C$29&gt;=E4389),SRP!$D$26:$D$29)*(G4389/100)*(E4389/1000)),
IF(C4389="Wine",
SUM(LOOKUP(2,1/(SRP!$B$21:$B$25&lt;=E4389)/(SRP!$C$21:$C$25&gt;=E4389),SRP!$D$21:$D$25)*(G4389/100)*(E4389/1000)),
IF(AND(C4389="Ready to Drink",D4389="RTD-One Pour Cocktail&gt;7%&lt;=14.5"),
SUM(LOOKUP(2,1/(SRP!$B$16:$B$20&lt;=E4389)/(SRP!$C$16:$C$20&gt;=E4389),SRP!$D$16:$D$20)*(G4389/100)*(E4389/1000)),
IF(C4389="Ready to Drink",
SUM(LOOKUP(2,1/(SRP!$B$11:$B$15&lt;=E4389)/(SRP!$C$11:$C$15&gt;=E4389),SRP!$D$11:$D$15)*(G4389/100)*(E4389/1000)),
0)))))),2)</f>
        <v>1.85</v>
      </c>
      <c r="L4389" s="173" t="str">
        <f t="shared" si="68"/>
        <v>Beer473</v>
      </c>
      <c r="M4389" s="154">
        <f>VLOOKUP(L4389,'Slope %'!C:D,2,0)</f>
        <v>0.12</v>
      </c>
    </row>
    <row r="4390" spans="1:13" x14ac:dyDescent="0.25">
      <c r="A4390" s="169">
        <v>56272</v>
      </c>
      <c r="B4390" s="170" t="s">
        <v>3418</v>
      </c>
      <c r="C4390" s="170" t="s">
        <v>11</v>
      </c>
      <c r="D4390" s="170" t="s">
        <v>12</v>
      </c>
      <c r="E4390" s="170">
        <v>473</v>
      </c>
      <c r="F4390" s="170">
        <v>24</v>
      </c>
      <c r="G4390" s="171">
        <v>5.5</v>
      </c>
      <c r="H4390" s="170" t="s">
        <v>222</v>
      </c>
      <c r="I4390" s="171">
        <v>3.99</v>
      </c>
      <c r="J4390" s="169">
        <v>1</v>
      </c>
      <c r="K4390" s="154" cm="1">
        <f t="array" ref="K4390">ROUND(
IF(C4390="Beer",
SUM(LOOKUP(2,1/(SRP!$B$8:$B$10&lt;=E4390)/(SRP!$C$8:$C$10&gt;=E4390),SRP!$D$8:$D$10)*(G4390/100)*(E4390/1000)),
IF(C4390="Spirits",
SUM(LOOKUP(2,1/(SRP!$B$2:$B$7&lt;=E4390)/(SRP!$C$2:$C$7&gt;=E4390),SRP!$D$2:$D$7)*(G4390/100)*(E4390/1000)),
IF(AND(C4390="Wine",D4390="Fortified Wines"),
SUM(LOOKUP(2,1/(SRP!$B$26:$B$29&lt;=E4390)/(SRP!$C$26:$C$29&gt;=E4390),SRP!$D$26:$D$29)*(G4390/100)*(E4390/1000)),
IF(C4390="Wine",
SUM(LOOKUP(2,1/(SRP!$B$21:$B$25&lt;=E4390)/(SRP!$C$21:$C$25&gt;=E4390),SRP!$D$21:$D$25)*(G4390/100)*(E4390/1000)),
IF(AND(C4390="Ready to Drink",D4390="RTD-One Pour Cocktail&gt;7%&lt;=14.5"),
SUM(LOOKUP(2,1/(SRP!$B$16:$B$20&lt;=E4390)/(SRP!$C$16:$C$20&gt;=E4390),SRP!$D$16:$D$20)*(G4390/100)*(E4390/1000)),
IF(C4390="Ready to Drink",
SUM(LOOKUP(2,1/(SRP!$B$11:$B$15&lt;=E4390)/(SRP!$C$11:$C$15&gt;=E4390),SRP!$D$11:$D$15)*(G4390/100)*(E4390/1000)),
0)))))),2)</f>
        <v>2.0299999999999998</v>
      </c>
      <c r="L4390" s="173" t="str">
        <f t="shared" si="68"/>
        <v>Beer473</v>
      </c>
      <c r="M4390" s="154">
        <f>VLOOKUP(L4390,'Slope %'!C:D,2,0)</f>
        <v>0.12</v>
      </c>
    </row>
    <row r="4391" spans="1:13" x14ac:dyDescent="0.25">
      <c r="A4391" s="169">
        <v>56272</v>
      </c>
      <c r="B4391" s="170" t="s">
        <v>3418</v>
      </c>
      <c r="C4391" s="170" t="s">
        <v>11</v>
      </c>
      <c r="D4391" s="170" t="s">
        <v>12</v>
      </c>
      <c r="E4391" s="170">
        <v>473</v>
      </c>
      <c r="F4391" s="170">
        <v>24</v>
      </c>
      <c r="G4391" s="171">
        <v>5.5</v>
      </c>
      <c r="H4391" s="170" t="s">
        <v>222</v>
      </c>
      <c r="I4391" s="171">
        <v>3.99</v>
      </c>
      <c r="J4391" s="169">
        <v>1</v>
      </c>
      <c r="K4391" s="154" cm="1">
        <f t="array" ref="K4391">ROUND(
IF(C4391="Beer",
SUM(LOOKUP(2,1/(SRP!$B$8:$B$10&lt;=E4391)/(SRP!$C$8:$C$10&gt;=E4391),SRP!$D$8:$D$10)*(G4391/100)*(E4391/1000)),
IF(C4391="Spirits",
SUM(LOOKUP(2,1/(SRP!$B$2:$B$7&lt;=E4391)/(SRP!$C$2:$C$7&gt;=E4391),SRP!$D$2:$D$7)*(G4391/100)*(E4391/1000)),
IF(AND(C4391="Wine",D4391="Fortified Wines"),
SUM(LOOKUP(2,1/(SRP!$B$26:$B$29&lt;=E4391)/(SRP!$C$26:$C$29&gt;=E4391),SRP!$D$26:$D$29)*(G4391/100)*(E4391/1000)),
IF(C4391="Wine",
SUM(LOOKUP(2,1/(SRP!$B$21:$B$25&lt;=E4391)/(SRP!$C$21:$C$25&gt;=E4391),SRP!$D$21:$D$25)*(G4391/100)*(E4391/1000)),
IF(AND(C4391="Ready to Drink",D4391="RTD-One Pour Cocktail&gt;7%&lt;=14.5"),
SUM(LOOKUP(2,1/(SRP!$B$16:$B$20&lt;=E4391)/(SRP!$C$16:$C$20&gt;=E4391),SRP!$D$16:$D$20)*(G4391/100)*(E4391/1000)),
IF(C4391="Ready to Drink",
SUM(LOOKUP(2,1/(SRP!$B$11:$B$15&lt;=E4391)/(SRP!$C$11:$C$15&gt;=E4391),SRP!$D$11:$D$15)*(G4391/100)*(E4391/1000)),
0)))))),2)</f>
        <v>2.0299999999999998</v>
      </c>
      <c r="L4391" s="173" t="str">
        <f t="shared" si="68"/>
        <v>Beer473</v>
      </c>
      <c r="M4391" s="154">
        <f>VLOOKUP(L4391,'Slope %'!C:D,2,0)</f>
        <v>0.12</v>
      </c>
    </row>
    <row r="4392" spans="1:13" x14ac:dyDescent="0.25">
      <c r="A4392" s="169">
        <v>56274</v>
      </c>
      <c r="B4392" s="170" t="s">
        <v>3419</v>
      </c>
      <c r="C4392" s="170" t="s">
        <v>11</v>
      </c>
      <c r="D4392" s="170" t="s">
        <v>474</v>
      </c>
      <c r="E4392" s="170">
        <v>473</v>
      </c>
      <c r="F4392" s="170">
        <v>24</v>
      </c>
      <c r="G4392" s="171">
        <v>4.2</v>
      </c>
      <c r="H4392" s="170" t="s">
        <v>222</v>
      </c>
      <c r="I4392" s="171">
        <v>3.99</v>
      </c>
      <c r="J4392" s="169">
        <v>1</v>
      </c>
      <c r="K4392" s="154" cm="1">
        <f t="array" ref="K4392">ROUND(
IF(C4392="Beer",
SUM(LOOKUP(2,1/(SRP!$B$8:$B$10&lt;=E4392)/(SRP!$C$8:$C$10&gt;=E4392),SRP!$D$8:$D$10)*(G4392/100)*(E4392/1000)),
IF(C4392="Spirits",
SUM(LOOKUP(2,1/(SRP!$B$2:$B$7&lt;=E4392)/(SRP!$C$2:$C$7&gt;=E4392),SRP!$D$2:$D$7)*(G4392/100)*(E4392/1000)),
IF(AND(C4392="Wine",D4392="Fortified Wines"),
SUM(LOOKUP(2,1/(SRP!$B$26:$B$29&lt;=E4392)/(SRP!$C$26:$C$29&gt;=E4392),SRP!$D$26:$D$29)*(G4392/100)*(E4392/1000)),
IF(C4392="Wine",
SUM(LOOKUP(2,1/(SRP!$B$21:$B$25&lt;=E4392)/(SRP!$C$21:$C$25&gt;=E4392),SRP!$D$21:$D$25)*(G4392/100)*(E4392/1000)),
IF(AND(C4392="Ready to Drink",D4392="RTD-One Pour Cocktail&gt;7%&lt;=14.5"),
SUM(LOOKUP(2,1/(SRP!$B$16:$B$20&lt;=E4392)/(SRP!$C$16:$C$20&gt;=E4392),SRP!$D$16:$D$20)*(G4392/100)*(E4392/1000)),
IF(C4392="Ready to Drink",
SUM(LOOKUP(2,1/(SRP!$B$11:$B$15&lt;=E4392)/(SRP!$C$11:$C$15&gt;=E4392),SRP!$D$11:$D$15)*(G4392/100)*(E4392/1000)),
0)))))),2)</f>
        <v>1.55</v>
      </c>
      <c r="L4392" s="173" t="str">
        <f t="shared" si="68"/>
        <v>Beer473</v>
      </c>
      <c r="M4392" s="154">
        <f>VLOOKUP(L4392,'Slope %'!C:D,2,0)</f>
        <v>0.12</v>
      </c>
    </row>
    <row r="4393" spans="1:13" x14ac:dyDescent="0.25">
      <c r="A4393" s="169">
        <v>56274</v>
      </c>
      <c r="B4393" s="170" t="s">
        <v>3419</v>
      </c>
      <c r="C4393" s="170" t="s">
        <v>11</v>
      </c>
      <c r="D4393" s="170" t="s">
        <v>474</v>
      </c>
      <c r="E4393" s="170">
        <v>473</v>
      </c>
      <c r="F4393" s="170">
        <v>24</v>
      </c>
      <c r="G4393" s="171">
        <v>4.2</v>
      </c>
      <c r="H4393" s="170" t="s">
        <v>222</v>
      </c>
      <c r="I4393" s="171">
        <v>3.99</v>
      </c>
      <c r="J4393" s="169">
        <v>1</v>
      </c>
      <c r="K4393" s="154" cm="1">
        <f t="array" ref="K4393">ROUND(
IF(C4393="Beer",
SUM(LOOKUP(2,1/(SRP!$B$8:$B$10&lt;=E4393)/(SRP!$C$8:$C$10&gt;=E4393),SRP!$D$8:$D$10)*(G4393/100)*(E4393/1000)),
IF(C4393="Spirits",
SUM(LOOKUP(2,1/(SRP!$B$2:$B$7&lt;=E4393)/(SRP!$C$2:$C$7&gt;=E4393),SRP!$D$2:$D$7)*(G4393/100)*(E4393/1000)),
IF(AND(C4393="Wine",D4393="Fortified Wines"),
SUM(LOOKUP(2,1/(SRP!$B$26:$B$29&lt;=E4393)/(SRP!$C$26:$C$29&gt;=E4393),SRP!$D$26:$D$29)*(G4393/100)*(E4393/1000)),
IF(C4393="Wine",
SUM(LOOKUP(2,1/(SRP!$B$21:$B$25&lt;=E4393)/(SRP!$C$21:$C$25&gt;=E4393),SRP!$D$21:$D$25)*(G4393/100)*(E4393/1000)),
IF(AND(C4393="Ready to Drink",D4393="RTD-One Pour Cocktail&gt;7%&lt;=14.5"),
SUM(LOOKUP(2,1/(SRP!$B$16:$B$20&lt;=E4393)/(SRP!$C$16:$C$20&gt;=E4393),SRP!$D$16:$D$20)*(G4393/100)*(E4393/1000)),
IF(C4393="Ready to Drink",
SUM(LOOKUP(2,1/(SRP!$B$11:$B$15&lt;=E4393)/(SRP!$C$11:$C$15&gt;=E4393),SRP!$D$11:$D$15)*(G4393/100)*(E4393/1000)),
0)))))),2)</f>
        <v>1.55</v>
      </c>
      <c r="L4393" s="173" t="str">
        <f t="shared" si="68"/>
        <v>Beer473</v>
      </c>
      <c r="M4393" s="154">
        <f>VLOOKUP(L4393,'Slope %'!C:D,2,0)</f>
        <v>0.12</v>
      </c>
    </row>
    <row r="4394" spans="1:13" x14ac:dyDescent="0.25">
      <c r="A4394" s="169">
        <v>56278</v>
      </c>
      <c r="B4394" s="170" t="s">
        <v>3420</v>
      </c>
      <c r="C4394" s="170" t="s">
        <v>11</v>
      </c>
      <c r="D4394" s="170" t="s">
        <v>303</v>
      </c>
      <c r="E4394" s="170">
        <v>11352</v>
      </c>
      <c r="F4394" s="170">
        <v>1</v>
      </c>
      <c r="G4394" s="171">
        <v>6.5</v>
      </c>
      <c r="H4394" s="170" t="s">
        <v>1391</v>
      </c>
      <c r="I4394" s="171">
        <v>116.64</v>
      </c>
      <c r="J4394" s="169">
        <v>24</v>
      </c>
      <c r="K4394" s="154" cm="1">
        <f t="array" ref="K4394">ROUND(
IF(C4394="Beer",
SUM(LOOKUP(2,1/(SRP!$B$8:$B$10&lt;=E4394)/(SRP!$C$8:$C$10&gt;=E4394),SRP!$D$8:$D$10)*(G4394/100)*(E4394/1000)),
IF(C4394="Spirits",
SUM(LOOKUP(2,1/(SRP!$B$2:$B$7&lt;=E4394)/(SRP!$C$2:$C$7&gt;=E4394),SRP!$D$2:$D$7)*(G4394/100)*(E4394/1000)),
IF(AND(C4394="Wine",D4394="Fortified Wines"),
SUM(LOOKUP(2,1/(SRP!$B$26:$B$29&lt;=E4394)/(SRP!$C$26:$C$29&gt;=E4394),SRP!$D$26:$D$29)*(G4394/100)*(E4394/1000)),
IF(C4394="Wine",
SUM(LOOKUP(2,1/(SRP!$B$21:$B$25&lt;=E4394)/(SRP!$C$21:$C$25&gt;=E4394),SRP!$D$21:$D$25)*(G4394/100)*(E4394/1000)),
IF(AND(C4394="Ready to Drink",D4394="RTD-One Pour Cocktail&gt;7%&lt;=14.5"),
SUM(LOOKUP(2,1/(SRP!$B$16:$B$20&lt;=E4394)/(SRP!$C$16:$C$20&gt;=E4394),SRP!$D$16:$D$20)*(G4394/100)*(E4394/1000)),
IF(C4394="Ready to Drink",
SUM(LOOKUP(2,1/(SRP!$B$11:$B$15&lt;=E4394)/(SRP!$C$11:$C$15&gt;=E4394),SRP!$D$11:$D$15)*(G4394/100)*(E4394/1000)),
0)))))),2)</f>
        <v>51.89</v>
      </c>
      <c r="L4394" s="173" t="str">
        <f t="shared" si="68"/>
        <v>Beer11352</v>
      </c>
      <c r="M4394" s="154">
        <f>VLOOKUP(L4394,'Slope %'!C:D,2,0)</f>
        <v>0.05</v>
      </c>
    </row>
    <row r="4395" spans="1:13" x14ac:dyDescent="0.25">
      <c r="A4395" s="169">
        <v>56278</v>
      </c>
      <c r="B4395" s="170" t="s">
        <v>3420</v>
      </c>
      <c r="C4395" s="170" t="s">
        <v>11</v>
      </c>
      <c r="D4395" s="170" t="s">
        <v>303</v>
      </c>
      <c r="E4395" s="170">
        <v>11352</v>
      </c>
      <c r="F4395" s="170">
        <v>1</v>
      </c>
      <c r="G4395" s="171">
        <v>6.5</v>
      </c>
      <c r="H4395" s="170" t="s">
        <v>1391</v>
      </c>
      <c r="I4395" s="171">
        <v>116.64</v>
      </c>
      <c r="J4395" s="169">
        <v>24</v>
      </c>
      <c r="K4395" s="154" cm="1">
        <f t="array" ref="K4395">ROUND(
IF(C4395="Beer",
SUM(LOOKUP(2,1/(SRP!$B$8:$B$10&lt;=E4395)/(SRP!$C$8:$C$10&gt;=E4395),SRP!$D$8:$D$10)*(G4395/100)*(E4395/1000)),
IF(C4395="Spirits",
SUM(LOOKUP(2,1/(SRP!$B$2:$B$7&lt;=E4395)/(SRP!$C$2:$C$7&gt;=E4395),SRP!$D$2:$D$7)*(G4395/100)*(E4395/1000)),
IF(AND(C4395="Wine",D4395="Fortified Wines"),
SUM(LOOKUP(2,1/(SRP!$B$26:$B$29&lt;=E4395)/(SRP!$C$26:$C$29&gt;=E4395),SRP!$D$26:$D$29)*(G4395/100)*(E4395/1000)),
IF(C4395="Wine",
SUM(LOOKUP(2,1/(SRP!$B$21:$B$25&lt;=E4395)/(SRP!$C$21:$C$25&gt;=E4395),SRP!$D$21:$D$25)*(G4395/100)*(E4395/1000)),
IF(AND(C4395="Ready to Drink",D4395="RTD-One Pour Cocktail&gt;7%&lt;=14.5"),
SUM(LOOKUP(2,1/(SRP!$B$16:$B$20&lt;=E4395)/(SRP!$C$16:$C$20&gt;=E4395),SRP!$D$16:$D$20)*(G4395/100)*(E4395/1000)),
IF(C4395="Ready to Drink",
SUM(LOOKUP(2,1/(SRP!$B$11:$B$15&lt;=E4395)/(SRP!$C$11:$C$15&gt;=E4395),SRP!$D$11:$D$15)*(G4395/100)*(E4395/1000)),
0)))))),2)</f>
        <v>51.89</v>
      </c>
      <c r="L4395" s="173" t="str">
        <f t="shared" si="68"/>
        <v>Beer11352</v>
      </c>
      <c r="M4395" s="154">
        <f>VLOOKUP(L4395,'Slope %'!C:D,2,0)</f>
        <v>0.05</v>
      </c>
    </row>
    <row r="4396" spans="1:13" x14ac:dyDescent="0.25">
      <c r="A4396" s="169">
        <v>56290</v>
      </c>
      <c r="B4396" s="170" t="s">
        <v>3421</v>
      </c>
      <c r="C4396" s="170" t="s">
        <v>1065</v>
      </c>
      <c r="D4396" s="170" t="s">
        <v>1066</v>
      </c>
      <c r="E4396" s="170">
        <v>2130</v>
      </c>
      <c r="F4396" s="170">
        <v>4</v>
      </c>
      <c r="G4396" s="171">
        <v>0.5</v>
      </c>
      <c r="H4396" s="170" t="s">
        <v>342</v>
      </c>
      <c r="I4396" s="171">
        <v>10.75</v>
      </c>
      <c r="J4396" s="169">
        <v>6</v>
      </c>
      <c r="K4396" s="154" cm="1">
        <f t="array" ref="K4396">ROUND(
IF(C4396="Beer",
SUM(LOOKUP(2,1/(SRP!$B$8:$B$10&lt;=E4396)/(SRP!$C$8:$C$10&gt;=E4396),SRP!$D$8:$D$10)*(G4396/100)*(E4396/1000)),
IF(C4396="Spirits",
SUM(LOOKUP(2,1/(SRP!$B$2:$B$7&lt;=E4396)/(SRP!$C$2:$C$7&gt;=E4396),SRP!$D$2:$D$7)*(G4396/100)*(E4396/1000)),
IF(AND(C4396="Wine",D4396="Fortified Wines"),
SUM(LOOKUP(2,1/(SRP!$B$26:$B$29&lt;=E4396)/(SRP!$C$26:$C$29&gt;=E4396),SRP!$D$26:$D$29)*(G4396/100)*(E4396/1000)),
IF(C4396="Wine",
SUM(LOOKUP(2,1/(SRP!$B$21:$B$25&lt;=E4396)/(SRP!$C$21:$C$25&gt;=E4396),SRP!$D$21:$D$25)*(G4396/100)*(E4396/1000)),
IF(AND(C4396="Ready to Drink",D4396="RTD-One Pour Cocktail&gt;7%&lt;=14.5"),
SUM(LOOKUP(2,1/(SRP!$B$16:$B$20&lt;=E4396)/(SRP!$C$16:$C$20&gt;=E4396),SRP!$D$16:$D$20)*(G4396/100)*(E4396/1000)),
IF(C4396="Ready to Drink",
SUM(LOOKUP(2,1/(SRP!$B$11:$B$15&lt;=E4396)/(SRP!$C$11:$C$15&gt;=E4396),SRP!$D$11:$D$15)*(G4396/100)*(E4396/1000)),
0)))))),2)</f>
        <v>0</v>
      </c>
      <c r="L4396" s="173" t="str">
        <f t="shared" si="68"/>
        <v>Dealcoholized2130</v>
      </c>
      <c r="M4396" s="154" t="e">
        <f>VLOOKUP(L4396,'Slope %'!C:D,2,0)</f>
        <v>#N/A</v>
      </c>
    </row>
    <row r="4397" spans="1:13" x14ac:dyDescent="0.25">
      <c r="A4397" s="169">
        <v>56290</v>
      </c>
      <c r="B4397" s="170" t="s">
        <v>3421</v>
      </c>
      <c r="C4397" s="170" t="s">
        <v>1065</v>
      </c>
      <c r="D4397" s="170" t="s">
        <v>1066</v>
      </c>
      <c r="E4397" s="170">
        <v>2130</v>
      </c>
      <c r="F4397" s="170">
        <v>4</v>
      </c>
      <c r="G4397" s="171">
        <v>0.5</v>
      </c>
      <c r="H4397" s="170" t="s">
        <v>342</v>
      </c>
      <c r="I4397" s="171">
        <v>10.75</v>
      </c>
      <c r="J4397" s="169">
        <v>6</v>
      </c>
      <c r="K4397" s="154" cm="1">
        <f t="array" ref="K4397">ROUND(
IF(C4397="Beer",
SUM(LOOKUP(2,1/(SRP!$B$8:$B$10&lt;=E4397)/(SRP!$C$8:$C$10&gt;=E4397),SRP!$D$8:$D$10)*(G4397/100)*(E4397/1000)),
IF(C4397="Spirits",
SUM(LOOKUP(2,1/(SRP!$B$2:$B$7&lt;=E4397)/(SRP!$C$2:$C$7&gt;=E4397),SRP!$D$2:$D$7)*(G4397/100)*(E4397/1000)),
IF(AND(C4397="Wine",D4397="Fortified Wines"),
SUM(LOOKUP(2,1/(SRP!$B$26:$B$29&lt;=E4397)/(SRP!$C$26:$C$29&gt;=E4397),SRP!$D$26:$D$29)*(G4397/100)*(E4397/1000)),
IF(C4397="Wine",
SUM(LOOKUP(2,1/(SRP!$B$21:$B$25&lt;=E4397)/(SRP!$C$21:$C$25&gt;=E4397),SRP!$D$21:$D$25)*(G4397/100)*(E4397/1000)),
IF(AND(C4397="Ready to Drink",D4397="RTD-One Pour Cocktail&gt;7%&lt;=14.5"),
SUM(LOOKUP(2,1/(SRP!$B$16:$B$20&lt;=E4397)/(SRP!$C$16:$C$20&gt;=E4397),SRP!$D$16:$D$20)*(G4397/100)*(E4397/1000)),
IF(C4397="Ready to Drink",
SUM(LOOKUP(2,1/(SRP!$B$11:$B$15&lt;=E4397)/(SRP!$C$11:$C$15&gt;=E4397),SRP!$D$11:$D$15)*(G4397/100)*(E4397/1000)),
0)))))),2)</f>
        <v>0</v>
      </c>
      <c r="L4397" s="173" t="str">
        <f t="shared" si="68"/>
        <v>Dealcoholized2130</v>
      </c>
      <c r="M4397" s="154" t="e">
        <f>VLOOKUP(L4397,'Slope %'!C:D,2,0)</f>
        <v>#N/A</v>
      </c>
    </row>
    <row r="4398" spans="1:13" x14ac:dyDescent="0.25">
      <c r="A4398" s="169">
        <v>56296</v>
      </c>
      <c r="B4398" s="170" t="s">
        <v>3422</v>
      </c>
      <c r="C4398" s="170" t="s">
        <v>263</v>
      </c>
      <c r="D4398" s="170" t="s">
        <v>332</v>
      </c>
      <c r="E4398" s="170">
        <v>473</v>
      </c>
      <c r="F4398" s="170">
        <v>24</v>
      </c>
      <c r="G4398" s="171">
        <v>4</v>
      </c>
      <c r="H4398" s="170" t="s">
        <v>747</v>
      </c>
      <c r="I4398" s="171">
        <v>4.49</v>
      </c>
      <c r="J4398" s="169">
        <v>1</v>
      </c>
      <c r="K4398" s="154" cm="1">
        <f t="array" ref="K4398">ROUND(
IF(C4398="Beer",
SUM(LOOKUP(2,1/(SRP!$B$8:$B$10&lt;=E4398)/(SRP!$C$8:$C$10&gt;=E4398),SRP!$D$8:$D$10)*(G4398/100)*(E4398/1000)),
IF(C4398="Spirits",
SUM(LOOKUP(2,1/(SRP!$B$2:$B$7&lt;=E4398)/(SRP!$C$2:$C$7&gt;=E4398),SRP!$D$2:$D$7)*(G4398/100)*(E4398/1000)),
IF(AND(C4398="Wine",D4398="Fortified Wines"),
SUM(LOOKUP(2,1/(SRP!$B$26:$B$29&lt;=E4398)/(SRP!$C$26:$C$29&gt;=E4398),SRP!$D$26:$D$29)*(G4398/100)*(E4398/1000)),
IF(C4398="Wine",
SUM(LOOKUP(2,1/(SRP!$B$21:$B$25&lt;=E4398)/(SRP!$C$21:$C$25&gt;=E4398),SRP!$D$21:$D$25)*(G4398/100)*(E4398/1000)),
IF(AND(C4398="Ready to Drink",D4398="RTD-One Pour Cocktail&gt;7%&lt;=14.5"),
SUM(LOOKUP(2,1/(SRP!$B$16:$B$20&lt;=E4398)/(SRP!$C$16:$C$20&gt;=E4398),SRP!$D$16:$D$20)*(G4398/100)*(E4398/1000)),
IF(C4398="Ready to Drink",
SUM(LOOKUP(2,1/(SRP!$B$11:$B$15&lt;=E4398)/(SRP!$C$11:$C$15&gt;=E4398),SRP!$D$11:$D$15)*(G4398/100)*(E4398/1000)),
0)))))),2)</f>
        <v>1.57</v>
      </c>
      <c r="L4398" s="173" t="str">
        <f t="shared" si="68"/>
        <v>Ready to Drink473</v>
      </c>
      <c r="M4398" s="154">
        <f>VLOOKUP(L4398,'Slope %'!C:D,2,0)</f>
        <v>0.12</v>
      </c>
    </row>
    <row r="4399" spans="1:13" x14ac:dyDescent="0.25">
      <c r="A4399" s="169">
        <v>56296</v>
      </c>
      <c r="B4399" s="170" t="s">
        <v>3422</v>
      </c>
      <c r="C4399" s="170" t="s">
        <v>263</v>
      </c>
      <c r="D4399" s="170" t="s">
        <v>332</v>
      </c>
      <c r="E4399" s="170">
        <v>473</v>
      </c>
      <c r="F4399" s="170">
        <v>24</v>
      </c>
      <c r="G4399" s="171">
        <v>4</v>
      </c>
      <c r="H4399" s="170" t="s">
        <v>747</v>
      </c>
      <c r="I4399" s="171">
        <v>4.49</v>
      </c>
      <c r="J4399" s="169">
        <v>1</v>
      </c>
      <c r="K4399" s="154" cm="1">
        <f t="array" ref="K4399">ROUND(
IF(C4399="Beer",
SUM(LOOKUP(2,1/(SRP!$B$8:$B$10&lt;=E4399)/(SRP!$C$8:$C$10&gt;=E4399),SRP!$D$8:$D$10)*(G4399/100)*(E4399/1000)),
IF(C4399="Spirits",
SUM(LOOKUP(2,1/(SRP!$B$2:$B$7&lt;=E4399)/(SRP!$C$2:$C$7&gt;=E4399),SRP!$D$2:$D$7)*(G4399/100)*(E4399/1000)),
IF(AND(C4399="Wine",D4399="Fortified Wines"),
SUM(LOOKUP(2,1/(SRP!$B$26:$B$29&lt;=E4399)/(SRP!$C$26:$C$29&gt;=E4399),SRP!$D$26:$D$29)*(G4399/100)*(E4399/1000)),
IF(C4399="Wine",
SUM(LOOKUP(2,1/(SRP!$B$21:$B$25&lt;=E4399)/(SRP!$C$21:$C$25&gt;=E4399),SRP!$D$21:$D$25)*(G4399/100)*(E4399/1000)),
IF(AND(C4399="Ready to Drink",D4399="RTD-One Pour Cocktail&gt;7%&lt;=14.5"),
SUM(LOOKUP(2,1/(SRP!$B$16:$B$20&lt;=E4399)/(SRP!$C$16:$C$20&gt;=E4399),SRP!$D$16:$D$20)*(G4399/100)*(E4399/1000)),
IF(C4399="Ready to Drink",
SUM(LOOKUP(2,1/(SRP!$B$11:$B$15&lt;=E4399)/(SRP!$C$11:$C$15&gt;=E4399),SRP!$D$11:$D$15)*(G4399/100)*(E4399/1000)),
0)))))),2)</f>
        <v>1.57</v>
      </c>
      <c r="L4399" s="173" t="str">
        <f t="shared" si="68"/>
        <v>Ready to Drink473</v>
      </c>
      <c r="M4399" s="154">
        <f>VLOOKUP(L4399,'Slope %'!C:D,2,0)</f>
        <v>0.12</v>
      </c>
    </row>
    <row r="4400" spans="1:13" x14ac:dyDescent="0.25">
      <c r="A4400" s="169">
        <v>56311</v>
      </c>
      <c r="B4400" s="170" t="s">
        <v>3423</v>
      </c>
      <c r="C4400" s="170" t="s">
        <v>24</v>
      </c>
      <c r="D4400" s="170" t="s">
        <v>42</v>
      </c>
      <c r="E4400" s="170">
        <v>750</v>
      </c>
      <c r="F4400" s="170">
        <v>12</v>
      </c>
      <c r="G4400" s="171">
        <v>14</v>
      </c>
      <c r="H4400" s="170" t="s">
        <v>1254</v>
      </c>
      <c r="I4400" s="171">
        <v>24.99</v>
      </c>
      <c r="J4400" s="169">
        <v>1</v>
      </c>
      <c r="K4400" s="154" cm="1">
        <f t="array" ref="K4400">ROUND(
IF(C4400="Beer",
SUM(LOOKUP(2,1/(SRP!$B$8:$B$10&lt;=E4400)/(SRP!$C$8:$C$10&gt;=E4400),SRP!$D$8:$D$10)*(G4400/100)*(E4400/1000)),
IF(C4400="Spirits",
SUM(LOOKUP(2,1/(SRP!$B$2:$B$7&lt;=E4400)/(SRP!$C$2:$C$7&gt;=E4400),SRP!$D$2:$D$7)*(G4400/100)*(E4400/1000)),
IF(AND(C4400="Wine",D4400="Fortified Wines"),
SUM(LOOKUP(2,1/(SRP!$B$26:$B$29&lt;=E4400)/(SRP!$C$26:$C$29&gt;=E4400),SRP!$D$26:$D$29)*(G4400/100)*(E4400/1000)),
IF(C4400="Wine",
SUM(LOOKUP(2,1/(SRP!$B$21:$B$25&lt;=E4400)/(SRP!$C$21:$C$25&gt;=E4400),SRP!$D$21:$D$25)*(G4400/100)*(E4400/1000)),
IF(AND(C4400="Ready to Drink",D4400="RTD-One Pour Cocktail&gt;7%&lt;=14.5"),
SUM(LOOKUP(2,1/(SRP!$B$16:$B$20&lt;=E4400)/(SRP!$C$16:$C$20&gt;=E4400),SRP!$D$16:$D$20)*(G4400/100)*(E4400/1000)),
IF(C4400="Ready to Drink",
SUM(LOOKUP(2,1/(SRP!$B$11:$B$15&lt;=E4400)/(SRP!$C$11:$C$15&gt;=E4400),SRP!$D$11:$D$15)*(G4400/100)*(E4400/1000)),
0)))))),2)</f>
        <v>8.1999999999999993</v>
      </c>
      <c r="L4400" s="173" t="str">
        <f t="shared" si="68"/>
        <v>Wine750</v>
      </c>
      <c r="M4400" s="154">
        <f>VLOOKUP(L4400,'Slope %'!C:D,2,0)</f>
        <v>0.1</v>
      </c>
    </row>
    <row r="4401" spans="1:13" x14ac:dyDescent="0.25">
      <c r="A4401" s="169">
        <v>56319</v>
      </c>
      <c r="B4401" s="170" t="s">
        <v>3424</v>
      </c>
      <c r="C4401" s="170" t="s">
        <v>263</v>
      </c>
      <c r="D4401" s="170" t="s">
        <v>264</v>
      </c>
      <c r="E4401" s="170">
        <v>473</v>
      </c>
      <c r="F4401" s="170">
        <v>24</v>
      </c>
      <c r="G4401" s="171">
        <v>7</v>
      </c>
      <c r="H4401" s="170" t="s">
        <v>3142</v>
      </c>
      <c r="I4401" s="171">
        <v>4.1900000000000004</v>
      </c>
      <c r="J4401" s="169">
        <v>1</v>
      </c>
      <c r="K4401" s="154" cm="1">
        <f t="array" ref="K4401">ROUND(
IF(C4401="Beer",
SUM(LOOKUP(2,1/(SRP!$B$8:$B$10&lt;=E4401)/(SRP!$C$8:$C$10&gt;=E4401),SRP!$D$8:$D$10)*(G4401/100)*(E4401/1000)),
IF(C4401="Spirits",
SUM(LOOKUP(2,1/(SRP!$B$2:$B$7&lt;=E4401)/(SRP!$C$2:$C$7&gt;=E4401),SRP!$D$2:$D$7)*(G4401/100)*(E4401/1000)),
IF(AND(C4401="Wine",D4401="Fortified Wines"),
SUM(LOOKUP(2,1/(SRP!$B$26:$B$29&lt;=E4401)/(SRP!$C$26:$C$29&gt;=E4401),SRP!$D$26:$D$29)*(G4401/100)*(E4401/1000)),
IF(C4401="Wine",
SUM(LOOKUP(2,1/(SRP!$B$21:$B$25&lt;=E4401)/(SRP!$C$21:$C$25&gt;=E4401),SRP!$D$21:$D$25)*(G4401/100)*(E4401/1000)),
IF(AND(C4401="Ready to Drink",D4401="RTD-One Pour Cocktail&gt;7%&lt;=14.5"),
SUM(LOOKUP(2,1/(SRP!$B$16:$B$20&lt;=E4401)/(SRP!$C$16:$C$20&gt;=E4401),SRP!$D$16:$D$20)*(G4401/100)*(E4401/1000)),
IF(C4401="Ready to Drink",
SUM(LOOKUP(2,1/(SRP!$B$11:$B$15&lt;=E4401)/(SRP!$C$11:$C$15&gt;=E4401),SRP!$D$11:$D$15)*(G4401/100)*(E4401/1000)),
0)))))),2)</f>
        <v>2.74</v>
      </c>
      <c r="L4401" s="173" t="str">
        <f t="shared" si="68"/>
        <v>Ready to Drink473</v>
      </c>
      <c r="M4401" s="154">
        <f>VLOOKUP(L4401,'Slope %'!C:D,2,0)</f>
        <v>0.12</v>
      </c>
    </row>
    <row r="4402" spans="1:13" x14ac:dyDescent="0.25">
      <c r="A4402" s="169">
        <v>56319</v>
      </c>
      <c r="B4402" s="170" t="s">
        <v>3424</v>
      </c>
      <c r="C4402" s="170" t="s">
        <v>263</v>
      </c>
      <c r="D4402" s="170" t="s">
        <v>264</v>
      </c>
      <c r="E4402" s="170">
        <v>473</v>
      </c>
      <c r="F4402" s="170">
        <v>24</v>
      </c>
      <c r="G4402" s="171">
        <v>7</v>
      </c>
      <c r="H4402" s="170" t="s">
        <v>3142</v>
      </c>
      <c r="I4402" s="171">
        <v>4.1900000000000004</v>
      </c>
      <c r="J4402" s="169">
        <v>1</v>
      </c>
      <c r="K4402" s="154" cm="1">
        <f t="array" ref="K4402">ROUND(
IF(C4402="Beer",
SUM(LOOKUP(2,1/(SRP!$B$8:$B$10&lt;=E4402)/(SRP!$C$8:$C$10&gt;=E4402),SRP!$D$8:$D$10)*(G4402/100)*(E4402/1000)),
IF(C4402="Spirits",
SUM(LOOKUP(2,1/(SRP!$B$2:$B$7&lt;=E4402)/(SRP!$C$2:$C$7&gt;=E4402),SRP!$D$2:$D$7)*(G4402/100)*(E4402/1000)),
IF(AND(C4402="Wine",D4402="Fortified Wines"),
SUM(LOOKUP(2,1/(SRP!$B$26:$B$29&lt;=E4402)/(SRP!$C$26:$C$29&gt;=E4402),SRP!$D$26:$D$29)*(G4402/100)*(E4402/1000)),
IF(C4402="Wine",
SUM(LOOKUP(2,1/(SRP!$B$21:$B$25&lt;=E4402)/(SRP!$C$21:$C$25&gt;=E4402),SRP!$D$21:$D$25)*(G4402/100)*(E4402/1000)),
IF(AND(C4402="Ready to Drink",D4402="RTD-One Pour Cocktail&gt;7%&lt;=14.5"),
SUM(LOOKUP(2,1/(SRP!$B$16:$B$20&lt;=E4402)/(SRP!$C$16:$C$20&gt;=E4402),SRP!$D$16:$D$20)*(G4402/100)*(E4402/1000)),
IF(C4402="Ready to Drink",
SUM(LOOKUP(2,1/(SRP!$B$11:$B$15&lt;=E4402)/(SRP!$C$11:$C$15&gt;=E4402),SRP!$D$11:$D$15)*(G4402/100)*(E4402/1000)),
0)))))),2)</f>
        <v>2.74</v>
      </c>
      <c r="L4402" s="173" t="str">
        <f t="shared" si="68"/>
        <v>Ready to Drink473</v>
      </c>
      <c r="M4402" s="154">
        <f>VLOOKUP(L4402,'Slope %'!C:D,2,0)</f>
        <v>0.12</v>
      </c>
    </row>
    <row r="4403" spans="1:13" x14ac:dyDescent="0.25">
      <c r="A4403" s="169">
        <v>56322</v>
      </c>
      <c r="B4403" s="170" t="s">
        <v>3425</v>
      </c>
      <c r="C4403" s="170" t="s">
        <v>263</v>
      </c>
      <c r="D4403" s="170" t="s">
        <v>909</v>
      </c>
      <c r="E4403" s="170">
        <v>473</v>
      </c>
      <c r="F4403" s="170">
        <v>24</v>
      </c>
      <c r="G4403" s="171">
        <v>7</v>
      </c>
      <c r="H4403" s="170" t="s">
        <v>222</v>
      </c>
      <c r="I4403" s="171">
        <v>3.49</v>
      </c>
      <c r="J4403" s="169">
        <v>1</v>
      </c>
      <c r="K4403" s="154" cm="1">
        <f t="array" ref="K4403">ROUND(
IF(C4403="Beer",
SUM(LOOKUP(2,1/(SRP!$B$8:$B$10&lt;=E4403)/(SRP!$C$8:$C$10&gt;=E4403),SRP!$D$8:$D$10)*(G4403/100)*(E4403/1000)),
IF(C4403="Spirits",
SUM(LOOKUP(2,1/(SRP!$B$2:$B$7&lt;=E4403)/(SRP!$C$2:$C$7&gt;=E4403),SRP!$D$2:$D$7)*(G4403/100)*(E4403/1000)),
IF(AND(C4403="Wine",D4403="Fortified Wines"),
SUM(LOOKUP(2,1/(SRP!$B$26:$B$29&lt;=E4403)/(SRP!$C$26:$C$29&gt;=E4403),SRP!$D$26:$D$29)*(G4403/100)*(E4403/1000)),
IF(C4403="Wine",
SUM(LOOKUP(2,1/(SRP!$B$21:$B$25&lt;=E4403)/(SRP!$C$21:$C$25&gt;=E4403),SRP!$D$21:$D$25)*(G4403/100)*(E4403/1000)),
IF(AND(C4403="Ready to Drink",D4403="RTD-One Pour Cocktail&gt;7%&lt;=14.5"),
SUM(LOOKUP(2,1/(SRP!$B$16:$B$20&lt;=E4403)/(SRP!$C$16:$C$20&gt;=E4403),SRP!$D$16:$D$20)*(G4403/100)*(E4403/1000)),
IF(C4403="Ready to Drink",
SUM(LOOKUP(2,1/(SRP!$B$11:$B$15&lt;=E4403)/(SRP!$C$11:$C$15&gt;=E4403),SRP!$D$11:$D$15)*(G4403/100)*(E4403/1000)),
0)))))),2)</f>
        <v>2.74</v>
      </c>
      <c r="L4403" s="173" t="str">
        <f t="shared" si="68"/>
        <v>Ready to Drink473</v>
      </c>
      <c r="M4403" s="154">
        <f>VLOOKUP(L4403,'Slope %'!C:D,2,0)</f>
        <v>0.12</v>
      </c>
    </row>
    <row r="4404" spans="1:13" x14ac:dyDescent="0.25">
      <c r="A4404" s="169">
        <v>56322</v>
      </c>
      <c r="B4404" s="170" t="s">
        <v>3425</v>
      </c>
      <c r="C4404" s="170" t="s">
        <v>263</v>
      </c>
      <c r="D4404" s="170" t="s">
        <v>909</v>
      </c>
      <c r="E4404" s="170">
        <v>473</v>
      </c>
      <c r="F4404" s="170">
        <v>24</v>
      </c>
      <c r="G4404" s="171">
        <v>7</v>
      </c>
      <c r="H4404" s="170" t="s">
        <v>222</v>
      </c>
      <c r="I4404" s="171">
        <v>3.49</v>
      </c>
      <c r="J4404" s="169">
        <v>1</v>
      </c>
      <c r="K4404" s="154" cm="1">
        <f t="array" ref="K4404">ROUND(
IF(C4404="Beer",
SUM(LOOKUP(2,1/(SRP!$B$8:$B$10&lt;=E4404)/(SRP!$C$8:$C$10&gt;=E4404),SRP!$D$8:$D$10)*(G4404/100)*(E4404/1000)),
IF(C4404="Spirits",
SUM(LOOKUP(2,1/(SRP!$B$2:$B$7&lt;=E4404)/(SRP!$C$2:$C$7&gt;=E4404),SRP!$D$2:$D$7)*(G4404/100)*(E4404/1000)),
IF(AND(C4404="Wine",D4404="Fortified Wines"),
SUM(LOOKUP(2,1/(SRP!$B$26:$B$29&lt;=E4404)/(SRP!$C$26:$C$29&gt;=E4404),SRP!$D$26:$D$29)*(G4404/100)*(E4404/1000)),
IF(C4404="Wine",
SUM(LOOKUP(2,1/(SRP!$B$21:$B$25&lt;=E4404)/(SRP!$C$21:$C$25&gt;=E4404),SRP!$D$21:$D$25)*(G4404/100)*(E4404/1000)),
IF(AND(C4404="Ready to Drink",D4404="RTD-One Pour Cocktail&gt;7%&lt;=14.5"),
SUM(LOOKUP(2,1/(SRP!$B$16:$B$20&lt;=E4404)/(SRP!$C$16:$C$20&gt;=E4404),SRP!$D$16:$D$20)*(G4404/100)*(E4404/1000)),
IF(C4404="Ready to Drink",
SUM(LOOKUP(2,1/(SRP!$B$11:$B$15&lt;=E4404)/(SRP!$C$11:$C$15&gt;=E4404),SRP!$D$11:$D$15)*(G4404/100)*(E4404/1000)),
0)))))),2)</f>
        <v>2.74</v>
      </c>
      <c r="L4404" s="173" t="str">
        <f t="shared" si="68"/>
        <v>Ready to Drink473</v>
      </c>
      <c r="M4404" s="154">
        <f>VLOOKUP(L4404,'Slope %'!C:D,2,0)</f>
        <v>0.12</v>
      </c>
    </row>
    <row r="4405" spans="1:13" x14ac:dyDescent="0.25">
      <c r="A4405" s="169">
        <v>56333</v>
      </c>
      <c r="B4405" s="170" t="s">
        <v>3426</v>
      </c>
      <c r="C4405" s="170" t="s">
        <v>15</v>
      </c>
      <c r="D4405" s="170" t="s">
        <v>1399</v>
      </c>
      <c r="E4405" s="170">
        <v>700</v>
      </c>
      <c r="F4405" s="170">
        <v>6</v>
      </c>
      <c r="G4405" s="171">
        <v>38</v>
      </c>
      <c r="H4405" s="170" t="s">
        <v>96</v>
      </c>
      <c r="I4405" s="171">
        <v>86.99</v>
      </c>
      <c r="J4405" s="169">
        <v>1</v>
      </c>
      <c r="K4405" s="154" cm="1">
        <f t="array" ref="K4405">ROUND(
IF(C4405="Beer",
SUM(LOOKUP(2,1/(SRP!$B$8:$B$10&lt;=E4405)/(SRP!$C$8:$C$10&gt;=E4405),SRP!$D$8:$D$10)*(G4405/100)*(E4405/1000)),
IF(C4405="Spirits",
SUM(LOOKUP(2,1/(SRP!$B$2:$B$7&lt;=E4405)/(SRP!$C$2:$C$7&gt;=E4405),SRP!$D$2:$D$7)*(G4405/100)*(E4405/1000)),
IF(AND(C4405="Wine",D4405="Fortified Wines"),
SUM(LOOKUP(2,1/(SRP!$B$26:$B$29&lt;=E4405)/(SRP!$C$26:$C$29&gt;=E4405),SRP!$D$26:$D$29)*(G4405/100)*(E4405/1000)),
IF(C4405="Wine",
SUM(LOOKUP(2,1/(SRP!$B$21:$B$25&lt;=E4405)/(SRP!$C$21:$C$25&gt;=E4405),SRP!$D$21:$D$25)*(G4405/100)*(E4405/1000)),
IF(AND(C4405="Ready to Drink",D4405="RTD-One Pour Cocktail&gt;7%&lt;=14.5"),
SUM(LOOKUP(2,1/(SRP!$B$16:$B$20&lt;=E4405)/(SRP!$C$16:$C$20&gt;=E4405),SRP!$D$16:$D$20)*(G4405/100)*(E4405/1000)),
IF(C4405="Ready to Drink",
SUM(LOOKUP(2,1/(SRP!$B$11:$B$15&lt;=E4405)/(SRP!$C$11:$C$15&gt;=E4405),SRP!$D$11:$D$15)*(G4405/100)*(E4405/1000)),
0)))))),2)</f>
        <v>20.77</v>
      </c>
      <c r="L4405" s="173" t="str">
        <f t="shared" si="68"/>
        <v>Spirits700</v>
      </c>
      <c r="M4405" s="154">
        <f>VLOOKUP(L4405,'Slope %'!C:D,2,0)</f>
        <v>7.0000000000000007E-2</v>
      </c>
    </row>
    <row r="4406" spans="1:13" x14ac:dyDescent="0.25">
      <c r="A4406" s="169">
        <v>56348</v>
      </c>
      <c r="B4406" s="170" t="s">
        <v>3427</v>
      </c>
      <c r="C4406" s="170" t="s">
        <v>24</v>
      </c>
      <c r="D4406" s="170" t="s">
        <v>58</v>
      </c>
      <c r="E4406" s="170">
        <v>750</v>
      </c>
      <c r="F4406" s="170">
        <v>12</v>
      </c>
      <c r="G4406" s="171">
        <v>13</v>
      </c>
      <c r="H4406" s="170" t="s">
        <v>1214</v>
      </c>
      <c r="I4406" s="171">
        <v>20.99</v>
      </c>
      <c r="J4406" s="169">
        <v>1</v>
      </c>
      <c r="K4406" s="154" cm="1">
        <f t="array" ref="K4406">ROUND(
IF(C4406="Beer",
SUM(LOOKUP(2,1/(SRP!$B$8:$B$10&lt;=E4406)/(SRP!$C$8:$C$10&gt;=E4406),SRP!$D$8:$D$10)*(G4406/100)*(E4406/1000)),
IF(C4406="Spirits",
SUM(LOOKUP(2,1/(SRP!$B$2:$B$7&lt;=E4406)/(SRP!$C$2:$C$7&gt;=E4406),SRP!$D$2:$D$7)*(G4406/100)*(E4406/1000)),
IF(AND(C4406="Wine",D4406="Fortified Wines"),
SUM(LOOKUP(2,1/(SRP!$B$26:$B$29&lt;=E4406)/(SRP!$C$26:$C$29&gt;=E4406),SRP!$D$26:$D$29)*(G4406/100)*(E4406/1000)),
IF(C4406="Wine",
SUM(LOOKUP(2,1/(SRP!$B$21:$B$25&lt;=E4406)/(SRP!$C$21:$C$25&gt;=E4406),SRP!$D$21:$D$25)*(G4406/100)*(E4406/1000)),
IF(AND(C4406="Ready to Drink",D4406="RTD-One Pour Cocktail&gt;7%&lt;=14.5"),
SUM(LOOKUP(2,1/(SRP!$B$16:$B$20&lt;=E4406)/(SRP!$C$16:$C$20&gt;=E4406),SRP!$D$16:$D$20)*(G4406/100)*(E4406/1000)),
IF(C4406="Ready to Drink",
SUM(LOOKUP(2,1/(SRP!$B$11:$B$15&lt;=E4406)/(SRP!$C$11:$C$15&gt;=E4406),SRP!$D$11:$D$15)*(G4406/100)*(E4406/1000)),
0)))))),2)</f>
        <v>7.61</v>
      </c>
      <c r="L4406" s="173" t="str">
        <f t="shared" si="68"/>
        <v>Wine750</v>
      </c>
      <c r="M4406" s="154">
        <f>VLOOKUP(L4406,'Slope %'!C:D,2,0)</f>
        <v>0.1</v>
      </c>
    </row>
    <row r="4407" spans="1:13" x14ac:dyDescent="0.25">
      <c r="A4407" s="169">
        <v>56356</v>
      </c>
      <c r="B4407" s="170" t="s">
        <v>3428</v>
      </c>
      <c r="C4407" s="170" t="s">
        <v>24</v>
      </c>
      <c r="D4407" s="170" t="s">
        <v>58</v>
      </c>
      <c r="E4407" s="170">
        <v>750</v>
      </c>
      <c r="F4407" s="170">
        <v>12</v>
      </c>
      <c r="G4407" s="171">
        <v>13</v>
      </c>
      <c r="H4407" s="170" t="s">
        <v>222</v>
      </c>
      <c r="I4407" s="171">
        <v>15.27</v>
      </c>
      <c r="J4407" s="169">
        <v>1</v>
      </c>
      <c r="K4407" s="154" cm="1">
        <f t="array" ref="K4407">ROUND(
IF(C4407="Beer",
SUM(LOOKUP(2,1/(SRP!$B$8:$B$10&lt;=E4407)/(SRP!$C$8:$C$10&gt;=E4407),SRP!$D$8:$D$10)*(G4407/100)*(E4407/1000)),
IF(C4407="Spirits",
SUM(LOOKUP(2,1/(SRP!$B$2:$B$7&lt;=E4407)/(SRP!$C$2:$C$7&gt;=E4407),SRP!$D$2:$D$7)*(G4407/100)*(E4407/1000)),
IF(AND(C4407="Wine",D4407="Fortified Wines"),
SUM(LOOKUP(2,1/(SRP!$B$26:$B$29&lt;=E4407)/(SRP!$C$26:$C$29&gt;=E4407),SRP!$D$26:$D$29)*(G4407/100)*(E4407/1000)),
IF(C4407="Wine",
SUM(LOOKUP(2,1/(SRP!$B$21:$B$25&lt;=E4407)/(SRP!$C$21:$C$25&gt;=E4407),SRP!$D$21:$D$25)*(G4407/100)*(E4407/1000)),
IF(AND(C4407="Ready to Drink",D4407="RTD-One Pour Cocktail&gt;7%&lt;=14.5"),
SUM(LOOKUP(2,1/(SRP!$B$16:$B$20&lt;=E4407)/(SRP!$C$16:$C$20&gt;=E4407),SRP!$D$16:$D$20)*(G4407/100)*(E4407/1000)),
IF(C4407="Ready to Drink",
SUM(LOOKUP(2,1/(SRP!$B$11:$B$15&lt;=E4407)/(SRP!$C$11:$C$15&gt;=E4407),SRP!$D$11:$D$15)*(G4407/100)*(E4407/1000)),
0)))))),2)</f>
        <v>7.61</v>
      </c>
      <c r="L4407" s="173" t="str">
        <f t="shared" si="68"/>
        <v>Wine750</v>
      </c>
      <c r="M4407" s="154">
        <f>VLOOKUP(L4407,'Slope %'!C:D,2,0)</f>
        <v>0.1</v>
      </c>
    </row>
    <row r="4408" spans="1:13" x14ac:dyDescent="0.25">
      <c r="A4408" s="169">
        <v>56375</v>
      </c>
      <c r="B4408" s="170" t="s">
        <v>3429</v>
      </c>
      <c r="C4408" s="170" t="s">
        <v>15</v>
      </c>
      <c r="D4408" s="170" t="s">
        <v>154</v>
      </c>
      <c r="E4408" s="170">
        <v>750</v>
      </c>
      <c r="F4408" s="170">
        <v>6</v>
      </c>
      <c r="G4408" s="171">
        <v>17.5</v>
      </c>
      <c r="H4408" s="170" t="s">
        <v>222</v>
      </c>
      <c r="I4408" s="171">
        <v>32.99</v>
      </c>
      <c r="J4408" s="169">
        <v>1</v>
      </c>
      <c r="K4408" s="154" cm="1">
        <f t="array" ref="K4408">ROUND(
IF(C4408="Beer",
SUM(LOOKUP(2,1/(SRP!$B$8:$B$10&lt;=E4408)/(SRP!$C$8:$C$10&gt;=E4408),SRP!$D$8:$D$10)*(G4408/100)*(E4408/1000)),
IF(C4408="Spirits",
SUM(LOOKUP(2,1/(SRP!$B$2:$B$7&lt;=E4408)/(SRP!$C$2:$C$7&gt;=E4408),SRP!$D$2:$D$7)*(G4408/100)*(E4408/1000)),
IF(AND(C4408="Wine",D4408="Fortified Wines"),
SUM(LOOKUP(2,1/(SRP!$B$26:$B$29&lt;=E4408)/(SRP!$C$26:$C$29&gt;=E4408),SRP!$D$26:$D$29)*(G4408/100)*(E4408/1000)),
IF(C4408="Wine",
SUM(LOOKUP(2,1/(SRP!$B$21:$B$25&lt;=E4408)/(SRP!$C$21:$C$25&gt;=E4408),SRP!$D$21:$D$25)*(G4408/100)*(E4408/1000)),
IF(AND(C4408="Ready to Drink",D4408="RTD-One Pour Cocktail&gt;7%&lt;=14.5"),
SUM(LOOKUP(2,1/(SRP!$B$16:$B$20&lt;=E4408)/(SRP!$C$16:$C$20&gt;=E4408),SRP!$D$16:$D$20)*(G4408/100)*(E4408/1000)),
IF(C4408="Ready to Drink",
SUM(LOOKUP(2,1/(SRP!$B$11:$B$15&lt;=E4408)/(SRP!$C$11:$C$15&gt;=E4408),SRP!$D$11:$D$15)*(G4408/100)*(E4408/1000)),
0)))))),2)</f>
        <v>10.25</v>
      </c>
      <c r="L4408" s="173" t="str">
        <f t="shared" si="68"/>
        <v>Spirits750</v>
      </c>
      <c r="M4408" s="154">
        <f>VLOOKUP(L4408,'Slope %'!C:D,2,0)</f>
        <v>7.0000000000000007E-2</v>
      </c>
    </row>
    <row r="4409" spans="1:13" x14ac:dyDescent="0.25">
      <c r="A4409" s="169">
        <v>56396</v>
      </c>
      <c r="B4409" s="170" t="s">
        <v>3430</v>
      </c>
      <c r="C4409" s="170" t="s">
        <v>263</v>
      </c>
      <c r="D4409" s="170" t="s">
        <v>646</v>
      </c>
      <c r="E4409" s="170">
        <v>4092</v>
      </c>
      <c r="F4409" s="170">
        <v>2</v>
      </c>
      <c r="G4409" s="171">
        <v>5.5</v>
      </c>
      <c r="H4409" s="170" t="s">
        <v>333</v>
      </c>
      <c r="I4409" s="171">
        <v>33.29</v>
      </c>
      <c r="J4409" s="169">
        <v>12</v>
      </c>
      <c r="K4409" s="154" cm="1">
        <f t="array" ref="K4409">ROUND(
IF(C4409="Beer",
SUM(LOOKUP(2,1/(SRP!$B$8:$B$10&lt;=E4409)/(SRP!$C$8:$C$10&gt;=E4409),SRP!$D$8:$D$10)*(G4409/100)*(E4409/1000)),
IF(C4409="Spirits",
SUM(LOOKUP(2,1/(SRP!$B$2:$B$7&lt;=E4409)/(SRP!$C$2:$C$7&gt;=E4409),SRP!$D$2:$D$7)*(G4409/100)*(E4409/1000)),
IF(AND(C4409="Wine",D4409="Fortified Wines"),
SUM(LOOKUP(2,1/(SRP!$B$26:$B$29&lt;=E4409)/(SRP!$C$26:$C$29&gt;=E4409),SRP!$D$26:$D$29)*(G4409/100)*(E4409/1000)),
IF(C4409="Wine",
SUM(LOOKUP(2,1/(SRP!$B$21:$B$25&lt;=E4409)/(SRP!$C$21:$C$25&gt;=E4409),SRP!$D$21:$D$25)*(G4409/100)*(E4409/1000)),
IF(AND(C4409="Ready to Drink",D4409="RTD-One Pour Cocktail&gt;7%&lt;=14.5"),
SUM(LOOKUP(2,1/(SRP!$B$16:$B$20&lt;=E4409)/(SRP!$C$16:$C$20&gt;=E4409),SRP!$D$16:$D$20)*(G4409/100)*(E4409/1000)),
IF(C4409="Ready to Drink",
SUM(LOOKUP(2,1/(SRP!$B$11:$B$15&lt;=E4409)/(SRP!$C$11:$C$15&gt;=E4409),SRP!$D$11:$D$15)*(G4409/100)*(E4409/1000)),
0)))))),2)</f>
        <v>17.57</v>
      </c>
      <c r="L4409" s="173" t="str">
        <f t="shared" si="68"/>
        <v>Ready to Drink4092</v>
      </c>
      <c r="M4409" s="154">
        <f>VLOOKUP(L4409,'Slope %'!C:D,2,0)</f>
        <v>7.0000000000000007E-2</v>
      </c>
    </row>
    <row r="4410" spans="1:13" x14ac:dyDescent="0.25">
      <c r="A4410" s="169">
        <v>56423</v>
      </c>
      <c r="B4410" s="170" t="s">
        <v>3431</v>
      </c>
      <c r="C4410" s="170" t="s">
        <v>263</v>
      </c>
      <c r="D4410" s="170" t="s">
        <v>332</v>
      </c>
      <c r="E4410" s="170">
        <v>1420</v>
      </c>
      <c r="F4410" s="170">
        <v>6</v>
      </c>
      <c r="G4410" s="171">
        <v>7</v>
      </c>
      <c r="H4410" s="170" t="s">
        <v>105</v>
      </c>
      <c r="I4410" s="171">
        <v>15.49</v>
      </c>
      <c r="J4410" s="169">
        <v>4</v>
      </c>
      <c r="K4410" s="154" cm="1">
        <f t="array" ref="K4410">ROUND(
IF(C4410="Beer",
SUM(LOOKUP(2,1/(SRP!$B$8:$B$10&lt;=E4410)/(SRP!$C$8:$C$10&gt;=E4410),SRP!$D$8:$D$10)*(G4410/100)*(E4410/1000)),
IF(C4410="Spirits",
SUM(LOOKUP(2,1/(SRP!$B$2:$B$7&lt;=E4410)/(SRP!$C$2:$C$7&gt;=E4410),SRP!$D$2:$D$7)*(G4410/100)*(E4410/1000)),
IF(AND(C4410="Wine",D4410="Fortified Wines"),
SUM(LOOKUP(2,1/(SRP!$B$26:$B$29&lt;=E4410)/(SRP!$C$26:$C$29&gt;=E4410),SRP!$D$26:$D$29)*(G4410/100)*(E4410/1000)),
IF(C4410="Wine",
SUM(LOOKUP(2,1/(SRP!$B$21:$B$25&lt;=E4410)/(SRP!$C$21:$C$25&gt;=E4410),SRP!$D$21:$D$25)*(G4410/100)*(E4410/1000)),
IF(AND(C4410="Ready to Drink",D4410="RTD-One Pour Cocktail&gt;7%&lt;=14.5"),
SUM(LOOKUP(2,1/(SRP!$B$16:$B$20&lt;=E4410)/(SRP!$C$16:$C$20&gt;=E4410),SRP!$D$16:$D$20)*(G4410/100)*(E4410/1000)),
IF(C4410="Ready to Drink",
SUM(LOOKUP(2,1/(SRP!$B$11:$B$15&lt;=E4410)/(SRP!$C$11:$C$15&gt;=E4410),SRP!$D$11:$D$15)*(G4410/100)*(E4410/1000)),
0)))))),2)</f>
        <v>7.76</v>
      </c>
      <c r="L4410" s="173" t="str">
        <f t="shared" si="68"/>
        <v>Ready to Drink1420</v>
      </c>
      <c r="M4410" s="154">
        <f>VLOOKUP(L4410,'Slope %'!C:D,2,0)</f>
        <v>0.12</v>
      </c>
    </row>
    <row r="4411" spans="1:13" x14ac:dyDescent="0.25">
      <c r="A4411" s="169">
        <v>56440</v>
      </c>
      <c r="B4411" s="170" t="s">
        <v>3432</v>
      </c>
      <c r="C4411" s="170" t="s">
        <v>15</v>
      </c>
      <c r="D4411" s="170" t="s">
        <v>82</v>
      </c>
      <c r="E4411" s="170">
        <v>750</v>
      </c>
      <c r="F4411" s="170">
        <v>6</v>
      </c>
      <c r="G4411" s="171">
        <v>40</v>
      </c>
      <c r="H4411" s="170" t="s">
        <v>43</v>
      </c>
      <c r="I4411" s="171">
        <v>234.99</v>
      </c>
      <c r="J4411" s="169">
        <v>1</v>
      </c>
      <c r="K4411" s="154" cm="1">
        <f t="array" ref="K4411">ROUND(
IF(C4411="Beer",
SUM(LOOKUP(2,1/(SRP!$B$8:$B$10&lt;=E4411)/(SRP!$C$8:$C$10&gt;=E4411),SRP!$D$8:$D$10)*(G4411/100)*(E4411/1000)),
IF(C4411="Spirits",
SUM(LOOKUP(2,1/(SRP!$B$2:$B$7&lt;=E4411)/(SRP!$C$2:$C$7&gt;=E4411),SRP!$D$2:$D$7)*(G4411/100)*(E4411/1000)),
IF(AND(C4411="Wine",D4411="Fortified Wines"),
SUM(LOOKUP(2,1/(SRP!$B$26:$B$29&lt;=E4411)/(SRP!$C$26:$C$29&gt;=E4411),SRP!$D$26:$D$29)*(G4411/100)*(E4411/1000)),
IF(C4411="Wine",
SUM(LOOKUP(2,1/(SRP!$B$21:$B$25&lt;=E4411)/(SRP!$C$21:$C$25&gt;=E4411),SRP!$D$21:$D$25)*(G4411/100)*(E4411/1000)),
IF(AND(C4411="Ready to Drink",D4411="RTD-One Pour Cocktail&gt;7%&lt;=14.5"),
SUM(LOOKUP(2,1/(SRP!$B$16:$B$20&lt;=E4411)/(SRP!$C$16:$C$20&gt;=E4411),SRP!$D$16:$D$20)*(G4411/100)*(E4411/1000)),
IF(C4411="Ready to Drink",
SUM(LOOKUP(2,1/(SRP!$B$11:$B$15&lt;=E4411)/(SRP!$C$11:$C$15&gt;=E4411),SRP!$D$11:$D$15)*(G4411/100)*(E4411/1000)),
0)))))),2)</f>
        <v>23.42</v>
      </c>
      <c r="L4411" s="173" t="str">
        <f t="shared" si="68"/>
        <v>Spirits750</v>
      </c>
      <c r="M4411" s="154">
        <f>VLOOKUP(L4411,'Slope %'!C:D,2,0)</f>
        <v>7.0000000000000007E-2</v>
      </c>
    </row>
    <row r="4412" spans="1:13" x14ac:dyDescent="0.25">
      <c r="A4412" s="169">
        <v>56443</v>
      </c>
      <c r="B4412" s="170" t="s">
        <v>3433</v>
      </c>
      <c r="C4412" s="170" t="s">
        <v>263</v>
      </c>
      <c r="D4412" s="170" t="s">
        <v>909</v>
      </c>
      <c r="E4412" s="170">
        <v>30000</v>
      </c>
      <c r="F4412" s="170">
        <v>1</v>
      </c>
      <c r="G4412" s="171">
        <v>5</v>
      </c>
      <c r="H4412" s="170" t="s">
        <v>2607</v>
      </c>
      <c r="I4412" s="171">
        <v>269</v>
      </c>
      <c r="J4412" s="169">
        <v>1</v>
      </c>
      <c r="K4412" s="154" cm="1">
        <f t="array" ref="K4412">ROUND(
IF(C4412="Beer",
SUM(LOOKUP(2,1/(SRP!$B$8:$B$10&lt;=E4412)/(SRP!$C$8:$C$10&gt;=E4412),SRP!$D$8:$D$10)*(G4412/100)*(E4412/1000)),
IF(C4412="Spirits",
SUM(LOOKUP(2,1/(SRP!$B$2:$B$7&lt;=E4412)/(SRP!$C$2:$C$7&gt;=E4412),SRP!$D$2:$D$7)*(G4412/100)*(E4412/1000)),
IF(AND(C4412="Wine",D4412="Fortified Wines"),
SUM(LOOKUP(2,1/(SRP!$B$26:$B$29&lt;=E4412)/(SRP!$C$26:$C$29&gt;=E4412),SRP!$D$26:$D$29)*(G4412/100)*(E4412/1000)),
IF(C4412="Wine",
SUM(LOOKUP(2,1/(SRP!$B$21:$B$25&lt;=E4412)/(SRP!$C$21:$C$25&gt;=E4412),SRP!$D$21:$D$25)*(G4412/100)*(E4412/1000)),
IF(AND(C4412="Ready to Drink",D4412="RTD-One Pour Cocktail&gt;7%&lt;=14.5"),
SUM(LOOKUP(2,1/(SRP!$B$16:$B$20&lt;=E4412)/(SRP!$C$16:$C$20&gt;=E4412),SRP!$D$16:$D$20)*(G4412/100)*(E4412/1000)),
IF(C4412="Ready to Drink",
SUM(LOOKUP(2,1/(SRP!$B$11:$B$15&lt;=E4412)/(SRP!$C$11:$C$15&gt;=E4412),SRP!$D$11:$D$15)*(G4412/100)*(E4412/1000)),
0)))))),2)</f>
        <v>117.11</v>
      </c>
      <c r="L4412" s="173" t="str">
        <f t="shared" si="68"/>
        <v>Ready to Drink30000</v>
      </c>
      <c r="M4412" s="154" t="e">
        <f>VLOOKUP(L4412,'Slope %'!C:D,2,0)</f>
        <v>#N/A</v>
      </c>
    </row>
    <row r="4413" spans="1:13" x14ac:dyDescent="0.25">
      <c r="A4413" s="169">
        <v>56443</v>
      </c>
      <c r="B4413" s="170" t="s">
        <v>3433</v>
      </c>
      <c r="C4413" s="170" t="s">
        <v>263</v>
      </c>
      <c r="D4413" s="170" t="s">
        <v>909</v>
      </c>
      <c r="E4413" s="170">
        <v>30000</v>
      </c>
      <c r="F4413" s="170">
        <v>1</v>
      </c>
      <c r="G4413" s="171">
        <v>5</v>
      </c>
      <c r="H4413" s="170" t="s">
        <v>2607</v>
      </c>
      <c r="I4413" s="171">
        <v>269</v>
      </c>
      <c r="J4413" s="169">
        <v>1</v>
      </c>
      <c r="K4413" s="154" cm="1">
        <f t="array" ref="K4413">ROUND(
IF(C4413="Beer",
SUM(LOOKUP(2,1/(SRP!$B$8:$B$10&lt;=E4413)/(SRP!$C$8:$C$10&gt;=E4413),SRP!$D$8:$D$10)*(G4413/100)*(E4413/1000)),
IF(C4413="Spirits",
SUM(LOOKUP(2,1/(SRP!$B$2:$B$7&lt;=E4413)/(SRP!$C$2:$C$7&gt;=E4413),SRP!$D$2:$D$7)*(G4413/100)*(E4413/1000)),
IF(AND(C4413="Wine",D4413="Fortified Wines"),
SUM(LOOKUP(2,1/(SRP!$B$26:$B$29&lt;=E4413)/(SRP!$C$26:$C$29&gt;=E4413),SRP!$D$26:$D$29)*(G4413/100)*(E4413/1000)),
IF(C4413="Wine",
SUM(LOOKUP(2,1/(SRP!$B$21:$B$25&lt;=E4413)/(SRP!$C$21:$C$25&gt;=E4413),SRP!$D$21:$D$25)*(G4413/100)*(E4413/1000)),
IF(AND(C4413="Ready to Drink",D4413="RTD-One Pour Cocktail&gt;7%&lt;=14.5"),
SUM(LOOKUP(2,1/(SRP!$B$16:$B$20&lt;=E4413)/(SRP!$C$16:$C$20&gt;=E4413),SRP!$D$16:$D$20)*(G4413/100)*(E4413/1000)),
IF(C4413="Ready to Drink",
SUM(LOOKUP(2,1/(SRP!$B$11:$B$15&lt;=E4413)/(SRP!$C$11:$C$15&gt;=E4413),SRP!$D$11:$D$15)*(G4413/100)*(E4413/1000)),
0)))))),2)</f>
        <v>117.11</v>
      </c>
      <c r="L4413" s="173" t="str">
        <f t="shared" si="68"/>
        <v>Ready to Drink30000</v>
      </c>
      <c r="M4413" s="154" t="e">
        <f>VLOOKUP(L4413,'Slope %'!C:D,2,0)</f>
        <v>#N/A</v>
      </c>
    </row>
    <row r="4414" spans="1:13" x14ac:dyDescent="0.25">
      <c r="A4414" s="169">
        <v>56445</v>
      </c>
      <c r="B4414" s="170" t="s">
        <v>3434</v>
      </c>
      <c r="C4414" s="170" t="s">
        <v>24</v>
      </c>
      <c r="D4414" s="170" t="s">
        <v>60</v>
      </c>
      <c r="E4414" s="170">
        <v>750</v>
      </c>
      <c r="F4414" s="170">
        <v>6</v>
      </c>
      <c r="G4414" s="171">
        <v>13.5</v>
      </c>
      <c r="H4414" s="170" t="s">
        <v>177</v>
      </c>
      <c r="I4414" s="171">
        <v>38.92</v>
      </c>
      <c r="J4414" s="169">
        <v>1</v>
      </c>
      <c r="K4414" s="154" cm="1">
        <f t="array" ref="K4414">ROUND(
IF(C4414="Beer",
SUM(LOOKUP(2,1/(SRP!$B$8:$B$10&lt;=E4414)/(SRP!$C$8:$C$10&gt;=E4414),SRP!$D$8:$D$10)*(G4414/100)*(E4414/1000)),
IF(C4414="Spirits",
SUM(LOOKUP(2,1/(SRP!$B$2:$B$7&lt;=E4414)/(SRP!$C$2:$C$7&gt;=E4414),SRP!$D$2:$D$7)*(G4414/100)*(E4414/1000)),
IF(AND(C4414="Wine",D4414="Fortified Wines"),
SUM(LOOKUP(2,1/(SRP!$B$26:$B$29&lt;=E4414)/(SRP!$C$26:$C$29&gt;=E4414),SRP!$D$26:$D$29)*(G4414/100)*(E4414/1000)),
IF(C4414="Wine",
SUM(LOOKUP(2,1/(SRP!$B$21:$B$25&lt;=E4414)/(SRP!$C$21:$C$25&gt;=E4414),SRP!$D$21:$D$25)*(G4414/100)*(E4414/1000)),
IF(AND(C4414="Ready to Drink",D4414="RTD-One Pour Cocktail&gt;7%&lt;=14.5"),
SUM(LOOKUP(2,1/(SRP!$B$16:$B$20&lt;=E4414)/(SRP!$C$16:$C$20&gt;=E4414),SRP!$D$16:$D$20)*(G4414/100)*(E4414/1000)),
IF(C4414="Ready to Drink",
SUM(LOOKUP(2,1/(SRP!$B$11:$B$15&lt;=E4414)/(SRP!$C$11:$C$15&gt;=E4414),SRP!$D$11:$D$15)*(G4414/100)*(E4414/1000)),
0)))))),2)</f>
        <v>7.9</v>
      </c>
      <c r="L4414" s="173" t="str">
        <f t="shared" si="68"/>
        <v>Wine750</v>
      </c>
      <c r="M4414" s="154">
        <f>VLOOKUP(L4414,'Slope %'!C:D,2,0)</f>
        <v>0.1</v>
      </c>
    </row>
    <row r="4415" spans="1:13" x14ac:dyDescent="0.25">
      <c r="A4415" s="169">
        <v>56446</v>
      </c>
      <c r="B4415" s="170" t="s">
        <v>3435</v>
      </c>
      <c r="C4415" s="170" t="s">
        <v>15</v>
      </c>
      <c r="D4415" s="170" t="s">
        <v>845</v>
      </c>
      <c r="E4415" s="170">
        <v>750</v>
      </c>
      <c r="F4415" s="170">
        <v>6</v>
      </c>
      <c r="G4415" s="171">
        <v>45</v>
      </c>
      <c r="H4415" s="170" t="s">
        <v>43</v>
      </c>
      <c r="I4415" s="171">
        <v>138.99</v>
      </c>
      <c r="J4415" s="169">
        <v>1</v>
      </c>
      <c r="K4415" s="154" cm="1">
        <f t="array" ref="K4415">ROUND(
IF(C4415="Beer",
SUM(LOOKUP(2,1/(SRP!$B$8:$B$10&lt;=E4415)/(SRP!$C$8:$C$10&gt;=E4415),SRP!$D$8:$D$10)*(G4415/100)*(E4415/1000)),
IF(C4415="Spirits",
SUM(LOOKUP(2,1/(SRP!$B$2:$B$7&lt;=E4415)/(SRP!$C$2:$C$7&gt;=E4415),SRP!$D$2:$D$7)*(G4415/100)*(E4415/1000)),
IF(AND(C4415="Wine",D4415="Fortified Wines"),
SUM(LOOKUP(2,1/(SRP!$B$26:$B$29&lt;=E4415)/(SRP!$C$26:$C$29&gt;=E4415),SRP!$D$26:$D$29)*(G4415/100)*(E4415/1000)),
IF(C4415="Wine",
SUM(LOOKUP(2,1/(SRP!$B$21:$B$25&lt;=E4415)/(SRP!$C$21:$C$25&gt;=E4415),SRP!$D$21:$D$25)*(G4415/100)*(E4415/1000)),
IF(AND(C4415="Ready to Drink",D4415="RTD-One Pour Cocktail&gt;7%&lt;=14.5"),
SUM(LOOKUP(2,1/(SRP!$B$16:$B$20&lt;=E4415)/(SRP!$C$16:$C$20&gt;=E4415),SRP!$D$16:$D$20)*(G4415/100)*(E4415/1000)),
IF(C4415="Ready to Drink",
SUM(LOOKUP(2,1/(SRP!$B$11:$B$15&lt;=E4415)/(SRP!$C$11:$C$15&gt;=E4415),SRP!$D$11:$D$15)*(G4415/100)*(E4415/1000)),
0)))))),2)</f>
        <v>26.35</v>
      </c>
      <c r="L4415" s="173" t="str">
        <f t="shared" si="68"/>
        <v>Spirits750</v>
      </c>
      <c r="M4415" s="154">
        <f>VLOOKUP(L4415,'Slope %'!C:D,2,0)</f>
        <v>7.0000000000000007E-2</v>
      </c>
    </row>
    <row r="4416" spans="1:13" x14ac:dyDescent="0.25">
      <c r="A4416" s="169">
        <v>56453</v>
      </c>
      <c r="B4416" s="170" t="s">
        <v>3436</v>
      </c>
      <c r="C4416" s="170" t="s">
        <v>263</v>
      </c>
      <c r="D4416" s="170" t="s">
        <v>332</v>
      </c>
      <c r="E4416" s="170">
        <v>1420</v>
      </c>
      <c r="F4416" s="170">
        <v>6</v>
      </c>
      <c r="G4416" s="171">
        <v>5.2</v>
      </c>
      <c r="H4416" s="170" t="s">
        <v>177</v>
      </c>
      <c r="I4416" s="171">
        <v>14.99</v>
      </c>
      <c r="J4416" s="169">
        <v>4</v>
      </c>
      <c r="K4416" s="154" cm="1">
        <f t="array" ref="K4416">ROUND(
IF(C4416="Beer",
SUM(LOOKUP(2,1/(SRP!$B$8:$B$10&lt;=E4416)/(SRP!$C$8:$C$10&gt;=E4416),SRP!$D$8:$D$10)*(G4416/100)*(E4416/1000)),
IF(C4416="Spirits",
SUM(LOOKUP(2,1/(SRP!$B$2:$B$7&lt;=E4416)/(SRP!$C$2:$C$7&gt;=E4416),SRP!$D$2:$D$7)*(G4416/100)*(E4416/1000)),
IF(AND(C4416="Wine",D4416="Fortified Wines"),
SUM(LOOKUP(2,1/(SRP!$B$26:$B$29&lt;=E4416)/(SRP!$C$26:$C$29&gt;=E4416),SRP!$D$26:$D$29)*(G4416/100)*(E4416/1000)),
IF(C4416="Wine",
SUM(LOOKUP(2,1/(SRP!$B$21:$B$25&lt;=E4416)/(SRP!$C$21:$C$25&gt;=E4416),SRP!$D$21:$D$25)*(G4416/100)*(E4416/1000)),
IF(AND(C4416="Ready to Drink",D4416="RTD-One Pour Cocktail&gt;7%&lt;=14.5"),
SUM(LOOKUP(2,1/(SRP!$B$16:$B$20&lt;=E4416)/(SRP!$C$16:$C$20&gt;=E4416),SRP!$D$16:$D$20)*(G4416/100)*(E4416/1000)),
IF(C4416="Ready to Drink",
SUM(LOOKUP(2,1/(SRP!$B$11:$B$15&lt;=E4416)/(SRP!$C$11:$C$15&gt;=E4416),SRP!$D$11:$D$15)*(G4416/100)*(E4416/1000)),
0)))))),2)</f>
        <v>5.76</v>
      </c>
      <c r="L4416" s="173" t="str">
        <f t="shared" si="68"/>
        <v>Ready to Drink1420</v>
      </c>
      <c r="M4416" s="154">
        <f>VLOOKUP(L4416,'Slope %'!C:D,2,0)</f>
        <v>0.12</v>
      </c>
    </row>
    <row r="4417" spans="1:13" x14ac:dyDescent="0.25">
      <c r="A4417" s="169">
        <v>56453</v>
      </c>
      <c r="B4417" s="170" t="s">
        <v>3436</v>
      </c>
      <c r="C4417" s="170" t="s">
        <v>263</v>
      </c>
      <c r="D4417" s="170" t="s">
        <v>332</v>
      </c>
      <c r="E4417" s="170">
        <v>1420</v>
      </c>
      <c r="F4417" s="170">
        <v>6</v>
      </c>
      <c r="G4417" s="171">
        <v>5.2</v>
      </c>
      <c r="H4417" s="170" t="s">
        <v>177</v>
      </c>
      <c r="I4417" s="171">
        <v>14.99</v>
      </c>
      <c r="J4417" s="169">
        <v>4</v>
      </c>
      <c r="K4417" s="154" cm="1">
        <f t="array" ref="K4417">ROUND(
IF(C4417="Beer",
SUM(LOOKUP(2,1/(SRP!$B$8:$B$10&lt;=E4417)/(SRP!$C$8:$C$10&gt;=E4417),SRP!$D$8:$D$10)*(G4417/100)*(E4417/1000)),
IF(C4417="Spirits",
SUM(LOOKUP(2,1/(SRP!$B$2:$B$7&lt;=E4417)/(SRP!$C$2:$C$7&gt;=E4417),SRP!$D$2:$D$7)*(G4417/100)*(E4417/1000)),
IF(AND(C4417="Wine",D4417="Fortified Wines"),
SUM(LOOKUP(2,1/(SRP!$B$26:$B$29&lt;=E4417)/(SRP!$C$26:$C$29&gt;=E4417),SRP!$D$26:$D$29)*(G4417/100)*(E4417/1000)),
IF(C4417="Wine",
SUM(LOOKUP(2,1/(SRP!$B$21:$B$25&lt;=E4417)/(SRP!$C$21:$C$25&gt;=E4417),SRP!$D$21:$D$25)*(G4417/100)*(E4417/1000)),
IF(AND(C4417="Ready to Drink",D4417="RTD-One Pour Cocktail&gt;7%&lt;=14.5"),
SUM(LOOKUP(2,1/(SRP!$B$16:$B$20&lt;=E4417)/(SRP!$C$16:$C$20&gt;=E4417),SRP!$D$16:$D$20)*(G4417/100)*(E4417/1000)),
IF(C4417="Ready to Drink",
SUM(LOOKUP(2,1/(SRP!$B$11:$B$15&lt;=E4417)/(SRP!$C$11:$C$15&gt;=E4417),SRP!$D$11:$D$15)*(G4417/100)*(E4417/1000)),
0)))))),2)</f>
        <v>5.76</v>
      </c>
      <c r="L4417" s="173" t="str">
        <f t="shared" si="68"/>
        <v>Ready to Drink1420</v>
      </c>
      <c r="M4417" s="154">
        <f>VLOOKUP(L4417,'Slope %'!C:D,2,0)</f>
        <v>0.12</v>
      </c>
    </row>
    <row r="4418" spans="1:13" x14ac:dyDescent="0.25">
      <c r="A4418" s="169">
        <v>56472</v>
      </c>
      <c r="B4418" s="170" t="s">
        <v>3437</v>
      </c>
      <c r="C4418" s="170" t="s">
        <v>11</v>
      </c>
      <c r="D4418" s="170" t="s">
        <v>303</v>
      </c>
      <c r="E4418" s="170">
        <v>473</v>
      </c>
      <c r="F4418" s="170">
        <v>24</v>
      </c>
      <c r="G4418" s="171">
        <v>6</v>
      </c>
      <c r="H4418" s="170" t="s">
        <v>2850</v>
      </c>
      <c r="I4418" s="171">
        <v>4.3499999999999996</v>
      </c>
      <c r="J4418" s="169">
        <v>1</v>
      </c>
      <c r="K4418" s="154" cm="1">
        <f t="array" ref="K4418">ROUND(
IF(C4418="Beer",
SUM(LOOKUP(2,1/(SRP!$B$8:$B$10&lt;=E4418)/(SRP!$C$8:$C$10&gt;=E4418),SRP!$D$8:$D$10)*(G4418/100)*(E4418/1000)),
IF(C4418="Spirits",
SUM(LOOKUP(2,1/(SRP!$B$2:$B$7&lt;=E4418)/(SRP!$C$2:$C$7&gt;=E4418),SRP!$D$2:$D$7)*(G4418/100)*(E4418/1000)),
IF(AND(C4418="Wine",D4418="Fortified Wines"),
SUM(LOOKUP(2,1/(SRP!$B$26:$B$29&lt;=E4418)/(SRP!$C$26:$C$29&gt;=E4418),SRP!$D$26:$D$29)*(G4418/100)*(E4418/1000)),
IF(C4418="Wine",
SUM(LOOKUP(2,1/(SRP!$B$21:$B$25&lt;=E4418)/(SRP!$C$21:$C$25&gt;=E4418),SRP!$D$21:$D$25)*(G4418/100)*(E4418/1000)),
IF(AND(C4418="Ready to Drink",D4418="RTD-One Pour Cocktail&gt;7%&lt;=14.5"),
SUM(LOOKUP(2,1/(SRP!$B$16:$B$20&lt;=E4418)/(SRP!$C$16:$C$20&gt;=E4418),SRP!$D$16:$D$20)*(G4418/100)*(E4418/1000)),
IF(C4418="Ready to Drink",
SUM(LOOKUP(2,1/(SRP!$B$11:$B$15&lt;=E4418)/(SRP!$C$11:$C$15&gt;=E4418),SRP!$D$11:$D$15)*(G4418/100)*(E4418/1000)),
0)))))),2)</f>
        <v>2.2200000000000002</v>
      </c>
      <c r="L4418" s="173" t="str">
        <f t="shared" si="68"/>
        <v>Beer473</v>
      </c>
      <c r="M4418" s="154">
        <f>VLOOKUP(L4418,'Slope %'!C:D,2,0)</f>
        <v>0.12</v>
      </c>
    </row>
    <row r="4419" spans="1:13" x14ac:dyDescent="0.25">
      <c r="A4419" s="169">
        <v>56472</v>
      </c>
      <c r="B4419" s="170" t="s">
        <v>3437</v>
      </c>
      <c r="C4419" s="170" t="s">
        <v>11</v>
      </c>
      <c r="D4419" s="170" t="s">
        <v>303</v>
      </c>
      <c r="E4419" s="170">
        <v>473</v>
      </c>
      <c r="F4419" s="170">
        <v>24</v>
      </c>
      <c r="G4419" s="171">
        <v>6</v>
      </c>
      <c r="H4419" s="170" t="s">
        <v>2850</v>
      </c>
      <c r="I4419" s="171">
        <v>4.3499999999999996</v>
      </c>
      <c r="J4419" s="169">
        <v>1</v>
      </c>
      <c r="K4419" s="154" cm="1">
        <f t="array" ref="K4419">ROUND(
IF(C4419="Beer",
SUM(LOOKUP(2,1/(SRP!$B$8:$B$10&lt;=E4419)/(SRP!$C$8:$C$10&gt;=E4419),SRP!$D$8:$D$10)*(G4419/100)*(E4419/1000)),
IF(C4419="Spirits",
SUM(LOOKUP(2,1/(SRP!$B$2:$B$7&lt;=E4419)/(SRP!$C$2:$C$7&gt;=E4419),SRP!$D$2:$D$7)*(G4419/100)*(E4419/1000)),
IF(AND(C4419="Wine",D4419="Fortified Wines"),
SUM(LOOKUP(2,1/(SRP!$B$26:$B$29&lt;=E4419)/(SRP!$C$26:$C$29&gt;=E4419),SRP!$D$26:$D$29)*(G4419/100)*(E4419/1000)),
IF(C4419="Wine",
SUM(LOOKUP(2,1/(SRP!$B$21:$B$25&lt;=E4419)/(SRP!$C$21:$C$25&gt;=E4419),SRP!$D$21:$D$25)*(G4419/100)*(E4419/1000)),
IF(AND(C4419="Ready to Drink",D4419="RTD-One Pour Cocktail&gt;7%&lt;=14.5"),
SUM(LOOKUP(2,1/(SRP!$B$16:$B$20&lt;=E4419)/(SRP!$C$16:$C$20&gt;=E4419),SRP!$D$16:$D$20)*(G4419/100)*(E4419/1000)),
IF(C4419="Ready to Drink",
SUM(LOOKUP(2,1/(SRP!$B$11:$B$15&lt;=E4419)/(SRP!$C$11:$C$15&gt;=E4419),SRP!$D$11:$D$15)*(G4419/100)*(E4419/1000)),
0)))))),2)</f>
        <v>2.2200000000000002</v>
      </c>
      <c r="L4419" s="173" t="str">
        <f t="shared" ref="L4419:L4482" si="69">(_xlfn.CONCAT(C4419,E4419))</f>
        <v>Beer473</v>
      </c>
      <c r="M4419" s="154">
        <f>VLOOKUP(L4419,'Slope %'!C:D,2,0)</f>
        <v>0.12</v>
      </c>
    </row>
    <row r="4420" spans="1:13" x14ac:dyDescent="0.25">
      <c r="A4420" s="169">
        <v>56482</v>
      </c>
      <c r="B4420" s="170" t="s">
        <v>3438</v>
      </c>
      <c r="C4420" s="170" t="s">
        <v>11</v>
      </c>
      <c r="D4420" s="170" t="s">
        <v>12</v>
      </c>
      <c r="E4420" s="170">
        <v>500</v>
      </c>
      <c r="F4420" s="170">
        <v>24</v>
      </c>
      <c r="G4420" s="171">
        <v>4.5</v>
      </c>
      <c r="H4420" s="170" t="s">
        <v>54</v>
      </c>
      <c r="I4420" s="171">
        <v>3.59</v>
      </c>
      <c r="J4420" s="169">
        <v>1</v>
      </c>
      <c r="K4420" s="154" cm="1">
        <f t="array" ref="K4420">ROUND(
IF(C4420="Beer",
SUM(LOOKUP(2,1/(SRP!$B$8:$B$10&lt;=E4420)/(SRP!$C$8:$C$10&gt;=E4420),SRP!$D$8:$D$10)*(G4420/100)*(E4420/1000)),
IF(C4420="Spirits",
SUM(LOOKUP(2,1/(SRP!$B$2:$B$7&lt;=E4420)/(SRP!$C$2:$C$7&gt;=E4420),SRP!$D$2:$D$7)*(G4420/100)*(E4420/1000)),
IF(AND(C4420="Wine",D4420="Fortified Wines"),
SUM(LOOKUP(2,1/(SRP!$B$26:$B$29&lt;=E4420)/(SRP!$C$26:$C$29&gt;=E4420),SRP!$D$26:$D$29)*(G4420/100)*(E4420/1000)),
IF(C4420="Wine",
SUM(LOOKUP(2,1/(SRP!$B$21:$B$25&lt;=E4420)/(SRP!$C$21:$C$25&gt;=E4420),SRP!$D$21:$D$25)*(G4420/100)*(E4420/1000)),
IF(AND(C4420="Ready to Drink",D4420="RTD-One Pour Cocktail&gt;7%&lt;=14.5"),
SUM(LOOKUP(2,1/(SRP!$B$16:$B$20&lt;=E4420)/(SRP!$C$16:$C$20&gt;=E4420),SRP!$D$16:$D$20)*(G4420/100)*(E4420/1000)),
IF(C4420="Ready to Drink",
SUM(LOOKUP(2,1/(SRP!$B$11:$B$15&lt;=E4420)/(SRP!$C$11:$C$15&gt;=E4420),SRP!$D$11:$D$15)*(G4420/100)*(E4420/1000)),
0)))))),2)</f>
        <v>1.76</v>
      </c>
      <c r="L4420" s="173" t="str">
        <f t="shared" si="69"/>
        <v>Beer500</v>
      </c>
      <c r="M4420" s="154">
        <f>VLOOKUP(L4420,'Slope %'!C:D,2,0)</f>
        <v>0.12</v>
      </c>
    </row>
    <row r="4421" spans="1:13" x14ac:dyDescent="0.25">
      <c r="A4421" s="169">
        <v>56482</v>
      </c>
      <c r="B4421" s="170" t="s">
        <v>3438</v>
      </c>
      <c r="C4421" s="170" t="s">
        <v>11</v>
      </c>
      <c r="D4421" s="170" t="s">
        <v>12</v>
      </c>
      <c r="E4421" s="170">
        <v>500</v>
      </c>
      <c r="F4421" s="170">
        <v>24</v>
      </c>
      <c r="G4421" s="171">
        <v>4.5</v>
      </c>
      <c r="H4421" s="170" t="s">
        <v>54</v>
      </c>
      <c r="I4421" s="171">
        <v>3.59</v>
      </c>
      <c r="J4421" s="169">
        <v>1</v>
      </c>
      <c r="K4421" s="154" cm="1">
        <f t="array" ref="K4421">ROUND(
IF(C4421="Beer",
SUM(LOOKUP(2,1/(SRP!$B$8:$B$10&lt;=E4421)/(SRP!$C$8:$C$10&gt;=E4421),SRP!$D$8:$D$10)*(G4421/100)*(E4421/1000)),
IF(C4421="Spirits",
SUM(LOOKUP(2,1/(SRP!$B$2:$B$7&lt;=E4421)/(SRP!$C$2:$C$7&gt;=E4421),SRP!$D$2:$D$7)*(G4421/100)*(E4421/1000)),
IF(AND(C4421="Wine",D4421="Fortified Wines"),
SUM(LOOKUP(2,1/(SRP!$B$26:$B$29&lt;=E4421)/(SRP!$C$26:$C$29&gt;=E4421),SRP!$D$26:$D$29)*(G4421/100)*(E4421/1000)),
IF(C4421="Wine",
SUM(LOOKUP(2,1/(SRP!$B$21:$B$25&lt;=E4421)/(SRP!$C$21:$C$25&gt;=E4421),SRP!$D$21:$D$25)*(G4421/100)*(E4421/1000)),
IF(AND(C4421="Ready to Drink",D4421="RTD-One Pour Cocktail&gt;7%&lt;=14.5"),
SUM(LOOKUP(2,1/(SRP!$B$16:$B$20&lt;=E4421)/(SRP!$C$16:$C$20&gt;=E4421),SRP!$D$16:$D$20)*(G4421/100)*(E4421/1000)),
IF(C4421="Ready to Drink",
SUM(LOOKUP(2,1/(SRP!$B$11:$B$15&lt;=E4421)/(SRP!$C$11:$C$15&gt;=E4421),SRP!$D$11:$D$15)*(G4421/100)*(E4421/1000)),
0)))))),2)</f>
        <v>1.76</v>
      </c>
      <c r="L4421" s="173" t="str">
        <f t="shared" si="69"/>
        <v>Beer500</v>
      </c>
      <c r="M4421" s="154">
        <f>VLOOKUP(L4421,'Slope %'!C:D,2,0)</f>
        <v>0.12</v>
      </c>
    </row>
    <row r="4422" spans="1:13" x14ac:dyDescent="0.25">
      <c r="A4422" s="169">
        <v>56486</v>
      </c>
      <c r="B4422" s="170" t="s">
        <v>3439</v>
      </c>
      <c r="C4422" s="170" t="s">
        <v>11</v>
      </c>
      <c r="D4422" s="170" t="s">
        <v>12</v>
      </c>
      <c r="E4422" s="170">
        <v>330</v>
      </c>
      <c r="F4422" s="170">
        <v>24</v>
      </c>
      <c r="G4422" s="171">
        <v>4.5</v>
      </c>
      <c r="H4422" s="170" t="s">
        <v>54</v>
      </c>
      <c r="I4422" s="171">
        <v>3.09</v>
      </c>
      <c r="J4422" s="169">
        <v>1</v>
      </c>
      <c r="K4422" s="154" cm="1">
        <f t="array" ref="K4422">ROUND(
IF(C4422="Beer",
SUM(LOOKUP(2,1/(SRP!$B$8:$B$10&lt;=E4422)/(SRP!$C$8:$C$10&gt;=E4422),SRP!$D$8:$D$10)*(G4422/100)*(E4422/1000)),
IF(C4422="Spirits",
SUM(LOOKUP(2,1/(SRP!$B$2:$B$7&lt;=E4422)/(SRP!$C$2:$C$7&gt;=E4422),SRP!$D$2:$D$7)*(G4422/100)*(E4422/1000)),
IF(AND(C4422="Wine",D4422="Fortified Wines"),
SUM(LOOKUP(2,1/(SRP!$B$26:$B$29&lt;=E4422)/(SRP!$C$26:$C$29&gt;=E4422),SRP!$D$26:$D$29)*(G4422/100)*(E4422/1000)),
IF(C4422="Wine",
SUM(LOOKUP(2,1/(SRP!$B$21:$B$25&lt;=E4422)/(SRP!$C$21:$C$25&gt;=E4422),SRP!$D$21:$D$25)*(G4422/100)*(E4422/1000)),
IF(AND(C4422="Ready to Drink",D4422="RTD-One Pour Cocktail&gt;7%&lt;=14.5"),
SUM(LOOKUP(2,1/(SRP!$B$16:$B$20&lt;=E4422)/(SRP!$C$16:$C$20&gt;=E4422),SRP!$D$16:$D$20)*(G4422/100)*(E4422/1000)),
IF(C4422="Ready to Drink",
SUM(LOOKUP(2,1/(SRP!$B$11:$B$15&lt;=E4422)/(SRP!$C$11:$C$15&gt;=E4422),SRP!$D$11:$D$15)*(G4422/100)*(E4422/1000)),
0)))))),2)</f>
        <v>1.1599999999999999</v>
      </c>
      <c r="L4422" s="173" t="str">
        <f t="shared" si="69"/>
        <v>Beer330</v>
      </c>
      <c r="M4422" s="154">
        <f>VLOOKUP(L4422,'Slope %'!C:D,2,0)</f>
        <v>0.12</v>
      </c>
    </row>
    <row r="4423" spans="1:13" x14ac:dyDescent="0.25">
      <c r="A4423" s="169">
        <v>56486</v>
      </c>
      <c r="B4423" s="170" t="s">
        <v>3439</v>
      </c>
      <c r="C4423" s="170" t="s">
        <v>11</v>
      </c>
      <c r="D4423" s="170" t="s">
        <v>12</v>
      </c>
      <c r="E4423" s="170">
        <v>330</v>
      </c>
      <c r="F4423" s="170">
        <v>24</v>
      </c>
      <c r="G4423" s="171">
        <v>4.5</v>
      </c>
      <c r="H4423" s="170" t="s">
        <v>54</v>
      </c>
      <c r="I4423" s="171">
        <v>3.09</v>
      </c>
      <c r="J4423" s="169">
        <v>1</v>
      </c>
      <c r="K4423" s="154" cm="1">
        <f t="array" ref="K4423">ROUND(
IF(C4423="Beer",
SUM(LOOKUP(2,1/(SRP!$B$8:$B$10&lt;=E4423)/(SRP!$C$8:$C$10&gt;=E4423),SRP!$D$8:$D$10)*(G4423/100)*(E4423/1000)),
IF(C4423="Spirits",
SUM(LOOKUP(2,1/(SRP!$B$2:$B$7&lt;=E4423)/(SRP!$C$2:$C$7&gt;=E4423),SRP!$D$2:$D$7)*(G4423/100)*(E4423/1000)),
IF(AND(C4423="Wine",D4423="Fortified Wines"),
SUM(LOOKUP(2,1/(SRP!$B$26:$B$29&lt;=E4423)/(SRP!$C$26:$C$29&gt;=E4423),SRP!$D$26:$D$29)*(G4423/100)*(E4423/1000)),
IF(C4423="Wine",
SUM(LOOKUP(2,1/(SRP!$B$21:$B$25&lt;=E4423)/(SRP!$C$21:$C$25&gt;=E4423),SRP!$D$21:$D$25)*(G4423/100)*(E4423/1000)),
IF(AND(C4423="Ready to Drink",D4423="RTD-One Pour Cocktail&gt;7%&lt;=14.5"),
SUM(LOOKUP(2,1/(SRP!$B$16:$B$20&lt;=E4423)/(SRP!$C$16:$C$20&gt;=E4423),SRP!$D$16:$D$20)*(G4423/100)*(E4423/1000)),
IF(C4423="Ready to Drink",
SUM(LOOKUP(2,1/(SRP!$B$11:$B$15&lt;=E4423)/(SRP!$C$11:$C$15&gt;=E4423),SRP!$D$11:$D$15)*(G4423/100)*(E4423/1000)),
0)))))),2)</f>
        <v>1.1599999999999999</v>
      </c>
      <c r="L4423" s="173" t="str">
        <f t="shared" si="69"/>
        <v>Beer330</v>
      </c>
      <c r="M4423" s="154">
        <f>VLOOKUP(L4423,'Slope %'!C:D,2,0)</f>
        <v>0.12</v>
      </c>
    </row>
    <row r="4424" spans="1:13" x14ac:dyDescent="0.25">
      <c r="A4424" s="169">
        <v>56510</v>
      </c>
      <c r="B4424" s="170" t="s">
        <v>3440</v>
      </c>
      <c r="C4424" s="170" t="s">
        <v>263</v>
      </c>
      <c r="D4424" s="170" t="s">
        <v>1938</v>
      </c>
      <c r="E4424" s="170">
        <v>2840</v>
      </c>
      <c r="F4424" s="170">
        <v>3</v>
      </c>
      <c r="G4424" s="171">
        <v>7</v>
      </c>
      <c r="H4424" s="170" t="s">
        <v>333</v>
      </c>
      <c r="I4424" s="171">
        <v>24.99</v>
      </c>
      <c r="J4424" s="169">
        <v>8</v>
      </c>
      <c r="K4424" s="154" cm="1">
        <f t="array" ref="K4424">ROUND(
IF(C4424="Beer",
SUM(LOOKUP(2,1/(SRP!$B$8:$B$10&lt;=E4424)/(SRP!$C$8:$C$10&gt;=E4424),SRP!$D$8:$D$10)*(G4424/100)*(E4424/1000)),
IF(C4424="Spirits",
SUM(LOOKUP(2,1/(SRP!$B$2:$B$7&lt;=E4424)/(SRP!$C$2:$C$7&gt;=E4424),SRP!$D$2:$D$7)*(G4424/100)*(E4424/1000)),
IF(AND(C4424="Wine",D4424="Fortified Wines"),
SUM(LOOKUP(2,1/(SRP!$B$26:$B$29&lt;=E4424)/(SRP!$C$26:$C$29&gt;=E4424),SRP!$D$26:$D$29)*(G4424/100)*(E4424/1000)),
IF(C4424="Wine",
SUM(LOOKUP(2,1/(SRP!$B$21:$B$25&lt;=E4424)/(SRP!$C$21:$C$25&gt;=E4424),SRP!$D$21:$D$25)*(G4424/100)*(E4424/1000)),
IF(AND(C4424="Ready to Drink",D4424="RTD-One Pour Cocktail&gt;7%&lt;=14.5"),
SUM(LOOKUP(2,1/(SRP!$B$16:$B$20&lt;=E4424)/(SRP!$C$16:$C$20&gt;=E4424),SRP!$D$16:$D$20)*(G4424/100)*(E4424/1000)),
IF(C4424="Ready to Drink",
SUM(LOOKUP(2,1/(SRP!$B$11:$B$15&lt;=E4424)/(SRP!$C$11:$C$15&gt;=E4424),SRP!$D$11:$D$15)*(G4424/100)*(E4424/1000)),
0)))))),2)</f>
        <v>15.52</v>
      </c>
      <c r="L4424" s="173" t="str">
        <f t="shared" si="69"/>
        <v>Ready to Drink2840</v>
      </c>
      <c r="M4424" s="154">
        <f>VLOOKUP(L4424,'Slope %'!C:D,2,0)</f>
        <v>0.1</v>
      </c>
    </row>
    <row r="4425" spans="1:13" x14ac:dyDescent="0.25">
      <c r="A4425" s="169">
        <v>56510</v>
      </c>
      <c r="B4425" s="170" t="s">
        <v>3440</v>
      </c>
      <c r="C4425" s="170" t="s">
        <v>263</v>
      </c>
      <c r="D4425" s="170" t="s">
        <v>1938</v>
      </c>
      <c r="E4425" s="170">
        <v>2840</v>
      </c>
      <c r="F4425" s="170">
        <v>3</v>
      </c>
      <c r="G4425" s="171">
        <v>7</v>
      </c>
      <c r="H4425" s="170" t="s">
        <v>333</v>
      </c>
      <c r="I4425" s="171">
        <v>24.99</v>
      </c>
      <c r="J4425" s="169">
        <v>8</v>
      </c>
      <c r="K4425" s="154" cm="1">
        <f t="array" ref="K4425">ROUND(
IF(C4425="Beer",
SUM(LOOKUP(2,1/(SRP!$B$8:$B$10&lt;=E4425)/(SRP!$C$8:$C$10&gt;=E4425),SRP!$D$8:$D$10)*(G4425/100)*(E4425/1000)),
IF(C4425="Spirits",
SUM(LOOKUP(2,1/(SRP!$B$2:$B$7&lt;=E4425)/(SRP!$C$2:$C$7&gt;=E4425),SRP!$D$2:$D$7)*(G4425/100)*(E4425/1000)),
IF(AND(C4425="Wine",D4425="Fortified Wines"),
SUM(LOOKUP(2,1/(SRP!$B$26:$B$29&lt;=E4425)/(SRP!$C$26:$C$29&gt;=E4425),SRP!$D$26:$D$29)*(G4425/100)*(E4425/1000)),
IF(C4425="Wine",
SUM(LOOKUP(2,1/(SRP!$B$21:$B$25&lt;=E4425)/(SRP!$C$21:$C$25&gt;=E4425),SRP!$D$21:$D$25)*(G4425/100)*(E4425/1000)),
IF(AND(C4425="Ready to Drink",D4425="RTD-One Pour Cocktail&gt;7%&lt;=14.5"),
SUM(LOOKUP(2,1/(SRP!$B$16:$B$20&lt;=E4425)/(SRP!$C$16:$C$20&gt;=E4425),SRP!$D$16:$D$20)*(G4425/100)*(E4425/1000)),
IF(C4425="Ready to Drink",
SUM(LOOKUP(2,1/(SRP!$B$11:$B$15&lt;=E4425)/(SRP!$C$11:$C$15&gt;=E4425),SRP!$D$11:$D$15)*(G4425/100)*(E4425/1000)),
0)))))),2)</f>
        <v>15.52</v>
      </c>
      <c r="L4425" s="173" t="str">
        <f t="shared" si="69"/>
        <v>Ready to Drink2840</v>
      </c>
      <c r="M4425" s="154">
        <f>VLOOKUP(L4425,'Slope %'!C:D,2,0)</f>
        <v>0.1</v>
      </c>
    </row>
    <row r="4426" spans="1:13" x14ac:dyDescent="0.25">
      <c r="A4426" s="169">
        <v>56521</v>
      </c>
      <c r="B4426" s="170" t="s">
        <v>3441</v>
      </c>
      <c r="C4426" s="170" t="s">
        <v>263</v>
      </c>
      <c r="D4426" s="170" t="s">
        <v>264</v>
      </c>
      <c r="E4426" s="170">
        <v>4260</v>
      </c>
      <c r="F4426" s="170">
        <v>1</v>
      </c>
      <c r="G4426" s="171">
        <v>5</v>
      </c>
      <c r="H4426" s="170" t="s">
        <v>13</v>
      </c>
      <c r="I4426" s="171">
        <v>33.29</v>
      </c>
      <c r="J4426" s="169">
        <v>12</v>
      </c>
      <c r="K4426" s="154" cm="1">
        <f t="array" ref="K4426">ROUND(
IF(C4426="Beer",
SUM(LOOKUP(2,1/(SRP!$B$8:$B$10&lt;=E4426)/(SRP!$C$8:$C$10&gt;=E4426),SRP!$D$8:$D$10)*(G4426/100)*(E4426/1000)),
IF(C4426="Spirits",
SUM(LOOKUP(2,1/(SRP!$B$2:$B$7&lt;=E4426)/(SRP!$C$2:$C$7&gt;=E4426),SRP!$D$2:$D$7)*(G4426/100)*(E4426/1000)),
IF(AND(C4426="Wine",D4426="Fortified Wines"),
SUM(LOOKUP(2,1/(SRP!$B$26:$B$29&lt;=E4426)/(SRP!$C$26:$C$29&gt;=E4426),SRP!$D$26:$D$29)*(G4426/100)*(E4426/1000)),
IF(C4426="Wine",
SUM(LOOKUP(2,1/(SRP!$B$21:$B$25&lt;=E4426)/(SRP!$C$21:$C$25&gt;=E4426),SRP!$D$21:$D$25)*(G4426/100)*(E4426/1000)),
IF(AND(C4426="Ready to Drink",D4426="RTD-One Pour Cocktail&gt;7%&lt;=14.5"),
SUM(LOOKUP(2,1/(SRP!$B$16:$B$20&lt;=E4426)/(SRP!$C$16:$C$20&gt;=E4426),SRP!$D$16:$D$20)*(G4426/100)*(E4426/1000)),
IF(C4426="Ready to Drink",
SUM(LOOKUP(2,1/(SRP!$B$11:$B$15&lt;=E4426)/(SRP!$C$11:$C$15&gt;=E4426),SRP!$D$11:$D$15)*(G4426/100)*(E4426/1000)),
0)))))),2)</f>
        <v>16.63</v>
      </c>
      <c r="L4426" s="173" t="str">
        <f t="shared" si="69"/>
        <v>Ready to Drink4260</v>
      </c>
      <c r="M4426" s="154">
        <f>VLOOKUP(L4426,'Slope %'!C:D,2,0)</f>
        <v>7.0000000000000007E-2</v>
      </c>
    </row>
    <row r="4427" spans="1:13" x14ac:dyDescent="0.25">
      <c r="A4427" s="169">
        <v>56521</v>
      </c>
      <c r="B4427" s="170" t="s">
        <v>3441</v>
      </c>
      <c r="C4427" s="170" t="s">
        <v>263</v>
      </c>
      <c r="D4427" s="170" t="s">
        <v>264</v>
      </c>
      <c r="E4427" s="170">
        <v>4260</v>
      </c>
      <c r="F4427" s="170">
        <v>1</v>
      </c>
      <c r="G4427" s="171">
        <v>5</v>
      </c>
      <c r="H4427" s="170" t="s">
        <v>13</v>
      </c>
      <c r="I4427" s="171">
        <v>33.29</v>
      </c>
      <c r="J4427" s="169">
        <v>12</v>
      </c>
      <c r="K4427" s="154" cm="1">
        <f t="array" ref="K4427">ROUND(
IF(C4427="Beer",
SUM(LOOKUP(2,1/(SRP!$B$8:$B$10&lt;=E4427)/(SRP!$C$8:$C$10&gt;=E4427),SRP!$D$8:$D$10)*(G4427/100)*(E4427/1000)),
IF(C4427="Spirits",
SUM(LOOKUP(2,1/(SRP!$B$2:$B$7&lt;=E4427)/(SRP!$C$2:$C$7&gt;=E4427),SRP!$D$2:$D$7)*(G4427/100)*(E4427/1000)),
IF(AND(C4427="Wine",D4427="Fortified Wines"),
SUM(LOOKUP(2,1/(SRP!$B$26:$B$29&lt;=E4427)/(SRP!$C$26:$C$29&gt;=E4427),SRP!$D$26:$D$29)*(G4427/100)*(E4427/1000)),
IF(C4427="Wine",
SUM(LOOKUP(2,1/(SRP!$B$21:$B$25&lt;=E4427)/(SRP!$C$21:$C$25&gt;=E4427),SRP!$D$21:$D$25)*(G4427/100)*(E4427/1000)),
IF(AND(C4427="Ready to Drink",D4427="RTD-One Pour Cocktail&gt;7%&lt;=14.5"),
SUM(LOOKUP(2,1/(SRP!$B$16:$B$20&lt;=E4427)/(SRP!$C$16:$C$20&gt;=E4427),SRP!$D$16:$D$20)*(G4427/100)*(E4427/1000)),
IF(C4427="Ready to Drink",
SUM(LOOKUP(2,1/(SRP!$B$11:$B$15&lt;=E4427)/(SRP!$C$11:$C$15&gt;=E4427),SRP!$D$11:$D$15)*(G4427/100)*(E4427/1000)),
0)))))),2)</f>
        <v>16.63</v>
      </c>
      <c r="L4427" s="173" t="str">
        <f t="shared" si="69"/>
        <v>Ready to Drink4260</v>
      </c>
      <c r="M4427" s="154">
        <f>VLOOKUP(L4427,'Slope %'!C:D,2,0)</f>
        <v>7.0000000000000007E-2</v>
      </c>
    </row>
    <row r="4428" spans="1:13" x14ac:dyDescent="0.25">
      <c r="A4428" s="169">
        <v>56541</v>
      </c>
      <c r="B4428" s="170" t="s">
        <v>3442</v>
      </c>
      <c r="C4428" s="170" t="s">
        <v>263</v>
      </c>
      <c r="D4428" s="170" t="s">
        <v>806</v>
      </c>
      <c r="E4428" s="170">
        <v>473</v>
      </c>
      <c r="F4428" s="170">
        <v>24</v>
      </c>
      <c r="G4428" s="171">
        <v>7</v>
      </c>
      <c r="H4428" s="170" t="s">
        <v>13</v>
      </c>
      <c r="I4428" s="171">
        <v>3.99</v>
      </c>
      <c r="J4428" s="169">
        <v>1</v>
      </c>
      <c r="K4428" s="154" cm="1">
        <f t="array" ref="K4428">ROUND(
IF(C4428="Beer",
SUM(LOOKUP(2,1/(SRP!$B$8:$B$10&lt;=E4428)/(SRP!$C$8:$C$10&gt;=E4428),SRP!$D$8:$D$10)*(G4428/100)*(E4428/1000)),
IF(C4428="Spirits",
SUM(LOOKUP(2,1/(SRP!$B$2:$B$7&lt;=E4428)/(SRP!$C$2:$C$7&gt;=E4428),SRP!$D$2:$D$7)*(G4428/100)*(E4428/1000)),
IF(AND(C4428="Wine",D4428="Fortified Wines"),
SUM(LOOKUP(2,1/(SRP!$B$26:$B$29&lt;=E4428)/(SRP!$C$26:$C$29&gt;=E4428),SRP!$D$26:$D$29)*(G4428/100)*(E4428/1000)),
IF(C4428="Wine",
SUM(LOOKUP(2,1/(SRP!$B$21:$B$25&lt;=E4428)/(SRP!$C$21:$C$25&gt;=E4428),SRP!$D$21:$D$25)*(G4428/100)*(E4428/1000)),
IF(AND(C4428="Ready to Drink",D4428="RTD-One Pour Cocktail&gt;7%&lt;=14.5"),
SUM(LOOKUP(2,1/(SRP!$B$16:$B$20&lt;=E4428)/(SRP!$C$16:$C$20&gt;=E4428),SRP!$D$16:$D$20)*(G4428/100)*(E4428/1000)),
IF(C4428="Ready to Drink",
SUM(LOOKUP(2,1/(SRP!$B$11:$B$15&lt;=E4428)/(SRP!$C$11:$C$15&gt;=E4428),SRP!$D$11:$D$15)*(G4428/100)*(E4428/1000)),
0)))))),2)</f>
        <v>2.74</v>
      </c>
      <c r="L4428" s="173" t="str">
        <f t="shared" si="69"/>
        <v>Ready to Drink473</v>
      </c>
      <c r="M4428" s="154">
        <f>VLOOKUP(L4428,'Slope %'!C:D,2,0)</f>
        <v>0.12</v>
      </c>
    </row>
    <row r="4429" spans="1:13" x14ac:dyDescent="0.25">
      <c r="A4429" s="169">
        <v>56541</v>
      </c>
      <c r="B4429" s="170" t="s">
        <v>3442</v>
      </c>
      <c r="C4429" s="170" t="s">
        <v>263</v>
      </c>
      <c r="D4429" s="170" t="s">
        <v>806</v>
      </c>
      <c r="E4429" s="170">
        <v>473</v>
      </c>
      <c r="F4429" s="170">
        <v>24</v>
      </c>
      <c r="G4429" s="171">
        <v>7</v>
      </c>
      <c r="H4429" s="170" t="s">
        <v>13</v>
      </c>
      <c r="I4429" s="171">
        <v>3.99</v>
      </c>
      <c r="J4429" s="169">
        <v>1</v>
      </c>
      <c r="K4429" s="154" cm="1">
        <f t="array" ref="K4429">ROUND(
IF(C4429="Beer",
SUM(LOOKUP(2,1/(SRP!$B$8:$B$10&lt;=E4429)/(SRP!$C$8:$C$10&gt;=E4429),SRP!$D$8:$D$10)*(G4429/100)*(E4429/1000)),
IF(C4429="Spirits",
SUM(LOOKUP(2,1/(SRP!$B$2:$B$7&lt;=E4429)/(SRP!$C$2:$C$7&gt;=E4429),SRP!$D$2:$D$7)*(G4429/100)*(E4429/1000)),
IF(AND(C4429="Wine",D4429="Fortified Wines"),
SUM(LOOKUP(2,1/(SRP!$B$26:$B$29&lt;=E4429)/(SRP!$C$26:$C$29&gt;=E4429),SRP!$D$26:$D$29)*(G4429/100)*(E4429/1000)),
IF(C4429="Wine",
SUM(LOOKUP(2,1/(SRP!$B$21:$B$25&lt;=E4429)/(SRP!$C$21:$C$25&gt;=E4429),SRP!$D$21:$D$25)*(G4429/100)*(E4429/1000)),
IF(AND(C4429="Ready to Drink",D4429="RTD-One Pour Cocktail&gt;7%&lt;=14.5"),
SUM(LOOKUP(2,1/(SRP!$B$16:$B$20&lt;=E4429)/(SRP!$C$16:$C$20&gt;=E4429),SRP!$D$16:$D$20)*(G4429/100)*(E4429/1000)),
IF(C4429="Ready to Drink",
SUM(LOOKUP(2,1/(SRP!$B$11:$B$15&lt;=E4429)/(SRP!$C$11:$C$15&gt;=E4429),SRP!$D$11:$D$15)*(G4429/100)*(E4429/1000)),
0)))))),2)</f>
        <v>2.74</v>
      </c>
      <c r="L4429" s="173" t="str">
        <f t="shared" si="69"/>
        <v>Ready to Drink473</v>
      </c>
      <c r="M4429" s="154">
        <f>VLOOKUP(L4429,'Slope %'!C:D,2,0)</f>
        <v>0.12</v>
      </c>
    </row>
    <row r="4430" spans="1:13" x14ac:dyDescent="0.25">
      <c r="A4430" s="169">
        <v>56552</v>
      </c>
      <c r="B4430" s="170" t="s">
        <v>3443</v>
      </c>
      <c r="C4430" s="170" t="s">
        <v>263</v>
      </c>
      <c r="D4430" s="170" t="s">
        <v>332</v>
      </c>
      <c r="E4430" s="170">
        <v>1420</v>
      </c>
      <c r="F4430" s="170">
        <v>6</v>
      </c>
      <c r="G4430" s="171">
        <v>5</v>
      </c>
      <c r="H4430" s="170" t="s">
        <v>22</v>
      </c>
      <c r="I4430" s="171">
        <v>14.99</v>
      </c>
      <c r="J4430" s="169">
        <v>4</v>
      </c>
      <c r="K4430" s="154" cm="1">
        <f t="array" ref="K4430">ROUND(
IF(C4430="Beer",
SUM(LOOKUP(2,1/(SRP!$B$8:$B$10&lt;=E4430)/(SRP!$C$8:$C$10&gt;=E4430),SRP!$D$8:$D$10)*(G4430/100)*(E4430/1000)),
IF(C4430="Spirits",
SUM(LOOKUP(2,1/(SRP!$B$2:$B$7&lt;=E4430)/(SRP!$C$2:$C$7&gt;=E4430),SRP!$D$2:$D$7)*(G4430/100)*(E4430/1000)),
IF(AND(C4430="Wine",D4430="Fortified Wines"),
SUM(LOOKUP(2,1/(SRP!$B$26:$B$29&lt;=E4430)/(SRP!$C$26:$C$29&gt;=E4430),SRP!$D$26:$D$29)*(G4430/100)*(E4430/1000)),
IF(C4430="Wine",
SUM(LOOKUP(2,1/(SRP!$B$21:$B$25&lt;=E4430)/(SRP!$C$21:$C$25&gt;=E4430),SRP!$D$21:$D$25)*(G4430/100)*(E4430/1000)),
IF(AND(C4430="Ready to Drink",D4430="RTD-One Pour Cocktail&gt;7%&lt;=14.5"),
SUM(LOOKUP(2,1/(SRP!$B$16:$B$20&lt;=E4430)/(SRP!$C$16:$C$20&gt;=E4430),SRP!$D$16:$D$20)*(G4430/100)*(E4430/1000)),
IF(C4430="Ready to Drink",
SUM(LOOKUP(2,1/(SRP!$B$11:$B$15&lt;=E4430)/(SRP!$C$11:$C$15&gt;=E4430),SRP!$D$11:$D$15)*(G4430/100)*(E4430/1000)),
0)))))),2)</f>
        <v>5.54</v>
      </c>
      <c r="L4430" s="173" t="str">
        <f t="shared" si="69"/>
        <v>Ready to Drink1420</v>
      </c>
      <c r="M4430" s="154">
        <f>VLOOKUP(L4430,'Slope %'!C:D,2,0)</f>
        <v>0.12</v>
      </c>
    </row>
    <row r="4431" spans="1:13" x14ac:dyDescent="0.25">
      <c r="A4431" s="169">
        <v>56582</v>
      </c>
      <c r="B4431" s="170" t="s">
        <v>3444</v>
      </c>
      <c r="C4431" s="170" t="s">
        <v>263</v>
      </c>
      <c r="D4431" s="170" t="s">
        <v>264</v>
      </c>
      <c r="E4431" s="170">
        <v>30000</v>
      </c>
      <c r="F4431" s="170">
        <v>1</v>
      </c>
      <c r="G4431" s="171">
        <v>5.5</v>
      </c>
      <c r="H4431" s="170" t="s">
        <v>3445</v>
      </c>
      <c r="I4431" s="171">
        <v>220</v>
      </c>
      <c r="J4431" s="169">
        <v>1</v>
      </c>
      <c r="K4431" s="154" cm="1">
        <f t="array" ref="K4431">ROUND(
IF(C4431="Beer",
SUM(LOOKUP(2,1/(SRP!$B$8:$B$10&lt;=E4431)/(SRP!$C$8:$C$10&gt;=E4431),SRP!$D$8:$D$10)*(G4431/100)*(E4431/1000)),
IF(C4431="Spirits",
SUM(LOOKUP(2,1/(SRP!$B$2:$B$7&lt;=E4431)/(SRP!$C$2:$C$7&gt;=E4431),SRP!$D$2:$D$7)*(G4431/100)*(E4431/1000)),
IF(AND(C4431="Wine",D4431="Fortified Wines"),
SUM(LOOKUP(2,1/(SRP!$B$26:$B$29&lt;=E4431)/(SRP!$C$26:$C$29&gt;=E4431),SRP!$D$26:$D$29)*(G4431/100)*(E4431/1000)),
IF(C4431="Wine",
SUM(LOOKUP(2,1/(SRP!$B$21:$B$25&lt;=E4431)/(SRP!$C$21:$C$25&gt;=E4431),SRP!$D$21:$D$25)*(G4431/100)*(E4431/1000)),
IF(AND(C4431="Ready to Drink",D4431="RTD-One Pour Cocktail&gt;7%&lt;=14.5"),
SUM(LOOKUP(2,1/(SRP!$B$16:$B$20&lt;=E4431)/(SRP!$C$16:$C$20&gt;=E4431),SRP!$D$16:$D$20)*(G4431/100)*(E4431/1000)),
IF(C4431="Ready to Drink",
SUM(LOOKUP(2,1/(SRP!$B$11:$B$15&lt;=E4431)/(SRP!$C$11:$C$15&gt;=E4431),SRP!$D$11:$D$15)*(G4431/100)*(E4431/1000)),
0)))))),2)</f>
        <v>128.82</v>
      </c>
      <c r="L4431" s="173" t="str">
        <f t="shared" si="69"/>
        <v>Ready to Drink30000</v>
      </c>
      <c r="M4431" s="154" t="e">
        <f>VLOOKUP(L4431,'Slope %'!C:D,2,0)</f>
        <v>#N/A</v>
      </c>
    </row>
    <row r="4432" spans="1:13" x14ac:dyDescent="0.25">
      <c r="A4432" s="169">
        <v>56582</v>
      </c>
      <c r="B4432" s="170" t="s">
        <v>3444</v>
      </c>
      <c r="C4432" s="170" t="s">
        <v>263</v>
      </c>
      <c r="D4432" s="170" t="s">
        <v>264</v>
      </c>
      <c r="E4432" s="170">
        <v>30000</v>
      </c>
      <c r="F4432" s="170">
        <v>1</v>
      </c>
      <c r="G4432" s="171">
        <v>5.5</v>
      </c>
      <c r="H4432" s="170" t="s">
        <v>1407</v>
      </c>
      <c r="I4432" s="171">
        <v>220</v>
      </c>
      <c r="J4432" s="169">
        <v>1</v>
      </c>
      <c r="K4432" s="154" cm="1">
        <f t="array" ref="K4432">ROUND(
IF(C4432="Beer",
SUM(LOOKUP(2,1/(SRP!$B$8:$B$10&lt;=E4432)/(SRP!$C$8:$C$10&gt;=E4432),SRP!$D$8:$D$10)*(G4432/100)*(E4432/1000)),
IF(C4432="Spirits",
SUM(LOOKUP(2,1/(SRP!$B$2:$B$7&lt;=E4432)/(SRP!$C$2:$C$7&gt;=E4432),SRP!$D$2:$D$7)*(G4432/100)*(E4432/1000)),
IF(AND(C4432="Wine",D4432="Fortified Wines"),
SUM(LOOKUP(2,1/(SRP!$B$26:$B$29&lt;=E4432)/(SRP!$C$26:$C$29&gt;=E4432),SRP!$D$26:$D$29)*(G4432/100)*(E4432/1000)),
IF(C4432="Wine",
SUM(LOOKUP(2,1/(SRP!$B$21:$B$25&lt;=E4432)/(SRP!$C$21:$C$25&gt;=E4432),SRP!$D$21:$D$25)*(G4432/100)*(E4432/1000)),
IF(AND(C4432="Ready to Drink",D4432="RTD-One Pour Cocktail&gt;7%&lt;=14.5"),
SUM(LOOKUP(2,1/(SRP!$B$16:$B$20&lt;=E4432)/(SRP!$C$16:$C$20&gt;=E4432),SRP!$D$16:$D$20)*(G4432/100)*(E4432/1000)),
IF(C4432="Ready to Drink",
SUM(LOOKUP(2,1/(SRP!$B$11:$B$15&lt;=E4432)/(SRP!$C$11:$C$15&gt;=E4432),SRP!$D$11:$D$15)*(G4432/100)*(E4432/1000)),
0)))))),2)</f>
        <v>128.82</v>
      </c>
      <c r="L4432" s="173" t="str">
        <f t="shared" si="69"/>
        <v>Ready to Drink30000</v>
      </c>
      <c r="M4432" s="154" t="e">
        <f>VLOOKUP(L4432,'Slope %'!C:D,2,0)</f>
        <v>#N/A</v>
      </c>
    </row>
    <row r="4433" spans="1:13" x14ac:dyDescent="0.25">
      <c r="A4433" s="169">
        <v>56585</v>
      </c>
      <c r="B4433" s="170" t="s">
        <v>3446</v>
      </c>
      <c r="C4433" s="170" t="s">
        <v>263</v>
      </c>
      <c r="D4433" s="170" t="s">
        <v>264</v>
      </c>
      <c r="E4433" s="170">
        <v>30000</v>
      </c>
      <c r="F4433" s="170">
        <v>1</v>
      </c>
      <c r="G4433" s="171">
        <v>5</v>
      </c>
      <c r="H4433" s="170" t="s">
        <v>3445</v>
      </c>
      <c r="I4433" s="171">
        <v>220</v>
      </c>
      <c r="J4433" s="169">
        <v>1</v>
      </c>
      <c r="K4433" s="154" cm="1">
        <f t="array" ref="K4433">ROUND(
IF(C4433="Beer",
SUM(LOOKUP(2,1/(SRP!$B$8:$B$10&lt;=E4433)/(SRP!$C$8:$C$10&gt;=E4433),SRP!$D$8:$D$10)*(G4433/100)*(E4433/1000)),
IF(C4433="Spirits",
SUM(LOOKUP(2,1/(SRP!$B$2:$B$7&lt;=E4433)/(SRP!$C$2:$C$7&gt;=E4433),SRP!$D$2:$D$7)*(G4433/100)*(E4433/1000)),
IF(AND(C4433="Wine",D4433="Fortified Wines"),
SUM(LOOKUP(2,1/(SRP!$B$26:$B$29&lt;=E4433)/(SRP!$C$26:$C$29&gt;=E4433),SRP!$D$26:$D$29)*(G4433/100)*(E4433/1000)),
IF(C4433="Wine",
SUM(LOOKUP(2,1/(SRP!$B$21:$B$25&lt;=E4433)/(SRP!$C$21:$C$25&gt;=E4433),SRP!$D$21:$D$25)*(G4433/100)*(E4433/1000)),
IF(AND(C4433="Ready to Drink",D4433="RTD-One Pour Cocktail&gt;7%&lt;=14.5"),
SUM(LOOKUP(2,1/(SRP!$B$16:$B$20&lt;=E4433)/(SRP!$C$16:$C$20&gt;=E4433),SRP!$D$16:$D$20)*(G4433/100)*(E4433/1000)),
IF(C4433="Ready to Drink",
SUM(LOOKUP(2,1/(SRP!$B$11:$B$15&lt;=E4433)/(SRP!$C$11:$C$15&gt;=E4433),SRP!$D$11:$D$15)*(G4433/100)*(E4433/1000)),
0)))))),2)</f>
        <v>117.11</v>
      </c>
      <c r="L4433" s="173" t="str">
        <f t="shared" si="69"/>
        <v>Ready to Drink30000</v>
      </c>
      <c r="M4433" s="154" t="e">
        <f>VLOOKUP(L4433,'Slope %'!C:D,2,0)</f>
        <v>#N/A</v>
      </c>
    </row>
    <row r="4434" spans="1:13" x14ac:dyDescent="0.25">
      <c r="A4434" s="169">
        <v>56585</v>
      </c>
      <c r="B4434" s="170" t="s">
        <v>3446</v>
      </c>
      <c r="C4434" s="170" t="s">
        <v>263</v>
      </c>
      <c r="D4434" s="170" t="s">
        <v>264</v>
      </c>
      <c r="E4434" s="170">
        <v>30000</v>
      </c>
      <c r="F4434" s="170">
        <v>1</v>
      </c>
      <c r="G4434" s="171">
        <v>5</v>
      </c>
      <c r="H4434" s="170" t="s">
        <v>1407</v>
      </c>
      <c r="I4434" s="171">
        <v>220</v>
      </c>
      <c r="J4434" s="169">
        <v>1</v>
      </c>
      <c r="K4434" s="154" cm="1">
        <f t="array" ref="K4434">ROUND(
IF(C4434="Beer",
SUM(LOOKUP(2,1/(SRP!$B$8:$B$10&lt;=E4434)/(SRP!$C$8:$C$10&gt;=E4434),SRP!$D$8:$D$10)*(G4434/100)*(E4434/1000)),
IF(C4434="Spirits",
SUM(LOOKUP(2,1/(SRP!$B$2:$B$7&lt;=E4434)/(SRP!$C$2:$C$7&gt;=E4434),SRP!$D$2:$D$7)*(G4434/100)*(E4434/1000)),
IF(AND(C4434="Wine",D4434="Fortified Wines"),
SUM(LOOKUP(2,1/(SRP!$B$26:$B$29&lt;=E4434)/(SRP!$C$26:$C$29&gt;=E4434),SRP!$D$26:$D$29)*(G4434/100)*(E4434/1000)),
IF(C4434="Wine",
SUM(LOOKUP(2,1/(SRP!$B$21:$B$25&lt;=E4434)/(SRP!$C$21:$C$25&gt;=E4434),SRP!$D$21:$D$25)*(G4434/100)*(E4434/1000)),
IF(AND(C4434="Ready to Drink",D4434="RTD-One Pour Cocktail&gt;7%&lt;=14.5"),
SUM(LOOKUP(2,1/(SRP!$B$16:$B$20&lt;=E4434)/(SRP!$C$16:$C$20&gt;=E4434),SRP!$D$16:$D$20)*(G4434/100)*(E4434/1000)),
IF(C4434="Ready to Drink",
SUM(LOOKUP(2,1/(SRP!$B$11:$B$15&lt;=E4434)/(SRP!$C$11:$C$15&gt;=E4434),SRP!$D$11:$D$15)*(G4434/100)*(E4434/1000)),
0)))))),2)</f>
        <v>117.11</v>
      </c>
      <c r="L4434" s="173" t="str">
        <f t="shared" si="69"/>
        <v>Ready to Drink30000</v>
      </c>
      <c r="M4434" s="154" t="e">
        <f>VLOOKUP(L4434,'Slope %'!C:D,2,0)</f>
        <v>#N/A</v>
      </c>
    </row>
    <row r="4435" spans="1:13" x14ac:dyDescent="0.25">
      <c r="A4435" s="169">
        <v>56587</v>
      </c>
      <c r="B4435" s="170" t="s">
        <v>3447</v>
      </c>
      <c r="C4435" s="170" t="s">
        <v>263</v>
      </c>
      <c r="D4435" s="170" t="s">
        <v>264</v>
      </c>
      <c r="E4435" s="170">
        <v>30000</v>
      </c>
      <c r="F4435" s="170">
        <v>1</v>
      </c>
      <c r="G4435" s="171">
        <v>5</v>
      </c>
      <c r="H4435" s="170" t="s">
        <v>3445</v>
      </c>
      <c r="I4435" s="171">
        <v>220</v>
      </c>
      <c r="J4435" s="169">
        <v>1</v>
      </c>
      <c r="K4435" s="154" cm="1">
        <f t="array" ref="K4435">ROUND(
IF(C4435="Beer",
SUM(LOOKUP(2,1/(SRP!$B$8:$B$10&lt;=E4435)/(SRP!$C$8:$C$10&gt;=E4435),SRP!$D$8:$D$10)*(G4435/100)*(E4435/1000)),
IF(C4435="Spirits",
SUM(LOOKUP(2,1/(SRP!$B$2:$B$7&lt;=E4435)/(SRP!$C$2:$C$7&gt;=E4435),SRP!$D$2:$D$7)*(G4435/100)*(E4435/1000)),
IF(AND(C4435="Wine",D4435="Fortified Wines"),
SUM(LOOKUP(2,1/(SRP!$B$26:$B$29&lt;=E4435)/(SRP!$C$26:$C$29&gt;=E4435),SRP!$D$26:$D$29)*(G4435/100)*(E4435/1000)),
IF(C4435="Wine",
SUM(LOOKUP(2,1/(SRP!$B$21:$B$25&lt;=E4435)/(SRP!$C$21:$C$25&gt;=E4435),SRP!$D$21:$D$25)*(G4435/100)*(E4435/1000)),
IF(AND(C4435="Ready to Drink",D4435="RTD-One Pour Cocktail&gt;7%&lt;=14.5"),
SUM(LOOKUP(2,1/(SRP!$B$16:$B$20&lt;=E4435)/(SRP!$C$16:$C$20&gt;=E4435),SRP!$D$16:$D$20)*(G4435/100)*(E4435/1000)),
IF(C4435="Ready to Drink",
SUM(LOOKUP(2,1/(SRP!$B$11:$B$15&lt;=E4435)/(SRP!$C$11:$C$15&gt;=E4435),SRP!$D$11:$D$15)*(G4435/100)*(E4435/1000)),
0)))))),2)</f>
        <v>117.11</v>
      </c>
      <c r="L4435" s="173" t="str">
        <f t="shared" si="69"/>
        <v>Ready to Drink30000</v>
      </c>
      <c r="M4435" s="154" t="e">
        <f>VLOOKUP(L4435,'Slope %'!C:D,2,0)</f>
        <v>#N/A</v>
      </c>
    </row>
    <row r="4436" spans="1:13" x14ac:dyDescent="0.25">
      <c r="A4436" s="169">
        <v>56587</v>
      </c>
      <c r="B4436" s="170" t="s">
        <v>3447</v>
      </c>
      <c r="C4436" s="170" t="s">
        <v>263</v>
      </c>
      <c r="D4436" s="170" t="s">
        <v>264</v>
      </c>
      <c r="E4436" s="170">
        <v>30000</v>
      </c>
      <c r="F4436" s="170">
        <v>1</v>
      </c>
      <c r="G4436" s="171">
        <v>5</v>
      </c>
      <c r="H4436" s="170" t="s">
        <v>1407</v>
      </c>
      <c r="I4436" s="171">
        <v>220</v>
      </c>
      <c r="J4436" s="169">
        <v>1</v>
      </c>
      <c r="K4436" s="154" cm="1">
        <f t="array" ref="K4436">ROUND(
IF(C4436="Beer",
SUM(LOOKUP(2,1/(SRP!$B$8:$B$10&lt;=E4436)/(SRP!$C$8:$C$10&gt;=E4436),SRP!$D$8:$D$10)*(G4436/100)*(E4436/1000)),
IF(C4436="Spirits",
SUM(LOOKUP(2,1/(SRP!$B$2:$B$7&lt;=E4436)/(SRP!$C$2:$C$7&gt;=E4436),SRP!$D$2:$D$7)*(G4436/100)*(E4436/1000)),
IF(AND(C4436="Wine",D4436="Fortified Wines"),
SUM(LOOKUP(2,1/(SRP!$B$26:$B$29&lt;=E4436)/(SRP!$C$26:$C$29&gt;=E4436),SRP!$D$26:$D$29)*(G4436/100)*(E4436/1000)),
IF(C4436="Wine",
SUM(LOOKUP(2,1/(SRP!$B$21:$B$25&lt;=E4436)/(SRP!$C$21:$C$25&gt;=E4436),SRP!$D$21:$D$25)*(G4436/100)*(E4436/1000)),
IF(AND(C4436="Ready to Drink",D4436="RTD-One Pour Cocktail&gt;7%&lt;=14.5"),
SUM(LOOKUP(2,1/(SRP!$B$16:$B$20&lt;=E4436)/(SRP!$C$16:$C$20&gt;=E4436),SRP!$D$16:$D$20)*(G4436/100)*(E4436/1000)),
IF(C4436="Ready to Drink",
SUM(LOOKUP(2,1/(SRP!$B$11:$B$15&lt;=E4436)/(SRP!$C$11:$C$15&gt;=E4436),SRP!$D$11:$D$15)*(G4436/100)*(E4436/1000)),
0)))))),2)</f>
        <v>117.11</v>
      </c>
      <c r="L4436" s="173" t="str">
        <f t="shared" si="69"/>
        <v>Ready to Drink30000</v>
      </c>
      <c r="M4436" s="154" t="e">
        <f>VLOOKUP(L4436,'Slope %'!C:D,2,0)</f>
        <v>#N/A</v>
      </c>
    </row>
    <row r="4437" spans="1:13" x14ac:dyDescent="0.25">
      <c r="A4437" s="169">
        <v>56591</v>
      </c>
      <c r="B4437" s="170" t="s">
        <v>3448</v>
      </c>
      <c r="C4437" s="170" t="s">
        <v>24</v>
      </c>
      <c r="D4437" s="170" t="s">
        <v>38</v>
      </c>
      <c r="E4437" s="170">
        <v>720</v>
      </c>
      <c r="F4437" s="170">
        <v>12</v>
      </c>
      <c r="G4437" s="171">
        <v>15</v>
      </c>
      <c r="H4437" s="170" t="s">
        <v>35</v>
      </c>
      <c r="I4437" s="171">
        <v>39.99</v>
      </c>
      <c r="J4437" s="169">
        <v>1</v>
      </c>
      <c r="K4437" s="154" cm="1">
        <f t="array" ref="K4437">ROUND(
IF(C4437="Beer",
SUM(LOOKUP(2,1/(SRP!$B$8:$B$10&lt;=E4437)/(SRP!$C$8:$C$10&gt;=E4437),SRP!$D$8:$D$10)*(G4437/100)*(E4437/1000)),
IF(C4437="Spirits",
SUM(LOOKUP(2,1/(SRP!$B$2:$B$7&lt;=E4437)/(SRP!$C$2:$C$7&gt;=E4437),SRP!$D$2:$D$7)*(G4437/100)*(E4437/1000)),
IF(AND(C4437="Wine",D4437="Fortified Wines"),
SUM(LOOKUP(2,1/(SRP!$B$26:$B$29&lt;=E4437)/(SRP!$C$26:$C$29&gt;=E4437),SRP!$D$26:$D$29)*(G4437/100)*(E4437/1000)),
IF(C4437="Wine",
SUM(LOOKUP(2,1/(SRP!$B$21:$B$25&lt;=E4437)/(SRP!$C$21:$C$25&gt;=E4437),SRP!$D$21:$D$25)*(G4437/100)*(E4437/1000)),
IF(AND(C4437="Ready to Drink",D4437="RTD-One Pour Cocktail&gt;7%&lt;=14.5"),
SUM(LOOKUP(2,1/(SRP!$B$16:$B$20&lt;=E4437)/(SRP!$C$16:$C$20&gt;=E4437),SRP!$D$16:$D$20)*(G4437/100)*(E4437/1000)),
IF(C4437="Ready to Drink",
SUM(LOOKUP(2,1/(SRP!$B$11:$B$15&lt;=E4437)/(SRP!$C$11:$C$15&gt;=E4437),SRP!$D$11:$D$15)*(G4437/100)*(E4437/1000)),
0)))))),2)</f>
        <v>8.43</v>
      </c>
      <c r="L4437" s="173" t="str">
        <f t="shared" si="69"/>
        <v>Wine720</v>
      </c>
      <c r="M4437" s="154">
        <f>VLOOKUP(L4437,'Slope %'!C:D,2,0)</f>
        <v>0.1</v>
      </c>
    </row>
    <row r="4438" spans="1:13" x14ac:dyDescent="0.25">
      <c r="A4438" s="169">
        <v>56601</v>
      </c>
      <c r="B4438" s="170" t="s">
        <v>3449</v>
      </c>
      <c r="C4438" s="170" t="s">
        <v>1065</v>
      </c>
      <c r="D4438" s="170" t="s">
        <v>1066</v>
      </c>
      <c r="E4438" s="170">
        <v>2130</v>
      </c>
      <c r="F4438" s="170">
        <v>4</v>
      </c>
      <c r="G4438" s="171">
        <v>1E-4</v>
      </c>
      <c r="H4438" s="170" t="s">
        <v>409</v>
      </c>
      <c r="I4438" s="171">
        <v>12.29</v>
      </c>
      <c r="J4438" s="169">
        <v>6</v>
      </c>
      <c r="K4438" s="154" cm="1">
        <f t="array" ref="K4438">ROUND(
IF(C4438="Beer",
SUM(LOOKUP(2,1/(SRP!$B$8:$B$10&lt;=E4438)/(SRP!$C$8:$C$10&gt;=E4438),SRP!$D$8:$D$10)*(G4438/100)*(E4438/1000)),
IF(C4438="Spirits",
SUM(LOOKUP(2,1/(SRP!$B$2:$B$7&lt;=E4438)/(SRP!$C$2:$C$7&gt;=E4438),SRP!$D$2:$D$7)*(G4438/100)*(E4438/1000)),
IF(AND(C4438="Wine",D4438="Fortified Wines"),
SUM(LOOKUP(2,1/(SRP!$B$26:$B$29&lt;=E4438)/(SRP!$C$26:$C$29&gt;=E4438),SRP!$D$26:$D$29)*(G4438/100)*(E4438/1000)),
IF(C4438="Wine",
SUM(LOOKUP(2,1/(SRP!$B$21:$B$25&lt;=E4438)/(SRP!$C$21:$C$25&gt;=E4438),SRP!$D$21:$D$25)*(G4438/100)*(E4438/1000)),
IF(AND(C4438="Ready to Drink",D4438="RTD-One Pour Cocktail&gt;7%&lt;=14.5"),
SUM(LOOKUP(2,1/(SRP!$B$16:$B$20&lt;=E4438)/(SRP!$C$16:$C$20&gt;=E4438),SRP!$D$16:$D$20)*(G4438/100)*(E4438/1000)),
IF(C4438="Ready to Drink",
SUM(LOOKUP(2,1/(SRP!$B$11:$B$15&lt;=E4438)/(SRP!$C$11:$C$15&gt;=E4438),SRP!$D$11:$D$15)*(G4438/100)*(E4438/1000)),
0)))))),2)</f>
        <v>0</v>
      </c>
      <c r="L4438" s="173" t="str">
        <f t="shared" si="69"/>
        <v>Dealcoholized2130</v>
      </c>
      <c r="M4438" s="154" t="e">
        <f>VLOOKUP(L4438,'Slope %'!C:D,2,0)</f>
        <v>#N/A</v>
      </c>
    </row>
    <row r="4439" spans="1:13" x14ac:dyDescent="0.25">
      <c r="A4439" s="169">
        <v>56601</v>
      </c>
      <c r="B4439" s="170" t="s">
        <v>3449</v>
      </c>
      <c r="C4439" s="170" t="s">
        <v>1065</v>
      </c>
      <c r="D4439" s="170" t="s">
        <v>1066</v>
      </c>
      <c r="E4439" s="170">
        <v>2130</v>
      </c>
      <c r="F4439" s="170">
        <v>4</v>
      </c>
      <c r="G4439" s="171">
        <v>1E-4</v>
      </c>
      <c r="H4439" s="170" t="s">
        <v>409</v>
      </c>
      <c r="I4439" s="171">
        <v>12.29</v>
      </c>
      <c r="J4439" s="169">
        <v>6</v>
      </c>
      <c r="K4439" s="154" cm="1">
        <f t="array" ref="K4439">ROUND(
IF(C4439="Beer",
SUM(LOOKUP(2,1/(SRP!$B$8:$B$10&lt;=E4439)/(SRP!$C$8:$C$10&gt;=E4439),SRP!$D$8:$D$10)*(G4439/100)*(E4439/1000)),
IF(C4439="Spirits",
SUM(LOOKUP(2,1/(SRP!$B$2:$B$7&lt;=E4439)/(SRP!$C$2:$C$7&gt;=E4439),SRP!$D$2:$D$7)*(G4439/100)*(E4439/1000)),
IF(AND(C4439="Wine",D4439="Fortified Wines"),
SUM(LOOKUP(2,1/(SRP!$B$26:$B$29&lt;=E4439)/(SRP!$C$26:$C$29&gt;=E4439),SRP!$D$26:$D$29)*(G4439/100)*(E4439/1000)),
IF(C4439="Wine",
SUM(LOOKUP(2,1/(SRP!$B$21:$B$25&lt;=E4439)/(SRP!$C$21:$C$25&gt;=E4439),SRP!$D$21:$D$25)*(G4439/100)*(E4439/1000)),
IF(AND(C4439="Ready to Drink",D4439="RTD-One Pour Cocktail&gt;7%&lt;=14.5"),
SUM(LOOKUP(2,1/(SRP!$B$16:$B$20&lt;=E4439)/(SRP!$C$16:$C$20&gt;=E4439),SRP!$D$16:$D$20)*(G4439/100)*(E4439/1000)),
IF(C4439="Ready to Drink",
SUM(LOOKUP(2,1/(SRP!$B$11:$B$15&lt;=E4439)/(SRP!$C$11:$C$15&gt;=E4439),SRP!$D$11:$D$15)*(G4439/100)*(E4439/1000)),
0)))))),2)</f>
        <v>0</v>
      </c>
      <c r="L4439" s="173" t="str">
        <f t="shared" si="69"/>
        <v>Dealcoholized2130</v>
      </c>
      <c r="M4439" s="154" t="e">
        <f>VLOOKUP(L4439,'Slope %'!C:D,2,0)</f>
        <v>#N/A</v>
      </c>
    </row>
    <row r="4440" spans="1:13" x14ac:dyDescent="0.25">
      <c r="A4440" s="169">
        <v>56612</v>
      </c>
      <c r="B4440" s="170" t="s">
        <v>3450</v>
      </c>
      <c r="C4440" s="170" t="s">
        <v>24</v>
      </c>
      <c r="D4440" s="170" t="s">
        <v>38</v>
      </c>
      <c r="E4440" s="170">
        <v>720</v>
      </c>
      <c r="F4440" s="170">
        <v>12</v>
      </c>
      <c r="G4440" s="171">
        <v>15.5</v>
      </c>
      <c r="H4440" s="170" t="s">
        <v>3451</v>
      </c>
      <c r="I4440" s="171">
        <v>23.09</v>
      </c>
      <c r="J4440" s="169">
        <v>1</v>
      </c>
      <c r="K4440" s="154" cm="1">
        <f t="array" ref="K4440">ROUND(
IF(C4440="Beer",
SUM(LOOKUP(2,1/(SRP!$B$8:$B$10&lt;=E4440)/(SRP!$C$8:$C$10&gt;=E4440),SRP!$D$8:$D$10)*(G4440/100)*(E4440/1000)),
IF(C4440="Spirits",
SUM(LOOKUP(2,1/(SRP!$B$2:$B$7&lt;=E4440)/(SRP!$C$2:$C$7&gt;=E4440),SRP!$D$2:$D$7)*(G4440/100)*(E4440/1000)),
IF(AND(C4440="Wine",D4440="Fortified Wines"),
SUM(LOOKUP(2,1/(SRP!$B$26:$B$29&lt;=E4440)/(SRP!$C$26:$C$29&gt;=E4440),SRP!$D$26:$D$29)*(G4440/100)*(E4440/1000)),
IF(C4440="Wine",
SUM(LOOKUP(2,1/(SRP!$B$21:$B$25&lt;=E4440)/(SRP!$C$21:$C$25&gt;=E4440),SRP!$D$21:$D$25)*(G4440/100)*(E4440/1000)),
IF(AND(C4440="Ready to Drink",D4440="RTD-One Pour Cocktail&gt;7%&lt;=14.5"),
SUM(LOOKUP(2,1/(SRP!$B$16:$B$20&lt;=E4440)/(SRP!$C$16:$C$20&gt;=E4440),SRP!$D$16:$D$20)*(G4440/100)*(E4440/1000)),
IF(C4440="Ready to Drink",
SUM(LOOKUP(2,1/(SRP!$B$11:$B$15&lt;=E4440)/(SRP!$C$11:$C$15&gt;=E4440),SRP!$D$11:$D$15)*(G4440/100)*(E4440/1000)),
0)))))),2)</f>
        <v>8.7100000000000009</v>
      </c>
      <c r="L4440" s="173" t="str">
        <f t="shared" si="69"/>
        <v>Wine720</v>
      </c>
      <c r="M4440" s="154">
        <f>VLOOKUP(L4440,'Slope %'!C:D,2,0)</f>
        <v>0.1</v>
      </c>
    </row>
    <row r="4441" spans="1:13" x14ac:dyDescent="0.25">
      <c r="A4441" s="169">
        <v>56613</v>
      </c>
      <c r="B4441" s="170" t="s">
        <v>3452</v>
      </c>
      <c r="C4441" s="170" t="s">
        <v>24</v>
      </c>
      <c r="D4441" s="170" t="s">
        <v>58</v>
      </c>
      <c r="E4441" s="170">
        <v>4000</v>
      </c>
      <c r="F4441" s="170">
        <v>4</v>
      </c>
      <c r="G4441" s="171">
        <v>13</v>
      </c>
      <c r="H4441" s="170" t="s">
        <v>26</v>
      </c>
      <c r="I4441" s="171">
        <v>46.99</v>
      </c>
      <c r="J4441" s="169">
        <v>1</v>
      </c>
      <c r="K4441" s="154" cm="1">
        <f t="array" ref="K4441">ROUND(
IF(C4441="Beer",
SUM(LOOKUP(2,1/(SRP!$B$8:$B$10&lt;=E4441)/(SRP!$C$8:$C$10&gt;=E4441),SRP!$D$8:$D$10)*(G4441/100)*(E4441/1000)),
IF(C4441="Spirits",
SUM(LOOKUP(2,1/(SRP!$B$2:$B$7&lt;=E4441)/(SRP!$C$2:$C$7&gt;=E4441),SRP!$D$2:$D$7)*(G4441/100)*(E4441/1000)),
IF(AND(C4441="Wine",D4441="Fortified Wines"),
SUM(LOOKUP(2,1/(SRP!$B$26:$B$29&lt;=E4441)/(SRP!$C$26:$C$29&gt;=E4441),SRP!$D$26:$D$29)*(G4441/100)*(E4441/1000)),
IF(C4441="Wine",
SUM(LOOKUP(2,1/(SRP!$B$21:$B$25&lt;=E4441)/(SRP!$C$21:$C$25&gt;=E4441),SRP!$D$21:$D$25)*(G4441/100)*(E4441/1000)),
IF(AND(C4441="Ready to Drink",D4441="RTD-One Pour Cocktail&gt;7%&lt;=14.5"),
SUM(LOOKUP(2,1/(SRP!$B$16:$B$20&lt;=E4441)/(SRP!$C$16:$C$20&gt;=E4441),SRP!$D$16:$D$20)*(G4441/100)*(E4441/1000)),
IF(C4441="Ready to Drink",
SUM(LOOKUP(2,1/(SRP!$B$11:$B$15&lt;=E4441)/(SRP!$C$11:$C$15&gt;=E4441),SRP!$D$11:$D$15)*(G4441/100)*(E4441/1000)),
0)))))),2)</f>
        <v>33.81</v>
      </c>
      <c r="L4441" s="173" t="str">
        <f t="shared" si="69"/>
        <v>Wine4000</v>
      </c>
      <c r="M4441" s="154">
        <f>VLOOKUP(L4441,'Slope %'!C:D,2,0)</f>
        <v>0.05</v>
      </c>
    </row>
    <row r="4442" spans="1:13" x14ac:dyDescent="0.25">
      <c r="A4442" s="169">
        <v>56614</v>
      </c>
      <c r="B4442" s="170" t="s">
        <v>3453</v>
      </c>
      <c r="C4442" s="170" t="s">
        <v>24</v>
      </c>
      <c r="D4442" s="170" t="s">
        <v>68</v>
      </c>
      <c r="E4442" s="170">
        <v>4000</v>
      </c>
      <c r="F4442" s="170">
        <v>4</v>
      </c>
      <c r="G4442" s="171">
        <v>13</v>
      </c>
      <c r="H4442" s="170" t="s">
        <v>26</v>
      </c>
      <c r="I4442" s="171">
        <v>46.99</v>
      </c>
      <c r="J4442" s="169">
        <v>1</v>
      </c>
      <c r="K4442" s="154" cm="1">
        <f t="array" ref="K4442">ROUND(
IF(C4442="Beer",
SUM(LOOKUP(2,1/(SRP!$B$8:$B$10&lt;=E4442)/(SRP!$C$8:$C$10&gt;=E4442),SRP!$D$8:$D$10)*(G4442/100)*(E4442/1000)),
IF(C4442="Spirits",
SUM(LOOKUP(2,1/(SRP!$B$2:$B$7&lt;=E4442)/(SRP!$C$2:$C$7&gt;=E4442),SRP!$D$2:$D$7)*(G4442/100)*(E4442/1000)),
IF(AND(C4442="Wine",D4442="Fortified Wines"),
SUM(LOOKUP(2,1/(SRP!$B$26:$B$29&lt;=E4442)/(SRP!$C$26:$C$29&gt;=E4442),SRP!$D$26:$D$29)*(G4442/100)*(E4442/1000)),
IF(C4442="Wine",
SUM(LOOKUP(2,1/(SRP!$B$21:$B$25&lt;=E4442)/(SRP!$C$21:$C$25&gt;=E4442),SRP!$D$21:$D$25)*(G4442/100)*(E4442/1000)),
IF(AND(C4442="Ready to Drink",D4442="RTD-One Pour Cocktail&gt;7%&lt;=14.5"),
SUM(LOOKUP(2,1/(SRP!$B$16:$B$20&lt;=E4442)/(SRP!$C$16:$C$20&gt;=E4442),SRP!$D$16:$D$20)*(G4442/100)*(E4442/1000)),
IF(C4442="Ready to Drink",
SUM(LOOKUP(2,1/(SRP!$B$11:$B$15&lt;=E4442)/(SRP!$C$11:$C$15&gt;=E4442),SRP!$D$11:$D$15)*(G4442/100)*(E4442/1000)),
0)))))),2)</f>
        <v>33.81</v>
      </c>
      <c r="L4442" s="173" t="str">
        <f t="shared" si="69"/>
        <v>Wine4000</v>
      </c>
      <c r="M4442" s="154">
        <f>VLOOKUP(L4442,'Slope %'!C:D,2,0)</f>
        <v>0.05</v>
      </c>
    </row>
    <row r="4443" spans="1:13" x14ac:dyDescent="0.25">
      <c r="A4443" s="169">
        <v>56622</v>
      </c>
      <c r="B4443" s="170" t="s">
        <v>50</v>
      </c>
      <c r="C4443" s="170" t="s">
        <v>15</v>
      </c>
      <c r="D4443" s="170" t="s">
        <v>51</v>
      </c>
      <c r="E4443" s="170">
        <v>1750</v>
      </c>
      <c r="F4443" s="170">
        <v>6</v>
      </c>
      <c r="G4443" s="171">
        <v>40</v>
      </c>
      <c r="H4443" s="170" t="s">
        <v>43</v>
      </c>
      <c r="I4443" s="171">
        <v>60.99</v>
      </c>
      <c r="J4443" s="169">
        <v>1</v>
      </c>
      <c r="K4443" s="154" cm="1">
        <f t="array" ref="K4443">ROUND(
IF(C4443="Beer",
SUM(LOOKUP(2,1/(SRP!$B$8:$B$10&lt;=E4443)/(SRP!$C$8:$C$10&gt;=E4443),SRP!$D$8:$D$10)*(G4443/100)*(E4443/1000)),
IF(C4443="Spirits",
SUM(LOOKUP(2,1/(SRP!$B$2:$B$7&lt;=E4443)/(SRP!$C$2:$C$7&gt;=E4443),SRP!$D$2:$D$7)*(G4443/100)*(E4443/1000)),
IF(AND(C4443="Wine",D4443="Fortified Wines"),
SUM(LOOKUP(2,1/(SRP!$B$26:$B$29&lt;=E4443)/(SRP!$C$26:$C$29&gt;=E4443),SRP!$D$26:$D$29)*(G4443/100)*(E4443/1000)),
IF(C4443="Wine",
SUM(LOOKUP(2,1/(SRP!$B$21:$B$25&lt;=E4443)/(SRP!$C$21:$C$25&gt;=E4443),SRP!$D$21:$D$25)*(G4443/100)*(E4443/1000)),
IF(AND(C4443="Ready to Drink",D4443="RTD-One Pour Cocktail&gt;7%&lt;=14.5"),
SUM(LOOKUP(2,1/(SRP!$B$16:$B$20&lt;=E4443)/(SRP!$C$16:$C$20&gt;=E4443),SRP!$D$16:$D$20)*(G4443/100)*(E4443/1000)),
IF(C4443="Ready to Drink",
SUM(LOOKUP(2,1/(SRP!$B$11:$B$15&lt;=E4443)/(SRP!$C$11:$C$15&gt;=E4443),SRP!$D$11:$D$15)*(G4443/100)*(E4443/1000)),
0)))))),2)</f>
        <v>54.65</v>
      </c>
      <c r="L4443" s="173" t="str">
        <f t="shared" si="69"/>
        <v>Spirits1750</v>
      </c>
      <c r="M4443" s="154">
        <f>VLOOKUP(L4443,'Slope %'!C:D,2,0)</f>
        <v>0.03</v>
      </c>
    </row>
    <row r="4444" spans="1:13" x14ac:dyDescent="0.25">
      <c r="A4444" s="169">
        <v>56633</v>
      </c>
      <c r="B4444" s="170" t="s">
        <v>3454</v>
      </c>
      <c r="C4444" s="170" t="s">
        <v>24</v>
      </c>
      <c r="D4444" s="170" t="s">
        <v>194</v>
      </c>
      <c r="E4444" s="170">
        <v>750</v>
      </c>
      <c r="F4444" s="170">
        <v>12</v>
      </c>
      <c r="G4444" s="171">
        <v>12.5</v>
      </c>
      <c r="H4444" s="170" t="s">
        <v>177</v>
      </c>
      <c r="I4444" s="171">
        <v>20.99</v>
      </c>
      <c r="J4444" s="169">
        <v>1</v>
      </c>
      <c r="K4444" s="154" cm="1">
        <f t="array" ref="K4444">ROUND(
IF(C4444="Beer",
SUM(LOOKUP(2,1/(SRP!$B$8:$B$10&lt;=E4444)/(SRP!$C$8:$C$10&gt;=E4444),SRP!$D$8:$D$10)*(G4444/100)*(E4444/1000)),
IF(C4444="Spirits",
SUM(LOOKUP(2,1/(SRP!$B$2:$B$7&lt;=E4444)/(SRP!$C$2:$C$7&gt;=E4444),SRP!$D$2:$D$7)*(G4444/100)*(E4444/1000)),
IF(AND(C4444="Wine",D4444="Fortified Wines"),
SUM(LOOKUP(2,1/(SRP!$B$26:$B$29&lt;=E4444)/(SRP!$C$26:$C$29&gt;=E4444),SRP!$D$26:$D$29)*(G4444/100)*(E4444/1000)),
IF(C4444="Wine",
SUM(LOOKUP(2,1/(SRP!$B$21:$B$25&lt;=E4444)/(SRP!$C$21:$C$25&gt;=E4444),SRP!$D$21:$D$25)*(G4444/100)*(E4444/1000)),
IF(AND(C4444="Ready to Drink",D4444="RTD-One Pour Cocktail&gt;7%&lt;=14.5"),
SUM(LOOKUP(2,1/(SRP!$B$16:$B$20&lt;=E4444)/(SRP!$C$16:$C$20&gt;=E4444),SRP!$D$16:$D$20)*(G4444/100)*(E4444/1000)),
IF(C4444="Ready to Drink",
SUM(LOOKUP(2,1/(SRP!$B$11:$B$15&lt;=E4444)/(SRP!$C$11:$C$15&gt;=E4444),SRP!$D$11:$D$15)*(G4444/100)*(E4444/1000)),
0)))))),2)</f>
        <v>7.32</v>
      </c>
      <c r="L4444" s="173" t="str">
        <f t="shared" si="69"/>
        <v>Wine750</v>
      </c>
      <c r="M4444" s="154">
        <f>VLOOKUP(L4444,'Slope %'!C:D,2,0)</f>
        <v>0.1</v>
      </c>
    </row>
    <row r="4445" spans="1:13" x14ac:dyDescent="0.25">
      <c r="A4445" s="169">
        <v>56638</v>
      </c>
      <c r="B4445" s="170" t="s">
        <v>3455</v>
      </c>
      <c r="C4445" s="170" t="s">
        <v>263</v>
      </c>
      <c r="D4445" s="170" t="s">
        <v>909</v>
      </c>
      <c r="E4445" s="170">
        <v>30000</v>
      </c>
      <c r="F4445" s="170">
        <v>1</v>
      </c>
      <c r="G4445" s="171">
        <v>6.5</v>
      </c>
      <c r="H4445" s="170" t="s">
        <v>2655</v>
      </c>
      <c r="I4445" s="171">
        <v>240</v>
      </c>
      <c r="K4445" s="154" cm="1">
        <f t="array" ref="K4445">ROUND(
IF(C4445="Beer",
SUM(LOOKUP(2,1/(SRP!$B$8:$B$10&lt;=E4445)/(SRP!$C$8:$C$10&gt;=E4445),SRP!$D$8:$D$10)*(G4445/100)*(E4445/1000)),
IF(C4445="Spirits",
SUM(LOOKUP(2,1/(SRP!$B$2:$B$7&lt;=E4445)/(SRP!$C$2:$C$7&gt;=E4445),SRP!$D$2:$D$7)*(G4445/100)*(E4445/1000)),
IF(AND(C4445="Wine",D4445="Fortified Wines"),
SUM(LOOKUP(2,1/(SRP!$B$26:$B$29&lt;=E4445)/(SRP!$C$26:$C$29&gt;=E4445),SRP!$D$26:$D$29)*(G4445/100)*(E4445/1000)),
IF(C4445="Wine",
SUM(LOOKUP(2,1/(SRP!$B$21:$B$25&lt;=E4445)/(SRP!$C$21:$C$25&gt;=E4445),SRP!$D$21:$D$25)*(G4445/100)*(E4445/1000)),
IF(AND(C4445="Ready to Drink",D4445="RTD-One Pour Cocktail&gt;7%&lt;=14.5"),
SUM(LOOKUP(2,1/(SRP!$B$16:$B$20&lt;=E4445)/(SRP!$C$16:$C$20&gt;=E4445),SRP!$D$16:$D$20)*(G4445/100)*(E4445/1000)),
IF(C4445="Ready to Drink",
SUM(LOOKUP(2,1/(SRP!$B$11:$B$15&lt;=E4445)/(SRP!$C$11:$C$15&gt;=E4445),SRP!$D$11:$D$15)*(G4445/100)*(E4445/1000)),
0)))))),2)</f>
        <v>152.24</v>
      </c>
      <c r="L4445" s="173" t="str">
        <f t="shared" si="69"/>
        <v>Ready to Drink30000</v>
      </c>
      <c r="M4445" s="154" t="e">
        <f>VLOOKUP(L4445,'Slope %'!C:D,2,0)</f>
        <v>#N/A</v>
      </c>
    </row>
    <row r="4446" spans="1:13" x14ac:dyDescent="0.25">
      <c r="A4446" s="169">
        <v>56638</v>
      </c>
      <c r="B4446" s="170" t="s">
        <v>3455</v>
      </c>
      <c r="C4446" s="170" t="s">
        <v>263</v>
      </c>
      <c r="D4446" s="170" t="s">
        <v>909</v>
      </c>
      <c r="E4446" s="170">
        <v>30000</v>
      </c>
      <c r="F4446" s="170">
        <v>1</v>
      </c>
      <c r="G4446" s="171">
        <v>6.5</v>
      </c>
      <c r="H4446" s="170" t="s">
        <v>2364</v>
      </c>
      <c r="I4446" s="171">
        <v>240</v>
      </c>
      <c r="K4446" s="154" cm="1">
        <f t="array" ref="K4446">ROUND(
IF(C4446="Beer",
SUM(LOOKUP(2,1/(SRP!$B$8:$B$10&lt;=E4446)/(SRP!$C$8:$C$10&gt;=E4446),SRP!$D$8:$D$10)*(G4446/100)*(E4446/1000)),
IF(C4446="Spirits",
SUM(LOOKUP(2,1/(SRP!$B$2:$B$7&lt;=E4446)/(SRP!$C$2:$C$7&gt;=E4446),SRP!$D$2:$D$7)*(G4446/100)*(E4446/1000)),
IF(AND(C4446="Wine",D4446="Fortified Wines"),
SUM(LOOKUP(2,1/(SRP!$B$26:$B$29&lt;=E4446)/(SRP!$C$26:$C$29&gt;=E4446),SRP!$D$26:$D$29)*(G4446/100)*(E4446/1000)),
IF(C4446="Wine",
SUM(LOOKUP(2,1/(SRP!$B$21:$B$25&lt;=E4446)/(SRP!$C$21:$C$25&gt;=E4446),SRP!$D$21:$D$25)*(G4446/100)*(E4446/1000)),
IF(AND(C4446="Ready to Drink",D4446="RTD-One Pour Cocktail&gt;7%&lt;=14.5"),
SUM(LOOKUP(2,1/(SRP!$B$16:$B$20&lt;=E4446)/(SRP!$C$16:$C$20&gt;=E4446),SRP!$D$16:$D$20)*(G4446/100)*(E4446/1000)),
IF(C4446="Ready to Drink",
SUM(LOOKUP(2,1/(SRP!$B$11:$B$15&lt;=E4446)/(SRP!$C$11:$C$15&gt;=E4446),SRP!$D$11:$D$15)*(G4446/100)*(E4446/1000)),
0)))))),2)</f>
        <v>152.24</v>
      </c>
      <c r="L4446" s="173" t="str">
        <f t="shared" si="69"/>
        <v>Ready to Drink30000</v>
      </c>
      <c r="M4446" s="154" t="e">
        <f>VLOOKUP(L4446,'Slope %'!C:D,2,0)</f>
        <v>#N/A</v>
      </c>
    </row>
    <row r="4447" spans="1:13" x14ac:dyDescent="0.25">
      <c r="A4447" s="169">
        <v>56639</v>
      </c>
      <c r="B4447" s="170" t="s">
        <v>3456</v>
      </c>
      <c r="C4447" s="170" t="s">
        <v>263</v>
      </c>
      <c r="D4447" s="170" t="s">
        <v>646</v>
      </c>
      <c r="E4447" s="170">
        <v>4260</v>
      </c>
      <c r="F4447" s="170">
        <v>2</v>
      </c>
      <c r="G4447" s="171">
        <v>5</v>
      </c>
      <c r="H4447" s="170" t="s">
        <v>13</v>
      </c>
      <c r="I4447" s="171">
        <v>31.99</v>
      </c>
      <c r="J4447" s="169">
        <v>12</v>
      </c>
      <c r="K4447" s="154" cm="1">
        <f t="array" ref="K4447">ROUND(
IF(C4447="Beer",
SUM(LOOKUP(2,1/(SRP!$B$8:$B$10&lt;=E4447)/(SRP!$C$8:$C$10&gt;=E4447),SRP!$D$8:$D$10)*(G4447/100)*(E4447/1000)),
IF(C4447="Spirits",
SUM(LOOKUP(2,1/(SRP!$B$2:$B$7&lt;=E4447)/(SRP!$C$2:$C$7&gt;=E4447),SRP!$D$2:$D$7)*(G4447/100)*(E4447/1000)),
IF(AND(C4447="Wine",D4447="Fortified Wines"),
SUM(LOOKUP(2,1/(SRP!$B$26:$B$29&lt;=E4447)/(SRP!$C$26:$C$29&gt;=E4447),SRP!$D$26:$D$29)*(G4447/100)*(E4447/1000)),
IF(C4447="Wine",
SUM(LOOKUP(2,1/(SRP!$B$21:$B$25&lt;=E4447)/(SRP!$C$21:$C$25&gt;=E4447),SRP!$D$21:$D$25)*(G4447/100)*(E4447/1000)),
IF(AND(C4447="Ready to Drink",D4447="RTD-One Pour Cocktail&gt;7%&lt;=14.5"),
SUM(LOOKUP(2,1/(SRP!$B$16:$B$20&lt;=E4447)/(SRP!$C$16:$C$20&gt;=E4447),SRP!$D$16:$D$20)*(G4447/100)*(E4447/1000)),
IF(C4447="Ready to Drink",
SUM(LOOKUP(2,1/(SRP!$B$11:$B$15&lt;=E4447)/(SRP!$C$11:$C$15&gt;=E4447),SRP!$D$11:$D$15)*(G4447/100)*(E4447/1000)),
0)))))),2)</f>
        <v>16.63</v>
      </c>
      <c r="L4447" s="173" t="str">
        <f t="shared" si="69"/>
        <v>Ready to Drink4260</v>
      </c>
      <c r="M4447" s="154">
        <f>VLOOKUP(L4447,'Slope %'!C:D,2,0)</f>
        <v>7.0000000000000007E-2</v>
      </c>
    </row>
    <row r="4448" spans="1:13" x14ac:dyDescent="0.25">
      <c r="A4448" s="169">
        <v>56639</v>
      </c>
      <c r="B4448" s="170" t="s">
        <v>3456</v>
      </c>
      <c r="C4448" s="170" t="s">
        <v>263</v>
      </c>
      <c r="D4448" s="170" t="s">
        <v>646</v>
      </c>
      <c r="E4448" s="170">
        <v>4260</v>
      </c>
      <c r="F4448" s="170">
        <v>2</v>
      </c>
      <c r="G4448" s="171">
        <v>5</v>
      </c>
      <c r="H4448" s="170" t="s">
        <v>13</v>
      </c>
      <c r="I4448" s="171">
        <v>31.99</v>
      </c>
      <c r="J4448" s="169">
        <v>12</v>
      </c>
      <c r="K4448" s="154" cm="1">
        <f t="array" ref="K4448">ROUND(
IF(C4448="Beer",
SUM(LOOKUP(2,1/(SRP!$B$8:$B$10&lt;=E4448)/(SRP!$C$8:$C$10&gt;=E4448),SRP!$D$8:$D$10)*(G4448/100)*(E4448/1000)),
IF(C4448="Spirits",
SUM(LOOKUP(2,1/(SRP!$B$2:$B$7&lt;=E4448)/(SRP!$C$2:$C$7&gt;=E4448),SRP!$D$2:$D$7)*(G4448/100)*(E4448/1000)),
IF(AND(C4448="Wine",D4448="Fortified Wines"),
SUM(LOOKUP(2,1/(SRP!$B$26:$B$29&lt;=E4448)/(SRP!$C$26:$C$29&gt;=E4448),SRP!$D$26:$D$29)*(G4448/100)*(E4448/1000)),
IF(C4448="Wine",
SUM(LOOKUP(2,1/(SRP!$B$21:$B$25&lt;=E4448)/(SRP!$C$21:$C$25&gt;=E4448),SRP!$D$21:$D$25)*(G4448/100)*(E4448/1000)),
IF(AND(C4448="Ready to Drink",D4448="RTD-One Pour Cocktail&gt;7%&lt;=14.5"),
SUM(LOOKUP(2,1/(SRP!$B$16:$B$20&lt;=E4448)/(SRP!$C$16:$C$20&gt;=E4448),SRP!$D$16:$D$20)*(G4448/100)*(E4448/1000)),
IF(C4448="Ready to Drink",
SUM(LOOKUP(2,1/(SRP!$B$11:$B$15&lt;=E4448)/(SRP!$C$11:$C$15&gt;=E4448),SRP!$D$11:$D$15)*(G4448/100)*(E4448/1000)),
0)))))),2)</f>
        <v>16.63</v>
      </c>
      <c r="L4448" s="173" t="str">
        <f t="shared" si="69"/>
        <v>Ready to Drink4260</v>
      </c>
      <c r="M4448" s="154">
        <f>VLOOKUP(L4448,'Slope %'!C:D,2,0)</f>
        <v>7.0000000000000007E-2</v>
      </c>
    </row>
    <row r="4449" spans="1:13" x14ac:dyDescent="0.25">
      <c r="A4449" s="169">
        <v>56640</v>
      </c>
      <c r="B4449" s="170" t="s">
        <v>3457</v>
      </c>
      <c r="C4449" s="170" t="s">
        <v>263</v>
      </c>
      <c r="D4449" s="170" t="s">
        <v>264</v>
      </c>
      <c r="E4449" s="170">
        <v>4260</v>
      </c>
      <c r="F4449" s="170">
        <v>2</v>
      </c>
      <c r="G4449" s="171">
        <v>5</v>
      </c>
      <c r="H4449" s="170" t="s">
        <v>13</v>
      </c>
      <c r="I4449" s="171">
        <v>33.29</v>
      </c>
      <c r="J4449" s="169">
        <v>12</v>
      </c>
      <c r="K4449" s="154" cm="1">
        <f t="array" ref="K4449">ROUND(
IF(C4449="Beer",
SUM(LOOKUP(2,1/(SRP!$B$8:$B$10&lt;=E4449)/(SRP!$C$8:$C$10&gt;=E4449),SRP!$D$8:$D$10)*(G4449/100)*(E4449/1000)),
IF(C4449="Spirits",
SUM(LOOKUP(2,1/(SRP!$B$2:$B$7&lt;=E4449)/(SRP!$C$2:$C$7&gt;=E4449),SRP!$D$2:$D$7)*(G4449/100)*(E4449/1000)),
IF(AND(C4449="Wine",D4449="Fortified Wines"),
SUM(LOOKUP(2,1/(SRP!$B$26:$B$29&lt;=E4449)/(SRP!$C$26:$C$29&gt;=E4449),SRP!$D$26:$D$29)*(G4449/100)*(E4449/1000)),
IF(C4449="Wine",
SUM(LOOKUP(2,1/(SRP!$B$21:$B$25&lt;=E4449)/(SRP!$C$21:$C$25&gt;=E4449),SRP!$D$21:$D$25)*(G4449/100)*(E4449/1000)),
IF(AND(C4449="Ready to Drink",D4449="RTD-One Pour Cocktail&gt;7%&lt;=14.5"),
SUM(LOOKUP(2,1/(SRP!$B$16:$B$20&lt;=E4449)/(SRP!$C$16:$C$20&gt;=E4449),SRP!$D$16:$D$20)*(G4449/100)*(E4449/1000)),
IF(C4449="Ready to Drink",
SUM(LOOKUP(2,1/(SRP!$B$11:$B$15&lt;=E4449)/(SRP!$C$11:$C$15&gt;=E4449),SRP!$D$11:$D$15)*(G4449/100)*(E4449/1000)),
0)))))),2)</f>
        <v>16.63</v>
      </c>
      <c r="L4449" s="173" t="str">
        <f t="shared" si="69"/>
        <v>Ready to Drink4260</v>
      </c>
      <c r="M4449" s="154">
        <f>VLOOKUP(L4449,'Slope %'!C:D,2,0)</f>
        <v>7.0000000000000007E-2</v>
      </c>
    </row>
    <row r="4450" spans="1:13" x14ac:dyDescent="0.25">
      <c r="A4450" s="169">
        <v>56640</v>
      </c>
      <c r="B4450" s="170" t="s">
        <v>3457</v>
      </c>
      <c r="C4450" s="170" t="s">
        <v>263</v>
      </c>
      <c r="D4450" s="170" t="s">
        <v>264</v>
      </c>
      <c r="E4450" s="170">
        <v>4260</v>
      </c>
      <c r="F4450" s="170">
        <v>2</v>
      </c>
      <c r="G4450" s="171">
        <v>5</v>
      </c>
      <c r="H4450" s="170" t="s">
        <v>13</v>
      </c>
      <c r="I4450" s="171">
        <v>33.29</v>
      </c>
      <c r="J4450" s="169">
        <v>12</v>
      </c>
      <c r="K4450" s="154" cm="1">
        <f t="array" ref="K4450">ROUND(
IF(C4450="Beer",
SUM(LOOKUP(2,1/(SRP!$B$8:$B$10&lt;=E4450)/(SRP!$C$8:$C$10&gt;=E4450),SRP!$D$8:$D$10)*(G4450/100)*(E4450/1000)),
IF(C4450="Spirits",
SUM(LOOKUP(2,1/(SRP!$B$2:$B$7&lt;=E4450)/(SRP!$C$2:$C$7&gt;=E4450),SRP!$D$2:$D$7)*(G4450/100)*(E4450/1000)),
IF(AND(C4450="Wine",D4450="Fortified Wines"),
SUM(LOOKUP(2,1/(SRP!$B$26:$B$29&lt;=E4450)/(SRP!$C$26:$C$29&gt;=E4450),SRP!$D$26:$D$29)*(G4450/100)*(E4450/1000)),
IF(C4450="Wine",
SUM(LOOKUP(2,1/(SRP!$B$21:$B$25&lt;=E4450)/(SRP!$C$21:$C$25&gt;=E4450),SRP!$D$21:$D$25)*(G4450/100)*(E4450/1000)),
IF(AND(C4450="Ready to Drink",D4450="RTD-One Pour Cocktail&gt;7%&lt;=14.5"),
SUM(LOOKUP(2,1/(SRP!$B$16:$B$20&lt;=E4450)/(SRP!$C$16:$C$20&gt;=E4450),SRP!$D$16:$D$20)*(G4450/100)*(E4450/1000)),
IF(C4450="Ready to Drink",
SUM(LOOKUP(2,1/(SRP!$B$11:$B$15&lt;=E4450)/(SRP!$C$11:$C$15&gt;=E4450),SRP!$D$11:$D$15)*(G4450/100)*(E4450/1000)),
0)))))),2)</f>
        <v>16.63</v>
      </c>
      <c r="L4450" s="173" t="str">
        <f t="shared" si="69"/>
        <v>Ready to Drink4260</v>
      </c>
      <c r="M4450" s="154">
        <f>VLOOKUP(L4450,'Slope %'!C:D,2,0)</f>
        <v>7.0000000000000007E-2</v>
      </c>
    </row>
    <row r="4451" spans="1:13" x14ac:dyDescent="0.25">
      <c r="A4451" s="169">
        <v>56647</v>
      </c>
      <c r="B4451" s="170" t="s">
        <v>3458</v>
      </c>
      <c r="C4451" s="170" t="s">
        <v>263</v>
      </c>
      <c r="D4451" s="170" t="s">
        <v>806</v>
      </c>
      <c r="E4451" s="170">
        <v>4260</v>
      </c>
      <c r="F4451" s="170">
        <v>2</v>
      </c>
      <c r="G4451" s="171">
        <v>7</v>
      </c>
      <c r="H4451" s="170" t="s">
        <v>13</v>
      </c>
      <c r="I4451" s="171">
        <v>32.99</v>
      </c>
      <c r="J4451" s="169">
        <v>12</v>
      </c>
      <c r="K4451" s="154" cm="1">
        <f t="array" ref="K4451">ROUND(
IF(C4451="Beer",
SUM(LOOKUP(2,1/(SRP!$B$8:$B$10&lt;=E4451)/(SRP!$C$8:$C$10&gt;=E4451),SRP!$D$8:$D$10)*(G4451/100)*(E4451/1000)),
IF(C4451="Spirits",
SUM(LOOKUP(2,1/(SRP!$B$2:$B$7&lt;=E4451)/(SRP!$C$2:$C$7&gt;=E4451),SRP!$D$2:$D$7)*(G4451/100)*(E4451/1000)),
IF(AND(C4451="Wine",D4451="Fortified Wines"),
SUM(LOOKUP(2,1/(SRP!$B$26:$B$29&lt;=E4451)/(SRP!$C$26:$C$29&gt;=E4451),SRP!$D$26:$D$29)*(G4451/100)*(E4451/1000)),
IF(C4451="Wine",
SUM(LOOKUP(2,1/(SRP!$B$21:$B$25&lt;=E4451)/(SRP!$C$21:$C$25&gt;=E4451),SRP!$D$21:$D$25)*(G4451/100)*(E4451/1000)),
IF(AND(C4451="Ready to Drink",D4451="RTD-One Pour Cocktail&gt;7%&lt;=14.5"),
SUM(LOOKUP(2,1/(SRP!$B$16:$B$20&lt;=E4451)/(SRP!$C$16:$C$20&gt;=E4451),SRP!$D$16:$D$20)*(G4451/100)*(E4451/1000)),
IF(C4451="Ready to Drink",
SUM(LOOKUP(2,1/(SRP!$B$11:$B$15&lt;=E4451)/(SRP!$C$11:$C$15&gt;=E4451),SRP!$D$11:$D$15)*(G4451/100)*(E4451/1000)),
0)))))),2)</f>
        <v>23.28</v>
      </c>
      <c r="L4451" s="173" t="str">
        <f t="shared" si="69"/>
        <v>Ready to Drink4260</v>
      </c>
      <c r="M4451" s="154">
        <f>VLOOKUP(L4451,'Slope %'!C:D,2,0)</f>
        <v>7.0000000000000007E-2</v>
      </c>
    </row>
    <row r="4452" spans="1:13" x14ac:dyDescent="0.25">
      <c r="A4452" s="169">
        <v>56647</v>
      </c>
      <c r="B4452" s="170" t="s">
        <v>3458</v>
      </c>
      <c r="C4452" s="170" t="s">
        <v>263</v>
      </c>
      <c r="D4452" s="170" t="s">
        <v>806</v>
      </c>
      <c r="E4452" s="170">
        <v>4260</v>
      </c>
      <c r="F4452" s="170">
        <v>2</v>
      </c>
      <c r="G4452" s="171">
        <v>7</v>
      </c>
      <c r="H4452" s="170" t="s">
        <v>13</v>
      </c>
      <c r="I4452" s="171">
        <v>32.99</v>
      </c>
      <c r="J4452" s="169">
        <v>12</v>
      </c>
      <c r="K4452" s="154" cm="1">
        <f t="array" ref="K4452">ROUND(
IF(C4452="Beer",
SUM(LOOKUP(2,1/(SRP!$B$8:$B$10&lt;=E4452)/(SRP!$C$8:$C$10&gt;=E4452),SRP!$D$8:$D$10)*(G4452/100)*(E4452/1000)),
IF(C4452="Spirits",
SUM(LOOKUP(2,1/(SRP!$B$2:$B$7&lt;=E4452)/(SRP!$C$2:$C$7&gt;=E4452),SRP!$D$2:$D$7)*(G4452/100)*(E4452/1000)),
IF(AND(C4452="Wine",D4452="Fortified Wines"),
SUM(LOOKUP(2,1/(SRP!$B$26:$B$29&lt;=E4452)/(SRP!$C$26:$C$29&gt;=E4452),SRP!$D$26:$D$29)*(G4452/100)*(E4452/1000)),
IF(C4452="Wine",
SUM(LOOKUP(2,1/(SRP!$B$21:$B$25&lt;=E4452)/(SRP!$C$21:$C$25&gt;=E4452),SRP!$D$21:$D$25)*(G4452/100)*(E4452/1000)),
IF(AND(C4452="Ready to Drink",D4452="RTD-One Pour Cocktail&gt;7%&lt;=14.5"),
SUM(LOOKUP(2,1/(SRP!$B$16:$B$20&lt;=E4452)/(SRP!$C$16:$C$20&gt;=E4452),SRP!$D$16:$D$20)*(G4452/100)*(E4452/1000)),
IF(C4452="Ready to Drink",
SUM(LOOKUP(2,1/(SRP!$B$11:$B$15&lt;=E4452)/(SRP!$C$11:$C$15&gt;=E4452),SRP!$D$11:$D$15)*(G4452/100)*(E4452/1000)),
0)))))),2)</f>
        <v>23.28</v>
      </c>
      <c r="L4452" s="173" t="str">
        <f t="shared" si="69"/>
        <v>Ready to Drink4260</v>
      </c>
      <c r="M4452" s="154">
        <f>VLOOKUP(L4452,'Slope %'!C:D,2,0)</f>
        <v>7.0000000000000007E-2</v>
      </c>
    </row>
    <row r="4453" spans="1:13" x14ac:dyDescent="0.25">
      <c r="A4453" s="169">
        <v>56664</v>
      </c>
      <c r="B4453" s="170" t="s">
        <v>3459</v>
      </c>
      <c r="C4453" s="170" t="s">
        <v>263</v>
      </c>
      <c r="D4453" s="170" t="s">
        <v>806</v>
      </c>
      <c r="E4453" s="170">
        <v>4260</v>
      </c>
      <c r="F4453" s="170">
        <v>2</v>
      </c>
      <c r="G4453" s="171">
        <v>4.5</v>
      </c>
      <c r="H4453" s="170" t="s">
        <v>13</v>
      </c>
      <c r="I4453" s="171">
        <v>32.99</v>
      </c>
      <c r="J4453" s="169">
        <v>12</v>
      </c>
      <c r="K4453" s="154" cm="1">
        <f t="array" ref="K4453">ROUND(
IF(C4453="Beer",
SUM(LOOKUP(2,1/(SRP!$B$8:$B$10&lt;=E4453)/(SRP!$C$8:$C$10&gt;=E4453),SRP!$D$8:$D$10)*(G4453/100)*(E4453/1000)),
IF(C4453="Spirits",
SUM(LOOKUP(2,1/(SRP!$B$2:$B$7&lt;=E4453)/(SRP!$C$2:$C$7&gt;=E4453),SRP!$D$2:$D$7)*(G4453/100)*(E4453/1000)),
IF(AND(C4453="Wine",D4453="Fortified Wines"),
SUM(LOOKUP(2,1/(SRP!$B$26:$B$29&lt;=E4453)/(SRP!$C$26:$C$29&gt;=E4453),SRP!$D$26:$D$29)*(G4453/100)*(E4453/1000)),
IF(C4453="Wine",
SUM(LOOKUP(2,1/(SRP!$B$21:$B$25&lt;=E4453)/(SRP!$C$21:$C$25&gt;=E4453),SRP!$D$21:$D$25)*(G4453/100)*(E4453/1000)),
IF(AND(C4453="Ready to Drink",D4453="RTD-One Pour Cocktail&gt;7%&lt;=14.5"),
SUM(LOOKUP(2,1/(SRP!$B$16:$B$20&lt;=E4453)/(SRP!$C$16:$C$20&gt;=E4453),SRP!$D$16:$D$20)*(G4453/100)*(E4453/1000)),
IF(C4453="Ready to Drink",
SUM(LOOKUP(2,1/(SRP!$B$11:$B$15&lt;=E4453)/(SRP!$C$11:$C$15&gt;=E4453),SRP!$D$11:$D$15)*(G4453/100)*(E4453/1000)),
0)))))),2)</f>
        <v>14.97</v>
      </c>
      <c r="L4453" s="173" t="str">
        <f t="shared" si="69"/>
        <v>Ready to Drink4260</v>
      </c>
      <c r="M4453" s="154">
        <f>VLOOKUP(L4453,'Slope %'!C:D,2,0)</f>
        <v>7.0000000000000007E-2</v>
      </c>
    </row>
    <row r="4454" spans="1:13" x14ac:dyDescent="0.25">
      <c r="A4454" s="169">
        <v>56664</v>
      </c>
      <c r="B4454" s="170" t="s">
        <v>3459</v>
      </c>
      <c r="C4454" s="170" t="s">
        <v>263</v>
      </c>
      <c r="D4454" s="170" t="s">
        <v>806</v>
      </c>
      <c r="E4454" s="170">
        <v>4260</v>
      </c>
      <c r="F4454" s="170">
        <v>2</v>
      </c>
      <c r="G4454" s="171">
        <v>4.5</v>
      </c>
      <c r="H4454" s="170" t="s">
        <v>13</v>
      </c>
      <c r="I4454" s="171">
        <v>32.99</v>
      </c>
      <c r="J4454" s="169">
        <v>12</v>
      </c>
      <c r="K4454" s="154" cm="1">
        <f t="array" ref="K4454">ROUND(
IF(C4454="Beer",
SUM(LOOKUP(2,1/(SRP!$B$8:$B$10&lt;=E4454)/(SRP!$C$8:$C$10&gt;=E4454),SRP!$D$8:$D$10)*(G4454/100)*(E4454/1000)),
IF(C4454="Spirits",
SUM(LOOKUP(2,1/(SRP!$B$2:$B$7&lt;=E4454)/(SRP!$C$2:$C$7&gt;=E4454),SRP!$D$2:$D$7)*(G4454/100)*(E4454/1000)),
IF(AND(C4454="Wine",D4454="Fortified Wines"),
SUM(LOOKUP(2,1/(SRP!$B$26:$B$29&lt;=E4454)/(SRP!$C$26:$C$29&gt;=E4454),SRP!$D$26:$D$29)*(G4454/100)*(E4454/1000)),
IF(C4454="Wine",
SUM(LOOKUP(2,1/(SRP!$B$21:$B$25&lt;=E4454)/(SRP!$C$21:$C$25&gt;=E4454),SRP!$D$21:$D$25)*(G4454/100)*(E4454/1000)),
IF(AND(C4454="Ready to Drink",D4454="RTD-One Pour Cocktail&gt;7%&lt;=14.5"),
SUM(LOOKUP(2,1/(SRP!$B$16:$B$20&lt;=E4454)/(SRP!$C$16:$C$20&gt;=E4454),SRP!$D$16:$D$20)*(G4454/100)*(E4454/1000)),
IF(C4454="Ready to Drink",
SUM(LOOKUP(2,1/(SRP!$B$11:$B$15&lt;=E4454)/(SRP!$C$11:$C$15&gt;=E4454),SRP!$D$11:$D$15)*(G4454/100)*(E4454/1000)),
0)))))),2)</f>
        <v>14.97</v>
      </c>
      <c r="L4454" s="173" t="str">
        <f t="shared" si="69"/>
        <v>Ready to Drink4260</v>
      </c>
      <c r="M4454" s="154">
        <f>VLOOKUP(L4454,'Slope %'!C:D,2,0)</f>
        <v>7.0000000000000007E-2</v>
      </c>
    </row>
    <row r="4455" spans="1:13" x14ac:dyDescent="0.25">
      <c r="A4455" s="169">
        <v>56665</v>
      </c>
      <c r="B4455" s="170" t="s">
        <v>3460</v>
      </c>
      <c r="C4455" s="170" t="s">
        <v>263</v>
      </c>
      <c r="D4455" s="170" t="s">
        <v>806</v>
      </c>
      <c r="E4455" s="170">
        <v>473</v>
      </c>
      <c r="F4455" s="170">
        <v>24</v>
      </c>
      <c r="G4455" s="171">
        <v>4.5</v>
      </c>
      <c r="H4455" s="170" t="s">
        <v>13</v>
      </c>
      <c r="I4455" s="171">
        <v>3.99</v>
      </c>
      <c r="J4455" s="169">
        <v>1</v>
      </c>
      <c r="K4455" s="154" cm="1">
        <f t="array" ref="K4455">ROUND(
IF(C4455="Beer",
SUM(LOOKUP(2,1/(SRP!$B$8:$B$10&lt;=E4455)/(SRP!$C$8:$C$10&gt;=E4455),SRP!$D$8:$D$10)*(G4455/100)*(E4455/1000)),
IF(C4455="Spirits",
SUM(LOOKUP(2,1/(SRP!$B$2:$B$7&lt;=E4455)/(SRP!$C$2:$C$7&gt;=E4455),SRP!$D$2:$D$7)*(G4455/100)*(E4455/1000)),
IF(AND(C4455="Wine",D4455="Fortified Wines"),
SUM(LOOKUP(2,1/(SRP!$B$26:$B$29&lt;=E4455)/(SRP!$C$26:$C$29&gt;=E4455),SRP!$D$26:$D$29)*(G4455/100)*(E4455/1000)),
IF(C4455="Wine",
SUM(LOOKUP(2,1/(SRP!$B$21:$B$25&lt;=E4455)/(SRP!$C$21:$C$25&gt;=E4455),SRP!$D$21:$D$25)*(G4455/100)*(E4455/1000)),
IF(AND(C4455="Ready to Drink",D4455="RTD-One Pour Cocktail&gt;7%&lt;=14.5"),
SUM(LOOKUP(2,1/(SRP!$B$16:$B$20&lt;=E4455)/(SRP!$C$16:$C$20&gt;=E4455),SRP!$D$16:$D$20)*(G4455/100)*(E4455/1000)),
IF(C4455="Ready to Drink",
SUM(LOOKUP(2,1/(SRP!$B$11:$B$15&lt;=E4455)/(SRP!$C$11:$C$15&gt;=E4455),SRP!$D$11:$D$15)*(G4455/100)*(E4455/1000)),
0)))))),2)</f>
        <v>1.76</v>
      </c>
      <c r="L4455" s="173" t="str">
        <f t="shared" si="69"/>
        <v>Ready to Drink473</v>
      </c>
      <c r="M4455" s="154">
        <f>VLOOKUP(L4455,'Slope %'!C:D,2,0)</f>
        <v>0.12</v>
      </c>
    </row>
    <row r="4456" spans="1:13" x14ac:dyDescent="0.25">
      <c r="A4456" s="169">
        <v>56665</v>
      </c>
      <c r="B4456" s="170" t="s">
        <v>3460</v>
      </c>
      <c r="C4456" s="170" t="s">
        <v>263</v>
      </c>
      <c r="D4456" s="170" t="s">
        <v>806</v>
      </c>
      <c r="E4456" s="170">
        <v>473</v>
      </c>
      <c r="F4456" s="170">
        <v>24</v>
      </c>
      <c r="G4456" s="171">
        <v>4.5</v>
      </c>
      <c r="H4456" s="170" t="s">
        <v>13</v>
      </c>
      <c r="I4456" s="171">
        <v>3.99</v>
      </c>
      <c r="J4456" s="169">
        <v>1</v>
      </c>
      <c r="K4456" s="154" cm="1">
        <f t="array" ref="K4456">ROUND(
IF(C4456="Beer",
SUM(LOOKUP(2,1/(SRP!$B$8:$B$10&lt;=E4456)/(SRP!$C$8:$C$10&gt;=E4456),SRP!$D$8:$D$10)*(G4456/100)*(E4456/1000)),
IF(C4456="Spirits",
SUM(LOOKUP(2,1/(SRP!$B$2:$B$7&lt;=E4456)/(SRP!$C$2:$C$7&gt;=E4456),SRP!$D$2:$D$7)*(G4456/100)*(E4456/1000)),
IF(AND(C4456="Wine",D4456="Fortified Wines"),
SUM(LOOKUP(2,1/(SRP!$B$26:$B$29&lt;=E4456)/(SRP!$C$26:$C$29&gt;=E4456),SRP!$D$26:$D$29)*(G4456/100)*(E4456/1000)),
IF(C4456="Wine",
SUM(LOOKUP(2,1/(SRP!$B$21:$B$25&lt;=E4456)/(SRP!$C$21:$C$25&gt;=E4456),SRP!$D$21:$D$25)*(G4456/100)*(E4456/1000)),
IF(AND(C4456="Ready to Drink",D4456="RTD-One Pour Cocktail&gt;7%&lt;=14.5"),
SUM(LOOKUP(2,1/(SRP!$B$16:$B$20&lt;=E4456)/(SRP!$C$16:$C$20&gt;=E4456),SRP!$D$16:$D$20)*(G4456/100)*(E4456/1000)),
IF(C4456="Ready to Drink",
SUM(LOOKUP(2,1/(SRP!$B$11:$B$15&lt;=E4456)/(SRP!$C$11:$C$15&gt;=E4456),SRP!$D$11:$D$15)*(G4456/100)*(E4456/1000)),
0)))))),2)</f>
        <v>1.76</v>
      </c>
      <c r="L4456" s="173" t="str">
        <f t="shared" si="69"/>
        <v>Ready to Drink473</v>
      </c>
      <c r="M4456" s="154">
        <f>VLOOKUP(L4456,'Slope %'!C:D,2,0)</f>
        <v>0.12</v>
      </c>
    </row>
    <row r="4457" spans="1:13" x14ac:dyDescent="0.25">
      <c r="A4457" s="169">
        <v>56679</v>
      </c>
      <c r="B4457" s="170" t="s">
        <v>3461</v>
      </c>
      <c r="C4457" s="170" t="s">
        <v>11</v>
      </c>
      <c r="D4457" s="170" t="s">
        <v>12</v>
      </c>
      <c r="E4457" s="170">
        <v>473</v>
      </c>
      <c r="F4457" s="170">
        <v>24</v>
      </c>
      <c r="G4457" s="171">
        <v>4.5</v>
      </c>
      <c r="H4457" s="170" t="s">
        <v>1556</v>
      </c>
      <c r="I4457" s="171">
        <v>3.99</v>
      </c>
      <c r="J4457" s="169">
        <v>1</v>
      </c>
      <c r="K4457" s="154" cm="1">
        <f t="array" ref="K4457">ROUND(
IF(C4457="Beer",
SUM(LOOKUP(2,1/(SRP!$B$8:$B$10&lt;=E4457)/(SRP!$C$8:$C$10&gt;=E4457),SRP!$D$8:$D$10)*(G4457/100)*(E4457/1000)),
IF(C4457="Spirits",
SUM(LOOKUP(2,1/(SRP!$B$2:$B$7&lt;=E4457)/(SRP!$C$2:$C$7&gt;=E4457),SRP!$D$2:$D$7)*(G4457/100)*(E4457/1000)),
IF(AND(C4457="Wine",D4457="Fortified Wines"),
SUM(LOOKUP(2,1/(SRP!$B$26:$B$29&lt;=E4457)/(SRP!$C$26:$C$29&gt;=E4457),SRP!$D$26:$D$29)*(G4457/100)*(E4457/1000)),
IF(C4457="Wine",
SUM(LOOKUP(2,1/(SRP!$B$21:$B$25&lt;=E4457)/(SRP!$C$21:$C$25&gt;=E4457),SRP!$D$21:$D$25)*(G4457/100)*(E4457/1000)),
IF(AND(C4457="Ready to Drink",D4457="RTD-One Pour Cocktail&gt;7%&lt;=14.5"),
SUM(LOOKUP(2,1/(SRP!$B$16:$B$20&lt;=E4457)/(SRP!$C$16:$C$20&gt;=E4457),SRP!$D$16:$D$20)*(G4457/100)*(E4457/1000)),
IF(C4457="Ready to Drink",
SUM(LOOKUP(2,1/(SRP!$B$11:$B$15&lt;=E4457)/(SRP!$C$11:$C$15&gt;=E4457),SRP!$D$11:$D$15)*(G4457/100)*(E4457/1000)),
0)))))),2)</f>
        <v>1.66</v>
      </c>
      <c r="L4457" s="173" t="str">
        <f t="shared" si="69"/>
        <v>Beer473</v>
      </c>
      <c r="M4457" s="154">
        <f>VLOOKUP(L4457,'Slope %'!C:D,2,0)</f>
        <v>0.12</v>
      </c>
    </row>
    <row r="4458" spans="1:13" x14ac:dyDescent="0.25">
      <c r="A4458" s="169">
        <v>56679</v>
      </c>
      <c r="B4458" s="170" t="s">
        <v>3461</v>
      </c>
      <c r="C4458" s="170" t="s">
        <v>11</v>
      </c>
      <c r="D4458" s="170" t="s">
        <v>12</v>
      </c>
      <c r="E4458" s="170">
        <v>473</v>
      </c>
      <c r="F4458" s="170">
        <v>24</v>
      </c>
      <c r="G4458" s="171">
        <v>4.5</v>
      </c>
      <c r="H4458" s="170" t="s">
        <v>1556</v>
      </c>
      <c r="I4458" s="171">
        <v>3.99</v>
      </c>
      <c r="J4458" s="169">
        <v>1</v>
      </c>
      <c r="K4458" s="154" cm="1">
        <f t="array" ref="K4458">ROUND(
IF(C4458="Beer",
SUM(LOOKUP(2,1/(SRP!$B$8:$B$10&lt;=E4458)/(SRP!$C$8:$C$10&gt;=E4458),SRP!$D$8:$D$10)*(G4458/100)*(E4458/1000)),
IF(C4458="Spirits",
SUM(LOOKUP(2,1/(SRP!$B$2:$B$7&lt;=E4458)/(SRP!$C$2:$C$7&gt;=E4458),SRP!$D$2:$D$7)*(G4458/100)*(E4458/1000)),
IF(AND(C4458="Wine",D4458="Fortified Wines"),
SUM(LOOKUP(2,1/(SRP!$B$26:$B$29&lt;=E4458)/(SRP!$C$26:$C$29&gt;=E4458),SRP!$D$26:$D$29)*(G4458/100)*(E4458/1000)),
IF(C4458="Wine",
SUM(LOOKUP(2,1/(SRP!$B$21:$B$25&lt;=E4458)/(SRP!$C$21:$C$25&gt;=E4458),SRP!$D$21:$D$25)*(G4458/100)*(E4458/1000)),
IF(AND(C4458="Ready to Drink",D4458="RTD-One Pour Cocktail&gt;7%&lt;=14.5"),
SUM(LOOKUP(2,1/(SRP!$B$16:$B$20&lt;=E4458)/(SRP!$C$16:$C$20&gt;=E4458),SRP!$D$16:$D$20)*(G4458/100)*(E4458/1000)),
IF(C4458="Ready to Drink",
SUM(LOOKUP(2,1/(SRP!$B$11:$B$15&lt;=E4458)/(SRP!$C$11:$C$15&gt;=E4458),SRP!$D$11:$D$15)*(G4458/100)*(E4458/1000)),
0)))))),2)</f>
        <v>1.66</v>
      </c>
      <c r="L4458" s="173" t="str">
        <f t="shared" si="69"/>
        <v>Beer473</v>
      </c>
      <c r="M4458" s="154">
        <f>VLOOKUP(L4458,'Slope %'!C:D,2,0)</f>
        <v>0.12</v>
      </c>
    </row>
    <row r="4459" spans="1:13" x14ac:dyDescent="0.25">
      <c r="A4459" s="169">
        <v>56684</v>
      </c>
      <c r="B4459" s="170" t="s">
        <v>3462</v>
      </c>
      <c r="C4459" s="170" t="s">
        <v>11</v>
      </c>
      <c r="D4459" s="170" t="s">
        <v>474</v>
      </c>
      <c r="E4459" s="170">
        <v>4260</v>
      </c>
      <c r="F4459" s="170">
        <v>1</v>
      </c>
      <c r="G4459" s="171">
        <v>4.5</v>
      </c>
      <c r="H4459" s="170" t="s">
        <v>13</v>
      </c>
      <c r="I4459" s="171">
        <v>26.99</v>
      </c>
      <c r="J4459" s="169">
        <v>12</v>
      </c>
      <c r="K4459" s="154" cm="1">
        <f t="array" ref="K4459">ROUND(
IF(C4459="Beer",
SUM(LOOKUP(2,1/(SRP!$B$8:$B$10&lt;=E4459)/(SRP!$C$8:$C$10&gt;=E4459),SRP!$D$8:$D$10)*(G4459/100)*(E4459/1000)),
IF(C4459="Spirits",
SUM(LOOKUP(2,1/(SRP!$B$2:$B$7&lt;=E4459)/(SRP!$C$2:$C$7&gt;=E4459),SRP!$D$2:$D$7)*(G4459/100)*(E4459/1000)),
IF(AND(C4459="Wine",D4459="Fortified Wines"),
SUM(LOOKUP(2,1/(SRP!$B$26:$B$29&lt;=E4459)/(SRP!$C$26:$C$29&gt;=E4459),SRP!$D$26:$D$29)*(G4459/100)*(E4459/1000)),
IF(C4459="Wine",
SUM(LOOKUP(2,1/(SRP!$B$21:$B$25&lt;=E4459)/(SRP!$C$21:$C$25&gt;=E4459),SRP!$D$21:$D$25)*(G4459/100)*(E4459/1000)),
IF(AND(C4459="Ready to Drink",D4459="RTD-One Pour Cocktail&gt;7%&lt;=14.5"),
SUM(LOOKUP(2,1/(SRP!$B$16:$B$20&lt;=E4459)/(SRP!$C$16:$C$20&gt;=E4459),SRP!$D$16:$D$20)*(G4459/100)*(E4459/1000)),
IF(C4459="Ready to Drink",
SUM(LOOKUP(2,1/(SRP!$B$11:$B$15&lt;=E4459)/(SRP!$C$11:$C$15&gt;=E4459),SRP!$D$11:$D$15)*(G4459/100)*(E4459/1000)),
0)))))),2)</f>
        <v>14.97</v>
      </c>
      <c r="L4459" s="173" t="str">
        <f t="shared" si="69"/>
        <v>Beer4260</v>
      </c>
      <c r="M4459" s="154">
        <f>VLOOKUP(L4459,'Slope %'!C:D,2,0)</f>
        <v>7.0000000000000007E-2</v>
      </c>
    </row>
    <row r="4460" spans="1:13" x14ac:dyDescent="0.25">
      <c r="A4460" s="169">
        <v>56684</v>
      </c>
      <c r="B4460" s="170" t="s">
        <v>3462</v>
      </c>
      <c r="C4460" s="170" t="s">
        <v>11</v>
      </c>
      <c r="D4460" s="170" t="s">
        <v>474</v>
      </c>
      <c r="E4460" s="170">
        <v>4260</v>
      </c>
      <c r="F4460" s="170">
        <v>1</v>
      </c>
      <c r="G4460" s="171">
        <v>4.5</v>
      </c>
      <c r="H4460" s="170" t="s">
        <v>13</v>
      </c>
      <c r="I4460" s="171">
        <v>26.99</v>
      </c>
      <c r="J4460" s="169">
        <v>12</v>
      </c>
      <c r="K4460" s="154" cm="1">
        <f t="array" ref="K4460">ROUND(
IF(C4460="Beer",
SUM(LOOKUP(2,1/(SRP!$B$8:$B$10&lt;=E4460)/(SRP!$C$8:$C$10&gt;=E4460),SRP!$D$8:$D$10)*(G4460/100)*(E4460/1000)),
IF(C4460="Spirits",
SUM(LOOKUP(2,1/(SRP!$B$2:$B$7&lt;=E4460)/(SRP!$C$2:$C$7&gt;=E4460),SRP!$D$2:$D$7)*(G4460/100)*(E4460/1000)),
IF(AND(C4460="Wine",D4460="Fortified Wines"),
SUM(LOOKUP(2,1/(SRP!$B$26:$B$29&lt;=E4460)/(SRP!$C$26:$C$29&gt;=E4460),SRP!$D$26:$D$29)*(G4460/100)*(E4460/1000)),
IF(C4460="Wine",
SUM(LOOKUP(2,1/(SRP!$B$21:$B$25&lt;=E4460)/(SRP!$C$21:$C$25&gt;=E4460),SRP!$D$21:$D$25)*(G4460/100)*(E4460/1000)),
IF(AND(C4460="Ready to Drink",D4460="RTD-One Pour Cocktail&gt;7%&lt;=14.5"),
SUM(LOOKUP(2,1/(SRP!$B$16:$B$20&lt;=E4460)/(SRP!$C$16:$C$20&gt;=E4460),SRP!$D$16:$D$20)*(G4460/100)*(E4460/1000)),
IF(C4460="Ready to Drink",
SUM(LOOKUP(2,1/(SRP!$B$11:$B$15&lt;=E4460)/(SRP!$C$11:$C$15&gt;=E4460),SRP!$D$11:$D$15)*(G4460/100)*(E4460/1000)),
0)))))),2)</f>
        <v>14.97</v>
      </c>
      <c r="L4460" s="173" t="str">
        <f t="shared" si="69"/>
        <v>Beer4260</v>
      </c>
      <c r="M4460" s="154">
        <f>VLOOKUP(L4460,'Slope %'!C:D,2,0)</f>
        <v>7.0000000000000007E-2</v>
      </c>
    </row>
    <row r="4461" spans="1:13" x14ac:dyDescent="0.25">
      <c r="A4461" s="169">
        <v>56687</v>
      </c>
      <c r="B4461" s="170" t="s">
        <v>3463</v>
      </c>
      <c r="C4461" s="170" t="s">
        <v>11</v>
      </c>
      <c r="D4461" s="170" t="s">
        <v>303</v>
      </c>
      <c r="E4461" s="170">
        <v>500</v>
      </c>
      <c r="F4461" s="170">
        <v>12</v>
      </c>
      <c r="G4461" s="171">
        <v>9</v>
      </c>
      <c r="H4461" s="170" t="s">
        <v>1662</v>
      </c>
      <c r="I4461" s="171">
        <v>8.99</v>
      </c>
      <c r="J4461" s="169">
        <v>1</v>
      </c>
      <c r="K4461" s="154" cm="1">
        <f t="array" ref="K4461">ROUND(
IF(C4461="Beer",
SUM(LOOKUP(2,1/(SRP!$B$8:$B$10&lt;=E4461)/(SRP!$C$8:$C$10&gt;=E4461),SRP!$D$8:$D$10)*(G4461/100)*(E4461/1000)),
IF(C4461="Spirits",
SUM(LOOKUP(2,1/(SRP!$B$2:$B$7&lt;=E4461)/(SRP!$C$2:$C$7&gt;=E4461),SRP!$D$2:$D$7)*(G4461/100)*(E4461/1000)),
IF(AND(C4461="Wine",D4461="Fortified Wines"),
SUM(LOOKUP(2,1/(SRP!$B$26:$B$29&lt;=E4461)/(SRP!$C$26:$C$29&gt;=E4461),SRP!$D$26:$D$29)*(G4461/100)*(E4461/1000)),
IF(C4461="Wine",
SUM(LOOKUP(2,1/(SRP!$B$21:$B$25&lt;=E4461)/(SRP!$C$21:$C$25&gt;=E4461),SRP!$D$21:$D$25)*(G4461/100)*(E4461/1000)),
IF(AND(C4461="Ready to Drink",D4461="RTD-One Pour Cocktail&gt;7%&lt;=14.5"),
SUM(LOOKUP(2,1/(SRP!$B$16:$B$20&lt;=E4461)/(SRP!$C$16:$C$20&gt;=E4461),SRP!$D$16:$D$20)*(G4461/100)*(E4461/1000)),
IF(C4461="Ready to Drink",
SUM(LOOKUP(2,1/(SRP!$B$11:$B$15&lt;=E4461)/(SRP!$C$11:$C$15&gt;=E4461),SRP!$D$11:$D$15)*(G4461/100)*(E4461/1000)),
0)))))),2)</f>
        <v>3.51</v>
      </c>
      <c r="L4461" s="173" t="str">
        <f t="shared" si="69"/>
        <v>Beer500</v>
      </c>
      <c r="M4461" s="154">
        <f>VLOOKUP(L4461,'Slope %'!C:D,2,0)</f>
        <v>0.12</v>
      </c>
    </row>
    <row r="4462" spans="1:13" x14ac:dyDescent="0.25">
      <c r="A4462" s="169">
        <v>56687</v>
      </c>
      <c r="B4462" s="170" t="s">
        <v>3463</v>
      </c>
      <c r="C4462" s="170" t="s">
        <v>11</v>
      </c>
      <c r="D4462" s="170" t="s">
        <v>303</v>
      </c>
      <c r="E4462" s="170">
        <v>500</v>
      </c>
      <c r="F4462" s="170">
        <v>12</v>
      </c>
      <c r="G4462" s="171">
        <v>9</v>
      </c>
      <c r="H4462" s="170" t="s">
        <v>1662</v>
      </c>
      <c r="I4462" s="171">
        <v>8.99</v>
      </c>
      <c r="J4462" s="169">
        <v>1</v>
      </c>
      <c r="K4462" s="154" cm="1">
        <f t="array" ref="K4462">ROUND(
IF(C4462="Beer",
SUM(LOOKUP(2,1/(SRP!$B$8:$B$10&lt;=E4462)/(SRP!$C$8:$C$10&gt;=E4462),SRP!$D$8:$D$10)*(G4462/100)*(E4462/1000)),
IF(C4462="Spirits",
SUM(LOOKUP(2,1/(SRP!$B$2:$B$7&lt;=E4462)/(SRP!$C$2:$C$7&gt;=E4462),SRP!$D$2:$D$7)*(G4462/100)*(E4462/1000)),
IF(AND(C4462="Wine",D4462="Fortified Wines"),
SUM(LOOKUP(2,1/(SRP!$B$26:$B$29&lt;=E4462)/(SRP!$C$26:$C$29&gt;=E4462),SRP!$D$26:$D$29)*(G4462/100)*(E4462/1000)),
IF(C4462="Wine",
SUM(LOOKUP(2,1/(SRP!$B$21:$B$25&lt;=E4462)/(SRP!$C$21:$C$25&gt;=E4462),SRP!$D$21:$D$25)*(G4462/100)*(E4462/1000)),
IF(AND(C4462="Ready to Drink",D4462="RTD-One Pour Cocktail&gt;7%&lt;=14.5"),
SUM(LOOKUP(2,1/(SRP!$B$16:$B$20&lt;=E4462)/(SRP!$C$16:$C$20&gt;=E4462),SRP!$D$16:$D$20)*(G4462/100)*(E4462/1000)),
IF(C4462="Ready to Drink",
SUM(LOOKUP(2,1/(SRP!$B$11:$B$15&lt;=E4462)/(SRP!$C$11:$C$15&gt;=E4462),SRP!$D$11:$D$15)*(G4462/100)*(E4462/1000)),
0)))))),2)</f>
        <v>3.51</v>
      </c>
      <c r="L4462" s="173" t="str">
        <f t="shared" si="69"/>
        <v>Beer500</v>
      </c>
      <c r="M4462" s="154">
        <f>VLOOKUP(L4462,'Slope %'!C:D,2,0)</f>
        <v>0.12</v>
      </c>
    </row>
    <row r="4463" spans="1:13" x14ac:dyDescent="0.25">
      <c r="A4463" s="169">
        <v>56688</v>
      </c>
      <c r="B4463" s="170" t="s">
        <v>3464</v>
      </c>
      <c r="C4463" s="170" t="s">
        <v>11</v>
      </c>
      <c r="D4463" s="170" t="s">
        <v>2400</v>
      </c>
      <c r="E4463" s="170">
        <v>473</v>
      </c>
      <c r="F4463" s="170">
        <v>24</v>
      </c>
      <c r="G4463" s="171">
        <v>5</v>
      </c>
      <c r="H4463" s="170" t="s">
        <v>415</v>
      </c>
      <c r="I4463" s="171">
        <v>4.79</v>
      </c>
      <c r="J4463" s="169">
        <v>1</v>
      </c>
      <c r="K4463" s="154" cm="1">
        <f t="array" ref="K4463">ROUND(
IF(C4463="Beer",
SUM(LOOKUP(2,1/(SRP!$B$8:$B$10&lt;=E4463)/(SRP!$C$8:$C$10&gt;=E4463),SRP!$D$8:$D$10)*(G4463/100)*(E4463/1000)),
IF(C4463="Spirits",
SUM(LOOKUP(2,1/(SRP!$B$2:$B$7&lt;=E4463)/(SRP!$C$2:$C$7&gt;=E4463),SRP!$D$2:$D$7)*(G4463/100)*(E4463/1000)),
IF(AND(C4463="Wine",D4463="Fortified Wines"),
SUM(LOOKUP(2,1/(SRP!$B$26:$B$29&lt;=E4463)/(SRP!$C$26:$C$29&gt;=E4463),SRP!$D$26:$D$29)*(G4463/100)*(E4463/1000)),
IF(C4463="Wine",
SUM(LOOKUP(2,1/(SRP!$B$21:$B$25&lt;=E4463)/(SRP!$C$21:$C$25&gt;=E4463),SRP!$D$21:$D$25)*(G4463/100)*(E4463/1000)),
IF(AND(C4463="Ready to Drink",D4463="RTD-One Pour Cocktail&gt;7%&lt;=14.5"),
SUM(LOOKUP(2,1/(SRP!$B$16:$B$20&lt;=E4463)/(SRP!$C$16:$C$20&gt;=E4463),SRP!$D$16:$D$20)*(G4463/100)*(E4463/1000)),
IF(C4463="Ready to Drink",
SUM(LOOKUP(2,1/(SRP!$B$11:$B$15&lt;=E4463)/(SRP!$C$11:$C$15&gt;=E4463),SRP!$D$11:$D$15)*(G4463/100)*(E4463/1000)),
0)))))),2)</f>
        <v>1.85</v>
      </c>
      <c r="L4463" s="173" t="str">
        <f t="shared" si="69"/>
        <v>Beer473</v>
      </c>
      <c r="M4463" s="154">
        <f>VLOOKUP(L4463,'Slope %'!C:D,2,0)</f>
        <v>0.12</v>
      </c>
    </row>
    <row r="4464" spans="1:13" x14ac:dyDescent="0.25">
      <c r="A4464" s="169">
        <v>56688</v>
      </c>
      <c r="B4464" s="170" t="s">
        <v>3464</v>
      </c>
      <c r="C4464" s="170" t="s">
        <v>11</v>
      </c>
      <c r="D4464" s="170" t="s">
        <v>2400</v>
      </c>
      <c r="E4464" s="170">
        <v>473</v>
      </c>
      <c r="F4464" s="170">
        <v>24</v>
      </c>
      <c r="G4464" s="171">
        <v>5</v>
      </c>
      <c r="H4464" s="170" t="s">
        <v>415</v>
      </c>
      <c r="I4464" s="171">
        <v>4.79</v>
      </c>
      <c r="J4464" s="169">
        <v>1</v>
      </c>
      <c r="K4464" s="154" cm="1">
        <f t="array" ref="K4464">ROUND(
IF(C4464="Beer",
SUM(LOOKUP(2,1/(SRP!$B$8:$B$10&lt;=E4464)/(SRP!$C$8:$C$10&gt;=E4464),SRP!$D$8:$D$10)*(G4464/100)*(E4464/1000)),
IF(C4464="Spirits",
SUM(LOOKUP(2,1/(SRP!$B$2:$B$7&lt;=E4464)/(SRP!$C$2:$C$7&gt;=E4464),SRP!$D$2:$D$7)*(G4464/100)*(E4464/1000)),
IF(AND(C4464="Wine",D4464="Fortified Wines"),
SUM(LOOKUP(2,1/(SRP!$B$26:$B$29&lt;=E4464)/(SRP!$C$26:$C$29&gt;=E4464),SRP!$D$26:$D$29)*(G4464/100)*(E4464/1000)),
IF(C4464="Wine",
SUM(LOOKUP(2,1/(SRP!$B$21:$B$25&lt;=E4464)/(SRP!$C$21:$C$25&gt;=E4464),SRP!$D$21:$D$25)*(G4464/100)*(E4464/1000)),
IF(AND(C4464="Ready to Drink",D4464="RTD-One Pour Cocktail&gt;7%&lt;=14.5"),
SUM(LOOKUP(2,1/(SRP!$B$16:$B$20&lt;=E4464)/(SRP!$C$16:$C$20&gt;=E4464),SRP!$D$16:$D$20)*(G4464/100)*(E4464/1000)),
IF(C4464="Ready to Drink",
SUM(LOOKUP(2,1/(SRP!$B$11:$B$15&lt;=E4464)/(SRP!$C$11:$C$15&gt;=E4464),SRP!$D$11:$D$15)*(G4464/100)*(E4464/1000)),
0)))))),2)</f>
        <v>1.85</v>
      </c>
      <c r="L4464" s="173" t="str">
        <f t="shared" si="69"/>
        <v>Beer473</v>
      </c>
      <c r="M4464" s="154">
        <f>VLOOKUP(L4464,'Slope %'!C:D,2,0)</f>
        <v>0.12</v>
      </c>
    </row>
    <row r="4465" spans="1:13" x14ac:dyDescent="0.25">
      <c r="A4465" s="169">
        <v>56691</v>
      </c>
      <c r="B4465" s="170" t="s">
        <v>3465</v>
      </c>
      <c r="C4465" s="170" t="s">
        <v>263</v>
      </c>
      <c r="D4465" s="170" t="s">
        <v>264</v>
      </c>
      <c r="E4465" s="170">
        <v>1420</v>
      </c>
      <c r="F4465" s="170">
        <v>6</v>
      </c>
      <c r="G4465" s="171">
        <v>5</v>
      </c>
      <c r="H4465" s="170" t="s">
        <v>402</v>
      </c>
      <c r="I4465" s="171">
        <v>13.99</v>
      </c>
      <c r="J4465" s="169">
        <v>4</v>
      </c>
      <c r="K4465" s="154" cm="1">
        <f t="array" ref="K4465">ROUND(
IF(C4465="Beer",
SUM(LOOKUP(2,1/(SRP!$B$8:$B$10&lt;=E4465)/(SRP!$C$8:$C$10&gt;=E4465),SRP!$D$8:$D$10)*(G4465/100)*(E4465/1000)),
IF(C4465="Spirits",
SUM(LOOKUP(2,1/(SRP!$B$2:$B$7&lt;=E4465)/(SRP!$C$2:$C$7&gt;=E4465),SRP!$D$2:$D$7)*(G4465/100)*(E4465/1000)),
IF(AND(C4465="Wine",D4465="Fortified Wines"),
SUM(LOOKUP(2,1/(SRP!$B$26:$B$29&lt;=E4465)/(SRP!$C$26:$C$29&gt;=E4465),SRP!$D$26:$D$29)*(G4465/100)*(E4465/1000)),
IF(C4465="Wine",
SUM(LOOKUP(2,1/(SRP!$B$21:$B$25&lt;=E4465)/(SRP!$C$21:$C$25&gt;=E4465),SRP!$D$21:$D$25)*(G4465/100)*(E4465/1000)),
IF(AND(C4465="Ready to Drink",D4465="RTD-One Pour Cocktail&gt;7%&lt;=14.5"),
SUM(LOOKUP(2,1/(SRP!$B$16:$B$20&lt;=E4465)/(SRP!$C$16:$C$20&gt;=E4465),SRP!$D$16:$D$20)*(G4465/100)*(E4465/1000)),
IF(C4465="Ready to Drink",
SUM(LOOKUP(2,1/(SRP!$B$11:$B$15&lt;=E4465)/(SRP!$C$11:$C$15&gt;=E4465),SRP!$D$11:$D$15)*(G4465/100)*(E4465/1000)),
0)))))),2)</f>
        <v>5.54</v>
      </c>
      <c r="L4465" s="173" t="str">
        <f t="shared" si="69"/>
        <v>Ready to Drink1420</v>
      </c>
      <c r="M4465" s="154">
        <f>VLOOKUP(L4465,'Slope %'!C:D,2,0)</f>
        <v>0.12</v>
      </c>
    </row>
    <row r="4466" spans="1:13" x14ac:dyDescent="0.25">
      <c r="A4466" s="169">
        <v>56707</v>
      </c>
      <c r="B4466" s="170" t="s">
        <v>3466</v>
      </c>
      <c r="C4466" s="170" t="s">
        <v>263</v>
      </c>
      <c r="D4466" s="170" t="s">
        <v>332</v>
      </c>
      <c r="E4466" s="170">
        <v>2840</v>
      </c>
      <c r="F4466" s="170">
        <v>3</v>
      </c>
      <c r="G4466" s="171">
        <v>7</v>
      </c>
      <c r="H4466" s="170" t="s">
        <v>333</v>
      </c>
      <c r="I4466" s="171">
        <v>25.39</v>
      </c>
      <c r="J4466" s="169">
        <v>8</v>
      </c>
      <c r="K4466" s="154" cm="1">
        <f t="array" ref="K4466">ROUND(
IF(C4466="Beer",
SUM(LOOKUP(2,1/(SRP!$B$8:$B$10&lt;=E4466)/(SRP!$C$8:$C$10&gt;=E4466),SRP!$D$8:$D$10)*(G4466/100)*(E4466/1000)),
IF(C4466="Spirits",
SUM(LOOKUP(2,1/(SRP!$B$2:$B$7&lt;=E4466)/(SRP!$C$2:$C$7&gt;=E4466),SRP!$D$2:$D$7)*(G4466/100)*(E4466/1000)),
IF(AND(C4466="Wine",D4466="Fortified Wines"),
SUM(LOOKUP(2,1/(SRP!$B$26:$B$29&lt;=E4466)/(SRP!$C$26:$C$29&gt;=E4466),SRP!$D$26:$D$29)*(G4466/100)*(E4466/1000)),
IF(C4466="Wine",
SUM(LOOKUP(2,1/(SRP!$B$21:$B$25&lt;=E4466)/(SRP!$C$21:$C$25&gt;=E4466),SRP!$D$21:$D$25)*(G4466/100)*(E4466/1000)),
IF(AND(C4466="Ready to Drink",D4466="RTD-One Pour Cocktail&gt;7%&lt;=14.5"),
SUM(LOOKUP(2,1/(SRP!$B$16:$B$20&lt;=E4466)/(SRP!$C$16:$C$20&gt;=E4466),SRP!$D$16:$D$20)*(G4466/100)*(E4466/1000)),
IF(C4466="Ready to Drink",
SUM(LOOKUP(2,1/(SRP!$B$11:$B$15&lt;=E4466)/(SRP!$C$11:$C$15&gt;=E4466),SRP!$D$11:$D$15)*(G4466/100)*(E4466/1000)),
0)))))),2)</f>
        <v>15.52</v>
      </c>
      <c r="L4466" s="173" t="str">
        <f t="shared" si="69"/>
        <v>Ready to Drink2840</v>
      </c>
      <c r="M4466" s="154">
        <f>VLOOKUP(L4466,'Slope %'!C:D,2,0)</f>
        <v>0.1</v>
      </c>
    </row>
    <row r="4467" spans="1:13" x14ac:dyDescent="0.25">
      <c r="A4467" s="169">
        <v>56709</v>
      </c>
      <c r="B4467" s="170" t="s">
        <v>3467</v>
      </c>
      <c r="C4467" s="170" t="s">
        <v>263</v>
      </c>
      <c r="D4467" s="170" t="s">
        <v>332</v>
      </c>
      <c r="E4467" s="170">
        <v>2840</v>
      </c>
      <c r="F4467" s="170">
        <v>3</v>
      </c>
      <c r="G4467" s="171">
        <v>7</v>
      </c>
      <c r="H4467" s="170" t="s">
        <v>333</v>
      </c>
      <c r="I4467" s="171">
        <v>25.39</v>
      </c>
      <c r="J4467" s="169">
        <v>8</v>
      </c>
      <c r="K4467" s="154" cm="1">
        <f t="array" ref="K4467">ROUND(
IF(C4467="Beer",
SUM(LOOKUP(2,1/(SRP!$B$8:$B$10&lt;=E4467)/(SRP!$C$8:$C$10&gt;=E4467),SRP!$D$8:$D$10)*(G4467/100)*(E4467/1000)),
IF(C4467="Spirits",
SUM(LOOKUP(2,1/(SRP!$B$2:$B$7&lt;=E4467)/(SRP!$C$2:$C$7&gt;=E4467),SRP!$D$2:$D$7)*(G4467/100)*(E4467/1000)),
IF(AND(C4467="Wine",D4467="Fortified Wines"),
SUM(LOOKUP(2,1/(SRP!$B$26:$B$29&lt;=E4467)/(SRP!$C$26:$C$29&gt;=E4467),SRP!$D$26:$D$29)*(G4467/100)*(E4467/1000)),
IF(C4467="Wine",
SUM(LOOKUP(2,1/(SRP!$B$21:$B$25&lt;=E4467)/(SRP!$C$21:$C$25&gt;=E4467),SRP!$D$21:$D$25)*(G4467/100)*(E4467/1000)),
IF(AND(C4467="Ready to Drink",D4467="RTD-One Pour Cocktail&gt;7%&lt;=14.5"),
SUM(LOOKUP(2,1/(SRP!$B$16:$B$20&lt;=E4467)/(SRP!$C$16:$C$20&gt;=E4467),SRP!$D$16:$D$20)*(G4467/100)*(E4467/1000)),
IF(C4467="Ready to Drink",
SUM(LOOKUP(2,1/(SRP!$B$11:$B$15&lt;=E4467)/(SRP!$C$11:$C$15&gt;=E4467),SRP!$D$11:$D$15)*(G4467/100)*(E4467/1000)),
0)))))),2)</f>
        <v>15.52</v>
      </c>
      <c r="L4467" s="173" t="str">
        <f t="shared" si="69"/>
        <v>Ready to Drink2840</v>
      </c>
      <c r="M4467" s="154">
        <f>VLOOKUP(L4467,'Slope %'!C:D,2,0)</f>
        <v>0.1</v>
      </c>
    </row>
    <row r="4468" spans="1:13" x14ac:dyDescent="0.25">
      <c r="A4468" s="169">
        <v>56719</v>
      </c>
      <c r="B4468" s="170" t="s">
        <v>3468</v>
      </c>
      <c r="C4468" s="170" t="s">
        <v>263</v>
      </c>
      <c r="D4468" s="170" t="s">
        <v>264</v>
      </c>
      <c r="E4468" s="170">
        <v>473</v>
      </c>
      <c r="F4468" s="170">
        <v>24</v>
      </c>
      <c r="G4468" s="171">
        <v>5</v>
      </c>
      <c r="H4468" s="170" t="s">
        <v>3445</v>
      </c>
      <c r="I4468" s="171">
        <v>5.5</v>
      </c>
      <c r="J4468" s="169">
        <v>1</v>
      </c>
      <c r="K4468" s="154" cm="1">
        <f t="array" ref="K4468">ROUND(
IF(C4468="Beer",
SUM(LOOKUP(2,1/(SRP!$B$8:$B$10&lt;=E4468)/(SRP!$C$8:$C$10&gt;=E4468),SRP!$D$8:$D$10)*(G4468/100)*(E4468/1000)),
IF(C4468="Spirits",
SUM(LOOKUP(2,1/(SRP!$B$2:$B$7&lt;=E4468)/(SRP!$C$2:$C$7&gt;=E4468),SRP!$D$2:$D$7)*(G4468/100)*(E4468/1000)),
IF(AND(C4468="Wine",D4468="Fortified Wines"),
SUM(LOOKUP(2,1/(SRP!$B$26:$B$29&lt;=E4468)/(SRP!$C$26:$C$29&gt;=E4468),SRP!$D$26:$D$29)*(G4468/100)*(E4468/1000)),
IF(C4468="Wine",
SUM(LOOKUP(2,1/(SRP!$B$21:$B$25&lt;=E4468)/(SRP!$C$21:$C$25&gt;=E4468),SRP!$D$21:$D$25)*(G4468/100)*(E4468/1000)),
IF(AND(C4468="Ready to Drink",D4468="RTD-One Pour Cocktail&gt;7%&lt;=14.5"),
SUM(LOOKUP(2,1/(SRP!$B$16:$B$20&lt;=E4468)/(SRP!$C$16:$C$20&gt;=E4468),SRP!$D$16:$D$20)*(G4468/100)*(E4468/1000)),
IF(C4468="Ready to Drink",
SUM(LOOKUP(2,1/(SRP!$B$11:$B$15&lt;=E4468)/(SRP!$C$11:$C$15&gt;=E4468),SRP!$D$11:$D$15)*(G4468/100)*(E4468/1000)),
0)))))),2)</f>
        <v>1.96</v>
      </c>
      <c r="L4468" s="173" t="str">
        <f t="shared" si="69"/>
        <v>Ready to Drink473</v>
      </c>
      <c r="M4468" s="154">
        <f>VLOOKUP(L4468,'Slope %'!C:D,2,0)</f>
        <v>0.12</v>
      </c>
    </row>
    <row r="4469" spans="1:13" x14ac:dyDescent="0.25">
      <c r="A4469" s="169">
        <v>56719</v>
      </c>
      <c r="B4469" s="170" t="s">
        <v>3468</v>
      </c>
      <c r="C4469" s="170" t="s">
        <v>263</v>
      </c>
      <c r="D4469" s="170" t="s">
        <v>264</v>
      </c>
      <c r="E4469" s="170">
        <v>473</v>
      </c>
      <c r="F4469" s="170">
        <v>24</v>
      </c>
      <c r="G4469" s="171">
        <v>5</v>
      </c>
      <c r="H4469" s="170" t="s">
        <v>1407</v>
      </c>
      <c r="I4469" s="171">
        <v>5.5</v>
      </c>
      <c r="J4469" s="169">
        <v>1</v>
      </c>
      <c r="K4469" s="154" cm="1">
        <f t="array" ref="K4469">ROUND(
IF(C4469="Beer",
SUM(LOOKUP(2,1/(SRP!$B$8:$B$10&lt;=E4469)/(SRP!$C$8:$C$10&gt;=E4469),SRP!$D$8:$D$10)*(G4469/100)*(E4469/1000)),
IF(C4469="Spirits",
SUM(LOOKUP(2,1/(SRP!$B$2:$B$7&lt;=E4469)/(SRP!$C$2:$C$7&gt;=E4469),SRP!$D$2:$D$7)*(G4469/100)*(E4469/1000)),
IF(AND(C4469="Wine",D4469="Fortified Wines"),
SUM(LOOKUP(2,1/(SRP!$B$26:$B$29&lt;=E4469)/(SRP!$C$26:$C$29&gt;=E4469),SRP!$D$26:$D$29)*(G4469/100)*(E4469/1000)),
IF(C4469="Wine",
SUM(LOOKUP(2,1/(SRP!$B$21:$B$25&lt;=E4469)/(SRP!$C$21:$C$25&gt;=E4469),SRP!$D$21:$D$25)*(G4469/100)*(E4469/1000)),
IF(AND(C4469="Ready to Drink",D4469="RTD-One Pour Cocktail&gt;7%&lt;=14.5"),
SUM(LOOKUP(2,1/(SRP!$B$16:$B$20&lt;=E4469)/(SRP!$C$16:$C$20&gt;=E4469),SRP!$D$16:$D$20)*(G4469/100)*(E4469/1000)),
IF(C4469="Ready to Drink",
SUM(LOOKUP(2,1/(SRP!$B$11:$B$15&lt;=E4469)/(SRP!$C$11:$C$15&gt;=E4469),SRP!$D$11:$D$15)*(G4469/100)*(E4469/1000)),
0)))))),2)</f>
        <v>1.96</v>
      </c>
      <c r="L4469" s="173" t="str">
        <f t="shared" si="69"/>
        <v>Ready to Drink473</v>
      </c>
      <c r="M4469" s="154">
        <f>VLOOKUP(L4469,'Slope %'!C:D,2,0)</f>
        <v>0.12</v>
      </c>
    </row>
    <row r="4470" spans="1:13" x14ac:dyDescent="0.25">
      <c r="A4470" s="169">
        <v>56720</v>
      </c>
      <c r="B4470" s="170" t="s">
        <v>3469</v>
      </c>
      <c r="C4470" s="170" t="s">
        <v>263</v>
      </c>
      <c r="D4470" s="170" t="s">
        <v>264</v>
      </c>
      <c r="E4470" s="170">
        <v>473</v>
      </c>
      <c r="F4470" s="170">
        <v>24</v>
      </c>
      <c r="G4470" s="171">
        <v>5.5</v>
      </c>
      <c r="H4470" s="170" t="s">
        <v>3445</v>
      </c>
      <c r="I4470" s="171">
        <v>5.5</v>
      </c>
      <c r="J4470" s="169">
        <v>1</v>
      </c>
      <c r="K4470" s="154" cm="1">
        <f t="array" ref="K4470">ROUND(
IF(C4470="Beer",
SUM(LOOKUP(2,1/(SRP!$B$8:$B$10&lt;=E4470)/(SRP!$C$8:$C$10&gt;=E4470),SRP!$D$8:$D$10)*(G4470/100)*(E4470/1000)),
IF(C4470="Spirits",
SUM(LOOKUP(2,1/(SRP!$B$2:$B$7&lt;=E4470)/(SRP!$C$2:$C$7&gt;=E4470),SRP!$D$2:$D$7)*(G4470/100)*(E4470/1000)),
IF(AND(C4470="Wine",D4470="Fortified Wines"),
SUM(LOOKUP(2,1/(SRP!$B$26:$B$29&lt;=E4470)/(SRP!$C$26:$C$29&gt;=E4470),SRP!$D$26:$D$29)*(G4470/100)*(E4470/1000)),
IF(C4470="Wine",
SUM(LOOKUP(2,1/(SRP!$B$21:$B$25&lt;=E4470)/(SRP!$C$21:$C$25&gt;=E4470),SRP!$D$21:$D$25)*(G4470/100)*(E4470/1000)),
IF(AND(C4470="Ready to Drink",D4470="RTD-One Pour Cocktail&gt;7%&lt;=14.5"),
SUM(LOOKUP(2,1/(SRP!$B$16:$B$20&lt;=E4470)/(SRP!$C$16:$C$20&gt;=E4470),SRP!$D$16:$D$20)*(G4470/100)*(E4470/1000)),
IF(C4470="Ready to Drink",
SUM(LOOKUP(2,1/(SRP!$B$11:$B$15&lt;=E4470)/(SRP!$C$11:$C$15&gt;=E4470),SRP!$D$11:$D$15)*(G4470/100)*(E4470/1000)),
0)))))),2)</f>
        <v>2.15</v>
      </c>
      <c r="L4470" s="173" t="str">
        <f t="shared" si="69"/>
        <v>Ready to Drink473</v>
      </c>
      <c r="M4470" s="154">
        <f>VLOOKUP(L4470,'Slope %'!C:D,2,0)</f>
        <v>0.12</v>
      </c>
    </row>
    <row r="4471" spans="1:13" x14ac:dyDescent="0.25">
      <c r="A4471" s="169">
        <v>56720</v>
      </c>
      <c r="B4471" s="170" t="s">
        <v>3469</v>
      </c>
      <c r="C4471" s="170" t="s">
        <v>263</v>
      </c>
      <c r="D4471" s="170" t="s">
        <v>264</v>
      </c>
      <c r="E4471" s="170">
        <v>473</v>
      </c>
      <c r="F4471" s="170">
        <v>24</v>
      </c>
      <c r="G4471" s="171">
        <v>5.5</v>
      </c>
      <c r="H4471" s="170" t="s">
        <v>1407</v>
      </c>
      <c r="I4471" s="171">
        <v>5.5</v>
      </c>
      <c r="J4471" s="169">
        <v>1</v>
      </c>
      <c r="K4471" s="154" cm="1">
        <f t="array" ref="K4471">ROUND(
IF(C4471="Beer",
SUM(LOOKUP(2,1/(SRP!$B$8:$B$10&lt;=E4471)/(SRP!$C$8:$C$10&gt;=E4471),SRP!$D$8:$D$10)*(G4471/100)*(E4471/1000)),
IF(C4471="Spirits",
SUM(LOOKUP(2,1/(SRP!$B$2:$B$7&lt;=E4471)/(SRP!$C$2:$C$7&gt;=E4471),SRP!$D$2:$D$7)*(G4471/100)*(E4471/1000)),
IF(AND(C4471="Wine",D4471="Fortified Wines"),
SUM(LOOKUP(2,1/(SRP!$B$26:$B$29&lt;=E4471)/(SRP!$C$26:$C$29&gt;=E4471),SRP!$D$26:$D$29)*(G4471/100)*(E4471/1000)),
IF(C4471="Wine",
SUM(LOOKUP(2,1/(SRP!$B$21:$B$25&lt;=E4471)/(SRP!$C$21:$C$25&gt;=E4471),SRP!$D$21:$D$25)*(G4471/100)*(E4471/1000)),
IF(AND(C4471="Ready to Drink",D4471="RTD-One Pour Cocktail&gt;7%&lt;=14.5"),
SUM(LOOKUP(2,1/(SRP!$B$16:$B$20&lt;=E4471)/(SRP!$C$16:$C$20&gt;=E4471),SRP!$D$16:$D$20)*(G4471/100)*(E4471/1000)),
IF(C4471="Ready to Drink",
SUM(LOOKUP(2,1/(SRP!$B$11:$B$15&lt;=E4471)/(SRP!$C$11:$C$15&gt;=E4471),SRP!$D$11:$D$15)*(G4471/100)*(E4471/1000)),
0)))))),2)</f>
        <v>2.15</v>
      </c>
      <c r="L4471" s="173" t="str">
        <f t="shared" si="69"/>
        <v>Ready to Drink473</v>
      </c>
      <c r="M4471" s="154">
        <f>VLOOKUP(L4471,'Slope %'!C:D,2,0)</f>
        <v>0.12</v>
      </c>
    </row>
    <row r="4472" spans="1:13" x14ac:dyDescent="0.25">
      <c r="A4472" s="169">
        <v>56723</v>
      </c>
      <c r="B4472" s="170" t="s">
        <v>3470</v>
      </c>
      <c r="C4472" s="170" t="s">
        <v>263</v>
      </c>
      <c r="D4472" s="170" t="s">
        <v>264</v>
      </c>
      <c r="E4472" s="170">
        <v>473</v>
      </c>
      <c r="F4472" s="170">
        <v>24</v>
      </c>
      <c r="G4472" s="171">
        <v>5</v>
      </c>
      <c r="H4472" s="170" t="s">
        <v>3445</v>
      </c>
      <c r="I4472" s="171">
        <v>5.5</v>
      </c>
      <c r="J4472" s="169">
        <v>1</v>
      </c>
      <c r="K4472" s="154" cm="1">
        <f t="array" ref="K4472">ROUND(
IF(C4472="Beer",
SUM(LOOKUP(2,1/(SRP!$B$8:$B$10&lt;=E4472)/(SRP!$C$8:$C$10&gt;=E4472),SRP!$D$8:$D$10)*(G4472/100)*(E4472/1000)),
IF(C4472="Spirits",
SUM(LOOKUP(2,1/(SRP!$B$2:$B$7&lt;=E4472)/(SRP!$C$2:$C$7&gt;=E4472),SRP!$D$2:$D$7)*(G4472/100)*(E4472/1000)),
IF(AND(C4472="Wine",D4472="Fortified Wines"),
SUM(LOOKUP(2,1/(SRP!$B$26:$B$29&lt;=E4472)/(SRP!$C$26:$C$29&gt;=E4472),SRP!$D$26:$D$29)*(G4472/100)*(E4472/1000)),
IF(C4472="Wine",
SUM(LOOKUP(2,1/(SRP!$B$21:$B$25&lt;=E4472)/(SRP!$C$21:$C$25&gt;=E4472),SRP!$D$21:$D$25)*(G4472/100)*(E4472/1000)),
IF(AND(C4472="Ready to Drink",D4472="RTD-One Pour Cocktail&gt;7%&lt;=14.5"),
SUM(LOOKUP(2,1/(SRP!$B$16:$B$20&lt;=E4472)/(SRP!$C$16:$C$20&gt;=E4472),SRP!$D$16:$D$20)*(G4472/100)*(E4472/1000)),
IF(C4472="Ready to Drink",
SUM(LOOKUP(2,1/(SRP!$B$11:$B$15&lt;=E4472)/(SRP!$C$11:$C$15&gt;=E4472),SRP!$D$11:$D$15)*(G4472/100)*(E4472/1000)),
0)))))),2)</f>
        <v>1.96</v>
      </c>
      <c r="L4472" s="173" t="str">
        <f t="shared" si="69"/>
        <v>Ready to Drink473</v>
      </c>
      <c r="M4472" s="154">
        <f>VLOOKUP(L4472,'Slope %'!C:D,2,0)</f>
        <v>0.12</v>
      </c>
    </row>
    <row r="4473" spans="1:13" x14ac:dyDescent="0.25">
      <c r="A4473" s="169">
        <v>56723</v>
      </c>
      <c r="B4473" s="170" t="s">
        <v>3470</v>
      </c>
      <c r="C4473" s="170" t="s">
        <v>263</v>
      </c>
      <c r="D4473" s="170" t="s">
        <v>264</v>
      </c>
      <c r="E4473" s="170">
        <v>473</v>
      </c>
      <c r="F4473" s="170">
        <v>24</v>
      </c>
      <c r="G4473" s="171">
        <v>5</v>
      </c>
      <c r="H4473" s="170" t="s">
        <v>1407</v>
      </c>
      <c r="I4473" s="171">
        <v>5.5</v>
      </c>
      <c r="J4473" s="169">
        <v>1</v>
      </c>
      <c r="K4473" s="154" cm="1">
        <f t="array" ref="K4473">ROUND(
IF(C4473="Beer",
SUM(LOOKUP(2,1/(SRP!$B$8:$B$10&lt;=E4473)/(SRP!$C$8:$C$10&gt;=E4473),SRP!$D$8:$D$10)*(G4473/100)*(E4473/1000)),
IF(C4473="Spirits",
SUM(LOOKUP(2,1/(SRP!$B$2:$B$7&lt;=E4473)/(SRP!$C$2:$C$7&gt;=E4473),SRP!$D$2:$D$7)*(G4473/100)*(E4473/1000)),
IF(AND(C4473="Wine",D4473="Fortified Wines"),
SUM(LOOKUP(2,1/(SRP!$B$26:$B$29&lt;=E4473)/(SRP!$C$26:$C$29&gt;=E4473),SRP!$D$26:$D$29)*(G4473/100)*(E4473/1000)),
IF(C4473="Wine",
SUM(LOOKUP(2,1/(SRP!$B$21:$B$25&lt;=E4473)/(SRP!$C$21:$C$25&gt;=E4473),SRP!$D$21:$D$25)*(G4473/100)*(E4473/1000)),
IF(AND(C4473="Ready to Drink",D4473="RTD-One Pour Cocktail&gt;7%&lt;=14.5"),
SUM(LOOKUP(2,1/(SRP!$B$16:$B$20&lt;=E4473)/(SRP!$C$16:$C$20&gt;=E4473),SRP!$D$16:$D$20)*(G4473/100)*(E4473/1000)),
IF(C4473="Ready to Drink",
SUM(LOOKUP(2,1/(SRP!$B$11:$B$15&lt;=E4473)/(SRP!$C$11:$C$15&gt;=E4473),SRP!$D$11:$D$15)*(G4473/100)*(E4473/1000)),
0)))))),2)</f>
        <v>1.96</v>
      </c>
      <c r="L4473" s="173" t="str">
        <f t="shared" si="69"/>
        <v>Ready to Drink473</v>
      </c>
      <c r="M4473" s="154">
        <f>VLOOKUP(L4473,'Slope %'!C:D,2,0)</f>
        <v>0.12</v>
      </c>
    </row>
    <row r="4474" spans="1:13" x14ac:dyDescent="0.25">
      <c r="A4474" s="169">
        <v>56726</v>
      </c>
      <c r="B4474" s="170" t="s">
        <v>3471</v>
      </c>
      <c r="C4474" s="170" t="s">
        <v>263</v>
      </c>
      <c r="D4474" s="170" t="s">
        <v>264</v>
      </c>
      <c r="E4474" s="170">
        <v>473</v>
      </c>
      <c r="F4474" s="170">
        <v>24</v>
      </c>
      <c r="G4474" s="171">
        <v>5</v>
      </c>
      <c r="H4474" s="170" t="s">
        <v>3445</v>
      </c>
      <c r="I4474" s="171">
        <v>5.5</v>
      </c>
      <c r="J4474" s="169">
        <v>1</v>
      </c>
      <c r="K4474" s="154" cm="1">
        <f t="array" ref="K4474">ROUND(
IF(C4474="Beer",
SUM(LOOKUP(2,1/(SRP!$B$8:$B$10&lt;=E4474)/(SRP!$C$8:$C$10&gt;=E4474),SRP!$D$8:$D$10)*(G4474/100)*(E4474/1000)),
IF(C4474="Spirits",
SUM(LOOKUP(2,1/(SRP!$B$2:$B$7&lt;=E4474)/(SRP!$C$2:$C$7&gt;=E4474),SRP!$D$2:$D$7)*(G4474/100)*(E4474/1000)),
IF(AND(C4474="Wine",D4474="Fortified Wines"),
SUM(LOOKUP(2,1/(SRP!$B$26:$B$29&lt;=E4474)/(SRP!$C$26:$C$29&gt;=E4474),SRP!$D$26:$D$29)*(G4474/100)*(E4474/1000)),
IF(C4474="Wine",
SUM(LOOKUP(2,1/(SRP!$B$21:$B$25&lt;=E4474)/(SRP!$C$21:$C$25&gt;=E4474),SRP!$D$21:$D$25)*(G4474/100)*(E4474/1000)),
IF(AND(C4474="Ready to Drink",D4474="RTD-One Pour Cocktail&gt;7%&lt;=14.5"),
SUM(LOOKUP(2,1/(SRP!$B$16:$B$20&lt;=E4474)/(SRP!$C$16:$C$20&gt;=E4474),SRP!$D$16:$D$20)*(G4474/100)*(E4474/1000)),
IF(C4474="Ready to Drink",
SUM(LOOKUP(2,1/(SRP!$B$11:$B$15&lt;=E4474)/(SRP!$C$11:$C$15&gt;=E4474),SRP!$D$11:$D$15)*(G4474/100)*(E4474/1000)),
0)))))),2)</f>
        <v>1.96</v>
      </c>
      <c r="L4474" s="173" t="str">
        <f t="shared" si="69"/>
        <v>Ready to Drink473</v>
      </c>
      <c r="M4474" s="154">
        <f>VLOOKUP(L4474,'Slope %'!C:D,2,0)</f>
        <v>0.12</v>
      </c>
    </row>
    <row r="4475" spans="1:13" x14ac:dyDescent="0.25">
      <c r="A4475" s="169">
        <v>56726</v>
      </c>
      <c r="B4475" s="170" t="s">
        <v>3471</v>
      </c>
      <c r="C4475" s="170" t="s">
        <v>263</v>
      </c>
      <c r="D4475" s="170" t="s">
        <v>264</v>
      </c>
      <c r="E4475" s="170">
        <v>473</v>
      </c>
      <c r="F4475" s="170">
        <v>24</v>
      </c>
      <c r="G4475" s="171">
        <v>5</v>
      </c>
      <c r="H4475" s="170" t="s">
        <v>1407</v>
      </c>
      <c r="I4475" s="171">
        <v>5.5</v>
      </c>
      <c r="J4475" s="169">
        <v>1</v>
      </c>
      <c r="K4475" s="154" cm="1">
        <f t="array" ref="K4475">ROUND(
IF(C4475="Beer",
SUM(LOOKUP(2,1/(SRP!$B$8:$B$10&lt;=E4475)/(SRP!$C$8:$C$10&gt;=E4475),SRP!$D$8:$D$10)*(G4475/100)*(E4475/1000)),
IF(C4475="Spirits",
SUM(LOOKUP(2,1/(SRP!$B$2:$B$7&lt;=E4475)/(SRP!$C$2:$C$7&gt;=E4475),SRP!$D$2:$D$7)*(G4475/100)*(E4475/1000)),
IF(AND(C4475="Wine",D4475="Fortified Wines"),
SUM(LOOKUP(2,1/(SRP!$B$26:$B$29&lt;=E4475)/(SRP!$C$26:$C$29&gt;=E4475),SRP!$D$26:$D$29)*(G4475/100)*(E4475/1000)),
IF(C4475="Wine",
SUM(LOOKUP(2,1/(SRP!$B$21:$B$25&lt;=E4475)/(SRP!$C$21:$C$25&gt;=E4475),SRP!$D$21:$D$25)*(G4475/100)*(E4475/1000)),
IF(AND(C4475="Ready to Drink",D4475="RTD-One Pour Cocktail&gt;7%&lt;=14.5"),
SUM(LOOKUP(2,1/(SRP!$B$16:$B$20&lt;=E4475)/(SRP!$C$16:$C$20&gt;=E4475),SRP!$D$16:$D$20)*(G4475/100)*(E4475/1000)),
IF(C4475="Ready to Drink",
SUM(LOOKUP(2,1/(SRP!$B$11:$B$15&lt;=E4475)/(SRP!$C$11:$C$15&gt;=E4475),SRP!$D$11:$D$15)*(G4475/100)*(E4475/1000)),
0)))))),2)</f>
        <v>1.96</v>
      </c>
      <c r="L4475" s="173" t="str">
        <f t="shared" si="69"/>
        <v>Ready to Drink473</v>
      </c>
      <c r="M4475" s="154">
        <f>VLOOKUP(L4475,'Slope %'!C:D,2,0)</f>
        <v>0.12</v>
      </c>
    </row>
    <row r="4476" spans="1:13" x14ac:dyDescent="0.25">
      <c r="A4476" s="169">
        <v>56730</v>
      </c>
      <c r="B4476" s="170" t="s">
        <v>3472</v>
      </c>
      <c r="C4476" s="170" t="s">
        <v>263</v>
      </c>
      <c r="D4476" s="170" t="s">
        <v>264</v>
      </c>
      <c r="E4476" s="170">
        <v>473</v>
      </c>
      <c r="F4476" s="170">
        <v>24</v>
      </c>
      <c r="G4476" s="171">
        <v>5</v>
      </c>
      <c r="H4476" s="170" t="s">
        <v>3445</v>
      </c>
      <c r="I4476" s="171">
        <v>5.75</v>
      </c>
      <c r="J4476" s="169">
        <v>1</v>
      </c>
      <c r="K4476" s="154" cm="1">
        <f t="array" ref="K4476">ROUND(
IF(C4476="Beer",
SUM(LOOKUP(2,1/(SRP!$B$8:$B$10&lt;=E4476)/(SRP!$C$8:$C$10&gt;=E4476),SRP!$D$8:$D$10)*(G4476/100)*(E4476/1000)),
IF(C4476="Spirits",
SUM(LOOKUP(2,1/(SRP!$B$2:$B$7&lt;=E4476)/(SRP!$C$2:$C$7&gt;=E4476),SRP!$D$2:$D$7)*(G4476/100)*(E4476/1000)),
IF(AND(C4476="Wine",D4476="Fortified Wines"),
SUM(LOOKUP(2,1/(SRP!$B$26:$B$29&lt;=E4476)/(SRP!$C$26:$C$29&gt;=E4476),SRP!$D$26:$D$29)*(G4476/100)*(E4476/1000)),
IF(C4476="Wine",
SUM(LOOKUP(2,1/(SRP!$B$21:$B$25&lt;=E4476)/(SRP!$C$21:$C$25&gt;=E4476),SRP!$D$21:$D$25)*(G4476/100)*(E4476/1000)),
IF(AND(C4476="Ready to Drink",D4476="RTD-One Pour Cocktail&gt;7%&lt;=14.5"),
SUM(LOOKUP(2,1/(SRP!$B$16:$B$20&lt;=E4476)/(SRP!$C$16:$C$20&gt;=E4476),SRP!$D$16:$D$20)*(G4476/100)*(E4476/1000)),
IF(C4476="Ready to Drink",
SUM(LOOKUP(2,1/(SRP!$B$11:$B$15&lt;=E4476)/(SRP!$C$11:$C$15&gt;=E4476),SRP!$D$11:$D$15)*(G4476/100)*(E4476/1000)),
0)))))),2)</f>
        <v>1.96</v>
      </c>
      <c r="L4476" s="173" t="str">
        <f t="shared" si="69"/>
        <v>Ready to Drink473</v>
      </c>
      <c r="M4476" s="154">
        <f>VLOOKUP(L4476,'Slope %'!C:D,2,0)</f>
        <v>0.12</v>
      </c>
    </row>
    <row r="4477" spans="1:13" x14ac:dyDescent="0.25">
      <c r="A4477" s="169">
        <v>56730</v>
      </c>
      <c r="B4477" s="170" t="s">
        <v>3472</v>
      </c>
      <c r="C4477" s="170" t="s">
        <v>263</v>
      </c>
      <c r="D4477" s="170" t="s">
        <v>264</v>
      </c>
      <c r="E4477" s="170">
        <v>473</v>
      </c>
      <c r="F4477" s="170">
        <v>24</v>
      </c>
      <c r="G4477" s="171">
        <v>5</v>
      </c>
      <c r="H4477" s="170" t="s">
        <v>1407</v>
      </c>
      <c r="I4477" s="171">
        <v>5.75</v>
      </c>
      <c r="J4477" s="169">
        <v>1</v>
      </c>
      <c r="K4477" s="154" cm="1">
        <f t="array" ref="K4477">ROUND(
IF(C4477="Beer",
SUM(LOOKUP(2,1/(SRP!$B$8:$B$10&lt;=E4477)/(SRP!$C$8:$C$10&gt;=E4477),SRP!$D$8:$D$10)*(G4477/100)*(E4477/1000)),
IF(C4477="Spirits",
SUM(LOOKUP(2,1/(SRP!$B$2:$B$7&lt;=E4477)/(SRP!$C$2:$C$7&gt;=E4477),SRP!$D$2:$D$7)*(G4477/100)*(E4477/1000)),
IF(AND(C4477="Wine",D4477="Fortified Wines"),
SUM(LOOKUP(2,1/(SRP!$B$26:$B$29&lt;=E4477)/(SRP!$C$26:$C$29&gt;=E4477),SRP!$D$26:$D$29)*(G4477/100)*(E4477/1000)),
IF(C4477="Wine",
SUM(LOOKUP(2,1/(SRP!$B$21:$B$25&lt;=E4477)/(SRP!$C$21:$C$25&gt;=E4477),SRP!$D$21:$D$25)*(G4477/100)*(E4477/1000)),
IF(AND(C4477="Ready to Drink",D4477="RTD-One Pour Cocktail&gt;7%&lt;=14.5"),
SUM(LOOKUP(2,1/(SRP!$B$16:$B$20&lt;=E4477)/(SRP!$C$16:$C$20&gt;=E4477),SRP!$D$16:$D$20)*(G4477/100)*(E4477/1000)),
IF(C4477="Ready to Drink",
SUM(LOOKUP(2,1/(SRP!$B$11:$B$15&lt;=E4477)/(SRP!$C$11:$C$15&gt;=E4477),SRP!$D$11:$D$15)*(G4477/100)*(E4477/1000)),
0)))))),2)</f>
        <v>1.96</v>
      </c>
      <c r="L4477" s="173" t="str">
        <f t="shared" si="69"/>
        <v>Ready to Drink473</v>
      </c>
      <c r="M4477" s="154">
        <f>VLOOKUP(L4477,'Slope %'!C:D,2,0)</f>
        <v>0.12</v>
      </c>
    </row>
    <row r="4478" spans="1:13" x14ac:dyDescent="0.25">
      <c r="A4478" s="169">
        <v>56734</v>
      </c>
      <c r="B4478" s="170" t="s">
        <v>3473</v>
      </c>
      <c r="C4478" s="170" t="s">
        <v>263</v>
      </c>
      <c r="D4478" s="170" t="s">
        <v>264</v>
      </c>
      <c r="E4478" s="170">
        <v>473</v>
      </c>
      <c r="F4478" s="170">
        <v>24</v>
      </c>
      <c r="G4478" s="171">
        <v>7</v>
      </c>
      <c r="H4478" s="170" t="s">
        <v>285</v>
      </c>
      <c r="I4478" s="171">
        <v>3.99</v>
      </c>
      <c r="J4478" s="169">
        <v>1</v>
      </c>
      <c r="K4478" s="154" cm="1">
        <f t="array" ref="K4478">ROUND(
IF(C4478="Beer",
SUM(LOOKUP(2,1/(SRP!$B$8:$B$10&lt;=E4478)/(SRP!$C$8:$C$10&gt;=E4478),SRP!$D$8:$D$10)*(G4478/100)*(E4478/1000)),
IF(C4478="Spirits",
SUM(LOOKUP(2,1/(SRP!$B$2:$B$7&lt;=E4478)/(SRP!$C$2:$C$7&gt;=E4478),SRP!$D$2:$D$7)*(G4478/100)*(E4478/1000)),
IF(AND(C4478="Wine",D4478="Fortified Wines"),
SUM(LOOKUP(2,1/(SRP!$B$26:$B$29&lt;=E4478)/(SRP!$C$26:$C$29&gt;=E4478),SRP!$D$26:$D$29)*(G4478/100)*(E4478/1000)),
IF(C4478="Wine",
SUM(LOOKUP(2,1/(SRP!$B$21:$B$25&lt;=E4478)/(SRP!$C$21:$C$25&gt;=E4478),SRP!$D$21:$D$25)*(G4478/100)*(E4478/1000)),
IF(AND(C4478="Ready to Drink",D4478="RTD-One Pour Cocktail&gt;7%&lt;=14.5"),
SUM(LOOKUP(2,1/(SRP!$B$16:$B$20&lt;=E4478)/(SRP!$C$16:$C$20&gt;=E4478),SRP!$D$16:$D$20)*(G4478/100)*(E4478/1000)),
IF(C4478="Ready to Drink",
SUM(LOOKUP(2,1/(SRP!$B$11:$B$15&lt;=E4478)/(SRP!$C$11:$C$15&gt;=E4478),SRP!$D$11:$D$15)*(G4478/100)*(E4478/1000)),
0)))))),2)</f>
        <v>2.74</v>
      </c>
      <c r="L4478" s="173" t="str">
        <f t="shared" si="69"/>
        <v>Ready to Drink473</v>
      </c>
      <c r="M4478" s="154">
        <f>VLOOKUP(L4478,'Slope %'!C:D,2,0)</f>
        <v>0.12</v>
      </c>
    </row>
    <row r="4479" spans="1:13" x14ac:dyDescent="0.25">
      <c r="A4479" s="169">
        <v>56734</v>
      </c>
      <c r="B4479" s="170" t="s">
        <v>3473</v>
      </c>
      <c r="C4479" s="170" t="s">
        <v>263</v>
      </c>
      <c r="D4479" s="170" t="s">
        <v>264</v>
      </c>
      <c r="E4479" s="170">
        <v>473</v>
      </c>
      <c r="F4479" s="170">
        <v>24</v>
      </c>
      <c r="G4479" s="171">
        <v>7</v>
      </c>
      <c r="H4479" s="170" t="s">
        <v>285</v>
      </c>
      <c r="I4479" s="171">
        <v>3.99</v>
      </c>
      <c r="J4479" s="169">
        <v>1</v>
      </c>
      <c r="K4479" s="154" cm="1">
        <f t="array" ref="K4479">ROUND(
IF(C4479="Beer",
SUM(LOOKUP(2,1/(SRP!$B$8:$B$10&lt;=E4479)/(SRP!$C$8:$C$10&gt;=E4479),SRP!$D$8:$D$10)*(G4479/100)*(E4479/1000)),
IF(C4479="Spirits",
SUM(LOOKUP(2,1/(SRP!$B$2:$B$7&lt;=E4479)/(SRP!$C$2:$C$7&gt;=E4479),SRP!$D$2:$D$7)*(G4479/100)*(E4479/1000)),
IF(AND(C4479="Wine",D4479="Fortified Wines"),
SUM(LOOKUP(2,1/(SRP!$B$26:$B$29&lt;=E4479)/(SRP!$C$26:$C$29&gt;=E4479),SRP!$D$26:$D$29)*(G4479/100)*(E4479/1000)),
IF(C4479="Wine",
SUM(LOOKUP(2,1/(SRP!$B$21:$B$25&lt;=E4479)/(SRP!$C$21:$C$25&gt;=E4479),SRP!$D$21:$D$25)*(G4479/100)*(E4479/1000)),
IF(AND(C4479="Ready to Drink",D4479="RTD-One Pour Cocktail&gt;7%&lt;=14.5"),
SUM(LOOKUP(2,1/(SRP!$B$16:$B$20&lt;=E4479)/(SRP!$C$16:$C$20&gt;=E4479),SRP!$D$16:$D$20)*(G4479/100)*(E4479/1000)),
IF(C4479="Ready to Drink",
SUM(LOOKUP(2,1/(SRP!$B$11:$B$15&lt;=E4479)/(SRP!$C$11:$C$15&gt;=E4479),SRP!$D$11:$D$15)*(G4479/100)*(E4479/1000)),
0)))))),2)</f>
        <v>2.74</v>
      </c>
      <c r="L4479" s="173" t="str">
        <f t="shared" si="69"/>
        <v>Ready to Drink473</v>
      </c>
      <c r="M4479" s="154">
        <f>VLOOKUP(L4479,'Slope %'!C:D,2,0)</f>
        <v>0.12</v>
      </c>
    </row>
    <row r="4480" spans="1:13" x14ac:dyDescent="0.25">
      <c r="A4480" s="169">
        <v>56735</v>
      </c>
      <c r="B4480" s="170" t="s">
        <v>3474</v>
      </c>
      <c r="C4480" s="170" t="s">
        <v>263</v>
      </c>
      <c r="D4480" s="170" t="s">
        <v>806</v>
      </c>
      <c r="E4480" s="170">
        <v>8520</v>
      </c>
      <c r="F4480" s="170">
        <v>1</v>
      </c>
      <c r="G4480" s="171">
        <v>4.5</v>
      </c>
      <c r="H4480" s="170" t="s">
        <v>13</v>
      </c>
      <c r="I4480" s="171">
        <v>60.99</v>
      </c>
      <c r="J4480" s="169">
        <v>24</v>
      </c>
      <c r="K4480" s="154" cm="1">
        <f t="array" ref="K4480">ROUND(
IF(C4480="Beer",
SUM(LOOKUP(2,1/(SRP!$B$8:$B$10&lt;=E4480)/(SRP!$C$8:$C$10&gt;=E4480),SRP!$D$8:$D$10)*(G4480/100)*(E4480/1000)),
IF(C4480="Spirits",
SUM(LOOKUP(2,1/(SRP!$B$2:$B$7&lt;=E4480)/(SRP!$C$2:$C$7&gt;=E4480),SRP!$D$2:$D$7)*(G4480/100)*(E4480/1000)),
IF(AND(C4480="Wine",D4480="Fortified Wines"),
SUM(LOOKUP(2,1/(SRP!$B$26:$B$29&lt;=E4480)/(SRP!$C$26:$C$29&gt;=E4480),SRP!$D$26:$D$29)*(G4480/100)*(E4480/1000)),
IF(C4480="Wine",
SUM(LOOKUP(2,1/(SRP!$B$21:$B$25&lt;=E4480)/(SRP!$C$21:$C$25&gt;=E4480),SRP!$D$21:$D$25)*(G4480/100)*(E4480/1000)),
IF(AND(C4480="Ready to Drink",D4480="RTD-One Pour Cocktail&gt;7%&lt;=14.5"),
SUM(LOOKUP(2,1/(SRP!$B$16:$B$20&lt;=E4480)/(SRP!$C$16:$C$20&gt;=E4480),SRP!$D$16:$D$20)*(G4480/100)*(E4480/1000)),
IF(C4480="Ready to Drink",
SUM(LOOKUP(2,1/(SRP!$B$11:$B$15&lt;=E4480)/(SRP!$C$11:$C$15&gt;=E4480),SRP!$D$11:$D$15)*(G4480/100)*(E4480/1000)),
0)))))),2)</f>
        <v>29.93</v>
      </c>
      <c r="L4480" s="173" t="str">
        <f t="shared" si="69"/>
        <v>Ready to Drink8520</v>
      </c>
      <c r="M4480" s="154">
        <f>VLOOKUP(L4480,'Slope %'!C:D,2,0)</f>
        <v>0.05</v>
      </c>
    </row>
    <row r="4481" spans="1:13" x14ac:dyDescent="0.25">
      <c r="A4481" s="169">
        <v>56735</v>
      </c>
      <c r="B4481" s="170" t="s">
        <v>3474</v>
      </c>
      <c r="C4481" s="170" t="s">
        <v>263</v>
      </c>
      <c r="D4481" s="170" t="s">
        <v>806</v>
      </c>
      <c r="E4481" s="170">
        <v>8520</v>
      </c>
      <c r="F4481" s="170">
        <v>1</v>
      </c>
      <c r="G4481" s="171">
        <v>4.5</v>
      </c>
      <c r="H4481" s="170" t="s">
        <v>13</v>
      </c>
      <c r="I4481" s="171">
        <v>60.99</v>
      </c>
      <c r="J4481" s="169">
        <v>24</v>
      </c>
      <c r="K4481" s="154" cm="1">
        <f t="array" ref="K4481">ROUND(
IF(C4481="Beer",
SUM(LOOKUP(2,1/(SRP!$B$8:$B$10&lt;=E4481)/(SRP!$C$8:$C$10&gt;=E4481),SRP!$D$8:$D$10)*(G4481/100)*(E4481/1000)),
IF(C4481="Spirits",
SUM(LOOKUP(2,1/(SRP!$B$2:$B$7&lt;=E4481)/(SRP!$C$2:$C$7&gt;=E4481),SRP!$D$2:$D$7)*(G4481/100)*(E4481/1000)),
IF(AND(C4481="Wine",D4481="Fortified Wines"),
SUM(LOOKUP(2,1/(SRP!$B$26:$B$29&lt;=E4481)/(SRP!$C$26:$C$29&gt;=E4481),SRP!$D$26:$D$29)*(G4481/100)*(E4481/1000)),
IF(C4481="Wine",
SUM(LOOKUP(2,1/(SRP!$B$21:$B$25&lt;=E4481)/(SRP!$C$21:$C$25&gt;=E4481),SRP!$D$21:$D$25)*(G4481/100)*(E4481/1000)),
IF(AND(C4481="Ready to Drink",D4481="RTD-One Pour Cocktail&gt;7%&lt;=14.5"),
SUM(LOOKUP(2,1/(SRP!$B$16:$B$20&lt;=E4481)/(SRP!$C$16:$C$20&gt;=E4481),SRP!$D$16:$D$20)*(G4481/100)*(E4481/1000)),
IF(C4481="Ready to Drink",
SUM(LOOKUP(2,1/(SRP!$B$11:$B$15&lt;=E4481)/(SRP!$C$11:$C$15&gt;=E4481),SRP!$D$11:$D$15)*(G4481/100)*(E4481/1000)),
0)))))),2)</f>
        <v>29.93</v>
      </c>
      <c r="L4481" s="173" t="str">
        <f t="shared" si="69"/>
        <v>Ready to Drink8520</v>
      </c>
      <c r="M4481" s="154">
        <f>VLOOKUP(L4481,'Slope %'!C:D,2,0)</f>
        <v>0.05</v>
      </c>
    </row>
    <row r="4482" spans="1:13" x14ac:dyDescent="0.25">
      <c r="A4482" s="169">
        <v>56736</v>
      </c>
      <c r="B4482" s="170" t="s">
        <v>3475</v>
      </c>
      <c r="C4482" s="170" t="s">
        <v>263</v>
      </c>
      <c r="D4482" s="170" t="s">
        <v>332</v>
      </c>
      <c r="E4482" s="170">
        <v>1420</v>
      </c>
      <c r="F4482" s="170">
        <v>6</v>
      </c>
      <c r="G4482" s="171">
        <v>7</v>
      </c>
      <c r="H4482" s="170" t="s">
        <v>333</v>
      </c>
      <c r="I4482" s="171">
        <v>14.29</v>
      </c>
      <c r="J4482" s="169">
        <v>4</v>
      </c>
      <c r="K4482" s="154" cm="1">
        <f t="array" ref="K4482">ROUND(
IF(C4482="Beer",
SUM(LOOKUP(2,1/(SRP!$B$8:$B$10&lt;=E4482)/(SRP!$C$8:$C$10&gt;=E4482),SRP!$D$8:$D$10)*(G4482/100)*(E4482/1000)),
IF(C4482="Spirits",
SUM(LOOKUP(2,1/(SRP!$B$2:$B$7&lt;=E4482)/(SRP!$C$2:$C$7&gt;=E4482),SRP!$D$2:$D$7)*(G4482/100)*(E4482/1000)),
IF(AND(C4482="Wine",D4482="Fortified Wines"),
SUM(LOOKUP(2,1/(SRP!$B$26:$B$29&lt;=E4482)/(SRP!$C$26:$C$29&gt;=E4482),SRP!$D$26:$D$29)*(G4482/100)*(E4482/1000)),
IF(C4482="Wine",
SUM(LOOKUP(2,1/(SRP!$B$21:$B$25&lt;=E4482)/(SRP!$C$21:$C$25&gt;=E4482),SRP!$D$21:$D$25)*(G4482/100)*(E4482/1000)),
IF(AND(C4482="Ready to Drink",D4482="RTD-One Pour Cocktail&gt;7%&lt;=14.5"),
SUM(LOOKUP(2,1/(SRP!$B$16:$B$20&lt;=E4482)/(SRP!$C$16:$C$20&gt;=E4482),SRP!$D$16:$D$20)*(G4482/100)*(E4482/1000)),
IF(C4482="Ready to Drink",
SUM(LOOKUP(2,1/(SRP!$B$11:$B$15&lt;=E4482)/(SRP!$C$11:$C$15&gt;=E4482),SRP!$D$11:$D$15)*(G4482/100)*(E4482/1000)),
0)))))),2)</f>
        <v>7.76</v>
      </c>
      <c r="L4482" s="173" t="str">
        <f t="shared" si="69"/>
        <v>Ready to Drink1420</v>
      </c>
      <c r="M4482" s="154">
        <f>VLOOKUP(L4482,'Slope %'!C:D,2,0)</f>
        <v>0.12</v>
      </c>
    </row>
    <row r="4483" spans="1:13" x14ac:dyDescent="0.25">
      <c r="A4483" s="169">
        <v>56743</v>
      </c>
      <c r="B4483" s="170" t="s">
        <v>3476</v>
      </c>
      <c r="C4483" s="170" t="s">
        <v>263</v>
      </c>
      <c r="D4483" s="170" t="s">
        <v>332</v>
      </c>
      <c r="E4483" s="170">
        <v>473</v>
      </c>
      <c r="F4483" s="170">
        <v>24</v>
      </c>
      <c r="G4483" s="171">
        <v>5</v>
      </c>
      <c r="H4483" s="170" t="s">
        <v>333</v>
      </c>
      <c r="I4483" s="171">
        <v>4.3899999999999997</v>
      </c>
      <c r="J4483" s="169">
        <v>1</v>
      </c>
      <c r="K4483" s="154" cm="1">
        <f t="array" ref="K4483">ROUND(
IF(C4483="Beer",
SUM(LOOKUP(2,1/(SRP!$B$8:$B$10&lt;=E4483)/(SRP!$C$8:$C$10&gt;=E4483),SRP!$D$8:$D$10)*(G4483/100)*(E4483/1000)),
IF(C4483="Spirits",
SUM(LOOKUP(2,1/(SRP!$B$2:$B$7&lt;=E4483)/(SRP!$C$2:$C$7&gt;=E4483),SRP!$D$2:$D$7)*(G4483/100)*(E4483/1000)),
IF(AND(C4483="Wine",D4483="Fortified Wines"),
SUM(LOOKUP(2,1/(SRP!$B$26:$B$29&lt;=E4483)/(SRP!$C$26:$C$29&gt;=E4483),SRP!$D$26:$D$29)*(G4483/100)*(E4483/1000)),
IF(C4483="Wine",
SUM(LOOKUP(2,1/(SRP!$B$21:$B$25&lt;=E4483)/(SRP!$C$21:$C$25&gt;=E4483),SRP!$D$21:$D$25)*(G4483/100)*(E4483/1000)),
IF(AND(C4483="Ready to Drink",D4483="RTD-One Pour Cocktail&gt;7%&lt;=14.5"),
SUM(LOOKUP(2,1/(SRP!$B$16:$B$20&lt;=E4483)/(SRP!$C$16:$C$20&gt;=E4483),SRP!$D$16:$D$20)*(G4483/100)*(E4483/1000)),
IF(C4483="Ready to Drink",
SUM(LOOKUP(2,1/(SRP!$B$11:$B$15&lt;=E4483)/(SRP!$C$11:$C$15&gt;=E4483),SRP!$D$11:$D$15)*(G4483/100)*(E4483/1000)),
0)))))),2)</f>
        <v>1.96</v>
      </c>
      <c r="L4483" s="173" t="str">
        <f t="shared" ref="L4483:L4546" si="70">(_xlfn.CONCAT(C4483,E4483))</f>
        <v>Ready to Drink473</v>
      </c>
      <c r="M4483" s="154">
        <f>VLOOKUP(L4483,'Slope %'!C:D,2,0)</f>
        <v>0.12</v>
      </c>
    </row>
    <row r="4484" spans="1:13" x14ac:dyDescent="0.25">
      <c r="A4484" s="169">
        <v>56748</v>
      </c>
      <c r="B4484" s="170" t="s">
        <v>3477</v>
      </c>
      <c r="C4484" s="170" t="s">
        <v>37</v>
      </c>
      <c r="D4484" s="170" t="s">
        <v>1121</v>
      </c>
      <c r="E4484" s="170">
        <v>0</v>
      </c>
      <c r="F4484" s="170">
        <v>50</v>
      </c>
      <c r="H4484" s="170" t="s">
        <v>1925</v>
      </c>
      <c r="I4484" s="171">
        <v>2.25</v>
      </c>
      <c r="K4484" s="154" cm="1">
        <f t="array" ref="K4484">ROUND(
IF(C4484="Beer",
SUM(LOOKUP(2,1/(SRP!$B$8:$B$10&lt;=E4484)/(SRP!$C$8:$C$10&gt;=E4484),SRP!$D$8:$D$10)*(G4484/100)*(E4484/1000)),
IF(C4484="Spirits",
SUM(LOOKUP(2,1/(SRP!$B$2:$B$7&lt;=E4484)/(SRP!$C$2:$C$7&gt;=E4484),SRP!$D$2:$D$7)*(G4484/100)*(E4484/1000)),
IF(AND(C4484="Wine",D4484="Fortified Wines"),
SUM(LOOKUP(2,1/(SRP!$B$26:$B$29&lt;=E4484)/(SRP!$C$26:$C$29&gt;=E4484),SRP!$D$26:$D$29)*(G4484/100)*(E4484/1000)),
IF(C4484="Wine",
SUM(LOOKUP(2,1/(SRP!$B$21:$B$25&lt;=E4484)/(SRP!$C$21:$C$25&gt;=E4484),SRP!$D$21:$D$25)*(G4484/100)*(E4484/1000)),
IF(AND(C4484="Ready to Drink",D4484="RTD-One Pour Cocktail&gt;7%&lt;=14.5"),
SUM(LOOKUP(2,1/(SRP!$B$16:$B$20&lt;=E4484)/(SRP!$C$16:$C$20&gt;=E4484),SRP!$D$16:$D$20)*(G4484/100)*(E4484/1000)),
IF(C4484="Ready to Drink",
SUM(LOOKUP(2,1/(SRP!$B$11:$B$15&lt;=E4484)/(SRP!$C$11:$C$15&gt;=E4484),SRP!$D$11:$D$15)*(G4484/100)*(E4484/1000)),
0)))))),2)</f>
        <v>0</v>
      </c>
      <c r="L4484" s="173" t="str">
        <f t="shared" si="70"/>
        <v>Non Liquor Merchandise0</v>
      </c>
      <c r="M4484" s="154" t="e">
        <f>VLOOKUP(L4484,'Slope %'!C:D,2,0)</f>
        <v>#N/A</v>
      </c>
    </row>
    <row r="4485" spans="1:13" x14ac:dyDescent="0.25">
      <c r="A4485" s="169">
        <v>56788</v>
      </c>
      <c r="B4485" s="170" t="s">
        <v>3478</v>
      </c>
      <c r="C4485" s="170" t="s">
        <v>263</v>
      </c>
      <c r="D4485" s="170" t="s">
        <v>935</v>
      </c>
      <c r="E4485" s="170">
        <v>2000</v>
      </c>
      <c r="F4485" s="170">
        <v>8</v>
      </c>
      <c r="G4485" s="171">
        <v>7</v>
      </c>
      <c r="H4485" s="170" t="s">
        <v>105</v>
      </c>
      <c r="I4485" s="171">
        <v>13.49</v>
      </c>
      <c r="J4485" s="169">
        <v>1</v>
      </c>
      <c r="K4485" s="154" cm="1">
        <f t="array" ref="K4485">ROUND(
IF(C4485="Beer",
SUM(LOOKUP(2,1/(SRP!$B$8:$B$10&lt;=E4485)/(SRP!$C$8:$C$10&gt;=E4485),SRP!$D$8:$D$10)*(G4485/100)*(E4485/1000)),
IF(C4485="Spirits",
SUM(LOOKUP(2,1/(SRP!$B$2:$B$7&lt;=E4485)/(SRP!$C$2:$C$7&gt;=E4485),SRP!$D$2:$D$7)*(G4485/100)*(E4485/1000)),
IF(AND(C4485="Wine",D4485="Fortified Wines"),
SUM(LOOKUP(2,1/(SRP!$B$26:$B$29&lt;=E4485)/(SRP!$C$26:$C$29&gt;=E4485),SRP!$D$26:$D$29)*(G4485/100)*(E4485/1000)),
IF(C4485="Wine",
SUM(LOOKUP(2,1/(SRP!$B$21:$B$25&lt;=E4485)/(SRP!$C$21:$C$25&gt;=E4485),SRP!$D$21:$D$25)*(G4485/100)*(E4485/1000)),
IF(AND(C4485="Ready to Drink",D4485="RTD-One Pour Cocktail&gt;7%&lt;=14.5"),
SUM(LOOKUP(2,1/(SRP!$B$16:$B$20&lt;=E4485)/(SRP!$C$16:$C$20&gt;=E4485),SRP!$D$16:$D$20)*(G4485/100)*(E4485/1000)),
IF(C4485="Ready to Drink",
SUM(LOOKUP(2,1/(SRP!$B$11:$B$15&lt;=E4485)/(SRP!$C$11:$C$15&gt;=E4485),SRP!$D$11:$D$15)*(G4485/100)*(E4485/1000)),
0)))))),2)</f>
        <v>10.93</v>
      </c>
      <c r="L4485" s="173" t="str">
        <f t="shared" si="70"/>
        <v>Ready to Drink2000</v>
      </c>
      <c r="M4485" s="154">
        <f>VLOOKUP(L4485,'Slope %'!C:D,2,0)</f>
        <v>0.1</v>
      </c>
    </row>
    <row r="4486" spans="1:13" x14ac:dyDescent="0.25">
      <c r="A4486" s="169">
        <v>56788</v>
      </c>
      <c r="B4486" s="170" t="s">
        <v>3478</v>
      </c>
      <c r="C4486" s="170" t="s">
        <v>263</v>
      </c>
      <c r="D4486" s="170" t="s">
        <v>935</v>
      </c>
      <c r="E4486" s="170">
        <v>2000</v>
      </c>
      <c r="F4486" s="170">
        <v>8</v>
      </c>
      <c r="G4486" s="171">
        <v>7</v>
      </c>
      <c r="H4486" s="170" t="s">
        <v>105</v>
      </c>
      <c r="I4486" s="171">
        <v>13.49</v>
      </c>
      <c r="J4486" s="169">
        <v>1</v>
      </c>
      <c r="K4486" s="154" cm="1">
        <f t="array" ref="K4486">ROUND(
IF(C4486="Beer",
SUM(LOOKUP(2,1/(SRP!$B$8:$B$10&lt;=E4486)/(SRP!$C$8:$C$10&gt;=E4486),SRP!$D$8:$D$10)*(G4486/100)*(E4486/1000)),
IF(C4486="Spirits",
SUM(LOOKUP(2,1/(SRP!$B$2:$B$7&lt;=E4486)/(SRP!$C$2:$C$7&gt;=E4486),SRP!$D$2:$D$7)*(G4486/100)*(E4486/1000)),
IF(AND(C4486="Wine",D4486="Fortified Wines"),
SUM(LOOKUP(2,1/(SRP!$B$26:$B$29&lt;=E4486)/(SRP!$C$26:$C$29&gt;=E4486),SRP!$D$26:$D$29)*(G4486/100)*(E4486/1000)),
IF(C4486="Wine",
SUM(LOOKUP(2,1/(SRP!$B$21:$B$25&lt;=E4486)/(SRP!$C$21:$C$25&gt;=E4486),SRP!$D$21:$D$25)*(G4486/100)*(E4486/1000)),
IF(AND(C4486="Ready to Drink",D4486="RTD-One Pour Cocktail&gt;7%&lt;=14.5"),
SUM(LOOKUP(2,1/(SRP!$B$16:$B$20&lt;=E4486)/(SRP!$C$16:$C$20&gt;=E4486),SRP!$D$16:$D$20)*(G4486/100)*(E4486/1000)),
IF(C4486="Ready to Drink",
SUM(LOOKUP(2,1/(SRP!$B$11:$B$15&lt;=E4486)/(SRP!$C$11:$C$15&gt;=E4486),SRP!$D$11:$D$15)*(G4486/100)*(E4486/1000)),
0)))))),2)</f>
        <v>10.93</v>
      </c>
      <c r="L4486" s="173" t="str">
        <f t="shared" si="70"/>
        <v>Ready to Drink2000</v>
      </c>
      <c r="M4486" s="154">
        <f>VLOOKUP(L4486,'Slope %'!C:D,2,0)</f>
        <v>0.1</v>
      </c>
    </row>
    <row r="4487" spans="1:13" x14ac:dyDescent="0.25">
      <c r="A4487" s="169">
        <v>56789</v>
      </c>
      <c r="B4487" s="170" t="s">
        <v>3479</v>
      </c>
      <c r="C4487" s="170" t="s">
        <v>15</v>
      </c>
      <c r="D4487" s="170" t="s">
        <v>252</v>
      </c>
      <c r="E4487" s="170">
        <v>750</v>
      </c>
      <c r="F4487" s="170">
        <v>12</v>
      </c>
      <c r="G4487" s="171">
        <v>30</v>
      </c>
      <c r="H4487" s="170" t="s">
        <v>43</v>
      </c>
      <c r="I4487" s="171">
        <v>26.49</v>
      </c>
      <c r="J4487" s="169">
        <v>1</v>
      </c>
      <c r="K4487" s="154" cm="1">
        <f t="array" ref="K4487">ROUND(
IF(C4487="Beer",
SUM(LOOKUP(2,1/(SRP!$B$8:$B$10&lt;=E4487)/(SRP!$C$8:$C$10&gt;=E4487),SRP!$D$8:$D$10)*(G4487/100)*(E4487/1000)),
IF(C4487="Spirits",
SUM(LOOKUP(2,1/(SRP!$B$2:$B$7&lt;=E4487)/(SRP!$C$2:$C$7&gt;=E4487),SRP!$D$2:$D$7)*(G4487/100)*(E4487/1000)),
IF(AND(C4487="Wine",D4487="Fortified Wines"),
SUM(LOOKUP(2,1/(SRP!$B$26:$B$29&lt;=E4487)/(SRP!$C$26:$C$29&gt;=E4487),SRP!$D$26:$D$29)*(G4487/100)*(E4487/1000)),
IF(C4487="Wine",
SUM(LOOKUP(2,1/(SRP!$B$21:$B$25&lt;=E4487)/(SRP!$C$21:$C$25&gt;=E4487),SRP!$D$21:$D$25)*(G4487/100)*(E4487/1000)),
IF(AND(C4487="Ready to Drink",D4487="RTD-One Pour Cocktail&gt;7%&lt;=14.5"),
SUM(LOOKUP(2,1/(SRP!$B$16:$B$20&lt;=E4487)/(SRP!$C$16:$C$20&gt;=E4487),SRP!$D$16:$D$20)*(G4487/100)*(E4487/1000)),
IF(C4487="Ready to Drink",
SUM(LOOKUP(2,1/(SRP!$B$11:$B$15&lt;=E4487)/(SRP!$C$11:$C$15&gt;=E4487),SRP!$D$11:$D$15)*(G4487/100)*(E4487/1000)),
0)))))),2)</f>
        <v>17.57</v>
      </c>
      <c r="L4487" s="173" t="str">
        <f t="shared" si="70"/>
        <v>Spirits750</v>
      </c>
      <c r="M4487" s="154">
        <f>VLOOKUP(L4487,'Slope %'!C:D,2,0)</f>
        <v>7.0000000000000007E-2</v>
      </c>
    </row>
    <row r="4488" spans="1:13" x14ac:dyDescent="0.25">
      <c r="A4488" s="169">
        <v>56806</v>
      </c>
      <c r="B4488" s="170" t="s">
        <v>3480</v>
      </c>
      <c r="C4488" s="170" t="s">
        <v>15</v>
      </c>
      <c r="D4488" s="170" t="s">
        <v>252</v>
      </c>
      <c r="E4488" s="170">
        <v>750</v>
      </c>
      <c r="F4488" s="170">
        <v>12</v>
      </c>
      <c r="G4488" s="171">
        <v>30</v>
      </c>
      <c r="H4488" s="170" t="s">
        <v>177</v>
      </c>
      <c r="I4488" s="171">
        <v>29.99</v>
      </c>
      <c r="J4488" s="169">
        <v>1</v>
      </c>
      <c r="K4488" s="154" cm="1">
        <f t="array" ref="K4488">ROUND(
IF(C4488="Beer",
SUM(LOOKUP(2,1/(SRP!$B$8:$B$10&lt;=E4488)/(SRP!$C$8:$C$10&gt;=E4488),SRP!$D$8:$D$10)*(G4488/100)*(E4488/1000)),
IF(C4488="Spirits",
SUM(LOOKUP(2,1/(SRP!$B$2:$B$7&lt;=E4488)/(SRP!$C$2:$C$7&gt;=E4488),SRP!$D$2:$D$7)*(G4488/100)*(E4488/1000)),
IF(AND(C4488="Wine",D4488="Fortified Wines"),
SUM(LOOKUP(2,1/(SRP!$B$26:$B$29&lt;=E4488)/(SRP!$C$26:$C$29&gt;=E4488),SRP!$D$26:$D$29)*(G4488/100)*(E4488/1000)),
IF(C4488="Wine",
SUM(LOOKUP(2,1/(SRP!$B$21:$B$25&lt;=E4488)/(SRP!$C$21:$C$25&gt;=E4488),SRP!$D$21:$D$25)*(G4488/100)*(E4488/1000)),
IF(AND(C4488="Ready to Drink",D4488="RTD-One Pour Cocktail&gt;7%&lt;=14.5"),
SUM(LOOKUP(2,1/(SRP!$B$16:$B$20&lt;=E4488)/(SRP!$C$16:$C$20&gt;=E4488),SRP!$D$16:$D$20)*(G4488/100)*(E4488/1000)),
IF(C4488="Ready to Drink",
SUM(LOOKUP(2,1/(SRP!$B$11:$B$15&lt;=E4488)/(SRP!$C$11:$C$15&gt;=E4488),SRP!$D$11:$D$15)*(G4488/100)*(E4488/1000)),
0)))))),2)</f>
        <v>17.57</v>
      </c>
      <c r="L4488" s="173" t="str">
        <f t="shared" si="70"/>
        <v>Spirits750</v>
      </c>
      <c r="M4488" s="154">
        <f>VLOOKUP(L4488,'Slope %'!C:D,2,0)</f>
        <v>7.0000000000000007E-2</v>
      </c>
    </row>
    <row r="4489" spans="1:13" x14ac:dyDescent="0.25">
      <c r="A4489" s="169">
        <v>56818</v>
      </c>
      <c r="B4489" s="170" t="s">
        <v>3481</v>
      </c>
      <c r="C4489" s="170" t="s">
        <v>263</v>
      </c>
      <c r="D4489" s="170" t="s">
        <v>935</v>
      </c>
      <c r="E4489" s="170">
        <v>750</v>
      </c>
      <c r="F4489" s="170">
        <v>12</v>
      </c>
      <c r="G4489" s="171">
        <v>5.7</v>
      </c>
      <c r="H4489" s="170" t="s">
        <v>2607</v>
      </c>
      <c r="I4489" s="171">
        <v>18.989999999999998</v>
      </c>
      <c r="J4489" s="169">
        <v>1</v>
      </c>
      <c r="K4489" s="154" cm="1">
        <f t="array" ref="K4489">ROUND(
IF(C4489="Beer",
SUM(LOOKUP(2,1/(SRP!$B$8:$B$10&lt;=E4489)/(SRP!$C$8:$C$10&gt;=E4489),SRP!$D$8:$D$10)*(G4489/100)*(E4489/1000)),
IF(C4489="Spirits",
SUM(LOOKUP(2,1/(SRP!$B$2:$B$7&lt;=E4489)/(SRP!$C$2:$C$7&gt;=E4489),SRP!$D$2:$D$7)*(G4489/100)*(E4489/1000)),
IF(AND(C4489="Wine",D4489="Fortified Wines"),
SUM(LOOKUP(2,1/(SRP!$B$26:$B$29&lt;=E4489)/(SRP!$C$26:$C$29&gt;=E4489),SRP!$D$26:$D$29)*(G4489/100)*(E4489/1000)),
IF(C4489="Wine",
SUM(LOOKUP(2,1/(SRP!$B$21:$B$25&lt;=E4489)/(SRP!$C$21:$C$25&gt;=E4489),SRP!$D$21:$D$25)*(G4489/100)*(E4489/1000)),
IF(AND(C4489="Ready to Drink",D4489="RTD-One Pour Cocktail&gt;7%&lt;=14.5"),
SUM(LOOKUP(2,1/(SRP!$B$16:$B$20&lt;=E4489)/(SRP!$C$16:$C$20&gt;=E4489),SRP!$D$16:$D$20)*(G4489/100)*(E4489/1000)),
IF(C4489="Ready to Drink",
SUM(LOOKUP(2,1/(SRP!$B$11:$B$15&lt;=E4489)/(SRP!$C$11:$C$15&gt;=E4489),SRP!$D$11:$D$15)*(G4489/100)*(E4489/1000)),
0)))))),2)</f>
        <v>3.34</v>
      </c>
      <c r="L4489" s="173" t="str">
        <f t="shared" si="70"/>
        <v>Ready to Drink750</v>
      </c>
      <c r="M4489" s="154">
        <f>VLOOKUP(L4489,'Slope %'!C:D,2,0)</f>
        <v>0.12</v>
      </c>
    </row>
    <row r="4490" spans="1:13" x14ac:dyDescent="0.25">
      <c r="A4490" s="169">
        <v>56818</v>
      </c>
      <c r="B4490" s="170" t="s">
        <v>3481</v>
      </c>
      <c r="C4490" s="170" t="s">
        <v>263</v>
      </c>
      <c r="D4490" s="170" t="s">
        <v>935</v>
      </c>
      <c r="E4490" s="170">
        <v>750</v>
      </c>
      <c r="F4490" s="170">
        <v>12</v>
      </c>
      <c r="G4490" s="171">
        <v>5.7</v>
      </c>
      <c r="H4490" s="170" t="s">
        <v>2607</v>
      </c>
      <c r="I4490" s="171">
        <v>18.989999999999998</v>
      </c>
      <c r="J4490" s="169">
        <v>1</v>
      </c>
      <c r="K4490" s="154" cm="1">
        <f t="array" ref="K4490">ROUND(
IF(C4490="Beer",
SUM(LOOKUP(2,1/(SRP!$B$8:$B$10&lt;=E4490)/(SRP!$C$8:$C$10&gt;=E4490),SRP!$D$8:$D$10)*(G4490/100)*(E4490/1000)),
IF(C4490="Spirits",
SUM(LOOKUP(2,1/(SRP!$B$2:$B$7&lt;=E4490)/(SRP!$C$2:$C$7&gt;=E4490),SRP!$D$2:$D$7)*(G4490/100)*(E4490/1000)),
IF(AND(C4490="Wine",D4490="Fortified Wines"),
SUM(LOOKUP(2,1/(SRP!$B$26:$B$29&lt;=E4490)/(SRP!$C$26:$C$29&gt;=E4490),SRP!$D$26:$D$29)*(G4490/100)*(E4490/1000)),
IF(C4490="Wine",
SUM(LOOKUP(2,1/(SRP!$B$21:$B$25&lt;=E4490)/(SRP!$C$21:$C$25&gt;=E4490),SRP!$D$21:$D$25)*(G4490/100)*(E4490/1000)),
IF(AND(C4490="Ready to Drink",D4490="RTD-One Pour Cocktail&gt;7%&lt;=14.5"),
SUM(LOOKUP(2,1/(SRP!$B$16:$B$20&lt;=E4490)/(SRP!$C$16:$C$20&gt;=E4490),SRP!$D$16:$D$20)*(G4490/100)*(E4490/1000)),
IF(C4490="Ready to Drink",
SUM(LOOKUP(2,1/(SRP!$B$11:$B$15&lt;=E4490)/(SRP!$C$11:$C$15&gt;=E4490),SRP!$D$11:$D$15)*(G4490/100)*(E4490/1000)),
0)))))),2)</f>
        <v>3.34</v>
      </c>
      <c r="L4490" s="173" t="str">
        <f t="shared" si="70"/>
        <v>Ready to Drink750</v>
      </c>
      <c r="M4490" s="154">
        <f>VLOOKUP(L4490,'Slope %'!C:D,2,0)</f>
        <v>0.12</v>
      </c>
    </row>
    <row r="4491" spans="1:13" x14ac:dyDescent="0.25">
      <c r="A4491" s="169">
        <v>56828</v>
      </c>
      <c r="B4491" s="170" t="s">
        <v>3482</v>
      </c>
      <c r="C4491" s="170" t="s">
        <v>15</v>
      </c>
      <c r="D4491" s="170" t="s">
        <v>51</v>
      </c>
      <c r="E4491" s="170">
        <v>700</v>
      </c>
      <c r="F4491" s="170">
        <v>12</v>
      </c>
      <c r="G4491" s="171">
        <v>42</v>
      </c>
      <c r="H4491" s="170" t="s">
        <v>35</v>
      </c>
      <c r="I4491" s="171">
        <v>59.99</v>
      </c>
      <c r="J4491" s="169">
        <v>1</v>
      </c>
      <c r="K4491" s="154" cm="1">
        <f t="array" ref="K4491">ROUND(
IF(C4491="Beer",
SUM(LOOKUP(2,1/(SRP!$B$8:$B$10&lt;=E4491)/(SRP!$C$8:$C$10&gt;=E4491),SRP!$D$8:$D$10)*(G4491/100)*(E4491/1000)),
IF(C4491="Spirits",
SUM(LOOKUP(2,1/(SRP!$B$2:$B$7&lt;=E4491)/(SRP!$C$2:$C$7&gt;=E4491),SRP!$D$2:$D$7)*(G4491/100)*(E4491/1000)),
IF(AND(C4491="Wine",D4491="Fortified Wines"),
SUM(LOOKUP(2,1/(SRP!$B$26:$B$29&lt;=E4491)/(SRP!$C$26:$C$29&gt;=E4491),SRP!$D$26:$D$29)*(G4491/100)*(E4491/1000)),
IF(C4491="Wine",
SUM(LOOKUP(2,1/(SRP!$B$21:$B$25&lt;=E4491)/(SRP!$C$21:$C$25&gt;=E4491),SRP!$D$21:$D$25)*(G4491/100)*(E4491/1000)),
IF(AND(C4491="Ready to Drink",D4491="RTD-One Pour Cocktail&gt;7%&lt;=14.5"),
SUM(LOOKUP(2,1/(SRP!$B$16:$B$20&lt;=E4491)/(SRP!$C$16:$C$20&gt;=E4491),SRP!$D$16:$D$20)*(G4491/100)*(E4491/1000)),
IF(C4491="Ready to Drink",
SUM(LOOKUP(2,1/(SRP!$B$11:$B$15&lt;=E4491)/(SRP!$C$11:$C$15&gt;=E4491),SRP!$D$11:$D$15)*(G4491/100)*(E4491/1000)),
0)))))),2)</f>
        <v>22.95</v>
      </c>
      <c r="L4491" s="173" t="str">
        <f t="shared" si="70"/>
        <v>Spirits700</v>
      </c>
      <c r="M4491" s="154">
        <f>VLOOKUP(L4491,'Slope %'!C:D,2,0)</f>
        <v>7.0000000000000007E-2</v>
      </c>
    </row>
    <row r="4492" spans="1:13" x14ac:dyDescent="0.25">
      <c r="A4492" s="169">
        <v>56829</v>
      </c>
      <c r="B4492" s="170" t="s">
        <v>3483</v>
      </c>
      <c r="C4492" s="170" t="s">
        <v>15</v>
      </c>
      <c r="D4492" s="170" t="s">
        <v>198</v>
      </c>
      <c r="E4492" s="170">
        <v>375</v>
      </c>
      <c r="F4492" s="170">
        <v>12</v>
      </c>
      <c r="G4492" s="171">
        <v>20</v>
      </c>
      <c r="H4492" s="170" t="s">
        <v>17</v>
      </c>
      <c r="I4492" s="171">
        <v>20.49</v>
      </c>
      <c r="J4492" s="169">
        <v>1</v>
      </c>
      <c r="K4492" s="154" cm="1">
        <f t="array" ref="K4492">ROUND(
IF(C4492="Beer",
SUM(LOOKUP(2,1/(SRP!$B$8:$B$10&lt;=E4492)/(SRP!$C$8:$C$10&gt;=E4492),SRP!$D$8:$D$10)*(G4492/100)*(E4492/1000)),
IF(C4492="Spirits",
SUM(LOOKUP(2,1/(SRP!$B$2:$B$7&lt;=E4492)/(SRP!$C$2:$C$7&gt;=E4492),SRP!$D$2:$D$7)*(G4492/100)*(E4492/1000)),
IF(AND(C4492="Wine",D4492="Fortified Wines"),
SUM(LOOKUP(2,1/(SRP!$B$26:$B$29&lt;=E4492)/(SRP!$C$26:$C$29&gt;=E4492),SRP!$D$26:$D$29)*(G4492/100)*(E4492/1000)),
IF(C4492="Wine",
SUM(LOOKUP(2,1/(SRP!$B$21:$B$25&lt;=E4492)/(SRP!$C$21:$C$25&gt;=E4492),SRP!$D$21:$D$25)*(G4492/100)*(E4492/1000)),
IF(AND(C4492="Ready to Drink",D4492="RTD-One Pour Cocktail&gt;7%&lt;=14.5"),
SUM(LOOKUP(2,1/(SRP!$B$16:$B$20&lt;=E4492)/(SRP!$C$16:$C$20&gt;=E4492),SRP!$D$16:$D$20)*(G4492/100)*(E4492/1000)),
IF(C4492="Ready to Drink",
SUM(LOOKUP(2,1/(SRP!$B$11:$B$15&lt;=E4492)/(SRP!$C$11:$C$15&gt;=E4492),SRP!$D$11:$D$15)*(G4492/100)*(E4492/1000)),
0)))))),2)</f>
        <v>6.65</v>
      </c>
      <c r="L4492" s="173" t="str">
        <f t="shared" si="70"/>
        <v>Spirits375</v>
      </c>
      <c r="M4492" s="154">
        <f>VLOOKUP(L4492,'Slope %'!C:D,2,0)</f>
        <v>0.1</v>
      </c>
    </row>
    <row r="4493" spans="1:13" x14ac:dyDescent="0.25">
      <c r="A4493" s="169">
        <v>56884</v>
      </c>
      <c r="B4493" s="170" t="s">
        <v>3484</v>
      </c>
      <c r="C4493" s="170" t="s">
        <v>15</v>
      </c>
      <c r="D4493" s="170" t="s">
        <v>462</v>
      </c>
      <c r="E4493" s="170">
        <v>750</v>
      </c>
      <c r="F4493" s="170">
        <v>6</v>
      </c>
      <c r="G4493" s="171">
        <v>46</v>
      </c>
      <c r="H4493" s="170" t="s">
        <v>43</v>
      </c>
      <c r="I4493" s="171">
        <v>86.99</v>
      </c>
      <c r="J4493" s="169">
        <v>1</v>
      </c>
      <c r="K4493" s="154" cm="1">
        <f t="array" ref="K4493">ROUND(
IF(C4493="Beer",
SUM(LOOKUP(2,1/(SRP!$B$8:$B$10&lt;=E4493)/(SRP!$C$8:$C$10&gt;=E4493),SRP!$D$8:$D$10)*(G4493/100)*(E4493/1000)),
IF(C4493="Spirits",
SUM(LOOKUP(2,1/(SRP!$B$2:$B$7&lt;=E4493)/(SRP!$C$2:$C$7&gt;=E4493),SRP!$D$2:$D$7)*(G4493/100)*(E4493/1000)),
IF(AND(C4493="Wine",D4493="Fortified Wines"),
SUM(LOOKUP(2,1/(SRP!$B$26:$B$29&lt;=E4493)/(SRP!$C$26:$C$29&gt;=E4493),SRP!$D$26:$D$29)*(G4493/100)*(E4493/1000)),
IF(C4493="Wine",
SUM(LOOKUP(2,1/(SRP!$B$21:$B$25&lt;=E4493)/(SRP!$C$21:$C$25&gt;=E4493),SRP!$D$21:$D$25)*(G4493/100)*(E4493/1000)),
IF(AND(C4493="Ready to Drink",D4493="RTD-One Pour Cocktail&gt;7%&lt;=14.5"),
SUM(LOOKUP(2,1/(SRP!$B$16:$B$20&lt;=E4493)/(SRP!$C$16:$C$20&gt;=E4493),SRP!$D$16:$D$20)*(G4493/100)*(E4493/1000)),
IF(C4493="Ready to Drink",
SUM(LOOKUP(2,1/(SRP!$B$11:$B$15&lt;=E4493)/(SRP!$C$11:$C$15&gt;=E4493),SRP!$D$11:$D$15)*(G4493/100)*(E4493/1000)),
0)))))),2)</f>
        <v>26.93</v>
      </c>
      <c r="L4493" s="173" t="str">
        <f t="shared" si="70"/>
        <v>Spirits750</v>
      </c>
      <c r="M4493" s="154">
        <f>VLOOKUP(L4493,'Slope %'!C:D,2,0)</f>
        <v>7.0000000000000007E-2</v>
      </c>
    </row>
    <row r="4494" spans="1:13" x14ac:dyDescent="0.25">
      <c r="A4494" s="169">
        <v>56909</v>
      </c>
      <c r="B4494" s="170" t="s">
        <v>3485</v>
      </c>
      <c r="C4494" s="170" t="s">
        <v>11</v>
      </c>
      <c r="D4494" s="170" t="s">
        <v>211</v>
      </c>
      <c r="E4494" s="170">
        <v>4260</v>
      </c>
      <c r="F4494" s="170">
        <v>2</v>
      </c>
      <c r="G4494" s="171">
        <v>4</v>
      </c>
      <c r="H4494" s="170" t="s">
        <v>1623</v>
      </c>
      <c r="I4494" s="171">
        <v>24.94</v>
      </c>
      <c r="J4494" s="169">
        <v>12</v>
      </c>
      <c r="K4494" s="154" cm="1">
        <f t="array" ref="K4494">ROUND(
IF(C4494="Beer",
SUM(LOOKUP(2,1/(SRP!$B$8:$B$10&lt;=E4494)/(SRP!$C$8:$C$10&gt;=E4494),SRP!$D$8:$D$10)*(G4494/100)*(E4494/1000)),
IF(C4494="Spirits",
SUM(LOOKUP(2,1/(SRP!$B$2:$B$7&lt;=E4494)/(SRP!$C$2:$C$7&gt;=E4494),SRP!$D$2:$D$7)*(G4494/100)*(E4494/1000)),
IF(AND(C4494="Wine",D4494="Fortified Wines"),
SUM(LOOKUP(2,1/(SRP!$B$26:$B$29&lt;=E4494)/(SRP!$C$26:$C$29&gt;=E4494),SRP!$D$26:$D$29)*(G4494/100)*(E4494/1000)),
IF(C4494="Wine",
SUM(LOOKUP(2,1/(SRP!$B$21:$B$25&lt;=E4494)/(SRP!$C$21:$C$25&gt;=E4494),SRP!$D$21:$D$25)*(G4494/100)*(E4494/1000)),
IF(AND(C4494="Ready to Drink",D4494="RTD-One Pour Cocktail&gt;7%&lt;=14.5"),
SUM(LOOKUP(2,1/(SRP!$B$16:$B$20&lt;=E4494)/(SRP!$C$16:$C$20&gt;=E4494),SRP!$D$16:$D$20)*(G4494/100)*(E4494/1000)),
IF(C4494="Ready to Drink",
SUM(LOOKUP(2,1/(SRP!$B$11:$B$15&lt;=E4494)/(SRP!$C$11:$C$15&gt;=E4494),SRP!$D$11:$D$15)*(G4494/100)*(E4494/1000)),
0)))))),2)</f>
        <v>13.3</v>
      </c>
      <c r="L4494" s="173" t="str">
        <f t="shared" si="70"/>
        <v>Beer4260</v>
      </c>
      <c r="M4494" s="154">
        <f>VLOOKUP(L4494,'Slope %'!C:D,2,0)</f>
        <v>7.0000000000000007E-2</v>
      </c>
    </row>
    <row r="4495" spans="1:13" x14ac:dyDescent="0.25">
      <c r="A4495" s="169">
        <v>56909</v>
      </c>
      <c r="B4495" s="170" t="s">
        <v>3485</v>
      </c>
      <c r="C4495" s="170" t="s">
        <v>11</v>
      </c>
      <c r="D4495" s="170" t="s">
        <v>211</v>
      </c>
      <c r="E4495" s="170">
        <v>4260</v>
      </c>
      <c r="F4495" s="170">
        <v>2</v>
      </c>
      <c r="G4495" s="171">
        <v>4</v>
      </c>
      <c r="H4495" s="170" t="s">
        <v>1623</v>
      </c>
      <c r="I4495" s="171">
        <v>24.94</v>
      </c>
      <c r="J4495" s="169">
        <v>12</v>
      </c>
      <c r="K4495" s="154" cm="1">
        <f t="array" ref="K4495">ROUND(
IF(C4495="Beer",
SUM(LOOKUP(2,1/(SRP!$B$8:$B$10&lt;=E4495)/(SRP!$C$8:$C$10&gt;=E4495),SRP!$D$8:$D$10)*(G4495/100)*(E4495/1000)),
IF(C4495="Spirits",
SUM(LOOKUP(2,1/(SRP!$B$2:$B$7&lt;=E4495)/(SRP!$C$2:$C$7&gt;=E4495),SRP!$D$2:$D$7)*(G4495/100)*(E4495/1000)),
IF(AND(C4495="Wine",D4495="Fortified Wines"),
SUM(LOOKUP(2,1/(SRP!$B$26:$B$29&lt;=E4495)/(SRP!$C$26:$C$29&gt;=E4495),SRP!$D$26:$D$29)*(G4495/100)*(E4495/1000)),
IF(C4495="Wine",
SUM(LOOKUP(2,1/(SRP!$B$21:$B$25&lt;=E4495)/(SRP!$C$21:$C$25&gt;=E4495),SRP!$D$21:$D$25)*(G4495/100)*(E4495/1000)),
IF(AND(C4495="Ready to Drink",D4495="RTD-One Pour Cocktail&gt;7%&lt;=14.5"),
SUM(LOOKUP(2,1/(SRP!$B$16:$B$20&lt;=E4495)/(SRP!$C$16:$C$20&gt;=E4495),SRP!$D$16:$D$20)*(G4495/100)*(E4495/1000)),
IF(C4495="Ready to Drink",
SUM(LOOKUP(2,1/(SRP!$B$11:$B$15&lt;=E4495)/(SRP!$C$11:$C$15&gt;=E4495),SRP!$D$11:$D$15)*(G4495/100)*(E4495/1000)),
0)))))),2)</f>
        <v>13.3</v>
      </c>
      <c r="L4495" s="173" t="str">
        <f t="shared" si="70"/>
        <v>Beer4260</v>
      </c>
      <c r="M4495" s="154">
        <f>VLOOKUP(L4495,'Slope %'!C:D,2,0)</f>
        <v>7.0000000000000007E-2</v>
      </c>
    </row>
    <row r="4496" spans="1:13" x14ac:dyDescent="0.25">
      <c r="A4496" s="169">
        <v>56910</v>
      </c>
      <c r="B4496" s="170" t="s">
        <v>3486</v>
      </c>
      <c r="C4496" s="170" t="s">
        <v>11</v>
      </c>
      <c r="D4496" s="170" t="s">
        <v>211</v>
      </c>
      <c r="E4496" s="170">
        <v>473</v>
      </c>
      <c r="F4496" s="170">
        <v>24</v>
      </c>
      <c r="G4496" s="171">
        <v>4</v>
      </c>
      <c r="H4496" s="170" t="s">
        <v>1623</v>
      </c>
      <c r="I4496" s="171">
        <v>3.49</v>
      </c>
      <c r="J4496" s="169">
        <v>1</v>
      </c>
      <c r="K4496" s="154" cm="1">
        <f t="array" ref="K4496">ROUND(
IF(C4496="Beer",
SUM(LOOKUP(2,1/(SRP!$B$8:$B$10&lt;=E4496)/(SRP!$C$8:$C$10&gt;=E4496),SRP!$D$8:$D$10)*(G4496/100)*(E4496/1000)),
IF(C4496="Spirits",
SUM(LOOKUP(2,1/(SRP!$B$2:$B$7&lt;=E4496)/(SRP!$C$2:$C$7&gt;=E4496),SRP!$D$2:$D$7)*(G4496/100)*(E4496/1000)),
IF(AND(C4496="Wine",D4496="Fortified Wines"),
SUM(LOOKUP(2,1/(SRP!$B$26:$B$29&lt;=E4496)/(SRP!$C$26:$C$29&gt;=E4496),SRP!$D$26:$D$29)*(G4496/100)*(E4496/1000)),
IF(C4496="Wine",
SUM(LOOKUP(2,1/(SRP!$B$21:$B$25&lt;=E4496)/(SRP!$C$21:$C$25&gt;=E4496),SRP!$D$21:$D$25)*(G4496/100)*(E4496/1000)),
IF(AND(C4496="Ready to Drink",D4496="RTD-One Pour Cocktail&gt;7%&lt;=14.5"),
SUM(LOOKUP(2,1/(SRP!$B$16:$B$20&lt;=E4496)/(SRP!$C$16:$C$20&gt;=E4496),SRP!$D$16:$D$20)*(G4496/100)*(E4496/1000)),
IF(C4496="Ready to Drink",
SUM(LOOKUP(2,1/(SRP!$B$11:$B$15&lt;=E4496)/(SRP!$C$11:$C$15&gt;=E4496),SRP!$D$11:$D$15)*(G4496/100)*(E4496/1000)),
0)))))),2)</f>
        <v>1.48</v>
      </c>
      <c r="L4496" s="173" t="str">
        <f t="shared" si="70"/>
        <v>Beer473</v>
      </c>
      <c r="M4496" s="154">
        <f>VLOOKUP(L4496,'Slope %'!C:D,2,0)</f>
        <v>0.12</v>
      </c>
    </row>
    <row r="4497" spans="1:13" x14ac:dyDescent="0.25">
      <c r="A4497" s="169">
        <v>56910</v>
      </c>
      <c r="B4497" s="170" t="s">
        <v>3486</v>
      </c>
      <c r="C4497" s="170" t="s">
        <v>11</v>
      </c>
      <c r="D4497" s="170" t="s">
        <v>211</v>
      </c>
      <c r="E4497" s="170">
        <v>473</v>
      </c>
      <c r="F4497" s="170">
        <v>24</v>
      </c>
      <c r="G4497" s="171">
        <v>4</v>
      </c>
      <c r="H4497" s="170" t="s">
        <v>1623</v>
      </c>
      <c r="I4497" s="171">
        <v>3.49</v>
      </c>
      <c r="J4497" s="169">
        <v>1</v>
      </c>
      <c r="K4497" s="154" cm="1">
        <f t="array" ref="K4497">ROUND(
IF(C4497="Beer",
SUM(LOOKUP(2,1/(SRP!$B$8:$B$10&lt;=E4497)/(SRP!$C$8:$C$10&gt;=E4497),SRP!$D$8:$D$10)*(G4497/100)*(E4497/1000)),
IF(C4497="Spirits",
SUM(LOOKUP(2,1/(SRP!$B$2:$B$7&lt;=E4497)/(SRP!$C$2:$C$7&gt;=E4497),SRP!$D$2:$D$7)*(G4497/100)*(E4497/1000)),
IF(AND(C4497="Wine",D4497="Fortified Wines"),
SUM(LOOKUP(2,1/(SRP!$B$26:$B$29&lt;=E4497)/(SRP!$C$26:$C$29&gt;=E4497),SRP!$D$26:$D$29)*(G4497/100)*(E4497/1000)),
IF(C4497="Wine",
SUM(LOOKUP(2,1/(SRP!$B$21:$B$25&lt;=E4497)/(SRP!$C$21:$C$25&gt;=E4497),SRP!$D$21:$D$25)*(G4497/100)*(E4497/1000)),
IF(AND(C4497="Ready to Drink",D4497="RTD-One Pour Cocktail&gt;7%&lt;=14.5"),
SUM(LOOKUP(2,1/(SRP!$B$16:$B$20&lt;=E4497)/(SRP!$C$16:$C$20&gt;=E4497),SRP!$D$16:$D$20)*(G4497/100)*(E4497/1000)),
IF(C4497="Ready to Drink",
SUM(LOOKUP(2,1/(SRP!$B$11:$B$15&lt;=E4497)/(SRP!$C$11:$C$15&gt;=E4497),SRP!$D$11:$D$15)*(G4497/100)*(E4497/1000)),
0)))))),2)</f>
        <v>1.48</v>
      </c>
      <c r="L4497" s="173" t="str">
        <f t="shared" si="70"/>
        <v>Beer473</v>
      </c>
      <c r="M4497" s="154">
        <f>VLOOKUP(L4497,'Slope %'!C:D,2,0)</f>
        <v>0.12</v>
      </c>
    </row>
    <row r="4498" spans="1:13" x14ac:dyDescent="0.25">
      <c r="A4498" s="169">
        <v>56913</v>
      </c>
      <c r="B4498" s="170" t="s">
        <v>3487</v>
      </c>
      <c r="C4498" s="170" t="s">
        <v>11</v>
      </c>
      <c r="D4498" s="170" t="s">
        <v>303</v>
      </c>
      <c r="E4498" s="170">
        <v>5325</v>
      </c>
      <c r="F4498" s="170">
        <v>1</v>
      </c>
      <c r="G4498" s="171">
        <v>6</v>
      </c>
      <c r="H4498" s="170" t="s">
        <v>105</v>
      </c>
      <c r="I4498" s="171">
        <v>30.49</v>
      </c>
      <c r="J4498" s="169">
        <v>15</v>
      </c>
      <c r="K4498" s="154" cm="1">
        <f t="array" ref="K4498">ROUND(
IF(C4498="Beer",
SUM(LOOKUP(2,1/(SRP!$B$8:$B$10&lt;=E4498)/(SRP!$C$8:$C$10&gt;=E4498),SRP!$D$8:$D$10)*(G4498/100)*(E4498/1000)),
IF(C4498="Spirits",
SUM(LOOKUP(2,1/(SRP!$B$2:$B$7&lt;=E4498)/(SRP!$C$2:$C$7&gt;=E4498),SRP!$D$2:$D$7)*(G4498/100)*(E4498/1000)),
IF(AND(C4498="Wine",D4498="Fortified Wines"),
SUM(LOOKUP(2,1/(SRP!$B$26:$B$29&lt;=E4498)/(SRP!$C$26:$C$29&gt;=E4498),SRP!$D$26:$D$29)*(G4498/100)*(E4498/1000)),
IF(C4498="Wine",
SUM(LOOKUP(2,1/(SRP!$B$21:$B$25&lt;=E4498)/(SRP!$C$21:$C$25&gt;=E4498),SRP!$D$21:$D$25)*(G4498/100)*(E4498/1000)),
IF(AND(C4498="Ready to Drink",D4498="RTD-One Pour Cocktail&gt;7%&lt;=14.5"),
SUM(LOOKUP(2,1/(SRP!$B$16:$B$20&lt;=E4498)/(SRP!$C$16:$C$20&gt;=E4498),SRP!$D$16:$D$20)*(G4498/100)*(E4498/1000)),
IF(C4498="Ready to Drink",
SUM(LOOKUP(2,1/(SRP!$B$11:$B$15&lt;=E4498)/(SRP!$C$11:$C$15&gt;=E4498),SRP!$D$11:$D$15)*(G4498/100)*(E4498/1000)),
0)))))),2)</f>
        <v>24.94</v>
      </c>
      <c r="L4498" s="173" t="str">
        <f t="shared" si="70"/>
        <v>Beer5325</v>
      </c>
      <c r="M4498" s="154">
        <f>VLOOKUP(L4498,'Slope %'!C:D,2,0)</f>
        <v>0.05</v>
      </c>
    </row>
    <row r="4499" spans="1:13" x14ac:dyDescent="0.25">
      <c r="A4499" s="169">
        <v>56913</v>
      </c>
      <c r="B4499" s="170" t="s">
        <v>3487</v>
      </c>
      <c r="C4499" s="170" t="s">
        <v>11</v>
      </c>
      <c r="D4499" s="170" t="s">
        <v>303</v>
      </c>
      <c r="E4499" s="170">
        <v>5325</v>
      </c>
      <c r="F4499" s="170">
        <v>1</v>
      </c>
      <c r="G4499" s="171">
        <v>6</v>
      </c>
      <c r="H4499" s="170" t="s">
        <v>105</v>
      </c>
      <c r="I4499" s="171">
        <v>30.49</v>
      </c>
      <c r="J4499" s="169">
        <v>15</v>
      </c>
      <c r="K4499" s="154" cm="1">
        <f t="array" ref="K4499">ROUND(
IF(C4499="Beer",
SUM(LOOKUP(2,1/(SRP!$B$8:$B$10&lt;=E4499)/(SRP!$C$8:$C$10&gt;=E4499),SRP!$D$8:$D$10)*(G4499/100)*(E4499/1000)),
IF(C4499="Spirits",
SUM(LOOKUP(2,1/(SRP!$B$2:$B$7&lt;=E4499)/(SRP!$C$2:$C$7&gt;=E4499),SRP!$D$2:$D$7)*(G4499/100)*(E4499/1000)),
IF(AND(C4499="Wine",D4499="Fortified Wines"),
SUM(LOOKUP(2,1/(SRP!$B$26:$B$29&lt;=E4499)/(SRP!$C$26:$C$29&gt;=E4499),SRP!$D$26:$D$29)*(G4499/100)*(E4499/1000)),
IF(C4499="Wine",
SUM(LOOKUP(2,1/(SRP!$B$21:$B$25&lt;=E4499)/(SRP!$C$21:$C$25&gt;=E4499),SRP!$D$21:$D$25)*(G4499/100)*(E4499/1000)),
IF(AND(C4499="Ready to Drink",D4499="RTD-One Pour Cocktail&gt;7%&lt;=14.5"),
SUM(LOOKUP(2,1/(SRP!$B$16:$B$20&lt;=E4499)/(SRP!$C$16:$C$20&gt;=E4499),SRP!$D$16:$D$20)*(G4499/100)*(E4499/1000)),
IF(C4499="Ready to Drink",
SUM(LOOKUP(2,1/(SRP!$B$11:$B$15&lt;=E4499)/(SRP!$C$11:$C$15&gt;=E4499),SRP!$D$11:$D$15)*(G4499/100)*(E4499/1000)),
0)))))),2)</f>
        <v>24.94</v>
      </c>
      <c r="L4499" s="173" t="str">
        <f t="shared" si="70"/>
        <v>Beer5325</v>
      </c>
      <c r="M4499" s="154">
        <f>VLOOKUP(L4499,'Slope %'!C:D,2,0)</f>
        <v>0.05</v>
      </c>
    </row>
    <row r="4500" spans="1:13" x14ac:dyDescent="0.25">
      <c r="A4500" s="169">
        <v>56918</v>
      </c>
      <c r="B4500" s="170" t="s">
        <v>3488</v>
      </c>
      <c r="C4500" s="170" t="s">
        <v>24</v>
      </c>
      <c r="D4500" s="170" t="s">
        <v>58</v>
      </c>
      <c r="E4500" s="170">
        <v>750</v>
      </c>
      <c r="F4500" s="170">
        <v>12</v>
      </c>
      <c r="G4500" s="171">
        <v>12.5</v>
      </c>
      <c r="H4500" s="170" t="s">
        <v>3489</v>
      </c>
      <c r="I4500" s="171">
        <v>24.99</v>
      </c>
      <c r="J4500" s="169">
        <v>1</v>
      </c>
      <c r="K4500" s="154" cm="1">
        <f t="array" ref="K4500">ROUND(
IF(C4500="Beer",
SUM(LOOKUP(2,1/(SRP!$B$8:$B$10&lt;=E4500)/(SRP!$C$8:$C$10&gt;=E4500),SRP!$D$8:$D$10)*(G4500/100)*(E4500/1000)),
IF(C4500="Spirits",
SUM(LOOKUP(2,1/(SRP!$B$2:$B$7&lt;=E4500)/(SRP!$C$2:$C$7&gt;=E4500),SRP!$D$2:$D$7)*(G4500/100)*(E4500/1000)),
IF(AND(C4500="Wine",D4500="Fortified Wines"),
SUM(LOOKUP(2,1/(SRP!$B$26:$B$29&lt;=E4500)/(SRP!$C$26:$C$29&gt;=E4500),SRP!$D$26:$D$29)*(G4500/100)*(E4500/1000)),
IF(C4500="Wine",
SUM(LOOKUP(2,1/(SRP!$B$21:$B$25&lt;=E4500)/(SRP!$C$21:$C$25&gt;=E4500),SRP!$D$21:$D$25)*(G4500/100)*(E4500/1000)),
IF(AND(C4500="Ready to Drink",D4500="RTD-One Pour Cocktail&gt;7%&lt;=14.5"),
SUM(LOOKUP(2,1/(SRP!$B$16:$B$20&lt;=E4500)/(SRP!$C$16:$C$20&gt;=E4500),SRP!$D$16:$D$20)*(G4500/100)*(E4500/1000)),
IF(C4500="Ready to Drink",
SUM(LOOKUP(2,1/(SRP!$B$11:$B$15&lt;=E4500)/(SRP!$C$11:$C$15&gt;=E4500),SRP!$D$11:$D$15)*(G4500/100)*(E4500/1000)),
0)))))),2)</f>
        <v>7.32</v>
      </c>
      <c r="L4500" s="173" t="str">
        <f t="shared" si="70"/>
        <v>Wine750</v>
      </c>
      <c r="M4500" s="154">
        <f>VLOOKUP(L4500,'Slope %'!C:D,2,0)</f>
        <v>0.1</v>
      </c>
    </row>
    <row r="4501" spans="1:13" x14ac:dyDescent="0.25">
      <c r="A4501" s="169">
        <v>56930</v>
      </c>
      <c r="B4501" s="170" t="s">
        <v>3490</v>
      </c>
      <c r="C4501" s="170" t="s">
        <v>263</v>
      </c>
      <c r="D4501" s="170" t="s">
        <v>332</v>
      </c>
      <c r="E4501" s="170">
        <v>4260</v>
      </c>
      <c r="F4501" s="170">
        <v>2</v>
      </c>
      <c r="G4501" s="171">
        <v>6</v>
      </c>
      <c r="H4501" s="170" t="s">
        <v>20</v>
      </c>
      <c r="I4501" s="171">
        <v>32.99</v>
      </c>
      <c r="J4501" s="169">
        <v>12</v>
      </c>
      <c r="K4501" s="154" cm="1">
        <f t="array" ref="K4501">ROUND(
IF(C4501="Beer",
SUM(LOOKUP(2,1/(SRP!$B$8:$B$10&lt;=E4501)/(SRP!$C$8:$C$10&gt;=E4501),SRP!$D$8:$D$10)*(G4501/100)*(E4501/1000)),
IF(C4501="Spirits",
SUM(LOOKUP(2,1/(SRP!$B$2:$B$7&lt;=E4501)/(SRP!$C$2:$C$7&gt;=E4501),SRP!$D$2:$D$7)*(G4501/100)*(E4501/1000)),
IF(AND(C4501="Wine",D4501="Fortified Wines"),
SUM(LOOKUP(2,1/(SRP!$B$26:$B$29&lt;=E4501)/(SRP!$C$26:$C$29&gt;=E4501),SRP!$D$26:$D$29)*(G4501/100)*(E4501/1000)),
IF(C4501="Wine",
SUM(LOOKUP(2,1/(SRP!$B$21:$B$25&lt;=E4501)/(SRP!$C$21:$C$25&gt;=E4501),SRP!$D$21:$D$25)*(G4501/100)*(E4501/1000)),
IF(AND(C4501="Ready to Drink",D4501="RTD-One Pour Cocktail&gt;7%&lt;=14.5"),
SUM(LOOKUP(2,1/(SRP!$B$16:$B$20&lt;=E4501)/(SRP!$C$16:$C$20&gt;=E4501),SRP!$D$16:$D$20)*(G4501/100)*(E4501/1000)),
IF(C4501="Ready to Drink",
SUM(LOOKUP(2,1/(SRP!$B$11:$B$15&lt;=E4501)/(SRP!$C$11:$C$15&gt;=E4501),SRP!$D$11:$D$15)*(G4501/100)*(E4501/1000)),
0)))))),2)</f>
        <v>19.95</v>
      </c>
      <c r="L4501" s="173" t="str">
        <f t="shared" si="70"/>
        <v>Ready to Drink4260</v>
      </c>
      <c r="M4501" s="154">
        <f>VLOOKUP(L4501,'Slope %'!C:D,2,0)</f>
        <v>7.0000000000000007E-2</v>
      </c>
    </row>
    <row r="4502" spans="1:13" x14ac:dyDescent="0.25">
      <c r="A4502" s="169">
        <v>56932</v>
      </c>
      <c r="B4502" s="170" t="s">
        <v>3491</v>
      </c>
      <c r="C4502" s="170" t="s">
        <v>263</v>
      </c>
      <c r="D4502" s="170" t="s">
        <v>1938</v>
      </c>
      <c r="E4502" s="170">
        <v>4260</v>
      </c>
      <c r="F4502" s="170">
        <v>2</v>
      </c>
      <c r="G4502" s="171">
        <v>4.5</v>
      </c>
      <c r="H4502" s="170" t="s">
        <v>20</v>
      </c>
      <c r="I4502" s="171">
        <v>31.99</v>
      </c>
      <c r="J4502" s="169">
        <v>12</v>
      </c>
      <c r="K4502" s="154" cm="1">
        <f t="array" ref="K4502">ROUND(
IF(C4502="Beer",
SUM(LOOKUP(2,1/(SRP!$B$8:$B$10&lt;=E4502)/(SRP!$C$8:$C$10&gt;=E4502),SRP!$D$8:$D$10)*(G4502/100)*(E4502/1000)),
IF(C4502="Spirits",
SUM(LOOKUP(2,1/(SRP!$B$2:$B$7&lt;=E4502)/(SRP!$C$2:$C$7&gt;=E4502),SRP!$D$2:$D$7)*(G4502/100)*(E4502/1000)),
IF(AND(C4502="Wine",D4502="Fortified Wines"),
SUM(LOOKUP(2,1/(SRP!$B$26:$B$29&lt;=E4502)/(SRP!$C$26:$C$29&gt;=E4502),SRP!$D$26:$D$29)*(G4502/100)*(E4502/1000)),
IF(C4502="Wine",
SUM(LOOKUP(2,1/(SRP!$B$21:$B$25&lt;=E4502)/(SRP!$C$21:$C$25&gt;=E4502),SRP!$D$21:$D$25)*(G4502/100)*(E4502/1000)),
IF(AND(C4502="Ready to Drink",D4502="RTD-One Pour Cocktail&gt;7%&lt;=14.5"),
SUM(LOOKUP(2,1/(SRP!$B$16:$B$20&lt;=E4502)/(SRP!$C$16:$C$20&gt;=E4502),SRP!$D$16:$D$20)*(G4502/100)*(E4502/1000)),
IF(C4502="Ready to Drink",
SUM(LOOKUP(2,1/(SRP!$B$11:$B$15&lt;=E4502)/(SRP!$C$11:$C$15&gt;=E4502),SRP!$D$11:$D$15)*(G4502/100)*(E4502/1000)),
0)))))),2)</f>
        <v>14.97</v>
      </c>
      <c r="L4502" s="173" t="str">
        <f t="shared" si="70"/>
        <v>Ready to Drink4260</v>
      </c>
      <c r="M4502" s="154">
        <f>VLOOKUP(L4502,'Slope %'!C:D,2,0)</f>
        <v>7.0000000000000007E-2</v>
      </c>
    </row>
    <row r="4503" spans="1:13" x14ac:dyDescent="0.25">
      <c r="A4503" s="169">
        <v>56938</v>
      </c>
      <c r="B4503" s="170" t="s">
        <v>3492</v>
      </c>
      <c r="C4503" s="170" t="s">
        <v>263</v>
      </c>
      <c r="D4503" s="170" t="s">
        <v>1938</v>
      </c>
      <c r="E4503" s="170">
        <v>2130</v>
      </c>
      <c r="F4503" s="170">
        <v>4</v>
      </c>
      <c r="G4503" s="171">
        <v>4.5</v>
      </c>
      <c r="H4503" s="170" t="s">
        <v>20</v>
      </c>
      <c r="I4503" s="171">
        <v>17.989999999999998</v>
      </c>
      <c r="J4503" s="169">
        <v>6</v>
      </c>
      <c r="K4503" s="154" cm="1">
        <f t="array" ref="K4503">ROUND(
IF(C4503="Beer",
SUM(LOOKUP(2,1/(SRP!$B$8:$B$10&lt;=E4503)/(SRP!$C$8:$C$10&gt;=E4503),SRP!$D$8:$D$10)*(G4503/100)*(E4503/1000)),
IF(C4503="Spirits",
SUM(LOOKUP(2,1/(SRP!$B$2:$B$7&lt;=E4503)/(SRP!$C$2:$C$7&gt;=E4503),SRP!$D$2:$D$7)*(G4503/100)*(E4503/1000)),
IF(AND(C4503="Wine",D4503="Fortified Wines"),
SUM(LOOKUP(2,1/(SRP!$B$26:$B$29&lt;=E4503)/(SRP!$C$26:$C$29&gt;=E4503),SRP!$D$26:$D$29)*(G4503/100)*(E4503/1000)),
IF(C4503="Wine",
SUM(LOOKUP(2,1/(SRP!$B$21:$B$25&lt;=E4503)/(SRP!$C$21:$C$25&gt;=E4503),SRP!$D$21:$D$25)*(G4503/100)*(E4503/1000)),
IF(AND(C4503="Ready to Drink",D4503="RTD-One Pour Cocktail&gt;7%&lt;=14.5"),
SUM(LOOKUP(2,1/(SRP!$B$16:$B$20&lt;=E4503)/(SRP!$C$16:$C$20&gt;=E4503),SRP!$D$16:$D$20)*(G4503/100)*(E4503/1000)),
IF(C4503="Ready to Drink",
SUM(LOOKUP(2,1/(SRP!$B$11:$B$15&lt;=E4503)/(SRP!$C$11:$C$15&gt;=E4503),SRP!$D$11:$D$15)*(G4503/100)*(E4503/1000)),
0)))))),2)</f>
        <v>7.48</v>
      </c>
      <c r="L4503" s="173" t="str">
        <f t="shared" si="70"/>
        <v>Ready to Drink2130</v>
      </c>
      <c r="M4503" s="154">
        <f>VLOOKUP(L4503,'Slope %'!C:D,2,0)</f>
        <v>0.1</v>
      </c>
    </row>
    <row r="4504" spans="1:13" x14ac:dyDescent="0.25">
      <c r="A4504" s="169">
        <v>56948</v>
      </c>
      <c r="B4504" s="170" t="s">
        <v>3493</v>
      </c>
      <c r="C4504" s="170" t="s">
        <v>263</v>
      </c>
      <c r="D4504" s="170" t="s">
        <v>1938</v>
      </c>
      <c r="E4504" s="170">
        <v>4260</v>
      </c>
      <c r="F4504" s="170">
        <v>2</v>
      </c>
      <c r="G4504" s="171">
        <v>5</v>
      </c>
      <c r="H4504" s="170" t="s">
        <v>333</v>
      </c>
      <c r="I4504" s="171">
        <v>32.99</v>
      </c>
      <c r="J4504" s="169">
        <v>12</v>
      </c>
      <c r="K4504" s="154" cm="1">
        <f t="array" ref="K4504">ROUND(
IF(C4504="Beer",
SUM(LOOKUP(2,1/(SRP!$B$8:$B$10&lt;=E4504)/(SRP!$C$8:$C$10&gt;=E4504),SRP!$D$8:$D$10)*(G4504/100)*(E4504/1000)),
IF(C4504="Spirits",
SUM(LOOKUP(2,1/(SRP!$B$2:$B$7&lt;=E4504)/(SRP!$C$2:$C$7&gt;=E4504),SRP!$D$2:$D$7)*(G4504/100)*(E4504/1000)),
IF(AND(C4504="Wine",D4504="Fortified Wines"),
SUM(LOOKUP(2,1/(SRP!$B$26:$B$29&lt;=E4504)/(SRP!$C$26:$C$29&gt;=E4504),SRP!$D$26:$D$29)*(G4504/100)*(E4504/1000)),
IF(C4504="Wine",
SUM(LOOKUP(2,1/(SRP!$B$21:$B$25&lt;=E4504)/(SRP!$C$21:$C$25&gt;=E4504),SRP!$D$21:$D$25)*(G4504/100)*(E4504/1000)),
IF(AND(C4504="Ready to Drink",D4504="RTD-One Pour Cocktail&gt;7%&lt;=14.5"),
SUM(LOOKUP(2,1/(SRP!$B$16:$B$20&lt;=E4504)/(SRP!$C$16:$C$20&gt;=E4504),SRP!$D$16:$D$20)*(G4504/100)*(E4504/1000)),
IF(C4504="Ready to Drink",
SUM(LOOKUP(2,1/(SRP!$B$11:$B$15&lt;=E4504)/(SRP!$C$11:$C$15&gt;=E4504),SRP!$D$11:$D$15)*(G4504/100)*(E4504/1000)),
0)))))),2)</f>
        <v>16.63</v>
      </c>
      <c r="L4504" s="173" t="str">
        <f t="shared" si="70"/>
        <v>Ready to Drink4260</v>
      </c>
      <c r="M4504" s="154">
        <f>VLOOKUP(L4504,'Slope %'!C:D,2,0)</f>
        <v>7.0000000000000007E-2</v>
      </c>
    </row>
    <row r="4505" spans="1:13" x14ac:dyDescent="0.25">
      <c r="A4505" s="169">
        <v>56948</v>
      </c>
      <c r="B4505" s="170" t="s">
        <v>3493</v>
      </c>
      <c r="C4505" s="170" t="s">
        <v>263</v>
      </c>
      <c r="D4505" s="170" t="s">
        <v>1938</v>
      </c>
      <c r="E4505" s="170">
        <v>4260</v>
      </c>
      <c r="F4505" s="170">
        <v>2</v>
      </c>
      <c r="G4505" s="171">
        <v>5</v>
      </c>
      <c r="H4505" s="170" t="s">
        <v>333</v>
      </c>
      <c r="I4505" s="171">
        <v>32.99</v>
      </c>
      <c r="J4505" s="169">
        <v>12</v>
      </c>
      <c r="K4505" s="154" cm="1">
        <f t="array" ref="K4505">ROUND(
IF(C4505="Beer",
SUM(LOOKUP(2,1/(SRP!$B$8:$B$10&lt;=E4505)/(SRP!$C$8:$C$10&gt;=E4505),SRP!$D$8:$D$10)*(G4505/100)*(E4505/1000)),
IF(C4505="Spirits",
SUM(LOOKUP(2,1/(SRP!$B$2:$B$7&lt;=E4505)/(SRP!$C$2:$C$7&gt;=E4505),SRP!$D$2:$D$7)*(G4505/100)*(E4505/1000)),
IF(AND(C4505="Wine",D4505="Fortified Wines"),
SUM(LOOKUP(2,1/(SRP!$B$26:$B$29&lt;=E4505)/(SRP!$C$26:$C$29&gt;=E4505),SRP!$D$26:$D$29)*(G4505/100)*(E4505/1000)),
IF(C4505="Wine",
SUM(LOOKUP(2,1/(SRP!$B$21:$B$25&lt;=E4505)/(SRP!$C$21:$C$25&gt;=E4505),SRP!$D$21:$D$25)*(G4505/100)*(E4505/1000)),
IF(AND(C4505="Ready to Drink",D4505="RTD-One Pour Cocktail&gt;7%&lt;=14.5"),
SUM(LOOKUP(2,1/(SRP!$B$16:$B$20&lt;=E4505)/(SRP!$C$16:$C$20&gt;=E4505),SRP!$D$16:$D$20)*(G4505/100)*(E4505/1000)),
IF(C4505="Ready to Drink",
SUM(LOOKUP(2,1/(SRP!$B$11:$B$15&lt;=E4505)/(SRP!$C$11:$C$15&gt;=E4505),SRP!$D$11:$D$15)*(G4505/100)*(E4505/1000)),
0)))))),2)</f>
        <v>16.63</v>
      </c>
      <c r="L4505" s="173" t="str">
        <f t="shared" si="70"/>
        <v>Ready to Drink4260</v>
      </c>
      <c r="M4505" s="154">
        <f>VLOOKUP(L4505,'Slope %'!C:D,2,0)</f>
        <v>7.0000000000000007E-2</v>
      </c>
    </row>
    <row r="4506" spans="1:13" x14ac:dyDescent="0.25">
      <c r="A4506" s="169">
        <v>56953</v>
      </c>
      <c r="B4506" s="170" t="s">
        <v>3494</v>
      </c>
      <c r="C4506" s="170" t="s">
        <v>263</v>
      </c>
      <c r="D4506" s="170" t="s">
        <v>806</v>
      </c>
      <c r="E4506" s="170">
        <v>4260</v>
      </c>
      <c r="F4506" s="170">
        <v>2</v>
      </c>
      <c r="G4506" s="171">
        <v>5</v>
      </c>
      <c r="H4506" s="170" t="s">
        <v>22</v>
      </c>
      <c r="I4506" s="171">
        <v>33.99</v>
      </c>
      <c r="J4506" s="169">
        <v>12</v>
      </c>
      <c r="K4506" s="154" cm="1">
        <f t="array" ref="K4506">ROUND(
IF(C4506="Beer",
SUM(LOOKUP(2,1/(SRP!$B$8:$B$10&lt;=E4506)/(SRP!$C$8:$C$10&gt;=E4506),SRP!$D$8:$D$10)*(G4506/100)*(E4506/1000)),
IF(C4506="Spirits",
SUM(LOOKUP(2,1/(SRP!$B$2:$B$7&lt;=E4506)/(SRP!$C$2:$C$7&gt;=E4506),SRP!$D$2:$D$7)*(G4506/100)*(E4506/1000)),
IF(AND(C4506="Wine",D4506="Fortified Wines"),
SUM(LOOKUP(2,1/(SRP!$B$26:$B$29&lt;=E4506)/(SRP!$C$26:$C$29&gt;=E4506),SRP!$D$26:$D$29)*(G4506/100)*(E4506/1000)),
IF(C4506="Wine",
SUM(LOOKUP(2,1/(SRP!$B$21:$B$25&lt;=E4506)/(SRP!$C$21:$C$25&gt;=E4506),SRP!$D$21:$D$25)*(G4506/100)*(E4506/1000)),
IF(AND(C4506="Ready to Drink",D4506="RTD-One Pour Cocktail&gt;7%&lt;=14.5"),
SUM(LOOKUP(2,1/(SRP!$B$16:$B$20&lt;=E4506)/(SRP!$C$16:$C$20&gt;=E4506),SRP!$D$16:$D$20)*(G4506/100)*(E4506/1000)),
IF(C4506="Ready to Drink",
SUM(LOOKUP(2,1/(SRP!$B$11:$B$15&lt;=E4506)/(SRP!$C$11:$C$15&gt;=E4506),SRP!$D$11:$D$15)*(G4506/100)*(E4506/1000)),
0)))))),2)</f>
        <v>16.63</v>
      </c>
      <c r="L4506" s="173" t="str">
        <f t="shared" si="70"/>
        <v>Ready to Drink4260</v>
      </c>
      <c r="M4506" s="154">
        <f>VLOOKUP(L4506,'Slope %'!C:D,2,0)</f>
        <v>7.0000000000000007E-2</v>
      </c>
    </row>
    <row r="4507" spans="1:13" x14ac:dyDescent="0.25">
      <c r="A4507" s="169">
        <v>56968</v>
      </c>
      <c r="B4507" s="170" t="s">
        <v>3495</v>
      </c>
      <c r="C4507" s="170" t="s">
        <v>15</v>
      </c>
      <c r="D4507" s="170" t="s">
        <v>845</v>
      </c>
      <c r="E4507" s="170">
        <v>750</v>
      </c>
      <c r="F4507" s="170">
        <v>6</v>
      </c>
      <c r="G4507" s="171">
        <v>44</v>
      </c>
      <c r="H4507" s="170" t="s">
        <v>100</v>
      </c>
      <c r="I4507" s="171">
        <v>99.99</v>
      </c>
      <c r="J4507" s="169">
        <v>1</v>
      </c>
      <c r="K4507" s="154" cm="1">
        <f t="array" ref="K4507">ROUND(
IF(C4507="Beer",
SUM(LOOKUP(2,1/(SRP!$B$8:$B$10&lt;=E4507)/(SRP!$C$8:$C$10&gt;=E4507),SRP!$D$8:$D$10)*(G4507/100)*(E4507/1000)),
IF(C4507="Spirits",
SUM(LOOKUP(2,1/(SRP!$B$2:$B$7&lt;=E4507)/(SRP!$C$2:$C$7&gt;=E4507),SRP!$D$2:$D$7)*(G4507/100)*(E4507/1000)),
IF(AND(C4507="Wine",D4507="Fortified Wines"),
SUM(LOOKUP(2,1/(SRP!$B$26:$B$29&lt;=E4507)/(SRP!$C$26:$C$29&gt;=E4507),SRP!$D$26:$D$29)*(G4507/100)*(E4507/1000)),
IF(C4507="Wine",
SUM(LOOKUP(2,1/(SRP!$B$21:$B$25&lt;=E4507)/(SRP!$C$21:$C$25&gt;=E4507),SRP!$D$21:$D$25)*(G4507/100)*(E4507/1000)),
IF(AND(C4507="Ready to Drink",D4507="RTD-One Pour Cocktail&gt;7%&lt;=14.5"),
SUM(LOOKUP(2,1/(SRP!$B$16:$B$20&lt;=E4507)/(SRP!$C$16:$C$20&gt;=E4507),SRP!$D$16:$D$20)*(G4507/100)*(E4507/1000)),
IF(C4507="Ready to Drink",
SUM(LOOKUP(2,1/(SRP!$B$11:$B$15&lt;=E4507)/(SRP!$C$11:$C$15&gt;=E4507),SRP!$D$11:$D$15)*(G4507/100)*(E4507/1000)),
0)))))),2)</f>
        <v>25.76</v>
      </c>
      <c r="L4507" s="173" t="str">
        <f t="shared" si="70"/>
        <v>Spirits750</v>
      </c>
      <c r="M4507" s="154">
        <f>VLOOKUP(L4507,'Slope %'!C:D,2,0)</f>
        <v>7.0000000000000007E-2</v>
      </c>
    </row>
    <row r="4508" spans="1:13" x14ac:dyDescent="0.25">
      <c r="A4508" s="169">
        <v>56971</v>
      </c>
      <c r="B4508" s="170" t="s">
        <v>3496</v>
      </c>
      <c r="C4508" s="170" t="s">
        <v>263</v>
      </c>
      <c r="D4508" s="170" t="s">
        <v>1938</v>
      </c>
      <c r="E4508" s="170">
        <v>2130</v>
      </c>
      <c r="F4508" s="170">
        <v>4</v>
      </c>
      <c r="G4508" s="171">
        <v>5</v>
      </c>
      <c r="H4508" s="170" t="s">
        <v>333</v>
      </c>
      <c r="I4508" s="171">
        <v>17.989999999999998</v>
      </c>
      <c r="J4508" s="169">
        <v>6</v>
      </c>
      <c r="K4508" s="154" cm="1">
        <f t="array" ref="K4508">ROUND(
IF(C4508="Beer",
SUM(LOOKUP(2,1/(SRP!$B$8:$B$10&lt;=E4508)/(SRP!$C$8:$C$10&gt;=E4508),SRP!$D$8:$D$10)*(G4508/100)*(E4508/1000)),
IF(C4508="Spirits",
SUM(LOOKUP(2,1/(SRP!$B$2:$B$7&lt;=E4508)/(SRP!$C$2:$C$7&gt;=E4508),SRP!$D$2:$D$7)*(G4508/100)*(E4508/1000)),
IF(AND(C4508="Wine",D4508="Fortified Wines"),
SUM(LOOKUP(2,1/(SRP!$B$26:$B$29&lt;=E4508)/(SRP!$C$26:$C$29&gt;=E4508),SRP!$D$26:$D$29)*(G4508/100)*(E4508/1000)),
IF(C4508="Wine",
SUM(LOOKUP(2,1/(SRP!$B$21:$B$25&lt;=E4508)/(SRP!$C$21:$C$25&gt;=E4508),SRP!$D$21:$D$25)*(G4508/100)*(E4508/1000)),
IF(AND(C4508="Ready to Drink",D4508="RTD-One Pour Cocktail&gt;7%&lt;=14.5"),
SUM(LOOKUP(2,1/(SRP!$B$16:$B$20&lt;=E4508)/(SRP!$C$16:$C$20&gt;=E4508),SRP!$D$16:$D$20)*(G4508/100)*(E4508/1000)),
IF(C4508="Ready to Drink",
SUM(LOOKUP(2,1/(SRP!$B$11:$B$15&lt;=E4508)/(SRP!$C$11:$C$15&gt;=E4508),SRP!$D$11:$D$15)*(G4508/100)*(E4508/1000)),
0)))))),2)</f>
        <v>8.31</v>
      </c>
      <c r="L4508" s="173" t="str">
        <f t="shared" si="70"/>
        <v>Ready to Drink2130</v>
      </c>
      <c r="M4508" s="154">
        <f>VLOOKUP(L4508,'Slope %'!C:D,2,0)</f>
        <v>0.1</v>
      </c>
    </row>
    <row r="4509" spans="1:13" x14ac:dyDescent="0.25">
      <c r="A4509" s="169">
        <v>56971</v>
      </c>
      <c r="B4509" s="170" t="s">
        <v>3496</v>
      </c>
      <c r="C4509" s="170" t="s">
        <v>263</v>
      </c>
      <c r="D4509" s="170" t="s">
        <v>1938</v>
      </c>
      <c r="E4509" s="170">
        <v>2130</v>
      </c>
      <c r="F4509" s="170">
        <v>4</v>
      </c>
      <c r="G4509" s="171">
        <v>5</v>
      </c>
      <c r="H4509" s="170" t="s">
        <v>333</v>
      </c>
      <c r="I4509" s="171">
        <v>17.989999999999998</v>
      </c>
      <c r="J4509" s="169">
        <v>6</v>
      </c>
      <c r="K4509" s="154" cm="1">
        <f t="array" ref="K4509">ROUND(
IF(C4509="Beer",
SUM(LOOKUP(2,1/(SRP!$B$8:$B$10&lt;=E4509)/(SRP!$C$8:$C$10&gt;=E4509),SRP!$D$8:$D$10)*(G4509/100)*(E4509/1000)),
IF(C4509="Spirits",
SUM(LOOKUP(2,1/(SRP!$B$2:$B$7&lt;=E4509)/(SRP!$C$2:$C$7&gt;=E4509),SRP!$D$2:$D$7)*(G4509/100)*(E4509/1000)),
IF(AND(C4509="Wine",D4509="Fortified Wines"),
SUM(LOOKUP(2,1/(SRP!$B$26:$B$29&lt;=E4509)/(SRP!$C$26:$C$29&gt;=E4509),SRP!$D$26:$D$29)*(G4509/100)*(E4509/1000)),
IF(C4509="Wine",
SUM(LOOKUP(2,1/(SRP!$B$21:$B$25&lt;=E4509)/(SRP!$C$21:$C$25&gt;=E4509),SRP!$D$21:$D$25)*(G4509/100)*(E4509/1000)),
IF(AND(C4509="Ready to Drink",D4509="RTD-One Pour Cocktail&gt;7%&lt;=14.5"),
SUM(LOOKUP(2,1/(SRP!$B$16:$B$20&lt;=E4509)/(SRP!$C$16:$C$20&gt;=E4509),SRP!$D$16:$D$20)*(G4509/100)*(E4509/1000)),
IF(C4509="Ready to Drink",
SUM(LOOKUP(2,1/(SRP!$B$11:$B$15&lt;=E4509)/(SRP!$C$11:$C$15&gt;=E4509),SRP!$D$11:$D$15)*(G4509/100)*(E4509/1000)),
0)))))),2)</f>
        <v>8.31</v>
      </c>
      <c r="L4509" s="173" t="str">
        <f t="shared" si="70"/>
        <v>Ready to Drink2130</v>
      </c>
      <c r="M4509" s="154">
        <f>VLOOKUP(L4509,'Slope %'!C:D,2,0)</f>
        <v>0.1</v>
      </c>
    </row>
    <row r="4510" spans="1:13" x14ac:dyDescent="0.25">
      <c r="A4510" s="169">
        <v>56986</v>
      </c>
      <c r="B4510" s="170" t="s">
        <v>3497</v>
      </c>
      <c r="C4510" s="170" t="s">
        <v>11</v>
      </c>
      <c r="D4510" s="170" t="s">
        <v>303</v>
      </c>
      <c r="E4510" s="170">
        <v>4260</v>
      </c>
      <c r="F4510" s="170">
        <v>1</v>
      </c>
      <c r="G4510" s="171">
        <v>6.2</v>
      </c>
      <c r="H4510" s="170" t="s">
        <v>13</v>
      </c>
      <c r="I4510" s="171">
        <v>30.49</v>
      </c>
      <c r="J4510" s="169">
        <v>12</v>
      </c>
      <c r="K4510" s="154" cm="1">
        <f t="array" ref="K4510">ROUND(
IF(C4510="Beer",
SUM(LOOKUP(2,1/(SRP!$B$8:$B$10&lt;=E4510)/(SRP!$C$8:$C$10&gt;=E4510),SRP!$D$8:$D$10)*(G4510/100)*(E4510/1000)),
IF(C4510="Spirits",
SUM(LOOKUP(2,1/(SRP!$B$2:$B$7&lt;=E4510)/(SRP!$C$2:$C$7&gt;=E4510),SRP!$D$2:$D$7)*(G4510/100)*(E4510/1000)),
IF(AND(C4510="Wine",D4510="Fortified Wines"),
SUM(LOOKUP(2,1/(SRP!$B$26:$B$29&lt;=E4510)/(SRP!$C$26:$C$29&gt;=E4510),SRP!$D$26:$D$29)*(G4510/100)*(E4510/1000)),
IF(C4510="Wine",
SUM(LOOKUP(2,1/(SRP!$B$21:$B$25&lt;=E4510)/(SRP!$C$21:$C$25&gt;=E4510),SRP!$D$21:$D$25)*(G4510/100)*(E4510/1000)),
IF(AND(C4510="Ready to Drink",D4510="RTD-One Pour Cocktail&gt;7%&lt;=14.5"),
SUM(LOOKUP(2,1/(SRP!$B$16:$B$20&lt;=E4510)/(SRP!$C$16:$C$20&gt;=E4510),SRP!$D$16:$D$20)*(G4510/100)*(E4510/1000)),
IF(C4510="Ready to Drink",
SUM(LOOKUP(2,1/(SRP!$B$11:$B$15&lt;=E4510)/(SRP!$C$11:$C$15&gt;=E4510),SRP!$D$11:$D$15)*(G4510/100)*(E4510/1000)),
0)))))),2)</f>
        <v>20.62</v>
      </c>
      <c r="L4510" s="173" t="str">
        <f t="shared" si="70"/>
        <v>Beer4260</v>
      </c>
      <c r="M4510" s="154">
        <f>VLOOKUP(L4510,'Slope %'!C:D,2,0)</f>
        <v>7.0000000000000007E-2</v>
      </c>
    </row>
    <row r="4511" spans="1:13" x14ac:dyDescent="0.25">
      <c r="A4511" s="169">
        <v>56986</v>
      </c>
      <c r="B4511" s="170" t="s">
        <v>3497</v>
      </c>
      <c r="C4511" s="170" t="s">
        <v>11</v>
      </c>
      <c r="D4511" s="170" t="s">
        <v>303</v>
      </c>
      <c r="E4511" s="170">
        <v>4260</v>
      </c>
      <c r="F4511" s="170">
        <v>1</v>
      </c>
      <c r="G4511" s="171">
        <v>6.2</v>
      </c>
      <c r="H4511" s="170" t="s">
        <v>13</v>
      </c>
      <c r="I4511" s="171">
        <v>30.49</v>
      </c>
      <c r="J4511" s="169">
        <v>12</v>
      </c>
      <c r="K4511" s="154" cm="1">
        <f t="array" ref="K4511">ROUND(
IF(C4511="Beer",
SUM(LOOKUP(2,1/(SRP!$B$8:$B$10&lt;=E4511)/(SRP!$C$8:$C$10&gt;=E4511),SRP!$D$8:$D$10)*(G4511/100)*(E4511/1000)),
IF(C4511="Spirits",
SUM(LOOKUP(2,1/(SRP!$B$2:$B$7&lt;=E4511)/(SRP!$C$2:$C$7&gt;=E4511),SRP!$D$2:$D$7)*(G4511/100)*(E4511/1000)),
IF(AND(C4511="Wine",D4511="Fortified Wines"),
SUM(LOOKUP(2,1/(SRP!$B$26:$B$29&lt;=E4511)/(SRP!$C$26:$C$29&gt;=E4511),SRP!$D$26:$D$29)*(G4511/100)*(E4511/1000)),
IF(C4511="Wine",
SUM(LOOKUP(2,1/(SRP!$B$21:$B$25&lt;=E4511)/(SRP!$C$21:$C$25&gt;=E4511),SRP!$D$21:$D$25)*(G4511/100)*(E4511/1000)),
IF(AND(C4511="Ready to Drink",D4511="RTD-One Pour Cocktail&gt;7%&lt;=14.5"),
SUM(LOOKUP(2,1/(SRP!$B$16:$B$20&lt;=E4511)/(SRP!$C$16:$C$20&gt;=E4511),SRP!$D$16:$D$20)*(G4511/100)*(E4511/1000)),
IF(C4511="Ready to Drink",
SUM(LOOKUP(2,1/(SRP!$B$11:$B$15&lt;=E4511)/(SRP!$C$11:$C$15&gt;=E4511),SRP!$D$11:$D$15)*(G4511/100)*(E4511/1000)),
0)))))),2)</f>
        <v>20.62</v>
      </c>
      <c r="L4511" s="173" t="str">
        <f t="shared" si="70"/>
        <v>Beer4260</v>
      </c>
      <c r="M4511" s="154">
        <f>VLOOKUP(L4511,'Slope %'!C:D,2,0)</f>
        <v>7.0000000000000007E-2</v>
      </c>
    </row>
    <row r="4512" spans="1:13" x14ac:dyDescent="0.25">
      <c r="A4512" s="169">
        <v>57036</v>
      </c>
      <c r="B4512" s="170" t="s">
        <v>3498</v>
      </c>
      <c r="C4512" s="170" t="s">
        <v>11</v>
      </c>
      <c r="D4512" s="170" t="s">
        <v>303</v>
      </c>
      <c r="E4512" s="170">
        <v>2840</v>
      </c>
      <c r="F4512" s="170">
        <v>3</v>
      </c>
      <c r="G4512" s="171">
        <v>6</v>
      </c>
      <c r="H4512" s="170" t="s">
        <v>285</v>
      </c>
      <c r="I4512" s="171">
        <v>14.25</v>
      </c>
      <c r="J4512" s="169">
        <v>8</v>
      </c>
      <c r="K4512" s="154" cm="1">
        <f t="array" ref="K4512">ROUND(
IF(C4512="Beer",
SUM(LOOKUP(2,1/(SRP!$B$8:$B$10&lt;=E4512)/(SRP!$C$8:$C$10&gt;=E4512),SRP!$D$8:$D$10)*(G4512/100)*(E4512/1000)),
IF(C4512="Spirits",
SUM(LOOKUP(2,1/(SRP!$B$2:$B$7&lt;=E4512)/(SRP!$C$2:$C$7&gt;=E4512),SRP!$D$2:$D$7)*(G4512/100)*(E4512/1000)),
IF(AND(C4512="Wine",D4512="Fortified Wines"),
SUM(LOOKUP(2,1/(SRP!$B$26:$B$29&lt;=E4512)/(SRP!$C$26:$C$29&gt;=E4512),SRP!$D$26:$D$29)*(G4512/100)*(E4512/1000)),
IF(C4512="Wine",
SUM(LOOKUP(2,1/(SRP!$B$21:$B$25&lt;=E4512)/(SRP!$C$21:$C$25&gt;=E4512),SRP!$D$21:$D$25)*(G4512/100)*(E4512/1000)),
IF(AND(C4512="Ready to Drink",D4512="RTD-One Pour Cocktail&gt;7%&lt;=14.5"),
SUM(LOOKUP(2,1/(SRP!$B$16:$B$20&lt;=E4512)/(SRP!$C$16:$C$20&gt;=E4512),SRP!$D$16:$D$20)*(G4512/100)*(E4512/1000)),
IF(C4512="Ready to Drink",
SUM(LOOKUP(2,1/(SRP!$B$11:$B$15&lt;=E4512)/(SRP!$C$11:$C$15&gt;=E4512),SRP!$D$11:$D$15)*(G4512/100)*(E4512/1000)),
0)))))),2)</f>
        <v>13.3</v>
      </c>
      <c r="L4512" s="173" t="str">
        <f t="shared" si="70"/>
        <v>Beer2840</v>
      </c>
      <c r="M4512" s="154">
        <f>VLOOKUP(L4512,'Slope %'!C:D,2,0)</f>
        <v>0.1</v>
      </c>
    </row>
    <row r="4513" spans="1:13" x14ac:dyDescent="0.25">
      <c r="A4513" s="169">
        <v>57036</v>
      </c>
      <c r="B4513" s="170" t="s">
        <v>3498</v>
      </c>
      <c r="C4513" s="170" t="s">
        <v>11</v>
      </c>
      <c r="D4513" s="170" t="s">
        <v>303</v>
      </c>
      <c r="E4513" s="170">
        <v>2840</v>
      </c>
      <c r="F4513" s="170">
        <v>3</v>
      </c>
      <c r="G4513" s="171">
        <v>6</v>
      </c>
      <c r="H4513" s="170" t="s">
        <v>285</v>
      </c>
      <c r="I4513" s="171">
        <v>14.25</v>
      </c>
      <c r="J4513" s="169">
        <v>8</v>
      </c>
      <c r="K4513" s="154" cm="1">
        <f t="array" ref="K4513">ROUND(
IF(C4513="Beer",
SUM(LOOKUP(2,1/(SRP!$B$8:$B$10&lt;=E4513)/(SRP!$C$8:$C$10&gt;=E4513),SRP!$D$8:$D$10)*(G4513/100)*(E4513/1000)),
IF(C4513="Spirits",
SUM(LOOKUP(2,1/(SRP!$B$2:$B$7&lt;=E4513)/(SRP!$C$2:$C$7&gt;=E4513),SRP!$D$2:$D$7)*(G4513/100)*(E4513/1000)),
IF(AND(C4513="Wine",D4513="Fortified Wines"),
SUM(LOOKUP(2,1/(SRP!$B$26:$B$29&lt;=E4513)/(SRP!$C$26:$C$29&gt;=E4513),SRP!$D$26:$D$29)*(G4513/100)*(E4513/1000)),
IF(C4513="Wine",
SUM(LOOKUP(2,1/(SRP!$B$21:$B$25&lt;=E4513)/(SRP!$C$21:$C$25&gt;=E4513),SRP!$D$21:$D$25)*(G4513/100)*(E4513/1000)),
IF(AND(C4513="Ready to Drink",D4513="RTD-One Pour Cocktail&gt;7%&lt;=14.5"),
SUM(LOOKUP(2,1/(SRP!$B$16:$B$20&lt;=E4513)/(SRP!$C$16:$C$20&gt;=E4513),SRP!$D$16:$D$20)*(G4513/100)*(E4513/1000)),
IF(C4513="Ready to Drink",
SUM(LOOKUP(2,1/(SRP!$B$11:$B$15&lt;=E4513)/(SRP!$C$11:$C$15&gt;=E4513),SRP!$D$11:$D$15)*(G4513/100)*(E4513/1000)),
0)))))),2)</f>
        <v>13.3</v>
      </c>
      <c r="L4513" s="173" t="str">
        <f t="shared" si="70"/>
        <v>Beer2840</v>
      </c>
      <c r="M4513" s="154">
        <f>VLOOKUP(L4513,'Slope %'!C:D,2,0)</f>
        <v>0.1</v>
      </c>
    </row>
    <row r="4514" spans="1:13" x14ac:dyDescent="0.25">
      <c r="A4514" s="169">
        <v>57048</v>
      </c>
      <c r="B4514" s="170" t="s">
        <v>3499</v>
      </c>
      <c r="C4514" s="170" t="s">
        <v>263</v>
      </c>
      <c r="D4514" s="170" t="s">
        <v>646</v>
      </c>
      <c r="E4514" s="170">
        <v>473</v>
      </c>
      <c r="F4514" s="170">
        <v>24</v>
      </c>
      <c r="G4514" s="171">
        <v>5.9</v>
      </c>
      <c r="H4514" s="170" t="s">
        <v>824</v>
      </c>
      <c r="I4514" s="171">
        <v>3.99</v>
      </c>
      <c r="J4514" s="169">
        <v>1</v>
      </c>
      <c r="K4514" s="154" cm="1">
        <f t="array" ref="K4514">ROUND(
IF(C4514="Beer",
SUM(LOOKUP(2,1/(SRP!$B$8:$B$10&lt;=E4514)/(SRP!$C$8:$C$10&gt;=E4514),SRP!$D$8:$D$10)*(G4514/100)*(E4514/1000)),
IF(C4514="Spirits",
SUM(LOOKUP(2,1/(SRP!$B$2:$B$7&lt;=E4514)/(SRP!$C$2:$C$7&gt;=E4514),SRP!$D$2:$D$7)*(G4514/100)*(E4514/1000)),
IF(AND(C4514="Wine",D4514="Fortified Wines"),
SUM(LOOKUP(2,1/(SRP!$B$26:$B$29&lt;=E4514)/(SRP!$C$26:$C$29&gt;=E4514),SRP!$D$26:$D$29)*(G4514/100)*(E4514/1000)),
IF(C4514="Wine",
SUM(LOOKUP(2,1/(SRP!$B$21:$B$25&lt;=E4514)/(SRP!$C$21:$C$25&gt;=E4514),SRP!$D$21:$D$25)*(G4514/100)*(E4514/1000)),
IF(AND(C4514="Ready to Drink",D4514="RTD-One Pour Cocktail&gt;7%&lt;=14.5"),
SUM(LOOKUP(2,1/(SRP!$B$16:$B$20&lt;=E4514)/(SRP!$C$16:$C$20&gt;=E4514),SRP!$D$16:$D$20)*(G4514/100)*(E4514/1000)),
IF(C4514="Ready to Drink",
SUM(LOOKUP(2,1/(SRP!$B$11:$B$15&lt;=E4514)/(SRP!$C$11:$C$15&gt;=E4514),SRP!$D$11:$D$15)*(G4514/100)*(E4514/1000)),
0)))))),2)</f>
        <v>2.31</v>
      </c>
      <c r="L4514" s="173" t="str">
        <f t="shared" si="70"/>
        <v>Ready to Drink473</v>
      </c>
      <c r="M4514" s="154">
        <f>VLOOKUP(L4514,'Slope %'!C:D,2,0)</f>
        <v>0.12</v>
      </c>
    </row>
    <row r="4515" spans="1:13" x14ac:dyDescent="0.25">
      <c r="A4515" s="169">
        <v>57056</v>
      </c>
      <c r="B4515" s="170" t="s">
        <v>3500</v>
      </c>
      <c r="C4515" s="170" t="s">
        <v>24</v>
      </c>
      <c r="D4515" s="170" t="s">
        <v>68</v>
      </c>
      <c r="E4515" s="170">
        <v>750</v>
      </c>
      <c r="F4515" s="170">
        <v>12</v>
      </c>
      <c r="G4515" s="171">
        <v>13.8</v>
      </c>
      <c r="H4515" s="170" t="s">
        <v>22</v>
      </c>
      <c r="I4515" s="171">
        <v>20.99</v>
      </c>
      <c r="J4515" s="169">
        <v>1</v>
      </c>
      <c r="K4515" s="154" cm="1">
        <f t="array" ref="K4515">ROUND(
IF(C4515="Beer",
SUM(LOOKUP(2,1/(SRP!$B$8:$B$10&lt;=E4515)/(SRP!$C$8:$C$10&gt;=E4515),SRP!$D$8:$D$10)*(G4515/100)*(E4515/1000)),
IF(C4515="Spirits",
SUM(LOOKUP(2,1/(SRP!$B$2:$B$7&lt;=E4515)/(SRP!$C$2:$C$7&gt;=E4515),SRP!$D$2:$D$7)*(G4515/100)*(E4515/1000)),
IF(AND(C4515="Wine",D4515="Fortified Wines"),
SUM(LOOKUP(2,1/(SRP!$B$26:$B$29&lt;=E4515)/(SRP!$C$26:$C$29&gt;=E4515),SRP!$D$26:$D$29)*(G4515/100)*(E4515/1000)),
IF(C4515="Wine",
SUM(LOOKUP(2,1/(SRP!$B$21:$B$25&lt;=E4515)/(SRP!$C$21:$C$25&gt;=E4515),SRP!$D$21:$D$25)*(G4515/100)*(E4515/1000)),
IF(AND(C4515="Ready to Drink",D4515="RTD-One Pour Cocktail&gt;7%&lt;=14.5"),
SUM(LOOKUP(2,1/(SRP!$B$16:$B$20&lt;=E4515)/(SRP!$C$16:$C$20&gt;=E4515),SRP!$D$16:$D$20)*(G4515/100)*(E4515/1000)),
IF(C4515="Ready to Drink",
SUM(LOOKUP(2,1/(SRP!$B$11:$B$15&lt;=E4515)/(SRP!$C$11:$C$15&gt;=E4515),SRP!$D$11:$D$15)*(G4515/100)*(E4515/1000)),
0)))))),2)</f>
        <v>8.08</v>
      </c>
      <c r="L4515" s="173" t="str">
        <f t="shared" si="70"/>
        <v>Wine750</v>
      </c>
      <c r="M4515" s="154">
        <f>VLOOKUP(L4515,'Slope %'!C:D,2,0)</f>
        <v>0.1</v>
      </c>
    </row>
    <row r="4516" spans="1:13" x14ac:dyDescent="0.25">
      <c r="A4516" s="169">
        <v>57071</v>
      </c>
      <c r="B4516" s="170" t="s">
        <v>3501</v>
      </c>
      <c r="C4516" s="170" t="s">
        <v>263</v>
      </c>
      <c r="D4516" s="170" t="s">
        <v>332</v>
      </c>
      <c r="E4516" s="170">
        <v>4260</v>
      </c>
      <c r="F4516" s="170">
        <v>2</v>
      </c>
      <c r="G4516" s="171">
        <v>5</v>
      </c>
      <c r="H4516" s="170" t="s">
        <v>177</v>
      </c>
      <c r="I4516" s="171">
        <v>34.49</v>
      </c>
      <c r="J4516" s="169">
        <v>12</v>
      </c>
      <c r="K4516" s="154" cm="1">
        <f t="array" ref="K4516">ROUND(
IF(C4516="Beer",
SUM(LOOKUP(2,1/(SRP!$B$8:$B$10&lt;=E4516)/(SRP!$C$8:$C$10&gt;=E4516),SRP!$D$8:$D$10)*(G4516/100)*(E4516/1000)),
IF(C4516="Spirits",
SUM(LOOKUP(2,1/(SRP!$B$2:$B$7&lt;=E4516)/(SRP!$C$2:$C$7&gt;=E4516),SRP!$D$2:$D$7)*(G4516/100)*(E4516/1000)),
IF(AND(C4516="Wine",D4516="Fortified Wines"),
SUM(LOOKUP(2,1/(SRP!$B$26:$B$29&lt;=E4516)/(SRP!$C$26:$C$29&gt;=E4516),SRP!$D$26:$D$29)*(G4516/100)*(E4516/1000)),
IF(C4516="Wine",
SUM(LOOKUP(2,1/(SRP!$B$21:$B$25&lt;=E4516)/(SRP!$C$21:$C$25&gt;=E4516),SRP!$D$21:$D$25)*(G4516/100)*(E4516/1000)),
IF(AND(C4516="Ready to Drink",D4516="RTD-One Pour Cocktail&gt;7%&lt;=14.5"),
SUM(LOOKUP(2,1/(SRP!$B$16:$B$20&lt;=E4516)/(SRP!$C$16:$C$20&gt;=E4516),SRP!$D$16:$D$20)*(G4516/100)*(E4516/1000)),
IF(C4516="Ready to Drink",
SUM(LOOKUP(2,1/(SRP!$B$11:$B$15&lt;=E4516)/(SRP!$C$11:$C$15&gt;=E4516),SRP!$D$11:$D$15)*(G4516/100)*(E4516/1000)),
0)))))),2)</f>
        <v>16.63</v>
      </c>
      <c r="L4516" s="173" t="str">
        <f t="shared" si="70"/>
        <v>Ready to Drink4260</v>
      </c>
      <c r="M4516" s="154">
        <f>VLOOKUP(L4516,'Slope %'!C:D,2,0)</f>
        <v>7.0000000000000007E-2</v>
      </c>
    </row>
    <row r="4517" spans="1:13" x14ac:dyDescent="0.25">
      <c r="A4517" s="169">
        <v>57076</v>
      </c>
      <c r="B4517" s="170" t="s">
        <v>3502</v>
      </c>
      <c r="C4517" s="170" t="s">
        <v>263</v>
      </c>
      <c r="D4517" s="170" t="s">
        <v>264</v>
      </c>
      <c r="E4517" s="170">
        <v>473</v>
      </c>
      <c r="F4517" s="170">
        <v>24</v>
      </c>
      <c r="G4517" s="171">
        <v>5</v>
      </c>
      <c r="H4517" s="170" t="s">
        <v>333</v>
      </c>
      <c r="I4517" s="171">
        <v>4.3899999999999997</v>
      </c>
      <c r="J4517" s="169">
        <v>1</v>
      </c>
      <c r="K4517" s="154" cm="1">
        <f t="array" ref="K4517">ROUND(
IF(C4517="Beer",
SUM(LOOKUP(2,1/(SRP!$B$8:$B$10&lt;=E4517)/(SRP!$C$8:$C$10&gt;=E4517),SRP!$D$8:$D$10)*(G4517/100)*(E4517/1000)),
IF(C4517="Spirits",
SUM(LOOKUP(2,1/(SRP!$B$2:$B$7&lt;=E4517)/(SRP!$C$2:$C$7&gt;=E4517),SRP!$D$2:$D$7)*(G4517/100)*(E4517/1000)),
IF(AND(C4517="Wine",D4517="Fortified Wines"),
SUM(LOOKUP(2,1/(SRP!$B$26:$B$29&lt;=E4517)/(SRP!$C$26:$C$29&gt;=E4517),SRP!$D$26:$D$29)*(G4517/100)*(E4517/1000)),
IF(C4517="Wine",
SUM(LOOKUP(2,1/(SRP!$B$21:$B$25&lt;=E4517)/(SRP!$C$21:$C$25&gt;=E4517),SRP!$D$21:$D$25)*(G4517/100)*(E4517/1000)),
IF(AND(C4517="Ready to Drink",D4517="RTD-One Pour Cocktail&gt;7%&lt;=14.5"),
SUM(LOOKUP(2,1/(SRP!$B$16:$B$20&lt;=E4517)/(SRP!$C$16:$C$20&gt;=E4517),SRP!$D$16:$D$20)*(G4517/100)*(E4517/1000)),
IF(C4517="Ready to Drink",
SUM(LOOKUP(2,1/(SRP!$B$11:$B$15&lt;=E4517)/(SRP!$C$11:$C$15&gt;=E4517),SRP!$D$11:$D$15)*(G4517/100)*(E4517/1000)),
0)))))),2)</f>
        <v>1.96</v>
      </c>
      <c r="L4517" s="173" t="str">
        <f t="shared" si="70"/>
        <v>Ready to Drink473</v>
      </c>
      <c r="M4517" s="154">
        <f>VLOOKUP(L4517,'Slope %'!C:D,2,0)</f>
        <v>0.12</v>
      </c>
    </row>
    <row r="4518" spans="1:13" x14ac:dyDescent="0.25">
      <c r="A4518" s="169">
        <v>57110</v>
      </c>
      <c r="B4518" s="170" t="s">
        <v>3503</v>
      </c>
      <c r="C4518" s="170" t="s">
        <v>263</v>
      </c>
      <c r="D4518" s="170" t="s">
        <v>332</v>
      </c>
      <c r="E4518" s="170">
        <v>1000</v>
      </c>
      <c r="F4518" s="170">
        <v>12</v>
      </c>
      <c r="G4518" s="171">
        <v>12.5</v>
      </c>
      <c r="H4518" s="170" t="s">
        <v>43</v>
      </c>
      <c r="I4518" s="171">
        <v>18.489999999999998</v>
      </c>
      <c r="J4518" s="169">
        <v>1</v>
      </c>
      <c r="K4518" s="154" cm="1">
        <f t="array" ref="K4518">ROUND(
IF(C4518="Beer",
SUM(LOOKUP(2,1/(SRP!$B$8:$B$10&lt;=E4518)/(SRP!$C$8:$C$10&gt;=E4518),SRP!$D$8:$D$10)*(G4518/100)*(E4518/1000)),
IF(C4518="Spirits",
SUM(LOOKUP(2,1/(SRP!$B$2:$B$7&lt;=E4518)/(SRP!$C$2:$C$7&gt;=E4518),SRP!$D$2:$D$7)*(G4518/100)*(E4518/1000)),
IF(AND(C4518="Wine",D4518="Fortified Wines"),
SUM(LOOKUP(2,1/(SRP!$B$26:$B$29&lt;=E4518)/(SRP!$C$26:$C$29&gt;=E4518),SRP!$D$26:$D$29)*(G4518/100)*(E4518/1000)),
IF(C4518="Wine",
SUM(LOOKUP(2,1/(SRP!$B$21:$B$25&lt;=E4518)/(SRP!$C$21:$C$25&gt;=E4518),SRP!$D$21:$D$25)*(G4518/100)*(E4518/1000)),
IF(AND(C4518="Ready to Drink",D4518="RTD-One Pour Cocktail&gt;7%&lt;=14.5"),
SUM(LOOKUP(2,1/(SRP!$B$16:$B$20&lt;=E4518)/(SRP!$C$16:$C$20&gt;=E4518),SRP!$D$16:$D$20)*(G4518/100)*(E4518/1000)),
IF(C4518="Ready to Drink",
SUM(LOOKUP(2,1/(SRP!$B$11:$B$15&lt;=E4518)/(SRP!$C$11:$C$15&gt;=E4518),SRP!$D$11:$D$15)*(G4518/100)*(E4518/1000)),
0)))))),2)</f>
        <v>9.76</v>
      </c>
      <c r="L4518" s="173" t="str">
        <f t="shared" si="70"/>
        <v>Ready to Drink1000</v>
      </c>
      <c r="M4518" s="154">
        <f>VLOOKUP(L4518,'Slope %'!C:D,2,0)</f>
        <v>0.12</v>
      </c>
    </row>
    <row r="4519" spans="1:13" x14ac:dyDescent="0.25">
      <c r="A4519" s="169">
        <v>57163</v>
      </c>
      <c r="B4519" s="170" t="s">
        <v>3504</v>
      </c>
      <c r="C4519" s="170" t="s">
        <v>263</v>
      </c>
      <c r="D4519" s="170" t="s">
        <v>332</v>
      </c>
      <c r="E4519" s="170">
        <v>355</v>
      </c>
      <c r="F4519" s="170">
        <v>24</v>
      </c>
      <c r="G4519" s="171">
        <v>7</v>
      </c>
      <c r="H4519" s="170" t="s">
        <v>3505</v>
      </c>
      <c r="I4519" s="171">
        <v>5.5</v>
      </c>
      <c r="J4519" s="169">
        <v>1</v>
      </c>
      <c r="K4519" s="154" cm="1">
        <f t="array" ref="K4519">ROUND(
IF(C4519="Beer",
SUM(LOOKUP(2,1/(SRP!$B$8:$B$10&lt;=E4519)/(SRP!$C$8:$C$10&gt;=E4519),SRP!$D$8:$D$10)*(G4519/100)*(E4519/1000)),
IF(C4519="Spirits",
SUM(LOOKUP(2,1/(SRP!$B$2:$B$7&lt;=E4519)/(SRP!$C$2:$C$7&gt;=E4519),SRP!$D$2:$D$7)*(G4519/100)*(E4519/1000)),
IF(AND(C4519="Wine",D4519="Fortified Wines"),
SUM(LOOKUP(2,1/(SRP!$B$26:$B$29&lt;=E4519)/(SRP!$C$26:$C$29&gt;=E4519),SRP!$D$26:$D$29)*(G4519/100)*(E4519/1000)),
IF(C4519="Wine",
SUM(LOOKUP(2,1/(SRP!$B$21:$B$25&lt;=E4519)/(SRP!$C$21:$C$25&gt;=E4519),SRP!$D$21:$D$25)*(G4519/100)*(E4519/1000)),
IF(AND(C4519="Ready to Drink",D4519="RTD-One Pour Cocktail&gt;7%&lt;=14.5"),
SUM(LOOKUP(2,1/(SRP!$B$16:$B$20&lt;=E4519)/(SRP!$C$16:$C$20&gt;=E4519),SRP!$D$16:$D$20)*(G4519/100)*(E4519/1000)),
IF(C4519="Ready to Drink",
SUM(LOOKUP(2,1/(SRP!$B$11:$B$15&lt;=E4519)/(SRP!$C$11:$C$15&gt;=E4519),SRP!$D$11:$D$15)*(G4519/100)*(E4519/1000)),
0)))))),2)</f>
        <v>2.2000000000000002</v>
      </c>
      <c r="L4519" s="173" t="str">
        <f t="shared" si="70"/>
        <v>Ready to Drink355</v>
      </c>
      <c r="M4519" s="154">
        <f>VLOOKUP(L4519,'Slope %'!C:D,2,0)</f>
        <v>0.12</v>
      </c>
    </row>
    <row r="4520" spans="1:13" x14ac:dyDescent="0.25">
      <c r="A4520" s="169">
        <v>57163</v>
      </c>
      <c r="B4520" s="170" t="s">
        <v>3504</v>
      </c>
      <c r="C4520" s="170" t="s">
        <v>263</v>
      </c>
      <c r="D4520" s="170" t="s">
        <v>332</v>
      </c>
      <c r="E4520" s="170">
        <v>355</v>
      </c>
      <c r="F4520" s="170">
        <v>24</v>
      </c>
      <c r="G4520" s="171">
        <v>7</v>
      </c>
      <c r="H4520" s="170" t="s">
        <v>3505</v>
      </c>
      <c r="I4520" s="171">
        <v>5.5</v>
      </c>
      <c r="J4520" s="169">
        <v>1</v>
      </c>
      <c r="K4520" s="154" cm="1">
        <f t="array" ref="K4520">ROUND(
IF(C4520="Beer",
SUM(LOOKUP(2,1/(SRP!$B$8:$B$10&lt;=E4520)/(SRP!$C$8:$C$10&gt;=E4520),SRP!$D$8:$D$10)*(G4520/100)*(E4520/1000)),
IF(C4520="Spirits",
SUM(LOOKUP(2,1/(SRP!$B$2:$B$7&lt;=E4520)/(SRP!$C$2:$C$7&gt;=E4520),SRP!$D$2:$D$7)*(G4520/100)*(E4520/1000)),
IF(AND(C4520="Wine",D4520="Fortified Wines"),
SUM(LOOKUP(2,1/(SRP!$B$26:$B$29&lt;=E4520)/(SRP!$C$26:$C$29&gt;=E4520),SRP!$D$26:$D$29)*(G4520/100)*(E4520/1000)),
IF(C4520="Wine",
SUM(LOOKUP(2,1/(SRP!$B$21:$B$25&lt;=E4520)/(SRP!$C$21:$C$25&gt;=E4520),SRP!$D$21:$D$25)*(G4520/100)*(E4520/1000)),
IF(AND(C4520="Ready to Drink",D4520="RTD-One Pour Cocktail&gt;7%&lt;=14.5"),
SUM(LOOKUP(2,1/(SRP!$B$16:$B$20&lt;=E4520)/(SRP!$C$16:$C$20&gt;=E4520),SRP!$D$16:$D$20)*(G4520/100)*(E4520/1000)),
IF(C4520="Ready to Drink",
SUM(LOOKUP(2,1/(SRP!$B$11:$B$15&lt;=E4520)/(SRP!$C$11:$C$15&gt;=E4520),SRP!$D$11:$D$15)*(G4520/100)*(E4520/1000)),
0)))))),2)</f>
        <v>2.2000000000000002</v>
      </c>
      <c r="L4520" s="173" t="str">
        <f t="shared" si="70"/>
        <v>Ready to Drink355</v>
      </c>
      <c r="M4520" s="154">
        <f>VLOOKUP(L4520,'Slope %'!C:D,2,0)</f>
        <v>0.12</v>
      </c>
    </row>
    <row r="4521" spans="1:13" x14ac:dyDescent="0.25">
      <c r="A4521" s="169">
        <v>57198</v>
      </c>
      <c r="B4521" s="170" t="s">
        <v>3506</v>
      </c>
      <c r="C4521" s="170" t="s">
        <v>11</v>
      </c>
      <c r="D4521" s="170" t="s">
        <v>12</v>
      </c>
      <c r="E4521" s="170">
        <v>500</v>
      </c>
      <c r="F4521" s="170">
        <v>24</v>
      </c>
      <c r="G4521" s="171">
        <v>5</v>
      </c>
      <c r="H4521" s="170" t="s">
        <v>946</v>
      </c>
      <c r="I4521" s="171">
        <v>3.09</v>
      </c>
      <c r="J4521" s="169">
        <v>1</v>
      </c>
      <c r="K4521" s="154" cm="1">
        <f t="array" ref="K4521">ROUND(
IF(C4521="Beer",
SUM(LOOKUP(2,1/(SRP!$B$8:$B$10&lt;=E4521)/(SRP!$C$8:$C$10&gt;=E4521),SRP!$D$8:$D$10)*(G4521/100)*(E4521/1000)),
IF(C4521="Spirits",
SUM(LOOKUP(2,1/(SRP!$B$2:$B$7&lt;=E4521)/(SRP!$C$2:$C$7&gt;=E4521),SRP!$D$2:$D$7)*(G4521/100)*(E4521/1000)),
IF(AND(C4521="Wine",D4521="Fortified Wines"),
SUM(LOOKUP(2,1/(SRP!$B$26:$B$29&lt;=E4521)/(SRP!$C$26:$C$29&gt;=E4521),SRP!$D$26:$D$29)*(G4521/100)*(E4521/1000)),
IF(C4521="Wine",
SUM(LOOKUP(2,1/(SRP!$B$21:$B$25&lt;=E4521)/(SRP!$C$21:$C$25&gt;=E4521),SRP!$D$21:$D$25)*(G4521/100)*(E4521/1000)),
IF(AND(C4521="Ready to Drink",D4521="RTD-One Pour Cocktail&gt;7%&lt;=14.5"),
SUM(LOOKUP(2,1/(SRP!$B$16:$B$20&lt;=E4521)/(SRP!$C$16:$C$20&gt;=E4521),SRP!$D$16:$D$20)*(G4521/100)*(E4521/1000)),
IF(C4521="Ready to Drink",
SUM(LOOKUP(2,1/(SRP!$B$11:$B$15&lt;=E4521)/(SRP!$C$11:$C$15&gt;=E4521),SRP!$D$11:$D$15)*(G4521/100)*(E4521/1000)),
0)))))),2)</f>
        <v>1.95</v>
      </c>
      <c r="L4521" s="173" t="str">
        <f t="shared" si="70"/>
        <v>Beer500</v>
      </c>
      <c r="M4521" s="154">
        <f>VLOOKUP(L4521,'Slope %'!C:D,2,0)</f>
        <v>0.12</v>
      </c>
    </row>
    <row r="4522" spans="1:13" x14ac:dyDescent="0.25">
      <c r="A4522" s="169">
        <v>57206</v>
      </c>
      <c r="B4522" s="170" t="s">
        <v>3507</v>
      </c>
      <c r="C4522" s="170" t="s">
        <v>11</v>
      </c>
      <c r="D4522" s="170" t="s">
        <v>12</v>
      </c>
      <c r="E4522" s="170">
        <v>500</v>
      </c>
      <c r="F4522" s="170">
        <v>24</v>
      </c>
      <c r="G4522" s="171">
        <v>5</v>
      </c>
      <c r="H4522" s="170" t="s">
        <v>946</v>
      </c>
      <c r="I4522" s="171">
        <v>3.09</v>
      </c>
      <c r="J4522" s="169">
        <v>1</v>
      </c>
      <c r="K4522" s="154" cm="1">
        <f t="array" ref="K4522">ROUND(
IF(C4522="Beer",
SUM(LOOKUP(2,1/(SRP!$B$8:$B$10&lt;=E4522)/(SRP!$C$8:$C$10&gt;=E4522),SRP!$D$8:$D$10)*(G4522/100)*(E4522/1000)),
IF(C4522="Spirits",
SUM(LOOKUP(2,1/(SRP!$B$2:$B$7&lt;=E4522)/(SRP!$C$2:$C$7&gt;=E4522),SRP!$D$2:$D$7)*(G4522/100)*(E4522/1000)),
IF(AND(C4522="Wine",D4522="Fortified Wines"),
SUM(LOOKUP(2,1/(SRP!$B$26:$B$29&lt;=E4522)/(SRP!$C$26:$C$29&gt;=E4522),SRP!$D$26:$D$29)*(G4522/100)*(E4522/1000)),
IF(C4522="Wine",
SUM(LOOKUP(2,1/(SRP!$B$21:$B$25&lt;=E4522)/(SRP!$C$21:$C$25&gt;=E4522),SRP!$D$21:$D$25)*(G4522/100)*(E4522/1000)),
IF(AND(C4522="Ready to Drink",D4522="RTD-One Pour Cocktail&gt;7%&lt;=14.5"),
SUM(LOOKUP(2,1/(SRP!$B$16:$B$20&lt;=E4522)/(SRP!$C$16:$C$20&gt;=E4522),SRP!$D$16:$D$20)*(G4522/100)*(E4522/1000)),
IF(C4522="Ready to Drink",
SUM(LOOKUP(2,1/(SRP!$B$11:$B$15&lt;=E4522)/(SRP!$C$11:$C$15&gt;=E4522),SRP!$D$11:$D$15)*(G4522/100)*(E4522/1000)),
0)))))),2)</f>
        <v>1.95</v>
      </c>
      <c r="L4522" s="173" t="str">
        <f t="shared" si="70"/>
        <v>Beer500</v>
      </c>
      <c r="M4522" s="154">
        <f>VLOOKUP(L4522,'Slope %'!C:D,2,0)</f>
        <v>0.12</v>
      </c>
    </row>
    <row r="4523" spans="1:13" x14ac:dyDescent="0.25">
      <c r="A4523" s="169">
        <v>57240</v>
      </c>
      <c r="B4523" s="170" t="s">
        <v>3508</v>
      </c>
      <c r="C4523" s="170" t="s">
        <v>24</v>
      </c>
      <c r="D4523" s="170" t="s">
        <v>68</v>
      </c>
      <c r="E4523" s="170">
        <v>750</v>
      </c>
      <c r="F4523" s="170">
        <v>12</v>
      </c>
      <c r="G4523" s="171">
        <v>13.5</v>
      </c>
      <c r="H4523" s="170" t="s">
        <v>22</v>
      </c>
      <c r="I4523" s="171">
        <v>15.99</v>
      </c>
      <c r="J4523" s="169">
        <v>1</v>
      </c>
      <c r="K4523" s="154" cm="1">
        <f t="array" ref="K4523">ROUND(
IF(C4523="Beer",
SUM(LOOKUP(2,1/(SRP!$B$8:$B$10&lt;=E4523)/(SRP!$C$8:$C$10&gt;=E4523),SRP!$D$8:$D$10)*(G4523/100)*(E4523/1000)),
IF(C4523="Spirits",
SUM(LOOKUP(2,1/(SRP!$B$2:$B$7&lt;=E4523)/(SRP!$C$2:$C$7&gt;=E4523),SRP!$D$2:$D$7)*(G4523/100)*(E4523/1000)),
IF(AND(C4523="Wine",D4523="Fortified Wines"),
SUM(LOOKUP(2,1/(SRP!$B$26:$B$29&lt;=E4523)/(SRP!$C$26:$C$29&gt;=E4523),SRP!$D$26:$D$29)*(G4523/100)*(E4523/1000)),
IF(C4523="Wine",
SUM(LOOKUP(2,1/(SRP!$B$21:$B$25&lt;=E4523)/(SRP!$C$21:$C$25&gt;=E4523),SRP!$D$21:$D$25)*(G4523/100)*(E4523/1000)),
IF(AND(C4523="Ready to Drink",D4523="RTD-One Pour Cocktail&gt;7%&lt;=14.5"),
SUM(LOOKUP(2,1/(SRP!$B$16:$B$20&lt;=E4523)/(SRP!$C$16:$C$20&gt;=E4523),SRP!$D$16:$D$20)*(G4523/100)*(E4523/1000)),
IF(C4523="Ready to Drink",
SUM(LOOKUP(2,1/(SRP!$B$11:$B$15&lt;=E4523)/(SRP!$C$11:$C$15&gt;=E4523),SRP!$D$11:$D$15)*(G4523/100)*(E4523/1000)),
0)))))),2)</f>
        <v>7.9</v>
      </c>
      <c r="L4523" s="173" t="str">
        <f t="shared" si="70"/>
        <v>Wine750</v>
      </c>
      <c r="M4523" s="154">
        <f>VLOOKUP(L4523,'Slope %'!C:D,2,0)</f>
        <v>0.1</v>
      </c>
    </row>
    <row r="4524" spans="1:13" x14ac:dyDescent="0.25">
      <c r="A4524" s="169">
        <v>57241</v>
      </c>
      <c r="B4524" s="170" t="s">
        <v>3509</v>
      </c>
      <c r="C4524" s="170" t="s">
        <v>24</v>
      </c>
      <c r="D4524" s="170" t="s">
        <v>194</v>
      </c>
      <c r="E4524" s="170">
        <v>750</v>
      </c>
      <c r="F4524" s="170">
        <v>12</v>
      </c>
      <c r="G4524" s="171">
        <v>13.5</v>
      </c>
      <c r="H4524" s="170" t="s">
        <v>22</v>
      </c>
      <c r="I4524" s="171">
        <v>21.99</v>
      </c>
      <c r="J4524" s="169">
        <v>1</v>
      </c>
      <c r="K4524" s="154" cm="1">
        <f t="array" ref="K4524">ROUND(
IF(C4524="Beer",
SUM(LOOKUP(2,1/(SRP!$B$8:$B$10&lt;=E4524)/(SRP!$C$8:$C$10&gt;=E4524),SRP!$D$8:$D$10)*(G4524/100)*(E4524/1000)),
IF(C4524="Spirits",
SUM(LOOKUP(2,1/(SRP!$B$2:$B$7&lt;=E4524)/(SRP!$C$2:$C$7&gt;=E4524),SRP!$D$2:$D$7)*(G4524/100)*(E4524/1000)),
IF(AND(C4524="Wine",D4524="Fortified Wines"),
SUM(LOOKUP(2,1/(SRP!$B$26:$B$29&lt;=E4524)/(SRP!$C$26:$C$29&gt;=E4524),SRP!$D$26:$D$29)*(G4524/100)*(E4524/1000)),
IF(C4524="Wine",
SUM(LOOKUP(2,1/(SRP!$B$21:$B$25&lt;=E4524)/(SRP!$C$21:$C$25&gt;=E4524),SRP!$D$21:$D$25)*(G4524/100)*(E4524/1000)),
IF(AND(C4524="Ready to Drink",D4524="RTD-One Pour Cocktail&gt;7%&lt;=14.5"),
SUM(LOOKUP(2,1/(SRP!$B$16:$B$20&lt;=E4524)/(SRP!$C$16:$C$20&gt;=E4524),SRP!$D$16:$D$20)*(G4524/100)*(E4524/1000)),
IF(C4524="Ready to Drink",
SUM(LOOKUP(2,1/(SRP!$B$11:$B$15&lt;=E4524)/(SRP!$C$11:$C$15&gt;=E4524),SRP!$D$11:$D$15)*(G4524/100)*(E4524/1000)),
0)))))),2)</f>
        <v>7.9</v>
      </c>
      <c r="L4524" s="173" t="str">
        <f t="shared" si="70"/>
        <v>Wine750</v>
      </c>
      <c r="M4524" s="154">
        <f>VLOOKUP(L4524,'Slope %'!C:D,2,0)</f>
        <v>0.1</v>
      </c>
    </row>
    <row r="4525" spans="1:13" x14ac:dyDescent="0.25">
      <c r="A4525" s="169">
        <v>57285</v>
      </c>
      <c r="B4525" s="170" t="s">
        <v>3510</v>
      </c>
      <c r="C4525" s="170" t="s">
        <v>263</v>
      </c>
      <c r="D4525" s="170" t="s">
        <v>909</v>
      </c>
      <c r="E4525" s="170">
        <v>11352</v>
      </c>
      <c r="F4525" s="170">
        <v>1</v>
      </c>
      <c r="G4525" s="171">
        <v>5</v>
      </c>
      <c r="H4525" s="170" t="s">
        <v>1391</v>
      </c>
      <c r="I4525" s="171">
        <v>107.76</v>
      </c>
      <c r="J4525" s="169">
        <v>24</v>
      </c>
      <c r="K4525" s="154" cm="1">
        <f t="array" ref="K4525">ROUND(
IF(C4525="Beer",
SUM(LOOKUP(2,1/(SRP!$B$8:$B$10&lt;=E4525)/(SRP!$C$8:$C$10&gt;=E4525),SRP!$D$8:$D$10)*(G4525/100)*(E4525/1000)),
IF(C4525="Spirits",
SUM(LOOKUP(2,1/(SRP!$B$2:$B$7&lt;=E4525)/(SRP!$C$2:$C$7&gt;=E4525),SRP!$D$2:$D$7)*(G4525/100)*(E4525/1000)),
IF(AND(C4525="Wine",D4525="Fortified Wines"),
SUM(LOOKUP(2,1/(SRP!$B$26:$B$29&lt;=E4525)/(SRP!$C$26:$C$29&gt;=E4525),SRP!$D$26:$D$29)*(G4525/100)*(E4525/1000)),
IF(C4525="Wine",
SUM(LOOKUP(2,1/(SRP!$B$21:$B$25&lt;=E4525)/(SRP!$C$21:$C$25&gt;=E4525),SRP!$D$21:$D$25)*(G4525/100)*(E4525/1000)),
IF(AND(C4525="Ready to Drink",D4525="RTD-One Pour Cocktail&gt;7%&lt;=14.5"),
SUM(LOOKUP(2,1/(SRP!$B$16:$B$20&lt;=E4525)/(SRP!$C$16:$C$20&gt;=E4525),SRP!$D$16:$D$20)*(G4525/100)*(E4525/1000)),
IF(C4525="Ready to Drink",
SUM(LOOKUP(2,1/(SRP!$B$11:$B$15&lt;=E4525)/(SRP!$C$11:$C$15&gt;=E4525),SRP!$D$11:$D$15)*(G4525/100)*(E4525/1000)),
0)))))),2)</f>
        <v>44.31</v>
      </c>
      <c r="L4525" s="173" t="str">
        <f t="shared" si="70"/>
        <v>Ready to Drink11352</v>
      </c>
      <c r="M4525" s="154">
        <f>VLOOKUP(L4525,'Slope %'!C:D,2,0)</f>
        <v>0.05</v>
      </c>
    </row>
    <row r="4526" spans="1:13" x14ac:dyDescent="0.25">
      <c r="A4526" s="169">
        <v>57285</v>
      </c>
      <c r="B4526" s="170" t="s">
        <v>3510</v>
      </c>
      <c r="C4526" s="170" t="s">
        <v>263</v>
      </c>
      <c r="D4526" s="170" t="s">
        <v>909</v>
      </c>
      <c r="E4526" s="170">
        <v>11352</v>
      </c>
      <c r="F4526" s="170">
        <v>1</v>
      </c>
      <c r="G4526" s="171">
        <v>5</v>
      </c>
      <c r="H4526" s="170" t="s">
        <v>1391</v>
      </c>
      <c r="I4526" s="171">
        <v>107.76</v>
      </c>
      <c r="J4526" s="169">
        <v>24</v>
      </c>
      <c r="K4526" s="154" cm="1">
        <f t="array" ref="K4526">ROUND(
IF(C4526="Beer",
SUM(LOOKUP(2,1/(SRP!$B$8:$B$10&lt;=E4526)/(SRP!$C$8:$C$10&gt;=E4526),SRP!$D$8:$D$10)*(G4526/100)*(E4526/1000)),
IF(C4526="Spirits",
SUM(LOOKUP(2,1/(SRP!$B$2:$B$7&lt;=E4526)/(SRP!$C$2:$C$7&gt;=E4526),SRP!$D$2:$D$7)*(G4526/100)*(E4526/1000)),
IF(AND(C4526="Wine",D4526="Fortified Wines"),
SUM(LOOKUP(2,1/(SRP!$B$26:$B$29&lt;=E4526)/(SRP!$C$26:$C$29&gt;=E4526),SRP!$D$26:$D$29)*(G4526/100)*(E4526/1000)),
IF(C4526="Wine",
SUM(LOOKUP(2,1/(SRP!$B$21:$B$25&lt;=E4526)/(SRP!$C$21:$C$25&gt;=E4526),SRP!$D$21:$D$25)*(G4526/100)*(E4526/1000)),
IF(AND(C4526="Ready to Drink",D4526="RTD-One Pour Cocktail&gt;7%&lt;=14.5"),
SUM(LOOKUP(2,1/(SRP!$B$16:$B$20&lt;=E4526)/(SRP!$C$16:$C$20&gt;=E4526),SRP!$D$16:$D$20)*(G4526/100)*(E4526/1000)),
IF(C4526="Ready to Drink",
SUM(LOOKUP(2,1/(SRP!$B$11:$B$15&lt;=E4526)/(SRP!$C$11:$C$15&gt;=E4526),SRP!$D$11:$D$15)*(G4526/100)*(E4526/1000)),
0)))))),2)</f>
        <v>44.31</v>
      </c>
      <c r="L4526" s="173" t="str">
        <f t="shared" si="70"/>
        <v>Ready to Drink11352</v>
      </c>
      <c r="M4526" s="154">
        <f>VLOOKUP(L4526,'Slope %'!C:D,2,0)</f>
        <v>0.05</v>
      </c>
    </row>
    <row r="4527" spans="1:13" x14ac:dyDescent="0.25">
      <c r="A4527" s="169">
        <v>57294</v>
      </c>
      <c r="B4527" s="170" t="s">
        <v>3511</v>
      </c>
      <c r="C4527" s="170" t="s">
        <v>24</v>
      </c>
      <c r="D4527" s="170" t="s">
        <v>85</v>
      </c>
      <c r="E4527" s="170">
        <v>750</v>
      </c>
      <c r="F4527" s="170">
        <v>12</v>
      </c>
      <c r="G4527" s="171">
        <v>13.5</v>
      </c>
      <c r="H4527" s="170" t="s">
        <v>22</v>
      </c>
      <c r="I4527" s="171">
        <v>16.989999999999998</v>
      </c>
      <c r="J4527" s="169">
        <v>1</v>
      </c>
      <c r="K4527" s="154" cm="1">
        <f t="array" ref="K4527">ROUND(
IF(C4527="Beer",
SUM(LOOKUP(2,1/(SRP!$B$8:$B$10&lt;=E4527)/(SRP!$C$8:$C$10&gt;=E4527),SRP!$D$8:$D$10)*(G4527/100)*(E4527/1000)),
IF(C4527="Spirits",
SUM(LOOKUP(2,1/(SRP!$B$2:$B$7&lt;=E4527)/(SRP!$C$2:$C$7&gt;=E4527),SRP!$D$2:$D$7)*(G4527/100)*(E4527/1000)),
IF(AND(C4527="Wine",D4527="Fortified Wines"),
SUM(LOOKUP(2,1/(SRP!$B$26:$B$29&lt;=E4527)/(SRP!$C$26:$C$29&gt;=E4527),SRP!$D$26:$D$29)*(G4527/100)*(E4527/1000)),
IF(C4527="Wine",
SUM(LOOKUP(2,1/(SRP!$B$21:$B$25&lt;=E4527)/(SRP!$C$21:$C$25&gt;=E4527),SRP!$D$21:$D$25)*(G4527/100)*(E4527/1000)),
IF(AND(C4527="Ready to Drink",D4527="RTD-One Pour Cocktail&gt;7%&lt;=14.5"),
SUM(LOOKUP(2,1/(SRP!$B$16:$B$20&lt;=E4527)/(SRP!$C$16:$C$20&gt;=E4527),SRP!$D$16:$D$20)*(G4527/100)*(E4527/1000)),
IF(C4527="Ready to Drink",
SUM(LOOKUP(2,1/(SRP!$B$11:$B$15&lt;=E4527)/(SRP!$C$11:$C$15&gt;=E4527),SRP!$D$11:$D$15)*(G4527/100)*(E4527/1000)),
0)))))),2)</f>
        <v>7.9</v>
      </c>
      <c r="L4527" s="173" t="str">
        <f t="shared" si="70"/>
        <v>Wine750</v>
      </c>
      <c r="M4527" s="154">
        <f>VLOOKUP(L4527,'Slope %'!C:D,2,0)</f>
        <v>0.1</v>
      </c>
    </row>
    <row r="4528" spans="1:13" x14ac:dyDescent="0.25">
      <c r="A4528" s="169">
        <v>57297</v>
      </c>
      <c r="B4528" s="170" t="s">
        <v>3512</v>
      </c>
      <c r="C4528" s="170" t="s">
        <v>11</v>
      </c>
      <c r="D4528" s="170" t="s">
        <v>211</v>
      </c>
      <c r="E4528" s="170">
        <v>473</v>
      </c>
      <c r="F4528" s="170">
        <v>24</v>
      </c>
      <c r="G4528" s="171">
        <v>4</v>
      </c>
      <c r="H4528" s="170" t="s">
        <v>982</v>
      </c>
      <c r="I4528" s="171">
        <v>3.45</v>
      </c>
      <c r="J4528" s="169">
        <v>1</v>
      </c>
      <c r="K4528" s="154" cm="1">
        <f t="array" ref="K4528">ROUND(
IF(C4528="Beer",
SUM(LOOKUP(2,1/(SRP!$B$8:$B$10&lt;=E4528)/(SRP!$C$8:$C$10&gt;=E4528),SRP!$D$8:$D$10)*(G4528/100)*(E4528/1000)),
IF(C4528="Spirits",
SUM(LOOKUP(2,1/(SRP!$B$2:$B$7&lt;=E4528)/(SRP!$C$2:$C$7&gt;=E4528),SRP!$D$2:$D$7)*(G4528/100)*(E4528/1000)),
IF(AND(C4528="Wine",D4528="Fortified Wines"),
SUM(LOOKUP(2,1/(SRP!$B$26:$B$29&lt;=E4528)/(SRP!$C$26:$C$29&gt;=E4528),SRP!$D$26:$D$29)*(G4528/100)*(E4528/1000)),
IF(C4528="Wine",
SUM(LOOKUP(2,1/(SRP!$B$21:$B$25&lt;=E4528)/(SRP!$C$21:$C$25&gt;=E4528),SRP!$D$21:$D$25)*(G4528/100)*(E4528/1000)),
IF(AND(C4528="Ready to Drink",D4528="RTD-One Pour Cocktail&gt;7%&lt;=14.5"),
SUM(LOOKUP(2,1/(SRP!$B$16:$B$20&lt;=E4528)/(SRP!$C$16:$C$20&gt;=E4528),SRP!$D$16:$D$20)*(G4528/100)*(E4528/1000)),
IF(C4528="Ready to Drink",
SUM(LOOKUP(2,1/(SRP!$B$11:$B$15&lt;=E4528)/(SRP!$C$11:$C$15&gt;=E4528),SRP!$D$11:$D$15)*(G4528/100)*(E4528/1000)),
0)))))),2)</f>
        <v>1.48</v>
      </c>
      <c r="L4528" s="173" t="str">
        <f t="shared" si="70"/>
        <v>Beer473</v>
      </c>
      <c r="M4528" s="154">
        <f>VLOOKUP(L4528,'Slope %'!C:D,2,0)</f>
        <v>0.12</v>
      </c>
    </row>
    <row r="4529" spans="1:13" x14ac:dyDescent="0.25">
      <c r="A4529" s="169">
        <v>57297</v>
      </c>
      <c r="B4529" s="170" t="s">
        <v>3512</v>
      </c>
      <c r="C4529" s="170" t="s">
        <v>11</v>
      </c>
      <c r="D4529" s="170" t="s">
        <v>211</v>
      </c>
      <c r="E4529" s="170">
        <v>473</v>
      </c>
      <c r="F4529" s="170">
        <v>24</v>
      </c>
      <c r="G4529" s="171">
        <v>4</v>
      </c>
      <c r="H4529" s="170" t="s">
        <v>982</v>
      </c>
      <c r="I4529" s="171">
        <v>3.45</v>
      </c>
      <c r="J4529" s="169">
        <v>1</v>
      </c>
      <c r="K4529" s="154" cm="1">
        <f t="array" ref="K4529">ROUND(
IF(C4529="Beer",
SUM(LOOKUP(2,1/(SRP!$B$8:$B$10&lt;=E4529)/(SRP!$C$8:$C$10&gt;=E4529),SRP!$D$8:$D$10)*(G4529/100)*(E4529/1000)),
IF(C4529="Spirits",
SUM(LOOKUP(2,1/(SRP!$B$2:$B$7&lt;=E4529)/(SRP!$C$2:$C$7&gt;=E4529),SRP!$D$2:$D$7)*(G4529/100)*(E4529/1000)),
IF(AND(C4529="Wine",D4529="Fortified Wines"),
SUM(LOOKUP(2,1/(SRP!$B$26:$B$29&lt;=E4529)/(SRP!$C$26:$C$29&gt;=E4529),SRP!$D$26:$D$29)*(G4529/100)*(E4529/1000)),
IF(C4529="Wine",
SUM(LOOKUP(2,1/(SRP!$B$21:$B$25&lt;=E4529)/(SRP!$C$21:$C$25&gt;=E4529),SRP!$D$21:$D$25)*(G4529/100)*(E4529/1000)),
IF(AND(C4529="Ready to Drink",D4529="RTD-One Pour Cocktail&gt;7%&lt;=14.5"),
SUM(LOOKUP(2,1/(SRP!$B$16:$B$20&lt;=E4529)/(SRP!$C$16:$C$20&gt;=E4529),SRP!$D$16:$D$20)*(G4529/100)*(E4529/1000)),
IF(C4529="Ready to Drink",
SUM(LOOKUP(2,1/(SRP!$B$11:$B$15&lt;=E4529)/(SRP!$C$11:$C$15&gt;=E4529),SRP!$D$11:$D$15)*(G4529/100)*(E4529/1000)),
0)))))),2)</f>
        <v>1.48</v>
      </c>
      <c r="L4529" s="173" t="str">
        <f t="shared" si="70"/>
        <v>Beer473</v>
      </c>
      <c r="M4529" s="154">
        <f>VLOOKUP(L4529,'Slope %'!C:D,2,0)</f>
        <v>0.12</v>
      </c>
    </row>
    <row r="4530" spans="1:13" x14ac:dyDescent="0.25">
      <c r="A4530" s="169">
        <v>57302</v>
      </c>
      <c r="B4530" s="170" t="s">
        <v>3513</v>
      </c>
      <c r="C4530" s="170" t="s">
        <v>11</v>
      </c>
      <c r="D4530" s="170" t="s">
        <v>12</v>
      </c>
      <c r="E4530" s="170">
        <v>710</v>
      </c>
      <c r="F4530" s="170">
        <v>12</v>
      </c>
      <c r="G4530" s="171">
        <v>4.9000000000000004</v>
      </c>
      <c r="H4530" s="170" t="s">
        <v>824</v>
      </c>
      <c r="I4530" s="171">
        <v>3.89</v>
      </c>
      <c r="J4530" s="169">
        <v>1</v>
      </c>
      <c r="K4530" s="154" cm="1">
        <f t="array" ref="K4530">ROUND(
IF(C4530="Beer",
SUM(LOOKUP(2,1/(SRP!$B$8:$B$10&lt;=E4530)/(SRP!$C$8:$C$10&gt;=E4530),SRP!$D$8:$D$10)*(G4530/100)*(E4530/1000)),
IF(C4530="Spirits",
SUM(LOOKUP(2,1/(SRP!$B$2:$B$7&lt;=E4530)/(SRP!$C$2:$C$7&gt;=E4530),SRP!$D$2:$D$7)*(G4530/100)*(E4530/1000)),
IF(AND(C4530="Wine",D4530="Fortified Wines"),
SUM(LOOKUP(2,1/(SRP!$B$26:$B$29&lt;=E4530)/(SRP!$C$26:$C$29&gt;=E4530),SRP!$D$26:$D$29)*(G4530/100)*(E4530/1000)),
IF(C4530="Wine",
SUM(LOOKUP(2,1/(SRP!$B$21:$B$25&lt;=E4530)/(SRP!$C$21:$C$25&gt;=E4530),SRP!$D$21:$D$25)*(G4530/100)*(E4530/1000)),
IF(AND(C4530="Ready to Drink",D4530="RTD-One Pour Cocktail&gt;7%&lt;=14.5"),
SUM(LOOKUP(2,1/(SRP!$B$16:$B$20&lt;=E4530)/(SRP!$C$16:$C$20&gt;=E4530),SRP!$D$16:$D$20)*(G4530/100)*(E4530/1000)),
IF(C4530="Ready to Drink",
SUM(LOOKUP(2,1/(SRP!$B$11:$B$15&lt;=E4530)/(SRP!$C$11:$C$15&gt;=E4530),SRP!$D$11:$D$15)*(G4530/100)*(E4530/1000)),
0)))))),2)</f>
        <v>2.72</v>
      </c>
      <c r="L4530" s="173" t="str">
        <f t="shared" si="70"/>
        <v>Beer710</v>
      </c>
      <c r="M4530" s="154">
        <f>VLOOKUP(L4530,'Slope %'!C:D,2,0)</f>
        <v>0.12</v>
      </c>
    </row>
    <row r="4531" spans="1:13" x14ac:dyDescent="0.25">
      <c r="A4531" s="169">
        <v>57302</v>
      </c>
      <c r="B4531" s="170" t="s">
        <v>3513</v>
      </c>
      <c r="C4531" s="170" t="s">
        <v>11</v>
      </c>
      <c r="D4531" s="170" t="s">
        <v>12</v>
      </c>
      <c r="E4531" s="170">
        <v>710</v>
      </c>
      <c r="F4531" s="170">
        <v>12</v>
      </c>
      <c r="G4531" s="171">
        <v>4.9000000000000004</v>
      </c>
      <c r="H4531" s="170" t="s">
        <v>824</v>
      </c>
      <c r="I4531" s="171">
        <v>3.89</v>
      </c>
      <c r="J4531" s="169">
        <v>1</v>
      </c>
      <c r="K4531" s="154" cm="1">
        <f t="array" ref="K4531">ROUND(
IF(C4531="Beer",
SUM(LOOKUP(2,1/(SRP!$B$8:$B$10&lt;=E4531)/(SRP!$C$8:$C$10&gt;=E4531),SRP!$D$8:$D$10)*(G4531/100)*(E4531/1000)),
IF(C4531="Spirits",
SUM(LOOKUP(2,1/(SRP!$B$2:$B$7&lt;=E4531)/(SRP!$C$2:$C$7&gt;=E4531),SRP!$D$2:$D$7)*(G4531/100)*(E4531/1000)),
IF(AND(C4531="Wine",D4531="Fortified Wines"),
SUM(LOOKUP(2,1/(SRP!$B$26:$B$29&lt;=E4531)/(SRP!$C$26:$C$29&gt;=E4531),SRP!$D$26:$D$29)*(G4531/100)*(E4531/1000)),
IF(C4531="Wine",
SUM(LOOKUP(2,1/(SRP!$B$21:$B$25&lt;=E4531)/(SRP!$C$21:$C$25&gt;=E4531),SRP!$D$21:$D$25)*(G4531/100)*(E4531/1000)),
IF(AND(C4531="Ready to Drink",D4531="RTD-One Pour Cocktail&gt;7%&lt;=14.5"),
SUM(LOOKUP(2,1/(SRP!$B$16:$B$20&lt;=E4531)/(SRP!$C$16:$C$20&gt;=E4531),SRP!$D$16:$D$20)*(G4531/100)*(E4531/1000)),
IF(C4531="Ready to Drink",
SUM(LOOKUP(2,1/(SRP!$B$11:$B$15&lt;=E4531)/(SRP!$C$11:$C$15&gt;=E4531),SRP!$D$11:$D$15)*(G4531/100)*(E4531/1000)),
0)))))),2)</f>
        <v>2.72</v>
      </c>
      <c r="L4531" s="173" t="str">
        <f t="shared" si="70"/>
        <v>Beer710</v>
      </c>
      <c r="M4531" s="154">
        <f>VLOOKUP(L4531,'Slope %'!C:D,2,0)</f>
        <v>0.12</v>
      </c>
    </row>
    <row r="4532" spans="1:13" x14ac:dyDescent="0.25">
      <c r="A4532" s="169">
        <v>57331</v>
      </c>
      <c r="B4532" s="170" t="s">
        <v>3514</v>
      </c>
      <c r="C4532" s="170" t="s">
        <v>11</v>
      </c>
      <c r="D4532" s="170" t="s">
        <v>211</v>
      </c>
      <c r="E4532" s="170">
        <v>4260</v>
      </c>
      <c r="F4532" s="170">
        <v>1</v>
      </c>
      <c r="G4532" s="171">
        <v>4</v>
      </c>
      <c r="H4532" s="170" t="s">
        <v>105</v>
      </c>
      <c r="I4532" s="171">
        <v>28.69</v>
      </c>
      <c r="J4532" s="169">
        <v>12</v>
      </c>
      <c r="K4532" s="154" cm="1">
        <f t="array" ref="K4532">ROUND(
IF(C4532="Beer",
SUM(LOOKUP(2,1/(SRP!$B$8:$B$10&lt;=E4532)/(SRP!$C$8:$C$10&gt;=E4532),SRP!$D$8:$D$10)*(G4532/100)*(E4532/1000)),
IF(C4532="Spirits",
SUM(LOOKUP(2,1/(SRP!$B$2:$B$7&lt;=E4532)/(SRP!$C$2:$C$7&gt;=E4532),SRP!$D$2:$D$7)*(G4532/100)*(E4532/1000)),
IF(AND(C4532="Wine",D4532="Fortified Wines"),
SUM(LOOKUP(2,1/(SRP!$B$26:$B$29&lt;=E4532)/(SRP!$C$26:$C$29&gt;=E4532),SRP!$D$26:$D$29)*(G4532/100)*(E4532/1000)),
IF(C4532="Wine",
SUM(LOOKUP(2,1/(SRP!$B$21:$B$25&lt;=E4532)/(SRP!$C$21:$C$25&gt;=E4532),SRP!$D$21:$D$25)*(G4532/100)*(E4532/1000)),
IF(AND(C4532="Ready to Drink",D4532="RTD-One Pour Cocktail&gt;7%&lt;=14.5"),
SUM(LOOKUP(2,1/(SRP!$B$16:$B$20&lt;=E4532)/(SRP!$C$16:$C$20&gt;=E4532),SRP!$D$16:$D$20)*(G4532/100)*(E4532/1000)),
IF(C4532="Ready to Drink",
SUM(LOOKUP(2,1/(SRP!$B$11:$B$15&lt;=E4532)/(SRP!$C$11:$C$15&gt;=E4532),SRP!$D$11:$D$15)*(G4532/100)*(E4532/1000)),
0)))))),2)</f>
        <v>13.3</v>
      </c>
      <c r="L4532" s="173" t="str">
        <f t="shared" si="70"/>
        <v>Beer4260</v>
      </c>
      <c r="M4532" s="154">
        <f>VLOOKUP(L4532,'Slope %'!C:D,2,0)</f>
        <v>7.0000000000000007E-2</v>
      </c>
    </row>
    <row r="4533" spans="1:13" x14ac:dyDescent="0.25">
      <c r="A4533" s="169">
        <v>57331</v>
      </c>
      <c r="B4533" s="170" t="s">
        <v>3514</v>
      </c>
      <c r="C4533" s="170" t="s">
        <v>11</v>
      </c>
      <c r="D4533" s="170" t="s">
        <v>211</v>
      </c>
      <c r="E4533" s="170">
        <v>4260</v>
      </c>
      <c r="F4533" s="170">
        <v>1</v>
      </c>
      <c r="G4533" s="171">
        <v>4</v>
      </c>
      <c r="H4533" s="170" t="s">
        <v>105</v>
      </c>
      <c r="I4533" s="171">
        <v>28.69</v>
      </c>
      <c r="J4533" s="169">
        <v>12</v>
      </c>
      <c r="K4533" s="154" cm="1">
        <f t="array" ref="K4533">ROUND(
IF(C4533="Beer",
SUM(LOOKUP(2,1/(SRP!$B$8:$B$10&lt;=E4533)/(SRP!$C$8:$C$10&gt;=E4533),SRP!$D$8:$D$10)*(G4533/100)*(E4533/1000)),
IF(C4533="Spirits",
SUM(LOOKUP(2,1/(SRP!$B$2:$B$7&lt;=E4533)/(SRP!$C$2:$C$7&gt;=E4533),SRP!$D$2:$D$7)*(G4533/100)*(E4533/1000)),
IF(AND(C4533="Wine",D4533="Fortified Wines"),
SUM(LOOKUP(2,1/(SRP!$B$26:$B$29&lt;=E4533)/(SRP!$C$26:$C$29&gt;=E4533),SRP!$D$26:$D$29)*(G4533/100)*(E4533/1000)),
IF(C4533="Wine",
SUM(LOOKUP(2,1/(SRP!$B$21:$B$25&lt;=E4533)/(SRP!$C$21:$C$25&gt;=E4533),SRP!$D$21:$D$25)*(G4533/100)*(E4533/1000)),
IF(AND(C4533="Ready to Drink",D4533="RTD-One Pour Cocktail&gt;7%&lt;=14.5"),
SUM(LOOKUP(2,1/(SRP!$B$16:$B$20&lt;=E4533)/(SRP!$C$16:$C$20&gt;=E4533),SRP!$D$16:$D$20)*(G4533/100)*(E4533/1000)),
IF(C4533="Ready to Drink",
SUM(LOOKUP(2,1/(SRP!$B$11:$B$15&lt;=E4533)/(SRP!$C$11:$C$15&gt;=E4533),SRP!$D$11:$D$15)*(G4533/100)*(E4533/1000)),
0)))))),2)</f>
        <v>13.3</v>
      </c>
      <c r="L4533" s="173" t="str">
        <f t="shared" si="70"/>
        <v>Beer4260</v>
      </c>
      <c r="M4533" s="154">
        <f>VLOOKUP(L4533,'Slope %'!C:D,2,0)</f>
        <v>7.0000000000000007E-2</v>
      </c>
    </row>
    <row r="4534" spans="1:13" x14ac:dyDescent="0.25">
      <c r="A4534" s="169">
        <v>57364</v>
      </c>
      <c r="B4534" s="170" t="s">
        <v>3515</v>
      </c>
      <c r="C4534" s="170" t="s">
        <v>11</v>
      </c>
      <c r="D4534" s="170" t="s">
        <v>267</v>
      </c>
      <c r="E4534" s="170">
        <v>473</v>
      </c>
      <c r="F4534" s="170">
        <v>24</v>
      </c>
      <c r="G4534" s="171">
        <v>4.5</v>
      </c>
      <c r="H4534" s="170" t="s">
        <v>2319</v>
      </c>
      <c r="I4534" s="171">
        <v>3.79</v>
      </c>
      <c r="J4534" s="169">
        <v>1</v>
      </c>
      <c r="K4534" s="154" cm="1">
        <f t="array" ref="K4534">ROUND(
IF(C4534="Beer",
SUM(LOOKUP(2,1/(SRP!$B$8:$B$10&lt;=E4534)/(SRP!$C$8:$C$10&gt;=E4534),SRP!$D$8:$D$10)*(G4534/100)*(E4534/1000)),
IF(C4534="Spirits",
SUM(LOOKUP(2,1/(SRP!$B$2:$B$7&lt;=E4534)/(SRP!$C$2:$C$7&gt;=E4534),SRP!$D$2:$D$7)*(G4534/100)*(E4534/1000)),
IF(AND(C4534="Wine",D4534="Fortified Wines"),
SUM(LOOKUP(2,1/(SRP!$B$26:$B$29&lt;=E4534)/(SRP!$C$26:$C$29&gt;=E4534),SRP!$D$26:$D$29)*(G4534/100)*(E4534/1000)),
IF(C4534="Wine",
SUM(LOOKUP(2,1/(SRP!$B$21:$B$25&lt;=E4534)/(SRP!$C$21:$C$25&gt;=E4534),SRP!$D$21:$D$25)*(G4534/100)*(E4534/1000)),
IF(AND(C4534="Ready to Drink",D4534="RTD-One Pour Cocktail&gt;7%&lt;=14.5"),
SUM(LOOKUP(2,1/(SRP!$B$16:$B$20&lt;=E4534)/(SRP!$C$16:$C$20&gt;=E4534),SRP!$D$16:$D$20)*(G4534/100)*(E4534/1000)),
IF(C4534="Ready to Drink",
SUM(LOOKUP(2,1/(SRP!$B$11:$B$15&lt;=E4534)/(SRP!$C$11:$C$15&gt;=E4534),SRP!$D$11:$D$15)*(G4534/100)*(E4534/1000)),
0)))))),2)</f>
        <v>1.66</v>
      </c>
      <c r="L4534" s="173" t="str">
        <f t="shared" si="70"/>
        <v>Beer473</v>
      </c>
      <c r="M4534" s="154">
        <f>VLOOKUP(L4534,'Slope %'!C:D,2,0)</f>
        <v>0.12</v>
      </c>
    </row>
    <row r="4535" spans="1:13" x14ac:dyDescent="0.25">
      <c r="A4535" s="169">
        <v>57364</v>
      </c>
      <c r="B4535" s="170" t="s">
        <v>3515</v>
      </c>
      <c r="C4535" s="170" t="s">
        <v>11</v>
      </c>
      <c r="D4535" s="170" t="s">
        <v>267</v>
      </c>
      <c r="E4535" s="170">
        <v>473</v>
      </c>
      <c r="F4535" s="170">
        <v>24</v>
      </c>
      <c r="G4535" s="171">
        <v>4.5</v>
      </c>
      <c r="H4535" s="170" t="s">
        <v>1407</v>
      </c>
      <c r="I4535" s="171">
        <v>3.79</v>
      </c>
      <c r="J4535" s="169">
        <v>1</v>
      </c>
      <c r="K4535" s="154" cm="1">
        <f t="array" ref="K4535">ROUND(
IF(C4535="Beer",
SUM(LOOKUP(2,1/(SRP!$B$8:$B$10&lt;=E4535)/(SRP!$C$8:$C$10&gt;=E4535),SRP!$D$8:$D$10)*(G4535/100)*(E4535/1000)),
IF(C4535="Spirits",
SUM(LOOKUP(2,1/(SRP!$B$2:$B$7&lt;=E4535)/(SRP!$C$2:$C$7&gt;=E4535),SRP!$D$2:$D$7)*(G4535/100)*(E4535/1000)),
IF(AND(C4535="Wine",D4535="Fortified Wines"),
SUM(LOOKUP(2,1/(SRP!$B$26:$B$29&lt;=E4535)/(SRP!$C$26:$C$29&gt;=E4535),SRP!$D$26:$D$29)*(G4535/100)*(E4535/1000)),
IF(C4535="Wine",
SUM(LOOKUP(2,1/(SRP!$B$21:$B$25&lt;=E4535)/(SRP!$C$21:$C$25&gt;=E4535),SRP!$D$21:$D$25)*(G4535/100)*(E4535/1000)),
IF(AND(C4535="Ready to Drink",D4535="RTD-One Pour Cocktail&gt;7%&lt;=14.5"),
SUM(LOOKUP(2,1/(SRP!$B$16:$B$20&lt;=E4535)/(SRP!$C$16:$C$20&gt;=E4535),SRP!$D$16:$D$20)*(G4535/100)*(E4535/1000)),
IF(C4535="Ready to Drink",
SUM(LOOKUP(2,1/(SRP!$B$11:$B$15&lt;=E4535)/(SRP!$C$11:$C$15&gt;=E4535),SRP!$D$11:$D$15)*(G4535/100)*(E4535/1000)),
0)))))),2)</f>
        <v>1.66</v>
      </c>
      <c r="L4535" s="173" t="str">
        <f t="shared" si="70"/>
        <v>Beer473</v>
      </c>
      <c r="M4535" s="154">
        <f>VLOOKUP(L4535,'Slope %'!C:D,2,0)</f>
        <v>0.12</v>
      </c>
    </row>
    <row r="4536" spans="1:13" x14ac:dyDescent="0.25">
      <c r="A4536" s="169">
        <v>57377</v>
      </c>
      <c r="B4536" s="170" t="s">
        <v>3516</v>
      </c>
      <c r="C4536" s="170" t="s">
        <v>11</v>
      </c>
      <c r="D4536" s="170" t="s">
        <v>303</v>
      </c>
      <c r="E4536" s="170">
        <v>473</v>
      </c>
      <c r="F4536" s="170">
        <v>24</v>
      </c>
      <c r="G4536" s="171">
        <v>7</v>
      </c>
      <c r="H4536" s="170" t="s">
        <v>1556</v>
      </c>
      <c r="I4536" s="171">
        <v>3.99</v>
      </c>
      <c r="J4536" s="169">
        <v>1</v>
      </c>
      <c r="K4536" s="154" cm="1">
        <f t="array" ref="K4536">ROUND(
IF(C4536="Beer",
SUM(LOOKUP(2,1/(SRP!$B$8:$B$10&lt;=E4536)/(SRP!$C$8:$C$10&gt;=E4536),SRP!$D$8:$D$10)*(G4536/100)*(E4536/1000)),
IF(C4536="Spirits",
SUM(LOOKUP(2,1/(SRP!$B$2:$B$7&lt;=E4536)/(SRP!$C$2:$C$7&gt;=E4536),SRP!$D$2:$D$7)*(G4536/100)*(E4536/1000)),
IF(AND(C4536="Wine",D4536="Fortified Wines"),
SUM(LOOKUP(2,1/(SRP!$B$26:$B$29&lt;=E4536)/(SRP!$C$26:$C$29&gt;=E4536),SRP!$D$26:$D$29)*(G4536/100)*(E4536/1000)),
IF(C4536="Wine",
SUM(LOOKUP(2,1/(SRP!$B$21:$B$25&lt;=E4536)/(SRP!$C$21:$C$25&gt;=E4536),SRP!$D$21:$D$25)*(G4536/100)*(E4536/1000)),
IF(AND(C4536="Ready to Drink",D4536="RTD-One Pour Cocktail&gt;7%&lt;=14.5"),
SUM(LOOKUP(2,1/(SRP!$B$16:$B$20&lt;=E4536)/(SRP!$C$16:$C$20&gt;=E4536),SRP!$D$16:$D$20)*(G4536/100)*(E4536/1000)),
IF(C4536="Ready to Drink",
SUM(LOOKUP(2,1/(SRP!$B$11:$B$15&lt;=E4536)/(SRP!$C$11:$C$15&gt;=E4536),SRP!$D$11:$D$15)*(G4536/100)*(E4536/1000)),
0)))))),2)</f>
        <v>2.58</v>
      </c>
      <c r="L4536" s="173" t="str">
        <f t="shared" si="70"/>
        <v>Beer473</v>
      </c>
      <c r="M4536" s="154">
        <f>VLOOKUP(L4536,'Slope %'!C:D,2,0)</f>
        <v>0.12</v>
      </c>
    </row>
    <row r="4537" spans="1:13" x14ac:dyDescent="0.25">
      <c r="A4537" s="169">
        <v>57377</v>
      </c>
      <c r="B4537" s="170" t="s">
        <v>3516</v>
      </c>
      <c r="C4537" s="170" t="s">
        <v>11</v>
      </c>
      <c r="D4537" s="170" t="s">
        <v>303</v>
      </c>
      <c r="E4537" s="170">
        <v>473</v>
      </c>
      <c r="F4537" s="170">
        <v>24</v>
      </c>
      <c r="G4537" s="171">
        <v>7</v>
      </c>
      <c r="H4537" s="170" t="s">
        <v>1556</v>
      </c>
      <c r="I4537" s="171">
        <v>3.99</v>
      </c>
      <c r="J4537" s="169">
        <v>1</v>
      </c>
      <c r="K4537" s="154" cm="1">
        <f t="array" ref="K4537">ROUND(
IF(C4537="Beer",
SUM(LOOKUP(2,1/(SRP!$B$8:$B$10&lt;=E4537)/(SRP!$C$8:$C$10&gt;=E4537),SRP!$D$8:$D$10)*(G4537/100)*(E4537/1000)),
IF(C4537="Spirits",
SUM(LOOKUP(2,1/(SRP!$B$2:$B$7&lt;=E4537)/(SRP!$C$2:$C$7&gt;=E4537),SRP!$D$2:$D$7)*(G4537/100)*(E4537/1000)),
IF(AND(C4537="Wine",D4537="Fortified Wines"),
SUM(LOOKUP(2,1/(SRP!$B$26:$B$29&lt;=E4537)/(SRP!$C$26:$C$29&gt;=E4537),SRP!$D$26:$D$29)*(G4537/100)*(E4537/1000)),
IF(C4537="Wine",
SUM(LOOKUP(2,1/(SRP!$B$21:$B$25&lt;=E4537)/(SRP!$C$21:$C$25&gt;=E4537),SRP!$D$21:$D$25)*(G4537/100)*(E4537/1000)),
IF(AND(C4537="Ready to Drink",D4537="RTD-One Pour Cocktail&gt;7%&lt;=14.5"),
SUM(LOOKUP(2,1/(SRP!$B$16:$B$20&lt;=E4537)/(SRP!$C$16:$C$20&gt;=E4537),SRP!$D$16:$D$20)*(G4537/100)*(E4537/1000)),
IF(C4537="Ready to Drink",
SUM(LOOKUP(2,1/(SRP!$B$11:$B$15&lt;=E4537)/(SRP!$C$11:$C$15&gt;=E4537),SRP!$D$11:$D$15)*(G4537/100)*(E4537/1000)),
0)))))),2)</f>
        <v>2.58</v>
      </c>
      <c r="L4537" s="173" t="str">
        <f t="shared" si="70"/>
        <v>Beer473</v>
      </c>
      <c r="M4537" s="154">
        <f>VLOOKUP(L4537,'Slope %'!C:D,2,0)</f>
        <v>0.12</v>
      </c>
    </row>
    <row r="4538" spans="1:13" x14ac:dyDescent="0.25">
      <c r="A4538" s="169">
        <v>57378</v>
      </c>
      <c r="B4538" s="170" t="s">
        <v>3517</v>
      </c>
      <c r="C4538" s="170" t="s">
        <v>11</v>
      </c>
      <c r="D4538" s="170" t="s">
        <v>12</v>
      </c>
      <c r="E4538" s="170">
        <v>500</v>
      </c>
      <c r="F4538" s="170">
        <v>24</v>
      </c>
      <c r="G4538" s="171">
        <v>4.8</v>
      </c>
      <c r="H4538" s="170" t="s">
        <v>118</v>
      </c>
      <c r="I4538" s="171">
        <v>3.34</v>
      </c>
      <c r="J4538" s="169">
        <v>1</v>
      </c>
      <c r="K4538" s="154" cm="1">
        <f t="array" ref="K4538">ROUND(
IF(C4538="Beer",
SUM(LOOKUP(2,1/(SRP!$B$8:$B$10&lt;=E4538)/(SRP!$C$8:$C$10&gt;=E4538),SRP!$D$8:$D$10)*(G4538/100)*(E4538/1000)),
IF(C4538="Spirits",
SUM(LOOKUP(2,1/(SRP!$B$2:$B$7&lt;=E4538)/(SRP!$C$2:$C$7&gt;=E4538),SRP!$D$2:$D$7)*(G4538/100)*(E4538/1000)),
IF(AND(C4538="Wine",D4538="Fortified Wines"),
SUM(LOOKUP(2,1/(SRP!$B$26:$B$29&lt;=E4538)/(SRP!$C$26:$C$29&gt;=E4538),SRP!$D$26:$D$29)*(G4538/100)*(E4538/1000)),
IF(C4538="Wine",
SUM(LOOKUP(2,1/(SRP!$B$21:$B$25&lt;=E4538)/(SRP!$C$21:$C$25&gt;=E4538),SRP!$D$21:$D$25)*(G4538/100)*(E4538/1000)),
IF(AND(C4538="Ready to Drink",D4538="RTD-One Pour Cocktail&gt;7%&lt;=14.5"),
SUM(LOOKUP(2,1/(SRP!$B$16:$B$20&lt;=E4538)/(SRP!$C$16:$C$20&gt;=E4538),SRP!$D$16:$D$20)*(G4538/100)*(E4538/1000)),
IF(C4538="Ready to Drink",
SUM(LOOKUP(2,1/(SRP!$B$11:$B$15&lt;=E4538)/(SRP!$C$11:$C$15&gt;=E4538),SRP!$D$11:$D$15)*(G4538/100)*(E4538/1000)),
0)))))),2)</f>
        <v>1.87</v>
      </c>
      <c r="L4538" s="173" t="str">
        <f t="shared" si="70"/>
        <v>Beer500</v>
      </c>
      <c r="M4538" s="154">
        <f>VLOOKUP(L4538,'Slope %'!C:D,2,0)</f>
        <v>0.12</v>
      </c>
    </row>
    <row r="4539" spans="1:13" x14ac:dyDescent="0.25">
      <c r="A4539" s="169">
        <v>57379</v>
      </c>
      <c r="B4539" s="170" t="s">
        <v>3518</v>
      </c>
      <c r="C4539" s="170" t="s">
        <v>11</v>
      </c>
      <c r="D4539" s="170" t="s">
        <v>303</v>
      </c>
      <c r="E4539" s="170">
        <v>473</v>
      </c>
      <c r="F4539" s="170">
        <v>24</v>
      </c>
      <c r="G4539" s="171">
        <v>7</v>
      </c>
      <c r="H4539" s="170" t="s">
        <v>1556</v>
      </c>
      <c r="I4539" s="171">
        <v>4.99</v>
      </c>
      <c r="J4539" s="169">
        <v>1</v>
      </c>
      <c r="K4539" s="154" cm="1">
        <f t="array" ref="K4539">ROUND(
IF(C4539="Beer",
SUM(LOOKUP(2,1/(SRP!$B$8:$B$10&lt;=E4539)/(SRP!$C$8:$C$10&gt;=E4539),SRP!$D$8:$D$10)*(G4539/100)*(E4539/1000)),
IF(C4539="Spirits",
SUM(LOOKUP(2,1/(SRP!$B$2:$B$7&lt;=E4539)/(SRP!$C$2:$C$7&gt;=E4539),SRP!$D$2:$D$7)*(G4539/100)*(E4539/1000)),
IF(AND(C4539="Wine",D4539="Fortified Wines"),
SUM(LOOKUP(2,1/(SRP!$B$26:$B$29&lt;=E4539)/(SRP!$C$26:$C$29&gt;=E4539),SRP!$D$26:$D$29)*(G4539/100)*(E4539/1000)),
IF(C4539="Wine",
SUM(LOOKUP(2,1/(SRP!$B$21:$B$25&lt;=E4539)/(SRP!$C$21:$C$25&gt;=E4539),SRP!$D$21:$D$25)*(G4539/100)*(E4539/1000)),
IF(AND(C4539="Ready to Drink",D4539="RTD-One Pour Cocktail&gt;7%&lt;=14.5"),
SUM(LOOKUP(2,1/(SRP!$B$16:$B$20&lt;=E4539)/(SRP!$C$16:$C$20&gt;=E4539),SRP!$D$16:$D$20)*(G4539/100)*(E4539/1000)),
IF(C4539="Ready to Drink",
SUM(LOOKUP(2,1/(SRP!$B$11:$B$15&lt;=E4539)/(SRP!$C$11:$C$15&gt;=E4539),SRP!$D$11:$D$15)*(G4539/100)*(E4539/1000)),
0)))))),2)</f>
        <v>2.58</v>
      </c>
      <c r="L4539" s="173" t="str">
        <f t="shared" si="70"/>
        <v>Beer473</v>
      </c>
      <c r="M4539" s="154">
        <f>VLOOKUP(L4539,'Slope %'!C:D,2,0)</f>
        <v>0.12</v>
      </c>
    </row>
    <row r="4540" spans="1:13" x14ac:dyDescent="0.25">
      <c r="A4540" s="169">
        <v>57379</v>
      </c>
      <c r="B4540" s="170" t="s">
        <v>3518</v>
      </c>
      <c r="C4540" s="170" t="s">
        <v>11</v>
      </c>
      <c r="D4540" s="170" t="s">
        <v>303</v>
      </c>
      <c r="E4540" s="170">
        <v>473</v>
      </c>
      <c r="F4540" s="170">
        <v>24</v>
      </c>
      <c r="G4540" s="171">
        <v>7</v>
      </c>
      <c r="H4540" s="170" t="s">
        <v>1556</v>
      </c>
      <c r="I4540" s="171">
        <v>4.99</v>
      </c>
      <c r="J4540" s="169">
        <v>1</v>
      </c>
      <c r="K4540" s="154" cm="1">
        <f t="array" ref="K4540">ROUND(
IF(C4540="Beer",
SUM(LOOKUP(2,1/(SRP!$B$8:$B$10&lt;=E4540)/(SRP!$C$8:$C$10&gt;=E4540),SRP!$D$8:$D$10)*(G4540/100)*(E4540/1000)),
IF(C4540="Spirits",
SUM(LOOKUP(2,1/(SRP!$B$2:$B$7&lt;=E4540)/(SRP!$C$2:$C$7&gt;=E4540),SRP!$D$2:$D$7)*(G4540/100)*(E4540/1000)),
IF(AND(C4540="Wine",D4540="Fortified Wines"),
SUM(LOOKUP(2,1/(SRP!$B$26:$B$29&lt;=E4540)/(SRP!$C$26:$C$29&gt;=E4540),SRP!$D$26:$D$29)*(G4540/100)*(E4540/1000)),
IF(C4540="Wine",
SUM(LOOKUP(2,1/(SRP!$B$21:$B$25&lt;=E4540)/(SRP!$C$21:$C$25&gt;=E4540),SRP!$D$21:$D$25)*(G4540/100)*(E4540/1000)),
IF(AND(C4540="Ready to Drink",D4540="RTD-One Pour Cocktail&gt;7%&lt;=14.5"),
SUM(LOOKUP(2,1/(SRP!$B$16:$B$20&lt;=E4540)/(SRP!$C$16:$C$20&gt;=E4540),SRP!$D$16:$D$20)*(G4540/100)*(E4540/1000)),
IF(C4540="Ready to Drink",
SUM(LOOKUP(2,1/(SRP!$B$11:$B$15&lt;=E4540)/(SRP!$C$11:$C$15&gt;=E4540),SRP!$D$11:$D$15)*(G4540/100)*(E4540/1000)),
0)))))),2)</f>
        <v>2.58</v>
      </c>
      <c r="L4540" s="173" t="str">
        <f t="shared" si="70"/>
        <v>Beer473</v>
      </c>
      <c r="M4540" s="154">
        <f>VLOOKUP(L4540,'Slope %'!C:D,2,0)</f>
        <v>0.12</v>
      </c>
    </row>
    <row r="4541" spans="1:13" x14ac:dyDescent="0.25">
      <c r="A4541" s="169">
        <v>57383</v>
      </c>
      <c r="B4541" s="170" t="s">
        <v>3519</v>
      </c>
      <c r="C4541" s="170" t="s">
        <v>263</v>
      </c>
      <c r="D4541" s="170" t="s">
        <v>806</v>
      </c>
      <c r="E4541" s="170">
        <v>2000</v>
      </c>
      <c r="F4541" s="170">
        <v>5</v>
      </c>
      <c r="G4541" s="171">
        <v>5</v>
      </c>
      <c r="H4541" s="170" t="s">
        <v>333</v>
      </c>
      <c r="I4541" s="171">
        <v>15.99</v>
      </c>
      <c r="J4541" s="169">
        <v>1</v>
      </c>
      <c r="K4541" s="154" cm="1">
        <f t="array" ref="K4541">ROUND(
IF(C4541="Beer",
SUM(LOOKUP(2,1/(SRP!$B$8:$B$10&lt;=E4541)/(SRP!$C$8:$C$10&gt;=E4541),SRP!$D$8:$D$10)*(G4541/100)*(E4541/1000)),
IF(C4541="Spirits",
SUM(LOOKUP(2,1/(SRP!$B$2:$B$7&lt;=E4541)/(SRP!$C$2:$C$7&gt;=E4541),SRP!$D$2:$D$7)*(G4541/100)*(E4541/1000)),
IF(AND(C4541="Wine",D4541="Fortified Wines"),
SUM(LOOKUP(2,1/(SRP!$B$26:$B$29&lt;=E4541)/(SRP!$C$26:$C$29&gt;=E4541),SRP!$D$26:$D$29)*(G4541/100)*(E4541/1000)),
IF(C4541="Wine",
SUM(LOOKUP(2,1/(SRP!$B$21:$B$25&lt;=E4541)/(SRP!$C$21:$C$25&gt;=E4541),SRP!$D$21:$D$25)*(G4541/100)*(E4541/1000)),
IF(AND(C4541="Ready to Drink",D4541="RTD-One Pour Cocktail&gt;7%&lt;=14.5"),
SUM(LOOKUP(2,1/(SRP!$B$16:$B$20&lt;=E4541)/(SRP!$C$16:$C$20&gt;=E4541),SRP!$D$16:$D$20)*(G4541/100)*(E4541/1000)),
IF(C4541="Ready to Drink",
SUM(LOOKUP(2,1/(SRP!$B$11:$B$15&lt;=E4541)/(SRP!$C$11:$C$15&gt;=E4541),SRP!$D$11:$D$15)*(G4541/100)*(E4541/1000)),
0)))))),2)</f>
        <v>7.81</v>
      </c>
      <c r="L4541" s="173" t="str">
        <f t="shared" si="70"/>
        <v>Ready to Drink2000</v>
      </c>
      <c r="M4541" s="154">
        <f>VLOOKUP(L4541,'Slope %'!C:D,2,0)</f>
        <v>0.1</v>
      </c>
    </row>
    <row r="4542" spans="1:13" x14ac:dyDescent="0.25">
      <c r="A4542" s="169">
        <v>57383</v>
      </c>
      <c r="B4542" s="170" t="s">
        <v>3519</v>
      </c>
      <c r="C4542" s="170" t="s">
        <v>263</v>
      </c>
      <c r="D4542" s="170" t="s">
        <v>806</v>
      </c>
      <c r="E4542" s="170">
        <v>2000</v>
      </c>
      <c r="F4542" s="170">
        <v>5</v>
      </c>
      <c r="G4542" s="171">
        <v>5</v>
      </c>
      <c r="H4542" s="170" t="s">
        <v>333</v>
      </c>
      <c r="I4542" s="171">
        <v>15.99</v>
      </c>
      <c r="J4542" s="169">
        <v>1</v>
      </c>
      <c r="K4542" s="154" cm="1">
        <f t="array" ref="K4542">ROUND(
IF(C4542="Beer",
SUM(LOOKUP(2,1/(SRP!$B$8:$B$10&lt;=E4542)/(SRP!$C$8:$C$10&gt;=E4542),SRP!$D$8:$D$10)*(G4542/100)*(E4542/1000)),
IF(C4542="Spirits",
SUM(LOOKUP(2,1/(SRP!$B$2:$B$7&lt;=E4542)/(SRP!$C$2:$C$7&gt;=E4542),SRP!$D$2:$D$7)*(G4542/100)*(E4542/1000)),
IF(AND(C4542="Wine",D4542="Fortified Wines"),
SUM(LOOKUP(2,1/(SRP!$B$26:$B$29&lt;=E4542)/(SRP!$C$26:$C$29&gt;=E4542),SRP!$D$26:$D$29)*(G4542/100)*(E4542/1000)),
IF(C4542="Wine",
SUM(LOOKUP(2,1/(SRP!$B$21:$B$25&lt;=E4542)/(SRP!$C$21:$C$25&gt;=E4542),SRP!$D$21:$D$25)*(G4542/100)*(E4542/1000)),
IF(AND(C4542="Ready to Drink",D4542="RTD-One Pour Cocktail&gt;7%&lt;=14.5"),
SUM(LOOKUP(2,1/(SRP!$B$16:$B$20&lt;=E4542)/(SRP!$C$16:$C$20&gt;=E4542),SRP!$D$16:$D$20)*(G4542/100)*(E4542/1000)),
IF(C4542="Ready to Drink",
SUM(LOOKUP(2,1/(SRP!$B$11:$B$15&lt;=E4542)/(SRP!$C$11:$C$15&gt;=E4542),SRP!$D$11:$D$15)*(G4542/100)*(E4542/1000)),
0)))))),2)</f>
        <v>7.81</v>
      </c>
      <c r="L4542" s="173" t="str">
        <f t="shared" si="70"/>
        <v>Ready to Drink2000</v>
      </c>
      <c r="M4542" s="154">
        <f>VLOOKUP(L4542,'Slope %'!C:D,2,0)</f>
        <v>0.1</v>
      </c>
    </row>
    <row r="4543" spans="1:13" x14ac:dyDescent="0.25">
      <c r="A4543" s="169">
        <v>57393</v>
      </c>
      <c r="B4543" s="170" t="s">
        <v>3520</v>
      </c>
      <c r="C4543" s="170" t="s">
        <v>11</v>
      </c>
      <c r="D4543" s="170" t="s">
        <v>267</v>
      </c>
      <c r="E4543" s="170">
        <v>473</v>
      </c>
      <c r="F4543" s="170">
        <v>24</v>
      </c>
      <c r="G4543" s="171">
        <v>5.4</v>
      </c>
      <c r="H4543" s="170" t="s">
        <v>13</v>
      </c>
      <c r="I4543" s="171">
        <v>3.59</v>
      </c>
      <c r="J4543" s="169">
        <v>1</v>
      </c>
      <c r="K4543" s="154" cm="1">
        <f t="array" ref="K4543">ROUND(
IF(C4543="Beer",
SUM(LOOKUP(2,1/(SRP!$B$8:$B$10&lt;=E4543)/(SRP!$C$8:$C$10&gt;=E4543),SRP!$D$8:$D$10)*(G4543/100)*(E4543/1000)),
IF(C4543="Spirits",
SUM(LOOKUP(2,1/(SRP!$B$2:$B$7&lt;=E4543)/(SRP!$C$2:$C$7&gt;=E4543),SRP!$D$2:$D$7)*(G4543/100)*(E4543/1000)),
IF(AND(C4543="Wine",D4543="Fortified Wines"),
SUM(LOOKUP(2,1/(SRP!$B$26:$B$29&lt;=E4543)/(SRP!$C$26:$C$29&gt;=E4543),SRP!$D$26:$D$29)*(G4543/100)*(E4543/1000)),
IF(C4543="Wine",
SUM(LOOKUP(2,1/(SRP!$B$21:$B$25&lt;=E4543)/(SRP!$C$21:$C$25&gt;=E4543),SRP!$D$21:$D$25)*(G4543/100)*(E4543/1000)),
IF(AND(C4543="Ready to Drink",D4543="RTD-One Pour Cocktail&gt;7%&lt;=14.5"),
SUM(LOOKUP(2,1/(SRP!$B$16:$B$20&lt;=E4543)/(SRP!$C$16:$C$20&gt;=E4543),SRP!$D$16:$D$20)*(G4543/100)*(E4543/1000)),
IF(C4543="Ready to Drink",
SUM(LOOKUP(2,1/(SRP!$B$11:$B$15&lt;=E4543)/(SRP!$C$11:$C$15&gt;=E4543),SRP!$D$11:$D$15)*(G4543/100)*(E4543/1000)),
0)))))),2)</f>
        <v>1.99</v>
      </c>
      <c r="L4543" s="173" t="str">
        <f t="shared" si="70"/>
        <v>Beer473</v>
      </c>
      <c r="M4543" s="154">
        <f>VLOOKUP(L4543,'Slope %'!C:D,2,0)</f>
        <v>0.12</v>
      </c>
    </row>
    <row r="4544" spans="1:13" x14ac:dyDescent="0.25">
      <c r="A4544" s="169">
        <v>57393</v>
      </c>
      <c r="B4544" s="170" t="s">
        <v>3520</v>
      </c>
      <c r="C4544" s="170" t="s">
        <v>11</v>
      </c>
      <c r="D4544" s="170" t="s">
        <v>267</v>
      </c>
      <c r="E4544" s="170">
        <v>473</v>
      </c>
      <c r="F4544" s="170">
        <v>24</v>
      </c>
      <c r="G4544" s="171">
        <v>5.4</v>
      </c>
      <c r="H4544" s="170" t="s">
        <v>13</v>
      </c>
      <c r="I4544" s="171">
        <v>3.59</v>
      </c>
      <c r="J4544" s="169">
        <v>1</v>
      </c>
      <c r="K4544" s="154" cm="1">
        <f t="array" ref="K4544">ROUND(
IF(C4544="Beer",
SUM(LOOKUP(2,1/(SRP!$B$8:$B$10&lt;=E4544)/(SRP!$C$8:$C$10&gt;=E4544),SRP!$D$8:$D$10)*(G4544/100)*(E4544/1000)),
IF(C4544="Spirits",
SUM(LOOKUP(2,1/(SRP!$B$2:$B$7&lt;=E4544)/(SRP!$C$2:$C$7&gt;=E4544),SRP!$D$2:$D$7)*(G4544/100)*(E4544/1000)),
IF(AND(C4544="Wine",D4544="Fortified Wines"),
SUM(LOOKUP(2,1/(SRP!$B$26:$B$29&lt;=E4544)/(SRP!$C$26:$C$29&gt;=E4544),SRP!$D$26:$D$29)*(G4544/100)*(E4544/1000)),
IF(C4544="Wine",
SUM(LOOKUP(2,1/(SRP!$B$21:$B$25&lt;=E4544)/(SRP!$C$21:$C$25&gt;=E4544),SRP!$D$21:$D$25)*(G4544/100)*(E4544/1000)),
IF(AND(C4544="Ready to Drink",D4544="RTD-One Pour Cocktail&gt;7%&lt;=14.5"),
SUM(LOOKUP(2,1/(SRP!$B$16:$B$20&lt;=E4544)/(SRP!$C$16:$C$20&gt;=E4544),SRP!$D$16:$D$20)*(G4544/100)*(E4544/1000)),
IF(C4544="Ready to Drink",
SUM(LOOKUP(2,1/(SRP!$B$11:$B$15&lt;=E4544)/(SRP!$C$11:$C$15&gt;=E4544),SRP!$D$11:$D$15)*(G4544/100)*(E4544/1000)),
0)))))),2)</f>
        <v>1.99</v>
      </c>
      <c r="L4544" s="173" t="str">
        <f t="shared" si="70"/>
        <v>Beer473</v>
      </c>
      <c r="M4544" s="154">
        <f>VLOOKUP(L4544,'Slope %'!C:D,2,0)</f>
        <v>0.12</v>
      </c>
    </row>
    <row r="4545" spans="1:13" x14ac:dyDescent="0.25">
      <c r="A4545" s="169">
        <v>57395</v>
      </c>
      <c r="B4545" s="170" t="s">
        <v>3521</v>
      </c>
      <c r="C4545" s="170" t="s">
        <v>11</v>
      </c>
      <c r="D4545" s="170" t="s">
        <v>267</v>
      </c>
      <c r="E4545" s="170">
        <v>473</v>
      </c>
      <c r="F4545" s="170">
        <v>24</v>
      </c>
      <c r="G4545" s="171">
        <v>4.3</v>
      </c>
      <c r="H4545" s="170" t="s">
        <v>1053</v>
      </c>
      <c r="I4545" s="171">
        <v>4.25</v>
      </c>
      <c r="J4545" s="169">
        <v>1</v>
      </c>
      <c r="K4545" s="154" cm="1">
        <f t="array" ref="K4545">ROUND(
IF(C4545="Beer",
SUM(LOOKUP(2,1/(SRP!$B$8:$B$10&lt;=E4545)/(SRP!$C$8:$C$10&gt;=E4545),SRP!$D$8:$D$10)*(G4545/100)*(E4545/1000)),
IF(C4545="Spirits",
SUM(LOOKUP(2,1/(SRP!$B$2:$B$7&lt;=E4545)/(SRP!$C$2:$C$7&gt;=E4545),SRP!$D$2:$D$7)*(G4545/100)*(E4545/1000)),
IF(AND(C4545="Wine",D4545="Fortified Wines"),
SUM(LOOKUP(2,1/(SRP!$B$26:$B$29&lt;=E4545)/(SRP!$C$26:$C$29&gt;=E4545),SRP!$D$26:$D$29)*(G4545/100)*(E4545/1000)),
IF(C4545="Wine",
SUM(LOOKUP(2,1/(SRP!$B$21:$B$25&lt;=E4545)/(SRP!$C$21:$C$25&gt;=E4545),SRP!$D$21:$D$25)*(G4545/100)*(E4545/1000)),
IF(AND(C4545="Ready to Drink",D4545="RTD-One Pour Cocktail&gt;7%&lt;=14.5"),
SUM(LOOKUP(2,1/(SRP!$B$16:$B$20&lt;=E4545)/(SRP!$C$16:$C$20&gt;=E4545),SRP!$D$16:$D$20)*(G4545/100)*(E4545/1000)),
IF(C4545="Ready to Drink",
SUM(LOOKUP(2,1/(SRP!$B$11:$B$15&lt;=E4545)/(SRP!$C$11:$C$15&gt;=E4545),SRP!$D$11:$D$15)*(G4545/100)*(E4545/1000)),
0)))))),2)</f>
        <v>1.59</v>
      </c>
      <c r="L4545" s="173" t="str">
        <f t="shared" si="70"/>
        <v>Beer473</v>
      </c>
      <c r="M4545" s="154">
        <f>VLOOKUP(L4545,'Slope %'!C:D,2,0)</f>
        <v>0.12</v>
      </c>
    </row>
    <row r="4546" spans="1:13" x14ac:dyDescent="0.25">
      <c r="A4546" s="169">
        <v>57395</v>
      </c>
      <c r="B4546" s="170" t="s">
        <v>3521</v>
      </c>
      <c r="C4546" s="170" t="s">
        <v>11</v>
      </c>
      <c r="D4546" s="170" t="s">
        <v>267</v>
      </c>
      <c r="E4546" s="170">
        <v>473</v>
      </c>
      <c r="F4546" s="170">
        <v>24</v>
      </c>
      <c r="G4546" s="171">
        <v>4.3</v>
      </c>
      <c r="H4546" s="170" t="s">
        <v>1053</v>
      </c>
      <c r="I4546" s="171">
        <v>4.25</v>
      </c>
      <c r="J4546" s="169">
        <v>1</v>
      </c>
      <c r="K4546" s="154" cm="1">
        <f t="array" ref="K4546">ROUND(
IF(C4546="Beer",
SUM(LOOKUP(2,1/(SRP!$B$8:$B$10&lt;=E4546)/(SRP!$C$8:$C$10&gt;=E4546),SRP!$D$8:$D$10)*(G4546/100)*(E4546/1000)),
IF(C4546="Spirits",
SUM(LOOKUP(2,1/(SRP!$B$2:$B$7&lt;=E4546)/(SRP!$C$2:$C$7&gt;=E4546),SRP!$D$2:$D$7)*(G4546/100)*(E4546/1000)),
IF(AND(C4546="Wine",D4546="Fortified Wines"),
SUM(LOOKUP(2,1/(SRP!$B$26:$B$29&lt;=E4546)/(SRP!$C$26:$C$29&gt;=E4546),SRP!$D$26:$D$29)*(G4546/100)*(E4546/1000)),
IF(C4546="Wine",
SUM(LOOKUP(2,1/(SRP!$B$21:$B$25&lt;=E4546)/(SRP!$C$21:$C$25&gt;=E4546),SRP!$D$21:$D$25)*(G4546/100)*(E4546/1000)),
IF(AND(C4546="Ready to Drink",D4546="RTD-One Pour Cocktail&gt;7%&lt;=14.5"),
SUM(LOOKUP(2,1/(SRP!$B$16:$B$20&lt;=E4546)/(SRP!$C$16:$C$20&gt;=E4546),SRP!$D$16:$D$20)*(G4546/100)*(E4546/1000)),
IF(C4546="Ready to Drink",
SUM(LOOKUP(2,1/(SRP!$B$11:$B$15&lt;=E4546)/(SRP!$C$11:$C$15&gt;=E4546),SRP!$D$11:$D$15)*(G4546/100)*(E4546/1000)),
0)))))),2)</f>
        <v>1.59</v>
      </c>
      <c r="L4546" s="173" t="str">
        <f t="shared" si="70"/>
        <v>Beer473</v>
      </c>
      <c r="M4546" s="154">
        <f>VLOOKUP(L4546,'Slope %'!C:D,2,0)</f>
        <v>0.12</v>
      </c>
    </row>
    <row r="4547" spans="1:13" x14ac:dyDescent="0.25">
      <c r="A4547" s="169">
        <v>57405</v>
      </c>
      <c r="B4547" s="170" t="s">
        <v>3522</v>
      </c>
      <c r="C4547" s="170" t="s">
        <v>11</v>
      </c>
      <c r="D4547" s="170" t="s">
        <v>267</v>
      </c>
      <c r="E4547" s="170">
        <v>473</v>
      </c>
      <c r="F4547" s="170">
        <v>24</v>
      </c>
      <c r="G4547" s="171">
        <v>4.8</v>
      </c>
      <c r="H4547" s="170" t="s">
        <v>1623</v>
      </c>
      <c r="I4547" s="171">
        <v>3.99</v>
      </c>
      <c r="J4547" s="169">
        <v>1</v>
      </c>
      <c r="K4547" s="154" cm="1">
        <f t="array" ref="K4547">ROUND(
IF(C4547="Beer",
SUM(LOOKUP(2,1/(SRP!$B$8:$B$10&lt;=E4547)/(SRP!$C$8:$C$10&gt;=E4547),SRP!$D$8:$D$10)*(G4547/100)*(E4547/1000)),
IF(C4547="Spirits",
SUM(LOOKUP(2,1/(SRP!$B$2:$B$7&lt;=E4547)/(SRP!$C$2:$C$7&gt;=E4547),SRP!$D$2:$D$7)*(G4547/100)*(E4547/1000)),
IF(AND(C4547="Wine",D4547="Fortified Wines"),
SUM(LOOKUP(2,1/(SRP!$B$26:$B$29&lt;=E4547)/(SRP!$C$26:$C$29&gt;=E4547),SRP!$D$26:$D$29)*(G4547/100)*(E4547/1000)),
IF(C4547="Wine",
SUM(LOOKUP(2,1/(SRP!$B$21:$B$25&lt;=E4547)/(SRP!$C$21:$C$25&gt;=E4547),SRP!$D$21:$D$25)*(G4547/100)*(E4547/1000)),
IF(AND(C4547="Ready to Drink",D4547="RTD-One Pour Cocktail&gt;7%&lt;=14.5"),
SUM(LOOKUP(2,1/(SRP!$B$16:$B$20&lt;=E4547)/(SRP!$C$16:$C$20&gt;=E4547),SRP!$D$16:$D$20)*(G4547/100)*(E4547/1000)),
IF(C4547="Ready to Drink",
SUM(LOOKUP(2,1/(SRP!$B$11:$B$15&lt;=E4547)/(SRP!$C$11:$C$15&gt;=E4547),SRP!$D$11:$D$15)*(G4547/100)*(E4547/1000)),
0)))))),2)</f>
        <v>1.77</v>
      </c>
      <c r="L4547" s="173" t="str">
        <f t="shared" ref="L4547:L4610" si="71">(_xlfn.CONCAT(C4547,E4547))</f>
        <v>Beer473</v>
      </c>
      <c r="M4547" s="154">
        <f>VLOOKUP(L4547,'Slope %'!C:D,2,0)</f>
        <v>0.12</v>
      </c>
    </row>
    <row r="4548" spans="1:13" x14ac:dyDescent="0.25">
      <c r="A4548" s="169">
        <v>57405</v>
      </c>
      <c r="B4548" s="170" t="s">
        <v>3522</v>
      </c>
      <c r="C4548" s="170" t="s">
        <v>11</v>
      </c>
      <c r="D4548" s="170" t="s">
        <v>267</v>
      </c>
      <c r="E4548" s="170">
        <v>473</v>
      </c>
      <c r="F4548" s="170">
        <v>24</v>
      </c>
      <c r="G4548" s="171">
        <v>4.8</v>
      </c>
      <c r="H4548" s="170" t="s">
        <v>1623</v>
      </c>
      <c r="I4548" s="171">
        <v>3.99</v>
      </c>
      <c r="J4548" s="169">
        <v>1</v>
      </c>
      <c r="K4548" s="154" cm="1">
        <f t="array" ref="K4548">ROUND(
IF(C4548="Beer",
SUM(LOOKUP(2,1/(SRP!$B$8:$B$10&lt;=E4548)/(SRP!$C$8:$C$10&gt;=E4548),SRP!$D$8:$D$10)*(G4548/100)*(E4548/1000)),
IF(C4548="Spirits",
SUM(LOOKUP(2,1/(SRP!$B$2:$B$7&lt;=E4548)/(SRP!$C$2:$C$7&gt;=E4548),SRP!$D$2:$D$7)*(G4548/100)*(E4548/1000)),
IF(AND(C4548="Wine",D4548="Fortified Wines"),
SUM(LOOKUP(2,1/(SRP!$B$26:$B$29&lt;=E4548)/(SRP!$C$26:$C$29&gt;=E4548),SRP!$D$26:$D$29)*(G4548/100)*(E4548/1000)),
IF(C4548="Wine",
SUM(LOOKUP(2,1/(SRP!$B$21:$B$25&lt;=E4548)/(SRP!$C$21:$C$25&gt;=E4548),SRP!$D$21:$D$25)*(G4548/100)*(E4548/1000)),
IF(AND(C4548="Ready to Drink",D4548="RTD-One Pour Cocktail&gt;7%&lt;=14.5"),
SUM(LOOKUP(2,1/(SRP!$B$16:$B$20&lt;=E4548)/(SRP!$C$16:$C$20&gt;=E4548),SRP!$D$16:$D$20)*(G4548/100)*(E4548/1000)),
IF(C4548="Ready to Drink",
SUM(LOOKUP(2,1/(SRP!$B$11:$B$15&lt;=E4548)/(SRP!$C$11:$C$15&gt;=E4548),SRP!$D$11:$D$15)*(G4548/100)*(E4548/1000)),
0)))))),2)</f>
        <v>1.77</v>
      </c>
      <c r="L4548" s="173" t="str">
        <f t="shared" si="71"/>
        <v>Beer473</v>
      </c>
      <c r="M4548" s="154">
        <f>VLOOKUP(L4548,'Slope %'!C:D,2,0)</f>
        <v>0.12</v>
      </c>
    </row>
    <row r="4549" spans="1:13" x14ac:dyDescent="0.25">
      <c r="A4549" s="169">
        <v>57427</v>
      </c>
      <c r="B4549" s="170" t="s">
        <v>3523</v>
      </c>
      <c r="C4549" s="170" t="s">
        <v>263</v>
      </c>
      <c r="D4549" s="170" t="s">
        <v>909</v>
      </c>
      <c r="E4549" s="170">
        <v>473</v>
      </c>
      <c r="F4549" s="170">
        <v>24</v>
      </c>
      <c r="G4549" s="171">
        <v>5</v>
      </c>
      <c r="H4549" s="170" t="s">
        <v>1053</v>
      </c>
      <c r="I4549" s="171">
        <v>4.1500000000000004</v>
      </c>
      <c r="J4549" s="169">
        <v>1</v>
      </c>
      <c r="K4549" s="154" cm="1">
        <f t="array" ref="K4549">ROUND(
IF(C4549="Beer",
SUM(LOOKUP(2,1/(SRP!$B$8:$B$10&lt;=E4549)/(SRP!$C$8:$C$10&gt;=E4549),SRP!$D$8:$D$10)*(G4549/100)*(E4549/1000)),
IF(C4549="Spirits",
SUM(LOOKUP(2,1/(SRP!$B$2:$B$7&lt;=E4549)/(SRP!$C$2:$C$7&gt;=E4549),SRP!$D$2:$D$7)*(G4549/100)*(E4549/1000)),
IF(AND(C4549="Wine",D4549="Fortified Wines"),
SUM(LOOKUP(2,1/(SRP!$B$26:$B$29&lt;=E4549)/(SRP!$C$26:$C$29&gt;=E4549),SRP!$D$26:$D$29)*(G4549/100)*(E4549/1000)),
IF(C4549="Wine",
SUM(LOOKUP(2,1/(SRP!$B$21:$B$25&lt;=E4549)/(SRP!$C$21:$C$25&gt;=E4549),SRP!$D$21:$D$25)*(G4549/100)*(E4549/1000)),
IF(AND(C4549="Ready to Drink",D4549="RTD-One Pour Cocktail&gt;7%&lt;=14.5"),
SUM(LOOKUP(2,1/(SRP!$B$16:$B$20&lt;=E4549)/(SRP!$C$16:$C$20&gt;=E4549),SRP!$D$16:$D$20)*(G4549/100)*(E4549/1000)),
IF(C4549="Ready to Drink",
SUM(LOOKUP(2,1/(SRP!$B$11:$B$15&lt;=E4549)/(SRP!$C$11:$C$15&gt;=E4549),SRP!$D$11:$D$15)*(G4549/100)*(E4549/1000)),
0)))))),2)</f>
        <v>1.96</v>
      </c>
      <c r="L4549" s="173" t="str">
        <f t="shared" si="71"/>
        <v>Ready to Drink473</v>
      </c>
      <c r="M4549" s="154">
        <f>VLOOKUP(L4549,'Slope %'!C:D,2,0)</f>
        <v>0.12</v>
      </c>
    </row>
    <row r="4550" spans="1:13" x14ac:dyDescent="0.25">
      <c r="A4550" s="169">
        <v>57436</v>
      </c>
      <c r="B4550" s="170" t="s">
        <v>3524</v>
      </c>
      <c r="C4550" s="170" t="s">
        <v>263</v>
      </c>
      <c r="D4550" s="170" t="s">
        <v>646</v>
      </c>
      <c r="E4550" s="170">
        <v>473</v>
      </c>
      <c r="F4550" s="170">
        <v>24</v>
      </c>
      <c r="G4550" s="171">
        <v>5</v>
      </c>
      <c r="H4550" s="170" t="s">
        <v>54</v>
      </c>
      <c r="I4550" s="171">
        <v>3.99</v>
      </c>
      <c r="J4550" s="169">
        <v>1</v>
      </c>
      <c r="K4550" s="154" cm="1">
        <f t="array" ref="K4550">ROUND(
IF(C4550="Beer",
SUM(LOOKUP(2,1/(SRP!$B$8:$B$10&lt;=E4550)/(SRP!$C$8:$C$10&gt;=E4550),SRP!$D$8:$D$10)*(G4550/100)*(E4550/1000)),
IF(C4550="Spirits",
SUM(LOOKUP(2,1/(SRP!$B$2:$B$7&lt;=E4550)/(SRP!$C$2:$C$7&gt;=E4550),SRP!$D$2:$D$7)*(G4550/100)*(E4550/1000)),
IF(AND(C4550="Wine",D4550="Fortified Wines"),
SUM(LOOKUP(2,1/(SRP!$B$26:$B$29&lt;=E4550)/(SRP!$C$26:$C$29&gt;=E4550),SRP!$D$26:$D$29)*(G4550/100)*(E4550/1000)),
IF(C4550="Wine",
SUM(LOOKUP(2,1/(SRP!$B$21:$B$25&lt;=E4550)/(SRP!$C$21:$C$25&gt;=E4550),SRP!$D$21:$D$25)*(G4550/100)*(E4550/1000)),
IF(AND(C4550="Ready to Drink",D4550="RTD-One Pour Cocktail&gt;7%&lt;=14.5"),
SUM(LOOKUP(2,1/(SRP!$B$16:$B$20&lt;=E4550)/(SRP!$C$16:$C$20&gt;=E4550),SRP!$D$16:$D$20)*(G4550/100)*(E4550/1000)),
IF(C4550="Ready to Drink",
SUM(LOOKUP(2,1/(SRP!$B$11:$B$15&lt;=E4550)/(SRP!$C$11:$C$15&gt;=E4550),SRP!$D$11:$D$15)*(G4550/100)*(E4550/1000)),
0)))))),2)</f>
        <v>1.96</v>
      </c>
      <c r="L4550" s="173" t="str">
        <f t="shared" si="71"/>
        <v>Ready to Drink473</v>
      </c>
      <c r="M4550" s="154">
        <f>VLOOKUP(L4550,'Slope %'!C:D,2,0)</f>
        <v>0.12</v>
      </c>
    </row>
    <row r="4551" spans="1:13" x14ac:dyDescent="0.25">
      <c r="A4551" s="169">
        <v>57436</v>
      </c>
      <c r="B4551" s="170" t="s">
        <v>3524</v>
      </c>
      <c r="C4551" s="170" t="s">
        <v>263</v>
      </c>
      <c r="D4551" s="170" t="s">
        <v>646</v>
      </c>
      <c r="E4551" s="170">
        <v>473</v>
      </c>
      <c r="F4551" s="170">
        <v>24</v>
      </c>
      <c r="G4551" s="171">
        <v>5</v>
      </c>
      <c r="H4551" s="170" t="s">
        <v>54</v>
      </c>
      <c r="I4551" s="171">
        <v>3.99</v>
      </c>
      <c r="J4551" s="169">
        <v>1</v>
      </c>
      <c r="K4551" s="154" cm="1">
        <f t="array" ref="K4551">ROUND(
IF(C4551="Beer",
SUM(LOOKUP(2,1/(SRP!$B$8:$B$10&lt;=E4551)/(SRP!$C$8:$C$10&gt;=E4551),SRP!$D$8:$D$10)*(G4551/100)*(E4551/1000)),
IF(C4551="Spirits",
SUM(LOOKUP(2,1/(SRP!$B$2:$B$7&lt;=E4551)/(SRP!$C$2:$C$7&gt;=E4551),SRP!$D$2:$D$7)*(G4551/100)*(E4551/1000)),
IF(AND(C4551="Wine",D4551="Fortified Wines"),
SUM(LOOKUP(2,1/(SRP!$B$26:$B$29&lt;=E4551)/(SRP!$C$26:$C$29&gt;=E4551),SRP!$D$26:$D$29)*(G4551/100)*(E4551/1000)),
IF(C4551="Wine",
SUM(LOOKUP(2,1/(SRP!$B$21:$B$25&lt;=E4551)/(SRP!$C$21:$C$25&gt;=E4551),SRP!$D$21:$D$25)*(G4551/100)*(E4551/1000)),
IF(AND(C4551="Ready to Drink",D4551="RTD-One Pour Cocktail&gt;7%&lt;=14.5"),
SUM(LOOKUP(2,1/(SRP!$B$16:$B$20&lt;=E4551)/(SRP!$C$16:$C$20&gt;=E4551),SRP!$D$16:$D$20)*(G4551/100)*(E4551/1000)),
IF(C4551="Ready to Drink",
SUM(LOOKUP(2,1/(SRP!$B$11:$B$15&lt;=E4551)/(SRP!$C$11:$C$15&gt;=E4551),SRP!$D$11:$D$15)*(G4551/100)*(E4551/1000)),
0)))))),2)</f>
        <v>1.96</v>
      </c>
      <c r="L4551" s="173" t="str">
        <f t="shared" si="71"/>
        <v>Ready to Drink473</v>
      </c>
      <c r="M4551" s="154">
        <f>VLOOKUP(L4551,'Slope %'!C:D,2,0)</f>
        <v>0.12</v>
      </c>
    </row>
    <row r="4552" spans="1:13" x14ac:dyDescent="0.25">
      <c r="A4552" s="169">
        <v>57437</v>
      </c>
      <c r="B4552" s="170" t="s">
        <v>3525</v>
      </c>
      <c r="C4552" s="170" t="s">
        <v>11</v>
      </c>
      <c r="D4552" s="170" t="s">
        <v>303</v>
      </c>
      <c r="E4552" s="170">
        <v>740</v>
      </c>
      <c r="F4552" s="170">
        <v>12</v>
      </c>
      <c r="G4552" s="171">
        <v>10.1</v>
      </c>
      <c r="H4552" s="170" t="s">
        <v>105</v>
      </c>
      <c r="I4552" s="171">
        <v>5.83</v>
      </c>
      <c r="J4552" s="169">
        <v>1</v>
      </c>
      <c r="K4552" s="154" cm="1">
        <f t="array" ref="K4552">ROUND(
IF(C4552="Beer",
SUM(LOOKUP(2,1/(SRP!$B$8:$B$10&lt;=E4552)/(SRP!$C$8:$C$10&gt;=E4552),SRP!$D$8:$D$10)*(G4552/100)*(E4552/1000)),
IF(C4552="Spirits",
SUM(LOOKUP(2,1/(SRP!$B$2:$B$7&lt;=E4552)/(SRP!$C$2:$C$7&gt;=E4552),SRP!$D$2:$D$7)*(G4552/100)*(E4552/1000)),
IF(AND(C4552="Wine",D4552="Fortified Wines"),
SUM(LOOKUP(2,1/(SRP!$B$26:$B$29&lt;=E4552)/(SRP!$C$26:$C$29&gt;=E4552),SRP!$D$26:$D$29)*(G4552/100)*(E4552/1000)),
IF(C4552="Wine",
SUM(LOOKUP(2,1/(SRP!$B$21:$B$25&lt;=E4552)/(SRP!$C$21:$C$25&gt;=E4552),SRP!$D$21:$D$25)*(G4552/100)*(E4552/1000)),
IF(AND(C4552="Ready to Drink",D4552="RTD-One Pour Cocktail&gt;7%&lt;=14.5"),
SUM(LOOKUP(2,1/(SRP!$B$16:$B$20&lt;=E4552)/(SRP!$C$16:$C$20&gt;=E4552),SRP!$D$16:$D$20)*(G4552/100)*(E4552/1000)),
IF(C4552="Ready to Drink",
SUM(LOOKUP(2,1/(SRP!$B$11:$B$15&lt;=E4552)/(SRP!$C$11:$C$15&gt;=E4552),SRP!$D$11:$D$15)*(G4552/100)*(E4552/1000)),
0)))))),2)</f>
        <v>5.83</v>
      </c>
      <c r="L4552" s="173" t="str">
        <f t="shared" si="71"/>
        <v>Beer740</v>
      </c>
      <c r="M4552" s="154">
        <f>VLOOKUP(L4552,'Slope %'!C:D,2,0)</f>
        <v>0.12</v>
      </c>
    </row>
    <row r="4553" spans="1:13" x14ac:dyDescent="0.25">
      <c r="A4553" s="169">
        <v>57437</v>
      </c>
      <c r="B4553" s="170" t="s">
        <v>3525</v>
      </c>
      <c r="C4553" s="170" t="s">
        <v>11</v>
      </c>
      <c r="D4553" s="170" t="s">
        <v>303</v>
      </c>
      <c r="E4553" s="170">
        <v>740</v>
      </c>
      <c r="F4553" s="170">
        <v>12</v>
      </c>
      <c r="G4553" s="171">
        <v>10.1</v>
      </c>
      <c r="H4553" s="170" t="s">
        <v>105</v>
      </c>
      <c r="I4553" s="171">
        <v>5.83</v>
      </c>
      <c r="J4553" s="169">
        <v>1</v>
      </c>
      <c r="K4553" s="154" cm="1">
        <f t="array" ref="K4553">ROUND(
IF(C4553="Beer",
SUM(LOOKUP(2,1/(SRP!$B$8:$B$10&lt;=E4553)/(SRP!$C$8:$C$10&gt;=E4553),SRP!$D$8:$D$10)*(G4553/100)*(E4553/1000)),
IF(C4553="Spirits",
SUM(LOOKUP(2,1/(SRP!$B$2:$B$7&lt;=E4553)/(SRP!$C$2:$C$7&gt;=E4553),SRP!$D$2:$D$7)*(G4553/100)*(E4553/1000)),
IF(AND(C4553="Wine",D4553="Fortified Wines"),
SUM(LOOKUP(2,1/(SRP!$B$26:$B$29&lt;=E4553)/(SRP!$C$26:$C$29&gt;=E4553),SRP!$D$26:$D$29)*(G4553/100)*(E4553/1000)),
IF(C4553="Wine",
SUM(LOOKUP(2,1/(SRP!$B$21:$B$25&lt;=E4553)/(SRP!$C$21:$C$25&gt;=E4553),SRP!$D$21:$D$25)*(G4553/100)*(E4553/1000)),
IF(AND(C4553="Ready to Drink",D4553="RTD-One Pour Cocktail&gt;7%&lt;=14.5"),
SUM(LOOKUP(2,1/(SRP!$B$16:$B$20&lt;=E4553)/(SRP!$C$16:$C$20&gt;=E4553),SRP!$D$16:$D$20)*(G4553/100)*(E4553/1000)),
IF(C4553="Ready to Drink",
SUM(LOOKUP(2,1/(SRP!$B$11:$B$15&lt;=E4553)/(SRP!$C$11:$C$15&gt;=E4553),SRP!$D$11:$D$15)*(G4553/100)*(E4553/1000)),
0)))))),2)</f>
        <v>5.83</v>
      </c>
      <c r="L4553" s="173" t="str">
        <f t="shared" si="71"/>
        <v>Beer740</v>
      </c>
      <c r="M4553" s="154">
        <f>VLOOKUP(L4553,'Slope %'!C:D,2,0)</f>
        <v>0.12</v>
      </c>
    </row>
    <row r="4554" spans="1:13" x14ac:dyDescent="0.25">
      <c r="A4554" s="169">
        <v>57438</v>
      </c>
      <c r="B4554" s="170" t="s">
        <v>3526</v>
      </c>
      <c r="C4554" s="170" t="s">
        <v>11</v>
      </c>
      <c r="D4554" s="170" t="s">
        <v>12</v>
      </c>
      <c r="E4554" s="170">
        <v>473</v>
      </c>
      <c r="F4554" s="170">
        <v>24</v>
      </c>
      <c r="G4554" s="171">
        <v>5</v>
      </c>
      <c r="H4554" s="170" t="s">
        <v>1391</v>
      </c>
      <c r="I4554" s="171">
        <v>4.3600000000000003</v>
      </c>
      <c r="J4554" s="169">
        <v>1</v>
      </c>
      <c r="K4554" s="154" cm="1">
        <f t="array" ref="K4554">ROUND(
IF(C4554="Beer",
SUM(LOOKUP(2,1/(SRP!$B$8:$B$10&lt;=E4554)/(SRP!$C$8:$C$10&gt;=E4554),SRP!$D$8:$D$10)*(G4554/100)*(E4554/1000)),
IF(C4554="Spirits",
SUM(LOOKUP(2,1/(SRP!$B$2:$B$7&lt;=E4554)/(SRP!$C$2:$C$7&gt;=E4554),SRP!$D$2:$D$7)*(G4554/100)*(E4554/1000)),
IF(AND(C4554="Wine",D4554="Fortified Wines"),
SUM(LOOKUP(2,1/(SRP!$B$26:$B$29&lt;=E4554)/(SRP!$C$26:$C$29&gt;=E4554),SRP!$D$26:$D$29)*(G4554/100)*(E4554/1000)),
IF(C4554="Wine",
SUM(LOOKUP(2,1/(SRP!$B$21:$B$25&lt;=E4554)/(SRP!$C$21:$C$25&gt;=E4554),SRP!$D$21:$D$25)*(G4554/100)*(E4554/1000)),
IF(AND(C4554="Ready to Drink",D4554="RTD-One Pour Cocktail&gt;7%&lt;=14.5"),
SUM(LOOKUP(2,1/(SRP!$B$16:$B$20&lt;=E4554)/(SRP!$C$16:$C$20&gt;=E4554),SRP!$D$16:$D$20)*(G4554/100)*(E4554/1000)),
IF(C4554="Ready to Drink",
SUM(LOOKUP(2,1/(SRP!$B$11:$B$15&lt;=E4554)/(SRP!$C$11:$C$15&gt;=E4554),SRP!$D$11:$D$15)*(G4554/100)*(E4554/1000)),
0)))))),2)</f>
        <v>1.85</v>
      </c>
      <c r="L4554" s="173" t="str">
        <f t="shared" si="71"/>
        <v>Beer473</v>
      </c>
      <c r="M4554" s="154">
        <f>VLOOKUP(L4554,'Slope %'!C:D,2,0)</f>
        <v>0.12</v>
      </c>
    </row>
    <row r="4555" spans="1:13" x14ac:dyDescent="0.25">
      <c r="A4555" s="169">
        <v>57438</v>
      </c>
      <c r="B4555" s="170" t="s">
        <v>3526</v>
      </c>
      <c r="C4555" s="170" t="s">
        <v>11</v>
      </c>
      <c r="D4555" s="170" t="s">
        <v>12</v>
      </c>
      <c r="E4555" s="170">
        <v>473</v>
      </c>
      <c r="F4555" s="170">
        <v>24</v>
      </c>
      <c r="G4555" s="171">
        <v>5</v>
      </c>
      <c r="H4555" s="170" t="s">
        <v>1391</v>
      </c>
      <c r="I4555" s="171">
        <v>4.3600000000000003</v>
      </c>
      <c r="J4555" s="169">
        <v>1</v>
      </c>
      <c r="K4555" s="154" cm="1">
        <f t="array" ref="K4555">ROUND(
IF(C4555="Beer",
SUM(LOOKUP(2,1/(SRP!$B$8:$B$10&lt;=E4555)/(SRP!$C$8:$C$10&gt;=E4555),SRP!$D$8:$D$10)*(G4555/100)*(E4555/1000)),
IF(C4555="Spirits",
SUM(LOOKUP(2,1/(SRP!$B$2:$B$7&lt;=E4555)/(SRP!$C$2:$C$7&gt;=E4555),SRP!$D$2:$D$7)*(G4555/100)*(E4555/1000)),
IF(AND(C4555="Wine",D4555="Fortified Wines"),
SUM(LOOKUP(2,1/(SRP!$B$26:$B$29&lt;=E4555)/(SRP!$C$26:$C$29&gt;=E4555),SRP!$D$26:$D$29)*(G4555/100)*(E4555/1000)),
IF(C4555="Wine",
SUM(LOOKUP(2,1/(SRP!$B$21:$B$25&lt;=E4555)/(SRP!$C$21:$C$25&gt;=E4555),SRP!$D$21:$D$25)*(G4555/100)*(E4555/1000)),
IF(AND(C4555="Ready to Drink",D4555="RTD-One Pour Cocktail&gt;7%&lt;=14.5"),
SUM(LOOKUP(2,1/(SRP!$B$16:$B$20&lt;=E4555)/(SRP!$C$16:$C$20&gt;=E4555),SRP!$D$16:$D$20)*(G4555/100)*(E4555/1000)),
IF(C4555="Ready to Drink",
SUM(LOOKUP(2,1/(SRP!$B$11:$B$15&lt;=E4555)/(SRP!$C$11:$C$15&gt;=E4555),SRP!$D$11:$D$15)*(G4555/100)*(E4555/1000)),
0)))))),2)</f>
        <v>1.85</v>
      </c>
      <c r="L4555" s="173" t="str">
        <f t="shared" si="71"/>
        <v>Beer473</v>
      </c>
      <c r="M4555" s="154">
        <f>VLOOKUP(L4555,'Slope %'!C:D,2,0)</f>
        <v>0.12</v>
      </c>
    </row>
    <row r="4556" spans="1:13" x14ac:dyDescent="0.25">
      <c r="A4556" s="169">
        <v>57440</v>
      </c>
      <c r="B4556" s="170" t="s">
        <v>3527</v>
      </c>
      <c r="C4556" s="170" t="s">
        <v>263</v>
      </c>
      <c r="D4556" s="170" t="s">
        <v>646</v>
      </c>
      <c r="E4556" s="170">
        <v>4260</v>
      </c>
      <c r="F4556" s="170">
        <v>2</v>
      </c>
      <c r="G4556" s="171">
        <v>5</v>
      </c>
      <c r="H4556" s="170" t="s">
        <v>54</v>
      </c>
      <c r="I4556" s="171">
        <v>33.39</v>
      </c>
      <c r="J4556" s="169">
        <v>12</v>
      </c>
      <c r="K4556" s="154" cm="1">
        <f t="array" ref="K4556">ROUND(
IF(C4556="Beer",
SUM(LOOKUP(2,1/(SRP!$B$8:$B$10&lt;=E4556)/(SRP!$C$8:$C$10&gt;=E4556),SRP!$D$8:$D$10)*(G4556/100)*(E4556/1000)),
IF(C4556="Spirits",
SUM(LOOKUP(2,1/(SRP!$B$2:$B$7&lt;=E4556)/(SRP!$C$2:$C$7&gt;=E4556),SRP!$D$2:$D$7)*(G4556/100)*(E4556/1000)),
IF(AND(C4556="Wine",D4556="Fortified Wines"),
SUM(LOOKUP(2,1/(SRP!$B$26:$B$29&lt;=E4556)/(SRP!$C$26:$C$29&gt;=E4556),SRP!$D$26:$D$29)*(G4556/100)*(E4556/1000)),
IF(C4556="Wine",
SUM(LOOKUP(2,1/(SRP!$B$21:$B$25&lt;=E4556)/(SRP!$C$21:$C$25&gt;=E4556),SRP!$D$21:$D$25)*(G4556/100)*(E4556/1000)),
IF(AND(C4556="Ready to Drink",D4556="RTD-One Pour Cocktail&gt;7%&lt;=14.5"),
SUM(LOOKUP(2,1/(SRP!$B$16:$B$20&lt;=E4556)/(SRP!$C$16:$C$20&gt;=E4556),SRP!$D$16:$D$20)*(G4556/100)*(E4556/1000)),
IF(C4556="Ready to Drink",
SUM(LOOKUP(2,1/(SRP!$B$11:$B$15&lt;=E4556)/(SRP!$C$11:$C$15&gt;=E4556),SRP!$D$11:$D$15)*(G4556/100)*(E4556/1000)),
0)))))),2)</f>
        <v>16.63</v>
      </c>
      <c r="L4556" s="173" t="str">
        <f t="shared" si="71"/>
        <v>Ready to Drink4260</v>
      </c>
      <c r="M4556" s="154">
        <f>VLOOKUP(L4556,'Slope %'!C:D,2,0)</f>
        <v>7.0000000000000007E-2</v>
      </c>
    </row>
    <row r="4557" spans="1:13" x14ac:dyDescent="0.25">
      <c r="A4557" s="169">
        <v>57440</v>
      </c>
      <c r="B4557" s="170" t="s">
        <v>3527</v>
      </c>
      <c r="C4557" s="170" t="s">
        <v>263</v>
      </c>
      <c r="D4557" s="170" t="s">
        <v>646</v>
      </c>
      <c r="E4557" s="170">
        <v>4260</v>
      </c>
      <c r="F4557" s="170">
        <v>2</v>
      </c>
      <c r="G4557" s="171">
        <v>5</v>
      </c>
      <c r="H4557" s="170" t="s">
        <v>54</v>
      </c>
      <c r="I4557" s="171">
        <v>33.39</v>
      </c>
      <c r="J4557" s="169">
        <v>12</v>
      </c>
      <c r="K4557" s="154" cm="1">
        <f t="array" ref="K4557">ROUND(
IF(C4557="Beer",
SUM(LOOKUP(2,1/(SRP!$B$8:$B$10&lt;=E4557)/(SRP!$C$8:$C$10&gt;=E4557),SRP!$D$8:$D$10)*(G4557/100)*(E4557/1000)),
IF(C4557="Spirits",
SUM(LOOKUP(2,1/(SRP!$B$2:$B$7&lt;=E4557)/(SRP!$C$2:$C$7&gt;=E4557),SRP!$D$2:$D$7)*(G4557/100)*(E4557/1000)),
IF(AND(C4557="Wine",D4557="Fortified Wines"),
SUM(LOOKUP(2,1/(SRP!$B$26:$B$29&lt;=E4557)/(SRP!$C$26:$C$29&gt;=E4557),SRP!$D$26:$D$29)*(G4557/100)*(E4557/1000)),
IF(C4557="Wine",
SUM(LOOKUP(2,1/(SRP!$B$21:$B$25&lt;=E4557)/(SRP!$C$21:$C$25&gt;=E4557),SRP!$D$21:$D$25)*(G4557/100)*(E4557/1000)),
IF(AND(C4557="Ready to Drink",D4557="RTD-One Pour Cocktail&gt;7%&lt;=14.5"),
SUM(LOOKUP(2,1/(SRP!$B$16:$B$20&lt;=E4557)/(SRP!$C$16:$C$20&gt;=E4557),SRP!$D$16:$D$20)*(G4557/100)*(E4557/1000)),
IF(C4557="Ready to Drink",
SUM(LOOKUP(2,1/(SRP!$B$11:$B$15&lt;=E4557)/(SRP!$C$11:$C$15&gt;=E4557),SRP!$D$11:$D$15)*(G4557/100)*(E4557/1000)),
0)))))),2)</f>
        <v>16.63</v>
      </c>
      <c r="L4557" s="173" t="str">
        <f t="shared" si="71"/>
        <v>Ready to Drink4260</v>
      </c>
      <c r="M4557" s="154">
        <f>VLOOKUP(L4557,'Slope %'!C:D,2,0)</f>
        <v>7.0000000000000007E-2</v>
      </c>
    </row>
    <row r="4558" spans="1:13" x14ac:dyDescent="0.25">
      <c r="A4558" s="169">
        <v>57445</v>
      </c>
      <c r="B4558" s="170" t="s">
        <v>3528</v>
      </c>
      <c r="C4558" s="170" t="s">
        <v>11</v>
      </c>
      <c r="D4558" s="170" t="s">
        <v>303</v>
      </c>
      <c r="E4558" s="170">
        <v>473</v>
      </c>
      <c r="F4558" s="170">
        <v>24</v>
      </c>
      <c r="G4558" s="171">
        <v>6.3</v>
      </c>
      <c r="H4558" s="170" t="s">
        <v>1362</v>
      </c>
      <c r="I4558" s="171">
        <v>5</v>
      </c>
      <c r="J4558" s="169">
        <v>1</v>
      </c>
      <c r="K4558" s="154" cm="1">
        <f t="array" ref="K4558">ROUND(
IF(C4558="Beer",
SUM(LOOKUP(2,1/(SRP!$B$8:$B$10&lt;=E4558)/(SRP!$C$8:$C$10&gt;=E4558),SRP!$D$8:$D$10)*(G4558/100)*(E4558/1000)),
IF(C4558="Spirits",
SUM(LOOKUP(2,1/(SRP!$B$2:$B$7&lt;=E4558)/(SRP!$C$2:$C$7&gt;=E4558),SRP!$D$2:$D$7)*(G4558/100)*(E4558/1000)),
IF(AND(C4558="Wine",D4558="Fortified Wines"),
SUM(LOOKUP(2,1/(SRP!$B$26:$B$29&lt;=E4558)/(SRP!$C$26:$C$29&gt;=E4558),SRP!$D$26:$D$29)*(G4558/100)*(E4558/1000)),
IF(C4558="Wine",
SUM(LOOKUP(2,1/(SRP!$B$21:$B$25&lt;=E4558)/(SRP!$C$21:$C$25&gt;=E4558),SRP!$D$21:$D$25)*(G4558/100)*(E4558/1000)),
IF(AND(C4558="Ready to Drink",D4558="RTD-One Pour Cocktail&gt;7%&lt;=14.5"),
SUM(LOOKUP(2,1/(SRP!$B$16:$B$20&lt;=E4558)/(SRP!$C$16:$C$20&gt;=E4558),SRP!$D$16:$D$20)*(G4558/100)*(E4558/1000)),
IF(C4558="Ready to Drink",
SUM(LOOKUP(2,1/(SRP!$B$11:$B$15&lt;=E4558)/(SRP!$C$11:$C$15&gt;=E4558),SRP!$D$11:$D$15)*(G4558/100)*(E4558/1000)),
0)))))),2)</f>
        <v>2.33</v>
      </c>
      <c r="L4558" s="173" t="str">
        <f t="shared" si="71"/>
        <v>Beer473</v>
      </c>
      <c r="M4558" s="154">
        <f>VLOOKUP(L4558,'Slope %'!C:D,2,0)</f>
        <v>0.12</v>
      </c>
    </row>
    <row r="4559" spans="1:13" x14ac:dyDescent="0.25">
      <c r="A4559" s="169">
        <v>57445</v>
      </c>
      <c r="B4559" s="170" t="s">
        <v>3528</v>
      </c>
      <c r="C4559" s="170" t="s">
        <v>11</v>
      </c>
      <c r="D4559" s="170" t="s">
        <v>303</v>
      </c>
      <c r="E4559" s="170">
        <v>473</v>
      </c>
      <c r="F4559" s="170">
        <v>24</v>
      </c>
      <c r="G4559" s="171">
        <v>6.3</v>
      </c>
      <c r="H4559" s="170" t="s">
        <v>1362</v>
      </c>
      <c r="I4559" s="171">
        <v>5</v>
      </c>
      <c r="J4559" s="169">
        <v>1</v>
      </c>
      <c r="K4559" s="154" cm="1">
        <f t="array" ref="K4559">ROUND(
IF(C4559="Beer",
SUM(LOOKUP(2,1/(SRP!$B$8:$B$10&lt;=E4559)/(SRP!$C$8:$C$10&gt;=E4559),SRP!$D$8:$D$10)*(G4559/100)*(E4559/1000)),
IF(C4559="Spirits",
SUM(LOOKUP(2,1/(SRP!$B$2:$B$7&lt;=E4559)/(SRP!$C$2:$C$7&gt;=E4559),SRP!$D$2:$D$7)*(G4559/100)*(E4559/1000)),
IF(AND(C4559="Wine",D4559="Fortified Wines"),
SUM(LOOKUP(2,1/(SRP!$B$26:$B$29&lt;=E4559)/(SRP!$C$26:$C$29&gt;=E4559),SRP!$D$26:$D$29)*(G4559/100)*(E4559/1000)),
IF(C4559="Wine",
SUM(LOOKUP(2,1/(SRP!$B$21:$B$25&lt;=E4559)/(SRP!$C$21:$C$25&gt;=E4559),SRP!$D$21:$D$25)*(G4559/100)*(E4559/1000)),
IF(AND(C4559="Ready to Drink",D4559="RTD-One Pour Cocktail&gt;7%&lt;=14.5"),
SUM(LOOKUP(2,1/(SRP!$B$16:$B$20&lt;=E4559)/(SRP!$C$16:$C$20&gt;=E4559),SRP!$D$16:$D$20)*(G4559/100)*(E4559/1000)),
IF(C4559="Ready to Drink",
SUM(LOOKUP(2,1/(SRP!$B$11:$B$15&lt;=E4559)/(SRP!$C$11:$C$15&gt;=E4559),SRP!$D$11:$D$15)*(G4559/100)*(E4559/1000)),
0)))))),2)</f>
        <v>2.33</v>
      </c>
      <c r="L4559" s="173" t="str">
        <f t="shared" si="71"/>
        <v>Beer473</v>
      </c>
      <c r="M4559" s="154">
        <f>VLOOKUP(L4559,'Slope %'!C:D,2,0)</f>
        <v>0.12</v>
      </c>
    </row>
    <row r="4560" spans="1:13" x14ac:dyDescent="0.25">
      <c r="A4560" s="169">
        <v>57447</v>
      </c>
      <c r="B4560" s="170" t="s">
        <v>3529</v>
      </c>
      <c r="C4560" s="170" t="s">
        <v>11</v>
      </c>
      <c r="D4560" s="170" t="s">
        <v>267</v>
      </c>
      <c r="E4560" s="170">
        <v>473</v>
      </c>
      <c r="F4560" s="170">
        <v>24</v>
      </c>
      <c r="G4560" s="171">
        <v>5</v>
      </c>
      <c r="H4560" s="170" t="s">
        <v>1459</v>
      </c>
      <c r="I4560" s="171">
        <v>3.99</v>
      </c>
      <c r="J4560" s="169">
        <v>1</v>
      </c>
      <c r="K4560" s="154" cm="1">
        <f t="array" ref="K4560">ROUND(
IF(C4560="Beer",
SUM(LOOKUP(2,1/(SRP!$B$8:$B$10&lt;=E4560)/(SRP!$C$8:$C$10&gt;=E4560),SRP!$D$8:$D$10)*(G4560/100)*(E4560/1000)),
IF(C4560="Spirits",
SUM(LOOKUP(2,1/(SRP!$B$2:$B$7&lt;=E4560)/(SRP!$C$2:$C$7&gt;=E4560),SRP!$D$2:$D$7)*(G4560/100)*(E4560/1000)),
IF(AND(C4560="Wine",D4560="Fortified Wines"),
SUM(LOOKUP(2,1/(SRP!$B$26:$B$29&lt;=E4560)/(SRP!$C$26:$C$29&gt;=E4560),SRP!$D$26:$D$29)*(G4560/100)*(E4560/1000)),
IF(C4560="Wine",
SUM(LOOKUP(2,1/(SRP!$B$21:$B$25&lt;=E4560)/(SRP!$C$21:$C$25&gt;=E4560),SRP!$D$21:$D$25)*(G4560/100)*(E4560/1000)),
IF(AND(C4560="Ready to Drink",D4560="RTD-One Pour Cocktail&gt;7%&lt;=14.5"),
SUM(LOOKUP(2,1/(SRP!$B$16:$B$20&lt;=E4560)/(SRP!$C$16:$C$20&gt;=E4560),SRP!$D$16:$D$20)*(G4560/100)*(E4560/1000)),
IF(C4560="Ready to Drink",
SUM(LOOKUP(2,1/(SRP!$B$11:$B$15&lt;=E4560)/(SRP!$C$11:$C$15&gt;=E4560),SRP!$D$11:$D$15)*(G4560/100)*(E4560/1000)),
0)))))),2)</f>
        <v>1.85</v>
      </c>
      <c r="L4560" s="173" t="str">
        <f t="shared" si="71"/>
        <v>Beer473</v>
      </c>
      <c r="M4560" s="154">
        <f>VLOOKUP(L4560,'Slope %'!C:D,2,0)</f>
        <v>0.12</v>
      </c>
    </row>
    <row r="4561" spans="1:13" x14ac:dyDescent="0.25">
      <c r="A4561" s="169">
        <v>57447</v>
      </c>
      <c r="B4561" s="170" t="s">
        <v>3529</v>
      </c>
      <c r="C4561" s="170" t="s">
        <v>11</v>
      </c>
      <c r="D4561" s="170" t="s">
        <v>267</v>
      </c>
      <c r="E4561" s="170">
        <v>473</v>
      </c>
      <c r="F4561" s="170">
        <v>24</v>
      </c>
      <c r="G4561" s="171">
        <v>5</v>
      </c>
      <c r="H4561" s="170" t="s">
        <v>1459</v>
      </c>
      <c r="I4561" s="171">
        <v>3.99</v>
      </c>
      <c r="J4561" s="169">
        <v>1</v>
      </c>
      <c r="K4561" s="154" cm="1">
        <f t="array" ref="K4561">ROUND(
IF(C4561="Beer",
SUM(LOOKUP(2,1/(SRP!$B$8:$B$10&lt;=E4561)/(SRP!$C$8:$C$10&gt;=E4561),SRP!$D$8:$D$10)*(G4561/100)*(E4561/1000)),
IF(C4561="Spirits",
SUM(LOOKUP(2,1/(SRP!$B$2:$B$7&lt;=E4561)/(SRP!$C$2:$C$7&gt;=E4561),SRP!$D$2:$D$7)*(G4561/100)*(E4561/1000)),
IF(AND(C4561="Wine",D4561="Fortified Wines"),
SUM(LOOKUP(2,1/(SRP!$B$26:$B$29&lt;=E4561)/(SRP!$C$26:$C$29&gt;=E4561),SRP!$D$26:$D$29)*(G4561/100)*(E4561/1000)),
IF(C4561="Wine",
SUM(LOOKUP(2,1/(SRP!$B$21:$B$25&lt;=E4561)/(SRP!$C$21:$C$25&gt;=E4561),SRP!$D$21:$D$25)*(G4561/100)*(E4561/1000)),
IF(AND(C4561="Ready to Drink",D4561="RTD-One Pour Cocktail&gt;7%&lt;=14.5"),
SUM(LOOKUP(2,1/(SRP!$B$16:$B$20&lt;=E4561)/(SRP!$C$16:$C$20&gt;=E4561),SRP!$D$16:$D$20)*(G4561/100)*(E4561/1000)),
IF(C4561="Ready to Drink",
SUM(LOOKUP(2,1/(SRP!$B$11:$B$15&lt;=E4561)/(SRP!$C$11:$C$15&gt;=E4561),SRP!$D$11:$D$15)*(G4561/100)*(E4561/1000)),
0)))))),2)</f>
        <v>1.85</v>
      </c>
      <c r="L4561" s="173" t="str">
        <f t="shared" si="71"/>
        <v>Beer473</v>
      </c>
      <c r="M4561" s="154">
        <f>VLOOKUP(L4561,'Slope %'!C:D,2,0)</f>
        <v>0.12</v>
      </c>
    </row>
    <row r="4562" spans="1:13" x14ac:dyDescent="0.25">
      <c r="A4562" s="169">
        <v>57468</v>
      </c>
      <c r="B4562" s="170" t="s">
        <v>3530</v>
      </c>
      <c r="C4562" s="170" t="s">
        <v>11</v>
      </c>
      <c r="D4562" s="170" t="s">
        <v>12</v>
      </c>
      <c r="E4562" s="170">
        <v>473</v>
      </c>
      <c r="F4562" s="170">
        <v>24</v>
      </c>
      <c r="G4562" s="171">
        <v>5.2</v>
      </c>
      <c r="H4562" s="170" t="s">
        <v>274</v>
      </c>
      <c r="I4562" s="171">
        <v>3.19</v>
      </c>
      <c r="J4562" s="169">
        <v>1</v>
      </c>
      <c r="K4562" s="154" cm="1">
        <f t="array" ref="K4562">ROUND(
IF(C4562="Beer",
SUM(LOOKUP(2,1/(SRP!$B$8:$B$10&lt;=E4562)/(SRP!$C$8:$C$10&gt;=E4562),SRP!$D$8:$D$10)*(G4562/100)*(E4562/1000)),
IF(C4562="Spirits",
SUM(LOOKUP(2,1/(SRP!$B$2:$B$7&lt;=E4562)/(SRP!$C$2:$C$7&gt;=E4562),SRP!$D$2:$D$7)*(G4562/100)*(E4562/1000)),
IF(AND(C4562="Wine",D4562="Fortified Wines"),
SUM(LOOKUP(2,1/(SRP!$B$26:$B$29&lt;=E4562)/(SRP!$C$26:$C$29&gt;=E4562),SRP!$D$26:$D$29)*(G4562/100)*(E4562/1000)),
IF(C4562="Wine",
SUM(LOOKUP(2,1/(SRP!$B$21:$B$25&lt;=E4562)/(SRP!$C$21:$C$25&gt;=E4562),SRP!$D$21:$D$25)*(G4562/100)*(E4562/1000)),
IF(AND(C4562="Ready to Drink",D4562="RTD-One Pour Cocktail&gt;7%&lt;=14.5"),
SUM(LOOKUP(2,1/(SRP!$B$16:$B$20&lt;=E4562)/(SRP!$C$16:$C$20&gt;=E4562),SRP!$D$16:$D$20)*(G4562/100)*(E4562/1000)),
IF(C4562="Ready to Drink",
SUM(LOOKUP(2,1/(SRP!$B$11:$B$15&lt;=E4562)/(SRP!$C$11:$C$15&gt;=E4562),SRP!$D$11:$D$15)*(G4562/100)*(E4562/1000)),
0)))))),2)</f>
        <v>1.92</v>
      </c>
      <c r="L4562" s="173" t="str">
        <f t="shared" si="71"/>
        <v>Beer473</v>
      </c>
      <c r="M4562" s="154">
        <f>VLOOKUP(L4562,'Slope %'!C:D,2,0)</f>
        <v>0.12</v>
      </c>
    </row>
    <row r="4563" spans="1:13" x14ac:dyDescent="0.25">
      <c r="A4563" s="169">
        <v>57470</v>
      </c>
      <c r="B4563" s="170" t="s">
        <v>3531</v>
      </c>
      <c r="C4563" s="170" t="s">
        <v>11</v>
      </c>
      <c r="D4563" s="170" t="s">
        <v>211</v>
      </c>
      <c r="E4563" s="170">
        <v>473</v>
      </c>
      <c r="F4563" s="170">
        <v>24</v>
      </c>
      <c r="G4563" s="171">
        <v>2.5</v>
      </c>
      <c r="H4563" s="170" t="s">
        <v>54</v>
      </c>
      <c r="I4563" s="171">
        <v>4.1900000000000004</v>
      </c>
      <c r="J4563" s="169">
        <v>1</v>
      </c>
      <c r="K4563" s="154" cm="1">
        <f t="array" ref="K4563">ROUND(
IF(C4563="Beer",
SUM(LOOKUP(2,1/(SRP!$B$8:$B$10&lt;=E4563)/(SRP!$C$8:$C$10&gt;=E4563),SRP!$D$8:$D$10)*(G4563/100)*(E4563/1000)),
IF(C4563="Spirits",
SUM(LOOKUP(2,1/(SRP!$B$2:$B$7&lt;=E4563)/(SRP!$C$2:$C$7&gt;=E4563),SRP!$D$2:$D$7)*(G4563/100)*(E4563/1000)),
IF(AND(C4563="Wine",D4563="Fortified Wines"),
SUM(LOOKUP(2,1/(SRP!$B$26:$B$29&lt;=E4563)/(SRP!$C$26:$C$29&gt;=E4563),SRP!$D$26:$D$29)*(G4563/100)*(E4563/1000)),
IF(C4563="Wine",
SUM(LOOKUP(2,1/(SRP!$B$21:$B$25&lt;=E4563)/(SRP!$C$21:$C$25&gt;=E4563),SRP!$D$21:$D$25)*(G4563/100)*(E4563/1000)),
IF(AND(C4563="Ready to Drink",D4563="RTD-One Pour Cocktail&gt;7%&lt;=14.5"),
SUM(LOOKUP(2,1/(SRP!$B$16:$B$20&lt;=E4563)/(SRP!$C$16:$C$20&gt;=E4563),SRP!$D$16:$D$20)*(G4563/100)*(E4563/1000)),
IF(C4563="Ready to Drink",
SUM(LOOKUP(2,1/(SRP!$B$11:$B$15&lt;=E4563)/(SRP!$C$11:$C$15&gt;=E4563),SRP!$D$11:$D$15)*(G4563/100)*(E4563/1000)),
0)))))),2)</f>
        <v>0.92</v>
      </c>
      <c r="L4563" s="173" t="str">
        <f t="shared" si="71"/>
        <v>Beer473</v>
      </c>
      <c r="M4563" s="154">
        <f>VLOOKUP(L4563,'Slope %'!C:D,2,0)</f>
        <v>0.12</v>
      </c>
    </row>
    <row r="4564" spans="1:13" x14ac:dyDescent="0.25">
      <c r="A4564" s="169">
        <v>57470</v>
      </c>
      <c r="B4564" s="170" t="s">
        <v>3531</v>
      </c>
      <c r="C4564" s="170" t="s">
        <v>11</v>
      </c>
      <c r="D4564" s="170" t="s">
        <v>211</v>
      </c>
      <c r="E4564" s="170">
        <v>473</v>
      </c>
      <c r="F4564" s="170">
        <v>24</v>
      </c>
      <c r="G4564" s="171">
        <v>2.5</v>
      </c>
      <c r="H4564" s="170" t="s">
        <v>54</v>
      </c>
      <c r="I4564" s="171">
        <v>4.1900000000000004</v>
      </c>
      <c r="J4564" s="169">
        <v>1</v>
      </c>
      <c r="K4564" s="154" cm="1">
        <f t="array" ref="K4564">ROUND(
IF(C4564="Beer",
SUM(LOOKUP(2,1/(SRP!$B$8:$B$10&lt;=E4564)/(SRP!$C$8:$C$10&gt;=E4564),SRP!$D$8:$D$10)*(G4564/100)*(E4564/1000)),
IF(C4564="Spirits",
SUM(LOOKUP(2,1/(SRP!$B$2:$B$7&lt;=E4564)/(SRP!$C$2:$C$7&gt;=E4564),SRP!$D$2:$D$7)*(G4564/100)*(E4564/1000)),
IF(AND(C4564="Wine",D4564="Fortified Wines"),
SUM(LOOKUP(2,1/(SRP!$B$26:$B$29&lt;=E4564)/(SRP!$C$26:$C$29&gt;=E4564),SRP!$D$26:$D$29)*(G4564/100)*(E4564/1000)),
IF(C4564="Wine",
SUM(LOOKUP(2,1/(SRP!$B$21:$B$25&lt;=E4564)/(SRP!$C$21:$C$25&gt;=E4564),SRP!$D$21:$D$25)*(G4564/100)*(E4564/1000)),
IF(AND(C4564="Ready to Drink",D4564="RTD-One Pour Cocktail&gt;7%&lt;=14.5"),
SUM(LOOKUP(2,1/(SRP!$B$16:$B$20&lt;=E4564)/(SRP!$C$16:$C$20&gt;=E4564),SRP!$D$16:$D$20)*(G4564/100)*(E4564/1000)),
IF(C4564="Ready to Drink",
SUM(LOOKUP(2,1/(SRP!$B$11:$B$15&lt;=E4564)/(SRP!$C$11:$C$15&gt;=E4564),SRP!$D$11:$D$15)*(G4564/100)*(E4564/1000)),
0)))))),2)</f>
        <v>0.92</v>
      </c>
      <c r="L4564" s="173" t="str">
        <f t="shared" si="71"/>
        <v>Beer473</v>
      </c>
      <c r="M4564" s="154">
        <f>VLOOKUP(L4564,'Slope %'!C:D,2,0)</f>
        <v>0.12</v>
      </c>
    </row>
    <row r="4565" spans="1:13" x14ac:dyDescent="0.25">
      <c r="A4565" s="169">
        <v>57499</v>
      </c>
      <c r="B4565" s="170" t="s">
        <v>3532</v>
      </c>
      <c r="C4565" s="170" t="s">
        <v>11</v>
      </c>
      <c r="D4565" s="170" t="s">
        <v>211</v>
      </c>
      <c r="E4565" s="170">
        <v>473</v>
      </c>
      <c r="F4565" s="170">
        <v>24</v>
      </c>
      <c r="G4565" s="171">
        <v>4</v>
      </c>
      <c r="H4565" s="170" t="s">
        <v>54</v>
      </c>
      <c r="I4565" s="171">
        <v>4.09</v>
      </c>
      <c r="J4565" s="169">
        <v>1</v>
      </c>
      <c r="K4565" s="154" cm="1">
        <f t="array" ref="K4565">ROUND(
IF(C4565="Beer",
SUM(LOOKUP(2,1/(SRP!$B$8:$B$10&lt;=E4565)/(SRP!$C$8:$C$10&gt;=E4565),SRP!$D$8:$D$10)*(G4565/100)*(E4565/1000)),
IF(C4565="Spirits",
SUM(LOOKUP(2,1/(SRP!$B$2:$B$7&lt;=E4565)/(SRP!$C$2:$C$7&gt;=E4565),SRP!$D$2:$D$7)*(G4565/100)*(E4565/1000)),
IF(AND(C4565="Wine",D4565="Fortified Wines"),
SUM(LOOKUP(2,1/(SRP!$B$26:$B$29&lt;=E4565)/(SRP!$C$26:$C$29&gt;=E4565),SRP!$D$26:$D$29)*(G4565/100)*(E4565/1000)),
IF(C4565="Wine",
SUM(LOOKUP(2,1/(SRP!$B$21:$B$25&lt;=E4565)/(SRP!$C$21:$C$25&gt;=E4565),SRP!$D$21:$D$25)*(G4565/100)*(E4565/1000)),
IF(AND(C4565="Ready to Drink",D4565="RTD-One Pour Cocktail&gt;7%&lt;=14.5"),
SUM(LOOKUP(2,1/(SRP!$B$16:$B$20&lt;=E4565)/(SRP!$C$16:$C$20&gt;=E4565),SRP!$D$16:$D$20)*(G4565/100)*(E4565/1000)),
IF(C4565="Ready to Drink",
SUM(LOOKUP(2,1/(SRP!$B$11:$B$15&lt;=E4565)/(SRP!$C$11:$C$15&gt;=E4565),SRP!$D$11:$D$15)*(G4565/100)*(E4565/1000)),
0)))))),2)</f>
        <v>1.48</v>
      </c>
      <c r="L4565" s="173" t="str">
        <f t="shared" si="71"/>
        <v>Beer473</v>
      </c>
      <c r="M4565" s="154">
        <f>VLOOKUP(L4565,'Slope %'!C:D,2,0)</f>
        <v>0.12</v>
      </c>
    </row>
    <row r="4566" spans="1:13" x14ac:dyDescent="0.25">
      <c r="A4566" s="169">
        <v>57499</v>
      </c>
      <c r="B4566" s="170" t="s">
        <v>3532</v>
      </c>
      <c r="C4566" s="170" t="s">
        <v>11</v>
      </c>
      <c r="D4566" s="170" t="s">
        <v>211</v>
      </c>
      <c r="E4566" s="170">
        <v>473</v>
      </c>
      <c r="F4566" s="170">
        <v>24</v>
      </c>
      <c r="G4566" s="171">
        <v>4</v>
      </c>
      <c r="H4566" s="170" t="s">
        <v>54</v>
      </c>
      <c r="I4566" s="171">
        <v>4.09</v>
      </c>
      <c r="J4566" s="169">
        <v>1</v>
      </c>
      <c r="K4566" s="154" cm="1">
        <f t="array" ref="K4566">ROUND(
IF(C4566="Beer",
SUM(LOOKUP(2,1/(SRP!$B$8:$B$10&lt;=E4566)/(SRP!$C$8:$C$10&gt;=E4566),SRP!$D$8:$D$10)*(G4566/100)*(E4566/1000)),
IF(C4566="Spirits",
SUM(LOOKUP(2,1/(SRP!$B$2:$B$7&lt;=E4566)/(SRP!$C$2:$C$7&gt;=E4566),SRP!$D$2:$D$7)*(G4566/100)*(E4566/1000)),
IF(AND(C4566="Wine",D4566="Fortified Wines"),
SUM(LOOKUP(2,1/(SRP!$B$26:$B$29&lt;=E4566)/(SRP!$C$26:$C$29&gt;=E4566),SRP!$D$26:$D$29)*(G4566/100)*(E4566/1000)),
IF(C4566="Wine",
SUM(LOOKUP(2,1/(SRP!$B$21:$B$25&lt;=E4566)/(SRP!$C$21:$C$25&gt;=E4566),SRP!$D$21:$D$25)*(G4566/100)*(E4566/1000)),
IF(AND(C4566="Ready to Drink",D4566="RTD-One Pour Cocktail&gt;7%&lt;=14.5"),
SUM(LOOKUP(2,1/(SRP!$B$16:$B$20&lt;=E4566)/(SRP!$C$16:$C$20&gt;=E4566),SRP!$D$16:$D$20)*(G4566/100)*(E4566/1000)),
IF(C4566="Ready to Drink",
SUM(LOOKUP(2,1/(SRP!$B$11:$B$15&lt;=E4566)/(SRP!$C$11:$C$15&gt;=E4566),SRP!$D$11:$D$15)*(G4566/100)*(E4566/1000)),
0)))))),2)</f>
        <v>1.48</v>
      </c>
      <c r="L4566" s="173" t="str">
        <f t="shared" si="71"/>
        <v>Beer473</v>
      </c>
      <c r="M4566" s="154">
        <f>VLOOKUP(L4566,'Slope %'!C:D,2,0)</f>
        <v>0.12</v>
      </c>
    </row>
    <row r="4567" spans="1:13" x14ac:dyDescent="0.25">
      <c r="A4567" s="169">
        <v>57500</v>
      </c>
      <c r="B4567" s="170" t="s">
        <v>3533</v>
      </c>
      <c r="C4567" s="170" t="s">
        <v>11</v>
      </c>
      <c r="D4567" s="170" t="s">
        <v>267</v>
      </c>
      <c r="E4567" s="170">
        <v>473</v>
      </c>
      <c r="F4567" s="170">
        <v>24</v>
      </c>
      <c r="G4567" s="171">
        <v>5.5</v>
      </c>
      <c r="H4567" s="170" t="s">
        <v>1459</v>
      </c>
      <c r="I4567" s="171">
        <v>4.25</v>
      </c>
      <c r="J4567" s="169">
        <v>1</v>
      </c>
      <c r="K4567" s="154" cm="1">
        <f t="array" ref="K4567">ROUND(
IF(C4567="Beer",
SUM(LOOKUP(2,1/(SRP!$B$8:$B$10&lt;=E4567)/(SRP!$C$8:$C$10&gt;=E4567),SRP!$D$8:$D$10)*(G4567/100)*(E4567/1000)),
IF(C4567="Spirits",
SUM(LOOKUP(2,1/(SRP!$B$2:$B$7&lt;=E4567)/(SRP!$C$2:$C$7&gt;=E4567),SRP!$D$2:$D$7)*(G4567/100)*(E4567/1000)),
IF(AND(C4567="Wine",D4567="Fortified Wines"),
SUM(LOOKUP(2,1/(SRP!$B$26:$B$29&lt;=E4567)/(SRP!$C$26:$C$29&gt;=E4567),SRP!$D$26:$D$29)*(G4567/100)*(E4567/1000)),
IF(C4567="Wine",
SUM(LOOKUP(2,1/(SRP!$B$21:$B$25&lt;=E4567)/(SRP!$C$21:$C$25&gt;=E4567),SRP!$D$21:$D$25)*(G4567/100)*(E4567/1000)),
IF(AND(C4567="Ready to Drink",D4567="RTD-One Pour Cocktail&gt;7%&lt;=14.5"),
SUM(LOOKUP(2,1/(SRP!$B$16:$B$20&lt;=E4567)/(SRP!$C$16:$C$20&gt;=E4567),SRP!$D$16:$D$20)*(G4567/100)*(E4567/1000)),
IF(C4567="Ready to Drink",
SUM(LOOKUP(2,1/(SRP!$B$11:$B$15&lt;=E4567)/(SRP!$C$11:$C$15&gt;=E4567),SRP!$D$11:$D$15)*(G4567/100)*(E4567/1000)),
0)))))),2)</f>
        <v>2.0299999999999998</v>
      </c>
      <c r="L4567" s="173" t="str">
        <f t="shared" si="71"/>
        <v>Beer473</v>
      </c>
      <c r="M4567" s="154">
        <f>VLOOKUP(L4567,'Slope %'!C:D,2,0)</f>
        <v>0.12</v>
      </c>
    </row>
    <row r="4568" spans="1:13" x14ac:dyDescent="0.25">
      <c r="A4568" s="169">
        <v>57500</v>
      </c>
      <c r="B4568" s="170" t="s">
        <v>3533</v>
      </c>
      <c r="C4568" s="170" t="s">
        <v>11</v>
      </c>
      <c r="D4568" s="170" t="s">
        <v>267</v>
      </c>
      <c r="E4568" s="170">
        <v>473</v>
      </c>
      <c r="F4568" s="170">
        <v>24</v>
      </c>
      <c r="G4568" s="171">
        <v>5.5</v>
      </c>
      <c r="H4568" s="170" t="s">
        <v>1459</v>
      </c>
      <c r="I4568" s="171">
        <v>4.25</v>
      </c>
      <c r="J4568" s="169">
        <v>1</v>
      </c>
      <c r="K4568" s="154" cm="1">
        <f t="array" ref="K4568">ROUND(
IF(C4568="Beer",
SUM(LOOKUP(2,1/(SRP!$B$8:$B$10&lt;=E4568)/(SRP!$C$8:$C$10&gt;=E4568),SRP!$D$8:$D$10)*(G4568/100)*(E4568/1000)),
IF(C4568="Spirits",
SUM(LOOKUP(2,1/(SRP!$B$2:$B$7&lt;=E4568)/(SRP!$C$2:$C$7&gt;=E4568),SRP!$D$2:$D$7)*(G4568/100)*(E4568/1000)),
IF(AND(C4568="Wine",D4568="Fortified Wines"),
SUM(LOOKUP(2,1/(SRP!$B$26:$B$29&lt;=E4568)/(SRP!$C$26:$C$29&gt;=E4568),SRP!$D$26:$D$29)*(G4568/100)*(E4568/1000)),
IF(C4568="Wine",
SUM(LOOKUP(2,1/(SRP!$B$21:$B$25&lt;=E4568)/(SRP!$C$21:$C$25&gt;=E4568),SRP!$D$21:$D$25)*(G4568/100)*(E4568/1000)),
IF(AND(C4568="Ready to Drink",D4568="RTD-One Pour Cocktail&gt;7%&lt;=14.5"),
SUM(LOOKUP(2,1/(SRP!$B$16:$B$20&lt;=E4568)/(SRP!$C$16:$C$20&gt;=E4568),SRP!$D$16:$D$20)*(G4568/100)*(E4568/1000)),
IF(C4568="Ready to Drink",
SUM(LOOKUP(2,1/(SRP!$B$11:$B$15&lt;=E4568)/(SRP!$C$11:$C$15&gt;=E4568),SRP!$D$11:$D$15)*(G4568/100)*(E4568/1000)),
0)))))),2)</f>
        <v>2.0299999999999998</v>
      </c>
      <c r="L4568" s="173" t="str">
        <f t="shared" si="71"/>
        <v>Beer473</v>
      </c>
      <c r="M4568" s="154">
        <f>VLOOKUP(L4568,'Slope %'!C:D,2,0)</f>
        <v>0.12</v>
      </c>
    </row>
    <row r="4569" spans="1:13" x14ac:dyDescent="0.25">
      <c r="A4569" s="169">
        <v>57503</v>
      </c>
      <c r="B4569" s="170" t="s">
        <v>3534</v>
      </c>
      <c r="C4569" s="170" t="s">
        <v>11</v>
      </c>
      <c r="D4569" s="170" t="s">
        <v>267</v>
      </c>
      <c r="E4569" s="170">
        <v>473</v>
      </c>
      <c r="F4569" s="170">
        <v>24</v>
      </c>
      <c r="G4569" s="171">
        <v>5.5</v>
      </c>
      <c r="H4569" s="170" t="s">
        <v>1053</v>
      </c>
      <c r="I4569" s="171">
        <v>4.49</v>
      </c>
      <c r="J4569" s="169">
        <v>1</v>
      </c>
      <c r="K4569" s="154" cm="1">
        <f t="array" ref="K4569">ROUND(
IF(C4569="Beer",
SUM(LOOKUP(2,1/(SRP!$B$8:$B$10&lt;=E4569)/(SRP!$C$8:$C$10&gt;=E4569),SRP!$D$8:$D$10)*(G4569/100)*(E4569/1000)),
IF(C4569="Spirits",
SUM(LOOKUP(2,1/(SRP!$B$2:$B$7&lt;=E4569)/(SRP!$C$2:$C$7&gt;=E4569),SRP!$D$2:$D$7)*(G4569/100)*(E4569/1000)),
IF(AND(C4569="Wine",D4569="Fortified Wines"),
SUM(LOOKUP(2,1/(SRP!$B$26:$B$29&lt;=E4569)/(SRP!$C$26:$C$29&gt;=E4569),SRP!$D$26:$D$29)*(G4569/100)*(E4569/1000)),
IF(C4569="Wine",
SUM(LOOKUP(2,1/(SRP!$B$21:$B$25&lt;=E4569)/(SRP!$C$21:$C$25&gt;=E4569),SRP!$D$21:$D$25)*(G4569/100)*(E4569/1000)),
IF(AND(C4569="Ready to Drink",D4569="RTD-One Pour Cocktail&gt;7%&lt;=14.5"),
SUM(LOOKUP(2,1/(SRP!$B$16:$B$20&lt;=E4569)/(SRP!$C$16:$C$20&gt;=E4569),SRP!$D$16:$D$20)*(G4569/100)*(E4569/1000)),
IF(C4569="Ready to Drink",
SUM(LOOKUP(2,1/(SRP!$B$11:$B$15&lt;=E4569)/(SRP!$C$11:$C$15&gt;=E4569),SRP!$D$11:$D$15)*(G4569/100)*(E4569/1000)),
0)))))),2)</f>
        <v>2.0299999999999998</v>
      </c>
      <c r="L4569" s="173" t="str">
        <f t="shared" si="71"/>
        <v>Beer473</v>
      </c>
      <c r="M4569" s="154">
        <f>VLOOKUP(L4569,'Slope %'!C:D,2,0)</f>
        <v>0.12</v>
      </c>
    </row>
    <row r="4570" spans="1:13" x14ac:dyDescent="0.25">
      <c r="A4570" s="169">
        <v>57503</v>
      </c>
      <c r="B4570" s="170" t="s">
        <v>3534</v>
      </c>
      <c r="C4570" s="170" t="s">
        <v>11</v>
      </c>
      <c r="D4570" s="170" t="s">
        <v>267</v>
      </c>
      <c r="E4570" s="170">
        <v>473</v>
      </c>
      <c r="F4570" s="170">
        <v>24</v>
      </c>
      <c r="G4570" s="171">
        <v>5.5</v>
      </c>
      <c r="H4570" s="170" t="s">
        <v>1053</v>
      </c>
      <c r="I4570" s="171">
        <v>4.49</v>
      </c>
      <c r="J4570" s="169">
        <v>1</v>
      </c>
      <c r="K4570" s="154" cm="1">
        <f t="array" ref="K4570">ROUND(
IF(C4570="Beer",
SUM(LOOKUP(2,1/(SRP!$B$8:$B$10&lt;=E4570)/(SRP!$C$8:$C$10&gt;=E4570),SRP!$D$8:$D$10)*(G4570/100)*(E4570/1000)),
IF(C4570="Spirits",
SUM(LOOKUP(2,1/(SRP!$B$2:$B$7&lt;=E4570)/(SRP!$C$2:$C$7&gt;=E4570),SRP!$D$2:$D$7)*(G4570/100)*(E4570/1000)),
IF(AND(C4570="Wine",D4570="Fortified Wines"),
SUM(LOOKUP(2,1/(SRP!$B$26:$B$29&lt;=E4570)/(SRP!$C$26:$C$29&gt;=E4570),SRP!$D$26:$D$29)*(G4570/100)*(E4570/1000)),
IF(C4570="Wine",
SUM(LOOKUP(2,1/(SRP!$B$21:$B$25&lt;=E4570)/(SRP!$C$21:$C$25&gt;=E4570),SRP!$D$21:$D$25)*(G4570/100)*(E4570/1000)),
IF(AND(C4570="Ready to Drink",D4570="RTD-One Pour Cocktail&gt;7%&lt;=14.5"),
SUM(LOOKUP(2,1/(SRP!$B$16:$B$20&lt;=E4570)/(SRP!$C$16:$C$20&gt;=E4570),SRP!$D$16:$D$20)*(G4570/100)*(E4570/1000)),
IF(C4570="Ready to Drink",
SUM(LOOKUP(2,1/(SRP!$B$11:$B$15&lt;=E4570)/(SRP!$C$11:$C$15&gt;=E4570),SRP!$D$11:$D$15)*(G4570/100)*(E4570/1000)),
0)))))),2)</f>
        <v>2.0299999999999998</v>
      </c>
      <c r="L4570" s="173" t="str">
        <f t="shared" si="71"/>
        <v>Beer473</v>
      </c>
      <c r="M4570" s="154">
        <f>VLOOKUP(L4570,'Slope %'!C:D,2,0)</f>
        <v>0.12</v>
      </c>
    </row>
    <row r="4571" spans="1:13" x14ac:dyDescent="0.25">
      <c r="A4571" s="169">
        <v>57505</v>
      </c>
      <c r="B4571" s="170" t="s">
        <v>3535</v>
      </c>
      <c r="C4571" s="170" t="s">
        <v>263</v>
      </c>
      <c r="D4571" s="170" t="s">
        <v>332</v>
      </c>
      <c r="E4571" s="170">
        <v>355</v>
      </c>
      <c r="F4571" s="170">
        <v>24</v>
      </c>
      <c r="G4571" s="171">
        <v>7</v>
      </c>
      <c r="H4571" s="170" t="s">
        <v>3505</v>
      </c>
      <c r="I4571" s="171">
        <v>5.5</v>
      </c>
      <c r="J4571" s="169">
        <v>1</v>
      </c>
      <c r="K4571" s="154" cm="1">
        <f t="array" ref="K4571">ROUND(
IF(C4571="Beer",
SUM(LOOKUP(2,1/(SRP!$B$8:$B$10&lt;=E4571)/(SRP!$C$8:$C$10&gt;=E4571),SRP!$D$8:$D$10)*(G4571/100)*(E4571/1000)),
IF(C4571="Spirits",
SUM(LOOKUP(2,1/(SRP!$B$2:$B$7&lt;=E4571)/(SRP!$C$2:$C$7&gt;=E4571),SRP!$D$2:$D$7)*(G4571/100)*(E4571/1000)),
IF(AND(C4571="Wine",D4571="Fortified Wines"),
SUM(LOOKUP(2,1/(SRP!$B$26:$B$29&lt;=E4571)/(SRP!$C$26:$C$29&gt;=E4571),SRP!$D$26:$D$29)*(G4571/100)*(E4571/1000)),
IF(C4571="Wine",
SUM(LOOKUP(2,1/(SRP!$B$21:$B$25&lt;=E4571)/(SRP!$C$21:$C$25&gt;=E4571),SRP!$D$21:$D$25)*(G4571/100)*(E4571/1000)),
IF(AND(C4571="Ready to Drink",D4571="RTD-One Pour Cocktail&gt;7%&lt;=14.5"),
SUM(LOOKUP(2,1/(SRP!$B$16:$B$20&lt;=E4571)/(SRP!$C$16:$C$20&gt;=E4571),SRP!$D$16:$D$20)*(G4571/100)*(E4571/1000)),
IF(C4571="Ready to Drink",
SUM(LOOKUP(2,1/(SRP!$B$11:$B$15&lt;=E4571)/(SRP!$C$11:$C$15&gt;=E4571),SRP!$D$11:$D$15)*(G4571/100)*(E4571/1000)),
0)))))),2)</f>
        <v>2.2000000000000002</v>
      </c>
      <c r="L4571" s="173" t="str">
        <f t="shared" si="71"/>
        <v>Ready to Drink355</v>
      </c>
      <c r="M4571" s="154">
        <f>VLOOKUP(L4571,'Slope %'!C:D,2,0)</f>
        <v>0.12</v>
      </c>
    </row>
    <row r="4572" spans="1:13" x14ac:dyDescent="0.25">
      <c r="A4572" s="169">
        <v>57505</v>
      </c>
      <c r="B4572" s="170" t="s">
        <v>3535</v>
      </c>
      <c r="C4572" s="170" t="s">
        <v>263</v>
      </c>
      <c r="D4572" s="170" t="s">
        <v>332</v>
      </c>
      <c r="E4572" s="170">
        <v>355</v>
      </c>
      <c r="F4572" s="170">
        <v>24</v>
      </c>
      <c r="G4572" s="171">
        <v>7</v>
      </c>
      <c r="H4572" s="170" t="s">
        <v>3505</v>
      </c>
      <c r="I4572" s="171">
        <v>5.5</v>
      </c>
      <c r="J4572" s="169">
        <v>1</v>
      </c>
      <c r="K4572" s="154" cm="1">
        <f t="array" ref="K4572">ROUND(
IF(C4572="Beer",
SUM(LOOKUP(2,1/(SRP!$B$8:$B$10&lt;=E4572)/(SRP!$C$8:$C$10&gt;=E4572),SRP!$D$8:$D$10)*(G4572/100)*(E4572/1000)),
IF(C4572="Spirits",
SUM(LOOKUP(2,1/(SRP!$B$2:$B$7&lt;=E4572)/(SRP!$C$2:$C$7&gt;=E4572),SRP!$D$2:$D$7)*(G4572/100)*(E4572/1000)),
IF(AND(C4572="Wine",D4572="Fortified Wines"),
SUM(LOOKUP(2,1/(SRP!$B$26:$B$29&lt;=E4572)/(SRP!$C$26:$C$29&gt;=E4572),SRP!$D$26:$D$29)*(G4572/100)*(E4572/1000)),
IF(C4572="Wine",
SUM(LOOKUP(2,1/(SRP!$B$21:$B$25&lt;=E4572)/(SRP!$C$21:$C$25&gt;=E4572),SRP!$D$21:$D$25)*(G4572/100)*(E4572/1000)),
IF(AND(C4572="Ready to Drink",D4572="RTD-One Pour Cocktail&gt;7%&lt;=14.5"),
SUM(LOOKUP(2,1/(SRP!$B$16:$B$20&lt;=E4572)/(SRP!$C$16:$C$20&gt;=E4572),SRP!$D$16:$D$20)*(G4572/100)*(E4572/1000)),
IF(C4572="Ready to Drink",
SUM(LOOKUP(2,1/(SRP!$B$11:$B$15&lt;=E4572)/(SRP!$C$11:$C$15&gt;=E4572),SRP!$D$11:$D$15)*(G4572/100)*(E4572/1000)),
0)))))),2)</f>
        <v>2.2000000000000002</v>
      </c>
      <c r="L4572" s="173" t="str">
        <f t="shared" si="71"/>
        <v>Ready to Drink355</v>
      </c>
      <c r="M4572" s="154">
        <f>VLOOKUP(L4572,'Slope %'!C:D,2,0)</f>
        <v>0.12</v>
      </c>
    </row>
    <row r="4573" spans="1:13" x14ac:dyDescent="0.25">
      <c r="A4573" s="169">
        <v>57506</v>
      </c>
      <c r="B4573" s="170" t="s">
        <v>3536</v>
      </c>
      <c r="C4573" s="170" t="s">
        <v>11</v>
      </c>
      <c r="D4573" s="170" t="s">
        <v>303</v>
      </c>
      <c r="E4573" s="170">
        <v>473</v>
      </c>
      <c r="F4573" s="170">
        <v>24</v>
      </c>
      <c r="G4573" s="171">
        <v>6.2</v>
      </c>
      <c r="H4573" s="170" t="s">
        <v>1053</v>
      </c>
      <c r="I4573" s="171">
        <v>4.49</v>
      </c>
      <c r="J4573" s="169">
        <v>1</v>
      </c>
      <c r="K4573" s="154" cm="1">
        <f t="array" ref="K4573">ROUND(
IF(C4573="Beer",
SUM(LOOKUP(2,1/(SRP!$B$8:$B$10&lt;=E4573)/(SRP!$C$8:$C$10&gt;=E4573),SRP!$D$8:$D$10)*(G4573/100)*(E4573/1000)),
IF(C4573="Spirits",
SUM(LOOKUP(2,1/(SRP!$B$2:$B$7&lt;=E4573)/(SRP!$C$2:$C$7&gt;=E4573),SRP!$D$2:$D$7)*(G4573/100)*(E4573/1000)),
IF(AND(C4573="Wine",D4573="Fortified Wines"),
SUM(LOOKUP(2,1/(SRP!$B$26:$B$29&lt;=E4573)/(SRP!$C$26:$C$29&gt;=E4573),SRP!$D$26:$D$29)*(G4573/100)*(E4573/1000)),
IF(C4573="Wine",
SUM(LOOKUP(2,1/(SRP!$B$21:$B$25&lt;=E4573)/(SRP!$C$21:$C$25&gt;=E4573),SRP!$D$21:$D$25)*(G4573/100)*(E4573/1000)),
IF(AND(C4573="Ready to Drink",D4573="RTD-One Pour Cocktail&gt;7%&lt;=14.5"),
SUM(LOOKUP(2,1/(SRP!$B$16:$B$20&lt;=E4573)/(SRP!$C$16:$C$20&gt;=E4573),SRP!$D$16:$D$20)*(G4573/100)*(E4573/1000)),
IF(C4573="Ready to Drink",
SUM(LOOKUP(2,1/(SRP!$B$11:$B$15&lt;=E4573)/(SRP!$C$11:$C$15&gt;=E4573),SRP!$D$11:$D$15)*(G4573/100)*(E4573/1000)),
0)))))),2)</f>
        <v>2.29</v>
      </c>
      <c r="L4573" s="173" t="str">
        <f t="shared" si="71"/>
        <v>Beer473</v>
      </c>
      <c r="M4573" s="154">
        <f>VLOOKUP(L4573,'Slope %'!C:D,2,0)</f>
        <v>0.12</v>
      </c>
    </row>
    <row r="4574" spans="1:13" x14ac:dyDescent="0.25">
      <c r="A4574" s="169">
        <v>57506</v>
      </c>
      <c r="B4574" s="170" t="s">
        <v>3536</v>
      </c>
      <c r="C4574" s="170" t="s">
        <v>11</v>
      </c>
      <c r="D4574" s="170" t="s">
        <v>303</v>
      </c>
      <c r="E4574" s="170">
        <v>473</v>
      </c>
      <c r="F4574" s="170">
        <v>24</v>
      </c>
      <c r="G4574" s="171">
        <v>6.2</v>
      </c>
      <c r="H4574" s="170" t="s">
        <v>1053</v>
      </c>
      <c r="I4574" s="171">
        <v>4.49</v>
      </c>
      <c r="J4574" s="169">
        <v>1</v>
      </c>
      <c r="K4574" s="154" cm="1">
        <f t="array" ref="K4574">ROUND(
IF(C4574="Beer",
SUM(LOOKUP(2,1/(SRP!$B$8:$B$10&lt;=E4574)/(SRP!$C$8:$C$10&gt;=E4574),SRP!$D$8:$D$10)*(G4574/100)*(E4574/1000)),
IF(C4574="Spirits",
SUM(LOOKUP(2,1/(SRP!$B$2:$B$7&lt;=E4574)/(SRP!$C$2:$C$7&gt;=E4574),SRP!$D$2:$D$7)*(G4574/100)*(E4574/1000)),
IF(AND(C4574="Wine",D4574="Fortified Wines"),
SUM(LOOKUP(2,1/(SRP!$B$26:$B$29&lt;=E4574)/(SRP!$C$26:$C$29&gt;=E4574),SRP!$D$26:$D$29)*(G4574/100)*(E4574/1000)),
IF(C4574="Wine",
SUM(LOOKUP(2,1/(SRP!$B$21:$B$25&lt;=E4574)/(SRP!$C$21:$C$25&gt;=E4574),SRP!$D$21:$D$25)*(G4574/100)*(E4574/1000)),
IF(AND(C4574="Ready to Drink",D4574="RTD-One Pour Cocktail&gt;7%&lt;=14.5"),
SUM(LOOKUP(2,1/(SRP!$B$16:$B$20&lt;=E4574)/(SRP!$C$16:$C$20&gt;=E4574),SRP!$D$16:$D$20)*(G4574/100)*(E4574/1000)),
IF(C4574="Ready to Drink",
SUM(LOOKUP(2,1/(SRP!$B$11:$B$15&lt;=E4574)/(SRP!$C$11:$C$15&gt;=E4574),SRP!$D$11:$D$15)*(G4574/100)*(E4574/1000)),
0)))))),2)</f>
        <v>2.29</v>
      </c>
      <c r="L4574" s="173" t="str">
        <f t="shared" si="71"/>
        <v>Beer473</v>
      </c>
      <c r="M4574" s="154">
        <f>VLOOKUP(L4574,'Slope %'!C:D,2,0)</f>
        <v>0.12</v>
      </c>
    </row>
    <row r="4575" spans="1:13" x14ac:dyDescent="0.25">
      <c r="A4575" s="169">
        <v>57507</v>
      </c>
      <c r="B4575" s="170" t="s">
        <v>3537</v>
      </c>
      <c r="C4575" s="170" t="s">
        <v>11</v>
      </c>
      <c r="D4575" s="170" t="s">
        <v>474</v>
      </c>
      <c r="E4575" s="170">
        <v>473</v>
      </c>
      <c r="F4575" s="170">
        <v>24</v>
      </c>
      <c r="G4575" s="171">
        <v>4.5</v>
      </c>
      <c r="H4575" s="170" t="s">
        <v>13</v>
      </c>
      <c r="I4575" s="171">
        <v>4.09</v>
      </c>
      <c r="J4575" s="169">
        <v>1</v>
      </c>
      <c r="K4575" s="154" cm="1">
        <f t="array" ref="K4575">ROUND(
IF(C4575="Beer",
SUM(LOOKUP(2,1/(SRP!$B$8:$B$10&lt;=E4575)/(SRP!$C$8:$C$10&gt;=E4575),SRP!$D$8:$D$10)*(G4575/100)*(E4575/1000)),
IF(C4575="Spirits",
SUM(LOOKUP(2,1/(SRP!$B$2:$B$7&lt;=E4575)/(SRP!$C$2:$C$7&gt;=E4575),SRP!$D$2:$D$7)*(G4575/100)*(E4575/1000)),
IF(AND(C4575="Wine",D4575="Fortified Wines"),
SUM(LOOKUP(2,1/(SRP!$B$26:$B$29&lt;=E4575)/(SRP!$C$26:$C$29&gt;=E4575),SRP!$D$26:$D$29)*(G4575/100)*(E4575/1000)),
IF(C4575="Wine",
SUM(LOOKUP(2,1/(SRP!$B$21:$B$25&lt;=E4575)/(SRP!$C$21:$C$25&gt;=E4575),SRP!$D$21:$D$25)*(G4575/100)*(E4575/1000)),
IF(AND(C4575="Ready to Drink",D4575="RTD-One Pour Cocktail&gt;7%&lt;=14.5"),
SUM(LOOKUP(2,1/(SRP!$B$16:$B$20&lt;=E4575)/(SRP!$C$16:$C$20&gt;=E4575),SRP!$D$16:$D$20)*(G4575/100)*(E4575/1000)),
IF(C4575="Ready to Drink",
SUM(LOOKUP(2,1/(SRP!$B$11:$B$15&lt;=E4575)/(SRP!$C$11:$C$15&gt;=E4575),SRP!$D$11:$D$15)*(G4575/100)*(E4575/1000)),
0)))))),2)</f>
        <v>1.66</v>
      </c>
      <c r="L4575" s="173" t="str">
        <f t="shared" si="71"/>
        <v>Beer473</v>
      </c>
      <c r="M4575" s="154">
        <f>VLOOKUP(L4575,'Slope %'!C:D,2,0)</f>
        <v>0.12</v>
      </c>
    </row>
    <row r="4576" spans="1:13" x14ac:dyDescent="0.25">
      <c r="A4576" s="169">
        <v>57507</v>
      </c>
      <c r="B4576" s="170" t="s">
        <v>3537</v>
      </c>
      <c r="C4576" s="170" t="s">
        <v>11</v>
      </c>
      <c r="D4576" s="170" t="s">
        <v>474</v>
      </c>
      <c r="E4576" s="170">
        <v>473</v>
      </c>
      <c r="F4576" s="170">
        <v>24</v>
      </c>
      <c r="G4576" s="171">
        <v>4.5</v>
      </c>
      <c r="H4576" s="170" t="s">
        <v>13</v>
      </c>
      <c r="I4576" s="171">
        <v>4.09</v>
      </c>
      <c r="J4576" s="169">
        <v>1</v>
      </c>
      <c r="K4576" s="154" cm="1">
        <f t="array" ref="K4576">ROUND(
IF(C4576="Beer",
SUM(LOOKUP(2,1/(SRP!$B$8:$B$10&lt;=E4576)/(SRP!$C$8:$C$10&gt;=E4576),SRP!$D$8:$D$10)*(G4576/100)*(E4576/1000)),
IF(C4576="Spirits",
SUM(LOOKUP(2,1/(SRP!$B$2:$B$7&lt;=E4576)/(SRP!$C$2:$C$7&gt;=E4576),SRP!$D$2:$D$7)*(G4576/100)*(E4576/1000)),
IF(AND(C4576="Wine",D4576="Fortified Wines"),
SUM(LOOKUP(2,1/(SRP!$B$26:$B$29&lt;=E4576)/(SRP!$C$26:$C$29&gt;=E4576),SRP!$D$26:$D$29)*(G4576/100)*(E4576/1000)),
IF(C4576="Wine",
SUM(LOOKUP(2,1/(SRP!$B$21:$B$25&lt;=E4576)/(SRP!$C$21:$C$25&gt;=E4576),SRP!$D$21:$D$25)*(G4576/100)*(E4576/1000)),
IF(AND(C4576="Ready to Drink",D4576="RTD-One Pour Cocktail&gt;7%&lt;=14.5"),
SUM(LOOKUP(2,1/(SRP!$B$16:$B$20&lt;=E4576)/(SRP!$C$16:$C$20&gt;=E4576),SRP!$D$16:$D$20)*(G4576/100)*(E4576/1000)),
IF(C4576="Ready to Drink",
SUM(LOOKUP(2,1/(SRP!$B$11:$B$15&lt;=E4576)/(SRP!$C$11:$C$15&gt;=E4576),SRP!$D$11:$D$15)*(G4576/100)*(E4576/1000)),
0)))))),2)</f>
        <v>1.66</v>
      </c>
      <c r="L4576" s="173" t="str">
        <f t="shared" si="71"/>
        <v>Beer473</v>
      </c>
      <c r="M4576" s="154">
        <f>VLOOKUP(L4576,'Slope %'!C:D,2,0)</f>
        <v>0.12</v>
      </c>
    </row>
    <row r="4577" spans="1:13" x14ac:dyDescent="0.25">
      <c r="A4577" s="169">
        <v>57509</v>
      </c>
      <c r="B4577" s="170" t="s">
        <v>3538</v>
      </c>
      <c r="C4577" s="170" t="s">
        <v>11</v>
      </c>
      <c r="D4577" s="170" t="s">
        <v>267</v>
      </c>
      <c r="E4577" s="170">
        <v>473</v>
      </c>
      <c r="F4577" s="170">
        <v>24</v>
      </c>
      <c r="G4577" s="171">
        <v>4.8</v>
      </c>
      <c r="H4577" s="170" t="s">
        <v>1053</v>
      </c>
      <c r="I4577" s="171">
        <v>4.1500000000000004</v>
      </c>
      <c r="J4577" s="169">
        <v>1</v>
      </c>
      <c r="K4577" s="154" cm="1">
        <f t="array" ref="K4577">ROUND(
IF(C4577="Beer",
SUM(LOOKUP(2,1/(SRP!$B$8:$B$10&lt;=E4577)/(SRP!$C$8:$C$10&gt;=E4577),SRP!$D$8:$D$10)*(G4577/100)*(E4577/1000)),
IF(C4577="Spirits",
SUM(LOOKUP(2,1/(SRP!$B$2:$B$7&lt;=E4577)/(SRP!$C$2:$C$7&gt;=E4577),SRP!$D$2:$D$7)*(G4577/100)*(E4577/1000)),
IF(AND(C4577="Wine",D4577="Fortified Wines"),
SUM(LOOKUP(2,1/(SRP!$B$26:$B$29&lt;=E4577)/(SRP!$C$26:$C$29&gt;=E4577),SRP!$D$26:$D$29)*(G4577/100)*(E4577/1000)),
IF(C4577="Wine",
SUM(LOOKUP(2,1/(SRP!$B$21:$B$25&lt;=E4577)/(SRP!$C$21:$C$25&gt;=E4577),SRP!$D$21:$D$25)*(G4577/100)*(E4577/1000)),
IF(AND(C4577="Ready to Drink",D4577="RTD-One Pour Cocktail&gt;7%&lt;=14.5"),
SUM(LOOKUP(2,1/(SRP!$B$16:$B$20&lt;=E4577)/(SRP!$C$16:$C$20&gt;=E4577),SRP!$D$16:$D$20)*(G4577/100)*(E4577/1000)),
IF(C4577="Ready to Drink",
SUM(LOOKUP(2,1/(SRP!$B$11:$B$15&lt;=E4577)/(SRP!$C$11:$C$15&gt;=E4577),SRP!$D$11:$D$15)*(G4577/100)*(E4577/1000)),
0)))))),2)</f>
        <v>1.77</v>
      </c>
      <c r="L4577" s="173" t="str">
        <f t="shared" si="71"/>
        <v>Beer473</v>
      </c>
      <c r="M4577" s="154">
        <f>VLOOKUP(L4577,'Slope %'!C:D,2,0)</f>
        <v>0.12</v>
      </c>
    </row>
    <row r="4578" spans="1:13" x14ac:dyDescent="0.25">
      <c r="A4578" s="169">
        <v>57509</v>
      </c>
      <c r="B4578" s="170" t="s">
        <v>3538</v>
      </c>
      <c r="C4578" s="170" t="s">
        <v>11</v>
      </c>
      <c r="D4578" s="170" t="s">
        <v>267</v>
      </c>
      <c r="E4578" s="170">
        <v>473</v>
      </c>
      <c r="F4578" s="170">
        <v>24</v>
      </c>
      <c r="G4578" s="171">
        <v>4.8</v>
      </c>
      <c r="H4578" s="170" t="s">
        <v>1053</v>
      </c>
      <c r="I4578" s="171">
        <v>4.1500000000000004</v>
      </c>
      <c r="J4578" s="169">
        <v>1</v>
      </c>
      <c r="K4578" s="154" cm="1">
        <f t="array" ref="K4578">ROUND(
IF(C4578="Beer",
SUM(LOOKUP(2,1/(SRP!$B$8:$B$10&lt;=E4578)/(SRP!$C$8:$C$10&gt;=E4578),SRP!$D$8:$D$10)*(G4578/100)*(E4578/1000)),
IF(C4578="Spirits",
SUM(LOOKUP(2,1/(SRP!$B$2:$B$7&lt;=E4578)/(SRP!$C$2:$C$7&gt;=E4578),SRP!$D$2:$D$7)*(G4578/100)*(E4578/1000)),
IF(AND(C4578="Wine",D4578="Fortified Wines"),
SUM(LOOKUP(2,1/(SRP!$B$26:$B$29&lt;=E4578)/(SRP!$C$26:$C$29&gt;=E4578),SRP!$D$26:$D$29)*(G4578/100)*(E4578/1000)),
IF(C4578="Wine",
SUM(LOOKUP(2,1/(SRP!$B$21:$B$25&lt;=E4578)/(SRP!$C$21:$C$25&gt;=E4578),SRP!$D$21:$D$25)*(G4578/100)*(E4578/1000)),
IF(AND(C4578="Ready to Drink",D4578="RTD-One Pour Cocktail&gt;7%&lt;=14.5"),
SUM(LOOKUP(2,1/(SRP!$B$16:$B$20&lt;=E4578)/(SRP!$C$16:$C$20&gt;=E4578),SRP!$D$16:$D$20)*(G4578/100)*(E4578/1000)),
IF(C4578="Ready to Drink",
SUM(LOOKUP(2,1/(SRP!$B$11:$B$15&lt;=E4578)/(SRP!$C$11:$C$15&gt;=E4578),SRP!$D$11:$D$15)*(G4578/100)*(E4578/1000)),
0)))))),2)</f>
        <v>1.77</v>
      </c>
      <c r="L4578" s="173" t="str">
        <f t="shared" si="71"/>
        <v>Beer473</v>
      </c>
      <c r="M4578" s="154">
        <f>VLOOKUP(L4578,'Slope %'!C:D,2,0)</f>
        <v>0.12</v>
      </c>
    </row>
    <row r="4579" spans="1:13" x14ac:dyDescent="0.25">
      <c r="A4579" s="169">
        <v>57510</v>
      </c>
      <c r="B4579" s="170" t="s">
        <v>3539</v>
      </c>
      <c r="C4579" s="170" t="s">
        <v>11</v>
      </c>
      <c r="D4579" s="170" t="s">
        <v>474</v>
      </c>
      <c r="E4579" s="170">
        <v>2130</v>
      </c>
      <c r="F4579" s="170">
        <v>4</v>
      </c>
      <c r="G4579" s="171">
        <v>4.5</v>
      </c>
      <c r="H4579" s="170" t="s">
        <v>13</v>
      </c>
      <c r="I4579" s="171">
        <v>15.49</v>
      </c>
      <c r="J4579" s="169">
        <v>6</v>
      </c>
      <c r="K4579" s="154" cm="1">
        <f t="array" ref="K4579">ROUND(
IF(C4579="Beer",
SUM(LOOKUP(2,1/(SRP!$B$8:$B$10&lt;=E4579)/(SRP!$C$8:$C$10&gt;=E4579),SRP!$D$8:$D$10)*(G4579/100)*(E4579/1000)),
IF(C4579="Spirits",
SUM(LOOKUP(2,1/(SRP!$B$2:$B$7&lt;=E4579)/(SRP!$C$2:$C$7&gt;=E4579),SRP!$D$2:$D$7)*(G4579/100)*(E4579/1000)),
IF(AND(C4579="Wine",D4579="Fortified Wines"),
SUM(LOOKUP(2,1/(SRP!$B$26:$B$29&lt;=E4579)/(SRP!$C$26:$C$29&gt;=E4579),SRP!$D$26:$D$29)*(G4579/100)*(E4579/1000)),
IF(C4579="Wine",
SUM(LOOKUP(2,1/(SRP!$B$21:$B$25&lt;=E4579)/(SRP!$C$21:$C$25&gt;=E4579),SRP!$D$21:$D$25)*(G4579/100)*(E4579/1000)),
IF(AND(C4579="Ready to Drink",D4579="RTD-One Pour Cocktail&gt;7%&lt;=14.5"),
SUM(LOOKUP(2,1/(SRP!$B$16:$B$20&lt;=E4579)/(SRP!$C$16:$C$20&gt;=E4579),SRP!$D$16:$D$20)*(G4579/100)*(E4579/1000)),
IF(C4579="Ready to Drink",
SUM(LOOKUP(2,1/(SRP!$B$11:$B$15&lt;=E4579)/(SRP!$C$11:$C$15&gt;=E4579),SRP!$D$11:$D$15)*(G4579/100)*(E4579/1000)),
0)))))),2)</f>
        <v>7.48</v>
      </c>
      <c r="L4579" s="173" t="str">
        <f t="shared" si="71"/>
        <v>Beer2130</v>
      </c>
      <c r="M4579" s="154">
        <f>VLOOKUP(L4579,'Slope %'!C:D,2,0)</f>
        <v>0.1</v>
      </c>
    </row>
    <row r="4580" spans="1:13" x14ac:dyDescent="0.25">
      <c r="A4580" s="169">
        <v>57510</v>
      </c>
      <c r="B4580" s="170" t="s">
        <v>3539</v>
      </c>
      <c r="C4580" s="170" t="s">
        <v>11</v>
      </c>
      <c r="D4580" s="170" t="s">
        <v>474</v>
      </c>
      <c r="E4580" s="170">
        <v>2130</v>
      </c>
      <c r="F4580" s="170">
        <v>4</v>
      </c>
      <c r="G4580" s="171">
        <v>4.5</v>
      </c>
      <c r="H4580" s="170" t="s">
        <v>13</v>
      </c>
      <c r="I4580" s="171">
        <v>15.49</v>
      </c>
      <c r="J4580" s="169">
        <v>6</v>
      </c>
      <c r="K4580" s="154" cm="1">
        <f t="array" ref="K4580">ROUND(
IF(C4580="Beer",
SUM(LOOKUP(2,1/(SRP!$B$8:$B$10&lt;=E4580)/(SRP!$C$8:$C$10&gt;=E4580),SRP!$D$8:$D$10)*(G4580/100)*(E4580/1000)),
IF(C4580="Spirits",
SUM(LOOKUP(2,1/(SRP!$B$2:$B$7&lt;=E4580)/(SRP!$C$2:$C$7&gt;=E4580),SRP!$D$2:$D$7)*(G4580/100)*(E4580/1000)),
IF(AND(C4580="Wine",D4580="Fortified Wines"),
SUM(LOOKUP(2,1/(SRP!$B$26:$B$29&lt;=E4580)/(SRP!$C$26:$C$29&gt;=E4580),SRP!$D$26:$D$29)*(G4580/100)*(E4580/1000)),
IF(C4580="Wine",
SUM(LOOKUP(2,1/(SRP!$B$21:$B$25&lt;=E4580)/(SRP!$C$21:$C$25&gt;=E4580),SRP!$D$21:$D$25)*(G4580/100)*(E4580/1000)),
IF(AND(C4580="Ready to Drink",D4580="RTD-One Pour Cocktail&gt;7%&lt;=14.5"),
SUM(LOOKUP(2,1/(SRP!$B$16:$B$20&lt;=E4580)/(SRP!$C$16:$C$20&gt;=E4580),SRP!$D$16:$D$20)*(G4580/100)*(E4580/1000)),
IF(C4580="Ready to Drink",
SUM(LOOKUP(2,1/(SRP!$B$11:$B$15&lt;=E4580)/(SRP!$C$11:$C$15&gt;=E4580),SRP!$D$11:$D$15)*(G4580/100)*(E4580/1000)),
0)))))),2)</f>
        <v>7.48</v>
      </c>
      <c r="L4580" s="173" t="str">
        <f t="shared" si="71"/>
        <v>Beer2130</v>
      </c>
      <c r="M4580" s="154">
        <f>VLOOKUP(L4580,'Slope %'!C:D,2,0)</f>
        <v>0.1</v>
      </c>
    </row>
    <row r="4581" spans="1:13" x14ac:dyDescent="0.25">
      <c r="A4581" s="169">
        <v>57511</v>
      </c>
      <c r="B4581" s="170" t="s">
        <v>3540</v>
      </c>
      <c r="C4581" s="170" t="s">
        <v>11</v>
      </c>
      <c r="D4581" s="170" t="s">
        <v>303</v>
      </c>
      <c r="E4581" s="170">
        <v>473</v>
      </c>
      <c r="F4581" s="170">
        <v>24</v>
      </c>
      <c r="G4581" s="171">
        <v>6.7</v>
      </c>
      <c r="H4581" s="170" t="s">
        <v>1053</v>
      </c>
      <c r="I4581" s="171">
        <v>4.6500000000000004</v>
      </c>
      <c r="J4581" s="169">
        <v>1</v>
      </c>
      <c r="K4581" s="154" cm="1">
        <f t="array" ref="K4581">ROUND(
IF(C4581="Beer",
SUM(LOOKUP(2,1/(SRP!$B$8:$B$10&lt;=E4581)/(SRP!$C$8:$C$10&gt;=E4581),SRP!$D$8:$D$10)*(G4581/100)*(E4581/1000)),
IF(C4581="Spirits",
SUM(LOOKUP(2,1/(SRP!$B$2:$B$7&lt;=E4581)/(SRP!$C$2:$C$7&gt;=E4581),SRP!$D$2:$D$7)*(G4581/100)*(E4581/1000)),
IF(AND(C4581="Wine",D4581="Fortified Wines"),
SUM(LOOKUP(2,1/(SRP!$B$26:$B$29&lt;=E4581)/(SRP!$C$26:$C$29&gt;=E4581),SRP!$D$26:$D$29)*(G4581/100)*(E4581/1000)),
IF(C4581="Wine",
SUM(LOOKUP(2,1/(SRP!$B$21:$B$25&lt;=E4581)/(SRP!$C$21:$C$25&gt;=E4581),SRP!$D$21:$D$25)*(G4581/100)*(E4581/1000)),
IF(AND(C4581="Ready to Drink",D4581="RTD-One Pour Cocktail&gt;7%&lt;=14.5"),
SUM(LOOKUP(2,1/(SRP!$B$16:$B$20&lt;=E4581)/(SRP!$C$16:$C$20&gt;=E4581),SRP!$D$16:$D$20)*(G4581/100)*(E4581/1000)),
IF(C4581="Ready to Drink",
SUM(LOOKUP(2,1/(SRP!$B$11:$B$15&lt;=E4581)/(SRP!$C$11:$C$15&gt;=E4581),SRP!$D$11:$D$15)*(G4581/100)*(E4581/1000)),
0)))))),2)</f>
        <v>2.4700000000000002</v>
      </c>
      <c r="L4581" s="173" t="str">
        <f t="shared" si="71"/>
        <v>Beer473</v>
      </c>
      <c r="M4581" s="154">
        <f>VLOOKUP(L4581,'Slope %'!C:D,2,0)</f>
        <v>0.12</v>
      </c>
    </row>
    <row r="4582" spans="1:13" x14ac:dyDescent="0.25">
      <c r="A4582" s="169">
        <v>57511</v>
      </c>
      <c r="B4582" s="170" t="s">
        <v>3540</v>
      </c>
      <c r="C4582" s="170" t="s">
        <v>11</v>
      </c>
      <c r="D4582" s="170" t="s">
        <v>303</v>
      </c>
      <c r="E4582" s="170">
        <v>473</v>
      </c>
      <c r="F4582" s="170">
        <v>24</v>
      </c>
      <c r="G4582" s="171">
        <v>6.7</v>
      </c>
      <c r="H4582" s="170" t="s">
        <v>1053</v>
      </c>
      <c r="I4582" s="171">
        <v>4.6500000000000004</v>
      </c>
      <c r="J4582" s="169">
        <v>1</v>
      </c>
      <c r="K4582" s="154" cm="1">
        <f t="array" ref="K4582">ROUND(
IF(C4582="Beer",
SUM(LOOKUP(2,1/(SRP!$B$8:$B$10&lt;=E4582)/(SRP!$C$8:$C$10&gt;=E4582),SRP!$D$8:$D$10)*(G4582/100)*(E4582/1000)),
IF(C4582="Spirits",
SUM(LOOKUP(2,1/(SRP!$B$2:$B$7&lt;=E4582)/(SRP!$C$2:$C$7&gt;=E4582),SRP!$D$2:$D$7)*(G4582/100)*(E4582/1000)),
IF(AND(C4582="Wine",D4582="Fortified Wines"),
SUM(LOOKUP(2,1/(SRP!$B$26:$B$29&lt;=E4582)/(SRP!$C$26:$C$29&gt;=E4582),SRP!$D$26:$D$29)*(G4582/100)*(E4582/1000)),
IF(C4582="Wine",
SUM(LOOKUP(2,1/(SRP!$B$21:$B$25&lt;=E4582)/(SRP!$C$21:$C$25&gt;=E4582),SRP!$D$21:$D$25)*(G4582/100)*(E4582/1000)),
IF(AND(C4582="Ready to Drink",D4582="RTD-One Pour Cocktail&gt;7%&lt;=14.5"),
SUM(LOOKUP(2,1/(SRP!$B$16:$B$20&lt;=E4582)/(SRP!$C$16:$C$20&gt;=E4582),SRP!$D$16:$D$20)*(G4582/100)*(E4582/1000)),
IF(C4582="Ready to Drink",
SUM(LOOKUP(2,1/(SRP!$B$11:$B$15&lt;=E4582)/(SRP!$C$11:$C$15&gt;=E4582),SRP!$D$11:$D$15)*(G4582/100)*(E4582/1000)),
0)))))),2)</f>
        <v>2.4700000000000002</v>
      </c>
      <c r="L4582" s="173" t="str">
        <f t="shared" si="71"/>
        <v>Beer473</v>
      </c>
      <c r="M4582" s="154">
        <f>VLOOKUP(L4582,'Slope %'!C:D,2,0)</f>
        <v>0.12</v>
      </c>
    </row>
    <row r="4583" spans="1:13" x14ac:dyDescent="0.25">
      <c r="A4583" s="169">
        <v>57512</v>
      </c>
      <c r="B4583" s="170" t="s">
        <v>3541</v>
      </c>
      <c r="C4583" s="170" t="s">
        <v>11</v>
      </c>
      <c r="D4583" s="170" t="s">
        <v>303</v>
      </c>
      <c r="E4583" s="170">
        <v>473</v>
      </c>
      <c r="F4583" s="170">
        <v>24</v>
      </c>
      <c r="G4583" s="171">
        <v>6.5</v>
      </c>
      <c r="H4583" s="170" t="s">
        <v>1053</v>
      </c>
      <c r="I4583" s="171">
        <v>4.6500000000000004</v>
      </c>
      <c r="J4583" s="169">
        <v>1</v>
      </c>
      <c r="K4583" s="154" cm="1">
        <f t="array" ref="K4583">ROUND(
IF(C4583="Beer",
SUM(LOOKUP(2,1/(SRP!$B$8:$B$10&lt;=E4583)/(SRP!$C$8:$C$10&gt;=E4583),SRP!$D$8:$D$10)*(G4583/100)*(E4583/1000)),
IF(C4583="Spirits",
SUM(LOOKUP(2,1/(SRP!$B$2:$B$7&lt;=E4583)/(SRP!$C$2:$C$7&gt;=E4583),SRP!$D$2:$D$7)*(G4583/100)*(E4583/1000)),
IF(AND(C4583="Wine",D4583="Fortified Wines"),
SUM(LOOKUP(2,1/(SRP!$B$26:$B$29&lt;=E4583)/(SRP!$C$26:$C$29&gt;=E4583),SRP!$D$26:$D$29)*(G4583/100)*(E4583/1000)),
IF(C4583="Wine",
SUM(LOOKUP(2,1/(SRP!$B$21:$B$25&lt;=E4583)/(SRP!$C$21:$C$25&gt;=E4583),SRP!$D$21:$D$25)*(G4583/100)*(E4583/1000)),
IF(AND(C4583="Ready to Drink",D4583="RTD-One Pour Cocktail&gt;7%&lt;=14.5"),
SUM(LOOKUP(2,1/(SRP!$B$16:$B$20&lt;=E4583)/(SRP!$C$16:$C$20&gt;=E4583),SRP!$D$16:$D$20)*(G4583/100)*(E4583/1000)),
IF(C4583="Ready to Drink",
SUM(LOOKUP(2,1/(SRP!$B$11:$B$15&lt;=E4583)/(SRP!$C$11:$C$15&gt;=E4583),SRP!$D$11:$D$15)*(G4583/100)*(E4583/1000)),
0)))))),2)</f>
        <v>2.4</v>
      </c>
      <c r="L4583" s="173" t="str">
        <f t="shared" si="71"/>
        <v>Beer473</v>
      </c>
      <c r="M4583" s="154">
        <f>VLOOKUP(L4583,'Slope %'!C:D,2,0)</f>
        <v>0.12</v>
      </c>
    </row>
    <row r="4584" spans="1:13" x14ac:dyDescent="0.25">
      <c r="A4584" s="169">
        <v>57512</v>
      </c>
      <c r="B4584" s="170" t="s">
        <v>3541</v>
      </c>
      <c r="C4584" s="170" t="s">
        <v>11</v>
      </c>
      <c r="D4584" s="170" t="s">
        <v>303</v>
      </c>
      <c r="E4584" s="170">
        <v>473</v>
      </c>
      <c r="F4584" s="170">
        <v>24</v>
      </c>
      <c r="G4584" s="171">
        <v>6.5</v>
      </c>
      <c r="H4584" s="170" t="s">
        <v>1053</v>
      </c>
      <c r="I4584" s="171">
        <v>4.6500000000000004</v>
      </c>
      <c r="J4584" s="169">
        <v>1</v>
      </c>
      <c r="K4584" s="154" cm="1">
        <f t="array" ref="K4584">ROUND(
IF(C4584="Beer",
SUM(LOOKUP(2,1/(SRP!$B$8:$B$10&lt;=E4584)/(SRP!$C$8:$C$10&gt;=E4584),SRP!$D$8:$D$10)*(G4584/100)*(E4584/1000)),
IF(C4584="Spirits",
SUM(LOOKUP(2,1/(SRP!$B$2:$B$7&lt;=E4584)/(SRP!$C$2:$C$7&gt;=E4584),SRP!$D$2:$D$7)*(G4584/100)*(E4584/1000)),
IF(AND(C4584="Wine",D4584="Fortified Wines"),
SUM(LOOKUP(2,1/(SRP!$B$26:$B$29&lt;=E4584)/(SRP!$C$26:$C$29&gt;=E4584),SRP!$D$26:$D$29)*(G4584/100)*(E4584/1000)),
IF(C4584="Wine",
SUM(LOOKUP(2,1/(SRP!$B$21:$B$25&lt;=E4584)/(SRP!$C$21:$C$25&gt;=E4584),SRP!$D$21:$D$25)*(G4584/100)*(E4584/1000)),
IF(AND(C4584="Ready to Drink",D4584="RTD-One Pour Cocktail&gt;7%&lt;=14.5"),
SUM(LOOKUP(2,1/(SRP!$B$16:$B$20&lt;=E4584)/(SRP!$C$16:$C$20&gt;=E4584),SRP!$D$16:$D$20)*(G4584/100)*(E4584/1000)),
IF(C4584="Ready to Drink",
SUM(LOOKUP(2,1/(SRP!$B$11:$B$15&lt;=E4584)/(SRP!$C$11:$C$15&gt;=E4584),SRP!$D$11:$D$15)*(G4584/100)*(E4584/1000)),
0)))))),2)</f>
        <v>2.4</v>
      </c>
      <c r="L4584" s="173" t="str">
        <f t="shared" si="71"/>
        <v>Beer473</v>
      </c>
      <c r="M4584" s="154">
        <f>VLOOKUP(L4584,'Slope %'!C:D,2,0)</f>
        <v>0.12</v>
      </c>
    </row>
    <row r="4585" spans="1:13" x14ac:dyDescent="0.25">
      <c r="A4585" s="169">
        <v>57513</v>
      </c>
      <c r="B4585" s="170" t="s">
        <v>3542</v>
      </c>
      <c r="C4585" s="170" t="s">
        <v>11</v>
      </c>
      <c r="D4585" s="170" t="s">
        <v>267</v>
      </c>
      <c r="E4585" s="170">
        <v>473</v>
      </c>
      <c r="F4585" s="170">
        <v>24</v>
      </c>
      <c r="G4585" s="171">
        <v>5</v>
      </c>
      <c r="H4585" s="170" t="s">
        <v>1053</v>
      </c>
      <c r="I4585" s="171">
        <v>4.49</v>
      </c>
      <c r="J4585" s="169">
        <v>1</v>
      </c>
      <c r="K4585" s="154" cm="1">
        <f t="array" ref="K4585">ROUND(
IF(C4585="Beer",
SUM(LOOKUP(2,1/(SRP!$B$8:$B$10&lt;=E4585)/(SRP!$C$8:$C$10&gt;=E4585),SRP!$D$8:$D$10)*(G4585/100)*(E4585/1000)),
IF(C4585="Spirits",
SUM(LOOKUP(2,1/(SRP!$B$2:$B$7&lt;=E4585)/(SRP!$C$2:$C$7&gt;=E4585),SRP!$D$2:$D$7)*(G4585/100)*(E4585/1000)),
IF(AND(C4585="Wine",D4585="Fortified Wines"),
SUM(LOOKUP(2,1/(SRP!$B$26:$B$29&lt;=E4585)/(SRP!$C$26:$C$29&gt;=E4585),SRP!$D$26:$D$29)*(G4585/100)*(E4585/1000)),
IF(C4585="Wine",
SUM(LOOKUP(2,1/(SRP!$B$21:$B$25&lt;=E4585)/(SRP!$C$21:$C$25&gt;=E4585),SRP!$D$21:$D$25)*(G4585/100)*(E4585/1000)),
IF(AND(C4585="Ready to Drink",D4585="RTD-One Pour Cocktail&gt;7%&lt;=14.5"),
SUM(LOOKUP(2,1/(SRP!$B$16:$B$20&lt;=E4585)/(SRP!$C$16:$C$20&gt;=E4585),SRP!$D$16:$D$20)*(G4585/100)*(E4585/1000)),
IF(C4585="Ready to Drink",
SUM(LOOKUP(2,1/(SRP!$B$11:$B$15&lt;=E4585)/(SRP!$C$11:$C$15&gt;=E4585),SRP!$D$11:$D$15)*(G4585/100)*(E4585/1000)),
0)))))),2)</f>
        <v>1.85</v>
      </c>
      <c r="L4585" s="173" t="str">
        <f t="shared" si="71"/>
        <v>Beer473</v>
      </c>
      <c r="M4585" s="154">
        <f>VLOOKUP(L4585,'Slope %'!C:D,2,0)</f>
        <v>0.12</v>
      </c>
    </row>
    <row r="4586" spans="1:13" x14ac:dyDescent="0.25">
      <c r="A4586" s="169">
        <v>57513</v>
      </c>
      <c r="B4586" s="170" t="s">
        <v>3542</v>
      </c>
      <c r="C4586" s="170" t="s">
        <v>11</v>
      </c>
      <c r="D4586" s="170" t="s">
        <v>267</v>
      </c>
      <c r="E4586" s="170">
        <v>473</v>
      </c>
      <c r="F4586" s="170">
        <v>24</v>
      </c>
      <c r="G4586" s="171">
        <v>5</v>
      </c>
      <c r="H4586" s="170" t="s">
        <v>1053</v>
      </c>
      <c r="I4586" s="171">
        <v>4.49</v>
      </c>
      <c r="J4586" s="169">
        <v>1</v>
      </c>
      <c r="K4586" s="154" cm="1">
        <f t="array" ref="K4586">ROUND(
IF(C4586="Beer",
SUM(LOOKUP(2,1/(SRP!$B$8:$B$10&lt;=E4586)/(SRP!$C$8:$C$10&gt;=E4586),SRP!$D$8:$D$10)*(G4586/100)*(E4586/1000)),
IF(C4586="Spirits",
SUM(LOOKUP(2,1/(SRP!$B$2:$B$7&lt;=E4586)/(SRP!$C$2:$C$7&gt;=E4586),SRP!$D$2:$D$7)*(G4586/100)*(E4586/1000)),
IF(AND(C4586="Wine",D4586="Fortified Wines"),
SUM(LOOKUP(2,1/(SRP!$B$26:$B$29&lt;=E4586)/(SRP!$C$26:$C$29&gt;=E4586),SRP!$D$26:$D$29)*(G4586/100)*(E4586/1000)),
IF(C4586="Wine",
SUM(LOOKUP(2,1/(SRP!$B$21:$B$25&lt;=E4586)/(SRP!$C$21:$C$25&gt;=E4586),SRP!$D$21:$D$25)*(G4586/100)*(E4586/1000)),
IF(AND(C4586="Ready to Drink",D4586="RTD-One Pour Cocktail&gt;7%&lt;=14.5"),
SUM(LOOKUP(2,1/(SRP!$B$16:$B$20&lt;=E4586)/(SRP!$C$16:$C$20&gt;=E4586),SRP!$D$16:$D$20)*(G4586/100)*(E4586/1000)),
IF(C4586="Ready to Drink",
SUM(LOOKUP(2,1/(SRP!$B$11:$B$15&lt;=E4586)/(SRP!$C$11:$C$15&gt;=E4586),SRP!$D$11:$D$15)*(G4586/100)*(E4586/1000)),
0)))))),2)</f>
        <v>1.85</v>
      </c>
      <c r="L4586" s="173" t="str">
        <f t="shared" si="71"/>
        <v>Beer473</v>
      </c>
      <c r="M4586" s="154">
        <f>VLOOKUP(L4586,'Slope %'!C:D,2,0)</f>
        <v>0.12</v>
      </c>
    </row>
    <row r="4587" spans="1:13" x14ac:dyDescent="0.25">
      <c r="A4587" s="169">
        <v>57514</v>
      </c>
      <c r="B4587" s="170" t="s">
        <v>3543</v>
      </c>
      <c r="C4587" s="170" t="s">
        <v>11</v>
      </c>
      <c r="D4587" s="170" t="s">
        <v>12</v>
      </c>
      <c r="E4587" s="170">
        <v>473</v>
      </c>
      <c r="F4587" s="170">
        <v>24</v>
      </c>
      <c r="G4587" s="171">
        <v>4.8</v>
      </c>
      <c r="H4587" s="170" t="s">
        <v>1053</v>
      </c>
      <c r="I4587" s="171">
        <v>3.99</v>
      </c>
      <c r="J4587" s="169">
        <v>1</v>
      </c>
      <c r="K4587" s="154" cm="1">
        <f t="array" ref="K4587">ROUND(
IF(C4587="Beer",
SUM(LOOKUP(2,1/(SRP!$B$8:$B$10&lt;=E4587)/(SRP!$C$8:$C$10&gt;=E4587),SRP!$D$8:$D$10)*(G4587/100)*(E4587/1000)),
IF(C4587="Spirits",
SUM(LOOKUP(2,1/(SRP!$B$2:$B$7&lt;=E4587)/(SRP!$C$2:$C$7&gt;=E4587),SRP!$D$2:$D$7)*(G4587/100)*(E4587/1000)),
IF(AND(C4587="Wine",D4587="Fortified Wines"),
SUM(LOOKUP(2,1/(SRP!$B$26:$B$29&lt;=E4587)/(SRP!$C$26:$C$29&gt;=E4587),SRP!$D$26:$D$29)*(G4587/100)*(E4587/1000)),
IF(C4587="Wine",
SUM(LOOKUP(2,1/(SRP!$B$21:$B$25&lt;=E4587)/(SRP!$C$21:$C$25&gt;=E4587),SRP!$D$21:$D$25)*(G4587/100)*(E4587/1000)),
IF(AND(C4587="Ready to Drink",D4587="RTD-One Pour Cocktail&gt;7%&lt;=14.5"),
SUM(LOOKUP(2,1/(SRP!$B$16:$B$20&lt;=E4587)/(SRP!$C$16:$C$20&gt;=E4587),SRP!$D$16:$D$20)*(G4587/100)*(E4587/1000)),
IF(C4587="Ready to Drink",
SUM(LOOKUP(2,1/(SRP!$B$11:$B$15&lt;=E4587)/(SRP!$C$11:$C$15&gt;=E4587),SRP!$D$11:$D$15)*(G4587/100)*(E4587/1000)),
0)))))),2)</f>
        <v>1.77</v>
      </c>
      <c r="L4587" s="173" t="str">
        <f t="shared" si="71"/>
        <v>Beer473</v>
      </c>
      <c r="M4587" s="154">
        <f>VLOOKUP(L4587,'Slope %'!C:D,2,0)</f>
        <v>0.12</v>
      </c>
    </row>
    <row r="4588" spans="1:13" x14ac:dyDescent="0.25">
      <c r="A4588" s="169">
        <v>57514</v>
      </c>
      <c r="B4588" s="170" t="s">
        <v>3543</v>
      </c>
      <c r="C4588" s="170" t="s">
        <v>11</v>
      </c>
      <c r="D4588" s="170" t="s">
        <v>12</v>
      </c>
      <c r="E4588" s="170">
        <v>473</v>
      </c>
      <c r="F4588" s="170">
        <v>24</v>
      </c>
      <c r="G4588" s="171">
        <v>4.8</v>
      </c>
      <c r="H4588" s="170" t="s">
        <v>1053</v>
      </c>
      <c r="I4588" s="171">
        <v>3.99</v>
      </c>
      <c r="J4588" s="169">
        <v>1</v>
      </c>
      <c r="K4588" s="154" cm="1">
        <f t="array" ref="K4588">ROUND(
IF(C4588="Beer",
SUM(LOOKUP(2,1/(SRP!$B$8:$B$10&lt;=E4588)/(SRP!$C$8:$C$10&gt;=E4588),SRP!$D$8:$D$10)*(G4588/100)*(E4588/1000)),
IF(C4588="Spirits",
SUM(LOOKUP(2,1/(SRP!$B$2:$B$7&lt;=E4588)/(SRP!$C$2:$C$7&gt;=E4588),SRP!$D$2:$D$7)*(G4588/100)*(E4588/1000)),
IF(AND(C4588="Wine",D4588="Fortified Wines"),
SUM(LOOKUP(2,1/(SRP!$B$26:$B$29&lt;=E4588)/(SRP!$C$26:$C$29&gt;=E4588),SRP!$D$26:$D$29)*(G4588/100)*(E4588/1000)),
IF(C4588="Wine",
SUM(LOOKUP(2,1/(SRP!$B$21:$B$25&lt;=E4588)/(SRP!$C$21:$C$25&gt;=E4588),SRP!$D$21:$D$25)*(G4588/100)*(E4588/1000)),
IF(AND(C4588="Ready to Drink",D4588="RTD-One Pour Cocktail&gt;7%&lt;=14.5"),
SUM(LOOKUP(2,1/(SRP!$B$16:$B$20&lt;=E4588)/(SRP!$C$16:$C$20&gt;=E4588),SRP!$D$16:$D$20)*(G4588/100)*(E4588/1000)),
IF(C4588="Ready to Drink",
SUM(LOOKUP(2,1/(SRP!$B$11:$B$15&lt;=E4588)/(SRP!$C$11:$C$15&gt;=E4588),SRP!$D$11:$D$15)*(G4588/100)*(E4588/1000)),
0)))))),2)</f>
        <v>1.77</v>
      </c>
      <c r="L4588" s="173" t="str">
        <f t="shared" si="71"/>
        <v>Beer473</v>
      </c>
      <c r="M4588" s="154">
        <f>VLOOKUP(L4588,'Slope %'!C:D,2,0)</f>
        <v>0.12</v>
      </c>
    </row>
    <row r="4589" spans="1:13" x14ac:dyDescent="0.25">
      <c r="A4589" s="169">
        <v>57519</v>
      </c>
      <c r="B4589" s="170" t="s">
        <v>3544</v>
      </c>
      <c r="C4589" s="170" t="s">
        <v>15</v>
      </c>
      <c r="D4589" s="170" t="s">
        <v>756</v>
      </c>
      <c r="E4589" s="170">
        <v>750</v>
      </c>
      <c r="F4589" s="170">
        <v>12</v>
      </c>
      <c r="G4589" s="171">
        <v>35</v>
      </c>
      <c r="H4589" s="170" t="s">
        <v>20</v>
      </c>
      <c r="I4589" s="171">
        <v>33.99</v>
      </c>
      <c r="J4589" s="169">
        <v>1</v>
      </c>
      <c r="K4589" s="154" cm="1">
        <f t="array" ref="K4589">ROUND(
IF(C4589="Beer",
SUM(LOOKUP(2,1/(SRP!$B$8:$B$10&lt;=E4589)/(SRP!$C$8:$C$10&gt;=E4589),SRP!$D$8:$D$10)*(G4589/100)*(E4589/1000)),
IF(C4589="Spirits",
SUM(LOOKUP(2,1/(SRP!$B$2:$B$7&lt;=E4589)/(SRP!$C$2:$C$7&gt;=E4589),SRP!$D$2:$D$7)*(G4589/100)*(E4589/1000)),
IF(AND(C4589="Wine",D4589="Fortified Wines"),
SUM(LOOKUP(2,1/(SRP!$B$26:$B$29&lt;=E4589)/(SRP!$C$26:$C$29&gt;=E4589),SRP!$D$26:$D$29)*(G4589/100)*(E4589/1000)),
IF(C4589="Wine",
SUM(LOOKUP(2,1/(SRP!$B$21:$B$25&lt;=E4589)/(SRP!$C$21:$C$25&gt;=E4589),SRP!$D$21:$D$25)*(G4589/100)*(E4589/1000)),
IF(AND(C4589="Ready to Drink",D4589="RTD-One Pour Cocktail&gt;7%&lt;=14.5"),
SUM(LOOKUP(2,1/(SRP!$B$16:$B$20&lt;=E4589)/(SRP!$C$16:$C$20&gt;=E4589),SRP!$D$16:$D$20)*(G4589/100)*(E4589/1000)),
IF(C4589="Ready to Drink",
SUM(LOOKUP(2,1/(SRP!$B$11:$B$15&lt;=E4589)/(SRP!$C$11:$C$15&gt;=E4589),SRP!$D$11:$D$15)*(G4589/100)*(E4589/1000)),
0)))))),2)</f>
        <v>20.49</v>
      </c>
      <c r="L4589" s="173" t="str">
        <f t="shared" si="71"/>
        <v>Spirits750</v>
      </c>
      <c r="M4589" s="154">
        <f>VLOOKUP(L4589,'Slope %'!C:D,2,0)</f>
        <v>7.0000000000000007E-2</v>
      </c>
    </row>
    <row r="4590" spans="1:13" x14ac:dyDescent="0.25">
      <c r="A4590" s="169">
        <v>57520</v>
      </c>
      <c r="B4590" s="170" t="s">
        <v>3545</v>
      </c>
      <c r="C4590" s="170" t="s">
        <v>11</v>
      </c>
      <c r="D4590" s="170" t="s">
        <v>12</v>
      </c>
      <c r="E4590" s="170">
        <v>473</v>
      </c>
      <c r="F4590" s="170">
        <v>24</v>
      </c>
      <c r="G4590" s="171">
        <v>5</v>
      </c>
      <c r="H4590" s="170" t="s">
        <v>982</v>
      </c>
      <c r="I4590" s="171">
        <v>3.99</v>
      </c>
      <c r="J4590" s="169">
        <v>1</v>
      </c>
      <c r="K4590" s="154" cm="1">
        <f t="array" ref="K4590">ROUND(
IF(C4590="Beer",
SUM(LOOKUP(2,1/(SRP!$B$8:$B$10&lt;=E4590)/(SRP!$C$8:$C$10&gt;=E4590),SRP!$D$8:$D$10)*(G4590/100)*(E4590/1000)),
IF(C4590="Spirits",
SUM(LOOKUP(2,1/(SRP!$B$2:$B$7&lt;=E4590)/(SRP!$C$2:$C$7&gt;=E4590),SRP!$D$2:$D$7)*(G4590/100)*(E4590/1000)),
IF(AND(C4590="Wine",D4590="Fortified Wines"),
SUM(LOOKUP(2,1/(SRP!$B$26:$B$29&lt;=E4590)/(SRP!$C$26:$C$29&gt;=E4590),SRP!$D$26:$D$29)*(G4590/100)*(E4590/1000)),
IF(C4590="Wine",
SUM(LOOKUP(2,1/(SRP!$B$21:$B$25&lt;=E4590)/(SRP!$C$21:$C$25&gt;=E4590),SRP!$D$21:$D$25)*(G4590/100)*(E4590/1000)),
IF(AND(C4590="Ready to Drink",D4590="RTD-One Pour Cocktail&gt;7%&lt;=14.5"),
SUM(LOOKUP(2,1/(SRP!$B$16:$B$20&lt;=E4590)/(SRP!$C$16:$C$20&gt;=E4590),SRP!$D$16:$D$20)*(G4590/100)*(E4590/1000)),
IF(C4590="Ready to Drink",
SUM(LOOKUP(2,1/(SRP!$B$11:$B$15&lt;=E4590)/(SRP!$C$11:$C$15&gt;=E4590),SRP!$D$11:$D$15)*(G4590/100)*(E4590/1000)),
0)))))),2)</f>
        <v>1.85</v>
      </c>
      <c r="L4590" s="173" t="str">
        <f t="shared" si="71"/>
        <v>Beer473</v>
      </c>
      <c r="M4590" s="154">
        <f>VLOOKUP(L4590,'Slope %'!C:D,2,0)</f>
        <v>0.12</v>
      </c>
    </row>
    <row r="4591" spans="1:13" x14ac:dyDescent="0.25">
      <c r="A4591" s="169">
        <v>57520</v>
      </c>
      <c r="B4591" s="170" t="s">
        <v>3545</v>
      </c>
      <c r="C4591" s="170" t="s">
        <v>11</v>
      </c>
      <c r="D4591" s="170" t="s">
        <v>12</v>
      </c>
      <c r="E4591" s="170">
        <v>473</v>
      </c>
      <c r="F4591" s="170">
        <v>24</v>
      </c>
      <c r="G4591" s="171">
        <v>5</v>
      </c>
      <c r="H4591" s="170" t="s">
        <v>982</v>
      </c>
      <c r="I4591" s="171">
        <v>3.99</v>
      </c>
      <c r="J4591" s="169">
        <v>1</v>
      </c>
      <c r="K4591" s="154" cm="1">
        <f t="array" ref="K4591">ROUND(
IF(C4591="Beer",
SUM(LOOKUP(2,1/(SRP!$B$8:$B$10&lt;=E4591)/(SRP!$C$8:$C$10&gt;=E4591),SRP!$D$8:$D$10)*(G4591/100)*(E4591/1000)),
IF(C4591="Spirits",
SUM(LOOKUP(2,1/(SRP!$B$2:$B$7&lt;=E4591)/(SRP!$C$2:$C$7&gt;=E4591),SRP!$D$2:$D$7)*(G4591/100)*(E4591/1000)),
IF(AND(C4591="Wine",D4591="Fortified Wines"),
SUM(LOOKUP(2,1/(SRP!$B$26:$B$29&lt;=E4591)/(SRP!$C$26:$C$29&gt;=E4591),SRP!$D$26:$D$29)*(G4591/100)*(E4591/1000)),
IF(C4591="Wine",
SUM(LOOKUP(2,1/(SRP!$B$21:$B$25&lt;=E4591)/(SRP!$C$21:$C$25&gt;=E4591),SRP!$D$21:$D$25)*(G4591/100)*(E4591/1000)),
IF(AND(C4591="Ready to Drink",D4591="RTD-One Pour Cocktail&gt;7%&lt;=14.5"),
SUM(LOOKUP(2,1/(SRP!$B$16:$B$20&lt;=E4591)/(SRP!$C$16:$C$20&gt;=E4591),SRP!$D$16:$D$20)*(G4591/100)*(E4591/1000)),
IF(C4591="Ready to Drink",
SUM(LOOKUP(2,1/(SRP!$B$11:$B$15&lt;=E4591)/(SRP!$C$11:$C$15&gt;=E4591),SRP!$D$11:$D$15)*(G4591/100)*(E4591/1000)),
0)))))),2)</f>
        <v>1.85</v>
      </c>
      <c r="L4591" s="173" t="str">
        <f t="shared" si="71"/>
        <v>Beer473</v>
      </c>
      <c r="M4591" s="154">
        <f>VLOOKUP(L4591,'Slope %'!C:D,2,0)</f>
        <v>0.12</v>
      </c>
    </row>
    <row r="4592" spans="1:13" x14ac:dyDescent="0.25">
      <c r="A4592" s="169">
        <v>57521</v>
      </c>
      <c r="B4592" s="170" t="s">
        <v>3546</v>
      </c>
      <c r="C4592" s="170" t="s">
        <v>11</v>
      </c>
      <c r="D4592" s="170" t="s">
        <v>12</v>
      </c>
      <c r="E4592" s="170">
        <v>473</v>
      </c>
      <c r="F4592" s="170">
        <v>24</v>
      </c>
      <c r="G4592" s="171">
        <v>5</v>
      </c>
      <c r="H4592" s="170" t="s">
        <v>982</v>
      </c>
      <c r="I4592" s="171">
        <v>3.99</v>
      </c>
      <c r="J4592" s="169">
        <v>1</v>
      </c>
      <c r="K4592" s="154" cm="1">
        <f t="array" ref="K4592">ROUND(
IF(C4592="Beer",
SUM(LOOKUP(2,1/(SRP!$B$8:$B$10&lt;=E4592)/(SRP!$C$8:$C$10&gt;=E4592),SRP!$D$8:$D$10)*(G4592/100)*(E4592/1000)),
IF(C4592="Spirits",
SUM(LOOKUP(2,1/(SRP!$B$2:$B$7&lt;=E4592)/(SRP!$C$2:$C$7&gt;=E4592),SRP!$D$2:$D$7)*(G4592/100)*(E4592/1000)),
IF(AND(C4592="Wine",D4592="Fortified Wines"),
SUM(LOOKUP(2,1/(SRP!$B$26:$B$29&lt;=E4592)/(SRP!$C$26:$C$29&gt;=E4592),SRP!$D$26:$D$29)*(G4592/100)*(E4592/1000)),
IF(C4592="Wine",
SUM(LOOKUP(2,1/(SRP!$B$21:$B$25&lt;=E4592)/(SRP!$C$21:$C$25&gt;=E4592),SRP!$D$21:$D$25)*(G4592/100)*(E4592/1000)),
IF(AND(C4592="Ready to Drink",D4592="RTD-One Pour Cocktail&gt;7%&lt;=14.5"),
SUM(LOOKUP(2,1/(SRP!$B$16:$B$20&lt;=E4592)/(SRP!$C$16:$C$20&gt;=E4592),SRP!$D$16:$D$20)*(G4592/100)*(E4592/1000)),
IF(C4592="Ready to Drink",
SUM(LOOKUP(2,1/(SRP!$B$11:$B$15&lt;=E4592)/(SRP!$C$11:$C$15&gt;=E4592),SRP!$D$11:$D$15)*(G4592/100)*(E4592/1000)),
0)))))),2)</f>
        <v>1.85</v>
      </c>
      <c r="L4592" s="173" t="str">
        <f t="shared" si="71"/>
        <v>Beer473</v>
      </c>
      <c r="M4592" s="154">
        <f>VLOOKUP(L4592,'Slope %'!C:D,2,0)</f>
        <v>0.12</v>
      </c>
    </row>
    <row r="4593" spans="1:13" x14ac:dyDescent="0.25">
      <c r="A4593" s="169">
        <v>57521</v>
      </c>
      <c r="B4593" s="170" t="s">
        <v>3546</v>
      </c>
      <c r="C4593" s="170" t="s">
        <v>11</v>
      </c>
      <c r="D4593" s="170" t="s">
        <v>12</v>
      </c>
      <c r="E4593" s="170">
        <v>473</v>
      </c>
      <c r="F4593" s="170">
        <v>24</v>
      </c>
      <c r="G4593" s="171">
        <v>5</v>
      </c>
      <c r="H4593" s="170" t="s">
        <v>982</v>
      </c>
      <c r="I4593" s="171">
        <v>3.99</v>
      </c>
      <c r="J4593" s="169">
        <v>1</v>
      </c>
      <c r="K4593" s="154" cm="1">
        <f t="array" ref="K4593">ROUND(
IF(C4593="Beer",
SUM(LOOKUP(2,1/(SRP!$B$8:$B$10&lt;=E4593)/(SRP!$C$8:$C$10&gt;=E4593),SRP!$D$8:$D$10)*(G4593/100)*(E4593/1000)),
IF(C4593="Spirits",
SUM(LOOKUP(2,1/(SRP!$B$2:$B$7&lt;=E4593)/(SRP!$C$2:$C$7&gt;=E4593),SRP!$D$2:$D$7)*(G4593/100)*(E4593/1000)),
IF(AND(C4593="Wine",D4593="Fortified Wines"),
SUM(LOOKUP(2,1/(SRP!$B$26:$B$29&lt;=E4593)/(SRP!$C$26:$C$29&gt;=E4593),SRP!$D$26:$D$29)*(G4593/100)*(E4593/1000)),
IF(C4593="Wine",
SUM(LOOKUP(2,1/(SRP!$B$21:$B$25&lt;=E4593)/(SRP!$C$21:$C$25&gt;=E4593),SRP!$D$21:$D$25)*(G4593/100)*(E4593/1000)),
IF(AND(C4593="Ready to Drink",D4593="RTD-One Pour Cocktail&gt;7%&lt;=14.5"),
SUM(LOOKUP(2,1/(SRP!$B$16:$B$20&lt;=E4593)/(SRP!$C$16:$C$20&gt;=E4593),SRP!$D$16:$D$20)*(G4593/100)*(E4593/1000)),
IF(C4593="Ready to Drink",
SUM(LOOKUP(2,1/(SRP!$B$11:$B$15&lt;=E4593)/(SRP!$C$11:$C$15&gt;=E4593),SRP!$D$11:$D$15)*(G4593/100)*(E4593/1000)),
0)))))),2)</f>
        <v>1.85</v>
      </c>
      <c r="L4593" s="173" t="str">
        <f t="shared" si="71"/>
        <v>Beer473</v>
      </c>
      <c r="M4593" s="154">
        <f>VLOOKUP(L4593,'Slope %'!C:D,2,0)</f>
        <v>0.12</v>
      </c>
    </row>
    <row r="4594" spans="1:13" x14ac:dyDescent="0.25">
      <c r="A4594" s="169">
        <v>57536</v>
      </c>
      <c r="B4594" s="170" t="s">
        <v>3547</v>
      </c>
      <c r="C4594" s="170" t="s">
        <v>11</v>
      </c>
      <c r="D4594" s="170" t="s">
        <v>267</v>
      </c>
      <c r="E4594" s="170">
        <v>4260</v>
      </c>
      <c r="F4594" s="170">
        <v>1</v>
      </c>
      <c r="G4594" s="171">
        <v>5</v>
      </c>
      <c r="H4594" s="170" t="s">
        <v>13</v>
      </c>
      <c r="I4594" s="171">
        <v>26.29</v>
      </c>
      <c r="J4594" s="169">
        <v>12</v>
      </c>
      <c r="K4594" s="154" cm="1">
        <f t="array" ref="K4594">ROUND(
IF(C4594="Beer",
SUM(LOOKUP(2,1/(SRP!$B$8:$B$10&lt;=E4594)/(SRP!$C$8:$C$10&gt;=E4594),SRP!$D$8:$D$10)*(G4594/100)*(E4594/1000)),
IF(C4594="Spirits",
SUM(LOOKUP(2,1/(SRP!$B$2:$B$7&lt;=E4594)/(SRP!$C$2:$C$7&gt;=E4594),SRP!$D$2:$D$7)*(G4594/100)*(E4594/1000)),
IF(AND(C4594="Wine",D4594="Fortified Wines"),
SUM(LOOKUP(2,1/(SRP!$B$26:$B$29&lt;=E4594)/(SRP!$C$26:$C$29&gt;=E4594),SRP!$D$26:$D$29)*(G4594/100)*(E4594/1000)),
IF(C4594="Wine",
SUM(LOOKUP(2,1/(SRP!$B$21:$B$25&lt;=E4594)/(SRP!$C$21:$C$25&gt;=E4594),SRP!$D$21:$D$25)*(G4594/100)*(E4594/1000)),
IF(AND(C4594="Ready to Drink",D4594="RTD-One Pour Cocktail&gt;7%&lt;=14.5"),
SUM(LOOKUP(2,1/(SRP!$B$16:$B$20&lt;=E4594)/(SRP!$C$16:$C$20&gt;=E4594),SRP!$D$16:$D$20)*(G4594/100)*(E4594/1000)),
IF(C4594="Ready to Drink",
SUM(LOOKUP(2,1/(SRP!$B$11:$B$15&lt;=E4594)/(SRP!$C$11:$C$15&gt;=E4594),SRP!$D$11:$D$15)*(G4594/100)*(E4594/1000)),
0)))))),2)</f>
        <v>16.63</v>
      </c>
      <c r="L4594" s="173" t="str">
        <f t="shared" si="71"/>
        <v>Beer4260</v>
      </c>
      <c r="M4594" s="154">
        <f>VLOOKUP(L4594,'Slope %'!C:D,2,0)</f>
        <v>7.0000000000000007E-2</v>
      </c>
    </row>
    <row r="4595" spans="1:13" x14ac:dyDescent="0.25">
      <c r="A4595" s="169">
        <v>57536</v>
      </c>
      <c r="B4595" s="170" t="s">
        <v>3547</v>
      </c>
      <c r="C4595" s="170" t="s">
        <v>11</v>
      </c>
      <c r="D4595" s="170" t="s">
        <v>267</v>
      </c>
      <c r="E4595" s="170">
        <v>4260</v>
      </c>
      <c r="F4595" s="170">
        <v>1</v>
      </c>
      <c r="G4595" s="171">
        <v>5</v>
      </c>
      <c r="H4595" s="170" t="s">
        <v>13</v>
      </c>
      <c r="I4595" s="171">
        <v>26.29</v>
      </c>
      <c r="J4595" s="169">
        <v>12</v>
      </c>
      <c r="K4595" s="154" cm="1">
        <f t="array" ref="K4595">ROUND(
IF(C4595="Beer",
SUM(LOOKUP(2,1/(SRP!$B$8:$B$10&lt;=E4595)/(SRP!$C$8:$C$10&gt;=E4595),SRP!$D$8:$D$10)*(G4595/100)*(E4595/1000)),
IF(C4595="Spirits",
SUM(LOOKUP(2,1/(SRP!$B$2:$B$7&lt;=E4595)/(SRP!$C$2:$C$7&gt;=E4595),SRP!$D$2:$D$7)*(G4595/100)*(E4595/1000)),
IF(AND(C4595="Wine",D4595="Fortified Wines"),
SUM(LOOKUP(2,1/(SRP!$B$26:$B$29&lt;=E4595)/(SRP!$C$26:$C$29&gt;=E4595),SRP!$D$26:$D$29)*(G4595/100)*(E4595/1000)),
IF(C4595="Wine",
SUM(LOOKUP(2,1/(SRP!$B$21:$B$25&lt;=E4595)/(SRP!$C$21:$C$25&gt;=E4595),SRP!$D$21:$D$25)*(G4595/100)*(E4595/1000)),
IF(AND(C4595="Ready to Drink",D4595="RTD-One Pour Cocktail&gt;7%&lt;=14.5"),
SUM(LOOKUP(2,1/(SRP!$B$16:$B$20&lt;=E4595)/(SRP!$C$16:$C$20&gt;=E4595),SRP!$D$16:$D$20)*(G4595/100)*(E4595/1000)),
IF(C4595="Ready to Drink",
SUM(LOOKUP(2,1/(SRP!$B$11:$B$15&lt;=E4595)/(SRP!$C$11:$C$15&gt;=E4595),SRP!$D$11:$D$15)*(G4595/100)*(E4595/1000)),
0)))))),2)</f>
        <v>16.63</v>
      </c>
      <c r="L4595" s="173" t="str">
        <f t="shared" si="71"/>
        <v>Beer4260</v>
      </c>
      <c r="M4595" s="154">
        <f>VLOOKUP(L4595,'Slope %'!C:D,2,0)</f>
        <v>7.0000000000000007E-2</v>
      </c>
    </row>
    <row r="4596" spans="1:13" x14ac:dyDescent="0.25">
      <c r="A4596" s="169">
        <v>57541</v>
      </c>
      <c r="B4596" s="170" t="s">
        <v>3548</v>
      </c>
      <c r="C4596" s="170" t="s">
        <v>15</v>
      </c>
      <c r="D4596" s="170" t="s">
        <v>1454</v>
      </c>
      <c r="E4596" s="170">
        <v>750</v>
      </c>
      <c r="F4596" s="170">
        <v>6</v>
      </c>
      <c r="G4596" s="171">
        <v>15</v>
      </c>
      <c r="H4596" s="170" t="s">
        <v>43</v>
      </c>
      <c r="I4596" s="171">
        <v>27.49</v>
      </c>
      <c r="J4596" s="169">
        <v>1</v>
      </c>
      <c r="K4596" s="154" cm="1">
        <f t="array" ref="K4596">ROUND(
IF(C4596="Beer",
SUM(LOOKUP(2,1/(SRP!$B$8:$B$10&lt;=E4596)/(SRP!$C$8:$C$10&gt;=E4596),SRP!$D$8:$D$10)*(G4596/100)*(E4596/1000)),
IF(C4596="Spirits",
SUM(LOOKUP(2,1/(SRP!$B$2:$B$7&lt;=E4596)/(SRP!$C$2:$C$7&gt;=E4596),SRP!$D$2:$D$7)*(G4596/100)*(E4596/1000)),
IF(AND(C4596="Wine",D4596="Fortified Wines"),
SUM(LOOKUP(2,1/(SRP!$B$26:$B$29&lt;=E4596)/(SRP!$C$26:$C$29&gt;=E4596),SRP!$D$26:$D$29)*(G4596/100)*(E4596/1000)),
IF(C4596="Wine",
SUM(LOOKUP(2,1/(SRP!$B$21:$B$25&lt;=E4596)/(SRP!$C$21:$C$25&gt;=E4596),SRP!$D$21:$D$25)*(G4596/100)*(E4596/1000)),
IF(AND(C4596="Ready to Drink",D4596="RTD-One Pour Cocktail&gt;7%&lt;=14.5"),
SUM(LOOKUP(2,1/(SRP!$B$16:$B$20&lt;=E4596)/(SRP!$C$16:$C$20&gt;=E4596),SRP!$D$16:$D$20)*(G4596/100)*(E4596/1000)),
IF(C4596="Ready to Drink",
SUM(LOOKUP(2,1/(SRP!$B$11:$B$15&lt;=E4596)/(SRP!$C$11:$C$15&gt;=E4596),SRP!$D$11:$D$15)*(G4596/100)*(E4596/1000)),
0)))))),2)</f>
        <v>8.7799999999999994</v>
      </c>
      <c r="L4596" s="173" t="str">
        <f t="shared" si="71"/>
        <v>Spirits750</v>
      </c>
      <c r="M4596" s="154">
        <f>VLOOKUP(L4596,'Slope %'!C:D,2,0)</f>
        <v>7.0000000000000007E-2</v>
      </c>
    </row>
    <row r="4597" spans="1:13" x14ac:dyDescent="0.25">
      <c r="A4597" s="169">
        <v>57565</v>
      </c>
      <c r="B4597" s="170" t="s">
        <v>3549</v>
      </c>
      <c r="C4597" s="170" t="s">
        <v>24</v>
      </c>
      <c r="D4597" s="170" t="s">
        <v>194</v>
      </c>
      <c r="E4597" s="170">
        <v>750</v>
      </c>
      <c r="F4597" s="170">
        <v>12</v>
      </c>
      <c r="G4597" s="171">
        <v>12.5</v>
      </c>
      <c r="H4597" s="170" t="s">
        <v>64</v>
      </c>
      <c r="I4597" s="171">
        <v>20.99</v>
      </c>
      <c r="J4597" s="169">
        <v>1</v>
      </c>
      <c r="K4597" s="154" cm="1">
        <f t="array" ref="K4597">ROUND(
IF(C4597="Beer",
SUM(LOOKUP(2,1/(SRP!$B$8:$B$10&lt;=E4597)/(SRP!$C$8:$C$10&gt;=E4597),SRP!$D$8:$D$10)*(G4597/100)*(E4597/1000)),
IF(C4597="Spirits",
SUM(LOOKUP(2,1/(SRP!$B$2:$B$7&lt;=E4597)/(SRP!$C$2:$C$7&gt;=E4597),SRP!$D$2:$D$7)*(G4597/100)*(E4597/1000)),
IF(AND(C4597="Wine",D4597="Fortified Wines"),
SUM(LOOKUP(2,1/(SRP!$B$26:$B$29&lt;=E4597)/(SRP!$C$26:$C$29&gt;=E4597),SRP!$D$26:$D$29)*(G4597/100)*(E4597/1000)),
IF(C4597="Wine",
SUM(LOOKUP(2,1/(SRP!$B$21:$B$25&lt;=E4597)/(SRP!$C$21:$C$25&gt;=E4597),SRP!$D$21:$D$25)*(G4597/100)*(E4597/1000)),
IF(AND(C4597="Ready to Drink",D4597="RTD-One Pour Cocktail&gt;7%&lt;=14.5"),
SUM(LOOKUP(2,1/(SRP!$B$16:$B$20&lt;=E4597)/(SRP!$C$16:$C$20&gt;=E4597),SRP!$D$16:$D$20)*(G4597/100)*(E4597/1000)),
IF(C4597="Ready to Drink",
SUM(LOOKUP(2,1/(SRP!$B$11:$B$15&lt;=E4597)/(SRP!$C$11:$C$15&gt;=E4597),SRP!$D$11:$D$15)*(G4597/100)*(E4597/1000)),
0)))))),2)</f>
        <v>7.32</v>
      </c>
      <c r="L4597" s="173" t="str">
        <f t="shared" si="71"/>
        <v>Wine750</v>
      </c>
      <c r="M4597" s="154">
        <f>VLOOKUP(L4597,'Slope %'!C:D,2,0)</f>
        <v>0.1</v>
      </c>
    </row>
    <row r="4598" spans="1:13" x14ac:dyDescent="0.25">
      <c r="A4598" s="169">
        <v>57570</v>
      </c>
      <c r="B4598" s="170" t="s">
        <v>3550</v>
      </c>
      <c r="C4598" s="170" t="s">
        <v>15</v>
      </c>
      <c r="D4598" s="170" t="s">
        <v>225</v>
      </c>
      <c r="E4598" s="170">
        <v>1140</v>
      </c>
      <c r="F4598" s="170">
        <v>6</v>
      </c>
      <c r="G4598" s="171">
        <v>40</v>
      </c>
      <c r="H4598" s="170" t="s">
        <v>446</v>
      </c>
      <c r="I4598" s="171">
        <v>52.49</v>
      </c>
      <c r="J4598" s="169">
        <v>1</v>
      </c>
      <c r="K4598" s="154" cm="1">
        <f t="array" ref="K4598">ROUND(
IF(C4598="Beer",
SUM(LOOKUP(2,1/(SRP!$B$8:$B$10&lt;=E4598)/(SRP!$C$8:$C$10&gt;=E4598),SRP!$D$8:$D$10)*(G4598/100)*(E4598/1000)),
IF(C4598="Spirits",
SUM(LOOKUP(2,1/(SRP!$B$2:$B$7&lt;=E4598)/(SRP!$C$2:$C$7&gt;=E4598),SRP!$D$2:$D$7)*(G4598/100)*(E4598/1000)),
IF(AND(C4598="Wine",D4598="Fortified Wines"),
SUM(LOOKUP(2,1/(SRP!$B$26:$B$29&lt;=E4598)/(SRP!$C$26:$C$29&gt;=E4598),SRP!$D$26:$D$29)*(G4598/100)*(E4598/1000)),
IF(C4598="Wine",
SUM(LOOKUP(2,1/(SRP!$B$21:$B$25&lt;=E4598)/(SRP!$C$21:$C$25&gt;=E4598),SRP!$D$21:$D$25)*(G4598/100)*(E4598/1000)),
IF(AND(C4598="Ready to Drink",D4598="RTD-One Pour Cocktail&gt;7%&lt;=14.5"),
SUM(LOOKUP(2,1/(SRP!$B$16:$B$20&lt;=E4598)/(SRP!$C$16:$C$20&gt;=E4598),SRP!$D$16:$D$20)*(G4598/100)*(E4598/1000)),
IF(C4598="Ready to Drink",
SUM(LOOKUP(2,1/(SRP!$B$11:$B$15&lt;=E4598)/(SRP!$C$11:$C$15&gt;=E4598),SRP!$D$11:$D$15)*(G4598/100)*(E4598/1000)),
0)))))),2)</f>
        <v>35.6</v>
      </c>
      <c r="L4598" s="173" t="str">
        <f t="shared" si="71"/>
        <v>Spirits1140</v>
      </c>
      <c r="M4598" s="154">
        <f>VLOOKUP(L4598,'Slope %'!C:D,2,0)</f>
        <v>0.05</v>
      </c>
    </row>
    <row r="4599" spans="1:13" x14ac:dyDescent="0.25">
      <c r="A4599" s="169">
        <v>57608</v>
      </c>
      <c r="B4599" s="170" t="s">
        <v>3551</v>
      </c>
      <c r="C4599" s="170" t="s">
        <v>15</v>
      </c>
      <c r="D4599" s="170" t="s">
        <v>225</v>
      </c>
      <c r="E4599" s="170">
        <v>750</v>
      </c>
      <c r="F4599" s="170">
        <v>6</v>
      </c>
      <c r="G4599" s="171">
        <v>40</v>
      </c>
      <c r="H4599" s="170" t="s">
        <v>43</v>
      </c>
      <c r="I4599" s="171">
        <v>87.99</v>
      </c>
      <c r="J4599" s="169">
        <v>1</v>
      </c>
      <c r="K4599" s="154" cm="1">
        <f t="array" ref="K4599">ROUND(
IF(C4599="Beer",
SUM(LOOKUP(2,1/(SRP!$B$8:$B$10&lt;=E4599)/(SRP!$C$8:$C$10&gt;=E4599),SRP!$D$8:$D$10)*(G4599/100)*(E4599/1000)),
IF(C4599="Spirits",
SUM(LOOKUP(2,1/(SRP!$B$2:$B$7&lt;=E4599)/(SRP!$C$2:$C$7&gt;=E4599),SRP!$D$2:$D$7)*(G4599/100)*(E4599/1000)),
IF(AND(C4599="Wine",D4599="Fortified Wines"),
SUM(LOOKUP(2,1/(SRP!$B$26:$B$29&lt;=E4599)/(SRP!$C$26:$C$29&gt;=E4599),SRP!$D$26:$D$29)*(G4599/100)*(E4599/1000)),
IF(C4599="Wine",
SUM(LOOKUP(2,1/(SRP!$B$21:$B$25&lt;=E4599)/(SRP!$C$21:$C$25&gt;=E4599),SRP!$D$21:$D$25)*(G4599/100)*(E4599/1000)),
IF(AND(C4599="Ready to Drink",D4599="RTD-One Pour Cocktail&gt;7%&lt;=14.5"),
SUM(LOOKUP(2,1/(SRP!$B$16:$B$20&lt;=E4599)/(SRP!$C$16:$C$20&gt;=E4599),SRP!$D$16:$D$20)*(G4599/100)*(E4599/1000)),
IF(C4599="Ready to Drink",
SUM(LOOKUP(2,1/(SRP!$B$11:$B$15&lt;=E4599)/(SRP!$C$11:$C$15&gt;=E4599),SRP!$D$11:$D$15)*(G4599/100)*(E4599/1000)),
0)))))),2)</f>
        <v>23.42</v>
      </c>
      <c r="L4599" s="173" t="str">
        <f t="shared" si="71"/>
        <v>Spirits750</v>
      </c>
      <c r="M4599" s="154">
        <f>VLOOKUP(L4599,'Slope %'!C:D,2,0)</f>
        <v>7.0000000000000007E-2</v>
      </c>
    </row>
    <row r="4600" spans="1:13" x14ac:dyDescent="0.25">
      <c r="A4600" s="169">
        <v>57611</v>
      </c>
      <c r="B4600" s="170" t="s">
        <v>3552</v>
      </c>
      <c r="C4600" s="170" t="s">
        <v>11</v>
      </c>
      <c r="D4600" s="170" t="s">
        <v>12</v>
      </c>
      <c r="E4600" s="170">
        <v>4260</v>
      </c>
      <c r="F4600" s="170">
        <v>1</v>
      </c>
      <c r="G4600" s="171">
        <v>4.5999999999999996</v>
      </c>
      <c r="H4600" s="170" t="s">
        <v>13</v>
      </c>
      <c r="I4600" s="171">
        <v>32.99</v>
      </c>
      <c r="J4600" s="169">
        <v>12</v>
      </c>
      <c r="K4600" s="154" cm="1">
        <f t="array" ref="K4600">ROUND(
IF(C4600="Beer",
SUM(LOOKUP(2,1/(SRP!$B$8:$B$10&lt;=E4600)/(SRP!$C$8:$C$10&gt;=E4600),SRP!$D$8:$D$10)*(G4600/100)*(E4600/1000)),
IF(C4600="Spirits",
SUM(LOOKUP(2,1/(SRP!$B$2:$B$7&lt;=E4600)/(SRP!$C$2:$C$7&gt;=E4600),SRP!$D$2:$D$7)*(G4600/100)*(E4600/1000)),
IF(AND(C4600="Wine",D4600="Fortified Wines"),
SUM(LOOKUP(2,1/(SRP!$B$26:$B$29&lt;=E4600)/(SRP!$C$26:$C$29&gt;=E4600),SRP!$D$26:$D$29)*(G4600/100)*(E4600/1000)),
IF(C4600="Wine",
SUM(LOOKUP(2,1/(SRP!$B$21:$B$25&lt;=E4600)/(SRP!$C$21:$C$25&gt;=E4600),SRP!$D$21:$D$25)*(G4600/100)*(E4600/1000)),
IF(AND(C4600="Ready to Drink",D4600="RTD-One Pour Cocktail&gt;7%&lt;=14.5"),
SUM(LOOKUP(2,1/(SRP!$B$16:$B$20&lt;=E4600)/(SRP!$C$16:$C$20&gt;=E4600),SRP!$D$16:$D$20)*(G4600/100)*(E4600/1000)),
IF(C4600="Ready to Drink",
SUM(LOOKUP(2,1/(SRP!$B$11:$B$15&lt;=E4600)/(SRP!$C$11:$C$15&gt;=E4600),SRP!$D$11:$D$15)*(G4600/100)*(E4600/1000)),
0)))))),2)</f>
        <v>15.3</v>
      </c>
      <c r="L4600" s="173" t="str">
        <f t="shared" si="71"/>
        <v>Beer4260</v>
      </c>
      <c r="M4600" s="154">
        <f>VLOOKUP(L4600,'Slope %'!C:D,2,0)</f>
        <v>7.0000000000000007E-2</v>
      </c>
    </row>
    <row r="4601" spans="1:13" x14ac:dyDescent="0.25">
      <c r="A4601" s="169">
        <v>57611</v>
      </c>
      <c r="B4601" s="170" t="s">
        <v>3552</v>
      </c>
      <c r="C4601" s="170" t="s">
        <v>11</v>
      </c>
      <c r="D4601" s="170" t="s">
        <v>12</v>
      </c>
      <c r="E4601" s="170">
        <v>4260</v>
      </c>
      <c r="F4601" s="170">
        <v>1</v>
      </c>
      <c r="G4601" s="171">
        <v>4.5999999999999996</v>
      </c>
      <c r="H4601" s="170" t="s">
        <v>13</v>
      </c>
      <c r="I4601" s="171">
        <v>32.99</v>
      </c>
      <c r="J4601" s="169">
        <v>12</v>
      </c>
      <c r="K4601" s="154" cm="1">
        <f t="array" ref="K4601">ROUND(
IF(C4601="Beer",
SUM(LOOKUP(2,1/(SRP!$B$8:$B$10&lt;=E4601)/(SRP!$C$8:$C$10&gt;=E4601),SRP!$D$8:$D$10)*(G4601/100)*(E4601/1000)),
IF(C4601="Spirits",
SUM(LOOKUP(2,1/(SRP!$B$2:$B$7&lt;=E4601)/(SRP!$C$2:$C$7&gt;=E4601),SRP!$D$2:$D$7)*(G4601/100)*(E4601/1000)),
IF(AND(C4601="Wine",D4601="Fortified Wines"),
SUM(LOOKUP(2,1/(SRP!$B$26:$B$29&lt;=E4601)/(SRP!$C$26:$C$29&gt;=E4601),SRP!$D$26:$D$29)*(G4601/100)*(E4601/1000)),
IF(C4601="Wine",
SUM(LOOKUP(2,1/(SRP!$B$21:$B$25&lt;=E4601)/(SRP!$C$21:$C$25&gt;=E4601),SRP!$D$21:$D$25)*(G4601/100)*(E4601/1000)),
IF(AND(C4601="Ready to Drink",D4601="RTD-One Pour Cocktail&gt;7%&lt;=14.5"),
SUM(LOOKUP(2,1/(SRP!$B$16:$B$20&lt;=E4601)/(SRP!$C$16:$C$20&gt;=E4601),SRP!$D$16:$D$20)*(G4601/100)*(E4601/1000)),
IF(C4601="Ready to Drink",
SUM(LOOKUP(2,1/(SRP!$B$11:$B$15&lt;=E4601)/(SRP!$C$11:$C$15&gt;=E4601),SRP!$D$11:$D$15)*(G4601/100)*(E4601/1000)),
0)))))),2)</f>
        <v>15.3</v>
      </c>
      <c r="L4601" s="173" t="str">
        <f t="shared" si="71"/>
        <v>Beer4260</v>
      </c>
      <c r="M4601" s="154">
        <f>VLOOKUP(L4601,'Slope %'!C:D,2,0)</f>
        <v>7.0000000000000007E-2</v>
      </c>
    </row>
    <row r="4602" spans="1:13" x14ac:dyDescent="0.25">
      <c r="A4602" s="169">
        <v>57612</v>
      </c>
      <c r="B4602" s="170" t="s">
        <v>3553</v>
      </c>
      <c r="C4602" s="170" t="s">
        <v>11</v>
      </c>
      <c r="D4602" s="170" t="s">
        <v>12</v>
      </c>
      <c r="E4602" s="170">
        <v>473</v>
      </c>
      <c r="F4602" s="170">
        <v>24</v>
      </c>
      <c r="G4602" s="171">
        <v>4.5999999999999996</v>
      </c>
      <c r="H4602" s="170" t="s">
        <v>13</v>
      </c>
      <c r="I4602" s="171">
        <v>3.99</v>
      </c>
      <c r="J4602" s="169">
        <v>1</v>
      </c>
      <c r="K4602" s="154" cm="1">
        <f t="array" ref="K4602">ROUND(
IF(C4602="Beer",
SUM(LOOKUP(2,1/(SRP!$B$8:$B$10&lt;=E4602)/(SRP!$C$8:$C$10&gt;=E4602),SRP!$D$8:$D$10)*(G4602/100)*(E4602/1000)),
IF(C4602="Spirits",
SUM(LOOKUP(2,1/(SRP!$B$2:$B$7&lt;=E4602)/(SRP!$C$2:$C$7&gt;=E4602),SRP!$D$2:$D$7)*(G4602/100)*(E4602/1000)),
IF(AND(C4602="Wine",D4602="Fortified Wines"),
SUM(LOOKUP(2,1/(SRP!$B$26:$B$29&lt;=E4602)/(SRP!$C$26:$C$29&gt;=E4602),SRP!$D$26:$D$29)*(G4602/100)*(E4602/1000)),
IF(C4602="Wine",
SUM(LOOKUP(2,1/(SRP!$B$21:$B$25&lt;=E4602)/(SRP!$C$21:$C$25&gt;=E4602),SRP!$D$21:$D$25)*(G4602/100)*(E4602/1000)),
IF(AND(C4602="Ready to Drink",D4602="RTD-One Pour Cocktail&gt;7%&lt;=14.5"),
SUM(LOOKUP(2,1/(SRP!$B$16:$B$20&lt;=E4602)/(SRP!$C$16:$C$20&gt;=E4602),SRP!$D$16:$D$20)*(G4602/100)*(E4602/1000)),
IF(C4602="Ready to Drink",
SUM(LOOKUP(2,1/(SRP!$B$11:$B$15&lt;=E4602)/(SRP!$C$11:$C$15&gt;=E4602),SRP!$D$11:$D$15)*(G4602/100)*(E4602/1000)),
0)))))),2)</f>
        <v>1.7</v>
      </c>
      <c r="L4602" s="173" t="str">
        <f t="shared" si="71"/>
        <v>Beer473</v>
      </c>
      <c r="M4602" s="154">
        <f>VLOOKUP(L4602,'Slope %'!C:D,2,0)</f>
        <v>0.12</v>
      </c>
    </row>
    <row r="4603" spans="1:13" x14ac:dyDescent="0.25">
      <c r="A4603" s="169">
        <v>57612</v>
      </c>
      <c r="B4603" s="170" t="s">
        <v>3553</v>
      </c>
      <c r="C4603" s="170" t="s">
        <v>11</v>
      </c>
      <c r="D4603" s="170" t="s">
        <v>12</v>
      </c>
      <c r="E4603" s="170">
        <v>473</v>
      </c>
      <c r="F4603" s="170">
        <v>24</v>
      </c>
      <c r="G4603" s="171">
        <v>4.5999999999999996</v>
      </c>
      <c r="H4603" s="170" t="s">
        <v>13</v>
      </c>
      <c r="I4603" s="171">
        <v>3.99</v>
      </c>
      <c r="J4603" s="169">
        <v>1</v>
      </c>
      <c r="K4603" s="154" cm="1">
        <f t="array" ref="K4603">ROUND(
IF(C4603="Beer",
SUM(LOOKUP(2,1/(SRP!$B$8:$B$10&lt;=E4603)/(SRP!$C$8:$C$10&gt;=E4603),SRP!$D$8:$D$10)*(G4603/100)*(E4603/1000)),
IF(C4603="Spirits",
SUM(LOOKUP(2,1/(SRP!$B$2:$B$7&lt;=E4603)/(SRP!$C$2:$C$7&gt;=E4603),SRP!$D$2:$D$7)*(G4603/100)*(E4603/1000)),
IF(AND(C4603="Wine",D4603="Fortified Wines"),
SUM(LOOKUP(2,1/(SRP!$B$26:$B$29&lt;=E4603)/(SRP!$C$26:$C$29&gt;=E4603),SRP!$D$26:$D$29)*(G4603/100)*(E4603/1000)),
IF(C4603="Wine",
SUM(LOOKUP(2,1/(SRP!$B$21:$B$25&lt;=E4603)/(SRP!$C$21:$C$25&gt;=E4603),SRP!$D$21:$D$25)*(G4603/100)*(E4603/1000)),
IF(AND(C4603="Ready to Drink",D4603="RTD-One Pour Cocktail&gt;7%&lt;=14.5"),
SUM(LOOKUP(2,1/(SRP!$B$16:$B$20&lt;=E4603)/(SRP!$C$16:$C$20&gt;=E4603),SRP!$D$16:$D$20)*(G4603/100)*(E4603/1000)),
IF(C4603="Ready to Drink",
SUM(LOOKUP(2,1/(SRP!$B$11:$B$15&lt;=E4603)/(SRP!$C$11:$C$15&gt;=E4603),SRP!$D$11:$D$15)*(G4603/100)*(E4603/1000)),
0)))))),2)</f>
        <v>1.7</v>
      </c>
      <c r="L4603" s="173" t="str">
        <f t="shared" si="71"/>
        <v>Beer473</v>
      </c>
      <c r="M4603" s="154">
        <f>VLOOKUP(L4603,'Slope %'!C:D,2,0)</f>
        <v>0.12</v>
      </c>
    </row>
    <row r="4604" spans="1:13" x14ac:dyDescent="0.25">
      <c r="A4604" s="169">
        <v>57613</v>
      </c>
      <c r="B4604" s="170" t="s">
        <v>3554</v>
      </c>
      <c r="C4604" s="170" t="s">
        <v>11</v>
      </c>
      <c r="D4604" s="170" t="s">
        <v>12</v>
      </c>
      <c r="E4604" s="170">
        <v>473</v>
      </c>
      <c r="F4604" s="170">
        <v>24</v>
      </c>
      <c r="G4604" s="171">
        <v>5</v>
      </c>
      <c r="H4604" s="170" t="s">
        <v>3341</v>
      </c>
      <c r="I4604" s="171">
        <v>5.52</v>
      </c>
      <c r="J4604" s="169">
        <v>1</v>
      </c>
      <c r="K4604" s="154" cm="1">
        <f t="array" ref="K4604">ROUND(
IF(C4604="Beer",
SUM(LOOKUP(2,1/(SRP!$B$8:$B$10&lt;=E4604)/(SRP!$C$8:$C$10&gt;=E4604),SRP!$D$8:$D$10)*(G4604/100)*(E4604/1000)),
IF(C4604="Spirits",
SUM(LOOKUP(2,1/(SRP!$B$2:$B$7&lt;=E4604)/(SRP!$C$2:$C$7&gt;=E4604),SRP!$D$2:$D$7)*(G4604/100)*(E4604/1000)),
IF(AND(C4604="Wine",D4604="Fortified Wines"),
SUM(LOOKUP(2,1/(SRP!$B$26:$B$29&lt;=E4604)/(SRP!$C$26:$C$29&gt;=E4604),SRP!$D$26:$D$29)*(G4604/100)*(E4604/1000)),
IF(C4604="Wine",
SUM(LOOKUP(2,1/(SRP!$B$21:$B$25&lt;=E4604)/(SRP!$C$21:$C$25&gt;=E4604),SRP!$D$21:$D$25)*(G4604/100)*(E4604/1000)),
IF(AND(C4604="Ready to Drink",D4604="RTD-One Pour Cocktail&gt;7%&lt;=14.5"),
SUM(LOOKUP(2,1/(SRP!$B$16:$B$20&lt;=E4604)/(SRP!$C$16:$C$20&gt;=E4604),SRP!$D$16:$D$20)*(G4604/100)*(E4604/1000)),
IF(C4604="Ready to Drink",
SUM(LOOKUP(2,1/(SRP!$B$11:$B$15&lt;=E4604)/(SRP!$C$11:$C$15&gt;=E4604),SRP!$D$11:$D$15)*(G4604/100)*(E4604/1000)),
0)))))),2)</f>
        <v>1.85</v>
      </c>
      <c r="L4604" s="173" t="str">
        <f t="shared" si="71"/>
        <v>Beer473</v>
      </c>
      <c r="M4604" s="154">
        <f>VLOOKUP(L4604,'Slope %'!C:D,2,0)</f>
        <v>0.12</v>
      </c>
    </row>
    <row r="4605" spans="1:13" x14ac:dyDescent="0.25">
      <c r="A4605" s="169">
        <v>57613</v>
      </c>
      <c r="B4605" s="170" t="s">
        <v>3554</v>
      </c>
      <c r="C4605" s="170" t="s">
        <v>11</v>
      </c>
      <c r="D4605" s="170" t="s">
        <v>12</v>
      </c>
      <c r="E4605" s="170">
        <v>473</v>
      </c>
      <c r="F4605" s="170">
        <v>24</v>
      </c>
      <c r="G4605" s="171">
        <v>5</v>
      </c>
      <c r="H4605" s="170" t="s">
        <v>3341</v>
      </c>
      <c r="I4605" s="171">
        <v>5.52</v>
      </c>
      <c r="J4605" s="169">
        <v>1</v>
      </c>
      <c r="K4605" s="154" cm="1">
        <f t="array" ref="K4605">ROUND(
IF(C4605="Beer",
SUM(LOOKUP(2,1/(SRP!$B$8:$B$10&lt;=E4605)/(SRP!$C$8:$C$10&gt;=E4605),SRP!$D$8:$D$10)*(G4605/100)*(E4605/1000)),
IF(C4605="Spirits",
SUM(LOOKUP(2,1/(SRP!$B$2:$B$7&lt;=E4605)/(SRP!$C$2:$C$7&gt;=E4605),SRP!$D$2:$D$7)*(G4605/100)*(E4605/1000)),
IF(AND(C4605="Wine",D4605="Fortified Wines"),
SUM(LOOKUP(2,1/(SRP!$B$26:$B$29&lt;=E4605)/(SRP!$C$26:$C$29&gt;=E4605),SRP!$D$26:$D$29)*(G4605/100)*(E4605/1000)),
IF(C4605="Wine",
SUM(LOOKUP(2,1/(SRP!$B$21:$B$25&lt;=E4605)/(SRP!$C$21:$C$25&gt;=E4605),SRP!$D$21:$D$25)*(G4605/100)*(E4605/1000)),
IF(AND(C4605="Ready to Drink",D4605="RTD-One Pour Cocktail&gt;7%&lt;=14.5"),
SUM(LOOKUP(2,1/(SRP!$B$16:$B$20&lt;=E4605)/(SRP!$C$16:$C$20&gt;=E4605),SRP!$D$16:$D$20)*(G4605/100)*(E4605/1000)),
IF(C4605="Ready to Drink",
SUM(LOOKUP(2,1/(SRP!$B$11:$B$15&lt;=E4605)/(SRP!$C$11:$C$15&gt;=E4605),SRP!$D$11:$D$15)*(G4605/100)*(E4605/1000)),
0)))))),2)</f>
        <v>1.85</v>
      </c>
      <c r="L4605" s="173" t="str">
        <f t="shared" si="71"/>
        <v>Beer473</v>
      </c>
      <c r="M4605" s="154">
        <f>VLOOKUP(L4605,'Slope %'!C:D,2,0)</f>
        <v>0.12</v>
      </c>
    </row>
    <row r="4606" spans="1:13" x14ac:dyDescent="0.25">
      <c r="A4606" s="169">
        <v>57614</v>
      </c>
      <c r="B4606" s="170" t="s">
        <v>3555</v>
      </c>
      <c r="C4606" s="170" t="s">
        <v>24</v>
      </c>
      <c r="D4606" s="170" t="s">
        <v>38</v>
      </c>
      <c r="E4606" s="170">
        <v>750</v>
      </c>
      <c r="F4606" s="170">
        <v>12</v>
      </c>
      <c r="G4606" s="171">
        <v>13</v>
      </c>
      <c r="H4606" s="170" t="s">
        <v>47</v>
      </c>
      <c r="I4606" s="171">
        <v>15.99</v>
      </c>
      <c r="J4606" s="169">
        <v>1</v>
      </c>
      <c r="K4606" s="154" cm="1">
        <f t="array" ref="K4606">ROUND(
IF(C4606="Beer",
SUM(LOOKUP(2,1/(SRP!$B$8:$B$10&lt;=E4606)/(SRP!$C$8:$C$10&gt;=E4606),SRP!$D$8:$D$10)*(G4606/100)*(E4606/1000)),
IF(C4606="Spirits",
SUM(LOOKUP(2,1/(SRP!$B$2:$B$7&lt;=E4606)/(SRP!$C$2:$C$7&gt;=E4606),SRP!$D$2:$D$7)*(G4606/100)*(E4606/1000)),
IF(AND(C4606="Wine",D4606="Fortified Wines"),
SUM(LOOKUP(2,1/(SRP!$B$26:$B$29&lt;=E4606)/(SRP!$C$26:$C$29&gt;=E4606),SRP!$D$26:$D$29)*(G4606/100)*(E4606/1000)),
IF(C4606="Wine",
SUM(LOOKUP(2,1/(SRP!$B$21:$B$25&lt;=E4606)/(SRP!$C$21:$C$25&gt;=E4606),SRP!$D$21:$D$25)*(G4606/100)*(E4606/1000)),
IF(AND(C4606="Ready to Drink",D4606="RTD-One Pour Cocktail&gt;7%&lt;=14.5"),
SUM(LOOKUP(2,1/(SRP!$B$16:$B$20&lt;=E4606)/(SRP!$C$16:$C$20&gt;=E4606),SRP!$D$16:$D$20)*(G4606/100)*(E4606/1000)),
IF(C4606="Ready to Drink",
SUM(LOOKUP(2,1/(SRP!$B$11:$B$15&lt;=E4606)/(SRP!$C$11:$C$15&gt;=E4606),SRP!$D$11:$D$15)*(G4606/100)*(E4606/1000)),
0)))))),2)</f>
        <v>7.61</v>
      </c>
      <c r="L4606" s="173" t="str">
        <f t="shared" si="71"/>
        <v>Wine750</v>
      </c>
      <c r="M4606" s="154">
        <f>VLOOKUP(L4606,'Slope %'!C:D,2,0)</f>
        <v>0.1</v>
      </c>
    </row>
    <row r="4607" spans="1:13" x14ac:dyDescent="0.25">
      <c r="A4607" s="169">
        <v>57632</v>
      </c>
      <c r="B4607" s="170" t="s">
        <v>3556</v>
      </c>
      <c r="C4607" s="170" t="s">
        <v>24</v>
      </c>
      <c r="D4607" s="170" t="s">
        <v>34</v>
      </c>
      <c r="E4607" s="170">
        <v>750</v>
      </c>
      <c r="F4607" s="170">
        <v>12</v>
      </c>
      <c r="G4607" s="171">
        <v>9.5</v>
      </c>
      <c r="H4607" s="170" t="s">
        <v>96</v>
      </c>
      <c r="I4607" s="171">
        <v>18.989999999999998</v>
      </c>
      <c r="J4607" s="169">
        <v>1</v>
      </c>
      <c r="K4607" s="154" cm="1">
        <f t="array" ref="K4607">ROUND(
IF(C4607="Beer",
SUM(LOOKUP(2,1/(SRP!$B$8:$B$10&lt;=E4607)/(SRP!$C$8:$C$10&gt;=E4607),SRP!$D$8:$D$10)*(G4607/100)*(E4607/1000)),
IF(C4607="Spirits",
SUM(LOOKUP(2,1/(SRP!$B$2:$B$7&lt;=E4607)/(SRP!$C$2:$C$7&gt;=E4607),SRP!$D$2:$D$7)*(G4607/100)*(E4607/1000)),
IF(AND(C4607="Wine",D4607="Fortified Wines"),
SUM(LOOKUP(2,1/(SRP!$B$26:$B$29&lt;=E4607)/(SRP!$C$26:$C$29&gt;=E4607),SRP!$D$26:$D$29)*(G4607/100)*(E4607/1000)),
IF(C4607="Wine",
SUM(LOOKUP(2,1/(SRP!$B$21:$B$25&lt;=E4607)/(SRP!$C$21:$C$25&gt;=E4607),SRP!$D$21:$D$25)*(G4607/100)*(E4607/1000)),
IF(AND(C4607="Ready to Drink",D4607="RTD-One Pour Cocktail&gt;7%&lt;=14.5"),
SUM(LOOKUP(2,1/(SRP!$B$16:$B$20&lt;=E4607)/(SRP!$C$16:$C$20&gt;=E4607),SRP!$D$16:$D$20)*(G4607/100)*(E4607/1000)),
IF(C4607="Ready to Drink",
SUM(LOOKUP(2,1/(SRP!$B$11:$B$15&lt;=E4607)/(SRP!$C$11:$C$15&gt;=E4607),SRP!$D$11:$D$15)*(G4607/100)*(E4607/1000)),
0)))))),2)</f>
        <v>5.56</v>
      </c>
      <c r="L4607" s="173" t="str">
        <f t="shared" si="71"/>
        <v>Wine750</v>
      </c>
      <c r="M4607" s="154">
        <f>VLOOKUP(L4607,'Slope %'!C:D,2,0)</f>
        <v>0.1</v>
      </c>
    </row>
    <row r="4608" spans="1:13" x14ac:dyDescent="0.25">
      <c r="A4608" s="169">
        <v>57633</v>
      </c>
      <c r="B4608" s="170" t="s">
        <v>3557</v>
      </c>
      <c r="C4608" s="170" t="s">
        <v>24</v>
      </c>
      <c r="D4608" s="170" t="s">
        <v>34</v>
      </c>
      <c r="E4608" s="170">
        <v>750</v>
      </c>
      <c r="F4608" s="170">
        <v>12</v>
      </c>
      <c r="G4608" s="171">
        <v>13.5</v>
      </c>
      <c r="H4608" s="170" t="s">
        <v>3558</v>
      </c>
      <c r="I4608" s="171">
        <v>23.99</v>
      </c>
      <c r="J4608" s="169">
        <v>1</v>
      </c>
      <c r="K4608" s="154" cm="1">
        <f t="array" ref="K4608">ROUND(
IF(C4608="Beer",
SUM(LOOKUP(2,1/(SRP!$B$8:$B$10&lt;=E4608)/(SRP!$C$8:$C$10&gt;=E4608),SRP!$D$8:$D$10)*(G4608/100)*(E4608/1000)),
IF(C4608="Spirits",
SUM(LOOKUP(2,1/(SRP!$B$2:$B$7&lt;=E4608)/(SRP!$C$2:$C$7&gt;=E4608),SRP!$D$2:$D$7)*(G4608/100)*(E4608/1000)),
IF(AND(C4608="Wine",D4608="Fortified Wines"),
SUM(LOOKUP(2,1/(SRP!$B$26:$B$29&lt;=E4608)/(SRP!$C$26:$C$29&gt;=E4608),SRP!$D$26:$D$29)*(G4608/100)*(E4608/1000)),
IF(C4608="Wine",
SUM(LOOKUP(2,1/(SRP!$B$21:$B$25&lt;=E4608)/(SRP!$C$21:$C$25&gt;=E4608),SRP!$D$21:$D$25)*(G4608/100)*(E4608/1000)),
IF(AND(C4608="Ready to Drink",D4608="RTD-One Pour Cocktail&gt;7%&lt;=14.5"),
SUM(LOOKUP(2,1/(SRP!$B$16:$B$20&lt;=E4608)/(SRP!$C$16:$C$20&gt;=E4608),SRP!$D$16:$D$20)*(G4608/100)*(E4608/1000)),
IF(C4608="Ready to Drink",
SUM(LOOKUP(2,1/(SRP!$B$11:$B$15&lt;=E4608)/(SRP!$C$11:$C$15&gt;=E4608),SRP!$D$11:$D$15)*(G4608/100)*(E4608/1000)),
0)))))),2)</f>
        <v>7.9</v>
      </c>
      <c r="L4608" s="173" t="str">
        <f t="shared" si="71"/>
        <v>Wine750</v>
      </c>
      <c r="M4608" s="154">
        <f>VLOOKUP(L4608,'Slope %'!C:D,2,0)</f>
        <v>0.1</v>
      </c>
    </row>
    <row r="4609" spans="1:13" x14ac:dyDescent="0.25">
      <c r="A4609" s="169">
        <v>57634</v>
      </c>
      <c r="B4609" s="170" t="s">
        <v>3559</v>
      </c>
      <c r="C4609" s="170" t="s">
        <v>24</v>
      </c>
      <c r="D4609" s="170" t="s">
        <v>34</v>
      </c>
      <c r="E4609" s="170">
        <v>750</v>
      </c>
      <c r="F4609" s="170">
        <v>12</v>
      </c>
      <c r="G4609" s="171">
        <v>12.5</v>
      </c>
      <c r="H4609" s="170" t="s">
        <v>22</v>
      </c>
      <c r="I4609" s="171">
        <v>16.989999999999998</v>
      </c>
      <c r="J4609" s="169">
        <v>1</v>
      </c>
      <c r="K4609" s="154" cm="1">
        <f t="array" ref="K4609">ROUND(
IF(C4609="Beer",
SUM(LOOKUP(2,1/(SRP!$B$8:$B$10&lt;=E4609)/(SRP!$C$8:$C$10&gt;=E4609),SRP!$D$8:$D$10)*(G4609/100)*(E4609/1000)),
IF(C4609="Spirits",
SUM(LOOKUP(2,1/(SRP!$B$2:$B$7&lt;=E4609)/(SRP!$C$2:$C$7&gt;=E4609),SRP!$D$2:$D$7)*(G4609/100)*(E4609/1000)),
IF(AND(C4609="Wine",D4609="Fortified Wines"),
SUM(LOOKUP(2,1/(SRP!$B$26:$B$29&lt;=E4609)/(SRP!$C$26:$C$29&gt;=E4609),SRP!$D$26:$D$29)*(G4609/100)*(E4609/1000)),
IF(C4609="Wine",
SUM(LOOKUP(2,1/(SRP!$B$21:$B$25&lt;=E4609)/(SRP!$C$21:$C$25&gt;=E4609),SRP!$D$21:$D$25)*(G4609/100)*(E4609/1000)),
IF(AND(C4609="Ready to Drink",D4609="RTD-One Pour Cocktail&gt;7%&lt;=14.5"),
SUM(LOOKUP(2,1/(SRP!$B$16:$B$20&lt;=E4609)/(SRP!$C$16:$C$20&gt;=E4609),SRP!$D$16:$D$20)*(G4609/100)*(E4609/1000)),
IF(C4609="Ready to Drink",
SUM(LOOKUP(2,1/(SRP!$B$11:$B$15&lt;=E4609)/(SRP!$C$11:$C$15&gt;=E4609),SRP!$D$11:$D$15)*(G4609/100)*(E4609/1000)),
0)))))),2)</f>
        <v>7.32</v>
      </c>
      <c r="L4609" s="173" t="str">
        <f t="shared" si="71"/>
        <v>Wine750</v>
      </c>
      <c r="M4609" s="154">
        <f>VLOOKUP(L4609,'Slope %'!C:D,2,0)</f>
        <v>0.1</v>
      </c>
    </row>
    <row r="4610" spans="1:13" x14ac:dyDescent="0.25">
      <c r="A4610" s="169">
        <v>57635</v>
      </c>
      <c r="B4610" s="170" t="s">
        <v>3560</v>
      </c>
      <c r="C4610" s="170" t="s">
        <v>11</v>
      </c>
      <c r="D4610" s="170" t="s">
        <v>267</v>
      </c>
      <c r="E4610" s="170">
        <v>473</v>
      </c>
      <c r="F4610" s="170">
        <v>24</v>
      </c>
      <c r="G4610" s="171">
        <v>4.3</v>
      </c>
      <c r="H4610" s="170" t="s">
        <v>105</v>
      </c>
      <c r="I4610" s="171">
        <v>4.3899999999999997</v>
      </c>
      <c r="J4610" s="169">
        <v>1</v>
      </c>
      <c r="K4610" s="154" cm="1">
        <f t="array" ref="K4610">ROUND(
IF(C4610="Beer",
SUM(LOOKUP(2,1/(SRP!$B$8:$B$10&lt;=E4610)/(SRP!$C$8:$C$10&gt;=E4610),SRP!$D$8:$D$10)*(G4610/100)*(E4610/1000)),
IF(C4610="Spirits",
SUM(LOOKUP(2,1/(SRP!$B$2:$B$7&lt;=E4610)/(SRP!$C$2:$C$7&gt;=E4610),SRP!$D$2:$D$7)*(G4610/100)*(E4610/1000)),
IF(AND(C4610="Wine",D4610="Fortified Wines"),
SUM(LOOKUP(2,1/(SRP!$B$26:$B$29&lt;=E4610)/(SRP!$C$26:$C$29&gt;=E4610),SRP!$D$26:$D$29)*(G4610/100)*(E4610/1000)),
IF(C4610="Wine",
SUM(LOOKUP(2,1/(SRP!$B$21:$B$25&lt;=E4610)/(SRP!$C$21:$C$25&gt;=E4610),SRP!$D$21:$D$25)*(G4610/100)*(E4610/1000)),
IF(AND(C4610="Ready to Drink",D4610="RTD-One Pour Cocktail&gt;7%&lt;=14.5"),
SUM(LOOKUP(2,1/(SRP!$B$16:$B$20&lt;=E4610)/(SRP!$C$16:$C$20&gt;=E4610),SRP!$D$16:$D$20)*(G4610/100)*(E4610/1000)),
IF(C4610="Ready to Drink",
SUM(LOOKUP(2,1/(SRP!$B$11:$B$15&lt;=E4610)/(SRP!$C$11:$C$15&gt;=E4610),SRP!$D$11:$D$15)*(G4610/100)*(E4610/1000)),
0)))))),2)</f>
        <v>1.59</v>
      </c>
      <c r="L4610" s="173" t="str">
        <f t="shared" si="71"/>
        <v>Beer473</v>
      </c>
      <c r="M4610" s="154">
        <f>VLOOKUP(L4610,'Slope %'!C:D,2,0)</f>
        <v>0.12</v>
      </c>
    </row>
    <row r="4611" spans="1:13" x14ac:dyDescent="0.25">
      <c r="A4611" s="169">
        <v>57635</v>
      </c>
      <c r="B4611" s="170" t="s">
        <v>3560</v>
      </c>
      <c r="C4611" s="170" t="s">
        <v>11</v>
      </c>
      <c r="D4611" s="170" t="s">
        <v>267</v>
      </c>
      <c r="E4611" s="170">
        <v>473</v>
      </c>
      <c r="F4611" s="170">
        <v>24</v>
      </c>
      <c r="G4611" s="171">
        <v>4.3</v>
      </c>
      <c r="H4611" s="170" t="s">
        <v>105</v>
      </c>
      <c r="I4611" s="171">
        <v>4.3899999999999997</v>
      </c>
      <c r="J4611" s="169">
        <v>1</v>
      </c>
      <c r="K4611" s="154" cm="1">
        <f t="array" ref="K4611">ROUND(
IF(C4611="Beer",
SUM(LOOKUP(2,1/(SRP!$B$8:$B$10&lt;=E4611)/(SRP!$C$8:$C$10&gt;=E4611),SRP!$D$8:$D$10)*(G4611/100)*(E4611/1000)),
IF(C4611="Spirits",
SUM(LOOKUP(2,1/(SRP!$B$2:$B$7&lt;=E4611)/(SRP!$C$2:$C$7&gt;=E4611),SRP!$D$2:$D$7)*(G4611/100)*(E4611/1000)),
IF(AND(C4611="Wine",D4611="Fortified Wines"),
SUM(LOOKUP(2,1/(SRP!$B$26:$B$29&lt;=E4611)/(SRP!$C$26:$C$29&gt;=E4611),SRP!$D$26:$D$29)*(G4611/100)*(E4611/1000)),
IF(C4611="Wine",
SUM(LOOKUP(2,1/(SRP!$B$21:$B$25&lt;=E4611)/(SRP!$C$21:$C$25&gt;=E4611),SRP!$D$21:$D$25)*(G4611/100)*(E4611/1000)),
IF(AND(C4611="Ready to Drink",D4611="RTD-One Pour Cocktail&gt;7%&lt;=14.5"),
SUM(LOOKUP(2,1/(SRP!$B$16:$B$20&lt;=E4611)/(SRP!$C$16:$C$20&gt;=E4611),SRP!$D$16:$D$20)*(G4611/100)*(E4611/1000)),
IF(C4611="Ready to Drink",
SUM(LOOKUP(2,1/(SRP!$B$11:$B$15&lt;=E4611)/(SRP!$C$11:$C$15&gt;=E4611),SRP!$D$11:$D$15)*(G4611/100)*(E4611/1000)),
0)))))),2)</f>
        <v>1.59</v>
      </c>
      <c r="L4611" s="173" t="str">
        <f t="shared" ref="L4611:L4674" si="72">(_xlfn.CONCAT(C4611,E4611))</f>
        <v>Beer473</v>
      </c>
      <c r="M4611" s="154">
        <f>VLOOKUP(L4611,'Slope %'!C:D,2,0)</f>
        <v>0.12</v>
      </c>
    </row>
    <row r="4612" spans="1:13" x14ac:dyDescent="0.25">
      <c r="A4612" s="169">
        <v>57636</v>
      </c>
      <c r="B4612" s="170" t="s">
        <v>3561</v>
      </c>
      <c r="C4612" s="170" t="s">
        <v>11</v>
      </c>
      <c r="D4612" s="170" t="s">
        <v>303</v>
      </c>
      <c r="E4612" s="170">
        <v>473</v>
      </c>
      <c r="F4612" s="170">
        <v>24</v>
      </c>
      <c r="G4612" s="171">
        <v>6.5</v>
      </c>
      <c r="H4612" s="170" t="s">
        <v>105</v>
      </c>
      <c r="I4612" s="171">
        <v>4.3899999999999997</v>
      </c>
      <c r="J4612" s="169">
        <v>1</v>
      </c>
      <c r="K4612" s="154" cm="1">
        <f t="array" ref="K4612">ROUND(
IF(C4612="Beer",
SUM(LOOKUP(2,1/(SRP!$B$8:$B$10&lt;=E4612)/(SRP!$C$8:$C$10&gt;=E4612),SRP!$D$8:$D$10)*(G4612/100)*(E4612/1000)),
IF(C4612="Spirits",
SUM(LOOKUP(2,1/(SRP!$B$2:$B$7&lt;=E4612)/(SRP!$C$2:$C$7&gt;=E4612),SRP!$D$2:$D$7)*(G4612/100)*(E4612/1000)),
IF(AND(C4612="Wine",D4612="Fortified Wines"),
SUM(LOOKUP(2,1/(SRP!$B$26:$B$29&lt;=E4612)/(SRP!$C$26:$C$29&gt;=E4612),SRP!$D$26:$D$29)*(G4612/100)*(E4612/1000)),
IF(C4612="Wine",
SUM(LOOKUP(2,1/(SRP!$B$21:$B$25&lt;=E4612)/(SRP!$C$21:$C$25&gt;=E4612),SRP!$D$21:$D$25)*(G4612/100)*(E4612/1000)),
IF(AND(C4612="Ready to Drink",D4612="RTD-One Pour Cocktail&gt;7%&lt;=14.5"),
SUM(LOOKUP(2,1/(SRP!$B$16:$B$20&lt;=E4612)/(SRP!$C$16:$C$20&gt;=E4612),SRP!$D$16:$D$20)*(G4612/100)*(E4612/1000)),
IF(C4612="Ready to Drink",
SUM(LOOKUP(2,1/(SRP!$B$11:$B$15&lt;=E4612)/(SRP!$C$11:$C$15&gt;=E4612),SRP!$D$11:$D$15)*(G4612/100)*(E4612/1000)),
0)))))),2)</f>
        <v>2.4</v>
      </c>
      <c r="L4612" s="173" t="str">
        <f t="shared" si="72"/>
        <v>Beer473</v>
      </c>
      <c r="M4612" s="154">
        <f>VLOOKUP(L4612,'Slope %'!C:D,2,0)</f>
        <v>0.12</v>
      </c>
    </row>
    <row r="4613" spans="1:13" x14ac:dyDescent="0.25">
      <c r="A4613" s="169">
        <v>57636</v>
      </c>
      <c r="B4613" s="170" t="s">
        <v>3561</v>
      </c>
      <c r="C4613" s="170" t="s">
        <v>11</v>
      </c>
      <c r="D4613" s="170" t="s">
        <v>303</v>
      </c>
      <c r="E4613" s="170">
        <v>473</v>
      </c>
      <c r="F4613" s="170">
        <v>24</v>
      </c>
      <c r="G4613" s="171">
        <v>6.5</v>
      </c>
      <c r="H4613" s="170" t="s">
        <v>105</v>
      </c>
      <c r="I4613" s="171">
        <v>4.3899999999999997</v>
      </c>
      <c r="J4613" s="169">
        <v>1</v>
      </c>
      <c r="K4613" s="154" cm="1">
        <f t="array" ref="K4613">ROUND(
IF(C4613="Beer",
SUM(LOOKUP(2,1/(SRP!$B$8:$B$10&lt;=E4613)/(SRP!$C$8:$C$10&gt;=E4613),SRP!$D$8:$D$10)*(G4613/100)*(E4613/1000)),
IF(C4613="Spirits",
SUM(LOOKUP(2,1/(SRP!$B$2:$B$7&lt;=E4613)/(SRP!$C$2:$C$7&gt;=E4613),SRP!$D$2:$D$7)*(G4613/100)*(E4613/1000)),
IF(AND(C4613="Wine",D4613="Fortified Wines"),
SUM(LOOKUP(2,1/(SRP!$B$26:$B$29&lt;=E4613)/(SRP!$C$26:$C$29&gt;=E4613),SRP!$D$26:$D$29)*(G4613/100)*(E4613/1000)),
IF(C4613="Wine",
SUM(LOOKUP(2,1/(SRP!$B$21:$B$25&lt;=E4613)/(SRP!$C$21:$C$25&gt;=E4613),SRP!$D$21:$D$25)*(G4613/100)*(E4613/1000)),
IF(AND(C4613="Ready to Drink",D4613="RTD-One Pour Cocktail&gt;7%&lt;=14.5"),
SUM(LOOKUP(2,1/(SRP!$B$16:$B$20&lt;=E4613)/(SRP!$C$16:$C$20&gt;=E4613),SRP!$D$16:$D$20)*(G4613/100)*(E4613/1000)),
IF(C4613="Ready to Drink",
SUM(LOOKUP(2,1/(SRP!$B$11:$B$15&lt;=E4613)/(SRP!$C$11:$C$15&gt;=E4613),SRP!$D$11:$D$15)*(G4613/100)*(E4613/1000)),
0)))))),2)</f>
        <v>2.4</v>
      </c>
      <c r="L4613" s="173" t="str">
        <f t="shared" si="72"/>
        <v>Beer473</v>
      </c>
      <c r="M4613" s="154">
        <f>VLOOKUP(L4613,'Slope %'!C:D,2,0)</f>
        <v>0.12</v>
      </c>
    </row>
    <row r="4614" spans="1:13" x14ac:dyDescent="0.25">
      <c r="A4614" s="169">
        <v>57637</v>
      </c>
      <c r="B4614" s="170" t="s">
        <v>3562</v>
      </c>
      <c r="C4614" s="170" t="s">
        <v>15</v>
      </c>
      <c r="D4614" s="170" t="s">
        <v>154</v>
      </c>
      <c r="E4614" s="170">
        <v>750</v>
      </c>
      <c r="F4614" s="170">
        <v>12</v>
      </c>
      <c r="G4614" s="171">
        <v>17</v>
      </c>
      <c r="H4614" s="170" t="s">
        <v>26</v>
      </c>
      <c r="I4614" s="171">
        <v>36.99</v>
      </c>
      <c r="J4614" s="169">
        <v>1</v>
      </c>
      <c r="K4614" s="154" cm="1">
        <f t="array" ref="K4614">ROUND(
IF(C4614="Beer",
SUM(LOOKUP(2,1/(SRP!$B$8:$B$10&lt;=E4614)/(SRP!$C$8:$C$10&gt;=E4614),SRP!$D$8:$D$10)*(G4614/100)*(E4614/1000)),
IF(C4614="Spirits",
SUM(LOOKUP(2,1/(SRP!$B$2:$B$7&lt;=E4614)/(SRP!$C$2:$C$7&gt;=E4614),SRP!$D$2:$D$7)*(G4614/100)*(E4614/1000)),
IF(AND(C4614="Wine",D4614="Fortified Wines"),
SUM(LOOKUP(2,1/(SRP!$B$26:$B$29&lt;=E4614)/(SRP!$C$26:$C$29&gt;=E4614),SRP!$D$26:$D$29)*(G4614/100)*(E4614/1000)),
IF(C4614="Wine",
SUM(LOOKUP(2,1/(SRP!$B$21:$B$25&lt;=E4614)/(SRP!$C$21:$C$25&gt;=E4614),SRP!$D$21:$D$25)*(G4614/100)*(E4614/1000)),
IF(AND(C4614="Ready to Drink",D4614="RTD-One Pour Cocktail&gt;7%&lt;=14.5"),
SUM(LOOKUP(2,1/(SRP!$B$16:$B$20&lt;=E4614)/(SRP!$C$16:$C$20&gt;=E4614),SRP!$D$16:$D$20)*(G4614/100)*(E4614/1000)),
IF(C4614="Ready to Drink",
SUM(LOOKUP(2,1/(SRP!$B$11:$B$15&lt;=E4614)/(SRP!$C$11:$C$15&gt;=E4614),SRP!$D$11:$D$15)*(G4614/100)*(E4614/1000)),
0)))))),2)</f>
        <v>9.9499999999999993</v>
      </c>
      <c r="L4614" s="173" t="str">
        <f t="shared" si="72"/>
        <v>Spirits750</v>
      </c>
      <c r="M4614" s="154">
        <f>VLOOKUP(L4614,'Slope %'!C:D,2,0)</f>
        <v>7.0000000000000007E-2</v>
      </c>
    </row>
    <row r="4615" spans="1:13" x14ac:dyDescent="0.25">
      <c r="A4615" s="169">
        <v>57662</v>
      </c>
      <c r="B4615" s="170" t="s">
        <v>3563</v>
      </c>
      <c r="C4615" s="170" t="s">
        <v>15</v>
      </c>
      <c r="D4615" s="170" t="s">
        <v>239</v>
      </c>
      <c r="E4615" s="170">
        <v>750</v>
      </c>
      <c r="F4615" s="170">
        <v>12</v>
      </c>
      <c r="G4615" s="171">
        <v>45</v>
      </c>
      <c r="H4615" s="170" t="s">
        <v>22</v>
      </c>
      <c r="I4615" s="171">
        <v>49.99</v>
      </c>
      <c r="J4615" s="169">
        <v>1</v>
      </c>
      <c r="K4615" s="154" cm="1">
        <f t="array" ref="K4615">ROUND(
IF(C4615="Beer",
SUM(LOOKUP(2,1/(SRP!$B$8:$B$10&lt;=E4615)/(SRP!$C$8:$C$10&gt;=E4615),SRP!$D$8:$D$10)*(G4615/100)*(E4615/1000)),
IF(C4615="Spirits",
SUM(LOOKUP(2,1/(SRP!$B$2:$B$7&lt;=E4615)/(SRP!$C$2:$C$7&gt;=E4615),SRP!$D$2:$D$7)*(G4615/100)*(E4615/1000)),
IF(AND(C4615="Wine",D4615="Fortified Wines"),
SUM(LOOKUP(2,1/(SRP!$B$26:$B$29&lt;=E4615)/(SRP!$C$26:$C$29&gt;=E4615),SRP!$D$26:$D$29)*(G4615/100)*(E4615/1000)),
IF(C4615="Wine",
SUM(LOOKUP(2,1/(SRP!$B$21:$B$25&lt;=E4615)/(SRP!$C$21:$C$25&gt;=E4615),SRP!$D$21:$D$25)*(G4615/100)*(E4615/1000)),
IF(AND(C4615="Ready to Drink",D4615="RTD-One Pour Cocktail&gt;7%&lt;=14.5"),
SUM(LOOKUP(2,1/(SRP!$B$16:$B$20&lt;=E4615)/(SRP!$C$16:$C$20&gt;=E4615),SRP!$D$16:$D$20)*(G4615/100)*(E4615/1000)),
IF(C4615="Ready to Drink",
SUM(LOOKUP(2,1/(SRP!$B$11:$B$15&lt;=E4615)/(SRP!$C$11:$C$15&gt;=E4615),SRP!$D$11:$D$15)*(G4615/100)*(E4615/1000)),
0)))))),2)</f>
        <v>26.35</v>
      </c>
      <c r="L4615" s="173" t="str">
        <f t="shared" si="72"/>
        <v>Spirits750</v>
      </c>
      <c r="M4615" s="154">
        <f>VLOOKUP(L4615,'Slope %'!C:D,2,0)</f>
        <v>7.0000000000000007E-2</v>
      </c>
    </row>
    <row r="4616" spans="1:13" x14ac:dyDescent="0.25">
      <c r="A4616" s="169">
        <v>57671</v>
      </c>
      <c r="B4616" s="170" t="s">
        <v>3564</v>
      </c>
      <c r="C4616" s="170" t="s">
        <v>24</v>
      </c>
      <c r="D4616" s="170" t="s">
        <v>34</v>
      </c>
      <c r="E4616" s="170">
        <v>750</v>
      </c>
      <c r="F4616" s="170">
        <v>12</v>
      </c>
      <c r="G4616" s="171">
        <v>12</v>
      </c>
      <c r="H4616" s="170" t="s">
        <v>163</v>
      </c>
      <c r="I4616" s="171">
        <v>20.99</v>
      </c>
      <c r="J4616" s="169">
        <v>1</v>
      </c>
      <c r="K4616" s="154" cm="1">
        <f t="array" ref="K4616">ROUND(
IF(C4616="Beer",
SUM(LOOKUP(2,1/(SRP!$B$8:$B$10&lt;=E4616)/(SRP!$C$8:$C$10&gt;=E4616),SRP!$D$8:$D$10)*(G4616/100)*(E4616/1000)),
IF(C4616="Spirits",
SUM(LOOKUP(2,1/(SRP!$B$2:$B$7&lt;=E4616)/(SRP!$C$2:$C$7&gt;=E4616),SRP!$D$2:$D$7)*(G4616/100)*(E4616/1000)),
IF(AND(C4616="Wine",D4616="Fortified Wines"),
SUM(LOOKUP(2,1/(SRP!$B$26:$B$29&lt;=E4616)/(SRP!$C$26:$C$29&gt;=E4616),SRP!$D$26:$D$29)*(G4616/100)*(E4616/1000)),
IF(C4616="Wine",
SUM(LOOKUP(2,1/(SRP!$B$21:$B$25&lt;=E4616)/(SRP!$C$21:$C$25&gt;=E4616),SRP!$D$21:$D$25)*(G4616/100)*(E4616/1000)),
IF(AND(C4616="Ready to Drink",D4616="RTD-One Pour Cocktail&gt;7%&lt;=14.5"),
SUM(LOOKUP(2,1/(SRP!$B$16:$B$20&lt;=E4616)/(SRP!$C$16:$C$20&gt;=E4616),SRP!$D$16:$D$20)*(G4616/100)*(E4616/1000)),
IF(C4616="Ready to Drink",
SUM(LOOKUP(2,1/(SRP!$B$11:$B$15&lt;=E4616)/(SRP!$C$11:$C$15&gt;=E4616),SRP!$D$11:$D$15)*(G4616/100)*(E4616/1000)),
0)))))),2)</f>
        <v>7.03</v>
      </c>
      <c r="L4616" s="173" t="str">
        <f t="shared" si="72"/>
        <v>Wine750</v>
      </c>
      <c r="M4616" s="154">
        <f>VLOOKUP(L4616,'Slope %'!C:D,2,0)</f>
        <v>0.1</v>
      </c>
    </row>
    <row r="4617" spans="1:13" x14ac:dyDescent="0.25">
      <c r="A4617" s="169">
        <v>57674</v>
      </c>
      <c r="B4617" s="170" t="s">
        <v>3565</v>
      </c>
      <c r="C4617" s="170" t="s">
        <v>11</v>
      </c>
      <c r="D4617" s="170" t="s">
        <v>211</v>
      </c>
      <c r="E4617" s="170">
        <v>473</v>
      </c>
      <c r="F4617" s="170">
        <v>24</v>
      </c>
      <c r="G4617" s="171">
        <v>2.5</v>
      </c>
      <c r="H4617" s="170" t="s">
        <v>342</v>
      </c>
      <c r="I4617" s="171">
        <v>3.79</v>
      </c>
      <c r="J4617" s="169">
        <v>1</v>
      </c>
      <c r="K4617" s="154" cm="1">
        <f t="array" ref="K4617">ROUND(
IF(C4617="Beer",
SUM(LOOKUP(2,1/(SRP!$B$8:$B$10&lt;=E4617)/(SRP!$C$8:$C$10&gt;=E4617),SRP!$D$8:$D$10)*(G4617/100)*(E4617/1000)),
IF(C4617="Spirits",
SUM(LOOKUP(2,1/(SRP!$B$2:$B$7&lt;=E4617)/(SRP!$C$2:$C$7&gt;=E4617),SRP!$D$2:$D$7)*(G4617/100)*(E4617/1000)),
IF(AND(C4617="Wine",D4617="Fortified Wines"),
SUM(LOOKUP(2,1/(SRP!$B$26:$B$29&lt;=E4617)/(SRP!$C$26:$C$29&gt;=E4617),SRP!$D$26:$D$29)*(G4617/100)*(E4617/1000)),
IF(C4617="Wine",
SUM(LOOKUP(2,1/(SRP!$B$21:$B$25&lt;=E4617)/(SRP!$C$21:$C$25&gt;=E4617),SRP!$D$21:$D$25)*(G4617/100)*(E4617/1000)),
IF(AND(C4617="Ready to Drink",D4617="RTD-One Pour Cocktail&gt;7%&lt;=14.5"),
SUM(LOOKUP(2,1/(SRP!$B$16:$B$20&lt;=E4617)/(SRP!$C$16:$C$20&gt;=E4617),SRP!$D$16:$D$20)*(G4617/100)*(E4617/1000)),
IF(C4617="Ready to Drink",
SUM(LOOKUP(2,1/(SRP!$B$11:$B$15&lt;=E4617)/(SRP!$C$11:$C$15&gt;=E4617),SRP!$D$11:$D$15)*(G4617/100)*(E4617/1000)),
0)))))),2)</f>
        <v>0.92</v>
      </c>
      <c r="L4617" s="173" t="str">
        <f t="shared" si="72"/>
        <v>Beer473</v>
      </c>
      <c r="M4617" s="154">
        <f>VLOOKUP(L4617,'Slope %'!C:D,2,0)</f>
        <v>0.12</v>
      </c>
    </row>
    <row r="4618" spans="1:13" x14ac:dyDescent="0.25">
      <c r="A4618" s="169">
        <v>57674</v>
      </c>
      <c r="B4618" s="170" t="s">
        <v>3565</v>
      </c>
      <c r="C4618" s="170" t="s">
        <v>11</v>
      </c>
      <c r="D4618" s="170" t="s">
        <v>211</v>
      </c>
      <c r="E4618" s="170">
        <v>473</v>
      </c>
      <c r="F4618" s="170">
        <v>24</v>
      </c>
      <c r="G4618" s="171">
        <v>2.5</v>
      </c>
      <c r="H4618" s="170" t="s">
        <v>342</v>
      </c>
      <c r="I4618" s="171">
        <v>3.79</v>
      </c>
      <c r="J4618" s="169">
        <v>1</v>
      </c>
      <c r="K4618" s="154" cm="1">
        <f t="array" ref="K4618">ROUND(
IF(C4618="Beer",
SUM(LOOKUP(2,1/(SRP!$B$8:$B$10&lt;=E4618)/(SRP!$C$8:$C$10&gt;=E4618),SRP!$D$8:$D$10)*(G4618/100)*(E4618/1000)),
IF(C4618="Spirits",
SUM(LOOKUP(2,1/(SRP!$B$2:$B$7&lt;=E4618)/(SRP!$C$2:$C$7&gt;=E4618),SRP!$D$2:$D$7)*(G4618/100)*(E4618/1000)),
IF(AND(C4618="Wine",D4618="Fortified Wines"),
SUM(LOOKUP(2,1/(SRP!$B$26:$B$29&lt;=E4618)/(SRP!$C$26:$C$29&gt;=E4618),SRP!$D$26:$D$29)*(G4618/100)*(E4618/1000)),
IF(C4618="Wine",
SUM(LOOKUP(2,1/(SRP!$B$21:$B$25&lt;=E4618)/(SRP!$C$21:$C$25&gt;=E4618),SRP!$D$21:$D$25)*(G4618/100)*(E4618/1000)),
IF(AND(C4618="Ready to Drink",D4618="RTD-One Pour Cocktail&gt;7%&lt;=14.5"),
SUM(LOOKUP(2,1/(SRP!$B$16:$B$20&lt;=E4618)/(SRP!$C$16:$C$20&gt;=E4618),SRP!$D$16:$D$20)*(G4618/100)*(E4618/1000)),
IF(C4618="Ready to Drink",
SUM(LOOKUP(2,1/(SRP!$B$11:$B$15&lt;=E4618)/(SRP!$C$11:$C$15&gt;=E4618),SRP!$D$11:$D$15)*(G4618/100)*(E4618/1000)),
0)))))),2)</f>
        <v>0.92</v>
      </c>
      <c r="L4618" s="173" t="str">
        <f t="shared" si="72"/>
        <v>Beer473</v>
      </c>
      <c r="M4618" s="154">
        <f>VLOOKUP(L4618,'Slope %'!C:D,2,0)</f>
        <v>0.12</v>
      </c>
    </row>
    <row r="4619" spans="1:13" x14ac:dyDescent="0.25">
      <c r="A4619" s="169">
        <v>57676</v>
      </c>
      <c r="B4619" s="170" t="s">
        <v>3566</v>
      </c>
      <c r="C4619" s="170" t="s">
        <v>11</v>
      </c>
      <c r="D4619" s="170" t="s">
        <v>303</v>
      </c>
      <c r="E4619" s="170">
        <v>473</v>
      </c>
      <c r="F4619" s="170">
        <v>24</v>
      </c>
      <c r="G4619" s="171">
        <v>6.5</v>
      </c>
      <c r="H4619" s="170" t="s">
        <v>342</v>
      </c>
      <c r="I4619" s="171">
        <v>4.09</v>
      </c>
      <c r="J4619" s="169">
        <v>1</v>
      </c>
      <c r="K4619" s="154" cm="1">
        <f t="array" ref="K4619">ROUND(
IF(C4619="Beer",
SUM(LOOKUP(2,1/(SRP!$B$8:$B$10&lt;=E4619)/(SRP!$C$8:$C$10&gt;=E4619),SRP!$D$8:$D$10)*(G4619/100)*(E4619/1000)),
IF(C4619="Spirits",
SUM(LOOKUP(2,1/(SRP!$B$2:$B$7&lt;=E4619)/(SRP!$C$2:$C$7&gt;=E4619),SRP!$D$2:$D$7)*(G4619/100)*(E4619/1000)),
IF(AND(C4619="Wine",D4619="Fortified Wines"),
SUM(LOOKUP(2,1/(SRP!$B$26:$B$29&lt;=E4619)/(SRP!$C$26:$C$29&gt;=E4619),SRP!$D$26:$D$29)*(G4619/100)*(E4619/1000)),
IF(C4619="Wine",
SUM(LOOKUP(2,1/(SRP!$B$21:$B$25&lt;=E4619)/(SRP!$C$21:$C$25&gt;=E4619),SRP!$D$21:$D$25)*(G4619/100)*(E4619/1000)),
IF(AND(C4619="Ready to Drink",D4619="RTD-One Pour Cocktail&gt;7%&lt;=14.5"),
SUM(LOOKUP(2,1/(SRP!$B$16:$B$20&lt;=E4619)/(SRP!$C$16:$C$20&gt;=E4619),SRP!$D$16:$D$20)*(G4619/100)*(E4619/1000)),
IF(C4619="Ready to Drink",
SUM(LOOKUP(2,1/(SRP!$B$11:$B$15&lt;=E4619)/(SRP!$C$11:$C$15&gt;=E4619),SRP!$D$11:$D$15)*(G4619/100)*(E4619/1000)),
0)))))),2)</f>
        <v>2.4</v>
      </c>
      <c r="L4619" s="173" t="str">
        <f t="shared" si="72"/>
        <v>Beer473</v>
      </c>
      <c r="M4619" s="154">
        <f>VLOOKUP(L4619,'Slope %'!C:D,2,0)</f>
        <v>0.12</v>
      </c>
    </row>
    <row r="4620" spans="1:13" x14ac:dyDescent="0.25">
      <c r="A4620" s="169">
        <v>57676</v>
      </c>
      <c r="B4620" s="170" t="s">
        <v>3566</v>
      </c>
      <c r="C4620" s="170" t="s">
        <v>11</v>
      </c>
      <c r="D4620" s="170" t="s">
        <v>303</v>
      </c>
      <c r="E4620" s="170">
        <v>473</v>
      </c>
      <c r="F4620" s="170">
        <v>24</v>
      </c>
      <c r="G4620" s="171">
        <v>6.5</v>
      </c>
      <c r="H4620" s="170" t="s">
        <v>342</v>
      </c>
      <c r="I4620" s="171">
        <v>4.09</v>
      </c>
      <c r="J4620" s="169">
        <v>1</v>
      </c>
      <c r="K4620" s="154" cm="1">
        <f t="array" ref="K4620">ROUND(
IF(C4620="Beer",
SUM(LOOKUP(2,1/(SRP!$B$8:$B$10&lt;=E4620)/(SRP!$C$8:$C$10&gt;=E4620),SRP!$D$8:$D$10)*(G4620/100)*(E4620/1000)),
IF(C4620="Spirits",
SUM(LOOKUP(2,1/(SRP!$B$2:$B$7&lt;=E4620)/(SRP!$C$2:$C$7&gt;=E4620),SRP!$D$2:$D$7)*(G4620/100)*(E4620/1000)),
IF(AND(C4620="Wine",D4620="Fortified Wines"),
SUM(LOOKUP(2,1/(SRP!$B$26:$B$29&lt;=E4620)/(SRP!$C$26:$C$29&gt;=E4620),SRP!$D$26:$D$29)*(G4620/100)*(E4620/1000)),
IF(C4620="Wine",
SUM(LOOKUP(2,1/(SRP!$B$21:$B$25&lt;=E4620)/(SRP!$C$21:$C$25&gt;=E4620),SRP!$D$21:$D$25)*(G4620/100)*(E4620/1000)),
IF(AND(C4620="Ready to Drink",D4620="RTD-One Pour Cocktail&gt;7%&lt;=14.5"),
SUM(LOOKUP(2,1/(SRP!$B$16:$B$20&lt;=E4620)/(SRP!$C$16:$C$20&gt;=E4620),SRP!$D$16:$D$20)*(G4620/100)*(E4620/1000)),
IF(C4620="Ready to Drink",
SUM(LOOKUP(2,1/(SRP!$B$11:$B$15&lt;=E4620)/(SRP!$C$11:$C$15&gt;=E4620),SRP!$D$11:$D$15)*(G4620/100)*(E4620/1000)),
0)))))),2)</f>
        <v>2.4</v>
      </c>
      <c r="L4620" s="173" t="str">
        <f t="shared" si="72"/>
        <v>Beer473</v>
      </c>
      <c r="M4620" s="154">
        <f>VLOOKUP(L4620,'Slope %'!C:D,2,0)</f>
        <v>0.12</v>
      </c>
    </row>
    <row r="4621" spans="1:13" x14ac:dyDescent="0.25">
      <c r="A4621" s="169">
        <v>57689</v>
      </c>
      <c r="B4621" s="170" t="s">
        <v>3567</v>
      </c>
      <c r="C4621" s="170" t="s">
        <v>11</v>
      </c>
      <c r="D4621" s="170" t="s">
        <v>303</v>
      </c>
      <c r="E4621" s="170">
        <v>473</v>
      </c>
      <c r="F4621" s="170">
        <v>24</v>
      </c>
      <c r="G4621" s="171">
        <v>6</v>
      </c>
      <c r="H4621" s="170" t="s">
        <v>1662</v>
      </c>
      <c r="I4621" s="171">
        <v>4.49</v>
      </c>
      <c r="J4621" s="169">
        <v>1</v>
      </c>
      <c r="K4621" s="154" cm="1">
        <f t="array" ref="K4621">ROUND(
IF(C4621="Beer",
SUM(LOOKUP(2,1/(SRP!$B$8:$B$10&lt;=E4621)/(SRP!$C$8:$C$10&gt;=E4621),SRP!$D$8:$D$10)*(G4621/100)*(E4621/1000)),
IF(C4621="Spirits",
SUM(LOOKUP(2,1/(SRP!$B$2:$B$7&lt;=E4621)/(SRP!$C$2:$C$7&gt;=E4621),SRP!$D$2:$D$7)*(G4621/100)*(E4621/1000)),
IF(AND(C4621="Wine",D4621="Fortified Wines"),
SUM(LOOKUP(2,1/(SRP!$B$26:$B$29&lt;=E4621)/(SRP!$C$26:$C$29&gt;=E4621),SRP!$D$26:$D$29)*(G4621/100)*(E4621/1000)),
IF(C4621="Wine",
SUM(LOOKUP(2,1/(SRP!$B$21:$B$25&lt;=E4621)/(SRP!$C$21:$C$25&gt;=E4621),SRP!$D$21:$D$25)*(G4621/100)*(E4621/1000)),
IF(AND(C4621="Ready to Drink",D4621="RTD-One Pour Cocktail&gt;7%&lt;=14.5"),
SUM(LOOKUP(2,1/(SRP!$B$16:$B$20&lt;=E4621)/(SRP!$C$16:$C$20&gt;=E4621),SRP!$D$16:$D$20)*(G4621/100)*(E4621/1000)),
IF(C4621="Ready to Drink",
SUM(LOOKUP(2,1/(SRP!$B$11:$B$15&lt;=E4621)/(SRP!$C$11:$C$15&gt;=E4621),SRP!$D$11:$D$15)*(G4621/100)*(E4621/1000)),
0)))))),2)</f>
        <v>2.2200000000000002</v>
      </c>
      <c r="L4621" s="173" t="str">
        <f t="shared" si="72"/>
        <v>Beer473</v>
      </c>
      <c r="M4621" s="154">
        <f>VLOOKUP(L4621,'Slope %'!C:D,2,0)</f>
        <v>0.12</v>
      </c>
    </row>
    <row r="4622" spans="1:13" x14ac:dyDescent="0.25">
      <c r="A4622" s="169">
        <v>57689</v>
      </c>
      <c r="B4622" s="170" t="s">
        <v>3567</v>
      </c>
      <c r="C4622" s="170" t="s">
        <v>11</v>
      </c>
      <c r="D4622" s="170" t="s">
        <v>303</v>
      </c>
      <c r="E4622" s="170">
        <v>473</v>
      </c>
      <c r="F4622" s="170">
        <v>24</v>
      </c>
      <c r="G4622" s="171">
        <v>6</v>
      </c>
      <c r="H4622" s="170" t="s">
        <v>1662</v>
      </c>
      <c r="I4622" s="171">
        <v>4.49</v>
      </c>
      <c r="J4622" s="169">
        <v>1</v>
      </c>
      <c r="K4622" s="154" cm="1">
        <f t="array" ref="K4622">ROUND(
IF(C4622="Beer",
SUM(LOOKUP(2,1/(SRP!$B$8:$B$10&lt;=E4622)/(SRP!$C$8:$C$10&gt;=E4622),SRP!$D$8:$D$10)*(G4622/100)*(E4622/1000)),
IF(C4622="Spirits",
SUM(LOOKUP(2,1/(SRP!$B$2:$B$7&lt;=E4622)/(SRP!$C$2:$C$7&gt;=E4622),SRP!$D$2:$D$7)*(G4622/100)*(E4622/1000)),
IF(AND(C4622="Wine",D4622="Fortified Wines"),
SUM(LOOKUP(2,1/(SRP!$B$26:$B$29&lt;=E4622)/(SRP!$C$26:$C$29&gt;=E4622),SRP!$D$26:$D$29)*(G4622/100)*(E4622/1000)),
IF(C4622="Wine",
SUM(LOOKUP(2,1/(SRP!$B$21:$B$25&lt;=E4622)/(SRP!$C$21:$C$25&gt;=E4622),SRP!$D$21:$D$25)*(G4622/100)*(E4622/1000)),
IF(AND(C4622="Ready to Drink",D4622="RTD-One Pour Cocktail&gt;7%&lt;=14.5"),
SUM(LOOKUP(2,1/(SRP!$B$16:$B$20&lt;=E4622)/(SRP!$C$16:$C$20&gt;=E4622),SRP!$D$16:$D$20)*(G4622/100)*(E4622/1000)),
IF(C4622="Ready to Drink",
SUM(LOOKUP(2,1/(SRP!$B$11:$B$15&lt;=E4622)/(SRP!$C$11:$C$15&gt;=E4622),SRP!$D$11:$D$15)*(G4622/100)*(E4622/1000)),
0)))))),2)</f>
        <v>2.2200000000000002</v>
      </c>
      <c r="L4622" s="173" t="str">
        <f t="shared" si="72"/>
        <v>Beer473</v>
      </c>
      <c r="M4622" s="154">
        <f>VLOOKUP(L4622,'Slope %'!C:D,2,0)</f>
        <v>0.12</v>
      </c>
    </row>
    <row r="4623" spans="1:13" x14ac:dyDescent="0.25">
      <c r="A4623" s="169">
        <v>57694</v>
      </c>
      <c r="B4623" s="170" t="s">
        <v>2253</v>
      </c>
      <c r="C4623" s="170" t="s">
        <v>24</v>
      </c>
      <c r="D4623" s="170" t="s">
        <v>68</v>
      </c>
      <c r="E4623" s="170">
        <v>375</v>
      </c>
      <c r="F4623" s="170">
        <v>12</v>
      </c>
      <c r="G4623" s="171">
        <v>13.8</v>
      </c>
      <c r="H4623" s="170" t="s">
        <v>600</v>
      </c>
      <c r="I4623" s="171">
        <v>10.99</v>
      </c>
      <c r="J4623" s="169">
        <v>1</v>
      </c>
      <c r="K4623" s="154" cm="1">
        <f t="array" ref="K4623">ROUND(
IF(C4623="Beer",
SUM(LOOKUP(2,1/(SRP!$B$8:$B$10&lt;=E4623)/(SRP!$C$8:$C$10&gt;=E4623),SRP!$D$8:$D$10)*(G4623/100)*(E4623/1000)),
IF(C4623="Spirits",
SUM(LOOKUP(2,1/(SRP!$B$2:$B$7&lt;=E4623)/(SRP!$C$2:$C$7&gt;=E4623),SRP!$D$2:$D$7)*(G4623/100)*(E4623/1000)),
IF(AND(C4623="Wine",D4623="Fortified Wines"),
SUM(LOOKUP(2,1/(SRP!$B$26:$B$29&lt;=E4623)/(SRP!$C$26:$C$29&gt;=E4623),SRP!$D$26:$D$29)*(G4623/100)*(E4623/1000)),
IF(C4623="Wine",
SUM(LOOKUP(2,1/(SRP!$B$21:$B$25&lt;=E4623)/(SRP!$C$21:$C$25&gt;=E4623),SRP!$D$21:$D$25)*(G4623/100)*(E4623/1000)),
IF(AND(C4623="Ready to Drink",D4623="RTD-One Pour Cocktail&gt;7%&lt;=14.5"),
SUM(LOOKUP(2,1/(SRP!$B$16:$B$20&lt;=E4623)/(SRP!$C$16:$C$20&gt;=E4623),SRP!$D$16:$D$20)*(G4623/100)*(E4623/1000)),
IF(C4623="Ready to Drink",
SUM(LOOKUP(2,1/(SRP!$B$11:$B$15&lt;=E4623)/(SRP!$C$11:$C$15&gt;=E4623),SRP!$D$11:$D$15)*(G4623/100)*(E4623/1000)),
0)))))),2)</f>
        <v>4.28</v>
      </c>
      <c r="L4623" s="173" t="str">
        <f t="shared" si="72"/>
        <v>Wine375</v>
      </c>
      <c r="M4623" s="154">
        <f>VLOOKUP(L4623,'Slope %'!C:D,2,0)</f>
        <v>0.12</v>
      </c>
    </row>
    <row r="4624" spans="1:13" x14ac:dyDescent="0.25">
      <c r="A4624" s="169">
        <v>57699</v>
      </c>
      <c r="B4624" s="170" t="s">
        <v>3568</v>
      </c>
      <c r="C4624" s="170" t="s">
        <v>11</v>
      </c>
      <c r="D4624" s="170" t="s">
        <v>267</v>
      </c>
      <c r="E4624" s="170">
        <v>2130</v>
      </c>
      <c r="F4624" s="170">
        <v>4</v>
      </c>
      <c r="G4624" s="171">
        <v>5</v>
      </c>
      <c r="H4624" s="170" t="s">
        <v>54</v>
      </c>
      <c r="I4624" s="171">
        <v>17.39</v>
      </c>
      <c r="J4624" s="169">
        <v>6</v>
      </c>
      <c r="K4624" s="154" cm="1">
        <f t="array" ref="K4624">ROUND(
IF(C4624="Beer",
SUM(LOOKUP(2,1/(SRP!$B$8:$B$10&lt;=E4624)/(SRP!$C$8:$C$10&gt;=E4624),SRP!$D$8:$D$10)*(G4624/100)*(E4624/1000)),
IF(C4624="Spirits",
SUM(LOOKUP(2,1/(SRP!$B$2:$B$7&lt;=E4624)/(SRP!$C$2:$C$7&gt;=E4624),SRP!$D$2:$D$7)*(G4624/100)*(E4624/1000)),
IF(AND(C4624="Wine",D4624="Fortified Wines"),
SUM(LOOKUP(2,1/(SRP!$B$26:$B$29&lt;=E4624)/(SRP!$C$26:$C$29&gt;=E4624),SRP!$D$26:$D$29)*(G4624/100)*(E4624/1000)),
IF(C4624="Wine",
SUM(LOOKUP(2,1/(SRP!$B$21:$B$25&lt;=E4624)/(SRP!$C$21:$C$25&gt;=E4624),SRP!$D$21:$D$25)*(G4624/100)*(E4624/1000)),
IF(AND(C4624="Ready to Drink",D4624="RTD-One Pour Cocktail&gt;7%&lt;=14.5"),
SUM(LOOKUP(2,1/(SRP!$B$16:$B$20&lt;=E4624)/(SRP!$C$16:$C$20&gt;=E4624),SRP!$D$16:$D$20)*(G4624/100)*(E4624/1000)),
IF(C4624="Ready to Drink",
SUM(LOOKUP(2,1/(SRP!$B$11:$B$15&lt;=E4624)/(SRP!$C$11:$C$15&gt;=E4624),SRP!$D$11:$D$15)*(G4624/100)*(E4624/1000)),
0)))))),2)</f>
        <v>8.31</v>
      </c>
      <c r="L4624" s="173" t="str">
        <f t="shared" si="72"/>
        <v>Beer2130</v>
      </c>
      <c r="M4624" s="154">
        <f>VLOOKUP(L4624,'Slope %'!C:D,2,0)</f>
        <v>0.1</v>
      </c>
    </row>
    <row r="4625" spans="1:13" x14ac:dyDescent="0.25">
      <c r="A4625" s="169">
        <v>57699</v>
      </c>
      <c r="B4625" s="170" t="s">
        <v>3568</v>
      </c>
      <c r="C4625" s="170" t="s">
        <v>11</v>
      </c>
      <c r="D4625" s="170" t="s">
        <v>267</v>
      </c>
      <c r="E4625" s="170">
        <v>2130</v>
      </c>
      <c r="F4625" s="170">
        <v>4</v>
      </c>
      <c r="G4625" s="171">
        <v>5</v>
      </c>
      <c r="H4625" s="170" t="s">
        <v>54</v>
      </c>
      <c r="I4625" s="171">
        <v>17.39</v>
      </c>
      <c r="J4625" s="169">
        <v>6</v>
      </c>
      <c r="K4625" s="154" cm="1">
        <f t="array" ref="K4625">ROUND(
IF(C4625="Beer",
SUM(LOOKUP(2,1/(SRP!$B$8:$B$10&lt;=E4625)/(SRP!$C$8:$C$10&gt;=E4625),SRP!$D$8:$D$10)*(G4625/100)*(E4625/1000)),
IF(C4625="Spirits",
SUM(LOOKUP(2,1/(SRP!$B$2:$B$7&lt;=E4625)/(SRP!$C$2:$C$7&gt;=E4625),SRP!$D$2:$D$7)*(G4625/100)*(E4625/1000)),
IF(AND(C4625="Wine",D4625="Fortified Wines"),
SUM(LOOKUP(2,1/(SRP!$B$26:$B$29&lt;=E4625)/(SRP!$C$26:$C$29&gt;=E4625),SRP!$D$26:$D$29)*(G4625/100)*(E4625/1000)),
IF(C4625="Wine",
SUM(LOOKUP(2,1/(SRP!$B$21:$B$25&lt;=E4625)/(SRP!$C$21:$C$25&gt;=E4625),SRP!$D$21:$D$25)*(G4625/100)*(E4625/1000)),
IF(AND(C4625="Ready to Drink",D4625="RTD-One Pour Cocktail&gt;7%&lt;=14.5"),
SUM(LOOKUP(2,1/(SRP!$B$16:$B$20&lt;=E4625)/(SRP!$C$16:$C$20&gt;=E4625),SRP!$D$16:$D$20)*(G4625/100)*(E4625/1000)),
IF(C4625="Ready to Drink",
SUM(LOOKUP(2,1/(SRP!$B$11:$B$15&lt;=E4625)/(SRP!$C$11:$C$15&gt;=E4625),SRP!$D$11:$D$15)*(G4625/100)*(E4625/1000)),
0)))))),2)</f>
        <v>8.31</v>
      </c>
      <c r="L4625" s="173" t="str">
        <f t="shared" si="72"/>
        <v>Beer2130</v>
      </c>
      <c r="M4625" s="154">
        <f>VLOOKUP(L4625,'Slope %'!C:D,2,0)</f>
        <v>0.1</v>
      </c>
    </row>
    <row r="4626" spans="1:13" x14ac:dyDescent="0.25">
      <c r="A4626" s="169">
        <v>57704</v>
      </c>
      <c r="B4626" s="170" t="s">
        <v>3569</v>
      </c>
      <c r="C4626" s="170" t="s">
        <v>11</v>
      </c>
      <c r="D4626" s="170" t="s">
        <v>474</v>
      </c>
      <c r="E4626" s="170">
        <v>473</v>
      </c>
      <c r="F4626" s="170">
        <v>24</v>
      </c>
      <c r="G4626" s="171">
        <v>4.2</v>
      </c>
      <c r="H4626" s="170" t="s">
        <v>1053</v>
      </c>
      <c r="I4626" s="171">
        <v>3.99</v>
      </c>
      <c r="J4626" s="169">
        <v>1</v>
      </c>
      <c r="K4626" s="154" cm="1">
        <f t="array" ref="K4626">ROUND(
IF(C4626="Beer",
SUM(LOOKUP(2,1/(SRP!$B$8:$B$10&lt;=E4626)/(SRP!$C$8:$C$10&gt;=E4626),SRP!$D$8:$D$10)*(G4626/100)*(E4626/1000)),
IF(C4626="Spirits",
SUM(LOOKUP(2,1/(SRP!$B$2:$B$7&lt;=E4626)/(SRP!$C$2:$C$7&gt;=E4626),SRP!$D$2:$D$7)*(G4626/100)*(E4626/1000)),
IF(AND(C4626="Wine",D4626="Fortified Wines"),
SUM(LOOKUP(2,1/(SRP!$B$26:$B$29&lt;=E4626)/(SRP!$C$26:$C$29&gt;=E4626),SRP!$D$26:$D$29)*(G4626/100)*(E4626/1000)),
IF(C4626="Wine",
SUM(LOOKUP(2,1/(SRP!$B$21:$B$25&lt;=E4626)/(SRP!$C$21:$C$25&gt;=E4626),SRP!$D$21:$D$25)*(G4626/100)*(E4626/1000)),
IF(AND(C4626="Ready to Drink",D4626="RTD-One Pour Cocktail&gt;7%&lt;=14.5"),
SUM(LOOKUP(2,1/(SRP!$B$16:$B$20&lt;=E4626)/(SRP!$C$16:$C$20&gt;=E4626),SRP!$D$16:$D$20)*(G4626/100)*(E4626/1000)),
IF(C4626="Ready to Drink",
SUM(LOOKUP(2,1/(SRP!$B$11:$B$15&lt;=E4626)/(SRP!$C$11:$C$15&gt;=E4626),SRP!$D$11:$D$15)*(G4626/100)*(E4626/1000)),
0)))))),2)</f>
        <v>1.55</v>
      </c>
      <c r="L4626" s="173" t="str">
        <f t="shared" si="72"/>
        <v>Beer473</v>
      </c>
      <c r="M4626" s="154">
        <f>VLOOKUP(L4626,'Slope %'!C:D,2,0)</f>
        <v>0.12</v>
      </c>
    </row>
    <row r="4627" spans="1:13" x14ac:dyDescent="0.25">
      <c r="A4627" s="169">
        <v>57704</v>
      </c>
      <c r="B4627" s="170" t="s">
        <v>3569</v>
      </c>
      <c r="C4627" s="170" t="s">
        <v>11</v>
      </c>
      <c r="D4627" s="170" t="s">
        <v>474</v>
      </c>
      <c r="E4627" s="170">
        <v>473</v>
      </c>
      <c r="F4627" s="170">
        <v>24</v>
      </c>
      <c r="G4627" s="171">
        <v>4.2</v>
      </c>
      <c r="H4627" s="170" t="s">
        <v>1053</v>
      </c>
      <c r="I4627" s="171">
        <v>3.99</v>
      </c>
      <c r="J4627" s="169">
        <v>1</v>
      </c>
      <c r="K4627" s="154" cm="1">
        <f t="array" ref="K4627">ROUND(
IF(C4627="Beer",
SUM(LOOKUP(2,1/(SRP!$B$8:$B$10&lt;=E4627)/(SRP!$C$8:$C$10&gt;=E4627),SRP!$D$8:$D$10)*(G4627/100)*(E4627/1000)),
IF(C4627="Spirits",
SUM(LOOKUP(2,1/(SRP!$B$2:$B$7&lt;=E4627)/(SRP!$C$2:$C$7&gt;=E4627),SRP!$D$2:$D$7)*(G4627/100)*(E4627/1000)),
IF(AND(C4627="Wine",D4627="Fortified Wines"),
SUM(LOOKUP(2,1/(SRP!$B$26:$B$29&lt;=E4627)/(SRP!$C$26:$C$29&gt;=E4627),SRP!$D$26:$D$29)*(G4627/100)*(E4627/1000)),
IF(C4627="Wine",
SUM(LOOKUP(2,1/(SRP!$B$21:$B$25&lt;=E4627)/(SRP!$C$21:$C$25&gt;=E4627),SRP!$D$21:$D$25)*(G4627/100)*(E4627/1000)),
IF(AND(C4627="Ready to Drink",D4627="RTD-One Pour Cocktail&gt;7%&lt;=14.5"),
SUM(LOOKUP(2,1/(SRP!$B$16:$B$20&lt;=E4627)/(SRP!$C$16:$C$20&gt;=E4627),SRP!$D$16:$D$20)*(G4627/100)*(E4627/1000)),
IF(C4627="Ready to Drink",
SUM(LOOKUP(2,1/(SRP!$B$11:$B$15&lt;=E4627)/(SRP!$C$11:$C$15&gt;=E4627),SRP!$D$11:$D$15)*(G4627/100)*(E4627/1000)),
0)))))),2)</f>
        <v>1.55</v>
      </c>
      <c r="L4627" s="173" t="str">
        <f t="shared" si="72"/>
        <v>Beer473</v>
      </c>
      <c r="M4627" s="154">
        <f>VLOOKUP(L4627,'Slope %'!C:D,2,0)</f>
        <v>0.12</v>
      </c>
    </row>
    <row r="4628" spans="1:13" x14ac:dyDescent="0.25">
      <c r="A4628" s="169">
        <v>57709</v>
      </c>
      <c r="B4628" s="170" t="s">
        <v>3570</v>
      </c>
      <c r="C4628" s="170" t="s">
        <v>11</v>
      </c>
      <c r="D4628" s="170" t="s">
        <v>211</v>
      </c>
      <c r="E4628" s="170">
        <v>355</v>
      </c>
      <c r="F4628" s="170">
        <v>24</v>
      </c>
      <c r="G4628" s="171">
        <v>3.8</v>
      </c>
      <c r="H4628" s="170" t="s">
        <v>13</v>
      </c>
      <c r="I4628" s="171">
        <v>2.33</v>
      </c>
      <c r="J4628" s="169">
        <v>1</v>
      </c>
      <c r="K4628" s="154" cm="1">
        <f t="array" ref="K4628">ROUND(
IF(C4628="Beer",
SUM(LOOKUP(2,1/(SRP!$B$8:$B$10&lt;=E4628)/(SRP!$C$8:$C$10&gt;=E4628),SRP!$D$8:$D$10)*(G4628/100)*(E4628/1000)),
IF(C4628="Spirits",
SUM(LOOKUP(2,1/(SRP!$B$2:$B$7&lt;=E4628)/(SRP!$C$2:$C$7&gt;=E4628),SRP!$D$2:$D$7)*(G4628/100)*(E4628/1000)),
IF(AND(C4628="Wine",D4628="Fortified Wines"),
SUM(LOOKUP(2,1/(SRP!$B$26:$B$29&lt;=E4628)/(SRP!$C$26:$C$29&gt;=E4628),SRP!$D$26:$D$29)*(G4628/100)*(E4628/1000)),
IF(C4628="Wine",
SUM(LOOKUP(2,1/(SRP!$B$21:$B$25&lt;=E4628)/(SRP!$C$21:$C$25&gt;=E4628),SRP!$D$21:$D$25)*(G4628/100)*(E4628/1000)),
IF(AND(C4628="Ready to Drink",D4628="RTD-One Pour Cocktail&gt;7%&lt;=14.5"),
SUM(LOOKUP(2,1/(SRP!$B$16:$B$20&lt;=E4628)/(SRP!$C$16:$C$20&gt;=E4628),SRP!$D$16:$D$20)*(G4628/100)*(E4628/1000)),
IF(C4628="Ready to Drink",
SUM(LOOKUP(2,1/(SRP!$B$11:$B$15&lt;=E4628)/(SRP!$C$11:$C$15&gt;=E4628),SRP!$D$11:$D$15)*(G4628/100)*(E4628/1000)),
0)))))),2)</f>
        <v>1.05</v>
      </c>
      <c r="L4628" s="173" t="str">
        <f t="shared" si="72"/>
        <v>Beer355</v>
      </c>
      <c r="M4628" s="154">
        <f>VLOOKUP(L4628,'Slope %'!C:D,2,0)</f>
        <v>0.12</v>
      </c>
    </row>
    <row r="4629" spans="1:13" x14ac:dyDescent="0.25">
      <c r="A4629" s="169">
        <v>57709</v>
      </c>
      <c r="B4629" s="170" t="s">
        <v>3570</v>
      </c>
      <c r="C4629" s="170" t="s">
        <v>11</v>
      </c>
      <c r="D4629" s="170" t="s">
        <v>211</v>
      </c>
      <c r="E4629" s="170">
        <v>355</v>
      </c>
      <c r="F4629" s="170">
        <v>24</v>
      </c>
      <c r="G4629" s="171">
        <v>3.8</v>
      </c>
      <c r="H4629" s="170" t="s">
        <v>13</v>
      </c>
      <c r="I4629" s="171">
        <v>2.33</v>
      </c>
      <c r="J4629" s="169">
        <v>1</v>
      </c>
      <c r="K4629" s="154" cm="1">
        <f t="array" ref="K4629">ROUND(
IF(C4629="Beer",
SUM(LOOKUP(2,1/(SRP!$B$8:$B$10&lt;=E4629)/(SRP!$C$8:$C$10&gt;=E4629),SRP!$D$8:$D$10)*(G4629/100)*(E4629/1000)),
IF(C4629="Spirits",
SUM(LOOKUP(2,1/(SRP!$B$2:$B$7&lt;=E4629)/(SRP!$C$2:$C$7&gt;=E4629),SRP!$D$2:$D$7)*(G4629/100)*(E4629/1000)),
IF(AND(C4629="Wine",D4629="Fortified Wines"),
SUM(LOOKUP(2,1/(SRP!$B$26:$B$29&lt;=E4629)/(SRP!$C$26:$C$29&gt;=E4629),SRP!$D$26:$D$29)*(G4629/100)*(E4629/1000)),
IF(C4629="Wine",
SUM(LOOKUP(2,1/(SRP!$B$21:$B$25&lt;=E4629)/(SRP!$C$21:$C$25&gt;=E4629),SRP!$D$21:$D$25)*(G4629/100)*(E4629/1000)),
IF(AND(C4629="Ready to Drink",D4629="RTD-One Pour Cocktail&gt;7%&lt;=14.5"),
SUM(LOOKUP(2,1/(SRP!$B$16:$B$20&lt;=E4629)/(SRP!$C$16:$C$20&gt;=E4629),SRP!$D$16:$D$20)*(G4629/100)*(E4629/1000)),
IF(C4629="Ready to Drink",
SUM(LOOKUP(2,1/(SRP!$B$11:$B$15&lt;=E4629)/(SRP!$C$11:$C$15&gt;=E4629),SRP!$D$11:$D$15)*(G4629/100)*(E4629/1000)),
0)))))),2)</f>
        <v>1.05</v>
      </c>
      <c r="L4629" s="173" t="str">
        <f t="shared" si="72"/>
        <v>Beer355</v>
      </c>
      <c r="M4629" s="154">
        <f>VLOOKUP(L4629,'Slope %'!C:D,2,0)</f>
        <v>0.12</v>
      </c>
    </row>
    <row r="4630" spans="1:13" x14ac:dyDescent="0.25">
      <c r="A4630" s="169">
        <v>57716</v>
      </c>
      <c r="B4630" s="170" t="s">
        <v>3571</v>
      </c>
      <c r="C4630" s="170" t="s">
        <v>24</v>
      </c>
      <c r="D4630" s="170" t="s">
        <v>46</v>
      </c>
      <c r="E4630" s="170">
        <v>200</v>
      </c>
      <c r="F4630" s="170">
        <v>24</v>
      </c>
      <c r="G4630" s="171">
        <v>11</v>
      </c>
      <c r="H4630" s="170" t="s">
        <v>378</v>
      </c>
      <c r="I4630" s="171">
        <v>8.99</v>
      </c>
      <c r="J4630" s="169">
        <v>1</v>
      </c>
      <c r="K4630" s="154" cm="1">
        <f t="array" ref="K4630">ROUND(
IF(C4630="Beer",
SUM(LOOKUP(2,1/(SRP!$B$8:$B$10&lt;=E4630)/(SRP!$C$8:$C$10&gt;=E4630),SRP!$D$8:$D$10)*(G4630/100)*(E4630/1000)),
IF(C4630="Spirits",
SUM(LOOKUP(2,1/(SRP!$B$2:$B$7&lt;=E4630)/(SRP!$C$2:$C$7&gt;=E4630),SRP!$D$2:$D$7)*(G4630/100)*(E4630/1000)),
IF(AND(C4630="Wine",D4630="Fortified Wines"),
SUM(LOOKUP(2,1/(SRP!$B$26:$B$29&lt;=E4630)/(SRP!$C$26:$C$29&gt;=E4630),SRP!$D$26:$D$29)*(G4630/100)*(E4630/1000)),
IF(C4630="Wine",
SUM(LOOKUP(2,1/(SRP!$B$21:$B$25&lt;=E4630)/(SRP!$C$21:$C$25&gt;=E4630),SRP!$D$21:$D$25)*(G4630/100)*(E4630/1000)),
IF(AND(C4630="Ready to Drink",D4630="RTD-One Pour Cocktail&gt;7%&lt;=14.5"),
SUM(LOOKUP(2,1/(SRP!$B$16:$B$20&lt;=E4630)/(SRP!$C$16:$C$20&gt;=E4630),SRP!$D$16:$D$20)*(G4630/100)*(E4630/1000)),
IF(C4630="Ready to Drink",
SUM(LOOKUP(2,1/(SRP!$B$11:$B$15&lt;=E4630)/(SRP!$C$11:$C$15&gt;=E4630),SRP!$D$11:$D$15)*(G4630/100)*(E4630/1000)),
0)))))),2)</f>
        <v>2.4700000000000002</v>
      </c>
      <c r="L4630" s="173" t="str">
        <f t="shared" si="72"/>
        <v>Wine200</v>
      </c>
      <c r="M4630" s="154">
        <f>VLOOKUP(L4630,'Slope %'!C:D,2,0)</f>
        <v>0.12</v>
      </c>
    </row>
    <row r="4631" spans="1:13" x14ac:dyDescent="0.25">
      <c r="A4631" s="169">
        <v>57737</v>
      </c>
      <c r="B4631" s="170" t="s">
        <v>3572</v>
      </c>
      <c r="C4631" s="170" t="s">
        <v>263</v>
      </c>
      <c r="D4631" s="170" t="s">
        <v>264</v>
      </c>
      <c r="E4631" s="170">
        <v>473</v>
      </c>
      <c r="F4631" s="170">
        <v>24</v>
      </c>
      <c r="G4631" s="171">
        <v>7</v>
      </c>
      <c r="H4631" s="170" t="s">
        <v>3142</v>
      </c>
      <c r="I4631" s="171">
        <v>4.1900000000000004</v>
      </c>
      <c r="J4631" s="169">
        <v>1</v>
      </c>
      <c r="K4631" s="154" cm="1">
        <f t="array" ref="K4631">ROUND(
IF(C4631="Beer",
SUM(LOOKUP(2,1/(SRP!$B$8:$B$10&lt;=E4631)/(SRP!$C$8:$C$10&gt;=E4631),SRP!$D$8:$D$10)*(G4631/100)*(E4631/1000)),
IF(C4631="Spirits",
SUM(LOOKUP(2,1/(SRP!$B$2:$B$7&lt;=E4631)/(SRP!$C$2:$C$7&gt;=E4631),SRP!$D$2:$D$7)*(G4631/100)*(E4631/1000)),
IF(AND(C4631="Wine",D4631="Fortified Wines"),
SUM(LOOKUP(2,1/(SRP!$B$26:$B$29&lt;=E4631)/(SRP!$C$26:$C$29&gt;=E4631),SRP!$D$26:$D$29)*(G4631/100)*(E4631/1000)),
IF(C4631="Wine",
SUM(LOOKUP(2,1/(SRP!$B$21:$B$25&lt;=E4631)/(SRP!$C$21:$C$25&gt;=E4631),SRP!$D$21:$D$25)*(G4631/100)*(E4631/1000)),
IF(AND(C4631="Ready to Drink",D4631="RTD-One Pour Cocktail&gt;7%&lt;=14.5"),
SUM(LOOKUP(2,1/(SRP!$B$16:$B$20&lt;=E4631)/(SRP!$C$16:$C$20&gt;=E4631),SRP!$D$16:$D$20)*(G4631/100)*(E4631/1000)),
IF(C4631="Ready to Drink",
SUM(LOOKUP(2,1/(SRP!$B$11:$B$15&lt;=E4631)/(SRP!$C$11:$C$15&gt;=E4631),SRP!$D$11:$D$15)*(G4631/100)*(E4631/1000)),
0)))))),2)</f>
        <v>2.74</v>
      </c>
      <c r="L4631" s="173" t="str">
        <f t="shared" si="72"/>
        <v>Ready to Drink473</v>
      </c>
      <c r="M4631" s="154">
        <f>VLOOKUP(L4631,'Slope %'!C:D,2,0)</f>
        <v>0.12</v>
      </c>
    </row>
    <row r="4632" spans="1:13" x14ac:dyDescent="0.25">
      <c r="A4632" s="169">
        <v>57737</v>
      </c>
      <c r="B4632" s="170" t="s">
        <v>3572</v>
      </c>
      <c r="C4632" s="170" t="s">
        <v>263</v>
      </c>
      <c r="D4632" s="170" t="s">
        <v>264</v>
      </c>
      <c r="E4632" s="170">
        <v>473</v>
      </c>
      <c r="F4632" s="170">
        <v>24</v>
      </c>
      <c r="G4632" s="171">
        <v>7</v>
      </c>
      <c r="H4632" s="170" t="s">
        <v>3142</v>
      </c>
      <c r="I4632" s="171">
        <v>4.1900000000000004</v>
      </c>
      <c r="J4632" s="169">
        <v>1</v>
      </c>
      <c r="K4632" s="154" cm="1">
        <f t="array" ref="K4632">ROUND(
IF(C4632="Beer",
SUM(LOOKUP(2,1/(SRP!$B$8:$B$10&lt;=E4632)/(SRP!$C$8:$C$10&gt;=E4632),SRP!$D$8:$D$10)*(G4632/100)*(E4632/1000)),
IF(C4632="Spirits",
SUM(LOOKUP(2,1/(SRP!$B$2:$B$7&lt;=E4632)/(SRP!$C$2:$C$7&gt;=E4632),SRP!$D$2:$D$7)*(G4632/100)*(E4632/1000)),
IF(AND(C4632="Wine",D4632="Fortified Wines"),
SUM(LOOKUP(2,1/(SRP!$B$26:$B$29&lt;=E4632)/(SRP!$C$26:$C$29&gt;=E4632),SRP!$D$26:$D$29)*(G4632/100)*(E4632/1000)),
IF(C4632="Wine",
SUM(LOOKUP(2,1/(SRP!$B$21:$B$25&lt;=E4632)/(SRP!$C$21:$C$25&gt;=E4632),SRP!$D$21:$D$25)*(G4632/100)*(E4632/1000)),
IF(AND(C4632="Ready to Drink",D4632="RTD-One Pour Cocktail&gt;7%&lt;=14.5"),
SUM(LOOKUP(2,1/(SRP!$B$16:$B$20&lt;=E4632)/(SRP!$C$16:$C$20&gt;=E4632),SRP!$D$16:$D$20)*(G4632/100)*(E4632/1000)),
IF(C4632="Ready to Drink",
SUM(LOOKUP(2,1/(SRP!$B$11:$B$15&lt;=E4632)/(SRP!$C$11:$C$15&gt;=E4632),SRP!$D$11:$D$15)*(G4632/100)*(E4632/1000)),
0)))))),2)</f>
        <v>2.74</v>
      </c>
      <c r="L4632" s="173" t="str">
        <f t="shared" si="72"/>
        <v>Ready to Drink473</v>
      </c>
      <c r="M4632" s="154">
        <f>VLOOKUP(L4632,'Slope %'!C:D,2,0)</f>
        <v>0.12</v>
      </c>
    </row>
    <row r="4633" spans="1:13" x14ac:dyDescent="0.25">
      <c r="A4633" s="169">
        <v>57739</v>
      </c>
      <c r="B4633" s="170" t="s">
        <v>3573</v>
      </c>
      <c r="C4633" s="170" t="s">
        <v>15</v>
      </c>
      <c r="D4633" s="170" t="s">
        <v>252</v>
      </c>
      <c r="E4633" s="170">
        <v>750</v>
      </c>
      <c r="F4633" s="170">
        <v>12</v>
      </c>
      <c r="G4633" s="171">
        <v>30</v>
      </c>
      <c r="H4633" s="170" t="s">
        <v>20</v>
      </c>
      <c r="I4633" s="171">
        <v>51.99</v>
      </c>
      <c r="J4633" s="169">
        <v>1</v>
      </c>
      <c r="K4633" s="154" cm="1">
        <f t="array" ref="K4633">ROUND(
IF(C4633="Beer",
SUM(LOOKUP(2,1/(SRP!$B$8:$B$10&lt;=E4633)/(SRP!$C$8:$C$10&gt;=E4633),SRP!$D$8:$D$10)*(G4633/100)*(E4633/1000)),
IF(C4633="Spirits",
SUM(LOOKUP(2,1/(SRP!$B$2:$B$7&lt;=E4633)/(SRP!$C$2:$C$7&gt;=E4633),SRP!$D$2:$D$7)*(G4633/100)*(E4633/1000)),
IF(AND(C4633="Wine",D4633="Fortified Wines"),
SUM(LOOKUP(2,1/(SRP!$B$26:$B$29&lt;=E4633)/(SRP!$C$26:$C$29&gt;=E4633),SRP!$D$26:$D$29)*(G4633/100)*(E4633/1000)),
IF(C4633="Wine",
SUM(LOOKUP(2,1/(SRP!$B$21:$B$25&lt;=E4633)/(SRP!$C$21:$C$25&gt;=E4633),SRP!$D$21:$D$25)*(G4633/100)*(E4633/1000)),
IF(AND(C4633="Ready to Drink",D4633="RTD-One Pour Cocktail&gt;7%&lt;=14.5"),
SUM(LOOKUP(2,1/(SRP!$B$16:$B$20&lt;=E4633)/(SRP!$C$16:$C$20&gt;=E4633),SRP!$D$16:$D$20)*(G4633/100)*(E4633/1000)),
IF(C4633="Ready to Drink",
SUM(LOOKUP(2,1/(SRP!$B$11:$B$15&lt;=E4633)/(SRP!$C$11:$C$15&gt;=E4633),SRP!$D$11:$D$15)*(G4633/100)*(E4633/1000)),
0)))))),2)</f>
        <v>17.57</v>
      </c>
      <c r="L4633" s="173" t="str">
        <f t="shared" si="72"/>
        <v>Spirits750</v>
      </c>
      <c r="M4633" s="154">
        <f>VLOOKUP(L4633,'Slope %'!C:D,2,0)</f>
        <v>7.0000000000000007E-2</v>
      </c>
    </row>
    <row r="4634" spans="1:13" x14ac:dyDescent="0.25">
      <c r="A4634" s="169">
        <v>57740</v>
      </c>
      <c r="B4634" s="170" t="s">
        <v>3574</v>
      </c>
      <c r="C4634" s="170" t="s">
        <v>263</v>
      </c>
      <c r="D4634" s="170" t="s">
        <v>332</v>
      </c>
      <c r="E4634" s="170">
        <v>1600</v>
      </c>
      <c r="F4634" s="170">
        <v>8</v>
      </c>
      <c r="G4634" s="171">
        <v>7</v>
      </c>
      <c r="H4634" s="170" t="s">
        <v>3142</v>
      </c>
      <c r="I4634" s="171">
        <v>12.99</v>
      </c>
      <c r="J4634" s="169">
        <v>4</v>
      </c>
      <c r="K4634" s="154" cm="1">
        <f t="array" ref="K4634">ROUND(
IF(C4634="Beer",
SUM(LOOKUP(2,1/(SRP!$B$8:$B$10&lt;=E4634)/(SRP!$C$8:$C$10&gt;=E4634),SRP!$D$8:$D$10)*(G4634/100)*(E4634/1000)),
IF(C4634="Spirits",
SUM(LOOKUP(2,1/(SRP!$B$2:$B$7&lt;=E4634)/(SRP!$C$2:$C$7&gt;=E4634),SRP!$D$2:$D$7)*(G4634/100)*(E4634/1000)),
IF(AND(C4634="Wine",D4634="Fortified Wines"),
SUM(LOOKUP(2,1/(SRP!$B$26:$B$29&lt;=E4634)/(SRP!$C$26:$C$29&gt;=E4634),SRP!$D$26:$D$29)*(G4634/100)*(E4634/1000)),
IF(C4634="Wine",
SUM(LOOKUP(2,1/(SRP!$B$21:$B$25&lt;=E4634)/(SRP!$C$21:$C$25&gt;=E4634),SRP!$D$21:$D$25)*(G4634/100)*(E4634/1000)),
IF(AND(C4634="Ready to Drink",D4634="RTD-One Pour Cocktail&gt;7%&lt;=14.5"),
SUM(LOOKUP(2,1/(SRP!$B$16:$B$20&lt;=E4634)/(SRP!$C$16:$C$20&gt;=E4634),SRP!$D$16:$D$20)*(G4634/100)*(E4634/1000)),
IF(C4634="Ready to Drink",
SUM(LOOKUP(2,1/(SRP!$B$11:$B$15&lt;=E4634)/(SRP!$C$11:$C$15&gt;=E4634),SRP!$D$11:$D$15)*(G4634/100)*(E4634/1000)),
0)))))),2)</f>
        <v>8.74</v>
      </c>
      <c r="L4634" s="173" t="str">
        <f t="shared" si="72"/>
        <v>Ready to Drink1600</v>
      </c>
      <c r="M4634" s="154">
        <f>VLOOKUP(L4634,'Slope %'!C:D,2,0)</f>
        <v>0.1</v>
      </c>
    </row>
    <row r="4635" spans="1:13" x14ac:dyDescent="0.25">
      <c r="A4635" s="169">
        <v>57740</v>
      </c>
      <c r="B4635" s="170" t="s">
        <v>3574</v>
      </c>
      <c r="C4635" s="170" t="s">
        <v>263</v>
      </c>
      <c r="D4635" s="170" t="s">
        <v>332</v>
      </c>
      <c r="E4635" s="170">
        <v>1600</v>
      </c>
      <c r="F4635" s="170">
        <v>8</v>
      </c>
      <c r="G4635" s="171">
        <v>7</v>
      </c>
      <c r="H4635" s="170" t="s">
        <v>3142</v>
      </c>
      <c r="I4635" s="171">
        <v>12.99</v>
      </c>
      <c r="J4635" s="169">
        <v>4</v>
      </c>
      <c r="K4635" s="154" cm="1">
        <f t="array" ref="K4635">ROUND(
IF(C4635="Beer",
SUM(LOOKUP(2,1/(SRP!$B$8:$B$10&lt;=E4635)/(SRP!$C$8:$C$10&gt;=E4635),SRP!$D$8:$D$10)*(G4635/100)*(E4635/1000)),
IF(C4635="Spirits",
SUM(LOOKUP(2,1/(SRP!$B$2:$B$7&lt;=E4635)/(SRP!$C$2:$C$7&gt;=E4635),SRP!$D$2:$D$7)*(G4635/100)*(E4635/1000)),
IF(AND(C4635="Wine",D4635="Fortified Wines"),
SUM(LOOKUP(2,1/(SRP!$B$26:$B$29&lt;=E4635)/(SRP!$C$26:$C$29&gt;=E4635),SRP!$D$26:$D$29)*(G4635/100)*(E4635/1000)),
IF(C4635="Wine",
SUM(LOOKUP(2,1/(SRP!$B$21:$B$25&lt;=E4635)/(SRP!$C$21:$C$25&gt;=E4635),SRP!$D$21:$D$25)*(G4635/100)*(E4635/1000)),
IF(AND(C4635="Ready to Drink",D4635="RTD-One Pour Cocktail&gt;7%&lt;=14.5"),
SUM(LOOKUP(2,1/(SRP!$B$16:$B$20&lt;=E4635)/(SRP!$C$16:$C$20&gt;=E4635),SRP!$D$16:$D$20)*(G4635/100)*(E4635/1000)),
IF(C4635="Ready to Drink",
SUM(LOOKUP(2,1/(SRP!$B$11:$B$15&lt;=E4635)/(SRP!$C$11:$C$15&gt;=E4635),SRP!$D$11:$D$15)*(G4635/100)*(E4635/1000)),
0)))))),2)</f>
        <v>8.74</v>
      </c>
      <c r="L4635" s="173" t="str">
        <f t="shared" si="72"/>
        <v>Ready to Drink1600</v>
      </c>
      <c r="M4635" s="154">
        <f>VLOOKUP(L4635,'Slope %'!C:D,2,0)</f>
        <v>0.1</v>
      </c>
    </row>
    <row r="4636" spans="1:13" x14ac:dyDescent="0.25">
      <c r="A4636" s="169">
        <v>57741</v>
      </c>
      <c r="B4636" s="170" t="s">
        <v>3575</v>
      </c>
      <c r="C4636" s="170" t="s">
        <v>263</v>
      </c>
      <c r="D4636" s="170" t="s">
        <v>332</v>
      </c>
      <c r="E4636" s="170">
        <v>1600</v>
      </c>
      <c r="F4636" s="170">
        <v>8</v>
      </c>
      <c r="G4636" s="171">
        <v>7</v>
      </c>
      <c r="H4636" s="170" t="s">
        <v>3142</v>
      </c>
      <c r="I4636" s="171">
        <v>12.99</v>
      </c>
      <c r="J4636" s="169">
        <v>4</v>
      </c>
      <c r="K4636" s="154" cm="1">
        <f t="array" ref="K4636">ROUND(
IF(C4636="Beer",
SUM(LOOKUP(2,1/(SRP!$B$8:$B$10&lt;=E4636)/(SRP!$C$8:$C$10&gt;=E4636),SRP!$D$8:$D$10)*(G4636/100)*(E4636/1000)),
IF(C4636="Spirits",
SUM(LOOKUP(2,1/(SRP!$B$2:$B$7&lt;=E4636)/(SRP!$C$2:$C$7&gt;=E4636),SRP!$D$2:$D$7)*(G4636/100)*(E4636/1000)),
IF(AND(C4636="Wine",D4636="Fortified Wines"),
SUM(LOOKUP(2,1/(SRP!$B$26:$B$29&lt;=E4636)/(SRP!$C$26:$C$29&gt;=E4636),SRP!$D$26:$D$29)*(G4636/100)*(E4636/1000)),
IF(C4636="Wine",
SUM(LOOKUP(2,1/(SRP!$B$21:$B$25&lt;=E4636)/(SRP!$C$21:$C$25&gt;=E4636),SRP!$D$21:$D$25)*(G4636/100)*(E4636/1000)),
IF(AND(C4636="Ready to Drink",D4636="RTD-One Pour Cocktail&gt;7%&lt;=14.5"),
SUM(LOOKUP(2,1/(SRP!$B$16:$B$20&lt;=E4636)/(SRP!$C$16:$C$20&gt;=E4636),SRP!$D$16:$D$20)*(G4636/100)*(E4636/1000)),
IF(C4636="Ready to Drink",
SUM(LOOKUP(2,1/(SRP!$B$11:$B$15&lt;=E4636)/(SRP!$C$11:$C$15&gt;=E4636),SRP!$D$11:$D$15)*(G4636/100)*(E4636/1000)),
0)))))),2)</f>
        <v>8.74</v>
      </c>
      <c r="L4636" s="173" t="str">
        <f t="shared" si="72"/>
        <v>Ready to Drink1600</v>
      </c>
      <c r="M4636" s="154">
        <f>VLOOKUP(L4636,'Slope %'!C:D,2,0)</f>
        <v>0.1</v>
      </c>
    </row>
    <row r="4637" spans="1:13" x14ac:dyDescent="0.25">
      <c r="A4637" s="169">
        <v>57741</v>
      </c>
      <c r="B4637" s="170" t="s">
        <v>3575</v>
      </c>
      <c r="C4637" s="170" t="s">
        <v>263</v>
      </c>
      <c r="D4637" s="170" t="s">
        <v>332</v>
      </c>
      <c r="E4637" s="170">
        <v>1600</v>
      </c>
      <c r="F4637" s="170">
        <v>8</v>
      </c>
      <c r="G4637" s="171">
        <v>7</v>
      </c>
      <c r="H4637" s="170" t="s">
        <v>3142</v>
      </c>
      <c r="I4637" s="171">
        <v>12.99</v>
      </c>
      <c r="J4637" s="169">
        <v>4</v>
      </c>
      <c r="K4637" s="154" cm="1">
        <f t="array" ref="K4637">ROUND(
IF(C4637="Beer",
SUM(LOOKUP(2,1/(SRP!$B$8:$B$10&lt;=E4637)/(SRP!$C$8:$C$10&gt;=E4637),SRP!$D$8:$D$10)*(G4637/100)*(E4637/1000)),
IF(C4637="Spirits",
SUM(LOOKUP(2,1/(SRP!$B$2:$B$7&lt;=E4637)/(SRP!$C$2:$C$7&gt;=E4637),SRP!$D$2:$D$7)*(G4637/100)*(E4637/1000)),
IF(AND(C4637="Wine",D4637="Fortified Wines"),
SUM(LOOKUP(2,1/(SRP!$B$26:$B$29&lt;=E4637)/(SRP!$C$26:$C$29&gt;=E4637),SRP!$D$26:$D$29)*(G4637/100)*(E4637/1000)),
IF(C4637="Wine",
SUM(LOOKUP(2,1/(SRP!$B$21:$B$25&lt;=E4637)/(SRP!$C$21:$C$25&gt;=E4637),SRP!$D$21:$D$25)*(G4637/100)*(E4637/1000)),
IF(AND(C4637="Ready to Drink",D4637="RTD-One Pour Cocktail&gt;7%&lt;=14.5"),
SUM(LOOKUP(2,1/(SRP!$B$16:$B$20&lt;=E4637)/(SRP!$C$16:$C$20&gt;=E4637),SRP!$D$16:$D$20)*(G4637/100)*(E4637/1000)),
IF(C4637="Ready to Drink",
SUM(LOOKUP(2,1/(SRP!$B$11:$B$15&lt;=E4637)/(SRP!$C$11:$C$15&gt;=E4637),SRP!$D$11:$D$15)*(G4637/100)*(E4637/1000)),
0)))))),2)</f>
        <v>8.74</v>
      </c>
      <c r="L4637" s="173" t="str">
        <f t="shared" si="72"/>
        <v>Ready to Drink1600</v>
      </c>
      <c r="M4637" s="154">
        <f>VLOOKUP(L4637,'Slope %'!C:D,2,0)</f>
        <v>0.1</v>
      </c>
    </row>
    <row r="4638" spans="1:13" x14ac:dyDescent="0.25">
      <c r="A4638" s="169">
        <v>57745</v>
      </c>
      <c r="B4638" s="170" t="s">
        <v>3576</v>
      </c>
      <c r="C4638" s="170" t="s">
        <v>263</v>
      </c>
      <c r="D4638" s="170" t="s">
        <v>264</v>
      </c>
      <c r="E4638" s="170">
        <v>4260</v>
      </c>
      <c r="F4638" s="170">
        <v>2</v>
      </c>
      <c r="G4638" s="171">
        <v>7</v>
      </c>
      <c r="H4638" s="170" t="s">
        <v>3142</v>
      </c>
      <c r="I4638" s="171">
        <v>30.99</v>
      </c>
      <c r="J4638" s="169">
        <v>12</v>
      </c>
      <c r="K4638" s="154" cm="1">
        <f t="array" ref="K4638">ROUND(
IF(C4638="Beer",
SUM(LOOKUP(2,1/(SRP!$B$8:$B$10&lt;=E4638)/(SRP!$C$8:$C$10&gt;=E4638),SRP!$D$8:$D$10)*(G4638/100)*(E4638/1000)),
IF(C4638="Spirits",
SUM(LOOKUP(2,1/(SRP!$B$2:$B$7&lt;=E4638)/(SRP!$C$2:$C$7&gt;=E4638),SRP!$D$2:$D$7)*(G4638/100)*(E4638/1000)),
IF(AND(C4638="Wine",D4638="Fortified Wines"),
SUM(LOOKUP(2,1/(SRP!$B$26:$B$29&lt;=E4638)/(SRP!$C$26:$C$29&gt;=E4638),SRP!$D$26:$D$29)*(G4638/100)*(E4638/1000)),
IF(C4638="Wine",
SUM(LOOKUP(2,1/(SRP!$B$21:$B$25&lt;=E4638)/(SRP!$C$21:$C$25&gt;=E4638),SRP!$D$21:$D$25)*(G4638/100)*(E4638/1000)),
IF(AND(C4638="Ready to Drink",D4638="RTD-One Pour Cocktail&gt;7%&lt;=14.5"),
SUM(LOOKUP(2,1/(SRP!$B$16:$B$20&lt;=E4638)/(SRP!$C$16:$C$20&gt;=E4638),SRP!$D$16:$D$20)*(G4638/100)*(E4638/1000)),
IF(C4638="Ready to Drink",
SUM(LOOKUP(2,1/(SRP!$B$11:$B$15&lt;=E4638)/(SRP!$C$11:$C$15&gt;=E4638),SRP!$D$11:$D$15)*(G4638/100)*(E4638/1000)),
0)))))),2)</f>
        <v>23.28</v>
      </c>
      <c r="L4638" s="173" t="str">
        <f t="shared" si="72"/>
        <v>Ready to Drink4260</v>
      </c>
      <c r="M4638" s="154">
        <f>VLOOKUP(L4638,'Slope %'!C:D,2,0)</f>
        <v>7.0000000000000007E-2</v>
      </c>
    </row>
    <row r="4639" spans="1:13" x14ac:dyDescent="0.25">
      <c r="A4639" s="169">
        <v>57745</v>
      </c>
      <c r="B4639" s="170" t="s">
        <v>3576</v>
      </c>
      <c r="C4639" s="170" t="s">
        <v>263</v>
      </c>
      <c r="D4639" s="170" t="s">
        <v>264</v>
      </c>
      <c r="E4639" s="170">
        <v>4260</v>
      </c>
      <c r="F4639" s="170">
        <v>2</v>
      </c>
      <c r="G4639" s="171">
        <v>7</v>
      </c>
      <c r="H4639" s="170" t="s">
        <v>3142</v>
      </c>
      <c r="I4639" s="171">
        <v>30.99</v>
      </c>
      <c r="J4639" s="169">
        <v>12</v>
      </c>
      <c r="K4639" s="154" cm="1">
        <f t="array" ref="K4639">ROUND(
IF(C4639="Beer",
SUM(LOOKUP(2,1/(SRP!$B$8:$B$10&lt;=E4639)/(SRP!$C$8:$C$10&gt;=E4639),SRP!$D$8:$D$10)*(G4639/100)*(E4639/1000)),
IF(C4639="Spirits",
SUM(LOOKUP(2,1/(SRP!$B$2:$B$7&lt;=E4639)/(SRP!$C$2:$C$7&gt;=E4639),SRP!$D$2:$D$7)*(G4639/100)*(E4639/1000)),
IF(AND(C4639="Wine",D4639="Fortified Wines"),
SUM(LOOKUP(2,1/(SRP!$B$26:$B$29&lt;=E4639)/(SRP!$C$26:$C$29&gt;=E4639),SRP!$D$26:$D$29)*(G4639/100)*(E4639/1000)),
IF(C4639="Wine",
SUM(LOOKUP(2,1/(SRP!$B$21:$B$25&lt;=E4639)/(SRP!$C$21:$C$25&gt;=E4639),SRP!$D$21:$D$25)*(G4639/100)*(E4639/1000)),
IF(AND(C4639="Ready to Drink",D4639="RTD-One Pour Cocktail&gt;7%&lt;=14.5"),
SUM(LOOKUP(2,1/(SRP!$B$16:$B$20&lt;=E4639)/(SRP!$C$16:$C$20&gt;=E4639),SRP!$D$16:$D$20)*(G4639/100)*(E4639/1000)),
IF(C4639="Ready to Drink",
SUM(LOOKUP(2,1/(SRP!$B$11:$B$15&lt;=E4639)/(SRP!$C$11:$C$15&gt;=E4639),SRP!$D$11:$D$15)*(G4639/100)*(E4639/1000)),
0)))))),2)</f>
        <v>23.28</v>
      </c>
      <c r="L4639" s="173" t="str">
        <f t="shared" si="72"/>
        <v>Ready to Drink4260</v>
      </c>
      <c r="M4639" s="154">
        <f>VLOOKUP(L4639,'Slope %'!C:D,2,0)</f>
        <v>7.0000000000000007E-2</v>
      </c>
    </row>
    <row r="4640" spans="1:13" x14ac:dyDescent="0.25">
      <c r="A4640" s="169">
        <v>57752</v>
      </c>
      <c r="B4640" s="170" t="s">
        <v>3577</v>
      </c>
      <c r="C4640" s="170" t="s">
        <v>24</v>
      </c>
      <c r="D4640" s="170" t="s">
        <v>166</v>
      </c>
      <c r="E4640" s="170">
        <v>750</v>
      </c>
      <c r="F4640" s="170">
        <v>12</v>
      </c>
      <c r="G4640" s="171">
        <v>11.5</v>
      </c>
      <c r="H4640" s="170" t="s">
        <v>26</v>
      </c>
      <c r="I4640" s="171">
        <v>13.49</v>
      </c>
      <c r="J4640" s="169">
        <v>1</v>
      </c>
      <c r="K4640" s="154" cm="1">
        <f t="array" ref="K4640">ROUND(
IF(C4640="Beer",
SUM(LOOKUP(2,1/(SRP!$B$8:$B$10&lt;=E4640)/(SRP!$C$8:$C$10&gt;=E4640),SRP!$D$8:$D$10)*(G4640/100)*(E4640/1000)),
IF(C4640="Spirits",
SUM(LOOKUP(2,1/(SRP!$B$2:$B$7&lt;=E4640)/(SRP!$C$2:$C$7&gt;=E4640),SRP!$D$2:$D$7)*(G4640/100)*(E4640/1000)),
IF(AND(C4640="Wine",D4640="Fortified Wines"),
SUM(LOOKUP(2,1/(SRP!$B$26:$B$29&lt;=E4640)/(SRP!$C$26:$C$29&gt;=E4640),SRP!$D$26:$D$29)*(G4640/100)*(E4640/1000)),
IF(C4640="Wine",
SUM(LOOKUP(2,1/(SRP!$B$21:$B$25&lt;=E4640)/(SRP!$C$21:$C$25&gt;=E4640),SRP!$D$21:$D$25)*(G4640/100)*(E4640/1000)),
IF(AND(C4640="Ready to Drink",D4640="RTD-One Pour Cocktail&gt;7%&lt;=14.5"),
SUM(LOOKUP(2,1/(SRP!$B$16:$B$20&lt;=E4640)/(SRP!$C$16:$C$20&gt;=E4640),SRP!$D$16:$D$20)*(G4640/100)*(E4640/1000)),
IF(C4640="Ready to Drink",
SUM(LOOKUP(2,1/(SRP!$B$11:$B$15&lt;=E4640)/(SRP!$C$11:$C$15&gt;=E4640),SRP!$D$11:$D$15)*(G4640/100)*(E4640/1000)),
0)))))),2)</f>
        <v>6.73</v>
      </c>
      <c r="L4640" s="173" t="str">
        <f t="shared" si="72"/>
        <v>Wine750</v>
      </c>
      <c r="M4640" s="154">
        <f>VLOOKUP(L4640,'Slope %'!C:D,2,0)</f>
        <v>0.1</v>
      </c>
    </row>
    <row r="4641" spans="1:13" x14ac:dyDescent="0.25">
      <c r="A4641" s="169">
        <v>57765</v>
      </c>
      <c r="B4641" s="170" t="s">
        <v>3578</v>
      </c>
      <c r="C4641" s="170" t="s">
        <v>15</v>
      </c>
      <c r="D4641" s="170" t="s">
        <v>51</v>
      </c>
      <c r="E4641" s="170">
        <v>750</v>
      </c>
      <c r="F4641" s="170">
        <v>6</v>
      </c>
      <c r="G4641" s="171">
        <v>42</v>
      </c>
      <c r="H4641" s="170" t="s">
        <v>20</v>
      </c>
      <c r="I4641" s="171">
        <v>42.99</v>
      </c>
      <c r="J4641" s="169">
        <v>1</v>
      </c>
      <c r="K4641" s="154" cm="1">
        <f t="array" ref="K4641">ROUND(
IF(C4641="Beer",
SUM(LOOKUP(2,1/(SRP!$B$8:$B$10&lt;=E4641)/(SRP!$C$8:$C$10&gt;=E4641),SRP!$D$8:$D$10)*(G4641/100)*(E4641/1000)),
IF(C4641="Spirits",
SUM(LOOKUP(2,1/(SRP!$B$2:$B$7&lt;=E4641)/(SRP!$C$2:$C$7&gt;=E4641),SRP!$D$2:$D$7)*(G4641/100)*(E4641/1000)),
IF(AND(C4641="Wine",D4641="Fortified Wines"),
SUM(LOOKUP(2,1/(SRP!$B$26:$B$29&lt;=E4641)/(SRP!$C$26:$C$29&gt;=E4641),SRP!$D$26:$D$29)*(G4641/100)*(E4641/1000)),
IF(C4641="Wine",
SUM(LOOKUP(2,1/(SRP!$B$21:$B$25&lt;=E4641)/(SRP!$C$21:$C$25&gt;=E4641),SRP!$D$21:$D$25)*(G4641/100)*(E4641/1000)),
IF(AND(C4641="Ready to Drink",D4641="RTD-One Pour Cocktail&gt;7%&lt;=14.5"),
SUM(LOOKUP(2,1/(SRP!$B$16:$B$20&lt;=E4641)/(SRP!$C$16:$C$20&gt;=E4641),SRP!$D$16:$D$20)*(G4641/100)*(E4641/1000)),
IF(C4641="Ready to Drink",
SUM(LOOKUP(2,1/(SRP!$B$11:$B$15&lt;=E4641)/(SRP!$C$11:$C$15&gt;=E4641),SRP!$D$11:$D$15)*(G4641/100)*(E4641/1000)),
0)))))),2)</f>
        <v>24.59</v>
      </c>
      <c r="L4641" s="173" t="str">
        <f t="shared" si="72"/>
        <v>Spirits750</v>
      </c>
      <c r="M4641" s="154">
        <f>VLOOKUP(L4641,'Slope %'!C:D,2,0)</f>
        <v>7.0000000000000007E-2</v>
      </c>
    </row>
    <row r="4642" spans="1:13" x14ac:dyDescent="0.25">
      <c r="A4642" s="169">
        <v>57767</v>
      </c>
      <c r="B4642" s="170" t="s">
        <v>3579</v>
      </c>
      <c r="C4642" s="170" t="s">
        <v>15</v>
      </c>
      <c r="D4642" s="170" t="s">
        <v>1399</v>
      </c>
      <c r="E4642" s="170">
        <v>750</v>
      </c>
      <c r="F4642" s="170">
        <v>6</v>
      </c>
      <c r="G4642" s="171">
        <v>43</v>
      </c>
      <c r="H4642" s="170" t="s">
        <v>29</v>
      </c>
      <c r="I4642" s="171">
        <v>31.49</v>
      </c>
      <c r="J4642" s="169">
        <v>1</v>
      </c>
      <c r="K4642" s="154" cm="1">
        <f t="array" ref="K4642">ROUND(
IF(C4642="Beer",
SUM(LOOKUP(2,1/(SRP!$B$8:$B$10&lt;=E4642)/(SRP!$C$8:$C$10&gt;=E4642),SRP!$D$8:$D$10)*(G4642/100)*(E4642/1000)),
IF(C4642="Spirits",
SUM(LOOKUP(2,1/(SRP!$B$2:$B$7&lt;=E4642)/(SRP!$C$2:$C$7&gt;=E4642),SRP!$D$2:$D$7)*(G4642/100)*(E4642/1000)),
IF(AND(C4642="Wine",D4642="Fortified Wines"),
SUM(LOOKUP(2,1/(SRP!$B$26:$B$29&lt;=E4642)/(SRP!$C$26:$C$29&gt;=E4642),SRP!$D$26:$D$29)*(G4642/100)*(E4642/1000)),
IF(C4642="Wine",
SUM(LOOKUP(2,1/(SRP!$B$21:$B$25&lt;=E4642)/(SRP!$C$21:$C$25&gt;=E4642),SRP!$D$21:$D$25)*(G4642/100)*(E4642/1000)),
IF(AND(C4642="Ready to Drink",D4642="RTD-One Pour Cocktail&gt;7%&lt;=14.5"),
SUM(LOOKUP(2,1/(SRP!$B$16:$B$20&lt;=E4642)/(SRP!$C$16:$C$20&gt;=E4642),SRP!$D$16:$D$20)*(G4642/100)*(E4642/1000)),
IF(C4642="Ready to Drink",
SUM(LOOKUP(2,1/(SRP!$B$11:$B$15&lt;=E4642)/(SRP!$C$11:$C$15&gt;=E4642),SRP!$D$11:$D$15)*(G4642/100)*(E4642/1000)),
0)))))),2)</f>
        <v>25.18</v>
      </c>
      <c r="L4642" s="173" t="str">
        <f t="shared" si="72"/>
        <v>Spirits750</v>
      </c>
      <c r="M4642" s="154">
        <f>VLOOKUP(L4642,'Slope %'!C:D,2,0)</f>
        <v>7.0000000000000007E-2</v>
      </c>
    </row>
    <row r="4643" spans="1:13" x14ac:dyDescent="0.25">
      <c r="A4643" s="169">
        <v>57771</v>
      </c>
      <c r="B4643" s="170" t="s">
        <v>3580</v>
      </c>
      <c r="C4643" s="170" t="s">
        <v>15</v>
      </c>
      <c r="D4643" s="170" t="s">
        <v>38</v>
      </c>
      <c r="E4643" s="170">
        <v>750</v>
      </c>
      <c r="F4643" s="170">
        <v>6</v>
      </c>
      <c r="G4643" s="171">
        <v>33</v>
      </c>
      <c r="H4643" s="170" t="s">
        <v>783</v>
      </c>
      <c r="I4643" s="171">
        <v>43.99</v>
      </c>
      <c r="J4643" s="169">
        <v>1</v>
      </c>
      <c r="K4643" s="154" cm="1">
        <f t="array" ref="K4643">ROUND(
IF(C4643="Beer",
SUM(LOOKUP(2,1/(SRP!$B$8:$B$10&lt;=E4643)/(SRP!$C$8:$C$10&gt;=E4643),SRP!$D$8:$D$10)*(G4643/100)*(E4643/1000)),
IF(C4643="Spirits",
SUM(LOOKUP(2,1/(SRP!$B$2:$B$7&lt;=E4643)/(SRP!$C$2:$C$7&gt;=E4643),SRP!$D$2:$D$7)*(G4643/100)*(E4643/1000)),
IF(AND(C4643="Wine",D4643="Fortified Wines"),
SUM(LOOKUP(2,1/(SRP!$B$26:$B$29&lt;=E4643)/(SRP!$C$26:$C$29&gt;=E4643),SRP!$D$26:$D$29)*(G4643/100)*(E4643/1000)),
IF(C4643="Wine",
SUM(LOOKUP(2,1/(SRP!$B$21:$B$25&lt;=E4643)/(SRP!$C$21:$C$25&gt;=E4643),SRP!$D$21:$D$25)*(G4643/100)*(E4643/1000)),
IF(AND(C4643="Ready to Drink",D4643="RTD-One Pour Cocktail&gt;7%&lt;=14.5"),
SUM(LOOKUP(2,1/(SRP!$B$16:$B$20&lt;=E4643)/(SRP!$C$16:$C$20&gt;=E4643),SRP!$D$16:$D$20)*(G4643/100)*(E4643/1000)),
IF(C4643="Ready to Drink",
SUM(LOOKUP(2,1/(SRP!$B$11:$B$15&lt;=E4643)/(SRP!$C$11:$C$15&gt;=E4643),SRP!$D$11:$D$15)*(G4643/100)*(E4643/1000)),
0)))))),2)</f>
        <v>19.32</v>
      </c>
      <c r="L4643" s="173" t="str">
        <f t="shared" si="72"/>
        <v>Spirits750</v>
      </c>
      <c r="M4643" s="154">
        <f>VLOOKUP(L4643,'Slope %'!C:D,2,0)</f>
        <v>7.0000000000000007E-2</v>
      </c>
    </row>
    <row r="4644" spans="1:13" x14ac:dyDescent="0.25">
      <c r="A4644" s="169">
        <v>57777</v>
      </c>
      <c r="B4644" s="170" t="s">
        <v>3581</v>
      </c>
      <c r="C4644" s="170" t="s">
        <v>15</v>
      </c>
      <c r="D4644" s="170" t="s">
        <v>3582</v>
      </c>
      <c r="E4644" s="170">
        <v>750</v>
      </c>
      <c r="F4644" s="170">
        <v>12</v>
      </c>
      <c r="G4644" s="171">
        <v>21</v>
      </c>
      <c r="H4644" s="170" t="s">
        <v>43</v>
      </c>
      <c r="I4644" s="171">
        <v>29.69</v>
      </c>
      <c r="J4644" s="169">
        <v>1</v>
      </c>
      <c r="K4644" s="154" cm="1">
        <f t="array" ref="K4644">ROUND(
IF(C4644="Beer",
SUM(LOOKUP(2,1/(SRP!$B$8:$B$10&lt;=E4644)/(SRP!$C$8:$C$10&gt;=E4644),SRP!$D$8:$D$10)*(G4644/100)*(E4644/1000)),
IF(C4644="Spirits",
SUM(LOOKUP(2,1/(SRP!$B$2:$B$7&lt;=E4644)/(SRP!$C$2:$C$7&gt;=E4644),SRP!$D$2:$D$7)*(G4644/100)*(E4644/1000)),
IF(AND(C4644="Wine",D4644="Fortified Wines"),
SUM(LOOKUP(2,1/(SRP!$B$26:$B$29&lt;=E4644)/(SRP!$C$26:$C$29&gt;=E4644),SRP!$D$26:$D$29)*(G4644/100)*(E4644/1000)),
IF(C4644="Wine",
SUM(LOOKUP(2,1/(SRP!$B$21:$B$25&lt;=E4644)/(SRP!$C$21:$C$25&gt;=E4644),SRP!$D$21:$D$25)*(G4644/100)*(E4644/1000)),
IF(AND(C4644="Ready to Drink",D4644="RTD-One Pour Cocktail&gt;7%&lt;=14.5"),
SUM(LOOKUP(2,1/(SRP!$B$16:$B$20&lt;=E4644)/(SRP!$C$16:$C$20&gt;=E4644),SRP!$D$16:$D$20)*(G4644/100)*(E4644/1000)),
IF(C4644="Ready to Drink",
SUM(LOOKUP(2,1/(SRP!$B$11:$B$15&lt;=E4644)/(SRP!$C$11:$C$15&gt;=E4644),SRP!$D$11:$D$15)*(G4644/100)*(E4644/1000)),
0)))))),2)</f>
        <v>12.3</v>
      </c>
      <c r="L4644" s="173" t="str">
        <f t="shared" si="72"/>
        <v>Spirits750</v>
      </c>
      <c r="M4644" s="154">
        <f>VLOOKUP(L4644,'Slope %'!C:D,2,0)</f>
        <v>7.0000000000000007E-2</v>
      </c>
    </row>
    <row r="4645" spans="1:13" x14ac:dyDescent="0.25">
      <c r="A4645" s="169">
        <v>57779</v>
      </c>
      <c r="B4645" s="170" t="s">
        <v>3583</v>
      </c>
      <c r="C4645" s="170" t="s">
        <v>15</v>
      </c>
      <c r="D4645" s="170" t="s">
        <v>140</v>
      </c>
      <c r="E4645" s="170">
        <v>750</v>
      </c>
      <c r="F4645" s="170">
        <v>12</v>
      </c>
      <c r="G4645" s="171">
        <v>15</v>
      </c>
      <c r="H4645" s="170" t="s">
        <v>43</v>
      </c>
      <c r="I4645" s="171">
        <v>35.99</v>
      </c>
      <c r="J4645" s="169">
        <v>1</v>
      </c>
      <c r="K4645" s="154" cm="1">
        <f t="array" ref="K4645">ROUND(
IF(C4645="Beer",
SUM(LOOKUP(2,1/(SRP!$B$8:$B$10&lt;=E4645)/(SRP!$C$8:$C$10&gt;=E4645),SRP!$D$8:$D$10)*(G4645/100)*(E4645/1000)),
IF(C4645="Spirits",
SUM(LOOKUP(2,1/(SRP!$B$2:$B$7&lt;=E4645)/(SRP!$C$2:$C$7&gt;=E4645),SRP!$D$2:$D$7)*(G4645/100)*(E4645/1000)),
IF(AND(C4645="Wine",D4645="Fortified Wines"),
SUM(LOOKUP(2,1/(SRP!$B$26:$B$29&lt;=E4645)/(SRP!$C$26:$C$29&gt;=E4645),SRP!$D$26:$D$29)*(G4645/100)*(E4645/1000)),
IF(C4645="Wine",
SUM(LOOKUP(2,1/(SRP!$B$21:$B$25&lt;=E4645)/(SRP!$C$21:$C$25&gt;=E4645),SRP!$D$21:$D$25)*(G4645/100)*(E4645/1000)),
IF(AND(C4645="Ready to Drink",D4645="RTD-One Pour Cocktail&gt;7%&lt;=14.5"),
SUM(LOOKUP(2,1/(SRP!$B$16:$B$20&lt;=E4645)/(SRP!$C$16:$C$20&gt;=E4645),SRP!$D$16:$D$20)*(G4645/100)*(E4645/1000)),
IF(C4645="Ready to Drink",
SUM(LOOKUP(2,1/(SRP!$B$11:$B$15&lt;=E4645)/(SRP!$C$11:$C$15&gt;=E4645),SRP!$D$11:$D$15)*(G4645/100)*(E4645/1000)),
0)))))),2)</f>
        <v>8.7799999999999994</v>
      </c>
      <c r="L4645" s="173" t="str">
        <f t="shared" si="72"/>
        <v>Spirits750</v>
      </c>
      <c r="M4645" s="154">
        <f>VLOOKUP(L4645,'Slope %'!C:D,2,0)</f>
        <v>7.0000000000000007E-2</v>
      </c>
    </row>
    <row r="4646" spans="1:13" x14ac:dyDescent="0.25">
      <c r="A4646" s="169">
        <v>57781</v>
      </c>
      <c r="B4646" s="170" t="s">
        <v>3584</v>
      </c>
      <c r="C4646" s="170" t="s">
        <v>263</v>
      </c>
      <c r="D4646" s="170" t="s">
        <v>264</v>
      </c>
      <c r="E4646" s="170">
        <v>1420</v>
      </c>
      <c r="F4646" s="170">
        <v>6</v>
      </c>
      <c r="G4646" s="171">
        <v>7</v>
      </c>
      <c r="H4646" s="170" t="s">
        <v>3142</v>
      </c>
      <c r="I4646" s="171">
        <v>11.99</v>
      </c>
      <c r="J4646" s="169">
        <v>4</v>
      </c>
      <c r="K4646" s="154" cm="1">
        <f t="array" ref="K4646">ROUND(
IF(C4646="Beer",
SUM(LOOKUP(2,1/(SRP!$B$8:$B$10&lt;=E4646)/(SRP!$C$8:$C$10&gt;=E4646),SRP!$D$8:$D$10)*(G4646/100)*(E4646/1000)),
IF(C4646="Spirits",
SUM(LOOKUP(2,1/(SRP!$B$2:$B$7&lt;=E4646)/(SRP!$C$2:$C$7&gt;=E4646),SRP!$D$2:$D$7)*(G4646/100)*(E4646/1000)),
IF(AND(C4646="Wine",D4646="Fortified Wines"),
SUM(LOOKUP(2,1/(SRP!$B$26:$B$29&lt;=E4646)/(SRP!$C$26:$C$29&gt;=E4646),SRP!$D$26:$D$29)*(G4646/100)*(E4646/1000)),
IF(C4646="Wine",
SUM(LOOKUP(2,1/(SRP!$B$21:$B$25&lt;=E4646)/(SRP!$C$21:$C$25&gt;=E4646),SRP!$D$21:$D$25)*(G4646/100)*(E4646/1000)),
IF(AND(C4646="Ready to Drink",D4646="RTD-One Pour Cocktail&gt;7%&lt;=14.5"),
SUM(LOOKUP(2,1/(SRP!$B$16:$B$20&lt;=E4646)/(SRP!$C$16:$C$20&gt;=E4646),SRP!$D$16:$D$20)*(G4646/100)*(E4646/1000)),
IF(C4646="Ready to Drink",
SUM(LOOKUP(2,1/(SRP!$B$11:$B$15&lt;=E4646)/(SRP!$C$11:$C$15&gt;=E4646),SRP!$D$11:$D$15)*(G4646/100)*(E4646/1000)),
0)))))),2)</f>
        <v>7.76</v>
      </c>
      <c r="L4646" s="173" t="str">
        <f t="shared" si="72"/>
        <v>Ready to Drink1420</v>
      </c>
      <c r="M4646" s="154">
        <f>VLOOKUP(L4646,'Slope %'!C:D,2,0)</f>
        <v>0.12</v>
      </c>
    </row>
    <row r="4647" spans="1:13" x14ac:dyDescent="0.25">
      <c r="A4647" s="169">
        <v>57781</v>
      </c>
      <c r="B4647" s="170" t="s">
        <v>3584</v>
      </c>
      <c r="C4647" s="170" t="s">
        <v>263</v>
      </c>
      <c r="D4647" s="170" t="s">
        <v>264</v>
      </c>
      <c r="E4647" s="170">
        <v>1420</v>
      </c>
      <c r="F4647" s="170">
        <v>6</v>
      </c>
      <c r="G4647" s="171">
        <v>7</v>
      </c>
      <c r="H4647" s="170" t="s">
        <v>3142</v>
      </c>
      <c r="I4647" s="171">
        <v>11.99</v>
      </c>
      <c r="J4647" s="169">
        <v>4</v>
      </c>
      <c r="K4647" s="154" cm="1">
        <f t="array" ref="K4647">ROUND(
IF(C4647="Beer",
SUM(LOOKUP(2,1/(SRP!$B$8:$B$10&lt;=E4647)/(SRP!$C$8:$C$10&gt;=E4647),SRP!$D$8:$D$10)*(G4647/100)*(E4647/1000)),
IF(C4647="Spirits",
SUM(LOOKUP(2,1/(SRP!$B$2:$B$7&lt;=E4647)/(SRP!$C$2:$C$7&gt;=E4647),SRP!$D$2:$D$7)*(G4647/100)*(E4647/1000)),
IF(AND(C4647="Wine",D4647="Fortified Wines"),
SUM(LOOKUP(2,1/(SRP!$B$26:$B$29&lt;=E4647)/(SRP!$C$26:$C$29&gt;=E4647),SRP!$D$26:$D$29)*(G4647/100)*(E4647/1000)),
IF(C4647="Wine",
SUM(LOOKUP(2,1/(SRP!$B$21:$B$25&lt;=E4647)/(SRP!$C$21:$C$25&gt;=E4647),SRP!$D$21:$D$25)*(G4647/100)*(E4647/1000)),
IF(AND(C4647="Ready to Drink",D4647="RTD-One Pour Cocktail&gt;7%&lt;=14.5"),
SUM(LOOKUP(2,1/(SRP!$B$16:$B$20&lt;=E4647)/(SRP!$C$16:$C$20&gt;=E4647),SRP!$D$16:$D$20)*(G4647/100)*(E4647/1000)),
IF(C4647="Ready to Drink",
SUM(LOOKUP(2,1/(SRP!$B$11:$B$15&lt;=E4647)/(SRP!$C$11:$C$15&gt;=E4647),SRP!$D$11:$D$15)*(G4647/100)*(E4647/1000)),
0)))))),2)</f>
        <v>7.76</v>
      </c>
      <c r="L4647" s="173" t="str">
        <f t="shared" si="72"/>
        <v>Ready to Drink1420</v>
      </c>
      <c r="M4647" s="154">
        <f>VLOOKUP(L4647,'Slope %'!C:D,2,0)</f>
        <v>0.12</v>
      </c>
    </row>
    <row r="4648" spans="1:13" x14ac:dyDescent="0.25">
      <c r="A4648" s="169">
        <v>57782</v>
      </c>
      <c r="B4648" s="170" t="s">
        <v>3585</v>
      </c>
      <c r="C4648" s="170" t="s">
        <v>263</v>
      </c>
      <c r="D4648" s="170" t="s">
        <v>264</v>
      </c>
      <c r="E4648" s="170">
        <v>1420</v>
      </c>
      <c r="F4648" s="170">
        <v>6</v>
      </c>
      <c r="G4648" s="171">
        <v>7</v>
      </c>
      <c r="H4648" s="170" t="s">
        <v>3142</v>
      </c>
      <c r="I4648" s="171">
        <v>11.99</v>
      </c>
      <c r="J4648" s="169">
        <v>4</v>
      </c>
      <c r="K4648" s="154" cm="1">
        <f t="array" ref="K4648">ROUND(
IF(C4648="Beer",
SUM(LOOKUP(2,1/(SRP!$B$8:$B$10&lt;=E4648)/(SRP!$C$8:$C$10&gt;=E4648),SRP!$D$8:$D$10)*(G4648/100)*(E4648/1000)),
IF(C4648="Spirits",
SUM(LOOKUP(2,1/(SRP!$B$2:$B$7&lt;=E4648)/(SRP!$C$2:$C$7&gt;=E4648),SRP!$D$2:$D$7)*(G4648/100)*(E4648/1000)),
IF(AND(C4648="Wine",D4648="Fortified Wines"),
SUM(LOOKUP(2,1/(SRP!$B$26:$B$29&lt;=E4648)/(SRP!$C$26:$C$29&gt;=E4648),SRP!$D$26:$D$29)*(G4648/100)*(E4648/1000)),
IF(C4648="Wine",
SUM(LOOKUP(2,1/(SRP!$B$21:$B$25&lt;=E4648)/(SRP!$C$21:$C$25&gt;=E4648),SRP!$D$21:$D$25)*(G4648/100)*(E4648/1000)),
IF(AND(C4648="Ready to Drink",D4648="RTD-One Pour Cocktail&gt;7%&lt;=14.5"),
SUM(LOOKUP(2,1/(SRP!$B$16:$B$20&lt;=E4648)/(SRP!$C$16:$C$20&gt;=E4648),SRP!$D$16:$D$20)*(G4648/100)*(E4648/1000)),
IF(C4648="Ready to Drink",
SUM(LOOKUP(2,1/(SRP!$B$11:$B$15&lt;=E4648)/(SRP!$C$11:$C$15&gt;=E4648),SRP!$D$11:$D$15)*(G4648/100)*(E4648/1000)),
0)))))),2)</f>
        <v>7.76</v>
      </c>
      <c r="L4648" s="173" t="str">
        <f t="shared" si="72"/>
        <v>Ready to Drink1420</v>
      </c>
      <c r="M4648" s="154">
        <f>VLOOKUP(L4648,'Slope %'!C:D,2,0)</f>
        <v>0.12</v>
      </c>
    </row>
    <row r="4649" spans="1:13" x14ac:dyDescent="0.25">
      <c r="A4649" s="169">
        <v>57782</v>
      </c>
      <c r="B4649" s="170" t="s">
        <v>3585</v>
      </c>
      <c r="C4649" s="170" t="s">
        <v>263</v>
      </c>
      <c r="D4649" s="170" t="s">
        <v>264</v>
      </c>
      <c r="E4649" s="170">
        <v>1420</v>
      </c>
      <c r="F4649" s="170">
        <v>6</v>
      </c>
      <c r="G4649" s="171">
        <v>7</v>
      </c>
      <c r="H4649" s="170" t="s">
        <v>3142</v>
      </c>
      <c r="I4649" s="171">
        <v>11.99</v>
      </c>
      <c r="J4649" s="169">
        <v>4</v>
      </c>
      <c r="K4649" s="154" cm="1">
        <f t="array" ref="K4649">ROUND(
IF(C4649="Beer",
SUM(LOOKUP(2,1/(SRP!$B$8:$B$10&lt;=E4649)/(SRP!$C$8:$C$10&gt;=E4649),SRP!$D$8:$D$10)*(G4649/100)*(E4649/1000)),
IF(C4649="Spirits",
SUM(LOOKUP(2,1/(SRP!$B$2:$B$7&lt;=E4649)/(SRP!$C$2:$C$7&gt;=E4649),SRP!$D$2:$D$7)*(G4649/100)*(E4649/1000)),
IF(AND(C4649="Wine",D4649="Fortified Wines"),
SUM(LOOKUP(2,1/(SRP!$B$26:$B$29&lt;=E4649)/(SRP!$C$26:$C$29&gt;=E4649),SRP!$D$26:$D$29)*(G4649/100)*(E4649/1000)),
IF(C4649="Wine",
SUM(LOOKUP(2,1/(SRP!$B$21:$B$25&lt;=E4649)/(SRP!$C$21:$C$25&gt;=E4649),SRP!$D$21:$D$25)*(G4649/100)*(E4649/1000)),
IF(AND(C4649="Ready to Drink",D4649="RTD-One Pour Cocktail&gt;7%&lt;=14.5"),
SUM(LOOKUP(2,1/(SRP!$B$16:$B$20&lt;=E4649)/(SRP!$C$16:$C$20&gt;=E4649),SRP!$D$16:$D$20)*(G4649/100)*(E4649/1000)),
IF(C4649="Ready to Drink",
SUM(LOOKUP(2,1/(SRP!$B$11:$B$15&lt;=E4649)/(SRP!$C$11:$C$15&gt;=E4649),SRP!$D$11:$D$15)*(G4649/100)*(E4649/1000)),
0)))))),2)</f>
        <v>7.76</v>
      </c>
      <c r="L4649" s="173" t="str">
        <f t="shared" si="72"/>
        <v>Ready to Drink1420</v>
      </c>
      <c r="M4649" s="154">
        <f>VLOOKUP(L4649,'Slope %'!C:D,2,0)</f>
        <v>0.12</v>
      </c>
    </row>
    <row r="4650" spans="1:13" x14ac:dyDescent="0.25">
      <c r="A4650" s="169">
        <v>57784</v>
      </c>
      <c r="B4650" s="170" t="s">
        <v>3586</v>
      </c>
      <c r="C4650" s="170" t="s">
        <v>263</v>
      </c>
      <c r="D4650" s="170" t="s">
        <v>264</v>
      </c>
      <c r="E4650" s="170">
        <v>2840</v>
      </c>
      <c r="F4650" s="170">
        <v>3</v>
      </c>
      <c r="G4650" s="171">
        <v>7</v>
      </c>
      <c r="H4650" s="170" t="s">
        <v>3142</v>
      </c>
      <c r="I4650" s="171">
        <v>23.99</v>
      </c>
      <c r="J4650" s="169">
        <v>8</v>
      </c>
      <c r="K4650" s="154" cm="1">
        <f t="array" ref="K4650">ROUND(
IF(C4650="Beer",
SUM(LOOKUP(2,1/(SRP!$B$8:$B$10&lt;=E4650)/(SRP!$C$8:$C$10&gt;=E4650),SRP!$D$8:$D$10)*(G4650/100)*(E4650/1000)),
IF(C4650="Spirits",
SUM(LOOKUP(2,1/(SRP!$B$2:$B$7&lt;=E4650)/(SRP!$C$2:$C$7&gt;=E4650),SRP!$D$2:$D$7)*(G4650/100)*(E4650/1000)),
IF(AND(C4650="Wine",D4650="Fortified Wines"),
SUM(LOOKUP(2,1/(SRP!$B$26:$B$29&lt;=E4650)/(SRP!$C$26:$C$29&gt;=E4650),SRP!$D$26:$D$29)*(G4650/100)*(E4650/1000)),
IF(C4650="Wine",
SUM(LOOKUP(2,1/(SRP!$B$21:$B$25&lt;=E4650)/(SRP!$C$21:$C$25&gt;=E4650),SRP!$D$21:$D$25)*(G4650/100)*(E4650/1000)),
IF(AND(C4650="Ready to Drink",D4650="RTD-One Pour Cocktail&gt;7%&lt;=14.5"),
SUM(LOOKUP(2,1/(SRP!$B$16:$B$20&lt;=E4650)/(SRP!$C$16:$C$20&gt;=E4650),SRP!$D$16:$D$20)*(G4650/100)*(E4650/1000)),
IF(C4650="Ready to Drink",
SUM(LOOKUP(2,1/(SRP!$B$11:$B$15&lt;=E4650)/(SRP!$C$11:$C$15&gt;=E4650),SRP!$D$11:$D$15)*(G4650/100)*(E4650/1000)),
0)))))),2)</f>
        <v>15.52</v>
      </c>
      <c r="L4650" s="173" t="str">
        <f t="shared" si="72"/>
        <v>Ready to Drink2840</v>
      </c>
      <c r="M4650" s="154">
        <f>VLOOKUP(L4650,'Slope %'!C:D,2,0)</f>
        <v>0.1</v>
      </c>
    </row>
    <row r="4651" spans="1:13" x14ac:dyDescent="0.25">
      <c r="A4651" s="169">
        <v>57784</v>
      </c>
      <c r="B4651" s="170" t="s">
        <v>3586</v>
      </c>
      <c r="C4651" s="170" t="s">
        <v>263</v>
      </c>
      <c r="D4651" s="170" t="s">
        <v>264</v>
      </c>
      <c r="E4651" s="170">
        <v>2840</v>
      </c>
      <c r="F4651" s="170">
        <v>3</v>
      </c>
      <c r="G4651" s="171">
        <v>7</v>
      </c>
      <c r="H4651" s="170" t="s">
        <v>3142</v>
      </c>
      <c r="I4651" s="171">
        <v>23.99</v>
      </c>
      <c r="J4651" s="169">
        <v>8</v>
      </c>
      <c r="K4651" s="154" cm="1">
        <f t="array" ref="K4651">ROUND(
IF(C4651="Beer",
SUM(LOOKUP(2,1/(SRP!$B$8:$B$10&lt;=E4651)/(SRP!$C$8:$C$10&gt;=E4651),SRP!$D$8:$D$10)*(G4651/100)*(E4651/1000)),
IF(C4651="Spirits",
SUM(LOOKUP(2,1/(SRP!$B$2:$B$7&lt;=E4651)/(SRP!$C$2:$C$7&gt;=E4651),SRP!$D$2:$D$7)*(G4651/100)*(E4651/1000)),
IF(AND(C4651="Wine",D4651="Fortified Wines"),
SUM(LOOKUP(2,1/(SRP!$B$26:$B$29&lt;=E4651)/(SRP!$C$26:$C$29&gt;=E4651),SRP!$D$26:$D$29)*(G4651/100)*(E4651/1000)),
IF(C4651="Wine",
SUM(LOOKUP(2,1/(SRP!$B$21:$B$25&lt;=E4651)/(SRP!$C$21:$C$25&gt;=E4651),SRP!$D$21:$D$25)*(G4651/100)*(E4651/1000)),
IF(AND(C4651="Ready to Drink",D4651="RTD-One Pour Cocktail&gt;7%&lt;=14.5"),
SUM(LOOKUP(2,1/(SRP!$B$16:$B$20&lt;=E4651)/(SRP!$C$16:$C$20&gt;=E4651),SRP!$D$16:$D$20)*(G4651/100)*(E4651/1000)),
IF(C4651="Ready to Drink",
SUM(LOOKUP(2,1/(SRP!$B$11:$B$15&lt;=E4651)/(SRP!$C$11:$C$15&gt;=E4651),SRP!$D$11:$D$15)*(G4651/100)*(E4651/1000)),
0)))))),2)</f>
        <v>15.52</v>
      </c>
      <c r="L4651" s="173" t="str">
        <f t="shared" si="72"/>
        <v>Ready to Drink2840</v>
      </c>
      <c r="M4651" s="154">
        <f>VLOOKUP(L4651,'Slope %'!C:D,2,0)</f>
        <v>0.1</v>
      </c>
    </row>
    <row r="4652" spans="1:13" x14ac:dyDescent="0.25">
      <c r="A4652" s="169">
        <v>57785</v>
      </c>
      <c r="B4652" s="170" t="s">
        <v>3587</v>
      </c>
      <c r="C4652" s="170" t="s">
        <v>263</v>
      </c>
      <c r="D4652" s="170" t="s">
        <v>806</v>
      </c>
      <c r="E4652" s="170">
        <v>4260</v>
      </c>
      <c r="F4652" s="170">
        <v>2</v>
      </c>
      <c r="G4652" s="171">
        <v>5</v>
      </c>
      <c r="H4652" s="170" t="s">
        <v>54</v>
      </c>
      <c r="I4652" s="171">
        <v>33.39</v>
      </c>
      <c r="J4652" s="169">
        <v>12</v>
      </c>
      <c r="K4652" s="154" cm="1">
        <f t="array" ref="K4652">ROUND(
IF(C4652="Beer",
SUM(LOOKUP(2,1/(SRP!$B$8:$B$10&lt;=E4652)/(SRP!$C$8:$C$10&gt;=E4652),SRP!$D$8:$D$10)*(G4652/100)*(E4652/1000)),
IF(C4652="Spirits",
SUM(LOOKUP(2,1/(SRP!$B$2:$B$7&lt;=E4652)/(SRP!$C$2:$C$7&gt;=E4652),SRP!$D$2:$D$7)*(G4652/100)*(E4652/1000)),
IF(AND(C4652="Wine",D4652="Fortified Wines"),
SUM(LOOKUP(2,1/(SRP!$B$26:$B$29&lt;=E4652)/(SRP!$C$26:$C$29&gt;=E4652),SRP!$D$26:$D$29)*(G4652/100)*(E4652/1000)),
IF(C4652="Wine",
SUM(LOOKUP(2,1/(SRP!$B$21:$B$25&lt;=E4652)/(SRP!$C$21:$C$25&gt;=E4652),SRP!$D$21:$D$25)*(G4652/100)*(E4652/1000)),
IF(AND(C4652="Ready to Drink",D4652="RTD-One Pour Cocktail&gt;7%&lt;=14.5"),
SUM(LOOKUP(2,1/(SRP!$B$16:$B$20&lt;=E4652)/(SRP!$C$16:$C$20&gt;=E4652),SRP!$D$16:$D$20)*(G4652/100)*(E4652/1000)),
IF(C4652="Ready to Drink",
SUM(LOOKUP(2,1/(SRP!$B$11:$B$15&lt;=E4652)/(SRP!$C$11:$C$15&gt;=E4652),SRP!$D$11:$D$15)*(G4652/100)*(E4652/1000)),
0)))))),2)</f>
        <v>16.63</v>
      </c>
      <c r="L4652" s="173" t="str">
        <f t="shared" si="72"/>
        <v>Ready to Drink4260</v>
      </c>
      <c r="M4652" s="154">
        <f>VLOOKUP(L4652,'Slope %'!C:D,2,0)</f>
        <v>7.0000000000000007E-2</v>
      </c>
    </row>
    <row r="4653" spans="1:13" x14ac:dyDescent="0.25">
      <c r="A4653" s="169">
        <v>57785</v>
      </c>
      <c r="B4653" s="170" t="s">
        <v>3587</v>
      </c>
      <c r="C4653" s="170" t="s">
        <v>263</v>
      </c>
      <c r="D4653" s="170" t="s">
        <v>806</v>
      </c>
      <c r="E4653" s="170">
        <v>4260</v>
      </c>
      <c r="F4653" s="170">
        <v>2</v>
      </c>
      <c r="G4653" s="171">
        <v>5</v>
      </c>
      <c r="H4653" s="170" t="s">
        <v>54</v>
      </c>
      <c r="I4653" s="171">
        <v>33.39</v>
      </c>
      <c r="J4653" s="169">
        <v>12</v>
      </c>
      <c r="K4653" s="154" cm="1">
        <f t="array" ref="K4653">ROUND(
IF(C4653="Beer",
SUM(LOOKUP(2,1/(SRP!$B$8:$B$10&lt;=E4653)/(SRP!$C$8:$C$10&gt;=E4653),SRP!$D$8:$D$10)*(G4653/100)*(E4653/1000)),
IF(C4653="Spirits",
SUM(LOOKUP(2,1/(SRP!$B$2:$B$7&lt;=E4653)/(SRP!$C$2:$C$7&gt;=E4653),SRP!$D$2:$D$7)*(G4653/100)*(E4653/1000)),
IF(AND(C4653="Wine",D4653="Fortified Wines"),
SUM(LOOKUP(2,1/(SRP!$B$26:$B$29&lt;=E4653)/(SRP!$C$26:$C$29&gt;=E4653),SRP!$D$26:$D$29)*(G4653/100)*(E4653/1000)),
IF(C4653="Wine",
SUM(LOOKUP(2,1/(SRP!$B$21:$B$25&lt;=E4653)/(SRP!$C$21:$C$25&gt;=E4653),SRP!$D$21:$D$25)*(G4653/100)*(E4653/1000)),
IF(AND(C4653="Ready to Drink",D4653="RTD-One Pour Cocktail&gt;7%&lt;=14.5"),
SUM(LOOKUP(2,1/(SRP!$B$16:$B$20&lt;=E4653)/(SRP!$C$16:$C$20&gt;=E4653),SRP!$D$16:$D$20)*(G4653/100)*(E4653/1000)),
IF(C4653="Ready to Drink",
SUM(LOOKUP(2,1/(SRP!$B$11:$B$15&lt;=E4653)/(SRP!$C$11:$C$15&gt;=E4653),SRP!$D$11:$D$15)*(G4653/100)*(E4653/1000)),
0)))))),2)</f>
        <v>16.63</v>
      </c>
      <c r="L4653" s="173" t="str">
        <f t="shared" si="72"/>
        <v>Ready to Drink4260</v>
      </c>
      <c r="M4653" s="154">
        <f>VLOOKUP(L4653,'Slope %'!C:D,2,0)</f>
        <v>7.0000000000000007E-2</v>
      </c>
    </row>
    <row r="4654" spans="1:13" x14ac:dyDescent="0.25">
      <c r="A4654" s="169">
        <v>57791</v>
      </c>
      <c r="B4654" s="170" t="s">
        <v>1199</v>
      </c>
      <c r="C4654" s="170" t="s">
        <v>15</v>
      </c>
      <c r="D4654" s="170" t="s">
        <v>19</v>
      </c>
      <c r="E4654" s="170">
        <v>750</v>
      </c>
      <c r="F4654" s="170">
        <v>12</v>
      </c>
      <c r="G4654" s="171">
        <v>40</v>
      </c>
      <c r="H4654" s="170" t="s">
        <v>20</v>
      </c>
      <c r="I4654" s="171">
        <v>24.99</v>
      </c>
      <c r="J4654" s="169">
        <v>1</v>
      </c>
      <c r="K4654" s="154" cm="1">
        <f t="array" ref="K4654">ROUND(
IF(C4654="Beer",
SUM(LOOKUP(2,1/(SRP!$B$8:$B$10&lt;=E4654)/(SRP!$C$8:$C$10&gt;=E4654),SRP!$D$8:$D$10)*(G4654/100)*(E4654/1000)),
IF(C4654="Spirits",
SUM(LOOKUP(2,1/(SRP!$B$2:$B$7&lt;=E4654)/(SRP!$C$2:$C$7&gt;=E4654),SRP!$D$2:$D$7)*(G4654/100)*(E4654/1000)),
IF(AND(C4654="Wine",D4654="Fortified Wines"),
SUM(LOOKUP(2,1/(SRP!$B$26:$B$29&lt;=E4654)/(SRP!$C$26:$C$29&gt;=E4654),SRP!$D$26:$D$29)*(G4654/100)*(E4654/1000)),
IF(C4654="Wine",
SUM(LOOKUP(2,1/(SRP!$B$21:$B$25&lt;=E4654)/(SRP!$C$21:$C$25&gt;=E4654),SRP!$D$21:$D$25)*(G4654/100)*(E4654/1000)),
IF(AND(C4654="Ready to Drink",D4654="RTD-One Pour Cocktail&gt;7%&lt;=14.5"),
SUM(LOOKUP(2,1/(SRP!$B$16:$B$20&lt;=E4654)/(SRP!$C$16:$C$20&gt;=E4654),SRP!$D$16:$D$20)*(G4654/100)*(E4654/1000)),
IF(C4654="Ready to Drink",
SUM(LOOKUP(2,1/(SRP!$B$11:$B$15&lt;=E4654)/(SRP!$C$11:$C$15&gt;=E4654),SRP!$D$11:$D$15)*(G4654/100)*(E4654/1000)),
0)))))),2)</f>
        <v>23.42</v>
      </c>
      <c r="L4654" s="173" t="str">
        <f t="shared" si="72"/>
        <v>Spirits750</v>
      </c>
      <c r="M4654" s="154">
        <f>VLOOKUP(L4654,'Slope %'!C:D,2,0)</f>
        <v>7.0000000000000007E-2</v>
      </c>
    </row>
    <row r="4655" spans="1:13" x14ac:dyDescent="0.25">
      <c r="A4655" s="169">
        <v>57794</v>
      </c>
      <c r="B4655" s="170" t="s">
        <v>3588</v>
      </c>
      <c r="C4655" s="170" t="s">
        <v>24</v>
      </c>
      <c r="D4655" s="170" t="s">
        <v>66</v>
      </c>
      <c r="E4655" s="170">
        <v>750</v>
      </c>
      <c r="F4655" s="170">
        <v>12</v>
      </c>
      <c r="G4655" s="171">
        <v>13</v>
      </c>
      <c r="H4655" s="170" t="s">
        <v>26</v>
      </c>
      <c r="I4655" s="171">
        <v>15.99</v>
      </c>
      <c r="J4655" s="169">
        <v>1</v>
      </c>
      <c r="K4655" s="154" cm="1">
        <f t="array" ref="K4655">ROUND(
IF(C4655="Beer",
SUM(LOOKUP(2,1/(SRP!$B$8:$B$10&lt;=E4655)/(SRP!$C$8:$C$10&gt;=E4655),SRP!$D$8:$D$10)*(G4655/100)*(E4655/1000)),
IF(C4655="Spirits",
SUM(LOOKUP(2,1/(SRP!$B$2:$B$7&lt;=E4655)/(SRP!$C$2:$C$7&gt;=E4655),SRP!$D$2:$D$7)*(G4655/100)*(E4655/1000)),
IF(AND(C4655="Wine",D4655="Fortified Wines"),
SUM(LOOKUP(2,1/(SRP!$B$26:$B$29&lt;=E4655)/(SRP!$C$26:$C$29&gt;=E4655),SRP!$D$26:$D$29)*(G4655/100)*(E4655/1000)),
IF(C4655="Wine",
SUM(LOOKUP(2,1/(SRP!$B$21:$B$25&lt;=E4655)/(SRP!$C$21:$C$25&gt;=E4655),SRP!$D$21:$D$25)*(G4655/100)*(E4655/1000)),
IF(AND(C4655="Ready to Drink",D4655="RTD-One Pour Cocktail&gt;7%&lt;=14.5"),
SUM(LOOKUP(2,1/(SRP!$B$16:$B$20&lt;=E4655)/(SRP!$C$16:$C$20&gt;=E4655),SRP!$D$16:$D$20)*(G4655/100)*(E4655/1000)),
IF(C4655="Ready to Drink",
SUM(LOOKUP(2,1/(SRP!$B$11:$B$15&lt;=E4655)/(SRP!$C$11:$C$15&gt;=E4655),SRP!$D$11:$D$15)*(G4655/100)*(E4655/1000)),
0)))))),2)</f>
        <v>7.61</v>
      </c>
      <c r="L4655" s="173" t="str">
        <f t="shared" si="72"/>
        <v>Wine750</v>
      </c>
      <c r="M4655" s="154">
        <f>VLOOKUP(L4655,'Slope %'!C:D,2,0)</f>
        <v>0.1</v>
      </c>
    </row>
    <row r="4656" spans="1:13" x14ac:dyDescent="0.25">
      <c r="A4656" s="169">
        <v>57796</v>
      </c>
      <c r="B4656" s="170" t="s">
        <v>3589</v>
      </c>
      <c r="C4656" s="170" t="s">
        <v>11</v>
      </c>
      <c r="D4656" s="170" t="s">
        <v>267</v>
      </c>
      <c r="E4656" s="170">
        <v>473</v>
      </c>
      <c r="F4656" s="170">
        <v>24</v>
      </c>
      <c r="G4656" s="171">
        <v>5.5</v>
      </c>
      <c r="H4656" s="170" t="s">
        <v>1556</v>
      </c>
      <c r="I4656" s="171">
        <v>4.6900000000000004</v>
      </c>
      <c r="J4656" s="169">
        <v>1</v>
      </c>
      <c r="K4656" s="154" cm="1">
        <f t="array" ref="K4656">ROUND(
IF(C4656="Beer",
SUM(LOOKUP(2,1/(SRP!$B$8:$B$10&lt;=E4656)/(SRP!$C$8:$C$10&gt;=E4656),SRP!$D$8:$D$10)*(G4656/100)*(E4656/1000)),
IF(C4656="Spirits",
SUM(LOOKUP(2,1/(SRP!$B$2:$B$7&lt;=E4656)/(SRP!$C$2:$C$7&gt;=E4656),SRP!$D$2:$D$7)*(G4656/100)*(E4656/1000)),
IF(AND(C4656="Wine",D4656="Fortified Wines"),
SUM(LOOKUP(2,1/(SRP!$B$26:$B$29&lt;=E4656)/(SRP!$C$26:$C$29&gt;=E4656),SRP!$D$26:$D$29)*(G4656/100)*(E4656/1000)),
IF(C4656="Wine",
SUM(LOOKUP(2,1/(SRP!$B$21:$B$25&lt;=E4656)/(SRP!$C$21:$C$25&gt;=E4656),SRP!$D$21:$D$25)*(G4656/100)*(E4656/1000)),
IF(AND(C4656="Ready to Drink",D4656="RTD-One Pour Cocktail&gt;7%&lt;=14.5"),
SUM(LOOKUP(2,1/(SRP!$B$16:$B$20&lt;=E4656)/(SRP!$C$16:$C$20&gt;=E4656),SRP!$D$16:$D$20)*(G4656/100)*(E4656/1000)),
IF(C4656="Ready to Drink",
SUM(LOOKUP(2,1/(SRP!$B$11:$B$15&lt;=E4656)/(SRP!$C$11:$C$15&gt;=E4656),SRP!$D$11:$D$15)*(G4656/100)*(E4656/1000)),
0)))))),2)</f>
        <v>2.0299999999999998</v>
      </c>
      <c r="L4656" s="173" t="str">
        <f t="shared" si="72"/>
        <v>Beer473</v>
      </c>
      <c r="M4656" s="154">
        <f>VLOOKUP(L4656,'Slope %'!C:D,2,0)</f>
        <v>0.12</v>
      </c>
    </row>
    <row r="4657" spans="1:13" x14ac:dyDescent="0.25">
      <c r="A4657" s="169">
        <v>57796</v>
      </c>
      <c r="B4657" s="170" t="s">
        <v>3589</v>
      </c>
      <c r="C4657" s="170" t="s">
        <v>11</v>
      </c>
      <c r="D4657" s="170" t="s">
        <v>267</v>
      </c>
      <c r="E4657" s="170">
        <v>473</v>
      </c>
      <c r="F4657" s="170">
        <v>24</v>
      </c>
      <c r="G4657" s="171">
        <v>5.5</v>
      </c>
      <c r="H4657" s="170" t="s">
        <v>1556</v>
      </c>
      <c r="I4657" s="171">
        <v>4.6900000000000004</v>
      </c>
      <c r="J4657" s="169">
        <v>1</v>
      </c>
      <c r="K4657" s="154" cm="1">
        <f t="array" ref="K4657">ROUND(
IF(C4657="Beer",
SUM(LOOKUP(2,1/(SRP!$B$8:$B$10&lt;=E4657)/(SRP!$C$8:$C$10&gt;=E4657),SRP!$D$8:$D$10)*(G4657/100)*(E4657/1000)),
IF(C4657="Spirits",
SUM(LOOKUP(2,1/(SRP!$B$2:$B$7&lt;=E4657)/(SRP!$C$2:$C$7&gt;=E4657),SRP!$D$2:$D$7)*(G4657/100)*(E4657/1000)),
IF(AND(C4657="Wine",D4657="Fortified Wines"),
SUM(LOOKUP(2,1/(SRP!$B$26:$B$29&lt;=E4657)/(SRP!$C$26:$C$29&gt;=E4657),SRP!$D$26:$D$29)*(G4657/100)*(E4657/1000)),
IF(C4657="Wine",
SUM(LOOKUP(2,1/(SRP!$B$21:$B$25&lt;=E4657)/(SRP!$C$21:$C$25&gt;=E4657),SRP!$D$21:$D$25)*(G4657/100)*(E4657/1000)),
IF(AND(C4657="Ready to Drink",D4657="RTD-One Pour Cocktail&gt;7%&lt;=14.5"),
SUM(LOOKUP(2,1/(SRP!$B$16:$B$20&lt;=E4657)/(SRP!$C$16:$C$20&gt;=E4657),SRP!$D$16:$D$20)*(G4657/100)*(E4657/1000)),
IF(C4657="Ready to Drink",
SUM(LOOKUP(2,1/(SRP!$B$11:$B$15&lt;=E4657)/(SRP!$C$11:$C$15&gt;=E4657),SRP!$D$11:$D$15)*(G4657/100)*(E4657/1000)),
0)))))),2)</f>
        <v>2.0299999999999998</v>
      </c>
      <c r="L4657" s="173" t="str">
        <f t="shared" si="72"/>
        <v>Beer473</v>
      </c>
      <c r="M4657" s="154">
        <f>VLOOKUP(L4657,'Slope %'!C:D,2,0)</f>
        <v>0.12</v>
      </c>
    </row>
    <row r="4658" spans="1:13" x14ac:dyDescent="0.25">
      <c r="A4658" s="169">
        <v>57797</v>
      </c>
      <c r="B4658" s="170" t="s">
        <v>3590</v>
      </c>
      <c r="C4658" s="170" t="s">
        <v>11</v>
      </c>
      <c r="D4658" s="170" t="s">
        <v>267</v>
      </c>
      <c r="E4658" s="170">
        <v>473</v>
      </c>
      <c r="F4658" s="170">
        <v>24</v>
      </c>
      <c r="G4658" s="171">
        <v>5</v>
      </c>
      <c r="H4658" s="170" t="s">
        <v>1556</v>
      </c>
      <c r="I4658" s="171">
        <v>4.8499999999999996</v>
      </c>
      <c r="J4658" s="169">
        <v>1</v>
      </c>
      <c r="K4658" s="154" cm="1">
        <f t="array" ref="K4658">ROUND(
IF(C4658="Beer",
SUM(LOOKUP(2,1/(SRP!$B$8:$B$10&lt;=E4658)/(SRP!$C$8:$C$10&gt;=E4658),SRP!$D$8:$D$10)*(G4658/100)*(E4658/1000)),
IF(C4658="Spirits",
SUM(LOOKUP(2,1/(SRP!$B$2:$B$7&lt;=E4658)/(SRP!$C$2:$C$7&gt;=E4658),SRP!$D$2:$D$7)*(G4658/100)*(E4658/1000)),
IF(AND(C4658="Wine",D4658="Fortified Wines"),
SUM(LOOKUP(2,1/(SRP!$B$26:$B$29&lt;=E4658)/(SRP!$C$26:$C$29&gt;=E4658),SRP!$D$26:$D$29)*(G4658/100)*(E4658/1000)),
IF(C4658="Wine",
SUM(LOOKUP(2,1/(SRP!$B$21:$B$25&lt;=E4658)/(SRP!$C$21:$C$25&gt;=E4658),SRP!$D$21:$D$25)*(G4658/100)*(E4658/1000)),
IF(AND(C4658="Ready to Drink",D4658="RTD-One Pour Cocktail&gt;7%&lt;=14.5"),
SUM(LOOKUP(2,1/(SRP!$B$16:$B$20&lt;=E4658)/(SRP!$C$16:$C$20&gt;=E4658),SRP!$D$16:$D$20)*(G4658/100)*(E4658/1000)),
IF(C4658="Ready to Drink",
SUM(LOOKUP(2,1/(SRP!$B$11:$B$15&lt;=E4658)/(SRP!$C$11:$C$15&gt;=E4658),SRP!$D$11:$D$15)*(G4658/100)*(E4658/1000)),
0)))))),2)</f>
        <v>1.85</v>
      </c>
      <c r="L4658" s="173" t="str">
        <f t="shared" si="72"/>
        <v>Beer473</v>
      </c>
      <c r="M4658" s="154">
        <f>VLOOKUP(L4658,'Slope %'!C:D,2,0)</f>
        <v>0.12</v>
      </c>
    </row>
    <row r="4659" spans="1:13" x14ac:dyDescent="0.25">
      <c r="A4659" s="169">
        <v>57797</v>
      </c>
      <c r="B4659" s="170" t="s">
        <v>3590</v>
      </c>
      <c r="C4659" s="170" t="s">
        <v>11</v>
      </c>
      <c r="D4659" s="170" t="s">
        <v>267</v>
      </c>
      <c r="E4659" s="170">
        <v>473</v>
      </c>
      <c r="F4659" s="170">
        <v>24</v>
      </c>
      <c r="G4659" s="171">
        <v>5</v>
      </c>
      <c r="H4659" s="170" t="s">
        <v>1556</v>
      </c>
      <c r="I4659" s="171">
        <v>4.8499999999999996</v>
      </c>
      <c r="J4659" s="169">
        <v>1</v>
      </c>
      <c r="K4659" s="154" cm="1">
        <f t="array" ref="K4659">ROUND(
IF(C4659="Beer",
SUM(LOOKUP(2,1/(SRP!$B$8:$B$10&lt;=E4659)/(SRP!$C$8:$C$10&gt;=E4659),SRP!$D$8:$D$10)*(G4659/100)*(E4659/1000)),
IF(C4659="Spirits",
SUM(LOOKUP(2,1/(SRP!$B$2:$B$7&lt;=E4659)/(SRP!$C$2:$C$7&gt;=E4659),SRP!$D$2:$D$7)*(G4659/100)*(E4659/1000)),
IF(AND(C4659="Wine",D4659="Fortified Wines"),
SUM(LOOKUP(2,1/(SRP!$B$26:$B$29&lt;=E4659)/(SRP!$C$26:$C$29&gt;=E4659),SRP!$D$26:$D$29)*(G4659/100)*(E4659/1000)),
IF(C4659="Wine",
SUM(LOOKUP(2,1/(SRP!$B$21:$B$25&lt;=E4659)/(SRP!$C$21:$C$25&gt;=E4659),SRP!$D$21:$D$25)*(G4659/100)*(E4659/1000)),
IF(AND(C4659="Ready to Drink",D4659="RTD-One Pour Cocktail&gt;7%&lt;=14.5"),
SUM(LOOKUP(2,1/(SRP!$B$16:$B$20&lt;=E4659)/(SRP!$C$16:$C$20&gt;=E4659),SRP!$D$16:$D$20)*(G4659/100)*(E4659/1000)),
IF(C4659="Ready to Drink",
SUM(LOOKUP(2,1/(SRP!$B$11:$B$15&lt;=E4659)/(SRP!$C$11:$C$15&gt;=E4659),SRP!$D$11:$D$15)*(G4659/100)*(E4659/1000)),
0)))))),2)</f>
        <v>1.85</v>
      </c>
      <c r="L4659" s="173" t="str">
        <f t="shared" si="72"/>
        <v>Beer473</v>
      </c>
      <c r="M4659" s="154">
        <f>VLOOKUP(L4659,'Slope %'!C:D,2,0)</f>
        <v>0.12</v>
      </c>
    </row>
    <row r="4660" spans="1:13" x14ac:dyDescent="0.25">
      <c r="A4660" s="169">
        <v>57798</v>
      </c>
      <c r="B4660" s="170" t="s">
        <v>3591</v>
      </c>
      <c r="C4660" s="170" t="s">
        <v>15</v>
      </c>
      <c r="D4660" s="170" t="s">
        <v>122</v>
      </c>
      <c r="E4660" s="170">
        <v>700</v>
      </c>
      <c r="F4660" s="170">
        <v>6</v>
      </c>
      <c r="G4660" s="171">
        <v>40</v>
      </c>
      <c r="H4660" s="170" t="s">
        <v>222</v>
      </c>
      <c r="I4660" s="171">
        <v>51.99</v>
      </c>
      <c r="J4660" s="169">
        <v>1</v>
      </c>
      <c r="K4660" s="154" cm="1">
        <f t="array" ref="K4660">ROUND(
IF(C4660="Beer",
SUM(LOOKUP(2,1/(SRP!$B$8:$B$10&lt;=E4660)/(SRP!$C$8:$C$10&gt;=E4660),SRP!$D$8:$D$10)*(G4660/100)*(E4660/1000)),
IF(C4660="Spirits",
SUM(LOOKUP(2,1/(SRP!$B$2:$B$7&lt;=E4660)/(SRP!$C$2:$C$7&gt;=E4660),SRP!$D$2:$D$7)*(G4660/100)*(E4660/1000)),
IF(AND(C4660="Wine",D4660="Fortified Wines"),
SUM(LOOKUP(2,1/(SRP!$B$26:$B$29&lt;=E4660)/(SRP!$C$26:$C$29&gt;=E4660),SRP!$D$26:$D$29)*(G4660/100)*(E4660/1000)),
IF(C4660="Wine",
SUM(LOOKUP(2,1/(SRP!$B$21:$B$25&lt;=E4660)/(SRP!$C$21:$C$25&gt;=E4660),SRP!$D$21:$D$25)*(G4660/100)*(E4660/1000)),
IF(AND(C4660="Ready to Drink",D4660="RTD-One Pour Cocktail&gt;7%&lt;=14.5"),
SUM(LOOKUP(2,1/(SRP!$B$16:$B$20&lt;=E4660)/(SRP!$C$16:$C$20&gt;=E4660),SRP!$D$16:$D$20)*(G4660/100)*(E4660/1000)),
IF(C4660="Ready to Drink",
SUM(LOOKUP(2,1/(SRP!$B$11:$B$15&lt;=E4660)/(SRP!$C$11:$C$15&gt;=E4660),SRP!$D$11:$D$15)*(G4660/100)*(E4660/1000)),
0)))))),2)</f>
        <v>21.86</v>
      </c>
      <c r="L4660" s="173" t="str">
        <f t="shared" si="72"/>
        <v>Spirits700</v>
      </c>
      <c r="M4660" s="154">
        <f>VLOOKUP(L4660,'Slope %'!C:D,2,0)</f>
        <v>7.0000000000000007E-2</v>
      </c>
    </row>
    <row r="4661" spans="1:13" x14ac:dyDescent="0.25">
      <c r="A4661" s="169">
        <v>57799</v>
      </c>
      <c r="B4661" s="170" t="s">
        <v>3592</v>
      </c>
      <c r="C4661" s="170" t="s">
        <v>11</v>
      </c>
      <c r="D4661" s="170" t="s">
        <v>12</v>
      </c>
      <c r="E4661" s="170">
        <v>473</v>
      </c>
      <c r="F4661" s="170">
        <v>24</v>
      </c>
      <c r="G4661" s="171">
        <v>5</v>
      </c>
      <c r="H4661" s="170" t="s">
        <v>1556</v>
      </c>
      <c r="I4661" s="171">
        <v>4.29</v>
      </c>
      <c r="J4661" s="169">
        <v>1</v>
      </c>
      <c r="K4661" s="154" cm="1">
        <f t="array" ref="K4661">ROUND(
IF(C4661="Beer",
SUM(LOOKUP(2,1/(SRP!$B$8:$B$10&lt;=E4661)/(SRP!$C$8:$C$10&gt;=E4661),SRP!$D$8:$D$10)*(G4661/100)*(E4661/1000)),
IF(C4661="Spirits",
SUM(LOOKUP(2,1/(SRP!$B$2:$B$7&lt;=E4661)/(SRP!$C$2:$C$7&gt;=E4661),SRP!$D$2:$D$7)*(G4661/100)*(E4661/1000)),
IF(AND(C4661="Wine",D4661="Fortified Wines"),
SUM(LOOKUP(2,1/(SRP!$B$26:$B$29&lt;=E4661)/(SRP!$C$26:$C$29&gt;=E4661),SRP!$D$26:$D$29)*(G4661/100)*(E4661/1000)),
IF(C4661="Wine",
SUM(LOOKUP(2,1/(SRP!$B$21:$B$25&lt;=E4661)/(SRP!$C$21:$C$25&gt;=E4661),SRP!$D$21:$D$25)*(G4661/100)*(E4661/1000)),
IF(AND(C4661="Ready to Drink",D4661="RTD-One Pour Cocktail&gt;7%&lt;=14.5"),
SUM(LOOKUP(2,1/(SRP!$B$16:$B$20&lt;=E4661)/(SRP!$C$16:$C$20&gt;=E4661),SRP!$D$16:$D$20)*(G4661/100)*(E4661/1000)),
IF(C4661="Ready to Drink",
SUM(LOOKUP(2,1/(SRP!$B$11:$B$15&lt;=E4661)/(SRP!$C$11:$C$15&gt;=E4661),SRP!$D$11:$D$15)*(G4661/100)*(E4661/1000)),
0)))))),2)</f>
        <v>1.85</v>
      </c>
      <c r="L4661" s="173" t="str">
        <f t="shared" si="72"/>
        <v>Beer473</v>
      </c>
      <c r="M4661" s="154">
        <f>VLOOKUP(L4661,'Slope %'!C:D,2,0)</f>
        <v>0.12</v>
      </c>
    </row>
    <row r="4662" spans="1:13" x14ac:dyDescent="0.25">
      <c r="A4662" s="169">
        <v>57799</v>
      </c>
      <c r="B4662" s="170" t="s">
        <v>3592</v>
      </c>
      <c r="C4662" s="170" t="s">
        <v>11</v>
      </c>
      <c r="D4662" s="170" t="s">
        <v>12</v>
      </c>
      <c r="E4662" s="170">
        <v>473</v>
      </c>
      <c r="F4662" s="170">
        <v>24</v>
      </c>
      <c r="G4662" s="171">
        <v>5</v>
      </c>
      <c r="H4662" s="170" t="s">
        <v>1556</v>
      </c>
      <c r="I4662" s="171">
        <v>4.29</v>
      </c>
      <c r="J4662" s="169">
        <v>1</v>
      </c>
      <c r="K4662" s="154" cm="1">
        <f t="array" ref="K4662">ROUND(
IF(C4662="Beer",
SUM(LOOKUP(2,1/(SRP!$B$8:$B$10&lt;=E4662)/(SRP!$C$8:$C$10&gt;=E4662),SRP!$D$8:$D$10)*(G4662/100)*(E4662/1000)),
IF(C4662="Spirits",
SUM(LOOKUP(2,1/(SRP!$B$2:$B$7&lt;=E4662)/(SRP!$C$2:$C$7&gt;=E4662),SRP!$D$2:$D$7)*(G4662/100)*(E4662/1000)),
IF(AND(C4662="Wine",D4662="Fortified Wines"),
SUM(LOOKUP(2,1/(SRP!$B$26:$B$29&lt;=E4662)/(SRP!$C$26:$C$29&gt;=E4662),SRP!$D$26:$D$29)*(G4662/100)*(E4662/1000)),
IF(C4662="Wine",
SUM(LOOKUP(2,1/(SRP!$B$21:$B$25&lt;=E4662)/(SRP!$C$21:$C$25&gt;=E4662),SRP!$D$21:$D$25)*(G4662/100)*(E4662/1000)),
IF(AND(C4662="Ready to Drink",D4662="RTD-One Pour Cocktail&gt;7%&lt;=14.5"),
SUM(LOOKUP(2,1/(SRP!$B$16:$B$20&lt;=E4662)/(SRP!$C$16:$C$20&gt;=E4662),SRP!$D$16:$D$20)*(G4662/100)*(E4662/1000)),
IF(C4662="Ready to Drink",
SUM(LOOKUP(2,1/(SRP!$B$11:$B$15&lt;=E4662)/(SRP!$C$11:$C$15&gt;=E4662),SRP!$D$11:$D$15)*(G4662/100)*(E4662/1000)),
0)))))),2)</f>
        <v>1.85</v>
      </c>
      <c r="L4662" s="173" t="str">
        <f t="shared" si="72"/>
        <v>Beer473</v>
      </c>
      <c r="M4662" s="154">
        <f>VLOOKUP(L4662,'Slope %'!C:D,2,0)</f>
        <v>0.12</v>
      </c>
    </row>
    <row r="4663" spans="1:13" x14ac:dyDescent="0.25">
      <c r="A4663" s="169">
        <v>57803</v>
      </c>
      <c r="B4663" s="170" t="s">
        <v>3593</v>
      </c>
      <c r="C4663" s="170" t="s">
        <v>11</v>
      </c>
      <c r="D4663" s="170" t="s">
        <v>267</v>
      </c>
      <c r="E4663" s="170">
        <v>473</v>
      </c>
      <c r="F4663" s="170">
        <v>24</v>
      </c>
      <c r="G4663" s="171">
        <v>5</v>
      </c>
      <c r="H4663" s="170" t="s">
        <v>1053</v>
      </c>
      <c r="I4663" s="171">
        <v>3.89</v>
      </c>
      <c r="J4663" s="169">
        <v>1</v>
      </c>
      <c r="K4663" s="154" cm="1">
        <f t="array" ref="K4663">ROUND(
IF(C4663="Beer",
SUM(LOOKUP(2,1/(SRP!$B$8:$B$10&lt;=E4663)/(SRP!$C$8:$C$10&gt;=E4663),SRP!$D$8:$D$10)*(G4663/100)*(E4663/1000)),
IF(C4663="Spirits",
SUM(LOOKUP(2,1/(SRP!$B$2:$B$7&lt;=E4663)/(SRP!$C$2:$C$7&gt;=E4663),SRP!$D$2:$D$7)*(G4663/100)*(E4663/1000)),
IF(AND(C4663="Wine",D4663="Fortified Wines"),
SUM(LOOKUP(2,1/(SRP!$B$26:$B$29&lt;=E4663)/(SRP!$C$26:$C$29&gt;=E4663),SRP!$D$26:$D$29)*(G4663/100)*(E4663/1000)),
IF(C4663="Wine",
SUM(LOOKUP(2,1/(SRP!$B$21:$B$25&lt;=E4663)/(SRP!$C$21:$C$25&gt;=E4663),SRP!$D$21:$D$25)*(G4663/100)*(E4663/1000)),
IF(AND(C4663="Ready to Drink",D4663="RTD-One Pour Cocktail&gt;7%&lt;=14.5"),
SUM(LOOKUP(2,1/(SRP!$B$16:$B$20&lt;=E4663)/(SRP!$C$16:$C$20&gt;=E4663),SRP!$D$16:$D$20)*(G4663/100)*(E4663/1000)),
IF(C4663="Ready to Drink",
SUM(LOOKUP(2,1/(SRP!$B$11:$B$15&lt;=E4663)/(SRP!$C$11:$C$15&gt;=E4663),SRP!$D$11:$D$15)*(G4663/100)*(E4663/1000)),
0)))))),2)</f>
        <v>1.85</v>
      </c>
      <c r="L4663" s="173" t="str">
        <f t="shared" si="72"/>
        <v>Beer473</v>
      </c>
      <c r="M4663" s="154">
        <f>VLOOKUP(L4663,'Slope %'!C:D,2,0)</f>
        <v>0.12</v>
      </c>
    </row>
    <row r="4664" spans="1:13" x14ac:dyDescent="0.25">
      <c r="A4664" s="169">
        <v>57803</v>
      </c>
      <c r="B4664" s="170" t="s">
        <v>3593</v>
      </c>
      <c r="C4664" s="170" t="s">
        <v>11</v>
      </c>
      <c r="D4664" s="170" t="s">
        <v>267</v>
      </c>
      <c r="E4664" s="170">
        <v>473</v>
      </c>
      <c r="F4664" s="170">
        <v>24</v>
      </c>
      <c r="G4664" s="171">
        <v>5</v>
      </c>
      <c r="H4664" s="170" t="s">
        <v>1053</v>
      </c>
      <c r="I4664" s="171">
        <v>3.89</v>
      </c>
      <c r="J4664" s="169">
        <v>1</v>
      </c>
      <c r="K4664" s="154" cm="1">
        <f t="array" ref="K4664">ROUND(
IF(C4664="Beer",
SUM(LOOKUP(2,1/(SRP!$B$8:$B$10&lt;=E4664)/(SRP!$C$8:$C$10&gt;=E4664),SRP!$D$8:$D$10)*(G4664/100)*(E4664/1000)),
IF(C4664="Spirits",
SUM(LOOKUP(2,1/(SRP!$B$2:$B$7&lt;=E4664)/(SRP!$C$2:$C$7&gt;=E4664),SRP!$D$2:$D$7)*(G4664/100)*(E4664/1000)),
IF(AND(C4664="Wine",D4664="Fortified Wines"),
SUM(LOOKUP(2,1/(SRP!$B$26:$B$29&lt;=E4664)/(SRP!$C$26:$C$29&gt;=E4664),SRP!$D$26:$D$29)*(G4664/100)*(E4664/1000)),
IF(C4664="Wine",
SUM(LOOKUP(2,1/(SRP!$B$21:$B$25&lt;=E4664)/(SRP!$C$21:$C$25&gt;=E4664),SRP!$D$21:$D$25)*(G4664/100)*(E4664/1000)),
IF(AND(C4664="Ready to Drink",D4664="RTD-One Pour Cocktail&gt;7%&lt;=14.5"),
SUM(LOOKUP(2,1/(SRP!$B$16:$B$20&lt;=E4664)/(SRP!$C$16:$C$20&gt;=E4664),SRP!$D$16:$D$20)*(G4664/100)*(E4664/1000)),
IF(C4664="Ready to Drink",
SUM(LOOKUP(2,1/(SRP!$B$11:$B$15&lt;=E4664)/(SRP!$C$11:$C$15&gt;=E4664),SRP!$D$11:$D$15)*(G4664/100)*(E4664/1000)),
0)))))),2)</f>
        <v>1.85</v>
      </c>
      <c r="L4664" s="173" t="str">
        <f t="shared" si="72"/>
        <v>Beer473</v>
      </c>
      <c r="M4664" s="154">
        <f>VLOOKUP(L4664,'Slope %'!C:D,2,0)</f>
        <v>0.12</v>
      </c>
    </row>
    <row r="4665" spans="1:13" x14ac:dyDescent="0.25">
      <c r="A4665" s="169">
        <v>57804</v>
      </c>
      <c r="B4665" s="170" t="s">
        <v>3594</v>
      </c>
      <c r="C4665" s="170" t="s">
        <v>11</v>
      </c>
      <c r="D4665" s="170" t="s">
        <v>267</v>
      </c>
      <c r="E4665" s="170">
        <v>473</v>
      </c>
      <c r="F4665" s="170">
        <v>24</v>
      </c>
      <c r="G4665" s="171">
        <v>5.5</v>
      </c>
      <c r="H4665" s="170" t="s">
        <v>1053</v>
      </c>
      <c r="I4665" s="171">
        <v>3.99</v>
      </c>
      <c r="J4665" s="169">
        <v>1</v>
      </c>
      <c r="K4665" s="154" cm="1">
        <f t="array" ref="K4665">ROUND(
IF(C4665="Beer",
SUM(LOOKUP(2,1/(SRP!$B$8:$B$10&lt;=E4665)/(SRP!$C$8:$C$10&gt;=E4665),SRP!$D$8:$D$10)*(G4665/100)*(E4665/1000)),
IF(C4665="Spirits",
SUM(LOOKUP(2,1/(SRP!$B$2:$B$7&lt;=E4665)/(SRP!$C$2:$C$7&gt;=E4665),SRP!$D$2:$D$7)*(G4665/100)*(E4665/1000)),
IF(AND(C4665="Wine",D4665="Fortified Wines"),
SUM(LOOKUP(2,1/(SRP!$B$26:$B$29&lt;=E4665)/(SRP!$C$26:$C$29&gt;=E4665),SRP!$D$26:$D$29)*(G4665/100)*(E4665/1000)),
IF(C4665="Wine",
SUM(LOOKUP(2,1/(SRP!$B$21:$B$25&lt;=E4665)/(SRP!$C$21:$C$25&gt;=E4665),SRP!$D$21:$D$25)*(G4665/100)*(E4665/1000)),
IF(AND(C4665="Ready to Drink",D4665="RTD-One Pour Cocktail&gt;7%&lt;=14.5"),
SUM(LOOKUP(2,1/(SRP!$B$16:$B$20&lt;=E4665)/(SRP!$C$16:$C$20&gt;=E4665),SRP!$D$16:$D$20)*(G4665/100)*(E4665/1000)),
IF(C4665="Ready to Drink",
SUM(LOOKUP(2,1/(SRP!$B$11:$B$15&lt;=E4665)/(SRP!$C$11:$C$15&gt;=E4665),SRP!$D$11:$D$15)*(G4665/100)*(E4665/1000)),
0)))))),2)</f>
        <v>2.0299999999999998</v>
      </c>
      <c r="L4665" s="173" t="str">
        <f t="shared" si="72"/>
        <v>Beer473</v>
      </c>
      <c r="M4665" s="154">
        <f>VLOOKUP(L4665,'Slope %'!C:D,2,0)</f>
        <v>0.12</v>
      </c>
    </row>
    <row r="4666" spans="1:13" x14ac:dyDescent="0.25">
      <c r="A4666" s="169">
        <v>57804</v>
      </c>
      <c r="B4666" s="170" t="s">
        <v>3594</v>
      </c>
      <c r="C4666" s="170" t="s">
        <v>11</v>
      </c>
      <c r="D4666" s="170" t="s">
        <v>267</v>
      </c>
      <c r="E4666" s="170">
        <v>473</v>
      </c>
      <c r="F4666" s="170">
        <v>24</v>
      </c>
      <c r="G4666" s="171">
        <v>5.5</v>
      </c>
      <c r="H4666" s="170" t="s">
        <v>1053</v>
      </c>
      <c r="I4666" s="171">
        <v>3.99</v>
      </c>
      <c r="J4666" s="169">
        <v>1</v>
      </c>
      <c r="K4666" s="154" cm="1">
        <f t="array" ref="K4666">ROUND(
IF(C4666="Beer",
SUM(LOOKUP(2,1/(SRP!$B$8:$B$10&lt;=E4666)/(SRP!$C$8:$C$10&gt;=E4666),SRP!$D$8:$D$10)*(G4666/100)*(E4666/1000)),
IF(C4666="Spirits",
SUM(LOOKUP(2,1/(SRP!$B$2:$B$7&lt;=E4666)/(SRP!$C$2:$C$7&gt;=E4666),SRP!$D$2:$D$7)*(G4666/100)*(E4666/1000)),
IF(AND(C4666="Wine",D4666="Fortified Wines"),
SUM(LOOKUP(2,1/(SRP!$B$26:$B$29&lt;=E4666)/(SRP!$C$26:$C$29&gt;=E4666),SRP!$D$26:$D$29)*(G4666/100)*(E4666/1000)),
IF(C4666="Wine",
SUM(LOOKUP(2,1/(SRP!$B$21:$B$25&lt;=E4666)/(SRP!$C$21:$C$25&gt;=E4666),SRP!$D$21:$D$25)*(G4666/100)*(E4666/1000)),
IF(AND(C4666="Ready to Drink",D4666="RTD-One Pour Cocktail&gt;7%&lt;=14.5"),
SUM(LOOKUP(2,1/(SRP!$B$16:$B$20&lt;=E4666)/(SRP!$C$16:$C$20&gt;=E4666),SRP!$D$16:$D$20)*(G4666/100)*(E4666/1000)),
IF(C4666="Ready to Drink",
SUM(LOOKUP(2,1/(SRP!$B$11:$B$15&lt;=E4666)/(SRP!$C$11:$C$15&gt;=E4666),SRP!$D$11:$D$15)*(G4666/100)*(E4666/1000)),
0)))))),2)</f>
        <v>2.0299999999999998</v>
      </c>
      <c r="L4666" s="173" t="str">
        <f t="shared" si="72"/>
        <v>Beer473</v>
      </c>
      <c r="M4666" s="154">
        <f>VLOOKUP(L4666,'Slope %'!C:D,2,0)</f>
        <v>0.12</v>
      </c>
    </row>
    <row r="4667" spans="1:13" x14ac:dyDescent="0.25">
      <c r="A4667" s="169">
        <v>57805</v>
      </c>
      <c r="B4667" s="170" t="s">
        <v>3595</v>
      </c>
      <c r="C4667" s="170" t="s">
        <v>11</v>
      </c>
      <c r="D4667" s="170" t="s">
        <v>303</v>
      </c>
      <c r="E4667" s="170">
        <v>473</v>
      </c>
      <c r="F4667" s="170">
        <v>24</v>
      </c>
      <c r="G4667" s="171">
        <v>9</v>
      </c>
      <c r="H4667" s="170" t="s">
        <v>1053</v>
      </c>
      <c r="I4667" s="171">
        <v>3.99</v>
      </c>
      <c r="J4667" s="169">
        <v>1</v>
      </c>
      <c r="K4667" s="154" cm="1">
        <f t="array" ref="K4667">ROUND(
IF(C4667="Beer",
SUM(LOOKUP(2,1/(SRP!$B$8:$B$10&lt;=E4667)/(SRP!$C$8:$C$10&gt;=E4667),SRP!$D$8:$D$10)*(G4667/100)*(E4667/1000)),
IF(C4667="Spirits",
SUM(LOOKUP(2,1/(SRP!$B$2:$B$7&lt;=E4667)/(SRP!$C$2:$C$7&gt;=E4667),SRP!$D$2:$D$7)*(G4667/100)*(E4667/1000)),
IF(AND(C4667="Wine",D4667="Fortified Wines"),
SUM(LOOKUP(2,1/(SRP!$B$26:$B$29&lt;=E4667)/(SRP!$C$26:$C$29&gt;=E4667),SRP!$D$26:$D$29)*(G4667/100)*(E4667/1000)),
IF(C4667="Wine",
SUM(LOOKUP(2,1/(SRP!$B$21:$B$25&lt;=E4667)/(SRP!$C$21:$C$25&gt;=E4667),SRP!$D$21:$D$25)*(G4667/100)*(E4667/1000)),
IF(AND(C4667="Ready to Drink",D4667="RTD-One Pour Cocktail&gt;7%&lt;=14.5"),
SUM(LOOKUP(2,1/(SRP!$B$16:$B$20&lt;=E4667)/(SRP!$C$16:$C$20&gt;=E4667),SRP!$D$16:$D$20)*(G4667/100)*(E4667/1000)),
IF(C4667="Ready to Drink",
SUM(LOOKUP(2,1/(SRP!$B$11:$B$15&lt;=E4667)/(SRP!$C$11:$C$15&gt;=E4667),SRP!$D$11:$D$15)*(G4667/100)*(E4667/1000)),
0)))))),2)</f>
        <v>3.32</v>
      </c>
      <c r="L4667" s="173" t="str">
        <f t="shared" si="72"/>
        <v>Beer473</v>
      </c>
      <c r="M4667" s="154">
        <f>VLOOKUP(L4667,'Slope %'!C:D,2,0)</f>
        <v>0.12</v>
      </c>
    </row>
    <row r="4668" spans="1:13" x14ac:dyDescent="0.25">
      <c r="A4668" s="169">
        <v>57805</v>
      </c>
      <c r="B4668" s="170" t="s">
        <v>3595</v>
      </c>
      <c r="C4668" s="170" t="s">
        <v>11</v>
      </c>
      <c r="D4668" s="170" t="s">
        <v>303</v>
      </c>
      <c r="E4668" s="170">
        <v>473</v>
      </c>
      <c r="F4668" s="170">
        <v>24</v>
      </c>
      <c r="G4668" s="171">
        <v>9</v>
      </c>
      <c r="H4668" s="170" t="s">
        <v>1053</v>
      </c>
      <c r="I4668" s="171">
        <v>3.99</v>
      </c>
      <c r="J4668" s="169">
        <v>1</v>
      </c>
      <c r="K4668" s="154" cm="1">
        <f t="array" ref="K4668">ROUND(
IF(C4668="Beer",
SUM(LOOKUP(2,1/(SRP!$B$8:$B$10&lt;=E4668)/(SRP!$C$8:$C$10&gt;=E4668),SRP!$D$8:$D$10)*(G4668/100)*(E4668/1000)),
IF(C4668="Spirits",
SUM(LOOKUP(2,1/(SRP!$B$2:$B$7&lt;=E4668)/(SRP!$C$2:$C$7&gt;=E4668),SRP!$D$2:$D$7)*(G4668/100)*(E4668/1000)),
IF(AND(C4668="Wine",D4668="Fortified Wines"),
SUM(LOOKUP(2,1/(SRP!$B$26:$B$29&lt;=E4668)/(SRP!$C$26:$C$29&gt;=E4668),SRP!$D$26:$D$29)*(G4668/100)*(E4668/1000)),
IF(C4668="Wine",
SUM(LOOKUP(2,1/(SRP!$B$21:$B$25&lt;=E4668)/(SRP!$C$21:$C$25&gt;=E4668),SRP!$D$21:$D$25)*(G4668/100)*(E4668/1000)),
IF(AND(C4668="Ready to Drink",D4668="RTD-One Pour Cocktail&gt;7%&lt;=14.5"),
SUM(LOOKUP(2,1/(SRP!$B$16:$B$20&lt;=E4668)/(SRP!$C$16:$C$20&gt;=E4668),SRP!$D$16:$D$20)*(G4668/100)*(E4668/1000)),
IF(C4668="Ready to Drink",
SUM(LOOKUP(2,1/(SRP!$B$11:$B$15&lt;=E4668)/(SRP!$C$11:$C$15&gt;=E4668),SRP!$D$11:$D$15)*(G4668/100)*(E4668/1000)),
0)))))),2)</f>
        <v>3.32</v>
      </c>
      <c r="L4668" s="173" t="str">
        <f t="shared" si="72"/>
        <v>Beer473</v>
      </c>
      <c r="M4668" s="154">
        <f>VLOOKUP(L4668,'Slope %'!C:D,2,0)</f>
        <v>0.12</v>
      </c>
    </row>
    <row r="4669" spans="1:13" x14ac:dyDescent="0.25">
      <c r="A4669" s="169">
        <v>57807</v>
      </c>
      <c r="B4669" s="170" t="s">
        <v>3596</v>
      </c>
      <c r="C4669" s="170" t="s">
        <v>11</v>
      </c>
      <c r="D4669" s="170" t="s">
        <v>267</v>
      </c>
      <c r="E4669" s="170">
        <v>3784</v>
      </c>
      <c r="F4669" s="170">
        <v>3</v>
      </c>
      <c r="G4669" s="171">
        <v>5</v>
      </c>
      <c r="H4669" s="170" t="s">
        <v>1053</v>
      </c>
      <c r="I4669" s="171">
        <v>27.99</v>
      </c>
      <c r="J4669" s="169">
        <v>8</v>
      </c>
      <c r="K4669" s="154" cm="1">
        <f t="array" ref="K4669">ROUND(
IF(C4669="Beer",
SUM(LOOKUP(2,1/(SRP!$B$8:$B$10&lt;=E4669)/(SRP!$C$8:$C$10&gt;=E4669),SRP!$D$8:$D$10)*(G4669/100)*(E4669/1000)),
IF(C4669="Spirits",
SUM(LOOKUP(2,1/(SRP!$B$2:$B$7&lt;=E4669)/(SRP!$C$2:$C$7&gt;=E4669),SRP!$D$2:$D$7)*(G4669/100)*(E4669/1000)),
IF(AND(C4669="Wine",D4669="Fortified Wines"),
SUM(LOOKUP(2,1/(SRP!$B$26:$B$29&lt;=E4669)/(SRP!$C$26:$C$29&gt;=E4669),SRP!$D$26:$D$29)*(G4669/100)*(E4669/1000)),
IF(C4669="Wine",
SUM(LOOKUP(2,1/(SRP!$B$21:$B$25&lt;=E4669)/(SRP!$C$21:$C$25&gt;=E4669),SRP!$D$21:$D$25)*(G4669/100)*(E4669/1000)),
IF(AND(C4669="Ready to Drink",D4669="RTD-One Pour Cocktail&gt;7%&lt;=14.5"),
SUM(LOOKUP(2,1/(SRP!$B$16:$B$20&lt;=E4669)/(SRP!$C$16:$C$20&gt;=E4669),SRP!$D$16:$D$20)*(G4669/100)*(E4669/1000)),
IF(C4669="Ready to Drink",
SUM(LOOKUP(2,1/(SRP!$B$11:$B$15&lt;=E4669)/(SRP!$C$11:$C$15&gt;=E4669),SRP!$D$11:$D$15)*(G4669/100)*(E4669/1000)),
0)))))),2)</f>
        <v>14.77</v>
      </c>
      <c r="L4669" s="173" t="str">
        <f t="shared" si="72"/>
        <v>Beer3784</v>
      </c>
      <c r="M4669" s="154">
        <f>VLOOKUP(L4669,'Slope %'!C:D,2,0)</f>
        <v>7.0000000000000007E-2</v>
      </c>
    </row>
    <row r="4670" spans="1:13" x14ac:dyDescent="0.25">
      <c r="A4670" s="169">
        <v>57807</v>
      </c>
      <c r="B4670" s="170" t="s">
        <v>3596</v>
      </c>
      <c r="C4670" s="170" t="s">
        <v>11</v>
      </c>
      <c r="D4670" s="170" t="s">
        <v>267</v>
      </c>
      <c r="E4670" s="170">
        <v>3784</v>
      </c>
      <c r="F4670" s="170">
        <v>3</v>
      </c>
      <c r="G4670" s="171">
        <v>5</v>
      </c>
      <c r="H4670" s="170" t="s">
        <v>1053</v>
      </c>
      <c r="I4670" s="171">
        <v>27.99</v>
      </c>
      <c r="J4670" s="169">
        <v>8</v>
      </c>
      <c r="K4670" s="154" cm="1">
        <f t="array" ref="K4670">ROUND(
IF(C4670="Beer",
SUM(LOOKUP(2,1/(SRP!$B$8:$B$10&lt;=E4670)/(SRP!$C$8:$C$10&gt;=E4670),SRP!$D$8:$D$10)*(G4670/100)*(E4670/1000)),
IF(C4670="Spirits",
SUM(LOOKUP(2,1/(SRP!$B$2:$B$7&lt;=E4670)/(SRP!$C$2:$C$7&gt;=E4670),SRP!$D$2:$D$7)*(G4670/100)*(E4670/1000)),
IF(AND(C4670="Wine",D4670="Fortified Wines"),
SUM(LOOKUP(2,1/(SRP!$B$26:$B$29&lt;=E4670)/(SRP!$C$26:$C$29&gt;=E4670),SRP!$D$26:$D$29)*(G4670/100)*(E4670/1000)),
IF(C4670="Wine",
SUM(LOOKUP(2,1/(SRP!$B$21:$B$25&lt;=E4670)/(SRP!$C$21:$C$25&gt;=E4670),SRP!$D$21:$D$25)*(G4670/100)*(E4670/1000)),
IF(AND(C4670="Ready to Drink",D4670="RTD-One Pour Cocktail&gt;7%&lt;=14.5"),
SUM(LOOKUP(2,1/(SRP!$B$16:$B$20&lt;=E4670)/(SRP!$C$16:$C$20&gt;=E4670),SRP!$D$16:$D$20)*(G4670/100)*(E4670/1000)),
IF(C4670="Ready to Drink",
SUM(LOOKUP(2,1/(SRP!$B$11:$B$15&lt;=E4670)/(SRP!$C$11:$C$15&gt;=E4670),SRP!$D$11:$D$15)*(G4670/100)*(E4670/1000)),
0)))))),2)</f>
        <v>14.77</v>
      </c>
      <c r="L4670" s="173" t="str">
        <f t="shared" si="72"/>
        <v>Beer3784</v>
      </c>
      <c r="M4670" s="154">
        <f>VLOOKUP(L4670,'Slope %'!C:D,2,0)</f>
        <v>7.0000000000000007E-2</v>
      </c>
    </row>
    <row r="4671" spans="1:13" x14ac:dyDescent="0.25">
      <c r="A4671" s="169">
        <v>57815</v>
      </c>
      <c r="B4671" s="170" t="s">
        <v>3597</v>
      </c>
      <c r="C4671" s="170" t="s">
        <v>15</v>
      </c>
      <c r="D4671" s="170" t="s">
        <v>140</v>
      </c>
      <c r="E4671" s="170">
        <v>1140</v>
      </c>
      <c r="F4671" s="170">
        <v>12</v>
      </c>
      <c r="G4671" s="171">
        <v>36</v>
      </c>
      <c r="H4671" s="170" t="s">
        <v>35</v>
      </c>
      <c r="I4671" s="171">
        <v>33.99</v>
      </c>
      <c r="J4671" s="169">
        <v>1</v>
      </c>
      <c r="K4671" s="154" cm="1">
        <f t="array" ref="K4671">ROUND(
IF(C4671="Beer",
SUM(LOOKUP(2,1/(SRP!$B$8:$B$10&lt;=E4671)/(SRP!$C$8:$C$10&gt;=E4671),SRP!$D$8:$D$10)*(G4671/100)*(E4671/1000)),
IF(C4671="Spirits",
SUM(LOOKUP(2,1/(SRP!$B$2:$B$7&lt;=E4671)/(SRP!$C$2:$C$7&gt;=E4671),SRP!$D$2:$D$7)*(G4671/100)*(E4671/1000)),
IF(AND(C4671="Wine",D4671="Fortified Wines"),
SUM(LOOKUP(2,1/(SRP!$B$26:$B$29&lt;=E4671)/(SRP!$C$26:$C$29&gt;=E4671),SRP!$D$26:$D$29)*(G4671/100)*(E4671/1000)),
IF(C4671="Wine",
SUM(LOOKUP(2,1/(SRP!$B$21:$B$25&lt;=E4671)/(SRP!$C$21:$C$25&gt;=E4671),SRP!$D$21:$D$25)*(G4671/100)*(E4671/1000)),
IF(AND(C4671="Ready to Drink",D4671="RTD-One Pour Cocktail&gt;7%&lt;=14.5"),
SUM(LOOKUP(2,1/(SRP!$B$16:$B$20&lt;=E4671)/(SRP!$C$16:$C$20&gt;=E4671),SRP!$D$16:$D$20)*(G4671/100)*(E4671/1000)),
IF(C4671="Ready to Drink",
SUM(LOOKUP(2,1/(SRP!$B$11:$B$15&lt;=E4671)/(SRP!$C$11:$C$15&gt;=E4671),SRP!$D$11:$D$15)*(G4671/100)*(E4671/1000)),
0)))))),2)</f>
        <v>32.04</v>
      </c>
      <c r="L4671" s="173" t="str">
        <f t="shared" si="72"/>
        <v>Spirits1140</v>
      </c>
      <c r="M4671" s="154">
        <f>VLOOKUP(L4671,'Slope %'!C:D,2,0)</f>
        <v>0.05</v>
      </c>
    </row>
    <row r="4672" spans="1:13" x14ac:dyDescent="0.25">
      <c r="A4672" s="169">
        <v>57816</v>
      </c>
      <c r="B4672" s="170" t="s">
        <v>3598</v>
      </c>
      <c r="C4672" s="170" t="s">
        <v>15</v>
      </c>
      <c r="D4672" s="170" t="s">
        <v>804</v>
      </c>
      <c r="E4672" s="170">
        <v>750</v>
      </c>
      <c r="F4672" s="170">
        <v>6</v>
      </c>
      <c r="G4672" s="171">
        <v>35</v>
      </c>
      <c r="H4672" s="170" t="s">
        <v>222</v>
      </c>
      <c r="I4672" s="171">
        <v>49.99</v>
      </c>
      <c r="J4672" s="169">
        <v>1</v>
      </c>
      <c r="K4672" s="154" cm="1">
        <f t="array" ref="K4672">ROUND(
IF(C4672="Beer",
SUM(LOOKUP(2,1/(SRP!$B$8:$B$10&lt;=E4672)/(SRP!$C$8:$C$10&gt;=E4672),SRP!$D$8:$D$10)*(G4672/100)*(E4672/1000)),
IF(C4672="Spirits",
SUM(LOOKUP(2,1/(SRP!$B$2:$B$7&lt;=E4672)/(SRP!$C$2:$C$7&gt;=E4672),SRP!$D$2:$D$7)*(G4672/100)*(E4672/1000)),
IF(AND(C4672="Wine",D4672="Fortified Wines"),
SUM(LOOKUP(2,1/(SRP!$B$26:$B$29&lt;=E4672)/(SRP!$C$26:$C$29&gt;=E4672),SRP!$D$26:$D$29)*(G4672/100)*(E4672/1000)),
IF(C4672="Wine",
SUM(LOOKUP(2,1/(SRP!$B$21:$B$25&lt;=E4672)/(SRP!$C$21:$C$25&gt;=E4672),SRP!$D$21:$D$25)*(G4672/100)*(E4672/1000)),
IF(AND(C4672="Ready to Drink",D4672="RTD-One Pour Cocktail&gt;7%&lt;=14.5"),
SUM(LOOKUP(2,1/(SRP!$B$16:$B$20&lt;=E4672)/(SRP!$C$16:$C$20&gt;=E4672),SRP!$D$16:$D$20)*(G4672/100)*(E4672/1000)),
IF(C4672="Ready to Drink",
SUM(LOOKUP(2,1/(SRP!$B$11:$B$15&lt;=E4672)/(SRP!$C$11:$C$15&gt;=E4672),SRP!$D$11:$D$15)*(G4672/100)*(E4672/1000)),
0)))))),2)</f>
        <v>20.49</v>
      </c>
      <c r="L4672" s="173" t="str">
        <f t="shared" si="72"/>
        <v>Spirits750</v>
      </c>
      <c r="M4672" s="154">
        <f>VLOOKUP(L4672,'Slope %'!C:D,2,0)</f>
        <v>7.0000000000000007E-2</v>
      </c>
    </row>
    <row r="4673" spans="1:13" x14ac:dyDescent="0.25">
      <c r="A4673" s="169">
        <v>57840</v>
      </c>
      <c r="B4673" s="170" t="s">
        <v>3599</v>
      </c>
      <c r="C4673" s="170" t="s">
        <v>15</v>
      </c>
      <c r="D4673" s="170" t="s">
        <v>19</v>
      </c>
      <c r="E4673" s="170">
        <v>750</v>
      </c>
      <c r="F4673" s="170">
        <v>12</v>
      </c>
      <c r="G4673" s="171">
        <v>40</v>
      </c>
      <c r="H4673" s="170" t="s">
        <v>54</v>
      </c>
      <c r="I4673" s="171">
        <v>34.99</v>
      </c>
      <c r="J4673" s="169">
        <v>1</v>
      </c>
      <c r="K4673" s="154" cm="1">
        <f t="array" ref="K4673">ROUND(
IF(C4673="Beer",
SUM(LOOKUP(2,1/(SRP!$B$8:$B$10&lt;=E4673)/(SRP!$C$8:$C$10&gt;=E4673),SRP!$D$8:$D$10)*(G4673/100)*(E4673/1000)),
IF(C4673="Spirits",
SUM(LOOKUP(2,1/(SRP!$B$2:$B$7&lt;=E4673)/(SRP!$C$2:$C$7&gt;=E4673),SRP!$D$2:$D$7)*(G4673/100)*(E4673/1000)),
IF(AND(C4673="Wine",D4673="Fortified Wines"),
SUM(LOOKUP(2,1/(SRP!$B$26:$B$29&lt;=E4673)/(SRP!$C$26:$C$29&gt;=E4673),SRP!$D$26:$D$29)*(G4673/100)*(E4673/1000)),
IF(C4673="Wine",
SUM(LOOKUP(2,1/(SRP!$B$21:$B$25&lt;=E4673)/(SRP!$C$21:$C$25&gt;=E4673),SRP!$D$21:$D$25)*(G4673/100)*(E4673/1000)),
IF(AND(C4673="Ready to Drink",D4673="RTD-One Pour Cocktail&gt;7%&lt;=14.5"),
SUM(LOOKUP(2,1/(SRP!$B$16:$B$20&lt;=E4673)/(SRP!$C$16:$C$20&gt;=E4673),SRP!$D$16:$D$20)*(G4673/100)*(E4673/1000)),
IF(C4673="Ready to Drink",
SUM(LOOKUP(2,1/(SRP!$B$11:$B$15&lt;=E4673)/(SRP!$C$11:$C$15&gt;=E4673),SRP!$D$11:$D$15)*(G4673/100)*(E4673/1000)),
0)))))),2)</f>
        <v>23.42</v>
      </c>
      <c r="L4673" s="173" t="str">
        <f t="shared" si="72"/>
        <v>Spirits750</v>
      </c>
      <c r="M4673" s="154">
        <f>VLOOKUP(L4673,'Slope %'!C:D,2,0)</f>
        <v>7.0000000000000007E-2</v>
      </c>
    </row>
    <row r="4674" spans="1:13" x14ac:dyDescent="0.25">
      <c r="A4674" s="169">
        <v>57841</v>
      </c>
      <c r="B4674" s="170" t="s">
        <v>3600</v>
      </c>
      <c r="C4674" s="170" t="s">
        <v>11</v>
      </c>
      <c r="D4674" s="170" t="s">
        <v>12</v>
      </c>
      <c r="E4674" s="170">
        <v>330</v>
      </c>
      <c r="F4674" s="170">
        <v>24</v>
      </c>
      <c r="G4674" s="171">
        <v>5.2</v>
      </c>
      <c r="H4674" s="170" t="s">
        <v>274</v>
      </c>
      <c r="I4674" s="171">
        <v>2.99</v>
      </c>
      <c r="J4674" s="169">
        <v>1</v>
      </c>
      <c r="K4674" s="154" cm="1">
        <f t="array" ref="K4674">ROUND(
IF(C4674="Beer",
SUM(LOOKUP(2,1/(SRP!$B$8:$B$10&lt;=E4674)/(SRP!$C$8:$C$10&gt;=E4674),SRP!$D$8:$D$10)*(G4674/100)*(E4674/1000)),
IF(C4674="Spirits",
SUM(LOOKUP(2,1/(SRP!$B$2:$B$7&lt;=E4674)/(SRP!$C$2:$C$7&gt;=E4674),SRP!$D$2:$D$7)*(G4674/100)*(E4674/1000)),
IF(AND(C4674="Wine",D4674="Fortified Wines"),
SUM(LOOKUP(2,1/(SRP!$B$26:$B$29&lt;=E4674)/(SRP!$C$26:$C$29&gt;=E4674),SRP!$D$26:$D$29)*(G4674/100)*(E4674/1000)),
IF(C4674="Wine",
SUM(LOOKUP(2,1/(SRP!$B$21:$B$25&lt;=E4674)/(SRP!$C$21:$C$25&gt;=E4674),SRP!$D$21:$D$25)*(G4674/100)*(E4674/1000)),
IF(AND(C4674="Ready to Drink",D4674="RTD-One Pour Cocktail&gt;7%&lt;=14.5"),
SUM(LOOKUP(2,1/(SRP!$B$16:$B$20&lt;=E4674)/(SRP!$C$16:$C$20&gt;=E4674),SRP!$D$16:$D$20)*(G4674/100)*(E4674/1000)),
IF(C4674="Ready to Drink",
SUM(LOOKUP(2,1/(SRP!$B$11:$B$15&lt;=E4674)/(SRP!$C$11:$C$15&gt;=E4674),SRP!$D$11:$D$15)*(G4674/100)*(E4674/1000)),
0)))))),2)</f>
        <v>1.34</v>
      </c>
      <c r="L4674" s="173" t="str">
        <f t="shared" si="72"/>
        <v>Beer330</v>
      </c>
      <c r="M4674" s="154">
        <f>VLOOKUP(L4674,'Slope %'!C:D,2,0)</f>
        <v>0.12</v>
      </c>
    </row>
    <row r="4675" spans="1:13" x14ac:dyDescent="0.25">
      <c r="A4675" s="169">
        <v>57850</v>
      </c>
      <c r="B4675" s="170" t="s">
        <v>3601</v>
      </c>
      <c r="C4675" s="170" t="s">
        <v>11</v>
      </c>
      <c r="D4675" s="170" t="s">
        <v>12</v>
      </c>
      <c r="E4675" s="170">
        <v>5115</v>
      </c>
      <c r="F4675" s="170">
        <v>1</v>
      </c>
      <c r="G4675" s="171">
        <v>4.3</v>
      </c>
      <c r="H4675" s="170" t="s">
        <v>105</v>
      </c>
      <c r="I4675" s="171">
        <v>30.19</v>
      </c>
      <c r="J4675" s="169">
        <v>15</v>
      </c>
      <c r="K4675" s="154" cm="1">
        <f t="array" ref="K4675">ROUND(
IF(C4675="Beer",
SUM(LOOKUP(2,1/(SRP!$B$8:$B$10&lt;=E4675)/(SRP!$C$8:$C$10&gt;=E4675),SRP!$D$8:$D$10)*(G4675/100)*(E4675/1000)),
IF(C4675="Spirits",
SUM(LOOKUP(2,1/(SRP!$B$2:$B$7&lt;=E4675)/(SRP!$C$2:$C$7&gt;=E4675),SRP!$D$2:$D$7)*(G4675/100)*(E4675/1000)),
IF(AND(C4675="Wine",D4675="Fortified Wines"),
SUM(LOOKUP(2,1/(SRP!$B$26:$B$29&lt;=E4675)/(SRP!$C$26:$C$29&gt;=E4675),SRP!$D$26:$D$29)*(G4675/100)*(E4675/1000)),
IF(C4675="Wine",
SUM(LOOKUP(2,1/(SRP!$B$21:$B$25&lt;=E4675)/(SRP!$C$21:$C$25&gt;=E4675),SRP!$D$21:$D$25)*(G4675/100)*(E4675/1000)),
IF(AND(C4675="Ready to Drink",D4675="RTD-One Pour Cocktail&gt;7%&lt;=14.5"),
SUM(LOOKUP(2,1/(SRP!$B$16:$B$20&lt;=E4675)/(SRP!$C$16:$C$20&gt;=E4675),SRP!$D$16:$D$20)*(G4675/100)*(E4675/1000)),
IF(C4675="Ready to Drink",
SUM(LOOKUP(2,1/(SRP!$B$11:$B$15&lt;=E4675)/(SRP!$C$11:$C$15&gt;=E4675),SRP!$D$11:$D$15)*(G4675/100)*(E4675/1000)),
0)))))),2)</f>
        <v>17.170000000000002</v>
      </c>
      <c r="L4675" s="173" t="str">
        <f t="shared" ref="L4675:L4738" si="73">(_xlfn.CONCAT(C4675,E4675))</f>
        <v>Beer5115</v>
      </c>
      <c r="M4675" s="154">
        <f>VLOOKUP(L4675,'Slope %'!C:D,2,0)</f>
        <v>0.05</v>
      </c>
    </row>
    <row r="4676" spans="1:13" x14ac:dyDescent="0.25">
      <c r="A4676" s="169">
        <v>57850</v>
      </c>
      <c r="B4676" s="170" t="s">
        <v>3601</v>
      </c>
      <c r="C4676" s="170" t="s">
        <v>11</v>
      </c>
      <c r="D4676" s="170" t="s">
        <v>12</v>
      </c>
      <c r="E4676" s="170">
        <v>5115</v>
      </c>
      <c r="F4676" s="170">
        <v>1</v>
      </c>
      <c r="G4676" s="171">
        <v>4.3</v>
      </c>
      <c r="H4676" s="170" t="s">
        <v>105</v>
      </c>
      <c r="I4676" s="171">
        <v>30.19</v>
      </c>
      <c r="J4676" s="169">
        <v>15</v>
      </c>
      <c r="K4676" s="154" cm="1">
        <f t="array" ref="K4676">ROUND(
IF(C4676="Beer",
SUM(LOOKUP(2,1/(SRP!$B$8:$B$10&lt;=E4676)/(SRP!$C$8:$C$10&gt;=E4676),SRP!$D$8:$D$10)*(G4676/100)*(E4676/1000)),
IF(C4676="Spirits",
SUM(LOOKUP(2,1/(SRP!$B$2:$B$7&lt;=E4676)/(SRP!$C$2:$C$7&gt;=E4676),SRP!$D$2:$D$7)*(G4676/100)*(E4676/1000)),
IF(AND(C4676="Wine",D4676="Fortified Wines"),
SUM(LOOKUP(2,1/(SRP!$B$26:$B$29&lt;=E4676)/(SRP!$C$26:$C$29&gt;=E4676),SRP!$D$26:$D$29)*(G4676/100)*(E4676/1000)),
IF(C4676="Wine",
SUM(LOOKUP(2,1/(SRP!$B$21:$B$25&lt;=E4676)/(SRP!$C$21:$C$25&gt;=E4676),SRP!$D$21:$D$25)*(G4676/100)*(E4676/1000)),
IF(AND(C4676="Ready to Drink",D4676="RTD-One Pour Cocktail&gt;7%&lt;=14.5"),
SUM(LOOKUP(2,1/(SRP!$B$16:$B$20&lt;=E4676)/(SRP!$C$16:$C$20&gt;=E4676),SRP!$D$16:$D$20)*(G4676/100)*(E4676/1000)),
IF(C4676="Ready to Drink",
SUM(LOOKUP(2,1/(SRP!$B$11:$B$15&lt;=E4676)/(SRP!$C$11:$C$15&gt;=E4676),SRP!$D$11:$D$15)*(G4676/100)*(E4676/1000)),
0)))))),2)</f>
        <v>17.170000000000002</v>
      </c>
      <c r="L4676" s="173" t="str">
        <f t="shared" si="73"/>
        <v>Beer5115</v>
      </c>
      <c r="M4676" s="154">
        <f>VLOOKUP(L4676,'Slope %'!C:D,2,0)</f>
        <v>0.05</v>
      </c>
    </row>
    <row r="4677" spans="1:13" x14ac:dyDescent="0.25">
      <c r="A4677" s="169">
        <v>57893</v>
      </c>
      <c r="B4677" s="170" t="s">
        <v>236</v>
      </c>
      <c r="C4677" s="170" t="s">
        <v>15</v>
      </c>
      <c r="D4677" s="170" t="s">
        <v>93</v>
      </c>
      <c r="E4677" s="170">
        <v>1750</v>
      </c>
      <c r="F4677" s="170">
        <v>6</v>
      </c>
      <c r="G4677" s="171">
        <v>40</v>
      </c>
      <c r="H4677" s="170" t="s">
        <v>43</v>
      </c>
      <c r="I4677" s="171">
        <v>59.79</v>
      </c>
      <c r="J4677" s="169">
        <v>1</v>
      </c>
      <c r="K4677" s="154" cm="1">
        <f t="array" ref="K4677">ROUND(
IF(C4677="Beer",
SUM(LOOKUP(2,1/(SRP!$B$8:$B$10&lt;=E4677)/(SRP!$C$8:$C$10&gt;=E4677),SRP!$D$8:$D$10)*(G4677/100)*(E4677/1000)),
IF(C4677="Spirits",
SUM(LOOKUP(2,1/(SRP!$B$2:$B$7&lt;=E4677)/(SRP!$C$2:$C$7&gt;=E4677),SRP!$D$2:$D$7)*(G4677/100)*(E4677/1000)),
IF(AND(C4677="Wine",D4677="Fortified Wines"),
SUM(LOOKUP(2,1/(SRP!$B$26:$B$29&lt;=E4677)/(SRP!$C$26:$C$29&gt;=E4677),SRP!$D$26:$D$29)*(G4677/100)*(E4677/1000)),
IF(C4677="Wine",
SUM(LOOKUP(2,1/(SRP!$B$21:$B$25&lt;=E4677)/(SRP!$C$21:$C$25&gt;=E4677),SRP!$D$21:$D$25)*(G4677/100)*(E4677/1000)),
IF(AND(C4677="Ready to Drink",D4677="RTD-One Pour Cocktail&gt;7%&lt;=14.5"),
SUM(LOOKUP(2,1/(SRP!$B$16:$B$20&lt;=E4677)/(SRP!$C$16:$C$20&gt;=E4677),SRP!$D$16:$D$20)*(G4677/100)*(E4677/1000)),
IF(C4677="Ready to Drink",
SUM(LOOKUP(2,1/(SRP!$B$11:$B$15&lt;=E4677)/(SRP!$C$11:$C$15&gt;=E4677),SRP!$D$11:$D$15)*(G4677/100)*(E4677/1000)),
0)))))),2)</f>
        <v>54.65</v>
      </c>
      <c r="L4677" s="173" t="str">
        <f t="shared" si="73"/>
        <v>Spirits1750</v>
      </c>
      <c r="M4677" s="154">
        <f>VLOOKUP(L4677,'Slope %'!C:D,2,0)</f>
        <v>0.03</v>
      </c>
    </row>
    <row r="4678" spans="1:13" x14ac:dyDescent="0.25">
      <c r="A4678" s="169">
        <v>57894</v>
      </c>
      <c r="B4678" s="170" t="s">
        <v>1673</v>
      </c>
      <c r="C4678" s="170" t="s">
        <v>15</v>
      </c>
      <c r="D4678" s="170" t="s">
        <v>137</v>
      </c>
      <c r="E4678" s="170">
        <v>1750</v>
      </c>
      <c r="F4678" s="170">
        <v>6</v>
      </c>
      <c r="G4678" s="171">
        <v>35</v>
      </c>
      <c r="H4678" s="170" t="s">
        <v>29</v>
      </c>
      <c r="I4678" s="171">
        <v>59.99</v>
      </c>
      <c r="J4678" s="169">
        <v>1</v>
      </c>
      <c r="K4678" s="154" cm="1">
        <f t="array" ref="K4678">ROUND(
IF(C4678="Beer",
SUM(LOOKUP(2,1/(SRP!$B$8:$B$10&lt;=E4678)/(SRP!$C$8:$C$10&gt;=E4678),SRP!$D$8:$D$10)*(G4678/100)*(E4678/1000)),
IF(C4678="Spirits",
SUM(LOOKUP(2,1/(SRP!$B$2:$B$7&lt;=E4678)/(SRP!$C$2:$C$7&gt;=E4678),SRP!$D$2:$D$7)*(G4678/100)*(E4678/1000)),
IF(AND(C4678="Wine",D4678="Fortified Wines"),
SUM(LOOKUP(2,1/(SRP!$B$26:$B$29&lt;=E4678)/(SRP!$C$26:$C$29&gt;=E4678),SRP!$D$26:$D$29)*(G4678/100)*(E4678/1000)),
IF(C4678="Wine",
SUM(LOOKUP(2,1/(SRP!$B$21:$B$25&lt;=E4678)/(SRP!$C$21:$C$25&gt;=E4678),SRP!$D$21:$D$25)*(G4678/100)*(E4678/1000)),
IF(AND(C4678="Ready to Drink",D4678="RTD-One Pour Cocktail&gt;7%&lt;=14.5"),
SUM(LOOKUP(2,1/(SRP!$B$16:$B$20&lt;=E4678)/(SRP!$C$16:$C$20&gt;=E4678),SRP!$D$16:$D$20)*(G4678/100)*(E4678/1000)),
IF(C4678="Ready to Drink",
SUM(LOOKUP(2,1/(SRP!$B$11:$B$15&lt;=E4678)/(SRP!$C$11:$C$15&gt;=E4678),SRP!$D$11:$D$15)*(G4678/100)*(E4678/1000)),
0)))))),2)</f>
        <v>47.82</v>
      </c>
      <c r="L4678" s="173" t="str">
        <f t="shared" si="73"/>
        <v>Spirits1750</v>
      </c>
      <c r="M4678" s="154">
        <f>VLOOKUP(L4678,'Slope %'!C:D,2,0)</f>
        <v>0.03</v>
      </c>
    </row>
    <row r="4679" spans="1:13" x14ac:dyDescent="0.25">
      <c r="A4679" s="169">
        <v>57909</v>
      </c>
      <c r="B4679" s="170" t="s">
        <v>3602</v>
      </c>
      <c r="C4679" s="170" t="s">
        <v>15</v>
      </c>
      <c r="D4679" s="170" t="s">
        <v>137</v>
      </c>
      <c r="E4679" s="170">
        <v>700</v>
      </c>
      <c r="F4679" s="170">
        <v>12</v>
      </c>
      <c r="G4679" s="171">
        <v>35</v>
      </c>
      <c r="H4679" s="170" t="s">
        <v>54</v>
      </c>
      <c r="I4679" s="171">
        <v>44.99</v>
      </c>
      <c r="J4679" s="169">
        <v>1</v>
      </c>
      <c r="K4679" s="154" cm="1">
        <f t="array" ref="K4679">ROUND(
IF(C4679="Beer",
SUM(LOOKUP(2,1/(SRP!$B$8:$B$10&lt;=E4679)/(SRP!$C$8:$C$10&gt;=E4679),SRP!$D$8:$D$10)*(G4679/100)*(E4679/1000)),
IF(C4679="Spirits",
SUM(LOOKUP(2,1/(SRP!$B$2:$B$7&lt;=E4679)/(SRP!$C$2:$C$7&gt;=E4679),SRP!$D$2:$D$7)*(G4679/100)*(E4679/1000)),
IF(AND(C4679="Wine",D4679="Fortified Wines"),
SUM(LOOKUP(2,1/(SRP!$B$26:$B$29&lt;=E4679)/(SRP!$C$26:$C$29&gt;=E4679),SRP!$D$26:$D$29)*(G4679/100)*(E4679/1000)),
IF(C4679="Wine",
SUM(LOOKUP(2,1/(SRP!$B$21:$B$25&lt;=E4679)/(SRP!$C$21:$C$25&gt;=E4679),SRP!$D$21:$D$25)*(G4679/100)*(E4679/1000)),
IF(AND(C4679="Ready to Drink",D4679="RTD-One Pour Cocktail&gt;7%&lt;=14.5"),
SUM(LOOKUP(2,1/(SRP!$B$16:$B$20&lt;=E4679)/(SRP!$C$16:$C$20&gt;=E4679),SRP!$D$16:$D$20)*(G4679/100)*(E4679/1000)),
IF(C4679="Ready to Drink",
SUM(LOOKUP(2,1/(SRP!$B$11:$B$15&lt;=E4679)/(SRP!$C$11:$C$15&gt;=E4679),SRP!$D$11:$D$15)*(G4679/100)*(E4679/1000)),
0)))))),2)</f>
        <v>19.13</v>
      </c>
      <c r="L4679" s="173" t="str">
        <f t="shared" si="73"/>
        <v>Spirits700</v>
      </c>
      <c r="M4679" s="154">
        <f>VLOOKUP(L4679,'Slope %'!C:D,2,0)</f>
        <v>7.0000000000000007E-2</v>
      </c>
    </row>
    <row r="4680" spans="1:13" x14ac:dyDescent="0.25">
      <c r="A4680" s="169">
        <v>57934</v>
      </c>
      <c r="B4680" s="170" t="s">
        <v>3603</v>
      </c>
      <c r="C4680" s="170" t="s">
        <v>263</v>
      </c>
      <c r="D4680" s="170" t="s">
        <v>332</v>
      </c>
      <c r="E4680" s="170">
        <v>355</v>
      </c>
      <c r="F4680" s="170">
        <v>24</v>
      </c>
      <c r="G4680" s="171">
        <v>7</v>
      </c>
      <c r="H4680" s="170" t="s">
        <v>3505</v>
      </c>
      <c r="I4680" s="171">
        <v>5.5</v>
      </c>
      <c r="J4680" s="169">
        <v>1</v>
      </c>
      <c r="K4680" s="154" cm="1">
        <f t="array" ref="K4680">ROUND(
IF(C4680="Beer",
SUM(LOOKUP(2,1/(SRP!$B$8:$B$10&lt;=E4680)/(SRP!$C$8:$C$10&gt;=E4680),SRP!$D$8:$D$10)*(G4680/100)*(E4680/1000)),
IF(C4680="Spirits",
SUM(LOOKUP(2,1/(SRP!$B$2:$B$7&lt;=E4680)/(SRP!$C$2:$C$7&gt;=E4680),SRP!$D$2:$D$7)*(G4680/100)*(E4680/1000)),
IF(AND(C4680="Wine",D4680="Fortified Wines"),
SUM(LOOKUP(2,1/(SRP!$B$26:$B$29&lt;=E4680)/(SRP!$C$26:$C$29&gt;=E4680),SRP!$D$26:$D$29)*(G4680/100)*(E4680/1000)),
IF(C4680="Wine",
SUM(LOOKUP(2,1/(SRP!$B$21:$B$25&lt;=E4680)/(SRP!$C$21:$C$25&gt;=E4680),SRP!$D$21:$D$25)*(G4680/100)*(E4680/1000)),
IF(AND(C4680="Ready to Drink",D4680="RTD-One Pour Cocktail&gt;7%&lt;=14.5"),
SUM(LOOKUP(2,1/(SRP!$B$16:$B$20&lt;=E4680)/(SRP!$C$16:$C$20&gt;=E4680),SRP!$D$16:$D$20)*(G4680/100)*(E4680/1000)),
IF(C4680="Ready to Drink",
SUM(LOOKUP(2,1/(SRP!$B$11:$B$15&lt;=E4680)/(SRP!$C$11:$C$15&gt;=E4680),SRP!$D$11:$D$15)*(G4680/100)*(E4680/1000)),
0)))))),2)</f>
        <v>2.2000000000000002</v>
      </c>
      <c r="L4680" s="173" t="str">
        <f t="shared" si="73"/>
        <v>Ready to Drink355</v>
      </c>
      <c r="M4680" s="154">
        <f>VLOOKUP(L4680,'Slope %'!C:D,2,0)</f>
        <v>0.12</v>
      </c>
    </row>
    <row r="4681" spans="1:13" x14ac:dyDescent="0.25">
      <c r="A4681" s="169">
        <v>57934</v>
      </c>
      <c r="B4681" s="170" t="s">
        <v>3603</v>
      </c>
      <c r="C4681" s="170" t="s">
        <v>263</v>
      </c>
      <c r="D4681" s="170" t="s">
        <v>332</v>
      </c>
      <c r="E4681" s="170">
        <v>355</v>
      </c>
      <c r="F4681" s="170">
        <v>24</v>
      </c>
      <c r="G4681" s="171">
        <v>7</v>
      </c>
      <c r="H4681" s="170" t="s">
        <v>3505</v>
      </c>
      <c r="I4681" s="171">
        <v>5.5</v>
      </c>
      <c r="J4681" s="169">
        <v>1</v>
      </c>
      <c r="K4681" s="154" cm="1">
        <f t="array" ref="K4681">ROUND(
IF(C4681="Beer",
SUM(LOOKUP(2,1/(SRP!$B$8:$B$10&lt;=E4681)/(SRP!$C$8:$C$10&gt;=E4681),SRP!$D$8:$D$10)*(G4681/100)*(E4681/1000)),
IF(C4681="Spirits",
SUM(LOOKUP(2,1/(SRP!$B$2:$B$7&lt;=E4681)/(SRP!$C$2:$C$7&gt;=E4681),SRP!$D$2:$D$7)*(G4681/100)*(E4681/1000)),
IF(AND(C4681="Wine",D4681="Fortified Wines"),
SUM(LOOKUP(2,1/(SRP!$B$26:$B$29&lt;=E4681)/(SRP!$C$26:$C$29&gt;=E4681),SRP!$D$26:$D$29)*(G4681/100)*(E4681/1000)),
IF(C4681="Wine",
SUM(LOOKUP(2,1/(SRP!$B$21:$B$25&lt;=E4681)/(SRP!$C$21:$C$25&gt;=E4681),SRP!$D$21:$D$25)*(G4681/100)*(E4681/1000)),
IF(AND(C4681="Ready to Drink",D4681="RTD-One Pour Cocktail&gt;7%&lt;=14.5"),
SUM(LOOKUP(2,1/(SRP!$B$16:$B$20&lt;=E4681)/(SRP!$C$16:$C$20&gt;=E4681),SRP!$D$16:$D$20)*(G4681/100)*(E4681/1000)),
IF(C4681="Ready to Drink",
SUM(LOOKUP(2,1/(SRP!$B$11:$B$15&lt;=E4681)/(SRP!$C$11:$C$15&gt;=E4681),SRP!$D$11:$D$15)*(G4681/100)*(E4681/1000)),
0)))))),2)</f>
        <v>2.2000000000000002</v>
      </c>
      <c r="L4681" s="173" t="str">
        <f t="shared" si="73"/>
        <v>Ready to Drink355</v>
      </c>
      <c r="M4681" s="154">
        <f>VLOOKUP(L4681,'Slope %'!C:D,2,0)</f>
        <v>0.12</v>
      </c>
    </row>
    <row r="4682" spans="1:13" x14ac:dyDescent="0.25">
      <c r="A4682" s="169">
        <v>57938</v>
      </c>
      <c r="B4682" s="170" t="s">
        <v>3604</v>
      </c>
      <c r="C4682" s="170" t="s">
        <v>263</v>
      </c>
      <c r="D4682" s="170" t="s">
        <v>646</v>
      </c>
      <c r="E4682" s="170">
        <v>473</v>
      </c>
      <c r="F4682" s="170">
        <v>24</v>
      </c>
      <c r="G4682" s="171">
        <v>5</v>
      </c>
      <c r="H4682" s="170" t="s">
        <v>342</v>
      </c>
      <c r="I4682" s="171">
        <v>3.89</v>
      </c>
      <c r="J4682" s="169">
        <v>1</v>
      </c>
      <c r="K4682" s="154" cm="1">
        <f t="array" ref="K4682">ROUND(
IF(C4682="Beer",
SUM(LOOKUP(2,1/(SRP!$B$8:$B$10&lt;=E4682)/(SRP!$C$8:$C$10&gt;=E4682),SRP!$D$8:$D$10)*(G4682/100)*(E4682/1000)),
IF(C4682="Spirits",
SUM(LOOKUP(2,1/(SRP!$B$2:$B$7&lt;=E4682)/(SRP!$C$2:$C$7&gt;=E4682),SRP!$D$2:$D$7)*(G4682/100)*(E4682/1000)),
IF(AND(C4682="Wine",D4682="Fortified Wines"),
SUM(LOOKUP(2,1/(SRP!$B$26:$B$29&lt;=E4682)/(SRP!$C$26:$C$29&gt;=E4682),SRP!$D$26:$D$29)*(G4682/100)*(E4682/1000)),
IF(C4682="Wine",
SUM(LOOKUP(2,1/(SRP!$B$21:$B$25&lt;=E4682)/(SRP!$C$21:$C$25&gt;=E4682),SRP!$D$21:$D$25)*(G4682/100)*(E4682/1000)),
IF(AND(C4682="Ready to Drink",D4682="RTD-One Pour Cocktail&gt;7%&lt;=14.5"),
SUM(LOOKUP(2,1/(SRP!$B$16:$B$20&lt;=E4682)/(SRP!$C$16:$C$20&gt;=E4682),SRP!$D$16:$D$20)*(G4682/100)*(E4682/1000)),
IF(C4682="Ready to Drink",
SUM(LOOKUP(2,1/(SRP!$B$11:$B$15&lt;=E4682)/(SRP!$C$11:$C$15&gt;=E4682),SRP!$D$11:$D$15)*(G4682/100)*(E4682/1000)),
0)))))),2)</f>
        <v>1.96</v>
      </c>
      <c r="L4682" s="173" t="str">
        <f t="shared" si="73"/>
        <v>Ready to Drink473</v>
      </c>
      <c r="M4682" s="154">
        <f>VLOOKUP(L4682,'Slope %'!C:D,2,0)</f>
        <v>0.12</v>
      </c>
    </row>
    <row r="4683" spans="1:13" x14ac:dyDescent="0.25">
      <c r="A4683" s="169">
        <v>57938</v>
      </c>
      <c r="B4683" s="170" t="s">
        <v>3604</v>
      </c>
      <c r="C4683" s="170" t="s">
        <v>263</v>
      </c>
      <c r="D4683" s="170" t="s">
        <v>646</v>
      </c>
      <c r="E4683" s="170">
        <v>473</v>
      </c>
      <c r="F4683" s="170">
        <v>24</v>
      </c>
      <c r="G4683" s="171">
        <v>5</v>
      </c>
      <c r="H4683" s="170" t="s">
        <v>342</v>
      </c>
      <c r="I4683" s="171">
        <v>3.89</v>
      </c>
      <c r="J4683" s="169">
        <v>1</v>
      </c>
      <c r="K4683" s="154" cm="1">
        <f t="array" ref="K4683">ROUND(
IF(C4683="Beer",
SUM(LOOKUP(2,1/(SRP!$B$8:$B$10&lt;=E4683)/(SRP!$C$8:$C$10&gt;=E4683),SRP!$D$8:$D$10)*(G4683/100)*(E4683/1000)),
IF(C4683="Spirits",
SUM(LOOKUP(2,1/(SRP!$B$2:$B$7&lt;=E4683)/(SRP!$C$2:$C$7&gt;=E4683),SRP!$D$2:$D$7)*(G4683/100)*(E4683/1000)),
IF(AND(C4683="Wine",D4683="Fortified Wines"),
SUM(LOOKUP(2,1/(SRP!$B$26:$B$29&lt;=E4683)/(SRP!$C$26:$C$29&gt;=E4683),SRP!$D$26:$D$29)*(G4683/100)*(E4683/1000)),
IF(C4683="Wine",
SUM(LOOKUP(2,1/(SRP!$B$21:$B$25&lt;=E4683)/(SRP!$C$21:$C$25&gt;=E4683),SRP!$D$21:$D$25)*(G4683/100)*(E4683/1000)),
IF(AND(C4683="Ready to Drink",D4683="RTD-One Pour Cocktail&gt;7%&lt;=14.5"),
SUM(LOOKUP(2,1/(SRP!$B$16:$B$20&lt;=E4683)/(SRP!$C$16:$C$20&gt;=E4683),SRP!$D$16:$D$20)*(G4683/100)*(E4683/1000)),
IF(C4683="Ready to Drink",
SUM(LOOKUP(2,1/(SRP!$B$11:$B$15&lt;=E4683)/(SRP!$C$11:$C$15&gt;=E4683),SRP!$D$11:$D$15)*(G4683/100)*(E4683/1000)),
0)))))),2)</f>
        <v>1.96</v>
      </c>
      <c r="L4683" s="173" t="str">
        <f t="shared" si="73"/>
        <v>Ready to Drink473</v>
      </c>
      <c r="M4683" s="154">
        <f>VLOOKUP(L4683,'Slope %'!C:D,2,0)</f>
        <v>0.12</v>
      </c>
    </row>
    <row r="4684" spans="1:13" x14ac:dyDescent="0.25">
      <c r="A4684" s="169">
        <v>57939</v>
      </c>
      <c r="B4684" s="170" t="s">
        <v>3605</v>
      </c>
      <c r="C4684" s="170" t="s">
        <v>263</v>
      </c>
      <c r="D4684" s="170" t="s">
        <v>909</v>
      </c>
      <c r="E4684" s="170">
        <v>473</v>
      </c>
      <c r="F4684" s="170">
        <v>24</v>
      </c>
      <c r="G4684" s="171">
        <v>5</v>
      </c>
      <c r="H4684" s="170" t="s">
        <v>342</v>
      </c>
      <c r="I4684" s="171">
        <v>4.09</v>
      </c>
      <c r="J4684" s="169">
        <v>1</v>
      </c>
      <c r="K4684" s="154" cm="1">
        <f t="array" ref="K4684">ROUND(
IF(C4684="Beer",
SUM(LOOKUP(2,1/(SRP!$B$8:$B$10&lt;=E4684)/(SRP!$C$8:$C$10&gt;=E4684),SRP!$D$8:$D$10)*(G4684/100)*(E4684/1000)),
IF(C4684="Spirits",
SUM(LOOKUP(2,1/(SRP!$B$2:$B$7&lt;=E4684)/(SRP!$C$2:$C$7&gt;=E4684),SRP!$D$2:$D$7)*(G4684/100)*(E4684/1000)),
IF(AND(C4684="Wine",D4684="Fortified Wines"),
SUM(LOOKUP(2,1/(SRP!$B$26:$B$29&lt;=E4684)/(SRP!$C$26:$C$29&gt;=E4684),SRP!$D$26:$D$29)*(G4684/100)*(E4684/1000)),
IF(C4684="Wine",
SUM(LOOKUP(2,1/(SRP!$B$21:$B$25&lt;=E4684)/(SRP!$C$21:$C$25&gt;=E4684),SRP!$D$21:$D$25)*(G4684/100)*(E4684/1000)),
IF(AND(C4684="Ready to Drink",D4684="RTD-One Pour Cocktail&gt;7%&lt;=14.5"),
SUM(LOOKUP(2,1/(SRP!$B$16:$B$20&lt;=E4684)/(SRP!$C$16:$C$20&gt;=E4684),SRP!$D$16:$D$20)*(G4684/100)*(E4684/1000)),
IF(C4684="Ready to Drink",
SUM(LOOKUP(2,1/(SRP!$B$11:$B$15&lt;=E4684)/(SRP!$C$11:$C$15&gt;=E4684),SRP!$D$11:$D$15)*(G4684/100)*(E4684/1000)),
0)))))),2)</f>
        <v>1.96</v>
      </c>
      <c r="L4684" s="173" t="str">
        <f t="shared" si="73"/>
        <v>Ready to Drink473</v>
      </c>
      <c r="M4684" s="154">
        <f>VLOOKUP(L4684,'Slope %'!C:D,2,0)</f>
        <v>0.12</v>
      </c>
    </row>
    <row r="4685" spans="1:13" x14ac:dyDescent="0.25">
      <c r="A4685" s="169">
        <v>57939</v>
      </c>
      <c r="B4685" s="170" t="s">
        <v>3605</v>
      </c>
      <c r="C4685" s="170" t="s">
        <v>263</v>
      </c>
      <c r="D4685" s="170" t="s">
        <v>909</v>
      </c>
      <c r="E4685" s="170">
        <v>473</v>
      </c>
      <c r="F4685" s="170">
        <v>24</v>
      </c>
      <c r="G4685" s="171">
        <v>5</v>
      </c>
      <c r="H4685" s="170" t="s">
        <v>342</v>
      </c>
      <c r="I4685" s="171">
        <v>4.09</v>
      </c>
      <c r="J4685" s="169">
        <v>1</v>
      </c>
      <c r="K4685" s="154" cm="1">
        <f t="array" ref="K4685">ROUND(
IF(C4685="Beer",
SUM(LOOKUP(2,1/(SRP!$B$8:$B$10&lt;=E4685)/(SRP!$C$8:$C$10&gt;=E4685),SRP!$D$8:$D$10)*(G4685/100)*(E4685/1000)),
IF(C4685="Spirits",
SUM(LOOKUP(2,1/(SRP!$B$2:$B$7&lt;=E4685)/(SRP!$C$2:$C$7&gt;=E4685),SRP!$D$2:$D$7)*(G4685/100)*(E4685/1000)),
IF(AND(C4685="Wine",D4685="Fortified Wines"),
SUM(LOOKUP(2,1/(SRP!$B$26:$B$29&lt;=E4685)/(SRP!$C$26:$C$29&gt;=E4685),SRP!$D$26:$D$29)*(G4685/100)*(E4685/1000)),
IF(C4685="Wine",
SUM(LOOKUP(2,1/(SRP!$B$21:$B$25&lt;=E4685)/(SRP!$C$21:$C$25&gt;=E4685),SRP!$D$21:$D$25)*(G4685/100)*(E4685/1000)),
IF(AND(C4685="Ready to Drink",D4685="RTD-One Pour Cocktail&gt;7%&lt;=14.5"),
SUM(LOOKUP(2,1/(SRP!$B$16:$B$20&lt;=E4685)/(SRP!$C$16:$C$20&gt;=E4685),SRP!$D$16:$D$20)*(G4685/100)*(E4685/1000)),
IF(C4685="Ready to Drink",
SUM(LOOKUP(2,1/(SRP!$B$11:$B$15&lt;=E4685)/(SRP!$C$11:$C$15&gt;=E4685),SRP!$D$11:$D$15)*(G4685/100)*(E4685/1000)),
0)))))),2)</f>
        <v>1.96</v>
      </c>
      <c r="L4685" s="173" t="str">
        <f t="shared" si="73"/>
        <v>Ready to Drink473</v>
      </c>
      <c r="M4685" s="154">
        <f>VLOOKUP(L4685,'Slope %'!C:D,2,0)</f>
        <v>0.12</v>
      </c>
    </row>
    <row r="4686" spans="1:13" x14ac:dyDescent="0.25">
      <c r="A4686" s="169">
        <v>57941</v>
      </c>
      <c r="B4686" s="170" t="s">
        <v>3606</v>
      </c>
      <c r="C4686" s="170" t="s">
        <v>263</v>
      </c>
      <c r="D4686" s="170" t="s">
        <v>332</v>
      </c>
      <c r="E4686" s="170">
        <v>2840</v>
      </c>
      <c r="F4686" s="170">
        <v>3</v>
      </c>
      <c r="G4686" s="171">
        <v>7</v>
      </c>
      <c r="H4686" s="170" t="s">
        <v>54</v>
      </c>
      <c r="I4686" s="171">
        <v>28.79</v>
      </c>
      <c r="J4686" s="169">
        <v>8</v>
      </c>
      <c r="K4686" s="154" cm="1">
        <f t="array" ref="K4686">ROUND(
IF(C4686="Beer",
SUM(LOOKUP(2,1/(SRP!$B$8:$B$10&lt;=E4686)/(SRP!$C$8:$C$10&gt;=E4686),SRP!$D$8:$D$10)*(G4686/100)*(E4686/1000)),
IF(C4686="Spirits",
SUM(LOOKUP(2,1/(SRP!$B$2:$B$7&lt;=E4686)/(SRP!$C$2:$C$7&gt;=E4686),SRP!$D$2:$D$7)*(G4686/100)*(E4686/1000)),
IF(AND(C4686="Wine",D4686="Fortified Wines"),
SUM(LOOKUP(2,1/(SRP!$B$26:$B$29&lt;=E4686)/(SRP!$C$26:$C$29&gt;=E4686),SRP!$D$26:$D$29)*(G4686/100)*(E4686/1000)),
IF(C4686="Wine",
SUM(LOOKUP(2,1/(SRP!$B$21:$B$25&lt;=E4686)/(SRP!$C$21:$C$25&gt;=E4686),SRP!$D$21:$D$25)*(G4686/100)*(E4686/1000)),
IF(AND(C4686="Ready to Drink",D4686="RTD-One Pour Cocktail&gt;7%&lt;=14.5"),
SUM(LOOKUP(2,1/(SRP!$B$16:$B$20&lt;=E4686)/(SRP!$C$16:$C$20&gt;=E4686),SRP!$D$16:$D$20)*(G4686/100)*(E4686/1000)),
IF(C4686="Ready to Drink",
SUM(LOOKUP(2,1/(SRP!$B$11:$B$15&lt;=E4686)/(SRP!$C$11:$C$15&gt;=E4686),SRP!$D$11:$D$15)*(G4686/100)*(E4686/1000)),
0)))))),2)</f>
        <v>15.52</v>
      </c>
      <c r="L4686" s="173" t="str">
        <f t="shared" si="73"/>
        <v>Ready to Drink2840</v>
      </c>
      <c r="M4686" s="154">
        <f>VLOOKUP(L4686,'Slope %'!C:D,2,0)</f>
        <v>0.1</v>
      </c>
    </row>
    <row r="4687" spans="1:13" x14ac:dyDescent="0.25">
      <c r="A4687" s="169">
        <v>57941</v>
      </c>
      <c r="B4687" s="170" t="s">
        <v>3606</v>
      </c>
      <c r="C4687" s="170" t="s">
        <v>263</v>
      </c>
      <c r="D4687" s="170" t="s">
        <v>332</v>
      </c>
      <c r="E4687" s="170">
        <v>2840</v>
      </c>
      <c r="F4687" s="170">
        <v>3</v>
      </c>
      <c r="G4687" s="171">
        <v>7</v>
      </c>
      <c r="H4687" s="170" t="s">
        <v>54</v>
      </c>
      <c r="I4687" s="171">
        <v>28.79</v>
      </c>
      <c r="J4687" s="169">
        <v>8</v>
      </c>
      <c r="K4687" s="154" cm="1">
        <f t="array" ref="K4687">ROUND(
IF(C4687="Beer",
SUM(LOOKUP(2,1/(SRP!$B$8:$B$10&lt;=E4687)/(SRP!$C$8:$C$10&gt;=E4687),SRP!$D$8:$D$10)*(G4687/100)*(E4687/1000)),
IF(C4687="Spirits",
SUM(LOOKUP(2,1/(SRP!$B$2:$B$7&lt;=E4687)/(SRP!$C$2:$C$7&gt;=E4687),SRP!$D$2:$D$7)*(G4687/100)*(E4687/1000)),
IF(AND(C4687="Wine",D4687="Fortified Wines"),
SUM(LOOKUP(2,1/(SRP!$B$26:$B$29&lt;=E4687)/(SRP!$C$26:$C$29&gt;=E4687),SRP!$D$26:$D$29)*(G4687/100)*(E4687/1000)),
IF(C4687="Wine",
SUM(LOOKUP(2,1/(SRP!$B$21:$B$25&lt;=E4687)/(SRP!$C$21:$C$25&gt;=E4687),SRP!$D$21:$D$25)*(G4687/100)*(E4687/1000)),
IF(AND(C4687="Ready to Drink",D4687="RTD-One Pour Cocktail&gt;7%&lt;=14.5"),
SUM(LOOKUP(2,1/(SRP!$B$16:$B$20&lt;=E4687)/(SRP!$C$16:$C$20&gt;=E4687),SRP!$D$16:$D$20)*(G4687/100)*(E4687/1000)),
IF(C4687="Ready to Drink",
SUM(LOOKUP(2,1/(SRP!$B$11:$B$15&lt;=E4687)/(SRP!$C$11:$C$15&gt;=E4687),SRP!$D$11:$D$15)*(G4687/100)*(E4687/1000)),
0)))))),2)</f>
        <v>15.52</v>
      </c>
      <c r="L4687" s="173" t="str">
        <f t="shared" si="73"/>
        <v>Ready to Drink2840</v>
      </c>
      <c r="M4687" s="154">
        <f>VLOOKUP(L4687,'Slope %'!C:D,2,0)</f>
        <v>0.1</v>
      </c>
    </row>
    <row r="4688" spans="1:13" x14ac:dyDescent="0.25">
      <c r="A4688" s="169">
        <v>57944</v>
      </c>
      <c r="B4688" s="170" t="s">
        <v>3607</v>
      </c>
      <c r="C4688" s="170" t="s">
        <v>11</v>
      </c>
      <c r="D4688" s="170" t="s">
        <v>267</v>
      </c>
      <c r="E4688" s="170">
        <v>3784</v>
      </c>
      <c r="F4688" s="170">
        <v>3</v>
      </c>
      <c r="G4688" s="171">
        <v>5</v>
      </c>
      <c r="H4688" s="170" t="s">
        <v>342</v>
      </c>
      <c r="I4688" s="171">
        <v>24.99</v>
      </c>
      <c r="J4688" s="169">
        <v>8</v>
      </c>
      <c r="K4688" s="154" cm="1">
        <f t="array" ref="K4688">ROUND(
IF(C4688="Beer",
SUM(LOOKUP(2,1/(SRP!$B$8:$B$10&lt;=E4688)/(SRP!$C$8:$C$10&gt;=E4688),SRP!$D$8:$D$10)*(G4688/100)*(E4688/1000)),
IF(C4688="Spirits",
SUM(LOOKUP(2,1/(SRP!$B$2:$B$7&lt;=E4688)/(SRP!$C$2:$C$7&gt;=E4688),SRP!$D$2:$D$7)*(G4688/100)*(E4688/1000)),
IF(AND(C4688="Wine",D4688="Fortified Wines"),
SUM(LOOKUP(2,1/(SRP!$B$26:$B$29&lt;=E4688)/(SRP!$C$26:$C$29&gt;=E4688),SRP!$D$26:$D$29)*(G4688/100)*(E4688/1000)),
IF(C4688="Wine",
SUM(LOOKUP(2,1/(SRP!$B$21:$B$25&lt;=E4688)/(SRP!$C$21:$C$25&gt;=E4688),SRP!$D$21:$D$25)*(G4688/100)*(E4688/1000)),
IF(AND(C4688="Ready to Drink",D4688="RTD-One Pour Cocktail&gt;7%&lt;=14.5"),
SUM(LOOKUP(2,1/(SRP!$B$16:$B$20&lt;=E4688)/(SRP!$C$16:$C$20&gt;=E4688),SRP!$D$16:$D$20)*(G4688/100)*(E4688/1000)),
IF(C4688="Ready to Drink",
SUM(LOOKUP(2,1/(SRP!$B$11:$B$15&lt;=E4688)/(SRP!$C$11:$C$15&gt;=E4688),SRP!$D$11:$D$15)*(G4688/100)*(E4688/1000)),
0)))))),2)</f>
        <v>14.77</v>
      </c>
      <c r="L4688" s="173" t="str">
        <f t="shared" si="73"/>
        <v>Beer3784</v>
      </c>
      <c r="M4688" s="154">
        <f>VLOOKUP(L4688,'Slope %'!C:D,2,0)</f>
        <v>7.0000000000000007E-2</v>
      </c>
    </row>
    <row r="4689" spans="1:13" x14ac:dyDescent="0.25">
      <c r="A4689" s="169">
        <v>57944</v>
      </c>
      <c r="B4689" s="170" t="s">
        <v>3607</v>
      </c>
      <c r="C4689" s="170" t="s">
        <v>11</v>
      </c>
      <c r="D4689" s="170" t="s">
        <v>267</v>
      </c>
      <c r="E4689" s="170">
        <v>3784</v>
      </c>
      <c r="F4689" s="170">
        <v>3</v>
      </c>
      <c r="G4689" s="171">
        <v>5</v>
      </c>
      <c r="H4689" s="170" t="s">
        <v>342</v>
      </c>
      <c r="I4689" s="171">
        <v>24.99</v>
      </c>
      <c r="J4689" s="169">
        <v>8</v>
      </c>
      <c r="K4689" s="154" cm="1">
        <f t="array" ref="K4689">ROUND(
IF(C4689="Beer",
SUM(LOOKUP(2,1/(SRP!$B$8:$B$10&lt;=E4689)/(SRP!$C$8:$C$10&gt;=E4689),SRP!$D$8:$D$10)*(G4689/100)*(E4689/1000)),
IF(C4689="Spirits",
SUM(LOOKUP(2,1/(SRP!$B$2:$B$7&lt;=E4689)/(SRP!$C$2:$C$7&gt;=E4689),SRP!$D$2:$D$7)*(G4689/100)*(E4689/1000)),
IF(AND(C4689="Wine",D4689="Fortified Wines"),
SUM(LOOKUP(2,1/(SRP!$B$26:$B$29&lt;=E4689)/(SRP!$C$26:$C$29&gt;=E4689),SRP!$D$26:$D$29)*(G4689/100)*(E4689/1000)),
IF(C4689="Wine",
SUM(LOOKUP(2,1/(SRP!$B$21:$B$25&lt;=E4689)/(SRP!$C$21:$C$25&gt;=E4689),SRP!$D$21:$D$25)*(G4689/100)*(E4689/1000)),
IF(AND(C4689="Ready to Drink",D4689="RTD-One Pour Cocktail&gt;7%&lt;=14.5"),
SUM(LOOKUP(2,1/(SRP!$B$16:$B$20&lt;=E4689)/(SRP!$C$16:$C$20&gt;=E4689),SRP!$D$16:$D$20)*(G4689/100)*(E4689/1000)),
IF(C4689="Ready to Drink",
SUM(LOOKUP(2,1/(SRP!$B$11:$B$15&lt;=E4689)/(SRP!$C$11:$C$15&gt;=E4689),SRP!$D$11:$D$15)*(G4689/100)*(E4689/1000)),
0)))))),2)</f>
        <v>14.77</v>
      </c>
      <c r="L4689" s="173" t="str">
        <f t="shared" si="73"/>
        <v>Beer3784</v>
      </c>
      <c r="M4689" s="154">
        <f>VLOOKUP(L4689,'Slope %'!C:D,2,0)</f>
        <v>7.0000000000000007E-2</v>
      </c>
    </row>
    <row r="4690" spans="1:13" x14ac:dyDescent="0.25">
      <c r="A4690" s="169">
        <v>57999</v>
      </c>
      <c r="B4690" s="170" t="s">
        <v>3608</v>
      </c>
      <c r="C4690" s="170" t="s">
        <v>11</v>
      </c>
      <c r="D4690" s="170" t="s">
        <v>267</v>
      </c>
      <c r="E4690" s="170">
        <v>473</v>
      </c>
      <c r="F4690" s="170">
        <v>24</v>
      </c>
      <c r="G4690" s="171">
        <v>5</v>
      </c>
      <c r="H4690" s="170" t="s">
        <v>1556</v>
      </c>
      <c r="I4690" s="171">
        <v>4.49</v>
      </c>
      <c r="J4690" s="169">
        <v>1</v>
      </c>
      <c r="K4690" s="154" cm="1">
        <f t="array" ref="K4690">ROUND(
IF(C4690="Beer",
SUM(LOOKUP(2,1/(SRP!$B$8:$B$10&lt;=E4690)/(SRP!$C$8:$C$10&gt;=E4690),SRP!$D$8:$D$10)*(G4690/100)*(E4690/1000)),
IF(C4690="Spirits",
SUM(LOOKUP(2,1/(SRP!$B$2:$B$7&lt;=E4690)/(SRP!$C$2:$C$7&gt;=E4690),SRP!$D$2:$D$7)*(G4690/100)*(E4690/1000)),
IF(AND(C4690="Wine",D4690="Fortified Wines"),
SUM(LOOKUP(2,1/(SRP!$B$26:$B$29&lt;=E4690)/(SRP!$C$26:$C$29&gt;=E4690),SRP!$D$26:$D$29)*(G4690/100)*(E4690/1000)),
IF(C4690="Wine",
SUM(LOOKUP(2,1/(SRP!$B$21:$B$25&lt;=E4690)/(SRP!$C$21:$C$25&gt;=E4690),SRP!$D$21:$D$25)*(G4690/100)*(E4690/1000)),
IF(AND(C4690="Ready to Drink",D4690="RTD-One Pour Cocktail&gt;7%&lt;=14.5"),
SUM(LOOKUP(2,1/(SRP!$B$16:$B$20&lt;=E4690)/(SRP!$C$16:$C$20&gt;=E4690),SRP!$D$16:$D$20)*(G4690/100)*(E4690/1000)),
IF(C4690="Ready to Drink",
SUM(LOOKUP(2,1/(SRP!$B$11:$B$15&lt;=E4690)/(SRP!$C$11:$C$15&gt;=E4690),SRP!$D$11:$D$15)*(G4690/100)*(E4690/1000)),
0)))))),2)</f>
        <v>1.85</v>
      </c>
      <c r="L4690" s="173" t="str">
        <f t="shared" si="73"/>
        <v>Beer473</v>
      </c>
      <c r="M4690" s="154">
        <f>VLOOKUP(L4690,'Slope %'!C:D,2,0)</f>
        <v>0.12</v>
      </c>
    </row>
    <row r="4691" spans="1:13" x14ac:dyDescent="0.25">
      <c r="A4691" s="169">
        <v>57999</v>
      </c>
      <c r="B4691" s="170" t="s">
        <v>3608</v>
      </c>
      <c r="C4691" s="170" t="s">
        <v>11</v>
      </c>
      <c r="D4691" s="170" t="s">
        <v>267</v>
      </c>
      <c r="E4691" s="170">
        <v>473</v>
      </c>
      <c r="F4691" s="170">
        <v>24</v>
      </c>
      <c r="G4691" s="171">
        <v>5</v>
      </c>
      <c r="H4691" s="170" t="s">
        <v>1556</v>
      </c>
      <c r="I4691" s="171">
        <v>4.49</v>
      </c>
      <c r="J4691" s="169">
        <v>1</v>
      </c>
      <c r="K4691" s="154" cm="1">
        <f t="array" ref="K4691">ROUND(
IF(C4691="Beer",
SUM(LOOKUP(2,1/(SRP!$B$8:$B$10&lt;=E4691)/(SRP!$C$8:$C$10&gt;=E4691),SRP!$D$8:$D$10)*(G4691/100)*(E4691/1000)),
IF(C4691="Spirits",
SUM(LOOKUP(2,1/(SRP!$B$2:$B$7&lt;=E4691)/(SRP!$C$2:$C$7&gt;=E4691),SRP!$D$2:$D$7)*(G4691/100)*(E4691/1000)),
IF(AND(C4691="Wine",D4691="Fortified Wines"),
SUM(LOOKUP(2,1/(SRP!$B$26:$B$29&lt;=E4691)/(SRP!$C$26:$C$29&gt;=E4691),SRP!$D$26:$D$29)*(G4691/100)*(E4691/1000)),
IF(C4691="Wine",
SUM(LOOKUP(2,1/(SRP!$B$21:$B$25&lt;=E4691)/(SRP!$C$21:$C$25&gt;=E4691),SRP!$D$21:$D$25)*(G4691/100)*(E4691/1000)),
IF(AND(C4691="Ready to Drink",D4691="RTD-One Pour Cocktail&gt;7%&lt;=14.5"),
SUM(LOOKUP(2,1/(SRP!$B$16:$B$20&lt;=E4691)/(SRP!$C$16:$C$20&gt;=E4691),SRP!$D$16:$D$20)*(G4691/100)*(E4691/1000)),
IF(C4691="Ready to Drink",
SUM(LOOKUP(2,1/(SRP!$B$11:$B$15&lt;=E4691)/(SRP!$C$11:$C$15&gt;=E4691),SRP!$D$11:$D$15)*(G4691/100)*(E4691/1000)),
0)))))),2)</f>
        <v>1.85</v>
      </c>
      <c r="L4691" s="173" t="str">
        <f t="shared" si="73"/>
        <v>Beer473</v>
      </c>
      <c r="M4691" s="154">
        <f>VLOOKUP(L4691,'Slope %'!C:D,2,0)</f>
        <v>0.12</v>
      </c>
    </row>
    <row r="4692" spans="1:13" x14ac:dyDescent="0.25">
      <c r="A4692" s="169">
        <v>58012</v>
      </c>
      <c r="B4692" s="170" t="s">
        <v>3609</v>
      </c>
      <c r="C4692" s="170" t="s">
        <v>263</v>
      </c>
      <c r="D4692" s="170" t="s">
        <v>332</v>
      </c>
      <c r="E4692" s="170">
        <v>355</v>
      </c>
      <c r="F4692" s="170">
        <v>24</v>
      </c>
      <c r="G4692" s="171">
        <v>6</v>
      </c>
      <c r="H4692" s="170" t="s">
        <v>1053</v>
      </c>
      <c r="I4692" s="171">
        <v>2.99</v>
      </c>
      <c r="J4692" s="169">
        <v>1</v>
      </c>
      <c r="K4692" s="154" cm="1">
        <f t="array" ref="K4692">ROUND(
IF(C4692="Beer",
SUM(LOOKUP(2,1/(SRP!$B$8:$B$10&lt;=E4692)/(SRP!$C$8:$C$10&gt;=E4692),SRP!$D$8:$D$10)*(G4692/100)*(E4692/1000)),
IF(C4692="Spirits",
SUM(LOOKUP(2,1/(SRP!$B$2:$B$7&lt;=E4692)/(SRP!$C$2:$C$7&gt;=E4692),SRP!$D$2:$D$7)*(G4692/100)*(E4692/1000)),
IF(AND(C4692="Wine",D4692="Fortified Wines"),
SUM(LOOKUP(2,1/(SRP!$B$26:$B$29&lt;=E4692)/(SRP!$C$26:$C$29&gt;=E4692),SRP!$D$26:$D$29)*(G4692/100)*(E4692/1000)),
IF(C4692="Wine",
SUM(LOOKUP(2,1/(SRP!$B$21:$B$25&lt;=E4692)/(SRP!$C$21:$C$25&gt;=E4692),SRP!$D$21:$D$25)*(G4692/100)*(E4692/1000)),
IF(AND(C4692="Ready to Drink",D4692="RTD-One Pour Cocktail&gt;7%&lt;=14.5"),
SUM(LOOKUP(2,1/(SRP!$B$16:$B$20&lt;=E4692)/(SRP!$C$16:$C$20&gt;=E4692),SRP!$D$16:$D$20)*(G4692/100)*(E4692/1000)),
IF(C4692="Ready to Drink",
SUM(LOOKUP(2,1/(SRP!$B$11:$B$15&lt;=E4692)/(SRP!$C$11:$C$15&gt;=E4692),SRP!$D$11:$D$15)*(G4692/100)*(E4692/1000)),
0)))))),2)</f>
        <v>1.89</v>
      </c>
      <c r="L4692" s="173" t="str">
        <f t="shared" si="73"/>
        <v>Ready to Drink355</v>
      </c>
      <c r="M4692" s="154">
        <f>VLOOKUP(L4692,'Slope %'!C:D,2,0)</f>
        <v>0.12</v>
      </c>
    </row>
    <row r="4693" spans="1:13" x14ac:dyDescent="0.25">
      <c r="A4693" s="169">
        <v>58012</v>
      </c>
      <c r="B4693" s="170" t="s">
        <v>3609</v>
      </c>
      <c r="C4693" s="170" t="s">
        <v>263</v>
      </c>
      <c r="D4693" s="170" t="s">
        <v>332</v>
      </c>
      <c r="E4693" s="170">
        <v>355</v>
      </c>
      <c r="F4693" s="170">
        <v>24</v>
      </c>
      <c r="G4693" s="171">
        <v>6</v>
      </c>
      <c r="H4693" s="170" t="s">
        <v>1053</v>
      </c>
      <c r="I4693" s="171">
        <v>2.99</v>
      </c>
      <c r="J4693" s="169">
        <v>1</v>
      </c>
      <c r="K4693" s="154" cm="1">
        <f t="array" ref="K4693">ROUND(
IF(C4693="Beer",
SUM(LOOKUP(2,1/(SRP!$B$8:$B$10&lt;=E4693)/(SRP!$C$8:$C$10&gt;=E4693),SRP!$D$8:$D$10)*(G4693/100)*(E4693/1000)),
IF(C4693="Spirits",
SUM(LOOKUP(2,1/(SRP!$B$2:$B$7&lt;=E4693)/(SRP!$C$2:$C$7&gt;=E4693),SRP!$D$2:$D$7)*(G4693/100)*(E4693/1000)),
IF(AND(C4693="Wine",D4693="Fortified Wines"),
SUM(LOOKUP(2,1/(SRP!$B$26:$B$29&lt;=E4693)/(SRP!$C$26:$C$29&gt;=E4693),SRP!$D$26:$D$29)*(G4693/100)*(E4693/1000)),
IF(C4693="Wine",
SUM(LOOKUP(2,1/(SRP!$B$21:$B$25&lt;=E4693)/(SRP!$C$21:$C$25&gt;=E4693),SRP!$D$21:$D$25)*(G4693/100)*(E4693/1000)),
IF(AND(C4693="Ready to Drink",D4693="RTD-One Pour Cocktail&gt;7%&lt;=14.5"),
SUM(LOOKUP(2,1/(SRP!$B$16:$B$20&lt;=E4693)/(SRP!$C$16:$C$20&gt;=E4693),SRP!$D$16:$D$20)*(G4693/100)*(E4693/1000)),
IF(C4693="Ready to Drink",
SUM(LOOKUP(2,1/(SRP!$B$11:$B$15&lt;=E4693)/(SRP!$C$11:$C$15&gt;=E4693),SRP!$D$11:$D$15)*(G4693/100)*(E4693/1000)),
0)))))),2)</f>
        <v>1.89</v>
      </c>
      <c r="L4693" s="173" t="str">
        <f t="shared" si="73"/>
        <v>Ready to Drink355</v>
      </c>
      <c r="M4693" s="154">
        <f>VLOOKUP(L4693,'Slope %'!C:D,2,0)</f>
        <v>0.12</v>
      </c>
    </row>
    <row r="4694" spans="1:13" x14ac:dyDescent="0.25">
      <c r="A4694" s="169">
        <v>58024</v>
      </c>
      <c r="B4694" s="170" t="s">
        <v>3610</v>
      </c>
      <c r="C4694" s="170" t="s">
        <v>263</v>
      </c>
      <c r="D4694" s="170" t="s">
        <v>332</v>
      </c>
      <c r="E4694" s="170">
        <v>355</v>
      </c>
      <c r="F4694" s="170">
        <v>24</v>
      </c>
      <c r="G4694" s="171">
        <v>6</v>
      </c>
      <c r="H4694" s="170" t="s">
        <v>1053</v>
      </c>
      <c r="I4694" s="171">
        <v>2.99</v>
      </c>
      <c r="J4694" s="169">
        <v>1</v>
      </c>
      <c r="K4694" s="154" cm="1">
        <f t="array" ref="K4694">ROUND(
IF(C4694="Beer",
SUM(LOOKUP(2,1/(SRP!$B$8:$B$10&lt;=E4694)/(SRP!$C$8:$C$10&gt;=E4694),SRP!$D$8:$D$10)*(G4694/100)*(E4694/1000)),
IF(C4694="Spirits",
SUM(LOOKUP(2,1/(SRP!$B$2:$B$7&lt;=E4694)/(SRP!$C$2:$C$7&gt;=E4694),SRP!$D$2:$D$7)*(G4694/100)*(E4694/1000)),
IF(AND(C4694="Wine",D4694="Fortified Wines"),
SUM(LOOKUP(2,1/(SRP!$B$26:$B$29&lt;=E4694)/(SRP!$C$26:$C$29&gt;=E4694),SRP!$D$26:$D$29)*(G4694/100)*(E4694/1000)),
IF(C4694="Wine",
SUM(LOOKUP(2,1/(SRP!$B$21:$B$25&lt;=E4694)/(SRP!$C$21:$C$25&gt;=E4694),SRP!$D$21:$D$25)*(G4694/100)*(E4694/1000)),
IF(AND(C4694="Ready to Drink",D4694="RTD-One Pour Cocktail&gt;7%&lt;=14.5"),
SUM(LOOKUP(2,1/(SRP!$B$16:$B$20&lt;=E4694)/(SRP!$C$16:$C$20&gt;=E4694),SRP!$D$16:$D$20)*(G4694/100)*(E4694/1000)),
IF(C4694="Ready to Drink",
SUM(LOOKUP(2,1/(SRP!$B$11:$B$15&lt;=E4694)/(SRP!$C$11:$C$15&gt;=E4694),SRP!$D$11:$D$15)*(G4694/100)*(E4694/1000)),
0)))))),2)</f>
        <v>1.89</v>
      </c>
      <c r="L4694" s="173" t="str">
        <f t="shared" si="73"/>
        <v>Ready to Drink355</v>
      </c>
      <c r="M4694" s="154">
        <f>VLOOKUP(L4694,'Slope %'!C:D,2,0)</f>
        <v>0.12</v>
      </c>
    </row>
    <row r="4695" spans="1:13" x14ac:dyDescent="0.25">
      <c r="A4695" s="169">
        <v>58024</v>
      </c>
      <c r="B4695" s="170" t="s">
        <v>3610</v>
      </c>
      <c r="C4695" s="170" t="s">
        <v>263</v>
      </c>
      <c r="D4695" s="170" t="s">
        <v>332</v>
      </c>
      <c r="E4695" s="170">
        <v>355</v>
      </c>
      <c r="F4695" s="170">
        <v>24</v>
      </c>
      <c r="G4695" s="171">
        <v>6</v>
      </c>
      <c r="H4695" s="170" t="s">
        <v>1053</v>
      </c>
      <c r="I4695" s="171">
        <v>2.99</v>
      </c>
      <c r="J4695" s="169">
        <v>1</v>
      </c>
      <c r="K4695" s="154" cm="1">
        <f t="array" ref="K4695">ROUND(
IF(C4695="Beer",
SUM(LOOKUP(2,1/(SRP!$B$8:$B$10&lt;=E4695)/(SRP!$C$8:$C$10&gt;=E4695),SRP!$D$8:$D$10)*(G4695/100)*(E4695/1000)),
IF(C4695="Spirits",
SUM(LOOKUP(2,1/(SRP!$B$2:$B$7&lt;=E4695)/(SRP!$C$2:$C$7&gt;=E4695),SRP!$D$2:$D$7)*(G4695/100)*(E4695/1000)),
IF(AND(C4695="Wine",D4695="Fortified Wines"),
SUM(LOOKUP(2,1/(SRP!$B$26:$B$29&lt;=E4695)/(SRP!$C$26:$C$29&gt;=E4695),SRP!$D$26:$D$29)*(G4695/100)*(E4695/1000)),
IF(C4695="Wine",
SUM(LOOKUP(2,1/(SRP!$B$21:$B$25&lt;=E4695)/(SRP!$C$21:$C$25&gt;=E4695),SRP!$D$21:$D$25)*(G4695/100)*(E4695/1000)),
IF(AND(C4695="Ready to Drink",D4695="RTD-One Pour Cocktail&gt;7%&lt;=14.5"),
SUM(LOOKUP(2,1/(SRP!$B$16:$B$20&lt;=E4695)/(SRP!$C$16:$C$20&gt;=E4695),SRP!$D$16:$D$20)*(G4695/100)*(E4695/1000)),
IF(C4695="Ready to Drink",
SUM(LOOKUP(2,1/(SRP!$B$11:$B$15&lt;=E4695)/(SRP!$C$11:$C$15&gt;=E4695),SRP!$D$11:$D$15)*(G4695/100)*(E4695/1000)),
0)))))),2)</f>
        <v>1.89</v>
      </c>
      <c r="L4695" s="173" t="str">
        <f t="shared" si="73"/>
        <v>Ready to Drink355</v>
      </c>
      <c r="M4695" s="154">
        <f>VLOOKUP(L4695,'Slope %'!C:D,2,0)</f>
        <v>0.12</v>
      </c>
    </row>
    <row r="4696" spans="1:13" x14ac:dyDescent="0.25">
      <c r="A4696" s="169">
        <v>58028</v>
      </c>
      <c r="B4696" s="170" t="s">
        <v>3611</v>
      </c>
      <c r="C4696" s="170" t="s">
        <v>263</v>
      </c>
      <c r="D4696" s="170" t="s">
        <v>332</v>
      </c>
      <c r="E4696" s="170">
        <v>473</v>
      </c>
      <c r="F4696" s="170">
        <v>24</v>
      </c>
      <c r="G4696" s="171">
        <v>6</v>
      </c>
      <c r="H4696" s="170" t="s">
        <v>1053</v>
      </c>
      <c r="I4696" s="171">
        <v>3.79</v>
      </c>
      <c r="J4696" s="169">
        <v>1</v>
      </c>
      <c r="K4696" s="154" cm="1">
        <f t="array" ref="K4696">ROUND(
IF(C4696="Beer",
SUM(LOOKUP(2,1/(SRP!$B$8:$B$10&lt;=E4696)/(SRP!$C$8:$C$10&gt;=E4696),SRP!$D$8:$D$10)*(G4696/100)*(E4696/1000)),
IF(C4696="Spirits",
SUM(LOOKUP(2,1/(SRP!$B$2:$B$7&lt;=E4696)/(SRP!$C$2:$C$7&gt;=E4696),SRP!$D$2:$D$7)*(G4696/100)*(E4696/1000)),
IF(AND(C4696="Wine",D4696="Fortified Wines"),
SUM(LOOKUP(2,1/(SRP!$B$26:$B$29&lt;=E4696)/(SRP!$C$26:$C$29&gt;=E4696),SRP!$D$26:$D$29)*(G4696/100)*(E4696/1000)),
IF(C4696="Wine",
SUM(LOOKUP(2,1/(SRP!$B$21:$B$25&lt;=E4696)/(SRP!$C$21:$C$25&gt;=E4696),SRP!$D$21:$D$25)*(G4696/100)*(E4696/1000)),
IF(AND(C4696="Ready to Drink",D4696="RTD-One Pour Cocktail&gt;7%&lt;=14.5"),
SUM(LOOKUP(2,1/(SRP!$B$16:$B$20&lt;=E4696)/(SRP!$C$16:$C$20&gt;=E4696),SRP!$D$16:$D$20)*(G4696/100)*(E4696/1000)),
IF(C4696="Ready to Drink",
SUM(LOOKUP(2,1/(SRP!$B$11:$B$15&lt;=E4696)/(SRP!$C$11:$C$15&gt;=E4696),SRP!$D$11:$D$15)*(G4696/100)*(E4696/1000)),
0)))))),2)</f>
        <v>2.35</v>
      </c>
      <c r="L4696" s="173" t="str">
        <f t="shared" si="73"/>
        <v>Ready to Drink473</v>
      </c>
      <c r="M4696" s="154">
        <f>VLOOKUP(L4696,'Slope %'!C:D,2,0)</f>
        <v>0.12</v>
      </c>
    </row>
    <row r="4697" spans="1:13" x14ac:dyDescent="0.25">
      <c r="A4697" s="169">
        <v>58028</v>
      </c>
      <c r="B4697" s="170" t="s">
        <v>3611</v>
      </c>
      <c r="C4697" s="170" t="s">
        <v>263</v>
      </c>
      <c r="D4697" s="170" t="s">
        <v>332</v>
      </c>
      <c r="E4697" s="170">
        <v>473</v>
      </c>
      <c r="F4697" s="170">
        <v>24</v>
      </c>
      <c r="G4697" s="171">
        <v>6</v>
      </c>
      <c r="H4697" s="170" t="s">
        <v>1053</v>
      </c>
      <c r="I4697" s="171">
        <v>3.79</v>
      </c>
      <c r="J4697" s="169">
        <v>1</v>
      </c>
      <c r="K4697" s="154" cm="1">
        <f t="array" ref="K4697">ROUND(
IF(C4697="Beer",
SUM(LOOKUP(2,1/(SRP!$B$8:$B$10&lt;=E4697)/(SRP!$C$8:$C$10&gt;=E4697),SRP!$D$8:$D$10)*(G4697/100)*(E4697/1000)),
IF(C4697="Spirits",
SUM(LOOKUP(2,1/(SRP!$B$2:$B$7&lt;=E4697)/(SRP!$C$2:$C$7&gt;=E4697),SRP!$D$2:$D$7)*(G4697/100)*(E4697/1000)),
IF(AND(C4697="Wine",D4697="Fortified Wines"),
SUM(LOOKUP(2,1/(SRP!$B$26:$B$29&lt;=E4697)/(SRP!$C$26:$C$29&gt;=E4697),SRP!$D$26:$D$29)*(G4697/100)*(E4697/1000)),
IF(C4697="Wine",
SUM(LOOKUP(2,1/(SRP!$B$21:$B$25&lt;=E4697)/(SRP!$C$21:$C$25&gt;=E4697),SRP!$D$21:$D$25)*(G4697/100)*(E4697/1000)),
IF(AND(C4697="Ready to Drink",D4697="RTD-One Pour Cocktail&gt;7%&lt;=14.5"),
SUM(LOOKUP(2,1/(SRP!$B$16:$B$20&lt;=E4697)/(SRP!$C$16:$C$20&gt;=E4697),SRP!$D$16:$D$20)*(G4697/100)*(E4697/1000)),
IF(C4697="Ready to Drink",
SUM(LOOKUP(2,1/(SRP!$B$11:$B$15&lt;=E4697)/(SRP!$C$11:$C$15&gt;=E4697),SRP!$D$11:$D$15)*(G4697/100)*(E4697/1000)),
0)))))),2)</f>
        <v>2.35</v>
      </c>
      <c r="L4697" s="173" t="str">
        <f t="shared" si="73"/>
        <v>Ready to Drink473</v>
      </c>
      <c r="M4697" s="154">
        <f>VLOOKUP(L4697,'Slope %'!C:D,2,0)</f>
        <v>0.12</v>
      </c>
    </row>
    <row r="4698" spans="1:13" x14ac:dyDescent="0.25">
      <c r="A4698" s="169">
        <v>58030</v>
      </c>
      <c r="B4698" s="170" t="s">
        <v>3612</v>
      </c>
      <c r="C4698" s="170" t="s">
        <v>263</v>
      </c>
      <c r="D4698" s="170" t="s">
        <v>332</v>
      </c>
      <c r="E4698" s="170">
        <v>2838</v>
      </c>
      <c r="F4698" s="170">
        <v>4</v>
      </c>
      <c r="G4698" s="171">
        <v>4</v>
      </c>
      <c r="H4698" s="170" t="s">
        <v>747</v>
      </c>
      <c r="I4698" s="171">
        <v>24.49</v>
      </c>
      <c r="J4698" s="169">
        <v>6</v>
      </c>
      <c r="K4698" s="154" cm="1">
        <f t="array" ref="K4698">ROUND(
IF(C4698="Beer",
SUM(LOOKUP(2,1/(SRP!$B$8:$B$10&lt;=E4698)/(SRP!$C$8:$C$10&gt;=E4698),SRP!$D$8:$D$10)*(G4698/100)*(E4698/1000)),
IF(C4698="Spirits",
SUM(LOOKUP(2,1/(SRP!$B$2:$B$7&lt;=E4698)/(SRP!$C$2:$C$7&gt;=E4698),SRP!$D$2:$D$7)*(G4698/100)*(E4698/1000)),
IF(AND(C4698="Wine",D4698="Fortified Wines"),
SUM(LOOKUP(2,1/(SRP!$B$26:$B$29&lt;=E4698)/(SRP!$C$26:$C$29&gt;=E4698),SRP!$D$26:$D$29)*(G4698/100)*(E4698/1000)),
IF(C4698="Wine",
SUM(LOOKUP(2,1/(SRP!$B$21:$B$25&lt;=E4698)/(SRP!$C$21:$C$25&gt;=E4698),SRP!$D$21:$D$25)*(G4698/100)*(E4698/1000)),
IF(AND(C4698="Ready to Drink",D4698="RTD-One Pour Cocktail&gt;7%&lt;=14.5"),
SUM(LOOKUP(2,1/(SRP!$B$16:$B$20&lt;=E4698)/(SRP!$C$16:$C$20&gt;=E4698),SRP!$D$16:$D$20)*(G4698/100)*(E4698/1000)),
IF(C4698="Ready to Drink",
SUM(LOOKUP(2,1/(SRP!$B$11:$B$15&lt;=E4698)/(SRP!$C$11:$C$15&gt;=E4698),SRP!$D$11:$D$15)*(G4698/100)*(E4698/1000)),
0)))))),2)</f>
        <v>8.86</v>
      </c>
      <c r="L4698" s="173" t="str">
        <f t="shared" si="73"/>
        <v>Ready to Drink2838</v>
      </c>
      <c r="M4698" s="154">
        <f>VLOOKUP(L4698,'Slope %'!C:D,2,0)</f>
        <v>0.1</v>
      </c>
    </row>
    <row r="4699" spans="1:13" x14ac:dyDescent="0.25">
      <c r="A4699" s="169">
        <v>58030</v>
      </c>
      <c r="B4699" s="170" t="s">
        <v>3612</v>
      </c>
      <c r="C4699" s="170" t="s">
        <v>263</v>
      </c>
      <c r="D4699" s="170" t="s">
        <v>332</v>
      </c>
      <c r="E4699" s="170">
        <v>2838</v>
      </c>
      <c r="F4699" s="170">
        <v>4</v>
      </c>
      <c r="G4699" s="171">
        <v>4</v>
      </c>
      <c r="H4699" s="170" t="s">
        <v>747</v>
      </c>
      <c r="I4699" s="171">
        <v>24.49</v>
      </c>
      <c r="J4699" s="169">
        <v>6</v>
      </c>
      <c r="K4699" s="154" cm="1">
        <f t="array" ref="K4699">ROUND(
IF(C4699="Beer",
SUM(LOOKUP(2,1/(SRP!$B$8:$B$10&lt;=E4699)/(SRP!$C$8:$C$10&gt;=E4699),SRP!$D$8:$D$10)*(G4699/100)*(E4699/1000)),
IF(C4699="Spirits",
SUM(LOOKUP(2,1/(SRP!$B$2:$B$7&lt;=E4699)/(SRP!$C$2:$C$7&gt;=E4699),SRP!$D$2:$D$7)*(G4699/100)*(E4699/1000)),
IF(AND(C4699="Wine",D4699="Fortified Wines"),
SUM(LOOKUP(2,1/(SRP!$B$26:$B$29&lt;=E4699)/(SRP!$C$26:$C$29&gt;=E4699),SRP!$D$26:$D$29)*(G4699/100)*(E4699/1000)),
IF(C4699="Wine",
SUM(LOOKUP(2,1/(SRP!$B$21:$B$25&lt;=E4699)/(SRP!$C$21:$C$25&gt;=E4699),SRP!$D$21:$D$25)*(G4699/100)*(E4699/1000)),
IF(AND(C4699="Ready to Drink",D4699="RTD-One Pour Cocktail&gt;7%&lt;=14.5"),
SUM(LOOKUP(2,1/(SRP!$B$16:$B$20&lt;=E4699)/(SRP!$C$16:$C$20&gt;=E4699),SRP!$D$16:$D$20)*(G4699/100)*(E4699/1000)),
IF(C4699="Ready to Drink",
SUM(LOOKUP(2,1/(SRP!$B$11:$B$15&lt;=E4699)/(SRP!$C$11:$C$15&gt;=E4699),SRP!$D$11:$D$15)*(G4699/100)*(E4699/1000)),
0)))))),2)</f>
        <v>8.86</v>
      </c>
      <c r="L4699" s="173" t="str">
        <f t="shared" si="73"/>
        <v>Ready to Drink2838</v>
      </c>
      <c r="M4699" s="154">
        <f>VLOOKUP(L4699,'Slope %'!C:D,2,0)</f>
        <v>0.1</v>
      </c>
    </row>
    <row r="4700" spans="1:13" x14ac:dyDescent="0.25">
      <c r="A4700" s="169">
        <v>58032</v>
      </c>
      <c r="B4700" s="170" t="s">
        <v>3613</v>
      </c>
      <c r="C4700" s="170" t="s">
        <v>24</v>
      </c>
      <c r="D4700" s="170" t="s">
        <v>58</v>
      </c>
      <c r="E4700" s="170">
        <v>750</v>
      </c>
      <c r="F4700" s="170">
        <v>12</v>
      </c>
      <c r="G4700" s="171">
        <v>12.5</v>
      </c>
      <c r="H4700" s="170" t="s">
        <v>96</v>
      </c>
      <c r="I4700" s="171">
        <v>19.989999999999998</v>
      </c>
      <c r="J4700" s="169">
        <v>1</v>
      </c>
      <c r="K4700" s="154" cm="1">
        <f t="array" ref="K4700">ROUND(
IF(C4700="Beer",
SUM(LOOKUP(2,1/(SRP!$B$8:$B$10&lt;=E4700)/(SRP!$C$8:$C$10&gt;=E4700),SRP!$D$8:$D$10)*(G4700/100)*(E4700/1000)),
IF(C4700="Spirits",
SUM(LOOKUP(2,1/(SRP!$B$2:$B$7&lt;=E4700)/(SRP!$C$2:$C$7&gt;=E4700),SRP!$D$2:$D$7)*(G4700/100)*(E4700/1000)),
IF(AND(C4700="Wine",D4700="Fortified Wines"),
SUM(LOOKUP(2,1/(SRP!$B$26:$B$29&lt;=E4700)/(SRP!$C$26:$C$29&gt;=E4700),SRP!$D$26:$D$29)*(G4700/100)*(E4700/1000)),
IF(C4700="Wine",
SUM(LOOKUP(2,1/(SRP!$B$21:$B$25&lt;=E4700)/(SRP!$C$21:$C$25&gt;=E4700),SRP!$D$21:$D$25)*(G4700/100)*(E4700/1000)),
IF(AND(C4700="Ready to Drink",D4700="RTD-One Pour Cocktail&gt;7%&lt;=14.5"),
SUM(LOOKUP(2,1/(SRP!$B$16:$B$20&lt;=E4700)/(SRP!$C$16:$C$20&gt;=E4700),SRP!$D$16:$D$20)*(G4700/100)*(E4700/1000)),
IF(C4700="Ready to Drink",
SUM(LOOKUP(2,1/(SRP!$B$11:$B$15&lt;=E4700)/(SRP!$C$11:$C$15&gt;=E4700),SRP!$D$11:$D$15)*(G4700/100)*(E4700/1000)),
0)))))),2)</f>
        <v>7.32</v>
      </c>
      <c r="L4700" s="173" t="str">
        <f t="shared" si="73"/>
        <v>Wine750</v>
      </c>
      <c r="M4700" s="154">
        <f>VLOOKUP(L4700,'Slope %'!C:D,2,0)</f>
        <v>0.1</v>
      </c>
    </row>
    <row r="4701" spans="1:13" x14ac:dyDescent="0.25">
      <c r="A4701" s="169">
        <v>58037</v>
      </c>
      <c r="B4701" s="170" t="s">
        <v>3614</v>
      </c>
      <c r="C4701" s="170" t="s">
        <v>263</v>
      </c>
      <c r="D4701" s="170" t="s">
        <v>935</v>
      </c>
      <c r="E4701" s="170">
        <v>30000</v>
      </c>
      <c r="F4701" s="170">
        <v>1</v>
      </c>
      <c r="G4701" s="171">
        <v>5</v>
      </c>
      <c r="H4701" s="170" t="s">
        <v>1615</v>
      </c>
      <c r="I4701" s="171">
        <v>230.72</v>
      </c>
      <c r="J4701" s="169">
        <v>1</v>
      </c>
      <c r="K4701" s="154" cm="1">
        <f t="array" ref="K4701">ROUND(
IF(C4701="Beer",
SUM(LOOKUP(2,1/(SRP!$B$8:$B$10&lt;=E4701)/(SRP!$C$8:$C$10&gt;=E4701),SRP!$D$8:$D$10)*(G4701/100)*(E4701/1000)),
IF(C4701="Spirits",
SUM(LOOKUP(2,1/(SRP!$B$2:$B$7&lt;=E4701)/(SRP!$C$2:$C$7&gt;=E4701),SRP!$D$2:$D$7)*(G4701/100)*(E4701/1000)),
IF(AND(C4701="Wine",D4701="Fortified Wines"),
SUM(LOOKUP(2,1/(SRP!$B$26:$B$29&lt;=E4701)/(SRP!$C$26:$C$29&gt;=E4701),SRP!$D$26:$D$29)*(G4701/100)*(E4701/1000)),
IF(C4701="Wine",
SUM(LOOKUP(2,1/(SRP!$B$21:$B$25&lt;=E4701)/(SRP!$C$21:$C$25&gt;=E4701),SRP!$D$21:$D$25)*(G4701/100)*(E4701/1000)),
IF(AND(C4701="Ready to Drink",D4701="RTD-One Pour Cocktail&gt;7%&lt;=14.5"),
SUM(LOOKUP(2,1/(SRP!$B$16:$B$20&lt;=E4701)/(SRP!$C$16:$C$20&gt;=E4701),SRP!$D$16:$D$20)*(G4701/100)*(E4701/1000)),
IF(C4701="Ready to Drink",
SUM(LOOKUP(2,1/(SRP!$B$11:$B$15&lt;=E4701)/(SRP!$C$11:$C$15&gt;=E4701),SRP!$D$11:$D$15)*(G4701/100)*(E4701/1000)),
0)))))),2)</f>
        <v>117.11</v>
      </c>
      <c r="L4701" s="173" t="str">
        <f t="shared" si="73"/>
        <v>Ready to Drink30000</v>
      </c>
      <c r="M4701" s="154" t="e">
        <f>VLOOKUP(L4701,'Slope %'!C:D,2,0)</f>
        <v>#N/A</v>
      </c>
    </row>
    <row r="4702" spans="1:13" x14ac:dyDescent="0.25">
      <c r="A4702" s="169">
        <v>58037</v>
      </c>
      <c r="B4702" s="170" t="s">
        <v>3614</v>
      </c>
      <c r="C4702" s="170" t="s">
        <v>263</v>
      </c>
      <c r="D4702" s="170" t="s">
        <v>935</v>
      </c>
      <c r="E4702" s="170">
        <v>30000</v>
      </c>
      <c r="F4702" s="170">
        <v>1</v>
      </c>
      <c r="G4702" s="171">
        <v>5</v>
      </c>
      <c r="H4702" s="170" t="s">
        <v>1615</v>
      </c>
      <c r="I4702" s="171">
        <v>230.72</v>
      </c>
      <c r="J4702" s="169">
        <v>1</v>
      </c>
      <c r="K4702" s="154" cm="1">
        <f t="array" ref="K4702">ROUND(
IF(C4702="Beer",
SUM(LOOKUP(2,1/(SRP!$B$8:$B$10&lt;=E4702)/(SRP!$C$8:$C$10&gt;=E4702),SRP!$D$8:$D$10)*(G4702/100)*(E4702/1000)),
IF(C4702="Spirits",
SUM(LOOKUP(2,1/(SRP!$B$2:$B$7&lt;=E4702)/(SRP!$C$2:$C$7&gt;=E4702),SRP!$D$2:$D$7)*(G4702/100)*(E4702/1000)),
IF(AND(C4702="Wine",D4702="Fortified Wines"),
SUM(LOOKUP(2,1/(SRP!$B$26:$B$29&lt;=E4702)/(SRP!$C$26:$C$29&gt;=E4702),SRP!$D$26:$D$29)*(G4702/100)*(E4702/1000)),
IF(C4702="Wine",
SUM(LOOKUP(2,1/(SRP!$B$21:$B$25&lt;=E4702)/(SRP!$C$21:$C$25&gt;=E4702),SRP!$D$21:$D$25)*(G4702/100)*(E4702/1000)),
IF(AND(C4702="Ready to Drink",D4702="RTD-One Pour Cocktail&gt;7%&lt;=14.5"),
SUM(LOOKUP(2,1/(SRP!$B$16:$B$20&lt;=E4702)/(SRP!$C$16:$C$20&gt;=E4702),SRP!$D$16:$D$20)*(G4702/100)*(E4702/1000)),
IF(C4702="Ready to Drink",
SUM(LOOKUP(2,1/(SRP!$B$11:$B$15&lt;=E4702)/(SRP!$C$11:$C$15&gt;=E4702),SRP!$D$11:$D$15)*(G4702/100)*(E4702/1000)),
0)))))),2)</f>
        <v>117.11</v>
      </c>
      <c r="L4702" s="173" t="str">
        <f t="shared" si="73"/>
        <v>Ready to Drink30000</v>
      </c>
      <c r="M4702" s="154" t="e">
        <f>VLOOKUP(L4702,'Slope %'!C:D,2,0)</f>
        <v>#N/A</v>
      </c>
    </row>
    <row r="4703" spans="1:13" x14ac:dyDescent="0.25">
      <c r="A4703" s="169">
        <v>58073</v>
      </c>
      <c r="B4703" s="170" t="s">
        <v>3615</v>
      </c>
      <c r="C4703" s="170" t="s">
        <v>263</v>
      </c>
      <c r="D4703" s="170" t="s">
        <v>264</v>
      </c>
      <c r="E4703" s="170">
        <v>1000</v>
      </c>
      <c r="F4703" s="170">
        <v>16</v>
      </c>
      <c r="G4703" s="171">
        <v>7</v>
      </c>
      <c r="H4703" s="170" t="s">
        <v>747</v>
      </c>
      <c r="I4703" s="171">
        <v>8.99</v>
      </c>
      <c r="J4703" s="169">
        <v>1</v>
      </c>
      <c r="K4703" s="154" cm="1">
        <f t="array" ref="K4703">ROUND(
IF(C4703="Beer",
SUM(LOOKUP(2,1/(SRP!$B$8:$B$10&lt;=E4703)/(SRP!$C$8:$C$10&gt;=E4703),SRP!$D$8:$D$10)*(G4703/100)*(E4703/1000)),
IF(C4703="Spirits",
SUM(LOOKUP(2,1/(SRP!$B$2:$B$7&lt;=E4703)/(SRP!$C$2:$C$7&gt;=E4703),SRP!$D$2:$D$7)*(G4703/100)*(E4703/1000)),
IF(AND(C4703="Wine",D4703="Fortified Wines"),
SUM(LOOKUP(2,1/(SRP!$B$26:$B$29&lt;=E4703)/(SRP!$C$26:$C$29&gt;=E4703),SRP!$D$26:$D$29)*(G4703/100)*(E4703/1000)),
IF(C4703="Wine",
SUM(LOOKUP(2,1/(SRP!$B$21:$B$25&lt;=E4703)/(SRP!$C$21:$C$25&gt;=E4703),SRP!$D$21:$D$25)*(G4703/100)*(E4703/1000)),
IF(AND(C4703="Ready to Drink",D4703="RTD-One Pour Cocktail&gt;7%&lt;=14.5"),
SUM(LOOKUP(2,1/(SRP!$B$16:$B$20&lt;=E4703)/(SRP!$C$16:$C$20&gt;=E4703),SRP!$D$16:$D$20)*(G4703/100)*(E4703/1000)),
IF(C4703="Ready to Drink",
SUM(LOOKUP(2,1/(SRP!$B$11:$B$15&lt;=E4703)/(SRP!$C$11:$C$15&gt;=E4703),SRP!$D$11:$D$15)*(G4703/100)*(E4703/1000)),
0)))))),2)</f>
        <v>5.46</v>
      </c>
      <c r="L4703" s="173" t="str">
        <f t="shared" si="73"/>
        <v>Ready to Drink1000</v>
      </c>
      <c r="M4703" s="154">
        <f>VLOOKUP(L4703,'Slope %'!C:D,2,0)</f>
        <v>0.12</v>
      </c>
    </row>
    <row r="4704" spans="1:13" x14ac:dyDescent="0.25">
      <c r="A4704" s="169">
        <v>58073</v>
      </c>
      <c r="B4704" s="170" t="s">
        <v>3615</v>
      </c>
      <c r="C4704" s="170" t="s">
        <v>263</v>
      </c>
      <c r="D4704" s="170" t="s">
        <v>264</v>
      </c>
      <c r="E4704" s="170">
        <v>1000</v>
      </c>
      <c r="F4704" s="170">
        <v>16</v>
      </c>
      <c r="G4704" s="171">
        <v>7</v>
      </c>
      <c r="H4704" s="170" t="s">
        <v>747</v>
      </c>
      <c r="I4704" s="171">
        <v>8.99</v>
      </c>
      <c r="J4704" s="169">
        <v>1</v>
      </c>
      <c r="K4704" s="154" cm="1">
        <f t="array" ref="K4704">ROUND(
IF(C4704="Beer",
SUM(LOOKUP(2,1/(SRP!$B$8:$B$10&lt;=E4704)/(SRP!$C$8:$C$10&gt;=E4704),SRP!$D$8:$D$10)*(G4704/100)*(E4704/1000)),
IF(C4704="Spirits",
SUM(LOOKUP(2,1/(SRP!$B$2:$B$7&lt;=E4704)/(SRP!$C$2:$C$7&gt;=E4704),SRP!$D$2:$D$7)*(G4704/100)*(E4704/1000)),
IF(AND(C4704="Wine",D4704="Fortified Wines"),
SUM(LOOKUP(2,1/(SRP!$B$26:$B$29&lt;=E4704)/(SRP!$C$26:$C$29&gt;=E4704),SRP!$D$26:$D$29)*(G4704/100)*(E4704/1000)),
IF(C4704="Wine",
SUM(LOOKUP(2,1/(SRP!$B$21:$B$25&lt;=E4704)/(SRP!$C$21:$C$25&gt;=E4704),SRP!$D$21:$D$25)*(G4704/100)*(E4704/1000)),
IF(AND(C4704="Ready to Drink",D4704="RTD-One Pour Cocktail&gt;7%&lt;=14.5"),
SUM(LOOKUP(2,1/(SRP!$B$16:$B$20&lt;=E4704)/(SRP!$C$16:$C$20&gt;=E4704),SRP!$D$16:$D$20)*(G4704/100)*(E4704/1000)),
IF(C4704="Ready to Drink",
SUM(LOOKUP(2,1/(SRP!$B$11:$B$15&lt;=E4704)/(SRP!$C$11:$C$15&gt;=E4704),SRP!$D$11:$D$15)*(G4704/100)*(E4704/1000)),
0)))))),2)</f>
        <v>5.46</v>
      </c>
      <c r="L4704" s="173" t="str">
        <f t="shared" si="73"/>
        <v>Ready to Drink1000</v>
      </c>
      <c r="M4704" s="154">
        <f>VLOOKUP(L4704,'Slope %'!C:D,2,0)</f>
        <v>0.12</v>
      </c>
    </row>
    <row r="4705" spans="1:13" x14ac:dyDescent="0.25">
      <c r="A4705" s="169">
        <v>58087</v>
      </c>
      <c r="B4705" s="170" t="s">
        <v>3616</v>
      </c>
      <c r="C4705" s="170" t="s">
        <v>263</v>
      </c>
      <c r="D4705" s="170" t="s">
        <v>332</v>
      </c>
      <c r="E4705" s="170">
        <v>2130</v>
      </c>
      <c r="F4705" s="170">
        <v>4</v>
      </c>
      <c r="G4705" s="171">
        <v>5</v>
      </c>
      <c r="H4705" s="170" t="s">
        <v>1053</v>
      </c>
      <c r="I4705" s="171">
        <v>14.99</v>
      </c>
      <c r="J4705" s="169">
        <v>6</v>
      </c>
      <c r="K4705" s="154" cm="1">
        <f t="array" ref="K4705">ROUND(
IF(C4705="Beer",
SUM(LOOKUP(2,1/(SRP!$B$8:$B$10&lt;=E4705)/(SRP!$C$8:$C$10&gt;=E4705),SRP!$D$8:$D$10)*(G4705/100)*(E4705/1000)),
IF(C4705="Spirits",
SUM(LOOKUP(2,1/(SRP!$B$2:$B$7&lt;=E4705)/(SRP!$C$2:$C$7&gt;=E4705),SRP!$D$2:$D$7)*(G4705/100)*(E4705/1000)),
IF(AND(C4705="Wine",D4705="Fortified Wines"),
SUM(LOOKUP(2,1/(SRP!$B$26:$B$29&lt;=E4705)/(SRP!$C$26:$C$29&gt;=E4705),SRP!$D$26:$D$29)*(G4705/100)*(E4705/1000)),
IF(C4705="Wine",
SUM(LOOKUP(2,1/(SRP!$B$21:$B$25&lt;=E4705)/(SRP!$C$21:$C$25&gt;=E4705),SRP!$D$21:$D$25)*(G4705/100)*(E4705/1000)),
IF(AND(C4705="Ready to Drink",D4705="RTD-One Pour Cocktail&gt;7%&lt;=14.5"),
SUM(LOOKUP(2,1/(SRP!$B$16:$B$20&lt;=E4705)/(SRP!$C$16:$C$20&gt;=E4705),SRP!$D$16:$D$20)*(G4705/100)*(E4705/1000)),
IF(C4705="Ready to Drink",
SUM(LOOKUP(2,1/(SRP!$B$11:$B$15&lt;=E4705)/(SRP!$C$11:$C$15&gt;=E4705),SRP!$D$11:$D$15)*(G4705/100)*(E4705/1000)),
0)))))),2)</f>
        <v>8.31</v>
      </c>
      <c r="L4705" s="173" t="str">
        <f t="shared" si="73"/>
        <v>Ready to Drink2130</v>
      </c>
      <c r="M4705" s="154">
        <f>VLOOKUP(L4705,'Slope %'!C:D,2,0)</f>
        <v>0.1</v>
      </c>
    </row>
    <row r="4706" spans="1:13" x14ac:dyDescent="0.25">
      <c r="A4706" s="169">
        <v>58087</v>
      </c>
      <c r="B4706" s="170" t="s">
        <v>3616</v>
      </c>
      <c r="C4706" s="170" t="s">
        <v>263</v>
      </c>
      <c r="D4706" s="170" t="s">
        <v>332</v>
      </c>
      <c r="E4706" s="170">
        <v>2130</v>
      </c>
      <c r="F4706" s="170">
        <v>4</v>
      </c>
      <c r="G4706" s="171">
        <v>5</v>
      </c>
      <c r="H4706" s="170" t="s">
        <v>1053</v>
      </c>
      <c r="I4706" s="171">
        <v>14.99</v>
      </c>
      <c r="J4706" s="169">
        <v>6</v>
      </c>
      <c r="K4706" s="154" cm="1">
        <f t="array" ref="K4706">ROUND(
IF(C4706="Beer",
SUM(LOOKUP(2,1/(SRP!$B$8:$B$10&lt;=E4706)/(SRP!$C$8:$C$10&gt;=E4706),SRP!$D$8:$D$10)*(G4706/100)*(E4706/1000)),
IF(C4706="Spirits",
SUM(LOOKUP(2,1/(SRP!$B$2:$B$7&lt;=E4706)/(SRP!$C$2:$C$7&gt;=E4706),SRP!$D$2:$D$7)*(G4706/100)*(E4706/1000)),
IF(AND(C4706="Wine",D4706="Fortified Wines"),
SUM(LOOKUP(2,1/(SRP!$B$26:$B$29&lt;=E4706)/(SRP!$C$26:$C$29&gt;=E4706),SRP!$D$26:$D$29)*(G4706/100)*(E4706/1000)),
IF(C4706="Wine",
SUM(LOOKUP(2,1/(SRP!$B$21:$B$25&lt;=E4706)/(SRP!$C$21:$C$25&gt;=E4706),SRP!$D$21:$D$25)*(G4706/100)*(E4706/1000)),
IF(AND(C4706="Ready to Drink",D4706="RTD-One Pour Cocktail&gt;7%&lt;=14.5"),
SUM(LOOKUP(2,1/(SRP!$B$16:$B$20&lt;=E4706)/(SRP!$C$16:$C$20&gt;=E4706),SRP!$D$16:$D$20)*(G4706/100)*(E4706/1000)),
IF(C4706="Ready to Drink",
SUM(LOOKUP(2,1/(SRP!$B$11:$B$15&lt;=E4706)/(SRP!$C$11:$C$15&gt;=E4706),SRP!$D$11:$D$15)*(G4706/100)*(E4706/1000)),
0)))))),2)</f>
        <v>8.31</v>
      </c>
      <c r="L4706" s="173" t="str">
        <f t="shared" si="73"/>
        <v>Ready to Drink2130</v>
      </c>
      <c r="M4706" s="154">
        <f>VLOOKUP(L4706,'Slope %'!C:D,2,0)</f>
        <v>0.1</v>
      </c>
    </row>
    <row r="4707" spans="1:13" x14ac:dyDescent="0.25">
      <c r="A4707" s="169">
        <v>58088</v>
      </c>
      <c r="B4707" s="170" t="s">
        <v>3617</v>
      </c>
      <c r="C4707" s="170" t="s">
        <v>263</v>
      </c>
      <c r="D4707" s="170" t="s">
        <v>332</v>
      </c>
      <c r="E4707" s="170">
        <v>4260</v>
      </c>
      <c r="F4707" s="170">
        <v>2</v>
      </c>
      <c r="G4707" s="171">
        <v>5</v>
      </c>
      <c r="H4707" s="170" t="s">
        <v>1053</v>
      </c>
      <c r="I4707" s="171">
        <v>28.99</v>
      </c>
      <c r="J4707" s="169">
        <v>12</v>
      </c>
      <c r="K4707" s="154" cm="1">
        <f t="array" ref="K4707">ROUND(
IF(C4707="Beer",
SUM(LOOKUP(2,1/(SRP!$B$8:$B$10&lt;=E4707)/(SRP!$C$8:$C$10&gt;=E4707),SRP!$D$8:$D$10)*(G4707/100)*(E4707/1000)),
IF(C4707="Spirits",
SUM(LOOKUP(2,1/(SRP!$B$2:$B$7&lt;=E4707)/(SRP!$C$2:$C$7&gt;=E4707),SRP!$D$2:$D$7)*(G4707/100)*(E4707/1000)),
IF(AND(C4707="Wine",D4707="Fortified Wines"),
SUM(LOOKUP(2,1/(SRP!$B$26:$B$29&lt;=E4707)/(SRP!$C$26:$C$29&gt;=E4707),SRP!$D$26:$D$29)*(G4707/100)*(E4707/1000)),
IF(C4707="Wine",
SUM(LOOKUP(2,1/(SRP!$B$21:$B$25&lt;=E4707)/(SRP!$C$21:$C$25&gt;=E4707),SRP!$D$21:$D$25)*(G4707/100)*(E4707/1000)),
IF(AND(C4707="Ready to Drink",D4707="RTD-One Pour Cocktail&gt;7%&lt;=14.5"),
SUM(LOOKUP(2,1/(SRP!$B$16:$B$20&lt;=E4707)/(SRP!$C$16:$C$20&gt;=E4707),SRP!$D$16:$D$20)*(G4707/100)*(E4707/1000)),
IF(C4707="Ready to Drink",
SUM(LOOKUP(2,1/(SRP!$B$11:$B$15&lt;=E4707)/(SRP!$C$11:$C$15&gt;=E4707),SRP!$D$11:$D$15)*(G4707/100)*(E4707/1000)),
0)))))),2)</f>
        <v>16.63</v>
      </c>
      <c r="L4707" s="173" t="str">
        <f t="shared" si="73"/>
        <v>Ready to Drink4260</v>
      </c>
      <c r="M4707" s="154">
        <f>VLOOKUP(L4707,'Slope %'!C:D,2,0)</f>
        <v>7.0000000000000007E-2</v>
      </c>
    </row>
    <row r="4708" spans="1:13" x14ac:dyDescent="0.25">
      <c r="A4708" s="169">
        <v>58088</v>
      </c>
      <c r="B4708" s="170" t="s">
        <v>3617</v>
      </c>
      <c r="C4708" s="170" t="s">
        <v>263</v>
      </c>
      <c r="D4708" s="170" t="s">
        <v>332</v>
      </c>
      <c r="E4708" s="170">
        <v>4260</v>
      </c>
      <c r="F4708" s="170">
        <v>2</v>
      </c>
      <c r="G4708" s="171">
        <v>5</v>
      </c>
      <c r="H4708" s="170" t="s">
        <v>1053</v>
      </c>
      <c r="I4708" s="171">
        <v>28.99</v>
      </c>
      <c r="J4708" s="169">
        <v>12</v>
      </c>
      <c r="K4708" s="154" cm="1">
        <f t="array" ref="K4708">ROUND(
IF(C4708="Beer",
SUM(LOOKUP(2,1/(SRP!$B$8:$B$10&lt;=E4708)/(SRP!$C$8:$C$10&gt;=E4708),SRP!$D$8:$D$10)*(G4708/100)*(E4708/1000)),
IF(C4708="Spirits",
SUM(LOOKUP(2,1/(SRP!$B$2:$B$7&lt;=E4708)/(SRP!$C$2:$C$7&gt;=E4708),SRP!$D$2:$D$7)*(G4708/100)*(E4708/1000)),
IF(AND(C4708="Wine",D4708="Fortified Wines"),
SUM(LOOKUP(2,1/(SRP!$B$26:$B$29&lt;=E4708)/(SRP!$C$26:$C$29&gt;=E4708),SRP!$D$26:$D$29)*(G4708/100)*(E4708/1000)),
IF(C4708="Wine",
SUM(LOOKUP(2,1/(SRP!$B$21:$B$25&lt;=E4708)/(SRP!$C$21:$C$25&gt;=E4708),SRP!$D$21:$D$25)*(G4708/100)*(E4708/1000)),
IF(AND(C4708="Ready to Drink",D4708="RTD-One Pour Cocktail&gt;7%&lt;=14.5"),
SUM(LOOKUP(2,1/(SRP!$B$16:$B$20&lt;=E4708)/(SRP!$C$16:$C$20&gt;=E4708),SRP!$D$16:$D$20)*(G4708/100)*(E4708/1000)),
IF(C4708="Ready to Drink",
SUM(LOOKUP(2,1/(SRP!$B$11:$B$15&lt;=E4708)/(SRP!$C$11:$C$15&gt;=E4708),SRP!$D$11:$D$15)*(G4708/100)*(E4708/1000)),
0)))))),2)</f>
        <v>16.63</v>
      </c>
      <c r="L4708" s="173" t="str">
        <f t="shared" si="73"/>
        <v>Ready to Drink4260</v>
      </c>
      <c r="M4708" s="154">
        <f>VLOOKUP(L4708,'Slope %'!C:D,2,0)</f>
        <v>7.0000000000000007E-2</v>
      </c>
    </row>
    <row r="4709" spans="1:13" x14ac:dyDescent="0.25">
      <c r="A4709" s="169">
        <v>58138</v>
      </c>
      <c r="B4709" s="170" t="s">
        <v>3618</v>
      </c>
      <c r="C4709" s="170" t="s">
        <v>24</v>
      </c>
      <c r="D4709" s="170" t="s">
        <v>34</v>
      </c>
      <c r="E4709" s="170">
        <v>750</v>
      </c>
      <c r="F4709" s="170">
        <v>12</v>
      </c>
      <c r="G4709" s="171">
        <v>13.5</v>
      </c>
      <c r="H4709" s="170" t="s">
        <v>130</v>
      </c>
      <c r="I4709" s="171">
        <v>17.989999999999998</v>
      </c>
      <c r="J4709" s="169">
        <v>1</v>
      </c>
      <c r="K4709" s="154" cm="1">
        <f t="array" ref="K4709">ROUND(
IF(C4709="Beer",
SUM(LOOKUP(2,1/(SRP!$B$8:$B$10&lt;=E4709)/(SRP!$C$8:$C$10&gt;=E4709),SRP!$D$8:$D$10)*(G4709/100)*(E4709/1000)),
IF(C4709="Spirits",
SUM(LOOKUP(2,1/(SRP!$B$2:$B$7&lt;=E4709)/(SRP!$C$2:$C$7&gt;=E4709),SRP!$D$2:$D$7)*(G4709/100)*(E4709/1000)),
IF(AND(C4709="Wine",D4709="Fortified Wines"),
SUM(LOOKUP(2,1/(SRP!$B$26:$B$29&lt;=E4709)/(SRP!$C$26:$C$29&gt;=E4709),SRP!$D$26:$D$29)*(G4709/100)*(E4709/1000)),
IF(C4709="Wine",
SUM(LOOKUP(2,1/(SRP!$B$21:$B$25&lt;=E4709)/(SRP!$C$21:$C$25&gt;=E4709),SRP!$D$21:$D$25)*(G4709/100)*(E4709/1000)),
IF(AND(C4709="Ready to Drink",D4709="RTD-One Pour Cocktail&gt;7%&lt;=14.5"),
SUM(LOOKUP(2,1/(SRP!$B$16:$B$20&lt;=E4709)/(SRP!$C$16:$C$20&gt;=E4709),SRP!$D$16:$D$20)*(G4709/100)*(E4709/1000)),
IF(C4709="Ready to Drink",
SUM(LOOKUP(2,1/(SRP!$B$11:$B$15&lt;=E4709)/(SRP!$C$11:$C$15&gt;=E4709),SRP!$D$11:$D$15)*(G4709/100)*(E4709/1000)),
0)))))),2)</f>
        <v>7.9</v>
      </c>
      <c r="L4709" s="173" t="str">
        <f t="shared" si="73"/>
        <v>Wine750</v>
      </c>
      <c r="M4709" s="154">
        <f>VLOOKUP(L4709,'Slope %'!C:D,2,0)</f>
        <v>0.1</v>
      </c>
    </row>
    <row r="4710" spans="1:13" x14ac:dyDescent="0.25">
      <c r="A4710" s="169">
        <v>58152</v>
      </c>
      <c r="B4710" s="170" t="s">
        <v>3619</v>
      </c>
      <c r="C4710" s="170" t="s">
        <v>24</v>
      </c>
      <c r="D4710" s="170" t="s">
        <v>68</v>
      </c>
      <c r="E4710" s="170">
        <v>750</v>
      </c>
      <c r="F4710" s="170">
        <v>6</v>
      </c>
      <c r="G4710" s="171">
        <v>13.9</v>
      </c>
      <c r="H4710" s="170" t="s">
        <v>2361</v>
      </c>
      <c r="I4710" s="171">
        <v>31.99</v>
      </c>
      <c r="J4710" s="169">
        <v>1</v>
      </c>
      <c r="K4710" s="154" cm="1">
        <f t="array" ref="K4710">ROUND(
IF(C4710="Beer",
SUM(LOOKUP(2,1/(SRP!$B$8:$B$10&lt;=E4710)/(SRP!$C$8:$C$10&gt;=E4710),SRP!$D$8:$D$10)*(G4710/100)*(E4710/1000)),
IF(C4710="Spirits",
SUM(LOOKUP(2,1/(SRP!$B$2:$B$7&lt;=E4710)/(SRP!$C$2:$C$7&gt;=E4710),SRP!$D$2:$D$7)*(G4710/100)*(E4710/1000)),
IF(AND(C4710="Wine",D4710="Fortified Wines"),
SUM(LOOKUP(2,1/(SRP!$B$26:$B$29&lt;=E4710)/(SRP!$C$26:$C$29&gt;=E4710),SRP!$D$26:$D$29)*(G4710/100)*(E4710/1000)),
IF(C4710="Wine",
SUM(LOOKUP(2,1/(SRP!$B$21:$B$25&lt;=E4710)/(SRP!$C$21:$C$25&gt;=E4710),SRP!$D$21:$D$25)*(G4710/100)*(E4710/1000)),
IF(AND(C4710="Ready to Drink",D4710="RTD-One Pour Cocktail&gt;7%&lt;=14.5"),
SUM(LOOKUP(2,1/(SRP!$B$16:$B$20&lt;=E4710)/(SRP!$C$16:$C$20&gt;=E4710),SRP!$D$16:$D$20)*(G4710/100)*(E4710/1000)),
IF(C4710="Ready to Drink",
SUM(LOOKUP(2,1/(SRP!$B$11:$B$15&lt;=E4710)/(SRP!$C$11:$C$15&gt;=E4710),SRP!$D$11:$D$15)*(G4710/100)*(E4710/1000)),
0)))))),2)</f>
        <v>8.14</v>
      </c>
      <c r="L4710" s="173" t="str">
        <f t="shared" si="73"/>
        <v>Wine750</v>
      </c>
      <c r="M4710" s="154">
        <f>VLOOKUP(L4710,'Slope %'!C:D,2,0)</f>
        <v>0.1</v>
      </c>
    </row>
    <row r="4711" spans="1:13" x14ac:dyDescent="0.25">
      <c r="A4711" s="169">
        <v>58170</v>
      </c>
      <c r="B4711" s="170" t="s">
        <v>3620</v>
      </c>
      <c r="C4711" s="170" t="s">
        <v>24</v>
      </c>
      <c r="D4711" s="170" t="s">
        <v>38</v>
      </c>
      <c r="E4711" s="170">
        <v>750</v>
      </c>
      <c r="F4711" s="170">
        <v>12</v>
      </c>
      <c r="G4711" s="171">
        <v>12.5</v>
      </c>
      <c r="H4711" s="170" t="s">
        <v>47</v>
      </c>
      <c r="I4711" s="171">
        <v>24.99</v>
      </c>
      <c r="J4711" s="169">
        <v>1</v>
      </c>
      <c r="K4711" s="154" cm="1">
        <f t="array" ref="K4711">ROUND(
IF(C4711="Beer",
SUM(LOOKUP(2,1/(SRP!$B$8:$B$10&lt;=E4711)/(SRP!$C$8:$C$10&gt;=E4711),SRP!$D$8:$D$10)*(G4711/100)*(E4711/1000)),
IF(C4711="Spirits",
SUM(LOOKUP(2,1/(SRP!$B$2:$B$7&lt;=E4711)/(SRP!$C$2:$C$7&gt;=E4711),SRP!$D$2:$D$7)*(G4711/100)*(E4711/1000)),
IF(AND(C4711="Wine",D4711="Fortified Wines"),
SUM(LOOKUP(2,1/(SRP!$B$26:$B$29&lt;=E4711)/(SRP!$C$26:$C$29&gt;=E4711),SRP!$D$26:$D$29)*(G4711/100)*(E4711/1000)),
IF(C4711="Wine",
SUM(LOOKUP(2,1/(SRP!$B$21:$B$25&lt;=E4711)/(SRP!$C$21:$C$25&gt;=E4711),SRP!$D$21:$D$25)*(G4711/100)*(E4711/1000)),
IF(AND(C4711="Ready to Drink",D4711="RTD-One Pour Cocktail&gt;7%&lt;=14.5"),
SUM(LOOKUP(2,1/(SRP!$B$16:$B$20&lt;=E4711)/(SRP!$C$16:$C$20&gt;=E4711),SRP!$D$16:$D$20)*(G4711/100)*(E4711/1000)),
IF(C4711="Ready to Drink",
SUM(LOOKUP(2,1/(SRP!$B$11:$B$15&lt;=E4711)/(SRP!$C$11:$C$15&gt;=E4711),SRP!$D$11:$D$15)*(G4711/100)*(E4711/1000)),
0)))))),2)</f>
        <v>7.32</v>
      </c>
      <c r="L4711" s="173" t="str">
        <f t="shared" si="73"/>
        <v>Wine750</v>
      </c>
      <c r="M4711" s="154">
        <f>VLOOKUP(L4711,'Slope %'!C:D,2,0)</f>
        <v>0.1</v>
      </c>
    </row>
    <row r="4712" spans="1:13" x14ac:dyDescent="0.25">
      <c r="A4712" s="169">
        <v>58183</v>
      </c>
      <c r="B4712" s="170" t="s">
        <v>3621</v>
      </c>
      <c r="C4712" s="170" t="s">
        <v>11</v>
      </c>
      <c r="D4712" s="170" t="s">
        <v>303</v>
      </c>
      <c r="E4712" s="170">
        <v>473</v>
      </c>
      <c r="F4712" s="170">
        <v>24</v>
      </c>
      <c r="G4712" s="171">
        <v>6.5</v>
      </c>
      <c r="H4712" s="170" t="s">
        <v>1457</v>
      </c>
      <c r="I4712" s="171">
        <v>4.75</v>
      </c>
      <c r="J4712" s="169">
        <v>1</v>
      </c>
      <c r="K4712" s="154" cm="1">
        <f t="array" ref="K4712">ROUND(
IF(C4712="Beer",
SUM(LOOKUP(2,1/(SRP!$B$8:$B$10&lt;=E4712)/(SRP!$C$8:$C$10&gt;=E4712),SRP!$D$8:$D$10)*(G4712/100)*(E4712/1000)),
IF(C4712="Spirits",
SUM(LOOKUP(2,1/(SRP!$B$2:$B$7&lt;=E4712)/(SRP!$C$2:$C$7&gt;=E4712),SRP!$D$2:$D$7)*(G4712/100)*(E4712/1000)),
IF(AND(C4712="Wine",D4712="Fortified Wines"),
SUM(LOOKUP(2,1/(SRP!$B$26:$B$29&lt;=E4712)/(SRP!$C$26:$C$29&gt;=E4712),SRP!$D$26:$D$29)*(G4712/100)*(E4712/1000)),
IF(C4712="Wine",
SUM(LOOKUP(2,1/(SRP!$B$21:$B$25&lt;=E4712)/(SRP!$C$21:$C$25&gt;=E4712),SRP!$D$21:$D$25)*(G4712/100)*(E4712/1000)),
IF(AND(C4712="Ready to Drink",D4712="RTD-One Pour Cocktail&gt;7%&lt;=14.5"),
SUM(LOOKUP(2,1/(SRP!$B$16:$B$20&lt;=E4712)/(SRP!$C$16:$C$20&gt;=E4712),SRP!$D$16:$D$20)*(G4712/100)*(E4712/1000)),
IF(C4712="Ready to Drink",
SUM(LOOKUP(2,1/(SRP!$B$11:$B$15&lt;=E4712)/(SRP!$C$11:$C$15&gt;=E4712),SRP!$D$11:$D$15)*(G4712/100)*(E4712/1000)),
0)))))),2)</f>
        <v>2.4</v>
      </c>
      <c r="L4712" s="173" t="str">
        <f t="shared" si="73"/>
        <v>Beer473</v>
      </c>
      <c r="M4712" s="154">
        <f>VLOOKUP(L4712,'Slope %'!C:D,2,0)</f>
        <v>0.12</v>
      </c>
    </row>
    <row r="4713" spans="1:13" x14ac:dyDescent="0.25">
      <c r="A4713" s="169">
        <v>58183</v>
      </c>
      <c r="B4713" s="170" t="s">
        <v>3621</v>
      </c>
      <c r="C4713" s="170" t="s">
        <v>11</v>
      </c>
      <c r="D4713" s="170" t="s">
        <v>303</v>
      </c>
      <c r="E4713" s="170">
        <v>473</v>
      </c>
      <c r="F4713" s="170">
        <v>24</v>
      </c>
      <c r="G4713" s="171">
        <v>6.5</v>
      </c>
      <c r="H4713" s="170" t="s">
        <v>1457</v>
      </c>
      <c r="I4713" s="171">
        <v>4.75</v>
      </c>
      <c r="J4713" s="169">
        <v>1</v>
      </c>
      <c r="K4713" s="154" cm="1">
        <f t="array" ref="K4713">ROUND(
IF(C4713="Beer",
SUM(LOOKUP(2,1/(SRP!$B$8:$B$10&lt;=E4713)/(SRP!$C$8:$C$10&gt;=E4713),SRP!$D$8:$D$10)*(G4713/100)*(E4713/1000)),
IF(C4713="Spirits",
SUM(LOOKUP(2,1/(SRP!$B$2:$B$7&lt;=E4713)/(SRP!$C$2:$C$7&gt;=E4713),SRP!$D$2:$D$7)*(G4713/100)*(E4713/1000)),
IF(AND(C4713="Wine",D4713="Fortified Wines"),
SUM(LOOKUP(2,1/(SRP!$B$26:$B$29&lt;=E4713)/(SRP!$C$26:$C$29&gt;=E4713),SRP!$D$26:$D$29)*(G4713/100)*(E4713/1000)),
IF(C4713="Wine",
SUM(LOOKUP(2,1/(SRP!$B$21:$B$25&lt;=E4713)/(SRP!$C$21:$C$25&gt;=E4713),SRP!$D$21:$D$25)*(G4713/100)*(E4713/1000)),
IF(AND(C4713="Ready to Drink",D4713="RTD-One Pour Cocktail&gt;7%&lt;=14.5"),
SUM(LOOKUP(2,1/(SRP!$B$16:$B$20&lt;=E4713)/(SRP!$C$16:$C$20&gt;=E4713),SRP!$D$16:$D$20)*(G4713/100)*(E4713/1000)),
IF(C4713="Ready to Drink",
SUM(LOOKUP(2,1/(SRP!$B$11:$B$15&lt;=E4713)/(SRP!$C$11:$C$15&gt;=E4713),SRP!$D$11:$D$15)*(G4713/100)*(E4713/1000)),
0)))))),2)</f>
        <v>2.4</v>
      </c>
      <c r="L4713" s="173" t="str">
        <f t="shared" si="73"/>
        <v>Beer473</v>
      </c>
      <c r="M4713" s="154">
        <f>VLOOKUP(L4713,'Slope %'!C:D,2,0)</f>
        <v>0.12</v>
      </c>
    </row>
    <row r="4714" spans="1:13" x14ac:dyDescent="0.25">
      <c r="A4714" s="169">
        <v>58186</v>
      </c>
      <c r="B4714" s="170" t="s">
        <v>3622</v>
      </c>
      <c r="C4714" s="170" t="s">
        <v>11</v>
      </c>
      <c r="D4714" s="170" t="s">
        <v>267</v>
      </c>
      <c r="E4714" s="170">
        <v>1892</v>
      </c>
      <c r="F4714" s="170">
        <v>6</v>
      </c>
      <c r="G4714" s="171">
        <v>5</v>
      </c>
      <c r="H4714" s="170" t="s">
        <v>1457</v>
      </c>
      <c r="I4714" s="171">
        <v>19.399999999999999</v>
      </c>
      <c r="J4714" s="169">
        <v>4</v>
      </c>
      <c r="K4714" s="154" cm="1">
        <f t="array" ref="K4714">ROUND(
IF(C4714="Beer",
SUM(LOOKUP(2,1/(SRP!$B$8:$B$10&lt;=E4714)/(SRP!$C$8:$C$10&gt;=E4714),SRP!$D$8:$D$10)*(G4714/100)*(E4714/1000)),
IF(C4714="Spirits",
SUM(LOOKUP(2,1/(SRP!$B$2:$B$7&lt;=E4714)/(SRP!$C$2:$C$7&gt;=E4714),SRP!$D$2:$D$7)*(G4714/100)*(E4714/1000)),
IF(AND(C4714="Wine",D4714="Fortified Wines"),
SUM(LOOKUP(2,1/(SRP!$B$26:$B$29&lt;=E4714)/(SRP!$C$26:$C$29&gt;=E4714),SRP!$D$26:$D$29)*(G4714/100)*(E4714/1000)),
IF(C4714="Wine",
SUM(LOOKUP(2,1/(SRP!$B$21:$B$25&lt;=E4714)/(SRP!$C$21:$C$25&gt;=E4714),SRP!$D$21:$D$25)*(G4714/100)*(E4714/1000)),
IF(AND(C4714="Ready to Drink",D4714="RTD-One Pour Cocktail&gt;7%&lt;=14.5"),
SUM(LOOKUP(2,1/(SRP!$B$16:$B$20&lt;=E4714)/(SRP!$C$16:$C$20&gt;=E4714),SRP!$D$16:$D$20)*(G4714/100)*(E4714/1000)),
IF(C4714="Ready to Drink",
SUM(LOOKUP(2,1/(SRP!$B$11:$B$15&lt;=E4714)/(SRP!$C$11:$C$15&gt;=E4714),SRP!$D$11:$D$15)*(G4714/100)*(E4714/1000)),
0)))))),2)</f>
        <v>7.39</v>
      </c>
      <c r="L4714" s="173" t="str">
        <f t="shared" si="73"/>
        <v>Beer1892</v>
      </c>
      <c r="M4714" s="154">
        <f>VLOOKUP(L4714,'Slope %'!C:D,2,0)</f>
        <v>0.1</v>
      </c>
    </row>
    <row r="4715" spans="1:13" x14ac:dyDescent="0.25">
      <c r="A4715" s="169">
        <v>58186</v>
      </c>
      <c r="B4715" s="170" t="s">
        <v>3622</v>
      </c>
      <c r="C4715" s="170" t="s">
        <v>11</v>
      </c>
      <c r="D4715" s="170" t="s">
        <v>267</v>
      </c>
      <c r="E4715" s="170">
        <v>1892</v>
      </c>
      <c r="F4715" s="170">
        <v>6</v>
      </c>
      <c r="G4715" s="171">
        <v>5</v>
      </c>
      <c r="H4715" s="170" t="s">
        <v>1457</v>
      </c>
      <c r="I4715" s="171">
        <v>19.399999999999999</v>
      </c>
      <c r="J4715" s="169">
        <v>4</v>
      </c>
      <c r="K4715" s="154" cm="1">
        <f t="array" ref="K4715">ROUND(
IF(C4715="Beer",
SUM(LOOKUP(2,1/(SRP!$B$8:$B$10&lt;=E4715)/(SRP!$C$8:$C$10&gt;=E4715),SRP!$D$8:$D$10)*(G4715/100)*(E4715/1000)),
IF(C4715="Spirits",
SUM(LOOKUP(2,1/(SRP!$B$2:$B$7&lt;=E4715)/(SRP!$C$2:$C$7&gt;=E4715),SRP!$D$2:$D$7)*(G4715/100)*(E4715/1000)),
IF(AND(C4715="Wine",D4715="Fortified Wines"),
SUM(LOOKUP(2,1/(SRP!$B$26:$B$29&lt;=E4715)/(SRP!$C$26:$C$29&gt;=E4715),SRP!$D$26:$D$29)*(G4715/100)*(E4715/1000)),
IF(C4715="Wine",
SUM(LOOKUP(2,1/(SRP!$B$21:$B$25&lt;=E4715)/(SRP!$C$21:$C$25&gt;=E4715),SRP!$D$21:$D$25)*(G4715/100)*(E4715/1000)),
IF(AND(C4715="Ready to Drink",D4715="RTD-One Pour Cocktail&gt;7%&lt;=14.5"),
SUM(LOOKUP(2,1/(SRP!$B$16:$B$20&lt;=E4715)/(SRP!$C$16:$C$20&gt;=E4715),SRP!$D$16:$D$20)*(G4715/100)*(E4715/1000)),
IF(C4715="Ready to Drink",
SUM(LOOKUP(2,1/(SRP!$B$11:$B$15&lt;=E4715)/(SRP!$C$11:$C$15&gt;=E4715),SRP!$D$11:$D$15)*(G4715/100)*(E4715/1000)),
0)))))),2)</f>
        <v>7.39</v>
      </c>
      <c r="L4715" s="173" t="str">
        <f t="shared" si="73"/>
        <v>Beer1892</v>
      </c>
      <c r="M4715" s="154">
        <f>VLOOKUP(L4715,'Slope %'!C:D,2,0)</f>
        <v>0.1</v>
      </c>
    </row>
    <row r="4716" spans="1:13" x14ac:dyDescent="0.25">
      <c r="A4716" s="169">
        <v>58188</v>
      </c>
      <c r="B4716" s="170" t="s">
        <v>3623</v>
      </c>
      <c r="C4716" s="170" t="s">
        <v>11</v>
      </c>
      <c r="D4716" s="170" t="s">
        <v>12</v>
      </c>
      <c r="E4716" s="170">
        <v>473</v>
      </c>
      <c r="F4716" s="170">
        <v>24</v>
      </c>
      <c r="G4716" s="171">
        <v>5</v>
      </c>
      <c r="H4716" s="170" t="s">
        <v>415</v>
      </c>
      <c r="I4716" s="171">
        <v>4.49</v>
      </c>
      <c r="J4716" s="169">
        <v>1</v>
      </c>
      <c r="K4716" s="154" cm="1">
        <f t="array" ref="K4716">ROUND(
IF(C4716="Beer",
SUM(LOOKUP(2,1/(SRP!$B$8:$B$10&lt;=E4716)/(SRP!$C$8:$C$10&gt;=E4716),SRP!$D$8:$D$10)*(G4716/100)*(E4716/1000)),
IF(C4716="Spirits",
SUM(LOOKUP(2,1/(SRP!$B$2:$B$7&lt;=E4716)/(SRP!$C$2:$C$7&gt;=E4716),SRP!$D$2:$D$7)*(G4716/100)*(E4716/1000)),
IF(AND(C4716="Wine",D4716="Fortified Wines"),
SUM(LOOKUP(2,1/(SRP!$B$26:$B$29&lt;=E4716)/(SRP!$C$26:$C$29&gt;=E4716),SRP!$D$26:$D$29)*(G4716/100)*(E4716/1000)),
IF(C4716="Wine",
SUM(LOOKUP(2,1/(SRP!$B$21:$B$25&lt;=E4716)/(SRP!$C$21:$C$25&gt;=E4716),SRP!$D$21:$D$25)*(G4716/100)*(E4716/1000)),
IF(AND(C4716="Ready to Drink",D4716="RTD-One Pour Cocktail&gt;7%&lt;=14.5"),
SUM(LOOKUP(2,1/(SRP!$B$16:$B$20&lt;=E4716)/(SRP!$C$16:$C$20&gt;=E4716),SRP!$D$16:$D$20)*(G4716/100)*(E4716/1000)),
IF(C4716="Ready to Drink",
SUM(LOOKUP(2,1/(SRP!$B$11:$B$15&lt;=E4716)/(SRP!$C$11:$C$15&gt;=E4716),SRP!$D$11:$D$15)*(G4716/100)*(E4716/1000)),
0)))))),2)</f>
        <v>1.85</v>
      </c>
      <c r="L4716" s="173" t="str">
        <f t="shared" si="73"/>
        <v>Beer473</v>
      </c>
      <c r="M4716" s="154">
        <f>VLOOKUP(L4716,'Slope %'!C:D,2,0)</f>
        <v>0.12</v>
      </c>
    </row>
    <row r="4717" spans="1:13" x14ac:dyDescent="0.25">
      <c r="A4717" s="169">
        <v>58188</v>
      </c>
      <c r="B4717" s="170" t="s">
        <v>3623</v>
      </c>
      <c r="C4717" s="170" t="s">
        <v>11</v>
      </c>
      <c r="D4717" s="170" t="s">
        <v>12</v>
      </c>
      <c r="E4717" s="170">
        <v>473</v>
      </c>
      <c r="F4717" s="170">
        <v>24</v>
      </c>
      <c r="G4717" s="171">
        <v>5</v>
      </c>
      <c r="H4717" s="170" t="s">
        <v>415</v>
      </c>
      <c r="I4717" s="171">
        <v>4.49</v>
      </c>
      <c r="J4717" s="169">
        <v>1</v>
      </c>
      <c r="K4717" s="154" cm="1">
        <f t="array" ref="K4717">ROUND(
IF(C4717="Beer",
SUM(LOOKUP(2,1/(SRP!$B$8:$B$10&lt;=E4717)/(SRP!$C$8:$C$10&gt;=E4717),SRP!$D$8:$D$10)*(G4717/100)*(E4717/1000)),
IF(C4717="Spirits",
SUM(LOOKUP(2,1/(SRP!$B$2:$B$7&lt;=E4717)/(SRP!$C$2:$C$7&gt;=E4717),SRP!$D$2:$D$7)*(G4717/100)*(E4717/1000)),
IF(AND(C4717="Wine",D4717="Fortified Wines"),
SUM(LOOKUP(2,1/(SRP!$B$26:$B$29&lt;=E4717)/(SRP!$C$26:$C$29&gt;=E4717),SRP!$D$26:$D$29)*(G4717/100)*(E4717/1000)),
IF(C4717="Wine",
SUM(LOOKUP(2,1/(SRP!$B$21:$B$25&lt;=E4717)/(SRP!$C$21:$C$25&gt;=E4717),SRP!$D$21:$D$25)*(G4717/100)*(E4717/1000)),
IF(AND(C4717="Ready to Drink",D4717="RTD-One Pour Cocktail&gt;7%&lt;=14.5"),
SUM(LOOKUP(2,1/(SRP!$B$16:$B$20&lt;=E4717)/(SRP!$C$16:$C$20&gt;=E4717),SRP!$D$16:$D$20)*(G4717/100)*(E4717/1000)),
IF(C4717="Ready to Drink",
SUM(LOOKUP(2,1/(SRP!$B$11:$B$15&lt;=E4717)/(SRP!$C$11:$C$15&gt;=E4717),SRP!$D$11:$D$15)*(G4717/100)*(E4717/1000)),
0)))))),2)</f>
        <v>1.85</v>
      </c>
      <c r="L4717" s="173" t="str">
        <f t="shared" si="73"/>
        <v>Beer473</v>
      </c>
      <c r="M4717" s="154">
        <f>VLOOKUP(L4717,'Slope %'!C:D,2,0)</f>
        <v>0.12</v>
      </c>
    </row>
    <row r="4718" spans="1:13" x14ac:dyDescent="0.25">
      <c r="A4718" s="169">
        <v>58195</v>
      </c>
      <c r="B4718" s="170" t="s">
        <v>3624</v>
      </c>
      <c r="C4718" s="170" t="s">
        <v>11</v>
      </c>
      <c r="D4718" s="170" t="s">
        <v>303</v>
      </c>
      <c r="E4718" s="170">
        <v>473</v>
      </c>
      <c r="F4718" s="170">
        <v>24</v>
      </c>
      <c r="G4718" s="171">
        <v>9</v>
      </c>
      <c r="H4718" s="170" t="s">
        <v>1053</v>
      </c>
      <c r="I4718" s="171">
        <v>3.99</v>
      </c>
      <c r="J4718" s="169">
        <v>1</v>
      </c>
      <c r="K4718" s="154" cm="1">
        <f t="array" ref="K4718">ROUND(
IF(C4718="Beer",
SUM(LOOKUP(2,1/(SRP!$B$8:$B$10&lt;=E4718)/(SRP!$C$8:$C$10&gt;=E4718),SRP!$D$8:$D$10)*(G4718/100)*(E4718/1000)),
IF(C4718="Spirits",
SUM(LOOKUP(2,1/(SRP!$B$2:$B$7&lt;=E4718)/(SRP!$C$2:$C$7&gt;=E4718),SRP!$D$2:$D$7)*(G4718/100)*(E4718/1000)),
IF(AND(C4718="Wine",D4718="Fortified Wines"),
SUM(LOOKUP(2,1/(SRP!$B$26:$B$29&lt;=E4718)/(SRP!$C$26:$C$29&gt;=E4718),SRP!$D$26:$D$29)*(G4718/100)*(E4718/1000)),
IF(C4718="Wine",
SUM(LOOKUP(2,1/(SRP!$B$21:$B$25&lt;=E4718)/(SRP!$C$21:$C$25&gt;=E4718),SRP!$D$21:$D$25)*(G4718/100)*(E4718/1000)),
IF(AND(C4718="Ready to Drink",D4718="RTD-One Pour Cocktail&gt;7%&lt;=14.5"),
SUM(LOOKUP(2,1/(SRP!$B$16:$B$20&lt;=E4718)/(SRP!$C$16:$C$20&gt;=E4718),SRP!$D$16:$D$20)*(G4718/100)*(E4718/1000)),
IF(C4718="Ready to Drink",
SUM(LOOKUP(2,1/(SRP!$B$11:$B$15&lt;=E4718)/(SRP!$C$11:$C$15&gt;=E4718),SRP!$D$11:$D$15)*(G4718/100)*(E4718/1000)),
0)))))),2)</f>
        <v>3.32</v>
      </c>
      <c r="L4718" s="173" t="str">
        <f t="shared" si="73"/>
        <v>Beer473</v>
      </c>
      <c r="M4718" s="154">
        <f>VLOOKUP(L4718,'Slope %'!C:D,2,0)</f>
        <v>0.12</v>
      </c>
    </row>
    <row r="4719" spans="1:13" x14ac:dyDescent="0.25">
      <c r="A4719" s="169">
        <v>58195</v>
      </c>
      <c r="B4719" s="170" t="s">
        <v>3624</v>
      </c>
      <c r="C4719" s="170" t="s">
        <v>11</v>
      </c>
      <c r="D4719" s="170" t="s">
        <v>303</v>
      </c>
      <c r="E4719" s="170">
        <v>473</v>
      </c>
      <c r="F4719" s="170">
        <v>24</v>
      </c>
      <c r="G4719" s="171">
        <v>9</v>
      </c>
      <c r="H4719" s="170" t="s">
        <v>1053</v>
      </c>
      <c r="I4719" s="171">
        <v>3.99</v>
      </c>
      <c r="J4719" s="169">
        <v>1</v>
      </c>
      <c r="K4719" s="154" cm="1">
        <f t="array" ref="K4719">ROUND(
IF(C4719="Beer",
SUM(LOOKUP(2,1/(SRP!$B$8:$B$10&lt;=E4719)/(SRP!$C$8:$C$10&gt;=E4719),SRP!$D$8:$D$10)*(G4719/100)*(E4719/1000)),
IF(C4719="Spirits",
SUM(LOOKUP(2,1/(SRP!$B$2:$B$7&lt;=E4719)/(SRP!$C$2:$C$7&gt;=E4719),SRP!$D$2:$D$7)*(G4719/100)*(E4719/1000)),
IF(AND(C4719="Wine",D4719="Fortified Wines"),
SUM(LOOKUP(2,1/(SRP!$B$26:$B$29&lt;=E4719)/(SRP!$C$26:$C$29&gt;=E4719),SRP!$D$26:$D$29)*(G4719/100)*(E4719/1000)),
IF(C4719="Wine",
SUM(LOOKUP(2,1/(SRP!$B$21:$B$25&lt;=E4719)/(SRP!$C$21:$C$25&gt;=E4719),SRP!$D$21:$D$25)*(G4719/100)*(E4719/1000)),
IF(AND(C4719="Ready to Drink",D4719="RTD-One Pour Cocktail&gt;7%&lt;=14.5"),
SUM(LOOKUP(2,1/(SRP!$B$16:$B$20&lt;=E4719)/(SRP!$C$16:$C$20&gt;=E4719),SRP!$D$16:$D$20)*(G4719/100)*(E4719/1000)),
IF(C4719="Ready to Drink",
SUM(LOOKUP(2,1/(SRP!$B$11:$B$15&lt;=E4719)/(SRP!$C$11:$C$15&gt;=E4719),SRP!$D$11:$D$15)*(G4719/100)*(E4719/1000)),
0)))))),2)</f>
        <v>3.32</v>
      </c>
      <c r="L4719" s="173" t="str">
        <f t="shared" si="73"/>
        <v>Beer473</v>
      </c>
      <c r="M4719" s="154">
        <f>VLOOKUP(L4719,'Slope %'!C:D,2,0)</f>
        <v>0.12</v>
      </c>
    </row>
    <row r="4720" spans="1:13" x14ac:dyDescent="0.25">
      <c r="A4720" s="169">
        <v>58200</v>
      </c>
      <c r="B4720" s="170" t="s">
        <v>3625</v>
      </c>
      <c r="C4720" s="170" t="s">
        <v>11</v>
      </c>
      <c r="D4720" s="170" t="s">
        <v>267</v>
      </c>
      <c r="E4720" s="170">
        <v>1420</v>
      </c>
      <c r="F4720" s="170">
        <v>6</v>
      </c>
      <c r="G4720" s="171">
        <v>4.5</v>
      </c>
      <c r="H4720" s="170" t="s">
        <v>54</v>
      </c>
      <c r="I4720" s="171">
        <v>12.19</v>
      </c>
      <c r="J4720" s="169">
        <v>4</v>
      </c>
      <c r="K4720" s="154" cm="1">
        <f t="array" ref="K4720">ROUND(
IF(C4720="Beer",
SUM(LOOKUP(2,1/(SRP!$B$8:$B$10&lt;=E4720)/(SRP!$C$8:$C$10&gt;=E4720),SRP!$D$8:$D$10)*(G4720/100)*(E4720/1000)),
IF(C4720="Spirits",
SUM(LOOKUP(2,1/(SRP!$B$2:$B$7&lt;=E4720)/(SRP!$C$2:$C$7&gt;=E4720),SRP!$D$2:$D$7)*(G4720/100)*(E4720/1000)),
IF(AND(C4720="Wine",D4720="Fortified Wines"),
SUM(LOOKUP(2,1/(SRP!$B$26:$B$29&lt;=E4720)/(SRP!$C$26:$C$29&gt;=E4720),SRP!$D$26:$D$29)*(G4720/100)*(E4720/1000)),
IF(C4720="Wine",
SUM(LOOKUP(2,1/(SRP!$B$21:$B$25&lt;=E4720)/(SRP!$C$21:$C$25&gt;=E4720),SRP!$D$21:$D$25)*(G4720/100)*(E4720/1000)),
IF(AND(C4720="Ready to Drink",D4720="RTD-One Pour Cocktail&gt;7%&lt;=14.5"),
SUM(LOOKUP(2,1/(SRP!$B$16:$B$20&lt;=E4720)/(SRP!$C$16:$C$20&gt;=E4720),SRP!$D$16:$D$20)*(G4720/100)*(E4720/1000)),
IF(C4720="Ready to Drink",
SUM(LOOKUP(2,1/(SRP!$B$11:$B$15&lt;=E4720)/(SRP!$C$11:$C$15&gt;=E4720),SRP!$D$11:$D$15)*(G4720/100)*(E4720/1000)),
0)))))),2)</f>
        <v>4.99</v>
      </c>
      <c r="L4720" s="173" t="str">
        <f t="shared" si="73"/>
        <v>Beer1420</v>
      </c>
      <c r="M4720" s="154">
        <f>VLOOKUP(L4720,'Slope %'!C:D,2,0)</f>
        <v>0.12</v>
      </c>
    </row>
    <row r="4721" spans="1:13" x14ac:dyDescent="0.25">
      <c r="A4721" s="169">
        <v>58200</v>
      </c>
      <c r="B4721" s="170" t="s">
        <v>3625</v>
      </c>
      <c r="C4721" s="170" t="s">
        <v>11</v>
      </c>
      <c r="D4721" s="170" t="s">
        <v>267</v>
      </c>
      <c r="E4721" s="170">
        <v>1420</v>
      </c>
      <c r="F4721" s="170">
        <v>6</v>
      </c>
      <c r="G4721" s="171">
        <v>4.5</v>
      </c>
      <c r="H4721" s="170" t="s">
        <v>54</v>
      </c>
      <c r="I4721" s="171">
        <v>12.19</v>
      </c>
      <c r="J4721" s="169">
        <v>4</v>
      </c>
      <c r="K4721" s="154" cm="1">
        <f t="array" ref="K4721">ROUND(
IF(C4721="Beer",
SUM(LOOKUP(2,1/(SRP!$B$8:$B$10&lt;=E4721)/(SRP!$C$8:$C$10&gt;=E4721),SRP!$D$8:$D$10)*(G4721/100)*(E4721/1000)),
IF(C4721="Spirits",
SUM(LOOKUP(2,1/(SRP!$B$2:$B$7&lt;=E4721)/(SRP!$C$2:$C$7&gt;=E4721),SRP!$D$2:$D$7)*(G4721/100)*(E4721/1000)),
IF(AND(C4721="Wine",D4721="Fortified Wines"),
SUM(LOOKUP(2,1/(SRP!$B$26:$B$29&lt;=E4721)/(SRP!$C$26:$C$29&gt;=E4721),SRP!$D$26:$D$29)*(G4721/100)*(E4721/1000)),
IF(C4721="Wine",
SUM(LOOKUP(2,1/(SRP!$B$21:$B$25&lt;=E4721)/(SRP!$C$21:$C$25&gt;=E4721),SRP!$D$21:$D$25)*(G4721/100)*(E4721/1000)),
IF(AND(C4721="Ready to Drink",D4721="RTD-One Pour Cocktail&gt;7%&lt;=14.5"),
SUM(LOOKUP(2,1/(SRP!$B$16:$B$20&lt;=E4721)/(SRP!$C$16:$C$20&gt;=E4721),SRP!$D$16:$D$20)*(G4721/100)*(E4721/1000)),
IF(C4721="Ready to Drink",
SUM(LOOKUP(2,1/(SRP!$B$11:$B$15&lt;=E4721)/(SRP!$C$11:$C$15&gt;=E4721),SRP!$D$11:$D$15)*(G4721/100)*(E4721/1000)),
0)))))),2)</f>
        <v>4.99</v>
      </c>
      <c r="L4721" s="173" t="str">
        <f t="shared" si="73"/>
        <v>Beer1420</v>
      </c>
      <c r="M4721" s="154">
        <f>VLOOKUP(L4721,'Slope %'!C:D,2,0)</f>
        <v>0.12</v>
      </c>
    </row>
    <row r="4722" spans="1:13" x14ac:dyDescent="0.25">
      <c r="A4722" s="169">
        <v>58201</v>
      </c>
      <c r="B4722" s="170" t="s">
        <v>3626</v>
      </c>
      <c r="C4722" s="170" t="s">
        <v>11</v>
      </c>
      <c r="D4722" s="170" t="s">
        <v>303</v>
      </c>
      <c r="E4722" s="170">
        <v>3784</v>
      </c>
      <c r="F4722" s="170">
        <v>3</v>
      </c>
      <c r="G4722" s="171">
        <v>6.2</v>
      </c>
      <c r="H4722" s="170" t="s">
        <v>747</v>
      </c>
      <c r="I4722" s="171">
        <v>22.99</v>
      </c>
      <c r="J4722" s="169">
        <v>8</v>
      </c>
      <c r="K4722" s="154" cm="1">
        <f t="array" ref="K4722">ROUND(
IF(C4722="Beer",
SUM(LOOKUP(2,1/(SRP!$B$8:$B$10&lt;=E4722)/(SRP!$C$8:$C$10&gt;=E4722),SRP!$D$8:$D$10)*(G4722/100)*(E4722/1000)),
IF(C4722="Spirits",
SUM(LOOKUP(2,1/(SRP!$B$2:$B$7&lt;=E4722)/(SRP!$C$2:$C$7&gt;=E4722),SRP!$D$2:$D$7)*(G4722/100)*(E4722/1000)),
IF(AND(C4722="Wine",D4722="Fortified Wines"),
SUM(LOOKUP(2,1/(SRP!$B$26:$B$29&lt;=E4722)/(SRP!$C$26:$C$29&gt;=E4722),SRP!$D$26:$D$29)*(G4722/100)*(E4722/1000)),
IF(C4722="Wine",
SUM(LOOKUP(2,1/(SRP!$B$21:$B$25&lt;=E4722)/(SRP!$C$21:$C$25&gt;=E4722),SRP!$D$21:$D$25)*(G4722/100)*(E4722/1000)),
IF(AND(C4722="Ready to Drink",D4722="RTD-One Pour Cocktail&gt;7%&lt;=14.5"),
SUM(LOOKUP(2,1/(SRP!$B$16:$B$20&lt;=E4722)/(SRP!$C$16:$C$20&gt;=E4722),SRP!$D$16:$D$20)*(G4722/100)*(E4722/1000)),
IF(C4722="Ready to Drink",
SUM(LOOKUP(2,1/(SRP!$B$11:$B$15&lt;=E4722)/(SRP!$C$11:$C$15&gt;=E4722),SRP!$D$11:$D$15)*(G4722/100)*(E4722/1000)),
0)))))),2)</f>
        <v>18.32</v>
      </c>
      <c r="L4722" s="173" t="str">
        <f t="shared" si="73"/>
        <v>Beer3784</v>
      </c>
      <c r="M4722" s="154">
        <f>VLOOKUP(L4722,'Slope %'!C:D,2,0)</f>
        <v>7.0000000000000007E-2</v>
      </c>
    </row>
    <row r="4723" spans="1:13" x14ac:dyDescent="0.25">
      <c r="A4723" s="169">
        <v>58201</v>
      </c>
      <c r="B4723" s="170" t="s">
        <v>3626</v>
      </c>
      <c r="C4723" s="170" t="s">
        <v>11</v>
      </c>
      <c r="D4723" s="170" t="s">
        <v>303</v>
      </c>
      <c r="E4723" s="170">
        <v>3784</v>
      </c>
      <c r="F4723" s="170">
        <v>3</v>
      </c>
      <c r="G4723" s="171">
        <v>6.2</v>
      </c>
      <c r="H4723" s="170" t="s">
        <v>747</v>
      </c>
      <c r="I4723" s="171">
        <v>22.99</v>
      </c>
      <c r="J4723" s="169">
        <v>8</v>
      </c>
      <c r="K4723" s="154" cm="1">
        <f t="array" ref="K4723">ROUND(
IF(C4723="Beer",
SUM(LOOKUP(2,1/(SRP!$B$8:$B$10&lt;=E4723)/(SRP!$C$8:$C$10&gt;=E4723),SRP!$D$8:$D$10)*(G4723/100)*(E4723/1000)),
IF(C4723="Spirits",
SUM(LOOKUP(2,1/(SRP!$B$2:$B$7&lt;=E4723)/(SRP!$C$2:$C$7&gt;=E4723),SRP!$D$2:$D$7)*(G4723/100)*(E4723/1000)),
IF(AND(C4723="Wine",D4723="Fortified Wines"),
SUM(LOOKUP(2,1/(SRP!$B$26:$B$29&lt;=E4723)/(SRP!$C$26:$C$29&gt;=E4723),SRP!$D$26:$D$29)*(G4723/100)*(E4723/1000)),
IF(C4723="Wine",
SUM(LOOKUP(2,1/(SRP!$B$21:$B$25&lt;=E4723)/(SRP!$C$21:$C$25&gt;=E4723),SRP!$D$21:$D$25)*(G4723/100)*(E4723/1000)),
IF(AND(C4723="Ready to Drink",D4723="RTD-One Pour Cocktail&gt;7%&lt;=14.5"),
SUM(LOOKUP(2,1/(SRP!$B$16:$B$20&lt;=E4723)/(SRP!$C$16:$C$20&gt;=E4723),SRP!$D$16:$D$20)*(G4723/100)*(E4723/1000)),
IF(C4723="Ready to Drink",
SUM(LOOKUP(2,1/(SRP!$B$11:$B$15&lt;=E4723)/(SRP!$C$11:$C$15&gt;=E4723),SRP!$D$11:$D$15)*(G4723/100)*(E4723/1000)),
0)))))),2)</f>
        <v>18.32</v>
      </c>
      <c r="L4723" s="173" t="str">
        <f t="shared" si="73"/>
        <v>Beer3784</v>
      </c>
      <c r="M4723" s="154">
        <f>VLOOKUP(L4723,'Slope %'!C:D,2,0)</f>
        <v>7.0000000000000007E-2</v>
      </c>
    </row>
    <row r="4724" spans="1:13" x14ac:dyDescent="0.25">
      <c r="A4724" s="169">
        <v>58203</v>
      </c>
      <c r="B4724" s="170" t="s">
        <v>3627</v>
      </c>
      <c r="C4724" s="170" t="s">
        <v>24</v>
      </c>
      <c r="D4724" s="170" t="s">
        <v>46</v>
      </c>
      <c r="E4724" s="170">
        <v>750</v>
      </c>
      <c r="F4724" s="170">
        <v>12</v>
      </c>
      <c r="G4724" s="171">
        <v>11</v>
      </c>
      <c r="H4724" s="170" t="s">
        <v>47</v>
      </c>
      <c r="I4724" s="171">
        <v>19.989999999999998</v>
      </c>
      <c r="J4724" s="169">
        <v>1</v>
      </c>
      <c r="K4724" s="154" cm="1">
        <f t="array" ref="K4724">ROUND(
IF(C4724="Beer",
SUM(LOOKUP(2,1/(SRP!$B$8:$B$10&lt;=E4724)/(SRP!$C$8:$C$10&gt;=E4724),SRP!$D$8:$D$10)*(G4724/100)*(E4724/1000)),
IF(C4724="Spirits",
SUM(LOOKUP(2,1/(SRP!$B$2:$B$7&lt;=E4724)/(SRP!$C$2:$C$7&gt;=E4724),SRP!$D$2:$D$7)*(G4724/100)*(E4724/1000)),
IF(AND(C4724="Wine",D4724="Fortified Wines"),
SUM(LOOKUP(2,1/(SRP!$B$26:$B$29&lt;=E4724)/(SRP!$C$26:$C$29&gt;=E4724),SRP!$D$26:$D$29)*(G4724/100)*(E4724/1000)),
IF(C4724="Wine",
SUM(LOOKUP(2,1/(SRP!$B$21:$B$25&lt;=E4724)/(SRP!$C$21:$C$25&gt;=E4724),SRP!$D$21:$D$25)*(G4724/100)*(E4724/1000)),
IF(AND(C4724="Ready to Drink",D4724="RTD-One Pour Cocktail&gt;7%&lt;=14.5"),
SUM(LOOKUP(2,1/(SRP!$B$16:$B$20&lt;=E4724)/(SRP!$C$16:$C$20&gt;=E4724),SRP!$D$16:$D$20)*(G4724/100)*(E4724/1000)),
IF(C4724="Ready to Drink",
SUM(LOOKUP(2,1/(SRP!$B$11:$B$15&lt;=E4724)/(SRP!$C$11:$C$15&gt;=E4724),SRP!$D$11:$D$15)*(G4724/100)*(E4724/1000)),
0)))))),2)</f>
        <v>6.44</v>
      </c>
      <c r="L4724" s="173" t="str">
        <f t="shared" si="73"/>
        <v>Wine750</v>
      </c>
      <c r="M4724" s="154">
        <f>VLOOKUP(L4724,'Slope %'!C:D,2,0)</f>
        <v>0.1</v>
      </c>
    </row>
    <row r="4725" spans="1:13" x14ac:dyDescent="0.25">
      <c r="A4725" s="169">
        <v>58222</v>
      </c>
      <c r="B4725" s="170" t="s">
        <v>3628</v>
      </c>
      <c r="C4725" s="170" t="s">
        <v>24</v>
      </c>
      <c r="D4725" s="170" t="s">
        <v>707</v>
      </c>
      <c r="E4725" s="170">
        <v>750</v>
      </c>
      <c r="F4725" s="170">
        <v>12</v>
      </c>
      <c r="G4725" s="171">
        <v>13</v>
      </c>
      <c r="H4725" s="170" t="s">
        <v>110</v>
      </c>
      <c r="I4725" s="171">
        <v>25.99</v>
      </c>
      <c r="J4725" s="169">
        <v>1</v>
      </c>
      <c r="K4725" s="154" cm="1">
        <f t="array" ref="K4725">ROUND(
IF(C4725="Beer",
SUM(LOOKUP(2,1/(SRP!$B$8:$B$10&lt;=E4725)/(SRP!$C$8:$C$10&gt;=E4725),SRP!$D$8:$D$10)*(G4725/100)*(E4725/1000)),
IF(C4725="Spirits",
SUM(LOOKUP(2,1/(SRP!$B$2:$B$7&lt;=E4725)/(SRP!$C$2:$C$7&gt;=E4725),SRP!$D$2:$D$7)*(G4725/100)*(E4725/1000)),
IF(AND(C4725="Wine",D4725="Fortified Wines"),
SUM(LOOKUP(2,1/(SRP!$B$26:$B$29&lt;=E4725)/(SRP!$C$26:$C$29&gt;=E4725),SRP!$D$26:$D$29)*(G4725/100)*(E4725/1000)),
IF(C4725="Wine",
SUM(LOOKUP(2,1/(SRP!$B$21:$B$25&lt;=E4725)/(SRP!$C$21:$C$25&gt;=E4725),SRP!$D$21:$D$25)*(G4725/100)*(E4725/1000)),
IF(AND(C4725="Ready to Drink",D4725="RTD-One Pour Cocktail&gt;7%&lt;=14.5"),
SUM(LOOKUP(2,1/(SRP!$B$16:$B$20&lt;=E4725)/(SRP!$C$16:$C$20&gt;=E4725),SRP!$D$16:$D$20)*(G4725/100)*(E4725/1000)),
IF(C4725="Ready to Drink",
SUM(LOOKUP(2,1/(SRP!$B$11:$B$15&lt;=E4725)/(SRP!$C$11:$C$15&gt;=E4725),SRP!$D$11:$D$15)*(G4725/100)*(E4725/1000)),
0)))))),2)</f>
        <v>7.61</v>
      </c>
      <c r="L4725" s="173" t="str">
        <f t="shared" si="73"/>
        <v>Wine750</v>
      </c>
      <c r="M4725" s="154">
        <f>VLOOKUP(L4725,'Slope %'!C:D,2,0)</f>
        <v>0.1</v>
      </c>
    </row>
    <row r="4726" spans="1:13" x14ac:dyDescent="0.25">
      <c r="A4726" s="169">
        <v>58263</v>
      </c>
      <c r="B4726" s="170" t="s">
        <v>3629</v>
      </c>
      <c r="C4726" s="170" t="s">
        <v>11</v>
      </c>
      <c r="D4726" s="170" t="s">
        <v>12</v>
      </c>
      <c r="E4726" s="170">
        <v>473</v>
      </c>
      <c r="F4726" s="170">
        <v>24</v>
      </c>
      <c r="G4726" s="171">
        <v>5</v>
      </c>
      <c r="H4726" s="170" t="s">
        <v>2503</v>
      </c>
      <c r="I4726" s="171">
        <v>3.99</v>
      </c>
      <c r="J4726" s="169">
        <v>1</v>
      </c>
      <c r="K4726" s="154" cm="1">
        <f t="array" ref="K4726">ROUND(
IF(C4726="Beer",
SUM(LOOKUP(2,1/(SRP!$B$8:$B$10&lt;=E4726)/(SRP!$C$8:$C$10&gt;=E4726),SRP!$D$8:$D$10)*(G4726/100)*(E4726/1000)),
IF(C4726="Spirits",
SUM(LOOKUP(2,1/(SRP!$B$2:$B$7&lt;=E4726)/(SRP!$C$2:$C$7&gt;=E4726),SRP!$D$2:$D$7)*(G4726/100)*(E4726/1000)),
IF(AND(C4726="Wine",D4726="Fortified Wines"),
SUM(LOOKUP(2,1/(SRP!$B$26:$B$29&lt;=E4726)/(SRP!$C$26:$C$29&gt;=E4726),SRP!$D$26:$D$29)*(G4726/100)*(E4726/1000)),
IF(C4726="Wine",
SUM(LOOKUP(2,1/(SRP!$B$21:$B$25&lt;=E4726)/(SRP!$C$21:$C$25&gt;=E4726),SRP!$D$21:$D$25)*(G4726/100)*(E4726/1000)),
IF(AND(C4726="Ready to Drink",D4726="RTD-One Pour Cocktail&gt;7%&lt;=14.5"),
SUM(LOOKUP(2,1/(SRP!$B$16:$B$20&lt;=E4726)/(SRP!$C$16:$C$20&gt;=E4726),SRP!$D$16:$D$20)*(G4726/100)*(E4726/1000)),
IF(C4726="Ready to Drink",
SUM(LOOKUP(2,1/(SRP!$B$11:$B$15&lt;=E4726)/(SRP!$C$11:$C$15&gt;=E4726),SRP!$D$11:$D$15)*(G4726/100)*(E4726/1000)),
0)))))),2)</f>
        <v>1.85</v>
      </c>
      <c r="L4726" s="173" t="str">
        <f t="shared" si="73"/>
        <v>Beer473</v>
      </c>
      <c r="M4726" s="154">
        <f>VLOOKUP(L4726,'Slope %'!C:D,2,0)</f>
        <v>0.12</v>
      </c>
    </row>
    <row r="4727" spans="1:13" x14ac:dyDescent="0.25">
      <c r="A4727" s="169">
        <v>58263</v>
      </c>
      <c r="B4727" s="170" t="s">
        <v>3629</v>
      </c>
      <c r="C4727" s="170" t="s">
        <v>11</v>
      </c>
      <c r="D4727" s="170" t="s">
        <v>12</v>
      </c>
      <c r="E4727" s="170">
        <v>473</v>
      </c>
      <c r="F4727" s="170">
        <v>24</v>
      </c>
      <c r="G4727" s="171">
        <v>5</v>
      </c>
      <c r="H4727" s="170" t="s">
        <v>2503</v>
      </c>
      <c r="I4727" s="171">
        <v>3.99</v>
      </c>
      <c r="J4727" s="169">
        <v>1</v>
      </c>
      <c r="K4727" s="154" cm="1">
        <f t="array" ref="K4727">ROUND(
IF(C4727="Beer",
SUM(LOOKUP(2,1/(SRP!$B$8:$B$10&lt;=E4727)/(SRP!$C$8:$C$10&gt;=E4727),SRP!$D$8:$D$10)*(G4727/100)*(E4727/1000)),
IF(C4727="Spirits",
SUM(LOOKUP(2,1/(SRP!$B$2:$B$7&lt;=E4727)/(SRP!$C$2:$C$7&gt;=E4727),SRP!$D$2:$D$7)*(G4727/100)*(E4727/1000)),
IF(AND(C4727="Wine",D4727="Fortified Wines"),
SUM(LOOKUP(2,1/(SRP!$B$26:$B$29&lt;=E4727)/(SRP!$C$26:$C$29&gt;=E4727),SRP!$D$26:$D$29)*(G4727/100)*(E4727/1000)),
IF(C4727="Wine",
SUM(LOOKUP(2,1/(SRP!$B$21:$B$25&lt;=E4727)/(SRP!$C$21:$C$25&gt;=E4727),SRP!$D$21:$D$25)*(G4727/100)*(E4727/1000)),
IF(AND(C4727="Ready to Drink",D4727="RTD-One Pour Cocktail&gt;7%&lt;=14.5"),
SUM(LOOKUP(2,1/(SRP!$B$16:$B$20&lt;=E4727)/(SRP!$C$16:$C$20&gt;=E4727),SRP!$D$16:$D$20)*(G4727/100)*(E4727/1000)),
IF(C4727="Ready to Drink",
SUM(LOOKUP(2,1/(SRP!$B$11:$B$15&lt;=E4727)/(SRP!$C$11:$C$15&gt;=E4727),SRP!$D$11:$D$15)*(G4727/100)*(E4727/1000)),
0)))))),2)</f>
        <v>1.85</v>
      </c>
      <c r="L4727" s="173" t="str">
        <f t="shared" si="73"/>
        <v>Beer473</v>
      </c>
      <c r="M4727" s="154">
        <f>VLOOKUP(L4727,'Slope %'!C:D,2,0)</f>
        <v>0.12</v>
      </c>
    </row>
    <row r="4728" spans="1:13" x14ac:dyDescent="0.25">
      <c r="A4728" s="169">
        <v>58266</v>
      </c>
      <c r="B4728" s="170" t="s">
        <v>3630</v>
      </c>
      <c r="C4728" s="170" t="s">
        <v>11</v>
      </c>
      <c r="D4728" s="170" t="s">
        <v>12</v>
      </c>
      <c r="E4728" s="170">
        <v>473</v>
      </c>
      <c r="F4728" s="170">
        <v>24</v>
      </c>
      <c r="G4728" s="171">
        <v>5</v>
      </c>
      <c r="H4728" s="170" t="s">
        <v>2503</v>
      </c>
      <c r="I4728" s="171">
        <v>3.99</v>
      </c>
      <c r="J4728" s="169">
        <v>1</v>
      </c>
      <c r="K4728" s="154" cm="1">
        <f t="array" ref="K4728">ROUND(
IF(C4728="Beer",
SUM(LOOKUP(2,1/(SRP!$B$8:$B$10&lt;=E4728)/(SRP!$C$8:$C$10&gt;=E4728),SRP!$D$8:$D$10)*(G4728/100)*(E4728/1000)),
IF(C4728="Spirits",
SUM(LOOKUP(2,1/(SRP!$B$2:$B$7&lt;=E4728)/(SRP!$C$2:$C$7&gt;=E4728),SRP!$D$2:$D$7)*(G4728/100)*(E4728/1000)),
IF(AND(C4728="Wine",D4728="Fortified Wines"),
SUM(LOOKUP(2,1/(SRP!$B$26:$B$29&lt;=E4728)/(SRP!$C$26:$C$29&gt;=E4728),SRP!$D$26:$D$29)*(G4728/100)*(E4728/1000)),
IF(C4728="Wine",
SUM(LOOKUP(2,1/(SRP!$B$21:$B$25&lt;=E4728)/(SRP!$C$21:$C$25&gt;=E4728),SRP!$D$21:$D$25)*(G4728/100)*(E4728/1000)),
IF(AND(C4728="Ready to Drink",D4728="RTD-One Pour Cocktail&gt;7%&lt;=14.5"),
SUM(LOOKUP(2,1/(SRP!$B$16:$B$20&lt;=E4728)/(SRP!$C$16:$C$20&gt;=E4728),SRP!$D$16:$D$20)*(G4728/100)*(E4728/1000)),
IF(C4728="Ready to Drink",
SUM(LOOKUP(2,1/(SRP!$B$11:$B$15&lt;=E4728)/(SRP!$C$11:$C$15&gt;=E4728),SRP!$D$11:$D$15)*(G4728/100)*(E4728/1000)),
0)))))),2)</f>
        <v>1.85</v>
      </c>
      <c r="L4728" s="173" t="str">
        <f t="shared" si="73"/>
        <v>Beer473</v>
      </c>
      <c r="M4728" s="154">
        <f>VLOOKUP(L4728,'Slope %'!C:D,2,0)</f>
        <v>0.12</v>
      </c>
    </row>
    <row r="4729" spans="1:13" x14ac:dyDescent="0.25">
      <c r="A4729" s="169">
        <v>58266</v>
      </c>
      <c r="B4729" s="170" t="s">
        <v>3630</v>
      </c>
      <c r="C4729" s="170" t="s">
        <v>11</v>
      </c>
      <c r="D4729" s="170" t="s">
        <v>12</v>
      </c>
      <c r="E4729" s="170">
        <v>473</v>
      </c>
      <c r="F4729" s="170">
        <v>24</v>
      </c>
      <c r="G4729" s="171">
        <v>5</v>
      </c>
      <c r="H4729" s="170" t="s">
        <v>1407</v>
      </c>
      <c r="I4729" s="171">
        <v>3.99</v>
      </c>
      <c r="J4729" s="169">
        <v>1</v>
      </c>
      <c r="K4729" s="154" cm="1">
        <f t="array" ref="K4729">ROUND(
IF(C4729="Beer",
SUM(LOOKUP(2,1/(SRP!$B$8:$B$10&lt;=E4729)/(SRP!$C$8:$C$10&gt;=E4729),SRP!$D$8:$D$10)*(G4729/100)*(E4729/1000)),
IF(C4729="Spirits",
SUM(LOOKUP(2,1/(SRP!$B$2:$B$7&lt;=E4729)/(SRP!$C$2:$C$7&gt;=E4729),SRP!$D$2:$D$7)*(G4729/100)*(E4729/1000)),
IF(AND(C4729="Wine",D4729="Fortified Wines"),
SUM(LOOKUP(2,1/(SRP!$B$26:$B$29&lt;=E4729)/(SRP!$C$26:$C$29&gt;=E4729),SRP!$D$26:$D$29)*(G4729/100)*(E4729/1000)),
IF(C4729="Wine",
SUM(LOOKUP(2,1/(SRP!$B$21:$B$25&lt;=E4729)/(SRP!$C$21:$C$25&gt;=E4729),SRP!$D$21:$D$25)*(G4729/100)*(E4729/1000)),
IF(AND(C4729="Ready to Drink",D4729="RTD-One Pour Cocktail&gt;7%&lt;=14.5"),
SUM(LOOKUP(2,1/(SRP!$B$16:$B$20&lt;=E4729)/(SRP!$C$16:$C$20&gt;=E4729),SRP!$D$16:$D$20)*(G4729/100)*(E4729/1000)),
IF(C4729="Ready to Drink",
SUM(LOOKUP(2,1/(SRP!$B$11:$B$15&lt;=E4729)/(SRP!$C$11:$C$15&gt;=E4729),SRP!$D$11:$D$15)*(G4729/100)*(E4729/1000)),
0)))))),2)</f>
        <v>1.85</v>
      </c>
      <c r="L4729" s="173" t="str">
        <f t="shared" si="73"/>
        <v>Beer473</v>
      </c>
      <c r="M4729" s="154">
        <f>VLOOKUP(L4729,'Slope %'!C:D,2,0)</f>
        <v>0.12</v>
      </c>
    </row>
    <row r="4730" spans="1:13" x14ac:dyDescent="0.25">
      <c r="A4730" s="169">
        <v>58293</v>
      </c>
      <c r="B4730" s="170" t="s">
        <v>3631</v>
      </c>
      <c r="C4730" s="170" t="s">
        <v>263</v>
      </c>
      <c r="D4730" s="170" t="s">
        <v>935</v>
      </c>
      <c r="E4730" s="170">
        <v>1892</v>
      </c>
      <c r="F4730" s="170">
        <v>6</v>
      </c>
      <c r="G4730" s="171">
        <v>4.5</v>
      </c>
      <c r="H4730" s="170" t="s">
        <v>54</v>
      </c>
      <c r="I4730" s="171">
        <v>16.29</v>
      </c>
      <c r="J4730" s="169">
        <v>4</v>
      </c>
      <c r="K4730" s="154" cm="1">
        <f t="array" ref="K4730">ROUND(
IF(C4730="Beer",
SUM(LOOKUP(2,1/(SRP!$B$8:$B$10&lt;=E4730)/(SRP!$C$8:$C$10&gt;=E4730),SRP!$D$8:$D$10)*(G4730/100)*(E4730/1000)),
IF(C4730="Spirits",
SUM(LOOKUP(2,1/(SRP!$B$2:$B$7&lt;=E4730)/(SRP!$C$2:$C$7&gt;=E4730),SRP!$D$2:$D$7)*(G4730/100)*(E4730/1000)),
IF(AND(C4730="Wine",D4730="Fortified Wines"),
SUM(LOOKUP(2,1/(SRP!$B$26:$B$29&lt;=E4730)/(SRP!$C$26:$C$29&gt;=E4730),SRP!$D$26:$D$29)*(G4730/100)*(E4730/1000)),
IF(C4730="Wine",
SUM(LOOKUP(2,1/(SRP!$B$21:$B$25&lt;=E4730)/(SRP!$C$21:$C$25&gt;=E4730),SRP!$D$21:$D$25)*(G4730/100)*(E4730/1000)),
IF(AND(C4730="Ready to Drink",D4730="RTD-One Pour Cocktail&gt;7%&lt;=14.5"),
SUM(LOOKUP(2,1/(SRP!$B$16:$B$20&lt;=E4730)/(SRP!$C$16:$C$20&gt;=E4730),SRP!$D$16:$D$20)*(G4730/100)*(E4730/1000)),
IF(C4730="Ready to Drink",
SUM(LOOKUP(2,1/(SRP!$B$11:$B$15&lt;=E4730)/(SRP!$C$11:$C$15&gt;=E4730),SRP!$D$11:$D$15)*(G4730/100)*(E4730/1000)),
0)))))),2)</f>
        <v>6.65</v>
      </c>
      <c r="L4730" s="173" t="str">
        <f t="shared" si="73"/>
        <v>Ready to Drink1892</v>
      </c>
      <c r="M4730" s="154">
        <f>VLOOKUP(L4730,'Slope %'!C:D,2,0)</f>
        <v>0.1</v>
      </c>
    </row>
    <row r="4731" spans="1:13" x14ac:dyDescent="0.25">
      <c r="A4731" s="169">
        <v>58293</v>
      </c>
      <c r="B4731" s="170" t="s">
        <v>3631</v>
      </c>
      <c r="C4731" s="170" t="s">
        <v>263</v>
      </c>
      <c r="D4731" s="170" t="s">
        <v>935</v>
      </c>
      <c r="E4731" s="170">
        <v>1892</v>
      </c>
      <c r="F4731" s="170">
        <v>6</v>
      </c>
      <c r="G4731" s="171">
        <v>4.5</v>
      </c>
      <c r="H4731" s="170" t="s">
        <v>54</v>
      </c>
      <c r="I4731" s="171">
        <v>16.29</v>
      </c>
      <c r="J4731" s="169">
        <v>4</v>
      </c>
      <c r="K4731" s="154" cm="1">
        <f t="array" ref="K4731">ROUND(
IF(C4731="Beer",
SUM(LOOKUP(2,1/(SRP!$B$8:$B$10&lt;=E4731)/(SRP!$C$8:$C$10&gt;=E4731),SRP!$D$8:$D$10)*(G4731/100)*(E4731/1000)),
IF(C4731="Spirits",
SUM(LOOKUP(2,1/(SRP!$B$2:$B$7&lt;=E4731)/(SRP!$C$2:$C$7&gt;=E4731),SRP!$D$2:$D$7)*(G4731/100)*(E4731/1000)),
IF(AND(C4731="Wine",D4731="Fortified Wines"),
SUM(LOOKUP(2,1/(SRP!$B$26:$B$29&lt;=E4731)/(SRP!$C$26:$C$29&gt;=E4731),SRP!$D$26:$D$29)*(G4731/100)*(E4731/1000)),
IF(C4731="Wine",
SUM(LOOKUP(2,1/(SRP!$B$21:$B$25&lt;=E4731)/(SRP!$C$21:$C$25&gt;=E4731),SRP!$D$21:$D$25)*(G4731/100)*(E4731/1000)),
IF(AND(C4731="Ready to Drink",D4731="RTD-One Pour Cocktail&gt;7%&lt;=14.5"),
SUM(LOOKUP(2,1/(SRP!$B$16:$B$20&lt;=E4731)/(SRP!$C$16:$C$20&gt;=E4731),SRP!$D$16:$D$20)*(G4731/100)*(E4731/1000)),
IF(C4731="Ready to Drink",
SUM(LOOKUP(2,1/(SRP!$B$11:$B$15&lt;=E4731)/(SRP!$C$11:$C$15&gt;=E4731),SRP!$D$11:$D$15)*(G4731/100)*(E4731/1000)),
0)))))),2)</f>
        <v>6.65</v>
      </c>
      <c r="L4731" s="173" t="str">
        <f t="shared" si="73"/>
        <v>Ready to Drink1892</v>
      </c>
      <c r="M4731" s="154">
        <f>VLOOKUP(L4731,'Slope %'!C:D,2,0)</f>
        <v>0.1</v>
      </c>
    </row>
    <row r="4732" spans="1:13" x14ac:dyDescent="0.25">
      <c r="A4732" s="169">
        <v>58294</v>
      </c>
      <c r="B4732" s="170" t="s">
        <v>3632</v>
      </c>
      <c r="C4732" s="170" t="s">
        <v>263</v>
      </c>
      <c r="D4732" s="170" t="s">
        <v>935</v>
      </c>
      <c r="E4732" s="170">
        <v>1892</v>
      </c>
      <c r="F4732" s="170">
        <v>6</v>
      </c>
      <c r="G4732" s="171">
        <v>4.5</v>
      </c>
      <c r="H4732" s="170" t="s">
        <v>54</v>
      </c>
      <c r="I4732" s="171">
        <v>16.690000000000001</v>
      </c>
      <c r="J4732" s="169">
        <v>4</v>
      </c>
      <c r="K4732" s="154" cm="1">
        <f t="array" ref="K4732">ROUND(
IF(C4732="Beer",
SUM(LOOKUP(2,1/(SRP!$B$8:$B$10&lt;=E4732)/(SRP!$C$8:$C$10&gt;=E4732),SRP!$D$8:$D$10)*(G4732/100)*(E4732/1000)),
IF(C4732="Spirits",
SUM(LOOKUP(2,1/(SRP!$B$2:$B$7&lt;=E4732)/(SRP!$C$2:$C$7&gt;=E4732),SRP!$D$2:$D$7)*(G4732/100)*(E4732/1000)),
IF(AND(C4732="Wine",D4732="Fortified Wines"),
SUM(LOOKUP(2,1/(SRP!$B$26:$B$29&lt;=E4732)/(SRP!$C$26:$C$29&gt;=E4732),SRP!$D$26:$D$29)*(G4732/100)*(E4732/1000)),
IF(C4732="Wine",
SUM(LOOKUP(2,1/(SRP!$B$21:$B$25&lt;=E4732)/(SRP!$C$21:$C$25&gt;=E4732),SRP!$D$21:$D$25)*(G4732/100)*(E4732/1000)),
IF(AND(C4732="Ready to Drink",D4732="RTD-One Pour Cocktail&gt;7%&lt;=14.5"),
SUM(LOOKUP(2,1/(SRP!$B$16:$B$20&lt;=E4732)/(SRP!$C$16:$C$20&gt;=E4732),SRP!$D$16:$D$20)*(G4732/100)*(E4732/1000)),
IF(C4732="Ready to Drink",
SUM(LOOKUP(2,1/(SRP!$B$11:$B$15&lt;=E4732)/(SRP!$C$11:$C$15&gt;=E4732),SRP!$D$11:$D$15)*(G4732/100)*(E4732/1000)),
0)))))),2)</f>
        <v>6.65</v>
      </c>
      <c r="L4732" s="173" t="str">
        <f t="shared" si="73"/>
        <v>Ready to Drink1892</v>
      </c>
      <c r="M4732" s="154">
        <f>VLOOKUP(L4732,'Slope %'!C:D,2,0)</f>
        <v>0.1</v>
      </c>
    </row>
    <row r="4733" spans="1:13" x14ac:dyDescent="0.25">
      <c r="A4733" s="169">
        <v>58294</v>
      </c>
      <c r="B4733" s="170" t="s">
        <v>3632</v>
      </c>
      <c r="C4733" s="170" t="s">
        <v>263</v>
      </c>
      <c r="D4733" s="170" t="s">
        <v>935</v>
      </c>
      <c r="E4733" s="170">
        <v>1892</v>
      </c>
      <c r="F4733" s="170">
        <v>6</v>
      </c>
      <c r="G4733" s="171">
        <v>4.5</v>
      </c>
      <c r="H4733" s="170" t="s">
        <v>54</v>
      </c>
      <c r="I4733" s="171">
        <v>16.690000000000001</v>
      </c>
      <c r="J4733" s="169">
        <v>4</v>
      </c>
      <c r="K4733" s="154" cm="1">
        <f t="array" ref="K4733">ROUND(
IF(C4733="Beer",
SUM(LOOKUP(2,1/(SRP!$B$8:$B$10&lt;=E4733)/(SRP!$C$8:$C$10&gt;=E4733),SRP!$D$8:$D$10)*(G4733/100)*(E4733/1000)),
IF(C4733="Spirits",
SUM(LOOKUP(2,1/(SRP!$B$2:$B$7&lt;=E4733)/(SRP!$C$2:$C$7&gt;=E4733),SRP!$D$2:$D$7)*(G4733/100)*(E4733/1000)),
IF(AND(C4733="Wine",D4733="Fortified Wines"),
SUM(LOOKUP(2,1/(SRP!$B$26:$B$29&lt;=E4733)/(SRP!$C$26:$C$29&gt;=E4733),SRP!$D$26:$D$29)*(G4733/100)*(E4733/1000)),
IF(C4733="Wine",
SUM(LOOKUP(2,1/(SRP!$B$21:$B$25&lt;=E4733)/(SRP!$C$21:$C$25&gt;=E4733),SRP!$D$21:$D$25)*(G4733/100)*(E4733/1000)),
IF(AND(C4733="Ready to Drink",D4733="RTD-One Pour Cocktail&gt;7%&lt;=14.5"),
SUM(LOOKUP(2,1/(SRP!$B$16:$B$20&lt;=E4733)/(SRP!$C$16:$C$20&gt;=E4733),SRP!$D$16:$D$20)*(G4733/100)*(E4733/1000)),
IF(C4733="Ready to Drink",
SUM(LOOKUP(2,1/(SRP!$B$11:$B$15&lt;=E4733)/(SRP!$C$11:$C$15&gt;=E4733),SRP!$D$11:$D$15)*(G4733/100)*(E4733/1000)),
0)))))),2)</f>
        <v>6.65</v>
      </c>
      <c r="L4733" s="173" t="str">
        <f t="shared" si="73"/>
        <v>Ready to Drink1892</v>
      </c>
      <c r="M4733" s="154">
        <f>VLOOKUP(L4733,'Slope %'!C:D,2,0)</f>
        <v>0.1</v>
      </c>
    </row>
    <row r="4734" spans="1:13" x14ac:dyDescent="0.25">
      <c r="A4734" s="169">
        <v>58301</v>
      </c>
      <c r="B4734" s="170" t="s">
        <v>3633</v>
      </c>
      <c r="C4734" s="170" t="s">
        <v>11</v>
      </c>
      <c r="D4734" s="170" t="s">
        <v>303</v>
      </c>
      <c r="E4734" s="170">
        <v>750</v>
      </c>
      <c r="F4734" s="170">
        <v>12</v>
      </c>
      <c r="G4734" s="171">
        <v>8.6999999999999993</v>
      </c>
      <c r="H4734" s="170" t="s">
        <v>1324</v>
      </c>
      <c r="I4734" s="171">
        <v>16</v>
      </c>
      <c r="J4734" s="169">
        <v>1</v>
      </c>
      <c r="K4734" s="154" cm="1">
        <f t="array" ref="K4734">ROUND(
IF(C4734="Beer",
SUM(LOOKUP(2,1/(SRP!$B$8:$B$10&lt;=E4734)/(SRP!$C$8:$C$10&gt;=E4734),SRP!$D$8:$D$10)*(G4734/100)*(E4734/1000)),
IF(C4734="Spirits",
SUM(LOOKUP(2,1/(SRP!$B$2:$B$7&lt;=E4734)/(SRP!$C$2:$C$7&gt;=E4734),SRP!$D$2:$D$7)*(G4734/100)*(E4734/1000)),
IF(AND(C4734="Wine",D4734="Fortified Wines"),
SUM(LOOKUP(2,1/(SRP!$B$26:$B$29&lt;=E4734)/(SRP!$C$26:$C$29&gt;=E4734),SRP!$D$26:$D$29)*(G4734/100)*(E4734/1000)),
IF(C4734="Wine",
SUM(LOOKUP(2,1/(SRP!$B$21:$B$25&lt;=E4734)/(SRP!$C$21:$C$25&gt;=E4734),SRP!$D$21:$D$25)*(G4734/100)*(E4734/1000)),
IF(AND(C4734="Ready to Drink",D4734="RTD-One Pour Cocktail&gt;7%&lt;=14.5"),
SUM(LOOKUP(2,1/(SRP!$B$16:$B$20&lt;=E4734)/(SRP!$C$16:$C$20&gt;=E4734),SRP!$D$16:$D$20)*(G4734/100)*(E4734/1000)),
IF(C4734="Ready to Drink",
SUM(LOOKUP(2,1/(SRP!$B$11:$B$15&lt;=E4734)/(SRP!$C$11:$C$15&gt;=E4734),SRP!$D$11:$D$15)*(G4734/100)*(E4734/1000)),
0)))))),2)</f>
        <v>5.09</v>
      </c>
      <c r="L4734" s="173" t="str">
        <f t="shared" si="73"/>
        <v>Beer750</v>
      </c>
      <c r="M4734" s="154">
        <f>VLOOKUP(L4734,'Slope %'!C:D,2,0)</f>
        <v>0.12</v>
      </c>
    </row>
    <row r="4735" spans="1:13" x14ac:dyDescent="0.25">
      <c r="A4735" s="169">
        <v>58301</v>
      </c>
      <c r="B4735" s="170" t="s">
        <v>3633</v>
      </c>
      <c r="C4735" s="170" t="s">
        <v>11</v>
      </c>
      <c r="D4735" s="170" t="s">
        <v>303</v>
      </c>
      <c r="E4735" s="170">
        <v>750</v>
      </c>
      <c r="F4735" s="170">
        <v>12</v>
      </c>
      <c r="G4735" s="171">
        <v>8.6999999999999993</v>
      </c>
      <c r="H4735" s="170" t="s">
        <v>1324</v>
      </c>
      <c r="I4735" s="171">
        <v>16</v>
      </c>
      <c r="J4735" s="169">
        <v>1</v>
      </c>
      <c r="K4735" s="154" cm="1">
        <f t="array" ref="K4735">ROUND(
IF(C4735="Beer",
SUM(LOOKUP(2,1/(SRP!$B$8:$B$10&lt;=E4735)/(SRP!$C$8:$C$10&gt;=E4735),SRP!$D$8:$D$10)*(G4735/100)*(E4735/1000)),
IF(C4735="Spirits",
SUM(LOOKUP(2,1/(SRP!$B$2:$B$7&lt;=E4735)/(SRP!$C$2:$C$7&gt;=E4735),SRP!$D$2:$D$7)*(G4735/100)*(E4735/1000)),
IF(AND(C4735="Wine",D4735="Fortified Wines"),
SUM(LOOKUP(2,1/(SRP!$B$26:$B$29&lt;=E4735)/(SRP!$C$26:$C$29&gt;=E4735),SRP!$D$26:$D$29)*(G4735/100)*(E4735/1000)),
IF(C4735="Wine",
SUM(LOOKUP(2,1/(SRP!$B$21:$B$25&lt;=E4735)/(SRP!$C$21:$C$25&gt;=E4735),SRP!$D$21:$D$25)*(G4735/100)*(E4735/1000)),
IF(AND(C4735="Ready to Drink",D4735="RTD-One Pour Cocktail&gt;7%&lt;=14.5"),
SUM(LOOKUP(2,1/(SRP!$B$16:$B$20&lt;=E4735)/(SRP!$C$16:$C$20&gt;=E4735),SRP!$D$16:$D$20)*(G4735/100)*(E4735/1000)),
IF(C4735="Ready to Drink",
SUM(LOOKUP(2,1/(SRP!$B$11:$B$15&lt;=E4735)/(SRP!$C$11:$C$15&gt;=E4735),SRP!$D$11:$D$15)*(G4735/100)*(E4735/1000)),
0)))))),2)</f>
        <v>5.09</v>
      </c>
      <c r="L4735" s="173" t="str">
        <f t="shared" si="73"/>
        <v>Beer750</v>
      </c>
      <c r="M4735" s="154">
        <f>VLOOKUP(L4735,'Slope %'!C:D,2,0)</f>
        <v>0.12</v>
      </c>
    </row>
    <row r="4736" spans="1:13" x14ac:dyDescent="0.25">
      <c r="A4736" s="169">
        <v>58308</v>
      </c>
      <c r="B4736" s="170" t="s">
        <v>3634</v>
      </c>
      <c r="C4736" s="170" t="s">
        <v>24</v>
      </c>
      <c r="D4736" s="170" t="s">
        <v>382</v>
      </c>
      <c r="E4736" s="170">
        <v>750</v>
      </c>
      <c r="F4736" s="170">
        <v>6</v>
      </c>
      <c r="G4736" s="171">
        <v>13.5</v>
      </c>
      <c r="H4736" s="170" t="s">
        <v>1511</v>
      </c>
      <c r="I4736" s="171">
        <v>20.3</v>
      </c>
      <c r="J4736" s="169">
        <v>1</v>
      </c>
      <c r="K4736" s="154" cm="1">
        <f t="array" ref="K4736">ROUND(
IF(C4736="Beer",
SUM(LOOKUP(2,1/(SRP!$B$8:$B$10&lt;=E4736)/(SRP!$C$8:$C$10&gt;=E4736),SRP!$D$8:$D$10)*(G4736/100)*(E4736/1000)),
IF(C4736="Spirits",
SUM(LOOKUP(2,1/(SRP!$B$2:$B$7&lt;=E4736)/(SRP!$C$2:$C$7&gt;=E4736),SRP!$D$2:$D$7)*(G4736/100)*(E4736/1000)),
IF(AND(C4736="Wine",D4736="Fortified Wines"),
SUM(LOOKUP(2,1/(SRP!$B$26:$B$29&lt;=E4736)/(SRP!$C$26:$C$29&gt;=E4736),SRP!$D$26:$D$29)*(G4736/100)*(E4736/1000)),
IF(C4736="Wine",
SUM(LOOKUP(2,1/(SRP!$B$21:$B$25&lt;=E4736)/(SRP!$C$21:$C$25&gt;=E4736),SRP!$D$21:$D$25)*(G4736/100)*(E4736/1000)),
IF(AND(C4736="Ready to Drink",D4736="RTD-One Pour Cocktail&gt;7%&lt;=14.5"),
SUM(LOOKUP(2,1/(SRP!$B$16:$B$20&lt;=E4736)/(SRP!$C$16:$C$20&gt;=E4736),SRP!$D$16:$D$20)*(G4736/100)*(E4736/1000)),
IF(C4736="Ready to Drink",
SUM(LOOKUP(2,1/(SRP!$B$11:$B$15&lt;=E4736)/(SRP!$C$11:$C$15&gt;=E4736),SRP!$D$11:$D$15)*(G4736/100)*(E4736/1000)),
0)))))),2)</f>
        <v>7.9</v>
      </c>
      <c r="L4736" s="173" t="str">
        <f t="shared" si="73"/>
        <v>Wine750</v>
      </c>
      <c r="M4736" s="154">
        <f>VLOOKUP(L4736,'Slope %'!C:D,2,0)</f>
        <v>0.1</v>
      </c>
    </row>
    <row r="4737" spans="1:13" x14ac:dyDescent="0.25">
      <c r="A4737" s="169">
        <v>58351</v>
      </c>
      <c r="B4737" s="170" t="s">
        <v>3635</v>
      </c>
      <c r="C4737" s="170" t="s">
        <v>24</v>
      </c>
      <c r="D4737" s="170" t="s">
        <v>58</v>
      </c>
      <c r="E4737" s="170">
        <v>750</v>
      </c>
      <c r="F4737" s="170">
        <v>12</v>
      </c>
      <c r="G4737" s="171">
        <v>13.1</v>
      </c>
      <c r="H4737" s="170" t="s">
        <v>26</v>
      </c>
      <c r="I4737" s="171">
        <v>19.989999999999998</v>
      </c>
      <c r="J4737" s="169">
        <v>1</v>
      </c>
      <c r="K4737" s="154" cm="1">
        <f t="array" ref="K4737">ROUND(
IF(C4737="Beer",
SUM(LOOKUP(2,1/(SRP!$B$8:$B$10&lt;=E4737)/(SRP!$C$8:$C$10&gt;=E4737),SRP!$D$8:$D$10)*(G4737/100)*(E4737/1000)),
IF(C4737="Spirits",
SUM(LOOKUP(2,1/(SRP!$B$2:$B$7&lt;=E4737)/(SRP!$C$2:$C$7&gt;=E4737),SRP!$D$2:$D$7)*(G4737/100)*(E4737/1000)),
IF(AND(C4737="Wine",D4737="Fortified Wines"),
SUM(LOOKUP(2,1/(SRP!$B$26:$B$29&lt;=E4737)/(SRP!$C$26:$C$29&gt;=E4737),SRP!$D$26:$D$29)*(G4737/100)*(E4737/1000)),
IF(C4737="Wine",
SUM(LOOKUP(2,1/(SRP!$B$21:$B$25&lt;=E4737)/(SRP!$C$21:$C$25&gt;=E4737),SRP!$D$21:$D$25)*(G4737/100)*(E4737/1000)),
IF(AND(C4737="Ready to Drink",D4737="RTD-One Pour Cocktail&gt;7%&lt;=14.5"),
SUM(LOOKUP(2,1/(SRP!$B$16:$B$20&lt;=E4737)/(SRP!$C$16:$C$20&gt;=E4737),SRP!$D$16:$D$20)*(G4737/100)*(E4737/1000)),
IF(C4737="Ready to Drink",
SUM(LOOKUP(2,1/(SRP!$B$11:$B$15&lt;=E4737)/(SRP!$C$11:$C$15&gt;=E4737),SRP!$D$11:$D$15)*(G4737/100)*(E4737/1000)),
0)))))),2)</f>
        <v>7.67</v>
      </c>
      <c r="L4737" s="173" t="str">
        <f t="shared" si="73"/>
        <v>Wine750</v>
      </c>
      <c r="M4737" s="154">
        <f>VLOOKUP(L4737,'Slope %'!C:D,2,0)</f>
        <v>0.1</v>
      </c>
    </row>
    <row r="4738" spans="1:13" x14ac:dyDescent="0.25">
      <c r="A4738" s="169">
        <v>58352</v>
      </c>
      <c r="B4738" s="170" t="s">
        <v>3636</v>
      </c>
      <c r="C4738" s="170" t="s">
        <v>24</v>
      </c>
      <c r="D4738" s="170" t="s">
        <v>34</v>
      </c>
      <c r="E4738" s="170">
        <v>750</v>
      </c>
      <c r="F4738" s="170">
        <v>12</v>
      </c>
      <c r="G4738" s="171">
        <v>13</v>
      </c>
      <c r="H4738" s="170" t="s">
        <v>26</v>
      </c>
      <c r="I4738" s="171">
        <v>17.989999999999998</v>
      </c>
      <c r="J4738" s="169">
        <v>1</v>
      </c>
      <c r="K4738" s="154" cm="1">
        <f t="array" ref="K4738">ROUND(
IF(C4738="Beer",
SUM(LOOKUP(2,1/(SRP!$B$8:$B$10&lt;=E4738)/(SRP!$C$8:$C$10&gt;=E4738),SRP!$D$8:$D$10)*(G4738/100)*(E4738/1000)),
IF(C4738="Spirits",
SUM(LOOKUP(2,1/(SRP!$B$2:$B$7&lt;=E4738)/(SRP!$C$2:$C$7&gt;=E4738),SRP!$D$2:$D$7)*(G4738/100)*(E4738/1000)),
IF(AND(C4738="Wine",D4738="Fortified Wines"),
SUM(LOOKUP(2,1/(SRP!$B$26:$B$29&lt;=E4738)/(SRP!$C$26:$C$29&gt;=E4738),SRP!$D$26:$D$29)*(G4738/100)*(E4738/1000)),
IF(C4738="Wine",
SUM(LOOKUP(2,1/(SRP!$B$21:$B$25&lt;=E4738)/(SRP!$C$21:$C$25&gt;=E4738),SRP!$D$21:$D$25)*(G4738/100)*(E4738/1000)),
IF(AND(C4738="Ready to Drink",D4738="RTD-One Pour Cocktail&gt;7%&lt;=14.5"),
SUM(LOOKUP(2,1/(SRP!$B$16:$B$20&lt;=E4738)/(SRP!$C$16:$C$20&gt;=E4738),SRP!$D$16:$D$20)*(G4738/100)*(E4738/1000)),
IF(C4738="Ready to Drink",
SUM(LOOKUP(2,1/(SRP!$B$11:$B$15&lt;=E4738)/(SRP!$C$11:$C$15&gt;=E4738),SRP!$D$11:$D$15)*(G4738/100)*(E4738/1000)),
0)))))),2)</f>
        <v>7.61</v>
      </c>
      <c r="L4738" s="173" t="str">
        <f t="shared" si="73"/>
        <v>Wine750</v>
      </c>
      <c r="M4738" s="154">
        <f>VLOOKUP(L4738,'Slope %'!C:D,2,0)</f>
        <v>0.1</v>
      </c>
    </row>
    <row r="4739" spans="1:13" x14ac:dyDescent="0.25">
      <c r="A4739" s="169">
        <v>58355</v>
      </c>
      <c r="B4739" s="170" t="s">
        <v>3637</v>
      </c>
      <c r="C4739" s="170" t="s">
        <v>24</v>
      </c>
      <c r="D4739" s="170" t="s">
        <v>166</v>
      </c>
      <c r="E4739" s="170">
        <v>750</v>
      </c>
      <c r="F4739" s="170">
        <v>12</v>
      </c>
      <c r="G4739" s="171">
        <v>12.8</v>
      </c>
      <c r="H4739" s="170" t="s">
        <v>26</v>
      </c>
      <c r="I4739" s="171">
        <v>19.989999999999998</v>
      </c>
      <c r="J4739" s="169">
        <v>1</v>
      </c>
      <c r="K4739" s="154" cm="1">
        <f t="array" ref="K4739">ROUND(
IF(C4739="Beer",
SUM(LOOKUP(2,1/(SRP!$B$8:$B$10&lt;=E4739)/(SRP!$C$8:$C$10&gt;=E4739),SRP!$D$8:$D$10)*(G4739/100)*(E4739/1000)),
IF(C4739="Spirits",
SUM(LOOKUP(2,1/(SRP!$B$2:$B$7&lt;=E4739)/(SRP!$C$2:$C$7&gt;=E4739),SRP!$D$2:$D$7)*(G4739/100)*(E4739/1000)),
IF(AND(C4739="Wine",D4739="Fortified Wines"),
SUM(LOOKUP(2,1/(SRP!$B$26:$B$29&lt;=E4739)/(SRP!$C$26:$C$29&gt;=E4739),SRP!$D$26:$D$29)*(G4739/100)*(E4739/1000)),
IF(C4739="Wine",
SUM(LOOKUP(2,1/(SRP!$B$21:$B$25&lt;=E4739)/(SRP!$C$21:$C$25&gt;=E4739),SRP!$D$21:$D$25)*(G4739/100)*(E4739/1000)),
IF(AND(C4739="Ready to Drink",D4739="RTD-One Pour Cocktail&gt;7%&lt;=14.5"),
SUM(LOOKUP(2,1/(SRP!$B$16:$B$20&lt;=E4739)/(SRP!$C$16:$C$20&gt;=E4739),SRP!$D$16:$D$20)*(G4739/100)*(E4739/1000)),
IF(C4739="Ready to Drink",
SUM(LOOKUP(2,1/(SRP!$B$11:$B$15&lt;=E4739)/(SRP!$C$11:$C$15&gt;=E4739),SRP!$D$11:$D$15)*(G4739/100)*(E4739/1000)),
0)))))),2)</f>
        <v>7.49</v>
      </c>
      <c r="L4739" s="173" t="str">
        <f t="shared" ref="L4739:L4802" si="74">(_xlfn.CONCAT(C4739,E4739))</f>
        <v>Wine750</v>
      </c>
      <c r="M4739" s="154">
        <f>VLOOKUP(L4739,'Slope %'!C:D,2,0)</f>
        <v>0.1</v>
      </c>
    </row>
    <row r="4740" spans="1:13" x14ac:dyDescent="0.25">
      <c r="A4740" s="169">
        <v>58356</v>
      </c>
      <c r="B4740" s="170" t="s">
        <v>3638</v>
      </c>
      <c r="C4740" s="170" t="s">
        <v>24</v>
      </c>
      <c r="D4740" s="170" t="s">
        <v>34</v>
      </c>
      <c r="E4740" s="170">
        <v>750</v>
      </c>
      <c r="F4740" s="170">
        <v>12</v>
      </c>
      <c r="G4740" s="171">
        <v>12</v>
      </c>
      <c r="H4740" s="170" t="s">
        <v>26</v>
      </c>
      <c r="I4740" s="171">
        <v>19.989999999999998</v>
      </c>
      <c r="J4740" s="169">
        <v>1</v>
      </c>
      <c r="K4740" s="154" cm="1">
        <f t="array" ref="K4740">ROUND(
IF(C4740="Beer",
SUM(LOOKUP(2,1/(SRP!$B$8:$B$10&lt;=E4740)/(SRP!$C$8:$C$10&gt;=E4740),SRP!$D$8:$D$10)*(G4740/100)*(E4740/1000)),
IF(C4740="Spirits",
SUM(LOOKUP(2,1/(SRP!$B$2:$B$7&lt;=E4740)/(SRP!$C$2:$C$7&gt;=E4740),SRP!$D$2:$D$7)*(G4740/100)*(E4740/1000)),
IF(AND(C4740="Wine",D4740="Fortified Wines"),
SUM(LOOKUP(2,1/(SRP!$B$26:$B$29&lt;=E4740)/(SRP!$C$26:$C$29&gt;=E4740),SRP!$D$26:$D$29)*(G4740/100)*(E4740/1000)),
IF(C4740="Wine",
SUM(LOOKUP(2,1/(SRP!$B$21:$B$25&lt;=E4740)/(SRP!$C$21:$C$25&gt;=E4740),SRP!$D$21:$D$25)*(G4740/100)*(E4740/1000)),
IF(AND(C4740="Ready to Drink",D4740="RTD-One Pour Cocktail&gt;7%&lt;=14.5"),
SUM(LOOKUP(2,1/(SRP!$B$16:$B$20&lt;=E4740)/(SRP!$C$16:$C$20&gt;=E4740),SRP!$D$16:$D$20)*(G4740/100)*(E4740/1000)),
IF(C4740="Ready to Drink",
SUM(LOOKUP(2,1/(SRP!$B$11:$B$15&lt;=E4740)/(SRP!$C$11:$C$15&gt;=E4740),SRP!$D$11:$D$15)*(G4740/100)*(E4740/1000)),
0)))))),2)</f>
        <v>7.03</v>
      </c>
      <c r="L4740" s="173" t="str">
        <f t="shared" si="74"/>
        <v>Wine750</v>
      </c>
      <c r="M4740" s="154">
        <f>VLOOKUP(L4740,'Slope %'!C:D,2,0)</f>
        <v>0.1</v>
      </c>
    </row>
    <row r="4741" spans="1:13" x14ac:dyDescent="0.25">
      <c r="A4741" s="169">
        <v>58387</v>
      </c>
      <c r="B4741" s="170" t="s">
        <v>3639</v>
      </c>
      <c r="C4741" s="170" t="s">
        <v>11</v>
      </c>
      <c r="D4741" s="170" t="s">
        <v>211</v>
      </c>
      <c r="E4741" s="170">
        <v>2840</v>
      </c>
      <c r="F4741" s="170">
        <v>3</v>
      </c>
      <c r="G4741" s="171">
        <v>4</v>
      </c>
      <c r="H4741" s="170" t="s">
        <v>13</v>
      </c>
      <c r="I4741" s="171">
        <v>18.29</v>
      </c>
      <c r="J4741" s="169">
        <v>8</v>
      </c>
      <c r="K4741" s="154" cm="1">
        <f t="array" ref="K4741">ROUND(
IF(C4741="Beer",
SUM(LOOKUP(2,1/(SRP!$B$8:$B$10&lt;=E4741)/(SRP!$C$8:$C$10&gt;=E4741),SRP!$D$8:$D$10)*(G4741/100)*(E4741/1000)),
IF(C4741="Spirits",
SUM(LOOKUP(2,1/(SRP!$B$2:$B$7&lt;=E4741)/(SRP!$C$2:$C$7&gt;=E4741),SRP!$D$2:$D$7)*(G4741/100)*(E4741/1000)),
IF(AND(C4741="Wine",D4741="Fortified Wines"),
SUM(LOOKUP(2,1/(SRP!$B$26:$B$29&lt;=E4741)/(SRP!$C$26:$C$29&gt;=E4741),SRP!$D$26:$D$29)*(G4741/100)*(E4741/1000)),
IF(C4741="Wine",
SUM(LOOKUP(2,1/(SRP!$B$21:$B$25&lt;=E4741)/(SRP!$C$21:$C$25&gt;=E4741),SRP!$D$21:$D$25)*(G4741/100)*(E4741/1000)),
IF(AND(C4741="Ready to Drink",D4741="RTD-One Pour Cocktail&gt;7%&lt;=14.5"),
SUM(LOOKUP(2,1/(SRP!$B$16:$B$20&lt;=E4741)/(SRP!$C$16:$C$20&gt;=E4741),SRP!$D$16:$D$20)*(G4741/100)*(E4741/1000)),
IF(C4741="Ready to Drink",
SUM(LOOKUP(2,1/(SRP!$B$11:$B$15&lt;=E4741)/(SRP!$C$11:$C$15&gt;=E4741),SRP!$D$11:$D$15)*(G4741/100)*(E4741/1000)),
0)))))),2)</f>
        <v>8.8699999999999992</v>
      </c>
      <c r="L4741" s="173" t="str">
        <f t="shared" si="74"/>
        <v>Beer2840</v>
      </c>
      <c r="M4741" s="154">
        <f>VLOOKUP(L4741,'Slope %'!C:D,2,0)</f>
        <v>0.1</v>
      </c>
    </row>
    <row r="4742" spans="1:13" x14ac:dyDescent="0.25">
      <c r="A4742" s="169">
        <v>58387</v>
      </c>
      <c r="B4742" s="170" t="s">
        <v>3639</v>
      </c>
      <c r="C4742" s="170" t="s">
        <v>11</v>
      </c>
      <c r="D4742" s="170" t="s">
        <v>211</v>
      </c>
      <c r="E4742" s="170">
        <v>2840</v>
      </c>
      <c r="F4742" s="170">
        <v>3</v>
      </c>
      <c r="G4742" s="171">
        <v>4</v>
      </c>
      <c r="H4742" s="170" t="s">
        <v>13</v>
      </c>
      <c r="I4742" s="171">
        <v>18.29</v>
      </c>
      <c r="J4742" s="169">
        <v>8</v>
      </c>
      <c r="K4742" s="154" cm="1">
        <f t="array" ref="K4742">ROUND(
IF(C4742="Beer",
SUM(LOOKUP(2,1/(SRP!$B$8:$B$10&lt;=E4742)/(SRP!$C$8:$C$10&gt;=E4742),SRP!$D$8:$D$10)*(G4742/100)*(E4742/1000)),
IF(C4742="Spirits",
SUM(LOOKUP(2,1/(SRP!$B$2:$B$7&lt;=E4742)/(SRP!$C$2:$C$7&gt;=E4742),SRP!$D$2:$D$7)*(G4742/100)*(E4742/1000)),
IF(AND(C4742="Wine",D4742="Fortified Wines"),
SUM(LOOKUP(2,1/(SRP!$B$26:$B$29&lt;=E4742)/(SRP!$C$26:$C$29&gt;=E4742),SRP!$D$26:$D$29)*(G4742/100)*(E4742/1000)),
IF(C4742="Wine",
SUM(LOOKUP(2,1/(SRP!$B$21:$B$25&lt;=E4742)/(SRP!$C$21:$C$25&gt;=E4742),SRP!$D$21:$D$25)*(G4742/100)*(E4742/1000)),
IF(AND(C4742="Ready to Drink",D4742="RTD-One Pour Cocktail&gt;7%&lt;=14.5"),
SUM(LOOKUP(2,1/(SRP!$B$16:$B$20&lt;=E4742)/(SRP!$C$16:$C$20&gt;=E4742),SRP!$D$16:$D$20)*(G4742/100)*(E4742/1000)),
IF(C4742="Ready to Drink",
SUM(LOOKUP(2,1/(SRP!$B$11:$B$15&lt;=E4742)/(SRP!$C$11:$C$15&gt;=E4742),SRP!$D$11:$D$15)*(G4742/100)*(E4742/1000)),
0)))))),2)</f>
        <v>8.8699999999999992</v>
      </c>
      <c r="L4742" s="173" t="str">
        <f t="shared" si="74"/>
        <v>Beer2840</v>
      </c>
      <c r="M4742" s="154">
        <f>VLOOKUP(L4742,'Slope %'!C:D,2,0)</f>
        <v>0.1</v>
      </c>
    </row>
    <row r="4743" spans="1:13" x14ac:dyDescent="0.25">
      <c r="A4743" s="169">
        <v>58390</v>
      </c>
      <c r="B4743" s="170" t="s">
        <v>3640</v>
      </c>
      <c r="C4743" s="170" t="s">
        <v>11</v>
      </c>
      <c r="D4743" s="170" t="s">
        <v>12</v>
      </c>
      <c r="E4743" s="170">
        <v>710</v>
      </c>
      <c r="F4743" s="170">
        <v>12</v>
      </c>
      <c r="G4743" s="171">
        <v>5</v>
      </c>
      <c r="H4743" s="170" t="s">
        <v>13</v>
      </c>
      <c r="I4743" s="171">
        <v>4.49</v>
      </c>
      <c r="J4743" s="169">
        <v>1</v>
      </c>
      <c r="K4743" s="154" cm="1">
        <f t="array" ref="K4743">ROUND(
IF(C4743="Beer",
SUM(LOOKUP(2,1/(SRP!$B$8:$B$10&lt;=E4743)/(SRP!$C$8:$C$10&gt;=E4743),SRP!$D$8:$D$10)*(G4743/100)*(E4743/1000)),
IF(C4743="Spirits",
SUM(LOOKUP(2,1/(SRP!$B$2:$B$7&lt;=E4743)/(SRP!$C$2:$C$7&gt;=E4743),SRP!$D$2:$D$7)*(G4743/100)*(E4743/1000)),
IF(AND(C4743="Wine",D4743="Fortified Wines"),
SUM(LOOKUP(2,1/(SRP!$B$26:$B$29&lt;=E4743)/(SRP!$C$26:$C$29&gt;=E4743),SRP!$D$26:$D$29)*(G4743/100)*(E4743/1000)),
IF(C4743="Wine",
SUM(LOOKUP(2,1/(SRP!$B$21:$B$25&lt;=E4743)/(SRP!$C$21:$C$25&gt;=E4743),SRP!$D$21:$D$25)*(G4743/100)*(E4743/1000)),
IF(AND(C4743="Ready to Drink",D4743="RTD-One Pour Cocktail&gt;7%&lt;=14.5"),
SUM(LOOKUP(2,1/(SRP!$B$16:$B$20&lt;=E4743)/(SRP!$C$16:$C$20&gt;=E4743),SRP!$D$16:$D$20)*(G4743/100)*(E4743/1000)),
IF(C4743="Ready to Drink",
SUM(LOOKUP(2,1/(SRP!$B$11:$B$15&lt;=E4743)/(SRP!$C$11:$C$15&gt;=E4743),SRP!$D$11:$D$15)*(G4743/100)*(E4743/1000)),
0)))))),2)</f>
        <v>2.77</v>
      </c>
      <c r="L4743" s="173" t="str">
        <f t="shared" si="74"/>
        <v>Beer710</v>
      </c>
      <c r="M4743" s="154">
        <f>VLOOKUP(L4743,'Slope %'!C:D,2,0)</f>
        <v>0.12</v>
      </c>
    </row>
    <row r="4744" spans="1:13" x14ac:dyDescent="0.25">
      <c r="A4744" s="169">
        <v>58390</v>
      </c>
      <c r="B4744" s="170" t="s">
        <v>3640</v>
      </c>
      <c r="C4744" s="170" t="s">
        <v>11</v>
      </c>
      <c r="D4744" s="170" t="s">
        <v>12</v>
      </c>
      <c r="E4744" s="170">
        <v>710</v>
      </c>
      <c r="F4744" s="170">
        <v>12</v>
      </c>
      <c r="G4744" s="171">
        <v>5</v>
      </c>
      <c r="H4744" s="170" t="s">
        <v>13</v>
      </c>
      <c r="I4744" s="171">
        <v>4.49</v>
      </c>
      <c r="J4744" s="169">
        <v>1</v>
      </c>
      <c r="K4744" s="154" cm="1">
        <f t="array" ref="K4744">ROUND(
IF(C4744="Beer",
SUM(LOOKUP(2,1/(SRP!$B$8:$B$10&lt;=E4744)/(SRP!$C$8:$C$10&gt;=E4744),SRP!$D$8:$D$10)*(G4744/100)*(E4744/1000)),
IF(C4744="Spirits",
SUM(LOOKUP(2,1/(SRP!$B$2:$B$7&lt;=E4744)/(SRP!$C$2:$C$7&gt;=E4744),SRP!$D$2:$D$7)*(G4744/100)*(E4744/1000)),
IF(AND(C4744="Wine",D4744="Fortified Wines"),
SUM(LOOKUP(2,1/(SRP!$B$26:$B$29&lt;=E4744)/(SRP!$C$26:$C$29&gt;=E4744),SRP!$D$26:$D$29)*(G4744/100)*(E4744/1000)),
IF(C4744="Wine",
SUM(LOOKUP(2,1/(SRP!$B$21:$B$25&lt;=E4744)/(SRP!$C$21:$C$25&gt;=E4744),SRP!$D$21:$D$25)*(G4744/100)*(E4744/1000)),
IF(AND(C4744="Ready to Drink",D4744="RTD-One Pour Cocktail&gt;7%&lt;=14.5"),
SUM(LOOKUP(2,1/(SRP!$B$16:$B$20&lt;=E4744)/(SRP!$C$16:$C$20&gt;=E4744),SRP!$D$16:$D$20)*(G4744/100)*(E4744/1000)),
IF(C4744="Ready to Drink",
SUM(LOOKUP(2,1/(SRP!$B$11:$B$15&lt;=E4744)/(SRP!$C$11:$C$15&gt;=E4744),SRP!$D$11:$D$15)*(G4744/100)*(E4744/1000)),
0)))))),2)</f>
        <v>2.77</v>
      </c>
      <c r="L4744" s="173" t="str">
        <f t="shared" si="74"/>
        <v>Beer710</v>
      </c>
      <c r="M4744" s="154">
        <f>VLOOKUP(L4744,'Slope %'!C:D,2,0)</f>
        <v>0.12</v>
      </c>
    </row>
    <row r="4745" spans="1:13" x14ac:dyDescent="0.25">
      <c r="A4745" s="169">
        <v>58404</v>
      </c>
      <c r="B4745" s="170" t="s">
        <v>21</v>
      </c>
      <c r="C4745" s="170" t="s">
        <v>15</v>
      </c>
      <c r="D4745" s="170" t="s">
        <v>16</v>
      </c>
      <c r="E4745" s="170">
        <v>1750</v>
      </c>
      <c r="F4745" s="170">
        <v>6</v>
      </c>
      <c r="G4745" s="171">
        <v>40</v>
      </c>
      <c r="H4745" s="170" t="s">
        <v>22</v>
      </c>
      <c r="I4745" s="171">
        <v>54.65</v>
      </c>
      <c r="J4745" s="169">
        <v>1</v>
      </c>
      <c r="K4745" s="154" cm="1">
        <f t="array" ref="K4745">ROUND(
IF(C4745="Beer",
SUM(LOOKUP(2,1/(SRP!$B$8:$B$10&lt;=E4745)/(SRP!$C$8:$C$10&gt;=E4745),SRP!$D$8:$D$10)*(G4745/100)*(E4745/1000)),
IF(C4745="Spirits",
SUM(LOOKUP(2,1/(SRP!$B$2:$B$7&lt;=E4745)/(SRP!$C$2:$C$7&gt;=E4745),SRP!$D$2:$D$7)*(G4745/100)*(E4745/1000)),
IF(AND(C4745="Wine",D4745="Fortified Wines"),
SUM(LOOKUP(2,1/(SRP!$B$26:$B$29&lt;=E4745)/(SRP!$C$26:$C$29&gt;=E4745),SRP!$D$26:$D$29)*(G4745/100)*(E4745/1000)),
IF(C4745="Wine",
SUM(LOOKUP(2,1/(SRP!$B$21:$B$25&lt;=E4745)/(SRP!$C$21:$C$25&gt;=E4745),SRP!$D$21:$D$25)*(G4745/100)*(E4745/1000)),
IF(AND(C4745="Ready to Drink",D4745="RTD-One Pour Cocktail&gt;7%&lt;=14.5"),
SUM(LOOKUP(2,1/(SRP!$B$16:$B$20&lt;=E4745)/(SRP!$C$16:$C$20&gt;=E4745),SRP!$D$16:$D$20)*(G4745/100)*(E4745/1000)),
IF(C4745="Ready to Drink",
SUM(LOOKUP(2,1/(SRP!$B$11:$B$15&lt;=E4745)/(SRP!$C$11:$C$15&gt;=E4745),SRP!$D$11:$D$15)*(G4745/100)*(E4745/1000)),
0)))))),2)</f>
        <v>54.65</v>
      </c>
      <c r="L4745" s="173" t="str">
        <f t="shared" si="74"/>
        <v>Spirits1750</v>
      </c>
      <c r="M4745" s="154">
        <f>VLOOKUP(L4745,'Slope %'!C:D,2,0)</f>
        <v>0.03</v>
      </c>
    </row>
    <row r="4746" spans="1:13" x14ac:dyDescent="0.25">
      <c r="A4746" s="169">
        <v>58410</v>
      </c>
      <c r="B4746" s="170" t="s">
        <v>3641</v>
      </c>
      <c r="C4746" s="170" t="s">
        <v>24</v>
      </c>
      <c r="D4746" s="170" t="s">
        <v>25</v>
      </c>
      <c r="E4746" s="170">
        <v>750</v>
      </c>
      <c r="F4746" s="170">
        <v>6</v>
      </c>
      <c r="G4746" s="171">
        <v>9.5</v>
      </c>
      <c r="H4746" s="170" t="s">
        <v>1511</v>
      </c>
      <c r="I4746" s="171">
        <v>32.99</v>
      </c>
      <c r="J4746" s="169">
        <v>1</v>
      </c>
      <c r="K4746" s="154" cm="1">
        <f t="array" ref="K4746">ROUND(
IF(C4746="Beer",
SUM(LOOKUP(2,1/(SRP!$B$8:$B$10&lt;=E4746)/(SRP!$C$8:$C$10&gt;=E4746),SRP!$D$8:$D$10)*(G4746/100)*(E4746/1000)),
IF(C4746="Spirits",
SUM(LOOKUP(2,1/(SRP!$B$2:$B$7&lt;=E4746)/(SRP!$C$2:$C$7&gt;=E4746),SRP!$D$2:$D$7)*(G4746/100)*(E4746/1000)),
IF(AND(C4746="Wine",D4746="Fortified Wines"),
SUM(LOOKUP(2,1/(SRP!$B$26:$B$29&lt;=E4746)/(SRP!$C$26:$C$29&gt;=E4746),SRP!$D$26:$D$29)*(G4746/100)*(E4746/1000)),
IF(C4746="Wine",
SUM(LOOKUP(2,1/(SRP!$B$21:$B$25&lt;=E4746)/(SRP!$C$21:$C$25&gt;=E4746),SRP!$D$21:$D$25)*(G4746/100)*(E4746/1000)),
IF(AND(C4746="Ready to Drink",D4746="RTD-One Pour Cocktail&gt;7%&lt;=14.5"),
SUM(LOOKUP(2,1/(SRP!$B$16:$B$20&lt;=E4746)/(SRP!$C$16:$C$20&gt;=E4746),SRP!$D$16:$D$20)*(G4746/100)*(E4746/1000)),
IF(C4746="Ready to Drink",
SUM(LOOKUP(2,1/(SRP!$B$11:$B$15&lt;=E4746)/(SRP!$C$11:$C$15&gt;=E4746),SRP!$D$11:$D$15)*(G4746/100)*(E4746/1000)),
0)))))),2)</f>
        <v>5.56</v>
      </c>
      <c r="L4746" s="173" t="str">
        <f t="shared" si="74"/>
        <v>Wine750</v>
      </c>
      <c r="M4746" s="154">
        <f>VLOOKUP(L4746,'Slope %'!C:D,2,0)</f>
        <v>0.1</v>
      </c>
    </row>
    <row r="4747" spans="1:13" x14ac:dyDescent="0.25">
      <c r="A4747" s="169">
        <v>58413</v>
      </c>
      <c r="B4747" s="170" t="s">
        <v>3642</v>
      </c>
      <c r="C4747" s="170" t="s">
        <v>11</v>
      </c>
      <c r="D4747" s="170" t="s">
        <v>303</v>
      </c>
      <c r="E4747" s="170">
        <v>473</v>
      </c>
      <c r="F4747" s="170">
        <v>24</v>
      </c>
      <c r="G4747" s="171">
        <v>6.2</v>
      </c>
      <c r="H4747" s="170" t="s">
        <v>1362</v>
      </c>
      <c r="I4747" s="171">
        <v>5.0999999999999996</v>
      </c>
      <c r="J4747" s="169">
        <v>1</v>
      </c>
      <c r="K4747" s="154" cm="1">
        <f t="array" ref="K4747">ROUND(
IF(C4747="Beer",
SUM(LOOKUP(2,1/(SRP!$B$8:$B$10&lt;=E4747)/(SRP!$C$8:$C$10&gt;=E4747),SRP!$D$8:$D$10)*(G4747/100)*(E4747/1000)),
IF(C4747="Spirits",
SUM(LOOKUP(2,1/(SRP!$B$2:$B$7&lt;=E4747)/(SRP!$C$2:$C$7&gt;=E4747),SRP!$D$2:$D$7)*(G4747/100)*(E4747/1000)),
IF(AND(C4747="Wine",D4747="Fortified Wines"),
SUM(LOOKUP(2,1/(SRP!$B$26:$B$29&lt;=E4747)/(SRP!$C$26:$C$29&gt;=E4747),SRP!$D$26:$D$29)*(G4747/100)*(E4747/1000)),
IF(C4747="Wine",
SUM(LOOKUP(2,1/(SRP!$B$21:$B$25&lt;=E4747)/(SRP!$C$21:$C$25&gt;=E4747),SRP!$D$21:$D$25)*(G4747/100)*(E4747/1000)),
IF(AND(C4747="Ready to Drink",D4747="RTD-One Pour Cocktail&gt;7%&lt;=14.5"),
SUM(LOOKUP(2,1/(SRP!$B$16:$B$20&lt;=E4747)/(SRP!$C$16:$C$20&gt;=E4747),SRP!$D$16:$D$20)*(G4747/100)*(E4747/1000)),
IF(C4747="Ready to Drink",
SUM(LOOKUP(2,1/(SRP!$B$11:$B$15&lt;=E4747)/(SRP!$C$11:$C$15&gt;=E4747),SRP!$D$11:$D$15)*(G4747/100)*(E4747/1000)),
0)))))),2)</f>
        <v>2.29</v>
      </c>
      <c r="L4747" s="173" t="str">
        <f t="shared" si="74"/>
        <v>Beer473</v>
      </c>
      <c r="M4747" s="154">
        <f>VLOOKUP(L4747,'Slope %'!C:D,2,0)</f>
        <v>0.12</v>
      </c>
    </row>
    <row r="4748" spans="1:13" x14ac:dyDescent="0.25">
      <c r="A4748" s="169">
        <v>58413</v>
      </c>
      <c r="B4748" s="170" t="s">
        <v>3642</v>
      </c>
      <c r="C4748" s="170" t="s">
        <v>11</v>
      </c>
      <c r="D4748" s="170" t="s">
        <v>303</v>
      </c>
      <c r="E4748" s="170">
        <v>473</v>
      </c>
      <c r="F4748" s="170">
        <v>24</v>
      </c>
      <c r="G4748" s="171">
        <v>6.2</v>
      </c>
      <c r="H4748" s="170" t="s">
        <v>1362</v>
      </c>
      <c r="I4748" s="171">
        <v>5.0999999999999996</v>
      </c>
      <c r="J4748" s="169">
        <v>1</v>
      </c>
      <c r="K4748" s="154" cm="1">
        <f t="array" ref="K4748">ROUND(
IF(C4748="Beer",
SUM(LOOKUP(2,1/(SRP!$B$8:$B$10&lt;=E4748)/(SRP!$C$8:$C$10&gt;=E4748),SRP!$D$8:$D$10)*(G4748/100)*(E4748/1000)),
IF(C4748="Spirits",
SUM(LOOKUP(2,1/(SRP!$B$2:$B$7&lt;=E4748)/(SRP!$C$2:$C$7&gt;=E4748),SRP!$D$2:$D$7)*(G4748/100)*(E4748/1000)),
IF(AND(C4748="Wine",D4748="Fortified Wines"),
SUM(LOOKUP(2,1/(SRP!$B$26:$B$29&lt;=E4748)/(SRP!$C$26:$C$29&gt;=E4748),SRP!$D$26:$D$29)*(G4748/100)*(E4748/1000)),
IF(C4748="Wine",
SUM(LOOKUP(2,1/(SRP!$B$21:$B$25&lt;=E4748)/(SRP!$C$21:$C$25&gt;=E4748),SRP!$D$21:$D$25)*(G4748/100)*(E4748/1000)),
IF(AND(C4748="Ready to Drink",D4748="RTD-One Pour Cocktail&gt;7%&lt;=14.5"),
SUM(LOOKUP(2,1/(SRP!$B$16:$B$20&lt;=E4748)/(SRP!$C$16:$C$20&gt;=E4748),SRP!$D$16:$D$20)*(G4748/100)*(E4748/1000)),
IF(C4748="Ready to Drink",
SUM(LOOKUP(2,1/(SRP!$B$11:$B$15&lt;=E4748)/(SRP!$C$11:$C$15&gt;=E4748),SRP!$D$11:$D$15)*(G4748/100)*(E4748/1000)),
0)))))),2)</f>
        <v>2.29</v>
      </c>
      <c r="L4748" s="173" t="str">
        <f t="shared" si="74"/>
        <v>Beer473</v>
      </c>
      <c r="M4748" s="154">
        <f>VLOOKUP(L4748,'Slope %'!C:D,2,0)</f>
        <v>0.12</v>
      </c>
    </row>
    <row r="4749" spans="1:13" x14ac:dyDescent="0.25">
      <c r="A4749" s="169">
        <v>58423</v>
      </c>
      <c r="B4749" s="170" t="s">
        <v>3643</v>
      </c>
      <c r="C4749" s="170" t="s">
        <v>24</v>
      </c>
      <c r="D4749" s="170" t="s">
        <v>25</v>
      </c>
      <c r="E4749" s="170">
        <v>750</v>
      </c>
      <c r="F4749" s="170">
        <v>6</v>
      </c>
      <c r="G4749" s="171">
        <v>9.5</v>
      </c>
      <c r="H4749" s="170" t="s">
        <v>1511</v>
      </c>
      <c r="I4749" s="171">
        <v>32.99</v>
      </c>
      <c r="J4749" s="169">
        <v>1</v>
      </c>
      <c r="K4749" s="154" cm="1">
        <f t="array" ref="K4749">ROUND(
IF(C4749="Beer",
SUM(LOOKUP(2,1/(SRP!$B$8:$B$10&lt;=E4749)/(SRP!$C$8:$C$10&gt;=E4749),SRP!$D$8:$D$10)*(G4749/100)*(E4749/1000)),
IF(C4749="Spirits",
SUM(LOOKUP(2,1/(SRP!$B$2:$B$7&lt;=E4749)/(SRP!$C$2:$C$7&gt;=E4749),SRP!$D$2:$D$7)*(G4749/100)*(E4749/1000)),
IF(AND(C4749="Wine",D4749="Fortified Wines"),
SUM(LOOKUP(2,1/(SRP!$B$26:$B$29&lt;=E4749)/(SRP!$C$26:$C$29&gt;=E4749),SRP!$D$26:$D$29)*(G4749/100)*(E4749/1000)),
IF(C4749="Wine",
SUM(LOOKUP(2,1/(SRP!$B$21:$B$25&lt;=E4749)/(SRP!$C$21:$C$25&gt;=E4749),SRP!$D$21:$D$25)*(G4749/100)*(E4749/1000)),
IF(AND(C4749="Ready to Drink",D4749="RTD-One Pour Cocktail&gt;7%&lt;=14.5"),
SUM(LOOKUP(2,1/(SRP!$B$16:$B$20&lt;=E4749)/(SRP!$C$16:$C$20&gt;=E4749),SRP!$D$16:$D$20)*(G4749/100)*(E4749/1000)),
IF(C4749="Ready to Drink",
SUM(LOOKUP(2,1/(SRP!$B$11:$B$15&lt;=E4749)/(SRP!$C$11:$C$15&gt;=E4749),SRP!$D$11:$D$15)*(G4749/100)*(E4749/1000)),
0)))))),2)</f>
        <v>5.56</v>
      </c>
      <c r="L4749" s="173" t="str">
        <f t="shared" si="74"/>
        <v>Wine750</v>
      </c>
      <c r="M4749" s="154">
        <f>VLOOKUP(L4749,'Slope %'!C:D,2,0)</f>
        <v>0.1</v>
      </c>
    </row>
    <row r="4750" spans="1:13" x14ac:dyDescent="0.25">
      <c r="A4750" s="169">
        <v>58424</v>
      </c>
      <c r="B4750" s="170" t="s">
        <v>3644</v>
      </c>
      <c r="C4750" s="170" t="s">
        <v>11</v>
      </c>
      <c r="D4750" s="170" t="s">
        <v>267</v>
      </c>
      <c r="E4750" s="170">
        <v>473</v>
      </c>
      <c r="F4750" s="170">
        <v>24</v>
      </c>
      <c r="G4750" s="171">
        <v>4.7</v>
      </c>
      <c r="H4750" s="170" t="s">
        <v>2850</v>
      </c>
      <c r="I4750" s="171">
        <v>4.25</v>
      </c>
      <c r="J4750" s="169">
        <v>1</v>
      </c>
      <c r="K4750" s="154" cm="1">
        <f t="array" ref="K4750">ROUND(
IF(C4750="Beer",
SUM(LOOKUP(2,1/(SRP!$B$8:$B$10&lt;=E4750)/(SRP!$C$8:$C$10&gt;=E4750),SRP!$D$8:$D$10)*(G4750/100)*(E4750/1000)),
IF(C4750="Spirits",
SUM(LOOKUP(2,1/(SRP!$B$2:$B$7&lt;=E4750)/(SRP!$C$2:$C$7&gt;=E4750),SRP!$D$2:$D$7)*(G4750/100)*(E4750/1000)),
IF(AND(C4750="Wine",D4750="Fortified Wines"),
SUM(LOOKUP(2,1/(SRP!$B$26:$B$29&lt;=E4750)/(SRP!$C$26:$C$29&gt;=E4750),SRP!$D$26:$D$29)*(G4750/100)*(E4750/1000)),
IF(C4750="Wine",
SUM(LOOKUP(2,1/(SRP!$B$21:$B$25&lt;=E4750)/(SRP!$C$21:$C$25&gt;=E4750),SRP!$D$21:$D$25)*(G4750/100)*(E4750/1000)),
IF(AND(C4750="Ready to Drink",D4750="RTD-One Pour Cocktail&gt;7%&lt;=14.5"),
SUM(LOOKUP(2,1/(SRP!$B$16:$B$20&lt;=E4750)/(SRP!$C$16:$C$20&gt;=E4750),SRP!$D$16:$D$20)*(G4750/100)*(E4750/1000)),
IF(C4750="Ready to Drink",
SUM(LOOKUP(2,1/(SRP!$B$11:$B$15&lt;=E4750)/(SRP!$C$11:$C$15&gt;=E4750),SRP!$D$11:$D$15)*(G4750/100)*(E4750/1000)),
0)))))),2)</f>
        <v>1.74</v>
      </c>
      <c r="L4750" s="173" t="str">
        <f t="shared" si="74"/>
        <v>Beer473</v>
      </c>
      <c r="M4750" s="154">
        <f>VLOOKUP(L4750,'Slope %'!C:D,2,0)</f>
        <v>0.12</v>
      </c>
    </row>
    <row r="4751" spans="1:13" x14ac:dyDescent="0.25">
      <c r="A4751" s="169">
        <v>58424</v>
      </c>
      <c r="B4751" s="170" t="s">
        <v>3644</v>
      </c>
      <c r="C4751" s="170" t="s">
        <v>11</v>
      </c>
      <c r="D4751" s="170" t="s">
        <v>267</v>
      </c>
      <c r="E4751" s="170">
        <v>473</v>
      </c>
      <c r="F4751" s="170">
        <v>24</v>
      </c>
      <c r="G4751" s="171">
        <v>4.7</v>
      </c>
      <c r="H4751" s="170" t="s">
        <v>2850</v>
      </c>
      <c r="I4751" s="171">
        <v>4.25</v>
      </c>
      <c r="J4751" s="169">
        <v>1</v>
      </c>
      <c r="K4751" s="154" cm="1">
        <f t="array" ref="K4751">ROUND(
IF(C4751="Beer",
SUM(LOOKUP(2,1/(SRP!$B$8:$B$10&lt;=E4751)/(SRP!$C$8:$C$10&gt;=E4751),SRP!$D$8:$D$10)*(G4751/100)*(E4751/1000)),
IF(C4751="Spirits",
SUM(LOOKUP(2,1/(SRP!$B$2:$B$7&lt;=E4751)/(SRP!$C$2:$C$7&gt;=E4751),SRP!$D$2:$D$7)*(G4751/100)*(E4751/1000)),
IF(AND(C4751="Wine",D4751="Fortified Wines"),
SUM(LOOKUP(2,1/(SRP!$B$26:$B$29&lt;=E4751)/(SRP!$C$26:$C$29&gt;=E4751),SRP!$D$26:$D$29)*(G4751/100)*(E4751/1000)),
IF(C4751="Wine",
SUM(LOOKUP(2,1/(SRP!$B$21:$B$25&lt;=E4751)/(SRP!$C$21:$C$25&gt;=E4751),SRP!$D$21:$D$25)*(G4751/100)*(E4751/1000)),
IF(AND(C4751="Ready to Drink",D4751="RTD-One Pour Cocktail&gt;7%&lt;=14.5"),
SUM(LOOKUP(2,1/(SRP!$B$16:$B$20&lt;=E4751)/(SRP!$C$16:$C$20&gt;=E4751),SRP!$D$16:$D$20)*(G4751/100)*(E4751/1000)),
IF(C4751="Ready to Drink",
SUM(LOOKUP(2,1/(SRP!$B$11:$B$15&lt;=E4751)/(SRP!$C$11:$C$15&gt;=E4751),SRP!$D$11:$D$15)*(G4751/100)*(E4751/1000)),
0)))))),2)</f>
        <v>1.74</v>
      </c>
      <c r="L4751" s="173" t="str">
        <f t="shared" si="74"/>
        <v>Beer473</v>
      </c>
      <c r="M4751" s="154">
        <f>VLOOKUP(L4751,'Slope %'!C:D,2,0)</f>
        <v>0.12</v>
      </c>
    </row>
    <row r="4752" spans="1:13" x14ac:dyDescent="0.25">
      <c r="A4752" s="169">
        <v>58425</v>
      </c>
      <c r="B4752" s="170" t="s">
        <v>3645</v>
      </c>
      <c r="C4752" s="170" t="s">
        <v>11</v>
      </c>
      <c r="D4752" s="170" t="s">
        <v>267</v>
      </c>
      <c r="E4752" s="170">
        <v>473</v>
      </c>
      <c r="F4752" s="170">
        <v>24</v>
      </c>
      <c r="G4752" s="171">
        <v>5.3</v>
      </c>
      <c r="H4752" s="170" t="s">
        <v>2850</v>
      </c>
      <c r="I4752" s="171">
        <v>4.25</v>
      </c>
      <c r="J4752" s="169">
        <v>1</v>
      </c>
      <c r="K4752" s="154" cm="1">
        <f t="array" ref="K4752">ROUND(
IF(C4752="Beer",
SUM(LOOKUP(2,1/(SRP!$B$8:$B$10&lt;=E4752)/(SRP!$C$8:$C$10&gt;=E4752),SRP!$D$8:$D$10)*(G4752/100)*(E4752/1000)),
IF(C4752="Spirits",
SUM(LOOKUP(2,1/(SRP!$B$2:$B$7&lt;=E4752)/(SRP!$C$2:$C$7&gt;=E4752),SRP!$D$2:$D$7)*(G4752/100)*(E4752/1000)),
IF(AND(C4752="Wine",D4752="Fortified Wines"),
SUM(LOOKUP(2,1/(SRP!$B$26:$B$29&lt;=E4752)/(SRP!$C$26:$C$29&gt;=E4752),SRP!$D$26:$D$29)*(G4752/100)*(E4752/1000)),
IF(C4752="Wine",
SUM(LOOKUP(2,1/(SRP!$B$21:$B$25&lt;=E4752)/(SRP!$C$21:$C$25&gt;=E4752),SRP!$D$21:$D$25)*(G4752/100)*(E4752/1000)),
IF(AND(C4752="Ready to Drink",D4752="RTD-One Pour Cocktail&gt;7%&lt;=14.5"),
SUM(LOOKUP(2,1/(SRP!$B$16:$B$20&lt;=E4752)/(SRP!$C$16:$C$20&gt;=E4752),SRP!$D$16:$D$20)*(G4752/100)*(E4752/1000)),
IF(C4752="Ready to Drink",
SUM(LOOKUP(2,1/(SRP!$B$11:$B$15&lt;=E4752)/(SRP!$C$11:$C$15&gt;=E4752),SRP!$D$11:$D$15)*(G4752/100)*(E4752/1000)),
0)))))),2)</f>
        <v>1.96</v>
      </c>
      <c r="L4752" s="173" t="str">
        <f t="shared" si="74"/>
        <v>Beer473</v>
      </c>
      <c r="M4752" s="154">
        <f>VLOOKUP(L4752,'Slope %'!C:D,2,0)</f>
        <v>0.12</v>
      </c>
    </row>
    <row r="4753" spans="1:13" x14ac:dyDescent="0.25">
      <c r="A4753" s="169">
        <v>58425</v>
      </c>
      <c r="B4753" s="170" t="s">
        <v>3645</v>
      </c>
      <c r="C4753" s="170" t="s">
        <v>11</v>
      </c>
      <c r="D4753" s="170" t="s">
        <v>267</v>
      </c>
      <c r="E4753" s="170">
        <v>473</v>
      </c>
      <c r="F4753" s="170">
        <v>24</v>
      </c>
      <c r="G4753" s="171">
        <v>5.3</v>
      </c>
      <c r="H4753" s="170" t="s">
        <v>2850</v>
      </c>
      <c r="I4753" s="171">
        <v>4.25</v>
      </c>
      <c r="J4753" s="169">
        <v>1</v>
      </c>
      <c r="K4753" s="154" cm="1">
        <f t="array" ref="K4753">ROUND(
IF(C4753="Beer",
SUM(LOOKUP(2,1/(SRP!$B$8:$B$10&lt;=E4753)/(SRP!$C$8:$C$10&gt;=E4753),SRP!$D$8:$D$10)*(G4753/100)*(E4753/1000)),
IF(C4753="Spirits",
SUM(LOOKUP(2,1/(SRP!$B$2:$B$7&lt;=E4753)/(SRP!$C$2:$C$7&gt;=E4753),SRP!$D$2:$D$7)*(G4753/100)*(E4753/1000)),
IF(AND(C4753="Wine",D4753="Fortified Wines"),
SUM(LOOKUP(2,1/(SRP!$B$26:$B$29&lt;=E4753)/(SRP!$C$26:$C$29&gt;=E4753),SRP!$D$26:$D$29)*(G4753/100)*(E4753/1000)),
IF(C4753="Wine",
SUM(LOOKUP(2,1/(SRP!$B$21:$B$25&lt;=E4753)/(SRP!$C$21:$C$25&gt;=E4753),SRP!$D$21:$D$25)*(G4753/100)*(E4753/1000)),
IF(AND(C4753="Ready to Drink",D4753="RTD-One Pour Cocktail&gt;7%&lt;=14.5"),
SUM(LOOKUP(2,1/(SRP!$B$16:$B$20&lt;=E4753)/(SRP!$C$16:$C$20&gt;=E4753),SRP!$D$16:$D$20)*(G4753/100)*(E4753/1000)),
IF(C4753="Ready to Drink",
SUM(LOOKUP(2,1/(SRP!$B$11:$B$15&lt;=E4753)/(SRP!$C$11:$C$15&gt;=E4753),SRP!$D$11:$D$15)*(G4753/100)*(E4753/1000)),
0)))))),2)</f>
        <v>1.96</v>
      </c>
      <c r="L4753" s="173" t="str">
        <f t="shared" si="74"/>
        <v>Beer473</v>
      </c>
      <c r="M4753" s="154">
        <f>VLOOKUP(L4753,'Slope %'!C:D,2,0)</f>
        <v>0.12</v>
      </c>
    </row>
    <row r="4754" spans="1:13" x14ac:dyDescent="0.25">
      <c r="A4754" s="169">
        <v>58427</v>
      </c>
      <c r="B4754" s="170" t="s">
        <v>3646</v>
      </c>
      <c r="C4754" s="170" t="s">
        <v>11</v>
      </c>
      <c r="D4754" s="170" t="s">
        <v>211</v>
      </c>
      <c r="E4754" s="170">
        <v>473</v>
      </c>
      <c r="F4754" s="170">
        <v>24</v>
      </c>
      <c r="G4754" s="171">
        <v>4</v>
      </c>
      <c r="H4754" s="170" t="s">
        <v>982</v>
      </c>
      <c r="I4754" s="171">
        <v>3.79</v>
      </c>
      <c r="J4754" s="169">
        <v>1</v>
      </c>
      <c r="K4754" s="154" cm="1">
        <f t="array" ref="K4754">ROUND(
IF(C4754="Beer",
SUM(LOOKUP(2,1/(SRP!$B$8:$B$10&lt;=E4754)/(SRP!$C$8:$C$10&gt;=E4754),SRP!$D$8:$D$10)*(G4754/100)*(E4754/1000)),
IF(C4754="Spirits",
SUM(LOOKUP(2,1/(SRP!$B$2:$B$7&lt;=E4754)/(SRP!$C$2:$C$7&gt;=E4754),SRP!$D$2:$D$7)*(G4754/100)*(E4754/1000)),
IF(AND(C4754="Wine",D4754="Fortified Wines"),
SUM(LOOKUP(2,1/(SRP!$B$26:$B$29&lt;=E4754)/(SRP!$C$26:$C$29&gt;=E4754),SRP!$D$26:$D$29)*(G4754/100)*(E4754/1000)),
IF(C4754="Wine",
SUM(LOOKUP(2,1/(SRP!$B$21:$B$25&lt;=E4754)/(SRP!$C$21:$C$25&gt;=E4754),SRP!$D$21:$D$25)*(G4754/100)*(E4754/1000)),
IF(AND(C4754="Ready to Drink",D4754="RTD-One Pour Cocktail&gt;7%&lt;=14.5"),
SUM(LOOKUP(2,1/(SRP!$B$16:$B$20&lt;=E4754)/(SRP!$C$16:$C$20&gt;=E4754),SRP!$D$16:$D$20)*(G4754/100)*(E4754/1000)),
IF(C4754="Ready to Drink",
SUM(LOOKUP(2,1/(SRP!$B$11:$B$15&lt;=E4754)/(SRP!$C$11:$C$15&gt;=E4754),SRP!$D$11:$D$15)*(G4754/100)*(E4754/1000)),
0)))))),2)</f>
        <v>1.48</v>
      </c>
      <c r="L4754" s="173" t="str">
        <f t="shared" si="74"/>
        <v>Beer473</v>
      </c>
      <c r="M4754" s="154">
        <f>VLOOKUP(L4754,'Slope %'!C:D,2,0)</f>
        <v>0.12</v>
      </c>
    </row>
    <row r="4755" spans="1:13" x14ac:dyDescent="0.25">
      <c r="A4755" s="169">
        <v>58427</v>
      </c>
      <c r="B4755" s="170" t="s">
        <v>3646</v>
      </c>
      <c r="C4755" s="170" t="s">
        <v>11</v>
      </c>
      <c r="D4755" s="170" t="s">
        <v>211</v>
      </c>
      <c r="E4755" s="170">
        <v>473</v>
      </c>
      <c r="F4755" s="170">
        <v>24</v>
      </c>
      <c r="G4755" s="171">
        <v>4</v>
      </c>
      <c r="H4755" s="170" t="s">
        <v>982</v>
      </c>
      <c r="I4755" s="171">
        <v>3.79</v>
      </c>
      <c r="J4755" s="169">
        <v>1</v>
      </c>
      <c r="K4755" s="154" cm="1">
        <f t="array" ref="K4755">ROUND(
IF(C4755="Beer",
SUM(LOOKUP(2,1/(SRP!$B$8:$B$10&lt;=E4755)/(SRP!$C$8:$C$10&gt;=E4755),SRP!$D$8:$D$10)*(G4755/100)*(E4755/1000)),
IF(C4755="Spirits",
SUM(LOOKUP(2,1/(SRP!$B$2:$B$7&lt;=E4755)/(SRP!$C$2:$C$7&gt;=E4755),SRP!$D$2:$D$7)*(G4755/100)*(E4755/1000)),
IF(AND(C4755="Wine",D4755="Fortified Wines"),
SUM(LOOKUP(2,1/(SRP!$B$26:$B$29&lt;=E4755)/(SRP!$C$26:$C$29&gt;=E4755),SRP!$D$26:$D$29)*(G4755/100)*(E4755/1000)),
IF(C4755="Wine",
SUM(LOOKUP(2,1/(SRP!$B$21:$B$25&lt;=E4755)/(SRP!$C$21:$C$25&gt;=E4755),SRP!$D$21:$D$25)*(G4755/100)*(E4755/1000)),
IF(AND(C4755="Ready to Drink",D4755="RTD-One Pour Cocktail&gt;7%&lt;=14.5"),
SUM(LOOKUP(2,1/(SRP!$B$16:$B$20&lt;=E4755)/(SRP!$C$16:$C$20&gt;=E4755),SRP!$D$16:$D$20)*(G4755/100)*(E4755/1000)),
IF(C4755="Ready to Drink",
SUM(LOOKUP(2,1/(SRP!$B$11:$B$15&lt;=E4755)/(SRP!$C$11:$C$15&gt;=E4755),SRP!$D$11:$D$15)*(G4755/100)*(E4755/1000)),
0)))))),2)</f>
        <v>1.48</v>
      </c>
      <c r="L4755" s="173" t="str">
        <f t="shared" si="74"/>
        <v>Beer473</v>
      </c>
      <c r="M4755" s="154">
        <f>VLOOKUP(L4755,'Slope %'!C:D,2,0)</f>
        <v>0.12</v>
      </c>
    </row>
    <row r="4756" spans="1:13" x14ac:dyDescent="0.25">
      <c r="A4756" s="169">
        <v>58449</v>
      </c>
      <c r="B4756" s="170" t="s">
        <v>3647</v>
      </c>
      <c r="C4756" s="170" t="s">
        <v>15</v>
      </c>
      <c r="D4756" s="170" t="s">
        <v>19</v>
      </c>
      <c r="E4756" s="170">
        <v>750</v>
      </c>
      <c r="F4756" s="170">
        <v>6</v>
      </c>
      <c r="G4756" s="171">
        <v>40</v>
      </c>
      <c r="H4756" s="170" t="s">
        <v>3146</v>
      </c>
      <c r="I4756" s="171">
        <v>37.99</v>
      </c>
      <c r="J4756" s="169">
        <v>1</v>
      </c>
      <c r="K4756" s="154" cm="1">
        <f t="array" ref="K4756">ROUND(
IF(C4756="Beer",
SUM(LOOKUP(2,1/(SRP!$B$8:$B$10&lt;=E4756)/(SRP!$C$8:$C$10&gt;=E4756),SRP!$D$8:$D$10)*(G4756/100)*(E4756/1000)),
IF(C4756="Spirits",
SUM(LOOKUP(2,1/(SRP!$B$2:$B$7&lt;=E4756)/(SRP!$C$2:$C$7&gt;=E4756),SRP!$D$2:$D$7)*(G4756/100)*(E4756/1000)),
IF(AND(C4756="Wine",D4756="Fortified Wines"),
SUM(LOOKUP(2,1/(SRP!$B$26:$B$29&lt;=E4756)/(SRP!$C$26:$C$29&gt;=E4756),SRP!$D$26:$D$29)*(G4756/100)*(E4756/1000)),
IF(C4756="Wine",
SUM(LOOKUP(2,1/(SRP!$B$21:$B$25&lt;=E4756)/(SRP!$C$21:$C$25&gt;=E4756),SRP!$D$21:$D$25)*(G4756/100)*(E4756/1000)),
IF(AND(C4756="Ready to Drink",D4756="RTD-One Pour Cocktail&gt;7%&lt;=14.5"),
SUM(LOOKUP(2,1/(SRP!$B$16:$B$20&lt;=E4756)/(SRP!$C$16:$C$20&gt;=E4756),SRP!$D$16:$D$20)*(G4756/100)*(E4756/1000)),
IF(C4756="Ready to Drink",
SUM(LOOKUP(2,1/(SRP!$B$11:$B$15&lt;=E4756)/(SRP!$C$11:$C$15&gt;=E4756),SRP!$D$11:$D$15)*(G4756/100)*(E4756/1000)),
0)))))),2)</f>
        <v>23.42</v>
      </c>
      <c r="L4756" s="173" t="str">
        <f t="shared" si="74"/>
        <v>Spirits750</v>
      </c>
      <c r="M4756" s="154">
        <f>VLOOKUP(L4756,'Slope %'!C:D,2,0)</f>
        <v>7.0000000000000007E-2</v>
      </c>
    </row>
    <row r="4757" spans="1:13" x14ac:dyDescent="0.25">
      <c r="A4757" s="169">
        <v>58453</v>
      </c>
      <c r="B4757" s="170" t="s">
        <v>3648</v>
      </c>
      <c r="C4757" s="170" t="s">
        <v>11</v>
      </c>
      <c r="D4757" s="170" t="s">
        <v>211</v>
      </c>
      <c r="E4757" s="170">
        <v>473</v>
      </c>
      <c r="F4757" s="170">
        <v>24</v>
      </c>
      <c r="G4757" s="171">
        <v>3.5</v>
      </c>
      <c r="H4757" s="170" t="s">
        <v>1324</v>
      </c>
      <c r="I4757" s="171">
        <v>4</v>
      </c>
      <c r="J4757" s="169">
        <v>1</v>
      </c>
      <c r="K4757" s="154" cm="1">
        <f t="array" ref="K4757">ROUND(
IF(C4757="Beer",
SUM(LOOKUP(2,1/(SRP!$B$8:$B$10&lt;=E4757)/(SRP!$C$8:$C$10&gt;=E4757),SRP!$D$8:$D$10)*(G4757/100)*(E4757/1000)),
IF(C4757="Spirits",
SUM(LOOKUP(2,1/(SRP!$B$2:$B$7&lt;=E4757)/(SRP!$C$2:$C$7&gt;=E4757),SRP!$D$2:$D$7)*(G4757/100)*(E4757/1000)),
IF(AND(C4757="Wine",D4757="Fortified Wines"),
SUM(LOOKUP(2,1/(SRP!$B$26:$B$29&lt;=E4757)/(SRP!$C$26:$C$29&gt;=E4757),SRP!$D$26:$D$29)*(G4757/100)*(E4757/1000)),
IF(C4757="Wine",
SUM(LOOKUP(2,1/(SRP!$B$21:$B$25&lt;=E4757)/(SRP!$C$21:$C$25&gt;=E4757),SRP!$D$21:$D$25)*(G4757/100)*(E4757/1000)),
IF(AND(C4757="Ready to Drink",D4757="RTD-One Pour Cocktail&gt;7%&lt;=14.5"),
SUM(LOOKUP(2,1/(SRP!$B$16:$B$20&lt;=E4757)/(SRP!$C$16:$C$20&gt;=E4757),SRP!$D$16:$D$20)*(G4757/100)*(E4757/1000)),
IF(C4757="Ready to Drink",
SUM(LOOKUP(2,1/(SRP!$B$11:$B$15&lt;=E4757)/(SRP!$C$11:$C$15&gt;=E4757),SRP!$D$11:$D$15)*(G4757/100)*(E4757/1000)),
0)))))),2)</f>
        <v>1.29</v>
      </c>
      <c r="L4757" s="173" t="str">
        <f t="shared" si="74"/>
        <v>Beer473</v>
      </c>
      <c r="M4757" s="154">
        <f>VLOOKUP(L4757,'Slope %'!C:D,2,0)</f>
        <v>0.12</v>
      </c>
    </row>
    <row r="4758" spans="1:13" x14ac:dyDescent="0.25">
      <c r="A4758" s="169">
        <v>58453</v>
      </c>
      <c r="B4758" s="170" t="s">
        <v>3648</v>
      </c>
      <c r="C4758" s="170" t="s">
        <v>11</v>
      </c>
      <c r="D4758" s="170" t="s">
        <v>211</v>
      </c>
      <c r="E4758" s="170">
        <v>473</v>
      </c>
      <c r="F4758" s="170">
        <v>24</v>
      </c>
      <c r="G4758" s="171">
        <v>3.5</v>
      </c>
      <c r="H4758" s="170" t="s">
        <v>1324</v>
      </c>
      <c r="I4758" s="171">
        <v>4</v>
      </c>
      <c r="J4758" s="169">
        <v>1</v>
      </c>
      <c r="K4758" s="154" cm="1">
        <f t="array" ref="K4758">ROUND(
IF(C4758="Beer",
SUM(LOOKUP(2,1/(SRP!$B$8:$B$10&lt;=E4758)/(SRP!$C$8:$C$10&gt;=E4758),SRP!$D$8:$D$10)*(G4758/100)*(E4758/1000)),
IF(C4758="Spirits",
SUM(LOOKUP(2,1/(SRP!$B$2:$B$7&lt;=E4758)/(SRP!$C$2:$C$7&gt;=E4758),SRP!$D$2:$D$7)*(G4758/100)*(E4758/1000)),
IF(AND(C4758="Wine",D4758="Fortified Wines"),
SUM(LOOKUP(2,1/(SRP!$B$26:$B$29&lt;=E4758)/(SRP!$C$26:$C$29&gt;=E4758),SRP!$D$26:$D$29)*(G4758/100)*(E4758/1000)),
IF(C4758="Wine",
SUM(LOOKUP(2,1/(SRP!$B$21:$B$25&lt;=E4758)/(SRP!$C$21:$C$25&gt;=E4758),SRP!$D$21:$D$25)*(G4758/100)*(E4758/1000)),
IF(AND(C4758="Ready to Drink",D4758="RTD-One Pour Cocktail&gt;7%&lt;=14.5"),
SUM(LOOKUP(2,1/(SRP!$B$16:$B$20&lt;=E4758)/(SRP!$C$16:$C$20&gt;=E4758),SRP!$D$16:$D$20)*(G4758/100)*(E4758/1000)),
IF(C4758="Ready to Drink",
SUM(LOOKUP(2,1/(SRP!$B$11:$B$15&lt;=E4758)/(SRP!$C$11:$C$15&gt;=E4758),SRP!$D$11:$D$15)*(G4758/100)*(E4758/1000)),
0)))))),2)</f>
        <v>1.29</v>
      </c>
      <c r="L4758" s="173" t="str">
        <f t="shared" si="74"/>
        <v>Beer473</v>
      </c>
      <c r="M4758" s="154">
        <f>VLOOKUP(L4758,'Slope %'!C:D,2,0)</f>
        <v>0.12</v>
      </c>
    </row>
    <row r="4759" spans="1:13" x14ac:dyDescent="0.25">
      <c r="A4759" s="169">
        <v>58459</v>
      </c>
      <c r="B4759" s="170" t="s">
        <v>3649</v>
      </c>
      <c r="C4759" s="170" t="s">
        <v>11</v>
      </c>
      <c r="D4759" s="170" t="s">
        <v>12</v>
      </c>
      <c r="E4759" s="170">
        <v>473</v>
      </c>
      <c r="F4759" s="170">
        <v>24</v>
      </c>
      <c r="G4759" s="171">
        <v>5</v>
      </c>
      <c r="H4759" s="170" t="s">
        <v>3341</v>
      </c>
      <c r="I4759" s="171">
        <v>5.55</v>
      </c>
      <c r="J4759" s="169">
        <v>1</v>
      </c>
      <c r="K4759" s="154" cm="1">
        <f t="array" ref="K4759">ROUND(
IF(C4759="Beer",
SUM(LOOKUP(2,1/(SRP!$B$8:$B$10&lt;=E4759)/(SRP!$C$8:$C$10&gt;=E4759),SRP!$D$8:$D$10)*(G4759/100)*(E4759/1000)),
IF(C4759="Spirits",
SUM(LOOKUP(2,1/(SRP!$B$2:$B$7&lt;=E4759)/(SRP!$C$2:$C$7&gt;=E4759),SRP!$D$2:$D$7)*(G4759/100)*(E4759/1000)),
IF(AND(C4759="Wine",D4759="Fortified Wines"),
SUM(LOOKUP(2,1/(SRP!$B$26:$B$29&lt;=E4759)/(SRP!$C$26:$C$29&gt;=E4759),SRP!$D$26:$D$29)*(G4759/100)*(E4759/1000)),
IF(C4759="Wine",
SUM(LOOKUP(2,1/(SRP!$B$21:$B$25&lt;=E4759)/(SRP!$C$21:$C$25&gt;=E4759),SRP!$D$21:$D$25)*(G4759/100)*(E4759/1000)),
IF(AND(C4759="Ready to Drink",D4759="RTD-One Pour Cocktail&gt;7%&lt;=14.5"),
SUM(LOOKUP(2,1/(SRP!$B$16:$B$20&lt;=E4759)/(SRP!$C$16:$C$20&gt;=E4759),SRP!$D$16:$D$20)*(G4759/100)*(E4759/1000)),
IF(C4759="Ready to Drink",
SUM(LOOKUP(2,1/(SRP!$B$11:$B$15&lt;=E4759)/(SRP!$C$11:$C$15&gt;=E4759),SRP!$D$11:$D$15)*(G4759/100)*(E4759/1000)),
0)))))),2)</f>
        <v>1.85</v>
      </c>
      <c r="L4759" s="173" t="str">
        <f t="shared" si="74"/>
        <v>Beer473</v>
      </c>
      <c r="M4759" s="154">
        <f>VLOOKUP(L4759,'Slope %'!C:D,2,0)</f>
        <v>0.12</v>
      </c>
    </row>
    <row r="4760" spans="1:13" x14ac:dyDescent="0.25">
      <c r="A4760" s="169">
        <v>58459</v>
      </c>
      <c r="B4760" s="170" t="s">
        <v>3649</v>
      </c>
      <c r="C4760" s="170" t="s">
        <v>11</v>
      </c>
      <c r="D4760" s="170" t="s">
        <v>12</v>
      </c>
      <c r="E4760" s="170">
        <v>473</v>
      </c>
      <c r="F4760" s="170">
        <v>24</v>
      </c>
      <c r="G4760" s="171">
        <v>5</v>
      </c>
      <c r="H4760" s="170" t="s">
        <v>3341</v>
      </c>
      <c r="I4760" s="171">
        <v>5.55</v>
      </c>
      <c r="J4760" s="169">
        <v>1</v>
      </c>
      <c r="K4760" s="154" cm="1">
        <f t="array" ref="K4760">ROUND(
IF(C4760="Beer",
SUM(LOOKUP(2,1/(SRP!$B$8:$B$10&lt;=E4760)/(SRP!$C$8:$C$10&gt;=E4760),SRP!$D$8:$D$10)*(G4760/100)*(E4760/1000)),
IF(C4760="Spirits",
SUM(LOOKUP(2,1/(SRP!$B$2:$B$7&lt;=E4760)/(SRP!$C$2:$C$7&gt;=E4760),SRP!$D$2:$D$7)*(G4760/100)*(E4760/1000)),
IF(AND(C4760="Wine",D4760="Fortified Wines"),
SUM(LOOKUP(2,1/(SRP!$B$26:$B$29&lt;=E4760)/(SRP!$C$26:$C$29&gt;=E4760),SRP!$D$26:$D$29)*(G4760/100)*(E4760/1000)),
IF(C4760="Wine",
SUM(LOOKUP(2,1/(SRP!$B$21:$B$25&lt;=E4760)/(SRP!$C$21:$C$25&gt;=E4760),SRP!$D$21:$D$25)*(G4760/100)*(E4760/1000)),
IF(AND(C4760="Ready to Drink",D4760="RTD-One Pour Cocktail&gt;7%&lt;=14.5"),
SUM(LOOKUP(2,1/(SRP!$B$16:$B$20&lt;=E4760)/(SRP!$C$16:$C$20&gt;=E4760),SRP!$D$16:$D$20)*(G4760/100)*(E4760/1000)),
IF(C4760="Ready to Drink",
SUM(LOOKUP(2,1/(SRP!$B$11:$B$15&lt;=E4760)/(SRP!$C$11:$C$15&gt;=E4760),SRP!$D$11:$D$15)*(G4760/100)*(E4760/1000)),
0)))))),2)</f>
        <v>1.85</v>
      </c>
      <c r="L4760" s="173" t="str">
        <f t="shared" si="74"/>
        <v>Beer473</v>
      </c>
      <c r="M4760" s="154">
        <f>VLOOKUP(L4760,'Slope %'!C:D,2,0)</f>
        <v>0.12</v>
      </c>
    </row>
    <row r="4761" spans="1:13" x14ac:dyDescent="0.25">
      <c r="A4761" s="169">
        <v>58486</v>
      </c>
      <c r="B4761" s="170" t="s">
        <v>3650</v>
      </c>
      <c r="C4761" s="170" t="s">
        <v>11</v>
      </c>
      <c r="D4761" s="170" t="s">
        <v>211</v>
      </c>
      <c r="E4761" s="170">
        <v>473</v>
      </c>
      <c r="F4761" s="170">
        <v>24</v>
      </c>
      <c r="G4761" s="171">
        <v>4</v>
      </c>
      <c r="H4761" s="170" t="s">
        <v>2850</v>
      </c>
      <c r="I4761" s="171">
        <v>3.9</v>
      </c>
      <c r="J4761" s="169">
        <v>1</v>
      </c>
      <c r="K4761" s="154" cm="1">
        <f t="array" ref="K4761">ROUND(
IF(C4761="Beer",
SUM(LOOKUP(2,1/(SRP!$B$8:$B$10&lt;=E4761)/(SRP!$C$8:$C$10&gt;=E4761),SRP!$D$8:$D$10)*(G4761/100)*(E4761/1000)),
IF(C4761="Spirits",
SUM(LOOKUP(2,1/(SRP!$B$2:$B$7&lt;=E4761)/(SRP!$C$2:$C$7&gt;=E4761),SRP!$D$2:$D$7)*(G4761/100)*(E4761/1000)),
IF(AND(C4761="Wine",D4761="Fortified Wines"),
SUM(LOOKUP(2,1/(SRP!$B$26:$B$29&lt;=E4761)/(SRP!$C$26:$C$29&gt;=E4761),SRP!$D$26:$D$29)*(G4761/100)*(E4761/1000)),
IF(C4761="Wine",
SUM(LOOKUP(2,1/(SRP!$B$21:$B$25&lt;=E4761)/(SRP!$C$21:$C$25&gt;=E4761),SRP!$D$21:$D$25)*(G4761/100)*(E4761/1000)),
IF(AND(C4761="Ready to Drink",D4761="RTD-One Pour Cocktail&gt;7%&lt;=14.5"),
SUM(LOOKUP(2,1/(SRP!$B$16:$B$20&lt;=E4761)/(SRP!$C$16:$C$20&gt;=E4761),SRP!$D$16:$D$20)*(G4761/100)*(E4761/1000)),
IF(C4761="Ready to Drink",
SUM(LOOKUP(2,1/(SRP!$B$11:$B$15&lt;=E4761)/(SRP!$C$11:$C$15&gt;=E4761),SRP!$D$11:$D$15)*(G4761/100)*(E4761/1000)),
0)))))),2)</f>
        <v>1.48</v>
      </c>
      <c r="L4761" s="173" t="str">
        <f t="shared" si="74"/>
        <v>Beer473</v>
      </c>
      <c r="M4761" s="154">
        <f>VLOOKUP(L4761,'Slope %'!C:D,2,0)</f>
        <v>0.12</v>
      </c>
    </row>
    <row r="4762" spans="1:13" x14ac:dyDescent="0.25">
      <c r="A4762" s="169">
        <v>58486</v>
      </c>
      <c r="B4762" s="170" t="s">
        <v>3650</v>
      </c>
      <c r="C4762" s="170" t="s">
        <v>11</v>
      </c>
      <c r="D4762" s="170" t="s">
        <v>211</v>
      </c>
      <c r="E4762" s="170">
        <v>473</v>
      </c>
      <c r="F4762" s="170">
        <v>24</v>
      </c>
      <c r="G4762" s="171">
        <v>4</v>
      </c>
      <c r="H4762" s="170" t="s">
        <v>2850</v>
      </c>
      <c r="I4762" s="171">
        <v>3.9</v>
      </c>
      <c r="J4762" s="169">
        <v>1</v>
      </c>
      <c r="K4762" s="154" cm="1">
        <f t="array" ref="K4762">ROUND(
IF(C4762="Beer",
SUM(LOOKUP(2,1/(SRP!$B$8:$B$10&lt;=E4762)/(SRP!$C$8:$C$10&gt;=E4762),SRP!$D$8:$D$10)*(G4762/100)*(E4762/1000)),
IF(C4762="Spirits",
SUM(LOOKUP(2,1/(SRP!$B$2:$B$7&lt;=E4762)/(SRP!$C$2:$C$7&gt;=E4762),SRP!$D$2:$D$7)*(G4762/100)*(E4762/1000)),
IF(AND(C4762="Wine",D4762="Fortified Wines"),
SUM(LOOKUP(2,1/(SRP!$B$26:$B$29&lt;=E4762)/(SRP!$C$26:$C$29&gt;=E4762),SRP!$D$26:$D$29)*(G4762/100)*(E4762/1000)),
IF(C4762="Wine",
SUM(LOOKUP(2,1/(SRP!$B$21:$B$25&lt;=E4762)/(SRP!$C$21:$C$25&gt;=E4762),SRP!$D$21:$D$25)*(G4762/100)*(E4762/1000)),
IF(AND(C4762="Ready to Drink",D4762="RTD-One Pour Cocktail&gt;7%&lt;=14.5"),
SUM(LOOKUP(2,1/(SRP!$B$16:$B$20&lt;=E4762)/(SRP!$C$16:$C$20&gt;=E4762),SRP!$D$16:$D$20)*(G4762/100)*(E4762/1000)),
IF(C4762="Ready to Drink",
SUM(LOOKUP(2,1/(SRP!$B$11:$B$15&lt;=E4762)/(SRP!$C$11:$C$15&gt;=E4762),SRP!$D$11:$D$15)*(G4762/100)*(E4762/1000)),
0)))))),2)</f>
        <v>1.48</v>
      </c>
      <c r="L4762" s="173" t="str">
        <f t="shared" si="74"/>
        <v>Beer473</v>
      </c>
      <c r="M4762" s="154">
        <f>VLOOKUP(L4762,'Slope %'!C:D,2,0)</f>
        <v>0.12</v>
      </c>
    </row>
    <row r="4763" spans="1:13" x14ac:dyDescent="0.25">
      <c r="A4763" s="169">
        <v>58487</v>
      </c>
      <c r="B4763" s="170" t="s">
        <v>3651</v>
      </c>
      <c r="C4763" s="170" t="s">
        <v>11</v>
      </c>
      <c r="D4763" s="170" t="s">
        <v>12</v>
      </c>
      <c r="E4763" s="170">
        <v>473</v>
      </c>
      <c r="F4763" s="170">
        <v>24</v>
      </c>
      <c r="G4763" s="171">
        <v>5</v>
      </c>
      <c r="H4763" s="170" t="s">
        <v>1457</v>
      </c>
      <c r="I4763" s="171">
        <v>4.09</v>
      </c>
      <c r="J4763" s="169">
        <v>1</v>
      </c>
      <c r="K4763" s="154" cm="1">
        <f t="array" ref="K4763">ROUND(
IF(C4763="Beer",
SUM(LOOKUP(2,1/(SRP!$B$8:$B$10&lt;=E4763)/(SRP!$C$8:$C$10&gt;=E4763),SRP!$D$8:$D$10)*(G4763/100)*(E4763/1000)),
IF(C4763="Spirits",
SUM(LOOKUP(2,1/(SRP!$B$2:$B$7&lt;=E4763)/(SRP!$C$2:$C$7&gt;=E4763),SRP!$D$2:$D$7)*(G4763/100)*(E4763/1000)),
IF(AND(C4763="Wine",D4763="Fortified Wines"),
SUM(LOOKUP(2,1/(SRP!$B$26:$B$29&lt;=E4763)/(SRP!$C$26:$C$29&gt;=E4763),SRP!$D$26:$D$29)*(G4763/100)*(E4763/1000)),
IF(C4763="Wine",
SUM(LOOKUP(2,1/(SRP!$B$21:$B$25&lt;=E4763)/(SRP!$C$21:$C$25&gt;=E4763),SRP!$D$21:$D$25)*(G4763/100)*(E4763/1000)),
IF(AND(C4763="Ready to Drink",D4763="RTD-One Pour Cocktail&gt;7%&lt;=14.5"),
SUM(LOOKUP(2,1/(SRP!$B$16:$B$20&lt;=E4763)/(SRP!$C$16:$C$20&gt;=E4763),SRP!$D$16:$D$20)*(G4763/100)*(E4763/1000)),
IF(C4763="Ready to Drink",
SUM(LOOKUP(2,1/(SRP!$B$11:$B$15&lt;=E4763)/(SRP!$C$11:$C$15&gt;=E4763),SRP!$D$11:$D$15)*(G4763/100)*(E4763/1000)),
0)))))),2)</f>
        <v>1.85</v>
      </c>
      <c r="L4763" s="173" t="str">
        <f t="shared" si="74"/>
        <v>Beer473</v>
      </c>
      <c r="M4763" s="154">
        <f>VLOOKUP(L4763,'Slope %'!C:D,2,0)</f>
        <v>0.12</v>
      </c>
    </row>
    <row r="4764" spans="1:13" x14ac:dyDescent="0.25">
      <c r="A4764" s="169">
        <v>58487</v>
      </c>
      <c r="B4764" s="170" t="s">
        <v>3651</v>
      </c>
      <c r="C4764" s="170" t="s">
        <v>11</v>
      </c>
      <c r="D4764" s="170" t="s">
        <v>12</v>
      </c>
      <c r="E4764" s="170">
        <v>473</v>
      </c>
      <c r="F4764" s="170">
        <v>24</v>
      </c>
      <c r="G4764" s="171">
        <v>5</v>
      </c>
      <c r="H4764" s="170" t="s">
        <v>1457</v>
      </c>
      <c r="I4764" s="171">
        <v>4.09</v>
      </c>
      <c r="J4764" s="169">
        <v>1</v>
      </c>
      <c r="K4764" s="154" cm="1">
        <f t="array" ref="K4764">ROUND(
IF(C4764="Beer",
SUM(LOOKUP(2,1/(SRP!$B$8:$B$10&lt;=E4764)/(SRP!$C$8:$C$10&gt;=E4764),SRP!$D$8:$D$10)*(G4764/100)*(E4764/1000)),
IF(C4764="Spirits",
SUM(LOOKUP(2,1/(SRP!$B$2:$B$7&lt;=E4764)/(SRP!$C$2:$C$7&gt;=E4764),SRP!$D$2:$D$7)*(G4764/100)*(E4764/1000)),
IF(AND(C4764="Wine",D4764="Fortified Wines"),
SUM(LOOKUP(2,1/(SRP!$B$26:$B$29&lt;=E4764)/(SRP!$C$26:$C$29&gt;=E4764),SRP!$D$26:$D$29)*(G4764/100)*(E4764/1000)),
IF(C4764="Wine",
SUM(LOOKUP(2,1/(SRP!$B$21:$B$25&lt;=E4764)/(SRP!$C$21:$C$25&gt;=E4764),SRP!$D$21:$D$25)*(G4764/100)*(E4764/1000)),
IF(AND(C4764="Ready to Drink",D4764="RTD-One Pour Cocktail&gt;7%&lt;=14.5"),
SUM(LOOKUP(2,1/(SRP!$B$16:$B$20&lt;=E4764)/(SRP!$C$16:$C$20&gt;=E4764),SRP!$D$16:$D$20)*(G4764/100)*(E4764/1000)),
IF(C4764="Ready to Drink",
SUM(LOOKUP(2,1/(SRP!$B$11:$B$15&lt;=E4764)/(SRP!$C$11:$C$15&gt;=E4764),SRP!$D$11:$D$15)*(G4764/100)*(E4764/1000)),
0)))))),2)</f>
        <v>1.85</v>
      </c>
      <c r="L4764" s="173" t="str">
        <f t="shared" si="74"/>
        <v>Beer473</v>
      </c>
      <c r="M4764" s="154">
        <f>VLOOKUP(L4764,'Slope %'!C:D,2,0)</f>
        <v>0.12</v>
      </c>
    </row>
    <row r="4765" spans="1:13" x14ac:dyDescent="0.25">
      <c r="A4765" s="169">
        <v>58488</v>
      </c>
      <c r="B4765" s="170" t="s">
        <v>3652</v>
      </c>
      <c r="C4765" s="170" t="s">
        <v>24</v>
      </c>
      <c r="D4765" s="170" t="s">
        <v>34</v>
      </c>
      <c r="E4765" s="170">
        <v>750</v>
      </c>
      <c r="F4765" s="170">
        <v>6</v>
      </c>
      <c r="G4765" s="171">
        <v>15</v>
      </c>
      <c r="H4765" s="170" t="s">
        <v>1511</v>
      </c>
      <c r="I4765" s="171">
        <v>19.95</v>
      </c>
      <c r="J4765" s="169">
        <v>1</v>
      </c>
      <c r="K4765" s="154" cm="1">
        <f t="array" ref="K4765">ROUND(
IF(C4765="Beer",
SUM(LOOKUP(2,1/(SRP!$B$8:$B$10&lt;=E4765)/(SRP!$C$8:$C$10&gt;=E4765),SRP!$D$8:$D$10)*(G4765/100)*(E4765/1000)),
IF(C4765="Spirits",
SUM(LOOKUP(2,1/(SRP!$B$2:$B$7&lt;=E4765)/(SRP!$C$2:$C$7&gt;=E4765),SRP!$D$2:$D$7)*(G4765/100)*(E4765/1000)),
IF(AND(C4765="Wine",D4765="Fortified Wines"),
SUM(LOOKUP(2,1/(SRP!$B$26:$B$29&lt;=E4765)/(SRP!$C$26:$C$29&gt;=E4765),SRP!$D$26:$D$29)*(G4765/100)*(E4765/1000)),
IF(C4765="Wine",
SUM(LOOKUP(2,1/(SRP!$B$21:$B$25&lt;=E4765)/(SRP!$C$21:$C$25&gt;=E4765),SRP!$D$21:$D$25)*(G4765/100)*(E4765/1000)),
IF(AND(C4765="Ready to Drink",D4765="RTD-One Pour Cocktail&gt;7%&lt;=14.5"),
SUM(LOOKUP(2,1/(SRP!$B$16:$B$20&lt;=E4765)/(SRP!$C$16:$C$20&gt;=E4765),SRP!$D$16:$D$20)*(G4765/100)*(E4765/1000)),
IF(C4765="Ready to Drink",
SUM(LOOKUP(2,1/(SRP!$B$11:$B$15&lt;=E4765)/(SRP!$C$11:$C$15&gt;=E4765),SRP!$D$11:$D$15)*(G4765/100)*(E4765/1000)),
0)))))),2)</f>
        <v>8.7799999999999994</v>
      </c>
      <c r="L4765" s="173" t="str">
        <f t="shared" si="74"/>
        <v>Wine750</v>
      </c>
      <c r="M4765" s="154">
        <f>VLOOKUP(L4765,'Slope %'!C:D,2,0)</f>
        <v>0.1</v>
      </c>
    </row>
    <row r="4766" spans="1:13" x14ac:dyDescent="0.25">
      <c r="A4766" s="169">
        <v>58507</v>
      </c>
      <c r="B4766" s="170" t="s">
        <v>3653</v>
      </c>
      <c r="C4766" s="170" t="s">
        <v>24</v>
      </c>
      <c r="D4766" s="170" t="s">
        <v>38</v>
      </c>
      <c r="E4766" s="170">
        <v>750</v>
      </c>
      <c r="F4766" s="170">
        <v>12</v>
      </c>
      <c r="G4766" s="171">
        <v>13</v>
      </c>
      <c r="H4766" s="170" t="s">
        <v>378</v>
      </c>
      <c r="I4766" s="171">
        <v>18.989999999999998</v>
      </c>
      <c r="J4766" s="169">
        <v>1</v>
      </c>
      <c r="K4766" s="154" cm="1">
        <f t="array" ref="K4766">ROUND(
IF(C4766="Beer",
SUM(LOOKUP(2,1/(SRP!$B$8:$B$10&lt;=E4766)/(SRP!$C$8:$C$10&gt;=E4766),SRP!$D$8:$D$10)*(G4766/100)*(E4766/1000)),
IF(C4766="Spirits",
SUM(LOOKUP(2,1/(SRP!$B$2:$B$7&lt;=E4766)/(SRP!$C$2:$C$7&gt;=E4766),SRP!$D$2:$D$7)*(G4766/100)*(E4766/1000)),
IF(AND(C4766="Wine",D4766="Fortified Wines"),
SUM(LOOKUP(2,1/(SRP!$B$26:$B$29&lt;=E4766)/(SRP!$C$26:$C$29&gt;=E4766),SRP!$D$26:$D$29)*(G4766/100)*(E4766/1000)),
IF(C4766="Wine",
SUM(LOOKUP(2,1/(SRP!$B$21:$B$25&lt;=E4766)/(SRP!$C$21:$C$25&gt;=E4766),SRP!$D$21:$D$25)*(G4766/100)*(E4766/1000)),
IF(AND(C4766="Ready to Drink",D4766="RTD-One Pour Cocktail&gt;7%&lt;=14.5"),
SUM(LOOKUP(2,1/(SRP!$B$16:$B$20&lt;=E4766)/(SRP!$C$16:$C$20&gt;=E4766),SRP!$D$16:$D$20)*(G4766/100)*(E4766/1000)),
IF(C4766="Ready to Drink",
SUM(LOOKUP(2,1/(SRP!$B$11:$B$15&lt;=E4766)/(SRP!$C$11:$C$15&gt;=E4766),SRP!$D$11:$D$15)*(G4766/100)*(E4766/1000)),
0)))))),2)</f>
        <v>7.61</v>
      </c>
      <c r="L4766" s="173" t="str">
        <f t="shared" si="74"/>
        <v>Wine750</v>
      </c>
      <c r="M4766" s="154">
        <f>VLOOKUP(L4766,'Slope %'!C:D,2,0)</f>
        <v>0.1</v>
      </c>
    </row>
    <row r="4767" spans="1:13" x14ac:dyDescent="0.25">
      <c r="A4767" s="169">
        <v>58508</v>
      </c>
      <c r="B4767" s="170" t="s">
        <v>3654</v>
      </c>
      <c r="C4767" s="170" t="s">
        <v>11</v>
      </c>
      <c r="D4767" s="170" t="s">
        <v>303</v>
      </c>
      <c r="E4767" s="170">
        <v>473</v>
      </c>
      <c r="F4767" s="170">
        <v>24</v>
      </c>
      <c r="G4767" s="171">
        <v>6.5</v>
      </c>
      <c r="H4767" s="170" t="s">
        <v>1662</v>
      </c>
      <c r="I4767" s="171">
        <v>4.5</v>
      </c>
      <c r="J4767" s="169">
        <v>1</v>
      </c>
      <c r="K4767" s="154" cm="1">
        <f t="array" ref="K4767">ROUND(
IF(C4767="Beer",
SUM(LOOKUP(2,1/(SRP!$B$8:$B$10&lt;=E4767)/(SRP!$C$8:$C$10&gt;=E4767),SRP!$D$8:$D$10)*(G4767/100)*(E4767/1000)),
IF(C4767="Spirits",
SUM(LOOKUP(2,1/(SRP!$B$2:$B$7&lt;=E4767)/(SRP!$C$2:$C$7&gt;=E4767),SRP!$D$2:$D$7)*(G4767/100)*(E4767/1000)),
IF(AND(C4767="Wine",D4767="Fortified Wines"),
SUM(LOOKUP(2,1/(SRP!$B$26:$B$29&lt;=E4767)/(SRP!$C$26:$C$29&gt;=E4767),SRP!$D$26:$D$29)*(G4767/100)*(E4767/1000)),
IF(C4767="Wine",
SUM(LOOKUP(2,1/(SRP!$B$21:$B$25&lt;=E4767)/(SRP!$C$21:$C$25&gt;=E4767),SRP!$D$21:$D$25)*(G4767/100)*(E4767/1000)),
IF(AND(C4767="Ready to Drink",D4767="RTD-One Pour Cocktail&gt;7%&lt;=14.5"),
SUM(LOOKUP(2,1/(SRP!$B$16:$B$20&lt;=E4767)/(SRP!$C$16:$C$20&gt;=E4767),SRP!$D$16:$D$20)*(G4767/100)*(E4767/1000)),
IF(C4767="Ready to Drink",
SUM(LOOKUP(2,1/(SRP!$B$11:$B$15&lt;=E4767)/(SRP!$C$11:$C$15&gt;=E4767),SRP!$D$11:$D$15)*(G4767/100)*(E4767/1000)),
0)))))),2)</f>
        <v>2.4</v>
      </c>
      <c r="L4767" s="173" t="str">
        <f t="shared" si="74"/>
        <v>Beer473</v>
      </c>
      <c r="M4767" s="154">
        <f>VLOOKUP(L4767,'Slope %'!C:D,2,0)</f>
        <v>0.12</v>
      </c>
    </row>
    <row r="4768" spans="1:13" x14ac:dyDescent="0.25">
      <c r="A4768" s="169">
        <v>58508</v>
      </c>
      <c r="B4768" s="170" t="s">
        <v>3654</v>
      </c>
      <c r="C4768" s="170" t="s">
        <v>11</v>
      </c>
      <c r="D4768" s="170" t="s">
        <v>303</v>
      </c>
      <c r="E4768" s="170">
        <v>473</v>
      </c>
      <c r="F4768" s="170">
        <v>24</v>
      </c>
      <c r="G4768" s="171">
        <v>6.5</v>
      </c>
      <c r="H4768" s="170" t="s">
        <v>1662</v>
      </c>
      <c r="I4768" s="171">
        <v>4.5</v>
      </c>
      <c r="J4768" s="169">
        <v>1</v>
      </c>
      <c r="K4768" s="154" cm="1">
        <f t="array" ref="K4768">ROUND(
IF(C4768="Beer",
SUM(LOOKUP(2,1/(SRP!$B$8:$B$10&lt;=E4768)/(SRP!$C$8:$C$10&gt;=E4768),SRP!$D$8:$D$10)*(G4768/100)*(E4768/1000)),
IF(C4768="Spirits",
SUM(LOOKUP(2,1/(SRP!$B$2:$B$7&lt;=E4768)/(SRP!$C$2:$C$7&gt;=E4768),SRP!$D$2:$D$7)*(G4768/100)*(E4768/1000)),
IF(AND(C4768="Wine",D4768="Fortified Wines"),
SUM(LOOKUP(2,1/(SRP!$B$26:$B$29&lt;=E4768)/(SRP!$C$26:$C$29&gt;=E4768),SRP!$D$26:$D$29)*(G4768/100)*(E4768/1000)),
IF(C4768="Wine",
SUM(LOOKUP(2,1/(SRP!$B$21:$B$25&lt;=E4768)/(SRP!$C$21:$C$25&gt;=E4768),SRP!$D$21:$D$25)*(G4768/100)*(E4768/1000)),
IF(AND(C4768="Ready to Drink",D4768="RTD-One Pour Cocktail&gt;7%&lt;=14.5"),
SUM(LOOKUP(2,1/(SRP!$B$16:$B$20&lt;=E4768)/(SRP!$C$16:$C$20&gt;=E4768),SRP!$D$16:$D$20)*(G4768/100)*(E4768/1000)),
IF(C4768="Ready to Drink",
SUM(LOOKUP(2,1/(SRP!$B$11:$B$15&lt;=E4768)/(SRP!$C$11:$C$15&gt;=E4768),SRP!$D$11:$D$15)*(G4768/100)*(E4768/1000)),
0)))))),2)</f>
        <v>2.4</v>
      </c>
      <c r="L4768" s="173" t="str">
        <f t="shared" si="74"/>
        <v>Beer473</v>
      </c>
      <c r="M4768" s="154">
        <f>VLOOKUP(L4768,'Slope %'!C:D,2,0)</f>
        <v>0.12</v>
      </c>
    </row>
    <row r="4769" spans="1:13" x14ac:dyDescent="0.25">
      <c r="A4769" s="169">
        <v>58509</v>
      </c>
      <c r="B4769" s="170" t="s">
        <v>3655</v>
      </c>
      <c r="C4769" s="170" t="s">
        <v>24</v>
      </c>
      <c r="D4769" s="170" t="s">
        <v>611</v>
      </c>
      <c r="E4769" s="170">
        <v>750</v>
      </c>
      <c r="F4769" s="170">
        <v>12</v>
      </c>
      <c r="G4769" s="171">
        <v>13</v>
      </c>
      <c r="H4769" s="170" t="s">
        <v>47</v>
      </c>
      <c r="I4769" s="171">
        <v>14.99</v>
      </c>
      <c r="J4769" s="169">
        <v>1</v>
      </c>
      <c r="K4769" s="154" cm="1">
        <f t="array" ref="K4769">ROUND(
IF(C4769="Beer",
SUM(LOOKUP(2,1/(SRP!$B$8:$B$10&lt;=E4769)/(SRP!$C$8:$C$10&gt;=E4769),SRP!$D$8:$D$10)*(G4769/100)*(E4769/1000)),
IF(C4769="Spirits",
SUM(LOOKUP(2,1/(SRP!$B$2:$B$7&lt;=E4769)/(SRP!$C$2:$C$7&gt;=E4769),SRP!$D$2:$D$7)*(G4769/100)*(E4769/1000)),
IF(AND(C4769="Wine",D4769="Fortified Wines"),
SUM(LOOKUP(2,1/(SRP!$B$26:$B$29&lt;=E4769)/(SRP!$C$26:$C$29&gt;=E4769),SRP!$D$26:$D$29)*(G4769/100)*(E4769/1000)),
IF(C4769="Wine",
SUM(LOOKUP(2,1/(SRP!$B$21:$B$25&lt;=E4769)/(SRP!$C$21:$C$25&gt;=E4769),SRP!$D$21:$D$25)*(G4769/100)*(E4769/1000)),
IF(AND(C4769="Ready to Drink",D4769="RTD-One Pour Cocktail&gt;7%&lt;=14.5"),
SUM(LOOKUP(2,1/(SRP!$B$16:$B$20&lt;=E4769)/(SRP!$C$16:$C$20&gt;=E4769),SRP!$D$16:$D$20)*(G4769/100)*(E4769/1000)),
IF(C4769="Ready to Drink",
SUM(LOOKUP(2,1/(SRP!$B$11:$B$15&lt;=E4769)/(SRP!$C$11:$C$15&gt;=E4769),SRP!$D$11:$D$15)*(G4769/100)*(E4769/1000)),
0)))))),2)</f>
        <v>7.61</v>
      </c>
      <c r="L4769" s="173" t="str">
        <f t="shared" si="74"/>
        <v>Wine750</v>
      </c>
      <c r="M4769" s="154">
        <f>VLOOKUP(L4769,'Slope %'!C:D,2,0)</f>
        <v>0.1</v>
      </c>
    </row>
    <row r="4770" spans="1:13" x14ac:dyDescent="0.25">
      <c r="A4770" s="169">
        <v>58510</v>
      </c>
      <c r="B4770" s="170" t="s">
        <v>3656</v>
      </c>
      <c r="C4770" s="170" t="s">
        <v>24</v>
      </c>
      <c r="D4770" s="170" t="s">
        <v>34</v>
      </c>
      <c r="E4770" s="170">
        <v>750</v>
      </c>
      <c r="F4770" s="170">
        <v>12</v>
      </c>
      <c r="G4770" s="171">
        <v>14.5</v>
      </c>
      <c r="H4770" s="170" t="s">
        <v>2361</v>
      </c>
      <c r="I4770" s="171">
        <v>18.989999999999998</v>
      </c>
      <c r="J4770" s="169">
        <v>1</v>
      </c>
      <c r="K4770" s="154" cm="1">
        <f t="array" ref="K4770">ROUND(
IF(C4770="Beer",
SUM(LOOKUP(2,1/(SRP!$B$8:$B$10&lt;=E4770)/(SRP!$C$8:$C$10&gt;=E4770),SRP!$D$8:$D$10)*(G4770/100)*(E4770/1000)),
IF(C4770="Spirits",
SUM(LOOKUP(2,1/(SRP!$B$2:$B$7&lt;=E4770)/(SRP!$C$2:$C$7&gt;=E4770),SRP!$D$2:$D$7)*(G4770/100)*(E4770/1000)),
IF(AND(C4770="Wine",D4770="Fortified Wines"),
SUM(LOOKUP(2,1/(SRP!$B$26:$B$29&lt;=E4770)/(SRP!$C$26:$C$29&gt;=E4770),SRP!$D$26:$D$29)*(G4770/100)*(E4770/1000)),
IF(C4770="Wine",
SUM(LOOKUP(2,1/(SRP!$B$21:$B$25&lt;=E4770)/(SRP!$C$21:$C$25&gt;=E4770),SRP!$D$21:$D$25)*(G4770/100)*(E4770/1000)),
IF(AND(C4770="Ready to Drink",D4770="RTD-One Pour Cocktail&gt;7%&lt;=14.5"),
SUM(LOOKUP(2,1/(SRP!$B$16:$B$20&lt;=E4770)/(SRP!$C$16:$C$20&gt;=E4770),SRP!$D$16:$D$20)*(G4770/100)*(E4770/1000)),
IF(C4770="Ready to Drink",
SUM(LOOKUP(2,1/(SRP!$B$11:$B$15&lt;=E4770)/(SRP!$C$11:$C$15&gt;=E4770),SRP!$D$11:$D$15)*(G4770/100)*(E4770/1000)),
0)))))),2)</f>
        <v>8.49</v>
      </c>
      <c r="L4770" s="173" t="str">
        <f t="shared" si="74"/>
        <v>Wine750</v>
      </c>
      <c r="M4770" s="154">
        <f>VLOOKUP(L4770,'Slope %'!C:D,2,0)</f>
        <v>0.1</v>
      </c>
    </row>
    <row r="4771" spans="1:13" x14ac:dyDescent="0.25">
      <c r="A4771" s="169">
        <v>58557</v>
      </c>
      <c r="B4771" s="170" t="s">
        <v>3657</v>
      </c>
      <c r="C4771" s="170" t="s">
        <v>11</v>
      </c>
      <c r="D4771" s="170" t="s">
        <v>12</v>
      </c>
      <c r="E4771" s="170">
        <v>1892</v>
      </c>
      <c r="F4771" s="170">
        <v>6</v>
      </c>
      <c r="G4771" s="171">
        <v>5</v>
      </c>
      <c r="H4771" s="170" t="s">
        <v>54</v>
      </c>
      <c r="I4771" s="171">
        <v>15.19</v>
      </c>
      <c r="J4771" s="169">
        <v>4</v>
      </c>
      <c r="K4771" s="154" cm="1">
        <f t="array" ref="K4771">ROUND(
IF(C4771="Beer",
SUM(LOOKUP(2,1/(SRP!$B$8:$B$10&lt;=E4771)/(SRP!$C$8:$C$10&gt;=E4771),SRP!$D$8:$D$10)*(G4771/100)*(E4771/1000)),
IF(C4771="Spirits",
SUM(LOOKUP(2,1/(SRP!$B$2:$B$7&lt;=E4771)/(SRP!$C$2:$C$7&gt;=E4771),SRP!$D$2:$D$7)*(G4771/100)*(E4771/1000)),
IF(AND(C4771="Wine",D4771="Fortified Wines"),
SUM(LOOKUP(2,1/(SRP!$B$26:$B$29&lt;=E4771)/(SRP!$C$26:$C$29&gt;=E4771),SRP!$D$26:$D$29)*(G4771/100)*(E4771/1000)),
IF(C4771="Wine",
SUM(LOOKUP(2,1/(SRP!$B$21:$B$25&lt;=E4771)/(SRP!$C$21:$C$25&gt;=E4771),SRP!$D$21:$D$25)*(G4771/100)*(E4771/1000)),
IF(AND(C4771="Ready to Drink",D4771="RTD-One Pour Cocktail&gt;7%&lt;=14.5"),
SUM(LOOKUP(2,1/(SRP!$B$16:$B$20&lt;=E4771)/(SRP!$C$16:$C$20&gt;=E4771),SRP!$D$16:$D$20)*(G4771/100)*(E4771/1000)),
IF(C4771="Ready to Drink",
SUM(LOOKUP(2,1/(SRP!$B$11:$B$15&lt;=E4771)/(SRP!$C$11:$C$15&gt;=E4771),SRP!$D$11:$D$15)*(G4771/100)*(E4771/1000)),
0)))))),2)</f>
        <v>7.39</v>
      </c>
      <c r="L4771" s="173" t="str">
        <f t="shared" si="74"/>
        <v>Beer1892</v>
      </c>
      <c r="M4771" s="154">
        <f>VLOOKUP(L4771,'Slope %'!C:D,2,0)</f>
        <v>0.1</v>
      </c>
    </row>
    <row r="4772" spans="1:13" x14ac:dyDescent="0.25">
      <c r="A4772" s="169">
        <v>58557</v>
      </c>
      <c r="B4772" s="170" t="s">
        <v>3657</v>
      </c>
      <c r="C4772" s="170" t="s">
        <v>11</v>
      </c>
      <c r="D4772" s="170" t="s">
        <v>12</v>
      </c>
      <c r="E4772" s="170">
        <v>1892</v>
      </c>
      <c r="F4772" s="170">
        <v>6</v>
      </c>
      <c r="G4772" s="171">
        <v>5</v>
      </c>
      <c r="H4772" s="170" t="s">
        <v>54</v>
      </c>
      <c r="I4772" s="171">
        <v>15.19</v>
      </c>
      <c r="J4772" s="169">
        <v>4</v>
      </c>
      <c r="K4772" s="154" cm="1">
        <f t="array" ref="K4772">ROUND(
IF(C4772="Beer",
SUM(LOOKUP(2,1/(SRP!$B$8:$B$10&lt;=E4772)/(SRP!$C$8:$C$10&gt;=E4772),SRP!$D$8:$D$10)*(G4772/100)*(E4772/1000)),
IF(C4772="Spirits",
SUM(LOOKUP(2,1/(SRP!$B$2:$B$7&lt;=E4772)/(SRP!$C$2:$C$7&gt;=E4772),SRP!$D$2:$D$7)*(G4772/100)*(E4772/1000)),
IF(AND(C4772="Wine",D4772="Fortified Wines"),
SUM(LOOKUP(2,1/(SRP!$B$26:$B$29&lt;=E4772)/(SRP!$C$26:$C$29&gt;=E4772),SRP!$D$26:$D$29)*(G4772/100)*(E4772/1000)),
IF(C4772="Wine",
SUM(LOOKUP(2,1/(SRP!$B$21:$B$25&lt;=E4772)/(SRP!$C$21:$C$25&gt;=E4772),SRP!$D$21:$D$25)*(G4772/100)*(E4772/1000)),
IF(AND(C4772="Ready to Drink",D4772="RTD-One Pour Cocktail&gt;7%&lt;=14.5"),
SUM(LOOKUP(2,1/(SRP!$B$16:$B$20&lt;=E4772)/(SRP!$C$16:$C$20&gt;=E4772),SRP!$D$16:$D$20)*(G4772/100)*(E4772/1000)),
IF(C4772="Ready to Drink",
SUM(LOOKUP(2,1/(SRP!$B$11:$B$15&lt;=E4772)/(SRP!$C$11:$C$15&gt;=E4772),SRP!$D$11:$D$15)*(G4772/100)*(E4772/1000)),
0)))))),2)</f>
        <v>7.39</v>
      </c>
      <c r="L4772" s="173" t="str">
        <f t="shared" si="74"/>
        <v>Beer1892</v>
      </c>
      <c r="M4772" s="154">
        <f>VLOOKUP(L4772,'Slope %'!C:D,2,0)</f>
        <v>0.1</v>
      </c>
    </row>
    <row r="4773" spans="1:13" x14ac:dyDescent="0.25">
      <c r="A4773" s="169">
        <v>58560</v>
      </c>
      <c r="B4773" s="170" t="s">
        <v>3658</v>
      </c>
      <c r="C4773" s="170" t="s">
        <v>263</v>
      </c>
      <c r="D4773" s="170" t="s">
        <v>909</v>
      </c>
      <c r="E4773" s="170">
        <v>750</v>
      </c>
      <c r="F4773" s="170">
        <v>12</v>
      </c>
      <c r="G4773" s="171">
        <v>7</v>
      </c>
      <c r="H4773" s="170" t="s">
        <v>2655</v>
      </c>
      <c r="I4773" s="171">
        <v>16.989999999999998</v>
      </c>
      <c r="J4773" s="169">
        <v>1</v>
      </c>
      <c r="K4773" s="154" cm="1">
        <f t="array" ref="K4773">ROUND(
IF(C4773="Beer",
SUM(LOOKUP(2,1/(SRP!$B$8:$B$10&lt;=E4773)/(SRP!$C$8:$C$10&gt;=E4773),SRP!$D$8:$D$10)*(G4773/100)*(E4773/1000)),
IF(C4773="Spirits",
SUM(LOOKUP(2,1/(SRP!$B$2:$B$7&lt;=E4773)/(SRP!$C$2:$C$7&gt;=E4773),SRP!$D$2:$D$7)*(G4773/100)*(E4773/1000)),
IF(AND(C4773="Wine",D4773="Fortified Wines"),
SUM(LOOKUP(2,1/(SRP!$B$26:$B$29&lt;=E4773)/(SRP!$C$26:$C$29&gt;=E4773),SRP!$D$26:$D$29)*(G4773/100)*(E4773/1000)),
IF(C4773="Wine",
SUM(LOOKUP(2,1/(SRP!$B$21:$B$25&lt;=E4773)/(SRP!$C$21:$C$25&gt;=E4773),SRP!$D$21:$D$25)*(G4773/100)*(E4773/1000)),
IF(AND(C4773="Ready to Drink",D4773="RTD-One Pour Cocktail&gt;7%&lt;=14.5"),
SUM(LOOKUP(2,1/(SRP!$B$16:$B$20&lt;=E4773)/(SRP!$C$16:$C$20&gt;=E4773),SRP!$D$16:$D$20)*(G4773/100)*(E4773/1000)),
IF(C4773="Ready to Drink",
SUM(LOOKUP(2,1/(SRP!$B$11:$B$15&lt;=E4773)/(SRP!$C$11:$C$15&gt;=E4773),SRP!$D$11:$D$15)*(G4773/100)*(E4773/1000)),
0)))))),2)</f>
        <v>4.0999999999999996</v>
      </c>
      <c r="L4773" s="173" t="str">
        <f t="shared" si="74"/>
        <v>Ready to Drink750</v>
      </c>
      <c r="M4773" s="154">
        <f>VLOOKUP(L4773,'Slope %'!C:D,2,0)</f>
        <v>0.12</v>
      </c>
    </row>
    <row r="4774" spans="1:13" x14ac:dyDescent="0.25">
      <c r="A4774" s="169">
        <v>58560</v>
      </c>
      <c r="B4774" s="170" t="s">
        <v>3658</v>
      </c>
      <c r="C4774" s="170" t="s">
        <v>263</v>
      </c>
      <c r="D4774" s="170" t="s">
        <v>909</v>
      </c>
      <c r="E4774" s="170">
        <v>750</v>
      </c>
      <c r="F4774" s="170">
        <v>12</v>
      </c>
      <c r="G4774" s="171">
        <v>7</v>
      </c>
      <c r="H4774" s="170" t="s">
        <v>2364</v>
      </c>
      <c r="I4774" s="171">
        <v>16.989999999999998</v>
      </c>
      <c r="J4774" s="169">
        <v>1</v>
      </c>
      <c r="K4774" s="154" cm="1">
        <f t="array" ref="K4774">ROUND(
IF(C4774="Beer",
SUM(LOOKUP(2,1/(SRP!$B$8:$B$10&lt;=E4774)/(SRP!$C$8:$C$10&gt;=E4774),SRP!$D$8:$D$10)*(G4774/100)*(E4774/1000)),
IF(C4774="Spirits",
SUM(LOOKUP(2,1/(SRP!$B$2:$B$7&lt;=E4774)/(SRP!$C$2:$C$7&gt;=E4774),SRP!$D$2:$D$7)*(G4774/100)*(E4774/1000)),
IF(AND(C4774="Wine",D4774="Fortified Wines"),
SUM(LOOKUP(2,1/(SRP!$B$26:$B$29&lt;=E4774)/(SRP!$C$26:$C$29&gt;=E4774),SRP!$D$26:$D$29)*(G4774/100)*(E4774/1000)),
IF(C4774="Wine",
SUM(LOOKUP(2,1/(SRP!$B$21:$B$25&lt;=E4774)/(SRP!$C$21:$C$25&gt;=E4774),SRP!$D$21:$D$25)*(G4774/100)*(E4774/1000)),
IF(AND(C4774="Ready to Drink",D4774="RTD-One Pour Cocktail&gt;7%&lt;=14.5"),
SUM(LOOKUP(2,1/(SRP!$B$16:$B$20&lt;=E4774)/(SRP!$C$16:$C$20&gt;=E4774),SRP!$D$16:$D$20)*(G4774/100)*(E4774/1000)),
IF(C4774="Ready to Drink",
SUM(LOOKUP(2,1/(SRP!$B$11:$B$15&lt;=E4774)/(SRP!$C$11:$C$15&gt;=E4774),SRP!$D$11:$D$15)*(G4774/100)*(E4774/1000)),
0)))))),2)</f>
        <v>4.0999999999999996</v>
      </c>
      <c r="L4774" s="173" t="str">
        <f t="shared" si="74"/>
        <v>Ready to Drink750</v>
      </c>
      <c r="M4774" s="154">
        <f>VLOOKUP(L4774,'Slope %'!C:D,2,0)</f>
        <v>0.12</v>
      </c>
    </row>
    <row r="4775" spans="1:13" x14ac:dyDescent="0.25">
      <c r="A4775" s="169">
        <v>58569</v>
      </c>
      <c r="B4775" s="170" t="s">
        <v>3659</v>
      </c>
      <c r="C4775" s="170" t="s">
        <v>263</v>
      </c>
      <c r="D4775" s="170" t="s">
        <v>909</v>
      </c>
      <c r="E4775" s="170">
        <v>30000</v>
      </c>
      <c r="F4775" s="170">
        <v>1</v>
      </c>
      <c r="G4775" s="171">
        <v>6.5</v>
      </c>
      <c r="H4775" s="170" t="s">
        <v>2655</v>
      </c>
      <c r="I4775" s="171">
        <v>250</v>
      </c>
      <c r="J4775" s="169">
        <v>1</v>
      </c>
      <c r="K4775" s="154" cm="1">
        <f t="array" ref="K4775">ROUND(
IF(C4775="Beer",
SUM(LOOKUP(2,1/(SRP!$B$8:$B$10&lt;=E4775)/(SRP!$C$8:$C$10&gt;=E4775),SRP!$D$8:$D$10)*(G4775/100)*(E4775/1000)),
IF(C4775="Spirits",
SUM(LOOKUP(2,1/(SRP!$B$2:$B$7&lt;=E4775)/(SRP!$C$2:$C$7&gt;=E4775),SRP!$D$2:$D$7)*(G4775/100)*(E4775/1000)),
IF(AND(C4775="Wine",D4775="Fortified Wines"),
SUM(LOOKUP(2,1/(SRP!$B$26:$B$29&lt;=E4775)/(SRP!$C$26:$C$29&gt;=E4775),SRP!$D$26:$D$29)*(G4775/100)*(E4775/1000)),
IF(C4775="Wine",
SUM(LOOKUP(2,1/(SRP!$B$21:$B$25&lt;=E4775)/(SRP!$C$21:$C$25&gt;=E4775),SRP!$D$21:$D$25)*(G4775/100)*(E4775/1000)),
IF(AND(C4775="Ready to Drink",D4775="RTD-One Pour Cocktail&gt;7%&lt;=14.5"),
SUM(LOOKUP(2,1/(SRP!$B$16:$B$20&lt;=E4775)/(SRP!$C$16:$C$20&gt;=E4775),SRP!$D$16:$D$20)*(G4775/100)*(E4775/1000)),
IF(C4775="Ready to Drink",
SUM(LOOKUP(2,1/(SRP!$B$11:$B$15&lt;=E4775)/(SRP!$C$11:$C$15&gt;=E4775),SRP!$D$11:$D$15)*(G4775/100)*(E4775/1000)),
0)))))),2)</f>
        <v>152.24</v>
      </c>
      <c r="L4775" s="173" t="str">
        <f t="shared" si="74"/>
        <v>Ready to Drink30000</v>
      </c>
      <c r="M4775" s="154" t="e">
        <f>VLOOKUP(L4775,'Slope %'!C:D,2,0)</f>
        <v>#N/A</v>
      </c>
    </row>
    <row r="4776" spans="1:13" x14ac:dyDescent="0.25">
      <c r="A4776" s="169">
        <v>58569</v>
      </c>
      <c r="B4776" s="170" t="s">
        <v>3659</v>
      </c>
      <c r="C4776" s="170" t="s">
        <v>263</v>
      </c>
      <c r="D4776" s="170" t="s">
        <v>909</v>
      </c>
      <c r="E4776" s="170">
        <v>30000</v>
      </c>
      <c r="F4776" s="170">
        <v>1</v>
      </c>
      <c r="G4776" s="171">
        <v>6.5</v>
      </c>
      <c r="H4776" s="170" t="s">
        <v>2364</v>
      </c>
      <c r="I4776" s="171">
        <v>250</v>
      </c>
      <c r="J4776" s="169">
        <v>1</v>
      </c>
      <c r="K4776" s="154" cm="1">
        <f t="array" ref="K4776">ROUND(
IF(C4776="Beer",
SUM(LOOKUP(2,1/(SRP!$B$8:$B$10&lt;=E4776)/(SRP!$C$8:$C$10&gt;=E4776),SRP!$D$8:$D$10)*(G4776/100)*(E4776/1000)),
IF(C4776="Spirits",
SUM(LOOKUP(2,1/(SRP!$B$2:$B$7&lt;=E4776)/(SRP!$C$2:$C$7&gt;=E4776),SRP!$D$2:$D$7)*(G4776/100)*(E4776/1000)),
IF(AND(C4776="Wine",D4776="Fortified Wines"),
SUM(LOOKUP(2,1/(SRP!$B$26:$B$29&lt;=E4776)/(SRP!$C$26:$C$29&gt;=E4776),SRP!$D$26:$D$29)*(G4776/100)*(E4776/1000)),
IF(C4776="Wine",
SUM(LOOKUP(2,1/(SRP!$B$21:$B$25&lt;=E4776)/(SRP!$C$21:$C$25&gt;=E4776),SRP!$D$21:$D$25)*(G4776/100)*(E4776/1000)),
IF(AND(C4776="Ready to Drink",D4776="RTD-One Pour Cocktail&gt;7%&lt;=14.5"),
SUM(LOOKUP(2,1/(SRP!$B$16:$B$20&lt;=E4776)/(SRP!$C$16:$C$20&gt;=E4776),SRP!$D$16:$D$20)*(G4776/100)*(E4776/1000)),
IF(C4776="Ready to Drink",
SUM(LOOKUP(2,1/(SRP!$B$11:$B$15&lt;=E4776)/(SRP!$C$11:$C$15&gt;=E4776),SRP!$D$11:$D$15)*(G4776/100)*(E4776/1000)),
0)))))),2)</f>
        <v>152.24</v>
      </c>
      <c r="L4776" s="173" t="str">
        <f t="shared" si="74"/>
        <v>Ready to Drink30000</v>
      </c>
      <c r="M4776" s="154" t="e">
        <f>VLOOKUP(L4776,'Slope %'!C:D,2,0)</f>
        <v>#N/A</v>
      </c>
    </row>
    <row r="4777" spans="1:13" x14ac:dyDescent="0.25">
      <c r="A4777" s="169">
        <v>58570</v>
      </c>
      <c r="B4777" s="170" t="s">
        <v>3660</v>
      </c>
      <c r="C4777" s="170" t="s">
        <v>263</v>
      </c>
      <c r="D4777" s="170" t="s">
        <v>909</v>
      </c>
      <c r="E4777" s="170">
        <v>30000</v>
      </c>
      <c r="F4777" s="170">
        <v>1</v>
      </c>
      <c r="G4777" s="171">
        <v>7</v>
      </c>
      <c r="H4777" s="170" t="s">
        <v>2655</v>
      </c>
      <c r="I4777" s="171">
        <v>250</v>
      </c>
      <c r="J4777" s="169">
        <v>1</v>
      </c>
      <c r="K4777" s="154" cm="1">
        <f t="array" ref="K4777">ROUND(
IF(C4777="Beer",
SUM(LOOKUP(2,1/(SRP!$B$8:$B$10&lt;=E4777)/(SRP!$C$8:$C$10&gt;=E4777),SRP!$D$8:$D$10)*(G4777/100)*(E4777/1000)),
IF(C4777="Spirits",
SUM(LOOKUP(2,1/(SRP!$B$2:$B$7&lt;=E4777)/(SRP!$C$2:$C$7&gt;=E4777),SRP!$D$2:$D$7)*(G4777/100)*(E4777/1000)),
IF(AND(C4777="Wine",D4777="Fortified Wines"),
SUM(LOOKUP(2,1/(SRP!$B$26:$B$29&lt;=E4777)/(SRP!$C$26:$C$29&gt;=E4777),SRP!$D$26:$D$29)*(G4777/100)*(E4777/1000)),
IF(C4777="Wine",
SUM(LOOKUP(2,1/(SRP!$B$21:$B$25&lt;=E4777)/(SRP!$C$21:$C$25&gt;=E4777),SRP!$D$21:$D$25)*(G4777/100)*(E4777/1000)),
IF(AND(C4777="Ready to Drink",D4777="RTD-One Pour Cocktail&gt;7%&lt;=14.5"),
SUM(LOOKUP(2,1/(SRP!$B$16:$B$20&lt;=E4777)/(SRP!$C$16:$C$20&gt;=E4777),SRP!$D$16:$D$20)*(G4777/100)*(E4777/1000)),
IF(C4777="Ready to Drink",
SUM(LOOKUP(2,1/(SRP!$B$11:$B$15&lt;=E4777)/(SRP!$C$11:$C$15&gt;=E4777),SRP!$D$11:$D$15)*(G4777/100)*(E4777/1000)),
0)))))),2)</f>
        <v>163.95</v>
      </c>
      <c r="L4777" s="173" t="str">
        <f t="shared" si="74"/>
        <v>Ready to Drink30000</v>
      </c>
      <c r="M4777" s="154" t="e">
        <f>VLOOKUP(L4777,'Slope %'!C:D,2,0)</f>
        <v>#N/A</v>
      </c>
    </row>
    <row r="4778" spans="1:13" x14ac:dyDescent="0.25">
      <c r="A4778" s="169">
        <v>58570</v>
      </c>
      <c r="B4778" s="170" t="s">
        <v>3660</v>
      </c>
      <c r="C4778" s="170" t="s">
        <v>263</v>
      </c>
      <c r="D4778" s="170" t="s">
        <v>909</v>
      </c>
      <c r="E4778" s="170">
        <v>30000</v>
      </c>
      <c r="F4778" s="170">
        <v>1</v>
      </c>
      <c r="G4778" s="171">
        <v>7</v>
      </c>
      <c r="H4778" s="170" t="s">
        <v>2364</v>
      </c>
      <c r="I4778" s="171">
        <v>250</v>
      </c>
      <c r="J4778" s="169">
        <v>1</v>
      </c>
      <c r="K4778" s="154" cm="1">
        <f t="array" ref="K4778">ROUND(
IF(C4778="Beer",
SUM(LOOKUP(2,1/(SRP!$B$8:$B$10&lt;=E4778)/(SRP!$C$8:$C$10&gt;=E4778),SRP!$D$8:$D$10)*(G4778/100)*(E4778/1000)),
IF(C4778="Spirits",
SUM(LOOKUP(2,1/(SRP!$B$2:$B$7&lt;=E4778)/(SRP!$C$2:$C$7&gt;=E4778),SRP!$D$2:$D$7)*(G4778/100)*(E4778/1000)),
IF(AND(C4778="Wine",D4778="Fortified Wines"),
SUM(LOOKUP(2,1/(SRP!$B$26:$B$29&lt;=E4778)/(SRP!$C$26:$C$29&gt;=E4778),SRP!$D$26:$D$29)*(G4778/100)*(E4778/1000)),
IF(C4778="Wine",
SUM(LOOKUP(2,1/(SRP!$B$21:$B$25&lt;=E4778)/(SRP!$C$21:$C$25&gt;=E4778),SRP!$D$21:$D$25)*(G4778/100)*(E4778/1000)),
IF(AND(C4778="Ready to Drink",D4778="RTD-One Pour Cocktail&gt;7%&lt;=14.5"),
SUM(LOOKUP(2,1/(SRP!$B$16:$B$20&lt;=E4778)/(SRP!$C$16:$C$20&gt;=E4778),SRP!$D$16:$D$20)*(G4778/100)*(E4778/1000)),
IF(C4778="Ready to Drink",
SUM(LOOKUP(2,1/(SRP!$B$11:$B$15&lt;=E4778)/(SRP!$C$11:$C$15&gt;=E4778),SRP!$D$11:$D$15)*(G4778/100)*(E4778/1000)),
0)))))),2)</f>
        <v>163.95</v>
      </c>
      <c r="L4778" s="173" t="str">
        <f t="shared" si="74"/>
        <v>Ready to Drink30000</v>
      </c>
      <c r="M4778" s="154" t="e">
        <f>VLOOKUP(L4778,'Slope %'!C:D,2,0)</f>
        <v>#N/A</v>
      </c>
    </row>
    <row r="4779" spans="1:13" x14ac:dyDescent="0.25">
      <c r="A4779" s="169">
        <v>58574</v>
      </c>
      <c r="B4779" s="170" t="s">
        <v>3661</v>
      </c>
      <c r="C4779" s="170" t="s">
        <v>11</v>
      </c>
      <c r="D4779" s="170" t="s">
        <v>303</v>
      </c>
      <c r="E4779" s="170">
        <v>473</v>
      </c>
      <c r="F4779" s="170">
        <v>24</v>
      </c>
      <c r="G4779" s="171">
        <v>6.3</v>
      </c>
      <c r="H4779" s="170" t="s">
        <v>2261</v>
      </c>
      <c r="I4779" s="171">
        <v>4.5999999999999996</v>
      </c>
      <c r="J4779" s="169">
        <v>1</v>
      </c>
      <c r="K4779" s="154" cm="1">
        <f t="array" ref="K4779">ROUND(
IF(C4779="Beer",
SUM(LOOKUP(2,1/(SRP!$B$8:$B$10&lt;=E4779)/(SRP!$C$8:$C$10&gt;=E4779),SRP!$D$8:$D$10)*(G4779/100)*(E4779/1000)),
IF(C4779="Spirits",
SUM(LOOKUP(2,1/(SRP!$B$2:$B$7&lt;=E4779)/(SRP!$C$2:$C$7&gt;=E4779),SRP!$D$2:$D$7)*(G4779/100)*(E4779/1000)),
IF(AND(C4779="Wine",D4779="Fortified Wines"),
SUM(LOOKUP(2,1/(SRP!$B$26:$B$29&lt;=E4779)/(SRP!$C$26:$C$29&gt;=E4779),SRP!$D$26:$D$29)*(G4779/100)*(E4779/1000)),
IF(C4779="Wine",
SUM(LOOKUP(2,1/(SRP!$B$21:$B$25&lt;=E4779)/(SRP!$C$21:$C$25&gt;=E4779),SRP!$D$21:$D$25)*(G4779/100)*(E4779/1000)),
IF(AND(C4779="Ready to Drink",D4779="RTD-One Pour Cocktail&gt;7%&lt;=14.5"),
SUM(LOOKUP(2,1/(SRP!$B$16:$B$20&lt;=E4779)/(SRP!$C$16:$C$20&gt;=E4779),SRP!$D$16:$D$20)*(G4779/100)*(E4779/1000)),
IF(C4779="Ready to Drink",
SUM(LOOKUP(2,1/(SRP!$B$11:$B$15&lt;=E4779)/(SRP!$C$11:$C$15&gt;=E4779),SRP!$D$11:$D$15)*(G4779/100)*(E4779/1000)),
0)))))),2)</f>
        <v>2.33</v>
      </c>
      <c r="L4779" s="173" t="str">
        <f t="shared" si="74"/>
        <v>Beer473</v>
      </c>
      <c r="M4779" s="154">
        <f>VLOOKUP(L4779,'Slope %'!C:D,2,0)</f>
        <v>0.12</v>
      </c>
    </row>
    <row r="4780" spans="1:13" x14ac:dyDescent="0.25">
      <c r="A4780" s="169">
        <v>58574</v>
      </c>
      <c r="B4780" s="170" t="s">
        <v>3661</v>
      </c>
      <c r="C4780" s="170" t="s">
        <v>11</v>
      </c>
      <c r="D4780" s="170" t="s">
        <v>303</v>
      </c>
      <c r="E4780" s="170">
        <v>473</v>
      </c>
      <c r="F4780" s="170">
        <v>24</v>
      </c>
      <c r="G4780" s="171">
        <v>6.3</v>
      </c>
      <c r="H4780" s="170" t="s">
        <v>1407</v>
      </c>
      <c r="I4780" s="171">
        <v>4.5999999999999996</v>
      </c>
      <c r="J4780" s="169">
        <v>1</v>
      </c>
      <c r="K4780" s="154" cm="1">
        <f t="array" ref="K4780">ROUND(
IF(C4780="Beer",
SUM(LOOKUP(2,1/(SRP!$B$8:$B$10&lt;=E4780)/(SRP!$C$8:$C$10&gt;=E4780),SRP!$D$8:$D$10)*(G4780/100)*(E4780/1000)),
IF(C4780="Spirits",
SUM(LOOKUP(2,1/(SRP!$B$2:$B$7&lt;=E4780)/(SRP!$C$2:$C$7&gt;=E4780),SRP!$D$2:$D$7)*(G4780/100)*(E4780/1000)),
IF(AND(C4780="Wine",D4780="Fortified Wines"),
SUM(LOOKUP(2,1/(SRP!$B$26:$B$29&lt;=E4780)/(SRP!$C$26:$C$29&gt;=E4780),SRP!$D$26:$D$29)*(G4780/100)*(E4780/1000)),
IF(C4780="Wine",
SUM(LOOKUP(2,1/(SRP!$B$21:$B$25&lt;=E4780)/(SRP!$C$21:$C$25&gt;=E4780),SRP!$D$21:$D$25)*(G4780/100)*(E4780/1000)),
IF(AND(C4780="Ready to Drink",D4780="RTD-One Pour Cocktail&gt;7%&lt;=14.5"),
SUM(LOOKUP(2,1/(SRP!$B$16:$B$20&lt;=E4780)/(SRP!$C$16:$C$20&gt;=E4780),SRP!$D$16:$D$20)*(G4780/100)*(E4780/1000)),
IF(C4780="Ready to Drink",
SUM(LOOKUP(2,1/(SRP!$B$11:$B$15&lt;=E4780)/(SRP!$C$11:$C$15&gt;=E4780),SRP!$D$11:$D$15)*(G4780/100)*(E4780/1000)),
0)))))),2)</f>
        <v>2.33</v>
      </c>
      <c r="L4780" s="173" t="str">
        <f t="shared" si="74"/>
        <v>Beer473</v>
      </c>
      <c r="M4780" s="154">
        <f>VLOOKUP(L4780,'Slope %'!C:D,2,0)</f>
        <v>0.12</v>
      </c>
    </row>
    <row r="4781" spans="1:13" x14ac:dyDescent="0.25">
      <c r="A4781" s="169">
        <v>58575</v>
      </c>
      <c r="B4781" s="170" t="s">
        <v>3662</v>
      </c>
      <c r="C4781" s="170" t="s">
        <v>11</v>
      </c>
      <c r="D4781" s="170" t="s">
        <v>303</v>
      </c>
      <c r="E4781" s="170">
        <v>3784</v>
      </c>
      <c r="F4781" s="170">
        <v>3</v>
      </c>
      <c r="G4781" s="171">
        <v>5.7</v>
      </c>
      <c r="H4781" s="170" t="s">
        <v>1053</v>
      </c>
      <c r="I4781" s="171">
        <v>29.99</v>
      </c>
      <c r="J4781" s="169">
        <v>8</v>
      </c>
      <c r="K4781" s="154" cm="1">
        <f t="array" ref="K4781">ROUND(
IF(C4781="Beer",
SUM(LOOKUP(2,1/(SRP!$B$8:$B$10&lt;=E4781)/(SRP!$C$8:$C$10&gt;=E4781),SRP!$D$8:$D$10)*(G4781/100)*(E4781/1000)),
IF(C4781="Spirits",
SUM(LOOKUP(2,1/(SRP!$B$2:$B$7&lt;=E4781)/(SRP!$C$2:$C$7&gt;=E4781),SRP!$D$2:$D$7)*(G4781/100)*(E4781/1000)),
IF(AND(C4781="Wine",D4781="Fortified Wines"),
SUM(LOOKUP(2,1/(SRP!$B$26:$B$29&lt;=E4781)/(SRP!$C$26:$C$29&gt;=E4781),SRP!$D$26:$D$29)*(G4781/100)*(E4781/1000)),
IF(C4781="Wine",
SUM(LOOKUP(2,1/(SRP!$B$21:$B$25&lt;=E4781)/(SRP!$C$21:$C$25&gt;=E4781),SRP!$D$21:$D$25)*(G4781/100)*(E4781/1000)),
IF(AND(C4781="Ready to Drink",D4781="RTD-One Pour Cocktail&gt;7%&lt;=14.5"),
SUM(LOOKUP(2,1/(SRP!$B$16:$B$20&lt;=E4781)/(SRP!$C$16:$C$20&gt;=E4781),SRP!$D$16:$D$20)*(G4781/100)*(E4781/1000)),
IF(C4781="Ready to Drink",
SUM(LOOKUP(2,1/(SRP!$B$11:$B$15&lt;=E4781)/(SRP!$C$11:$C$15&gt;=E4781),SRP!$D$11:$D$15)*(G4781/100)*(E4781/1000)),
0)))))),2)</f>
        <v>16.84</v>
      </c>
      <c r="L4781" s="173" t="str">
        <f t="shared" si="74"/>
        <v>Beer3784</v>
      </c>
      <c r="M4781" s="154">
        <f>VLOOKUP(L4781,'Slope %'!C:D,2,0)</f>
        <v>7.0000000000000007E-2</v>
      </c>
    </row>
    <row r="4782" spans="1:13" x14ac:dyDescent="0.25">
      <c r="A4782" s="169">
        <v>58580</v>
      </c>
      <c r="B4782" s="170" t="s">
        <v>3663</v>
      </c>
      <c r="C4782" s="170" t="s">
        <v>263</v>
      </c>
      <c r="D4782" s="170" t="s">
        <v>264</v>
      </c>
      <c r="E4782" s="170">
        <v>20000</v>
      </c>
      <c r="F4782" s="170">
        <v>1</v>
      </c>
      <c r="G4782" s="171">
        <v>7</v>
      </c>
      <c r="H4782" s="170" t="s">
        <v>285</v>
      </c>
      <c r="I4782" s="171">
        <v>141.63999999999999</v>
      </c>
      <c r="J4782" s="169">
        <v>1</v>
      </c>
      <c r="K4782" s="154" cm="1">
        <f t="array" ref="K4782">ROUND(
IF(C4782="Beer",
SUM(LOOKUP(2,1/(SRP!$B$8:$B$10&lt;=E4782)/(SRP!$C$8:$C$10&gt;=E4782),SRP!$D$8:$D$10)*(G4782/100)*(E4782/1000)),
IF(C4782="Spirits",
SUM(LOOKUP(2,1/(SRP!$B$2:$B$7&lt;=E4782)/(SRP!$C$2:$C$7&gt;=E4782),SRP!$D$2:$D$7)*(G4782/100)*(E4782/1000)),
IF(AND(C4782="Wine",D4782="Fortified Wines"),
SUM(LOOKUP(2,1/(SRP!$B$26:$B$29&lt;=E4782)/(SRP!$C$26:$C$29&gt;=E4782),SRP!$D$26:$D$29)*(G4782/100)*(E4782/1000)),
IF(C4782="Wine",
SUM(LOOKUP(2,1/(SRP!$B$21:$B$25&lt;=E4782)/(SRP!$C$21:$C$25&gt;=E4782),SRP!$D$21:$D$25)*(G4782/100)*(E4782/1000)),
IF(AND(C4782="Ready to Drink",D4782="RTD-One Pour Cocktail&gt;7%&lt;=14.5"),
SUM(LOOKUP(2,1/(SRP!$B$16:$B$20&lt;=E4782)/(SRP!$C$16:$C$20&gt;=E4782),SRP!$D$16:$D$20)*(G4782/100)*(E4782/1000)),
IF(C4782="Ready to Drink",
SUM(LOOKUP(2,1/(SRP!$B$11:$B$15&lt;=E4782)/(SRP!$C$11:$C$15&gt;=E4782),SRP!$D$11:$D$15)*(G4782/100)*(E4782/1000)),
0)))))),2)</f>
        <v>109.3</v>
      </c>
      <c r="L4782" s="173" t="str">
        <f t="shared" si="74"/>
        <v>Ready to Drink20000</v>
      </c>
      <c r="M4782" s="154" t="e">
        <f>VLOOKUP(L4782,'Slope %'!C:D,2,0)</f>
        <v>#N/A</v>
      </c>
    </row>
    <row r="4783" spans="1:13" x14ac:dyDescent="0.25">
      <c r="A4783" s="169">
        <v>58580</v>
      </c>
      <c r="B4783" s="170" t="s">
        <v>3663</v>
      </c>
      <c r="C4783" s="170" t="s">
        <v>263</v>
      </c>
      <c r="D4783" s="170" t="s">
        <v>264</v>
      </c>
      <c r="E4783" s="170">
        <v>20000</v>
      </c>
      <c r="F4783" s="170">
        <v>1</v>
      </c>
      <c r="G4783" s="171">
        <v>7</v>
      </c>
      <c r="H4783" s="170" t="s">
        <v>285</v>
      </c>
      <c r="I4783" s="171">
        <v>141.63999999999999</v>
      </c>
      <c r="J4783" s="169">
        <v>1</v>
      </c>
      <c r="K4783" s="154" cm="1">
        <f t="array" ref="K4783">ROUND(
IF(C4783="Beer",
SUM(LOOKUP(2,1/(SRP!$B$8:$B$10&lt;=E4783)/(SRP!$C$8:$C$10&gt;=E4783),SRP!$D$8:$D$10)*(G4783/100)*(E4783/1000)),
IF(C4783="Spirits",
SUM(LOOKUP(2,1/(SRP!$B$2:$B$7&lt;=E4783)/(SRP!$C$2:$C$7&gt;=E4783),SRP!$D$2:$D$7)*(G4783/100)*(E4783/1000)),
IF(AND(C4783="Wine",D4783="Fortified Wines"),
SUM(LOOKUP(2,1/(SRP!$B$26:$B$29&lt;=E4783)/(SRP!$C$26:$C$29&gt;=E4783),SRP!$D$26:$D$29)*(G4783/100)*(E4783/1000)),
IF(C4783="Wine",
SUM(LOOKUP(2,1/(SRP!$B$21:$B$25&lt;=E4783)/(SRP!$C$21:$C$25&gt;=E4783),SRP!$D$21:$D$25)*(G4783/100)*(E4783/1000)),
IF(AND(C4783="Ready to Drink",D4783="RTD-One Pour Cocktail&gt;7%&lt;=14.5"),
SUM(LOOKUP(2,1/(SRP!$B$16:$B$20&lt;=E4783)/(SRP!$C$16:$C$20&gt;=E4783),SRP!$D$16:$D$20)*(G4783/100)*(E4783/1000)),
IF(C4783="Ready to Drink",
SUM(LOOKUP(2,1/(SRP!$B$11:$B$15&lt;=E4783)/(SRP!$C$11:$C$15&gt;=E4783),SRP!$D$11:$D$15)*(G4783/100)*(E4783/1000)),
0)))))),2)</f>
        <v>109.3</v>
      </c>
      <c r="L4783" s="173" t="str">
        <f t="shared" si="74"/>
        <v>Ready to Drink20000</v>
      </c>
      <c r="M4783" s="154" t="e">
        <f>VLOOKUP(L4783,'Slope %'!C:D,2,0)</f>
        <v>#N/A</v>
      </c>
    </row>
    <row r="4784" spans="1:13" x14ac:dyDescent="0.25">
      <c r="A4784" s="169">
        <v>58581</v>
      </c>
      <c r="B4784" s="170" t="s">
        <v>3664</v>
      </c>
      <c r="C4784" s="170" t="s">
        <v>11</v>
      </c>
      <c r="D4784" s="170" t="s">
        <v>267</v>
      </c>
      <c r="E4784" s="170">
        <v>3784</v>
      </c>
      <c r="F4784" s="170">
        <v>3</v>
      </c>
      <c r="G4784" s="171">
        <v>5.5</v>
      </c>
      <c r="H4784" s="170" t="s">
        <v>1457</v>
      </c>
      <c r="I4784" s="171">
        <v>28.5</v>
      </c>
      <c r="J4784" s="169">
        <v>8</v>
      </c>
      <c r="K4784" s="154" cm="1">
        <f t="array" ref="K4784">ROUND(
IF(C4784="Beer",
SUM(LOOKUP(2,1/(SRP!$B$8:$B$10&lt;=E4784)/(SRP!$C$8:$C$10&gt;=E4784),SRP!$D$8:$D$10)*(G4784/100)*(E4784/1000)),
IF(C4784="Spirits",
SUM(LOOKUP(2,1/(SRP!$B$2:$B$7&lt;=E4784)/(SRP!$C$2:$C$7&gt;=E4784),SRP!$D$2:$D$7)*(G4784/100)*(E4784/1000)),
IF(AND(C4784="Wine",D4784="Fortified Wines"),
SUM(LOOKUP(2,1/(SRP!$B$26:$B$29&lt;=E4784)/(SRP!$C$26:$C$29&gt;=E4784),SRP!$D$26:$D$29)*(G4784/100)*(E4784/1000)),
IF(C4784="Wine",
SUM(LOOKUP(2,1/(SRP!$B$21:$B$25&lt;=E4784)/(SRP!$C$21:$C$25&gt;=E4784),SRP!$D$21:$D$25)*(G4784/100)*(E4784/1000)),
IF(AND(C4784="Ready to Drink",D4784="RTD-One Pour Cocktail&gt;7%&lt;=14.5"),
SUM(LOOKUP(2,1/(SRP!$B$16:$B$20&lt;=E4784)/(SRP!$C$16:$C$20&gt;=E4784),SRP!$D$16:$D$20)*(G4784/100)*(E4784/1000)),
IF(C4784="Ready to Drink",
SUM(LOOKUP(2,1/(SRP!$B$11:$B$15&lt;=E4784)/(SRP!$C$11:$C$15&gt;=E4784),SRP!$D$11:$D$15)*(G4784/100)*(E4784/1000)),
0)))))),2)</f>
        <v>16.25</v>
      </c>
      <c r="L4784" s="173" t="str">
        <f t="shared" si="74"/>
        <v>Beer3784</v>
      </c>
      <c r="M4784" s="154">
        <f>VLOOKUP(L4784,'Slope %'!C:D,2,0)</f>
        <v>7.0000000000000007E-2</v>
      </c>
    </row>
    <row r="4785" spans="1:13" x14ac:dyDescent="0.25">
      <c r="A4785" s="169">
        <v>58581</v>
      </c>
      <c r="B4785" s="170" t="s">
        <v>3664</v>
      </c>
      <c r="C4785" s="170" t="s">
        <v>11</v>
      </c>
      <c r="D4785" s="170" t="s">
        <v>267</v>
      </c>
      <c r="E4785" s="170">
        <v>3784</v>
      </c>
      <c r="F4785" s="170">
        <v>3</v>
      </c>
      <c r="G4785" s="171">
        <v>5.5</v>
      </c>
      <c r="H4785" s="170" t="s">
        <v>1457</v>
      </c>
      <c r="I4785" s="171">
        <v>28.5</v>
      </c>
      <c r="J4785" s="169">
        <v>8</v>
      </c>
      <c r="K4785" s="154" cm="1">
        <f t="array" ref="K4785">ROUND(
IF(C4785="Beer",
SUM(LOOKUP(2,1/(SRP!$B$8:$B$10&lt;=E4785)/(SRP!$C$8:$C$10&gt;=E4785),SRP!$D$8:$D$10)*(G4785/100)*(E4785/1000)),
IF(C4785="Spirits",
SUM(LOOKUP(2,1/(SRP!$B$2:$B$7&lt;=E4785)/(SRP!$C$2:$C$7&gt;=E4785),SRP!$D$2:$D$7)*(G4785/100)*(E4785/1000)),
IF(AND(C4785="Wine",D4785="Fortified Wines"),
SUM(LOOKUP(2,1/(SRP!$B$26:$B$29&lt;=E4785)/(SRP!$C$26:$C$29&gt;=E4785),SRP!$D$26:$D$29)*(G4785/100)*(E4785/1000)),
IF(C4785="Wine",
SUM(LOOKUP(2,1/(SRP!$B$21:$B$25&lt;=E4785)/(SRP!$C$21:$C$25&gt;=E4785),SRP!$D$21:$D$25)*(G4785/100)*(E4785/1000)),
IF(AND(C4785="Ready to Drink",D4785="RTD-One Pour Cocktail&gt;7%&lt;=14.5"),
SUM(LOOKUP(2,1/(SRP!$B$16:$B$20&lt;=E4785)/(SRP!$C$16:$C$20&gt;=E4785),SRP!$D$16:$D$20)*(G4785/100)*(E4785/1000)),
IF(C4785="Ready to Drink",
SUM(LOOKUP(2,1/(SRP!$B$11:$B$15&lt;=E4785)/(SRP!$C$11:$C$15&gt;=E4785),SRP!$D$11:$D$15)*(G4785/100)*(E4785/1000)),
0)))))),2)</f>
        <v>16.25</v>
      </c>
      <c r="L4785" s="173" t="str">
        <f t="shared" si="74"/>
        <v>Beer3784</v>
      </c>
      <c r="M4785" s="154">
        <f>VLOOKUP(L4785,'Slope %'!C:D,2,0)</f>
        <v>7.0000000000000007E-2</v>
      </c>
    </row>
    <row r="4786" spans="1:13" x14ac:dyDescent="0.25">
      <c r="A4786" s="169">
        <v>58596</v>
      </c>
      <c r="B4786" s="170" t="s">
        <v>3665</v>
      </c>
      <c r="C4786" s="170" t="s">
        <v>11</v>
      </c>
      <c r="D4786" s="170" t="s">
        <v>12</v>
      </c>
      <c r="E4786" s="170">
        <v>473</v>
      </c>
      <c r="F4786" s="170">
        <v>24</v>
      </c>
      <c r="G4786" s="171">
        <v>4.7</v>
      </c>
      <c r="H4786" s="170" t="s">
        <v>1362</v>
      </c>
      <c r="I4786" s="171">
        <v>4.5</v>
      </c>
      <c r="J4786" s="169">
        <v>1</v>
      </c>
      <c r="K4786" s="154" cm="1">
        <f t="array" ref="K4786">ROUND(
IF(C4786="Beer",
SUM(LOOKUP(2,1/(SRP!$B$8:$B$10&lt;=E4786)/(SRP!$C$8:$C$10&gt;=E4786),SRP!$D$8:$D$10)*(G4786/100)*(E4786/1000)),
IF(C4786="Spirits",
SUM(LOOKUP(2,1/(SRP!$B$2:$B$7&lt;=E4786)/(SRP!$C$2:$C$7&gt;=E4786),SRP!$D$2:$D$7)*(G4786/100)*(E4786/1000)),
IF(AND(C4786="Wine",D4786="Fortified Wines"),
SUM(LOOKUP(2,1/(SRP!$B$26:$B$29&lt;=E4786)/(SRP!$C$26:$C$29&gt;=E4786),SRP!$D$26:$D$29)*(G4786/100)*(E4786/1000)),
IF(C4786="Wine",
SUM(LOOKUP(2,1/(SRP!$B$21:$B$25&lt;=E4786)/(SRP!$C$21:$C$25&gt;=E4786),SRP!$D$21:$D$25)*(G4786/100)*(E4786/1000)),
IF(AND(C4786="Ready to Drink",D4786="RTD-One Pour Cocktail&gt;7%&lt;=14.5"),
SUM(LOOKUP(2,1/(SRP!$B$16:$B$20&lt;=E4786)/(SRP!$C$16:$C$20&gt;=E4786),SRP!$D$16:$D$20)*(G4786/100)*(E4786/1000)),
IF(C4786="Ready to Drink",
SUM(LOOKUP(2,1/(SRP!$B$11:$B$15&lt;=E4786)/(SRP!$C$11:$C$15&gt;=E4786),SRP!$D$11:$D$15)*(G4786/100)*(E4786/1000)),
0)))))),2)</f>
        <v>1.74</v>
      </c>
      <c r="L4786" s="173" t="str">
        <f t="shared" si="74"/>
        <v>Beer473</v>
      </c>
      <c r="M4786" s="154">
        <f>VLOOKUP(L4786,'Slope %'!C:D,2,0)</f>
        <v>0.12</v>
      </c>
    </row>
    <row r="4787" spans="1:13" x14ac:dyDescent="0.25">
      <c r="A4787" s="169">
        <v>58596</v>
      </c>
      <c r="B4787" s="170" t="s">
        <v>3665</v>
      </c>
      <c r="C4787" s="170" t="s">
        <v>11</v>
      </c>
      <c r="D4787" s="170" t="s">
        <v>12</v>
      </c>
      <c r="E4787" s="170">
        <v>473</v>
      </c>
      <c r="F4787" s="170">
        <v>24</v>
      </c>
      <c r="G4787" s="171">
        <v>4.7</v>
      </c>
      <c r="H4787" s="170" t="s">
        <v>1362</v>
      </c>
      <c r="I4787" s="171">
        <v>4.5</v>
      </c>
      <c r="J4787" s="169">
        <v>1</v>
      </c>
      <c r="K4787" s="154" cm="1">
        <f t="array" ref="K4787">ROUND(
IF(C4787="Beer",
SUM(LOOKUP(2,1/(SRP!$B$8:$B$10&lt;=E4787)/(SRP!$C$8:$C$10&gt;=E4787),SRP!$D$8:$D$10)*(G4787/100)*(E4787/1000)),
IF(C4787="Spirits",
SUM(LOOKUP(2,1/(SRP!$B$2:$B$7&lt;=E4787)/(SRP!$C$2:$C$7&gt;=E4787),SRP!$D$2:$D$7)*(G4787/100)*(E4787/1000)),
IF(AND(C4787="Wine",D4787="Fortified Wines"),
SUM(LOOKUP(2,1/(SRP!$B$26:$B$29&lt;=E4787)/(SRP!$C$26:$C$29&gt;=E4787),SRP!$D$26:$D$29)*(G4787/100)*(E4787/1000)),
IF(C4787="Wine",
SUM(LOOKUP(2,1/(SRP!$B$21:$B$25&lt;=E4787)/(SRP!$C$21:$C$25&gt;=E4787),SRP!$D$21:$D$25)*(G4787/100)*(E4787/1000)),
IF(AND(C4787="Ready to Drink",D4787="RTD-One Pour Cocktail&gt;7%&lt;=14.5"),
SUM(LOOKUP(2,1/(SRP!$B$16:$B$20&lt;=E4787)/(SRP!$C$16:$C$20&gt;=E4787),SRP!$D$16:$D$20)*(G4787/100)*(E4787/1000)),
IF(C4787="Ready to Drink",
SUM(LOOKUP(2,1/(SRP!$B$11:$B$15&lt;=E4787)/(SRP!$C$11:$C$15&gt;=E4787),SRP!$D$11:$D$15)*(G4787/100)*(E4787/1000)),
0)))))),2)</f>
        <v>1.74</v>
      </c>
      <c r="L4787" s="173" t="str">
        <f t="shared" si="74"/>
        <v>Beer473</v>
      </c>
      <c r="M4787" s="154">
        <f>VLOOKUP(L4787,'Slope %'!C:D,2,0)</f>
        <v>0.12</v>
      </c>
    </row>
    <row r="4788" spans="1:13" x14ac:dyDescent="0.25">
      <c r="A4788" s="169">
        <v>58603</v>
      </c>
      <c r="B4788" s="170" t="s">
        <v>3666</v>
      </c>
      <c r="C4788" s="170" t="s">
        <v>24</v>
      </c>
      <c r="D4788" s="170" t="s">
        <v>60</v>
      </c>
      <c r="E4788" s="170">
        <v>750</v>
      </c>
      <c r="F4788" s="170">
        <v>12</v>
      </c>
      <c r="G4788" s="171">
        <v>13</v>
      </c>
      <c r="H4788" s="170" t="s">
        <v>2786</v>
      </c>
      <c r="I4788" s="171">
        <v>20.99</v>
      </c>
      <c r="J4788" s="169">
        <v>1</v>
      </c>
      <c r="K4788" s="154" cm="1">
        <f t="array" ref="K4788">ROUND(
IF(C4788="Beer",
SUM(LOOKUP(2,1/(SRP!$B$8:$B$10&lt;=E4788)/(SRP!$C$8:$C$10&gt;=E4788),SRP!$D$8:$D$10)*(G4788/100)*(E4788/1000)),
IF(C4788="Spirits",
SUM(LOOKUP(2,1/(SRP!$B$2:$B$7&lt;=E4788)/(SRP!$C$2:$C$7&gt;=E4788),SRP!$D$2:$D$7)*(G4788/100)*(E4788/1000)),
IF(AND(C4788="Wine",D4788="Fortified Wines"),
SUM(LOOKUP(2,1/(SRP!$B$26:$B$29&lt;=E4788)/(SRP!$C$26:$C$29&gt;=E4788),SRP!$D$26:$D$29)*(G4788/100)*(E4788/1000)),
IF(C4788="Wine",
SUM(LOOKUP(2,1/(SRP!$B$21:$B$25&lt;=E4788)/(SRP!$C$21:$C$25&gt;=E4788),SRP!$D$21:$D$25)*(G4788/100)*(E4788/1000)),
IF(AND(C4788="Ready to Drink",D4788="RTD-One Pour Cocktail&gt;7%&lt;=14.5"),
SUM(LOOKUP(2,1/(SRP!$B$16:$B$20&lt;=E4788)/(SRP!$C$16:$C$20&gt;=E4788),SRP!$D$16:$D$20)*(G4788/100)*(E4788/1000)),
IF(C4788="Ready to Drink",
SUM(LOOKUP(2,1/(SRP!$B$11:$B$15&lt;=E4788)/(SRP!$C$11:$C$15&gt;=E4788),SRP!$D$11:$D$15)*(G4788/100)*(E4788/1000)),
0)))))),2)</f>
        <v>7.61</v>
      </c>
      <c r="L4788" s="173" t="str">
        <f t="shared" si="74"/>
        <v>Wine750</v>
      </c>
      <c r="M4788" s="154">
        <f>VLOOKUP(L4788,'Slope %'!C:D,2,0)</f>
        <v>0.1</v>
      </c>
    </row>
    <row r="4789" spans="1:13" x14ac:dyDescent="0.25">
      <c r="A4789" s="169">
        <v>58604</v>
      </c>
      <c r="B4789" s="170" t="s">
        <v>3667</v>
      </c>
      <c r="C4789" s="170" t="s">
        <v>263</v>
      </c>
      <c r="D4789" s="170" t="s">
        <v>264</v>
      </c>
      <c r="E4789" s="170">
        <v>58600</v>
      </c>
      <c r="F4789" s="170">
        <v>1</v>
      </c>
      <c r="G4789" s="171">
        <v>7</v>
      </c>
      <c r="H4789" s="170" t="s">
        <v>285</v>
      </c>
      <c r="I4789" s="171">
        <v>362.59</v>
      </c>
      <c r="J4789" s="169">
        <v>1</v>
      </c>
      <c r="K4789" s="154" cm="1">
        <f t="array" ref="K4789">ROUND(
IF(C4789="Beer",
SUM(LOOKUP(2,1/(SRP!$B$8:$B$10&lt;=E4789)/(SRP!$C$8:$C$10&gt;=E4789),SRP!$D$8:$D$10)*(G4789/100)*(E4789/1000)),
IF(C4789="Spirits",
SUM(LOOKUP(2,1/(SRP!$B$2:$B$7&lt;=E4789)/(SRP!$C$2:$C$7&gt;=E4789),SRP!$D$2:$D$7)*(G4789/100)*(E4789/1000)),
IF(AND(C4789="Wine",D4789="Fortified Wines"),
SUM(LOOKUP(2,1/(SRP!$B$26:$B$29&lt;=E4789)/(SRP!$C$26:$C$29&gt;=E4789),SRP!$D$26:$D$29)*(G4789/100)*(E4789/1000)),
IF(C4789="Wine",
SUM(LOOKUP(2,1/(SRP!$B$21:$B$25&lt;=E4789)/(SRP!$C$21:$C$25&gt;=E4789),SRP!$D$21:$D$25)*(G4789/100)*(E4789/1000)),
IF(AND(C4789="Ready to Drink",D4789="RTD-One Pour Cocktail&gt;7%&lt;=14.5"),
SUM(LOOKUP(2,1/(SRP!$B$16:$B$20&lt;=E4789)/(SRP!$C$16:$C$20&gt;=E4789),SRP!$D$16:$D$20)*(G4789/100)*(E4789/1000)),
IF(C4789="Ready to Drink",
SUM(LOOKUP(2,1/(SRP!$B$11:$B$15&lt;=E4789)/(SRP!$C$11:$C$15&gt;=E4789),SRP!$D$11:$D$15)*(G4789/100)*(E4789/1000)),
0)))))),2)</f>
        <v>320.24</v>
      </c>
      <c r="L4789" s="173" t="str">
        <f t="shared" si="74"/>
        <v>Ready to Drink58600</v>
      </c>
      <c r="M4789" s="154" t="e">
        <f>VLOOKUP(L4789,'Slope %'!C:D,2,0)</f>
        <v>#N/A</v>
      </c>
    </row>
    <row r="4790" spans="1:13" x14ac:dyDescent="0.25">
      <c r="A4790" s="169">
        <v>58604</v>
      </c>
      <c r="B4790" s="170" t="s">
        <v>3667</v>
      </c>
      <c r="C4790" s="170" t="s">
        <v>263</v>
      </c>
      <c r="D4790" s="170" t="s">
        <v>264</v>
      </c>
      <c r="E4790" s="170">
        <v>58600</v>
      </c>
      <c r="F4790" s="170">
        <v>1</v>
      </c>
      <c r="G4790" s="171">
        <v>7</v>
      </c>
      <c r="H4790" s="170" t="s">
        <v>285</v>
      </c>
      <c r="I4790" s="171">
        <v>362.59</v>
      </c>
      <c r="J4790" s="169">
        <v>1</v>
      </c>
      <c r="K4790" s="154" cm="1">
        <f t="array" ref="K4790">ROUND(
IF(C4790="Beer",
SUM(LOOKUP(2,1/(SRP!$B$8:$B$10&lt;=E4790)/(SRP!$C$8:$C$10&gt;=E4790),SRP!$D$8:$D$10)*(G4790/100)*(E4790/1000)),
IF(C4790="Spirits",
SUM(LOOKUP(2,1/(SRP!$B$2:$B$7&lt;=E4790)/(SRP!$C$2:$C$7&gt;=E4790),SRP!$D$2:$D$7)*(G4790/100)*(E4790/1000)),
IF(AND(C4790="Wine",D4790="Fortified Wines"),
SUM(LOOKUP(2,1/(SRP!$B$26:$B$29&lt;=E4790)/(SRP!$C$26:$C$29&gt;=E4790),SRP!$D$26:$D$29)*(G4790/100)*(E4790/1000)),
IF(C4790="Wine",
SUM(LOOKUP(2,1/(SRP!$B$21:$B$25&lt;=E4790)/(SRP!$C$21:$C$25&gt;=E4790),SRP!$D$21:$D$25)*(G4790/100)*(E4790/1000)),
IF(AND(C4790="Ready to Drink",D4790="RTD-One Pour Cocktail&gt;7%&lt;=14.5"),
SUM(LOOKUP(2,1/(SRP!$B$16:$B$20&lt;=E4790)/(SRP!$C$16:$C$20&gt;=E4790),SRP!$D$16:$D$20)*(G4790/100)*(E4790/1000)),
IF(C4790="Ready to Drink",
SUM(LOOKUP(2,1/(SRP!$B$11:$B$15&lt;=E4790)/(SRP!$C$11:$C$15&gt;=E4790),SRP!$D$11:$D$15)*(G4790/100)*(E4790/1000)),
0)))))),2)</f>
        <v>320.24</v>
      </c>
      <c r="L4790" s="173" t="str">
        <f t="shared" si="74"/>
        <v>Ready to Drink58600</v>
      </c>
      <c r="M4790" s="154" t="e">
        <f>VLOOKUP(L4790,'Slope %'!C:D,2,0)</f>
        <v>#N/A</v>
      </c>
    </row>
    <row r="4791" spans="1:13" x14ac:dyDescent="0.25">
      <c r="A4791" s="169">
        <v>58606</v>
      </c>
      <c r="B4791" s="170" t="s">
        <v>3668</v>
      </c>
      <c r="C4791" s="170" t="s">
        <v>263</v>
      </c>
      <c r="D4791" s="170" t="s">
        <v>806</v>
      </c>
      <c r="E4791" s="170">
        <v>58600</v>
      </c>
      <c r="F4791" s="170">
        <v>1</v>
      </c>
      <c r="G4791" s="171">
        <v>5</v>
      </c>
      <c r="H4791" s="170" t="s">
        <v>342</v>
      </c>
      <c r="I4791" s="171">
        <v>250.61</v>
      </c>
      <c r="J4791" s="169">
        <v>1</v>
      </c>
      <c r="K4791" s="154" cm="1">
        <f t="array" ref="K4791">ROUND(
IF(C4791="Beer",
SUM(LOOKUP(2,1/(SRP!$B$8:$B$10&lt;=E4791)/(SRP!$C$8:$C$10&gt;=E4791),SRP!$D$8:$D$10)*(G4791/100)*(E4791/1000)),
IF(C4791="Spirits",
SUM(LOOKUP(2,1/(SRP!$B$2:$B$7&lt;=E4791)/(SRP!$C$2:$C$7&gt;=E4791),SRP!$D$2:$D$7)*(G4791/100)*(E4791/1000)),
IF(AND(C4791="Wine",D4791="Fortified Wines"),
SUM(LOOKUP(2,1/(SRP!$B$26:$B$29&lt;=E4791)/(SRP!$C$26:$C$29&gt;=E4791),SRP!$D$26:$D$29)*(G4791/100)*(E4791/1000)),
IF(C4791="Wine",
SUM(LOOKUP(2,1/(SRP!$B$21:$B$25&lt;=E4791)/(SRP!$C$21:$C$25&gt;=E4791),SRP!$D$21:$D$25)*(G4791/100)*(E4791/1000)),
IF(AND(C4791="Ready to Drink",D4791="RTD-One Pour Cocktail&gt;7%&lt;=14.5"),
SUM(LOOKUP(2,1/(SRP!$B$16:$B$20&lt;=E4791)/(SRP!$C$16:$C$20&gt;=E4791),SRP!$D$16:$D$20)*(G4791/100)*(E4791/1000)),
IF(C4791="Ready to Drink",
SUM(LOOKUP(2,1/(SRP!$B$11:$B$15&lt;=E4791)/(SRP!$C$11:$C$15&gt;=E4791),SRP!$D$11:$D$15)*(G4791/100)*(E4791/1000)),
0)))))),2)</f>
        <v>228.75</v>
      </c>
      <c r="L4791" s="173" t="str">
        <f t="shared" si="74"/>
        <v>Ready to Drink58600</v>
      </c>
      <c r="M4791" s="154" t="e">
        <f>VLOOKUP(L4791,'Slope %'!C:D,2,0)</f>
        <v>#N/A</v>
      </c>
    </row>
    <row r="4792" spans="1:13" x14ac:dyDescent="0.25">
      <c r="A4792" s="169">
        <v>58606</v>
      </c>
      <c r="B4792" s="170" t="s">
        <v>3668</v>
      </c>
      <c r="C4792" s="170" t="s">
        <v>263</v>
      </c>
      <c r="D4792" s="170" t="s">
        <v>806</v>
      </c>
      <c r="E4792" s="170">
        <v>58600</v>
      </c>
      <c r="F4792" s="170">
        <v>1</v>
      </c>
      <c r="G4792" s="171">
        <v>5</v>
      </c>
      <c r="H4792" s="170" t="s">
        <v>342</v>
      </c>
      <c r="I4792" s="171">
        <v>250.61</v>
      </c>
      <c r="J4792" s="169">
        <v>1</v>
      </c>
      <c r="K4792" s="154" cm="1">
        <f t="array" ref="K4792">ROUND(
IF(C4792="Beer",
SUM(LOOKUP(2,1/(SRP!$B$8:$B$10&lt;=E4792)/(SRP!$C$8:$C$10&gt;=E4792),SRP!$D$8:$D$10)*(G4792/100)*(E4792/1000)),
IF(C4792="Spirits",
SUM(LOOKUP(2,1/(SRP!$B$2:$B$7&lt;=E4792)/(SRP!$C$2:$C$7&gt;=E4792),SRP!$D$2:$D$7)*(G4792/100)*(E4792/1000)),
IF(AND(C4792="Wine",D4792="Fortified Wines"),
SUM(LOOKUP(2,1/(SRP!$B$26:$B$29&lt;=E4792)/(SRP!$C$26:$C$29&gt;=E4792),SRP!$D$26:$D$29)*(G4792/100)*(E4792/1000)),
IF(C4792="Wine",
SUM(LOOKUP(2,1/(SRP!$B$21:$B$25&lt;=E4792)/(SRP!$C$21:$C$25&gt;=E4792),SRP!$D$21:$D$25)*(G4792/100)*(E4792/1000)),
IF(AND(C4792="Ready to Drink",D4792="RTD-One Pour Cocktail&gt;7%&lt;=14.5"),
SUM(LOOKUP(2,1/(SRP!$B$16:$B$20&lt;=E4792)/(SRP!$C$16:$C$20&gt;=E4792),SRP!$D$16:$D$20)*(G4792/100)*(E4792/1000)),
IF(C4792="Ready to Drink",
SUM(LOOKUP(2,1/(SRP!$B$11:$B$15&lt;=E4792)/(SRP!$C$11:$C$15&gt;=E4792),SRP!$D$11:$D$15)*(G4792/100)*(E4792/1000)),
0)))))),2)</f>
        <v>228.75</v>
      </c>
      <c r="L4792" s="173" t="str">
        <f t="shared" si="74"/>
        <v>Ready to Drink58600</v>
      </c>
      <c r="M4792" s="154" t="e">
        <f>VLOOKUP(L4792,'Slope %'!C:D,2,0)</f>
        <v>#N/A</v>
      </c>
    </row>
    <row r="4793" spans="1:13" x14ac:dyDescent="0.25">
      <c r="A4793" s="169">
        <v>58607</v>
      </c>
      <c r="B4793" s="170" t="s">
        <v>3669</v>
      </c>
      <c r="C4793" s="170" t="s">
        <v>24</v>
      </c>
      <c r="D4793" s="170" t="s">
        <v>34</v>
      </c>
      <c r="E4793" s="170">
        <v>750</v>
      </c>
      <c r="F4793" s="170">
        <v>12</v>
      </c>
      <c r="G4793" s="171">
        <v>14.5</v>
      </c>
      <c r="H4793" s="170" t="s">
        <v>141</v>
      </c>
      <c r="I4793" s="171">
        <v>15.99</v>
      </c>
      <c r="J4793" s="169">
        <v>1</v>
      </c>
      <c r="K4793" s="154" cm="1">
        <f t="array" ref="K4793">ROUND(
IF(C4793="Beer",
SUM(LOOKUP(2,1/(SRP!$B$8:$B$10&lt;=E4793)/(SRP!$C$8:$C$10&gt;=E4793),SRP!$D$8:$D$10)*(G4793/100)*(E4793/1000)),
IF(C4793="Spirits",
SUM(LOOKUP(2,1/(SRP!$B$2:$B$7&lt;=E4793)/(SRP!$C$2:$C$7&gt;=E4793),SRP!$D$2:$D$7)*(G4793/100)*(E4793/1000)),
IF(AND(C4793="Wine",D4793="Fortified Wines"),
SUM(LOOKUP(2,1/(SRP!$B$26:$B$29&lt;=E4793)/(SRP!$C$26:$C$29&gt;=E4793),SRP!$D$26:$D$29)*(G4793/100)*(E4793/1000)),
IF(C4793="Wine",
SUM(LOOKUP(2,1/(SRP!$B$21:$B$25&lt;=E4793)/(SRP!$C$21:$C$25&gt;=E4793),SRP!$D$21:$D$25)*(G4793/100)*(E4793/1000)),
IF(AND(C4793="Ready to Drink",D4793="RTD-One Pour Cocktail&gt;7%&lt;=14.5"),
SUM(LOOKUP(2,1/(SRP!$B$16:$B$20&lt;=E4793)/(SRP!$C$16:$C$20&gt;=E4793),SRP!$D$16:$D$20)*(G4793/100)*(E4793/1000)),
IF(C4793="Ready to Drink",
SUM(LOOKUP(2,1/(SRP!$B$11:$B$15&lt;=E4793)/(SRP!$C$11:$C$15&gt;=E4793),SRP!$D$11:$D$15)*(G4793/100)*(E4793/1000)),
0)))))),2)</f>
        <v>8.49</v>
      </c>
      <c r="L4793" s="173" t="str">
        <f t="shared" si="74"/>
        <v>Wine750</v>
      </c>
      <c r="M4793" s="154">
        <f>VLOOKUP(L4793,'Slope %'!C:D,2,0)</f>
        <v>0.1</v>
      </c>
    </row>
    <row r="4794" spans="1:13" x14ac:dyDescent="0.25">
      <c r="A4794" s="169">
        <v>58617</v>
      </c>
      <c r="B4794" s="170" t="s">
        <v>3670</v>
      </c>
      <c r="C4794" s="170" t="s">
        <v>24</v>
      </c>
      <c r="D4794" s="170" t="s">
        <v>34</v>
      </c>
      <c r="E4794" s="170">
        <v>750</v>
      </c>
      <c r="F4794" s="170">
        <v>12</v>
      </c>
      <c r="G4794" s="171">
        <v>14</v>
      </c>
      <c r="H4794" s="170" t="s">
        <v>783</v>
      </c>
      <c r="I4794" s="171">
        <v>24.99</v>
      </c>
      <c r="J4794" s="169">
        <v>1</v>
      </c>
      <c r="K4794" s="154" cm="1">
        <f t="array" ref="K4794">ROUND(
IF(C4794="Beer",
SUM(LOOKUP(2,1/(SRP!$B$8:$B$10&lt;=E4794)/(SRP!$C$8:$C$10&gt;=E4794),SRP!$D$8:$D$10)*(G4794/100)*(E4794/1000)),
IF(C4794="Spirits",
SUM(LOOKUP(2,1/(SRP!$B$2:$B$7&lt;=E4794)/(SRP!$C$2:$C$7&gt;=E4794),SRP!$D$2:$D$7)*(G4794/100)*(E4794/1000)),
IF(AND(C4794="Wine",D4794="Fortified Wines"),
SUM(LOOKUP(2,1/(SRP!$B$26:$B$29&lt;=E4794)/(SRP!$C$26:$C$29&gt;=E4794),SRP!$D$26:$D$29)*(G4794/100)*(E4794/1000)),
IF(C4794="Wine",
SUM(LOOKUP(2,1/(SRP!$B$21:$B$25&lt;=E4794)/(SRP!$C$21:$C$25&gt;=E4794),SRP!$D$21:$D$25)*(G4794/100)*(E4794/1000)),
IF(AND(C4794="Ready to Drink",D4794="RTD-One Pour Cocktail&gt;7%&lt;=14.5"),
SUM(LOOKUP(2,1/(SRP!$B$16:$B$20&lt;=E4794)/(SRP!$C$16:$C$20&gt;=E4794),SRP!$D$16:$D$20)*(G4794/100)*(E4794/1000)),
IF(C4794="Ready to Drink",
SUM(LOOKUP(2,1/(SRP!$B$11:$B$15&lt;=E4794)/(SRP!$C$11:$C$15&gt;=E4794),SRP!$D$11:$D$15)*(G4794/100)*(E4794/1000)),
0)))))),2)</f>
        <v>8.1999999999999993</v>
      </c>
      <c r="L4794" s="173" t="str">
        <f t="shared" si="74"/>
        <v>Wine750</v>
      </c>
      <c r="M4794" s="154">
        <f>VLOOKUP(L4794,'Slope %'!C:D,2,0)</f>
        <v>0.1</v>
      </c>
    </row>
    <row r="4795" spans="1:13" x14ac:dyDescent="0.25">
      <c r="A4795" s="169">
        <v>58637</v>
      </c>
      <c r="B4795" s="170" t="s">
        <v>3671</v>
      </c>
      <c r="C4795" s="170" t="s">
        <v>11</v>
      </c>
      <c r="D4795" s="170" t="s">
        <v>267</v>
      </c>
      <c r="E4795" s="170">
        <v>2840</v>
      </c>
      <c r="F4795" s="170">
        <v>3</v>
      </c>
      <c r="G4795" s="171">
        <v>2.5</v>
      </c>
      <c r="H4795" s="170" t="s">
        <v>1623</v>
      </c>
      <c r="I4795" s="171">
        <v>20.94</v>
      </c>
      <c r="J4795" s="169">
        <v>8</v>
      </c>
      <c r="K4795" s="154" cm="1">
        <f t="array" ref="K4795">ROUND(
IF(C4795="Beer",
SUM(LOOKUP(2,1/(SRP!$B$8:$B$10&lt;=E4795)/(SRP!$C$8:$C$10&gt;=E4795),SRP!$D$8:$D$10)*(G4795/100)*(E4795/1000)),
IF(C4795="Spirits",
SUM(LOOKUP(2,1/(SRP!$B$2:$B$7&lt;=E4795)/(SRP!$C$2:$C$7&gt;=E4795),SRP!$D$2:$D$7)*(G4795/100)*(E4795/1000)),
IF(AND(C4795="Wine",D4795="Fortified Wines"),
SUM(LOOKUP(2,1/(SRP!$B$26:$B$29&lt;=E4795)/(SRP!$C$26:$C$29&gt;=E4795),SRP!$D$26:$D$29)*(G4795/100)*(E4795/1000)),
IF(C4795="Wine",
SUM(LOOKUP(2,1/(SRP!$B$21:$B$25&lt;=E4795)/(SRP!$C$21:$C$25&gt;=E4795),SRP!$D$21:$D$25)*(G4795/100)*(E4795/1000)),
IF(AND(C4795="Ready to Drink",D4795="RTD-One Pour Cocktail&gt;7%&lt;=14.5"),
SUM(LOOKUP(2,1/(SRP!$B$16:$B$20&lt;=E4795)/(SRP!$C$16:$C$20&gt;=E4795),SRP!$D$16:$D$20)*(G4795/100)*(E4795/1000)),
IF(C4795="Ready to Drink",
SUM(LOOKUP(2,1/(SRP!$B$11:$B$15&lt;=E4795)/(SRP!$C$11:$C$15&gt;=E4795),SRP!$D$11:$D$15)*(G4795/100)*(E4795/1000)),
0)))))),2)</f>
        <v>5.54</v>
      </c>
      <c r="L4795" s="173" t="str">
        <f t="shared" si="74"/>
        <v>Beer2840</v>
      </c>
      <c r="M4795" s="154">
        <f>VLOOKUP(L4795,'Slope %'!C:D,2,0)</f>
        <v>0.1</v>
      </c>
    </row>
    <row r="4796" spans="1:13" x14ac:dyDescent="0.25">
      <c r="A4796" s="169">
        <v>58637</v>
      </c>
      <c r="B4796" s="170" t="s">
        <v>3671</v>
      </c>
      <c r="C4796" s="170" t="s">
        <v>11</v>
      </c>
      <c r="D4796" s="170" t="s">
        <v>267</v>
      </c>
      <c r="E4796" s="170">
        <v>2840</v>
      </c>
      <c r="F4796" s="170">
        <v>3</v>
      </c>
      <c r="G4796" s="171">
        <v>2.5</v>
      </c>
      <c r="H4796" s="170" t="s">
        <v>1623</v>
      </c>
      <c r="I4796" s="171">
        <v>20.94</v>
      </c>
      <c r="J4796" s="169">
        <v>8</v>
      </c>
      <c r="K4796" s="154" cm="1">
        <f t="array" ref="K4796">ROUND(
IF(C4796="Beer",
SUM(LOOKUP(2,1/(SRP!$B$8:$B$10&lt;=E4796)/(SRP!$C$8:$C$10&gt;=E4796),SRP!$D$8:$D$10)*(G4796/100)*(E4796/1000)),
IF(C4796="Spirits",
SUM(LOOKUP(2,1/(SRP!$B$2:$B$7&lt;=E4796)/(SRP!$C$2:$C$7&gt;=E4796),SRP!$D$2:$D$7)*(G4796/100)*(E4796/1000)),
IF(AND(C4796="Wine",D4796="Fortified Wines"),
SUM(LOOKUP(2,1/(SRP!$B$26:$B$29&lt;=E4796)/(SRP!$C$26:$C$29&gt;=E4796),SRP!$D$26:$D$29)*(G4796/100)*(E4796/1000)),
IF(C4796="Wine",
SUM(LOOKUP(2,1/(SRP!$B$21:$B$25&lt;=E4796)/(SRP!$C$21:$C$25&gt;=E4796),SRP!$D$21:$D$25)*(G4796/100)*(E4796/1000)),
IF(AND(C4796="Ready to Drink",D4796="RTD-One Pour Cocktail&gt;7%&lt;=14.5"),
SUM(LOOKUP(2,1/(SRP!$B$16:$B$20&lt;=E4796)/(SRP!$C$16:$C$20&gt;=E4796),SRP!$D$16:$D$20)*(G4796/100)*(E4796/1000)),
IF(C4796="Ready to Drink",
SUM(LOOKUP(2,1/(SRP!$B$11:$B$15&lt;=E4796)/(SRP!$C$11:$C$15&gt;=E4796),SRP!$D$11:$D$15)*(G4796/100)*(E4796/1000)),
0)))))),2)</f>
        <v>5.54</v>
      </c>
      <c r="L4796" s="173" t="str">
        <f t="shared" si="74"/>
        <v>Beer2840</v>
      </c>
      <c r="M4796" s="154">
        <f>VLOOKUP(L4796,'Slope %'!C:D,2,0)</f>
        <v>0.1</v>
      </c>
    </row>
    <row r="4797" spans="1:13" x14ac:dyDescent="0.25">
      <c r="A4797" s="169">
        <v>58641</v>
      </c>
      <c r="B4797" s="170" t="s">
        <v>3672</v>
      </c>
      <c r="C4797" s="170" t="s">
        <v>263</v>
      </c>
      <c r="D4797" s="170" t="s">
        <v>646</v>
      </c>
      <c r="E4797" s="170">
        <v>4260</v>
      </c>
      <c r="F4797" s="170">
        <v>2</v>
      </c>
      <c r="G4797" s="171">
        <v>4</v>
      </c>
      <c r="H4797" s="170" t="s">
        <v>747</v>
      </c>
      <c r="I4797" s="171">
        <v>32.99</v>
      </c>
      <c r="J4797" s="169">
        <v>12</v>
      </c>
      <c r="K4797" s="154" cm="1">
        <f t="array" ref="K4797">ROUND(
IF(C4797="Beer",
SUM(LOOKUP(2,1/(SRP!$B$8:$B$10&lt;=E4797)/(SRP!$C$8:$C$10&gt;=E4797),SRP!$D$8:$D$10)*(G4797/100)*(E4797/1000)),
IF(C4797="Spirits",
SUM(LOOKUP(2,1/(SRP!$B$2:$B$7&lt;=E4797)/(SRP!$C$2:$C$7&gt;=E4797),SRP!$D$2:$D$7)*(G4797/100)*(E4797/1000)),
IF(AND(C4797="Wine",D4797="Fortified Wines"),
SUM(LOOKUP(2,1/(SRP!$B$26:$B$29&lt;=E4797)/(SRP!$C$26:$C$29&gt;=E4797),SRP!$D$26:$D$29)*(G4797/100)*(E4797/1000)),
IF(C4797="Wine",
SUM(LOOKUP(2,1/(SRP!$B$21:$B$25&lt;=E4797)/(SRP!$C$21:$C$25&gt;=E4797),SRP!$D$21:$D$25)*(G4797/100)*(E4797/1000)),
IF(AND(C4797="Ready to Drink",D4797="RTD-One Pour Cocktail&gt;7%&lt;=14.5"),
SUM(LOOKUP(2,1/(SRP!$B$16:$B$20&lt;=E4797)/(SRP!$C$16:$C$20&gt;=E4797),SRP!$D$16:$D$20)*(G4797/100)*(E4797/1000)),
IF(C4797="Ready to Drink",
SUM(LOOKUP(2,1/(SRP!$B$11:$B$15&lt;=E4797)/(SRP!$C$11:$C$15&gt;=E4797),SRP!$D$11:$D$15)*(G4797/100)*(E4797/1000)),
0)))))),2)</f>
        <v>13.3</v>
      </c>
      <c r="L4797" s="173" t="str">
        <f t="shared" si="74"/>
        <v>Ready to Drink4260</v>
      </c>
      <c r="M4797" s="154">
        <f>VLOOKUP(L4797,'Slope %'!C:D,2,0)</f>
        <v>7.0000000000000007E-2</v>
      </c>
    </row>
    <row r="4798" spans="1:13" x14ac:dyDescent="0.25">
      <c r="A4798" s="169">
        <v>58641</v>
      </c>
      <c r="B4798" s="170" t="s">
        <v>3672</v>
      </c>
      <c r="C4798" s="170" t="s">
        <v>263</v>
      </c>
      <c r="D4798" s="170" t="s">
        <v>646</v>
      </c>
      <c r="E4798" s="170">
        <v>4260</v>
      </c>
      <c r="F4798" s="170">
        <v>2</v>
      </c>
      <c r="G4798" s="171">
        <v>4</v>
      </c>
      <c r="H4798" s="170" t="s">
        <v>747</v>
      </c>
      <c r="I4798" s="171">
        <v>32.99</v>
      </c>
      <c r="J4798" s="169">
        <v>12</v>
      </c>
      <c r="K4798" s="154" cm="1">
        <f t="array" ref="K4798">ROUND(
IF(C4798="Beer",
SUM(LOOKUP(2,1/(SRP!$B$8:$B$10&lt;=E4798)/(SRP!$C$8:$C$10&gt;=E4798),SRP!$D$8:$D$10)*(G4798/100)*(E4798/1000)),
IF(C4798="Spirits",
SUM(LOOKUP(2,1/(SRP!$B$2:$B$7&lt;=E4798)/(SRP!$C$2:$C$7&gt;=E4798),SRP!$D$2:$D$7)*(G4798/100)*(E4798/1000)),
IF(AND(C4798="Wine",D4798="Fortified Wines"),
SUM(LOOKUP(2,1/(SRP!$B$26:$B$29&lt;=E4798)/(SRP!$C$26:$C$29&gt;=E4798),SRP!$D$26:$D$29)*(G4798/100)*(E4798/1000)),
IF(C4798="Wine",
SUM(LOOKUP(2,1/(SRP!$B$21:$B$25&lt;=E4798)/(SRP!$C$21:$C$25&gt;=E4798),SRP!$D$21:$D$25)*(G4798/100)*(E4798/1000)),
IF(AND(C4798="Ready to Drink",D4798="RTD-One Pour Cocktail&gt;7%&lt;=14.5"),
SUM(LOOKUP(2,1/(SRP!$B$16:$B$20&lt;=E4798)/(SRP!$C$16:$C$20&gt;=E4798),SRP!$D$16:$D$20)*(G4798/100)*(E4798/1000)),
IF(C4798="Ready to Drink",
SUM(LOOKUP(2,1/(SRP!$B$11:$B$15&lt;=E4798)/(SRP!$C$11:$C$15&gt;=E4798),SRP!$D$11:$D$15)*(G4798/100)*(E4798/1000)),
0)))))),2)</f>
        <v>13.3</v>
      </c>
      <c r="L4798" s="173" t="str">
        <f t="shared" si="74"/>
        <v>Ready to Drink4260</v>
      </c>
      <c r="M4798" s="154">
        <f>VLOOKUP(L4798,'Slope %'!C:D,2,0)</f>
        <v>7.0000000000000007E-2</v>
      </c>
    </row>
    <row r="4799" spans="1:13" x14ac:dyDescent="0.25">
      <c r="A4799" s="169">
        <v>58646</v>
      </c>
      <c r="B4799" s="170" t="s">
        <v>3673</v>
      </c>
      <c r="C4799" s="170" t="s">
        <v>24</v>
      </c>
      <c r="D4799" s="170" t="s">
        <v>34</v>
      </c>
      <c r="E4799" s="170">
        <v>750</v>
      </c>
      <c r="F4799" s="170">
        <v>12</v>
      </c>
      <c r="G4799" s="171">
        <v>14</v>
      </c>
      <c r="H4799" s="170" t="s">
        <v>22</v>
      </c>
      <c r="I4799" s="171">
        <v>19.989999999999998</v>
      </c>
      <c r="J4799" s="169">
        <v>1</v>
      </c>
      <c r="K4799" s="154" cm="1">
        <f t="array" ref="K4799">ROUND(
IF(C4799="Beer",
SUM(LOOKUP(2,1/(SRP!$B$8:$B$10&lt;=E4799)/(SRP!$C$8:$C$10&gt;=E4799),SRP!$D$8:$D$10)*(G4799/100)*(E4799/1000)),
IF(C4799="Spirits",
SUM(LOOKUP(2,1/(SRP!$B$2:$B$7&lt;=E4799)/(SRP!$C$2:$C$7&gt;=E4799),SRP!$D$2:$D$7)*(G4799/100)*(E4799/1000)),
IF(AND(C4799="Wine",D4799="Fortified Wines"),
SUM(LOOKUP(2,1/(SRP!$B$26:$B$29&lt;=E4799)/(SRP!$C$26:$C$29&gt;=E4799),SRP!$D$26:$D$29)*(G4799/100)*(E4799/1000)),
IF(C4799="Wine",
SUM(LOOKUP(2,1/(SRP!$B$21:$B$25&lt;=E4799)/(SRP!$C$21:$C$25&gt;=E4799),SRP!$D$21:$D$25)*(G4799/100)*(E4799/1000)),
IF(AND(C4799="Ready to Drink",D4799="RTD-One Pour Cocktail&gt;7%&lt;=14.5"),
SUM(LOOKUP(2,1/(SRP!$B$16:$B$20&lt;=E4799)/(SRP!$C$16:$C$20&gt;=E4799),SRP!$D$16:$D$20)*(G4799/100)*(E4799/1000)),
IF(C4799="Ready to Drink",
SUM(LOOKUP(2,1/(SRP!$B$11:$B$15&lt;=E4799)/(SRP!$C$11:$C$15&gt;=E4799),SRP!$D$11:$D$15)*(G4799/100)*(E4799/1000)),
0)))))),2)</f>
        <v>8.1999999999999993</v>
      </c>
      <c r="L4799" s="173" t="str">
        <f t="shared" si="74"/>
        <v>Wine750</v>
      </c>
      <c r="M4799" s="154">
        <f>VLOOKUP(L4799,'Slope %'!C:D,2,0)</f>
        <v>0.1</v>
      </c>
    </row>
    <row r="4800" spans="1:13" x14ac:dyDescent="0.25">
      <c r="A4800" s="169">
        <v>58648</v>
      </c>
      <c r="B4800" s="170" t="s">
        <v>3674</v>
      </c>
      <c r="C4800" s="170" t="s">
        <v>24</v>
      </c>
      <c r="D4800" s="170" t="s">
        <v>34</v>
      </c>
      <c r="E4800" s="170">
        <v>750</v>
      </c>
      <c r="F4800" s="170">
        <v>12</v>
      </c>
      <c r="G4800" s="171">
        <v>13.5</v>
      </c>
      <c r="H4800" s="170" t="s">
        <v>22</v>
      </c>
      <c r="I4800" s="171">
        <v>27.99</v>
      </c>
      <c r="J4800" s="169">
        <v>1</v>
      </c>
      <c r="K4800" s="154" cm="1">
        <f t="array" ref="K4800">ROUND(
IF(C4800="Beer",
SUM(LOOKUP(2,1/(SRP!$B$8:$B$10&lt;=E4800)/(SRP!$C$8:$C$10&gt;=E4800),SRP!$D$8:$D$10)*(G4800/100)*(E4800/1000)),
IF(C4800="Spirits",
SUM(LOOKUP(2,1/(SRP!$B$2:$B$7&lt;=E4800)/(SRP!$C$2:$C$7&gt;=E4800),SRP!$D$2:$D$7)*(G4800/100)*(E4800/1000)),
IF(AND(C4800="Wine",D4800="Fortified Wines"),
SUM(LOOKUP(2,1/(SRP!$B$26:$B$29&lt;=E4800)/(SRP!$C$26:$C$29&gt;=E4800),SRP!$D$26:$D$29)*(G4800/100)*(E4800/1000)),
IF(C4800="Wine",
SUM(LOOKUP(2,1/(SRP!$B$21:$B$25&lt;=E4800)/(SRP!$C$21:$C$25&gt;=E4800),SRP!$D$21:$D$25)*(G4800/100)*(E4800/1000)),
IF(AND(C4800="Ready to Drink",D4800="RTD-One Pour Cocktail&gt;7%&lt;=14.5"),
SUM(LOOKUP(2,1/(SRP!$B$16:$B$20&lt;=E4800)/(SRP!$C$16:$C$20&gt;=E4800),SRP!$D$16:$D$20)*(G4800/100)*(E4800/1000)),
IF(C4800="Ready to Drink",
SUM(LOOKUP(2,1/(SRP!$B$11:$B$15&lt;=E4800)/(SRP!$C$11:$C$15&gt;=E4800),SRP!$D$11:$D$15)*(G4800/100)*(E4800/1000)),
0)))))),2)</f>
        <v>7.9</v>
      </c>
      <c r="L4800" s="173" t="str">
        <f t="shared" si="74"/>
        <v>Wine750</v>
      </c>
      <c r="M4800" s="154">
        <f>VLOOKUP(L4800,'Slope %'!C:D,2,0)</f>
        <v>0.1</v>
      </c>
    </row>
    <row r="4801" spans="1:13" x14ac:dyDescent="0.25">
      <c r="A4801" s="169">
        <v>58663</v>
      </c>
      <c r="B4801" s="170" t="s">
        <v>3675</v>
      </c>
      <c r="C4801" s="170" t="s">
        <v>24</v>
      </c>
      <c r="D4801" s="170" t="s">
        <v>66</v>
      </c>
      <c r="E4801" s="170">
        <v>750</v>
      </c>
      <c r="F4801" s="170">
        <v>12</v>
      </c>
      <c r="G4801" s="171">
        <v>13.5</v>
      </c>
      <c r="H4801" s="170" t="s">
        <v>22</v>
      </c>
      <c r="I4801" s="171">
        <v>18.989999999999998</v>
      </c>
      <c r="J4801" s="169">
        <v>1</v>
      </c>
      <c r="K4801" s="154" cm="1">
        <f t="array" ref="K4801">ROUND(
IF(C4801="Beer",
SUM(LOOKUP(2,1/(SRP!$B$8:$B$10&lt;=E4801)/(SRP!$C$8:$C$10&gt;=E4801),SRP!$D$8:$D$10)*(G4801/100)*(E4801/1000)),
IF(C4801="Spirits",
SUM(LOOKUP(2,1/(SRP!$B$2:$B$7&lt;=E4801)/(SRP!$C$2:$C$7&gt;=E4801),SRP!$D$2:$D$7)*(G4801/100)*(E4801/1000)),
IF(AND(C4801="Wine",D4801="Fortified Wines"),
SUM(LOOKUP(2,1/(SRP!$B$26:$B$29&lt;=E4801)/(SRP!$C$26:$C$29&gt;=E4801),SRP!$D$26:$D$29)*(G4801/100)*(E4801/1000)),
IF(C4801="Wine",
SUM(LOOKUP(2,1/(SRP!$B$21:$B$25&lt;=E4801)/(SRP!$C$21:$C$25&gt;=E4801),SRP!$D$21:$D$25)*(G4801/100)*(E4801/1000)),
IF(AND(C4801="Ready to Drink",D4801="RTD-One Pour Cocktail&gt;7%&lt;=14.5"),
SUM(LOOKUP(2,1/(SRP!$B$16:$B$20&lt;=E4801)/(SRP!$C$16:$C$20&gt;=E4801),SRP!$D$16:$D$20)*(G4801/100)*(E4801/1000)),
IF(C4801="Ready to Drink",
SUM(LOOKUP(2,1/(SRP!$B$11:$B$15&lt;=E4801)/(SRP!$C$11:$C$15&gt;=E4801),SRP!$D$11:$D$15)*(G4801/100)*(E4801/1000)),
0)))))),2)</f>
        <v>7.9</v>
      </c>
      <c r="L4801" s="173" t="str">
        <f t="shared" si="74"/>
        <v>Wine750</v>
      </c>
      <c r="M4801" s="154">
        <f>VLOOKUP(L4801,'Slope %'!C:D,2,0)</f>
        <v>0.1</v>
      </c>
    </row>
    <row r="4802" spans="1:13" x14ac:dyDescent="0.25">
      <c r="A4802" s="169">
        <v>58668</v>
      </c>
      <c r="B4802" s="170" t="s">
        <v>3676</v>
      </c>
      <c r="C4802" s="170" t="s">
        <v>15</v>
      </c>
      <c r="D4802" s="170" t="s">
        <v>198</v>
      </c>
      <c r="E4802" s="170">
        <v>50</v>
      </c>
      <c r="F4802" s="170">
        <v>120</v>
      </c>
      <c r="G4802" s="171">
        <v>35</v>
      </c>
      <c r="H4802" s="170" t="s">
        <v>29</v>
      </c>
      <c r="I4802" s="171">
        <v>3.99</v>
      </c>
      <c r="J4802" s="169">
        <v>1</v>
      </c>
      <c r="K4802" s="154" cm="1">
        <f t="array" ref="K4802">ROUND(
IF(C4802="Beer",
SUM(LOOKUP(2,1/(SRP!$B$8:$B$10&lt;=E4802)/(SRP!$C$8:$C$10&gt;=E4802),SRP!$D$8:$D$10)*(G4802/100)*(E4802/1000)),
IF(C4802="Spirits",
SUM(LOOKUP(2,1/(SRP!$B$2:$B$7&lt;=E4802)/(SRP!$C$2:$C$7&gt;=E4802),SRP!$D$2:$D$7)*(G4802/100)*(E4802/1000)),
IF(AND(C4802="Wine",D4802="Fortified Wines"),
SUM(LOOKUP(2,1/(SRP!$B$26:$B$29&lt;=E4802)/(SRP!$C$26:$C$29&gt;=E4802),SRP!$D$26:$D$29)*(G4802/100)*(E4802/1000)),
IF(C4802="Wine",
SUM(LOOKUP(2,1/(SRP!$B$21:$B$25&lt;=E4802)/(SRP!$C$21:$C$25&gt;=E4802),SRP!$D$21:$D$25)*(G4802/100)*(E4802/1000)),
IF(AND(C4802="Ready to Drink",D4802="RTD-One Pour Cocktail&gt;7%&lt;=14.5"),
SUM(LOOKUP(2,1/(SRP!$B$16:$B$20&lt;=E4802)/(SRP!$C$16:$C$20&gt;=E4802),SRP!$D$16:$D$20)*(G4802/100)*(E4802/1000)),
IF(C4802="Ready to Drink",
SUM(LOOKUP(2,1/(SRP!$B$11:$B$15&lt;=E4802)/(SRP!$C$11:$C$15&gt;=E4802),SRP!$D$11:$D$15)*(G4802/100)*(E4802/1000)),
0)))))),2)</f>
        <v>2.35</v>
      </c>
      <c r="L4802" s="173" t="str">
        <f t="shared" si="74"/>
        <v>Spirits50</v>
      </c>
      <c r="M4802" s="154">
        <f>VLOOKUP(L4802,'Slope %'!C:D,2,0)</f>
        <v>0.1</v>
      </c>
    </row>
    <row r="4803" spans="1:13" x14ac:dyDescent="0.25">
      <c r="A4803" s="169">
        <v>58694</v>
      </c>
      <c r="B4803" s="170" t="s">
        <v>3677</v>
      </c>
      <c r="C4803" s="170" t="s">
        <v>11</v>
      </c>
      <c r="D4803" s="170" t="s">
        <v>267</v>
      </c>
      <c r="E4803" s="170">
        <v>3784</v>
      </c>
      <c r="F4803" s="170">
        <v>3</v>
      </c>
      <c r="G4803" s="171">
        <v>5.3</v>
      </c>
      <c r="H4803" s="170" t="s">
        <v>2503</v>
      </c>
      <c r="I4803" s="171">
        <v>27.5</v>
      </c>
      <c r="J4803" s="169">
        <v>8</v>
      </c>
      <c r="K4803" s="154" cm="1">
        <f t="array" ref="K4803">ROUND(
IF(C4803="Beer",
SUM(LOOKUP(2,1/(SRP!$B$8:$B$10&lt;=E4803)/(SRP!$C$8:$C$10&gt;=E4803),SRP!$D$8:$D$10)*(G4803/100)*(E4803/1000)),
IF(C4803="Spirits",
SUM(LOOKUP(2,1/(SRP!$B$2:$B$7&lt;=E4803)/(SRP!$C$2:$C$7&gt;=E4803),SRP!$D$2:$D$7)*(G4803/100)*(E4803/1000)),
IF(AND(C4803="Wine",D4803="Fortified Wines"),
SUM(LOOKUP(2,1/(SRP!$B$26:$B$29&lt;=E4803)/(SRP!$C$26:$C$29&gt;=E4803),SRP!$D$26:$D$29)*(G4803/100)*(E4803/1000)),
IF(C4803="Wine",
SUM(LOOKUP(2,1/(SRP!$B$21:$B$25&lt;=E4803)/(SRP!$C$21:$C$25&gt;=E4803),SRP!$D$21:$D$25)*(G4803/100)*(E4803/1000)),
IF(AND(C4803="Ready to Drink",D4803="RTD-One Pour Cocktail&gt;7%&lt;=14.5"),
SUM(LOOKUP(2,1/(SRP!$B$16:$B$20&lt;=E4803)/(SRP!$C$16:$C$20&gt;=E4803),SRP!$D$16:$D$20)*(G4803/100)*(E4803/1000)),
IF(C4803="Ready to Drink",
SUM(LOOKUP(2,1/(SRP!$B$11:$B$15&lt;=E4803)/(SRP!$C$11:$C$15&gt;=E4803),SRP!$D$11:$D$15)*(G4803/100)*(E4803/1000)),
0)))))),2)</f>
        <v>15.66</v>
      </c>
      <c r="L4803" s="173" t="str">
        <f t="shared" ref="L4803:L4866" si="75">(_xlfn.CONCAT(C4803,E4803))</f>
        <v>Beer3784</v>
      </c>
      <c r="M4803" s="154">
        <f>VLOOKUP(L4803,'Slope %'!C:D,2,0)</f>
        <v>7.0000000000000007E-2</v>
      </c>
    </row>
    <row r="4804" spans="1:13" x14ac:dyDescent="0.25">
      <c r="A4804" s="169">
        <v>58694</v>
      </c>
      <c r="B4804" s="170" t="s">
        <v>3677</v>
      </c>
      <c r="C4804" s="170" t="s">
        <v>11</v>
      </c>
      <c r="D4804" s="170" t="s">
        <v>267</v>
      </c>
      <c r="E4804" s="170">
        <v>3784</v>
      </c>
      <c r="F4804" s="170">
        <v>3</v>
      </c>
      <c r="G4804" s="171">
        <v>5.3</v>
      </c>
      <c r="H4804" s="170" t="s">
        <v>1407</v>
      </c>
      <c r="I4804" s="171">
        <v>27.5</v>
      </c>
      <c r="J4804" s="169">
        <v>8</v>
      </c>
      <c r="K4804" s="154" cm="1">
        <f t="array" ref="K4804">ROUND(
IF(C4804="Beer",
SUM(LOOKUP(2,1/(SRP!$B$8:$B$10&lt;=E4804)/(SRP!$C$8:$C$10&gt;=E4804),SRP!$D$8:$D$10)*(G4804/100)*(E4804/1000)),
IF(C4804="Spirits",
SUM(LOOKUP(2,1/(SRP!$B$2:$B$7&lt;=E4804)/(SRP!$C$2:$C$7&gt;=E4804),SRP!$D$2:$D$7)*(G4804/100)*(E4804/1000)),
IF(AND(C4804="Wine",D4804="Fortified Wines"),
SUM(LOOKUP(2,1/(SRP!$B$26:$B$29&lt;=E4804)/(SRP!$C$26:$C$29&gt;=E4804),SRP!$D$26:$D$29)*(G4804/100)*(E4804/1000)),
IF(C4804="Wine",
SUM(LOOKUP(2,1/(SRP!$B$21:$B$25&lt;=E4804)/(SRP!$C$21:$C$25&gt;=E4804),SRP!$D$21:$D$25)*(G4804/100)*(E4804/1000)),
IF(AND(C4804="Ready to Drink",D4804="RTD-One Pour Cocktail&gt;7%&lt;=14.5"),
SUM(LOOKUP(2,1/(SRP!$B$16:$B$20&lt;=E4804)/(SRP!$C$16:$C$20&gt;=E4804),SRP!$D$16:$D$20)*(G4804/100)*(E4804/1000)),
IF(C4804="Ready to Drink",
SUM(LOOKUP(2,1/(SRP!$B$11:$B$15&lt;=E4804)/(SRP!$C$11:$C$15&gt;=E4804),SRP!$D$11:$D$15)*(G4804/100)*(E4804/1000)),
0)))))),2)</f>
        <v>15.66</v>
      </c>
      <c r="L4804" s="173" t="str">
        <f t="shared" si="75"/>
        <v>Beer3784</v>
      </c>
      <c r="M4804" s="154">
        <f>VLOOKUP(L4804,'Slope %'!C:D,2,0)</f>
        <v>7.0000000000000007E-2</v>
      </c>
    </row>
    <row r="4805" spans="1:13" x14ac:dyDescent="0.25">
      <c r="A4805" s="169">
        <v>58695</v>
      </c>
      <c r="B4805" s="170" t="s">
        <v>3678</v>
      </c>
      <c r="C4805" s="170" t="s">
        <v>11</v>
      </c>
      <c r="D4805" s="170" t="s">
        <v>267</v>
      </c>
      <c r="E4805" s="170">
        <v>2130</v>
      </c>
      <c r="F4805" s="170">
        <v>4</v>
      </c>
      <c r="G4805" s="171">
        <v>5</v>
      </c>
      <c r="H4805" s="170" t="s">
        <v>222</v>
      </c>
      <c r="I4805" s="171">
        <v>17.489999999999998</v>
      </c>
      <c r="J4805" s="169">
        <v>6</v>
      </c>
      <c r="K4805" s="154" cm="1">
        <f t="array" ref="K4805">ROUND(
IF(C4805="Beer",
SUM(LOOKUP(2,1/(SRP!$B$8:$B$10&lt;=E4805)/(SRP!$C$8:$C$10&gt;=E4805),SRP!$D$8:$D$10)*(G4805/100)*(E4805/1000)),
IF(C4805="Spirits",
SUM(LOOKUP(2,1/(SRP!$B$2:$B$7&lt;=E4805)/(SRP!$C$2:$C$7&gt;=E4805),SRP!$D$2:$D$7)*(G4805/100)*(E4805/1000)),
IF(AND(C4805="Wine",D4805="Fortified Wines"),
SUM(LOOKUP(2,1/(SRP!$B$26:$B$29&lt;=E4805)/(SRP!$C$26:$C$29&gt;=E4805),SRP!$D$26:$D$29)*(G4805/100)*(E4805/1000)),
IF(C4805="Wine",
SUM(LOOKUP(2,1/(SRP!$B$21:$B$25&lt;=E4805)/(SRP!$C$21:$C$25&gt;=E4805),SRP!$D$21:$D$25)*(G4805/100)*(E4805/1000)),
IF(AND(C4805="Ready to Drink",D4805="RTD-One Pour Cocktail&gt;7%&lt;=14.5"),
SUM(LOOKUP(2,1/(SRP!$B$16:$B$20&lt;=E4805)/(SRP!$C$16:$C$20&gt;=E4805),SRP!$D$16:$D$20)*(G4805/100)*(E4805/1000)),
IF(C4805="Ready to Drink",
SUM(LOOKUP(2,1/(SRP!$B$11:$B$15&lt;=E4805)/(SRP!$C$11:$C$15&gt;=E4805),SRP!$D$11:$D$15)*(G4805/100)*(E4805/1000)),
0)))))),2)</f>
        <v>8.31</v>
      </c>
      <c r="L4805" s="173" t="str">
        <f t="shared" si="75"/>
        <v>Beer2130</v>
      </c>
      <c r="M4805" s="154">
        <f>VLOOKUP(L4805,'Slope %'!C:D,2,0)</f>
        <v>0.1</v>
      </c>
    </row>
    <row r="4806" spans="1:13" x14ac:dyDescent="0.25">
      <c r="A4806" s="169">
        <v>58722</v>
      </c>
      <c r="B4806" s="170" t="s">
        <v>3679</v>
      </c>
      <c r="C4806" s="170" t="s">
        <v>15</v>
      </c>
      <c r="D4806" s="170" t="s">
        <v>93</v>
      </c>
      <c r="E4806" s="170">
        <v>750</v>
      </c>
      <c r="F4806" s="170">
        <v>6</v>
      </c>
      <c r="G4806" s="171">
        <v>43</v>
      </c>
      <c r="H4806" s="170" t="s">
        <v>123</v>
      </c>
      <c r="I4806" s="171">
        <v>44.49</v>
      </c>
      <c r="J4806" s="169">
        <v>1</v>
      </c>
      <c r="K4806" s="154" cm="1">
        <f t="array" ref="K4806">ROUND(
IF(C4806="Beer",
SUM(LOOKUP(2,1/(SRP!$B$8:$B$10&lt;=E4806)/(SRP!$C$8:$C$10&gt;=E4806),SRP!$D$8:$D$10)*(G4806/100)*(E4806/1000)),
IF(C4806="Spirits",
SUM(LOOKUP(2,1/(SRP!$B$2:$B$7&lt;=E4806)/(SRP!$C$2:$C$7&gt;=E4806),SRP!$D$2:$D$7)*(G4806/100)*(E4806/1000)),
IF(AND(C4806="Wine",D4806="Fortified Wines"),
SUM(LOOKUP(2,1/(SRP!$B$26:$B$29&lt;=E4806)/(SRP!$C$26:$C$29&gt;=E4806),SRP!$D$26:$D$29)*(G4806/100)*(E4806/1000)),
IF(C4806="Wine",
SUM(LOOKUP(2,1/(SRP!$B$21:$B$25&lt;=E4806)/(SRP!$C$21:$C$25&gt;=E4806),SRP!$D$21:$D$25)*(G4806/100)*(E4806/1000)),
IF(AND(C4806="Ready to Drink",D4806="RTD-One Pour Cocktail&gt;7%&lt;=14.5"),
SUM(LOOKUP(2,1/(SRP!$B$16:$B$20&lt;=E4806)/(SRP!$C$16:$C$20&gt;=E4806),SRP!$D$16:$D$20)*(G4806/100)*(E4806/1000)),
IF(C4806="Ready to Drink",
SUM(LOOKUP(2,1/(SRP!$B$11:$B$15&lt;=E4806)/(SRP!$C$11:$C$15&gt;=E4806),SRP!$D$11:$D$15)*(G4806/100)*(E4806/1000)),
0)))))),2)</f>
        <v>25.18</v>
      </c>
      <c r="L4806" s="173" t="str">
        <f t="shared" si="75"/>
        <v>Spirits750</v>
      </c>
      <c r="M4806" s="154">
        <f>VLOOKUP(L4806,'Slope %'!C:D,2,0)</f>
        <v>7.0000000000000007E-2</v>
      </c>
    </row>
    <row r="4807" spans="1:13" x14ac:dyDescent="0.25">
      <c r="A4807" s="169">
        <v>58723</v>
      </c>
      <c r="B4807" s="170" t="s">
        <v>3680</v>
      </c>
      <c r="C4807" s="170" t="s">
        <v>11</v>
      </c>
      <c r="D4807" s="170" t="s">
        <v>303</v>
      </c>
      <c r="E4807" s="170">
        <v>473</v>
      </c>
      <c r="F4807" s="170">
        <v>24</v>
      </c>
      <c r="G4807" s="171">
        <v>6.4</v>
      </c>
      <c r="H4807" s="170" t="s">
        <v>1053</v>
      </c>
      <c r="I4807" s="171">
        <v>4.25</v>
      </c>
      <c r="J4807" s="169">
        <v>1</v>
      </c>
      <c r="K4807" s="154" cm="1">
        <f t="array" ref="K4807">ROUND(
IF(C4807="Beer",
SUM(LOOKUP(2,1/(SRP!$B$8:$B$10&lt;=E4807)/(SRP!$C$8:$C$10&gt;=E4807),SRP!$D$8:$D$10)*(G4807/100)*(E4807/1000)),
IF(C4807="Spirits",
SUM(LOOKUP(2,1/(SRP!$B$2:$B$7&lt;=E4807)/(SRP!$C$2:$C$7&gt;=E4807),SRP!$D$2:$D$7)*(G4807/100)*(E4807/1000)),
IF(AND(C4807="Wine",D4807="Fortified Wines"),
SUM(LOOKUP(2,1/(SRP!$B$26:$B$29&lt;=E4807)/(SRP!$C$26:$C$29&gt;=E4807),SRP!$D$26:$D$29)*(G4807/100)*(E4807/1000)),
IF(C4807="Wine",
SUM(LOOKUP(2,1/(SRP!$B$21:$B$25&lt;=E4807)/(SRP!$C$21:$C$25&gt;=E4807),SRP!$D$21:$D$25)*(G4807/100)*(E4807/1000)),
IF(AND(C4807="Ready to Drink",D4807="RTD-One Pour Cocktail&gt;7%&lt;=14.5"),
SUM(LOOKUP(2,1/(SRP!$B$16:$B$20&lt;=E4807)/(SRP!$C$16:$C$20&gt;=E4807),SRP!$D$16:$D$20)*(G4807/100)*(E4807/1000)),
IF(C4807="Ready to Drink",
SUM(LOOKUP(2,1/(SRP!$B$11:$B$15&lt;=E4807)/(SRP!$C$11:$C$15&gt;=E4807),SRP!$D$11:$D$15)*(G4807/100)*(E4807/1000)),
0)))))),2)</f>
        <v>2.36</v>
      </c>
      <c r="L4807" s="173" t="str">
        <f t="shared" si="75"/>
        <v>Beer473</v>
      </c>
      <c r="M4807" s="154">
        <f>VLOOKUP(L4807,'Slope %'!C:D,2,0)</f>
        <v>0.12</v>
      </c>
    </row>
    <row r="4808" spans="1:13" x14ac:dyDescent="0.25">
      <c r="A4808" s="169">
        <v>58723</v>
      </c>
      <c r="B4808" s="170" t="s">
        <v>3680</v>
      </c>
      <c r="C4808" s="170" t="s">
        <v>11</v>
      </c>
      <c r="D4808" s="170" t="s">
        <v>303</v>
      </c>
      <c r="E4808" s="170">
        <v>473</v>
      </c>
      <c r="F4808" s="170">
        <v>24</v>
      </c>
      <c r="G4808" s="171">
        <v>6.4</v>
      </c>
      <c r="H4808" s="170" t="s">
        <v>1053</v>
      </c>
      <c r="I4808" s="171">
        <v>4.25</v>
      </c>
      <c r="J4808" s="169">
        <v>1</v>
      </c>
      <c r="K4808" s="154" cm="1">
        <f t="array" ref="K4808">ROUND(
IF(C4808="Beer",
SUM(LOOKUP(2,1/(SRP!$B$8:$B$10&lt;=E4808)/(SRP!$C$8:$C$10&gt;=E4808),SRP!$D$8:$D$10)*(G4808/100)*(E4808/1000)),
IF(C4808="Spirits",
SUM(LOOKUP(2,1/(SRP!$B$2:$B$7&lt;=E4808)/(SRP!$C$2:$C$7&gt;=E4808),SRP!$D$2:$D$7)*(G4808/100)*(E4808/1000)),
IF(AND(C4808="Wine",D4808="Fortified Wines"),
SUM(LOOKUP(2,1/(SRP!$B$26:$B$29&lt;=E4808)/(SRP!$C$26:$C$29&gt;=E4808),SRP!$D$26:$D$29)*(G4808/100)*(E4808/1000)),
IF(C4808="Wine",
SUM(LOOKUP(2,1/(SRP!$B$21:$B$25&lt;=E4808)/(SRP!$C$21:$C$25&gt;=E4808),SRP!$D$21:$D$25)*(G4808/100)*(E4808/1000)),
IF(AND(C4808="Ready to Drink",D4808="RTD-One Pour Cocktail&gt;7%&lt;=14.5"),
SUM(LOOKUP(2,1/(SRP!$B$16:$B$20&lt;=E4808)/(SRP!$C$16:$C$20&gt;=E4808),SRP!$D$16:$D$20)*(G4808/100)*(E4808/1000)),
IF(C4808="Ready to Drink",
SUM(LOOKUP(2,1/(SRP!$B$11:$B$15&lt;=E4808)/(SRP!$C$11:$C$15&gt;=E4808),SRP!$D$11:$D$15)*(G4808/100)*(E4808/1000)),
0)))))),2)</f>
        <v>2.36</v>
      </c>
      <c r="L4808" s="173" t="str">
        <f t="shared" si="75"/>
        <v>Beer473</v>
      </c>
      <c r="M4808" s="154">
        <f>VLOOKUP(L4808,'Slope %'!C:D,2,0)</f>
        <v>0.12</v>
      </c>
    </row>
    <row r="4809" spans="1:13" x14ac:dyDescent="0.25">
      <c r="A4809" s="169">
        <v>58727</v>
      </c>
      <c r="B4809" s="170" t="s">
        <v>3681</v>
      </c>
      <c r="C4809" s="170" t="s">
        <v>24</v>
      </c>
      <c r="D4809" s="170" t="s">
        <v>46</v>
      </c>
      <c r="E4809" s="170">
        <v>750</v>
      </c>
      <c r="F4809" s="170">
        <v>12</v>
      </c>
      <c r="G4809" s="171">
        <v>11</v>
      </c>
      <c r="H4809" s="170" t="s">
        <v>47</v>
      </c>
      <c r="I4809" s="171">
        <v>23.99</v>
      </c>
      <c r="J4809" s="169">
        <v>1</v>
      </c>
      <c r="K4809" s="154" cm="1">
        <f t="array" ref="K4809">ROUND(
IF(C4809="Beer",
SUM(LOOKUP(2,1/(SRP!$B$8:$B$10&lt;=E4809)/(SRP!$C$8:$C$10&gt;=E4809),SRP!$D$8:$D$10)*(G4809/100)*(E4809/1000)),
IF(C4809="Spirits",
SUM(LOOKUP(2,1/(SRP!$B$2:$B$7&lt;=E4809)/(SRP!$C$2:$C$7&gt;=E4809),SRP!$D$2:$D$7)*(G4809/100)*(E4809/1000)),
IF(AND(C4809="Wine",D4809="Fortified Wines"),
SUM(LOOKUP(2,1/(SRP!$B$26:$B$29&lt;=E4809)/(SRP!$C$26:$C$29&gt;=E4809),SRP!$D$26:$D$29)*(G4809/100)*(E4809/1000)),
IF(C4809="Wine",
SUM(LOOKUP(2,1/(SRP!$B$21:$B$25&lt;=E4809)/(SRP!$C$21:$C$25&gt;=E4809),SRP!$D$21:$D$25)*(G4809/100)*(E4809/1000)),
IF(AND(C4809="Ready to Drink",D4809="RTD-One Pour Cocktail&gt;7%&lt;=14.5"),
SUM(LOOKUP(2,1/(SRP!$B$16:$B$20&lt;=E4809)/(SRP!$C$16:$C$20&gt;=E4809),SRP!$D$16:$D$20)*(G4809/100)*(E4809/1000)),
IF(C4809="Ready to Drink",
SUM(LOOKUP(2,1/(SRP!$B$11:$B$15&lt;=E4809)/(SRP!$C$11:$C$15&gt;=E4809),SRP!$D$11:$D$15)*(G4809/100)*(E4809/1000)),
0)))))),2)</f>
        <v>6.44</v>
      </c>
      <c r="L4809" s="173" t="str">
        <f t="shared" si="75"/>
        <v>Wine750</v>
      </c>
      <c r="M4809" s="154">
        <f>VLOOKUP(L4809,'Slope %'!C:D,2,0)</f>
        <v>0.1</v>
      </c>
    </row>
    <row r="4810" spans="1:13" x14ac:dyDescent="0.25">
      <c r="A4810" s="169">
        <v>58730</v>
      </c>
      <c r="B4810" s="170" t="s">
        <v>3682</v>
      </c>
      <c r="C4810" s="170" t="s">
        <v>263</v>
      </c>
      <c r="D4810" s="170" t="s">
        <v>332</v>
      </c>
      <c r="E4810" s="170">
        <v>2130</v>
      </c>
      <c r="F4810" s="170">
        <v>4</v>
      </c>
      <c r="G4810" s="171">
        <v>5</v>
      </c>
      <c r="H4810" s="170" t="s">
        <v>1053</v>
      </c>
      <c r="I4810" s="171">
        <v>14.99</v>
      </c>
      <c r="J4810" s="169">
        <v>6</v>
      </c>
      <c r="K4810" s="154" cm="1">
        <f t="array" ref="K4810">ROUND(
IF(C4810="Beer",
SUM(LOOKUP(2,1/(SRP!$B$8:$B$10&lt;=E4810)/(SRP!$C$8:$C$10&gt;=E4810),SRP!$D$8:$D$10)*(G4810/100)*(E4810/1000)),
IF(C4810="Spirits",
SUM(LOOKUP(2,1/(SRP!$B$2:$B$7&lt;=E4810)/(SRP!$C$2:$C$7&gt;=E4810),SRP!$D$2:$D$7)*(G4810/100)*(E4810/1000)),
IF(AND(C4810="Wine",D4810="Fortified Wines"),
SUM(LOOKUP(2,1/(SRP!$B$26:$B$29&lt;=E4810)/(SRP!$C$26:$C$29&gt;=E4810),SRP!$D$26:$D$29)*(G4810/100)*(E4810/1000)),
IF(C4810="Wine",
SUM(LOOKUP(2,1/(SRP!$B$21:$B$25&lt;=E4810)/(SRP!$C$21:$C$25&gt;=E4810),SRP!$D$21:$D$25)*(G4810/100)*(E4810/1000)),
IF(AND(C4810="Ready to Drink",D4810="RTD-One Pour Cocktail&gt;7%&lt;=14.5"),
SUM(LOOKUP(2,1/(SRP!$B$16:$B$20&lt;=E4810)/(SRP!$C$16:$C$20&gt;=E4810),SRP!$D$16:$D$20)*(G4810/100)*(E4810/1000)),
IF(C4810="Ready to Drink",
SUM(LOOKUP(2,1/(SRP!$B$11:$B$15&lt;=E4810)/(SRP!$C$11:$C$15&gt;=E4810),SRP!$D$11:$D$15)*(G4810/100)*(E4810/1000)),
0)))))),2)</f>
        <v>8.31</v>
      </c>
      <c r="L4810" s="173" t="str">
        <f t="shared" si="75"/>
        <v>Ready to Drink2130</v>
      </c>
      <c r="M4810" s="154">
        <f>VLOOKUP(L4810,'Slope %'!C:D,2,0)</f>
        <v>0.1</v>
      </c>
    </row>
    <row r="4811" spans="1:13" x14ac:dyDescent="0.25">
      <c r="A4811" s="169">
        <v>58731</v>
      </c>
      <c r="B4811" s="170" t="s">
        <v>3683</v>
      </c>
      <c r="C4811" s="170" t="s">
        <v>263</v>
      </c>
      <c r="D4811" s="170" t="s">
        <v>264</v>
      </c>
      <c r="E4811" s="170">
        <v>2130</v>
      </c>
      <c r="F4811" s="170">
        <v>4</v>
      </c>
      <c r="G4811" s="171">
        <v>5</v>
      </c>
      <c r="H4811" s="170" t="s">
        <v>1053</v>
      </c>
      <c r="I4811" s="171">
        <v>14.99</v>
      </c>
      <c r="J4811" s="169">
        <v>6</v>
      </c>
      <c r="K4811" s="154" cm="1">
        <f t="array" ref="K4811">ROUND(
IF(C4811="Beer",
SUM(LOOKUP(2,1/(SRP!$B$8:$B$10&lt;=E4811)/(SRP!$C$8:$C$10&gt;=E4811),SRP!$D$8:$D$10)*(G4811/100)*(E4811/1000)),
IF(C4811="Spirits",
SUM(LOOKUP(2,1/(SRP!$B$2:$B$7&lt;=E4811)/(SRP!$C$2:$C$7&gt;=E4811),SRP!$D$2:$D$7)*(G4811/100)*(E4811/1000)),
IF(AND(C4811="Wine",D4811="Fortified Wines"),
SUM(LOOKUP(2,1/(SRP!$B$26:$B$29&lt;=E4811)/(SRP!$C$26:$C$29&gt;=E4811),SRP!$D$26:$D$29)*(G4811/100)*(E4811/1000)),
IF(C4811="Wine",
SUM(LOOKUP(2,1/(SRP!$B$21:$B$25&lt;=E4811)/(SRP!$C$21:$C$25&gt;=E4811),SRP!$D$21:$D$25)*(G4811/100)*(E4811/1000)),
IF(AND(C4811="Ready to Drink",D4811="RTD-One Pour Cocktail&gt;7%&lt;=14.5"),
SUM(LOOKUP(2,1/(SRP!$B$16:$B$20&lt;=E4811)/(SRP!$C$16:$C$20&gt;=E4811),SRP!$D$16:$D$20)*(G4811/100)*(E4811/1000)),
IF(C4811="Ready to Drink",
SUM(LOOKUP(2,1/(SRP!$B$11:$B$15&lt;=E4811)/(SRP!$C$11:$C$15&gt;=E4811),SRP!$D$11:$D$15)*(G4811/100)*(E4811/1000)),
0)))))),2)</f>
        <v>8.31</v>
      </c>
      <c r="L4811" s="173" t="str">
        <f t="shared" si="75"/>
        <v>Ready to Drink2130</v>
      </c>
      <c r="M4811" s="154">
        <f>VLOOKUP(L4811,'Slope %'!C:D,2,0)</f>
        <v>0.1</v>
      </c>
    </row>
    <row r="4812" spans="1:13" x14ac:dyDescent="0.25">
      <c r="A4812" s="169">
        <v>58746</v>
      </c>
      <c r="B4812" s="170" t="s">
        <v>3684</v>
      </c>
      <c r="C4812" s="170" t="s">
        <v>11</v>
      </c>
      <c r="D4812" s="170" t="s">
        <v>303</v>
      </c>
      <c r="E4812" s="170">
        <v>473</v>
      </c>
      <c r="F4812" s="170">
        <v>24</v>
      </c>
      <c r="G4812" s="171">
        <v>6</v>
      </c>
      <c r="H4812" s="170" t="s">
        <v>1053</v>
      </c>
      <c r="I4812" s="171">
        <v>4.99</v>
      </c>
      <c r="J4812" s="169">
        <v>1</v>
      </c>
      <c r="K4812" s="154" cm="1">
        <f t="array" ref="K4812">ROUND(
IF(C4812="Beer",
SUM(LOOKUP(2,1/(SRP!$B$8:$B$10&lt;=E4812)/(SRP!$C$8:$C$10&gt;=E4812),SRP!$D$8:$D$10)*(G4812/100)*(E4812/1000)),
IF(C4812="Spirits",
SUM(LOOKUP(2,1/(SRP!$B$2:$B$7&lt;=E4812)/(SRP!$C$2:$C$7&gt;=E4812),SRP!$D$2:$D$7)*(G4812/100)*(E4812/1000)),
IF(AND(C4812="Wine",D4812="Fortified Wines"),
SUM(LOOKUP(2,1/(SRP!$B$26:$B$29&lt;=E4812)/(SRP!$C$26:$C$29&gt;=E4812),SRP!$D$26:$D$29)*(G4812/100)*(E4812/1000)),
IF(C4812="Wine",
SUM(LOOKUP(2,1/(SRP!$B$21:$B$25&lt;=E4812)/(SRP!$C$21:$C$25&gt;=E4812),SRP!$D$21:$D$25)*(G4812/100)*(E4812/1000)),
IF(AND(C4812="Ready to Drink",D4812="RTD-One Pour Cocktail&gt;7%&lt;=14.5"),
SUM(LOOKUP(2,1/(SRP!$B$16:$B$20&lt;=E4812)/(SRP!$C$16:$C$20&gt;=E4812),SRP!$D$16:$D$20)*(G4812/100)*(E4812/1000)),
IF(C4812="Ready to Drink",
SUM(LOOKUP(2,1/(SRP!$B$11:$B$15&lt;=E4812)/(SRP!$C$11:$C$15&gt;=E4812),SRP!$D$11:$D$15)*(G4812/100)*(E4812/1000)),
0)))))),2)</f>
        <v>2.2200000000000002</v>
      </c>
      <c r="L4812" s="173" t="str">
        <f t="shared" si="75"/>
        <v>Beer473</v>
      </c>
      <c r="M4812" s="154">
        <f>VLOOKUP(L4812,'Slope %'!C:D,2,0)</f>
        <v>0.12</v>
      </c>
    </row>
    <row r="4813" spans="1:13" x14ac:dyDescent="0.25">
      <c r="A4813" s="169">
        <v>58746</v>
      </c>
      <c r="B4813" s="170" t="s">
        <v>3684</v>
      </c>
      <c r="C4813" s="170" t="s">
        <v>11</v>
      </c>
      <c r="D4813" s="170" t="s">
        <v>303</v>
      </c>
      <c r="E4813" s="170">
        <v>473</v>
      </c>
      <c r="F4813" s="170">
        <v>24</v>
      </c>
      <c r="G4813" s="171">
        <v>6</v>
      </c>
      <c r="H4813" s="170" t="s">
        <v>1053</v>
      </c>
      <c r="I4813" s="171">
        <v>4.99</v>
      </c>
      <c r="J4813" s="169">
        <v>1</v>
      </c>
      <c r="K4813" s="154" cm="1">
        <f t="array" ref="K4813">ROUND(
IF(C4813="Beer",
SUM(LOOKUP(2,1/(SRP!$B$8:$B$10&lt;=E4813)/(SRP!$C$8:$C$10&gt;=E4813),SRP!$D$8:$D$10)*(G4813/100)*(E4813/1000)),
IF(C4813="Spirits",
SUM(LOOKUP(2,1/(SRP!$B$2:$B$7&lt;=E4813)/(SRP!$C$2:$C$7&gt;=E4813),SRP!$D$2:$D$7)*(G4813/100)*(E4813/1000)),
IF(AND(C4813="Wine",D4813="Fortified Wines"),
SUM(LOOKUP(2,1/(SRP!$B$26:$B$29&lt;=E4813)/(SRP!$C$26:$C$29&gt;=E4813),SRP!$D$26:$D$29)*(G4813/100)*(E4813/1000)),
IF(C4813="Wine",
SUM(LOOKUP(2,1/(SRP!$B$21:$B$25&lt;=E4813)/(SRP!$C$21:$C$25&gt;=E4813),SRP!$D$21:$D$25)*(G4813/100)*(E4813/1000)),
IF(AND(C4813="Ready to Drink",D4813="RTD-One Pour Cocktail&gt;7%&lt;=14.5"),
SUM(LOOKUP(2,1/(SRP!$B$16:$B$20&lt;=E4813)/(SRP!$C$16:$C$20&gt;=E4813),SRP!$D$16:$D$20)*(G4813/100)*(E4813/1000)),
IF(C4813="Ready to Drink",
SUM(LOOKUP(2,1/(SRP!$B$11:$B$15&lt;=E4813)/(SRP!$C$11:$C$15&gt;=E4813),SRP!$D$11:$D$15)*(G4813/100)*(E4813/1000)),
0)))))),2)</f>
        <v>2.2200000000000002</v>
      </c>
      <c r="L4813" s="173" t="str">
        <f t="shared" si="75"/>
        <v>Beer473</v>
      </c>
      <c r="M4813" s="154">
        <f>VLOOKUP(L4813,'Slope %'!C:D,2,0)</f>
        <v>0.12</v>
      </c>
    </row>
    <row r="4814" spans="1:13" x14ac:dyDescent="0.25">
      <c r="A4814" s="169">
        <v>58752</v>
      </c>
      <c r="B4814" s="170" t="s">
        <v>3685</v>
      </c>
      <c r="C4814" s="170" t="s">
        <v>263</v>
      </c>
      <c r="D4814" s="170" t="s">
        <v>935</v>
      </c>
      <c r="E4814" s="170">
        <v>30000</v>
      </c>
      <c r="F4814" s="170">
        <v>1</v>
      </c>
      <c r="G4814" s="171">
        <v>6.5</v>
      </c>
      <c r="H4814" s="170" t="s">
        <v>2655</v>
      </c>
      <c r="I4814" s="171">
        <v>250</v>
      </c>
      <c r="J4814" s="169">
        <v>1</v>
      </c>
      <c r="K4814" s="154" cm="1">
        <f t="array" ref="K4814">ROUND(
IF(C4814="Beer",
SUM(LOOKUP(2,1/(SRP!$B$8:$B$10&lt;=E4814)/(SRP!$C$8:$C$10&gt;=E4814),SRP!$D$8:$D$10)*(G4814/100)*(E4814/1000)),
IF(C4814="Spirits",
SUM(LOOKUP(2,1/(SRP!$B$2:$B$7&lt;=E4814)/(SRP!$C$2:$C$7&gt;=E4814),SRP!$D$2:$D$7)*(G4814/100)*(E4814/1000)),
IF(AND(C4814="Wine",D4814="Fortified Wines"),
SUM(LOOKUP(2,1/(SRP!$B$26:$B$29&lt;=E4814)/(SRP!$C$26:$C$29&gt;=E4814),SRP!$D$26:$D$29)*(G4814/100)*(E4814/1000)),
IF(C4814="Wine",
SUM(LOOKUP(2,1/(SRP!$B$21:$B$25&lt;=E4814)/(SRP!$C$21:$C$25&gt;=E4814),SRP!$D$21:$D$25)*(G4814/100)*(E4814/1000)),
IF(AND(C4814="Ready to Drink",D4814="RTD-One Pour Cocktail&gt;7%&lt;=14.5"),
SUM(LOOKUP(2,1/(SRP!$B$16:$B$20&lt;=E4814)/(SRP!$C$16:$C$20&gt;=E4814),SRP!$D$16:$D$20)*(G4814/100)*(E4814/1000)),
IF(C4814="Ready to Drink",
SUM(LOOKUP(2,1/(SRP!$B$11:$B$15&lt;=E4814)/(SRP!$C$11:$C$15&gt;=E4814),SRP!$D$11:$D$15)*(G4814/100)*(E4814/1000)),
0)))))),2)</f>
        <v>152.24</v>
      </c>
      <c r="L4814" s="173" t="str">
        <f t="shared" si="75"/>
        <v>Ready to Drink30000</v>
      </c>
      <c r="M4814" s="154" t="e">
        <f>VLOOKUP(L4814,'Slope %'!C:D,2,0)</f>
        <v>#N/A</v>
      </c>
    </row>
    <row r="4815" spans="1:13" x14ac:dyDescent="0.25">
      <c r="A4815" s="169">
        <v>58752</v>
      </c>
      <c r="B4815" s="170" t="s">
        <v>3685</v>
      </c>
      <c r="C4815" s="170" t="s">
        <v>263</v>
      </c>
      <c r="D4815" s="170" t="s">
        <v>935</v>
      </c>
      <c r="E4815" s="170">
        <v>30000</v>
      </c>
      <c r="F4815" s="170">
        <v>1</v>
      </c>
      <c r="G4815" s="171">
        <v>6.5</v>
      </c>
      <c r="H4815" s="170" t="s">
        <v>2364</v>
      </c>
      <c r="I4815" s="171">
        <v>250</v>
      </c>
      <c r="J4815" s="169">
        <v>1</v>
      </c>
      <c r="K4815" s="154" cm="1">
        <f t="array" ref="K4815">ROUND(
IF(C4815="Beer",
SUM(LOOKUP(2,1/(SRP!$B$8:$B$10&lt;=E4815)/(SRP!$C$8:$C$10&gt;=E4815),SRP!$D$8:$D$10)*(G4815/100)*(E4815/1000)),
IF(C4815="Spirits",
SUM(LOOKUP(2,1/(SRP!$B$2:$B$7&lt;=E4815)/(SRP!$C$2:$C$7&gt;=E4815),SRP!$D$2:$D$7)*(G4815/100)*(E4815/1000)),
IF(AND(C4815="Wine",D4815="Fortified Wines"),
SUM(LOOKUP(2,1/(SRP!$B$26:$B$29&lt;=E4815)/(SRP!$C$26:$C$29&gt;=E4815),SRP!$D$26:$D$29)*(G4815/100)*(E4815/1000)),
IF(C4815="Wine",
SUM(LOOKUP(2,1/(SRP!$B$21:$B$25&lt;=E4815)/(SRP!$C$21:$C$25&gt;=E4815),SRP!$D$21:$D$25)*(G4815/100)*(E4815/1000)),
IF(AND(C4815="Ready to Drink",D4815="RTD-One Pour Cocktail&gt;7%&lt;=14.5"),
SUM(LOOKUP(2,1/(SRP!$B$16:$B$20&lt;=E4815)/(SRP!$C$16:$C$20&gt;=E4815),SRP!$D$16:$D$20)*(G4815/100)*(E4815/1000)),
IF(C4815="Ready to Drink",
SUM(LOOKUP(2,1/(SRP!$B$11:$B$15&lt;=E4815)/(SRP!$C$11:$C$15&gt;=E4815),SRP!$D$11:$D$15)*(G4815/100)*(E4815/1000)),
0)))))),2)</f>
        <v>152.24</v>
      </c>
      <c r="L4815" s="173" t="str">
        <f t="shared" si="75"/>
        <v>Ready to Drink30000</v>
      </c>
      <c r="M4815" s="154" t="e">
        <f>VLOOKUP(L4815,'Slope %'!C:D,2,0)</f>
        <v>#N/A</v>
      </c>
    </row>
    <row r="4816" spans="1:13" x14ac:dyDescent="0.25">
      <c r="A4816" s="169">
        <v>58762</v>
      </c>
      <c r="B4816" s="170" t="s">
        <v>3686</v>
      </c>
      <c r="C4816" s="170" t="s">
        <v>11</v>
      </c>
      <c r="D4816" s="170" t="s">
        <v>267</v>
      </c>
      <c r="E4816" s="170">
        <v>473</v>
      </c>
      <c r="F4816" s="170">
        <v>24</v>
      </c>
      <c r="G4816" s="171">
        <v>5</v>
      </c>
      <c r="H4816" s="170" t="s">
        <v>54</v>
      </c>
      <c r="I4816" s="171">
        <v>4.09</v>
      </c>
      <c r="J4816" s="169">
        <v>1</v>
      </c>
      <c r="K4816" s="154" cm="1">
        <f t="array" ref="K4816">ROUND(
IF(C4816="Beer",
SUM(LOOKUP(2,1/(SRP!$B$8:$B$10&lt;=E4816)/(SRP!$C$8:$C$10&gt;=E4816),SRP!$D$8:$D$10)*(G4816/100)*(E4816/1000)),
IF(C4816="Spirits",
SUM(LOOKUP(2,1/(SRP!$B$2:$B$7&lt;=E4816)/(SRP!$C$2:$C$7&gt;=E4816),SRP!$D$2:$D$7)*(G4816/100)*(E4816/1000)),
IF(AND(C4816="Wine",D4816="Fortified Wines"),
SUM(LOOKUP(2,1/(SRP!$B$26:$B$29&lt;=E4816)/(SRP!$C$26:$C$29&gt;=E4816),SRP!$D$26:$D$29)*(G4816/100)*(E4816/1000)),
IF(C4816="Wine",
SUM(LOOKUP(2,1/(SRP!$B$21:$B$25&lt;=E4816)/(SRP!$C$21:$C$25&gt;=E4816),SRP!$D$21:$D$25)*(G4816/100)*(E4816/1000)),
IF(AND(C4816="Ready to Drink",D4816="RTD-One Pour Cocktail&gt;7%&lt;=14.5"),
SUM(LOOKUP(2,1/(SRP!$B$16:$B$20&lt;=E4816)/(SRP!$C$16:$C$20&gt;=E4816),SRP!$D$16:$D$20)*(G4816/100)*(E4816/1000)),
IF(C4816="Ready to Drink",
SUM(LOOKUP(2,1/(SRP!$B$11:$B$15&lt;=E4816)/(SRP!$C$11:$C$15&gt;=E4816),SRP!$D$11:$D$15)*(G4816/100)*(E4816/1000)),
0)))))),2)</f>
        <v>1.85</v>
      </c>
      <c r="L4816" s="173" t="str">
        <f t="shared" si="75"/>
        <v>Beer473</v>
      </c>
      <c r="M4816" s="154">
        <f>VLOOKUP(L4816,'Slope %'!C:D,2,0)</f>
        <v>0.12</v>
      </c>
    </row>
    <row r="4817" spans="1:13" x14ac:dyDescent="0.25">
      <c r="A4817" s="169">
        <v>58762</v>
      </c>
      <c r="B4817" s="170" t="s">
        <v>3686</v>
      </c>
      <c r="C4817" s="170" t="s">
        <v>11</v>
      </c>
      <c r="D4817" s="170" t="s">
        <v>267</v>
      </c>
      <c r="E4817" s="170">
        <v>473</v>
      </c>
      <c r="F4817" s="170">
        <v>24</v>
      </c>
      <c r="G4817" s="171">
        <v>5</v>
      </c>
      <c r="H4817" s="170" t="s">
        <v>54</v>
      </c>
      <c r="I4817" s="171">
        <v>4.09</v>
      </c>
      <c r="J4817" s="169">
        <v>1</v>
      </c>
      <c r="K4817" s="154" cm="1">
        <f t="array" ref="K4817">ROUND(
IF(C4817="Beer",
SUM(LOOKUP(2,1/(SRP!$B$8:$B$10&lt;=E4817)/(SRP!$C$8:$C$10&gt;=E4817),SRP!$D$8:$D$10)*(G4817/100)*(E4817/1000)),
IF(C4817="Spirits",
SUM(LOOKUP(2,1/(SRP!$B$2:$B$7&lt;=E4817)/(SRP!$C$2:$C$7&gt;=E4817),SRP!$D$2:$D$7)*(G4817/100)*(E4817/1000)),
IF(AND(C4817="Wine",D4817="Fortified Wines"),
SUM(LOOKUP(2,1/(SRP!$B$26:$B$29&lt;=E4817)/(SRP!$C$26:$C$29&gt;=E4817),SRP!$D$26:$D$29)*(G4817/100)*(E4817/1000)),
IF(C4817="Wine",
SUM(LOOKUP(2,1/(SRP!$B$21:$B$25&lt;=E4817)/(SRP!$C$21:$C$25&gt;=E4817),SRP!$D$21:$D$25)*(G4817/100)*(E4817/1000)),
IF(AND(C4817="Ready to Drink",D4817="RTD-One Pour Cocktail&gt;7%&lt;=14.5"),
SUM(LOOKUP(2,1/(SRP!$B$16:$B$20&lt;=E4817)/(SRP!$C$16:$C$20&gt;=E4817),SRP!$D$16:$D$20)*(G4817/100)*(E4817/1000)),
IF(C4817="Ready to Drink",
SUM(LOOKUP(2,1/(SRP!$B$11:$B$15&lt;=E4817)/(SRP!$C$11:$C$15&gt;=E4817),SRP!$D$11:$D$15)*(G4817/100)*(E4817/1000)),
0)))))),2)</f>
        <v>1.85</v>
      </c>
      <c r="L4817" s="173" t="str">
        <f t="shared" si="75"/>
        <v>Beer473</v>
      </c>
      <c r="M4817" s="154">
        <f>VLOOKUP(L4817,'Slope %'!C:D,2,0)</f>
        <v>0.12</v>
      </c>
    </row>
    <row r="4818" spans="1:13" x14ac:dyDescent="0.25">
      <c r="A4818" s="169">
        <v>58766</v>
      </c>
      <c r="B4818" s="170" t="s">
        <v>3687</v>
      </c>
      <c r="C4818" s="170" t="s">
        <v>24</v>
      </c>
      <c r="D4818" s="170" t="s">
        <v>298</v>
      </c>
      <c r="E4818" s="170">
        <v>750</v>
      </c>
      <c r="F4818" s="170">
        <v>12</v>
      </c>
      <c r="G4818" s="171">
        <v>11.5</v>
      </c>
      <c r="H4818" s="170" t="s">
        <v>64</v>
      </c>
      <c r="I4818" s="171">
        <v>18.989999999999998</v>
      </c>
      <c r="J4818" s="169">
        <v>1</v>
      </c>
      <c r="K4818" s="154" cm="1">
        <f t="array" ref="K4818">ROUND(
IF(C4818="Beer",
SUM(LOOKUP(2,1/(SRP!$B$8:$B$10&lt;=E4818)/(SRP!$C$8:$C$10&gt;=E4818),SRP!$D$8:$D$10)*(G4818/100)*(E4818/1000)),
IF(C4818="Spirits",
SUM(LOOKUP(2,1/(SRP!$B$2:$B$7&lt;=E4818)/(SRP!$C$2:$C$7&gt;=E4818),SRP!$D$2:$D$7)*(G4818/100)*(E4818/1000)),
IF(AND(C4818="Wine",D4818="Fortified Wines"),
SUM(LOOKUP(2,1/(SRP!$B$26:$B$29&lt;=E4818)/(SRP!$C$26:$C$29&gt;=E4818),SRP!$D$26:$D$29)*(G4818/100)*(E4818/1000)),
IF(C4818="Wine",
SUM(LOOKUP(2,1/(SRP!$B$21:$B$25&lt;=E4818)/(SRP!$C$21:$C$25&gt;=E4818),SRP!$D$21:$D$25)*(G4818/100)*(E4818/1000)),
IF(AND(C4818="Ready to Drink",D4818="RTD-One Pour Cocktail&gt;7%&lt;=14.5"),
SUM(LOOKUP(2,1/(SRP!$B$16:$B$20&lt;=E4818)/(SRP!$C$16:$C$20&gt;=E4818),SRP!$D$16:$D$20)*(G4818/100)*(E4818/1000)),
IF(C4818="Ready to Drink",
SUM(LOOKUP(2,1/(SRP!$B$11:$B$15&lt;=E4818)/(SRP!$C$11:$C$15&gt;=E4818),SRP!$D$11:$D$15)*(G4818/100)*(E4818/1000)),
0)))))),2)</f>
        <v>6.73</v>
      </c>
      <c r="L4818" s="173" t="str">
        <f t="shared" si="75"/>
        <v>Wine750</v>
      </c>
      <c r="M4818" s="154">
        <f>VLOOKUP(L4818,'Slope %'!C:D,2,0)</f>
        <v>0.1</v>
      </c>
    </row>
    <row r="4819" spans="1:13" x14ac:dyDescent="0.25">
      <c r="A4819" s="169">
        <v>58782</v>
      </c>
      <c r="B4819" s="170" t="s">
        <v>3688</v>
      </c>
      <c r="C4819" s="170" t="s">
        <v>15</v>
      </c>
      <c r="D4819" s="170" t="s">
        <v>154</v>
      </c>
      <c r="E4819" s="170">
        <v>750</v>
      </c>
      <c r="F4819" s="170">
        <v>12</v>
      </c>
      <c r="G4819" s="171">
        <v>17</v>
      </c>
      <c r="H4819" s="170" t="s">
        <v>20</v>
      </c>
      <c r="I4819" s="171">
        <v>36.99</v>
      </c>
      <c r="J4819" s="169">
        <v>1</v>
      </c>
      <c r="K4819" s="154" cm="1">
        <f t="array" ref="K4819">ROUND(
IF(C4819="Beer",
SUM(LOOKUP(2,1/(SRP!$B$8:$B$10&lt;=E4819)/(SRP!$C$8:$C$10&gt;=E4819),SRP!$D$8:$D$10)*(G4819/100)*(E4819/1000)),
IF(C4819="Spirits",
SUM(LOOKUP(2,1/(SRP!$B$2:$B$7&lt;=E4819)/(SRP!$C$2:$C$7&gt;=E4819),SRP!$D$2:$D$7)*(G4819/100)*(E4819/1000)),
IF(AND(C4819="Wine",D4819="Fortified Wines"),
SUM(LOOKUP(2,1/(SRP!$B$26:$B$29&lt;=E4819)/(SRP!$C$26:$C$29&gt;=E4819),SRP!$D$26:$D$29)*(G4819/100)*(E4819/1000)),
IF(C4819="Wine",
SUM(LOOKUP(2,1/(SRP!$B$21:$B$25&lt;=E4819)/(SRP!$C$21:$C$25&gt;=E4819),SRP!$D$21:$D$25)*(G4819/100)*(E4819/1000)),
IF(AND(C4819="Ready to Drink",D4819="RTD-One Pour Cocktail&gt;7%&lt;=14.5"),
SUM(LOOKUP(2,1/(SRP!$B$16:$B$20&lt;=E4819)/(SRP!$C$16:$C$20&gt;=E4819),SRP!$D$16:$D$20)*(G4819/100)*(E4819/1000)),
IF(C4819="Ready to Drink",
SUM(LOOKUP(2,1/(SRP!$B$11:$B$15&lt;=E4819)/(SRP!$C$11:$C$15&gt;=E4819),SRP!$D$11:$D$15)*(G4819/100)*(E4819/1000)),
0)))))),2)</f>
        <v>9.9499999999999993</v>
      </c>
      <c r="L4819" s="173" t="str">
        <f t="shared" si="75"/>
        <v>Spirits750</v>
      </c>
      <c r="M4819" s="154">
        <f>VLOOKUP(L4819,'Slope %'!C:D,2,0)</f>
        <v>7.0000000000000007E-2</v>
      </c>
    </row>
    <row r="4820" spans="1:13" x14ac:dyDescent="0.25">
      <c r="A4820" s="169">
        <v>58788</v>
      </c>
      <c r="B4820" s="170" t="s">
        <v>3689</v>
      </c>
      <c r="C4820" s="170" t="s">
        <v>11</v>
      </c>
      <c r="D4820" s="170" t="s">
        <v>267</v>
      </c>
      <c r="E4820" s="170">
        <v>473</v>
      </c>
      <c r="F4820" s="170">
        <v>24</v>
      </c>
      <c r="G4820" s="171">
        <v>5.5</v>
      </c>
      <c r="H4820" s="170" t="s">
        <v>415</v>
      </c>
      <c r="I4820" s="171">
        <v>4.49</v>
      </c>
      <c r="J4820" s="169">
        <v>1</v>
      </c>
      <c r="K4820" s="154" cm="1">
        <f t="array" ref="K4820">ROUND(
IF(C4820="Beer",
SUM(LOOKUP(2,1/(SRP!$B$8:$B$10&lt;=E4820)/(SRP!$C$8:$C$10&gt;=E4820),SRP!$D$8:$D$10)*(G4820/100)*(E4820/1000)),
IF(C4820="Spirits",
SUM(LOOKUP(2,1/(SRP!$B$2:$B$7&lt;=E4820)/(SRP!$C$2:$C$7&gt;=E4820),SRP!$D$2:$D$7)*(G4820/100)*(E4820/1000)),
IF(AND(C4820="Wine",D4820="Fortified Wines"),
SUM(LOOKUP(2,1/(SRP!$B$26:$B$29&lt;=E4820)/(SRP!$C$26:$C$29&gt;=E4820),SRP!$D$26:$D$29)*(G4820/100)*(E4820/1000)),
IF(C4820="Wine",
SUM(LOOKUP(2,1/(SRP!$B$21:$B$25&lt;=E4820)/(SRP!$C$21:$C$25&gt;=E4820),SRP!$D$21:$D$25)*(G4820/100)*(E4820/1000)),
IF(AND(C4820="Ready to Drink",D4820="RTD-One Pour Cocktail&gt;7%&lt;=14.5"),
SUM(LOOKUP(2,1/(SRP!$B$16:$B$20&lt;=E4820)/(SRP!$C$16:$C$20&gt;=E4820),SRP!$D$16:$D$20)*(G4820/100)*(E4820/1000)),
IF(C4820="Ready to Drink",
SUM(LOOKUP(2,1/(SRP!$B$11:$B$15&lt;=E4820)/(SRP!$C$11:$C$15&gt;=E4820),SRP!$D$11:$D$15)*(G4820/100)*(E4820/1000)),
0)))))),2)</f>
        <v>2.0299999999999998</v>
      </c>
      <c r="L4820" s="173" t="str">
        <f t="shared" si="75"/>
        <v>Beer473</v>
      </c>
      <c r="M4820" s="154">
        <f>VLOOKUP(L4820,'Slope %'!C:D,2,0)</f>
        <v>0.12</v>
      </c>
    </row>
    <row r="4821" spans="1:13" x14ac:dyDescent="0.25">
      <c r="A4821" s="169">
        <v>58788</v>
      </c>
      <c r="B4821" s="170" t="s">
        <v>3689</v>
      </c>
      <c r="C4821" s="170" t="s">
        <v>11</v>
      </c>
      <c r="D4821" s="170" t="s">
        <v>267</v>
      </c>
      <c r="E4821" s="170">
        <v>473</v>
      </c>
      <c r="F4821" s="170">
        <v>24</v>
      </c>
      <c r="G4821" s="171">
        <v>5.5</v>
      </c>
      <c r="H4821" s="170" t="s">
        <v>415</v>
      </c>
      <c r="I4821" s="171">
        <v>4.49</v>
      </c>
      <c r="J4821" s="169">
        <v>1</v>
      </c>
      <c r="K4821" s="154" cm="1">
        <f t="array" ref="K4821">ROUND(
IF(C4821="Beer",
SUM(LOOKUP(2,1/(SRP!$B$8:$B$10&lt;=E4821)/(SRP!$C$8:$C$10&gt;=E4821),SRP!$D$8:$D$10)*(G4821/100)*(E4821/1000)),
IF(C4821="Spirits",
SUM(LOOKUP(2,1/(SRP!$B$2:$B$7&lt;=E4821)/(SRP!$C$2:$C$7&gt;=E4821),SRP!$D$2:$D$7)*(G4821/100)*(E4821/1000)),
IF(AND(C4821="Wine",D4821="Fortified Wines"),
SUM(LOOKUP(2,1/(SRP!$B$26:$B$29&lt;=E4821)/(SRP!$C$26:$C$29&gt;=E4821),SRP!$D$26:$D$29)*(G4821/100)*(E4821/1000)),
IF(C4821="Wine",
SUM(LOOKUP(2,1/(SRP!$B$21:$B$25&lt;=E4821)/(SRP!$C$21:$C$25&gt;=E4821),SRP!$D$21:$D$25)*(G4821/100)*(E4821/1000)),
IF(AND(C4821="Ready to Drink",D4821="RTD-One Pour Cocktail&gt;7%&lt;=14.5"),
SUM(LOOKUP(2,1/(SRP!$B$16:$B$20&lt;=E4821)/(SRP!$C$16:$C$20&gt;=E4821),SRP!$D$16:$D$20)*(G4821/100)*(E4821/1000)),
IF(C4821="Ready to Drink",
SUM(LOOKUP(2,1/(SRP!$B$11:$B$15&lt;=E4821)/(SRP!$C$11:$C$15&gt;=E4821),SRP!$D$11:$D$15)*(G4821/100)*(E4821/1000)),
0)))))),2)</f>
        <v>2.0299999999999998</v>
      </c>
      <c r="L4821" s="173" t="str">
        <f t="shared" si="75"/>
        <v>Beer473</v>
      </c>
      <c r="M4821" s="154">
        <f>VLOOKUP(L4821,'Slope %'!C:D,2,0)</f>
        <v>0.12</v>
      </c>
    </row>
    <row r="4822" spans="1:13" x14ac:dyDescent="0.25">
      <c r="A4822" s="169">
        <v>58794</v>
      </c>
      <c r="B4822" s="170" t="s">
        <v>3690</v>
      </c>
      <c r="C4822" s="170" t="s">
        <v>263</v>
      </c>
      <c r="D4822" s="170" t="s">
        <v>909</v>
      </c>
      <c r="E4822" s="170">
        <v>750</v>
      </c>
      <c r="F4822" s="170">
        <v>12</v>
      </c>
      <c r="G4822" s="171">
        <v>5.9</v>
      </c>
      <c r="H4822" s="170" t="s">
        <v>2607</v>
      </c>
      <c r="I4822" s="171">
        <v>16.989999999999998</v>
      </c>
      <c r="J4822" s="169">
        <v>1</v>
      </c>
      <c r="K4822" s="154" cm="1">
        <f t="array" ref="K4822">ROUND(
IF(C4822="Beer",
SUM(LOOKUP(2,1/(SRP!$B$8:$B$10&lt;=E4822)/(SRP!$C$8:$C$10&gt;=E4822),SRP!$D$8:$D$10)*(G4822/100)*(E4822/1000)),
IF(C4822="Spirits",
SUM(LOOKUP(2,1/(SRP!$B$2:$B$7&lt;=E4822)/(SRP!$C$2:$C$7&gt;=E4822),SRP!$D$2:$D$7)*(G4822/100)*(E4822/1000)),
IF(AND(C4822="Wine",D4822="Fortified Wines"),
SUM(LOOKUP(2,1/(SRP!$B$26:$B$29&lt;=E4822)/(SRP!$C$26:$C$29&gt;=E4822),SRP!$D$26:$D$29)*(G4822/100)*(E4822/1000)),
IF(C4822="Wine",
SUM(LOOKUP(2,1/(SRP!$B$21:$B$25&lt;=E4822)/(SRP!$C$21:$C$25&gt;=E4822),SRP!$D$21:$D$25)*(G4822/100)*(E4822/1000)),
IF(AND(C4822="Ready to Drink",D4822="RTD-One Pour Cocktail&gt;7%&lt;=14.5"),
SUM(LOOKUP(2,1/(SRP!$B$16:$B$20&lt;=E4822)/(SRP!$C$16:$C$20&gt;=E4822),SRP!$D$16:$D$20)*(G4822/100)*(E4822/1000)),
IF(C4822="Ready to Drink",
SUM(LOOKUP(2,1/(SRP!$B$11:$B$15&lt;=E4822)/(SRP!$C$11:$C$15&gt;=E4822),SRP!$D$11:$D$15)*(G4822/100)*(E4822/1000)),
0)))))),2)</f>
        <v>3.45</v>
      </c>
      <c r="L4822" s="173" t="str">
        <f t="shared" si="75"/>
        <v>Ready to Drink750</v>
      </c>
      <c r="M4822" s="154">
        <f>VLOOKUP(L4822,'Slope %'!C:D,2,0)</f>
        <v>0.12</v>
      </c>
    </row>
    <row r="4823" spans="1:13" x14ac:dyDescent="0.25">
      <c r="A4823" s="169">
        <v>58794</v>
      </c>
      <c r="B4823" s="170" t="s">
        <v>3690</v>
      </c>
      <c r="C4823" s="170" t="s">
        <v>263</v>
      </c>
      <c r="D4823" s="170" t="s">
        <v>909</v>
      </c>
      <c r="E4823" s="170">
        <v>750</v>
      </c>
      <c r="F4823" s="170">
        <v>12</v>
      </c>
      <c r="G4823" s="171">
        <v>5.9</v>
      </c>
      <c r="H4823" s="170" t="s">
        <v>2607</v>
      </c>
      <c r="I4823" s="171">
        <v>16.989999999999998</v>
      </c>
      <c r="J4823" s="169">
        <v>1</v>
      </c>
      <c r="K4823" s="154" cm="1">
        <f t="array" ref="K4823">ROUND(
IF(C4823="Beer",
SUM(LOOKUP(2,1/(SRP!$B$8:$B$10&lt;=E4823)/(SRP!$C$8:$C$10&gt;=E4823),SRP!$D$8:$D$10)*(G4823/100)*(E4823/1000)),
IF(C4823="Spirits",
SUM(LOOKUP(2,1/(SRP!$B$2:$B$7&lt;=E4823)/(SRP!$C$2:$C$7&gt;=E4823),SRP!$D$2:$D$7)*(G4823/100)*(E4823/1000)),
IF(AND(C4823="Wine",D4823="Fortified Wines"),
SUM(LOOKUP(2,1/(SRP!$B$26:$B$29&lt;=E4823)/(SRP!$C$26:$C$29&gt;=E4823),SRP!$D$26:$D$29)*(G4823/100)*(E4823/1000)),
IF(C4823="Wine",
SUM(LOOKUP(2,1/(SRP!$B$21:$B$25&lt;=E4823)/(SRP!$C$21:$C$25&gt;=E4823),SRP!$D$21:$D$25)*(G4823/100)*(E4823/1000)),
IF(AND(C4823="Ready to Drink",D4823="RTD-One Pour Cocktail&gt;7%&lt;=14.5"),
SUM(LOOKUP(2,1/(SRP!$B$16:$B$20&lt;=E4823)/(SRP!$C$16:$C$20&gt;=E4823),SRP!$D$16:$D$20)*(G4823/100)*(E4823/1000)),
IF(C4823="Ready to Drink",
SUM(LOOKUP(2,1/(SRP!$B$11:$B$15&lt;=E4823)/(SRP!$C$11:$C$15&gt;=E4823),SRP!$D$11:$D$15)*(G4823/100)*(E4823/1000)),
0)))))),2)</f>
        <v>3.45</v>
      </c>
      <c r="L4823" s="173" t="str">
        <f t="shared" si="75"/>
        <v>Ready to Drink750</v>
      </c>
      <c r="M4823" s="154">
        <f>VLOOKUP(L4823,'Slope %'!C:D,2,0)</f>
        <v>0.12</v>
      </c>
    </row>
    <row r="4824" spans="1:13" x14ac:dyDescent="0.25">
      <c r="A4824" s="169">
        <v>58799</v>
      </c>
      <c r="B4824" s="170" t="s">
        <v>3691</v>
      </c>
      <c r="C4824" s="170" t="s">
        <v>263</v>
      </c>
      <c r="D4824" s="170" t="s">
        <v>909</v>
      </c>
      <c r="E4824" s="170">
        <v>750</v>
      </c>
      <c r="F4824" s="170">
        <v>12</v>
      </c>
      <c r="G4824" s="171">
        <v>5.9</v>
      </c>
      <c r="H4824" s="170" t="s">
        <v>2607</v>
      </c>
      <c r="I4824" s="171">
        <v>16.989999999999998</v>
      </c>
      <c r="J4824" s="169">
        <v>1</v>
      </c>
      <c r="K4824" s="154" cm="1">
        <f t="array" ref="K4824">ROUND(
IF(C4824="Beer",
SUM(LOOKUP(2,1/(SRP!$B$8:$B$10&lt;=E4824)/(SRP!$C$8:$C$10&gt;=E4824),SRP!$D$8:$D$10)*(G4824/100)*(E4824/1000)),
IF(C4824="Spirits",
SUM(LOOKUP(2,1/(SRP!$B$2:$B$7&lt;=E4824)/(SRP!$C$2:$C$7&gt;=E4824),SRP!$D$2:$D$7)*(G4824/100)*(E4824/1000)),
IF(AND(C4824="Wine",D4824="Fortified Wines"),
SUM(LOOKUP(2,1/(SRP!$B$26:$B$29&lt;=E4824)/(SRP!$C$26:$C$29&gt;=E4824),SRP!$D$26:$D$29)*(G4824/100)*(E4824/1000)),
IF(C4824="Wine",
SUM(LOOKUP(2,1/(SRP!$B$21:$B$25&lt;=E4824)/(SRP!$C$21:$C$25&gt;=E4824),SRP!$D$21:$D$25)*(G4824/100)*(E4824/1000)),
IF(AND(C4824="Ready to Drink",D4824="RTD-One Pour Cocktail&gt;7%&lt;=14.5"),
SUM(LOOKUP(2,1/(SRP!$B$16:$B$20&lt;=E4824)/(SRP!$C$16:$C$20&gt;=E4824),SRP!$D$16:$D$20)*(G4824/100)*(E4824/1000)),
IF(C4824="Ready to Drink",
SUM(LOOKUP(2,1/(SRP!$B$11:$B$15&lt;=E4824)/(SRP!$C$11:$C$15&gt;=E4824),SRP!$D$11:$D$15)*(G4824/100)*(E4824/1000)),
0)))))),2)</f>
        <v>3.45</v>
      </c>
      <c r="L4824" s="173" t="str">
        <f t="shared" si="75"/>
        <v>Ready to Drink750</v>
      </c>
      <c r="M4824" s="154">
        <f>VLOOKUP(L4824,'Slope %'!C:D,2,0)</f>
        <v>0.12</v>
      </c>
    </row>
    <row r="4825" spans="1:13" x14ac:dyDescent="0.25">
      <c r="A4825" s="169">
        <v>58799</v>
      </c>
      <c r="B4825" s="170" t="s">
        <v>3691</v>
      </c>
      <c r="C4825" s="170" t="s">
        <v>263</v>
      </c>
      <c r="D4825" s="170" t="s">
        <v>909</v>
      </c>
      <c r="E4825" s="170">
        <v>750</v>
      </c>
      <c r="F4825" s="170">
        <v>12</v>
      </c>
      <c r="G4825" s="171">
        <v>5.9</v>
      </c>
      <c r="H4825" s="170" t="s">
        <v>2607</v>
      </c>
      <c r="I4825" s="171">
        <v>16.989999999999998</v>
      </c>
      <c r="J4825" s="169">
        <v>1</v>
      </c>
      <c r="K4825" s="154" cm="1">
        <f t="array" ref="K4825">ROUND(
IF(C4825="Beer",
SUM(LOOKUP(2,1/(SRP!$B$8:$B$10&lt;=E4825)/(SRP!$C$8:$C$10&gt;=E4825),SRP!$D$8:$D$10)*(G4825/100)*(E4825/1000)),
IF(C4825="Spirits",
SUM(LOOKUP(2,1/(SRP!$B$2:$B$7&lt;=E4825)/(SRP!$C$2:$C$7&gt;=E4825),SRP!$D$2:$D$7)*(G4825/100)*(E4825/1000)),
IF(AND(C4825="Wine",D4825="Fortified Wines"),
SUM(LOOKUP(2,1/(SRP!$B$26:$B$29&lt;=E4825)/(SRP!$C$26:$C$29&gt;=E4825),SRP!$D$26:$D$29)*(G4825/100)*(E4825/1000)),
IF(C4825="Wine",
SUM(LOOKUP(2,1/(SRP!$B$21:$B$25&lt;=E4825)/(SRP!$C$21:$C$25&gt;=E4825),SRP!$D$21:$D$25)*(G4825/100)*(E4825/1000)),
IF(AND(C4825="Ready to Drink",D4825="RTD-One Pour Cocktail&gt;7%&lt;=14.5"),
SUM(LOOKUP(2,1/(SRP!$B$16:$B$20&lt;=E4825)/(SRP!$C$16:$C$20&gt;=E4825),SRP!$D$16:$D$20)*(G4825/100)*(E4825/1000)),
IF(C4825="Ready to Drink",
SUM(LOOKUP(2,1/(SRP!$B$11:$B$15&lt;=E4825)/(SRP!$C$11:$C$15&gt;=E4825),SRP!$D$11:$D$15)*(G4825/100)*(E4825/1000)),
0)))))),2)</f>
        <v>3.45</v>
      </c>
      <c r="L4825" s="173" t="str">
        <f t="shared" si="75"/>
        <v>Ready to Drink750</v>
      </c>
      <c r="M4825" s="154">
        <f>VLOOKUP(L4825,'Slope %'!C:D,2,0)</f>
        <v>0.12</v>
      </c>
    </row>
    <row r="4826" spans="1:13" x14ac:dyDescent="0.25">
      <c r="A4826" s="169">
        <v>58805</v>
      </c>
      <c r="B4826" s="170" t="s">
        <v>3692</v>
      </c>
      <c r="C4826" s="170" t="s">
        <v>11</v>
      </c>
      <c r="D4826" s="170" t="s">
        <v>267</v>
      </c>
      <c r="E4826" s="170">
        <v>500</v>
      </c>
      <c r="F4826" s="170">
        <v>24</v>
      </c>
      <c r="G4826" s="171">
        <v>5</v>
      </c>
      <c r="H4826" s="170" t="s">
        <v>274</v>
      </c>
      <c r="I4826" s="171">
        <v>3.99</v>
      </c>
      <c r="J4826" s="169">
        <v>1</v>
      </c>
      <c r="K4826" s="154" cm="1">
        <f t="array" ref="K4826">ROUND(
IF(C4826="Beer",
SUM(LOOKUP(2,1/(SRP!$B$8:$B$10&lt;=E4826)/(SRP!$C$8:$C$10&gt;=E4826),SRP!$D$8:$D$10)*(G4826/100)*(E4826/1000)),
IF(C4826="Spirits",
SUM(LOOKUP(2,1/(SRP!$B$2:$B$7&lt;=E4826)/(SRP!$C$2:$C$7&gt;=E4826),SRP!$D$2:$D$7)*(G4826/100)*(E4826/1000)),
IF(AND(C4826="Wine",D4826="Fortified Wines"),
SUM(LOOKUP(2,1/(SRP!$B$26:$B$29&lt;=E4826)/(SRP!$C$26:$C$29&gt;=E4826),SRP!$D$26:$D$29)*(G4826/100)*(E4826/1000)),
IF(C4826="Wine",
SUM(LOOKUP(2,1/(SRP!$B$21:$B$25&lt;=E4826)/(SRP!$C$21:$C$25&gt;=E4826),SRP!$D$21:$D$25)*(G4826/100)*(E4826/1000)),
IF(AND(C4826="Ready to Drink",D4826="RTD-One Pour Cocktail&gt;7%&lt;=14.5"),
SUM(LOOKUP(2,1/(SRP!$B$16:$B$20&lt;=E4826)/(SRP!$C$16:$C$20&gt;=E4826),SRP!$D$16:$D$20)*(G4826/100)*(E4826/1000)),
IF(C4826="Ready to Drink",
SUM(LOOKUP(2,1/(SRP!$B$11:$B$15&lt;=E4826)/(SRP!$C$11:$C$15&gt;=E4826),SRP!$D$11:$D$15)*(G4826/100)*(E4826/1000)),
0)))))),2)</f>
        <v>1.95</v>
      </c>
      <c r="L4826" s="173" t="str">
        <f t="shared" si="75"/>
        <v>Beer500</v>
      </c>
      <c r="M4826" s="154">
        <f>VLOOKUP(L4826,'Slope %'!C:D,2,0)</f>
        <v>0.12</v>
      </c>
    </row>
    <row r="4827" spans="1:13" x14ac:dyDescent="0.25">
      <c r="A4827" s="169">
        <v>58808</v>
      </c>
      <c r="B4827" s="170" t="s">
        <v>3693</v>
      </c>
      <c r="C4827" s="170" t="s">
        <v>15</v>
      </c>
      <c r="D4827" s="170" t="s">
        <v>3694</v>
      </c>
      <c r="E4827" s="170">
        <v>750</v>
      </c>
      <c r="F4827" s="170">
        <v>12</v>
      </c>
      <c r="G4827" s="171">
        <v>45</v>
      </c>
      <c r="H4827" s="170" t="s">
        <v>20</v>
      </c>
      <c r="I4827" s="171">
        <v>89.99</v>
      </c>
      <c r="J4827" s="169">
        <v>1</v>
      </c>
      <c r="K4827" s="154" cm="1">
        <f t="array" ref="K4827">ROUND(
IF(C4827="Beer",
SUM(LOOKUP(2,1/(SRP!$B$8:$B$10&lt;=E4827)/(SRP!$C$8:$C$10&gt;=E4827),SRP!$D$8:$D$10)*(G4827/100)*(E4827/1000)),
IF(C4827="Spirits",
SUM(LOOKUP(2,1/(SRP!$B$2:$B$7&lt;=E4827)/(SRP!$C$2:$C$7&gt;=E4827),SRP!$D$2:$D$7)*(G4827/100)*(E4827/1000)),
IF(AND(C4827="Wine",D4827="Fortified Wines"),
SUM(LOOKUP(2,1/(SRP!$B$26:$B$29&lt;=E4827)/(SRP!$C$26:$C$29&gt;=E4827),SRP!$D$26:$D$29)*(G4827/100)*(E4827/1000)),
IF(C4827="Wine",
SUM(LOOKUP(2,1/(SRP!$B$21:$B$25&lt;=E4827)/(SRP!$C$21:$C$25&gt;=E4827),SRP!$D$21:$D$25)*(G4827/100)*(E4827/1000)),
IF(AND(C4827="Ready to Drink",D4827="RTD-One Pour Cocktail&gt;7%&lt;=14.5"),
SUM(LOOKUP(2,1/(SRP!$B$16:$B$20&lt;=E4827)/(SRP!$C$16:$C$20&gt;=E4827),SRP!$D$16:$D$20)*(G4827/100)*(E4827/1000)),
IF(C4827="Ready to Drink",
SUM(LOOKUP(2,1/(SRP!$B$11:$B$15&lt;=E4827)/(SRP!$C$11:$C$15&gt;=E4827),SRP!$D$11:$D$15)*(G4827/100)*(E4827/1000)),
0)))))),2)</f>
        <v>26.35</v>
      </c>
      <c r="L4827" s="173" t="str">
        <f t="shared" si="75"/>
        <v>Spirits750</v>
      </c>
      <c r="M4827" s="154">
        <f>VLOOKUP(L4827,'Slope %'!C:D,2,0)</f>
        <v>7.0000000000000007E-2</v>
      </c>
    </row>
    <row r="4828" spans="1:13" x14ac:dyDescent="0.25">
      <c r="A4828" s="169">
        <v>58813</v>
      </c>
      <c r="B4828" s="170" t="s">
        <v>3695</v>
      </c>
      <c r="C4828" s="170" t="s">
        <v>263</v>
      </c>
      <c r="D4828" s="170" t="s">
        <v>264</v>
      </c>
      <c r="E4828" s="170">
        <v>2130</v>
      </c>
      <c r="F4828" s="170">
        <v>4</v>
      </c>
      <c r="G4828" s="171">
        <v>5</v>
      </c>
      <c r="H4828" s="170" t="s">
        <v>177</v>
      </c>
      <c r="I4828" s="171">
        <v>18.989999999999998</v>
      </c>
      <c r="J4828" s="169">
        <v>6</v>
      </c>
      <c r="K4828" s="154" cm="1">
        <f t="array" ref="K4828">ROUND(
IF(C4828="Beer",
SUM(LOOKUP(2,1/(SRP!$B$8:$B$10&lt;=E4828)/(SRP!$C$8:$C$10&gt;=E4828),SRP!$D$8:$D$10)*(G4828/100)*(E4828/1000)),
IF(C4828="Spirits",
SUM(LOOKUP(2,1/(SRP!$B$2:$B$7&lt;=E4828)/(SRP!$C$2:$C$7&gt;=E4828),SRP!$D$2:$D$7)*(G4828/100)*(E4828/1000)),
IF(AND(C4828="Wine",D4828="Fortified Wines"),
SUM(LOOKUP(2,1/(SRP!$B$26:$B$29&lt;=E4828)/(SRP!$C$26:$C$29&gt;=E4828),SRP!$D$26:$D$29)*(G4828/100)*(E4828/1000)),
IF(C4828="Wine",
SUM(LOOKUP(2,1/(SRP!$B$21:$B$25&lt;=E4828)/(SRP!$C$21:$C$25&gt;=E4828),SRP!$D$21:$D$25)*(G4828/100)*(E4828/1000)),
IF(AND(C4828="Ready to Drink",D4828="RTD-One Pour Cocktail&gt;7%&lt;=14.5"),
SUM(LOOKUP(2,1/(SRP!$B$16:$B$20&lt;=E4828)/(SRP!$C$16:$C$20&gt;=E4828),SRP!$D$16:$D$20)*(G4828/100)*(E4828/1000)),
IF(C4828="Ready to Drink",
SUM(LOOKUP(2,1/(SRP!$B$11:$B$15&lt;=E4828)/(SRP!$C$11:$C$15&gt;=E4828),SRP!$D$11:$D$15)*(G4828/100)*(E4828/1000)),
0)))))),2)</f>
        <v>8.31</v>
      </c>
      <c r="L4828" s="173" t="str">
        <f t="shared" si="75"/>
        <v>Ready to Drink2130</v>
      </c>
      <c r="M4828" s="154">
        <f>VLOOKUP(L4828,'Slope %'!C:D,2,0)</f>
        <v>0.1</v>
      </c>
    </row>
    <row r="4829" spans="1:13" x14ac:dyDescent="0.25">
      <c r="A4829" s="169">
        <v>58815</v>
      </c>
      <c r="B4829" s="170" t="s">
        <v>3696</v>
      </c>
      <c r="C4829" s="170" t="s">
        <v>263</v>
      </c>
      <c r="D4829" s="170" t="s">
        <v>264</v>
      </c>
      <c r="E4829" s="170">
        <v>2130</v>
      </c>
      <c r="F4829" s="170">
        <v>4</v>
      </c>
      <c r="G4829" s="171">
        <v>5.5</v>
      </c>
      <c r="H4829" s="170" t="s">
        <v>177</v>
      </c>
      <c r="I4829" s="171">
        <v>18.989999999999998</v>
      </c>
      <c r="J4829" s="169">
        <v>6</v>
      </c>
      <c r="K4829" s="154" cm="1">
        <f t="array" ref="K4829">ROUND(
IF(C4829="Beer",
SUM(LOOKUP(2,1/(SRP!$B$8:$B$10&lt;=E4829)/(SRP!$C$8:$C$10&gt;=E4829),SRP!$D$8:$D$10)*(G4829/100)*(E4829/1000)),
IF(C4829="Spirits",
SUM(LOOKUP(2,1/(SRP!$B$2:$B$7&lt;=E4829)/(SRP!$C$2:$C$7&gt;=E4829),SRP!$D$2:$D$7)*(G4829/100)*(E4829/1000)),
IF(AND(C4829="Wine",D4829="Fortified Wines"),
SUM(LOOKUP(2,1/(SRP!$B$26:$B$29&lt;=E4829)/(SRP!$C$26:$C$29&gt;=E4829),SRP!$D$26:$D$29)*(G4829/100)*(E4829/1000)),
IF(C4829="Wine",
SUM(LOOKUP(2,1/(SRP!$B$21:$B$25&lt;=E4829)/(SRP!$C$21:$C$25&gt;=E4829),SRP!$D$21:$D$25)*(G4829/100)*(E4829/1000)),
IF(AND(C4829="Ready to Drink",D4829="RTD-One Pour Cocktail&gt;7%&lt;=14.5"),
SUM(LOOKUP(2,1/(SRP!$B$16:$B$20&lt;=E4829)/(SRP!$C$16:$C$20&gt;=E4829),SRP!$D$16:$D$20)*(G4829/100)*(E4829/1000)),
IF(C4829="Ready to Drink",
SUM(LOOKUP(2,1/(SRP!$B$11:$B$15&lt;=E4829)/(SRP!$C$11:$C$15&gt;=E4829),SRP!$D$11:$D$15)*(G4829/100)*(E4829/1000)),
0)))))),2)</f>
        <v>9.15</v>
      </c>
      <c r="L4829" s="173" t="str">
        <f t="shared" si="75"/>
        <v>Ready to Drink2130</v>
      </c>
      <c r="M4829" s="154">
        <f>VLOOKUP(L4829,'Slope %'!C:D,2,0)</f>
        <v>0.1</v>
      </c>
    </row>
    <row r="4830" spans="1:13" x14ac:dyDescent="0.25">
      <c r="A4830" s="169">
        <v>58816</v>
      </c>
      <c r="B4830" s="170" t="s">
        <v>3697</v>
      </c>
      <c r="C4830" s="170" t="s">
        <v>263</v>
      </c>
      <c r="D4830" s="170" t="s">
        <v>264</v>
      </c>
      <c r="E4830" s="170">
        <v>30000</v>
      </c>
      <c r="F4830" s="170">
        <v>1</v>
      </c>
      <c r="G4830" s="171">
        <v>5</v>
      </c>
      <c r="H4830" s="170" t="s">
        <v>3445</v>
      </c>
      <c r="I4830" s="171">
        <v>220</v>
      </c>
      <c r="J4830" s="169">
        <v>1</v>
      </c>
      <c r="K4830" s="154" cm="1">
        <f t="array" ref="K4830">ROUND(
IF(C4830="Beer",
SUM(LOOKUP(2,1/(SRP!$B$8:$B$10&lt;=E4830)/(SRP!$C$8:$C$10&gt;=E4830),SRP!$D$8:$D$10)*(G4830/100)*(E4830/1000)),
IF(C4830="Spirits",
SUM(LOOKUP(2,1/(SRP!$B$2:$B$7&lt;=E4830)/(SRP!$C$2:$C$7&gt;=E4830),SRP!$D$2:$D$7)*(G4830/100)*(E4830/1000)),
IF(AND(C4830="Wine",D4830="Fortified Wines"),
SUM(LOOKUP(2,1/(SRP!$B$26:$B$29&lt;=E4830)/(SRP!$C$26:$C$29&gt;=E4830),SRP!$D$26:$D$29)*(G4830/100)*(E4830/1000)),
IF(C4830="Wine",
SUM(LOOKUP(2,1/(SRP!$B$21:$B$25&lt;=E4830)/(SRP!$C$21:$C$25&gt;=E4830),SRP!$D$21:$D$25)*(G4830/100)*(E4830/1000)),
IF(AND(C4830="Ready to Drink",D4830="RTD-One Pour Cocktail&gt;7%&lt;=14.5"),
SUM(LOOKUP(2,1/(SRP!$B$16:$B$20&lt;=E4830)/(SRP!$C$16:$C$20&gt;=E4830),SRP!$D$16:$D$20)*(G4830/100)*(E4830/1000)),
IF(C4830="Ready to Drink",
SUM(LOOKUP(2,1/(SRP!$B$11:$B$15&lt;=E4830)/(SRP!$C$11:$C$15&gt;=E4830),SRP!$D$11:$D$15)*(G4830/100)*(E4830/1000)),
0)))))),2)</f>
        <v>117.11</v>
      </c>
      <c r="L4830" s="173" t="str">
        <f t="shared" si="75"/>
        <v>Ready to Drink30000</v>
      </c>
      <c r="M4830" s="154" t="e">
        <f>VLOOKUP(L4830,'Slope %'!C:D,2,0)</f>
        <v>#N/A</v>
      </c>
    </row>
    <row r="4831" spans="1:13" x14ac:dyDescent="0.25">
      <c r="A4831" s="169">
        <v>58816</v>
      </c>
      <c r="B4831" s="170" t="s">
        <v>3697</v>
      </c>
      <c r="C4831" s="170" t="s">
        <v>263</v>
      </c>
      <c r="D4831" s="170" t="s">
        <v>264</v>
      </c>
      <c r="E4831" s="170">
        <v>30000</v>
      </c>
      <c r="F4831" s="170">
        <v>1</v>
      </c>
      <c r="G4831" s="171">
        <v>5</v>
      </c>
      <c r="H4831" s="170" t="s">
        <v>1407</v>
      </c>
      <c r="I4831" s="171">
        <v>220</v>
      </c>
      <c r="J4831" s="169">
        <v>1</v>
      </c>
      <c r="K4831" s="154" cm="1">
        <f t="array" ref="K4831">ROUND(
IF(C4831="Beer",
SUM(LOOKUP(2,1/(SRP!$B$8:$B$10&lt;=E4831)/(SRP!$C$8:$C$10&gt;=E4831),SRP!$D$8:$D$10)*(G4831/100)*(E4831/1000)),
IF(C4831="Spirits",
SUM(LOOKUP(2,1/(SRP!$B$2:$B$7&lt;=E4831)/(SRP!$C$2:$C$7&gt;=E4831),SRP!$D$2:$D$7)*(G4831/100)*(E4831/1000)),
IF(AND(C4831="Wine",D4831="Fortified Wines"),
SUM(LOOKUP(2,1/(SRP!$B$26:$B$29&lt;=E4831)/(SRP!$C$26:$C$29&gt;=E4831),SRP!$D$26:$D$29)*(G4831/100)*(E4831/1000)),
IF(C4831="Wine",
SUM(LOOKUP(2,1/(SRP!$B$21:$B$25&lt;=E4831)/(SRP!$C$21:$C$25&gt;=E4831),SRP!$D$21:$D$25)*(G4831/100)*(E4831/1000)),
IF(AND(C4831="Ready to Drink",D4831="RTD-One Pour Cocktail&gt;7%&lt;=14.5"),
SUM(LOOKUP(2,1/(SRP!$B$16:$B$20&lt;=E4831)/(SRP!$C$16:$C$20&gt;=E4831),SRP!$D$16:$D$20)*(G4831/100)*(E4831/1000)),
IF(C4831="Ready to Drink",
SUM(LOOKUP(2,1/(SRP!$B$11:$B$15&lt;=E4831)/(SRP!$C$11:$C$15&gt;=E4831),SRP!$D$11:$D$15)*(G4831/100)*(E4831/1000)),
0)))))),2)</f>
        <v>117.11</v>
      </c>
      <c r="L4831" s="173" t="str">
        <f t="shared" si="75"/>
        <v>Ready to Drink30000</v>
      </c>
      <c r="M4831" s="154" t="e">
        <f>VLOOKUP(L4831,'Slope %'!C:D,2,0)</f>
        <v>#N/A</v>
      </c>
    </row>
    <row r="4832" spans="1:13" x14ac:dyDescent="0.25">
      <c r="A4832" s="169">
        <v>58817</v>
      </c>
      <c r="B4832" s="170" t="s">
        <v>3698</v>
      </c>
      <c r="C4832" s="170" t="s">
        <v>24</v>
      </c>
      <c r="D4832" s="170" t="s">
        <v>34</v>
      </c>
      <c r="E4832" s="170">
        <v>750</v>
      </c>
      <c r="F4832" s="170">
        <v>12</v>
      </c>
      <c r="G4832" s="171">
        <v>13</v>
      </c>
      <c r="H4832" s="170" t="s">
        <v>141</v>
      </c>
      <c r="I4832" s="171">
        <v>14.99</v>
      </c>
      <c r="J4832" s="169">
        <v>1</v>
      </c>
      <c r="K4832" s="154" cm="1">
        <f t="array" ref="K4832">ROUND(
IF(C4832="Beer",
SUM(LOOKUP(2,1/(SRP!$B$8:$B$10&lt;=E4832)/(SRP!$C$8:$C$10&gt;=E4832),SRP!$D$8:$D$10)*(G4832/100)*(E4832/1000)),
IF(C4832="Spirits",
SUM(LOOKUP(2,1/(SRP!$B$2:$B$7&lt;=E4832)/(SRP!$C$2:$C$7&gt;=E4832),SRP!$D$2:$D$7)*(G4832/100)*(E4832/1000)),
IF(AND(C4832="Wine",D4832="Fortified Wines"),
SUM(LOOKUP(2,1/(SRP!$B$26:$B$29&lt;=E4832)/(SRP!$C$26:$C$29&gt;=E4832),SRP!$D$26:$D$29)*(G4832/100)*(E4832/1000)),
IF(C4832="Wine",
SUM(LOOKUP(2,1/(SRP!$B$21:$B$25&lt;=E4832)/(SRP!$C$21:$C$25&gt;=E4832),SRP!$D$21:$D$25)*(G4832/100)*(E4832/1000)),
IF(AND(C4832="Ready to Drink",D4832="RTD-One Pour Cocktail&gt;7%&lt;=14.5"),
SUM(LOOKUP(2,1/(SRP!$B$16:$B$20&lt;=E4832)/(SRP!$C$16:$C$20&gt;=E4832),SRP!$D$16:$D$20)*(G4832/100)*(E4832/1000)),
IF(C4832="Ready to Drink",
SUM(LOOKUP(2,1/(SRP!$B$11:$B$15&lt;=E4832)/(SRP!$C$11:$C$15&gt;=E4832),SRP!$D$11:$D$15)*(G4832/100)*(E4832/1000)),
0)))))),2)</f>
        <v>7.61</v>
      </c>
      <c r="L4832" s="173" t="str">
        <f t="shared" si="75"/>
        <v>Wine750</v>
      </c>
      <c r="M4832" s="154">
        <f>VLOOKUP(L4832,'Slope %'!C:D,2,0)</f>
        <v>0.1</v>
      </c>
    </row>
    <row r="4833" spans="1:13" x14ac:dyDescent="0.25">
      <c r="A4833" s="169">
        <v>58818</v>
      </c>
      <c r="B4833" s="170" t="s">
        <v>3699</v>
      </c>
      <c r="C4833" s="170" t="s">
        <v>11</v>
      </c>
      <c r="D4833" s="170" t="s">
        <v>267</v>
      </c>
      <c r="E4833" s="170">
        <v>355</v>
      </c>
      <c r="F4833" s="170">
        <v>24</v>
      </c>
      <c r="G4833" s="171">
        <v>5.5</v>
      </c>
      <c r="H4833" s="170" t="s">
        <v>415</v>
      </c>
      <c r="I4833" s="171">
        <v>3.99</v>
      </c>
      <c r="J4833" s="169">
        <v>1</v>
      </c>
      <c r="K4833" s="154" cm="1">
        <f t="array" ref="K4833">ROUND(
IF(C4833="Beer",
SUM(LOOKUP(2,1/(SRP!$B$8:$B$10&lt;=E4833)/(SRP!$C$8:$C$10&gt;=E4833),SRP!$D$8:$D$10)*(G4833/100)*(E4833/1000)),
IF(C4833="Spirits",
SUM(LOOKUP(2,1/(SRP!$B$2:$B$7&lt;=E4833)/(SRP!$C$2:$C$7&gt;=E4833),SRP!$D$2:$D$7)*(G4833/100)*(E4833/1000)),
IF(AND(C4833="Wine",D4833="Fortified Wines"),
SUM(LOOKUP(2,1/(SRP!$B$26:$B$29&lt;=E4833)/(SRP!$C$26:$C$29&gt;=E4833),SRP!$D$26:$D$29)*(G4833/100)*(E4833/1000)),
IF(C4833="Wine",
SUM(LOOKUP(2,1/(SRP!$B$21:$B$25&lt;=E4833)/(SRP!$C$21:$C$25&gt;=E4833),SRP!$D$21:$D$25)*(G4833/100)*(E4833/1000)),
IF(AND(C4833="Ready to Drink",D4833="RTD-One Pour Cocktail&gt;7%&lt;=14.5"),
SUM(LOOKUP(2,1/(SRP!$B$16:$B$20&lt;=E4833)/(SRP!$C$16:$C$20&gt;=E4833),SRP!$D$16:$D$20)*(G4833/100)*(E4833/1000)),
IF(C4833="Ready to Drink",
SUM(LOOKUP(2,1/(SRP!$B$11:$B$15&lt;=E4833)/(SRP!$C$11:$C$15&gt;=E4833),SRP!$D$11:$D$15)*(G4833/100)*(E4833/1000)),
0)))))),2)</f>
        <v>1.52</v>
      </c>
      <c r="L4833" s="173" t="str">
        <f t="shared" si="75"/>
        <v>Beer355</v>
      </c>
      <c r="M4833" s="154">
        <f>VLOOKUP(L4833,'Slope %'!C:D,2,0)</f>
        <v>0.12</v>
      </c>
    </row>
    <row r="4834" spans="1:13" x14ac:dyDescent="0.25">
      <c r="A4834" s="169">
        <v>58818</v>
      </c>
      <c r="B4834" s="170" t="s">
        <v>3699</v>
      </c>
      <c r="C4834" s="170" t="s">
        <v>11</v>
      </c>
      <c r="D4834" s="170" t="s">
        <v>267</v>
      </c>
      <c r="E4834" s="170">
        <v>355</v>
      </c>
      <c r="F4834" s="170">
        <v>24</v>
      </c>
      <c r="G4834" s="171">
        <v>5.5</v>
      </c>
      <c r="H4834" s="170" t="s">
        <v>415</v>
      </c>
      <c r="I4834" s="171">
        <v>3.99</v>
      </c>
      <c r="J4834" s="169">
        <v>1</v>
      </c>
      <c r="K4834" s="154" cm="1">
        <f t="array" ref="K4834">ROUND(
IF(C4834="Beer",
SUM(LOOKUP(2,1/(SRP!$B$8:$B$10&lt;=E4834)/(SRP!$C$8:$C$10&gt;=E4834),SRP!$D$8:$D$10)*(G4834/100)*(E4834/1000)),
IF(C4834="Spirits",
SUM(LOOKUP(2,1/(SRP!$B$2:$B$7&lt;=E4834)/(SRP!$C$2:$C$7&gt;=E4834),SRP!$D$2:$D$7)*(G4834/100)*(E4834/1000)),
IF(AND(C4834="Wine",D4834="Fortified Wines"),
SUM(LOOKUP(2,1/(SRP!$B$26:$B$29&lt;=E4834)/(SRP!$C$26:$C$29&gt;=E4834),SRP!$D$26:$D$29)*(G4834/100)*(E4834/1000)),
IF(C4834="Wine",
SUM(LOOKUP(2,1/(SRP!$B$21:$B$25&lt;=E4834)/(SRP!$C$21:$C$25&gt;=E4834),SRP!$D$21:$D$25)*(G4834/100)*(E4834/1000)),
IF(AND(C4834="Ready to Drink",D4834="RTD-One Pour Cocktail&gt;7%&lt;=14.5"),
SUM(LOOKUP(2,1/(SRP!$B$16:$B$20&lt;=E4834)/(SRP!$C$16:$C$20&gt;=E4834),SRP!$D$16:$D$20)*(G4834/100)*(E4834/1000)),
IF(C4834="Ready to Drink",
SUM(LOOKUP(2,1/(SRP!$B$11:$B$15&lt;=E4834)/(SRP!$C$11:$C$15&gt;=E4834),SRP!$D$11:$D$15)*(G4834/100)*(E4834/1000)),
0)))))),2)</f>
        <v>1.52</v>
      </c>
      <c r="L4834" s="173" t="str">
        <f t="shared" si="75"/>
        <v>Beer355</v>
      </c>
      <c r="M4834" s="154">
        <f>VLOOKUP(L4834,'Slope %'!C:D,2,0)</f>
        <v>0.12</v>
      </c>
    </row>
    <row r="4835" spans="1:13" x14ac:dyDescent="0.25">
      <c r="A4835" s="169">
        <v>58832</v>
      </c>
      <c r="B4835" s="170" t="s">
        <v>3700</v>
      </c>
      <c r="C4835" s="170" t="s">
        <v>11</v>
      </c>
      <c r="D4835" s="170" t="s">
        <v>12</v>
      </c>
      <c r="E4835" s="170">
        <v>473</v>
      </c>
      <c r="F4835" s="170">
        <v>24</v>
      </c>
      <c r="G4835" s="171">
        <v>4.3</v>
      </c>
      <c r="H4835" s="170" t="s">
        <v>2066</v>
      </c>
      <c r="I4835" s="171">
        <v>2.95</v>
      </c>
      <c r="J4835" s="169">
        <v>1</v>
      </c>
      <c r="K4835" s="154" cm="1">
        <f t="array" ref="K4835">ROUND(
IF(C4835="Beer",
SUM(LOOKUP(2,1/(SRP!$B$8:$B$10&lt;=E4835)/(SRP!$C$8:$C$10&gt;=E4835),SRP!$D$8:$D$10)*(G4835/100)*(E4835/1000)),
IF(C4835="Spirits",
SUM(LOOKUP(2,1/(SRP!$B$2:$B$7&lt;=E4835)/(SRP!$C$2:$C$7&gt;=E4835),SRP!$D$2:$D$7)*(G4835/100)*(E4835/1000)),
IF(AND(C4835="Wine",D4835="Fortified Wines"),
SUM(LOOKUP(2,1/(SRP!$B$26:$B$29&lt;=E4835)/(SRP!$C$26:$C$29&gt;=E4835),SRP!$D$26:$D$29)*(G4835/100)*(E4835/1000)),
IF(C4835="Wine",
SUM(LOOKUP(2,1/(SRP!$B$21:$B$25&lt;=E4835)/(SRP!$C$21:$C$25&gt;=E4835),SRP!$D$21:$D$25)*(G4835/100)*(E4835/1000)),
IF(AND(C4835="Ready to Drink",D4835="RTD-One Pour Cocktail&gt;7%&lt;=14.5"),
SUM(LOOKUP(2,1/(SRP!$B$16:$B$20&lt;=E4835)/(SRP!$C$16:$C$20&gt;=E4835),SRP!$D$16:$D$20)*(G4835/100)*(E4835/1000)),
IF(C4835="Ready to Drink",
SUM(LOOKUP(2,1/(SRP!$B$11:$B$15&lt;=E4835)/(SRP!$C$11:$C$15&gt;=E4835),SRP!$D$11:$D$15)*(G4835/100)*(E4835/1000)),
0)))))),2)</f>
        <v>1.59</v>
      </c>
      <c r="L4835" s="173" t="str">
        <f t="shared" si="75"/>
        <v>Beer473</v>
      </c>
      <c r="M4835" s="154">
        <f>VLOOKUP(L4835,'Slope %'!C:D,2,0)</f>
        <v>0.12</v>
      </c>
    </row>
    <row r="4836" spans="1:13" x14ac:dyDescent="0.25">
      <c r="A4836" s="169">
        <v>58832</v>
      </c>
      <c r="B4836" s="170" t="s">
        <v>3700</v>
      </c>
      <c r="C4836" s="170" t="s">
        <v>11</v>
      </c>
      <c r="D4836" s="170" t="s">
        <v>12</v>
      </c>
      <c r="E4836" s="170">
        <v>473</v>
      </c>
      <c r="F4836" s="170">
        <v>24</v>
      </c>
      <c r="G4836" s="171">
        <v>4.3</v>
      </c>
      <c r="H4836" s="170" t="s">
        <v>2066</v>
      </c>
      <c r="I4836" s="171">
        <v>2.95</v>
      </c>
      <c r="J4836" s="169">
        <v>1</v>
      </c>
      <c r="K4836" s="154" cm="1">
        <f t="array" ref="K4836">ROUND(
IF(C4836="Beer",
SUM(LOOKUP(2,1/(SRP!$B$8:$B$10&lt;=E4836)/(SRP!$C$8:$C$10&gt;=E4836),SRP!$D$8:$D$10)*(G4836/100)*(E4836/1000)),
IF(C4836="Spirits",
SUM(LOOKUP(2,1/(SRP!$B$2:$B$7&lt;=E4836)/(SRP!$C$2:$C$7&gt;=E4836),SRP!$D$2:$D$7)*(G4836/100)*(E4836/1000)),
IF(AND(C4836="Wine",D4836="Fortified Wines"),
SUM(LOOKUP(2,1/(SRP!$B$26:$B$29&lt;=E4836)/(SRP!$C$26:$C$29&gt;=E4836),SRP!$D$26:$D$29)*(G4836/100)*(E4836/1000)),
IF(C4836="Wine",
SUM(LOOKUP(2,1/(SRP!$B$21:$B$25&lt;=E4836)/(SRP!$C$21:$C$25&gt;=E4836),SRP!$D$21:$D$25)*(G4836/100)*(E4836/1000)),
IF(AND(C4836="Ready to Drink",D4836="RTD-One Pour Cocktail&gt;7%&lt;=14.5"),
SUM(LOOKUP(2,1/(SRP!$B$16:$B$20&lt;=E4836)/(SRP!$C$16:$C$20&gt;=E4836),SRP!$D$16:$D$20)*(G4836/100)*(E4836/1000)),
IF(C4836="Ready to Drink",
SUM(LOOKUP(2,1/(SRP!$B$11:$B$15&lt;=E4836)/(SRP!$C$11:$C$15&gt;=E4836),SRP!$D$11:$D$15)*(G4836/100)*(E4836/1000)),
0)))))),2)</f>
        <v>1.59</v>
      </c>
      <c r="L4836" s="173" t="str">
        <f t="shared" si="75"/>
        <v>Beer473</v>
      </c>
      <c r="M4836" s="154">
        <f>VLOOKUP(L4836,'Slope %'!C:D,2,0)</f>
        <v>0.12</v>
      </c>
    </row>
    <row r="4837" spans="1:13" x14ac:dyDescent="0.25">
      <c r="A4837" s="169">
        <v>58835</v>
      </c>
      <c r="B4837" s="170" t="s">
        <v>3701</v>
      </c>
      <c r="C4837" s="170" t="s">
        <v>11</v>
      </c>
      <c r="D4837" s="170" t="s">
        <v>267</v>
      </c>
      <c r="E4837" s="170">
        <v>473</v>
      </c>
      <c r="F4837" s="170">
        <v>24</v>
      </c>
      <c r="G4837" s="171">
        <v>5</v>
      </c>
      <c r="H4837" s="170" t="s">
        <v>1407</v>
      </c>
      <c r="I4837" s="171">
        <v>4.3</v>
      </c>
      <c r="J4837" s="169">
        <v>1</v>
      </c>
      <c r="K4837" s="154" cm="1">
        <f t="array" ref="K4837">ROUND(
IF(C4837="Beer",
SUM(LOOKUP(2,1/(SRP!$B$8:$B$10&lt;=E4837)/(SRP!$C$8:$C$10&gt;=E4837),SRP!$D$8:$D$10)*(G4837/100)*(E4837/1000)),
IF(C4837="Spirits",
SUM(LOOKUP(2,1/(SRP!$B$2:$B$7&lt;=E4837)/(SRP!$C$2:$C$7&gt;=E4837),SRP!$D$2:$D$7)*(G4837/100)*(E4837/1000)),
IF(AND(C4837="Wine",D4837="Fortified Wines"),
SUM(LOOKUP(2,1/(SRP!$B$26:$B$29&lt;=E4837)/(SRP!$C$26:$C$29&gt;=E4837),SRP!$D$26:$D$29)*(G4837/100)*(E4837/1000)),
IF(C4837="Wine",
SUM(LOOKUP(2,1/(SRP!$B$21:$B$25&lt;=E4837)/(SRP!$C$21:$C$25&gt;=E4837),SRP!$D$21:$D$25)*(G4837/100)*(E4837/1000)),
IF(AND(C4837="Ready to Drink",D4837="RTD-One Pour Cocktail&gt;7%&lt;=14.5"),
SUM(LOOKUP(2,1/(SRP!$B$16:$B$20&lt;=E4837)/(SRP!$C$16:$C$20&gt;=E4837),SRP!$D$16:$D$20)*(G4837/100)*(E4837/1000)),
IF(C4837="Ready to Drink",
SUM(LOOKUP(2,1/(SRP!$B$11:$B$15&lt;=E4837)/(SRP!$C$11:$C$15&gt;=E4837),SRP!$D$11:$D$15)*(G4837/100)*(E4837/1000)),
0)))))),2)</f>
        <v>1.85</v>
      </c>
      <c r="L4837" s="173" t="str">
        <f t="shared" si="75"/>
        <v>Beer473</v>
      </c>
      <c r="M4837" s="154">
        <f>VLOOKUP(L4837,'Slope %'!C:D,2,0)</f>
        <v>0.12</v>
      </c>
    </row>
    <row r="4838" spans="1:13" x14ac:dyDescent="0.25">
      <c r="A4838" s="169">
        <v>58835</v>
      </c>
      <c r="B4838" s="170" t="s">
        <v>3701</v>
      </c>
      <c r="C4838" s="170" t="s">
        <v>11</v>
      </c>
      <c r="D4838" s="170" t="s">
        <v>267</v>
      </c>
      <c r="E4838" s="170">
        <v>473</v>
      </c>
      <c r="F4838" s="170">
        <v>24</v>
      </c>
      <c r="G4838" s="171">
        <v>5</v>
      </c>
      <c r="H4838" s="170" t="s">
        <v>1407</v>
      </c>
      <c r="I4838" s="171">
        <v>4.3</v>
      </c>
      <c r="J4838" s="169">
        <v>1</v>
      </c>
      <c r="K4838" s="154" cm="1">
        <f t="array" ref="K4838">ROUND(
IF(C4838="Beer",
SUM(LOOKUP(2,1/(SRP!$B$8:$B$10&lt;=E4838)/(SRP!$C$8:$C$10&gt;=E4838),SRP!$D$8:$D$10)*(G4838/100)*(E4838/1000)),
IF(C4838="Spirits",
SUM(LOOKUP(2,1/(SRP!$B$2:$B$7&lt;=E4838)/(SRP!$C$2:$C$7&gt;=E4838),SRP!$D$2:$D$7)*(G4838/100)*(E4838/1000)),
IF(AND(C4838="Wine",D4838="Fortified Wines"),
SUM(LOOKUP(2,1/(SRP!$B$26:$B$29&lt;=E4838)/(SRP!$C$26:$C$29&gt;=E4838),SRP!$D$26:$D$29)*(G4838/100)*(E4838/1000)),
IF(C4838="Wine",
SUM(LOOKUP(2,1/(SRP!$B$21:$B$25&lt;=E4838)/(SRP!$C$21:$C$25&gt;=E4838),SRP!$D$21:$D$25)*(G4838/100)*(E4838/1000)),
IF(AND(C4838="Ready to Drink",D4838="RTD-One Pour Cocktail&gt;7%&lt;=14.5"),
SUM(LOOKUP(2,1/(SRP!$B$16:$B$20&lt;=E4838)/(SRP!$C$16:$C$20&gt;=E4838),SRP!$D$16:$D$20)*(G4838/100)*(E4838/1000)),
IF(C4838="Ready to Drink",
SUM(LOOKUP(2,1/(SRP!$B$11:$B$15&lt;=E4838)/(SRP!$C$11:$C$15&gt;=E4838),SRP!$D$11:$D$15)*(G4838/100)*(E4838/1000)),
0)))))),2)</f>
        <v>1.85</v>
      </c>
      <c r="L4838" s="173" t="str">
        <f t="shared" si="75"/>
        <v>Beer473</v>
      </c>
      <c r="M4838" s="154">
        <f>VLOOKUP(L4838,'Slope %'!C:D,2,0)</f>
        <v>0.12</v>
      </c>
    </row>
    <row r="4839" spans="1:13" x14ac:dyDescent="0.25">
      <c r="A4839" s="169">
        <v>58868</v>
      </c>
      <c r="B4839" s="170" t="s">
        <v>3702</v>
      </c>
      <c r="C4839" s="170" t="s">
        <v>24</v>
      </c>
      <c r="D4839" s="170" t="s">
        <v>58</v>
      </c>
      <c r="E4839" s="170">
        <v>750</v>
      </c>
      <c r="F4839" s="170">
        <v>12</v>
      </c>
      <c r="G4839" s="171">
        <v>12.5</v>
      </c>
      <c r="H4839" s="170" t="s">
        <v>141</v>
      </c>
      <c r="I4839" s="171">
        <v>18.989999999999998</v>
      </c>
      <c r="J4839" s="169">
        <v>1</v>
      </c>
      <c r="K4839" s="154" cm="1">
        <f t="array" ref="K4839">ROUND(
IF(C4839="Beer",
SUM(LOOKUP(2,1/(SRP!$B$8:$B$10&lt;=E4839)/(SRP!$C$8:$C$10&gt;=E4839),SRP!$D$8:$D$10)*(G4839/100)*(E4839/1000)),
IF(C4839="Spirits",
SUM(LOOKUP(2,1/(SRP!$B$2:$B$7&lt;=E4839)/(SRP!$C$2:$C$7&gt;=E4839),SRP!$D$2:$D$7)*(G4839/100)*(E4839/1000)),
IF(AND(C4839="Wine",D4839="Fortified Wines"),
SUM(LOOKUP(2,1/(SRP!$B$26:$B$29&lt;=E4839)/(SRP!$C$26:$C$29&gt;=E4839),SRP!$D$26:$D$29)*(G4839/100)*(E4839/1000)),
IF(C4839="Wine",
SUM(LOOKUP(2,1/(SRP!$B$21:$B$25&lt;=E4839)/(SRP!$C$21:$C$25&gt;=E4839),SRP!$D$21:$D$25)*(G4839/100)*(E4839/1000)),
IF(AND(C4839="Ready to Drink",D4839="RTD-One Pour Cocktail&gt;7%&lt;=14.5"),
SUM(LOOKUP(2,1/(SRP!$B$16:$B$20&lt;=E4839)/(SRP!$C$16:$C$20&gt;=E4839),SRP!$D$16:$D$20)*(G4839/100)*(E4839/1000)),
IF(C4839="Ready to Drink",
SUM(LOOKUP(2,1/(SRP!$B$11:$B$15&lt;=E4839)/(SRP!$C$11:$C$15&gt;=E4839),SRP!$D$11:$D$15)*(G4839/100)*(E4839/1000)),
0)))))),2)</f>
        <v>7.32</v>
      </c>
      <c r="L4839" s="173" t="str">
        <f t="shared" si="75"/>
        <v>Wine750</v>
      </c>
      <c r="M4839" s="154">
        <f>VLOOKUP(L4839,'Slope %'!C:D,2,0)</f>
        <v>0.1</v>
      </c>
    </row>
    <row r="4840" spans="1:13" x14ac:dyDescent="0.25">
      <c r="A4840" s="169">
        <v>58876</v>
      </c>
      <c r="B4840" s="170" t="s">
        <v>3703</v>
      </c>
      <c r="C4840" s="170" t="s">
        <v>11</v>
      </c>
      <c r="D4840" s="170" t="s">
        <v>303</v>
      </c>
      <c r="E4840" s="170">
        <v>473</v>
      </c>
      <c r="F4840" s="170">
        <v>24</v>
      </c>
      <c r="G4840" s="171">
        <v>5.9</v>
      </c>
      <c r="H4840" s="170" t="s">
        <v>2967</v>
      </c>
      <c r="I4840" s="171">
        <v>4.3499999999999996</v>
      </c>
      <c r="J4840" s="169">
        <v>1</v>
      </c>
      <c r="K4840" s="154" cm="1">
        <f t="array" ref="K4840">ROUND(
IF(C4840="Beer",
SUM(LOOKUP(2,1/(SRP!$B$8:$B$10&lt;=E4840)/(SRP!$C$8:$C$10&gt;=E4840),SRP!$D$8:$D$10)*(G4840/100)*(E4840/1000)),
IF(C4840="Spirits",
SUM(LOOKUP(2,1/(SRP!$B$2:$B$7&lt;=E4840)/(SRP!$C$2:$C$7&gt;=E4840),SRP!$D$2:$D$7)*(G4840/100)*(E4840/1000)),
IF(AND(C4840="Wine",D4840="Fortified Wines"),
SUM(LOOKUP(2,1/(SRP!$B$26:$B$29&lt;=E4840)/(SRP!$C$26:$C$29&gt;=E4840),SRP!$D$26:$D$29)*(G4840/100)*(E4840/1000)),
IF(C4840="Wine",
SUM(LOOKUP(2,1/(SRP!$B$21:$B$25&lt;=E4840)/(SRP!$C$21:$C$25&gt;=E4840),SRP!$D$21:$D$25)*(G4840/100)*(E4840/1000)),
IF(AND(C4840="Ready to Drink",D4840="RTD-One Pour Cocktail&gt;7%&lt;=14.5"),
SUM(LOOKUP(2,1/(SRP!$B$16:$B$20&lt;=E4840)/(SRP!$C$16:$C$20&gt;=E4840),SRP!$D$16:$D$20)*(G4840/100)*(E4840/1000)),
IF(C4840="Ready to Drink",
SUM(LOOKUP(2,1/(SRP!$B$11:$B$15&lt;=E4840)/(SRP!$C$11:$C$15&gt;=E4840),SRP!$D$11:$D$15)*(G4840/100)*(E4840/1000)),
0)))))),2)</f>
        <v>2.1800000000000002</v>
      </c>
      <c r="L4840" s="173" t="str">
        <f t="shared" si="75"/>
        <v>Beer473</v>
      </c>
      <c r="M4840" s="154">
        <f>VLOOKUP(L4840,'Slope %'!C:D,2,0)</f>
        <v>0.12</v>
      </c>
    </row>
    <row r="4841" spans="1:13" x14ac:dyDescent="0.25">
      <c r="A4841" s="169">
        <v>58876</v>
      </c>
      <c r="B4841" s="170" t="s">
        <v>3703</v>
      </c>
      <c r="C4841" s="170" t="s">
        <v>11</v>
      </c>
      <c r="D4841" s="170" t="s">
        <v>303</v>
      </c>
      <c r="E4841" s="170">
        <v>473</v>
      </c>
      <c r="F4841" s="170">
        <v>24</v>
      </c>
      <c r="G4841" s="171">
        <v>5.9</v>
      </c>
      <c r="H4841" s="170" t="s">
        <v>2967</v>
      </c>
      <c r="I4841" s="171">
        <v>4.3499999999999996</v>
      </c>
      <c r="J4841" s="169">
        <v>1</v>
      </c>
      <c r="K4841" s="154" cm="1">
        <f t="array" ref="K4841">ROUND(
IF(C4841="Beer",
SUM(LOOKUP(2,1/(SRP!$B$8:$B$10&lt;=E4841)/(SRP!$C$8:$C$10&gt;=E4841),SRP!$D$8:$D$10)*(G4841/100)*(E4841/1000)),
IF(C4841="Spirits",
SUM(LOOKUP(2,1/(SRP!$B$2:$B$7&lt;=E4841)/(SRP!$C$2:$C$7&gt;=E4841),SRP!$D$2:$D$7)*(G4841/100)*(E4841/1000)),
IF(AND(C4841="Wine",D4841="Fortified Wines"),
SUM(LOOKUP(2,1/(SRP!$B$26:$B$29&lt;=E4841)/(SRP!$C$26:$C$29&gt;=E4841),SRP!$D$26:$D$29)*(G4841/100)*(E4841/1000)),
IF(C4841="Wine",
SUM(LOOKUP(2,1/(SRP!$B$21:$B$25&lt;=E4841)/(SRP!$C$21:$C$25&gt;=E4841),SRP!$D$21:$D$25)*(G4841/100)*(E4841/1000)),
IF(AND(C4841="Ready to Drink",D4841="RTD-One Pour Cocktail&gt;7%&lt;=14.5"),
SUM(LOOKUP(2,1/(SRP!$B$16:$B$20&lt;=E4841)/(SRP!$C$16:$C$20&gt;=E4841),SRP!$D$16:$D$20)*(G4841/100)*(E4841/1000)),
IF(C4841="Ready to Drink",
SUM(LOOKUP(2,1/(SRP!$B$11:$B$15&lt;=E4841)/(SRP!$C$11:$C$15&gt;=E4841),SRP!$D$11:$D$15)*(G4841/100)*(E4841/1000)),
0)))))),2)</f>
        <v>2.1800000000000002</v>
      </c>
      <c r="L4841" s="173" t="str">
        <f t="shared" si="75"/>
        <v>Beer473</v>
      </c>
      <c r="M4841" s="154">
        <f>VLOOKUP(L4841,'Slope %'!C:D,2,0)</f>
        <v>0.12</v>
      </c>
    </row>
    <row r="4842" spans="1:13" x14ac:dyDescent="0.25">
      <c r="A4842" s="169">
        <v>58880</v>
      </c>
      <c r="B4842" s="170" t="s">
        <v>3704</v>
      </c>
      <c r="C4842" s="170" t="s">
        <v>11</v>
      </c>
      <c r="D4842" s="170" t="s">
        <v>12</v>
      </c>
      <c r="E4842" s="170">
        <v>473</v>
      </c>
      <c r="F4842" s="170">
        <v>24</v>
      </c>
      <c r="G4842" s="171">
        <v>4.5</v>
      </c>
      <c r="H4842" s="170" t="s">
        <v>2967</v>
      </c>
      <c r="I4842" s="171">
        <v>4.09</v>
      </c>
      <c r="J4842" s="169">
        <v>1</v>
      </c>
      <c r="K4842" s="154" cm="1">
        <f t="array" ref="K4842">ROUND(
IF(C4842="Beer",
SUM(LOOKUP(2,1/(SRP!$B$8:$B$10&lt;=E4842)/(SRP!$C$8:$C$10&gt;=E4842),SRP!$D$8:$D$10)*(G4842/100)*(E4842/1000)),
IF(C4842="Spirits",
SUM(LOOKUP(2,1/(SRP!$B$2:$B$7&lt;=E4842)/(SRP!$C$2:$C$7&gt;=E4842),SRP!$D$2:$D$7)*(G4842/100)*(E4842/1000)),
IF(AND(C4842="Wine",D4842="Fortified Wines"),
SUM(LOOKUP(2,1/(SRP!$B$26:$B$29&lt;=E4842)/(SRP!$C$26:$C$29&gt;=E4842),SRP!$D$26:$D$29)*(G4842/100)*(E4842/1000)),
IF(C4842="Wine",
SUM(LOOKUP(2,1/(SRP!$B$21:$B$25&lt;=E4842)/(SRP!$C$21:$C$25&gt;=E4842),SRP!$D$21:$D$25)*(G4842/100)*(E4842/1000)),
IF(AND(C4842="Ready to Drink",D4842="RTD-One Pour Cocktail&gt;7%&lt;=14.5"),
SUM(LOOKUP(2,1/(SRP!$B$16:$B$20&lt;=E4842)/(SRP!$C$16:$C$20&gt;=E4842),SRP!$D$16:$D$20)*(G4842/100)*(E4842/1000)),
IF(C4842="Ready to Drink",
SUM(LOOKUP(2,1/(SRP!$B$11:$B$15&lt;=E4842)/(SRP!$C$11:$C$15&gt;=E4842),SRP!$D$11:$D$15)*(G4842/100)*(E4842/1000)),
0)))))),2)</f>
        <v>1.66</v>
      </c>
      <c r="L4842" s="173" t="str">
        <f t="shared" si="75"/>
        <v>Beer473</v>
      </c>
      <c r="M4842" s="154">
        <f>VLOOKUP(L4842,'Slope %'!C:D,2,0)</f>
        <v>0.12</v>
      </c>
    </row>
    <row r="4843" spans="1:13" x14ac:dyDescent="0.25">
      <c r="A4843" s="169">
        <v>58880</v>
      </c>
      <c r="B4843" s="170" t="s">
        <v>3704</v>
      </c>
      <c r="C4843" s="170" t="s">
        <v>11</v>
      </c>
      <c r="D4843" s="170" t="s">
        <v>12</v>
      </c>
      <c r="E4843" s="170">
        <v>473</v>
      </c>
      <c r="F4843" s="170">
        <v>24</v>
      </c>
      <c r="G4843" s="171">
        <v>4.5</v>
      </c>
      <c r="H4843" s="170" t="s">
        <v>2967</v>
      </c>
      <c r="I4843" s="171">
        <v>4.09</v>
      </c>
      <c r="J4843" s="169">
        <v>1</v>
      </c>
      <c r="K4843" s="154" cm="1">
        <f t="array" ref="K4843">ROUND(
IF(C4843="Beer",
SUM(LOOKUP(2,1/(SRP!$B$8:$B$10&lt;=E4843)/(SRP!$C$8:$C$10&gt;=E4843),SRP!$D$8:$D$10)*(G4843/100)*(E4843/1000)),
IF(C4843="Spirits",
SUM(LOOKUP(2,1/(SRP!$B$2:$B$7&lt;=E4843)/(SRP!$C$2:$C$7&gt;=E4843),SRP!$D$2:$D$7)*(G4843/100)*(E4843/1000)),
IF(AND(C4843="Wine",D4843="Fortified Wines"),
SUM(LOOKUP(2,1/(SRP!$B$26:$B$29&lt;=E4843)/(SRP!$C$26:$C$29&gt;=E4843),SRP!$D$26:$D$29)*(G4843/100)*(E4843/1000)),
IF(C4843="Wine",
SUM(LOOKUP(2,1/(SRP!$B$21:$B$25&lt;=E4843)/(SRP!$C$21:$C$25&gt;=E4843),SRP!$D$21:$D$25)*(G4843/100)*(E4843/1000)),
IF(AND(C4843="Ready to Drink",D4843="RTD-One Pour Cocktail&gt;7%&lt;=14.5"),
SUM(LOOKUP(2,1/(SRP!$B$16:$B$20&lt;=E4843)/(SRP!$C$16:$C$20&gt;=E4843),SRP!$D$16:$D$20)*(G4843/100)*(E4843/1000)),
IF(C4843="Ready to Drink",
SUM(LOOKUP(2,1/(SRP!$B$11:$B$15&lt;=E4843)/(SRP!$C$11:$C$15&gt;=E4843),SRP!$D$11:$D$15)*(G4843/100)*(E4843/1000)),
0)))))),2)</f>
        <v>1.66</v>
      </c>
      <c r="L4843" s="173" t="str">
        <f t="shared" si="75"/>
        <v>Beer473</v>
      </c>
      <c r="M4843" s="154">
        <f>VLOOKUP(L4843,'Slope %'!C:D,2,0)</f>
        <v>0.12</v>
      </c>
    </row>
    <row r="4844" spans="1:13" x14ac:dyDescent="0.25">
      <c r="A4844" s="169">
        <v>58884</v>
      </c>
      <c r="B4844" s="170" t="s">
        <v>2199</v>
      </c>
      <c r="C4844" s="170" t="s">
        <v>263</v>
      </c>
      <c r="D4844" s="170" t="s">
        <v>332</v>
      </c>
      <c r="E4844" s="170">
        <v>4260</v>
      </c>
      <c r="F4844" s="170">
        <v>1</v>
      </c>
      <c r="G4844" s="171">
        <v>4</v>
      </c>
      <c r="H4844" s="170" t="s">
        <v>105</v>
      </c>
      <c r="I4844" s="171">
        <v>31.48</v>
      </c>
      <c r="J4844" s="169">
        <v>12</v>
      </c>
      <c r="K4844" s="154" cm="1">
        <f t="array" ref="K4844">ROUND(
IF(C4844="Beer",
SUM(LOOKUP(2,1/(SRP!$B$8:$B$10&lt;=E4844)/(SRP!$C$8:$C$10&gt;=E4844),SRP!$D$8:$D$10)*(G4844/100)*(E4844/1000)),
IF(C4844="Spirits",
SUM(LOOKUP(2,1/(SRP!$B$2:$B$7&lt;=E4844)/(SRP!$C$2:$C$7&gt;=E4844),SRP!$D$2:$D$7)*(G4844/100)*(E4844/1000)),
IF(AND(C4844="Wine",D4844="Fortified Wines"),
SUM(LOOKUP(2,1/(SRP!$B$26:$B$29&lt;=E4844)/(SRP!$C$26:$C$29&gt;=E4844),SRP!$D$26:$D$29)*(G4844/100)*(E4844/1000)),
IF(C4844="Wine",
SUM(LOOKUP(2,1/(SRP!$B$21:$B$25&lt;=E4844)/(SRP!$C$21:$C$25&gt;=E4844),SRP!$D$21:$D$25)*(G4844/100)*(E4844/1000)),
IF(AND(C4844="Ready to Drink",D4844="RTD-One Pour Cocktail&gt;7%&lt;=14.5"),
SUM(LOOKUP(2,1/(SRP!$B$16:$B$20&lt;=E4844)/(SRP!$C$16:$C$20&gt;=E4844),SRP!$D$16:$D$20)*(G4844/100)*(E4844/1000)),
IF(C4844="Ready to Drink",
SUM(LOOKUP(2,1/(SRP!$B$11:$B$15&lt;=E4844)/(SRP!$C$11:$C$15&gt;=E4844),SRP!$D$11:$D$15)*(G4844/100)*(E4844/1000)),
0)))))),2)</f>
        <v>13.3</v>
      </c>
      <c r="L4844" s="173" t="str">
        <f t="shared" si="75"/>
        <v>Ready to Drink4260</v>
      </c>
      <c r="M4844" s="154">
        <f>VLOOKUP(L4844,'Slope %'!C:D,2,0)</f>
        <v>7.0000000000000007E-2</v>
      </c>
    </row>
    <row r="4845" spans="1:13" x14ac:dyDescent="0.25">
      <c r="A4845" s="169">
        <v>58884</v>
      </c>
      <c r="B4845" s="170" t="s">
        <v>2199</v>
      </c>
      <c r="C4845" s="170" t="s">
        <v>263</v>
      </c>
      <c r="D4845" s="170" t="s">
        <v>332</v>
      </c>
      <c r="E4845" s="170">
        <v>4260</v>
      </c>
      <c r="F4845" s="170">
        <v>1</v>
      </c>
      <c r="G4845" s="171">
        <v>4</v>
      </c>
      <c r="H4845" s="170" t="s">
        <v>105</v>
      </c>
      <c r="I4845" s="171">
        <v>31.48</v>
      </c>
      <c r="J4845" s="169">
        <v>12</v>
      </c>
      <c r="K4845" s="154" cm="1">
        <f t="array" ref="K4845">ROUND(
IF(C4845="Beer",
SUM(LOOKUP(2,1/(SRP!$B$8:$B$10&lt;=E4845)/(SRP!$C$8:$C$10&gt;=E4845),SRP!$D$8:$D$10)*(G4845/100)*(E4845/1000)),
IF(C4845="Spirits",
SUM(LOOKUP(2,1/(SRP!$B$2:$B$7&lt;=E4845)/(SRP!$C$2:$C$7&gt;=E4845),SRP!$D$2:$D$7)*(G4845/100)*(E4845/1000)),
IF(AND(C4845="Wine",D4845="Fortified Wines"),
SUM(LOOKUP(2,1/(SRP!$B$26:$B$29&lt;=E4845)/(SRP!$C$26:$C$29&gt;=E4845),SRP!$D$26:$D$29)*(G4845/100)*(E4845/1000)),
IF(C4845="Wine",
SUM(LOOKUP(2,1/(SRP!$B$21:$B$25&lt;=E4845)/(SRP!$C$21:$C$25&gt;=E4845),SRP!$D$21:$D$25)*(G4845/100)*(E4845/1000)),
IF(AND(C4845="Ready to Drink",D4845="RTD-One Pour Cocktail&gt;7%&lt;=14.5"),
SUM(LOOKUP(2,1/(SRP!$B$16:$B$20&lt;=E4845)/(SRP!$C$16:$C$20&gt;=E4845),SRP!$D$16:$D$20)*(G4845/100)*(E4845/1000)),
IF(C4845="Ready to Drink",
SUM(LOOKUP(2,1/(SRP!$B$11:$B$15&lt;=E4845)/(SRP!$C$11:$C$15&gt;=E4845),SRP!$D$11:$D$15)*(G4845/100)*(E4845/1000)),
0)))))),2)</f>
        <v>13.3</v>
      </c>
      <c r="L4845" s="173" t="str">
        <f t="shared" si="75"/>
        <v>Ready to Drink4260</v>
      </c>
      <c r="M4845" s="154">
        <f>VLOOKUP(L4845,'Slope %'!C:D,2,0)</f>
        <v>7.0000000000000007E-2</v>
      </c>
    </row>
    <row r="4846" spans="1:13" x14ac:dyDescent="0.25">
      <c r="A4846" s="169">
        <v>58897</v>
      </c>
      <c r="B4846" s="170" t="s">
        <v>3705</v>
      </c>
      <c r="C4846" s="170" t="s">
        <v>11</v>
      </c>
      <c r="D4846" s="170" t="s">
        <v>12</v>
      </c>
      <c r="E4846" s="170">
        <v>473</v>
      </c>
      <c r="F4846" s="170">
        <v>12</v>
      </c>
      <c r="G4846" s="171">
        <v>4.3</v>
      </c>
      <c r="H4846" s="170" t="s">
        <v>105</v>
      </c>
      <c r="I4846" s="171">
        <v>2.89</v>
      </c>
      <c r="J4846" s="169">
        <v>1</v>
      </c>
      <c r="K4846" s="154" cm="1">
        <f t="array" ref="K4846">ROUND(
IF(C4846="Beer",
SUM(LOOKUP(2,1/(SRP!$B$8:$B$10&lt;=E4846)/(SRP!$C$8:$C$10&gt;=E4846),SRP!$D$8:$D$10)*(G4846/100)*(E4846/1000)),
IF(C4846="Spirits",
SUM(LOOKUP(2,1/(SRP!$B$2:$B$7&lt;=E4846)/(SRP!$C$2:$C$7&gt;=E4846),SRP!$D$2:$D$7)*(G4846/100)*(E4846/1000)),
IF(AND(C4846="Wine",D4846="Fortified Wines"),
SUM(LOOKUP(2,1/(SRP!$B$26:$B$29&lt;=E4846)/(SRP!$C$26:$C$29&gt;=E4846),SRP!$D$26:$D$29)*(G4846/100)*(E4846/1000)),
IF(C4846="Wine",
SUM(LOOKUP(2,1/(SRP!$B$21:$B$25&lt;=E4846)/(SRP!$C$21:$C$25&gt;=E4846),SRP!$D$21:$D$25)*(G4846/100)*(E4846/1000)),
IF(AND(C4846="Ready to Drink",D4846="RTD-One Pour Cocktail&gt;7%&lt;=14.5"),
SUM(LOOKUP(2,1/(SRP!$B$16:$B$20&lt;=E4846)/(SRP!$C$16:$C$20&gt;=E4846),SRP!$D$16:$D$20)*(G4846/100)*(E4846/1000)),
IF(C4846="Ready to Drink",
SUM(LOOKUP(2,1/(SRP!$B$11:$B$15&lt;=E4846)/(SRP!$C$11:$C$15&gt;=E4846),SRP!$D$11:$D$15)*(G4846/100)*(E4846/1000)),
0)))))),2)</f>
        <v>1.59</v>
      </c>
      <c r="L4846" s="173" t="str">
        <f t="shared" si="75"/>
        <v>Beer473</v>
      </c>
      <c r="M4846" s="154">
        <f>VLOOKUP(L4846,'Slope %'!C:D,2,0)</f>
        <v>0.12</v>
      </c>
    </row>
    <row r="4847" spans="1:13" x14ac:dyDescent="0.25">
      <c r="A4847" s="169">
        <v>58897</v>
      </c>
      <c r="B4847" s="170" t="s">
        <v>3705</v>
      </c>
      <c r="C4847" s="170" t="s">
        <v>11</v>
      </c>
      <c r="D4847" s="170" t="s">
        <v>12</v>
      </c>
      <c r="E4847" s="170">
        <v>473</v>
      </c>
      <c r="F4847" s="170">
        <v>12</v>
      </c>
      <c r="G4847" s="171">
        <v>4.3</v>
      </c>
      <c r="H4847" s="170" t="s">
        <v>105</v>
      </c>
      <c r="I4847" s="171">
        <v>2.89</v>
      </c>
      <c r="J4847" s="169">
        <v>1</v>
      </c>
      <c r="K4847" s="154" cm="1">
        <f t="array" ref="K4847">ROUND(
IF(C4847="Beer",
SUM(LOOKUP(2,1/(SRP!$B$8:$B$10&lt;=E4847)/(SRP!$C$8:$C$10&gt;=E4847),SRP!$D$8:$D$10)*(G4847/100)*(E4847/1000)),
IF(C4847="Spirits",
SUM(LOOKUP(2,1/(SRP!$B$2:$B$7&lt;=E4847)/(SRP!$C$2:$C$7&gt;=E4847),SRP!$D$2:$D$7)*(G4847/100)*(E4847/1000)),
IF(AND(C4847="Wine",D4847="Fortified Wines"),
SUM(LOOKUP(2,1/(SRP!$B$26:$B$29&lt;=E4847)/(SRP!$C$26:$C$29&gt;=E4847),SRP!$D$26:$D$29)*(G4847/100)*(E4847/1000)),
IF(C4847="Wine",
SUM(LOOKUP(2,1/(SRP!$B$21:$B$25&lt;=E4847)/(SRP!$C$21:$C$25&gt;=E4847),SRP!$D$21:$D$25)*(G4847/100)*(E4847/1000)),
IF(AND(C4847="Ready to Drink",D4847="RTD-One Pour Cocktail&gt;7%&lt;=14.5"),
SUM(LOOKUP(2,1/(SRP!$B$16:$B$20&lt;=E4847)/(SRP!$C$16:$C$20&gt;=E4847),SRP!$D$16:$D$20)*(G4847/100)*(E4847/1000)),
IF(C4847="Ready to Drink",
SUM(LOOKUP(2,1/(SRP!$B$11:$B$15&lt;=E4847)/(SRP!$C$11:$C$15&gt;=E4847),SRP!$D$11:$D$15)*(G4847/100)*(E4847/1000)),
0)))))),2)</f>
        <v>1.59</v>
      </c>
      <c r="L4847" s="173" t="str">
        <f t="shared" si="75"/>
        <v>Beer473</v>
      </c>
      <c r="M4847" s="154">
        <f>VLOOKUP(L4847,'Slope %'!C:D,2,0)</f>
        <v>0.12</v>
      </c>
    </row>
    <row r="4848" spans="1:13" x14ac:dyDescent="0.25">
      <c r="A4848" s="169">
        <v>58899</v>
      </c>
      <c r="B4848" s="170" t="s">
        <v>3706</v>
      </c>
      <c r="C4848" s="170" t="s">
        <v>11</v>
      </c>
      <c r="D4848" s="170" t="s">
        <v>12</v>
      </c>
      <c r="E4848" s="170">
        <v>355</v>
      </c>
      <c r="F4848" s="170">
        <v>24</v>
      </c>
      <c r="G4848" s="171">
        <v>5</v>
      </c>
      <c r="H4848" s="170" t="s">
        <v>2364</v>
      </c>
      <c r="I4848" s="171">
        <v>2.39</v>
      </c>
      <c r="J4848" s="169">
        <v>1</v>
      </c>
      <c r="K4848" s="154" cm="1">
        <f t="array" ref="K4848">ROUND(
IF(C4848="Beer",
SUM(LOOKUP(2,1/(SRP!$B$8:$B$10&lt;=E4848)/(SRP!$C$8:$C$10&gt;=E4848),SRP!$D$8:$D$10)*(G4848/100)*(E4848/1000)),
IF(C4848="Spirits",
SUM(LOOKUP(2,1/(SRP!$B$2:$B$7&lt;=E4848)/(SRP!$C$2:$C$7&gt;=E4848),SRP!$D$2:$D$7)*(G4848/100)*(E4848/1000)),
IF(AND(C4848="Wine",D4848="Fortified Wines"),
SUM(LOOKUP(2,1/(SRP!$B$26:$B$29&lt;=E4848)/(SRP!$C$26:$C$29&gt;=E4848),SRP!$D$26:$D$29)*(G4848/100)*(E4848/1000)),
IF(C4848="Wine",
SUM(LOOKUP(2,1/(SRP!$B$21:$B$25&lt;=E4848)/(SRP!$C$21:$C$25&gt;=E4848),SRP!$D$21:$D$25)*(G4848/100)*(E4848/1000)),
IF(AND(C4848="Ready to Drink",D4848="RTD-One Pour Cocktail&gt;7%&lt;=14.5"),
SUM(LOOKUP(2,1/(SRP!$B$16:$B$20&lt;=E4848)/(SRP!$C$16:$C$20&gt;=E4848),SRP!$D$16:$D$20)*(G4848/100)*(E4848/1000)),
IF(C4848="Ready to Drink",
SUM(LOOKUP(2,1/(SRP!$B$11:$B$15&lt;=E4848)/(SRP!$C$11:$C$15&gt;=E4848),SRP!$D$11:$D$15)*(G4848/100)*(E4848/1000)),
0)))))),2)</f>
        <v>1.39</v>
      </c>
      <c r="L4848" s="173" t="str">
        <f t="shared" si="75"/>
        <v>Beer355</v>
      </c>
      <c r="M4848" s="154">
        <f>VLOOKUP(L4848,'Slope %'!C:D,2,0)</f>
        <v>0.12</v>
      </c>
    </row>
    <row r="4849" spans="1:13" x14ac:dyDescent="0.25">
      <c r="A4849" s="169">
        <v>58899</v>
      </c>
      <c r="B4849" s="170" t="s">
        <v>3706</v>
      </c>
      <c r="C4849" s="170" t="s">
        <v>11</v>
      </c>
      <c r="D4849" s="170" t="s">
        <v>12</v>
      </c>
      <c r="E4849" s="170">
        <v>355</v>
      </c>
      <c r="F4849" s="170">
        <v>24</v>
      </c>
      <c r="G4849" s="171">
        <v>5</v>
      </c>
      <c r="H4849" s="170" t="s">
        <v>2364</v>
      </c>
      <c r="I4849" s="171">
        <v>2.39</v>
      </c>
      <c r="J4849" s="169">
        <v>1</v>
      </c>
      <c r="K4849" s="154" cm="1">
        <f t="array" ref="K4849">ROUND(
IF(C4849="Beer",
SUM(LOOKUP(2,1/(SRP!$B$8:$B$10&lt;=E4849)/(SRP!$C$8:$C$10&gt;=E4849),SRP!$D$8:$D$10)*(G4849/100)*(E4849/1000)),
IF(C4849="Spirits",
SUM(LOOKUP(2,1/(SRP!$B$2:$B$7&lt;=E4849)/(SRP!$C$2:$C$7&gt;=E4849),SRP!$D$2:$D$7)*(G4849/100)*(E4849/1000)),
IF(AND(C4849="Wine",D4849="Fortified Wines"),
SUM(LOOKUP(2,1/(SRP!$B$26:$B$29&lt;=E4849)/(SRP!$C$26:$C$29&gt;=E4849),SRP!$D$26:$D$29)*(G4849/100)*(E4849/1000)),
IF(C4849="Wine",
SUM(LOOKUP(2,1/(SRP!$B$21:$B$25&lt;=E4849)/(SRP!$C$21:$C$25&gt;=E4849),SRP!$D$21:$D$25)*(G4849/100)*(E4849/1000)),
IF(AND(C4849="Ready to Drink",D4849="RTD-One Pour Cocktail&gt;7%&lt;=14.5"),
SUM(LOOKUP(2,1/(SRP!$B$16:$B$20&lt;=E4849)/(SRP!$C$16:$C$20&gt;=E4849),SRP!$D$16:$D$20)*(G4849/100)*(E4849/1000)),
IF(C4849="Ready to Drink",
SUM(LOOKUP(2,1/(SRP!$B$11:$B$15&lt;=E4849)/(SRP!$C$11:$C$15&gt;=E4849),SRP!$D$11:$D$15)*(G4849/100)*(E4849/1000)),
0)))))),2)</f>
        <v>1.39</v>
      </c>
      <c r="L4849" s="173" t="str">
        <f t="shared" si="75"/>
        <v>Beer355</v>
      </c>
      <c r="M4849" s="154">
        <f>VLOOKUP(L4849,'Slope %'!C:D,2,0)</f>
        <v>0.12</v>
      </c>
    </row>
    <row r="4850" spans="1:13" x14ac:dyDescent="0.25">
      <c r="A4850" s="169">
        <v>58907</v>
      </c>
      <c r="B4850" s="170" t="s">
        <v>3707</v>
      </c>
      <c r="C4850" s="170" t="s">
        <v>11</v>
      </c>
      <c r="D4850" s="170" t="s">
        <v>267</v>
      </c>
      <c r="E4850" s="170">
        <v>473</v>
      </c>
      <c r="F4850" s="170">
        <v>24</v>
      </c>
      <c r="G4850" s="171">
        <v>5.2</v>
      </c>
      <c r="H4850" s="170" t="s">
        <v>2239</v>
      </c>
      <c r="I4850" s="171">
        <v>4.2</v>
      </c>
      <c r="J4850" s="169">
        <v>1</v>
      </c>
      <c r="K4850" s="154" cm="1">
        <f t="array" ref="K4850">ROUND(
IF(C4850="Beer",
SUM(LOOKUP(2,1/(SRP!$B$8:$B$10&lt;=E4850)/(SRP!$C$8:$C$10&gt;=E4850),SRP!$D$8:$D$10)*(G4850/100)*(E4850/1000)),
IF(C4850="Spirits",
SUM(LOOKUP(2,1/(SRP!$B$2:$B$7&lt;=E4850)/(SRP!$C$2:$C$7&gt;=E4850),SRP!$D$2:$D$7)*(G4850/100)*(E4850/1000)),
IF(AND(C4850="Wine",D4850="Fortified Wines"),
SUM(LOOKUP(2,1/(SRP!$B$26:$B$29&lt;=E4850)/(SRP!$C$26:$C$29&gt;=E4850),SRP!$D$26:$D$29)*(G4850/100)*(E4850/1000)),
IF(C4850="Wine",
SUM(LOOKUP(2,1/(SRP!$B$21:$B$25&lt;=E4850)/(SRP!$C$21:$C$25&gt;=E4850),SRP!$D$21:$D$25)*(G4850/100)*(E4850/1000)),
IF(AND(C4850="Ready to Drink",D4850="RTD-One Pour Cocktail&gt;7%&lt;=14.5"),
SUM(LOOKUP(2,1/(SRP!$B$16:$B$20&lt;=E4850)/(SRP!$C$16:$C$20&gt;=E4850),SRP!$D$16:$D$20)*(G4850/100)*(E4850/1000)),
IF(C4850="Ready to Drink",
SUM(LOOKUP(2,1/(SRP!$B$11:$B$15&lt;=E4850)/(SRP!$C$11:$C$15&gt;=E4850),SRP!$D$11:$D$15)*(G4850/100)*(E4850/1000)),
0)))))),2)</f>
        <v>1.92</v>
      </c>
      <c r="L4850" s="173" t="str">
        <f t="shared" si="75"/>
        <v>Beer473</v>
      </c>
      <c r="M4850" s="154">
        <f>VLOOKUP(L4850,'Slope %'!C:D,2,0)</f>
        <v>0.12</v>
      </c>
    </row>
    <row r="4851" spans="1:13" x14ac:dyDescent="0.25">
      <c r="A4851" s="169">
        <v>58907</v>
      </c>
      <c r="B4851" s="170" t="s">
        <v>3707</v>
      </c>
      <c r="C4851" s="170" t="s">
        <v>11</v>
      </c>
      <c r="D4851" s="170" t="s">
        <v>267</v>
      </c>
      <c r="E4851" s="170">
        <v>473</v>
      </c>
      <c r="F4851" s="170">
        <v>24</v>
      </c>
      <c r="G4851" s="171">
        <v>5.2</v>
      </c>
      <c r="H4851" s="170" t="s">
        <v>1407</v>
      </c>
      <c r="I4851" s="171">
        <v>4.2</v>
      </c>
      <c r="J4851" s="169">
        <v>1</v>
      </c>
      <c r="K4851" s="154" cm="1">
        <f t="array" ref="K4851">ROUND(
IF(C4851="Beer",
SUM(LOOKUP(2,1/(SRP!$B$8:$B$10&lt;=E4851)/(SRP!$C$8:$C$10&gt;=E4851),SRP!$D$8:$D$10)*(G4851/100)*(E4851/1000)),
IF(C4851="Spirits",
SUM(LOOKUP(2,1/(SRP!$B$2:$B$7&lt;=E4851)/(SRP!$C$2:$C$7&gt;=E4851),SRP!$D$2:$D$7)*(G4851/100)*(E4851/1000)),
IF(AND(C4851="Wine",D4851="Fortified Wines"),
SUM(LOOKUP(2,1/(SRP!$B$26:$B$29&lt;=E4851)/(SRP!$C$26:$C$29&gt;=E4851),SRP!$D$26:$D$29)*(G4851/100)*(E4851/1000)),
IF(C4851="Wine",
SUM(LOOKUP(2,1/(SRP!$B$21:$B$25&lt;=E4851)/(SRP!$C$21:$C$25&gt;=E4851),SRP!$D$21:$D$25)*(G4851/100)*(E4851/1000)),
IF(AND(C4851="Ready to Drink",D4851="RTD-One Pour Cocktail&gt;7%&lt;=14.5"),
SUM(LOOKUP(2,1/(SRP!$B$16:$B$20&lt;=E4851)/(SRP!$C$16:$C$20&gt;=E4851),SRP!$D$16:$D$20)*(G4851/100)*(E4851/1000)),
IF(C4851="Ready to Drink",
SUM(LOOKUP(2,1/(SRP!$B$11:$B$15&lt;=E4851)/(SRP!$C$11:$C$15&gt;=E4851),SRP!$D$11:$D$15)*(G4851/100)*(E4851/1000)),
0)))))),2)</f>
        <v>1.92</v>
      </c>
      <c r="L4851" s="173" t="str">
        <f t="shared" si="75"/>
        <v>Beer473</v>
      </c>
      <c r="M4851" s="154">
        <f>VLOOKUP(L4851,'Slope %'!C:D,2,0)</f>
        <v>0.12</v>
      </c>
    </row>
    <row r="4852" spans="1:13" x14ac:dyDescent="0.25">
      <c r="A4852" s="169">
        <v>58910</v>
      </c>
      <c r="B4852" s="170" t="s">
        <v>3708</v>
      </c>
      <c r="C4852" s="170" t="s">
        <v>263</v>
      </c>
      <c r="D4852" s="170" t="s">
        <v>646</v>
      </c>
      <c r="E4852" s="170">
        <v>30000</v>
      </c>
      <c r="F4852" s="170">
        <v>1</v>
      </c>
      <c r="G4852" s="171">
        <v>4</v>
      </c>
      <c r="H4852" s="170" t="s">
        <v>747</v>
      </c>
      <c r="I4852" s="171">
        <v>198</v>
      </c>
      <c r="J4852" s="169">
        <v>1</v>
      </c>
      <c r="K4852" s="154" cm="1">
        <f t="array" ref="K4852">ROUND(
IF(C4852="Beer",
SUM(LOOKUP(2,1/(SRP!$B$8:$B$10&lt;=E4852)/(SRP!$C$8:$C$10&gt;=E4852),SRP!$D$8:$D$10)*(G4852/100)*(E4852/1000)),
IF(C4852="Spirits",
SUM(LOOKUP(2,1/(SRP!$B$2:$B$7&lt;=E4852)/(SRP!$C$2:$C$7&gt;=E4852),SRP!$D$2:$D$7)*(G4852/100)*(E4852/1000)),
IF(AND(C4852="Wine",D4852="Fortified Wines"),
SUM(LOOKUP(2,1/(SRP!$B$26:$B$29&lt;=E4852)/(SRP!$C$26:$C$29&gt;=E4852),SRP!$D$26:$D$29)*(G4852/100)*(E4852/1000)),
IF(C4852="Wine",
SUM(LOOKUP(2,1/(SRP!$B$21:$B$25&lt;=E4852)/(SRP!$C$21:$C$25&gt;=E4852),SRP!$D$21:$D$25)*(G4852/100)*(E4852/1000)),
IF(AND(C4852="Ready to Drink",D4852="RTD-One Pour Cocktail&gt;7%&lt;=14.5"),
SUM(LOOKUP(2,1/(SRP!$B$16:$B$20&lt;=E4852)/(SRP!$C$16:$C$20&gt;=E4852),SRP!$D$16:$D$20)*(G4852/100)*(E4852/1000)),
IF(C4852="Ready to Drink",
SUM(LOOKUP(2,1/(SRP!$B$11:$B$15&lt;=E4852)/(SRP!$C$11:$C$15&gt;=E4852),SRP!$D$11:$D$15)*(G4852/100)*(E4852/1000)),
0)))))),2)</f>
        <v>93.68</v>
      </c>
      <c r="L4852" s="173" t="str">
        <f t="shared" si="75"/>
        <v>Ready to Drink30000</v>
      </c>
      <c r="M4852" s="154" t="e">
        <f>VLOOKUP(L4852,'Slope %'!C:D,2,0)</f>
        <v>#N/A</v>
      </c>
    </row>
    <row r="4853" spans="1:13" x14ac:dyDescent="0.25">
      <c r="A4853" s="169">
        <v>58910</v>
      </c>
      <c r="B4853" s="170" t="s">
        <v>3708</v>
      </c>
      <c r="C4853" s="170" t="s">
        <v>263</v>
      </c>
      <c r="D4853" s="170" t="s">
        <v>646</v>
      </c>
      <c r="E4853" s="170">
        <v>30000</v>
      </c>
      <c r="F4853" s="170">
        <v>1</v>
      </c>
      <c r="G4853" s="171">
        <v>4</v>
      </c>
      <c r="H4853" s="170" t="s">
        <v>747</v>
      </c>
      <c r="I4853" s="171">
        <v>198</v>
      </c>
      <c r="J4853" s="169">
        <v>1</v>
      </c>
      <c r="K4853" s="154" cm="1">
        <f t="array" ref="K4853">ROUND(
IF(C4853="Beer",
SUM(LOOKUP(2,1/(SRP!$B$8:$B$10&lt;=E4853)/(SRP!$C$8:$C$10&gt;=E4853),SRP!$D$8:$D$10)*(G4853/100)*(E4853/1000)),
IF(C4853="Spirits",
SUM(LOOKUP(2,1/(SRP!$B$2:$B$7&lt;=E4853)/(SRP!$C$2:$C$7&gt;=E4853),SRP!$D$2:$D$7)*(G4853/100)*(E4853/1000)),
IF(AND(C4853="Wine",D4853="Fortified Wines"),
SUM(LOOKUP(2,1/(SRP!$B$26:$B$29&lt;=E4853)/(SRP!$C$26:$C$29&gt;=E4853),SRP!$D$26:$D$29)*(G4853/100)*(E4853/1000)),
IF(C4853="Wine",
SUM(LOOKUP(2,1/(SRP!$B$21:$B$25&lt;=E4853)/(SRP!$C$21:$C$25&gt;=E4853),SRP!$D$21:$D$25)*(G4853/100)*(E4853/1000)),
IF(AND(C4853="Ready to Drink",D4853="RTD-One Pour Cocktail&gt;7%&lt;=14.5"),
SUM(LOOKUP(2,1/(SRP!$B$16:$B$20&lt;=E4853)/(SRP!$C$16:$C$20&gt;=E4853),SRP!$D$16:$D$20)*(G4853/100)*(E4853/1000)),
IF(C4853="Ready to Drink",
SUM(LOOKUP(2,1/(SRP!$B$11:$B$15&lt;=E4853)/(SRP!$C$11:$C$15&gt;=E4853),SRP!$D$11:$D$15)*(G4853/100)*(E4853/1000)),
0)))))),2)</f>
        <v>93.68</v>
      </c>
      <c r="L4853" s="173" t="str">
        <f t="shared" si="75"/>
        <v>Ready to Drink30000</v>
      </c>
      <c r="M4853" s="154" t="e">
        <f>VLOOKUP(L4853,'Slope %'!C:D,2,0)</f>
        <v>#N/A</v>
      </c>
    </row>
    <row r="4854" spans="1:13" x14ac:dyDescent="0.25">
      <c r="A4854" s="169">
        <v>58912</v>
      </c>
      <c r="B4854" s="170" t="s">
        <v>3709</v>
      </c>
      <c r="C4854" s="170" t="s">
        <v>263</v>
      </c>
      <c r="D4854" s="170" t="s">
        <v>646</v>
      </c>
      <c r="E4854" s="170">
        <v>30000</v>
      </c>
      <c r="F4854" s="170">
        <v>1</v>
      </c>
      <c r="G4854" s="171">
        <v>4</v>
      </c>
      <c r="H4854" s="170" t="s">
        <v>747</v>
      </c>
      <c r="I4854" s="171">
        <v>198</v>
      </c>
      <c r="J4854" s="169">
        <v>1</v>
      </c>
      <c r="K4854" s="154" cm="1">
        <f t="array" ref="K4854">ROUND(
IF(C4854="Beer",
SUM(LOOKUP(2,1/(SRP!$B$8:$B$10&lt;=E4854)/(SRP!$C$8:$C$10&gt;=E4854),SRP!$D$8:$D$10)*(G4854/100)*(E4854/1000)),
IF(C4854="Spirits",
SUM(LOOKUP(2,1/(SRP!$B$2:$B$7&lt;=E4854)/(SRP!$C$2:$C$7&gt;=E4854),SRP!$D$2:$D$7)*(G4854/100)*(E4854/1000)),
IF(AND(C4854="Wine",D4854="Fortified Wines"),
SUM(LOOKUP(2,1/(SRP!$B$26:$B$29&lt;=E4854)/(SRP!$C$26:$C$29&gt;=E4854),SRP!$D$26:$D$29)*(G4854/100)*(E4854/1000)),
IF(C4854="Wine",
SUM(LOOKUP(2,1/(SRP!$B$21:$B$25&lt;=E4854)/(SRP!$C$21:$C$25&gt;=E4854),SRP!$D$21:$D$25)*(G4854/100)*(E4854/1000)),
IF(AND(C4854="Ready to Drink",D4854="RTD-One Pour Cocktail&gt;7%&lt;=14.5"),
SUM(LOOKUP(2,1/(SRP!$B$16:$B$20&lt;=E4854)/(SRP!$C$16:$C$20&gt;=E4854),SRP!$D$16:$D$20)*(G4854/100)*(E4854/1000)),
IF(C4854="Ready to Drink",
SUM(LOOKUP(2,1/(SRP!$B$11:$B$15&lt;=E4854)/(SRP!$C$11:$C$15&gt;=E4854),SRP!$D$11:$D$15)*(G4854/100)*(E4854/1000)),
0)))))),2)</f>
        <v>93.68</v>
      </c>
      <c r="L4854" s="173" t="str">
        <f t="shared" si="75"/>
        <v>Ready to Drink30000</v>
      </c>
      <c r="M4854" s="154" t="e">
        <f>VLOOKUP(L4854,'Slope %'!C:D,2,0)</f>
        <v>#N/A</v>
      </c>
    </row>
    <row r="4855" spans="1:13" x14ac:dyDescent="0.25">
      <c r="A4855" s="169">
        <v>58912</v>
      </c>
      <c r="B4855" s="170" t="s">
        <v>3709</v>
      </c>
      <c r="C4855" s="170" t="s">
        <v>263</v>
      </c>
      <c r="D4855" s="170" t="s">
        <v>646</v>
      </c>
      <c r="E4855" s="170">
        <v>30000</v>
      </c>
      <c r="F4855" s="170">
        <v>1</v>
      </c>
      <c r="G4855" s="171">
        <v>4</v>
      </c>
      <c r="H4855" s="170" t="s">
        <v>747</v>
      </c>
      <c r="I4855" s="171">
        <v>198</v>
      </c>
      <c r="J4855" s="169">
        <v>1</v>
      </c>
      <c r="K4855" s="154" cm="1">
        <f t="array" ref="K4855">ROUND(
IF(C4855="Beer",
SUM(LOOKUP(2,1/(SRP!$B$8:$B$10&lt;=E4855)/(SRP!$C$8:$C$10&gt;=E4855),SRP!$D$8:$D$10)*(G4855/100)*(E4855/1000)),
IF(C4855="Spirits",
SUM(LOOKUP(2,1/(SRP!$B$2:$B$7&lt;=E4855)/(SRP!$C$2:$C$7&gt;=E4855),SRP!$D$2:$D$7)*(G4855/100)*(E4855/1000)),
IF(AND(C4855="Wine",D4855="Fortified Wines"),
SUM(LOOKUP(2,1/(SRP!$B$26:$B$29&lt;=E4855)/(SRP!$C$26:$C$29&gt;=E4855),SRP!$D$26:$D$29)*(G4855/100)*(E4855/1000)),
IF(C4855="Wine",
SUM(LOOKUP(2,1/(SRP!$B$21:$B$25&lt;=E4855)/(SRP!$C$21:$C$25&gt;=E4855),SRP!$D$21:$D$25)*(G4855/100)*(E4855/1000)),
IF(AND(C4855="Ready to Drink",D4855="RTD-One Pour Cocktail&gt;7%&lt;=14.5"),
SUM(LOOKUP(2,1/(SRP!$B$16:$B$20&lt;=E4855)/(SRP!$C$16:$C$20&gt;=E4855),SRP!$D$16:$D$20)*(G4855/100)*(E4855/1000)),
IF(C4855="Ready to Drink",
SUM(LOOKUP(2,1/(SRP!$B$11:$B$15&lt;=E4855)/(SRP!$C$11:$C$15&gt;=E4855),SRP!$D$11:$D$15)*(G4855/100)*(E4855/1000)),
0)))))),2)</f>
        <v>93.68</v>
      </c>
      <c r="L4855" s="173" t="str">
        <f t="shared" si="75"/>
        <v>Ready to Drink30000</v>
      </c>
      <c r="M4855" s="154" t="e">
        <f>VLOOKUP(L4855,'Slope %'!C:D,2,0)</f>
        <v>#N/A</v>
      </c>
    </row>
    <row r="4856" spans="1:13" x14ac:dyDescent="0.25">
      <c r="A4856" s="169">
        <v>58914</v>
      </c>
      <c r="B4856" s="170" t="s">
        <v>3710</v>
      </c>
      <c r="C4856" s="170" t="s">
        <v>263</v>
      </c>
      <c r="D4856" s="170" t="s">
        <v>646</v>
      </c>
      <c r="E4856" s="170">
        <v>30000</v>
      </c>
      <c r="F4856" s="170">
        <v>1</v>
      </c>
      <c r="G4856" s="171">
        <v>4</v>
      </c>
      <c r="H4856" s="170" t="s">
        <v>747</v>
      </c>
      <c r="I4856" s="171">
        <v>198</v>
      </c>
      <c r="J4856" s="169">
        <v>1</v>
      </c>
      <c r="K4856" s="154" cm="1">
        <f t="array" ref="K4856">ROUND(
IF(C4856="Beer",
SUM(LOOKUP(2,1/(SRP!$B$8:$B$10&lt;=E4856)/(SRP!$C$8:$C$10&gt;=E4856),SRP!$D$8:$D$10)*(G4856/100)*(E4856/1000)),
IF(C4856="Spirits",
SUM(LOOKUP(2,1/(SRP!$B$2:$B$7&lt;=E4856)/(SRP!$C$2:$C$7&gt;=E4856),SRP!$D$2:$D$7)*(G4856/100)*(E4856/1000)),
IF(AND(C4856="Wine",D4856="Fortified Wines"),
SUM(LOOKUP(2,1/(SRP!$B$26:$B$29&lt;=E4856)/(SRP!$C$26:$C$29&gt;=E4856),SRP!$D$26:$D$29)*(G4856/100)*(E4856/1000)),
IF(C4856="Wine",
SUM(LOOKUP(2,1/(SRP!$B$21:$B$25&lt;=E4856)/(SRP!$C$21:$C$25&gt;=E4856),SRP!$D$21:$D$25)*(G4856/100)*(E4856/1000)),
IF(AND(C4856="Ready to Drink",D4856="RTD-One Pour Cocktail&gt;7%&lt;=14.5"),
SUM(LOOKUP(2,1/(SRP!$B$16:$B$20&lt;=E4856)/(SRP!$C$16:$C$20&gt;=E4856),SRP!$D$16:$D$20)*(G4856/100)*(E4856/1000)),
IF(C4856="Ready to Drink",
SUM(LOOKUP(2,1/(SRP!$B$11:$B$15&lt;=E4856)/(SRP!$C$11:$C$15&gt;=E4856),SRP!$D$11:$D$15)*(G4856/100)*(E4856/1000)),
0)))))),2)</f>
        <v>93.68</v>
      </c>
      <c r="L4856" s="173" t="str">
        <f t="shared" si="75"/>
        <v>Ready to Drink30000</v>
      </c>
      <c r="M4856" s="154" t="e">
        <f>VLOOKUP(L4856,'Slope %'!C:D,2,0)</f>
        <v>#N/A</v>
      </c>
    </row>
    <row r="4857" spans="1:13" x14ac:dyDescent="0.25">
      <c r="A4857" s="169">
        <v>58914</v>
      </c>
      <c r="B4857" s="170" t="s">
        <v>3710</v>
      </c>
      <c r="C4857" s="170" t="s">
        <v>263</v>
      </c>
      <c r="D4857" s="170" t="s">
        <v>646</v>
      </c>
      <c r="E4857" s="170">
        <v>30000</v>
      </c>
      <c r="F4857" s="170">
        <v>1</v>
      </c>
      <c r="G4857" s="171">
        <v>4</v>
      </c>
      <c r="H4857" s="170" t="s">
        <v>747</v>
      </c>
      <c r="I4857" s="171">
        <v>198</v>
      </c>
      <c r="J4857" s="169">
        <v>1</v>
      </c>
      <c r="K4857" s="154" cm="1">
        <f t="array" ref="K4857">ROUND(
IF(C4857="Beer",
SUM(LOOKUP(2,1/(SRP!$B$8:$B$10&lt;=E4857)/(SRP!$C$8:$C$10&gt;=E4857),SRP!$D$8:$D$10)*(G4857/100)*(E4857/1000)),
IF(C4857="Spirits",
SUM(LOOKUP(2,1/(SRP!$B$2:$B$7&lt;=E4857)/(SRP!$C$2:$C$7&gt;=E4857),SRP!$D$2:$D$7)*(G4857/100)*(E4857/1000)),
IF(AND(C4857="Wine",D4857="Fortified Wines"),
SUM(LOOKUP(2,1/(SRP!$B$26:$B$29&lt;=E4857)/(SRP!$C$26:$C$29&gt;=E4857),SRP!$D$26:$D$29)*(G4857/100)*(E4857/1000)),
IF(C4857="Wine",
SUM(LOOKUP(2,1/(SRP!$B$21:$B$25&lt;=E4857)/(SRP!$C$21:$C$25&gt;=E4857),SRP!$D$21:$D$25)*(G4857/100)*(E4857/1000)),
IF(AND(C4857="Ready to Drink",D4857="RTD-One Pour Cocktail&gt;7%&lt;=14.5"),
SUM(LOOKUP(2,1/(SRP!$B$16:$B$20&lt;=E4857)/(SRP!$C$16:$C$20&gt;=E4857),SRP!$D$16:$D$20)*(G4857/100)*(E4857/1000)),
IF(C4857="Ready to Drink",
SUM(LOOKUP(2,1/(SRP!$B$11:$B$15&lt;=E4857)/(SRP!$C$11:$C$15&gt;=E4857),SRP!$D$11:$D$15)*(G4857/100)*(E4857/1000)),
0)))))),2)</f>
        <v>93.68</v>
      </c>
      <c r="L4857" s="173" t="str">
        <f t="shared" si="75"/>
        <v>Ready to Drink30000</v>
      </c>
      <c r="M4857" s="154" t="e">
        <f>VLOOKUP(L4857,'Slope %'!C:D,2,0)</f>
        <v>#N/A</v>
      </c>
    </row>
    <row r="4858" spans="1:13" x14ac:dyDescent="0.25">
      <c r="A4858" s="169">
        <v>58916</v>
      </c>
      <c r="B4858" s="170" t="s">
        <v>3711</v>
      </c>
      <c r="C4858" s="170" t="s">
        <v>11</v>
      </c>
      <c r="D4858" s="170" t="s">
        <v>303</v>
      </c>
      <c r="E4858" s="170">
        <v>473</v>
      </c>
      <c r="F4858" s="170">
        <v>24</v>
      </c>
      <c r="G4858" s="171">
        <v>6</v>
      </c>
      <c r="H4858" s="170" t="s">
        <v>1457</v>
      </c>
      <c r="I4858" s="171">
        <v>4.8899999999999997</v>
      </c>
      <c r="J4858" s="169">
        <v>1</v>
      </c>
      <c r="K4858" s="154" cm="1">
        <f t="array" ref="K4858">ROUND(
IF(C4858="Beer",
SUM(LOOKUP(2,1/(SRP!$B$8:$B$10&lt;=E4858)/(SRP!$C$8:$C$10&gt;=E4858),SRP!$D$8:$D$10)*(G4858/100)*(E4858/1000)),
IF(C4858="Spirits",
SUM(LOOKUP(2,1/(SRP!$B$2:$B$7&lt;=E4858)/(SRP!$C$2:$C$7&gt;=E4858),SRP!$D$2:$D$7)*(G4858/100)*(E4858/1000)),
IF(AND(C4858="Wine",D4858="Fortified Wines"),
SUM(LOOKUP(2,1/(SRP!$B$26:$B$29&lt;=E4858)/(SRP!$C$26:$C$29&gt;=E4858),SRP!$D$26:$D$29)*(G4858/100)*(E4858/1000)),
IF(C4858="Wine",
SUM(LOOKUP(2,1/(SRP!$B$21:$B$25&lt;=E4858)/(SRP!$C$21:$C$25&gt;=E4858),SRP!$D$21:$D$25)*(G4858/100)*(E4858/1000)),
IF(AND(C4858="Ready to Drink",D4858="RTD-One Pour Cocktail&gt;7%&lt;=14.5"),
SUM(LOOKUP(2,1/(SRP!$B$16:$B$20&lt;=E4858)/(SRP!$C$16:$C$20&gt;=E4858),SRP!$D$16:$D$20)*(G4858/100)*(E4858/1000)),
IF(C4858="Ready to Drink",
SUM(LOOKUP(2,1/(SRP!$B$11:$B$15&lt;=E4858)/(SRP!$C$11:$C$15&gt;=E4858),SRP!$D$11:$D$15)*(G4858/100)*(E4858/1000)),
0)))))),2)</f>
        <v>2.2200000000000002</v>
      </c>
      <c r="L4858" s="173" t="str">
        <f t="shared" si="75"/>
        <v>Beer473</v>
      </c>
      <c r="M4858" s="154">
        <f>VLOOKUP(L4858,'Slope %'!C:D,2,0)</f>
        <v>0.12</v>
      </c>
    </row>
    <row r="4859" spans="1:13" x14ac:dyDescent="0.25">
      <c r="A4859" s="169">
        <v>58916</v>
      </c>
      <c r="B4859" s="170" t="s">
        <v>3711</v>
      </c>
      <c r="C4859" s="170" t="s">
        <v>11</v>
      </c>
      <c r="D4859" s="170" t="s">
        <v>303</v>
      </c>
      <c r="E4859" s="170">
        <v>473</v>
      </c>
      <c r="F4859" s="170">
        <v>24</v>
      </c>
      <c r="G4859" s="171">
        <v>6</v>
      </c>
      <c r="H4859" s="170" t="s">
        <v>1457</v>
      </c>
      <c r="I4859" s="171">
        <v>4.8899999999999997</v>
      </c>
      <c r="J4859" s="169">
        <v>1</v>
      </c>
      <c r="K4859" s="154" cm="1">
        <f t="array" ref="K4859">ROUND(
IF(C4859="Beer",
SUM(LOOKUP(2,1/(SRP!$B$8:$B$10&lt;=E4859)/(SRP!$C$8:$C$10&gt;=E4859),SRP!$D$8:$D$10)*(G4859/100)*(E4859/1000)),
IF(C4859="Spirits",
SUM(LOOKUP(2,1/(SRP!$B$2:$B$7&lt;=E4859)/(SRP!$C$2:$C$7&gt;=E4859),SRP!$D$2:$D$7)*(G4859/100)*(E4859/1000)),
IF(AND(C4859="Wine",D4859="Fortified Wines"),
SUM(LOOKUP(2,1/(SRP!$B$26:$B$29&lt;=E4859)/(SRP!$C$26:$C$29&gt;=E4859),SRP!$D$26:$D$29)*(G4859/100)*(E4859/1000)),
IF(C4859="Wine",
SUM(LOOKUP(2,1/(SRP!$B$21:$B$25&lt;=E4859)/(SRP!$C$21:$C$25&gt;=E4859),SRP!$D$21:$D$25)*(G4859/100)*(E4859/1000)),
IF(AND(C4859="Ready to Drink",D4859="RTD-One Pour Cocktail&gt;7%&lt;=14.5"),
SUM(LOOKUP(2,1/(SRP!$B$16:$B$20&lt;=E4859)/(SRP!$C$16:$C$20&gt;=E4859),SRP!$D$16:$D$20)*(G4859/100)*(E4859/1000)),
IF(C4859="Ready to Drink",
SUM(LOOKUP(2,1/(SRP!$B$11:$B$15&lt;=E4859)/(SRP!$C$11:$C$15&gt;=E4859),SRP!$D$11:$D$15)*(G4859/100)*(E4859/1000)),
0)))))),2)</f>
        <v>2.2200000000000002</v>
      </c>
      <c r="L4859" s="173" t="str">
        <f t="shared" si="75"/>
        <v>Beer473</v>
      </c>
      <c r="M4859" s="154">
        <f>VLOOKUP(L4859,'Slope %'!C:D,2,0)</f>
        <v>0.12</v>
      </c>
    </row>
    <row r="4860" spans="1:13" x14ac:dyDescent="0.25">
      <c r="A4860" s="169">
        <v>58918</v>
      </c>
      <c r="B4860" s="170" t="s">
        <v>3712</v>
      </c>
      <c r="C4860" s="170" t="s">
        <v>11</v>
      </c>
      <c r="D4860" s="170" t="s">
        <v>267</v>
      </c>
      <c r="E4860" s="170">
        <v>473</v>
      </c>
      <c r="F4860" s="170">
        <v>24</v>
      </c>
      <c r="G4860" s="171">
        <v>5</v>
      </c>
      <c r="H4860" s="170" t="s">
        <v>1457</v>
      </c>
      <c r="I4860" s="171">
        <v>4.5</v>
      </c>
      <c r="J4860" s="169">
        <v>1</v>
      </c>
      <c r="K4860" s="154" cm="1">
        <f t="array" ref="K4860">ROUND(
IF(C4860="Beer",
SUM(LOOKUP(2,1/(SRP!$B$8:$B$10&lt;=E4860)/(SRP!$C$8:$C$10&gt;=E4860),SRP!$D$8:$D$10)*(G4860/100)*(E4860/1000)),
IF(C4860="Spirits",
SUM(LOOKUP(2,1/(SRP!$B$2:$B$7&lt;=E4860)/(SRP!$C$2:$C$7&gt;=E4860),SRP!$D$2:$D$7)*(G4860/100)*(E4860/1000)),
IF(AND(C4860="Wine",D4860="Fortified Wines"),
SUM(LOOKUP(2,1/(SRP!$B$26:$B$29&lt;=E4860)/(SRP!$C$26:$C$29&gt;=E4860),SRP!$D$26:$D$29)*(G4860/100)*(E4860/1000)),
IF(C4860="Wine",
SUM(LOOKUP(2,1/(SRP!$B$21:$B$25&lt;=E4860)/(SRP!$C$21:$C$25&gt;=E4860),SRP!$D$21:$D$25)*(G4860/100)*(E4860/1000)),
IF(AND(C4860="Ready to Drink",D4860="RTD-One Pour Cocktail&gt;7%&lt;=14.5"),
SUM(LOOKUP(2,1/(SRP!$B$16:$B$20&lt;=E4860)/(SRP!$C$16:$C$20&gt;=E4860),SRP!$D$16:$D$20)*(G4860/100)*(E4860/1000)),
IF(C4860="Ready to Drink",
SUM(LOOKUP(2,1/(SRP!$B$11:$B$15&lt;=E4860)/(SRP!$C$11:$C$15&gt;=E4860),SRP!$D$11:$D$15)*(G4860/100)*(E4860/1000)),
0)))))),2)</f>
        <v>1.85</v>
      </c>
      <c r="L4860" s="173" t="str">
        <f t="shared" si="75"/>
        <v>Beer473</v>
      </c>
      <c r="M4860" s="154">
        <f>VLOOKUP(L4860,'Slope %'!C:D,2,0)</f>
        <v>0.12</v>
      </c>
    </row>
    <row r="4861" spans="1:13" x14ac:dyDescent="0.25">
      <c r="A4861" s="169">
        <v>58918</v>
      </c>
      <c r="B4861" s="170" t="s">
        <v>3712</v>
      </c>
      <c r="C4861" s="170" t="s">
        <v>11</v>
      </c>
      <c r="D4861" s="170" t="s">
        <v>267</v>
      </c>
      <c r="E4861" s="170">
        <v>473</v>
      </c>
      <c r="F4861" s="170">
        <v>24</v>
      </c>
      <c r="G4861" s="171">
        <v>5</v>
      </c>
      <c r="H4861" s="170" t="s">
        <v>1457</v>
      </c>
      <c r="I4861" s="171">
        <v>4.5</v>
      </c>
      <c r="J4861" s="169">
        <v>1</v>
      </c>
      <c r="K4861" s="154" cm="1">
        <f t="array" ref="K4861">ROUND(
IF(C4861="Beer",
SUM(LOOKUP(2,1/(SRP!$B$8:$B$10&lt;=E4861)/(SRP!$C$8:$C$10&gt;=E4861),SRP!$D$8:$D$10)*(G4861/100)*(E4861/1000)),
IF(C4861="Spirits",
SUM(LOOKUP(2,1/(SRP!$B$2:$B$7&lt;=E4861)/(SRP!$C$2:$C$7&gt;=E4861),SRP!$D$2:$D$7)*(G4861/100)*(E4861/1000)),
IF(AND(C4861="Wine",D4861="Fortified Wines"),
SUM(LOOKUP(2,1/(SRP!$B$26:$B$29&lt;=E4861)/(SRP!$C$26:$C$29&gt;=E4861),SRP!$D$26:$D$29)*(G4861/100)*(E4861/1000)),
IF(C4861="Wine",
SUM(LOOKUP(2,1/(SRP!$B$21:$B$25&lt;=E4861)/(SRP!$C$21:$C$25&gt;=E4861),SRP!$D$21:$D$25)*(G4861/100)*(E4861/1000)),
IF(AND(C4861="Ready to Drink",D4861="RTD-One Pour Cocktail&gt;7%&lt;=14.5"),
SUM(LOOKUP(2,1/(SRP!$B$16:$B$20&lt;=E4861)/(SRP!$C$16:$C$20&gt;=E4861),SRP!$D$16:$D$20)*(G4861/100)*(E4861/1000)),
IF(C4861="Ready to Drink",
SUM(LOOKUP(2,1/(SRP!$B$11:$B$15&lt;=E4861)/(SRP!$C$11:$C$15&gt;=E4861),SRP!$D$11:$D$15)*(G4861/100)*(E4861/1000)),
0)))))),2)</f>
        <v>1.85</v>
      </c>
      <c r="L4861" s="173" t="str">
        <f t="shared" si="75"/>
        <v>Beer473</v>
      </c>
      <c r="M4861" s="154">
        <f>VLOOKUP(L4861,'Slope %'!C:D,2,0)</f>
        <v>0.12</v>
      </c>
    </row>
    <row r="4862" spans="1:13" x14ac:dyDescent="0.25">
      <c r="A4862" s="169">
        <v>58924</v>
      </c>
      <c r="B4862" s="170" t="s">
        <v>3713</v>
      </c>
      <c r="C4862" s="170" t="s">
        <v>24</v>
      </c>
      <c r="D4862" s="170" t="s">
        <v>3714</v>
      </c>
      <c r="E4862" s="170">
        <v>750</v>
      </c>
      <c r="F4862" s="170">
        <v>12</v>
      </c>
      <c r="G4862" s="171">
        <v>13</v>
      </c>
      <c r="H4862" s="170" t="s">
        <v>177</v>
      </c>
      <c r="I4862" s="171">
        <v>27.99</v>
      </c>
      <c r="J4862" s="169">
        <v>1</v>
      </c>
      <c r="K4862" s="154" cm="1">
        <f t="array" ref="K4862">ROUND(
IF(C4862="Beer",
SUM(LOOKUP(2,1/(SRP!$B$8:$B$10&lt;=E4862)/(SRP!$C$8:$C$10&gt;=E4862),SRP!$D$8:$D$10)*(G4862/100)*(E4862/1000)),
IF(C4862="Spirits",
SUM(LOOKUP(2,1/(SRP!$B$2:$B$7&lt;=E4862)/(SRP!$C$2:$C$7&gt;=E4862),SRP!$D$2:$D$7)*(G4862/100)*(E4862/1000)),
IF(AND(C4862="Wine",D4862="Fortified Wines"),
SUM(LOOKUP(2,1/(SRP!$B$26:$B$29&lt;=E4862)/(SRP!$C$26:$C$29&gt;=E4862),SRP!$D$26:$D$29)*(G4862/100)*(E4862/1000)),
IF(C4862="Wine",
SUM(LOOKUP(2,1/(SRP!$B$21:$B$25&lt;=E4862)/(SRP!$C$21:$C$25&gt;=E4862),SRP!$D$21:$D$25)*(G4862/100)*(E4862/1000)),
IF(AND(C4862="Ready to Drink",D4862="RTD-One Pour Cocktail&gt;7%&lt;=14.5"),
SUM(LOOKUP(2,1/(SRP!$B$16:$B$20&lt;=E4862)/(SRP!$C$16:$C$20&gt;=E4862),SRP!$D$16:$D$20)*(G4862/100)*(E4862/1000)),
IF(C4862="Ready to Drink",
SUM(LOOKUP(2,1/(SRP!$B$11:$B$15&lt;=E4862)/(SRP!$C$11:$C$15&gt;=E4862),SRP!$D$11:$D$15)*(G4862/100)*(E4862/1000)),
0)))))),2)</f>
        <v>7.61</v>
      </c>
      <c r="L4862" s="173" t="str">
        <f t="shared" si="75"/>
        <v>Wine750</v>
      </c>
      <c r="M4862" s="154">
        <f>VLOOKUP(L4862,'Slope %'!C:D,2,0)</f>
        <v>0.1</v>
      </c>
    </row>
    <row r="4863" spans="1:13" x14ac:dyDescent="0.25">
      <c r="A4863" s="169">
        <v>58939</v>
      </c>
      <c r="B4863" s="170" t="s">
        <v>3715</v>
      </c>
      <c r="C4863" s="170" t="s">
        <v>24</v>
      </c>
      <c r="D4863" s="170" t="s">
        <v>46</v>
      </c>
      <c r="E4863" s="170">
        <v>750</v>
      </c>
      <c r="F4863" s="170">
        <v>12</v>
      </c>
      <c r="G4863" s="171">
        <v>11</v>
      </c>
      <c r="H4863" s="170" t="s">
        <v>218</v>
      </c>
      <c r="I4863" s="171">
        <v>21.99</v>
      </c>
      <c r="J4863" s="169">
        <v>1</v>
      </c>
      <c r="K4863" s="154" cm="1">
        <f t="array" ref="K4863">ROUND(
IF(C4863="Beer",
SUM(LOOKUP(2,1/(SRP!$B$8:$B$10&lt;=E4863)/(SRP!$C$8:$C$10&gt;=E4863),SRP!$D$8:$D$10)*(G4863/100)*(E4863/1000)),
IF(C4863="Spirits",
SUM(LOOKUP(2,1/(SRP!$B$2:$B$7&lt;=E4863)/(SRP!$C$2:$C$7&gt;=E4863),SRP!$D$2:$D$7)*(G4863/100)*(E4863/1000)),
IF(AND(C4863="Wine",D4863="Fortified Wines"),
SUM(LOOKUP(2,1/(SRP!$B$26:$B$29&lt;=E4863)/(SRP!$C$26:$C$29&gt;=E4863),SRP!$D$26:$D$29)*(G4863/100)*(E4863/1000)),
IF(C4863="Wine",
SUM(LOOKUP(2,1/(SRP!$B$21:$B$25&lt;=E4863)/(SRP!$C$21:$C$25&gt;=E4863),SRP!$D$21:$D$25)*(G4863/100)*(E4863/1000)),
IF(AND(C4863="Ready to Drink",D4863="RTD-One Pour Cocktail&gt;7%&lt;=14.5"),
SUM(LOOKUP(2,1/(SRP!$B$16:$B$20&lt;=E4863)/(SRP!$C$16:$C$20&gt;=E4863),SRP!$D$16:$D$20)*(G4863/100)*(E4863/1000)),
IF(C4863="Ready to Drink",
SUM(LOOKUP(2,1/(SRP!$B$11:$B$15&lt;=E4863)/(SRP!$C$11:$C$15&gt;=E4863),SRP!$D$11:$D$15)*(G4863/100)*(E4863/1000)),
0)))))),2)</f>
        <v>6.44</v>
      </c>
      <c r="L4863" s="173" t="str">
        <f t="shared" si="75"/>
        <v>Wine750</v>
      </c>
      <c r="M4863" s="154">
        <f>VLOOKUP(L4863,'Slope %'!C:D,2,0)</f>
        <v>0.1</v>
      </c>
    </row>
    <row r="4864" spans="1:13" x14ac:dyDescent="0.25">
      <c r="A4864" s="169">
        <v>58942</v>
      </c>
      <c r="B4864" s="170" t="s">
        <v>3716</v>
      </c>
      <c r="C4864" s="170" t="s">
        <v>263</v>
      </c>
      <c r="D4864" s="170" t="s">
        <v>806</v>
      </c>
      <c r="E4864" s="170">
        <v>473</v>
      </c>
      <c r="F4864" s="170">
        <v>24</v>
      </c>
      <c r="G4864" s="171">
        <v>5</v>
      </c>
      <c r="H4864" s="170" t="s">
        <v>222</v>
      </c>
      <c r="I4864" s="171">
        <v>3.99</v>
      </c>
      <c r="J4864" s="169">
        <v>1</v>
      </c>
      <c r="K4864" s="154" cm="1">
        <f t="array" ref="K4864">ROUND(
IF(C4864="Beer",
SUM(LOOKUP(2,1/(SRP!$B$8:$B$10&lt;=E4864)/(SRP!$C$8:$C$10&gt;=E4864),SRP!$D$8:$D$10)*(G4864/100)*(E4864/1000)),
IF(C4864="Spirits",
SUM(LOOKUP(2,1/(SRP!$B$2:$B$7&lt;=E4864)/(SRP!$C$2:$C$7&gt;=E4864),SRP!$D$2:$D$7)*(G4864/100)*(E4864/1000)),
IF(AND(C4864="Wine",D4864="Fortified Wines"),
SUM(LOOKUP(2,1/(SRP!$B$26:$B$29&lt;=E4864)/(SRP!$C$26:$C$29&gt;=E4864),SRP!$D$26:$D$29)*(G4864/100)*(E4864/1000)),
IF(C4864="Wine",
SUM(LOOKUP(2,1/(SRP!$B$21:$B$25&lt;=E4864)/(SRP!$C$21:$C$25&gt;=E4864),SRP!$D$21:$D$25)*(G4864/100)*(E4864/1000)),
IF(AND(C4864="Ready to Drink",D4864="RTD-One Pour Cocktail&gt;7%&lt;=14.5"),
SUM(LOOKUP(2,1/(SRP!$B$16:$B$20&lt;=E4864)/(SRP!$C$16:$C$20&gt;=E4864),SRP!$D$16:$D$20)*(G4864/100)*(E4864/1000)),
IF(C4864="Ready to Drink",
SUM(LOOKUP(2,1/(SRP!$B$11:$B$15&lt;=E4864)/(SRP!$C$11:$C$15&gt;=E4864),SRP!$D$11:$D$15)*(G4864/100)*(E4864/1000)),
0)))))),2)</f>
        <v>1.96</v>
      </c>
      <c r="L4864" s="173" t="str">
        <f t="shared" si="75"/>
        <v>Ready to Drink473</v>
      </c>
      <c r="M4864" s="154">
        <f>VLOOKUP(L4864,'Slope %'!C:D,2,0)</f>
        <v>0.12</v>
      </c>
    </row>
    <row r="4865" spans="1:13" x14ac:dyDescent="0.25">
      <c r="A4865" s="169">
        <v>58953</v>
      </c>
      <c r="B4865" s="170" t="s">
        <v>3717</v>
      </c>
      <c r="C4865" s="170" t="s">
        <v>263</v>
      </c>
      <c r="D4865" s="170" t="s">
        <v>806</v>
      </c>
      <c r="E4865" s="170">
        <v>473</v>
      </c>
      <c r="F4865" s="170">
        <v>24</v>
      </c>
      <c r="G4865" s="171">
        <v>5</v>
      </c>
      <c r="H4865" s="170" t="s">
        <v>222</v>
      </c>
      <c r="I4865" s="171">
        <v>3.99</v>
      </c>
      <c r="J4865" s="169">
        <v>1</v>
      </c>
      <c r="K4865" s="154" cm="1">
        <f t="array" ref="K4865">ROUND(
IF(C4865="Beer",
SUM(LOOKUP(2,1/(SRP!$B$8:$B$10&lt;=E4865)/(SRP!$C$8:$C$10&gt;=E4865),SRP!$D$8:$D$10)*(G4865/100)*(E4865/1000)),
IF(C4865="Spirits",
SUM(LOOKUP(2,1/(SRP!$B$2:$B$7&lt;=E4865)/(SRP!$C$2:$C$7&gt;=E4865),SRP!$D$2:$D$7)*(G4865/100)*(E4865/1000)),
IF(AND(C4865="Wine",D4865="Fortified Wines"),
SUM(LOOKUP(2,1/(SRP!$B$26:$B$29&lt;=E4865)/(SRP!$C$26:$C$29&gt;=E4865),SRP!$D$26:$D$29)*(G4865/100)*(E4865/1000)),
IF(C4865="Wine",
SUM(LOOKUP(2,1/(SRP!$B$21:$B$25&lt;=E4865)/(SRP!$C$21:$C$25&gt;=E4865),SRP!$D$21:$D$25)*(G4865/100)*(E4865/1000)),
IF(AND(C4865="Ready to Drink",D4865="RTD-One Pour Cocktail&gt;7%&lt;=14.5"),
SUM(LOOKUP(2,1/(SRP!$B$16:$B$20&lt;=E4865)/(SRP!$C$16:$C$20&gt;=E4865),SRP!$D$16:$D$20)*(G4865/100)*(E4865/1000)),
IF(C4865="Ready to Drink",
SUM(LOOKUP(2,1/(SRP!$B$11:$B$15&lt;=E4865)/(SRP!$C$11:$C$15&gt;=E4865),SRP!$D$11:$D$15)*(G4865/100)*(E4865/1000)),
0)))))),2)</f>
        <v>1.96</v>
      </c>
      <c r="L4865" s="173" t="str">
        <f t="shared" si="75"/>
        <v>Ready to Drink473</v>
      </c>
      <c r="M4865" s="154">
        <f>VLOOKUP(L4865,'Slope %'!C:D,2,0)</f>
        <v>0.12</v>
      </c>
    </row>
    <row r="4866" spans="1:13" x14ac:dyDescent="0.25">
      <c r="A4866" s="169">
        <v>58954</v>
      </c>
      <c r="B4866" s="170" t="s">
        <v>3718</v>
      </c>
      <c r="C4866" s="170" t="s">
        <v>11</v>
      </c>
      <c r="D4866" s="170" t="s">
        <v>267</v>
      </c>
      <c r="E4866" s="170">
        <v>355</v>
      </c>
      <c r="F4866" s="170">
        <v>24</v>
      </c>
      <c r="G4866" s="171">
        <v>4.5</v>
      </c>
      <c r="H4866" s="170" t="s">
        <v>1136</v>
      </c>
      <c r="I4866" s="171">
        <v>2.25</v>
      </c>
      <c r="J4866" s="169">
        <v>1</v>
      </c>
      <c r="K4866" s="154" cm="1">
        <f t="array" ref="K4866">ROUND(
IF(C4866="Beer",
SUM(LOOKUP(2,1/(SRP!$B$8:$B$10&lt;=E4866)/(SRP!$C$8:$C$10&gt;=E4866),SRP!$D$8:$D$10)*(G4866/100)*(E4866/1000)),
IF(C4866="Spirits",
SUM(LOOKUP(2,1/(SRP!$B$2:$B$7&lt;=E4866)/(SRP!$C$2:$C$7&gt;=E4866),SRP!$D$2:$D$7)*(G4866/100)*(E4866/1000)),
IF(AND(C4866="Wine",D4866="Fortified Wines"),
SUM(LOOKUP(2,1/(SRP!$B$26:$B$29&lt;=E4866)/(SRP!$C$26:$C$29&gt;=E4866),SRP!$D$26:$D$29)*(G4866/100)*(E4866/1000)),
IF(C4866="Wine",
SUM(LOOKUP(2,1/(SRP!$B$21:$B$25&lt;=E4866)/(SRP!$C$21:$C$25&gt;=E4866),SRP!$D$21:$D$25)*(G4866/100)*(E4866/1000)),
IF(AND(C4866="Ready to Drink",D4866="RTD-One Pour Cocktail&gt;7%&lt;=14.5"),
SUM(LOOKUP(2,1/(SRP!$B$16:$B$20&lt;=E4866)/(SRP!$C$16:$C$20&gt;=E4866),SRP!$D$16:$D$20)*(G4866/100)*(E4866/1000)),
IF(C4866="Ready to Drink",
SUM(LOOKUP(2,1/(SRP!$B$11:$B$15&lt;=E4866)/(SRP!$C$11:$C$15&gt;=E4866),SRP!$D$11:$D$15)*(G4866/100)*(E4866/1000)),
0)))))),2)</f>
        <v>1.25</v>
      </c>
      <c r="L4866" s="173" t="str">
        <f t="shared" si="75"/>
        <v>Beer355</v>
      </c>
      <c r="M4866" s="154">
        <f>VLOOKUP(L4866,'Slope %'!C:D,2,0)</f>
        <v>0.12</v>
      </c>
    </row>
    <row r="4867" spans="1:13" x14ac:dyDescent="0.25">
      <c r="A4867" s="169">
        <v>58954</v>
      </c>
      <c r="B4867" s="170" t="s">
        <v>3718</v>
      </c>
      <c r="C4867" s="170" t="s">
        <v>11</v>
      </c>
      <c r="D4867" s="170" t="s">
        <v>267</v>
      </c>
      <c r="E4867" s="170">
        <v>355</v>
      </c>
      <c r="F4867" s="170">
        <v>24</v>
      </c>
      <c r="G4867" s="171">
        <v>4.5</v>
      </c>
      <c r="H4867" s="170" t="s">
        <v>1136</v>
      </c>
      <c r="I4867" s="171">
        <v>2.25</v>
      </c>
      <c r="J4867" s="169">
        <v>1</v>
      </c>
      <c r="K4867" s="154" cm="1">
        <f t="array" ref="K4867">ROUND(
IF(C4867="Beer",
SUM(LOOKUP(2,1/(SRP!$B$8:$B$10&lt;=E4867)/(SRP!$C$8:$C$10&gt;=E4867),SRP!$D$8:$D$10)*(G4867/100)*(E4867/1000)),
IF(C4867="Spirits",
SUM(LOOKUP(2,1/(SRP!$B$2:$B$7&lt;=E4867)/(SRP!$C$2:$C$7&gt;=E4867),SRP!$D$2:$D$7)*(G4867/100)*(E4867/1000)),
IF(AND(C4867="Wine",D4867="Fortified Wines"),
SUM(LOOKUP(2,1/(SRP!$B$26:$B$29&lt;=E4867)/(SRP!$C$26:$C$29&gt;=E4867),SRP!$D$26:$D$29)*(G4867/100)*(E4867/1000)),
IF(C4867="Wine",
SUM(LOOKUP(2,1/(SRP!$B$21:$B$25&lt;=E4867)/(SRP!$C$21:$C$25&gt;=E4867),SRP!$D$21:$D$25)*(G4867/100)*(E4867/1000)),
IF(AND(C4867="Ready to Drink",D4867="RTD-One Pour Cocktail&gt;7%&lt;=14.5"),
SUM(LOOKUP(2,1/(SRP!$B$16:$B$20&lt;=E4867)/(SRP!$C$16:$C$20&gt;=E4867),SRP!$D$16:$D$20)*(G4867/100)*(E4867/1000)),
IF(C4867="Ready to Drink",
SUM(LOOKUP(2,1/(SRP!$B$11:$B$15&lt;=E4867)/(SRP!$C$11:$C$15&gt;=E4867),SRP!$D$11:$D$15)*(G4867/100)*(E4867/1000)),
0)))))),2)</f>
        <v>1.25</v>
      </c>
      <c r="L4867" s="173" t="str">
        <f t="shared" ref="L4867:L4930" si="76">(_xlfn.CONCAT(C4867,E4867))</f>
        <v>Beer355</v>
      </c>
      <c r="M4867" s="154">
        <f>VLOOKUP(L4867,'Slope %'!C:D,2,0)</f>
        <v>0.12</v>
      </c>
    </row>
    <row r="4868" spans="1:13" x14ac:dyDescent="0.25">
      <c r="A4868" s="169">
        <v>58983</v>
      </c>
      <c r="B4868" s="170" t="s">
        <v>3719</v>
      </c>
      <c r="C4868" s="170" t="s">
        <v>263</v>
      </c>
      <c r="D4868" s="170" t="s">
        <v>806</v>
      </c>
      <c r="E4868" s="170">
        <v>4260</v>
      </c>
      <c r="F4868" s="170">
        <v>2</v>
      </c>
      <c r="G4868" s="171">
        <v>5</v>
      </c>
      <c r="H4868" s="170" t="s">
        <v>222</v>
      </c>
      <c r="I4868" s="171">
        <v>33.49</v>
      </c>
      <c r="J4868" s="169">
        <v>12</v>
      </c>
      <c r="K4868" s="154" cm="1">
        <f t="array" ref="K4868">ROUND(
IF(C4868="Beer",
SUM(LOOKUP(2,1/(SRP!$B$8:$B$10&lt;=E4868)/(SRP!$C$8:$C$10&gt;=E4868),SRP!$D$8:$D$10)*(G4868/100)*(E4868/1000)),
IF(C4868="Spirits",
SUM(LOOKUP(2,1/(SRP!$B$2:$B$7&lt;=E4868)/(SRP!$C$2:$C$7&gt;=E4868),SRP!$D$2:$D$7)*(G4868/100)*(E4868/1000)),
IF(AND(C4868="Wine",D4868="Fortified Wines"),
SUM(LOOKUP(2,1/(SRP!$B$26:$B$29&lt;=E4868)/(SRP!$C$26:$C$29&gt;=E4868),SRP!$D$26:$D$29)*(G4868/100)*(E4868/1000)),
IF(C4868="Wine",
SUM(LOOKUP(2,1/(SRP!$B$21:$B$25&lt;=E4868)/(SRP!$C$21:$C$25&gt;=E4868),SRP!$D$21:$D$25)*(G4868/100)*(E4868/1000)),
IF(AND(C4868="Ready to Drink",D4868="RTD-One Pour Cocktail&gt;7%&lt;=14.5"),
SUM(LOOKUP(2,1/(SRP!$B$16:$B$20&lt;=E4868)/(SRP!$C$16:$C$20&gt;=E4868),SRP!$D$16:$D$20)*(G4868/100)*(E4868/1000)),
IF(C4868="Ready to Drink",
SUM(LOOKUP(2,1/(SRP!$B$11:$B$15&lt;=E4868)/(SRP!$C$11:$C$15&gt;=E4868),SRP!$D$11:$D$15)*(G4868/100)*(E4868/1000)),
0)))))),2)</f>
        <v>16.63</v>
      </c>
      <c r="L4868" s="173" t="str">
        <f t="shared" si="76"/>
        <v>Ready to Drink4260</v>
      </c>
      <c r="M4868" s="154">
        <f>VLOOKUP(L4868,'Slope %'!C:D,2,0)</f>
        <v>7.0000000000000007E-2</v>
      </c>
    </row>
    <row r="4869" spans="1:13" x14ac:dyDescent="0.25">
      <c r="A4869" s="169">
        <v>59014</v>
      </c>
      <c r="B4869" s="170" t="s">
        <v>3720</v>
      </c>
      <c r="C4869" s="170" t="s">
        <v>263</v>
      </c>
      <c r="D4869" s="170" t="s">
        <v>264</v>
      </c>
      <c r="E4869" s="170">
        <v>1420</v>
      </c>
      <c r="F4869" s="170">
        <v>6</v>
      </c>
      <c r="G4869" s="171">
        <v>5</v>
      </c>
      <c r="H4869" s="170" t="s">
        <v>274</v>
      </c>
      <c r="I4869" s="171">
        <v>13.99</v>
      </c>
      <c r="J4869" s="169">
        <v>4</v>
      </c>
      <c r="K4869" s="154" cm="1">
        <f t="array" ref="K4869">ROUND(
IF(C4869="Beer",
SUM(LOOKUP(2,1/(SRP!$B$8:$B$10&lt;=E4869)/(SRP!$C$8:$C$10&gt;=E4869),SRP!$D$8:$D$10)*(G4869/100)*(E4869/1000)),
IF(C4869="Spirits",
SUM(LOOKUP(2,1/(SRP!$B$2:$B$7&lt;=E4869)/(SRP!$C$2:$C$7&gt;=E4869),SRP!$D$2:$D$7)*(G4869/100)*(E4869/1000)),
IF(AND(C4869="Wine",D4869="Fortified Wines"),
SUM(LOOKUP(2,1/(SRP!$B$26:$B$29&lt;=E4869)/(SRP!$C$26:$C$29&gt;=E4869),SRP!$D$26:$D$29)*(G4869/100)*(E4869/1000)),
IF(C4869="Wine",
SUM(LOOKUP(2,1/(SRP!$B$21:$B$25&lt;=E4869)/(SRP!$C$21:$C$25&gt;=E4869),SRP!$D$21:$D$25)*(G4869/100)*(E4869/1000)),
IF(AND(C4869="Ready to Drink",D4869="RTD-One Pour Cocktail&gt;7%&lt;=14.5"),
SUM(LOOKUP(2,1/(SRP!$B$16:$B$20&lt;=E4869)/(SRP!$C$16:$C$20&gt;=E4869),SRP!$D$16:$D$20)*(G4869/100)*(E4869/1000)),
IF(C4869="Ready to Drink",
SUM(LOOKUP(2,1/(SRP!$B$11:$B$15&lt;=E4869)/(SRP!$C$11:$C$15&gt;=E4869),SRP!$D$11:$D$15)*(G4869/100)*(E4869/1000)),
0)))))),2)</f>
        <v>5.54</v>
      </c>
      <c r="L4869" s="173" t="str">
        <f t="shared" si="76"/>
        <v>Ready to Drink1420</v>
      </c>
      <c r="M4869" s="154">
        <f>VLOOKUP(L4869,'Slope %'!C:D,2,0)</f>
        <v>0.12</v>
      </c>
    </row>
    <row r="4870" spans="1:13" x14ac:dyDescent="0.25">
      <c r="A4870" s="169">
        <v>59016</v>
      </c>
      <c r="B4870" s="170" t="s">
        <v>3721</v>
      </c>
      <c r="C4870" s="170" t="s">
        <v>11</v>
      </c>
      <c r="D4870" s="170" t="s">
        <v>303</v>
      </c>
      <c r="E4870" s="170">
        <v>500</v>
      </c>
      <c r="F4870" s="170">
        <v>24</v>
      </c>
      <c r="G4870" s="171">
        <v>7.9</v>
      </c>
      <c r="H4870" s="170" t="s">
        <v>946</v>
      </c>
      <c r="I4870" s="171">
        <v>3.39</v>
      </c>
      <c r="J4870" s="169">
        <v>1</v>
      </c>
      <c r="K4870" s="154" cm="1">
        <f t="array" ref="K4870">ROUND(
IF(C4870="Beer",
SUM(LOOKUP(2,1/(SRP!$B$8:$B$10&lt;=E4870)/(SRP!$C$8:$C$10&gt;=E4870),SRP!$D$8:$D$10)*(G4870/100)*(E4870/1000)),
IF(C4870="Spirits",
SUM(LOOKUP(2,1/(SRP!$B$2:$B$7&lt;=E4870)/(SRP!$C$2:$C$7&gt;=E4870),SRP!$D$2:$D$7)*(G4870/100)*(E4870/1000)),
IF(AND(C4870="Wine",D4870="Fortified Wines"),
SUM(LOOKUP(2,1/(SRP!$B$26:$B$29&lt;=E4870)/(SRP!$C$26:$C$29&gt;=E4870),SRP!$D$26:$D$29)*(G4870/100)*(E4870/1000)),
IF(C4870="Wine",
SUM(LOOKUP(2,1/(SRP!$B$21:$B$25&lt;=E4870)/(SRP!$C$21:$C$25&gt;=E4870),SRP!$D$21:$D$25)*(G4870/100)*(E4870/1000)),
IF(AND(C4870="Ready to Drink",D4870="RTD-One Pour Cocktail&gt;7%&lt;=14.5"),
SUM(LOOKUP(2,1/(SRP!$B$16:$B$20&lt;=E4870)/(SRP!$C$16:$C$20&gt;=E4870),SRP!$D$16:$D$20)*(G4870/100)*(E4870/1000)),
IF(C4870="Ready to Drink",
SUM(LOOKUP(2,1/(SRP!$B$11:$B$15&lt;=E4870)/(SRP!$C$11:$C$15&gt;=E4870),SRP!$D$11:$D$15)*(G4870/100)*(E4870/1000)),
0)))))),2)</f>
        <v>3.08</v>
      </c>
      <c r="L4870" s="173" t="str">
        <f t="shared" si="76"/>
        <v>Beer500</v>
      </c>
      <c r="M4870" s="154">
        <f>VLOOKUP(L4870,'Slope %'!C:D,2,0)</f>
        <v>0.12</v>
      </c>
    </row>
    <row r="4871" spans="1:13" x14ac:dyDescent="0.25">
      <c r="A4871" s="169">
        <v>59016</v>
      </c>
      <c r="B4871" s="170" t="s">
        <v>3721</v>
      </c>
      <c r="C4871" s="170" t="s">
        <v>11</v>
      </c>
      <c r="D4871" s="170" t="s">
        <v>303</v>
      </c>
      <c r="E4871" s="170">
        <v>500</v>
      </c>
      <c r="F4871" s="170">
        <v>24</v>
      </c>
      <c r="G4871" s="171">
        <v>7.9</v>
      </c>
      <c r="H4871" s="170" t="s">
        <v>946</v>
      </c>
      <c r="I4871" s="171">
        <v>3.39</v>
      </c>
      <c r="J4871" s="169">
        <v>1</v>
      </c>
      <c r="K4871" s="154" cm="1">
        <f t="array" ref="K4871">ROUND(
IF(C4871="Beer",
SUM(LOOKUP(2,1/(SRP!$B$8:$B$10&lt;=E4871)/(SRP!$C$8:$C$10&gt;=E4871),SRP!$D$8:$D$10)*(G4871/100)*(E4871/1000)),
IF(C4871="Spirits",
SUM(LOOKUP(2,1/(SRP!$B$2:$B$7&lt;=E4871)/(SRP!$C$2:$C$7&gt;=E4871),SRP!$D$2:$D$7)*(G4871/100)*(E4871/1000)),
IF(AND(C4871="Wine",D4871="Fortified Wines"),
SUM(LOOKUP(2,1/(SRP!$B$26:$B$29&lt;=E4871)/(SRP!$C$26:$C$29&gt;=E4871),SRP!$D$26:$D$29)*(G4871/100)*(E4871/1000)),
IF(C4871="Wine",
SUM(LOOKUP(2,1/(SRP!$B$21:$B$25&lt;=E4871)/(SRP!$C$21:$C$25&gt;=E4871),SRP!$D$21:$D$25)*(G4871/100)*(E4871/1000)),
IF(AND(C4871="Ready to Drink",D4871="RTD-One Pour Cocktail&gt;7%&lt;=14.5"),
SUM(LOOKUP(2,1/(SRP!$B$16:$B$20&lt;=E4871)/(SRP!$C$16:$C$20&gt;=E4871),SRP!$D$16:$D$20)*(G4871/100)*(E4871/1000)),
IF(C4871="Ready to Drink",
SUM(LOOKUP(2,1/(SRP!$B$11:$B$15&lt;=E4871)/(SRP!$C$11:$C$15&gt;=E4871),SRP!$D$11:$D$15)*(G4871/100)*(E4871/1000)),
0)))))),2)</f>
        <v>3.08</v>
      </c>
      <c r="L4871" s="173" t="str">
        <f t="shared" si="76"/>
        <v>Beer500</v>
      </c>
      <c r="M4871" s="154">
        <f>VLOOKUP(L4871,'Slope %'!C:D,2,0)</f>
        <v>0.12</v>
      </c>
    </row>
    <row r="4872" spans="1:13" x14ac:dyDescent="0.25">
      <c r="A4872" s="169">
        <v>59035</v>
      </c>
      <c r="B4872" s="170" t="s">
        <v>3722</v>
      </c>
      <c r="C4872" s="170" t="s">
        <v>263</v>
      </c>
      <c r="D4872" s="170" t="s">
        <v>264</v>
      </c>
      <c r="E4872" s="170">
        <v>396</v>
      </c>
      <c r="F4872" s="170">
        <v>24</v>
      </c>
      <c r="G4872" s="171">
        <v>7</v>
      </c>
      <c r="H4872" s="170" t="s">
        <v>285</v>
      </c>
      <c r="I4872" s="171">
        <v>3.49</v>
      </c>
      <c r="J4872" s="169">
        <v>1</v>
      </c>
      <c r="K4872" s="154" cm="1">
        <f t="array" ref="K4872">ROUND(
IF(C4872="Beer",
SUM(LOOKUP(2,1/(SRP!$B$8:$B$10&lt;=E4872)/(SRP!$C$8:$C$10&gt;=E4872),SRP!$D$8:$D$10)*(G4872/100)*(E4872/1000)),
IF(C4872="Spirits",
SUM(LOOKUP(2,1/(SRP!$B$2:$B$7&lt;=E4872)/(SRP!$C$2:$C$7&gt;=E4872),SRP!$D$2:$D$7)*(G4872/100)*(E4872/1000)),
IF(AND(C4872="Wine",D4872="Fortified Wines"),
SUM(LOOKUP(2,1/(SRP!$B$26:$B$29&lt;=E4872)/(SRP!$C$26:$C$29&gt;=E4872),SRP!$D$26:$D$29)*(G4872/100)*(E4872/1000)),
IF(C4872="Wine",
SUM(LOOKUP(2,1/(SRP!$B$21:$B$25&lt;=E4872)/(SRP!$C$21:$C$25&gt;=E4872),SRP!$D$21:$D$25)*(G4872/100)*(E4872/1000)),
IF(AND(C4872="Ready to Drink",D4872="RTD-One Pour Cocktail&gt;7%&lt;=14.5"),
SUM(LOOKUP(2,1/(SRP!$B$16:$B$20&lt;=E4872)/(SRP!$C$16:$C$20&gt;=E4872),SRP!$D$16:$D$20)*(G4872/100)*(E4872/1000)),
IF(C4872="Ready to Drink",
SUM(LOOKUP(2,1/(SRP!$B$11:$B$15&lt;=E4872)/(SRP!$C$11:$C$15&gt;=E4872),SRP!$D$11:$D$15)*(G4872/100)*(E4872/1000)),
0)))))),2)</f>
        <v>2.46</v>
      </c>
      <c r="L4872" s="173" t="str">
        <f t="shared" si="76"/>
        <v>Ready to Drink396</v>
      </c>
      <c r="M4872" s="154">
        <f>VLOOKUP(L4872,'Slope %'!C:D,2,0)</f>
        <v>0.12</v>
      </c>
    </row>
    <row r="4873" spans="1:13" x14ac:dyDescent="0.25">
      <c r="A4873" s="169">
        <v>59035</v>
      </c>
      <c r="B4873" s="170" t="s">
        <v>3722</v>
      </c>
      <c r="C4873" s="170" t="s">
        <v>263</v>
      </c>
      <c r="D4873" s="170" t="s">
        <v>264</v>
      </c>
      <c r="E4873" s="170">
        <v>396</v>
      </c>
      <c r="F4873" s="170">
        <v>24</v>
      </c>
      <c r="G4873" s="171">
        <v>7</v>
      </c>
      <c r="H4873" s="170" t="s">
        <v>285</v>
      </c>
      <c r="I4873" s="171">
        <v>3.49</v>
      </c>
      <c r="J4873" s="169">
        <v>1</v>
      </c>
      <c r="K4873" s="154" cm="1">
        <f t="array" ref="K4873">ROUND(
IF(C4873="Beer",
SUM(LOOKUP(2,1/(SRP!$B$8:$B$10&lt;=E4873)/(SRP!$C$8:$C$10&gt;=E4873),SRP!$D$8:$D$10)*(G4873/100)*(E4873/1000)),
IF(C4873="Spirits",
SUM(LOOKUP(2,1/(SRP!$B$2:$B$7&lt;=E4873)/(SRP!$C$2:$C$7&gt;=E4873),SRP!$D$2:$D$7)*(G4873/100)*(E4873/1000)),
IF(AND(C4873="Wine",D4873="Fortified Wines"),
SUM(LOOKUP(2,1/(SRP!$B$26:$B$29&lt;=E4873)/(SRP!$C$26:$C$29&gt;=E4873),SRP!$D$26:$D$29)*(G4873/100)*(E4873/1000)),
IF(C4873="Wine",
SUM(LOOKUP(2,1/(SRP!$B$21:$B$25&lt;=E4873)/(SRP!$C$21:$C$25&gt;=E4873),SRP!$D$21:$D$25)*(G4873/100)*(E4873/1000)),
IF(AND(C4873="Ready to Drink",D4873="RTD-One Pour Cocktail&gt;7%&lt;=14.5"),
SUM(LOOKUP(2,1/(SRP!$B$16:$B$20&lt;=E4873)/(SRP!$C$16:$C$20&gt;=E4873),SRP!$D$16:$D$20)*(G4873/100)*(E4873/1000)),
IF(C4873="Ready to Drink",
SUM(LOOKUP(2,1/(SRP!$B$11:$B$15&lt;=E4873)/(SRP!$C$11:$C$15&gt;=E4873),SRP!$D$11:$D$15)*(G4873/100)*(E4873/1000)),
0)))))),2)</f>
        <v>2.46</v>
      </c>
      <c r="L4873" s="173" t="str">
        <f t="shared" si="76"/>
        <v>Ready to Drink396</v>
      </c>
      <c r="M4873" s="154">
        <f>VLOOKUP(L4873,'Slope %'!C:D,2,0)</f>
        <v>0.12</v>
      </c>
    </row>
    <row r="4874" spans="1:13" x14ac:dyDescent="0.25">
      <c r="A4874" s="169">
        <v>59050</v>
      </c>
      <c r="B4874" s="170" t="s">
        <v>3723</v>
      </c>
      <c r="C4874" s="170" t="s">
        <v>24</v>
      </c>
      <c r="D4874" s="170" t="s">
        <v>34</v>
      </c>
      <c r="E4874" s="170">
        <v>750</v>
      </c>
      <c r="F4874" s="170">
        <v>12</v>
      </c>
      <c r="G4874" s="171">
        <v>14</v>
      </c>
      <c r="H4874" s="170" t="s">
        <v>177</v>
      </c>
      <c r="I4874" s="171">
        <v>27.99</v>
      </c>
      <c r="J4874" s="169">
        <v>1</v>
      </c>
      <c r="K4874" s="154" cm="1">
        <f t="array" ref="K4874">ROUND(
IF(C4874="Beer",
SUM(LOOKUP(2,1/(SRP!$B$8:$B$10&lt;=E4874)/(SRP!$C$8:$C$10&gt;=E4874),SRP!$D$8:$D$10)*(G4874/100)*(E4874/1000)),
IF(C4874="Spirits",
SUM(LOOKUP(2,1/(SRP!$B$2:$B$7&lt;=E4874)/(SRP!$C$2:$C$7&gt;=E4874),SRP!$D$2:$D$7)*(G4874/100)*(E4874/1000)),
IF(AND(C4874="Wine",D4874="Fortified Wines"),
SUM(LOOKUP(2,1/(SRP!$B$26:$B$29&lt;=E4874)/(SRP!$C$26:$C$29&gt;=E4874),SRP!$D$26:$D$29)*(G4874/100)*(E4874/1000)),
IF(C4874="Wine",
SUM(LOOKUP(2,1/(SRP!$B$21:$B$25&lt;=E4874)/(SRP!$C$21:$C$25&gt;=E4874),SRP!$D$21:$D$25)*(G4874/100)*(E4874/1000)),
IF(AND(C4874="Ready to Drink",D4874="RTD-One Pour Cocktail&gt;7%&lt;=14.5"),
SUM(LOOKUP(2,1/(SRP!$B$16:$B$20&lt;=E4874)/(SRP!$C$16:$C$20&gt;=E4874),SRP!$D$16:$D$20)*(G4874/100)*(E4874/1000)),
IF(C4874="Ready to Drink",
SUM(LOOKUP(2,1/(SRP!$B$11:$B$15&lt;=E4874)/(SRP!$C$11:$C$15&gt;=E4874),SRP!$D$11:$D$15)*(G4874/100)*(E4874/1000)),
0)))))),2)</f>
        <v>8.1999999999999993</v>
      </c>
      <c r="L4874" s="173" t="str">
        <f t="shared" si="76"/>
        <v>Wine750</v>
      </c>
      <c r="M4874" s="154">
        <f>VLOOKUP(L4874,'Slope %'!C:D,2,0)</f>
        <v>0.1</v>
      </c>
    </row>
    <row r="4875" spans="1:13" x14ac:dyDescent="0.25">
      <c r="A4875" s="169">
        <v>59066</v>
      </c>
      <c r="B4875" s="170" t="s">
        <v>3724</v>
      </c>
      <c r="C4875" s="170" t="s">
        <v>24</v>
      </c>
      <c r="D4875" s="170" t="s">
        <v>46</v>
      </c>
      <c r="E4875" s="170">
        <v>750</v>
      </c>
      <c r="F4875" s="170">
        <v>12</v>
      </c>
      <c r="G4875" s="171">
        <v>11</v>
      </c>
      <c r="H4875" s="170" t="s">
        <v>54</v>
      </c>
      <c r="I4875" s="171">
        <v>19.989999999999998</v>
      </c>
      <c r="J4875" s="169">
        <v>1</v>
      </c>
      <c r="K4875" s="154" cm="1">
        <f t="array" ref="K4875">ROUND(
IF(C4875="Beer",
SUM(LOOKUP(2,1/(SRP!$B$8:$B$10&lt;=E4875)/(SRP!$C$8:$C$10&gt;=E4875),SRP!$D$8:$D$10)*(G4875/100)*(E4875/1000)),
IF(C4875="Spirits",
SUM(LOOKUP(2,1/(SRP!$B$2:$B$7&lt;=E4875)/(SRP!$C$2:$C$7&gt;=E4875),SRP!$D$2:$D$7)*(G4875/100)*(E4875/1000)),
IF(AND(C4875="Wine",D4875="Fortified Wines"),
SUM(LOOKUP(2,1/(SRP!$B$26:$B$29&lt;=E4875)/(SRP!$C$26:$C$29&gt;=E4875),SRP!$D$26:$D$29)*(G4875/100)*(E4875/1000)),
IF(C4875="Wine",
SUM(LOOKUP(2,1/(SRP!$B$21:$B$25&lt;=E4875)/(SRP!$C$21:$C$25&gt;=E4875),SRP!$D$21:$D$25)*(G4875/100)*(E4875/1000)),
IF(AND(C4875="Ready to Drink",D4875="RTD-One Pour Cocktail&gt;7%&lt;=14.5"),
SUM(LOOKUP(2,1/(SRP!$B$16:$B$20&lt;=E4875)/(SRP!$C$16:$C$20&gt;=E4875),SRP!$D$16:$D$20)*(G4875/100)*(E4875/1000)),
IF(C4875="Ready to Drink",
SUM(LOOKUP(2,1/(SRP!$B$11:$B$15&lt;=E4875)/(SRP!$C$11:$C$15&gt;=E4875),SRP!$D$11:$D$15)*(G4875/100)*(E4875/1000)),
0)))))),2)</f>
        <v>6.44</v>
      </c>
      <c r="L4875" s="173" t="str">
        <f t="shared" si="76"/>
        <v>Wine750</v>
      </c>
      <c r="M4875" s="154">
        <f>VLOOKUP(L4875,'Slope %'!C:D,2,0)</f>
        <v>0.1</v>
      </c>
    </row>
    <row r="4876" spans="1:13" x14ac:dyDescent="0.25">
      <c r="A4876" s="169">
        <v>59077</v>
      </c>
      <c r="B4876" s="170" t="s">
        <v>3725</v>
      </c>
      <c r="C4876" s="170" t="s">
        <v>11</v>
      </c>
      <c r="D4876" s="170" t="s">
        <v>303</v>
      </c>
      <c r="E4876" s="170">
        <v>500</v>
      </c>
      <c r="F4876" s="170">
        <v>24</v>
      </c>
      <c r="G4876" s="171">
        <v>7.9</v>
      </c>
      <c r="H4876" s="170" t="s">
        <v>946</v>
      </c>
      <c r="I4876" s="171">
        <v>3.39</v>
      </c>
      <c r="J4876" s="169">
        <v>1</v>
      </c>
      <c r="K4876" s="154" cm="1">
        <f t="array" ref="K4876">ROUND(
IF(C4876="Beer",
SUM(LOOKUP(2,1/(SRP!$B$8:$B$10&lt;=E4876)/(SRP!$C$8:$C$10&gt;=E4876),SRP!$D$8:$D$10)*(G4876/100)*(E4876/1000)),
IF(C4876="Spirits",
SUM(LOOKUP(2,1/(SRP!$B$2:$B$7&lt;=E4876)/(SRP!$C$2:$C$7&gt;=E4876),SRP!$D$2:$D$7)*(G4876/100)*(E4876/1000)),
IF(AND(C4876="Wine",D4876="Fortified Wines"),
SUM(LOOKUP(2,1/(SRP!$B$26:$B$29&lt;=E4876)/(SRP!$C$26:$C$29&gt;=E4876),SRP!$D$26:$D$29)*(G4876/100)*(E4876/1000)),
IF(C4876="Wine",
SUM(LOOKUP(2,1/(SRP!$B$21:$B$25&lt;=E4876)/(SRP!$C$21:$C$25&gt;=E4876),SRP!$D$21:$D$25)*(G4876/100)*(E4876/1000)),
IF(AND(C4876="Ready to Drink",D4876="RTD-One Pour Cocktail&gt;7%&lt;=14.5"),
SUM(LOOKUP(2,1/(SRP!$B$16:$B$20&lt;=E4876)/(SRP!$C$16:$C$20&gt;=E4876),SRP!$D$16:$D$20)*(G4876/100)*(E4876/1000)),
IF(C4876="Ready to Drink",
SUM(LOOKUP(2,1/(SRP!$B$11:$B$15&lt;=E4876)/(SRP!$C$11:$C$15&gt;=E4876),SRP!$D$11:$D$15)*(G4876/100)*(E4876/1000)),
0)))))),2)</f>
        <v>3.08</v>
      </c>
      <c r="L4876" s="173" t="str">
        <f t="shared" si="76"/>
        <v>Beer500</v>
      </c>
      <c r="M4876" s="154">
        <f>VLOOKUP(L4876,'Slope %'!C:D,2,0)</f>
        <v>0.12</v>
      </c>
    </row>
    <row r="4877" spans="1:13" x14ac:dyDescent="0.25">
      <c r="A4877" s="169">
        <v>59077</v>
      </c>
      <c r="B4877" s="170" t="s">
        <v>3725</v>
      </c>
      <c r="C4877" s="170" t="s">
        <v>11</v>
      </c>
      <c r="D4877" s="170" t="s">
        <v>303</v>
      </c>
      <c r="E4877" s="170">
        <v>500</v>
      </c>
      <c r="F4877" s="170">
        <v>24</v>
      </c>
      <c r="G4877" s="171">
        <v>7.9</v>
      </c>
      <c r="H4877" s="170" t="s">
        <v>946</v>
      </c>
      <c r="I4877" s="171">
        <v>3.39</v>
      </c>
      <c r="J4877" s="169">
        <v>1</v>
      </c>
      <c r="K4877" s="154" cm="1">
        <f t="array" ref="K4877">ROUND(
IF(C4877="Beer",
SUM(LOOKUP(2,1/(SRP!$B$8:$B$10&lt;=E4877)/(SRP!$C$8:$C$10&gt;=E4877),SRP!$D$8:$D$10)*(G4877/100)*(E4877/1000)),
IF(C4877="Spirits",
SUM(LOOKUP(2,1/(SRP!$B$2:$B$7&lt;=E4877)/(SRP!$C$2:$C$7&gt;=E4877),SRP!$D$2:$D$7)*(G4877/100)*(E4877/1000)),
IF(AND(C4877="Wine",D4877="Fortified Wines"),
SUM(LOOKUP(2,1/(SRP!$B$26:$B$29&lt;=E4877)/(SRP!$C$26:$C$29&gt;=E4877),SRP!$D$26:$D$29)*(G4877/100)*(E4877/1000)),
IF(C4877="Wine",
SUM(LOOKUP(2,1/(SRP!$B$21:$B$25&lt;=E4877)/(SRP!$C$21:$C$25&gt;=E4877),SRP!$D$21:$D$25)*(G4877/100)*(E4877/1000)),
IF(AND(C4877="Ready to Drink",D4877="RTD-One Pour Cocktail&gt;7%&lt;=14.5"),
SUM(LOOKUP(2,1/(SRP!$B$16:$B$20&lt;=E4877)/(SRP!$C$16:$C$20&gt;=E4877),SRP!$D$16:$D$20)*(G4877/100)*(E4877/1000)),
IF(C4877="Ready to Drink",
SUM(LOOKUP(2,1/(SRP!$B$11:$B$15&lt;=E4877)/(SRP!$C$11:$C$15&gt;=E4877),SRP!$D$11:$D$15)*(G4877/100)*(E4877/1000)),
0)))))),2)</f>
        <v>3.08</v>
      </c>
      <c r="L4877" s="173" t="str">
        <f t="shared" si="76"/>
        <v>Beer500</v>
      </c>
      <c r="M4877" s="154">
        <f>VLOOKUP(L4877,'Slope %'!C:D,2,0)</f>
        <v>0.12</v>
      </c>
    </row>
    <row r="4878" spans="1:13" x14ac:dyDescent="0.25">
      <c r="A4878" s="169">
        <v>59078</v>
      </c>
      <c r="B4878" s="170" t="s">
        <v>3726</v>
      </c>
      <c r="C4878" s="170" t="s">
        <v>11</v>
      </c>
      <c r="D4878" s="170" t="s">
        <v>303</v>
      </c>
      <c r="E4878" s="170">
        <v>500</v>
      </c>
      <c r="F4878" s="170">
        <v>12</v>
      </c>
      <c r="G4878" s="171">
        <v>7</v>
      </c>
      <c r="H4878" s="170" t="s">
        <v>946</v>
      </c>
      <c r="I4878" s="171">
        <v>3.39</v>
      </c>
      <c r="J4878" s="169">
        <v>1</v>
      </c>
      <c r="K4878" s="154" cm="1">
        <f t="array" ref="K4878">ROUND(
IF(C4878="Beer",
SUM(LOOKUP(2,1/(SRP!$B$8:$B$10&lt;=E4878)/(SRP!$C$8:$C$10&gt;=E4878),SRP!$D$8:$D$10)*(G4878/100)*(E4878/1000)),
IF(C4878="Spirits",
SUM(LOOKUP(2,1/(SRP!$B$2:$B$7&lt;=E4878)/(SRP!$C$2:$C$7&gt;=E4878),SRP!$D$2:$D$7)*(G4878/100)*(E4878/1000)),
IF(AND(C4878="Wine",D4878="Fortified Wines"),
SUM(LOOKUP(2,1/(SRP!$B$26:$B$29&lt;=E4878)/(SRP!$C$26:$C$29&gt;=E4878),SRP!$D$26:$D$29)*(G4878/100)*(E4878/1000)),
IF(C4878="Wine",
SUM(LOOKUP(2,1/(SRP!$B$21:$B$25&lt;=E4878)/(SRP!$C$21:$C$25&gt;=E4878),SRP!$D$21:$D$25)*(G4878/100)*(E4878/1000)),
IF(AND(C4878="Ready to Drink",D4878="RTD-One Pour Cocktail&gt;7%&lt;=14.5"),
SUM(LOOKUP(2,1/(SRP!$B$16:$B$20&lt;=E4878)/(SRP!$C$16:$C$20&gt;=E4878),SRP!$D$16:$D$20)*(G4878/100)*(E4878/1000)),
IF(C4878="Ready to Drink",
SUM(LOOKUP(2,1/(SRP!$B$11:$B$15&lt;=E4878)/(SRP!$C$11:$C$15&gt;=E4878),SRP!$D$11:$D$15)*(G4878/100)*(E4878/1000)),
0)))))),2)</f>
        <v>2.73</v>
      </c>
      <c r="L4878" s="173" t="str">
        <f t="shared" si="76"/>
        <v>Beer500</v>
      </c>
      <c r="M4878" s="154">
        <f>VLOOKUP(L4878,'Slope %'!C:D,2,0)</f>
        <v>0.12</v>
      </c>
    </row>
    <row r="4879" spans="1:13" x14ac:dyDescent="0.25">
      <c r="A4879" s="169">
        <v>59078</v>
      </c>
      <c r="B4879" s="170" t="s">
        <v>3726</v>
      </c>
      <c r="C4879" s="170" t="s">
        <v>11</v>
      </c>
      <c r="D4879" s="170" t="s">
        <v>303</v>
      </c>
      <c r="E4879" s="170">
        <v>500</v>
      </c>
      <c r="F4879" s="170">
        <v>12</v>
      </c>
      <c r="G4879" s="171">
        <v>7</v>
      </c>
      <c r="H4879" s="170" t="s">
        <v>946</v>
      </c>
      <c r="I4879" s="171">
        <v>3.39</v>
      </c>
      <c r="J4879" s="169">
        <v>1</v>
      </c>
      <c r="K4879" s="154" cm="1">
        <f t="array" ref="K4879">ROUND(
IF(C4879="Beer",
SUM(LOOKUP(2,1/(SRP!$B$8:$B$10&lt;=E4879)/(SRP!$C$8:$C$10&gt;=E4879),SRP!$D$8:$D$10)*(G4879/100)*(E4879/1000)),
IF(C4879="Spirits",
SUM(LOOKUP(2,1/(SRP!$B$2:$B$7&lt;=E4879)/(SRP!$C$2:$C$7&gt;=E4879),SRP!$D$2:$D$7)*(G4879/100)*(E4879/1000)),
IF(AND(C4879="Wine",D4879="Fortified Wines"),
SUM(LOOKUP(2,1/(SRP!$B$26:$B$29&lt;=E4879)/(SRP!$C$26:$C$29&gt;=E4879),SRP!$D$26:$D$29)*(G4879/100)*(E4879/1000)),
IF(C4879="Wine",
SUM(LOOKUP(2,1/(SRP!$B$21:$B$25&lt;=E4879)/(SRP!$C$21:$C$25&gt;=E4879),SRP!$D$21:$D$25)*(G4879/100)*(E4879/1000)),
IF(AND(C4879="Ready to Drink",D4879="RTD-One Pour Cocktail&gt;7%&lt;=14.5"),
SUM(LOOKUP(2,1/(SRP!$B$16:$B$20&lt;=E4879)/(SRP!$C$16:$C$20&gt;=E4879),SRP!$D$16:$D$20)*(G4879/100)*(E4879/1000)),
IF(C4879="Ready to Drink",
SUM(LOOKUP(2,1/(SRP!$B$11:$B$15&lt;=E4879)/(SRP!$C$11:$C$15&gt;=E4879),SRP!$D$11:$D$15)*(G4879/100)*(E4879/1000)),
0)))))),2)</f>
        <v>2.73</v>
      </c>
      <c r="L4879" s="173" t="str">
        <f t="shared" si="76"/>
        <v>Beer500</v>
      </c>
      <c r="M4879" s="154">
        <f>VLOOKUP(L4879,'Slope %'!C:D,2,0)</f>
        <v>0.12</v>
      </c>
    </row>
    <row r="4880" spans="1:13" x14ac:dyDescent="0.25">
      <c r="A4880" s="169">
        <v>59085</v>
      </c>
      <c r="B4880" s="170" t="s">
        <v>3727</v>
      </c>
      <c r="C4880" s="170" t="s">
        <v>1065</v>
      </c>
      <c r="D4880" s="170" t="s">
        <v>1066</v>
      </c>
      <c r="E4880" s="170">
        <v>473</v>
      </c>
      <c r="F4880" s="170">
        <v>24</v>
      </c>
      <c r="G4880" s="171">
        <v>0.3</v>
      </c>
      <c r="H4880" s="170" t="s">
        <v>1053</v>
      </c>
      <c r="I4880" s="171">
        <v>4.09</v>
      </c>
      <c r="J4880" s="169">
        <v>1</v>
      </c>
      <c r="K4880" s="154" cm="1">
        <f t="array" ref="K4880">ROUND(
IF(C4880="Beer",
SUM(LOOKUP(2,1/(SRP!$B$8:$B$10&lt;=E4880)/(SRP!$C$8:$C$10&gt;=E4880),SRP!$D$8:$D$10)*(G4880/100)*(E4880/1000)),
IF(C4880="Spirits",
SUM(LOOKUP(2,1/(SRP!$B$2:$B$7&lt;=E4880)/(SRP!$C$2:$C$7&gt;=E4880),SRP!$D$2:$D$7)*(G4880/100)*(E4880/1000)),
IF(AND(C4880="Wine",D4880="Fortified Wines"),
SUM(LOOKUP(2,1/(SRP!$B$26:$B$29&lt;=E4880)/(SRP!$C$26:$C$29&gt;=E4880),SRP!$D$26:$D$29)*(G4880/100)*(E4880/1000)),
IF(C4880="Wine",
SUM(LOOKUP(2,1/(SRP!$B$21:$B$25&lt;=E4880)/(SRP!$C$21:$C$25&gt;=E4880),SRP!$D$21:$D$25)*(G4880/100)*(E4880/1000)),
IF(AND(C4880="Ready to Drink",D4880="RTD-One Pour Cocktail&gt;7%&lt;=14.5"),
SUM(LOOKUP(2,1/(SRP!$B$16:$B$20&lt;=E4880)/(SRP!$C$16:$C$20&gt;=E4880),SRP!$D$16:$D$20)*(G4880/100)*(E4880/1000)),
IF(C4880="Ready to Drink",
SUM(LOOKUP(2,1/(SRP!$B$11:$B$15&lt;=E4880)/(SRP!$C$11:$C$15&gt;=E4880),SRP!$D$11:$D$15)*(G4880/100)*(E4880/1000)),
0)))))),2)</f>
        <v>0</v>
      </c>
      <c r="L4880" s="173" t="str">
        <f t="shared" si="76"/>
        <v>Dealcoholized473</v>
      </c>
      <c r="M4880" s="154" t="e">
        <f>VLOOKUP(L4880,'Slope %'!C:D,2,0)</f>
        <v>#N/A</v>
      </c>
    </row>
    <row r="4881" spans="1:13" x14ac:dyDescent="0.25">
      <c r="A4881" s="169">
        <v>59085</v>
      </c>
      <c r="B4881" s="170" t="s">
        <v>3727</v>
      </c>
      <c r="C4881" s="170" t="s">
        <v>1065</v>
      </c>
      <c r="D4881" s="170" t="s">
        <v>1066</v>
      </c>
      <c r="E4881" s="170">
        <v>473</v>
      </c>
      <c r="F4881" s="170">
        <v>24</v>
      </c>
      <c r="G4881" s="171">
        <v>0.3</v>
      </c>
      <c r="H4881" s="170" t="s">
        <v>1053</v>
      </c>
      <c r="I4881" s="171">
        <v>4.09</v>
      </c>
      <c r="J4881" s="169">
        <v>1</v>
      </c>
      <c r="K4881" s="154" cm="1">
        <f t="array" ref="K4881">ROUND(
IF(C4881="Beer",
SUM(LOOKUP(2,1/(SRP!$B$8:$B$10&lt;=E4881)/(SRP!$C$8:$C$10&gt;=E4881),SRP!$D$8:$D$10)*(G4881/100)*(E4881/1000)),
IF(C4881="Spirits",
SUM(LOOKUP(2,1/(SRP!$B$2:$B$7&lt;=E4881)/(SRP!$C$2:$C$7&gt;=E4881),SRP!$D$2:$D$7)*(G4881/100)*(E4881/1000)),
IF(AND(C4881="Wine",D4881="Fortified Wines"),
SUM(LOOKUP(2,1/(SRP!$B$26:$B$29&lt;=E4881)/(SRP!$C$26:$C$29&gt;=E4881),SRP!$D$26:$D$29)*(G4881/100)*(E4881/1000)),
IF(C4881="Wine",
SUM(LOOKUP(2,1/(SRP!$B$21:$B$25&lt;=E4881)/(SRP!$C$21:$C$25&gt;=E4881),SRP!$D$21:$D$25)*(G4881/100)*(E4881/1000)),
IF(AND(C4881="Ready to Drink",D4881="RTD-One Pour Cocktail&gt;7%&lt;=14.5"),
SUM(LOOKUP(2,1/(SRP!$B$16:$B$20&lt;=E4881)/(SRP!$C$16:$C$20&gt;=E4881),SRP!$D$16:$D$20)*(G4881/100)*(E4881/1000)),
IF(C4881="Ready to Drink",
SUM(LOOKUP(2,1/(SRP!$B$11:$B$15&lt;=E4881)/(SRP!$C$11:$C$15&gt;=E4881),SRP!$D$11:$D$15)*(G4881/100)*(E4881/1000)),
0)))))),2)</f>
        <v>0</v>
      </c>
      <c r="L4881" s="173" t="str">
        <f t="shared" si="76"/>
        <v>Dealcoholized473</v>
      </c>
      <c r="M4881" s="154" t="e">
        <f>VLOOKUP(L4881,'Slope %'!C:D,2,0)</f>
        <v>#N/A</v>
      </c>
    </row>
    <row r="4882" spans="1:13" x14ac:dyDescent="0.25">
      <c r="A4882" s="169">
        <v>59090</v>
      </c>
      <c r="B4882" s="170" t="s">
        <v>3728</v>
      </c>
      <c r="C4882" s="170" t="s">
        <v>1065</v>
      </c>
      <c r="D4882" s="170" t="s">
        <v>1066</v>
      </c>
      <c r="E4882" s="170">
        <v>473</v>
      </c>
      <c r="F4882" s="170">
        <v>24</v>
      </c>
      <c r="G4882" s="171">
        <v>0.4</v>
      </c>
      <c r="H4882" s="170" t="s">
        <v>1053</v>
      </c>
      <c r="I4882" s="171">
        <v>4.09</v>
      </c>
      <c r="J4882" s="169">
        <v>1</v>
      </c>
      <c r="K4882" s="154" cm="1">
        <f t="array" ref="K4882">ROUND(
IF(C4882="Beer",
SUM(LOOKUP(2,1/(SRP!$B$8:$B$10&lt;=E4882)/(SRP!$C$8:$C$10&gt;=E4882),SRP!$D$8:$D$10)*(G4882/100)*(E4882/1000)),
IF(C4882="Spirits",
SUM(LOOKUP(2,1/(SRP!$B$2:$B$7&lt;=E4882)/(SRP!$C$2:$C$7&gt;=E4882),SRP!$D$2:$D$7)*(G4882/100)*(E4882/1000)),
IF(AND(C4882="Wine",D4882="Fortified Wines"),
SUM(LOOKUP(2,1/(SRP!$B$26:$B$29&lt;=E4882)/(SRP!$C$26:$C$29&gt;=E4882),SRP!$D$26:$D$29)*(G4882/100)*(E4882/1000)),
IF(C4882="Wine",
SUM(LOOKUP(2,1/(SRP!$B$21:$B$25&lt;=E4882)/(SRP!$C$21:$C$25&gt;=E4882),SRP!$D$21:$D$25)*(G4882/100)*(E4882/1000)),
IF(AND(C4882="Ready to Drink",D4882="RTD-One Pour Cocktail&gt;7%&lt;=14.5"),
SUM(LOOKUP(2,1/(SRP!$B$16:$B$20&lt;=E4882)/(SRP!$C$16:$C$20&gt;=E4882),SRP!$D$16:$D$20)*(G4882/100)*(E4882/1000)),
IF(C4882="Ready to Drink",
SUM(LOOKUP(2,1/(SRP!$B$11:$B$15&lt;=E4882)/(SRP!$C$11:$C$15&gt;=E4882),SRP!$D$11:$D$15)*(G4882/100)*(E4882/1000)),
0)))))),2)</f>
        <v>0</v>
      </c>
      <c r="L4882" s="173" t="str">
        <f t="shared" si="76"/>
        <v>Dealcoholized473</v>
      </c>
      <c r="M4882" s="154" t="e">
        <f>VLOOKUP(L4882,'Slope %'!C:D,2,0)</f>
        <v>#N/A</v>
      </c>
    </row>
    <row r="4883" spans="1:13" x14ac:dyDescent="0.25">
      <c r="A4883" s="169">
        <v>59090</v>
      </c>
      <c r="B4883" s="170" t="s">
        <v>3728</v>
      </c>
      <c r="C4883" s="170" t="s">
        <v>1065</v>
      </c>
      <c r="D4883" s="170" t="s">
        <v>1066</v>
      </c>
      <c r="E4883" s="170">
        <v>473</v>
      </c>
      <c r="F4883" s="170">
        <v>24</v>
      </c>
      <c r="G4883" s="171">
        <v>0.4</v>
      </c>
      <c r="H4883" s="170" t="s">
        <v>1053</v>
      </c>
      <c r="I4883" s="171">
        <v>4.09</v>
      </c>
      <c r="J4883" s="169">
        <v>1</v>
      </c>
      <c r="K4883" s="154" cm="1">
        <f t="array" ref="K4883">ROUND(
IF(C4883="Beer",
SUM(LOOKUP(2,1/(SRP!$B$8:$B$10&lt;=E4883)/(SRP!$C$8:$C$10&gt;=E4883),SRP!$D$8:$D$10)*(G4883/100)*(E4883/1000)),
IF(C4883="Spirits",
SUM(LOOKUP(2,1/(SRP!$B$2:$B$7&lt;=E4883)/(SRP!$C$2:$C$7&gt;=E4883),SRP!$D$2:$D$7)*(G4883/100)*(E4883/1000)),
IF(AND(C4883="Wine",D4883="Fortified Wines"),
SUM(LOOKUP(2,1/(SRP!$B$26:$B$29&lt;=E4883)/(SRP!$C$26:$C$29&gt;=E4883),SRP!$D$26:$D$29)*(G4883/100)*(E4883/1000)),
IF(C4883="Wine",
SUM(LOOKUP(2,1/(SRP!$B$21:$B$25&lt;=E4883)/(SRP!$C$21:$C$25&gt;=E4883),SRP!$D$21:$D$25)*(G4883/100)*(E4883/1000)),
IF(AND(C4883="Ready to Drink",D4883="RTD-One Pour Cocktail&gt;7%&lt;=14.5"),
SUM(LOOKUP(2,1/(SRP!$B$16:$B$20&lt;=E4883)/(SRP!$C$16:$C$20&gt;=E4883),SRP!$D$16:$D$20)*(G4883/100)*(E4883/1000)),
IF(C4883="Ready to Drink",
SUM(LOOKUP(2,1/(SRP!$B$11:$B$15&lt;=E4883)/(SRP!$C$11:$C$15&gt;=E4883),SRP!$D$11:$D$15)*(G4883/100)*(E4883/1000)),
0)))))),2)</f>
        <v>0</v>
      </c>
      <c r="L4883" s="173" t="str">
        <f t="shared" si="76"/>
        <v>Dealcoholized473</v>
      </c>
      <c r="M4883" s="154" t="e">
        <f>VLOOKUP(L4883,'Slope %'!C:D,2,0)</f>
        <v>#N/A</v>
      </c>
    </row>
    <row r="4884" spans="1:13" x14ac:dyDescent="0.25">
      <c r="A4884" s="169">
        <v>59144</v>
      </c>
      <c r="B4884" s="170" t="s">
        <v>3729</v>
      </c>
      <c r="C4884" s="170" t="s">
        <v>37</v>
      </c>
      <c r="D4884" s="170" t="s">
        <v>1063</v>
      </c>
      <c r="E4884" s="170">
        <v>120</v>
      </c>
      <c r="F4884" s="170">
        <v>12</v>
      </c>
      <c r="H4884" s="170" t="s">
        <v>3730</v>
      </c>
      <c r="I4884" s="171">
        <v>18</v>
      </c>
      <c r="J4884" s="169">
        <v>1</v>
      </c>
      <c r="K4884" s="154" cm="1">
        <f t="array" ref="K4884">ROUND(
IF(C4884="Beer",
SUM(LOOKUP(2,1/(SRP!$B$8:$B$10&lt;=E4884)/(SRP!$C$8:$C$10&gt;=E4884),SRP!$D$8:$D$10)*(G4884/100)*(E4884/1000)),
IF(C4884="Spirits",
SUM(LOOKUP(2,1/(SRP!$B$2:$B$7&lt;=E4884)/(SRP!$C$2:$C$7&gt;=E4884),SRP!$D$2:$D$7)*(G4884/100)*(E4884/1000)),
IF(AND(C4884="Wine",D4884="Fortified Wines"),
SUM(LOOKUP(2,1/(SRP!$B$26:$B$29&lt;=E4884)/(SRP!$C$26:$C$29&gt;=E4884),SRP!$D$26:$D$29)*(G4884/100)*(E4884/1000)),
IF(C4884="Wine",
SUM(LOOKUP(2,1/(SRP!$B$21:$B$25&lt;=E4884)/(SRP!$C$21:$C$25&gt;=E4884),SRP!$D$21:$D$25)*(G4884/100)*(E4884/1000)),
IF(AND(C4884="Ready to Drink",D4884="RTD-One Pour Cocktail&gt;7%&lt;=14.5"),
SUM(LOOKUP(2,1/(SRP!$B$16:$B$20&lt;=E4884)/(SRP!$C$16:$C$20&gt;=E4884),SRP!$D$16:$D$20)*(G4884/100)*(E4884/1000)),
IF(C4884="Ready to Drink",
SUM(LOOKUP(2,1/(SRP!$B$11:$B$15&lt;=E4884)/(SRP!$C$11:$C$15&gt;=E4884),SRP!$D$11:$D$15)*(G4884/100)*(E4884/1000)),
0)))))),2)</f>
        <v>0</v>
      </c>
      <c r="L4884" s="173" t="str">
        <f t="shared" si="76"/>
        <v>Non Liquor Merchandise120</v>
      </c>
      <c r="M4884" s="154" t="e">
        <f>VLOOKUP(L4884,'Slope %'!C:D,2,0)</f>
        <v>#N/A</v>
      </c>
    </row>
    <row r="4885" spans="1:13" x14ac:dyDescent="0.25">
      <c r="A4885" s="169">
        <v>59160</v>
      </c>
      <c r="B4885" s="170" t="s">
        <v>3731</v>
      </c>
      <c r="C4885" s="170" t="s">
        <v>11</v>
      </c>
      <c r="D4885" s="170" t="s">
        <v>303</v>
      </c>
      <c r="E4885" s="170">
        <v>500</v>
      </c>
      <c r="F4885" s="170">
        <v>24</v>
      </c>
      <c r="G4885" s="171">
        <v>6.4</v>
      </c>
      <c r="H4885" s="170" t="s">
        <v>342</v>
      </c>
      <c r="I4885" s="171">
        <v>4.25</v>
      </c>
      <c r="J4885" s="169">
        <v>1</v>
      </c>
      <c r="K4885" s="154" cm="1">
        <f t="array" ref="K4885">ROUND(
IF(C4885="Beer",
SUM(LOOKUP(2,1/(SRP!$B$8:$B$10&lt;=E4885)/(SRP!$C$8:$C$10&gt;=E4885),SRP!$D$8:$D$10)*(G4885/100)*(E4885/1000)),
IF(C4885="Spirits",
SUM(LOOKUP(2,1/(SRP!$B$2:$B$7&lt;=E4885)/(SRP!$C$2:$C$7&gt;=E4885),SRP!$D$2:$D$7)*(G4885/100)*(E4885/1000)),
IF(AND(C4885="Wine",D4885="Fortified Wines"),
SUM(LOOKUP(2,1/(SRP!$B$26:$B$29&lt;=E4885)/(SRP!$C$26:$C$29&gt;=E4885),SRP!$D$26:$D$29)*(G4885/100)*(E4885/1000)),
IF(C4885="Wine",
SUM(LOOKUP(2,1/(SRP!$B$21:$B$25&lt;=E4885)/(SRP!$C$21:$C$25&gt;=E4885),SRP!$D$21:$D$25)*(G4885/100)*(E4885/1000)),
IF(AND(C4885="Ready to Drink",D4885="RTD-One Pour Cocktail&gt;7%&lt;=14.5"),
SUM(LOOKUP(2,1/(SRP!$B$16:$B$20&lt;=E4885)/(SRP!$C$16:$C$20&gt;=E4885),SRP!$D$16:$D$20)*(G4885/100)*(E4885/1000)),
IF(C4885="Ready to Drink",
SUM(LOOKUP(2,1/(SRP!$B$11:$B$15&lt;=E4885)/(SRP!$C$11:$C$15&gt;=E4885),SRP!$D$11:$D$15)*(G4885/100)*(E4885/1000)),
0)))))),2)</f>
        <v>2.5</v>
      </c>
      <c r="L4885" s="173" t="str">
        <f t="shared" si="76"/>
        <v>Beer500</v>
      </c>
      <c r="M4885" s="154">
        <f>VLOOKUP(L4885,'Slope %'!C:D,2,0)</f>
        <v>0.12</v>
      </c>
    </row>
    <row r="4886" spans="1:13" x14ac:dyDescent="0.25">
      <c r="A4886" s="169">
        <v>59184</v>
      </c>
      <c r="B4886" s="170" t="s">
        <v>3732</v>
      </c>
      <c r="C4886" s="170" t="s">
        <v>11</v>
      </c>
      <c r="D4886" s="170" t="s">
        <v>12</v>
      </c>
      <c r="E4886" s="170">
        <v>473</v>
      </c>
      <c r="F4886" s="170">
        <v>24</v>
      </c>
      <c r="G4886" s="171">
        <v>4.5</v>
      </c>
      <c r="H4886" s="170" t="s">
        <v>1556</v>
      </c>
      <c r="I4886" s="171">
        <v>3.99</v>
      </c>
      <c r="J4886" s="169">
        <v>1</v>
      </c>
      <c r="K4886" s="154" cm="1">
        <f t="array" ref="K4886">ROUND(
IF(C4886="Beer",
SUM(LOOKUP(2,1/(SRP!$B$8:$B$10&lt;=E4886)/(SRP!$C$8:$C$10&gt;=E4886),SRP!$D$8:$D$10)*(G4886/100)*(E4886/1000)),
IF(C4886="Spirits",
SUM(LOOKUP(2,1/(SRP!$B$2:$B$7&lt;=E4886)/(SRP!$C$2:$C$7&gt;=E4886),SRP!$D$2:$D$7)*(G4886/100)*(E4886/1000)),
IF(AND(C4886="Wine",D4886="Fortified Wines"),
SUM(LOOKUP(2,1/(SRP!$B$26:$B$29&lt;=E4886)/(SRP!$C$26:$C$29&gt;=E4886),SRP!$D$26:$D$29)*(G4886/100)*(E4886/1000)),
IF(C4886="Wine",
SUM(LOOKUP(2,1/(SRP!$B$21:$B$25&lt;=E4886)/(SRP!$C$21:$C$25&gt;=E4886),SRP!$D$21:$D$25)*(G4886/100)*(E4886/1000)),
IF(AND(C4886="Ready to Drink",D4886="RTD-One Pour Cocktail&gt;7%&lt;=14.5"),
SUM(LOOKUP(2,1/(SRP!$B$16:$B$20&lt;=E4886)/(SRP!$C$16:$C$20&gt;=E4886),SRP!$D$16:$D$20)*(G4886/100)*(E4886/1000)),
IF(C4886="Ready to Drink",
SUM(LOOKUP(2,1/(SRP!$B$11:$B$15&lt;=E4886)/(SRP!$C$11:$C$15&gt;=E4886),SRP!$D$11:$D$15)*(G4886/100)*(E4886/1000)),
0)))))),2)</f>
        <v>1.66</v>
      </c>
      <c r="L4886" s="173" t="str">
        <f t="shared" si="76"/>
        <v>Beer473</v>
      </c>
      <c r="M4886" s="154">
        <f>VLOOKUP(L4886,'Slope %'!C:D,2,0)</f>
        <v>0.12</v>
      </c>
    </row>
    <row r="4887" spans="1:13" x14ac:dyDescent="0.25">
      <c r="A4887" s="169">
        <v>59184</v>
      </c>
      <c r="B4887" s="170" t="s">
        <v>3732</v>
      </c>
      <c r="C4887" s="170" t="s">
        <v>11</v>
      </c>
      <c r="D4887" s="170" t="s">
        <v>12</v>
      </c>
      <c r="E4887" s="170">
        <v>473</v>
      </c>
      <c r="F4887" s="170">
        <v>24</v>
      </c>
      <c r="G4887" s="171">
        <v>4.5</v>
      </c>
      <c r="H4887" s="170" t="s">
        <v>1556</v>
      </c>
      <c r="I4887" s="171">
        <v>3.99</v>
      </c>
      <c r="J4887" s="169">
        <v>1</v>
      </c>
      <c r="K4887" s="154" cm="1">
        <f t="array" ref="K4887">ROUND(
IF(C4887="Beer",
SUM(LOOKUP(2,1/(SRP!$B$8:$B$10&lt;=E4887)/(SRP!$C$8:$C$10&gt;=E4887),SRP!$D$8:$D$10)*(G4887/100)*(E4887/1000)),
IF(C4887="Spirits",
SUM(LOOKUP(2,1/(SRP!$B$2:$B$7&lt;=E4887)/(SRP!$C$2:$C$7&gt;=E4887),SRP!$D$2:$D$7)*(G4887/100)*(E4887/1000)),
IF(AND(C4887="Wine",D4887="Fortified Wines"),
SUM(LOOKUP(2,1/(SRP!$B$26:$B$29&lt;=E4887)/(SRP!$C$26:$C$29&gt;=E4887),SRP!$D$26:$D$29)*(G4887/100)*(E4887/1000)),
IF(C4887="Wine",
SUM(LOOKUP(2,1/(SRP!$B$21:$B$25&lt;=E4887)/(SRP!$C$21:$C$25&gt;=E4887),SRP!$D$21:$D$25)*(G4887/100)*(E4887/1000)),
IF(AND(C4887="Ready to Drink",D4887="RTD-One Pour Cocktail&gt;7%&lt;=14.5"),
SUM(LOOKUP(2,1/(SRP!$B$16:$B$20&lt;=E4887)/(SRP!$C$16:$C$20&gt;=E4887),SRP!$D$16:$D$20)*(G4887/100)*(E4887/1000)),
IF(C4887="Ready to Drink",
SUM(LOOKUP(2,1/(SRP!$B$11:$B$15&lt;=E4887)/(SRP!$C$11:$C$15&gt;=E4887),SRP!$D$11:$D$15)*(G4887/100)*(E4887/1000)),
0)))))),2)</f>
        <v>1.66</v>
      </c>
      <c r="L4887" s="173" t="str">
        <f t="shared" si="76"/>
        <v>Beer473</v>
      </c>
      <c r="M4887" s="154">
        <f>VLOOKUP(L4887,'Slope %'!C:D,2,0)</f>
        <v>0.12</v>
      </c>
    </row>
    <row r="4888" spans="1:13" x14ac:dyDescent="0.25">
      <c r="A4888" s="169">
        <v>59188</v>
      </c>
      <c r="B4888" s="170" t="s">
        <v>3733</v>
      </c>
      <c r="C4888" s="170" t="s">
        <v>11</v>
      </c>
      <c r="D4888" s="170" t="s">
        <v>12</v>
      </c>
      <c r="E4888" s="170">
        <v>355</v>
      </c>
      <c r="F4888" s="170">
        <v>24</v>
      </c>
      <c r="G4888" s="171">
        <v>4.5</v>
      </c>
      <c r="H4888" s="170" t="s">
        <v>1556</v>
      </c>
      <c r="I4888" s="171">
        <v>2.99</v>
      </c>
      <c r="J4888" s="169">
        <v>1</v>
      </c>
      <c r="K4888" s="154" cm="1">
        <f t="array" ref="K4888">ROUND(
IF(C4888="Beer",
SUM(LOOKUP(2,1/(SRP!$B$8:$B$10&lt;=E4888)/(SRP!$C$8:$C$10&gt;=E4888),SRP!$D$8:$D$10)*(G4888/100)*(E4888/1000)),
IF(C4888="Spirits",
SUM(LOOKUP(2,1/(SRP!$B$2:$B$7&lt;=E4888)/(SRP!$C$2:$C$7&gt;=E4888),SRP!$D$2:$D$7)*(G4888/100)*(E4888/1000)),
IF(AND(C4888="Wine",D4888="Fortified Wines"),
SUM(LOOKUP(2,1/(SRP!$B$26:$B$29&lt;=E4888)/(SRP!$C$26:$C$29&gt;=E4888),SRP!$D$26:$D$29)*(G4888/100)*(E4888/1000)),
IF(C4888="Wine",
SUM(LOOKUP(2,1/(SRP!$B$21:$B$25&lt;=E4888)/(SRP!$C$21:$C$25&gt;=E4888),SRP!$D$21:$D$25)*(G4888/100)*(E4888/1000)),
IF(AND(C4888="Ready to Drink",D4888="RTD-One Pour Cocktail&gt;7%&lt;=14.5"),
SUM(LOOKUP(2,1/(SRP!$B$16:$B$20&lt;=E4888)/(SRP!$C$16:$C$20&gt;=E4888),SRP!$D$16:$D$20)*(G4888/100)*(E4888/1000)),
IF(C4888="Ready to Drink",
SUM(LOOKUP(2,1/(SRP!$B$11:$B$15&lt;=E4888)/(SRP!$C$11:$C$15&gt;=E4888),SRP!$D$11:$D$15)*(G4888/100)*(E4888/1000)),
0)))))),2)</f>
        <v>1.25</v>
      </c>
      <c r="L4888" s="173" t="str">
        <f t="shared" si="76"/>
        <v>Beer355</v>
      </c>
      <c r="M4888" s="154">
        <f>VLOOKUP(L4888,'Slope %'!C:D,2,0)</f>
        <v>0.12</v>
      </c>
    </row>
    <row r="4889" spans="1:13" x14ac:dyDescent="0.25">
      <c r="A4889" s="169">
        <v>59188</v>
      </c>
      <c r="B4889" s="170" t="s">
        <v>3733</v>
      </c>
      <c r="C4889" s="170" t="s">
        <v>11</v>
      </c>
      <c r="D4889" s="170" t="s">
        <v>12</v>
      </c>
      <c r="E4889" s="170">
        <v>355</v>
      </c>
      <c r="F4889" s="170">
        <v>24</v>
      </c>
      <c r="G4889" s="171">
        <v>4.5</v>
      </c>
      <c r="H4889" s="170" t="s">
        <v>1556</v>
      </c>
      <c r="I4889" s="171">
        <v>2.99</v>
      </c>
      <c r="J4889" s="169">
        <v>1</v>
      </c>
      <c r="K4889" s="154" cm="1">
        <f t="array" ref="K4889">ROUND(
IF(C4889="Beer",
SUM(LOOKUP(2,1/(SRP!$B$8:$B$10&lt;=E4889)/(SRP!$C$8:$C$10&gt;=E4889),SRP!$D$8:$D$10)*(G4889/100)*(E4889/1000)),
IF(C4889="Spirits",
SUM(LOOKUP(2,1/(SRP!$B$2:$B$7&lt;=E4889)/(SRP!$C$2:$C$7&gt;=E4889),SRP!$D$2:$D$7)*(G4889/100)*(E4889/1000)),
IF(AND(C4889="Wine",D4889="Fortified Wines"),
SUM(LOOKUP(2,1/(SRP!$B$26:$B$29&lt;=E4889)/(SRP!$C$26:$C$29&gt;=E4889),SRP!$D$26:$D$29)*(G4889/100)*(E4889/1000)),
IF(C4889="Wine",
SUM(LOOKUP(2,1/(SRP!$B$21:$B$25&lt;=E4889)/(SRP!$C$21:$C$25&gt;=E4889),SRP!$D$21:$D$25)*(G4889/100)*(E4889/1000)),
IF(AND(C4889="Ready to Drink",D4889="RTD-One Pour Cocktail&gt;7%&lt;=14.5"),
SUM(LOOKUP(2,1/(SRP!$B$16:$B$20&lt;=E4889)/(SRP!$C$16:$C$20&gt;=E4889),SRP!$D$16:$D$20)*(G4889/100)*(E4889/1000)),
IF(C4889="Ready to Drink",
SUM(LOOKUP(2,1/(SRP!$B$11:$B$15&lt;=E4889)/(SRP!$C$11:$C$15&gt;=E4889),SRP!$D$11:$D$15)*(G4889/100)*(E4889/1000)),
0)))))),2)</f>
        <v>1.25</v>
      </c>
      <c r="L4889" s="173" t="str">
        <f t="shared" si="76"/>
        <v>Beer355</v>
      </c>
      <c r="M4889" s="154">
        <f>VLOOKUP(L4889,'Slope %'!C:D,2,0)</f>
        <v>0.12</v>
      </c>
    </row>
    <row r="4890" spans="1:13" x14ac:dyDescent="0.25">
      <c r="A4890" s="169">
        <v>59189</v>
      </c>
      <c r="B4890" s="170" t="s">
        <v>3734</v>
      </c>
      <c r="C4890" s="170" t="s">
        <v>11</v>
      </c>
      <c r="D4890" s="170" t="s">
        <v>303</v>
      </c>
      <c r="E4890" s="170">
        <v>355</v>
      </c>
      <c r="F4890" s="170">
        <v>24</v>
      </c>
      <c r="G4890" s="171">
        <v>7</v>
      </c>
      <c r="H4890" s="170" t="s">
        <v>1556</v>
      </c>
      <c r="I4890" s="171">
        <v>3.49</v>
      </c>
      <c r="J4890" s="169">
        <v>1</v>
      </c>
      <c r="K4890" s="154" cm="1">
        <f t="array" ref="K4890">ROUND(
IF(C4890="Beer",
SUM(LOOKUP(2,1/(SRP!$B$8:$B$10&lt;=E4890)/(SRP!$C$8:$C$10&gt;=E4890),SRP!$D$8:$D$10)*(G4890/100)*(E4890/1000)),
IF(C4890="Spirits",
SUM(LOOKUP(2,1/(SRP!$B$2:$B$7&lt;=E4890)/(SRP!$C$2:$C$7&gt;=E4890),SRP!$D$2:$D$7)*(G4890/100)*(E4890/1000)),
IF(AND(C4890="Wine",D4890="Fortified Wines"),
SUM(LOOKUP(2,1/(SRP!$B$26:$B$29&lt;=E4890)/(SRP!$C$26:$C$29&gt;=E4890),SRP!$D$26:$D$29)*(G4890/100)*(E4890/1000)),
IF(C4890="Wine",
SUM(LOOKUP(2,1/(SRP!$B$21:$B$25&lt;=E4890)/(SRP!$C$21:$C$25&gt;=E4890),SRP!$D$21:$D$25)*(G4890/100)*(E4890/1000)),
IF(AND(C4890="Ready to Drink",D4890="RTD-One Pour Cocktail&gt;7%&lt;=14.5"),
SUM(LOOKUP(2,1/(SRP!$B$16:$B$20&lt;=E4890)/(SRP!$C$16:$C$20&gt;=E4890),SRP!$D$16:$D$20)*(G4890/100)*(E4890/1000)),
IF(C4890="Ready to Drink",
SUM(LOOKUP(2,1/(SRP!$B$11:$B$15&lt;=E4890)/(SRP!$C$11:$C$15&gt;=E4890),SRP!$D$11:$D$15)*(G4890/100)*(E4890/1000)),
0)))))),2)</f>
        <v>1.94</v>
      </c>
      <c r="L4890" s="173" t="str">
        <f t="shared" si="76"/>
        <v>Beer355</v>
      </c>
      <c r="M4890" s="154">
        <f>VLOOKUP(L4890,'Slope %'!C:D,2,0)</f>
        <v>0.12</v>
      </c>
    </row>
    <row r="4891" spans="1:13" x14ac:dyDescent="0.25">
      <c r="A4891" s="169">
        <v>59189</v>
      </c>
      <c r="B4891" s="170" t="s">
        <v>3734</v>
      </c>
      <c r="C4891" s="170" t="s">
        <v>11</v>
      </c>
      <c r="D4891" s="170" t="s">
        <v>303</v>
      </c>
      <c r="E4891" s="170">
        <v>355</v>
      </c>
      <c r="F4891" s="170">
        <v>24</v>
      </c>
      <c r="G4891" s="171">
        <v>7</v>
      </c>
      <c r="H4891" s="170" t="s">
        <v>1556</v>
      </c>
      <c r="I4891" s="171">
        <v>3.49</v>
      </c>
      <c r="J4891" s="169">
        <v>1</v>
      </c>
      <c r="K4891" s="154" cm="1">
        <f t="array" ref="K4891">ROUND(
IF(C4891="Beer",
SUM(LOOKUP(2,1/(SRP!$B$8:$B$10&lt;=E4891)/(SRP!$C$8:$C$10&gt;=E4891),SRP!$D$8:$D$10)*(G4891/100)*(E4891/1000)),
IF(C4891="Spirits",
SUM(LOOKUP(2,1/(SRP!$B$2:$B$7&lt;=E4891)/(SRP!$C$2:$C$7&gt;=E4891),SRP!$D$2:$D$7)*(G4891/100)*(E4891/1000)),
IF(AND(C4891="Wine",D4891="Fortified Wines"),
SUM(LOOKUP(2,1/(SRP!$B$26:$B$29&lt;=E4891)/(SRP!$C$26:$C$29&gt;=E4891),SRP!$D$26:$D$29)*(G4891/100)*(E4891/1000)),
IF(C4891="Wine",
SUM(LOOKUP(2,1/(SRP!$B$21:$B$25&lt;=E4891)/(SRP!$C$21:$C$25&gt;=E4891),SRP!$D$21:$D$25)*(G4891/100)*(E4891/1000)),
IF(AND(C4891="Ready to Drink",D4891="RTD-One Pour Cocktail&gt;7%&lt;=14.5"),
SUM(LOOKUP(2,1/(SRP!$B$16:$B$20&lt;=E4891)/(SRP!$C$16:$C$20&gt;=E4891),SRP!$D$16:$D$20)*(G4891/100)*(E4891/1000)),
IF(C4891="Ready to Drink",
SUM(LOOKUP(2,1/(SRP!$B$11:$B$15&lt;=E4891)/(SRP!$C$11:$C$15&gt;=E4891),SRP!$D$11:$D$15)*(G4891/100)*(E4891/1000)),
0)))))),2)</f>
        <v>1.94</v>
      </c>
      <c r="L4891" s="173" t="str">
        <f t="shared" si="76"/>
        <v>Beer355</v>
      </c>
      <c r="M4891" s="154">
        <f>VLOOKUP(L4891,'Slope %'!C:D,2,0)</f>
        <v>0.12</v>
      </c>
    </row>
    <row r="4892" spans="1:13" x14ac:dyDescent="0.25">
      <c r="A4892" s="169">
        <v>59283</v>
      </c>
      <c r="B4892" s="170" t="s">
        <v>3735</v>
      </c>
      <c r="C4892" s="170" t="s">
        <v>11</v>
      </c>
      <c r="D4892" s="170" t="s">
        <v>12</v>
      </c>
      <c r="E4892" s="170">
        <v>473</v>
      </c>
      <c r="F4892" s="170">
        <v>24</v>
      </c>
      <c r="G4892" s="171">
        <v>4.5</v>
      </c>
      <c r="H4892" s="170" t="s">
        <v>2967</v>
      </c>
      <c r="I4892" s="171">
        <v>3.99</v>
      </c>
      <c r="J4892" s="169">
        <v>1</v>
      </c>
      <c r="K4892" s="154" cm="1">
        <f t="array" ref="K4892">ROUND(
IF(C4892="Beer",
SUM(LOOKUP(2,1/(SRP!$B$8:$B$10&lt;=E4892)/(SRP!$C$8:$C$10&gt;=E4892),SRP!$D$8:$D$10)*(G4892/100)*(E4892/1000)),
IF(C4892="Spirits",
SUM(LOOKUP(2,1/(SRP!$B$2:$B$7&lt;=E4892)/(SRP!$C$2:$C$7&gt;=E4892),SRP!$D$2:$D$7)*(G4892/100)*(E4892/1000)),
IF(AND(C4892="Wine",D4892="Fortified Wines"),
SUM(LOOKUP(2,1/(SRP!$B$26:$B$29&lt;=E4892)/(SRP!$C$26:$C$29&gt;=E4892),SRP!$D$26:$D$29)*(G4892/100)*(E4892/1000)),
IF(C4892="Wine",
SUM(LOOKUP(2,1/(SRP!$B$21:$B$25&lt;=E4892)/(SRP!$C$21:$C$25&gt;=E4892),SRP!$D$21:$D$25)*(G4892/100)*(E4892/1000)),
IF(AND(C4892="Ready to Drink",D4892="RTD-One Pour Cocktail&gt;7%&lt;=14.5"),
SUM(LOOKUP(2,1/(SRP!$B$16:$B$20&lt;=E4892)/(SRP!$C$16:$C$20&gt;=E4892),SRP!$D$16:$D$20)*(G4892/100)*(E4892/1000)),
IF(C4892="Ready to Drink",
SUM(LOOKUP(2,1/(SRP!$B$11:$B$15&lt;=E4892)/(SRP!$C$11:$C$15&gt;=E4892),SRP!$D$11:$D$15)*(G4892/100)*(E4892/1000)),
0)))))),2)</f>
        <v>1.66</v>
      </c>
      <c r="L4892" s="173" t="str">
        <f t="shared" si="76"/>
        <v>Beer473</v>
      </c>
      <c r="M4892" s="154">
        <f>VLOOKUP(L4892,'Slope %'!C:D,2,0)</f>
        <v>0.12</v>
      </c>
    </row>
    <row r="4893" spans="1:13" x14ac:dyDescent="0.25">
      <c r="A4893" s="169">
        <v>59283</v>
      </c>
      <c r="B4893" s="170" t="s">
        <v>3735</v>
      </c>
      <c r="C4893" s="170" t="s">
        <v>11</v>
      </c>
      <c r="D4893" s="170" t="s">
        <v>12</v>
      </c>
      <c r="E4893" s="170">
        <v>473</v>
      </c>
      <c r="F4893" s="170">
        <v>24</v>
      </c>
      <c r="G4893" s="171">
        <v>4.5</v>
      </c>
      <c r="H4893" s="170" t="s">
        <v>2967</v>
      </c>
      <c r="I4893" s="171">
        <v>3.99</v>
      </c>
      <c r="J4893" s="169">
        <v>1</v>
      </c>
      <c r="K4893" s="154" cm="1">
        <f t="array" ref="K4893">ROUND(
IF(C4893="Beer",
SUM(LOOKUP(2,1/(SRP!$B$8:$B$10&lt;=E4893)/(SRP!$C$8:$C$10&gt;=E4893),SRP!$D$8:$D$10)*(G4893/100)*(E4893/1000)),
IF(C4893="Spirits",
SUM(LOOKUP(2,1/(SRP!$B$2:$B$7&lt;=E4893)/(SRP!$C$2:$C$7&gt;=E4893),SRP!$D$2:$D$7)*(G4893/100)*(E4893/1000)),
IF(AND(C4893="Wine",D4893="Fortified Wines"),
SUM(LOOKUP(2,1/(SRP!$B$26:$B$29&lt;=E4893)/(SRP!$C$26:$C$29&gt;=E4893),SRP!$D$26:$D$29)*(G4893/100)*(E4893/1000)),
IF(C4893="Wine",
SUM(LOOKUP(2,1/(SRP!$B$21:$B$25&lt;=E4893)/(SRP!$C$21:$C$25&gt;=E4893),SRP!$D$21:$D$25)*(G4893/100)*(E4893/1000)),
IF(AND(C4893="Ready to Drink",D4893="RTD-One Pour Cocktail&gt;7%&lt;=14.5"),
SUM(LOOKUP(2,1/(SRP!$B$16:$B$20&lt;=E4893)/(SRP!$C$16:$C$20&gt;=E4893),SRP!$D$16:$D$20)*(G4893/100)*(E4893/1000)),
IF(C4893="Ready to Drink",
SUM(LOOKUP(2,1/(SRP!$B$11:$B$15&lt;=E4893)/(SRP!$C$11:$C$15&gt;=E4893),SRP!$D$11:$D$15)*(G4893/100)*(E4893/1000)),
0)))))),2)</f>
        <v>1.66</v>
      </c>
      <c r="L4893" s="173" t="str">
        <f t="shared" si="76"/>
        <v>Beer473</v>
      </c>
      <c r="M4893" s="154">
        <f>VLOOKUP(L4893,'Slope %'!C:D,2,0)</f>
        <v>0.12</v>
      </c>
    </row>
    <row r="4894" spans="1:13" x14ac:dyDescent="0.25">
      <c r="A4894" s="169">
        <v>59307</v>
      </c>
      <c r="B4894" s="170" t="s">
        <v>3736</v>
      </c>
      <c r="C4894" s="170" t="s">
        <v>24</v>
      </c>
      <c r="D4894" s="170" t="s">
        <v>38</v>
      </c>
      <c r="E4894" s="170">
        <v>750</v>
      </c>
      <c r="F4894" s="170">
        <v>6</v>
      </c>
      <c r="G4894" s="171">
        <v>13</v>
      </c>
      <c r="H4894" s="170" t="s">
        <v>22</v>
      </c>
      <c r="I4894" s="171">
        <v>25.99</v>
      </c>
      <c r="J4894" s="169">
        <v>1</v>
      </c>
      <c r="K4894" s="154" cm="1">
        <f t="array" ref="K4894">ROUND(
IF(C4894="Beer",
SUM(LOOKUP(2,1/(SRP!$B$8:$B$10&lt;=E4894)/(SRP!$C$8:$C$10&gt;=E4894),SRP!$D$8:$D$10)*(G4894/100)*(E4894/1000)),
IF(C4894="Spirits",
SUM(LOOKUP(2,1/(SRP!$B$2:$B$7&lt;=E4894)/(SRP!$C$2:$C$7&gt;=E4894),SRP!$D$2:$D$7)*(G4894/100)*(E4894/1000)),
IF(AND(C4894="Wine",D4894="Fortified Wines"),
SUM(LOOKUP(2,1/(SRP!$B$26:$B$29&lt;=E4894)/(SRP!$C$26:$C$29&gt;=E4894),SRP!$D$26:$D$29)*(G4894/100)*(E4894/1000)),
IF(C4894="Wine",
SUM(LOOKUP(2,1/(SRP!$B$21:$B$25&lt;=E4894)/(SRP!$C$21:$C$25&gt;=E4894),SRP!$D$21:$D$25)*(G4894/100)*(E4894/1000)),
IF(AND(C4894="Ready to Drink",D4894="RTD-One Pour Cocktail&gt;7%&lt;=14.5"),
SUM(LOOKUP(2,1/(SRP!$B$16:$B$20&lt;=E4894)/(SRP!$C$16:$C$20&gt;=E4894),SRP!$D$16:$D$20)*(G4894/100)*(E4894/1000)),
IF(C4894="Ready to Drink",
SUM(LOOKUP(2,1/(SRP!$B$11:$B$15&lt;=E4894)/(SRP!$C$11:$C$15&gt;=E4894),SRP!$D$11:$D$15)*(G4894/100)*(E4894/1000)),
0)))))),2)</f>
        <v>7.61</v>
      </c>
      <c r="L4894" s="173" t="str">
        <f t="shared" si="76"/>
        <v>Wine750</v>
      </c>
      <c r="M4894" s="154">
        <f>VLOOKUP(L4894,'Slope %'!C:D,2,0)</f>
        <v>0.1</v>
      </c>
    </row>
    <row r="4895" spans="1:13" x14ac:dyDescent="0.25">
      <c r="A4895" s="169">
        <v>59312</v>
      </c>
      <c r="B4895" s="170" t="s">
        <v>3737</v>
      </c>
      <c r="C4895" s="170" t="s">
        <v>24</v>
      </c>
      <c r="D4895" s="170" t="s">
        <v>34</v>
      </c>
      <c r="E4895" s="170">
        <v>750</v>
      </c>
      <c r="F4895" s="170">
        <v>12</v>
      </c>
      <c r="G4895" s="171">
        <v>14.5</v>
      </c>
      <c r="H4895" s="170" t="s">
        <v>177</v>
      </c>
      <c r="I4895" s="171">
        <v>26.99</v>
      </c>
      <c r="J4895" s="169">
        <v>1</v>
      </c>
      <c r="K4895" s="154" cm="1">
        <f t="array" ref="K4895">ROUND(
IF(C4895="Beer",
SUM(LOOKUP(2,1/(SRP!$B$8:$B$10&lt;=E4895)/(SRP!$C$8:$C$10&gt;=E4895),SRP!$D$8:$D$10)*(G4895/100)*(E4895/1000)),
IF(C4895="Spirits",
SUM(LOOKUP(2,1/(SRP!$B$2:$B$7&lt;=E4895)/(SRP!$C$2:$C$7&gt;=E4895),SRP!$D$2:$D$7)*(G4895/100)*(E4895/1000)),
IF(AND(C4895="Wine",D4895="Fortified Wines"),
SUM(LOOKUP(2,1/(SRP!$B$26:$B$29&lt;=E4895)/(SRP!$C$26:$C$29&gt;=E4895),SRP!$D$26:$D$29)*(G4895/100)*(E4895/1000)),
IF(C4895="Wine",
SUM(LOOKUP(2,1/(SRP!$B$21:$B$25&lt;=E4895)/(SRP!$C$21:$C$25&gt;=E4895),SRP!$D$21:$D$25)*(G4895/100)*(E4895/1000)),
IF(AND(C4895="Ready to Drink",D4895="RTD-One Pour Cocktail&gt;7%&lt;=14.5"),
SUM(LOOKUP(2,1/(SRP!$B$16:$B$20&lt;=E4895)/(SRP!$C$16:$C$20&gt;=E4895),SRP!$D$16:$D$20)*(G4895/100)*(E4895/1000)),
IF(C4895="Ready to Drink",
SUM(LOOKUP(2,1/(SRP!$B$11:$B$15&lt;=E4895)/(SRP!$C$11:$C$15&gt;=E4895),SRP!$D$11:$D$15)*(G4895/100)*(E4895/1000)),
0)))))),2)</f>
        <v>8.49</v>
      </c>
      <c r="L4895" s="173" t="str">
        <f t="shared" si="76"/>
        <v>Wine750</v>
      </c>
      <c r="M4895" s="154">
        <f>VLOOKUP(L4895,'Slope %'!C:D,2,0)</f>
        <v>0.1</v>
      </c>
    </row>
    <row r="4896" spans="1:13" x14ac:dyDescent="0.25">
      <c r="A4896" s="169">
        <v>59315</v>
      </c>
      <c r="B4896" s="170" t="s">
        <v>3738</v>
      </c>
      <c r="C4896" s="170" t="s">
        <v>11</v>
      </c>
      <c r="D4896" s="170" t="s">
        <v>12</v>
      </c>
      <c r="E4896" s="170">
        <v>473</v>
      </c>
      <c r="F4896" s="170">
        <v>24</v>
      </c>
      <c r="G4896" s="171">
        <v>4.5</v>
      </c>
      <c r="H4896" s="170" t="s">
        <v>2066</v>
      </c>
      <c r="I4896" s="171">
        <v>3.69</v>
      </c>
      <c r="J4896" s="169">
        <v>1</v>
      </c>
      <c r="K4896" s="154" cm="1">
        <f t="array" ref="K4896">ROUND(
IF(C4896="Beer",
SUM(LOOKUP(2,1/(SRP!$B$8:$B$10&lt;=E4896)/(SRP!$C$8:$C$10&gt;=E4896),SRP!$D$8:$D$10)*(G4896/100)*(E4896/1000)),
IF(C4896="Spirits",
SUM(LOOKUP(2,1/(SRP!$B$2:$B$7&lt;=E4896)/(SRP!$C$2:$C$7&gt;=E4896),SRP!$D$2:$D$7)*(G4896/100)*(E4896/1000)),
IF(AND(C4896="Wine",D4896="Fortified Wines"),
SUM(LOOKUP(2,1/(SRP!$B$26:$B$29&lt;=E4896)/(SRP!$C$26:$C$29&gt;=E4896),SRP!$D$26:$D$29)*(G4896/100)*(E4896/1000)),
IF(C4896="Wine",
SUM(LOOKUP(2,1/(SRP!$B$21:$B$25&lt;=E4896)/(SRP!$C$21:$C$25&gt;=E4896),SRP!$D$21:$D$25)*(G4896/100)*(E4896/1000)),
IF(AND(C4896="Ready to Drink",D4896="RTD-One Pour Cocktail&gt;7%&lt;=14.5"),
SUM(LOOKUP(2,1/(SRP!$B$16:$B$20&lt;=E4896)/(SRP!$C$16:$C$20&gt;=E4896),SRP!$D$16:$D$20)*(G4896/100)*(E4896/1000)),
IF(C4896="Ready to Drink",
SUM(LOOKUP(2,1/(SRP!$B$11:$B$15&lt;=E4896)/(SRP!$C$11:$C$15&gt;=E4896),SRP!$D$11:$D$15)*(G4896/100)*(E4896/1000)),
0)))))),2)</f>
        <v>1.66</v>
      </c>
      <c r="L4896" s="173" t="str">
        <f t="shared" si="76"/>
        <v>Beer473</v>
      </c>
      <c r="M4896" s="154">
        <f>VLOOKUP(L4896,'Slope %'!C:D,2,0)</f>
        <v>0.12</v>
      </c>
    </row>
    <row r="4897" spans="1:13" x14ac:dyDescent="0.25">
      <c r="A4897" s="169">
        <v>59315</v>
      </c>
      <c r="B4897" s="170" t="s">
        <v>3738</v>
      </c>
      <c r="C4897" s="170" t="s">
        <v>11</v>
      </c>
      <c r="D4897" s="170" t="s">
        <v>12</v>
      </c>
      <c r="E4897" s="170">
        <v>473</v>
      </c>
      <c r="F4897" s="170">
        <v>24</v>
      </c>
      <c r="G4897" s="171">
        <v>4.5</v>
      </c>
      <c r="H4897" s="170" t="s">
        <v>2066</v>
      </c>
      <c r="I4897" s="171">
        <v>3.69</v>
      </c>
      <c r="J4897" s="169">
        <v>1</v>
      </c>
      <c r="K4897" s="154" cm="1">
        <f t="array" ref="K4897">ROUND(
IF(C4897="Beer",
SUM(LOOKUP(2,1/(SRP!$B$8:$B$10&lt;=E4897)/(SRP!$C$8:$C$10&gt;=E4897),SRP!$D$8:$D$10)*(G4897/100)*(E4897/1000)),
IF(C4897="Spirits",
SUM(LOOKUP(2,1/(SRP!$B$2:$B$7&lt;=E4897)/(SRP!$C$2:$C$7&gt;=E4897),SRP!$D$2:$D$7)*(G4897/100)*(E4897/1000)),
IF(AND(C4897="Wine",D4897="Fortified Wines"),
SUM(LOOKUP(2,1/(SRP!$B$26:$B$29&lt;=E4897)/(SRP!$C$26:$C$29&gt;=E4897),SRP!$D$26:$D$29)*(G4897/100)*(E4897/1000)),
IF(C4897="Wine",
SUM(LOOKUP(2,1/(SRP!$B$21:$B$25&lt;=E4897)/(SRP!$C$21:$C$25&gt;=E4897),SRP!$D$21:$D$25)*(G4897/100)*(E4897/1000)),
IF(AND(C4897="Ready to Drink",D4897="RTD-One Pour Cocktail&gt;7%&lt;=14.5"),
SUM(LOOKUP(2,1/(SRP!$B$16:$B$20&lt;=E4897)/(SRP!$C$16:$C$20&gt;=E4897),SRP!$D$16:$D$20)*(G4897/100)*(E4897/1000)),
IF(C4897="Ready to Drink",
SUM(LOOKUP(2,1/(SRP!$B$11:$B$15&lt;=E4897)/(SRP!$C$11:$C$15&gt;=E4897),SRP!$D$11:$D$15)*(G4897/100)*(E4897/1000)),
0)))))),2)</f>
        <v>1.66</v>
      </c>
      <c r="L4897" s="173" t="str">
        <f t="shared" si="76"/>
        <v>Beer473</v>
      </c>
      <c r="M4897" s="154">
        <f>VLOOKUP(L4897,'Slope %'!C:D,2,0)</f>
        <v>0.12</v>
      </c>
    </row>
    <row r="4898" spans="1:13" x14ac:dyDescent="0.25">
      <c r="A4898" s="169">
        <v>59320</v>
      </c>
      <c r="B4898" s="170" t="s">
        <v>3739</v>
      </c>
      <c r="C4898" s="170" t="s">
        <v>24</v>
      </c>
      <c r="D4898" s="170" t="s">
        <v>162</v>
      </c>
      <c r="E4898" s="170">
        <v>750</v>
      </c>
      <c r="F4898" s="170">
        <v>6</v>
      </c>
      <c r="G4898" s="171">
        <v>12</v>
      </c>
      <c r="H4898" s="170" t="s">
        <v>218</v>
      </c>
      <c r="I4898" s="171">
        <v>79.989999999999995</v>
      </c>
      <c r="J4898" s="169">
        <v>1</v>
      </c>
      <c r="K4898" s="154" cm="1">
        <f t="array" ref="K4898">ROUND(
IF(C4898="Beer",
SUM(LOOKUP(2,1/(SRP!$B$8:$B$10&lt;=E4898)/(SRP!$C$8:$C$10&gt;=E4898),SRP!$D$8:$D$10)*(G4898/100)*(E4898/1000)),
IF(C4898="Spirits",
SUM(LOOKUP(2,1/(SRP!$B$2:$B$7&lt;=E4898)/(SRP!$C$2:$C$7&gt;=E4898),SRP!$D$2:$D$7)*(G4898/100)*(E4898/1000)),
IF(AND(C4898="Wine",D4898="Fortified Wines"),
SUM(LOOKUP(2,1/(SRP!$B$26:$B$29&lt;=E4898)/(SRP!$C$26:$C$29&gt;=E4898),SRP!$D$26:$D$29)*(G4898/100)*(E4898/1000)),
IF(C4898="Wine",
SUM(LOOKUP(2,1/(SRP!$B$21:$B$25&lt;=E4898)/(SRP!$C$21:$C$25&gt;=E4898),SRP!$D$21:$D$25)*(G4898/100)*(E4898/1000)),
IF(AND(C4898="Ready to Drink",D4898="RTD-One Pour Cocktail&gt;7%&lt;=14.5"),
SUM(LOOKUP(2,1/(SRP!$B$16:$B$20&lt;=E4898)/(SRP!$C$16:$C$20&gt;=E4898),SRP!$D$16:$D$20)*(G4898/100)*(E4898/1000)),
IF(C4898="Ready to Drink",
SUM(LOOKUP(2,1/(SRP!$B$11:$B$15&lt;=E4898)/(SRP!$C$11:$C$15&gt;=E4898),SRP!$D$11:$D$15)*(G4898/100)*(E4898/1000)),
0)))))),2)</f>
        <v>7.03</v>
      </c>
      <c r="L4898" s="173" t="str">
        <f t="shared" si="76"/>
        <v>Wine750</v>
      </c>
      <c r="M4898" s="154">
        <f>VLOOKUP(L4898,'Slope %'!C:D,2,0)</f>
        <v>0.1</v>
      </c>
    </row>
    <row r="4899" spans="1:13" x14ac:dyDescent="0.25">
      <c r="A4899" s="169">
        <v>59324</v>
      </c>
      <c r="B4899" s="170" t="s">
        <v>3740</v>
      </c>
      <c r="C4899" s="170" t="s">
        <v>24</v>
      </c>
      <c r="D4899" s="170" t="s">
        <v>194</v>
      </c>
      <c r="E4899" s="170">
        <v>750</v>
      </c>
      <c r="F4899" s="170">
        <v>12</v>
      </c>
      <c r="G4899" s="171">
        <v>13.5</v>
      </c>
      <c r="H4899" s="170" t="s">
        <v>32</v>
      </c>
      <c r="I4899" s="171">
        <v>14.99</v>
      </c>
      <c r="J4899" s="169">
        <v>1</v>
      </c>
      <c r="K4899" s="154" cm="1">
        <f t="array" ref="K4899">ROUND(
IF(C4899="Beer",
SUM(LOOKUP(2,1/(SRP!$B$8:$B$10&lt;=E4899)/(SRP!$C$8:$C$10&gt;=E4899),SRP!$D$8:$D$10)*(G4899/100)*(E4899/1000)),
IF(C4899="Spirits",
SUM(LOOKUP(2,1/(SRP!$B$2:$B$7&lt;=E4899)/(SRP!$C$2:$C$7&gt;=E4899),SRP!$D$2:$D$7)*(G4899/100)*(E4899/1000)),
IF(AND(C4899="Wine",D4899="Fortified Wines"),
SUM(LOOKUP(2,1/(SRP!$B$26:$B$29&lt;=E4899)/(SRP!$C$26:$C$29&gt;=E4899),SRP!$D$26:$D$29)*(G4899/100)*(E4899/1000)),
IF(C4899="Wine",
SUM(LOOKUP(2,1/(SRP!$B$21:$B$25&lt;=E4899)/(SRP!$C$21:$C$25&gt;=E4899),SRP!$D$21:$D$25)*(G4899/100)*(E4899/1000)),
IF(AND(C4899="Ready to Drink",D4899="RTD-One Pour Cocktail&gt;7%&lt;=14.5"),
SUM(LOOKUP(2,1/(SRP!$B$16:$B$20&lt;=E4899)/(SRP!$C$16:$C$20&gt;=E4899),SRP!$D$16:$D$20)*(G4899/100)*(E4899/1000)),
IF(C4899="Ready to Drink",
SUM(LOOKUP(2,1/(SRP!$B$11:$B$15&lt;=E4899)/(SRP!$C$11:$C$15&gt;=E4899),SRP!$D$11:$D$15)*(G4899/100)*(E4899/1000)),
0)))))),2)</f>
        <v>7.9</v>
      </c>
      <c r="L4899" s="173" t="str">
        <f t="shared" si="76"/>
        <v>Wine750</v>
      </c>
      <c r="M4899" s="154">
        <f>VLOOKUP(L4899,'Slope %'!C:D,2,0)</f>
        <v>0.1</v>
      </c>
    </row>
    <row r="4900" spans="1:13" x14ac:dyDescent="0.25">
      <c r="A4900" s="169">
        <v>59343</v>
      </c>
      <c r="B4900" s="170" t="s">
        <v>3741</v>
      </c>
      <c r="C4900" s="170" t="s">
        <v>24</v>
      </c>
      <c r="D4900" s="170" t="s">
        <v>34</v>
      </c>
      <c r="E4900" s="170">
        <v>750</v>
      </c>
      <c r="F4900" s="170">
        <v>12</v>
      </c>
      <c r="G4900" s="171">
        <v>13.5</v>
      </c>
      <c r="H4900" s="170" t="s">
        <v>110</v>
      </c>
      <c r="I4900" s="171">
        <v>17.989999999999998</v>
      </c>
      <c r="J4900" s="169">
        <v>1</v>
      </c>
      <c r="K4900" s="154" cm="1">
        <f t="array" ref="K4900">ROUND(
IF(C4900="Beer",
SUM(LOOKUP(2,1/(SRP!$B$8:$B$10&lt;=E4900)/(SRP!$C$8:$C$10&gt;=E4900),SRP!$D$8:$D$10)*(G4900/100)*(E4900/1000)),
IF(C4900="Spirits",
SUM(LOOKUP(2,1/(SRP!$B$2:$B$7&lt;=E4900)/(SRP!$C$2:$C$7&gt;=E4900),SRP!$D$2:$D$7)*(G4900/100)*(E4900/1000)),
IF(AND(C4900="Wine",D4900="Fortified Wines"),
SUM(LOOKUP(2,1/(SRP!$B$26:$B$29&lt;=E4900)/(SRP!$C$26:$C$29&gt;=E4900),SRP!$D$26:$D$29)*(G4900/100)*(E4900/1000)),
IF(C4900="Wine",
SUM(LOOKUP(2,1/(SRP!$B$21:$B$25&lt;=E4900)/(SRP!$C$21:$C$25&gt;=E4900),SRP!$D$21:$D$25)*(G4900/100)*(E4900/1000)),
IF(AND(C4900="Ready to Drink",D4900="RTD-One Pour Cocktail&gt;7%&lt;=14.5"),
SUM(LOOKUP(2,1/(SRP!$B$16:$B$20&lt;=E4900)/(SRP!$C$16:$C$20&gt;=E4900),SRP!$D$16:$D$20)*(G4900/100)*(E4900/1000)),
IF(C4900="Ready to Drink",
SUM(LOOKUP(2,1/(SRP!$B$11:$B$15&lt;=E4900)/(SRP!$C$11:$C$15&gt;=E4900),SRP!$D$11:$D$15)*(G4900/100)*(E4900/1000)),
0)))))),2)</f>
        <v>7.9</v>
      </c>
      <c r="L4900" s="173" t="str">
        <f t="shared" si="76"/>
        <v>Wine750</v>
      </c>
      <c r="M4900" s="154">
        <f>VLOOKUP(L4900,'Slope %'!C:D,2,0)</f>
        <v>0.1</v>
      </c>
    </row>
    <row r="4901" spans="1:13" x14ac:dyDescent="0.25">
      <c r="A4901" s="169">
        <v>59346</v>
      </c>
      <c r="B4901" s="170" t="s">
        <v>3742</v>
      </c>
      <c r="C4901" s="170" t="s">
        <v>24</v>
      </c>
      <c r="D4901" s="170" t="s">
        <v>194</v>
      </c>
      <c r="E4901" s="170">
        <v>750</v>
      </c>
      <c r="F4901" s="170">
        <v>6</v>
      </c>
      <c r="G4901" s="171">
        <v>14.1</v>
      </c>
      <c r="H4901" s="170" t="s">
        <v>774</v>
      </c>
      <c r="I4901" s="171">
        <v>48.99</v>
      </c>
      <c r="J4901" s="169">
        <v>1</v>
      </c>
      <c r="K4901" s="154" cm="1">
        <f t="array" ref="K4901">ROUND(
IF(C4901="Beer",
SUM(LOOKUP(2,1/(SRP!$B$8:$B$10&lt;=E4901)/(SRP!$C$8:$C$10&gt;=E4901),SRP!$D$8:$D$10)*(G4901/100)*(E4901/1000)),
IF(C4901="Spirits",
SUM(LOOKUP(2,1/(SRP!$B$2:$B$7&lt;=E4901)/(SRP!$C$2:$C$7&gt;=E4901),SRP!$D$2:$D$7)*(G4901/100)*(E4901/1000)),
IF(AND(C4901="Wine",D4901="Fortified Wines"),
SUM(LOOKUP(2,1/(SRP!$B$26:$B$29&lt;=E4901)/(SRP!$C$26:$C$29&gt;=E4901),SRP!$D$26:$D$29)*(G4901/100)*(E4901/1000)),
IF(C4901="Wine",
SUM(LOOKUP(2,1/(SRP!$B$21:$B$25&lt;=E4901)/(SRP!$C$21:$C$25&gt;=E4901),SRP!$D$21:$D$25)*(G4901/100)*(E4901/1000)),
IF(AND(C4901="Ready to Drink",D4901="RTD-One Pour Cocktail&gt;7%&lt;=14.5"),
SUM(LOOKUP(2,1/(SRP!$B$16:$B$20&lt;=E4901)/(SRP!$C$16:$C$20&gt;=E4901),SRP!$D$16:$D$20)*(G4901/100)*(E4901/1000)),
IF(C4901="Ready to Drink",
SUM(LOOKUP(2,1/(SRP!$B$11:$B$15&lt;=E4901)/(SRP!$C$11:$C$15&gt;=E4901),SRP!$D$11:$D$15)*(G4901/100)*(E4901/1000)),
0)))))),2)</f>
        <v>8.26</v>
      </c>
      <c r="L4901" s="173" t="str">
        <f t="shared" si="76"/>
        <v>Wine750</v>
      </c>
      <c r="M4901" s="154">
        <f>VLOOKUP(L4901,'Slope %'!C:D,2,0)</f>
        <v>0.1</v>
      </c>
    </row>
    <row r="4902" spans="1:13" x14ac:dyDescent="0.25">
      <c r="A4902" s="169">
        <v>59356</v>
      </c>
      <c r="B4902" s="170" t="s">
        <v>3743</v>
      </c>
      <c r="C4902" s="170" t="s">
        <v>11</v>
      </c>
      <c r="D4902" s="170" t="s">
        <v>267</v>
      </c>
      <c r="E4902" s="170">
        <v>473</v>
      </c>
      <c r="F4902" s="170">
        <v>24</v>
      </c>
      <c r="G4902" s="171">
        <v>4.5</v>
      </c>
      <c r="H4902" s="170" t="s">
        <v>1662</v>
      </c>
      <c r="I4902" s="171">
        <v>4.49</v>
      </c>
      <c r="J4902" s="169">
        <v>1</v>
      </c>
      <c r="K4902" s="154" cm="1">
        <f t="array" ref="K4902">ROUND(
IF(C4902="Beer",
SUM(LOOKUP(2,1/(SRP!$B$8:$B$10&lt;=E4902)/(SRP!$C$8:$C$10&gt;=E4902),SRP!$D$8:$D$10)*(G4902/100)*(E4902/1000)),
IF(C4902="Spirits",
SUM(LOOKUP(2,1/(SRP!$B$2:$B$7&lt;=E4902)/(SRP!$C$2:$C$7&gt;=E4902),SRP!$D$2:$D$7)*(G4902/100)*(E4902/1000)),
IF(AND(C4902="Wine",D4902="Fortified Wines"),
SUM(LOOKUP(2,1/(SRP!$B$26:$B$29&lt;=E4902)/(SRP!$C$26:$C$29&gt;=E4902),SRP!$D$26:$D$29)*(G4902/100)*(E4902/1000)),
IF(C4902="Wine",
SUM(LOOKUP(2,1/(SRP!$B$21:$B$25&lt;=E4902)/(SRP!$C$21:$C$25&gt;=E4902),SRP!$D$21:$D$25)*(G4902/100)*(E4902/1000)),
IF(AND(C4902="Ready to Drink",D4902="RTD-One Pour Cocktail&gt;7%&lt;=14.5"),
SUM(LOOKUP(2,1/(SRP!$B$16:$B$20&lt;=E4902)/(SRP!$C$16:$C$20&gt;=E4902),SRP!$D$16:$D$20)*(G4902/100)*(E4902/1000)),
IF(C4902="Ready to Drink",
SUM(LOOKUP(2,1/(SRP!$B$11:$B$15&lt;=E4902)/(SRP!$C$11:$C$15&gt;=E4902),SRP!$D$11:$D$15)*(G4902/100)*(E4902/1000)),
0)))))),2)</f>
        <v>1.66</v>
      </c>
      <c r="L4902" s="173" t="str">
        <f t="shared" si="76"/>
        <v>Beer473</v>
      </c>
      <c r="M4902" s="154">
        <f>VLOOKUP(L4902,'Slope %'!C:D,2,0)</f>
        <v>0.12</v>
      </c>
    </row>
    <row r="4903" spans="1:13" x14ac:dyDescent="0.25">
      <c r="A4903" s="169">
        <v>59356</v>
      </c>
      <c r="B4903" s="170" t="s">
        <v>3743</v>
      </c>
      <c r="C4903" s="170" t="s">
        <v>11</v>
      </c>
      <c r="D4903" s="170" t="s">
        <v>267</v>
      </c>
      <c r="E4903" s="170">
        <v>473</v>
      </c>
      <c r="F4903" s="170">
        <v>24</v>
      </c>
      <c r="G4903" s="171">
        <v>4.5</v>
      </c>
      <c r="H4903" s="170" t="s">
        <v>1662</v>
      </c>
      <c r="I4903" s="171">
        <v>4.49</v>
      </c>
      <c r="J4903" s="169">
        <v>1</v>
      </c>
      <c r="K4903" s="154" cm="1">
        <f t="array" ref="K4903">ROUND(
IF(C4903="Beer",
SUM(LOOKUP(2,1/(SRP!$B$8:$B$10&lt;=E4903)/(SRP!$C$8:$C$10&gt;=E4903),SRP!$D$8:$D$10)*(G4903/100)*(E4903/1000)),
IF(C4903="Spirits",
SUM(LOOKUP(2,1/(SRP!$B$2:$B$7&lt;=E4903)/(SRP!$C$2:$C$7&gt;=E4903),SRP!$D$2:$D$7)*(G4903/100)*(E4903/1000)),
IF(AND(C4903="Wine",D4903="Fortified Wines"),
SUM(LOOKUP(2,1/(SRP!$B$26:$B$29&lt;=E4903)/(SRP!$C$26:$C$29&gt;=E4903),SRP!$D$26:$D$29)*(G4903/100)*(E4903/1000)),
IF(C4903="Wine",
SUM(LOOKUP(2,1/(SRP!$B$21:$B$25&lt;=E4903)/(SRP!$C$21:$C$25&gt;=E4903),SRP!$D$21:$D$25)*(G4903/100)*(E4903/1000)),
IF(AND(C4903="Ready to Drink",D4903="RTD-One Pour Cocktail&gt;7%&lt;=14.5"),
SUM(LOOKUP(2,1/(SRP!$B$16:$B$20&lt;=E4903)/(SRP!$C$16:$C$20&gt;=E4903),SRP!$D$16:$D$20)*(G4903/100)*(E4903/1000)),
IF(C4903="Ready to Drink",
SUM(LOOKUP(2,1/(SRP!$B$11:$B$15&lt;=E4903)/(SRP!$C$11:$C$15&gt;=E4903),SRP!$D$11:$D$15)*(G4903/100)*(E4903/1000)),
0)))))),2)</f>
        <v>1.66</v>
      </c>
      <c r="L4903" s="173" t="str">
        <f t="shared" si="76"/>
        <v>Beer473</v>
      </c>
      <c r="M4903" s="154">
        <f>VLOOKUP(L4903,'Slope %'!C:D,2,0)</f>
        <v>0.12</v>
      </c>
    </row>
    <row r="4904" spans="1:13" x14ac:dyDescent="0.25">
      <c r="A4904" s="169">
        <v>59357</v>
      </c>
      <c r="B4904" s="170" t="s">
        <v>3744</v>
      </c>
      <c r="C4904" s="170" t="s">
        <v>24</v>
      </c>
      <c r="D4904" s="170" t="s">
        <v>68</v>
      </c>
      <c r="E4904" s="170">
        <v>750</v>
      </c>
      <c r="F4904" s="170">
        <v>12</v>
      </c>
      <c r="G4904" s="171">
        <v>14.5</v>
      </c>
      <c r="H4904" s="170" t="s">
        <v>64</v>
      </c>
      <c r="I4904" s="171">
        <v>28.99</v>
      </c>
      <c r="J4904" s="169">
        <v>1</v>
      </c>
      <c r="K4904" s="154" cm="1">
        <f t="array" ref="K4904">ROUND(
IF(C4904="Beer",
SUM(LOOKUP(2,1/(SRP!$B$8:$B$10&lt;=E4904)/(SRP!$C$8:$C$10&gt;=E4904),SRP!$D$8:$D$10)*(G4904/100)*(E4904/1000)),
IF(C4904="Spirits",
SUM(LOOKUP(2,1/(SRP!$B$2:$B$7&lt;=E4904)/(SRP!$C$2:$C$7&gt;=E4904),SRP!$D$2:$D$7)*(G4904/100)*(E4904/1000)),
IF(AND(C4904="Wine",D4904="Fortified Wines"),
SUM(LOOKUP(2,1/(SRP!$B$26:$B$29&lt;=E4904)/(SRP!$C$26:$C$29&gt;=E4904),SRP!$D$26:$D$29)*(G4904/100)*(E4904/1000)),
IF(C4904="Wine",
SUM(LOOKUP(2,1/(SRP!$B$21:$B$25&lt;=E4904)/(SRP!$C$21:$C$25&gt;=E4904),SRP!$D$21:$D$25)*(G4904/100)*(E4904/1000)),
IF(AND(C4904="Ready to Drink",D4904="RTD-One Pour Cocktail&gt;7%&lt;=14.5"),
SUM(LOOKUP(2,1/(SRP!$B$16:$B$20&lt;=E4904)/(SRP!$C$16:$C$20&gt;=E4904),SRP!$D$16:$D$20)*(G4904/100)*(E4904/1000)),
IF(C4904="Ready to Drink",
SUM(LOOKUP(2,1/(SRP!$B$11:$B$15&lt;=E4904)/(SRP!$C$11:$C$15&gt;=E4904),SRP!$D$11:$D$15)*(G4904/100)*(E4904/1000)),
0)))))),2)</f>
        <v>8.49</v>
      </c>
      <c r="L4904" s="173" t="str">
        <f t="shared" si="76"/>
        <v>Wine750</v>
      </c>
      <c r="M4904" s="154">
        <f>VLOOKUP(L4904,'Slope %'!C:D,2,0)</f>
        <v>0.1</v>
      </c>
    </row>
    <row r="4905" spans="1:13" x14ac:dyDescent="0.25">
      <c r="A4905" s="169">
        <v>59358</v>
      </c>
      <c r="B4905" s="170" t="s">
        <v>3745</v>
      </c>
      <c r="C4905" s="170" t="s">
        <v>11</v>
      </c>
      <c r="D4905" s="170" t="s">
        <v>303</v>
      </c>
      <c r="E4905" s="170">
        <v>8520</v>
      </c>
      <c r="F4905" s="170">
        <v>1</v>
      </c>
      <c r="G4905" s="171">
        <v>6</v>
      </c>
      <c r="H4905" s="170" t="s">
        <v>2364</v>
      </c>
      <c r="I4905" s="171">
        <v>93.36</v>
      </c>
      <c r="J4905" s="169">
        <v>24</v>
      </c>
      <c r="K4905" s="154" cm="1">
        <f t="array" ref="K4905">ROUND(
IF(C4905="Beer",
SUM(LOOKUP(2,1/(SRP!$B$8:$B$10&lt;=E4905)/(SRP!$C$8:$C$10&gt;=E4905),SRP!$D$8:$D$10)*(G4905/100)*(E4905/1000)),
IF(C4905="Spirits",
SUM(LOOKUP(2,1/(SRP!$B$2:$B$7&lt;=E4905)/(SRP!$C$2:$C$7&gt;=E4905),SRP!$D$2:$D$7)*(G4905/100)*(E4905/1000)),
IF(AND(C4905="Wine",D4905="Fortified Wines"),
SUM(LOOKUP(2,1/(SRP!$B$26:$B$29&lt;=E4905)/(SRP!$C$26:$C$29&gt;=E4905),SRP!$D$26:$D$29)*(G4905/100)*(E4905/1000)),
IF(C4905="Wine",
SUM(LOOKUP(2,1/(SRP!$B$21:$B$25&lt;=E4905)/(SRP!$C$21:$C$25&gt;=E4905),SRP!$D$21:$D$25)*(G4905/100)*(E4905/1000)),
IF(AND(C4905="Ready to Drink",D4905="RTD-One Pour Cocktail&gt;7%&lt;=14.5"),
SUM(LOOKUP(2,1/(SRP!$B$16:$B$20&lt;=E4905)/(SRP!$C$16:$C$20&gt;=E4905),SRP!$D$16:$D$20)*(G4905/100)*(E4905/1000)),
IF(C4905="Ready to Drink",
SUM(LOOKUP(2,1/(SRP!$B$11:$B$15&lt;=E4905)/(SRP!$C$11:$C$15&gt;=E4905),SRP!$D$11:$D$15)*(G4905/100)*(E4905/1000)),
0)))))),2)</f>
        <v>39.909999999999997</v>
      </c>
      <c r="L4905" s="173" t="str">
        <f t="shared" si="76"/>
        <v>Beer8520</v>
      </c>
      <c r="M4905" s="154">
        <f>VLOOKUP(L4905,'Slope %'!C:D,2,0)</f>
        <v>0.05</v>
      </c>
    </row>
    <row r="4906" spans="1:13" x14ac:dyDescent="0.25">
      <c r="A4906" s="169">
        <v>59358</v>
      </c>
      <c r="B4906" s="170" t="s">
        <v>3745</v>
      </c>
      <c r="C4906" s="170" t="s">
        <v>11</v>
      </c>
      <c r="D4906" s="170" t="s">
        <v>303</v>
      </c>
      <c r="E4906" s="170">
        <v>8520</v>
      </c>
      <c r="F4906" s="170">
        <v>1</v>
      </c>
      <c r="G4906" s="171">
        <v>6</v>
      </c>
      <c r="H4906" s="170" t="s">
        <v>2364</v>
      </c>
      <c r="I4906" s="171">
        <v>93.36</v>
      </c>
      <c r="J4906" s="169">
        <v>24</v>
      </c>
      <c r="K4906" s="154" cm="1">
        <f t="array" ref="K4906">ROUND(
IF(C4906="Beer",
SUM(LOOKUP(2,1/(SRP!$B$8:$B$10&lt;=E4906)/(SRP!$C$8:$C$10&gt;=E4906),SRP!$D$8:$D$10)*(G4906/100)*(E4906/1000)),
IF(C4906="Spirits",
SUM(LOOKUP(2,1/(SRP!$B$2:$B$7&lt;=E4906)/(SRP!$C$2:$C$7&gt;=E4906),SRP!$D$2:$D$7)*(G4906/100)*(E4906/1000)),
IF(AND(C4906="Wine",D4906="Fortified Wines"),
SUM(LOOKUP(2,1/(SRP!$B$26:$B$29&lt;=E4906)/(SRP!$C$26:$C$29&gt;=E4906),SRP!$D$26:$D$29)*(G4906/100)*(E4906/1000)),
IF(C4906="Wine",
SUM(LOOKUP(2,1/(SRP!$B$21:$B$25&lt;=E4906)/(SRP!$C$21:$C$25&gt;=E4906),SRP!$D$21:$D$25)*(G4906/100)*(E4906/1000)),
IF(AND(C4906="Ready to Drink",D4906="RTD-One Pour Cocktail&gt;7%&lt;=14.5"),
SUM(LOOKUP(2,1/(SRP!$B$16:$B$20&lt;=E4906)/(SRP!$C$16:$C$20&gt;=E4906),SRP!$D$16:$D$20)*(G4906/100)*(E4906/1000)),
IF(C4906="Ready to Drink",
SUM(LOOKUP(2,1/(SRP!$B$11:$B$15&lt;=E4906)/(SRP!$C$11:$C$15&gt;=E4906),SRP!$D$11:$D$15)*(G4906/100)*(E4906/1000)),
0)))))),2)</f>
        <v>39.909999999999997</v>
      </c>
      <c r="L4906" s="173" t="str">
        <f t="shared" si="76"/>
        <v>Beer8520</v>
      </c>
      <c r="M4906" s="154">
        <f>VLOOKUP(L4906,'Slope %'!C:D,2,0)</f>
        <v>0.05</v>
      </c>
    </row>
    <row r="4907" spans="1:13" x14ac:dyDescent="0.25">
      <c r="A4907" s="169">
        <v>59360</v>
      </c>
      <c r="B4907" s="170" t="s">
        <v>3746</v>
      </c>
      <c r="C4907" s="170" t="s">
        <v>11</v>
      </c>
      <c r="D4907" s="170" t="s">
        <v>267</v>
      </c>
      <c r="E4907" s="170">
        <v>473</v>
      </c>
      <c r="F4907" s="170">
        <v>24</v>
      </c>
      <c r="G4907" s="171">
        <v>4.9000000000000004</v>
      </c>
      <c r="H4907" s="170" t="s">
        <v>1053</v>
      </c>
      <c r="I4907" s="171">
        <v>4.25</v>
      </c>
      <c r="J4907" s="169">
        <v>1</v>
      </c>
      <c r="K4907" s="154" cm="1">
        <f t="array" ref="K4907">ROUND(
IF(C4907="Beer",
SUM(LOOKUP(2,1/(SRP!$B$8:$B$10&lt;=E4907)/(SRP!$C$8:$C$10&gt;=E4907),SRP!$D$8:$D$10)*(G4907/100)*(E4907/1000)),
IF(C4907="Spirits",
SUM(LOOKUP(2,1/(SRP!$B$2:$B$7&lt;=E4907)/(SRP!$C$2:$C$7&gt;=E4907),SRP!$D$2:$D$7)*(G4907/100)*(E4907/1000)),
IF(AND(C4907="Wine",D4907="Fortified Wines"),
SUM(LOOKUP(2,1/(SRP!$B$26:$B$29&lt;=E4907)/(SRP!$C$26:$C$29&gt;=E4907),SRP!$D$26:$D$29)*(G4907/100)*(E4907/1000)),
IF(C4907="Wine",
SUM(LOOKUP(2,1/(SRP!$B$21:$B$25&lt;=E4907)/(SRP!$C$21:$C$25&gt;=E4907),SRP!$D$21:$D$25)*(G4907/100)*(E4907/1000)),
IF(AND(C4907="Ready to Drink",D4907="RTD-One Pour Cocktail&gt;7%&lt;=14.5"),
SUM(LOOKUP(2,1/(SRP!$B$16:$B$20&lt;=E4907)/(SRP!$C$16:$C$20&gt;=E4907),SRP!$D$16:$D$20)*(G4907/100)*(E4907/1000)),
IF(C4907="Ready to Drink",
SUM(LOOKUP(2,1/(SRP!$B$11:$B$15&lt;=E4907)/(SRP!$C$11:$C$15&gt;=E4907),SRP!$D$11:$D$15)*(G4907/100)*(E4907/1000)),
0)))))),2)</f>
        <v>1.81</v>
      </c>
      <c r="L4907" s="173" t="str">
        <f t="shared" si="76"/>
        <v>Beer473</v>
      </c>
      <c r="M4907" s="154">
        <f>VLOOKUP(L4907,'Slope %'!C:D,2,0)</f>
        <v>0.12</v>
      </c>
    </row>
    <row r="4908" spans="1:13" x14ac:dyDescent="0.25">
      <c r="A4908" s="169">
        <v>59360</v>
      </c>
      <c r="B4908" s="170" t="s">
        <v>3746</v>
      </c>
      <c r="C4908" s="170" t="s">
        <v>11</v>
      </c>
      <c r="D4908" s="170" t="s">
        <v>267</v>
      </c>
      <c r="E4908" s="170">
        <v>473</v>
      </c>
      <c r="F4908" s="170">
        <v>24</v>
      </c>
      <c r="G4908" s="171">
        <v>4.9000000000000004</v>
      </c>
      <c r="H4908" s="170" t="s">
        <v>1053</v>
      </c>
      <c r="I4908" s="171">
        <v>4.25</v>
      </c>
      <c r="J4908" s="169">
        <v>1</v>
      </c>
      <c r="K4908" s="154" cm="1">
        <f t="array" ref="K4908">ROUND(
IF(C4908="Beer",
SUM(LOOKUP(2,1/(SRP!$B$8:$B$10&lt;=E4908)/(SRP!$C$8:$C$10&gt;=E4908),SRP!$D$8:$D$10)*(G4908/100)*(E4908/1000)),
IF(C4908="Spirits",
SUM(LOOKUP(2,1/(SRP!$B$2:$B$7&lt;=E4908)/(SRP!$C$2:$C$7&gt;=E4908),SRP!$D$2:$D$7)*(G4908/100)*(E4908/1000)),
IF(AND(C4908="Wine",D4908="Fortified Wines"),
SUM(LOOKUP(2,1/(SRP!$B$26:$B$29&lt;=E4908)/(SRP!$C$26:$C$29&gt;=E4908),SRP!$D$26:$D$29)*(G4908/100)*(E4908/1000)),
IF(C4908="Wine",
SUM(LOOKUP(2,1/(SRP!$B$21:$B$25&lt;=E4908)/(SRP!$C$21:$C$25&gt;=E4908),SRP!$D$21:$D$25)*(G4908/100)*(E4908/1000)),
IF(AND(C4908="Ready to Drink",D4908="RTD-One Pour Cocktail&gt;7%&lt;=14.5"),
SUM(LOOKUP(2,1/(SRP!$B$16:$B$20&lt;=E4908)/(SRP!$C$16:$C$20&gt;=E4908),SRP!$D$16:$D$20)*(G4908/100)*(E4908/1000)),
IF(C4908="Ready to Drink",
SUM(LOOKUP(2,1/(SRP!$B$11:$B$15&lt;=E4908)/(SRP!$C$11:$C$15&gt;=E4908),SRP!$D$11:$D$15)*(G4908/100)*(E4908/1000)),
0)))))),2)</f>
        <v>1.81</v>
      </c>
      <c r="L4908" s="173" t="str">
        <f t="shared" si="76"/>
        <v>Beer473</v>
      </c>
      <c r="M4908" s="154">
        <f>VLOOKUP(L4908,'Slope %'!C:D,2,0)</f>
        <v>0.12</v>
      </c>
    </row>
    <row r="4909" spans="1:13" x14ac:dyDescent="0.25">
      <c r="A4909" s="169">
        <v>59365</v>
      </c>
      <c r="B4909" s="170" t="s">
        <v>3747</v>
      </c>
      <c r="C4909" s="170" t="s">
        <v>24</v>
      </c>
      <c r="D4909" s="170" t="s">
        <v>194</v>
      </c>
      <c r="E4909" s="170">
        <v>750</v>
      </c>
      <c r="F4909" s="170">
        <v>12</v>
      </c>
      <c r="G4909" s="171">
        <v>14.5</v>
      </c>
      <c r="H4909" s="170" t="s">
        <v>64</v>
      </c>
      <c r="I4909" s="171">
        <v>20.09</v>
      </c>
      <c r="J4909" s="169">
        <v>1</v>
      </c>
      <c r="K4909" s="154" cm="1">
        <f t="array" ref="K4909">ROUND(
IF(C4909="Beer",
SUM(LOOKUP(2,1/(SRP!$B$8:$B$10&lt;=E4909)/(SRP!$C$8:$C$10&gt;=E4909),SRP!$D$8:$D$10)*(G4909/100)*(E4909/1000)),
IF(C4909="Spirits",
SUM(LOOKUP(2,1/(SRP!$B$2:$B$7&lt;=E4909)/(SRP!$C$2:$C$7&gt;=E4909),SRP!$D$2:$D$7)*(G4909/100)*(E4909/1000)),
IF(AND(C4909="Wine",D4909="Fortified Wines"),
SUM(LOOKUP(2,1/(SRP!$B$26:$B$29&lt;=E4909)/(SRP!$C$26:$C$29&gt;=E4909),SRP!$D$26:$D$29)*(G4909/100)*(E4909/1000)),
IF(C4909="Wine",
SUM(LOOKUP(2,1/(SRP!$B$21:$B$25&lt;=E4909)/(SRP!$C$21:$C$25&gt;=E4909),SRP!$D$21:$D$25)*(G4909/100)*(E4909/1000)),
IF(AND(C4909="Ready to Drink",D4909="RTD-One Pour Cocktail&gt;7%&lt;=14.5"),
SUM(LOOKUP(2,1/(SRP!$B$16:$B$20&lt;=E4909)/(SRP!$C$16:$C$20&gt;=E4909),SRP!$D$16:$D$20)*(G4909/100)*(E4909/1000)),
IF(C4909="Ready to Drink",
SUM(LOOKUP(2,1/(SRP!$B$11:$B$15&lt;=E4909)/(SRP!$C$11:$C$15&gt;=E4909),SRP!$D$11:$D$15)*(G4909/100)*(E4909/1000)),
0)))))),2)</f>
        <v>8.49</v>
      </c>
      <c r="L4909" s="173" t="str">
        <f t="shared" si="76"/>
        <v>Wine750</v>
      </c>
      <c r="M4909" s="154">
        <f>VLOOKUP(L4909,'Slope %'!C:D,2,0)</f>
        <v>0.1</v>
      </c>
    </row>
    <row r="4910" spans="1:13" x14ac:dyDescent="0.25">
      <c r="A4910" s="169">
        <v>59371</v>
      </c>
      <c r="B4910" s="170" t="s">
        <v>3748</v>
      </c>
      <c r="C4910" s="170" t="s">
        <v>24</v>
      </c>
      <c r="D4910" s="170" t="s">
        <v>68</v>
      </c>
      <c r="E4910" s="170">
        <v>750</v>
      </c>
      <c r="F4910" s="170">
        <v>12</v>
      </c>
      <c r="G4910" s="171">
        <v>13.5</v>
      </c>
      <c r="H4910" s="170" t="s">
        <v>22</v>
      </c>
      <c r="I4910" s="171">
        <v>19.989999999999998</v>
      </c>
      <c r="J4910" s="169">
        <v>1</v>
      </c>
      <c r="K4910" s="154" cm="1">
        <f t="array" ref="K4910">ROUND(
IF(C4910="Beer",
SUM(LOOKUP(2,1/(SRP!$B$8:$B$10&lt;=E4910)/(SRP!$C$8:$C$10&gt;=E4910),SRP!$D$8:$D$10)*(G4910/100)*(E4910/1000)),
IF(C4910="Spirits",
SUM(LOOKUP(2,1/(SRP!$B$2:$B$7&lt;=E4910)/(SRP!$C$2:$C$7&gt;=E4910),SRP!$D$2:$D$7)*(G4910/100)*(E4910/1000)),
IF(AND(C4910="Wine",D4910="Fortified Wines"),
SUM(LOOKUP(2,1/(SRP!$B$26:$B$29&lt;=E4910)/(SRP!$C$26:$C$29&gt;=E4910),SRP!$D$26:$D$29)*(G4910/100)*(E4910/1000)),
IF(C4910="Wine",
SUM(LOOKUP(2,1/(SRP!$B$21:$B$25&lt;=E4910)/(SRP!$C$21:$C$25&gt;=E4910),SRP!$D$21:$D$25)*(G4910/100)*(E4910/1000)),
IF(AND(C4910="Ready to Drink",D4910="RTD-One Pour Cocktail&gt;7%&lt;=14.5"),
SUM(LOOKUP(2,1/(SRP!$B$16:$B$20&lt;=E4910)/(SRP!$C$16:$C$20&gt;=E4910),SRP!$D$16:$D$20)*(G4910/100)*(E4910/1000)),
IF(C4910="Ready to Drink",
SUM(LOOKUP(2,1/(SRP!$B$11:$B$15&lt;=E4910)/(SRP!$C$11:$C$15&gt;=E4910),SRP!$D$11:$D$15)*(G4910/100)*(E4910/1000)),
0)))))),2)</f>
        <v>7.9</v>
      </c>
      <c r="L4910" s="173" t="str">
        <f t="shared" si="76"/>
        <v>Wine750</v>
      </c>
      <c r="M4910" s="154">
        <f>VLOOKUP(L4910,'Slope %'!C:D,2,0)</f>
        <v>0.1</v>
      </c>
    </row>
    <row r="4911" spans="1:13" x14ac:dyDescent="0.25">
      <c r="A4911" s="169">
        <v>59372</v>
      </c>
      <c r="B4911" s="170" t="s">
        <v>3749</v>
      </c>
      <c r="C4911" s="170" t="s">
        <v>11</v>
      </c>
      <c r="D4911" s="170" t="s">
        <v>12</v>
      </c>
      <c r="E4911" s="170">
        <v>473</v>
      </c>
      <c r="F4911" s="170">
        <v>24</v>
      </c>
      <c r="G4911" s="171">
        <v>5.2</v>
      </c>
      <c r="H4911" s="170" t="s">
        <v>1407</v>
      </c>
      <c r="I4911" s="171">
        <v>4.1500000000000004</v>
      </c>
      <c r="J4911" s="169">
        <v>1</v>
      </c>
      <c r="K4911" s="154" cm="1">
        <f t="array" ref="K4911">ROUND(
IF(C4911="Beer",
SUM(LOOKUP(2,1/(SRP!$B$8:$B$10&lt;=E4911)/(SRP!$C$8:$C$10&gt;=E4911),SRP!$D$8:$D$10)*(G4911/100)*(E4911/1000)),
IF(C4911="Spirits",
SUM(LOOKUP(2,1/(SRP!$B$2:$B$7&lt;=E4911)/(SRP!$C$2:$C$7&gt;=E4911),SRP!$D$2:$D$7)*(G4911/100)*(E4911/1000)),
IF(AND(C4911="Wine",D4911="Fortified Wines"),
SUM(LOOKUP(2,1/(SRP!$B$26:$B$29&lt;=E4911)/(SRP!$C$26:$C$29&gt;=E4911),SRP!$D$26:$D$29)*(G4911/100)*(E4911/1000)),
IF(C4911="Wine",
SUM(LOOKUP(2,1/(SRP!$B$21:$B$25&lt;=E4911)/(SRP!$C$21:$C$25&gt;=E4911),SRP!$D$21:$D$25)*(G4911/100)*(E4911/1000)),
IF(AND(C4911="Ready to Drink",D4911="RTD-One Pour Cocktail&gt;7%&lt;=14.5"),
SUM(LOOKUP(2,1/(SRP!$B$16:$B$20&lt;=E4911)/(SRP!$C$16:$C$20&gt;=E4911),SRP!$D$16:$D$20)*(G4911/100)*(E4911/1000)),
IF(C4911="Ready to Drink",
SUM(LOOKUP(2,1/(SRP!$B$11:$B$15&lt;=E4911)/(SRP!$C$11:$C$15&gt;=E4911),SRP!$D$11:$D$15)*(G4911/100)*(E4911/1000)),
0)))))),2)</f>
        <v>1.92</v>
      </c>
      <c r="L4911" s="173" t="str">
        <f t="shared" si="76"/>
        <v>Beer473</v>
      </c>
      <c r="M4911" s="154">
        <f>VLOOKUP(L4911,'Slope %'!C:D,2,0)</f>
        <v>0.12</v>
      </c>
    </row>
    <row r="4912" spans="1:13" x14ac:dyDescent="0.25">
      <c r="A4912" s="169">
        <v>59372</v>
      </c>
      <c r="B4912" s="170" t="s">
        <v>3749</v>
      </c>
      <c r="C4912" s="170" t="s">
        <v>11</v>
      </c>
      <c r="D4912" s="170" t="s">
        <v>12</v>
      </c>
      <c r="E4912" s="170">
        <v>473</v>
      </c>
      <c r="F4912" s="170">
        <v>24</v>
      </c>
      <c r="G4912" s="171">
        <v>5.2</v>
      </c>
      <c r="H4912" s="170" t="s">
        <v>1407</v>
      </c>
      <c r="I4912" s="171">
        <v>4.1500000000000004</v>
      </c>
      <c r="J4912" s="169">
        <v>1</v>
      </c>
      <c r="K4912" s="154" cm="1">
        <f t="array" ref="K4912">ROUND(
IF(C4912="Beer",
SUM(LOOKUP(2,1/(SRP!$B$8:$B$10&lt;=E4912)/(SRP!$C$8:$C$10&gt;=E4912),SRP!$D$8:$D$10)*(G4912/100)*(E4912/1000)),
IF(C4912="Spirits",
SUM(LOOKUP(2,1/(SRP!$B$2:$B$7&lt;=E4912)/(SRP!$C$2:$C$7&gt;=E4912),SRP!$D$2:$D$7)*(G4912/100)*(E4912/1000)),
IF(AND(C4912="Wine",D4912="Fortified Wines"),
SUM(LOOKUP(2,1/(SRP!$B$26:$B$29&lt;=E4912)/(SRP!$C$26:$C$29&gt;=E4912),SRP!$D$26:$D$29)*(G4912/100)*(E4912/1000)),
IF(C4912="Wine",
SUM(LOOKUP(2,1/(SRP!$B$21:$B$25&lt;=E4912)/(SRP!$C$21:$C$25&gt;=E4912),SRP!$D$21:$D$25)*(G4912/100)*(E4912/1000)),
IF(AND(C4912="Ready to Drink",D4912="RTD-One Pour Cocktail&gt;7%&lt;=14.5"),
SUM(LOOKUP(2,1/(SRP!$B$16:$B$20&lt;=E4912)/(SRP!$C$16:$C$20&gt;=E4912),SRP!$D$16:$D$20)*(G4912/100)*(E4912/1000)),
IF(C4912="Ready to Drink",
SUM(LOOKUP(2,1/(SRP!$B$11:$B$15&lt;=E4912)/(SRP!$C$11:$C$15&gt;=E4912),SRP!$D$11:$D$15)*(G4912/100)*(E4912/1000)),
0)))))),2)</f>
        <v>1.92</v>
      </c>
      <c r="L4912" s="173" t="str">
        <f t="shared" si="76"/>
        <v>Beer473</v>
      </c>
      <c r="M4912" s="154">
        <f>VLOOKUP(L4912,'Slope %'!C:D,2,0)</f>
        <v>0.12</v>
      </c>
    </row>
    <row r="4913" spans="1:13" x14ac:dyDescent="0.25">
      <c r="A4913" s="169">
        <v>59375</v>
      </c>
      <c r="B4913" s="170" t="s">
        <v>3750</v>
      </c>
      <c r="C4913" s="170" t="s">
        <v>24</v>
      </c>
      <c r="D4913" s="170" t="s">
        <v>166</v>
      </c>
      <c r="E4913" s="170">
        <v>750</v>
      </c>
      <c r="F4913" s="170">
        <v>12</v>
      </c>
      <c r="G4913" s="171">
        <v>13.5</v>
      </c>
      <c r="H4913" s="170" t="s">
        <v>22</v>
      </c>
      <c r="I4913" s="171">
        <v>23.99</v>
      </c>
      <c r="J4913" s="169">
        <v>1</v>
      </c>
      <c r="K4913" s="154" cm="1">
        <f t="array" ref="K4913">ROUND(
IF(C4913="Beer",
SUM(LOOKUP(2,1/(SRP!$B$8:$B$10&lt;=E4913)/(SRP!$C$8:$C$10&gt;=E4913),SRP!$D$8:$D$10)*(G4913/100)*(E4913/1000)),
IF(C4913="Spirits",
SUM(LOOKUP(2,1/(SRP!$B$2:$B$7&lt;=E4913)/(SRP!$C$2:$C$7&gt;=E4913),SRP!$D$2:$D$7)*(G4913/100)*(E4913/1000)),
IF(AND(C4913="Wine",D4913="Fortified Wines"),
SUM(LOOKUP(2,1/(SRP!$B$26:$B$29&lt;=E4913)/(SRP!$C$26:$C$29&gt;=E4913),SRP!$D$26:$D$29)*(G4913/100)*(E4913/1000)),
IF(C4913="Wine",
SUM(LOOKUP(2,1/(SRP!$B$21:$B$25&lt;=E4913)/(SRP!$C$21:$C$25&gt;=E4913),SRP!$D$21:$D$25)*(G4913/100)*(E4913/1000)),
IF(AND(C4913="Ready to Drink",D4913="RTD-One Pour Cocktail&gt;7%&lt;=14.5"),
SUM(LOOKUP(2,1/(SRP!$B$16:$B$20&lt;=E4913)/(SRP!$C$16:$C$20&gt;=E4913),SRP!$D$16:$D$20)*(G4913/100)*(E4913/1000)),
IF(C4913="Ready to Drink",
SUM(LOOKUP(2,1/(SRP!$B$11:$B$15&lt;=E4913)/(SRP!$C$11:$C$15&gt;=E4913),SRP!$D$11:$D$15)*(G4913/100)*(E4913/1000)),
0)))))),2)</f>
        <v>7.9</v>
      </c>
      <c r="L4913" s="173" t="str">
        <f t="shared" si="76"/>
        <v>Wine750</v>
      </c>
      <c r="M4913" s="154">
        <f>VLOOKUP(L4913,'Slope %'!C:D,2,0)</f>
        <v>0.1</v>
      </c>
    </row>
    <row r="4914" spans="1:13" x14ac:dyDescent="0.25">
      <c r="A4914" s="169">
        <v>59377</v>
      </c>
      <c r="B4914" s="170" t="s">
        <v>3751</v>
      </c>
      <c r="C4914" s="170" t="s">
        <v>11</v>
      </c>
      <c r="D4914" s="170" t="s">
        <v>267</v>
      </c>
      <c r="E4914" s="170">
        <v>4260</v>
      </c>
      <c r="F4914" s="170">
        <v>2</v>
      </c>
      <c r="G4914" s="171">
        <v>5</v>
      </c>
      <c r="H4914" s="170" t="s">
        <v>415</v>
      </c>
      <c r="I4914" s="171">
        <v>34.99</v>
      </c>
      <c r="J4914" s="169">
        <v>12</v>
      </c>
      <c r="K4914" s="154" cm="1">
        <f t="array" ref="K4914">ROUND(
IF(C4914="Beer",
SUM(LOOKUP(2,1/(SRP!$B$8:$B$10&lt;=E4914)/(SRP!$C$8:$C$10&gt;=E4914),SRP!$D$8:$D$10)*(G4914/100)*(E4914/1000)),
IF(C4914="Spirits",
SUM(LOOKUP(2,1/(SRP!$B$2:$B$7&lt;=E4914)/(SRP!$C$2:$C$7&gt;=E4914),SRP!$D$2:$D$7)*(G4914/100)*(E4914/1000)),
IF(AND(C4914="Wine",D4914="Fortified Wines"),
SUM(LOOKUP(2,1/(SRP!$B$26:$B$29&lt;=E4914)/(SRP!$C$26:$C$29&gt;=E4914),SRP!$D$26:$D$29)*(G4914/100)*(E4914/1000)),
IF(C4914="Wine",
SUM(LOOKUP(2,1/(SRP!$B$21:$B$25&lt;=E4914)/(SRP!$C$21:$C$25&gt;=E4914),SRP!$D$21:$D$25)*(G4914/100)*(E4914/1000)),
IF(AND(C4914="Ready to Drink",D4914="RTD-One Pour Cocktail&gt;7%&lt;=14.5"),
SUM(LOOKUP(2,1/(SRP!$B$16:$B$20&lt;=E4914)/(SRP!$C$16:$C$20&gt;=E4914),SRP!$D$16:$D$20)*(G4914/100)*(E4914/1000)),
IF(C4914="Ready to Drink",
SUM(LOOKUP(2,1/(SRP!$B$11:$B$15&lt;=E4914)/(SRP!$C$11:$C$15&gt;=E4914),SRP!$D$11:$D$15)*(G4914/100)*(E4914/1000)),
0)))))),2)</f>
        <v>16.63</v>
      </c>
      <c r="L4914" s="173" t="str">
        <f t="shared" si="76"/>
        <v>Beer4260</v>
      </c>
      <c r="M4914" s="154">
        <f>VLOOKUP(L4914,'Slope %'!C:D,2,0)</f>
        <v>7.0000000000000007E-2</v>
      </c>
    </row>
    <row r="4915" spans="1:13" x14ac:dyDescent="0.25">
      <c r="A4915" s="169">
        <v>59377</v>
      </c>
      <c r="B4915" s="170" t="s">
        <v>3751</v>
      </c>
      <c r="C4915" s="170" t="s">
        <v>11</v>
      </c>
      <c r="D4915" s="170" t="s">
        <v>267</v>
      </c>
      <c r="E4915" s="170">
        <v>4260</v>
      </c>
      <c r="F4915" s="170">
        <v>2</v>
      </c>
      <c r="G4915" s="171">
        <v>5</v>
      </c>
      <c r="H4915" s="170" t="s">
        <v>415</v>
      </c>
      <c r="I4915" s="171">
        <v>34.99</v>
      </c>
      <c r="J4915" s="169">
        <v>12</v>
      </c>
      <c r="K4915" s="154" cm="1">
        <f t="array" ref="K4915">ROUND(
IF(C4915="Beer",
SUM(LOOKUP(2,1/(SRP!$B$8:$B$10&lt;=E4915)/(SRP!$C$8:$C$10&gt;=E4915),SRP!$D$8:$D$10)*(G4915/100)*(E4915/1000)),
IF(C4915="Spirits",
SUM(LOOKUP(2,1/(SRP!$B$2:$B$7&lt;=E4915)/(SRP!$C$2:$C$7&gt;=E4915),SRP!$D$2:$D$7)*(G4915/100)*(E4915/1000)),
IF(AND(C4915="Wine",D4915="Fortified Wines"),
SUM(LOOKUP(2,1/(SRP!$B$26:$B$29&lt;=E4915)/(SRP!$C$26:$C$29&gt;=E4915),SRP!$D$26:$D$29)*(G4915/100)*(E4915/1000)),
IF(C4915="Wine",
SUM(LOOKUP(2,1/(SRP!$B$21:$B$25&lt;=E4915)/(SRP!$C$21:$C$25&gt;=E4915),SRP!$D$21:$D$25)*(G4915/100)*(E4915/1000)),
IF(AND(C4915="Ready to Drink",D4915="RTD-One Pour Cocktail&gt;7%&lt;=14.5"),
SUM(LOOKUP(2,1/(SRP!$B$16:$B$20&lt;=E4915)/(SRP!$C$16:$C$20&gt;=E4915),SRP!$D$16:$D$20)*(G4915/100)*(E4915/1000)),
IF(C4915="Ready to Drink",
SUM(LOOKUP(2,1/(SRP!$B$11:$B$15&lt;=E4915)/(SRP!$C$11:$C$15&gt;=E4915),SRP!$D$11:$D$15)*(G4915/100)*(E4915/1000)),
0)))))),2)</f>
        <v>16.63</v>
      </c>
      <c r="L4915" s="173" t="str">
        <f t="shared" si="76"/>
        <v>Beer4260</v>
      </c>
      <c r="M4915" s="154">
        <f>VLOOKUP(L4915,'Slope %'!C:D,2,0)</f>
        <v>7.0000000000000007E-2</v>
      </c>
    </row>
    <row r="4916" spans="1:13" x14ac:dyDescent="0.25">
      <c r="A4916" s="169">
        <v>59404</v>
      </c>
      <c r="B4916" s="170" t="s">
        <v>3752</v>
      </c>
      <c r="C4916" s="170" t="s">
        <v>24</v>
      </c>
      <c r="D4916" s="170" t="s">
        <v>194</v>
      </c>
      <c r="E4916" s="170">
        <v>750</v>
      </c>
      <c r="F4916" s="170">
        <v>12</v>
      </c>
      <c r="G4916" s="171">
        <v>8</v>
      </c>
      <c r="H4916" s="170" t="s">
        <v>177</v>
      </c>
      <c r="I4916" s="171">
        <v>18.75</v>
      </c>
      <c r="J4916" s="169">
        <v>1</v>
      </c>
      <c r="K4916" s="154" cm="1">
        <f t="array" ref="K4916">ROUND(
IF(C4916="Beer",
SUM(LOOKUP(2,1/(SRP!$B$8:$B$10&lt;=E4916)/(SRP!$C$8:$C$10&gt;=E4916),SRP!$D$8:$D$10)*(G4916/100)*(E4916/1000)),
IF(C4916="Spirits",
SUM(LOOKUP(2,1/(SRP!$B$2:$B$7&lt;=E4916)/(SRP!$C$2:$C$7&gt;=E4916),SRP!$D$2:$D$7)*(G4916/100)*(E4916/1000)),
IF(AND(C4916="Wine",D4916="Fortified Wines"),
SUM(LOOKUP(2,1/(SRP!$B$26:$B$29&lt;=E4916)/(SRP!$C$26:$C$29&gt;=E4916),SRP!$D$26:$D$29)*(G4916/100)*(E4916/1000)),
IF(C4916="Wine",
SUM(LOOKUP(2,1/(SRP!$B$21:$B$25&lt;=E4916)/(SRP!$C$21:$C$25&gt;=E4916),SRP!$D$21:$D$25)*(G4916/100)*(E4916/1000)),
IF(AND(C4916="Ready to Drink",D4916="RTD-One Pour Cocktail&gt;7%&lt;=14.5"),
SUM(LOOKUP(2,1/(SRP!$B$16:$B$20&lt;=E4916)/(SRP!$C$16:$C$20&gt;=E4916),SRP!$D$16:$D$20)*(G4916/100)*(E4916/1000)),
IF(C4916="Ready to Drink",
SUM(LOOKUP(2,1/(SRP!$B$11:$B$15&lt;=E4916)/(SRP!$C$11:$C$15&gt;=E4916),SRP!$D$11:$D$15)*(G4916/100)*(E4916/1000)),
0)))))),2)</f>
        <v>4.68</v>
      </c>
      <c r="L4916" s="173" t="str">
        <f t="shared" si="76"/>
        <v>Wine750</v>
      </c>
      <c r="M4916" s="154">
        <f>VLOOKUP(L4916,'Slope %'!C:D,2,0)</f>
        <v>0.1</v>
      </c>
    </row>
    <row r="4917" spans="1:13" x14ac:dyDescent="0.25">
      <c r="A4917" s="169">
        <v>59417</v>
      </c>
      <c r="B4917" s="170" t="s">
        <v>3753</v>
      </c>
      <c r="C4917" s="170" t="s">
        <v>11</v>
      </c>
      <c r="D4917" s="170" t="s">
        <v>267</v>
      </c>
      <c r="E4917" s="170">
        <v>473</v>
      </c>
      <c r="F4917" s="170">
        <v>24</v>
      </c>
      <c r="G4917" s="171">
        <v>5.3</v>
      </c>
      <c r="H4917" s="170" t="s">
        <v>1362</v>
      </c>
      <c r="I4917" s="171">
        <v>4.75</v>
      </c>
      <c r="J4917" s="169">
        <v>1</v>
      </c>
      <c r="K4917" s="154" cm="1">
        <f t="array" ref="K4917">ROUND(
IF(C4917="Beer",
SUM(LOOKUP(2,1/(SRP!$B$8:$B$10&lt;=E4917)/(SRP!$C$8:$C$10&gt;=E4917),SRP!$D$8:$D$10)*(G4917/100)*(E4917/1000)),
IF(C4917="Spirits",
SUM(LOOKUP(2,1/(SRP!$B$2:$B$7&lt;=E4917)/(SRP!$C$2:$C$7&gt;=E4917),SRP!$D$2:$D$7)*(G4917/100)*(E4917/1000)),
IF(AND(C4917="Wine",D4917="Fortified Wines"),
SUM(LOOKUP(2,1/(SRP!$B$26:$B$29&lt;=E4917)/(SRP!$C$26:$C$29&gt;=E4917),SRP!$D$26:$D$29)*(G4917/100)*(E4917/1000)),
IF(C4917="Wine",
SUM(LOOKUP(2,1/(SRP!$B$21:$B$25&lt;=E4917)/(SRP!$C$21:$C$25&gt;=E4917),SRP!$D$21:$D$25)*(G4917/100)*(E4917/1000)),
IF(AND(C4917="Ready to Drink",D4917="RTD-One Pour Cocktail&gt;7%&lt;=14.5"),
SUM(LOOKUP(2,1/(SRP!$B$16:$B$20&lt;=E4917)/(SRP!$C$16:$C$20&gt;=E4917),SRP!$D$16:$D$20)*(G4917/100)*(E4917/1000)),
IF(C4917="Ready to Drink",
SUM(LOOKUP(2,1/(SRP!$B$11:$B$15&lt;=E4917)/(SRP!$C$11:$C$15&gt;=E4917),SRP!$D$11:$D$15)*(G4917/100)*(E4917/1000)),
0)))))),2)</f>
        <v>1.96</v>
      </c>
      <c r="L4917" s="173" t="str">
        <f t="shared" si="76"/>
        <v>Beer473</v>
      </c>
      <c r="M4917" s="154">
        <f>VLOOKUP(L4917,'Slope %'!C:D,2,0)</f>
        <v>0.12</v>
      </c>
    </row>
    <row r="4918" spans="1:13" x14ac:dyDescent="0.25">
      <c r="A4918" s="169">
        <v>59417</v>
      </c>
      <c r="B4918" s="170" t="s">
        <v>3753</v>
      </c>
      <c r="C4918" s="170" t="s">
        <v>11</v>
      </c>
      <c r="D4918" s="170" t="s">
        <v>267</v>
      </c>
      <c r="E4918" s="170">
        <v>473</v>
      </c>
      <c r="F4918" s="170">
        <v>24</v>
      </c>
      <c r="G4918" s="171">
        <v>5.3</v>
      </c>
      <c r="H4918" s="170" t="s">
        <v>1362</v>
      </c>
      <c r="I4918" s="171">
        <v>4.75</v>
      </c>
      <c r="J4918" s="169">
        <v>1</v>
      </c>
      <c r="K4918" s="154" cm="1">
        <f t="array" ref="K4918">ROUND(
IF(C4918="Beer",
SUM(LOOKUP(2,1/(SRP!$B$8:$B$10&lt;=E4918)/(SRP!$C$8:$C$10&gt;=E4918),SRP!$D$8:$D$10)*(G4918/100)*(E4918/1000)),
IF(C4918="Spirits",
SUM(LOOKUP(2,1/(SRP!$B$2:$B$7&lt;=E4918)/(SRP!$C$2:$C$7&gt;=E4918),SRP!$D$2:$D$7)*(G4918/100)*(E4918/1000)),
IF(AND(C4918="Wine",D4918="Fortified Wines"),
SUM(LOOKUP(2,1/(SRP!$B$26:$B$29&lt;=E4918)/(SRP!$C$26:$C$29&gt;=E4918),SRP!$D$26:$D$29)*(G4918/100)*(E4918/1000)),
IF(C4918="Wine",
SUM(LOOKUP(2,1/(SRP!$B$21:$B$25&lt;=E4918)/(SRP!$C$21:$C$25&gt;=E4918),SRP!$D$21:$D$25)*(G4918/100)*(E4918/1000)),
IF(AND(C4918="Ready to Drink",D4918="RTD-One Pour Cocktail&gt;7%&lt;=14.5"),
SUM(LOOKUP(2,1/(SRP!$B$16:$B$20&lt;=E4918)/(SRP!$C$16:$C$20&gt;=E4918),SRP!$D$16:$D$20)*(G4918/100)*(E4918/1000)),
IF(C4918="Ready to Drink",
SUM(LOOKUP(2,1/(SRP!$B$11:$B$15&lt;=E4918)/(SRP!$C$11:$C$15&gt;=E4918),SRP!$D$11:$D$15)*(G4918/100)*(E4918/1000)),
0)))))),2)</f>
        <v>1.96</v>
      </c>
      <c r="L4918" s="173" t="str">
        <f t="shared" si="76"/>
        <v>Beer473</v>
      </c>
      <c r="M4918" s="154">
        <f>VLOOKUP(L4918,'Slope %'!C:D,2,0)</f>
        <v>0.12</v>
      </c>
    </row>
    <row r="4919" spans="1:13" x14ac:dyDescent="0.25">
      <c r="A4919" s="169">
        <v>59421</v>
      </c>
      <c r="B4919" s="170" t="s">
        <v>3754</v>
      </c>
      <c r="C4919" s="170" t="s">
        <v>11</v>
      </c>
      <c r="D4919" s="170" t="s">
        <v>267</v>
      </c>
      <c r="E4919" s="170">
        <v>355</v>
      </c>
      <c r="F4919" s="170">
        <v>24</v>
      </c>
      <c r="G4919" s="171">
        <v>4.8</v>
      </c>
      <c r="H4919" s="170" t="s">
        <v>2364</v>
      </c>
      <c r="I4919" s="171">
        <v>3.29</v>
      </c>
      <c r="J4919" s="169">
        <v>1</v>
      </c>
      <c r="K4919" s="154" cm="1">
        <f t="array" ref="K4919">ROUND(
IF(C4919="Beer",
SUM(LOOKUP(2,1/(SRP!$B$8:$B$10&lt;=E4919)/(SRP!$C$8:$C$10&gt;=E4919),SRP!$D$8:$D$10)*(G4919/100)*(E4919/1000)),
IF(C4919="Spirits",
SUM(LOOKUP(2,1/(SRP!$B$2:$B$7&lt;=E4919)/(SRP!$C$2:$C$7&gt;=E4919),SRP!$D$2:$D$7)*(G4919/100)*(E4919/1000)),
IF(AND(C4919="Wine",D4919="Fortified Wines"),
SUM(LOOKUP(2,1/(SRP!$B$26:$B$29&lt;=E4919)/(SRP!$C$26:$C$29&gt;=E4919),SRP!$D$26:$D$29)*(G4919/100)*(E4919/1000)),
IF(C4919="Wine",
SUM(LOOKUP(2,1/(SRP!$B$21:$B$25&lt;=E4919)/(SRP!$C$21:$C$25&gt;=E4919),SRP!$D$21:$D$25)*(G4919/100)*(E4919/1000)),
IF(AND(C4919="Ready to Drink",D4919="RTD-One Pour Cocktail&gt;7%&lt;=14.5"),
SUM(LOOKUP(2,1/(SRP!$B$16:$B$20&lt;=E4919)/(SRP!$C$16:$C$20&gt;=E4919),SRP!$D$16:$D$20)*(G4919/100)*(E4919/1000)),
IF(C4919="Ready to Drink",
SUM(LOOKUP(2,1/(SRP!$B$11:$B$15&lt;=E4919)/(SRP!$C$11:$C$15&gt;=E4919),SRP!$D$11:$D$15)*(G4919/100)*(E4919/1000)),
0)))))),2)</f>
        <v>1.33</v>
      </c>
      <c r="L4919" s="173" t="str">
        <f t="shared" si="76"/>
        <v>Beer355</v>
      </c>
      <c r="M4919" s="154">
        <f>VLOOKUP(L4919,'Slope %'!C:D,2,0)</f>
        <v>0.12</v>
      </c>
    </row>
    <row r="4920" spans="1:13" x14ac:dyDescent="0.25">
      <c r="A4920" s="169">
        <v>59421</v>
      </c>
      <c r="B4920" s="170" t="s">
        <v>3754</v>
      </c>
      <c r="C4920" s="170" t="s">
        <v>11</v>
      </c>
      <c r="D4920" s="170" t="s">
        <v>267</v>
      </c>
      <c r="E4920" s="170">
        <v>355</v>
      </c>
      <c r="F4920" s="170">
        <v>24</v>
      </c>
      <c r="G4920" s="171">
        <v>4.8</v>
      </c>
      <c r="H4920" s="170" t="s">
        <v>2364</v>
      </c>
      <c r="I4920" s="171">
        <v>3.29</v>
      </c>
      <c r="J4920" s="169">
        <v>1</v>
      </c>
      <c r="K4920" s="154" cm="1">
        <f t="array" ref="K4920">ROUND(
IF(C4920="Beer",
SUM(LOOKUP(2,1/(SRP!$B$8:$B$10&lt;=E4920)/(SRP!$C$8:$C$10&gt;=E4920),SRP!$D$8:$D$10)*(G4920/100)*(E4920/1000)),
IF(C4920="Spirits",
SUM(LOOKUP(2,1/(SRP!$B$2:$B$7&lt;=E4920)/(SRP!$C$2:$C$7&gt;=E4920),SRP!$D$2:$D$7)*(G4920/100)*(E4920/1000)),
IF(AND(C4920="Wine",D4920="Fortified Wines"),
SUM(LOOKUP(2,1/(SRP!$B$26:$B$29&lt;=E4920)/(SRP!$C$26:$C$29&gt;=E4920),SRP!$D$26:$D$29)*(G4920/100)*(E4920/1000)),
IF(C4920="Wine",
SUM(LOOKUP(2,1/(SRP!$B$21:$B$25&lt;=E4920)/(SRP!$C$21:$C$25&gt;=E4920),SRP!$D$21:$D$25)*(G4920/100)*(E4920/1000)),
IF(AND(C4920="Ready to Drink",D4920="RTD-One Pour Cocktail&gt;7%&lt;=14.5"),
SUM(LOOKUP(2,1/(SRP!$B$16:$B$20&lt;=E4920)/(SRP!$C$16:$C$20&gt;=E4920),SRP!$D$16:$D$20)*(G4920/100)*(E4920/1000)),
IF(C4920="Ready to Drink",
SUM(LOOKUP(2,1/(SRP!$B$11:$B$15&lt;=E4920)/(SRP!$C$11:$C$15&gt;=E4920),SRP!$D$11:$D$15)*(G4920/100)*(E4920/1000)),
0)))))),2)</f>
        <v>1.33</v>
      </c>
      <c r="L4920" s="173" t="str">
        <f t="shared" si="76"/>
        <v>Beer355</v>
      </c>
      <c r="M4920" s="154">
        <f>VLOOKUP(L4920,'Slope %'!C:D,2,0)</f>
        <v>0.12</v>
      </c>
    </row>
    <row r="4921" spans="1:13" x14ac:dyDescent="0.25">
      <c r="A4921" s="169">
        <v>59426</v>
      </c>
      <c r="B4921" s="170" t="s">
        <v>3755</v>
      </c>
      <c r="C4921" s="170" t="s">
        <v>11</v>
      </c>
      <c r="D4921" s="170" t="s">
        <v>12</v>
      </c>
      <c r="E4921" s="170">
        <v>2130</v>
      </c>
      <c r="F4921" s="170">
        <v>4</v>
      </c>
      <c r="G4921" s="171">
        <v>4.5</v>
      </c>
      <c r="H4921" s="170" t="s">
        <v>2535</v>
      </c>
      <c r="I4921" s="171">
        <v>15.99</v>
      </c>
      <c r="J4921" s="169">
        <v>6</v>
      </c>
      <c r="K4921" s="154" cm="1">
        <f t="array" ref="K4921">ROUND(
IF(C4921="Beer",
SUM(LOOKUP(2,1/(SRP!$B$8:$B$10&lt;=E4921)/(SRP!$C$8:$C$10&gt;=E4921),SRP!$D$8:$D$10)*(G4921/100)*(E4921/1000)),
IF(C4921="Spirits",
SUM(LOOKUP(2,1/(SRP!$B$2:$B$7&lt;=E4921)/(SRP!$C$2:$C$7&gt;=E4921),SRP!$D$2:$D$7)*(G4921/100)*(E4921/1000)),
IF(AND(C4921="Wine",D4921="Fortified Wines"),
SUM(LOOKUP(2,1/(SRP!$B$26:$B$29&lt;=E4921)/(SRP!$C$26:$C$29&gt;=E4921),SRP!$D$26:$D$29)*(G4921/100)*(E4921/1000)),
IF(C4921="Wine",
SUM(LOOKUP(2,1/(SRP!$B$21:$B$25&lt;=E4921)/(SRP!$C$21:$C$25&gt;=E4921),SRP!$D$21:$D$25)*(G4921/100)*(E4921/1000)),
IF(AND(C4921="Ready to Drink",D4921="RTD-One Pour Cocktail&gt;7%&lt;=14.5"),
SUM(LOOKUP(2,1/(SRP!$B$16:$B$20&lt;=E4921)/(SRP!$C$16:$C$20&gt;=E4921),SRP!$D$16:$D$20)*(G4921/100)*(E4921/1000)),
IF(C4921="Ready to Drink",
SUM(LOOKUP(2,1/(SRP!$B$11:$B$15&lt;=E4921)/(SRP!$C$11:$C$15&gt;=E4921),SRP!$D$11:$D$15)*(G4921/100)*(E4921/1000)),
0)))))),2)</f>
        <v>7.48</v>
      </c>
      <c r="L4921" s="173" t="str">
        <f t="shared" si="76"/>
        <v>Beer2130</v>
      </c>
      <c r="M4921" s="154">
        <f>VLOOKUP(L4921,'Slope %'!C:D,2,0)</f>
        <v>0.1</v>
      </c>
    </row>
    <row r="4922" spans="1:13" x14ac:dyDescent="0.25">
      <c r="A4922" s="169">
        <v>59426</v>
      </c>
      <c r="B4922" s="170" t="s">
        <v>3755</v>
      </c>
      <c r="C4922" s="170" t="s">
        <v>11</v>
      </c>
      <c r="D4922" s="170" t="s">
        <v>12</v>
      </c>
      <c r="E4922" s="170">
        <v>2130</v>
      </c>
      <c r="F4922" s="170">
        <v>4</v>
      </c>
      <c r="G4922" s="171">
        <v>4.5</v>
      </c>
      <c r="H4922" s="170" t="s">
        <v>1136</v>
      </c>
      <c r="I4922" s="171">
        <v>15.99</v>
      </c>
      <c r="J4922" s="169">
        <v>6</v>
      </c>
      <c r="K4922" s="154" cm="1">
        <f t="array" ref="K4922">ROUND(
IF(C4922="Beer",
SUM(LOOKUP(2,1/(SRP!$B$8:$B$10&lt;=E4922)/(SRP!$C$8:$C$10&gt;=E4922),SRP!$D$8:$D$10)*(G4922/100)*(E4922/1000)),
IF(C4922="Spirits",
SUM(LOOKUP(2,1/(SRP!$B$2:$B$7&lt;=E4922)/(SRP!$C$2:$C$7&gt;=E4922),SRP!$D$2:$D$7)*(G4922/100)*(E4922/1000)),
IF(AND(C4922="Wine",D4922="Fortified Wines"),
SUM(LOOKUP(2,1/(SRP!$B$26:$B$29&lt;=E4922)/(SRP!$C$26:$C$29&gt;=E4922),SRP!$D$26:$D$29)*(G4922/100)*(E4922/1000)),
IF(C4922="Wine",
SUM(LOOKUP(2,1/(SRP!$B$21:$B$25&lt;=E4922)/(SRP!$C$21:$C$25&gt;=E4922),SRP!$D$21:$D$25)*(G4922/100)*(E4922/1000)),
IF(AND(C4922="Ready to Drink",D4922="RTD-One Pour Cocktail&gt;7%&lt;=14.5"),
SUM(LOOKUP(2,1/(SRP!$B$16:$B$20&lt;=E4922)/(SRP!$C$16:$C$20&gt;=E4922),SRP!$D$16:$D$20)*(G4922/100)*(E4922/1000)),
IF(C4922="Ready to Drink",
SUM(LOOKUP(2,1/(SRP!$B$11:$B$15&lt;=E4922)/(SRP!$C$11:$C$15&gt;=E4922),SRP!$D$11:$D$15)*(G4922/100)*(E4922/1000)),
0)))))),2)</f>
        <v>7.48</v>
      </c>
      <c r="L4922" s="173" t="str">
        <f t="shared" si="76"/>
        <v>Beer2130</v>
      </c>
      <c r="M4922" s="154">
        <f>VLOOKUP(L4922,'Slope %'!C:D,2,0)</f>
        <v>0.1</v>
      </c>
    </row>
    <row r="4923" spans="1:13" x14ac:dyDescent="0.25">
      <c r="A4923" s="169">
        <v>59429</v>
      </c>
      <c r="B4923" s="170" t="s">
        <v>3756</v>
      </c>
      <c r="C4923" s="170" t="s">
        <v>11</v>
      </c>
      <c r="D4923" s="170" t="s">
        <v>474</v>
      </c>
      <c r="E4923" s="170">
        <v>473</v>
      </c>
      <c r="F4923" s="170">
        <v>24</v>
      </c>
      <c r="G4923" s="171">
        <v>4.8</v>
      </c>
      <c r="H4923" s="170" t="s">
        <v>946</v>
      </c>
      <c r="I4923" s="171">
        <v>5.28</v>
      </c>
      <c r="J4923" s="169">
        <v>1</v>
      </c>
      <c r="K4923" s="154" cm="1">
        <f t="array" ref="K4923">ROUND(
IF(C4923="Beer",
SUM(LOOKUP(2,1/(SRP!$B$8:$B$10&lt;=E4923)/(SRP!$C$8:$C$10&gt;=E4923),SRP!$D$8:$D$10)*(G4923/100)*(E4923/1000)),
IF(C4923="Spirits",
SUM(LOOKUP(2,1/(SRP!$B$2:$B$7&lt;=E4923)/(SRP!$C$2:$C$7&gt;=E4923),SRP!$D$2:$D$7)*(G4923/100)*(E4923/1000)),
IF(AND(C4923="Wine",D4923="Fortified Wines"),
SUM(LOOKUP(2,1/(SRP!$B$26:$B$29&lt;=E4923)/(SRP!$C$26:$C$29&gt;=E4923),SRP!$D$26:$D$29)*(G4923/100)*(E4923/1000)),
IF(C4923="Wine",
SUM(LOOKUP(2,1/(SRP!$B$21:$B$25&lt;=E4923)/(SRP!$C$21:$C$25&gt;=E4923),SRP!$D$21:$D$25)*(G4923/100)*(E4923/1000)),
IF(AND(C4923="Ready to Drink",D4923="RTD-One Pour Cocktail&gt;7%&lt;=14.5"),
SUM(LOOKUP(2,1/(SRP!$B$16:$B$20&lt;=E4923)/(SRP!$C$16:$C$20&gt;=E4923),SRP!$D$16:$D$20)*(G4923/100)*(E4923/1000)),
IF(C4923="Ready to Drink",
SUM(LOOKUP(2,1/(SRP!$B$11:$B$15&lt;=E4923)/(SRP!$C$11:$C$15&gt;=E4923),SRP!$D$11:$D$15)*(G4923/100)*(E4923/1000)),
0)))))),2)</f>
        <v>1.77</v>
      </c>
      <c r="L4923" s="173" t="str">
        <f t="shared" si="76"/>
        <v>Beer473</v>
      </c>
      <c r="M4923" s="154">
        <f>VLOOKUP(L4923,'Slope %'!C:D,2,0)</f>
        <v>0.12</v>
      </c>
    </row>
    <row r="4924" spans="1:13" x14ac:dyDescent="0.25">
      <c r="A4924" s="169">
        <v>59452</v>
      </c>
      <c r="B4924" s="170" t="s">
        <v>3757</v>
      </c>
      <c r="C4924" s="170" t="s">
        <v>11</v>
      </c>
      <c r="D4924" s="170" t="s">
        <v>267</v>
      </c>
      <c r="E4924" s="170">
        <v>473</v>
      </c>
      <c r="F4924" s="170">
        <v>24</v>
      </c>
      <c r="G4924" s="171">
        <v>5.0999999999999996</v>
      </c>
      <c r="H4924" s="170" t="s">
        <v>1623</v>
      </c>
      <c r="I4924" s="171">
        <v>4.1900000000000004</v>
      </c>
      <c r="J4924" s="169">
        <v>1</v>
      </c>
      <c r="K4924" s="154" cm="1">
        <f t="array" ref="K4924">ROUND(
IF(C4924="Beer",
SUM(LOOKUP(2,1/(SRP!$B$8:$B$10&lt;=E4924)/(SRP!$C$8:$C$10&gt;=E4924),SRP!$D$8:$D$10)*(G4924/100)*(E4924/1000)),
IF(C4924="Spirits",
SUM(LOOKUP(2,1/(SRP!$B$2:$B$7&lt;=E4924)/(SRP!$C$2:$C$7&gt;=E4924),SRP!$D$2:$D$7)*(G4924/100)*(E4924/1000)),
IF(AND(C4924="Wine",D4924="Fortified Wines"),
SUM(LOOKUP(2,1/(SRP!$B$26:$B$29&lt;=E4924)/(SRP!$C$26:$C$29&gt;=E4924),SRP!$D$26:$D$29)*(G4924/100)*(E4924/1000)),
IF(C4924="Wine",
SUM(LOOKUP(2,1/(SRP!$B$21:$B$25&lt;=E4924)/(SRP!$C$21:$C$25&gt;=E4924),SRP!$D$21:$D$25)*(G4924/100)*(E4924/1000)),
IF(AND(C4924="Ready to Drink",D4924="RTD-One Pour Cocktail&gt;7%&lt;=14.5"),
SUM(LOOKUP(2,1/(SRP!$B$16:$B$20&lt;=E4924)/(SRP!$C$16:$C$20&gt;=E4924),SRP!$D$16:$D$20)*(G4924/100)*(E4924/1000)),
IF(C4924="Ready to Drink",
SUM(LOOKUP(2,1/(SRP!$B$11:$B$15&lt;=E4924)/(SRP!$C$11:$C$15&gt;=E4924),SRP!$D$11:$D$15)*(G4924/100)*(E4924/1000)),
0)))))),2)</f>
        <v>1.88</v>
      </c>
      <c r="L4924" s="173" t="str">
        <f t="shared" si="76"/>
        <v>Beer473</v>
      </c>
      <c r="M4924" s="154">
        <f>VLOOKUP(L4924,'Slope %'!C:D,2,0)</f>
        <v>0.12</v>
      </c>
    </row>
    <row r="4925" spans="1:13" x14ac:dyDescent="0.25">
      <c r="A4925" s="169">
        <v>59452</v>
      </c>
      <c r="B4925" s="170" t="s">
        <v>3757</v>
      </c>
      <c r="C4925" s="170" t="s">
        <v>11</v>
      </c>
      <c r="D4925" s="170" t="s">
        <v>267</v>
      </c>
      <c r="E4925" s="170">
        <v>473</v>
      </c>
      <c r="F4925" s="170">
        <v>24</v>
      </c>
      <c r="G4925" s="171">
        <v>5.0999999999999996</v>
      </c>
      <c r="H4925" s="170" t="s">
        <v>1623</v>
      </c>
      <c r="I4925" s="171">
        <v>4.1900000000000004</v>
      </c>
      <c r="J4925" s="169">
        <v>1</v>
      </c>
      <c r="K4925" s="154" cm="1">
        <f t="array" ref="K4925">ROUND(
IF(C4925="Beer",
SUM(LOOKUP(2,1/(SRP!$B$8:$B$10&lt;=E4925)/(SRP!$C$8:$C$10&gt;=E4925),SRP!$D$8:$D$10)*(G4925/100)*(E4925/1000)),
IF(C4925="Spirits",
SUM(LOOKUP(2,1/(SRP!$B$2:$B$7&lt;=E4925)/(SRP!$C$2:$C$7&gt;=E4925),SRP!$D$2:$D$7)*(G4925/100)*(E4925/1000)),
IF(AND(C4925="Wine",D4925="Fortified Wines"),
SUM(LOOKUP(2,1/(SRP!$B$26:$B$29&lt;=E4925)/(SRP!$C$26:$C$29&gt;=E4925),SRP!$D$26:$D$29)*(G4925/100)*(E4925/1000)),
IF(C4925="Wine",
SUM(LOOKUP(2,1/(SRP!$B$21:$B$25&lt;=E4925)/(SRP!$C$21:$C$25&gt;=E4925),SRP!$D$21:$D$25)*(G4925/100)*(E4925/1000)),
IF(AND(C4925="Ready to Drink",D4925="RTD-One Pour Cocktail&gt;7%&lt;=14.5"),
SUM(LOOKUP(2,1/(SRP!$B$16:$B$20&lt;=E4925)/(SRP!$C$16:$C$20&gt;=E4925),SRP!$D$16:$D$20)*(G4925/100)*(E4925/1000)),
IF(C4925="Ready to Drink",
SUM(LOOKUP(2,1/(SRP!$B$11:$B$15&lt;=E4925)/(SRP!$C$11:$C$15&gt;=E4925),SRP!$D$11:$D$15)*(G4925/100)*(E4925/1000)),
0)))))),2)</f>
        <v>1.88</v>
      </c>
      <c r="L4925" s="173" t="str">
        <f t="shared" si="76"/>
        <v>Beer473</v>
      </c>
      <c r="M4925" s="154">
        <f>VLOOKUP(L4925,'Slope %'!C:D,2,0)</f>
        <v>0.12</v>
      </c>
    </row>
    <row r="4926" spans="1:13" x14ac:dyDescent="0.25">
      <c r="A4926" s="169">
        <v>59472</v>
      </c>
      <c r="B4926" s="170" t="s">
        <v>3758</v>
      </c>
      <c r="C4926" s="170" t="s">
        <v>15</v>
      </c>
      <c r="D4926" s="170" t="s">
        <v>1399</v>
      </c>
      <c r="E4926" s="170">
        <v>750</v>
      </c>
      <c r="F4926" s="170">
        <v>12</v>
      </c>
      <c r="G4926" s="171">
        <v>45</v>
      </c>
      <c r="H4926" s="170" t="s">
        <v>1563</v>
      </c>
      <c r="I4926" s="171">
        <v>49.95</v>
      </c>
      <c r="J4926" s="169">
        <v>1</v>
      </c>
      <c r="K4926" s="154" cm="1">
        <f t="array" ref="K4926">ROUND(
IF(C4926="Beer",
SUM(LOOKUP(2,1/(SRP!$B$8:$B$10&lt;=E4926)/(SRP!$C$8:$C$10&gt;=E4926),SRP!$D$8:$D$10)*(G4926/100)*(E4926/1000)),
IF(C4926="Spirits",
SUM(LOOKUP(2,1/(SRP!$B$2:$B$7&lt;=E4926)/(SRP!$C$2:$C$7&gt;=E4926),SRP!$D$2:$D$7)*(G4926/100)*(E4926/1000)),
IF(AND(C4926="Wine",D4926="Fortified Wines"),
SUM(LOOKUP(2,1/(SRP!$B$26:$B$29&lt;=E4926)/(SRP!$C$26:$C$29&gt;=E4926),SRP!$D$26:$D$29)*(G4926/100)*(E4926/1000)),
IF(C4926="Wine",
SUM(LOOKUP(2,1/(SRP!$B$21:$B$25&lt;=E4926)/(SRP!$C$21:$C$25&gt;=E4926),SRP!$D$21:$D$25)*(G4926/100)*(E4926/1000)),
IF(AND(C4926="Ready to Drink",D4926="RTD-One Pour Cocktail&gt;7%&lt;=14.5"),
SUM(LOOKUP(2,1/(SRP!$B$16:$B$20&lt;=E4926)/(SRP!$C$16:$C$20&gt;=E4926),SRP!$D$16:$D$20)*(G4926/100)*(E4926/1000)),
IF(C4926="Ready to Drink",
SUM(LOOKUP(2,1/(SRP!$B$11:$B$15&lt;=E4926)/(SRP!$C$11:$C$15&gt;=E4926),SRP!$D$11:$D$15)*(G4926/100)*(E4926/1000)),
0)))))),2)</f>
        <v>26.35</v>
      </c>
      <c r="L4926" s="173" t="str">
        <f t="shared" si="76"/>
        <v>Spirits750</v>
      </c>
      <c r="M4926" s="154">
        <f>VLOOKUP(L4926,'Slope %'!C:D,2,0)</f>
        <v>7.0000000000000007E-2</v>
      </c>
    </row>
    <row r="4927" spans="1:13" x14ac:dyDescent="0.25">
      <c r="A4927" s="169">
        <v>59483</v>
      </c>
      <c r="B4927" s="170" t="s">
        <v>3759</v>
      </c>
      <c r="C4927" s="170" t="s">
        <v>37</v>
      </c>
      <c r="D4927" s="170" t="s">
        <v>3760</v>
      </c>
      <c r="E4927" s="170">
        <v>455</v>
      </c>
      <c r="F4927" s="170">
        <v>12</v>
      </c>
      <c r="H4927" s="170" t="s">
        <v>3730</v>
      </c>
      <c r="I4927" s="171">
        <v>10.99</v>
      </c>
      <c r="J4927" s="169">
        <v>1</v>
      </c>
      <c r="K4927" s="154" cm="1">
        <f t="array" ref="K4927">ROUND(
IF(C4927="Beer",
SUM(LOOKUP(2,1/(SRP!$B$8:$B$10&lt;=E4927)/(SRP!$C$8:$C$10&gt;=E4927),SRP!$D$8:$D$10)*(G4927/100)*(E4927/1000)),
IF(C4927="Spirits",
SUM(LOOKUP(2,1/(SRP!$B$2:$B$7&lt;=E4927)/(SRP!$C$2:$C$7&gt;=E4927),SRP!$D$2:$D$7)*(G4927/100)*(E4927/1000)),
IF(AND(C4927="Wine",D4927="Fortified Wines"),
SUM(LOOKUP(2,1/(SRP!$B$26:$B$29&lt;=E4927)/(SRP!$C$26:$C$29&gt;=E4927),SRP!$D$26:$D$29)*(G4927/100)*(E4927/1000)),
IF(C4927="Wine",
SUM(LOOKUP(2,1/(SRP!$B$21:$B$25&lt;=E4927)/(SRP!$C$21:$C$25&gt;=E4927),SRP!$D$21:$D$25)*(G4927/100)*(E4927/1000)),
IF(AND(C4927="Ready to Drink",D4927="RTD-One Pour Cocktail&gt;7%&lt;=14.5"),
SUM(LOOKUP(2,1/(SRP!$B$16:$B$20&lt;=E4927)/(SRP!$C$16:$C$20&gt;=E4927),SRP!$D$16:$D$20)*(G4927/100)*(E4927/1000)),
IF(C4927="Ready to Drink",
SUM(LOOKUP(2,1/(SRP!$B$11:$B$15&lt;=E4927)/(SRP!$C$11:$C$15&gt;=E4927),SRP!$D$11:$D$15)*(G4927/100)*(E4927/1000)),
0)))))),2)</f>
        <v>0</v>
      </c>
      <c r="L4927" s="173" t="str">
        <f t="shared" si="76"/>
        <v>Non Liquor Merchandise455</v>
      </c>
      <c r="M4927" s="154" t="e">
        <f>VLOOKUP(L4927,'Slope %'!C:D,2,0)</f>
        <v>#N/A</v>
      </c>
    </row>
    <row r="4928" spans="1:13" x14ac:dyDescent="0.25">
      <c r="A4928" s="169">
        <v>59497</v>
      </c>
      <c r="B4928" s="170" t="s">
        <v>3761</v>
      </c>
      <c r="C4928" s="170" t="s">
        <v>15</v>
      </c>
      <c r="D4928" s="170" t="s">
        <v>51</v>
      </c>
      <c r="E4928" s="170">
        <v>700</v>
      </c>
      <c r="F4928" s="170">
        <v>6</v>
      </c>
      <c r="G4928" s="171">
        <v>43</v>
      </c>
      <c r="H4928" s="170" t="s">
        <v>47</v>
      </c>
      <c r="I4928" s="171">
        <v>85.81</v>
      </c>
      <c r="J4928" s="169">
        <v>1</v>
      </c>
      <c r="K4928" s="154" cm="1">
        <f t="array" ref="K4928">ROUND(
IF(C4928="Beer",
SUM(LOOKUP(2,1/(SRP!$B$8:$B$10&lt;=E4928)/(SRP!$C$8:$C$10&gt;=E4928),SRP!$D$8:$D$10)*(G4928/100)*(E4928/1000)),
IF(C4928="Spirits",
SUM(LOOKUP(2,1/(SRP!$B$2:$B$7&lt;=E4928)/(SRP!$C$2:$C$7&gt;=E4928),SRP!$D$2:$D$7)*(G4928/100)*(E4928/1000)),
IF(AND(C4928="Wine",D4928="Fortified Wines"),
SUM(LOOKUP(2,1/(SRP!$B$26:$B$29&lt;=E4928)/(SRP!$C$26:$C$29&gt;=E4928),SRP!$D$26:$D$29)*(G4928/100)*(E4928/1000)),
IF(C4928="Wine",
SUM(LOOKUP(2,1/(SRP!$B$21:$B$25&lt;=E4928)/(SRP!$C$21:$C$25&gt;=E4928),SRP!$D$21:$D$25)*(G4928/100)*(E4928/1000)),
IF(AND(C4928="Ready to Drink",D4928="RTD-One Pour Cocktail&gt;7%&lt;=14.5"),
SUM(LOOKUP(2,1/(SRP!$B$16:$B$20&lt;=E4928)/(SRP!$C$16:$C$20&gt;=E4928),SRP!$D$16:$D$20)*(G4928/100)*(E4928/1000)),
IF(C4928="Ready to Drink",
SUM(LOOKUP(2,1/(SRP!$B$11:$B$15&lt;=E4928)/(SRP!$C$11:$C$15&gt;=E4928),SRP!$D$11:$D$15)*(G4928/100)*(E4928/1000)),
0)))))),2)</f>
        <v>23.5</v>
      </c>
      <c r="L4928" s="173" t="str">
        <f t="shared" si="76"/>
        <v>Spirits700</v>
      </c>
      <c r="M4928" s="154">
        <f>VLOOKUP(L4928,'Slope %'!C:D,2,0)</f>
        <v>7.0000000000000007E-2</v>
      </c>
    </row>
    <row r="4929" spans="1:13" x14ac:dyDescent="0.25">
      <c r="A4929" s="169">
        <v>59519</v>
      </c>
      <c r="B4929" s="170" t="s">
        <v>3762</v>
      </c>
      <c r="C4929" s="170" t="s">
        <v>263</v>
      </c>
      <c r="D4929" s="170" t="s">
        <v>935</v>
      </c>
      <c r="E4929" s="170">
        <v>355</v>
      </c>
      <c r="F4929" s="170">
        <v>24</v>
      </c>
      <c r="G4929" s="171">
        <v>5</v>
      </c>
      <c r="H4929" s="170" t="s">
        <v>1615</v>
      </c>
      <c r="I4929" s="171">
        <v>3.98</v>
      </c>
      <c r="J4929" s="169">
        <v>1</v>
      </c>
      <c r="K4929" s="154" cm="1">
        <f t="array" ref="K4929">ROUND(
IF(C4929="Beer",
SUM(LOOKUP(2,1/(SRP!$B$8:$B$10&lt;=E4929)/(SRP!$C$8:$C$10&gt;=E4929),SRP!$D$8:$D$10)*(G4929/100)*(E4929/1000)),
IF(C4929="Spirits",
SUM(LOOKUP(2,1/(SRP!$B$2:$B$7&lt;=E4929)/(SRP!$C$2:$C$7&gt;=E4929),SRP!$D$2:$D$7)*(G4929/100)*(E4929/1000)),
IF(AND(C4929="Wine",D4929="Fortified Wines"),
SUM(LOOKUP(2,1/(SRP!$B$26:$B$29&lt;=E4929)/(SRP!$C$26:$C$29&gt;=E4929),SRP!$D$26:$D$29)*(G4929/100)*(E4929/1000)),
IF(C4929="Wine",
SUM(LOOKUP(2,1/(SRP!$B$21:$B$25&lt;=E4929)/(SRP!$C$21:$C$25&gt;=E4929),SRP!$D$21:$D$25)*(G4929/100)*(E4929/1000)),
IF(AND(C4929="Ready to Drink",D4929="RTD-One Pour Cocktail&gt;7%&lt;=14.5"),
SUM(LOOKUP(2,1/(SRP!$B$16:$B$20&lt;=E4929)/(SRP!$C$16:$C$20&gt;=E4929),SRP!$D$16:$D$20)*(G4929/100)*(E4929/1000)),
IF(C4929="Ready to Drink",
SUM(LOOKUP(2,1/(SRP!$B$11:$B$15&lt;=E4929)/(SRP!$C$11:$C$15&gt;=E4929),SRP!$D$11:$D$15)*(G4929/100)*(E4929/1000)),
0)))))),2)</f>
        <v>1.57</v>
      </c>
      <c r="L4929" s="173" t="str">
        <f t="shared" si="76"/>
        <v>Ready to Drink355</v>
      </c>
      <c r="M4929" s="154">
        <f>VLOOKUP(L4929,'Slope %'!C:D,2,0)</f>
        <v>0.12</v>
      </c>
    </row>
    <row r="4930" spans="1:13" x14ac:dyDescent="0.25">
      <c r="A4930" s="169">
        <v>59519</v>
      </c>
      <c r="B4930" s="170" t="s">
        <v>3762</v>
      </c>
      <c r="C4930" s="170" t="s">
        <v>263</v>
      </c>
      <c r="D4930" s="170" t="s">
        <v>935</v>
      </c>
      <c r="E4930" s="170">
        <v>355</v>
      </c>
      <c r="F4930" s="170">
        <v>24</v>
      </c>
      <c r="G4930" s="171">
        <v>5</v>
      </c>
      <c r="H4930" s="170" t="s">
        <v>1615</v>
      </c>
      <c r="I4930" s="171">
        <v>3.98</v>
      </c>
      <c r="J4930" s="169">
        <v>1</v>
      </c>
      <c r="K4930" s="154" cm="1">
        <f t="array" ref="K4930">ROUND(
IF(C4930="Beer",
SUM(LOOKUP(2,1/(SRP!$B$8:$B$10&lt;=E4930)/(SRP!$C$8:$C$10&gt;=E4930),SRP!$D$8:$D$10)*(G4930/100)*(E4930/1000)),
IF(C4930="Spirits",
SUM(LOOKUP(2,1/(SRP!$B$2:$B$7&lt;=E4930)/(SRP!$C$2:$C$7&gt;=E4930),SRP!$D$2:$D$7)*(G4930/100)*(E4930/1000)),
IF(AND(C4930="Wine",D4930="Fortified Wines"),
SUM(LOOKUP(2,1/(SRP!$B$26:$B$29&lt;=E4930)/(SRP!$C$26:$C$29&gt;=E4930),SRP!$D$26:$D$29)*(G4930/100)*(E4930/1000)),
IF(C4930="Wine",
SUM(LOOKUP(2,1/(SRP!$B$21:$B$25&lt;=E4930)/(SRP!$C$21:$C$25&gt;=E4930),SRP!$D$21:$D$25)*(G4930/100)*(E4930/1000)),
IF(AND(C4930="Ready to Drink",D4930="RTD-One Pour Cocktail&gt;7%&lt;=14.5"),
SUM(LOOKUP(2,1/(SRP!$B$16:$B$20&lt;=E4930)/(SRP!$C$16:$C$20&gt;=E4930),SRP!$D$16:$D$20)*(G4930/100)*(E4930/1000)),
IF(C4930="Ready to Drink",
SUM(LOOKUP(2,1/(SRP!$B$11:$B$15&lt;=E4930)/(SRP!$C$11:$C$15&gt;=E4930),SRP!$D$11:$D$15)*(G4930/100)*(E4930/1000)),
0)))))),2)</f>
        <v>1.57</v>
      </c>
      <c r="L4930" s="173" t="str">
        <f t="shared" si="76"/>
        <v>Ready to Drink355</v>
      </c>
      <c r="M4930" s="154">
        <f>VLOOKUP(L4930,'Slope %'!C:D,2,0)</f>
        <v>0.12</v>
      </c>
    </row>
    <row r="4931" spans="1:13" x14ac:dyDescent="0.25">
      <c r="A4931" s="169">
        <v>59547</v>
      </c>
      <c r="B4931" s="170" t="s">
        <v>3763</v>
      </c>
      <c r="C4931" s="170" t="s">
        <v>24</v>
      </c>
      <c r="D4931" s="170" t="s">
        <v>34</v>
      </c>
      <c r="E4931" s="170">
        <v>750</v>
      </c>
      <c r="F4931" s="170">
        <v>12</v>
      </c>
      <c r="G4931" s="171">
        <v>13</v>
      </c>
      <c r="H4931" s="170" t="s">
        <v>2786</v>
      </c>
      <c r="I4931" s="171">
        <v>20.99</v>
      </c>
      <c r="J4931" s="169">
        <v>1</v>
      </c>
      <c r="K4931" s="154" cm="1">
        <f t="array" ref="K4931">ROUND(
IF(C4931="Beer",
SUM(LOOKUP(2,1/(SRP!$B$8:$B$10&lt;=E4931)/(SRP!$C$8:$C$10&gt;=E4931),SRP!$D$8:$D$10)*(G4931/100)*(E4931/1000)),
IF(C4931="Spirits",
SUM(LOOKUP(2,1/(SRP!$B$2:$B$7&lt;=E4931)/(SRP!$C$2:$C$7&gt;=E4931),SRP!$D$2:$D$7)*(G4931/100)*(E4931/1000)),
IF(AND(C4931="Wine",D4931="Fortified Wines"),
SUM(LOOKUP(2,1/(SRP!$B$26:$B$29&lt;=E4931)/(SRP!$C$26:$C$29&gt;=E4931),SRP!$D$26:$D$29)*(G4931/100)*(E4931/1000)),
IF(C4931="Wine",
SUM(LOOKUP(2,1/(SRP!$B$21:$B$25&lt;=E4931)/(SRP!$C$21:$C$25&gt;=E4931),SRP!$D$21:$D$25)*(G4931/100)*(E4931/1000)),
IF(AND(C4931="Ready to Drink",D4931="RTD-One Pour Cocktail&gt;7%&lt;=14.5"),
SUM(LOOKUP(2,1/(SRP!$B$16:$B$20&lt;=E4931)/(SRP!$C$16:$C$20&gt;=E4931),SRP!$D$16:$D$20)*(G4931/100)*(E4931/1000)),
IF(C4931="Ready to Drink",
SUM(LOOKUP(2,1/(SRP!$B$11:$B$15&lt;=E4931)/(SRP!$C$11:$C$15&gt;=E4931),SRP!$D$11:$D$15)*(G4931/100)*(E4931/1000)),
0)))))),2)</f>
        <v>7.61</v>
      </c>
      <c r="L4931" s="173" t="str">
        <f t="shared" ref="L4931:L4994" si="77">(_xlfn.CONCAT(C4931,E4931))</f>
        <v>Wine750</v>
      </c>
      <c r="M4931" s="154">
        <f>VLOOKUP(L4931,'Slope %'!C:D,2,0)</f>
        <v>0.1</v>
      </c>
    </row>
    <row r="4932" spans="1:13" x14ac:dyDescent="0.25">
      <c r="A4932" s="169">
        <v>59562</v>
      </c>
      <c r="B4932" s="170" t="s">
        <v>1199</v>
      </c>
      <c r="C4932" s="170" t="s">
        <v>15</v>
      </c>
      <c r="D4932" s="170" t="s">
        <v>19</v>
      </c>
      <c r="E4932" s="170">
        <v>1140</v>
      </c>
      <c r="F4932" s="170">
        <v>12</v>
      </c>
      <c r="G4932" s="171">
        <v>40</v>
      </c>
      <c r="H4932" s="170" t="s">
        <v>20</v>
      </c>
      <c r="I4932" s="171">
        <v>35.99</v>
      </c>
      <c r="J4932" s="169">
        <v>1</v>
      </c>
      <c r="K4932" s="154" cm="1">
        <f t="array" ref="K4932">ROUND(
IF(C4932="Beer",
SUM(LOOKUP(2,1/(SRP!$B$8:$B$10&lt;=E4932)/(SRP!$C$8:$C$10&gt;=E4932),SRP!$D$8:$D$10)*(G4932/100)*(E4932/1000)),
IF(C4932="Spirits",
SUM(LOOKUP(2,1/(SRP!$B$2:$B$7&lt;=E4932)/(SRP!$C$2:$C$7&gt;=E4932),SRP!$D$2:$D$7)*(G4932/100)*(E4932/1000)),
IF(AND(C4932="Wine",D4932="Fortified Wines"),
SUM(LOOKUP(2,1/(SRP!$B$26:$B$29&lt;=E4932)/(SRP!$C$26:$C$29&gt;=E4932),SRP!$D$26:$D$29)*(G4932/100)*(E4932/1000)),
IF(C4932="Wine",
SUM(LOOKUP(2,1/(SRP!$B$21:$B$25&lt;=E4932)/(SRP!$C$21:$C$25&gt;=E4932),SRP!$D$21:$D$25)*(G4932/100)*(E4932/1000)),
IF(AND(C4932="Ready to Drink",D4932="RTD-One Pour Cocktail&gt;7%&lt;=14.5"),
SUM(LOOKUP(2,1/(SRP!$B$16:$B$20&lt;=E4932)/(SRP!$C$16:$C$20&gt;=E4932),SRP!$D$16:$D$20)*(G4932/100)*(E4932/1000)),
IF(C4932="Ready to Drink",
SUM(LOOKUP(2,1/(SRP!$B$11:$B$15&lt;=E4932)/(SRP!$C$11:$C$15&gt;=E4932),SRP!$D$11:$D$15)*(G4932/100)*(E4932/1000)),
0)))))),2)</f>
        <v>35.6</v>
      </c>
      <c r="L4932" s="173" t="str">
        <f t="shared" si="77"/>
        <v>Spirits1140</v>
      </c>
      <c r="M4932" s="154">
        <f>VLOOKUP(L4932,'Slope %'!C:D,2,0)</f>
        <v>0.05</v>
      </c>
    </row>
    <row r="4933" spans="1:13" x14ac:dyDescent="0.25">
      <c r="A4933" s="169">
        <v>59572</v>
      </c>
      <c r="B4933" s="170" t="s">
        <v>3764</v>
      </c>
      <c r="C4933" s="170" t="s">
        <v>15</v>
      </c>
      <c r="D4933" s="170" t="s">
        <v>845</v>
      </c>
      <c r="E4933" s="170">
        <v>750</v>
      </c>
      <c r="F4933" s="170">
        <v>6</v>
      </c>
      <c r="G4933" s="171">
        <v>60.9</v>
      </c>
      <c r="H4933" s="170" t="s">
        <v>20</v>
      </c>
      <c r="I4933" s="171">
        <v>89.99</v>
      </c>
      <c r="J4933" s="169">
        <v>1</v>
      </c>
      <c r="K4933" s="154" cm="1">
        <f t="array" ref="K4933">ROUND(
IF(C4933="Beer",
SUM(LOOKUP(2,1/(SRP!$B$8:$B$10&lt;=E4933)/(SRP!$C$8:$C$10&gt;=E4933),SRP!$D$8:$D$10)*(G4933/100)*(E4933/1000)),
IF(C4933="Spirits",
SUM(LOOKUP(2,1/(SRP!$B$2:$B$7&lt;=E4933)/(SRP!$C$2:$C$7&gt;=E4933),SRP!$D$2:$D$7)*(G4933/100)*(E4933/1000)),
IF(AND(C4933="Wine",D4933="Fortified Wines"),
SUM(LOOKUP(2,1/(SRP!$B$26:$B$29&lt;=E4933)/(SRP!$C$26:$C$29&gt;=E4933),SRP!$D$26:$D$29)*(G4933/100)*(E4933/1000)),
IF(C4933="Wine",
SUM(LOOKUP(2,1/(SRP!$B$21:$B$25&lt;=E4933)/(SRP!$C$21:$C$25&gt;=E4933),SRP!$D$21:$D$25)*(G4933/100)*(E4933/1000)),
IF(AND(C4933="Ready to Drink",D4933="RTD-One Pour Cocktail&gt;7%&lt;=14.5"),
SUM(LOOKUP(2,1/(SRP!$B$16:$B$20&lt;=E4933)/(SRP!$C$16:$C$20&gt;=E4933),SRP!$D$16:$D$20)*(G4933/100)*(E4933/1000)),
IF(C4933="Ready to Drink",
SUM(LOOKUP(2,1/(SRP!$B$11:$B$15&lt;=E4933)/(SRP!$C$11:$C$15&gt;=E4933),SRP!$D$11:$D$15)*(G4933/100)*(E4933/1000)),
0)))))),2)</f>
        <v>35.659999999999997</v>
      </c>
      <c r="L4933" s="173" t="str">
        <f t="shared" si="77"/>
        <v>Spirits750</v>
      </c>
      <c r="M4933" s="154">
        <f>VLOOKUP(L4933,'Slope %'!C:D,2,0)</f>
        <v>7.0000000000000007E-2</v>
      </c>
    </row>
    <row r="4934" spans="1:13" x14ac:dyDescent="0.25">
      <c r="A4934" s="169">
        <v>59596</v>
      </c>
      <c r="B4934" s="170" t="s">
        <v>3765</v>
      </c>
      <c r="C4934" s="170" t="s">
        <v>11</v>
      </c>
      <c r="D4934" s="170" t="s">
        <v>267</v>
      </c>
      <c r="E4934" s="170">
        <v>473</v>
      </c>
      <c r="F4934" s="170">
        <v>24</v>
      </c>
      <c r="G4934" s="171">
        <v>5.5</v>
      </c>
      <c r="H4934" s="170" t="s">
        <v>2364</v>
      </c>
      <c r="I4934" s="171">
        <v>5.08</v>
      </c>
      <c r="J4934" s="169">
        <v>1</v>
      </c>
      <c r="K4934" s="154" cm="1">
        <f t="array" ref="K4934">ROUND(
IF(C4934="Beer",
SUM(LOOKUP(2,1/(SRP!$B$8:$B$10&lt;=E4934)/(SRP!$C$8:$C$10&gt;=E4934),SRP!$D$8:$D$10)*(G4934/100)*(E4934/1000)),
IF(C4934="Spirits",
SUM(LOOKUP(2,1/(SRP!$B$2:$B$7&lt;=E4934)/(SRP!$C$2:$C$7&gt;=E4934),SRP!$D$2:$D$7)*(G4934/100)*(E4934/1000)),
IF(AND(C4934="Wine",D4934="Fortified Wines"),
SUM(LOOKUP(2,1/(SRP!$B$26:$B$29&lt;=E4934)/(SRP!$C$26:$C$29&gt;=E4934),SRP!$D$26:$D$29)*(G4934/100)*(E4934/1000)),
IF(C4934="Wine",
SUM(LOOKUP(2,1/(SRP!$B$21:$B$25&lt;=E4934)/(SRP!$C$21:$C$25&gt;=E4934),SRP!$D$21:$D$25)*(G4934/100)*(E4934/1000)),
IF(AND(C4934="Ready to Drink",D4934="RTD-One Pour Cocktail&gt;7%&lt;=14.5"),
SUM(LOOKUP(2,1/(SRP!$B$16:$B$20&lt;=E4934)/(SRP!$C$16:$C$20&gt;=E4934),SRP!$D$16:$D$20)*(G4934/100)*(E4934/1000)),
IF(C4934="Ready to Drink",
SUM(LOOKUP(2,1/(SRP!$B$11:$B$15&lt;=E4934)/(SRP!$C$11:$C$15&gt;=E4934),SRP!$D$11:$D$15)*(G4934/100)*(E4934/1000)),
0)))))),2)</f>
        <v>2.0299999999999998</v>
      </c>
      <c r="L4934" s="173" t="str">
        <f t="shared" si="77"/>
        <v>Beer473</v>
      </c>
      <c r="M4934" s="154">
        <f>VLOOKUP(L4934,'Slope %'!C:D,2,0)</f>
        <v>0.12</v>
      </c>
    </row>
    <row r="4935" spans="1:13" x14ac:dyDescent="0.25">
      <c r="A4935" s="169">
        <v>59596</v>
      </c>
      <c r="B4935" s="170" t="s">
        <v>3765</v>
      </c>
      <c r="C4935" s="170" t="s">
        <v>11</v>
      </c>
      <c r="D4935" s="170" t="s">
        <v>267</v>
      </c>
      <c r="E4935" s="170">
        <v>473</v>
      </c>
      <c r="F4935" s="170">
        <v>24</v>
      </c>
      <c r="G4935" s="171">
        <v>5.5</v>
      </c>
      <c r="H4935" s="170" t="s">
        <v>2364</v>
      </c>
      <c r="I4935" s="171">
        <v>5.08</v>
      </c>
      <c r="J4935" s="169">
        <v>1</v>
      </c>
      <c r="K4935" s="154" cm="1">
        <f t="array" ref="K4935">ROUND(
IF(C4935="Beer",
SUM(LOOKUP(2,1/(SRP!$B$8:$B$10&lt;=E4935)/(SRP!$C$8:$C$10&gt;=E4935),SRP!$D$8:$D$10)*(G4935/100)*(E4935/1000)),
IF(C4935="Spirits",
SUM(LOOKUP(2,1/(SRP!$B$2:$B$7&lt;=E4935)/(SRP!$C$2:$C$7&gt;=E4935),SRP!$D$2:$D$7)*(G4935/100)*(E4935/1000)),
IF(AND(C4935="Wine",D4935="Fortified Wines"),
SUM(LOOKUP(2,1/(SRP!$B$26:$B$29&lt;=E4935)/(SRP!$C$26:$C$29&gt;=E4935),SRP!$D$26:$D$29)*(G4935/100)*(E4935/1000)),
IF(C4935="Wine",
SUM(LOOKUP(2,1/(SRP!$B$21:$B$25&lt;=E4935)/(SRP!$C$21:$C$25&gt;=E4935),SRP!$D$21:$D$25)*(G4935/100)*(E4935/1000)),
IF(AND(C4935="Ready to Drink",D4935="RTD-One Pour Cocktail&gt;7%&lt;=14.5"),
SUM(LOOKUP(2,1/(SRP!$B$16:$B$20&lt;=E4935)/(SRP!$C$16:$C$20&gt;=E4935),SRP!$D$16:$D$20)*(G4935/100)*(E4935/1000)),
IF(C4935="Ready to Drink",
SUM(LOOKUP(2,1/(SRP!$B$11:$B$15&lt;=E4935)/(SRP!$C$11:$C$15&gt;=E4935),SRP!$D$11:$D$15)*(G4935/100)*(E4935/1000)),
0)))))),2)</f>
        <v>2.0299999999999998</v>
      </c>
      <c r="L4935" s="173" t="str">
        <f t="shared" si="77"/>
        <v>Beer473</v>
      </c>
      <c r="M4935" s="154">
        <f>VLOOKUP(L4935,'Slope %'!C:D,2,0)</f>
        <v>0.12</v>
      </c>
    </row>
    <row r="4936" spans="1:13" x14ac:dyDescent="0.25">
      <c r="A4936" s="169">
        <v>59619</v>
      </c>
      <c r="B4936" s="170" t="s">
        <v>3766</v>
      </c>
      <c r="C4936" s="170" t="s">
        <v>15</v>
      </c>
      <c r="D4936" s="170" t="s">
        <v>134</v>
      </c>
      <c r="E4936" s="170">
        <v>750</v>
      </c>
      <c r="F4936" s="170">
        <v>12</v>
      </c>
      <c r="G4936" s="171">
        <v>40</v>
      </c>
      <c r="H4936" s="170" t="s">
        <v>222</v>
      </c>
      <c r="I4936" s="171">
        <v>142.99</v>
      </c>
      <c r="J4936" s="169">
        <v>1</v>
      </c>
      <c r="K4936" s="154" cm="1">
        <f t="array" ref="K4936">ROUND(
IF(C4936="Beer",
SUM(LOOKUP(2,1/(SRP!$B$8:$B$10&lt;=E4936)/(SRP!$C$8:$C$10&gt;=E4936),SRP!$D$8:$D$10)*(G4936/100)*(E4936/1000)),
IF(C4936="Spirits",
SUM(LOOKUP(2,1/(SRP!$B$2:$B$7&lt;=E4936)/(SRP!$C$2:$C$7&gt;=E4936),SRP!$D$2:$D$7)*(G4936/100)*(E4936/1000)),
IF(AND(C4936="Wine",D4936="Fortified Wines"),
SUM(LOOKUP(2,1/(SRP!$B$26:$B$29&lt;=E4936)/(SRP!$C$26:$C$29&gt;=E4936),SRP!$D$26:$D$29)*(G4936/100)*(E4936/1000)),
IF(C4936="Wine",
SUM(LOOKUP(2,1/(SRP!$B$21:$B$25&lt;=E4936)/(SRP!$C$21:$C$25&gt;=E4936),SRP!$D$21:$D$25)*(G4936/100)*(E4936/1000)),
IF(AND(C4936="Ready to Drink",D4936="RTD-One Pour Cocktail&gt;7%&lt;=14.5"),
SUM(LOOKUP(2,1/(SRP!$B$16:$B$20&lt;=E4936)/(SRP!$C$16:$C$20&gt;=E4936),SRP!$D$16:$D$20)*(G4936/100)*(E4936/1000)),
IF(C4936="Ready to Drink",
SUM(LOOKUP(2,1/(SRP!$B$11:$B$15&lt;=E4936)/(SRP!$C$11:$C$15&gt;=E4936),SRP!$D$11:$D$15)*(G4936/100)*(E4936/1000)),
0)))))),2)</f>
        <v>23.42</v>
      </c>
      <c r="L4936" s="173" t="str">
        <f t="shared" si="77"/>
        <v>Spirits750</v>
      </c>
      <c r="M4936" s="154">
        <f>VLOOKUP(L4936,'Slope %'!C:D,2,0)</f>
        <v>7.0000000000000007E-2</v>
      </c>
    </row>
    <row r="4937" spans="1:13" x14ac:dyDescent="0.25">
      <c r="A4937" s="169">
        <v>59630</v>
      </c>
      <c r="B4937" s="170" t="s">
        <v>3767</v>
      </c>
      <c r="C4937" s="170" t="s">
        <v>11</v>
      </c>
      <c r="D4937" s="170" t="s">
        <v>267</v>
      </c>
      <c r="E4937" s="170">
        <v>473</v>
      </c>
      <c r="F4937" s="170">
        <v>24</v>
      </c>
      <c r="G4937" s="171">
        <v>5</v>
      </c>
      <c r="H4937" s="170" t="s">
        <v>747</v>
      </c>
      <c r="I4937" s="171">
        <v>3.99</v>
      </c>
      <c r="J4937" s="169">
        <v>1</v>
      </c>
      <c r="K4937" s="154" cm="1">
        <f t="array" ref="K4937">ROUND(
IF(C4937="Beer",
SUM(LOOKUP(2,1/(SRP!$B$8:$B$10&lt;=E4937)/(SRP!$C$8:$C$10&gt;=E4937),SRP!$D$8:$D$10)*(G4937/100)*(E4937/1000)),
IF(C4937="Spirits",
SUM(LOOKUP(2,1/(SRP!$B$2:$B$7&lt;=E4937)/(SRP!$C$2:$C$7&gt;=E4937),SRP!$D$2:$D$7)*(G4937/100)*(E4937/1000)),
IF(AND(C4937="Wine",D4937="Fortified Wines"),
SUM(LOOKUP(2,1/(SRP!$B$26:$B$29&lt;=E4937)/(SRP!$C$26:$C$29&gt;=E4937),SRP!$D$26:$D$29)*(G4937/100)*(E4937/1000)),
IF(C4937="Wine",
SUM(LOOKUP(2,1/(SRP!$B$21:$B$25&lt;=E4937)/(SRP!$C$21:$C$25&gt;=E4937),SRP!$D$21:$D$25)*(G4937/100)*(E4937/1000)),
IF(AND(C4937="Ready to Drink",D4937="RTD-One Pour Cocktail&gt;7%&lt;=14.5"),
SUM(LOOKUP(2,1/(SRP!$B$16:$B$20&lt;=E4937)/(SRP!$C$16:$C$20&gt;=E4937),SRP!$D$16:$D$20)*(G4937/100)*(E4937/1000)),
IF(C4937="Ready to Drink",
SUM(LOOKUP(2,1/(SRP!$B$11:$B$15&lt;=E4937)/(SRP!$C$11:$C$15&gt;=E4937),SRP!$D$11:$D$15)*(G4937/100)*(E4937/1000)),
0)))))),2)</f>
        <v>1.85</v>
      </c>
      <c r="L4937" s="173" t="str">
        <f t="shared" si="77"/>
        <v>Beer473</v>
      </c>
      <c r="M4937" s="154">
        <f>VLOOKUP(L4937,'Slope %'!C:D,2,0)</f>
        <v>0.12</v>
      </c>
    </row>
    <row r="4938" spans="1:13" x14ac:dyDescent="0.25">
      <c r="A4938" s="169">
        <v>59630</v>
      </c>
      <c r="B4938" s="170" t="s">
        <v>3767</v>
      </c>
      <c r="C4938" s="170" t="s">
        <v>11</v>
      </c>
      <c r="D4938" s="170" t="s">
        <v>267</v>
      </c>
      <c r="E4938" s="170">
        <v>473</v>
      </c>
      <c r="F4938" s="170">
        <v>24</v>
      </c>
      <c r="G4938" s="171">
        <v>5</v>
      </c>
      <c r="H4938" s="170" t="s">
        <v>747</v>
      </c>
      <c r="I4938" s="171">
        <v>3.99</v>
      </c>
      <c r="J4938" s="169">
        <v>1</v>
      </c>
      <c r="K4938" s="154" cm="1">
        <f t="array" ref="K4938">ROUND(
IF(C4938="Beer",
SUM(LOOKUP(2,1/(SRP!$B$8:$B$10&lt;=E4938)/(SRP!$C$8:$C$10&gt;=E4938),SRP!$D$8:$D$10)*(G4938/100)*(E4938/1000)),
IF(C4938="Spirits",
SUM(LOOKUP(2,1/(SRP!$B$2:$B$7&lt;=E4938)/(SRP!$C$2:$C$7&gt;=E4938),SRP!$D$2:$D$7)*(G4938/100)*(E4938/1000)),
IF(AND(C4938="Wine",D4938="Fortified Wines"),
SUM(LOOKUP(2,1/(SRP!$B$26:$B$29&lt;=E4938)/(SRP!$C$26:$C$29&gt;=E4938),SRP!$D$26:$D$29)*(G4938/100)*(E4938/1000)),
IF(C4938="Wine",
SUM(LOOKUP(2,1/(SRP!$B$21:$B$25&lt;=E4938)/(SRP!$C$21:$C$25&gt;=E4938),SRP!$D$21:$D$25)*(G4938/100)*(E4938/1000)),
IF(AND(C4938="Ready to Drink",D4938="RTD-One Pour Cocktail&gt;7%&lt;=14.5"),
SUM(LOOKUP(2,1/(SRP!$B$16:$B$20&lt;=E4938)/(SRP!$C$16:$C$20&gt;=E4938),SRP!$D$16:$D$20)*(G4938/100)*(E4938/1000)),
IF(C4938="Ready to Drink",
SUM(LOOKUP(2,1/(SRP!$B$11:$B$15&lt;=E4938)/(SRP!$C$11:$C$15&gt;=E4938),SRP!$D$11:$D$15)*(G4938/100)*(E4938/1000)),
0)))))),2)</f>
        <v>1.85</v>
      </c>
      <c r="L4938" s="173" t="str">
        <f t="shared" si="77"/>
        <v>Beer473</v>
      </c>
      <c r="M4938" s="154">
        <f>VLOOKUP(L4938,'Slope %'!C:D,2,0)</f>
        <v>0.12</v>
      </c>
    </row>
    <row r="4939" spans="1:13" x14ac:dyDescent="0.25">
      <c r="A4939" s="169">
        <v>59632</v>
      </c>
      <c r="B4939" s="170" t="s">
        <v>3768</v>
      </c>
      <c r="C4939" s="170" t="s">
        <v>24</v>
      </c>
      <c r="D4939" s="170" t="s">
        <v>68</v>
      </c>
      <c r="E4939" s="170">
        <v>750</v>
      </c>
      <c r="F4939" s="170">
        <v>12</v>
      </c>
      <c r="G4939" s="171">
        <v>14.5</v>
      </c>
      <c r="H4939" s="170" t="s">
        <v>64</v>
      </c>
      <c r="I4939" s="171">
        <v>39.99</v>
      </c>
      <c r="J4939" s="169">
        <v>1</v>
      </c>
      <c r="K4939" s="154" cm="1">
        <f t="array" ref="K4939">ROUND(
IF(C4939="Beer",
SUM(LOOKUP(2,1/(SRP!$B$8:$B$10&lt;=E4939)/(SRP!$C$8:$C$10&gt;=E4939),SRP!$D$8:$D$10)*(G4939/100)*(E4939/1000)),
IF(C4939="Spirits",
SUM(LOOKUP(2,1/(SRP!$B$2:$B$7&lt;=E4939)/(SRP!$C$2:$C$7&gt;=E4939),SRP!$D$2:$D$7)*(G4939/100)*(E4939/1000)),
IF(AND(C4939="Wine",D4939="Fortified Wines"),
SUM(LOOKUP(2,1/(SRP!$B$26:$B$29&lt;=E4939)/(SRP!$C$26:$C$29&gt;=E4939),SRP!$D$26:$D$29)*(G4939/100)*(E4939/1000)),
IF(C4939="Wine",
SUM(LOOKUP(2,1/(SRP!$B$21:$B$25&lt;=E4939)/(SRP!$C$21:$C$25&gt;=E4939),SRP!$D$21:$D$25)*(G4939/100)*(E4939/1000)),
IF(AND(C4939="Ready to Drink",D4939="RTD-One Pour Cocktail&gt;7%&lt;=14.5"),
SUM(LOOKUP(2,1/(SRP!$B$16:$B$20&lt;=E4939)/(SRP!$C$16:$C$20&gt;=E4939),SRP!$D$16:$D$20)*(G4939/100)*(E4939/1000)),
IF(C4939="Ready to Drink",
SUM(LOOKUP(2,1/(SRP!$B$11:$B$15&lt;=E4939)/(SRP!$C$11:$C$15&gt;=E4939),SRP!$D$11:$D$15)*(G4939/100)*(E4939/1000)),
0)))))),2)</f>
        <v>8.49</v>
      </c>
      <c r="L4939" s="173" t="str">
        <f t="shared" si="77"/>
        <v>Wine750</v>
      </c>
      <c r="M4939" s="154">
        <f>VLOOKUP(L4939,'Slope %'!C:D,2,0)</f>
        <v>0.1</v>
      </c>
    </row>
    <row r="4940" spans="1:13" x14ac:dyDescent="0.25">
      <c r="A4940" s="169">
        <v>59633</v>
      </c>
      <c r="B4940" s="170" t="s">
        <v>3769</v>
      </c>
      <c r="C4940" s="170" t="s">
        <v>263</v>
      </c>
      <c r="D4940" s="170" t="s">
        <v>332</v>
      </c>
      <c r="E4940" s="170">
        <v>2840</v>
      </c>
      <c r="F4940" s="170">
        <v>3</v>
      </c>
      <c r="G4940" s="171">
        <v>5</v>
      </c>
      <c r="H4940" s="170" t="s">
        <v>2760</v>
      </c>
      <c r="I4940" s="171">
        <v>26.99</v>
      </c>
      <c r="J4940" s="169">
        <v>8</v>
      </c>
      <c r="K4940" s="154" cm="1">
        <f t="array" ref="K4940">ROUND(
IF(C4940="Beer",
SUM(LOOKUP(2,1/(SRP!$B$8:$B$10&lt;=E4940)/(SRP!$C$8:$C$10&gt;=E4940),SRP!$D$8:$D$10)*(G4940/100)*(E4940/1000)),
IF(C4940="Spirits",
SUM(LOOKUP(2,1/(SRP!$B$2:$B$7&lt;=E4940)/(SRP!$C$2:$C$7&gt;=E4940),SRP!$D$2:$D$7)*(G4940/100)*(E4940/1000)),
IF(AND(C4940="Wine",D4940="Fortified Wines"),
SUM(LOOKUP(2,1/(SRP!$B$26:$B$29&lt;=E4940)/(SRP!$C$26:$C$29&gt;=E4940),SRP!$D$26:$D$29)*(G4940/100)*(E4940/1000)),
IF(C4940="Wine",
SUM(LOOKUP(2,1/(SRP!$B$21:$B$25&lt;=E4940)/(SRP!$C$21:$C$25&gt;=E4940),SRP!$D$21:$D$25)*(G4940/100)*(E4940/1000)),
IF(AND(C4940="Ready to Drink",D4940="RTD-One Pour Cocktail&gt;7%&lt;=14.5"),
SUM(LOOKUP(2,1/(SRP!$B$16:$B$20&lt;=E4940)/(SRP!$C$16:$C$20&gt;=E4940),SRP!$D$16:$D$20)*(G4940/100)*(E4940/1000)),
IF(C4940="Ready to Drink",
SUM(LOOKUP(2,1/(SRP!$B$11:$B$15&lt;=E4940)/(SRP!$C$11:$C$15&gt;=E4940),SRP!$D$11:$D$15)*(G4940/100)*(E4940/1000)),
0)))))),2)</f>
        <v>11.09</v>
      </c>
      <c r="L4940" s="173" t="str">
        <f t="shared" si="77"/>
        <v>Ready to Drink2840</v>
      </c>
      <c r="M4940" s="154">
        <f>VLOOKUP(L4940,'Slope %'!C:D,2,0)</f>
        <v>0.1</v>
      </c>
    </row>
    <row r="4941" spans="1:13" x14ac:dyDescent="0.25">
      <c r="A4941" s="169">
        <v>59633</v>
      </c>
      <c r="B4941" s="170" t="s">
        <v>3769</v>
      </c>
      <c r="C4941" s="170" t="s">
        <v>263</v>
      </c>
      <c r="D4941" s="170" t="s">
        <v>332</v>
      </c>
      <c r="E4941" s="170">
        <v>2840</v>
      </c>
      <c r="F4941" s="170">
        <v>3</v>
      </c>
      <c r="G4941" s="171">
        <v>5</v>
      </c>
      <c r="H4941" s="170" t="s">
        <v>2760</v>
      </c>
      <c r="I4941" s="171">
        <v>26.99</v>
      </c>
      <c r="J4941" s="169">
        <v>8</v>
      </c>
      <c r="K4941" s="154" cm="1">
        <f t="array" ref="K4941">ROUND(
IF(C4941="Beer",
SUM(LOOKUP(2,1/(SRP!$B$8:$B$10&lt;=E4941)/(SRP!$C$8:$C$10&gt;=E4941),SRP!$D$8:$D$10)*(G4941/100)*(E4941/1000)),
IF(C4941="Spirits",
SUM(LOOKUP(2,1/(SRP!$B$2:$B$7&lt;=E4941)/(SRP!$C$2:$C$7&gt;=E4941),SRP!$D$2:$D$7)*(G4941/100)*(E4941/1000)),
IF(AND(C4941="Wine",D4941="Fortified Wines"),
SUM(LOOKUP(2,1/(SRP!$B$26:$B$29&lt;=E4941)/(SRP!$C$26:$C$29&gt;=E4941),SRP!$D$26:$D$29)*(G4941/100)*(E4941/1000)),
IF(C4941="Wine",
SUM(LOOKUP(2,1/(SRP!$B$21:$B$25&lt;=E4941)/(SRP!$C$21:$C$25&gt;=E4941),SRP!$D$21:$D$25)*(G4941/100)*(E4941/1000)),
IF(AND(C4941="Ready to Drink",D4941="RTD-One Pour Cocktail&gt;7%&lt;=14.5"),
SUM(LOOKUP(2,1/(SRP!$B$16:$B$20&lt;=E4941)/(SRP!$C$16:$C$20&gt;=E4941),SRP!$D$16:$D$20)*(G4941/100)*(E4941/1000)),
IF(C4941="Ready to Drink",
SUM(LOOKUP(2,1/(SRP!$B$11:$B$15&lt;=E4941)/(SRP!$C$11:$C$15&gt;=E4941),SRP!$D$11:$D$15)*(G4941/100)*(E4941/1000)),
0)))))),2)</f>
        <v>11.09</v>
      </c>
      <c r="L4941" s="173" t="str">
        <f t="shared" si="77"/>
        <v>Ready to Drink2840</v>
      </c>
      <c r="M4941" s="154">
        <f>VLOOKUP(L4941,'Slope %'!C:D,2,0)</f>
        <v>0.1</v>
      </c>
    </row>
    <row r="4942" spans="1:13" x14ac:dyDescent="0.25">
      <c r="A4942" s="169">
        <v>59634</v>
      </c>
      <c r="B4942" s="170" t="s">
        <v>3770</v>
      </c>
      <c r="C4942" s="170" t="s">
        <v>11</v>
      </c>
      <c r="D4942" s="170" t="s">
        <v>211</v>
      </c>
      <c r="E4942" s="170">
        <v>5325</v>
      </c>
      <c r="F4942" s="170">
        <v>1</v>
      </c>
      <c r="G4942" s="171">
        <v>4</v>
      </c>
      <c r="H4942" s="170" t="s">
        <v>1053</v>
      </c>
      <c r="I4942" s="171">
        <v>29.99</v>
      </c>
      <c r="J4942" s="169">
        <v>15</v>
      </c>
      <c r="K4942" s="154" cm="1">
        <f t="array" ref="K4942">ROUND(
IF(C4942="Beer",
SUM(LOOKUP(2,1/(SRP!$B$8:$B$10&lt;=E4942)/(SRP!$C$8:$C$10&gt;=E4942),SRP!$D$8:$D$10)*(G4942/100)*(E4942/1000)),
IF(C4942="Spirits",
SUM(LOOKUP(2,1/(SRP!$B$2:$B$7&lt;=E4942)/(SRP!$C$2:$C$7&gt;=E4942),SRP!$D$2:$D$7)*(G4942/100)*(E4942/1000)),
IF(AND(C4942="Wine",D4942="Fortified Wines"),
SUM(LOOKUP(2,1/(SRP!$B$26:$B$29&lt;=E4942)/(SRP!$C$26:$C$29&gt;=E4942),SRP!$D$26:$D$29)*(G4942/100)*(E4942/1000)),
IF(C4942="Wine",
SUM(LOOKUP(2,1/(SRP!$B$21:$B$25&lt;=E4942)/(SRP!$C$21:$C$25&gt;=E4942),SRP!$D$21:$D$25)*(G4942/100)*(E4942/1000)),
IF(AND(C4942="Ready to Drink",D4942="RTD-One Pour Cocktail&gt;7%&lt;=14.5"),
SUM(LOOKUP(2,1/(SRP!$B$16:$B$20&lt;=E4942)/(SRP!$C$16:$C$20&gt;=E4942),SRP!$D$16:$D$20)*(G4942/100)*(E4942/1000)),
IF(C4942="Ready to Drink",
SUM(LOOKUP(2,1/(SRP!$B$11:$B$15&lt;=E4942)/(SRP!$C$11:$C$15&gt;=E4942),SRP!$D$11:$D$15)*(G4942/100)*(E4942/1000)),
0)))))),2)</f>
        <v>16.63</v>
      </c>
      <c r="L4942" s="173" t="str">
        <f t="shared" si="77"/>
        <v>Beer5325</v>
      </c>
      <c r="M4942" s="154">
        <f>VLOOKUP(L4942,'Slope %'!C:D,2,0)</f>
        <v>0.05</v>
      </c>
    </row>
    <row r="4943" spans="1:13" x14ac:dyDescent="0.25">
      <c r="A4943" s="169">
        <v>59634</v>
      </c>
      <c r="B4943" s="170" t="s">
        <v>3770</v>
      </c>
      <c r="C4943" s="170" t="s">
        <v>11</v>
      </c>
      <c r="D4943" s="170" t="s">
        <v>211</v>
      </c>
      <c r="E4943" s="170">
        <v>5325</v>
      </c>
      <c r="F4943" s="170">
        <v>1</v>
      </c>
      <c r="G4943" s="171">
        <v>4</v>
      </c>
      <c r="H4943" s="170" t="s">
        <v>1053</v>
      </c>
      <c r="I4943" s="171">
        <v>29.99</v>
      </c>
      <c r="J4943" s="169">
        <v>15</v>
      </c>
      <c r="K4943" s="154" cm="1">
        <f t="array" ref="K4943">ROUND(
IF(C4943="Beer",
SUM(LOOKUP(2,1/(SRP!$B$8:$B$10&lt;=E4943)/(SRP!$C$8:$C$10&gt;=E4943),SRP!$D$8:$D$10)*(G4943/100)*(E4943/1000)),
IF(C4943="Spirits",
SUM(LOOKUP(2,1/(SRP!$B$2:$B$7&lt;=E4943)/(SRP!$C$2:$C$7&gt;=E4943),SRP!$D$2:$D$7)*(G4943/100)*(E4943/1000)),
IF(AND(C4943="Wine",D4943="Fortified Wines"),
SUM(LOOKUP(2,1/(SRP!$B$26:$B$29&lt;=E4943)/(SRP!$C$26:$C$29&gt;=E4943),SRP!$D$26:$D$29)*(G4943/100)*(E4943/1000)),
IF(C4943="Wine",
SUM(LOOKUP(2,1/(SRP!$B$21:$B$25&lt;=E4943)/(SRP!$C$21:$C$25&gt;=E4943),SRP!$D$21:$D$25)*(G4943/100)*(E4943/1000)),
IF(AND(C4943="Ready to Drink",D4943="RTD-One Pour Cocktail&gt;7%&lt;=14.5"),
SUM(LOOKUP(2,1/(SRP!$B$16:$B$20&lt;=E4943)/(SRP!$C$16:$C$20&gt;=E4943),SRP!$D$16:$D$20)*(G4943/100)*(E4943/1000)),
IF(C4943="Ready to Drink",
SUM(LOOKUP(2,1/(SRP!$B$11:$B$15&lt;=E4943)/(SRP!$C$11:$C$15&gt;=E4943),SRP!$D$11:$D$15)*(G4943/100)*(E4943/1000)),
0)))))),2)</f>
        <v>16.63</v>
      </c>
      <c r="L4943" s="173" t="str">
        <f t="shared" si="77"/>
        <v>Beer5325</v>
      </c>
      <c r="M4943" s="154">
        <f>VLOOKUP(L4943,'Slope %'!C:D,2,0)</f>
        <v>0.05</v>
      </c>
    </row>
    <row r="4944" spans="1:13" x14ac:dyDescent="0.25">
      <c r="A4944" s="169">
        <v>59640</v>
      </c>
      <c r="B4944" s="170" t="s">
        <v>3771</v>
      </c>
      <c r="C4944" s="170" t="s">
        <v>11</v>
      </c>
      <c r="D4944" s="170" t="s">
        <v>267</v>
      </c>
      <c r="E4944" s="170">
        <v>355</v>
      </c>
      <c r="F4944" s="170">
        <v>24</v>
      </c>
      <c r="G4944" s="171">
        <v>5.2</v>
      </c>
      <c r="H4944" s="170" t="s">
        <v>1136</v>
      </c>
      <c r="I4944" s="171">
        <v>2.81</v>
      </c>
      <c r="J4944" s="169">
        <v>1</v>
      </c>
      <c r="K4944" s="154" cm="1">
        <f t="array" ref="K4944">ROUND(
IF(C4944="Beer",
SUM(LOOKUP(2,1/(SRP!$B$8:$B$10&lt;=E4944)/(SRP!$C$8:$C$10&gt;=E4944),SRP!$D$8:$D$10)*(G4944/100)*(E4944/1000)),
IF(C4944="Spirits",
SUM(LOOKUP(2,1/(SRP!$B$2:$B$7&lt;=E4944)/(SRP!$C$2:$C$7&gt;=E4944),SRP!$D$2:$D$7)*(G4944/100)*(E4944/1000)),
IF(AND(C4944="Wine",D4944="Fortified Wines"),
SUM(LOOKUP(2,1/(SRP!$B$26:$B$29&lt;=E4944)/(SRP!$C$26:$C$29&gt;=E4944),SRP!$D$26:$D$29)*(G4944/100)*(E4944/1000)),
IF(C4944="Wine",
SUM(LOOKUP(2,1/(SRP!$B$21:$B$25&lt;=E4944)/(SRP!$C$21:$C$25&gt;=E4944),SRP!$D$21:$D$25)*(G4944/100)*(E4944/1000)),
IF(AND(C4944="Ready to Drink",D4944="RTD-One Pour Cocktail&gt;7%&lt;=14.5"),
SUM(LOOKUP(2,1/(SRP!$B$16:$B$20&lt;=E4944)/(SRP!$C$16:$C$20&gt;=E4944),SRP!$D$16:$D$20)*(G4944/100)*(E4944/1000)),
IF(C4944="Ready to Drink",
SUM(LOOKUP(2,1/(SRP!$B$11:$B$15&lt;=E4944)/(SRP!$C$11:$C$15&gt;=E4944),SRP!$D$11:$D$15)*(G4944/100)*(E4944/1000)),
0)))))),2)</f>
        <v>1.44</v>
      </c>
      <c r="L4944" s="173" t="str">
        <f t="shared" si="77"/>
        <v>Beer355</v>
      </c>
      <c r="M4944" s="154">
        <f>VLOOKUP(L4944,'Slope %'!C:D,2,0)</f>
        <v>0.12</v>
      </c>
    </row>
    <row r="4945" spans="1:13" x14ac:dyDescent="0.25">
      <c r="A4945" s="169">
        <v>59640</v>
      </c>
      <c r="B4945" s="170" t="s">
        <v>3771</v>
      </c>
      <c r="C4945" s="170" t="s">
        <v>11</v>
      </c>
      <c r="D4945" s="170" t="s">
        <v>267</v>
      </c>
      <c r="E4945" s="170">
        <v>355</v>
      </c>
      <c r="F4945" s="170">
        <v>24</v>
      </c>
      <c r="G4945" s="171">
        <v>5.2</v>
      </c>
      <c r="H4945" s="170" t="s">
        <v>1136</v>
      </c>
      <c r="I4945" s="171">
        <v>2.81</v>
      </c>
      <c r="J4945" s="169">
        <v>1</v>
      </c>
      <c r="K4945" s="154" cm="1">
        <f t="array" ref="K4945">ROUND(
IF(C4945="Beer",
SUM(LOOKUP(2,1/(SRP!$B$8:$B$10&lt;=E4945)/(SRP!$C$8:$C$10&gt;=E4945),SRP!$D$8:$D$10)*(G4945/100)*(E4945/1000)),
IF(C4945="Spirits",
SUM(LOOKUP(2,1/(SRP!$B$2:$B$7&lt;=E4945)/(SRP!$C$2:$C$7&gt;=E4945),SRP!$D$2:$D$7)*(G4945/100)*(E4945/1000)),
IF(AND(C4945="Wine",D4945="Fortified Wines"),
SUM(LOOKUP(2,1/(SRP!$B$26:$B$29&lt;=E4945)/(SRP!$C$26:$C$29&gt;=E4945),SRP!$D$26:$D$29)*(G4945/100)*(E4945/1000)),
IF(C4945="Wine",
SUM(LOOKUP(2,1/(SRP!$B$21:$B$25&lt;=E4945)/(SRP!$C$21:$C$25&gt;=E4945),SRP!$D$21:$D$25)*(G4945/100)*(E4945/1000)),
IF(AND(C4945="Ready to Drink",D4945="RTD-One Pour Cocktail&gt;7%&lt;=14.5"),
SUM(LOOKUP(2,1/(SRP!$B$16:$B$20&lt;=E4945)/(SRP!$C$16:$C$20&gt;=E4945),SRP!$D$16:$D$20)*(G4945/100)*(E4945/1000)),
IF(C4945="Ready to Drink",
SUM(LOOKUP(2,1/(SRP!$B$11:$B$15&lt;=E4945)/(SRP!$C$11:$C$15&gt;=E4945),SRP!$D$11:$D$15)*(G4945/100)*(E4945/1000)),
0)))))),2)</f>
        <v>1.44</v>
      </c>
      <c r="L4945" s="173" t="str">
        <f t="shared" si="77"/>
        <v>Beer355</v>
      </c>
      <c r="M4945" s="154">
        <f>VLOOKUP(L4945,'Slope %'!C:D,2,0)</f>
        <v>0.12</v>
      </c>
    </row>
    <row r="4946" spans="1:13" x14ac:dyDescent="0.25">
      <c r="A4946" s="169">
        <v>59657</v>
      </c>
      <c r="B4946" s="170" t="s">
        <v>3772</v>
      </c>
      <c r="C4946" s="170" t="s">
        <v>11</v>
      </c>
      <c r="D4946" s="170" t="s">
        <v>267</v>
      </c>
      <c r="E4946" s="170">
        <v>355</v>
      </c>
      <c r="F4946" s="170">
        <v>24</v>
      </c>
      <c r="G4946" s="171">
        <v>4.5</v>
      </c>
      <c r="H4946" s="170" t="s">
        <v>1136</v>
      </c>
      <c r="I4946" s="171">
        <v>1.88</v>
      </c>
      <c r="J4946" s="169">
        <v>1</v>
      </c>
      <c r="K4946" s="154" cm="1">
        <f t="array" ref="K4946">ROUND(
IF(C4946="Beer",
SUM(LOOKUP(2,1/(SRP!$B$8:$B$10&lt;=E4946)/(SRP!$C$8:$C$10&gt;=E4946),SRP!$D$8:$D$10)*(G4946/100)*(E4946/1000)),
IF(C4946="Spirits",
SUM(LOOKUP(2,1/(SRP!$B$2:$B$7&lt;=E4946)/(SRP!$C$2:$C$7&gt;=E4946),SRP!$D$2:$D$7)*(G4946/100)*(E4946/1000)),
IF(AND(C4946="Wine",D4946="Fortified Wines"),
SUM(LOOKUP(2,1/(SRP!$B$26:$B$29&lt;=E4946)/(SRP!$C$26:$C$29&gt;=E4946),SRP!$D$26:$D$29)*(G4946/100)*(E4946/1000)),
IF(C4946="Wine",
SUM(LOOKUP(2,1/(SRP!$B$21:$B$25&lt;=E4946)/(SRP!$C$21:$C$25&gt;=E4946),SRP!$D$21:$D$25)*(G4946/100)*(E4946/1000)),
IF(AND(C4946="Ready to Drink",D4946="RTD-One Pour Cocktail&gt;7%&lt;=14.5"),
SUM(LOOKUP(2,1/(SRP!$B$16:$B$20&lt;=E4946)/(SRP!$C$16:$C$20&gt;=E4946),SRP!$D$16:$D$20)*(G4946/100)*(E4946/1000)),
IF(C4946="Ready to Drink",
SUM(LOOKUP(2,1/(SRP!$B$11:$B$15&lt;=E4946)/(SRP!$C$11:$C$15&gt;=E4946),SRP!$D$11:$D$15)*(G4946/100)*(E4946/1000)),
0)))))),2)</f>
        <v>1.25</v>
      </c>
      <c r="L4946" s="173" t="str">
        <f t="shared" si="77"/>
        <v>Beer355</v>
      </c>
      <c r="M4946" s="154">
        <f>VLOOKUP(L4946,'Slope %'!C:D,2,0)</f>
        <v>0.12</v>
      </c>
    </row>
    <row r="4947" spans="1:13" x14ac:dyDescent="0.25">
      <c r="A4947" s="169">
        <v>59657</v>
      </c>
      <c r="B4947" s="170" t="s">
        <v>3772</v>
      </c>
      <c r="C4947" s="170" t="s">
        <v>11</v>
      </c>
      <c r="D4947" s="170" t="s">
        <v>267</v>
      </c>
      <c r="E4947" s="170">
        <v>355</v>
      </c>
      <c r="F4947" s="170">
        <v>24</v>
      </c>
      <c r="G4947" s="171">
        <v>4.5</v>
      </c>
      <c r="H4947" s="170" t="s">
        <v>1136</v>
      </c>
      <c r="I4947" s="171">
        <v>1.88</v>
      </c>
      <c r="J4947" s="169">
        <v>1</v>
      </c>
      <c r="K4947" s="154" cm="1">
        <f t="array" ref="K4947">ROUND(
IF(C4947="Beer",
SUM(LOOKUP(2,1/(SRP!$B$8:$B$10&lt;=E4947)/(SRP!$C$8:$C$10&gt;=E4947),SRP!$D$8:$D$10)*(G4947/100)*(E4947/1000)),
IF(C4947="Spirits",
SUM(LOOKUP(2,1/(SRP!$B$2:$B$7&lt;=E4947)/(SRP!$C$2:$C$7&gt;=E4947),SRP!$D$2:$D$7)*(G4947/100)*(E4947/1000)),
IF(AND(C4947="Wine",D4947="Fortified Wines"),
SUM(LOOKUP(2,1/(SRP!$B$26:$B$29&lt;=E4947)/(SRP!$C$26:$C$29&gt;=E4947),SRP!$D$26:$D$29)*(G4947/100)*(E4947/1000)),
IF(C4947="Wine",
SUM(LOOKUP(2,1/(SRP!$B$21:$B$25&lt;=E4947)/(SRP!$C$21:$C$25&gt;=E4947),SRP!$D$21:$D$25)*(G4947/100)*(E4947/1000)),
IF(AND(C4947="Ready to Drink",D4947="RTD-One Pour Cocktail&gt;7%&lt;=14.5"),
SUM(LOOKUP(2,1/(SRP!$B$16:$B$20&lt;=E4947)/(SRP!$C$16:$C$20&gt;=E4947),SRP!$D$16:$D$20)*(G4947/100)*(E4947/1000)),
IF(C4947="Ready to Drink",
SUM(LOOKUP(2,1/(SRP!$B$11:$B$15&lt;=E4947)/(SRP!$C$11:$C$15&gt;=E4947),SRP!$D$11:$D$15)*(G4947/100)*(E4947/1000)),
0)))))),2)</f>
        <v>1.25</v>
      </c>
      <c r="L4947" s="173" t="str">
        <f t="shared" si="77"/>
        <v>Beer355</v>
      </c>
      <c r="M4947" s="154">
        <f>VLOOKUP(L4947,'Slope %'!C:D,2,0)</f>
        <v>0.12</v>
      </c>
    </row>
    <row r="4948" spans="1:13" x14ac:dyDescent="0.25">
      <c r="A4948" s="169">
        <v>59660</v>
      </c>
      <c r="B4948" s="170" t="s">
        <v>3773</v>
      </c>
      <c r="C4948" s="170" t="s">
        <v>11</v>
      </c>
      <c r="D4948" s="170" t="s">
        <v>12</v>
      </c>
      <c r="E4948" s="170">
        <v>355</v>
      </c>
      <c r="F4948" s="170">
        <v>24</v>
      </c>
      <c r="G4948" s="171">
        <v>4.5</v>
      </c>
      <c r="H4948" s="170" t="s">
        <v>1136</v>
      </c>
      <c r="I4948" s="171">
        <v>1.53</v>
      </c>
      <c r="J4948" s="169">
        <v>1</v>
      </c>
      <c r="K4948" s="154" cm="1">
        <f t="array" ref="K4948">ROUND(
IF(C4948="Beer",
SUM(LOOKUP(2,1/(SRP!$B$8:$B$10&lt;=E4948)/(SRP!$C$8:$C$10&gt;=E4948),SRP!$D$8:$D$10)*(G4948/100)*(E4948/1000)),
IF(C4948="Spirits",
SUM(LOOKUP(2,1/(SRP!$B$2:$B$7&lt;=E4948)/(SRP!$C$2:$C$7&gt;=E4948),SRP!$D$2:$D$7)*(G4948/100)*(E4948/1000)),
IF(AND(C4948="Wine",D4948="Fortified Wines"),
SUM(LOOKUP(2,1/(SRP!$B$26:$B$29&lt;=E4948)/(SRP!$C$26:$C$29&gt;=E4948),SRP!$D$26:$D$29)*(G4948/100)*(E4948/1000)),
IF(C4948="Wine",
SUM(LOOKUP(2,1/(SRP!$B$21:$B$25&lt;=E4948)/(SRP!$C$21:$C$25&gt;=E4948),SRP!$D$21:$D$25)*(G4948/100)*(E4948/1000)),
IF(AND(C4948="Ready to Drink",D4948="RTD-One Pour Cocktail&gt;7%&lt;=14.5"),
SUM(LOOKUP(2,1/(SRP!$B$16:$B$20&lt;=E4948)/(SRP!$C$16:$C$20&gt;=E4948),SRP!$D$16:$D$20)*(G4948/100)*(E4948/1000)),
IF(C4948="Ready to Drink",
SUM(LOOKUP(2,1/(SRP!$B$11:$B$15&lt;=E4948)/(SRP!$C$11:$C$15&gt;=E4948),SRP!$D$11:$D$15)*(G4948/100)*(E4948/1000)),
0)))))),2)</f>
        <v>1.25</v>
      </c>
      <c r="L4948" s="173" t="str">
        <f t="shared" si="77"/>
        <v>Beer355</v>
      </c>
      <c r="M4948" s="154">
        <f>VLOOKUP(L4948,'Slope %'!C:D,2,0)</f>
        <v>0.12</v>
      </c>
    </row>
    <row r="4949" spans="1:13" x14ac:dyDescent="0.25">
      <c r="A4949" s="169">
        <v>59660</v>
      </c>
      <c r="B4949" s="170" t="s">
        <v>3773</v>
      </c>
      <c r="C4949" s="170" t="s">
        <v>11</v>
      </c>
      <c r="D4949" s="170" t="s">
        <v>12</v>
      </c>
      <c r="E4949" s="170">
        <v>355</v>
      </c>
      <c r="F4949" s="170">
        <v>24</v>
      </c>
      <c r="G4949" s="171">
        <v>4.5</v>
      </c>
      <c r="H4949" s="170" t="s">
        <v>1136</v>
      </c>
      <c r="I4949" s="171">
        <v>1.53</v>
      </c>
      <c r="J4949" s="169">
        <v>1</v>
      </c>
      <c r="K4949" s="154" cm="1">
        <f t="array" ref="K4949">ROUND(
IF(C4949="Beer",
SUM(LOOKUP(2,1/(SRP!$B$8:$B$10&lt;=E4949)/(SRP!$C$8:$C$10&gt;=E4949),SRP!$D$8:$D$10)*(G4949/100)*(E4949/1000)),
IF(C4949="Spirits",
SUM(LOOKUP(2,1/(SRP!$B$2:$B$7&lt;=E4949)/(SRP!$C$2:$C$7&gt;=E4949),SRP!$D$2:$D$7)*(G4949/100)*(E4949/1000)),
IF(AND(C4949="Wine",D4949="Fortified Wines"),
SUM(LOOKUP(2,1/(SRP!$B$26:$B$29&lt;=E4949)/(SRP!$C$26:$C$29&gt;=E4949),SRP!$D$26:$D$29)*(G4949/100)*(E4949/1000)),
IF(C4949="Wine",
SUM(LOOKUP(2,1/(SRP!$B$21:$B$25&lt;=E4949)/(SRP!$C$21:$C$25&gt;=E4949),SRP!$D$21:$D$25)*(G4949/100)*(E4949/1000)),
IF(AND(C4949="Ready to Drink",D4949="RTD-One Pour Cocktail&gt;7%&lt;=14.5"),
SUM(LOOKUP(2,1/(SRP!$B$16:$B$20&lt;=E4949)/(SRP!$C$16:$C$20&gt;=E4949),SRP!$D$16:$D$20)*(G4949/100)*(E4949/1000)),
IF(C4949="Ready to Drink",
SUM(LOOKUP(2,1/(SRP!$B$11:$B$15&lt;=E4949)/(SRP!$C$11:$C$15&gt;=E4949),SRP!$D$11:$D$15)*(G4949/100)*(E4949/1000)),
0)))))),2)</f>
        <v>1.25</v>
      </c>
      <c r="L4949" s="173" t="str">
        <f t="shared" si="77"/>
        <v>Beer355</v>
      </c>
      <c r="M4949" s="154">
        <f>VLOOKUP(L4949,'Slope %'!C:D,2,0)</f>
        <v>0.12</v>
      </c>
    </row>
    <row r="4950" spans="1:13" x14ac:dyDescent="0.25">
      <c r="A4950" s="169">
        <v>59695</v>
      </c>
      <c r="B4950" s="170" t="s">
        <v>3774</v>
      </c>
      <c r="C4950" s="170" t="s">
        <v>11</v>
      </c>
      <c r="D4950" s="170" t="s">
        <v>211</v>
      </c>
      <c r="E4950" s="170">
        <v>355</v>
      </c>
      <c r="F4950" s="170">
        <v>24</v>
      </c>
      <c r="G4950" s="171">
        <v>3.5</v>
      </c>
      <c r="H4950" s="170" t="s">
        <v>1662</v>
      </c>
      <c r="I4950" s="171">
        <v>2.75</v>
      </c>
      <c r="J4950" s="169">
        <v>1</v>
      </c>
      <c r="K4950" s="154" cm="1">
        <f t="array" ref="K4950">ROUND(
IF(C4950="Beer",
SUM(LOOKUP(2,1/(SRP!$B$8:$B$10&lt;=E4950)/(SRP!$C$8:$C$10&gt;=E4950),SRP!$D$8:$D$10)*(G4950/100)*(E4950/1000)),
IF(C4950="Spirits",
SUM(LOOKUP(2,1/(SRP!$B$2:$B$7&lt;=E4950)/(SRP!$C$2:$C$7&gt;=E4950),SRP!$D$2:$D$7)*(G4950/100)*(E4950/1000)),
IF(AND(C4950="Wine",D4950="Fortified Wines"),
SUM(LOOKUP(2,1/(SRP!$B$26:$B$29&lt;=E4950)/(SRP!$C$26:$C$29&gt;=E4950),SRP!$D$26:$D$29)*(G4950/100)*(E4950/1000)),
IF(C4950="Wine",
SUM(LOOKUP(2,1/(SRP!$B$21:$B$25&lt;=E4950)/(SRP!$C$21:$C$25&gt;=E4950),SRP!$D$21:$D$25)*(G4950/100)*(E4950/1000)),
IF(AND(C4950="Ready to Drink",D4950="RTD-One Pour Cocktail&gt;7%&lt;=14.5"),
SUM(LOOKUP(2,1/(SRP!$B$16:$B$20&lt;=E4950)/(SRP!$C$16:$C$20&gt;=E4950),SRP!$D$16:$D$20)*(G4950/100)*(E4950/1000)),
IF(C4950="Ready to Drink",
SUM(LOOKUP(2,1/(SRP!$B$11:$B$15&lt;=E4950)/(SRP!$C$11:$C$15&gt;=E4950),SRP!$D$11:$D$15)*(G4950/100)*(E4950/1000)),
0)))))),2)</f>
        <v>0.97</v>
      </c>
      <c r="L4950" s="173" t="str">
        <f t="shared" si="77"/>
        <v>Beer355</v>
      </c>
      <c r="M4950" s="154">
        <f>VLOOKUP(L4950,'Slope %'!C:D,2,0)</f>
        <v>0.12</v>
      </c>
    </row>
    <row r="4951" spans="1:13" x14ac:dyDescent="0.25">
      <c r="A4951" s="169">
        <v>59695</v>
      </c>
      <c r="B4951" s="170" t="s">
        <v>3774</v>
      </c>
      <c r="C4951" s="170" t="s">
        <v>11</v>
      </c>
      <c r="D4951" s="170" t="s">
        <v>211</v>
      </c>
      <c r="E4951" s="170">
        <v>355</v>
      </c>
      <c r="F4951" s="170">
        <v>24</v>
      </c>
      <c r="G4951" s="171">
        <v>3.5</v>
      </c>
      <c r="H4951" s="170" t="s">
        <v>1662</v>
      </c>
      <c r="I4951" s="171">
        <v>2.75</v>
      </c>
      <c r="J4951" s="169">
        <v>1</v>
      </c>
      <c r="K4951" s="154" cm="1">
        <f t="array" ref="K4951">ROUND(
IF(C4951="Beer",
SUM(LOOKUP(2,1/(SRP!$B$8:$B$10&lt;=E4951)/(SRP!$C$8:$C$10&gt;=E4951),SRP!$D$8:$D$10)*(G4951/100)*(E4951/1000)),
IF(C4951="Spirits",
SUM(LOOKUP(2,1/(SRP!$B$2:$B$7&lt;=E4951)/(SRP!$C$2:$C$7&gt;=E4951),SRP!$D$2:$D$7)*(G4951/100)*(E4951/1000)),
IF(AND(C4951="Wine",D4951="Fortified Wines"),
SUM(LOOKUP(2,1/(SRP!$B$26:$B$29&lt;=E4951)/(SRP!$C$26:$C$29&gt;=E4951),SRP!$D$26:$D$29)*(G4951/100)*(E4951/1000)),
IF(C4951="Wine",
SUM(LOOKUP(2,1/(SRP!$B$21:$B$25&lt;=E4951)/(SRP!$C$21:$C$25&gt;=E4951),SRP!$D$21:$D$25)*(G4951/100)*(E4951/1000)),
IF(AND(C4951="Ready to Drink",D4951="RTD-One Pour Cocktail&gt;7%&lt;=14.5"),
SUM(LOOKUP(2,1/(SRP!$B$16:$B$20&lt;=E4951)/(SRP!$C$16:$C$20&gt;=E4951),SRP!$D$16:$D$20)*(G4951/100)*(E4951/1000)),
IF(C4951="Ready to Drink",
SUM(LOOKUP(2,1/(SRP!$B$11:$B$15&lt;=E4951)/(SRP!$C$11:$C$15&gt;=E4951),SRP!$D$11:$D$15)*(G4951/100)*(E4951/1000)),
0)))))),2)</f>
        <v>0.97</v>
      </c>
      <c r="L4951" s="173" t="str">
        <f t="shared" si="77"/>
        <v>Beer355</v>
      </c>
      <c r="M4951" s="154">
        <f>VLOOKUP(L4951,'Slope %'!C:D,2,0)</f>
        <v>0.12</v>
      </c>
    </row>
    <row r="4952" spans="1:13" x14ac:dyDescent="0.25">
      <c r="A4952" s="169">
        <v>59697</v>
      </c>
      <c r="B4952" s="170" t="s">
        <v>3775</v>
      </c>
      <c r="C4952" s="170" t="s">
        <v>263</v>
      </c>
      <c r="D4952" s="170" t="s">
        <v>909</v>
      </c>
      <c r="E4952" s="170">
        <v>500</v>
      </c>
      <c r="F4952" s="170">
        <v>12</v>
      </c>
      <c r="G4952" s="171">
        <v>10.199999999999999</v>
      </c>
      <c r="H4952" s="170" t="s">
        <v>2607</v>
      </c>
      <c r="I4952" s="171">
        <v>13.49</v>
      </c>
      <c r="J4952" s="169">
        <v>1</v>
      </c>
      <c r="K4952" s="154" cm="1">
        <f t="array" ref="K4952">ROUND(
IF(C4952="Beer",
SUM(LOOKUP(2,1/(SRP!$B$8:$B$10&lt;=E4952)/(SRP!$C$8:$C$10&gt;=E4952),SRP!$D$8:$D$10)*(G4952/100)*(E4952/1000)),
IF(C4952="Spirits",
SUM(LOOKUP(2,1/(SRP!$B$2:$B$7&lt;=E4952)/(SRP!$C$2:$C$7&gt;=E4952),SRP!$D$2:$D$7)*(G4952/100)*(E4952/1000)),
IF(AND(C4952="Wine",D4952="Fortified Wines"),
SUM(LOOKUP(2,1/(SRP!$B$26:$B$29&lt;=E4952)/(SRP!$C$26:$C$29&gt;=E4952),SRP!$D$26:$D$29)*(G4952/100)*(E4952/1000)),
IF(C4952="Wine",
SUM(LOOKUP(2,1/(SRP!$B$21:$B$25&lt;=E4952)/(SRP!$C$21:$C$25&gt;=E4952),SRP!$D$21:$D$25)*(G4952/100)*(E4952/1000)),
IF(AND(C4952="Ready to Drink",D4952="RTD-One Pour Cocktail&gt;7%&lt;=14.5"),
SUM(LOOKUP(2,1/(SRP!$B$16:$B$20&lt;=E4952)/(SRP!$C$16:$C$20&gt;=E4952),SRP!$D$16:$D$20)*(G4952/100)*(E4952/1000)),
IF(C4952="Ready to Drink",
SUM(LOOKUP(2,1/(SRP!$B$11:$B$15&lt;=E4952)/(SRP!$C$11:$C$15&gt;=E4952),SRP!$D$11:$D$15)*(G4952/100)*(E4952/1000)),
0)))))),2)</f>
        <v>4.22</v>
      </c>
      <c r="L4952" s="173" t="str">
        <f t="shared" si="77"/>
        <v>Ready to Drink500</v>
      </c>
      <c r="M4952" s="154">
        <f>VLOOKUP(L4952,'Slope %'!C:D,2,0)</f>
        <v>0.12</v>
      </c>
    </row>
    <row r="4953" spans="1:13" x14ac:dyDescent="0.25">
      <c r="A4953" s="169">
        <v>59697</v>
      </c>
      <c r="B4953" s="170" t="s">
        <v>3775</v>
      </c>
      <c r="C4953" s="170" t="s">
        <v>263</v>
      </c>
      <c r="D4953" s="170" t="s">
        <v>909</v>
      </c>
      <c r="E4953" s="170">
        <v>500</v>
      </c>
      <c r="F4953" s="170">
        <v>12</v>
      </c>
      <c r="G4953" s="171">
        <v>10.199999999999999</v>
      </c>
      <c r="H4953" s="170" t="s">
        <v>2607</v>
      </c>
      <c r="I4953" s="171">
        <v>13.49</v>
      </c>
      <c r="J4953" s="169">
        <v>1</v>
      </c>
      <c r="K4953" s="154" cm="1">
        <f t="array" ref="K4953">ROUND(
IF(C4953="Beer",
SUM(LOOKUP(2,1/(SRP!$B$8:$B$10&lt;=E4953)/(SRP!$C$8:$C$10&gt;=E4953),SRP!$D$8:$D$10)*(G4953/100)*(E4953/1000)),
IF(C4953="Spirits",
SUM(LOOKUP(2,1/(SRP!$B$2:$B$7&lt;=E4953)/(SRP!$C$2:$C$7&gt;=E4953),SRP!$D$2:$D$7)*(G4953/100)*(E4953/1000)),
IF(AND(C4953="Wine",D4953="Fortified Wines"),
SUM(LOOKUP(2,1/(SRP!$B$26:$B$29&lt;=E4953)/(SRP!$C$26:$C$29&gt;=E4953),SRP!$D$26:$D$29)*(G4953/100)*(E4953/1000)),
IF(C4953="Wine",
SUM(LOOKUP(2,1/(SRP!$B$21:$B$25&lt;=E4953)/(SRP!$C$21:$C$25&gt;=E4953),SRP!$D$21:$D$25)*(G4953/100)*(E4953/1000)),
IF(AND(C4953="Ready to Drink",D4953="RTD-One Pour Cocktail&gt;7%&lt;=14.5"),
SUM(LOOKUP(2,1/(SRP!$B$16:$B$20&lt;=E4953)/(SRP!$C$16:$C$20&gt;=E4953),SRP!$D$16:$D$20)*(G4953/100)*(E4953/1000)),
IF(C4953="Ready to Drink",
SUM(LOOKUP(2,1/(SRP!$B$11:$B$15&lt;=E4953)/(SRP!$C$11:$C$15&gt;=E4953),SRP!$D$11:$D$15)*(G4953/100)*(E4953/1000)),
0)))))),2)</f>
        <v>4.22</v>
      </c>
      <c r="L4953" s="173" t="str">
        <f t="shared" si="77"/>
        <v>Ready to Drink500</v>
      </c>
      <c r="M4953" s="154">
        <f>VLOOKUP(L4953,'Slope %'!C:D,2,0)</f>
        <v>0.12</v>
      </c>
    </row>
    <row r="4954" spans="1:13" x14ac:dyDescent="0.25">
      <c r="A4954" s="169">
        <v>59699</v>
      </c>
      <c r="B4954" s="170" t="s">
        <v>3776</v>
      </c>
      <c r="C4954" s="170" t="s">
        <v>11</v>
      </c>
      <c r="D4954" s="170" t="s">
        <v>211</v>
      </c>
      <c r="E4954" s="170">
        <v>1892</v>
      </c>
      <c r="F4954" s="170">
        <v>6</v>
      </c>
      <c r="G4954" s="171">
        <v>4</v>
      </c>
      <c r="H4954" s="170" t="s">
        <v>2226</v>
      </c>
      <c r="I4954" s="171">
        <v>15.79</v>
      </c>
      <c r="J4954" s="169">
        <v>4</v>
      </c>
      <c r="K4954" s="154" cm="1">
        <f t="array" ref="K4954">ROUND(
IF(C4954="Beer",
SUM(LOOKUP(2,1/(SRP!$B$8:$B$10&lt;=E4954)/(SRP!$C$8:$C$10&gt;=E4954),SRP!$D$8:$D$10)*(G4954/100)*(E4954/1000)),
IF(C4954="Spirits",
SUM(LOOKUP(2,1/(SRP!$B$2:$B$7&lt;=E4954)/(SRP!$C$2:$C$7&gt;=E4954),SRP!$D$2:$D$7)*(G4954/100)*(E4954/1000)),
IF(AND(C4954="Wine",D4954="Fortified Wines"),
SUM(LOOKUP(2,1/(SRP!$B$26:$B$29&lt;=E4954)/(SRP!$C$26:$C$29&gt;=E4954),SRP!$D$26:$D$29)*(G4954/100)*(E4954/1000)),
IF(C4954="Wine",
SUM(LOOKUP(2,1/(SRP!$B$21:$B$25&lt;=E4954)/(SRP!$C$21:$C$25&gt;=E4954),SRP!$D$21:$D$25)*(G4954/100)*(E4954/1000)),
IF(AND(C4954="Ready to Drink",D4954="RTD-One Pour Cocktail&gt;7%&lt;=14.5"),
SUM(LOOKUP(2,1/(SRP!$B$16:$B$20&lt;=E4954)/(SRP!$C$16:$C$20&gt;=E4954),SRP!$D$16:$D$20)*(G4954/100)*(E4954/1000)),
IF(C4954="Ready to Drink",
SUM(LOOKUP(2,1/(SRP!$B$11:$B$15&lt;=E4954)/(SRP!$C$11:$C$15&gt;=E4954),SRP!$D$11:$D$15)*(G4954/100)*(E4954/1000)),
0)))))),2)</f>
        <v>5.91</v>
      </c>
      <c r="L4954" s="173" t="str">
        <f t="shared" si="77"/>
        <v>Beer1892</v>
      </c>
      <c r="M4954" s="154">
        <f>VLOOKUP(L4954,'Slope %'!C:D,2,0)</f>
        <v>0.1</v>
      </c>
    </row>
    <row r="4955" spans="1:13" x14ac:dyDescent="0.25">
      <c r="A4955" s="169">
        <v>59699</v>
      </c>
      <c r="B4955" s="170" t="s">
        <v>3776</v>
      </c>
      <c r="C4955" s="170" t="s">
        <v>11</v>
      </c>
      <c r="D4955" s="170" t="s">
        <v>211</v>
      </c>
      <c r="E4955" s="170">
        <v>1892</v>
      </c>
      <c r="F4955" s="170">
        <v>6</v>
      </c>
      <c r="G4955" s="171">
        <v>4</v>
      </c>
      <c r="H4955" s="170" t="s">
        <v>1407</v>
      </c>
      <c r="I4955" s="171">
        <v>15.79</v>
      </c>
      <c r="J4955" s="169">
        <v>4</v>
      </c>
      <c r="K4955" s="154" cm="1">
        <f t="array" ref="K4955">ROUND(
IF(C4955="Beer",
SUM(LOOKUP(2,1/(SRP!$B$8:$B$10&lt;=E4955)/(SRP!$C$8:$C$10&gt;=E4955),SRP!$D$8:$D$10)*(G4955/100)*(E4955/1000)),
IF(C4955="Spirits",
SUM(LOOKUP(2,1/(SRP!$B$2:$B$7&lt;=E4955)/(SRP!$C$2:$C$7&gt;=E4955),SRP!$D$2:$D$7)*(G4955/100)*(E4955/1000)),
IF(AND(C4955="Wine",D4955="Fortified Wines"),
SUM(LOOKUP(2,1/(SRP!$B$26:$B$29&lt;=E4955)/(SRP!$C$26:$C$29&gt;=E4955),SRP!$D$26:$D$29)*(G4955/100)*(E4955/1000)),
IF(C4955="Wine",
SUM(LOOKUP(2,1/(SRP!$B$21:$B$25&lt;=E4955)/(SRP!$C$21:$C$25&gt;=E4955),SRP!$D$21:$D$25)*(G4955/100)*(E4955/1000)),
IF(AND(C4955="Ready to Drink",D4955="RTD-One Pour Cocktail&gt;7%&lt;=14.5"),
SUM(LOOKUP(2,1/(SRP!$B$16:$B$20&lt;=E4955)/(SRP!$C$16:$C$20&gt;=E4955),SRP!$D$16:$D$20)*(G4955/100)*(E4955/1000)),
IF(C4955="Ready to Drink",
SUM(LOOKUP(2,1/(SRP!$B$11:$B$15&lt;=E4955)/(SRP!$C$11:$C$15&gt;=E4955),SRP!$D$11:$D$15)*(G4955/100)*(E4955/1000)),
0)))))),2)</f>
        <v>5.91</v>
      </c>
      <c r="L4955" s="173" t="str">
        <f t="shared" si="77"/>
        <v>Beer1892</v>
      </c>
      <c r="M4955" s="154">
        <f>VLOOKUP(L4955,'Slope %'!C:D,2,0)</f>
        <v>0.1</v>
      </c>
    </row>
    <row r="4956" spans="1:13" x14ac:dyDescent="0.25">
      <c r="A4956" s="169">
        <v>59737</v>
      </c>
      <c r="B4956" s="170" t="s">
        <v>3777</v>
      </c>
      <c r="C4956" s="170" t="s">
        <v>11</v>
      </c>
      <c r="D4956" s="170" t="s">
        <v>12</v>
      </c>
      <c r="E4956" s="170">
        <v>2130</v>
      </c>
      <c r="F4956" s="170">
        <v>4</v>
      </c>
      <c r="G4956" s="171">
        <v>5</v>
      </c>
      <c r="H4956" s="170" t="s">
        <v>2364</v>
      </c>
      <c r="I4956" s="171">
        <v>13.99</v>
      </c>
      <c r="J4956" s="169">
        <v>6</v>
      </c>
      <c r="K4956" s="154" cm="1">
        <f t="array" ref="K4956">ROUND(
IF(C4956="Beer",
SUM(LOOKUP(2,1/(SRP!$B$8:$B$10&lt;=E4956)/(SRP!$C$8:$C$10&gt;=E4956),SRP!$D$8:$D$10)*(G4956/100)*(E4956/1000)),
IF(C4956="Spirits",
SUM(LOOKUP(2,1/(SRP!$B$2:$B$7&lt;=E4956)/(SRP!$C$2:$C$7&gt;=E4956),SRP!$D$2:$D$7)*(G4956/100)*(E4956/1000)),
IF(AND(C4956="Wine",D4956="Fortified Wines"),
SUM(LOOKUP(2,1/(SRP!$B$26:$B$29&lt;=E4956)/(SRP!$C$26:$C$29&gt;=E4956),SRP!$D$26:$D$29)*(G4956/100)*(E4956/1000)),
IF(C4956="Wine",
SUM(LOOKUP(2,1/(SRP!$B$21:$B$25&lt;=E4956)/(SRP!$C$21:$C$25&gt;=E4956),SRP!$D$21:$D$25)*(G4956/100)*(E4956/1000)),
IF(AND(C4956="Ready to Drink",D4956="RTD-One Pour Cocktail&gt;7%&lt;=14.5"),
SUM(LOOKUP(2,1/(SRP!$B$16:$B$20&lt;=E4956)/(SRP!$C$16:$C$20&gt;=E4956),SRP!$D$16:$D$20)*(G4956/100)*(E4956/1000)),
IF(C4956="Ready to Drink",
SUM(LOOKUP(2,1/(SRP!$B$11:$B$15&lt;=E4956)/(SRP!$C$11:$C$15&gt;=E4956),SRP!$D$11:$D$15)*(G4956/100)*(E4956/1000)),
0)))))),2)</f>
        <v>8.31</v>
      </c>
      <c r="L4956" s="173" t="str">
        <f t="shared" si="77"/>
        <v>Beer2130</v>
      </c>
      <c r="M4956" s="154">
        <f>VLOOKUP(L4956,'Slope %'!C:D,2,0)</f>
        <v>0.1</v>
      </c>
    </row>
    <row r="4957" spans="1:13" x14ac:dyDescent="0.25">
      <c r="A4957" s="169">
        <v>59737</v>
      </c>
      <c r="B4957" s="170" t="s">
        <v>3777</v>
      </c>
      <c r="C4957" s="170" t="s">
        <v>11</v>
      </c>
      <c r="D4957" s="170" t="s">
        <v>12</v>
      </c>
      <c r="E4957" s="170">
        <v>2130</v>
      </c>
      <c r="F4957" s="170">
        <v>4</v>
      </c>
      <c r="G4957" s="171">
        <v>5</v>
      </c>
      <c r="H4957" s="170" t="s">
        <v>2364</v>
      </c>
      <c r="I4957" s="171">
        <v>13.99</v>
      </c>
      <c r="J4957" s="169">
        <v>6</v>
      </c>
      <c r="K4957" s="154" cm="1">
        <f t="array" ref="K4957">ROUND(
IF(C4957="Beer",
SUM(LOOKUP(2,1/(SRP!$B$8:$B$10&lt;=E4957)/(SRP!$C$8:$C$10&gt;=E4957),SRP!$D$8:$D$10)*(G4957/100)*(E4957/1000)),
IF(C4957="Spirits",
SUM(LOOKUP(2,1/(SRP!$B$2:$B$7&lt;=E4957)/(SRP!$C$2:$C$7&gt;=E4957),SRP!$D$2:$D$7)*(G4957/100)*(E4957/1000)),
IF(AND(C4957="Wine",D4957="Fortified Wines"),
SUM(LOOKUP(2,1/(SRP!$B$26:$B$29&lt;=E4957)/(SRP!$C$26:$C$29&gt;=E4957),SRP!$D$26:$D$29)*(G4957/100)*(E4957/1000)),
IF(C4957="Wine",
SUM(LOOKUP(2,1/(SRP!$B$21:$B$25&lt;=E4957)/(SRP!$C$21:$C$25&gt;=E4957),SRP!$D$21:$D$25)*(G4957/100)*(E4957/1000)),
IF(AND(C4957="Ready to Drink",D4957="RTD-One Pour Cocktail&gt;7%&lt;=14.5"),
SUM(LOOKUP(2,1/(SRP!$B$16:$B$20&lt;=E4957)/(SRP!$C$16:$C$20&gt;=E4957),SRP!$D$16:$D$20)*(G4957/100)*(E4957/1000)),
IF(C4957="Ready to Drink",
SUM(LOOKUP(2,1/(SRP!$B$11:$B$15&lt;=E4957)/(SRP!$C$11:$C$15&gt;=E4957),SRP!$D$11:$D$15)*(G4957/100)*(E4957/1000)),
0)))))),2)</f>
        <v>8.31</v>
      </c>
      <c r="L4957" s="173" t="str">
        <f t="shared" si="77"/>
        <v>Beer2130</v>
      </c>
      <c r="M4957" s="154">
        <f>VLOOKUP(L4957,'Slope %'!C:D,2,0)</f>
        <v>0.1</v>
      </c>
    </row>
    <row r="4958" spans="1:13" x14ac:dyDescent="0.25">
      <c r="A4958" s="169">
        <v>59738</v>
      </c>
      <c r="B4958" s="170" t="s">
        <v>3778</v>
      </c>
      <c r="C4958" s="170" t="s">
        <v>11</v>
      </c>
      <c r="D4958" s="170" t="s">
        <v>303</v>
      </c>
      <c r="E4958" s="170">
        <v>355</v>
      </c>
      <c r="F4958" s="170">
        <v>24</v>
      </c>
      <c r="G4958" s="171">
        <v>6</v>
      </c>
      <c r="H4958" s="170" t="s">
        <v>2364</v>
      </c>
      <c r="I4958" s="171">
        <v>3.89</v>
      </c>
      <c r="J4958" s="169">
        <v>1</v>
      </c>
      <c r="K4958" s="154" cm="1">
        <f t="array" ref="K4958">ROUND(
IF(C4958="Beer",
SUM(LOOKUP(2,1/(SRP!$B$8:$B$10&lt;=E4958)/(SRP!$C$8:$C$10&gt;=E4958),SRP!$D$8:$D$10)*(G4958/100)*(E4958/1000)),
IF(C4958="Spirits",
SUM(LOOKUP(2,1/(SRP!$B$2:$B$7&lt;=E4958)/(SRP!$C$2:$C$7&gt;=E4958),SRP!$D$2:$D$7)*(G4958/100)*(E4958/1000)),
IF(AND(C4958="Wine",D4958="Fortified Wines"),
SUM(LOOKUP(2,1/(SRP!$B$26:$B$29&lt;=E4958)/(SRP!$C$26:$C$29&gt;=E4958),SRP!$D$26:$D$29)*(G4958/100)*(E4958/1000)),
IF(C4958="Wine",
SUM(LOOKUP(2,1/(SRP!$B$21:$B$25&lt;=E4958)/(SRP!$C$21:$C$25&gt;=E4958),SRP!$D$21:$D$25)*(G4958/100)*(E4958/1000)),
IF(AND(C4958="Ready to Drink",D4958="RTD-One Pour Cocktail&gt;7%&lt;=14.5"),
SUM(LOOKUP(2,1/(SRP!$B$16:$B$20&lt;=E4958)/(SRP!$C$16:$C$20&gt;=E4958),SRP!$D$16:$D$20)*(G4958/100)*(E4958/1000)),
IF(C4958="Ready to Drink",
SUM(LOOKUP(2,1/(SRP!$B$11:$B$15&lt;=E4958)/(SRP!$C$11:$C$15&gt;=E4958),SRP!$D$11:$D$15)*(G4958/100)*(E4958/1000)),
0)))))),2)</f>
        <v>1.66</v>
      </c>
      <c r="L4958" s="173" t="str">
        <f t="shared" si="77"/>
        <v>Beer355</v>
      </c>
      <c r="M4958" s="154">
        <f>VLOOKUP(L4958,'Slope %'!C:D,2,0)</f>
        <v>0.12</v>
      </c>
    </row>
    <row r="4959" spans="1:13" x14ac:dyDescent="0.25">
      <c r="A4959" s="169">
        <v>59738</v>
      </c>
      <c r="B4959" s="170" t="s">
        <v>3778</v>
      </c>
      <c r="C4959" s="170" t="s">
        <v>11</v>
      </c>
      <c r="D4959" s="170" t="s">
        <v>303</v>
      </c>
      <c r="E4959" s="170">
        <v>355</v>
      </c>
      <c r="F4959" s="170">
        <v>24</v>
      </c>
      <c r="G4959" s="171">
        <v>6</v>
      </c>
      <c r="H4959" s="170" t="s">
        <v>2364</v>
      </c>
      <c r="I4959" s="171">
        <v>3.89</v>
      </c>
      <c r="J4959" s="169">
        <v>1</v>
      </c>
      <c r="K4959" s="154" cm="1">
        <f t="array" ref="K4959">ROUND(
IF(C4959="Beer",
SUM(LOOKUP(2,1/(SRP!$B$8:$B$10&lt;=E4959)/(SRP!$C$8:$C$10&gt;=E4959),SRP!$D$8:$D$10)*(G4959/100)*(E4959/1000)),
IF(C4959="Spirits",
SUM(LOOKUP(2,1/(SRP!$B$2:$B$7&lt;=E4959)/(SRP!$C$2:$C$7&gt;=E4959),SRP!$D$2:$D$7)*(G4959/100)*(E4959/1000)),
IF(AND(C4959="Wine",D4959="Fortified Wines"),
SUM(LOOKUP(2,1/(SRP!$B$26:$B$29&lt;=E4959)/(SRP!$C$26:$C$29&gt;=E4959),SRP!$D$26:$D$29)*(G4959/100)*(E4959/1000)),
IF(C4959="Wine",
SUM(LOOKUP(2,1/(SRP!$B$21:$B$25&lt;=E4959)/(SRP!$C$21:$C$25&gt;=E4959),SRP!$D$21:$D$25)*(G4959/100)*(E4959/1000)),
IF(AND(C4959="Ready to Drink",D4959="RTD-One Pour Cocktail&gt;7%&lt;=14.5"),
SUM(LOOKUP(2,1/(SRP!$B$16:$B$20&lt;=E4959)/(SRP!$C$16:$C$20&gt;=E4959),SRP!$D$16:$D$20)*(G4959/100)*(E4959/1000)),
IF(C4959="Ready to Drink",
SUM(LOOKUP(2,1/(SRP!$B$11:$B$15&lt;=E4959)/(SRP!$C$11:$C$15&gt;=E4959),SRP!$D$11:$D$15)*(G4959/100)*(E4959/1000)),
0)))))),2)</f>
        <v>1.66</v>
      </c>
      <c r="L4959" s="173" t="str">
        <f t="shared" si="77"/>
        <v>Beer355</v>
      </c>
      <c r="M4959" s="154">
        <f>VLOOKUP(L4959,'Slope %'!C:D,2,0)</f>
        <v>0.12</v>
      </c>
    </row>
    <row r="4960" spans="1:13" x14ac:dyDescent="0.25">
      <c r="A4960" s="169">
        <v>59741</v>
      </c>
      <c r="B4960" s="170" t="s">
        <v>3779</v>
      </c>
      <c r="C4960" s="170" t="s">
        <v>11</v>
      </c>
      <c r="D4960" s="170" t="s">
        <v>12</v>
      </c>
      <c r="E4960" s="170">
        <v>2838</v>
      </c>
      <c r="F4960" s="170">
        <v>4</v>
      </c>
      <c r="G4960" s="171">
        <v>4.5999999999999996</v>
      </c>
      <c r="H4960" s="170" t="s">
        <v>54</v>
      </c>
      <c r="I4960" s="171">
        <v>21.49</v>
      </c>
      <c r="J4960" s="169">
        <v>6</v>
      </c>
      <c r="K4960" s="154" cm="1">
        <f t="array" ref="K4960">ROUND(
IF(C4960="Beer",
SUM(LOOKUP(2,1/(SRP!$B$8:$B$10&lt;=E4960)/(SRP!$C$8:$C$10&gt;=E4960),SRP!$D$8:$D$10)*(G4960/100)*(E4960/1000)),
IF(C4960="Spirits",
SUM(LOOKUP(2,1/(SRP!$B$2:$B$7&lt;=E4960)/(SRP!$C$2:$C$7&gt;=E4960),SRP!$D$2:$D$7)*(G4960/100)*(E4960/1000)),
IF(AND(C4960="Wine",D4960="Fortified Wines"),
SUM(LOOKUP(2,1/(SRP!$B$26:$B$29&lt;=E4960)/(SRP!$C$26:$C$29&gt;=E4960),SRP!$D$26:$D$29)*(G4960/100)*(E4960/1000)),
IF(C4960="Wine",
SUM(LOOKUP(2,1/(SRP!$B$21:$B$25&lt;=E4960)/(SRP!$C$21:$C$25&gt;=E4960),SRP!$D$21:$D$25)*(G4960/100)*(E4960/1000)),
IF(AND(C4960="Ready to Drink",D4960="RTD-One Pour Cocktail&gt;7%&lt;=14.5"),
SUM(LOOKUP(2,1/(SRP!$B$16:$B$20&lt;=E4960)/(SRP!$C$16:$C$20&gt;=E4960),SRP!$D$16:$D$20)*(G4960/100)*(E4960/1000)),
IF(C4960="Ready to Drink",
SUM(LOOKUP(2,1/(SRP!$B$11:$B$15&lt;=E4960)/(SRP!$C$11:$C$15&gt;=E4960),SRP!$D$11:$D$15)*(G4960/100)*(E4960/1000)),
0)))))),2)</f>
        <v>10.19</v>
      </c>
      <c r="L4960" s="173" t="str">
        <f t="shared" si="77"/>
        <v>Beer2838</v>
      </c>
      <c r="M4960" s="154">
        <f>VLOOKUP(L4960,'Slope %'!C:D,2,0)</f>
        <v>0.1</v>
      </c>
    </row>
    <row r="4961" spans="1:13" x14ac:dyDescent="0.25">
      <c r="A4961" s="169">
        <v>59741</v>
      </c>
      <c r="B4961" s="170" t="s">
        <v>3779</v>
      </c>
      <c r="C4961" s="170" t="s">
        <v>11</v>
      </c>
      <c r="D4961" s="170" t="s">
        <v>12</v>
      </c>
      <c r="E4961" s="170">
        <v>2838</v>
      </c>
      <c r="F4961" s="170">
        <v>4</v>
      </c>
      <c r="G4961" s="171">
        <v>4.5999999999999996</v>
      </c>
      <c r="H4961" s="170" t="s">
        <v>54</v>
      </c>
      <c r="I4961" s="171">
        <v>21.49</v>
      </c>
      <c r="J4961" s="169">
        <v>6</v>
      </c>
      <c r="K4961" s="154" cm="1">
        <f t="array" ref="K4961">ROUND(
IF(C4961="Beer",
SUM(LOOKUP(2,1/(SRP!$B$8:$B$10&lt;=E4961)/(SRP!$C$8:$C$10&gt;=E4961),SRP!$D$8:$D$10)*(G4961/100)*(E4961/1000)),
IF(C4961="Spirits",
SUM(LOOKUP(2,1/(SRP!$B$2:$B$7&lt;=E4961)/(SRP!$C$2:$C$7&gt;=E4961),SRP!$D$2:$D$7)*(G4961/100)*(E4961/1000)),
IF(AND(C4961="Wine",D4961="Fortified Wines"),
SUM(LOOKUP(2,1/(SRP!$B$26:$B$29&lt;=E4961)/(SRP!$C$26:$C$29&gt;=E4961),SRP!$D$26:$D$29)*(G4961/100)*(E4961/1000)),
IF(C4961="Wine",
SUM(LOOKUP(2,1/(SRP!$B$21:$B$25&lt;=E4961)/(SRP!$C$21:$C$25&gt;=E4961),SRP!$D$21:$D$25)*(G4961/100)*(E4961/1000)),
IF(AND(C4961="Ready to Drink",D4961="RTD-One Pour Cocktail&gt;7%&lt;=14.5"),
SUM(LOOKUP(2,1/(SRP!$B$16:$B$20&lt;=E4961)/(SRP!$C$16:$C$20&gt;=E4961),SRP!$D$16:$D$20)*(G4961/100)*(E4961/1000)),
IF(C4961="Ready to Drink",
SUM(LOOKUP(2,1/(SRP!$B$11:$B$15&lt;=E4961)/(SRP!$C$11:$C$15&gt;=E4961),SRP!$D$11:$D$15)*(G4961/100)*(E4961/1000)),
0)))))),2)</f>
        <v>10.19</v>
      </c>
      <c r="L4961" s="173" t="str">
        <f t="shared" si="77"/>
        <v>Beer2838</v>
      </c>
      <c r="M4961" s="154">
        <f>VLOOKUP(L4961,'Slope %'!C:D,2,0)</f>
        <v>0.1</v>
      </c>
    </row>
    <row r="4962" spans="1:13" x14ac:dyDescent="0.25">
      <c r="A4962" s="169">
        <v>59756</v>
      </c>
      <c r="B4962" s="170" t="s">
        <v>3780</v>
      </c>
      <c r="C4962" s="170" t="s">
        <v>11</v>
      </c>
      <c r="D4962" s="170" t="s">
        <v>303</v>
      </c>
      <c r="E4962" s="170">
        <v>473</v>
      </c>
      <c r="F4962" s="170">
        <v>24</v>
      </c>
      <c r="G4962" s="171">
        <v>5.9</v>
      </c>
      <c r="H4962" s="170" t="s">
        <v>1742</v>
      </c>
      <c r="I4962" s="171">
        <v>5.2</v>
      </c>
      <c r="J4962" s="169">
        <v>1</v>
      </c>
      <c r="K4962" s="154" cm="1">
        <f t="array" ref="K4962">ROUND(
IF(C4962="Beer",
SUM(LOOKUP(2,1/(SRP!$B$8:$B$10&lt;=E4962)/(SRP!$C$8:$C$10&gt;=E4962),SRP!$D$8:$D$10)*(G4962/100)*(E4962/1000)),
IF(C4962="Spirits",
SUM(LOOKUP(2,1/(SRP!$B$2:$B$7&lt;=E4962)/(SRP!$C$2:$C$7&gt;=E4962),SRP!$D$2:$D$7)*(G4962/100)*(E4962/1000)),
IF(AND(C4962="Wine",D4962="Fortified Wines"),
SUM(LOOKUP(2,1/(SRP!$B$26:$B$29&lt;=E4962)/(SRP!$C$26:$C$29&gt;=E4962),SRP!$D$26:$D$29)*(G4962/100)*(E4962/1000)),
IF(C4962="Wine",
SUM(LOOKUP(2,1/(SRP!$B$21:$B$25&lt;=E4962)/(SRP!$C$21:$C$25&gt;=E4962),SRP!$D$21:$D$25)*(G4962/100)*(E4962/1000)),
IF(AND(C4962="Ready to Drink",D4962="RTD-One Pour Cocktail&gt;7%&lt;=14.5"),
SUM(LOOKUP(2,1/(SRP!$B$16:$B$20&lt;=E4962)/(SRP!$C$16:$C$20&gt;=E4962),SRP!$D$16:$D$20)*(G4962/100)*(E4962/1000)),
IF(C4962="Ready to Drink",
SUM(LOOKUP(2,1/(SRP!$B$11:$B$15&lt;=E4962)/(SRP!$C$11:$C$15&gt;=E4962),SRP!$D$11:$D$15)*(G4962/100)*(E4962/1000)),
0)))))),2)</f>
        <v>2.1800000000000002</v>
      </c>
      <c r="L4962" s="173" t="str">
        <f t="shared" si="77"/>
        <v>Beer473</v>
      </c>
      <c r="M4962" s="154">
        <f>VLOOKUP(L4962,'Slope %'!C:D,2,0)</f>
        <v>0.12</v>
      </c>
    </row>
    <row r="4963" spans="1:13" x14ac:dyDescent="0.25">
      <c r="A4963" s="169">
        <v>59756</v>
      </c>
      <c r="B4963" s="170" t="s">
        <v>3780</v>
      </c>
      <c r="C4963" s="170" t="s">
        <v>11</v>
      </c>
      <c r="D4963" s="170" t="s">
        <v>303</v>
      </c>
      <c r="E4963" s="170">
        <v>473</v>
      </c>
      <c r="F4963" s="170">
        <v>24</v>
      </c>
      <c r="G4963" s="171">
        <v>5.9</v>
      </c>
      <c r="H4963" s="170" t="s">
        <v>1742</v>
      </c>
      <c r="I4963" s="171">
        <v>5.2</v>
      </c>
      <c r="J4963" s="169">
        <v>1</v>
      </c>
      <c r="K4963" s="154" cm="1">
        <f t="array" ref="K4963">ROUND(
IF(C4963="Beer",
SUM(LOOKUP(2,1/(SRP!$B$8:$B$10&lt;=E4963)/(SRP!$C$8:$C$10&gt;=E4963),SRP!$D$8:$D$10)*(G4963/100)*(E4963/1000)),
IF(C4963="Spirits",
SUM(LOOKUP(2,1/(SRP!$B$2:$B$7&lt;=E4963)/(SRP!$C$2:$C$7&gt;=E4963),SRP!$D$2:$D$7)*(G4963/100)*(E4963/1000)),
IF(AND(C4963="Wine",D4963="Fortified Wines"),
SUM(LOOKUP(2,1/(SRP!$B$26:$B$29&lt;=E4963)/(SRP!$C$26:$C$29&gt;=E4963),SRP!$D$26:$D$29)*(G4963/100)*(E4963/1000)),
IF(C4963="Wine",
SUM(LOOKUP(2,1/(SRP!$B$21:$B$25&lt;=E4963)/(SRP!$C$21:$C$25&gt;=E4963),SRP!$D$21:$D$25)*(G4963/100)*(E4963/1000)),
IF(AND(C4963="Ready to Drink",D4963="RTD-One Pour Cocktail&gt;7%&lt;=14.5"),
SUM(LOOKUP(2,1/(SRP!$B$16:$B$20&lt;=E4963)/(SRP!$C$16:$C$20&gt;=E4963),SRP!$D$16:$D$20)*(G4963/100)*(E4963/1000)),
IF(C4963="Ready to Drink",
SUM(LOOKUP(2,1/(SRP!$B$11:$B$15&lt;=E4963)/(SRP!$C$11:$C$15&gt;=E4963),SRP!$D$11:$D$15)*(G4963/100)*(E4963/1000)),
0)))))),2)</f>
        <v>2.1800000000000002</v>
      </c>
      <c r="L4963" s="173" t="str">
        <f t="shared" si="77"/>
        <v>Beer473</v>
      </c>
      <c r="M4963" s="154">
        <f>VLOOKUP(L4963,'Slope %'!C:D,2,0)</f>
        <v>0.12</v>
      </c>
    </row>
    <row r="4964" spans="1:13" x14ac:dyDescent="0.25">
      <c r="A4964" s="169">
        <v>59758</v>
      </c>
      <c r="B4964" s="170" t="s">
        <v>3781</v>
      </c>
      <c r="C4964" s="170" t="s">
        <v>11</v>
      </c>
      <c r="D4964" s="170" t="s">
        <v>12</v>
      </c>
      <c r="E4964" s="170">
        <v>473</v>
      </c>
      <c r="F4964" s="170">
        <v>24</v>
      </c>
      <c r="G4964" s="171">
        <v>5.25</v>
      </c>
      <c r="H4964" s="170" t="s">
        <v>1662</v>
      </c>
      <c r="I4964" s="171">
        <v>3.65</v>
      </c>
      <c r="J4964" s="169">
        <v>1</v>
      </c>
      <c r="K4964" s="154" cm="1">
        <f t="array" ref="K4964">ROUND(
IF(C4964="Beer",
SUM(LOOKUP(2,1/(SRP!$B$8:$B$10&lt;=E4964)/(SRP!$C$8:$C$10&gt;=E4964),SRP!$D$8:$D$10)*(G4964/100)*(E4964/1000)),
IF(C4964="Spirits",
SUM(LOOKUP(2,1/(SRP!$B$2:$B$7&lt;=E4964)/(SRP!$C$2:$C$7&gt;=E4964),SRP!$D$2:$D$7)*(G4964/100)*(E4964/1000)),
IF(AND(C4964="Wine",D4964="Fortified Wines"),
SUM(LOOKUP(2,1/(SRP!$B$26:$B$29&lt;=E4964)/(SRP!$C$26:$C$29&gt;=E4964),SRP!$D$26:$D$29)*(G4964/100)*(E4964/1000)),
IF(C4964="Wine",
SUM(LOOKUP(2,1/(SRP!$B$21:$B$25&lt;=E4964)/(SRP!$C$21:$C$25&gt;=E4964),SRP!$D$21:$D$25)*(G4964/100)*(E4964/1000)),
IF(AND(C4964="Ready to Drink",D4964="RTD-One Pour Cocktail&gt;7%&lt;=14.5"),
SUM(LOOKUP(2,1/(SRP!$B$16:$B$20&lt;=E4964)/(SRP!$C$16:$C$20&gt;=E4964),SRP!$D$16:$D$20)*(G4964/100)*(E4964/1000)),
IF(C4964="Ready to Drink",
SUM(LOOKUP(2,1/(SRP!$B$11:$B$15&lt;=E4964)/(SRP!$C$11:$C$15&gt;=E4964),SRP!$D$11:$D$15)*(G4964/100)*(E4964/1000)),
0)))))),2)</f>
        <v>1.94</v>
      </c>
      <c r="L4964" s="173" t="str">
        <f t="shared" si="77"/>
        <v>Beer473</v>
      </c>
      <c r="M4964" s="154">
        <f>VLOOKUP(L4964,'Slope %'!C:D,2,0)</f>
        <v>0.12</v>
      </c>
    </row>
    <row r="4965" spans="1:13" x14ac:dyDescent="0.25">
      <c r="A4965" s="169">
        <v>59758</v>
      </c>
      <c r="B4965" s="170" t="s">
        <v>3781</v>
      </c>
      <c r="C4965" s="170" t="s">
        <v>11</v>
      </c>
      <c r="D4965" s="170" t="s">
        <v>12</v>
      </c>
      <c r="E4965" s="170">
        <v>473</v>
      </c>
      <c r="F4965" s="170">
        <v>24</v>
      </c>
      <c r="G4965" s="171">
        <v>5.25</v>
      </c>
      <c r="H4965" s="170" t="s">
        <v>1662</v>
      </c>
      <c r="I4965" s="171">
        <v>3.65</v>
      </c>
      <c r="J4965" s="169">
        <v>1</v>
      </c>
      <c r="K4965" s="154" cm="1">
        <f t="array" ref="K4965">ROUND(
IF(C4965="Beer",
SUM(LOOKUP(2,1/(SRP!$B$8:$B$10&lt;=E4965)/(SRP!$C$8:$C$10&gt;=E4965),SRP!$D$8:$D$10)*(G4965/100)*(E4965/1000)),
IF(C4965="Spirits",
SUM(LOOKUP(2,1/(SRP!$B$2:$B$7&lt;=E4965)/(SRP!$C$2:$C$7&gt;=E4965),SRP!$D$2:$D$7)*(G4965/100)*(E4965/1000)),
IF(AND(C4965="Wine",D4965="Fortified Wines"),
SUM(LOOKUP(2,1/(SRP!$B$26:$B$29&lt;=E4965)/(SRP!$C$26:$C$29&gt;=E4965),SRP!$D$26:$D$29)*(G4965/100)*(E4965/1000)),
IF(C4965="Wine",
SUM(LOOKUP(2,1/(SRP!$B$21:$B$25&lt;=E4965)/(SRP!$C$21:$C$25&gt;=E4965),SRP!$D$21:$D$25)*(G4965/100)*(E4965/1000)),
IF(AND(C4965="Ready to Drink",D4965="RTD-One Pour Cocktail&gt;7%&lt;=14.5"),
SUM(LOOKUP(2,1/(SRP!$B$16:$B$20&lt;=E4965)/(SRP!$C$16:$C$20&gt;=E4965),SRP!$D$16:$D$20)*(G4965/100)*(E4965/1000)),
IF(C4965="Ready to Drink",
SUM(LOOKUP(2,1/(SRP!$B$11:$B$15&lt;=E4965)/(SRP!$C$11:$C$15&gt;=E4965),SRP!$D$11:$D$15)*(G4965/100)*(E4965/1000)),
0)))))),2)</f>
        <v>1.94</v>
      </c>
      <c r="L4965" s="173" t="str">
        <f t="shared" si="77"/>
        <v>Beer473</v>
      </c>
      <c r="M4965" s="154">
        <f>VLOOKUP(L4965,'Slope %'!C:D,2,0)</f>
        <v>0.12</v>
      </c>
    </row>
    <row r="4966" spans="1:13" x14ac:dyDescent="0.25">
      <c r="A4966" s="169">
        <v>59771</v>
      </c>
      <c r="B4966" s="170" t="s">
        <v>3782</v>
      </c>
      <c r="C4966" s="170" t="s">
        <v>11</v>
      </c>
      <c r="D4966" s="170" t="s">
        <v>303</v>
      </c>
      <c r="E4966" s="170">
        <v>473</v>
      </c>
      <c r="F4966" s="170">
        <v>24</v>
      </c>
      <c r="G4966" s="171">
        <v>5.9</v>
      </c>
      <c r="H4966" s="170" t="s">
        <v>1742</v>
      </c>
      <c r="I4966" s="171">
        <v>5.2</v>
      </c>
      <c r="J4966" s="169">
        <v>1</v>
      </c>
      <c r="K4966" s="154" cm="1">
        <f t="array" ref="K4966">ROUND(
IF(C4966="Beer",
SUM(LOOKUP(2,1/(SRP!$B$8:$B$10&lt;=E4966)/(SRP!$C$8:$C$10&gt;=E4966),SRP!$D$8:$D$10)*(G4966/100)*(E4966/1000)),
IF(C4966="Spirits",
SUM(LOOKUP(2,1/(SRP!$B$2:$B$7&lt;=E4966)/(SRP!$C$2:$C$7&gt;=E4966),SRP!$D$2:$D$7)*(G4966/100)*(E4966/1000)),
IF(AND(C4966="Wine",D4966="Fortified Wines"),
SUM(LOOKUP(2,1/(SRP!$B$26:$B$29&lt;=E4966)/(SRP!$C$26:$C$29&gt;=E4966),SRP!$D$26:$D$29)*(G4966/100)*(E4966/1000)),
IF(C4966="Wine",
SUM(LOOKUP(2,1/(SRP!$B$21:$B$25&lt;=E4966)/(SRP!$C$21:$C$25&gt;=E4966),SRP!$D$21:$D$25)*(G4966/100)*(E4966/1000)),
IF(AND(C4966="Ready to Drink",D4966="RTD-One Pour Cocktail&gt;7%&lt;=14.5"),
SUM(LOOKUP(2,1/(SRP!$B$16:$B$20&lt;=E4966)/(SRP!$C$16:$C$20&gt;=E4966),SRP!$D$16:$D$20)*(G4966/100)*(E4966/1000)),
IF(C4966="Ready to Drink",
SUM(LOOKUP(2,1/(SRP!$B$11:$B$15&lt;=E4966)/(SRP!$C$11:$C$15&gt;=E4966),SRP!$D$11:$D$15)*(G4966/100)*(E4966/1000)),
0)))))),2)</f>
        <v>2.1800000000000002</v>
      </c>
      <c r="L4966" s="173" t="str">
        <f t="shared" si="77"/>
        <v>Beer473</v>
      </c>
      <c r="M4966" s="154">
        <f>VLOOKUP(L4966,'Slope %'!C:D,2,0)</f>
        <v>0.12</v>
      </c>
    </row>
    <row r="4967" spans="1:13" x14ac:dyDescent="0.25">
      <c r="A4967" s="169">
        <v>59771</v>
      </c>
      <c r="B4967" s="170" t="s">
        <v>3782</v>
      </c>
      <c r="C4967" s="170" t="s">
        <v>11</v>
      </c>
      <c r="D4967" s="170" t="s">
        <v>303</v>
      </c>
      <c r="E4967" s="170">
        <v>473</v>
      </c>
      <c r="F4967" s="170">
        <v>24</v>
      </c>
      <c r="G4967" s="171">
        <v>5.9</v>
      </c>
      <c r="H4967" s="170" t="s">
        <v>1742</v>
      </c>
      <c r="I4967" s="171">
        <v>5.2</v>
      </c>
      <c r="J4967" s="169">
        <v>1</v>
      </c>
      <c r="K4967" s="154" cm="1">
        <f t="array" ref="K4967">ROUND(
IF(C4967="Beer",
SUM(LOOKUP(2,1/(SRP!$B$8:$B$10&lt;=E4967)/(SRP!$C$8:$C$10&gt;=E4967),SRP!$D$8:$D$10)*(G4967/100)*(E4967/1000)),
IF(C4967="Spirits",
SUM(LOOKUP(2,1/(SRP!$B$2:$B$7&lt;=E4967)/(SRP!$C$2:$C$7&gt;=E4967),SRP!$D$2:$D$7)*(G4967/100)*(E4967/1000)),
IF(AND(C4967="Wine",D4967="Fortified Wines"),
SUM(LOOKUP(2,1/(SRP!$B$26:$B$29&lt;=E4967)/(SRP!$C$26:$C$29&gt;=E4967),SRP!$D$26:$D$29)*(G4967/100)*(E4967/1000)),
IF(C4967="Wine",
SUM(LOOKUP(2,1/(SRP!$B$21:$B$25&lt;=E4967)/(SRP!$C$21:$C$25&gt;=E4967),SRP!$D$21:$D$25)*(G4967/100)*(E4967/1000)),
IF(AND(C4967="Ready to Drink",D4967="RTD-One Pour Cocktail&gt;7%&lt;=14.5"),
SUM(LOOKUP(2,1/(SRP!$B$16:$B$20&lt;=E4967)/(SRP!$C$16:$C$20&gt;=E4967),SRP!$D$16:$D$20)*(G4967/100)*(E4967/1000)),
IF(C4967="Ready to Drink",
SUM(LOOKUP(2,1/(SRP!$B$11:$B$15&lt;=E4967)/(SRP!$C$11:$C$15&gt;=E4967),SRP!$D$11:$D$15)*(G4967/100)*(E4967/1000)),
0)))))),2)</f>
        <v>2.1800000000000002</v>
      </c>
      <c r="L4967" s="173" t="str">
        <f t="shared" si="77"/>
        <v>Beer473</v>
      </c>
      <c r="M4967" s="154">
        <f>VLOOKUP(L4967,'Slope %'!C:D,2,0)</f>
        <v>0.12</v>
      </c>
    </row>
    <row r="4968" spans="1:13" x14ac:dyDescent="0.25">
      <c r="A4968" s="169">
        <v>59790</v>
      </c>
      <c r="B4968" s="170" t="s">
        <v>3783</v>
      </c>
      <c r="C4968" s="170" t="s">
        <v>11</v>
      </c>
      <c r="D4968" s="170" t="s">
        <v>267</v>
      </c>
      <c r="E4968" s="170">
        <v>473</v>
      </c>
      <c r="F4968" s="170">
        <v>24</v>
      </c>
      <c r="G4968" s="171">
        <v>5.5</v>
      </c>
      <c r="H4968" s="170" t="s">
        <v>2066</v>
      </c>
      <c r="I4968" s="171">
        <v>4.05</v>
      </c>
      <c r="J4968" s="169">
        <v>1</v>
      </c>
      <c r="K4968" s="154" cm="1">
        <f t="array" ref="K4968">ROUND(
IF(C4968="Beer",
SUM(LOOKUP(2,1/(SRP!$B$8:$B$10&lt;=E4968)/(SRP!$C$8:$C$10&gt;=E4968),SRP!$D$8:$D$10)*(G4968/100)*(E4968/1000)),
IF(C4968="Spirits",
SUM(LOOKUP(2,1/(SRP!$B$2:$B$7&lt;=E4968)/(SRP!$C$2:$C$7&gt;=E4968),SRP!$D$2:$D$7)*(G4968/100)*(E4968/1000)),
IF(AND(C4968="Wine",D4968="Fortified Wines"),
SUM(LOOKUP(2,1/(SRP!$B$26:$B$29&lt;=E4968)/(SRP!$C$26:$C$29&gt;=E4968),SRP!$D$26:$D$29)*(G4968/100)*(E4968/1000)),
IF(C4968="Wine",
SUM(LOOKUP(2,1/(SRP!$B$21:$B$25&lt;=E4968)/(SRP!$C$21:$C$25&gt;=E4968),SRP!$D$21:$D$25)*(G4968/100)*(E4968/1000)),
IF(AND(C4968="Ready to Drink",D4968="RTD-One Pour Cocktail&gt;7%&lt;=14.5"),
SUM(LOOKUP(2,1/(SRP!$B$16:$B$20&lt;=E4968)/(SRP!$C$16:$C$20&gt;=E4968),SRP!$D$16:$D$20)*(G4968/100)*(E4968/1000)),
IF(C4968="Ready to Drink",
SUM(LOOKUP(2,1/(SRP!$B$11:$B$15&lt;=E4968)/(SRP!$C$11:$C$15&gt;=E4968),SRP!$D$11:$D$15)*(G4968/100)*(E4968/1000)),
0)))))),2)</f>
        <v>2.0299999999999998</v>
      </c>
      <c r="L4968" s="173" t="str">
        <f t="shared" si="77"/>
        <v>Beer473</v>
      </c>
      <c r="M4968" s="154">
        <f>VLOOKUP(L4968,'Slope %'!C:D,2,0)</f>
        <v>0.12</v>
      </c>
    </row>
    <row r="4969" spans="1:13" x14ac:dyDescent="0.25">
      <c r="A4969" s="169">
        <v>59790</v>
      </c>
      <c r="B4969" s="170" t="s">
        <v>3783</v>
      </c>
      <c r="C4969" s="170" t="s">
        <v>11</v>
      </c>
      <c r="D4969" s="170" t="s">
        <v>267</v>
      </c>
      <c r="E4969" s="170">
        <v>473</v>
      </c>
      <c r="F4969" s="170">
        <v>24</v>
      </c>
      <c r="G4969" s="171">
        <v>5.5</v>
      </c>
      <c r="H4969" s="170" t="s">
        <v>2066</v>
      </c>
      <c r="I4969" s="171">
        <v>4.05</v>
      </c>
      <c r="J4969" s="169">
        <v>1</v>
      </c>
      <c r="K4969" s="154" cm="1">
        <f t="array" ref="K4969">ROUND(
IF(C4969="Beer",
SUM(LOOKUP(2,1/(SRP!$B$8:$B$10&lt;=E4969)/(SRP!$C$8:$C$10&gt;=E4969),SRP!$D$8:$D$10)*(G4969/100)*(E4969/1000)),
IF(C4969="Spirits",
SUM(LOOKUP(2,1/(SRP!$B$2:$B$7&lt;=E4969)/(SRP!$C$2:$C$7&gt;=E4969),SRP!$D$2:$D$7)*(G4969/100)*(E4969/1000)),
IF(AND(C4969="Wine",D4969="Fortified Wines"),
SUM(LOOKUP(2,1/(SRP!$B$26:$B$29&lt;=E4969)/(SRP!$C$26:$C$29&gt;=E4969),SRP!$D$26:$D$29)*(G4969/100)*(E4969/1000)),
IF(C4969="Wine",
SUM(LOOKUP(2,1/(SRP!$B$21:$B$25&lt;=E4969)/(SRP!$C$21:$C$25&gt;=E4969),SRP!$D$21:$D$25)*(G4969/100)*(E4969/1000)),
IF(AND(C4969="Ready to Drink",D4969="RTD-One Pour Cocktail&gt;7%&lt;=14.5"),
SUM(LOOKUP(2,1/(SRP!$B$16:$B$20&lt;=E4969)/(SRP!$C$16:$C$20&gt;=E4969),SRP!$D$16:$D$20)*(G4969/100)*(E4969/1000)),
IF(C4969="Ready to Drink",
SUM(LOOKUP(2,1/(SRP!$B$11:$B$15&lt;=E4969)/(SRP!$C$11:$C$15&gt;=E4969),SRP!$D$11:$D$15)*(G4969/100)*(E4969/1000)),
0)))))),2)</f>
        <v>2.0299999999999998</v>
      </c>
      <c r="L4969" s="173" t="str">
        <f t="shared" si="77"/>
        <v>Beer473</v>
      </c>
      <c r="M4969" s="154">
        <f>VLOOKUP(L4969,'Slope %'!C:D,2,0)</f>
        <v>0.12</v>
      </c>
    </row>
    <row r="4970" spans="1:13" x14ac:dyDescent="0.25">
      <c r="A4970" s="169">
        <v>59796</v>
      </c>
      <c r="B4970" s="170" t="s">
        <v>3784</v>
      </c>
      <c r="C4970" s="170" t="s">
        <v>263</v>
      </c>
      <c r="D4970" s="170" t="s">
        <v>264</v>
      </c>
      <c r="E4970" s="170">
        <v>4260</v>
      </c>
      <c r="F4970" s="170">
        <v>2</v>
      </c>
      <c r="G4970" s="171">
        <v>5</v>
      </c>
      <c r="H4970" s="170" t="s">
        <v>13</v>
      </c>
      <c r="I4970" s="171">
        <v>32.99</v>
      </c>
      <c r="J4970" s="169">
        <v>12</v>
      </c>
      <c r="K4970" s="154" cm="1">
        <f t="array" ref="K4970">ROUND(
IF(C4970="Beer",
SUM(LOOKUP(2,1/(SRP!$B$8:$B$10&lt;=E4970)/(SRP!$C$8:$C$10&gt;=E4970),SRP!$D$8:$D$10)*(G4970/100)*(E4970/1000)),
IF(C4970="Spirits",
SUM(LOOKUP(2,1/(SRP!$B$2:$B$7&lt;=E4970)/(SRP!$C$2:$C$7&gt;=E4970),SRP!$D$2:$D$7)*(G4970/100)*(E4970/1000)),
IF(AND(C4970="Wine",D4970="Fortified Wines"),
SUM(LOOKUP(2,1/(SRP!$B$26:$B$29&lt;=E4970)/(SRP!$C$26:$C$29&gt;=E4970),SRP!$D$26:$D$29)*(G4970/100)*(E4970/1000)),
IF(C4970="Wine",
SUM(LOOKUP(2,1/(SRP!$B$21:$B$25&lt;=E4970)/(SRP!$C$21:$C$25&gt;=E4970),SRP!$D$21:$D$25)*(G4970/100)*(E4970/1000)),
IF(AND(C4970="Ready to Drink",D4970="RTD-One Pour Cocktail&gt;7%&lt;=14.5"),
SUM(LOOKUP(2,1/(SRP!$B$16:$B$20&lt;=E4970)/(SRP!$C$16:$C$20&gt;=E4970),SRP!$D$16:$D$20)*(G4970/100)*(E4970/1000)),
IF(C4970="Ready to Drink",
SUM(LOOKUP(2,1/(SRP!$B$11:$B$15&lt;=E4970)/(SRP!$C$11:$C$15&gt;=E4970),SRP!$D$11:$D$15)*(G4970/100)*(E4970/1000)),
0)))))),2)</f>
        <v>16.63</v>
      </c>
      <c r="L4970" s="173" t="str">
        <f t="shared" si="77"/>
        <v>Ready to Drink4260</v>
      </c>
      <c r="M4970" s="154">
        <f>VLOOKUP(L4970,'Slope %'!C:D,2,0)</f>
        <v>7.0000000000000007E-2</v>
      </c>
    </row>
    <row r="4971" spans="1:13" x14ac:dyDescent="0.25">
      <c r="A4971" s="169">
        <v>59796</v>
      </c>
      <c r="B4971" s="170" t="s">
        <v>3784</v>
      </c>
      <c r="C4971" s="170" t="s">
        <v>263</v>
      </c>
      <c r="D4971" s="170" t="s">
        <v>264</v>
      </c>
      <c r="E4971" s="170">
        <v>4260</v>
      </c>
      <c r="F4971" s="170">
        <v>2</v>
      </c>
      <c r="G4971" s="171">
        <v>5</v>
      </c>
      <c r="H4971" s="170" t="s">
        <v>13</v>
      </c>
      <c r="I4971" s="171">
        <v>32.99</v>
      </c>
      <c r="J4971" s="169">
        <v>12</v>
      </c>
      <c r="K4971" s="154" cm="1">
        <f t="array" ref="K4971">ROUND(
IF(C4971="Beer",
SUM(LOOKUP(2,1/(SRP!$B$8:$B$10&lt;=E4971)/(SRP!$C$8:$C$10&gt;=E4971),SRP!$D$8:$D$10)*(G4971/100)*(E4971/1000)),
IF(C4971="Spirits",
SUM(LOOKUP(2,1/(SRP!$B$2:$B$7&lt;=E4971)/(SRP!$C$2:$C$7&gt;=E4971),SRP!$D$2:$D$7)*(G4971/100)*(E4971/1000)),
IF(AND(C4971="Wine",D4971="Fortified Wines"),
SUM(LOOKUP(2,1/(SRP!$B$26:$B$29&lt;=E4971)/(SRP!$C$26:$C$29&gt;=E4971),SRP!$D$26:$D$29)*(G4971/100)*(E4971/1000)),
IF(C4971="Wine",
SUM(LOOKUP(2,1/(SRP!$B$21:$B$25&lt;=E4971)/(SRP!$C$21:$C$25&gt;=E4971),SRP!$D$21:$D$25)*(G4971/100)*(E4971/1000)),
IF(AND(C4971="Ready to Drink",D4971="RTD-One Pour Cocktail&gt;7%&lt;=14.5"),
SUM(LOOKUP(2,1/(SRP!$B$16:$B$20&lt;=E4971)/(SRP!$C$16:$C$20&gt;=E4971),SRP!$D$16:$D$20)*(G4971/100)*(E4971/1000)),
IF(C4971="Ready to Drink",
SUM(LOOKUP(2,1/(SRP!$B$11:$B$15&lt;=E4971)/(SRP!$C$11:$C$15&gt;=E4971),SRP!$D$11:$D$15)*(G4971/100)*(E4971/1000)),
0)))))),2)</f>
        <v>16.63</v>
      </c>
      <c r="L4971" s="173" t="str">
        <f t="shared" si="77"/>
        <v>Ready to Drink4260</v>
      </c>
      <c r="M4971" s="154">
        <f>VLOOKUP(L4971,'Slope %'!C:D,2,0)</f>
        <v>7.0000000000000007E-2</v>
      </c>
    </row>
    <row r="4972" spans="1:13" x14ac:dyDescent="0.25">
      <c r="A4972" s="169">
        <v>59804</v>
      </c>
      <c r="B4972" s="170" t="s">
        <v>3785</v>
      </c>
      <c r="C4972" s="170" t="s">
        <v>24</v>
      </c>
      <c r="D4972" s="170" t="s">
        <v>68</v>
      </c>
      <c r="E4972" s="170">
        <v>750</v>
      </c>
      <c r="F4972" s="170">
        <v>12</v>
      </c>
      <c r="G4972" s="171">
        <v>15.2</v>
      </c>
      <c r="H4972" s="170" t="s">
        <v>86</v>
      </c>
      <c r="I4972" s="171">
        <v>60.99</v>
      </c>
      <c r="J4972" s="169">
        <v>1</v>
      </c>
      <c r="K4972" s="154" cm="1">
        <f t="array" ref="K4972">ROUND(
IF(C4972="Beer",
SUM(LOOKUP(2,1/(SRP!$B$8:$B$10&lt;=E4972)/(SRP!$C$8:$C$10&gt;=E4972),SRP!$D$8:$D$10)*(G4972/100)*(E4972/1000)),
IF(C4972="Spirits",
SUM(LOOKUP(2,1/(SRP!$B$2:$B$7&lt;=E4972)/(SRP!$C$2:$C$7&gt;=E4972),SRP!$D$2:$D$7)*(G4972/100)*(E4972/1000)),
IF(AND(C4972="Wine",D4972="Fortified Wines"),
SUM(LOOKUP(2,1/(SRP!$B$26:$B$29&lt;=E4972)/(SRP!$C$26:$C$29&gt;=E4972),SRP!$D$26:$D$29)*(G4972/100)*(E4972/1000)),
IF(C4972="Wine",
SUM(LOOKUP(2,1/(SRP!$B$21:$B$25&lt;=E4972)/(SRP!$C$21:$C$25&gt;=E4972),SRP!$D$21:$D$25)*(G4972/100)*(E4972/1000)),
IF(AND(C4972="Ready to Drink",D4972="RTD-One Pour Cocktail&gt;7%&lt;=14.5"),
SUM(LOOKUP(2,1/(SRP!$B$16:$B$20&lt;=E4972)/(SRP!$C$16:$C$20&gt;=E4972),SRP!$D$16:$D$20)*(G4972/100)*(E4972/1000)),
IF(C4972="Ready to Drink",
SUM(LOOKUP(2,1/(SRP!$B$11:$B$15&lt;=E4972)/(SRP!$C$11:$C$15&gt;=E4972),SRP!$D$11:$D$15)*(G4972/100)*(E4972/1000)),
0)))))),2)</f>
        <v>8.9</v>
      </c>
      <c r="L4972" s="173" t="str">
        <f t="shared" si="77"/>
        <v>Wine750</v>
      </c>
      <c r="M4972" s="154">
        <f>VLOOKUP(L4972,'Slope %'!C:D,2,0)</f>
        <v>0.1</v>
      </c>
    </row>
    <row r="4973" spans="1:13" x14ac:dyDescent="0.25">
      <c r="A4973" s="169">
        <v>59807</v>
      </c>
      <c r="B4973" s="170" t="s">
        <v>3786</v>
      </c>
      <c r="C4973" s="170" t="s">
        <v>263</v>
      </c>
      <c r="D4973" s="170" t="s">
        <v>646</v>
      </c>
      <c r="E4973" s="170">
        <v>473</v>
      </c>
      <c r="F4973" s="170">
        <v>24</v>
      </c>
      <c r="G4973" s="171">
        <v>4</v>
      </c>
      <c r="H4973" s="170" t="s">
        <v>747</v>
      </c>
      <c r="I4973" s="171">
        <v>3.99</v>
      </c>
      <c r="J4973" s="169">
        <v>1</v>
      </c>
      <c r="K4973" s="154" cm="1">
        <f t="array" ref="K4973">ROUND(
IF(C4973="Beer",
SUM(LOOKUP(2,1/(SRP!$B$8:$B$10&lt;=E4973)/(SRP!$C$8:$C$10&gt;=E4973),SRP!$D$8:$D$10)*(G4973/100)*(E4973/1000)),
IF(C4973="Spirits",
SUM(LOOKUP(2,1/(SRP!$B$2:$B$7&lt;=E4973)/(SRP!$C$2:$C$7&gt;=E4973),SRP!$D$2:$D$7)*(G4973/100)*(E4973/1000)),
IF(AND(C4973="Wine",D4973="Fortified Wines"),
SUM(LOOKUP(2,1/(SRP!$B$26:$B$29&lt;=E4973)/(SRP!$C$26:$C$29&gt;=E4973),SRP!$D$26:$D$29)*(G4973/100)*(E4973/1000)),
IF(C4973="Wine",
SUM(LOOKUP(2,1/(SRP!$B$21:$B$25&lt;=E4973)/(SRP!$C$21:$C$25&gt;=E4973),SRP!$D$21:$D$25)*(G4973/100)*(E4973/1000)),
IF(AND(C4973="Ready to Drink",D4973="RTD-One Pour Cocktail&gt;7%&lt;=14.5"),
SUM(LOOKUP(2,1/(SRP!$B$16:$B$20&lt;=E4973)/(SRP!$C$16:$C$20&gt;=E4973),SRP!$D$16:$D$20)*(G4973/100)*(E4973/1000)),
IF(C4973="Ready to Drink",
SUM(LOOKUP(2,1/(SRP!$B$11:$B$15&lt;=E4973)/(SRP!$C$11:$C$15&gt;=E4973),SRP!$D$11:$D$15)*(G4973/100)*(E4973/1000)),
0)))))),2)</f>
        <v>1.57</v>
      </c>
      <c r="L4973" s="173" t="str">
        <f t="shared" si="77"/>
        <v>Ready to Drink473</v>
      </c>
      <c r="M4973" s="154">
        <f>VLOOKUP(L4973,'Slope %'!C:D,2,0)</f>
        <v>0.12</v>
      </c>
    </row>
    <row r="4974" spans="1:13" x14ac:dyDescent="0.25">
      <c r="A4974" s="169">
        <v>59807</v>
      </c>
      <c r="B4974" s="170" t="s">
        <v>3786</v>
      </c>
      <c r="C4974" s="170" t="s">
        <v>263</v>
      </c>
      <c r="D4974" s="170" t="s">
        <v>646</v>
      </c>
      <c r="E4974" s="170">
        <v>473</v>
      </c>
      <c r="F4974" s="170">
        <v>24</v>
      </c>
      <c r="G4974" s="171">
        <v>4</v>
      </c>
      <c r="H4974" s="170" t="s">
        <v>747</v>
      </c>
      <c r="I4974" s="171">
        <v>3.99</v>
      </c>
      <c r="J4974" s="169">
        <v>1</v>
      </c>
      <c r="K4974" s="154" cm="1">
        <f t="array" ref="K4974">ROUND(
IF(C4974="Beer",
SUM(LOOKUP(2,1/(SRP!$B$8:$B$10&lt;=E4974)/(SRP!$C$8:$C$10&gt;=E4974),SRP!$D$8:$D$10)*(G4974/100)*(E4974/1000)),
IF(C4974="Spirits",
SUM(LOOKUP(2,1/(SRP!$B$2:$B$7&lt;=E4974)/(SRP!$C$2:$C$7&gt;=E4974),SRP!$D$2:$D$7)*(G4974/100)*(E4974/1000)),
IF(AND(C4974="Wine",D4974="Fortified Wines"),
SUM(LOOKUP(2,1/(SRP!$B$26:$B$29&lt;=E4974)/(SRP!$C$26:$C$29&gt;=E4974),SRP!$D$26:$D$29)*(G4974/100)*(E4974/1000)),
IF(C4974="Wine",
SUM(LOOKUP(2,1/(SRP!$B$21:$B$25&lt;=E4974)/(SRP!$C$21:$C$25&gt;=E4974),SRP!$D$21:$D$25)*(G4974/100)*(E4974/1000)),
IF(AND(C4974="Ready to Drink",D4974="RTD-One Pour Cocktail&gt;7%&lt;=14.5"),
SUM(LOOKUP(2,1/(SRP!$B$16:$B$20&lt;=E4974)/(SRP!$C$16:$C$20&gt;=E4974),SRP!$D$16:$D$20)*(G4974/100)*(E4974/1000)),
IF(C4974="Ready to Drink",
SUM(LOOKUP(2,1/(SRP!$B$11:$B$15&lt;=E4974)/(SRP!$C$11:$C$15&gt;=E4974),SRP!$D$11:$D$15)*(G4974/100)*(E4974/1000)),
0)))))),2)</f>
        <v>1.57</v>
      </c>
      <c r="L4974" s="173" t="str">
        <f t="shared" si="77"/>
        <v>Ready to Drink473</v>
      </c>
      <c r="M4974" s="154">
        <f>VLOOKUP(L4974,'Slope %'!C:D,2,0)</f>
        <v>0.12</v>
      </c>
    </row>
    <row r="4975" spans="1:13" x14ac:dyDescent="0.25">
      <c r="A4975" s="169">
        <v>59809</v>
      </c>
      <c r="B4975" s="170" t="s">
        <v>3787</v>
      </c>
      <c r="C4975" s="170" t="s">
        <v>263</v>
      </c>
      <c r="D4975" s="170" t="s">
        <v>646</v>
      </c>
      <c r="E4975" s="170">
        <v>473</v>
      </c>
      <c r="F4975" s="170">
        <v>24</v>
      </c>
      <c r="G4975" s="171">
        <v>4</v>
      </c>
      <c r="H4975" s="170" t="s">
        <v>747</v>
      </c>
      <c r="I4975" s="171">
        <v>3.99</v>
      </c>
      <c r="J4975" s="169">
        <v>1</v>
      </c>
      <c r="K4975" s="154" cm="1">
        <f t="array" ref="K4975">ROUND(
IF(C4975="Beer",
SUM(LOOKUP(2,1/(SRP!$B$8:$B$10&lt;=E4975)/(SRP!$C$8:$C$10&gt;=E4975),SRP!$D$8:$D$10)*(G4975/100)*(E4975/1000)),
IF(C4975="Spirits",
SUM(LOOKUP(2,1/(SRP!$B$2:$B$7&lt;=E4975)/(SRP!$C$2:$C$7&gt;=E4975),SRP!$D$2:$D$7)*(G4975/100)*(E4975/1000)),
IF(AND(C4975="Wine",D4975="Fortified Wines"),
SUM(LOOKUP(2,1/(SRP!$B$26:$B$29&lt;=E4975)/(SRP!$C$26:$C$29&gt;=E4975),SRP!$D$26:$D$29)*(G4975/100)*(E4975/1000)),
IF(C4975="Wine",
SUM(LOOKUP(2,1/(SRP!$B$21:$B$25&lt;=E4975)/(SRP!$C$21:$C$25&gt;=E4975),SRP!$D$21:$D$25)*(G4975/100)*(E4975/1000)),
IF(AND(C4975="Ready to Drink",D4975="RTD-One Pour Cocktail&gt;7%&lt;=14.5"),
SUM(LOOKUP(2,1/(SRP!$B$16:$B$20&lt;=E4975)/(SRP!$C$16:$C$20&gt;=E4975),SRP!$D$16:$D$20)*(G4975/100)*(E4975/1000)),
IF(C4975="Ready to Drink",
SUM(LOOKUP(2,1/(SRP!$B$11:$B$15&lt;=E4975)/(SRP!$C$11:$C$15&gt;=E4975),SRP!$D$11:$D$15)*(G4975/100)*(E4975/1000)),
0)))))),2)</f>
        <v>1.57</v>
      </c>
      <c r="L4975" s="173" t="str">
        <f t="shared" si="77"/>
        <v>Ready to Drink473</v>
      </c>
      <c r="M4975" s="154">
        <f>VLOOKUP(L4975,'Slope %'!C:D,2,0)</f>
        <v>0.12</v>
      </c>
    </row>
    <row r="4976" spans="1:13" x14ac:dyDescent="0.25">
      <c r="A4976" s="169">
        <v>59809</v>
      </c>
      <c r="B4976" s="170" t="s">
        <v>3787</v>
      </c>
      <c r="C4976" s="170" t="s">
        <v>263</v>
      </c>
      <c r="D4976" s="170" t="s">
        <v>646</v>
      </c>
      <c r="E4976" s="170">
        <v>473</v>
      </c>
      <c r="F4976" s="170">
        <v>24</v>
      </c>
      <c r="G4976" s="171">
        <v>4</v>
      </c>
      <c r="H4976" s="170" t="s">
        <v>747</v>
      </c>
      <c r="I4976" s="171">
        <v>3.99</v>
      </c>
      <c r="J4976" s="169">
        <v>1</v>
      </c>
      <c r="K4976" s="154" cm="1">
        <f t="array" ref="K4976">ROUND(
IF(C4976="Beer",
SUM(LOOKUP(2,1/(SRP!$B$8:$B$10&lt;=E4976)/(SRP!$C$8:$C$10&gt;=E4976),SRP!$D$8:$D$10)*(G4976/100)*(E4976/1000)),
IF(C4976="Spirits",
SUM(LOOKUP(2,1/(SRP!$B$2:$B$7&lt;=E4976)/(SRP!$C$2:$C$7&gt;=E4976),SRP!$D$2:$D$7)*(G4976/100)*(E4976/1000)),
IF(AND(C4976="Wine",D4976="Fortified Wines"),
SUM(LOOKUP(2,1/(SRP!$B$26:$B$29&lt;=E4976)/(SRP!$C$26:$C$29&gt;=E4976),SRP!$D$26:$D$29)*(G4976/100)*(E4976/1000)),
IF(C4976="Wine",
SUM(LOOKUP(2,1/(SRP!$B$21:$B$25&lt;=E4976)/(SRP!$C$21:$C$25&gt;=E4976),SRP!$D$21:$D$25)*(G4976/100)*(E4976/1000)),
IF(AND(C4976="Ready to Drink",D4976="RTD-One Pour Cocktail&gt;7%&lt;=14.5"),
SUM(LOOKUP(2,1/(SRP!$B$16:$B$20&lt;=E4976)/(SRP!$C$16:$C$20&gt;=E4976),SRP!$D$16:$D$20)*(G4976/100)*(E4976/1000)),
IF(C4976="Ready to Drink",
SUM(LOOKUP(2,1/(SRP!$B$11:$B$15&lt;=E4976)/(SRP!$C$11:$C$15&gt;=E4976),SRP!$D$11:$D$15)*(G4976/100)*(E4976/1000)),
0)))))),2)</f>
        <v>1.57</v>
      </c>
      <c r="L4976" s="173" t="str">
        <f t="shared" si="77"/>
        <v>Ready to Drink473</v>
      </c>
      <c r="M4976" s="154">
        <f>VLOOKUP(L4976,'Slope %'!C:D,2,0)</f>
        <v>0.12</v>
      </c>
    </row>
    <row r="4977" spans="1:13" x14ac:dyDescent="0.25">
      <c r="A4977" s="169">
        <v>59825</v>
      </c>
      <c r="B4977" s="170" t="s">
        <v>3788</v>
      </c>
      <c r="C4977" s="170" t="s">
        <v>24</v>
      </c>
      <c r="D4977" s="170" t="s">
        <v>68</v>
      </c>
      <c r="E4977" s="170">
        <v>750</v>
      </c>
      <c r="F4977" s="170">
        <v>12</v>
      </c>
      <c r="G4977" s="171">
        <v>13.4</v>
      </c>
      <c r="H4977" s="170" t="s">
        <v>1194</v>
      </c>
      <c r="I4977" s="171">
        <v>17.850000000000001</v>
      </c>
      <c r="J4977" s="169">
        <v>1</v>
      </c>
      <c r="K4977" s="154" cm="1">
        <f t="array" ref="K4977">ROUND(
IF(C4977="Beer",
SUM(LOOKUP(2,1/(SRP!$B$8:$B$10&lt;=E4977)/(SRP!$C$8:$C$10&gt;=E4977),SRP!$D$8:$D$10)*(G4977/100)*(E4977/1000)),
IF(C4977="Spirits",
SUM(LOOKUP(2,1/(SRP!$B$2:$B$7&lt;=E4977)/(SRP!$C$2:$C$7&gt;=E4977),SRP!$D$2:$D$7)*(G4977/100)*(E4977/1000)),
IF(AND(C4977="Wine",D4977="Fortified Wines"),
SUM(LOOKUP(2,1/(SRP!$B$26:$B$29&lt;=E4977)/(SRP!$C$26:$C$29&gt;=E4977),SRP!$D$26:$D$29)*(G4977/100)*(E4977/1000)),
IF(C4977="Wine",
SUM(LOOKUP(2,1/(SRP!$B$21:$B$25&lt;=E4977)/(SRP!$C$21:$C$25&gt;=E4977),SRP!$D$21:$D$25)*(G4977/100)*(E4977/1000)),
IF(AND(C4977="Ready to Drink",D4977="RTD-One Pour Cocktail&gt;7%&lt;=14.5"),
SUM(LOOKUP(2,1/(SRP!$B$16:$B$20&lt;=E4977)/(SRP!$C$16:$C$20&gt;=E4977),SRP!$D$16:$D$20)*(G4977/100)*(E4977/1000)),
IF(C4977="Ready to Drink",
SUM(LOOKUP(2,1/(SRP!$B$11:$B$15&lt;=E4977)/(SRP!$C$11:$C$15&gt;=E4977),SRP!$D$11:$D$15)*(G4977/100)*(E4977/1000)),
0)))))),2)</f>
        <v>7.85</v>
      </c>
      <c r="L4977" s="173" t="str">
        <f t="shared" si="77"/>
        <v>Wine750</v>
      </c>
      <c r="M4977" s="154">
        <f>VLOOKUP(L4977,'Slope %'!C:D,2,0)</f>
        <v>0.1</v>
      </c>
    </row>
    <row r="4978" spans="1:13" x14ac:dyDescent="0.25">
      <c r="A4978" s="169">
        <v>59827</v>
      </c>
      <c r="B4978" s="170" t="s">
        <v>3789</v>
      </c>
      <c r="C4978" s="170" t="s">
        <v>263</v>
      </c>
      <c r="D4978" s="170" t="s">
        <v>935</v>
      </c>
      <c r="E4978" s="170">
        <v>750</v>
      </c>
      <c r="F4978" s="170">
        <v>12</v>
      </c>
      <c r="G4978" s="171">
        <v>5.3</v>
      </c>
      <c r="H4978" s="170" t="s">
        <v>2607</v>
      </c>
      <c r="I4978" s="171">
        <v>18.989999999999998</v>
      </c>
      <c r="J4978" s="169">
        <v>1</v>
      </c>
      <c r="K4978" s="154" cm="1">
        <f t="array" ref="K4978">ROUND(
IF(C4978="Beer",
SUM(LOOKUP(2,1/(SRP!$B$8:$B$10&lt;=E4978)/(SRP!$C$8:$C$10&gt;=E4978),SRP!$D$8:$D$10)*(G4978/100)*(E4978/1000)),
IF(C4978="Spirits",
SUM(LOOKUP(2,1/(SRP!$B$2:$B$7&lt;=E4978)/(SRP!$C$2:$C$7&gt;=E4978),SRP!$D$2:$D$7)*(G4978/100)*(E4978/1000)),
IF(AND(C4978="Wine",D4978="Fortified Wines"),
SUM(LOOKUP(2,1/(SRP!$B$26:$B$29&lt;=E4978)/(SRP!$C$26:$C$29&gt;=E4978),SRP!$D$26:$D$29)*(G4978/100)*(E4978/1000)),
IF(C4978="Wine",
SUM(LOOKUP(2,1/(SRP!$B$21:$B$25&lt;=E4978)/(SRP!$C$21:$C$25&gt;=E4978),SRP!$D$21:$D$25)*(G4978/100)*(E4978/1000)),
IF(AND(C4978="Ready to Drink",D4978="RTD-One Pour Cocktail&gt;7%&lt;=14.5"),
SUM(LOOKUP(2,1/(SRP!$B$16:$B$20&lt;=E4978)/(SRP!$C$16:$C$20&gt;=E4978),SRP!$D$16:$D$20)*(G4978/100)*(E4978/1000)),
IF(C4978="Ready to Drink",
SUM(LOOKUP(2,1/(SRP!$B$11:$B$15&lt;=E4978)/(SRP!$C$11:$C$15&gt;=E4978),SRP!$D$11:$D$15)*(G4978/100)*(E4978/1000)),
0)))))),2)</f>
        <v>3.1</v>
      </c>
      <c r="L4978" s="173" t="str">
        <f t="shared" si="77"/>
        <v>Ready to Drink750</v>
      </c>
      <c r="M4978" s="154">
        <f>VLOOKUP(L4978,'Slope %'!C:D,2,0)</f>
        <v>0.12</v>
      </c>
    </row>
    <row r="4979" spans="1:13" x14ac:dyDescent="0.25">
      <c r="A4979" s="169">
        <v>59827</v>
      </c>
      <c r="B4979" s="170" t="s">
        <v>3789</v>
      </c>
      <c r="C4979" s="170" t="s">
        <v>263</v>
      </c>
      <c r="D4979" s="170" t="s">
        <v>935</v>
      </c>
      <c r="E4979" s="170">
        <v>750</v>
      </c>
      <c r="F4979" s="170">
        <v>12</v>
      </c>
      <c r="G4979" s="171">
        <v>5.3</v>
      </c>
      <c r="H4979" s="170" t="s">
        <v>2607</v>
      </c>
      <c r="I4979" s="171">
        <v>18.989999999999998</v>
      </c>
      <c r="J4979" s="169">
        <v>1</v>
      </c>
      <c r="K4979" s="154" cm="1">
        <f t="array" ref="K4979">ROUND(
IF(C4979="Beer",
SUM(LOOKUP(2,1/(SRP!$B$8:$B$10&lt;=E4979)/(SRP!$C$8:$C$10&gt;=E4979),SRP!$D$8:$D$10)*(G4979/100)*(E4979/1000)),
IF(C4979="Spirits",
SUM(LOOKUP(2,1/(SRP!$B$2:$B$7&lt;=E4979)/(SRP!$C$2:$C$7&gt;=E4979),SRP!$D$2:$D$7)*(G4979/100)*(E4979/1000)),
IF(AND(C4979="Wine",D4979="Fortified Wines"),
SUM(LOOKUP(2,1/(SRP!$B$26:$B$29&lt;=E4979)/(SRP!$C$26:$C$29&gt;=E4979),SRP!$D$26:$D$29)*(G4979/100)*(E4979/1000)),
IF(C4979="Wine",
SUM(LOOKUP(2,1/(SRP!$B$21:$B$25&lt;=E4979)/(SRP!$C$21:$C$25&gt;=E4979),SRP!$D$21:$D$25)*(G4979/100)*(E4979/1000)),
IF(AND(C4979="Ready to Drink",D4979="RTD-One Pour Cocktail&gt;7%&lt;=14.5"),
SUM(LOOKUP(2,1/(SRP!$B$16:$B$20&lt;=E4979)/(SRP!$C$16:$C$20&gt;=E4979),SRP!$D$16:$D$20)*(G4979/100)*(E4979/1000)),
IF(C4979="Ready to Drink",
SUM(LOOKUP(2,1/(SRP!$B$11:$B$15&lt;=E4979)/(SRP!$C$11:$C$15&gt;=E4979),SRP!$D$11:$D$15)*(G4979/100)*(E4979/1000)),
0)))))),2)</f>
        <v>3.1</v>
      </c>
      <c r="L4979" s="173" t="str">
        <f t="shared" si="77"/>
        <v>Ready to Drink750</v>
      </c>
      <c r="M4979" s="154">
        <f>VLOOKUP(L4979,'Slope %'!C:D,2,0)</f>
        <v>0.12</v>
      </c>
    </row>
    <row r="4980" spans="1:13" x14ac:dyDescent="0.25">
      <c r="A4980" s="169">
        <v>59828</v>
      </c>
      <c r="B4980" s="170" t="s">
        <v>3790</v>
      </c>
      <c r="C4980" s="170" t="s">
        <v>263</v>
      </c>
      <c r="D4980" s="170" t="s">
        <v>935</v>
      </c>
      <c r="E4980" s="170">
        <v>750</v>
      </c>
      <c r="F4980" s="170">
        <v>12</v>
      </c>
      <c r="G4980" s="171">
        <v>5.5</v>
      </c>
      <c r="H4980" s="170" t="s">
        <v>2607</v>
      </c>
      <c r="I4980" s="171">
        <v>17.989999999999998</v>
      </c>
      <c r="J4980" s="169">
        <v>1</v>
      </c>
      <c r="K4980" s="154" cm="1">
        <f t="array" ref="K4980">ROUND(
IF(C4980="Beer",
SUM(LOOKUP(2,1/(SRP!$B$8:$B$10&lt;=E4980)/(SRP!$C$8:$C$10&gt;=E4980),SRP!$D$8:$D$10)*(G4980/100)*(E4980/1000)),
IF(C4980="Spirits",
SUM(LOOKUP(2,1/(SRP!$B$2:$B$7&lt;=E4980)/(SRP!$C$2:$C$7&gt;=E4980),SRP!$D$2:$D$7)*(G4980/100)*(E4980/1000)),
IF(AND(C4980="Wine",D4980="Fortified Wines"),
SUM(LOOKUP(2,1/(SRP!$B$26:$B$29&lt;=E4980)/(SRP!$C$26:$C$29&gt;=E4980),SRP!$D$26:$D$29)*(G4980/100)*(E4980/1000)),
IF(C4980="Wine",
SUM(LOOKUP(2,1/(SRP!$B$21:$B$25&lt;=E4980)/(SRP!$C$21:$C$25&gt;=E4980),SRP!$D$21:$D$25)*(G4980/100)*(E4980/1000)),
IF(AND(C4980="Ready to Drink",D4980="RTD-One Pour Cocktail&gt;7%&lt;=14.5"),
SUM(LOOKUP(2,1/(SRP!$B$16:$B$20&lt;=E4980)/(SRP!$C$16:$C$20&gt;=E4980),SRP!$D$16:$D$20)*(G4980/100)*(E4980/1000)),
IF(C4980="Ready to Drink",
SUM(LOOKUP(2,1/(SRP!$B$11:$B$15&lt;=E4980)/(SRP!$C$11:$C$15&gt;=E4980),SRP!$D$11:$D$15)*(G4980/100)*(E4980/1000)),
0)))))),2)</f>
        <v>3.22</v>
      </c>
      <c r="L4980" s="173" t="str">
        <f t="shared" si="77"/>
        <v>Ready to Drink750</v>
      </c>
      <c r="M4980" s="154">
        <f>VLOOKUP(L4980,'Slope %'!C:D,2,0)</f>
        <v>0.12</v>
      </c>
    </row>
    <row r="4981" spans="1:13" x14ac:dyDescent="0.25">
      <c r="A4981" s="169">
        <v>59828</v>
      </c>
      <c r="B4981" s="170" t="s">
        <v>3790</v>
      </c>
      <c r="C4981" s="170" t="s">
        <v>263</v>
      </c>
      <c r="D4981" s="170" t="s">
        <v>935</v>
      </c>
      <c r="E4981" s="170">
        <v>750</v>
      </c>
      <c r="F4981" s="170">
        <v>12</v>
      </c>
      <c r="G4981" s="171">
        <v>5.5</v>
      </c>
      <c r="H4981" s="170" t="s">
        <v>2607</v>
      </c>
      <c r="I4981" s="171">
        <v>17.989999999999998</v>
      </c>
      <c r="J4981" s="169">
        <v>1</v>
      </c>
      <c r="K4981" s="154" cm="1">
        <f t="array" ref="K4981">ROUND(
IF(C4981="Beer",
SUM(LOOKUP(2,1/(SRP!$B$8:$B$10&lt;=E4981)/(SRP!$C$8:$C$10&gt;=E4981),SRP!$D$8:$D$10)*(G4981/100)*(E4981/1000)),
IF(C4981="Spirits",
SUM(LOOKUP(2,1/(SRP!$B$2:$B$7&lt;=E4981)/(SRP!$C$2:$C$7&gt;=E4981),SRP!$D$2:$D$7)*(G4981/100)*(E4981/1000)),
IF(AND(C4981="Wine",D4981="Fortified Wines"),
SUM(LOOKUP(2,1/(SRP!$B$26:$B$29&lt;=E4981)/(SRP!$C$26:$C$29&gt;=E4981),SRP!$D$26:$D$29)*(G4981/100)*(E4981/1000)),
IF(C4981="Wine",
SUM(LOOKUP(2,1/(SRP!$B$21:$B$25&lt;=E4981)/(SRP!$C$21:$C$25&gt;=E4981),SRP!$D$21:$D$25)*(G4981/100)*(E4981/1000)),
IF(AND(C4981="Ready to Drink",D4981="RTD-One Pour Cocktail&gt;7%&lt;=14.5"),
SUM(LOOKUP(2,1/(SRP!$B$16:$B$20&lt;=E4981)/(SRP!$C$16:$C$20&gt;=E4981),SRP!$D$16:$D$20)*(G4981/100)*(E4981/1000)),
IF(C4981="Ready to Drink",
SUM(LOOKUP(2,1/(SRP!$B$11:$B$15&lt;=E4981)/(SRP!$C$11:$C$15&gt;=E4981),SRP!$D$11:$D$15)*(G4981/100)*(E4981/1000)),
0)))))),2)</f>
        <v>3.22</v>
      </c>
      <c r="L4981" s="173" t="str">
        <f t="shared" si="77"/>
        <v>Ready to Drink750</v>
      </c>
      <c r="M4981" s="154">
        <f>VLOOKUP(L4981,'Slope %'!C:D,2,0)</f>
        <v>0.12</v>
      </c>
    </row>
    <row r="4982" spans="1:13" x14ac:dyDescent="0.25">
      <c r="A4982" s="169">
        <v>59829</v>
      </c>
      <c r="B4982" s="170" t="s">
        <v>3791</v>
      </c>
      <c r="C4982" s="170" t="s">
        <v>263</v>
      </c>
      <c r="D4982" s="170" t="s">
        <v>1585</v>
      </c>
      <c r="E4982" s="170">
        <v>750</v>
      </c>
      <c r="F4982" s="170">
        <v>12</v>
      </c>
      <c r="G4982" s="171">
        <v>4.5</v>
      </c>
      <c r="H4982" s="170" t="s">
        <v>2607</v>
      </c>
      <c r="I4982" s="171">
        <v>20.99</v>
      </c>
      <c r="J4982" s="169">
        <v>1</v>
      </c>
      <c r="K4982" s="154" cm="1">
        <f t="array" ref="K4982">ROUND(
IF(C4982="Beer",
SUM(LOOKUP(2,1/(SRP!$B$8:$B$10&lt;=E4982)/(SRP!$C$8:$C$10&gt;=E4982),SRP!$D$8:$D$10)*(G4982/100)*(E4982/1000)),
IF(C4982="Spirits",
SUM(LOOKUP(2,1/(SRP!$B$2:$B$7&lt;=E4982)/(SRP!$C$2:$C$7&gt;=E4982),SRP!$D$2:$D$7)*(G4982/100)*(E4982/1000)),
IF(AND(C4982="Wine",D4982="Fortified Wines"),
SUM(LOOKUP(2,1/(SRP!$B$26:$B$29&lt;=E4982)/(SRP!$C$26:$C$29&gt;=E4982),SRP!$D$26:$D$29)*(G4982/100)*(E4982/1000)),
IF(C4982="Wine",
SUM(LOOKUP(2,1/(SRP!$B$21:$B$25&lt;=E4982)/(SRP!$C$21:$C$25&gt;=E4982),SRP!$D$21:$D$25)*(G4982/100)*(E4982/1000)),
IF(AND(C4982="Ready to Drink",D4982="RTD-One Pour Cocktail&gt;7%&lt;=14.5"),
SUM(LOOKUP(2,1/(SRP!$B$16:$B$20&lt;=E4982)/(SRP!$C$16:$C$20&gt;=E4982),SRP!$D$16:$D$20)*(G4982/100)*(E4982/1000)),
IF(C4982="Ready to Drink",
SUM(LOOKUP(2,1/(SRP!$B$11:$B$15&lt;=E4982)/(SRP!$C$11:$C$15&gt;=E4982),SRP!$D$11:$D$15)*(G4982/100)*(E4982/1000)),
0)))))),2)</f>
        <v>2.63</v>
      </c>
      <c r="L4982" s="173" t="str">
        <f t="shared" si="77"/>
        <v>Ready to Drink750</v>
      </c>
      <c r="M4982" s="154">
        <f>VLOOKUP(L4982,'Slope %'!C:D,2,0)</f>
        <v>0.12</v>
      </c>
    </row>
    <row r="4983" spans="1:13" x14ac:dyDescent="0.25">
      <c r="A4983" s="169">
        <v>59829</v>
      </c>
      <c r="B4983" s="170" t="s">
        <v>3791</v>
      </c>
      <c r="C4983" s="170" t="s">
        <v>263</v>
      </c>
      <c r="D4983" s="170" t="s">
        <v>1585</v>
      </c>
      <c r="E4983" s="170">
        <v>750</v>
      </c>
      <c r="F4983" s="170">
        <v>12</v>
      </c>
      <c r="G4983" s="171">
        <v>4.5</v>
      </c>
      <c r="H4983" s="170" t="s">
        <v>2607</v>
      </c>
      <c r="I4983" s="171">
        <v>20.99</v>
      </c>
      <c r="J4983" s="169">
        <v>1</v>
      </c>
      <c r="K4983" s="154" cm="1">
        <f t="array" ref="K4983">ROUND(
IF(C4983="Beer",
SUM(LOOKUP(2,1/(SRP!$B$8:$B$10&lt;=E4983)/(SRP!$C$8:$C$10&gt;=E4983),SRP!$D$8:$D$10)*(G4983/100)*(E4983/1000)),
IF(C4983="Spirits",
SUM(LOOKUP(2,1/(SRP!$B$2:$B$7&lt;=E4983)/(SRP!$C$2:$C$7&gt;=E4983),SRP!$D$2:$D$7)*(G4983/100)*(E4983/1000)),
IF(AND(C4983="Wine",D4983="Fortified Wines"),
SUM(LOOKUP(2,1/(SRP!$B$26:$B$29&lt;=E4983)/(SRP!$C$26:$C$29&gt;=E4983),SRP!$D$26:$D$29)*(G4983/100)*(E4983/1000)),
IF(C4983="Wine",
SUM(LOOKUP(2,1/(SRP!$B$21:$B$25&lt;=E4983)/(SRP!$C$21:$C$25&gt;=E4983),SRP!$D$21:$D$25)*(G4983/100)*(E4983/1000)),
IF(AND(C4983="Ready to Drink",D4983="RTD-One Pour Cocktail&gt;7%&lt;=14.5"),
SUM(LOOKUP(2,1/(SRP!$B$16:$B$20&lt;=E4983)/(SRP!$C$16:$C$20&gt;=E4983),SRP!$D$16:$D$20)*(G4983/100)*(E4983/1000)),
IF(C4983="Ready to Drink",
SUM(LOOKUP(2,1/(SRP!$B$11:$B$15&lt;=E4983)/(SRP!$C$11:$C$15&gt;=E4983),SRP!$D$11:$D$15)*(G4983/100)*(E4983/1000)),
0)))))),2)</f>
        <v>2.63</v>
      </c>
      <c r="L4983" s="173" t="str">
        <f t="shared" si="77"/>
        <v>Ready to Drink750</v>
      </c>
      <c r="M4983" s="154">
        <f>VLOOKUP(L4983,'Slope %'!C:D,2,0)</f>
        <v>0.12</v>
      </c>
    </row>
    <row r="4984" spans="1:13" x14ac:dyDescent="0.25">
      <c r="A4984" s="169">
        <v>59830</v>
      </c>
      <c r="B4984" s="170" t="s">
        <v>3792</v>
      </c>
      <c r="C4984" s="170" t="s">
        <v>24</v>
      </c>
      <c r="D4984" s="170" t="s">
        <v>68</v>
      </c>
      <c r="E4984" s="170">
        <v>750</v>
      </c>
      <c r="F4984" s="170">
        <v>12</v>
      </c>
      <c r="G4984" s="171">
        <v>14.6</v>
      </c>
      <c r="H4984" s="170" t="s">
        <v>600</v>
      </c>
      <c r="I4984" s="171">
        <v>59.99</v>
      </c>
      <c r="J4984" s="169">
        <v>1</v>
      </c>
      <c r="K4984" s="154" cm="1">
        <f t="array" ref="K4984">ROUND(
IF(C4984="Beer",
SUM(LOOKUP(2,1/(SRP!$B$8:$B$10&lt;=E4984)/(SRP!$C$8:$C$10&gt;=E4984),SRP!$D$8:$D$10)*(G4984/100)*(E4984/1000)),
IF(C4984="Spirits",
SUM(LOOKUP(2,1/(SRP!$B$2:$B$7&lt;=E4984)/(SRP!$C$2:$C$7&gt;=E4984),SRP!$D$2:$D$7)*(G4984/100)*(E4984/1000)),
IF(AND(C4984="Wine",D4984="Fortified Wines"),
SUM(LOOKUP(2,1/(SRP!$B$26:$B$29&lt;=E4984)/(SRP!$C$26:$C$29&gt;=E4984),SRP!$D$26:$D$29)*(G4984/100)*(E4984/1000)),
IF(C4984="Wine",
SUM(LOOKUP(2,1/(SRP!$B$21:$B$25&lt;=E4984)/(SRP!$C$21:$C$25&gt;=E4984),SRP!$D$21:$D$25)*(G4984/100)*(E4984/1000)),
IF(AND(C4984="Ready to Drink",D4984="RTD-One Pour Cocktail&gt;7%&lt;=14.5"),
SUM(LOOKUP(2,1/(SRP!$B$16:$B$20&lt;=E4984)/(SRP!$C$16:$C$20&gt;=E4984),SRP!$D$16:$D$20)*(G4984/100)*(E4984/1000)),
IF(C4984="Ready to Drink",
SUM(LOOKUP(2,1/(SRP!$B$11:$B$15&lt;=E4984)/(SRP!$C$11:$C$15&gt;=E4984),SRP!$D$11:$D$15)*(G4984/100)*(E4984/1000)),
0)))))),2)</f>
        <v>8.5500000000000007</v>
      </c>
      <c r="L4984" s="173" t="str">
        <f t="shared" si="77"/>
        <v>Wine750</v>
      </c>
      <c r="M4984" s="154">
        <f>VLOOKUP(L4984,'Slope %'!C:D,2,0)</f>
        <v>0.1</v>
      </c>
    </row>
    <row r="4985" spans="1:13" x14ac:dyDescent="0.25">
      <c r="A4985" s="169">
        <v>59841</v>
      </c>
      <c r="B4985" s="170" t="s">
        <v>3793</v>
      </c>
      <c r="C4985" s="170" t="s">
        <v>263</v>
      </c>
      <c r="D4985" s="170" t="s">
        <v>806</v>
      </c>
      <c r="E4985" s="170">
        <v>473</v>
      </c>
      <c r="F4985" s="170">
        <v>24</v>
      </c>
      <c r="G4985" s="171">
        <v>5</v>
      </c>
      <c r="H4985" s="170" t="s">
        <v>177</v>
      </c>
      <c r="I4985" s="171">
        <v>4.09</v>
      </c>
      <c r="J4985" s="169">
        <v>1</v>
      </c>
      <c r="K4985" s="154" cm="1">
        <f t="array" ref="K4985">ROUND(
IF(C4985="Beer",
SUM(LOOKUP(2,1/(SRP!$B$8:$B$10&lt;=E4985)/(SRP!$C$8:$C$10&gt;=E4985),SRP!$D$8:$D$10)*(G4985/100)*(E4985/1000)),
IF(C4985="Spirits",
SUM(LOOKUP(2,1/(SRP!$B$2:$B$7&lt;=E4985)/(SRP!$C$2:$C$7&gt;=E4985),SRP!$D$2:$D$7)*(G4985/100)*(E4985/1000)),
IF(AND(C4985="Wine",D4985="Fortified Wines"),
SUM(LOOKUP(2,1/(SRP!$B$26:$B$29&lt;=E4985)/(SRP!$C$26:$C$29&gt;=E4985),SRP!$D$26:$D$29)*(G4985/100)*(E4985/1000)),
IF(C4985="Wine",
SUM(LOOKUP(2,1/(SRP!$B$21:$B$25&lt;=E4985)/(SRP!$C$21:$C$25&gt;=E4985),SRP!$D$21:$D$25)*(G4985/100)*(E4985/1000)),
IF(AND(C4985="Ready to Drink",D4985="RTD-One Pour Cocktail&gt;7%&lt;=14.5"),
SUM(LOOKUP(2,1/(SRP!$B$16:$B$20&lt;=E4985)/(SRP!$C$16:$C$20&gt;=E4985),SRP!$D$16:$D$20)*(G4985/100)*(E4985/1000)),
IF(C4985="Ready to Drink",
SUM(LOOKUP(2,1/(SRP!$B$11:$B$15&lt;=E4985)/(SRP!$C$11:$C$15&gt;=E4985),SRP!$D$11:$D$15)*(G4985/100)*(E4985/1000)),
0)))))),2)</f>
        <v>1.96</v>
      </c>
      <c r="L4985" s="173" t="str">
        <f t="shared" si="77"/>
        <v>Ready to Drink473</v>
      </c>
      <c r="M4985" s="154">
        <f>VLOOKUP(L4985,'Slope %'!C:D,2,0)</f>
        <v>0.12</v>
      </c>
    </row>
    <row r="4986" spans="1:13" x14ac:dyDescent="0.25">
      <c r="A4986" s="169">
        <v>59841</v>
      </c>
      <c r="B4986" s="170" t="s">
        <v>3793</v>
      </c>
      <c r="C4986" s="170" t="s">
        <v>263</v>
      </c>
      <c r="D4986" s="170" t="s">
        <v>806</v>
      </c>
      <c r="E4986" s="170">
        <v>473</v>
      </c>
      <c r="F4986" s="170">
        <v>24</v>
      </c>
      <c r="G4986" s="171">
        <v>5</v>
      </c>
      <c r="H4986" s="170" t="s">
        <v>177</v>
      </c>
      <c r="I4986" s="171">
        <v>4.09</v>
      </c>
      <c r="J4986" s="169">
        <v>1</v>
      </c>
      <c r="K4986" s="154" cm="1">
        <f t="array" ref="K4986">ROUND(
IF(C4986="Beer",
SUM(LOOKUP(2,1/(SRP!$B$8:$B$10&lt;=E4986)/(SRP!$C$8:$C$10&gt;=E4986),SRP!$D$8:$D$10)*(G4986/100)*(E4986/1000)),
IF(C4986="Spirits",
SUM(LOOKUP(2,1/(SRP!$B$2:$B$7&lt;=E4986)/(SRP!$C$2:$C$7&gt;=E4986),SRP!$D$2:$D$7)*(G4986/100)*(E4986/1000)),
IF(AND(C4986="Wine",D4986="Fortified Wines"),
SUM(LOOKUP(2,1/(SRP!$B$26:$B$29&lt;=E4986)/(SRP!$C$26:$C$29&gt;=E4986),SRP!$D$26:$D$29)*(G4986/100)*(E4986/1000)),
IF(C4986="Wine",
SUM(LOOKUP(2,1/(SRP!$B$21:$B$25&lt;=E4986)/(SRP!$C$21:$C$25&gt;=E4986),SRP!$D$21:$D$25)*(G4986/100)*(E4986/1000)),
IF(AND(C4986="Ready to Drink",D4986="RTD-One Pour Cocktail&gt;7%&lt;=14.5"),
SUM(LOOKUP(2,1/(SRP!$B$16:$B$20&lt;=E4986)/(SRP!$C$16:$C$20&gt;=E4986),SRP!$D$16:$D$20)*(G4986/100)*(E4986/1000)),
IF(C4986="Ready to Drink",
SUM(LOOKUP(2,1/(SRP!$B$11:$B$15&lt;=E4986)/(SRP!$C$11:$C$15&gt;=E4986),SRP!$D$11:$D$15)*(G4986/100)*(E4986/1000)),
0)))))),2)</f>
        <v>1.96</v>
      </c>
      <c r="L4986" s="173" t="str">
        <f t="shared" si="77"/>
        <v>Ready to Drink473</v>
      </c>
      <c r="M4986" s="154">
        <f>VLOOKUP(L4986,'Slope %'!C:D,2,0)</f>
        <v>0.12</v>
      </c>
    </row>
    <row r="4987" spans="1:13" x14ac:dyDescent="0.25">
      <c r="A4987" s="169">
        <v>59842</v>
      </c>
      <c r="B4987" s="170" t="s">
        <v>3794</v>
      </c>
      <c r="C4987" s="170" t="s">
        <v>263</v>
      </c>
      <c r="D4987" s="170" t="s">
        <v>332</v>
      </c>
      <c r="E4987" s="170">
        <v>473</v>
      </c>
      <c r="F4987" s="170">
        <v>24</v>
      </c>
      <c r="G4987" s="171">
        <v>6</v>
      </c>
      <c r="H4987" s="170" t="s">
        <v>177</v>
      </c>
      <c r="I4987" s="171">
        <v>3.99</v>
      </c>
      <c r="J4987" s="169">
        <v>1</v>
      </c>
      <c r="K4987" s="154" cm="1">
        <f t="array" ref="K4987">ROUND(
IF(C4987="Beer",
SUM(LOOKUP(2,1/(SRP!$B$8:$B$10&lt;=E4987)/(SRP!$C$8:$C$10&gt;=E4987),SRP!$D$8:$D$10)*(G4987/100)*(E4987/1000)),
IF(C4987="Spirits",
SUM(LOOKUP(2,1/(SRP!$B$2:$B$7&lt;=E4987)/(SRP!$C$2:$C$7&gt;=E4987),SRP!$D$2:$D$7)*(G4987/100)*(E4987/1000)),
IF(AND(C4987="Wine",D4987="Fortified Wines"),
SUM(LOOKUP(2,1/(SRP!$B$26:$B$29&lt;=E4987)/(SRP!$C$26:$C$29&gt;=E4987),SRP!$D$26:$D$29)*(G4987/100)*(E4987/1000)),
IF(C4987="Wine",
SUM(LOOKUP(2,1/(SRP!$B$21:$B$25&lt;=E4987)/(SRP!$C$21:$C$25&gt;=E4987),SRP!$D$21:$D$25)*(G4987/100)*(E4987/1000)),
IF(AND(C4987="Ready to Drink",D4987="RTD-One Pour Cocktail&gt;7%&lt;=14.5"),
SUM(LOOKUP(2,1/(SRP!$B$16:$B$20&lt;=E4987)/(SRP!$C$16:$C$20&gt;=E4987),SRP!$D$16:$D$20)*(G4987/100)*(E4987/1000)),
IF(C4987="Ready to Drink",
SUM(LOOKUP(2,1/(SRP!$B$11:$B$15&lt;=E4987)/(SRP!$C$11:$C$15&gt;=E4987),SRP!$D$11:$D$15)*(G4987/100)*(E4987/1000)),
0)))))),2)</f>
        <v>2.35</v>
      </c>
      <c r="L4987" s="173" t="str">
        <f t="shared" si="77"/>
        <v>Ready to Drink473</v>
      </c>
      <c r="M4987" s="154">
        <f>VLOOKUP(L4987,'Slope %'!C:D,2,0)</f>
        <v>0.12</v>
      </c>
    </row>
    <row r="4988" spans="1:13" x14ac:dyDescent="0.25">
      <c r="A4988" s="169">
        <v>59842</v>
      </c>
      <c r="B4988" s="170" t="s">
        <v>3794</v>
      </c>
      <c r="C4988" s="170" t="s">
        <v>263</v>
      </c>
      <c r="D4988" s="170" t="s">
        <v>332</v>
      </c>
      <c r="E4988" s="170">
        <v>473</v>
      </c>
      <c r="F4988" s="170">
        <v>24</v>
      </c>
      <c r="G4988" s="171">
        <v>6</v>
      </c>
      <c r="H4988" s="170" t="s">
        <v>177</v>
      </c>
      <c r="I4988" s="171">
        <v>3.99</v>
      </c>
      <c r="J4988" s="169">
        <v>1</v>
      </c>
      <c r="K4988" s="154" cm="1">
        <f t="array" ref="K4988">ROUND(
IF(C4988="Beer",
SUM(LOOKUP(2,1/(SRP!$B$8:$B$10&lt;=E4988)/(SRP!$C$8:$C$10&gt;=E4988),SRP!$D$8:$D$10)*(G4988/100)*(E4988/1000)),
IF(C4988="Spirits",
SUM(LOOKUP(2,1/(SRP!$B$2:$B$7&lt;=E4988)/(SRP!$C$2:$C$7&gt;=E4988),SRP!$D$2:$D$7)*(G4988/100)*(E4988/1000)),
IF(AND(C4988="Wine",D4988="Fortified Wines"),
SUM(LOOKUP(2,1/(SRP!$B$26:$B$29&lt;=E4988)/(SRP!$C$26:$C$29&gt;=E4988),SRP!$D$26:$D$29)*(G4988/100)*(E4988/1000)),
IF(C4988="Wine",
SUM(LOOKUP(2,1/(SRP!$B$21:$B$25&lt;=E4988)/(SRP!$C$21:$C$25&gt;=E4988),SRP!$D$21:$D$25)*(G4988/100)*(E4988/1000)),
IF(AND(C4988="Ready to Drink",D4988="RTD-One Pour Cocktail&gt;7%&lt;=14.5"),
SUM(LOOKUP(2,1/(SRP!$B$16:$B$20&lt;=E4988)/(SRP!$C$16:$C$20&gt;=E4988),SRP!$D$16:$D$20)*(G4988/100)*(E4988/1000)),
IF(C4988="Ready to Drink",
SUM(LOOKUP(2,1/(SRP!$B$11:$B$15&lt;=E4988)/(SRP!$C$11:$C$15&gt;=E4988),SRP!$D$11:$D$15)*(G4988/100)*(E4988/1000)),
0)))))),2)</f>
        <v>2.35</v>
      </c>
      <c r="L4988" s="173" t="str">
        <f t="shared" si="77"/>
        <v>Ready to Drink473</v>
      </c>
      <c r="M4988" s="154">
        <f>VLOOKUP(L4988,'Slope %'!C:D,2,0)</f>
        <v>0.12</v>
      </c>
    </row>
    <row r="4989" spans="1:13" x14ac:dyDescent="0.25">
      <c r="A4989" s="169">
        <v>59844</v>
      </c>
      <c r="B4989" s="170" t="s">
        <v>3795</v>
      </c>
      <c r="C4989" s="170" t="s">
        <v>263</v>
      </c>
      <c r="D4989" s="170" t="s">
        <v>806</v>
      </c>
      <c r="E4989" s="170">
        <v>473</v>
      </c>
      <c r="F4989" s="170">
        <v>24</v>
      </c>
      <c r="G4989" s="171">
        <v>5</v>
      </c>
      <c r="H4989" s="170" t="s">
        <v>177</v>
      </c>
      <c r="I4989" s="171">
        <v>4.09</v>
      </c>
      <c r="J4989" s="169">
        <v>1</v>
      </c>
      <c r="K4989" s="154" cm="1">
        <f t="array" ref="K4989">ROUND(
IF(C4989="Beer",
SUM(LOOKUP(2,1/(SRP!$B$8:$B$10&lt;=E4989)/(SRP!$C$8:$C$10&gt;=E4989),SRP!$D$8:$D$10)*(G4989/100)*(E4989/1000)),
IF(C4989="Spirits",
SUM(LOOKUP(2,1/(SRP!$B$2:$B$7&lt;=E4989)/(SRP!$C$2:$C$7&gt;=E4989),SRP!$D$2:$D$7)*(G4989/100)*(E4989/1000)),
IF(AND(C4989="Wine",D4989="Fortified Wines"),
SUM(LOOKUP(2,1/(SRP!$B$26:$B$29&lt;=E4989)/(SRP!$C$26:$C$29&gt;=E4989),SRP!$D$26:$D$29)*(G4989/100)*(E4989/1000)),
IF(C4989="Wine",
SUM(LOOKUP(2,1/(SRP!$B$21:$B$25&lt;=E4989)/(SRP!$C$21:$C$25&gt;=E4989),SRP!$D$21:$D$25)*(G4989/100)*(E4989/1000)),
IF(AND(C4989="Ready to Drink",D4989="RTD-One Pour Cocktail&gt;7%&lt;=14.5"),
SUM(LOOKUP(2,1/(SRP!$B$16:$B$20&lt;=E4989)/(SRP!$C$16:$C$20&gt;=E4989),SRP!$D$16:$D$20)*(G4989/100)*(E4989/1000)),
IF(C4989="Ready to Drink",
SUM(LOOKUP(2,1/(SRP!$B$11:$B$15&lt;=E4989)/(SRP!$C$11:$C$15&gt;=E4989),SRP!$D$11:$D$15)*(G4989/100)*(E4989/1000)),
0)))))),2)</f>
        <v>1.96</v>
      </c>
      <c r="L4989" s="173" t="str">
        <f t="shared" si="77"/>
        <v>Ready to Drink473</v>
      </c>
      <c r="M4989" s="154">
        <f>VLOOKUP(L4989,'Slope %'!C:D,2,0)</f>
        <v>0.12</v>
      </c>
    </row>
    <row r="4990" spans="1:13" x14ac:dyDescent="0.25">
      <c r="A4990" s="169">
        <v>59844</v>
      </c>
      <c r="B4990" s="170" t="s">
        <v>3795</v>
      </c>
      <c r="C4990" s="170" t="s">
        <v>263</v>
      </c>
      <c r="D4990" s="170" t="s">
        <v>806</v>
      </c>
      <c r="E4990" s="170">
        <v>473</v>
      </c>
      <c r="F4990" s="170">
        <v>24</v>
      </c>
      <c r="G4990" s="171">
        <v>5</v>
      </c>
      <c r="H4990" s="170" t="s">
        <v>177</v>
      </c>
      <c r="I4990" s="171">
        <v>4.09</v>
      </c>
      <c r="J4990" s="169">
        <v>1</v>
      </c>
      <c r="K4990" s="154" cm="1">
        <f t="array" ref="K4990">ROUND(
IF(C4990="Beer",
SUM(LOOKUP(2,1/(SRP!$B$8:$B$10&lt;=E4990)/(SRP!$C$8:$C$10&gt;=E4990),SRP!$D$8:$D$10)*(G4990/100)*(E4990/1000)),
IF(C4990="Spirits",
SUM(LOOKUP(2,1/(SRP!$B$2:$B$7&lt;=E4990)/(SRP!$C$2:$C$7&gt;=E4990),SRP!$D$2:$D$7)*(G4990/100)*(E4990/1000)),
IF(AND(C4990="Wine",D4990="Fortified Wines"),
SUM(LOOKUP(2,1/(SRP!$B$26:$B$29&lt;=E4990)/(SRP!$C$26:$C$29&gt;=E4990),SRP!$D$26:$D$29)*(G4990/100)*(E4990/1000)),
IF(C4990="Wine",
SUM(LOOKUP(2,1/(SRP!$B$21:$B$25&lt;=E4990)/(SRP!$C$21:$C$25&gt;=E4990),SRP!$D$21:$D$25)*(G4990/100)*(E4990/1000)),
IF(AND(C4990="Ready to Drink",D4990="RTD-One Pour Cocktail&gt;7%&lt;=14.5"),
SUM(LOOKUP(2,1/(SRP!$B$16:$B$20&lt;=E4990)/(SRP!$C$16:$C$20&gt;=E4990),SRP!$D$16:$D$20)*(G4990/100)*(E4990/1000)),
IF(C4990="Ready to Drink",
SUM(LOOKUP(2,1/(SRP!$B$11:$B$15&lt;=E4990)/(SRP!$C$11:$C$15&gt;=E4990),SRP!$D$11:$D$15)*(G4990/100)*(E4990/1000)),
0)))))),2)</f>
        <v>1.96</v>
      </c>
      <c r="L4990" s="173" t="str">
        <f t="shared" si="77"/>
        <v>Ready to Drink473</v>
      </c>
      <c r="M4990" s="154">
        <f>VLOOKUP(L4990,'Slope %'!C:D,2,0)</f>
        <v>0.12</v>
      </c>
    </row>
    <row r="4991" spans="1:13" x14ac:dyDescent="0.25">
      <c r="A4991" s="169">
        <v>59846</v>
      </c>
      <c r="B4991" s="170" t="s">
        <v>3796</v>
      </c>
      <c r="C4991" s="170" t="s">
        <v>263</v>
      </c>
      <c r="D4991" s="170" t="s">
        <v>806</v>
      </c>
      <c r="E4991" s="170">
        <v>473</v>
      </c>
      <c r="F4991" s="170">
        <v>24</v>
      </c>
      <c r="G4991" s="171">
        <v>5</v>
      </c>
      <c r="H4991" s="170" t="s">
        <v>177</v>
      </c>
      <c r="I4991" s="171">
        <v>4.09</v>
      </c>
      <c r="J4991" s="169">
        <v>1</v>
      </c>
      <c r="K4991" s="154" cm="1">
        <f t="array" ref="K4991">ROUND(
IF(C4991="Beer",
SUM(LOOKUP(2,1/(SRP!$B$8:$B$10&lt;=E4991)/(SRP!$C$8:$C$10&gt;=E4991),SRP!$D$8:$D$10)*(G4991/100)*(E4991/1000)),
IF(C4991="Spirits",
SUM(LOOKUP(2,1/(SRP!$B$2:$B$7&lt;=E4991)/(SRP!$C$2:$C$7&gt;=E4991),SRP!$D$2:$D$7)*(G4991/100)*(E4991/1000)),
IF(AND(C4991="Wine",D4991="Fortified Wines"),
SUM(LOOKUP(2,1/(SRP!$B$26:$B$29&lt;=E4991)/(SRP!$C$26:$C$29&gt;=E4991),SRP!$D$26:$D$29)*(G4991/100)*(E4991/1000)),
IF(C4991="Wine",
SUM(LOOKUP(2,1/(SRP!$B$21:$B$25&lt;=E4991)/(SRP!$C$21:$C$25&gt;=E4991),SRP!$D$21:$D$25)*(G4991/100)*(E4991/1000)),
IF(AND(C4991="Ready to Drink",D4991="RTD-One Pour Cocktail&gt;7%&lt;=14.5"),
SUM(LOOKUP(2,1/(SRP!$B$16:$B$20&lt;=E4991)/(SRP!$C$16:$C$20&gt;=E4991),SRP!$D$16:$D$20)*(G4991/100)*(E4991/1000)),
IF(C4991="Ready to Drink",
SUM(LOOKUP(2,1/(SRP!$B$11:$B$15&lt;=E4991)/(SRP!$C$11:$C$15&gt;=E4991),SRP!$D$11:$D$15)*(G4991/100)*(E4991/1000)),
0)))))),2)</f>
        <v>1.96</v>
      </c>
      <c r="L4991" s="173" t="str">
        <f t="shared" si="77"/>
        <v>Ready to Drink473</v>
      </c>
      <c r="M4991" s="154">
        <f>VLOOKUP(L4991,'Slope %'!C:D,2,0)</f>
        <v>0.12</v>
      </c>
    </row>
    <row r="4992" spans="1:13" x14ac:dyDescent="0.25">
      <c r="A4992" s="169">
        <v>59846</v>
      </c>
      <c r="B4992" s="170" t="s">
        <v>3796</v>
      </c>
      <c r="C4992" s="170" t="s">
        <v>263</v>
      </c>
      <c r="D4992" s="170" t="s">
        <v>806</v>
      </c>
      <c r="E4992" s="170">
        <v>473</v>
      </c>
      <c r="F4992" s="170">
        <v>24</v>
      </c>
      <c r="G4992" s="171">
        <v>5</v>
      </c>
      <c r="H4992" s="170" t="s">
        <v>177</v>
      </c>
      <c r="I4992" s="171">
        <v>4.09</v>
      </c>
      <c r="J4992" s="169">
        <v>1</v>
      </c>
      <c r="K4992" s="154" cm="1">
        <f t="array" ref="K4992">ROUND(
IF(C4992="Beer",
SUM(LOOKUP(2,1/(SRP!$B$8:$B$10&lt;=E4992)/(SRP!$C$8:$C$10&gt;=E4992),SRP!$D$8:$D$10)*(G4992/100)*(E4992/1000)),
IF(C4992="Spirits",
SUM(LOOKUP(2,1/(SRP!$B$2:$B$7&lt;=E4992)/(SRP!$C$2:$C$7&gt;=E4992),SRP!$D$2:$D$7)*(G4992/100)*(E4992/1000)),
IF(AND(C4992="Wine",D4992="Fortified Wines"),
SUM(LOOKUP(2,1/(SRP!$B$26:$B$29&lt;=E4992)/(SRP!$C$26:$C$29&gt;=E4992),SRP!$D$26:$D$29)*(G4992/100)*(E4992/1000)),
IF(C4992="Wine",
SUM(LOOKUP(2,1/(SRP!$B$21:$B$25&lt;=E4992)/(SRP!$C$21:$C$25&gt;=E4992),SRP!$D$21:$D$25)*(G4992/100)*(E4992/1000)),
IF(AND(C4992="Ready to Drink",D4992="RTD-One Pour Cocktail&gt;7%&lt;=14.5"),
SUM(LOOKUP(2,1/(SRP!$B$16:$B$20&lt;=E4992)/(SRP!$C$16:$C$20&gt;=E4992),SRP!$D$16:$D$20)*(G4992/100)*(E4992/1000)),
IF(C4992="Ready to Drink",
SUM(LOOKUP(2,1/(SRP!$B$11:$B$15&lt;=E4992)/(SRP!$C$11:$C$15&gt;=E4992),SRP!$D$11:$D$15)*(G4992/100)*(E4992/1000)),
0)))))),2)</f>
        <v>1.96</v>
      </c>
      <c r="L4992" s="173" t="str">
        <f t="shared" si="77"/>
        <v>Ready to Drink473</v>
      </c>
      <c r="M4992" s="154">
        <f>VLOOKUP(L4992,'Slope %'!C:D,2,0)</f>
        <v>0.12</v>
      </c>
    </row>
    <row r="4993" spans="1:13" x14ac:dyDescent="0.25">
      <c r="A4993" s="169">
        <v>59848</v>
      </c>
      <c r="B4993" s="170" t="s">
        <v>3797</v>
      </c>
      <c r="C4993" s="170" t="s">
        <v>263</v>
      </c>
      <c r="D4993" s="170" t="s">
        <v>332</v>
      </c>
      <c r="E4993" s="170">
        <v>473</v>
      </c>
      <c r="F4993" s="170">
        <v>24</v>
      </c>
      <c r="G4993" s="171">
        <v>5</v>
      </c>
      <c r="H4993" s="170" t="s">
        <v>177</v>
      </c>
      <c r="I4993" s="171">
        <v>4.09</v>
      </c>
      <c r="J4993" s="169">
        <v>1</v>
      </c>
      <c r="K4993" s="154" cm="1">
        <f t="array" ref="K4993">ROUND(
IF(C4993="Beer",
SUM(LOOKUP(2,1/(SRP!$B$8:$B$10&lt;=E4993)/(SRP!$C$8:$C$10&gt;=E4993),SRP!$D$8:$D$10)*(G4993/100)*(E4993/1000)),
IF(C4993="Spirits",
SUM(LOOKUP(2,1/(SRP!$B$2:$B$7&lt;=E4993)/(SRP!$C$2:$C$7&gt;=E4993),SRP!$D$2:$D$7)*(G4993/100)*(E4993/1000)),
IF(AND(C4993="Wine",D4993="Fortified Wines"),
SUM(LOOKUP(2,1/(SRP!$B$26:$B$29&lt;=E4993)/(SRP!$C$26:$C$29&gt;=E4993),SRP!$D$26:$D$29)*(G4993/100)*(E4993/1000)),
IF(C4993="Wine",
SUM(LOOKUP(2,1/(SRP!$B$21:$B$25&lt;=E4993)/(SRP!$C$21:$C$25&gt;=E4993),SRP!$D$21:$D$25)*(G4993/100)*(E4993/1000)),
IF(AND(C4993="Ready to Drink",D4993="RTD-One Pour Cocktail&gt;7%&lt;=14.5"),
SUM(LOOKUP(2,1/(SRP!$B$16:$B$20&lt;=E4993)/(SRP!$C$16:$C$20&gt;=E4993),SRP!$D$16:$D$20)*(G4993/100)*(E4993/1000)),
IF(C4993="Ready to Drink",
SUM(LOOKUP(2,1/(SRP!$B$11:$B$15&lt;=E4993)/(SRP!$C$11:$C$15&gt;=E4993),SRP!$D$11:$D$15)*(G4993/100)*(E4993/1000)),
0)))))),2)</f>
        <v>1.96</v>
      </c>
      <c r="L4993" s="173" t="str">
        <f t="shared" si="77"/>
        <v>Ready to Drink473</v>
      </c>
      <c r="M4993" s="154">
        <f>VLOOKUP(L4993,'Slope %'!C:D,2,0)</f>
        <v>0.12</v>
      </c>
    </row>
    <row r="4994" spans="1:13" x14ac:dyDescent="0.25">
      <c r="A4994" s="169">
        <v>59848</v>
      </c>
      <c r="B4994" s="170" t="s">
        <v>3797</v>
      </c>
      <c r="C4994" s="170" t="s">
        <v>263</v>
      </c>
      <c r="D4994" s="170" t="s">
        <v>332</v>
      </c>
      <c r="E4994" s="170">
        <v>473</v>
      </c>
      <c r="F4994" s="170">
        <v>24</v>
      </c>
      <c r="G4994" s="171">
        <v>5</v>
      </c>
      <c r="H4994" s="170" t="s">
        <v>177</v>
      </c>
      <c r="I4994" s="171">
        <v>4.09</v>
      </c>
      <c r="J4994" s="169">
        <v>1</v>
      </c>
      <c r="K4994" s="154" cm="1">
        <f t="array" ref="K4994">ROUND(
IF(C4994="Beer",
SUM(LOOKUP(2,1/(SRP!$B$8:$B$10&lt;=E4994)/(SRP!$C$8:$C$10&gt;=E4994),SRP!$D$8:$D$10)*(G4994/100)*(E4994/1000)),
IF(C4994="Spirits",
SUM(LOOKUP(2,1/(SRP!$B$2:$B$7&lt;=E4994)/(SRP!$C$2:$C$7&gt;=E4994),SRP!$D$2:$D$7)*(G4994/100)*(E4994/1000)),
IF(AND(C4994="Wine",D4994="Fortified Wines"),
SUM(LOOKUP(2,1/(SRP!$B$26:$B$29&lt;=E4994)/(SRP!$C$26:$C$29&gt;=E4994),SRP!$D$26:$D$29)*(G4994/100)*(E4994/1000)),
IF(C4994="Wine",
SUM(LOOKUP(2,1/(SRP!$B$21:$B$25&lt;=E4994)/(SRP!$C$21:$C$25&gt;=E4994),SRP!$D$21:$D$25)*(G4994/100)*(E4994/1000)),
IF(AND(C4994="Ready to Drink",D4994="RTD-One Pour Cocktail&gt;7%&lt;=14.5"),
SUM(LOOKUP(2,1/(SRP!$B$16:$B$20&lt;=E4994)/(SRP!$C$16:$C$20&gt;=E4994),SRP!$D$16:$D$20)*(G4994/100)*(E4994/1000)),
IF(C4994="Ready to Drink",
SUM(LOOKUP(2,1/(SRP!$B$11:$B$15&lt;=E4994)/(SRP!$C$11:$C$15&gt;=E4994),SRP!$D$11:$D$15)*(G4994/100)*(E4994/1000)),
0)))))),2)</f>
        <v>1.96</v>
      </c>
      <c r="L4994" s="173" t="str">
        <f t="shared" si="77"/>
        <v>Ready to Drink473</v>
      </c>
      <c r="M4994" s="154">
        <f>VLOOKUP(L4994,'Slope %'!C:D,2,0)</f>
        <v>0.12</v>
      </c>
    </row>
    <row r="4995" spans="1:13" x14ac:dyDescent="0.25">
      <c r="A4995" s="169">
        <v>59849</v>
      </c>
      <c r="B4995" s="170" t="s">
        <v>3798</v>
      </c>
      <c r="C4995" s="170" t="s">
        <v>263</v>
      </c>
      <c r="D4995" s="170" t="s">
        <v>806</v>
      </c>
      <c r="E4995" s="170">
        <v>473</v>
      </c>
      <c r="F4995" s="170">
        <v>24</v>
      </c>
      <c r="G4995" s="171">
        <v>5</v>
      </c>
      <c r="H4995" s="170" t="s">
        <v>177</v>
      </c>
      <c r="I4995" s="171">
        <v>3.79</v>
      </c>
      <c r="J4995" s="169">
        <v>1</v>
      </c>
      <c r="K4995" s="154" cm="1">
        <f t="array" ref="K4995">ROUND(
IF(C4995="Beer",
SUM(LOOKUP(2,1/(SRP!$B$8:$B$10&lt;=E4995)/(SRP!$C$8:$C$10&gt;=E4995),SRP!$D$8:$D$10)*(G4995/100)*(E4995/1000)),
IF(C4995="Spirits",
SUM(LOOKUP(2,1/(SRP!$B$2:$B$7&lt;=E4995)/(SRP!$C$2:$C$7&gt;=E4995),SRP!$D$2:$D$7)*(G4995/100)*(E4995/1000)),
IF(AND(C4995="Wine",D4995="Fortified Wines"),
SUM(LOOKUP(2,1/(SRP!$B$26:$B$29&lt;=E4995)/(SRP!$C$26:$C$29&gt;=E4995),SRP!$D$26:$D$29)*(G4995/100)*(E4995/1000)),
IF(C4995="Wine",
SUM(LOOKUP(2,1/(SRP!$B$21:$B$25&lt;=E4995)/(SRP!$C$21:$C$25&gt;=E4995),SRP!$D$21:$D$25)*(G4995/100)*(E4995/1000)),
IF(AND(C4995="Ready to Drink",D4995="RTD-One Pour Cocktail&gt;7%&lt;=14.5"),
SUM(LOOKUP(2,1/(SRP!$B$16:$B$20&lt;=E4995)/(SRP!$C$16:$C$20&gt;=E4995),SRP!$D$16:$D$20)*(G4995/100)*(E4995/1000)),
IF(C4995="Ready to Drink",
SUM(LOOKUP(2,1/(SRP!$B$11:$B$15&lt;=E4995)/(SRP!$C$11:$C$15&gt;=E4995),SRP!$D$11:$D$15)*(G4995/100)*(E4995/1000)),
0)))))),2)</f>
        <v>1.96</v>
      </c>
      <c r="L4995" s="173" t="str">
        <f t="shared" ref="L4995:L5058" si="78">(_xlfn.CONCAT(C4995,E4995))</f>
        <v>Ready to Drink473</v>
      </c>
      <c r="M4995" s="154">
        <f>VLOOKUP(L4995,'Slope %'!C:D,2,0)</f>
        <v>0.12</v>
      </c>
    </row>
    <row r="4996" spans="1:13" x14ac:dyDescent="0.25">
      <c r="A4996" s="169">
        <v>59849</v>
      </c>
      <c r="B4996" s="170" t="s">
        <v>3798</v>
      </c>
      <c r="C4996" s="170" t="s">
        <v>263</v>
      </c>
      <c r="D4996" s="170" t="s">
        <v>806</v>
      </c>
      <c r="E4996" s="170">
        <v>473</v>
      </c>
      <c r="F4996" s="170">
        <v>24</v>
      </c>
      <c r="G4996" s="171">
        <v>5</v>
      </c>
      <c r="H4996" s="170" t="s">
        <v>177</v>
      </c>
      <c r="I4996" s="171">
        <v>3.79</v>
      </c>
      <c r="J4996" s="169">
        <v>1</v>
      </c>
      <c r="K4996" s="154" cm="1">
        <f t="array" ref="K4996">ROUND(
IF(C4996="Beer",
SUM(LOOKUP(2,1/(SRP!$B$8:$B$10&lt;=E4996)/(SRP!$C$8:$C$10&gt;=E4996),SRP!$D$8:$D$10)*(G4996/100)*(E4996/1000)),
IF(C4996="Spirits",
SUM(LOOKUP(2,1/(SRP!$B$2:$B$7&lt;=E4996)/(SRP!$C$2:$C$7&gt;=E4996),SRP!$D$2:$D$7)*(G4996/100)*(E4996/1000)),
IF(AND(C4996="Wine",D4996="Fortified Wines"),
SUM(LOOKUP(2,1/(SRP!$B$26:$B$29&lt;=E4996)/(SRP!$C$26:$C$29&gt;=E4996),SRP!$D$26:$D$29)*(G4996/100)*(E4996/1000)),
IF(C4996="Wine",
SUM(LOOKUP(2,1/(SRP!$B$21:$B$25&lt;=E4996)/(SRP!$C$21:$C$25&gt;=E4996),SRP!$D$21:$D$25)*(G4996/100)*(E4996/1000)),
IF(AND(C4996="Ready to Drink",D4996="RTD-One Pour Cocktail&gt;7%&lt;=14.5"),
SUM(LOOKUP(2,1/(SRP!$B$16:$B$20&lt;=E4996)/(SRP!$C$16:$C$20&gt;=E4996),SRP!$D$16:$D$20)*(G4996/100)*(E4996/1000)),
IF(C4996="Ready to Drink",
SUM(LOOKUP(2,1/(SRP!$B$11:$B$15&lt;=E4996)/(SRP!$C$11:$C$15&gt;=E4996),SRP!$D$11:$D$15)*(G4996/100)*(E4996/1000)),
0)))))),2)</f>
        <v>1.96</v>
      </c>
      <c r="L4996" s="173" t="str">
        <f t="shared" si="78"/>
        <v>Ready to Drink473</v>
      </c>
      <c r="M4996" s="154">
        <f>VLOOKUP(L4996,'Slope %'!C:D,2,0)</f>
        <v>0.12</v>
      </c>
    </row>
    <row r="4997" spans="1:13" x14ac:dyDescent="0.25">
      <c r="A4997" s="169">
        <v>59851</v>
      </c>
      <c r="B4997" s="170" t="s">
        <v>3799</v>
      </c>
      <c r="C4997" s="170" t="s">
        <v>263</v>
      </c>
      <c r="D4997" s="170" t="s">
        <v>806</v>
      </c>
      <c r="E4997" s="170">
        <v>473</v>
      </c>
      <c r="F4997" s="170">
        <v>24</v>
      </c>
      <c r="G4997" s="171">
        <v>5</v>
      </c>
      <c r="H4997" s="170" t="s">
        <v>177</v>
      </c>
      <c r="I4997" s="171">
        <v>4.09</v>
      </c>
      <c r="J4997" s="169">
        <v>1</v>
      </c>
      <c r="K4997" s="154" cm="1">
        <f t="array" ref="K4997">ROUND(
IF(C4997="Beer",
SUM(LOOKUP(2,1/(SRP!$B$8:$B$10&lt;=E4997)/(SRP!$C$8:$C$10&gt;=E4997),SRP!$D$8:$D$10)*(G4997/100)*(E4997/1000)),
IF(C4997="Spirits",
SUM(LOOKUP(2,1/(SRP!$B$2:$B$7&lt;=E4997)/(SRP!$C$2:$C$7&gt;=E4997),SRP!$D$2:$D$7)*(G4997/100)*(E4997/1000)),
IF(AND(C4997="Wine",D4997="Fortified Wines"),
SUM(LOOKUP(2,1/(SRP!$B$26:$B$29&lt;=E4997)/(SRP!$C$26:$C$29&gt;=E4997),SRP!$D$26:$D$29)*(G4997/100)*(E4997/1000)),
IF(C4997="Wine",
SUM(LOOKUP(2,1/(SRP!$B$21:$B$25&lt;=E4997)/(SRP!$C$21:$C$25&gt;=E4997),SRP!$D$21:$D$25)*(G4997/100)*(E4997/1000)),
IF(AND(C4997="Ready to Drink",D4997="RTD-One Pour Cocktail&gt;7%&lt;=14.5"),
SUM(LOOKUP(2,1/(SRP!$B$16:$B$20&lt;=E4997)/(SRP!$C$16:$C$20&gt;=E4997),SRP!$D$16:$D$20)*(G4997/100)*(E4997/1000)),
IF(C4997="Ready to Drink",
SUM(LOOKUP(2,1/(SRP!$B$11:$B$15&lt;=E4997)/(SRP!$C$11:$C$15&gt;=E4997),SRP!$D$11:$D$15)*(G4997/100)*(E4997/1000)),
0)))))),2)</f>
        <v>1.96</v>
      </c>
      <c r="L4997" s="173" t="str">
        <f t="shared" si="78"/>
        <v>Ready to Drink473</v>
      </c>
      <c r="M4997" s="154">
        <f>VLOOKUP(L4997,'Slope %'!C:D,2,0)</f>
        <v>0.12</v>
      </c>
    </row>
    <row r="4998" spans="1:13" x14ac:dyDescent="0.25">
      <c r="A4998" s="169">
        <v>59851</v>
      </c>
      <c r="B4998" s="170" t="s">
        <v>3799</v>
      </c>
      <c r="C4998" s="170" t="s">
        <v>263</v>
      </c>
      <c r="D4998" s="170" t="s">
        <v>806</v>
      </c>
      <c r="E4998" s="170">
        <v>473</v>
      </c>
      <c r="F4998" s="170">
        <v>24</v>
      </c>
      <c r="G4998" s="171">
        <v>5</v>
      </c>
      <c r="H4998" s="170" t="s">
        <v>177</v>
      </c>
      <c r="I4998" s="171">
        <v>4.09</v>
      </c>
      <c r="J4998" s="169">
        <v>1</v>
      </c>
      <c r="K4998" s="154" cm="1">
        <f t="array" ref="K4998">ROUND(
IF(C4998="Beer",
SUM(LOOKUP(2,1/(SRP!$B$8:$B$10&lt;=E4998)/(SRP!$C$8:$C$10&gt;=E4998),SRP!$D$8:$D$10)*(G4998/100)*(E4998/1000)),
IF(C4998="Spirits",
SUM(LOOKUP(2,1/(SRP!$B$2:$B$7&lt;=E4998)/(SRP!$C$2:$C$7&gt;=E4998),SRP!$D$2:$D$7)*(G4998/100)*(E4998/1000)),
IF(AND(C4998="Wine",D4998="Fortified Wines"),
SUM(LOOKUP(2,1/(SRP!$B$26:$B$29&lt;=E4998)/(SRP!$C$26:$C$29&gt;=E4998),SRP!$D$26:$D$29)*(G4998/100)*(E4998/1000)),
IF(C4998="Wine",
SUM(LOOKUP(2,1/(SRP!$B$21:$B$25&lt;=E4998)/(SRP!$C$21:$C$25&gt;=E4998),SRP!$D$21:$D$25)*(G4998/100)*(E4998/1000)),
IF(AND(C4998="Ready to Drink",D4998="RTD-One Pour Cocktail&gt;7%&lt;=14.5"),
SUM(LOOKUP(2,1/(SRP!$B$16:$B$20&lt;=E4998)/(SRP!$C$16:$C$20&gt;=E4998),SRP!$D$16:$D$20)*(G4998/100)*(E4998/1000)),
IF(C4998="Ready to Drink",
SUM(LOOKUP(2,1/(SRP!$B$11:$B$15&lt;=E4998)/(SRP!$C$11:$C$15&gt;=E4998),SRP!$D$11:$D$15)*(G4998/100)*(E4998/1000)),
0)))))),2)</f>
        <v>1.96</v>
      </c>
      <c r="L4998" s="173" t="str">
        <f t="shared" si="78"/>
        <v>Ready to Drink473</v>
      </c>
      <c r="M4998" s="154">
        <f>VLOOKUP(L4998,'Slope %'!C:D,2,0)</f>
        <v>0.12</v>
      </c>
    </row>
    <row r="4999" spans="1:13" x14ac:dyDescent="0.25">
      <c r="A4999" s="169">
        <v>59852</v>
      </c>
      <c r="B4999" s="170" t="s">
        <v>3800</v>
      </c>
      <c r="C4999" s="170" t="s">
        <v>24</v>
      </c>
      <c r="D4999" s="170" t="s">
        <v>85</v>
      </c>
      <c r="E4999" s="170">
        <v>750</v>
      </c>
      <c r="F4999" s="170">
        <v>12</v>
      </c>
      <c r="G4999" s="171">
        <v>13.5</v>
      </c>
      <c r="H4999" s="170" t="s">
        <v>47</v>
      </c>
      <c r="I4999" s="171">
        <v>18.989999999999998</v>
      </c>
      <c r="J4999" s="169">
        <v>1</v>
      </c>
      <c r="K4999" s="154" cm="1">
        <f t="array" ref="K4999">ROUND(
IF(C4999="Beer",
SUM(LOOKUP(2,1/(SRP!$B$8:$B$10&lt;=E4999)/(SRP!$C$8:$C$10&gt;=E4999),SRP!$D$8:$D$10)*(G4999/100)*(E4999/1000)),
IF(C4999="Spirits",
SUM(LOOKUP(2,1/(SRP!$B$2:$B$7&lt;=E4999)/(SRP!$C$2:$C$7&gt;=E4999),SRP!$D$2:$D$7)*(G4999/100)*(E4999/1000)),
IF(AND(C4999="Wine",D4999="Fortified Wines"),
SUM(LOOKUP(2,1/(SRP!$B$26:$B$29&lt;=E4999)/(SRP!$C$26:$C$29&gt;=E4999),SRP!$D$26:$D$29)*(G4999/100)*(E4999/1000)),
IF(C4999="Wine",
SUM(LOOKUP(2,1/(SRP!$B$21:$B$25&lt;=E4999)/(SRP!$C$21:$C$25&gt;=E4999),SRP!$D$21:$D$25)*(G4999/100)*(E4999/1000)),
IF(AND(C4999="Ready to Drink",D4999="RTD-One Pour Cocktail&gt;7%&lt;=14.5"),
SUM(LOOKUP(2,1/(SRP!$B$16:$B$20&lt;=E4999)/(SRP!$C$16:$C$20&gt;=E4999),SRP!$D$16:$D$20)*(G4999/100)*(E4999/1000)),
IF(C4999="Ready to Drink",
SUM(LOOKUP(2,1/(SRP!$B$11:$B$15&lt;=E4999)/(SRP!$C$11:$C$15&gt;=E4999),SRP!$D$11:$D$15)*(G4999/100)*(E4999/1000)),
0)))))),2)</f>
        <v>7.9</v>
      </c>
      <c r="L4999" s="173" t="str">
        <f t="shared" si="78"/>
        <v>Wine750</v>
      </c>
      <c r="M4999" s="154">
        <f>VLOOKUP(L4999,'Slope %'!C:D,2,0)</f>
        <v>0.1</v>
      </c>
    </row>
    <row r="5000" spans="1:13" x14ac:dyDescent="0.25">
      <c r="A5000" s="169">
        <v>59856</v>
      </c>
      <c r="B5000" s="170" t="s">
        <v>3801</v>
      </c>
      <c r="C5000" s="170" t="s">
        <v>263</v>
      </c>
      <c r="D5000" s="170" t="s">
        <v>332</v>
      </c>
      <c r="E5000" s="170">
        <v>473</v>
      </c>
      <c r="F5000" s="170">
        <v>24</v>
      </c>
      <c r="G5000" s="171">
        <v>5</v>
      </c>
      <c r="H5000" s="170" t="s">
        <v>177</v>
      </c>
      <c r="I5000" s="171">
        <v>4.09</v>
      </c>
      <c r="J5000" s="169">
        <v>1</v>
      </c>
      <c r="K5000" s="154" cm="1">
        <f t="array" ref="K5000">ROUND(
IF(C5000="Beer",
SUM(LOOKUP(2,1/(SRP!$B$8:$B$10&lt;=E5000)/(SRP!$C$8:$C$10&gt;=E5000),SRP!$D$8:$D$10)*(G5000/100)*(E5000/1000)),
IF(C5000="Spirits",
SUM(LOOKUP(2,1/(SRP!$B$2:$B$7&lt;=E5000)/(SRP!$C$2:$C$7&gt;=E5000),SRP!$D$2:$D$7)*(G5000/100)*(E5000/1000)),
IF(AND(C5000="Wine",D5000="Fortified Wines"),
SUM(LOOKUP(2,1/(SRP!$B$26:$B$29&lt;=E5000)/(SRP!$C$26:$C$29&gt;=E5000),SRP!$D$26:$D$29)*(G5000/100)*(E5000/1000)),
IF(C5000="Wine",
SUM(LOOKUP(2,1/(SRP!$B$21:$B$25&lt;=E5000)/(SRP!$C$21:$C$25&gt;=E5000),SRP!$D$21:$D$25)*(G5000/100)*(E5000/1000)),
IF(AND(C5000="Ready to Drink",D5000="RTD-One Pour Cocktail&gt;7%&lt;=14.5"),
SUM(LOOKUP(2,1/(SRP!$B$16:$B$20&lt;=E5000)/(SRP!$C$16:$C$20&gt;=E5000),SRP!$D$16:$D$20)*(G5000/100)*(E5000/1000)),
IF(C5000="Ready to Drink",
SUM(LOOKUP(2,1/(SRP!$B$11:$B$15&lt;=E5000)/(SRP!$C$11:$C$15&gt;=E5000),SRP!$D$11:$D$15)*(G5000/100)*(E5000/1000)),
0)))))),2)</f>
        <v>1.96</v>
      </c>
      <c r="L5000" s="173" t="str">
        <f t="shared" si="78"/>
        <v>Ready to Drink473</v>
      </c>
      <c r="M5000" s="154">
        <f>VLOOKUP(L5000,'Slope %'!C:D,2,0)</f>
        <v>0.12</v>
      </c>
    </row>
    <row r="5001" spans="1:13" x14ac:dyDescent="0.25">
      <c r="A5001" s="169">
        <v>59856</v>
      </c>
      <c r="B5001" s="170" t="s">
        <v>3801</v>
      </c>
      <c r="C5001" s="170" t="s">
        <v>263</v>
      </c>
      <c r="D5001" s="170" t="s">
        <v>332</v>
      </c>
      <c r="E5001" s="170">
        <v>473</v>
      </c>
      <c r="F5001" s="170">
        <v>24</v>
      </c>
      <c r="G5001" s="171">
        <v>5</v>
      </c>
      <c r="H5001" s="170" t="s">
        <v>177</v>
      </c>
      <c r="I5001" s="171">
        <v>4.09</v>
      </c>
      <c r="J5001" s="169">
        <v>1</v>
      </c>
      <c r="K5001" s="154" cm="1">
        <f t="array" ref="K5001">ROUND(
IF(C5001="Beer",
SUM(LOOKUP(2,1/(SRP!$B$8:$B$10&lt;=E5001)/(SRP!$C$8:$C$10&gt;=E5001),SRP!$D$8:$D$10)*(G5001/100)*(E5001/1000)),
IF(C5001="Spirits",
SUM(LOOKUP(2,1/(SRP!$B$2:$B$7&lt;=E5001)/(SRP!$C$2:$C$7&gt;=E5001),SRP!$D$2:$D$7)*(G5001/100)*(E5001/1000)),
IF(AND(C5001="Wine",D5001="Fortified Wines"),
SUM(LOOKUP(2,1/(SRP!$B$26:$B$29&lt;=E5001)/(SRP!$C$26:$C$29&gt;=E5001),SRP!$D$26:$D$29)*(G5001/100)*(E5001/1000)),
IF(C5001="Wine",
SUM(LOOKUP(2,1/(SRP!$B$21:$B$25&lt;=E5001)/(SRP!$C$21:$C$25&gt;=E5001),SRP!$D$21:$D$25)*(G5001/100)*(E5001/1000)),
IF(AND(C5001="Ready to Drink",D5001="RTD-One Pour Cocktail&gt;7%&lt;=14.5"),
SUM(LOOKUP(2,1/(SRP!$B$16:$B$20&lt;=E5001)/(SRP!$C$16:$C$20&gt;=E5001),SRP!$D$16:$D$20)*(G5001/100)*(E5001/1000)),
IF(C5001="Ready to Drink",
SUM(LOOKUP(2,1/(SRP!$B$11:$B$15&lt;=E5001)/(SRP!$C$11:$C$15&gt;=E5001),SRP!$D$11:$D$15)*(G5001/100)*(E5001/1000)),
0)))))),2)</f>
        <v>1.96</v>
      </c>
      <c r="L5001" s="173" t="str">
        <f t="shared" si="78"/>
        <v>Ready to Drink473</v>
      </c>
      <c r="M5001" s="154">
        <f>VLOOKUP(L5001,'Slope %'!C:D,2,0)</f>
        <v>0.12</v>
      </c>
    </row>
    <row r="5002" spans="1:13" x14ac:dyDescent="0.25">
      <c r="A5002" s="169">
        <v>59857</v>
      </c>
      <c r="B5002" s="170" t="s">
        <v>3802</v>
      </c>
      <c r="C5002" s="170" t="s">
        <v>263</v>
      </c>
      <c r="D5002" s="170" t="s">
        <v>806</v>
      </c>
      <c r="E5002" s="170">
        <v>473</v>
      </c>
      <c r="F5002" s="170">
        <v>24</v>
      </c>
      <c r="G5002" s="171">
        <v>5</v>
      </c>
      <c r="H5002" s="170" t="s">
        <v>177</v>
      </c>
      <c r="I5002" s="171">
        <v>3.99</v>
      </c>
      <c r="J5002" s="169">
        <v>1</v>
      </c>
      <c r="K5002" s="154" cm="1">
        <f t="array" ref="K5002">ROUND(
IF(C5002="Beer",
SUM(LOOKUP(2,1/(SRP!$B$8:$B$10&lt;=E5002)/(SRP!$C$8:$C$10&gt;=E5002),SRP!$D$8:$D$10)*(G5002/100)*(E5002/1000)),
IF(C5002="Spirits",
SUM(LOOKUP(2,1/(SRP!$B$2:$B$7&lt;=E5002)/(SRP!$C$2:$C$7&gt;=E5002),SRP!$D$2:$D$7)*(G5002/100)*(E5002/1000)),
IF(AND(C5002="Wine",D5002="Fortified Wines"),
SUM(LOOKUP(2,1/(SRP!$B$26:$B$29&lt;=E5002)/(SRP!$C$26:$C$29&gt;=E5002),SRP!$D$26:$D$29)*(G5002/100)*(E5002/1000)),
IF(C5002="Wine",
SUM(LOOKUP(2,1/(SRP!$B$21:$B$25&lt;=E5002)/(SRP!$C$21:$C$25&gt;=E5002),SRP!$D$21:$D$25)*(G5002/100)*(E5002/1000)),
IF(AND(C5002="Ready to Drink",D5002="RTD-One Pour Cocktail&gt;7%&lt;=14.5"),
SUM(LOOKUP(2,1/(SRP!$B$16:$B$20&lt;=E5002)/(SRP!$C$16:$C$20&gt;=E5002),SRP!$D$16:$D$20)*(G5002/100)*(E5002/1000)),
IF(C5002="Ready to Drink",
SUM(LOOKUP(2,1/(SRP!$B$11:$B$15&lt;=E5002)/(SRP!$C$11:$C$15&gt;=E5002),SRP!$D$11:$D$15)*(G5002/100)*(E5002/1000)),
0)))))),2)</f>
        <v>1.96</v>
      </c>
      <c r="L5002" s="173" t="str">
        <f t="shared" si="78"/>
        <v>Ready to Drink473</v>
      </c>
      <c r="M5002" s="154">
        <f>VLOOKUP(L5002,'Slope %'!C:D,2,0)</f>
        <v>0.12</v>
      </c>
    </row>
    <row r="5003" spans="1:13" x14ac:dyDescent="0.25">
      <c r="A5003" s="169">
        <v>59857</v>
      </c>
      <c r="B5003" s="170" t="s">
        <v>3802</v>
      </c>
      <c r="C5003" s="170" t="s">
        <v>263</v>
      </c>
      <c r="D5003" s="170" t="s">
        <v>806</v>
      </c>
      <c r="E5003" s="170">
        <v>473</v>
      </c>
      <c r="F5003" s="170">
        <v>24</v>
      </c>
      <c r="G5003" s="171">
        <v>5</v>
      </c>
      <c r="H5003" s="170" t="s">
        <v>177</v>
      </c>
      <c r="I5003" s="171">
        <v>3.99</v>
      </c>
      <c r="J5003" s="169">
        <v>1</v>
      </c>
      <c r="K5003" s="154" cm="1">
        <f t="array" ref="K5003">ROUND(
IF(C5003="Beer",
SUM(LOOKUP(2,1/(SRP!$B$8:$B$10&lt;=E5003)/(SRP!$C$8:$C$10&gt;=E5003),SRP!$D$8:$D$10)*(G5003/100)*(E5003/1000)),
IF(C5003="Spirits",
SUM(LOOKUP(2,1/(SRP!$B$2:$B$7&lt;=E5003)/(SRP!$C$2:$C$7&gt;=E5003),SRP!$D$2:$D$7)*(G5003/100)*(E5003/1000)),
IF(AND(C5003="Wine",D5003="Fortified Wines"),
SUM(LOOKUP(2,1/(SRP!$B$26:$B$29&lt;=E5003)/(SRP!$C$26:$C$29&gt;=E5003),SRP!$D$26:$D$29)*(G5003/100)*(E5003/1000)),
IF(C5003="Wine",
SUM(LOOKUP(2,1/(SRP!$B$21:$B$25&lt;=E5003)/(SRP!$C$21:$C$25&gt;=E5003),SRP!$D$21:$D$25)*(G5003/100)*(E5003/1000)),
IF(AND(C5003="Ready to Drink",D5003="RTD-One Pour Cocktail&gt;7%&lt;=14.5"),
SUM(LOOKUP(2,1/(SRP!$B$16:$B$20&lt;=E5003)/(SRP!$C$16:$C$20&gt;=E5003),SRP!$D$16:$D$20)*(G5003/100)*(E5003/1000)),
IF(C5003="Ready to Drink",
SUM(LOOKUP(2,1/(SRP!$B$11:$B$15&lt;=E5003)/(SRP!$C$11:$C$15&gt;=E5003),SRP!$D$11:$D$15)*(G5003/100)*(E5003/1000)),
0)))))),2)</f>
        <v>1.96</v>
      </c>
      <c r="L5003" s="173" t="str">
        <f t="shared" si="78"/>
        <v>Ready to Drink473</v>
      </c>
      <c r="M5003" s="154">
        <f>VLOOKUP(L5003,'Slope %'!C:D,2,0)</f>
        <v>0.12</v>
      </c>
    </row>
    <row r="5004" spans="1:13" x14ac:dyDescent="0.25">
      <c r="A5004" s="169">
        <v>59858</v>
      </c>
      <c r="B5004" s="170" t="s">
        <v>3803</v>
      </c>
      <c r="C5004" s="170" t="s">
        <v>15</v>
      </c>
      <c r="D5004" s="170" t="s">
        <v>3804</v>
      </c>
      <c r="E5004" s="170">
        <v>750</v>
      </c>
      <c r="F5004" s="170">
        <v>12</v>
      </c>
      <c r="G5004" s="171">
        <v>56</v>
      </c>
      <c r="H5004" s="170" t="s">
        <v>3805</v>
      </c>
      <c r="I5004" s="171">
        <v>34.83</v>
      </c>
      <c r="J5004" s="169">
        <v>1</v>
      </c>
      <c r="K5004" s="154" cm="1">
        <f t="array" ref="K5004">ROUND(
IF(C5004="Beer",
SUM(LOOKUP(2,1/(SRP!$B$8:$B$10&lt;=E5004)/(SRP!$C$8:$C$10&gt;=E5004),SRP!$D$8:$D$10)*(G5004/100)*(E5004/1000)),
IF(C5004="Spirits",
SUM(LOOKUP(2,1/(SRP!$B$2:$B$7&lt;=E5004)/(SRP!$C$2:$C$7&gt;=E5004),SRP!$D$2:$D$7)*(G5004/100)*(E5004/1000)),
IF(AND(C5004="Wine",D5004="Fortified Wines"),
SUM(LOOKUP(2,1/(SRP!$B$26:$B$29&lt;=E5004)/(SRP!$C$26:$C$29&gt;=E5004),SRP!$D$26:$D$29)*(G5004/100)*(E5004/1000)),
IF(C5004="Wine",
SUM(LOOKUP(2,1/(SRP!$B$21:$B$25&lt;=E5004)/(SRP!$C$21:$C$25&gt;=E5004),SRP!$D$21:$D$25)*(G5004/100)*(E5004/1000)),
IF(AND(C5004="Ready to Drink",D5004="RTD-One Pour Cocktail&gt;7%&lt;=14.5"),
SUM(LOOKUP(2,1/(SRP!$B$16:$B$20&lt;=E5004)/(SRP!$C$16:$C$20&gt;=E5004),SRP!$D$16:$D$20)*(G5004/100)*(E5004/1000)),
IF(C5004="Ready to Drink",
SUM(LOOKUP(2,1/(SRP!$B$11:$B$15&lt;=E5004)/(SRP!$C$11:$C$15&gt;=E5004),SRP!$D$11:$D$15)*(G5004/100)*(E5004/1000)),
0)))))),2)</f>
        <v>32.79</v>
      </c>
      <c r="L5004" s="173" t="str">
        <f t="shared" si="78"/>
        <v>Spirits750</v>
      </c>
      <c r="M5004" s="154">
        <f>VLOOKUP(L5004,'Slope %'!C:D,2,0)</f>
        <v>7.0000000000000007E-2</v>
      </c>
    </row>
    <row r="5005" spans="1:13" x14ac:dyDescent="0.25">
      <c r="A5005" s="169">
        <v>59859</v>
      </c>
      <c r="B5005" s="170" t="s">
        <v>3806</v>
      </c>
      <c r="C5005" s="170" t="s">
        <v>24</v>
      </c>
      <c r="D5005" s="170" t="s">
        <v>68</v>
      </c>
      <c r="E5005" s="170">
        <v>750</v>
      </c>
      <c r="F5005" s="170">
        <v>12</v>
      </c>
      <c r="G5005" s="171">
        <v>14.5</v>
      </c>
      <c r="H5005" s="170" t="s">
        <v>96</v>
      </c>
      <c r="I5005" s="171">
        <v>49.99</v>
      </c>
      <c r="J5005" s="169">
        <v>1</v>
      </c>
      <c r="K5005" s="154" cm="1">
        <f t="array" ref="K5005">ROUND(
IF(C5005="Beer",
SUM(LOOKUP(2,1/(SRP!$B$8:$B$10&lt;=E5005)/(SRP!$C$8:$C$10&gt;=E5005),SRP!$D$8:$D$10)*(G5005/100)*(E5005/1000)),
IF(C5005="Spirits",
SUM(LOOKUP(2,1/(SRP!$B$2:$B$7&lt;=E5005)/(SRP!$C$2:$C$7&gt;=E5005),SRP!$D$2:$D$7)*(G5005/100)*(E5005/1000)),
IF(AND(C5005="Wine",D5005="Fortified Wines"),
SUM(LOOKUP(2,1/(SRP!$B$26:$B$29&lt;=E5005)/(SRP!$C$26:$C$29&gt;=E5005),SRP!$D$26:$D$29)*(G5005/100)*(E5005/1000)),
IF(C5005="Wine",
SUM(LOOKUP(2,1/(SRP!$B$21:$B$25&lt;=E5005)/(SRP!$C$21:$C$25&gt;=E5005),SRP!$D$21:$D$25)*(G5005/100)*(E5005/1000)),
IF(AND(C5005="Ready to Drink",D5005="RTD-One Pour Cocktail&gt;7%&lt;=14.5"),
SUM(LOOKUP(2,1/(SRP!$B$16:$B$20&lt;=E5005)/(SRP!$C$16:$C$20&gt;=E5005),SRP!$D$16:$D$20)*(G5005/100)*(E5005/1000)),
IF(C5005="Ready to Drink",
SUM(LOOKUP(2,1/(SRP!$B$11:$B$15&lt;=E5005)/(SRP!$C$11:$C$15&gt;=E5005),SRP!$D$11:$D$15)*(G5005/100)*(E5005/1000)),
0)))))),2)</f>
        <v>8.49</v>
      </c>
      <c r="L5005" s="173" t="str">
        <f t="shared" si="78"/>
        <v>Wine750</v>
      </c>
      <c r="M5005" s="154">
        <f>VLOOKUP(L5005,'Slope %'!C:D,2,0)</f>
        <v>0.1</v>
      </c>
    </row>
    <row r="5006" spans="1:13" x14ac:dyDescent="0.25">
      <c r="A5006" s="169">
        <v>59868</v>
      </c>
      <c r="B5006" s="170" t="s">
        <v>3807</v>
      </c>
      <c r="C5006" s="170" t="s">
        <v>263</v>
      </c>
      <c r="D5006" s="170" t="s">
        <v>646</v>
      </c>
      <c r="E5006" s="170">
        <v>473</v>
      </c>
      <c r="F5006" s="170">
        <v>24</v>
      </c>
      <c r="G5006" s="171">
        <v>4</v>
      </c>
      <c r="H5006" s="170" t="s">
        <v>747</v>
      </c>
      <c r="I5006" s="171">
        <v>3.99</v>
      </c>
      <c r="J5006" s="169">
        <v>1</v>
      </c>
      <c r="K5006" s="154" cm="1">
        <f t="array" ref="K5006">ROUND(
IF(C5006="Beer",
SUM(LOOKUP(2,1/(SRP!$B$8:$B$10&lt;=E5006)/(SRP!$C$8:$C$10&gt;=E5006),SRP!$D$8:$D$10)*(G5006/100)*(E5006/1000)),
IF(C5006="Spirits",
SUM(LOOKUP(2,1/(SRP!$B$2:$B$7&lt;=E5006)/(SRP!$C$2:$C$7&gt;=E5006),SRP!$D$2:$D$7)*(G5006/100)*(E5006/1000)),
IF(AND(C5006="Wine",D5006="Fortified Wines"),
SUM(LOOKUP(2,1/(SRP!$B$26:$B$29&lt;=E5006)/(SRP!$C$26:$C$29&gt;=E5006),SRP!$D$26:$D$29)*(G5006/100)*(E5006/1000)),
IF(C5006="Wine",
SUM(LOOKUP(2,1/(SRP!$B$21:$B$25&lt;=E5006)/(SRP!$C$21:$C$25&gt;=E5006),SRP!$D$21:$D$25)*(G5006/100)*(E5006/1000)),
IF(AND(C5006="Ready to Drink",D5006="RTD-One Pour Cocktail&gt;7%&lt;=14.5"),
SUM(LOOKUP(2,1/(SRP!$B$16:$B$20&lt;=E5006)/(SRP!$C$16:$C$20&gt;=E5006),SRP!$D$16:$D$20)*(G5006/100)*(E5006/1000)),
IF(C5006="Ready to Drink",
SUM(LOOKUP(2,1/(SRP!$B$11:$B$15&lt;=E5006)/(SRP!$C$11:$C$15&gt;=E5006),SRP!$D$11:$D$15)*(G5006/100)*(E5006/1000)),
0)))))),2)</f>
        <v>1.57</v>
      </c>
      <c r="L5006" s="173" t="str">
        <f t="shared" si="78"/>
        <v>Ready to Drink473</v>
      </c>
      <c r="M5006" s="154">
        <f>VLOOKUP(L5006,'Slope %'!C:D,2,0)</f>
        <v>0.12</v>
      </c>
    </row>
    <row r="5007" spans="1:13" x14ac:dyDescent="0.25">
      <c r="A5007" s="169">
        <v>59868</v>
      </c>
      <c r="B5007" s="170" t="s">
        <v>3807</v>
      </c>
      <c r="C5007" s="170" t="s">
        <v>263</v>
      </c>
      <c r="D5007" s="170" t="s">
        <v>646</v>
      </c>
      <c r="E5007" s="170">
        <v>473</v>
      </c>
      <c r="F5007" s="170">
        <v>24</v>
      </c>
      <c r="G5007" s="171">
        <v>4</v>
      </c>
      <c r="H5007" s="170" t="s">
        <v>747</v>
      </c>
      <c r="I5007" s="171">
        <v>3.99</v>
      </c>
      <c r="J5007" s="169">
        <v>1</v>
      </c>
      <c r="K5007" s="154" cm="1">
        <f t="array" ref="K5007">ROUND(
IF(C5007="Beer",
SUM(LOOKUP(2,1/(SRP!$B$8:$B$10&lt;=E5007)/(SRP!$C$8:$C$10&gt;=E5007),SRP!$D$8:$D$10)*(G5007/100)*(E5007/1000)),
IF(C5007="Spirits",
SUM(LOOKUP(2,1/(SRP!$B$2:$B$7&lt;=E5007)/(SRP!$C$2:$C$7&gt;=E5007),SRP!$D$2:$D$7)*(G5007/100)*(E5007/1000)),
IF(AND(C5007="Wine",D5007="Fortified Wines"),
SUM(LOOKUP(2,1/(SRP!$B$26:$B$29&lt;=E5007)/(SRP!$C$26:$C$29&gt;=E5007),SRP!$D$26:$D$29)*(G5007/100)*(E5007/1000)),
IF(C5007="Wine",
SUM(LOOKUP(2,1/(SRP!$B$21:$B$25&lt;=E5007)/(SRP!$C$21:$C$25&gt;=E5007),SRP!$D$21:$D$25)*(G5007/100)*(E5007/1000)),
IF(AND(C5007="Ready to Drink",D5007="RTD-One Pour Cocktail&gt;7%&lt;=14.5"),
SUM(LOOKUP(2,1/(SRP!$B$16:$B$20&lt;=E5007)/(SRP!$C$16:$C$20&gt;=E5007),SRP!$D$16:$D$20)*(G5007/100)*(E5007/1000)),
IF(C5007="Ready to Drink",
SUM(LOOKUP(2,1/(SRP!$B$11:$B$15&lt;=E5007)/(SRP!$C$11:$C$15&gt;=E5007),SRP!$D$11:$D$15)*(G5007/100)*(E5007/1000)),
0)))))),2)</f>
        <v>1.57</v>
      </c>
      <c r="L5007" s="173" t="str">
        <f t="shared" si="78"/>
        <v>Ready to Drink473</v>
      </c>
      <c r="M5007" s="154">
        <f>VLOOKUP(L5007,'Slope %'!C:D,2,0)</f>
        <v>0.12</v>
      </c>
    </row>
    <row r="5008" spans="1:13" x14ac:dyDescent="0.25">
      <c r="A5008" s="169">
        <v>59870</v>
      </c>
      <c r="B5008" s="170" t="s">
        <v>3808</v>
      </c>
      <c r="C5008" s="170" t="s">
        <v>263</v>
      </c>
      <c r="D5008" s="170" t="s">
        <v>1585</v>
      </c>
      <c r="E5008" s="170">
        <v>500</v>
      </c>
      <c r="F5008" s="170">
        <v>12</v>
      </c>
      <c r="G5008" s="171">
        <v>5.9</v>
      </c>
      <c r="H5008" s="170" t="s">
        <v>1615</v>
      </c>
      <c r="I5008" s="171">
        <v>7.99</v>
      </c>
      <c r="J5008" s="169">
        <v>1</v>
      </c>
      <c r="K5008" s="154" cm="1">
        <f t="array" ref="K5008">ROUND(
IF(C5008="Beer",
SUM(LOOKUP(2,1/(SRP!$B$8:$B$10&lt;=E5008)/(SRP!$C$8:$C$10&gt;=E5008),SRP!$D$8:$D$10)*(G5008/100)*(E5008/1000)),
IF(C5008="Spirits",
SUM(LOOKUP(2,1/(SRP!$B$2:$B$7&lt;=E5008)/(SRP!$C$2:$C$7&gt;=E5008),SRP!$D$2:$D$7)*(G5008/100)*(E5008/1000)),
IF(AND(C5008="Wine",D5008="Fortified Wines"),
SUM(LOOKUP(2,1/(SRP!$B$26:$B$29&lt;=E5008)/(SRP!$C$26:$C$29&gt;=E5008),SRP!$D$26:$D$29)*(G5008/100)*(E5008/1000)),
IF(C5008="Wine",
SUM(LOOKUP(2,1/(SRP!$B$21:$B$25&lt;=E5008)/(SRP!$C$21:$C$25&gt;=E5008),SRP!$D$21:$D$25)*(G5008/100)*(E5008/1000)),
IF(AND(C5008="Ready to Drink",D5008="RTD-One Pour Cocktail&gt;7%&lt;=14.5"),
SUM(LOOKUP(2,1/(SRP!$B$16:$B$20&lt;=E5008)/(SRP!$C$16:$C$20&gt;=E5008),SRP!$D$16:$D$20)*(G5008/100)*(E5008/1000)),
IF(C5008="Ready to Drink",
SUM(LOOKUP(2,1/(SRP!$B$11:$B$15&lt;=E5008)/(SRP!$C$11:$C$15&gt;=E5008),SRP!$D$11:$D$15)*(G5008/100)*(E5008/1000)),
0)))))),2)</f>
        <v>2.44</v>
      </c>
      <c r="L5008" s="173" t="str">
        <f t="shared" si="78"/>
        <v>Ready to Drink500</v>
      </c>
      <c r="M5008" s="154">
        <f>VLOOKUP(L5008,'Slope %'!C:D,2,0)</f>
        <v>0.12</v>
      </c>
    </row>
    <row r="5009" spans="1:13" x14ac:dyDescent="0.25">
      <c r="A5009" s="169">
        <v>59870</v>
      </c>
      <c r="B5009" s="170" t="s">
        <v>3808</v>
      </c>
      <c r="C5009" s="170" t="s">
        <v>263</v>
      </c>
      <c r="D5009" s="170" t="s">
        <v>1585</v>
      </c>
      <c r="E5009" s="170">
        <v>500</v>
      </c>
      <c r="F5009" s="170">
        <v>12</v>
      </c>
      <c r="G5009" s="171">
        <v>5.9</v>
      </c>
      <c r="H5009" s="170" t="s">
        <v>1615</v>
      </c>
      <c r="I5009" s="171">
        <v>7.99</v>
      </c>
      <c r="J5009" s="169">
        <v>1</v>
      </c>
      <c r="K5009" s="154" cm="1">
        <f t="array" ref="K5009">ROUND(
IF(C5009="Beer",
SUM(LOOKUP(2,1/(SRP!$B$8:$B$10&lt;=E5009)/(SRP!$C$8:$C$10&gt;=E5009),SRP!$D$8:$D$10)*(G5009/100)*(E5009/1000)),
IF(C5009="Spirits",
SUM(LOOKUP(2,1/(SRP!$B$2:$B$7&lt;=E5009)/(SRP!$C$2:$C$7&gt;=E5009),SRP!$D$2:$D$7)*(G5009/100)*(E5009/1000)),
IF(AND(C5009="Wine",D5009="Fortified Wines"),
SUM(LOOKUP(2,1/(SRP!$B$26:$B$29&lt;=E5009)/(SRP!$C$26:$C$29&gt;=E5009),SRP!$D$26:$D$29)*(G5009/100)*(E5009/1000)),
IF(C5009="Wine",
SUM(LOOKUP(2,1/(SRP!$B$21:$B$25&lt;=E5009)/(SRP!$C$21:$C$25&gt;=E5009),SRP!$D$21:$D$25)*(G5009/100)*(E5009/1000)),
IF(AND(C5009="Ready to Drink",D5009="RTD-One Pour Cocktail&gt;7%&lt;=14.5"),
SUM(LOOKUP(2,1/(SRP!$B$16:$B$20&lt;=E5009)/(SRP!$C$16:$C$20&gt;=E5009),SRP!$D$16:$D$20)*(G5009/100)*(E5009/1000)),
IF(C5009="Ready to Drink",
SUM(LOOKUP(2,1/(SRP!$B$11:$B$15&lt;=E5009)/(SRP!$C$11:$C$15&gt;=E5009),SRP!$D$11:$D$15)*(G5009/100)*(E5009/1000)),
0)))))),2)</f>
        <v>2.44</v>
      </c>
      <c r="L5009" s="173" t="str">
        <f t="shared" si="78"/>
        <v>Ready to Drink500</v>
      </c>
      <c r="M5009" s="154">
        <f>VLOOKUP(L5009,'Slope %'!C:D,2,0)</f>
        <v>0.12</v>
      </c>
    </row>
    <row r="5010" spans="1:13" x14ac:dyDescent="0.25">
      <c r="A5010" s="169">
        <v>59888</v>
      </c>
      <c r="B5010" s="170" t="s">
        <v>3809</v>
      </c>
      <c r="C5010" s="170" t="s">
        <v>263</v>
      </c>
      <c r="D5010" s="170" t="s">
        <v>806</v>
      </c>
      <c r="E5010" s="170">
        <v>473</v>
      </c>
      <c r="F5010" s="170">
        <v>24</v>
      </c>
      <c r="G5010" s="171">
        <v>5</v>
      </c>
      <c r="H5010" s="170" t="s">
        <v>177</v>
      </c>
      <c r="I5010" s="171">
        <v>3.79</v>
      </c>
      <c r="J5010" s="169">
        <v>1</v>
      </c>
      <c r="K5010" s="154" cm="1">
        <f t="array" ref="K5010">ROUND(
IF(C5010="Beer",
SUM(LOOKUP(2,1/(SRP!$B$8:$B$10&lt;=E5010)/(SRP!$C$8:$C$10&gt;=E5010),SRP!$D$8:$D$10)*(G5010/100)*(E5010/1000)),
IF(C5010="Spirits",
SUM(LOOKUP(2,1/(SRP!$B$2:$B$7&lt;=E5010)/(SRP!$C$2:$C$7&gt;=E5010),SRP!$D$2:$D$7)*(G5010/100)*(E5010/1000)),
IF(AND(C5010="Wine",D5010="Fortified Wines"),
SUM(LOOKUP(2,1/(SRP!$B$26:$B$29&lt;=E5010)/(SRP!$C$26:$C$29&gt;=E5010),SRP!$D$26:$D$29)*(G5010/100)*(E5010/1000)),
IF(C5010="Wine",
SUM(LOOKUP(2,1/(SRP!$B$21:$B$25&lt;=E5010)/(SRP!$C$21:$C$25&gt;=E5010),SRP!$D$21:$D$25)*(G5010/100)*(E5010/1000)),
IF(AND(C5010="Ready to Drink",D5010="RTD-One Pour Cocktail&gt;7%&lt;=14.5"),
SUM(LOOKUP(2,1/(SRP!$B$16:$B$20&lt;=E5010)/(SRP!$C$16:$C$20&gt;=E5010),SRP!$D$16:$D$20)*(G5010/100)*(E5010/1000)),
IF(C5010="Ready to Drink",
SUM(LOOKUP(2,1/(SRP!$B$11:$B$15&lt;=E5010)/(SRP!$C$11:$C$15&gt;=E5010),SRP!$D$11:$D$15)*(G5010/100)*(E5010/1000)),
0)))))),2)</f>
        <v>1.96</v>
      </c>
      <c r="L5010" s="173" t="str">
        <f t="shared" si="78"/>
        <v>Ready to Drink473</v>
      </c>
      <c r="M5010" s="154">
        <f>VLOOKUP(L5010,'Slope %'!C:D,2,0)</f>
        <v>0.12</v>
      </c>
    </row>
    <row r="5011" spans="1:13" x14ac:dyDescent="0.25">
      <c r="A5011" s="169">
        <v>59888</v>
      </c>
      <c r="B5011" s="170" t="s">
        <v>3809</v>
      </c>
      <c r="C5011" s="170" t="s">
        <v>263</v>
      </c>
      <c r="D5011" s="170" t="s">
        <v>806</v>
      </c>
      <c r="E5011" s="170">
        <v>473</v>
      </c>
      <c r="F5011" s="170">
        <v>24</v>
      </c>
      <c r="G5011" s="171">
        <v>5</v>
      </c>
      <c r="H5011" s="170" t="s">
        <v>177</v>
      </c>
      <c r="I5011" s="171">
        <v>3.79</v>
      </c>
      <c r="J5011" s="169">
        <v>1</v>
      </c>
      <c r="K5011" s="154" cm="1">
        <f t="array" ref="K5011">ROUND(
IF(C5011="Beer",
SUM(LOOKUP(2,1/(SRP!$B$8:$B$10&lt;=E5011)/(SRP!$C$8:$C$10&gt;=E5011),SRP!$D$8:$D$10)*(G5011/100)*(E5011/1000)),
IF(C5011="Spirits",
SUM(LOOKUP(2,1/(SRP!$B$2:$B$7&lt;=E5011)/(SRP!$C$2:$C$7&gt;=E5011),SRP!$D$2:$D$7)*(G5011/100)*(E5011/1000)),
IF(AND(C5011="Wine",D5011="Fortified Wines"),
SUM(LOOKUP(2,1/(SRP!$B$26:$B$29&lt;=E5011)/(SRP!$C$26:$C$29&gt;=E5011),SRP!$D$26:$D$29)*(G5011/100)*(E5011/1000)),
IF(C5011="Wine",
SUM(LOOKUP(2,1/(SRP!$B$21:$B$25&lt;=E5011)/(SRP!$C$21:$C$25&gt;=E5011),SRP!$D$21:$D$25)*(G5011/100)*(E5011/1000)),
IF(AND(C5011="Ready to Drink",D5011="RTD-One Pour Cocktail&gt;7%&lt;=14.5"),
SUM(LOOKUP(2,1/(SRP!$B$16:$B$20&lt;=E5011)/(SRP!$C$16:$C$20&gt;=E5011),SRP!$D$16:$D$20)*(G5011/100)*(E5011/1000)),
IF(C5011="Ready to Drink",
SUM(LOOKUP(2,1/(SRP!$B$11:$B$15&lt;=E5011)/(SRP!$C$11:$C$15&gt;=E5011),SRP!$D$11:$D$15)*(G5011/100)*(E5011/1000)),
0)))))),2)</f>
        <v>1.96</v>
      </c>
      <c r="L5011" s="173" t="str">
        <f t="shared" si="78"/>
        <v>Ready to Drink473</v>
      </c>
      <c r="M5011" s="154">
        <f>VLOOKUP(L5011,'Slope %'!C:D,2,0)</f>
        <v>0.12</v>
      </c>
    </row>
    <row r="5012" spans="1:13" x14ac:dyDescent="0.25">
      <c r="A5012" s="169">
        <v>59890</v>
      </c>
      <c r="B5012" s="170" t="s">
        <v>3810</v>
      </c>
      <c r="C5012" s="170" t="s">
        <v>24</v>
      </c>
      <c r="D5012" s="170" t="s">
        <v>166</v>
      </c>
      <c r="E5012" s="170">
        <v>750</v>
      </c>
      <c r="F5012" s="170">
        <v>6</v>
      </c>
      <c r="G5012" s="171">
        <v>13</v>
      </c>
      <c r="H5012" s="170" t="s">
        <v>110</v>
      </c>
      <c r="I5012" s="171">
        <v>39.99</v>
      </c>
      <c r="J5012" s="169">
        <v>1</v>
      </c>
      <c r="K5012" s="154" cm="1">
        <f t="array" ref="K5012">ROUND(
IF(C5012="Beer",
SUM(LOOKUP(2,1/(SRP!$B$8:$B$10&lt;=E5012)/(SRP!$C$8:$C$10&gt;=E5012),SRP!$D$8:$D$10)*(G5012/100)*(E5012/1000)),
IF(C5012="Spirits",
SUM(LOOKUP(2,1/(SRP!$B$2:$B$7&lt;=E5012)/(SRP!$C$2:$C$7&gt;=E5012),SRP!$D$2:$D$7)*(G5012/100)*(E5012/1000)),
IF(AND(C5012="Wine",D5012="Fortified Wines"),
SUM(LOOKUP(2,1/(SRP!$B$26:$B$29&lt;=E5012)/(SRP!$C$26:$C$29&gt;=E5012),SRP!$D$26:$D$29)*(G5012/100)*(E5012/1000)),
IF(C5012="Wine",
SUM(LOOKUP(2,1/(SRP!$B$21:$B$25&lt;=E5012)/(SRP!$C$21:$C$25&gt;=E5012),SRP!$D$21:$D$25)*(G5012/100)*(E5012/1000)),
IF(AND(C5012="Ready to Drink",D5012="RTD-One Pour Cocktail&gt;7%&lt;=14.5"),
SUM(LOOKUP(2,1/(SRP!$B$16:$B$20&lt;=E5012)/(SRP!$C$16:$C$20&gt;=E5012),SRP!$D$16:$D$20)*(G5012/100)*(E5012/1000)),
IF(C5012="Ready to Drink",
SUM(LOOKUP(2,1/(SRP!$B$11:$B$15&lt;=E5012)/(SRP!$C$11:$C$15&gt;=E5012),SRP!$D$11:$D$15)*(G5012/100)*(E5012/1000)),
0)))))),2)</f>
        <v>7.61</v>
      </c>
      <c r="L5012" s="173" t="str">
        <f t="shared" si="78"/>
        <v>Wine750</v>
      </c>
      <c r="M5012" s="154">
        <f>VLOOKUP(L5012,'Slope %'!C:D,2,0)</f>
        <v>0.1</v>
      </c>
    </row>
    <row r="5013" spans="1:13" x14ac:dyDescent="0.25">
      <c r="A5013" s="169">
        <v>59891</v>
      </c>
      <c r="B5013" s="170" t="s">
        <v>3811</v>
      </c>
      <c r="C5013" s="170" t="s">
        <v>263</v>
      </c>
      <c r="D5013" s="170" t="s">
        <v>646</v>
      </c>
      <c r="E5013" s="170">
        <v>473</v>
      </c>
      <c r="F5013" s="170">
        <v>24</v>
      </c>
      <c r="G5013" s="171">
        <v>5</v>
      </c>
      <c r="H5013" s="170" t="s">
        <v>177</v>
      </c>
      <c r="I5013" s="171">
        <v>3.99</v>
      </c>
      <c r="J5013" s="169">
        <v>1</v>
      </c>
      <c r="K5013" s="154" cm="1">
        <f t="array" ref="K5013">ROUND(
IF(C5013="Beer",
SUM(LOOKUP(2,1/(SRP!$B$8:$B$10&lt;=E5013)/(SRP!$C$8:$C$10&gt;=E5013),SRP!$D$8:$D$10)*(G5013/100)*(E5013/1000)),
IF(C5013="Spirits",
SUM(LOOKUP(2,1/(SRP!$B$2:$B$7&lt;=E5013)/(SRP!$C$2:$C$7&gt;=E5013),SRP!$D$2:$D$7)*(G5013/100)*(E5013/1000)),
IF(AND(C5013="Wine",D5013="Fortified Wines"),
SUM(LOOKUP(2,1/(SRP!$B$26:$B$29&lt;=E5013)/(SRP!$C$26:$C$29&gt;=E5013),SRP!$D$26:$D$29)*(G5013/100)*(E5013/1000)),
IF(C5013="Wine",
SUM(LOOKUP(2,1/(SRP!$B$21:$B$25&lt;=E5013)/(SRP!$C$21:$C$25&gt;=E5013),SRP!$D$21:$D$25)*(G5013/100)*(E5013/1000)),
IF(AND(C5013="Ready to Drink",D5013="RTD-One Pour Cocktail&gt;7%&lt;=14.5"),
SUM(LOOKUP(2,1/(SRP!$B$16:$B$20&lt;=E5013)/(SRP!$C$16:$C$20&gt;=E5013),SRP!$D$16:$D$20)*(G5013/100)*(E5013/1000)),
IF(C5013="Ready to Drink",
SUM(LOOKUP(2,1/(SRP!$B$11:$B$15&lt;=E5013)/(SRP!$C$11:$C$15&gt;=E5013),SRP!$D$11:$D$15)*(G5013/100)*(E5013/1000)),
0)))))),2)</f>
        <v>1.96</v>
      </c>
      <c r="L5013" s="173" t="str">
        <f t="shared" si="78"/>
        <v>Ready to Drink473</v>
      </c>
      <c r="M5013" s="154">
        <f>VLOOKUP(L5013,'Slope %'!C:D,2,0)</f>
        <v>0.12</v>
      </c>
    </row>
    <row r="5014" spans="1:13" x14ac:dyDescent="0.25">
      <c r="A5014" s="169">
        <v>59891</v>
      </c>
      <c r="B5014" s="170" t="s">
        <v>3811</v>
      </c>
      <c r="C5014" s="170" t="s">
        <v>263</v>
      </c>
      <c r="D5014" s="170" t="s">
        <v>646</v>
      </c>
      <c r="E5014" s="170">
        <v>473</v>
      </c>
      <c r="F5014" s="170">
        <v>24</v>
      </c>
      <c r="G5014" s="171">
        <v>5</v>
      </c>
      <c r="H5014" s="170" t="s">
        <v>177</v>
      </c>
      <c r="I5014" s="171">
        <v>3.99</v>
      </c>
      <c r="J5014" s="169">
        <v>1</v>
      </c>
      <c r="K5014" s="154" cm="1">
        <f t="array" ref="K5014">ROUND(
IF(C5014="Beer",
SUM(LOOKUP(2,1/(SRP!$B$8:$B$10&lt;=E5014)/(SRP!$C$8:$C$10&gt;=E5014),SRP!$D$8:$D$10)*(G5014/100)*(E5014/1000)),
IF(C5014="Spirits",
SUM(LOOKUP(2,1/(SRP!$B$2:$B$7&lt;=E5014)/(SRP!$C$2:$C$7&gt;=E5014),SRP!$D$2:$D$7)*(G5014/100)*(E5014/1000)),
IF(AND(C5014="Wine",D5014="Fortified Wines"),
SUM(LOOKUP(2,1/(SRP!$B$26:$B$29&lt;=E5014)/(SRP!$C$26:$C$29&gt;=E5014),SRP!$D$26:$D$29)*(G5014/100)*(E5014/1000)),
IF(C5014="Wine",
SUM(LOOKUP(2,1/(SRP!$B$21:$B$25&lt;=E5014)/(SRP!$C$21:$C$25&gt;=E5014),SRP!$D$21:$D$25)*(G5014/100)*(E5014/1000)),
IF(AND(C5014="Ready to Drink",D5014="RTD-One Pour Cocktail&gt;7%&lt;=14.5"),
SUM(LOOKUP(2,1/(SRP!$B$16:$B$20&lt;=E5014)/(SRP!$C$16:$C$20&gt;=E5014),SRP!$D$16:$D$20)*(G5014/100)*(E5014/1000)),
IF(C5014="Ready to Drink",
SUM(LOOKUP(2,1/(SRP!$B$11:$B$15&lt;=E5014)/(SRP!$C$11:$C$15&gt;=E5014),SRP!$D$11:$D$15)*(G5014/100)*(E5014/1000)),
0)))))),2)</f>
        <v>1.96</v>
      </c>
      <c r="L5014" s="173" t="str">
        <f t="shared" si="78"/>
        <v>Ready to Drink473</v>
      </c>
      <c r="M5014" s="154">
        <f>VLOOKUP(L5014,'Slope %'!C:D,2,0)</f>
        <v>0.12</v>
      </c>
    </row>
    <row r="5015" spans="1:13" x14ac:dyDescent="0.25">
      <c r="A5015" s="169">
        <v>59902</v>
      </c>
      <c r="B5015" s="170" t="s">
        <v>3812</v>
      </c>
      <c r="C5015" s="170" t="s">
        <v>11</v>
      </c>
      <c r="D5015" s="170" t="s">
        <v>12</v>
      </c>
      <c r="E5015" s="170">
        <v>473</v>
      </c>
      <c r="F5015" s="170">
        <v>24</v>
      </c>
      <c r="G5015" s="171">
        <v>5</v>
      </c>
      <c r="H5015" s="170" t="s">
        <v>1556</v>
      </c>
      <c r="I5015" s="171">
        <v>4.59</v>
      </c>
      <c r="J5015" s="169">
        <v>1</v>
      </c>
      <c r="K5015" s="154" cm="1">
        <f t="array" ref="K5015">ROUND(
IF(C5015="Beer",
SUM(LOOKUP(2,1/(SRP!$B$8:$B$10&lt;=E5015)/(SRP!$C$8:$C$10&gt;=E5015),SRP!$D$8:$D$10)*(G5015/100)*(E5015/1000)),
IF(C5015="Spirits",
SUM(LOOKUP(2,1/(SRP!$B$2:$B$7&lt;=E5015)/(SRP!$C$2:$C$7&gt;=E5015),SRP!$D$2:$D$7)*(G5015/100)*(E5015/1000)),
IF(AND(C5015="Wine",D5015="Fortified Wines"),
SUM(LOOKUP(2,1/(SRP!$B$26:$B$29&lt;=E5015)/(SRP!$C$26:$C$29&gt;=E5015),SRP!$D$26:$D$29)*(G5015/100)*(E5015/1000)),
IF(C5015="Wine",
SUM(LOOKUP(2,1/(SRP!$B$21:$B$25&lt;=E5015)/(SRP!$C$21:$C$25&gt;=E5015),SRP!$D$21:$D$25)*(G5015/100)*(E5015/1000)),
IF(AND(C5015="Ready to Drink",D5015="RTD-One Pour Cocktail&gt;7%&lt;=14.5"),
SUM(LOOKUP(2,1/(SRP!$B$16:$B$20&lt;=E5015)/(SRP!$C$16:$C$20&gt;=E5015),SRP!$D$16:$D$20)*(G5015/100)*(E5015/1000)),
IF(C5015="Ready to Drink",
SUM(LOOKUP(2,1/(SRP!$B$11:$B$15&lt;=E5015)/(SRP!$C$11:$C$15&gt;=E5015),SRP!$D$11:$D$15)*(G5015/100)*(E5015/1000)),
0)))))),2)</f>
        <v>1.85</v>
      </c>
      <c r="L5015" s="173" t="str">
        <f t="shared" si="78"/>
        <v>Beer473</v>
      </c>
      <c r="M5015" s="154">
        <f>VLOOKUP(L5015,'Slope %'!C:D,2,0)</f>
        <v>0.12</v>
      </c>
    </row>
    <row r="5016" spans="1:13" x14ac:dyDescent="0.25">
      <c r="A5016" s="169">
        <v>59902</v>
      </c>
      <c r="B5016" s="170" t="s">
        <v>3812</v>
      </c>
      <c r="C5016" s="170" t="s">
        <v>11</v>
      </c>
      <c r="D5016" s="170" t="s">
        <v>12</v>
      </c>
      <c r="E5016" s="170">
        <v>473</v>
      </c>
      <c r="F5016" s="170">
        <v>24</v>
      </c>
      <c r="G5016" s="171">
        <v>5</v>
      </c>
      <c r="H5016" s="170" t="s">
        <v>1556</v>
      </c>
      <c r="I5016" s="171">
        <v>4.59</v>
      </c>
      <c r="J5016" s="169">
        <v>1</v>
      </c>
      <c r="K5016" s="154" cm="1">
        <f t="array" ref="K5016">ROUND(
IF(C5016="Beer",
SUM(LOOKUP(2,1/(SRP!$B$8:$B$10&lt;=E5016)/(SRP!$C$8:$C$10&gt;=E5016),SRP!$D$8:$D$10)*(G5016/100)*(E5016/1000)),
IF(C5016="Spirits",
SUM(LOOKUP(2,1/(SRP!$B$2:$B$7&lt;=E5016)/(SRP!$C$2:$C$7&gt;=E5016),SRP!$D$2:$D$7)*(G5016/100)*(E5016/1000)),
IF(AND(C5016="Wine",D5016="Fortified Wines"),
SUM(LOOKUP(2,1/(SRP!$B$26:$B$29&lt;=E5016)/(SRP!$C$26:$C$29&gt;=E5016),SRP!$D$26:$D$29)*(G5016/100)*(E5016/1000)),
IF(C5016="Wine",
SUM(LOOKUP(2,1/(SRP!$B$21:$B$25&lt;=E5016)/(SRP!$C$21:$C$25&gt;=E5016),SRP!$D$21:$D$25)*(G5016/100)*(E5016/1000)),
IF(AND(C5016="Ready to Drink",D5016="RTD-One Pour Cocktail&gt;7%&lt;=14.5"),
SUM(LOOKUP(2,1/(SRP!$B$16:$B$20&lt;=E5016)/(SRP!$C$16:$C$20&gt;=E5016),SRP!$D$16:$D$20)*(G5016/100)*(E5016/1000)),
IF(C5016="Ready to Drink",
SUM(LOOKUP(2,1/(SRP!$B$11:$B$15&lt;=E5016)/(SRP!$C$11:$C$15&gt;=E5016),SRP!$D$11:$D$15)*(G5016/100)*(E5016/1000)),
0)))))),2)</f>
        <v>1.85</v>
      </c>
      <c r="L5016" s="173" t="str">
        <f t="shared" si="78"/>
        <v>Beer473</v>
      </c>
      <c r="M5016" s="154">
        <f>VLOOKUP(L5016,'Slope %'!C:D,2,0)</f>
        <v>0.12</v>
      </c>
    </row>
    <row r="5017" spans="1:13" x14ac:dyDescent="0.25">
      <c r="A5017" s="169">
        <v>59909</v>
      </c>
      <c r="B5017" s="170" t="s">
        <v>3813</v>
      </c>
      <c r="C5017" s="170" t="s">
        <v>11</v>
      </c>
      <c r="D5017" s="170" t="s">
        <v>211</v>
      </c>
      <c r="E5017" s="170">
        <v>473</v>
      </c>
      <c r="F5017" s="170">
        <v>24</v>
      </c>
      <c r="G5017" s="171">
        <v>3.5</v>
      </c>
      <c r="H5017" s="170" t="s">
        <v>1457</v>
      </c>
      <c r="I5017" s="171">
        <v>4.3499999999999996</v>
      </c>
      <c r="J5017" s="169">
        <v>1</v>
      </c>
      <c r="K5017" s="154" cm="1">
        <f t="array" ref="K5017">ROUND(
IF(C5017="Beer",
SUM(LOOKUP(2,1/(SRP!$B$8:$B$10&lt;=E5017)/(SRP!$C$8:$C$10&gt;=E5017),SRP!$D$8:$D$10)*(G5017/100)*(E5017/1000)),
IF(C5017="Spirits",
SUM(LOOKUP(2,1/(SRP!$B$2:$B$7&lt;=E5017)/(SRP!$C$2:$C$7&gt;=E5017),SRP!$D$2:$D$7)*(G5017/100)*(E5017/1000)),
IF(AND(C5017="Wine",D5017="Fortified Wines"),
SUM(LOOKUP(2,1/(SRP!$B$26:$B$29&lt;=E5017)/(SRP!$C$26:$C$29&gt;=E5017),SRP!$D$26:$D$29)*(G5017/100)*(E5017/1000)),
IF(C5017="Wine",
SUM(LOOKUP(2,1/(SRP!$B$21:$B$25&lt;=E5017)/(SRP!$C$21:$C$25&gt;=E5017),SRP!$D$21:$D$25)*(G5017/100)*(E5017/1000)),
IF(AND(C5017="Ready to Drink",D5017="RTD-One Pour Cocktail&gt;7%&lt;=14.5"),
SUM(LOOKUP(2,1/(SRP!$B$16:$B$20&lt;=E5017)/(SRP!$C$16:$C$20&gt;=E5017),SRP!$D$16:$D$20)*(G5017/100)*(E5017/1000)),
IF(C5017="Ready to Drink",
SUM(LOOKUP(2,1/(SRP!$B$11:$B$15&lt;=E5017)/(SRP!$C$11:$C$15&gt;=E5017),SRP!$D$11:$D$15)*(G5017/100)*(E5017/1000)),
0)))))),2)</f>
        <v>1.29</v>
      </c>
      <c r="L5017" s="173" t="str">
        <f t="shared" si="78"/>
        <v>Beer473</v>
      </c>
      <c r="M5017" s="154">
        <f>VLOOKUP(L5017,'Slope %'!C:D,2,0)</f>
        <v>0.12</v>
      </c>
    </row>
    <row r="5018" spans="1:13" x14ac:dyDescent="0.25">
      <c r="A5018" s="169">
        <v>59909</v>
      </c>
      <c r="B5018" s="170" t="s">
        <v>3813</v>
      </c>
      <c r="C5018" s="170" t="s">
        <v>11</v>
      </c>
      <c r="D5018" s="170" t="s">
        <v>211</v>
      </c>
      <c r="E5018" s="170">
        <v>473</v>
      </c>
      <c r="F5018" s="170">
        <v>24</v>
      </c>
      <c r="G5018" s="171">
        <v>3.5</v>
      </c>
      <c r="H5018" s="170" t="s">
        <v>1457</v>
      </c>
      <c r="I5018" s="171">
        <v>4.3499999999999996</v>
      </c>
      <c r="J5018" s="169">
        <v>1</v>
      </c>
      <c r="K5018" s="154" cm="1">
        <f t="array" ref="K5018">ROUND(
IF(C5018="Beer",
SUM(LOOKUP(2,1/(SRP!$B$8:$B$10&lt;=E5018)/(SRP!$C$8:$C$10&gt;=E5018),SRP!$D$8:$D$10)*(G5018/100)*(E5018/1000)),
IF(C5018="Spirits",
SUM(LOOKUP(2,1/(SRP!$B$2:$B$7&lt;=E5018)/(SRP!$C$2:$C$7&gt;=E5018),SRP!$D$2:$D$7)*(G5018/100)*(E5018/1000)),
IF(AND(C5018="Wine",D5018="Fortified Wines"),
SUM(LOOKUP(2,1/(SRP!$B$26:$B$29&lt;=E5018)/(SRP!$C$26:$C$29&gt;=E5018),SRP!$D$26:$D$29)*(G5018/100)*(E5018/1000)),
IF(C5018="Wine",
SUM(LOOKUP(2,1/(SRP!$B$21:$B$25&lt;=E5018)/(SRP!$C$21:$C$25&gt;=E5018),SRP!$D$21:$D$25)*(G5018/100)*(E5018/1000)),
IF(AND(C5018="Ready to Drink",D5018="RTD-One Pour Cocktail&gt;7%&lt;=14.5"),
SUM(LOOKUP(2,1/(SRP!$B$16:$B$20&lt;=E5018)/(SRP!$C$16:$C$20&gt;=E5018),SRP!$D$16:$D$20)*(G5018/100)*(E5018/1000)),
IF(C5018="Ready to Drink",
SUM(LOOKUP(2,1/(SRP!$B$11:$B$15&lt;=E5018)/(SRP!$C$11:$C$15&gt;=E5018),SRP!$D$11:$D$15)*(G5018/100)*(E5018/1000)),
0)))))),2)</f>
        <v>1.29</v>
      </c>
      <c r="L5018" s="173" t="str">
        <f t="shared" si="78"/>
        <v>Beer473</v>
      </c>
      <c r="M5018" s="154">
        <f>VLOOKUP(L5018,'Slope %'!C:D,2,0)</f>
        <v>0.12</v>
      </c>
    </row>
    <row r="5019" spans="1:13" x14ac:dyDescent="0.25">
      <c r="A5019" s="169">
        <v>59920</v>
      </c>
      <c r="B5019" s="170" t="s">
        <v>3814</v>
      </c>
      <c r="C5019" s="170" t="s">
        <v>11</v>
      </c>
      <c r="D5019" s="170" t="s">
        <v>267</v>
      </c>
      <c r="E5019" s="170">
        <v>4260</v>
      </c>
      <c r="F5019" s="170">
        <v>1</v>
      </c>
      <c r="G5019" s="171">
        <v>5</v>
      </c>
      <c r="H5019" s="170" t="s">
        <v>54</v>
      </c>
      <c r="I5019" s="171">
        <v>32.090000000000003</v>
      </c>
      <c r="J5019" s="169">
        <v>12</v>
      </c>
      <c r="K5019" s="154" cm="1">
        <f t="array" ref="K5019">ROUND(
IF(C5019="Beer",
SUM(LOOKUP(2,1/(SRP!$B$8:$B$10&lt;=E5019)/(SRP!$C$8:$C$10&gt;=E5019),SRP!$D$8:$D$10)*(G5019/100)*(E5019/1000)),
IF(C5019="Spirits",
SUM(LOOKUP(2,1/(SRP!$B$2:$B$7&lt;=E5019)/(SRP!$C$2:$C$7&gt;=E5019),SRP!$D$2:$D$7)*(G5019/100)*(E5019/1000)),
IF(AND(C5019="Wine",D5019="Fortified Wines"),
SUM(LOOKUP(2,1/(SRP!$B$26:$B$29&lt;=E5019)/(SRP!$C$26:$C$29&gt;=E5019),SRP!$D$26:$D$29)*(G5019/100)*(E5019/1000)),
IF(C5019="Wine",
SUM(LOOKUP(2,1/(SRP!$B$21:$B$25&lt;=E5019)/(SRP!$C$21:$C$25&gt;=E5019),SRP!$D$21:$D$25)*(G5019/100)*(E5019/1000)),
IF(AND(C5019="Ready to Drink",D5019="RTD-One Pour Cocktail&gt;7%&lt;=14.5"),
SUM(LOOKUP(2,1/(SRP!$B$16:$B$20&lt;=E5019)/(SRP!$C$16:$C$20&gt;=E5019),SRP!$D$16:$D$20)*(G5019/100)*(E5019/1000)),
IF(C5019="Ready to Drink",
SUM(LOOKUP(2,1/(SRP!$B$11:$B$15&lt;=E5019)/(SRP!$C$11:$C$15&gt;=E5019),SRP!$D$11:$D$15)*(G5019/100)*(E5019/1000)),
0)))))),2)</f>
        <v>16.63</v>
      </c>
      <c r="L5019" s="173" t="str">
        <f t="shared" si="78"/>
        <v>Beer4260</v>
      </c>
      <c r="M5019" s="154">
        <f>VLOOKUP(L5019,'Slope %'!C:D,2,0)</f>
        <v>7.0000000000000007E-2</v>
      </c>
    </row>
    <row r="5020" spans="1:13" x14ac:dyDescent="0.25">
      <c r="A5020" s="169">
        <v>59920</v>
      </c>
      <c r="B5020" s="170" t="s">
        <v>3814</v>
      </c>
      <c r="C5020" s="170" t="s">
        <v>11</v>
      </c>
      <c r="D5020" s="170" t="s">
        <v>267</v>
      </c>
      <c r="E5020" s="170">
        <v>4260</v>
      </c>
      <c r="F5020" s="170">
        <v>1</v>
      </c>
      <c r="G5020" s="171">
        <v>5</v>
      </c>
      <c r="H5020" s="170" t="s">
        <v>54</v>
      </c>
      <c r="I5020" s="171">
        <v>32.090000000000003</v>
      </c>
      <c r="J5020" s="169">
        <v>12</v>
      </c>
      <c r="K5020" s="154" cm="1">
        <f t="array" ref="K5020">ROUND(
IF(C5020="Beer",
SUM(LOOKUP(2,1/(SRP!$B$8:$B$10&lt;=E5020)/(SRP!$C$8:$C$10&gt;=E5020),SRP!$D$8:$D$10)*(G5020/100)*(E5020/1000)),
IF(C5020="Spirits",
SUM(LOOKUP(2,1/(SRP!$B$2:$B$7&lt;=E5020)/(SRP!$C$2:$C$7&gt;=E5020),SRP!$D$2:$D$7)*(G5020/100)*(E5020/1000)),
IF(AND(C5020="Wine",D5020="Fortified Wines"),
SUM(LOOKUP(2,1/(SRP!$B$26:$B$29&lt;=E5020)/(SRP!$C$26:$C$29&gt;=E5020),SRP!$D$26:$D$29)*(G5020/100)*(E5020/1000)),
IF(C5020="Wine",
SUM(LOOKUP(2,1/(SRP!$B$21:$B$25&lt;=E5020)/(SRP!$C$21:$C$25&gt;=E5020),SRP!$D$21:$D$25)*(G5020/100)*(E5020/1000)),
IF(AND(C5020="Ready to Drink",D5020="RTD-One Pour Cocktail&gt;7%&lt;=14.5"),
SUM(LOOKUP(2,1/(SRP!$B$16:$B$20&lt;=E5020)/(SRP!$C$16:$C$20&gt;=E5020),SRP!$D$16:$D$20)*(G5020/100)*(E5020/1000)),
IF(C5020="Ready to Drink",
SUM(LOOKUP(2,1/(SRP!$B$11:$B$15&lt;=E5020)/(SRP!$C$11:$C$15&gt;=E5020),SRP!$D$11:$D$15)*(G5020/100)*(E5020/1000)),
0)))))),2)</f>
        <v>16.63</v>
      </c>
      <c r="L5020" s="173" t="str">
        <f t="shared" si="78"/>
        <v>Beer4260</v>
      </c>
      <c r="M5020" s="154">
        <f>VLOOKUP(L5020,'Slope %'!C:D,2,0)</f>
        <v>7.0000000000000007E-2</v>
      </c>
    </row>
    <row r="5021" spans="1:13" x14ac:dyDescent="0.25">
      <c r="A5021" s="169">
        <v>59955</v>
      </c>
      <c r="B5021" s="170" t="s">
        <v>3815</v>
      </c>
      <c r="C5021" s="170" t="s">
        <v>15</v>
      </c>
      <c r="D5021" s="170" t="s">
        <v>78</v>
      </c>
      <c r="E5021" s="170">
        <v>750</v>
      </c>
      <c r="F5021" s="170">
        <v>6</v>
      </c>
      <c r="G5021" s="171">
        <v>50</v>
      </c>
      <c r="H5021" s="170" t="s">
        <v>26</v>
      </c>
      <c r="I5021" s="171">
        <v>49.99</v>
      </c>
      <c r="J5021" s="169">
        <v>1</v>
      </c>
      <c r="K5021" s="154" cm="1">
        <f t="array" ref="K5021">ROUND(
IF(C5021="Beer",
SUM(LOOKUP(2,1/(SRP!$B$8:$B$10&lt;=E5021)/(SRP!$C$8:$C$10&gt;=E5021),SRP!$D$8:$D$10)*(G5021/100)*(E5021/1000)),
IF(C5021="Spirits",
SUM(LOOKUP(2,1/(SRP!$B$2:$B$7&lt;=E5021)/(SRP!$C$2:$C$7&gt;=E5021),SRP!$D$2:$D$7)*(G5021/100)*(E5021/1000)),
IF(AND(C5021="Wine",D5021="Fortified Wines"),
SUM(LOOKUP(2,1/(SRP!$B$26:$B$29&lt;=E5021)/(SRP!$C$26:$C$29&gt;=E5021),SRP!$D$26:$D$29)*(G5021/100)*(E5021/1000)),
IF(C5021="Wine",
SUM(LOOKUP(2,1/(SRP!$B$21:$B$25&lt;=E5021)/(SRP!$C$21:$C$25&gt;=E5021),SRP!$D$21:$D$25)*(G5021/100)*(E5021/1000)),
IF(AND(C5021="Ready to Drink",D5021="RTD-One Pour Cocktail&gt;7%&lt;=14.5"),
SUM(LOOKUP(2,1/(SRP!$B$16:$B$20&lt;=E5021)/(SRP!$C$16:$C$20&gt;=E5021),SRP!$D$16:$D$20)*(G5021/100)*(E5021/1000)),
IF(C5021="Ready to Drink",
SUM(LOOKUP(2,1/(SRP!$B$11:$B$15&lt;=E5021)/(SRP!$C$11:$C$15&gt;=E5021),SRP!$D$11:$D$15)*(G5021/100)*(E5021/1000)),
0)))))),2)</f>
        <v>29.28</v>
      </c>
      <c r="L5021" s="173" t="str">
        <f t="shared" si="78"/>
        <v>Spirits750</v>
      </c>
      <c r="M5021" s="154">
        <f>VLOOKUP(L5021,'Slope %'!C:D,2,0)</f>
        <v>7.0000000000000007E-2</v>
      </c>
    </row>
    <row r="5022" spans="1:13" x14ac:dyDescent="0.25">
      <c r="A5022" s="169">
        <v>59957</v>
      </c>
      <c r="B5022" s="170" t="s">
        <v>3816</v>
      </c>
      <c r="C5022" s="170" t="s">
        <v>11</v>
      </c>
      <c r="D5022" s="170" t="s">
        <v>12</v>
      </c>
      <c r="E5022" s="170">
        <v>2838</v>
      </c>
      <c r="F5022" s="170">
        <v>4</v>
      </c>
      <c r="G5022" s="171">
        <v>5</v>
      </c>
      <c r="H5022" s="170" t="s">
        <v>151</v>
      </c>
      <c r="I5022" s="171">
        <v>20.12</v>
      </c>
      <c r="J5022" s="169">
        <v>6</v>
      </c>
      <c r="K5022" s="154" cm="1">
        <f t="array" ref="K5022">ROUND(
IF(C5022="Beer",
SUM(LOOKUP(2,1/(SRP!$B$8:$B$10&lt;=E5022)/(SRP!$C$8:$C$10&gt;=E5022),SRP!$D$8:$D$10)*(G5022/100)*(E5022/1000)),
IF(C5022="Spirits",
SUM(LOOKUP(2,1/(SRP!$B$2:$B$7&lt;=E5022)/(SRP!$C$2:$C$7&gt;=E5022),SRP!$D$2:$D$7)*(G5022/100)*(E5022/1000)),
IF(AND(C5022="Wine",D5022="Fortified Wines"),
SUM(LOOKUP(2,1/(SRP!$B$26:$B$29&lt;=E5022)/(SRP!$C$26:$C$29&gt;=E5022),SRP!$D$26:$D$29)*(G5022/100)*(E5022/1000)),
IF(C5022="Wine",
SUM(LOOKUP(2,1/(SRP!$B$21:$B$25&lt;=E5022)/(SRP!$C$21:$C$25&gt;=E5022),SRP!$D$21:$D$25)*(G5022/100)*(E5022/1000)),
IF(AND(C5022="Ready to Drink",D5022="RTD-One Pour Cocktail&gt;7%&lt;=14.5"),
SUM(LOOKUP(2,1/(SRP!$B$16:$B$20&lt;=E5022)/(SRP!$C$16:$C$20&gt;=E5022),SRP!$D$16:$D$20)*(G5022/100)*(E5022/1000)),
IF(C5022="Ready to Drink",
SUM(LOOKUP(2,1/(SRP!$B$11:$B$15&lt;=E5022)/(SRP!$C$11:$C$15&gt;=E5022),SRP!$D$11:$D$15)*(G5022/100)*(E5022/1000)),
0)))))),2)</f>
        <v>11.08</v>
      </c>
      <c r="L5022" s="173" t="str">
        <f t="shared" si="78"/>
        <v>Beer2838</v>
      </c>
      <c r="M5022" s="154">
        <f>VLOOKUP(L5022,'Slope %'!C:D,2,0)</f>
        <v>0.1</v>
      </c>
    </row>
    <row r="5023" spans="1:13" x14ac:dyDescent="0.25">
      <c r="A5023" s="169">
        <v>59957</v>
      </c>
      <c r="B5023" s="170" t="s">
        <v>3816</v>
      </c>
      <c r="C5023" s="170" t="s">
        <v>11</v>
      </c>
      <c r="D5023" s="170" t="s">
        <v>12</v>
      </c>
      <c r="E5023" s="170">
        <v>2838</v>
      </c>
      <c r="F5023" s="170">
        <v>4</v>
      </c>
      <c r="G5023" s="171">
        <v>5</v>
      </c>
      <c r="H5023" s="170" t="s">
        <v>151</v>
      </c>
      <c r="I5023" s="171">
        <v>20.12</v>
      </c>
      <c r="J5023" s="169">
        <v>6</v>
      </c>
      <c r="K5023" s="154" cm="1">
        <f t="array" ref="K5023">ROUND(
IF(C5023="Beer",
SUM(LOOKUP(2,1/(SRP!$B$8:$B$10&lt;=E5023)/(SRP!$C$8:$C$10&gt;=E5023),SRP!$D$8:$D$10)*(G5023/100)*(E5023/1000)),
IF(C5023="Spirits",
SUM(LOOKUP(2,1/(SRP!$B$2:$B$7&lt;=E5023)/(SRP!$C$2:$C$7&gt;=E5023),SRP!$D$2:$D$7)*(G5023/100)*(E5023/1000)),
IF(AND(C5023="Wine",D5023="Fortified Wines"),
SUM(LOOKUP(2,1/(SRP!$B$26:$B$29&lt;=E5023)/(SRP!$C$26:$C$29&gt;=E5023),SRP!$D$26:$D$29)*(G5023/100)*(E5023/1000)),
IF(C5023="Wine",
SUM(LOOKUP(2,1/(SRP!$B$21:$B$25&lt;=E5023)/(SRP!$C$21:$C$25&gt;=E5023),SRP!$D$21:$D$25)*(G5023/100)*(E5023/1000)),
IF(AND(C5023="Ready to Drink",D5023="RTD-One Pour Cocktail&gt;7%&lt;=14.5"),
SUM(LOOKUP(2,1/(SRP!$B$16:$B$20&lt;=E5023)/(SRP!$C$16:$C$20&gt;=E5023),SRP!$D$16:$D$20)*(G5023/100)*(E5023/1000)),
IF(C5023="Ready to Drink",
SUM(LOOKUP(2,1/(SRP!$B$11:$B$15&lt;=E5023)/(SRP!$C$11:$C$15&gt;=E5023),SRP!$D$11:$D$15)*(G5023/100)*(E5023/1000)),
0)))))),2)</f>
        <v>11.08</v>
      </c>
      <c r="L5023" s="173" t="str">
        <f t="shared" si="78"/>
        <v>Beer2838</v>
      </c>
      <c r="M5023" s="154">
        <f>VLOOKUP(L5023,'Slope %'!C:D,2,0)</f>
        <v>0.1</v>
      </c>
    </row>
    <row r="5024" spans="1:13" x14ac:dyDescent="0.25">
      <c r="A5024" s="169">
        <v>59987</v>
      </c>
      <c r="B5024" s="170" t="s">
        <v>3817</v>
      </c>
      <c r="C5024" s="170" t="s">
        <v>15</v>
      </c>
      <c r="D5024" s="170" t="s">
        <v>1007</v>
      </c>
      <c r="E5024" s="170">
        <v>700</v>
      </c>
      <c r="F5024" s="170">
        <v>6</v>
      </c>
      <c r="G5024" s="171">
        <v>40</v>
      </c>
      <c r="H5024" s="170" t="s">
        <v>3818</v>
      </c>
      <c r="I5024" s="171">
        <v>145.91</v>
      </c>
      <c r="J5024" s="169">
        <v>1</v>
      </c>
      <c r="K5024" s="154" cm="1">
        <f t="array" ref="K5024">ROUND(
IF(C5024="Beer",
SUM(LOOKUP(2,1/(SRP!$B$8:$B$10&lt;=E5024)/(SRP!$C$8:$C$10&gt;=E5024),SRP!$D$8:$D$10)*(G5024/100)*(E5024/1000)),
IF(C5024="Spirits",
SUM(LOOKUP(2,1/(SRP!$B$2:$B$7&lt;=E5024)/(SRP!$C$2:$C$7&gt;=E5024),SRP!$D$2:$D$7)*(G5024/100)*(E5024/1000)),
IF(AND(C5024="Wine",D5024="Fortified Wines"),
SUM(LOOKUP(2,1/(SRP!$B$26:$B$29&lt;=E5024)/(SRP!$C$26:$C$29&gt;=E5024),SRP!$D$26:$D$29)*(G5024/100)*(E5024/1000)),
IF(C5024="Wine",
SUM(LOOKUP(2,1/(SRP!$B$21:$B$25&lt;=E5024)/(SRP!$C$21:$C$25&gt;=E5024),SRP!$D$21:$D$25)*(G5024/100)*(E5024/1000)),
IF(AND(C5024="Ready to Drink",D5024="RTD-One Pour Cocktail&gt;7%&lt;=14.5"),
SUM(LOOKUP(2,1/(SRP!$B$16:$B$20&lt;=E5024)/(SRP!$C$16:$C$20&gt;=E5024),SRP!$D$16:$D$20)*(G5024/100)*(E5024/1000)),
IF(C5024="Ready to Drink",
SUM(LOOKUP(2,1/(SRP!$B$11:$B$15&lt;=E5024)/(SRP!$C$11:$C$15&gt;=E5024),SRP!$D$11:$D$15)*(G5024/100)*(E5024/1000)),
0)))))),2)</f>
        <v>21.86</v>
      </c>
      <c r="L5024" s="173" t="str">
        <f t="shared" si="78"/>
        <v>Spirits700</v>
      </c>
      <c r="M5024" s="154">
        <f>VLOOKUP(L5024,'Slope %'!C:D,2,0)</f>
        <v>7.0000000000000007E-2</v>
      </c>
    </row>
    <row r="5025" spans="1:13" x14ac:dyDescent="0.25">
      <c r="A5025" s="169">
        <v>59988</v>
      </c>
      <c r="B5025" s="170" t="s">
        <v>3819</v>
      </c>
      <c r="C5025" s="170" t="s">
        <v>11</v>
      </c>
      <c r="D5025" s="170" t="s">
        <v>303</v>
      </c>
      <c r="E5025" s="170">
        <v>473</v>
      </c>
      <c r="F5025" s="170">
        <v>24</v>
      </c>
      <c r="G5025" s="171">
        <v>7.5</v>
      </c>
      <c r="H5025" s="170" t="s">
        <v>1136</v>
      </c>
      <c r="I5025" s="171">
        <v>4.99</v>
      </c>
      <c r="J5025" s="169">
        <v>1</v>
      </c>
      <c r="K5025" s="154" cm="1">
        <f t="array" ref="K5025">ROUND(
IF(C5025="Beer",
SUM(LOOKUP(2,1/(SRP!$B$8:$B$10&lt;=E5025)/(SRP!$C$8:$C$10&gt;=E5025),SRP!$D$8:$D$10)*(G5025/100)*(E5025/1000)),
IF(C5025="Spirits",
SUM(LOOKUP(2,1/(SRP!$B$2:$B$7&lt;=E5025)/(SRP!$C$2:$C$7&gt;=E5025),SRP!$D$2:$D$7)*(G5025/100)*(E5025/1000)),
IF(AND(C5025="Wine",D5025="Fortified Wines"),
SUM(LOOKUP(2,1/(SRP!$B$26:$B$29&lt;=E5025)/(SRP!$C$26:$C$29&gt;=E5025),SRP!$D$26:$D$29)*(G5025/100)*(E5025/1000)),
IF(C5025="Wine",
SUM(LOOKUP(2,1/(SRP!$B$21:$B$25&lt;=E5025)/(SRP!$C$21:$C$25&gt;=E5025),SRP!$D$21:$D$25)*(G5025/100)*(E5025/1000)),
IF(AND(C5025="Ready to Drink",D5025="RTD-One Pour Cocktail&gt;7%&lt;=14.5"),
SUM(LOOKUP(2,1/(SRP!$B$16:$B$20&lt;=E5025)/(SRP!$C$16:$C$20&gt;=E5025),SRP!$D$16:$D$20)*(G5025/100)*(E5025/1000)),
IF(C5025="Ready to Drink",
SUM(LOOKUP(2,1/(SRP!$B$11:$B$15&lt;=E5025)/(SRP!$C$11:$C$15&gt;=E5025),SRP!$D$11:$D$15)*(G5025/100)*(E5025/1000)),
0)))))),2)</f>
        <v>2.77</v>
      </c>
      <c r="L5025" s="173" t="str">
        <f t="shared" si="78"/>
        <v>Beer473</v>
      </c>
      <c r="M5025" s="154">
        <f>VLOOKUP(L5025,'Slope %'!C:D,2,0)</f>
        <v>0.12</v>
      </c>
    </row>
    <row r="5026" spans="1:13" x14ac:dyDescent="0.25">
      <c r="A5026" s="169">
        <v>59988</v>
      </c>
      <c r="B5026" s="170" t="s">
        <v>3819</v>
      </c>
      <c r="C5026" s="170" t="s">
        <v>11</v>
      </c>
      <c r="D5026" s="170" t="s">
        <v>303</v>
      </c>
      <c r="E5026" s="170">
        <v>473</v>
      </c>
      <c r="F5026" s="170">
        <v>24</v>
      </c>
      <c r="G5026" s="171">
        <v>7.5</v>
      </c>
      <c r="H5026" s="170" t="s">
        <v>1136</v>
      </c>
      <c r="I5026" s="171">
        <v>4.99</v>
      </c>
      <c r="J5026" s="169">
        <v>1</v>
      </c>
      <c r="K5026" s="154" cm="1">
        <f t="array" ref="K5026">ROUND(
IF(C5026="Beer",
SUM(LOOKUP(2,1/(SRP!$B$8:$B$10&lt;=E5026)/(SRP!$C$8:$C$10&gt;=E5026),SRP!$D$8:$D$10)*(G5026/100)*(E5026/1000)),
IF(C5026="Spirits",
SUM(LOOKUP(2,1/(SRP!$B$2:$B$7&lt;=E5026)/(SRP!$C$2:$C$7&gt;=E5026),SRP!$D$2:$D$7)*(G5026/100)*(E5026/1000)),
IF(AND(C5026="Wine",D5026="Fortified Wines"),
SUM(LOOKUP(2,1/(SRP!$B$26:$B$29&lt;=E5026)/(SRP!$C$26:$C$29&gt;=E5026),SRP!$D$26:$D$29)*(G5026/100)*(E5026/1000)),
IF(C5026="Wine",
SUM(LOOKUP(2,1/(SRP!$B$21:$B$25&lt;=E5026)/(SRP!$C$21:$C$25&gt;=E5026),SRP!$D$21:$D$25)*(G5026/100)*(E5026/1000)),
IF(AND(C5026="Ready to Drink",D5026="RTD-One Pour Cocktail&gt;7%&lt;=14.5"),
SUM(LOOKUP(2,1/(SRP!$B$16:$B$20&lt;=E5026)/(SRP!$C$16:$C$20&gt;=E5026),SRP!$D$16:$D$20)*(G5026/100)*(E5026/1000)),
IF(C5026="Ready to Drink",
SUM(LOOKUP(2,1/(SRP!$B$11:$B$15&lt;=E5026)/(SRP!$C$11:$C$15&gt;=E5026),SRP!$D$11:$D$15)*(G5026/100)*(E5026/1000)),
0)))))),2)</f>
        <v>2.77</v>
      </c>
      <c r="L5026" s="173" t="str">
        <f t="shared" si="78"/>
        <v>Beer473</v>
      </c>
      <c r="M5026" s="154">
        <f>VLOOKUP(L5026,'Slope %'!C:D,2,0)</f>
        <v>0.12</v>
      </c>
    </row>
    <row r="5027" spans="1:13" x14ac:dyDescent="0.25">
      <c r="A5027" s="169">
        <v>59990</v>
      </c>
      <c r="B5027" s="170" t="s">
        <v>3820</v>
      </c>
      <c r="C5027" s="170" t="s">
        <v>15</v>
      </c>
      <c r="D5027" s="170" t="s">
        <v>1007</v>
      </c>
      <c r="E5027" s="170">
        <v>700</v>
      </c>
      <c r="F5027" s="170">
        <v>6</v>
      </c>
      <c r="G5027" s="171">
        <v>40</v>
      </c>
      <c r="H5027" s="170" t="s">
        <v>3818</v>
      </c>
      <c r="I5027" s="171">
        <v>130.41</v>
      </c>
      <c r="J5027" s="169">
        <v>1</v>
      </c>
      <c r="K5027" s="154" cm="1">
        <f t="array" ref="K5027">ROUND(
IF(C5027="Beer",
SUM(LOOKUP(2,1/(SRP!$B$8:$B$10&lt;=E5027)/(SRP!$C$8:$C$10&gt;=E5027),SRP!$D$8:$D$10)*(G5027/100)*(E5027/1000)),
IF(C5027="Spirits",
SUM(LOOKUP(2,1/(SRP!$B$2:$B$7&lt;=E5027)/(SRP!$C$2:$C$7&gt;=E5027),SRP!$D$2:$D$7)*(G5027/100)*(E5027/1000)),
IF(AND(C5027="Wine",D5027="Fortified Wines"),
SUM(LOOKUP(2,1/(SRP!$B$26:$B$29&lt;=E5027)/(SRP!$C$26:$C$29&gt;=E5027),SRP!$D$26:$D$29)*(G5027/100)*(E5027/1000)),
IF(C5027="Wine",
SUM(LOOKUP(2,1/(SRP!$B$21:$B$25&lt;=E5027)/(SRP!$C$21:$C$25&gt;=E5027),SRP!$D$21:$D$25)*(G5027/100)*(E5027/1000)),
IF(AND(C5027="Ready to Drink",D5027="RTD-One Pour Cocktail&gt;7%&lt;=14.5"),
SUM(LOOKUP(2,1/(SRP!$B$16:$B$20&lt;=E5027)/(SRP!$C$16:$C$20&gt;=E5027),SRP!$D$16:$D$20)*(G5027/100)*(E5027/1000)),
IF(C5027="Ready to Drink",
SUM(LOOKUP(2,1/(SRP!$B$11:$B$15&lt;=E5027)/(SRP!$C$11:$C$15&gt;=E5027),SRP!$D$11:$D$15)*(G5027/100)*(E5027/1000)),
0)))))),2)</f>
        <v>21.86</v>
      </c>
      <c r="L5027" s="173" t="str">
        <f t="shared" si="78"/>
        <v>Spirits700</v>
      </c>
      <c r="M5027" s="154">
        <f>VLOOKUP(L5027,'Slope %'!C:D,2,0)</f>
        <v>7.0000000000000007E-2</v>
      </c>
    </row>
    <row r="5028" spans="1:13" x14ac:dyDescent="0.25">
      <c r="A5028" s="169">
        <v>60035</v>
      </c>
      <c r="B5028" s="170" t="s">
        <v>3821</v>
      </c>
      <c r="C5028" s="170" t="s">
        <v>24</v>
      </c>
      <c r="D5028" s="170" t="s">
        <v>34</v>
      </c>
      <c r="E5028" s="170">
        <v>750</v>
      </c>
      <c r="F5028" s="170">
        <v>12</v>
      </c>
      <c r="G5028" s="171">
        <v>12.5</v>
      </c>
      <c r="H5028" s="170" t="s">
        <v>26</v>
      </c>
      <c r="I5028" s="171">
        <v>16.989999999999998</v>
      </c>
      <c r="J5028" s="169">
        <v>1</v>
      </c>
      <c r="K5028" s="154" cm="1">
        <f t="array" ref="K5028">ROUND(
IF(C5028="Beer",
SUM(LOOKUP(2,1/(SRP!$B$8:$B$10&lt;=E5028)/(SRP!$C$8:$C$10&gt;=E5028),SRP!$D$8:$D$10)*(G5028/100)*(E5028/1000)),
IF(C5028="Spirits",
SUM(LOOKUP(2,1/(SRP!$B$2:$B$7&lt;=E5028)/(SRP!$C$2:$C$7&gt;=E5028),SRP!$D$2:$D$7)*(G5028/100)*(E5028/1000)),
IF(AND(C5028="Wine",D5028="Fortified Wines"),
SUM(LOOKUP(2,1/(SRP!$B$26:$B$29&lt;=E5028)/(SRP!$C$26:$C$29&gt;=E5028),SRP!$D$26:$D$29)*(G5028/100)*(E5028/1000)),
IF(C5028="Wine",
SUM(LOOKUP(2,1/(SRP!$B$21:$B$25&lt;=E5028)/(SRP!$C$21:$C$25&gt;=E5028),SRP!$D$21:$D$25)*(G5028/100)*(E5028/1000)),
IF(AND(C5028="Ready to Drink",D5028="RTD-One Pour Cocktail&gt;7%&lt;=14.5"),
SUM(LOOKUP(2,1/(SRP!$B$16:$B$20&lt;=E5028)/(SRP!$C$16:$C$20&gt;=E5028),SRP!$D$16:$D$20)*(G5028/100)*(E5028/1000)),
IF(C5028="Ready to Drink",
SUM(LOOKUP(2,1/(SRP!$B$11:$B$15&lt;=E5028)/(SRP!$C$11:$C$15&gt;=E5028),SRP!$D$11:$D$15)*(G5028/100)*(E5028/1000)),
0)))))),2)</f>
        <v>7.32</v>
      </c>
      <c r="L5028" s="173" t="str">
        <f t="shared" si="78"/>
        <v>Wine750</v>
      </c>
      <c r="M5028" s="154">
        <f>VLOOKUP(L5028,'Slope %'!C:D,2,0)</f>
        <v>0.1</v>
      </c>
    </row>
    <row r="5029" spans="1:13" x14ac:dyDescent="0.25">
      <c r="A5029" s="169">
        <v>60079</v>
      </c>
      <c r="B5029" s="170" t="s">
        <v>3822</v>
      </c>
      <c r="C5029" s="170" t="s">
        <v>24</v>
      </c>
      <c r="D5029" s="170" t="s">
        <v>34</v>
      </c>
      <c r="E5029" s="170">
        <v>750</v>
      </c>
      <c r="F5029" s="170">
        <v>6</v>
      </c>
      <c r="G5029" s="171">
        <v>14.5</v>
      </c>
      <c r="H5029" s="170" t="s">
        <v>378</v>
      </c>
      <c r="I5029" s="171">
        <v>22.99</v>
      </c>
      <c r="J5029" s="169">
        <v>1</v>
      </c>
      <c r="K5029" s="154" cm="1">
        <f t="array" ref="K5029">ROUND(
IF(C5029="Beer",
SUM(LOOKUP(2,1/(SRP!$B$8:$B$10&lt;=E5029)/(SRP!$C$8:$C$10&gt;=E5029),SRP!$D$8:$D$10)*(G5029/100)*(E5029/1000)),
IF(C5029="Spirits",
SUM(LOOKUP(2,1/(SRP!$B$2:$B$7&lt;=E5029)/(SRP!$C$2:$C$7&gt;=E5029),SRP!$D$2:$D$7)*(G5029/100)*(E5029/1000)),
IF(AND(C5029="Wine",D5029="Fortified Wines"),
SUM(LOOKUP(2,1/(SRP!$B$26:$B$29&lt;=E5029)/(SRP!$C$26:$C$29&gt;=E5029),SRP!$D$26:$D$29)*(G5029/100)*(E5029/1000)),
IF(C5029="Wine",
SUM(LOOKUP(2,1/(SRP!$B$21:$B$25&lt;=E5029)/(SRP!$C$21:$C$25&gt;=E5029),SRP!$D$21:$D$25)*(G5029/100)*(E5029/1000)),
IF(AND(C5029="Ready to Drink",D5029="RTD-One Pour Cocktail&gt;7%&lt;=14.5"),
SUM(LOOKUP(2,1/(SRP!$B$16:$B$20&lt;=E5029)/(SRP!$C$16:$C$20&gt;=E5029),SRP!$D$16:$D$20)*(G5029/100)*(E5029/1000)),
IF(C5029="Ready to Drink",
SUM(LOOKUP(2,1/(SRP!$B$11:$B$15&lt;=E5029)/(SRP!$C$11:$C$15&gt;=E5029),SRP!$D$11:$D$15)*(G5029/100)*(E5029/1000)),
0)))))),2)</f>
        <v>8.49</v>
      </c>
      <c r="L5029" s="173" t="str">
        <f t="shared" si="78"/>
        <v>Wine750</v>
      </c>
      <c r="M5029" s="154">
        <f>VLOOKUP(L5029,'Slope %'!C:D,2,0)</f>
        <v>0.1</v>
      </c>
    </row>
    <row r="5030" spans="1:13" x14ac:dyDescent="0.25">
      <c r="A5030" s="169">
        <v>60089</v>
      </c>
      <c r="B5030" s="170" t="s">
        <v>3823</v>
      </c>
      <c r="C5030" s="170" t="s">
        <v>11</v>
      </c>
      <c r="D5030" s="170" t="s">
        <v>12</v>
      </c>
      <c r="E5030" s="170">
        <v>473</v>
      </c>
      <c r="F5030" s="170">
        <v>24</v>
      </c>
      <c r="G5030" s="171">
        <v>5</v>
      </c>
      <c r="H5030" s="170" t="s">
        <v>54</v>
      </c>
      <c r="I5030" s="171">
        <v>4.09</v>
      </c>
      <c r="J5030" s="169">
        <v>1</v>
      </c>
      <c r="K5030" s="154" cm="1">
        <f t="array" ref="K5030">ROUND(
IF(C5030="Beer",
SUM(LOOKUP(2,1/(SRP!$B$8:$B$10&lt;=E5030)/(SRP!$C$8:$C$10&gt;=E5030),SRP!$D$8:$D$10)*(G5030/100)*(E5030/1000)),
IF(C5030="Spirits",
SUM(LOOKUP(2,1/(SRP!$B$2:$B$7&lt;=E5030)/(SRP!$C$2:$C$7&gt;=E5030),SRP!$D$2:$D$7)*(G5030/100)*(E5030/1000)),
IF(AND(C5030="Wine",D5030="Fortified Wines"),
SUM(LOOKUP(2,1/(SRP!$B$26:$B$29&lt;=E5030)/(SRP!$C$26:$C$29&gt;=E5030),SRP!$D$26:$D$29)*(G5030/100)*(E5030/1000)),
IF(C5030="Wine",
SUM(LOOKUP(2,1/(SRP!$B$21:$B$25&lt;=E5030)/(SRP!$C$21:$C$25&gt;=E5030),SRP!$D$21:$D$25)*(G5030/100)*(E5030/1000)),
IF(AND(C5030="Ready to Drink",D5030="RTD-One Pour Cocktail&gt;7%&lt;=14.5"),
SUM(LOOKUP(2,1/(SRP!$B$16:$B$20&lt;=E5030)/(SRP!$C$16:$C$20&gt;=E5030),SRP!$D$16:$D$20)*(G5030/100)*(E5030/1000)),
IF(C5030="Ready to Drink",
SUM(LOOKUP(2,1/(SRP!$B$11:$B$15&lt;=E5030)/(SRP!$C$11:$C$15&gt;=E5030),SRP!$D$11:$D$15)*(G5030/100)*(E5030/1000)),
0)))))),2)</f>
        <v>1.85</v>
      </c>
      <c r="L5030" s="173" t="str">
        <f t="shared" si="78"/>
        <v>Beer473</v>
      </c>
      <c r="M5030" s="154">
        <f>VLOOKUP(L5030,'Slope %'!C:D,2,0)</f>
        <v>0.12</v>
      </c>
    </row>
    <row r="5031" spans="1:13" x14ac:dyDescent="0.25">
      <c r="A5031" s="169">
        <v>60089</v>
      </c>
      <c r="B5031" s="170" t="s">
        <v>3823</v>
      </c>
      <c r="C5031" s="170" t="s">
        <v>11</v>
      </c>
      <c r="D5031" s="170" t="s">
        <v>12</v>
      </c>
      <c r="E5031" s="170">
        <v>473</v>
      </c>
      <c r="F5031" s="170">
        <v>24</v>
      </c>
      <c r="G5031" s="171">
        <v>5</v>
      </c>
      <c r="H5031" s="170" t="s">
        <v>54</v>
      </c>
      <c r="I5031" s="171">
        <v>4.09</v>
      </c>
      <c r="J5031" s="169">
        <v>1</v>
      </c>
      <c r="K5031" s="154" cm="1">
        <f t="array" ref="K5031">ROUND(
IF(C5031="Beer",
SUM(LOOKUP(2,1/(SRP!$B$8:$B$10&lt;=E5031)/(SRP!$C$8:$C$10&gt;=E5031),SRP!$D$8:$D$10)*(G5031/100)*(E5031/1000)),
IF(C5031="Spirits",
SUM(LOOKUP(2,1/(SRP!$B$2:$B$7&lt;=E5031)/(SRP!$C$2:$C$7&gt;=E5031),SRP!$D$2:$D$7)*(G5031/100)*(E5031/1000)),
IF(AND(C5031="Wine",D5031="Fortified Wines"),
SUM(LOOKUP(2,1/(SRP!$B$26:$B$29&lt;=E5031)/(SRP!$C$26:$C$29&gt;=E5031),SRP!$D$26:$D$29)*(G5031/100)*(E5031/1000)),
IF(C5031="Wine",
SUM(LOOKUP(2,1/(SRP!$B$21:$B$25&lt;=E5031)/(SRP!$C$21:$C$25&gt;=E5031),SRP!$D$21:$D$25)*(G5031/100)*(E5031/1000)),
IF(AND(C5031="Ready to Drink",D5031="RTD-One Pour Cocktail&gt;7%&lt;=14.5"),
SUM(LOOKUP(2,1/(SRP!$B$16:$B$20&lt;=E5031)/(SRP!$C$16:$C$20&gt;=E5031),SRP!$D$16:$D$20)*(G5031/100)*(E5031/1000)),
IF(C5031="Ready to Drink",
SUM(LOOKUP(2,1/(SRP!$B$11:$B$15&lt;=E5031)/(SRP!$C$11:$C$15&gt;=E5031),SRP!$D$11:$D$15)*(G5031/100)*(E5031/1000)),
0)))))),2)</f>
        <v>1.85</v>
      </c>
      <c r="L5031" s="173" t="str">
        <f t="shared" si="78"/>
        <v>Beer473</v>
      </c>
      <c r="M5031" s="154">
        <f>VLOOKUP(L5031,'Slope %'!C:D,2,0)</f>
        <v>0.12</v>
      </c>
    </row>
    <row r="5032" spans="1:13" x14ac:dyDescent="0.25">
      <c r="A5032" s="169">
        <v>60094</v>
      </c>
      <c r="B5032" s="170" t="s">
        <v>3824</v>
      </c>
      <c r="C5032" s="170" t="s">
        <v>15</v>
      </c>
      <c r="D5032" s="170" t="s">
        <v>16</v>
      </c>
      <c r="E5032" s="170">
        <v>750</v>
      </c>
      <c r="F5032" s="170">
        <v>12</v>
      </c>
      <c r="G5032" s="171">
        <v>46.6</v>
      </c>
      <c r="H5032" s="170" t="s">
        <v>218</v>
      </c>
      <c r="I5032" s="171">
        <v>39.99</v>
      </c>
      <c r="J5032" s="169">
        <v>1</v>
      </c>
      <c r="K5032" s="154" cm="1">
        <f t="array" ref="K5032">ROUND(
IF(C5032="Beer",
SUM(LOOKUP(2,1/(SRP!$B$8:$B$10&lt;=E5032)/(SRP!$C$8:$C$10&gt;=E5032),SRP!$D$8:$D$10)*(G5032/100)*(E5032/1000)),
IF(C5032="Spirits",
SUM(LOOKUP(2,1/(SRP!$B$2:$B$7&lt;=E5032)/(SRP!$C$2:$C$7&gt;=E5032),SRP!$D$2:$D$7)*(G5032/100)*(E5032/1000)),
IF(AND(C5032="Wine",D5032="Fortified Wines"),
SUM(LOOKUP(2,1/(SRP!$B$26:$B$29&lt;=E5032)/(SRP!$C$26:$C$29&gt;=E5032),SRP!$D$26:$D$29)*(G5032/100)*(E5032/1000)),
IF(C5032="Wine",
SUM(LOOKUP(2,1/(SRP!$B$21:$B$25&lt;=E5032)/(SRP!$C$21:$C$25&gt;=E5032),SRP!$D$21:$D$25)*(G5032/100)*(E5032/1000)),
IF(AND(C5032="Ready to Drink",D5032="RTD-One Pour Cocktail&gt;7%&lt;=14.5"),
SUM(LOOKUP(2,1/(SRP!$B$16:$B$20&lt;=E5032)/(SRP!$C$16:$C$20&gt;=E5032),SRP!$D$16:$D$20)*(G5032/100)*(E5032/1000)),
IF(C5032="Ready to Drink",
SUM(LOOKUP(2,1/(SRP!$B$11:$B$15&lt;=E5032)/(SRP!$C$11:$C$15&gt;=E5032),SRP!$D$11:$D$15)*(G5032/100)*(E5032/1000)),
0)))))),2)</f>
        <v>27.29</v>
      </c>
      <c r="L5032" s="173" t="str">
        <f t="shared" si="78"/>
        <v>Spirits750</v>
      </c>
      <c r="M5032" s="154">
        <f>VLOOKUP(L5032,'Slope %'!C:D,2,0)</f>
        <v>7.0000000000000007E-2</v>
      </c>
    </row>
    <row r="5033" spans="1:13" x14ac:dyDescent="0.25">
      <c r="A5033" s="169">
        <v>60106</v>
      </c>
      <c r="B5033" s="170" t="s">
        <v>3825</v>
      </c>
      <c r="C5033" s="170" t="s">
        <v>24</v>
      </c>
      <c r="D5033" s="170" t="s">
        <v>194</v>
      </c>
      <c r="E5033" s="170">
        <v>750</v>
      </c>
      <c r="F5033" s="170">
        <v>12</v>
      </c>
      <c r="G5033" s="171">
        <v>12.5</v>
      </c>
      <c r="H5033" s="170" t="s">
        <v>378</v>
      </c>
      <c r="I5033" s="171">
        <v>19.989999999999998</v>
      </c>
      <c r="J5033" s="169">
        <v>1</v>
      </c>
      <c r="K5033" s="154" cm="1">
        <f t="array" ref="K5033">ROUND(
IF(C5033="Beer",
SUM(LOOKUP(2,1/(SRP!$B$8:$B$10&lt;=E5033)/(SRP!$C$8:$C$10&gt;=E5033),SRP!$D$8:$D$10)*(G5033/100)*(E5033/1000)),
IF(C5033="Spirits",
SUM(LOOKUP(2,1/(SRP!$B$2:$B$7&lt;=E5033)/(SRP!$C$2:$C$7&gt;=E5033),SRP!$D$2:$D$7)*(G5033/100)*(E5033/1000)),
IF(AND(C5033="Wine",D5033="Fortified Wines"),
SUM(LOOKUP(2,1/(SRP!$B$26:$B$29&lt;=E5033)/(SRP!$C$26:$C$29&gt;=E5033),SRP!$D$26:$D$29)*(G5033/100)*(E5033/1000)),
IF(C5033="Wine",
SUM(LOOKUP(2,1/(SRP!$B$21:$B$25&lt;=E5033)/(SRP!$C$21:$C$25&gt;=E5033),SRP!$D$21:$D$25)*(G5033/100)*(E5033/1000)),
IF(AND(C5033="Ready to Drink",D5033="RTD-One Pour Cocktail&gt;7%&lt;=14.5"),
SUM(LOOKUP(2,1/(SRP!$B$16:$B$20&lt;=E5033)/(SRP!$C$16:$C$20&gt;=E5033),SRP!$D$16:$D$20)*(G5033/100)*(E5033/1000)),
IF(C5033="Ready to Drink",
SUM(LOOKUP(2,1/(SRP!$B$11:$B$15&lt;=E5033)/(SRP!$C$11:$C$15&gt;=E5033),SRP!$D$11:$D$15)*(G5033/100)*(E5033/1000)),
0)))))),2)</f>
        <v>7.32</v>
      </c>
      <c r="L5033" s="173" t="str">
        <f t="shared" si="78"/>
        <v>Wine750</v>
      </c>
      <c r="M5033" s="154">
        <f>VLOOKUP(L5033,'Slope %'!C:D,2,0)</f>
        <v>0.1</v>
      </c>
    </row>
    <row r="5034" spans="1:13" x14ac:dyDescent="0.25">
      <c r="A5034" s="169">
        <v>60108</v>
      </c>
      <c r="B5034" s="170" t="s">
        <v>3826</v>
      </c>
      <c r="C5034" s="170" t="s">
        <v>24</v>
      </c>
      <c r="D5034" s="170" t="s">
        <v>166</v>
      </c>
      <c r="E5034" s="170">
        <v>750</v>
      </c>
      <c r="F5034" s="170">
        <v>12</v>
      </c>
      <c r="G5034" s="171">
        <v>12.5</v>
      </c>
      <c r="H5034" s="170" t="s">
        <v>378</v>
      </c>
      <c r="I5034" s="171">
        <v>19.989999999999998</v>
      </c>
      <c r="J5034" s="169">
        <v>1</v>
      </c>
      <c r="K5034" s="154" cm="1">
        <f t="array" ref="K5034">ROUND(
IF(C5034="Beer",
SUM(LOOKUP(2,1/(SRP!$B$8:$B$10&lt;=E5034)/(SRP!$C$8:$C$10&gt;=E5034),SRP!$D$8:$D$10)*(G5034/100)*(E5034/1000)),
IF(C5034="Spirits",
SUM(LOOKUP(2,1/(SRP!$B$2:$B$7&lt;=E5034)/(SRP!$C$2:$C$7&gt;=E5034),SRP!$D$2:$D$7)*(G5034/100)*(E5034/1000)),
IF(AND(C5034="Wine",D5034="Fortified Wines"),
SUM(LOOKUP(2,1/(SRP!$B$26:$B$29&lt;=E5034)/(SRP!$C$26:$C$29&gt;=E5034),SRP!$D$26:$D$29)*(G5034/100)*(E5034/1000)),
IF(C5034="Wine",
SUM(LOOKUP(2,1/(SRP!$B$21:$B$25&lt;=E5034)/(SRP!$C$21:$C$25&gt;=E5034),SRP!$D$21:$D$25)*(G5034/100)*(E5034/1000)),
IF(AND(C5034="Ready to Drink",D5034="RTD-One Pour Cocktail&gt;7%&lt;=14.5"),
SUM(LOOKUP(2,1/(SRP!$B$16:$B$20&lt;=E5034)/(SRP!$C$16:$C$20&gt;=E5034),SRP!$D$16:$D$20)*(G5034/100)*(E5034/1000)),
IF(C5034="Ready to Drink",
SUM(LOOKUP(2,1/(SRP!$B$11:$B$15&lt;=E5034)/(SRP!$C$11:$C$15&gt;=E5034),SRP!$D$11:$D$15)*(G5034/100)*(E5034/1000)),
0)))))),2)</f>
        <v>7.32</v>
      </c>
      <c r="L5034" s="173" t="str">
        <f t="shared" si="78"/>
        <v>Wine750</v>
      </c>
      <c r="M5034" s="154">
        <f>VLOOKUP(L5034,'Slope %'!C:D,2,0)</f>
        <v>0.1</v>
      </c>
    </row>
    <row r="5035" spans="1:13" x14ac:dyDescent="0.25">
      <c r="A5035" s="169">
        <v>60113</v>
      </c>
      <c r="B5035" s="170" t="s">
        <v>3827</v>
      </c>
      <c r="C5035" s="170" t="s">
        <v>24</v>
      </c>
      <c r="D5035" s="170" t="s">
        <v>185</v>
      </c>
      <c r="E5035" s="170">
        <v>750</v>
      </c>
      <c r="F5035" s="170">
        <v>12</v>
      </c>
      <c r="G5035" s="171">
        <v>13.5</v>
      </c>
      <c r="H5035" s="170" t="s">
        <v>177</v>
      </c>
      <c r="I5035" s="171">
        <v>22.99</v>
      </c>
      <c r="J5035" s="169">
        <v>1</v>
      </c>
      <c r="K5035" s="154" cm="1">
        <f t="array" ref="K5035">ROUND(
IF(C5035="Beer",
SUM(LOOKUP(2,1/(SRP!$B$8:$B$10&lt;=E5035)/(SRP!$C$8:$C$10&gt;=E5035),SRP!$D$8:$D$10)*(G5035/100)*(E5035/1000)),
IF(C5035="Spirits",
SUM(LOOKUP(2,1/(SRP!$B$2:$B$7&lt;=E5035)/(SRP!$C$2:$C$7&gt;=E5035),SRP!$D$2:$D$7)*(G5035/100)*(E5035/1000)),
IF(AND(C5035="Wine",D5035="Fortified Wines"),
SUM(LOOKUP(2,1/(SRP!$B$26:$B$29&lt;=E5035)/(SRP!$C$26:$C$29&gt;=E5035),SRP!$D$26:$D$29)*(G5035/100)*(E5035/1000)),
IF(C5035="Wine",
SUM(LOOKUP(2,1/(SRP!$B$21:$B$25&lt;=E5035)/(SRP!$C$21:$C$25&gt;=E5035),SRP!$D$21:$D$25)*(G5035/100)*(E5035/1000)),
IF(AND(C5035="Ready to Drink",D5035="RTD-One Pour Cocktail&gt;7%&lt;=14.5"),
SUM(LOOKUP(2,1/(SRP!$B$16:$B$20&lt;=E5035)/(SRP!$C$16:$C$20&gt;=E5035),SRP!$D$16:$D$20)*(G5035/100)*(E5035/1000)),
IF(C5035="Ready to Drink",
SUM(LOOKUP(2,1/(SRP!$B$11:$B$15&lt;=E5035)/(SRP!$C$11:$C$15&gt;=E5035),SRP!$D$11:$D$15)*(G5035/100)*(E5035/1000)),
0)))))),2)</f>
        <v>7.9</v>
      </c>
      <c r="L5035" s="173" t="str">
        <f t="shared" si="78"/>
        <v>Wine750</v>
      </c>
      <c r="M5035" s="154">
        <f>VLOOKUP(L5035,'Slope %'!C:D,2,0)</f>
        <v>0.1</v>
      </c>
    </row>
    <row r="5036" spans="1:13" x14ac:dyDescent="0.25">
      <c r="A5036" s="169">
        <v>60116</v>
      </c>
      <c r="B5036" s="170" t="s">
        <v>3828</v>
      </c>
      <c r="C5036" s="170" t="s">
        <v>1065</v>
      </c>
      <c r="D5036" s="170" t="s">
        <v>1066</v>
      </c>
      <c r="E5036" s="170">
        <v>2130</v>
      </c>
      <c r="F5036" s="170">
        <v>4</v>
      </c>
      <c r="G5036" s="171">
        <v>0.5</v>
      </c>
      <c r="H5036" s="170" t="s">
        <v>982</v>
      </c>
      <c r="I5036" s="171">
        <v>14.2</v>
      </c>
      <c r="J5036" s="169">
        <v>6</v>
      </c>
      <c r="K5036" s="154" cm="1">
        <f t="array" ref="K5036">ROUND(
IF(C5036="Beer",
SUM(LOOKUP(2,1/(SRP!$B$8:$B$10&lt;=E5036)/(SRP!$C$8:$C$10&gt;=E5036),SRP!$D$8:$D$10)*(G5036/100)*(E5036/1000)),
IF(C5036="Spirits",
SUM(LOOKUP(2,1/(SRP!$B$2:$B$7&lt;=E5036)/(SRP!$C$2:$C$7&gt;=E5036),SRP!$D$2:$D$7)*(G5036/100)*(E5036/1000)),
IF(AND(C5036="Wine",D5036="Fortified Wines"),
SUM(LOOKUP(2,1/(SRP!$B$26:$B$29&lt;=E5036)/(SRP!$C$26:$C$29&gt;=E5036),SRP!$D$26:$D$29)*(G5036/100)*(E5036/1000)),
IF(C5036="Wine",
SUM(LOOKUP(2,1/(SRP!$B$21:$B$25&lt;=E5036)/(SRP!$C$21:$C$25&gt;=E5036),SRP!$D$21:$D$25)*(G5036/100)*(E5036/1000)),
IF(AND(C5036="Ready to Drink",D5036="RTD-One Pour Cocktail&gt;7%&lt;=14.5"),
SUM(LOOKUP(2,1/(SRP!$B$16:$B$20&lt;=E5036)/(SRP!$C$16:$C$20&gt;=E5036),SRP!$D$16:$D$20)*(G5036/100)*(E5036/1000)),
IF(C5036="Ready to Drink",
SUM(LOOKUP(2,1/(SRP!$B$11:$B$15&lt;=E5036)/(SRP!$C$11:$C$15&gt;=E5036),SRP!$D$11:$D$15)*(G5036/100)*(E5036/1000)),
0)))))),2)</f>
        <v>0</v>
      </c>
      <c r="L5036" s="173" t="str">
        <f t="shared" si="78"/>
        <v>Dealcoholized2130</v>
      </c>
      <c r="M5036" s="154" t="e">
        <f>VLOOKUP(L5036,'Slope %'!C:D,2,0)</f>
        <v>#N/A</v>
      </c>
    </row>
    <row r="5037" spans="1:13" x14ac:dyDescent="0.25">
      <c r="A5037" s="169">
        <v>60116</v>
      </c>
      <c r="B5037" s="170" t="s">
        <v>3828</v>
      </c>
      <c r="C5037" s="170" t="s">
        <v>1065</v>
      </c>
      <c r="D5037" s="170" t="s">
        <v>1066</v>
      </c>
      <c r="E5037" s="170">
        <v>2130</v>
      </c>
      <c r="F5037" s="170">
        <v>4</v>
      </c>
      <c r="G5037" s="171">
        <v>0.5</v>
      </c>
      <c r="H5037" s="170" t="s">
        <v>982</v>
      </c>
      <c r="I5037" s="171">
        <v>14.2</v>
      </c>
      <c r="J5037" s="169">
        <v>6</v>
      </c>
      <c r="K5037" s="154" cm="1">
        <f t="array" ref="K5037">ROUND(
IF(C5037="Beer",
SUM(LOOKUP(2,1/(SRP!$B$8:$B$10&lt;=E5037)/(SRP!$C$8:$C$10&gt;=E5037),SRP!$D$8:$D$10)*(G5037/100)*(E5037/1000)),
IF(C5037="Spirits",
SUM(LOOKUP(2,1/(SRP!$B$2:$B$7&lt;=E5037)/(SRP!$C$2:$C$7&gt;=E5037),SRP!$D$2:$D$7)*(G5037/100)*(E5037/1000)),
IF(AND(C5037="Wine",D5037="Fortified Wines"),
SUM(LOOKUP(2,1/(SRP!$B$26:$B$29&lt;=E5037)/(SRP!$C$26:$C$29&gt;=E5037),SRP!$D$26:$D$29)*(G5037/100)*(E5037/1000)),
IF(C5037="Wine",
SUM(LOOKUP(2,1/(SRP!$B$21:$B$25&lt;=E5037)/(SRP!$C$21:$C$25&gt;=E5037),SRP!$D$21:$D$25)*(G5037/100)*(E5037/1000)),
IF(AND(C5037="Ready to Drink",D5037="RTD-One Pour Cocktail&gt;7%&lt;=14.5"),
SUM(LOOKUP(2,1/(SRP!$B$16:$B$20&lt;=E5037)/(SRP!$C$16:$C$20&gt;=E5037),SRP!$D$16:$D$20)*(G5037/100)*(E5037/1000)),
IF(C5037="Ready to Drink",
SUM(LOOKUP(2,1/(SRP!$B$11:$B$15&lt;=E5037)/(SRP!$C$11:$C$15&gt;=E5037),SRP!$D$11:$D$15)*(G5037/100)*(E5037/1000)),
0)))))),2)</f>
        <v>0</v>
      </c>
      <c r="L5037" s="173" t="str">
        <f t="shared" si="78"/>
        <v>Dealcoholized2130</v>
      </c>
      <c r="M5037" s="154" t="e">
        <f>VLOOKUP(L5037,'Slope %'!C:D,2,0)</f>
        <v>#N/A</v>
      </c>
    </row>
    <row r="5038" spans="1:13" x14ac:dyDescent="0.25">
      <c r="A5038" s="169">
        <v>60119</v>
      </c>
      <c r="B5038" s="170" t="s">
        <v>3829</v>
      </c>
      <c r="C5038" s="170" t="s">
        <v>11</v>
      </c>
      <c r="D5038" s="170" t="s">
        <v>211</v>
      </c>
      <c r="E5038" s="170">
        <v>473</v>
      </c>
      <c r="F5038" s="170">
        <v>24</v>
      </c>
      <c r="G5038" s="171">
        <v>4</v>
      </c>
      <c r="H5038" s="170" t="s">
        <v>982</v>
      </c>
      <c r="I5038" s="171">
        <v>3.45</v>
      </c>
      <c r="J5038" s="169">
        <v>1</v>
      </c>
      <c r="K5038" s="154" cm="1">
        <f t="array" ref="K5038">ROUND(
IF(C5038="Beer",
SUM(LOOKUP(2,1/(SRP!$B$8:$B$10&lt;=E5038)/(SRP!$C$8:$C$10&gt;=E5038),SRP!$D$8:$D$10)*(G5038/100)*(E5038/1000)),
IF(C5038="Spirits",
SUM(LOOKUP(2,1/(SRP!$B$2:$B$7&lt;=E5038)/(SRP!$C$2:$C$7&gt;=E5038),SRP!$D$2:$D$7)*(G5038/100)*(E5038/1000)),
IF(AND(C5038="Wine",D5038="Fortified Wines"),
SUM(LOOKUP(2,1/(SRP!$B$26:$B$29&lt;=E5038)/(SRP!$C$26:$C$29&gt;=E5038),SRP!$D$26:$D$29)*(G5038/100)*(E5038/1000)),
IF(C5038="Wine",
SUM(LOOKUP(2,1/(SRP!$B$21:$B$25&lt;=E5038)/(SRP!$C$21:$C$25&gt;=E5038),SRP!$D$21:$D$25)*(G5038/100)*(E5038/1000)),
IF(AND(C5038="Ready to Drink",D5038="RTD-One Pour Cocktail&gt;7%&lt;=14.5"),
SUM(LOOKUP(2,1/(SRP!$B$16:$B$20&lt;=E5038)/(SRP!$C$16:$C$20&gt;=E5038),SRP!$D$16:$D$20)*(G5038/100)*(E5038/1000)),
IF(C5038="Ready to Drink",
SUM(LOOKUP(2,1/(SRP!$B$11:$B$15&lt;=E5038)/(SRP!$C$11:$C$15&gt;=E5038),SRP!$D$11:$D$15)*(G5038/100)*(E5038/1000)),
0)))))),2)</f>
        <v>1.48</v>
      </c>
      <c r="L5038" s="173" t="str">
        <f t="shared" si="78"/>
        <v>Beer473</v>
      </c>
      <c r="M5038" s="154">
        <f>VLOOKUP(L5038,'Slope %'!C:D,2,0)</f>
        <v>0.12</v>
      </c>
    </row>
    <row r="5039" spans="1:13" x14ac:dyDescent="0.25">
      <c r="A5039" s="169">
        <v>60119</v>
      </c>
      <c r="B5039" s="170" t="s">
        <v>3829</v>
      </c>
      <c r="C5039" s="170" t="s">
        <v>11</v>
      </c>
      <c r="D5039" s="170" t="s">
        <v>211</v>
      </c>
      <c r="E5039" s="170">
        <v>473</v>
      </c>
      <c r="F5039" s="170">
        <v>24</v>
      </c>
      <c r="G5039" s="171">
        <v>4</v>
      </c>
      <c r="H5039" s="170" t="s">
        <v>982</v>
      </c>
      <c r="I5039" s="171">
        <v>3.45</v>
      </c>
      <c r="J5039" s="169">
        <v>1</v>
      </c>
      <c r="K5039" s="154" cm="1">
        <f t="array" ref="K5039">ROUND(
IF(C5039="Beer",
SUM(LOOKUP(2,1/(SRP!$B$8:$B$10&lt;=E5039)/(SRP!$C$8:$C$10&gt;=E5039),SRP!$D$8:$D$10)*(G5039/100)*(E5039/1000)),
IF(C5039="Spirits",
SUM(LOOKUP(2,1/(SRP!$B$2:$B$7&lt;=E5039)/(SRP!$C$2:$C$7&gt;=E5039),SRP!$D$2:$D$7)*(G5039/100)*(E5039/1000)),
IF(AND(C5039="Wine",D5039="Fortified Wines"),
SUM(LOOKUP(2,1/(SRP!$B$26:$B$29&lt;=E5039)/(SRP!$C$26:$C$29&gt;=E5039),SRP!$D$26:$D$29)*(G5039/100)*(E5039/1000)),
IF(C5039="Wine",
SUM(LOOKUP(2,1/(SRP!$B$21:$B$25&lt;=E5039)/(SRP!$C$21:$C$25&gt;=E5039),SRP!$D$21:$D$25)*(G5039/100)*(E5039/1000)),
IF(AND(C5039="Ready to Drink",D5039="RTD-One Pour Cocktail&gt;7%&lt;=14.5"),
SUM(LOOKUP(2,1/(SRP!$B$16:$B$20&lt;=E5039)/(SRP!$C$16:$C$20&gt;=E5039),SRP!$D$16:$D$20)*(G5039/100)*(E5039/1000)),
IF(C5039="Ready to Drink",
SUM(LOOKUP(2,1/(SRP!$B$11:$B$15&lt;=E5039)/(SRP!$C$11:$C$15&gt;=E5039),SRP!$D$11:$D$15)*(G5039/100)*(E5039/1000)),
0)))))),2)</f>
        <v>1.48</v>
      </c>
      <c r="L5039" s="173" t="str">
        <f t="shared" si="78"/>
        <v>Beer473</v>
      </c>
      <c r="M5039" s="154">
        <f>VLOOKUP(L5039,'Slope %'!C:D,2,0)</f>
        <v>0.12</v>
      </c>
    </row>
    <row r="5040" spans="1:13" x14ac:dyDescent="0.25">
      <c r="A5040" s="169">
        <v>60122</v>
      </c>
      <c r="B5040" s="170" t="s">
        <v>3830</v>
      </c>
      <c r="C5040" s="170" t="s">
        <v>11</v>
      </c>
      <c r="D5040" s="170" t="s">
        <v>267</v>
      </c>
      <c r="E5040" s="170">
        <v>473</v>
      </c>
      <c r="F5040" s="170">
        <v>24</v>
      </c>
      <c r="G5040" s="171">
        <v>5</v>
      </c>
      <c r="H5040" s="170" t="s">
        <v>982</v>
      </c>
      <c r="I5040" s="171">
        <v>3.79</v>
      </c>
      <c r="J5040" s="169">
        <v>1</v>
      </c>
      <c r="K5040" s="154" cm="1">
        <f t="array" ref="K5040">ROUND(
IF(C5040="Beer",
SUM(LOOKUP(2,1/(SRP!$B$8:$B$10&lt;=E5040)/(SRP!$C$8:$C$10&gt;=E5040),SRP!$D$8:$D$10)*(G5040/100)*(E5040/1000)),
IF(C5040="Spirits",
SUM(LOOKUP(2,1/(SRP!$B$2:$B$7&lt;=E5040)/(SRP!$C$2:$C$7&gt;=E5040),SRP!$D$2:$D$7)*(G5040/100)*(E5040/1000)),
IF(AND(C5040="Wine",D5040="Fortified Wines"),
SUM(LOOKUP(2,1/(SRP!$B$26:$B$29&lt;=E5040)/(SRP!$C$26:$C$29&gt;=E5040),SRP!$D$26:$D$29)*(G5040/100)*(E5040/1000)),
IF(C5040="Wine",
SUM(LOOKUP(2,1/(SRP!$B$21:$B$25&lt;=E5040)/(SRP!$C$21:$C$25&gt;=E5040),SRP!$D$21:$D$25)*(G5040/100)*(E5040/1000)),
IF(AND(C5040="Ready to Drink",D5040="RTD-One Pour Cocktail&gt;7%&lt;=14.5"),
SUM(LOOKUP(2,1/(SRP!$B$16:$B$20&lt;=E5040)/(SRP!$C$16:$C$20&gt;=E5040),SRP!$D$16:$D$20)*(G5040/100)*(E5040/1000)),
IF(C5040="Ready to Drink",
SUM(LOOKUP(2,1/(SRP!$B$11:$B$15&lt;=E5040)/(SRP!$C$11:$C$15&gt;=E5040),SRP!$D$11:$D$15)*(G5040/100)*(E5040/1000)),
0)))))),2)</f>
        <v>1.85</v>
      </c>
      <c r="L5040" s="173" t="str">
        <f t="shared" si="78"/>
        <v>Beer473</v>
      </c>
      <c r="M5040" s="154">
        <f>VLOOKUP(L5040,'Slope %'!C:D,2,0)</f>
        <v>0.12</v>
      </c>
    </row>
    <row r="5041" spans="1:13" x14ac:dyDescent="0.25">
      <c r="A5041" s="169">
        <v>60122</v>
      </c>
      <c r="B5041" s="170" t="s">
        <v>3830</v>
      </c>
      <c r="C5041" s="170" t="s">
        <v>11</v>
      </c>
      <c r="D5041" s="170" t="s">
        <v>267</v>
      </c>
      <c r="E5041" s="170">
        <v>473</v>
      </c>
      <c r="F5041" s="170">
        <v>24</v>
      </c>
      <c r="G5041" s="171">
        <v>5</v>
      </c>
      <c r="H5041" s="170" t="s">
        <v>982</v>
      </c>
      <c r="I5041" s="171">
        <v>3.79</v>
      </c>
      <c r="J5041" s="169">
        <v>1</v>
      </c>
      <c r="K5041" s="154" cm="1">
        <f t="array" ref="K5041">ROUND(
IF(C5041="Beer",
SUM(LOOKUP(2,1/(SRP!$B$8:$B$10&lt;=E5041)/(SRP!$C$8:$C$10&gt;=E5041),SRP!$D$8:$D$10)*(G5041/100)*(E5041/1000)),
IF(C5041="Spirits",
SUM(LOOKUP(2,1/(SRP!$B$2:$B$7&lt;=E5041)/(SRP!$C$2:$C$7&gt;=E5041),SRP!$D$2:$D$7)*(G5041/100)*(E5041/1000)),
IF(AND(C5041="Wine",D5041="Fortified Wines"),
SUM(LOOKUP(2,1/(SRP!$B$26:$B$29&lt;=E5041)/(SRP!$C$26:$C$29&gt;=E5041),SRP!$D$26:$D$29)*(G5041/100)*(E5041/1000)),
IF(C5041="Wine",
SUM(LOOKUP(2,1/(SRP!$B$21:$B$25&lt;=E5041)/(SRP!$C$21:$C$25&gt;=E5041),SRP!$D$21:$D$25)*(G5041/100)*(E5041/1000)),
IF(AND(C5041="Ready to Drink",D5041="RTD-One Pour Cocktail&gt;7%&lt;=14.5"),
SUM(LOOKUP(2,1/(SRP!$B$16:$B$20&lt;=E5041)/(SRP!$C$16:$C$20&gt;=E5041),SRP!$D$16:$D$20)*(G5041/100)*(E5041/1000)),
IF(C5041="Ready to Drink",
SUM(LOOKUP(2,1/(SRP!$B$11:$B$15&lt;=E5041)/(SRP!$C$11:$C$15&gt;=E5041),SRP!$D$11:$D$15)*(G5041/100)*(E5041/1000)),
0)))))),2)</f>
        <v>1.85</v>
      </c>
      <c r="L5041" s="173" t="str">
        <f t="shared" si="78"/>
        <v>Beer473</v>
      </c>
      <c r="M5041" s="154">
        <f>VLOOKUP(L5041,'Slope %'!C:D,2,0)</f>
        <v>0.12</v>
      </c>
    </row>
    <row r="5042" spans="1:13" x14ac:dyDescent="0.25">
      <c r="A5042" s="169">
        <v>60149</v>
      </c>
      <c r="B5042" s="170" t="s">
        <v>3831</v>
      </c>
      <c r="C5042" s="170" t="s">
        <v>11</v>
      </c>
      <c r="D5042" s="170" t="s">
        <v>211</v>
      </c>
      <c r="E5042" s="170">
        <v>473</v>
      </c>
      <c r="F5042" s="170">
        <v>24</v>
      </c>
      <c r="G5042" s="171">
        <v>4</v>
      </c>
      <c r="H5042" s="170" t="s">
        <v>2535</v>
      </c>
      <c r="I5042" s="171">
        <v>4.09</v>
      </c>
      <c r="J5042" s="169">
        <v>1</v>
      </c>
      <c r="K5042" s="154" cm="1">
        <f t="array" ref="K5042">ROUND(
IF(C5042="Beer",
SUM(LOOKUP(2,1/(SRP!$B$8:$B$10&lt;=E5042)/(SRP!$C$8:$C$10&gt;=E5042),SRP!$D$8:$D$10)*(G5042/100)*(E5042/1000)),
IF(C5042="Spirits",
SUM(LOOKUP(2,1/(SRP!$B$2:$B$7&lt;=E5042)/(SRP!$C$2:$C$7&gt;=E5042),SRP!$D$2:$D$7)*(G5042/100)*(E5042/1000)),
IF(AND(C5042="Wine",D5042="Fortified Wines"),
SUM(LOOKUP(2,1/(SRP!$B$26:$B$29&lt;=E5042)/(SRP!$C$26:$C$29&gt;=E5042),SRP!$D$26:$D$29)*(G5042/100)*(E5042/1000)),
IF(C5042="Wine",
SUM(LOOKUP(2,1/(SRP!$B$21:$B$25&lt;=E5042)/(SRP!$C$21:$C$25&gt;=E5042),SRP!$D$21:$D$25)*(G5042/100)*(E5042/1000)),
IF(AND(C5042="Ready to Drink",D5042="RTD-One Pour Cocktail&gt;7%&lt;=14.5"),
SUM(LOOKUP(2,1/(SRP!$B$16:$B$20&lt;=E5042)/(SRP!$C$16:$C$20&gt;=E5042),SRP!$D$16:$D$20)*(G5042/100)*(E5042/1000)),
IF(C5042="Ready to Drink",
SUM(LOOKUP(2,1/(SRP!$B$11:$B$15&lt;=E5042)/(SRP!$C$11:$C$15&gt;=E5042),SRP!$D$11:$D$15)*(G5042/100)*(E5042/1000)),
0)))))),2)</f>
        <v>1.48</v>
      </c>
      <c r="L5042" s="173" t="str">
        <f t="shared" si="78"/>
        <v>Beer473</v>
      </c>
      <c r="M5042" s="154">
        <f>VLOOKUP(L5042,'Slope %'!C:D,2,0)</f>
        <v>0.12</v>
      </c>
    </row>
    <row r="5043" spans="1:13" x14ac:dyDescent="0.25">
      <c r="A5043" s="169">
        <v>60149</v>
      </c>
      <c r="B5043" s="170" t="s">
        <v>3831</v>
      </c>
      <c r="C5043" s="170" t="s">
        <v>11</v>
      </c>
      <c r="D5043" s="170" t="s">
        <v>211</v>
      </c>
      <c r="E5043" s="170">
        <v>473</v>
      </c>
      <c r="F5043" s="170">
        <v>24</v>
      </c>
      <c r="G5043" s="171">
        <v>4</v>
      </c>
      <c r="H5043" s="170" t="s">
        <v>1136</v>
      </c>
      <c r="I5043" s="171">
        <v>4.09</v>
      </c>
      <c r="J5043" s="169">
        <v>1</v>
      </c>
      <c r="K5043" s="154" cm="1">
        <f t="array" ref="K5043">ROUND(
IF(C5043="Beer",
SUM(LOOKUP(2,1/(SRP!$B$8:$B$10&lt;=E5043)/(SRP!$C$8:$C$10&gt;=E5043),SRP!$D$8:$D$10)*(G5043/100)*(E5043/1000)),
IF(C5043="Spirits",
SUM(LOOKUP(2,1/(SRP!$B$2:$B$7&lt;=E5043)/(SRP!$C$2:$C$7&gt;=E5043),SRP!$D$2:$D$7)*(G5043/100)*(E5043/1000)),
IF(AND(C5043="Wine",D5043="Fortified Wines"),
SUM(LOOKUP(2,1/(SRP!$B$26:$B$29&lt;=E5043)/(SRP!$C$26:$C$29&gt;=E5043),SRP!$D$26:$D$29)*(G5043/100)*(E5043/1000)),
IF(C5043="Wine",
SUM(LOOKUP(2,1/(SRP!$B$21:$B$25&lt;=E5043)/(SRP!$C$21:$C$25&gt;=E5043),SRP!$D$21:$D$25)*(G5043/100)*(E5043/1000)),
IF(AND(C5043="Ready to Drink",D5043="RTD-One Pour Cocktail&gt;7%&lt;=14.5"),
SUM(LOOKUP(2,1/(SRP!$B$16:$B$20&lt;=E5043)/(SRP!$C$16:$C$20&gt;=E5043),SRP!$D$16:$D$20)*(G5043/100)*(E5043/1000)),
IF(C5043="Ready to Drink",
SUM(LOOKUP(2,1/(SRP!$B$11:$B$15&lt;=E5043)/(SRP!$C$11:$C$15&gt;=E5043),SRP!$D$11:$D$15)*(G5043/100)*(E5043/1000)),
0)))))),2)</f>
        <v>1.48</v>
      </c>
      <c r="L5043" s="173" t="str">
        <f t="shared" si="78"/>
        <v>Beer473</v>
      </c>
      <c r="M5043" s="154">
        <f>VLOOKUP(L5043,'Slope %'!C:D,2,0)</f>
        <v>0.12</v>
      </c>
    </row>
    <row r="5044" spans="1:13" x14ac:dyDescent="0.25">
      <c r="A5044" s="169">
        <v>60150</v>
      </c>
      <c r="B5044" s="170" t="s">
        <v>3832</v>
      </c>
      <c r="C5044" s="170" t="s">
        <v>11</v>
      </c>
      <c r="D5044" s="170" t="s">
        <v>267</v>
      </c>
      <c r="E5044" s="170">
        <v>473</v>
      </c>
      <c r="F5044" s="170">
        <v>24</v>
      </c>
      <c r="G5044" s="171">
        <v>4.5</v>
      </c>
      <c r="H5044" s="170" t="s">
        <v>1662</v>
      </c>
      <c r="I5044" s="171">
        <v>3.85</v>
      </c>
      <c r="J5044" s="169">
        <v>1</v>
      </c>
      <c r="K5044" s="154" cm="1">
        <f t="array" ref="K5044">ROUND(
IF(C5044="Beer",
SUM(LOOKUP(2,1/(SRP!$B$8:$B$10&lt;=E5044)/(SRP!$C$8:$C$10&gt;=E5044),SRP!$D$8:$D$10)*(G5044/100)*(E5044/1000)),
IF(C5044="Spirits",
SUM(LOOKUP(2,1/(SRP!$B$2:$B$7&lt;=E5044)/(SRP!$C$2:$C$7&gt;=E5044),SRP!$D$2:$D$7)*(G5044/100)*(E5044/1000)),
IF(AND(C5044="Wine",D5044="Fortified Wines"),
SUM(LOOKUP(2,1/(SRP!$B$26:$B$29&lt;=E5044)/(SRP!$C$26:$C$29&gt;=E5044),SRP!$D$26:$D$29)*(G5044/100)*(E5044/1000)),
IF(C5044="Wine",
SUM(LOOKUP(2,1/(SRP!$B$21:$B$25&lt;=E5044)/(SRP!$C$21:$C$25&gt;=E5044),SRP!$D$21:$D$25)*(G5044/100)*(E5044/1000)),
IF(AND(C5044="Ready to Drink",D5044="RTD-One Pour Cocktail&gt;7%&lt;=14.5"),
SUM(LOOKUP(2,1/(SRP!$B$16:$B$20&lt;=E5044)/(SRP!$C$16:$C$20&gt;=E5044),SRP!$D$16:$D$20)*(G5044/100)*(E5044/1000)),
IF(C5044="Ready to Drink",
SUM(LOOKUP(2,1/(SRP!$B$11:$B$15&lt;=E5044)/(SRP!$C$11:$C$15&gt;=E5044),SRP!$D$11:$D$15)*(G5044/100)*(E5044/1000)),
0)))))),2)</f>
        <v>1.66</v>
      </c>
      <c r="L5044" s="173" t="str">
        <f t="shared" si="78"/>
        <v>Beer473</v>
      </c>
      <c r="M5044" s="154">
        <f>VLOOKUP(L5044,'Slope %'!C:D,2,0)</f>
        <v>0.12</v>
      </c>
    </row>
    <row r="5045" spans="1:13" x14ac:dyDescent="0.25">
      <c r="A5045" s="169">
        <v>60150</v>
      </c>
      <c r="B5045" s="170" t="s">
        <v>3832</v>
      </c>
      <c r="C5045" s="170" t="s">
        <v>11</v>
      </c>
      <c r="D5045" s="170" t="s">
        <v>267</v>
      </c>
      <c r="E5045" s="170">
        <v>473</v>
      </c>
      <c r="F5045" s="170">
        <v>24</v>
      </c>
      <c r="G5045" s="171">
        <v>4.5</v>
      </c>
      <c r="H5045" s="170" t="s">
        <v>1662</v>
      </c>
      <c r="I5045" s="171">
        <v>3.85</v>
      </c>
      <c r="J5045" s="169">
        <v>1</v>
      </c>
      <c r="K5045" s="154" cm="1">
        <f t="array" ref="K5045">ROUND(
IF(C5045="Beer",
SUM(LOOKUP(2,1/(SRP!$B$8:$B$10&lt;=E5045)/(SRP!$C$8:$C$10&gt;=E5045),SRP!$D$8:$D$10)*(G5045/100)*(E5045/1000)),
IF(C5045="Spirits",
SUM(LOOKUP(2,1/(SRP!$B$2:$B$7&lt;=E5045)/(SRP!$C$2:$C$7&gt;=E5045),SRP!$D$2:$D$7)*(G5045/100)*(E5045/1000)),
IF(AND(C5045="Wine",D5045="Fortified Wines"),
SUM(LOOKUP(2,1/(SRP!$B$26:$B$29&lt;=E5045)/(SRP!$C$26:$C$29&gt;=E5045),SRP!$D$26:$D$29)*(G5045/100)*(E5045/1000)),
IF(C5045="Wine",
SUM(LOOKUP(2,1/(SRP!$B$21:$B$25&lt;=E5045)/(SRP!$C$21:$C$25&gt;=E5045),SRP!$D$21:$D$25)*(G5045/100)*(E5045/1000)),
IF(AND(C5045="Ready to Drink",D5045="RTD-One Pour Cocktail&gt;7%&lt;=14.5"),
SUM(LOOKUP(2,1/(SRP!$B$16:$B$20&lt;=E5045)/(SRP!$C$16:$C$20&gt;=E5045),SRP!$D$16:$D$20)*(G5045/100)*(E5045/1000)),
IF(C5045="Ready to Drink",
SUM(LOOKUP(2,1/(SRP!$B$11:$B$15&lt;=E5045)/(SRP!$C$11:$C$15&gt;=E5045),SRP!$D$11:$D$15)*(G5045/100)*(E5045/1000)),
0)))))),2)</f>
        <v>1.66</v>
      </c>
      <c r="L5045" s="173" t="str">
        <f t="shared" si="78"/>
        <v>Beer473</v>
      </c>
      <c r="M5045" s="154">
        <f>VLOOKUP(L5045,'Slope %'!C:D,2,0)</f>
        <v>0.12</v>
      </c>
    </row>
    <row r="5046" spans="1:13" x14ac:dyDescent="0.25">
      <c r="A5046" s="169">
        <v>60152</v>
      </c>
      <c r="B5046" s="170" t="s">
        <v>3833</v>
      </c>
      <c r="C5046" s="170" t="s">
        <v>11</v>
      </c>
      <c r="D5046" s="170" t="s">
        <v>267</v>
      </c>
      <c r="E5046" s="170">
        <v>473</v>
      </c>
      <c r="F5046" s="170">
        <v>24</v>
      </c>
      <c r="G5046" s="171">
        <v>5</v>
      </c>
      <c r="H5046" s="170" t="s">
        <v>1556</v>
      </c>
      <c r="I5046" s="171">
        <v>3.99</v>
      </c>
      <c r="J5046" s="169">
        <v>1</v>
      </c>
      <c r="K5046" s="154" cm="1">
        <f t="array" ref="K5046">ROUND(
IF(C5046="Beer",
SUM(LOOKUP(2,1/(SRP!$B$8:$B$10&lt;=E5046)/(SRP!$C$8:$C$10&gt;=E5046),SRP!$D$8:$D$10)*(G5046/100)*(E5046/1000)),
IF(C5046="Spirits",
SUM(LOOKUP(2,1/(SRP!$B$2:$B$7&lt;=E5046)/(SRP!$C$2:$C$7&gt;=E5046),SRP!$D$2:$D$7)*(G5046/100)*(E5046/1000)),
IF(AND(C5046="Wine",D5046="Fortified Wines"),
SUM(LOOKUP(2,1/(SRP!$B$26:$B$29&lt;=E5046)/(SRP!$C$26:$C$29&gt;=E5046),SRP!$D$26:$D$29)*(G5046/100)*(E5046/1000)),
IF(C5046="Wine",
SUM(LOOKUP(2,1/(SRP!$B$21:$B$25&lt;=E5046)/(SRP!$C$21:$C$25&gt;=E5046),SRP!$D$21:$D$25)*(G5046/100)*(E5046/1000)),
IF(AND(C5046="Ready to Drink",D5046="RTD-One Pour Cocktail&gt;7%&lt;=14.5"),
SUM(LOOKUP(2,1/(SRP!$B$16:$B$20&lt;=E5046)/(SRP!$C$16:$C$20&gt;=E5046),SRP!$D$16:$D$20)*(G5046/100)*(E5046/1000)),
IF(C5046="Ready to Drink",
SUM(LOOKUP(2,1/(SRP!$B$11:$B$15&lt;=E5046)/(SRP!$C$11:$C$15&gt;=E5046),SRP!$D$11:$D$15)*(G5046/100)*(E5046/1000)),
0)))))),2)</f>
        <v>1.85</v>
      </c>
      <c r="L5046" s="173" t="str">
        <f t="shared" si="78"/>
        <v>Beer473</v>
      </c>
      <c r="M5046" s="154">
        <f>VLOOKUP(L5046,'Slope %'!C:D,2,0)</f>
        <v>0.12</v>
      </c>
    </row>
    <row r="5047" spans="1:13" x14ac:dyDescent="0.25">
      <c r="A5047" s="169">
        <v>60152</v>
      </c>
      <c r="B5047" s="170" t="s">
        <v>3833</v>
      </c>
      <c r="C5047" s="170" t="s">
        <v>11</v>
      </c>
      <c r="D5047" s="170" t="s">
        <v>267</v>
      </c>
      <c r="E5047" s="170">
        <v>473</v>
      </c>
      <c r="F5047" s="170">
        <v>24</v>
      </c>
      <c r="G5047" s="171">
        <v>5</v>
      </c>
      <c r="H5047" s="170" t="s">
        <v>1556</v>
      </c>
      <c r="I5047" s="171">
        <v>3.99</v>
      </c>
      <c r="J5047" s="169">
        <v>1</v>
      </c>
      <c r="K5047" s="154" cm="1">
        <f t="array" ref="K5047">ROUND(
IF(C5047="Beer",
SUM(LOOKUP(2,1/(SRP!$B$8:$B$10&lt;=E5047)/(SRP!$C$8:$C$10&gt;=E5047),SRP!$D$8:$D$10)*(G5047/100)*(E5047/1000)),
IF(C5047="Spirits",
SUM(LOOKUP(2,1/(SRP!$B$2:$B$7&lt;=E5047)/(SRP!$C$2:$C$7&gt;=E5047),SRP!$D$2:$D$7)*(G5047/100)*(E5047/1000)),
IF(AND(C5047="Wine",D5047="Fortified Wines"),
SUM(LOOKUP(2,1/(SRP!$B$26:$B$29&lt;=E5047)/(SRP!$C$26:$C$29&gt;=E5047),SRP!$D$26:$D$29)*(G5047/100)*(E5047/1000)),
IF(C5047="Wine",
SUM(LOOKUP(2,1/(SRP!$B$21:$B$25&lt;=E5047)/(SRP!$C$21:$C$25&gt;=E5047),SRP!$D$21:$D$25)*(G5047/100)*(E5047/1000)),
IF(AND(C5047="Ready to Drink",D5047="RTD-One Pour Cocktail&gt;7%&lt;=14.5"),
SUM(LOOKUP(2,1/(SRP!$B$16:$B$20&lt;=E5047)/(SRP!$C$16:$C$20&gt;=E5047),SRP!$D$16:$D$20)*(G5047/100)*(E5047/1000)),
IF(C5047="Ready to Drink",
SUM(LOOKUP(2,1/(SRP!$B$11:$B$15&lt;=E5047)/(SRP!$C$11:$C$15&gt;=E5047),SRP!$D$11:$D$15)*(G5047/100)*(E5047/1000)),
0)))))),2)</f>
        <v>1.85</v>
      </c>
      <c r="L5047" s="173" t="str">
        <f t="shared" si="78"/>
        <v>Beer473</v>
      </c>
      <c r="M5047" s="154">
        <f>VLOOKUP(L5047,'Slope %'!C:D,2,0)</f>
        <v>0.12</v>
      </c>
    </row>
    <row r="5048" spans="1:13" x14ac:dyDescent="0.25">
      <c r="A5048" s="169">
        <v>60154</v>
      </c>
      <c r="B5048" s="170" t="s">
        <v>3834</v>
      </c>
      <c r="C5048" s="170" t="s">
        <v>11</v>
      </c>
      <c r="D5048" s="170" t="s">
        <v>267</v>
      </c>
      <c r="E5048" s="170">
        <v>473</v>
      </c>
      <c r="F5048" s="170">
        <v>24</v>
      </c>
      <c r="G5048" s="171">
        <v>4</v>
      </c>
      <c r="H5048" s="170" t="s">
        <v>1662</v>
      </c>
      <c r="I5048" s="171">
        <v>4.5</v>
      </c>
      <c r="J5048" s="169">
        <v>1</v>
      </c>
      <c r="K5048" s="154" cm="1">
        <f t="array" ref="K5048">ROUND(
IF(C5048="Beer",
SUM(LOOKUP(2,1/(SRP!$B$8:$B$10&lt;=E5048)/(SRP!$C$8:$C$10&gt;=E5048),SRP!$D$8:$D$10)*(G5048/100)*(E5048/1000)),
IF(C5048="Spirits",
SUM(LOOKUP(2,1/(SRP!$B$2:$B$7&lt;=E5048)/(SRP!$C$2:$C$7&gt;=E5048),SRP!$D$2:$D$7)*(G5048/100)*(E5048/1000)),
IF(AND(C5048="Wine",D5048="Fortified Wines"),
SUM(LOOKUP(2,1/(SRP!$B$26:$B$29&lt;=E5048)/(SRP!$C$26:$C$29&gt;=E5048),SRP!$D$26:$D$29)*(G5048/100)*(E5048/1000)),
IF(C5048="Wine",
SUM(LOOKUP(2,1/(SRP!$B$21:$B$25&lt;=E5048)/(SRP!$C$21:$C$25&gt;=E5048),SRP!$D$21:$D$25)*(G5048/100)*(E5048/1000)),
IF(AND(C5048="Ready to Drink",D5048="RTD-One Pour Cocktail&gt;7%&lt;=14.5"),
SUM(LOOKUP(2,1/(SRP!$B$16:$B$20&lt;=E5048)/(SRP!$C$16:$C$20&gt;=E5048),SRP!$D$16:$D$20)*(G5048/100)*(E5048/1000)),
IF(C5048="Ready to Drink",
SUM(LOOKUP(2,1/(SRP!$B$11:$B$15&lt;=E5048)/(SRP!$C$11:$C$15&gt;=E5048),SRP!$D$11:$D$15)*(G5048/100)*(E5048/1000)),
0)))))),2)</f>
        <v>1.48</v>
      </c>
      <c r="L5048" s="173" t="str">
        <f t="shared" si="78"/>
        <v>Beer473</v>
      </c>
      <c r="M5048" s="154">
        <f>VLOOKUP(L5048,'Slope %'!C:D,2,0)</f>
        <v>0.12</v>
      </c>
    </row>
    <row r="5049" spans="1:13" x14ac:dyDescent="0.25">
      <c r="A5049" s="169">
        <v>60154</v>
      </c>
      <c r="B5049" s="170" t="s">
        <v>3834</v>
      </c>
      <c r="C5049" s="170" t="s">
        <v>11</v>
      </c>
      <c r="D5049" s="170" t="s">
        <v>267</v>
      </c>
      <c r="E5049" s="170">
        <v>473</v>
      </c>
      <c r="F5049" s="170">
        <v>24</v>
      </c>
      <c r="G5049" s="171">
        <v>4</v>
      </c>
      <c r="H5049" s="170" t="s">
        <v>1662</v>
      </c>
      <c r="I5049" s="171">
        <v>4.5</v>
      </c>
      <c r="J5049" s="169">
        <v>1</v>
      </c>
      <c r="K5049" s="154" cm="1">
        <f t="array" ref="K5049">ROUND(
IF(C5049="Beer",
SUM(LOOKUP(2,1/(SRP!$B$8:$B$10&lt;=E5049)/(SRP!$C$8:$C$10&gt;=E5049),SRP!$D$8:$D$10)*(G5049/100)*(E5049/1000)),
IF(C5049="Spirits",
SUM(LOOKUP(2,1/(SRP!$B$2:$B$7&lt;=E5049)/(SRP!$C$2:$C$7&gt;=E5049),SRP!$D$2:$D$7)*(G5049/100)*(E5049/1000)),
IF(AND(C5049="Wine",D5049="Fortified Wines"),
SUM(LOOKUP(2,1/(SRP!$B$26:$B$29&lt;=E5049)/(SRP!$C$26:$C$29&gt;=E5049),SRP!$D$26:$D$29)*(G5049/100)*(E5049/1000)),
IF(C5049="Wine",
SUM(LOOKUP(2,1/(SRP!$B$21:$B$25&lt;=E5049)/(SRP!$C$21:$C$25&gt;=E5049),SRP!$D$21:$D$25)*(G5049/100)*(E5049/1000)),
IF(AND(C5049="Ready to Drink",D5049="RTD-One Pour Cocktail&gt;7%&lt;=14.5"),
SUM(LOOKUP(2,1/(SRP!$B$16:$B$20&lt;=E5049)/(SRP!$C$16:$C$20&gt;=E5049),SRP!$D$16:$D$20)*(G5049/100)*(E5049/1000)),
IF(C5049="Ready to Drink",
SUM(LOOKUP(2,1/(SRP!$B$11:$B$15&lt;=E5049)/(SRP!$C$11:$C$15&gt;=E5049),SRP!$D$11:$D$15)*(G5049/100)*(E5049/1000)),
0)))))),2)</f>
        <v>1.48</v>
      </c>
      <c r="L5049" s="173" t="str">
        <f t="shared" si="78"/>
        <v>Beer473</v>
      </c>
      <c r="M5049" s="154">
        <f>VLOOKUP(L5049,'Slope %'!C:D,2,0)</f>
        <v>0.12</v>
      </c>
    </row>
    <row r="5050" spans="1:13" x14ac:dyDescent="0.25">
      <c r="A5050" s="169">
        <v>60179</v>
      </c>
      <c r="B5050" s="170" t="s">
        <v>3835</v>
      </c>
      <c r="C5050" s="170" t="s">
        <v>15</v>
      </c>
      <c r="D5050" s="170" t="s">
        <v>3694</v>
      </c>
      <c r="E5050" s="170">
        <v>750</v>
      </c>
      <c r="F5050" s="170">
        <v>6</v>
      </c>
      <c r="G5050" s="171">
        <v>30</v>
      </c>
      <c r="H5050" s="170" t="s">
        <v>26</v>
      </c>
      <c r="I5050" s="171">
        <v>34.99</v>
      </c>
      <c r="J5050" s="169">
        <v>1</v>
      </c>
      <c r="K5050" s="154" cm="1">
        <f t="array" ref="K5050">ROUND(
IF(C5050="Beer",
SUM(LOOKUP(2,1/(SRP!$B$8:$B$10&lt;=E5050)/(SRP!$C$8:$C$10&gt;=E5050),SRP!$D$8:$D$10)*(G5050/100)*(E5050/1000)),
IF(C5050="Spirits",
SUM(LOOKUP(2,1/(SRP!$B$2:$B$7&lt;=E5050)/(SRP!$C$2:$C$7&gt;=E5050),SRP!$D$2:$D$7)*(G5050/100)*(E5050/1000)),
IF(AND(C5050="Wine",D5050="Fortified Wines"),
SUM(LOOKUP(2,1/(SRP!$B$26:$B$29&lt;=E5050)/(SRP!$C$26:$C$29&gt;=E5050),SRP!$D$26:$D$29)*(G5050/100)*(E5050/1000)),
IF(C5050="Wine",
SUM(LOOKUP(2,1/(SRP!$B$21:$B$25&lt;=E5050)/(SRP!$C$21:$C$25&gt;=E5050),SRP!$D$21:$D$25)*(G5050/100)*(E5050/1000)),
IF(AND(C5050="Ready to Drink",D5050="RTD-One Pour Cocktail&gt;7%&lt;=14.5"),
SUM(LOOKUP(2,1/(SRP!$B$16:$B$20&lt;=E5050)/(SRP!$C$16:$C$20&gt;=E5050),SRP!$D$16:$D$20)*(G5050/100)*(E5050/1000)),
IF(C5050="Ready to Drink",
SUM(LOOKUP(2,1/(SRP!$B$11:$B$15&lt;=E5050)/(SRP!$C$11:$C$15&gt;=E5050),SRP!$D$11:$D$15)*(G5050/100)*(E5050/1000)),
0)))))),2)</f>
        <v>17.57</v>
      </c>
      <c r="L5050" s="173" t="str">
        <f t="shared" si="78"/>
        <v>Spirits750</v>
      </c>
      <c r="M5050" s="154">
        <f>VLOOKUP(L5050,'Slope %'!C:D,2,0)</f>
        <v>7.0000000000000007E-2</v>
      </c>
    </row>
    <row r="5051" spans="1:13" x14ac:dyDescent="0.25">
      <c r="A5051" s="169">
        <v>60180</v>
      </c>
      <c r="B5051" s="170" t="s">
        <v>3836</v>
      </c>
      <c r="C5051" s="170" t="s">
        <v>24</v>
      </c>
      <c r="D5051" s="170" t="s">
        <v>166</v>
      </c>
      <c r="E5051" s="170">
        <v>750</v>
      </c>
      <c r="F5051" s="170">
        <v>12</v>
      </c>
      <c r="G5051" s="171">
        <v>9</v>
      </c>
      <c r="H5051" s="170" t="s">
        <v>22</v>
      </c>
      <c r="I5051" s="171">
        <v>14.99</v>
      </c>
      <c r="J5051" s="169">
        <v>1</v>
      </c>
      <c r="K5051" s="154" cm="1">
        <f t="array" ref="K5051">ROUND(
IF(C5051="Beer",
SUM(LOOKUP(2,1/(SRP!$B$8:$B$10&lt;=E5051)/(SRP!$C$8:$C$10&gt;=E5051),SRP!$D$8:$D$10)*(G5051/100)*(E5051/1000)),
IF(C5051="Spirits",
SUM(LOOKUP(2,1/(SRP!$B$2:$B$7&lt;=E5051)/(SRP!$C$2:$C$7&gt;=E5051),SRP!$D$2:$D$7)*(G5051/100)*(E5051/1000)),
IF(AND(C5051="Wine",D5051="Fortified Wines"),
SUM(LOOKUP(2,1/(SRP!$B$26:$B$29&lt;=E5051)/(SRP!$C$26:$C$29&gt;=E5051),SRP!$D$26:$D$29)*(G5051/100)*(E5051/1000)),
IF(C5051="Wine",
SUM(LOOKUP(2,1/(SRP!$B$21:$B$25&lt;=E5051)/(SRP!$C$21:$C$25&gt;=E5051),SRP!$D$21:$D$25)*(G5051/100)*(E5051/1000)),
IF(AND(C5051="Ready to Drink",D5051="RTD-One Pour Cocktail&gt;7%&lt;=14.5"),
SUM(LOOKUP(2,1/(SRP!$B$16:$B$20&lt;=E5051)/(SRP!$C$16:$C$20&gt;=E5051),SRP!$D$16:$D$20)*(G5051/100)*(E5051/1000)),
IF(C5051="Ready to Drink",
SUM(LOOKUP(2,1/(SRP!$B$11:$B$15&lt;=E5051)/(SRP!$C$11:$C$15&gt;=E5051),SRP!$D$11:$D$15)*(G5051/100)*(E5051/1000)),
0)))))),2)</f>
        <v>5.27</v>
      </c>
      <c r="L5051" s="173" t="str">
        <f t="shared" si="78"/>
        <v>Wine750</v>
      </c>
      <c r="M5051" s="154">
        <f>VLOOKUP(L5051,'Slope %'!C:D,2,0)</f>
        <v>0.1</v>
      </c>
    </row>
    <row r="5052" spans="1:13" x14ac:dyDescent="0.25">
      <c r="A5052" s="169">
        <v>60181</v>
      </c>
      <c r="B5052" s="170" t="s">
        <v>3837</v>
      </c>
      <c r="C5052" s="170" t="s">
        <v>15</v>
      </c>
      <c r="D5052" s="170" t="s">
        <v>78</v>
      </c>
      <c r="E5052" s="170">
        <v>1140</v>
      </c>
      <c r="F5052" s="170">
        <v>6</v>
      </c>
      <c r="G5052" s="171">
        <v>40</v>
      </c>
      <c r="H5052" s="170" t="s">
        <v>35</v>
      </c>
      <c r="I5052" s="171">
        <v>39.99</v>
      </c>
      <c r="J5052" s="169">
        <v>1</v>
      </c>
      <c r="K5052" s="154" cm="1">
        <f t="array" ref="K5052">ROUND(
IF(C5052="Beer",
SUM(LOOKUP(2,1/(SRP!$B$8:$B$10&lt;=E5052)/(SRP!$C$8:$C$10&gt;=E5052),SRP!$D$8:$D$10)*(G5052/100)*(E5052/1000)),
IF(C5052="Spirits",
SUM(LOOKUP(2,1/(SRP!$B$2:$B$7&lt;=E5052)/(SRP!$C$2:$C$7&gt;=E5052),SRP!$D$2:$D$7)*(G5052/100)*(E5052/1000)),
IF(AND(C5052="Wine",D5052="Fortified Wines"),
SUM(LOOKUP(2,1/(SRP!$B$26:$B$29&lt;=E5052)/(SRP!$C$26:$C$29&gt;=E5052),SRP!$D$26:$D$29)*(G5052/100)*(E5052/1000)),
IF(C5052="Wine",
SUM(LOOKUP(2,1/(SRP!$B$21:$B$25&lt;=E5052)/(SRP!$C$21:$C$25&gt;=E5052),SRP!$D$21:$D$25)*(G5052/100)*(E5052/1000)),
IF(AND(C5052="Ready to Drink",D5052="RTD-One Pour Cocktail&gt;7%&lt;=14.5"),
SUM(LOOKUP(2,1/(SRP!$B$16:$B$20&lt;=E5052)/(SRP!$C$16:$C$20&gt;=E5052),SRP!$D$16:$D$20)*(G5052/100)*(E5052/1000)),
IF(C5052="Ready to Drink",
SUM(LOOKUP(2,1/(SRP!$B$11:$B$15&lt;=E5052)/(SRP!$C$11:$C$15&gt;=E5052),SRP!$D$11:$D$15)*(G5052/100)*(E5052/1000)),
0)))))),2)</f>
        <v>35.6</v>
      </c>
      <c r="L5052" s="173" t="str">
        <f t="shared" si="78"/>
        <v>Spirits1140</v>
      </c>
      <c r="M5052" s="154">
        <f>VLOOKUP(L5052,'Slope %'!C:D,2,0)</f>
        <v>0.05</v>
      </c>
    </row>
    <row r="5053" spans="1:13" x14ac:dyDescent="0.25">
      <c r="A5053" s="169">
        <v>60195</v>
      </c>
      <c r="B5053" s="170" t="s">
        <v>3838</v>
      </c>
      <c r="C5053" s="170" t="s">
        <v>11</v>
      </c>
      <c r="D5053" s="170" t="s">
        <v>267</v>
      </c>
      <c r="E5053" s="170">
        <v>473</v>
      </c>
      <c r="F5053" s="170">
        <v>24</v>
      </c>
      <c r="G5053" s="171">
        <v>4.7</v>
      </c>
      <c r="H5053" s="170" t="s">
        <v>1053</v>
      </c>
      <c r="I5053" s="171">
        <v>4.25</v>
      </c>
      <c r="J5053" s="169">
        <v>1</v>
      </c>
      <c r="K5053" s="154" cm="1">
        <f t="array" ref="K5053">ROUND(
IF(C5053="Beer",
SUM(LOOKUP(2,1/(SRP!$B$8:$B$10&lt;=E5053)/(SRP!$C$8:$C$10&gt;=E5053),SRP!$D$8:$D$10)*(G5053/100)*(E5053/1000)),
IF(C5053="Spirits",
SUM(LOOKUP(2,1/(SRP!$B$2:$B$7&lt;=E5053)/(SRP!$C$2:$C$7&gt;=E5053),SRP!$D$2:$D$7)*(G5053/100)*(E5053/1000)),
IF(AND(C5053="Wine",D5053="Fortified Wines"),
SUM(LOOKUP(2,1/(SRP!$B$26:$B$29&lt;=E5053)/(SRP!$C$26:$C$29&gt;=E5053),SRP!$D$26:$D$29)*(G5053/100)*(E5053/1000)),
IF(C5053="Wine",
SUM(LOOKUP(2,1/(SRP!$B$21:$B$25&lt;=E5053)/(SRP!$C$21:$C$25&gt;=E5053),SRP!$D$21:$D$25)*(G5053/100)*(E5053/1000)),
IF(AND(C5053="Ready to Drink",D5053="RTD-One Pour Cocktail&gt;7%&lt;=14.5"),
SUM(LOOKUP(2,1/(SRP!$B$16:$B$20&lt;=E5053)/(SRP!$C$16:$C$20&gt;=E5053),SRP!$D$16:$D$20)*(G5053/100)*(E5053/1000)),
IF(C5053="Ready to Drink",
SUM(LOOKUP(2,1/(SRP!$B$11:$B$15&lt;=E5053)/(SRP!$C$11:$C$15&gt;=E5053),SRP!$D$11:$D$15)*(G5053/100)*(E5053/1000)),
0)))))),2)</f>
        <v>1.74</v>
      </c>
      <c r="L5053" s="173" t="str">
        <f t="shared" si="78"/>
        <v>Beer473</v>
      </c>
      <c r="M5053" s="154">
        <f>VLOOKUP(L5053,'Slope %'!C:D,2,0)</f>
        <v>0.12</v>
      </c>
    </row>
    <row r="5054" spans="1:13" x14ac:dyDescent="0.25">
      <c r="A5054" s="169">
        <v>60195</v>
      </c>
      <c r="B5054" s="170" t="s">
        <v>3838</v>
      </c>
      <c r="C5054" s="170" t="s">
        <v>11</v>
      </c>
      <c r="D5054" s="170" t="s">
        <v>267</v>
      </c>
      <c r="E5054" s="170">
        <v>473</v>
      </c>
      <c r="F5054" s="170">
        <v>24</v>
      </c>
      <c r="G5054" s="171">
        <v>4.7</v>
      </c>
      <c r="H5054" s="170" t="s">
        <v>1053</v>
      </c>
      <c r="I5054" s="171">
        <v>4.25</v>
      </c>
      <c r="J5054" s="169">
        <v>1</v>
      </c>
      <c r="K5054" s="154" cm="1">
        <f t="array" ref="K5054">ROUND(
IF(C5054="Beer",
SUM(LOOKUP(2,1/(SRP!$B$8:$B$10&lt;=E5054)/(SRP!$C$8:$C$10&gt;=E5054),SRP!$D$8:$D$10)*(G5054/100)*(E5054/1000)),
IF(C5054="Spirits",
SUM(LOOKUP(2,1/(SRP!$B$2:$B$7&lt;=E5054)/(SRP!$C$2:$C$7&gt;=E5054),SRP!$D$2:$D$7)*(G5054/100)*(E5054/1000)),
IF(AND(C5054="Wine",D5054="Fortified Wines"),
SUM(LOOKUP(2,1/(SRP!$B$26:$B$29&lt;=E5054)/(SRP!$C$26:$C$29&gt;=E5054),SRP!$D$26:$D$29)*(G5054/100)*(E5054/1000)),
IF(C5054="Wine",
SUM(LOOKUP(2,1/(SRP!$B$21:$B$25&lt;=E5054)/(SRP!$C$21:$C$25&gt;=E5054),SRP!$D$21:$D$25)*(G5054/100)*(E5054/1000)),
IF(AND(C5054="Ready to Drink",D5054="RTD-One Pour Cocktail&gt;7%&lt;=14.5"),
SUM(LOOKUP(2,1/(SRP!$B$16:$B$20&lt;=E5054)/(SRP!$C$16:$C$20&gt;=E5054),SRP!$D$16:$D$20)*(G5054/100)*(E5054/1000)),
IF(C5054="Ready to Drink",
SUM(LOOKUP(2,1/(SRP!$B$11:$B$15&lt;=E5054)/(SRP!$C$11:$C$15&gt;=E5054),SRP!$D$11:$D$15)*(G5054/100)*(E5054/1000)),
0)))))),2)</f>
        <v>1.74</v>
      </c>
      <c r="L5054" s="173" t="str">
        <f t="shared" si="78"/>
        <v>Beer473</v>
      </c>
      <c r="M5054" s="154">
        <f>VLOOKUP(L5054,'Slope %'!C:D,2,0)</f>
        <v>0.12</v>
      </c>
    </row>
    <row r="5055" spans="1:13" x14ac:dyDescent="0.25">
      <c r="A5055" s="169">
        <v>60196</v>
      </c>
      <c r="B5055" s="170" t="s">
        <v>3839</v>
      </c>
      <c r="C5055" s="170" t="s">
        <v>24</v>
      </c>
      <c r="D5055" s="170" t="s">
        <v>34</v>
      </c>
      <c r="E5055" s="170">
        <v>750</v>
      </c>
      <c r="F5055" s="170">
        <v>12</v>
      </c>
      <c r="G5055" s="171">
        <v>14</v>
      </c>
      <c r="H5055" s="170" t="s">
        <v>783</v>
      </c>
      <c r="I5055" s="171">
        <v>29.99</v>
      </c>
      <c r="J5055" s="169">
        <v>1</v>
      </c>
      <c r="K5055" s="154" cm="1">
        <f t="array" ref="K5055">ROUND(
IF(C5055="Beer",
SUM(LOOKUP(2,1/(SRP!$B$8:$B$10&lt;=E5055)/(SRP!$C$8:$C$10&gt;=E5055),SRP!$D$8:$D$10)*(G5055/100)*(E5055/1000)),
IF(C5055="Spirits",
SUM(LOOKUP(2,1/(SRP!$B$2:$B$7&lt;=E5055)/(SRP!$C$2:$C$7&gt;=E5055),SRP!$D$2:$D$7)*(G5055/100)*(E5055/1000)),
IF(AND(C5055="Wine",D5055="Fortified Wines"),
SUM(LOOKUP(2,1/(SRP!$B$26:$B$29&lt;=E5055)/(SRP!$C$26:$C$29&gt;=E5055),SRP!$D$26:$D$29)*(G5055/100)*(E5055/1000)),
IF(C5055="Wine",
SUM(LOOKUP(2,1/(SRP!$B$21:$B$25&lt;=E5055)/(SRP!$C$21:$C$25&gt;=E5055),SRP!$D$21:$D$25)*(G5055/100)*(E5055/1000)),
IF(AND(C5055="Ready to Drink",D5055="RTD-One Pour Cocktail&gt;7%&lt;=14.5"),
SUM(LOOKUP(2,1/(SRP!$B$16:$B$20&lt;=E5055)/(SRP!$C$16:$C$20&gt;=E5055),SRP!$D$16:$D$20)*(G5055/100)*(E5055/1000)),
IF(C5055="Ready to Drink",
SUM(LOOKUP(2,1/(SRP!$B$11:$B$15&lt;=E5055)/(SRP!$C$11:$C$15&gt;=E5055),SRP!$D$11:$D$15)*(G5055/100)*(E5055/1000)),
0)))))),2)</f>
        <v>8.1999999999999993</v>
      </c>
      <c r="L5055" s="173" t="str">
        <f t="shared" si="78"/>
        <v>Wine750</v>
      </c>
      <c r="M5055" s="154">
        <f>VLOOKUP(L5055,'Slope %'!C:D,2,0)</f>
        <v>0.1</v>
      </c>
    </row>
    <row r="5056" spans="1:13" x14ac:dyDescent="0.25">
      <c r="A5056" s="169">
        <v>60198</v>
      </c>
      <c r="B5056" s="170" t="s">
        <v>3840</v>
      </c>
      <c r="C5056" s="170" t="s">
        <v>11</v>
      </c>
      <c r="D5056" s="170" t="s">
        <v>211</v>
      </c>
      <c r="E5056" s="170">
        <v>5325</v>
      </c>
      <c r="F5056" s="170">
        <v>1</v>
      </c>
      <c r="G5056" s="171">
        <v>3.5</v>
      </c>
      <c r="H5056" s="170" t="s">
        <v>1662</v>
      </c>
      <c r="I5056" s="171">
        <v>28.99</v>
      </c>
      <c r="J5056" s="169">
        <v>15</v>
      </c>
      <c r="K5056" s="154" cm="1">
        <f t="array" ref="K5056">ROUND(
IF(C5056="Beer",
SUM(LOOKUP(2,1/(SRP!$B$8:$B$10&lt;=E5056)/(SRP!$C$8:$C$10&gt;=E5056),SRP!$D$8:$D$10)*(G5056/100)*(E5056/1000)),
IF(C5056="Spirits",
SUM(LOOKUP(2,1/(SRP!$B$2:$B$7&lt;=E5056)/(SRP!$C$2:$C$7&gt;=E5056),SRP!$D$2:$D$7)*(G5056/100)*(E5056/1000)),
IF(AND(C5056="Wine",D5056="Fortified Wines"),
SUM(LOOKUP(2,1/(SRP!$B$26:$B$29&lt;=E5056)/(SRP!$C$26:$C$29&gt;=E5056),SRP!$D$26:$D$29)*(G5056/100)*(E5056/1000)),
IF(C5056="Wine",
SUM(LOOKUP(2,1/(SRP!$B$21:$B$25&lt;=E5056)/(SRP!$C$21:$C$25&gt;=E5056),SRP!$D$21:$D$25)*(G5056/100)*(E5056/1000)),
IF(AND(C5056="Ready to Drink",D5056="RTD-One Pour Cocktail&gt;7%&lt;=14.5"),
SUM(LOOKUP(2,1/(SRP!$B$16:$B$20&lt;=E5056)/(SRP!$C$16:$C$20&gt;=E5056),SRP!$D$16:$D$20)*(G5056/100)*(E5056/1000)),
IF(C5056="Ready to Drink",
SUM(LOOKUP(2,1/(SRP!$B$11:$B$15&lt;=E5056)/(SRP!$C$11:$C$15&gt;=E5056),SRP!$D$11:$D$15)*(G5056/100)*(E5056/1000)),
0)))))),2)</f>
        <v>14.55</v>
      </c>
      <c r="L5056" s="173" t="str">
        <f t="shared" si="78"/>
        <v>Beer5325</v>
      </c>
      <c r="M5056" s="154">
        <f>VLOOKUP(L5056,'Slope %'!C:D,2,0)</f>
        <v>0.05</v>
      </c>
    </row>
    <row r="5057" spans="1:13" x14ac:dyDescent="0.25">
      <c r="A5057" s="169">
        <v>60198</v>
      </c>
      <c r="B5057" s="170" t="s">
        <v>3840</v>
      </c>
      <c r="C5057" s="170" t="s">
        <v>11</v>
      </c>
      <c r="D5057" s="170" t="s">
        <v>211</v>
      </c>
      <c r="E5057" s="170">
        <v>5325</v>
      </c>
      <c r="F5057" s="170">
        <v>1</v>
      </c>
      <c r="G5057" s="171">
        <v>3.5</v>
      </c>
      <c r="H5057" s="170" t="s">
        <v>1662</v>
      </c>
      <c r="I5057" s="171">
        <v>28.99</v>
      </c>
      <c r="J5057" s="169">
        <v>15</v>
      </c>
      <c r="K5057" s="154" cm="1">
        <f t="array" ref="K5057">ROUND(
IF(C5057="Beer",
SUM(LOOKUP(2,1/(SRP!$B$8:$B$10&lt;=E5057)/(SRP!$C$8:$C$10&gt;=E5057),SRP!$D$8:$D$10)*(G5057/100)*(E5057/1000)),
IF(C5057="Spirits",
SUM(LOOKUP(2,1/(SRP!$B$2:$B$7&lt;=E5057)/(SRP!$C$2:$C$7&gt;=E5057),SRP!$D$2:$D$7)*(G5057/100)*(E5057/1000)),
IF(AND(C5057="Wine",D5057="Fortified Wines"),
SUM(LOOKUP(2,1/(SRP!$B$26:$B$29&lt;=E5057)/(SRP!$C$26:$C$29&gt;=E5057),SRP!$D$26:$D$29)*(G5057/100)*(E5057/1000)),
IF(C5057="Wine",
SUM(LOOKUP(2,1/(SRP!$B$21:$B$25&lt;=E5057)/(SRP!$C$21:$C$25&gt;=E5057),SRP!$D$21:$D$25)*(G5057/100)*(E5057/1000)),
IF(AND(C5057="Ready to Drink",D5057="RTD-One Pour Cocktail&gt;7%&lt;=14.5"),
SUM(LOOKUP(2,1/(SRP!$B$16:$B$20&lt;=E5057)/(SRP!$C$16:$C$20&gt;=E5057),SRP!$D$16:$D$20)*(G5057/100)*(E5057/1000)),
IF(C5057="Ready to Drink",
SUM(LOOKUP(2,1/(SRP!$B$11:$B$15&lt;=E5057)/(SRP!$C$11:$C$15&gt;=E5057),SRP!$D$11:$D$15)*(G5057/100)*(E5057/1000)),
0)))))),2)</f>
        <v>14.55</v>
      </c>
      <c r="L5057" s="173" t="str">
        <f t="shared" si="78"/>
        <v>Beer5325</v>
      </c>
      <c r="M5057" s="154">
        <f>VLOOKUP(L5057,'Slope %'!C:D,2,0)</f>
        <v>0.05</v>
      </c>
    </row>
    <row r="5058" spans="1:13" x14ac:dyDescent="0.25">
      <c r="A5058" s="169">
        <v>60199</v>
      </c>
      <c r="B5058" s="170" t="s">
        <v>3841</v>
      </c>
      <c r="C5058" s="170" t="s">
        <v>24</v>
      </c>
      <c r="D5058" s="170" t="s">
        <v>34</v>
      </c>
      <c r="E5058" s="170">
        <v>750</v>
      </c>
      <c r="F5058" s="170">
        <v>12</v>
      </c>
      <c r="G5058" s="171">
        <v>12.8</v>
      </c>
      <c r="H5058" s="170" t="s">
        <v>26</v>
      </c>
      <c r="I5058" s="171">
        <v>16.989999999999998</v>
      </c>
      <c r="J5058" s="169">
        <v>1</v>
      </c>
      <c r="K5058" s="154" cm="1">
        <f t="array" ref="K5058">ROUND(
IF(C5058="Beer",
SUM(LOOKUP(2,1/(SRP!$B$8:$B$10&lt;=E5058)/(SRP!$C$8:$C$10&gt;=E5058),SRP!$D$8:$D$10)*(G5058/100)*(E5058/1000)),
IF(C5058="Spirits",
SUM(LOOKUP(2,1/(SRP!$B$2:$B$7&lt;=E5058)/(SRP!$C$2:$C$7&gt;=E5058),SRP!$D$2:$D$7)*(G5058/100)*(E5058/1000)),
IF(AND(C5058="Wine",D5058="Fortified Wines"),
SUM(LOOKUP(2,1/(SRP!$B$26:$B$29&lt;=E5058)/(SRP!$C$26:$C$29&gt;=E5058),SRP!$D$26:$D$29)*(G5058/100)*(E5058/1000)),
IF(C5058="Wine",
SUM(LOOKUP(2,1/(SRP!$B$21:$B$25&lt;=E5058)/(SRP!$C$21:$C$25&gt;=E5058),SRP!$D$21:$D$25)*(G5058/100)*(E5058/1000)),
IF(AND(C5058="Ready to Drink",D5058="RTD-One Pour Cocktail&gt;7%&lt;=14.5"),
SUM(LOOKUP(2,1/(SRP!$B$16:$B$20&lt;=E5058)/(SRP!$C$16:$C$20&gt;=E5058),SRP!$D$16:$D$20)*(G5058/100)*(E5058/1000)),
IF(C5058="Ready to Drink",
SUM(LOOKUP(2,1/(SRP!$B$11:$B$15&lt;=E5058)/(SRP!$C$11:$C$15&gt;=E5058),SRP!$D$11:$D$15)*(G5058/100)*(E5058/1000)),
0)))))),2)</f>
        <v>7.49</v>
      </c>
      <c r="L5058" s="173" t="str">
        <f t="shared" si="78"/>
        <v>Wine750</v>
      </c>
      <c r="M5058" s="154">
        <f>VLOOKUP(L5058,'Slope %'!C:D,2,0)</f>
        <v>0.1</v>
      </c>
    </row>
    <row r="5059" spans="1:13" x14ac:dyDescent="0.25">
      <c r="A5059" s="169">
        <v>60203</v>
      </c>
      <c r="B5059" s="170" t="s">
        <v>3842</v>
      </c>
      <c r="C5059" s="170" t="s">
        <v>24</v>
      </c>
      <c r="D5059" s="170" t="s">
        <v>34</v>
      </c>
      <c r="E5059" s="170">
        <v>750</v>
      </c>
      <c r="F5059" s="170">
        <v>6</v>
      </c>
      <c r="G5059" s="171">
        <v>14.5</v>
      </c>
      <c r="H5059" s="170" t="s">
        <v>3558</v>
      </c>
      <c r="I5059" s="171">
        <v>44.99</v>
      </c>
      <c r="J5059" s="169">
        <v>1</v>
      </c>
      <c r="K5059" s="154" cm="1">
        <f t="array" ref="K5059">ROUND(
IF(C5059="Beer",
SUM(LOOKUP(2,1/(SRP!$B$8:$B$10&lt;=E5059)/(SRP!$C$8:$C$10&gt;=E5059),SRP!$D$8:$D$10)*(G5059/100)*(E5059/1000)),
IF(C5059="Spirits",
SUM(LOOKUP(2,1/(SRP!$B$2:$B$7&lt;=E5059)/(SRP!$C$2:$C$7&gt;=E5059),SRP!$D$2:$D$7)*(G5059/100)*(E5059/1000)),
IF(AND(C5059="Wine",D5059="Fortified Wines"),
SUM(LOOKUP(2,1/(SRP!$B$26:$B$29&lt;=E5059)/(SRP!$C$26:$C$29&gt;=E5059),SRP!$D$26:$D$29)*(G5059/100)*(E5059/1000)),
IF(C5059="Wine",
SUM(LOOKUP(2,1/(SRP!$B$21:$B$25&lt;=E5059)/(SRP!$C$21:$C$25&gt;=E5059),SRP!$D$21:$D$25)*(G5059/100)*(E5059/1000)),
IF(AND(C5059="Ready to Drink",D5059="RTD-One Pour Cocktail&gt;7%&lt;=14.5"),
SUM(LOOKUP(2,1/(SRP!$B$16:$B$20&lt;=E5059)/(SRP!$C$16:$C$20&gt;=E5059),SRP!$D$16:$D$20)*(G5059/100)*(E5059/1000)),
IF(C5059="Ready to Drink",
SUM(LOOKUP(2,1/(SRP!$B$11:$B$15&lt;=E5059)/(SRP!$C$11:$C$15&gt;=E5059),SRP!$D$11:$D$15)*(G5059/100)*(E5059/1000)),
0)))))),2)</f>
        <v>8.49</v>
      </c>
      <c r="L5059" s="173" t="str">
        <f t="shared" ref="L5059:L5122" si="79">(_xlfn.CONCAT(C5059,E5059))</f>
        <v>Wine750</v>
      </c>
      <c r="M5059" s="154">
        <f>VLOOKUP(L5059,'Slope %'!C:D,2,0)</f>
        <v>0.1</v>
      </c>
    </row>
    <row r="5060" spans="1:13" x14ac:dyDescent="0.25">
      <c r="A5060" s="169">
        <v>60211</v>
      </c>
      <c r="B5060" s="170" t="s">
        <v>3843</v>
      </c>
      <c r="C5060" s="170" t="s">
        <v>11</v>
      </c>
      <c r="D5060" s="170" t="s">
        <v>267</v>
      </c>
      <c r="E5060" s="170">
        <v>473</v>
      </c>
      <c r="F5060" s="170">
        <v>24</v>
      </c>
      <c r="G5060" s="171">
        <v>5.4</v>
      </c>
      <c r="H5060" s="170" t="s">
        <v>1324</v>
      </c>
      <c r="I5060" s="171">
        <v>4.8</v>
      </c>
      <c r="J5060" s="169">
        <v>1</v>
      </c>
      <c r="K5060" s="154" cm="1">
        <f t="array" ref="K5060">ROUND(
IF(C5060="Beer",
SUM(LOOKUP(2,1/(SRP!$B$8:$B$10&lt;=E5060)/(SRP!$C$8:$C$10&gt;=E5060),SRP!$D$8:$D$10)*(G5060/100)*(E5060/1000)),
IF(C5060="Spirits",
SUM(LOOKUP(2,1/(SRP!$B$2:$B$7&lt;=E5060)/(SRP!$C$2:$C$7&gt;=E5060),SRP!$D$2:$D$7)*(G5060/100)*(E5060/1000)),
IF(AND(C5060="Wine",D5060="Fortified Wines"),
SUM(LOOKUP(2,1/(SRP!$B$26:$B$29&lt;=E5060)/(SRP!$C$26:$C$29&gt;=E5060),SRP!$D$26:$D$29)*(G5060/100)*(E5060/1000)),
IF(C5060="Wine",
SUM(LOOKUP(2,1/(SRP!$B$21:$B$25&lt;=E5060)/(SRP!$C$21:$C$25&gt;=E5060),SRP!$D$21:$D$25)*(G5060/100)*(E5060/1000)),
IF(AND(C5060="Ready to Drink",D5060="RTD-One Pour Cocktail&gt;7%&lt;=14.5"),
SUM(LOOKUP(2,1/(SRP!$B$16:$B$20&lt;=E5060)/(SRP!$C$16:$C$20&gt;=E5060),SRP!$D$16:$D$20)*(G5060/100)*(E5060/1000)),
IF(C5060="Ready to Drink",
SUM(LOOKUP(2,1/(SRP!$B$11:$B$15&lt;=E5060)/(SRP!$C$11:$C$15&gt;=E5060),SRP!$D$11:$D$15)*(G5060/100)*(E5060/1000)),
0)))))),2)</f>
        <v>1.99</v>
      </c>
      <c r="L5060" s="173" t="str">
        <f t="shared" si="79"/>
        <v>Beer473</v>
      </c>
      <c r="M5060" s="154">
        <f>VLOOKUP(L5060,'Slope %'!C:D,2,0)</f>
        <v>0.12</v>
      </c>
    </row>
    <row r="5061" spans="1:13" x14ac:dyDescent="0.25">
      <c r="A5061" s="169">
        <v>60211</v>
      </c>
      <c r="B5061" s="170" t="s">
        <v>3843</v>
      </c>
      <c r="C5061" s="170" t="s">
        <v>11</v>
      </c>
      <c r="D5061" s="170" t="s">
        <v>267</v>
      </c>
      <c r="E5061" s="170">
        <v>473</v>
      </c>
      <c r="F5061" s="170">
        <v>24</v>
      </c>
      <c r="G5061" s="171">
        <v>5.4</v>
      </c>
      <c r="H5061" s="170" t="s">
        <v>1324</v>
      </c>
      <c r="I5061" s="171">
        <v>4.8</v>
      </c>
      <c r="J5061" s="169">
        <v>1</v>
      </c>
      <c r="K5061" s="154" cm="1">
        <f t="array" ref="K5061">ROUND(
IF(C5061="Beer",
SUM(LOOKUP(2,1/(SRP!$B$8:$B$10&lt;=E5061)/(SRP!$C$8:$C$10&gt;=E5061),SRP!$D$8:$D$10)*(G5061/100)*(E5061/1000)),
IF(C5061="Spirits",
SUM(LOOKUP(2,1/(SRP!$B$2:$B$7&lt;=E5061)/(SRP!$C$2:$C$7&gt;=E5061),SRP!$D$2:$D$7)*(G5061/100)*(E5061/1000)),
IF(AND(C5061="Wine",D5061="Fortified Wines"),
SUM(LOOKUP(2,1/(SRP!$B$26:$B$29&lt;=E5061)/(SRP!$C$26:$C$29&gt;=E5061),SRP!$D$26:$D$29)*(G5061/100)*(E5061/1000)),
IF(C5061="Wine",
SUM(LOOKUP(2,1/(SRP!$B$21:$B$25&lt;=E5061)/(SRP!$C$21:$C$25&gt;=E5061),SRP!$D$21:$D$25)*(G5061/100)*(E5061/1000)),
IF(AND(C5061="Ready to Drink",D5061="RTD-One Pour Cocktail&gt;7%&lt;=14.5"),
SUM(LOOKUP(2,1/(SRP!$B$16:$B$20&lt;=E5061)/(SRP!$C$16:$C$20&gt;=E5061),SRP!$D$16:$D$20)*(G5061/100)*(E5061/1000)),
IF(C5061="Ready to Drink",
SUM(LOOKUP(2,1/(SRP!$B$11:$B$15&lt;=E5061)/(SRP!$C$11:$C$15&gt;=E5061),SRP!$D$11:$D$15)*(G5061/100)*(E5061/1000)),
0)))))),2)</f>
        <v>1.99</v>
      </c>
      <c r="L5061" s="173" t="str">
        <f t="shared" si="79"/>
        <v>Beer473</v>
      </c>
      <c r="M5061" s="154">
        <f>VLOOKUP(L5061,'Slope %'!C:D,2,0)</f>
        <v>0.12</v>
      </c>
    </row>
    <row r="5062" spans="1:13" x14ac:dyDescent="0.25">
      <c r="A5062" s="169">
        <v>60214</v>
      </c>
      <c r="B5062" s="170" t="s">
        <v>3844</v>
      </c>
      <c r="C5062" s="170" t="s">
        <v>11</v>
      </c>
      <c r="D5062" s="170" t="s">
        <v>211</v>
      </c>
      <c r="E5062" s="170">
        <v>2130</v>
      </c>
      <c r="F5062" s="170">
        <v>4</v>
      </c>
      <c r="G5062" s="171">
        <v>3.5</v>
      </c>
      <c r="H5062" s="170" t="s">
        <v>1662</v>
      </c>
      <c r="I5062" s="171">
        <v>15.75</v>
      </c>
      <c r="J5062" s="169">
        <v>6</v>
      </c>
      <c r="K5062" s="154" cm="1">
        <f t="array" ref="K5062">ROUND(
IF(C5062="Beer",
SUM(LOOKUP(2,1/(SRP!$B$8:$B$10&lt;=E5062)/(SRP!$C$8:$C$10&gt;=E5062),SRP!$D$8:$D$10)*(G5062/100)*(E5062/1000)),
IF(C5062="Spirits",
SUM(LOOKUP(2,1/(SRP!$B$2:$B$7&lt;=E5062)/(SRP!$C$2:$C$7&gt;=E5062),SRP!$D$2:$D$7)*(G5062/100)*(E5062/1000)),
IF(AND(C5062="Wine",D5062="Fortified Wines"),
SUM(LOOKUP(2,1/(SRP!$B$26:$B$29&lt;=E5062)/(SRP!$C$26:$C$29&gt;=E5062),SRP!$D$26:$D$29)*(G5062/100)*(E5062/1000)),
IF(C5062="Wine",
SUM(LOOKUP(2,1/(SRP!$B$21:$B$25&lt;=E5062)/(SRP!$C$21:$C$25&gt;=E5062),SRP!$D$21:$D$25)*(G5062/100)*(E5062/1000)),
IF(AND(C5062="Ready to Drink",D5062="RTD-One Pour Cocktail&gt;7%&lt;=14.5"),
SUM(LOOKUP(2,1/(SRP!$B$16:$B$20&lt;=E5062)/(SRP!$C$16:$C$20&gt;=E5062),SRP!$D$16:$D$20)*(G5062/100)*(E5062/1000)),
IF(C5062="Ready to Drink",
SUM(LOOKUP(2,1/(SRP!$B$11:$B$15&lt;=E5062)/(SRP!$C$11:$C$15&gt;=E5062),SRP!$D$11:$D$15)*(G5062/100)*(E5062/1000)),
0)))))),2)</f>
        <v>5.82</v>
      </c>
      <c r="L5062" s="173" t="str">
        <f t="shared" si="79"/>
        <v>Beer2130</v>
      </c>
      <c r="M5062" s="154">
        <f>VLOOKUP(L5062,'Slope %'!C:D,2,0)</f>
        <v>0.1</v>
      </c>
    </row>
    <row r="5063" spans="1:13" x14ac:dyDescent="0.25">
      <c r="A5063" s="169">
        <v>60214</v>
      </c>
      <c r="B5063" s="170" t="s">
        <v>3844</v>
      </c>
      <c r="C5063" s="170" t="s">
        <v>11</v>
      </c>
      <c r="D5063" s="170" t="s">
        <v>211</v>
      </c>
      <c r="E5063" s="170">
        <v>2130</v>
      </c>
      <c r="F5063" s="170">
        <v>4</v>
      </c>
      <c r="G5063" s="171">
        <v>3.5</v>
      </c>
      <c r="H5063" s="170" t="s">
        <v>1662</v>
      </c>
      <c r="I5063" s="171">
        <v>15.75</v>
      </c>
      <c r="J5063" s="169">
        <v>6</v>
      </c>
      <c r="K5063" s="154" cm="1">
        <f t="array" ref="K5063">ROUND(
IF(C5063="Beer",
SUM(LOOKUP(2,1/(SRP!$B$8:$B$10&lt;=E5063)/(SRP!$C$8:$C$10&gt;=E5063),SRP!$D$8:$D$10)*(G5063/100)*(E5063/1000)),
IF(C5063="Spirits",
SUM(LOOKUP(2,1/(SRP!$B$2:$B$7&lt;=E5063)/(SRP!$C$2:$C$7&gt;=E5063),SRP!$D$2:$D$7)*(G5063/100)*(E5063/1000)),
IF(AND(C5063="Wine",D5063="Fortified Wines"),
SUM(LOOKUP(2,1/(SRP!$B$26:$B$29&lt;=E5063)/(SRP!$C$26:$C$29&gt;=E5063),SRP!$D$26:$D$29)*(G5063/100)*(E5063/1000)),
IF(C5063="Wine",
SUM(LOOKUP(2,1/(SRP!$B$21:$B$25&lt;=E5063)/(SRP!$C$21:$C$25&gt;=E5063),SRP!$D$21:$D$25)*(G5063/100)*(E5063/1000)),
IF(AND(C5063="Ready to Drink",D5063="RTD-One Pour Cocktail&gt;7%&lt;=14.5"),
SUM(LOOKUP(2,1/(SRP!$B$16:$B$20&lt;=E5063)/(SRP!$C$16:$C$20&gt;=E5063),SRP!$D$16:$D$20)*(G5063/100)*(E5063/1000)),
IF(C5063="Ready to Drink",
SUM(LOOKUP(2,1/(SRP!$B$11:$B$15&lt;=E5063)/(SRP!$C$11:$C$15&gt;=E5063),SRP!$D$11:$D$15)*(G5063/100)*(E5063/1000)),
0)))))),2)</f>
        <v>5.82</v>
      </c>
      <c r="L5063" s="173" t="str">
        <f t="shared" si="79"/>
        <v>Beer2130</v>
      </c>
      <c r="M5063" s="154">
        <f>VLOOKUP(L5063,'Slope %'!C:D,2,0)</f>
        <v>0.1</v>
      </c>
    </row>
    <row r="5064" spans="1:13" x14ac:dyDescent="0.25">
      <c r="A5064" s="169">
        <v>60217</v>
      </c>
      <c r="B5064" s="170" t="s">
        <v>3845</v>
      </c>
      <c r="C5064" s="170" t="s">
        <v>15</v>
      </c>
      <c r="D5064" s="170" t="s">
        <v>252</v>
      </c>
      <c r="E5064" s="170">
        <v>750</v>
      </c>
      <c r="F5064" s="170">
        <v>12</v>
      </c>
      <c r="G5064" s="171">
        <v>30</v>
      </c>
      <c r="H5064" s="170" t="s">
        <v>177</v>
      </c>
      <c r="I5064" s="171">
        <v>29.99</v>
      </c>
      <c r="J5064" s="169">
        <v>1</v>
      </c>
      <c r="K5064" s="154" cm="1">
        <f t="array" ref="K5064">ROUND(
IF(C5064="Beer",
SUM(LOOKUP(2,1/(SRP!$B$8:$B$10&lt;=E5064)/(SRP!$C$8:$C$10&gt;=E5064),SRP!$D$8:$D$10)*(G5064/100)*(E5064/1000)),
IF(C5064="Spirits",
SUM(LOOKUP(2,1/(SRP!$B$2:$B$7&lt;=E5064)/(SRP!$C$2:$C$7&gt;=E5064),SRP!$D$2:$D$7)*(G5064/100)*(E5064/1000)),
IF(AND(C5064="Wine",D5064="Fortified Wines"),
SUM(LOOKUP(2,1/(SRP!$B$26:$B$29&lt;=E5064)/(SRP!$C$26:$C$29&gt;=E5064),SRP!$D$26:$D$29)*(G5064/100)*(E5064/1000)),
IF(C5064="Wine",
SUM(LOOKUP(2,1/(SRP!$B$21:$B$25&lt;=E5064)/(SRP!$C$21:$C$25&gt;=E5064),SRP!$D$21:$D$25)*(G5064/100)*(E5064/1000)),
IF(AND(C5064="Ready to Drink",D5064="RTD-One Pour Cocktail&gt;7%&lt;=14.5"),
SUM(LOOKUP(2,1/(SRP!$B$16:$B$20&lt;=E5064)/(SRP!$C$16:$C$20&gt;=E5064),SRP!$D$16:$D$20)*(G5064/100)*(E5064/1000)),
IF(C5064="Ready to Drink",
SUM(LOOKUP(2,1/(SRP!$B$11:$B$15&lt;=E5064)/(SRP!$C$11:$C$15&gt;=E5064),SRP!$D$11:$D$15)*(G5064/100)*(E5064/1000)),
0)))))),2)</f>
        <v>17.57</v>
      </c>
      <c r="L5064" s="173" t="str">
        <f t="shared" si="79"/>
        <v>Spirits750</v>
      </c>
      <c r="M5064" s="154">
        <f>VLOOKUP(L5064,'Slope %'!C:D,2,0)</f>
        <v>7.0000000000000007E-2</v>
      </c>
    </row>
    <row r="5065" spans="1:13" x14ac:dyDescent="0.25">
      <c r="A5065" s="169">
        <v>60219</v>
      </c>
      <c r="B5065" s="170" t="s">
        <v>3846</v>
      </c>
      <c r="C5065" s="170" t="s">
        <v>24</v>
      </c>
      <c r="D5065" s="170" t="s">
        <v>166</v>
      </c>
      <c r="E5065" s="170">
        <v>750</v>
      </c>
      <c r="F5065" s="170">
        <v>12</v>
      </c>
      <c r="G5065" s="171">
        <v>12.5</v>
      </c>
      <c r="H5065" s="170" t="s">
        <v>128</v>
      </c>
      <c r="I5065" s="171">
        <v>21.99</v>
      </c>
      <c r="J5065" s="169">
        <v>1</v>
      </c>
      <c r="K5065" s="154" cm="1">
        <f t="array" ref="K5065">ROUND(
IF(C5065="Beer",
SUM(LOOKUP(2,1/(SRP!$B$8:$B$10&lt;=E5065)/(SRP!$C$8:$C$10&gt;=E5065),SRP!$D$8:$D$10)*(G5065/100)*(E5065/1000)),
IF(C5065="Spirits",
SUM(LOOKUP(2,1/(SRP!$B$2:$B$7&lt;=E5065)/(SRP!$C$2:$C$7&gt;=E5065),SRP!$D$2:$D$7)*(G5065/100)*(E5065/1000)),
IF(AND(C5065="Wine",D5065="Fortified Wines"),
SUM(LOOKUP(2,1/(SRP!$B$26:$B$29&lt;=E5065)/(SRP!$C$26:$C$29&gt;=E5065),SRP!$D$26:$D$29)*(G5065/100)*(E5065/1000)),
IF(C5065="Wine",
SUM(LOOKUP(2,1/(SRP!$B$21:$B$25&lt;=E5065)/(SRP!$C$21:$C$25&gt;=E5065),SRP!$D$21:$D$25)*(G5065/100)*(E5065/1000)),
IF(AND(C5065="Ready to Drink",D5065="RTD-One Pour Cocktail&gt;7%&lt;=14.5"),
SUM(LOOKUP(2,1/(SRP!$B$16:$B$20&lt;=E5065)/(SRP!$C$16:$C$20&gt;=E5065),SRP!$D$16:$D$20)*(G5065/100)*(E5065/1000)),
IF(C5065="Ready to Drink",
SUM(LOOKUP(2,1/(SRP!$B$11:$B$15&lt;=E5065)/(SRP!$C$11:$C$15&gt;=E5065),SRP!$D$11:$D$15)*(G5065/100)*(E5065/1000)),
0)))))),2)</f>
        <v>7.32</v>
      </c>
      <c r="L5065" s="173" t="str">
        <f t="shared" si="79"/>
        <v>Wine750</v>
      </c>
      <c r="M5065" s="154">
        <f>VLOOKUP(L5065,'Slope %'!C:D,2,0)</f>
        <v>0.1</v>
      </c>
    </row>
    <row r="5066" spans="1:13" x14ac:dyDescent="0.25">
      <c r="A5066" s="169">
        <v>60228</v>
      </c>
      <c r="B5066" s="170" t="s">
        <v>3847</v>
      </c>
      <c r="C5066" s="170" t="s">
        <v>11</v>
      </c>
      <c r="D5066" s="170" t="s">
        <v>211</v>
      </c>
      <c r="E5066" s="170">
        <v>4260</v>
      </c>
      <c r="F5066" s="170">
        <v>2</v>
      </c>
      <c r="G5066" s="171">
        <v>4</v>
      </c>
      <c r="H5066" s="170" t="s">
        <v>1457</v>
      </c>
      <c r="I5066" s="171">
        <v>24.99</v>
      </c>
      <c r="J5066" s="169">
        <v>12</v>
      </c>
      <c r="K5066" s="154" cm="1">
        <f t="array" ref="K5066">ROUND(
IF(C5066="Beer",
SUM(LOOKUP(2,1/(SRP!$B$8:$B$10&lt;=E5066)/(SRP!$C$8:$C$10&gt;=E5066),SRP!$D$8:$D$10)*(G5066/100)*(E5066/1000)),
IF(C5066="Spirits",
SUM(LOOKUP(2,1/(SRP!$B$2:$B$7&lt;=E5066)/(SRP!$C$2:$C$7&gt;=E5066),SRP!$D$2:$D$7)*(G5066/100)*(E5066/1000)),
IF(AND(C5066="Wine",D5066="Fortified Wines"),
SUM(LOOKUP(2,1/(SRP!$B$26:$B$29&lt;=E5066)/(SRP!$C$26:$C$29&gt;=E5066),SRP!$D$26:$D$29)*(G5066/100)*(E5066/1000)),
IF(C5066="Wine",
SUM(LOOKUP(2,1/(SRP!$B$21:$B$25&lt;=E5066)/(SRP!$C$21:$C$25&gt;=E5066),SRP!$D$21:$D$25)*(G5066/100)*(E5066/1000)),
IF(AND(C5066="Ready to Drink",D5066="RTD-One Pour Cocktail&gt;7%&lt;=14.5"),
SUM(LOOKUP(2,1/(SRP!$B$16:$B$20&lt;=E5066)/(SRP!$C$16:$C$20&gt;=E5066),SRP!$D$16:$D$20)*(G5066/100)*(E5066/1000)),
IF(C5066="Ready to Drink",
SUM(LOOKUP(2,1/(SRP!$B$11:$B$15&lt;=E5066)/(SRP!$C$11:$C$15&gt;=E5066),SRP!$D$11:$D$15)*(G5066/100)*(E5066/1000)),
0)))))),2)</f>
        <v>13.3</v>
      </c>
      <c r="L5066" s="173" t="str">
        <f t="shared" si="79"/>
        <v>Beer4260</v>
      </c>
      <c r="M5066" s="154">
        <f>VLOOKUP(L5066,'Slope %'!C:D,2,0)</f>
        <v>7.0000000000000007E-2</v>
      </c>
    </row>
    <row r="5067" spans="1:13" x14ac:dyDescent="0.25">
      <c r="A5067" s="169">
        <v>60228</v>
      </c>
      <c r="B5067" s="170" t="s">
        <v>3847</v>
      </c>
      <c r="C5067" s="170" t="s">
        <v>11</v>
      </c>
      <c r="D5067" s="170" t="s">
        <v>211</v>
      </c>
      <c r="E5067" s="170">
        <v>4260</v>
      </c>
      <c r="F5067" s="170">
        <v>2</v>
      </c>
      <c r="G5067" s="171">
        <v>4</v>
      </c>
      <c r="H5067" s="170" t="s">
        <v>1457</v>
      </c>
      <c r="I5067" s="171">
        <v>24.99</v>
      </c>
      <c r="J5067" s="169">
        <v>12</v>
      </c>
      <c r="K5067" s="154" cm="1">
        <f t="array" ref="K5067">ROUND(
IF(C5067="Beer",
SUM(LOOKUP(2,1/(SRP!$B$8:$B$10&lt;=E5067)/(SRP!$C$8:$C$10&gt;=E5067),SRP!$D$8:$D$10)*(G5067/100)*(E5067/1000)),
IF(C5067="Spirits",
SUM(LOOKUP(2,1/(SRP!$B$2:$B$7&lt;=E5067)/(SRP!$C$2:$C$7&gt;=E5067),SRP!$D$2:$D$7)*(G5067/100)*(E5067/1000)),
IF(AND(C5067="Wine",D5067="Fortified Wines"),
SUM(LOOKUP(2,1/(SRP!$B$26:$B$29&lt;=E5067)/(SRP!$C$26:$C$29&gt;=E5067),SRP!$D$26:$D$29)*(G5067/100)*(E5067/1000)),
IF(C5067="Wine",
SUM(LOOKUP(2,1/(SRP!$B$21:$B$25&lt;=E5067)/(SRP!$C$21:$C$25&gt;=E5067),SRP!$D$21:$D$25)*(G5067/100)*(E5067/1000)),
IF(AND(C5067="Ready to Drink",D5067="RTD-One Pour Cocktail&gt;7%&lt;=14.5"),
SUM(LOOKUP(2,1/(SRP!$B$16:$B$20&lt;=E5067)/(SRP!$C$16:$C$20&gt;=E5067),SRP!$D$16:$D$20)*(G5067/100)*(E5067/1000)),
IF(C5067="Ready to Drink",
SUM(LOOKUP(2,1/(SRP!$B$11:$B$15&lt;=E5067)/(SRP!$C$11:$C$15&gt;=E5067),SRP!$D$11:$D$15)*(G5067/100)*(E5067/1000)),
0)))))),2)</f>
        <v>13.3</v>
      </c>
      <c r="L5067" s="173" t="str">
        <f t="shared" si="79"/>
        <v>Beer4260</v>
      </c>
      <c r="M5067" s="154">
        <f>VLOOKUP(L5067,'Slope %'!C:D,2,0)</f>
        <v>7.0000000000000007E-2</v>
      </c>
    </row>
    <row r="5068" spans="1:13" x14ac:dyDescent="0.25">
      <c r="A5068" s="169">
        <v>60232</v>
      </c>
      <c r="B5068" s="170" t="s">
        <v>3848</v>
      </c>
      <c r="C5068" s="170" t="s">
        <v>15</v>
      </c>
      <c r="D5068" s="170" t="s">
        <v>3804</v>
      </c>
      <c r="E5068" s="170">
        <v>500</v>
      </c>
      <c r="F5068" s="170">
        <v>6</v>
      </c>
      <c r="G5068" s="171">
        <v>52</v>
      </c>
      <c r="H5068" s="170" t="s">
        <v>3805</v>
      </c>
      <c r="I5068" s="171">
        <v>41.44</v>
      </c>
      <c r="J5068" s="169">
        <v>1</v>
      </c>
      <c r="K5068" s="154" cm="1">
        <f t="array" ref="K5068">ROUND(
IF(C5068="Beer",
SUM(LOOKUP(2,1/(SRP!$B$8:$B$10&lt;=E5068)/(SRP!$C$8:$C$10&gt;=E5068),SRP!$D$8:$D$10)*(G5068/100)*(E5068/1000)),
IF(C5068="Spirits",
SUM(LOOKUP(2,1/(SRP!$B$2:$B$7&lt;=E5068)/(SRP!$C$2:$C$7&gt;=E5068),SRP!$D$2:$D$7)*(G5068/100)*(E5068/1000)),
IF(AND(C5068="Wine",D5068="Fortified Wines"),
SUM(LOOKUP(2,1/(SRP!$B$26:$B$29&lt;=E5068)/(SRP!$C$26:$C$29&gt;=E5068),SRP!$D$26:$D$29)*(G5068/100)*(E5068/1000)),
IF(C5068="Wine",
SUM(LOOKUP(2,1/(SRP!$B$21:$B$25&lt;=E5068)/(SRP!$C$21:$C$25&gt;=E5068),SRP!$D$21:$D$25)*(G5068/100)*(E5068/1000)),
IF(AND(C5068="Ready to Drink",D5068="RTD-One Pour Cocktail&gt;7%&lt;=14.5"),
SUM(LOOKUP(2,1/(SRP!$B$16:$B$20&lt;=E5068)/(SRP!$C$16:$C$20&gt;=E5068),SRP!$D$16:$D$20)*(G5068/100)*(E5068/1000)),
IF(C5068="Ready to Drink",
SUM(LOOKUP(2,1/(SRP!$B$11:$B$15&lt;=E5068)/(SRP!$C$11:$C$15&gt;=E5068),SRP!$D$11:$D$15)*(G5068/100)*(E5068/1000)),
0)))))),2)</f>
        <v>21.51</v>
      </c>
      <c r="L5068" s="173" t="str">
        <f t="shared" si="79"/>
        <v>Spirits500</v>
      </c>
      <c r="M5068" s="154">
        <f>VLOOKUP(L5068,'Slope %'!C:D,2,0)</f>
        <v>7.0000000000000007E-2</v>
      </c>
    </row>
    <row r="5069" spans="1:13" x14ac:dyDescent="0.25">
      <c r="A5069" s="169">
        <v>60233</v>
      </c>
      <c r="B5069" s="170" t="s">
        <v>3849</v>
      </c>
      <c r="C5069" s="170" t="s">
        <v>15</v>
      </c>
      <c r="D5069" s="170" t="s">
        <v>3804</v>
      </c>
      <c r="E5069" s="170">
        <v>480</v>
      </c>
      <c r="F5069" s="170">
        <v>6</v>
      </c>
      <c r="G5069" s="171">
        <v>52</v>
      </c>
      <c r="H5069" s="170" t="s">
        <v>3805</v>
      </c>
      <c r="I5069" s="171">
        <v>78.989999999999995</v>
      </c>
      <c r="J5069" s="169">
        <v>1</v>
      </c>
      <c r="K5069" s="154" cm="1">
        <f t="array" ref="K5069">ROUND(
IF(C5069="Beer",
SUM(LOOKUP(2,1/(SRP!$B$8:$B$10&lt;=E5069)/(SRP!$C$8:$C$10&gt;=E5069),SRP!$D$8:$D$10)*(G5069/100)*(E5069/1000)),
IF(C5069="Spirits",
SUM(LOOKUP(2,1/(SRP!$B$2:$B$7&lt;=E5069)/(SRP!$C$2:$C$7&gt;=E5069),SRP!$D$2:$D$7)*(G5069/100)*(E5069/1000)),
IF(AND(C5069="Wine",D5069="Fortified Wines"),
SUM(LOOKUP(2,1/(SRP!$B$26:$B$29&lt;=E5069)/(SRP!$C$26:$C$29&gt;=E5069),SRP!$D$26:$D$29)*(G5069/100)*(E5069/1000)),
IF(C5069="Wine",
SUM(LOOKUP(2,1/(SRP!$B$21:$B$25&lt;=E5069)/(SRP!$C$21:$C$25&gt;=E5069),SRP!$D$21:$D$25)*(G5069/100)*(E5069/1000)),
IF(AND(C5069="Ready to Drink",D5069="RTD-One Pour Cocktail&gt;7%&lt;=14.5"),
SUM(LOOKUP(2,1/(SRP!$B$16:$B$20&lt;=E5069)/(SRP!$C$16:$C$20&gt;=E5069),SRP!$D$16:$D$20)*(G5069/100)*(E5069/1000)),
IF(C5069="Ready to Drink",
SUM(LOOKUP(2,1/(SRP!$B$11:$B$15&lt;=E5069)/(SRP!$C$11:$C$15&gt;=E5069),SRP!$D$11:$D$15)*(G5069/100)*(E5069/1000)),
0)))))),2)</f>
        <v>20.65</v>
      </c>
      <c r="L5069" s="173" t="str">
        <f t="shared" si="79"/>
        <v>Spirits480</v>
      </c>
      <c r="M5069" s="154">
        <f>VLOOKUP(L5069,'Slope %'!C:D,2,0)</f>
        <v>7.0000000000000007E-2</v>
      </c>
    </row>
    <row r="5070" spans="1:13" x14ac:dyDescent="0.25">
      <c r="A5070" s="169">
        <v>60236</v>
      </c>
      <c r="B5070" s="170" t="s">
        <v>3850</v>
      </c>
      <c r="C5070" s="170" t="s">
        <v>15</v>
      </c>
      <c r="D5070" s="170" t="s">
        <v>845</v>
      </c>
      <c r="E5070" s="170">
        <v>750</v>
      </c>
      <c r="F5070" s="170">
        <v>6</v>
      </c>
      <c r="G5070" s="171">
        <v>46</v>
      </c>
      <c r="H5070" s="170" t="s">
        <v>218</v>
      </c>
      <c r="I5070" s="171">
        <v>79.95</v>
      </c>
      <c r="J5070" s="169">
        <v>1</v>
      </c>
      <c r="K5070" s="154" cm="1">
        <f t="array" ref="K5070">ROUND(
IF(C5070="Beer",
SUM(LOOKUP(2,1/(SRP!$B$8:$B$10&lt;=E5070)/(SRP!$C$8:$C$10&gt;=E5070),SRP!$D$8:$D$10)*(G5070/100)*(E5070/1000)),
IF(C5070="Spirits",
SUM(LOOKUP(2,1/(SRP!$B$2:$B$7&lt;=E5070)/(SRP!$C$2:$C$7&gt;=E5070),SRP!$D$2:$D$7)*(G5070/100)*(E5070/1000)),
IF(AND(C5070="Wine",D5070="Fortified Wines"),
SUM(LOOKUP(2,1/(SRP!$B$26:$B$29&lt;=E5070)/(SRP!$C$26:$C$29&gt;=E5070),SRP!$D$26:$D$29)*(G5070/100)*(E5070/1000)),
IF(C5070="Wine",
SUM(LOOKUP(2,1/(SRP!$B$21:$B$25&lt;=E5070)/(SRP!$C$21:$C$25&gt;=E5070),SRP!$D$21:$D$25)*(G5070/100)*(E5070/1000)),
IF(AND(C5070="Ready to Drink",D5070="RTD-One Pour Cocktail&gt;7%&lt;=14.5"),
SUM(LOOKUP(2,1/(SRP!$B$16:$B$20&lt;=E5070)/(SRP!$C$16:$C$20&gt;=E5070),SRP!$D$16:$D$20)*(G5070/100)*(E5070/1000)),
IF(C5070="Ready to Drink",
SUM(LOOKUP(2,1/(SRP!$B$11:$B$15&lt;=E5070)/(SRP!$C$11:$C$15&gt;=E5070),SRP!$D$11:$D$15)*(G5070/100)*(E5070/1000)),
0)))))),2)</f>
        <v>26.93</v>
      </c>
      <c r="L5070" s="173" t="str">
        <f t="shared" si="79"/>
        <v>Spirits750</v>
      </c>
      <c r="M5070" s="154">
        <f>VLOOKUP(L5070,'Slope %'!C:D,2,0)</f>
        <v>7.0000000000000007E-2</v>
      </c>
    </row>
    <row r="5071" spans="1:13" x14ac:dyDescent="0.25">
      <c r="A5071" s="169">
        <v>60238</v>
      </c>
      <c r="B5071" s="170" t="s">
        <v>3851</v>
      </c>
      <c r="C5071" s="170" t="s">
        <v>11</v>
      </c>
      <c r="D5071" s="170" t="s">
        <v>303</v>
      </c>
      <c r="E5071" s="170">
        <v>473</v>
      </c>
      <c r="F5071" s="170">
        <v>24</v>
      </c>
      <c r="G5071" s="171">
        <v>6.5</v>
      </c>
      <c r="H5071" s="170" t="s">
        <v>1053</v>
      </c>
      <c r="I5071" s="171">
        <v>4.99</v>
      </c>
      <c r="J5071" s="169">
        <v>1</v>
      </c>
      <c r="K5071" s="154" cm="1">
        <f t="array" ref="K5071">ROUND(
IF(C5071="Beer",
SUM(LOOKUP(2,1/(SRP!$B$8:$B$10&lt;=E5071)/(SRP!$C$8:$C$10&gt;=E5071),SRP!$D$8:$D$10)*(G5071/100)*(E5071/1000)),
IF(C5071="Spirits",
SUM(LOOKUP(2,1/(SRP!$B$2:$B$7&lt;=E5071)/(SRP!$C$2:$C$7&gt;=E5071),SRP!$D$2:$D$7)*(G5071/100)*(E5071/1000)),
IF(AND(C5071="Wine",D5071="Fortified Wines"),
SUM(LOOKUP(2,1/(SRP!$B$26:$B$29&lt;=E5071)/(SRP!$C$26:$C$29&gt;=E5071),SRP!$D$26:$D$29)*(G5071/100)*(E5071/1000)),
IF(C5071="Wine",
SUM(LOOKUP(2,1/(SRP!$B$21:$B$25&lt;=E5071)/(SRP!$C$21:$C$25&gt;=E5071),SRP!$D$21:$D$25)*(G5071/100)*(E5071/1000)),
IF(AND(C5071="Ready to Drink",D5071="RTD-One Pour Cocktail&gt;7%&lt;=14.5"),
SUM(LOOKUP(2,1/(SRP!$B$16:$B$20&lt;=E5071)/(SRP!$C$16:$C$20&gt;=E5071),SRP!$D$16:$D$20)*(G5071/100)*(E5071/1000)),
IF(C5071="Ready to Drink",
SUM(LOOKUP(2,1/(SRP!$B$11:$B$15&lt;=E5071)/(SRP!$C$11:$C$15&gt;=E5071),SRP!$D$11:$D$15)*(G5071/100)*(E5071/1000)),
0)))))),2)</f>
        <v>2.4</v>
      </c>
      <c r="L5071" s="173" t="str">
        <f t="shared" si="79"/>
        <v>Beer473</v>
      </c>
      <c r="M5071" s="154">
        <f>VLOOKUP(L5071,'Slope %'!C:D,2,0)</f>
        <v>0.12</v>
      </c>
    </row>
    <row r="5072" spans="1:13" x14ac:dyDescent="0.25">
      <c r="A5072" s="169">
        <v>60238</v>
      </c>
      <c r="B5072" s="170" t="s">
        <v>3851</v>
      </c>
      <c r="C5072" s="170" t="s">
        <v>11</v>
      </c>
      <c r="D5072" s="170" t="s">
        <v>303</v>
      </c>
      <c r="E5072" s="170">
        <v>473</v>
      </c>
      <c r="F5072" s="170">
        <v>24</v>
      </c>
      <c r="G5072" s="171">
        <v>6.5</v>
      </c>
      <c r="H5072" s="170" t="s">
        <v>1053</v>
      </c>
      <c r="I5072" s="171">
        <v>4.99</v>
      </c>
      <c r="J5072" s="169">
        <v>1</v>
      </c>
      <c r="K5072" s="154" cm="1">
        <f t="array" ref="K5072">ROUND(
IF(C5072="Beer",
SUM(LOOKUP(2,1/(SRP!$B$8:$B$10&lt;=E5072)/(SRP!$C$8:$C$10&gt;=E5072),SRP!$D$8:$D$10)*(G5072/100)*(E5072/1000)),
IF(C5072="Spirits",
SUM(LOOKUP(2,1/(SRP!$B$2:$B$7&lt;=E5072)/(SRP!$C$2:$C$7&gt;=E5072),SRP!$D$2:$D$7)*(G5072/100)*(E5072/1000)),
IF(AND(C5072="Wine",D5072="Fortified Wines"),
SUM(LOOKUP(2,1/(SRP!$B$26:$B$29&lt;=E5072)/(SRP!$C$26:$C$29&gt;=E5072),SRP!$D$26:$D$29)*(G5072/100)*(E5072/1000)),
IF(C5072="Wine",
SUM(LOOKUP(2,1/(SRP!$B$21:$B$25&lt;=E5072)/(SRP!$C$21:$C$25&gt;=E5072),SRP!$D$21:$D$25)*(G5072/100)*(E5072/1000)),
IF(AND(C5072="Ready to Drink",D5072="RTD-One Pour Cocktail&gt;7%&lt;=14.5"),
SUM(LOOKUP(2,1/(SRP!$B$16:$B$20&lt;=E5072)/(SRP!$C$16:$C$20&gt;=E5072),SRP!$D$16:$D$20)*(G5072/100)*(E5072/1000)),
IF(C5072="Ready to Drink",
SUM(LOOKUP(2,1/(SRP!$B$11:$B$15&lt;=E5072)/(SRP!$C$11:$C$15&gt;=E5072),SRP!$D$11:$D$15)*(G5072/100)*(E5072/1000)),
0)))))),2)</f>
        <v>2.4</v>
      </c>
      <c r="L5072" s="173" t="str">
        <f t="shared" si="79"/>
        <v>Beer473</v>
      </c>
      <c r="M5072" s="154">
        <f>VLOOKUP(L5072,'Slope %'!C:D,2,0)</f>
        <v>0.12</v>
      </c>
    </row>
    <row r="5073" spans="1:13" x14ac:dyDescent="0.25">
      <c r="A5073" s="169">
        <v>60239</v>
      </c>
      <c r="B5073" s="170" t="s">
        <v>3852</v>
      </c>
      <c r="C5073" s="170" t="s">
        <v>24</v>
      </c>
      <c r="D5073" s="170" t="s">
        <v>38</v>
      </c>
      <c r="E5073" s="170">
        <v>750</v>
      </c>
      <c r="F5073" s="170">
        <v>12</v>
      </c>
      <c r="G5073" s="171">
        <v>13</v>
      </c>
      <c r="H5073" s="170" t="s">
        <v>35</v>
      </c>
      <c r="I5073" s="171">
        <v>16.989999999999998</v>
      </c>
      <c r="J5073" s="169">
        <v>1</v>
      </c>
      <c r="K5073" s="154" cm="1">
        <f t="array" ref="K5073">ROUND(
IF(C5073="Beer",
SUM(LOOKUP(2,1/(SRP!$B$8:$B$10&lt;=E5073)/(SRP!$C$8:$C$10&gt;=E5073),SRP!$D$8:$D$10)*(G5073/100)*(E5073/1000)),
IF(C5073="Spirits",
SUM(LOOKUP(2,1/(SRP!$B$2:$B$7&lt;=E5073)/(SRP!$C$2:$C$7&gt;=E5073),SRP!$D$2:$D$7)*(G5073/100)*(E5073/1000)),
IF(AND(C5073="Wine",D5073="Fortified Wines"),
SUM(LOOKUP(2,1/(SRP!$B$26:$B$29&lt;=E5073)/(SRP!$C$26:$C$29&gt;=E5073),SRP!$D$26:$D$29)*(G5073/100)*(E5073/1000)),
IF(C5073="Wine",
SUM(LOOKUP(2,1/(SRP!$B$21:$B$25&lt;=E5073)/(SRP!$C$21:$C$25&gt;=E5073),SRP!$D$21:$D$25)*(G5073/100)*(E5073/1000)),
IF(AND(C5073="Ready to Drink",D5073="RTD-One Pour Cocktail&gt;7%&lt;=14.5"),
SUM(LOOKUP(2,1/(SRP!$B$16:$B$20&lt;=E5073)/(SRP!$C$16:$C$20&gt;=E5073),SRP!$D$16:$D$20)*(G5073/100)*(E5073/1000)),
IF(C5073="Ready to Drink",
SUM(LOOKUP(2,1/(SRP!$B$11:$B$15&lt;=E5073)/(SRP!$C$11:$C$15&gt;=E5073),SRP!$D$11:$D$15)*(G5073/100)*(E5073/1000)),
0)))))),2)</f>
        <v>7.61</v>
      </c>
      <c r="L5073" s="173" t="str">
        <f t="shared" si="79"/>
        <v>Wine750</v>
      </c>
      <c r="M5073" s="154">
        <f>VLOOKUP(L5073,'Slope %'!C:D,2,0)</f>
        <v>0.1</v>
      </c>
    </row>
    <row r="5074" spans="1:13" x14ac:dyDescent="0.25">
      <c r="A5074" s="169">
        <v>60240</v>
      </c>
      <c r="B5074" s="170" t="s">
        <v>3853</v>
      </c>
      <c r="C5074" s="170" t="s">
        <v>11</v>
      </c>
      <c r="D5074" s="170" t="s">
        <v>303</v>
      </c>
      <c r="E5074" s="170">
        <v>473</v>
      </c>
      <c r="F5074" s="170">
        <v>24</v>
      </c>
      <c r="G5074" s="171">
        <v>8.8000000000000007</v>
      </c>
      <c r="H5074" s="170" t="s">
        <v>1457</v>
      </c>
      <c r="I5074" s="171">
        <v>5.5</v>
      </c>
      <c r="J5074" s="169">
        <v>1</v>
      </c>
      <c r="K5074" s="154" cm="1">
        <f t="array" ref="K5074">ROUND(
IF(C5074="Beer",
SUM(LOOKUP(2,1/(SRP!$B$8:$B$10&lt;=E5074)/(SRP!$C$8:$C$10&gt;=E5074),SRP!$D$8:$D$10)*(G5074/100)*(E5074/1000)),
IF(C5074="Spirits",
SUM(LOOKUP(2,1/(SRP!$B$2:$B$7&lt;=E5074)/(SRP!$C$2:$C$7&gt;=E5074),SRP!$D$2:$D$7)*(G5074/100)*(E5074/1000)),
IF(AND(C5074="Wine",D5074="Fortified Wines"),
SUM(LOOKUP(2,1/(SRP!$B$26:$B$29&lt;=E5074)/(SRP!$C$26:$C$29&gt;=E5074),SRP!$D$26:$D$29)*(G5074/100)*(E5074/1000)),
IF(C5074="Wine",
SUM(LOOKUP(2,1/(SRP!$B$21:$B$25&lt;=E5074)/(SRP!$C$21:$C$25&gt;=E5074),SRP!$D$21:$D$25)*(G5074/100)*(E5074/1000)),
IF(AND(C5074="Ready to Drink",D5074="RTD-One Pour Cocktail&gt;7%&lt;=14.5"),
SUM(LOOKUP(2,1/(SRP!$B$16:$B$20&lt;=E5074)/(SRP!$C$16:$C$20&gt;=E5074),SRP!$D$16:$D$20)*(G5074/100)*(E5074/1000)),
IF(C5074="Ready to Drink",
SUM(LOOKUP(2,1/(SRP!$B$11:$B$15&lt;=E5074)/(SRP!$C$11:$C$15&gt;=E5074),SRP!$D$11:$D$15)*(G5074/100)*(E5074/1000)),
0)))))),2)</f>
        <v>3.25</v>
      </c>
      <c r="L5074" s="173" t="str">
        <f t="shared" si="79"/>
        <v>Beer473</v>
      </c>
      <c r="M5074" s="154">
        <f>VLOOKUP(L5074,'Slope %'!C:D,2,0)</f>
        <v>0.12</v>
      </c>
    </row>
    <row r="5075" spans="1:13" x14ac:dyDescent="0.25">
      <c r="A5075" s="169">
        <v>60240</v>
      </c>
      <c r="B5075" s="170" t="s">
        <v>3853</v>
      </c>
      <c r="C5075" s="170" t="s">
        <v>11</v>
      </c>
      <c r="D5075" s="170" t="s">
        <v>303</v>
      </c>
      <c r="E5075" s="170">
        <v>473</v>
      </c>
      <c r="F5075" s="170">
        <v>24</v>
      </c>
      <c r="G5075" s="171">
        <v>8.8000000000000007</v>
      </c>
      <c r="H5075" s="170" t="s">
        <v>1457</v>
      </c>
      <c r="I5075" s="171">
        <v>5.5</v>
      </c>
      <c r="J5075" s="169">
        <v>1</v>
      </c>
      <c r="K5075" s="154" cm="1">
        <f t="array" ref="K5075">ROUND(
IF(C5075="Beer",
SUM(LOOKUP(2,1/(SRP!$B$8:$B$10&lt;=E5075)/(SRP!$C$8:$C$10&gt;=E5075),SRP!$D$8:$D$10)*(G5075/100)*(E5075/1000)),
IF(C5075="Spirits",
SUM(LOOKUP(2,1/(SRP!$B$2:$B$7&lt;=E5075)/(SRP!$C$2:$C$7&gt;=E5075),SRP!$D$2:$D$7)*(G5075/100)*(E5075/1000)),
IF(AND(C5075="Wine",D5075="Fortified Wines"),
SUM(LOOKUP(2,1/(SRP!$B$26:$B$29&lt;=E5075)/(SRP!$C$26:$C$29&gt;=E5075),SRP!$D$26:$D$29)*(G5075/100)*(E5075/1000)),
IF(C5075="Wine",
SUM(LOOKUP(2,1/(SRP!$B$21:$B$25&lt;=E5075)/(SRP!$C$21:$C$25&gt;=E5075),SRP!$D$21:$D$25)*(G5075/100)*(E5075/1000)),
IF(AND(C5075="Ready to Drink",D5075="RTD-One Pour Cocktail&gt;7%&lt;=14.5"),
SUM(LOOKUP(2,1/(SRP!$B$16:$B$20&lt;=E5075)/(SRP!$C$16:$C$20&gt;=E5075),SRP!$D$16:$D$20)*(G5075/100)*(E5075/1000)),
IF(C5075="Ready to Drink",
SUM(LOOKUP(2,1/(SRP!$B$11:$B$15&lt;=E5075)/(SRP!$C$11:$C$15&gt;=E5075),SRP!$D$11:$D$15)*(G5075/100)*(E5075/1000)),
0)))))),2)</f>
        <v>3.25</v>
      </c>
      <c r="L5075" s="173" t="str">
        <f t="shared" si="79"/>
        <v>Beer473</v>
      </c>
      <c r="M5075" s="154">
        <f>VLOOKUP(L5075,'Slope %'!C:D,2,0)</f>
        <v>0.12</v>
      </c>
    </row>
    <row r="5076" spans="1:13" x14ac:dyDescent="0.25">
      <c r="A5076" s="169">
        <v>60242</v>
      </c>
      <c r="B5076" s="170" t="s">
        <v>3854</v>
      </c>
      <c r="C5076" s="170" t="s">
        <v>11</v>
      </c>
      <c r="D5076" s="170" t="s">
        <v>267</v>
      </c>
      <c r="E5076" s="170">
        <v>473</v>
      </c>
      <c r="F5076" s="170">
        <v>24</v>
      </c>
      <c r="G5076" s="171">
        <v>4.2</v>
      </c>
      <c r="H5076" s="170" t="s">
        <v>2967</v>
      </c>
      <c r="I5076" s="171">
        <v>4.09</v>
      </c>
      <c r="J5076" s="169">
        <v>1</v>
      </c>
      <c r="K5076" s="154" cm="1">
        <f t="array" ref="K5076">ROUND(
IF(C5076="Beer",
SUM(LOOKUP(2,1/(SRP!$B$8:$B$10&lt;=E5076)/(SRP!$C$8:$C$10&gt;=E5076),SRP!$D$8:$D$10)*(G5076/100)*(E5076/1000)),
IF(C5076="Spirits",
SUM(LOOKUP(2,1/(SRP!$B$2:$B$7&lt;=E5076)/(SRP!$C$2:$C$7&gt;=E5076),SRP!$D$2:$D$7)*(G5076/100)*(E5076/1000)),
IF(AND(C5076="Wine",D5076="Fortified Wines"),
SUM(LOOKUP(2,1/(SRP!$B$26:$B$29&lt;=E5076)/(SRP!$C$26:$C$29&gt;=E5076),SRP!$D$26:$D$29)*(G5076/100)*(E5076/1000)),
IF(C5076="Wine",
SUM(LOOKUP(2,1/(SRP!$B$21:$B$25&lt;=E5076)/(SRP!$C$21:$C$25&gt;=E5076),SRP!$D$21:$D$25)*(G5076/100)*(E5076/1000)),
IF(AND(C5076="Ready to Drink",D5076="RTD-One Pour Cocktail&gt;7%&lt;=14.5"),
SUM(LOOKUP(2,1/(SRP!$B$16:$B$20&lt;=E5076)/(SRP!$C$16:$C$20&gt;=E5076),SRP!$D$16:$D$20)*(G5076/100)*(E5076/1000)),
IF(C5076="Ready to Drink",
SUM(LOOKUP(2,1/(SRP!$B$11:$B$15&lt;=E5076)/(SRP!$C$11:$C$15&gt;=E5076),SRP!$D$11:$D$15)*(G5076/100)*(E5076/1000)),
0)))))),2)</f>
        <v>1.55</v>
      </c>
      <c r="L5076" s="173" t="str">
        <f t="shared" si="79"/>
        <v>Beer473</v>
      </c>
      <c r="M5076" s="154">
        <f>VLOOKUP(L5076,'Slope %'!C:D,2,0)</f>
        <v>0.12</v>
      </c>
    </row>
    <row r="5077" spans="1:13" x14ac:dyDescent="0.25">
      <c r="A5077" s="169">
        <v>60242</v>
      </c>
      <c r="B5077" s="170" t="s">
        <v>3854</v>
      </c>
      <c r="C5077" s="170" t="s">
        <v>11</v>
      </c>
      <c r="D5077" s="170" t="s">
        <v>267</v>
      </c>
      <c r="E5077" s="170">
        <v>473</v>
      </c>
      <c r="F5077" s="170">
        <v>24</v>
      </c>
      <c r="G5077" s="171">
        <v>4.2</v>
      </c>
      <c r="H5077" s="170" t="s">
        <v>2967</v>
      </c>
      <c r="I5077" s="171">
        <v>4.09</v>
      </c>
      <c r="J5077" s="169">
        <v>1</v>
      </c>
      <c r="K5077" s="154" cm="1">
        <f t="array" ref="K5077">ROUND(
IF(C5077="Beer",
SUM(LOOKUP(2,1/(SRP!$B$8:$B$10&lt;=E5077)/(SRP!$C$8:$C$10&gt;=E5077),SRP!$D$8:$D$10)*(G5077/100)*(E5077/1000)),
IF(C5077="Spirits",
SUM(LOOKUP(2,1/(SRP!$B$2:$B$7&lt;=E5077)/(SRP!$C$2:$C$7&gt;=E5077),SRP!$D$2:$D$7)*(G5077/100)*(E5077/1000)),
IF(AND(C5077="Wine",D5077="Fortified Wines"),
SUM(LOOKUP(2,1/(SRP!$B$26:$B$29&lt;=E5077)/(SRP!$C$26:$C$29&gt;=E5077),SRP!$D$26:$D$29)*(G5077/100)*(E5077/1000)),
IF(C5077="Wine",
SUM(LOOKUP(2,1/(SRP!$B$21:$B$25&lt;=E5077)/(SRP!$C$21:$C$25&gt;=E5077),SRP!$D$21:$D$25)*(G5077/100)*(E5077/1000)),
IF(AND(C5077="Ready to Drink",D5077="RTD-One Pour Cocktail&gt;7%&lt;=14.5"),
SUM(LOOKUP(2,1/(SRP!$B$16:$B$20&lt;=E5077)/(SRP!$C$16:$C$20&gt;=E5077),SRP!$D$16:$D$20)*(G5077/100)*(E5077/1000)),
IF(C5077="Ready to Drink",
SUM(LOOKUP(2,1/(SRP!$B$11:$B$15&lt;=E5077)/(SRP!$C$11:$C$15&gt;=E5077),SRP!$D$11:$D$15)*(G5077/100)*(E5077/1000)),
0)))))),2)</f>
        <v>1.55</v>
      </c>
      <c r="L5077" s="173" t="str">
        <f t="shared" si="79"/>
        <v>Beer473</v>
      </c>
      <c r="M5077" s="154">
        <f>VLOOKUP(L5077,'Slope %'!C:D,2,0)</f>
        <v>0.12</v>
      </c>
    </row>
    <row r="5078" spans="1:13" x14ac:dyDescent="0.25">
      <c r="A5078" s="169">
        <v>60243</v>
      </c>
      <c r="B5078" s="170" t="s">
        <v>3855</v>
      </c>
      <c r="C5078" s="170" t="s">
        <v>11</v>
      </c>
      <c r="D5078" s="170" t="s">
        <v>267</v>
      </c>
      <c r="E5078" s="170">
        <v>473</v>
      </c>
      <c r="F5078" s="170">
        <v>24</v>
      </c>
      <c r="G5078" s="171">
        <v>5</v>
      </c>
      <c r="H5078" s="170" t="s">
        <v>2967</v>
      </c>
      <c r="I5078" s="171">
        <v>4.1900000000000004</v>
      </c>
      <c r="J5078" s="169">
        <v>1</v>
      </c>
      <c r="K5078" s="154" cm="1">
        <f t="array" ref="K5078">ROUND(
IF(C5078="Beer",
SUM(LOOKUP(2,1/(SRP!$B$8:$B$10&lt;=E5078)/(SRP!$C$8:$C$10&gt;=E5078),SRP!$D$8:$D$10)*(G5078/100)*(E5078/1000)),
IF(C5078="Spirits",
SUM(LOOKUP(2,1/(SRP!$B$2:$B$7&lt;=E5078)/(SRP!$C$2:$C$7&gt;=E5078),SRP!$D$2:$D$7)*(G5078/100)*(E5078/1000)),
IF(AND(C5078="Wine",D5078="Fortified Wines"),
SUM(LOOKUP(2,1/(SRP!$B$26:$B$29&lt;=E5078)/(SRP!$C$26:$C$29&gt;=E5078),SRP!$D$26:$D$29)*(G5078/100)*(E5078/1000)),
IF(C5078="Wine",
SUM(LOOKUP(2,1/(SRP!$B$21:$B$25&lt;=E5078)/(SRP!$C$21:$C$25&gt;=E5078),SRP!$D$21:$D$25)*(G5078/100)*(E5078/1000)),
IF(AND(C5078="Ready to Drink",D5078="RTD-One Pour Cocktail&gt;7%&lt;=14.5"),
SUM(LOOKUP(2,1/(SRP!$B$16:$B$20&lt;=E5078)/(SRP!$C$16:$C$20&gt;=E5078),SRP!$D$16:$D$20)*(G5078/100)*(E5078/1000)),
IF(C5078="Ready to Drink",
SUM(LOOKUP(2,1/(SRP!$B$11:$B$15&lt;=E5078)/(SRP!$C$11:$C$15&gt;=E5078),SRP!$D$11:$D$15)*(G5078/100)*(E5078/1000)),
0)))))),2)</f>
        <v>1.85</v>
      </c>
      <c r="L5078" s="173" t="str">
        <f t="shared" si="79"/>
        <v>Beer473</v>
      </c>
      <c r="M5078" s="154">
        <f>VLOOKUP(L5078,'Slope %'!C:D,2,0)</f>
        <v>0.12</v>
      </c>
    </row>
    <row r="5079" spans="1:13" x14ac:dyDescent="0.25">
      <c r="A5079" s="169">
        <v>60243</v>
      </c>
      <c r="B5079" s="170" t="s">
        <v>3855</v>
      </c>
      <c r="C5079" s="170" t="s">
        <v>11</v>
      </c>
      <c r="D5079" s="170" t="s">
        <v>267</v>
      </c>
      <c r="E5079" s="170">
        <v>473</v>
      </c>
      <c r="F5079" s="170">
        <v>24</v>
      </c>
      <c r="G5079" s="171">
        <v>5</v>
      </c>
      <c r="H5079" s="170" t="s">
        <v>2967</v>
      </c>
      <c r="I5079" s="171">
        <v>4.1900000000000004</v>
      </c>
      <c r="J5079" s="169">
        <v>1</v>
      </c>
      <c r="K5079" s="154" cm="1">
        <f t="array" ref="K5079">ROUND(
IF(C5079="Beer",
SUM(LOOKUP(2,1/(SRP!$B$8:$B$10&lt;=E5079)/(SRP!$C$8:$C$10&gt;=E5079),SRP!$D$8:$D$10)*(G5079/100)*(E5079/1000)),
IF(C5079="Spirits",
SUM(LOOKUP(2,1/(SRP!$B$2:$B$7&lt;=E5079)/(SRP!$C$2:$C$7&gt;=E5079),SRP!$D$2:$D$7)*(G5079/100)*(E5079/1000)),
IF(AND(C5079="Wine",D5079="Fortified Wines"),
SUM(LOOKUP(2,1/(SRP!$B$26:$B$29&lt;=E5079)/(SRP!$C$26:$C$29&gt;=E5079),SRP!$D$26:$D$29)*(G5079/100)*(E5079/1000)),
IF(C5079="Wine",
SUM(LOOKUP(2,1/(SRP!$B$21:$B$25&lt;=E5079)/(SRP!$C$21:$C$25&gt;=E5079),SRP!$D$21:$D$25)*(G5079/100)*(E5079/1000)),
IF(AND(C5079="Ready to Drink",D5079="RTD-One Pour Cocktail&gt;7%&lt;=14.5"),
SUM(LOOKUP(2,1/(SRP!$B$16:$B$20&lt;=E5079)/(SRP!$C$16:$C$20&gt;=E5079),SRP!$D$16:$D$20)*(G5079/100)*(E5079/1000)),
IF(C5079="Ready to Drink",
SUM(LOOKUP(2,1/(SRP!$B$11:$B$15&lt;=E5079)/(SRP!$C$11:$C$15&gt;=E5079),SRP!$D$11:$D$15)*(G5079/100)*(E5079/1000)),
0)))))),2)</f>
        <v>1.85</v>
      </c>
      <c r="L5079" s="173" t="str">
        <f t="shared" si="79"/>
        <v>Beer473</v>
      </c>
      <c r="M5079" s="154">
        <f>VLOOKUP(L5079,'Slope %'!C:D,2,0)</f>
        <v>0.12</v>
      </c>
    </row>
    <row r="5080" spans="1:13" x14ac:dyDescent="0.25">
      <c r="A5080" s="169">
        <v>60247</v>
      </c>
      <c r="B5080" s="170" t="s">
        <v>3856</v>
      </c>
      <c r="C5080" s="170" t="s">
        <v>11</v>
      </c>
      <c r="D5080" s="170" t="s">
        <v>12</v>
      </c>
      <c r="E5080" s="170">
        <v>4260</v>
      </c>
      <c r="F5080" s="170">
        <v>1</v>
      </c>
      <c r="G5080" s="171">
        <v>5</v>
      </c>
      <c r="H5080" s="170" t="s">
        <v>54</v>
      </c>
      <c r="I5080" s="171">
        <v>31.79</v>
      </c>
      <c r="J5080" s="169">
        <v>12</v>
      </c>
      <c r="K5080" s="154" cm="1">
        <f t="array" ref="K5080">ROUND(
IF(C5080="Beer",
SUM(LOOKUP(2,1/(SRP!$B$8:$B$10&lt;=E5080)/(SRP!$C$8:$C$10&gt;=E5080),SRP!$D$8:$D$10)*(G5080/100)*(E5080/1000)),
IF(C5080="Spirits",
SUM(LOOKUP(2,1/(SRP!$B$2:$B$7&lt;=E5080)/(SRP!$C$2:$C$7&gt;=E5080),SRP!$D$2:$D$7)*(G5080/100)*(E5080/1000)),
IF(AND(C5080="Wine",D5080="Fortified Wines"),
SUM(LOOKUP(2,1/(SRP!$B$26:$B$29&lt;=E5080)/(SRP!$C$26:$C$29&gt;=E5080),SRP!$D$26:$D$29)*(G5080/100)*(E5080/1000)),
IF(C5080="Wine",
SUM(LOOKUP(2,1/(SRP!$B$21:$B$25&lt;=E5080)/(SRP!$C$21:$C$25&gt;=E5080),SRP!$D$21:$D$25)*(G5080/100)*(E5080/1000)),
IF(AND(C5080="Ready to Drink",D5080="RTD-One Pour Cocktail&gt;7%&lt;=14.5"),
SUM(LOOKUP(2,1/(SRP!$B$16:$B$20&lt;=E5080)/(SRP!$C$16:$C$20&gt;=E5080),SRP!$D$16:$D$20)*(G5080/100)*(E5080/1000)),
IF(C5080="Ready to Drink",
SUM(LOOKUP(2,1/(SRP!$B$11:$B$15&lt;=E5080)/(SRP!$C$11:$C$15&gt;=E5080),SRP!$D$11:$D$15)*(G5080/100)*(E5080/1000)),
0)))))),2)</f>
        <v>16.63</v>
      </c>
      <c r="L5080" s="173" t="str">
        <f t="shared" si="79"/>
        <v>Beer4260</v>
      </c>
      <c r="M5080" s="154">
        <f>VLOOKUP(L5080,'Slope %'!C:D,2,0)</f>
        <v>7.0000000000000007E-2</v>
      </c>
    </row>
    <row r="5081" spans="1:13" x14ac:dyDescent="0.25">
      <c r="A5081" s="169">
        <v>60247</v>
      </c>
      <c r="B5081" s="170" t="s">
        <v>3856</v>
      </c>
      <c r="C5081" s="170" t="s">
        <v>11</v>
      </c>
      <c r="D5081" s="170" t="s">
        <v>12</v>
      </c>
      <c r="E5081" s="170">
        <v>4260</v>
      </c>
      <c r="F5081" s="170">
        <v>1</v>
      </c>
      <c r="G5081" s="171">
        <v>5</v>
      </c>
      <c r="H5081" s="170" t="s">
        <v>54</v>
      </c>
      <c r="I5081" s="171">
        <v>31.79</v>
      </c>
      <c r="J5081" s="169">
        <v>12</v>
      </c>
      <c r="K5081" s="154" cm="1">
        <f t="array" ref="K5081">ROUND(
IF(C5081="Beer",
SUM(LOOKUP(2,1/(SRP!$B$8:$B$10&lt;=E5081)/(SRP!$C$8:$C$10&gt;=E5081),SRP!$D$8:$D$10)*(G5081/100)*(E5081/1000)),
IF(C5081="Spirits",
SUM(LOOKUP(2,1/(SRP!$B$2:$B$7&lt;=E5081)/(SRP!$C$2:$C$7&gt;=E5081),SRP!$D$2:$D$7)*(G5081/100)*(E5081/1000)),
IF(AND(C5081="Wine",D5081="Fortified Wines"),
SUM(LOOKUP(2,1/(SRP!$B$26:$B$29&lt;=E5081)/(SRP!$C$26:$C$29&gt;=E5081),SRP!$D$26:$D$29)*(G5081/100)*(E5081/1000)),
IF(C5081="Wine",
SUM(LOOKUP(2,1/(SRP!$B$21:$B$25&lt;=E5081)/(SRP!$C$21:$C$25&gt;=E5081),SRP!$D$21:$D$25)*(G5081/100)*(E5081/1000)),
IF(AND(C5081="Ready to Drink",D5081="RTD-One Pour Cocktail&gt;7%&lt;=14.5"),
SUM(LOOKUP(2,1/(SRP!$B$16:$B$20&lt;=E5081)/(SRP!$C$16:$C$20&gt;=E5081),SRP!$D$16:$D$20)*(G5081/100)*(E5081/1000)),
IF(C5081="Ready to Drink",
SUM(LOOKUP(2,1/(SRP!$B$11:$B$15&lt;=E5081)/(SRP!$C$11:$C$15&gt;=E5081),SRP!$D$11:$D$15)*(G5081/100)*(E5081/1000)),
0)))))),2)</f>
        <v>16.63</v>
      </c>
      <c r="L5081" s="173" t="str">
        <f t="shared" si="79"/>
        <v>Beer4260</v>
      </c>
      <c r="M5081" s="154">
        <f>VLOOKUP(L5081,'Slope %'!C:D,2,0)</f>
        <v>7.0000000000000007E-2</v>
      </c>
    </row>
    <row r="5082" spans="1:13" x14ac:dyDescent="0.25">
      <c r="A5082" s="169">
        <v>60251</v>
      </c>
      <c r="B5082" s="170" t="s">
        <v>3857</v>
      </c>
      <c r="C5082" s="170" t="s">
        <v>11</v>
      </c>
      <c r="D5082" s="170" t="s">
        <v>1406</v>
      </c>
      <c r="E5082" s="170">
        <v>473</v>
      </c>
      <c r="F5082" s="170">
        <v>24</v>
      </c>
      <c r="G5082" s="171">
        <v>5.2</v>
      </c>
      <c r="H5082" s="170" t="s">
        <v>2850</v>
      </c>
      <c r="I5082" s="171">
        <v>3.9</v>
      </c>
      <c r="J5082" s="169">
        <v>1</v>
      </c>
      <c r="K5082" s="154" cm="1">
        <f t="array" ref="K5082">ROUND(
IF(C5082="Beer",
SUM(LOOKUP(2,1/(SRP!$B$8:$B$10&lt;=E5082)/(SRP!$C$8:$C$10&gt;=E5082),SRP!$D$8:$D$10)*(G5082/100)*(E5082/1000)),
IF(C5082="Spirits",
SUM(LOOKUP(2,1/(SRP!$B$2:$B$7&lt;=E5082)/(SRP!$C$2:$C$7&gt;=E5082),SRP!$D$2:$D$7)*(G5082/100)*(E5082/1000)),
IF(AND(C5082="Wine",D5082="Fortified Wines"),
SUM(LOOKUP(2,1/(SRP!$B$26:$B$29&lt;=E5082)/(SRP!$C$26:$C$29&gt;=E5082),SRP!$D$26:$D$29)*(G5082/100)*(E5082/1000)),
IF(C5082="Wine",
SUM(LOOKUP(2,1/(SRP!$B$21:$B$25&lt;=E5082)/(SRP!$C$21:$C$25&gt;=E5082),SRP!$D$21:$D$25)*(G5082/100)*(E5082/1000)),
IF(AND(C5082="Ready to Drink",D5082="RTD-One Pour Cocktail&gt;7%&lt;=14.5"),
SUM(LOOKUP(2,1/(SRP!$B$16:$B$20&lt;=E5082)/(SRP!$C$16:$C$20&gt;=E5082),SRP!$D$16:$D$20)*(G5082/100)*(E5082/1000)),
IF(C5082="Ready to Drink",
SUM(LOOKUP(2,1/(SRP!$B$11:$B$15&lt;=E5082)/(SRP!$C$11:$C$15&gt;=E5082),SRP!$D$11:$D$15)*(G5082/100)*(E5082/1000)),
0)))))),2)</f>
        <v>1.92</v>
      </c>
      <c r="L5082" s="173" t="str">
        <f t="shared" si="79"/>
        <v>Beer473</v>
      </c>
      <c r="M5082" s="154">
        <f>VLOOKUP(L5082,'Slope %'!C:D,2,0)</f>
        <v>0.12</v>
      </c>
    </row>
    <row r="5083" spans="1:13" x14ac:dyDescent="0.25">
      <c r="A5083" s="169">
        <v>60251</v>
      </c>
      <c r="B5083" s="170" t="s">
        <v>3857</v>
      </c>
      <c r="C5083" s="170" t="s">
        <v>11</v>
      </c>
      <c r="D5083" s="170" t="s">
        <v>1406</v>
      </c>
      <c r="E5083" s="170">
        <v>473</v>
      </c>
      <c r="F5083" s="170">
        <v>24</v>
      </c>
      <c r="G5083" s="171">
        <v>5.2</v>
      </c>
      <c r="H5083" s="170" t="s">
        <v>2850</v>
      </c>
      <c r="I5083" s="171">
        <v>3.9</v>
      </c>
      <c r="J5083" s="169">
        <v>1</v>
      </c>
      <c r="K5083" s="154" cm="1">
        <f t="array" ref="K5083">ROUND(
IF(C5083="Beer",
SUM(LOOKUP(2,1/(SRP!$B$8:$B$10&lt;=E5083)/(SRP!$C$8:$C$10&gt;=E5083),SRP!$D$8:$D$10)*(G5083/100)*(E5083/1000)),
IF(C5083="Spirits",
SUM(LOOKUP(2,1/(SRP!$B$2:$B$7&lt;=E5083)/(SRP!$C$2:$C$7&gt;=E5083),SRP!$D$2:$D$7)*(G5083/100)*(E5083/1000)),
IF(AND(C5083="Wine",D5083="Fortified Wines"),
SUM(LOOKUP(2,1/(SRP!$B$26:$B$29&lt;=E5083)/(SRP!$C$26:$C$29&gt;=E5083),SRP!$D$26:$D$29)*(G5083/100)*(E5083/1000)),
IF(C5083="Wine",
SUM(LOOKUP(2,1/(SRP!$B$21:$B$25&lt;=E5083)/(SRP!$C$21:$C$25&gt;=E5083),SRP!$D$21:$D$25)*(G5083/100)*(E5083/1000)),
IF(AND(C5083="Ready to Drink",D5083="RTD-One Pour Cocktail&gt;7%&lt;=14.5"),
SUM(LOOKUP(2,1/(SRP!$B$16:$B$20&lt;=E5083)/(SRP!$C$16:$C$20&gt;=E5083),SRP!$D$16:$D$20)*(G5083/100)*(E5083/1000)),
IF(C5083="Ready to Drink",
SUM(LOOKUP(2,1/(SRP!$B$11:$B$15&lt;=E5083)/(SRP!$C$11:$C$15&gt;=E5083),SRP!$D$11:$D$15)*(G5083/100)*(E5083/1000)),
0)))))),2)</f>
        <v>1.92</v>
      </c>
      <c r="L5083" s="173" t="str">
        <f t="shared" si="79"/>
        <v>Beer473</v>
      </c>
      <c r="M5083" s="154">
        <f>VLOOKUP(L5083,'Slope %'!C:D,2,0)</f>
        <v>0.12</v>
      </c>
    </row>
    <row r="5084" spans="1:13" x14ac:dyDescent="0.25">
      <c r="A5084" s="169">
        <v>60252</v>
      </c>
      <c r="B5084" s="170" t="s">
        <v>3858</v>
      </c>
      <c r="C5084" s="170" t="s">
        <v>11</v>
      </c>
      <c r="D5084" s="170" t="s">
        <v>12</v>
      </c>
      <c r="E5084" s="170">
        <v>473</v>
      </c>
      <c r="F5084" s="170">
        <v>24</v>
      </c>
      <c r="G5084" s="171">
        <v>4.8</v>
      </c>
      <c r="H5084" s="170" t="s">
        <v>1136</v>
      </c>
      <c r="I5084" s="171">
        <v>3.49</v>
      </c>
      <c r="J5084" s="169">
        <v>1</v>
      </c>
      <c r="K5084" s="154" cm="1">
        <f t="array" ref="K5084">ROUND(
IF(C5084="Beer",
SUM(LOOKUP(2,1/(SRP!$B$8:$B$10&lt;=E5084)/(SRP!$C$8:$C$10&gt;=E5084),SRP!$D$8:$D$10)*(G5084/100)*(E5084/1000)),
IF(C5084="Spirits",
SUM(LOOKUP(2,1/(SRP!$B$2:$B$7&lt;=E5084)/(SRP!$C$2:$C$7&gt;=E5084),SRP!$D$2:$D$7)*(G5084/100)*(E5084/1000)),
IF(AND(C5084="Wine",D5084="Fortified Wines"),
SUM(LOOKUP(2,1/(SRP!$B$26:$B$29&lt;=E5084)/(SRP!$C$26:$C$29&gt;=E5084),SRP!$D$26:$D$29)*(G5084/100)*(E5084/1000)),
IF(C5084="Wine",
SUM(LOOKUP(2,1/(SRP!$B$21:$B$25&lt;=E5084)/(SRP!$C$21:$C$25&gt;=E5084),SRP!$D$21:$D$25)*(G5084/100)*(E5084/1000)),
IF(AND(C5084="Ready to Drink",D5084="RTD-One Pour Cocktail&gt;7%&lt;=14.5"),
SUM(LOOKUP(2,1/(SRP!$B$16:$B$20&lt;=E5084)/(SRP!$C$16:$C$20&gt;=E5084),SRP!$D$16:$D$20)*(G5084/100)*(E5084/1000)),
IF(C5084="Ready to Drink",
SUM(LOOKUP(2,1/(SRP!$B$11:$B$15&lt;=E5084)/(SRP!$C$11:$C$15&gt;=E5084),SRP!$D$11:$D$15)*(G5084/100)*(E5084/1000)),
0)))))),2)</f>
        <v>1.77</v>
      </c>
      <c r="L5084" s="173" t="str">
        <f t="shared" si="79"/>
        <v>Beer473</v>
      </c>
      <c r="M5084" s="154">
        <f>VLOOKUP(L5084,'Slope %'!C:D,2,0)</f>
        <v>0.12</v>
      </c>
    </row>
    <row r="5085" spans="1:13" x14ac:dyDescent="0.25">
      <c r="A5085" s="169">
        <v>60252</v>
      </c>
      <c r="B5085" s="170" t="s">
        <v>3858</v>
      </c>
      <c r="C5085" s="170" t="s">
        <v>11</v>
      </c>
      <c r="D5085" s="170" t="s">
        <v>12</v>
      </c>
      <c r="E5085" s="170">
        <v>473</v>
      </c>
      <c r="F5085" s="170">
        <v>24</v>
      </c>
      <c r="G5085" s="171">
        <v>4.8</v>
      </c>
      <c r="H5085" s="170" t="s">
        <v>1136</v>
      </c>
      <c r="I5085" s="171">
        <v>3.49</v>
      </c>
      <c r="J5085" s="169">
        <v>1</v>
      </c>
      <c r="K5085" s="154" cm="1">
        <f t="array" ref="K5085">ROUND(
IF(C5085="Beer",
SUM(LOOKUP(2,1/(SRP!$B$8:$B$10&lt;=E5085)/(SRP!$C$8:$C$10&gt;=E5085),SRP!$D$8:$D$10)*(G5085/100)*(E5085/1000)),
IF(C5085="Spirits",
SUM(LOOKUP(2,1/(SRP!$B$2:$B$7&lt;=E5085)/(SRP!$C$2:$C$7&gt;=E5085),SRP!$D$2:$D$7)*(G5085/100)*(E5085/1000)),
IF(AND(C5085="Wine",D5085="Fortified Wines"),
SUM(LOOKUP(2,1/(SRP!$B$26:$B$29&lt;=E5085)/(SRP!$C$26:$C$29&gt;=E5085),SRP!$D$26:$D$29)*(G5085/100)*(E5085/1000)),
IF(C5085="Wine",
SUM(LOOKUP(2,1/(SRP!$B$21:$B$25&lt;=E5085)/(SRP!$C$21:$C$25&gt;=E5085),SRP!$D$21:$D$25)*(G5085/100)*(E5085/1000)),
IF(AND(C5085="Ready to Drink",D5085="RTD-One Pour Cocktail&gt;7%&lt;=14.5"),
SUM(LOOKUP(2,1/(SRP!$B$16:$B$20&lt;=E5085)/(SRP!$C$16:$C$20&gt;=E5085),SRP!$D$16:$D$20)*(G5085/100)*(E5085/1000)),
IF(C5085="Ready to Drink",
SUM(LOOKUP(2,1/(SRP!$B$11:$B$15&lt;=E5085)/(SRP!$C$11:$C$15&gt;=E5085),SRP!$D$11:$D$15)*(G5085/100)*(E5085/1000)),
0)))))),2)</f>
        <v>1.77</v>
      </c>
      <c r="L5085" s="173" t="str">
        <f t="shared" si="79"/>
        <v>Beer473</v>
      </c>
      <c r="M5085" s="154">
        <f>VLOOKUP(L5085,'Slope %'!C:D,2,0)</f>
        <v>0.12</v>
      </c>
    </row>
    <row r="5086" spans="1:13" x14ac:dyDescent="0.25">
      <c r="A5086" s="169">
        <v>60254</v>
      </c>
      <c r="B5086" s="170" t="s">
        <v>3859</v>
      </c>
      <c r="C5086" s="170" t="s">
        <v>24</v>
      </c>
      <c r="D5086" s="170" t="s">
        <v>127</v>
      </c>
      <c r="E5086" s="170">
        <v>750</v>
      </c>
      <c r="F5086" s="170">
        <v>12</v>
      </c>
      <c r="G5086" s="171">
        <v>14.5</v>
      </c>
      <c r="H5086" s="170" t="s">
        <v>1214</v>
      </c>
      <c r="I5086" s="171">
        <v>24.99</v>
      </c>
      <c r="J5086" s="169">
        <v>1</v>
      </c>
      <c r="K5086" s="154" cm="1">
        <f t="array" ref="K5086">ROUND(
IF(C5086="Beer",
SUM(LOOKUP(2,1/(SRP!$B$8:$B$10&lt;=E5086)/(SRP!$C$8:$C$10&gt;=E5086),SRP!$D$8:$D$10)*(G5086/100)*(E5086/1000)),
IF(C5086="Spirits",
SUM(LOOKUP(2,1/(SRP!$B$2:$B$7&lt;=E5086)/(SRP!$C$2:$C$7&gt;=E5086),SRP!$D$2:$D$7)*(G5086/100)*(E5086/1000)),
IF(AND(C5086="Wine",D5086="Fortified Wines"),
SUM(LOOKUP(2,1/(SRP!$B$26:$B$29&lt;=E5086)/(SRP!$C$26:$C$29&gt;=E5086),SRP!$D$26:$D$29)*(G5086/100)*(E5086/1000)),
IF(C5086="Wine",
SUM(LOOKUP(2,1/(SRP!$B$21:$B$25&lt;=E5086)/(SRP!$C$21:$C$25&gt;=E5086),SRP!$D$21:$D$25)*(G5086/100)*(E5086/1000)),
IF(AND(C5086="Ready to Drink",D5086="RTD-One Pour Cocktail&gt;7%&lt;=14.5"),
SUM(LOOKUP(2,1/(SRP!$B$16:$B$20&lt;=E5086)/(SRP!$C$16:$C$20&gt;=E5086),SRP!$D$16:$D$20)*(G5086/100)*(E5086/1000)),
IF(C5086="Ready to Drink",
SUM(LOOKUP(2,1/(SRP!$B$11:$B$15&lt;=E5086)/(SRP!$C$11:$C$15&gt;=E5086),SRP!$D$11:$D$15)*(G5086/100)*(E5086/1000)),
0)))))),2)</f>
        <v>8.49</v>
      </c>
      <c r="L5086" s="173" t="str">
        <f t="shared" si="79"/>
        <v>Wine750</v>
      </c>
      <c r="M5086" s="154">
        <f>VLOOKUP(L5086,'Slope %'!C:D,2,0)</f>
        <v>0.1</v>
      </c>
    </row>
    <row r="5087" spans="1:13" x14ac:dyDescent="0.25">
      <c r="A5087" s="169">
        <v>60255</v>
      </c>
      <c r="B5087" s="170" t="s">
        <v>3860</v>
      </c>
      <c r="C5087" s="170" t="s">
        <v>263</v>
      </c>
      <c r="D5087" s="170" t="s">
        <v>264</v>
      </c>
      <c r="E5087" s="170">
        <v>30000</v>
      </c>
      <c r="F5087" s="170">
        <v>1</v>
      </c>
      <c r="G5087" s="171">
        <v>5</v>
      </c>
      <c r="H5087" s="170" t="s">
        <v>3445</v>
      </c>
      <c r="I5087" s="171">
        <v>225</v>
      </c>
      <c r="J5087" s="169">
        <v>1</v>
      </c>
      <c r="K5087" s="154" cm="1">
        <f t="array" ref="K5087">ROUND(
IF(C5087="Beer",
SUM(LOOKUP(2,1/(SRP!$B$8:$B$10&lt;=E5087)/(SRP!$C$8:$C$10&gt;=E5087),SRP!$D$8:$D$10)*(G5087/100)*(E5087/1000)),
IF(C5087="Spirits",
SUM(LOOKUP(2,1/(SRP!$B$2:$B$7&lt;=E5087)/(SRP!$C$2:$C$7&gt;=E5087),SRP!$D$2:$D$7)*(G5087/100)*(E5087/1000)),
IF(AND(C5087="Wine",D5087="Fortified Wines"),
SUM(LOOKUP(2,1/(SRP!$B$26:$B$29&lt;=E5087)/(SRP!$C$26:$C$29&gt;=E5087),SRP!$D$26:$D$29)*(G5087/100)*(E5087/1000)),
IF(C5087="Wine",
SUM(LOOKUP(2,1/(SRP!$B$21:$B$25&lt;=E5087)/(SRP!$C$21:$C$25&gt;=E5087),SRP!$D$21:$D$25)*(G5087/100)*(E5087/1000)),
IF(AND(C5087="Ready to Drink",D5087="RTD-One Pour Cocktail&gt;7%&lt;=14.5"),
SUM(LOOKUP(2,1/(SRP!$B$16:$B$20&lt;=E5087)/(SRP!$C$16:$C$20&gt;=E5087),SRP!$D$16:$D$20)*(G5087/100)*(E5087/1000)),
IF(C5087="Ready to Drink",
SUM(LOOKUP(2,1/(SRP!$B$11:$B$15&lt;=E5087)/(SRP!$C$11:$C$15&gt;=E5087),SRP!$D$11:$D$15)*(G5087/100)*(E5087/1000)),
0)))))),2)</f>
        <v>117.11</v>
      </c>
      <c r="L5087" s="173" t="str">
        <f t="shared" si="79"/>
        <v>Ready to Drink30000</v>
      </c>
      <c r="M5087" s="154" t="e">
        <f>VLOOKUP(L5087,'Slope %'!C:D,2,0)</f>
        <v>#N/A</v>
      </c>
    </row>
    <row r="5088" spans="1:13" x14ac:dyDescent="0.25">
      <c r="A5088" s="169">
        <v>60255</v>
      </c>
      <c r="B5088" s="170" t="s">
        <v>3860</v>
      </c>
      <c r="C5088" s="170" t="s">
        <v>263</v>
      </c>
      <c r="D5088" s="170" t="s">
        <v>264</v>
      </c>
      <c r="E5088" s="170">
        <v>30000</v>
      </c>
      <c r="F5088" s="170">
        <v>1</v>
      </c>
      <c r="G5088" s="171">
        <v>5</v>
      </c>
      <c r="H5088" s="170" t="s">
        <v>1407</v>
      </c>
      <c r="I5088" s="171">
        <v>225</v>
      </c>
      <c r="J5088" s="169">
        <v>1</v>
      </c>
      <c r="K5088" s="154" cm="1">
        <f t="array" ref="K5088">ROUND(
IF(C5088="Beer",
SUM(LOOKUP(2,1/(SRP!$B$8:$B$10&lt;=E5088)/(SRP!$C$8:$C$10&gt;=E5088),SRP!$D$8:$D$10)*(G5088/100)*(E5088/1000)),
IF(C5088="Spirits",
SUM(LOOKUP(2,1/(SRP!$B$2:$B$7&lt;=E5088)/(SRP!$C$2:$C$7&gt;=E5088),SRP!$D$2:$D$7)*(G5088/100)*(E5088/1000)),
IF(AND(C5088="Wine",D5088="Fortified Wines"),
SUM(LOOKUP(2,1/(SRP!$B$26:$B$29&lt;=E5088)/(SRP!$C$26:$C$29&gt;=E5088),SRP!$D$26:$D$29)*(G5088/100)*(E5088/1000)),
IF(C5088="Wine",
SUM(LOOKUP(2,1/(SRP!$B$21:$B$25&lt;=E5088)/(SRP!$C$21:$C$25&gt;=E5088),SRP!$D$21:$D$25)*(G5088/100)*(E5088/1000)),
IF(AND(C5088="Ready to Drink",D5088="RTD-One Pour Cocktail&gt;7%&lt;=14.5"),
SUM(LOOKUP(2,1/(SRP!$B$16:$B$20&lt;=E5088)/(SRP!$C$16:$C$20&gt;=E5088),SRP!$D$16:$D$20)*(G5088/100)*(E5088/1000)),
IF(C5088="Ready to Drink",
SUM(LOOKUP(2,1/(SRP!$B$11:$B$15&lt;=E5088)/(SRP!$C$11:$C$15&gt;=E5088),SRP!$D$11:$D$15)*(G5088/100)*(E5088/1000)),
0)))))),2)</f>
        <v>117.11</v>
      </c>
      <c r="L5088" s="173" t="str">
        <f t="shared" si="79"/>
        <v>Ready to Drink30000</v>
      </c>
      <c r="M5088" s="154" t="e">
        <f>VLOOKUP(L5088,'Slope %'!C:D,2,0)</f>
        <v>#N/A</v>
      </c>
    </row>
    <row r="5089" spans="1:13" x14ac:dyDescent="0.25">
      <c r="A5089" s="169">
        <v>60278</v>
      </c>
      <c r="B5089" s="170" t="s">
        <v>3861</v>
      </c>
      <c r="C5089" s="170" t="s">
        <v>15</v>
      </c>
      <c r="D5089" s="170" t="s">
        <v>1399</v>
      </c>
      <c r="E5089" s="170">
        <v>375</v>
      </c>
      <c r="F5089" s="170">
        <v>12</v>
      </c>
      <c r="G5089" s="171">
        <v>20</v>
      </c>
      <c r="H5089" s="170" t="s">
        <v>17</v>
      </c>
      <c r="I5089" s="171">
        <v>20.49</v>
      </c>
      <c r="J5089" s="169">
        <v>1</v>
      </c>
      <c r="K5089" s="154" cm="1">
        <f t="array" ref="K5089">ROUND(
IF(C5089="Beer",
SUM(LOOKUP(2,1/(SRP!$B$8:$B$10&lt;=E5089)/(SRP!$C$8:$C$10&gt;=E5089),SRP!$D$8:$D$10)*(G5089/100)*(E5089/1000)),
IF(C5089="Spirits",
SUM(LOOKUP(2,1/(SRP!$B$2:$B$7&lt;=E5089)/(SRP!$C$2:$C$7&gt;=E5089),SRP!$D$2:$D$7)*(G5089/100)*(E5089/1000)),
IF(AND(C5089="Wine",D5089="Fortified Wines"),
SUM(LOOKUP(2,1/(SRP!$B$26:$B$29&lt;=E5089)/(SRP!$C$26:$C$29&gt;=E5089),SRP!$D$26:$D$29)*(G5089/100)*(E5089/1000)),
IF(C5089="Wine",
SUM(LOOKUP(2,1/(SRP!$B$21:$B$25&lt;=E5089)/(SRP!$C$21:$C$25&gt;=E5089),SRP!$D$21:$D$25)*(G5089/100)*(E5089/1000)),
IF(AND(C5089="Ready to Drink",D5089="RTD-One Pour Cocktail&gt;7%&lt;=14.5"),
SUM(LOOKUP(2,1/(SRP!$B$16:$B$20&lt;=E5089)/(SRP!$C$16:$C$20&gt;=E5089),SRP!$D$16:$D$20)*(G5089/100)*(E5089/1000)),
IF(C5089="Ready to Drink",
SUM(LOOKUP(2,1/(SRP!$B$11:$B$15&lt;=E5089)/(SRP!$C$11:$C$15&gt;=E5089),SRP!$D$11:$D$15)*(G5089/100)*(E5089/1000)),
0)))))),2)</f>
        <v>6.65</v>
      </c>
      <c r="L5089" s="173" t="str">
        <f t="shared" si="79"/>
        <v>Spirits375</v>
      </c>
      <c r="M5089" s="154">
        <f>VLOOKUP(L5089,'Slope %'!C:D,2,0)</f>
        <v>0.1</v>
      </c>
    </row>
    <row r="5090" spans="1:13" x14ac:dyDescent="0.25">
      <c r="A5090" s="169">
        <v>60281</v>
      </c>
      <c r="B5090" s="170" t="s">
        <v>3862</v>
      </c>
      <c r="C5090" s="170" t="s">
        <v>24</v>
      </c>
      <c r="D5090" s="170" t="s">
        <v>38</v>
      </c>
      <c r="E5090" s="170">
        <v>720</v>
      </c>
      <c r="F5090" s="170">
        <v>6</v>
      </c>
      <c r="G5090" s="171">
        <v>15.5</v>
      </c>
      <c r="H5090" s="170" t="s">
        <v>274</v>
      </c>
      <c r="I5090" s="171">
        <v>27.99</v>
      </c>
      <c r="J5090" s="169">
        <v>1</v>
      </c>
      <c r="K5090" s="154" cm="1">
        <f t="array" ref="K5090">ROUND(
IF(C5090="Beer",
SUM(LOOKUP(2,1/(SRP!$B$8:$B$10&lt;=E5090)/(SRP!$C$8:$C$10&gt;=E5090),SRP!$D$8:$D$10)*(G5090/100)*(E5090/1000)),
IF(C5090="Spirits",
SUM(LOOKUP(2,1/(SRP!$B$2:$B$7&lt;=E5090)/(SRP!$C$2:$C$7&gt;=E5090),SRP!$D$2:$D$7)*(G5090/100)*(E5090/1000)),
IF(AND(C5090="Wine",D5090="Fortified Wines"),
SUM(LOOKUP(2,1/(SRP!$B$26:$B$29&lt;=E5090)/(SRP!$C$26:$C$29&gt;=E5090),SRP!$D$26:$D$29)*(G5090/100)*(E5090/1000)),
IF(C5090="Wine",
SUM(LOOKUP(2,1/(SRP!$B$21:$B$25&lt;=E5090)/(SRP!$C$21:$C$25&gt;=E5090),SRP!$D$21:$D$25)*(G5090/100)*(E5090/1000)),
IF(AND(C5090="Ready to Drink",D5090="RTD-One Pour Cocktail&gt;7%&lt;=14.5"),
SUM(LOOKUP(2,1/(SRP!$B$16:$B$20&lt;=E5090)/(SRP!$C$16:$C$20&gt;=E5090),SRP!$D$16:$D$20)*(G5090/100)*(E5090/1000)),
IF(C5090="Ready to Drink",
SUM(LOOKUP(2,1/(SRP!$B$11:$B$15&lt;=E5090)/(SRP!$C$11:$C$15&gt;=E5090),SRP!$D$11:$D$15)*(G5090/100)*(E5090/1000)),
0)))))),2)</f>
        <v>8.7100000000000009</v>
      </c>
      <c r="L5090" s="173" t="str">
        <f t="shared" si="79"/>
        <v>Wine720</v>
      </c>
      <c r="M5090" s="154">
        <f>VLOOKUP(L5090,'Slope %'!C:D,2,0)</f>
        <v>0.1</v>
      </c>
    </row>
    <row r="5091" spans="1:13" x14ac:dyDescent="0.25">
      <c r="A5091" s="169">
        <v>60293</v>
      </c>
      <c r="B5091" s="170" t="s">
        <v>3863</v>
      </c>
      <c r="C5091" s="170" t="s">
        <v>11</v>
      </c>
      <c r="D5091" s="170" t="s">
        <v>303</v>
      </c>
      <c r="E5091" s="170">
        <v>11352</v>
      </c>
      <c r="F5091" s="170">
        <v>1</v>
      </c>
      <c r="G5091" s="171">
        <v>6.5</v>
      </c>
      <c r="H5091" s="170" t="s">
        <v>1391</v>
      </c>
      <c r="I5091" s="171">
        <v>114.96</v>
      </c>
      <c r="J5091" s="169">
        <v>24</v>
      </c>
      <c r="K5091" s="154" cm="1">
        <f t="array" ref="K5091">ROUND(
IF(C5091="Beer",
SUM(LOOKUP(2,1/(SRP!$B$8:$B$10&lt;=E5091)/(SRP!$C$8:$C$10&gt;=E5091),SRP!$D$8:$D$10)*(G5091/100)*(E5091/1000)),
IF(C5091="Spirits",
SUM(LOOKUP(2,1/(SRP!$B$2:$B$7&lt;=E5091)/(SRP!$C$2:$C$7&gt;=E5091),SRP!$D$2:$D$7)*(G5091/100)*(E5091/1000)),
IF(AND(C5091="Wine",D5091="Fortified Wines"),
SUM(LOOKUP(2,1/(SRP!$B$26:$B$29&lt;=E5091)/(SRP!$C$26:$C$29&gt;=E5091),SRP!$D$26:$D$29)*(G5091/100)*(E5091/1000)),
IF(C5091="Wine",
SUM(LOOKUP(2,1/(SRP!$B$21:$B$25&lt;=E5091)/(SRP!$C$21:$C$25&gt;=E5091),SRP!$D$21:$D$25)*(G5091/100)*(E5091/1000)),
IF(AND(C5091="Ready to Drink",D5091="RTD-One Pour Cocktail&gt;7%&lt;=14.5"),
SUM(LOOKUP(2,1/(SRP!$B$16:$B$20&lt;=E5091)/(SRP!$C$16:$C$20&gt;=E5091),SRP!$D$16:$D$20)*(G5091/100)*(E5091/1000)),
IF(C5091="Ready to Drink",
SUM(LOOKUP(2,1/(SRP!$B$11:$B$15&lt;=E5091)/(SRP!$C$11:$C$15&gt;=E5091),SRP!$D$11:$D$15)*(G5091/100)*(E5091/1000)),
0)))))),2)</f>
        <v>51.89</v>
      </c>
      <c r="L5091" s="173" t="str">
        <f t="shared" si="79"/>
        <v>Beer11352</v>
      </c>
      <c r="M5091" s="154">
        <f>VLOOKUP(L5091,'Slope %'!C:D,2,0)</f>
        <v>0.05</v>
      </c>
    </row>
    <row r="5092" spans="1:13" x14ac:dyDescent="0.25">
      <c r="A5092" s="169">
        <v>60293</v>
      </c>
      <c r="B5092" s="170" t="s">
        <v>3863</v>
      </c>
      <c r="C5092" s="170" t="s">
        <v>11</v>
      </c>
      <c r="D5092" s="170" t="s">
        <v>303</v>
      </c>
      <c r="E5092" s="170">
        <v>11352</v>
      </c>
      <c r="F5092" s="170">
        <v>1</v>
      </c>
      <c r="G5092" s="171">
        <v>6.5</v>
      </c>
      <c r="H5092" s="170" t="s">
        <v>1391</v>
      </c>
      <c r="I5092" s="171">
        <v>114.96</v>
      </c>
      <c r="J5092" s="169">
        <v>24</v>
      </c>
      <c r="K5092" s="154" cm="1">
        <f t="array" ref="K5092">ROUND(
IF(C5092="Beer",
SUM(LOOKUP(2,1/(SRP!$B$8:$B$10&lt;=E5092)/(SRP!$C$8:$C$10&gt;=E5092),SRP!$D$8:$D$10)*(G5092/100)*(E5092/1000)),
IF(C5092="Spirits",
SUM(LOOKUP(2,1/(SRP!$B$2:$B$7&lt;=E5092)/(SRP!$C$2:$C$7&gt;=E5092),SRP!$D$2:$D$7)*(G5092/100)*(E5092/1000)),
IF(AND(C5092="Wine",D5092="Fortified Wines"),
SUM(LOOKUP(2,1/(SRP!$B$26:$B$29&lt;=E5092)/(SRP!$C$26:$C$29&gt;=E5092),SRP!$D$26:$D$29)*(G5092/100)*(E5092/1000)),
IF(C5092="Wine",
SUM(LOOKUP(2,1/(SRP!$B$21:$B$25&lt;=E5092)/(SRP!$C$21:$C$25&gt;=E5092),SRP!$D$21:$D$25)*(G5092/100)*(E5092/1000)),
IF(AND(C5092="Ready to Drink",D5092="RTD-One Pour Cocktail&gt;7%&lt;=14.5"),
SUM(LOOKUP(2,1/(SRP!$B$16:$B$20&lt;=E5092)/(SRP!$C$16:$C$20&gt;=E5092),SRP!$D$16:$D$20)*(G5092/100)*(E5092/1000)),
IF(C5092="Ready to Drink",
SUM(LOOKUP(2,1/(SRP!$B$11:$B$15&lt;=E5092)/(SRP!$C$11:$C$15&gt;=E5092),SRP!$D$11:$D$15)*(G5092/100)*(E5092/1000)),
0)))))),2)</f>
        <v>51.89</v>
      </c>
      <c r="L5092" s="173" t="str">
        <f t="shared" si="79"/>
        <v>Beer11352</v>
      </c>
      <c r="M5092" s="154">
        <f>VLOOKUP(L5092,'Slope %'!C:D,2,0)</f>
        <v>0.05</v>
      </c>
    </row>
    <row r="5093" spans="1:13" x14ac:dyDescent="0.25">
      <c r="A5093" s="169">
        <v>60303</v>
      </c>
      <c r="B5093" s="170" t="s">
        <v>3864</v>
      </c>
      <c r="C5093" s="170" t="s">
        <v>11</v>
      </c>
      <c r="D5093" s="170" t="s">
        <v>12</v>
      </c>
      <c r="E5093" s="170">
        <v>4260</v>
      </c>
      <c r="F5093" s="170">
        <v>1</v>
      </c>
      <c r="G5093" s="171">
        <v>5</v>
      </c>
      <c r="H5093" s="170" t="s">
        <v>54</v>
      </c>
      <c r="I5093" s="171">
        <v>32.79</v>
      </c>
      <c r="J5093" s="169">
        <v>12</v>
      </c>
      <c r="K5093" s="154" cm="1">
        <f t="array" ref="K5093">ROUND(
IF(C5093="Beer",
SUM(LOOKUP(2,1/(SRP!$B$8:$B$10&lt;=E5093)/(SRP!$C$8:$C$10&gt;=E5093),SRP!$D$8:$D$10)*(G5093/100)*(E5093/1000)),
IF(C5093="Spirits",
SUM(LOOKUP(2,1/(SRP!$B$2:$B$7&lt;=E5093)/(SRP!$C$2:$C$7&gt;=E5093),SRP!$D$2:$D$7)*(G5093/100)*(E5093/1000)),
IF(AND(C5093="Wine",D5093="Fortified Wines"),
SUM(LOOKUP(2,1/(SRP!$B$26:$B$29&lt;=E5093)/(SRP!$C$26:$C$29&gt;=E5093),SRP!$D$26:$D$29)*(G5093/100)*(E5093/1000)),
IF(C5093="Wine",
SUM(LOOKUP(2,1/(SRP!$B$21:$B$25&lt;=E5093)/(SRP!$C$21:$C$25&gt;=E5093),SRP!$D$21:$D$25)*(G5093/100)*(E5093/1000)),
IF(AND(C5093="Ready to Drink",D5093="RTD-One Pour Cocktail&gt;7%&lt;=14.5"),
SUM(LOOKUP(2,1/(SRP!$B$16:$B$20&lt;=E5093)/(SRP!$C$16:$C$20&gt;=E5093),SRP!$D$16:$D$20)*(G5093/100)*(E5093/1000)),
IF(C5093="Ready to Drink",
SUM(LOOKUP(2,1/(SRP!$B$11:$B$15&lt;=E5093)/(SRP!$C$11:$C$15&gt;=E5093),SRP!$D$11:$D$15)*(G5093/100)*(E5093/1000)),
0)))))),2)</f>
        <v>16.63</v>
      </c>
      <c r="L5093" s="173" t="str">
        <f t="shared" si="79"/>
        <v>Beer4260</v>
      </c>
      <c r="M5093" s="154">
        <f>VLOOKUP(L5093,'Slope %'!C:D,2,0)</f>
        <v>7.0000000000000007E-2</v>
      </c>
    </row>
    <row r="5094" spans="1:13" x14ac:dyDescent="0.25">
      <c r="A5094" s="169">
        <v>60303</v>
      </c>
      <c r="B5094" s="170" t="s">
        <v>3864</v>
      </c>
      <c r="C5094" s="170" t="s">
        <v>11</v>
      </c>
      <c r="D5094" s="170" t="s">
        <v>12</v>
      </c>
      <c r="E5094" s="170">
        <v>4260</v>
      </c>
      <c r="F5094" s="170">
        <v>1</v>
      </c>
      <c r="G5094" s="171">
        <v>5</v>
      </c>
      <c r="H5094" s="170" t="s">
        <v>54</v>
      </c>
      <c r="I5094" s="171">
        <v>32.79</v>
      </c>
      <c r="J5094" s="169">
        <v>12</v>
      </c>
      <c r="K5094" s="154" cm="1">
        <f t="array" ref="K5094">ROUND(
IF(C5094="Beer",
SUM(LOOKUP(2,1/(SRP!$B$8:$B$10&lt;=E5094)/(SRP!$C$8:$C$10&gt;=E5094),SRP!$D$8:$D$10)*(G5094/100)*(E5094/1000)),
IF(C5094="Spirits",
SUM(LOOKUP(2,1/(SRP!$B$2:$B$7&lt;=E5094)/(SRP!$C$2:$C$7&gt;=E5094),SRP!$D$2:$D$7)*(G5094/100)*(E5094/1000)),
IF(AND(C5094="Wine",D5094="Fortified Wines"),
SUM(LOOKUP(2,1/(SRP!$B$26:$B$29&lt;=E5094)/(SRP!$C$26:$C$29&gt;=E5094),SRP!$D$26:$D$29)*(G5094/100)*(E5094/1000)),
IF(C5094="Wine",
SUM(LOOKUP(2,1/(SRP!$B$21:$B$25&lt;=E5094)/(SRP!$C$21:$C$25&gt;=E5094),SRP!$D$21:$D$25)*(G5094/100)*(E5094/1000)),
IF(AND(C5094="Ready to Drink",D5094="RTD-One Pour Cocktail&gt;7%&lt;=14.5"),
SUM(LOOKUP(2,1/(SRP!$B$16:$B$20&lt;=E5094)/(SRP!$C$16:$C$20&gt;=E5094),SRP!$D$16:$D$20)*(G5094/100)*(E5094/1000)),
IF(C5094="Ready to Drink",
SUM(LOOKUP(2,1/(SRP!$B$11:$B$15&lt;=E5094)/(SRP!$C$11:$C$15&gt;=E5094),SRP!$D$11:$D$15)*(G5094/100)*(E5094/1000)),
0)))))),2)</f>
        <v>16.63</v>
      </c>
      <c r="L5094" s="173" t="str">
        <f t="shared" si="79"/>
        <v>Beer4260</v>
      </c>
      <c r="M5094" s="154">
        <f>VLOOKUP(L5094,'Slope %'!C:D,2,0)</f>
        <v>7.0000000000000007E-2</v>
      </c>
    </row>
    <row r="5095" spans="1:13" x14ac:dyDescent="0.25">
      <c r="A5095" s="169">
        <v>60306</v>
      </c>
      <c r="B5095" s="170" t="s">
        <v>3865</v>
      </c>
      <c r="C5095" s="170" t="s">
        <v>11</v>
      </c>
      <c r="D5095" s="170" t="s">
        <v>12</v>
      </c>
      <c r="E5095" s="170">
        <v>4615</v>
      </c>
      <c r="F5095" s="170">
        <v>1</v>
      </c>
      <c r="G5095" s="171">
        <v>5</v>
      </c>
      <c r="H5095" s="170" t="s">
        <v>1623</v>
      </c>
      <c r="I5095" s="171">
        <v>27.99</v>
      </c>
      <c r="J5095" s="169">
        <v>13</v>
      </c>
      <c r="K5095" s="154" cm="1">
        <f t="array" ref="K5095">ROUND(
IF(C5095="Beer",
SUM(LOOKUP(2,1/(SRP!$B$8:$B$10&lt;=E5095)/(SRP!$C$8:$C$10&gt;=E5095),SRP!$D$8:$D$10)*(G5095/100)*(E5095/1000)),
IF(C5095="Spirits",
SUM(LOOKUP(2,1/(SRP!$B$2:$B$7&lt;=E5095)/(SRP!$C$2:$C$7&gt;=E5095),SRP!$D$2:$D$7)*(G5095/100)*(E5095/1000)),
IF(AND(C5095="Wine",D5095="Fortified Wines"),
SUM(LOOKUP(2,1/(SRP!$B$26:$B$29&lt;=E5095)/(SRP!$C$26:$C$29&gt;=E5095),SRP!$D$26:$D$29)*(G5095/100)*(E5095/1000)),
IF(C5095="Wine",
SUM(LOOKUP(2,1/(SRP!$B$21:$B$25&lt;=E5095)/(SRP!$C$21:$C$25&gt;=E5095),SRP!$D$21:$D$25)*(G5095/100)*(E5095/1000)),
IF(AND(C5095="Ready to Drink",D5095="RTD-One Pour Cocktail&gt;7%&lt;=14.5"),
SUM(LOOKUP(2,1/(SRP!$B$16:$B$20&lt;=E5095)/(SRP!$C$16:$C$20&gt;=E5095),SRP!$D$16:$D$20)*(G5095/100)*(E5095/1000)),
IF(C5095="Ready to Drink",
SUM(LOOKUP(2,1/(SRP!$B$11:$B$15&lt;=E5095)/(SRP!$C$11:$C$15&gt;=E5095),SRP!$D$11:$D$15)*(G5095/100)*(E5095/1000)),
0)))))),2)</f>
        <v>18.010000000000002</v>
      </c>
      <c r="L5095" s="173" t="str">
        <f t="shared" si="79"/>
        <v>Beer4615</v>
      </c>
      <c r="M5095" s="154">
        <f>VLOOKUP(L5095,'Slope %'!C:D,2,0)</f>
        <v>0.05</v>
      </c>
    </row>
    <row r="5096" spans="1:13" x14ac:dyDescent="0.25">
      <c r="A5096" s="169">
        <v>60306</v>
      </c>
      <c r="B5096" s="170" t="s">
        <v>3865</v>
      </c>
      <c r="C5096" s="170" t="s">
        <v>11</v>
      </c>
      <c r="D5096" s="170" t="s">
        <v>12</v>
      </c>
      <c r="E5096" s="170">
        <v>4615</v>
      </c>
      <c r="F5096" s="170">
        <v>1</v>
      </c>
      <c r="G5096" s="171">
        <v>5</v>
      </c>
      <c r="H5096" s="170" t="s">
        <v>1623</v>
      </c>
      <c r="I5096" s="171">
        <v>27.99</v>
      </c>
      <c r="J5096" s="169">
        <v>13</v>
      </c>
      <c r="K5096" s="154" cm="1">
        <f t="array" ref="K5096">ROUND(
IF(C5096="Beer",
SUM(LOOKUP(2,1/(SRP!$B$8:$B$10&lt;=E5096)/(SRP!$C$8:$C$10&gt;=E5096),SRP!$D$8:$D$10)*(G5096/100)*(E5096/1000)),
IF(C5096="Spirits",
SUM(LOOKUP(2,1/(SRP!$B$2:$B$7&lt;=E5096)/(SRP!$C$2:$C$7&gt;=E5096),SRP!$D$2:$D$7)*(G5096/100)*(E5096/1000)),
IF(AND(C5096="Wine",D5096="Fortified Wines"),
SUM(LOOKUP(2,1/(SRP!$B$26:$B$29&lt;=E5096)/(SRP!$C$26:$C$29&gt;=E5096),SRP!$D$26:$D$29)*(G5096/100)*(E5096/1000)),
IF(C5096="Wine",
SUM(LOOKUP(2,1/(SRP!$B$21:$B$25&lt;=E5096)/(SRP!$C$21:$C$25&gt;=E5096),SRP!$D$21:$D$25)*(G5096/100)*(E5096/1000)),
IF(AND(C5096="Ready to Drink",D5096="RTD-One Pour Cocktail&gt;7%&lt;=14.5"),
SUM(LOOKUP(2,1/(SRP!$B$16:$B$20&lt;=E5096)/(SRP!$C$16:$C$20&gt;=E5096),SRP!$D$16:$D$20)*(G5096/100)*(E5096/1000)),
IF(C5096="Ready to Drink",
SUM(LOOKUP(2,1/(SRP!$B$11:$B$15&lt;=E5096)/(SRP!$C$11:$C$15&gt;=E5096),SRP!$D$11:$D$15)*(G5096/100)*(E5096/1000)),
0)))))),2)</f>
        <v>18.010000000000002</v>
      </c>
      <c r="L5096" s="173" t="str">
        <f t="shared" si="79"/>
        <v>Beer4615</v>
      </c>
      <c r="M5096" s="154">
        <f>VLOOKUP(L5096,'Slope %'!C:D,2,0)</f>
        <v>0.05</v>
      </c>
    </row>
    <row r="5097" spans="1:13" x14ac:dyDescent="0.25">
      <c r="A5097" s="169">
        <v>60308</v>
      </c>
      <c r="B5097" s="170" t="s">
        <v>3866</v>
      </c>
      <c r="C5097" s="170" t="s">
        <v>263</v>
      </c>
      <c r="D5097" s="170" t="s">
        <v>332</v>
      </c>
      <c r="E5097" s="170">
        <v>2130</v>
      </c>
      <c r="F5097" s="170">
        <v>4</v>
      </c>
      <c r="G5097" s="171">
        <v>6.9</v>
      </c>
      <c r="H5097" s="170" t="s">
        <v>177</v>
      </c>
      <c r="I5097" s="171">
        <v>16.989999999999998</v>
      </c>
      <c r="J5097" s="169">
        <v>6</v>
      </c>
      <c r="K5097" s="154" cm="1">
        <f t="array" ref="K5097">ROUND(
IF(C5097="Beer",
SUM(LOOKUP(2,1/(SRP!$B$8:$B$10&lt;=E5097)/(SRP!$C$8:$C$10&gt;=E5097),SRP!$D$8:$D$10)*(G5097/100)*(E5097/1000)),
IF(C5097="Spirits",
SUM(LOOKUP(2,1/(SRP!$B$2:$B$7&lt;=E5097)/(SRP!$C$2:$C$7&gt;=E5097),SRP!$D$2:$D$7)*(G5097/100)*(E5097/1000)),
IF(AND(C5097="Wine",D5097="Fortified Wines"),
SUM(LOOKUP(2,1/(SRP!$B$26:$B$29&lt;=E5097)/(SRP!$C$26:$C$29&gt;=E5097),SRP!$D$26:$D$29)*(G5097/100)*(E5097/1000)),
IF(C5097="Wine",
SUM(LOOKUP(2,1/(SRP!$B$21:$B$25&lt;=E5097)/(SRP!$C$21:$C$25&gt;=E5097),SRP!$D$21:$D$25)*(G5097/100)*(E5097/1000)),
IF(AND(C5097="Ready to Drink",D5097="RTD-One Pour Cocktail&gt;7%&lt;=14.5"),
SUM(LOOKUP(2,1/(SRP!$B$16:$B$20&lt;=E5097)/(SRP!$C$16:$C$20&gt;=E5097),SRP!$D$16:$D$20)*(G5097/100)*(E5097/1000)),
IF(C5097="Ready to Drink",
SUM(LOOKUP(2,1/(SRP!$B$11:$B$15&lt;=E5097)/(SRP!$C$11:$C$15&gt;=E5097),SRP!$D$11:$D$15)*(G5097/100)*(E5097/1000)),
0)))))),2)</f>
        <v>11.47</v>
      </c>
      <c r="L5097" s="173" t="str">
        <f t="shared" si="79"/>
        <v>Ready to Drink2130</v>
      </c>
      <c r="M5097" s="154">
        <f>VLOOKUP(L5097,'Slope %'!C:D,2,0)</f>
        <v>0.1</v>
      </c>
    </row>
    <row r="5098" spans="1:13" x14ac:dyDescent="0.25">
      <c r="A5098" s="169">
        <v>60308</v>
      </c>
      <c r="B5098" s="170" t="s">
        <v>3866</v>
      </c>
      <c r="C5098" s="170" t="s">
        <v>263</v>
      </c>
      <c r="D5098" s="170" t="s">
        <v>332</v>
      </c>
      <c r="E5098" s="170">
        <v>2130</v>
      </c>
      <c r="F5098" s="170">
        <v>4</v>
      </c>
      <c r="G5098" s="171">
        <v>6.9</v>
      </c>
      <c r="H5098" s="170" t="s">
        <v>177</v>
      </c>
      <c r="I5098" s="171">
        <v>16.989999999999998</v>
      </c>
      <c r="J5098" s="169">
        <v>6</v>
      </c>
      <c r="K5098" s="154" cm="1">
        <f t="array" ref="K5098">ROUND(
IF(C5098="Beer",
SUM(LOOKUP(2,1/(SRP!$B$8:$B$10&lt;=E5098)/(SRP!$C$8:$C$10&gt;=E5098),SRP!$D$8:$D$10)*(G5098/100)*(E5098/1000)),
IF(C5098="Spirits",
SUM(LOOKUP(2,1/(SRP!$B$2:$B$7&lt;=E5098)/(SRP!$C$2:$C$7&gt;=E5098),SRP!$D$2:$D$7)*(G5098/100)*(E5098/1000)),
IF(AND(C5098="Wine",D5098="Fortified Wines"),
SUM(LOOKUP(2,1/(SRP!$B$26:$B$29&lt;=E5098)/(SRP!$C$26:$C$29&gt;=E5098),SRP!$D$26:$D$29)*(G5098/100)*(E5098/1000)),
IF(C5098="Wine",
SUM(LOOKUP(2,1/(SRP!$B$21:$B$25&lt;=E5098)/(SRP!$C$21:$C$25&gt;=E5098),SRP!$D$21:$D$25)*(G5098/100)*(E5098/1000)),
IF(AND(C5098="Ready to Drink",D5098="RTD-One Pour Cocktail&gt;7%&lt;=14.5"),
SUM(LOOKUP(2,1/(SRP!$B$16:$B$20&lt;=E5098)/(SRP!$C$16:$C$20&gt;=E5098),SRP!$D$16:$D$20)*(G5098/100)*(E5098/1000)),
IF(C5098="Ready to Drink",
SUM(LOOKUP(2,1/(SRP!$B$11:$B$15&lt;=E5098)/(SRP!$C$11:$C$15&gt;=E5098),SRP!$D$11:$D$15)*(G5098/100)*(E5098/1000)),
0)))))),2)</f>
        <v>11.47</v>
      </c>
      <c r="L5098" s="173" t="str">
        <f t="shared" si="79"/>
        <v>Ready to Drink2130</v>
      </c>
      <c r="M5098" s="154">
        <f>VLOOKUP(L5098,'Slope %'!C:D,2,0)</f>
        <v>0.1</v>
      </c>
    </row>
    <row r="5099" spans="1:13" x14ac:dyDescent="0.25">
      <c r="A5099" s="169">
        <v>60310</v>
      </c>
      <c r="B5099" s="170" t="s">
        <v>3867</v>
      </c>
      <c r="C5099" s="170" t="s">
        <v>263</v>
      </c>
      <c r="D5099" s="170" t="s">
        <v>806</v>
      </c>
      <c r="E5099" s="170">
        <v>473</v>
      </c>
      <c r="F5099" s="170">
        <v>24</v>
      </c>
      <c r="G5099" s="171">
        <v>5</v>
      </c>
      <c r="H5099" s="170" t="s">
        <v>177</v>
      </c>
      <c r="I5099" s="171">
        <v>4.09</v>
      </c>
      <c r="J5099" s="169">
        <v>1</v>
      </c>
      <c r="K5099" s="154" cm="1">
        <f t="array" ref="K5099">ROUND(
IF(C5099="Beer",
SUM(LOOKUP(2,1/(SRP!$B$8:$B$10&lt;=E5099)/(SRP!$C$8:$C$10&gt;=E5099),SRP!$D$8:$D$10)*(G5099/100)*(E5099/1000)),
IF(C5099="Spirits",
SUM(LOOKUP(2,1/(SRP!$B$2:$B$7&lt;=E5099)/(SRP!$C$2:$C$7&gt;=E5099),SRP!$D$2:$D$7)*(G5099/100)*(E5099/1000)),
IF(AND(C5099="Wine",D5099="Fortified Wines"),
SUM(LOOKUP(2,1/(SRP!$B$26:$B$29&lt;=E5099)/(SRP!$C$26:$C$29&gt;=E5099),SRP!$D$26:$D$29)*(G5099/100)*(E5099/1000)),
IF(C5099="Wine",
SUM(LOOKUP(2,1/(SRP!$B$21:$B$25&lt;=E5099)/(SRP!$C$21:$C$25&gt;=E5099),SRP!$D$21:$D$25)*(G5099/100)*(E5099/1000)),
IF(AND(C5099="Ready to Drink",D5099="RTD-One Pour Cocktail&gt;7%&lt;=14.5"),
SUM(LOOKUP(2,1/(SRP!$B$16:$B$20&lt;=E5099)/(SRP!$C$16:$C$20&gt;=E5099),SRP!$D$16:$D$20)*(G5099/100)*(E5099/1000)),
IF(C5099="Ready to Drink",
SUM(LOOKUP(2,1/(SRP!$B$11:$B$15&lt;=E5099)/(SRP!$C$11:$C$15&gt;=E5099),SRP!$D$11:$D$15)*(G5099/100)*(E5099/1000)),
0)))))),2)</f>
        <v>1.96</v>
      </c>
      <c r="L5099" s="173" t="str">
        <f t="shared" si="79"/>
        <v>Ready to Drink473</v>
      </c>
      <c r="M5099" s="154">
        <f>VLOOKUP(L5099,'Slope %'!C:D,2,0)</f>
        <v>0.12</v>
      </c>
    </row>
    <row r="5100" spans="1:13" x14ac:dyDescent="0.25">
      <c r="A5100" s="169">
        <v>60310</v>
      </c>
      <c r="B5100" s="170" t="s">
        <v>3867</v>
      </c>
      <c r="C5100" s="170" t="s">
        <v>263</v>
      </c>
      <c r="D5100" s="170" t="s">
        <v>806</v>
      </c>
      <c r="E5100" s="170">
        <v>473</v>
      </c>
      <c r="F5100" s="170">
        <v>24</v>
      </c>
      <c r="G5100" s="171">
        <v>5</v>
      </c>
      <c r="H5100" s="170" t="s">
        <v>177</v>
      </c>
      <c r="I5100" s="171">
        <v>4.09</v>
      </c>
      <c r="J5100" s="169">
        <v>1</v>
      </c>
      <c r="K5100" s="154" cm="1">
        <f t="array" ref="K5100">ROUND(
IF(C5100="Beer",
SUM(LOOKUP(2,1/(SRP!$B$8:$B$10&lt;=E5100)/(SRP!$C$8:$C$10&gt;=E5100),SRP!$D$8:$D$10)*(G5100/100)*(E5100/1000)),
IF(C5100="Spirits",
SUM(LOOKUP(2,1/(SRP!$B$2:$B$7&lt;=E5100)/(SRP!$C$2:$C$7&gt;=E5100),SRP!$D$2:$D$7)*(G5100/100)*(E5100/1000)),
IF(AND(C5100="Wine",D5100="Fortified Wines"),
SUM(LOOKUP(2,1/(SRP!$B$26:$B$29&lt;=E5100)/(SRP!$C$26:$C$29&gt;=E5100),SRP!$D$26:$D$29)*(G5100/100)*(E5100/1000)),
IF(C5100="Wine",
SUM(LOOKUP(2,1/(SRP!$B$21:$B$25&lt;=E5100)/(SRP!$C$21:$C$25&gt;=E5100),SRP!$D$21:$D$25)*(G5100/100)*(E5100/1000)),
IF(AND(C5100="Ready to Drink",D5100="RTD-One Pour Cocktail&gt;7%&lt;=14.5"),
SUM(LOOKUP(2,1/(SRP!$B$16:$B$20&lt;=E5100)/(SRP!$C$16:$C$20&gt;=E5100),SRP!$D$16:$D$20)*(G5100/100)*(E5100/1000)),
IF(C5100="Ready to Drink",
SUM(LOOKUP(2,1/(SRP!$B$11:$B$15&lt;=E5100)/(SRP!$C$11:$C$15&gt;=E5100),SRP!$D$11:$D$15)*(G5100/100)*(E5100/1000)),
0)))))),2)</f>
        <v>1.96</v>
      </c>
      <c r="L5100" s="173" t="str">
        <f t="shared" si="79"/>
        <v>Ready to Drink473</v>
      </c>
      <c r="M5100" s="154">
        <f>VLOOKUP(L5100,'Slope %'!C:D,2,0)</f>
        <v>0.12</v>
      </c>
    </row>
    <row r="5101" spans="1:13" x14ac:dyDescent="0.25">
      <c r="A5101" s="169">
        <v>60312</v>
      </c>
      <c r="B5101" s="170" t="s">
        <v>3868</v>
      </c>
      <c r="C5101" s="170" t="s">
        <v>263</v>
      </c>
      <c r="D5101" s="170" t="s">
        <v>332</v>
      </c>
      <c r="E5101" s="170">
        <v>30000</v>
      </c>
      <c r="F5101" s="170">
        <v>1</v>
      </c>
      <c r="G5101" s="171">
        <v>6.9</v>
      </c>
      <c r="H5101" s="170" t="s">
        <v>1053</v>
      </c>
      <c r="I5101" s="171">
        <v>343.58</v>
      </c>
      <c r="J5101" s="169">
        <v>1</v>
      </c>
      <c r="K5101" s="154" cm="1">
        <f t="array" ref="K5101">ROUND(
IF(C5101="Beer",
SUM(LOOKUP(2,1/(SRP!$B$8:$B$10&lt;=E5101)/(SRP!$C$8:$C$10&gt;=E5101),SRP!$D$8:$D$10)*(G5101/100)*(E5101/1000)),
IF(C5101="Spirits",
SUM(LOOKUP(2,1/(SRP!$B$2:$B$7&lt;=E5101)/(SRP!$C$2:$C$7&gt;=E5101),SRP!$D$2:$D$7)*(G5101/100)*(E5101/1000)),
IF(AND(C5101="Wine",D5101="Fortified Wines"),
SUM(LOOKUP(2,1/(SRP!$B$26:$B$29&lt;=E5101)/(SRP!$C$26:$C$29&gt;=E5101),SRP!$D$26:$D$29)*(G5101/100)*(E5101/1000)),
IF(C5101="Wine",
SUM(LOOKUP(2,1/(SRP!$B$21:$B$25&lt;=E5101)/(SRP!$C$21:$C$25&gt;=E5101),SRP!$D$21:$D$25)*(G5101/100)*(E5101/1000)),
IF(AND(C5101="Ready to Drink",D5101="RTD-One Pour Cocktail&gt;7%&lt;=14.5"),
SUM(LOOKUP(2,1/(SRP!$B$16:$B$20&lt;=E5101)/(SRP!$C$16:$C$20&gt;=E5101),SRP!$D$16:$D$20)*(G5101/100)*(E5101/1000)),
IF(C5101="Ready to Drink",
SUM(LOOKUP(2,1/(SRP!$B$11:$B$15&lt;=E5101)/(SRP!$C$11:$C$15&gt;=E5101),SRP!$D$11:$D$15)*(G5101/100)*(E5101/1000)),
0)))))),2)</f>
        <v>161.6</v>
      </c>
      <c r="L5101" s="173" t="str">
        <f t="shared" si="79"/>
        <v>Ready to Drink30000</v>
      </c>
      <c r="M5101" s="154" t="e">
        <f>VLOOKUP(L5101,'Slope %'!C:D,2,0)</f>
        <v>#N/A</v>
      </c>
    </row>
    <row r="5102" spans="1:13" x14ac:dyDescent="0.25">
      <c r="A5102" s="169">
        <v>60312</v>
      </c>
      <c r="B5102" s="170" t="s">
        <v>3868</v>
      </c>
      <c r="C5102" s="170" t="s">
        <v>263</v>
      </c>
      <c r="D5102" s="170" t="s">
        <v>332</v>
      </c>
      <c r="E5102" s="170">
        <v>30000</v>
      </c>
      <c r="F5102" s="170">
        <v>1</v>
      </c>
      <c r="G5102" s="171">
        <v>6.9</v>
      </c>
      <c r="H5102" s="170" t="s">
        <v>1053</v>
      </c>
      <c r="I5102" s="171">
        <v>343.58</v>
      </c>
      <c r="J5102" s="169">
        <v>1</v>
      </c>
      <c r="K5102" s="154" cm="1">
        <f t="array" ref="K5102">ROUND(
IF(C5102="Beer",
SUM(LOOKUP(2,1/(SRP!$B$8:$B$10&lt;=E5102)/(SRP!$C$8:$C$10&gt;=E5102),SRP!$D$8:$D$10)*(G5102/100)*(E5102/1000)),
IF(C5102="Spirits",
SUM(LOOKUP(2,1/(SRP!$B$2:$B$7&lt;=E5102)/(SRP!$C$2:$C$7&gt;=E5102),SRP!$D$2:$D$7)*(G5102/100)*(E5102/1000)),
IF(AND(C5102="Wine",D5102="Fortified Wines"),
SUM(LOOKUP(2,1/(SRP!$B$26:$B$29&lt;=E5102)/(SRP!$C$26:$C$29&gt;=E5102),SRP!$D$26:$D$29)*(G5102/100)*(E5102/1000)),
IF(C5102="Wine",
SUM(LOOKUP(2,1/(SRP!$B$21:$B$25&lt;=E5102)/(SRP!$C$21:$C$25&gt;=E5102),SRP!$D$21:$D$25)*(G5102/100)*(E5102/1000)),
IF(AND(C5102="Ready to Drink",D5102="RTD-One Pour Cocktail&gt;7%&lt;=14.5"),
SUM(LOOKUP(2,1/(SRP!$B$16:$B$20&lt;=E5102)/(SRP!$C$16:$C$20&gt;=E5102),SRP!$D$16:$D$20)*(G5102/100)*(E5102/1000)),
IF(C5102="Ready to Drink",
SUM(LOOKUP(2,1/(SRP!$B$11:$B$15&lt;=E5102)/(SRP!$C$11:$C$15&gt;=E5102),SRP!$D$11:$D$15)*(G5102/100)*(E5102/1000)),
0)))))),2)</f>
        <v>161.6</v>
      </c>
      <c r="L5102" s="173" t="str">
        <f t="shared" si="79"/>
        <v>Ready to Drink30000</v>
      </c>
      <c r="M5102" s="154" t="e">
        <f>VLOOKUP(L5102,'Slope %'!C:D,2,0)</f>
        <v>#N/A</v>
      </c>
    </row>
    <row r="5103" spans="1:13" x14ac:dyDescent="0.25">
      <c r="A5103" s="169">
        <v>60331</v>
      </c>
      <c r="B5103" s="170" t="s">
        <v>3869</v>
      </c>
      <c r="C5103" s="170" t="s">
        <v>24</v>
      </c>
      <c r="D5103" s="170" t="s">
        <v>185</v>
      </c>
      <c r="E5103" s="170">
        <v>750</v>
      </c>
      <c r="F5103" s="170">
        <v>12</v>
      </c>
      <c r="G5103" s="171">
        <v>13.5</v>
      </c>
      <c r="H5103" s="170" t="s">
        <v>141</v>
      </c>
      <c r="I5103" s="171">
        <v>13.99</v>
      </c>
      <c r="J5103" s="169">
        <v>1</v>
      </c>
      <c r="K5103" s="154" cm="1">
        <f t="array" ref="K5103">ROUND(
IF(C5103="Beer",
SUM(LOOKUP(2,1/(SRP!$B$8:$B$10&lt;=E5103)/(SRP!$C$8:$C$10&gt;=E5103),SRP!$D$8:$D$10)*(G5103/100)*(E5103/1000)),
IF(C5103="Spirits",
SUM(LOOKUP(2,1/(SRP!$B$2:$B$7&lt;=E5103)/(SRP!$C$2:$C$7&gt;=E5103),SRP!$D$2:$D$7)*(G5103/100)*(E5103/1000)),
IF(AND(C5103="Wine",D5103="Fortified Wines"),
SUM(LOOKUP(2,1/(SRP!$B$26:$B$29&lt;=E5103)/(SRP!$C$26:$C$29&gt;=E5103),SRP!$D$26:$D$29)*(G5103/100)*(E5103/1000)),
IF(C5103="Wine",
SUM(LOOKUP(2,1/(SRP!$B$21:$B$25&lt;=E5103)/(SRP!$C$21:$C$25&gt;=E5103),SRP!$D$21:$D$25)*(G5103/100)*(E5103/1000)),
IF(AND(C5103="Ready to Drink",D5103="RTD-One Pour Cocktail&gt;7%&lt;=14.5"),
SUM(LOOKUP(2,1/(SRP!$B$16:$B$20&lt;=E5103)/(SRP!$C$16:$C$20&gt;=E5103),SRP!$D$16:$D$20)*(G5103/100)*(E5103/1000)),
IF(C5103="Ready to Drink",
SUM(LOOKUP(2,1/(SRP!$B$11:$B$15&lt;=E5103)/(SRP!$C$11:$C$15&gt;=E5103),SRP!$D$11:$D$15)*(G5103/100)*(E5103/1000)),
0)))))),2)</f>
        <v>7.9</v>
      </c>
      <c r="L5103" s="173" t="str">
        <f t="shared" si="79"/>
        <v>Wine750</v>
      </c>
      <c r="M5103" s="154">
        <f>VLOOKUP(L5103,'Slope %'!C:D,2,0)</f>
        <v>0.1</v>
      </c>
    </row>
    <row r="5104" spans="1:13" x14ac:dyDescent="0.25">
      <c r="A5104" s="169">
        <v>60335</v>
      </c>
      <c r="B5104" s="170" t="s">
        <v>3870</v>
      </c>
      <c r="C5104" s="170" t="s">
        <v>24</v>
      </c>
      <c r="D5104" s="170" t="s">
        <v>166</v>
      </c>
      <c r="E5104" s="170">
        <v>750</v>
      </c>
      <c r="F5104" s="170">
        <v>12</v>
      </c>
      <c r="G5104" s="171">
        <v>12</v>
      </c>
      <c r="H5104" s="170" t="s">
        <v>141</v>
      </c>
      <c r="I5104" s="171">
        <v>12.99</v>
      </c>
      <c r="J5104" s="169">
        <v>1</v>
      </c>
      <c r="K5104" s="154" cm="1">
        <f t="array" ref="K5104">ROUND(
IF(C5104="Beer",
SUM(LOOKUP(2,1/(SRP!$B$8:$B$10&lt;=E5104)/(SRP!$C$8:$C$10&gt;=E5104),SRP!$D$8:$D$10)*(G5104/100)*(E5104/1000)),
IF(C5104="Spirits",
SUM(LOOKUP(2,1/(SRP!$B$2:$B$7&lt;=E5104)/(SRP!$C$2:$C$7&gt;=E5104),SRP!$D$2:$D$7)*(G5104/100)*(E5104/1000)),
IF(AND(C5104="Wine",D5104="Fortified Wines"),
SUM(LOOKUP(2,1/(SRP!$B$26:$B$29&lt;=E5104)/(SRP!$C$26:$C$29&gt;=E5104),SRP!$D$26:$D$29)*(G5104/100)*(E5104/1000)),
IF(C5104="Wine",
SUM(LOOKUP(2,1/(SRP!$B$21:$B$25&lt;=E5104)/(SRP!$C$21:$C$25&gt;=E5104),SRP!$D$21:$D$25)*(G5104/100)*(E5104/1000)),
IF(AND(C5104="Ready to Drink",D5104="RTD-One Pour Cocktail&gt;7%&lt;=14.5"),
SUM(LOOKUP(2,1/(SRP!$B$16:$B$20&lt;=E5104)/(SRP!$C$16:$C$20&gt;=E5104),SRP!$D$16:$D$20)*(G5104/100)*(E5104/1000)),
IF(C5104="Ready to Drink",
SUM(LOOKUP(2,1/(SRP!$B$11:$B$15&lt;=E5104)/(SRP!$C$11:$C$15&gt;=E5104),SRP!$D$11:$D$15)*(G5104/100)*(E5104/1000)),
0)))))),2)</f>
        <v>7.03</v>
      </c>
      <c r="L5104" s="173" t="str">
        <f t="shared" si="79"/>
        <v>Wine750</v>
      </c>
      <c r="M5104" s="154">
        <f>VLOOKUP(L5104,'Slope %'!C:D,2,0)</f>
        <v>0.1</v>
      </c>
    </row>
    <row r="5105" spans="1:13" x14ac:dyDescent="0.25">
      <c r="A5105" s="169">
        <v>60338</v>
      </c>
      <c r="B5105" s="170" t="s">
        <v>3871</v>
      </c>
      <c r="C5105" s="170" t="s">
        <v>24</v>
      </c>
      <c r="D5105" s="170" t="s">
        <v>230</v>
      </c>
      <c r="E5105" s="170">
        <v>750</v>
      </c>
      <c r="F5105" s="170">
        <v>12</v>
      </c>
      <c r="G5105" s="171">
        <v>14</v>
      </c>
      <c r="H5105" s="170" t="s">
        <v>130</v>
      </c>
      <c r="I5105" s="171">
        <v>29.99</v>
      </c>
      <c r="J5105" s="169">
        <v>1</v>
      </c>
      <c r="K5105" s="154" cm="1">
        <f t="array" ref="K5105">ROUND(
IF(C5105="Beer",
SUM(LOOKUP(2,1/(SRP!$B$8:$B$10&lt;=E5105)/(SRP!$C$8:$C$10&gt;=E5105),SRP!$D$8:$D$10)*(G5105/100)*(E5105/1000)),
IF(C5105="Spirits",
SUM(LOOKUP(2,1/(SRP!$B$2:$B$7&lt;=E5105)/(SRP!$C$2:$C$7&gt;=E5105),SRP!$D$2:$D$7)*(G5105/100)*(E5105/1000)),
IF(AND(C5105="Wine",D5105="Fortified Wines"),
SUM(LOOKUP(2,1/(SRP!$B$26:$B$29&lt;=E5105)/(SRP!$C$26:$C$29&gt;=E5105),SRP!$D$26:$D$29)*(G5105/100)*(E5105/1000)),
IF(C5105="Wine",
SUM(LOOKUP(2,1/(SRP!$B$21:$B$25&lt;=E5105)/(SRP!$C$21:$C$25&gt;=E5105),SRP!$D$21:$D$25)*(G5105/100)*(E5105/1000)),
IF(AND(C5105="Ready to Drink",D5105="RTD-One Pour Cocktail&gt;7%&lt;=14.5"),
SUM(LOOKUP(2,1/(SRP!$B$16:$B$20&lt;=E5105)/(SRP!$C$16:$C$20&gt;=E5105),SRP!$D$16:$D$20)*(G5105/100)*(E5105/1000)),
IF(C5105="Ready to Drink",
SUM(LOOKUP(2,1/(SRP!$B$11:$B$15&lt;=E5105)/(SRP!$C$11:$C$15&gt;=E5105),SRP!$D$11:$D$15)*(G5105/100)*(E5105/1000)),
0)))))),2)</f>
        <v>8.1999999999999993</v>
      </c>
      <c r="L5105" s="173" t="str">
        <f t="shared" si="79"/>
        <v>Wine750</v>
      </c>
      <c r="M5105" s="154">
        <f>VLOOKUP(L5105,'Slope %'!C:D,2,0)</f>
        <v>0.1</v>
      </c>
    </row>
    <row r="5106" spans="1:13" x14ac:dyDescent="0.25">
      <c r="A5106" s="169">
        <v>60358</v>
      </c>
      <c r="B5106" s="170" t="s">
        <v>3872</v>
      </c>
      <c r="C5106" s="170" t="s">
        <v>24</v>
      </c>
      <c r="D5106" s="170" t="s">
        <v>34</v>
      </c>
      <c r="E5106" s="170">
        <v>750</v>
      </c>
      <c r="F5106" s="170">
        <v>12</v>
      </c>
      <c r="G5106" s="171">
        <v>13.5</v>
      </c>
      <c r="H5106" s="170" t="s">
        <v>54</v>
      </c>
      <c r="I5106" s="171">
        <v>18.989999999999998</v>
      </c>
      <c r="J5106" s="169">
        <v>1</v>
      </c>
      <c r="K5106" s="154" cm="1">
        <f t="array" ref="K5106">ROUND(
IF(C5106="Beer",
SUM(LOOKUP(2,1/(SRP!$B$8:$B$10&lt;=E5106)/(SRP!$C$8:$C$10&gt;=E5106),SRP!$D$8:$D$10)*(G5106/100)*(E5106/1000)),
IF(C5106="Spirits",
SUM(LOOKUP(2,1/(SRP!$B$2:$B$7&lt;=E5106)/(SRP!$C$2:$C$7&gt;=E5106),SRP!$D$2:$D$7)*(G5106/100)*(E5106/1000)),
IF(AND(C5106="Wine",D5106="Fortified Wines"),
SUM(LOOKUP(2,1/(SRP!$B$26:$B$29&lt;=E5106)/(SRP!$C$26:$C$29&gt;=E5106),SRP!$D$26:$D$29)*(G5106/100)*(E5106/1000)),
IF(C5106="Wine",
SUM(LOOKUP(2,1/(SRP!$B$21:$B$25&lt;=E5106)/(SRP!$C$21:$C$25&gt;=E5106),SRP!$D$21:$D$25)*(G5106/100)*(E5106/1000)),
IF(AND(C5106="Ready to Drink",D5106="RTD-One Pour Cocktail&gt;7%&lt;=14.5"),
SUM(LOOKUP(2,1/(SRP!$B$16:$B$20&lt;=E5106)/(SRP!$C$16:$C$20&gt;=E5106),SRP!$D$16:$D$20)*(G5106/100)*(E5106/1000)),
IF(C5106="Ready to Drink",
SUM(LOOKUP(2,1/(SRP!$B$11:$B$15&lt;=E5106)/(SRP!$C$11:$C$15&gt;=E5106),SRP!$D$11:$D$15)*(G5106/100)*(E5106/1000)),
0)))))),2)</f>
        <v>7.9</v>
      </c>
      <c r="L5106" s="173" t="str">
        <f t="shared" si="79"/>
        <v>Wine750</v>
      </c>
      <c r="M5106" s="154">
        <f>VLOOKUP(L5106,'Slope %'!C:D,2,0)</f>
        <v>0.1</v>
      </c>
    </row>
    <row r="5107" spans="1:13" x14ac:dyDescent="0.25">
      <c r="A5107" s="169">
        <v>60366</v>
      </c>
      <c r="B5107" s="170" t="s">
        <v>495</v>
      </c>
      <c r="C5107" s="170" t="s">
        <v>15</v>
      </c>
      <c r="D5107" s="170" t="s">
        <v>82</v>
      </c>
      <c r="E5107" s="170">
        <v>1750</v>
      </c>
      <c r="F5107" s="170">
        <v>6</v>
      </c>
      <c r="G5107" s="171">
        <v>40</v>
      </c>
      <c r="H5107" s="170" t="s">
        <v>29</v>
      </c>
      <c r="I5107" s="171">
        <v>69.989999999999995</v>
      </c>
      <c r="J5107" s="169">
        <v>1</v>
      </c>
      <c r="K5107" s="154" cm="1">
        <f t="array" ref="K5107">ROUND(
IF(C5107="Beer",
SUM(LOOKUP(2,1/(SRP!$B$8:$B$10&lt;=E5107)/(SRP!$C$8:$C$10&gt;=E5107),SRP!$D$8:$D$10)*(G5107/100)*(E5107/1000)),
IF(C5107="Spirits",
SUM(LOOKUP(2,1/(SRP!$B$2:$B$7&lt;=E5107)/(SRP!$C$2:$C$7&gt;=E5107),SRP!$D$2:$D$7)*(G5107/100)*(E5107/1000)),
IF(AND(C5107="Wine",D5107="Fortified Wines"),
SUM(LOOKUP(2,1/(SRP!$B$26:$B$29&lt;=E5107)/(SRP!$C$26:$C$29&gt;=E5107),SRP!$D$26:$D$29)*(G5107/100)*(E5107/1000)),
IF(C5107="Wine",
SUM(LOOKUP(2,1/(SRP!$B$21:$B$25&lt;=E5107)/(SRP!$C$21:$C$25&gt;=E5107),SRP!$D$21:$D$25)*(G5107/100)*(E5107/1000)),
IF(AND(C5107="Ready to Drink",D5107="RTD-One Pour Cocktail&gt;7%&lt;=14.5"),
SUM(LOOKUP(2,1/(SRP!$B$16:$B$20&lt;=E5107)/(SRP!$C$16:$C$20&gt;=E5107),SRP!$D$16:$D$20)*(G5107/100)*(E5107/1000)),
IF(C5107="Ready to Drink",
SUM(LOOKUP(2,1/(SRP!$B$11:$B$15&lt;=E5107)/(SRP!$C$11:$C$15&gt;=E5107),SRP!$D$11:$D$15)*(G5107/100)*(E5107/1000)),
0)))))),2)</f>
        <v>54.65</v>
      </c>
      <c r="L5107" s="173" t="str">
        <f t="shared" si="79"/>
        <v>Spirits1750</v>
      </c>
      <c r="M5107" s="154">
        <f>VLOOKUP(L5107,'Slope %'!C:D,2,0)</f>
        <v>0.03</v>
      </c>
    </row>
    <row r="5108" spans="1:13" x14ac:dyDescent="0.25">
      <c r="A5108" s="169">
        <v>60367</v>
      </c>
      <c r="B5108" s="170" t="s">
        <v>3873</v>
      </c>
      <c r="C5108" s="170" t="s">
        <v>11</v>
      </c>
      <c r="D5108" s="170" t="s">
        <v>267</v>
      </c>
      <c r="E5108" s="170">
        <v>473</v>
      </c>
      <c r="F5108" s="170">
        <v>24</v>
      </c>
      <c r="G5108" s="171">
        <v>5.0999999999999996</v>
      </c>
      <c r="H5108" s="170" t="s">
        <v>105</v>
      </c>
      <c r="I5108" s="171">
        <v>4.1900000000000004</v>
      </c>
      <c r="J5108" s="169">
        <v>1</v>
      </c>
      <c r="K5108" s="154" cm="1">
        <f t="array" ref="K5108">ROUND(
IF(C5108="Beer",
SUM(LOOKUP(2,1/(SRP!$B$8:$B$10&lt;=E5108)/(SRP!$C$8:$C$10&gt;=E5108),SRP!$D$8:$D$10)*(G5108/100)*(E5108/1000)),
IF(C5108="Spirits",
SUM(LOOKUP(2,1/(SRP!$B$2:$B$7&lt;=E5108)/(SRP!$C$2:$C$7&gt;=E5108),SRP!$D$2:$D$7)*(G5108/100)*(E5108/1000)),
IF(AND(C5108="Wine",D5108="Fortified Wines"),
SUM(LOOKUP(2,1/(SRP!$B$26:$B$29&lt;=E5108)/(SRP!$C$26:$C$29&gt;=E5108),SRP!$D$26:$D$29)*(G5108/100)*(E5108/1000)),
IF(C5108="Wine",
SUM(LOOKUP(2,1/(SRP!$B$21:$B$25&lt;=E5108)/(SRP!$C$21:$C$25&gt;=E5108),SRP!$D$21:$D$25)*(G5108/100)*(E5108/1000)),
IF(AND(C5108="Ready to Drink",D5108="RTD-One Pour Cocktail&gt;7%&lt;=14.5"),
SUM(LOOKUP(2,1/(SRP!$B$16:$B$20&lt;=E5108)/(SRP!$C$16:$C$20&gt;=E5108),SRP!$D$16:$D$20)*(G5108/100)*(E5108/1000)),
IF(C5108="Ready to Drink",
SUM(LOOKUP(2,1/(SRP!$B$11:$B$15&lt;=E5108)/(SRP!$C$11:$C$15&gt;=E5108),SRP!$D$11:$D$15)*(G5108/100)*(E5108/1000)),
0)))))),2)</f>
        <v>1.88</v>
      </c>
      <c r="L5108" s="173" t="str">
        <f t="shared" si="79"/>
        <v>Beer473</v>
      </c>
      <c r="M5108" s="154">
        <f>VLOOKUP(L5108,'Slope %'!C:D,2,0)</f>
        <v>0.12</v>
      </c>
    </row>
    <row r="5109" spans="1:13" x14ac:dyDescent="0.25">
      <c r="A5109" s="169">
        <v>60367</v>
      </c>
      <c r="B5109" s="170" t="s">
        <v>3873</v>
      </c>
      <c r="C5109" s="170" t="s">
        <v>11</v>
      </c>
      <c r="D5109" s="170" t="s">
        <v>267</v>
      </c>
      <c r="E5109" s="170">
        <v>473</v>
      </c>
      <c r="F5109" s="170">
        <v>24</v>
      </c>
      <c r="G5109" s="171">
        <v>5.0999999999999996</v>
      </c>
      <c r="H5109" s="170" t="s">
        <v>105</v>
      </c>
      <c r="I5109" s="171">
        <v>4.1900000000000004</v>
      </c>
      <c r="J5109" s="169">
        <v>1</v>
      </c>
      <c r="K5109" s="154" cm="1">
        <f t="array" ref="K5109">ROUND(
IF(C5109="Beer",
SUM(LOOKUP(2,1/(SRP!$B$8:$B$10&lt;=E5109)/(SRP!$C$8:$C$10&gt;=E5109),SRP!$D$8:$D$10)*(G5109/100)*(E5109/1000)),
IF(C5109="Spirits",
SUM(LOOKUP(2,1/(SRP!$B$2:$B$7&lt;=E5109)/(SRP!$C$2:$C$7&gt;=E5109),SRP!$D$2:$D$7)*(G5109/100)*(E5109/1000)),
IF(AND(C5109="Wine",D5109="Fortified Wines"),
SUM(LOOKUP(2,1/(SRP!$B$26:$B$29&lt;=E5109)/(SRP!$C$26:$C$29&gt;=E5109),SRP!$D$26:$D$29)*(G5109/100)*(E5109/1000)),
IF(C5109="Wine",
SUM(LOOKUP(2,1/(SRP!$B$21:$B$25&lt;=E5109)/(SRP!$C$21:$C$25&gt;=E5109),SRP!$D$21:$D$25)*(G5109/100)*(E5109/1000)),
IF(AND(C5109="Ready to Drink",D5109="RTD-One Pour Cocktail&gt;7%&lt;=14.5"),
SUM(LOOKUP(2,1/(SRP!$B$16:$B$20&lt;=E5109)/(SRP!$C$16:$C$20&gt;=E5109),SRP!$D$16:$D$20)*(G5109/100)*(E5109/1000)),
IF(C5109="Ready to Drink",
SUM(LOOKUP(2,1/(SRP!$B$11:$B$15&lt;=E5109)/(SRP!$C$11:$C$15&gt;=E5109),SRP!$D$11:$D$15)*(G5109/100)*(E5109/1000)),
0)))))),2)</f>
        <v>1.88</v>
      </c>
      <c r="L5109" s="173" t="str">
        <f t="shared" si="79"/>
        <v>Beer473</v>
      </c>
      <c r="M5109" s="154">
        <f>VLOOKUP(L5109,'Slope %'!C:D,2,0)</f>
        <v>0.12</v>
      </c>
    </row>
    <row r="5110" spans="1:13" x14ac:dyDescent="0.25">
      <c r="A5110" s="169">
        <v>60369</v>
      </c>
      <c r="B5110" s="170" t="s">
        <v>3874</v>
      </c>
      <c r="C5110" s="170" t="s">
        <v>11</v>
      </c>
      <c r="D5110" s="170" t="s">
        <v>267</v>
      </c>
      <c r="E5110" s="170">
        <v>473</v>
      </c>
      <c r="F5110" s="170">
        <v>24</v>
      </c>
      <c r="G5110" s="171">
        <v>5.4</v>
      </c>
      <c r="H5110" s="170" t="s">
        <v>105</v>
      </c>
      <c r="I5110" s="171">
        <v>4.3899999999999997</v>
      </c>
      <c r="J5110" s="169">
        <v>1</v>
      </c>
      <c r="K5110" s="154" cm="1">
        <f t="array" ref="K5110">ROUND(
IF(C5110="Beer",
SUM(LOOKUP(2,1/(SRP!$B$8:$B$10&lt;=E5110)/(SRP!$C$8:$C$10&gt;=E5110),SRP!$D$8:$D$10)*(G5110/100)*(E5110/1000)),
IF(C5110="Spirits",
SUM(LOOKUP(2,1/(SRP!$B$2:$B$7&lt;=E5110)/(SRP!$C$2:$C$7&gt;=E5110),SRP!$D$2:$D$7)*(G5110/100)*(E5110/1000)),
IF(AND(C5110="Wine",D5110="Fortified Wines"),
SUM(LOOKUP(2,1/(SRP!$B$26:$B$29&lt;=E5110)/(SRP!$C$26:$C$29&gt;=E5110),SRP!$D$26:$D$29)*(G5110/100)*(E5110/1000)),
IF(C5110="Wine",
SUM(LOOKUP(2,1/(SRP!$B$21:$B$25&lt;=E5110)/(SRP!$C$21:$C$25&gt;=E5110),SRP!$D$21:$D$25)*(G5110/100)*(E5110/1000)),
IF(AND(C5110="Ready to Drink",D5110="RTD-One Pour Cocktail&gt;7%&lt;=14.5"),
SUM(LOOKUP(2,1/(SRP!$B$16:$B$20&lt;=E5110)/(SRP!$C$16:$C$20&gt;=E5110),SRP!$D$16:$D$20)*(G5110/100)*(E5110/1000)),
IF(C5110="Ready to Drink",
SUM(LOOKUP(2,1/(SRP!$B$11:$B$15&lt;=E5110)/(SRP!$C$11:$C$15&gt;=E5110),SRP!$D$11:$D$15)*(G5110/100)*(E5110/1000)),
0)))))),2)</f>
        <v>1.99</v>
      </c>
      <c r="L5110" s="173" t="str">
        <f t="shared" si="79"/>
        <v>Beer473</v>
      </c>
      <c r="M5110" s="154">
        <f>VLOOKUP(L5110,'Slope %'!C:D,2,0)</f>
        <v>0.12</v>
      </c>
    </row>
    <row r="5111" spans="1:13" x14ac:dyDescent="0.25">
      <c r="A5111" s="169">
        <v>60369</v>
      </c>
      <c r="B5111" s="170" t="s">
        <v>3874</v>
      </c>
      <c r="C5111" s="170" t="s">
        <v>11</v>
      </c>
      <c r="D5111" s="170" t="s">
        <v>267</v>
      </c>
      <c r="E5111" s="170">
        <v>473</v>
      </c>
      <c r="F5111" s="170">
        <v>24</v>
      </c>
      <c r="G5111" s="171">
        <v>5.4</v>
      </c>
      <c r="H5111" s="170" t="s">
        <v>105</v>
      </c>
      <c r="I5111" s="171">
        <v>4.3899999999999997</v>
      </c>
      <c r="J5111" s="169">
        <v>1</v>
      </c>
      <c r="K5111" s="154" cm="1">
        <f t="array" ref="K5111">ROUND(
IF(C5111="Beer",
SUM(LOOKUP(2,1/(SRP!$B$8:$B$10&lt;=E5111)/(SRP!$C$8:$C$10&gt;=E5111),SRP!$D$8:$D$10)*(G5111/100)*(E5111/1000)),
IF(C5111="Spirits",
SUM(LOOKUP(2,1/(SRP!$B$2:$B$7&lt;=E5111)/(SRP!$C$2:$C$7&gt;=E5111),SRP!$D$2:$D$7)*(G5111/100)*(E5111/1000)),
IF(AND(C5111="Wine",D5111="Fortified Wines"),
SUM(LOOKUP(2,1/(SRP!$B$26:$B$29&lt;=E5111)/(SRP!$C$26:$C$29&gt;=E5111),SRP!$D$26:$D$29)*(G5111/100)*(E5111/1000)),
IF(C5111="Wine",
SUM(LOOKUP(2,1/(SRP!$B$21:$B$25&lt;=E5111)/(SRP!$C$21:$C$25&gt;=E5111),SRP!$D$21:$D$25)*(G5111/100)*(E5111/1000)),
IF(AND(C5111="Ready to Drink",D5111="RTD-One Pour Cocktail&gt;7%&lt;=14.5"),
SUM(LOOKUP(2,1/(SRP!$B$16:$B$20&lt;=E5111)/(SRP!$C$16:$C$20&gt;=E5111),SRP!$D$16:$D$20)*(G5111/100)*(E5111/1000)),
IF(C5111="Ready to Drink",
SUM(LOOKUP(2,1/(SRP!$B$11:$B$15&lt;=E5111)/(SRP!$C$11:$C$15&gt;=E5111),SRP!$D$11:$D$15)*(G5111/100)*(E5111/1000)),
0)))))),2)</f>
        <v>1.99</v>
      </c>
      <c r="L5111" s="173" t="str">
        <f t="shared" si="79"/>
        <v>Beer473</v>
      </c>
      <c r="M5111" s="154">
        <f>VLOOKUP(L5111,'Slope %'!C:D,2,0)</f>
        <v>0.12</v>
      </c>
    </row>
    <row r="5112" spans="1:13" x14ac:dyDescent="0.25">
      <c r="A5112" s="169">
        <v>60371</v>
      </c>
      <c r="B5112" s="170" t="s">
        <v>3875</v>
      </c>
      <c r="C5112" s="170" t="s">
        <v>1065</v>
      </c>
      <c r="D5112" s="170" t="s">
        <v>1066</v>
      </c>
      <c r="E5112" s="170">
        <v>330</v>
      </c>
      <c r="F5112" s="170">
        <v>24</v>
      </c>
      <c r="G5112" s="171">
        <v>1.0000000000000001E-5</v>
      </c>
      <c r="H5112" s="170" t="s">
        <v>54</v>
      </c>
      <c r="I5112" s="171">
        <v>2.29</v>
      </c>
      <c r="J5112" s="169">
        <v>1</v>
      </c>
      <c r="K5112" s="154" cm="1">
        <f t="array" ref="K5112">ROUND(
IF(C5112="Beer",
SUM(LOOKUP(2,1/(SRP!$B$8:$B$10&lt;=E5112)/(SRP!$C$8:$C$10&gt;=E5112),SRP!$D$8:$D$10)*(G5112/100)*(E5112/1000)),
IF(C5112="Spirits",
SUM(LOOKUP(2,1/(SRP!$B$2:$B$7&lt;=E5112)/(SRP!$C$2:$C$7&gt;=E5112),SRP!$D$2:$D$7)*(G5112/100)*(E5112/1000)),
IF(AND(C5112="Wine",D5112="Fortified Wines"),
SUM(LOOKUP(2,1/(SRP!$B$26:$B$29&lt;=E5112)/(SRP!$C$26:$C$29&gt;=E5112),SRP!$D$26:$D$29)*(G5112/100)*(E5112/1000)),
IF(C5112="Wine",
SUM(LOOKUP(2,1/(SRP!$B$21:$B$25&lt;=E5112)/(SRP!$C$21:$C$25&gt;=E5112),SRP!$D$21:$D$25)*(G5112/100)*(E5112/1000)),
IF(AND(C5112="Ready to Drink",D5112="RTD-One Pour Cocktail&gt;7%&lt;=14.5"),
SUM(LOOKUP(2,1/(SRP!$B$16:$B$20&lt;=E5112)/(SRP!$C$16:$C$20&gt;=E5112),SRP!$D$16:$D$20)*(G5112/100)*(E5112/1000)),
IF(C5112="Ready to Drink",
SUM(LOOKUP(2,1/(SRP!$B$11:$B$15&lt;=E5112)/(SRP!$C$11:$C$15&gt;=E5112),SRP!$D$11:$D$15)*(G5112/100)*(E5112/1000)),
0)))))),2)</f>
        <v>0</v>
      </c>
      <c r="L5112" s="173" t="str">
        <f t="shared" si="79"/>
        <v>Dealcoholized330</v>
      </c>
      <c r="M5112" s="154" t="e">
        <f>VLOOKUP(L5112,'Slope %'!C:D,2,0)</f>
        <v>#N/A</v>
      </c>
    </row>
    <row r="5113" spans="1:13" x14ac:dyDescent="0.25">
      <c r="A5113" s="169">
        <v>60371</v>
      </c>
      <c r="B5113" s="170" t="s">
        <v>3875</v>
      </c>
      <c r="C5113" s="170" t="s">
        <v>1065</v>
      </c>
      <c r="D5113" s="170" t="s">
        <v>1066</v>
      </c>
      <c r="E5113" s="170">
        <v>330</v>
      </c>
      <c r="F5113" s="170">
        <v>24</v>
      </c>
      <c r="G5113" s="171">
        <v>1.0000000000000001E-5</v>
      </c>
      <c r="H5113" s="170" t="s">
        <v>54</v>
      </c>
      <c r="I5113" s="171">
        <v>2.29</v>
      </c>
      <c r="J5113" s="169">
        <v>1</v>
      </c>
      <c r="K5113" s="154" cm="1">
        <f t="array" ref="K5113">ROUND(
IF(C5113="Beer",
SUM(LOOKUP(2,1/(SRP!$B$8:$B$10&lt;=E5113)/(SRP!$C$8:$C$10&gt;=E5113),SRP!$D$8:$D$10)*(G5113/100)*(E5113/1000)),
IF(C5113="Spirits",
SUM(LOOKUP(2,1/(SRP!$B$2:$B$7&lt;=E5113)/(SRP!$C$2:$C$7&gt;=E5113),SRP!$D$2:$D$7)*(G5113/100)*(E5113/1000)),
IF(AND(C5113="Wine",D5113="Fortified Wines"),
SUM(LOOKUP(2,1/(SRP!$B$26:$B$29&lt;=E5113)/(SRP!$C$26:$C$29&gt;=E5113),SRP!$D$26:$D$29)*(G5113/100)*(E5113/1000)),
IF(C5113="Wine",
SUM(LOOKUP(2,1/(SRP!$B$21:$B$25&lt;=E5113)/(SRP!$C$21:$C$25&gt;=E5113),SRP!$D$21:$D$25)*(G5113/100)*(E5113/1000)),
IF(AND(C5113="Ready to Drink",D5113="RTD-One Pour Cocktail&gt;7%&lt;=14.5"),
SUM(LOOKUP(2,1/(SRP!$B$16:$B$20&lt;=E5113)/(SRP!$C$16:$C$20&gt;=E5113),SRP!$D$16:$D$20)*(G5113/100)*(E5113/1000)),
IF(C5113="Ready to Drink",
SUM(LOOKUP(2,1/(SRP!$B$11:$B$15&lt;=E5113)/(SRP!$C$11:$C$15&gt;=E5113),SRP!$D$11:$D$15)*(G5113/100)*(E5113/1000)),
0)))))),2)</f>
        <v>0</v>
      </c>
      <c r="L5113" s="173" t="str">
        <f t="shared" si="79"/>
        <v>Dealcoholized330</v>
      </c>
      <c r="M5113" s="154" t="e">
        <f>VLOOKUP(L5113,'Slope %'!C:D,2,0)</f>
        <v>#N/A</v>
      </c>
    </row>
    <row r="5114" spans="1:13" x14ac:dyDescent="0.25">
      <c r="A5114" s="169">
        <v>60377</v>
      </c>
      <c r="B5114" s="170" t="s">
        <v>3876</v>
      </c>
      <c r="C5114" s="170" t="s">
        <v>11</v>
      </c>
      <c r="D5114" s="170" t="s">
        <v>267</v>
      </c>
      <c r="E5114" s="170">
        <v>4260</v>
      </c>
      <c r="F5114" s="170">
        <v>2</v>
      </c>
      <c r="G5114" s="171">
        <v>5</v>
      </c>
      <c r="H5114" s="170" t="s">
        <v>222</v>
      </c>
      <c r="I5114" s="171">
        <v>28.15</v>
      </c>
      <c r="J5114" s="169">
        <v>12</v>
      </c>
      <c r="K5114" s="154" cm="1">
        <f t="array" ref="K5114">ROUND(
IF(C5114="Beer",
SUM(LOOKUP(2,1/(SRP!$B$8:$B$10&lt;=E5114)/(SRP!$C$8:$C$10&gt;=E5114),SRP!$D$8:$D$10)*(G5114/100)*(E5114/1000)),
IF(C5114="Spirits",
SUM(LOOKUP(2,1/(SRP!$B$2:$B$7&lt;=E5114)/(SRP!$C$2:$C$7&gt;=E5114),SRP!$D$2:$D$7)*(G5114/100)*(E5114/1000)),
IF(AND(C5114="Wine",D5114="Fortified Wines"),
SUM(LOOKUP(2,1/(SRP!$B$26:$B$29&lt;=E5114)/(SRP!$C$26:$C$29&gt;=E5114),SRP!$D$26:$D$29)*(G5114/100)*(E5114/1000)),
IF(C5114="Wine",
SUM(LOOKUP(2,1/(SRP!$B$21:$B$25&lt;=E5114)/(SRP!$C$21:$C$25&gt;=E5114),SRP!$D$21:$D$25)*(G5114/100)*(E5114/1000)),
IF(AND(C5114="Ready to Drink",D5114="RTD-One Pour Cocktail&gt;7%&lt;=14.5"),
SUM(LOOKUP(2,1/(SRP!$B$16:$B$20&lt;=E5114)/(SRP!$C$16:$C$20&gt;=E5114),SRP!$D$16:$D$20)*(G5114/100)*(E5114/1000)),
IF(C5114="Ready to Drink",
SUM(LOOKUP(2,1/(SRP!$B$11:$B$15&lt;=E5114)/(SRP!$C$11:$C$15&gt;=E5114),SRP!$D$11:$D$15)*(G5114/100)*(E5114/1000)),
0)))))),2)</f>
        <v>16.63</v>
      </c>
      <c r="L5114" s="173" t="str">
        <f t="shared" si="79"/>
        <v>Beer4260</v>
      </c>
      <c r="M5114" s="154">
        <f>VLOOKUP(L5114,'Slope %'!C:D,2,0)</f>
        <v>7.0000000000000007E-2</v>
      </c>
    </row>
    <row r="5115" spans="1:13" x14ac:dyDescent="0.25">
      <c r="A5115" s="169">
        <v>60377</v>
      </c>
      <c r="B5115" s="170" t="s">
        <v>3876</v>
      </c>
      <c r="C5115" s="170" t="s">
        <v>11</v>
      </c>
      <c r="D5115" s="170" t="s">
        <v>267</v>
      </c>
      <c r="E5115" s="170">
        <v>4260</v>
      </c>
      <c r="F5115" s="170">
        <v>2</v>
      </c>
      <c r="G5115" s="171">
        <v>5</v>
      </c>
      <c r="H5115" s="170" t="s">
        <v>222</v>
      </c>
      <c r="I5115" s="171">
        <v>28.15</v>
      </c>
      <c r="J5115" s="169">
        <v>12</v>
      </c>
      <c r="K5115" s="154" cm="1">
        <f t="array" ref="K5115">ROUND(
IF(C5115="Beer",
SUM(LOOKUP(2,1/(SRP!$B$8:$B$10&lt;=E5115)/(SRP!$C$8:$C$10&gt;=E5115),SRP!$D$8:$D$10)*(G5115/100)*(E5115/1000)),
IF(C5115="Spirits",
SUM(LOOKUP(2,1/(SRP!$B$2:$B$7&lt;=E5115)/(SRP!$C$2:$C$7&gt;=E5115),SRP!$D$2:$D$7)*(G5115/100)*(E5115/1000)),
IF(AND(C5115="Wine",D5115="Fortified Wines"),
SUM(LOOKUP(2,1/(SRP!$B$26:$B$29&lt;=E5115)/(SRP!$C$26:$C$29&gt;=E5115),SRP!$D$26:$D$29)*(G5115/100)*(E5115/1000)),
IF(C5115="Wine",
SUM(LOOKUP(2,1/(SRP!$B$21:$B$25&lt;=E5115)/(SRP!$C$21:$C$25&gt;=E5115),SRP!$D$21:$D$25)*(G5115/100)*(E5115/1000)),
IF(AND(C5115="Ready to Drink",D5115="RTD-One Pour Cocktail&gt;7%&lt;=14.5"),
SUM(LOOKUP(2,1/(SRP!$B$16:$B$20&lt;=E5115)/(SRP!$C$16:$C$20&gt;=E5115),SRP!$D$16:$D$20)*(G5115/100)*(E5115/1000)),
IF(C5115="Ready to Drink",
SUM(LOOKUP(2,1/(SRP!$B$11:$B$15&lt;=E5115)/(SRP!$C$11:$C$15&gt;=E5115),SRP!$D$11:$D$15)*(G5115/100)*(E5115/1000)),
0)))))),2)</f>
        <v>16.63</v>
      </c>
      <c r="L5115" s="173" t="str">
        <f t="shared" si="79"/>
        <v>Beer4260</v>
      </c>
      <c r="M5115" s="154">
        <f>VLOOKUP(L5115,'Slope %'!C:D,2,0)</f>
        <v>7.0000000000000007E-2</v>
      </c>
    </row>
    <row r="5116" spans="1:13" x14ac:dyDescent="0.25">
      <c r="A5116" s="169">
        <v>60378</v>
      </c>
      <c r="B5116" s="170" t="s">
        <v>3877</v>
      </c>
      <c r="C5116" s="170" t="s">
        <v>15</v>
      </c>
      <c r="D5116" s="170" t="s">
        <v>462</v>
      </c>
      <c r="E5116" s="170">
        <v>750</v>
      </c>
      <c r="F5116" s="170">
        <v>12</v>
      </c>
      <c r="G5116" s="171">
        <v>43.2</v>
      </c>
      <c r="H5116" s="170" t="s">
        <v>54</v>
      </c>
      <c r="I5116" s="171">
        <v>44.99</v>
      </c>
      <c r="J5116" s="169">
        <v>1</v>
      </c>
      <c r="K5116" s="154" cm="1">
        <f t="array" ref="K5116">ROUND(
IF(C5116="Beer",
SUM(LOOKUP(2,1/(SRP!$B$8:$B$10&lt;=E5116)/(SRP!$C$8:$C$10&gt;=E5116),SRP!$D$8:$D$10)*(G5116/100)*(E5116/1000)),
IF(C5116="Spirits",
SUM(LOOKUP(2,1/(SRP!$B$2:$B$7&lt;=E5116)/(SRP!$C$2:$C$7&gt;=E5116),SRP!$D$2:$D$7)*(G5116/100)*(E5116/1000)),
IF(AND(C5116="Wine",D5116="Fortified Wines"),
SUM(LOOKUP(2,1/(SRP!$B$26:$B$29&lt;=E5116)/(SRP!$C$26:$C$29&gt;=E5116),SRP!$D$26:$D$29)*(G5116/100)*(E5116/1000)),
IF(C5116="Wine",
SUM(LOOKUP(2,1/(SRP!$B$21:$B$25&lt;=E5116)/(SRP!$C$21:$C$25&gt;=E5116),SRP!$D$21:$D$25)*(G5116/100)*(E5116/1000)),
IF(AND(C5116="Ready to Drink",D5116="RTD-One Pour Cocktail&gt;7%&lt;=14.5"),
SUM(LOOKUP(2,1/(SRP!$B$16:$B$20&lt;=E5116)/(SRP!$C$16:$C$20&gt;=E5116),SRP!$D$16:$D$20)*(G5116/100)*(E5116/1000)),
IF(C5116="Ready to Drink",
SUM(LOOKUP(2,1/(SRP!$B$11:$B$15&lt;=E5116)/(SRP!$C$11:$C$15&gt;=E5116),SRP!$D$11:$D$15)*(G5116/100)*(E5116/1000)),
0)))))),2)</f>
        <v>25.29</v>
      </c>
      <c r="L5116" s="173" t="str">
        <f t="shared" si="79"/>
        <v>Spirits750</v>
      </c>
      <c r="M5116" s="154">
        <f>VLOOKUP(L5116,'Slope %'!C:D,2,0)</f>
        <v>7.0000000000000007E-2</v>
      </c>
    </row>
    <row r="5117" spans="1:13" x14ac:dyDescent="0.25">
      <c r="A5117" s="169">
        <v>60381</v>
      </c>
      <c r="B5117" s="170" t="s">
        <v>3878</v>
      </c>
      <c r="C5117" s="170" t="s">
        <v>15</v>
      </c>
      <c r="D5117" s="170" t="s">
        <v>90</v>
      </c>
      <c r="E5117" s="170">
        <v>750</v>
      </c>
      <c r="F5117" s="170">
        <v>12</v>
      </c>
      <c r="G5117" s="171">
        <v>40</v>
      </c>
      <c r="H5117" s="170" t="s">
        <v>17</v>
      </c>
      <c r="I5117" s="171">
        <v>44.99</v>
      </c>
      <c r="J5117" s="169">
        <v>1</v>
      </c>
      <c r="K5117" s="154" cm="1">
        <f t="array" ref="K5117">ROUND(
IF(C5117="Beer",
SUM(LOOKUP(2,1/(SRP!$B$8:$B$10&lt;=E5117)/(SRP!$C$8:$C$10&gt;=E5117),SRP!$D$8:$D$10)*(G5117/100)*(E5117/1000)),
IF(C5117="Spirits",
SUM(LOOKUP(2,1/(SRP!$B$2:$B$7&lt;=E5117)/(SRP!$C$2:$C$7&gt;=E5117),SRP!$D$2:$D$7)*(G5117/100)*(E5117/1000)),
IF(AND(C5117="Wine",D5117="Fortified Wines"),
SUM(LOOKUP(2,1/(SRP!$B$26:$B$29&lt;=E5117)/(SRP!$C$26:$C$29&gt;=E5117),SRP!$D$26:$D$29)*(G5117/100)*(E5117/1000)),
IF(C5117="Wine",
SUM(LOOKUP(2,1/(SRP!$B$21:$B$25&lt;=E5117)/(SRP!$C$21:$C$25&gt;=E5117),SRP!$D$21:$D$25)*(G5117/100)*(E5117/1000)),
IF(AND(C5117="Ready to Drink",D5117="RTD-One Pour Cocktail&gt;7%&lt;=14.5"),
SUM(LOOKUP(2,1/(SRP!$B$16:$B$20&lt;=E5117)/(SRP!$C$16:$C$20&gt;=E5117),SRP!$D$16:$D$20)*(G5117/100)*(E5117/1000)),
IF(C5117="Ready to Drink",
SUM(LOOKUP(2,1/(SRP!$B$11:$B$15&lt;=E5117)/(SRP!$C$11:$C$15&gt;=E5117),SRP!$D$11:$D$15)*(G5117/100)*(E5117/1000)),
0)))))),2)</f>
        <v>23.42</v>
      </c>
      <c r="L5117" s="173" t="str">
        <f t="shared" si="79"/>
        <v>Spirits750</v>
      </c>
      <c r="M5117" s="154">
        <f>VLOOKUP(L5117,'Slope %'!C:D,2,0)</f>
        <v>7.0000000000000007E-2</v>
      </c>
    </row>
    <row r="5118" spans="1:13" x14ac:dyDescent="0.25">
      <c r="A5118" s="169">
        <v>60423</v>
      </c>
      <c r="B5118" s="170" t="s">
        <v>3879</v>
      </c>
      <c r="C5118" s="170" t="s">
        <v>24</v>
      </c>
      <c r="D5118" s="170" t="s">
        <v>194</v>
      </c>
      <c r="E5118" s="170">
        <v>750</v>
      </c>
      <c r="F5118" s="170">
        <v>12</v>
      </c>
      <c r="G5118" s="171">
        <v>14.2</v>
      </c>
      <c r="H5118" s="170" t="s">
        <v>256</v>
      </c>
      <c r="I5118" s="171">
        <v>26.99</v>
      </c>
      <c r="J5118" s="169">
        <v>1</v>
      </c>
      <c r="K5118" s="154" cm="1">
        <f t="array" ref="K5118">ROUND(
IF(C5118="Beer",
SUM(LOOKUP(2,1/(SRP!$B$8:$B$10&lt;=E5118)/(SRP!$C$8:$C$10&gt;=E5118),SRP!$D$8:$D$10)*(G5118/100)*(E5118/1000)),
IF(C5118="Spirits",
SUM(LOOKUP(2,1/(SRP!$B$2:$B$7&lt;=E5118)/(SRP!$C$2:$C$7&gt;=E5118),SRP!$D$2:$D$7)*(G5118/100)*(E5118/1000)),
IF(AND(C5118="Wine",D5118="Fortified Wines"),
SUM(LOOKUP(2,1/(SRP!$B$26:$B$29&lt;=E5118)/(SRP!$C$26:$C$29&gt;=E5118),SRP!$D$26:$D$29)*(G5118/100)*(E5118/1000)),
IF(C5118="Wine",
SUM(LOOKUP(2,1/(SRP!$B$21:$B$25&lt;=E5118)/(SRP!$C$21:$C$25&gt;=E5118),SRP!$D$21:$D$25)*(G5118/100)*(E5118/1000)),
IF(AND(C5118="Ready to Drink",D5118="RTD-One Pour Cocktail&gt;7%&lt;=14.5"),
SUM(LOOKUP(2,1/(SRP!$B$16:$B$20&lt;=E5118)/(SRP!$C$16:$C$20&gt;=E5118),SRP!$D$16:$D$20)*(G5118/100)*(E5118/1000)),
IF(C5118="Ready to Drink",
SUM(LOOKUP(2,1/(SRP!$B$11:$B$15&lt;=E5118)/(SRP!$C$11:$C$15&gt;=E5118),SRP!$D$11:$D$15)*(G5118/100)*(E5118/1000)),
0)))))),2)</f>
        <v>8.31</v>
      </c>
      <c r="L5118" s="173" t="str">
        <f t="shared" si="79"/>
        <v>Wine750</v>
      </c>
      <c r="M5118" s="154">
        <f>VLOOKUP(L5118,'Slope %'!C:D,2,0)</f>
        <v>0.1</v>
      </c>
    </row>
    <row r="5119" spans="1:13" x14ac:dyDescent="0.25">
      <c r="A5119" s="169">
        <v>60447</v>
      </c>
      <c r="B5119" s="170" t="s">
        <v>3880</v>
      </c>
      <c r="C5119" s="170" t="s">
        <v>11</v>
      </c>
      <c r="D5119" s="170" t="s">
        <v>303</v>
      </c>
      <c r="E5119" s="170">
        <v>1320</v>
      </c>
      <c r="F5119" s="170">
        <v>8</v>
      </c>
      <c r="G5119" s="171">
        <v>6</v>
      </c>
      <c r="H5119" s="170" t="s">
        <v>723</v>
      </c>
      <c r="I5119" s="171">
        <v>14.99</v>
      </c>
      <c r="J5119" s="169">
        <v>3</v>
      </c>
      <c r="K5119" s="154" cm="1">
        <f t="array" ref="K5119">ROUND(
IF(C5119="Beer",
SUM(LOOKUP(2,1/(SRP!$B$8:$B$10&lt;=E5119)/(SRP!$C$8:$C$10&gt;=E5119),SRP!$D$8:$D$10)*(G5119/100)*(E5119/1000)),
IF(C5119="Spirits",
SUM(LOOKUP(2,1/(SRP!$B$2:$B$7&lt;=E5119)/(SRP!$C$2:$C$7&gt;=E5119),SRP!$D$2:$D$7)*(G5119/100)*(E5119/1000)),
IF(AND(C5119="Wine",D5119="Fortified Wines"),
SUM(LOOKUP(2,1/(SRP!$B$26:$B$29&lt;=E5119)/(SRP!$C$26:$C$29&gt;=E5119),SRP!$D$26:$D$29)*(G5119/100)*(E5119/1000)),
IF(C5119="Wine",
SUM(LOOKUP(2,1/(SRP!$B$21:$B$25&lt;=E5119)/(SRP!$C$21:$C$25&gt;=E5119),SRP!$D$21:$D$25)*(G5119/100)*(E5119/1000)),
IF(AND(C5119="Ready to Drink",D5119="RTD-One Pour Cocktail&gt;7%&lt;=14.5"),
SUM(LOOKUP(2,1/(SRP!$B$16:$B$20&lt;=E5119)/(SRP!$C$16:$C$20&gt;=E5119),SRP!$D$16:$D$20)*(G5119/100)*(E5119/1000)),
IF(C5119="Ready to Drink",
SUM(LOOKUP(2,1/(SRP!$B$11:$B$15&lt;=E5119)/(SRP!$C$11:$C$15&gt;=E5119),SRP!$D$11:$D$15)*(G5119/100)*(E5119/1000)),
0)))))),2)</f>
        <v>6.18</v>
      </c>
      <c r="L5119" s="173" t="str">
        <f t="shared" si="79"/>
        <v>Beer1320</v>
      </c>
      <c r="M5119" s="154">
        <f>VLOOKUP(L5119,'Slope %'!C:D,2,0)</f>
        <v>0.12</v>
      </c>
    </row>
    <row r="5120" spans="1:13" x14ac:dyDescent="0.25">
      <c r="A5120" s="169">
        <v>60448</v>
      </c>
      <c r="B5120" s="170" t="s">
        <v>3881</v>
      </c>
      <c r="C5120" s="170" t="s">
        <v>24</v>
      </c>
      <c r="D5120" s="170" t="s">
        <v>38</v>
      </c>
      <c r="E5120" s="170">
        <v>200</v>
      </c>
      <c r="F5120" s="170">
        <v>30</v>
      </c>
      <c r="G5120" s="171">
        <v>13.5</v>
      </c>
      <c r="H5120" s="170" t="s">
        <v>274</v>
      </c>
      <c r="I5120" s="171">
        <v>6.09</v>
      </c>
      <c r="J5120" s="169">
        <v>1</v>
      </c>
      <c r="K5120" s="154" cm="1">
        <f t="array" ref="K5120">ROUND(
IF(C5120="Beer",
SUM(LOOKUP(2,1/(SRP!$B$8:$B$10&lt;=E5120)/(SRP!$C$8:$C$10&gt;=E5120),SRP!$D$8:$D$10)*(G5120/100)*(E5120/1000)),
IF(C5120="Spirits",
SUM(LOOKUP(2,1/(SRP!$B$2:$B$7&lt;=E5120)/(SRP!$C$2:$C$7&gt;=E5120),SRP!$D$2:$D$7)*(G5120/100)*(E5120/1000)),
IF(AND(C5120="Wine",D5120="Fortified Wines"),
SUM(LOOKUP(2,1/(SRP!$B$26:$B$29&lt;=E5120)/(SRP!$C$26:$C$29&gt;=E5120),SRP!$D$26:$D$29)*(G5120/100)*(E5120/1000)),
IF(C5120="Wine",
SUM(LOOKUP(2,1/(SRP!$B$21:$B$25&lt;=E5120)/(SRP!$C$21:$C$25&gt;=E5120),SRP!$D$21:$D$25)*(G5120/100)*(E5120/1000)),
IF(AND(C5120="Ready to Drink",D5120="RTD-One Pour Cocktail&gt;7%&lt;=14.5"),
SUM(LOOKUP(2,1/(SRP!$B$16:$B$20&lt;=E5120)/(SRP!$C$16:$C$20&gt;=E5120),SRP!$D$16:$D$20)*(G5120/100)*(E5120/1000)),
IF(C5120="Ready to Drink",
SUM(LOOKUP(2,1/(SRP!$B$11:$B$15&lt;=E5120)/(SRP!$C$11:$C$15&gt;=E5120),SRP!$D$11:$D$15)*(G5120/100)*(E5120/1000)),
0)))))),2)</f>
        <v>3.03</v>
      </c>
      <c r="L5120" s="173" t="str">
        <f t="shared" si="79"/>
        <v>Wine200</v>
      </c>
      <c r="M5120" s="154">
        <f>VLOOKUP(L5120,'Slope %'!C:D,2,0)</f>
        <v>0.12</v>
      </c>
    </row>
    <row r="5121" spans="1:13" x14ac:dyDescent="0.25">
      <c r="A5121" s="169">
        <v>60450</v>
      </c>
      <c r="B5121" s="170" t="s">
        <v>3882</v>
      </c>
      <c r="C5121" s="170" t="s">
        <v>24</v>
      </c>
      <c r="D5121" s="170" t="s">
        <v>38</v>
      </c>
      <c r="E5121" s="170">
        <v>720</v>
      </c>
      <c r="F5121" s="170">
        <v>6</v>
      </c>
      <c r="G5121" s="171">
        <v>15.5</v>
      </c>
      <c r="H5121" s="170" t="s">
        <v>274</v>
      </c>
      <c r="I5121" s="171">
        <v>99.99</v>
      </c>
      <c r="J5121" s="169">
        <v>1</v>
      </c>
      <c r="K5121" s="154" cm="1">
        <f t="array" ref="K5121">ROUND(
IF(C5121="Beer",
SUM(LOOKUP(2,1/(SRP!$B$8:$B$10&lt;=E5121)/(SRP!$C$8:$C$10&gt;=E5121),SRP!$D$8:$D$10)*(G5121/100)*(E5121/1000)),
IF(C5121="Spirits",
SUM(LOOKUP(2,1/(SRP!$B$2:$B$7&lt;=E5121)/(SRP!$C$2:$C$7&gt;=E5121),SRP!$D$2:$D$7)*(G5121/100)*(E5121/1000)),
IF(AND(C5121="Wine",D5121="Fortified Wines"),
SUM(LOOKUP(2,1/(SRP!$B$26:$B$29&lt;=E5121)/(SRP!$C$26:$C$29&gt;=E5121),SRP!$D$26:$D$29)*(G5121/100)*(E5121/1000)),
IF(C5121="Wine",
SUM(LOOKUP(2,1/(SRP!$B$21:$B$25&lt;=E5121)/(SRP!$C$21:$C$25&gt;=E5121),SRP!$D$21:$D$25)*(G5121/100)*(E5121/1000)),
IF(AND(C5121="Ready to Drink",D5121="RTD-One Pour Cocktail&gt;7%&lt;=14.5"),
SUM(LOOKUP(2,1/(SRP!$B$16:$B$20&lt;=E5121)/(SRP!$C$16:$C$20&gt;=E5121),SRP!$D$16:$D$20)*(G5121/100)*(E5121/1000)),
IF(C5121="Ready to Drink",
SUM(LOOKUP(2,1/(SRP!$B$11:$B$15&lt;=E5121)/(SRP!$C$11:$C$15&gt;=E5121),SRP!$D$11:$D$15)*(G5121/100)*(E5121/1000)),
0)))))),2)</f>
        <v>8.7100000000000009</v>
      </c>
      <c r="L5121" s="173" t="str">
        <f t="shared" si="79"/>
        <v>Wine720</v>
      </c>
      <c r="M5121" s="154">
        <f>VLOOKUP(L5121,'Slope %'!C:D,2,0)</f>
        <v>0.1</v>
      </c>
    </row>
    <row r="5122" spans="1:13" x14ac:dyDescent="0.25">
      <c r="A5122" s="169">
        <v>60455</v>
      </c>
      <c r="B5122" s="170" t="s">
        <v>3883</v>
      </c>
      <c r="C5122" s="170" t="s">
        <v>24</v>
      </c>
      <c r="D5122" s="170" t="s">
        <v>25</v>
      </c>
      <c r="E5122" s="170">
        <v>750</v>
      </c>
      <c r="F5122" s="170">
        <v>12</v>
      </c>
      <c r="G5122" s="171">
        <v>7</v>
      </c>
      <c r="H5122" s="170" t="s">
        <v>128</v>
      </c>
      <c r="I5122" s="171">
        <v>18.27</v>
      </c>
      <c r="J5122" s="169">
        <v>1</v>
      </c>
      <c r="K5122" s="154" cm="1">
        <f t="array" ref="K5122">ROUND(
IF(C5122="Beer",
SUM(LOOKUP(2,1/(SRP!$B$8:$B$10&lt;=E5122)/(SRP!$C$8:$C$10&gt;=E5122),SRP!$D$8:$D$10)*(G5122/100)*(E5122/1000)),
IF(C5122="Spirits",
SUM(LOOKUP(2,1/(SRP!$B$2:$B$7&lt;=E5122)/(SRP!$C$2:$C$7&gt;=E5122),SRP!$D$2:$D$7)*(G5122/100)*(E5122/1000)),
IF(AND(C5122="Wine",D5122="Fortified Wines"),
SUM(LOOKUP(2,1/(SRP!$B$26:$B$29&lt;=E5122)/(SRP!$C$26:$C$29&gt;=E5122),SRP!$D$26:$D$29)*(G5122/100)*(E5122/1000)),
IF(C5122="Wine",
SUM(LOOKUP(2,1/(SRP!$B$21:$B$25&lt;=E5122)/(SRP!$C$21:$C$25&gt;=E5122),SRP!$D$21:$D$25)*(G5122/100)*(E5122/1000)),
IF(AND(C5122="Ready to Drink",D5122="RTD-One Pour Cocktail&gt;7%&lt;=14.5"),
SUM(LOOKUP(2,1/(SRP!$B$16:$B$20&lt;=E5122)/(SRP!$C$16:$C$20&gt;=E5122),SRP!$D$16:$D$20)*(G5122/100)*(E5122/1000)),
IF(C5122="Ready to Drink",
SUM(LOOKUP(2,1/(SRP!$B$11:$B$15&lt;=E5122)/(SRP!$C$11:$C$15&gt;=E5122),SRP!$D$11:$D$15)*(G5122/100)*(E5122/1000)),
0)))))),2)</f>
        <v>4.0999999999999996</v>
      </c>
      <c r="L5122" s="173" t="str">
        <f t="shared" si="79"/>
        <v>Wine750</v>
      </c>
      <c r="M5122" s="154">
        <f>VLOOKUP(L5122,'Slope %'!C:D,2,0)</f>
        <v>0.1</v>
      </c>
    </row>
    <row r="5123" spans="1:13" x14ac:dyDescent="0.25">
      <c r="A5123" s="169">
        <v>60456</v>
      </c>
      <c r="B5123" s="170" t="s">
        <v>3884</v>
      </c>
      <c r="C5123" s="170" t="s">
        <v>11</v>
      </c>
      <c r="D5123" s="170" t="s">
        <v>303</v>
      </c>
      <c r="E5123" s="170">
        <v>473</v>
      </c>
      <c r="F5123" s="170">
        <v>24</v>
      </c>
      <c r="G5123" s="171">
        <v>8.5</v>
      </c>
      <c r="H5123" s="170" t="s">
        <v>1556</v>
      </c>
      <c r="I5123" s="171">
        <v>5.39</v>
      </c>
      <c r="J5123" s="169">
        <v>1</v>
      </c>
      <c r="K5123" s="154" cm="1">
        <f t="array" ref="K5123">ROUND(
IF(C5123="Beer",
SUM(LOOKUP(2,1/(SRP!$B$8:$B$10&lt;=E5123)/(SRP!$C$8:$C$10&gt;=E5123),SRP!$D$8:$D$10)*(G5123/100)*(E5123/1000)),
IF(C5123="Spirits",
SUM(LOOKUP(2,1/(SRP!$B$2:$B$7&lt;=E5123)/(SRP!$C$2:$C$7&gt;=E5123),SRP!$D$2:$D$7)*(G5123/100)*(E5123/1000)),
IF(AND(C5123="Wine",D5123="Fortified Wines"),
SUM(LOOKUP(2,1/(SRP!$B$26:$B$29&lt;=E5123)/(SRP!$C$26:$C$29&gt;=E5123),SRP!$D$26:$D$29)*(G5123/100)*(E5123/1000)),
IF(C5123="Wine",
SUM(LOOKUP(2,1/(SRP!$B$21:$B$25&lt;=E5123)/(SRP!$C$21:$C$25&gt;=E5123),SRP!$D$21:$D$25)*(G5123/100)*(E5123/1000)),
IF(AND(C5123="Ready to Drink",D5123="RTD-One Pour Cocktail&gt;7%&lt;=14.5"),
SUM(LOOKUP(2,1/(SRP!$B$16:$B$20&lt;=E5123)/(SRP!$C$16:$C$20&gt;=E5123),SRP!$D$16:$D$20)*(G5123/100)*(E5123/1000)),
IF(C5123="Ready to Drink",
SUM(LOOKUP(2,1/(SRP!$B$11:$B$15&lt;=E5123)/(SRP!$C$11:$C$15&gt;=E5123),SRP!$D$11:$D$15)*(G5123/100)*(E5123/1000)),
0)))))),2)</f>
        <v>3.14</v>
      </c>
      <c r="L5123" s="173" t="str">
        <f t="shared" ref="L5123:L5186" si="80">(_xlfn.CONCAT(C5123,E5123))</f>
        <v>Beer473</v>
      </c>
      <c r="M5123" s="154">
        <f>VLOOKUP(L5123,'Slope %'!C:D,2,0)</f>
        <v>0.12</v>
      </c>
    </row>
    <row r="5124" spans="1:13" x14ac:dyDescent="0.25">
      <c r="A5124" s="169">
        <v>60456</v>
      </c>
      <c r="B5124" s="170" t="s">
        <v>3884</v>
      </c>
      <c r="C5124" s="170" t="s">
        <v>11</v>
      </c>
      <c r="D5124" s="170" t="s">
        <v>303</v>
      </c>
      <c r="E5124" s="170">
        <v>473</v>
      </c>
      <c r="F5124" s="170">
        <v>24</v>
      </c>
      <c r="G5124" s="171">
        <v>8.5</v>
      </c>
      <c r="H5124" s="170" t="s">
        <v>1556</v>
      </c>
      <c r="I5124" s="171">
        <v>5.39</v>
      </c>
      <c r="J5124" s="169">
        <v>1</v>
      </c>
      <c r="K5124" s="154" cm="1">
        <f t="array" ref="K5124">ROUND(
IF(C5124="Beer",
SUM(LOOKUP(2,1/(SRP!$B$8:$B$10&lt;=E5124)/(SRP!$C$8:$C$10&gt;=E5124),SRP!$D$8:$D$10)*(G5124/100)*(E5124/1000)),
IF(C5124="Spirits",
SUM(LOOKUP(2,1/(SRP!$B$2:$B$7&lt;=E5124)/(SRP!$C$2:$C$7&gt;=E5124),SRP!$D$2:$D$7)*(G5124/100)*(E5124/1000)),
IF(AND(C5124="Wine",D5124="Fortified Wines"),
SUM(LOOKUP(2,1/(SRP!$B$26:$B$29&lt;=E5124)/(SRP!$C$26:$C$29&gt;=E5124),SRP!$D$26:$D$29)*(G5124/100)*(E5124/1000)),
IF(C5124="Wine",
SUM(LOOKUP(2,1/(SRP!$B$21:$B$25&lt;=E5124)/(SRP!$C$21:$C$25&gt;=E5124),SRP!$D$21:$D$25)*(G5124/100)*(E5124/1000)),
IF(AND(C5124="Ready to Drink",D5124="RTD-One Pour Cocktail&gt;7%&lt;=14.5"),
SUM(LOOKUP(2,1/(SRP!$B$16:$B$20&lt;=E5124)/(SRP!$C$16:$C$20&gt;=E5124),SRP!$D$16:$D$20)*(G5124/100)*(E5124/1000)),
IF(C5124="Ready to Drink",
SUM(LOOKUP(2,1/(SRP!$B$11:$B$15&lt;=E5124)/(SRP!$C$11:$C$15&gt;=E5124),SRP!$D$11:$D$15)*(G5124/100)*(E5124/1000)),
0)))))),2)</f>
        <v>3.14</v>
      </c>
      <c r="L5124" s="173" t="str">
        <f t="shared" si="80"/>
        <v>Beer473</v>
      </c>
      <c r="M5124" s="154">
        <f>VLOOKUP(L5124,'Slope %'!C:D,2,0)</f>
        <v>0.12</v>
      </c>
    </row>
    <row r="5125" spans="1:13" x14ac:dyDescent="0.25">
      <c r="A5125" s="169">
        <v>60520</v>
      </c>
      <c r="B5125" s="170" t="s">
        <v>3885</v>
      </c>
      <c r="C5125" s="170" t="s">
        <v>15</v>
      </c>
      <c r="D5125" s="170" t="s">
        <v>389</v>
      </c>
      <c r="E5125" s="170">
        <v>50</v>
      </c>
      <c r="F5125" s="170">
        <v>96</v>
      </c>
      <c r="G5125" s="171">
        <v>20</v>
      </c>
      <c r="H5125" s="170" t="s">
        <v>123</v>
      </c>
      <c r="I5125" s="171">
        <v>4.96</v>
      </c>
      <c r="J5125" s="169">
        <v>1</v>
      </c>
      <c r="K5125" s="154" cm="1">
        <f t="array" ref="K5125">ROUND(
IF(C5125="Beer",
SUM(LOOKUP(2,1/(SRP!$B$8:$B$10&lt;=E5125)/(SRP!$C$8:$C$10&gt;=E5125),SRP!$D$8:$D$10)*(G5125/100)*(E5125/1000)),
IF(C5125="Spirits",
SUM(LOOKUP(2,1/(SRP!$B$2:$B$7&lt;=E5125)/(SRP!$C$2:$C$7&gt;=E5125),SRP!$D$2:$D$7)*(G5125/100)*(E5125/1000)),
IF(AND(C5125="Wine",D5125="Fortified Wines"),
SUM(LOOKUP(2,1/(SRP!$B$26:$B$29&lt;=E5125)/(SRP!$C$26:$C$29&gt;=E5125),SRP!$D$26:$D$29)*(G5125/100)*(E5125/1000)),
IF(C5125="Wine",
SUM(LOOKUP(2,1/(SRP!$B$21:$B$25&lt;=E5125)/(SRP!$C$21:$C$25&gt;=E5125),SRP!$D$21:$D$25)*(G5125/100)*(E5125/1000)),
IF(AND(C5125="Ready to Drink",D5125="RTD-One Pour Cocktail&gt;7%&lt;=14.5"),
SUM(LOOKUP(2,1/(SRP!$B$16:$B$20&lt;=E5125)/(SRP!$C$16:$C$20&gt;=E5125),SRP!$D$16:$D$20)*(G5125/100)*(E5125/1000)),
IF(C5125="Ready to Drink",
SUM(LOOKUP(2,1/(SRP!$B$11:$B$15&lt;=E5125)/(SRP!$C$11:$C$15&gt;=E5125),SRP!$D$11:$D$15)*(G5125/100)*(E5125/1000)),
0)))))),2)</f>
        <v>1.34</v>
      </c>
      <c r="L5125" s="173" t="str">
        <f t="shared" si="80"/>
        <v>Spirits50</v>
      </c>
      <c r="M5125" s="154">
        <f>VLOOKUP(L5125,'Slope %'!C:D,2,0)</f>
        <v>0.1</v>
      </c>
    </row>
    <row r="5126" spans="1:13" x14ac:dyDescent="0.25">
      <c r="A5126" s="169">
        <v>60526</v>
      </c>
      <c r="B5126" s="170" t="s">
        <v>3886</v>
      </c>
      <c r="C5126" s="170" t="s">
        <v>263</v>
      </c>
      <c r="D5126" s="170" t="s">
        <v>332</v>
      </c>
      <c r="E5126" s="170">
        <v>473</v>
      </c>
      <c r="F5126" s="170">
        <v>24</v>
      </c>
      <c r="G5126" s="171">
        <v>6</v>
      </c>
      <c r="H5126" s="170" t="s">
        <v>1053</v>
      </c>
      <c r="I5126" s="171">
        <v>3.79</v>
      </c>
      <c r="J5126" s="169">
        <v>1</v>
      </c>
      <c r="K5126" s="154" cm="1">
        <f t="array" ref="K5126">ROUND(
IF(C5126="Beer",
SUM(LOOKUP(2,1/(SRP!$B$8:$B$10&lt;=E5126)/(SRP!$C$8:$C$10&gt;=E5126),SRP!$D$8:$D$10)*(G5126/100)*(E5126/1000)),
IF(C5126="Spirits",
SUM(LOOKUP(2,1/(SRP!$B$2:$B$7&lt;=E5126)/(SRP!$C$2:$C$7&gt;=E5126),SRP!$D$2:$D$7)*(G5126/100)*(E5126/1000)),
IF(AND(C5126="Wine",D5126="Fortified Wines"),
SUM(LOOKUP(2,1/(SRP!$B$26:$B$29&lt;=E5126)/(SRP!$C$26:$C$29&gt;=E5126),SRP!$D$26:$D$29)*(G5126/100)*(E5126/1000)),
IF(C5126="Wine",
SUM(LOOKUP(2,1/(SRP!$B$21:$B$25&lt;=E5126)/(SRP!$C$21:$C$25&gt;=E5126),SRP!$D$21:$D$25)*(G5126/100)*(E5126/1000)),
IF(AND(C5126="Ready to Drink",D5126="RTD-One Pour Cocktail&gt;7%&lt;=14.5"),
SUM(LOOKUP(2,1/(SRP!$B$16:$B$20&lt;=E5126)/(SRP!$C$16:$C$20&gt;=E5126),SRP!$D$16:$D$20)*(G5126/100)*(E5126/1000)),
IF(C5126="Ready to Drink",
SUM(LOOKUP(2,1/(SRP!$B$11:$B$15&lt;=E5126)/(SRP!$C$11:$C$15&gt;=E5126),SRP!$D$11:$D$15)*(G5126/100)*(E5126/1000)),
0)))))),2)</f>
        <v>2.35</v>
      </c>
      <c r="L5126" s="173" t="str">
        <f t="shared" si="80"/>
        <v>Ready to Drink473</v>
      </c>
      <c r="M5126" s="154">
        <f>VLOOKUP(L5126,'Slope %'!C:D,2,0)</f>
        <v>0.12</v>
      </c>
    </row>
    <row r="5127" spans="1:13" x14ac:dyDescent="0.25">
      <c r="A5127" s="169">
        <v>60526</v>
      </c>
      <c r="B5127" s="170" t="s">
        <v>3886</v>
      </c>
      <c r="C5127" s="170" t="s">
        <v>263</v>
      </c>
      <c r="D5127" s="170" t="s">
        <v>332</v>
      </c>
      <c r="E5127" s="170">
        <v>473</v>
      </c>
      <c r="F5127" s="170">
        <v>24</v>
      </c>
      <c r="G5127" s="171">
        <v>6</v>
      </c>
      <c r="H5127" s="170" t="s">
        <v>1053</v>
      </c>
      <c r="I5127" s="171">
        <v>3.79</v>
      </c>
      <c r="J5127" s="169">
        <v>1</v>
      </c>
      <c r="K5127" s="154" cm="1">
        <f t="array" ref="K5127">ROUND(
IF(C5127="Beer",
SUM(LOOKUP(2,1/(SRP!$B$8:$B$10&lt;=E5127)/(SRP!$C$8:$C$10&gt;=E5127),SRP!$D$8:$D$10)*(G5127/100)*(E5127/1000)),
IF(C5127="Spirits",
SUM(LOOKUP(2,1/(SRP!$B$2:$B$7&lt;=E5127)/(SRP!$C$2:$C$7&gt;=E5127),SRP!$D$2:$D$7)*(G5127/100)*(E5127/1000)),
IF(AND(C5127="Wine",D5127="Fortified Wines"),
SUM(LOOKUP(2,1/(SRP!$B$26:$B$29&lt;=E5127)/(SRP!$C$26:$C$29&gt;=E5127),SRP!$D$26:$D$29)*(G5127/100)*(E5127/1000)),
IF(C5127="Wine",
SUM(LOOKUP(2,1/(SRP!$B$21:$B$25&lt;=E5127)/(SRP!$C$21:$C$25&gt;=E5127),SRP!$D$21:$D$25)*(G5127/100)*(E5127/1000)),
IF(AND(C5127="Ready to Drink",D5127="RTD-One Pour Cocktail&gt;7%&lt;=14.5"),
SUM(LOOKUP(2,1/(SRP!$B$16:$B$20&lt;=E5127)/(SRP!$C$16:$C$20&gt;=E5127),SRP!$D$16:$D$20)*(G5127/100)*(E5127/1000)),
IF(C5127="Ready to Drink",
SUM(LOOKUP(2,1/(SRP!$B$11:$B$15&lt;=E5127)/(SRP!$C$11:$C$15&gt;=E5127),SRP!$D$11:$D$15)*(G5127/100)*(E5127/1000)),
0)))))),2)</f>
        <v>2.35</v>
      </c>
      <c r="L5127" s="173" t="str">
        <f t="shared" si="80"/>
        <v>Ready to Drink473</v>
      </c>
      <c r="M5127" s="154">
        <f>VLOOKUP(L5127,'Slope %'!C:D,2,0)</f>
        <v>0.12</v>
      </c>
    </row>
    <row r="5128" spans="1:13" x14ac:dyDescent="0.25">
      <c r="A5128" s="169">
        <v>60531</v>
      </c>
      <c r="B5128" s="170" t="s">
        <v>3887</v>
      </c>
      <c r="C5128" s="170" t="s">
        <v>263</v>
      </c>
      <c r="D5128" s="170" t="s">
        <v>332</v>
      </c>
      <c r="E5128" s="170">
        <v>473</v>
      </c>
      <c r="F5128" s="170">
        <v>24</v>
      </c>
      <c r="G5128" s="171">
        <v>6</v>
      </c>
      <c r="H5128" s="170" t="s">
        <v>1053</v>
      </c>
      <c r="I5128" s="171">
        <v>3.79</v>
      </c>
      <c r="J5128" s="169">
        <v>1</v>
      </c>
      <c r="K5128" s="154" cm="1">
        <f t="array" ref="K5128">ROUND(
IF(C5128="Beer",
SUM(LOOKUP(2,1/(SRP!$B$8:$B$10&lt;=E5128)/(SRP!$C$8:$C$10&gt;=E5128),SRP!$D$8:$D$10)*(G5128/100)*(E5128/1000)),
IF(C5128="Spirits",
SUM(LOOKUP(2,1/(SRP!$B$2:$B$7&lt;=E5128)/(SRP!$C$2:$C$7&gt;=E5128),SRP!$D$2:$D$7)*(G5128/100)*(E5128/1000)),
IF(AND(C5128="Wine",D5128="Fortified Wines"),
SUM(LOOKUP(2,1/(SRP!$B$26:$B$29&lt;=E5128)/(SRP!$C$26:$C$29&gt;=E5128),SRP!$D$26:$D$29)*(G5128/100)*(E5128/1000)),
IF(C5128="Wine",
SUM(LOOKUP(2,1/(SRP!$B$21:$B$25&lt;=E5128)/(SRP!$C$21:$C$25&gt;=E5128),SRP!$D$21:$D$25)*(G5128/100)*(E5128/1000)),
IF(AND(C5128="Ready to Drink",D5128="RTD-One Pour Cocktail&gt;7%&lt;=14.5"),
SUM(LOOKUP(2,1/(SRP!$B$16:$B$20&lt;=E5128)/(SRP!$C$16:$C$20&gt;=E5128),SRP!$D$16:$D$20)*(G5128/100)*(E5128/1000)),
IF(C5128="Ready to Drink",
SUM(LOOKUP(2,1/(SRP!$B$11:$B$15&lt;=E5128)/(SRP!$C$11:$C$15&gt;=E5128),SRP!$D$11:$D$15)*(G5128/100)*(E5128/1000)),
0)))))),2)</f>
        <v>2.35</v>
      </c>
      <c r="L5128" s="173" t="str">
        <f t="shared" si="80"/>
        <v>Ready to Drink473</v>
      </c>
      <c r="M5128" s="154">
        <f>VLOOKUP(L5128,'Slope %'!C:D,2,0)</f>
        <v>0.12</v>
      </c>
    </row>
    <row r="5129" spans="1:13" x14ac:dyDescent="0.25">
      <c r="A5129" s="169">
        <v>60531</v>
      </c>
      <c r="B5129" s="170" t="s">
        <v>3887</v>
      </c>
      <c r="C5129" s="170" t="s">
        <v>263</v>
      </c>
      <c r="D5129" s="170" t="s">
        <v>332</v>
      </c>
      <c r="E5129" s="170">
        <v>473</v>
      </c>
      <c r="F5129" s="170">
        <v>24</v>
      </c>
      <c r="G5129" s="171">
        <v>6</v>
      </c>
      <c r="H5129" s="170" t="s">
        <v>1053</v>
      </c>
      <c r="I5129" s="171">
        <v>3.79</v>
      </c>
      <c r="J5129" s="169">
        <v>1</v>
      </c>
      <c r="K5129" s="154" cm="1">
        <f t="array" ref="K5129">ROUND(
IF(C5129="Beer",
SUM(LOOKUP(2,1/(SRP!$B$8:$B$10&lt;=E5129)/(SRP!$C$8:$C$10&gt;=E5129),SRP!$D$8:$D$10)*(G5129/100)*(E5129/1000)),
IF(C5129="Spirits",
SUM(LOOKUP(2,1/(SRP!$B$2:$B$7&lt;=E5129)/(SRP!$C$2:$C$7&gt;=E5129),SRP!$D$2:$D$7)*(G5129/100)*(E5129/1000)),
IF(AND(C5129="Wine",D5129="Fortified Wines"),
SUM(LOOKUP(2,1/(SRP!$B$26:$B$29&lt;=E5129)/(SRP!$C$26:$C$29&gt;=E5129),SRP!$D$26:$D$29)*(G5129/100)*(E5129/1000)),
IF(C5129="Wine",
SUM(LOOKUP(2,1/(SRP!$B$21:$B$25&lt;=E5129)/(SRP!$C$21:$C$25&gt;=E5129),SRP!$D$21:$D$25)*(G5129/100)*(E5129/1000)),
IF(AND(C5129="Ready to Drink",D5129="RTD-One Pour Cocktail&gt;7%&lt;=14.5"),
SUM(LOOKUP(2,1/(SRP!$B$16:$B$20&lt;=E5129)/(SRP!$C$16:$C$20&gt;=E5129),SRP!$D$16:$D$20)*(G5129/100)*(E5129/1000)),
IF(C5129="Ready to Drink",
SUM(LOOKUP(2,1/(SRP!$B$11:$B$15&lt;=E5129)/(SRP!$C$11:$C$15&gt;=E5129),SRP!$D$11:$D$15)*(G5129/100)*(E5129/1000)),
0)))))),2)</f>
        <v>2.35</v>
      </c>
      <c r="L5129" s="173" t="str">
        <f t="shared" si="80"/>
        <v>Ready to Drink473</v>
      </c>
      <c r="M5129" s="154">
        <f>VLOOKUP(L5129,'Slope %'!C:D,2,0)</f>
        <v>0.12</v>
      </c>
    </row>
    <row r="5130" spans="1:13" x14ac:dyDescent="0.25">
      <c r="A5130" s="169">
        <v>60534</v>
      </c>
      <c r="B5130" s="170" t="s">
        <v>3888</v>
      </c>
      <c r="C5130" s="170" t="s">
        <v>24</v>
      </c>
      <c r="D5130" s="170" t="s">
        <v>248</v>
      </c>
      <c r="E5130" s="170">
        <v>750</v>
      </c>
      <c r="F5130" s="170">
        <v>12</v>
      </c>
      <c r="G5130" s="171">
        <v>13.3</v>
      </c>
      <c r="H5130" s="170" t="s">
        <v>96</v>
      </c>
      <c r="I5130" s="171">
        <v>35.869999999999997</v>
      </c>
      <c r="J5130" s="169">
        <v>1</v>
      </c>
      <c r="K5130" s="154" cm="1">
        <f t="array" ref="K5130">ROUND(
IF(C5130="Beer",
SUM(LOOKUP(2,1/(SRP!$B$8:$B$10&lt;=E5130)/(SRP!$C$8:$C$10&gt;=E5130),SRP!$D$8:$D$10)*(G5130/100)*(E5130/1000)),
IF(C5130="Spirits",
SUM(LOOKUP(2,1/(SRP!$B$2:$B$7&lt;=E5130)/(SRP!$C$2:$C$7&gt;=E5130),SRP!$D$2:$D$7)*(G5130/100)*(E5130/1000)),
IF(AND(C5130="Wine",D5130="Fortified Wines"),
SUM(LOOKUP(2,1/(SRP!$B$26:$B$29&lt;=E5130)/(SRP!$C$26:$C$29&gt;=E5130),SRP!$D$26:$D$29)*(G5130/100)*(E5130/1000)),
IF(C5130="Wine",
SUM(LOOKUP(2,1/(SRP!$B$21:$B$25&lt;=E5130)/(SRP!$C$21:$C$25&gt;=E5130),SRP!$D$21:$D$25)*(G5130/100)*(E5130/1000)),
IF(AND(C5130="Ready to Drink",D5130="RTD-One Pour Cocktail&gt;7%&lt;=14.5"),
SUM(LOOKUP(2,1/(SRP!$B$16:$B$20&lt;=E5130)/(SRP!$C$16:$C$20&gt;=E5130),SRP!$D$16:$D$20)*(G5130/100)*(E5130/1000)),
IF(C5130="Ready to Drink",
SUM(LOOKUP(2,1/(SRP!$B$11:$B$15&lt;=E5130)/(SRP!$C$11:$C$15&gt;=E5130),SRP!$D$11:$D$15)*(G5130/100)*(E5130/1000)),
0)))))),2)</f>
        <v>7.79</v>
      </c>
      <c r="L5130" s="173" t="str">
        <f t="shared" si="80"/>
        <v>Wine750</v>
      </c>
      <c r="M5130" s="154">
        <f>VLOOKUP(L5130,'Slope %'!C:D,2,0)</f>
        <v>0.1</v>
      </c>
    </row>
    <row r="5131" spans="1:13" x14ac:dyDescent="0.25">
      <c r="A5131" s="169">
        <v>60535</v>
      </c>
      <c r="B5131" s="170" t="s">
        <v>3889</v>
      </c>
      <c r="C5131" s="170" t="s">
        <v>263</v>
      </c>
      <c r="D5131" s="170" t="s">
        <v>909</v>
      </c>
      <c r="E5131" s="170">
        <v>330</v>
      </c>
      <c r="F5131" s="170">
        <v>24</v>
      </c>
      <c r="G5131" s="171">
        <v>3</v>
      </c>
      <c r="H5131" s="170" t="s">
        <v>2607</v>
      </c>
      <c r="I5131" s="171">
        <v>3.99</v>
      </c>
      <c r="J5131" s="169">
        <v>1</v>
      </c>
      <c r="K5131" s="154" cm="1">
        <f t="array" ref="K5131">ROUND(
IF(C5131="Beer",
SUM(LOOKUP(2,1/(SRP!$B$8:$B$10&lt;=E5131)/(SRP!$C$8:$C$10&gt;=E5131),SRP!$D$8:$D$10)*(G5131/100)*(E5131/1000)),
IF(C5131="Spirits",
SUM(LOOKUP(2,1/(SRP!$B$2:$B$7&lt;=E5131)/(SRP!$C$2:$C$7&gt;=E5131),SRP!$D$2:$D$7)*(G5131/100)*(E5131/1000)),
IF(AND(C5131="Wine",D5131="Fortified Wines"),
SUM(LOOKUP(2,1/(SRP!$B$26:$B$29&lt;=E5131)/(SRP!$C$26:$C$29&gt;=E5131),SRP!$D$26:$D$29)*(G5131/100)*(E5131/1000)),
IF(C5131="Wine",
SUM(LOOKUP(2,1/(SRP!$B$21:$B$25&lt;=E5131)/(SRP!$C$21:$C$25&gt;=E5131),SRP!$D$21:$D$25)*(G5131/100)*(E5131/1000)),
IF(AND(C5131="Ready to Drink",D5131="RTD-One Pour Cocktail&gt;7%&lt;=14.5"),
SUM(LOOKUP(2,1/(SRP!$B$16:$B$20&lt;=E5131)/(SRP!$C$16:$C$20&gt;=E5131),SRP!$D$16:$D$20)*(G5131/100)*(E5131/1000)),
IF(C5131="Ready to Drink",
SUM(LOOKUP(2,1/(SRP!$B$11:$B$15&lt;=E5131)/(SRP!$C$11:$C$15&gt;=E5131),SRP!$D$11:$D$15)*(G5131/100)*(E5131/1000)),
0)))))),2)</f>
        <v>0.88</v>
      </c>
      <c r="L5131" s="173" t="str">
        <f t="shared" si="80"/>
        <v>Ready to Drink330</v>
      </c>
      <c r="M5131" s="154">
        <f>VLOOKUP(L5131,'Slope %'!C:D,2,0)</f>
        <v>0.12</v>
      </c>
    </row>
    <row r="5132" spans="1:13" x14ac:dyDescent="0.25">
      <c r="A5132" s="169">
        <v>60535</v>
      </c>
      <c r="B5132" s="170" t="s">
        <v>3889</v>
      </c>
      <c r="C5132" s="170" t="s">
        <v>263</v>
      </c>
      <c r="D5132" s="170" t="s">
        <v>909</v>
      </c>
      <c r="E5132" s="170">
        <v>330</v>
      </c>
      <c r="F5132" s="170">
        <v>24</v>
      </c>
      <c r="G5132" s="171">
        <v>3</v>
      </c>
      <c r="H5132" s="170" t="s">
        <v>2607</v>
      </c>
      <c r="I5132" s="171">
        <v>3.99</v>
      </c>
      <c r="J5132" s="169">
        <v>1</v>
      </c>
      <c r="K5132" s="154" cm="1">
        <f t="array" ref="K5132">ROUND(
IF(C5132="Beer",
SUM(LOOKUP(2,1/(SRP!$B$8:$B$10&lt;=E5132)/(SRP!$C$8:$C$10&gt;=E5132),SRP!$D$8:$D$10)*(G5132/100)*(E5132/1000)),
IF(C5132="Spirits",
SUM(LOOKUP(2,1/(SRP!$B$2:$B$7&lt;=E5132)/(SRP!$C$2:$C$7&gt;=E5132),SRP!$D$2:$D$7)*(G5132/100)*(E5132/1000)),
IF(AND(C5132="Wine",D5132="Fortified Wines"),
SUM(LOOKUP(2,1/(SRP!$B$26:$B$29&lt;=E5132)/(SRP!$C$26:$C$29&gt;=E5132),SRP!$D$26:$D$29)*(G5132/100)*(E5132/1000)),
IF(C5132="Wine",
SUM(LOOKUP(2,1/(SRP!$B$21:$B$25&lt;=E5132)/(SRP!$C$21:$C$25&gt;=E5132),SRP!$D$21:$D$25)*(G5132/100)*(E5132/1000)),
IF(AND(C5132="Ready to Drink",D5132="RTD-One Pour Cocktail&gt;7%&lt;=14.5"),
SUM(LOOKUP(2,1/(SRP!$B$16:$B$20&lt;=E5132)/(SRP!$C$16:$C$20&gt;=E5132),SRP!$D$16:$D$20)*(G5132/100)*(E5132/1000)),
IF(C5132="Ready to Drink",
SUM(LOOKUP(2,1/(SRP!$B$11:$B$15&lt;=E5132)/(SRP!$C$11:$C$15&gt;=E5132),SRP!$D$11:$D$15)*(G5132/100)*(E5132/1000)),
0)))))),2)</f>
        <v>0.88</v>
      </c>
      <c r="L5132" s="173" t="str">
        <f t="shared" si="80"/>
        <v>Ready to Drink330</v>
      </c>
      <c r="M5132" s="154">
        <f>VLOOKUP(L5132,'Slope %'!C:D,2,0)</f>
        <v>0.12</v>
      </c>
    </row>
    <row r="5133" spans="1:13" x14ac:dyDescent="0.25">
      <c r="A5133" s="169">
        <v>60536</v>
      </c>
      <c r="B5133" s="170" t="s">
        <v>3890</v>
      </c>
      <c r="C5133" s="170" t="s">
        <v>24</v>
      </c>
      <c r="D5133" s="170" t="s">
        <v>34</v>
      </c>
      <c r="E5133" s="170">
        <v>750</v>
      </c>
      <c r="F5133" s="170">
        <v>12</v>
      </c>
      <c r="G5133" s="171">
        <v>10.5</v>
      </c>
      <c r="H5133" s="170" t="s">
        <v>2364</v>
      </c>
      <c r="I5133" s="171">
        <v>25.99</v>
      </c>
      <c r="J5133" s="169">
        <v>1</v>
      </c>
      <c r="K5133" s="154" cm="1">
        <f t="array" ref="K5133">ROUND(
IF(C5133="Beer",
SUM(LOOKUP(2,1/(SRP!$B$8:$B$10&lt;=E5133)/(SRP!$C$8:$C$10&gt;=E5133),SRP!$D$8:$D$10)*(G5133/100)*(E5133/1000)),
IF(C5133="Spirits",
SUM(LOOKUP(2,1/(SRP!$B$2:$B$7&lt;=E5133)/(SRP!$C$2:$C$7&gt;=E5133),SRP!$D$2:$D$7)*(G5133/100)*(E5133/1000)),
IF(AND(C5133="Wine",D5133="Fortified Wines"),
SUM(LOOKUP(2,1/(SRP!$B$26:$B$29&lt;=E5133)/(SRP!$C$26:$C$29&gt;=E5133),SRP!$D$26:$D$29)*(G5133/100)*(E5133/1000)),
IF(C5133="Wine",
SUM(LOOKUP(2,1/(SRP!$B$21:$B$25&lt;=E5133)/(SRP!$C$21:$C$25&gt;=E5133),SRP!$D$21:$D$25)*(G5133/100)*(E5133/1000)),
IF(AND(C5133="Ready to Drink",D5133="RTD-One Pour Cocktail&gt;7%&lt;=14.5"),
SUM(LOOKUP(2,1/(SRP!$B$16:$B$20&lt;=E5133)/(SRP!$C$16:$C$20&gt;=E5133),SRP!$D$16:$D$20)*(G5133/100)*(E5133/1000)),
IF(C5133="Ready to Drink",
SUM(LOOKUP(2,1/(SRP!$B$11:$B$15&lt;=E5133)/(SRP!$C$11:$C$15&gt;=E5133),SRP!$D$11:$D$15)*(G5133/100)*(E5133/1000)),
0)))))),2)</f>
        <v>6.15</v>
      </c>
      <c r="L5133" s="173" t="str">
        <f t="shared" si="80"/>
        <v>Wine750</v>
      </c>
      <c r="M5133" s="154">
        <f>VLOOKUP(L5133,'Slope %'!C:D,2,0)</f>
        <v>0.1</v>
      </c>
    </row>
    <row r="5134" spans="1:13" x14ac:dyDescent="0.25">
      <c r="A5134" s="169">
        <v>60538</v>
      </c>
      <c r="B5134" s="170" t="s">
        <v>3891</v>
      </c>
      <c r="C5134" s="170" t="s">
        <v>24</v>
      </c>
      <c r="D5134" s="170" t="s">
        <v>34</v>
      </c>
      <c r="E5134" s="170">
        <v>750</v>
      </c>
      <c r="F5134" s="170">
        <v>12</v>
      </c>
      <c r="G5134" s="171">
        <v>11</v>
      </c>
      <c r="H5134" s="170" t="s">
        <v>2364</v>
      </c>
      <c r="I5134" s="171">
        <v>25.99</v>
      </c>
      <c r="J5134" s="169">
        <v>1</v>
      </c>
      <c r="K5134" s="154" cm="1">
        <f t="array" ref="K5134">ROUND(
IF(C5134="Beer",
SUM(LOOKUP(2,1/(SRP!$B$8:$B$10&lt;=E5134)/(SRP!$C$8:$C$10&gt;=E5134),SRP!$D$8:$D$10)*(G5134/100)*(E5134/1000)),
IF(C5134="Spirits",
SUM(LOOKUP(2,1/(SRP!$B$2:$B$7&lt;=E5134)/(SRP!$C$2:$C$7&gt;=E5134),SRP!$D$2:$D$7)*(G5134/100)*(E5134/1000)),
IF(AND(C5134="Wine",D5134="Fortified Wines"),
SUM(LOOKUP(2,1/(SRP!$B$26:$B$29&lt;=E5134)/(SRP!$C$26:$C$29&gt;=E5134),SRP!$D$26:$D$29)*(G5134/100)*(E5134/1000)),
IF(C5134="Wine",
SUM(LOOKUP(2,1/(SRP!$B$21:$B$25&lt;=E5134)/(SRP!$C$21:$C$25&gt;=E5134),SRP!$D$21:$D$25)*(G5134/100)*(E5134/1000)),
IF(AND(C5134="Ready to Drink",D5134="RTD-One Pour Cocktail&gt;7%&lt;=14.5"),
SUM(LOOKUP(2,1/(SRP!$B$16:$B$20&lt;=E5134)/(SRP!$C$16:$C$20&gt;=E5134),SRP!$D$16:$D$20)*(G5134/100)*(E5134/1000)),
IF(C5134="Ready to Drink",
SUM(LOOKUP(2,1/(SRP!$B$11:$B$15&lt;=E5134)/(SRP!$C$11:$C$15&gt;=E5134),SRP!$D$11:$D$15)*(G5134/100)*(E5134/1000)),
0)))))),2)</f>
        <v>6.44</v>
      </c>
      <c r="L5134" s="173" t="str">
        <f t="shared" si="80"/>
        <v>Wine750</v>
      </c>
      <c r="M5134" s="154">
        <f>VLOOKUP(L5134,'Slope %'!C:D,2,0)</f>
        <v>0.1</v>
      </c>
    </row>
    <row r="5135" spans="1:13" x14ac:dyDescent="0.25">
      <c r="A5135" s="169">
        <v>60539</v>
      </c>
      <c r="B5135" s="170" t="s">
        <v>3892</v>
      </c>
      <c r="C5135" s="170" t="s">
        <v>24</v>
      </c>
      <c r="D5135" s="170" t="s">
        <v>34</v>
      </c>
      <c r="E5135" s="170">
        <v>750</v>
      </c>
      <c r="F5135" s="170">
        <v>12</v>
      </c>
      <c r="G5135" s="171">
        <v>11</v>
      </c>
      <c r="H5135" s="170" t="s">
        <v>2364</v>
      </c>
      <c r="I5135" s="171">
        <v>25.99</v>
      </c>
      <c r="J5135" s="169">
        <v>1</v>
      </c>
      <c r="K5135" s="154" cm="1">
        <f t="array" ref="K5135">ROUND(
IF(C5135="Beer",
SUM(LOOKUP(2,1/(SRP!$B$8:$B$10&lt;=E5135)/(SRP!$C$8:$C$10&gt;=E5135),SRP!$D$8:$D$10)*(G5135/100)*(E5135/1000)),
IF(C5135="Spirits",
SUM(LOOKUP(2,1/(SRP!$B$2:$B$7&lt;=E5135)/(SRP!$C$2:$C$7&gt;=E5135),SRP!$D$2:$D$7)*(G5135/100)*(E5135/1000)),
IF(AND(C5135="Wine",D5135="Fortified Wines"),
SUM(LOOKUP(2,1/(SRP!$B$26:$B$29&lt;=E5135)/(SRP!$C$26:$C$29&gt;=E5135),SRP!$D$26:$D$29)*(G5135/100)*(E5135/1000)),
IF(C5135="Wine",
SUM(LOOKUP(2,1/(SRP!$B$21:$B$25&lt;=E5135)/(SRP!$C$21:$C$25&gt;=E5135),SRP!$D$21:$D$25)*(G5135/100)*(E5135/1000)),
IF(AND(C5135="Ready to Drink",D5135="RTD-One Pour Cocktail&gt;7%&lt;=14.5"),
SUM(LOOKUP(2,1/(SRP!$B$16:$B$20&lt;=E5135)/(SRP!$C$16:$C$20&gt;=E5135),SRP!$D$16:$D$20)*(G5135/100)*(E5135/1000)),
IF(C5135="Ready to Drink",
SUM(LOOKUP(2,1/(SRP!$B$11:$B$15&lt;=E5135)/(SRP!$C$11:$C$15&gt;=E5135),SRP!$D$11:$D$15)*(G5135/100)*(E5135/1000)),
0)))))),2)</f>
        <v>6.44</v>
      </c>
      <c r="L5135" s="173" t="str">
        <f t="shared" si="80"/>
        <v>Wine750</v>
      </c>
      <c r="M5135" s="154">
        <f>VLOOKUP(L5135,'Slope %'!C:D,2,0)</f>
        <v>0.1</v>
      </c>
    </row>
    <row r="5136" spans="1:13" x14ac:dyDescent="0.25">
      <c r="A5136" s="169">
        <v>60542</v>
      </c>
      <c r="B5136" s="170" t="s">
        <v>3893</v>
      </c>
      <c r="C5136" s="170" t="s">
        <v>24</v>
      </c>
      <c r="D5136" s="170" t="s">
        <v>25</v>
      </c>
      <c r="E5136" s="170">
        <v>750</v>
      </c>
      <c r="F5136" s="170">
        <v>12</v>
      </c>
      <c r="G5136" s="171">
        <v>11</v>
      </c>
      <c r="H5136" s="170" t="s">
        <v>2364</v>
      </c>
      <c r="I5136" s="171">
        <v>25.99</v>
      </c>
      <c r="J5136" s="169">
        <v>1</v>
      </c>
      <c r="K5136" s="154" cm="1">
        <f t="array" ref="K5136">ROUND(
IF(C5136="Beer",
SUM(LOOKUP(2,1/(SRP!$B$8:$B$10&lt;=E5136)/(SRP!$C$8:$C$10&gt;=E5136),SRP!$D$8:$D$10)*(G5136/100)*(E5136/1000)),
IF(C5136="Spirits",
SUM(LOOKUP(2,1/(SRP!$B$2:$B$7&lt;=E5136)/(SRP!$C$2:$C$7&gt;=E5136),SRP!$D$2:$D$7)*(G5136/100)*(E5136/1000)),
IF(AND(C5136="Wine",D5136="Fortified Wines"),
SUM(LOOKUP(2,1/(SRP!$B$26:$B$29&lt;=E5136)/(SRP!$C$26:$C$29&gt;=E5136),SRP!$D$26:$D$29)*(G5136/100)*(E5136/1000)),
IF(C5136="Wine",
SUM(LOOKUP(2,1/(SRP!$B$21:$B$25&lt;=E5136)/(SRP!$C$21:$C$25&gt;=E5136),SRP!$D$21:$D$25)*(G5136/100)*(E5136/1000)),
IF(AND(C5136="Ready to Drink",D5136="RTD-One Pour Cocktail&gt;7%&lt;=14.5"),
SUM(LOOKUP(2,1/(SRP!$B$16:$B$20&lt;=E5136)/(SRP!$C$16:$C$20&gt;=E5136),SRP!$D$16:$D$20)*(G5136/100)*(E5136/1000)),
IF(C5136="Ready to Drink",
SUM(LOOKUP(2,1/(SRP!$B$11:$B$15&lt;=E5136)/(SRP!$C$11:$C$15&gt;=E5136),SRP!$D$11:$D$15)*(G5136/100)*(E5136/1000)),
0)))))),2)</f>
        <v>6.44</v>
      </c>
      <c r="L5136" s="173" t="str">
        <f t="shared" si="80"/>
        <v>Wine750</v>
      </c>
      <c r="M5136" s="154">
        <f>VLOOKUP(L5136,'Slope %'!C:D,2,0)</f>
        <v>0.1</v>
      </c>
    </row>
    <row r="5137" spans="1:13" x14ac:dyDescent="0.25">
      <c r="A5137" s="169">
        <v>60545</v>
      </c>
      <c r="B5137" s="170" t="s">
        <v>3894</v>
      </c>
      <c r="C5137" s="170" t="s">
        <v>24</v>
      </c>
      <c r="D5137" s="170" t="s">
        <v>38</v>
      </c>
      <c r="E5137" s="170">
        <v>200</v>
      </c>
      <c r="F5137" s="170">
        <v>24</v>
      </c>
      <c r="G5137" s="171">
        <v>10.5</v>
      </c>
      <c r="H5137" s="170" t="s">
        <v>26</v>
      </c>
      <c r="I5137" s="171">
        <v>3.49</v>
      </c>
      <c r="J5137" s="169">
        <v>1</v>
      </c>
      <c r="K5137" s="154" cm="1">
        <f t="array" ref="K5137">ROUND(
IF(C5137="Beer",
SUM(LOOKUP(2,1/(SRP!$B$8:$B$10&lt;=E5137)/(SRP!$C$8:$C$10&gt;=E5137),SRP!$D$8:$D$10)*(G5137/100)*(E5137/1000)),
IF(C5137="Spirits",
SUM(LOOKUP(2,1/(SRP!$B$2:$B$7&lt;=E5137)/(SRP!$C$2:$C$7&gt;=E5137),SRP!$D$2:$D$7)*(G5137/100)*(E5137/1000)),
IF(AND(C5137="Wine",D5137="Fortified Wines"),
SUM(LOOKUP(2,1/(SRP!$B$26:$B$29&lt;=E5137)/(SRP!$C$26:$C$29&gt;=E5137),SRP!$D$26:$D$29)*(G5137/100)*(E5137/1000)),
IF(C5137="Wine",
SUM(LOOKUP(2,1/(SRP!$B$21:$B$25&lt;=E5137)/(SRP!$C$21:$C$25&gt;=E5137),SRP!$D$21:$D$25)*(G5137/100)*(E5137/1000)),
IF(AND(C5137="Ready to Drink",D5137="RTD-One Pour Cocktail&gt;7%&lt;=14.5"),
SUM(LOOKUP(2,1/(SRP!$B$16:$B$20&lt;=E5137)/(SRP!$C$16:$C$20&gt;=E5137),SRP!$D$16:$D$20)*(G5137/100)*(E5137/1000)),
IF(C5137="Ready to Drink",
SUM(LOOKUP(2,1/(SRP!$B$11:$B$15&lt;=E5137)/(SRP!$C$11:$C$15&gt;=E5137),SRP!$D$11:$D$15)*(G5137/100)*(E5137/1000)),
0)))))),2)</f>
        <v>2.36</v>
      </c>
      <c r="L5137" s="173" t="str">
        <f t="shared" si="80"/>
        <v>Wine200</v>
      </c>
      <c r="M5137" s="154">
        <f>VLOOKUP(L5137,'Slope %'!C:D,2,0)</f>
        <v>0.12</v>
      </c>
    </row>
    <row r="5138" spans="1:13" x14ac:dyDescent="0.25">
      <c r="A5138" s="169">
        <v>60546</v>
      </c>
      <c r="B5138" s="170" t="s">
        <v>3895</v>
      </c>
      <c r="C5138" s="170" t="s">
        <v>11</v>
      </c>
      <c r="D5138" s="170" t="s">
        <v>267</v>
      </c>
      <c r="E5138" s="170">
        <v>473</v>
      </c>
      <c r="F5138" s="170">
        <v>24</v>
      </c>
      <c r="G5138" s="171">
        <v>5.5</v>
      </c>
      <c r="H5138" s="170" t="s">
        <v>1662</v>
      </c>
      <c r="I5138" s="171">
        <v>4.49</v>
      </c>
      <c r="J5138" s="169">
        <v>1</v>
      </c>
      <c r="K5138" s="154" cm="1">
        <f t="array" ref="K5138">ROUND(
IF(C5138="Beer",
SUM(LOOKUP(2,1/(SRP!$B$8:$B$10&lt;=E5138)/(SRP!$C$8:$C$10&gt;=E5138),SRP!$D$8:$D$10)*(G5138/100)*(E5138/1000)),
IF(C5138="Spirits",
SUM(LOOKUP(2,1/(SRP!$B$2:$B$7&lt;=E5138)/(SRP!$C$2:$C$7&gt;=E5138),SRP!$D$2:$D$7)*(G5138/100)*(E5138/1000)),
IF(AND(C5138="Wine",D5138="Fortified Wines"),
SUM(LOOKUP(2,1/(SRP!$B$26:$B$29&lt;=E5138)/(SRP!$C$26:$C$29&gt;=E5138),SRP!$D$26:$D$29)*(G5138/100)*(E5138/1000)),
IF(C5138="Wine",
SUM(LOOKUP(2,1/(SRP!$B$21:$B$25&lt;=E5138)/(SRP!$C$21:$C$25&gt;=E5138),SRP!$D$21:$D$25)*(G5138/100)*(E5138/1000)),
IF(AND(C5138="Ready to Drink",D5138="RTD-One Pour Cocktail&gt;7%&lt;=14.5"),
SUM(LOOKUP(2,1/(SRP!$B$16:$B$20&lt;=E5138)/(SRP!$C$16:$C$20&gt;=E5138),SRP!$D$16:$D$20)*(G5138/100)*(E5138/1000)),
IF(C5138="Ready to Drink",
SUM(LOOKUP(2,1/(SRP!$B$11:$B$15&lt;=E5138)/(SRP!$C$11:$C$15&gt;=E5138),SRP!$D$11:$D$15)*(G5138/100)*(E5138/1000)),
0)))))),2)</f>
        <v>2.0299999999999998</v>
      </c>
      <c r="L5138" s="173" t="str">
        <f t="shared" si="80"/>
        <v>Beer473</v>
      </c>
      <c r="M5138" s="154">
        <f>VLOOKUP(L5138,'Slope %'!C:D,2,0)</f>
        <v>0.12</v>
      </c>
    </row>
    <row r="5139" spans="1:13" x14ac:dyDescent="0.25">
      <c r="A5139" s="169">
        <v>60546</v>
      </c>
      <c r="B5139" s="170" t="s">
        <v>3895</v>
      </c>
      <c r="C5139" s="170" t="s">
        <v>11</v>
      </c>
      <c r="D5139" s="170" t="s">
        <v>267</v>
      </c>
      <c r="E5139" s="170">
        <v>473</v>
      </c>
      <c r="F5139" s="170">
        <v>24</v>
      </c>
      <c r="G5139" s="171">
        <v>5.5</v>
      </c>
      <c r="H5139" s="170" t="s">
        <v>1662</v>
      </c>
      <c r="I5139" s="171">
        <v>4.49</v>
      </c>
      <c r="J5139" s="169">
        <v>1</v>
      </c>
      <c r="K5139" s="154" cm="1">
        <f t="array" ref="K5139">ROUND(
IF(C5139="Beer",
SUM(LOOKUP(2,1/(SRP!$B$8:$B$10&lt;=E5139)/(SRP!$C$8:$C$10&gt;=E5139),SRP!$D$8:$D$10)*(G5139/100)*(E5139/1000)),
IF(C5139="Spirits",
SUM(LOOKUP(2,1/(SRP!$B$2:$B$7&lt;=E5139)/(SRP!$C$2:$C$7&gt;=E5139),SRP!$D$2:$D$7)*(G5139/100)*(E5139/1000)),
IF(AND(C5139="Wine",D5139="Fortified Wines"),
SUM(LOOKUP(2,1/(SRP!$B$26:$B$29&lt;=E5139)/(SRP!$C$26:$C$29&gt;=E5139),SRP!$D$26:$D$29)*(G5139/100)*(E5139/1000)),
IF(C5139="Wine",
SUM(LOOKUP(2,1/(SRP!$B$21:$B$25&lt;=E5139)/(SRP!$C$21:$C$25&gt;=E5139),SRP!$D$21:$D$25)*(G5139/100)*(E5139/1000)),
IF(AND(C5139="Ready to Drink",D5139="RTD-One Pour Cocktail&gt;7%&lt;=14.5"),
SUM(LOOKUP(2,1/(SRP!$B$16:$B$20&lt;=E5139)/(SRP!$C$16:$C$20&gt;=E5139),SRP!$D$16:$D$20)*(G5139/100)*(E5139/1000)),
IF(C5139="Ready to Drink",
SUM(LOOKUP(2,1/(SRP!$B$11:$B$15&lt;=E5139)/(SRP!$C$11:$C$15&gt;=E5139),SRP!$D$11:$D$15)*(G5139/100)*(E5139/1000)),
0)))))),2)</f>
        <v>2.0299999999999998</v>
      </c>
      <c r="L5139" s="173" t="str">
        <f t="shared" si="80"/>
        <v>Beer473</v>
      </c>
      <c r="M5139" s="154">
        <f>VLOOKUP(L5139,'Slope %'!C:D,2,0)</f>
        <v>0.12</v>
      </c>
    </row>
    <row r="5140" spans="1:13" x14ac:dyDescent="0.25">
      <c r="A5140" s="169">
        <v>60548</v>
      </c>
      <c r="B5140" s="170" t="s">
        <v>3896</v>
      </c>
      <c r="C5140" s="170" t="s">
        <v>24</v>
      </c>
      <c r="D5140" s="170" t="s">
        <v>235</v>
      </c>
      <c r="E5140" s="170">
        <v>750</v>
      </c>
      <c r="F5140" s="170">
        <v>6</v>
      </c>
      <c r="G5140" s="171">
        <v>20</v>
      </c>
      <c r="H5140" s="170" t="s">
        <v>35</v>
      </c>
      <c r="I5140" s="171">
        <v>136.99</v>
      </c>
      <c r="J5140" s="169">
        <v>1</v>
      </c>
      <c r="K5140" s="154" cm="1">
        <f t="array" ref="K5140">ROUND(
IF(C5140="Beer",
SUM(LOOKUP(2,1/(SRP!$B$8:$B$10&lt;=E5140)/(SRP!$C$8:$C$10&gt;=E5140),SRP!$D$8:$D$10)*(G5140/100)*(E5140/1000)),
IF(C5140="Spirits",
SUM(LOOKUP(2,1/(SRP!$B$2:$B$7&lt;=E5140)/(SRP!$C$2:$C$7&gt;=E5140),SRP!$D$2:$D$7)*(G5140/100)*(E5140/1000)),
IF(AND(C5140="Wine",D5140="Fortified Wines"),
SUM(LOOKUP(2,1/(SRP!$B$26:$B$29&lt;=E5140)/(SRP!$C$26:$C$29&gt;=E5140),SRP!$D$26:$D$29)*(G5140/100)*(E5140/1000)),
IF(C5140="Wine",
SUM(LOOKUP(2,1/(SRP!$B$21:$B$25&lt;=E5140)/(SRP!$C$21:$C$25&gt;=E5140),SRP!$D$21:$D$25)*(G5140/100)*(E5140/1000)),
IF(AND(C5140="Ready to Drink",D5140="RTD-One Pour Cocktail&gt;7%&lt;=14.5"),
SUM(LOOKUP(2,1/(SRP!$B$16:$B$20&lt;=E5140)/(SRP!$C$16:$C$20&gt;=E5140),SRP!$D$16:$D$20)*(G5140/100)*(E5140/1000)),
IF(C5140="Ready to Drink",
SUM(LOOKUP(2,1/(SRP!$B$11:$B$15&lt;=E5140)/(SRP!$C$11:$C$15&gt;=E5140),SRP!$D$11:$D$15)*(G5140/100)*(E5140/1000)),
0)))))),2)</f>
        <v>11.71</v>
      </c>
      <c r="L5140" s="173" t="str">
        <f t="shared" si="80"/>
        <v>Wine750</v>
      </c>
      <c r="M5140" s="154">
        <f>VLOOKUP(L5140,'Slope %'!C:D,2,0)</f>
        <v>0.1</v>
      </c>
    </row>
    <row r="5141" spans="1:13" x14ac:dyDescent="0.25">
      <c r="A5141" s="169">
        <v>60561</v>
      </c>
      <c r="B5141" s="170" t="s">
        <v>3897</v>
      </c>
      <c r="C5141" s="170" t="s">
        <v>1065</v>
      </c>
      <c r="D5141" s="170" t="s">
        <v>1066</v>
      </c>
      <c r="E5141" s="170">
        <v>750</v>
      </c>
      <c r="F5141" s="170">
        <v>6</v>
      </c>
      <c r="G5141" s="171">
        <v>0.5</v>
      </c>
      <c r="H5141" s="170" t="s">
        <v>1516</v>
      </c>
      <c r="I5141" s="171">
        <v>10.79</v>
      </c>
      <c r="J5141" s="169">
        <v>1</v>
      </c>
      <c r="K5141" s="154" cm="1">
        <f t="array" ref="K5141">ROUND(
IF(C5141="Beer",
SUM(LOOKUP(2,1/(SRP!$B$8:$B$10&lt;=E5141)/(SRP!$C$8:$C$10&gt;=E5141),SRP!$D$8:$D$10)*(G5141/100)*(E5141/1000)),
IF(C5141="Spirits",
SUM(LOOKUP(2,1/(SRP!$B$2:$B$7&lt;=E5141)/(SRP!$C$2:$C$7&gt;=E5141),SRP!$D$2:$D$7)*(G5141/100)*(E5141/1000)),
IF(AND(C5141="Wine",D5141="Fortified Wines"),
SUM(LOOKUP(2,1/(SRP!$B$26:$B$29&lt;=E5141)/(SRP!$C$26:$C$29&gt;=E5141),SRP!$D$26:$D$29)*(G5141/100)*(E5141/1000)),
IF(C5141="Wine",
SUM(LOOKUP(2,1/(SRP!$B$21:$B$25&lt;=E5141)/(SRP!$C$21:$C$25&gt;=E5141),SRP!$D$21:$D$25)*(G5141/100)*(E5141/1000)),
IF(AND(C5141="Ready to Drink",D5141="RTD-One Pour Cocktail&gt;7%&lt;=14.5"),
SUM(LOOKUP(2,1/(SRP!$B$16:$B$20&lt;=E5141)/(SRP!$C$16:$C$20&gt;=E5141),SRP!$D$16:$D$20)*(G5141/100)*(E5141/1000)),
IF(C5141="Ready to Drink",
SUM(LOOKUP(2,1/(SRP!$B$11:$B$15&lt;=E5141)/(SRP!$C$11:$C$15&gt;=E5141),SRP!$D$11:$D$15)*(G5141/100)*(E5141/1000)),
0)))))),2)</f>
        <v>0</v>
      </c>
      <c r="L5141" s="173" t="str">
        <f t="shared" si="80"/>
        <v>Dealcoholized750</v>
      </c>
      <c r="M5141" s="154" t="e">
        <f>VLOOKUP(L5141,'Slope %'!C:D,2,0)</f>
        <v>#N/A</v>
      </c>
    </row>
    <row r="5142" spans="1:13" x14ac:dyDescent="0.25">
      <c r="A5142" s="169">
        <v>60562</v>
      </c>
      <c r="B5142" s="170" t="s">
        <v>3898</v>
      </c>
      <c r="C5142" s="170" t="s">
        <v>1065</v>
      </c>
      <c r="D5142" s="170" t="s">
        <v>1066</v>
      </c>
      <c r="E5142" s="170">
        <v>750</v>
      </c>
      <c r="F5142" s="170">
        <v>6</v>
      </c>
      <c r="G5142" s="171">
        <v>0.5</v>
      </c>
      <c r="H5142" s="170" t="s">
        <v>1516</v>
      </c>
      <c r="I5142" s="171">
        <v>9.7899999999999991</v>
      </c>
      <c r="J5142" s="169">
        <v>1</v>
      </c>
      <c r="K5142" s="154" cm="1">
        <f t="array" ref="K5142">ROUND(
IF(C5142="Beer",
SUM(LOOKUP(2,1/(SRP!$B$8:$B$10&lt;=E5142)/(SRP!$C$8:$C$10&gt;=E5142),SRP!$D$8:$D$10)*(G5142/100)*(E5142/1000)),
IF(C5142="Spirits",
SUM(LOOKUP(2,1/(SRP!$B$2:$B$7&lt;=E5142)/(SRP!$C$2:$C$7&gt;=E5142),SRP!$D$2:$D$7)*(G5142/100)*(E5142/1000)),
IF(AND(C5142="Wine",D5142="Fortified Wines"),
SUM(LOOKUP(2,1/(SRP!$B$26:$B$29&lt;=E5142)/(SRP!$C$26:$C$29&gt;=E5142),SRP!$D$26:$D$29)*(G5142/100)*(E5142/1000)),
IF(C5142="Wine",
SUM(LOOKUP(2,1/(SRP!$B$21:$B$25&lt;=E5142)/(SRP!$C$21:$C$25&gt;=E5142),SRP!$D$21:$D$25)*(G5142/100)*(E5142/1000)),
IF(AND(C5142="Ready to Drink",D5142="RTD-One Pour Cocktail&gt;7%&lt;=14.5"),
SUM(LOOKUP(2,1/(SRP!$B$16:$B$20&lt;=E5142)/(SRP!$C$16:$C$20&gt;=E5142),SRP!$D$16:$D$20)*(G5142/100)*(E5142/1000)),
IF(C5142="Ready to Drink",
SUM(LOOKUP(2,1/(SRP!$B$11:$B$15&lt;=E5142)/(SRP!$C$11:$C$15&gt;=E5142),SRP!$D$11:$D$15)*(G5142/100)*(E5142/1000)),
0)))))),2)</f>
        <v>0</v>
      </c>
      <c r="L5142" s="173" t="str">
        <f t="shared" si="80"/>
        <v>Dealcoholized750</v>
      </c>
      <c r="M5142" s="154" t="e">
        <f>VLOOKUP(L5142,'Slope %'!C:D,2,0)</f>
        <v>#N/A</v>
      </c>
    </row>
    <row r="5143" spans="1:13" x14ac:dyDescent="0.25">
      <c r="A5143" s="169">
        <v>60568</v>
      </c>
      <c r="B5143" s="170" t="s">
        <v>3899</v>
      </c>
      <c r="C5143" s="170" t="s">
        <v>15</v>
      </c>
      <c r="D5143" s="170" t="s">
        <v>90</v>
      </c>
      <c r="E5143" s="170">
        <v>700</v>
      </c>
      <c r="F5143" s="170">
        <v>6</v>
      </c>
      <c r="G5143" s="171">
        <v>43</v>
      </c>
      <c r="H5143" s="170" t="s">
        <v>43</v>
      </c>
      <c r="I5143" s="171">
        <v>106.99</v>
      </c>
      <c r="J5143" s="169">
        <v>1</v>
      </c>
      <c r="K5143" s="154" cm="1">
        <f t="array" ref="K5143">ROUND(
IF(C5143="Beer",
SUM(LOOKUP(2,1/(SRP!$B$8:$B$10&lt;=E5143)/(SRP!$C$8:$C$10&gt;=E5143),SRP!$D$8:$D$10)*(G5143/100)*(E5143/1000)),
IF(C5143="Spirits",
SUM(LOOKUP(2,1/(SRP!$B$2:$B$7&lt;=E5143)/(SRP!$C$2:$C$7&gt;=E5143),SRP!$D$2:$D$7)*(G5143/100)*(E5143/1000)),
IF(AND(C5143="Wine",D5143="Fortified Wines"),
SUM(LOOKUP(2,1/(SRP!$B$26:$B$29&lt;=E5143)/(SRP!$C$26:$C$29&gt;=E5143),SRP!$D$26:$D$29)*(G5143/100)*(E5143/1000)),
IF(C5143="Wine",
SUM(LOOKUP(2,1/(SRP!$B$21:$B$25&lt;=E5143)/(SRP!$C$21:$C$25&gt;=E5143),SRP!$D$21:$D$25)*(G5143/100)*(E5143/1000)),
IF(AND(C5143="Ready to Drink",D5143="RTD-One Pour Cocktail&gt;7%&lt;=14.5"),
SUM(LOOKUP(2,1/(SRP!$B$16:$B$20&lt;=E5143)/(SRP!$C$16:$C$20&gt;=E5143),SRP!$D$16:$D$20)*(G5143/100)*(E5143/1000)),
IF(C5143="Ready to Drink",
SUM(LOOKUP(2,1/(SRP!$B$11:$B$15&lt;=E5143)/(SRP!$C$11:$C$15&gt;=E5143),SRP!$D$11:$D$15)*(G5143/100)*(E5143/1000)),
0)))))),2)</f>
        <v>23.5</v>
      </c>
      <c r="L5143" s="173" t="str">
        <f t="shared" si="80"/>
        <v>Spirits700</v>
      </c>
      <c r="M5143" s="154">
        <f>VLOOKUP(L5143,'Slope %'!C:D,2,0)</f>
        <v>7.0000000000000007E-2</v>
      </c>
    </row>
    <row r="5144" spans="1:13" x14ac:dyDescent="0.25">
      <c r="A5144" s="169">
        <v>60569</v>
      </c>
      <c r="B5144" s="170" t="s">
        <v>3900</v>
      </c>
      <c r="C5144" s="170" t="s">
        <v>15</v>
      </c>
      <c r="D5144" s="170" t="s">
        <v>301</v>
      </c>
      <c r="E5144" s="170">
        <v>750</v>
      </c>
      <c r="F5144" s="170">
        <v>12</v>
      </c>
      <c r="G5144" s="171">
        <v>27</v>
      </c>
      <c r="H5144" s="170" t="s">
        <v>35</v>
      </c>
      <c r="I5144" s="171">
        <v>27.99</v>
      </c>
      <c r="J5144" s="169">
        <v>1</v>
      </c>
      <c r="K5144" s="154" cm="1">
        <f t="array" ref="K5144">ROUND(
IF(C5144="Beer",
SUM(LOOKUP(2,1/(SRP!$B$8:$B$10&lt;=E5144)/(SRP!$C$8:$C$10&gt;=E5144),SRP!$D$8:$D$10)*(G5144/100)*(E5144/1000)),
IF(C5144="Spirits",
SUM(LOOKUP(2,1/(SRP!$B$2:$B$7&lt;=E5144)/(SRP!$C$2:$C$7&gt;=E5144),SRP!$D$2:$D$7)*(G5144/100)*(E5144/1000)),
IF(AND(C5144="Wine",D5144="Fortified Wines"),
SUM(LOOKUP(2,1/(SRP!$B$26:$B$29&lt;=E5144)/(SRP!$C$26:$C$29&gt;=E5144),SRP!$D$26:$D$29)*(G5144/100)*(E5144/1000)),
IF(C5144="Wine",
SUM(LOOKUP(2,1/(SRP!$B$21:$B$25&lt;=E5144)/(SRP!$C$21:$C$25&gt;=E5144),SRP!$D$21:$D$25)*(G5144/100)*(E5144/1000)),
IF(AND(C5144="Ready to Drink",D5144="RTD-One Pour Cocktail&gt;7%&lt;=14.5"),
SUM(LOOKUP(2,1/(SRP!$B$16:$B$20&lt;=E5144)/(SRP!$C$16:$C$20&gt;=E5144),SRP!$D$16:$D$20)*(G5144/100)*(E5144/1000)),
IF(C5144="Ready to Drink",
SUM(LOOKUP(2,1/(SRP!$B$11:$B$15&lt;=E5144)/(SRP!$C$11:$C$15&gt;=E5144),SRP!$D$11:$D$15)*(G5144/100)*(E5144/1000)),
0)))))),2)</f>
        <v>15.81</v>
      </c>
      <c r="L5144" s="173" t="str">
        <f t="shared" si="80"/>
        <v>Spirits750</v>
      </c>
      <c r="M5144" s="154">
        <f>VLOOKUP(L5144,'Slope %'!C:D,2,0)</f>
        <v>7.0000000000000007E-2</v>
      </c>
    </row>
    <row r="5145" spans="1:13" x14ac:dyDescent="0.25">
      <c r="A5145" s="169">
        <v>60579</v>
      </c>
      <c r="B5145" s="170" t="s">
        <v>3901</v>
      </c>
      <c r="C5145" s="170" t="s">
        <v>24</v>
      </c>
      <c r="D5145" s="170" t="s">
        <v>109</v>
      </c>
      <c r="E5145" s="170">
        <v>750</v>
      </c>
      <c r="F5145" s="170">
        <v>12</v>
      </c>
      <c r="G5145" s="171">
        <v>14</v>
      </c>
      <c r="H5145" s="170" t="s">
        <v>96</v>
      </c>
      <c r="I5145" s="171">
        <v>34.99</v>
      </c>
      <c r="J5145" s="169">
        <v>1</v>
      </c>
      <c r="K5145" s="154" cm="1">
        <f t="array" ref="K5145">ROUND(
IF(C5145="Beer",
SUM(LOOKUP(2,1/(SRP!$B$8:$B$10&lt;=E5145)/(SRP!$C$8:$C$10&gt;=E5145),SRP!$D$8:$D$10)*(G5145/100)*(E5145/1000)),
IF(C5145="Spirits",
SUM(LOOKUP(2,1/(SRP!$B$2:$B$7&lt;=E5145)/(SRP!$C$2:$C$7&gt;=E5145),SRP!$D$2:$D$7)*(G5145/100)*(E5145/1000)),
IF(AND(C5145="Wine",D5145="Fortified Wines"),
SUM(LOOKUP(2,1/(SRP!$B$26:$B$29&lt;=E5145)/(SRP!$C$26:$C$29&gt;=E5145),SRP!$D$26:$D$29)*(G5145/100)*(E5145/1000)),
IF(C5145="Wine",
SUM(LOOKUP(2,1/(SRP!$B$21:$B$25&lt;=E5145)/(SRP!$C$21:$C$25&gt;=E5145),SRP!$D$21:$D$25)*(G5145/100)*(E5145/1000)),
IF(AND(C5145="Ready to Drink",D5145="RTD-One Pour Cocktail&gt;7%&lt;=14.5"),
SUM(LOOKUP(2,1/(SRP!$B$16:$B$20&lt;=E5145)/(SRP!$C$16:$C$20&gt;=E5145),SRP!$D$16:$D$20)*(G5145/100)*(E5145/1000)),
IF(C5145="Ready to Drink",
SUM(LOOKUP(2,1/(SRP!$B$11:$B$15&lt;=E5145)/(SRP!$C$11:$C$15&gt;=E5145),SRP!$D$11:$D$15)*(G5145/100)*(E5145/1000)),
0)))))),2)</f>
        <v>8.1999999999999993</v>
      </c>
      <c r="L5145" s="173" t="str">
        <f t="shared" si="80"/>
        <v>Wine750</v>
      </c>
      <c r="M5145" s="154">
        <f>VLOOKUP(L5145,'Slope %'!C:D,2,0)</f>
        <v>0.1</v>
      </c>
    </row>
    <row r="5146" spans="1:13" x14ac:dyDescent="0.25">
      <c r="A5146" s="169">
        <v>60606</v>
      </c>
      <c r="B5146" s="170" t="s">
        <v>3902</v>
      </c>
      <c r="C5146" s="170" t="s">
        <v>15</v>
      </c>
      <c r="D5146" s="170" t="s">
        <v>82</v>
      </c>
      <c r="E5146" s="170">
        <v>700</v>
      </c>
      <c r="F5146" s="170">
        <v>6</v>
      </c>
      <c r="G5146" s="171">
        <v>40</v>
      </c>
      <c r="H5146" s="170" t="s">
        <v>2013</v>
      </c>
      <c r="I5146" s="171">
        <v>67.989999999999995</v>
      </c>
      <c r="J5146" s="169">
        <v>1</v>
      </c>
      <c r="K5146" s="154" cm="1">
        <f t="array" ref="K5146">ROUND(
IF(C5146="Beer",
SUM(LOOKUP(2,1/(SRP!$B$8:$B$10&lt;=E5146)/(SRP!$C$8:$C$10&gt;=E5146),SRP!$D$8:$D$10)*(G5146/100)*(E5146/1000)),
IF(C5146="Spirits",
SUM(LOOKUP(2,1/(SRP!$B$2:$B$7&lt;=E5146)/(SRP!$C$2:$C$7&gt;=E5146),SRP!$D$2:$D$7)*(G5146/100)*(E5146/1000)),
IF(AND(C5146="Wine",D5146="Fortified Wines"),
SUM(LOOKUP(2,1/(SRP!$B$26:$B$29&lt;=E5146)/(SRP!$C$26:$C$29&gt;=E5146),SRP!$D$26:$D$29)*(G5146/100)*(E5146/1000)),
IF(C5146="Wine",
SUM(LOOKUP(2,1/(SRP!$B$21:$B$25&lt;=E5146)/(SRP!$C$21:$C$25&gt;=E5146),SRP!$D$21:$D$25)*(G5146/100)*(E5146/1000)),
IF(AND(C5146="Ready to Drink",D5146="RTD-One Pour Cocktail&gt;7%&lt;=14.5"),
SUM(LOOKUP(2,1/(SRP!$B$16:$B$20&lt;=E5146)/(SRP!$C$16:$C$20&gt;=E5146),SRP!$D$16:$D$20)*(G5146/100)*(E5146/1000)),
IF(C5146="Ready to Drink",
SUM(LOOKUP(2,1/(SRP!$B$11:$B$15&lt;=E5146)/(SRP!$C$11:$C$15&gt;=E5146),SRP!$D$11:$D$15)*(G5146/100)*(E5146/1000)),
0)))))),2)</f>
        <v>21.86</v>
      </c>
      <c r="L5146" s="173" t="str">
        <f t="shared" si="80"/>
        <v>Spirits700</v>
      </c>
      <c r="M5146" s="154">
        <f>VLOOKUP(L5146,'Slope %'!C:D,2,0)</f>
        <v>7.0000000000000007E-2</v>
      </c>
    </row>
    <row r="5147" spans="1:13" x14ac:dyDescent="0.25">
      <c r="A5147" s="169">
        <v>60611</v>
      </c>
      <c r="B5147" s="170" t="s">
        <v>3903</v>
      </c>
      <c r="C5147" s="170" t="s">
        <v>24</v>
      </c>
      <c r="D5147" s="170" t="s">
        <v>248</v>
      </c>
      <c r="E5147" s="170">
        <v>750</v>
      </c>
      <c r="F5147" s="170">
        <v>12</v>
      </c>
      <c r="G5147" s="171">
        <v>14.5</v>
      </c>
      <c r="H5147" s="170" t="s">
        <v>96</v>
      </c>
      <c r="I5147" s="171">
        <v>41.99</v>
      </c>
      <c r="J5147" s="169">
        <v>1</v>
      </c>
      <c r="K5147" s="154" cm="1">
        <f t="array" ref="K5147">ROUND(
IF(C5147="Beer",
SUM(LOOKUP(2,1/(SRP!$B$8:$B$10&lt;=E5147)/(SRP!$C$8:$C$10&gt;=E5147),SRP!$D$8:$D$10)*(G5147/100)*(E5147/1000)),
IF(C5147="Spirits",
SUM(LOOKUP(2,1/(SRP!$B$2:$B$7&lt;=E5147)/(SRP!$C$2:$C$7&gt;=E5147),SRP!$D$2:$D$7)*(G5147/100)*(E5147/1000)),
IF(AND(C5147="Wine",D5147="Fortified Wines"),
SUM(LOOKUP(2,1/(SRP!$B$26:$B$29&lt;=E5147)/(SRP!$C$26:$C$29&gt;=E5147),SRP!$D$26:$D$29)*(G5147/100)*(E5147/1000)),
IF(C5147="Wine",
SUM(LOOKUP(2,1/(SRP!$B$21:$B$25&lt;=E5147)/(SRP!$C$21:$C$25&gt;=E5147),SRP!$D$21:$D$25)*(G5147/100)*(E5147/1000)),
IF(AND(C5147="Ready to Drink",D5147="RTD-One Pour Cocktail&gt;7%&lt;=14.5"),
SUM(LOOKUP(2,1/(SRP!$B$16:$B$20&lt;=E5147)/(SRP!$C$16:$C$20&gt;=E5147),SRP!$D$16:$D$20)*(G5147/100)*(E5147/1000)),
IF(C5147="Ready to Drink",
SUM(LOOKUP(2,1/(SRP!$B$11:$B$15&lt;=E5147)/(SRP!$C$11:$C$15&gt;=E5147),SRP!$D$11:$D$15)*(G5147/100)*(E5147/1000)),
0)))))),2)</f>
        <v>8.49</v>
      </c>
      <c r="L5147" s="173" t="str">
        <f t="shared" si="80"/>
        <v>Wine750</v>
      </c>
      <c r="M5147" s="154">
        <f>VLOOKUP(L5147,'Slope %'!C:D,2,0)</f>
        <v>0.1</v>
      </c>
    </row>
    <row r="5148" spans="1:13" x14ac:dyDescent="0.25">
      <c r="A5148" s="169">
        <v>60628</v>
      </c>
      <c r="B5148" s="170" t="s">
        <v>3904</v>
      </c>
      <c r="C5148" s="170" t="s">
        <v>263</v>
      </c>
      <c r="D5148" s="170" t="s">
        <v>264</v>
      </c>
      <c r="E5148" s="170">
        <v>355</v>
      </c>
      <c r="F5148" s="170">
        <v>24</v>
      </c>
      <c r="G5148" s="171">
        <v>5</v>
      </c>
      <c r="H5148" s="170" t="s">
        <v>1662</v>
      </c>
      <c r="I5148" s="171">
        <v>3.5</v>
      </c>
      <c r="J5148" s="169">
        <v>1</v>
      </c>
      <c r="K5148" s="154" cm="1">
        <f t="array" ref="K5148">ROUND(
IF(C5148="Beer",
SUM(LOOKUP(2,1/(SRP!$B$8:$B$10&lt;=E5148)/(SRP!$C$8:$C$10&gt;=E5148),SRP!$D$8:$D$10)*(G5148/100)*(E5148/1000)),
IF(C5148="Spirits",
SUM(LOOKUP(2,1/(SRP!$B$2:$B$7&lt;=E5148)/(SRP!$C$2:$C$7&gt;=E5148),SRP!$D$2:$D$7)*(G5148/100)*(E5148/1000)),
IF(AND(C5148="Wine",D5148="Fortified Wines"),
SUM(LOOKUP(2,1/(SRP!$B$26:$B$29&lt;=E5148)/(SRP!$C$26:$C$29&gt;=E5148),SRP!$D$26:$D$29)*(G5148/100)*(E5148/1000)),
IF(C5148="Wine",
SUM(LOOKUP(2,1/(SRP!$B$21:$B$25&lt;=E5148)/(SRP!$C$21:$C$25&gt;=E5148),SRP!$D$21:$D$25)*(G5148/100)*(E5148/1000)),
IF(AND(C5148="Ready to Drink",D5148="RTD-One Pour Cocktail&gt;7%&lt;=14.5"),
SUM(LOOKUP(2,1/(SRP!$B$16:$B$20&lt;=E5148)/(SRP!$C$16:$C$20&gt;=E5148),SRP!$D$16:$D$20)*(G5148/100)*(E5148/1000)),
IF(C5148="Ready to Drink",
SUM(LOOKUP(2,1/(SRP!$B$11:$B$15&lt;=E5148)/(SRP!$C$11:$C$15&gt;=E5148),SRP!$D$11:$D$15)*(G5148/100)*(E5148/1000)),
0)))))),2)</f>
        <v>1.57</v>
      </c>
      <c r="L5148" s="173" t="str">
        <f t="shared" si="80"/>
        <v>Ready to Drink355</v>
      </c>
      <c r="M5148" s="154">
        <f>VLOOKUP(L5148,'Slope %'!C:D,2,0)</f>
        <v>0.12</v>
      </c>
    </row>
    <row r="5149" spans="1:13" x14ac:dyDescent="0.25">
      <c r="A5149" s="169">
        <v>60628</v>
      </c>
      <c r="B5149" s="170" t="s">
        <v>3904</v>
      </c>
      <c r="C5149" s="170" t="s">
        <v>263</v>
      </c>
      <c r="D5149" s="170" t="s">
        <v>264</v>
      </c>
      <c r="E5149" s="170">
        <v>355</v>
      </c>
      <c r="F5149" s="170">
        <v>24</v>
      </c>
      <c r="G5149" s="171">
        <v>5</v>
      </c>
      <c r="H5149" s="170" t="s">
        <v>1662</v>
      </c>
      <c r="I5149" s="171">
        <v>3.5</v>
      </c>
      <c r="J5149" s="169">
        <v>1</v>
      </c>
      <c r="K5149" s="154" cm="1">
        <f t="array" ref="K5149">ROUND(
IF(C5149="Beer",
SUM(LOOKUP(2,1/(SRP!$B$8:$B$10&lt;=E5149)/(SRP!$C$8:$C$10&gt;=E5149),SRP!$D$8:$D$10)*(G5149/100)*(E5149/1000)),
IF(C5149="Spirits",
SUM(LOOKUP(2,1/(SRP!$B$2:$B$7&lt;=E5149)/(SRP!$C$2:$C$7&gt;=E5149),SRP!$D$2:$D$7)*(G5149/100)*(E5149/1000)),
IF(AND(C5149="Wine",D5149="Fortified Wines"),
SUM(LOOKUP(2,1/(SRP!$B$26:$B$29&lt;=E5149)/(SRP!$C$26:$C$29&gt;=E5149),SRP!$D$26:$D$29)*(G5149/100)*(E5149/1000)),
IF(C5149="Wine",
SUM(LOOKUP(2,1/(SRP!$B$21:$B$25&lt;=E5149)/(SRP!$C$21:$C$25&gt;=E5149),SRP!$D$21:$D$25)*(G5149/100)*(E5149/1000)),
IF(AND(C5149="Ready to Drink",D5149="RTD-One Pour Cocktail&gt;7%&lt;=14.5"),
SUM(LOOKUP(2,1/(SRP!$B$16:$B$20&lt;=E5149)/(SRP!$C$16:$C$20&gt;=E5149),SRP!$D$16:$D$20)*(G5149/100)*(E5149/1000)),
IF(C5149="Ready to Drink",
SUM(LOOKUP(2,1/(SRP!$B$11:$B$15&lt;=E5149)/(SRP!$C$11:$C$15&gt;=E5149),SRP!$D$11:$D$15)*(G5149/100)*(E5149/1000)),
0)))))),2)</f>
        <v>1.57</v>
      </c>
      <c r="L5149" s="173" t="str">
        <f t="shared" si="80"/>
        <v>Ready to Drink355</v>
      </c>
      <c r="M5149" s="154">
        <f>VLOOKUP(L5149,'Slope %'!C:D,2,0)</f>
        <v>0.12</v>
      </c>
    </row>
    <row r="5150" spans="1:13" x14ac:dyDescent="0.25">
      <c r="A5150" s="169">
        <v>60629</v>
      </c>
      <c r="B5150" s="170" t="s">
        <v>3905</v>
      </c>
      <c r="C5150" s="170" t="s">
        <v>24</v>
      </c>
      <c r="D5150" s="170" t="s">
        <v>34</v>
      </c>
      <c r="E5150" s="170">
        <v>750</v>
      </c>
      <c r="F5150" s="170">
        <v>12</v>
      </c>
      <c r="G5150" s="171">
        <v>14</v>
      </c>
      <c r="H5150" s="170" t="s">
        <v>96</v>
      </c>
      <c r="I5150" s="171">
        <v>43.99</v>
      </c>
      <c r="J5150" s="169">
        <v>1</v>
      </c>
      <c r="K5150" s="154" cm="1">
        <f t="array" ref="K5150">ROUND(
IF(C5150="Beer",
SUM(LOOKUP(2,1/(SRP!$B$8:$B$10&lt;=E5150)/(SRP!$C$8:$C$10&gt;=E5150),SRP!$D$8:$D$10)*(G5150/100)*(E5150/1000)),
IF(C5150="Spirits",
SUM(LOOKUP(2,1/(SRP!$B$2:$B$7&lt;=E5150)/(SRP!$C$2:$C$7&gt;=E5150),SRP!$D$2:$D$7)*(G5150/100)*(E5150/1000)),
IF(AND(C5150="Wine",D5150="Fortified Wines"),
SUM(LOOKUP(2,1/(SRP!$B$26:$B$29&lt;=E5150)/(SRP!$C$26:$C$29&gt;=E5150),SRP!$D$26:$D$29)*(G5150/100)*(E5150/1000)),
IF(C5150="Wine",
SUM(LOOKUP(2,1/(SRP!$B$21:$B$25&lt;=E5150)/(SRP!$C$21:$C$25&gt;=E5150),SRP!$D$21:$D$25)*(G5150/100)*(E5150/1000)),
IF(AND(C5150="Ready to Drink",D5150="RTD-One Pour Cocktail&gt;7%&lt;=14.5"),
SUM(LOOKUP(2,1/(SRP!$B$16:$B$20&lt;=E5150)/(SRP!$C$16:$C$20&gt;=E5150),SRP!$D$16:$D$20)*(G5150/100)*(E5150/1000)),
IF(C5150="Ready to Drink",
SUM(LOOKUP(2,1/(SRP!$B$11:$B$15&lt;=E5150)/(SRP!$C$11:$C$15&gt;=E5150),SRP!$D$11:$D$15)*(G5150/100)*(E5150/1000)),
0)))))),2)</f>
        <v>8.1999999999999993</v>
      </c>
      <c r="L5150" s="173" t="str">
        <f t="shared" si="80"/>
        <v>Wine750</v>
      </c>
      <c r="M5150" s="154">
        <f>VLOOKUP(L5150,'Slope %'!C:D,2,0)</f>
        <v>0.1</v>
      </c>
    </row>
    <row r="5151" spans="1:13" x14ac:dyDescent="0.25">
      <c r="A5151" s="169">
        <v>60640</v>
      </c>
      <c r="B5151" s="170" t="s">
        <v>3906</v>
      </c>
      <c r="C5151" s="170" t="s">
        <v>11</v>
      </c>
      <c r="D5151" s="170" t="s">
        <v>12</v>
      </c>
      <c r="E5151" s="170">
        <v>355</v>
      </c>
      <c r="F5151" s="170">
        <v>24</v>
      </c>
      <c r="G5151" s="171">
        <v>4.8</v>
      </c>
      <c r="H5151" s="170" t="s">
        <v>3341</v>
      </c>
      <c r="I5151" s="171">
        <v>4.17</v>
      </c>
      <c r="J5151" s="169">
        <v>1</v>
      </c>
      <c r="K5151" s="154" cm="1">
        <f t="array" ref="K5151">ROUND(
IF(C5151="Beer",
SUM(LOOKUP(2,1/(SRP!$B$8:$B$10&lt;=E5151)/(SRP!$C$8:$C$10&gt;=E5151),SRP!$D$8:$D$10)*(G5151/100)*(E5151/1000)),
IF(C5151="Spirits",
SUM(LOOKUP(2,1/(SRP!$B$2:$B$7&lt;=E5151)/(SRP!$C$2:$C$7&gt;=E5151),SRP!$D$2:$D$7)*(G5151/100)*(E5151/1000)),
IF(AND(C5151="Wine",D5151="Fortified Wines"),
SUM(LOOKUP(2,1/(SRP!$B$26:$B$29&lt;=E5151)/(SRP!$C$26:$C$29&gt;=E5151),SRP!$D$26:$D$29)*(G5151/100)*(E5151/1000)),
IF(C5151="Wine",
SUM(LOOKUP(2,1/(SRP!$B$21:$B$25&lt;=E5151)/(SRP!$C$21:$C$25&gt;=E5151),SRP!$D$21:$D$25)*(G5151/100)*(E5151/1000)),
IF(AND(C5151="Ready to Drink",D5151="RTD-One Pour Cocktail&gt;7%&lt;=14.5"),
SUM(LOOKUP(2,1/(SRP!$B$16:$B$20&lt;=E5151)/(SRP!$C$16:$C$20&gt;=E5151),SRP!$D$16:$D$20)*(G5151/100)*(E5151/1000)),
IF(C5151="Ready to Drink",
SUM(LOOKUP(2,1/(SRP!$B$11:$B$15&lt;=E5151)/(SRP!$C$11:$C$15&gt;=E5151),SRP!$D$11:$D$15)*(G5151/100)*(E5151/1000)),
0)))))),2)</f>
        <v>1.33</v>
      </c>
      <c r="L5151" s="173" t="str">
        <f t="shared" si="80"/>
        <v>Beer355</v>
      </c>
      <c r="M5151" s="154">
        <f>VLOOKUP(L5151,'Slope %'!C:D,2,0)</f>
        <v>0.12</v>
      </c>
    </row>
    <row r="5152" spans="1:13" x14ac:dyDescent="0.25">
      <c r="A5152" s="169">
        <v>60640</v>
      </c>
      <c r="B5152" s="170" t="s">
        <v>3906</v>
      </c>
      <c r="C5152" s="170" t="s">
        <v>11</v>
      </c>
      <c r="D5152" s="170" t="s">
        <v>12</v>
      </c>
      <c r="E5152" s="170">
        <v>355</v>
      </c>
      <c r="F5152" s="170">
        <v>24</v>
      </c>
      <c r="G5152" s="171">
        <v>4.8</v>
      </c>
      <c r="H5152" s="170" t="s">
        <v>3341</v>
      </c>
      <c r="I5152" s="171">
        <v>4.17</v>
      </c>
      <c r="J5152" s="169">
        <v>1</v>
      </c>
      <c r="K5152" s="154" cm="1">
        <f t="array" ref="K5152">ROUND(
IF(C5152="Beer",
SUM(LOOKUP(2,1/(SRP!$B$8:$B$10&lt;=E5152)/(SRP!$C$8:$C$10&gt;=E5152),SRP!$D$8:$D$10)*(G5152/100)*(E5152/1000)),
IF(C5152="Spirits",
SUM(LOOKUP(2,1/(SRP!$B$2:$B$7&lt;=E5152)/(SRP!$C$2:$C$7&gt;=E5152),SRP!$D$2:$D$7)*(G5152/100)*(E5152/1000)),
IF(AND(C5152="Wine",D5152="Fortified Wines"),
SUM(LOOKUP(2,1/(SRP!$B$26:$B$29&lt;=E5152)/(SRP!$C$26:$C$29&gt;=E5152),SRP!$D$26:$D$29)*(G5152/100)*(E5152/1000)),
IF(C5152="Wine",
SUM(LOOKUP(2,1/(SRP!$B$21:$B$25&lt;=E5152)/(SRP!$C$21:$C$25&gt;=E5152),SRP!$D$21:$D$25)*(G5152/100)*(E5152/1000)),
IF(AND(C5152="Ready to Drink",D5152="RTD-One Pour Cocktail&gt;7%&lt;=14.5"),
SUM(LOOKUP(2,1/(SRP!$B$16:$B$20&lt;=E5152)/(SRP!$C$16:$C$20&gt;=E5152),SRP!$D$16:$D$20)*(G5152/100)*(E5152/1000)),
IF(C5152="Ready to Drink",
SUM(LOOKUP(2,1/(SRP!$B$11:$B$15&lt;=E5152)/(SRP!$C$11:$C$15&gt;=E5152),SRP!$D$11:$D$15)*(G5152/100)*(E5152/1000)),
0)))))),2)</f>
        <v>1.33</v>
      </c>
      <c r="L5152" s="173" t="str">
        <f t="shared" si="80"/>
        <v>Beer355</v>
      </c>
      <c r="M5152" s="154">
        <f>VLOOKUP(L5152,'Slope %'!C:D,2,0)</f>
        <v>0.12</v>
      </c>
    </row>
    <row r="5153" spans="1:13" x14ac:dyDescent="0.25">
      <c r="A5153" s="169">
        <v>60646</v>
      </c>
      <c r="B5153" s="170" t="s">
        <v>3907</v>
      </c>
      <c r="C5153" s="170" t="s">
        <v>11</v>
      </c>
      <c r="D5153" s="170" t="s">
        <v>12</v>
      </c>
      <c r="E5153" s="170">
        <v>2130</v>
      </c>
      <c r="F5153" s="170">
        <v>4</v>
      </c>
      <c r="G5153" s="171">
        <v>5.3</v>
      </c>
      <c r="H5153" s="170" t="s">
        <v>54</v>
      </c>
      <c r="I5153" s="171">
        <v>14.79</v>
      </c>
      <c r="J5153" s="169">
        <v>6</v>
      </c>
      <c r="K5153" s="154" cm="1">
        <f t="array" ref="K5153">ROUND(
IF(C5153="Beer",
SUM(LOOKUP(2,1/(SRP!$B$8:$B$10&lt;=E5153)/(SRP!$C$8:$C$10&gt;=E5153),SRP!$D$8:$D$10)*(G5153/100)*(E5153/1000)),
IF(C5153="Spirits",
SUM(LOOKUP(2,1/(SRP!$B$2:$B$7&lt;=E5153)/(SRP!$C$2:$C$7&gt;=E5153),SRP!$D$2:$D$7)*(G5153/100)*(E5153/1000)),
IF(AND(C5153="Wine",D5153="Fortified Wines"),
SUM(LOOKUP(2,1/(SRP!$B$26:$B$29&lt;=E5153)/(SRP!$C$26:$C$29&gt;=E5153),SRP!$D$26:$D$29)*(G5153/100)*(E5153/1000)),
IF(C5153="Wine",
SUM(LOOKUP(2,1/(SRP!$B$21:$B$25&lt;=E5153)/(SRP!$C$21:$C$25&gt;=E5153),SRP!$D$21:$D$25)*(G5153/100)*(E5153/1000)),
IF(AND(C5153="Ready to Drink",D5153="RTD-One Pour Cocktail&gt;7%&lt;=14.5"),
SUM(LOOKUP(2,1/(SRP!$B$16:$B$20&lt;=E5153)/(SRP!$C$16:$C$20&gt;=E5153),SRP!$D$16:$D$20)*(G5153/100)*(E5153/1000)),
IF(C5153="Ready to Drink",
SUM(LOOKUP(2,1/(SRP!$B$11:$B$15&lt;=E5153)/(SRP!$C$11:$C$15&gt;=E5153),SRP!$D$11:$D$15)*(G5153/100)*(E5153/1000)),
0)))))),2)</f>
        <v>8.81</v>
      </c>
      <c r="L5153" s="173" t="str">
        <f t="shared" si="80"/>
        <v>Beer2130</v>
      </c>
      <c r="M5153" s="154">
        <f>VLOOKUP(L5153,'Slope %'!C:D,2,0)</f>
        <v>0.1</v>
      </c>
    </row>
    <row r="5154" spans="1:13" x14ac:dyDescent="0.25">
      <c r="A5154" s="169">
        <v>60646</v>
      </c>
      <c r="B5154" s="170" t="s">
        <v>3907</v>
      </c>
      <c r="C5154" s="170" t="s">
        <v>11</v>
      </c>
      <c r="D5154" s="170" t="s">
        <v>12</v>
      </c>
      <c r="E5154" s="170">
        <v>2130</v>
      </c>
      <c r="F5154" s="170">
        <v>4</v>
      </c>
      <c r="G5154" s="171">
        <v>5.3</v>
      </c>
      <c r="H5154" s="170" t="s">
        <v>54</v>
      </c>
      <c r="I5154" s="171">
        <v>14.79</v>
      </c>
      <c r="J5154" s="169">
        <v>6</v>
      </c>
      <c r="K5154" s="154" cm="1">
        <f t="array" ref="K5154">ROUND(
IF(C5154="Beer",
SUM(LOOKUP(2,1/(SRP!$B$8:$B$10&lt;=E5154)/(SRP!$C$8:$C$10&gt;=E5154),SRP!$D$8:$D$10)*(G5154/100)*(E5154/1000)),
IF(C5154="Spirits",
SUM(LOOKUP(2,1/(SRP!$B$2:$B$7&lt;=E5154)/(SRP!$C$2:$C$7&gt;=E5154),SRP!$D$2:$D$7)*(G5154/100)*(E5154/1000)),
IF(AND(C5154="Wine",D5154="Fortified Wines"),
SUM(LOOKUP(2,1/(SRP!$B$26:$B$29&lt;=E5154)/(SRP!$C$26:$C$29&gt;=E5154),SRP!$D$26:$D$29)*(G5154/100)*(E5154/1000)),
IF(C5154="Wine",
SUM(LOOKUP(2,1/(SRP!$B$21:$B$25&lt;=E5154)/(SRP!$C$21:$C$25&gt;=E5154),SRP!$D$21:$D$25)*(G5154/100)*(E5154/1000)),
IF(AND(C5154="Ready to Drink",D5154="RTD-One Pour Cocktail&gt;7%&lt;=14.5"),
SUM(LOOKUP(2,1/(SRP!$B$16:$B$20&lt;=E5154)/(SRP!$C$16:$C$20&gt;=E5154),SRP!$D$16:$D$20)*(G5154/100)*(E5154/1000)),
IF(C5154="Ready to Drink",
SUM(LOOKUP(2,1/(SRP!$B$11:$B$15&lt;=E5154)/(SRP!$C$11:$C$15&gt;=E5154),SRP!$D$11:$D$15)*(G5154/100)*(E5154/1000)),
0)))))),2)</f>
        <v>8.81</v>
      </c>
      <c r="L5154" s="173" t="str">
        <f t="shared" si="80"/>
        <v>Beer2130</v>
      </c>
      <c r="M5154" s="154">
        <f>VLOOKUP(L5154,'Slope %'!C:D,2,0)</f>
        <v>0.1</v>
      </c>
    </row>
    <row r="5155" spans="1:13" x14ac:dyDescent="0.25">
      <c r="A5155" s="169">
        <v>60689</v>
      </c>
      <c r="B5155" s="170" t="s">
        <v>3908</v>
      </c>
      <c r="C5155" s="170" t="s">
        <v>24</v>
      </c>
      <c r="D5155" s="170" t="s">
        <v>68</v>
      </c>
      <c r="E5155" s="170">
        <v>750</v>
      </c>
      <c r="F5155" s="170">
        <v>6</v>
      </c>
      <c r="G5155" s="171">
        <v>14</v>
      </c>
      <c r="H5155" s="170" t="s">
        <v>163</v>
      </c>
      <c r="I5155" s="171">
        <v>54.99</v>
      </c>
      <c r="J5155" s="169">
        <v>1</v>
      </c>
      <c r="K5155" s="154" cm="1">
        <f t="array" ref="K5155">ROUND(
IF(C5155="Beer",
SUM(LOOKUP(2,1/(SRP!$B$8:$B$10&lt;=E5155)/(SRP!$C$8:$C$10&gt;=E5155),SRP!$D$8:$D$10)*(G5155/100)*(E5155/1000)),
IF(C5155="Spirits",
SUM(LOOKUP(2,1/(SRP!$B$2:$B$7&lt;=E5155)/(SRP!$C$2:$C$7&gt;=E5155),SRP!$D$2:$D$7)*(G5155/100)*(E5155/1000)),
IF(AND(C5155="Wine",D5155="Fortified Wines"),
SUM(LOOKUP(2,1/(SRP!$B$26:$B$29&lt;=E5155)/(SRP!$C$26:$C$29&gt;=E5155),SRP!$D$26:$D$29)*(G5155/100)*(E5155/1000)),
IF(C5155="Wine",
SUM(LOOKUP(2,1/(SRP!$B$21:$B$25&lt;=E5155)/(SRP!$C$21:$C$25&gt;=E5155),SRP!$D$21:$D$25)*(G5155/100)*(E5155/1000)),
IF(AND(C5155="Ready to Drink",D5155="RTD-One Pour Cocktail&gt;7%&lt;=14.5"),
SUM(LOOKUP(2,1/(SRP!$B$16:$B$20&lt;=E5155)/(SRP!$C$16:$C$20&gt;=E5155),SRP!$D$16:$D$20)*(G5155/100)*(E5155/1000)),
IF(C5155="Ready to Drink",
SUM(LOOKUP(2,1/(SRP!$B$11:$B$15&lt;=E5155)/(SRP!$C$11:$C$15&gt;=E5155),SRP!$D$11:$D$15)*(G5155/100)*(E5155/1000)),
0)))))),2)</f>
        <v>8.1999999999999993</v>
      </c>
      <c r="L5155" s="173" t="str">
        <f t="shared" si="80"/>
        <v>Wine750</v>
      </c>
      <c r="M5155" s="154">
        <f>VLOOKUP(L5155,'Slope %'!C:D,2,0)</f>
        <v>0.1</v>
      </c>
    </row>
    <row r="5156" spans="1:13" x14ac:dyDescent="0.25">
      <c r="A5156" s="169">
        <v>60691</v>
      </c>
      <c r="B5156" s="170" t="s">
        <v>3909</v>
      </c>
      <c r="C5156" s="170" t="s">
        <v>11</v>
      </c>
      <c r="D5156" s="170" t="s">
        <v>267</v>
      </c>
      <c r="E5156" s="170">
        <v>473</v>
      </c>
      <c r="F5156" s="170">
        <v>24</v>
      </c>
      <c r="G5156" s="171">
        <v>5</v>
      </c>
      <c r="H5156" s="170" t="s">
        <v>2226</v>
      </c>
      <c r="I5156" s="171">
        <v>4.3899999999999997</v>
      </c>
      <c r="J5156" s="169">
        <v>1</v>
      </c>
      <c r="K5156" s="154" cm="1">
        <f t="array" ref="K5156">ROUND(
IF(C5156="Beer",
SUM(LOOKUP(2,1/(SRP!$B$8:$B$10&lt;=E5156)/(SRP!$C$8:$C$10&gt;=E5156),SRP!$D$8:$D$10)*(G5156/100)*(E5156/1000)),
IF(C5156="Spirits",
SUM(LOOKUP(2,1/(SRP!$B$2:$B$7&lt;=E5156)/(SRP!$C$2:$C$7&gt;=E5156),SRP!$D$2:$D$7)*(G5156/100)*(E5156/1000)),
IF(AND(C5156="Wine",D5156="Fortified Wines"),
SUM(LOOKUP(2,1/(SRP!$B$26:$B$29&lt;=E5156)/(SRP!$C$26:$C$29&gt;=E5156),SRP!$D$26:$D$29)*(G5156/100)*(E5156/1000)),
IF(C5156="Wine",
SUM(LOOKUP(2,1/(SRP!$B$21:$B$25&lt;=E5156)/(SRP!$C$21:$C$25&gt;=E5156),SRP!$D$21:$D$25)*(G5156/100)*(E5156/1000)),
IF(AND(C5156="Ready to Drink",D5156="RTD-One Pour Cocktail&gt;7%&lt;=14.5"),
SUM(LOOKUP(2,1/(SRP!$B$16:$B$20&lt;=E5156)/(SRP!$C$16:$C$20&gt;=E5156),SRP!$D$16:$D$20)*(G5156/100)*(E5156/1000)),
IF(C5156="Ready to Drink",
SUM(LOOKUP(2,1/(SRP!$B$11:$B$15&lt;=E5156)/(SRP!$C$11:$C$15&gt;=E5156),SRP!$D$11:$D$15)*(G5156/100)*(E5156/1000)),
0)))))),2)</f>
        <v>1.85</v>
      </c>
      <c r="L5156" s="173" t="str">
        <f t="shared" si="80"/>
        <v>Beer473</v>
      </c>
      <c r="M5156" s="154">
        <f>VLOOKUP(L5156,'Slope %'!C:D,2,0)</f>
        <v>0.12</v>
      </c>
    </row>
    <row r="5157" spans="1:13" x14ac:dyDescent="0.25">
      <c r="A5157" s="169">
        <v>60691</v>
      </c>
      <c r="B5157" s="170" t="s">
        <v>3909</v>
      </c>
      <c r="C5157" s="170" t="s">
        <v>11</v>
      </c>
      <c r="D5157" s="170" t="s">
        <v>267</v>
      </c>
      <c r="E5157" s="170">
        <v>473</v>
      </c>
      <c r="F5157" s="170">
        <v>24</v>
      </c>
      <c r="G5157" s="171">
        <v>5</v>
      </c>
      <c r="H5157" s="170" t="s">
        <v>1407</v>
      </c>
      <c r="I5157" s="171">
        <v>4.3899999999999997</v>
      </c>
      <c r="J5157" s="169">
        <v>1</v>
      </c>
      <c r="K5157" s="154" cm="1">
        <f t="array" ref="K5157">ROUND(
IF(C5157="Beer",
SUM(LOOKUP(2,1/(SRP!$B$8:$B$10&lt;=E5157)/(SRP!$C$8:$C$10&gt;=E5157),SRP!$D$8:$D$10)*(G5157/100)*(E5157/1000)),
IF(C5157="Spirits",
SUM(LOOKUP(2,1/(SRP!$B$2:$B$7&lt;=E5157)/(SRP!$C$2:$C$7&gt;=E5157),SRP!$D$2:$D$7)*(G5157/100)*(E5157/1000)),
IF(AND(C5157="Wine",D5157="Fortified Wines"),
SUM(LOOKUP(2,1/(SRP!$B$26:$B$29&lt;=E5157)/(SRP!$C$26:$C$29&gt;=E5157),SRP!$D$26:$D$29)*(G5157/100)*(E5157/1000)),
IF(C5157="Wine",
SUM(LOOKUP(2,1/(SRP!$B$21:$B$25&lt;=E5157)/(SRP!$C$21:$C$25&gt;=E5157),SRP!$D$21:$D$25)*(G5157/100)*(E5157/1000)),
IF(AND(C5157="Ready to Drink",D5157="RTD-One Pour Cocktail&gt;7%&lt;=14.5"),
SUM(LOOKUP(2,1/(SRP!$B$16:$B$20&lt;=E5157)/(SRP!$C$16:$C$20&gt;=E5157),SRP!$D$16:$D$20)*(G5157/100)*(E5157/1000)),
IF(C5157="Ready to Drink",
SUM(LOOKUP(2,1/(SRP!$B$11:$B$15&lt;=E5157)/(SRP!$C$11:$C$15&gt;=E5157),SRP!$D$11:$D$15)*(G5157/100)*(E5157/1000)),
0)))))),2)</f>
        <v>1.85</v>
      </c>
      <c r="L5157" s="173" t="str">
        <f t="shared" si="80"/>
        <v>Beer473</v>
      </c>
      <c r="M5157" s="154">
        <f>VLOOKUP(L5157,'Slope %'!C:D,2,0)</f>
        <v>0.12</v>
      </c>
    </row>
    <row r="5158" spans="1:13" x14ac:dyDescent="0.25">
      <c r="A5158" s="169">
        <v>60696</v>
      </c>
      <c r="B5158" s="170" t="s">
        <v>3910</v>
      </c>
      <c r="C5158" s="170" t="s">
        <v>11</v>
      </c>
      <c r="D5158" s="170" t="s">
        <v>211</v>
      </c>
      <c r="E5158" s="170">
        <v>473</v>
      </c>
      <c r="F5158" s="170">
        <v>24</v>
      </c>
      <c r="G5158" s="171">
        <v>4.3</v>
      </c>
      <c r="H5158" s="170" t="s">
        <v>1623</v>
      </c>
      <c r="I5158" s="171">
        <v>4.4400000000000004</v>
      </c>
      <c r="J5158" s="169">
        <v>1</v>
      </c>
      <c r="K5158" s="154" cm="1">
        <f t="array" ref="K5158">ROUND(
IF(C5158="Beer",
SUM(LOOKUP(2,1/(SRP!$B$8:$B$10&lt;=E5158)/(SRP!$C$8:$C$10&gt;=E5158),SRP!$D$8:$D$10)*(G5158/100)*(E5158/1000)),
IF(C5158="Spirits",
SUM(LOOKUP(2,1/(SRP!$B$2:$B$7&lt;=E5158)/(SRP!$C$2:$C$7&gt;=E5158),SRP!$D$2:$D$7)*(G5158/100)*(E5158/1000)),
IF(AND(C5158="Wine",D5158="Fortified Wines"),
SUM(LOOKUP(2,1/(SRP!$B$26:$B$29&lt;=E5158)/(SRP!$C$26:$C$29&gt;=E5158),SRP!$D$26:$D$29)*(G5158/100)*(E5158/1000)),
IF(C5158="Wine",
SUM(LOOKUP(2,1/(SRP!$B$21:$B$25&lt;=E5158)/(SRP!$C$21:$C$25&gt;=E5158),SRP!$D$21:$D$25)*(G5158/100)*(E5158/1000)),
IF(AND(C5158="Ready to Drink",D5158="RTD-One Pour Cocktail&gt;7%&lt;=14.5"),
SUM(LOOKUP(2,1/(SRP!$B$16:$B$20&lt;=E5158)/(SRP!$C$16:$C$20&gt;=E5158),SRP!$D$16:$D$20)*(G5158/100)*(E5158/1000)),
IF(C5158="Ready to Drink",
SUM(LOOKUP(2,1/(SRP!$B$11:$B$15&lt;=E5158)/(SRP!$C$11:$C$15&gt;=E5158),SRP!$D$11:$D$15)*(G5158/100)*(E5158/1000)),
0)))))),2)</f>
        <v>1.59</v>
      </c>
      <c r="L5158" s="173" t="str">
        <f t="shared" si="80"/>
        <v>Beer473</v>
      </c>
      <c r="M5158" s="154">
        <f>VLOOKUP(L5158,'Slope %'!C:D,2,0)</f>
        <v>0.12</v>
      </c>
    </row>
    <row r="5159" spans="1:13" x14ac:dyDescent="0.25">
      <c r="A5159" s="169">
        <v>60696</v>
      </c>
      <c r="B5159" s="170" t="s">
        <v>3910</v>
      </c>
      <c r="C5159" s="170" t="s">
        <v>11</v>
      </c>
      <c r="D5159" s="170" t="s">
        <v>211</v>
      </c>
      <c r="E5159" s="170">
        <v>473</v>
      </c>
      <c r="F5159" s="170">
        <v>24</v>
      </c>
      <c r="G5159" s="171">
        <v>4.3</v>
      </c>
      <c r="H5159" s="170" t="s">
        <v>1623</v>
      </c>
      <c r="I5159" s="171">
        <v>4.4400000000000004</v>
      </c>
      <c r="J5159" s="169">
        <v>1</v>
      </c>
      <c r="K5159" s="154" cm="1">
        <f t="array" ref="K5159">ROUND(
IF(C5159="Beer",
SUM(LOOKUP(2,1/(SRP!$B$8:$B$10&lt;=E5159)/(SRP!$C$8:$C$10&gt;=E5159),SRP!$D$8:$D$10)*(G5159/100)*(E5159/1000)),
IF(C5159="Spirits",
SUM(LOOKUP(2,1/(SRP!$B$2:$B$7&lt;=E5159)/(SRP!$C$2:$C$7&gt;=E5159),SRP!$D$2:$D$7)*(G5159/100)*(E5159/1000)),
IF(AND(C5159="Wine",D5159="Fortified Wines"),
SUM(LOOKUP(2,1/(SRP!$B$26:$B$29&lt;=E5159)/(SRP!$C$26:$C$29&gt;=E5159),SRP!$D$26:$D$29)*(G5159/100)*(E5159/1000)),
IF(C5159="Wine",
SUM(LOOKUP(2,1/(SRP!$B$21:$B$25&lt;=E5159)/(SRP!$C$21:$C$25&gt;=E5159),SRP!$D$21:$D$25)*(G5159/100)*(E5159/1000)),
IF(AND(C5159="Ready to Drink",D5159="RTD-One Pour Cocktail&gt;7%&lt;=14.5"),
SUM(LOOKUP(2,1/(SRP!$B$16:$B$20&lt;=E5159)/(SRP!$C$16:$C$20&gt;=E5159),SRP!$D$16:$D$20)*(G5159/100)*(E5159/1000)),
IF(C5159="Ready to Drink",
SUM(LOOKUP(2,1/(SRP!$B$11:$B$15&lt;=E5159)/(SRP!$C$11:$C$15&gt;=E5159),SRP!$D$11:$D$15)*(G5159/100)*(E5159/1000)),
0)))))),2)</f>
        <v>1.59</v>
      </c>
      <c r="L5159" s="173" t="str">
        <f t="shared" si="80"/>
        <v>Beer473</v>
      </c>
      <c r="M5159" s="154">
        <f>VLOOKUP(L5159,'Slope %'!C:D,2,0)</f>
        <v>0.12</v>
      </c>
    </row>
    <row r="5160" spans="1:13" x14ac:dyDescent="0.25">
      <c r="A5160" s="169">
        <v>60697</v>
      </c>
      <c r="B5160" s="170" t="s">
        <v>3911</v>
      </c>
      <c r="C5160" s="170" t="s">
        <v>11</v>
      </c>
      <c r="D5160" s="170" t="s">
        <v>303</v>
      </c>
      <c r="E5160" s="170">
        <v>473</v>
      </c>
      <c r="F5160" s="170">
        <v>24</v>
      </c>
      <c r="G5160" s="171">
        <v>6</v>
      </c>
      <c r="H5160" s="170" t="s">
        <v>2850</v>
      </c>
      <c r="I5160" s="171">
        <v>4.5999999999999996</v>
      </c>
      <c r="J5160" s="169">
        <v>1</v>
      </c>
      <c r="K5160" s="154" cm="1">
        <f t="array" ref="K5160">ROUND(
IF(C5160="Beer",
SUM(LOOKUP(2,1/(SRP!$B$8:$B$10&lt;=E5160)/(SRP!$C$8:$C$10&gt;=E5160),SRP!$D$8:$D$10)*(G5160/100)*(E5160/1000)),
IF(C5160="Spirits",
SUM(LOOKUP(2,1/(SRP!$B$2:$B$7&lt;=E5160)/(SRP!$C$2:$C$7&gt;=E5160),SRP!$D$2:$D$7)*(G5160/100)*(E5160/1000)),
IF(AND(C5160="Wine",D5160="Fortified Wines"),
SUM(LOOKUP(2,1/(SRP!$B$26:$B$29&lt;=E5160)/(SRP!$C$26:$C$29&gt;=E5160),SRP!$D$26:$D$29)*(G5160/100)*(E5160/1000)),
IF(C5160="Wine",
SUM(LOOKUP(2,1/(SRP!$B$21:$B$25&lt;=E5160)/(SRP!$C$21:$C$25&gt;=E5160),SRP!$D$21:$D$25)*(G5160/100)*(E5160/1000)),
IF(AND(C5160="Ready to Drink",D5160="RTD-One Pour Cocktail&gt;7%&lt;=14.5"),
SUM(LOOKUP(2,1/(SRP!$B$16:$B$20&lt;=E5160)/(SRP!$C$16:$C$20&gt;=E5160),SRP!$D$16:$D$20)*(G5160/100)*(E5160/1000)),
IF(C5160="Ready to Drink",
SUM(LOOKUP(2,1/(SRP!$B$11:$B$15&lt;=E5160)/(SRP!$C$11:$C$15&gt;=E5160),SRP!$D$11:$D$15)*(G5160/100)*(E5160/1000)),
0)))))),2)</f>
        <v>2.2200000000000002</v>
      </c>
      <c r="L5160" s="173" t="str">
        <f t="shared" si="80"/>
        <v>Beer473</v>
      </c>
      <c r="M5160" s="154">
        <f>VLOOKUP(L5160,'Slope %'!C:D,2,0)</f>
        <v>0.12</v>
      </c>
    </row>
    <row r="5161" spans="1:13" x14ac:dyDescent="0.25">
      <c r="A5161" s="169">
        <v>60697</v>
      </c>
      <c r="B5161" s="170" t="s">
        <v>3911</v>
      </c>
      <c r="C5161" s="170" t="s">
        <v>11</v>
      </c>
      <c r="D5161" s="170" t="s">
        <v>303</v>
      </c>
      <c r="E5161" s="170">
        <v>473</v>
      </c>
      <c r="F5161" s="170">
        <v>24</v>
      </c>
      <c r="G5161" s="171">
        <v>6</v>
      </c>
      <c r="H5161" s="170" t="s">
        <v>2850</v>
      </c>
      <c r="I5161" s="171">
        <v>4.5999999999999996</v>
      </c>
      <c r="J5161" s="169">
        <v>1</v>
      </c>
      <c r="K5161" s="154" cm="1">
        <f t="array" ref="K5161">ROUND(
IF(C5161="Beer",
SUM(LOOKUP(2,1/(SRP!$B$8:$B$10&lt;=E5161)/(SRP!$C$8:$C$10&gt;=E5161),SRP!$D$8:$D$10)*(G5161/100)*(E5161/1000)),
IF(C5161="Spirits",
SUM(LOOKUP(2,1/(SRP!$B$2:$B$7&lt;=E5161)/(SRP!$C$2:$C$7&gt;=E5161),SRP!$D$2:$D$7)*(G5161/100)*(E5161/1000)),
IF(AND(C5161="Wine",D5161="Fortified Wines"),
SUM(LOOKUP(2,1/(SRP!$B$26:$B$29&lt;=E5161)/(SRP!$C$26:$C$29&gt;=E5161),SRP!$D$26:$D$29)*(G5161/100)*(E5161/1000)),
IF(C5161="Wine",
SUM(LOOKUP(2,1/(SRP!$B$21:$B$25&lt;=E5161)/(SRP!$C$21:$C$25&gt;=E5161),SRP!$D$21:$D$25)*(G5161/100)*(E5161/1000)),
IF(AND(C5161="Ready to Drink",D5161="RTD-One Pour Cocktail&gt;7%&lt;=14.5"),
SUM(LOOKUP(2,1/(SRP!$B$16:$B$20&lt;=E5161)/(SRP!$C$16:$C$20&gt;=E5161),SRP!$D$16:$D$20)*(G5161/100)*(E5161/1000)),
IF(C5161="Ready to Drink",
SUM(LOOKUP(2,1/(SRP!$B$11:$B$15&lt;=E5161)/(SRP!$C$11:$C$15&gt;=E5161),SRP!$D$11:$D$15)*(G5161/100)*(E5161/1000)),
0)))))),2)</f>
        <v>2.2200000000000002</v>
      </c>
      <c r="L5161" s="173" t="str">
        <f t="shared" si="80"/>
        <v>Beer473</v>
      </c>
      <c r="M5161" s="154">
        <f>VLOOKUP(L5161,'Slope %'!C:D,2,0)</f>
        <v>0.12</v>
      </c>
    </row>
    <row r="5162" spans="1:13" x14ac:dyDescent="0.25">
      <c r="A5162" s="169">
        <v>60698</v>
      </c>
      <c r="B5162" s="170" t="s">
        <v>601</v>
      </c>
      <c r="C5162" s="170" t="s">
        <v>15</v>
      </c>
      <c r="D5162" s="170" t="s">
        <v>93</v>
      </c>
      <c r="E5162" s="170">
        <v>1750</v>
      </c>
      <c r="F5162" s="170">
        <v>6</v>
      </c>
      <c r="G5162" s="171">
        <v>40</v>
      </c>
      <c r="H5162" s="170" t="s">
        <v>20</v>
      </c>
      <c r="I5162" s="171">
        <v>55.99</v>
      </c>
      <c r="J5162" s="169">
        <v>1</v>
      </c>
      <c r="K5162" s="154" cm="1">
        <f t="array" ref="K5162">ROUND(
IF(C5162="Beer",
SUM(LOOKUP(2,1/(SRP!$B$8:$B$10&lt;=E5162)/(SRP!$C$8:$C$10&gt;=E5162),SRP!$D$8:$D$10)*(G5162/100)*(E5162/1000)),
IF(C5162="Spirits",
SUM(LOOKUP(2,1/(SRP!$B$2:$B$7&lt;=E5162)/(SRP!$C$2:$C$7&gt;=E5162),SRP!$D$2:$D$7)*(G5162/100)*(E5162/1000)),
IF(AND(C5162="Wine",D5162="Fortified Wines"),
SUM(LOOKUP(2,1/(SRP!$B$26:$B$29&lt;=E5162)/(SRP!$C$26:$C$29&gt;=E5162),SRP!$D$26:$D$29)*(G5162/100)*(E5162/1000)),
IF(C5162="Wine",
SUM(LOOKUP(2,1/(SRP!$B$21:$B$25&lt;=E5162)/(SRP!$C$21:$C$25&gt;=E5162),SRP!$D$21:$D$25)*(G5162/100)*(E5162/1000)),
IF(AND(C5162="Ready to Drink",D5162="RTD-One Pour Cocktail&gt;7%&lt;=14.5"),
SUM(LOOKUP(2,1/(SRP!$B$16:$B$20&lt;=E5162)/(SRP!$C$16:$C$20&gt;=E5162),SRP!$D$16:$D$20)*(G5162/100)*(E5162/1000)),
IF(C5162="Ready to Drink",
SUM(LOOKUP(2,1/(SRP!$B$11:$B$15&lt;=E5162)/(SRP!$C$11:$C$15&gt;=E5162),SRP!$D$11:$D$15)*(G5162/100)*(E5162/1000)),
0)))))),2)</f>
        <v>54.65</v>
      </c>
      <c r="L5162" s="173" t="str">
        <f t="shared" si="80"/>
        <v>Spirits1750</v>
      </c>
      <c r="M5162" s="154">
        <f>VLOOKUP(L5162,'Slope %'!C:D,2,0)</f>
        <v>0.03</v>
      </c>
    </row>
    <row r="5163" spans="1:13" x14ac:dyDescent="0.25">
      <c r="A5163" s="169">
        <v>60707</v>
      </c>
      <c r="B5163" s="170" t="s">
        <v>3912</v>
      </c>
      <c r="C5163" s="170" t="s">
        <v>1065</v>
      </c>
      <c r="D5163" s="170" t="s">
        <v>1066</v>
      </c>
      <c r="E5163" s="170">
        <v>750</v>
      </c>
      <c r="F5163" s="170">
        <v>6</v>
      </c>
      <c r="G5163" s="171">
        <v>0.5</v>
      </c>
      <c r="H5163" s="170" t="s">
        <v>1516</v>
      </c>
      <c r="I5163" s="171">
        <v>9.7899999999999991</v>
      </c>
      <c r="J5163" s="169">
        <v>1</v>
      </c>
      <c r="K5163" s="154" cm="1">
        <f t="array" ref="K5163">ROUND(
IF(C5163="Beer",
SUM(LOOKUP(2,1/(SRP!$B$8:$B$10&lt;=E5163)/(SRP!$C$8:$C$10&gt;=E5163),SRP!$D$8:$D$10)*(G5163/100)*(E5163/1000)),
IF(C5163="Spirits",
SUM(LOOKUP(2,1/(SRP!$B$2:$B$7&lt;=E5163)/(SRP!$C$2:$C$7&gt;=E5163),SRP!$D$2:$D$7)*(G5163/100)*(E5163/1000)),
IF(AND(C5163="Wine",D5163="Fortified Wines"),
SUM(LOOKUP(2,1/(SRP!$B$26:$B$29&lt;=E5163)/(SRP!$C$26:$C$29&gt;=E5163),SRP!$D$26:$D$29)*(G5163/100)*(E5163/1000)),
IF(C5163="Wine",
SUM(LOOKUP(2,1/(SRP!$B$21:$B$25&lt;=E5163)/(SRP!$C$21:$C$25&gt;=E5163),SRP!$D$21:$D$25)*(G5163/100)*(E5163/1000)),
IF(AND(C5163="Ready to Drink",D5163="RTD-One Pour Cocktail&gt;7%&lt;=14.5"),
SUM(LOOKUP(2,1/(SRP!$B$16:$B$20&lt;=E5163)/(SRP!$C$16:$C$20&gt;=E5163),SRP!$D$16:$D$20)*(G5163/100)*(E5163/1000)),
IF(C5163="Ready to Drink",
SUM(LOOKUP(2,1/(SRP!$B$11:$B$15&lt;=E5163)/(SRP!$C$11:$C$15&gt;=E5163),SRP!$D$11:$D$15)*(G5163/100)*(E5163/1000)),
0)))))),2)</f>
        <v>0</v>
      </c>
      <c r="L5163" s="173" t="str">
        <f t="shared" si="80"/>
        <v>Dealcoholized750</v>
      </c>
      <c r="M5163" s="154" t="e">
        <f>VLOOKUP(L5163,'Slope %'!C:D,2,0)</f>
        <v>#N/A</v>
      </c>
    </row>
    <row r="5164" spans="1:13" x14ac:dyDescent="0.25">
      <c r="A5164" s="169">
        <v>60721</v>
      </c>
      <c r="B5164" s="170" t="s">
        <v>3913</v>
      </c>
      <c r="C5164" s="170" t="s">
        <v>263</v>
      </c>
      <c r="D5164" s="170" t="s">
        <v>806</v>
      </c>
      <c r="E5164" s="170">
        <v>30000</v>
      </c>
      <c r="F5164" s="170">
        <v>1</v>
      </c>
      <c r="G5164" s="171">
        <v>5</v>
      </c>
      <c r="H5164" s="170" t="s">
        <v>1362</v>
      </c>
      <c r="I5164" s="171">
        <v>169.96</v>
      </c>
      <c r="J5164" s="169">
        <v>1</v>
      </c>
      <c r="K5164" s="154" cm="1">
        <f t="array" ref="K5164">ROUND(
IF(C5164="Beer",
SUM(LOOKUP(2,1/(SRP!$B$8:$B$10&lt;=E5164)/(SRP!$C$8:$C$10&gt;=E5164),SRP!$D$8:$D$10)*(G5164/100)*(E5164/1000)),
IF(C5164="Spirits",
SUM(LOOKUP(2,1/(SRP!$B$2:$B$7&lt;=E5164)/(SRP!$C$2:$C$7&gt;=E5164),SRP!$D$2:$D$7)*(G5164/100)*(E5164/1000)),
IF(AND(C5164="Wine",D5164="Fortified Wines"),
SUM(LOOKUP(2,1/(SRP!$B$26:$B$29&lt;=E5164)/(SRP!$C$26:$C$29&gt;=E5164),SRP!$D$26:$D$29)*(G5164/100)*(E5164/1000)),
IF(C5164="Wine",
SUM(LOOKUP(2,1/(SRP!$B$21:$B$25&lt;=E5164)/(SRP!$C$21:$C$25&gt;=E5164),SRP!$D$21:$D$25)*(G5164/100)*(E5164/1000)),
IF(AND(C5164="Ready to Drink",D5164="RTD-One Pour Cocktail&gt;7%&lt;=14.5"),
SUM(LOOKUP(2,1/(SRP!$B$16:$B$20&lt;=E5164)/(SRP!$C$16:$C$20&gt;=E5164),SRP!$D$16:$D$20)*(G5164/100)*(E5164/1000)),
IF(C5164="Ready to Drink",
SUM(LOOKUP(2,1/(SRP!$B$11:$B$15&lt;=E5164)/(SRP!$C$11:$C$15&gt;=E5164),SRP!$D$11:$D$15)*(G5164/100)*(E5164/1000)),
0)))))),2)</f>
        <v>117.11</v>
      </c>
      <c r="L5164" s="173" t="str">
        <f t="shared" si="80"/>
        <v>Ready to Drink30000</v>
      </c>
      <c r="M5164" s="154" t="e">
        <f>VLOOKUP(L5164,'Slope %'!C:D,2,0)</f>
        <v>#N/A</v>
      </c>
    </row>
    <row r="5165" spans="1:13" x14ac:dyDescent="0.25">
      <c r="A5165" s="169">
        <v>60721</v>
      </c>
      <c r="B5165" s="170" t="s">
        <v>3913</v>
      </c>
      <c r="C5165" s="170" t="s">
        <v>263</v>
      </c>
      <c r="D5165" s="170" t="s">
        <v>806</v>
      </c>
      <c r="E5165" s="170">
        <v>30000</v>
      </c>
      <c r="F5165" s="170">
        <v>1</v>
      </c>
      <c r="G5165" s="171">
        <v>5</v>
      </c>
      <c r="H5165" s="170" t="s">
        <v>1362</v>
      </c>
      <c r="I5165" s="171">
        <v>169.96</v>
      </c>
      <c r="J5165" s="169">
        <v>1</v>
      </c>
      <c r="K5165" s="154" cm="1">
        <f t="array" ref="K5165">ROUND(
IF(C5165="Beer",
SUM(LOOKUP(2,1/(SRP!$B$8:$B$10&lt;=E5165)/(SRP!$C$8:$C$10&gt;=E5165),SRP!$D$8:$D$10)*(G5165/100)*(E5165/1000)),
IF(C5165="Spirits",
SUM(LOOKUP(2,1/(SRP!$B$2:$B$7&lt;=E5165)/(SRP!$C$2:$C$7&gt;=E5165),SRP!$D$2:$D$7)*(G5165/100)*(E5165/1000)),
IF(AND(C5165="Wine",D5165="Fortified Wines"),
SUM(LOOKUP(2,1/(SRP!$B$26:$B$29&lt;=E5165)/(SRP!$C$26:$C$29&gt;=E5165),SRP!$D$26:$D$29)*(G5165/100)*(E5165/1000)),
IF(C5165="Wine",
SUM(LOOKUP(2,1/(SRP!$B$21:$B$25&lt;=E5165)/(SRP!$C$21:$C$25&gt;=E5165),SRP!$D$21:$D$25)*(G5165/100)*(E5165/1000)),
IF(AND(C5165="Ready to Drink",D5165="RTD-One Pour Cocktail&gt;7%&lt;=14.5"),
SUM(LOOKUP(2,1/(SRP!$B$16:$B$20&lt;=E5165)/(SRP!$C$16:$C$20&gt;=E5165),SRP!$D$16:$D$20)*(G5165/100)*(E5165/1000)),
IF(C5165="Ready to Drink",
SUM(LOOKUP(2,1/(SRP!$B$11:$B$15&lt;=E5165)/(SRP!$C$11:$C$15&gt;=E5165),SRP!$D$11:$D$15)*(G5165/100)*(E5165/1000)),
0)))))),2)</f>
        <v>117.11</v>
      </c>
      <c r="L5165" s="173" t="str">
        <f t="shared" si="80"/>
        <v>Ready to Drink30000</v>
      </c>
      <c r="M5165" s="154" t="e">
        <f>VLOOKUP(L5165,'Slope %'!C:D,2,0)</f>
        <v>#N/A</v>
      </c>
    </row>
    <row r="5166" spans="1:13" x14ac:dyDescent="0.25">
      <c r="A5166" s="169">
        <v>60724</v>
      </c>
      <c r="B5166" s="170" t="s">
        <v>3914</v>
      </c>
      <c r="C5166" s="170" t="s">
        <v>263</v>
      </c>
      <c r="D5166" s="170" t="s">
        <v>806</v>
      </c>
      <c r="E5166" s="170">
        <v>30000</v>
      </c>
      <c r="F5166" s="170">
        <v>1</v>
      </c>
      <c r="G5166" s="171">
        <v>5</v>
      </c>
      <c r="H5166" s="170" t="s">
        <v>1362</v>
      </c>
      <c r="I5166" s="171">
        <v>169.96</v>
      </c>
      <c r="J5166" s="169">
        <v>1</v>
      </c>
      <c r="K5166" s="154" cm="1">
        <f t="array" ref="K5166">ROUND(
IF(C5166="Beer",
SUM(LOOKUP(2,1/(SRP!$B$8:$B$10&lt;=E5166)/(SRP!$C$8:$C$10&gt;=E5166),SRP!$D$8:$D$10)*(G5166/100)*(E5166/1000)),
IF(C5166="Spirits",
SUM(LOOKUP(2,1/(SRP!$B$2:$B$7&lt;=E5166)/(SRP!$C$2:$C$7&gt;=E5166),SRP!$D$2:$D$7)*(G5166/100)*(E5166/1000)),
IF(AND(C5166="Wine",D5166="Fortified Wines"),
SUM(LOOKUP(2,1/(SRP!$B$26:$B$29&lt;=E5166)/(SRP!$C$26:$C$29&gt;=E5166),SRP!$D$26:$D$29)*(G5166/100)*(E5166/1000)),
IF(C5166="Wine",
SUM(LOOKUP(2,1/(SRP!$B$21:$B$25&lt;=E5166)/(SRP!$C$21:$C$25&gt;=E5166),SRP!$D$21:$D$25)*(G5166/100)*(E5166/1000)),
IF(AND(C5166="Ready to Drink",D5166="RTD-One Pour Cocktail&gt;7%&lt;=14.5"),
SUM(LOOKUP(2,1/(SRP!$B$16:$B$20&lt;=E5166)/(SRP!$C$16:$C$20&gt;=E5166),SRP!$D$16:$D$20)*(G5166/100)*(E5166/1000)),
IF(C5166="Ready to Drink",
SUM(LOOKUP(2,1/(SRP!$B$11:$B$15&lt;=E5166)/(SRP!$C$11:$C$15&gt;=E5166),SRP!$D$11:$D$15)*(G5166/100)*(E5166/1000)),
0)))))),2)</f>
        <v>117.11</v>
      </c>
      <c r="L5166" s="173" t="str">
        <f t="shared" si="80"/>
        <v>Ready to Drink30000</v>
      </c>
      <c r="M5166" s="154" t="e">
        <f>VLOOKUP(L5166,'Slope %'!C:D,2,0)</f>
        <v>#N/A</v>
      </c>
    </row>
    <row r="5167" spans="1:13" x14ac:dyDescent="0.25">
      <c r="A5167" s="169">
        <v>60724</v>
      </c>
      <c r="B5167" s="170" t="s">
        <v>3914</v>
      </c>
      <c r="C5167" s="170" t="s">
        <v>263</v>
      </c>
      <c r="D5167" s="170" t="s">
        <v>806</v>
      </c>
      <c r="E5167" s="170">
        <v>30000</v>
      </c>
      <c r="F5167" s="170">
        <v>1</v>
      </c>
      <c r="G5167" s="171">
        <v>5</v>
      </c>
      <c r="H5167" s="170" t="s">
        <v>1362</v>
      </c>
      <c r="I5167" s="171">
        <v>169.96</v>
      </c>
      <c r="J5167" s="169">
        <v>1</v>
      </c>
      <c r="K5167" s="154" cm="1">
        <f t="array" ref="K5167">ROUND(
IF(C5167="Beer",
SUM(LOOKUP(2,1/(SRP!$B$8:$B$10&lt;=E5167)/(SRP!$C$8:$C$10&gt;=E5167),SRP!$D$8:$D$10)*(G5167/100)*(E5167/1000)),
IF(C5167="Spirits",
SUM(LOOKUP(2,1/(SRP!$B$2:$B$7&lt;=E5167)/(SRP!$C$2:$C$7&gt;=E5167),SRP!$D$2:$D$7)*(G5167/100)*(E5167/1000)),
IF(AND(C5167="Wine",D5167="Fortified Wines"),
SUM(LOOKUP(2,1/(SRP!$B$26:$B$29&lt;=E5167)/(SRP!$C$26:$C$29&gt;=E5167),SRP!$D$26:$D$29)*(G5167/100)*(E5167/1000)),
IF(C5167="Wine",
SUM(LOOKUP(2,1/(SRP!$B$21:$B$25&lt;=E5167)/(SRP!$C$21:$C$25&gt;=E5167),SRP!$D$21:$D$25)*(G5167/100)*(E5167/1000)),
IF(AND(C5167="Ready to Drink",D5167="RTD-One Pour Cocktail&gt;7%&lt;=14.5"),
SUM(LOOKUP(2,1/(SRP!$B$16:$B$20&lt;=E5167)/(SRP!$C$16:$C$20&gt;=E5167),SRP!$D$16:$D$20)*(G5167/100)*(E5167/1000)),
IF(C5167="Ready to Drink",
SUM(LOOKUP(2,1/(SRP!$B$11:$B$15&lt;=E5167)/(SRP!$C$11:$C$15&gt;=E5167),SRP!$D$11:$D$15)*(G5167/100)*(E5167/1000)),
0)))))),2)</f>
        <v>117.11</v>
      </c>
      <c r="L5167" s="173" t="str">
        <f t="shared" si="80"/>
        <v>Ready to Drink30000</v>
      </c>
      <c r="M5167" s="154" t="e">
        <f>VLOOKUP(L5167,'Slope %'!C:D,2,0)</f>
        <v>#N/A</v>
      </c>
    </row>
    <row r="5168" spans="1:13" x14ac:dyDescent="0.25">
      <c r="A5168" s="169">
        <v>60728</v>
      </c>
      <c r="B5168" s="170" t="s">
        <v>3915</v>
      </c>
      <c r="C5168" s="170" t="s">
        <v>11</v>
      </c>
      <c r="D5168" s="170" t="s">
        <v>12</v>
      </c>
      <c r="E5168" s="170">
        <v>473</v>
      </c>
      <c r="F5168" s="170">
        <v>24</v>
      </c>
      <c r="G5168" s="171">
        <v>5.0999999999999996</v>
      </c>
      <c r="H5168" s="170" t="s">
        <v>1362</v>
      </c>
      <c r="I5168" s="171">
        <v>4</v>
      </c>
      <c r="J5168" s="169">
        <v>1</v>
      </c>
      <c r="K5168" s="154" cm="1">
        <f t="array" ref="K5168">ROUND(
IF(C5168="Beer",
SUM(LOOKUP(2,1/(SRP!$B$8:$B$10&lt;=E5168)/(SRP!$C$8:$C$10&gt;=E5168),SRP!$D$8:$D$10)*(G5168/100)*(E5168/1000)),
IF(C5168="Spirits",
SUM(LOOKUP(2,1/(SRP!$B$2:$B$7&lt;=E5168)/(SRP!$C$2:$C$7&gt;=E5168),SRP!$D$2:$D$7)*(G5168/100)*(E5168/1000)),
IF(AND(C5168="Wine",D5168="Fortified Wines"),
SUM(LOOKUP(2,1/(SRP!$B$26:$B$29&lt;=E5168)/(SRP!$C$26:$C$29&gt;=E5168),SRP!$D$26:$D$29)*(G5168/100)*(E5168/1000)),
IF(C5168="Wine",
SUM(LOOKUP(2,1/(SRP!$B$21:$B$25&lt;=E5168)/(SRP!$C$21:$C$25&gt;=E5168),SRP!$D$21:$D$25)*(G5168/100)*(E5168/1000)),
IF(AND(C5168="Ready to Drink",D5168="RTD-One Pour Cocktail&gt;7%&lt;=14.5"),
SUM(LOOKUP(2,1/(SRP!$B$16:$B$20&lt;=E5168)/(SRP!$C$16:$C$20&gt;=E5168),SRP!$D$16:$D$20)*(G5168/100)*(E5168/1000)),
IF(C5168="Ready to Drink",
SUM(LOOKUP(2,1/(SRP!$B$11:$B$15&lt;=E5168)/(SRP!$C$11:$C$15&gt;=E5168),SRP!$D$11:$D$15)*(G5168/100)*(E5168/1000)),
0)))))),2)</f>
        <v>1.88</v>
      </c>
      <c r="L5168" s="173" t="str">
        <f t="shared" si="80"/>
        <v>Beer473</v>
      </c>
      <c r="M5168" s="154">
        <f>VLOOKUP(L5168,'Slope %'!C:D,2,0)</f>
        <v>0.12</v>
      </c>
    </row>
    <row r="5169" spans="1:13" x14ac:dyDescent="0.25">
      <c r="A5169" s="169">
        <v>60728</v>
      </c>
      <c r="B5169" s="170" t="s">
        <v>3915</v>
      </c>
      <c r="C5169" s="170" t="s">
        <v>11</v>
      </c>
      <c r="D5169" s="170" t="s">
        <v>12</v>
      </c>
      <c r="E5169" s="170">
        <v>473</v>
      </c>
      <c r="F5169" s="170">
        <v>24</v>
      </c>
      <c r="G5169" s="171">
        <v>5.0999999999999996</v>
      </c>
      <c r="H5169" s="170" t="s">
        <v>1362</v>
      </c>
      <c r="I5169" s="171">
        <v>4</v>
      </c>
      <c r="J5169" s="169">
        <v>1</v>
      </c>
      <c r="K5169" s="154" cm="1">
        <f t="array" ref="K5169">ROUND(
IF(C5169="Beer",
SUM(LOOKUP(2,1/(SRP!$B$8:$B$10&lt;=E5169)/(SRP!$C$8:$C$10&gt;=E5169),SRP!$D$8:$D$10)*(G5169/100)*(E5169/1000)),
IF(C5169="Spirits",
SUM(LOOKUP(2,1/(SRP!$B$2:$B$7&lt;=E5169)/(SRP!$C$2:$C$7&gt;=E5169),SRP!$D$2:$D$7)*(G5169/100)*(E5169/1000)),
IF(AND(C5169="Wine",D5169="Fortified Wines"),
SUM(LOOKUP(2,1/(SRP!$B$26:$B$29&lt;=E5169)/(SRP!$C$26:$C$29&gt;=E5169),SRP!$D$26:$D$29)*(G5169/100)*(E5169/1000)),
IF(C5169="Wine",
SUM(LOOKUP(2,1/(SRP!$B$21:$B$25&lt;=E5169)/(SRP!$C$21:$C$25&gt;=E5169),SRP!$D$21:$D$25)*(G5169/100)*(E5169/1000)),
IF(AND(C5169="Ready to Drink",D5169="RTD-One Pour Cocktail&gt;7%&lt;=14.5"),
SUM(LOOKUP(2,1/(SRP!$B$16:$B$20&lt;=E5169)/(SRP!$C$16:$C$20&gt;=E5169),SRP!$D$16:$D$20)*(G5169/100)*(E5169/1000)),
IF(C5169="Ready to Drink",
SUM(LOOKUP(2,1/(SRP!$B$11:$B$15&lt;=E5169)/(SRP!$C$11:$C$15&gt;=E5169),SRP!$D$11:$D$15)*(G5169/100)*(E5169/1000)),
0)))))),2)</f>
        <v>1.88</v>
      </c>
      <c r="L5169" s="173" t="str">
        <f t="shared" si="80"/>
        <v>Beer473</v>
      </c>
      <c r="M5169" s="154">
        <f>VLOOKUP(L5169,'Slope %'!C:D,2,0)</f>
        <v>0.12</v>
      </c>
    </row>
    <row r="5170" spans="1:13" x14ac:dyDescent="0.25">
      <c r="A5170" s="169">
        <v>60729</v>
      </c>
      <c r="B5170" s="170" t="s">
        <v>3916</v>
      </c>
      <c r="C5170" s="170" t="s">
        <v>15</v>
      </c>
      <c r="D5170" s="170" t="s">
        <v>16</v>
      </c>
      <c r="E5170" s="170">
        <v>750</v>
      </c>
      <c r="F5170" s="170">
        <v>12</v>
      </c>
      <c r="G5170" s="171">
        <v>40</v>
      </c>
      <c r="H5170" s="170" t="s">
        <v>20</v>
      </c>
      <c r="I5170" s="171">
        <v>59.99</v>
      </c>
      <c r="J5170" s="169">
        <v>1</v>
      </c>
      <c r="K5170" s="154" cm="1">
        <f t="array" ref="K5170">ROUND(
IF(C5170="Beer",
SUM(LOOKUP(2,1/(SRP!$B$8:$B$10&lt;=E5170)/(SRP!$C$8:$C$10&gt;=E5170),SRP!$D$8:$D$10)*(G5170/100)*(E5170/1000)),
IF(C5170="Spirits",
SUM(LOOKUP(2,1/(SRP!$B$2:$B$7&lt;=E5170)/(SRP!$C$2:$C$7&gt;=E5170),SRP!$D$2:$D$7)*(G5170/100)*(E5170/1000)),
IF(AND(C5170="Wine",D5170="Fortified Wines"),
SUM(LOOKUP(2,1/(SRP!$B$26:$B$29&lt;=E5170)/(SRP!$C$26:$C$29&gt;=E5170),SRP!$D$26:$D$29)*(G5170/100)*(E5170/1000)),
IF(C5170="Wine",
SUM(LOOKUP(2,1/(SRP!$B$21:$B$25&lt;=E5170)/(SRP!$C$21:$C$25&gt;=E5170),SRP!$D$21:$D$25)*(G5170/100)*(E5170/1000)),
IF(AND(C5170="Ready to Drink",D5170="RTD-One Pour Cocktail&gt;7%&lt;=14.5"),
SUM(LOOKUP(2,1/(SRP!$B$16:$B$20&lt;=E5170)/(SRP!$C$16:$C$20&gt;=E5170),SRP!$D$16:$D$20)*(G5170/100)*(E5170/1000)),
IF(C5170="Ready to Drink",
SUM(LOOKUP(2,1/(SRP!$B$11:$B$15&lt;=E5170)/(SRP!$C$11:$C$15&gt;=E5170),SRP!$D$11:$D$15)*(G5170/100)*(E5170/1000)),
0)))))),2)</f>
        <v>23.42</v>
      </c>
      <c r="L5170" s="173" t="str">
        <f t="shared" si="80"/>
        <v>Spirits750</v>
      </c>
      <c r="M5170" s="154">
        <f>VLOOKUP(L5170,'Slope %'!C:D,2,0)</f>
        <v>7.0000000000000007E-2</v>
      </c>
    </row>
    <row r="5171" spans="1:13" x14ac:dyDescent="0.25">
      <c r="A5171" s="169">
        <v>60765</v>
      </c>
      <c r="B5171" s="170" t="s">
        <v>3917</v>
      </c>
      <c r="C5171" s="170" t="s">
        <v>24</v>
      </c>
      <c r="D5171" s="170" t="s">
        <v>34</v>
      </c>
      <c r="E5171" s="170">
        <v>750</v>
      </c>
      <c r="F5171" s="170">
        <v>12</v>
      </c>
      <c r="G5171" s="171">
        <v>14.5</v>
      </c>
      <c r="H5171" s="170" t="s">
        <v>35</v>
      </c>
      <c r="I5171" s="171">
        <v>54.99</v>
      </c>
      <c r="J5171" s="169">
        <v>1</v>
      </c>
      <c r="K5171" s="154" cm="1">
        <f t="array" ref="K5171">ROUND(
IF(C5171="Beer",
SUM(LOOKUP(2,1/(SRP!$B$8:$B$10&lt;=E5171)/(SRP!$C$8:$C$10&gt;=E5171),SRP!$D$8:$D$10)*(G5171/100)*(E5171/1000)),
IF(C5171="Spirits",
SUM(LOOKUP(2,1/(SRP!$B$2:$B$7&lt;=E5171)/(SRP!$C$2:$C$7&gt;=E5171),SRP!$D$2:$D$7)*(G5171/100)*(E5171/1000)),
IF(AND(C5171="Wine",D5171="Fortified Wines"),
SUM(LOOKUP(2,1/(SRP!$B$26:$B$29&lt;=E5171)/(SRP!$C$26:$C$29&gt;=E5171),SRP!$D$26:$D$29)*(G5171/100)*(E5171/1000)),
IF(C5171="Wine",
SUM(LOOKUP(2,1/(SRP!$B$21:$B$25&lt;=E5171)/(SRP!$C$21:$C$25&gt;=E5171),SRP!$D$21:$D$25)*(G5171/100)*(E5171/1000)),
IF(AND(C5171="Ready to Drink",D5171="RTD-One Pour Cocktail&gt;7%&lt;=14.5"),
SUM(LOOKUP(2,1/(SRP!$B$16:$B$20&lt;=E5171)/(SRP!$C$16:$C$20&gt;=E5171),SRP!$D$16:$D$20)*(G5171/100)*(E5171/1000)),
IF(C5171="Ready to Drink",
SUM(LOOKUP(2,1/(SRP!$B$11:$B$15&lt;=E5171)/(SRP!$C$11:$C$15&gt;=E5171),SRP!$D$11:$D$15)*(G5171/100)*(E5171/1000)),
0)))))),2)</f>
        <v>8.49</v>
      </c>
      <c r="L5171" s="173" t="str">
        <f t="shared" si="80"/>
        <v>Wine750</v>
      </c>
      <c r="M5171" s="154">
        <f>VLOOKUP(L5171,'Slope %'!C:D,2,0)</f>
        <v>0.1</v>
      </c>
    </row>
    <row r="5172" spans="1:13" x14ac:dyDescent="0.25">
      <c r="A5172" s="169">
        <v>60777</v>
      </c>
      <c r="B5172" s="170" t="s">
        <v>3918</v>
      </c>
      <c r="C5172" s="170" t="s">
        <v>11</v>
      </c>
      <c r="D5172" s="170" t="s">
        <v>267</v>
      </c>
      <c r="E5172" s="170">
        <v>473</v>
      </c>
      <c r="F5172" s="170">
        <v>24</v>
      </c>
      <c r="G5172" s="171">
        <v>5.5</v>
      </c>
      <c r="H5172" s="170" t="s">
        <v>1324</v>
      </c>
      <c r="I5172" s="171">
        <v>4.8</v>
      </c>
      <c r="J5172" s="169">
        <v>1</v>
      </c>
      <c r="K5172" s="154" cm="1">
        <f t="array" ref="K5172">ROUND(
IF(C5172="Beer",
SUM(LOOKUP(2,1/(SRP!$B$8:$B$10&lt;=E5172)/(SRP!$C$8:$C$10&gt;=E5172),SRP!$D$8:$D$10)*(G5172/100)*(E5172/1000)),
IF(C5172="Spirits",
SUM(LOOKUP(2,1/(SRP!$B$2:$B$7&lt;=E5172)/(SRP!$C$2:$C$7&gt;=E5172),SRP!$D$2:$D$7)*(G5172/100)*(E5172/1000)),
IF(AND(C5172="Wine",D5172="Fortified Wines"),
SUM(LOOKUP(2,1/(SRP!$B$26:$B$29&lt;=E5172)/(SRP!$C$26:$C$29&gt;=E5172),SRP!$D$26:$D$29)*(G5172/100)*(E5172/1000)),
IF(C5172="Wine",
SUM(LOOKUP(2,1/(SRP!$B$21:$B$25&lt;=E5172)/(SRP!$C$21:$C$25&gt;=E5172),SRP!$D$21:$D$25)*(G5172/100)*(E5172/1000)),
IF(AND(C5172="Ready to Drink",D5172="RTD-One Pour Cocktail&gt;7%&lt;=14.5"),
SUM(LOOKUP(2,1/(SRP!$B$16:$B$20&lt;=E5172)/(SRP!$C$16:$C$20&gt;=E5172),SRP!$D$16:$D$20)*(G5172/100)*(E5172/1000)),
IF(C5172="Ready to Drink",
SUM(LOOKUP(2,1/(SRP!$B$11:$B$15&lt;=E5172)/(SRP!$C$11:$C$15&gt;=E5172),SRP!$D$11:$D$15)*(G5172/100)*(E5172/1000)),
0)))))),2)</f>
        <v>2.0299999999999998</v>
      </c>
      <c r="L5172" s="173" t="str">
        <f t="shared" si="80"/>
        <v>Beer473</v>
      </c>
      <c r="M5172" s="154">
        <f>VLOOKUP(L5172,'Slope %'!C:D,2,0)</f>
        <v>0.12</v>
      </c>
    </row>
    <row r="5173" spans="1:13" x14ac:dyDescent="0.25">
      <c r="A5173" s="169">
        <v>60777</v>
      </c>
      <c r="B5173" s="170" t="s">
        <v>3918</v>
      </c>
      <c r="C5173" s="170" t="s">
        <v>11</v>
      </c>
      <c r="D5173" s="170" t="s">
        <v>267</v>
      </c>
      <c r="E5173" s="170">
        <v>473</v>
      </c>
      <c r="F5173" s="170">
        <v>24</v>
      </c>
      <c r="G5173" s="171">
        <v>5.5</v>
      </c>
      <c r="H5173" s="170" t="s">
        <v>1324</v>
      </c>
      <c r="I5173" s="171">
        <v>4.8</v>
      </c>
      <c r="J5173" s="169">
        <v>1</v>
      </c>
      <c r="K5173" s="154" cm="1">
        <f t="array" ref="K5173">ROUND(
IF(C5173="Beer",
SUM(LOOKUP(2,1/(SRP!$B$8:$B$10&lt;=E5173)/(SRP!$C$8:$C$10&gt;=E5173),SRP!$D$8:$D$10)*(G5173/100)*(E5173/1000)),
IF(C5173="Spirits",
SUM(LOOKUP(2,1/(SRP!$B$2:$B$7&lt;=E5173)/(SRP!$C$2:$C$7&gt;=E5173),SRP!$D$2:$D$7)*(G5173/100)*(E5173/1000)),
IF(AND(C5173="Wine",D5173="Fortified Wines"),
SUM(LOOKUP(2,1/(SRP!$B$26:$B$29&lt;=E5173)/(SRP!$C$26:$C$29&gt;=E5173),SRP!$D$26:$D$29)*(G5173/100)*(E5173/1000)),
IF(C5173="Wine",
SUM(LOOKUP(2,1/(SRP!$B$21:$B$25&lt;=E5173)/(SRP!$C$21:$C$25&gt;=E5173),SRP!$D$21:$D$25)*(G5173/100)*(E5173/1000)),
IF(AND(C5173="Ready to Drink",D5173="RTD-One Pour Cocktail&gt;7%&lt;=14.5"),
SUM(LOOKUP(2,1/(SRP!$B$16:$B$20&lt;=E5173)/(SRP!$C$16:$C$20&gt;=E5173),SRP!$D$16:$D$20)*(G5173/100)*(E5173/1000)),
IF(C5173="Ready to Drink",
SUM(LOOKUP(2,1/(SRP!$B$11:$B$15&lt;=E5173)/(SRP!$C$11:$C$15&gt;=E5173),SRP!$D$11:$D$15)*(G5173/100)*(E5173/1000)),
0)))))),2)</f>
        <v>2.0299999999999998</v>
      </c>
      <c r="L5173" s="173" t="str">
        <f t="shared" si="80"/>
        <v>Beer473</v>
      </c>
      <c r="M5173" s="154">
        <f>VLOOKUP(L5173,'Slope %'!C:D,2,0)</f>
        <v>0.12</v>
      </c>
    </row>
    <row r="5174" spans="1:13" x14ac:dyDescent="0.25">
      <c r="A5174" s="169">
        <v>60779</v>
      </c>
      <c r="B5174" s="170" t="s">
        <v>3919</v>
      </c>
      <c r="C5174" s="170" t="s">
        <v>263</v>
      </c>
      <c r="D5174" s="170" t="s">
        <v>806</v>
      </c>
      <c r="E5174" s="170">
        <v>355</v>
      </c>
      <c r="F5174" s="170">
        <v>24</v>
      </c>
      <c r="G5174" s="171">
        <v>5</v>
      </c>
      <c r="H5174" s="170" t="s">
        <v>1362</v>
      </c>
      <c r="I5174" s="171">
        <v>3.69</v>
      </c>
      <c r="J5174" s="169">
        <v>1</v>
      </c>
      <c r="K5174" s="154" cm="1">
        <f t="array" ref="K5174">ROUND(
IF(C5174="Beer",
SUM(LOOKUP(2,1/(SRP!$B$8:$B$10&lt;=E5174)/(SRP!$C$8:$C$10&gt;=E5174),SRP!$D$8:$D$10)*(G5174/100)*(E5174/1000)),
IF(C5174="Spirits",
SUM(LOOKUP(2,1/(SRP!$B$2:$B$7&lt;=E5174)/(SRP!$C$2:$C$7&gt;=E5174),SRP!$D$2:$D$7)*(G5174/100)*(E5174/1000)),
IF(AND(C5174="Wine",D5174="Fortified Wines"),
SUM(LOOKUP(2,1/(SRP!$B$26:$B$29&lt;=E5174)/(SRP!$C$26:$C$29&gt;=E5174),SRP!$D$26:$D$29)*(G5174/100)*(E5174/1000)),
IF(C5174="Wine",
SUM(LOOKUP(2,1/(SRP!$B$21:$B$25&lt;=E5174)/(SRP!$C$21:$C$25&gt;=E5174),SRP!$D$21:$D$25)*(G5174/100)*(E5174/1000)),
IF(AND(C5174="Ready to Drink",D5174="RTD-One Pour Cocktail&gt;7%&lt;=14.5"),
SUM(LOOKUP(2,1/(SRP!$B$16:$B$20&lt;=E5174)/(SRP!$C$16:$C$20&gt;=E5174),SRP!$D$16:$D$20)*(G5174/100)*(E5174/1000)),
IF(C5174="Ready to Drink",
SUM(LOOKUP(2,1/(SRP!$B$11:$B$15&lt;=E5174)/(SRP!$C$11:$C$15&gt;=E5174),SRP!$D$11:$D$15)*(G5174/100)*(E5174/1000)),
0)))))),2)</f>
        <v>1.57</v>
      </c>
      <c r="L5174" s="173" t="str">
        <f t="shared" si="80"/>
        <v>Ready to Drink355</v>
      </c>
      <c r="M5174" s="154">
        <f>VLOOKUP(L5174,'Slope %'!C:D,2,0)</f>
        <v>0.12</v>
      </c>
    </row>
    <row r="5175" spans="1:13" x14ac:dyDescent="0.25">
      <c r="A5175" s="169">
        <v>60779</v>
      </c>
      <c r="B5175" s="170" t="s">
        <v>3919</v>
      </c>
      <c r="C5175" s="170" t="s">
        <v>263</v>
      </c>
      <c r="D5175" s="170" t="s">
        <v>806</v>
      </c>
      <c r="E5175" s="170">
        <v>355</v>
      </c>
      <c r="F5175" s="170">
        <v>24</v>
      </c>
      <c r="G5175" s="171">
        <v>5</v>
      </c>
      <c r="H5175" s="170" t="s">
        <v>1362</v>
      </c>
      <c r="I5175" s="171">
        <v>3.69</v>
      </c>
      <c r="J5175" s="169">
        <v>1</v>
      </c>
      <c r="K5175" s="154" cm="1">
        <f t="array" ref="K5175">ROUND(
IF(C5175="Beer",
SUM(LOOKUP(2,1/(SRP!$B$8:$B$10&lt;=E5175)/(SRP!$C$8:$C$10&gt;=E5175),SRP!$D$8:$D$10)*(G5175/100)*(E5175/1000)),
IF(C5175="Spirits",
SUM(LOOKUP(2,1/(SRP!$B$2:$B$7&lt;=E5175)/(SRP!$C$2:$C$7&gt;=E5175),SRP!$D$2:$D$7)*(G5175/100)*(E5175/1000)),
IF(AND(C5175="Wine",D5175="Fortified Wines"),
SUM(LOOKUP(2,1/(SRP!$B$26:$B$29&lt;=E5175)/(SRP!$C$26:$C$29&gt;=E5175),SRP!$D$26:$D$29)*(G5175/100)*(E5175/1000)),
IF(C5175="Wine",
SUM(LOOKUP(2,1/(SRP!$B$21:$B$25&lt;=E5175)/(SRP!$C$21:$C$25&gt;=E5175),SRP!$D$21:$D$25)*(G5175/100)*(E5175/1000)),
IF(AND(C5175="Ready to Drink",D5175="RTD-One Pour Cocktail&gt;7%&lt;=14.5"),
SUM(LOOKUP(2,1/(SRP!$B$16:$B$20&lt;=E5175)/(SRP!$C$16:$C$20&gt;=E5175),SRP!$D$16:$D$20)*(G5175/100)*(E5175/1000)),
IF(C5175="Ready to Drink",
SUM(LOOKUP(2,1/(SRP!$B$11:$B$15&lt;=E5175)/(SRP!$C$11:$C$15&gt;=E5175),SRP!$D$11:$D$15)*(G5175/100)*(E5175/1000)),
0)))))),2)</f>
        <v>1.57</v>
      </c>
      <c r="L5175" s="173" t="str">
        <f t="shared" si="80"/>
        <v>Ready to Drink355</v>
      </c>
      <c r="M5175" s="154">
        <f>VLOOKUP(L5175,'Slope %'!C:D,2,0)</f>
        <v>0.12</v>
      </c>
    </row>
    <row r="5176" spans="1:13" x14ac:dyDescent="0.25">
      <c r="A5176" s="169">
        <v>60798</v>
      </c>
      <c r="B5176" s="170" t="s">
        <v>3920</v>
      </c>
      <c r="C5176" s="170" t="s">
        <v>24</v>
      </c>
      <c r="D5176" s="170" t="s">
        <v>68</v>
      </c>
      <c r="E5176" s="170">
        <v>750</v>
      </c>
      <c r="F5176" s="170">
        <v>12</v>
      </c>
      <c r="G5176" s="171">
        <v>14.5</v>
      </c>
      <c r="H5176" s="170" t="s">
        <v>32</v>
      </c>
      <c r="I5176" s="171">
        <v>26.99</v>
      </c>
      <c r="J5176" s="169">
        <v>1</v>
      </c>
      <c r="K5176" s="154" cm="1">
        <f t="array" ref="K5176">ROUND(
IF(C5176="Beer",
SUM(LOOKUP(2,1/(SRP!$B$8:$B$10&lt;=E5176)/(SRP!$C$8:$C$10&gt;=E5176),SRP!$D$8:$D$10)*(G5176/100)*(E5176/1000)),
IF(C5176="Spirits",
SUM(LOOKUP(2,1/(SRP!$B$2:$B$7&lt;=E5176)/(SRP!$C$2:$C$7&gt;=E5176),SRP!$D$2:$D$7)*(G5176/100)*(E5176/1000)),
IF(AND(C5176="Wine",D5176="Fortified Wines"),
SUM(LOOKUP(2,1/(SRP!$B$26:$B$29&lt;=E5176)/(SRP!$C$26:$C$29&gt;=E5176),SRP!$D$26:$D$29)*(G5176/100)*(E5176/1000)),
IF(C5176="Wine",
SUM(LOOKUP(2,1/(SRP!$B$21:$B$25&lt;=E5176)/(SRP!$C$21:$C$25&gt;=E5176),SRP!$D$21:$D$25)*(G5176/100)*(E5176/1000)),
IF(AND(C5176="Ready to Drink",D5176="RTD-One Pour Cocktail&gt;7%&lt;=14.5"),
SUM(LOOKUP(2,1/(SRP!$B$16:$B$20&lt;=E5176)/(SRP!$C$16:$C$20&gt;=E5176),SRP!$D$16:$D$20)*(G5176/100)*(E5176/1000)),
IF(C5176="Ready to Drink",
SUM(LOOKUP(2,1/(SRP!$B$11:$B$15&lt;=E5176)/(SRP!$C$11:$C$15&gt;=E5176),SRP!$D$11:$D$15)*(G5176/100)*(E5176/1000)),
0)))))),2)</f>
        <v>8.49</v>
      </c>
      <c r="L5176" s="173" t="str">
        <f t="shared" si="80"/>
        <v>Wine750</v>
      </c>
      <c r="M5176" s="154">
        <f>VLOOKUP(L5176,'Slope %'!C:D,2,0)</f>
        <v>0.1</v>
      </c>
    </row>
    <row r="5177" spans="1:13" x14ac:dyDescent="0.25">
      <c r="A5177" s="169">
        <v>60813</v>
      </c>
      <c r="B5177" s="170" t="s">
        <v>3921</v>
      </c>
      <c r="C5177" s="170" t="s">
        <v>24</v>
      </c>
      <c r="D5177" s="170" t="s">
        <v>34</v>
      </c>
      <c r="E5177" s="170">
        <v>750</v>
      </c>
      <c r="F5177" s="170">
        <v>6</v>
      </c>
      <c r="G5177" s="171">
        <v>13</v>
      </c>
      <c r="H5177" s="170" t="s">
        <v>200</v>
      </c>
      <c r="I5177" s="171">
        <v>143.88999999999999</v>
      </c>
      <c r="J5177" s="169">
        <v>1</v>
      </c>
      <c r="K5177" s="154" cm="1">
        <f t="array" ref="K5177">ROUND(
IF(C5177="Beer",
SUM(LOOKUP(2,1/(SRP!$B$8:$B$10&lt;=E5177)/(SRP!$C$8:$C$10&gt;=E5177),SRP!$D$8:$D$10)*(G5177/100)*(E5177/1000)),
IF(C5177="Spirits",
SUM(LOOKUP(2,1/(SRP!$B$2:$B$7&lt;=E5177)/(SRP!$C$2:$C$7&gt;=E5177),SRP!$D$2:$D$7)*(G5177/100)*(E5177/1000)),
IF(AND(C5177="Wine",D5177="Fortified Wines"),
SUM(LOOKUP(2,1/(SRP!$B$26:$B$29&lt;=E5177)/(SRP!$C$26:$C$29&gt;=E5177),SRP!$D$26:$D$29)*(G5177/100)*(E5177/1000)),
IF(C5177="Wine",
SUM(LOOKUP(2,1/(SRP!$B$21:$B$25&lt;=E5177)/(SRP!$C$21:$C$25&gt;=E5177),SRP!$D$21:$D$25)*(G5177/100)*(E5177/1000)),
IF(AND(C5177="Ready to Drink",D5177="RTD-One Pour Cocktail&gt;7%&lt;=14.5"),
SUM(LOOKUP(2,1/(SRP!$B$16:$B$20&lt;=E5177)/(SRP!$C$16:$C$20&gt;=E5177),SRP!$D$16:$D$20)*(G5177/100)*(E5177/1000)),
IF(C5177="Ready to Drink",
SUM(LOOKUP(2,1/(SRP!$B$11:$B$15&lt;=E5177)/(SRP!$C$11:$C$15&gt;=E5177),SRP!$D$11:$D$15)*(G5177/100)*(E5177/1000)),
0)))))),2)</f>
        <v>7.61</v>
      </c>
      <c r="L5177" s="173" t="str">
        <f t="shared" si="80"/>
        <v>Wine750</v>
      </c>
      <c r="M5177" s="154">
        <f>VLOOKUP(L5177,'Slope %'!C:D,2,0)</f>
        <v>0.1</v>
      </c>
    </row>
    <row r="5178" spans="1:13" x14ac:dyDescent="0.25">
      <c r="A5178" s="169">
        <v>60826</v>
      </c>
      <c r="B5178" s="170" t="s">
        <v>3922</v>
      </c>
      <c r="C5178" s="170" t="s">
        <v>263</v>
      </c>
      <c r="D5178" s="170" t="s">
        <v>935</v>
      </c>
      <c r="E5178" s="170">
        <v>2840</v>
      </c>
      <c r="F5178" s="170">
        <v>3</v>
      </c>
      <c r="G5178" s="171">
        <v>5</v>
      </c>
      <c r="H5178" s="170" t="s">
        <v>1615</v>
      </c>
      <c r="I5178" s="171">
        <v>29.98</v>
      </c>
      <c r="J5178" s="169">
        <v>8</v>
      </c>
      <c r="K5178" s="154" cm="1">
        <f t="array" ref="K5178">ROUND(
IF(C5178="Beer",
SUM(LOOKUP(2,1/(SRP!$B$8:$B$10&lt;=E5178)/(SRP!$C$8:$C$10&gt;=E5178),SRP!$D$8:$D$10)*(G5178/100)*(E5178/1000)),
IF(C5178="Spirits",
SUM(LOOKUP(2,1/(SRP!$B$2:$B$7&lt;=E5178)/(SRP!$C$2:$C$7&gt;=E5178),SRP!$D$2:$D$7)*(G5178/100)*(E5178/1000)),
IF(AND(C5178="Wine",D5178="Fortified Wines"),
SUM(LOOKUP(2,1/(SRP!$B$26:$B$29&lt;=E5178)/(SRP!$C$26:$C$29&gt;=E5178),SRP!$D$26:$D$29)*(G5178/100)*(E5178/1000)),
IF(C5178="Wine",
SUM(LOOKUP(2,1/(SRP!$B$21:$B$25&lt;=E5178)/(SRP!$C$21:$C$25&gt;=E5178),SRP!$D$21:$D$25)*(G5178/100)*(E5178/1000)),
IF(AND(C5178="Ready to Drink",D5178="RTD-One Pour Cocktail&gt;7%&lt;=14.5"),
SUM(LOOKUP(2,1/(SRP!$B$16:$B$20&lt;=E5178)/(SRP!$C$16:$C$20&gt;=E5178),SRP!$D$16:$D$20)*(G5178/100)*(E5178/1000)),
IF(C5178="Ready to Drink",
SUM(LOOKUP(2,1/(SRP!$B$11:$B$15&lt;=E5178)/(SRP!$C$11:$C$15&gt;=E5178),SRP!$D$11:$D$15)*(G5178/100)*(E5178/1000)),
0)))))),2)</f>
        <v>11.09</v>
      </c>
      <c r="L5178" s="173" t="str">
        <f t="shared" si="80"/>
        <v>Ready to Drink2840</v>
      </c>
      <c r="M5178" s="154">
        <f>VLOOKUP(L5178,'Slope %'!C:D,2,0)</f>
        <v>0.1</v>
      </c>
    </row>
    <row r="5179" spans="1:13" x14ac:dyDescent="0.25">
      <c r="A5179" s="169">
        <v>60865</v>
      </c>
      <c r="B5179" s="170" t="s">
        <v>3923</v>
      </c>
      <c r="C5179" s="170" t="s">
        <v>11</v>
      </c>
      <c r="D5179" s="170" t="s">
        <v>474</v>
      </c>
      <c r="E5179" s="170">
        <v>473</v>
      </c>
      <c r="F5179" s="170">
        <v>24</v>
      </c>
      <c r="G5179" s="171">
        <v>4.5</v>
      </c>
      <c r="H5179" s="170" t="s">
        <v>1662</v>
      </c>
      <c r="I5179" s="171">
        <v>4.29</v>
      </c>
      <c r="J5179" s="169">
        <v>1</v>
      </c>
      <c r="K5179" s="154" cm="1">
        <f t="array" ref="K5179">ROUND(
IF(C5179="Beer",
SUM(LOOKUP(2,1/(SRP!$B$8:$B$10&lt;=E5179)/(SRP!$C$8:$C$10&gt;=E5179),SRP!$D$8:$D$10)*(G5179/100)*(E5179/1000)),
IF(C5179="Spirits",
SUM(LOOKUP(2,1/(SRP!$B$2:$B$7&lt;=E5179)/(SRP!$C$2:$C$7&gt;=E5179),SRP!$D$2:$D$7)*(G5179/100)*(E5179/1000)),
IF(AND(C5179="Wine",D5179="Fortified Wines"),
SUM(LOOKUP(2,1/(SRP!$B$26:$B$29&lt;=E5179)/(SRP!$C$26:$C$29&gt;=E5179),SRP!$D$26:$D$29)*(G5179/100)*(E5179/1000)),
IF(C5179="Wine",
SUM(LOOKUP(2,1/(SRP!$B$21:$B$25&lt;=E5179)/(SRP!$C$21:$C$25&gt;=E5179),SRP!$D$21:$D$25)*(G5179/100)*(E5179/1000)),
IF(AND(C5179="Ready to Drink",D5179="RTD-One Pour Cocktail&gt;7%&lt;=14.5"),
SUM(LOOKUP(2,1/(SRP!$B$16:$B$20&lt;=E5179)/(SRP!$C$16:$C$20&gt;=E5179),SRP!$D$16:$D$20)*(G5179/100)*(E5179/1000)),
IF(C5179="Ready to Drink",
SUM(LOOKUP(2,1/(SRP!$B$11:$B$15&lt;=E5179)/(SRP!$C$11:$C$15&gt;=E5179),SRP!$D$11:$D$15)*(G5179/100)*(E5179/1000)),
0)))))),2)</f>
        <v>1.66</v>
      </c>
      <c r="L5179" s="173" t="str">
        <f t="shared" si="80"/>
        <v>Beer473</v>
      </c>
      <c r="M5179" s="154">
        <f>VLOOKUP(L5179,'Slope %'!C:D,2,0)</f>
        <v>0.12</v>
      </c>
    </row>
    <row r="5180" spans="1:13" x14ac:dyDescent="0.25">
      <c r="A5180" s="169">
        <v>60865</v>
      </c>
      <c r="B5180" s="170" t="s">
        <v>3923</v>
      </c>
      <c r="C5180" s="170" t="s">
        <v>11</v>
      </c>
      <c r="D5180" s="170" t="s">
        <v>474</v>
      </c>
      <c r="E5180" s="170">
        <v>473</v>
      </c>
      <c r="F5180" s="170">
        <v>24</v>
      </c>
      <c r="G5180" s="171">
        <v>4.5</v>
      </c>
      <c r="H5180" s="170" t="s">
        <v>1662</v>
      </c>
      <c r="I5180" s="171">
        <v>4.29</v>
      </c>
      <c r="J5180" s="169">
        <v>1</v>
      </c>
      <c r="K5180" s="154" cm="1">
        <f t="array" ref="K5180">ROUND(
IF(C5180="Beer",
SUM(LOOKUP(2,1/(SRP!$B$8:$B$10&lt;=E5180)/(SRP!$C$8:$C$10&gt;=E5180),SRP!$D$8:$D$10)*(G5180/100)*(E5180/1000)),
IF(C5180="Spirits",
SUM(LOOKUP(2,1/(SRP!$B$2:$B$7&lt;=E5180)/(SRP!$C$2:$C$7&gt;=E5180),SRP!$D$2:$D$7)*(G5180/100)*(E5180/1000)),
IF(AND(C5180="Wine",D5180="Fortified Wines"),
SUM(LOOKUP(2,1/(SRP!$B$26:$B$29&lt;=E5180)/(SRP!$C$26:$C$29&gt;=E5180),SRP!$D$26:$D$29)*(G5180/100)*(E5180/1000)),
IF(C5180="Wine",
SUM(LOOKUP(2,1/(SRP!$B$21:$B$25&lt;=E5180)/(SRP!$C$21:$C$25&gt;=E5180),SRP!$D$21:$D$25)*(G5180/100)*(E5180/1000)),
IF(AND(C5180="Ready to Drink",D5180="RTD-One Pour Cocktail&gt;7%&lt;=14.5"),
SUM(LOOKUP(2,1/(SRP!$B$16:$B$20&lt;=E5180)/(SRP!$C$16:$C$20&gt;=E5180),SRP!$D$16:$D$20)*(G5180/100)*(E5180/1000)),
IF(C5180="Ready to Drink",
SUM(LOOKUP(2,1/(SRP!$B$11:$B$15&lt;=E5180)/(SRP!$C$11:$C$15&gt;=E5180),SRP!$D$11:$D$15)*(G5180/100)*(E5180/1000)),
0)))))),2)</f>
        <v>1.66</v>
      </c>
      <c r="L5180" s="173" t="str">
        <f t="shared" si="80"/>
        <v>Beer473</v>
      </c>
      <c r="M5180" s="154">
        <f>VLOOKUP(L5180,'Slope %'!C:D,2,0)</f>
        <v>0.12</v>
      </c>
    </row>
    <row r="5181" spans="1:13" x14ac:dyDescent="0.25">
      <c r="A5181" s="169">
        <v>60867</v>
      </c>
      <c r="B5181" s="170" t="s">
        <v>3924</v>
      </c>
      <c r="C5181" s="170" t="s">
        <v>11</v>
      </c>
      <c r="D5181" s="170" t="s">
        <v>267</v>
      </c>
      <c r="E5181" s="170">
        <v>473</v>
      </c>
      <c r="F5181" s="170">
        <v>24</v>
      </c>
      <c r="G5181" s="171">
        <v>4.5</v>
      </c>
      <c r="H5181" s="170" t="s">
        <v>1662</v>
      </c>
      <c r="I5181" s="171">
        <v>4.29</v>
      </c>
      <c r="J5181" s="169">
        <v>1</v>
      </c>
      <c r="K5181" s="154" cm="1">
        <f t="array" ref="K5181">ROUND(
IF(C5181="Beer",
SUM(LOOKUP(2,1/(SRP!$B$8:$B$10&lt;=E5181)/(SRP!$C$8:$C$10&gt;=E5181),SRP!$D$8:$D$10)*(G5181/100)*(E5181/1000)),
IF(C5181="Spirits",
SUM(LOOKUP(2,1/(SRP!$B$2:$B$7&lt;=E5181)/(SRP!$C$2:$C$7&gt;=E5181),SRP!$D$2:$D$7)*(G5181/100)*(E5181/1000)),
IF(AND(C5181="Wine",D5181="Fortified Wines"),
SUM(LOOKUP(2,1/(SRP!$B$26:$B$29&lt;=E5181)/(SRP!$C$26:$C$29&gt;=E5181),SRP!$D$26:$D$29)*(G5181/100)*(E5181/1000)),
IF(C5181="Wine",
SUM(LOOKUP(2,1/(SRP!$B$21:$B$25&lt;=E5181)/(SRP!$C$21:$C$25&gt;=E5181),SRP!$D$21:$D$25)*(G5181/100)*(E5181/1000)),
IF(AND(C5181="Ready to Drink",D5181="RTD-One Pour Cocktail&gt;7%&lt;=14.5"),
SUM(LOOKUP(2,1/(SRP!$B$16:$B$20&lt;=E5181)/(SRP!$C$16:$C$20&gt;=E5181),SRP!$D$16:$D$20)*(G5181/100)*(E5181/1000)),
IF(C5181="Ready to Drink",
SUM(LOOKUP(2,1/(SRP!$B$11:$B$15&lt;=E5181)/(SRP!$C$11:$C$15&gt;=E5181),SRP!$D$11:$D$15)*(G5181/100)*(E5181/1000)),
0)))))),2)</f>
        <v>1.66</v>
      </c>
      <c r="L5181" s="173" t="str">
        <f t="shared" si="80"/>
        <v>Beer473</v>
      </c>
      <c r="M5181" s="154">
        <f>VLOOKUP(L5181,'Slope %'!C:D,2,0)</f>
        <v>0.12</v>
      </c>
    </row>
    <row r="5182" spans="1:13" x14ac:dyDescent="0.25">
      <c r="A5182" s="169">
        <v>60867</v>
      </c>
      <c r="B5182" s="170" t="s">
        <v>3924</v>
      </c>
      <c r="C5182" s="170" t="s">
        <v>11</v>
      </c>
      <c r="D5182" s="170" t="s">
        <v>267</v>
      </c>
      <c r="E5182" s="170">
        <v>473</v>
      </c>
      <c r="F5182" s="170">
        <v>24</v>
      </c>
      <c r="G5182" s="171">
        <v>4.5</v>
      </c>
      <c r="H5182" s="170" t="s">
        <v>1662</v>
      </c>
      <c r="I5182" s="171">
        <v>4.29</v>
      </c>
      <c r="J5182" s="169">
        <v>1</v>
      </c>
      <c r="K5182" s="154" cm="1">
        <f t="array" ref="K5182">ROUND(
IF(C5182="Beer",
SUM(LOOKUP(2,1/(SRP!$B$8:$B$10&lt;=E5182)/(SRP!$C$8:$C$10&gt;=E5182),SRP!$D$8:$D$10)*(G5182/100)*(E5182/1000)),
IF(C5182="Spirits",
SUM(LOOKUP(2,1/(SRP!$B$2:$B$7&lt;=E5182)/(SRP!$C$2:$C$7&gt;=E5182),SRP!$D$2:$D$7)*(G5182/100)*(E5182/1000)),
IF(AND(C5182="Wine",D5182="Fortified Wines"),
SUM(LOOKUP(2,1/(SRP!$B$26:$B$29&lt;=E5182)/(SRP!$C$26:$C$29&gt;=E5182),SRP!$D$26:$D$29)*(G5182/100)*(E5182/1000)),
IF(C5182="Wine",
SUM(LOOKUP(2,1/(SRP!$B$21:$B$25&lt;=E5182)/(SRP!$C$21:$C$25&gt;=E5182),SRP!$D$21:$D$25)*(G5182/100)*(E5182/1000)),
IF(AND(C5182="Ready to Drink",D5182="RTD-One Pour Cocktail&gt;7%&lt;=14.5"),
SUM(LOOKUP(2,1/(SRP!$B$16:$B$20&lt;=E5182)/(SRP!$C$16:$C$20&gt;=E5182),SRP!$D$16:$D$20)*(G5182/100)*(E5182/1000)),
IF(C5182="Ready to Drink",
SUM(LOOKUP(2,1/(SRP!$B$11:$B$15&lt;=E5182)/(SRP!$C$11:$C$15&gt;=E5182),SRP!$D$11:$D$15)*(G5182/100)*(E5182/1000)),
0)))))),2)</f>
        <v>1.66</v>
      </c>
      <c r="L5182" s="173" t="str">
        <f t="shared" si="80"/>
        <v>Beer473</v>
      </c>
      <c r="M5182" s="154">
        <f>VLOOKUP(L5182,'Slope %'!C:D,2,0)</f>
        <v>0.12</v>
      </c>
    </row>
    <row r="5183" spans="1:13" x14ac:dyDescent="0.25">
      <c r="A5183" s="169">
        <v>60870</v>
      </c>
      <c r="B5183" s="170" t="s">
        <v>3925</v>
      </c>
      <c r="C5183" s="170" t="s">
        <v>11</v>
      </c>
      <c r="D5183" s="170" t="s">
        <v>303</v>
      </c>
      <c r="E5183" s="170">
        <v>473</v>
      </c>
      <c r="F5183" s="170">
        <v>24</v>
      </c>
      <c r="G5183" s="171">
        <v>10.1</v>
      </c>
      <c r="H5183" s="170" t="s">
        <v>1053</v>
      </c>
      <c r="I5183" s="171">
        <v>4.99</v>
      </c>
      <c r="J5183" s="169">
        <v>1</v>
      </c>
      <c r="K5183" s="154" cm="1">
        <f t="array" ref="K5183">ROUND(
IF(C5183="Beer",
SUM(LOOKUP(2,1/(SRP!$B$8:$B$10&lt;=E5183)/(SRP!$C$8:$C$10&gt;=E5183),SRP!$D$8:$D$10)*(G5183/100)*(E5183/1000)),
IF(C5183="Spirits",
SUM(LOOKUP(2,1/(SRP!$B$2:$B$7&lt;=E5183)/(SRP!$C$2:$C$7&gt;=E5183),SRP!$D$2:$D$7)*(G5183/100)*(E5183/1000)),
IF(AND(C5183="Wine",D5183="Fortified Wines"),
SUM(LOOKUP(2,1/(SRP!$B$26:$B$29&lt;=E5183)/(SRP!$C$26:$C$29&gt;=E5183),SRP!$D$26:$D$29)*(G5183/100)*(E5183/1000)),
IF(C5183="Wine",
SUM(LOOKUP(2,1/(SRP!$B$21:$B$25&lt;=E5183)/(SRP!$C$21:$C$25&gt;=E5183),SRP!$D$21:$D$25)*(G5183/100)*(E5183/1000)),
IF(AND(C5183="Ready to Drink",D5183="RTD-One Pour Cocktail&gt;7%&lt;=14.5"),
SUM(LOOKUP(2,1/(SRP!$B$16:$B$20&lt;=E5183)/(SRP!$C$16:$C$20&gt;=E5183),SRP!$D$16:$D$20)*(G5183/100)*(E5183/1000)),
IF(C5183="Ready to Drink",
SUM(LOOKUP(2,1/(SRP!$B$11:$B$15&lt;=E5183)/(SRP!$C$11:$C$15&gt;=E5183),SRP!$D$11:$D$15)*(G5183/100)*(E5183/1000)),
0)))))),2)</f>
        <v>3.73</v>
      </c>
      <c r="L5183" s="173" t="str">
        <f t="shared" si="80"/>
        <v>Beer473</v>
      </c>
      <c r="M5183" s="154">
        <f>VLOOKUP(L5183,'Slope %'!C:D,2,0)</f>
        <v>0.12</v>
      </c>
    </row>
    <row r="5184" spans="1:13" x14ac:dyDescent="0.25">
      <c r="A5184" s="169">
        <v>60870</v>
      </c>
      <c r="B5184" s="170" t="s">
        <v>3925</v>
      </c>
      <c r="C5184" s="170" t="s">
        <v>11</v>
      </c>
      <c r="D5184" s="170" t="s">
        <v>303</v>
      </c>
      <c r="E5184" s="170">
        <v>473</v>
      </c>
      <c r="F5184" s="170">
        <v>24</v>
      </c>
      <c r="G5184" s="171">
        <v>10.1</v>
      </c>
      <c r="H5184" s="170" t="s">
        <v>1053</v>
      </c>
      <c r="I5184" s="171">
        <v>4.99</v>
      </c>
      <c r="J5184" s="169">
        <v>1</v>
      </c>
      <c r="K5184" s="154" cm="1">
        <f t="array" ref="K5184">ROUND(
IF(C5184="Beer",
SUM(LOOKUP(2,1/(SRP!$B$8:$B$10&lt;=E5184)/(SRP!$C$8:$C$10&gt;=E5184),SRP!$D$8:$D$10)*(G5184/100)*(E5184/1000)),
IF(C5184="Spirits",
SUM(LOOKUP(2,1/(SRP!$B$2:$B$7&lt;=E5184)/(SRP!$C$2:$C$7&gt;=E5184),SRP!$D$2:$D$7)*(G5184/100)*(E5184/1000)),
IF(AND(C5184="Wine",D5184="Fortified Wines"),
SUM(LOOKUP(2,1/(SRP!$B$26:$B$29&lt;=E5184)/(SRP!$C$26:$C$29&gt;=E5184),SRP!$D$26:$D$29)*(G5184/100)*(E5184/1000)),
IF(C5184="Wine",
SUM(LOOKUP(2,1/(SRP!$B$21:$B$25&lt;=E5184)/(SRP!$C$21:$C$25&gt;=E5184),SRP!$D$21:$D$25)*(G5184/100)*(E5184/1000)),
IF(AND(C5184="Ready to Drink",D5184="RTD-One Pour Cocktail&gt;7%&lt;=14.5"),
SUM(LOOKUP(2,1/(SRP!$B$16:$B$20&lt;=E5184)/(SRP!$C$16:$C$20&gt;=E5184),SRP!$D$16:$D$20)*(G5184/100)*(E5184/1000)),
IF(C5184="Ready to Drink",
SUM(LOOKUP(2,1/(SRP!$B$11:$B$15&lt;=E5184)/(SRP!$C$11:$C$15&gt;=E5184),SRP!$D$11:$D$15)*(G5184/100)*(E5184/1000)),
0)))))),2)</f>
        <v>3.73</v>
      </c>
      <c r="L5184" s="173" t="str">
        <f t="shared" si="80"/>
        <v>Beer473</v>
      </c>
      <c r="M5184" s="154">
        <f>VLOOKUP(L5184,'Slope %'!C:D,2,0)</f>
        <v>0.12</v>
      </c>
    </row>
    <row r="5185" spans="1:13" x14ac:dyDescent="0.25">
      <c r="A5185" s="169">
        <v>60873</v>
      </c>
      <c r="B5185" s="170" t="s">
        <v>3926</v>
      </c>
      <c r="C5185" s="170" t="s">
        <v>24</v>
      </c>
      <c r="D5185" s="170" t="s">
        <v>34</v>
      </c>
      <c r="E5185" s="170">
        <v>750</v>
      </c>
      <c r="F5185" s="170">
        <v>12</v>
      </c>
      <c r="G5185" s="171">
        <v>13</v>
      </c>
      <c r="H5185" s="170" t="s">
        <v>182</v>
      </c>
      <c r="I5185" s="171">
        <v>14.99</v>
      </c>
      <c r="J5185" s="169">
        <v>1</v>
      </c>
      <c r="K5185" s="154" cm="1">
        <f t="array" ref="K5185">ROUND(
IF(C5185="Beer",
SUM(LOOKUP(2,1/(SRP!$B$8:$B$10&lt;=E5185)/(SRP!$C$8:$C$10&gt;=E5185),SRP!$D$8:$D$10)*(G5185/100)*(E5185/1000)),
IF(C5185="Spirits",
SUM(LOOKUP(2,1/(SRP!$B$2:$B$7&lt;=E5185)/(SRP!$C$2:$C$7&gt;=E5185),SRP!$D$2:$D$7)*(G5185/100)*(E5185/1000)),
IF(AND(C5185="Wine",D5185="Fortified Wines"),
SUM(LOOKUP(2,1/(SRP!$B$26:$B$29&lt;=E5185)/(SRP!$C$26:$C$29&gt;=E5185),SRP!$D$26:$D$29)*(G5185/100)*(E5185/1000)),
IF(C5185="Wine",
SUM(LOOKUP(2,1/(SRP!$B$21:$B$25&lt;=E5185)/(SRP!$C$21:$C$25&gt;=E5185),SRP!$D$21:$D$25)*(G5185/100)*(E5185/1000)),
IF(AND(C5185="Ready to Drink",D5185="RTD-One Pour Cocktail&gt;7%&lt;=14.5"),
SUM(LOOKUP(2,1/(SRP!$B$16:$B$20&lt;=E5185)/(SRP!$C$16:$C$20&gt;=E5185),SRP!$D$16:$D$20)*(G5185/100)*(E5185/1000)),
IF(C5185="Ready to Drink",
SUM(LOOKUP(2,1/(SRP!$B$11:$B$15&lt;=E5185)/(SRP!$C$11:$C$15&gt;=E5185),SRP!$D$11:$D$15)*(G5185/100)*(E5185/1000)),
0)))))),2)</f>
        <v>7.61</v>
      </c>
      <c r="L5185" s="173" t="str">
        <f t="shared" si="80"/>
        <v>Wine750</v>
      </c>
      <c r="M5185" s="154">
        <f>VLOOKUP(L5185,'Slope %'!C:D,2,0)</f>
        <v>0.1</v>
      </c>
    </row>
    <row r="5186" spans="1:13" x14ac:dyDescent="0.25">
      <c r="A5186" s="169">
        <v>60878</v>
      </c>
      <c r="B5186" s="170" t="s">
        <v>3927</v>
      </c>
      <c r="C5186" s="170" t="s">
        <v>11</v>
      </c>
      <c r="D5186" s="170" t="s">
        <v>12</v>
      </c>
      <c r="E5186" s="170">
        <v>473</v>
      </c>
      <c r="F5186" s="170">
        <v>24</v>
      </c>
      <c r="G5186" s="171">
        <v>6</v>
      </c>
      <c r="H5186" s="170" t="s">
        <v>1391</v>
      </c>
      <c r="I5186" s="171">
        <v>4.1100000000000003</v>
      </c>
      <c r="J5186" s="169">
        <v>1</v>
      </c>
      <c r="K5186" s="154" cm="1">
        <f t="array" ref="K5186">ROUND(
IF(C5186="Beer",
SUM(LOOKUP(2,1/(SRP!$B$8:$B$10&lt;=E5186)/(SRP!$C$8:$C$10&gt;=E5186),SRP!$D$8:$D$10)*(G5186/100)*(E5186/1000)),
IF(C5186="Spirits",
SUM(LOOKUP(2,1/(SRP!$B$2:$B$7&lt;=E5186)/(SRP!$C$2:$C$7&gt;=E5186),SRP!$D$2:$D$7)*(G5186/100)*(E5186/1000)),
IF(AND(C5186="Wine",D5186="Fortified Wines"),
SUM(LOOKUP(2,1/(SRP!$B$26:$B$29&lt;=E5186)/(SRP!$C$26:$C$29&gt;=E5186),SRP!$D$26:$D$29)*(G5186/100)*(E5186/1000)),
IF(C5186="Wine",
SUM(LOOKUP(2,1/(SRP!$B$21:$B$25&lt;=E5186)/(SRP!$C$21:$C$25&gt;=E5186),SRP!$D$21:$D$25)*(G5186/100)*(E5186/1000)),
IF(AND(C5186="Ready to Drink",D5186="RTD-One Pour Cocktail&gt;7%&lt;=14.5"),
SUM(LOOKUP(2,1/(SRP!$B$16:$B$20&lt;=E5186)/(SRP!$C$16:$C$20&gt;=E5186),SRP!$D$16:$D$20)*(G5186/100)*(E5186/1000)),
IF(C5186="Ready to Drink",
SUM(LOOKUP(2,1/(SRP!$B$11:$B$15&lt;=E5186)/(SRP!$C$11:$C$15&gt;=E5186),SRP!$D$11:$D$15)*(G5186/100)*(E5186/1000)),
0)))))),2)</f>
        <v>2.2200000000000002</v>
      </c>
      <c r="L5186" s="173" t="str">
        <f t="shared" si="80"/>
        <v>Beer473</v>
      </c>
      <c r="M5186" s="154">
        <f>VLOOKUP(L5186,'Slope %'!C:D,2,0)</f>
        <v>0.12</v>
      </c>
    </row>
    <row r="5187" spans="1:13" x14ac:dyDescent="0.25">
      <c r="A5187" s="169">
        <v>60878</v>
      </c>
      <c r="B5187" s="170" t="s">
        <v>3927</v>
      </c>
      <c r="C5187" s="170" t="s">
        <v>11</v>
      </c>
      <c r="D5187" s="170" t="s">
        <v>12</v>
      </c>
      <c r="E5187" s="170">
        <v>473</v>
      </c>
      <c r="F5187" s="170">
        <v>24</v>
      </c>
      <c r="G5187" s="171">
        <v>6</v>
      </c>
      <c r="H5187" s="170" t="s">
        <v>1391</v>
      </c>
      <c r="I5187" s="171">
        <v>4.1100000000000003</v>
      </c>
      <c r="J5187" s="169">
        <v>1</v>
      </c>
      <c r="K5187" s="154" cm="1">
        <f t="array" ref="K5187">ROUND(
IF(C5187="Beer",
SUM(LOOKUP(2,1/(SRP!$B$8:$B$10&lt;=E5187)/(SRP!$C$8:$C$10&gt;=E5187),SRP!$D$8:$D$10)*(G5187/100)*(E5187/1000)),
IF(C5187="Spirits",
SUM(LOOKUP(2,1/(SRP!$B$2:$B$7&lt;=E5187)/(SRP!$C$2:$C$7&gt;=E5187),SRP!$D$2:$D$7)*(G5187/100)*(E5187/1000)),
IF(AND(C5187="Wine",D5187="Fortified Wines"),
SUM(LOOKUP(2,1/(SRP!$B$26:$B$29&lt;=E5187)/(SRP!$C$26:$C$29&gt;=E5187),SRP!$D$26:$D$29)*(G5187/100)*(E5187/1000)),
IF(C5187="Wine",
SUM(LOOKUP(2,1/(SRP!$B$21:$B$25&lt;=E5187)/(SRP!$C$21:$C$25&gt;=E5187),SRP!$D$21:$D$25)*(G5187/100)*(E5187/1000)),
IF(AND(C5187="Ready to Drink",D5187="RTD-One Pour Cocktail&gt;7%&lt;=14.5"),
SUM(LOOKUP(2,1/(SRP!$B$16:$B$20&lt;=E5187)/(SRP!$C$16:$C$20&gt;=E5187),SRP!$D$16:$D$20)*(G5187/100)*(E5187/1000)),
IF(C5187="Ready to Drink",
SUM(LOOKUP(2,1/(SRP!$B$11:$B$15&lt;=E5187)/(SRP!$C$11:$C$15&gt;=E5187),SRP!$D$11:$D$15)*(G5187/100)*(E5187/1000)),
0)))))),2)</f>
        <v>2.2200000000000002</v>
      </c>
      <c r="L5187" s="173" t="str">
        <f t="shared" ref="L5187:L5250" si="81">(_xlfn.CONCAT(C5187,E5187))</f>
        <v>Beer473</v>
      </c>
      <c r="M5187" s="154">
        <f>VLOOKUP(L5187,'Slope %'!C:D,2,0)</f>
        <v>0.12</v>
      </c>
    </row>
    <row r="5188" spans="1:13" x14ac:dyDescent="0.25">
      <c r="A5188" s="169">
        <v>60882</v>
      </c>
      <c r="B5188" s="170" t="s">
        <v>3928</v>
      </c>
      <c r="C5188" s="170" t="s">
        <v>24</v>
      </c>
      <c r="D5188" s="170" t="s">
        <v>25</v>
      </c>
      <c r="E5188" s="170">
        <v>750</v>
      </c>
      <c r="F5188" s="170">
        <v>12</v>
      </c>
      <c r="G5188" s="171">
        <v>12</v>
      </c>
      <c r="H5188" s="170" t="s">
        <v>26</v>
      </c>
      <c r="I5188" s="171">
        <v>17.989999999999998</v>
      </c>
      <c r="J5188" s="169">
        <v>1</v>
      </c>
      <c r="K5188" s="154" cm="1">
        <f t="array" ref="K5188">ROUND(
IF(C5188="Beer",
SUM(LOOKUP(2,1/(SRP!$B$8:$B$10&lt;=E5188)/(SRP!$C$8:$C$10&gt;=E5188),SRP!$D$8:$D$10)*(G5188/100)*(E5188/1000)),
IF(C5188="Spirits",
SUM(LOOKUP(2,1/(SRP!$B$2:$B$7&lt;=E5188)/(SRP!$C$2:$C$7&gt;=E5188),SRP!$D$2:$D$7)*(G5188/100)*(E5188/1000)),
IF(AND(C5188="Wine",D5188="Fortified Wines"),
SUM(LOOKUP(2,1/(SRP!$B$26:$B$29&lt;=E5188)/(SRP!$C$26:$C$29&gt;=E5188),SRP!$D$26:$D$29)*(G5188/100)*(E5188/1000)),
IF(C5188="Wine",
SUM(LOOKUP(2,1/(SRP!$B$21:$B$25&lt;=E5188)/(SRP!$C$21:$C$25&gt;=E5188),SRP!$D$21:$D$25)*(G5188/100)*(E5188/1000)),
IF(AND(C5188="Ready to Drink",D5188="RTD-One Pour Cocktail&gt;7%&lt;=14.5"),
SUM(LOOKUP(2,1/(SRP!$B$16:$B$20&lt;=E5188)/(SRP!$C$16:$C$20&gt;=E5188),SRP!$D$16:$D$20)*(G5188/100)*(E5188/1000)),
IF(C5188="Ready to Drink",
SUM(LOOKUP(2,1/(SRP!$B$11:$B$15&lt;=E5188)/(SRP!$C$11:$C$15&gt;=E5188),SRP!$D$11:$D$15)*(G5188/100)*(E5188/1000)),
0)))))),2)</f>
        <v>7.03</v>
      </c>
      <c r="L5188" s="173" t="str">
        <f t="shared" si="81"/>
        <v>Wine750</v>
      </c>
      <c r="M5188" s="154">
        <f>VLOOKUP(L5188,'Slope %'!C:D,2,0)</f>
        <v>0.1</v>
      </c>
    </row>
    <row r="5189" spans="1:13" x14ac:dyDescent="0.25">
      <c r="A5189" s="169">
        <v>60923</v>
      </c>
      <c r="B5189" s="170" t="s">
        <v>3929</v>
      </c>
      <c r="C5189" s="170" t="s">
        <v>11</v>
      </c>
      <c r="D5189" s="170" t="s">
        <v>474</v>
      </c>
      <c r="E5189" s="170">
        <v>1892</v>
      </c>
      <c r="F5189" s="170">
        <v>6</v>
      </c>
      <c r="G5189" s="171">
        <v>9</v>
      </c>
      <c r="H5189" s="170" t="s">
        <v>1623</v>
      </c>
      <c r="I5189" s="171">
        <v>14.99</v>
      </c>
      <c r="J5189" s="169">
        <v>4</v>
      </c>
      <c r="K5189" s="154" cm="1">
        <f t="array" ref="K5189">ROUND(
IF(C5189="Beer",
SUM(LOOKUP(2,1/(SRP!$B$8:$B$10&lt;=E5189)/(SRP!$C$8:$C$10&gt;=E5189),SRP!$D$8:$D$10)*(G5189/100)*(E5189/1000)),
IF(C5189="Spirits",
SUM(LOOKUP(2,1/(SRP!$B$2:$B$7&lt;=E5189)/(SRP!$C$2:$C$7&gt;=E5189),SRP!$D$2:$D$7)*(G5189/100)*(E5189/1000)),
IF(AND(C5189="Wine",D5189="Fortified Wines"),
SUM(LOOKUP(2,1/(SRP!$B$26:$B$29&lt;=E5189)/(SRP!$C$26:$C$29&gt;=E5189),SRP!$D$26:$D$29)*(G5189/100)*(E5189/1000)),
IF(C5189="Wine",
SUM(LOOKUP(2,1/(SRP!$B$21:$B$25&lt;=E5189)/(SRP!$C$21:$C$25&gt;=E5189),SRP!$D$21:$D$25)*(G5189/100)*(E5189/1000)),
IF(AND(C5189="Ready to Drink",D5189="RTD-One Pour Cocktail&gt;7%&lt;=14.5"),
SUM(LOOKUP(2,1/(SRP!$B$16:$B$20&lt;=E5189)/(SRP!$C$16:$C$20&gt;=E5189),SRP!$D$16:$D$20)*(G5189/100)*(E5189/1000)),
IF(C5189="Ready to Drink",
SUM(LOOKUP(2,1/(SRP!$B$11:$B$15&lt;=E5189)/(SRP!$C$11:$C$15&gt;=E5189),SRP!$D$11:$D$15)*(G5189/100)*(E5189/1000)),
0)))))),2)</f>
        <v>13.29</v>
      </c>
      <c r="L5189" s="173" t="str">
        <f t="shared" si="81"/>
        <v>Beer1892</v>
      </c>
      <c r="M5189" s="154">
        <f>VLOOKUP(L5189,'Slope %'!C:D,2,0)</f>
        <v>0.1</v>
      </c>
    </row>
    <row r="5190" spans="1:13" x14ac:dyDescent="0.25">
      <c r="A5190" s="169">
        <v>60923</v>
      </c>
      <c r="B5190" s="170" t="s">
        <v>3929</v>
      </c>
      <c r="C5190" s="170" t="s">
        <v>11</v>
      </c>
      <c r="D5190" s="170" t="s">
        <v>474</v>
      </c>
      <c r="E5190" s="170">
        <v>1892</v>
      </c>
      <c r="F5190" s="170">
        <v>6</v>
      </c>
      <c r="G5190" s="171">
        <v>9</v>
      </c>
      <c r="H5190" s="170" t="s">
        <v>1623</v>
      </c>
      <c r="I5190" s="171">
        <v>14.99</v>
      </c>
      <c r="J5190" s="169">
        <v>4</v>
      </c>
      <c r="K5190" s="154" cm="1">
        <f t="array" ref="K5190">ROUND(
IF(C5190="Beer",
SUM(LOOKUP(2,1/(SRP!$B$8:$B$10&lt;=E5190)/(SRP!$C$8:$C$10&gt;=E5190),SRP!$D$8:$D$10)*(G5190/100)*(E5190/1000)),
IF(C5190="Spirits",
SUM(LOOKUP(2,1/(SRP!$B$2:$B$7&lt;=E5190)/(SRP!$C$2:$C$7&gt;=E5190),SRP!$D$2:$D$7)*(G5190/100)*(E5190/1000)),
IF(AND(C5190="Wine",D5190="Fortified Wines"),
SUM(LOOKUP(2,1/(SRP!$B$26:$B$29&lt;=E5190)/(SRP!$C$26:$C$29&gt;=E5190),SRP!$D$26:$D$29)*(G5190/100)*(E5190/1000)),
IF(C5190="Wine",
SUM(LOOKUP(2,1/(SRP!$B$21:$B$25&lt;=E5190)/(SRP!$C$21:$C$25&gt;=E5190),SRP!$D$21:$D$25)*(G5190/100)*(E5190/1000)),
IF(AND(C5190="Ready to Drink",D5190="RTD-One Pour Cocktail&gt;7%&lt;=14.5"),
SUM(LOOKUP(2,1/(SRP!$B$16:$B$20&lt;=E5190)/(SRP!$C$16:$C$20&gt;=E5190),SRP!$D$16:$D$20)*(G5190/100)*(E5190/1000)),
IF(C5190="Ready to Drink",
SUM(LOOKUP(2,1/(SRP!$B$11:$B$15&lt;=E5190)/(SRP!$C$11:$C$15&gt;=E5190),SRP!$D$11:$D$15)*(G5190/100)*(E5190/1000)),
0)))))),2)</f>
        <v>13.29</v>
      </c>
      <c r="L5190" s="173" t="str">
        <f t="shared" si="81"/>
        <v>Beer1892</v>
      </c>
      <c r="M5190" s="154">
        <f>VLOOKUP(L5190,'Slope %'!C:D,2,0)</f>
        <v>0.1</v>
      </c>
    </row>
    <row r="5191" spans="1:13" x14ac:dyDescent="0.25">
      <c r="A5191" s="169">
        <v>60930</v>
      </c>
      <c r="B5191" s="170" t="s">
        <v>3930</v>
      </c>
      <c r="C5191" s="170" t="s">
        <v>24</v>
      </c>
      <c r="D5191" s="170" t="s">
        <v>34</v>
      </c>
      <c r="E5191" s="170">
        <v>750</v>
      </c>
      <c r="F5191" s="170">
        <v>6</v>
      </c>
      <c r="G5191" s="171">
        <v>13</v>
      </c>
      <c r="H5191" s="170" t="s">
        <v>200</v>
      </c>
      <c r="I5191" s="171">
        <v>1233.76</v>
      </c>
      <c r="J5191" s="169">
        <v>1</v>
      </c>
      <c r="K5191" s="154" cm="1">
        <f t="array" ref="K5191">ROUND(
IF(C5191="Beer",
SUM(LOOKUP(2,1/(SRP!$B$8:$B$10&lt;=E5191)/(SRP!$C$8:$C$10&gt;=E5191),SRP!$D$8:$D$10)*(G5191/100)*(E5191/1000)),
IF(C5191="Spirits",
SUM(LOOKUP(2,1/(SRP!$B$2:$B$7&lt;=E5191)/(SRP!$C$2:$C$7&gt;=E5191),SRP!$D$2:$D$7)*(G5191/100)*(E5191/1000)),
IF(AND(C5191="Wine",D5191="Fortified Wines"),
SUM(LOOKUP(2,1/(SRP!$B$26:$B$29&lt;=E5191)/(SRP!$C$26:$C$29&gt;=E5191),SRP!$D$26:$D$29)*(G5191/100)*(E5191/1000)),
IF(C5191="Wine",
SUM(LOOKUP(2,1/(SRP!$B$21:$B$25&lt;=E5191)/(SRP!$C$21:$C$25&gt;=E5191),SRP!$D$21:$D$25)*(G5191/100)*(E5191/1000)),
IF(AND(C5191="Ready to Drink",D5191="RTD-One Pour Cocktail&gt;7%&lt;=14.5"),
SUM(LOOKUP(2,1/(SRP!$B$16:$B$20&lt;=E5191)/(SRP!$C$16:$C$20&gt;=E5191),SRP!$D$16:$D$20)*(G5191/100)*(E5191/1000)),
IF(C5191="Ready to Drink",
SUM(LOOKUP(2,1/(SRP!$B$11:$B$15&lt;=E5191)/(SRP!$C$11:$C$15&gt;=E5191),SRP!$D$11:$D$15)*(G5191/100)*(E5191/1000)),
0)))))),2)</f>
        <v>7.61</v>
      </c>
      <c r="L5191" s="173" t="str">
        <f t="shared" si="81"/>
        <v>Wine750</v>
      </c>
      <c r="M5191" s="154">
        <f>VLOOKUP(L5191,'Slope %'!C:D,2,0)</f>
        <v>0.1</v>
      </c>
    </row>
    <row r="5192" spans="1:13" x14ac:dyDescent="0.25">
      <c r="A5192" s="169">
        <v>60931</v>
      </c>
      <c r="B5192" s="170" t="s">
        <v>3931</v>
      </c>
      <c r="C5192" s="170" t="s">
        <v>24</v>
      </c>
      <c r="D5192" s="170" t="s">
        <v>34</v>
      </c>
      <c r="E5192" s="170">
        <v>750</v>
      </c>
      <c r="F5192" s="170">
        <v>6</v>
      </c>
      <c r="G5192" s="171">
        <v>13</v>
      </c>
      <c r="H5192" s="170" t="s">
        <v>200</v>
      </c>
      <c r="I5192" s="171">
        <v>235.99</v>
      </c>
      <c r="J5192" s="169">
        <v>1</v>
      </c>
      <c r="K5192" s="154" cm="1">
        <f t="array" ref="K5192">ROUND(
IF(C5192="Beer",
SUM(LOOKUP(2,1/(SRP!$B$8:$B$10&lt;=E5192)/(SRP!$C$8:$C$10&gt;=E5192),SRP!$D$8:$D$10)*(G5192/100)*(E5192/1000)),
IF(C5192="Spirits",
SUM(LOOKUP(2,1/(SRP!$B$2:$B$7&lt;=E5192)/(SRP!$C$2:$C$7&gt;=E5192),SRP!$D$2:$D$7)*(G5192/100)*(E5192/1000)),
IF(AND(C5192="Wine",D5192="Fortified Wines"),
SUM(LOOKUP(2,1/(SRP!$B$26:$B$29&lt;=E5192)/(SRP!$C$26:$C$29&gt;=E5192),SRP!$D$26:$D$29)*(G5192/100)*(E5192/1000)),
IF(C5192="Wine",
SUM(LOOKUP(2,1/(SRP!$B$21:$B$25&lt;=E5192)/(SRP!$C$21:$C$25&gt;=E5192),SRP!$D$21:$D$25)*(G5192/100)*(E5192/1000)),
IF(AND(C5192="Ready to Drink",D5192="RTD-One Pour Cocktail&gt;7%&lt;=14.5"),
SUM(LOOKUP(2,1/(SRP!$B$16:$B$20&lt;=E5192)/(SRP!$C$16:$C$20&gt;=E5192),SRP!$D$16:$D$20)*(G5192/100)*(E5192/1000)),
IF(C5192="Ready to Drink",
SUM(LOOKUP(2,1/(SRP!$B$11:$B$15&lt;=E5192)/(SRP!$C$11:$C$15&gt;=E5192),SRP!$D$11:$D$15)*(G5192/100)*(E5192/1000)),
0)))))),2)</f>
        <v>7.61</v>
      </c>
      <c r="L5192" s="173" t="str">
        <f t="shared" si="81"/>
        <v>Wine750</v>
      </c>
      <c r="M5192" s="154">
        <f>VLOOKUP(L5192,'Slope %'!C:D,2,0)</f>
        <v>0.1</v>
      </c>
    </row>
    <row r="5193" spans="1:13" x14ac:dyDescent="0.25">
      <c r="A5193" s="169">
        <v>60932</v>
      </c>
      <c r="B5193" s="170" t="s">
        <v>3932</v>
      </c>
      <c r="C5193" s="170" t="s">
        <v>24</v>
      </c>
      <c r="D5193" s="170" t="s">
        <v>34</v>
      </c>
      <c r="E5193" s="170">
        <v>750</v>
      </c>
      <c r="F5193" s="170">
        <v>6</v>
      </c>
      <c r="G5193" s="171">
        <v>13</v>
      </c>
      <c r="H5193" s="170" t="s">
        <v>200</v>
      </c>
      <c r="I5193" s="171">
        <v>166.91</v>
      </c>
      <c r="J5193" s="169">
        <v>1</v>
      </c>
      <c r="K5193" s="154" cm="1">
        <f t="array" ref="K5193">ROUND(
IF(C5193="Beer",
SUM(LOOKUP(2,1/(SRP!$B$8:$B$10&lt;=E5193)/(SRP!$C$8:$C$10&gt;=E5193),SRP!$D$8:$D$10)*(G5193/100)*(E5193/1000)),
IF(C5193="Spirits",
SUM(LOOKUP(2,1/(SRP!$B$2:$B$7&lt;=E5193)/(SRP!$C$2:$C$7&gt;=E5193),SRP!$D$2:$D$7)*(G5193/100)*(E5193/1000)),
IF(AND(C5193="Wine",D5193="Fortified Wines"),
SUM(LOOKUP(2,1/(SRP!$B$26:$B$29&lt;=E5193)/(SRP!$C$26:$C$29&gt;=E5193),SRP!$D$26:$D$29)*(G5193/100)*(E5193/1000)),
IF(C5193="Wine",
SUM(LOOKUP(2,1/(SRP!$B$21:$B$25&lt;=E5193)/(SRP!$C$21:$C$25&gt;=E5193),SRP!$D$21:$D$25)*(G5193/100)*(E5193/1000)),
IF(AND(C5193="Ready to Drink",D5193="RTD-One Pour Cocktail&gt;7%&lt;=14.5"),
SUM(LOOKUP(2,1/(SRP!$B$16:$B$20&lt;=E5193)/(SRP!$C$16:$C$20&gt;=E5193),SRP!$D$16:$D$20)*(G5193/100)*(E5193/1000)),
IF(C5193="Ready to Drink",
SUM(LOOKUP(2,1/(SRP!$B$11:$B$15&lt;=E5193)/(SRP!$C$11:$C$15&gt;=E5193),SRP!$D$11:$D$15)*(G5193/100)*(E5193/1000)),
0)))))),2)</f>
        <v>7.61</v>
      </c>
      <c r="L5193" s="173" t="str">
        <f t="shared" si="81"/>
        <v>Wine750</v>
      </c>
      <c r="M5193" s="154">
        <f>VLOOKUP(L5193,'Slope %'!C:D,2,0)</f>
        <v>0.1</v>
      </c>
    </row>
    <row r="5194" spans="1:13" x14ac:dyDescent="0.25">
      <c r="A5194" s="169">
        <v>60934</v>
      </c>
      <c r="B5194" s="170" t="s">
        <v>3933</v>
      </c>
      <c r="C5194" s="170" t="s">
        <v>24</v>
      </c>
      <c r="D5194" s="170" t="s">
        <v>34</v>
      </c>
      <c r="E5194" s="170">
        <v>750</v>
      </c>
      <c r="F5194" s="170">
        <v>6</v>
      </c>
      <c r="G5194" s="171">
        <v>13</v>
      </c>
      <c r="H5194" s="170" t="s">
        <v>200</v>
      </c>
      <c r="I5194" s="171">
        <v>105.51</v>
      </c>
      <c r="J5194" s="169">
        <v>1</v>
      </c>
      <c r="K5194" s="154" cm="1">
        <f t="array" ref="K5194">ROUND(
IF(C5194="Beer",
SUM(LOOKUP(2,1/(SRP!$B$8:$B$10&lt;=E5194)/(SRP!$C$8:$C$10&gt;=E5194),SRP!$D$8:$D$10)*(G5194/100)*(E5194/1000)),
IF(C5194="Spirits",
SUM(LOOKUP(2,1/(SRP!$B$2:$B$7&lt;=E5194)/(SRP!$C$2:$C$7&gt;=E5194),SRP!$D$2:$D$7)*(G5194/100)*(E5194/1000)),
IF(AND(C5194="Wine",D5194="Fortified Wines"),
SUM(LOOKUP(2,1/(SRP!$B$26:$B$29&lt;=E5194)/(SRP!$C$26:$C$29&gt;=E5194),SRP!$D$26:$D$29)*(G5194/100)*(E5194/1000)),
IF(C5194="Wine",
SUM(LOOKUP(2,1/(SRP!$B$21:$B$25&lt;=E5194)/(SRP!$C$21:$C$25&gt;=E5194),SRP!$D$21:$D$25)*(G5194/100)*(E5194/1000)),
IF(AND(C5194="Ready to Drink",D5194="RTD-One Pour Cocktail&gt;7%&lt;=14.5"),
SUM(LOOKUP(2,1/(SRP!$B$16:$B$20&lt;=E5194)/(SRP!$C$16:$C$20&gt;=E5194),SRP!$D$16:$D$20)*(G5194/100)*(E5194/1000)),
IF(C5194="Ready to Drink",
SUM(LOOKUP(2,1/(SRP!$B$11:$B$15&lt;=E5194)/(SRP!$C$11:$C$15&gt;=E5194),SRP!$D$11:$D$15)*(G5194/100)*(E5194/1000)),
0)))))),2)</f>
        <v>7.61</v>
      </c>
      <c r="L5194" s="173" t="str">
        <f t="shared" si="81"/>
        <v>Wine750</v>
      </c>
      <c r="M5194" s="154">
        <f>VLOOKUP(L5194,'Slope %'!C:D,2,0)</f>
        <v>0.1</v>
      </c>
    </row>
    <row r="5195" spans="1:13" x14ac:dyDescent="0.25">
      <c r="A5195" s="169">
        <v>60935</v>
      </c>
      <c r="B5195" s="170" t="s">
        <v>3934</v>
      </c>
      <c r="C5195" s="170" t="s">
        <v>24</v>
      </c>
      <c r="D5195" s="170" t="s">
        <v>34</v>
      </c>
      <c r="E5195" s="170">
        <v>750</v>
      </c>
      <c r="F5195" s="170">
        <v>6</v>
      </c>
      <c r="G5195" s="171">
        <v>13</v>
      </c>
      <c r="H5195" s="170" t="s">
        <v>200</v>
      </c>
      <c r="I5195" s="171">
        <v>63.3</v>
      </c>
      <c r="J5195" s="169">
        <v>1</v>
      </c>
      <c r="K5195" s="154" cm="1">
        <f t="array" ref="K5195">ROUND(
IF(C5195="Beer",
SUM(LOOKUP(2,1/(SRP!$B$8:$B$10&lt;=E5195)/(SRP!$C$8:$C$10&gt;=E5195),SRP!$D$8:$D$10)*(G5195/100)*(E5195/1000)),
IF(C5195="Spirits",
SUM(LOOKUP(2,1/(SRP!$B$2:$B$7&lt;=E5195)/(SRP!$C$2:$C$7&gt;=E5195),SRP!$D$2:$D$7)*(G5195/100)*(E5195/1000)),
IF(AND(C5195="Wine",D5195="Fortified Wines"),
SUM(LOOKUP(2,1/(SRP!$B$26:$B$29&lt;=E5195)/(SRP!$C$26:$C$29&gt;=E5195),SRP!$D$26:$D$29)*(G5195/100)*(E5195/1000)),
IF(C5195="Wine",
SUM(LOOKUP(2,1/(SRP!$B$21:$B$25&lt;=E5195)/(SRP!$C$21:$C$25&gt;=E5195),SRP!$D$21:$D$25)*(G5195/100)*(E5195/1000)),
IF(AND(C5195="Ready to Drink",D5195="RTD-One Pour Cocktail&gt;7%&lt;=14.5"),
SUM(LOOKUP(2,1/(SRP!$B$16:$B$20&lt;=E5195)/(SRP!$C$16:$C$20&gt;=E5195),SRP!$D$16:$D$20)*(G5195/100)*(E5195/1000)),
IF(C5195="Ready to Drink",
SUM(LOOKUP(2,1/(SRP!$B$11:$B$15&lt;=E5195)/(SRP!$C$11:$C$15&gt;=E5195),SRP!$D$11:$D$15)*(G5195/100)*(E5195/1000)),
0)))))),2)</f>
        <v>7.61</v>
      </c>
      <c r="L5195" s="173" t="str">
        <f t="shared" si="81"/>
        <v>Wine750</v>
      </c>
      <c r="M5195" s="154">
        <f>VLOOKUP(L5195,'Slope %'!C:D,2,0)</f>
        <v>0.1</v>
      </c>
    </row>
    <row r="5196" spans="1:13" x14ac:dyDescent="0.25">
      <c r="A5196" s="169">
        <v>60936</v>
      </c>
      <c r="B5196" s="170" t="s">
        <v>3935</v>
      </c>
      <c r="C5196" s="170" t="s">
        <v>24</v>
      </c>
      <c r="D5196" s="170" t="s">
        <v>34</v>
      </c>
      <c r="E5196" s="170">
        <v>750</v>
      </c>
      <c r="F5196" s="170">
        <v>6</v>
      </c>
      <c r="G5196" s="171">
        <v>13</v>
      </c>
      <c r="H5196" s="170" t="s">
        <v>200</v>
      </c>
      <c r="I5196" s="171">
        <v>46.35</v>
      </c>
      <c r="J5196" s="169">
        <v>1</v>
      </c>
      <c r="K5196" s="154" cm="1">
        <f t="array" ref="K5196">ROUND(
IF(C5196="Beer",
SUM(LOOKUP(2,1/(SRP!$B$8:$B$10&lt;=E5196)/(SRP!$C$8:$C$10&gt;=E5196),SRP!$D$8:$D$10)*(G5196/100)*(E5196/1000)),
IF(C5196="Spirits",
SUM(LOOKUP(2,1/(SRP!$B$2:$B$7&lt;=E5196)/(SRP!$C$2:$C$7&gt;=E5196),SRP!$D$2:$D$7)*(G5196/100)*(E5196/1000)),
IF(AND(C5196="Wine",D5196="Fortified Wines"),
SUM(LOOKUP(2,1/(SRP!$B$26:$B$29&lt;=E5196)/(SRP!$C$26:$C$29&gt;=E5196),SRP!$D$26:$D$29)*(G5196/100)*(E5196/1000)),
IF(C5196="Wine",
SUM(LOOKUP(2,1/(SRP!$B$21:$B$25&lt;=E5196)/(SRP!$C$21:$C$25&gt;=E5196),SRP!$D$21:$D$25)*(G5196/100)*(E5196/1000)),
IF(AND(C5196="Ready to Drink",D5196="RTD-One Pour Cocktail&gt;7%&lt;=14.5"),
SUM(LOOKUP(2,1/(SRP!$B$16:$B$20&lt;=E5196)/(SRP!$C$16:$C$20&gt;=E5196),SRP!$D$16:$D$20)*(G5196/100)*(E5196/1000)),
IF(C5196="Ready to Drink",
SUM(LOOKUP(2,1/(SRP!$B$11:$B$15&lt;=E5196)/(SRP!$C$11:$C$15&gt;=E5196),SRP!$D$11:$D$15)*(G5196/100)*(E5196/1000)),
0)))))),2)</f>
        <v>7.61</v>
      </c>
      <c r="L5196" s="173" t="str">
        <f t="shared" si="81"/>
        <v>Wine750</v>
      </c>
      <c r="M5196" s="154">
        <f>VLOOKUP(L5196,'Slope %'!C:D,2,0)</f>
        <v>0.1</v>
      </c>
    </row>
    <row r="5197" spans="1:13" x14ac:dyDescent="0.25">
      <c r="A5197" s="169">
        <v>60938</v>
      </c>
      <c r="B5197" s="170" t="s">
        <v>3936</v>
      </c>
      <c r="C5197" s="170" t="s">
        <v>11</v>
      </c>
      <c r="D5197" s="170" t="s">
        <v>267</v>
      </c>
      <c r="E5197" s="170">
        <v>473</v>
      </c>
      <c r="F5197" s="170">
        <v>24</v>
      </c>
      <c r="G5197" s="171">
        <v>5</v>
      </c>
      <c r="H5197" s="170" t="s">
        <v>1391</v>
      </c>
      <c r="I5197" s="171">
        <v>3.96</v>
      </c>
      <c r="J5197" s="169">
        <v>1</v>
      </c>
      <c r="K5197" s="154" cm="1">
        <f t="array" ref="K5197">ROUND(
IF(C5197="Beer",
SUM(LOOKUP(2,1/(SRP!$B$8:$B$10&lt;=E5197)/(SRP!$C$8:$C$10&gt;=E5197),SRP!$D$8:$D$10)*(G5197/100)*(E5197/1000)),
IF(C5197="Spirits",
SUM(LOOKUP(2,1/(SRP!$B$2:$B$7&lt;=E5197)/(SRP!$C$2:$C$7&gt;=E5197),SRP!$D$2:$D$7)*(G5197/100)*(E5197/1000)),
IF(AND(C5197="Wine",D5197="Fortified Wines"),
SUM(LOOKUP(2,1/(SRP!$B$26:$B$29&lt;=E5197)/(SRP!$C$26:$C$29&gt;=E5197),SRP!$D$26:$D$29)*(G5197/100)*(E5197/1000)),
IF(C5197="Wine",
SUM(LOOKUP(2,1/(SRP!$B$21:$B$25&lt;=E5197)/(SRP!$C$21:$C$25&gt;=E5197),SRP!$D$21:$D$25)*(G5197/100)*(E5197/1000)),
IF(AND(C5197="Ready to Drink",D5197="RTD-One Pour Cocktail&gt;7%&lt;=14.5"),
SUM(LOOKUP(2,1/(SRP!$B$16:$B$20&lt;=E5197)/(SRP!$C$16:$C$20&gt;=E5197),SRP!$D$16:$D$20)*(G5197/100)*(E5197/1000)),
IF(C5197="Ready to Drink",
SUM(LOOKUP(2,1/(SRP!$B$11:$B$15&lt;=E5197)/(SRP!$C$11:$C$15&gt;=E5197),SRP!$D$11:$D$15)*(G5197/100)*(E5197/1000)),
0)))))),2)</f>
        <v>1.85</v>
      </c>
      <c r="L5197" s="173" t="str">
        <f t="shared" si="81"/>
        <v>Beer473</v>
      </c>
      <c r="M5197" s="154">
        <f>VLOOKUP(L5197,'Slope %'!C:D,2,0)</f>
        <v>0.12</v>
      </c>
    </row>
    <row r="5198" spans="1:13" x14ac:dyDescent="0.25">
      <c r="A5198" s="169">
        <v>60938</v>
      </c>
      <c r="B5198" s="170" t="s">
        <v>3936</v>
      </c>
      <c r="C5198" s="170" t="s">
        <v>11</v>
      </c>
      <c r="D5198" s="170" t="s">
        <v>267</v>
      </c>
      <c r="E5198" s="170">
        <v>473</v>
      </c>
      <c r="F5198" s="170">
        <v>24</v>
      </c>
      <c r="G5198" s="171">
        <v>5</v>
      </c>
      <c r="H5198" s="170" t="s">
        <v>1391</v>
      </c>
      <c r="I5198" s="171">
        <v>3.96</v>
      </c>
      <c r="J5198" s="169">
        <v>1</v>
      </c>
      <c r="K5198" s="154" cm="1">
        <f t="array" ref="K5198">ROUND(
IF(C5198="Beer",
SUM(LOOKUP(2,1/(SRP!$B$8:$B$10&lt;=E5198)/(SRP!$C$8:$C$10&gt;=E5198),SRP!$D$8:$D$10)*(G5198/100)*(E5198/1000)),
IF(C5198="Spirits",
SUM(LOOKUP(2,1/(SRP!$B$2:$B$7&lt;=E5198)/(SRP!$C$2:$C$7&gt;=E5198),SRP!$D$2:$D$7)*(G5198/100)*(E5198/1000)),
IF(AND(C5198="Wine",D5198="Fortified Wines"),
SUM(LOOKUP(2,1/(SRP!$B$26:$B$29&lt;=E5198)/(SRP!$C$26:$C$29&gt;=E5198),SRP!$D$26:$D$29)*(G5198/100)*(E5198/1000)),
IF(C5198="Wine",
SUM(LOOKUP(2,1/(SRP!$B$21:$B$25&lt;=E5198)/(SRP!$C$21:$C$25&gt;=E5198),SRP!$D$21:$D$25)*(G5198/100)*(E5198/1000)),
IF(AND(C5198="Ready to Drink",D5198="RTD-One Pour Cocktail&gt;7%&lt;=14.5"),
SUM(LOOKUP(2,1/(SRP!$B$16:$B$20&lt;=E5198)/(SRP!$C$16:$C$20&gt;=E5198),SRP!$D$16:$D$20)*(G5198/100)*(E5198/1000)),
IF(C5198="Ready to Drink",
SUM(LOOKUP(2,1/(SRP!$B$11:$B$15&lt;=E5198)/(SRP!$C$11:$C$15&gt;=E5198),SRP!$D$11:$D$15)*(G5198/100)*(E5198/1000)),
0)))))),2)</f>
        <v>1.85</v>
      </c>
      <c r="L5198" s="173" t="str">
        <f t="shared" si="81"/>
        <v>Beer473</v>
      </c>
      <c r="M5198" s="154">
        <f>VLOOKUP(L5198,'Slope %'!C:D,2,0)</f>
        <v>0.12</v>
      </c>
    </row>
    <row r="5199" spans="1:13" x14ac:dyDescent="0.25">
      <c r="A5199" s="169">
        <v>60939</v>
      </c>
      <c r="B5199" s="170" t="s">
        <v>3937</v>
      </c>
      <c r="C5199" s="170" t="s">
        <v>24</v>
      </c>
      <c r="D5199" s="170" t="s">
        <v>34</v>
      </c>
      <c r="E5199" s="170">
        <v>750</v>
      </c>
      <c r="F5199" s="170">
        <v>6</v>
      </c>
      <c r="G5199" s="171">
        <v>13</v>
      </c>
      <c r="H5199" s="170" t="s">
        <v>200</v>
      </c>
      <c r="I5199" s="171">
        <v>105.51</v>
      </c>
      <c r="J5199" s="169">
        <v>1</v>
      </c>
      <c r="K5199" s="154" cm="1">
        <f t="array" ref="K5199">ROUND(
IF(C5199="Beer",
SUM(LOOKUP(2,1/(SRP!$B$8:$B$10&lt;=E5199)/(SRP!$C$8:$C$10&gt;=E5199),SRP!$D$8:$D$10)*(G5199/100)*(E5199/1000)),
IF(C5199="Spirits",
SUM(LOOKUP(2,1/(SRP!$B$2:$B$7&lt;=E5199)/(SRP!$C$2:$C$7&gt;=E5199),SRP!$D$2:$D$7)*(G5199/100)*(E5199/1000)),
IF(AND(C5199="Wine",D5199="Fortified Wines"),
SUM(LOOKUP(2,1/(SRP!$B$26:$B$29&lt;=E5199)/(SRP!$C$26:$C$29&gt;=E5199),SRP!$D$26:$D$29)*(G5199/100)*(E5199/1000)),
IF(C5199="Wine",
SUM(LOOKUP(2,1/(SRP!$B$21:$B$25&lt;=E5199)/(SRP!$C$21:$C$25&gt;=E5199),SRP!$D$21:$D$25)*(G5199/100)*(E5199/1000)),
IF(AND(C5199="Ready to Drink",D5199="RTD-One Pour Cocktail&gt;7%&lt;=14.5"),
SUM(LOOKUP(2,1/(SRP!$B$16:$B$20&lt;=E5199)/(SRP!$C$16:$C$20&gt;=E5199),SRP!$D$16:$D$20)*(G5199/100)*(E5199/1000)),
IF(C5199="Ready to Drink",
SUM(LOOKUP(2,1/(SRP!$B$11:$B$15&lt;=E5199)/(SRP!$C$11:$C$15&gt;=E5199),SRP!$D$11:$D$15)*(G5199/100)*(E5199/1000)),
0)))))),2)</f>
        <v>7.61</v>
      </c>
      <c r="L5199" s="173" t="str">
        <f t="shared" si="81"/>
        <v>Wine750</v>
      </c>
      <c r="M5199" s="154">
        <f>VLOOKUP(L5199,'Slope %'!C:D,2,0)</f>
        <v>0.1</v>
      </c>
    </row>
    <row r="5200" spans="1:13" x14ac:dyDescent="0.25">
      <c r="A5200" s="169">
        <v>60940</v>
      </c>
      <c r="B5200" s="170" t="s">
        <v>3938</v>
      </c>
      <c r="C5200" s="170" t="s">
        <v>24</v>
      </c>
      <c r="D5200" s="170" t="s">
        <v>34</v>
      </c>
      <c r="E5200" s="170">
        <v>750</v>
      </c>
      <c r="F5200" s="170">
        <v>6</v>
      </c>
      <c r="G5200" s="171">
        <v>13</v>
      </c>
      <c r="H5200" s="170" t="s">
        <v>200</v>
      </c>
      <c r="I5200" s="171">
        <v>1041.8800000000001</v>
      </c>
      <c r="J5200" s="169">
        <v>1</v>
      </c>
      <c r="K5200" s="154" cm="1">
        <f t="array" ref="K5200">ROUND(
IF(C5200="Beer",
SUM(LOOKUP(2,1/(SRP!$B$8:$B$10&lt;=E5200)/(SRP!$C$8:$C$10&gt;=E5200),SRP!$D$8:$D$10)*(G5200/100)*(E5200/1000)),
IF(C5200="Spirits",
SUM(LOOKUP(2,1/(SRP!$B$2:$B$7&lt;=E5200)/(SRP!$C$2:$C$7&gt;=E5200),SRP!$D$2:$D$7)*(G5200/100)*(E5200/1000)),
IF(AND(C5200="Wine",D5200="Fortified Wines"),
SUM(LOOKUP(2,1/(SRP!$B$26:$B$29&lt;=E5200)/(SRP!$C$26:$C$29&gt;=E5200),SRP!$D$26:$D$29)*(G5200/100)*(E5200/1000)),
IF(C5200="Wine",
SUM(LOOKUP(2,1/(SRP!$B$21:$B$25&lt;=E5200)/(SRP!$C$21:$C$25&gt;=E5200),SRP!$D$21:$D$25)*(G5200/100)*(E5200/1000)),
IF(AND(C5200="Ready to Drink",D5200="RTD-One Pour Cocktail&gt;7%&lt;=14.5"),
SUM(LOOKUP(2,1/(SRP!$B$16:$B$20&lt;=E5200)/(SRP!$C$16:$C$20&gt;=E5200),SRP!$D$16:$D$20)*(G5200/100)*(E5200/1000)),
IF(C5200="Ready to Drink",
SUM(LOOKUP(2,1/(SRP!$B$11:$B$15&lt;=E5200)/(SRP!$C$11:$C$15&gt;=E5200),SRP!$D$11:$D$15)*(G5200/100)*(E5200/1000)),
0)))))),2)</f>
        <v>7.61</v>
      </c>
      <c r="L5200" s="173" t="str">
        <f t="shared" si="81"/>
        <v>Wine750</v>
      </c>
      <c r="M5200" s="154">
        <f>VLOOKUP(L5200,'Slope %'!C:D,2,0)</f>
        <v>0.1</v>
      </c>
    </row>
    <row r="5201" spans="1:13" x14ac:dyDescent="0.25">
      <c r="A5201" s="169">
        <v>60941</v>
      </c>
      <c r="B5201" s="170" t="s">
        <v>3939</v>
      </c>
      <c r="C5201" s="170" t="s">
        <v>24</v>
      </c>
      <c r="D5201" s="170" t="s">
        <v>34</v>
      </c>
      <c r="E5201" s="170">
        <v>750</v>
      </c>
      <c r="F5201" s="170">
        <v>6</v>
      </c>
      <c r="G5201" s="171">
        <v>13</v>
      </c>
      <c r="H5201" s="170" t="s">
        <v>200</v>
      </c>
      <c r="I5201" s="171">
        <v>61.38</v>
      </c>
      <c r="J5201" s="169">
        <v>1</v>
      </c>
      <c r="K5201" s="154" cm="1">
        <f t="array" ref="K5201">ROUND(
IF(C5201="Beer",
SUM(LOOKUP(2,1/(SRP!$B$8:$B$10&lt;=E5201)/(SRP!$C$8:$C$10&gt;=E5201),SRP!$D$8:$D$10)*(G5201/100)*(E5201/1000)),
IF(C5201="Spirits",
SUM(LOOKUP(2,1/(SRP!$B$2:$B$7&lt;=E5201)/(SRP!$C$2:$C$7&gt;=E5201),SRP!$D$2:$D$7)*(G5201/100)*(E5201/1000)),
IF(AND(C5201="Wine",D5201="Fortified Wines"),
SUM(LOOKUP(2,1/(SRP!$B$26:$B$29&lt;=E5201)/(SRP!$C$26:$C$29&gt;=E5201),SRP!$D$26:$D$29)*(G5201/100)*(E5201/1000)),
IF(C5201="Wine",
SUM(LOOKUP(2,1/(SRP!$B$21:$B$25&lt;=E5201)/(SRP!$C$21:$C$25&gt;=E5201),SRP!$D$21:$D$25)*(G5201/100)*(E5201/1000)),
IF(AND(C5201="Ready to Drink",D5201="RTD-One Pour Cocktail&gt;7%&lt;=14.5"),
SUM(LOOKUP(2,1/(SRP!$B$16:$B$20&lt;=E5201)/(SRP!$C$16:$C$20&gt;=E5201),SRP!$D$16:$D$20)*(G5201/100)*(E5201/1000)),
IF(C5201="Ready to Drink",
SUM(LOOKUP(2,1/(SRP!$B$11:$B$15&lt;=E5201)/(SRP!$C$11:$C$15&gt;=E5201),SRP!$D$11:$D$15)*(G5201/100)*(E5201/1000)),
0)))))),2)</f>
        <v>7.61</v>
      </c>
      <c r="L5201" s="173" t="str">
        <f t="shared" si="81"/>
        <v>Wine750</v>
      </c>
      <c r="M5201" s="154">
        <f>VLOOKUP(L5201,'Slope %'!C:D,2,0)</f>
        <v>0.1</v>
      </c>
    </row>
    <row r="5202" spans="1:13" x14ac:dyDescent="0.25">
      <c r="A5202" s="169">
        <v>60942</v>
      </c>
      <c r="B5202" s="170" t="s">
        <v>3940</v>
      </c>
      <c r="C5202" s="170" t="s">
        <v>24</v>
      </c>
      <c r="D5202" s="170" t="s">
        <v>34</v>
      </c>
      <c r="E5202" s="170">
        <v>750</v>
      </c>
      <c r="F5202" s="170">
        <v>6</v>
      </c>
      <c r="G5202" s="171">
        <v>13</v>
      </c>
      <c r="H5202" s="170" t="s">
        <v>200</v>
      </c>
      <c r="I5202" s="171">
        <v>61.38</v>
      </c>
      <c r="J5202" s="169">
        <v>1</v>
      </c>
      <c r="K5202" s="154" cm="1">
        <f t="array" ref="K5202">ROUND(
IF(C5202="Beer",
SUM(LOOKUP(2,1/(SRP!$B$8:$B$10&lt;=E5202)/(SRP!$C$8:$C$10&gt;=E5202),SRP!$D$8:$D$10)*(G5202/100)*(E5202/1000)),
IF(C5202="Spirits",
SUM(LOOKUP(2,1/(SRP!$B$2:$B$7&lt;=E5202)/(SRP!$C$2:$C$7&gt;=E5202),SRP!$D$2:$D$7)*(G5202/100)*(E5202/1000)),
IF(AND(C5202="Wine",D5202="Fortified Wines"),
SUM(LOOKUP(2,1/(SRP!$B$26:$B$29&lt;=E5202)/(SRP!$C$26:$C$29&gt;=E5202),SRP!$D$26:$D$29)*(G5202/100)*(E5202/1000)),
IF(C5202="Wine",
SUM(LOOKUP(2,1/(SRP!$B$21:$B$25&lt;=E5202)/(SRP!$C$21:$C$25&gt;=E5202),SRP!$D$21:$D$25)*(G5202/100)*(E5202/1000)),
IF(AND(C5202="Ready to Drink",D5202="RTD-One Pour Cocktail&gt;7%&lt;=14.5"),
SUM(LOOKUP(2,1/(SRP!$B$16:$B$20&lt;=E5202)/(SRP!$C$16:$C$20&gt;=E5202),SRP!$D$16:$D$20)*(G5202/100)*(E5202/1000)),
IF(C5202="Ready to Drink",
SUM(LOOKUP(2,1/(SRP!$B$11:$B$15&lt;=E5202)/(SRP!$C$11:$C$15&gt;=E5202),SRP!$D$11:$D$15)*(G5202/100)*(E5202/1000)),
0)))))),2)</f>
        <v>7.61</v>
      </c>
      <c r="L5202" s="173" t="str">
        <f t="shared" si="81"/>
        <v>Wine750</v>
      </c>
      <c r="M5202" s="154">
        <f>VLOOKUP(L5202,'Slope %'!C:D,2,0)</f>
        <v>0.1</v>
      </c>
    </row>
    <row r="5203" spans="1:13" x14ac:dyDescent="0.25">
      <c r="A5203" s="169">
        <v>60943</v>
      </c>
      <c r="B5203" s="170" t="s">
        <v>3941</v>
      </c>
      <c r="C5203" s="170" t="s">
        <v>24</v>
      </c>
      <c r="D5203" s="170" t="s">
        <v>34</v>
      </c>
      <c r="E5203" s="170">
        <v>750</v>
      </c>
      <c r="F5203" s="170">
        <v>6</v>
      </c>
      <c r="G5203" s="171">
        <v>13</v>
      </c>
      <c r="H5203" s="170" t="s">
        <v>200</v>
      </c>
      <c r="I5203" s="171">
        <v>197.61</v>
      </c>
      <c r="J5203" s="169">
        <v>1</v>
      </c>
      <c r="K5203" s="154" cm="1">
        <f t="array" ref="K5203">ROUND(
IF(C5203="Beer",
SUM(LOOKUP(2,1/(SRP!$B$8:$B$10&lt;=E5203)/(SRP!$C$8:$C$10&gt;=E5203),SRP!$D$8:$D$10)*(G5203/100)*(E5203/1000)),
IF(C5203="Spirits",
SUM(LOOKUP(2,1/(SRP!$B$2:$B$7&lt;=E5203)/(SRP!$C$2:$C$7&gt;=E5203),SRP!$D$2:$D$7)*(G5203/100)*(E5203/1000)),
IF(AND(C5203="Wine",D5203="Fortified Wines"),
SUM(LOOKUP(2,1/(SRP!$B$26:$B$29&lt;=E5203)/(SRP!$C$26:$C$29&gt;=E5203),SRP!$D$26:$D$29)*(G5203/100)*(E5203/1000)),
IF(C5203="Wine",
SUM(LOOKUP(2,1/(SRP!$B$21:$B$25&lt;=E5203)/(SRP!$C$21:$C$25&gt;=E5203),SRP!$D$21:$D$25)*(G5203/100)*(E5203/1000)),
IF(AND(C5203="Ready to Drink",D5203="RTD-One Pour Cocktail&gt;7%&lt;=14.5"),
SUM(LOOKUP(2,1/(SRP!$B$16:$B$20&lt;=E5203)/(SRP!$C$16:$C$20&gt;=E5203),SRP!$D$16:$D$20)*(G5203/100)*(E5203/1000)),
IF(C5203="Ready to Drink",
SUM(LOOKUP(2,1/(SRP!$B$11:$B$15&lt;=E5203)/(SRP!$C$11:$C$15&gt;=E5203),SRP!$D$11:$D$15)*(G5203/100)*(E5203/1000)),
0)))))),2)</f>
        <v>7.61</v>
      </c>
      <c r="L5203" s="173" t="str">
        <f t="shared" si="81"/>
        <v>Wine750</v>
      </c>
      <c r="M5203" s="154">
        <f>VLOOKUP(L5203,'Slope %'!C:D,2,0)</f>
        <v>0.1</v>
      </c>
    </row>
    <row r="5204" spans="1:13" x14ac:dyDescent="0.25">
      <c r="A5204" s="169">
        <v>60944</v>
      </c>
      <c r="B5204" s="170" t="s">
        <v>3942</v>
      </c>
      <c r="C5204" s="170" t="s">
        <v>24</v>
      </c>
      <c r="D5204" s="170" t="s">
        <v>34</v>
      </c>
      <c r="E5204" s="170">
        <v>750</v>
      </c>
      <c r="F5204" s="170">
        <v>6</v>
      </c>
      <c r="G5204" s="171">
        <v>13</v>
      </c>
      <c r="H5204" s="170" t="s">
        <v>200</v>
      </c>
      <c r="I5204" s="171">
        <v>124.7</v>
      </c>
      <c r="J5204" s="169">
        <v>1</v>
      </c>
      <c r="K5204" s="154" cm="1">
        <f t="array" ref="K5204">ROUND(
IF(C5204="Beer",
SUM(LOOKUP(2,1/(SRP!$B$8:$B$10&lt;=E5204)/(SRP!$C$8:$C$10&gt;=E5204),SRP!$D$8:$D$10)*(G5204/100)*(E5204/1000)),
IF(C5204="Spirits",
SUM(LOOKUP(2,1/(SRP!$B$2:$B$7&lt;=E5204)/(SRP!$C$2:$C$7&gt;=E5204),SRP!$D$2:$D$7)*(G5204/100)*(E5204/1000)),
IF(AND(C5204="Wine",D5204="Fortified Wines"),
SUM(LOOKUP(2,1/(SRP!$B$26:$B$29&lt;=E5204)/(SRP!$C$26:$C$29&gt;=E5204),SRP!$D$26:$D$29)*(G5204/100)*(E5204/1000)),
IF(C5204="Wine",
SUM(LOOKUP(2,1/(SRP!$B$21:$B$25&lt;=E5204)/(SRP!$C$21:$C$25&gt;=E5204),SRP!$D$21:$D$25)*(G5204/100)*(E5204/1000)),
IF(AND(C5204="Ready to Drink",D5204="RTD-One Pour Cocktail&gt;7%&lt;=14.5"),
SUM(LOOKUP(2,1/(SRP!$B$16:$B$20&lt;=E5204)/(SRP!$C$16:$C$20&gt;=E5204),SRP!$D$16:$D$20)*(G5204/100)*(E5204/1000)),
IF(C5204="Ready to Drink",
SUM(LOOKUP(2,1/(SRP!$B$11:$B$15&lt;=E5204)/(SRP!$C$11:$C$15&gt;=E5204),SRP!$D$11:$D$15)*(G5204/100)*(E5204/1000)),
0)))))),2)</f>
        <v>7.61</v>
      </c>
      <c r="L5204" s="173" t="str">
        <f t="shared" si="81"/>
        <v>Wine750</v>
      </c>
      <c r="M5204" s="154">
        <f>VLOOKUP(L5204,'Slope %'!C:D,2,0)</f>
        <v>0.1</v>
      </c>
    </row>
    <row r="5205" spans="1:13" x14ac:dyDescent="0.25">
      <c r="A5205" s="169">
        <v>60946</v>
      </c>
      <c r="B5205" s="170" t="s">
        <v>3943</v>
      </c>
      <c r="C5205" s="170" t="s">
        <v>24</v>
      </c>
      <c r="D5205" s="170" t="s">
        <v>34</v>
      </c>
      <c r="E5205" s="170">
        <v>750</v>
      </c>
      <c r="F5205" s="170">
        <v>6</v>
      </c>
      <c r="G5205" s="171">
        <v>13</v>
      </c>
      <c r="H5205" s="170" t="s">
        <v>200</v>
      </c>
      <c r="I5205" s="171">
        <v>120.86</v>
      </c>
      <c r="J5205" s="169">
        <v>1</v>
      </c>
      <c r="K5205" s="154" cm="1">
        <f t="array" ref="K5205">ROUND(
IF(C5205="Beer",
SUM(LOOKUP(2,1/(SRP!$B$8:$B$10&lt;=E5205)/(SRP!$C$8:$C$10&gt;=E5205),SRP!$D$8:$D$10)*(G5205/100)*(E5205/1000)),
IF(C5205="Spirits",
SUM(LOOKUP(2,1/(SRP!$B$2:$B$7&lt;=E5205)/(SRP!$C$2:$C$7&gt;=E5205),SRP!$D$2:$D$7)*(G5205/100)*(E5205/1000)),
IF(AND(C5205="Wine",D5205="Fortified Wines"),
SUM(LOOKUP(2,1/(SRP!$B$26:$B$29&lt;=E5205)/(SRP!$C$26:$C$29&gt;=E5205),SRP!$D$26:$D$29)*(G5205/100)*(E5205/1000)),
IF(C5205="Wine",
SUM(LOOKUP(2,1/(SRP!$B$21:$B$25&lt;=E5205)/(SRP!$C$21:$C$25&gt;=E5205),SRP!$D$21:$D$25)*(G5205/100)*(E5205/1000)),
IF(AND(C5205="Ready to Drink",D5205="RTD-One Pour Cocktail&gt;7%&lt;=14.5"),
SUM(LOOKUP(2,1/(SRP!$B$16:$B$20&lt;=E5205)/(SRP!$C$16:$C$20&gt;=E5205),SRP!$D$16:$D$20)*(G5205/100)*(E5205/1000)),
IF(C5205="Ready to Drink",
SUM(LOOKUP(2,1/(SRP!$B$11:$B$15&lt;=E5205)/(SRP!$C$11:$C$15&gt;=E5205),SRP!$D$11:$D$15)*(G5205/100)*(E5205/1000)),
0)))))),2)</f>
        <v>7.61</v>
      </c>
      <c r="L5205" s="173" t="str">
        <f t="shared" si="81"/>
        <v>Wine750</v>
      </c>
      <c r="M5205" s="154">
        <f>VLOOKUP(L5205,'Slope %'!C:D,2,0)</f>
        <v>0.1</v>
      </c>
    </row>
    <row r="5206" spans="1:13" x14ac:dyDescent="0.25">
      <c r="A5206" s="169">
        <v>60947</v>
      </c>
      <c r="B5206" s="170" t="s">
        <v>3944</v>
      </c>
      <c r="C5206" s="170" t="s">
        <v>24</v>
      </c>
      <c r="D5206" s="170" t="s">
        <v>34</v>
      </c>
      <c r="E5206" s="170">
        <v>750</v>
      </c>
      <c r="F5206" s="170">
        <v>6</v>
      </c>
      <c r="G5206" s="171">
        <v>13</v>
      </c>
      <c r="H5206" s="170" t="s">
        <v>200</v>
      </c>
      <c r="I5206" s="171">
        <v>189.94</v>
      </c>
      <c r="J5206" s="169">
        <v>1</v>
      </c>
      <c r="K5206" s="154" cm="1">
        <f t="array" ref="K5206">ROUND(
IF(C5206="Beer",
SUM(LOOKUP(2,1/(SRP!$B$8:$B$10&lt;=E5206)/(SRP!$C$8:$C$10&gt;=E5206),SRP!$D$8:$D$10)*(G5206/100)*(E5206/1000)),
IF(C5206="Spirits",
SUM(LOOKUP(2,1/(SRP!$B$2:$B$7&lt;=E5206)/(SRP!$C$2:$C$7&gt;=E5206),SRP!$D$2:$D$7)*(G5206/100)*(E5206/1000)),
IF(AND(C5206="Wine",D5206="Fortified Wines"),
SUM(LOOKUP(2,1/(SRP!$B$26:$B$29&lt;=E5206)/(SRP!$C$26:$C$29&gt;=E5206),SRP!$D$26:$D$29)*(G5206/100)*(E5206/1000)),
IF(C5206="Wine",
SUM(LOOKUP(2,1/(SRP!$B$21:$B$25&lt;=E5206)/(SRP!$C$21:$C$25&gt;=E5206),SRP!$D$21:$D$25)*(G5206/100)*(E5206/1000)),
IF(AND(C5206="Ready to Drink",D5206="RTD-One Pour Cocktail&gt;7%&lt;=14.5"),
SUM(LOOKUP(2,1/(SRP!$B$16:$B$20&lt;=E5206)/(SRP!$C$16:$C$20&gt;=E5206),SRP!$D$16:$D$20)*(G5206/100)*(E5206/1000)),
IF(C5206="Ready to Drink",
SUM(LOOKUP(2,1/(SRP!$B$11:$B$15&lt;=E5206)/(SRP!$C$11:$C$15&gt;=E5206),SRP!$D$11:$D$15)*(G5206/100)*(E5206/1000)),
0)))))),2)</f>
        <v>7.61</v>
      </c>
      <c r="L5206" s="173" t="str">
        <f t="shared" si="81"/>
        <v>Wine750</v>
      </c>
      <c r="M5206" s="154">
        <f>VLOOKUP(L5206,'Slope %'!C:D,2,0)</f>
        <v>0.1</v>
      </c>
    </row>
    <row r="5207" spans="1:13" x14ac:dyDescent="0.25">
      <c r="A5207" s="169">
        <v>60948</v>
      </c>
      <c r="B5207" s="170" t="s">
        <v>3945</v>
      </c>
      <c r="C5207" s="170" t="s">
        <v>24</v>
      </c>
      <c r="D5207" s="170" t="s">
        <v>34</v>
      </c>
      <c r="E5207" s="170">
        <v>750</v>
      </c>
      <c r="F5207" s="170">
        <v>6</v>
      </c>
      <c r="G5207" s="171">
        <v>13</v>
      </c>
      <c r="H5207" s="170" t="s">
        <v>200</v>
      </c>
      <c r="I5207" s="171">
        <v>97.83</v>
      </c>
      <c r="J5207" s="169">
        <v>1</v>
      </c>
      <c r="K5207" s="154" cm="1">
        <f t="array" ref="K5207">ROUND(
IF(C5207="Beer",
SUM(LOOKUP(2,1/(SRP!$B$8:$B$10&lt;=E5207)/(SRP!$C$8:$C$10&gt;=E5207),SRP!$D$8:$D$10)*(G5207/100)*(E5207/1000)),
IF(C5207="Spirits",
SUM(LOOKUP(2,1/(SRP!$B$2:$B$7&lt;=E5207)/(SRP!$C$2:$C$7&gt;=E5207),SRP!$D$2:$D$7)*(G5207/100)*(E5207/1000)),
IF(AND(C5207="Wine",D5207="Fortified Wines"),
SUM(LOOKUP(2,1/(SRP!$B$26:$B$29&lt;=E5207)/(SRP!$C$26:$C$29&gt;=E5207),SRP!$D$26:$D$29)*(G5207/100)*(E5207/1000)),
IF(C5207="Wine",
SUM(LOOKUP(2,1/(SRP!$B$21:$B$25&lt;=E5207)/(SRP!$C$21:$C$25&gt;=E5207),SRP!$D$21:$D$25)*(G5207/100)*(E5207/1000)),
IF(AND(C5207="Ready to Drink",D5207="RTD-One Pour Cocktail&gt;7%&lt;=14.5"),
SUM(LOOKUP(2,1/(SRP!$B$16:$B$20&lt;=E5207)/(SRP!$C$16:$C$20&gt;=E5207),SRP!$D$16:$D$20)*(G5207/100)*(E5207/1000)),
IF(C5207="Ready to Drink",
SUM(LOOKUP(2,1/(SRP!$B$11:$B$15&lt;=E5207)/(SRP!$C$11:$C$15&gt;=E5207),SRP!$D$11:$D$15)*(G5207/100)*(E5207/1000)),
0)))))),2)</f>
        <v>7.61</v>
      </c>
      <c r="L5207" s="173" t="str">
        <f t="shared" si="81"/>
        <v>Wine750</v>
      </c>
      <c r="M5207" s="154">
        <f>VLOOKUP(L5207,'Slope %'!C:D,2,0)</f>
        <v>0.1</v>
      </c>
    </row>
    <row r="5208" spans="1:13" x14ac:dyDescent="0.25">
      <c r="A5208" s="169">
        <v>60949</v>
      </c>
      <c r="B5208" s="170" t="s">
        <v>3946</v>
      </c>
      <c r="C5208" s="170" t="s">
        <v>24</v>
      </c>
      <c r="D5208" s="170" t="s">
        <v>34</v>
      </c>
      <c r="E5208" s="170">
        <v>750</v>
      </c>
      <c r="F5208" s="170">
        <v>6</v>
      </c>
      <c r="G5208" s="171">
        <v>13</v>
      </c>
      <c r="H5208" s="170" t="s">
        <v>200</v>
      </c>
      <c r="I5208" s="171">
        <v>174.59</v>
      </c>
      <c r="J5208" s="169">
        <v>1</v>
      </c>
      <c r="K5208" s="154" cm="1">
        <f t="array" ref="K5208">ROUND(
IF(C5208="Beer",
SUM(LOOKUP(2,1/(SRP!$B$8:$B$10&lt;=E5208)/(SRP!$C$8:$C$10&gt;=E5208),SRP!$D$8:$D$10)*(G5208/100)*(E5208/1000)),
IF(C5208="Spirits",
SUM(LOOKUP(2,1/(SRP!$B$2:$B$7&lt;=E5208)/(SRP!$C$2:$C$7&gt;=E5208),SRP!$D$2:$D$7)*(G5208/100)*(E5208/1000)),
IF(AND(C5208="Wine",D5208="Fortified Wines"),
SUM(LOOKUP(2,1/(SRP!$B$26:$B$29&lt;=E5208)/(SRP!$C$26:$C$29&gt;=E5208),SRP!$D$26:$D$29)*(G5208/100)*(E5208/1000)),
IF(C5208="Wine",
SUM(LOOKUP(2,1/(SRP!$B$21:$B$25&lt;=E5208)/(SRP!$C$21:$C$25&gt;=E5208),SRP!$D$21:$D$25)*(G5208/100)*(E5208/1000)),
IF(AND(C5208="Ready to Drink",D5208="RTD-One Pour Cocktail&gt;7%&lt;=14.5"),
SUM(LOOKUP(2,1/(SRP!$B$16:$B$20&lt;=E5208)/(SRP!$C$16:$C$20&gt;=E5208),SRP!$D$16:$D$20)*(G5208/100)*(E5208/1000)),
IF(C5208="Ready to Drink",
SUM(LOOKUP(2,1/(SRP!$B$11:$B$15&lt;=E5208)/(SRP!$C$11:$C$15&gt;=E5208),SRP!$D$11:$D$15)*(G5208/100)*(E5208/1000)),
0)))))),2)</f>
        <v>7.61</v>
      </c>
      <c r="L5208" s="173" t="str">
        <f t="shared" si="81"/>
        <v>Wine750</v>
      </c>
      <c r="M5208" s="154">
        <f>VLOOKUP(L5208,'Slope %'!C:D,2,0)</f>
        <v>0.1</v>
      </c>
    </row>
    <row r="5209" spans="1:13" x14ac:dyDescent="0.25">
      <c r="A5209" s="169">
        <v>60951</v>
      </c>
      <c r="B5209" s="170" t="s">
        <v>3947</v>
      </c>
      <c r="C5209" s="170" t="s">
        <v>24</v>
      </c>
      <c r="D5209" s="170" t="s">
        <v>34</v>
      </c>
      <c r="E5209" s="170">
        <v>750</v>
      </c>
      <c r="F5209" s="170">
        <v>6</v>
      </c>
      <c r="G5209" s="171">
        <v>13</v>
      </c>
      <c r="H5209" s="170" t="s">
        <v>200</v>
      </c>
      <c r="I5209" s="171">
        <v>427.87</v>
      </c>
      <c r="J5209" s="169">
        <v>1</v>
      </c>
      <c r="K5209" s="154" cm="1">
        <f t="array" ref="K5209">ROUND(
IF(C5209="Beer",
SUM(LOOKUP(2,1/(SRP!$B$8:$B$10&lt;=E5209)/(SRP!$C$8:$C$10&gt;=E5209),SRP!$D$8:$D$10)*(G5209/100)*(E5209/1000)),
IF(C5209="Spirits",
SUM(LOOKUP(2,1/(SRP!$B$2:$B$7&lt;=E5209)/(SRP!$C$2:$C$7&gt;=E5209),SRP!$D$2:$D$7)*(G5209/100)*(E5209/1000)),
IF(AND(C5209="Wine",D5209="Fortified Wines"),
SUM(LOOKUP(2,1/(SRP!$B$26:$B$29&lt;=E5209)/(SRP!$C$26:$C$29&gt;=E5209),SRP!$D$26:$D$29)*(G5209/100)*(E5209/1000)),
IF(C5209="Wine",
SUM(LOOKUP(2,1/(SRP!$B$21:$B$25&lt;=E5209)/(SRP!$C$21:$C$25&gt;=E5209),SRP!$D$21:$D$25)*(G5209/100)*(E5209/1000)),
IF(AND(C5209="Ready to Drink",D5209="RTD-One Pour Cocktail&gt;7%&lt;=14.5"),
SUM(LOOKUP(2,1/(SRP!$B$16:$B$20&lt;=E5209)/(SRP!$C$16:$C$20&gt;=E5209),SRP!$D$16:$D$20)*(G5209/100)*(E5209/1000)),
IF(C5209="Ready to Drink",
SUM(LOOKUP(2,1/(SRP!$B$11:$B$15&lt;=E5209)/(SRP!$C$11:$C$15&gt;=E5209),SRP!$D$11:$D$15)*(G5209/100)*(E5209/1000)),
0)))))),2)</f>
        <v>7.61</v>
      </c>
      <c r="L5209" s="173" t="str">
        <f t="shared" si="81"/>
        <v>Wine750</v>
      </c>
      <c r="M5209" s="154">
        <f>VLOOKUP(L5209,'Slope %'!C:D,2,0)</f>
        <v>0.1</v>
      </c>
    </row>
    <row r="5210" spans="1:13" x14ac:dyDescent="0.25">
      <c r="A5210" s="169">
        <v>60952</v>
      </c>
      <c r="B5210" s="170" t="s">
        <v>3948</v>
      </c>
      <c r="C5210" s="170" t="s">
        <v>11</v>
      </c>
      <c r="D5210" s="170" t="s">
        <v>12</v>
      </c>
      <c r="E5210" s="170">
        <v>473</v>
      </c>
      <c r="F5210" s="170">
        <v>24</v>
      </c>
      <c r="G5210" s="171">
        <v>6.2</v>
      </c>
      <c r="H5210" s="170" t="s">
        <v>2850</v>
      </c>
      <c r="I5210" s="171">
        <v>4.5</v>
      </c>
      <c r="J5210" s="169">
        <v>1</v>
      </c>
      <c r="K5210" s="154" cm="1">
        <f t="array" ref="K5210">ROUND(
IF(C5210="Beer",
SUM(LOOKUP(2,1/(SRP!$B$8:$B$10&lt;=E5210)/(SRP!$C$8:$C$10&gt;=E5210),SRP!$D$8:$D$10)*(G5210/100)*(E5210/1000)),
IF(C5210="Spirits",
SUM(LOOKUP(2,1/(SRP!$B$2:$B$7&lt;=E5210)/(SRP!$C$2:$C$7&gt;=E5210),SRP!$D$2:$D$7)*(G5210/100)*(E5210/1000)),
IF(AND(C5210="Wine",D5210="Fortified Wines"),
SUM(LOOKUP(2,1/(SRP!$B$26:$B$29&lt;=E5210)/(SRP!$C$26:$C$29&gt;=E5210),SRP!$D$26:$D$29)*(G5210/100)*(E5210/1000)),
IF(C5210="Wine",
SUM(LOOKUP(2,1/(SRP!$B$21:$B$25&lt;=E5210)/(SRP!$C$21:$C$25&gt;=E5210),SRP!$D$21:$D$25)*(G5210/100)*(E5210/1000)),
IF(AND(C5210="Ready to Drink",D5210="RTD-One Pour Cocktail&gt;7%&lt;=14.5"),
SUM(LOOKUP(2,1/(SRP!$B$16:$B$20&lt;=E5210)/(SRP!$C$16:$C$20&gt;=E5210),SRP!$D$16:$D$20)*(G5210/100)*(E5210/1000)),
IF(C5210="Ready to Drink",
SUM(LOOKUP(2,1/(SRP!$B$11:$B$15&lt;=E5210)/(SRP!$C$11:$C$15&gt;=E5210),SRP!$D$11:$D$15)*(G5210/100)*(E5210/1000)),
0)))))),2)</f>
        <v>2.29</v>
      </c>
      <c r="L5210" s="173" t="str">
        <f t="shared" si="81"/>
        <v>Beer473</v>
      </c>
      <c r="M5210" s="154">
        <f>VLOOKUP(L5210,'Slope %'!C:D,2,0)</f>
        <v>0.12</v>
      </c>
    </row>
    <row r="5211" spans="1:13" x14ac:dyDescent="0.25">
      <c r="A5211" s="169">
        <v>60952</v>
      </c>
      <c r="B5211" s="170" t="s">
        <v>3948</v>
      </c>
      <c r="C5211" s="170" t="s">
        <v>11</v>
      </c>
      <c r="D5211" s="170" t="s">
        <v>12</v>
      </c>
      <c r="E5211" s="170">
        <v>473</v>
      </c>
      <c r="F5211" s="170">
        <v>24</v>
      </c>
      <c r="G5211" s="171">
        <v>6.2</v>
      </c>
      <c r="H5211" s="170" t="s">
        <v>2850</v>
      </c>
      <c r="I5211" s="171">
        <v>4.5</v>
      </c>
      <c r="J5211" s="169">
        <v>1</v>
      </c>
      <c r="K5211" s="154" cm="1">
        <f t="array" ref="K5211">ROUND(
IF(C5211="Beer",
SUM(LOOKUP(2,1/(SRP!$B$8:$B$10&lt;=E5211)/(SRP!$C$8:$C$10&gt;=E5211),SRP!$D$8:$D$10)*(G5211/100)*(E5211/1000)),
IF(C5211="Spirits",
SUM(LOOKUP(2,1/(SRP!$B$2:$B$7&lt;=E5211)/(SRP!$C$2:$C$7&gt;=E5211),SRP!$D$2:$D$7)*(G5211/100)*(E5211/1000)),
IF(AND(C5211="Wine",D5211="Fortified Wines"),
SUM(LOOKUP(2,1/(SRP!$B$26:$B$29&lt;=E5211)/(SRP!$C$26:$C$29&gt;=E5211),SRP!$D$26:$D$29)*(G5211/100)*(E5211/1000)),
IF(C5211="Wine",
SUM(LOOKUP(2,1/(SRP!$B$21:$B$25&lt;=E5211)/(SRP!$C$21:$C$25&gt;=E5211),SRP!$D$21:$D$25)*(G5211/100)*(E5211/1000)),
IF(AND(C5211="Ready to Drink",D5211="RTD-One Pour Cocktail&gt;7%&lt;=14.5"),
SUM(LOOKUP(2,1/(SRP!$B$16:$B$20&lt;=E5211)/(SRP!$C$16:$C$20&gt;=E5211),SRP!$D$16:$D$20)*(G5211/100)*(E5211/1000)),
IF(C5211="Ready to Drink",
SUM(LOOKUP(2,1/(SRP!$B$11:$B$15&lt;=E5211)/(SRP!$C$11:$C$15&gt;=E5211),SRP!$D$11:$D$15)*(G5211/100)*(E5211/1000)),
0)))))),2)</f>
        <v>2.29</v>
      </c>
      <c r="L5211" s="173" t="str">
        <f t="shared" si="81"/>
        <v>Beer473</v>
      </c>
      <c r="M5211" s="154">
        <f>VLOOKUP(L5211,'Slope %'!C:D,2,0)</f>
        <v>0.12</v>
      </c>
    </row>
    <row r="5212" spans="1:13" x14ac:dyDescent="0.25">
      <c r="A5212" s="169">
        <v>60953</v>
      </c>
      <c r="B5212" s="170" t="s">
        <v>3949</v>
      </c>
      <c r="C5212" s="170" t="s">
        <v>24</v>
      </c>
      <c r="D5212" s="170" t="s">
        <v>34</v>
      </c>
      <c r="E5212" s="170">
        <v>750</v>
      </c>
      <c r="F5212" s="170">
        <v>6</v>
      </c>
      <c r="G5212" s="171">
        <v>13</v>
      </c>
      <c r="H5212" s="170" t="s">
        <v>200</v>
      </c>
      <c r="I5212" s="171">
        <v>109.35</v>
      </c>
      <c r="J5212" s="169">
        <v>1</v>
      </c>
      <c r="K5212" s="154" cm="1">
        <f t="array" ref="K5212">ROUND(
IF(C5212="Beer",
SUM(LOOKUP(2,1/(SRP!$B$8:$B$10&lt;=E5212)/(SRP!$C$8:$C$10&gt;=E5212),SRP!$D$8:$D$10)*(G5212/100)*(E5212/1000)),
IF(C5212="Spirits",
SUM(LOOKUP(2,1/(SRP!$B$2:$B$7&lt;=E5212)/(SRP!$C$2:$C$7&gt;=E5212),SRP!$D$2:$D$7)*(G5212/100)*(E5212/1000)),
IF(AND(C5212="Wine",D5212="Fortified Wines"),
SUM(LOOKUP(2,1/(SRP!$B$26:$B$29&lt;=E5212)/(SRP!$C$26:$C$29&gt;=E5212),SRP!$D$26:$D$29)*(G5212/100)*(E5212/1000)),
IF(C5212="Wine",
SUM(LOOKUP(2,1/(SRP!$B$21:$B$25&lt;=E5212)/(SRP!$C$21:$C$25&gt;=E5212),SRP!$D$21:$D$25)*(G5212/100)*(E5212/1000)),
IF(AND(C5212="Ready to Drink",D5212="RTD-One Pour Cocktail&gt;7%&lt;=14.5"),
SUM(LOOKUP(2,1/(SRP!$B$16:$B$20&lt;=E5212)/(SRP!$C$16:$C$20&gt;=E5212),SRP!$D$16:$D$20)*(G5212/100)*(E5212/1000)),
IF(C5212="Ready to Drink",
SUM(LOOKUP(2,1/(SRP!$B$11:$B$15&lt;=E5212)/(SRP!$C$11:$C$15&gt;=E5212),SRP!$D$11:$D$15)*(G5212/100)*(E5212/1000)),
0)))))),2)</f>
        <v>7.61</v>
      </c>
      <c r="L5212" s="173" t="str">
        <f t="shared" si="81"/>
        <v>Wine750</v>
      </c>
      <c r="M5212" s="154">
        <f>VLOOKUP(L5212,'Slope %'!C:D,2,0)</f>
        <v>0.1</v>
      </c>
    </row>
    <row r="5213" spans="1:13" x14ac:dyDescent="0.25">
      <c r="A5213" s="169">
        <v>60956</v>
      </c>
      <c r="B5213" s="170" t="s">
        <v>3950</v>
      </c>
      <c r="C5213" s="170" t="s">
        <v>24</v>
      </c>
      <c r="D5213" s="170" t="s">
        <v>34</v>
      </c>
      <c r="E5213" s="170">
        <v>750</v>
      </c>
      <c r="F5213" s="170">
        <v>12</v>
      </c>
      <c r="G5213" s="171">
        <v>13</v>
      </c>
      <c r="H5213" s="170" t="s">
        <v>200</v>
      </c>
      <c r="I5213" s="171">
        <v>39.15</v>
      </c>
      <c r="J5213" s="169">
        <v>1</v>
      </c>
      <c r="K5213" s="154" cm="1">
        <f t="array" ref="K5213">ROUND(
IF(C5213="Beer",
SUM(LOOKUP(2,1/(SRP!$B$8:$B$10&lt;=E5213)/(SRP!$C$8:$C$10&gt;=E5213),SRP!$D$8:$D$10)*(G5213/100)*(E5213/1000)),
IF(C5213="Spirits",
SUM(LOOKUP(2,1/(SRP!$B$2:$B$7&lt;=E5213)/(SRP!$C$2:$C$7&gt;=E5213),SRP!$D$2:$D$7)*(G5213/100)*(E5213/1000)),
IF(AND(C5213="Wine",D5213="Fortified Wines"),
SUM(LOOKUP(2,1/(SRP!$B$26:$B$29&lt;=E5213)/(SRP!$C$26:$C$29&gt;=E5213),SRP!$D$26:$D$29)*(G5213/100)*(E5213/1000)),
IF(C5213="Wine",
SUM(LOOKUP(2,1/(SRP!$B$21:$B$25&lt;=E5213)/(SRP!$C$21:$C$25&gt;=E5213),SRP!$D$21:$D$25)*(G5213/100)*(E5213/1000)),
IF(AND(C5213="Ready to Drink",D5213="RTD-One Pour Cocktail&gt;7%&lt;=14.5"),
SUM(LOOKUP(2,1/(SRP!$B$16:$B$20&lt;=E5213)/(SRP!$C$16:$C$20&gt;=E5213),SRP!$D$16:$D$20)*(G5213/100)*(E5213/1000)),
IF(C5213="Ready to Drink",
SUM(LOOKUP(2,1/(SRP!$B$11:$B$15&lt;=E5213)/(SRP!$C$11:$C$15&gt;=E5213),SRP!$D$11:$D$15)*(G5213/100)*(E5213/1000)),
0)))))),2)</f>
        <v>7.61</v>
      </c>
      <c r="L5213" s="173" t="str">
        <f t="shared" si="81"/>
        <v>Wine750</v>
      </c>
      <c r="M5213" s="154">
        <f>VLOOKUP(L5213,'Slope %'!C:D,2,0)</f>
        <v>0.1</v>
      </c>
    </row>
    <row r="5214" spans="1:13" x14ac:dyDescent="0.25">
      <c r="A5214" s="169">
        <v>60968</v>
      </c>
      <c r="B5214" s="170" t="s">
        <v>3951</v>
      </c>
      <c r="C5214" s="170" t="s">
        <v>24</v>
      </c>
      <c r="D5214" s="170" t="s">
        <v>34</v>
      </c>
      <c r="E5214" s="170">
        <v>750</v>
      </c>
      <c r="F5214" s="170">
        <v>12</v>
      </c>
      <c r="G5214" s="171">
        <v>14</v>
      </c>
      <c r="H5214" s="170" t="s">
        <v>1214</v>
      </c>
      <c r="I5214" s="171">
        <v>15.99</v>
      </c>
      <c r="J5214" s="169">
        <v>1</v>
      </c>
      <c r="K5214" s="154" cm="1">
        <f t="array" ref="K5214">ROUND(
IF(C5214="Beer",
SUM(LOOKUP(2,1/(SRP!$B$8:$B$10&lt;=E5214)/(SRP!$C$8:$C$10&gt;=E5214),SRP!$D$8:$D$10)*(G5214/100)*(E5214/1000)),
IF(C5214="Spirits",
SUM(LOOKUP(2,1/(SRP!$B$2:$B$7&lt;=E5214)/(SRP!$C$2:$C$7&gt;=E5214),SRP!$D$2:$D$7)*(G5214/100)*(E5214/1000)),
IF(AND(C5214="Wine",D5214="Fortified Wines"),
SUM(LOOKUP(2,1/(SRP!$B$26:$B$29&lt;=E5214)/(SRP!$C$26:$C$29&gt;=E5214),SRP!$D$26:$D$29)*(G5214/100)*(E5214/1000)),
IF(C5214="Wine",
SUM(LOOKUP(2,1/(SRP!$B$21:$B$25&lt;=E5214)/(SRP!$C$21:$C$25&gt;=E5214),SRP!$D$21:$D$25)*(G5214/100)*(E5214/1000)),
IF(AND(C5214="Ready to Drink",D5214="RTD-One Pour Cocktail&gt;7%&lt;=14.5"),
SUM(LOOKUP(2,1/(SRP!$B$16:$B$20&lt;=E5214)/(SRP!$C$16:$C$20&gt;=E5214),SRP!$D$16:$D$20)*(G5214/100)*(E5214/1000)),
IF(C5214="Ready to Drink",
SUM(LOOKUP(2,1/(SRP!$B$11:$B$15&lt;=E5214)/(SRP!$C$11:$C$15&gt;=E5214),SRP!$D$11:$D$15)*(G5214/100)*(E5214/1000)),
0)))))),2)</f>
        <v>8.1999999999999993</v>
      </c>
      <c r="L5214" s="173" t="str">
        <f t="shared" si="81"/>
        <v>Wine750</v>
      </c>
      <c r="M5214" s="154">
        <f>VLOOKUP(L5214,'Slope %'!C:D,2,0)</f>
        <v>0.1</v>
      </c>
    </row>
    <row r="5215" spans="1:13" x14ac:dyDescent="0.25">
      <c r="A5215" s="169">
        <v>60970</v>
      </c>
      <c r="B5215" s="170" t="s">
        <v>3952</v>
      </c>
      <c r="C5215" s="170" t="s">
        <v>11</v>
      </c>
      <c r="D5215" s="170" t="s">
        <v>12</v>
      </c>
      <c r="E5215" s="170">
        <v>473</v>
      </c>
      <c r="F5215" s="170">
        <v>24</v>
      </c>
      <c r="G5215" s="171">
        <v>5.25</v>
      </c>
      <c r="H5215" s="170" t="s">
        <v>1662</v>
      </c>
      <c r="I5215" s="171">
        <v>3.95</v>
      </c>
      <c r="J5215" s="169">
        <v>1</v>
      </c>
      <c r="K5215" s="154" cm="1">
        <f t="array" ref="K5215">ROUND(
IF(C5215="Beer",
SUM(LOOKUP(2,1/(SRP!$B$8:$B$10&lt;=E5215)/(SRP!$C$8:$C$10&gt;=E5215),SRP!$D$8:$D$10)*(G5215/100)*(E5215/1000)),
IF(C5215="Spirits",
SUM(LOOKUP(2,1/(SRP!$B$2:$B$7&lt;=E5215)/(SRP!$C$2:$C$7&gt;=E5215),SRP!$D$2:$D$7)*(G5215/100)*(E5215/1000)),
IF(AND(C5215="Wine",D5215="Fortified Wines"),
SUM(LOOKUP(2,1/(SRP!$B$26:$B$29&lt;=E5215)/(SRP!$C$26:$C$29&gt;=E5215),SRP!$D$26:$D$29)*(G5215/100)*(E5215/1000)),
IF(C5215="Wine",
SUM(LOOKUP(2,1/(SRP!$B$21:$B$25&lt;=E5215)/(SRP!$C$21:$C$25&gt;=E5215),SRP!$D$21:$D$25)*(G5215/100)*(E5215/1000)),
IF(AND(C5215="Ready to Drink",D5215="RTD-One Pour Cocktail&gt;7%&lt;=14.5"),
SUM(LOOKUP(2,1/(SRP!$B$16:$B$20&lt;=E5215)/(SRP!$C$16:$C$20&gt;=E5215),SRP!$D$16:$D$20)*(G5215/100)*(E5215/1000)),
IF(C5215="Ready to Drink",
SUM(LOOKUP(2,1/(SRP!$B$11:$B$15&lt;=E5215)/(SRP!$C$11:$C$15&gt;=E5215),SRP!$D$11:$D$15)*(G5215/100)*(E5215/1000)),
0)))))),2)</f>
        <v>1.94</v>
      </c>
      <c r="L5215" s="173" t="str">
        <f t="shared" si="81"/>
        <v>Beer473</v>
      </c>
      <c r="M5215" s="154">
        <f>VLOOKUP(L5215,'Slope %'!C:D,2,0)</f>
        <v>0.12</v>
      </c>
    </row>
    <row r="5216" spans="1:13" x14ac:dyDescent="0.25">
      <c r="A5216" s="169">
        <v>60970</v>
      </c>
      <c r="B5216" s="170" t="s">
        <v>3952</v>
      </c>
      <c r="C5216" s="170" t="s">
        <v>11</v>
      </c>
      <c r="D5216" s="170" t="s">
        <v>12</v>
      </c>
      <c r="E5216" s="170">
        <v>473</v>
      </c>
      <c r="F5216" s="170">
        <v>24</v>
      </c>
      <c r="G5216" s="171">
        <v>5.25</v>
      </c>
      <c r="H5216" s="170" t="s">
        <v>1662</v>
      </c>
      <c r="I5216" s="171">
        <v>3.95</v>
      </c>
      <c r="J5216" s="169">
        <v>1</v>
      </c>
      <c r="K5216" s="154" cm="1">
        <f t="array" ref="K5216">ROUND(
IF(C5216="Beer",
SUM(LOOKUP(2,1/(SRP!$B$8:$B$10&lt;=E5216)/(SRP!$C$8:$C$10&gt;=E5216),SRP!$D$8:$D$10)*(G5216/100)*(E5216/1000)),
IF(C5216="Spirits",
SUM(LOOKUP(2,1/(SRP!$B$2:$B$7&lt;=E5216)/(SRP!$C$2:$C$7&gt;=E5216),SRP!$D$2:$D$7)*(G5216/100)*(E5216/1000)),
IF(AND(C5216="Wine",D5216="Fortified Wines"),
SUM(LOOKUP(2,1/(SRP!$B$26:$B$29&lt;=E5216)/(SRP!$C$26:$C$29&gt;=E5216),SRP!$D$26:$D$29)*(G5216/100)*(E5216/1000)),
IF(C5216="Wine",
SUM(LOOKUP(2,1/(SRP!$B$21:$B$25&lt;=E5216)/(SRP!$C$21:$C$25&gt;=E5216),SRP!$D$21:$D$25)*(G5216/100)*(E5216/1000)),
IF(AND(C5216="Ready to Drink",D5216="RTD-One Pour Cocktail&gt;7%&lt;=14.5"),
SUM(LOOKUP(2,1/(SRP!$B$16:$B$20&lt;=E5216)/(SRP!$C$16:$C$20&gt;=E5216),SRP!$D$16:$D$20)*(G5216/100)*(E5216/1000)),
IF(C5216="Ready to Drink",
SUM(LOOKUP(2,1/(SRP!$B$11:$B$15&lt;=E5216)/(SRP!$C$11:$C$15&gt;=E5216),SRP!$D$11:$D$15)*(G5216/100)*(E5216/1000)),
0)))))),2)</f>
        <v>1.94</v>
      </c>
      <c r="L5216" s="173" t="str">
        <f t="shared" si="81"/>
        <v>Beer473</v>
      </c>
      <c r="M5216" s="154">
        <f>VLOOKUP(L5216,'Slope %'!C:D,2,0)</f>
        <v>0.12</v>
      </c>
    </row>
    <row r="5217" spans="1:13" x14ac:dyDescent="0.25">
      <c r="A5217" s="169">
        <v>60973</v>
      </c>
      <c r="B5217" s="170" t="s">
        <v>3953</v>
      </c>
      <c r="C5217" s="170" t="s">
        <v>11</v>
      </c>
      <c r="D5217" s="170" t="s">
        <v>12</v>
      </c>
      <c r="E5217" s="170">
        <v>473</v>
      </c>
      <c r="F5217" s="170">
        <v>24</v>
      </c>
      <c r="G5217" s="171">
        <v>5.5</v>
      </c>
      <c r="H5217" s="170" t="s">
        <v>1662</v>
      </c>
      <c r="I5217" s="171">
        <v>4.49</v>
      </c>
      <c r="J5217" s="169">
        <v>1</v>
      </c>
      <c r="K5217" s="154" cm="1">
        <f t="array" ref="K5217">ROUND(
IF(C5217="Beer",
SUM(LOOKUP(2,1/(SRP!$B$8:$B$10&lt;=E5217)/(SRP!$C$8:$C$10&gt;=E5217),SRP!$D$8:$D$10)*(G5217/100)*(E5217/1000)),
IF(C5217="Spirits",
SUM(LOOKUP(2,1/(SRP!$B$2:$B$7&lt;=E5217)/(SRP!$C$2:$C$7&gt;=E5217),SRP!$D$2:$D$7)*(G5217/100)*(E5217/1000)),
IF(AND(C5217="Wine",D5217="Fortified Wines"),
SUM(LOOKUP(2,1/(SRP!$B$26:$B$29&lt;=E5217)/(SRP!$C$26:$C$29&gt;=E5217),SRP!$D$26:$D$29)*(G5217/100)*(E5217/1000)),
IF(C5217="Wine",
SUM(LOOKUP(2,1/(SRP!$B$21:$B$25&lt;=E5217)/(SRP!$C$21:$C$25&gt;=E5217),SRP!$D$21:$D$25)*(G5217/100)*(E5217/1000)),
IF(AND(C5217="Ready to Drink",D5217="RTD-One Pour Cocktail&gt;7%&lt;=14.5"),
SUM(LOOKUP(2,1/(SRP!$B$16:$B$20&lt;=E5217)/(SRP!$C$16:$C$20&gt;=E5217),SRP!$D$16:$D$20)*(G5217/100)*(E5217/1000)),
IF(C5217="Ready to Drink",
SUM(LOOKUP(2,1/(SRP!$B$11:$B$15&lt;=E5217)/(SRP!$C$11:$C$15&gt;=E5217),SRP!$D$11:$D$15)*(G5217/100)*(E5217/1000)),
0)))))),2)</f>
        <v>2.0299999999999998</v>
      </c>
      <c r="L5217" s="173" t="str">
        <f t="shared" si="81"/>
        <v>Beer473</v>
      </c>
      <c r="M5217" s="154">
        <f>VLOOKUP(L5217,'Slope %'!C:D,2,0)</f>
        <v>0.12</v>
      </c>
    </row>
    <row r="5218" spans="1:13" x14ac:dyDescent="0.25">
      <c r="A5218" s="169">
        <v>60973</v>
      </c>
      <c r="B5218" s="170" t="s">
        <v>3953</v>
      </c>
      <c r="C5218" s="170" t="s">
        <v>11</v>
      </c>
      <c r="D5218" s="170" t="s">
        <v>12</v>
      </c>
      <c r="E5218" s="170">
        <v>473</v>
      </c>
      <c r="F5218" s="170">
        <v>24</v>
      </c>
      <c r="G5218" s="171">
        <v>5.5</v>
      </c>
      <c r="H5218" s="170" t="s">
        <v>1662</v>
      </c>
      <c r="I5218" s="171">
        <v>4.49</v>
      </c>
      <c r="J5218" s="169">
        <v>1</v>
      </c>
      <c r="K5218" s="154" cm="1">
        <f t="array" ref="K5218">ROUND(
IF(C5218="Beer",
SUM(LOOKUP(2,1/(SRP!$B$8:$B$10&lt;=E5218)/(SRP!$C$8:$C$10&gt;=E5218),SRP!$D$8:$D$10)*(G5218/100)*(E5218/1000)),
IF(C5218="Spirits",
SUM(LOOKUP(2,1/(SRP!$B$2:$B$7&lt;=E5218)/(SRP!$C$2:$C$7&gt;=E5218),SRP!$D$2:$D$7)*(G5218/100)*(E5218/1000)),
IF(AND(C5218="Wine",D5218="Fortified Wines"),
SUM(LOOKUP(2,1/(SRP!$B$26:$B$29&lt;=E5218)/(SRP!$C$26:$C$29&gt;=E5218),SRP!$D$26:$D$29)*(G5218/100)*(E5218/1000)),
IF(C5218="Wine",
SUM(LOOKUP(2,1/(SRP!$B$21:$B$25&lt;=E5218)/(SRP!$C$21:$C$25&gt;=E5218),SRP!$D$21:$D$25)*(G5218/100)*(E5218/1000)),
IF(AND(C5218="Ready to Drink",D5218="RTD-One Pour Cocktail&gt;7%&lt;=14.5"),
SUM(LOOKUP(2,1/(SRP!$B$16:$B$20&lt;=E5218)/(SRP!$C$16:$C$20&gt;=E5218),SRP!$D$16:$D$20)*(G5218/100)*(E5218/1000)),
IF(C5218="Ready to Drink",
SUM(LOOKUP(2,1/(SRP!$B$11:$B$15&lt;=E5218)/(SRP!$C$11:$C$15&gt;=E5218),SRP!$D$11:$D$15)*(G5218/100)*(E5218/1000)),
0)))))),2)</f>
        <v>2.0299999999999998</v>
      </c>
      <c r="L5218" s="173" t="str">
        <f t="shared" si="81"/>
        <v>Beer473</v>
      </c>
      <c r="M5218" s="154">
        <f>VLOOKUP(L5218,'Slope %'!C:D,2,0)</f>
        <v>0.12</v>
      </c>
    </row>
    <row r="5219" spans="1:13" x14ac:dyDescent="0.25">
      <c r="A5219" s="169">
        <v>61000</v>
      </c>
      <c r="B5219" s="170" t="s">
        <v>3954</v>
      </c>
      <c r="C5219" s="170" t="s">
        <v>15</v>
      </c>
      <c r="D5219" s="170" t="s">
        <v>16</v>
      </c>
      <c r="E5219" s="170">
        <v>750</v>
      </c>
      <c r="F5219" s="170">
        <v>6</v>
      </c>
      <c r="G5219" s="171">
        <v>58</v>
      </c>
      <c r="H5219" s="170" t="s">
        <v>17</v>
      </c>
      <c r="I5219" s="171">
        <v>79.989999999999995</v>
      </c>
      <c r="J5219" s="169">
        <v>1</v>
      </c>
      <c r="K5219" s="154" cm="1">
        <f t="array" ref="K5219">ROUND(
IF(C5219="Beer",
SUM(LOOKUP(2,1/(SRP!$B$8:$B$10&lt;=E5219)/(SRP!$C$8:$C$10&gt;=E5219),SRP!$D$8:$D$10)*(G5219/100)*(E5219/1000)),
IF(C5219="Spirits",
SUM(LOOKUP(2,1/(SRP!$B$2:$B$7&lt;=E5219)/(SRP!$C$2:$C$7&gt;=E5219),SRP!$D$2:$D$7)*(G5219/100)*(E5219/1000)),
IF(AND(C5219="Wine",D5219="Fortified Wines"),
SUM(LOOKUP(2,1/(SRP!$B$26:$B$29&lt;=E5219)/(SRP!$C$26:$C$29&gt;=E5219),SRP!$D$26:$D$29)*(G5219/100)*(E5219/1000)),
IF(C5219="Wine",
SUM(LOOKUP(2,1/(SRP!$B$21:$B$25&lt;=E5219)/(SRP!$C$21:$C$25&gt;=E5219),SRP!$D$21:$D$25)*(G5219/100)*(E5219/1000)),
IF(AND(C5219="Ready to Drink",D5219="RTD-One Pour Cocktail&gt;7%&lt;=14.5"),
SUM(LOOKUP(2,1/(SRP!$B$16:$B$20&lt;=E5219)/(SRP!$C$16:$C$20&gt;=E5219),SRP!$D$16:$D$20)*(G5219/100)*(E5219/1000)),
IF(C5219="Ready to Drink",
SUM(LOOKUP(2,1/(SRP!$B$11:$B$15&lt;=E5219)/(SRP!$C$11:$C$15&gt;=E5219),SRP!$D$11:$D$15)*(G5219/100)*(E5219/1000)),
0)))))),2)</f>
        <v>33.96</v>
      </c>
      <c r="L5219" s="173" t="str">
        <f t="shared" si="81"/>
        <v>Spirits750</v>
      </c>
      <c r="M5219" s="154">
        <f>VLOOKUP(L5219,'Slope %'!C:D,2,0)</f>
        <v>7.0000000000000007E-2</v>
      </c>
    </row>
    <row r="5220" spans="1:13" x14ac:dyDescent="0.25">
      <c r="A5220" s="169">
        <v>61011</v>
      </c>
      <c r="B5220" s="170" t="s">
        <v>1270</v>
      </c>
      <c r="C5220" s="170" t="s">
        <v>15</v>
      </c>
      <c r="D5220" s="170" t="s">
        <v>1271</v>
      </c>
      <c r="E5220" s="170">
        <v>700</v>
      </c>
      <c r="F5220" s="170">
        <v>6</v>
      </c>
      <c r="G5220" s="171">
        <v>45</v>
      </c>
      <c r="H5220" s="170" t="s">
        <v>22</v>
      </c>
      <c r="I5220" s="171">
        <v>39.99</v>
      </c>
      <c r="J5220" s="169">
        <v>1</v>
      </c>
      <c r="K5220" s="154" cm="1">
        <f t="array" ref="K5220">ROUND(
IF(C5220="Beer",
SUM(LOOKUP(2,1/(SRP!$B$8:$B$10&lt;=E5220)/(SRP!$C$8:$C$10&gt;=E5220),SRP!$D$8:$D$10)*(G5220/100)*(E5220/1000)),
IF(C5220="Spirits",
SUM(LOOKUP(2,1/(SRP!$B$2:$B$7&lt;=E5220)/(SRP!$C$2:$C$7&gt;=E5220),SRP!$D$2:$D$7)*(G5220/100)*(E5220/1000)),
IF(AND(C5220="Wine",D5220="Fortified Wines"),
SUM(LOOKUP(2,1/(SRP!$B$26:$B$29&lt;=E5220)/(SRP!$C$26:$C$29&gt;=E5220),SRP!$D$26:$D$29)*(G5220/100)*(E5220/1000)),
IF(C5220="Wine",
SUM(LOOKUP(2,1/(SRP!$B$21:$B$25&lt;=E5220)/(SRP!$C$21:$C$25&gt;=E5220),SRP!$D$21:$D$25)*(G5220/100)*(E5220/1000)),
IF(AND(C5220="Ready to Drink",D5220="RTD-One Pour Cocktail&gt;7%&lt;=14.5"),
SUM(LOOKUP(2,1/(SRP!$B$16:$B$20&lt;=E5220)/(SRP!$C$16:$C$20&gt;=E5220),SRP!$D$16:$D$20)*(G5220/100)*(E5220/1000)),
IF(C5220="Ready to Drink",
SUM(LOOKUP(2,1/(SRP!$B$11:$B$15&lt;=E5220)/(SRP!$C$11:$C$15&gt;=E5220),SRP!$D$11:$D$15)*(G5220/100)*(E5220/1000)),
0)))))),2)</f>
        <v>24.59</v>
      </c>
      <c r="L5220" s="173" t="str">
        <f t="shared" si="81"/>
        <v>Spirits700</v>
      </c>
      <c r="M5220" s="154">
        <f>VLOOKUP(L5220,'Slope %'!C:D,2,0)</f>
        <v>7.0000000000000007E-2</v>
      </c>
    </row>
    <row r="5221" spans="1:13" x14ac:dyDescent="0.25">
      <c r="A5221" s="169">
        <v>61026</v>
      </c>
      <c r="B5221" s="170" t="s">
        <v>3955</v>
      </c>
      <c r="C5221" s="170" t="s">
        <v>15</v>
      </c>
      <c r="D5221" s="170" t="s">
        <v>804</v>
      </c>
      <c r="E5221" s="170">
        <v>375</v>
      </c>
      <c r="F5221" s="170">
        <v>12</v>
      </c>
      <c r="G5221" s="171">
        <v>20</v>
      </c>
      <c r="H5221" s="170" t="s">
        <v>17</v>
      </c>
      <c r="I5221" s="171">
        <v>20.49</v>
      </c>
      <c r="J5221" s="169">
        <v>1</v>
      </c>
      <c r="K5221" s="154" cm="1">
        <f t="array" ref="K5221">ROUND(
IF(C5221="Beer",
SUM(LOOKUP(2,1/(SRP!$B$8:$B$10&lt;=E5221)/(SRP!$C$8:$C$10&gt;=E5221),SRP!$D$8:$D$10)*(G5221/100)*(E5221/1000)),
IF(C5221="Spirits",
SUM(LOOKUP(2,1/(SRP!$B$2:$B$7&lt;=E5221)/(SRP!$C$2:$C$7&gt;=E5221),SRP!$D$2:$D$7)*(G5221/100)*(E5221/1000)),
IF(AND(C5221="Wine",D5221="Fortified Wines"),
SUM(LOOKUP(2,1/(SRP!$B$26:$B$29&lt;=E5221)/(SRP!$C$26:$C$29&gt;=E5221),SRP!$D$26:$D$29)*(G5221/100)*(E5221/1000)),
IF(C5221="Wine",
SUM(LOOKUP(2,1/(SRP!$B$21:$B$25&lt;=E5221)/(SRP!$C$21:$C$25&gt;=E5221),SRP!$D$21:$D$25)*(G5221/100)*(E5221/1000)),
IF(AND(C5221="Ready to Drink",D5221="RTD-One Pour Cocktail&gt;7%&lt;=14.5"),
SUM(LOOKUP(2,1/(SRP!$B$16:$B$20&lt;=E5221)/(SRP!$C$16:$C$20&gt;=E5221),SRP!$D$16:$D$20)*(G5221/100)*(E5221/1000)),
IF(C5221="Ready to Drink",
SUM(LOOKUP(2,1/(SRP!$B$11:$B$15&lt;=E5221)/(SRP!$C$11:$C$15&gt;=E5221),SRP!$D$11:$D$15)*(G5221/100)*(E5221/1000)),
0)))))),2)</f>
        <v>6.65</v>
      </c>
      <c r="L5221" s="173" t="str">
        <f t="shared" si="81"/>
        <v>Spirits375</v>
      </c>
      <c r="M5221" s="154">
        <f>VLOOKUP(L5221,'Slope %'!C:D,2,0)</f>
        <v>0.1</v>
      </c>
    </row>
    <row r="5222" spans="1:13" x14ac:dyDescent="0.25">
      <c r="A5222" s="169">
        <v>61034</v>
      </c>
      <c r="B5222" s="170" t="s">
        <v>3956</v>
      </c>
      <c r="C5222" s="170" t="s">
        <v>11</v>
      </c>
      <c r="D5222" s="170" t="s">
        <v>12</v>
      </c>
      <c r="E5222" s="170">
        <v>355</v>
      </c>
      <c r="F5222" s="170">
        <v>24</v>
      </c>
      <c r="G5222" s="171">
        <v>5</v>
      </c>
      <c r="H5222" s="170" t="s">
        <v>1556</v>
      </c>
      <c r="I5222" s="171">
        <v>3.39</v>
      </c>
      <c r="J5222" s="169">
        <v>1</v>
      </c>
      <c r="K5222" s="154" cm="1">
        <f t="array" ref="K5222">ROUND(
IF(C5222="Beer",
SUM(LOOKUP(2,1/(SRP!$B$8:$B$10&lt;=E5222)/(SRP!$C$8:$C$10&gt;=E5222),SRP!$D$8:$D$10)*(G5222/100)*(E5222/1000)),
IF(C5222="Spirits",
SUM(LOOKUP(2,1/(SRP!$B$2:$B$7&lt;=E5222)/(SRP!$C$2:$C$7&gt;=E5222),SRP!$D$2:$D$7)*(G5222/100)*(E5222/1000)),
IF(AND(C5222="Wine",D5222="Fortified Wines"),
SUM(LOOKUP(2,1/(SRP!$B$26:$B$29&lt;=E5222)/(SRP!$C$26:$C$29&gt;=E5222),SRP!$D$26:$D$29)*(G5222/100)*(E5222/1000)),
IF(C5222="Wine",
SUM(LOOKUP(2,1/(SRP!$B$21:$B$25&lt;=E5222)/(SRP!$C$21:$C$25&gt;=E5222),SRP!$D$21:$D$25)*(G5222/100)*(E5222/1000)),
IF(AND(C5222="Ready to Drink",D5222="RTD-One Pour Cocktail&gt;7%&lt;=14.5"),
SUM(LOOKUP(2,1/(SRP!$B$16:$B$20&lt;=E5222)/(SRP!$C$16:$C$20&gt;=E5222),SRP!$D$16:$D$20)*(G5222/100)*(E5222/1000)),
IF(C5222="Ready to Drink",
SUM(LOOKUP(2,1/(SRP!$B$11:$B$15&lt;=E5222)/(SRP!$C$11:$C$15&gt;=E5222),SRP!$D$11:$D$15)*(G5222/100)*(E5222/1000)),
0)))))),2)</f>
        <v>1.39</v>
      </c>
      <c r="L5222" s="173" t="str">
        <f t="shared" si="81"/>
        <v>Beer355</v>
      </c>
      <c r="M5222" s="154">
        <f>VLOOKUP(L5222,'Slope %'!C:D,2,0)</f>
        <v>0.12</v>
      </c>
    </row>
    <row r="5223" spans="1:13" x14ac:dyDescent="0.25">
      <c r="A5223" s="169">
        <v>61034</v>
      </c>
      <c r="B5223" s="170" t="s">
        <v>3956</v>
      </c>
      <c r="C5223" s="170" t="s">
        <v>11</v>
      </c>
      <c r="D5223" s="170" t="s">
        <v>12</v>
      </c>
      <c r="E5223" s="170">
        <v>355</v>
      </c>
      <c r="F5223" s="170">
        <v>24</v>
      </c>
      <c r="G5223" s="171">
        <v>5</v>
      </c>
      <c r="H5223" s="170" t="s">
        <v>1556</v>
      </c>
      <c r="I5223" s="171">
        <v>3.39</v>
      </c>
      <c r="J5223" s="169">
        <v>1</v>
      </c>
      <c r="K5223" s="154" cm="1">
        <f t="array" ref="K5223">ROUND(
IF(C5223="Beer",
SUM(LOOKUP(2,1/(SRP!$B$8:$B$10&lt;=E5223)/(SRP!$C$8:$C$10&gt;=E5223),SRP!$D$8:$D$10)*(G5223/100)*(E5223/1000)),
IF(C5223="Spirits",
SUM(LOOKUP(2,1/(SRP!$B$2:$B$7&lt;=E5223)/(SRP!$C$2:$C$7&gt;=E5223),SRP!$D$2:$D$7)*(G5223/100)*(E5223/1000)),
IF(AND(C5223="Wine",D5223="Fortified Wines"),
SUM(LOOKUP(2,1/(SRP!$B$26:$B$29&lt;=E5223)/(SRP!$C$26:$C$29&gt;=E5223),SRP!$D$26:$D$29)*(G5223/100)*(E5223/1000)),
IF(C5223="Wine",
SUM(LOOKUP(2,1/(SRP!$B$21:$B$25&lt;=E5223)/(SRP!$C$21:$C$25&gt;=E5223),SRP!$D$21:$D$25)*(G5223/100)*(E5223/1000)),
IF(AND(C5223="Ready to Drink",D5223="RTD-One Pour Cocktail&gt;7%&lt;=14.5"),
SUM(LOOKUP(2,1/(SRP!$B$16:$B$20&lt;=E5223)/(SRP!$C$16:$C$20&gt;=E5223),SRP!$D$16:$D$20)*(G5223/100)*(E5223/1000)),
IF(C5223="Ready to Drink",
SUM(LOOKUP(2,1/(SRP!$B$11:$B$15&lt;=E5223)/(SRP!$C$11:$C$15&gt;=E5223),SRP!$D$11:$D$15)*(G5223/100)*(E5223/1000)),
0)))))),2)</f>
        <v>1.39</v>
      </c>
      <c r="L5223" s="173" t="str">
        <f t="shared" si="81"/>
        <v>Beer355</v>
      </c>
      <c r="M5223" s="154">
        <f>VLOOKUP(L5223,'Slope %'!C:D,2,0)</f>
        <v>0.12</v>
      </c>
    </row>
    <row r="5224" spans="1:13" x14ac:dyDescent="0.25">
      <c r="A5224" s="169">
        <v>61038</v>
      </c>
      <c r="B5224" s="170" t="s">
        <v>3957</v>
      </c>
      <c r="C5224" s="170" t="s">
        <v>24</v>
      </c>
      <c r="D5224" s="170" t="s">
        <v>422</v>
      </c>
      <c r="E5224" s="170">
        <v>750</v>
      </c>
      <c r="F5224" s="170">
        <v>12</v>
      </c>
      <c r="G5224" s="171">
        <v>13</v>
      </c>
      <c r="H5224" s="170" t="s">
        <v>22</v>
      </c>
      <c r="I5224" s="171">
        <v>15.99</v>
      </c>
      <c r="J5224" s="169">
        <v>1</v>
      </c>
      <c r="K5224" s="154" cm="1">
        <f t="array" ref="K5224">ROUND(
IF(C5224="Beer",
SUM(LOOKUP(2,1/(SRP!$B$8:$B$10&lt;=E5224)/(SRP!$C$8:$C$10&gt;=E5224),SRP!$D$8:$D$10)*(G5224/100)*(E5224/1000)),
IF(C5224="Spirits",
SUM(LOOKUP(2,1/(SRP!$B$2:$B$7&lt;=E5224)/(SRP!$C$2:$C$7&gt;=E5224),SRP!$D$2:$D$7)*(G5224/100)*(E5224/1000)),
IF(AND(C5224="Wine",D5224="Fortified Wines"),
SUM(LOOKUP(2,1/(SRP!$B$26:$B$29&lt;=E5224)/(SRP!$C$26:$C$29&gt;=E5224),SRP!$D$26:$D$29)*(G5224/100)*(E5224/1000)),
IF(C5224="Wine",
SUM(LOOKUP(2,1/(SRP!$B$21:$B$25&lt;=E5224)/(SRP!$C$21:$C$25&gt;=E5224),SRP!$D$21:$D$25)*(G5224/100)*(E5224/1000)),
IF(AND(C5224="Ready to Drink",D5224="RTD-One Pour Cocktail&gt;7%&lt;=14.5"),
SUM(LOOKUP(2,1/(SRP!$B$16:$B$20&lt;=E5224)/(SRP!$C$16:$C$20&gt;=E5224),SRP!$D$16:$D$20)*(G5224/100)*(E5224/1000)),
IF(C5224="Ready to Drink",
SUM(LOOKUP(2,1/(SRP!$B$11:$B$15&lt;=E5224)/(SRP!$C$11:$C$15&gt;=E5224),SRP!$D$11:$D$15)*(G5224/100)*(E5224/1000)),
0)))))),2)</f>
        <v>7.61</v>
      </c>
      <c r="L5224" s="173" t="str">
        <f t="shared" si="81"/>
        <v>Wine750</v>
      </c>
      <c r="M5224" s="154">
        <f>VLOOKUP(L5224,'Slope %'!C:D,2,0)</f>
        <v>0.1</v>
      </c>
    </row>
    <row r="5225" spans="1:13" x14ac:dyDescent="0.25">
      <c r="A5225" s="169">
        <v>61053</v>
      </c>
      <c r="B5225" s="170" t="s">
        <v>3958</v>
      </c>
      <c r="C5225" s="170" t="s">
        <v>11</v>
      </c>
      <c r="D5225" s="170" t="s">
        <v>12</v>
      </c>
      <c r="E5225" s="170">
        <v>355</v>
      </c>
      <c r="F5225" s="170">
        <v>24</v>
      </c>
      <c r="G5225" s="171">
        <v>5.2</v>
      </c>
      <c r="H5225" s="170" t="s">
        <v>2364</v>
      </c>
      <c r="I5225" s="171">
        <v>3.29</v>
      </c>
      <c r="J5225" s="169">
        <v>1</v>
      </c>
      <c r="K5225" s="154" cm="1">
        <f t="array" ref="K5225">ROUND(
IF(C5225="Beer",
SUM(LOOKUP(2,1/(SRP!$B$8:$B$10&lt;=E5225)/(SRP!$C$8:$C$10&gt;=E5225),SRP!$D$8:$D$10)*(G5225/100)*(E5225/1000)),
IF(C5225="Spirits",
SUM(LOOKUP(2,1/(SRP!$B$2:$B$7&lt;=E5225)/(SRP!$C$2:$C$7&gt;=E5225),SRP!$D$2:$D$7)*(G5225/100)*(E5225/1000)),
IF(AND(C5225="Wine",D5225="Fortified Wines"),
SUM(LOOKUP(2,1/(SRP!$B$26:$B$29&lt;=E5225)/(SRP!$C$26:$C$29&gt;=E5225),SRP!$D$26:$D$29)*(G5225/100)*(E5225/1000)),
IF(C5225="Wine",
SUM(LOOKUP(2,1/(SRP!$B$21:$B$25&lt;=E5225)/(SRP!$C$21:$C$25&gt;=E5225),SRP!$D$21:$D$25)*(G5225/100)*(E5225/1000)),
IF(AND(C5225="Ready to Drink",D5225="RTD-One Pour Cocktail&gt;7%&lt;=14.5"),
SUM(LOOKUP(2,1/(SRP!$B$16:$B$20&lt;=E5225)/(SRP!$C$16:$C$20&gt;=E5225),SRP!$D$16:$D$20)*(G5225/100)*(E5225/1000)),
IF(C5225="Ready to Drink",
SUM(LOOKUP(2,1/(SRP!$B$11:$B$15&lt;=E5225)/(SRP!$C$11:$C$15&gt;=E5225),SRP!$D$11:$D$15)*(G5225/100)*(E5225/1000)),
0)))))),2)</f>
        <v>1.44</v>
      </c>
      <c r="L5225" s="173" t="str">
        <f t="shared" si="81"/>
        <v>Beer355</v>
      </c>
      <c r="M5225" s="154">
        <f>VLOOKUP(L5225,'Slope %'!C:D,2,0)</f>
        <v>0.12</v>
      </c>
    </row>
    <row r="5226" spans="1:13" x14ac:dyDescent="0.25">
      <c r="A5226" s="169">
        <v>61053</v>
      </c>
      <c r="B5226" s="170" t="s">
        <v>3958</v>
      </c>
      <c r="C5226" s="170" t="s">
        <v>11</v>
      </c>
      <c r="D5226" s="170" t="s">
        <v>12</v>
      </c>
      <c r="E5226" s="170">
        <v>355</v>
      </c>
      <c r="F5226" s="170">
        <v>24</v>
      </c>
      <c r="G5226" s="171">
        <v>5.2</v>
      </c>
      <c r="H5226" s="170" t="s">
        <v>2364</v>
      </c>
      <c r="I5226" s="171">
        <v>3.29</v>
      </c>
      <c r="J5226" s="169">
        <v>1</v>
      </c>
      <c r="K5226" s="154" cm="1">
        <f t="array" ref="K5226">ROUND(
IF(C5226="Beer",
SUM(LOOKUP(2,1/(SRP!$B$8:$B$10&lt;=E5226)/(SRP!$C$8:$C$10&gt;=E5226),SRP!$D$8:$D$10)*(G5226/100)*(E5226/1000)),
IF(C5226="Spirits",
SUM(LOOKUP(2,1/(SRP!$B$2:$B$7&lt;=E5226)/(SRP!$C$2:$C$7&gt;=E5226),SRP!$D$2:$D$7)*(G5226/100)*(E5226/1000)),
IF(AND(C5226="Wine",D5226="Fortified Wines"),
SUM(LOOKUP(2,1/(SRP!$B$26:$B$29&lt;=E5226)/(SRP!$C$26:$C$29&gt;=E5226),SRP!$D$26:$D$29)*(G5226/100)*(E5226/1000)),
IF(C5226="Wine",
SUM(LOOKUP(2,1/(SRP!$B$21:$B$25&lt;=E5226)/(SRP!$C$21:$C$25&gt;=E5226),SRP!$D$21:$D$25)*(G5226/100)*(E5226/1000)),
IF(AND(C5226="Ready to Drink",D5226="RTD-One Pour Cocktail&gt;7%&lt;=14.5"),
SUM(LOOKUP(2,1/(SRP!$B$16:$B$20&lt;=E5226)/(SRP!$C$16:$C$20&gt;=E5226),SRP!$D$16:$D$20)*(G5226/100)*(E5226/1000)),
IF(C5226="Ready to Drink",
SUM(LOOKUP(2,1/(SRP!$B$11:$B$15&lt;=E5226)/(SRP!$C$11:$C$15&gt;=E5226),SRP!$D$11:$D$15)*(G5226/100)*(E5226/1000)),
0)))))),2)</f>
        <v>1.44</v>
      </c>
      <c r="L5226" s="173" t="str">
        <f t="shared" si="81"/>
        <v>Beer355</v>
      </c>
      <c r="M5226" s="154">
        <f>VLOOKUP(L5226,'Slope %'!C:D,2,0)</f>
        <v>0.12</v>
      </c>
    </row>
    <row r="5227" spans="1:13" x14ac:dyDescent="0.25">
      <c r="A5227" s="169">
        <v>61057</v>
      </c>
      <c r="B5227" s="170" t="s">
        <v>3959</v>
      </c>
      <c r="C5227" s="170" t="s">
        <v>11</v>
      </c>
      <c r="D5227" s="170" t="s">
        <v>303</v>
      </c>
      <c r="E5227" s="170">
        <v>473</v>
      </c>
      <c r="F5227" s="170">
        <v>24</v>
      </c>
      <c r="G5227" s="171">
        <v>6.4</v>
      </c>
      <c r="H5227" s="170" t="s">
        <v>1053</v>
      </c>
      <c r="I5227" s="171">
        <v>4.25</v>
      </c>
      <c r="J5227" s="169">
        <v>1</v>
      </c>
      <c r="K5227" s="154" cm="1">
        <f t="array" ref="K5227">ROUND(
IF(C5227="Beer",
SUM(LOOKUP(2,1/(SRP!$B$8:$B$10&lt;=E5227)/(SRP!$C$8:$C$10&gt;=E5227),SRP!$D$8:$D$10)*(G5227/100)*(E5227/1000)),
IF(C5227="Spirits",
SUM(LOOKUP(2,1/(SRP!$B$2:$B$7&lt;=E5227)/(SRP!$C$2:$C$7&gt;=E5227),SRP!$D$2:$D$7)*(G5227/100)*(E5227/1000)),
IF(AND(C5227="Wine",D5227="Fortified Wines"),
SUM(LOOKUP(2,1/(SRP!$B$26:$B$29&lt;=E5227)/(SRP!$C$26:$C$29&gt;=E5227),SRP!$D$26:$D$29)*(G5227/100)*(E5227/1000)),
IF(C5227="Wine",
SUM(LOOKUP(2,1/(SRP!$B$21:$B$25&lt;=E5227)/(SRP!$C$21:$C$25&gt;=E5227),SRP!$D$21:$D$25)*(G5227/100)*(E5227/1000)),
IF(AND(C5227="Ready to Drink",D5227="RTD-One Pour Cocktail&gt;7%&lt;=14.5"),
SUM(LOOKUP(2,1/(SRP!$B$16:$B$20&lt;=E5227)/(SRP!$C$16:$C$20&gt;=E5227),SRP!$D$16:$D$20)*(G5227/100)*(E5227/1000)),
IF(C5227="Ready to Drink",
SUM(LOOKUP(2,1/(SRP!$B$11:$B$15&lt;=E5227)/(SRP!$C$11:$C$15&gt;=E5227),SRP!$D$11:$D$15)*(G5227/100)*(E5227/1000)),
0)))))),2)</f>
        <v>2.36</v>
      </c>
      <c r="L5227" s="173" t="str">
        <f t="shared" si="81"/>
        <v>Beer473</v>
      </c>
      <c r="M5227" s="154">
        <f>VLOOKUP(L5227,'Slope %'!C:D,2,0)</f>
        <v>0.12</v>
      </c>
    </row>
    <row r="5228" spans="1:13" x14ac:dyDescent="0.25">
      <c r="A5228" s="169">
        <v>61057</v>
      </c>
      <c r="B5228" s="170" t="s">
        <v>3959</v>
      </c>
      <c r="C5228" s="170" t="s">
        <v>11</v>
      </c>
      <c r="D5228" s="170" t="s">
        <v>303</v>
      </c>
      <c r="E5228" s="170">
        <v>473</v>
      </c>
      <c r="F5228" s="170">
        <v>24</v>
      </c>
      <c r="G5228" s="171">
        <v>6.4</v>
      </c>
      <c r="H5228" s="170" t="s">
        <v>1053</v>
      </c>
      <c r="I5228" s="171">
        <v>4.25</v>
      </c>
      <c r="J5228" s="169">
        <v>1</v>
      </c>
      <c r="K5228" s="154" cm="1">
        <f t="array" ref="K5228">ROUND(
IF(C5228="Beer",
SUM(LOOKUP(2,1/(SRP!$B$8:$B$10&lt;=E5228)/(SRP!$C$8:$C$10&gt;=E5228),SRP!$D$8:$D$10)*(G5228/100)*(E5228/1000)),
IF(C5228="Spirits",
SUM(LOOKUP(2,1/(SRP!$B$2:$B$7&lt;=E5228)/(SRP!$C$2:$C$7&gt;=E5228),SRP!$D$2:$D$7)*(G5228/100)*(E5228/1000)),
IF(AND(C5228="Wine",D5228="Fortified Wines"),
SUM(LOOKUP(2,1/(SRP!$B$26:$B$29&lt;=E5228)/(SRP!$C$26:$C$29&gt;=E5228),SRP!$D$26:$D$29)*(G5228/100)*(E5228/1000)),
IF(C5228="Wine",
SUM(LOOKUP(2,1/(SRP!$B$21:$B$25&lt;=E5228)/(SRP!$C$21:$C$25&gt;=E5228),SRP!$D$21:$D$25)*(G5228/100)*(E5228/1000)),
IF(AND(C5228="Ready to Drink",D5228="RTD-One Pour Cocktail&gt;7%&lt;=14.5"),
SUM(LOOKUP(2,1/(SRP!$B$16:$B$20&lt;=E5228)/(SRP!$C$16:$C$20&gt;=E5228),SRP!$D$16:$D$20)*(G5228/100)*(E5228/1000)),
IF(C5228="Ready to Drink",
SUM(LOOKUP(2,1/(SRP!$B$11:$B$15&lt;=E5228)/(SRP!$C$11:$C$15&gt;=E5228),SRP!$D$11:$D$15)*(G5228/100)*(E5228/1000)),
0)))))),2)</f>
        <v>2.36</v>
      </c>
      <c r="L5228" s="173" t="str">
        <f t="shared" si="81"/>
        <v>Beer473</v>
      </c>
      <c r="M5228" s="154">
        <f>VLOOKUP(L5228,'Slope %'!C:D,2,0)</f>
        <v>0.12</v>
      </c>
    </row>
    <row r="5229" spans="1:13" x14ac:dyDescent="0.25">
      <c r="A5229" s="169">
        <v>61083</v>
      </c>
      <c r="B5229" s="170" t="s">
        <v>3960</v>
      </c>
      <c r="C5229" s="170" t="s">
        <v>11</v>
      </c>
      <c r="D5229" s="170" t="s">
        <v>303</v>
      </c>
      <c r="E5229" s="170">
        <v>330</v>
      </c>
      <c r="F5229" s="170">
        <v>24</v>
      </c>
      <c r="G5229" s="171">
        <v>9</v>
      </c>
      <c r="H5229" s="170" t="s">
        <v>274</v>
      </c>
      <c r="I5229" s="171">
        <v>3.59</v>
      </c>
      <c r="J5229" s="169">
        <v>1</v>
      </c>
      <c r="K5229" s="154" cm="1">
        <f t="array" ref="K5229">ROUND(
IF(C5229="Beer",
SUM(LOOKUP(2,1/(SRP!$B$8:$B$10&lt;=E5229)/(SRP!$C$8:$C$10&gt;=E5229),SRP!$D$8:$D$10)*(G5229/100)*(E5229/1000)),
IF(C5229="Spirits",
SUM(LOOKUP(2,1/(SRP!$B$2:$B$7&lt;=E5229)/(SRP!$C$2:$C$7&gt;=E5229),SRP!$D$2:$D$7)*(G5229/100)*(E5229/1000)),
IF(AND(C5229="Wine",D5229="Fortified Wines"),
SUM(LOOKUP(2,1/(SRP!$B$26:$B$29&lt;=E5229)/(SRP!$C$26:$C$29&gt;=E5229),SRP!$D$26:$D$29)*(G5229/100)*(E5229/1000)),
IF(C5229="Wine",
SUM(LOOKUP(2,1/(SRP!$B$21:$B$25&lt;=E5229)/(SRP!$C$21:$C$25&gt;=E5229),SRP!$D$21:$D$25)*(G5229/100)*(E5229/1000)),
IF(AND(C5229="Ready to Drink",D5229="RTD-One Pour Cocktail&gt;7%&lt;=14.5"),
SUM(LOOKUP(2,1/(SRP!$B$16:$B$20&lt;=E5229)/(SRP!$C$16:$C$20&gt;=E5229),SRP!$D$16:$D$20)*(G5229/100)*(E5229/1000)),
IF(C5229="Ready to Drink",
SUM(LOOKUP(2,1/(SRP!$B$11:$B$15&lt;=E5229)/(SRP!$C$11:$C$15&gt;=E5229),SRP!$D$11:$D$15)*(G5229/100)*(E5229/1000)),
0)))))),2)</f>
        <v>2.3199999999999998</v>
      </c>
      <c r="L5229" s="173" t="str">
        <f t="shared" si="81"/>
        <v>Beer330</v>
      </c>
      <c r="M5229" s="154">
        <f>VLOOKUP(L5229,'Slope %'!C:D,2,0)</f>
        <v>0.12</v>
      </c>
    </row>
    <row r="5230" spans="1:13" x14ac:dyDescent="0.25">
      <c r="A5230" s="169">
        <v>61122</v>
      </c>
      <c r="B5230" s="170" t="s">
        <v>2099</v>
      </c>
      <c r="C5230" s="170" t="s">
        <v>15</v>
      </c>
      <c r="D5230" s="170" t="s">
        <v>301</v>
      </c>
      <c r="E5230" s="170">
        <v>750</v>
      </c>
      <c r="F5230" s="170">
        <v>12</v>
      </c>
      <c r="G5230" s="171">
        <v>27</v>
      </c>
      <c r="H5230" s="170" t="s">
        <v>35</v>
      </c>
      <c r="I5230" s="171">
        <v>25.99</v>
      </c>
      <c r="J5230" s="169">
        <v>1</v>
      </c>
      <c r="K5230" s="154" cm="1">
        <f t="array" ref="K5230">ROUND(
IF(C5230="Beer",
SUM(LOOKUP(2,1/(SRP!$B$8:$B$10&lt;=E5230)/(SRP!$C$8:$C$10&gt;=E5230),SRP!$D$8:$D$10)*(G5230/100)*(E5230/1000)),
IF(C5230="Spirits",
SUM(LOOKUP(2,1/(SRP!$B$2:$B$7&lt;=E5230)/(SRP!$C$2:$C$7&gt;=E5230),SRP!$D$2:$D$7)*(G5230/100)*(E5230/1000)),
IF(AND(C5230="Wine",D5230="Fortified Wines"),
SUM(LOOKUP(2,1/(SRP!$B$26:$B$29&lt;=E5230)/(SRP!$C$26:$C$29&gt;=E5230),SRP!$D$26:$D$29)*(G5230/100)*(E5230/1000)),
IF(C5230="Wine",
SUM(LOOKUP(2,1/(SRP!$B$21:$B$25&lt;=E5230)/(SRP!$C$21:$C$25&gt;=E5230),SRP!$D$21:$D$25)*(G5230/100)*(E5230/1000)),
IF(AND(C5230="Ready to Drink",D5230="RTD-One Pour Cocktail&gt;7%&lt;=14.5"),
SUM(LOOKUP(2,1/(SRP!$B$16:$B$20&lt;=E5230)/(SRP!$C$16:$C$20&gt;=E5230),SRP!$D$16:$D$20)*(G5230/100)*(E5230/1000)),
IF(C5230="Ready to Drink",
SUM(LOOKUP(2,1/(SRP!$B$11:$B$15&lt;=E5230)/(SRP!$C$11:$C$15&gt;=E5230),SRP!$D$11:$D$15)*(G5230/100)*(E5230/1000)),
0)))))),2)</f>
        <v>15.81</v>
      </c>
      <c r="L5230" s="173" t="str">
        <f t="shared" si="81"/>
        <v>Spirits750</v>
      </c>
      <c r="M5230" s="154">
        <f>VLOOKUP(L5230,'Slope %'!C:D,2,0)</f>
        <v>7.0000000000000007E-2</v>
      </c>
    </row>
    <row r="5231" spans="1:13" x14ac:dyDescent="0.25">
      <c r="A5231" s="169">
        <v>61191</v>
      </c>
      <c r="B5231" s="170" t="s">
        <v>3961</v>
      </c>
      <c r="C5231" s="170" t="s">
        <v>11</v>
      </c>
      <c r="D5231" s="170" t="s">
        <v>303</v>
      </c>
      <c r="E5231" s="170">
        <v>473</v>
      </c>
      <c r="F5231" s="170">
        <v>24</v>
      </c>
      <c r="G5231" s="171">
        <v>6.5</v>
      </c>
      <c r="H5231" s="170" t="s">
        <v>1391</v>
      </c>
      <c r="I5231" s="171">
        <v>6.08</v>
      </c>
      <c r="J5231" s="169">
        <v>1</v>
      </c>
      <c r="K5231" s="154" cm="1">
        <f t="array" ref="K5231">ROUND(
IF(C5231="Beer",
SUM(LOOKUP(2,1/(SRP!$B$8:$B$10&lt;=E5231)/(SRP!$C$8:$C$10&gt;=E5231),SRP!$D$8:$D$10)*(G5231/100)*(E5231/1000)),
IF(C5231="Spirits",
SUM(LOOKUP(2,1/(SRP!$B$2:$B$7&lt;=E5231)/(SRP!$C$2:$C$7&gt;=E5231),SRP!$D$2:$D$7)*(G5231/100)*(E5231/1000)),
IF(AND(C5231="Wine",D5231="Fortified Wines"),
SUM(LOOKUP(2,1/(SRP!$B$26:$B$29&lt;=E5231)/(SRP!$C$26:$C$29&gt;=E5231),SRP!$D$26:$D$29)*(G5231/100)*(E5231/1000)),
IF(C5231="Wine",
SUM(LOOKUP(2,1/(SRP!$B$21:$B$25&lt;=E5231)/(SRP!$C$21:$C$25&gt;=E5231),SRP!$D$21:$D$25)*(G5231/100)*(E5231/1000)),
IF(AND(C5231="Ready to Drink",D5231="RTD-One Pour Cocktail&gt;7%&lt;=14.5"),
SUM(LOOKUP(2,1/(SRP!$B$16:$B$20&lt;=E5231)/(SRP!$C$16:$C$20&gt;=E5231),SRP!$D$16:$D$20)*(G5231/100)*(E5231/1000)),
IF(C5231="Ready to Drink",
SUM(LOOKUP(2,1/(SRP!$B$11:$B$15&lt;=E5231)/(SRP!$C$11:$C$15&gt;=E5231),SRP!$D$11:$D$15)*(G5231/100)*(E5231/1000)),
0)))))),2)</f>
        <v>2.4</v>
      </c>
      <c r="L5231" s="173" t="str">
        <f t="shared" si="81"/>
        <v>Beer473</v>
      </c>
      <c r="M5231" s="154">
        <f>VLOOKUP(L5231,'Slope %'!C:D,2,0)</f>
        <v>0.12</v>
      </c>
    </row>
    <row r="5232" spans="1:13" x14ac:dyDescent="0.25">
      <c r="A5232" s="169">
        <v>61191</v>
      </c>
      <c r="B5232" s="170" t="s">
        <v>3961</v>
      </c>
      <c r="C5232" s="170" t="s">
        <v>11</v>
      </c>
      <c r="D5232" s="170" t="s">
        <v>303</v>
      </c>
      <c r="E5232" s="170">
        <v>473</v>
      </c>
      <c r="F5232" s="170">
        <v>24</v>
      </c>
      <c r="G5232" s="171">
        <v>6.5</v>
      </c>
      <c r="H5232" s="170" t="s">
        <v>1391</v>
      </c>
      <c r="I5232" s="171">
        <v>6.08</v>
      </c>
      <c r="J5232" s="169">
        <v>1</v>
      </c>
      <c r="K5232" s="154" cm="1">
        <f t="array" ref="K5232">ROUND(
IF(C5232="Beer",
SUM(LOOKUP(2,1/(SRP!$B$8:$B$10&lt;=E5232)/(SRP!$C$8:$C$10&gt;=E5232),SRP!$D$8:$D$10)*(G5232/100)*(E5232/1000)),
IF(C5232="Spirits",
SUM(LOOKUP(2,1/(SRP!$B$2:$B$7&lt;=E5232)/(SRP!$C$2:$C$7&gt;=E5232),SRP!$D$2:$D$7)*(G5232/100)*(E5232/1000)),
IF(AND(C5232="Wine",D5232="Fortified Wines"),
SUM(LOOKUP(2,1/(SRP!$B$26:$B$29&lt;=E5232)/(SRP!$C$26:$C$29&gt;=E5232),SRP!$D$26:$D$29)*(G5232/100)*(E5232/1000)),
IF(C5232="Wine",
SUM(LOOKUP(2,1/(SRP!$B$21:$B$25&lt;=E5232)/(SRP!$C$21:$C$25&gt;=E5232),SRP!$D$21:$D$25)*(G5232/100)*(E5232/1000)),
IF(AND(C5232="Ready to Drink",D5232="RTD-One Pour Cocktail&gt;7%&lt;=14.5"),
SUM(LOOKUP(2,1/(SRP!$B$16:$B$20&lt;=E5232)/(SRP!$C$16:$C$20&gt;=E5232),SRP!$D$16:$D$20)*(G5232/100)*(E5232/1000)),
IF(C5232="Ready to Drink",
SUM(LOOKUP(2,1/(SRP!$B$11:$B$15&lt;=E5232)/(SRP!$C$11:$C$15&gt;=E5232),SRP!$D$11:$D$15)*(G5232/100)*(E5232/1000)),
0)))))),2)</f>
        <v>2.4</v>
      </c>
      <c r="L5232" s="173" t="str">
        <f t="shared" si="81"/>
        <v>Beer473</v>
      </c>
      <c r="M5232" s="154">
        <f>VLOOKUP(L5232,'Slope %'!C:D,2,0)</f>
        <v>0.12</v>
      </c>
    </row>
    <row r="5233" spans="1:13" x14ac:dyDescent="0.25">
      <c r="A5233" s="169">
        <v>61198</v>
      </c>
      <c r="B5233" s="170" t="s">
        <v>3962</v>
      </c>
      <c r="C5233" s="170" t="s">
        <v>11</v>
      </c>
      <c r="D5233" s="170" t="s">
        <v>267</v>
      </c>
      <c r="E5233" s="170">
        <v>473</v>
      </c>
      <c r="F5233" s="170">
        <v>24</v>
      </c>
      <c r="G5233" s="171">
        <v>4.9000000000000004</v>
      </c>
      <c r="H5233" s="170" t="s">
        <v>2190</v>
      </c>
      <c r="I5233" s="171">
        <v>4.24</v>
      </c>
      <c r="J5233" s="169">
        <v>1</v>
      </c>
      <c r="K5233" s="154" cm="1">
        <f t="array" ref="K5233">ROUND(
IF(C5233="Beer",
SUM(LOOKUP(2,1/(SRP!$B$8:$B$10&lt;=E5233)/(SRP!$C$8:$C$10&gt;=E5233),SRP!$D$8:$D$10)*(G5233/100)*(E5233/1000)),
IF(C5233="Spirits",
SUM(LOOKUP(2,1/(SRP!$B$2:$B$7&lt;=E5233)/(SRP!$C$2:$C$7&gt;=E5233),SRP!$D$2:$D$7)*(G5233/100)*(E5233/1000)),
IF(AND(C5233="Wine",D5233="Fortified Wines"),
SUM(LOOKUP(2,1/(SRP!$B$26:$B$29&lt;=E5233)/(SRP!$C$26:$C$29&gt;=E5233),SRP!$D$26:$D$29)*(G5233/100)*(E5233/1000)),
IF(C5233="Wine",
SUM(LOOKUP(2,1/(SRP!$B$21:$B$25&lt;=E5233)/(SRP!$C$21:$C$25&gt;=E5233),SRP!$D$21:$D$25)*(G5233/100)*(E5233/1000)),
IF(AND(C5233="Ready to Drink",D5233="RTD-One Pour Cocktail&gt;7%&lt;=14.5"),
SUM(LOOKUP(2,1/(SRP!$B$16:$B$20&lt;=E5233)/(SRP!$C$16:$C$20&gt;=E5233),SRP!$D$16:$D$20)*(G5233/100)*(E5233/1000)),
IF(C5233="Ready to Drink",
SUM(LOOKUP(2,1/(SRP!$B$11:$B$15&lt;=E5233)/(SRP!$C$11:$C$15&gt;=E5233),SRP!$D$11:$D$15)*(G5233/100)*(E5233/1000)),
0)))))),2)</f>
        <v>1.81</v>
      </c>
      <c r="L5233" s="173" t="str">
        <f t="shared" si="81"/>
        <v>Beer473</v>
      </c>
      <c r="M5233" s="154">
        <f>VLOOKUP(L5233,'Slope %'!C:D,2,0)</f>
        <v>0.12</v>
      </c>
    </row>
    <row r="5234" spans="1:13" x14ac:dyDescent="0.25">
      <c r="A5234" s="169">
        <v>61198</v>
      </c>
      <c r="B5234" s="170" t="s">
        <v>3962</v>
      </c>
      <c r="C5234" s="170" t="s">
        <v>11</v>
      </c>
      <c r="D5234" s="170" t="s">
        <v>267</v>
      </c>
      <c r="E5234" s="170">
        <v>473</v>
      </c>
      <c r="F5234" s="170">
        <v>24</v>
      </c>
      <c r="G5234" s="171">
        <v>4.9000000000000004</v>
      </c>
      <c r="H5234" s="170" t="s">
        <v>2190</v>
      </c>
      <c r="I5234" s="171">
        <v>4.24</v>
      </c>
      <c r="J5234" s="169">
        <v>1</v>
      </c>
      <c r="K5234" s="154" cm="1">
        <f t="array" ref="K5234">ROUND(
IF(C5234="Beer",
SUM(LOOKUP(2,1/(SRP!$B$8:$B$10&lt;=E5234)/(SRP!$C$8:$C$10&gt;=E5234),SRP!$D$8:$D$10)*(G5234/100)*(E5234/1000)),
IF(C5234="Spirits",
SUM(LOOKUP(2,1/(SRP!$B$2:$B$7&lt;=E5234)/(SRP!$C$2:$C$7&gt;=E5234),SRP!$D$2:$D$7)*(G5234/100)*(E5234/1000)),
IF(AND(C5234="Wine",D5234="Fortified Wines"),
SUM(LOOKUP(2,1/(SRP!$B$26:$B$29&lt;=E5234)/(SRP!$C$26:$C$29&gt;=E5234),SRP!$D$26:$D$29)*(G5234/100)*(E5234/1000)),
IF(C5234="Wine",
SUM(LOOKUP(2,1/(SRP!$B$21:$B$25&lt;=E5234)/(SRP!$C$21:$C$25&gt;=E5234),SRP!$D$21:$D$25)*(G5234/100)*(E5234/1000)),
IF(AND(C5234="Ready to Drink",D5234="RTD-One Pour Cocktail&gt;7%&lt;=14.5"),
SUM(LOOKUP(2,1/(SRP!$B$16:$B$20&lt;=E5234)/(SRP!$C$16:$C$20&gt;=E5234),SRP!$D$16:$D$20)*(G5234/100)*(E5234/1000)),
IF(C5234="Ready to Drink",
SUM(LOOKUP(2,1/(SRP!$B$11:$B$15&lt;=E5234)/(SRP!$C$11:$C$15&gt;=E5234),SRP!$D$11:$D$15)*(G5234/100)*(E5234/1000)),
0)))))),2)</f>
        <v>1.81</v>
      </c>
      <c r="L5234" s="173" t="str">
        <f t="shared" si="81"/>
        <v>Beer473</v>
      </c>
      <c r="M5234" s="154">
        <f>VLOOKUP(L5234,'Slope %'!C:D,2,0)</f>
        <v>0.12</v>
      </c>
    </row>
    <row r="5235" spans="1:13" x14ac:dyDescent="0.25">
      <c r="A5235" s="169">
        <v>61202</v>
      </c>
      <c r="B5235" s="170" t="s">
        <v>1643</v>
      </c>
      <c r="C5235" s="170" t="s">
        <v>15</v>
      </c>
      <c r="D5235" s="170" t="s">
        <v>1399</v>
      </c>
      <c r="E5235" s="170">
        <v>375</v>
      </c>
      <c r="F5235" s="170">
        <v>12</v>
      </c>
      <c r="G5235" s="171">
        <v>40</v>
      </c>
      <c r="H5235" s="170" t="s">
        <v>1563</v>
      </c>
      <c r="I5235" s="171">
        <v>26.95</v>
      </c>
      <c r="J5235" s="169">
        <v>1</v>
      </c>
      <c r="K5235" s="154" cm="1">
        <f t="array" ref="K5235">ROUND(
IF(C5235="Beer",
SUM(LOOKUP(2,1/(SRP!$B$8:$B$10&lt;=E5235)/(SRP!$C$8:$C$10&gt;=E5235),SRP!$D$8:$D$10)*(G5235/100)*(E5235/1000)),
IF(C5235="Spirits",
SUM(LOOKUP(2,1/(SRP!$B$2:$B$7&lt;=E5235)/(SRP!$C$2:$C$7&gt;=E5235),SRP!$D$2:$D$7)*(G5235/100)*(E5235/1000)),
IF(AND(C5235="Wine",D5235="Fortified Wines"),
SUM(LOOKUP(2,1/(SRP!$B$26:$B$29&lt;=E5235)/(SRP!$C$26:$C$29&gt;=E5235),SRP!$D$26:$D$29)*(G5235/100)*(E5235/1000)),
IF(C5235="Wine",
SUM(LOOKUP(2,1/(SRP!$B$21:$B$25&lt;=E5235)/(SRP!$C$21:$C$25&gt;=E5235),SRP!$D$21:$D$25)*(G5235/100)*(E5235/1000)),
IF(AND(C5235="Ready to Drink",D5235="RTD-One Pour Cocktail&gt;7%&lt;=14.5"),
SUM(LOOKUP(2,1/(SRP!$B$16:$B$20&lt;=E5235)/(SRP!$C$16:$C$20&gt;=E5235),SRP!$D$16:$D$20)*(G5235/100)*(E5235/1000)),
IF(C5235="Ready to Drink",
SUM(LOOKUP(2,1/(SRP!$B$11:$B$15&lt;=E5235)/(SRP!$C$11:$C$15&gt;=E5235),SRP!$D$11:$D$15)*(G5235/100)*(E5235/1000)),
0)))))),2)</f>
        <v>13.3</v>
      </c>
      <c r="L5235" s="173" t="str">
        <f t="shared" si="81"/>
        <v>Spirits375</v>
      </c>
      <c r="M5235" s="154">
        <f>VLOOKUP(L5235,'Slope %'!C:D,2,0)</f>
        <v>0.1</v>
      </c>
    </row>
    <row r="5236" spans="1:13" x14ac:dyDescent="0.25">
      <c r="A5236" s="169">
        <v>61206</v>
      </c>
      <c r="B5236" s="170" t="s">
        <v>3963</v>
      </c>
      <c r="C5236" s="170" t="s">
        <v>11</v>
      </c>
      <c r="D5236" s="170" t="s">
        <v>303</v>
      </c>
      <c r="E5236" s="170">
        <v>473</v>
      </c>
      <c r="F5236" s="170">
        <v>24</v>
      </c>
      <c r="G5236" s="171">
        <v>6.5</v>
      </c>
      <c r="H5236" s="170" t="s">
        <v>2190</v>
      </c>
      <c r="I5236" s="171">
        <v>4.8499999999999996</v>
      </c>
      <c r="J5236" s="169">
        <v>1</v>
      </c>
      <c r="K5236" s="154" cm="1">
        <f t="array" ref="K5236">ROUND(
IF(C5236="Beer",
SUM(LOOKUP(2,1/(SRP!$B$8:$B$10&lt;=E5236)/(SRP!$C$8:$C$10&gt;=E5236),SRP!$D$8:$D$10)*(G5236/100)*(E5236/1000)),
IF(C5236="Spirits",
SUM(LOOKUP(2,1/(SRP!$B$2:$B$7&lt;=E5236)/(SRP!$C$2:$C$7&gt;=E5236),SRP!$D$2:$D$7)*(G5236/100)*(E5236/1000)),
IF(AND(C5236="Wine",D5236="Fortified Wines"),
SUM(LOOKUP(2,1/(SRP!$B$26:$B$29&lt;=E5236)/(SRP!$C$26:$C$29&gt;=E5236),SRP!$D$26:$D$29)*(G5236/100)*(E5236/1000)),
IF(C5236="Wine",
SUM(LOOKUP(2,1/(SRP!$B$21:$B$25&lt;=E5236)/(SRP!$C$21:$C$25&gt;=E5236),SRP!$D$21:$D$25)*(G5236/100)*(E5236/1000)),
IF(AND(C5236="Ready to Drink",D5236="RTD-One Pour Cocktail&gt;7%&lt;=14.5"),
SUM(LOOKUP(2,1/(SRP!$B$16:$B$20&lt;=E5236)/(SRP!$C$16:$C$20&gt;=E5236),SRP!$D$16:$D$20)*(G5236/100)*(E5236/1000)),
IF(C5236="Ready to Drink",
SUM(LOOKUP(2,1/(SRP!$B$11:$B$15&lt;=E5236)/(SRP!$C$11:$C$15&gt;=E5236),SRP!$D$11:$D$15)*(G5236/100)*(E5236/1000)),
0)))))),2)</f>
        <v>2.4</v>
      </c>
      <c r="L5236" s="173" t="str">
        <f t="shared" si="81"/>
        <v>Beer473</v>
      </c>
      <c r="M5236" s="154">
        <f>VLOOKUP(L5236,'Slope %'!C:D,2,0)</f>
        <v>0.12</v>
      </c>
    </row>
    <row r="5237" spans="1:13" x14ac:dyDescent="0.25">
      <c r="A5237" s="169">
        <v>61206</v>
      </c>
      <c r="B5237" s="170" t="s">
        <v>3963</v>
      </c>
      <c r="C5237" s="170" t="s">
        <v>11</v>
      </c>
      <c r="D5237" s="170" t="s">
        <v>303</v>
      </c>
      <c r="E5237" s="170">
        <v>473</v>
      </c>
      <c r="F5237" s="170">
        <v>24</v>
      </c>
      <c r="G5237" s="171">
        <v>6.5</v>
      </c>
      <c r="H5237" s="170" t="s">
        <v>2190</v>
      </c>
      <c r="I5237" s="171">
        <v>4.8499999999999996</v>
      </c>
      <c r="J5237" s="169">
        <v>1</v>
      </c>
      <c r="K5237" s="154" cm="1">
        <f t="array" ref="K5237">ROUND(
IF(C5237="Beer",
SUM(LOOKUP(2,1/(SRP!$B$8:$B$10&lt;=E5237)/(SRP!$C$8:$C$10&gt;=E5237),SRP!$D$8:$D$10)*(G5237/100)*(E5237/1000)),
IF(C5237="Spirits",
SUM(LOOKUP(2,1/(SRP!$B$2:$B$7&lt;=E5237)/(SRP!$C$2:$C$7&gt;=E5237),SRP!$D$2:$D$7)*(G5237/100)*(E5237/1000)),
IF(AND(C5237="Wine",D5237="Fortified Wines"),
SUM(LOOKUP(2,1/(SRP!$B$26:$B$29&lt;=E5237)/(SRP!$C$26:$C$29&gt;=E5237),SRP!$D$26:$D$29)*(G5237/100)*(E5237/1000)),
IF(C5237="Wine",
SUM(LOOKUP(2,1/(SRP!$B$21:$B$25&lt;=E5237)/(SRP!$C$21:$C$25&gt;=E5237),SRP!$D$21:$D$25)*(G5237/100)*(E5237/1000)),
IF(AND(C5237="Ready to Drink",D5237="RTD-One Pour Cocktail&gt;7%&lt;=14.5"),
SUM(LOOKUP(2,1/(SRP!$B$16:$B$20&lt;=E5237)/(SRP!$C$16:$C$20&gt;=E5237),SRP!$D$16:$D$20)*(G5237/100)*(E5237/1000)),
IF(C5237="Ready to Drink",
SUM(LOOKUP(2,1/(SRP!$B$11:$B$15&lt;=E5237)/(SRP!$C$11:$C$15&gt;=E5237),SRP!$D$11:$D$15)*(G5237/100)*(E5237/1000)),
0)))))),2)</f>
        <v>2.4</v>
      </c>
      <c r="L5237" s="173" t="str">
        <f t="shared" si="81"/>
        <v>Beer473</v>
      </c>
      <c r="M5237" s="154">
        <f>VLOOKUP(L5237,'Slope %'!C:D,2,0)</f>
        <v>0.12</v>
      </c>
    </row>
    <row r="5238" spans="1:13" x14ac:dyDescent="0.25">
      <c r="A5238" s="169">
        <v>61207</v>
      </c>
      <c r="B5238" s="170" t="s">
        <v>3964</v>
      </c>
      <c r="C5238" s="170" t="s">
        <v>11</v>
      </c>
      <c r="D5238" s="170" t="s">
        <v>267</v>
      </c>
      <c r="E5238" s="170">
        <v>473</v>
      </c>
      <c r="F5238" s="170">
        <v>24</v>
      </c>
      <c r="G5238" s="171">
        <v>4.8</v>
      </c>
      <c r="H5238" s="170" t="s">
        <v>2190</v>
      </c>
      <c r="I5238" s="171">
        <v>4.5</v>
      </c>
      <c r="J5238" s="169">
        <v>1</v>
      </c>
      <c r="K5238" s="154" cm="1">
        <f t="array" ref="K5238">ROUND(
IF(C5238="Beer",
SUM(LOOKUP(2,1/(SRP!$B$8:$B$10&lt;=E5238)/(SRP!$C$8:$C$10&gt;=E5238),SRP!$D$8:$D$10)*(G5238/100)*(E5238/1000)),
IF(C5238="Spirits",
SUM(LOOKUP(2,1/(SRP!$B$2:$B$7&lt;=E5238)/(SRP!$C$2:$C$7&gt;=E5238),SRP!$D$2:$D$7)*(G5238/100)*(E5238/1000)),
IF(AND(C5238="Wine",D5238="Fortified Wines"),
SUM(LOOKUP(2,1/(SRP!$B$26:$B$29&lt;=E5238)/(SRP!$C$26:$C$29&gt;=E5238),SRP!$D$26:$D$29)*(G5238/100)*(E5238/1000)),
IF(C5238="Wine",
SUM(LOOKUP(2,1/(SRP!$B$21:$B$25&lt;=E5238)/(SRP!$C$21:$C$25&gt;=E5238),SRP!$D$21:$D$25)*(G5238/100)*(E5238/1000)),
IF(AND(C5238="Ready to Drink",D5238="RTD-One Pour Cocktail&gt;7%&lt;=14.5"),
SUM(LOOKUP(2,1/(SRP!$B$16:$B$20&lt;=E5238)/(SRP!$C$16:$C$20&gt;=E5238),SRP!$D$16:$D$20)*(G5238/100)*(E5238/1000)),
IF(C5238="Ready to Drink",
SUM(LOOKUP(2,1/(SRP!$B$11:$B$15&lt;=E5238)/(SRP!$C$11:$C$15&gt;=E5238),SRP!$D$11:$D$15)*(G5238/100)*(E5238/1000)),
0)))))),2)</f>
        <v>1.77</v>
      </c>
      <c r="L5238" s="173" t="str">
        <f t="shared" si="81"/>
        <v>Beer473</v>
      </c>
      <c r="M5238" s="154">
        <f>VLOOKUP(L5238,'Slope %'!C:D,2,0)</f>
        <v>0.12</v>
      </c>
    </row>
    <row r="5239" spans="1:13" x14ac:dyDescent="0.25">
      <c r="A5239" s="169">
        <v>61207</v>
      </c>
      <c r="B5239" s="170" t="s">
        <v>3964</v>
      </c>
      <c r="C5239" s="170" t="s">
        <v>11</v>
      </c>
      <c r="D5239" s="170" t="s">
        <v>267</v>
      </c>
      <c r="E5239" s="170">
        <v>473</v>
      </c>
      <c r="F5239" s="170">
        <v>24</v>
      </c>
      <c r="G5239" s="171">
        <v>4.8</v>
      </c>
      <c r="H5239" s="170" t="s">
        <v>2190</v>
      </c>
      <c r="I5239" s="171">
        <v>4.5</v>
      </c>
      <c r="J5239" s="169">
        <v>1</v>
      </c>
      <c r="K5239" s="154" cm="1">
        <f t="array" ref="K5239">ROUND(
IF(C5239="Beer",
SUM(LOOKUP(2,1/(SRP!$B$8:$B$10&lt;=E5239)/(SRP!$C$8:$C$10&gt;=E5239),SRP!$D$8:$D$10)*(G5239/100)*(E5239/1000)),
IF(C5239="Spirits",
SUM(LOOKUP(2,1/(SRP!$B$2:$B$7&lt;=E5239)/(SRP!$C$2:$C$7&gt;=E5239),SRP!$D$2:$D$7)*(G5239/100)*(E5239/1000)),
IF(AND(C5239="Wine",D5239="Fortified Wines"),
SUM(LOOKUP(2,1/(SRP!$B$26:$B$29&lt;=E5239)/(SRP!$C$26:$C$29&gt;=E5239),SRP!$D$26:$D$29)*(G5239/100)*(E5239/1000)),
IF(C5239="Wine",
SUM(LOOKUP(2,1/(SRP!$B$21:$B$25&lt;=E5239)/(SRP!$C$21:$C$25&gt;=E5239),SRP!$D$21:$D$25)*(G5239/100)*(E5239/1000)),
IF(AND(C5239="Ready to Drink",D5239="RTD-One Pour Cocktail&gt;7%&lt;=14.5"),
SUM(LOOKUP(2,1/(SRP!$B$16:$B$20&lt;=E5239)/(SRP!$C$16:$C$20&gt;=E5239),SRP!$D$16:$D$20)*(G5239/100)*(E5239/1000)),
IF(C5239="Ready to Drink",
SUM(LOOKUP(2,1/(SRP!$B$11:$B$15&lt;=E5239)/(SRP!$C$11:$C$15&gt;=E5239),SRP!$D$11:$D$15)*(G5239/100)*(E5239/1000)),
0)))))),2)</f>
        <v>1.77</v>
      </c>
      <c r="L5239" s="173" t="str">
        <f t="shared" si="81"/>
        <v>Beer473</v>
      </c>
      <c r="M5239" s="154">
        <f>VLOOKUP(L5239,'Slope %'!C:D,2,0)</f>
        <v>0.12</v>
      </c>
    </row>
    <row r="5240" spans="1:13" x14ac:dyDescent="0.25">
      <c r="A5240" s="169">
        <v>61210</v>
      </c>
      <c r="B5240" s="170" t="s">
        <v>3965</v>
      </c>
      <c r="C5240" s="170" t="s">
        <v>15</v>
      </c>
      <c r="D5240" s="170" t="s">
        <v>336</v>
      </c>
      <c r="E5240" s="170">
        <v>50</v>
      </c>
      <c r="F5240" s="170">
        <v>120</v>
      </c>
      <c r="G5240" s="171">
        <v>49.5</v>
      </c>
      <c r="H5240" s="170" t="s">
        <v>22</v>
      </c>
      <c r="I5240" s="171">
        <v>3.33</v>
      </c>
      <c r="J5240" s="169">
        <v>1</v>
      </c>
      <c r="K5240" s="154" cm="1">
        <f t="array" ref="K5240">ROUND(
IF(C5240="Beer",
SUM(LOOKUP(2,1/(SRP!$B$8:$B$10&lt;=E5240)/(SRP!$C$8:$C$10&gt;=E5240),SRP!$D$8:$D$10)*(G5240/100)*(E5240/1000)),
IF(C5240="Spirits",
SUM(LOOKUP(2,1/(SRP!$B$2:$B$7&lt;=E5240)/(SRP!$C$2:$C$7&gt;=E5240),SRP!$D$2:$D$7)*(G5240/100)*(E5240/1000)),
IF(AND(C5240="Wine",D5240="Fortified Wines"),
SUM(LOOKUP(2,1/(SRP!$B$26:$B$29&lt;=E5240)/(SRP!$C$26:$C$29&gt;=E5240),SRP!$D$26:$D$29)*(G5240/100)*(E5240/1000)),
IF(C5240="Wine",
SUM(LOOKUP(2,1/(SRP!$B$21:$B$25&lt;=E5240)/(SRP!$C$21:$C$25&gt;=E5240),SRP!$D$21:$D$25)*(G5240/100)*(E5240/1000)),
IF(AND(C5240="Ready to Drink",D5240="RTD-One Pour Cocktail&gt;7%&lt;=14.5"),
SUM(LOOKUP(2,1/(SRP!$B$16:$B$20&lt;=E5240)/(SRP!$C$16:$C$20&gt;=E5240),SRP!$D$16:$D$20)*(G5240/100)*(E5240/1000)),
IF(C5240="Ready to Drink",
SUM(LOOKUP(2,1/(SRP!$B$11:$B$15&lt;=E5240)/(SRP!$C$11:$C$15&gt;=E5240),SRP!$D$11:$D$15)*(G5240/100)*(E5240/1000)),
0)))))),2)</f>
        <v>3.33</v>
      </c>
      <c r="L5240" s="173" t="str">
        <f t="shared" si="81"/>
        <v>Spirits50</v>
      </c>
      <c r="M5240" s="154">
        <f>VLOOKUP(L5240,'Slope %'!C:D,2,0)</f>
        <v>0.1</v>
      </c>
    </row>
    <row r="5241" spans="1:13" x14ac:dyDescent="0.25">
      <c r="A5241" s="169">
        <v>61211</v>
      </c>
      <c r="B5241" s="170" t="s">
        <v>3966</v>
      </c>
      <c r="C5241" s="170" t="s">
        <v>1065</v>
      </c>
      <c r="D5241" s="170" t="s">
        <v>1066</v>
      </c>
      <c r="E5241" s="170">
        <v>750</v>
      </c>
      <c r="F5241" s="170">
        <v>12</v>
      </c>
      <c r="G5241" s="171">
        <v>9.9999999999999995E-8</v>
      </c>
      <c r="H5241" s="170" t="s">
        <v>47</v>
      </c>
      <c r="I5241" s="171">
        <v>11.99</v>
      </c>
      <c r="J5241" s="169">
        <v>1</v>
      </c>
      <c r="K5241" s="154" cm="1">
        <f t="array" ref="K5241">ROUND(
IF(C5241="Beer",
SUM(LOOKUP(2,1/(SRP!$B$8:$B$10&lt;=E5241)/(SRP!$C$8:$C$10&gt;=E5241),SRP!$D$8:$D$10)*(G5241/100)*(E5241/1000)),
IF(C5241="Spirits",
SUM(LOOKUP(2,1/(SRP!$B$2:$B$7&lt;=E5241)/(SRP!$C$2:$C$7&gt;=E5241),SRP!$D$2:$D$7)*(G5241/100)*(E5241/1000)),
IF(AND(C5241="Wine",D5241="Fortified Wines"),
SUM(LOOKUP(2,1/(SRP!$B$26:$B$29&lt;=E5241)/(SRP!$C$26:$C$29&gt;=E5241),SRP!$D$26:$D$29)*(G5241/100)*(E5241/1000)),
IF(C5241="Wine",
SUM(LOOKUP(2,1/(SRP!$B$21:$B$25&lt;=E5241)/(SRP!$C$21:$C$25&gt;=E5241),SRP!$D$21:$D$25)*(G5241/100)*(E5241/1000)),
IF(AND(C5241="Ready to Drink",D5241="RTD-One Pour Cocktail&gt;7%&lt;=14.5"),
SUM(LOOKUP(2,1/(SRP!$B$16:$B$20&lt;=E5241)/(SRP!$C$16:$C$20&gt;=E5241),SRP!$D$16:$D$20)*(G5241/100)*(E5241/1000)),
IF(C5241="Ready to Drink",
SUM(LOOKUP(2,1/(SRP!$B$11:$B$15&lt;=E5241)/(SRP!$C$11:$C$15&gt;=E5241),SRP!$D$11:$D$15)*(G5241/100)*(E5241/1000)),
0)))))),2)</f>
        <v>0</v>
      </c>
      <c r="L5241" s="173" t="str">
        <f t="shared" si="81"/>
        <v>Dealcoholized750</v>
      </c>
      <c r="M5241" s="154" t="e">
        <f>VLOOKUP(L5241,'Slope %'!C:D,2,0)</f>
        <v>#N/A</v>
      </c>
    </row>
    <row r="5242" spans="1:13" x14ac:dyDescent="0.25">
      <c r="A5242" s="169">
        <v>61212</v>
      </c>
      <c r="B5242" s="170" t="s">
        <v>3967</v>
      </c>
      <c r="C5242" s="170" t="s">
        <v>15</v>
      </c>
      <c r="D5242" s="170" t="s">
        <v>154</v>
      </c>
      <c r="E5242" s="170">
        <v>300</v>
      </c>
      <c r="F5242" s="170">
        <v>12</v>
      </c>
      <c r="G5242" s="171">
        <v>17</v>
      </c>
      <c r="H5242" s="170" t="s">
        <v>415</v>
      </c>
      <c r="I5242" s="171">
        <v>19.989999999999998</v>
      </c>
      <c r="J5242" s="169">
        <v>10</v>
      </c>
      <c r="K5242" s="154" cm="1">
        <f t="array" ref="K5242">ROUND(
IF(C5242="Beer",
SUM(LOOKUP(2,1/(SRP!$B$8:$B$10&lt;=E5242)/(SRP!$C$8:$C$10&gt;=E5242),SRP!$D$8:$D$10)*(G5242/100)*(E5242/1000)),
IF(C5242="Spirits",
SUM(LOOKUP(2,1/(SRP!$B$2:$B$7&lt;=E5242)/(SRP!$C$2:$C$7&gt;=E5242),SRP!$D$2:$D$7)*(G5242/100)*(E5242/1000)),
IF(AND(C5242="Wine",D5242="Fortified Wines"),
SUM(LOOKUP(2,1/(SRP!$B$26:$B$29&lt;=E5242)/(SRP!$C$26:$C$29&gt;=E5242),SRP!$D$26:$D$29)*(G5242/100)*(E5242/1000)),
IF(C5242="Wine",
SUM(LOOKUP(2,1/(SRP!$B$21:$B$25&lt;=E5242)/(SRP!$C$21:$C$25&gt;=E5242),SRP!$D$21:$D$25)*(G5242/100)*(E5242/1000)),
IF(AND(C5242="Ready to Drink",D5242="RTD-One Pour Cocktail&gt;7%&lt;=14.5"),
SUM(LOOKUP(2,1/(SRP!$B$16:$B$20&lt;=E5242)/(SRP!$C$16:$C$20&gt;=E5242),SRP!$D$16:$D$20)*(G5242/100)*(E5242/1000)),
IF(C5242="Ready to Drink",
SUM(LOOKUP(2,1/(SRP!$B$11:$B$15&lt;=E5242)/(SRP!$C$11:$C$15&gt;=E5242),SRP!$D$11:$D$15)*(G5242/100)*(E5242/1000)),
0)))))),2)</f>
        <v>4.5199999999999996</v>
      </c>
      <c r="L5242" s="173" t="str">
        <f t="shared" si="81"/>
        <v>Spirits300</v>
      </c>
      <c r="M5242" s="154">
        <f>VLOOKUP(L5242,'Slope %'!C:D,2,0)</f>
        <v>0.1</v>
      </c>
    </row>
    <row r="5243" spans="1:13" x14ac:dyDescent="0.25">
      <c r="A5243" s="169">
        <v>61235</v>
      </c>
      <c r="B5243" s="170" t="s">
        <v>3968</v>
      </c>
      <c r="C5243" s="170" t="s">
        <v>11</v>
      </c>
      <c r="D5243" s="170" t="s">
        <v>267</v>
      </c>
      <c r="E5243" s="170">
        <v>473</v>
      </c>
      <c r="F5243" s="170">
        <v>24</v>
      </c>
      <c r="G5243" s="171">
        <v>4.9000000000000004</v>
      </c>
      <c r="H5243" s="170" t="s">
        <v>1407</v>
      </c>
      <c r="I5243" s="171">
        <v>4</v>
      </c>
      <c r="J5243" s="169">
        <v>1</v>
      </c>
      <c r="K5243" s="154" cm="1">
        <f t="array" ref="K5243">ROUND(
IF(C5243="Beer",
SUM(LOOKUP(2,1/(SRP!$B$8:$B$10&lt;=E5243)/(SRP!$C$8:$C$10&gt;=E5243),SRP!$D$8:$D$10)*(G5243/100)*(E5243/1000)),
IF(C5243="Spirits",
SUM(LOOKUP(2,1/(SRP!$B$2:$B$7&lt;=E5243)/(SRP!$C$2:$C$7&gt;=E5243),SRP!$D$2:$D$7)*(G5243/100)*(E5243/1000)),
IF(AND(C5243="Wine",D5243="Fortified Wines"),
SUM(LOOKUP(2,1/(SRP!$B$26:$B$29&lt;=E5243)/(SRP!$C$26:$C$29&gt;=E5243),SRP!$D$26:$D$29)*(G5243/100)*(E5243/1000)),
IF(C5243="Wine",
SUM(LOOKUP(2,1/(SRP!$B$21:$B$25&lt;=E5243)/(SRP!$C$21:$C$25&gt;=E5243),SRP!$D$21:$D$25)*(G5243/100)*(E5243/1000)),
IF(AND(C5243="Ready to Drink",D5243="RTD-One Pour Cocktail&gt;7%&lt;=14.5"),
SUM(LOOKUP(2,1/(SRP!$B$16:$B$20&lt;=E5243)/(SRP!$C$16:$C$20&gt;=E5243),SRP!$D$16:$D$20)*(G5243/100)*(E5243/1000)),
IF(C5243="Ready to Drink",
SUM(LOOKUP(2,1/(SRP!$B$11:$B$15&lt;=E5243)/(SRP!$C$11:$C$15&gt;=E5243),SRP!$D$11:$D$15)*(G5243/100)*(E5243/1000)),
0)))))),2)</f>
        <v>1.81</v>
      </c>
      <c r="L5243" s="173" t="str">
        <f t="shared" si="81"/>
        <v>Beer473</v>
      </c>
      <c r="M5243" s="154">
        <f>VLOOKUP(L5243,'Slope %'!C:D,2,0)</f>
        <v>0.12</v>
      </c>
    </row>
    <row r="5244" spans="1:13" x14ac:dyDescent="0.25">
      <c r="A5244" s="169">
        <v>61235</v>
      </c>
      <c r="B5244" s="170" t="s">
        <v>3968</v>
      </c>
      <c r="C5244" s="170" t="s">
        <v>11</v>
      </c>
      <c r="D5244" s="170" t="s">
        <v>267</v>
      </c>
      <c r="E5244" s="170">
        <v>473</v>
      </c>
      <c r="F5244" s="170">
        <v>24</v>
      </c>
      <c r="G5244" s="171">
        <v>4.9000000000000004</v>
      </c>
      <c r="H5244" s="170" t="s">
        <v>1407</v>
      </c>
      <c r="I5244" s="171">
        <v>4</v>
      </c>
      <c r="J5244" s="169">
        <v>1</v>
      </c>
      <c r="K5244" s="154" cm="1">
        <f t="array" ref="K5244">ROUND(
IF(C5244="Beer",
SUM(LOOKUP(2,1/(SRP!$B$8:$B$10&lt;=E5244)/(SRP!$C$8:$C$10&gt;=E5244),SRP!$D$8:$D$10)*(G5244/100)*(E5244/1000)),
IF(C5244="Spirits",
SUM(LOOKUP(2,1/(SRP!$B$2:$B$7&lt;=E5244)/(SRP!$C$2:$C$7&gt;=E5244),SRP!$D$2:$D$7)*(G5244/100)*(E5244/1000)),
IF(AND(C5244="Wine",D5244="Fortified Wines"),
SUM(LOOKUP(2,1/(SRP!$B$26:$B$29&lt;=E5244)/(SRP!$C$26:$C$29&gt;=E5244),SRP!$D$26:$D$29)*(G5244/100)*(E5244/1000)),
IF(C5244="Wine",
SUM(LOOKUP(2,1/(SRP!$B$21:$B$25&lt;=E5244)/(SRP!$C$21:$C$25&gt;=E5244),SRP!$D$21:$D$25)*(G5244/100)*(E5244/1000)),
IF(AND(C5244="Ready to Drink",D5244="RTD-One Pour Cocktail&gt;7%&lt;=14.5"),
SUM(LOOKUP(2,1/(SRP!$B$16:$B$20&lt;=E5244)/(SRP!$C$16:$C$20&gt;=E5244),SRP!$D$16:$D$20)*(G5244/100)*(E5244/1000)),
IF(C5244="Ready to Drink",
SUM(LOOKUP(2,1/(SRP!$B$11:$B$15&lt;=E5244)/(SRP!$C$11:$C$15&gt;=E5244),SRP!$D$11:$D$15)*(G5244/100)*(E5244/1000)),
0)))))),2)</f>
        <v>1.81</v>
      </c>
      <c r="L5244" s="173" t="str">
        <f t="shared" si="81"/>
        <v>Beer473</v>
      </c>
      <c r="M5244" s="154">
        <f>VLOOKUP(L5244,'Slope %'!C:D,2,0)</f>
        <v>0.12</v>
      </c>
    </row>
    <row r="5245" spans="1:13" x14ac:dyDescent="0.25">
      <c r="A5245" s="169">
        <v>61236</v>
      </c>
      <c r="B5245" s="170" t="s">
        <v>3969</v>
      </c>
      <c r="C5245" s="170" t="s">
        <v>263</v>
      </c>
      <c r="D5245" s="170" t="s">
        <v>264</v>
      </c>
      <c r="E5245" s="170">
        <v>4260</v>
      </c>
      <c r="F5245" s="170">
        <v>2</v>
      </c>
      <c r="G5245" s="171">
        <v>7</v>
      </c>
      <c r="H5245" s="170" t="s">
        <v>105</v>
      </c>
      <c r="I5245" s="171">
        <v>30.99</v>
      </c>
      <c r="J5245" s="169">
        <v>12</v>
      </c>
      <c r="K5245" s="154" cm="1">
        <f t="array" ref="K5245">ROUND(
IF(C5245="Beer",
SUM(LOOKUP(2,1/(SRP!$B$8:$B$10&lt;=E5245)/(SRP!$C$8:$C$10&gt;=E5245),SRP!$D$8:$D$10)*(G5245/100)*(E5245/1000)),
IF(C5245="Spirits",
SUM(LOOKUP(2,1/(SRP!$B$2:$B$7&lt;=E5245)/(SRP!$C$2:$C$7&gt;=E5245),SRP!$D$2:$D$7)*(G5245/100)*(E5245/1000)),
IF(AND(C5245="Wine",D5245="Fortified Wines"),
SUM(LOOKUP(2,1/(SRP!$B$26:$B$29&lt;=E5245)/(SRP!$C$26:$C$29&gt;=E5245),SRP!$D$26:$D$29)*(G5245/100)*(E5245/1000)),
IF(C5245="Wine",
SUM(LOOKUP(2,1/(SRP!$B$21:$B$25&lt;=E5245)/(SRP!$C$21:$C$25&gt;=E5245),SRP!$D$21:$D$25)*(G5245/100)*(E5245/1000)),
IF(AND(C5245="Ready to Drink",D5245="RTD-One Pour Cocktail&gt;7%&lt;=14.5"),
SUM(LOOKUP(2,1/(SRP!$B$16:$B$20&lt;=E5245)/(SRP!$C$16:$C$20&gt;=E5245),SRP!$D$16:$D$20)*(G5245/100)*(E5245/1000)),
IF(C5245="Ready to Drink",
SUM(LOOKUP(2,1/(SRP!$B$11:$B$15&lt;=E5245)/(SRP!$C$11:$C$15&gt;=E5245),SRP!$D$11:$D$15)*(G5245/100)*(E5245/1000)),
0)))))),2)</f>
        <v>23.28</v>
      </c>
      <c r="L5245" s="173" t="str">
        <f t="shared" si="81"/>
        <v>Ready to Drink4260</v>
      </c>
      <c r="M5245" s="154">
        <f>VLOOKUP(L5245,'Slope %'!C:D,2,0)</f>
        <v>7.0000000000000007E-2</v>
      </c>
    </row>
    <row r="5246" spans="1:13" x14ac:dyDescent="0.25">
      <c r="A5246" s="169">
        <v>61236</v>
      </c>
      <c r="B5246" s="170" t="s">
        <v>3969</v>
      </c>
      <c r="C5246" s="170" t="s">
        <v>263</v>
      </c>
      <c r="D5246" s="170" t="s">
        <v>264</v>
      </c>
      <c r="E5246" s="170">
        <v>4260</v>
      </c>
      <c r="F5246" s="170">
        <v>2</v>
      </c>
      <c r="G5246" s="171">
        <v>7</v>
      </c>
      <c r="H5246" s="170" t="s">
        <v>105</v>
      </c>
      <c r="I5246" s="171">
        <v>30.99</v>
      </c>
      <c r="J5246" s="169">
        <v>12</v>
      </c>
      <c r="K5246" s="154" cm="1">
        <f t="array" ref="K5246">ROUND(
IF(C5246="Beer",
SUM(LOOKUP(2,1/(SRP!$B$8:$B$10&lt;=E5246)/(SRP!$C$8:$C$10&gt;=E5246),SRP!$D$8:$D$10)*(G5246/100)*(E5246/1000)),
IF(C5246="Spirits",
SUM(LOOKUP(2,1/(SRP!$B$2:$B$7&lt;=E5246)/(SRP!$C$2:$C$7&gt;=E5246),SRP!$D$2:$D$7)*(G5246/100)*(E5246/1000)),
IF(AND(C5246="Wine",D5246="Fortified Wines"),
SUM(LOOKUP(2,1/(SRP!$B$26:$B$29&lt;=E5246)/(SRP!$C$26:$C$29&gt;=E5246),SRP!$D$26:$D$29)*(G5246/100)*(E5246/1000)),
IF(C5246="Wine",
SUM(LOOKUP(2,1/(SRP!$B$21:$B$25&lt;=E5246)/(SRP!$C$21:$C$25&gt;=E5246),SRP!$D$21:$D$25)*(G5246/100)*(E5246/1000)),
IF(AND(C5246="Ready to Drink",D5246="RTD-One Pour Cocktail&gt;7%&lt;=14.5"),
SUM(LOOKUP(2,1/(SRP!$B$16:$B$20&lt;=E5246)/(SRP!$C$16:$C$20&gt;=E5246),SRP!$D$16:$D$20)*(G5246/100)*(E5246/1000)),
IF(C5246="Ready to Drink",
SUM(LOOKUP(2,1/(SRP!$B$11:$B$15&lt;=E5246)/(SRP!$C$11:$C$15&gt;=E5246),SRP!$D$11:$D$15)*(G5246/100)*(E5246/1000)),
0)))))),2)</f>
        <v>23.28</v>
      </c>
      <c r="L5246" s="173" t="str">
        <f t="shared" si="81"/>
        <v>Ready to Drink4260</v>
      </c>
      <c r="M5246" s="154">
        <f>VLOOKUP(L5246,'Slope %'!C:D,2,0)</f>
        <v>7.0000000000000007E-2</v>
      </c>
    </row>
    <row r="5247" spans="1:13" x14ac:dyDescent="0.25">
      <c r="A5247" s="169">
        <v>61256</v>
      </c>
      <c r="B5247" s="170" t="s">
        <v>3970</v>
      </c>
      <c r="C5247" s="170" t="s">
        <v>11</v>
      </c>
      <c r="D5247" s="170" t="s">
        <v>303</v>
      </c>
      <c r="E5247" s="170">
        <v>473</v>
      </c>
      <c r="F5247" s="170">
        <v>24</v>
      </c>
      <c r="G5247" s="171">
        <v>8</v>
      </c>
      <c r="H5247" s="170" t="s">
        <v>2503</v>
      </c>
      <c r="I5247" s="171">
        <v>4.49</v>
      </c>
      <c r="J5247" s="169">
        <v>1</v>
      </c>
      <c r="K5247" s="154" cm="1">
        <f t="array" ref="K5247">ROUND(
IF(C5247="Beer",
SUM(LOOKUP(2,1/(SRP!$B$8:$B$10&lt;=E5247)/(SRP!$C$8:$C$10&gt;=E5247),SRP!$D$8:$D$10)*(G5247/100)*(E5247/1000)),
IF(C5247="Spirits",
SUM(LOOKUP(2,1/(SRP!$B$2:$B$7&lt;=E5247)/(SRP!$C$2:$C$7&gt;=E5247),SRP!$D$2:$D$7)*(G5247/100)*(E5247/1000)),
IF(AND(C5247="Wine",D5247="Fortified Wines"),
SUM(LOOKUP(2,1/(SRP!$B$26:$B$29&lt;=E5247)/(SRP!$C$26:$C$29&gt;=E5247),SRP!$D$26:$D$29)*(G5247/100)*(E5247/1000)),
IF(C5247="Wine",
SUM(LOOKUP(2,1/(SRP!$B$21:$B$25&lt;=E5247)/(SRP!$C$21:$C$25&gt;=E5247),SRP!$D$21:$D$25)*(G5247/100)*(E5247/1000)),
IF(AND(C5247="Ready to Drink",D5247="RTD-One Pour Cocktail&gt;7%&lt;=14.5"),
SUM(LOOKUP(2,1/(SRP!$B$16:$B$20&lt;=E5247)/(SRP!$C$16:$C$20&gt;=E5247),SRP!$D$16:$D$20)*(G5247/100)*(E5247/1000)),
IF(C5247="Ready to Drink",
SUM(LOOKUP(2,1/(SRP!$B$11:$B$15&lt;=E5247)/(SRP!$C$11:$C$15&gt;=E5247),SRP!$D$11:$D$15)*(G5247/100)*(E5247/1000)),
0)))))),2)</f>
        <v>2.95</v>
      </c>
      <c r="L5247" s="173" t="str">
        <f t="shared" si="81"/>
        <v>Beer473</v>
      </c>
      <c r="M5247" s="154">
        <f>VLOOKUP(L5247,'Slope %'!C:D,2,0)</f>
        <v>0.12</v>
      </c>
    </row>
    <row r="5248" spans="1:13" x14ac:dyDescent="0.25">
      <c r="A5248" s="169">
        <v>61256</v>
      </c>
      <c r="B5248" s="170" t="s">
        <v>3970</v>
      </c>
      <c r="C5248" s="170" t="s">
        <v>11</v>
      </c>
      <c r="D5248" s="170" t="s">
        <v>303</v>
      </c>
      <c r="E5248" s="170">
        <v>473</v>
      </c>
      <c r="F5248" s="170">
        <v>24</v>
      </c>
      <c r="G5248" s="171">
        <v>8</v>
      </c>
      <c r="H5248" s="170" t="s">
        <v>1407</v>
      </c>
      <c r="I5248" s="171">
        <v>4.49</v>
      </c>
      <c r="J5248" s="169">
        <v>1</v>
      </c>
      <c r="K5248" s="154" cm="1">
        <f t="array" ref="K5248">ROUND(
IF(C5248="Beer",
SUM(LOOKUP(2,1/(SRP!$B$8:$B$10&lt;=E5248)/(SRP!$C$8:$C$10&gt;=E5248),SRP!$D$8:$D$10)*(G5248/100)*(E5248/1000)),
IF(C5248="Spirits",
SUM(LOOKUP(2,1/(SRP!$B$2:$B$7&lt;=E5248)/(SRP!$C$2:$C$7&gt;=E5248),SRP!$D$2:$D$7)*(G5248/100)*(E5248/1000)),
IF(AND(C5248="Wine",D5248="Fortified Wines"),
SUM(LOOKUP(2,1/(SRP!$B$26:$B$29&lt;=E5248)/(SRP!$C$26:$C$29&gt;=E5248),SRP!$D$26:$D$29)*(G5248/100)*(E5248/1000)),
IF(C5248="Wine",
SUM(LOOKUP(2,1/(SRP!$B$21:$B$25&lt;=E5248)/(SRP!$C$21:$C$25&gt;=E5248),SRP!$D$21:$D$25)*(G5248/100)*(E5248/1000)),
IF(AND(C5248="Ready to Drink",D5248="RTD-One Pour Cocktail&gt;7%&lt;=14.5"),
SUM(LOOKUP(2,1/(SRP!$B$16:$B$20&lt;=E5248)/(SRP!$C$16:$C$20&gt;=E5248),SRP!$D$16:$D$20)*(G5248/100)*(E5248/1000)),
IF(C5248="Ready to Drink",
SUM(LOOKUP(2,1/(SRP!$B$11:$B$15&lt;=E5248)/(SRP!$C$11:$C$15&gt;=E5248),SRP!$D$11:$D$15)*(G5248/100)*(E5248/1000)),
0)))))),2)</f>
        <v>2.95</v>
      </c>
      <c r="L5248" s="173" t="str">
        <f t="shared" si="81"/>
        <v>Beer473</v>
      </c>
      <c r="M5248" s="154">
        <f>VLOOKUP(L5248,'Slope %'!C:D,2,0)</f>
        <v>0.12</v>
      </c>
    </row>
    <row r="5249" spans="1:13" x14ac:dyDescent="0.25">
      <c r="A5249" s="169">
        <v>61263</v>
      </c>
      <c r="B5249" s="170" t="s">
        <v>3971</v>
      </c>
      <c r="C5249" s="170" t="s">
        <v>263</v>
      </c>
      <c r="D5249" s="170" t="s">
        <v>264</v>
      </c>
      <c r="E5249" s="170">
        <v>1000</v>
      </c>
      <c r="F5249" s="170">
        <v>12</v>
      </c>
      <c r="G5249" s="171">
        <v>6.9</v>
      </c>
      <c r="H5249" s="170" t="s">
        <v>105</v>
      </c>
      <c r="I5249" s="171">
        <v>7.48</v>
      </c>
      <c r="J5249" s="169">
        <v>1</v>
      </c>
      <c r="K5249" s="154" cm="1">
        <f t="array" ref="K5249">ROUND(
IF(C5249="Beer",
SUM(LOOKUP(2,1/(SRP!$B$8:$B$10&lt;=E5249)/(SRP!$C$8:$C$10&gt;=E5249),SRP!$D$8:$D$10)*(G5249/100)*(E5249/1000)),
IF(C5249="Spirits",
SUM(LOOKUP(2,1/(SRP!$B$2:$B$7&lt;=E5249)/(SRP!$C$2:$C$7&gt;=E5249),SRP!$D$2:$D$7)*(G5249/100)*(E5249/1000)),
IF(AND(C5249="Wine",D5249="Fortified Wines"),
SUM(LOOKUP(2,1/(SRP!$B$26:$B$29&lt;=E5249)/(SRP!$C$26:$C$29&gt;=E5249),SRP!$D$26:$D$29)*(G5249/100)*(E5249/1000)),
IF(C5249="Wine",
SUM(LOOKUP(2,1/(SRP!$B$21:$B$25&lt;=E5249)/(SRP!$C$21:$C$25&gt;=E5249),SRP!$D$21:$D$25)*(G5249/100)*(E5249/1000)),
IF(AND(C5249="Ready to Drink",D5249="RTD-One Pour Cocktail&gt;7%&lt;=14.5"),
SUM(LOOKUP(2,1/(SRP!$B$16:$B$20&lt;=E5249)/(SRP!$C$16:$C$20&gt;=E5249),SRP!$D$16:$D$20)*(G5249/100)*(E5249/1000)),
IF(C5249="Ready to Drink",
SUM(LOOKUP(2,1/(SRP!$B$11:$B$15&lt;=E5249)/(SRP!$C$11:$C$15&gt;=E5249),SRP!$D$11:$D$15)*(G5249/100)*(E5249/1000)),
0)))))),2)</f>
        <v>5.39</v>
      </c>
      <c r="L5249" s="173" t="str">
        <f t="shared" si="81"/>
        <v>Ready to Drink1000</v>
      </c>
      <c r="M5249" s="154">
        <f>VLOOKUP(L5249,'Slope %'!C:D,2,0)</f>
        <v>0.12</v>
      </c>
    </row>
    <row r="5250" spans="1:13" x14ac:dyDescent="0.25">
      <c r="A5250" s="169">
        <v>61263</v>
      </c>
      <c r="B5250" s="170" t="s">
        <v>3971</v>
      </c>
      <c r="C5250" s="170" t="s">
        <v>263</v>
      </c>
      <c r="D5250" s="170" t="s">
        <v>264</v>
      </c>
      <c r="E5250" s="170">
        <v>1000</v>
      </c>
      <c r="F5250" s="170">
        <v>12</v>
      </c>
      <c r="G5250" s="171">
        <v>6.9</v>
      </c>
      <c r="H5250" s="170" t="s">
        <v>105</v>
      </c>
      <c r="I5250" s="171">
        <v>7.48</v>
      </c>
      <c r="J5250" s="169">
        <v>1</v>
      </c>
      <c r="K5250" s="154" cm="1">
        <f t="array" ref="K5250">ROUND(
IF(C5250="Beer",
SUM(LOOKUP(2,1/(SRP!$B$8:$B$10&lt;=E5250)/(SRP!$C$8:$C$10&gt;=E5250),SRP!$D$8:$D$10)*(G5250/100)*(E5250/1000)),
IF(C5250="Spirits",
SUM(LOOKUP(2,1/(SRP!$B$2:$B$7&lt;=E5250)/(SRP!$C$2:$C$7&gt;=E5250),SRP!$D$2:$D$7)*(G5250/100)*(E5250/1000)),
IF(AND(C5250="Wine",D5250="Fortified Wines"),
SUM(LOOKUP(2,1/(SRP!$B$26:$B$29&lt;=E5250)/(SRP!$C$26:$C$29&gt;=E5250),SRP!$D$26:$D$29)*(G5250/100)*(E5250/1000)),
IF(C5250="Wine",
SUM(LOOKUP(2,1/(SRP!$B$21:$B$25&lt;=E5250)/(SRP!$C$21:$C$25&gt;=E5250),SRP!$D$21:$D$25)*(G5250/100)*(E5250/1000)),
IF(AND(C5250="Ready to Drink",D5250="RTD-One Pour Cocktail&gt;7%&lt;=14.5"),
SUM(LOOKUP(2,1/(SRP!$B$16:$B$20&lt;=E5250)/(SRP!$C$16:$C$20&gt;=E5250),SRP!$D$16:$D$20)*(G5250/100)*(E5250/1000)),
IF(C5250="Ready to Drink",
SUM(LOOKUP(2,1/(SRP!$B$11:$B$15&lt;=E5250)/(SRP!$C$11:$C$15&gt;=E5250),SRP!$D$11:$D$15)*(G5250/100)*(E5250/1000)),
0)))))),2)</f>
        <v>5.39</v>
      </c>
      <c r="L5250" s="173" t="str">
        <f t="shared" si="81"/>
        <v>Ready to Drink1000</v>
      </c>
      <c r="M5250" s="154">
        <f>VLOOKUP(L5250,'Slope %'!C:D,2,0)</f>
        <v>0.12</v>
      </c>
    </row>
    <row r="5251" spans="1:13" x14ac:dyDescent="0.25">
      <c r="A5251" s="169">
        <v>61266</v>
      </c>
      <c r="B5251" s="170" t="s">
        <v>3972</v>
      </c>
      <c r="C5251" s="170" t="s">
        <v>11</v>
      </c>
      <c r="D5251" s="170" t="s">
        <v>303</v>
      </c>
      <c r="E5251" s="170">
        <v>473</v>
      </c>
      <c r="F5251" s="170">
        <v>24</v>
      </c>
      <c r="G5251" s="171">
        <v>7</v>
      </c>
      <c r="H5251" s="170" t="s">
        <v>54</v>
      </c>
      <c r="I5251" s="171">
        <v>3.29</v>
      </c>
      <c r="J5251" s="169">
        <v>1</v>
      </c>
      <c r="K5251" s="154" cm="1">
        <f t="array" ref="K5251">ROUND(
IF(C5251="Beer",
SUM(LOOKUP(2,1/(SRP!$B$8:$B$10&lt;=E5251)/(SRP!$C$8:$C$10&gt;=E5251),SRP!$D$8:$D$10)*(G5251/100)*(E5251/1000)),
IF(C5251="Spirits",
SUM(LOOKUP(2,1/(SRP!$B$2:$B$7&lt;=E5251)/(SRP!$C$2:$C$7&gt;=E5251),SRP!$D$2:$D$7)*(G5251/100)*(E5251/1000)),
IF(AND(C5251="Wine",D5251="Fortified Wines"),
SUM(LOOKUP(2,1/(SRP!$B$26:$B$29&lt;=E5251)/(SRP!$C$26:$C$29&gt;=E5251),SRP!$D$26:$D$29)*(G5251/100)*(E5251/1000)),
IF(C5251="Wine",
SUM(LOOKUP(2,1/(SRP!$B$21:$B$25&lt;=E5251)/(SRP!$C$21:$C$25&gt;=E5251),SRP!$D$21:$D$25)*(G5251/100)*(E5251/1000)),
IF(AND(C5251="Ready to Drink",D5251="RTD-One Pour Cocktail&gt;7%&lt;=14.5"),
SUM(LOOKUP(2,1/(SRP!$B$16:$B$20&lt;=E5251)/(SRP!$C$16:$C$20&gt;=E5251),SRP!$D$16:$D$20)*(G5251/100)*(E5251/1000)),
IF(C5251="Ready to Drink",
SUM(LOOKUP(2,1/(SRP!$B$11:$B$15&lt;=E5251)/(SRP!$C$11:$C$15&gt;=E5251),SRP!$D$11:$D$15)*(G5251/100)*(E5251/1000)),
0)))))),2)</f>
        <v>2.58</v>
      </c>
      <c r="L5251" s="173" t="str">
        <f t="shared" ref="L5251:L5314" si="82">(_xlfn.CONCAT(C5251,E5251))</f>
        <v>Beer473</v>
      </c>
      <c r="M5251" s="154">
        <f>VLOOKUP(L5251,'Slope %'!C:D,2,0)</f>
        <v>0.12</v>
      </c>
    </row>
    <row r="5252" spans="1:13" x14ac:dyDescent="0.25">
      <c r="A5252" s="169">
        <v>61266</v>
      </c>
      <c r="B5252" s="170" t="s">
        <v>3972</v>
      </c>
      <c r="C5252" s="170" t="s">
        <v>11</v>
      </c>
      <c r="D5252" s="170" t="s">
        <v>303</v>
      </c>
      <c r="E5252" s="170">
        <v>473</v>
      </c>
      <c r="F5252" s="170">
        <v>24</v>
      </c>
      <c r="G5252" s="171">
        <v>7</v>
      </c>
      <c r="H5252" s="170" t="s">
        <v>54</v>
      </c>
      <c r="I5252" s="171">
        <v>3.29</v>
      </c>
      <c r="J5252" s="169">
        <v>1</v>
      </c>
      <c r="K5252" s="154" cm="1">
        <f t="array" ref="K5252">ROUND(
IF(C5252="Beer",
SUM(LOOKUP(2,1/(SRP!$B$8:$B$10&lt;=E5252)/(SRP!$C$8:$C$10&gt;=E5252),SRP!$D$8:$D$10)*(G5252/100)*(E5252/1000)),
IF(C5252="Spirits",
SUM(LOOKUP(2,1/(SRP!$B$2:$B$7&lt;=E5252)/(SRP!$C$2:$C$7&gt;=E5252),SRP!$D$2:$D$7)*(G5252/100)*(E5252/1000)),
IF(AND(C5252="Wine",D5252="Fortified Wines"),
SUM(LOOKUP(2,1/(SRP!$B$26:$B$29&lt;=E5252)/(SRP!$C$26:$C$29&gt;=E5252),SRP!$D$26:$D$29)*(G5252/100)*(E5252/1000)),
IF(C5252="Wine",
SUM(LOOKUP(2,1/(SRP!$B$21:$B$25&lt;=E5252)/(SRP!$C$21:$C$25&gt;=E5252),SRP!$D$21:$D$25)*(G5252/100)*(E5252/1000)),
IF(AND(C5252="Ready to Drink",D5252="RTD-One Pour Cocktail&gt;7%&lt;=14.5"),
SUM(LOOKUP(2,1/(SRP!$B$16:$B$20&lt;=E5252)/(SRP!$C$16:$C$20&gt;=E5252),SRP!$D$16:$D$20)*(G5252/100)*(E5252/1000)),
IF(C5252="Ready to Drink",
SUM(LOOKUP(2,1/(SRP!$B$11:$B$15&lt;=E5252)/(SRP!$C$11:$C$15&gt;=E5252),SRP!$D$11:$D$15)*(G5252/100)*(E5252/1000)),
0)))))),2)</f>
        <v>2.58</v>
      </c>
      <c r="L5252" s="173" t="str">
        <f t="shared" si="82"/>
        <v>Beer473</v>
      </c>
      <c r="M5252" s="154">
        <f>VLOOKUP(L5252,'Slope %'!C:D,2,0)</f>
        <v>0.12</v>
      </c>
    </row>
    <row r="5253" spans="1:13" x14ac:dyDescent="0.25">
      <c r="A5253" s="169">
        <v>61269</v>
      </c>
      <c r="B5253" s="170" t="s">
        <v>3973</v>
      </c>
      <c r="C5253" s="170" t="s">
        <v>11</v>
      </c>
      <c r="D5253" s="170" t="s">
        <v>303</v>
      </c>
      <c r="E5253" s="170">
        <v>473</v>
      </c>
      <c r="F5253" s="170">
        <v>24</v>
      </c>
      <c r="G5253" s="171">
        <v>7</v>
      </c>
      <c r="H5253" s="170" t="s">
        <v>54</v>
      </c>
      <c r="I5253" s="171">
        <v>3.29</v>
      </c>
      <c r="J5253" s="169">
        <v>1</v>
      </c>
      <c r="K5253" s="154" cm="1">
        <f t="array" ref="K5253">ROUND(
IF(C5253="Beer",
SUM(LOOKUP(2,1/(SRP!$B$8:$B$10&lt;=E5253)/(SRP!$C$8:$C$10&gt;=E5253),SRP!$D$8:$D$10)*(G5253/100)*(E5253/1000)),
IF(C5253="Spirits",
SUM(LOOKUP(2,1/(SRP!$B$2:$B$7&lt;=E5253)/(SRP!$C$2:$C$7&gt;=E5253),SRP!$D$2:$D$7)*(G5253/100)*(E5253/1000)),
IF(AND(C5253="Wine",D5253="Fortified Wines"),
SUM(LOOKUP(2,1/(SRP!$B$26:$B$29&lt;=E5253)/(SRP!$C$26:$C$29&gt;=E5253),SRP!$D$26:$D$29)*(G5253/100)*(E5253/1000)),
IF(C5253="Wine",
SUM(LOOKUP(2,1/(SRP!$B$21:$B$25&lt;=E5253)/(SRP!$C$21:$C$25&gt;=E5253),SRP!$D$21:$D$25)*(G5253/100)*(E5253/1000)),
IF(AND(C5253="Ready to Drink",D5253="RTD-One Pour Cocktail&gt;7%&lt;=14.5"),
SUM(LOOKUP(2,1/(SRP!$B$16:$B$20&lt;=E5253)/(SRP!$C$16:$C$20&gt;=E5253),SRP!$D$16:$D$20)*(G5253/100)*(E5253/1000)),
IF(C5253="Ready to Drink",
SUM(LOOKUP(2,1/(SRP!$B$11:$B$15&lt;=E5253)/(SRP!$C$11:$C$15&gt;=E5253),SRP!$D$11:$D$15)*(G5253/100)*(E5253/1000)),
0)))))),2)</f>
        <v>2.58</v>
      </c>
      <c r="L5253" s="173" t="str">
        <f t="shared" si="82"/>
        <v>Beer473</v>
      </c>
      <c r="M5253" s="154">
        <f>VLOOKUP(L5253,'Slope %'!C:D,2,0)</f>
        <v>0.12</v>
      </c>
    </row>
    <row r="5254" spans="1:13" x14ac:dyDescent="0.25">
      <c r="A5254" s="169">
        <v>61269</v>
      </c>
      <c r="B5254" s="170" t="s">
        <v>3973</v>
      </c>
      <c r="C5254" s="170" t="s">
        <v>11</v>
      </c>
      <c r="D5254" s="170" t="s">
        <v>303</v>
      </c>
      <c r="E5254" s="170">
        <v>473</v>
      </c>
      <c r="F5254" s="170">
        <v>24</v>
      </c>
      <c r="G5254" s="171">
        <v>7</v>
      </c>
      <c r="H5254" s="170" t="s">
        <v>54</v>
      </c>
      <c r="I5254" s="171">
        <v>3.29</v>
      </c>
      <c r="J5254" s="169">
        <v>1</v>
      </c>
      <c r="K5254" s="154" cm="1">
        <f t="array" ref="K5254">ROUND(
IF(C5254="Beer",
SUM(LOOKUP(2,1/(SRP!$B$8:$B$10&lt;=E5254)/(SRP!$C$8:$C$10&gt;=E5254),SRP!$D$8:$D$10)*(G5254/100)*(E5254/1000)),
IF(C5254="Spirits",
SUM(LOOKUP(2,1/(SRP!$B$2:$B$7&lt;=E5254)/(SRP!$C$2:$C$7&gt;=E5254),SRP!$D$2:$D$7)*(G5254/100)*(E5254/1000)),
IF(AND(C5254="Wine",D5254="Fortified Wines"),
SUM(LOOKUP(2,1/(SRP!$B$26:$B$29&lt;=E5254)/(SRP!$C$26:$C$29&gt;=E5254),SRP!$D$26:$D$29)*(G5254/100)*(E5254/1000)),
IF(C5254="Wine",
SUM(LOOKUP(2,1/(SRP!$B$21:$B$25&lt;=E5254)/(SRP!$C$21:$C$25&gt;=E5254),SRP!$D$21:$D$25)*(G5254/100)*(E5254/1000)),
IF(AND(C5254="Ready to Drink",D5254="RTD-One Pour Cocktail&gt;7%&lt;=14.5"),
SUM(LOOKUP(2,1/(SRP!$B$16:$B$20&lt;=E5254)/(SRP!$C$16:$C$20&gt;=E5254),SRP!$D$16:$D$20)*(G5254/100)*(E5254/1000)),
IF(C5254="Ready to Drink",
SUM(LOOKUP(2,1/(SRP!$B$11:$B$15&lt;=E5254)/(SRP!$C$11:$C$15&gt;=E5254),SRP!$D$11:$D$15)*(G5254/100)*(E5254/1000)),
0)))))),2)</f>
        <v>2.58</v>
      </c>
      <c r="L5254" s="173" t="str">
        <f t="shared" si="82"/>
        <v>Beer473</v>
      </c>
      <c r="M5254" s="154">
        <f>VLOOKUP(L5254,'Slope %'!C:D,2,0)</f>
        <v>0.12</v>
      </c>
    </row>
    <row r="5255" spans="1:13" x14ac:dyDescent="0.25">
      <c r="A5255" s="169">
        <v>61270</v>
      </c>
      <c r="B5255" s="170" t="s">
        <v>3974</v>
      </c>
      <c r="C5255" s="170" t="s">
        <v>11</v>
      </c>
      <c r="D5255" s="170" t="s">
        <v>12</v>
      </c>
      <c r="E5255" s="170">
        <v>473</v>
      </c>
      <c r="F5255" s="170">
        <v>24</v>
      </c>
      <c r="G5255" s="171">
        <v>5</v>
      </c>
      <c r="H5255" s="170" t="s">
        <v>54</v>
      </c>
      <c r="I5255" s="171">
        <v>3.09</v>
      </c>
      <c r="J5255" s="169">
        <v>1</v>
      </c>
      <c r="K5255" s="154" cm="1">
        <f t="array" ref="K5255">ROUND(
IF(C5255="Beer",
SUM(LOOKUP(2,1/(SRP!$B$8:$B$10&lt;=E5255)/(SRP!$C$8:$C$10&gt;=E5255),SRP!$D$8:$D$10)*(G5255/100)*(E5255/1000)),
IF(C5255="Spirits",
SUM(LOOKUP(2,1/(SRP!$B$2:$B$7&lt;=E5255)/(SRP!$C$2:$C$7&gt;=E5255),SRP!$D$2:$D$7)*(G5255/100)*(E5255/1000)),
IF(AND(C5255="Wine",D5255="Fortified Wines"),
SUM(LOOKUP(2,1/(SRP!$B$26:$B$29&lt;=E5255)/(SRP!$C$26:$C$29&gt;=E5255),SRP!$D$26:$D$29)*(G5255/100)*(E5255/1000)),
IF(C5255="Wine",
SUM(LOOKUP(2,1/(SRP!$B$21:$B$25&lt;=E5255)/(SRP!$C$21:$C$25&gt;=E5255),SRP!$D$21:$D$25)*(G5255/100)*(E5255/1000)),
IF(AND(C5255="Ready to Drink",D5255="RTD-One Pour Cocktail&gt;7%&lt;=14.5"),
SUM(LOOKUP(2,1/(SRP!$B$16:$B$20&lt;=E5255)/(SRP!$C$16:$C$20&gt;=E5255),SRP!$D$16:$D$20)*(G5255/100)*(E5255/1000)),
IF(C5255="Ready to Drink",
SUM(LOOKUP(2,1/(SRP!$B$11:$B$15&lt;=E5255)/(SRP!$C$11:$C$15&gt;=E5255),SRP!$D$11:$D$15)*(G5255/100)*(E5255/1000)),
0)))))),2)</f>
        <v>1.85</v>
      </c>
      <c r="L5255" s="173" t="str">
        <f t="shared" si="82"/>
        <v>Beer473</v>
      </c>
      <c r="M5255" s="154">
        <f>VLOOKUP(L5255,'Slope %'!C:D,2,0)</f>
        <v>0.12</v>
      </c>
    </row>
    <row r="5256" spans="1:13" x14ac:dyDescent="0.25">
      <c r="A5256" s="169">
        <v>61270</v>
      </c>
      <c r="B5256" s="170" t="s">
        <v>3974</v>
      </c>
      <c r="C5256" s="170" t="s">
        <v>11</v>
      </c>
      <c r="D5256" s="170" t="s">
        <v>12</v>
      </c>
      <c r="E5256" s="170">
        <v>473</v>
      </c>
      <c r="F5256" s="170">
        <v>24</v>
      </c>
      <c r="G5256" s="171">
        <v>5</v>
      </c>
      <c r="H5256" s="170" t="s">
        <v>54</v>
      </c>
      <c r="I5256" s="171">
        <v>3.09</v>
      </c>
      <c r="J5256" s="169">
        <v>1</v>
      </c>
      <c r="K5256" s="154" cm="1">
        <f t="array" ref="K5256">ROUND(
IF(C5256="Beer",
SUM(LOOKUP(2,1/(SRP!$B$8:$B$10&lt;=E5256)/(SRP!$C$8:$C$10&gt;=E5256),SRP!$D$8:$D$10)*(G5256/100)*(E5256/1000)),
IF(C5256="Spirits",
SUM(LOOKUP(2,1/(SRP!$B$2:$B$7&lt;=E5256)/(SRP!$C$2:$C$7&gt;=E5256),SRP!$D$2:$D$7)*(G5256/100)*(E5256/1000)),
IF(AND(C5256="Wine",D5256="Fortified Wines"),
SUM(LOOKUP(2,1/(SRP!$B$26:$B$29&lt;=E5256)/(SRP!$C$26:$C$29&gt;=E5256),SRP!$D$26:$D$29)*(G5256/100)*(E5256/1000)),
IF(C5256="Wine",
SUM(LOOKUP(2,1/(SRP!$B$21:$B$25&lt;=E5256)/(SRP!$C$21:$C$25&gt;=E5256),SRP!$D$21:$D$25)*(G5256/100)*(E5256/1000)),
IF(AND(C5256="Ready to Drink",D5256="RTD-One Pour Cocktail&gt;7%&lt;=14.5"),
SUM(LOOKUP(2,1/(SRP!$B$16:$B$20&lt;=E5256)/(SRP!$C$16:$C$20&gt;=E5256),SRP!$D$16:$D$20)*(G5256/100)*(E5256/1000)),
IF(C5256="Ready to Drink",
SUM(LOOKUP(2,1/(SRP!$B$11:$B$15&lt;=E5256)/(SRP!$C$11:$C$15&gt;=E5256),SRP!$D$11:$D$15)*(G5256/100)*(E5256/1000)),
0)))))),2)</f>
        <v>1.85</v>
      </c>
      <c r="L5256" s="173" t="str">
        <f t="shared" si="82"/>
        <v>Beer473</v>
      </c>
      <c r="M5256" s="154">
        <f>VLOOKUP(L5256,'Slope %'!C:D,2,0)</f>
        <v>0.12</v>
      </c>
    </row>
    <row r="5257" spans="1:13" x14ac:dyDescent="0.25">
      <c r="A5257" s="169">
        <v>61281</v>
      </c>
      <c r="B5257" s="170" t="s">
        <v>3975</v>
      </c>
      <c r="C5257" s="170" t="s">
        <v>11</v>
      </c>
      <c r="D5257" s="170" t="s">
        <v>12</v>
      </c>
      <c r="E5257" s="170">
        <v>1892</v>
      </c>
      <c r="F5257" s="170">
        <v>6</v>
      </c>
      <c r="G5257" s="171">
        <v>5</v>
      </c>
      <c r="H5257" s="170" t="s">
        <v>274</v>
      </c>
      <c r="I5257" s="171">
        <v>9.99</v>
      </c>
      <c r="J5257" s="169">
        <v>4</v>
      </c>
      <c r="K5257" s="154" cm="1">
        <f t="array" ref="K5257">ROUND(
IF(C5257="Beer",
SUM(LOOKUP(2,1/(SRP!$B$8:$B$10&lt;=E5257)/(SRP!$C$8:$C$10&gt;=E5257),SRP!$D$8:$D$10)*(G5257/100)*(E5257/1000)),
IF(C5257="Spirits",
SUM(LOOKUP(2,1/(SRP!$B$2:$B$7&lt;=E5257)/(SRP!$C$2:$C$7&gt;=E5257),SRP!$D$2:$D$7)*(G5257/100)*(E5257/1000)),
IF(AND(C5257="Wine",D5257="Fortified Wines"),
SUM(LOOKUP(2,1/(SRP!$B$26:$B$29&lt;=E5257)/(SRP!$C$26:$C$29&gt;=E5257),SRP!$D$26:$D$29)*(G5257/100)*(E5257/1000)),
IF(C5257="Wine",
SUM(LOOKUP(2,1/(SRP!$B$21:$B$25&lt;=E5257)/(SRP!$C$21:$C$25&gt;=E5257),SRP!$D$21:$D$25)*(G5257/100)*(E5257/1000)),
IF(AND(C5257="Ready to Drink",D5257="RTD-One Pour Cocktail&gt;7%&lt;=14.5"),
SUM(LOOKUP(2,1/(SRP!$B$16:$B$20&lt;=E5257)/(SRP!$C$16:$C$20&gt;=E5257),SRP!$D$16:$D$20)*(G5257/100)*(E5257/1000)),
IF(C5257="Ready to Drink",
SUM(LOOKUP(2,1/(SRP!$B$11:$B$15&lt;=E5257)/(SRP!$C$11:$C$15&gt;=E5257),SRP!$D$11:$D$15)*(G5257/100)*(E5257/1000)),
0)))))),2)</f>
        <v>7.39</v>
      </c>
      <c r="L5257" s="173" t="str">
        <f t="shared" si="82"/>
        <v>Beer1892</v>
      </c>
      <c r="M5257" s="154">
        <f>VLOOKUP(L5257,'Slope %'!C:D,2,0)</f>
        <v>0.1</v>
      </c>
    </row>
    <row r="5258" spans="1:13" x14ac:dyDescent="0.25">
      <c r="A5258" s="169">
        <v>61288</v>
      </c>
      <c r="B5258" s="170" t="s">
        <v>3976</v>
      </c>
      <c r="C5258" s="170" t="s">
        <v>24</v>
      </c>
      <c r="D5258" s="170" t="s">
        <v>85</v>
      </c>
      <c r="E5258" s="170">
        <v>750</v>
      </c>
      <c r="F5258" s="170">
        <v>12</v>
      </c>
      <c r="G5258" s="171">
        <v>14</v>
      </c>
      <c r="H5258" s="170" t="s">
        <v>141</v>
      </c>
      <c r="I5258" s="171">
        <v>13.99</v>
      </c>
      <c r="J5258" s="169">
        <v>1</v>
      </c>
      <c r="K5258" s="154" cm="1">
        <f t="array" ref="K5258">ROUND(
IF(C5258="Beer",
SUM(LOOKUP(2,1/(SRP!$B$8:$B$10&lt;=E5258)/(SRP!$C$8:$C$10&gt;=E5258),SRP!$D$8:$D$10)*(G5258/100)*(E5258/1000)),
IF(C5258="Spirits",
SUM(LOOKUP(2,1/(SRP!$B$2:$B$7&lt;=E5258)/(SRP!$C$2:$C$7&gt;=E5258),SRP!$D$2:$D$7)*(G5258/100)*(E5258/1000)),
IF(AND(C5258="Wine",D5258="Fortified Wines"),
SUM(LOOKUP(2,1/(SRP!$B$26:$B$29&lt;=E5258)/(SRP!$C$26:$C$29&gt;=E5258),SRP!$D$26:$D$29)*(G5258/100)*(E5258/1000)),
IF(C5258="Wine",
SUM(LOOKUP(2,1/(SRP!$B$21:$B$25&lt;=E5258)/(SRP!$C$21:$C$25&gt;=E5258),SRP!$D$21:$D$25)*(G5258/100)*(E5258/1000)),
IF(AND(C5258="Ready to Drink",D5258="RTD-One Pour Cocktail&gt;7%&lt;=14.5"),
SUM(LOOKUP(2,1/(SRP!$B$16:$B$20&lt;=E5258)/(SRP!$C$16:$C$20&gt;=E5258),SRP!$D$16:$D$20)*(G5258/100)*(E5258/1000)),
IF(C5258="Ready to Drink",
SUM(LOOKUP(2,1/(SRP!$B$11:$B$15&lt;=E5258)/(SRP!$C$11:$C$15&gt;=E5258),SRP!$D$11:$D$15)*(G5258/100)*(E5258/1000)),
0)))))),2)</f>
        <v>8.1999999999999993</v>
      </c>
      <c r="L5258" s="173" t="str">
        <f t="shared" si="82"/>
        <v>Wine750</v>
      </c>
      <c r="M5258" s="154">
        <f>VLOOKUP(L5258,'Slope %'!C:D,2,0)</f>
        <v>0.1</v>
      </c>
    </row>
    <row r="5259" spans="1:13" x14ac:dyDescent="0.25">
      <c r="A5259" s="169">
        <v>61332</v>
      </c>
      <c r="B5259" s="170" t="s">
        <v>3977</v>
      </c>
      <c r="C5259" s="170" t="s">
        <v>11</v>
      </c>
      <c r="D5259" s="170" t="s">
        <v>303</v>
      </c>
      <c r="E5259" s="170">
        <v>473</v>
      </c>
      <c r="F5259" s="170">
        <v>24</v>
      </c>
      <c r="G5259" s="171">
        <v>6.3</v>
      </c>
      <c r="H5259" s="170" t="s">
        <v>1362</v>
      </c>
      <c r="I5259" s="171">
        <v>5</v>
      </c>
      <c r="J5259" s="169">
        <v>1</v>
      </c>
      <c r="K5259" s="154" cm="1">
        <f t="array" ref="K5259">ROUND(
IF(C5259="Beer",
SUM(LOOKUP(2,1/(SRP!$B$8:$B$10&lt;=E5259)/(SRP!$C$8:$C$10&gt;=E5259),SRP!$D$8:$D$10)*(G5259/100)*(E5259/1000)),
IF(C5259="Spirits",
SUM(LOOKUP(2,1/(SRP!$B$2:$B$7&lt;=E5259)/(SRP!$C$2:$C$7&gt;=E5259),SRP!$D$2:$D$7)*(G5259/100)*(E5259/1000)),
IF(AND(C5259="Wine",D5259="Fortified Wines"),
SUM(LOOKUP(2,1/(SRP!$B$26:$B$29&lt;=E5259)/(SRP!$C$26:$C$29&gt;=E5259),SRP!$D$26:$D$29)*(G5259/100)*(E5259/1000)),
IF(C5259="Wine",
SUM(LOOKUP(2,1/(SRP!$B$21:$B$25&lt;=E5259)/(SRP!$C$21:$C$25&gt;=E5259),SRP!$D$21:$D$25)*(G5259/100)*(E5259/1000)),
IF(AND(C5259="Ready to Drink",D5259="RTD-One Pour Cocktail&gt;7%&lt;=14.5"),
SUM(LOOKUP(2,1/(SRP!$B$16:$B$20&lt;=E5259)/(SRP!$C$16:$C$20&gt;=E5259),SRP!$D$16:$D$20)*(G5259/100)*(E5259/1000)),
IF(C5259="Ready to Drink",
SUM(LOOKUP(2,1/(SRP!$B$11:$B$15&lt;=E5259)/(SRP!$C$11:$C$15&gt;=E5259),SRP!$D$11:$D$15)*(G5259/100)*(E5259/1000)),
0)))))),2)</f>
        <v>2.33</v>
      </c>
      <c r="L5259" s="173" t="str">
        <f t="shared" si="82"/>
        <v>Beer473</v>
      </c>
      <c r="M5259" s="154">
        <f>VLOOKUP(L5259,'Slope %'!C:D,2,0)</f>
        <v>0.12</v>
      </c>
    </row>
    <row r="5260" spans="1:13" x14ac:dyDescent="0.25">
      <c r="A5260" s="169">
        <v>61332</v>
      </c>
      <c r="B5260" s="170" t="s">
        <v>3977</v>
      </c>
      <c r="C5260" s="170" t="s">
        <v>11</v>
      </c>
      <c r="D5260" s="170" t="s">
        <v>303</v>
      </c>
      <c r="E5260" s="170">
        <v>473</v>
      </c>
      <c r="F5260" s="170">
        <v>24</v>
      </c>
      <c r="G5260" s="171">
        <v>6.3</v>
      </c>
      <c r="H5260" s="170" t="s">
        <v>1362</v>
      </c>
      <c r="I5260" s="171">
        <v>5</v>
      </c>
      <c r="J5260" s="169">
        <v>1</v>
      </c>
      <c r="K5260" s="154" cm="1">
        <f t="array" ref="K5260">ROUND(
IF(C5260="Beer",
SUM(LOOKUP(2,1/(SRP!$B$8:$B$10&lt;=E5260)/(SRP!$C$8:$C$10&gt;=E5260),SRP!$D$8:$D$10)*(G5260/100)*(E5260/1000)),
IF(C5260="Spirits",
SUM(LOOKUP(2,1/(SRP!$B$2:$B$7&lt;=E5260)/(SRP!$C$2:$C$7&gt;=E5260),SRP!$D$2:$D$7)*(G5260/100)*(E5260/1000)),
IF(AND(C5260="Wine",D5260="Fortified Wines"),
SUM(LOOKUP(2,1/(SRP!$B$26:$B$29&lt;=E5260)/(SRP!$C$26:$C$29&gt;=E5260),SRP!$D$26:$D$29)*(G5260/100)*(E5260/1000)),
IF(C5260="Wine",
SUM(LOOKUP(2,1/(SRP!$B$21:$B$25&lt;=E5260)/(SRP!$C$21:$C$25&gt;=E5260),SRP!$D$21:$D$25)*(G5260/100)*(E5260/1000)),
IF(AND(C5260="Ready to Drink",D5260="RTD-One Pour Cocktail&gt;7%&lt;=14.5"),
SUM(LOOKUP(2,1/(SRP!$B$16:$B$20&lt;=E5260)/(SRP!$C$16:$C$20&gt;=E5260),SRP!$D$16:$D$20)*(G5260/100)*(E5260/1000)),
IF(C5260="Ready to Drink",
SUM(LOOKUP(2,1/(SRP!$B$11:$B$15&lt;=E5260)/(SRP!$C$11:$C$15&gt;=E5260),SRP!$D$11:$D$15)*(G5260/100)*(E5260/1000)),
0)))))),2)</f>
        <v>2.33</v>
      </c>
      <c r="L5260" s="173" t="str">
        <f t="shared" si="82"/>
        <v>Beer473</v>
      </c>
      <c r="M5260" s="154">
        <f>VLOOKUP(L5260,'Slope %'!C:D,2,0)</f>
        <v>0.12</v>
      </c>
    </row>
    <row r="5261" spans="1:13" x14ac:dyDescent="0.25">
      <c r="A5261" s="169">
        <v>61351</v>
      </c>
      <c r="B5261" s="170" t="s">
        <v>3978</v>
      </c>
      <c r="C5261" s="170" t="s">
        <v>11</v>
      </c>
      <c r="D5261" s="170" t="s">
        <v>303</v>
      </c>
      <c r="E5261" s="170">
        <v>473</v>
      </c>
      <c r="F5261" s="170">
        <v>24</v>
      </c>
      <c r="G5261" s="171">
        <v>5.6</v>
      </c>
      <c r="H5261" s="170" t="s">
        <v>415</v>
      </c>
      <c r="I5261" s="171">
        <v>4.79</v>
      </c>
      <c r="J5261" s="169">
        <v>1</v>
      </c>
      <c r="K5261" s="154" cm="1">
        <f t="array" ref="K5261">ROUND(
IF(C5261="Beer",
SUM(LOOKUP(2,1/(SRP!$B$8:$B$10&lt;=E5261)/(SRP!$C$8:$C$10&gt;=E5261),SRP!$D$8:$D$10)*(G5261/100)*(E5261/1000)),
IF(C5261="Spirits",
SUM(LOOKUP(2,1/(SRP!$B$2:$B$7&lt;=E5261)/(SRP!$C$2:$C$7&gt;=E5261),SRP!$D$2:$D$7)*(G5261/100)*(E5261/1000)),
IF(AND(C5261="Wine",D5261="Fortified Wines"),
SUM(LOOKUP(2,1/(SRP!$B$26:$B$29&lt;=E5261)/(SRP!$C$26:$C$29&gt;=E5261),SRP!$D$26:$D$29)*(G5261/100)*(E5261/1000)),
IF(C5261="Wine",
SUM(LOOKUP(2,1/(SRP!$B$21:$B$25&lt;=E5261)/(SRP!$C$21:$C$25&gt;=E5261),SRP!$D$21:$D$25)*(G5261/100)*(E5261/1000)),
IF(AND(C5261="Ready to Drink",D5261="RTD-One Pour Cocktail&gt;7%&lt;=14.5"),
SUM(LOOKUP(2,1/(SRP!$B$16:$B$20&lt;=E5261)/(SRP!$C$16:$C$20&gt;=E5261),SRP!$D$16:$D$20)*(G5261/100)*(E5261/1000)),
IF(C5261="Ready to Drink",
SUM(LOOKUP(2,1/(SRP!$B$11:$B$15&lt;=E5261)/(SRP!$C$11:$C$15&gt;=E5261),SRP!$D$11:$D$15)*(G5261/100)*(E5261/1000)),
0)))))),2)</f>
        <v>2.0699999999999998</v>
      </c>
      <c r="L5261" s="173" t="str">
        <f t="shared" si="82"/>
        <v>Beer473</v>
      </c>
      <c r="M5261" s="154">
        <f>VLOOKUP(L5261,'Slope %'!C:D,2,0)</f>
        <v>0.12</v>
      </c>
    </row>
    <row r="5262" spans="1:13" x14ac:dyDescent="0.25">
      <c r="A5262" s="169">
        <v>61351</v>
      </c>
      <c r="B5262" s="170" t="s">
        <v>3978</v>
      </c>
      <c r="C5262" s="170" t="s">
        <v>11</v>
      </c>
      <c r="D5262" s="170" t="s">
        <v>303</v>
      </c>
      <c r="E5262" s="170">
        <v>473</v>
      </c>
      <c r="F5262" s="170">
        <v>24</v>
      </c>
      <c r="G5262" s="171">
        <v>5.6</v>
      </c>
      <c r="H5262" s="170" t="s">
        <v>415</v>
      </c>
      <c r="I5262" s="171">
        <v>4.79</v>
      </c>
      <c r="J5262" s="169">
        <v>1</v>
      </c>
      <c r="K5262" s="154" cm="1">
        <f t="array" ref="K5262">ROUND(
IF(C5262="Beer",
SUM(LOOKUP(2,1/(SRP!$B$8:$B$10&lt;=E5262)/(SRP!$C$8:$C$10&gt;=E5262),SRP!$D$8:$D$10)*(G5262/100)*(E5262/1000)),
IF(C5262="Spirits",
SUM(LOOKUP(2,1/(SRP!$B$2:$B$7&lt;=E5262)/(SRP!$C$2:$C$7&gt;=E5262),SRP!$D$2:$D$7)*(G5262/100)*(E5262/1000)),
IF(AND(C5262="Wine",D5262="Fortified Wines"),
SUM(LOOKUP(2,1/(SRP!$B$26:$B$29&lt;=E5262)/(SRP!$C$26:$C$29&gt;=E5262),SRP!$D$26:$D$29)*(G5262/100)*(E5262/1000)),
IF(C5262="Wine",
SUM(LOOKUP(2,1/(SRP!$B$21:$B$25&lt;=E5262)/(SRP!$C$21:$C$25&gt;=E5262),SRP!$D$21:$D$25)*(G5262/100)*(E5262/1000)),
IF(AND(C5262="Ready to Drink",D5262="RTD-One Pour Cocktail&gt;7%&lt;=14.5"),
SUM(LOOKUP(2,1/(SRP!$B$16:$B$20&lt;=E5262)/(SRP!$C$16:$C$20&gt;=E5262),SRP!$D$16:$D$20)*(G5262/100)*(E5262/1000)),
IF(C5262="Ready to Drink",
SUM(LOOKUP(2,1/(SRP!$B$11:$B$15&lt;=E5262)/(SRP!$C$11:$C$15&gt;=E5262),SRP!$D$11:$D$15)*(G5262/100)*(E5262/1000)),
0)))))),2)</f>
        <v>2.0699999999999998</v>
      </c>
      <c r="L5262" s="173" t="str">
        <f t="shared" si="82"/>
        <v>Beer473</v>
      </c>
      <c r="M5262" s="154">
        <f>VLOOKUP(L5262,'Slope %'!C:D,2,0)</f>
        <v>0.12</v>
      </c>
    </row>
    <row r="5263" spans="1:13" x14ac:dyDescent="0.25">
      <c r="A5263" s="169">
        <v>61353</v>
      </c>
      <c r="B5263" s="170" t="s">
        <v>3979</v>
      </c>
      <c r="C5263" s="170" t="s">
        <v>11</v>
      </c>
      <c r="D5263" s="170" t="s">
        <v>303</v>
      </c>
      <c r="E5263" s="170">
        <v>473</v>
      </c>
      <c r="F5263" s="170">
        <v>24</v>
      </c>
      <c r="G5263" s="171">
        <v>7.6</v>
      </c>
      <c r="H5263" s="170" t="s">
        <v>1662</v>
      </c>
      <c r="I5263" s="171">
        <v>4.75</v>
      </c>
      <c r="J5263" s="169">
        <v>1</v>
      </c>
      <c r="K5263" s="154" cm="1">
        <f t="array" ref="K5263">ROUND(
IF(C5263="Beer",
SUM(LOOKUP(2,1/(SRP!$B$8:$B$10&lt;=E5263)/(SRP!$C$8:$C$10&gt;=E5263),SRP!$D$8:$D$10)*(G5263/100)*(E5263/1000)),
IF(C5263="Spirits",
SUM(LOOKUP(2,1/(SRP!$B$2:$B$7&lt;=E5263)/(SRP!$C$2:$C$7&gt;=E5263),SRP!$D$2:$D$7)*(G5263/100)*(E5263/1000)),
IF(AND(C5263="Wine",D5263="Fortified Wines"),
SUM(LOOKUP(2,1/(SRP!$B$26:$B$29&lt;=E5263)/(SRP!$C$26:$C$29&gt;=E5263),SRP!$D$26:$D$29)*(G5263/100)*(E5263/1000)),
IF(C5263="Wine",
SUM(LOOKUP(2,1/(SRP!$B$21:$B$25&lt;=E5263)/(SRP!$C$21:$C$25&gt;=E5263),SRP!$D$21:$D$25)*(G5263/100)*(E5263/1000)),
IF(AND(C5263="Ready to Drink",D5263="RTD-One Pour Cocktail&gt;7%&lt;=14.5"),
SUM(LOOKUP(2,1/(SRP!$B$16:$B$20&lt;=E5263)/(SRP!$C$16:$C$20&gt;=E5263),SRP!$D$16:$D$20)*(G5263/100)*(E5263/1000)),
IF(C5263="Ready to Drink",
SUM(LOOKUP(2,1/(SRP!$B$11:$B$15&lt;=E5263)/(SRP!$C$11:$C$15&gt;=E5263),SRP!$D$11:$D$15)*(G5263/100)*(E5263/1000)),
0)))))),2)</f>
        <v>2.81</v>
      </c>
      <c r="L5263" s="173" t="str">
        <f t="shared" si="82"/>
        <v>Beer473</v>
      </c>
      <c r="M5263" s="154">
        <f>VLOOKUP(L5263,'Slope %'!C:D,2,0)</f>
        <v>0.12</v>
      </c>
    </row>
    <row r="5264" spans="1:13" x14ac:dyDescent="0.25">
      <c r="A5264" s="169">
        <v>61353</v>
      </c>
      <c r="B5264" s="170" t="s">
        <v>3979</v>
      </c>
      <c r="C5264" s="170" t="s">
        <v>11</v>
      </c>
      <c r="D5264" s="170" t="s">
        <v>303</v>
      </c>
      <c r="E5264" s="170">
        <v>473</v>
      </c>
      <c r="F5264" s="170">
        <v>24</v>
      </c>
      <c r="G5264" s="171">
        <v>7.6</v>
      </c>
      <c r="H5264" s="170" t="s">
        <v>1662</v>
      </c>
      <c r="I5264" s="171">
        <v>4.75</v>
      </c>
      <c r="J5264" s="169">
        <v>1</v>
      </c>
      <c r="K5264" s="154" cm="1">
        <f t="array" ref="K5264">ROUND(
IF(C5264="Beer",
SUM(LOOKUP(2,1/(SRP!$B$8:$B$10&lt;=E5264)/(SRP!$C$8:$C$10&gt;=E5264),SRP!$D$8:$D$10)*(G5264/100)*(E5264/1000)),
IF(C5264="Spirits",
SUM(LOOKUP(2,1/(SRP!$B$2:$B$7&lt;=E5264)/(SRP!$C$2:$C$7&gt;=E5264),SRP!$D$2:$D$7)*(G5264/100)*(E5264/1000)),
IF(AND(C5264="Wine",D5264="Fortified Wines"),
SUM(LOOKUP(2,1/(SRP!$B$26:$B$29&lt;=E5264)/(SRP!$C$26:$C$29&gt;=E5264),SRP!$D$26:$D$29)*(G5264/100)*(E5264/1000)),
IF(C5264="Wine",
SUM(LOOKUP(2,1/(SRP!$B$21:$B$25&lt;=E5264)/(SRP!$C$21:$C$25&gt;=E5264),SRP!$D$21:$D$25)*(G5264/100)*(E5264/1000)),
IF(AND(C5264="Ready to Drink",D5264="RTD-One Pour Cocktail&gt;7%&lt;=14.5"),
SUM(LOOKUP(2,1/(SRP!$B$16:$B$20&lt;=E5264)/(SRP!$C$16:$C$20&gt;=E5264),SRP!$D$16:$D$20)*(G5264/100)*(E5264/1000)),
IF(C5264="Ready to Drink",
SUM(LOOKUP(2,1/(SRP!$B$11:$B$15&lt;=E5264)/(SRP!$C$11:$C$15&gt;=E5264),SRP!$D$11:$D$15)*(G5264/100)*(E5264/1000)),
0)))))),2)</f>
        <v>2.81</v>
      </c>
      <c r="L5264" s="173" t="str">
        <f t="shared" si="82"/>
        <v>Beer473</v>
      </c>
      <c r="M5264" s="154">
        <f>VLOOKUP(L5264,'Slope %'!C:D,2,0)</f>
        <v>0.12</v>
      </c>
    </row>
    <row r="5265" spans="1:13" x14ac:dyDescent="0.25">
      <c r="A5265" s="169">
        <v>61354</v>
      </c>
      <c r="B5265" s="170" t="s">
        <v>3980</v>
      </c>
      <c r="C5265" s="170" t="s">
        <v>11</v>
      </c>
      <c r="D5265" s="170" t="s">
        <v>211</v>
      </c>
      <c r="E5265" s="170">
        <v>473</v>
      </c>
      <c r="F5265" s="170">
        <v>24</v>
      </c>
      <c r="G5265" s="171">
        <v>2.5</v>
      </c>
      <c r="H5265" s="170" t="s">
        <v>54</v>
      </c>
      <c r="I5265" s="171">
        <v>3.79</v>
      </c>
      <c r="J5265" s="169">
        <v>1</v>
      </c>
      <c r="K5265" s="154" cm="1">
        <f t="array" ref="K5265">ROUND(
IF(C5265="Beer",
SUM(LOOKUP(2,1/(SRP!$B$8:$B$10&lt;=E5265)/(SRP!$C$8:$C$10&gt;=E5265),SRP!$D$8:$D$10)*(G5265/100)*(E5265/1000)),
IF(C5265="Spirits",
SUM(LOOKUP(2,1/(SRP!$B$2:$B$7&lt;=E5265)/(SRP!$C$2:$C$7&gt;=E5265),SRP!$D$2:$D$7)*(G5265/100)*(E5265/1000)),
IF(AND(C5265="Wine",D5265="Fortified Wines"),
SUM(LOOKUP(2,1/(SRP!$B$26:$B$29&lt;=E5265)/(SRP!$C$26:$C$29&gt;=E5265),SRP!$D$26:$D$29)*(G5265/100)*(E5265/1000)),
IF(C5265="Wine",
SUM(LOOKUP(2,1/(SRP!$B$21:$B$25&lt;=E5265)/(SRP!$C$21:$C$25&gt;=E5265),SRP!$D$21:$D$25)*(G5265/100)*(E5265/1000)),
IF(AND(C5265="Ready to Drink",D5265="RTD-One Pour Cocktail&gt;7%&lt;=14.5"),
SUM(LOOKUP(2,1/(SRP!$B$16:$B$20&lt;=E5265)/(SRP!$C$16:$C$20&gt;=E5265),SRP!$D$16:$D$20)*(G5265/100)*(E5265/1000)),
IF(C5265="Ready to Drink",
SUM(LOOKUP(2,1/(SRP!$B$11:$B$15&lt;=E5265)/(SRP!$C$11:$C$15&gt;=E5265),SRP!$D$11:$D$15)*(G5265/100)*(E5265/1000)),
0)))))),2)</f>
        <v>0.92</v>
      </c>
      <c r="L5265" s="173" t="str">
        <f t="shared" si="82"/>
        <v>Beer473</v>
      </c>
      <c r="M5265" s="154">
        <f>VLOOKUP(L5265,'Slope %'!C:D,2,0)</f>
        <v>0.12</v>
      </c>
    </row>
    <row r="5266" spans="1:13" x14ac:dyDescent="0.25">
      <c r="A5266" s="169">
        <v>61354</v>
      </c>
      <c r="B5266" s="170" t="s">
        <v>3980</v>
      </c>
      <c r="C5266" s="170" t="s">
        <v>11</v>
      </c>
      <c r="D5266" s="170" t="s">
        <v>211</v>
      </c>
      <c r="E5266" s="170">
        <v>473</v>
      </c>
      <c r="F5266" s="170">
        <v>24</v>
      </c>
      <c r="G5266" s="171">
        <v>2.5</v>
      </c>
      <c r="H5266" s="170" t="s">
        <v>54</v>
      </c>
      <c r="I5266" s="171">
        <v>3.79</v>
      </c>
      <c r="J5266" s="169">
        <v>1</v>
      </c>
      <c r="K5266" s="154" cm="1">
        <f t="array" ref="K5266">ROUND(
IF(C5266="Beer",
SUM(LOOKUP(2,1/(SRP!$B$8:$B$10&lt;=E5266)/(SRP!$C$8:$C$10&gt;=E5266),SRP!$D$8:$D$10)*(G5266/100)*(E5266/1000)),
IF(C5266="Spirits",
SUM(LOOKUP(2,1/(SRP!$B$2:$B$7&lt;=E5266)/(SRP!$C$2:$C$7&gt;=E5266),SRP!$D$2:$D$7)*(G5266/100)*(E5266/1000)),
IF(AND(C5266="Wine",D5266="Fortified Wines"),
SUM(LOOKUP(2,1/(SRP!$B$26:$B$29&lt;=E5266)/(SRP!$C$26:$C$29&gt;=E5266),SRP!$D$26:$D$29)*(G5266/100)*(E5266/1000)),
IF(C5266="Wine",
SUM(LOOKUP(2,1/(SRP!$B$21:$B$25&lt;=E5266)/(SRP!$C$21:$C$25&gt;=E5266),SRP!$D$21:$D$25)*(G5266/100)*(E5266/1000)),
IF(AND(C5266="Ready to Drink",D5266="RTD-One Pour Cocktail&gt;7%&lt;=14.5"),
SUM(LOOKUP(2,1/(SRP!$B$16:$B$20&lt;=E5266)/(SRP!$C$16:$C$20&gt;=E5266),SRP!$D$16:$D$20)*(G5266/100)*(E5266/1000)),
IF(C5266="Ready to Drink",
SUM(LOOKUP(2,1/(SRP!$B$11:$B$15&lt;=E5266)/(SRP!$C$11:$C$15&gt;=E5266),SRP!$D$11:$D$15)*(G5266/100)*(E5266/1000)),
0)))))),2)</f>
        <v>0.92</v>
      </c>
      <c r="L5266" s="173" t="str">
        <f t="shared" si="82"/>
        <v>Beer473</v>
      </c>
      <c r="M5266" s="154">
        <f>VLOOKUP(L5266,'Slope %'!C:D,2,0)</f>
        <v>0.12</v>
      </c>
    </row>
    <row r="5267" spans="1:13" x14ac:dyDescent="0.25">
      <c r="A5267" s="169">
        <v>61374</v>
      </c>
      <c r="B5267" s="170" t="s">
        <v>3981</v>
      </c>
      <c r="C5267" s="170" t="s">
        <v>15</v>
      </c>
      <c r="D5267" s="170" t="s">
        <v>462</v>
      </c>
      <c r="E5267" s="170">
        <v>750</v>
      </c>
      <c r="F5267" s="170">
        <v>12</v>
      </c>
      <c r="G5267" s="171">
        <v>40</v>
      </c>
      <c r="H5267" s="170" t="s">
        <v>446</v>
      </c>
      <c r="I5267" s="171">
        <v>42.99</v>
      </c>
      <c r="J5267" s="169">
        <v>1</v>
      </c>
      <c r="K5267" s="154" cm="1">
        <f t="array" ref="K5267">ROUND(
IF(C5267="Beer",
SUM(LOOKUP(2,1/(SRP!$B$8:$B$10&lt;=E5267)/(SRP!$C$8:$C$10&gt;=E5267),SRP!$D$8:$D$10)*(G5267/100)*(E5267/1000)),
IF(C5267="Spirits",
SUM(LOOKUP(2,1/(SRP!$B$2:$B$7&lt;=E5267)/(SRP!$C$2:$C$7&gt;=E5267),SRP!$D$2:$D$7)*(G5267/100)*(E5267/1000)),
IF(AND(C5267="Wine",D5267="Fortified Wines"),
SUM(LOOKUP(2,1/(SRP!$B$26:$B$29&lt;=E5267)/(SRP!$C$26:$C$29&gt;=E5267),SRP!$D$26:$D$29)*(G5267/100)*(E5267/1000)),
IF(C5267="Wine",
SUM(LOOKUP(2,1/(SRP!$B$21:$B$25&lt;=E5267)/(SRP!$C$21:$C$25&gt;=E5267),SRP!$D$21:$D$25)*(G5267/100)*(E5267/1000)),
IF(AND(C5267="Ready to Drink",D5267="RTD-One Pour Cocktail&gt;7%&lt;=14.5"),
SUM(LOOKUP(2,1/(SRP!$B$16:$B$20&lt;=E5267)/(SRP!$C$16:$C$20&gt;=E5267),SRP!$D$16:$D$20)*(G5267/100)*(E5267/1000)),
IF(C5267="Ready to Drink",
SUM(LOOKUP(2,1/(SRP!$B$11:$B$15&lt;=E5267)/(SRP!$C$11:$C$15&gt;=E5267),SRP!$D$11:$D$15)*(G5267/100)*(E5267/1000)),
0)))))),2)</f>
        <v>23.42</v>
      </c>
      <c r="L5267" s="173" t="str">
        <f t="shared" si="82"/>
        <v>Spirits750</v>
      </c>
      <c r="M5267" s="154">
        <f>VLOOKUP(L5267,'Slope %'!C:D,2,0)</f>
        <v>7.0000000000000007E-2</v>
      </c>
    </row>
    <row r="5268" spans="1:13" x14ac:dyDescent="0.25">
      <c r="A5268" s="169">
        <v>61408</v>
      </c>
      <c r="B5268" s="170" t="s">
        <v>244</v>
      </c>
      <c r="C5268" s="170" t="s">
        <v>15</v>
      </c>
      <c r="D5268" s="170" t="s">
        <v>125</v>
      </c>
      <c r="E5268" s="170">
        <v>375</v>
      </c>
      <c r="F5268" s="170">
        <v>12</v>
      </c>
      <c r="G5268" s="171">
        <v>35</v>
      </c>
      <c r="H5268" s="170" t="s">
        <v>91</v>
      </c>
      <c r="I5268" s="171">
        <v>19.989999999999998</v>
      </c>
      <c r="J5268" s="169">
        <v>1</v>
      </c>
      <c r="K5268" s="154" cm="1">
        <f t="array" ref="K5268">ROUND(
IF(C5268="Beer",
SUM(LOOKUP(2,1/(SRP!$B$8:$B$10&lt;=E5268)/(SRP!$C$8:$C$10&gt;=E5268),SRP!$D$8:$D$10)*(G5268/100)*(E5268/1000)),
IF(C5268="Spirits",
SUM(LOOKUP(2,1/(SRP!$B$2:$B$7&lt;=E5268)/(SRP!$C$2:$C$7&gt;=E5268),SRP!$D$2:$D$7)*(G5268/100)*(E5268/1000)),
IF(AND(C5268="Wine",D5268="Fortified Wines"),
SUM(LOOKUP(2,1/(SRP!$B$26:$B$29&lt;=E5268)/(SRP!$C$26:$C$29&gt;=E5268),SRP!$D$26:$D$29)*(G5268/100)*(E5268/1000)),
IF(C5268="Wine",
SUM(LOOKUP(2,1/(SRP!$B$21:$B$25&lt;=E5268)/(SRP!$C$21:$C$25&gt;=E5268),SRP!$D$21:$D$25)*(G5268/100)*(E5268/1000)),
IF(AND(C5268="Ready to Drink",D5268="RTD-One Pour Cocktail&gt;7%&lt;=14.5"),
SUM(LOOKUP(2,1/(SRP!$B$16:$B$20&lt;=E5268)/(SRP!$C$16:$C$20&gt;=E5268),SRP!$D$16:$D$20)*(G5268/100)*(E5268/1000)),
IF(C5268="Ready to Drink",
SUM(LOOKUP(2,1/(SRP!$B$11:$B$15&lt;=E5268)/(SRP!$C$11:$C$15&gt;=E5268),SRP!$D$11:$D$15)*(G5268/100)*(E5268/1000)),
0)))))),2)</f>
        <v>11.64</v>
      </c>
      <c r="L5268" s="173" t="str">
        <f t="shared" si="82"/>
        <v>Spirits375</v>
      </c>
      <c r="M5268" s="154">
        <f>VLOOKUP(L5268,'Slope %'!C:D,2,0)</f>
        <v>0.1</v>
      </c>
    </row>
    <row r="5269" spans="1:13" x14ac:dyDescent="0.25">
      <c r="A5269" s="169">
        <v>61411</v>
      </c>
      <c r="B5269" s="170" t="s">
        <v>3982</v>
      </c>
      <c r="C5269" s="170" t="s">
        <v>24</v>
      </c>
      <c r="D5269" s="170" t="s">
        <v>194</v>
      </c>
      <c r="E5269" s="170">
        <v>375</v>
      </c>
      <c r="F5269" s="170">
        <v>12</v>
      </c>
      <c r="G5269" s="171">
        <v>13.5</v>
      </c>
      <c r="H5269" s="170" t="s">
        <v>100</v>
      </c>
      <c r="I5269" s="171">
        <v>9.99</v>
      </c>
      <c r="J5269" s="169">
        <v>1</v>
      </c>
      <c r="K5269" s="154" cm="1">
        <f t="array" ref="K5269">ROUND(
IF(C5269="Beer",
SUM(LOOKUP(2,1/(SRP!$B$8:$B$10&lt;=E5269)/(SRP!$C$8:$C$10&gt;=E5269),SRP!$D$8:$D$10)*(G5269/100)*(E5269/1000)),
IF(C5269="Spirits",
SUM(LOOKUP(2,1/(SRP!$B$2:$B$7&lt;=E5269)/(SRP!$C$2:$C$7&gt;=E5269),SRP!$D$2:$D$7)*(G5269/100)*(E5269/1000)),
IF(AND(C5269="Wine",D5269="Fortified Wines"),
SUM(LOOKUP(2,1/(SRP!$B$26:$B$29&lt;=E5269)/(SRP!$C$26:$C$29&gt;=E5269),SRP!$D$26:$D$29)*(G5269/100)*(E5269/1000)),
IF(C5269="Wine",
SUM(LOOKUP(2,1/(SRP!$B$21:$B$25&lt;=E5269)/(SRP!$C$21:$C$25&gt;=E5269),SRP!$D$21:$D$25)*(G5269/100)*(E5269/1000)),
IF(AND(C5269="Ready to Drink",D5269="RTD-One Pour Cocktail&gt;7%&lt;=14.5"),
SUM(LOOKUP(2,1/(SRP!$B$16:$B$20&lt;=E5269)/(SRP!$C$16:$C$20&gt;=E5269),SRP!$D$16:$D$20)*(G5269/100)*(E5269/1000)),
IF(C5269="Ready to Drink",
SUM(LOOKUP(2,1/(SRP!$B$11:$B$15&lt;=E5269)/(SRP!$C$11:$C$15&gt;=E5269),SRP!$D$11:$D$15)*(G5269/100)*(E5269/1000)),
0)))))),2)</f>
        <v>4.1900000000000004</v>
      </c>
      <c r="L5269" s="173" t="str">
        <f t="shared" si="82"/>
        <v>Wine375</v>
      </c>
      <c r="M5269" s="154">
        <f>VLOOKUP(L5269,'Slope %'!C:D,2,0)</f>
        <v>0.12</v>
      </c>
    </row>
    <row r="5270" spans="1:13" x14ac:dyDescent="0.25">
      <c r="A5270" s="169">
        <v>61424</v>
      </c>
      <c r="B5270" s="170" t="s">
        <v>3983</v>
      </c>
      <c r="C5270" s="170" t="s">
        <v>11</v>
      </c>
      <c r="D5270" s="170" t="s">
        <v>303</v>
      </c>
      <c r="E5270" s="170">
        <v>473</v>
      </c>
      <c r="F5270" s="170">
        <v>24</v>
      </c>
      <c r="G5270" s="171">
        <v>6</v>
      </c>
      <c r="H5270" s="170" t="s">
        <v>2850</v>
      </c>
      <c r="I5270" s="171">
        <v>4.5999999999999996</v>
      </c>
      <c r="J5270" s="169">
        <v>1</v>
      </c>
      <c r="K5270" s="154" cm="1">
        <f t="array" ref="K5270">ROUND(
IF(C5270="Beer",
SUM(LOOKUP(2,1/(SRP!$B$8:$B$10&lt;=E5270)/(SRP!$C$8:$C$10&gt;=E5270),SRP!$D$8:$D$10)*(G5270/100)*(E5270/1000)),
IF(C5270="Spirits",
SUM(LOOKUP(2,1/(SRP!$B$2:$B$7&lt;=E5270)/(SRP!$C$2:$C$7&gt;=E5270),SRP!$D$2:$D$7)*(G5270/100)*(E5270/1000)),
IF(AND(C5270="Wine",D5270="Fortified Wines"),
SUM(LOOKUP(2,1/(SRP!$B$26:$B$29&lt;=E5270)/(SRP!$C$26:$C$29&gt;=E5270),SRP!$D$26:$D$29)*(G5270/100)*(E5270/1000)),
IF(C5270="Wine",
SUM(LOOKUP(2,1/(SRP!$B$21:$B$25&lt;=E5270)/(SRP!$C$21:$C$25&gt;=E5270),SRP!$D$21:$D$25)*(G5270/100)*(E5270/1000)),
IF(AND(C5270="Ready to Drink",D5270="RTD-One Pour Cocktail&gt;7%&lt;=14.5"),
SUM(LOOKUP(2,1/(SRP!$B$16:$B$20&lt;=E5270)/(SRP!$C$16:$C$20&gt;=E5270),SRP!$D$16:$D$20)*(G5270/100)*(E5270/1000)),
IF(C5270="Ready to Drink",
SUM(LOOKUP(2,1/(SRP!$B$11:$B$15&lt;=E5270)/(SRP!$C$11:$C$15&gt;=E5270),SRP!$D$11:$D$15)*(G5270/100)*(E5270/1000)),
0)))))),2)</f>
        <v>2.2200000000000002</v>
      </c>
      <c r="L5270" s="173" t="str">
        <f t="shared" si="82"/>
        <v>Beer473</v>
      </c>
      <c r="M5270" s="154">
        <f>VLOOKUP(L5270,'Slope %'!C:D,2,0)</f>
        <v>0.12</v>
      </c>
    </row>
    <row r="5271" spans="1:13" x14ac:dyDescent="0.25">
      <c r="A5271" s="169">
        <v>61424</v>
      </c>
      <c r="B5271" s="170" t="s">
        <v>3983</v>
      </c>
      <c r="C5271" s="170" t="s">
        <v>11</v>
      </c>
      <c r="D5271" s="170" t="s">
        <v>303</v>
      </c>
      <c r="E5271" s="170">
        <v>473</v>
      </c>
      <c r="F5271" s="170">
        <v>24</v>
      </c>
      <c r="G5271" s="171">
        <v>6</v>
      </c>
      <c r="H5271" s="170" t="s">
        <v>2850</v>
      </c>
      <c r="I5271" s="171">
        <v>4.5999999999999996</v>
      </c>
      <c r="J5271" s="169">
        <v>1</v>
      </c>
      <c r="K5271" s="154" cm="1">
        <f t="array" ref="K5271">ROUND(
IF(C5271="Beer",
SUM(LOOKUP(2,1/(SRP!$B$8:$B$10&lt;=E5271)/(SRP!$C$8:$C$10&gt;=E5271),SRP!$D$8:$D$10)*(G5271/100)*(E5271/1000)),
IF(C5271="Spirits",
SUM(LOOKUP(2,1/(SRP!$B$2:$B$7&lt;=E5271)/(SRP!$C$2:$C$7&gt;=E5271),SRP!$D$2:$D$7)*(G5271/100)*(E5271/1000)),
IF(AND(C5271="Wine",D5271="Fortified Wines"),
SUM(LOOKUP(2,1/(SRP!$B$26:$B$29&lt;=E5271)/(SRP!$C$26:$C$29&gt;=E5271),SRP!$D$26:$D$29)*(G5271/100)*(E5271/1000)),
IF(C5271="Wine",
SUM(LOOKUP(2,1/(SRP!$B$21:$B$25&lt;=E5271)/(SRP!$C$21:$C$25&gt;=E5271),SRP!$D$21:$D$25)*(G5271/100)*(E5271/1000)),
IF(AND(C5271="Ready to Drink",D5271="RTD-One Pour Cocktail&gt;7%&lt;=14.5"),
SUM(LOOKUP(2,1/(SRP!$B$16:$B$20&lt;=E5271)/(SRP!$C$16:$C$20&gt;=E5271),SRP!$D$16:$D$20)*(G5271/100)*(E5271/1000)),
IF(C5271="Ready to Drink",
SUM(LOOKUP(2,1/(SRP!$B$11:$B$15&lt;=E5271)/(SRP!$C$11:$C$15&gt;=E5271),SRP!$D$11:$D$15)*(G5271/100)*(E5271/1000)),
0)))))),2)</f>
        <v>2.2200000000000002</v>
      </c>
      <c r="L5271" s="173" t="str">
        <f t="shared" si="82"/>
        <v>Beer473</v>
      </c>
      <c r="M5271" s="154">
        <f>VLOOKUP(L5271,'Slope %'!C:D,2,0)</f>
        <v>0.12</v>
      </c>
    </row>
    <row r="5272" spans="1:13" x14ac:dyDescent="0.25">
      <c r="A5272" s="169">
        <v>61428</v>
      </c>
      <c r="B5272" s="170" t="s">
        <v>3984</v>
      </c>
      <c r="C5272" s="170" t="s">
        <v>11</v>
      </c>
      <c r="D5272" s="170" t="s">
        <v>303</v>
      </c>
      <c r="E5272" s="170">
        <v>473</v>
      </c>
      <c r="F5272" s="170">
        <v>24</v>
      </c>
      <c r="G5272" s="171">
        <v>9</v>
      </c>
      <c r="H5272" s="170" t="s">
        <v>2850</v>
      </c>
      <c r="I5272" s="171">
        <v>4.7</v>
      </c>
      <c r="J5272" s="169">
        <v>1</v>
      </c>
      <c r="K5272" s="154" cm="1">
        <f t="array" ref="K5272">ROUND(
IF(C5272="Beer",
SUM(LOOKUP(2,1/(SRP!$B$8:$B$10&lt;=E5272)/(SRP!$C$8:$C$10&gt;=E5272),SRP!$D$8:$D$10)*(G5272/100)*(E5272/1000)),
IF(C5272="Spirits",
SUM(LOOKUP(2,1/(SRP!$B$2:$B$7&lt;=E5272)/(SRP!$C$2:$C$7&gt;=E5272),SRP!$D$2:$D$7)*(G5272/100)*(E5272/1000)),
IF(AND(C5272="Wine",D5272="Fortified Wines"),
SUM(LOOKUP(2,1/(SRP!$B$26:$B$29&lt;=E5272)/(SRP!$C$26:$C$29&gt;=E5272),SRP!$D$26:$D$29)*(G5272/100)*(E5272/1000)),
IF(C5272="Wine",
SUM(LOOKUP(2,1/(SRP!$B$21:$B$25&lt;=E5272)/(SRP!$C$21:$C$25&gt;=E5272),SRP!$D$21:$D$25)*(G5272/100)*(E5272/1000)),
IF(AND(C5272="Ready to Drink",D5272="RTD-One Pour Cocktail&gt;7%&lt;=14.5"),
SUM(LOOKUP(2,1/(SRP!$B$16:$B$20&lt;=E5272)/(SRP!$C$16:$C$20&gt;=E5272),SRP!$D$16:$D$20)*(G5272/100)*(E5272/1000)),
IF(C5272="Ready to Drink",
SUM(LOOKUP(2,1/(SRP!$B$11:$B$15&lt;=E5272)/(SRP!$C$11:$C$15&gt;=E5272),SRP!$D$11:$D$15)*(G5272/100)*(E5272/1000)),
0)))))),2)</f>
        <v>3.32</v>
      </c>
      <c r="L5272" s="173" t="str">
        <f t="shared" si="82"/>
        <v>Beer473</v>
      </c>
      <c r="M5272" s="154">
        <f>VLOOKUP(L5272,'Slope %'!C:D,2,0)</f>
        <v>0.12</v>
      </c>
    </row>
    <row r="5273" spans="1:13" x14ac:dyDescent="0.25">
      <c r="A5273" s="169">
        <v>61428</v>
      </c>
      <c r="B5273" s="170" t="s">
        <v>3984</v>
      </c>
      <c r="C5273" s="170" t="s">
        <v>11</v>
      </c>
      <c r="D5273" s="170" t="s">
        <v>303</v>
      </c>
      <c r="E5273" s="170">
        <v>473</v>
      </c>
      <c r="F5273" s="170">
        <v>24</v>
      </c>
      <c r="G5273" s="171">
        <v>9</v>
      </c>
      <c r="H5273" s="170" t="s">
        <v>2850</v>
      </c>
      <c r="I5273" s="171">
        <v>4.7</v>
      </c>
      <c r="J5273" s="169">
        <v>1</v>
      </c>
      <c r="K5273" s="154" cm="1">
        <f t="array" ref="K5273">ROUND(
IF(C5273="Beer",
SUM(LOOKUP(2,1/(SRP!$B$8:$B$10&lt;=E5273)/(SRP!$C$8:$C$10&gt;=E5273),SRP!$D$8:$D$10)*(G5273/100)*(E5273/1000)),
IF(C5273="Spirits",
SUM(LOOKUP(2,1/(SRP!$B$2:$B$7&lt;=E5273)/(SRP!$C$2:$C$7&gt;=E5273),SRP!$D$2:$D$7)*(G5273/100)*(E5273/1000)),
IF(AND(C5273="Wine",D5273="Fortified Wines"),
SUM(LOOKUP(2,1/(SRP!$B$26:$B$29&lt;=E5273)/(SRP!$C$26:$C$29&gt;=E5273),SRP!$D$26:$D$29)*(G5273/100)*(E5273/1000)),
IF(C5273="Wine",
SUM(LOOKUP(2,1/(SRP!$B$21:$B$25&lt;=E5273)/(SRP!$C$21:$C$25&gt;=E5273),SRP!$D$21:$D$25)*(G5273/100)*(E5273/1000)),
IF(AND(C5273="Ready to Drink",D5273="RTD-One Pour Cocktail&gt;7%&lt;=14.5"),
SUM(LOOKUP(2,1/(SRP!$B$16:$B$20&lt;=E5273)/(SRP!$C$16:$C$20&gt;=E5273),SRP!$D$16:$D$20)*(G5273/100)*(E5273/1000)),
IF(C5273="Ready to Drink",
SUM(LOOKUP(2,1/(SRP!$B$11:$B$15&lt;=E5273)/(SRP!$C$11:$C$15&gt;=E5273),SRP!$D$11:$D$15)*(G5273/100)*(E5273/1000)),
0)))))),2)</f>
        <v>3.32</v>
      </c>
      <c r="L5273" s="173" t="str">
        <f t="shared" si="82"/>
        <v>Beer473</v>
      </c>
      <c r="M5273" s="154">
        <f>VLOOKUP(L5273,'Slope %'!C:D,2,0)</f>
        <v>0.12</v>
      </c>
    </row>
    <row r="5274" spans="1:13" x14ac:dyDescent="0.25">
      <c r="A5274" s="169">
        <v>61430</v>
      </c>
      <c r="B5274" s="170" t="s">
        <v>3985</v>
      </c>
      <c r="C5274" s="170" t="s">
        <v>11</v>
      </c>
      <c r="D5274" s="170" t="s">
        <v>12</v>
      </c>
      <c r="E5274" s="170">
        <v>355</v>
      </c>
      <c r="F5274" s="170">
        <v>24</v>
      </c>
      <c r="G5274" s="171">
        <v>4</v>
      </c>
      <c r="H5274" s="170" t="s">
        <v>1457</v>
      </c>
      <c r="I5274" s="171">
        <v>2.08</v>
      </c>
      <c r="J5274" s="169">
        <v>1</v>
      </c>
      <c r="K5274" s="154" cm="1">
        <f t="array" ref="K5274">ROUND(
IF(C5274="Beer",
SUM(LOOKUP(2,1/(SRP!$B$8:$B$10&lt;=E5274)/(SRP!$C$8:$C$10&gt;=E5274),SRP!$D$8:$D$10)*(G5274/100)*(E5274/1000)),
IF(C5274="Spirits",
SUM(LOOKUP(2,1/(SRP!$B$2:$B$7&lt;=E5274)/(SRP!$C$2:$C$7&gt;=E5274),SRP!$D$2:$D$7)*(G5274/100)*(E5274/1000)),
IF(AND(C5274="Wine",D5274="Fortified Wines"),
SUM(LOOKUP(2,1/(SRP!$B$26:$B$29&lt;=E5274)/(SRP!$C$26:$C$29&gt;=E5274),SRP!$D$26:$D$29)*(G5274/100)*(E5274/1000)),
IF(C5274="Wine",
SUM(LOOKUP(2,1/(SRP!$B$21:$B$25&lt;=E5274)/(SRP!$C$21:$C$25&gt;=E5274),SRP!$D$21:$D$25)*(G5274/100)*(E5274/1000)),
IF(AND(C5274="Ready to Drink",D5274="RTD-One Pour Cocktail&gt;7%&lt;=14.5"),
SUM(LOOKUP(2,1/(SRP!$B$16:$B$20&lt;=E5274)/(SRP!$C$16:$C$20&gt;=E5274),SRP!$D$16:$D$20)*(G5274/100)*(E5274/1000)),
IF(C5274="Ready to Drink",
SUM(LOOKUP(2,1/(SRP!$B$11:$B$15&lt;=E5274)/(SRP!$C$11:$C$15&gt;=E5274),SRP!$D$11:$D$15)*(G5274/100)*(E5274/1000)),
0)))))),2)</f>
        <v>1.1100000000000001</v>
      </c>
      <c r="L5274" s="173" t="str">
        <f t="shared" si="82"/>
        <v>Beer355</v>
      </c>
      <c r="M5274" s="154">
        <f>VLOOKUP(L5274,'Slope %'!C:D,2,0)</f>
        <v>0.12</v>
      </c>
    </row>
    <row r="5275" spans="1:13" x14ac:dyDescent="0.25">
      <c r="A5275" s="169">
        <v>61430</v>
      </c>
      <c r="B5275" s="170" t="s">
        <v>3985</v>
      </c>
      <c r="C5275" s="170" t="s">
        <v>11</v>
      </c>
      <c r="D5275" s="170" t="s">
        <v>12</v>
      </c>
      <c r="E5275" s="170">
        <v>355</v>
      </c>
      <c r="F5275" s="170">
        <v>24</v>
      </c>
      <c r="G5275" s="171">
        <v>4</v>
      </c>
      <c r="H5275" s="170" t="s">
        <v>1457</v>
      </c>
      <c r="I5275" s="171">
        <v>2.08</v>
      </c>
      <c r="J5275" s="169">
        <v>1</v>
      </c>
      <c r="K5275" s="154" cm="1">
        <f t="array" ref="K5275">ROUND(
IF(C5275="Beer",
SUM(LOOKUP(2,1/(SRP!$B$8:$B$10&lt;=E5275)/(SRP!$C$8:$C$10&gt;=E5275),SRP!$D$8:$D$10)*(G5275/100)*(E5275/1000)),
IF(C5275="Spirits",
SUM(LOOKUP(2,1/(SRP!$B$2:$B$7&lt;=E5275)/(SRP!$C$2:$C$7&gt;=E5275),SRP!$D$2:$D$7)*(G5275/100)*(E5275/1000)),
IF(AND(C5275="Wine",D5275="Fortified Wines"),
SUM(LOOKUP(2,1/(SRP!$B$26:$B$29&lt;=E5275)/(SRP!$C$26:$C$29&gt;=E5275),SRP!$D$26:$D$29)*(G5275/100)*(E5275/1000)),
IF(C5275="Wine",
SUM(LOOKUP(2,1/(SRP!$B$21:$B$25&lt;=E5275)/(SRP!$C$21:$C$25&gt;=E5275),SRP!$D$21:$D$25)*(G5275/100)*(E5275/1000)),
IF(AND(C5275="Ready to Drink",D5275="RTD-One Pour Cocktail&gt;7%&lt;=14.5"),
SUM(LOOKUP(2,1/(SRP!$B$16:$B$20&lt;=E5275)/(SRP!$C$16:$C$20&gt;=E5275),SRP!$D$16:$D$20)*(G5275/100)*(E5275/1000)),
IF(C5275="Ready to Drink",
SUM(LOOKUP(2,1/(SRP!$B$11:$B$15&lt;=E5275)/(SRP!$C$11:$C$15&gt;=E5275),SRP!$D$11:$D$15)*(G5275/100)*(E5275/1000)),
0)))))),2)</f>
        <v>1.1100000000000001</v>
      </c>
      <c r="L5275" s="173" t="str">
        <f t="shared" si="82"/>
        <v>Beer355</v>
      </c>
      <c r="M5275" s="154">
        <f>VLOOKUP(L5275,'Slope %'!C:D,2,0)</f>
        <v>0.12</v>
      </c>
    </row>
    <row r="5276" spans="1:13" x14ac:dyDescent="0.25">
      <c r="A5276" s="169">
        <v>61431</v>
      </c>
      <c r="B5276" s="170" t="s">
        <v>3986</v>
      </c>
      <c r="C5276" s="170" t="s">
        <v>11</v>
      </c>
      <c r="D5276" s="170" t="s">
        <v>267</v>
      </c>
      <c r="E5276" s="170">
        <v>473</v>
      </c>
      <c r="F5276" s="170">
        <v>24</v>
      </c>
      <c r="G5276" s="171">
        <v>4.8</v>
      </c>
      <c r="H5276" s="170" t="s">
        <v>2850</v>
      </c>
      <c r="I5276" s="171">
        <v>4.5999999999999996</v>
      </c>
      <c r="J5276" s="169">
        <v>1</v>
      </c>
      <c r="K5276" s="154" cm="1">
        <f t="array" ref="K5276">ROUND(
IF(C5276="Beer",
SUM(LOOKUP(2,1/(SRP!$B$8:$B$10&lt;=E5276)/(SRP!$C$8:$C$10&gt;=E5276),SRP!$D$8:$D$10)*(G5276/100)*(E5276/1000)),
IF(C5276="Spirits",
SUM(LOOKUP(2,1/(SRP!$B$2:$B$7&lt;=E5276)/(SRP!$C$2:$C$7&gt;=E5276),SRP!$D$2:$D$7)*(G5276/100)*(E5276/1000)),
IF(AND(C5276="Wine",D5276="Fortified Wines"),
SUM(LOOKUP(2,1/(SRP!$B$26:$B$29&lt;=E5276)/(SRP!$C$26:$C$29&gt;=E5276),SRP!$D$26:$D$29)*(G5276/100)*(E5276/1000)),
IF(C5276="Wine",
SUM(LOOKUP(2,1/(SRP!$B$21:$B$25&lt;=E5276)/(SRP!$C$21:$C$25&gt;=E5276),SRP!$D$21:$D$25)*(G5276/100)*(E5276/1000)),
IF(AND(C5276="Ready to Drink",D5276="RTD-One Pour Cocktail&gt;7%&lt;=14.5"),
SUM(LOOKUP(2,1/(SRP!$B$16:$B$20&lt;=E5276)/(SRP!$C$16:$C$20&gt;=E5276),SRP!$D$16:$D$20)*(G5276/100)*(E5276/1000)),
IF(C5276="Ready to Drink",
SUM(LOOKUP(2,1/(SRP!$B$11:$B$15&lt;=E5276)/(SRP!$C$11:$C$15&gt;=E5276),SRP!$D$11:$D$15)*(G5276/100)*(E5276/1000)),
0)))))),2)</f>
        <v>1.77</v>
      </c>
      <c r="L5276" s="173" t="str">
        <f t="shared" si="82"/>
        <v>Beer473</v>
      </c>
      <c r="M5276" s="154">
        <f>VLOOKUP(L5276,'Slope %'!C:D,2,0)</f>
        <v>0.12</v>
      </c>
    </row>
    <row r="5277" spans="1:13" x14ac:dyDescent="0.25">
      <c r="A5277" s="169">
        <v>61431</v>
      </c>
      <c r="B5277" s="170" t="s">
        <v>3986</v>
      </c>
      <c r="C5277" s="170" t="s">
        <v>11</v>
      </c>
      <c r="D5277" s="170" t="s">
        <v>267</v>
      </c>
      <c r="E5277" s="170">
        <v>473</v>
      </c>
      <c r="F5277" s="170">
        <v>24</v>
      </c>
      <c r="G5277" s="171">
        <v>4.8</v>
      </c>
      <c r="H5277" s="170" t="s">
        <v>2850</v>
      </c>
      <c r="I5277" s="171">
        <v>4.5999999999999996</v>
      </c>
      <c r="J5277" s="169">
        <v>1</v>
      </c>
      <c r="K5277" s="154" cm="1">
        <f t="array" ref="K5277">ROUND(
IF(C5277="Beer",
SUM(LOOKUP(2,1/(SRP!$B$8:$B$10&lt;=E5277)/(SRP!$C$8:$C$10&gt;=E5277),SRP!$D$8:$D$10)*(G5277/100)*(E5277/1000)),
IF(C5277="Spirits",
SUM(LOOKUP(2,1/(SRP!$B$2:$B$7&lt;=E5277)/(SRP!$C$2:$C$7&gt;=E5277),SRP!$D$2:$D$7)*(G5277/100)*(E5277/1000)),
IF(AND(C5277="Wine",D5277="Fortified Wines"),
SUM(LOOKUP(2,1/(SRP!$B$26:$B$29&lt;=E5277)/(SRP!$C$26:$C$29&gt;=E5277),SRP!$D$26:$D$29)*(G5277/100)*(E5277/1000)),
IF(C5277="Wine",
SUM(LOOKUP(2,1/(SRP!$B$21:$B$25&lt;=E5277)/(SRP!$C$21:$C$25&gt;=E5277),SRP!$D$21:$D$25)*(G5277/100)*(E5277/1000)),
IF(AND(C5277="Ready to Drink",D5277="RTD-One Pour Cocktail&gt;7%&lt;=14.5"),
SUM(LOOKUP(2,1/(SRP!$B$16:$B$20&lt;=E5277)/(SRP!$C$16:$C$20&gt;=E5277),SRP!$D$16:$D$20)*(G5277/100)*(E5277/1000)),
IF(C5277="Ready to Drink",
SUM(LOOKUP(2,1/(SRP!$B$11:$B$15&lt;=E5277)/(SRP!$C$11:$C$15&gt;=E5277),SRP!$D$11:$D$15)*(G5277/100)*(E5277/1000)),
0)))))),2)</f>
        <v>1.77</v>
      </c>
      <c r="L5277" s="173" t="str">
        <f t="shared" si="82"/>
        <v>Beer473</v>
      </c>
      <c r="M5277" s="154">
        <f>VLOOKUP(L5277,'Slope %'!C:D,2,0)</f>
        <v>0.12</v>
      </c>
    </row>
    <row r="5278" spans="1:13" x14ac:dyDescent="0.25">
      <c r="A5278" s="169">
        <v>61433</v>
      </c>
      <c r="B5278" s="170" t="s">
        <v>3987</v>
      </c>
      <c r="C5278" s="170" t="s">
        <v>24</v>
      </c>
      <c r="D5278" s="170" t="s">
        <v>148</v>
      </c>
      <c r="E5278" s="170">
        <v>750</v>
      </c>
      <c r="F5278" s="170">
        <v>12</v>
      </c>
      <c r="G5278" s="171">
        <v>12.5</v>
      </c>
      <c r="H5278" s="170" t="s">
        <v>22</v>
      </c>
      <c r="I5278" s="171">
        <v>22.99</v>
      </c>
      <c r="J5278" s="169">
        <v>1</v>
      </c>
      <c r="K5278" s="154" cm="1">
        <f t="array" ref="K5278">ROUND(
IF(C5278="Beer",
SUM(LOOKUP(2,1/(SRP!$B$8:$B$10&lt;=E5278)/(SRP!$C$8:$C$10&gt;=E5278),SRP!$D$8:$D$10)*(G5278/100)*(E5278/1000)),
IF(C5278="Spirits",
SUM(LOOKUP(2,1/(SRP!$B$2:$B$7&lt;=E5278)/(SRP!$C$2:$C$7&gt;=E5278),SRP!$D$2:$D$7)*(G5278/100)*(E5278/1000)),
IF(AND(C5278="Wine",D5278="Fortified Wines"),
SUM(LOOKUP(2,1/(SRP!$B$26:$B$29&lt;=E5278)/(SRP!$C$26:$C$29&gt;=E5278),SRP!$D$26:$D$29)*(G5278/100)*(E5278/1000)),
IF(C5278="Wine",
SUM(LOOKUP(2,1/(SRP!$B$21:$B$25&lt;=E5278)/(SRP!$C$21:$C$25&gt;=E5278),SRP!$D$21:$D$25)*(G5278/100)*(E5278/1000)),
IF(AND(C5278="Ready to Drink",D5278="RTD-One Pour Cocktail&gt;7%&lt;=14.5"),
SUM(LOOKUP(2,1/(SRP!$B$16:$B$20&lt;=E5278)/(SRP!$C$16:$C$20&gt;=E5278),SRP!$D$16:$D$20)*(G5278/100)*(E5278/1000)),
IF(C5278="Ready to Drink",
SUM(LOOKUP(2,1/(SRP!$B$11:$B$15&lt;=E5278)/(SRP!$C$11:$C$15&gt;=E5278),SRP!$D$11:$D$15)*(G5278/100)*(E5278/1000)),
0)))))),2)</f>
        <v>7.32</v>
      </c>
      <c r="L5278" s="173" t="str">
        <f t="shared" si="82"/>
        <v>Wine750</v>
      </c>
      <c r="M5278" s="154">
        <f>VLOOKUP(L5278,'Slope %'!C:D,2,0)</f>
        <v>0.1</v>
      </c>
    </row>
    <row r="5279" spans="1:13" x14ac:dyDescent="0.25">
      <c r="A5279" s="169">
        <v>61438</v>
      </c>
      <c r="B5279" s="170" t="s">
        <v>3988</v>
      </c>
      <c r="C5279" s="170" t="s">
        <v>24</v>
      </c>
      <c r="D5279" s="170" t="s">
        <v>58</v>
      </c>
      <c r="E5279" s="170">
        <v>375</v>
      </c>
      <c r="F5279" s="170">
        <v>12</v>
      </c>
      <c r="G5279" s="171">
        <v>13</v>
      </c>
      <c r="H5279" s="170" t="s">
        <v>43</v>
      </c>
      <c r="I5279" s="171">
        <v>13.29</v>
      </c>
      <c r="J5279" s="169">
        <v>1</v>
      </c>
      <c r="K5279" s="154" cm="1">
        <f t="array" ref="K5279">ROUND(
IF(C5279="Beer",
SUM(LOOKUP(2,1/(SRP!$B$8:$B$10&lt;=E5279)/(SRP!$C$8:$C$10&gt;=E5279),SRP!$D$8:$D$10)*(G5279/100)*(E5279/1000)),
IF(C5279="Spirits",
SUM(LOOKUP(2,1/(SRP!$B$2:$B$7&lt;=E5279)/(SRP!$C$2:$C$7&gt;=E5279),SRP!$D$2:$D$7)*(G5279/100)*(E5279/1000)),
IF(AND(C5279="Wine",D5279="Fortified Wines"),
SUM(LOOKUP(2,1/(SRP!$B$26:$B$29&lt;=E5279)/(SRP!$C$26:$C$29&gt;=E5279),SRP!$D$26:$D$29)*(G5279/100)*(E5279/1000)),
IF(C5279="Wine",
SUM(LOOKUP(2,1/(SRP!$B$21:$B$25&lt;=E5279)/(SRP!$C$21:$C$25&gt;=E5279),SRP!$D$21:$D$25)*(G5279/100)*(E5279/1000)),
IF(AND(C5279="Ready to Drink",D5279="RTD-One Pour Cocktail&gt;7%&lt;=14.5"),
SUM(LOOKUP(2,1/(SRP!$B$16:$B$20&lt;=E5279)/(SRP!$C$16:$C$20&gt;=E5279),SRP!$D$16:$D$20)*(G5279/100)*(E5279/1000)),
IF(C5279="Ready to Drink",
SUM(LOOKUP(2,1/(SRP!$B$11:$B$15&lt;=E5279)/(SRP!$C$11:$C$15&gt;=E5279),SRP!$D$11:$D$15)*(G5279/100)*(E5279/1000)),
0)))))),2)</f>
        <v>4.03</v>
      </c>
      <c r="L5279" s="173" t="str">
        <f t="shared" si="82"/>
        <v>Wine375</v>
      </c>
      <c r="M5279" s="154">
        <f>VLOOKUP(L5279,'Slope %'!C:D,2,0)</f>
        <v>0.12</v>
      </c>
    </row>
    <row r="5280" spans="1:13" x14ac:dyDescent="0.25">
      <c r="A5280" s="169">
        <v>61449</v>
      </c>
      <c r="B5280" s="170" t="s">
        <v>2550</v>
      </c>
      <c r="C5280" s="170" t="s">
        <v>24</v>
      </c>
      <c r="D5280" s="170" t="s">
        <v>46</v>
      </c>
      <c r="E5280" s="170">
        <v>200</v>
      </c>
      <c r="F5280" s="170">
        <v>24</v>
      </c>
      <c r="G5280" s="171">
        <v>11</v>
      </c>
      <c r="H5280" s="170" t="s">
        <v>47</v>
      </c>
      <c r="I5280" s="171">
        <v>9.99</v>
      </c>
      <c r="J5280" s="169">
        <v>1</v>
      </c>
      <c r="K5280" s="154" cm="1">
        <f t="array" ref="K5280">ROUND(
IF(C5280="Beer",
SUM(LOOKUP(2,1/(SRP!$B$8:$B$10&lt;=E5280)/(SRP!$C$8:$C$10&gt;=E5280),SRP!$D$8:$D$10)*(G5280/100)*(E5280/1000)),
IF(C5280="Spirits",
SUM(LOOKUP(2,1/(SRP!$B$2:$B$7&lt;=E5280)/(SRP!$C$2:$C$7&gt;=E5280),SRP!$D$2:$D$7)*(G5280/100)*(E5280/1000)),
IF(AND(C5280="Wine",D5280="Fortified Wines"),
SUM(LOOKUP(2,1/(SRP!$B$26:$B$29&lt;=E5280)/(SRP!$C$26:$C$29&gt;=E5280),SRP!$D$26:$D$29)*(G5280/100)*(E5280/1000)),
IF(C5280="Wine",
SUM(LOOKUP(2,1/(SRP!$B$21:$B$25&lt;=E5280)/(SRP!$C$21:$C$25&gt;=E5280),SRP!$D$21:$D$25)*(G5280/100)*(E5280/1000)),
IF(AND(C5280="Ready to Drink",D5280="RTD-One Pour Cocktail&gt;7%&lt;=14.5"),
SUM(LOOKUP(2,1/(SRP!$B$16:$B$20&lt;=E5280)/(SRP!$C$16:$C$20&gt;=E5280),SRP!$D$16:$D$20)*(G5280/100)*(E5280/1000)),
IF(C5280="Ready to Drink",
SUM(LOOKUP(2,1/(SRP!$B$11:$B$15&lt;=E5280)/(SRP!$C$11:$C$15&gt;=E5280),SRP!$D$11:$D$15)*(G5280/100)*(E5280/1000)),
0)))))),2)</f>
        <v>2.4700000000000002</v>
      </c>
      <c r="L5280" s="173" t="str">
        <f t="shared" si="82"/>
        <v>Wine200</v>
      </c>
      <c r="M5280" s="154">
        <f>VLOOKUP(L5280,'Slope %'!C:D,2,0)</f>
        <v>0.12</v>
      </c>
    </row>
    <row r="5281" spans="1:13" x14ac:dyDescent="0.25">
      <c r="A5281" s="169">
        <v>61458</v>
      </c>
      <c r="B5281" s="170" t="s">
        <v>3989</v>
      </c>
      <c r="C5281" s="170" t="s">
        <v>263</v>
      </c>
      <c r="D5281" s="170" t="s">
        <v>332</v>
      </c>
      <c r="E5281" s="170">
        <v>473</v>
      </c>
      <c r="F5281" s="170">
        <v>24</v>
      </c>
      <c r="G5281" s="171">
        <v>4</v>
      </c>
      <c r="H5281" s="170" t="s">
        <v>747</v>
      </c>
      <c r="I5281" s="171">
        <v>4.49</v>
      </c>
      <c r="J5281" s="169">
        <v>1</v>
      </c>
      <c r="K5281" s="154" cm="1">
        <f t="array" ref="K5281">ROUND(
IF(C5281="Beer",
SUM(LOOKUP(2,1/(SRP!$B$8:$B$10&lt;=E5281)/(SRP!$C$8:$C$10&gt;=E5281),SRP!$D$8:$D$10)*(G5281/100)*(E5281/1000)),
IF(C5281="Spirits",
SUM(LOOKUP(2,1/(SRP!$B$2:$B$7&lt;=E5281)/(SRP!$C$2:$C$7&gt;=E5281),SRP!$D$2:$D$7)*(G5281/100)*(E5281/1000)),
IF(AND(C5281="Wine",D5281="Fortified Wines"),
SUM(LOOKUP(2,1/(SRP!$B$26:$B$29&lt;=E5281)/(SRP!$C$26:$C$29&gt;=E5281),SRP!$D$26:$D$29)*(G5281/100)*(E5281/1000)),
IF(C5281="Wine",
SUM(LOOKUP(2,1/(SRP!$B$21:$B$25&lt;=E5281)/(SRP!$C$21:$C$25&gt;=E5281),SRP!$D$21:$D$25)*(G5281/100)*(E5281/1000)),
IF(AND(C5281="Ready to Drink",D5281="RTD-One Pour Cocktail&gt;7%&lt;=14.5"),
SUM(LOOKUP(2,1/(SRP!$B$16:$B$20&lt;=E5281)/(SRP!$C$16:$C$20&gt;=E5281),SRP!$D$16:$D$20)*(G5281/100)*(E5281/1000)),
IF(C5281="Ready to Drink",
SUM(LOOKUP(2,1/(SRP!$B$11:$B$15&lt;=E5281)/(SRP!$C$11:$C$15&gt;=E5281),SRP!$D$11:$D$15)*(G5281/100)*(E5281/1000)),
0)))))),2)</f>
        <v>1.57</v>
      </c>
      <c r="L5281" s="173" t="str">
        <f t="shared" si="82"/>
        <v>Ready to Drink473</v>
      </c>
      <c r="M5281" s="154">
        <f>VLOOKUP(L5281,'Slope %'!C:D,2,0)</f>
        <v>0.12</v>
      </c>
    </row>
    <row r="5282" spans="1:13" x14ac:dyDescent="0.25">
      <c r="A5282" s="169">
        <v>61458</v>
      </c>
      <c r="B5282" s="170" t="s">
        <v>3989</v>
      </c>
      <c r="C5282" s="170" t="s">
        <v>263</v>
      </c>
      <c r="D5282" s="170" t="s">
        <v>332</v>
      </c>
      <c r="E5282" s="170">
        <v>473</v>
      </c>
      <c r="F5282" s="170">
        <v>24</v>
      </c>
      <c r="G5282" s="171">
        <v>4</v>
      </c>
      <c r="H5282" s="170" t="s">
        <v>747</v>
      </c>
      <c r="I5282" s="171">
        <v>4.49</v>
      </c>
      <c r="J5282" s="169">
        <v>1</v>
      </c>
      <c r="K5282" s="154" cm="1">
        <f t="array" ref="K5282">ROUND(
IF(C5282="Beer",
SUM(LOOKUP(2,1/(SRP!$B$8:$B$10&lt;=E5282)/(SRP!$C$8:$C$10&gt;=E5282),SRP!$D$8:$D$10)*(G5282/100)*(E5282/1000)),
IF(C5282="Spirits",
SUM(LOOKUP(2,1/(SRP!$B$2:$B$7&lt;=E5282)/(SRP!$C$2:$C$7&gt;=E5282),SRP!$D$2:$D$7)*(G5282/100)*(E5282/1000)),
IF(AND(C5282="Wine",D5282="Fortified Wines"),
SUM(LOOKUP(2,1/(SRP!$B$26:$B$29&lt;=E5282)/(SRP!$C$26:$C$29&gt;=E5282),SRP!$D$26:$D$29)*(G5282/100)*(E5282/1000)),
IF(C5282="Wine",
SUM(LOOKUP(2,1/(SRP!$B$21:$B$25&lt;=E5282)/(SRP!$C$21:$C$25&gt;=E5282),SRP!$D$21:$D$25)*(G5282/100)*(E5282/1000)),
IF(AND(C5282="Ready to Drink",D5282="RTD-One Pour Cocktail&gt;7%&lt;=14.5"),
SUM(LOOKUP(2,1/(SRP!$B$16:$B$20&lt;=E5282)/(SRP!$C$16:$C$20&gt;=E5282),SRP!$D$16:$D$20)*(G5282/100)*(E5282/1000)),
IF(C5282="Ready to Drink",
SUM(LOOKUP(2,1/(SRP!$B$11:$B$15&lt;=E5282)/(SRP!$C$11:$C$15&gt;=E5282),SRP!$D$11:$D$15)*(G5282/100)*(E5282/1000)),
0)))))),2)</f>
        <v>1.57</v>
      </c>
      <c r="L5282" s="173" t="str">
        <f t="shared" si="82"/>
        <v>Ready to Drink473</v>
      </c>
      <c r="M5282" s="154">
        <f>VLOOKUP(L5282,'Slope %'!C:D,2,0)</f>
        <v>0.12</v>
      </c>
    </row>
    <row r="5283" spans="1:13" x14ac:dyDescent="0.25">
      <c r="A5283" s="169">
        <v>61459</v>
      </c>
      <c r="B5283" s="170" t="s">
        <v>3990</v>
      </c>
      <c r="C5283" s="170" t="s">
        <v>24</v>
      </c>
      <c r="D5283" s="170" t="s">
        <v>34</v>
      </c>
      <c r="E5283" s="170">
        <v>750</v>
      </c>
      <c r="F5283" s="170">
        <v>12</v>
      </c>
      <c r="G5283" s="171">
        <v>13.5</v>
      </c>
      <c r="H5283" s="170" t="s">
        <v>200</v>
      </c>
      <c r="I5283" s="171">
        <v>13.49</v>
      </c>
      <c r="J5283" s="169">
        <v>1</v>
      </c>
      <c r="K5283" s="154" cm="1">
        <f t="array" ref="K5283">ROUND(
IF(C5283="Beer",
SUM(LOOKUP(2,1/(SRP!$B$8:$B$10&lt;=E5283)/(SRP!$C$8:$C$10&gt;=E5283),SRP!$D$8:$D$10)*(G5283/100)*(E5283/1000)),
IF(C5283="Spirits",
SUM(LOOKUP(2,1/(SRP!$B$2:$B$7&lt;=E5283)/(SRP!$C$2:$C$7&gt;=E5283),SRP!$D$2:$D$7)*(G5283/100)*(E5283/1000)),
IF(AND(C5283="Wine",D5283="Fortified Wines"),
SUM(LOOKUP(2,1/(SRP!$B$26:$B$29&lt;=E5283)/(SRP!$C$26:$C$29&gt;=E5283),SRP!$D$26:$D$29)*(G5283/100)*(E5283/1000)),
IF(C5283="Wine",
SUM(LOOKUP(2,1/(SRP!$B$21:$B$25&lt;=E5283)/(SRP!$C$21:$C$25&gt;=E5283),SRP!$D$21:$D$25)*(G5283/100)*(E5283/1000)),
IF(AND(C5283="Ready to Drink",D5283="RTD-One Pour Cocktail&gt;7%&lt;=14.5"),
SUM(LOOKUP(2,1/(SRP!$B$16:$B$20&lt;=E5283)/(SRP!$C$16:$C$20&gt;=E5283),SRP!$D$16:$D$20)*(G5283/100)*(E5283/1000)),
IF(C5283="Ready to Drink",
SUM(LOOKUP(2,1/(SRP!$B$11:$B$15&lt;=E5283)/(SRP!$C$11:$C$15&gt;=E5283),SRP!$D$11:$D$15)*(G5283/100)*(E5283/1000)),
0)))))),2)</f>
        <v>7.9</v>
      </c>
      <c r="L5283" s="173" t="str">
        <f t="shared" si="82"/>
        <v>Wine750</v>
      </c>
      <c r="M5283" s="154">
        <f>VLOOKUP(L5283,'Slope %'!C:D,2,0)</f>
        <v>0.1</v>
      </c>
    </row>
    <row r="5284" spans="1:13" x14ac:dyDescent="0.25">
      <c r="A5284" s="169">
        <v>61468</v>
      </c>
      <c r="B5284" s="170" t="s">
        <v>3991</v>
      </c>
      <c r="C5284" s="170" t="s">
        <v>263</v>
      </c>
      <c r="D5284" s="170" t="s">
        <v>332</v>
      </c>
      <c r="E5284" s="170">
        <v>473</v>
      </c>
      <c r="F5284" s="170">
        <v>24</v>
      </c>
      <c r="G5284" s="171">
        <v>4</v>
      </c>
      <c r="H5284" s="170" t="s">
        <v>747</v>
      </c>
      <c r="I5284" s="171">
        <v>4.29</v>
      </c>
      <c r="J5284" s="169">
        <v>1</v>
      </c>
      <c r="K5284" s="154" cm="1">
        <f t="array" ref="K5284">ROUND(
IF(C5284="Beer",
SUM(LOOKUP(2,1/(SRP!$B$8:$B$10&lt;=E5284)/(SRP!$C$8:$C$10&gt;=E5284),SRP!$D$8:$D$10)*(G5284/100)*(E5284/1000)),
IF(C5284="Spirits",
SUM(LOOKUP(2,1/(SRP!$B$2:$B$7&lt;=E5284)/(SRP!$C$2:$C$7&gt;=E5284),SRP!$D$2:$D$7)*(G5284/100)*(E5284/1000)),
IF(AND(C5284="Wine",D5284="Fortified Wines"),
SUM(LOOKUP(2,1/(SRP!$B$26:$B$29&lt;=E5284)/(SRP!$C$26:$C$29&gt;=E5284),SRP!$D$26:$D$29)*(G5284/100)*(E5284/1000)),
IF(C5284="Wine",
SUM(LOOKUP(2,1/(SRP!$B$21:$B$25&lt;=E5284)/(SRP!$C$21:$C$25&gt;=E5284),SRP!$D$21:$D$25)*(G5284/100)*(E5284/1000)),
IF(AND(C5284="Ready to Drink",D5284="RTD-One Pour Cocktail&gt;7%&lt;=14.5"),
SUM(LOOKUP(2,1/(SRP!$B$16:$B$20&lt;=E5284)/(SRP!$C$16:$C$20&gt;=E5284),SRP!$D$16:$D$20)*(G5284/100)*(E5284/1000)),
IF(C5284="Ready to Drink",
SUM(LOOKUP(2,1/(SRP!$B$11:$B$15&lt;=E5284)/(SRP!$C$11:$C$15&gt;=E5284),SRP!$D$11:$D$15)*(G5284/100)*(E5284/1000)),
0)))))),2)</f>
        <v>1.57</v>
      </c>
      <c r="L5284" s="173" t="str">
        <f t="shared" si="82"/>
        <v>Ready to Drink473</v>
      </c>
      <c r="M5284" s="154">
        <f>VLOOKUP(L5284,'Slope %'!C:D,2,0)</f>
        <v>0.12</v>
      </c>
    </row>
    <row r="5285" spans="1:13" x14ac:dyDescent="0.25">
      <c r="A5285" s="169">
        <v>61468</v>
      </c>
      <c r="B5285" s="170" t="s">
        <v>3991</v>
      </c>
      <c r="C5285" s="170" t="s">
        <v>263</v>
      </c>
      <c r="D5285" s="170" t="s">
        <v>332</v>
      </c>
      <c r="E5285" s="170">
        <v>473</v>
      </c>
      <c r="F5285" s="170">
        <v>24</v>
      </c>
      <c r="G5285" s="171">
        <v>4</v>
      </c>
      <c r="H5285" s="170" t="s">
        <v>747</v>
      </c>
      <c r="I5285" s="171">
        <v>4.29</v>
      </c>
      <c r="J5285" s="169">
        <v>1</v>
      </c>
      <c r="K5285" s="154" cm="1">
        <f t="array" ref="K5285">ROUND(
IF(C5285="Beer",
SUM(LOOKUP(2,1/(SRP!$B$8:$B$10&lt;=E5285)/(SRP!$C$8:$C$10&gt;=E5285),SRP!$D$8:$D$10)*(G5285/100)*(E5285/1000)),
IF(C5285="Spirits",
SUM(LOOKUP(2,1/(SRP!$B$2:$B$7&lt;=E5285)/(SRP!$C$2:$C$7&gt;=E5285),SRP!$D$2:$D$7)*(G5285/100)*(E5285/1000)),
IF(AND(C5285="Wine",D5285="Fortified Wines"),
SUM(LOOKUP(2,1/(SRP!$B$26:$B$29&lt;=E5285)/(SRP!$C$26:$C$29&gt;=E5285),SRP!$D$26:$D$29)*(G5285/100)*(E5285/1000)),
IF(C5285="Wine",
SUM(LOOKUP(2,1/(SRP!$B$21:$B$25&lt;=E5285)/(SRP!$C$21:$C$25&gt;=E5285),SRP!$D$21:$D$25)*(G5285/100)*(E5285/1000)),
IF(AND(C5285="Ready to Drink",D5285="RTD-One Pour Cocktail&gt;7%&lt;=14.5"),
SUM(LOOKUP(2,1/(SRP!$B$16:$B$20&lt;=E5285)/(SRP!$C$16:$C$20&gt;=E5285),SRP!$D$16:$D$20)*(G5285/100)*(E5285/1000)),
IF(C5285="Ready to Drink",
SUM(LOOKUP(2,1/(SRP!$B$11:$B$15&lt;=E5285)/(SRP!$C$11:$C$15&gt;=E5285),SRP!$D$11:$D$15)*(G5285/100)*(E5285/1000)),
0)))))),2)</f>
        <v>1.57</v>
      </c>
      <c r="L5285" s="173" t="str">
        <f t="shared" si="82"/>
        <v>Ready to Drink473</v>
      </c>
      <c r="M5285" s="154">
        <f>VLOOKUP(L5285,'Slope %'!C:D,2,0)</f>
        <v>0.12</v>
      </c>
    </row>
    <row r="5286" spans="1:13" x14ac:dyDescent="0.25">
      <c r="A5286" s="169">
        <v>61469</v>
      </c>
      <c r="B5286" s="170" t="s">
        <v>3992</v>
      </c>
      <c r="C5286" s="170" t="s">
        <v>263</v>
      </c>
      <c r="D5286" s="170" t="s">
        <v>332</v>
      </c>
      <c r="E5286" s="170">
        <v>473</v>
      </c>
      <c r="F5286" s="170">
        <v>24</v>
      </c>
      <c r="G5286" s="171">
        <v>4</v>
      </c>
      <c r="H5286" s="170" t="s">
        <v>747</v>
      </c>
      <c r="I5286" s="171">
        <v>4.49</v>
      </c>
      <c r="J5286" s="169">
        <v>1</v>
      </c>
      <c r="K5286" s="154" cm="1">
        <f t="array" ref="K5286">ROUND(
IF(C5286="Beer",
SUM(LOOKUP(2,1/(SRP!$B$8:$B$10&lt;=E5286)/(SRP!$C$8:$C$10&gt;=E5286),SRP!$D$8:$D$10)*(G5286/100)*(E5286/1000)),
IF(C5286="Spirits",
SUM(LOOKUP(2,1/(SRP!$B$2:$B$7&lt;=E5286)/(SRP!$C$2:$C$7&gt;=E5286),SRP!$D$2:$D$7)*(G5286/100)*(E5286/1000)),
IF(AND(C5286="Wine",D5286="Fortified Wines"),
SUM(LOOKUP(2,1/(SRP!$B$26:$B$29&lt;=E5286)/(SRP!$C$26:$C$29&gt;=E5286),SRP!$D$26:$D$29)*(G5286/100)*(E5286/1000)),
IF(C5286="Wine",
SUM(LOOKUP(2,1/(SRP!$B$21:$B$25&lt;=E5286)/(SRP!$C$21:$C$25&gt;=E5286),SRP!$D$21:$D$25)*(G5286/100)*(E5286/1000)),
IF(AND(C5286="Ready to Drink",D5286="RTD-One Pour Cocktail&gt;7%&lt;=14.5"),
SUM(LOOKUP(2,1/(SRP!$B$16:$B$20&lt;=E5286)/(SRP!$C$16:$C$20&gt;=E5286),SRP!$D$16:$D$20)*(G5286/100)*(E5286/1000)),
IF(C5286="Ready to Drink",
SUM(LOOKUP(2,1/(SRP!$B$11:$B$15&lt;=E5286)/(SRP!$C$11:$C$15&gt;=E5286),SRP!$D$11:$D$15)*(G5286/100)*(E5286/1000)),
0)))))),2)</f>
        <v>1.57</v>
      </c>
      <c r="L5286" s="173" t="str">
        <f t="shared" si="82"/>
        <v>Ready to Drink473</v>
      </c>
      <c r="M5286" s="154">
        <f>VLOOKUP(L5286,'Slope %'!C:D,2,0)</f>
        <v>0.12</v>
      </c>
    </row>
    <row r="5287" spans="1:13" x14ac:dyDescent="0.25">
      <c r="A5287" s="169">
        <v>61469</v>
      </c>
      <c r="B5287" s="170" t="s">
        <v>3992</v>
      </c>
      <c r="C5287" s="170" t="s">
        <v>263</v>
      </c>
      <c r="D5287" s="170" t="s">
        <v>332</v>
      </c>
      <c r="E5287" s="170">
        <v>473</v>
      </c>
      <c r="F5287" s="170">
        <v>24</v>
      </c>
      <c r="G5287" s="171">
        <v>4</v>
      </c>
      <c r="H5287" s="170" t="s">
        <v>747</v>
      </c>
      <c r="I5287" s="171">
        <v>4.49</v>
      </c>
      <c r="J5287" s="169">
        <v>1</v>
      </c>
      <c r="K5287" s="154" cm="1">
        <f t="array" ref="K5287">ROUND(
IF(C5287="Beer",
SUM(LOOKUP(2,1/(SRP!$B$8:$B$10&lt;=E5287)/(SRP!$C$8:$C$10&gt;=E5287),SRP!$D$8:$D$10)*(G5287/100)*(E5287/1000)),
IF(C5287="Spirits",
SUM(LOOKUP(2,1/(SRP!$B$2:$B$7&lt;=E5287)/(SRP!$C$2:$C$7&gt;=E5287),SRP!$D$2:$D$7)*(G5287/100)*(E5287/1000)),
IF(AND(C5287="Wine",D5287="Fortified Wines"),
SUM(LOOKUP(2,1/(SRP!$B$26:$B$29&lt;=E5287)/(SRP!$C$26:$C$29&gt;=E5287),SRP!$D$26:$D$29)*(G5287/100)*(E5287/1000)),
IF(C5287="Wine",
SUM(LOOKUP(2,1/(SRP!$B$21:$B$25&lt;=E5287)/(SRP!$C$21:$C$25&gt;=E5287),SRP!$D$21:$D$25)*(G5287/100)*(E5287/1000)),
IF(AND(C5287="Ready to Drink",D5287="RTD-One Pour Cocktail&gt;7%&lt;=14.5"),
SUM(LOOKUP(2,1/(SRP!$B$16:$B$20&lt;=E5287)/(SRP!$C$16:$C$20&gt;=E5287),SRP!$D$16:$D$20)*(G5287/100)*(E5287/1000)),
IF(C5287="Ready to Drink",
SUM(LOOKUP(2,1/(SRP!$B$11:$B$15&lt;=E5287)/(SRP!$C$11:$C$15&gt;=E5287),SRP!$D$11:$D$15)*(G5287/100)*(E5287/1000)),
0)))))),2)</f>
        <v>1.57</v>
      </c>
      <c r="L5287" s="173" t="str">
        <f t="shared" si="82"/>
        <v>Ready to Drink473</v>
      </c>
      <c r="M5287" s="154">
        <f>VLOOKUP(L5287,'Slope %'!C:D,2,0)</f>
        <v>0.12</v>
      </c>
    </row>
    <row r="5288" spans="1:13" x14ac:dyDescent="0.25">
      <c r="A5288" s="169">
        <v>61470</v>
      </c>
      <c r="B5288" s="170" t="s">
        <v>3993</v>
      </c>
      <c r="C5288" s="170" t="s">
        <v>11</v>
      </c>
      <c r="D5288" s="170" t="s">
        <v>267</v>
      </c>
      <c r="E5288" s="170">
        <v>473</v>
      </c>
      <c r="F5288" s="170">
        <v>24</v>
      </c>
      <c r="G5288" s="171">
        <v>5</v>
      </c>
      <c r="H5288" s="170" t="s">
        <v>3994</v>
      </c>
      <c r="I5288" s="171">
        <v>3.79</v>
      </c>
      <c r="J5288" s="169">
        <v>1</v>
      </c>
      <c r="K5288" s="154" cm="1">
        <f t="array" ref="K5288">ROUND(
IF(C5288="Beer",
SUM(LOOKUP(2,1/(SRP!$B$8:$B$10&lt;=E5288)/(SRP!$C$8:$C$10&gt;=E5288),SRP!$D$8:$D$10)*(G5288/100)*(E5288/1000)),
IF(C5288="Spirits",
SUM(LOOKUP(2,1/(SRP!$B$2:$B$7&lt;=E5288)/(SRP!$C$2:$C$7&gt;=E5288),SRP!$D$2:$D$7)*(G5288/100)*(E5288/1000)),
IF(AND(C5288="Wine",D5288="Fortified Wines"),
SUM(LOOKUP(2,1/(SRP!$B$26:$B$29&lt;=E5288)/(SRP!$C$26:$C$29&gt;=E5288),SRP!$D$26:$D$29)*(G5288/100)*(E5288/1000)),
IF(C5288="Wine",
SUM(LOOKUP(2,1/(SRP!$B$21:$B$25&lt;=E5288)/(SRP!$C$21:$C$25&gt;=E5288),SRP!$D$21:$D$25)*(G5288/100)*(E5288/1000)),
IF(AND(C5288="Ready to Drink",D5288="RTD-One Pour Cocktail&gt;7%&lt;=14.5"),
SUM(LOOKUP(2,1/(SRP!$B$16:$B$20&lt;=E5288)/(SRP!$C$16:$C$20&gt;=E5288),SRP!$D$16:$D$20)*(G5288/100)*(E5288/1000)),
IF(C5288="Ready to Drink",
SUM(LOOKUP(2,1/(SRP!$B$11:$B$15&lt;=E5288)/(SRP!$C$11:$C$15&gt;=E5288),SRP!$D$11:$D$15)*(G5288/100)*(E5288/1000)),
0)))))),2)</f>
        <v>1.85</v>
      </c>
      <c r="L5288" s="173" t="str">
        <f t="shared" si="82"/>
        <v>Beer473</v>
      </c>
      <c r="M5288" s="154">
        <f>VLOOKUP(L5288,'Slope %'!C:D,2,0)</f>
        <v>0.12</v>
      </c>
    </row>
    <row r="5289" spans="1:13" x14ac:dyDescent="0.25">
      <c r="A5289" s="169">
        <v>61470</v>
      </c>
      <c r="B5289" s="170" t="s">
        <v>3993</v>
      </c>
      <c r="C5289" s="170" t="s">
        <v>11</v>
      </c>
      <c r="D5289" s="170" t="s">
        <v>267</v>
      </c>
      <c r="E5289" s="170">
        <v>473</v>
      </c>
      <c r="F5289" s="170">
        <v>24</v>
      </c>
      <c r="G5289" s="171">
        <v>5</v>
      </c>
      <c r="H5289" s="170" t="s">
        <v>1662</v>
      </c>
      <c r="I5289" s="171">
        <v>3.79</v>
      </c>
      <c r="J5289" s="169">
        <v>1</v>
      </c>
      <c r="K5289" s="154" cm="1">
        <f t="array" ref="K5289">ROUND(
IF(C5289="Beer",
SUM(LOOKUP(2,1/(SRP!$B$8:$B$10&lt;=E5289)/(SRP!$C$8:$C$10&gt;=E5289),SRP!$D$8:$D$10)*(G5289/100)*(E5289/1000)),
IF(C5289="Spirits",
SUM(LOOKUP(2,1/(SRP!$B$2:$B$7&lt;=E5289)/(SRP!$C$2:$C$7&gt;=E5289),SRP!$D$2:$D$7)*(G5289/100)*(E5289/1000)),
IF(AND(C5289="Wine",D5289="Fortified Wines"),
SUM(LOOKUP(2,1/(SRP!$B$26:$B$29&lt;=E5289)/(SRP!$C$26:$C$29&gt;=E5289),SRP!$D$26:$D$29)*(G5289/100)*(E5289/1000)),
IF(C5289="Wine",
SUM(LOOKUP(2,1/(SRP!$B$21:$B$25&lt;=E5289)/(SRP!$C$21:$C$25&gt;=E5289),SRP!$D$21:$D$25)*(G5289/100)*(E5289/1000)),
IF(AND(C5289="Ready to Drink",D5289="RTD-One Pour Cocktail&gt;7%&lt;=14.5"),
SUM(LOOKUP(2,1/(SRP!$B$16:$B$20&lt;=E5289)/(SRP!$C$16:$C$20&gt;=E5289),SRP!$D$16:$D$20)*(G5289/100)*(E5289/1000)),
IF(C5289="Ready to Drink",
SUM(LOOKUP(2,1/(SRP!$B$11:$B$15&lt;=E5289)/(SRP!$C$11:$C$15&gt;=E5289),SRP!$D$11:$D$15)*(G5289/100)*(E5289/1000)),
0)))))),2)</f>
        <v>1.85</v>
      </c>
      <c r="L5289" s="173" t="str">
        <f t="shared" si="82"/>
        <v>Beer473</v>
      </c>
      <c r="M5289" s="154">
        <f>VLOOKUP(L5289,'Slope %'!C:D,2,0)</f>
        <v>0.12</v>
      </c>
    </row>
    <row r="5290" spans="1:13" x14ac:dyDescent="0.25">
      <c r="A5290" s="169">
        <v>61495</v>
      </c>
      <c r="B5290" s="170" t="s">
        <v>3995</v>
      </c>
      <c r="C5290" s="170" t="s">
        <v>11</v>
      </c>
      <c r="D5290" s="170" t="s">
        <v>267</v>
      </c>
      <c r="E5290" s="170">
        <v>473</v>
      </c>
      <c r="F5290" s="170">
        <v>24</v>
      </c>
      <c r="G5290" s="171">
        <v>5.4</v>
      </c>
      <c r="H5290" s="170" t="s">
        <v>3994</v>
      </c>
      <c r="I5290" s="171">
        <v>4.1500000000000004</v>
      </c>
      <c r="J5290" s="169">
        <v>1</v>
      </c>
      <c r="K5290" s="154" cm="1">
        <f t="array" ref="K5290">ROUND(
IF(C5290="Beer",
SUM(LOOKUP(2,1/(SRP!$B$8:$B$10&lt;=E5290)/(SRP!$C$8:$C$10&gt;=E5290),SRP!$D$8:$D$10)*(G5290/100)*(E5290/1000)),
IF(C5290="Spirits",
SUM(LOOKUP(2,1/(SRP!$B$2:$B$7&lt;=E5290)/(SRP!$C$2:$C$7&gt;=E5290),SRP!$D$2:$D$7)*(G5290/100)*(E5290/1000)),
IF(AND(C5290="Wine",D5290="Fortified Wines"),
SUM(LOOKUP(2,1/(SRP!$B$26:$B$29&lt;=E5290)/(SRP!$C$26:$C$29&gt;=E5290),SRP!$D$26:$D$29)*(G5290/100)*(E5290/1000)),
IF(C5290="Wine",
SUM(LOOKUP(2,1/(SRP!$B$21:$B$25&lt;=E5290)/(SRP!$C$21:$C$25&gt;=E5290),SRP!$D$21:$D$25)*(G5290/100)*(E5290/1000)),
IF(AND(C5290="Ready to Drink",D5290="RTD-One Pour Cocktail&gt;7%&lt;=14.5"),
SUM(LOOKUP(2,1/(SRP!$B$16:$B$20&lt;=E5290)/(SRP!$C$16:$C$20&gt;=E5290),SRP!$D$16:$D$20)*(G5290/100)*(E5290/1000)),
IF(C5290="Ready to Drink",
SUM(LOOKUP(2,1/(SRP!$B$11:$B$15&lt;=E5290)/(SRP!$C$11:$C$15&gt;=E5290),SRP!$D$11:$D$15)*(G5290/100)*(E5290/1000)),
0)))))),2)</f>
        <v>1.99</v>
      </c>
      <c r="L5290" s="173" t="str">
        <f t="shared" si="82"/>
        <v>Beer473</v>
      </c>
      <c r="M5290" s="154">
        <f>VLOOKUP(L5290,'Slope %'!C:D,2,0)</f>
        <v>0.12</v>
      </c>
    </row>
    <row r="5291" spans="1:13" x14ac:dyDescent="0.25">
      <c r="A5291" s="169">
        <v>61495</v>
      </c>
      <c r="B5291" s="170" t="s">
        <v>3995</v>
      </c>
      <c r="C5291" s="170" t="s">
        <v>11</v>
      </c>
      <c r="D5291" s="170" t="s">
        <v>267</v>
      </c>
      <c r="E5291" s="170">
        <v>473</v>
      </c>
      <c r="F5291" s="170">
        <v>24</v>
      </c>
      <c r="G5291" s="171">
        <v>5.4</v>
      </c>
      <c r="H5291" s="170" t="s">
        <v>1662</v>
      </c>
      <c r="I5291" s="171">
        <v>4.1500000000000004</v>
      </c>
      <c r="J5291" s="169">
        <v>1</v>
      </c>
      <c r="K5291" s="154" cm="1">
        <f t="array" ref="K5291">ROUND(
IF(C5291="Beer",
SUM(LOOKUP(2,1/(SRP!$B$8:$B$10&lt;=E5291)/(SRP!$C$8:$C$10&gt;=E5291),SRP!$D$8:$D$10)*(G5291/100)*(E5291/1000)),
IF(C5291="Spirits",
SUM(LOOKUP(2,1/(SRP!$B$2:$B$7&lt;=E5291)/(SRP!$C$2:$C$7&gt;=E5291),SRP!$D$2:$D$7)*(G5291/100)*(E5291/1000)),
IF(AND(C5291="Wine",D5291="Fortified Wines"),
SUM(LOOKUP(2,1/(SRP!$B$26:$B$29&lt;=E5291)/(SRP!$C$26:$C$29&gt;=E5291),SRP!$D$26:$D$29)*(G5291/100)*(E5291/1000)),
IF(C5291="Wine",
SUM(LOOKUP(2,1/(SRP!$B$21:$B$25&lt;=E5291)/(SRP!$C$21:$C$25&gt;=E5291),SRP!$D$21:$D$25)*(G5291/100)*(E5291/1000)),
IF(AND(C5291="Ready to Drink",D5291="RTD-One Pour Cocktail&gt;7%&lt;=14.5"),
SUM(LOOKUP(2,1/(SRP!$B$16:$B$20&lt;=E5291)/(SRP!$C$16:$C$20&gt;=E5291),SRP!$D$16:$D$20)*(G5291/100)*(E5291/1000)),
IF(C5291="Ready to Drink",
SUM(LOOKUP(2,1/(SRP!$B$11:$B$15&lt;=E5291)/(SRP!$C$11:$C$15&gt;=E5291),SRP!$D$11:$D$15)*(G5291/100)*(E5291/1000)),
0)))))),2)</f>
        <v>1.99</v>
      </c>
      <c r="L5291" s="173" t="str">
        <f t="shared" si="82"/>
        <v>Beer473</v>
      </c>
      <c r="M5291" s="154">
        <f>VLOOKUP(L5291,'Slope %'!C:D,2,0)</f>
        <v>0.12</v>
      </c>
    </row>
    <row r="5292" spans="1:13" x14ac:dyDescent="0.25">
      <c r="A5292" s="169">
        <v>61504</v>
      </c>
      <c r="B5292" s="170" t="s">
        <v>3996</v>
      </c>
      <c r="C5292" s="170" t="s">
        <v>11</v>
      </c>
      <c r="D5292" s="170" t="s">
        <v>12</v>
      </c>
      <c r="E5292" s="170">
        <v>473</v>
      </c>
      <c r="F5292" s="170">
        <v>24</v>
      </c>
      <c r="G5292" s="171">
        <v>5</v>
      </c>
      <c r="H5292" s="170" t="s">
        <v>151</v>
      </c>
      <c r="I5292" s="171">
        <v>3.79</v>
      </c>
      <c r="J5292" s="169">
        <v>1</v>
      </c>
      <c r="K5292" s="154" cm="1">
        <f t="array" ref="K5292">ROUND(
IF(C5292="Beer",
SUM(LOOKUP(2,1/(SRP!$B$8:$B$10&lt;=E5292)/(SRP!$C$8:$C$10&gt;=E5292),SRP!$D$8:$D$10)*(G5292/100)*(E5292/1000)),
IF(C5292="Spirits",
SUM(LOOKUP(2,1/(SRP!$B$2:$B$7&lt;=E5292)/(SRP!$C$2:$C$7&gt;=E5292),SRP!$D$2:$D$7)*(G5292/100)*(E5292/1000)),
IF(AND(C5292="Wine",D5292="Fortified Wines"),
SUM(LOOKUP(2,1/(SRP!$B$26:$B$29&lt;=E5292)/(SRP!$C$26:$C$29&gt;=E5292),SRP!$D$26:$D$29)*(G5292/100)*(E5292/1000)),
IF(C5292="Wine",
SUM(LOOKUP(2,1/(SRP!$B$21:$B$25&lt;=E5292)/(SRP!$C$21:$C$25&gt;=E5292),SRP!$D$21:$D$25)*(G5292/100)*(E5292/1000)),
IF(AND(C5292="Ready to Drink",D5292="RTD-One Pour Cocktail&gt;7%&lt;=14.5"),
SUM(LOOKUP(2,1/(SRP!$B$16:$B$20&lt;=E5292)/(SRP!$C$16:$C$20&gt;=E5292),SRP!$D$16:$D$20)*(G5292/100)*(E5292/1000)),
IF(C5292="Ready to Drink",
SUM(LOOKUP(2,1/(SRP!$B$11:$B$15&lt;=E5292)/(SRP!$C$11:$C$15&gt;=E5292),SRP!$D$11:$D$15)*(G5292/100)*(E5292/1000)),
0)))))),2)</f>
        <v>1.85</v>
      </c>
      <c r="L5292" s="173" t="str">
        <f t="shared" si="82"/>
        <v>Beer473</v>
      </c>
      <c r="M5292" s="154">
        <f>VLOOKUP(L5292,'Slope %'!C:D,2,0)</f>
        <v>0.12</v>
      </c>
    </row>
    <row r="5293" spans="1:13" x14ac:dyDescent="0.25">
      <c r="A5293" s="169">
        <v>61504</v>
      </c>
      <c r="B5293" s="170" t="s">
        <v>3996</v>
      </c>
      <c r="C5293" s="170" t="s">
        <v>11</v>
      </c>
      <c r="D5293" s="170" t="s">
        <v>12</v>
      </c>
      <c r="E5293" s="170">
        <v>473</v>
      </c>
      <c r="F5293" s="170">
        <v>24</v>
      </c>
      <c r="G5293" s="171">
        <v>5</v>
      </c>
      <c r="H5293" s="170" t="s">
        <v>151</v>
      </c>
      <c r="I5293" s="171">
        <v>3.79</v>
      </c>
      <c r="J5293" s="169">
        <v>1</v>
      </c>
      <c r="K5293" s="154" cm="1">
        <f t="array" ref="K5293">ROUND(
IF(C5293="Beer",
SUM(LOOKUP(2,1/(SRP!$B$8:$B$10&lt;=E5293)/(SRP!$C$8:$C$10&gt;=E5293),SRP!$D$8:$D$10)*(G5293/100)*(E5293/1000)),
IF(C5293="Spirits",
SUM(LOOKUP(2,1/(SRP!$B$2:$B$7&lt;=E5293)/(SRP!$C$2:$C$7&gt;=E5293),SRP!$D$2:$D$7)*(G5293/100)*(E5293/1000)),
IF(AND(C5293="Wine",D5293="Fortified Wines"),
SUM(LOOKUP(2,1/(SRP!$B$26:$B$29&lt;=E5293)/(SRP!$C$26:$C$29&gt;=E5293),SRP!$D$26:$D$29)*(G5293/100)*(E5293/1000)),
IF(C5293="Wine",
SUM(LOOKUP(2,1/(SRP!$B$21:$B$25&lt;=E5293)/(SRP!$C$21:$C$25&gt;=E5293),SRP!$D$21:$D$25)*(G5293/100)*(E5293/1000)),
IF(AND(C5293="Ready to Drink",D5293="RTD-One Pour Cocktail&gt;7%&lt;=14.5"),
SUM(LOOKUP(2,1/(SRP!$B$16:$B$20&lt;=E5293)/(SRP!$C$16:$C$20&gt;=E5293),SRP!$D$16:$D$20)*(G5293/100)*(E5293/1000)),
IF(C5293="Ready to Drink",
SUM(LOOKUP(2,1/(SRP!$B$11:$B$15&lt;=E5293)/(SRP!$C$11:$C$15&gt;=E5293),SRP!$D$11:$D$15)*(G5293/100)*(E5293/1000)),
0)))))),2)</f>
        <v>1.85</v>
      </c>
      <c r="L5293" s="173" t="str">
        <f t="shared" si="82"/>
        <v>Beer473</v>
      </c>
      <c r="M5293" s="154">
        <f>VLOOKUP(L5293,'Slope %'!C:D,2,0)</f>
        <v>0.12</v>
      </c>
    </row>
    <row r="5294" spans="1:13" x14ac:dyDescent="0.25">
      <c r="A5294" s="169">
        <v>61507</v>
      </c>
      <c r="B5294" s="170" t="s">
        <v>3997</v>
      </c>
      <c r="C5294" s="170" t="s">
        <v>11</v>
      </c>
      <c r="D5294" s="170" t="s">
        <v>12</v>
      </c>
      <c r="E5294" s="170">
        <v>473</v>
      </c>
      <c r="F5294" s="170">
        <v>24</v>
      </c>
      <c r="G5294" s="171">
        <v>5</v>
      </c>
      <c r="H5294" s="170" t="s">
        <v>151</v>
      </c>
      <c r="I5294" s="171">
        <v>4.29</v>
      </c>
      <c r="J5294" s="169">
        <v>1</v>
      </c>
      <c r="K5294" s="154" cm="1">
        <f t="array" ref="K5294">ROUND(
IF(C5294="Beer",
SUM(LOOKUP(2,1/(SRP!$B$8:$B$10&lt;=E5294)/(SRP!$C$8:$C$10&gt;=E5294),SRP!$D$8:$D$10)*(G5294/100)*(E5294/1000)),
IF(C5294="Spirits",
SUM(LOOKUP(2,1/(SRP!$B$2:$B$7&lt;=E5294)/(SRP!$C$2:$C$7&gt;=E5294),SRP!$D$2:$D$7)*(G5294/100)*(E5294/1000)),
IF(AND(C5294="Wine",D5294="Fortified Wines"),
SUM(LOOKUP(2,1/(SRP!$B$26:$B$29&lt;=E5294)/(SRP!$C$26:$C$29&gt;=E5294),SRP!$D$26:$D$29)*(G5294/100)*(E5294/1000)),
IF(C5294="Wine",
SUM(LOOKUP(2,1/(SRP!$B$21:$B$25&lt;=E5294)/(SRP!$C$21:$C$25&gt;=E5294),SRP!$D$21:$D$25)*(G5294/100)*(E5294/1000)),
IF(AND(C5294="Ready to Drink",D5294="RTD-One Pour Cocktail&gt;7%&lt;=14.5"),
SUM(LOOKUP(2,1/(SRP!$B$16:$B$20&lt;=E5294)/(SRP!$C$16:$C$20&gt;=E5294),SRP!$D$16:$D$20)*(G5294/100)*(E5294/1000)),
IF(C5294="Ready to Drink",
SUM(LOOKUP(2,1/(SRP!$B$11:$B$15&lt;=E5294)/(SRP!$C$11:$C$15&gt;=E5294),SRP!$D$11:$D$15)*(G5294/100)*(E5294/1000)),
0)))))),2)</f>
        <v>1.85</v>
      </c>
      <c r="L5294" s="173" t="str">
        <f t="shared" si="82"/>
        <v>Beer473</v>
      </c>
      <c r="M5294" s="154">
        <f>VLOOKUP(L5294,'Slope %'!C:D,2,0)</f>
        <v>0.12</v>
      </c>
    </row>
    <row r="5295" spans="1:13" x14ac:dyDescent="0.25">
      <c r="A5295" s="169">
        <v>61507</v>
      </c>
      <c r="B5295" s="170" t="s">
        <v>3997</v>
      </c>
      <c r="C5295" s="170" t="s">
        <v>11</v>
      </c>
      <c r="D5295" s="170" t="s">
        <v>12</v>
      </c>
      <c r="E5295" s="170">
        <v>473</v>
      </c>
      <c r="F5295" s="170">
        <v>24</v>
      </c>
      <c r="G5295" s="171">
        <v>5</v>
      </c>
      <c r="H5295" s="170" t="s">
        <v>151</v>
      </c>
      <c r="I5295" s="171">
        <v>4.29</v>
      </c>
      <c r="J5295" s="169">
        <v>1</v>
      </c>
      <c r="K5295" s="154" cm="1">
        <f t="array" ref="K5295">ROUND(
IF(C5295="Beer",
SUM(LOOKUP(2,1/(SRP!$B$8:$B$10&lt;=E5295)/(SRP!$C$8:$C$10&gt;=E5295),SRP!$D$8:$D$10)*(G5295/100)*(E5295/1000)),
IF(C5295="Spirits",
SUM(LOOKUP(2,1/(SRP!$B$2:$B$7&lt;=E5295)/(SRP!$C$2:$C$7&gt;=E5295),SRP!$D$2:$D$7)*(G5295/100)*(E5295/1000)),
IF(AND(C5295="Wine",D5295="Fortified Wines"),
SUM(LOOKUP(2,1/(SRP!$B$26:$B$29&lt;=E5295)/(SRP!$C$26:$C$29&gt;=E5295),SRP!$D$26:$D$29)*(G5295/100)*(E5295/1000)),
IF(C5295="Wine",
SUM(LOOKUP(2,1/(SRP!$B$21:$B$25&lt;=E5295)/(SRP!$C$21:$C$25&gt;=E5295),SRP!$D$21:$D$25)*(G5295/100)*(E5295/1000)),
IF(AND(C5295="Ready to Drink",D5295="RTD-One Pour Cocktail&gt;7%&lt;=14.5"),
SUM(LOOKUP(2,1/(SRP!$B$16:$B$20&lt;=E5295)/(SRP!$C$16:$C$20&gt;=E5295),SRP!$D$16:$D$20)*(G5295/100)*(E5295/1000)),
IF(C5295="Ready to Drink",
SUM(LOOKUP(2,1/(SRP!$B$11:$B$15&lt;=E5295)/(SRP!$C$11:$C$15&gt;=E5295),SRP!$D$11:$D$15)*(G5295/100)*(E5295/1000)),
0)))))),2)</f>
        <v>1.85</v>
      </c>
      <c r="L5295" s="173" t="str">
        <f t="shared" si="82"/>
        <v>Beer473</v>
      </c>
      <c r="M5295" s="154">
        <f>VLOOKUP(L5295,'Slope %'!C:D,2,0)</f>
        <v>0.12</v>
      </c>
    </row>
    <row r="5296" spans="1:13" x14ac:dyDescent="0.25">
      <c r="A5296" s="169">
        <v>61510</v>
      </c>
      <c r="B5296" s="170" t="s">
        <v>3998</v>
      </c>
      <c r="C5296" s="170" t="s">
        <v>263</v>
      </c>
      <c r="D5296" s="170" t="s">
        <v>332</v>
      </c>
      <c r="E5296" s="170">
        <v>4260</v>
      </c>
      <c r="F5296" s="170">
        <v>2</v>
      </c>
      <c r="G5296" s="171">
        <v>5</v>
      </c>
      <c r="H5296" s="170" t="s">
        <v>1053</v>
      </c>
      <c r="I5296" s="171">
        <v>28.99</v>
      </c>
      <c r="J5296" s="169">
        <v>12</v>
      </c>
      <c r="K5296" s="154" cm="1">
        <f t="array" ref="K5296">ROUND(
IF(C5296="Beer",
SUM(LOOKUP(2,1/(SRP!$B$8:$B$10&lt;=E5296)/(SRP!$C$8:$C$10&gt;=E5296),SRP!$D$8:$D$10)*(G5296/100)*(E5296/1000)),
IF(C5296="Spirits",
SUM(LOOKUP(2,1/(SRP!$B$2:$B$7&lt;=E5296)/(SRP!$C$2:$C$7&gt;=E5296),SRP!$D$2:$D$7)*(G5296/100)*(E5296/1000)),
IF(AND(C5296="Wine",D5296="Fortified Wines"),
SUM(LOOKUP(2,1/(SRP!$B$26:$B$29&lt;=E5296)/(SRP!$C$26:$C$29&gt;=E5296),SRP!$D$26:$D$29)*(G5296/100)*(E5296/1000)),
IF(C5296="Wine",
SUM(LOOKUP(2,1/(SRP!$B$21:$B$25&lt;=E5296)/(SRP!$C$21:$C$25&gt;=E5296),SRP!$D$21:$D$25)*(G5296/100)*(E5296/1000)),
IF(AND(C5296="Ready to Drink",D5296="RTD-One Pour Cocktail&gt;7%&lt;=14.5"),
SUM(LOOKUP(2,1/(SRP!$B$16:$B$20&lt;=E5296)/(SRP!$C$16:$C$20&gt;=E5296),SRP!$D$16:$D$20)*(G5296/100)*(E5296/1000)),
IF(C5296="Ready to Drink",
SUM(LOOKUP(2,1/(SRP!$B$11:$B$15&lt;=E5296)/(SRP!$C$11:$C$15&gt;=E5296),SRP!$D$11:$D$15)*(G5296/100)*(E5296/1000)),
0)))))),2)</f>
        <v>16.63</v>
      </c>
      <c r="L5296" s="173" t="str">
        <f t="shared" si="82"/>
        <v>Ready to Drink4260</v>
      </c>
      <c r="M5296" s="154">
        <f>VLOOKUP(L5296,'Slope %'!C:D,2,0)</f>
        <v>7.0000000000000007E-2</v>
      </c>
    </row>
    <row r="5297" spans="1:13" x14ac:dyDescent="0.25">
      <c r="A5297" s="169">
        <v>61510</v>
      </c>
      <c r="B5297" s="170" t="s">
        <v>3998</v>
      </c>
      <c r="C5297" s="170" t="s">
        <v>263</v>
      </c>
      <c r="D5297" s="170" t="s">
        <v>332</v>
      </c>
      <c r="E5297" s="170">
        <v>4260</v>
      </c>
      <c r="F5297" s="170">
        <v>2</v>
      </c>
      <c r="G5297" s="171">
        <v>5</v>
      </c>
      <c r="H5297" s="170" t="s">
        <v>1053</v>
      </c>
      <c r="I5297" s="171">
        <v>28.99</v>
      </c>
      <c r="J5297" s="169">
        <v>12</v>
      </c>
      <c r="K5297" s="154" cm="1">
        <f t="array" ref="K5297">ROUND(
IF(C5297="Beer",
SUM(LOOKUP(2,1/(SRP!$B$8:$B$10&lt;=E5297)/(SRP!$C$8:$C$10&gt;=E5297),SRP!$D$8:$D$10)*(G5297/100)*(E5297/1000)),
IF(C5297="Spirits",
SUM(LOOKUP(2,1/(SRP!$B$2:$B$7&lt;=E5297)/(SRP!$C$2:$C$7&gt;=E5297),SRP!$D$2:$D$7)*(G5297/100)*(E5297/1000)),
IF(AND(C5297="Wine",D5297="Fortified Wines"),
SUM(LOOKUP(2,1/(SRP!$B$26:$B$29&lt;=E5297)/(SRP!$C$26:$C$29&gt;=E5297),SRP!$D$26:$D$29)*(G5297/100)*(E5297/1000)),
IF(C5297="Wine",
SUM(LOOKUP(2,1/(SRP!$B$21:$B$25&lt;=E5297)/(SRP!$C$21:$C$25&gt;=E5297),SRP!$D$21:$D$25)*(G5297/100)*(E5297/1000)),
IF(AND(C5297="Ready to Drink",D5297="RTD-One Pour Cocktail&gt;7%&lt;=14.5"),
SUM(LOOKUP(2,1/(SRP!$B$16:$B$20&lt;=E5297)/(SRP!$C$16:$C$20&gt;=E5297),SRP!$D$16:$D$20)*(G5297/100)*(E5297/1000)),
IF(C5297="Ready to Drink",
SUM(LOOKUP(2,1/(SRP!$B$11:$B$15&lt;=E5297)/(SRP!$C$11:$C$15&gt;=E5297),SRP!$D$11:$D$15)*(G5297/100)*(E5297/1000)),
0)))))),2)</f>
        <v>16.63</v>
      </c>
      <c r="L5297" s="173" t="str">
        <f t="shared" si="82"/>
        <v>Ready to Drink4260</v>
      </c>
      <c r="M5297" s="154">
        <f>VLOOKUP(L5297,'Slope %'!C:D,2,0)</f>
        <v>7.0000000000000007E-2</v>
      </c>
    </row>
    <row r="5298" spans="1:13" x14ac:dyDescent="0.25">
      <c r="A5298" s="169">
        <v>61511</v>
      </c>
      <c r="B5298" s="170" t="s">
        <v>3761</v>
      </c>
      <c r="C5298" s="170" t="s">
        <v>15</v>
      </c>
      <c r="D5298" s="170" t="s">
        <v>51</v>
      </c>
      <c r="E5298" s="170">
        <v>200</v>
      </c>
      <c r="F5298" s="170">
        <v>24</v>
      </c>
      <c r="G5298" s="171">
        <v>43</v>
      </c>
      <c r="H5298" s="170" t="s">
        <v>47</v>
      </c>
      <c r="I5298" s="171">
        <v>21.99</v>
      </c>
      <c r="J5298" s="169">
        <v>1</v>
      </c>
      <c r="K5298" s="154" cm="1">
        <f t="array" ref="K5298">ROUND(
IF(C5298="Beer",
SUM(LOOKUP(2,1/(SRP!$B$8:$B$10&lt;=E5298)/(SRP!$C$8:$C$10&gt;=E5298),SRP!$D$8:$D$10)*(G5298/100)*(E5298/1000)),
IF(C5298="Spirits",
SUM(LOOKUP(2,1/(SRP!$B$2:$B$7&lt;=E5298)/(SRP!$C$2:$C$7&gt;=E5298),SRP!$D$2:$D$7)*(G5298/100)*(E5298/1000)),
IF(AND(C5298="Wine",D5298="Fortified Wines"),
SUM(LOOKUP(2,1/(SRP!$B$26:$B$29&lt;=E5298)/(SRP!$C$26:$C$29&gt;=E5298),SRP!$D$26:$D$29)*(G5298/100)*(E5298/1000)),
IF(C5298="Wine",
SUM(LOOKUP(2,1/(SRP!$B$21:$B$25&lt;=E5298)/(SRP!$C$21:$C$25&gt;=E5298),SRP!$D$21:$D$25)*(G5298/100)*(E5298/1000)),
IF(AND(C5298="Ready to Drink",D5298="RTD-One Pour Cocktail&gt;7%&lt;=14.5"),
SUM(LOOKUP(2,1/(SRP!$B$16:$B$20&lt;=E5298)/(SRP!$C$16:$C$20&gt;=E5298),SRP!$D$16:$D$20)*(G5298/100)*(E5298/1000)),
IF(C5298="Ready to Drink",
SUM(LOOKUP(2,1/(SRP!$B$11:$B$15&lt;=E5298)/(SRP!$C$11:$C$15&gt;=E5298),SRP!$D$11:$D$15)*(G5298/100)*(E5298/1000)),
0)))))),2)</f>
        <v>9.15</v>
      </c>
      <c r="L5298" s="173" t="str">
        <f t="shared" si="82"/>
        <v>Spirits200</v>
      </c>
      <c r="M5298" s="154">
        <f>VLOOKUP(L5298,'Slope %'!C:D,2,0)</f>
        <v>0.1</v>
      </c>
    </row>
    <row r="5299" spans="1:13" x14ac:dyDescent="0.25">
      <c r="A5299" s="169">
        <v>61564</v>
      </c>
      <c r="B5299" s="170" t="s">
        <v>79</v>
      </c>
      <c r="C5299" s="170" t="s">
        <v>15</v>
      </c>
      <c r="D5299" s="170" t="s">
        <v>16</v>
      </c>
      <c r="E5299" s="170">
        <v>1750</v>
      </c>
      <c r="F5299" s="170">
        <v>6</v>
      </c>
      <c r="G5299" s="171">
        <v>40</v>
      </c>
      <c r="H5299" s="170" t="s">
        <v>43</v>
      </c>
      <c r="I5299" s="171">
        <v>59.99</v>
      </c>
      <c r="J5299" s="169">
        <v>1</v>
      </c>
      <c r="K5299" s="154" cm="1">
        <f t="array" ref="K5299">ROUND(
IF(C5299="Beer",
SUM(LOOKUP(2,1/(SRP!$B$8:$B$10&lt;=E5299)/(SRP!$C$8:$C$10&gt;=E5299),SRP!$D$8:$D$10)*(G5299/100)*(E5299/1000)),
IF(C5299="Spirits",
SUM(LOOKUP(2,1/(SRP!$B$2:$B$7&lt;=E5299)/(SRP!$C$2:$C$7&gt;=E5299),SRP!$D$2:$D$7)*(G5299/100)*(E5299/1000)),
IF(AND(C5299="Wine",D5299="Fortified Wines"),
SUM(LOOKUP(2,1/(SRP!$B$26:$B$29&lt;=E5299)/(SRP!$C$26:$C$29&gt;=E5299),SRP!$D$26:$D$29)*(G5299/100)*(E5299/1000)),
IF(C5299="Wine",
SUM(LOOKUP(2,1/(SRP!$B$21:$B$25&lt;=E5299)/(SRP!$C$21:$C$25&gt;=E5299),SRP!$D$21:$D$25)*(G5299/100)*(E5299/1000)),
IF(AND(C5299="Ready to Drink",D5299="RTD-One Pour Cocktail&gt;7%&lt;=14.5"),
SUM(LOOKUP(2,1/(SRP!$B$16:$B$20&lt;=E5299)/(SRP!$C$16:$C$20&gt;=E5299),SRP!$D$16:$D$20)*(G5299/100)*(E5299/1000)),
IF(C5299="Ready to Drink",
SUM(LOOKUP(2,1/(SRP!$B$11:$B$15&lt;=E5299)/(SRP!$C$11:$C$15&gt;=E5299),SRP!$D$11:$D$15)*(G5299/100)*(E5299/1000)),
0)))))),2)</f>
        <v>54.65</v>
      </c>
      <c r="L5299" s="173" t="str">
        <f t="shared" si="82"/>
        <v>Spirits1750</v>
      </c>
      <c r="M5299" s="154">
        <f>VLOOKUP(L5299,'Slope %'!C:D,2,0)</f>
        <v>0.03</v>
      </c>
    </row>
    <row r="5300" spans="1:13" x14ac:dyDescent="0.25">
      <c r="A5300" s="169">
        <v>61566</v>
      </c>
      <c r="B5300" s="170" t="s">
        <v>3999</v>
      </c>
      <c r="C5300" s="170" t="s">
        <v>24</v>
      </c>
      <c r="D5300" s="170" t="s">
        <v>25</v>
      </c>
      <c r="E5300" s="170">
        <v>750</v>
      </c>
      <c r="F5300" s="170">
        <v>12</v>
      </c>
      <c r="G5300" s="171">
        <v>12</v>
      </c>
      <c r="H5300" s="170" t="s">
        <v>26</v>
      </c>
      <c r="I5300" s="171">
        <v>11.99</v>
      </c>
      <c r="J5300" s="169">
        <v>1</v>
      </c>
      <c r="K5300" s="154" cm="1">
        <f t="array" ref="K5300">ROUND(
IF(C5300="Beer",
SUM(LOOKUP(2,1/(SRP!$B$8:$B$10&lt;=E5300)/(SRP!$C$8:$C$10&gt;=E5300),SRP!$D$8:$D$10)*(G5300/100)*(E5300/1000)),
IF(C5300="Spirits",
SUM(LOOKUP(2,1/(SRP!$B$2:$B$7&lt;=E5300)/(SRP!$C$2:$C$7&gt;=E5300),SRP!$D$2:$D$7)*(G5300/100)*(E5300/1000)),
IF(AND(C5300="Wine",D5300="Fortified Wines"),
SUM(LOOKUP(2,1/(SRP!$B$26:$B$29&lt;=E5300)/(SRP!$C$26:$C$29&gt;=E5300),SRP!$D$26:$D$29)*(G5300/100)*(E5300/1000)),
IF(C5300="Wine",
SUM(LOOKUP(2,1/(SRP!$B$21:$B$25&lt;=E5300)/(SRP!$C$21:$C$25&gt;=E5300),SRP!$D$21:$D$25)*(G5300/100)*(E5300/1000)),
IF(AND(C5300="Ready to Drink",D5300="RTD-One Pour Cocktail&gt;7%&lt;=14.5"),
SUM(LOOKUP(2,1/(SRP!$B$16:$B$20&lt;=E5300)/(SRP!$C$16:$C$20&gt;=E5300),SRP!$D$16:$D$20)*(G5300/100)*(E5300/1000)),
IF(C5300="Ready to Drink",
SUM(LOOKUP(2,1/(SRP!$B$11:$B$15&lt;=E5300)/(SRP!$C$11:$C$15&gt;=E5300),SRP!$D$11:$D$15)*(G5300/100)*(E5300/1000)),
0)))))),2)</f>
        <v>7.03</v>
      </c>
      <c r="L5300" s="173" t="str">
        <f t="shared" si="82"/>
        <v>Wine750</v>
      </c>
      <c r="M5300" s="154">
        <f>VLOOKUP(L5300,'Slope %'!C:D,2,0)</f>
        <v>0.1</v>
      </c>
    </row>
    <row r="5301" spans="1:13" x14ac:dyDescent="0.25">
      <c r="A5301" s="169">
        <v>61603</v>
      </c>
      <c r="B5301" s="170" t="s">
        <v>4000</v>
      </c>
      <c r="C5301" s="170" t="s">
        <v>11</v>
      </c>
      <c r="D5301" s="170" t="s">
        <v>267</v>
      </c>
      <c r="E5301" s="170">
        <v>473</v>
      </c>
      <c r="F5301" s="170">
        <v>24</v>
      </c>
      <c r="G5301" s="171">
        <v>5</v>
      </c>
      <c r="H5301" s="170" t="s">
        <v>1053</v>
      </c>
      <c r="I5301" s="171">
        <v>3.99</v>
      </c>
      <c r="J5301" s="169">
        <v>1</v>
      </c>
      <c r="K5301" s="154" cm="1">
        <f t="array" ref="K5301">ROUND(
IF(C5301="Beer",
SUM(LOOKUP(2,1/(SRP!$B$8:$B$10&lt;=E5301)/(SRP!$C$8:$C$10&gt;=E5301),SRP!$D$8:$D$10)*(G5301/100)*(E5301/1000)),
IF(C5301="Spirits",
SUM(LOOKUP(2,1/(SRP!$B$2:$B$7&lt;=E5301)/(SRP!$C$2:$C$7&gt;=E5301),SRP!$D$2:$D$7)*(G5301/100)*(E5301/1000)),
IF(AND(C5301="Wine",D5301="Fortified Wines"),
SUM(LOOKUP(2,1/(SRP!$B$26:$B$29&lt;=E5301)/(SRP!$C$26:$C$29&gt;=E5301),SRP!$D$26:$D$29)*(G5301/100)*(E5301/1000)),
IF(C5301="Wine",
SUM(LOOKUP(2,1/(SRP!$B$21:$B$25&lt;=E5301)/(SRP!$C$21:$C$25&gt;=E5301),SRP!$D$21:$D$25)*(G5301/100)*(E5301/1000)),
IF(AND(C5301="Ready to Drink",D5301="RTD-One Pour Cocktail&gt;7%&lt;=14.5"),
SUM(LOOKUP(2,1/(SRP!$B$16:$B$20&lt;=E5301)/(SRP!$C$16:$C$20&gt;=E5301),SRP!$D$16:$D$20)*(G5301/100)*(E5301/1000)),
IF(C5301="Ready to Drink",
SUM(LOOKUP(2,1/(SRP!$B$11:$B$15&lt;=E5301)/(SRP!$C$11:$C$15&gt;=E5301),SRP!$D$11:$D$15)*(G5301/100)*(E5301/1000)),
0)))))),2)</f>
        <v>1.85</v>
      </c>
      <c r="L5301" s="173" t="str">
        <f t="shared" si="82"/>
        <v>Beer473</v>
      </c>
      <c r="M5301" s="154">
        <f>VLOOKUP(L5301,'Slope %'!C:D,2,0)</f>
        <v>0.12</v>
      </c>
    </row>
    <row r="5302" spans="1:13" x14ac:dyDescent="0.25">
      <c r="A5302" s="169">
        <v>61603</v>
      </c>
      <c r="B5302" s="170" t="s">
        <v>4000</v>
      </c>
      <c r="C5302" s="170" t="s">
        <v>11</v>
      </c>
      <c r="D5302" s="170" t="s">
        <v>267</v>
      </c>
      <c r="E5302" s="170">
        <v>473</v>
      </c>
      <c r="F5302" s="170">
        <v>24</v>
      </c>
      <c r="G5302" s="171">
        <v>5</v>
      </c>
      <c r="H5302" s="170" t="s">
        <v>1053</v>
      </c>
      <c r="I5302" s="171">
        <v>3.99</v>
      </c>
      <c r="J5302" s="169">
        <v>1</v>
      </c>
      <c r="K5302" s="154" cm="1">
        <f t="array" ref="K5302">ROUND(
IF(C5302="Beer",
SUM(LOOKUP(2,1/(SRP!$B$8:$B$10&lt;=E5302)/(SRP!$C$8:$C$10&gt;=E5302),SRP!$D$8:$D$10)*(G5302/100)*(E5302/1000)),
IF(C5302="Spirits",
SUM(LOOKUP(2,1/(SRP!$B$2:$B$7&lt;=E5302)/(SRP!$C$2:$C$7&gt;=E5302),SRP!$D$2:$D$7)*(G5302/100)*(E5302/1000)),
IF(AND(C5302="Wine",D5302="Fortified Wines"),
SUM(LOOKUP(2,1/(SRP!$B$26:$B$29&lt;=E5302)/(SRP!$C$26:$C$29&gt;=E5302),SRP!$D$26:$D$29)*(G5302/100)*(E5302/1000)),
IF(C5302="Wine",
SUM(LOOKUP(2,1/(SRP!$B$21:$B$25&lt;=E5302)/(SRP!$C$21:$C$25&gt;=E5302),SRP!$D$21:$D$25)*(G5302/100)*(E5302/1000)),
IF(AND(C5302="Ready to Drink",D5302="RTD-One Pour Cocktail&gt;7%&lt;=14.5"),
SUM(LOOKUP(2,1/(SRP!$B$16:$B$20&lt;=E5302)/(SRP!$C$16:$C$20&gt;=E5302),SRP!$D$16:$D$20)*(G5302/100)*(E5302/1000)),
IF(C5302="Ready to Drink",
SUM(LOOKUP(2,1/(SRP!$B$11:$B$15&lt;=E5302)/(SRP!$C$11:$C$15&gt;=E5302),SRP!$D$11:$D$15)*(G5302/100)*(E5302/1000)),
0)))))),2)</f>
        <v>1.85</v>
      </c>
      <c r="L5302" s="173" t="str">
        <f t="shared" si="82"/>
        <v>Beer473</v>
      </c>
      <c r="M5302" s="154">
        <f>VLOOKUP(L5302,'Slope %'!C:D,2,0)</f>
        <v>0.12</v>
      </c>
    </row>
    <row r="5303" spans="1:13" x14ac:dyDescent="0.25">
      <c r="A5303" s="169">
        <v>61604</v>
      </c>
      <c r="B5303" s="170" t="s">
        <v>4001</v>
      </c>
      <c r="C5303" s="170" t="s">
        <v>11</v>
      </c>
      <c r="D5303" s="170" t="s">
        <v>303</v>
      </c>
      <c r="E5303" s="170">
        <v>473</v>
      </c>
      <c r="F5303" s="170">
        <v>24</v>
      </c>
      <c r="G5303" s="171">
        <v>8</v>
      </c>
      <c r="H5303" s="170" t="s">
        <v>1053</v>
      </c>
      <c r="I5303" s="171">
        <v>4.99</v>
      </c>
      <c r="J5303" s="169">
        <v>1</v>
      </c>
      <c r="K5303" s="154" cm="1">
        <f t="array" ref="K5303">ROUND(
IF(C5303="Beer",
SUM(LOOKUP(2,1/(SRP!$B$8:$B$10&lt;=E5303)/(SRP!$C$8:$C$10&gt;=E5303),SRP!$D$8:$D$10)*(G5303/100)*(E5303/1000)),
IF(C5303="Spirits",
SUM(LOOKUP(2,1/(SRP!$B$2:$B$7&lt;=E5303)/(SRP!$C$2:$C$7&gt;=E5303),SRP!$D$2:$D$7)*(G5303/100)*(E5303/1000)),
IF(AND(C5303="Wine",D5303="Fortified Wines"),
SUM(LOOKUP(2,1/(SRP!$B$26:$B$29&lt;=E5303)/(SRP!$C$26:$C$29&gt;=E5303),SRP!$D$26:$D$29)*(G5303/100)*(E5303/1000)),
IF(C5303="Wine",
SUM(LOOKUP(2,1/(SRP!$B$21:$B$25&lt;=E5303)/(SRP!$C$21:$C$25&gt;=E5303),SRP!$D$21:$D$25)*(G5303/100)*(E5303/1000)),
IF(AND(C5303="Ready to Drink",D5303="RTD-One Pour Cocktail&gt;7%&lt;=14.5"),
SUM(LOOKUP(2,1/(SRP!$B$16:$B$20&lt;=E5303)/(SRP!$C$16:$C$20&gt;=E5303),SRP!$D$16:$D$20)*(G5303/100)*(E5303/1000)),
IF(C5303="Ready to Drink",
SUM(LOOKUP(2,1/(SRP!$B$11:$B$15&lt;=E5303)/(SRP!$C$11:$C$15&gt;=E5303),SRP!$D$11:$D$15)*(G5303/100)*(E5303/1000)),
0)))))),2)</f>
        <v>2.95</v>
      </c>
      <c r="L5303" s="173" t="str">
        <f t="shared" si="82"/>
        <v>Beer473</v>
      </c>
      <c r="M5303" s="154">
        <f>VLOOKUP(L5303,'Slope %'!C:D,2,0)</f>
        <v>0.12</v>
      </c>
    </row>
    <row r="5304" spans="1:13" x14ac:dyDescent="0.25">
      <c r="A5304" s="169">
        <v>61604</v>
      </c>
      <c r="B5304" s="170" t="s">
        <v>4001</v>
      </c>
      <c r="C5304" s="170" t="s">
        <v>11</v>
      </c>
      <c r="D5304" s="170" t="s">
        <v>303</v>
      </c>
      <c r="E5304" s="170">
        <v>473</v>
      </c>
      <c r="F5304" s="170">
        <v>24</v>
      </c>
      <c r="G5304" s="171">
        <v>8</v>
      </c>
      <c r="H5304" s="170" t="s">
        <v>1053</v>
      </c>
      <c r="I5304" s="171">
        <v>4.99</v>
      </c>
      <c r="J5304" s="169">
        <v>1</v>
      </c>
      <c r="K5304" s="154" cm="1">
        <f t="array" ref="K5304">ROUND(
IF(C5304="Beer",
SUM(LOOKUP(2,1/(SRP!$B$8:$B$10&lt;=E5304)/(SRP!$C$8:$C$10&gt;=E5304),SRP!$D$8:$D$10)*(G5304/100)*(E5304/1000)),
IF(C5304="Spirits",
SUM(LOOKUP(2,1/(SRP!$B$2:$B$7&lt;=E5304)/(SRP!$C$2:$C$7&gt;=E5304),SRP!$D$2:$D$7)*(G5304/100)*(E5304/1000)),
IF(AND(C5304="Wine",D5304="Fortified Wines"),
SUM(LOOKUP(2,1/(SRP!$B$26:$B$29&lt;=E5304)/(SRP!$C$26:$C$29&gt;=E5304),SRP!$D$26:$D$29)*(G5304/100)*(E5304/1000)),
IF(C5304="Wine",
SUM(LOOKUP(2,1/(SRP!$B$21:$B$25&lt;=E5304)/(SRP!$C$21:$C$25&gt;=E5304),SRP!$D$21:$D$25)*(G5304/100)*(E5304/1000)),
IF(AND(C5304="Ready to Drink",D5304="RTD-One Pour Cocktail&gt;7%&lt;=14.5"),
SUM(LOOKUP(2,1/(SRP!$B$16:$B$20&lt;=E5304)/(SRP!$C$16:$C$20&gt;=E5304),SRP!$D$16:$D$20)*(G5304/100)*(E5304/1000)),
IF(C5304="Ready to Drink",
SUM(LOOKUP(2,1/(SRP!$B$11:$B$15&lt;=E5304)/(SRP!$C$11:$C$15&gt;=E5304),SRP!$D$11:$D$15)*(G5304/100)*(E5304/1000)),
0)))))),2)</f>
        <v>2.95</v>
      </c>
      <c r="L5304" s="173" t="str">
        <f t="shared" si="82"/>
        <v>Beer473</v>
      </c>
      <c r="M5304" s="154">
        <f>VLOOKUP(L5304,'Slope %'!C:D,2,0)</f>
        <v>0.12</v>
      </c>
    </row>
    <row r="5305" spans="1:13" x14ac:dyDescent="0.25">
      <c r="A5305" s="169">
        <v>61606</v>
      </c>
      <c r="B5305" s="170" t="s">
        <v>4002</v>
      </c>
      <c r="C5305" s="170" t="s">
        <v>263</v>
      </c>
      <c r="D5305" s="170" t="s">
        <v>806</v>
      </c>
      <c r="E5305" s="170">
        <v>58600</v>
      </c>
      <c r="F5305" s="170">
        <v>1</v>
      </c>
      <c r="G5305" s="171">
        <v>5</v>
      </c>
      <c r="H5305" s="170" t="s">
        <v>342</v>
      </c>
      <c r="I5305" s="171">
        <v>250.61</v>
      </c>
      <c r="J5305" s="169">
        <v>1</v>
      </c>
      <c r="K5305" s="154" cm="1">
        <f t="array" ref="K5305">ROUND(
IF(C5305="Beer",
SUM(LOOKUP(2,1/(SRP!$B$8:$B$10&lt;=E5305)/(SRP!$C$8:$C$10&gt;=E5305),SRP!$D$8:$D$10)*(G5305/100)*(E5305/1000)),
IF(C5305="Spirits",
SUM(LOOKUP(2,1/(SRP!$B$2:$B$7&lt;=E5305)/(SRP!$C$2:$C$7&gt;=E5305),SRP!$D$2:$D$7)*(G5305/100)*(E5305/1000)),
IF(AND(C5305="Wine",D5305="Fortified Wines"),
SUM(LOOKUP(2,1/(SRP!$B$26:$B$29&lt;=E5305)/(SRP!$C$26:$C$29&gt;=E5305),SRP!$D$26:$D$29)*(G5305/100)*(E5305/1000)),
IF(C5305="Wine",
SUM(LOOKUP(2,1/(SRP!$B$21:$B$25&lt;=E5305)/(SRP!$C$21:$C$25&gt;=E5305),SRP!$D$21:$D$25)*(G5305/100)*(E5305/1000)),
IF(AND(C5305="Ready to Drink",D5305="RTD-One Pour Cocktail&gt;7%&lt;=14.5"),
SUM(LOOKUP(2,1/(SRP!$B$16:$B$20&lt;=E5305)/(SRP!$C$16:$C$20&gt;=E5305),SRP!$D$16:$D$20)*(G5305/100)*(E5305/1000)),
IF(C5305="Ready to Drink",
SUM(LOOKUP(2,1/(SRP!$B$11:$B$15&lt;=E5305)/(SRP!$C$11:$C$15&gt;=E5305),SRP!$D$11:$D$15)*(G5305/100)*(E5305/1000)),
0)))))),2)</f>
        <v>228.75</v>
      </c>
      <c r="L5305" s="173" t="str">
        <f t="shared" si="82"/>
        <v>Ready to Drink58600</v>
      </c>
      <c r="M5305" s="154" t="e">
        <f>VLOOKUP(L5305,'Slope %'!C:D,2,0)</f>
        <v>#N/A</v>
      </c>
    </row>
    <row r="5306" spans="1:13" x14ac:dyDescent="0.25">
      <c r="A5306" s="169">
        <v>61606</v>
      </c>
      <c r="B5306" s="170" t="s">
        <v>4002</v>
      </c>
      <c r="C5306" s="170" t="s">
        <v>263</v>
      </c>
      <c r="D5306" s="170" t="s">
        <v>806</v>
      </c>
      <c r="E5306" s="170">
        <v>58600</v>
      </c>
      <c r="F5306" s="170">
        <v>1</v>
      </c>
      <c r="G5306" s="171">
        <v>5</v>
      </c>
      <c r="H5306" s="170" t="s">
        <v>342</v>
      </c>
      <c r="I5306" s="171">
        <v>250.61</v>
      </c>
      <c r="J5306" s="169">
        <v>1</v>
      </c>
      <c r="K5306" s="154" cm="1">
        <f t="array" ref="K5306">ROUND(
IF(C5306="Beer",
SUM(LOOKUP(2,1/(SRP!$B$8:$B$10&lt;=E5306)/(SRP!$C$8:$C$10&gt;=E5306),SRP!$D$8:$D$10)*(G5306/100)*(E5306/1000)),
IF(C5306="Spirits",
SUM(LOOKUP(2,1/(SRP!$B$2:$B$7&lt;=E5306)/(SRP!$C$2:$C$7&gt;=E5306),SRP!$D$2:$D$7)*(G5306/100)*(E5306/1000)),
IF(AND(C5306="Wine",D5306="Fortified Wines"),
SUM(LOOKUP(2,1/(SRP!$B$26:$B$29&lt;=E5306)/(SRP!$C$26:$C$29&gt;=E5306),SRP!$D$26:$D$29)*(G5306/100)*(E5306/1000)),
IF(C5306="Wine",
SUM(LOOKUP(2,1/(SRP!$B$21:$B$25&lt;=E5306)/(SRP!$C$21:$C$25&gt;=E5306),SRP!$D$21:$D$25)*(G5306/100)*(E5306/1000)),
IF(AND(C5306="Ready to Drink",D5306="RTD-One Pour Cocktail&gt;7%&lt;=14.5"),
SUM(LOOKUP(2,1/(SRP!$B$16:$B$20&lt;=E5306)/(SRP!$C$16:$C$20&gt;=E5306),SRP!$D$16:$D$20)*(G5306/100)*(E5306/1000)),
IF(C5306="Ready to Drink",
SUM(LOOKUP(2,1/(SRP!$B$11:$B$15&lt;=E5306)/(SRP!$C$11:$C$15&gt;=E5306),SRP!$D$11:$D$15)*(G5306/100)*(E5306/1000)),
0)))))),2)</f>
        <v>228.75</v>
      </c>
      <c r="L5306" s="173" t="str">
        <f t="shared" si="82"/>
        <v>Ready to Drink58600</v>
      </c>
      <c r="M5306" s="154" t="e">
        <f>VLOOKUP(L5306,'Slope %'!C:D,2,0)</f>
        <v>#N/A</v>
      </c>
    </row>
    <row r="5307" spans="1:13" x14ac:dyDescent="0.25">
      <c r="A5307" s="169">
        <v>61607</v>
      </c>
      <c r="B5307" s="170" t="s">
        <v>4003</v>
      </c>
      <c r="C5307" s="170" t="s">
        <v>11</v>
      </c>
      <c r="D5307" s="170" t="s">
        <v>303</v>
      </c>
      <c r="E5307" s="170">
        <v>3784</v>
      </c>
      <c r="F5307" s="170">
        <v>3</v>
      </c>
      <c r="G5307" s="171">
        <v>8.5</v>
      </c>
      <c r="H5307" s="170" t="s">
        <v>342</v>
      </c>
      <c r="I5307" s="171">
        <v>28.59</v>
      </c>
      <c r="J5307" s="169">
        <v>8</v>
      </c>
      <c r="K5307" s="154" cm="1">
        <f t="array" ref="K5307">ROUND(
IF(C5307="Beer",
SUM(LOOKUP(2,1/(SRP!$B$8:$B$10&lt;=E5307)/(SRP!$C$8:$C$10&gt;=E5307),SRP!$D$8:$D$10)*(G5307/100)*(E5307/1000)),
IF(C5307="Spirits",
SUM(LOOKUP(2,1/(SRP!$B$2:$B$7&lt;=E5307)/(SRP!$C$2:$C$7&gt;=E5307),SRP!$D$2:$D$7)*(G5307/100)*(E5307/1000)),
IF(AND(C5307="Wine",D5307="Fortified Wines"),
SUM(LOOKUP(2,1/(SRP!$B$26:$B$29&lt;=E5307)/(SRP!$C$26:$C$29&gt;=E5307),SRP!$D$26:$D$29)*(G5307/100)*(E5307/1000)),
IF(C5307="Wine",
SUM(LOOKUP(2,1/(SRP!$B$21:$B$25&lt;=E5307)/(SRP!$C$21:$C$25&gt;=E5307),SRP!$D$21:$D$25)*(G5307/100)*(E5307/1000)),
IF(AND(C5307="Ready to Drink",D5307="RTD-One Pour Cocktail&gt;7%&lt;=14.5"),
SUM(LOOKUP(2,1/(SRP!$B$16:$B$20&lt;=E5307)/(SRP!$C$16:$C$20&gt;=E5307),SRP!$D$16:$D$20)*(G5307/100)*(E5307/1000)),
IF(C5307="Ready to Drink",
SUM(LOOKUP(2,1/(SRP!$B$11:$B$15&lt;=E5307)/(SRP!$C$11:$C$15&gt;=E5307),SRP!$D$11:$D$15)*(G5307/100)*(E5307/1000)),
0)))))),2)</f>
        <v>25.11</v>
      </c>
      <c r="L5307" s="173" t="str">
        <f t="shared" si="82"/>
        <v>Beer3784</v>
      </c>
      <c r="M5307" s="154">
        <f>VLOOKUP(L5307,'Slope %'!C:D,2,0)</f>
        <v>7.0000000000000007E-2</v>
      </c>
    </row>
    <row r="5308" spans="1:13" x14ac:dyDescent="0.25">
      <c r="A5308" s="169">
        <v>61607</v>
      </c>
      <c r="B5308" s="170" t="s">
        <v>4003</v>
      </c>
      <c r="C5308" s="170" t="s">
        <v>11</v>
      </c>
      <c r="D5308" s="170" t="s">
        <v>303</v>
      </c>
      <c r="E5308" s="170">
        <v>3784</v>
      </c>
      <c r="F5308" s="170">
        <v>3</v>
      </c>
      <c r="G5308" s="171">
        <v>8.5</v>
      </c>
      <c r="H5308" s="170" t="s">
        <v>342</v>
      </c>
      <c r="I5308" s="171">
        <v>28.59</v>
      </c>
      <c r="J5308" s="169">
        <v>8</v>
      </c>
      <c r="K5308" s="154" cm="1">
        <f t="array" ref="K5308">ROUND(
IF(C5308="Beer",
SUM(LOOKUP(2,1/(SRP!$B$8:$B$10&lt;=E5308)/(SRP!$C$8:$C$10&gt;=E5308),SRP!$D$8:$D$10)*(G5308/100)*(E5308/1000)),
IF(C5308="Spirits",
SUM(LOOKUP(2,1/(SRP!$B$2:$B$7&lt;=E5308)/(SRP!$C$2:$C$7&gt;=E5308),SRP!$D$2:$D$7)*(G5308/100)*(E5308/1000)),
IF(AND(C5308="Wine",D5308="Fortified Wines"),
SUM(LOOKUP(2,1/(SRP!$B$26:$B$29&lt;=E5308)/(SRP!$C$26:$C$29&gt;=E5308),SRP!$D$26:$D$29)*(G5308/100)*(E5308/1000)),
IF(C5308="Wine",
SUM(LOOKUP(2,1/(SRP!$B$21:$B$25&lt;=E5308)/(SRP!$C$21:$C$25&gt;=E5308),SRP!$D$21:$D$25)*(G5308/100)*(E5308/1000)),
IF(AND(C5308="Ready to Drink",D5308="RTD-One Pour Cocktail&gt;7%&lt;=14.5"),
SUM(LOOKUP(2,1/(SRP!$B$16:$B$20&lt;=E5308)/(SRP!$C$16:$C$20&gt;=E5308),SRP!$D$16:$D$20)*(G5308/100)*(E5308/1000)),
IF(C5308="Ready to Drink",
SUM(LOOKUP(2,1/(SRP!$B$11:$B$15&lt;=E5308)/(SRP!$C$11:$C$15&gt;=E5308),SRP!$D$11:$D$15)*(G5308/100)*(E5308/1000)),
0)))))),2)</f>
        <v>25.11</v>
      </c>
      <c r="L5308" s="173" t="str">
        <f t="shared" si="82"/>
        <v>Beer3784</v>
      </c>
      <c r="M5308" s="154">
        <f>VLOOKUP(L5308,'Slope %'!C:D,2,0)</f>
        <v>7.0000000000000007E-2</v>
      </c>
    </row>
    <row r="5309" spans="1:13" x14ac:dyDescent="0.25">
      <c r="A5309" s="169">
        <v>61611</v>
      </c>
      <c r="B5309" s="170" t="s">
        <v>4004</v>
      </c>
      <c r="C5309" s="170" t="s">
        <v>11</v>
      </c>
      <c r="D5309" s="170" t="s">
        <v>267</v>
      </c>
      <c r="E5309" s="170">
        <v>473</v>
      </c>
      <c r="F5309" s="170">
        <v>24</v>
      </c>
      <c r="G5309" s="171">
        <v>4.0999999999999996</v>
      </c>
      <c r="H5309" s="170" t="s">
        <v>222</v>
      </c>
      <c r="I5309" s="171">
        <v>4.25</v>
      </c>
      <c r="J5309" s="169">
        <v>1</v>
      </c>
      <c r="K5309" s="154" cm="1">
        <f t="array" ref="K5309">ROUND(
IF(C5309="Beer",
SUM(LOOKUP(2,1/(SRP!$B$8:$B$10&lt;=E5309)/(SRP!$C$8:$C$10&gt;=E5309),SRP!$D$8:$D$10)*(G5309/100)*(E5309/1000)),
IF(C5309="Spirits",
SUM(LOOKUP(2,1/(SRP!$B$2:$B$7&lt;=E5309)/(SRP!$C$2:$C$7&gt;=E5309),SRP!$D$2:$D$7)*(G5309/100)*(E5309/1000)),
IF(AND(C5309="Wine",D5309="Fortified Wines"),
SUM(LOOKUP(2,1/(SRP!$B$26:$B$29&lt;=E5309)/(SRP!$C$26:$C$29&gt;=E5309),SRP!$D$26:$D$29)*(G5309/100)*(E5309/1000)),
IF(C5309="Wine",
SUM(LOOKUP(2,1/(SRP!$B$21:$B$25&lt;=E5309)/(SRP!$C$21:$C$25&gt;=E5309),SRP!$D$21:$D$25)*(G5309/100)*(E5309/1000)),
IF(AND(C5309="Ready to Drink",D5309="RTD-One Pour Cocktail&gt;7%&lt;=14.5"),
SUM(LOOKUP(2,1/(SRP!$B$16:$B$20&lt;=E5309)/(SRP!$C$16:$C$20&gt;=E5309),SRP!$D$16:$D$20)*(G5309/100)*(E5309/1000)),
IF(C5309="Ready to Drink",
SUM(LOOKUP(2,1/(SRP!$B$11:$B$15&lt;=E5309)/(SRP!$C$11:$C$15&gt;=E5309),SRP!$D$11:$D$15)*(G5309/100)*(E5309/1000)),
0)))))),2)</f>
        <v>1.51</v>
      </c>
      <c r="L5309" s="173" t="str">
        <f t="shared" si="82"/>
        <v>Beer473</v>
      </c>
      <c r="M5309" s="154">
        <f>VLOOKUP(L5309,'Slope %'!C:D,2,0)</f>
        <v>0.12</v>
      </c>
    </row>
    <row r="5310" spans="1:13" x14ac:dyDescent="0.25">
      <c r="A5310" s="169">
        <v>61611</v>
      </c>
      <c r="B5310" s="170" t="s">
        <v>4004</v>
      </c>
      <c r="C5310" s="170" t="s">
        <v>11</v>
      </c>
      <c r="D5310" s="170" t="s">
        <v>267</v>
      </c>
      <c r="E5310" s="170">
        <v>473</v>
      </c>
      <c r="F5310" s="170">
        <v>24</v>
      </c>
      <c r="G5310" s="171">
        <v>4.0999999999999996</v>
      </c>
      <c r="H5310" s="170" t="s">
        <v>222</v>
      </c>
      <c r="I5310" s="171">
        <v>4.25</v>
      </c>
      <c r="J5310" s="169">
        <v>1</v>
      </c>
      <c r="K5310" s="154" cm="1">
        <f t="array" ref="K5310">ROUND(
IF(C5310="Beer",
SUM(LOOKUP(2,1/(SRP!$B$8:$B$10&lt;=E5310)/(SRP!$C$8:$C$10&gt;=E5310),SRP!$D$8:$D$10)*(G5310/100)*(E5310/1000)),
IF(C5310="Spirits",
SUM(LOOKUP(2,1/(SRP!$B$2:$B$7&lt;=E5310)/(SRP!$C$2:$C$7&gt;=E5310),SRP!$D$2:$D$7)*(G5310/100)*(E5310/1000)),
IF(AND(C5310="Wine",D5310="Fortified Wines"),
SUM(LOOKUP(2,1/(SRP!$B$26:$B$29&lt;=E5310)/(SRP!$C$26:$C$29&gt;=E5310),SRP!$D$26:$D$29)*(G5310/100)*(E5310/1000)),
IF(C5310="Wine",
SUM(LOOKUP(2,1/(SRP!$B$21:$B$25&lt;=E5310)/(SRP!$C$21:$C$25&gt;=E5310),SRP!$D$21:$D$25)*(G5310/100)*(E5310/1000)),
IF(AND(C5310="Ready to Drink",D5310="RTD-One Pour Cocktail&gt;7%&lt;=14.5"),
SUM(LOOKUP(2,1/(SRP!$B$16:$B$20&lt;=E5310)/(SRP!$C$16:$C$20&gt;=E5310),SRP!$D$16:$D$20)*(G5310/100)*(E5310/1000)),
IF(C5310="Ready to Drink",
SUM(LOOKUP(2,1/(SRP!$B$11:$B$15&lt;=E5310)/(SRP!$C$11:$C$15&gt;=E5310),SRP!$D$11:$D$15)*(G5310/100)*(E5310/1000)),
0)))))),2)</f>
        <v>1.51</v>
      </c>
      <c r="L5310" s="173" t="str">
        <f t="shared" si="82"/>
        <v>Beer473</v>
      </c>
      <c r="M5310" s="154">
        <f>VLOOKUP(L5310,'Slope %'!C:D,2,0)</f>
        <v>0.12</v>
      </c>
    </row>
    <row r="5311" spans="1:13" x14ac:dyDescent="0.25">
      <c r="A5311" s="169">
        <v>61627</v>
      </c>
      <c r="B5311" s="170" t="s">
        <v>4005</v>
      </c>
      <c r="C5311" s="170" t="s">
        <v>24</v>
      </c>
      <c r="D5311" s="170" t="s">
        <v>34</v>
      </c>
      <c r="E5311" s="170">
        <v>750</v>
      </c>
      <c r="F5311" s="170">
        <v>12</v>
      </c>
      <c r="G5311" s="171">
        <v>13.6</v>
      </c>
      <c r="H5311" s="170" t="s">
        <v>26</v>
      </c>
      <c r="I5311" s="171">
        <v>20.99</v>
      </c>
      <c r="J5311" s="169">
        <v>1</v>
      </c>
      <c r="K5311" s="154" cm="1">
        <f t="array" ref="K5311">ROUND(
IF(C5311="Beer",
SUM(LOOKUP(2,1/(SRP!$B$8:$B$10&lt;=E5311)/(SRP!$C$8:$C$10&gt;=E5311),SRP!$D$8:$D$10)*(G5311/100)*(E5311/1000)),
IF(C5311="Spirits",
SUM(LOOKUP(2,1/(SRP!$B$2:$B$7&lt;=E5311)/(SRP!$C$2:$C$7&gt;=E5311),SRP!$D$2:$D$7)*(G5311/100)*(E5311/1000)),
IF(AND(C5311="Wine",D5311="Fortified Wines"),
SUM(LOOKUP(2,1/(SRP!$B$26:$B$29&lt;=E5311)/(SRP!$C$26:$C$29&gt;=E5311),SRP!$D$26:$D$29)*(G5311/100)*(E5311/1000)),
IF(C5311="Wine",
SUM(LOOKUP(2,1/(SRP!$B$21:$B$25&lt;=E5311)/(SRP!$C$21:$C$25&gt;=E5311),SRP!$D$21:$D$25)*(G5311/100)*(E5311/1000)),
IF(AND(C5311="Ready to Drink",D5311="RTD-One Pour Cocktail&gt;7%&lt;=14.5"),
SUM(LOOKUP(2,1/(SRP!$B$16:$B$20&lt;=E5311)/(SRP!$C$16:$C$20&gt;=E5311),SRP!$D$16:$D$20)*(G5311/100)*(E5311/1000)),
IF(C5311="Ready to Drink",
SUM(LOOKUP(2,1/(SRP!$B$11:$B$15&lt;=E5311)/(SRP!$C$11:$C$15&gt;=E5311),SRP!$D$11:$D$15)*(G5311/100)*(E5311/1000)),
0)))))),2)</f>
        <v>7.96</v>
      </c>
      <c r="L5311" s="173" t="str">
        <f t="shared" si="82"/>
        <v>Wine750</v>
      </c>
      <c r="M5311" s="154">
        <f>VLOOKUP(L5311,'Slope %'!C:D,2,0)</f>
        <v>0.1</v>
      </c>
    </row>
    <row r="5312" spans="1:13" x14ac:dyDescent="0.25">
      <c r="A5312" s="169">
        <v>61630</v>
      </c>
      <c r="B5312" s="170" t="s">
        <v>4006</v>
      </c>
      <c r="C5312" s="170" t="s">
        <v>24</v>
      </c>
      <c r="D5312" s="170" t="s">
        <v>162</v>
      </c>
      <c r="E5312" s="170">
        <v>750</v>
      </c>
      <c r="F5312" s="170">
        <v>3</v>
      </c>
      <c r="G5312" s="171">
        <v>12.5</v>
      </c>
      <c r="H5312" s="170" t="s">
        <v>73</v>
      </c>
      <c r="I5312" s="171">
        <v>465.74</v>
      </c>
      <c r="J5312" s="169">
        <v>1</v>
      </c>
      <c r="K5312" s="154" cm="1">
        <f t="array" ref="K5312">ROUND(
IF(C5312="Beer",
SUM(LOOKUP(2,1/(SRP!$B$8:$B$10&lt;=E5312)/(SRP!$C$8:$C$10&gt;=E5312),SRP!$D$8:$D$10)*(G5312/100)*(E5312/1000)),
IF(C5312="Spirits",
SUM(LOOKUP(2,1/(SRP!$B$2:$B$7&lt;=E5312)/(SRP!$C$2:$C$7&gt;=E5312),SRP!$D$2:$D$7)*(G5312/100)*(E5312/1000)),
IF(AND(C5312="Wine",D5312="Fortified Wines"),
SUM(LOOKUP(2,1/(SRP!$B$26:$B$29&lt;=E5312)/(SRP!$C$26:$C$29&gt;=E5312),SRP!$D$26:$D$29)*(G5312/100)*(E5312/1000)),
IF(C5312="Wine",
SUM(LOOKUP(2,1/(SRP!$B$21:$B$25&lt;=E5312)/(SRP!$C$21:$C$25&gt;=E5312),SRP!$D$21:$D$25)*(G5312/100)*(E5312/1000)),
IF(AND(C5312="Ready to Drink",D5312="RTD-One Pour Cocktail&gt;7%&lt;=14.5"),
SUM(LOOKUP(2,1/(SRP!$B$16:$B$20&lt;=E5312)/(SRP!$C$16:$C$20&gt;=E5312),SRP!$D$16:$D$20)*(G5312/100)*(E5312/1000)),
IF(C5312="Ready to Drink",
SUM(LOOKUP(2,1/(SRP!$B$11:$B$15&lt;=E5312)/(SRP!$C$11:$C$15&gt;=E5312),SRP!$D$11:$D$15)*(G5312/100)*(E5312/1000)),
0)))))),2)</f>
        <v>7.32</v>
      </c>
      <c r="L5312" s="173" t="str">
        <f t="shared" si="82"/>
        <v>Wine750</v>
      </c>
      <c r="M5312" s="154">
        <f>VLOOKUP(L5312,'Slope %'!C:D,2,0)</f>
        <v>0.1</v>
      </c>
    </row>
    <row r="5313" spans="1:13" x14ac:dyDescent="0.25">
      <c r="A5313" s="169">
        <v>61651</v>
      </c>
      <c r="B5313" s="170" t="s">
        <v>4007</v>
      </c>
      <c r="C5313" s="170" t="s">
        <v>11</v>
      </c>
      <c r="D5313" s="170" t="s">
        <v>267</v>
      </c>
      <c r="E5313" s="170">
        <v>473</v>
      </c>
      <c r="F5313" s="170">
        <v>24</v>
      </c>
      <c r="G5313" s="171">
        <v>6.1</v>
      </c>
      <c r="H5313" s="170" t="s">
        <v>1053</v>
      </c>
      <c r="I5313" s="171">
        <v>3.99</v>
      </c>
      <c r="J5313" s="169">
        <v>1</v>
      </c>
      <c r="K5313" s="154" cm="1">
        <f t="array" ref="K5313">ROUND(
IF(C5313="Beer",
SUM(LOOKUP(2,1/(SRP!$B$8:$B$10&lt;=E5313)/(SRP!$C$8:$C$10&gt;=E5313),SRP!$D$8:$D$10)*(G5313/100)*(E5313/1000)),
IF(C5313="Spirits",
SUM(LOOKUP(2,1/(SRP!$B$2:$B$7&lt;=E5313)/(SRP!$C$2:$C$7&gt;=E5313),SRP!$D$2:$D$7)*(G5313/100)*(E5313/1000)),
IF(AND(C5313="Wine",D5313="Fortified Wines"),
SUM(LOOKUP(2,1/(SRP!$B$26:$B$29&lt;=E5313)/(SRP!$C$26:$C$29&gt;=E5313),SRP!$D$26:$D$29)*(G5313/100)*(E5313/1000)),
IF(C5313="Wine",
SUM(LOOKUP(2,1/(SRP!$B$21:$B$25&lt;=E5313)/(SRP!$C$21:$C$25&gt;=E5313),SRP!$D$21:$D$25)*(G5313/100)*(E5313/1000)),
IF(AND(C5313="Ready to Drink",D5313="RTD-One Pour Cocktail&gt;7%&lt;=14.5"),
SUM(LOOKUP(2,1/(SRP!$B$16:$B$20&lt;=E5313)/(SRP!$C$16:$C$20&gt;=E5313),SRP!$D$16:$D$20)*(G5313/100)*(E5313/1000)),
IF(C5313="Ready to Drink",
SUM(LOOKUP(2,1/(SRP!$B$11:$B$15&lt;=E5313)/(SRP!$C$11:$C$15&gt;=E5313),SRP!$D$11:$D$15)*(G5313/100)*(E5313/1000)),
0)))))),2)</f>
        <v>2.25</v>
      </c>
      <c r="L5313" s="173" t="str">
        <f t="shared" si="82"/>
        <v>Beer473</v>
      </c>
      <c r="M5313" s="154">
        <f>VLOOKUP(L5313,'Slope %'!C:D,2,0)</f>
        <v>0.12</v>
      </c>
    </row>
    <row r="5314" spans="1:13" x14ac:dyDescent="0.25">
      <c r="A5314" s="169">
        <v>61651</v>
      </c>
      <c r="B5314" s="170" t="s">
        <v>4007</v>
      </c>
      <c r="C5314" s="170" t="s">
        <v>11</v>
      </c>
      <c r="D5314" s="170" t="s">
        <v>267</v>
      </c>
      <c r="E5314" s="170">
        <v>473</v>
      </c>
      <c r="F5314" s="170">
        <v>24</v>
      </c>
      <c r="G5314" s="171">
        <v>6.1</v>
      </c>
      <c r="H5314" s="170" t="s">
        <v>1053</v>
      </c>
      <c r="I5314" s="171">
        <v>3.99</v>
      </c>
      <c r="J5314" s="169">
        <v>1</v>
      </c>
      <c r="K5314" s="154" cm="1">
        <f t="array" ref="K5314">ROUND(
IF(C5314="Beer",
SUM(LOOKUP(2,1/(SRP!$B$8:$B$10&lt;=E5314)/(SRP!$C$8:$C$10&gt;=E5314),SRP!$D$8:$D$10)*(G5314/100)*(E5314/1000)),
IF(C5314="Spirits",
SUM(LOOKUP(2,1/(SRP!$B$2:$B$7&lt;=E5314)/(SRP!$C$2:$C$7&gt;=E5314),SRP!$D$2:$D$7)*(G5314/100)*(E5314/1000)),
IF(AND(C5314="Wine",D5314="Fortified Wines"),
SUM(LOOKUP(2,1/(SRP!$B$26:$B$29&lt;=E5314)/(SRP!$C$26:$C$29&gt;=E5314),SRP!$D$26:$D$29)*(G5314/100)*(E5314/1000)),
IF(C5314="Wine",
SUM(LOOKUP(2,1/(SRP!$B$21:$B$25&lt;=E5314)/(SRP!$C$21:$C$25&gt;=E5314),SRP!$D$21:$D$25)*(G5314/100)*(E5314/1000)),
IF(AND(C5314="Ready to Drink",D5314="RTD-One Pour Cocktail&gt;7%&lt;=14.5"),
SUM(LOOKUP(2,1/(SRP!$B$16:$B$20&lt;=E5314)/(SRP!$C$16:$C$20&gt;=E5314),SRP!$D$16:$D$20)*(G5314/100)*(E5314/1000)),
IF(C5314="Ready to Drink",
SUM(LOOKUP(2,1/(SRP!$B$11:$B$15&lt;=E5314)/(SRP!$C$11:$C$15&gt;=E5314),SRP!$D$11:$D$15)*(G5314/100)*(E5314/1000)),
0)))))),2)</f>
        <v>2.25</v>
      </c>
      <c r="L5314" s="173" t="str">
        <f t="shared" si="82"/>
        <v>Beer473</v>
      </c>
      <c r="M5314" s="154">
        <f>VLOOKUP(L5314,'Slope %'!C:D,2,0)</f>
        <v>0.12</v>
      </c>
    </row>
    <row r="5315" spans="1:13" x14ac:dyDescent="0.25">
      <c r="A5315" s="169">
        <v>61654</v>
      </c>
      <c r="B5315" s="170" t="s">
        <v>4008</v>
      </c>
      <c r="C5315" s="170" t="s">
        <v>11</v>
      </c>
      <c r="D5315" s="170" t="s">
        <v>267</v>
      </c>
      <c r="E5315" s="170">
        <v>473</v>
      </c>
      <c r="F5315" s="170">
        <v>24</v>
      </c>
      <c r="G5315" s="171">
        <v>9</v>
      </c>
      <c r="H5315" s="170" t="s">
        <v>1053</v>
      </c>
      <c r="I5315" s="171">
        <v>3.99</v>
      </c>
      <c r="J5315" s="169">
        <v>1</v>
      </c>
      <c r="K5315" s="154" cm="1">
        <f t="array" ref="K5315">ROUND(
IF(C5315="Beer",
SUM(LOOKUP(2,1/(SRP!$B$8:$B$10&lt;=E5315)/(SRP!$C$8:$C$10&gt;=E5315),SRP!$D$8:$D$10)*(G5315/100)*(E5315/1000)),
IF(C5315="Spirits",
SUM(LOOKUP(2,1/(SRP!$B$2:$B$7&lt;=E5315)/(SRP!$C$2:$C$7&gt;=E5315),SRP!$D$2:$D$7)*(G5315/100)*(E5315/1000)),
IF(AND(C5315="Wine",D5315="Fortified Wines"),
SUM(LOOKUP(2,1/(SRP!$B$26:$B$29&lt;=E5315)/(SRP!$C$26:$C$29&gt;=E5315),SRP!$D$26:$D$29)*(G5315/100)*(E5315/1000)),
IF(C5315="Wine",
SUM(LOOKUP(2,1/(SRP!$B$21:$B$25&lt;=E5315)/(SRP!$C$21:$C$25&gt;=E5315),SRP!$D$21:$D$25)*(G5315/100)*(E5315/1000)),
IF(AND(C5315="Ready to Drink",D5315="RTD-One Pour Cocktail&gt;7%&lt;=14.5"),
SUM(LOOKUP(2,1/(SRP!$B$16:$B$20&lt;=E5315)/(SRP!$C$16:$C$20&gt;=E5315),SRP!$D$16:$D$20)*(G5315/100)*(E5315/1000)),
IF(C5315="Ready to Drink",
SUM(LOOKUP(2,1/(SRP!$B$11:$B$15&lt;=E5315)/(SRP!$C$11:$C$15&gt;=E5315),SRP!$D$11:$D$15)*(G5315/100)*(E5315/1000)),
0)))))),2)</f>
        <v>3.32</v>
      </c>
      <c r="L5315" s="173" t="str">
        <f t="shared" ref="L5315:L5378" si="83">(_xlfn.CONCAT(C5315,E5315))</f>
        <v>Beer473</v>
      </c>
      <c r="M5315" s="154">
        <f>VLOOKUP(L5315,'Slope %'!C:D,2,0)</f>
        <v>0.12</v>
      </c>
    </row>
    <row r="5316" spans="1:13" x14ac:dyDescent="0.25">
      <c r="A5316" s="169">
        <v>61654</v>
      </c>
      <c r="B5316" s="170" t="s">
        <v>4008</v>
      </c>
      <c r="C5316" s="170" t="s">
        <v>11</v>
      </c>
      <c r="D5316" s="170" t="s">
        <v>267</v>
      </c>
      <c r="E5316" s="170">
        <v>473</v>
      </c>
      <c r="F5316" s="170">
        <v>24</v>
      </c>
      <c r="G5316" s="171">
        <v>9</v>
      </c>
      <c r="H5316" s="170" t="s">
        <v>1053</v>
      </c>
      <c r="I5316" s="171">
        <v>3.99</v>
      </c>
      <c r="J5316" s="169">
        <v>1</v>
      </c>
      <c r="K5316" s="154" cm="1">
        <f t="array" ref="K5316">ROUND(
IF(C5316="Beer",
SUM(LOOKUP(2,1/(SRP!$B$8:$B$10&lt;=E5316)/(SRP!$C$8:$C$10&gt;=E5316),SRP!$D$8:$D$10)*(G5316/100)*(E5316/1000)),
IF(C5316="Spirits",
SUM(LOOKUP(2,1/(SRP!$B$2:$B$7&lt;=E5316)/(SRP!$C$2:$C$7&gt;=E5316),SRP!$D$2:$D$7)*(G5316/100)*(E5316/1000)),
IF(AND(C5316="Wine",D5316="Fortified Wines"),
SUM(LOOKUP(2,1/(SRP!$B$26:$B$29&lt;=E5316)/(SRP!$C$26:$C$29&gt;=E5316),SRP!$D$26:$D$29)*(G5316/100)*(E5316/1000)),
IF(C5316="Wine",
SUM(LOOKUP(2,1/(SRP!$B$21:$B$25&lt;=E5316)/(SRP!$C$21:$C$25&gt;=E5316),SRP!$D$21:$D$25)*(G5316/100)*(E5316/1000)),
IF(AND(C5316="Ready to Drink",D5316="RTD-One Pour Cocktail&gt;7%&lt;=14.5"),
SUM(LOOKUP(2,1/(SRP!$B$16:$B$20&lt;=E5316)/(SRP!$C$16:$C$20&gt;=E5316),SRP!$D$16:$D$20)*(G5316/100)*(E5316/1000)),
IF(C5316="Ready to Drink",
SUM(LOOKUP(2,1/(SRP!$B$11:$B$15&lt;=E5316)/(SRP!$C$11:$C$15&gt;=E5316),SRP!$D$11:$D$15)*(G5316/100)*(E5316/1000)),
0)))))),2)</f>
        <v>3.32</v>
      </c>
      <c r="L5316" s="173" t="str">
        <f t="shared" si="83"/>
        <v>Beer473</v>
      </c>
      <c r="M5316" s="154">
        <f>VLOOKUP(L5316,'Slope %'!C:D,2,0)</f>
        <v>0.12</v>
      </c>
    </row>
    <row r="5317" spans="1:13" x14ac:dyDescent="0.25">
      <c r="A5317" s="169">
        <v>61659</v>
      </c>
      <c r="B5317" s="170" t="s">
        <v>4009</v>
      </c>
      <c r="C5317" s="170" t="s">
        <v>11</v>
      </c>
      <c r="D5317" s="170" t="s">
        <v>267</v>
      </c>
      <c r="E5317" s="170">
        <v>473</v>
      </c>
      <c r="F5317" s="170">
        <v>24</v>
      </c>
      <c r="G5317" s="171">
        <v>9</v>
      </c>
      <c r="H5317" s="170" t="s">
        <v>1053</v>
      </c>
      <c r="I5317" s="171">
        <v>3.99</v>
      </c>
      <c r="J5317" s="169">
        <v>1</v>
      </c>
      <c r="K5317" s="154" cm="1">
        <f t="array" ref="K5317">ROUND(
IF(C5317="Beer",
SUM(LOOKUP(2,1/(SRP!$B$8:$B$10&lt;=E5317)/(SRP!$C$8:$C$10&gt;=E5317),SRP!$D$8:$D$10)*(G5317/100)*(E5317/1000)),
IF(C5317="Spirits",
SUM(LOOKUP(2,1/(SRP!$B$2:$B$7&lt;=E5317)/(SRP!$C$2:$C$7&gt;=E5317),SRP!$D$2:$D$7)*(G5317/100)*(E5317/1000)),
IF(AND(C5317="Wine",D5317="Fortified Wines"),
SUM(LOOKUP(2,1/(SRP!$B$26:$B$29&lt;=E5317)/(SRP!$C$26:$C$29&gt;=E5317),SRP!$D$26:$D$29)*(G5317/100)*(E5317/1000)),
IF(C5317="Wine",
SUM(LOOKUP(2,1/(SRP!$B$21:$B$25&lt;=E5317)/(SRP!$C$21:$C$25&gt;=E5317),SRP!$D$21:$D$25)*(G5317/100)*(E5317/1000)),
IF(AND(C5317="Ready to Drink",D5317="RTD-One Pour Cocktail&gt;7%&lt;=14.5"),
SUM(LOOKUP(2,1/(SRP!$B$16:$B$20&lt;=E5317)/(SRP!$C$16:$C$20&gt;=E5317),SRP!$D$16:$D$20)*(G5317/100)*(E5317/1000)),
IF(C5317="Ready to Drink",
SUM(LOOKUP(2,1/(SRP!$B$11:$B$15&lt;=E5317)/(SRP!$C$11:$C$15&gt;=E5317),SRP!$D$11:$D$15)*(G5317/100)*(E5317/1000)),
0)))))),2)</f>
        <v>3.32</v>
      </c>
      <c r="L5317" s="173" t="str">
        <f t="shared" si="83"/>
        <v>Beer473</v>
      </c>
      <c r="M5317" s="154">
        <f>VLOOKUP(L5317,'Slope %'!C:D,2,0)</f>
        <v>0.12</v>
      </c>
    </row>
    <row r="5318" spans="1:13" x14ac:dyDescent="0.25">
      <c r="A5318" s="169">
        <v>61659</v>
      </c>
      <c r="B5318" s="170" t="s">
        <v>4009</v>
      </c>
      <c r="C5318" s="170" t="s">
        <v>11</v>
      </c>
      <c r="D5318" s="170" t="s">
        <v>267</v>
      </c>
      <c r="E5318" s="170">
        <v>473</v>
      </c>
      <c r="F5318" s="170">
        <v>24</v>
      </c>
      <c r="G5318" s="171">
        <v>9</v>
      </c>
      <c r="H5318" s="170" t="s">
        <v>1053</v>
      </c>
      <c r="I5318" s="171">
        <v>3.99</v>
      </c>
      <c r="J5318" s="169">
        <v>1</v>
      </c>
      <c r="K5318" s="154" cm="1">
        <f t="array" ref="K5318">ROUND(
IF(C5318="Beer",
SUM(LOOKUP(2,1/(SRP!$B$8:$B$10&lt;=E5318)/(SRP!$C$8:$C$10&gt;=E5318),SRP!$D$8:$D$10)*(G5318/100)*(E5318/1000)),
IF(C5318="Spirits",
SUM(LOOKUP(2,1/(SRP!$B$2:$B$7&lt;=E5318)/(SRP!$C$2:$C$7&gt;=E5318),SRP!$D$2:$D$7)*(G5318/100)*(E5318/1000)),
IF(AND(C5318="Wine",D5318="Fortified Wines"),
SUM(LOOKUP(2,1/(SRP!$B$26:$B$29&lt;=E5318)/(SRP!$C$26:$C$29&gt;=E5318),SRP!$D$26:$D$29)*(G5318/100)*(E5318/1000)),
IF(C5318="Wine",
SUM(LOOKUP(2,1/(SRP!$B$21:$B$25&lt;=E5318)/(SRP!$C$21:$C$25&gt;=E5318),SRP!$D$21:$D$25)*(G5318/100)*(E5318/1000)),
IF(AND(C5318="Ready to Drink",D5318="RTD-One Pour Cocktail&gt;7%&lt;=14.5"),
SUM(LOOKUP(2,1/(SRP!$B$16:$B$20&lt;=E5318)/(SRP!$C$16:$C$20&gt;=E5318),SRP!$D$16:$D$20)*(G5318/100)*(E5318/1000)),
IF(C5318="Ready to Drink",
SUM(LOOKUP(2,1/(SRP!$B$11:$B$15&lt;=E5318)/(SRP!$C$11:$C$15&gt;=E5318),SRP!$D$11:$D$15)*(G5318/100)*(E5318/1000)),
0)))))),2)</f>
        <v>3.32</v>
      </c>
      <c r="L5318" s="173" t="str">
        <f t="shared" si="83"/>
        <v>Beer473</v>
      </c>
      <c r="M5318" s="154">
        <f>VLOOKUP(L5318,'Slope %'!C:D,2,0)</f>
        <v>0.12</v>
      </c>
    </row>
    <row r="5319" spans="1:13" x14ac:dyDescent="0.25">
      <c r="A5319" s="169">
        <v>61660</v>
      </c>
      <c r="B5319" s="170" t="s">
        <v>4010</v>
      </c>
      <c r="C5319" s="170" t="s">
        <v>11</v>
      </c>
      <c r="D5319" s="170" t="s">
        <v>267</v>
      </c>
      <c r="E5319" s="170">
        <v>473</v>
      </c>
      <c r="F5319" s="170">
        <v>24</v>
      </c>
      <c r="G5319" s="171">
        <v>5.5</v>
      </c>
      <c r="H5319" s="170" t="s">
        <v>1662</v>
      </c>
      <c r="I5319" s="171">
        <v>4.49</v>
      </c>
      <c r="J5319" s="169">
        <v>1</v>
      </c>
      <c r="K5319" s="154" cm="1">
        <f t="array" ref="K5319">ROUND(
IF(C5319="Beer",
SUM(LOOKUP(2,1/(SRP!$B$8:$B$10&lt;=E5319)/(SRP!$C$8:$C$10&gt;=E5319),SRP!$D$8:$D$10)*(G5319/100)*(E5319/1000)),
IF(C5319="Spirits",
SUM(LOOKUP(2,1/(SRP!$B$2:$B$7&lt;=E5319)/(SRP!$C$2:$C$7&gt;=E5319),SRP!$D$2:$D$7)*(G5319/100)*(E5319/1000)),
IF(AND(C5319="Wine",D5319="Fortified Wines"),
SUM(LOOKUP(2,1/(SRP!$B$26:$B$29&lt;=E5319)/(SRP!$C$26:$C$29&gt;=E5319),SRP!$D$26:$D$29)*(G5319/100)*(E5319/1000)),
IF(C5319="Wine",
SUM(LOOKUP(2,1/(SRP!$B$21:$B$25&lt;=E5319)/(SRP!$C$21:$C$25&gt;=E5319),SRP!$D$21:$D$25)*(G5319/100)*(E5319/1000)),
IF(AND(C5319="Ready to Drink",D5319="RTD-One Pour Cocktail&gt;7%&lt;=14.5"),
SUM(LOOKUP(2,1/(SRP!$B$16:$B$20&lt;=E5319)/(SRP!$C$16:$C$20&gt;=E5319),SRP!$D$16:$D$20)*(G5319/100)*(E5319/1000)),
IF(C5319="Ready to Drink",
SUM(LOOKUP(2,1/(SRP!$B$11:$B$15&lt;=E5319)/(SRP!$C$11:$C$15&gt;=E5319),SRP!$D$11:$D$15)*(G5319/100)*(E5319/1000)),
0)))))),2)</f>
        <v>2.0299999999999998</v>
      </c>
      <c r="L5319" s="173" t="str">
        <f t="shared" si="83"/>
        <v>Beer473</v>
      </c>
      <c r="M5319" s="154">
        <f>VLOOKUP(L5319,'Slope %'!C:D,2,0)</f>
        <v>0.12</v>
      </c>
    </row>
    <row r="5320" spans="1:13" x14ac:dyDescent="0.25">
      <c r="A5320" s="169">
        <v>61660</v>
      </c>
      <c r="B5320" s="170" t="s">
        <v>4010</v>
      </c>
      <c r="C5320" s="170" t="s">
        <v>11</v>
      </c>
      <c r="D5320" s="170" t="s">
        <v>267</v>
      </c>
      <c r="E5320" s="170">
        <v>473</v>
      </c>
      <c r="F5320" s="170">
        <v>24</v>
      </c>
      <c r="G5320" s="171">
        <v>5.5</v>
      </c>
      <c r="H5320" s="170" t="s">
        <v>1662</v>
      </c>
      <c r="I5320" s="171">
        <v>4.49</v>
      </c>
      <c r="J5320" s="169">
        <v>1</v>
      </c>
      <c r="K5320" s="154" cm="1">
        <f t="array" ref="K5320">ROUND(
IF(C5320="Beer",
SUM(LOOKUP(2,1/(SRP!$B$8:$B$10&lt;=E5320)/(SRP!$C$8:$C$10&gt;=E5320),SRP!$D$8:$D$10)*(G5320/100)*(E5320/1000)),
IF(C5320="Spirits",
SUM(LOOKUP(2,1/(SRP!$B$2:$B$7&lt;=E5320)/(SRP!$C$2:$C$7&gt;=E5320),SRP!$D$2:$D$7)*(G5320/100)*(E5320/1000)),
IF(AND(C5320="Wine",D5320="Fortified Wines"),
SUM(LOOKUP(2,1/(SRP!$B$26:$B$29&lt;=E5320)/(SRP!$C$26:$C$29&gt;=E5320),SRP!$D$26:$D$29)*(G5320/100)*(E5320/1000)),
IF(C5320="Wine",
SUM(LOOKUP(2,1/(SRP!$B$21:$B$25&lt;=E5320)/(SRP!$C$21:$C$25&gt;=E5320),SRP!$D$21:$D$25)*(G5320/100)*(E5320/1000)),
IF(AND(C5320="Ready to Drink",D5320="RTD-One Pour Cocktail&gt;7%&lt;=14.5"),
SUM(LOOKUP(2,1/(SRP!$B$16:$B$20&lt;=E5320)/(SRP!$C$16:$C$20&gt;=E5320),SRP!$D$16:$D$20)*(G5320/100)*(E5320/1000)),
IF(C5320="Ready to Drink",
SUM(LOOKUP(2,1/(SRP!$B$11:$B$15&lt;=E5320)/(SRP!$C$11:$C$15&gt;=E5320),SRP!$D$11:$D$15)*(G5320/100)*(E5320/1000)),
0)))))),2)</f>
        <v>2.0299999999999998</v>
      </c>
      <c r="L5320" s="173" t="str">
        <f t="shared" si="83"/>
        <v>Beer473</v>
      </c>
      <c r="M5320" s="154">
        <f>VLOOKUP(L5320,'Slope %'!C:D,2,0)</f>
        <v>0.12</v>
      </c>
    </row>
    <row r="5321" spans="1:13" x14ac:dyDescent="0.25">
      <c r="A5321" s="169">
        <v>61661</v>
      </c>
      <c r="B5321" s="170" t="s">
        <v>4011</v>
      </c>
      <c r="C5321" s="170" t="s">
        <v>263</v>
      </c>
      <c r="D5321" s="170" t="s">
        <v>332</v>
      </c>
      <c r="E5321" s="170">
        <v>1420</v>
      </c>
      <c r="F5321" s="170">
        <v>6</v>
      </c>
      <c r="G5321" s="171">
        <v>12.5</v>
      </c>
      <c r="H5321" s="170" t="s">
        <v>105</v>
      </c>
      <c r="I5321" s="171">
        <v>17.489999999999998</v>
      </c>
      <c r="J5321" s="169">
        <v>4</v>
      </c>
      <c r="K5321" s="154" cm="1">
        <f t="array" ref="K5321">ROUND(
IF(C5321="Beer",
SUM(LOOKUP(2,1/(SRP!$B$8:$B$10&lt;=E5321)/(SRP!$C$8:$C$10&gt;=E5321),SRP!$D$8:$D$10)*(G5321/100)*(E5321/1000)),
IF(C5321="Spirits",
SUM(LOOKUP(2,1/(SRP!$B$2:$B$7&lt;=E5321)/(SRP!$C$2:$C$7&gt;=E5321),SRP!$D$2:$D$7)*(G5321/100)*(E5321/1000)),
IF(AND(C5321="Wine",D5321="Fortified Wines"),
SUM(LOOKUP(2,1/(SRP!$B$26:$B$29&lt;=E5321)/(SRP!$C$26:$C$29&gt;=E5321),SRP!$D$26:$D$29)*(G5321/100)*(E5321/1000)),
IF(C5321="Wine",
SUM(LOOKUP(2,1/(SRP!$B$21:$B$25&lt;=E5321)/(SRP!$C$21:$C$25&gt;=E5321),SRP!$D$21:$D$25)*(G5321/100)*(E5321/1000)),
IF(AND(C5321="Ready to Drink",D5321="RTD-One Pour Cocktail&gt;7%&lt;=14.5"),
SUM(LOOKUP(2,1/(SRP!$B$16:$B$20&lt;=E5321)/(SRP!$C$16:$C$20&gt;=E5321),SRP!$D$16:$D$20)*(G5321/100)*(E5321/1000)),
IF(C5321="Ready to Drink",
SUM(LOOKUP(2,1/(SRP!$B$11:$B$15&lt;=E5321)/(SRP!$C$11:$C$15&gt;=E5321),SRP!$D$11:$D$15)*(G5321/100)*(E5321/1000)),
0)))))),2)</f>
        <v>13.86</v>
      </c>
      <c r="L5321" s="173" t="str">
        <f t="shared" si="83"/>
        <v>Ready to Drink1420</v>
      </c>
      <c r="M5321" s="154">
        <f>VLOOKUP(L5321,'Slope %'!C:D,2,0)</f>
        <v>0.12</v>
      </c>
    </row>
    <row r="5322" spans="1:13" x14ac:dyDescent="0.25">
      <c r="A5322" s="169">
        <v>61671</v>
      </c>
      <c r="B5322" s="170" t="s">
        <v>4012</v>
      </c>
      <c r="C5322" s="170" t="s">
        <v>263</v>
      </c>
      <c r="D5322" s="170" t="s">
        <v>332</v>
      </c>
      <c r="E5322" s="170">
        <v>2840</v>
      </c>
      <c r="F5322" s="170">
        <v>3</v>
      </c>
      <c r="G5322" s="171">
        <v>12.5</v>
      </c>
      <c r="H5322" s="170" t="s">
        <v>105</v>
      </c>
      <c r="I5322" s="171">
        <v>32.99</v>
      </c>
      <c r="J5322" s="169">
        <v>8</v>
      </c>
      <c r="K5322" s="154" cm="1">
        <f t="array" ref="K5322">ROUND(
IF(C5322="Beer",
SUM(LOOKUP(2,1/(SRP!$B$8:$B$10&lt;=E5322)/(SRP!$C$8:$C$10&gt;=E5322),SRP!$D$8:$D$10)*(G5322/100)*(E5322/1000)),
IF(C5322="Spirits",
SUM(LOOKUP(2,1/(SRP!$B$2:$B$7&lt;=E5322)/(SRP!$C$2:$C$7&gt;=E5322),SRP!$D$2:$D$7)*(G5322/100)*(E5322/1000)),
IF(AND(C5322="Wine",D5322="Fortified Wines"),
SUM(LOOKUP(2,1/(SRP!$B$26:$B$29&lt;=E5322)/(SRP!$C$26:$C$29&gt;=E5322),SRP!$D$26:$D$29)*(G5322/100)*(E5322/1000)),
IF(C5322="Wine",
SUM(LOOKUP(2,1/(SRP!$B$21:$B$25&lt;=E5322)/(SRP!$C$21:$C$25&gt;=E5322),SRP!$D$21:$D$25)*(G5322/100)*(E5322/1000)),
IF(AND(C5322="Ready to Drink",D5322="RTD-One Pour Cocktail&gt;7%&lt;=14.5"),
SUM(LOOKUP(2,1/(SRP!$B$16:$B$20&lt;=E5322)/(SRP!$C$16:$C$20&gt;=E5322),SRP!$D$16:$D$20)*(G5322/100)*(E5322/1000)),
IF(C5322="Ready to Drink",
SUM(LOOKUP(2,1/(SRP!$B$11:$B$15&lt;=E5322)/(SRP!$C$11:$C$15&gt;=E5322),SRP!$D$11:$D$15)*(G5322/100)*(E5322/1000)),
0)))))),2)</f>
        <v>27.71</v>
      </c>
      <c r="L5322" s="173" t="str">
        <f t="shared" si="83"/>
        <v>Ready to Drink2840</v>
      </c>
      <c r="M5322" s="154">
        <f>VLOOKUP(L5322,'Slope %'!C:D,2,0)</f>
        <v>0.1</v>
      </c>
    </row>
    <row r="5323" spans="1:13" x14ac:dyDescent="0.25">
      <c r="A5323" s="169">
        <v>61704</v>
      </c>
      <c r="B5323" s="170" t="s">
        <v>4013</v>
      </c>
      <c r="C5323" s="170" t="s">
        <v>15</v>
      </c>
      <c r="D5323" s="170" t="s">
        <v>56</v>
      </c>
      <c r="E5323" s="170">
        <v>700</v>
      </c>
      <c r="F5323" s="170">
        <v>6</v>
      </c>
      <c r="G5323" s="171">
        <v>43</v>
      </c>
      <c r="H5323" s="170" t="s">
        <v>17</v>
      </c>
      <c r="I5323" s="171">
        <v>150.99</v>
      </c>
      <c r="J5323" s="169">
        <v>1</v>
      </c>
      <c r="K5323" s="154" cm="1">
        <f t="array" ref="K5323">ROUND(
IF(C5323="Beer",
SUM(LOOKUP(2,1/(SRP!$B$8:$B$10&lt;=E5323)/(SRP!$C$8:$C$10&gt;=E5323),SRP!$D$8:$D$10)*(G5323/100)*(E5323/1000)),
IF(C5323="Spirits",
SUM(LOOKUP(2,1/(SRP!$B$2:$B$7&lt;=E5323)/(SRP!$C$2:$C$7&gt;=E5323),SRP!$D$2:$D$7)*(G5323/100)*(E5323/1000)),
IF(AND(C5323="Wine",D5323="Fortified Wines"),
SUM(LOOKUP(2,1/(SRP!$B$26:$B$29&lt;=E5323)/(SRP!$C$26:$C$29&gt;=E5323),SRP!$D$26:$D$29)*(G5323/100)*(E5323/1000)),
IF(C5323="Wine",
SUM(LOOKUP(2,1/(SRP!$B$21:$B$25&lt;=E5323)/(SRP!$C$21:$C$25&gt;=E5323),SRP!$D$21:$D$25)*(G5323/100)*(E5323/1000)),
IF(AND(C5323="Ready to Drink",D5323="RTD-One Pour Cocktail&gt;7%&lt;=14.5"),
SUM(LOOKUP(2,1/(SRP!$B$16:$B$20&lt;=E5323)/(SRP!$C$16:$C$20&gt;=E5323),SRP!$D$16:$D$20)*(G5323/100)*(E5323/1000)),
IF(C5323="Ready to Drink",
SUM(LOOKUP(2,1/(SRP!$B$11:$B$15&lt;=E5323)/(SRP!$C$11:$C$15&gt;=E5323),SRP!$D$11:$D$15)*(G5323/100)*(E5323/1000)),
0)))))),2)</f>
        <v>23.5</v>
      </c>
      <c r="L5323" s="173" t="str">
        <f t="shared" si="83"/>
        <v>Spirits700</v>
      </c>
      <c r="M5323" s="154">
        <f>VLOOKUP(L5323,'Slope %'!C:D,2,0)</f>
        <v>7.0000000000000007E-2</v>
      </c>
    </row>
    <row r="5324" spans="1:13" x14ac:dyDescent="0.25">
      <c r="A5324" s="169">
        <v>61706</v>
      </c>
      <c r="B5324" s="170" t="s">
        <v>4014</v>
      </c>
      <c r="C5324" s="170" t="s">
        <v>15</v>
      </c>
      <c r="D5324" s="170" t="s">
        <v>56</v>
      </c>
      <c r="E5324" s="170">
        <v>700</v>
      </c>
      <c r="F5324" s="170">
        <v>6</v>
      </c>
      <c r="G5324" s="171">
        <v>40</v>
      </c>
      <c r="H5324" s="170" t="s">
        <v>17</v>
      </c>
      <c r="I5324" s="171">
        <v>88.99</v>
      </c>
      <c r="J5324" s="169">
        <v>1</v>
      </c>
      <c r="K5324" s="154" cm="1">
        <f t="array" ref="K5324">ROUND(
IF(C5324="Beer",
SUM(LOOKUP(2,1/(SRP!$B$8:$B$10&lt;=E5324)/(SRP!$C$8:$C$10&gt;=E5324),SRP!$D$8:$D$10)*(G5324/100)*(E5324/1000)),
IF(C5324="Spirits",
SUM(LOOKUP(2,1/(SRP!$B$2:$B$7&lt;=E5324)/(SRP!$C$2:$C$7&gt;=E5324),SRP!$D$2:$D$7)*(G5324/100)*(E5324/1000)),
IF(AND(C5324="Wine",D5324="Fortified Wines"),
SUM(LOOKUP(2,1/(SRP!$B$26:$B$29&lt;=E5324)/(SRP!$C$26:$C$29&gt;=E5324),SRP!$D$26:$D$29)*(G5324/100)*(E5324/1000)),
IF(C5324="Wine",
SUM(LOOKUP(2,1/(SRP!$B$21:$B$25&lt;=E5324)/(SRP!$C$21:$C$25&gt;=E5324),SRP!$D$21:$D$25)*(G5324/100)*(E5324/1000)),
IF(AND(C5324="Ready to Drink",D5324="RTD-One Pour Cocktail&gt;7%&lt;=14.5"),
SUM(LOOKUP(2,1/(SRP!$B$16:$B$20&lt;=E5324)/(SRP!$C$16:$C$20&gt;=E5324),SRP!$D$16:$D$20)*(G5324/100)*(E5324/1000)),
IF(C5324="Ready to Drink",
SUM(LOOKUP(2,1/(SRP!$B$11:$B$15&lt;=E5324)/(SRP!$C$11:$C$15&gt;=E5324),SRP!$D$11:$D$15)*(G5324/100)*(E5324/1000)),
0)))))),2)</f>
        <v>21.86</v>
      </c>
      <c r="L5324" s="173" t="str">
        <f t="shared" si="83"/>
        <v>Spirits700</v>
      </c>
      <c r="M5324" s="154">
        <f>VLOOKUP(L5324,'Slope %'!C:D,2,0)</f>
        <v>7.0000000000000007E-2</v>
      </c>
    </row>
    <row r="5325" spans="1:13" x14ac:dyDescent="0.25">
      <c r="A5325" s="169">
        <v>61711</v>
      </c>
      <c r="B5325" s="170" t="s">
        <v>4015</v>
      </c>
      <c r="C5325" s="170" t="s">
        <v>37</v>
      </c>
      <c r="D5325" s="170" t="s">
        <v>891</v>
      </c>
      <c r="E5325" s="170">
        <v>0</v>
      </c>
      <c r="F5325" s="170">
        <v>6</v>
      </c>
      <c r="H5325" s="170" t="s">
        <v>3016</v>
      </c>
      <c r="I5325" s="171">
        <v>9.99</v>
      </c>
      <c r="K5325" s="154" cm="1">
        <f t="array" ref="K5325">ROUND(
IF(C5325="Beer",
SUM(LOOKUP(2,1/(SRP!$B$8:$B$10&lt;=E5325)/(SRP!$C$8:$C$10&gt;=E5325),SRP!$D$8:$D$10)*(G5325/100)*(E5325/1000)),
IF(C5325="Spirits",
SUM(LOOKUP(2,1/(SRP!$B$2:$B$7&lt;=E5325)/(SRP!$C$2:$C$7&gt;=E5325),SRP!$D$2:$D$7)*(G5325/100)*(E5325/1000)),
IF(AND(C5325="Wine",D5325="Fortified Wines"),
SUM(LOOKUP(2,1/(SRP!$B$26:$B$29&lt;=E5325)/(SRP!$C$26:$C$29&gt;=E5325),SRP!$D$26:$D$29)*(G5325/100)*(E5325/1000)),
IF(C5325="Wine",
SUM(LOOKUP(2,1/(SRP!$B$21:$B$25&lt;=E5325)/(SRP!$C$21:$C$25&gt;=E5325),SRP!$D$21:$D$25)*(G5325/100)*(E5325/1000)),
IF(AND(C5325="Ready to Drink",D5325="RTD-One Pour Cocktail&gt;7%&lt;=14.5"),
SUM(LOOKUP(2,1/(SRP!$B$16:$B$20&lt;=E5325)/(SRP!$C$16:$C$20&gt;=E5325),SRP!$D$16:$D$20)*(G5325/100)*(E5325/1000)),
IF(C5325="Ready to Drink",
SUM(LOOKUP(2,1/(SRP!$B$11:$B$15&lt;=E5325)/(SRP!$C$11:$C$15&gt;=E5325),SRP!$D$11:$D$15)*(G5325/100)*(E5325/1000)),
0)))))),2)</f>
        <v>0</v>
      </c>
      <c r="L5325" s="173" t="str">
        <f t="shared" si="83"/>
        <v>Non Liquor Merchandise0</v>
      </c>
      <c r="M5325" s="154" t="e">
        <f>VLOOKUP(L5325,'Slope %'!C:D,2,0)</f>
        <v>#N/A</v>
      </c>
    </row>
    <row r="5326" spans="1:13" x14ac:dyDescent="0.25">
      <c r="A5326" s="169">
        <v>61717</v>
      </c>
      <c r="B5326" s="170" t="s">
        <v>4016</v>
      </c>
      <c r="C5326" s="170" t="s">
        <v>15</v>
      </c>
      <c r="D5326" s="170" t="s">
        <v>239</v>
      </c>
      <c r="E5326" s="170">
        <v>750</v>
      </c>
      <c r="F5326" s="170">
        <v>6</v>
      </c>
      <c r="G5326" s="171">
        <v>42</v>
      </c>
      <c r="H5326" s="170" t="s">
        <v>222</v>
      </c>
      <c r="I5326" s="171">
        <v>59.99</v>
      </c>
      <c r="J5326" s="169">
        <v>1</v>
      </c>
      <c r="K5326" s="154" cm="1">
        <f t="array" ref="K5326">ROUND(
IF(C5326="Beer",
SUM(LOOKUP(2,1/(SRP!$B$8:$B$10&lt;=E5326)/(SRP!$C$8:$C$10&gt;=E5326),SRP!$D$8:$D$10)*(G5326/100)*(E5326/1000)),
IF(C5326="Spirits",
SUM(LOOKUP(2,1/(SRP!$B$2:$B$7&lt;=E5326)/(SRP!$C$2:$C$7&gt;=E5326),SRP!$D$2:$D$7)*(G5326/100)*(E5326/1000)),
IF(AND(C5326="Wine",D5326="Fortified Wines"),
SUM(LOOKUP(2,1/(SRP!$B$26:$B$29&lt;=E5326)/(SRP!$C$26:$C$29&gt;=E5326),SRP!$D$26:$D$29)*(G5326/100)*(E5326/1000)),
IF(C5326="Wine",
SUM(LOOKUP(2,1/(SRP!$B$21:$B$25&lt;=E5326)/(SRP!$C$21:$C$25&gt;=E5326),SRP!$D$21:$D$25)*(G5326/100)*(E5326/1000)),
IF(AND(C5326="Ready to Drink",D5326="RTD-One Pour Cocktail&gt;7%&lt;=14.5"),
SUM(LOOKUP(2,1/(SRP!$B$16:$B$20&lt;=E5326)/(SRP!$C$16:$C$20&gt;=E5326),SRP!$D$16:$D$20)*(G5326/100)*(E5326/1000)),
IF(C5326="Ready to Drink",
SUM(LOOKUP(2,1/(SRP!$B$11:$B$15&lt;=E5326)/(SRP!$C$11:$C$15&gt;=E5326),SRP!$D$11:$D$15)*(G5326/100)*(E5326/1000)),
0)))))),2)</f>
        <v>24.59</v>
      </c>
      <c r="L5326" s="173" t="str">
        <f t="shared" si="83"/>
        <v>Spirits750</v>
      </c>
      <c r="M5326" s="154">
        <f>VLOOKUP(L5326,'Slope %'!C:D,2,0)</f>
        <v>7.0000000000000007E-2</v>
      </c>
    </row>
    <row r="5327" spans="1:13" x14ac:dyDescent="0.25">
      <c r="A5327" s="169">
        <v>61721</v>
      </c>
      <c r="B5327" s="170" t="s">
        <v>4017</v>
      </c>
      <c r="C5327" s="170" t="s">
        <v>15</v>
      </c>
      <c r="D5327" s="170" t="s">
        <v>664</v>
      </c>
      <c r="E5327" s="170">
        <v>750</v>
      </c>
      <c r="F5327" s="170">
        <v>12</v>
      </c>
      <c r="G5327" s="171">
        <v>17</v>
      </c>
      <c r="H5327" s="170" t="s">
        <v>415</v>
      </c>
      <c r="I5327" s="171">
        <v>39.99</v>
      </c>
      <c r="J5327" s="169">
        <v>1</v>
      </c>
      <c r="K5327" s="154" cm="1">
        <f t="array" ref="K5327">ROUND(
IF(C5327="Beer",
SUM(LOOKUP(2,1/(SRP!$B$8:$B$10&lt;=E5327)/(SRP!$C$8:$C$10&gt;=E5327),SRP!$D$8:$D$10)*(G5327/100)*(E5327/1000)),
IF(C5327="Spirits",
SUM(LOOKUP(2,1/(SRP!$B$2:$B$7&lt;=E5327)/(SRP!$C$2:$C$7&gt;=E5327),SRP!$D$2:$D$7)*(G5327/100)*(E5327/1000)),
IF(AND(C5327="Wine",D5327="Fortified Wines"),
SUM(LOOKUP(2,1/(SRP!$B$26:$B$29&lt;=E5327)/(SRP!$C$26:$C$29&gt;=E5327),SRP!$D$26:$D$29)*(G5327/100)*(E5327/1000)),
IF(C5327="Wine",
SUM(LOOKUP(2,1/(SRP!$B$21:$B$25&lt;=E5327)/(SRP!$C$21:$C$25&gt;=E5327),SRP!$D$21:$D$25)*(G5327/100)*(E5327/1000)),
IF(AND(C5327="Ready to Drink",D5327="RTD-One Pour Cocktail&gt;7%&lt;=14.5"),
SUM(LOOKUP(2,1/(SRP!$B$16:$B$20&lt;=E5327)/(SRP!$C$16:$C$20&gt;=E5327),SRP!$D$16:$D$20)*(G5327/100)*(E5327/1000)),
IF(C5327="Ready to Drink",
SUM(LOOKUP(2,1/(SRP!$B$11:$B$15&lt;=E5327)/(SRP!$C$11:$C$15&gt;=E5327),SRP!$D$11:$D$15)*(G5327/100)*(E5327/1000)),
0)))))),2)</f>
        <v>9.9499999999999993</v>
      </c>
      <c r="L5327" s="173" t="str">
        <f t="shared" si="83"/>
        <v>Spirits750</v>
      </c>
      <c r="M5327" s="154">
        <f>VLOOKUP(L5327,'Slope %'!C:D,2,0)</f>
        <v>7.0000000000000007E-2</v>
      </c>
    </row>
    <row r="5328" spans="1:13" x14ac:dyDescent="0.25">
      <c r="A5328" s="169">
        <v>61737</v>
      </c>
      <c r="B5328" s="170" t="s">
        <v>4018</v>
      </c>
      <c r="C5328" s="170" t="s">
        <v>11</v>
      </c>
      <c r="D5328" s="170" t="s">
        <v>267</v>
      </c>
      <c r="E5328" s="170">
        <v>473</v>
      </c>
      <c r="F5328" s="170">
        <v>24</v>
      </c>
      <c r="G5328" s="171">
        <v>5</v>
      </c>
      <c r="H5328" s="170" t="s">
        <v>2967</v>
      </c>
      <c r="I5328" s="171">
        <v>4.1900000000000004</v>
      </c>
      <c r="J5328" s="169">
        <v>1</v>
      </c>
      <c r="K5328" s="154" cm="1">
        <f t="array" ref="K5328">ROUND(
IF(C5328="Beer",
SUM(LOOKUP(2,1/(SRP!$B$8:$B$10&lt;=E5328)/(SRP!$C$8:$C$10&gt;=E5328),SRP!$D$8:$D$10)*(G5328/100)*(E5328/1000)),
IF(C5328="Spirits",
SUM(LOOKUP(2,1/(SRP!$B$2:$B$7&lt;=E5328)/(SRP!$C$2:$C$7&gt;=E5328),SRP!$D$2:$D$7)*(G5328/100)*(E5328/1000)),
IF(AND(C5328="Wine",D5328="Fortified Wines"),
SUM(LOOKUP(2,1/(SRP!$B$26:$B$29&lt;=E5328)/(SRP!$C$26:$C$29&gt;=E5328),SRP!$D$26:$D$29)*(G5328/100)*(E5328/1000)),
IF(C5328="Wine",
SUM(LOOKUP(2,1/(SRP!$B$21:$B$25&lt;=E5328)/(SRP!$C$21:$C$25&gt;=E5328),SRP!$D$21:$D$25)*(G5328/100)*(E5328/1000)),
IF(AND(C5328="Ready to Drink",D5328="RTD-One Pour Cocktail&gt;7%&lt;=14.5"),
SUM(LOOKUP(2,1/(SRP!$B$16:$B$20&lt;=E5328)/(SRP!$C$16:$C$20&gt;=E5328),SRP!$D$16:$D$20)*(G5328/100)*(E5328/1000)),
IF(C5328="Ready to Drink",
SUM(LOOKUP(2,1/(SRP!$B$11:$B$15&lt;=E5328)/(SRP!$C$11:$C$15&gt;=E5328),SRP!$D$11:$D$15)*(G5328/100)*(E5328/1000)),
0)))))),2)</f>
        <v>1.85</v>
      </c>
      <c r="L5328" s="173" t="str">
        <f t="shared" si="83"/>
        <v>Beer473</v>
      </c>
      <c r="M5328" s="154">
        <f>VLOOKUP(L5328,'Slope %'!C:D,2,0)</f>
        <v>0.12</v>
      </c>
    </row>
    <row r="5329" spans="1:13" x14ac:dyDescent="0.25">
      <c r="A5329" s="169">
        <v>61737</v>
      </c>
      <c r="B5329" s="170" t="s">
        <v>4018</v>
      </c>
      <c r="C5329" s="170" t="s">
        <v>11</v>
      </c>
      <c r="D5329" s="170" t="s">
        <v>267</v>
      </c>
      <c r="E5329" s="170">
        <v>473</v>
      </c>
      <c r="F5329" s="170">
        <v>24</v>
      </c>
      <c r="G5329" s="171">
        <v>5</v>
      </c>
      <c r="H5329" s="170" t="s">
        <v>2967</v>
      </c>
      <c r="I5329" s="171">
        <v>4.1900000000000004</v>
      </c>
      <c r="J5329" s="169">
        <v>1</v>
      </c>
      <c r="K5329" s="154" cm="1">
        <f t="array" ref="K5329">ROUND(
IF(C5329="Beer",
SUM(LOOKUP(2,1/(SRP!$B$8:$B$10&lt;=E5329)/(SRP!$C$8:$C$10&gt;=E5329),SRP!$D$8:$D$10)*(G5329/100)*(E5329/1000)),
IF(C5329="Spirits",
SUM(LOOKUP(2,1/(SRP!$B$2:$B$7&lt;=E5329)/(SRP!$C$2:$C$7&gt;=E5329),SRP!$D$2:$D$7)*(G5329/100)*(E5329/1000)),
IF(AND(C5329="Wine",D5329="Fortified Wines"),
SUM(LOOKUP(2,1/(SRP!$B$26:$B$29&lt;=E5329)/(SRP!$C$26:$C$29&gt;=E5329),SRP!$D$26:$D$29)*(G5329/100)*(E5329/1000)),
IF(C5329="Wine",
SUM(LOOKUP(2,1/(SRP!$B$21:$B$25&lt;=E5329)/(SRP!$C$21:$C$25&gt;=E5329),SRP!$D$21:$D$25)*(G5329/100)*(E5329/1000)),
IF(AND(C5329="Ready to Drink",D5329="RTD-One Pour Cocktail&gt;7%&lt;=14.5"),
SUM(LOOKUP(2,1/(SRP!$B$16:$B$20&lt;=E5329)/(SRP!$C$16:$C$20&gt;=E5329),SRP!$D$16:$D$20)*(G5329/100)*(E5329/1000)),
IF(C5329="Ready to Drink",
SUM(LOOKUP(2,1/(SRP!$B$11:$B$15&lt;=E5329)/(SRP!$C$11:$C$15&gt;=E5329),SRP!$D$11:$D$15)*(G5329/100)*(E5329/1000)),
0)))))),2)</f>
        <v>1.85</v>
      </c>
      <c r="L5329" s="173" t="str">
        <f t="shared" si="83"/>
        <v>Beer473</v>
      </c>
      <c r="M5329" s="154">
        <f>VLOOKUP(L5329,'Slope %'!C:D,2,0)</f>
        <v>0.12</v>
      </c>
    </row>
    <row r="5330" spans="1:13" x14ac:dyDescent="0.25">
      <c r="A5330" s="169">
        <v>61825</v>
      </c>
      <c r="B5330" s="170" t="s">
        <v>4019</v>
      </c>
      <c r="C5330" s="170" t="s">
        <v>1065</v>
      </c>
      <c r="D5330" s="170" t="s">
        <v>1066</v>
      </c>
      <c r="E5330" s="170">
        <v>2130</v>
      </c>
      <c r="F5330" s="170">
        <v>4</v>
      </c>
      <c r="G5330" s="171">
        <v>1E-4</v>
      </c>
      <c r="H5330" s="170" t="s">
        <v>824</v>
      </c>
      <c r="I5330" s="171">
        <v>12.99</v>
      </c>
      <c r="J5330" s="169">
        <v>6</v>
      </c>
      <c r="K5330" s="154" cm="1">
        <f t="array" ref="K5330">ROUND(
IF(C5330="Beer",
SUM(LOOKUP(2,1/(SRP!$B$8:$B$10&lt;=E5330)/(SRP!$C$8:$C$10&gt;=E5330),SRP!$D$8:$D$10)*(G5330/100)*(E5330/1000)),
IF(C5330="Spirits",
SUM(LOOKUP(2,1/(SRP!$B$2:$B$7&lt;=E5330)/(SRP!$C$2:$C$7&gt;=E5330),SRP!$D$2:$D$7)*(G5330/100)*(E5330/1000)),
IF(AND(C5330="Wine",D5330="Fortified Wines"),
SUM(LOOKUP(2,1/(SRP!$B$26:$B$29&lt;=E5330)/(SRP!$C$26:$C$29&gt;=E5330),SRP!$D$26:$D$29)*(G5330/100)*(E5330/1000)),
IF(C5330="Wine",
SUM(LOOKUP(2,1/(SRP!$B$21:$B$25&lt;=E5330)/(SRP!$C$21:$C$25&gt;=E5330),SRP!$D$21:$D$25)*(G5330/100)*(E5330/1000)),
IF(AND(C5330="Ready to Drink",D5330="RTD-One Pour Cocktail&gt;7%&lt;=14.5"),
SUM(LOOKUP(2,1/(SRP!$B$16:$B$20&lt;=E5330)/(SRP!$C$16:$C$20&gt;=E5330),SRP!$D$16:$D$20)*(G5330/100)*(E5330/1000)),
IF(C5330="Ready to Drink",
SUM(LOOKUP(2,1/(SRP!$B$11:$B$15&lt;=E5330)/(SRP!$C$11:$C$15&gt;=E5330),SRP!$D$11:$D$15)*(G5330/100)*(E5330/1000)),
0)))))),2)</f>
        <v>0</v>
      </c>
      <c r="L5330" s="173" t="str">
        <f t="shared" si="83"/>
        <v>Dealcoholized2130</v>
      </c>
      <c r="M5330" s="154" t="e">
        <f>VLOOKUP(L5330,'Slope %'!C:D,2,0)</f>
        <v>#N/A</v>
      </c>
    </row>
    <row r="5331" spans="1:13" x14ac:dyDescent="0.25">
      <c r="A5331" s="169">
        <v>61825</v>
      </c>
      <c r="B5331" s="170" t="s">
        <v>4019</v>
      </c>
      <c r="C5331" s="170" t="s">
        <v>1065</v>
      </c>
      <c r="D5331" s="170" t="s">
        <v>1066</v>
      </c>
      <c r="E5331" s="170">
        <v>2130</v>
      </c>
      <c r="F5331" s="170">
        <v>4</v>
      </c>
      <c r="G5331" s="171">
        <v>1E-4</v>
      </c>
      <c r="H5331" s="170" t="s">
        <v>824</v>
      </c>
      <c r="I5331" s="171">
        <v>12.99</v>
      </c>
      <c r="J5331" s="169">
        <v>6</v>
      </c>
      <c r="K5331" s="154" cm="1">
        <f t="array" ref="K5331">ROUND(
IF(C5331="Beer",
SUM(LOOKUP(2,1/(SRP!$B$8:$B$10&lt;=E5331)/(SRP!$C$8:$C$10&gt;=E5331),SRP!$D$8:$D$10)*(G5331/100)*(E5331/1000)),
IF(C5331="Spirits",
SUM(LOOKUP(2,1/(SRP!$B$2:$B$7&lt;=E5331)/(SRP!$C$2:$C$7&gt;=E5331),SRP!$D$2:$D$7)*(G5331/100)*(E5331/1000)),
IF(AND(C5331="Wine",D5331="Fortified Wines"),
SUM(LOOKUP(2,1/(SRP!$B$26:$B$29&lt;=E5331)/(SRP!$C$26:$C$29&gt;=E5331),SRP!$D$26:$D$29)*(G5331/100)*(E5331/1000)),
IF(C5331="Wine",
SUM(LOOKUP(2,1/(SRP!$B$21:$B$25&lt;=E5331)/(SRP!$C$21:$C$25&gt;=E5331),SRP!$D$21:$D$25)*(G5331/100)*(E5331/1000)),
IF(AND(C5331="Ready to Drink",D5331="RTD-One Pour Cocktail&gt;7%&lt;=14.5"),
SUM(LOOKUP(2,1/(SRP!$B$16:$B$20&lt;=E5331)/(SRP!$C$16:$C$20&gt;=E5331),SRP!$D$16:$D$20)*(G5331/100)*(E5331/1000)),
IF(C5331="Ready to Drink",
SUM(LOOKUP(2,1/(SRP!$B$11:$B$15&lt;=E5331)/(SRP!$C$11:$C$15&gt;=E5331),SRP!$D$11:$D$15)*(G5331/100)*(E5331/1000)),
0)))))),2)</f>
        <v>0</v>
      </c>
      <c r="L5331" s="173" t="str">
        <f t="shared" si="83"/>
        <v>Dealcoholized2130</v>
      </c>
      <c r="M5331" s="154" t="e">
        <f>VLOOKUP(L5331,'Slope %'!C:D,2,0)</f>
        <v>#N/A</v>
      </c>
    </row>
    <row r="5332" spans="1:13" x14ac:dyDescent="0.25">
      <c r="A5332" s="169">
        <v>61826</v>
      </c>
      <c r="B5332" s="170" t="s">
        <v>4020</v>
      </c>
      <c r="C5332" s="170" t="s">
        <v>11</v>
      </c>
      <c r="D5332" s="170" t="s">
        <v>303</v>
      </c>
      <c r="E5332" s="170">
        <v>355</v>
      </c>
      <c r="F5332" s="170">
        <v>24</v>
      </c>
      <c r="G5332" s="171">
        <v>10.5</v>
      </c>
      <c r="H5332" s="170" t="s">
        <v>1556</v>
      </c>
      <c r="I5332" s="171">
        <v>5.25</v>
      </c>
      <c r="J5332" s="169">
        <v>1</v>
      </c>
      <c r="K5332" s="154" cm="1">
        <f t="array" ref="K5332">ROUND(
IF(C5332="Beer",
SUM(LOOKUP(2,1/(SRP!$B$8:$B$10&lt;=E5332)/(SRP!$C$8:$C$10&gt;=E5332),SRP!$D$8:$D$10)*(G5332/100)*(E5332/1000)),
IF(C5332="Spirits",
SUM(LOOKUP(2,1/(SRP!$B$2:$B$7&lt;=E5332)/(SRP!$C$2:$C$7&gt;=E5332),SRP!$D$2:$D$7)*(G5332/100)*(E5332/1000)),
IF(AND(C5332="Wine",D5332="Fortified Wines"),
SUM(LOOKUP(2,1/(SRP!$B$26:$B$29&lt;=E5332)/(SRP!$C$26:$C$29&gt;=E5332),SRP!$D$26:$D$29)*(G5332/100)*(E5332/1000)),
IF(C5332="Wine",
SUM(LOOKUP(2,1/(SRP!$B$21:$B$25&lt;=E5332)/(SRP!$C$21:$C$25&gt;=E5332),SRP!$D$21:$D$25)*(G5332/100)*(E5332/1000)),
IF(AND(C5332="Ready to Drink",D5332="RTD-One Pour Cocktail&gt;7%&lt;=14.5"),
SUM(LOOKUP(2,1/(SRP!$B$16:$B$20&lt;=E5332)/(SRP!$C$16:$C$20&gt;=E5332),SRP!$D$16:$D$20)*(G5332/100)*(E5332/1000)),
IF(C5332="Ready to Drink",
SUM(LOOKUP(2,1/(SRP!$B$11:$B$15&lt;=E5332)/(SRP!$C$11:$C$15&gt;=E5332),SRP!$D$11:$D$15)*(G5332/100)*(E5332/1000)),
0)))))),2)</f>
        <v>2.91</v>
      </c>
      <c r="L5332" s="173" t="str">
        <f t="shared" si="83"/>
        <v>Beer355</v>
      </c>
      <c r="M5332" s="154">
        <f>VLOOKUP(L5332,'Slope %'!C:D,2,0)</f>
        <v>0.12</v>
      </c>
    </row>
    <row r="5333" spans="1:13" x14ac:dyDescent="0.25">
      <c r="A5333" s="169">
        <v>61826</v>
      </c>
      <c r="B5333" s="170" t="s">
        <v>4020</v>
      </c>
      <c r="C5333" s="170" t="s">
        <v>11</v>
      </c>
      <c r="D5333" s="170" t="s">
        <v>303</v>
      </c>
      <c r="E5333" s="170">
        <v>355</v>
      </c>
      <c r="F5333" s="170">
        <v>24</v>
      </c>
      <c r="G5333" s="171">
        <v>10.5</v>
      </c>
      <c r="H5333" s="170" t="s">
        <v>1556</v>
      </c>
      <c r="I5333" s="171">
        <v>5.25</v>
      </c>
      <c r="J5333" s="169">
        <v>1</v>
      </c>
      <c r="K5333" s="154" cm="1">
        <f t="array" ref="K5333">ROUND(
IF(C5333="Beer",
SUM(LOOKUP(2,1/(SRP!$B$8:$B$10&lt;=E5333)/(SRP!$C$8:$C$10&gt;=E5333),SRP!$D$8:$D$10)*(G5333/100)*(E5333/1000)),
IF(C5333="Spirits",
SUM(LOOKUP(2,1/(SRP!$B$2:$B$7&lt;=E5333)/(SRP!$C$2:$C$7&gt;=E5333),SRP!$D$2:$D$7)*(G5333/100)*(E5333/1000)),
IF(AND(C5333="Wine",D5333="Fortified Wines"),
SUM(LOOKUP(2,1/(SRP!$B$26:$B$29&lt;=E5333)/(SRP!$C$26:$C$29&gt;=E5333),SRP!$D$26:$D$29)*(G5333/100)*(E5333/1000)),
IF(C5333="Wine",
SUM(LOOKUP(2,1/(SRP!$B$21:$B$25&lt;=E5333)/(SRP!$C$21:$C$25&gt;=E5333),SRP!$D$21:$D$25)*(G5333/100)*(E5333/1000)),
IF(AND(C5333="Ready to Drink",D5333="RTD-One Pour Cocktail&gt;7%&lt;=14.5"),
SUM(LOOKUP(2,1/(SRP!$B$16:$B$20&lt;=E5333)/(SRP!$C$16:$C$20&gt;=E5333),SRP!$D$16:$D$20)*(G5333/100)*(E5333/1000)),
IF(C5333="Ready to Drink",
SUM(LOOKUP(2,1/(SRP!$B$11:$B$15&lt;=E5333)/(SRP!$C$11:$C$15&gt;=E5333),SRP!$D$11:$D$15)*(G5333/100)*(E5333/1000)),
0)))))),2)</f>
        <v>2.91</v>
      </c>
      <c r="L5333" s="173" t="str">
        <f t="shared" si="83"/>
        <v>Beer355</v>
      </c>
      <c r="M5333" s="154">
        <f>VLOOKUP(L5333,'Slope %'!C:D,2,0)</f>
        <v>0.12</v>
      </c>
    </row>
    <row r="5334" spans="1:13" x14ac:dyDescent="0.25">
      <c r="A5334" s="169">
        <v>61849</v>
      </c>
      <c r="B5334" s="170" t="s">
        <v>4021</v>
      </c>
      <c r="C5334" s="170" t="s">
        <v>11</v>
      </c>
      <c r="D5334" s="170" t="s">
        <v>211</v>
      </c>
      <c r="E5334" s="170">
        <v>500</v>
      </c>
      <c r="F5334" s="170">
        <v>24</v>
      </c>
      <c r="G5334" s="171">
        <v>4</v>
      </c>
      <c r="H5334" s="170" t="s">
        <v>13</v>
      </c>
      <c r="I5334" s="171">
        <v>4.29</v>
      </c>
      <c r="J5334" s="169">
        <v>1</v>
      </c>
      <c r="K5334" s="154" cm="1">
        <f t="array" ref="K5334">ROUND(
IF(C5334="Beer",
SUM(LOOKUP(2,1/(SRP!$B$8:$B$10&lt;=E5334)/(SRP!$C$8:$C$10&gt;=E5334),SRP!$D$8:$D$10)*(G5334/100)*(E5334/1000)),
IF(C5334="Spirits",
SUM(LOOKUP(2,1/(SRP!$B$2:$B$7&lt;=E5334)/(SRP!$C$2:$C$7&gt;=E5334),SRP!$D$2:$D$7)*(G5334/100)*(E5334/1000)),
IF(AND(C5334="Wine",D5334="Fortified Wines"),
SUM(LOOKUP(2,1/(SRP!$B$26:$B$29&lt;=E5334)/(SRP!$C$26:$C$29&gt;=E5334),SRP!$D$26:$D$29)*(G5334/100)*(E5334/1000)),
IF(C5334="Wine",
SUM(LOOKUP(2,1/(SRP!$B$21:$B$25&lt;=E5334)/(SRP!$C$21:$C$25&gt;=E5334),SRP!$D$21:$D$25)*(G5334/100)*(E5334/1000)),
IF(AND(C5334="Ready to Drink",D5334="RTD-One Pour Cocktail&gt;7%&lt;=14.5"),
SUM(LOOKUP(2,1/(SRP!$B$16:$B$20&lt;=E5334)/(SRP!$C$16:$C$20&gt;=E5334),SRP!$D$16:$D$20)*(G5334/100)*(E5334/1000)),
IF(C5334="Ready to Drink",
SUM(LOOKUP(2,1/(SRP!$B$11:$B$15&lt;=E5334)/(SRP!$C$11:$C$15&gt;=E5334),SRP!$D$11:$D$15)*(G5334/100)*(E5334/1000)),
0)))))),2)</f>
        <v>1.56</v>
      </c>
      <c r="L5334" s="173" t="str">
        <f t="shared" si="83"/>
        <v>Beer500</v>
      </c>
      <c r="M5334" s="154">
        <f>VLOOKUP(L5334,'Slope %'!C:D,2,0)</f>
        <v>0.12</v>
      </c>
    </row>
    <row r="5335" spans="1:13" x14ac:dyDescent="0.25">
      <c r="A5335" s="169">
        <v>61849</v>
      </c>
      <c r="B5335" s="170" t="s">
        <v>4021</v>
      </c>
      <c r="C5335" s="170" t="s">
        <v>11</v>
      </c>
      <c r="D5335" s="170" t="s">
        <v>211</v>
      </c>
      <c r="E5335" s="170">
        <v>500</v>
      </c>
      <c r="F5335" s="170">
        <v>24</v>
      </c>
      <c r="G5335" s="171">
        <v>4</v>
      </c>
      <c r="H5335" s="170" t="s">
        <v>13</v>
      </c>
      <c r="I5335" s="171">
        <v>4.29</v>
      </c>
      <c r="J5335" s="169">
        <v>1</v>
      </c>
      <c r="K5335" s="154" cm="1">
        <f t="array" ref="K5335">ROUND(
IF(C5335="Beer",
SUM(LOOKUP(2,1/(SRP!$B$8:$B$10&lt;=E5335)/(SRP!$C$8:$C$10&gt;=E5335),SRP!$D$8:$D$10)*(G5335/100)*(E5335/1000)),
IF(C5335="Spirits",
SUM(LOOKUP(2,1/(SRP!$B$2:$B$7&lt;=E5335)/(SRP!$C$2:$C$7&gt;=E5335),SRP!$D$2:$D$7)*(G5335/100)*(E5335/1000)),
IF(AND(C5335="Wine",D5335="Fortified Wines"),
SUM(LOOKUP(2,1/(SRP!$B$26:$B$29&lt;=E5335)/(SRP!$C$26:$C$29&gt;=E5335),SRP!$D$26:$D$29)*(G5335/100)*(E5335/1000)),
IF(C5335="Wine",
SUM(LOOKUP(2,1/(SRP!$B$21:$B$25&lt;=E5335)/(SRP!$C$21:$C$25&gt;=E5335),SRP!$D$21:$D$25)*(G5335/100)*(E5335/1000)),
IF(AND(C5335="Ready to Drink",D5335="RTD-One Pour Cocktail&gt;7%&lt;=14.5"),
SUM(LOOKUP(2,1/(SRP!$B$16:$B$20&lt;=E5335)/(SRP!$C$16:$C$20&gt;=E5335),SRP!$D$16:$D$20)*(G5335/100)*(E5335/1000)),
IF(C5335="Ready to Drink",
SUM(LOOKUP(2,1/(SRP!$B$11:$B$15&lt;=E5335)/(SRP!$C$11:$C$15&gt;=E5335),SRP!$D$11:$D$15)*(G5335/100)*(E5335/1000)),
0)))))),2)</f>
        <v>1.56</v>
      </c>
      <c r="L5335" s="173" t="str">
        <f t="shared" si="83"/>
        <v>Beer500</v>
      </c>
      <c r="M5335" s="154">
        <f>VLOOKUP(L5335,'Slope %'!C:D,2,0)</f>
        <v>0.12</v>
      </c>
    </row>
    <row r="5336" spans="1:13" x14ac:dyDescent="0.25">
      <c r="A5336" s="169">
        <v>61851</v>
      </c>
      <c r="B5336" s="170" t="s">
        <v>4022</v>
      </c>
      <c r="C5336" s="170" t="s">
        <v>1065</v>
      </c>
      <c r="D5336" s="170" t="s">
        <v>1066</v>
      </c>
      <c r="E5336" s="170">
        <v>1420</v>
      </c>
      <c r="F5336" s="170">
        <v>6</v>
      </c>
      <c r="G5336" s="171">
        <v>0.04</v>
      </c>
      <c r="H5336" s="170" t="s">
        <v>177</v>
      </c>
      <c r="I5336" s="171">
        <v>12.99</v>
      </c>
      <c r="J5336" s="169">
        <v>4</v>
      </c>
      <c r="K5336" s="154" cm="1">
        <f t="array" ref="K5336">ROUND(
IF(C5336="Beer",
SUM(LOOKUP(2,1/(SRP!$B$8:$B$10&lt;=E5336)/(SRP!$C$8:$C$10&gt;=E5336),SRP!$D$8:$D$10)*(G5336/100)*(E5336/1000)),
IF(C5336="Spirits",
SUM(LOOKUP(2,1/(SRP!$B$2:$B$7&lt;=E5336)/(SRP!$C$2:$C$7&gt;=E5336),SRP!$D$2:$D$7)*(G5336/100)*(E5336/1000)),
IF(AND(C5336="Wine",D5336="Fortified Wines"),
SUM(LOOKUP(2,1/(SRP!$B$26:$B$29&lt;=E5336)/(SRP!$C$26:$C$29&gt;=E5336),SRP!$D$26:$D$29)*(G5336/100)*(E5336/1000)),
IF(C5336="Wine",
SUM(LOOKUP(2,1/(SRP!$B$21:$B$25&lt;=E5336)/(SRP!$C$21:$C$25&gt;=E5336),SRP!$D$21:$D$25)*(G5336/100)*(E5336/1000)),
IF(AND(C5336="Ready to Drink",D5336="RTD-One Pour Cocktail&gt;7%&lt;=14.5"),
SUM(LOOKUP(2,1/(SRP!$B$16:$B$20&lt;=E5336)/(SRP!$C$16:$C$20&gt;=E5336),SRP!$D$16:$D$20)*(G5336/100)*(E5336/1000)),
IF(C5336="Ready to Drink",
SUM(LOOKUP(2,1/(SRP!$B$11:$B$15&lt;=E5336)/(SRP!$C$11:$C$15&gt;=E5336),SRP!$D$11:$D$15)*(G5336/100)*(E5336/1000)),
0)))))),2)</f>
        <v>0</v>
      </c>
      <c r="L5336" s="173" t="str">
        <f t="shared" si="83"/>
        <v>Dealcoholized1420</v>
      </c>
      <c r="M5336" s="154" t="e">
        <f>VLOOKUP(L5336,'Slope %'!C:D,2,0)</f>
        <v>#N/A</v>
      </c>
    </row>
    <row r="5337" spans="1:13" x14ac:dyDescent="0.25">
      <c r="A5337" s="169">
        <v>61851</v>
      </c>
      <c r="B5337" s="170" t="s">
        <v>4022</v>
      </c>
      <c r="C5337" s="170" t="s">
        <v>1065</v>
      </c>
      <c r="D5337" s="170" t="s">
        <v>1066</v>
      </c>
      <c r="E5337" s="170">
        <v>1420</v>
      </c>
      <c r="F5337" s="170">
        <v>6</v>
      </c>
      <c r="G5337" s="171">
        <v>0.04</v>
      </c>
      <c r="H5337" s="170" t="s">
        <v>177</v>
      </c>
      <c r="I5337" s="171">
        <v>12.99</v>
      </c>
      <c r="J5337" s="169">
        <v>4</v>
      </c>
      <c r="K5337" s="154" cm="1">
        <f t="array" ref="K5337">ROUND(
IF(C5337="Beer",
SUM(LOOKUP(2,1/(SRP!$B$8:$B$10&lt;=E5337)/(SRP!$C$8:$C$10&gt;=E5337),SRP!$D$8:$D$10)*(G5337/100)*(E5337/1000)),
IF(C5337="Spirits",
SUM(LOOKUP(2,1/(SRP!$B$2:$B$7&lt;=E5337)/(SRP!$C$2:$C$7&gt;=E5337),SRP!$D$2:$D$7)*(G5337/100)*(E5337/1000)),
IF(AND(C5337="Wine",D5337="Fortified Wines"),
SUM(LOOKUP(2,1/(SRP!$B$26:$B$29&lt;=E5337)/(SRP!$C$26:$C$29&gt;=E5337),SRP!$D$26:$D$29)*(G5337/100)*(E5337/1000)),
IF(C5337="Wine",
SUM(LOOKUP(2,1/(SRP!$B$21:$B$25&lt;=E5337)/(SRP!$C$21:$C$25&gt;=E5337),SRP!$D$21:$D$25)*(G5337/100)*(E5337/1000)),
IF(AND(C5337="Ready to Drink",D5337="RTD-One Pour Cocktail&gt;7%&lt;=14.5"),
SUM(LOOKUP(2,1/(SRP!$B$16:$B$20&lt;=E5337)/(SRP!$C$16:$C$20&gt;=E5337),SRP!$D$16:$D$20)*(G5337/100)*(E5337/1000)),
IF(C5337="Ready to Drink",
SUM(LOOKUP(2,1/(SRP!$B$11:$B$15&lt;=E5337)/(SRP!$C$11:$C$15&gt;=E5337),SRP!$D$11:$D$15)*(G5337/100)*(E5337/1000)),
0)))))),2)</f>
        <v>0</v>
      </c>
      <c r="L5337" s="173" t="str">
        <f t="shared" si="83"/>
        <v>Dealcoholized1420</v>
      </c>
      <c r="M5337" s="154" t="e">
        <f>VLOOKUP(L5337,'Slope %'!C:D,2,0)</f>
        <v>#N/A</v>
      </c>
    </row>
    <row r="5338" spans="1:13" x14ac:dyDescent="0.25">
      <c r="A5338" s="169">
        <v>61856</v>
      </c>
      <c r="B5338" s="170" t="s">
        <v>4023</v>
      </c>
      <c r="C5338" s="170" t="s">
        <v>1065</v>
      </c>
      <c r="D5338" s="170" t="s">
        <v>1066</v>
      </c>
      <c r="E5338" s="170">
        <v>1420</v>
      </c>
      <c r="F5338" s="170">
        <v>6</v>
      </c>
      <c r="G5338" s="171">
        <v>0.04</v>
      </c>
      <c r="H5338" s="170" t="s">
        <v>177</v>
      </c>
      <c r="I5338" s="171">
        <v>12.99</v>
      </c>
      <c r="J5338" s="169">
        <v>4</v>
      </c>
      <c r="K5338" s="154" cm="1">
        <f t="array" ref="K5338">ROUND(
IF(C5338="Beer",
SUM(LOOKUP(2,1/(SRP!$B$8:$B$10&lt;=E5338)/(SRP!$C$8:$C$10&gt;=E5338),SRP!$D$8:$D$10)*(G5338/100)*(E5338/1000)),
IF(C5338="Spirits",
SUM(LOOKUP(2,1/(SRP!$B$2:$B$7&lt;=E5338)/(SRP!$C$2:$C$7&gt;=E5338),SRP!$D$2:$D$7)*(G5338/100)*(E5338/1000)),
IF(AND(C5338="Wine",D5338="Fortified Wines"),
SUM(LOOKUP(2,1/(SRP!$B$26:$B$29&lt;=E5338)/(SRP!$C$26:$C$29&gt;=E5338),SRP!$D$26:$D$29)*(G5338/100)*(E5338/1000)),
IF(C5338="Wine",
SUM(LOOKUP(2,1/(SRP!$B$21:$B$25&lt;=E5338)/(SRP!$C$21:$C$25&gt;=E5338),SRP!$D$21:$D$25)*(G5338/100)*(E5338/1000)),
IF(AND(C5338="Ready to Drink",D5338="RTD-One Pour Cocktail&gt;7%&lt;=14.5"),
SUM(LOOKUP(2,1/(SRP!$B$16:$B$20&lt;=E5338)/(SRP!$C$16:$C$20&gt;=E5338),SRP!$D$16:$D$20)*(G5338/100)*(E5338/1000)),
IF(C5338="Ready to Drink",
SUM(LOOKUP(2,1/(SRP!$B$11:$B$15&lt;=E5338)/(SRP!$C$11:$C$15&gt;=E5338),SRP!$D$11:$D$15)*(G5338/100)*(E5338/1000)),
0)))))),2)</f>
        <v>0</v>
      </c>
      <c r="L5338" s="173" t="str">
        <f t="shared" si="83"/>
        <v>Dealcoholized1420</v>
      </c>
      <c r="M5338" s="154" t="e">
        <f>VLOOKUP(L5338,'Slope %'!C:D,2,0)</f>
        <v>#N/A</v>
      </c>
    </row>
    <row r="5339" spans="1:13" x14ac:dyDescent="0.25">
      <c r="A5339" s="169">
        <v>61856</v>
      </c>
      <c r="B5339" s="170" t="s">
        <v>4023</v>
      </c>
      <c r="C5339" s="170" t="s">
        <v>1065</v>
      </c>
      <c r="D5339" s="170" t="s">
        <v>1066</v>
      </c>
      <c r="E5339" s="170">
        <v>1420</v>
      </c>
      <c r="F5339" s="170">
        <v>6</v>
      </c>
      <c r="G5339" s="171">
        <v>0.04</v>
      </c>
      <c r="H5339" s="170" t="s">
        <v>177</v>
      </c>
      <c r="I5339" s="171">
        <v>12.99</v>
      </c>
      <c r="J5339" s="169">
        <v>4</v>
      </c>
      <c r="K5339" s="154" cm="1">
        <f t="array" ref="K5339">ROUND(
IF(C5339="Beer",
SUM(LOOKUP(2,1/(SRP!$B$8:$B$10&lt;=E5339)/(SRP!$C$8:$C$10&gt;=E5339),SRP!$D$8:$D$10)*(G5339/100)*(E5339/1000)),
IF(C5339="Spirits",
SUM(LOOKUP(2,1/(SRP!$B$2:$B$7&lt;=E5339)/(SRP!$C$2:$C$7&gt;=E5339),SRP!$D$2:$D$7)*(G5339/100)*(E5339/1000)),
IF(AND(C5339="Wine",D5339="Fortified Wines"),
SUM(LOOKUP(2,1/(SRP!$B$26:$B$29&lt;=E5339)/(SRP!$C$26:$C$29&gt;=E5339),SRP!$D$26:$D$29)*(G5339/100)*(E5339/1000)),
IF(C5339="Wine",
SUM(LOOKUP(2,1/(SRP!$B$21:$B$25&lt;=E5339)/(SRP!$C$21:$C$25&gt;=E5339),SRP!$D$21:$D$25)*(G5339/100)*(E5339/1000)),
IF(AND(C5339="Ready to Drink",D5339="RTD-One Pour Cocktail&gt;7%&lt;=14.5"),
SUM(LOOKUP(2,1/(SRP!$B$16:$B$20&lt;=E5339)/(SRP!$C$16:$C$20&gt;=E5339),SRP!$D$16:$D$20)*(G5339/100)*(E5339/1000)),
IF(C5339="Ready to Drink",
SUM(LOOKUP(2,1/(SRP!$B$11:$B$15&lt;=E5339)/(SRP!$C$11:$C$15&gt;=E5339),SRP!$D$11:$D$15)*(G5339/100)*(E5339/1000)),
0)))))),2)</f>
        <v>0</v>
      </c>
      <c r="L5339" s="173" t="str">
        <f t="shared" si="83"/>
        <v>Dealcoholized1420</v>
      </c>
      <c r="M5339" s="154" t="e">
        <f>VLOOKUP(L5339,'Slope %'!C:D,2,0)</f>
        <v>#N/A</v>
      </c>
    </row>
    <row r="5340" spans="1:13" x14ac:dyDescent="0.25">
      <c r="A5340" s="169">
        <v>61869</v>
      </c>
      <c r="B5340" s="170" t="s">
        <v>914</v>
      </c>
      <c r="C5340" s="170" t="s">
        <v>15</v>
      </c>
      <c r="D5340" s="170" t="s">
        <v>19</v>
      </c>
      <c r="E5340" s="170">
        <v>50</v>
      </c>
      <c r="F5340" s="170">
        <v>144</v>
      </c>
      <c r="G5340" s="171">
        <v>40</v>
      </c>
      <c r="H5340" s="170" t="s">
        <v>29</v>
      </c>
      <c r="I5340" s="171">
        <v>5.99</v>
      </c>
      <c r="J5340" s="169">
        <v>1</v>
      </c>
      <c r="K5340" s="154" cm="1">
        <f t="array" ref="K5340">ROUND(
IF(C5340="Beer",
SUM(LOOKUP(2,1/(SRP!$B$8:$B$10&lt;=E5340)/(SRP!$C$8:$C$10&gt;=E5340),SRP!$D$8:$D$10)*(G5340/100)*(E5340/1000)),
IF(C5340="Spirits",
SUM(LOOKUP(2,1/(SRP!$B$2:$B$7&lt;=E5340)/(SRP!$C$2:$C$7&gt;=E5340),SRP!$D$2:$D$7)*(G5340/100)*(E5340/1000)),
IF(AND(C5340="Wine",D5340="Fortified Wines"),
SUM(LOOKUP(2,1/(SRP!$B$26:$B$29&lt;=E5340)/(SRP!$C$26:$C$29&gt;=E5340),SRP!$D$26:$D$29)*(G5340/100)*(E5340/1000)),
IF(C5340="Wine",
SUM(LOOKUP(2,1/(SRP!$B$21:$B$25&lt;=E5340)/(SRP!$C$21:$C$25&gt;=E5340),SRP!$D$21:$D$25)*(G5340/100)*(E5340/1000)),
IF(AND(C5340="Ready to Drink",D5340="RTD-One Pour Cocktail&gt;7%&lt;=14.5"),
SUM(LOOKUP(2,1/(SRP!$B$16:$B$20&lt;=E5340)/(SRP!$C$16:$C$20&gt;=E5340),SRP!$D$16:$D$20)*(G5340/100)*(E5340/1000)),
IF(C5340="Ready to Drink",
SUM(LOOKUP(2,1/(SRP!$B$11:$B$15&lt;=E5340)/(SRP!$C$11:$C$15&gt;=E5340),SRP!$D$11:$D$15)*(G5340/100)*(E5340/1000)),
0)))))),2)</f>
        <v>2.69</v>
      </c>
      <c r="L5340" s="173" t="str">
        <f t="shared" si="83"/>
        <v>Spirits50</v>
      </c>
      <c r="M5340" s="154">
        <f>VLOOKUP(L5340,'Slope %'!C:D,2,0)</f>
        <v>0.1</v>
      </c>
    </row>
    <row r="5341" spans="1:13" x14ac:dyDescent="0.25">
      <c r="A5341" s="169">
        <v>61871</v>
      </c>
      <c r="B5341" s="170" t="s">
        <v>4024</v>
      </c>
      <c r="C5341" s="170" t="s">
        <v>11</v>
      </c>
      <c r="D5341" s="170" t="s">
        <v>211</v>
      </c>
      <c r="E5341" s="170">
        <v>330</v>
      </c>
      <c r="F5341" s="170">
        <v>24</v>
      </c>
      <c r="G5341" s="171">
        <v>4</v>
      </c>
      <c r="H5341" s="170" t="s">
        <v>13</v>
      </c>
      <c r="I5341" s="171">
        <v>3.29</v>
      </c>
      <c r="J5341" s="169">
        <v>1</v>
      </c>
      <c r="K5341" s="154" cm="1">
        <f t="array" ref="K5341">ROUND(
IF(C5341="Beer",
SUM(LOOKUP(2,1/(SRP!$B$8:$B$10&lt;=E5341)/(SRP!$C$8:$C$10&gt;=E5341),SRP!$D$8:$D$10)*(G5341/100)*(E5341/1000)),
IF(C5341="Spirits",
SUM(LOOKUP(2,1/(SRP!$B$2:$B$7&lt;=E5341)/(SRP!$C$2:$C$7&gt;=E5341),SRP!$D$2:$D$7)*(G5341/100)*(E5341/1000)),
IF(AND(C5341="Wine",D5341="Fortified Wines"),
SUM(LOOKUP(2,1/(SRP!$B$26:$B$29&lt;=E5341)/(SRP!$C$26:$C$29&gt;=E5341),SRP!$D$26:$D$29)*(G5341/100)*(E5341/1000)),
IF(C5341="Wine",
SUM(LOOKUP(2,1/(SRP!$B$21:$B$25&lt;=E5341)/(SRP!$C$21:$C$25&gt;=E5341),SRP!$D$21:$D$25)*(G5341/100)*(E5341/1000)),
IF(AND(C5341="Ready to Drink",D5341="RTD-One Pour Cocktail&gt;7%&lt;=14.5"),
SUM(LOOKUP(2,1/(SRP!$B$16:$B$20&lt;=E5341)/(SRP!$C$16:$C$20&gt;=E5341),SRP!$D$16:$D$20)*(G5341/100)*(E5341/1000)),
IF(C5341="Ready to Drink",
SUM(LOOKUP(2,1/(SRP!$B$11:$B$15&lt;=E5341)/(SRP!$C$11:$C$15&gt;=E5341),SRP!$D$11:$D$15)*(G5341/100)*(E5341/1000)),
0)))))),2)</f>
        <v>1.03</v>
      </c>
      <c r="L5341" s="173" t="str">
        <f t="shared" si="83"/>
        <v>Beer330</v>
      </c>
      <c r="M5341" s="154">
        <f>VLOOKUP(L5341,'Slope %'!C:D,2,0)</f>
        <v>0.12</v>
      </c>
    </row>
    <row r="5342" spans="1:13" x14ac:dyDescent="0.25">
      <c r="A5342" s="169">
        <v>61871</v>
      </c>
      <c r="B5342" s="170" t="s">
        <v>4024</v>
      </c>
      <c r="C5342" s="170" t="s">
        <v>11</v>
      </c>
      <c r="D5342" s="170" t="s">
        <v>211</v>
      </c>
      <c r="E5342" s="170">
        <v>330</v>
      </c>
      <c r="F5342" s="170">
        <v>24</v>
      </c>
      <c r="G5342" s="171">
        <v>4</v>
      </c>
      <c r="H5342" s="170" t="s">
        <v>13</v>
      </c>
      <c r="I5342" s="171">
        <v>3.29</v>
      </c>
      <c r="J5342" s="169">
        <v>1</v>
      </c>
      <c r="K5342" s="154" cm="1">
        <f t="array" ref="K5342">ROUND(
IF(C5342="Beer",
SUM(LOOKUP(2,1/(SRP!$B$8:$B$10&lt;=E5342)/(SRP!$C$8:$C$10&gt;=E5342),SRP!$D$8:$D$10)*(G5342/100)*(E5342/1000)),
IF(C5342="Spirits",
SUM(LOOKUP(2,1/(SRP!$B$2:$B$7&lt;=E5342)/(SRP!$C$2:$C$7&gt;=E5342),SRP!$D$2:$D$7)*(G5342/100)*(E5342/1000)),
IF(AND(C5342="Wine",D5342="Fortified Wines"),
SUM(LOOKUP(2,1/(SRP!$B$26:$B$29&lt;=E5342)/(SRP!$C$26:$C$29&gt;=E5342),SRP!$D$26:$D$29)*(G5342/100)*(E5342/1000)),
IF(C5342="Wine",
SUM(LOOKUP(2,1/(SRP!$B$21:$B$25&lt;=E5342)/(SRP!$C$21:$C$25&gt;=E5342),SRP!$D$21:$D$25)*(G5342/100)*(E5342/1000)),
IF(AND(C5342="Ready to Drink",D5342="RTD-One Pour Cocktail&gt;7%&lt;=14.5"),
SUM(LOOKUP(2,1/(SRP!$B$16:$B$20&lt;=E5342)/(SRP!$C$16:$C$20&gt;=E5342),SRP!$D$16:$D$20)*(G5342/100)*(E5342/1000)),
IF(C5342="Ready to Drink",
SUM(LOOKUP(2,1/(SRP!$B$11:$B$15&lt;=E5342)/(SRP!$C$11:$C$15&gt;=E5342),SRP!$D$11:$D$15)*(G5342/100)*(E5342/1000)),
0)))))),2)</f>
        <v>1.03</v>
      </c>
      <c r="L5342" s="173" t="str">
        <f t="shared" si="83"/>
        <v>Beer330</v>
      </c>
      <c r="M5342" s="154">
        <f>VLOOKUP(L5342,'Slope %'!C:D,2,0)</f>
        <v>0.12</v>
      </c>
    </row>
    <row r="5343" spans="1:13" x14ac:dyDescent="0.25">
      <c r="A5343" s="169">
        <v>61874</v>
      </c>
      <c r="B5343" s="170" t="s">
        <v>4025</v>
      </c>
      <c r="C5343" s="170" t="s">
        <v>11</v>
      </c>
      <c r="D5343" s="170" t="s">
        <v>211</v>
      </c>
      <c r="E5343" s="170">
        <v>3960</v>
      </c>
      <c r="F5343" s="170">
        <v>2</v>
      </c>
      <c r="G5343" s="171">
        <v>4</v>
      </c>
      <c r="H5343" s="170" t="s">
        <v>13</v>
      </c>
      <c r="I5343" s="171">
        <v>33.99</v>
      </c>
      <c r="J5343" s="169">
        <v>12</v>
      </c>
      <c r="K5343" s="154" cm="1">
        <f t="array" ref="K5343">ROUND(
IF(C5343="Beer",
SUM(LOOKUP(2,1/(SRP!$B$8:$B$10&lt;=E5343)/(SRP!$C$8:$C$10&gt;=E5343),SRP!$D$8:$D$10)*(G5343/100)*(E5343/1000)),
IF(C5343="Spirits",
SUM(LOOKUP(2,1/(SRP!$B$2:$B$7&lt;=E5343)/(SRP!$C$2:$C$7&gt;=E5343),SRP!$D$2:$D$7)*(G5343/100)*(E5343/1000)),
IF(AND(C5343="Wine",D5343="Fortified Wines"),
SUM(LOOKUP(2,1/(SRP!$B$26:$B$29&lt;=E5343)/(SRP!$C$26:$C$29&gt;=E5343),SRP!$D$26:$D$29)*(G5343/100)*(E5343/1000)),
IF(C5343="Wine",
SUM(LOOKUP(2,1/(SRP!$B$21:$B$25&lt;=E5343)/(SRP!$C$21:$C$25&gt;=E5343),SRP!$D$21:$D$25)*(G5343/100)*(E5343/1000)),
IF(AND(C5343="Ready to Drink",D5343="RTD-One Pour Cocktail&gt;7%&lt;=14.5"),
SUM(LOOKUP(2,1/(SRP!$B$16:$B$20&lt;=E5343)/(SRP!$C$16:$C$20&gt;=E5343),SRP!$D$16:$D$20)*(G5343/100)*(E5343/1000)),
IF(C5343="Ready to Drink",
SUM(LOOKUP(2,1/(SRP!$B$11:$B$15&lt;=E5343)/(SRP!$C$11:$C$15&gt;=E5343),SRP!$D$11:$D$15)*(G5343/100)*(E5343/1000)),
0)))))),2)</f>
        <v>12.37</v>
      </c>
      <c r="L5343" s="173" t="str">
        <f t="shared" si="83"/>
        <v>Beer3960</v>
      </c>
      <c r="M5343" s="154">
        <f>VLOOKUP(L5343,'Slope %'!C:D,2,0)</f>
        <v>7.0000000000000007E-2</v>
      </c>
    </row>
    <row r="5344" spans="1:13" x14ac:dyDescent="0.25">
      <c r="A5344" s="169">
        <v>61874</v>
      </c>
      <c r="B5344" s="170" t="s">
        <v>4025</v>
      </c>
      <c r="C5344" s="170" t="s">
        <v>11</v>
      </c>
      <c r="D5344" s="170" t="s">
        <v>211</v>
      </c>
      <c r="E5344" s="170">
        <v>3960</v>
      </c>
      <c r="F5344" s="170">
        <v>2</v>
      </c>
      <c r="G5344" s="171">
        <v>4</v>
      </c>
      <c r="H5344" s="170" t="s">
        <v>13</v>
      </c>
      <c r="I5344" s="171">
        <v>33.99</v>
      </c>
      <c r="J5344" s="169">
        <v>12</v>
      </c>
      <c r="K5344" s="154" cm="1">
        <f t="array" ref="K5344">ROUND(
IF(C5344="Beer",
SUM(LOOKUP(2,1/(SRP!$B$8:$B$10&lt;=E5344)/(SRP!$C$8:$C$10&gt;=E5344),SRP!$D$8:$D$10)*(G5344/100)*(E5344/1000)),
IF(C5344="Spirits",
SUM(LOOKUP(2,1/(SRP!$B$2:$B$7&lt;=E5344)/(SRP!$C$2:$C$7&gt;=E5344),SRP!$D$2:$D$7)*(G5344/100)*(E5344/1000)),
IF(AND(C5344="Wine",D5344="Fortified Wines"),
SUM(LOOKUP(2,1/(SRP!$B$26:$B$29&lt;=E5344)/(SRP!$C$26:$C$29&gt;=E5344),SRP!$D$26:$D$29)*(G5344/100)*(E5344/1000)),
IF(C5344="Wine",
SUM(LOOKUP(2,1/(SRP!$B$21:$B$25&lt;=E5344)/(SRP!$C$21:$C$25&gt;=E5344),SRP!$D$21:$D$25)*(G5344/100)*(E5344/1000)),
IF(AND(C5344="Ready to Drink",D5344="RTD-One Pour Cocktail&gt;7%&lt;=14.5"),
SUM(LOOKUP(2,1/(SRP!$B$16:$B$20&lt;=E5344)/(SRP!$C$16:$C$20&gt;=E5344),SRP!$D$16:$D$20)*(G5344/100)*(E5344/1000)),
IF(C5344="Ready to Drink",
SUM(LOOKUP(2,1/(SRP!$B$11:$B$15&lt;=E5344)/(SRP!$C$11:$C$15&gt;=E5344),SRP!$D$11:$D$15)*(G5344/100)*(E5344/1000)),
0)))))),2)</f>
        <v>12.37</v>
      </c>
      <c r="L5344" s="173" t="str">
        <f t="shared" si="83"/>
        <v>Beer3960</v>
      </c>
      <c r="M5344" s="154">
        <f>VLOOKUP(L5344,'Slope %'!C:D,2,0)</f>
        <v>7.0000000000000007E-2</v>
      </c>
    </row>
    <row r="5345" spans="1:13" x14ac:dyDescent="0.25">
      <c r="A5345" s="169">
        <v>61875</v>
      </c>
      <c r="B5345" s="170" t="s">
        <v>4026</v>
      </c>
      <c r="C5345" s="170" t="s">
        <v>263</v>
      </c>
      <c r="D5345" s="170" t="s">
        <v>332</v>
      </c>
      <c r="E5345" s="170">
        <v>2840</v>
      </c>
      <c r="F5345" s="170">
        <v>3</v>
      </c>
      <c r="G5345" s="171">
        <v>4</v>
      </c>
      <c r="H5345" s="170" t="s">
        <v>222</v>
      </c>
      <c r="I5345" s="171">
        <v>27.99</v>
      </c>
      <c r="J5345" s="169">
        <v>8</v>
      </c>
      <c r="K5345" s="154" cm="1">
        <f t="array" ref="K5345">ROUND(
IF(C5345="Beer",
SUM(LOOKUP(2,1/(SRP!$B$8:$B$10&lt;=E5345)/(SRP!$C$8:$C$10&gt;=E5345),SRP!$D$8:$D$10)*(G5345/100)*(E5345/1000)),
IF(C5345="Spirits",
SUM(LOOKUP(2,1/(SRP!$B$2:$B$7&lt;=E5345)/(SRP!$C$2:$C$7&gt;=E5345),SRP!$D$2:$D$7)*(G5345/100)*(E5345/1000)),
IF(AND(C5345="Wine",D5345="Fortified Wines"),
SUM(LOOKUP(2,1/(SRP!$B$26:$B$29&lt;=E5345)/(SRP!$C$26:$C$29&gt;=E5345),SRP!$D$26:$D$29)*(G5345/100)*(E5345/1000)),
IF(C5345="Wine",
SUM(LOOKUP(2,1/(SRP!$B$21:$B$25&lt;=E5345)/(SRP!$C$21:$C$25&gt;=E5345),SRP!$D$21:$D$25)*(G5345/100)*(E5345/1000)),
IF(AND(C5345="Ready to Drink",D5345="RTD-One Pour Cocktail&gt;7%&lt;=14.5"),
SUM(LOOKUP(2,1/(SRP!$B$16:$B$20&lt;=E5345)/(SRP!$C$16:$C$20&gt;=E5345),SRP!$D$16:$D$20)*(G5345/100)*(E5345/1000)),
IF(C5345="Ready to Drink",
SUM(LOOKUP(2,1/(SRP!$B$11:$B$15&lt;=E5345)/(SRP!$C$11:$C$15&gt;=E5345),SRP!$D$11:$D$15)*(G5345/100)*(E5345/1000)),
0)))))),2)</f>
        <v>8.8699999999999992</v>
      </c>
      <c r="L5345" s="173" t="str">
        <f t="shared" si="83"/>
        <v>Ready to Drink2840</v>
      </c>
      <c r="M5345" s="154">
        <f>VLOOKUP(L5345,'Slope %'!C:D,2,0)</f>
        <v>0.1</v>
      </c>
    </row>
    <row r="5346" spans="1:13" x14ac:dyDescent="0.25">
      <c r="A5346" s="169">
        <v>61875</v>
      </c>
      <c r="B5346" s="170" t="s">
        <v>4026</v>
      </c>
      <c r="C5346" s="170" t="s">
        <v>263</v>
      </c>
      <c r="D5346" s="170" t="s">
        <v>332</v>
      </c>
      <c r="E5346" s="170">
        <v>2840</v>
      </c>
      <c r="F5346" s="170">
        <v>3</v>
      </c>
      <c r="G5346" s="171">
        <v>4</v>
      </c>
      <c r="H5346" s="170" t="s">
        <v>222</v>
      </c>
      <c r="I5346" s="171">
        <v>27.99</v>
      </c>
      <c r="J5346" s="169">
        <v>8</v>
      </c>
      <c r="K5346" s="154" cm="1">
        <f t="array" ref="K5346">ROUND(
IF(C5346="Beer",
SUM(LOOKUP(2,1/(SRP!$B$8:$B$10&lt;=E5346)/(SRP!$C$8:$C$10&gt;=E5346),SRP!$D$8:$D$10)*(G5346/100)*(E5346/1000)),
IF(C5346="Spirits",
SUM(LOOKUP(2,1/(SRP!$B$2:$B$7&lt;=E5346)/(SRP!$C$2:$C$7&gt;=E5346),SRP!$D$2:$D$7)*(G5346/100)*(E5346/1000)),
IF(AND(C5346="Wine",D5346="Fortified Wines"),
SUM(LOOKUP(2,1/(SRP!$B$26:$B$29&lt;=E5346)/(SRP!$C$26:$C$29&gt;=E5346),SRP!$D$26:$D$29)*(G5346/100)*(E5346/1000)),
IF(C5346="Wine",
SUM(LOOKUP(2,1/(SRP!$B$21:$B$25&lt;=E5346)/(SRP!$C$21:$C$25&gt;=E5346),SRP!$D$21:$D$25)*(G5346/100)*(E5346/1000)),
IF(AND(C5346="Ready to Drink",D5346="RTD-One Pour Cocktail&gt;7%&lt;=14.5"),
SUM(LOOKUP(2,1/(SRP!$B$16:$B$20&lt;=E5346)/(SRP!$C$16:$C$20&gt;=E5346),SRP!$D$16:$D$20)*(G5346/100)*(E5346/1000)),
IF(C5346="Ready to Drink",
SUM(LOOKUP(2,1/(SRP!$B$11:$B$15&lt;=E5346)/(SRP!$C$11:$C$15&gt;=E5346),SRP!$D$11:$D$15)*(G5346/100)*(E5346/1000)),
0)))))),2)</f>
        <v>8.8699999999999992</v>
      </c>
      <c r="L5346" s="173" t="str">
        <f t="shared" si="83"/>
        <v>Ready to Drink2840</v>
      </c>
      <c r="M5346" s="154">
        <f>VLOOKUP(L5346,'Slope %'!C:D,2,0)</f>
        <v>0.1</v>
      </c>
    </row>
    <row r="5347" spans="1:13" x14ac:dyDescent="0.25">
      <c r="A5347" s="169">
        <v>61876</v>
      </c>
      <c r="B5347" s="170" t="s">
        <v>4027</v>
      </c>
      <c r="C5347" s="170" t="s">
        <v>11</v>
      </c>
      <c r="D5347" s="170" t="s">
        <v>211</v>
      </c>
      <c r="E5347" s="170">
        <v>3960</v>
      </c>
      <c r="F5347" s="170">
        <v>2</v>
      </c>
      <c r="G5347" s="171">
        <v>4</v>
      </c>
      <c r="H5347" s="170" t="s">
        <v>13</v>
      </c>
      <c r="I5347" s="171">
        <v>33.99</v>
      </c>
      <c r="J5347" s="169">
        <v>12</v>
      </c>
      <c r="K5347" s="154" cm="1">
        <f t="array" ref="K5347">ROUND(
IF(C5347="Beer",
SUM(LOOKUP(2,1/(SRP!$B$8:$B$10&lt;=E5347)/(SRP!$C$8:$C$10&gt;=E5347),SRP!$D$8:$D$10)*(G5347/100)*(E5347/1000)),
IF(C5347="Spirits",
SUM(LOOKUP(2,1/(SRP!$B$2:$B$7&lt;=E5347)/(SRP!$C$2:$C$7&gt;=E5347),SRP!$D$2:$D$7)*(G5347/100)*(E5347/1000)),
IF(AND(C5347="Wine",D5347="Fortified Wines"),
SUM(LOOKUP(2,1/(SRP!$B$26:$B$29&lt;=E5347)/(SRP!$C$26:$C$29&gt;=E5347),SRP!$D$26:$D$29)*(G5347/100)*(E5347/1000)),
IF(C5347="Wine",
SUM(LOOKUP(2,1/(SRP!$B$21:$B$25&lt;=E5347)/(SRP!$C$21:$C$25&gt;=E5347),SRP!$D$21:$D$25)*(G5347/100)*(E5347/1000)),
IF(AND(C5347="Ready to Drink",D5347="RTD-One Pour Cocktail&gt;7%&lt;=14.5"),
SUM(LOOKUP(2,1/(SRP!$B$16:$B$20&lt;=E5347)/(SRP!$C$16:$C$20&gt;=E5347),SRP!$D$16:$D$20)*(G5347/100)*(E5347/1000)),
IF(C5347="Ready to Drink",
SUM(LOOKUP(2,1/(SRP!$B$11:$B$15&lt;=E5347)/(SRP!$C$11:$C$15&gt;=E5347),SRP!$D$11:$D$15)*(G5347/100)*(E5347/1000)),
0)))))),2)</f>
        <v>12.37</v>
      </c>
      <c r="L5347" s="173" t="str">
        <f t="shared" si="83"/>
        <v>Beer3960</v>
      </c>
      <c r="M5347" s="154">
        <f>VLOOKUP(L5347,'Slope %'!C:D,2,0)</f>
        <v>7.0000000000000007E-2</v>
      </c>
    </row>
    <row r="5348" spans="1:13" x14ac:dyDescent="0.25">
      <c r="A5348" s="169">
        <v>61876</v>
      </c>
      <c r="B5348" s="170" t="s">
        <v>4027</v>
      </c>
      <c r="C5348" s="170" t="s">
        <v>11</v>
      </c>
      <c r="D5348" s="170" t="s">
        <v>211</v>
      </c>
      <c r="E5348" s="170">
        <v>3960</v>
      </c>
      <c r="F5348" s="170">
        <v>2</v>
      </c>
      <c r="G5348" s="171">
        <v>4</v>
      </c>
      <c r="H5348" s="170" t="s">
        <v>13</v>
      </c>
      <c r="I5348" s="171">
        <v>33.99</v>
      </c>
      <c r="J5348" s="169">
        <v>12</v>
      </c>
      <c r="K5348" s="154" cm="1">
        <f t="array" ref="K5348">ROUND(
IF(C5348="Beer",
SUM(LOOKUP(2,1/(SRP!$B$8:$B$10&lt;=E5348)/(SRP!$C$8:$C$10&gt;=E5348),SRP!$D$8:$D$10)*(G5348/100)*(E5348/1000)),
IF(C5348="Spirits",
SUM(LOOKUP(2,1/(SRP!$B$2:$B$7&lt;=E5348)/(SRP!$C$2:$C$7&gt;=E5348),SRP!$D$2:$D$7)*(G5348/100)*(E5348/1000)),
IF(AND(C5348="Wine",D5348="Fortified Wines"),
SUM(LOOKUP(2,1/(SRP!$B$26:$B$29&lt;=E5348)/(SRP!$C$26:$C$29&gt;=E5348),SRP!$D$26:$D$29)*(G5348/100)*(E5348/1000)),
IF(C5348="Wine",
SUM(LOOKUP(2,1/(SRP!$B$21:$B$25&lt;=E5348)/(SRP!$C$21:$C$25&gt;=E5348),SRP!$D$21:$D$25)*(G5348/100)*(E5348/1000)),
IF(AND(C5348="Ready to Drink",D5348="RTD-One Pour Cocktail&gt;7%&lt;=14.5"),
SUM(LOOKUP(2,1/(SRP!$B$16:$B$20&lt;=E5348)/(SRP!$C$16:$C$20&gt;=E5348),SRP!$D$16:$D$20)*(G5348/100)*(E5348/1000)),
IF(C5348="Ready to Drink",
SUM(LOOKUP(2,1/(SRP!$B$11:$B$15&lt;=E5348)/(SRP!$C$11:$C$15&gt;=E5348),SRP!$D$11:$D$15)*(G5348/100)*(E5348/1000)),
0)))))),2)</f>
        <v>12.37</v>
      </c>
      <c r="L5348" s="173" t="str">
        <f t="shared" si="83"/>
        <v>Beer3960</v>
      </c>
      <c r="M5348" s="154">
        <f>VLOOKUP(L5348,'Slope %'!C:D,2,0)</f>
        <v>7.0000000000000007E-2</v>
      </c>
    </row>
    <row r="5349" spans="1:13" x14ac:dyDescent="0.25">
      <c r="A5349" s="169">
        <v>61883</v>
      </c>
      <c r="B5349" s="170" t="s">
        <v>4028</v>
      </c>
      <c r="C5349" s="170" t="s">
        <v>263</v>
      </c>
      <c r="D5349" s="170" t="s">
        <v>332</v>
      </c>
      <c r="E5349" s="170">
        <v>2840</v>
      </c>
      <c r="F5349" s="170">
        <v>3</v>
      </c>
      <c r="G5349" s="171">
        <v>5</v>
      </c>
      <c r="H5349" s="170" t="s">
        <v>222</v>
      </c>
      <c r="I5349" s="171">
        <v>29.99</v>
      </c>
      <c r="J5349" s="169">
        <v>8</v>
      </c>
      <c r="K5349" s="154" cm="1">
        <f t="array" ref="K5349">ROUND(
IF(C5349="Beer",
SUM(LOOKUP(2,1/(SRP!$B$8:$B$10&lt;=E5349)/(SRP!$C$8:$C$10&gt;=E5349),SRP!$D$8:$D$10)*(G5349/100)*(E5349/1000)),
IF(C5349="Spirits",
SUM(LOOKUP(2,1/(SRP!$B$2:$B$7&lt;=E5349)/(SRP!$C$2:$C$7&gt;=E5349),SRP!$D$2:$D$7)*(G5349/100)*(E5349/1000)),
IF(AND(C5349="Wine",D5349="Fortified Wines"),
SUM(LOOKUP(2,1/(SRP!$B$26:$B$29&lt;=E5349)/(SRP!$C$26:$C$29&gt;=E5349),SRP!$D$26:$D$29)*(G5349/100)*(E5349/1000)),
IF(C5349="Wine",
SUM(LOOKUP(2,1/(SRP!$B$21:$B$25&lt;=E5349)/(SRP!$C$21:$C$25&gt;=E5349),SRP!$D$21:$D$25)*(G5349/100)*(E5349/1000)),
IF(AND(C5349="Ready to Drink",D5349="RTD-One Pour Cocktail&gt;7%&lt;=14.5"),
SUM(LOOKUP(2,1/(SRP!$B$16:$B$20&lt;=E5349)/(SRP!$C$16:$C$20&gt;=E5349),SRP!$D$16:$D$20)*(G5349/100)*(E5349/1000)),
IF(C5349="Ready to Drink",
SUM(LOOKUP(2,1/(SRP!$B$11:$B$15&lt;=E5349)/(SRP!$C$11:$C$15&gt;=E5349),SRP!$D$11:$D$15)*(G5349/100)*(E5349/1000)),
0)))))),2)</f>
        <v>11.09</v>
      </c>
      <c r="L5349" s="173" t="str">
        <f t="shared" si="83"/>
        <v>Ready to Drink2840</v>
      </c>
      <c r="M5349" s="154">
        <f>VLOOKUP(L5349,'Slope %'!C:D,2,0)</f>
        <v>0.1</v>
      </c>
    </row>
    <row r="5350" spans="1:13" x14ac:dyDescent="0.25">
      <c r="A5350" s="169">
        <v>61883</v>
      </c>
      <c r="B5350" s="170" t="s">
        <v>4028</v>
      </c>
      <c r="C5350" s="170" t="s">
        <v>263</v>
      </c>
      <c r="D5350" s="170" t="s">
        <v>332</v>
      </c>
      <c r="E5350" s="170">
        <v>2840</v>
      </c>
      <c r="F5350" s="170">
        <v>3</v>
      </c>
      <c r="G5350" s="171">
        <v>5</v>
      </c>
      <c r="H5350" s="170" t="s">
        <v>222</v>
      </c>
      <c r="I5350" s="171">
        <v>29.99</v>
      </c>
      <c r="J5350" s="169">
        <v>8</v>
      </c>
      <c r="K5350" s="154" cm="1">
        <f t="array" ref="K5350">ROUND(
IF(C5350="Beer",
SUM(LOOKUP(2,1/(SRP!$B$8:$B$10&lt;=E5350)/(SRP!$C$8:$C$10&gt;=E5350),SRP!$D$8:$D$10)*(G5350/100)*(E5350/1000)),
IF(C5350="Spirits",
SUM(LOOKUP(2,1/(SRP!$B$2:$B$7&lt;=E5350)/(SRP!$C$2:$C$7&gt;=E5350),SRP!$D$2:$D$7)*(G5350/100)*(E5350/1000)),
IF(AND(C5350="Wine",D5350="Fortified Wines"),
SUM(LOOKUP(2,1/(SRP!$B$26:$B$29&lt;=E5350)/(SRP!$C$26:$C$29&gt;=E5350),SRP!$D$26:$D$29)*(G5350/100)*(E5350/1000)),
IF(C5350="Wine",
SUM(LOOKUP(2,1/(SRP!$B$21:$B$25&lt;=E5350)/(SRP!$C$21:$C$25&gt;=E5350),SRP!$D$21:$D$25)*(G5350/100)*(E5350/1000)),
IF(AND(C5350="Ready to Drink",D5350="RTD-One Pour Cocktail&gt;7%&lt;=14.5"),
SUM(LOOKUP(2,1/(SRP!$B$16:$B$20&lt;=E5350)/(SRP!$C$16:$C$20&gt;=E5350),SRP!$D$16:$D$20)*(G5350/100)*(E5350/1000)),
IF(C5350="Ready to Drink",
SUM(LOOKUP(2,1/(SRP!$B$11:$B$15&lt;=E5350)/(SRP!$C$11:$C$15&gt;=E5350),SRP!$D$11:$D$15)*(G5350/100)*(E5350/1000)),
0)))))),2)</f>
        <v>11.09</v>
      </c>
      <c r="L5350" s="173" t="str">
        <f t="shared" si="83"/>
        <v>Ready to Drink2840</v>
      </c>
      <c r="M5350" s="154">
        <f>VLOOKUP(L5350,'Slope %'!C:D,2,0)</f>
        <v>0.1</v>
      </c>
    </row>
    <row r="5351" spans="1:13" x14ac:dyDescent="0.25">
      <c r="A5351" s="169">
        <v>61897</v>
      </c>
      <c r="B5351" s="170" t="s">
        <v>4029</v>
      </c>
      <c r="C5351" s="170" t="s">
        <v>11</v>
      </c>
      <c r="D5351" s="170" t="s">
        <v>12</v>
      </c>
      <c r="E5351" s="170">
        <v>2130</v>
      </c>
      <c r="F5351" s="170">
        <v>4</v>
      </c>
      <c r="G5351" s="171">
        <v>5</v>
      </c>
      <c r="H5351" s="170" t="s">
        <v>409</v>
      </c>
      <c r="I5351" s="171">
        <v>14.59</v>
      </c>
      <c r="J5351" s="169">
        <v>6</v>
      </c>
      <c r="K5351" s="154" cm="1">
        <f t="array" ref="K5351">ROUND(
IF(C5351="Beer",
SUM(LOOKUP(2,1/(SRP!$B$8:$B$10&lt;=E5351)/(SRP!$C$8:$C$10&gt;=E5351),SRP!$D$8:$D$10)*(G5351/100)*(E5351/1000)),
IF(C5351="Spirits",
SUM(LOOKUP(2,1/(SRP!$B$2:$B$7&lt;=E5351)/(SRP!$C$2:$C$7&gt;=E5351),SRP!$D$2:$D$7)*(G5351/100)*(E5351/1000)),
IF(AND(C5351="Wine",D5351="Fortified Wines"),
SUM(LOOKUP(2,1/(SRP!$B$26:$B$29&lt;=E5351)/(SRP!$C$26:$C$29&gt;=E5351),SRP!$D$26:$D$29)*(G5351/100)*(E5351/1000)),
IF(C5351="Wine",
SUM(LOOKUP(2,1/(SRP!$B$21:$B$25&lt;=E5351)/(SRP!$C$21:$C$25&gt;=E5351),SRP!$D$21:$D$25)*(G5351/100)*(E5351/1000)),
IF(AND(C5351="Ready to Drink",D5351="RTD-One Pour Cocktail&gt;7%&lt;=14.5"),
SUM(LOOKUP(2,1/(SRP!$B$16:$B$20&lt;=E5351)/(SRP!$C$16:$C$20&gt;=E5351),SRP!$D$16:$D$20)*(G5351/100)*(E5351/1000)),
IF(C5351="Ready to Drink",
SUM(LOOKUP(2,1/(SRP!$B$11:$B$15&lt;=E5351)/(SRP!$C$11:$C$15&gt;=E5351),SRP!$D$11:$D$15)*(G5351/100)*(E5351/1000)),
0)))))),2)</f>
        <v>8.31</v>
      </c>
      <c r="L5351" s="173" t="str">
        <f t="shared" si="83"/>
        <v>Beer2130</v>
      </c>
      <c r="M5351" s="154">
        <f>VLOOKUP(L5351,'Slope %'!C:D,2,0)</f>
        <v>0.1</v>
      </c>
    </row>
    <row r="5352" spans="1:13" x14ac:dyDescent="0.25">
      <c r="A5352" s="169">
        <v>61897</v>
      </c>
      <c r="B5352" s="170" t="s">
        <v>4029</v>
      </c>
      <c r="C5352" s="170" t="s">
        <v>11</v>
      </c>
      <c r="D5352" s="170" t="s">
        <v>12</v>
      </c>
      <c r="E5352" s="170">
        <v>2130</v>
      </c>
      <c r="F5352" s="170">
        <v>4</v>
      </c>
      <c r="G5352" s="171">
        <v>5</v>
      </c>
      <c r="H5352" s="170" t="s">
        <v>409</v>
      </c>
      <c r="I5352" s="171">
        <v>14.59</v>
      </c>
      <c r="J5352" s="169">
        <v>6</v>
      </c>
      <c r="K5352" s="154" cm="1">
        <f t="array" ref="K5352">ROUND(
IF(C5352="Beer",
SUM(LOOKUP(2,1/(SRP!$B$8:$B$10&lt;=E5352)/(SRP!$C$8:$C$10&gt;=E5352),SRP!$D$8:$D$10)*(G5352/100)*(E5352/1000)),
IF(C5352="Spirits",
SUM(LOOKUP(2,1/(SRP!$B$2:$B$7&lt;=E5352)/(SRP!$C$2:$C$7&gt;=E5352),SRP!$D$2:$D$7)*(G5352/100)*(E5352/1000)),
IF(AND(C5352="Wine",D5352="Fortified Wines"),
SUM(LOOKUP(2,1/(SRP!$B$26:$B$29&lt;=E5352)/(SRP!$C$26:$C$29&gt;=E5352),SRP!$D$26:$D$29)*(G5352/100)*(E5352/1000)),
IF(C5352="Wine",
SUM(LOOKUP(2,1/(SRP!$B$21:$B$25&lt;=E5352)/(SRP!$C$21:$C$25&gt;=E5352),SRP!$D$21:$D$25)*(G5352/100)*(E5352/1000)),
IF(AND(C5352="Ready to Drink",D5352="RTD-One Pour Cocktail&gt;7%&lt;=14.5"),
SUM(LOOKUP(2,1/(SRP!$B$16:$B$20&lt;=E5352)/(SRP!$C$16:$C$20&gt;=E5352),SRP!$D$16:$D$20)*(G5352/100)*(E5352/1000)),
IF(C5352="Ready to Drink",
SUM(LOOKUP(2,1/(SRP!$B$11:$B$15&lt;=E5352)/(SRP!$C$11:$C$15&gt;=E5352),SRP!$D$11:$D$15)*(G5352/100)*(E5352/1000)),
0)))))),2)</f>
        <v>8.31</v>
      </c>
      <c r="L5352" s="173" t="str">
        <f t="shared" si="83"/>
        <v>Beer2130</v>
      </c>
      <c r="M5352" s="154">
        <f>VLOOKUP(L5352,'Slope %'!C:D,2,0)</f>
        <v>0.1</v>
      </c>
    </row>
    <row r="5353" spans="1:13" x14ac:dyDescent="0.25">
      <c r="A5353" s="169">
        <v>61905</v>
      </c>
      <c r="B5353" s="170" t="s">
        <v>4030</v>
      </c>
      <c r="C5353" s="170" t="s">
        <v>1065</v>
      </c>
      <c r="D5353" s="170" t="s">
        <v>1066</v>
      </c>
      <c r="E5353" s="170">
        <v>355</v>
      </c>
      <c r="F5353" s="170">
        <v>24</v>
      </c>
      <c r="G5353" s="171">
        <v>1E-4</v>
      </c>
      <c r="H5353" s="170" t="s">
        <v>222</v>
      </c>
      <c r="I5353" s="171">
        <v>2.25</v>
      </c>
      <c r="J5353" s="169">
        <v>1</v>
      </c>
      <c r="K5353" s="154" cm="1">
        <f t="array" ref="K5353">ROUND(
IF(C5353="Beer",
SUM(LOOKUP(2,1/(SRP!$B$8:$B$10&lt;=E5353)/(SRP!$C$8:$C$10&gt;=E5353),SRP!$D$8:$D$10)*(G5353/100)*(E5353/1000)),
IF(C5353="Spirits",
SUM(LOOKUP(2,1/(SRP!$B$2:$B$7&lt;=E5353)/(SRP!$C$2:$C$7&gt;=E5353),SRP!$D$2:$D$7)*(G5353/100)*(E5353/1000)),
IF(AND(C5353="Wine",D5353="Fortified Wines"),
SUM(LOOKUP(2,1/(SRP!$B$26:$B$29&lt;=E5353)/(SRP!$C$26:$C$29&gt;=E5353),SRP!$D$26:$D$29)*(G5353/100)*(E5353/1000)),
IF(C5353="Wine",
SUM(LOOKUP(2,1/(SRP!$B$21:$B$25&lt;=E5353)/(SRP!$C$21:$C$25&gt;=E5353),SRP!$D$21:$D$25)*(G5353/100)*(E5353/1000)),
IF(AND(C5353="Ready to Drink",D5353="RTD-One Pour Cocktail&gt;7%&lt;=14.5"),
SUM(LOOKUP(2,1/(SRP!$B$16:$B$20&lt;=E5353)/(SRP!$C$16:$C$20&gt;=E5353),SRP!$D$16:$D$20)*(G5353/100)*(E5353/1000)),
IF(C5353="Ready to Drink",
SUM(LOOKUP(2,1/(SRP!$B$11:$B$15&lt;=E5353)/(SRP!$C$11:$C$15&gt;=E5353),SRP!$D$11:$D$15)*(G5353/100)*(E5353/1000)),
0)))))),2)</f>
        <v>0</v>
      </c>
      <c r="L5353" s="173" t="str">
        <f t="shared" si="83"/>
        <v>Dealcoholized355</v>
      </c>
      <c r="M5353" s="154" t="e">
        <f>VLOOKUP(L5353,'Slope %'!C:D,2,0)</f>
        <v>#N/A</v>
      </c>
    </row>
    <row r="5354" spans="1:13" x14ac:dyDescent="0.25">
      <c r="A5354" s="169">
        <v>61905</v>
      </c>
      <c r="B5354" s="170" t="s">
        <v>4030</v>
      </c>
      <c r="C5354" s="170" t="s">
        <v>1065</v>
      </c>
      <c r="D5354" s="170" t="s">
        <v>1066</v>
      </c>
      <c r="E5354" s="170">
        <v>355</v>
      </c>
      <c r="F5354" s="170">
        <v>24</v>
      </c>
      <c r="G5354" s="171">
        <v>1E-4</v>
      </c>
      <c r="H5354" s="170" t="s">
        <v>222</v>
      </c>
      <c r="I5354" s="171">
        <v>2.25</v>
      </c>
      <c r="J5354" s="169">
        <v>1</v>
      </c>
      <c r="K5354" s="154" cm="1">
        <f t="array" ref="K5354">ROUND(
IF(C5354="Beer",
SUM(LOOKUP(2,1/(SRP!$B$8:$B$10&lt;=E5354)/(SRP!$C$8:$C$10&gt;=E5354),SRP!$D$8:$D$10)*(G5354/100)*(E5354/1000)),
IF(C5354="Spirits",
SUM(LOOKUP(2,1/(SRP!$B$2:$B$7&lt;=E5354)/(SRP!$C$2:$C$7&gt;=E5354),SRP!$D$2:$D$7)*(G5354/100)*(E5354/1000)),
IF(AND(C5354="Wine",D5354="Fortified Wines"),
SUM(LOOKUP(2,1/(SRP!$B$26:$B$29&lt;=E5354)/(SRP!$C$26:$C$29&gt;=E5354),SRP!$D$26:$D$29)*(G5354/100)*(E5354/1000)),
IF(C5354="Wine",
SUM(LOOKUP(2,1/(SRP!$B$21:$B$25&lt;=E5354)/(SRP!$C$21:$C$25&gt;=E5354),SRP!$D$21:$D$25)*(G5354/100)*(E5354/1000)),
IF(AND(C5354="Ready to Drink",D5354="RTD-One Pour Cocktail&gt;7%&lt;=14.5"),
SUM(LOOKUP(2,1/(SRP!$B$16:$B$20&lt;=E5354)/(SRP!$C$16:$C$20&gt;=E5354),SRP!$D$16:$D$20)*(G5354/100)*(E5354/1000)),
IF(C5354="Ready to Drink",
SUM(LOOKUP(2,1/(SRP!$B$11:$B$15&lt;=E5354)/(SRP!$C$11:$C$15&gt;=E5354),SRP!$D$11:$D$15)*(G5354/100)*(E5354/1000)),
0)))))),2)</f>
        <v>0</v>
      </c>
      <c r="L5354" s="173" t="str">
        <f t="shared" si="83"/>
        <v>Dealcoholized355</v>
      </c>
      <c r="M5354" s="154" t="e">
        <f>VLOOKUP(L5354,'Slope %'!C:D,2,0)</f>
        <v>#N/A</v>
      </c>
    </row>
    <row r="5355" spans="1:13" x14ac:dyDescent="0.25">
      <c r="A5355" s="169">
        <v>61908</v>
      </c>
      <c r="B5355" s="170" t="s">
        <v>4031</v>
      </c>
      <c r="C5355" s="170" t="s">
        <v>24</v>
      </c>
      <c r="D5355" s="170" t="s">
        <v>58</v>
      </c>
      <c r="E5355" s="170">
        <v>750</v>
      </c>
      <c r="F5355" s="170">
        <v>12</v>
      </c>
      <c r="G5355" s="171">
        <v>8.5</v>
      </c>
      <c r="H5355" s="170" t="s">
        <v>177</v>
      </c>
      <c r="I5355" s="171">
        <v>18.989999999999998</v>
      </c>
      <c r="J5355" s="169">
        <v>1</v>
      </c>
      <c r="K5355" s="154" cm="1">
        <f t="array" ref="K5355">ROUND(
IF(C5355="Beer",
SUM(LOOKUP(2,1/(SRP!$B$8:$B$10&lt;=E5355)/(SRP!$C$8:$C$10&gt;=E5355),SRP!$D$8:$D$10)*(G5355/100)*(E5355/1000)),
IF(C5355="Spirits",
SUM(LOOKUP(2,1/(SRP!$B$2:$B$7&lt;=E5355)/(SRP!$C$2:$C$7&gt;=E5355),SRP!$D$2:$D$7)*(G5355/100)*(E5355/1000)),
IF(AND(C5355="Wine",D5355="Fortified Wines"),
SUM(LOOKUP(2,1/(SRP!$B$26:$B$29&lt;=E5355)/(SRP!$C$26:$C$29&gt;=E5355),SRP!$D$26:$D$29)*(G5355/100)*(E5355/1000)),
IF(C5355="Wine",
SUM(LOOKUP(2,1/(SRP!$B$21:$B$25&lt;=E5355)/(SRP!$C$21:$C$25&gt;=E5355),SRP!$D$21:$D$25)*(G5355/100)*(E5355/1000)),
IF(AND(C5355="Ready to Drink",D5355="RTD-One Pour Cocktail&gt;7%&lt;=14.5"),
SUM(LOOKUP(2,1/(SRP!$B$16:$B$20&lt;=E5355)/(SRP!$C$16:$C$20&gt;=E5355),SRP!$D$16:$D$20)*(G5355/100)*(E5355/1000)),
IF(C5355="Ready to Drink",
SUM(LOOKUP(2,1/(SRP!$B$11:$B$15&lt;=E5355)/(SRP!$C$11:$C$15&gt;=E5355),SRP!$D$11:$D$15)*(G5355/100)*(E5355/1000)),
0)))))),2)</f>
        <v>4.9800000000000004</v>
      </c>
      <c r="L5355" s="173" t="str">
        <f t="shared" si="83"/>
        <v>Wine750</v>
      </c>
      <c r="M5355" s="154">
        <f>VLOOKUP(L5355,'Slope %'!C:D,2,0)</f>
        <v>0.1</v>
      </c>
    </row>
    <row r="5356" spans="1:13" x14ac:dyDescent="0.25">
      <c r="A5356" s="169">
        <v>61912</v>
      </c>
      <c r="B5356" s="170" t="s">
        <v>4032</v>
      </c>
      <c r="C5356" s="170" t="s">
        <v>11</v>
      </c>
      <c r="D5356" s="170" t="s">
        <v>303</v>
      </c>
      <c r="E5356" s="170">
        <v>473</v>
      </c>
      <c r="F5356" s="170">
        <v>24</v>
      </c>
      <c r="G5356" s="171">
        <v>6.7</v>
      </c>
      <c r="H5356" s="170" t="s">
        <v>2364</v>
      </c>
      <c r="I5356" s="171">
        <v>4.79</v>
      </c>
      <c r="J5356" s="169">
        <v>1</v>
      </c>
      <c r="K5356" s="154" cm="1">
        <f t="array" ref="K5356">ROUND(
IF(C5356="Beer",
SUM(LOOKUP(2,1/(SRP!$B$8:$B$10&lt;=E5356)/(SRP!$C$8:$C$10&gt;=E5356),SRP!$D$8:$D$10)*(G5356/100)*(E5356/1000)),
IF(C5356="Spirits",
SUM(LOOKUP(2,1/(SRP!$B$2:$B$7&lt;=E5356)/(SRP!$C$2:$C$7&gt;=E5356),SRP!$D$2:$D$7)*(G5356/100)*(E5356/1000)),
IF(AND(C5356="Wine",D5356="Fortified Wines"),
SUM(LOOKUP(2,1/(SRP!$B$26:$B$29&lt;=E5356)/(SRP!$C$26:$C$29&gt;=E5356),SRP!$D$26:$D$29)*(G5356/100)*(E5356/1000)),
IF(C5356="Wine",
SUM(LOOKUP(2,1/(SRP!$B$21:$B$25&lt;=E5356)/(SRP!$C$21:$C$25&gt;=E5356),SRP!$D$21:$D$25)*(G5356/100)*(E5356/1000)),
IF(AND(C5356="Ready to Drink",D5356="RTD-One Pour Cocktail&gt;7%&lt;=14.5"),
SUM(LOOKUP(2,1/(SRP!$B$16:$B$20&lt;=E5356)/(SRP!$C$16:$C$20&gt;=E5356),SRP!$D$16:$D$20)*(G5356/100)*(E5356/1000)),
IF(C5356="Ready to Drink",
SUM(LOOKUP(2,1/(SRP!$B$11:$B$15&lt;=E5356)/(SRP!$C$11:$C$15&gt;=E5356),SRP!$D$11:$D$15)*(G5356/100)*(E5356/1000)),
0)))))),2)</f>
        <v>2.4700000000000002</v>
      </c>
      <c r="L5356" s="173" t="str">
        <f t="shared" si="83"/>
        <v>Beer473</v>
      </c>
      <c r="M5356" s="154">
        <f>VLOOKUP(L5356,'Slope %'!C:D,2,0)</f>
        <v>0.12</v>
      </c>
    </row>
    <row r="5357" spans="1:13" x14ac:dyDescent="0.25">
      <c r="A5357" s="169">
        <v>61912</v>
      </c>
      <c r="B5357" s="170" t="s">
        <v>4032</v>
      </c>
      <c r="C5357" s="170" t="s">
        <v>11</v>
      </c>
      <c r="D5357" s="170" t="s">
        <v>303</v>
      </c>
      <c r="E5357" s="170">
        <v>473</v>
      </c>
      <c r="F5357" s="170">
        <v>24</v>
      </c>
      <c r="G5357" s="171">
        <v>6.7</v>
      </c>
      <c r="H5357" s="170" t="s">
        <v>2364</v>
      </c>
      <c r="I5357" s="171">
        <v>4.79</v>
      </c>
      <c r="J5357" s="169">
        <v>1</v>
      </c>
      <c r="K5357" s="154" cm="1">
        <f t="array" ref="K5357">ROUND(
IF(C5357="Beer",
SUM(LOOKUP(2,1/(SRP!$B$8:$B$10&lt;=E5357)/(SRP!$C$8:$C$10&gt;=E5357),SRP!$D$8:$D$10)*(G5357/100)*(E5357/1000)),
IF(C5357="Spirits",
SUM(LOOKUP(2,1/(SRP!$B$2:$B$7&lt;=E5357)/(SRP!$C$2:$C$7&gt;=E5357),SRP!$D$2:$D$7)*(G5357/100)*(E5357/1000)),
IF(AND(C5357="Wine",D5357="Fortified Wines"),
SUM(LOOKUP(2,1/(SRP!$B$26:$B$29&lt;=E5357)/(SRP!$C$26:$C$29&gt;=E5357),SRP!$D$26:$D$29)*(G5357/100)*(E5357/1000)),
IF(C5357="Wine",
SUM(LOOKUP(2,1/(SRP!$B$21:$B$25&lt;=E5357)/(SRP!$C$21:$C$25&gt;=E5357),SRP!$D$21:$D$25)*(G5357/100)*(E5357/1000)),
IF(AND(C5357="Ready to Drink",D5357="RTD-One Pour Cocktail&gt;7%&lt;=14.5"),
SUM(LOOKUP(2,1/(SRP!$B$16:$B$20&lt;=E5357)/(SRP!$C$16:$C$20&gt;=E5357),SRP!$D$16:$D$20)*(G5357/100)*(E5357/1000)),
IF(C5357="Ready to Drink",
SUM(LOOKUP(2,1/(SRP!$B$11:$B$15&lt;=E5357)/(SRP!$C$11:$C$15&gt;=E5357),SRP!$D$11:$D$15)*(G5357/100)*(E5357/1000)),
0)))))),2)</f>
        <v>2.4700000000000002</v>
      </c>
      <c r="L5357" s="173" t="str">
        <f t="shared" si="83"/>
        <v>Beer473</v>
      </c>
      <c r="M5357" s="154">
        <f>VLOOKUP(L5357,'Slope %'!C:D,2,0)</f>
        <v>0.12</v>
      </c>
    </row>
    <row r="5358" spans="1:13" x14ac:dyDescent="0.25">
      <c r="A5358" s="169">
        <v>61913</v>
      </c>
      <c r="B5358" s="170" t="s">
        <v>4033</v>
      </c>
      <c r="C5358" s="170" t="s">
        <v>263</v>
      </c>
      <c r="D5358" s="170" t="s">
        <v>909</v>
      </c>
      <c r="E5358" s="170">
        <v>30000</v>
      </c>
      <c r="F5358" s="170">
        <v>1</v>
      </c>
      <c r="G5358" s="171">
        <v>5.5</v>
      </c>
      <c r="H5358" s="170" t="s">
        <v>2607</v>
      </c>
      <c r="I5358" s="171">
        <v>295</v>
      </c>
      <c r="J5358" s="169">
        <v>1</v>
      </c>
      <c r="K5358" s="154" cm="1">
        <f t="array" ref="K5358">ROUND(
IF(C5358="Beer",
SUM(LOOKUP(2,1/(SRP!$B$8:$B$10&lt;=E5358)/(SRP!$C$8:$C$10&gt;=E5358),SRP!$D$8:$D$10)*(G5358/100)*(E5358/1000)),
IF(C5358="Spirits",
SUM(LOOKUP(2,1/(SRP!$B$2:$B$7&lt;=E5358)/(SRP!$C$2:$C$7&gt;=E5358),SRP!$D$2:$D$7)*(G5358/100)*(E5358/1000)),
IF(AND(C5358="Wine",D5358="Fortified Wines"),
SUM(LOOKUP(2,1/(SRP!$B$26:$B$29&lt;=E5358)/(SRP!$C$26:$C$29&gt;=E5358),SRP!$D$26:$D$29)*(G5358/100)*(E5358/1000)),
IF(C5358="Wine",
SUM(LOOKUP(2,1/(SRP!$B$21:$B$25&lt;=E5358)/(SRP!$C$21:$C$25&gt;=E5358),SRP!$D$21:$D$25)*(G5358/100)*(E5358/1000)),
IF(AND(C5358="Ready to Drink",D5358="RTD-One Pour Cocktail&gt;7%&lt;=14.5"),
SUM(LOOKUP(2,1/(SRP!$B$16:$B$20&lt;=E5358)/(SRP!$C$16:$C$20&gt;=E5358),SRP!$D$16:$D$20)*(G5358/100)*(E5358/1000)),
IF(C5358="Ready to Drink",
SUM(LOOKUP(2,1/(SRP!$B$11:$B$15&lt;=E5358)/(SRP!$C$11:$C$15&gt;=E5358),SRP!$D$11:$D$15)*(G5358/100)*(E5358/1000)),
0)))))),2)</f>
        <v>128.82</v>
      </c>
      <c r="L5358" s="173" t="str">
        <f t="shared" si="83"/>
        <v>Ready to Drink30000</v>
      </c>
      <c r="M5358" s="154" t="e">
        <f>VLOOKUP(L5358,'Slope %'!C:D,2,0)</f>
        <v>#N/A</v>
      </c>
    </row>
    <row r="5359" spans="1:13" x14ac:dyDescent="0.25">
      <c r="A5359" s="169">
        <v>61913</v>
      </c>
      <c r="B5359" s="170" t="s">
        <v>4033</v>
      </c>
      <c r="C5359" s="170" t="s">
        <v>263</v>
      </c>
      <c r="D5359" s="170" t="s">
        <v>909</v>
      </c>
      <c r="E5359" s="170">
        <v>30000</v>
      </c>
      <c r="F5359" s="170">
        <v>1</v>
      </c>
      <c r="G5359" s="171">
        <v>5.5</v>
      </c>
      <c r="H5359" s="170" t="s">
        <v>2607</v>
      </c>
      <c r="I5359" s="171">
        <v>295</v>
      </c>
      <c r="J5359" s="169">
        <v>1</v>
      </c>
      <c r="K5359" s="154" cm="1">
        <f t="array" ref="K5359">ROUND(
IF(C5359="Beer",
SUM(LOOKUP(2,1/(SRP!$B$8:$B$10&lt;=E5359)/(SRP!$C$8:$C$10&gt;=E5359),SRP!$D$8:$D$10)*(G5359/100)*(E5359/1000)),
IF(C5359="Spirits",
SUM(LOOKUP(2,1/(SRP!$B$2:$B$7&lt;=E5359)/(SRP!$C$2:$C$7&gt;=E5359),SRP!$D$2:$D$7)*(G5359/100)*(E5359/1000)),
IF(AND(C5359="Wine",D5359="Fortified Wines"),
SUM(LOOKUP(2,1/(SRP!$B$26:$B$29&lt;=E5359)/(SRP!$C$26:$C$29&gt;=E5359),SRP!$D$26:$D$29)*(G5359/100)*(E5359/1000)),
IF(C5359="Wine",
SUM(LOOKUP(2,1/(SRP!$B$21:$B$25&lt;=E5359)/(SRP!$C$21:$C$25&gt;=E5359),SRP!$D$21:$D$25)*(G5359/100)*(E5359/1000)),
IF(AND(C5359="Ready to Drink",D5359="RTD-One Pour Cocktail&gt;7%&lt;=14.5"),
SUM(LOOKUP(2,1/(SRP!$B$16:$B$20&lt;=E5359)/(SRP!$C$16:$C$20&gt;=E5359),SRP!$D$16:$D$20)*(G5359/100)*(E5359/1000)),
IF(C5359="Ready to Drink",
SUM(LOOKUP(2,1/(SRP!$B$11:$B$15&lt;=E5359)/(SRP!$C$11:$C$15&gt;=E5359),SRP!$D$11:$D$15)*(G5359/100)*(E5359/1000)),
0)))))),2)</f>
        <v>128.82</v>
      </c>
      <c r="L5359" s="173" t="str">
        <f t="shared" si="83"/>
        <v>Ready to Drink30000</v>
      </c>
      <c r="M5359" s="154" t="e">
        <f>VLOOKUP(L5359,'Slope %'!C:D,2,0)</f>
        <v>#N/A</v>
      </c>
    </row>
    <row r="5360" spans="1:13" x14ac:dyDescent="0.25">
      <c r="A5360" s="169">
        <v>61916</v>
      </c>
      <c r="B5360" s="170" t="s">
        <v>4034</v>
      </c>
      <c r="C5360" s="170" t="s">
        <v>11</v>
      </c>
      <c r="D5360" s="170" t="s">
        <v>12</v>
      </c>
      <c r="E5360" s="170">
        <v>473</v>
      </c>
      <c r="F5360" s="170">
        <v>24</v>
      </c>
      <c r="G5360" s="171">
        <v>5</v>
      </c>
      <c r="H5360" s="170" t="s">
        <v>1457</v>
      </c>
      <c r="I5360" s="171">
        <v>4.09</v>
      </c>
      <c r="J5360" s="169">
        <v>1</v>
      </c>
      <c r="K5360" s="154" cm="1">
        <f t="array" ref="K5360">ROUND(
IF(C5360="Beer",
SUM(LOOKUP(2,1/(SRP!$B$8:$B$10&lt;=E5360)/(SRP!$C$8:$C$10&gt;=E5360),SRP!$D$8:$D$10)*(G5360/100)*(E5360/1000)),
IF(C5360="Spirits",
SUM(LOOKUP(2,1/(SRP!$B$2:$B$7&lt;=E5360)/(SRP!$C$2:$C$7&gt;=E5360),SRP!$D$2:$D$7)*(G5360/100)*(E5360/1000)),
IF(AND(C5360="Wine",D5360="Fortified Wines"),
SUM(LOOKUP(2,1/(SRP!$B$26:$B$29&lt;=E5360)/(SRP!$C$26:$C$29&gt;=E5360),SRP!$D$26:$D$29)*(G5360/100)*(E5360/1000)),
IF(C5360="Wine",
SUM(LOOKUP(2,1/(SRP!$B$21:$B$25&lt;=E5360)/(SRP!$C$21:$C$25&gt;=E5360),SRP!$D$21:$D$25)*(G5360/100)*(E5360/1000)),
IF(AND(C5360="Ready to Drink",D5360="RTD-One Pour Cocktail&gt;7%&lt;=14.5"),
SUM(LOOKUP(2,1/(SRP!$B$16:$B$20&lt;=E5360)/(SRP!$C$16:$C$20&gt;=E5360),SRP!$D$16:$D$20)*(G5360/100)*(E5360/1000)),
IF(C5360="Ready to Drink",
SUM(LOOKUP(2,1/(SRP!$B$11:$B$15&lt;=E5360)/(SRP!$C$11:$C$15&gt;=E5360),SRP!$D$11:$D$15)*(G5360/100)*(E5360/1000)),
0)))))),2)</f>
        <v>1.85</v>
      </c>
      <c r="L5360" s="173" t="str">
        <f t="shared" si="83"/>
        <v>Beer473</v>
      </c>
      <c r="M5360" s="154">
        <f>VLOOKUP(L5360,'Slope %'!C:D,2,0)</f>
        <v>0.12</v>
      </c>
    </row>
    <row r="5361" spans="1:13" x14ac:dyDescent="0.25">
      <c r="A5361" s="169">
        <v>61916</v>
      </c>
      <c r="B5361" s="170" t="s">
        <v>4034</v>
      </c>
      <c r="C5361" s="170" t="s">
        <v>11</v>
      </c>
      <c r="D5361" s="170" t="s">
        <v>12</v>
      </c>
      <c r="E5361" s="170">
        <v>473</v>
      </c>
      <c r="F5361" s="170">
        <v>24</v>
      </c>
      <c r="G5361" s="171">
        <v>5</v>
      </c>
      <c r="H5361" s="170" t="s">
        <v>1457</v>
      </c>
      <c r="I5361" s="171">
        <v>4.09</v>
      </c>
      <c r="J5361" s="169">
        <v>1</v>
      </c>
      <c r="K5361" s="154" cm="1">
        <f t="array" ref="K5361">ROUND(
IF(C5361="Beer",
SUM(LOOKUP(2,1/(SRP!$B$8:$B$10&lt;=E5361)/(SRP!$C$8:$C$10&gt;=E5361),SRP!$D$8:$D$10)*(G5361/100)*(E5361/1000)),
IF(C5361="Spirits",
SUM(LOOKUP(2,1/(SRP!$B$2:$B$7&lt;=E5361)/(SRP!$C$2:$C$7&gt;=E5361),SRP!$D$2:$D$7)*(G5361/100)*(E5361/1000)),
IF(AND(C5361="Wine",D5361="Fortified Wines"),
SUM(LOOKUP(2,1/(SRP!$B$26:$B$29&lt;=E5361)/(SRP!$C$26:$C$29&gt;=E5361),SRP!$D$26:$D$29)*(G5361/100)*(E5361/1000)),
IF(C5361="Wine",
SUM(LOOKUP(2,1/(SRP!$B$21:$B$25&lt;=E5361)/(SRP!$C$21:$C$25&gt;=E5361),SRP!$D$21:$D$25)*(G5361/100)*(E5361/1000)),
IF(AND(C5361="Ready to Drink",D5361="RTD-One Pour Cocktail&gt;7%&lt;=14.5"),
SUM(LOOKUP(2,1/(SRP!$B$16:$B$20&lt;=E5361)/(SRP!$C$16:$C$20&gt;=E5361),SRP!$D$16:$D$20)*(G5361/100)*(E5361/1000)),
IF(C5361="Ready to Drink",
SUM(LOOKUP(2,1/(SRP!$B$11:$B$15&lt;=E5361)/(SRP!$C$11:$C$15&gt;=E5361),SRP!$D$11:$D$15)*(G5361/100)*(E5361/1000)),
0)))))),2)</f>
        <v>1.85</v>
      </c>
      <c r="L5361" s="173" t="str">
        <f t="shared" si="83"/>
        <v>Beer473</v>
      </c>
      <c r="M5361" s="154">
        <f>VLOOKUP(L5361,'Slope %'!C:D,2,0)</f>
        <v>0.12</v>
      </c>
    </row>
    <row r="5362" spans="1:13" x14ac:dyDescent="0.25">
      <c r="A5362" s="169">
        <v>61929</v>
      </c>
      <c r="B5362" s="170" t="s">
        <v>1515</v>
      </c>
      <c r="C5362" s="170" t="s">
        <v>1065</v>
      </c>
      <c r="D5362" s="170" t="s">
        <v>1066</v>
      </c>
      <c r="E5362" s="170">
        <v>750</v>
      </c>
      <c r="F5362" s="170">
        <v>6</v>
      </c>
      <c r="G5362" s="171">
        <v>0.5</v>
      </c>
      <c r="H5362" s="170" t="s">
        <v>1516</v>
      </c>
      <c r="I5362" s="171">
        <v>9.7899999999999991</v>
      </c>
      <c r="J5362" s="169">
        <v>1</v>
      </c>
      <c r="K5362" s="154" cm="1">
        <f t="array" ref="K5362">ROUND(
IF(C5362="Beer",
SUM(LOOKUP(2,1/(SRP!$B$8:$B$10&lt;=E5362)/(SRP!$C$8:$C$10&gt;=E5362),SRP!$D$8:$D$10)*(G5362/100)*(E5362/1000)),
IF(C5362="Spirits",
SUM(LOOKUP(2,1/(SRP!$B$2:$B$7&lt;=E5362)/(SRP!$C$2:$C$7&gt;=E5362),SRP!$D$2:$D$7)*(G5362/100)*(E5362/1000)),
IF(AND(C5362="Wine",D5362="Fortified Wines"),
SUM(LOOKUP(2,1/(SRP!$B$26:$B$29&lt;=E5362)/(SRP!$C$26:$C$29&gt;=E5362),SRP!$D$26:$D$29)*(G5362/100)*(E5362/1000)),
IF(C5362="Wine",
SUM(LOOKUP(2,1/(SRP!$B$21:$B$25&lt;=E5362)/(SRP!$C$21:$C$25&gt;=E5362),SRP!$D$21:$D$25)*(G5362/100)*(E5362/1000)),
IF(AND(C5362="Ready to Drink",D5362="RTD-One Pour Cocktail&gt;7%&lt;=14.5"),
SUM(LOOKUP(2,1/(SRP!$B$16:$B$20&lt;=E5362)/(SRP!$C$16:$C$20&gt;=E5362),SRP!$D$16:$D$20)*(G5362/100)*(E5362/1000)),
IF(C5362="Ready to Drink",
SUM(LOOKUP(2,1/(SRP!$B$11:$B$15&lt;=E5362)/(SRP!$C$11:$C$15&gt;=E5362),SRP!$D$11:$D$15)*(G5362/100)*(E5362/1000)),
0)))))),2)</f>
        <v>0</v>
      </c>
      <c r="L5362" s="173" t="str">
        <f t="shared" si="83"/>
        <v>Dealcoholized750</v>
      </c>
      <c r="M5362" s="154" t="e">
        <f>VLOOKUP(L5362,'Slope %'!C:D,2,0)</f>
        <v>#N/A</v>
      </c>
    </row>
    <row r="5363" spans="1:13" x14ac:dyDescent="0.25">
      <c r="A5363" s="169">
        <v>61930</v>
      </c>
      <c r="B5363" s="170" t="s">
        <v>437</v>
      </c>
      <c r="C5363" s="170" t="s">
        <v>15</v>
      </c>
      <c r="D5363" s="170" t="s">
        <v>213</v>
      </c>
      <c r="E5363" s="170">
        <v>50</v>
      </c>
      <c r="F5363" s="170">
        <v>120</v>
      </c>
      <c r="G5363" s="171">
        <v>40</v>
      </c>
      <c r="H5363" s="170" t="s">
        <v>29</v>
      </c>
      <c r="I5363" s="171">
        <v>6.99</v>
      </c>
      <c r="J5363" s="169">
        <v>1</v>
      </c>
      <c r="K5363" s="154" cm="1">
        <f t="array" ref="K5363">ROUND(
IF(C5363="Beer",
SUM(LOOKUP(2,1/(SRP!$B$8:$B$10&lt;=E5363)/(SRP!$C$8:$C$10&gt;=E5363),SRP!$D$8:$D$10)*(G5363/100)*(E5363/1000)),
IF(C5363="Spirits",
SUM(LOOKUP(2,1/(SRP!$B$2:$B$7&lt;=E5363)/(SRP!$C$2:$C$7&gt;=E5363),SRP!$D$2:$D$7)*(G5363/100)*(E5363/1000)),
IF(AND(C5363="Wine",D5363="Fortified Wines"),
SUM(LOOKUP(2,1/(SRP!$B$26:$B$29&lt;=E5363)/(SRP!$C$26:$C$29&gt;=E5363),SRP!$D$26:$D$29)*(G5363/100)*(E5363/1000)),
IF(C5363="Wine",
SUM(LOOKUP(2,1/(SRP!$B$21:$B$25&lt;=E5363)/(SRP!$C$21:$C$25&gt;=E5363),SRP!$D$21:$D$25)*(G5363/100)*(E5363/1000)),
IF(AND(C5363="Ready to Drink",D5363="RTD-One Pour Cocktail&gt;7%&lt;=14.5"),
SUM(LOOKUP(2,1/(SRP!$B$16:$B$20&lt;=E5363)/(SRP!$C$16:$C$20&gt;=E5363),SRP!$D$16:$D$20)*(G5363/100)*(E5363/1000)),
IF(C5363="Ready to Drink",
SUM(LOOKUP(2,1/(SRP!$B$11:$B$15&lt;=E5363)/(SRP!$C$11:$C$15&gt;=E5363),SRP!$D$11:$D$15)*(G5363/100)*(E5363/1000)),
0)))))),2)</f>
        <v>2.69</v>
      </c>
      <c r="L5363" s="173" t="str">
        <f t="shared" si="83"/>
        <v>Spirits50</v>
      </c>
      <c r="M5363" s="154">
        <f>VLOOKUP(L5363,'Slope %'!C:D,2,0)</f>
        <v>0.1</v>
      </c>
    </row>
    <row r="5364" spans="1:13" x14ac:dyDescent="0.25">
      <c r="A5364" s="169">
        <v>61995</v>
      </c>
      <c r="B5364" s="170" t="s">
        <v>4035</v>
      </c>
      <c r="C5364" s="170" t="s">
        <v>24</v>
      </c>
      <c r="D5364" s="170" t="s">
        <v>60</v>
      </c>
      <c r="E5364" s="170">
        <v>750</v>
      </c>
      <c r="F5364" s="170">
        <v>12</v>
      </c>
      <c r="G5364" s="171">
        <v>12.5</v>
      </c>
      <c r="H5364" s="170" t="s">
        <v>35</v>
      </c>
      <c r="I5364" s="171">
        <v>12.99</v>
      </c>
      <c r="J5364" s="169">
        <v>1</v>
      </c>
      <c r="K5364" s="154" cm="1">
        <f t="array" ref="K5364">ROUND(
IF(C5364="Beer",
SUM(LOOKUP(2,1/(SRP!$B$8:$B$10&lt;=E5364)/(SRP!$C$8:$C$10&gt;=E5364),SRP!$D$8:$D$10)*(G5364/100)*(E5364/1000)),
IF(C5364="Spirits",
SUM(LOOKUP(2,1/(SRP!$B$2:$B$7&lt;=E5364)/(SRP!$C$2:$C$7&gt;=E5364),SRP!$D$2:$D$7)*(G5364/100)*(E5364/1000)),
IF(AND(C5364="Wine",D5364="Fortified Wines"),
SUM(LOOKUP(2,1/(SRP!$B$26:$B$29&lt;=E5364)/(SRP!$C$26:$C$29&gt;=E5364),SRP!$D$26:$D$29)*(G5364/100)*(E5364/1000)),
IF(C5364="Wine",
SUM(LOOKUP(2,1/(SRP!$B$21:$B$25&lt;=E5364)/(SRP!$C$21:$C$25&gt;=E5364),SRP!$D$21:$D$25)*(G5364/100)*(E5364/1000)),
IF(AND(C5364="Ready to Drink",D5364="RTD-One Pour Cocktail&gt;7%&lt;=14.5"),
SUM(LOOKUP(2,1/(SRP!$B$16:$B$20&lt;=E5364)/(SRP!$C$16:$C$20&gt;=E5364),SRP!$D$16:$D$20)*(G5364/100)*(E5364/1000)),
IF(C5364="Ready to Drink",
SUM(LOOKUP(2,1/(SRP!$B$11:$B$15&lt;=E5364)/(SRP!$C$11:$C$15&gt;=E5364),SRP!$D$11:$D$15)*(G5364/100)*(E5364/1000)),
0)))))),2)</f>
        <v>7.32</v>
      </c>
      <c r="L5364" s="173" t="str">
        <f t="shared" si="83"/>
        <v>Wine750</v>
      </c>
      <c r="M5364" s="154">
        <f>VLOOKUP(L5364,'Slope %'!C:D,2,0)</f>
        <v>0.1</v>
      </c>
    </row>
    <row r="5365" spans="1:13" x14ac:dyDescent="0.25">
      <c r="A5365" s="169">
        <v>62005</v>
      </c>
      <c r="B5365" s="170" t="s">
        <v>4036</v>
      </c>
      <c r="C5365" s="170" t="s">
        <v>24</v>
      </c>
      <c r="D5365" s="170" t="s">
        <v>34</v>
      </c>
      <c r="E5365" s="170">
        <v>750</v>
      </c>
      <c r="F5365" s="170">
        <v>12</v>
      </c>
      <c r="G5365" s="171">
        <v>15.4</v>
      </c>
      <c r="H5365" s="170" t="s">
        <v>600</v>
      </c>
      <c r="I5365" s="171">
        <v>49.99</v>
      </c>
      <c r="J5365" s="169">
        <v>1</v>
      </c>
      <c r="K5365" s="154" cm="1">
        <f t="array" ref="K5365">ROUND(
IF(C5365="Beer",
SUM(LOOKUP(2,1/(SRP!$B$8:$B$10&lt;=E5365)/(SRP!$C$8:$C$10&gt;=E5365),SRP!$D$8:$D$10)*(G5365/100)*(E5365/1000)),
IF(C5365="Spirits",
SUM(LOOKUP(2,1/(SRP!$B$2:$B$7&lt;=E5365)/(SRP!$C$2:$C$7&gt;=E5365),SRP!$D$2:$D$7)*(G5365/100)*(E5365/1000)),
IF(AND(C5365="Wine",D5365="Fortified Wines"),
SUM(LOOKUP(2,1/(SRP!$B$26:$B$29&lt;=E5365)/(SRP!$C$26:$C$29&gt;=E5365),SRP!$D$26:$D$29)*(G5365/100)*(E5365/1000)),
IF(C5365="Wine",
SUM(LOOKUP(2,1/(SRP!$B$21:$B$25&lt;=E5365)/(SRP!$C$21:$C$25&gt;=E5365),SRP!$D$21:$D$25)*(G5365/100)*(E5365/1000)),
IF(AND(C5365="Ready to Drink",D5365="RTD-One Pour Cocktail&gt;7%&lt;=14.5"),
SUM(LOOKUP(2,1/(SRP!$B$16:$B$20&lt;=E5365)/(SRP!$C$16:$C$20&gt;=E5365),SRP!$D$16:$D$20)*(G5365/100)*(E5365/1000)),
IF(C5365="Ready to Drink",
SUM(LOOKUP(2,1/(SRP!$B$11:$B$15&lt;=E5365)/(SRP!$C$11:$C$15&gt;=E5365),SRP!$D$11:$D$15)*(G5365/100)*(E5365/1000)),
0)))))),2)</f>
        <v>9.02</v>
      </c>
      <c r="L5365" s="173" t="str">
        <f t="shared" si="83"/>
        <v>Wine750</v>
      </c>
      <c r="M5365" s="154">
        <f>VLOOKUP(L5365,'Slope %'!C:D,2,0)</f>
        <v>0.1</v>
      </c>
    </row>
    <row r="5366" spans="1:13" x14ac:dyDescent="0.25">
      <c r="A5366" s="169">
        <v>62007</v>
      </c>
      <c r="B5366" s="170" t="s">
        <v>4037</v>
      </c>
      <c r="C5366" s="170" t="s">
        <v>11</v>
      </c>
      <c r="D5366" s="170" t="s">
        <v>303</v>
      </c>
      <c r="E5366" s="170">
        <v>473</v>
      </c>
      <c r="F5366" s="170">
        <v>24</v>
      </c>
      <c r="G5366" s="171">
        <v>5.9</v>
      </c>
      <c r="H5366" s="170" t="s">
        <v>1742</v>
      </c>
      <c r="I5366" s="171">
        <v>5.2</v>
      </c>
      <c r="J5366" s="169">
        <v>1</v>
      </c>
      <c r="K5366" s="154" cm="1">
        <f t="array" ref="K5366">ROUND(
IF(C5366="Beer",
SUM(LOOKUP(2,1/(SRP!$B$8:$B$10&lt;=E5366)/(SRP!$C$8:$C$10&gt;=E5366),SRP!$D$8:$D$10)*(G5366/100)*(E5366/1000)),
IF(C5366="Spirits",
SUM(LOOKUP(2,1/(SRP!$B$2:$B$7&lt;=E5366)/(SRP!$C$2:$C$7&gt;=E5366),SRP!$D$2:$D$7)*(G5366/100)*(E5366/1000)),
IF(AND(C5366="Wine",D5366="Fortified Wines"),
SUM(LOOKUP(2,1/(SRP!$B$26:$B$29&lt;=E5366)/(SRP!$C$26:$C$29&gt;=E5366),SRP!$D$26:$D$29)*(G5366/100)*(E5366/1000)),
IF(C5366="Wine",
SUM(LOOKUP(2,1/(SRP!$B$21:$B$25&lt;=E5366)/(SRP!$C$21:$C$25&gt;=E5366),SRP!$D$21:$D$25)*(G5366/100)*(E5366/1000)),
IF(AND(C5366="Ready to Drink",D5366="RTD-One Pour Cocktail&gt;7%&lt;=14.5"),
SUM(LOOKUP(2,1/(SRP!$B$16:$B$20&lt;=E5366)/(SRP!$C$16:$C$20&gt;=E5366),SRP!$D$16:$D$20)*(G5366/100)*(E5366/1000)),
IF(C5366="Ready to Drink",
SUM(LOOKUP(2,1/(SRP!$B$11:$B$15&lt;=E5366)/(SRP!$C$11:$C$15&gt;=E5366),SRP!$D$11:$D$15)*(G5366/100)*(E5366/1000)),
0)))))),2)</f>
        <v>2.1800000000000002</v>
      </c>
      <c r="L5366" s="173" t="str">
        <f t="shared" si="83"/>
        <v>Beer473</v>
      </c>
      <c r="M5366" s="154">
        <f>VLOOKUP(L5366,'Slope %'!C:D,2,0)</f>
        <v>0.12</v>
      </c>
    </row>
    <row r="5367" spans="1:13" x14ac:dyDescent="0.25">
      <c r="A5367" s="169">
        <v>62007</v>
      </c>
      <c r="B5367" s="170" t="s">
        <v>4037</v>
      </c>
      <c r="C5367" s="170" t="s">
        <v>11</v>
      </c>
      <c r="D5367" s="170" t="s">
        <v>303</v>
      </c>
      <c r="E5367" s="170">
        <v>473</v>
      </c>
      <c r="F5367" s="170">
        <v>24</v>
      </c>
      <c r="G5367" s="171">
        <v>5.9</v>
      </c>
      <c r="H5367" s="170" t="s">
        <v>1742</v>
      </c>
      <c r="I5367" s="171">
        <v>5.2</v>
      </c>
      <c r="J5367" s="169">
        <v>1</v>
      </c>
      <c r="K5367" s="154" cm="1">
        <f t="array" ref="K5367">ROUND(
IF(C5367="Beer",
SUM(LOOKUP(2,1/(SRP!$B$8:$B$10&lt;=E5367)/(SRP!$C$8:$C$10&gt;=E5367),SRP!$D$8:$D$10)*(G5367/100)*(E5367/1000)),
IF(C5367="Spirits",
SUM(LOOKUP(2,1/(SRP!$B$2:$B$7&lt;=E5367)/(SRP!$C$2:$C$7&gt;=E5367),SRP!$D$2:$D$7)*(G5367/100)*(E5367/1000)),
IF(AND(C5367="Wine",D5367="Fortified Wines"),
SUM(LOOKUP(2,1/(SRP!$B$26:$B$29&lt;=E5367)/(SRP!$C$26:$C$29&gt;=E5367),SRP!$D$26:$D$29)*(G5367/100)*(E5367/1000)),
IF(C5367="Wine",
SUM(LOOKUP(2,1/(SRP!$B$21:$B$25&lt;=E5367)/(SRP!$C$21:$C$25&gt;=E5367),SRP!$D$21:$D$25)*(G5367/100)*(E5367/1000)),
IF(AND(C5367="Ready to Drink",D5367="RTD-One Pour Cocktail&gt;7%&lt;=14.5"),
SUM(LOOKUP(2,1/(SRP!$B$16:$B$20&lt;=E5367)/(SRP!$C$16:$C$20&gt;=E5367),SRP!$D$16:$D$20)*(G5367/100)*(E5367/1000)),
IF(C5367="Ready to Drink",
SUM(LOOKUP(2,1/(SRP!$B$11:$B$15&lt;=E5367)/(SRP!$C$11:$C$15&gt;=E5367),SRP!$D$11:$D$15)*(G5367/100)*(E5367/1000)),
0)))))),2)</f>
        <v>2.1800000000000002</v>
      </c>
      <c r="L5367" s="173" t="str">
        <f t="shared" si="83"/>
        <v>Beer473</v>
      </c>
      <c r="M5367" s="154">
        <f>VLOOKUP(L5367,'Slope %'!C:D,2,0)</f>
        <v>0.12</v>
      </c>
    </row>
    <row r="5368" spans="1:13" x14ac:dyDescent="0.25">
      <c r="A5368" s="169">
        <v>62008</v>
      </c>
      <c r="B5368" s="170" t="s">
        <v>555</v>
      </c>
      <c r="C5368" s="170" t="s">
        <v>15</v>
      </c>
      <c r="D5368" s="170" t="s">
        <v>301</v>
      </c>
      <c r="E5368" s="170">
        <v>50</v>
      </c>
      <c r="F5368" s="170">
        <v>72</v>
      </c>
      <c r="G5368" s="171">
        <v>30</v>
      </c>
      <c r="H5368" s="170" t="s">
        <v>218</v>
      </c>
      <c r="I5368" s="171">
        <v>3.99</v>
      </c>
      <c r="J5368" s="169">
        <v>1</v>
      </c>
      <c r="K5368" s="154" cm="1">
        <f t="array" ref="K5368">ROUND(
IF(C5368="Beer",
SUM(LOOKUP(2,1/(SRP!$B$8:$B$10&lt;=E5368)/(SRP!$C$8:$C$10&gt;=E5368),SRP!$D$8:$D$10)*(G5368/100)*(E5368/1000)),
IF(C5368="Spirits",
SUM(LOOKUP(2,1/(SRP!$B$2:$B$7&lt;=E5368)/(SRP!$C$2:$C$7&gt;=E5368),SRP!$D$2:$D$7)*(G5368/100)*(E5368/1000)),
IF(AND(C5368="Wine",D5368="Fortified Wines"),
SUM(LOOKUP(2,1/(SRP!$B$26:$B$29&lt;=E5368)/(SRP!$C$26:$C$29&gt;=E5368),SRP!$D$26:$D$29)*(G5368/100)*(E5368/1000)),
IF(C5368="Wine",
SUM(LOOKUP(2,1/(SRP!$B$21:$B$25&lt;=E5368)/(SRP!$C$21:$C$25&gt;=E5368),SRP!$D$21:$D$25)*(G5368/100)*(E5368/1000)),
IF(AND(C5368="Ready to Drink",D5368="RTD-One Pour Cocktail&gt;7%&lt;=14.5"),
SUM(LOOKUP(2,1/(SRP!$B$16:$B$20&lt;=E5368)/(SRP!$C$16:$C$20&gt;=E5368),SRP!$D$16:$D$20)*(G5368/100)*(E5368/1000)),
IF(C5368="Ready to Drink",
SUM(LOOKUP(2,1/(SRP!$B$11:$B$15&lt;=E5368)/(SRP!$C$11:$C$15&gt;=E5368),SRP!$D$11:$D$15)*(G5368/100)*(E5368/1000)),
0)))))),2)</f>
        <v>2.02</v>
      </c>
      <c r="L5368" s="173" t="str">
        <f t="shared" si="83"/>
        <v>Spirits50</v>
      </c>
      <c r="M5368" s="154">
        <f>VLOOKUP(L5368,'Slope %'!C:D,2,0)</f>
        <v>0.1</v>
      </c>
    </row>
    <row r="5369" spans="1:13" x14ac:dyDescent="0.25">
      <c r="A5369" s="169">
        <v>62010</v>
      </c>
      <c r="B5369" s="170" t="s">
        <v>4038</v>
      </c>
      <c r="C5369" s="170" t="s">
        <v>11</v>
      </c>
      <c r="D5369" s="170" t="s">
        <v>267</v>
      </c>
      <c r="E5369" s="170">
        <v>473</v>
      </c>
      <c r="F5369" s="170">
        <v>24</v>
      </c>
      <c r="G5369" s="171">
        <v>5</v>
      </c>
      <c r="H5369" s="170" t="s">
        <v>1556</v>
      </c>
      <c r="I5369" s="171">
        <v>4.75</v>
      </c>
      <c r="J5369" s="169">
        <v>1</v>
      </c>
      <c r="K5369" s="154" cm="1">
        <f t="array" ref="K5369">ROUND(
IF(C5369="Beer",
SUM(LOOKUP(2,1/(SRP!$B$8:$B$10&lt;=E5369)/(SRP!$C$8:$C$10&gt;=E5369),SRP!$D$8:$D$10)*(G5369/100)*(E5369/1000)),
IF(C5369="Spirits",
SUM(LOOKUP(2,1/(SRP!$B$2:$B$7&lt;=E5369)/(SRP!$C$2:$C$7&gt;=E5369),SRP!$D$2:$D$7)*(G5369/100)*(E5369/1000)),
IF(AND(C5369="Wine",D5369="Fortified Wines"),
SUM(LOOKUP(2,1/(SRP!$B$26:$B$29&lt;=E5369)/(SRP!$C$26:$C$29&gt;=E5369),SRP!$D$26:$D$29)*(G5369/100)*(E5369/1000)),
IF(C5369="Wine",
SUM(LOOKUP(2,1/(SRP!$B$21:$B$25&lt;=E5369)/(SRP!$C$21:$C$25&gt;=E5369),SRP!$D$21:$D$25)*(G5369/100)*(E5369/1000)),
IF(AND(C5369="Ready to Drink",D5369="RTD-One Pour Cocktail&gt;7%&lt;=14.5"),
SUM(LOOKUP(2,1/(SRP!$B$16:$B$20&lt;=E5369)/(SRP!$C$16:$C$20&gt;=E5369),SRP!$D$16:$D$20)*(G5369/100)*(E5369/1000)),
IF(C5369="Ready to Drink",
SUM(LOOKUP(2,1/(SRP!$B$11:$B$15&lt;=E5369)/(SRP!$C$11:$C$15&gt;=E5369),SRP!$D$11:$D$15)*(G5369/100)*(E5369/1000)),
0)))))),2)</f>
        <v>1.85</v>
      </c>
      <c r="L5369" s="173" t="str">
        <f t="shared" si="83"/>
        <v>Beer473</v>
      </c>
      <c r="M5369" s="154">
        <f>VLOOKUP(L5369,'Slope %'!C:D,2,0)</f>
        <v>0.12</v>
      </c>
    </row>
    <row r="5370" spans="1:13" x14ac:dyDescent="0.25">
      <c r="A5370" s="169">
        <v>62010</v>
      </c>
      <c r="B5370" s="170" t="s">
        <v>4038</v>
      </c>
      <c r="C5370" s="170" t="s">
        <v>11</v>
      </c>
      <c r="D5370" s="170" t="s">
        <v>267</v>
      </c>
      <c r="E5370" s="170">
        <v>473</v>
      </c>
      <c r="F5370" s="170">
        <v>24</v>
      </c>
      <c r="G5370" s="171">
        <v>5</v>
      </c>
      <c r="H5370" s="170" t="s">
        <v>1556</v>
      </c>
      <c r="I5370" s="171">
        <v>4.75</v>
      </c>
      <c r="J5370" s="169">
        <v>1</v>
      </c>
      <c r="K5370" s="154" cm="1">
        <f t="array" ref="K5370">ROUND(
IF(C5370="Beer",
SUM(LOOKUP(2,1/(SRP!$B$8:$B$10&lt;=E5370)/(SRP!$C$8:$C$10&gt;=E5370),SRP!$D$8:$D$10)*(G5370/100)*(E5370/1000)),
IF(C5370="Spirits",
SUM(LOOKUP(2,1/(SRP!$B$2:$B$7&lt;=E5370)/(SRP!$C$2:$C$7&gt;=E5370),SRP!$D$2:$D$7)*(G5370/100)*(E5370/1000)),
IF(AND(C5370="Wine",D5370="Fortified Wines"),
SUM(LOOKUP(2,1/(SRP!$B$26:$B$29&lt;=E5370)/(SRP!$C$26:$C$29&gt;=E5370),SRP!$D$26:$D$29)*(G5370/100)*(E5370/1000)),
IF(C5370="Wine",
SUM(LOOKUP(2,1/(SRP!$B$21:$B$25&lt;=E5370)/(SRP!$C$21:$C$25&gt;=E5370),SRP!$D$21:$D$25)*(G5370/100)*(E5370/1000)),
IF(AND(C5370="Ready to Drink",D5370="RTD-One Pour Cocktail&gt;7%&lt;=14.5"),
SUM(LOOKUP(2,1/(SRP!$B$16:$B$20&lt;=E5370)/(SRP!$C$16:$C$20&gt;=E5370),SRP!$D$16:$D$20)*(G5370/100)*(E5370/1000)),
IF(C5370="Ready to Drink",
SUM(LOOKUP(2,1/(SRP!$B$11:$B$15&lt;=E5370)/(SRP!$C$11:$C$15&gt;=E5370),SRP!$D$11:$D$15)*(G5370/100)*(E5370/1000)),
0)))))),2)</f>
        <v>1.85</v>
      </c>
      <c r="L5370" s="173" t="str">
        <f t="shared" si="83"/>
        <v>Beer473</v>
      </c>
      <c r="M5370" s="154">
        <f>VLOOKUP(L5370,'Slope %'!C:D,2,0)</f>
        <v>0.12</v>
      </c>
    </row>
    <row r="5371" spans="1:13" x14ac:dyDescent="0.25">
      <c r="A5371" s="169">
        <v>62015</v>
      </c>
      <c r="B5371" s="170" t="s">
        <v>4039</v>
      </c>
      <c r="C5371" s="170" t="s">
        <v>11</v>
      </c>
      <c r="D5371" s="170" t="s">
        <v>267</v>
      </c>
      <c r="E5371" s="170">
        <v>473</v>
      </c>
      <c r="F5371" s="170">
        <v>24</v>
      </c>
      <c r="G5371" s="171">
        <v>5</v>
      </c>
      <c r="H5371" s="170" t="s">
        <v>1556</v>
      </c>
      <c r="I5371" s="171">
        <v>4.8899999999999997</v>
      </c>
      <c r="J5371" s="169">
        <v>1</v>
      </c>
      <c r="K5371" s="154" cm="1">
        <f t="array" ref="K5371">ROUND(
IF(C5371="Beer",
SUM(LOOKUP(2,1/(SRP!$B$8:$B$10&lt;=E5371)/(SRP!$C$8:$C$10&gt;=E5371),SRP!$D$8:$D$10)*(G5371/100)*(E5371/1000)),
IF(C5371="Spirits",
SUM(LOOKUP(2,1/(SRP!$B$2:$B$7&lt;=E5371)/(SRP!$C$2:$C$7&gt;=E5371),SRP!$D$2:$D$7)*(G5371/100)*(E5371/1000)),
IF(AND(C5371="Wine",D5371="Fortified Wines"),
SUM(LOOKUP(2,1/(SRP!$B$26:$B$29&lt;=E5371)/(SRP!$C$26:$C$29&gt;=E5371),SRP!$D$26:$D$29)*(G5371/100)*(E5371/1000)),
IF(C5371="Wine",
SUM(LOOKUP(2,1/(SRP!$B$21:$B$25&lt;=E5371)/(SRP!$C$21:$C$25&gt;=E5371),SRP!$D$21:$D$25)*(G5371/100)*(E5371/1000)),
IF(AND(C5371="Ready to Drink",D5371="RTD-One Pour Cocktail&gt;7%&lt;=14.5"),
SUM(LOOKUP(2,1/(SRP!$B$16:$B$20&lt;=E5371)/(SRP!$C$16:$C$20&gt;=E5371),SRP!$D$16:$D$20)*(G5371/100)*(E5371/1000)),
IF(C5371="Ready to Drink",
SUM(LOOKUP(2,1/(SRP!$B$11:$B$15&lt;=E5371)/(SRP!$C$11:$C$15&gt;=E5371),SRP!$D$11:$D$15)*(G5371/100)*(E5371/1000)),
0)))))),2)</f>
        <v>1.85</v>
      </c>
      <c r="L5371" s="173" t="str">
        <f t="shared" si="83"/>
        <v>Beer473</v>
      </c>
      <c r="M5371" s="154">
        <f>VLOOKUP(L5371,'Slope %'!C:D,2,0)</f>
        <v>0.12</v>
      </c>
    </row>
    <row r="5372" spans="1:13" x14ac:dyDescent="0.25">
      <c r="A5372" s="169">
        <v>62015</v>
      </c>
      <c r="B5372" s="170" t="s">
        <v>4039</v>
      </c>
      <c r="C5372" s="170" t="s">
        <v>11</v>
      </c>
      <c r="D5372" s="170" t="s">
        <v>267</v>
      </c>
      <c r="E5372" s="170">
        <v>473</v>
      </c>
      <c r="F5372" s="170">
        <v>24</v>
      </c>
      <c r="G5372" s="171">
        <v>5</v>
      </c>
      <c r="H5372" s="170" t="s">
        <v>1556</v>
      </c>
      <c r="I5372" s="171">
        <v>4.8899999999999997</v>
      </c>
      <c r="J5372" s="169">
        <v>1</v>
      </c>
      <c r="K5372" s="154" cm="1">
        <f t="array" ref="K5372">ROUND(
IF(C5372="Beer",
SUM(LOOKUP(2,1/(SRP!$B$8:$B$10&lt;=E5372)/(SRP!$C$8:$C$10&gt;=E5372),SRP!$D$8:$D$10)*(G5372/100)*(E5372/1000)),
IF(C5372="Spirits",
SUM(LOOKUP(2,1/(SRP!$B$2:$B$7&lt;=E5372)/(SRP!$C$2:$C$7&gt;=E5372),SRP!$D$2:$D$7)*(G5372/100)*(E5372/1000)),
IF(AND(C5372="Wine",D5372="Fortified Wines"),
SUM(LOOKUP(2,1/(SRP!$B$26:$B$29&lt;=E5372)/(SRP!$C$26:$C$29&gt;=E5372),SRP!$D$26:$D$29)*(G5372/100)*(E5372/1000)),
IF(C5372="Wine",
SUM(LOOKUP(2,1/(SRP!$B$21:$B$25&lt;=E5372)/(SRP!$C$21:$C$25&gt;=E5372),SRP!$D$21:$D$25)*(G5372/100)*(E5372/1000)),
IF(AND(C5372="Ready to Drink",D5372="RTD-One Pour Cocktail&gt;7%&lt;=14.5"),
SUM(LOOKUP(2,1/(SRP!$B$16:$B$20&lt;=E5372)/(SRP!$C$16:$C$20&gt;=E5372),SRP!$D$16:$D$20)*(G5372/100)*(E5372/1000)),
IF(C5372="Ready to Drink",
SUM(LOOKUP(2,1/(SRP!$B$11:$B$15&lt;=E5372)/(SRP!$C$11:$C$15&gt;=E5372),SRP!$D$11:$D$15)*(G5372/100)*(E5372/1000)),
0)))))),2)</f>
        <v>1.85</v>
      </c>
      <c r="L5372" s="173" t="str">
        <f t="shared" si="83"/>
        <v>Beer473</v>
      </c>
      <c r="M5372" s="154">
        <f>VLOOKUP(L5372,'Slope %'!C:D,2,0)</f>
        <v>0.12</v>
      </c>
    </row>
    <row r="5373" spans="1:13" x14ac:dyDescent="0.25">
      <c r="A5373" s="169">
        <v>62017</v>
      </c>
      <c r="B5373" s="170" t="s">
        <v>4040</v>
      </c>
      <c r="C5373" s="170" t="s">
        <v>11</v>
      </c>
      <c r="D5373" s="170" t="s">
        <v>303</v>
      </c>
      <c r="E5373" s="170">
        <v>473</v>
      </c>
      <c r="F5373" s="170">
        <v>24</v>
      </c>
      <c r="G5373" s="171">
        <v>6.3</v>
      </c>
      <c r="H5373" s="170" t="s">
        <v>1053</v>
      </c>
      <c r="I5373" s="171">
        <v>4.25</v>
      </c>
      <c r="J5373" s="169">
        <v>1</v>
      </c>
      <c r="K5373" s="154" cm="1">
        <f t="array" ref="K5373">ROUND(
IF(C5373="Beer",
SUM(LOOKUP(2,1/(SRP!$B$8:$B$10&lt;=E5373)/(SRP!$C$8:$C$10&gt;=E5373),SRP!$D$8:$D$10)*(G5373/100)*(E5373/1000)),
IF(C5373="Spirits",
SUM(LOOKUP(2,1/(SRP!$B$2:$B$7&lt;=E5373)/(SRP!$C$2:$C$7&gt;=E5373),SRP!$D$2:$D$7)*(G5373/100)*(E5373/1000)),
IF(AND(C5373="Wine",D5373="Fortified Wines"),
SUM(LOOKUP(2,1/(SRP!$B$26:$B$29&lt;=E5373)/(SRP!$C$26:$C$29&gt;=E5373),SRP!$D$26:$D$29)*(G5373/100)*(E5373/1000)),
IF(C5373="Wine",
SUM(LOOKUP(2,1/(SRP!$B$21:$B$25&lt;=E5373)/(SRP!$C$21:$C$25&gt;=E5373),SRP!$D$21:$D$25)*(G5373/100)*(E5373/1000)),
IF(AND(C5373="Ready to Drink",D5373="RTD-One Pour Cocktail&gt;7%&lt;=14.5"),
SUM(LOOKUP(2,1/(SRP!$B$16:$B$20&lt;=E5373)/(SRP!$C$16:$C$20&gt;=E5373),SRP!$D$16:$D$20)*(G5373/100)*(E5373/1000)),
IF(C5373="Ready to Drink",
SUM(LOOKUP(2,1/(SRP!$B$11:$B$15&lt;=E5373)/(SRP!$C$11:$C$15&gt;=E5373),SRP!$D$11:$D$15)*(G5373/100)*(E5373/1000)),
0)))))),2)</f>
        <v>2.33</v>
      </c>
      <c r="L5373" s="173" t="str">
        <f t="shared" si="83"/>
        <v>Beer473</v>
      </c>
      <c r="M5373" s="154">
        <f>VLOOKUP(L5373,'Slope %'!C:D,2,0)</f>
        <v>0.12</v>
      </c>
    </row>
    <row r="5374" spans="1:13" x14ac:dyDescent="0.25">
      <c r="A5374" s="169">
        <v>62017</v>
      </c>
      <c r="B5374" s="170" t="s">
        <v>4040</v>
      </c>
      <c r="C5374" s="170" t="s">
        <v>11</v>
      </c>
      <c r="D5374" s="170" t="s">
        <v>303</v>
      </c>
      <c r="E5374" s="170">
        <v>473</v>
      </c>
      <c r="F5374" s="170">
        <v>24</v>
      </c>
      <c r="G5374" s="171">
        <v>6.3</v>
      </c>
      <c r="H5374" s="170" t="s">
        <v>1053</v>
      </c>
      <c r="I5374" s="171">
        <v>4.25</v>
      </c>
      <c r="J5374" s="169">
        <v>1</v>
      </c>
      <c r="K5374" s="154" cm="1">
        <f t="array" ref="K5374">ROUND(
IF(C5374="Beer",
SUM(LOOKUP(2,1/(SRP!$B$8:$B$10&lt;=E5374)/(SRP!$C$8:$C$10&gt;=E5374),SRP!$D$8:$D$10)*(G5374/100)*(E5374/1000)),
IF(C5374="Spirits",
SUM(LOOKUP(2,1/(SRP!$B$2:$B$7&lt;=E5374)/(SRP!$C$2:$C$7&gt;=E5374),SRP!$D$2:$D$7)*(G5374/100)*(E5374/1000)),
IF(AND(C5374="Wine",D5374="Fortified Wines"),
SUM(LOOKUP(2,1/(SRP!$B$26:$B$29&lt;=E5374)/(SRP!$C$26:$C$29&gt;=E5374),SRP!$D$26:$D$29)*(G5374/100)*(E5374/1000)),
IF(C5374="Wine",
SUM(LOOKUP(2,1/(SRP!$B$21:$B$25&lt;=E5374)/(SRP!$C$21:$C$25&gt;=E5374),SRP!$D$21:$D$25)*(G5374/100)*(E5374/1000)),
IF(AND(C5374="Ready to Drink",D5374="RTD-One Pour Cocktail&gt;7%&lt;=14.5"),
SUM(LOOKUP(2,1/(SRP!$B$16:$B$20&lt;=E5374)/(SRP!$C$16:$C$20&gt;=E5374),SRP!$D$16:$D$20)*(G5374/100)*(E5374/1000)),
IF(C5374="Ready to Drink",
SUM(LOOKUP(2,1/(SRP!$B$11:$B$15&lt;=E5374)/(SRP!$C$11:$C$15&gt;=E5374),SRP!$D$11:$D$15)*(G5374/100)*(E5374/1000)),
0)))))),2)</f>
        <v>2.33</v>
      </c>
      <c r="L5374" s="173" t="str">
        <f t="shared" si="83"/>
        <v>Beer473</v>
      </c>
      <c r="M5374" s="154">
        <f>VLOOKUP(L5374,'Slope %'!C:D,2,0)</f>
        <v>0.12</v>
      </c>
    </row>
    <row r="5375" spans="1:13" x14ac:dyDescent="0.25">
      <c r="A5375" s="169">
        <v>62020</v>
      </c>
      <c r="B5375" s="170" t="s">
        <v>4041</v>
      </c>
      <c r="C5375" s="170" t="s">
        <v>24</v>
      </c>
      <c r="D5375" s="170" t="s">
        <v>191</v>
      </c>
      <c r="E5375" s="170">
        <v>750</v>
      </c>
      <c r="F5375" s="170">
        <v>12</v>
      </c>
      <c r="G5375" s="171">
        <v>15.1</v>
      </c>
      <c r="H5375" s="170" t="s">
        <v>600</v>
      </c>
      <c r="I5375" s="171">
        <v>49.99</v>
      </c>
      <c r="J5375" s="169">
        <v>1</v>
      </c>
      <c r="K5375" s="154" cm="1">
        <f t="array" ref="K5375">ROUND(
IF(C5375="Beer",
SUM(LOOKUP(2,1/(SRP!$B$8:$B$10&lt;=E5375)/(SRP!$C$8:$C$10&gt;=E5375),SRP!$D$8:$D$10)*(G5375/100)*(E5375/1000)),
IF(C5375="Spirits",
SUM(LOOKUP(2,1/(SRP!$B$2:$B$7&lt;=E5375)/(SRP!$C$2:$C$7&gt;=E5375),SRP!$D$2:$D$7)*(G5375/100)*(E5375/1000)),
IF(AND(C5375="Wine",D5375="Fortified Wines"),
SUM(LOOKUP(2,1/(SRP!$B$26:$B$29&lt;=E5375)/(SRP!$C$26:$C$29&gt;=E5375),SRP!$D$26:$D$29)*(G5375/100)*(E5375/1000)),
IF(C5375="Wine",
SUM(LOOKUP(2,1/(SRP!$B$21:$B$25&lt;=E5375)/(SRP!$C$21:$C$25&gt;=E5375),SRP!$D$21:$D$25)*(G5375/100)*(E5375/1000)),
IF(AND(C5375="Ready to Drink",D5375="RTD-One Pour Cocktail&gt;7%&lt;=14.5"),
SUM(LOOKUP(2,1/(SRP!$B$16:$B$20&lt;=E5375)/(SRP!$C$16:$C$20&gt;=E5375),SRP!$D$16:$D$20)*(G5375/100)*(E5375/1000)),
IF(C5375="Ready to Drink",
SUM(LOOKUP(2,1/(SRP!$B$11:$B$15&lt;=E5375)/(SRP!$C$11:$C$15&gt;=E5375),SRP!$D$11:$D$15)*(G5375/100)*(E5375/1000)),
0)))))),2)</f>
        <v>8.84</v>
      </c>
      <c r="L5375" s="173" t="str">
        <f t="shared" si="83"/>
        <v>Wine750</v>
      </c>
      <c r="M5375" s="154">
        <f>VLOOKUP(L5375,'Slope %'!C:D,2,0)</f>
        <v>0.1</v>
      </c>
    </row>
    <row r="5376" spans="1:13" x14ac:dyDescent="0.25">
      <c r="A5376" s="169">
        <v>62021</v>
      </c>
      <c r="B5376" s="170" t="s">
        <v>4042</v>
      </c>
      <c r="C5376" s="170" t="s">
        <v>15</v>
      </c>
      <c r="D5376" s="170" t="s">
        <v>16</v>
      </c>
      <c r="E5376" s="170">
        <v>750</v>
      </c>
      <c r="F5376" s="170">
        <v>12</v>
      </c>
      <c r="G5376" s="171">
        <v>46</v>
      </c>
      <c r="H5376" s="170" t="s">
        <v>1563</v>
      </c>
      <c r="I5376" s="171">
        <v>67.95</v>
      </c>
      <c r="J5376" s="169">
        <v>1</v>
      </c>
      <c r="K5376" s="154" cm="1">
        <f t="array" ref="K5376">ROUND(
IF(C5376="Beer",
SUM(LOOKUP(2,1/(SRP!$B$8:$B$10&lt;=E5376)/(SRP!$C$8:$C$10&gt;=E5376),SRP!$D$8:$D$10)*(G5376/100)*(E5376/1000)),
IF(C5376="Spirits",
SUM(LOOKUP(2,1/(SRP!$B$2:$B$7&lt;=E5376)/(SRP!$C$2:$C$7&gt;=E5376),SRP!$D$2:$D$7)*(G5376/100)*(E5376/1000)),
IF(AND(C5376="Wine",D5376="Fortified Wines"),
SUM(LOOKUP(2,1/(SRP!$B$26:$B$29&lt;=E5376)/(SRP!$C$26:$C$29&gt;=E5376),SRP!$D$26:$D$29)*(G5376/100)*(E5376/1000)),
IF(C5376="Wine",
SUM(LOOKUP(2,1/(SRP!$B$21:$B$25&lt;=E5376)/(SRP!$C$21:$C$25&gt;=E5376),SRP!$D$21:$D$25)*(G5376/100)*(E5376/1000)),
IF(AND(C5376="Ready to Drink",D5376="RTD-One Pour Cocktail&gt;7%&lt;=14.5"),
SUM(LOOKUP(2,1/(SRP!$B$16:$B$20&lt;=E5376)/(SRP!$C$16:$C$20&gt;=E5376),SRP!$D$16:$D$20)*(G5376/100)*(E5376/1000)),
IF(C5376="Ready to Drink",
SUM(LOOKUP(2,1/(SRP!$B$11:$B$15&lt;=E5376)/(SRP!$C$11:$C$15&gt;=E5376),SRP!$D$11:$D$15)*(G5376/100)*(E5376/1000)),
0)))))),2)</f>
        <v>26.93</v>
      </c>
      <c r="L5376" s="173" t="str">
        <f t="shared" si="83"/>
        <v>Spirits750</v>
      </c>
      <c r="M5376" s="154">
        <f>VLOOKUP(L5376,'Slope %'!C:D,2,0)</f>
        <v>7.0000000000000007E-2</v>
      </c>
    </row>
    <row r="5377" spans="1:13" x14ac:dyDescent="0.25">
      <c r="A5377" s="169">
        <v>62030</v>
      </c>
      <c r="B5377" s="170" t="s">
        <v>4043</v>
      </c>
      <c r="C5377" s="170" t="s">
        <v>24</v>
      </c>
      <c r="D5377" s="170" t="s">
        <v>68</v>
      </c>
      <c r="E5377" s="170">
        <v>750</v>
      </c>
      <c r="F5377" s="170">
        <v>6</v>
      </c>
      <c r="G5377" s="171">
        <v>15.9</v>
      </c>
      <c r="H5377" s="170" t="s">
        <v>600</v>
      </c>
      <c r="I5377" s="171">
        <v>169.99</v>
      </c>
      <c r="J5377" s="169">
        <v>1</v>
      </c>
      <c r="K5377" s="154" cm="1">
        <f t="array" ref="K5377">ROUND(
IF(C5377="Beer",
SUM(LOOKUP(2,1/(SRP!$B$8:$B$10&lt;=E5377)/(SRP!$C$8:$C$10&gt;=E5377),SRP!$D$8:$D$10)*(G5377/100)*(E5377/1000)),
IF(C5377="Spirits",
SUM(LOOKUP(2,1/(SRP!$B$2:$B$7&lt;=E5377)/(SRP!$C$2:$C$7&gt;=E5377),SRP!$D$2:$D$7)*(G5377/100)*(E5377/1000)),
IF(AND(C5377="Wine",D5377="Fortified Wines"),
SUM(LOOKUP(2,1/(SRP!$B$26:$B$29&lt;=E5377)/(SRP!$C$26:$C$29&gt;=E5377),SRP!$D$26:$D$29)*(G5377/100)*(E5377/1000)),
IF(C5377="Wine",
SUM(LOOKUP(2,1/(SRP!$B$21:$B$25&lt;=E5377)/(SRP!$C$21:$C$25&gt;=E5377),SRP!$D$21:$D$25)*(G5377/100)*(E5377/1000)),
IF(AND(C5377="Ready to Drink",D5377="RTD-One Pour Cocktail&gt;7%&lt;=14.5"),
SUM(LOOKUP(2,1/(SRP!$B$16:$B$20&lt;=E5377)/(SRP!$C$16:$C$20&gt;=E5377),SRP!$D$16:$D$20)*(G5377/100)*(E5377/1000)),
IF(C5377="Ready to Drink",
SUM(LOOKUP(2,1/(SRP!$B$11:$B$15&lt;=E5377)/(SRP!$C$11:$C$15&gt;=E5377),SRP!$D$11:$D$15)*(G5377/100)*(E5377/1000)),
0)))))),2)</f>
        <v>9.31</v>
      </c>
      <c r="L5377" s="173" t="str">
        <f t="shared" si="83"/>
        <v>Wine750</v>
      </c>
      <c r="M5377" s="154">
        <f>VLOOKUP(L5377,'Slope %'!C:D,2,0)</f>
        <v>0.1</v>
      </c>
    </row>
    <row r="5378" spans="1:13" x14ac:dyDescent="0.25">
      <c r="A5378" s="169">
        <v>62031</v>
      </c>
      <c r="B5378" s="170" t="s">
        <v>4044</v>
      </c>
      <c r="C5378" s="170" t="s">
        <v>11</v>
      </c>
      <c r="D5378" s="170" t="s">
        <v>303</v>
      </c>
      <c r="E5378" s="170">
        <v>473</v>
      </c>
      <c r="F5378" s="170">
        <v>24</v>
      </c>
      <c r="G5378" s="171">
        <v>7</v>
      </c>
      <c r="H5378" s="170" t="s">
        <v>2503</v>
      </c>
      <c r="I5378" s="171">
        <v>3.99</v>
      </c>
      <c r="J5378" s="169">
        <v>1</v>
      </c>
      <c r="K5378" s="154" cm="1">
        <f t="array" ref="K5378">ROUND(
IF(C5378="Beer",
SUM(LOOKUP(2,1/(SRP!$B$8:$B$10&lt;=E5378)/(SRP!$C$8:$C$10&gt;=E5378),SRP!$D$8:$D$10)*(G5378/100)*(E5378/1000)),
IF(C5378="Spirits",
SUM(LOOKUP(2,1/(SRP!$B$2:$B$7&lt;=E5378)/(SRP!$C$2:$C$7&gt;=E5378),SRP!$D$2:$D$7)*(G5378/100)*(E5378/1000)),
IF(AND(C5378="Wine",D5378="Fortified Wines"),
SUM(LOOKUP(2,1/(SRP!$B$26:$B$29&lt;=E5378)/(SRP!$C$26:$C$29&gt;=E5378),SRP!$D$26:$D$29)*(G5378/100)*(E5378/1000)),
IF(C5378="Wine",
SUM(LOOKUP(2,1/(SRP!$B$21:$B$25&lt;=E5378)/(SRP!$C$21:$C$25&gt;=E5378),SRP!$D$21:$D$25)*(G5378/100)*(E5378/1000)),
IF(AND(C5378="Ready to Drink",D5378="RTD-One Pour Cocktail&gt;7%&lt;=14.5"),
SUM(LOOKUP(2,1/(SRP!$B$16:$B$20&lt;=E5378)/(SRP!$C$16:$C$20&gt;=E5378),SRP!$D$16:$D$20)*(G5378/100)*(E5378/1000)),
IF(C5378="Ready to Drink",
SUM(LOOKUP(2,1/(SRP!$B$11:$B$15&lt;=E5378)/(SRP!$C$11:$C$15&gt;=E5378),SRP!$D$11:$D$15)*(G5378/100)*(E5378/1000)),
0)))))),2)</f>
        <v>2.58</v>
      </c>
      <c r="L5378" s="173" t="str">
        <f t="shared" si="83"/>
        <v>Beer473</v>
      </c>
      <c r="M5378" s="154">
        <f>VLOOKUP(L5378,'Slope %'!C:D,2,0)</f>
        <v>0.12</v>
      </c>
    </row>
    <row r="5379" spans="1:13" x14ac:dyDescent="0.25">
      <c r="A5379" s="169">
        <v>62031</v>
      </c>
      <c r="B5379" s="170" t="s">
        <v>4044</v>
      </c>
      <c r="C5379" s="170" t="s">
        <v>11</v>
      </c>
      <c r="D5379" s="170" t="s">
        <v>303</v>
      </c>
      <c r="E5379" s="170">
        <v>473</v>
      </c>
      <c r="F5379" s="170">
        <v>24</v>
      </c>
      <c r="G5379" s="171">
        <v>7</v>
      </c>
      <c r="H5379" s="170" t="s">
        <v>1407</v>
      </c>
      <c r="I5379" s="171">
        <v>3.99</v>
      </c>
      <c r="J5379" s="169">
        <v>1</v>
      </c>
      <c r="K5379" s="154" cm="1">
        <f t="array" ref="K5379">ROUND(
IF(C5379="Beer",
SUM(LOOKUP(2,1/(SRP!$B$8:$B$10&lt;=E5379)/(SRP!$C$8:$C$10&gt;=E5379),SRP!$D$8:$D$10)*(G5379/100)*(E5379/1000)),
IF(C5379="Spirits",
SUM(LOOKUP(2,1/(SRP!$B$2:$B$7&lt;=E5379)/(SRP!$C$2:$C$7&gt;=E5379),SRP!$D$2:$D$7)*(G5379/100)*(E5379/1000)),
IF(AND(C5379="Wine",D5379="Fortified Wines"),
SUM(LOOKUP(2,1/(SRP!$B$26:$B$29&lt;=E5379)/(SRP!$C$26:$C$29&gt;=E5379),SRP!$D$26:$D$29)*(G5379/100)*(E5379/1000)),
IF(C5379="Wine",
SUM(LOOKUP(2,1/(SRP!$B$21:$B$25&lt;=E5379)/(SRP!$C$21:$C$25&gt;=E5379),SRP!$D$21:$D$25)*(G5379/100)*(E5379/1000)),
IF(AND(C5379="Ready to Drink",D5379="RTD-One Pour Cocktail&gt;7%&lt;=14.5"),
SUM(LOOKUP(2,1/(SRP!$B$16:$B$20&lt;=E5379)/(SRP!$C$16:$C$20&gt;=E5379),SRP!$D$16:$D$20)*(G5379/100)*(E5379/1000)),
IF(C5379="Ready to Drink",
SUM(LOOKUP(2,1/(SRP!$B$11:$B$15&lt;=E5379)/(SRP!$C$11:$C$15&gt;=E5379),SRP!$D$11:$D$15)*(G5379/100)*(E5379/1000)),
0)))))),2)</f>
        <v>2.58</v>
      </c>
      <c r="L5379" s="173" t="str">
        <f t="shared" ref="L5379:L5442" si="84">(_xlfn.CONCAT(C5379,E5379))</f>
        <v>Beer473</v>
      </c>
      <c r="M5379" s="154">
        <f>VLOOKUP(L5379,'Slope %'!C:D,2,0)</f>
        <v>0.12</v>
      </c>
    </row>
    <row r="5380" spans="1:13" x14ac:dyDescent="0.25">
      <c r="A5380" s="169">
        <v>62041</v>
      </c>
      <c r="B5380" s="170" t="s">
        <v>4045</v>
      </c>
      <c r="C5380" s="170" t="s">
        <v>11</v>
      </c>
      <c r="D5380" s="170" t="s">
        <v>12</v>
      </c>
      <c r="E5380" s="170">
        <v>473</v>
      </c>
      <c r="F5380" s="170">
        <v>24</v>
      </c>
      <c r="G5380" s="171">
        <v>5.5</v>
      </c>
      <c r="H5380" s="170" t="s">
        <v>2535</v>
      </c>
      <c r="I5380" s="171">
        <v>4.25</v>
      </c>
      <c r="J5380" s="169">
        <v>1</v>
      </c>
      <c r="K5380" s="154" cm="1">
        <f t="array" ref="K5380">ROUND(
IF(C5380="Beer",
SUM(LOOKUP(2,1/(SRP!$B$8:$B$10&lt;=E5380)/(SRP!$C$8:$C$10&gt;=E5380),SRP!$D$8:$D$10)*(G5380/100)*(E5380/1000)),
IF(C5380="Spirits",
SUM(LOOKUP(2,1/(SRP!$B$2:$B$7&lt;=E5380)/(SRP!$C$2:$C$7&gt;=E5380),SRP!$D$2:$D$7)*(G5380/100)*(E5380/1000)),
IF(AND(C5380="Wine",D5380="Fortified Wines"),
SUM(LOOKUP(2,1/(SRP!$B$26:$B$29&lt;=E5380)/(SRP!$C$26:$C$29&gt;=E5380),SRP!$D$26:$D$29)*(G5380/100)*(E5380/1000)),
IF(C5380="Wine",
SUM(LOOKUP(2,1/(SRP!$B$21:$B$25&lt;=E5380)/(SRP!$C$21:$C$25&gt;=E5380),SRP!$D$21:$D$25)*(G5380/100)*(E5380/1000)),
IF(AND(C5380="Ready to Drink",D5380="RTD-One Pour Cocktail&gt;7%&lt;=14.5"),
SUM(LOOKUP(2,1/(SRP!$B$16:$B$20&lt;=E5380)/(SRP!$C$16:$C$20&gt;=E5380),SRP!$D$16:$D$20)*(G5380/100)*(E5380/1000)),
IF(C5380="Ready to Drink",
SUM(LOOKUP(2,1/(SRP!$B$11:$B$15&lt;=E5380)/(SRP!$C$11:$C$15&gt;=E5380),SRP!$D$11:$D$15)*(G5380/100)*(E5380/1000)),
0)))))),2)</f>
        <v>2.0299999999999998</v>
      </c>
      <c r="L5380" s="173" t="str">
        <f t="shared" si="84"/>
        <v>Beer473</v>
      </c>
      <c r="M5380" s="154">
        <f>VLOOKUP(L5380,'Slope %'!C:D,2,0)</f>
        <v>0.12</v>
      </c>
    </row>
    <row r="5381" spans="1:13" x14ac:dyDescent="0.25">
      <c r="A5381" s="169">
        <v>62041</v>
      </c>
      <c r="B5381" s="170" t="s">
        <v>4045</v>
      </c>
      <c r="C5381" s="170" t="s">
        <v>11</v>
      </c>
      <c r="D5381" s="170" t="s">
        <v>12</v>
      </c>
      <c r="E5381" s="170">
        <v>473</v>
      </c>
      <c r="F5381" s="170">
        <v>24</v>
      </c>
      <c r="G5381" s="171">
        <v>5.5</v>
      </c>
      <c r="H5381" s="170" t="s">
        <v>1136</v>
      </c>
      <c r="I5381" s="171">
        <v>4.25</v>
      </c>
      <c r="J5381" s="169">
        <v>1</v>
      </c>
      <c r="K5381" s="154" cm="1">
        <f t="array" ref="K5381">ROUND(
IF(C5381="Beer",
SUM(LOOKUP(2,1/(SRP!$B$8:$B$10&lt;=E5381)/(SRP!$C$8:$C$10&gt;=E5381),SRP!$D$8:$D$10)*(G5381/100)*(E5381/1000)),
IF(C5381="Spirits",
SUM(LOOKUP(2,1/(SRP!$B$2:$B$7&lt;=E5381)/(SRP!$C$2:$C$7&gt;=E5381),SRP!$D$2:$D$7)*(G5381/100)*(E5381/1000)),
IF(AND(C5381="Wine",D5381="Fortified Wines"),
SUM(LOOKUP(2,1/(SRP!$B$26:$B$29&lt;=E5381)/(SRP!$C$26:$C$29&gt;=E5381),SRP!$D$26:$D$29)*(G5381/100)*(E5381/1000)),
IF(C5381="Wine",
SUM(LOOKUP(2,1/(SRP!$B$21:$B$25&lt;=E5381)/(SRP!$C$21:$C$25&gt;=E5381),SRP!$D$21:$D$25)*(G5381/100)*(E5381/1000)),
IF(AND(C5381="Ready to Drink",D5381="RTD-One Pour Cocktail&gt;7%&lt;=14.5"),
SUM(LOOKUP(2,1/(SRP!$B$16:$B$20&lt;=E5381)/(SRP!$C$16:$C$20&gt;=E5381),SRP!$D$16:$D$20)*(G5381/100)*(E5381/1000)),
IF(C5381="Ready to Drink",
SUM(LOOKUP(2,1/(SRP!$B$11:$B$15&lt;=E5381)/(SRP!$C$11:$C$15&gt;=E5381),SRP!$D$11:$D$15)*(G5381/100)*(E5381/1000)),
0)))))),2)</f>
        <v>2.0299999999999998</v>
      </c>
      <c r="L5381" s="173" t="str">
        <f t="shared" si="84"/>
        <v>Beer473</v>
      </c>
      <c r="M5381" s="154">
        <f>VLOOKUP(L5381,'Slope %'!C:D,2,0)</f>
        <v>0.12</v>
      </c>
    </row>
    <row r="5382" spans="1:13" x14ac:dyDescent="0.25">
      <c r="A5382" s="169">
        <v>62042</v>
      </c>
      <c r="B5382" s="170" t="s">
        <v>4046</v>
      </c>
      <c r="C5382" s="170" t="s">
        <v>15</v>
      </c>
      <c r="D5382" s="170" t="s">
        <v>1399</v>
      </c>
      <c r="E5382" s="170">
        <v>750</v>
      </c>
      <c r="F5382" s="170">
        <v>8</v>
      </c>
      <c r="G5382" s="171">
        <v>43</v>
      </c>
      <c r="H5382" s="170" t="s">
        <v>47</v>
      </c>
      <c r="I5382" s="171">
        <v>37.99</v>
      </c>
      <c r="J5382" s="169">
        <v>1</v>
      </c>
      <c r="K5382" s="154" cm="1">
        <f t="array" ref="K5382">ROUND(
IF(C5382="Beer",
SUM(LOOKUP(2,1/(SRP!$B$8:$B$10&lt;=E5382)/(SRP!$C$8:$C$10&gt;=E5382),SRP!$D$8:$D$10)*(G5382/100)*(E5382/1000)),
IF(C5382="Spirits",
SUM(LOOKUP(2,1/(SRP!$B$2:$B$7&lt;=E5382)/(SRP!$C$2:$C$7&gt;=E5382),SRP!$D$2:$D$7)*(G5382/100)*(E5382/1000)),
IF(AND(C5382="Wine",D5382="Fortified Wines"),
SUM(LOOKUP(2,1/(SRP!$B$26:$B$29&lt;=E5382)/(SRP!$C$26:$C$29&gt;=E5382),SRP!$D$26:$D$29)*(G5382/100)*(E5382/1000)),
IF(C5382="Wine",
SUM(LOOKUP(2,1/(SRP!$B$21:$B$25&lt;=E5382)/(SRP!$C$21:$C$25&gt;=E5382),SRP!$D$21:$D$25)*(G5382/100)*(E5382/1000)),
IF(AND(C5382="Ready to Drink",D5382="RTD-One Pour Cocktail&gt;7%&lt;=14.5"),
SUM(LOOKUP(2,1/(SRP!$B$16:$B$20&lt;=E5382)/(SRP!$C$16:$C$20&gt;=E5382),SRP!$D$16:$D$20)*(G5382/100)*(E5382/1000)),
IF(C5382="Ready to Drink",
SUM(LOOKUP(2,1/(SRP!$B$11:$B$15&lt;=E5382)/(SRP!$C$11:$C$15&gt;=E5382),SRP!$D$11:$D$15)*(G5382/100)*(E5382/1000)),
0)))))),2)</f>
        <v>25.18</v>
      </c>
      <c r="L5382" s="173" t="str">
        <f t="shared" si="84"/>
        <v>Spirits750</v>
      </c>
      <c r="M5382" s="154">
        <f>VLOOKUP(L5382,'Slope %'!C:D,2,0)</f>
        <v>7.0000000000000007E-2</v>
      </c>
    </row>
    <row r="5383" spans="1:13" x14ac:dyDescent="0.25">
      <c r="A5383" s="169">
        <v>62054</v>
      </c>
      <c r="B5383" s="170" t="s">
        <v>4047</v>
      </c>
      <c r="C5383" s="170" t="s">
        <v>15</v>
      </c>
      <c r="D5383" s="170" t="s">
        <v>51</v>
      </c>
      <c r="E5383" s="170">
        <v>750</v>
      </c>
      <c r="F5383" s="170">
        <v>6</v>
      </c>
      <c r="G5383" s="171">
        <v>44.8</v>
      </c>
      <c r="H5383" s="170" t="s">
        <v>177</v>
      </c>
      <c r="I5383" s="171">
        <v>39.99</v>
      </c>
      <c r="J5383" s="169">
        <v>1</v>
      </c>
      <c r="K5383" s="154" cm="1">
        <f t="array" ref="K5383">ROUND(
IF(C5383="Beer",
SUM(LOOKUP(2,1/(SRP!$B$8:$B$10&lt;=E5383)/(SRP!$C$8:$C$10&gt;=E5383),SRP!$D$8:$D$10)*(G5383/100)*(E5383/1000)),
IF(C5383="Spirits",
SUM(LOOKUP(2,1/(SRP!$B$2:$B$7&lt;=E5383)/(SRP!$C$2:$C$7&gt;=E5383),SRP!$D$2:$D$7)*(G5383/100)*(E5383/1000)),
IF(AND(C5383="Wine",D5383="Fortified Wines"),
SUM(LOOKUP(2,1/(SRP!$B$26:$B$29&lt;=E5383)/(SRP!$C$26:$C$29&gt;=E5383),SRP!$D$26:$D$29)*(G5383/100)*(E5383/1000)),
IF(C5383="Wine",
SUM(LOOKUP(2,1/(SRP!$B$21:$B$25&lt;=E5383)/(SRP!$C$21:$C$25&gt;=E5383),SRP!$D$21:$D$25)*(G5383/100)*(E5383/1000)),
IF(AND(C5383="Ready to Drink",D5383="RTD-One Pour Cocktail&gt;7%&lt;=14.5"),
SUM(LOOKUP(2,1/(SRP!$B$16:$B$20&lt;=E5383)/(SRP!$C$16:$C$20&gt;=E5383),SRP!$D$16:$D$20)*(G5383/100)*(E5383/1000)),
IF(C5383="Ready to Drink",
SUM(LOOKUP(2,1/(SRP!$B$11:$B$15&lt;=E5383)/(SRP!$C$11:$C$15&gt;=E5383),SRP!$D$11:$D$15)*(G5383/100)*(E5383/1000)),
0)))))),2)</f>
        <v>26.23</v>
      </c>
      <c r="L5383" s="173" t="str">
        <f t="shared" si="84"/>
        <v>Spirits750</v>
      </c>
      <c r="M5383" s="154">
        <f>VLOOKUP(L5383,'Slope %'!C:D,2,0)</f>
        <v>7.0000000000000007E-2</v>
      </c>
    </row>
    <row r="5384" spans="1:13" x14ac:dyDescent="0.25">
      <c r="A5384" s="169">
        <v>62067</v>
      </c>
      <c r="B5384" s="170" t="s">
        <v>4048</v>
      </c>
      <c r="C5384" s="170" t="s">
        <v>24</v>
      </c>
      <c r="D5384" s="170" t="s">
        <v>166</v>
      </c>
      <c r="E5384" s="170">
        <v>375</v>
      </c>
      <c r="F5384" s="170">
        <v>24</v>
      </c>
      <c r="G5384" s="171">
        <v>12.5</v>
      </c>
      <c r="H5384" s="170" t="s">
        <v>22</v>
      </c>
      <c r="I5384" s="171">
        <v>11.99</v>
      </c>
      <c r="J5384" s="169">
        <v>1</v>
      </c>
      <c r="K5384" s="154" cm="1">
        <f t="array" ref="K5384">ROUND(
IF(C5384="Beer",
SUM(LOOKUP(2,1/(SRP!$B$8:$B$10&lt;=E5384)/(SRP!$C$8:$C$10&gt;=E5384),SRP!$D$8:$D$10)*(G5384/100)*(E5384/1000)),
IF(C5384="Spirits",
SUM(LOOKUP(2,1/(SRP!$B$2:$B$7&lt;=E5384)/(SRP!$C$2:$C$7&gt;=E5384),SRP!$D$2:$D$7)*(G5384/100)*(E5384/1000)),
IF(AND(C5384="Wine",D5384="Fortified Wines"),
SUM(LOOKUP(2,1/(SRP!$B$26:$B$29&lt;=E5384)/(SRP!$C$26:$C$29&gt;=E5384),SRP!$D$26:$D$29)*(G5384/100)*(E5384/1000)),
IF(C5384="Wine",
SUM(LOOKUP(2,1/(SRP!$B$21:$B$25&lt;=E5384)/(SRP!$C$21:$C$25&gt;=E5384),SRP!$D$21:$D$25)*(G5384/100)*(E5384/1000)),
IF(AND(C5384="Ready to Drink",D5384="RTD-One Pour Cocktail&gt;7%&lt;=14.5"),
SUM(LOOKUP(2,1/(SRP!$B$16:$B$20&lt;=E5384)/(SRP!$C$16:$C$20&gt;=E5384),SRP!$D$16:$D$20)*(G5384/100)*(E5384/1000)),
IF(C5384="Ready to Drink",
SUM(LOOKUP(2,1/(SRP!$B$11:$B$15&lt;=E5384)/(SRP!$C$11:$C$15&gt;=E5384),SRP!$D$11:$D$15)*(G5384/100)*(E5384/1000)),
0)))))),2)</f>
        <v>3.88</v>
      </c>
      <c r="L5384" s="173" t="str">
        <f t="shared" si="84"/>
        <v>Wine375</v>
      </c>
      <c r="M5384" s="154">
        <f>VLOOKUP(L5384,'Slope %'!C:D,2,0)</f>
        <v>0.12</v>
      </c>
    </row>
    <row r="5385" spans="1:13" x14ac:dyDescent="0.25">
      <c r="A5385" s="169">
        <v>62069</v>
      </c>
      <c r="B5385" s="170" t="s">
        <v>4049</v>
      </c>
      <c r="C5385" s="170" t="s">
        <v>15</v>
      </c>
      <c r="D5385" s="170" t="s">
        <v>51</v>
      </c>
      <c r="E5385" s="170">
        <v>500</v>
      </c>
      <c r="F5385" s="170">
        <v>6</v>
      </c>
      <c r="G5385" s="171">
        <v>42</v>
      </c>
      <c r="H5385" s="170" t="s">
        <v>22</v>
      </c>
      <c r="I5385" s="171">
        <v>53.99</v>
      </c>
      <c r="J5385" s="169">
        <v>1</v>
      </c>
      <c r="K5385" s="154" cm="1">
        <f t="array" ref="K5385">ROUND(
IF(C5385="Beer",
SUM(LOOKUP(2,1/(SRP!$B$8:$B$10&lt;=E5385)/(SRP!$C$8:$C$10&gt;=E5385),SRP!$D$8:$D$10)*(G5385/100)*(E5385/1000)),
IF(C5385="Spirits",
SUM(LOOKUP(2,1/(SRP!$B$2:$B$7&lt;=E5385)/(SRP!$C$2:$C$7&gt;=E5385),SRP!$D$2:$D$7)*(G5385/100)*(E5385/1000)),
IF(AND(C5385="Wine",D5385="Fortified Wines"),
SUM(LOOKUP(2,1/(SRP!$B$26:$B$29&lt;=E5385)/(SRP!$C$26:$C$29&gt;=E5385),SRP!$D$26:$D$29)*(G5385/100)*(E5385/1000)),
IF(C5385="Wine",
SUM(LOOKUP(2,1/(SRP!$B$21:$B$25&lt;=E5385)/(SRP!$C$21:$C$25&gt;=E5385),SRP!$D$21:$D$25)*(G5385/100)*(E5385/1000)),
IF(AND(C5385="Ready to Drink",D5385="RTD-One Pour Cocktail&gt;7%&lt;=14.5"),
SUM(LOOKUP(2,1/(SRP!$B$16:$B$20&lt;=E5385)/(SRP!$C$16:$C$20&gt;=E5385),SRP!$D$16:$D$20)*(G5385/100)*(E5385/1000)),
IF(C5385="Ready to Drink",
SUM(LOOKUP(2,1/(SRP!$B$11:$B$15&lt;=E5385)/(SRP!$C$11:$C$15&gt;=E5385),SRP!$D$11:$D$15)*(G5385/100)*(E5385/1000)),
0)))))),2)</f>
        <v>17.38</v>
      </c>
      <c r="L5385" s="173" t="str">
        <f t="shared" si="84"/>
        <v>Spirits500</v>
      </c>
      <c r="M5385" s="154">
        <f>VLOOKUP(L5385,'Slope %'!C:D,2,0)</f>
        <v>7.0000000000000007E-2</v>
      </c>
    </row>
    <row r="5386" spans="1:13" x14ac:dyDescent="0.25">
      <c r="A5386" s="169">
        <v>62071</v>
      </c>
      <c r="B5386" s="170" t="s">
        <v>4050</v>
      </c>
      <c r="C5386" s="170" t="s">
        <v>15</v>
      </c>
      <c r="D5386" s="170" t="s">
        <v>804</v>
      </c>
      <c r="E5386" s="170">
        <v>50</v>
      </c>
      <c r="F5386" s="170">
        <v>48</v>
      </c>
      <c r="G5386" s="171">
        <v>30</v>
      </c>
      <c r="H5386" s="170" t="s">
        <v>222</v>
      </c>
      <c r="I5386" s="171">
        <v>4.99</v>
      </c>
      <c r="J5386" s="169">
        <v>1</v>
      </c>
      <c r="K5386" s="154" cm="1">
        <f t="array" ref="K5386">ROUND(
IF(C5386="Beer",
SUM(LOOKUP(2,1/(SRP!$B$8:$B$10&lt;=E5386)/(SRP!$C$8:$C$10&gt;=E5386),SRP!$D$8:$D$10)*(G5386/100)*(E5386/1000)),
IF(C5386="Spirits",
SUM(LOOKUP(2,1/(SRP!$B$2:$B$7&lt;=E5386)/(SRP!$C$2:$C$7&gt;=E5386),SRP!$D$2:$D$7)*(G5386/100)*(E5386/1000)),
IF(AND(C5386="Wine",D5386="Fortified Wines"),
SUM(LOOKUP(2,1/(SRP!$B$26:$B$29&lt;=E5386)/(SRP!$C$26:$C$29&gt;=E5386),SRP!$D$26:$D$29)*(G5386/100)*(E5386/1000)),
IF(C5386="Wine",
SUM(LOOKUP(2,1/(SRP!$B$21:$B$25&lt;=E5386)/(SRP!$C$21:$C$25&gt;=E5386),SRP!$D$21:$D$25)*(G5386/100)*(E5386/1000)),
IF(AND(C5386="Ready to Drink",D5386="RTD-One Pour Cocktail&gt;7%&lt;=14.5"),
SUM(LOOKUP(2,1/(SRP!$B$16:$B$20&lt;=E5386)/(SRP!$C$16:$C$20&gt;=E5386),SRP!$D$16:$D$20)*(G5386/100)*(E5386/1000)),
IF(C5386="Ready to Drink",
SUM(LOOKUP(2,1/(SRP!$B$11:$B$15&lt;=E5386)/(SRP!$C$11:$C$15&gt;=E5386),SRP!$D$11:$D$15)*(G5386/100)*(E5386/1000)),
0)))))),2)</f>
        <v>2.02</v>
      </c>
      <c r="L5386" s="173" t="str">
        <f t="shared" si="84"/>
        <v>Spirits50</v>
      </c>
      <c r="M5386" s="154">
        <f>VLOOKUP(L5386,'Slope %'!C:D,2,0)</f>
        <v>0.1</v>
      </c>
    </row>
    <row r="5387" spans="1:13" x14ac:dyDescent="0.25">
      <c r="A5387" s="169">
        <v>62083</v>
      </c>
      <c r="B5387" s="170" t="s">
        <v>4051</v>
      </c>
      <c r="C5387" s="170" t="s">
        <v>15</v>
      </c>
      <c r="D5387" s="170" t="s">
        <v>1044</v>
      </c>
      <c r="E5387" s="170">
        <v>360</v>
      </c>
      <c r="F5387" s="170">
        <v>20</v>
      </c>
      <c r="G5387" s="171">
        <v>16</v>
      </c>
      <c r="H5387" s="170" t="s">
        <v>1045</v>
      </c>
      <c r="I5387" s="171">
        <v>11.01</v>
      </c>
      <c r="J5387" s="169">
        <v>1</v>
      </c>
      <c r="K5387" s="154" cm="1">
        <f t="array" ref="K5387">ROUND(
IF(C5387="Beer",
SUM(LOOKUP(2,1/(SRP!$B$8:$B$10&lt;=E5387)/(SRP!$C$8:$C$10&gt;=E5387),SRP!$D$8:$D$10)*(G5387/100)*(E5387/1000)),
IF(C5387="Spirits",
SUM(LOOKUP(2,1/(SRP!$B$2:$B$7&lt;=E5387)/(SRP!$C$2:$C$7&gt;=E5387),SRP!$D$2:$D$7)*(G5387/100)*(E5387/1000)),
IF(AND(C5387="Wine",D5387="Fortified Wines"),
SUM(LOOKUP(2,1/(SRP!$B$26:$B$29&lt;=E5387)/(SRP!$C$26:$C$29&gt;=E5387),SRP!$D$26:$D$29)*(G5387/100)*(E5387/1000)),
IF(C5387="Wine",
SUM(LOOKUP(2,1/(SRP!$B$21:$B$25&lt;=E5387)/(SRP!$C$21:$C$25&gt;=E5387),SRP!$D$21:$D$25)*(G5387/100)*(E5387/1000)),
IF(AND(C5387="Ready to Drink",D5387="RTD-One Pour Cocktail&gt;7%&lt;=14.5"),
SUM(LOOKUP(2,1/(SRP!$B$16:$B$20&lt;=E5387)/(SRP!$C$16:$C$20&gt;=E5387),SRP!$D$16:$D$20)*(G5387/100)*(E5387/1000)),
IF(C5387="Ready to Drink",
SUM(LOOKUP(2,1/(SRP!$B$11:$B$15&lt;=E5387)/(SRP!$C$11:$C$15&gt;=E5387),SRP!$D$11:$D$15)*(G5387/100)*(E5387/1000)),
0)))))),2)</f>
        <v>5.1100000000000003</v>
      </c>
      <c r="L5387" s="173" t="str">
        <f t="shared" si="84"/>
        <v>Spirits360</v>
      </c>
      <c r="M5387" s="154">
        <f>VLOOKUP(L5387,'Slope %'!C:D,2,0)</f>
        <v>0.1</v>
      </c>
    </row>
    <row r="5388" spans="1:13" x14ac:dyDescent="0.25">
      <c r="A5388" s="169">
        <v>62090</v>
      </c>
      <c r="B5388" s="170" t="s">
        <v>4052</v>
      </c>
      <c r="C5388" s="170" t="s">
        <v>15</v>
      </c>
      <c r="D5388" s="170" t="s">
        <v>1399</v>
      </c>
      <c r="E5388" s="170">
        <v>700</v>
      </c>
      <c r="F5388" s="170">
        <v>6</v>
      </c>
      <c r="G5388" s="171">
        <v>43</v>
      </c>
      <c r="H5388" s="170" t="s">
        <v>378</v>
      </c>
      <c r="I5388" s="171">
        <v>59.99</v>
      </c>
      <c r="J5388" s="169">
        <v>1</v>
      </c>
      <c r="K5388" s="154" cm="1">
        <f t="array" ref="K5388">ROUND(
IF(C5388="Beer",
SUM(LOOKUP(2,1/(SRP!$B$8:$B$10&lt;=E5388)/(SRP!$C$8:$C$10&gt;=E5388),SRP!$D$8:$D$10)*(G5388/100)*(E5388/1000)),
IF(C5388="Spirits",
SUM(LOOKUP(2,1/(SRP!$B$2:$B$7&lt;=E5388)/(SRP!$C$2:$C$7&gt;=E5388),SRP!$D$2:$D$7)*(G5388/100)*(E5388/1000)),
IF(AND(C5388="Wine",D5388="Fortified Wines"),
SUM(LOOKUP(2,1/(SRP!$B$26:$B$29&lt;=E5388)/(SRP!$C$26:$C$29&gt;=E5388),SRP!$D$26:$D$29)*(G5388/100)*(E5388/1000)),
IF(C5388="Wine",
SUM(LOOKUP(2,1/(SRP!$B$21:$B$25&lt;=E5388)/(SRP!$C$21:$C$25&gt;=E5388),SRP!$D$21:$D$25)*(G5388/100)*(E5388/1000)),
IF(AND(C5388="Ready to Drink",D5388="RTD-One Pour Cocktail&gt;7%&lt;=14.5"),
SUM(LOOKUP(2,1/(SRP!$B$16:$B$20&lt;=E5388)/(SRP!$C$16:$C$20&gt;=E5388),SRP!$D$16:$D$20)*(G5388/100)*(E5388/1000)),
IF(C5388="Ready to Drink",
SUM(LOOKUP(2,1/(SRP!$B$11:$B$15&lt;=E5388)/(SRP!$C$11:$C$15&gt;=E5388),SRP!$D$11:$D$15)*(G5388/100)*(E5388/1000)),
0)))))),2)</f>
        <v>23.5</v>
      </c>
      <c r="L5388" s="173" t="str">
        <f t="shared" si="84"/>
        <v>Spirits700</v>
      </c>
      <c r="M5388" s="154">
        <f>VLOOKUP(L5388,'Slope %'!C:D,2,0)</f>
        <v>7.0000000000000007E-2</v>
      </c>
    </row>
    <row r="5389" spans="1:13" x14ac:dyDescent="0.25">
      <c r="A5389" s="169">
        <v>62099</v>
      </c>
      <c r="B5389" s="170" t="s">
        <v>4053</v>
      </c>
      <c r="C5389" s="170" t="s">
        <v>24</v>
      </c>
      <c r="D5389" s="170" t="s">
        <v>60</v>
      </c>
      <c r="E5389" s="170">
        <v>750</v>
      </c>
      <c r="F5389" s="170">
        <v>12</v>
      </c>
      <c r="G5389" s="171">
        <v>8</v>
      </c>
      <c r="H5389" s="170" t="s">
        <v>256</v>
      </c>
      <c r="I5389" s="171">
        <v>16.989999999999998</v>
      </c>
      <c r="J5389" s="169">
        <v>1</v>
      </c>
      <c r="K5389" s="154" cm="1">
        <f t="array" ref="K5389">ROUND(
IF(C5389="Beer",
SUM(LOOKUP(2,1/(SRP!$B$8:$B$10&lt;=E5389)/(SRP!$C$8:$C$10&gt;=E5389),SRP!$D$8:$D$10)*(G5389/100)*(E5389/1000)),
IF(C5389="Spirits",
SUM(LOOKUP(2,1/(SRP!$B$2:$B$7&lt;=E5389)/(SRP!$C$2:$C$7&gt;=E5389),SRP!$D$2:$D$7)*(G5389/100)*(E5389/1000)),
IF(AND(C5389="Wine",D5389="Fortified Wines"),
SUM(LOOKUP(2,1/(SRP!$B$26:$B$29&lt;=E5389)/(SRP!$C$26:$C$29&gt;=E5389),SRP!$D$26:$D$29)*(G5389/100)*(E5389/1000)),
IF(C5389="Wine",
SUM(LOOKUP(2,1/(SRP!$B$21:$B$25&lt;=E5389)/(SRP!$C$21:$C$25&gt;=E5389),SRP!$D$21:$D$25)*(G5389/100)*(E5389/1000)),
IF(AND(C5389="Ready to Drink",D5389="RTD-One Pour Cocktail&gt;7%&lt;=14.5"),
SUM(LOOKUP(2,1/(SRP!$B$16:$B$20&lt;=E5389)/(SRP!$C$16:$C$20&gt;=E5389),SRP!$D$16:$D$20)*(G5389/100)*(E5389/1000)),
IF(C5389="Ready to Drink",
SUM(LOOKUP(2,1/(SRP!$B$11:$B$15&lt;=E5389)/(SRP!$C$11:$C$15&gt;=E5389),SRP!$D$11:$D$15)*(G5389/100)*(E5389/1000)),
0)))))),2)</f>
        <v>4.68</v>
      </c>
      <c r="L5389" s="173" t="str">
        <f t="shared" si="84"/>
        <v>Wine750</v>
      </c>
      <c r="M5389" s="154">
        <f>VLOOKUP(L5389,'Slope %'!C:D,2,0)</f>
        <v>0.1</v>
      </c>
    </row>
    <row r="5390" spans="1:13" x14ac:dyDescent="0.25">
      <c r="A5390" s="169">
        <v>62153</v>
      </c>
      <c r="B5390" s="170" t="s">
        <v>4054</v>
      </c>
      <c r="C5390" s="170" t="s">
        <v>24</v>
      </c>
      <c r="D5390" s="170" t="s">
        <v>34</v>
      </c>
      <c r="E5390" s="170">
        <v>750</v>
      </c>
      <c r="F5390" s="170">
        <v>12</v>
      </c>
      <c r="G5390" s="171">
        <v>13.5</v>
      </c>
      <c r="H5390" s="170" t="s">
        <v>323</v>
      </c>
      <c r="I5390" s="171">
        <v>24.99</v>
      </c>
      <c r="J5390" s="169">
        <v>1</v>
      </c>
      <c r="K5390" s="154" cm="1">
        <f t="array" ref="K5390">ROUND(
IF(C5390="Beer",
SUM(LOOKUP(2,1/(SRP!$B$8:$B$10&lt;=E5390)/(SRP!$C$8:$C$10&gt;=E5390),SRP!$D$8:$D$10)*(G5390/100)*(E5390/1000)),
IF(C5390="Spirits",
SUM(LOOKUP(2,1/(SRP!$B$2:$B$7&lt;=E5390)/(SRP!$C$2:$C$7&gt;=E5390),SRP!$D$2:$D$7)*(G5390/100)*(E5390/1000)),
IF(AND(C5390="Wine",D5390="Fortified Wines"),
SUM(LOOKUP(2,1/(SRP!$B$26:$B$29&lt;=E5390)/(SRP!$C$26:$C$29&gt;=E5390),SRP!$D$26:$D$29)*(G5390/100)*(E5390/1000)),
IF(C5390="Wine",
SUM(LOOKUP(2,1/(SRP!$B$21:$B$25&lt;=E5390)/(SRP!$C$21:$C$25&gt;=E5390),SRP!$D$21:$D$25)*(G5390/100)*(E5390/1000)),
IF(AND(C5390="Ready to Drink",D5390="RTD-One Pour Cocktail&gt;7%&lt;=14.5"),
SUM(LOOKUP(2,1/(SRP!$B$16:$B$20&lt;=E5390)/(SRP!$C$16:$C$20&gt;=E5390),SRP!$D$16:$D$20)*(G5390/100)*(E5390/1000)),
IF(C5390="Ready to Drink",
SUM(LOOKUP(2,1/(SRP!$B$11:$B$15&lt;=E5390)/(SRP!$C$11:$C$15&gt;=E5390),SRP!$D$11:$D$15)*(G5390/100)*(E5390/1000)),
0)))))),2)</f>
        <v>7.9</v>
      </c>
      <c r="L5390" s="173" t="str">
        <f t="shared" si="84"/>
        <v>Wine750</v>
      </c>
      <c r="M5390" s="154">
        <f>VLOOKUP(L5390,'Slope %'!C:D,2,0)</f>
        <v>0.1</v>
      </c>
    </row>
    <row r="5391" spans="1:13" x14ac:dyDescent="0.25">
      <c r="A5391" s="169">
        <v>62165</v>
      </c>
      <c r="B5391" s="170" t="s">
        <v>4055</v>
      </c>
      <c r="C5391" s="170" t="s">
        <v>263</v>
      </c>
      <c r="D5391" s="170" t="s">
        <v>264</v>
      </c>
      <c r="E5391" s="170">
        <v>355</v>
      </c>
      <c r="F5391" s="170">
        <v>24</v>
      </c>
      <c r="G5391" s="171">
        <v>5</v>
      </c>
      <c r="H5391" s="170" t="s">
        <v>1254</v>
      </c>
      <c r="I5391" s="171">
        <v>3.88</v>
      </c>
      <c r="J5391" s="169">
        <v>1</v>
      </c>
      <c r="K5391" s="154" cm="1">
        <f t="array" ref="K5391">ROUND(
IF(C5391="Beer",
SUM(LOOKUP(2,1/(SRP!$B$8:$B$10&lt;=E5391)/(SRP!$C$8:$C$10&gt;=E5391),SRP!$D$8:$D$10)*(G5391/100)*(E5391/1000)),
IF(C5391="Spirits",
SUM(LOOKUP(2,1/(SRP!$B$2:$B$7&lt;=E5391)/(SRP!$C$2:$C$7&gt;=E5391),SRP!$D$2:$D$7)*(G5391/100)*(E5391/1000)),
IF(AND(C5391="Wine",D5391="Fortified Wines"),
SUM(LOOKUP(2,1/(SRP!$B$26:$B$29&lt;=E5391)/(SRP!$C$26:$C$29&gt;=E5391),SRP!$D$26:$D$29)*(G5391/100)*(E5391/1000)),
IF(C5391="Wine",
SUM(LOOKUP(2,1/(SRP!$B$21:$B$25&lt;=E5391)/(SRP!$C$21:$C$25&gt;=E5391),SRP!$D$21:$D$25)*(G5391/100)*(E5391/1000)),
IF(AND(C5391="Ready to Drink",D5391="RTD-One Pour Cocktail&gt;7%&lt;=14.5"),
SUM(LOOKUP(2,1/(SRP!$B$16:$B$20&lt;=E5391)/(SRP!$C$16:$C$20&gt;=E5391),SRP!$D$16:$D$20)*(G5391/100)*(E5391/1000)),
IF(C5391="Ready to Drink",
SUM(LOOKUP(2,1/(SRP!$B$11:$B$15&lt;=E5391)/(SRP!$C$11:$C$15&gt;=E5391),SRP!$D$11:$D$15)*(G5391/100)*(E5391/1000)),
0)))))),2)</f>
        <v>1.57</v>
      </c>
      <c r="L5391" s="173" t="str">
        <f t="shared" si="84"/>
        <v>Ready to Drink355</v>
      </c>
      <c r="M5391" s="154">
        <f>VLOOKUP(L5391,'Slope %'!C:D,2,0)</f>
        <v>0.12</v>
      </c>
    </row>
    <row r="5392" spans="1:13" x14ac:dyDescent="0.25">
      <c r="A5392" s="169">
        <v>62172</v>
      </c>
      <c r="B5392" s="170" t="s">
        <v>4056</v>
      </c>
      <c r="C5392" s="170" t="s">
        <v>263</v>
      </c>
      <c r="D5392" s="170" t="s">
        <v>935</v>
      </c>
      <c r="E5392" s="170">
        <v>355</v>
      </c>
      <c r="F5392" s="170">
        <v>24</v>
      </c>
      <c r="G5392" s="171">
        <v>5</v>
      </c>
      <c r="H5392" s="170" t="s">
        <v>1615</v>
      </c>
      <c r="I5392" s="171">
        <v>3.98</v>
      </c>
      <c r="J5392" s="169">
        <v>1</v>
      </c>
      <c r="K5392" s="154" cm="1">
        <f t="array" ref="K5392">ROUND(
IF(C5392="Beer",
SUM(LOOKUP(2,1/(SRP!$B$8:$B$10&lt;=E5392)/(SRP!$C$8:$C$10&gt;=E5392),SRP!$D$8:$D$10)*(G5392/100)*(E5392/1000)),
IF(C5392="Spirits",
SUM(LOOKUP(2,1/(SRP!$B$2:$B$7&lt;=E5392)/(SRP!$C$2:$C$7&gt;=E5392),SRP!$D$2:$D$7)*(G5392/100)*(E5392/1000)),
IF(AND(C5392="Wine",D5392="Fortified Wines"),
SUM(LOOKUP(2,1/(SRP!$B$26:$B$29&lt;=E5392)/(SRP!$C$26:$C$29&gt;=E5392),SRP!$D$26:$D$29)*(G5392/100)*(E5392/1000)),
IF(C5392="Wine",
SUM(LOOKUP(2,1/(SRP!$B$21:$B$25&lt;=E5392)/(SRP!$C$21:$C$25&gt;=E5392),SRP!$D$21:$D$25)*(G5392/100)*(E5392/1000)),
IF(AND(C5392="Ready to Drink",D5392="RTD-One Pour Cocktail&gt;7%&lt;=14.5"),
SUM(LOOKUP(2,1/(SRP!$B$16:$B$20&lt;=E5392)/(SRP!$C$16:$C$20&gt;=E5392),SRP!$D$16:$D$20)*(G5392/100)*(E5392/1000)),
IF(C5392="Ready to Drink",
SUM(LOOKUP(2,1/(SRP!$B$11:$B$15&lt;=E5392)/(SRP!$C$11:$C$15&gt;=E5392),SRP!$D$11:$D$15)*(G5392/100)*(E5392/1000)),
0)))))),2)</f>
        <v>1.57</v>
      </c>
      <c r="L5392" s="173" t="str">
        <f t="shared" si="84"/>
        <v>Ready to Drink355</v>
      </c>
      <c r="M5392" s="154">
        <f>VLOOKUP(L5392,'Slope %'!C:D,2,0)</f>
        <v>0.12</v>
      </c>
    </row>
    <row r="5393" spans="1:13" x14ac:dyDescent="0.25">
      <c r="A5393" s="169">
        <v>62176</v>
      </c>
      <c r="B5393" s="170" t="s">
        <v>4057</v>
      </c>
      <c r="C5393" s="170" t="s">
        <v>24</v>
      </c>
      <c r="D5393" s="170" t="s">
        <v>68</v>
      </c>
      <c r="E5393" s="170">
        <v>200</v>
      </c>
      <c r="F5393" s="170">
        <v>24</v>
      </c>
      <c r="G5393" s="171">
        <v>12.5</v>
      </c>
      <c r="H5393" s="170" t="s">
        <v>26</v>
      </c>
      <c r="I5393" s="171">
        <v>3.49</v>
      </c>
      <c r="J5393" s="169">
        <v>1</v>
      </c>
      <c r="K5393" s="154" cm="1">
        <f t="array" ref="K5393">ROUND(
IF(C5393="Beer",
SUM(LOOKUP(2,1/(SRP!$B$8:$B$10&lt;=E5393)/(SRP!$C$8:$C$10&gt;=E5393),SRP!$D$8:$D$10)*(G5393/100)*(E5393/1000)),
IF(C5393="Spirits",
SUM(LOOKUP(2,1/(SRP!$B$2:$B$7&lt;=E5393)/(SRP!$C$2:$C$7&gt;=E5393),SRP!$D$2:$D$7)*(G5393/100)*(E5393/1000)),
IF(AND(C5393="Wine",D5393="Fortified Wines"),
SUM(LOOKUP(2,1/(SRP!$B$26:$B$29&lt;=E5393)/(SRP!$C$26:$C$29&gt;=E5393),SRP!$D$26:$D$29)*(G5393/100)*(E5393/1000)),
IF(C5393="Wine",
SUM(LOOKUP(2,1/(SRP!$B$21:$B$25&lt;=E5393)/(SRP!$C$21:$C$25&gt;=E5393),SRP!$D$21:$D$25)*(G5393/100)*(E5393/1000)),
IF(AND(C5393="Ready to Drink",D5393="RTD-One Pour Cocktail&gt;7%&lt;=14.5"),
SUM(LOOKUP(2,1/(SRP!$B$16:$B$20&lt;=E5393)/(SRP!$C$16:$C$20&gt;=E5393),SRP!$D$16:$D$20)*(G5393/100)*(E5393/1000)),
IF(C5393="Ready to Drink",
SUM(LOOKUP(2,1/(SRP!$B$11:$B$15&lt;=E5393)/(SRP!$C$11:$C$15&gt;=E5393),SRP!$D$11:$D$15)*(G5393/100)*(E5393/1000)),
0)))))),2)</f>
        <v>2.81</v>
      </c>
      <c r="L5393" s="173" t="str">
        <f t="shared" si="84"/>
        <v>Wine200</v>
      </c>
      <c r="M5393" s="154">
        <f>VLOOKUP(L5393,'Slope %'!C:D,2,0)</f>
        <v>0.12</v>
      </c>
    </row>
    <row r="5394" spans="1:13" x14ac:dyDescent="0.25">
      <c r="A5394" s="169">
        <v>62177</v>
      </c>
      <c r="B5394" s="170" t="s">
        <v>4058</v>
      </c>
      <c r="C5394" s="170" t="s">
        <v>24</v>
      </c>
      <c r="D5394" s="170" t="s">
        <v>58</v>
      </c>
      <c r="E5394" s="170">
        <v>750</v>
      </c>
      <c r="F5394" s="170">
        <v>12</v>
      </c>
      <c r="G5394" s="171">
        <v>13</v>
      </c>
      <c r="H5394" s="170" t="s">
        <v>32</v>
      </c>
      <c r="I5394" s="171">
        <v>19.989999999999998</v>
      </c>
      <c r="J5394" s="169">
        <v>1</v>
      </c>
      <c r="K5394" s="154" cm="1">
        <f t="array" ref="K5394">ROUND(
IF(C5394="Beer",
SUM(LOOKUP(2,1/(SRP!$B$8:$B$10&lt;=E5394)/(SRP!$C$8:$C$10&gt;=E5394),SRP!$D$8:$D$10)*(G5394/100)*(E5394/1000)),
IF(C5394="Spirits",
SUM(LOOKUP(2,1/(SRP!$B$2:$B$7&lt;=E5394)/(SRP!$C$2:$C$7&gt;=E5394),SRP!$D$2:$D$7)*(G5394/100)*(E5394/1000)),
IF(AND(C5394="Wine",D5394="Fortified Wines"),
SUM(LOOKUP(2,1/(SRP!$B$26:$B$29&lt;=E5394)/(SRP!$C$26:$C$29&gt;=E5394),SRP!$D$26:$D$29)*(G5394/100)*(E5394/1000)),
IF(C5394="Wine",
SUM(LOOKUP(2,1/(SRP!$B$21:$B$25&lt;=E5394)/(SRP!$C$21:$C$25&gt;=E5394),SRP!$D$21:$D$25)*(G5394/100)*(E5394/1000)),
IF(AND(C5394="Ready to Drink",D5394="RTD-One Pour Cocktail&gt;7%&lt;=14.5"),
SUM(LOOKUP(2,1/(SRP!$B$16:$B$20&lt;=E5394)/(SRP!$C$16:$C$20&gt;=E5394),SRP!$D$16:$D$20)*(G5394/100)*(E5394/1000)),
IF(C5394="Ready to Drink",
SUM(LOOKUP(2,1/(SRP!$B$11:$B$15&lt;=E5394)/(SRP!$C$11:$C$15&gt;=E5394),SRP!$D$11:$D$15)*(G5394/100)*(E5394/1000)),
0)))))),2)</f>
        <v>7.61</v>
      </c>
      <c r="L5394" s="173" t="str">
        <f t="shared" si="84"/>
        <v>Wine750</v>
      </c>
      <c r="M5394" s="154">
        <f>VLOOKUP(L5394,'Slope %'!C:D,2,0)</f>
        <v>0.1</v>
      </c>
    </row>
    <row r="5395" spans="1:13" x14ac:dyDescent="0.25">
      <c r="A5395" s="169">
        <v>62179</v>
      </c>
      <c r="B5395" s="170" t="s">
        <v>4059</v>
      </c>
      <c r="C5395" s="170" t="s">
        <v>24</v>
      </c>
      <c r="D5395" s="170" t="s">
        <v>166</v>
      </c>
      <c r="E5395" s="170">
        <v>750</v>
      </c>
      <c r="F5395" s="170">
        <v>12</v>
      </c>
      <c r="G5395" s="171">
        <v>13</v>
      </c>
      <c r="H5395" s="170" t="s">
        <v>26</v>
      </c>
      <c r="I5395" s="171">
        <v>22.99</v>
      </c>
      <c r="J5395" s="169">
        <v>1</v>
      </c>
      <c r="K5395" s="154" cm="1">
        <f t="array" ref="K5395">ROUND(
IF(C5395="Beer",
SUM(LOOKUP(2,1/(SRP!$B$8:$B$10&lt;=E5395)/(SRP!$C$8:$C$10&gt;=E5395),SRP!$D$8:$D$10)*(G5395/100)*(E5395/1000)),
IF(C5395="Spirits",
SUM(LOOKUP(2,1/(SRP!$B$2:$B$7&lt;=E5395)/(SRP!$C$2:$C$7&gt;=E5395),SRP!$D$2:$D$7)*(G5395/100)*(E5395/1000)),
IF(AND(C5395="Wine",D5395="Fortified Wines"),
SUM(LOOKUP(2,1/(SRP!$B$26:$B$29&lt;=E5395)/(SRP!$C$26:$C$29&gt;=E5395),SRP!$D$26:$D$29)*(G5395/100)*(E5395/1000)),
IF(C5395="Wine",
SUM(LOOKUP(2,1/(SRP!$B$21:$B$25&lt;=E5395)/(SRP!$C$21:$C$25&gt;=E5395),SRP!$D$21:$D$25)*(G5395/100)*(E5395/1000)),
IF(AND(C5395="Ready to Drink",D5395="RTD-One Pour Cocktail&gt;7%&lt;=14.5"),
SUM(LOOKUP(2,1/(SRP!$B$16:$B$20&lt;=E5395)/(SRP!$C$16:$C$20&gt;=E5395),SRP!$D$16:$D$20)*(G5395/100)*(E5395/1000)),
IF(C5395="Ready to Drink",
SUM(LOOKUP(2,1/(SRP!$B$11:$B$15&lt;=E5395)/(SRP!$C$11:$C$15&gt;=E5395),SRP!$D$11:$D$15)*(G5395/100)*(E5395/1000)),
0)))))),2)</f>
        <v>7.61</v>
      </c>
      <c r="L5395" s="173" t="str">
        <f t="shared" si="84"/>
        <v>Wine750</v>
      </c>
      <c r="M5395" s="154">
        <f>VLOOKUP(L5395,'Slope %'!C:D,2,0)</f>
        <v>0.1</v>
      </c>
    </row>
    <row r="5396" spans="1:13" x14ac:dyDescent="0.25">
      <c r="A5396" s="169">
        <v>62180</v>
      </c>
      <c r="B5396" s="170" t="s">
        <v>4060</v>
      </c>
      <c r="C5396" s="170" t="s">
        <v>15</v>
      </c>
      <c r="D5396" s="170" t="s">
        <v>336</v>
      </c>
      <c r="E5396" s="170">
        <v>750</v>
      </c>
      <c r="F5396" s="170">
        <v>12</v>
      </c>
      <c r="G5396" s="171">
        <v>25</v>
      </c>
      <c r="H5396" s="170" t="s">
        <v>2576</v>
      </c>
      <c r="I5396" s="171">
        <v>59.99</v>
      </c>
      <c r="J5396" s="169">
        <v>1</v>
      </c>
      <c r="K5396" s="154" cm="1">
        <f t="array" ref="K5396">ROUND(
IF(C5396="Beer",
SUM(LOOKUP(2,1/(SRP!$B$8:$B$10&lt;=E5396)/(SRP!$C$8:$C$10&gt;=E5396),SRP!$D$8:$D$10)*(G5396/100)*(E5396/1000)),
IF(C5396="Spirits",
SUM(LOOKUP(2,1/(SRP!$B$2:$B$7&lt;=E5396)/(SRP!$C$2:$C$7&gt;=E5396),SRP!$D$2:$D$7)*(G5396/100)*(E5396/1000)),
IF(AND(C5396="Wine",D5396="Fortified Wines"),
SUM(LOOKUP(2,1/(SRP!$B$26:$B$29&lt;=E5396)/(SRP!$C$26:$C$29&gt;=E5396),SRP!$D$26:$D$29)*(G5396/100)*(E5396/1000)),
IF(C5396="Wine",
SUM(LOOKUP(2,1/(SRP!$B$21:$B$25&lt;=E5396)/(SRP!$C$21:$C$25&gt;=E5396),SRP!$D$21:$D$25)*(G5396/100)*(E5396/1000)),
IF(AND(C5396="Ready to Drink",D5396="RTD-One Pour Cocktail&gt;7%&lt;=14.5"),
SUM(LOOKUP(2,1/(SRP!$B$16:$B$20&lt;=E5396)/(SRP!$C$16:$C$20&gt;=E5396),SRP!$D$16:$D$20)*(G5396/100)*(E5396/1000)),
IF(C5396="Ready to Drink",
SUM(LOOKUP(2,1/(SRP!$B$11:$B$15&lt;=E5396)/(SRP!$C$11:$C$15&gt;=E5396),SRP!$D$11:$D$15)*(G5396/100)*(E5396/1000)),
0)))))),2)</f>
        <v>14.64</v>
      </c>
      <c r="L5396" s="173" t="str">
        <f t="shared" si="84"/>
        <v>Spirits750</v>
      </c>
      <c r="M5396" s="154">
        <f>VLOOKUP(L5396,'Slope %'!C:D,2,0)</f>
        <v>7.0000000000000007E-2</v>
      </c>
    </row>
    <row r="5397" spans="1:13" x14ac:dyDescent="0.25">
      <c r="A5397" s="169">
        <v>62184</v>
      </c>
      <c r="B5397" s="170" t="s">
        <v>4061</v>
      </c>
      <c r="C5397" s="170" t="s">
        <v>15</v>
      </c>
      <c r="D5397" s="170" t="s">
        <v>301</v>
      </c>
      <c r="E5397" s="170">
        <v>720</v>
      </c>
      <c r="F5397" s="170">
        <v>6</v>
      </c>
      <c r="G5397" s="171">
        <v>19.5</v>
      </c>
      <c r="H5397" s="170" t="s">
        <v>274</v>
      </c>
      <c r="I5397" s="171">
        <v>34.99</v>
      </c>
      <c r="J5397" s="169">
        <v>1</v>
      </c>
      <c r="K5397" s="154" cm="1">
        <f t="array" ref="K5397">ROUND(
IF(C5397="Beer",
SUM(LOOKUP(2,1/(SRP!$B$8:$B$10&lt;=E5397)/(SRP!$C$8:$C$10&gt;=E5397),SRP!$D$8:$D$10)*(G5397/100)*(E5397/1000)),
IF(C5397="Spirits",
SUM(LOOKUP(2,1/(SRP!$B$2:$B$7&lt;=E5397)/(SRP!$C$2:$C$7&gt;=E5397),SRP!$D$2:$D$7)*(G5397/100)*(E5397/1000)),
IF(AND(C5397="Wine",D5397="Fortified Wines"),
SUM(LOOKUP(2,1/(SRP!$B$26:$B$29&lt;=E5397)/(SRP!$C$26:$C$29&gt;=E5397),SRP!$D$26:$D$29)*(G5397/100)*(E5397/1000)),
IF(C5397="Wine",
SUM(LOOKUP(2,1/(SRP!$B$21:$B$25&lt;=E5397)/(SRP!$C$21:$C$25&gt;=E5397),SRP!$D$21:$D$25)*(G5397/100)*(E5397/1000)),
IF(AND(C5397="Ready to Drink",D5397="RTD-One Pour Cocktail&gt;7%&lt;=14.5"),
SUM(LOOKUP(2,1/(SRP!$B$16:$B$20&lt;=E5397)/(SRP!$C$16:$C$20&gt;=E5397),SRP!$D$16:$D$20)*(G5397/100)*(E5397/1000)),
IF(C5397="Ready to Drink",
SUM(LOOKUP(2,1/(SRP!$B$11:$B$15&lt;=E5397)/(SRP!$C$11:$C$15&gt;=E5397),SRP!$D$11:$D$15)*(G5397/100)*(E5397/1000)),
0)))))),2)</f>
        <v>10.96</v>
      </c>
      <c r="L5397" s="173" t="str">
        <f t="shared" si="84"/>
        <v>Spirits720</v>
      </c>
      <c r="M5397" s="154">
        <f>VLOOKUP(L5397,'Slope %'!C:D,2,0)</f>
        <v>7.0000000000000007E-2</v>
      </c>
    </row>
    <row r="5398" spans="1:13" x14ac:dyDescent="0.25">
      <c r="A5398" s="169">
        <v>62186</v>
      </c>
      <c r="B5398" s="170" t="s">
        <v>4062</v>
      </c>
      <c r="C5398" s="170" t="s">
        <v>263</v>
      </c>
      <c r="D5398" s="170" t="s">
        <v>332</v>
      </c>
      <c r="E5398" s="170">
        <v>2840</v>
      </c>
      <c r="F5398" s="170">
        <v>3</v>
      </c>
      <c r="G5398" s="171">
        <v>4.5</v>
      </c>
      <c r="H5398" s="170" t="s">
        <v>333</v>
      </c>
      <c r="I5398" s="171">
        <v>25.19</v>
      </c>
      <c r="J5398" s="169">
        <v>8</v>
      </c>
      <c r="K5398" s="154" cm="1">
        <f t="array" ref="K5398">ROUND(
IF(C5398="Beer",
SUM(LOOKUP(2,1/(SRP!$B$8:$B$10&lt;=E5398)/(SRP!$C$8:$C$10&gt;=E5398),SRP!$D$8:$D$10)*(G5398/100)*(E5398/1000)),
IF(C5398="Spirits",
SUM(LOOKUP(2,1/(SRP!$B$2:$B$7&lt;=E5398)/(SRP!$C$2:$C$7&gt;=E5398),SRP!$D$2:$D$7)*(G5398/100)*(E5398/1000)),
IF(AND(C5398="Wine",D5398="Fortified Wines"),
SUM(LOOKUP(2,1/(SRP!$B$26:$B$29&lt;=E5398)/(SRP!$C$26:$C$29&gt;=E5398),SRP!$D$26:$D$29)*(G5398/100)*(E5398/1000)),
IF(C5398="Wine",
SUM(LOOKUP(2,1/(SRP!$B$21:$B$25&lt;=E5398)/(SRP!$C$21:$C$25&gt;=E5398),SRP!$D$21:$D$25)*(G5398/100)*(E5398/1000)),
IF(AND(C5398="Ready to Drink",D5398="RTD-One Pour Cocktail&gt;7%&lt;=14.5"),
SUM(LOOKUP(2,1/(SRP!$B$16:$B$20&lt;=E5398)/(SRP!$C$16:$C$20&gt;=E5398),SRP!$D$16:$D$20)*(G5398/100)*(E5398/1000)),
IF(C5398="Ready to Drink",
SUM(LOOKUP(2,1/(SRP!$B$11:$B$15&lt;=E5398)/(SRP!$C$11:$C$15&gt;=E5398),SRP!$D$11:$D$15)*(G5398/100)*(E5398/1000)),
0)))))),2)</f>
        <v>9.98</v>
      </c>
      <c r="L5398" s="173" t="str">
        <f t="shared" si="84"/>
        <v>Ready to Drink2840</v>
      </c>
      <c r="M5398" s="154">
        <f>VLOOKUP(L5398,'Slope %'!C:D,2,0)</f>
        <v>0.1</v>
      </c>
    </row>
    <row r="5399" spans="1:13" x14ac:dyDescent="0.25">
      <c r="A5399" s="169">
        <v>62188</v>
      </c>
      <c r="B5399" s="170" t="s">
        <v>4063</v>
      </c>
      <c r="C5399" s="170" t="s">
        <v>24</v>
      </c>
      <c r="D5399" s="170" t="s">
        <v>166</v>
      </c>
      <c r="E5399" s="170">
        <v>4000</v>
      </c>
      <c r="F5399" s="170">
        <v>4</v>
      </c>
      <c r="G5399" s="171">
        <v>12</v>
      </c>
      <c r="H5399" s="170" t="s">
        <v>26</v>
      </c>
      <c r="I5399" s="171">
        <v>46.99</v>
      </c>
      <c r="J5399" s="169">
        <v>1</v>
      </c>
      <c r="K5399" s="154" cm="1">
        <f t="array" ref="K5399">ROUND(
IF(C5399="Beer",
SUM(LOOKUP(2,1/(SRP!$B$8:$B$10&lt;=E5399)/(SRP!$C$8:$C$10&gt;=E5399),SRP!$D$8:$D$10)*(G5399/100)*(E5399/1000)),
IF(C5399="Spirits",
SUM(LOOKUP(2,1/(SRP!$B$2:$B$7&lt;=E5399)/(SRP!$C$2:$C$7&gt;=E5399),SRP!$D$2:$D$7)*(G5399/100)*(E5399/1000)),
IF(AND(C5399="Wine",D5399="Fortified Wines"),
SUM(LOOKUP(2,1/(SRP!$B$26:$B$29&lt;=E5399)/(SRP!$C$26:$C$29&gt;=E5399),SRP!$D$26:$D$29)*(G5399/100)*(E5399/1000)),
IF(C5399="Wine",
SUM(LOOKUP(2,1/(SRP!$B$21:$B$25&lt;=E5399)/(SRP!$C$21:$C$25&gt;=E5399),SRP!$D$21:$D$25)*(G5399/100)*(E5399/1000)),
IF(AND(C5399="Ready to Drink",D5399="RTD-One Pour Cocktail&gt;7%&lt;=14.5"),
SUM(LOOKUP(2,1/(SRP!$B$16:$B$20&lt;=E5399)/(SRP!$C$16:$C$20&gt;=E5399),SRP!$D$16:$D$20)*(G5399/100)*(E5399/1000)),
IF(C5399="Ready to Drink",
SUM(LOOKUP(2,1/(SRP!$B$11:$B$15&lt;=E5399)/(SRP!$C$11:$C$15&gt;=E5399),SRP!$D$11:$D$15)*(G5399/100)*(E5399/1000)),
0)))))),2)</f>
        <v>31.2</v>
      </c>
      <c r="L5399" s="173" t="str">
        <f t="shared" si="84"/>
        <v>Wine4000</v>
      </c>
      <c r="M5399" s="154">
        <f>VLOOKUP(L5399,'Slope %'!C:D,2,0)</f>
        <v>0.05</v>
      </c>
    </row>
    <row r="5400" spans="1:13" x14ac:dyDescent="0.25">
      <c r="A5400" s="169">
        <v>62190</v>
      </c>
      <c r="B5400" s="170" t="s">
        <v>4064</v>
      </c>
      <c r="C5400" s="170" t="s">
        <v>24</v>
      </c>
      <c r="D5400" s="170" t="s">
        <v>166</v>
      </c>
      <c r="E5400" s="170">
        <v>750</v>
      </c>
      <c r="F5400" s="170">
        <v>12</v>
      </c>
      <c r="G5400" s="171">
        <v>12.5</v>
      </c>
      <c r="H5400" s="170" t="s">
        <v>26</v>
      </c>
      <c r="I5400" s="171">
        <v>13.99</v>
      </c>
      <c r="J5400" s="169">
        <v>1</v>
      </c>
      <c r="K5400" s="154" cm="1">
        <f t="array" ref="K5400">ROUND(
IF(C5400="Beer",
SUM(LOOKUP(2,1/(SRP!$B$8:$B$10&lt;=E5400)/(SRP!$C$8:$C$10&gt;=E5400),SRP!$D$8:$D$10)*(G5400/100)*(E5400/1000)),
IF(C5400="Spirits",
SUM(LOOKUP(2,1/(SRP!$B$2:$B$7&lt;=E5400)/(SRP!$C$2:$C$7&gt;=E5400),SRP!$D$2:$D$7)*(G5400/100)*(E5400/1000)),
IF(AND(C5400="Wine",D5400="Fortified Wines"),
SUM(LOOKUP(2,1/(SRP!$B$26:$B$29&lt;=E5400)/(SRP!$C$26:$C$29&gt;=E5400),SRP!$D$26:$D$29)*(G5400/100)*(E5400/1000)),
IF(C5400="Wine",
SUM(LOOKUP(2,1/(SRP!$B$21:$B$25&lt;=E5400)/(SRP!$C$21:$C$25&gt;=E5400),SRP!$D$21:$D$25)*(G5400/100)*(E5400/1000)),
IF(AND(C5400="Ready to Drink",D5400="RTD-One Pour Cocktail&gt;7%&lt;=14.5"),
SUM(LOOKUP(2,1/(SRP!$B$16:$B$20&lt;=E5400)/(SRP!$C$16:$C$20&gt;=E5400),SRP!$D$16:$D$20)*(G5400/100)*(E5400/1000)),
IF(C5400="Ready to Drink",
SUM(LOOKUP(2,1/(SRP!$B$11:$B$15&lt;=E5400)/(SRP!$C$11:$C$15&gt;=E5400),SRP!$D$11:$D$15)*(G5400/100)*(E5400/1000)),
0)))))),2)</f>
        <v>7.32</v>
      </c>
      <c r="L5400" s="173" t="str">
        <f t="shared" si="84"/>
        <v>Wine750</v>
      </c>
      <c r="M5400" s="154">
        <f>VLOOKUP(L5400,'Slope %'!C:D,2,0)</f>
        <v>0.1</v>
      </c>
    </row>
    <row r="5401" spans="1:13" x14ac:dyDescent="0.25">
      <c r="A5401" s="169">
        <v>62221</v>
      </c>
      <c r="B5401" s="170" t="s">
        <v>4065</v>
      </c>
      <c r="C5401" s="170" t="s">
        <v>11</v>
      </c>
      <c r="D5401" s="170" t="s">
        <v>267</v>
      </c>
      <c r="E5401" s="170">
        <v>473</v>
      </c>
      <c r="F5401" s="170">
        <v>24</v>
      </c>
      <c r="G5401" s="171">
        <v>4.5</v>
      </c>
      <c r="H5401" s="170" t="s">
        <v>2190</v>
      </c>
      <c r="I5401" s="171">
        <v>4.75</v>
      </c>
      <c r="J5401" s="169">
        <v>1</v>
      </c>
      <c r="K5401" s="154" cm="1">
        <f t="array" ref="K5401">ROUND(
IF(C5401="Beer",
SUM(LOOKUP(2,1/(SRP!$B$8:$B$10&lt;=E5401)/(SRP!$C$8:$C$10&gt;=E5401),SRP!$D$8:$D$10)*(G5401/100)*(E5401/1000)),
IF(C5401="Spirits",
SUM(LOOKUP(2,1/(SRP!$B$2:$B$7&lt;=E5401)/(SRP!$C$2:$C$7&gt;=E5401),SRP!$D$2:$D$7)*(G5401/100)*(E5401/1000)),
IF(AND(C5401="Wine",D5401="Fortified Wines"),
SUM(LOOKUP(2,1/(SRP!$B$26:$B$29&lt;=E5401)/(SRP!$C$26:$C$29&gt;=E5401),SRP!$D$26:$D$29)*(G5401/100)*(E5401/1000)),
IF(C5401="Wine",
SUM(LOOKUP(2,1/(SRP!$B$21:$B$25&lt;=E5401)/(SRP!$C$21:$C$25&gt;=E5401),SRP!$D$21:$D$25)*(G5401/100)*(E5401/1000)),
IF(AND(C5401="Ready to Drink",D5401="RTD-One Pour Cocktail&gt;7%&lt;=14.5"),
SUM(LOOKUP(2,1/(SRP!$B$16:$B$20&lt;=E5401)/(SRP!$C$16:$C$20&gt;=E5401),SRP!$D$16:$D$20)*(G5401/100)*(E5401/1000)),
IF(C5401="Ready to Drink",
SUM(LOOKUP(2,1/(SRP!$B$11:$B$15&lt;=E5401)/(SRP!$C$11:$C$15&gt;=E5401),SRP!$D$11:$D$15)*(G5401/100)*(E5401/1000)),
0)))))),2)</f>
        <v>1.66</v>
      </c>
      <c r="L5401" s="173" t="str">
        <f t="shared" si="84"/>
        <v>Beer473</v>
      </c>
      <c r="M5401" s="154">
        <f>VLOOKUP(L5401,'Slope %'!C:D,2,0)</f>
        <v>0.12</v>
      </c>
    </row>
    <row r="5402" spans="1:13" x14ac:dyDescent="0.25">
      <c r="A5402" s="169">
        <v>62221</v>
      </c>
      <c r="B5402" s="170" t="s">
        <v>4065</v>
      </c>
      <c r="C5402" s="170" t="s">
        <v>11</v>
      </c>
      <c r="D5402" s="170" t="s">
        <v>267</v>
      </c>
      <c r="E5402" s="170">
        <v>473</v>
      </c>
      <c r="F5402" s="170">
        <v>24</v>
      </c>
      <c r="G5402" s="171">
        <v>4.5</v>
      </c>
      <c r="H5402" s="170" t="s">
        <v>2190</v>
      </c>
      <c r="I5402" s="171">
        <v>4.75</v>
      </c>
      <c r="J5402" s="169">
        <v>1</v>
      </c>
      <c r="K5402" s="154" cm="1">
        <f t="array" ref="K5402">ROUND(
IF(C5402="Beer",
SUM(LOOKUP(2,1/(SRP!$B$8:$B$10&lt;=E5402)/(SRP!$C$8:$C$10&gt;=E5402),SRP!$D$8:$D$10)*(G5402/100)*(E5402/1000)),
IF(C5402="Spirits",
SUM(LOOKUP(2,1/(SRP!$B$2:$B$7&lt;=E5402)/(SRP!$C$2:$C$7&gt;=E5402),SRP!$D$2:$D$7)*(G5402/100)*(E5402/1000)),
IF(AND(C5402="Wine",D5402="Fortified Wines"),
SUM(LOOKUP(2,1/(SRP!$B$26:$B$29&lt;=E5402)/(SRP!$C$26:$C$29&gt;=E5402),SRP!$D$26:$D$29)*(G5402/100)*(E5402/1000)),
IF(C5402="Wine",
SUM(LOOKUP(2,1/(SRP!$B$21:$B$25&lt;=E5402)/(SRP!$C$21:$C$25&gt;=E5402),SRP!$D$21:$D$25)*(G5402/100)*(E5402/1000)),
IF(AND(C5402="Ready to Drink",D5402="RTD-One Pour Cocktail&gt;7%&lt;=14.5"),
SUM(LOOKUP(2,1/(SRP!$B$16:$B$20&lt;=E5402)/(SRP!$C$16:$C$20&gt;=E5402),SRP!$D$16:$D$20)*(G5402/100)*(E5402/1000)),
IF(C5402="Ready to Drink",
SUM(LOOKUP(2,1/(SRP!$B$11:$B$15&lt;=E5402)/(SRP!$C$11:$C$15&gt;=E5402),SRP!$D$11:$D$15)*(G5402/100)*(E5402/1000)),
0)))))),2)</f>
        <v>1.66</v>
      </c>
      <c r="L5402" s="173" t="str">
        <f t="shared" si="84"/>
        <v>Beer473</v>
      </c>
      <c r="M5402" s="154">
        <f>VLOOKUP(L5402,'Slope %'!C:D,2,0)</f>
        <v>0.12</v>
      </c>
    </row>
    <row r="5403" spans="1:13" x14ac:dyDescent="0.25">
      <c r="A5403" s="169">
        <v>62226</v>
      </c>
      <c r="B5403" s="170" t="s">
        <v>4066</v>
      </c>
      <c r="C5403" s="170" t="s">
        <v>11</v>
      </c>
      <c r="D5403" s="170" t="s">
        <v>303</v>
      </c>
      <c r="E5403" s="170">
        <v>473</v>
      </c>
      <c r="F5403" s="170">
        <v>24</v>
      </c>
      <c r="G5403" s="171">
        <v>6.5</v>
      </c>
      <c r="H5403" s="170" t="s">
        <v>2190</v>
      </c>
      <c r="I5403" s="171">
        <v>4.8499999999999996</v>
      </c>
      <c r="J5403" s="169">
        <v>1</v>
      </c>
      <c r="K5403" s="154" cm="1">
        <f t="array" ref="K5403">ROUND(
IF(C5403="Beer",
SUM(LOOKUP(2,1/(SRP!$B$8:$B$10&lt;=E5403)/(SRP!$C$8:$C$10&gt;=E5403),SRP!$D$8:$D$10)*(G5403/100)*(E5403/1000)),
IF(C5403="Spirits",
SUM(LOOKUP(2,1/(SRP!$B$2:$B$7&lt;=E5403)/(SRP!$C$2:$C$7&gt;=E5403),SRP!$D$2:$D$7)*(G5403/100)*(E5403/1000)),
IF(AND(C5403="Wine",D5403="Fortified Wines"),
SUM(LOOKUP(2,1/(SRP!$B$26:$B$29&lt;=E5403)/(SRP!$C$26:$C$29&gt;=E5403),SRP!$D$26:$D$29)*(G5403/100)*(E5403/1000)),
IF(C5403="Wine",
SUM(LOOKUP(2,1/(SRP!$B$21:$B$25&lt;=E5403)/(SRP!$C$21:$C$25&gt;=E5403),SRP!$D$21:$D$25)*(G5403/100)*(E5403/1000)),
IF(AND(C5403="Ready to Drink",D5403="RTD-One Pour Cocktail&gt;7%&lt;=14.5"),
SUM(LOOKUP(2,1/(SRP!$B$16:$B$20&lt;=E5403)/(SRP!$C$16:$C$20&gt;=E5403),SRP!$D$16:$D$20)*(G5403/100)*(E5403/1000)),
IF(C5403="Ready to Drink",
SUM(LOOKUP(2,1/(SRP!$B$11:$B$15&lt;=E5403)/(SRP!$C$11:$C$15&gt;=E5403),SRP!$D$11:$D$15)*(G5403/100)*(E5403/1000)),
0)))))),2)</f>
        <v>2.4</v>
      </c>
      <c r="L5403" s="173" t="str">
        <f t="shared" si="84"/>
        <v>Beer473</v>
      </c>
      <c r="M5403" s="154">
        <f>VLOOKUP(L5403,'Slope %'!C:D,2,0)</f>
        <v>0.12</v>
      </c>
    </row>
    <row r="5404" spans="1:13" x14ac:dyDescent="0.25">
      <c r="A5404" s="169">
        <v>62226</v>
      </c>
      <c r="B5404" s="170" t="s">
        <v>4066</v>
      </c>
      <c r="C5404" s="170" t="s">
        <v>11</v>
      </c>
      <c r="D5404" s="170" t="s">
        <v>303</v>
      </c>
      <c r="E5404" s="170">
        <v>473</v>
      </c>
      <c r="F5404" s="170">
        <v>24</v>
      </c>
      <c r="G5404" s="171">
        <v>6.5</v>
      </c>
      <c r="H5404" s="170" t="s">
        <v>2190</v>
      </c>
      <c r="I5404" s="171">
        <v>4.8499999999999996</v>
      </c>
      <c r="J5404" s="169">
        <v>1</v>
      </c>
      <c r="K5404" s="154" cm="1">
        <f t="array" ref="K5404">ROUND(
IF(C5404="Beer",
SUM(LOOKUP(2,1/(SRP!$B$8:$B$10&lt;=E5404)/(SRP!$C$8:$C$10&gt;=E5404),SRP!$D$8:$D$10)*(G5404/100)*(E5404/1000)),
IF(C5404="Spirits",
SUM(LOOKUP(2,1/(SRP!$B$2:$B$7&lt;=E5404)/(SRP!$C$2:$C$7&gt;=E5404),SRP!$D$2:$D$7)*(G5404/100)*(E5404/1000)),
IF(AND(C5404="Wine",D5404="Fortified Wines"),
SUM(LOOKUP(2,1/(SRP!$B$26:$B$29&lt;=E5404)/(SRP!$C$26:$C$29&gt;=E5404),SRP!$D$26:$D$29)*(G5404/100)*(E5404/1000)),
IF(C5404="Wine",
SUM(LOOKUP(2,1/(SRP!$B$21:$B$25&lt;=E5404)/(SRP!$C$21:$C$25&gt;=E5404),SRP!$D$21:$D$25)*(G5404/100)*(E5404/1000)),
IF(AND(C5404="Ready to Drink",D5404="RTD-One Pour Cocktail&gt;7%&lt;=14.5"),
SUM(LOOKUP(2,1/(SRP!$B$16:$B$20&lt;=E5404)/(SRP!$C$16:$C$20&gt;=E5404),SRP!$D$16:$D$20)*(G5404/100)*(E5404/1000)),
IF(C5404="Ready to Drink",
SUM(LOOKUP(2,1/(SRP!$B$11:$B$15&lt;=E5404)/(SRP!$C$11:$C$15&gt;=E5404),SRP!$D$11:$D$15)*(G5404/100)*(E5404/1000)),
0)))))),2)</f>
        <v>2.4</v>
      </c>
      <c r="L5404" s="173" t="str">
        <f t="shared" si="84"/>
        <v>Beer473</v>
      </c>
      <c r="M5404" s="154">
        <f>VLOOKUP(L5404,'Slope %'!C:D,2,0)</f>
        <v>0.12</v>
      </c>
    </row>
    <row r="5405" spans="1:13" x14ac:dyDescent="0.25">
      <c r="A5405" s="169">
        <v>62239</v>
      </c>
      <c r="B5405" s="170" t="s">
        <v>4067</v>
      </c>
      <c r="C5405" s="170" t="s">
        <v>263</v>
      </c>
      <c r="D5405" s="170" t="s">
        <v>264</v>
      </c>
      <c r="E5405" s="170">
        <v>4260</v>
      </c>
      <c r="F5405" s="170">
        <v>1</v>
      </c>
      <c r="G5405" s="171">
        <v>5</v>
      </c>
      <c r="H5405" s="170" t="s">
        <v>13</v>
      </c>
      <c r="I5405" s="171">
        <v>33.29</v>
      </c>
      <c r="J5405" s="169">
        <v>12</v>
      </c>
      <c r="K5405" s="154" cm="1">
        <f t="array" ref="K5405">ROUND(
IF(C5405="Beer",
SUM(LOOKUP(2,1/(SRP!$B$8:$B$10&lt;=E5405)/(SRP!$C$8:$C$10&gt;=E5405),SRP!$D$8:$D$10)*(G5405/100)*(E5405/1000)),
IF(C5405="Spirits",
SUM(LOOKUP(2,1/(SRP!$B$2:$B$7&lt;=E5405)/(SRP!$C$2:$C$7&gt;=E5405),SRP!$D$2:$D$7)*(G5405/100)*(E5405/1000)),
IF(AND(C5405="Wine",D5405="Fortified Wines"),
SUM(LOOKUP(2,1/(SRP!$B$26:$B$29&lt;=E5405)/(SRP!$C$26:$C$29&gt;=E5405),SRP!$D$26:$D$29)*(G5405/100)*(E5405/1000)),
IF(C5405="Wine",
SUM(LOOKUP(2,1/(SRP!$B$21:$B$25&lt;=E5405)/(SRP!$C$21:$C$25&gt;=E5405),SRP!$D$21:$D$25)*(G5405/100)*(E5405/1000)),
IF(AND(C5405="Ready to Drink",D5405="RTD-One Pour Cocktail&gt;7%&lt;=14.5"),
SUM(LOOKUP(2,1/(SRP!$B$16:$B$20&lt;=E5405)/(SRP!$C$16:$C$20&gt;=E5405),SRP!$D$16:$D$20)*(G5405/100)*(E5405/1000)),
IF(C5405="Ready to Drink",
SUM(LOOKUP(2,1/(SRP!$B$11:$B$15&lt;=E5405)/(SRP!$C$11:$C$15&gt;=E5405),SRP!$D$11:$D$15)*(G5405/100)*(E5405/1000)),
0)))))),2)</f>
        <v>16.63</v>
      </c>
      <c r="L5405" s="173" t="str">
        <f t="shared" si="84"/>
        <v>Ready to Drink4260</v>
      </c>
      <c r="M5405" s="154">
        <f>VLOOKUP(L5405,'Slope %'!C:D,2,0)</f>
        <v>7.0000000000000007E-2</v>
      </c>
    </row>
    <row r="5406" spans="1:13" x14ac:dyDescent="0.25">
      <c r="A5406" s="169">
        <v>62239</v>
      </c>
      <c r="B5406" s="170" t="s">
        <v>4067</v>
      </c>
      <c r="C5406" s="170" t="s">
        <v>263</v>
      </c>
      <c r="D5406" s="170" t="s">
        <v>264</v>
      </c>
      <c r="E5406" s="170">
        <v>4260</v>
      </c>
      <c r="F5406" s="170">
        <v>1</v>
      </c>
      <c r="G5406" s="171">
        <v>5</v>
      </c>
      <c r="H5406" s="170" t="s">
        <v>13</v>
      </c>
      <c r="I5406" s="171">
        <v>33.29</v>
      </c>
      <c r="J5406" s="169">
        <v>12</v>
      </c>
      <c r="K5406" s="154" cm="1">
        <f t="array" ref="K5406">ROUND(
IF(C5406="Beer",
SUM(LOOKUP(2,1/(SRP!$B$8:$B$10&lt;=E5406)/(SRP!$C$8:$C$10&gt;=E5406),SRP!$D$8:$D$10)*(G5406/100)*(E5406/1000)),
IF(C5406="Spirits",
SUM(LOOKUP(2,1/(SRP!$B$2:$B$7&lt;=E5406)/(SRP!$C$2:$C$7&gt;=E5406),SRP!$D$2:$D$7)*(G5406/100)*(E5406/1000)),
IF(AND(C5406="Wine",D5406="Fortified Wines"),
SUM(LOOKUP(2,1/(SRP!$B$26:$B$29&lt;=E5406)/(SRP!$C$26:$C$29&gt;=E5406),SRP!$D$26:$D$29)*(G5406/100)*(E5406/1000)),
IF(C5406="Wine",
SUM(LOOKUP(2,1/(SRP!$B$21:$B$25&lt;=E5406)/(SRP!$C$21:$C$25&gt;=E5406),SRP!$D$21:$D$25)*(G5406/100)*(E5406/1000)),
IF(AND(C5406="Ready to Drink",D5406="RTD-One Pour Cocktail&gt;7%&lt;=14.5"),
SUM(LOOKUP(2,1/(SRP!$B$16:$B$20&lt;=E5406)/(SRP!$C$16:$C$20&gt;=E5406),SRP!$D$16:$D$20)*(G5406/100)*(E5406/1000)),
IF(C5406="Ready to Drink",
SUM(LOOKUP(2,1/(SRP!$B$11:$B$15&lt;=E5406)/(SRP!$C$11:$C$15&gt;=E5406),SRP!$D$11:$D$15)*(G5406/100)*(E5406/1000)),
0)))))),2)</f>
        <v>16.63</v>
      </c>
      <c r="L5406" s="173" t="str">
        <f t="shared" si="84"/>
        <v>Ready to Drink4260</v>
      </c>
      <c r="M5406" s="154">
        <f>VLOOKUP(L5406,'Slope %'!C:D,2,0)</f>
        <v>7.0000000000000007E-2</v>
      </c>
    </row>
    <row r="5407" spans="1:13" x14ac:dyDescent="0.25">
      <c r="A5407" s="169">
        <v>62245</v>
      </c>
      <c r="B5407" s="170" t="s">
        <v>4068</v>
      </c>
      <c r="C5407" s="170" t="s">
        <v>263</v>
      </c>
      <c r="D5407" s="170" t="s">
        <v>806</v>
      </c>
      <c r="E5407" s="170">
        <v>2130</v>
      </c>
      <c r="F5407" s="170">
        <v>4</v>
      </c>
      <c r="G5407" s="171">
        <v>5</v>
      </c>
      <c r="H5407" s="170" t="s">
        <v>13</v>
      </c>
      <c r="I5407" s="171">
        <v>18.489999999999998</v>
      </c>
      <c r="J5407" s="169">
        <v>6</v>
      </c>
      <c r="K5407" s="154" cm="1">
        <f t="array" ref="K5407">ROUND(
IF(C5407="Beer",
SUM(LOOKUP(2,1/(SRP!$B$8:$B$10&lt;=E5407)/(SRP!$C$8:$C$10&gt;=E5407),SRP!$D$8:$D$10)*(G5407/100)*(E5407/1000)),
IF(C5407="Spirits",
SUM(LOOKUP(2,1/(SRP!$B$2:$B$7&lt;=E5407)/(SRP!$C$2:$C$7&gt;=E5407),SRP!$D$2:$D$7)*(G5407/100)*(E5407/1000)),
IF(AND(C5407="Wine",D5407="Fortified Wines"),
SUM(LOOKUP(2,1/(SRP!$B$26:$B$29&lt;=E5407)/(SRP!$C$26:$C$29&gt;=E5407),SRP!$D$26:$D$29)*(G5407/100)*(E5407/1000)),
IF(C5407="Wine",
SUM(LOOKUP(2,1/(SRP!$B$21:$B$25&lt;=E5407)/(SRP!$C$21:$C$25&gt;=E5407),SRP!$D$21:$D$25)*(G5407/100)*(E5407/1000)),
IF(AND(C5407="Ready to Drink",D5407="RTD-One Pour Cocktail&gt;7%&lt;=14.5"),
SUM(LOOKUP(2,1/(SRP!$B$16:$B$20&lt;=E5407)/(SRP!$C$16:$C$20&gt;=E5407),SRP!$D$16:$D$20)*(G5407/100)*(E5407/1000)),
IF(C5407="Ready to Drink",
SUM(LOOKUP(2,1/(SRP!$B$11:$B$15&lt;=E5407)/(SRP!$C$11:$C$15&gt;=E5407),SRP!$D$11:$D$15)*(G5407/100)*(E5407/1000)),
0)))))),2)</f>
        <v>8.31</v>
      </c>
      <c r="L5407" s="173" t="str">
        <f t="shared" si="84"/>
        <v>Ready to Drink2130</v>
      </c>
      <c r="M5407" s="154">
        <f>VLOOKUP(L5407,'Slope %'!C:D,2,0)</f>
        <v>0.1</v>
      </c>
    </row>
    <row r="5408" spans="1:13" x14ac:dyDescent="0.25">
      <c r="A5408" s="169">
        <v>62245</v>
      </c>
      <c r="B5408" s="170" t="s">
        <v>4068</v>
      </c>
      <c r="C5408" s="170" t="s">
        <v>263</v>
      </c>
      <c r="D5408" s="170" t="s">
        <v>806</v>
      </c>
      <c r="E5408" s="170">
        <v>2130</v>
      </c>
      <c r="F5408" s="170">
        <v>4</v>
      </c>
      <c r="G5408" s="171">
        <v>5</v>
      </c>
      <c r="H5408" s="170" t="s">
        <v>13</v>
      </c>
      <c r="I5408" s="171">
        <v>18.489999999999998</v>
      </c>
      <c r="J5408" s="169">
        <v>6</v>
      </c>
      <c r="K5408" s="154" cm="1">
        <f t="array" ref="K5408">ROUND(
IF(C5408="Beer",
SUM(LOOKUP(2,1/(SRP!$B$8:$B$10&lt;=E5408)/(SRP!$C$8:$C$10&gt;=E5408),SRP!$D$8:$D$10)*(G5408/100)*(E5408/1000)),
IF(C5408="Spirits",
SUM(LOOKUP(2,1/(SRP!$B$2:$B$7&lt;=E5408)/(SRP!$C$2:$C$7&gt;=E5408),SRP!$D$2:$D$7)*(G5408/100)*(E5408/1000)),
IF(AND(C5408="Wine",D5408="Fortified Wines"),
SUM(LOOKUP(2,1/(SRP!$B$26:$B$29&lt;=E5408)/(SRP!$C$26:$C$29&gt;=E5408),SRP!$D$26:$D$29)*(G5408/100)*(E5408/1000)),
IF(C5408="Wine",
SUM(LOOKUP(2,1/(SRP!$B$21:$B$25&lt;=E5408)/(SRP!$C$21:$C$25&gt;=E5408),SRP!$D$21:$D$25)*(G5408/100)*(E5408/1000)),
IF(AND(C5408="Ready to Drink",D5408="RTD-One Pour Cocktail&gt;7%&lt;=14.5"),
SUM(LOOKUP(2,1/(SRP!$B$16:$B$20&lt;=E5408)/(SRP!$C$16:$C$20&gt;=E5408),SRP!$D$16:$D$20)*(G5408/100)*(E5408/1000)),
IF(C5408="Ready to Drink",
SUM(LOOKUP(2,1/(SRP!$B$11:$B$15&lt;=E5408)/(SRP!$C$11:$C$15&gt;=E5408),SRP!$D$11:$D$15)*(G5408/100)*(E5408/1000)),
0)))))),2)</f>
        <v>8.31</v>
      </c>
      <c r="L5408" s="173" t="str">
        <f t="shared" si="84"/>
        <v>Ready to Drink2130</v>
      </c>
      <c r="M5408" s="154">
        <f>VLOOKUP(L5408,'Slope %'!C:D,2,0)</f>
        <v>0.1</v>
      </c>
    </row>
    <row r="5409" spans="1:13" x14ac:dyDescent="0.25">
      <c r="A5409" s="169">
        <v>62247</v>
      </c>
      <c r="B5409" s="170" t="s">
        <v>4069</v>
      </c>
      <c r="C5409" s="170" t="s">
        <v>263</v>
      </c>
      <c r="D5409" s="170" t="s">
        <v>806</v>
      </c>
      <c r="E5409" s="170">
        <v>473</v>
      </c>
      <c r="F5409" s="170">
        <v>24</v>
      </c>
      <c r="G5409" s="171">
        <v>5</v>
      </c>
      <c r="H5409" s="170" t="s">
        <v>415</v>
      </c>
      <c r="I5409" s="171">
        <v>3.99</v>
      </c>
      <c r="J5409" s="169">
        <v>1</v>
      </c>
      <c r="K5409" s="154" cm="1">
        <f t="array" ref="K5409">ROUND(
IF(C5409="Beer",
SUM(LOOKUP(2,1/(SRP!$B$8:$B$10&lt;=E5409)/(SRP!$C$8:$C$10&gt;=E5409),SRP!$D$8:$D$10)*(G5409/100)*(E5409/1000)),
IF(C5409="Spirits",
SUM(LOOKUP(2,1/(SRP!$B$2:$B$7&lt;=E5409)/(SRP!$C$2:$C$7&gt;=E5409),SRP!$D$2:$D$7)*(G5409/100)*(E5409/1000)),
IF(AND(C5409="Wine",D5409="Fortified Wines"),
SUM(LOOKUP(2,1/(SRP!$B$26:$B$29&lt;=E5409)/(SRP!$C$26:$C$29&gt;=E5409),SRP!$D$26:$D$29)*(G5409/100)*(E5409/1000)),
IF(C5409="Wine",
SUM(LOOKUP(2,1/(SRP!$B$21:$B$25&lt;=E5409)/(SRP!$C$21:$C$25&gt;=E5409),SRP!$D$21:$D$25)*(G5409/100)*(E5409/1000)),
IF(AND(C5409="Ready to Drink",D5409="RTD-One Pour Cocktail&gt;7%&lt;=14.5"),
SUM(LOOKUP(2,1/(SRP!$B$16:$B$20&lt;=E5409)/(SRP!$C$16:$C$20&gt;=E5409),SRP!$D$16:$D$20)*(G5409/100)*(E5409/1000)),
IF(C5409="Ready to Drink",
SUM(LOOKUP(2,1/(SRP!$B$11:$B$15&lt;=E5409)/(SRP!$C$11:$C$15&gt;=E5409),SRP!$D$11:$D$15)*(G5409/100)*(E5409/1000)),
0)))))),2)</f>
        <v>1.96</v>
      </c>
      <c r="L5409" s="173" t="str">
        <f t="shared" si="84"/>
        <v>Ready to Drink473</v>
      </c>
      <c r="M5409" s="154">
        <f>VLOOKUP(L5409,'Slope %'!C:D,2,0)</f>
        <v>0.12</v>
      </c>
    </row>
    <row r="5410" spans="1:13" x14ac:dyDescent="0.25">
      <c r="A5410" s="169">
        <v>62247</v>
      </c>
      <c r="B5410" s="170" t="s">
        <v>4069</v>
      </c>
      <c r="C5410" s="170" t="s">
        <v>263</v>
      </c>
      <c r="D5410" s="170" t="s">
        <v>806</v>
      </c>
      <c r="E5410" s="170">
        <v>473</v>
      </c>
      <c r="F5410" s="170">
        <v>24</v>
      </c>
      <c r="G5410" s="171">
        <v>5</v>
      </c>
      <c r="H5410" s="170" t="s">
        <v>415</v>
      </c>
      <c r="I5410" s="171">
        <v>3.99</v>
      </c>
      <c r="J5410" s="169">
        <v>1</v>
      </c>
      <c r="K5410" s="154" cm="1">
        <f t="array" ref="K5410">ROUND(
IF(C5410="Beer",
SUM(LOOKUP(2,1/(SRP!$B$8:$B$10&lt;=E5410)/(SRP!$C$8:$C$10&gt;=E5410),SRP!$D$8:$D$10)*(G5410/100)*(E5410/1000)),
IF(C5410="Spirits",
SUM(LOOKUP(2,1/(SRP!$B$2:$B$7&lt;=E5410)/(SRP!$C$2:$C$7&gt;=E5410),SRP!$D$2:$D$7)*(G5410/100)*(E5410/1000)),
IF(AND(C5410="Wine",D5410="Fortified Wines"),
SUM(LOOKUP(2,1/(SRP!$B$26:$B$29&lt;=E5410)/(SRP!$C$26:$C$29&gt;=E5410),SRP!$D$26:$D$29)*(G5410/100)*(E5410/1000)),
IF(C5410="Wine",
SUM(LOOKUP(2,1/(SRP!$B$21:$B$25&lt;=E5410)/(SRP!$C$21:$C$25&gt;=E5410),SRP!$D$21:$D$25)*(G5410/100)*(E5410/1000)),
IF(AND(C5410="Ready to Drink",D5410="RTD-One Pour Cocktail&gt;7%&lt;=14.5"),
SUM(LOOKUP(2,1/(SRP!$B$16:$B$20&lt;=E5410)/(SRP!$C$16:$C$20&gt;=E5410),SRP!$D$16:$D$20)*(G5410/100)*(E5410/1000)),
IF(C5410="Ready to Drink",
SUM(LOOKUP(2,1/(SRP!$B$11:$B$15&lt;=E5410)/(SRP!$C$11:$C$15&gt;=E5410),SRP!$D$11:$D$15)*(G5410/100)*(E5410/1000)),
0)))))),2)</f>
        <v>1.96</v>
      </c>
      <c r="L5410" s="173" t="str">
        <f t="shared" si="84"/>
        <v>Ready to Drink473</v>
      </c>
      <c r="M5410" s="154">
        <f>VLOOKUP(L5410,'Slope %'!C:D,2,0)</f>
        <v>0.12</v>
      </c>
    </row>
    <row r="5411" spans="1:13" x14ac:dyDescent="0.25">
      <c r="A5411" s="169">
        <v>62253</v>
      </c>
      <c r="B5411" s="170" t="s">
        <v>4070</v>
      </c>
      <c r="C5411" s="170" t="s">
        <v>263</v>
      </c>
      <c r="D5411" s="170" t="s">
        <v>806</v>
      </c>
      <c r="E5411" s="170">
        <v>473</v>
      </c>
      <c r="F5411" s="170">
        <v>24</v>
      </c>
      <c r="G5411" s="171">
        <v>5</v>
      </c>
      <c r="H5411" s="170" t="s">
        <v>415</v>
      </c>
      <c r="I5411" s="171">
        <v>3.99</v>
      </c>
      <c r="J5411" s="169">
        <v>1</v>
      </c>
      <c r="K5411" s="154" cm="1">
        <f t="array" ref="K5411">ROUND(
IF(C5411="Beer",
SUM(LOOKUP(2,1/(SRP!$B$8:$B$10&lt;=E5411)/(SRP!$C$8:$C$10&gt;=E5411),SRP!$D$8:$D$10)*(G5411/100)*(E5411/1000)),
IF(C5411="Spirits",
SUM(LOOKUP(2,1/(SRP!$B$2:$B$7&lt;=E5411)/(SRP!$C$2:$C$7&gt;=E5411),SRP!$D$2:$D$7)*(G5411/100)*(E5411/1000)),
IF(AND(C5411="Wine",D5411="Fortified Wines"),
SUM(LOOKUP(2,1/(SRP!$B$26:$B$29&lt;=E5411)/(SRP!$C$26:$C$29&gt;=E5411),SRP!$D$26:$D$29)*(G5411/100)*(E5411/1000)),
IF(C5411="Wine",
SUM(LOOKUP(2,1/(SRP!$B$21:$B$25&lt;=E5411)/(SRP!$C$21:$C$25&gt;=E5411),SRP!$D$21:$D$25)*(G5411/100)*(E5411/1000)),
IF(AND(C5411="Ready to Drink",D5411="RTD-One Pour Cocktail&gt;7%&lt;=14.5"),
SUM(LOOKUP(2,1/(SRP!$B$16:$B$20&lt;=E5411)/(SRP!$C$16:$C$20&gt;=E5411),SRP!$D$16:$D$20)*(G5411/100)*(E5411/1000)),
IF(C5411="Ready to Drink",
SUM(LOOKUP(2,1/(SRP!$B$11:$B$15&lt;=E5411)/(SRP!$C$11:$C$15&gt;=E5411),SRP!$D$11:$D$15)*(G5411/100)*(E5411/1000)),
0)))))),2)</f>
        <v>1.96</v>
      </c>
      <c r="L5411" s="173" t="str">
        <f t="shared" si="84"/>
        <v>Ready to Drink473</v>
      </c>
      <c r="M5411" s="154">
        <f>VLOOKUP(L5411,'Slope %'!C:D,2,0)</f>
        <v>0.12</v>
      </c>
    </row>
    <row r="5412" spans="1:13" x14ac:dyDescent="0.25">
      <c r="A5412" s="169">
        <v>62253</v>
      </c>
      <c r="B5412" s="170" t="s">
        <v>4070</v>
      </c>
      <c r="C5412" s="170" t="s">
        <v>263</v>
      </c>
      <c r="D5412" s="170" t="s">
        <v>806</v>
      </c>
      <c r="E5412" s="170">
        <v>473</v>
      </c>
      <c r="F5412" s="170">
        <v>24</v>
      </c>
      <c r="G5412" s="171">
        <v>5</v>
      </c>
      <c r="H5412" s="170" t="s">
        <v>415</v>
      </c>
      <c r="I5412" s="171">
        <v>3.99</v>
      </c>
      <c r="J5412" s="169">
        <v>1</v>
      </c>
      <c r="K5412" s="154" cm="1">
        <f t="array" ref="K5412">ROUND(
IF(C5412="Beer",
SUM(LOOKUP(2,1/(SRP!$B$8:$B$10&lt;=E5412)/(SRP!$C$8:$C$10&gt;=E5412),SRP!$D$8:$D$10)*(G5412/100)*(E5412/1000)),
IF(C5412="Spirits",
SUM(LOOKUP(2,1/(SRP!$B$2:$B$7&lt;=E5412)/(SRP!$C$2:$C$7&gt;=E5412),SRP!$D$2:$D$7)*(G5412/100)*(E5412/1000)),
IF(AND(C5412="Wine",D5412="Fortified Wines"),
SUM(LOOKUP(2,1/(SRP!$B$26:$B$29&lt;=E5412)/(SRP!$C$26:$C$29&gt;=E5412),SRP!$D$26:$D$29)*(G5412/100)*(E5412/1000)),
IF(C5412="Wine",
SUM(LOOKUP(2,1/(SRP!$B$21:$B$25&lt;=E5412)/(SRP!$C$21:$C$25&gt;=E5412),SRP!$D$21:$D$25)*(G5412/100)*(E5412/1000)),
IF(AND(C5412="Ready to Drink",D5412="RTD-One Pour Cocktail&gt;7%&lt;=14.5"),
SUM(LOOKUP(2,1/(SRP!$B$16:$B$20&lt;=E5412)/(SRP!$C$16:$C$20&gt;=E5412),SRP!$D$16:$D$20)*(G5412/100)*(E5412/1000)),
IF(C5412="Ready to Drink",
SUM(LOOKUP(2,1/(SRP!$B$11:$B$15&lt;=E5412)/(SRP!$C$11:$C$15&gt;=E5412),SRP!$D$11:$D$15)*(G5412/100)*(E5412/1000)),
0)))))),2)</f>
        <v>1.96</v>
      </c>
      <c r="L5412" s="173" t="str">
        <f t="shared" si="84"/>
        <v>Ready to Drink473</v>
      </c>
      <c r="M5412" s="154">
        <f>VLOOKUP(L5412,'Slope %'!C:D,2,0)</f>
        <v>0.12</v>
      </c>
    </row>
    <row r="5413" spans="1:13" x14ac:dyDescent="0.25">
      <c r="A5413" s="169">
        <v>62264</v>
      </c>
      <c r="B5413" s="170" t="s">
        <v>4071</v>
      </c>
      <c r="C5413" s="170" t="s">
        <v>263</v>
      </c>
      <c r="D5413" s="170" t="s">
        <v>264</v>
      </c>
      <c r="E5413" s="170">
        <v>1892</v>
      </c>
      <c r="F5413" s="170">
        <v>6</v>
      </c>
      <c r="G5413" s="171">
        <v>5</v>
      </c>
      <c r="H5413" s="170" t="s">
        <v>3445</v>
      </c>
      <c r="I5413" s="171">
        <v>24.99</v>
      </c>
      <c r="J5413" s="169">
        <v>4</v>
      </c>
      <c r="K5413" s="154" cm="1">
        <f t="array" ref="K5413">ROUND(
IF(C5413="Beer",
SUM(LOOKUP(2,1/(SRP!$B$8:$B$10&lt;=E5413)/(SRP!$C$8:$C$10&gt;=E5413),SRP!$D$8:$D$10)*(G5413/100)*(E5413/1000)),
IF(C5413="Spirits",
SUM(LOOKUP(2,1/(SRP!$B$2:$B$7&lt;=E5413)/(SRP!$C$2:$C$7&gt;=E5413),SRP!$D$2:$D$7)*(G5413/100)*(E5413/1000)),
IF(AND(C5413="Wine",D5413="Fortified Wines"),
SUM(LOOKUP(2,1/(SRP!$B$26:$B$29&lt;=E5413)/(SRP!$C$26:$C$29&gt;=E5413),SRP!$D$26:$D$29)*(G5413/100)*(E5413/1000)),
IF(C5413="Wine",
SUM(LOOKUP(2,1/(SRP!$B$21:$B$25&lt;=E5413)/(SRP!$C$21:$C$25&gt;=E5413),SRP!$D$21:$D$25)*(G5413/100)*(E5413/1000)),
IF(AND(C5413="Ready to Drink",D5413="RTD-One Pour Cocktail&gt;7%&lt;=14.5"),
SUM(LOOKUP(2,1/(SRP!$B$16:$B$20&lt;=E5413)/(SRP!$C$16:$C$20&gt;=E5413),SRP!$D$16:$D$20)*(G5413/100)*(E5413/1000)),
IF(C5413="Ready to Drink",
SUM(LOOKUP(2,1/(SRP!$B$11:$B$15&lt;=E5413)/(SRP!$C$11:$C$15&gt;=E5413),SRP!$D$11:$D$15)*(G5413/100)*(E5413/1000)),
0)))))),2)</f>
        <v>7.39</v>
      </c>
      <c r="L5413" s="173" t="str">
        <f t="shared" si="84"/>
        <v>Ready to Drink1892</v>
      </c>
      <c r="M5413" s="154">
        <f>VLOOKUP(L5413,'Slope %'!C:D,2,0)</f>
        <v>0.1</v>
      </c>
    </row>
    <row r="5414" spans="1:13" x14ac:dyDescent="0.25">
      <c r="A5414" s="169">
        <v>62264</v>
      </c>
      <c r="B5414" s="170" t="s">
        <v>4071</v>
      </c>
      <c r="C5414" s="170" t="s">
        <v>263</v>
      </c>
      <c r="D5414" s="170" t="s">
        <v>264</v>
      </c>
      <c r="E5414" s="170">
        <v>1892</v>
      </c>
      <c r="F5414" s="170">
        <v>6</v>
      </c>
      <c r="G5414" s="171">
        <v>5</v>
      </c>
      <c r="H5414" s="170" t="s">
        <v>1407</v>
      </c>
      <c r="I5414" s="171">
        <v>24.99</v>
      </c>
      <c r="J5414" s="169">
        <v>4</v>
      </c>
      <c r="K5414" s="154" cm="1">
        <f t="array" ref="K5414">ROUND(
IF(C5414="Beer",
SUM(LOOKUP(2,1/(SRP!$B$8:$B$10&lt;=E5414)/(SRP!$C$8:$C$10&gt;=E5414),SRP!$D$8:$D$10)*(G5414/100)*(E5414/1000)),
IF(C5414="Spirits",
SUM(LOOKUP(2,1/(SRP!$B$2:$B$7&lt;=E5414)/(SRP!$C$2:$C$7&gt;=E5414),SRP!$D$2:$D$7)*(G5414/100)*(E5414/1000)),
IF(AND(C5414="Wine",D5414="Fortified Wines"),
SUM(LOOKUP(2,1/(SRP!$B$26:$B$29&lt;=E5414)/(SRP!$C$26:$C$29&gt;=E5414),SRP!$D$26:$D$29)*(G5414/100)*(E5414/1000)),
IF(C5414="Wine",
SUM(LOOKUP(2,1/(SRP!$B$21:$B$25&lt;=E5414)/(SRP!$C$21:$C$25&gt;=E5414),SRP!$D$21:$D$25)*(G5414/100)*(E5414/1000)),
IF(AND(C5414="Ready to Drink",D5414="RTD-One Pour Cocktail&gt;7%&lt;=14.5"),
SUM(LOOKUP(2,1/(SRP!$B$16:$B$20&lt;=E5414)/(SRP!$C$16:$C$20&gt;=E5414),SRP!$D$16:$D$20)*(G5414/100)*(E5414/1000)),
IF(C5414="Ready to Drink",
SUM(LOOKUP(2,1/(SRP!$B$11:$B$15&lt;=E5414)/(SRP!$C$11:$C$15&gt;=E5414),SRP!$D$11:$D$15)*(G5414/100)*(E5414/1000)),
0)))))),2)</f>
        <v>7.39</v>
      </c>
      <c r="L5414" s="173" t="str">
        <f t="shared" si="84"/>
        <v>Ready to Drink1892</v>
      </c>
      <c r="M5414" s="154">
        <f>VLOOKUP(L5414,'Slope %'!C:D,2,0)</f>
        <v>0.1</v>
      </c>
    </row>
    <row r="5415" spans="1:13" x14ac:dyDescent="0.25">
      <c r="A5415" s="169">
        <v>62267</v>
      </c>
      <c r="B5415" s="170" t="s">
        <v>4072</v>
      </c>
      <c r="C5415" s="170" t="s">
        <v>24</v>
      </c>
      <c r="D5415" s="170" t="s">
        <v>3714</v>
      </c>
      <c r="E5415" s="170">
        <v>750</v>
      </c>
      <c r="F5415" s="170">
        <v>12</v>
      </c>
      <c r="G5415" s="171">
        <v>12.5</v>
      </c>
      <c r="H5415" s="170" t="s">
        <v>22</v>
      </c>
      <c r="I5415" s="171">
        <v>27.99</v>
      </c>
      <c r="J5415" s="169">
        <v>1</v>
      </c>
      <c r="K5415" s="154" cm="1">
        <f t="array" ref="K5415">ROUND(
IF(C5415="Beer",
SUM(LOOKUP(2,1/(SRP!$B$8:$B$10&lt;=E5415)/(SRP!$C$8:$C$10&gt;=E5415),SRP!$D$8:$D$10)*(G5415/100)*(E5415/1000)),
IF(C5415="Spirits",
SUM(LOOKUP(2,1/(SRP!$B$2:$B$7&lt;=E5415)/(SRP!$C$2:$C$7&gt;=E5415),SRP!$D$2:$D$7)*(G5415/100)*(E5415/1000)),
IF(AND(C5415="Wine",D5415="Fortified Wines"),
SUM(LOOKUP(2,1/(SRP!$B$26:$B$29&lt;=E5415)/(SRP!$C$26:$C$29&gt;=E5415),SRP!$D$26:$D$29)*(G5415/100)*(E5415/1000)),
IF(C5415="Wine",
SUM(LOOKUP(2,1/(SRP!$B$21:$B$25&lt;=E5415)/(SRP!$C$21:$C$25&gt;=E5415),SRP!$D$21:$D$25)*(G5415/100)*(E5415/1000)),
IF(AND(C5415="Ready to Drink",D5415="RTD-One Pour Cocktail&gt;7%&lt;=14.5"),
SUM(LOOKUP(2,1/(SRP!$B$16:$B$20&lt;=E5415)/(SRP!$C$16:$C$20&gt;=E5415),SRP!$D$16:$D$20)*(G5415/100)*(E5415/1000)),
IF(C5415="Ready to Drink",
SUM(LOOKUP(2,1/(SRP!$B$11:$B$15&lt;=E5415)/(SRP!$C$11:$C$15&gt;=E5415),SRP!$D$11:$D$15)*(G5415/100)*(E5415/1000)),
0)))))),2)</f>
        <v>7.32</v>
      </c>
      <c r="L5415" s="173" t="str">
        <f t="shared" si="84"/>
        <v>Wine750</v>
      </c>
      <c r="M5415" s="154">
        <f>VLOOKUP(L5415,'Slope %'!C:D,2,0)</f>
        <v>0.1</v>
      </c>
    </row>
    <row r="5416" spans="1:13" x14ac:dyDescent="0.25">
      <c r="A5416" s="169">
        <v>62273</v>
      </c>
      <c r="B5416" s="170" t="s">
        <v>4073</v>
      </c>
      <c r="C5416" s="170" t="s">
        <v>11</v>
      </c>
      <c r="D5416" s="170" t="s">
        <v>267</v>
      </c>
      <c r="E5416" s="170">
        <v>473</v>
      </c>
      <c r="F5416" s="170">
        <v>24</v>
      </c>
      <c r="G5416" s="171">
        <v>5.2</v>
      </c>
      <c r="H5416" s="170" t="s">
        <v>1407</v>
      </c>
      <c r="I5416" s="171">
        <v>3.99</v>
      </c>
      <c r="J5416" s="169">
        <v>1</v>
      </c>
      <c r="K5416" s="154" cm="1">
        <f t="array" ref="K5416">ROUND(
IF(C5416="Beer",
SUM(LOOKUP(2,1/(SRP!$B$8:$B$10&lt;=E5416)/(SRP!$C$8:$C$10&gt;=E5416),SRP!$D$8:$D$10)*(G5416/100)*(E5416/1000)),
IF(C5416="Spirits",
SUM(LOOKUP(2,1/(SRP!$B$2:$B$7&lt;=E5416)/(SRP!$C$2:$C$7&gt;=E5416),SRP!$D$2:$D$7)*(G5416/100)*(E5416/1000)),
IF(AND(C5416="Wine",D5416="Fortified Wines"),
SUM(LOOKUP(2,1/(SRP!$B$26:$B$29&lt;=E5416)/(SRP!$C$26:$C$29&gt;=E5416),SRP!$D$26:$D$29)*(G5416/100)*(E5416/1000)),
IF(C5416="Wine",
SUM(LOOKUP(2,1/(SRP!$B$21:$B$25&lt;=E5416)/(SRP!$C$21:$C$25&gt;=E5416),SRP!$D$21:$D$25)*(G5416/100)*(E5416/1000)),
IF(AND(C5416="Ready to Drink",D5416="RTD-One Pour Cocktail&gt;7%&lt;=14.5"),
SUM(LOOKUP(2,1/(SRP!$B$16:$B$20&lt;=E5416)/(SRP!$C$16:$C$20&gt;=E5416),SRP!$D$16:$D$20)*(G5416/100)*(E5416/1000)),
IF(C5416="Ready to Drink",
SUM(LOOKUP(2,1/(SRP!$B$11:$B$15&lt;=E5416)/(SRP!$C$11:$C$15&gt;=E5416),SRP!$D$11:$D$15)*(G5416/100)*(E5416/1000)),
0)))))),2)</f>
        <v>1.92</v>
      </c>
      <c r="L5416" s="173" t="str">
        <f t="shared" si="84"/>
        <v>Beer473</v>
      </c>
      <c r="M5416" s="154">
        <f>VLOOKUP(L5416,'Slope %'!C:D,2,0)</f>
        <v>0.12</v>
      </c>
    </row>
    <row r="5417" spans="1:13" x14ac:dyDescent="0.25">
      <c r="A5417" s="169">
        <v>62273</v>
      </c>
      <c r="B5417" s="170" t="s">
        <v>4073</v>
      </c>
      <c r="C5417" s="170" t="s">
        <v>11</v>
      </c>
      <c r="D5417" s="170" t="s">
        <v>267</v>
      </c>
      <c r="E5417" s="170">
        <v>473</v>
      </c>
      <c r="F5417" s="170">
        <v>24</v>
      </c>
      <c r="G5417" s="171">
        <v>5.2</v>
      </c>
      <c r="H5417" s="170" t="s">
        <v>1407</v>
      </c>
      <c r="I5417" s="171">
        <v>3.99</v>
      </c>
      <c r="J5417" s="169">
        <v>1</v>
      </c>
      <c r="K5417" s="154" cm="1">
        <f t="array" ref="K5417">ROUND(
IF(C5417="Beer",
SUM(LOOKUP(2,1/(SRP!$B$8:$B$10&lt;=E5417)/(SRP!$C$8:$C$10&gt;=E5417),SRP!$D$8:$D$10)*(G5417/100)*(E5417/1000)),
IF(C5417="Spirits",
SUM(LOOKUP(2,1/(SRP!$B$2:$B$7&lt;=E5417)/(SRP!$C$2:$C$7&gt;=E5417),SRP!$D$2:$D$7)*(G5417/100)*(E5417/1000)),
IF(AND(C5417="Wine",D5417="Fortified Wines"),
SUM(LOOKUP(2,1/(SRP!$B$26:$B$29&lt;=E5417)/(SRP!$C$26:$C$29&gt;=E5417),SRP!$D$26:$D$29)*(G5417/100)*(E5417/1000)),
IF(C5417="Wine",
SUM(LOOKUP(2,1/(SRP!$B$21:$B$25&lt;=E5417)/(SRP!$C$21:$C$25&gt;=E5417),SRP!$D$21:$D$25)*(G5417/100)*(E5417/1000)),
IF(AND(C5417="Ready to Drink",D5417="RTD-One Pour Cocktail&gt;7%&lt;=14.5"),
SUM(LOOKUP(2,1/(SRP!$B$16:$B$20&lt;=E5417)/(SRP!$C$16:$C$20&gt;=E5417),SRP!$D$16:$D$20)*(G5417/100)*(E5417/1000)),
IF(C5417="Ready to Drink",
SUM(LOOKUP(2,1/(SRP!$B$11:$B$15&lt;=E5417)/(SRP!$C$11:$C$15&gt;=E5417),SRP!$D$11:$D$15)*(G5417/100)*(E5417/1000)),
0)))))),2)</f>
        <v>1.92</v>
      </c>
      <c r="L5417" s="173" t="str">
        <f t="shared" si="84"/>
        <v>Beer473</v>
      </c>
      <c r="M5417" s="154">
        <f>VLOOKUP(L5417,'Slope %'!C:D,2,0)</f>
        <v>0.12</v>
      </c>
    </row>
    <row r="5418" spans="1:13" x14ac:dyDescent="0.25">
      <c r="A5418" s="169">
        <v>62284</v>
      </c>
      <c r="B5418" s="170" t="s">
        <v>4074</v>
      </c>
      <c r="C5418" s="170" t="s">
        <v>263</v>
      </c>
      <c r="D5418" s="170" t="s">
        <v>264</v>
      </c>
      <c r="E5418" s="170">
        <v>30000</v>
      </c>
      <c r="F5418" s="170">
        <v>1</v>
      </c>
      <c r="G5418" s="171">
        <v>5</v>
      </c>
      <c r="H5418" s="170" t="s">
        <v>1324</v>
      </c>
      <c r="I5418" s="171">
        <v>169.96</v>
      </c>
      <c r="J5418" s="169">
        <v>1</v>
      </c>
      <c r="K5418" s="154" cm="1">
        <f t="array" ref="K5418">ROUND(
IF(C5418="Beer",
SUM(LOOKUP(2,1/(SRP!$B$8:$B$10&lt;=E5418)/(SRP!$C$8:$C$10&gt;=E5418),SRP!$D$8:$D$10)*(G5418/100)*(E5418/1000)),
IF(C5418="Spirits",
SUM(LOOKUP(2,1/(SRP!$B$2:$B$7&lt;=E5418)/(SRP!$C$2:$C$7&gt;=E5418),SRP!$D$2:$D$7)*(G5418/100)*(E5418/1000)),
IF(AND(C5418="Wine",D5418="Fortified Wines"),
SUM(LOOKUP(2,1/(SRP!$B$26:$B$29&lt;=E5418)/(SRP!$C$26:$C$29&gt;=E5418),SRP!$D$26:$D$29)*(G5418/100)*(E5418/1000)),
IF(C5418="Wine",
SUM(LOOKUP(2,1/(SRP!$B$21:$B$25&lt;=E5418)/(SRP!$C$21:$C$25&gt;=E5418),SRP!$D$21:$D$25)*(G5418/100)*(E5418/1000)),
IF(AND(C5418="Ready to Drink",D5418="RTD-One Pour Cocktail&gt;7%&lt;=14.5"),
SUM(LOOKUP(2,1/(SRP!$B$16:$B$20&lt;=E5418)/(SRP!$C$16:$C$20&gt;=E5418),SRP!$D$16:$D$20)*(G5418/100)*(E5418/1000)),
IF(C5418="Ready to Drink",
SUM(LOOKUP(2,1/(SRP!$B$11:$B$15&lt;=E5418)/(SRP!$C$11:$C$15&gt;=E5418),SRP!$D$11:$D$15)*(G5418/100)*(E5418/1000)),
0)))))),2)</f>
        <v>117.11</v>
      </c>
      <c r="L5418" s="173" t="str">
        <f t="shared" si="84"/>
        <v>Ready to Drink30000</v>
      </c>
      <c r="M5418" s="154" t="e">
        <f>VLOOKUP(L5418,'Slope %'!C:D,2,0)</f>
        <v>#N/A</v>
      </c>
    </row>
    <row r="5419" spans="1:13" x14ac:dyDescent="0.25">
      <c r="A5419" s="169">
        <v>62284</v>
      </c>
      <c r="B5419" s="170" t="s">
        <v>4074</v>
      </c>
      <c r="C5419" s="170" t="s">
        <v>263</v>
      </c>
      <c r="D5419" s="170" t="s">
        <v>264</v>
      </c>
      <c r="E5419" s="170">
        <v>30000</v>
      </c>
      <c r="F5419" s="170">
        <v>1</v>
      </c>
      <c r="G5419" s="171">
        <v>5</v>
      </c>
      <c r="H5419" s="170" t="s">
        <v>1324</v>
      </c>
      <c r="I5419" s="171">
        <v>169.96</v>
      </c>
      <c r="J5419" s="169">
        <v>1</v>
      </c>
      <c r="K5419" s="154" cm="1">
        <f t="array" ref="K5419">ROUND(
IF(C5419="Beer",
SUM(LOOKUP(2,1/(SRP!$B$8:$B$10&lt;=E5419)/(SRP!$C$8:$C$10&gt;=E5419),SRP!$D$8:$D$10)*(G5419/100)*(E5419/1000)),
IF(C5419="Spirits",
SUM(LOOKUP(2,1/(SRP!$B$2:$B$7&lt;=E5419)/(SRP!$C$2:$C$7&gt;=E5419),SRP!$D$2:$D$7)*(G5419/100)*(E5419/1000)),
IF(AND(C5419="Wine",D5419="Fortified Wines"),
SUM(LOOKUP(2,1/(SRP!$B$26:$B$29&lt;=E5419)/(SRP!$C$26:$C$29&gt;=E5419),SRP!$D$26:$D$29)*(G5419/100)*(E5419/1000)),
IF(C5419="Wine",
SUM(LOOKUP(2,1/(SRP!$B$21:$B$25&lt;=E5419)/(SRP!$C$21:$C$25&gt;=E5419),SRP!$D$21:$D$25)*(G5419/100)*(E5419/1000)),
IF(AND(C5419="Ready to Drink",D5419="RTD-One Pour Cocktail&gt;7%&lt;=14.5"),
SUM(LOOKUP(2,1/(SRP!$B$16:$B$20&lt;=E5419)/(SRP!$C$16:$C$20&gt;=E5419),SRP!$D$16:$D$20)*(G5419/100)*(E5419/1000)),
IF(C5419="Ready to Drink",
SUM(LOOKUP(2,1/(SRP!$B$11:$B$15&lt;=E5419)/(SRP!$C$11:$C$15&gt;=E5419),SRP!$D$11:$D$15)*(G5419/100)*(E5419/1000)),
0)))))),2)</f>
        <v>117.11</v>
      </c>
      <c r="L5419" s="173" t="str">
        <f t="shared" si="84"/>
        <v>Ready to Drink30000</v>
      </c>
      <c r="M5419" s="154" t="e">
        <f>VLOOKUP(L5419,'Slope %'!C:D,2,0)</f>
        <v>#N/A</v>
      </c>
    </row>
    <row r="5420" spans="1:13" x14ac:dyDescent="0.25">
      <c r="A5420" s="169">
        <v>62312</v>
      </c>
      <c r="B5420" s="170" t="s">
        <v>4075</v>
      </c>
      <c r="C5420" s="170" t="s">
        <v>11</v>
      </c>
      <c r="D5420" s="170" t="s">
        <v>267</v>
      </c>
      <c r="E5420" s="170">
        <v>355</v>
      </c>
      <c r="F5420" s="170">
        <v>24</v>
      </c>
      <c r="G5420" s="171">
        <v>5.0999999999999996</v>
      </c>
      <c r="H5420" s="170" t="s">
        <v>2364</v>
      </c>
      <c r="I5420" s="171">
        <v>3.49</v>
      </c>
      <c r="J5420" s="169">
        <v>1</v>
      </c>
      <c r="K5420" s="154" cm="1">
        <f t="array" ref="K5420">ROUND(
IF(C5420="Beer",
SUM(LOOKUP(2,1/(SRP!$B$8:$B$10&lt;=E5420)/(SRP!$C$8:$C$10&gt;=E5420),SRP!$D$8:$D$10)*(G5420/100)*(E5420/1000)),
IF(C5420="Spirits",
SUM(LOOKUP(2,1/(SRP!$B$2:$B$7&lt;=E5420)/(SRP!$C$2:$C$7&gt;=E5420),SRP!$D$2:$D$7)*(G5420/100)*(E5420/1000)),
IF(AND(C5420="Wine",D5420="Fortified Wines"),
SUM(LOOKUP(2,1/(SRP!$B$26:$B$29&lt;=E5420)/(SRP!$C$26:$C$29&gt;=E5420),SRP!$D$26:$D$29)*(G5420/100)*(E5420/1000)),
IF(C5420="Wine",
SUM(LOOKUP(2,1/(SRP!$B$21:$B$25&lt;=E5420)/(SRP!$C$21:$C$25&gt;=E5420),SRP!$D$21:$D$25)*(G5420/100)*(E5420/1000)),
IF(AND(C5420="Ready to Drink",D5420="RTD-One Pour Cocktail&gt;7%&lt;=14.5"),
SUM(LOOKUP(2,1/(SRP!$B$16:$B$20&lt;=E5420)/(SRP!$C$16:$C$20&gt;=E5420),SRP!$D$16:$D$20)*(G5420/100)*(E5420/1000)),
IF(C5420="Ready to Drink",
SUM(LOOKUP(2,1/(SRP!$B$11:$B$15&lt;=E5420)/(SRP!$C$11:$C$15&gt;=E5420),SRP!$D$11:$D$15)*(G5420/100)*(E5420/1000)),
0)))))),2)</f>
        <v>1.41</v>
      </c>
      <c r="L5420" s="173" t="str">
        <f t="shared" si="84"/>
        <v>Beer355</v>
      </c>
      <c r="M5420" s="154">
        <f>VLOOKUP(L5420,'Slope %'!C:D,2,0)</f>
        <v>0.12</v>
      </c>
    </row>
    <row r="5421" spans="1:13" x14ac:dyDescent="0.25">
      <c r="A5421" s="169">
        <v>62312</v>
      </c>
      <c r="B5421" s="170" t="s">
        <v>4075</v>
      </c>
      <c r="C5421" s="170" t="s">
        <v>11</v>
      </c>
      <c r="D5421" s="170" t="s">
        <v>267</v>
      </c>
      <c r="E5421" s="170">
        <v>355</v>
      </c>
      <c r="F5421" s="170">
        <v>24</v>
      </c>
      <c r="G5421" s="171">
        <v>5.0999999999999996</v>
      </c>
      <c r="H5421" s="170" t="s">
        <v>2364</v>
      </c>
      <c r="I5421" s="171">
        <v>3.49</v>
      </c>
      <c r="J5421" s="169">
        <v>1</v>
      </c>
      <c r="K5421" s="154" cm="1">
        <f t="array" ref="K5421">ROUND(
IF(C5421="Beer",
SUM(LOOKUP(2,1/(SRP!$B$8:$B$10&lt;=E5421)/(SRP!$C$8:$C$10&gt;=E5421),SRP!$D$8:$D$10)*(G5421/100)*(E5421/1000)),
IF(C5421="Spirits",
SUM(LOOKUP(2,1/(SRP!$B$2:$B$7&lt;=E5421)/(SRP!$C$2:$C$7&gt;=E5421),SRP!$D$2:$D$7)*(G5421/100)*(E5421/1000)),
IF(AND(C5421="Wine",D5421="Fortified Wines"),
SUM(LOOKUP(2,1/(SRP!$B$26:$B$29&lt;=E5421)/(SRP!$C$26:$C$29&gt;=E5421),SRP!$D$26:$D$29)*(G5421/100)*(E5421/1000)),
IF(C5421="Wine",
SUM(LOOKUP(2,1/(SRP!$B$21:$B$25&lt;=E5421)/(SRP!$C$21:$C$25&gt;=E5421),SRP!$D$21:$D$25)*(G5421/100)*(E5421/1000)),
IF(AND(C5421="Ready to Drink",D5421="RTD-One Pour Cocktail&gt;7%&lt;=14.5"),
SUM(LOOKUP(2,1/(SRP!$B$16:$B$20&lt;=E5421)/(SRP!$C$16:$C$20&gt;=E5421),SRP!$D$16:$D$20)*(G5421/100)*(E5421/1000)),
IF(C5421="Ready to Drink",
SUM(LOOKUP(2,1/(SRP!$B$11:$B$15&lt;=E5421)/(SRP!$C$11:$C$15&gt;=E5421),SRP!$D$11:$D$15)*(G5421/100)*(E5421/1000)),
0)))))),2)</f>
        <v>1.41</v>
      </c>
      <c r="L5421" s="173" t="str">
        <f t="shared" si="84"/>
        <v>Beer355</v>
      </c>
      <c r="M5421" s="154">
        <f>VLOOKUP(L5421,'Slope %'!C:D,2,0)</f>
        <v>0.12</v>
      </c>
    </row>
    <row r="5422" spans="1:13" x14ac:dyDescent="0.25">
      <c r="A5422" s="169">
        <v>62323</v>
      </c>
      <c r="B5422" s="170" t="s">
        <v>4076</v>
      </c>
      <c r="C5422" s="170" t="s">
        <v>11</v>
      </c>
      <c r="D5422" s="170" t="s">
        <v>267</v>
      </c>
      <c r="E5422" s="170">
        <v>473</v>
      </c>
      <c r="F5422" s="170">
        <v>24</v>
      </c>
      <c r="G5422" s="171">
        <v>5.5</v>
      </c>
      <c r="H5422" s="170" t="s">
        <v>2319</v>
      </c>
      <c r="I5422" s="171">
        <v>4.49</v>
      </c>
      <c r="J5422" s="169">
        <v>1</v>
      </c>
      <c r="K5422" s="154" cm="1">
        <f t="array" ref="K5422">ROUND(
IF(C5422="Beer",
SUM(LOOKUP(2,1/(SRP!$B$8:$B$10&lt;=E5422)/(SRP!$C$8:$C$10&gt;=E5422),SRP!$D$8:$D$10)*(G5422/100)*(E5422/1000)),
IF(C5422="Spirits",
SUM(LOOKUP(2,1/(SRP!$B$2:$B$7&lt;=E5422)/(SRP!$C$2:$C$7&gt;=E5422),SRP!$D$2:$D$7)*(G5422/100)*(E5422/1000)),
IF(AND(C5422="Wine",D5422="Fortified Wines"),
SUM(LOOKUP(2,1/(SRP!$B$26:$B$29&lt;=E5422)/(SRP!$C$26:$C$29&gt;=E5422),SRP!$D$26:$D$29)*(G5422/100)*(E5422/1000)),
IF(C5422="Wine",
SUM(LOOKUP(2,1/(SRP!$B$21:$B$25&lt;=E5422)/(SRP!$C$21:$C$25&gt;=E5422),SRP!$D$21:$D$25)*(G5422/100)*(E5422/1000)),
IF(AND(C5422="Ready to Drink",D5422="RTD-One Pour Cocktail&gt;7%&lt;=14.5"),
SUM(LOOKUP(2,1/(SRP!$B$16:$B$20&lt;=E5422)/(SRP!$C$16:$C$20&gt;=E5422),SRP!$D$16:$D$20)*(G5422/100)*(E5422/1000)),
IF(C5422="Ready to Drink",
SUM(LOOKUP(2,1/(SRP!$B$11:$B$15&lt;=E5422)/(SRP!$C$11:$C$15&gt;=E5422),SRP!$D$11:$D$15)*(G5422/100)*(E5422/1000)),
0)))))),2)</f>
        <v>2.0299999999999998</v>
      </c>
      <c r="L5422" s="173" t="str">
        <f t="shared" si="84"/>
        <v>Beer473</v>
      </c>
      <c r="M5422" s="154">
        <f>VLOOKUP(L5422,'Slope %'!C:D,2,0)</f>
        <v>0.12</v>
      </c>
    </row>
    <row r="5423" spans="1:13" x14ac:dyDescent="0.25">
      <c r="A5423" s="169">
        <v>62323</v>
      </c>
      <c r="B5423" s="170" t="s">
        <v>4076</v>
      </c>
      <c r="C5423" s="170" t="s">
        <v>11</v>
      </c>
      <c r="D5423" s="170" t="s">
        <v>267</v>
      </c>
      <c r="E5423" s="170">
        <v>473</v>
      </c>
      <c r="F5423" s="170">
        <v>24</v>
      </c>
      <c r="G5423" s="171">
        <v>5.5</v>
      </c>
      <c r="H5423" s="170" t="s">
        <v>1407</v>
      </c>
      <c r="I5423" s="171">
        <v>4.49</v>
      </c>
      <c r="J5423" s="169">
        <v>1</v>
      </c>
      <c r="K5423" s="154" cm="1">
        <f t="array" ref="K5423">ROUND(
IF(C5423="Beer",
SUM(LOOKUP(2,1/(SRP!$B$8:$B$10&lt;=E5423)/(SRP!$C$8:$C$10&gt;=E5423),SRP!$D$8:$D$10)*(G5423/100)*(E5423/1000)),
IF(C5423="Spirits",
SUM(LOOKUP(2,1/(SRP!$B$2:$B$7&lt;=E5423)/(SRP!$C$2:$C$7&gt;=E5423),SRP!$D$2:$D$7)*(G5423/100)*(E5423/1000)),
IF(AND(C5423="Wine",D5423="Fortified Wines"),
SUM(LOOKUP(2,1/(SRP!$B$26:$B$29&lt;=E5423)/(SRP!$C$26:$C$29&gt;=E5423),SRP!$D$26:$D$29)*(G5423/100)*(E5423/1000)),
IF(C5423="Wine",
SUM(LOOKUP(2,1/(SRP!$B$21:$B$25&lt;=E5423)/(SRP!$C$21:$C$25&gt;=E5423),SRP!$D$21:$D$25)*(G5423/100)*(E5423/1000)),
IF(AND(C5423="Ready to Drink",D5423="RTD-One Pour Cocktail&gt;7%&lt;=14.5"),
SUM(LOOKUP(2,1/(SRP!$B$16:$B$20&lt;=E5423)/(SRP!$C$16:$C$20&gt;=E5423),SRP!$D$16:$D$20)*(G5423/100)*(E5423/1000)),
IF(C5423="Ready to Drink",
SUM(LOOKUP(2,1/(SRP!$B$11:$B$15&lt;=E5423)/(SRP!$C$11:$C$15&gt;=E5423),SRP!$D$11:$D$15)*(G5423/100)*(E5423/1000)),
0)))))),2)</f>
        <v>2.0299999999999998</v>
      </c>
      <c r="L5423" s="173" t="str">
        <f t="shared" si="84"/>
        <v>Beer473</v>
      </c>
      <c r="M5423" s="154">
        <f>VLOOKUP(L5423,'Slope %'!C:D,2,0)</f>
        <v>0.12</v>
      </c>
    </row>
    <row r="5424" spans="1:13" x14ac:dyDescent="0.25">
      <c r="A5424" s="169">
        <v>62334</v>
      </c>
      <c r="B5424" s="170" t="s">
        <v>4077</v>
      </c>
      <c r="C5424" s="170" t="s">
        <v>15</v>
      </c>
      <c r="D5424" s="170" t="s">
        <v>2670</v>
      </c>
      <c r="E5424" s="170">
        <v>750</v>
      </c>
      <c r="F5424" s="170">
        <v>6</v>
      </c>
      <c r="G5424" s="171">
        <v>45.2</v>
      </c>
      <c r="H5424" s="170" t="s">
        <v>402</v>
      </c>
      <c r="I5424" s="171">
        <v>55.54</v>
      </c>
      <c r="J5424" s="169">
        <v>1</v>
      </c>
      <c r="K5424" s="154" cm="1">
        <f t="array" ref="K5424">ROUND(
IF(C5424="Beer",
SUM(LOOKUP(2,1/(SRP!$B$8:$B$10&lt;=E5424)/(SRP!$C$8:$C$10&gt;=E5424),SRP!$D$8:$D$10)*(G5424/100)*(E5424/1000)),
IF(C5424="Spirits",
SUM(LOOKUP(2,1/(SRP!$B$2:$B$7&lt;=E5424)/(SRP!$C$2:$C$7&gt;=E5424),SRP!$D$2:$D$7)*(G5424/100)*(E5424/1000)),
IF(AND(C5424="Wine",D5424="Fortified Wines"),
SUM(LOOKUP(2,1/(SRP!$B$26:$B$29&lt;=E5424)/(SRP!$C$26:$C$29&gt;=E5424),SRP!$D$26:$D$29)*(G5424/100)*(E5424/1000)),
IF(C5424="Wine",
SUM(LOOKUP(2,1/(SRP!$B$21:$B$25&lt;=E5424)/(SRP!$C$21:$C$25&gt;=E5424),SRP!$D$21:$D$25)*(G5424/100)*(E5424/1000)),
IF(AND(C5424="Ready to Drink",D5424="RTD-One Pour Cocktail&gt;7%&lt;=14.5"),
SUM(LOOKUP(2,1/(SRP!$B$16:$B$20&lt;=E5424)/(SRP!$C$16:$C$20&gt;=E5424),SRP!$D$16:$D$20)*(G5424/100)*(E5424/1000)),
IF(C5424="Ready to Drink",
SUM(LOOKUP(2,1/(SRP!$B$11:$B$15&lt;=E5424)/(SRP!$C$11:$C$15&gt;=E5424),SRP!$D$11:$D$15)*(G5424/100)*(E5424/1000)),
0)))))),2)</f>
        <v>26.47</v>
      </c>
      <c r="L5424" s="173" t="str">
        <f t="shared" si="84"/>
        <v>Spirits750</v>
      </c>
      <c r="M5424" s="154">
        <f>VLOOKUP(L5424,'Slope %'!C:D,2,0)</f>
        <v>7.0000000000000007E-2</v>
      </c>
    </row>
    <row r="5425" spans="1:13" x14ac:dyDescent="0.25">
      <c r="A5425" s="169">
        <v>62385</v>
      </c>
      <c r="B5425" s="170" t="s">
        <v>4078</v>
      </c>
      <c r="C5425" s="170" t="s">
        <v>15</v>
      </c>
      <c r="D5425" s="170" t="s">
        <v>16</v>
      </c>
      <c r="E5425" s="170">
        <v>750</v>
      </c>
      <c r="F5425" s="170">
        <v>12</v>
      </c>
      <c r="G5425" s="171">
        <v>43</v>
      </c>
      <c r="H5425" s="170" t="s">
        <v>1173</v>
      </c>
      <c r="I5425" s="171">
        <v>69.989999999999995</v>
      </c>
      <c r="J5425" s="169">
        <v>1</v>
      </c>
      <c r="K5425" s="154" cm="1">
        <f t="array" ref="K5425">ROUND(
IF(C5425="Beer",
SUM(LOOKUP(2,1/(SRP!$B$8:$B$10&lt;=E5425)/(SRP!$C$8:$C$10&gt;=E5425),SRP!$D$8:$D$10)*(G5425/100)*(E5425/1000)),
IF(C5425="Spirits",
SUM(LOOKUP(2,1/(SRP!$B$2:$B$7&lt;=E5425)/(SRP!$C$2:$C$7&gt;=E5425),SRP!$D$2:$D$7)*(G5425/100)*(E5425/1000)),
IF(AND(C5425="Wine",D5425="Fortified Wines"),
SUM(LOOKUP(2,1/(SRP!$B$26:$B$29&lt;=E5425)/(SRP!$C$26:$C$29&gt;=E5425),SRP!$D$26:$D$29)*(G5425/100)*(E5425/1000)),
IF(C5425="Wine",
SUM(LOOKUP(2,1/(SRP!$B$21:$B$25&lt;=E5425)/(SRP!$C$21:$C$25&gt;=E5425),SRP!$D$21:$D$25)*(G5425/100)*(E5425/1000)),
IF(AND(C5425="Ready to Drink",D5425="RTD-One Pour Cocktail&gt;7%&lt;=14.5"),
SUM(LOOKUP(2,1/(SRP!$B$16:$B$20&lt;=E5425)/(SRP!$C$16:$C$20&gt;=E5425),SRP!$D$16:$D$20)*(G5425/100)*(E5425/1000)),
IF(C5425="Ready to Drink",
SUM(LOOKUP(2,1/(SRP!$B$11:$B$15&lt;=E5425)/(SRP!$C$11:$C$15&gt;=E5425),SRP!$D$11:$D$15)*(G5425/100)*(E5425/1000)),
0)))))),2)</f>
        <v>25.18</v>
      </c>
      <c r="L5425" s="173" t="str">
        <f t="shared" si="84"/>
        <v>Spirits750</v>
      </c>
      <c r="M5425" s="154">
        <f>VLOOKUP(L5425,'Slope %'!C:D,2,0)</f>
        <v>7.0000000000000007E-2</v>
      </c>
    </row>
    <row r="5426" spans="1:13" x14ac:dyDescent="0.25">
      <c r="A5426" s="169">
        <v>62387</v>
      </c>
      <c r="B5426" s="170" t="s">
        <v>4079</v>
      </c>
      <c r="C5426" s="170" t="s">
        <v>263</v>
      </c>
      <c r="D5426" s="170" t="s">
        <v>264</v>
      </c>
      <c r="E5426" s="170">
        <v>990</v>
      </c>
      <c r="F5426" s="170">
        <v>8</v>
      </c>
      <c r="G5426" s="171">
        <v>5.9</v>
      </c>
      <c r="H5426" s="170" t="s">
        <v>342</v>
      </c>
      <c r="I5426" s="171">
        <v>11.49</v>
      </c>
      <c r="J5426" s="169">
        <v>3</v>
      </c>
      <c r="K5426" s="154" cm="1">
        <f t="array" ref="K5426">ROUND(
IF(C5426="Beer",
SUM(LOOKUP(2,1/(SRP!$B$8:$B$10&lt;=E5426)/(SRP!$C$8:$C$10&gt;=E5426),SRP!$D$8:$D$10)*(G5426/100)*(E5426/1000)),
IF(C5426="Spirits",
SUM(LOOKUP(2,1/(SRP!$B$2:$B$7&lt;=E5426)/(SRP!$C$2:$C$7&gt;=E5426),SRP!$D$2:$D$7)*(G5426/100)*(E5426/1000)),
IF(AND(C5426="Wine",D5426="Fortified Wines"),
SUM(LOOKUP(2,1/(SRP!$B$26:$B$29&lt;=E5426)/(SRP!$C$26:$C$29&gt;=E5426),SRP!$D$26:$D$29)*(G5426/100)*(E5426/1000)),
IF(C5426="Wine",
SUM(LOOKUP(2,1/(SRP!$B$21:$B$25&lt;=E5426)/(SRP!$C$21:$C$25&gt;=E5426),SRP!$D$21:$D$25)*(G5426/100)*(E5426/1000)),
IF(AND(C5426="Ready to Drink",D5426="RTD-One Pour Cocktail&gt;7%&lt;=14.5"),
SUM(LOOKUP(2,1/(SRP!$B$16:$B$20&lt;=E5426)/(SRP!$C$16:$C$20&gt;=E5426),SRP!$D$16:$D$20)*(G5426/100)*(E5426/1000)),
IF(C5426="Ready to Drink",
SUM(LOOKUP(2,1/(SRP!$B$11:$B$15&lt;=E5426)/(SRP!$C$11:$C$15&gt;=E5426),SRP!$D$11:$D$15)*(G5426/100)*(E5426/1000)),
0)))))),2)</f>
        <v>4.5599999999999996</v>
      </c>
      <c r="L5426" s="173" t="str">
        <f t="shared" si="84"/>
        <v>Ready to Drink990</v>
      </c>
      <c r="M5426" s="154">
        <f>VLOOKUP(L5426,'Slope %'!C:D,2,0)</f>
        <v>0.12</v>
      </c>
    </row>
    <row r="5427" spans="1:13" x14ac:dyDescent="0.25">
      <c r="A5427" s="169">
        <v>62387</v>
      </c>
      <c r="B5427" s="170" t="s">
        <v>4079</v>
      </c>
      <c r="C5427" s="170" t="s">
        <v>263</v>
      </c>
      <c r="D5427" s="170" t="s">
        <v>264</v>
      </c>
      <c r="E5427" s="170">
        <v>990</v>
      </c>
      <c r="F5427" s="170">
        <v>8</v>
      </c>
      <c r="G5427" s="171">
        <v>5.9</v>
      </c>
      <c r="H5427" s="170" t="s">
        <v>342</v>
      </c>
      <c r="I5427" s="171">
        <v>11.49</v>
      </c>
      <c r="J5427" s="169">
        <v>3</v>
      </c>
      <c r="K5427" s="154" cm="1">
        <f t="array" ref="K5427">ROUND(
IF(C5427="Beer",
SUM(LOOKUP(2,1/(SRP!$B$8:$B$10&lt;=E5427)/(SRP!$C$8:$C$10&gt;=E5427),SRP!$D$8:$D$10)*(G5427/100)*(E5427/1000)),
IF(C5427="Spirits",
SUM(LOOKUP(2,1/(SRP!$B$2:$B$7&lt;=E5427)/(SRP!$C$2:$C$7&gt;=E5427),SRP!$D$2:$D$7)*(G5427/100)*(E5427/1000)),
IF(AND(C5427="Wine",D5427="Fortified Wines"),
SUM(LOOKUP(2,1/(SRP!$B$26:$B$29&lt;=E5427)/(SRP!$C$26:$C$29&gt;=E5427),SRP!$D$26:$D$29)*(G5427/100)*(E5427/1000)),
IF(C5427="Wine",
SUM(LOOKUP(2,1/(SRP!$B$21:$B$25&lt;=E5427)/(SRP!$C$21:$C$25&gt;=E5427),SRP!$D$21:$D$25)*(G5427/100)*(E5427/1000)),
IF(AND(C5427="Ready to Drink",D5427="RTD-One Pour Cocktail&gt;7%&lt;=14.5"),
SUM(LOOKUP(2,1/(SRP!$B$16:$B$20&lt;=E5427)/(SRP!$C$16:$C$20&gt;=E5427),SRP!$D$16:$D$20)*(G5427/100)*(E5427/1000)),
IF(C5427="Ready to Drink",
SUM(LOOKUP(2,1/(SRP!$B$11:$B$15&lt;=E5427)/(SRP!$C$11:$C$15&gt;=E5427),SRP!$D$11:$D$15)*(G5427/100)*(E5427/1000)),
0)))))),2)</f>
        <v>4.5599999999999996</v>
      </c>
      <c r="L5427" s="173" t="str">
        <f t="shared" si="84"/>
        <v>Ready to Drink990</v>
      </c>
      <c r="M5427" s="154">
        <f>VLOOKUP(L5427,'Slope %'!C:D,2,0)</f>
        <v>0.12</v>
      </c>
    </row>
    <row r="5428" spans="1:13" x14ac:dyDescent="0.25">
      <c r="A5428" s="169">
        <v>62391</v>
      </c>
      <c r="B5428" s="170" t="s">
        <v>4080</v>
      </c>
      <c r="C5428" s="170" t="s">
        <v>263</v>
      </c>
      <c r="D5428" s="170" t="s">
        <v>264</v>
      </c>
      <c r="E5428" s="170">
        <v>990</v>
      </c>
      <c r="F5428" s="170">
        <v>8</v>
      </c>
      <c r="G5428" s="171">
        <v>5.9</v>
      </c>
      <c r="H5428" s="170" t="s">
        <v>342</v>
      </c>
      <c r="I5428" s="171">
        <v>11.49</v>
      </c>
      <c r="J5428" s="169">
        <v>3</v>
      </c>
      <c r="K5428" s="154" cm="1">
        <f t="array" ref="K5428">ROUND(
IF(C5428="Beer",
SUM(LOOKUP(2,1/(SRP!$B$8:$B$10&lt;=E5428)/(SRP!$C$8:$C$10&gt;=E5428),SRP!$D$8:$D$10)*(G5428/100)*(E5428/1000)),
IF(C5428="Spirits",
SUM(LOOKUP(2,1/(SRP!$B$2:$B$7&lt;=E5428)/(SRP!$C$2:$C$7&gt;=E5428),SRP!$D$2:$D$7)*(G5428/100)*(E5428/1000)),
IF(AND(C5428="Wine",D5428="Fortified Wines"),
SUM(LOOKUP(2,1/(SRP!$B$26:$B$29&lt;=E5428)/(SRP!$C$26:$C$29&gt;=E5428),SRP!$D$26:$D$29)*(G5428/100)*(E5428/1000)),
IF(C5428="Wine",
SUM(LOOKUP(2,1/(SRP!$B$21:$B$25&lt;=E5428)/(SRP!$C$21:$C$25&gt;=E5428),SRP!$D$21:$D$25)*(G5428/100)*(E5428/1000)),
IF(AND(C5428="Ready to Drink",D5428="RTD-One Pour Cocktail&gt;7%&lt;=14.5"),
SUM(LOOKUP(2,1/(SRP!$B$16:$B$20&lt;=E5428)/(SRP!$C$16:$C$20&gt;=E5428),SRP!$D$16:$D$20)*(G5428/100)*(E5428/1000)),
IF(C5428="Ready to Drink",
SUM(LOOKUP(2,1/(SRP!$B$11:$B$15&lt;=E5428)/(SRP!$C$11:$C$15&gt;=E5428),SRP!$D$11:$D$15)*(G5428/100)*(E5428/1000)),
0)))))),2)</f>
        <v>4.5599999999999996</v>
      </c>
      <c r="L5428" s="173" t="str">
        <f t="shared" si="84"/>
        <v>Ready to Drink990</v>
      </c>
      <c r="M5428" s="154">
        <f>VLOOKUP(L5428,'Slope %'!C:D,2,0)</f>
        <v>0.12</v>
      </c>
    </row>
    <row r="5429" spans="1:13" x14ac:dyDescent="0.25">
      <c r="A5429" s="169">
        <v>62391</v>
      </c>
      <c r="B5429" s="170" t="s">
        <v>4080</v>
      </c>
      <c r="C5429" s="170" t="s">
        <v>263</v>
      </c>
      <c r="D5429" s="170" t="s">
        <v>264</v>
      </c>
      <c r="E5429" s="170">
        <v>990</v>
      </c>
      <c r="F5429" s="170">
        <v>8</v>
      </c>
      <c r="G5429" s="171">
        <v>5.9</v>
      </c>
      <c r="H5429" s="170" t="s">
        <v>342</v>
      </c>
      <c r="I5429" s="171">
        <v>11.49</v>
      </c>
      <c r="J5429" s="169">
        <v>3</v>
      </c>
      <c r="K5429" s="154" cm="1">
        <f t="array" ref="K5429">ROUND(
IF(C5429="Beer",
SUM(LOOKUP(2,1/(SRP!$B$8:$B$10&lt;=E5429)/(SRP!$C$8:$C$10&gt;=E5429),SRP!$D$8:$D$10)*(G5429/100)*(E5429/1000)),
IF(C5429="Spirits",
SUM(LOOKUP(2,1/(SRP!$B$2:$B$7&lt;=E5429)/(SRP!$C$2:$C$7&gt;=E5429),SRP!$D$2:$D$7)*(G5429/100)*(E5429/1000)),
IF(AND(C5429="Wine",D5429="Fortified Wines"),
SUM(LOOKUP(2,1/(SRP!$B$26:$B$29&lt;=E5429)/(SRP!$C$26:$C$29&gt;=E5429),SRP!$D$26:$D$29)*(G5429/100)*(E5429/1000)),
IF(C5429="Wine",
SUM(LOOKUP(2,1/(SRP!$B$21:$B$25&lt;=E5429)/(SRP!$C$21:$C$25&gt;=E5429),SRP!$D$21:$D$25)*(G5429/100)*(E5429/1000)),
IF(AND(C5429="Ready to Drink",D5429="RTD-One Pour Cocktail&gt;7%&lt;=14.5"),
SUM(LOOKUP(2,1/(SRP!$B$16:$B$20&lt;=E5429)/(SRP!$C$16:$C$20&gt;=E5429),SRP!$D$16:$D$20)*(G5429/100)*(E5429/1000)),
IF(C5429="Ready to Drink",
SUM(LOOKUP(2,1/(SRP!$B$11:$B$15&lt;=E5429)/(SRP!$C$11:$C$15&gt;=E5429),SRP!$D$11:$D$15)*(G5429/100)*(E5429/1000)),
0)))))),2)</f>
        <v>4.5599999999999996</v>
      </c>
      <c r="L5429" s="173" t="str">
        <f t="shared" si="84"/>
        <v>Ready to Drink990</v>
      </c>
      <c r="M5429" s="154">
        <f>VLOOKUP(L5429,'Slope %'!C:D,2,0)</f>
        <v>0.12</v>
      </c>
    </row>
    <row r="5430" spans="1:13" x14ac:dyDescent="0.25">
      <c r="A5430" s="169">
        <v>62399</v>
      </c>
      <c r="B5430" s="170" t="s">
        <v>4081</v>
      </c>
      <c r="C5430" s="170" t="s">
        <v>1065</v>
      </c>
      <c r="D5430" s="170" t="s">
        <v>1066</v>
      </c>
      <c r="E5430" s="170">
        <v>2130</v>
      </c>
      <c r="F5430" s="170">
        <v>4</v>
      </c>
      <c r="G5430" s="171">
        <v>0.5</v>
      </c>
      <c r="H5430" s="170" t="s">
        <v>54</v>
      </c>
      <c r="I5430" s="171">
        <v>12.64</v>
      </c>
      <c r="J5430" s="169">
        <v>6</v>
      </c>
      <c r="K5430" s="154" cm="1">
        <f t="array" ref="K5430">ROUND(
IF(C5430="Beer",
SUM(LOOKUP(2,1/(SRP!$B$8:$B$10&lt;=E5430)/(SRP!$C$8:$C$10&gt;=E5430),SRP!$D$8:$D$10)*(G5430/100)*(E5430/1000)),
IF(C5430="Spirits",
SUM(LOOKUP(2,1/(SRP!$B$2:$B$7&lt;=E5430)/(SRP!$C$2:$C$7&gt;=E5430),SRP!$D$2:$D$7)*(G5430/100)*(E5430/1000)),
IF(AND(C5430="Wine",D5430="Fortified Wines"),
SUM(LOOKUP(2,1/(SRP!$B$26:$B$29&lt;=E5430)/(SRP!$C$26:$C$29&gt;=E5430),SRP!$D$26:$D$29)*(G5430/100)*(E5430/1000)),
IF(C5430="Wine",
SUM(LOOKUP(2,1/(SRP!$B$21:$B$25&lt;=E5430)/(SRP!$C$21:$C$25&gt;=E5430),SRP!$D$21:$D$25)*(G5430/100)*(E5430/1000)),
IF(AND(C5430="Ready to Drink",D5430="RTD-One Pour Cocktail&gt;7%&lt;=14.5"),
SUM(LOOKUP(2,1/(SRP!$B$16:$B$20&lt;=E5430)/(SRP!$C$16:$C$20&gt;=E5430),SRP!$D$16:$D$20)*(G5430/100)*(E5430/1000)),
IF(C5430="Ready to Drink",
SUM(LOOKUP(2,1/(SRP!$B$11:$B$15&lt;=E5430)/(SRP!$C$11:$C$15&gt;=E5430),SRP!$D$11:$D$15)*(G5430/100)*(E5430/1000)),
0)))))),2)</f>
        <v>0</v>
      </c>
      <c r="L5430" s="173" t="str">
        <f t="shared" si="84"/>
        <v>Dealcoholized2130</v>
      </c>
      <c r="M5430" s="154" t="e">
        <f>VLOOKUP(L5430,'Slope %'!C:D,2,0)</f>
        <v>#N/A</v>
      </c>
    </row>
    <row r="5431" spans="1:13" x14ac:dyDescent="0.25">
      <c r="A5431" s="169">
        <v>62399</v>
      </c>
      <c r="B5431" s="170" t="s">
        <v>4081</v>
      </c>
      <c r="C5431" s="170" t="s">
        <v>1065</v>
      </c>
      <c r="D5431" s="170" t="s">
        <v>1066</v>
      </c>
      <c r="E5431" s="170">
        <v>2130</v>
      </c>
      <c r="F5431" s="170">
        <v>4</v>
      </c>
      <c r="G5431" s="171">
        <v>0.5</v>
      </c>
      <c r="H5431" s="170" t="s">
        <v>54</v>
      </c>
      <c r="I5431" s="171">
        <v>12.64</v>
      </c>
      <c r="J5431" s="169">
        <v>6</v>
      </c>
      <c r="K5431" s="154" cm="1">
        <f t="array" ref="K5431">ROUND(
IF(C5431="Beer",
SUM(LOOKUP(2,1/(SRP!$B$8:$B$10&lt;=E5431)/(SRP!$C$8:$C$10&gt;=E5431),SRP!$D$8:$D$10)*(G5431/100)*(E5431/1000)),
IF(C5431="Spirits",
SUM(LOOKUP(2,1/(SRP!$B$2:$B$7&lt;=E5431)/(SRP!$C$2:$C$7&gt;=E5431),SRP!$D$2:$D$7)*(G5431/100)*(E5431/1000)),
IF(AND(C5431="Wine",D5431="Fortified Wines"),
SUM(LOOKUP(2,1/(SRP!$B$26:$B$29&lt;=E5431)/(SRP!$C$26:$C$29&gt;=E5431),SRP!$D$26:$D$29)*(G5431/100)*(E5431/1000)),
IF(C5431="Wine",
SUM(LOOKUP(2,1/(SRP!$B$21:$B$25&lt;=E5431)/(SRP!$C$21:$C$25&gt;=E5431),SRP!$D$21:$D$25)*(G5431/100)*(E5431/1000)),
IF(AND(C5431="Ready to Drink",D5431="RTD-One Pour Cocktail&gt;7%&lt;=14.5"),
SUM(LOOKUP(2,1/(SRP!$B$16:$B$20&lt;=E5431)/(SRP!$C$16:$C$20&gt;=E5431),SRP!$D$16:$D$20)*(G5431/100)*(E5431/1000)),
IF(C5431="Ready to Drink",
SUM(LOOKUP(2,1/(SRP!$B$11:$B$15&lt;=E5431)/(SRP!$C$11:$C$15&gt;=E5431),SRP!$D$11:$D$15)*(G5431/100)*(E5431/1000)),
0)))))),2)</f>
        <v>0</v>
      </c>
      <c r="L5431" s="173" t="str">
        <f t="shared" si="84"/>
        <v>Dealcoholized2130</v>
      </c>
      <c r="M5431" s="154" t="e">
        <f>VLOOKUP(L5431,'Slope %'!C:D,2,0)</f>
        <v>#N/A</v>
      </c>
    </row>
    <row r="5432" spans="1:13" x14ac:dyDescent="0.25">
      <c r="A5432" s="169">
        <v>62401</v>
      </c>
      <c r="B5432" s="170" t="s">
        <v>4082</v>
      </c>
      <c r="C5432" s="170" t="s">
        <v>11</v>
      </c>
      <c r="D5432" s="170" t="s">
        <v>267</v>
      </c>
      <c r="E5432" s="170">
        <v>1892</v>
      </c>
      <c r="F5432" s="170">
        <v>6</v>
      </c>
      <c r="G5432" s="171">
        <v>5</v>
      </c>
      <c r="H5432" s="170" t="s">
        <v>54</v>
      </c>
      <c r="I5432" s="171">
        <v>15.39</v>
      </c>
      <c r="J5432" s="169">
        <v>4</v>
      </c>
      <c r="K5432" s="154" cm="1">
        <f t="array" ref="K5432">ROUND(
IF(C5432="Beer",
SUM(LOOKUP(2,1/(SRP!$B$8:$B$10&lt;=E5432)/(SRP!$C$8:$C$10&gt;=E5432),SRP!$D$8:$D$10)*(G5432/100)*(E5432/1000)),
IF(C5432="Spirits",
SUM(LOOKUP(2,1/(SRP!$B$2:$B$7&lt;=E5432)/(SRP!$C$2:$C$7&gt;=E5432),SRP!$D$2:$D$7)*(G5432/100)*(E5432/1000)),
IF(AND(C5432="Wine",D5432="Fortified Wines"),
SUM(LOOKUP(2,1/(SRP!$B$26:$B$29&lt;=E5432)/(SRP!$C$26:$C$29&gt;=E5432),SRP!$D$26:$D$29)*(G5432/100)*(E5432/1000)),
IF(C5432="Wine",
SUM(LOOKUP(2,1/(SRP!$B$21:$B$25&lt;=E5432)/(SRP!$C$21:$C$25&gt;=E5432),SRP!$D$21:$D$25)*(G5432/100)*(E5432/1000)),
IF(AND(C5432="Ready to Drink",D5432="RTD-One Pour Cocktail&gt;7%&lt;=14.5"),
SUM(LOOKUP(2,1/(SRP!$B$16:$B$20&lt;=E5432)/(SRP!$C$16:$C$20&gt;=E5432),SRP!$D$16:$D$20)*(G5432/100)*(E5432/1000)),
IF(C5432="Ready to Drink",
SUM(LOOKUP(2,1/(SRP!$B$11:$B$15&lt;=E5432)/(SRP!$C$11:$C$15&gt;=E5432),SRP!$D$11:$D$15)*(G5432/100)*(E5432/1000)),
0)))))),2)</f>
        <v>7.39</v>
      </c>
      <c r="L5432" s="173" t="str">
        <f t="shared" si="84"/>
        <v>Beer1892</v>
      </c>
      <c r="M5432" s="154">
        <f>VLOOKUP(L5432,'Slope %'!C:D,2,0)</f>
        <v>0.1</v>
      </c>
    </row>
    <row r="5433" spans="1:13" x14ac:dyDescent="0.25">
      <c r="A5433" s="169">
        <v>62401</v>
      </c>
      <c r="B5433" s="170" t="s">
        <v>4082</v>
      </c>
      <c r="C5433" s="170" t="s">
        <v>11</v>
      </c>
      <c r="D5433" s="170" t="s">
        <v>267</v>
      </c>
      <c r="E5433" s="170">
        <v>1892</v>
      </c>
      <c r="F5433" s="170">
        <v>6</v>
      </c>
      <c r="G5433" s="171">
        <v>5</v>
      </c>
      <c r="H5433" s="170" t="s">
        <v>54</v>
      </c>
      <c r="I5433" s="171">
        <v>15.39</v>
      </c>
      <c r="J5433" s="169">
        <v>4</v>
      </c>
      <c r="K5433" s="154" cm="1">
        <f t="array" ref="K5433">ROUND(
IF(C5433="Beer",
SUM(LOOKUP(2,1/(SRP!$B$8:$B$10&lt;=E5433)/(SRP!$C$8:$C$10&gt;=E5433),SRP!$D$8:$D$10)*(G5433/100)*(E5433/1000)),
IF(C5433="Spirits",
SUM(LOOKUP(2,1/(SRP!$B$2:$B$7&lt;=E5433)/(SRP!$C$2:$C$7&gt;=E5433),SRP!$D$2:$D$7)*(G5433/100)*(E5433/1000)),
IF(AND(C5433="Wine",D5433="Fortified Wines"),
SUM(LOOKUP(2,1/(SRP!$B$26:$B$29&lt;=E5433)/(SRP!$C$26:$C$29&gt;=E5433),SRP!$D$26:$D$29)*(G5433/100)*(E5433/1000)),
IF(C5433="Wine",
SUM(LOOKUP(2,1/(SRP!$B$21:$B$25&lt;=E5433)/(SRP!$C$21:$C$25&gt;=E5433),SRP!$D$21:$D$25)*(G5433/100)*(E5433/1000)),
IF(AND(C5433="Ready to Drink",D5433="RTD-One Pour Cocktail&gt;7%&lt;=14.5"),
SUM(LOOKUP(2,1/(SRP!$B$16:$B$20&lt;=E5433)/(SRP!$C$16:$C$20&gt;=E5433),SRP!$D$16:$D$20)*(G5433/100)*(E5433/1000)),
IF(C5433="Ready to Drink",
SUM(LOOKUP(2,1/(SRP!$B$11:$B$15&lt;=E5433)/(SRP!$C$11:$C$15&gt;=E5433),SRP!$D$11:$D$15)*(G5433/100)*(E5433/1000)),
0)))))),2)</f>
        <v>7.39</v>
      </c>
      <c r="L5433" s="173" t="str">
        <f t="shared" si="84"/>
        <v>Beer1892</v>
      </c>
      <c r="M5433" s="154">
        <f>VLOOKUP(L5433,'Slope %'!C:D,2,0)</f>
        <v>0.1</v>
      </c>
    </row>
    <row r="5434" spans="1:13" x14ac:dyDescent="0.25">
      <c r="A5434" s="169">
        <v>62403</v>
      </c>
      <c r="B5434" s="170" t="s">
        <v>4083</v>
      </c>
      <c r="C5434" s="170" t="s">
        <v>11</v>
      </c>
      <c r="D5434" s="170" t="s">
        <v>303</v>
      </c>
      <c r="E5434" s="170">
        <v>473</v>
      </c>
      <c r="F5434" s="170">
        <v>24</v>
      </c>
      <c r="G5434" s="171">
        <v>8.5</v>
      </c>
      <c r="H5434" s="170" t="s">
        <v>1742</v>
      </c>
      <c r="I5434" s="171">
        <v>5.5</v>
      </c>
      <c r="J5434" s="169">
        <v>1</v>
      </c>
      <c r="K5434" s="154" cm="1">
        <f t="array" ref="K5434">ROUND(
IF(C5434="Beer",
SUM(LOOKUP(2,1/(SRP!$B$8:$B$10&lt;=E5434)/(SRP!$C$8:$C$10&gt;=E5434),SRP!$D$8:$D$10)*(G5434/100)*(E5434/1000)),
IF(C5434="Spirits",
SUM(LOOKUP(2,1/(SRP!$B$2:$B$7&lt;=E5434)/(SRP!$C$2:$C$7&gt;=E5434),SRP!$D$2:$D$7)*(G5434/100)*(E5434/1000)),
IF(AND(C5434="Wine",D5434="Fortified Wines"),
SUM(LOOKUP(2,1/(SRP!$B$26:$B$29&lt;=E5434)/(SRP!$C$26:$C$29&gt;=E5434),SRP!$D$26:$D$29)*(G5434/100)*(E5434/1000)),
IF(C5434="Wine",
SUM(LOOKUP(2,1/(SRP!$B$21:$B$25&lt;=E5434)/(SRP!$C$21:$C$25&gt;=E5434),SRP!$D$21:$D$25)*(G5434/100)*(E5434/1000)),
IF(AND(C5434="Ready to Drink",D5434="RTD-One Pour Cocktail&gt;7%&lt;=14.5"),
SUM(LOOKUP(2,1/(SRP!$B$16:$B$20&lt;=E5434)/(SRP!$C$16:$C$20&gt;=E5434),SRP!$D$16:$D$20)*(G5434/100)*(E5434/1000)),
IF(C5434="Ready to Drink",
SUM(LOOKUP(2,1/(SRP!$B$11:$B$15&lt;=E5434)/(SRP!$C$11:$C$15&gt;=E5434),SRP!$D$11:$D$15)*(G5434/100)*(E5434/1000)),
0)))))),2)</f>
        <v>3.14</v>
      </c>
      <c r="L5434" s="173" t="str">
        <f t="shared" si="84"/>
        <v>Beer473</v>
      </c>
      <c r="M5434" s="154">
        <f>VLOOKUP(L5434,'Slope %'!C:D,2,0)</f>
        <v>0.12</v>
      </c>
    </row>
    <row r="5435" spans="1:13" x14ac:dyDescent="0.25">
      <c r="A5435" s="169">
        <v>62403</v>
      </c>
      <c r="B5435" s="170" t="s">
        <v>4083</v>
      </c>
      <c r="C5435" s="170" t="s">
        <v>11</v>
      </c>
      <c r="D5435" s="170" t="s">
        <v>303</v>
      </c>
      <c r="E5435" s="170">
        <v>473</v>
      </c>
      <c r="F5435" s="170">
        <v>24</v>
      </c>
      <c r="G5435" s="171">
        <v>8.5</v>
      </c>
      <c r="H5435" s="170" t="s">
        <v>1742</v>
      </c>
      <c r="I5435" s="171">
        <v>5.5</v>
      </c>
      <c r="J5435" s="169">
        <v>1</v>
      </c>
      <c r="K5435" s="154" cm="1">
        <f t="array" ref="K5435">ROUND(
IF(C5435="Beer",
SUM(LOOKUP(2,1/(SRP!$B$8:$B$10&lt;=E5435)/(SRP!$C$8:$C$10&gt;=E5435),SRP!$D$8:$D$10)*(G5435/100)*(E5435/1000)),
IF(C5435="Spirits",
SUM(LOOKUP(2,1/(SRP!$B$2:$B$7&lt;=E5435)/(SRP!$C$2:$C$7&gt;=E5435),SRP!$D$2:$D$7)*(G5435/100)*(E5435/1000)),
IF(AND(C5435="Wine",D5435="Fortified Wines"),
SUM(LOOKUP(2,1/(SRP!$B$26:$B$29&lt;=E5435)/(SRP!$C$26:$C$29&gt;=E5435),SRP!$D$26:$D$29)*(G5435/100)*(E5435/1000)),
IF(C5435="Wine",
SUM(LOOKUP(2,1/(SRP!$B$21:$B$25&lt;=E5435)/(SRP!$C$21:$C$25&gt;=E5435),SRP!$D$21:$D$25)*(G5435/100)*(E5435/1000)),
IF(AND(C5435="Ready to Drink",D5435="RTD-One Pour Cocktail&gt;7%&lt;=14.5"),
SUM(LOOKUP(2,1/(SRP!$B$16:$B$20&lt;=E5435)/(SRP!$C$16:$C$20&gt;=E5435),SRP!$D$16:$D$20)*(G5435/100)*(E5435/1000)),
IF(C5435="Ready to Drink",
SUM(LOOKUP(2,1/(SRP!$B$11:$B$15&lt;=E5435)/(SRP!$C$11:$C$15&gt;=E5435),SRP!$D$11:$D$15)*(G5435/100)*(E5435/1000)),
0)))))),2)</f>
        <v>3.14</v>
      </c>
      <c r="L5435" s="173" t="str">
        <f t="shared" si="84"/>
        <v>Beer473</v>
      </c>
      <c r="M5435" s="154">
        <f>VLOOKUP(L5435,'Slope %'!C:D,2,0)</f>
        <v>0.12</v>
      </c>
    </row>
    <row r="5436" spans="1:13" x14ac:dyDescent="0.25">
      <c r="A5436" s="169">
        <v>62409</v>
      </c>
      <c r="B5436" s="170" t="s">
        <v>4084</v>
      </c>
      <c r="C5436" s="170" t="s">
        <v>11</v>
      </c>
      <c r="D5436" s="170" t="s">
        <v>303</v>
      </c>
      <c r="E5436" s="170">
        <v>500</v>
      </c>
      <c r="F5436" s="170">
        <v>12</v>
      </c>
      <c r="G5436" s="171">
        <v>7</v>
      </c>
      <c r="H5436" s="170" t="s">
        <v>1662</v>
      </c>
      <c r="I5436" s="171">
        <v>7.49</v>
      </c>
      <c r="J5436" s="169">
        <v>1</v>
      </c>
      <c r="K5436" s="154" cm="1">
        <f t="array" ref="K5436">ROUND(
IF(C5436="Beer",
SUM(LOOKUP(2,1/(SRP!$B$8:$B$10&lt;=E5436)/(SRP!$C$8:$C$10&gt;=E5436),SRP!$D$8:$D$10)*(G5436/100)*(E5436/1000)),
IF(C5436="Spirits",
SUM(LOOKUP(2,1/(SRP!$B$2:$B$7&lt;=E5436)/(SRP!$C$2:$C$7&gt;=E5436),SRP!$D$2:$D$7)*(G5436/100)*(E5436/1000)),
IF(AND(C5436="Wine",D5436="Fortified Wines"),
SUM(LOOKUP(2,1/(SRP!$B$26:$B$29&lt;=E5436)/(SRP!$C$26:$C$29&gt;=E5436),SRP!$D$26:$D$29)*(G5436/100)*(E5436/1000)),
IF(C5436="Wine",
SUM(LOOKUP(2,1/(SRP!$B$21:$B$25&lt;=E5436)/(SRP!$C$21:$C$25&gt;=E5436),SRP!$D$21:$D$25)*(G5436/100)*(E5436/1000)),
IF(AND(C5436="Ready to Drink",D5436="RTD-One Pour Cocktail&gt;7%&lt;=14.5"),
SUM(LOOKUP(2,1/(SRP!$B$16:$B$20&lt;=E5436)/(SRP!$C$16:$C$20&gt;=E5436),SRP!$D$16:$D$20)*(G5436/100)*(E5436/1000)),
IF(C5436="Ready to Drink",
SUM(LOOKUP(2,1/(SRP!$B$11:$B$15&lt;=E5436)/(SRP!$C$11:$C$15&gt;=E5436),SRP!$D$11:$D$15)*(G5436/100)*(E5436/1000)),
0)))))),2)</f>
        <v>2.73</v>
      </c>
      <c r="L5436" s="173" t="str">
        <f t="shared" si="84"/>
        <v>Beer500</v>
      </c>
      <c r="M5436" s="154">
        <f>VLOOKUP(L5436,'Slope %'!C:D,2,0)</f>
        <v>0.12</v>
      </c>
    </row>
    <row r="5437" spans="1:13" x14ac:dyDescent="0.25">
      <c r="A5437" s="169">
        <v>62409</v>
      </c>
      <c r="B5437" s="170" t="s">
        <v>4084</v>
      </c>
      <c r="C5437" s="170" t="s">
        <v>11</v>
      </c>
      <c r="D5437" s="170" t="s">
        <v>303</v>
      </c>
      <c r="E5437" s="170">
        <v>500</v>
      </c>
      <c r="F5437" s="170">
        <v>12</v>
      </c>
      <c r="G5437" s="171">
        <v>7</v>
      </c>
      <c r="H5437" s="170" t="s">
        <v>1662</v>
      </c>
      <c r="I5437" s="171">
        <v>7.49</v>
      </c>
      <c r="J5437" s="169">
        <v>1</v>
      </c>
      <c r="K5437" s="154" cm="1">
        <f t="array" ref="K5437">ROUND(
IF(C5437="Beer",
SUM(LOOKUP(2,1/(SRP!$B$8:$B$10&lt;=E5437)/(SRP!$C$8:$C$10&gt;=E5437),SRP!$D$8:$D$10)*(G5437/100)*(E5437/1000)),
IF(C5437="Spirits",
SUM(LOOKUP(2,1/(SRP!$B$2:$B$7&lt;=E5437)/(SRP!$C$2:$C$7&gt;=E5437),SRP!$D$2:$D$7)*(G5437/100)*(E5437/1000)),
IF(AND(C5437="Wine",D5437="Fortified Wines"),
SUM(LOOKUP(2,1/(SRP!$B$26:$B$29&lt;=E5437)/(SRP!$C$26:$C$29&gt;=E5437),SRP!$D$26:$D$29)*(G5437/100)*(E5437/1000)),
IF(C5437="Wine",
SUM(LOOKUP(2,1/(SRP!$B$21:$B$25&lt;=E5437)/(SRP!$C$21:$C$25&gt;=E5437),SRP!$D$21:$D$25)*(G5437/100)*(E5437/1000)),
IF(AND(C5437="Ready to Drink",D5437="RTD-One Pour Cocktail&gt;7%&lt;=14.5"),
SUM(LOOKUP(2,1/(SRP!$B$16:$B$20&lt;=E5437)/(SRP!$C$16:$C$20&gt;=E5437),SRP!$D$16:$D$20)*(G5437/100)*(E5437/1000)),
IF(C5437="Ready to Drink",
SUM(LOOKUP(2,1/(SRP!$B$11:$B$15&lt;=E5437)/(SRP!$C$11:$C$15&gt;=E5437),SRP!$D$11:$D$15)*(G5437/100)*(E5437/1000)),
0)))))),2)</f>
        <v>2.73</v>
      </c>
      <c r="L5437" s="173" t="str">
        <f t="shared" si="84"/>
        <v>Beer500</v>
      </c>
      <c r="M5437" s="154">
        <f>VLOOKUP(L5437,'Slope %'!C:D,2,0)</f>
        <v>0.12</v>
      </c>
    </row>
    <row r="5438" spans="1:13" x14ac:dyDescent="0.25">
      <c r="A5438" s="169">
        <v>62410</v>
      </c>
      <c r="B5438" s="170" t="s">
        <v>4085</v>
      </c>
      <c r="C5438" s="170" t="s">
        <v>24</v>
      </c>
      <c r="D5438" s="170" t="s">
        <v>191</v>
      </c>
      <c r="E5438" s="170">
        <v>4000</v>
      </c>
      <c r="F5438" s="170">
        <v>4</v>
      </c>
      <c r="G5438" s="171">
        <v>12.5</v>
      </c>
      <c r="H5438" s="170" t="s">
        <v>26</v>
      </c>
      <c r="I5438" s="171">
        <v>46.99</v>
      </c>
      <c r="J5438" s="169">
        <v>1</v>
      </c>
      <c r="K5438" s="154" cm="1">
        <f t="array" ref="K5438">ROUND(
IF(C5438="Beer",
SUM(LOOKUP(2,1/(SRP!$B$8:$B$10&lt;=E5438)/(SRP!$C$8:$C$10&gt;=E5438),SRP!$D$8:$D$10)*(G5438/100)*(E5438/1000)),
IF(C5438="Spirits",
SUM(LOOKUP(2,1/(SRP!$B$2:$B$7&lt;=E5438)/(SRP!$C$2:$C$7&gt;=E5438),SRP!$D$2:$D$7)*(G5438/100)*(E5438/1000)),
IF(AND(C5438="Wine",D5438="Fortified Wines"),
SUM(LOOKUP(2,1/(SRP!$B$26:$B$29&lt;=E5438)/(SRP!$C$26:$C$29&gt;=E5438),SRP!$D$26:$D$29)*(G5438/100)*(E5438/1000)),
IF(C5438="Wine",
SUM(LOOKUP(2,1/(SRP!$B$21:$B$25&lt;=E5438)/(SRP!$C$21:$C$25&gt;=E5438),SRP!$D$21:$D$25)*(G5438/100)*(E5438/1000)),
IF(AND(C5438="Ready to Drink",D5438="RTD-One Pour Cocktail&gt;7%&lt;=14.5"),
SUM(LOOKUP(2,1/(SRP!$B$16:$B$20&lt;=E5438)/(SRP!$C$16:$C$20&gt;=E5438),SRP!$D$16:$D$20)*(G5438/100)*(E5438/1000)),
IF(C5438="Ready to Drink",
SUM(LOOKUP(2,1/(SRP!$B$11:$B$15&lt;=E5438)/(SRP!$C$11:$C$15&gt;=E5438),SRP!$D$11:$D$15)*(G5438/100)*(E5438/1000)),
0)))))),2)</f>
        <v>32.51</v>
      </c>
      <c r="L5438" s="173" t="str">
        <f t="shared" si="84"/>
        <v>Wine4000</v>
      </c>
      <c r="M5438" s="154">
        <f>VLOOKUP(L5438,'Slope %'!C:D,2,0)</f>
        <v>0.05</v>
      </c>
    </row>
    <row r="5439" spans="1:13" x14ac:dyDescent="0.25">
      <c r="A5439" s="169">
        <v>62414</v>
      </c>
      <c r="B5439" s="170" t="s">
        <v>4086</v>
      </c>
      <c r="C5439" s="170" t="s">
        <v>11</v>
      </c>
      <c r="D5439" s="170" t="s">
        <v>12</v>
      </c>
      <c r="E5439" s="170">
        <v>473</v>
      </c>
      <c r="F5439" s="170">
        <v>24</v>
      </c>
      <c r="G5439" s="171">
        <v>4.8</v>
      </c>
      <c r="H5439" s="170" t="s">
        <v>1459</v>
      </c>
      <c r="I5439" s="171">
        <v>4.1900000000000004</v>
      </c>
      <c r="J5439" s="169">
        <v>1</v>
      </c>
      <c r="K5439" s="154" cm="1">
        <f t="array" ref="K5439">ROUND(
IF(C5439="Beer",
SUM(LOOKUP(2,1/(SRP!$B$8:$B$10&lt;=E5439)/(SRP!$C$8:$C$10&gt;=E5439),SRP!$D$8:$D$10)*(G5439/100)*(E5439/1000)),
IF(C5439="Spirits",
SUM(LOOKUP(2,1/(SRP!$B$2:$B$7&lt;=E5439)/(SRP!$C$2:$C$7&gt;=E5439),SRP!$D$2:$D$7)*(G5439/100)*(E5439/1000)),
IF(AND(C5439="Wine",D5439="Fortified Wines"),
SUM(LOOKUP(2,1/(SRP!$B$26:$B$29&lt;=E5439)/(SRP!$C$26:$C$29&gt;=E5439),SRP!$D$26:$D$29)*(G5439/100)*(E5439/1000)),
IF(C5439="Wine",
SUM(LOOKUP(2,1/(SRP!$B$21:$B$25&lt;=E5439)/(SRP!$C$21:$C$25&gt;=E5439),SRP!$D$21:$D$25)*(G5439/100)*(E5439/1000)),
IF(AND(C5439="Ready to Drink",D5439="RTD-One Pour Cocktail&gt;7%&lt;=14.5"),
SUM(LOOKUP(2,1/(SRP!$B$16:$B$20&lt;=E5439)/(SRP!$C$16:$C$20&gt;=E5439),SRP!$D$16:$D$20)*(G5439/100)*(E5439/1000)),
IF(C5439="Ready to Drink",
SUM(LOOKUP(2,1/(SRP!$B$11:$B$15&lt;=E5439)/(SRP!$C$11:$C$15&gt;=E5439),SRP!$D$11:$D$15)*(G5439/100)*(E5439/1000)),
0)))))),2)</f>
        <v>1.77</v>
      </c>
      <c r="L5439" s="173" t="str">
        <f t="shared" si="84"/>
        <v>Beer473</v>
      </c>
      <c r="M5439" s="154">
        <f>VLOOKUP(L5439,'Slope %'!C:D,2,0)</f>
        <v>0.12</v>
      </c>
    </row>
    <row r="5440" spans="1:13" x14ac:dyDescent="0.25">
      <c r="A5440" s="169">
        <v>62414</v>
      </c>
      <c r="B5440" s="170" t="s">
        <v>4086</v>
      </c>
      <c r="C5440" s="170" t="s">
        <v>11</v>
      </c>
      <c r="D5440" s="170" t="s">
        <v>12</v>
      </c>
      <c r="E5440" s="170">
        <v>473</v>
      </c>
      <c r="F5440" s="170">
        <v>24</v>
      </c>
      <c r="G5440" s="171">
        <v>4.8</v>
      </c>
      <c r="H5440" s="170" t="s">
        <v>1459</v>
      </c>
      <c r="I5440" s="171">
        <v>4.1900000000000004</v>
      </c>
      <c r="J5440" s="169">
        <v>1</v>
      </c>
      <c r="K5440" s="154" cm="1">
        <f t="array" ref="K5440">ROUND(
IF(C5440="Beer",
SUM(LOOKUP(2,1/(SRP!$B$8:$B$10&lt;=E5440)/(SRP!$C$8:$C$10&gt;=E5440),SRP!$D$8:$D$10)*(G5440/100)*(E5440/1000)),
IF(C5440="Spirits",
SUM(LOOKUP(2,1/(SRP!$B$2:$B$7&lt;=E5440)/(SRP!$C$2:$C$7&gt;=E5440),SRP!$D$2:$D$7)*(G5440/100)*(E5440/1000)),
IF(AND(C5440="Wine",D5440="Fortified Wines"),
SUM(LOOKUP(2,1/(SRP!$B$26:$B$29&lt;=E5440)/(SRP!$C$26:$C$29&gt;=E5440),SRP!$D$26:$D$29)*(G5440/100)*(E5440/1000)),
IF(C5440="Wine",
SUM(LOOKUP(2,1/(SRP!$B$21:$B$25&lt;=E5440)/(SRP!$C$21:$C$25&gt;=E5440),SRP!$D$21:$D$25)*(G5440/100)*(E5440/1000)),
IF(AND(C5440="Ready to Drink",D5440="RTD-One Pour Cocktail&gt;7%&lt;=14.5"),
SUM(LOOKUP(2,1/(SRP!$B$16:$B$20&lt;=E5440)/(SRP!$C$16:$C$20&gt;=E5440),SRP!$D$16:$D$20)*(G5440/100)*(E5440/1000)),
IF(C5440="Ready to Drink",
SUM(LOOKUP(2,1/(SRP!$B$11:$B$15&lt;=E5440)/(SRP!$C$11:$C$15&gt;=E5440),SRP!$D$11:$D$15)*(G5440/100)*(E5440/1000)),
0)))))),2)</f>
        <v>1.77</v>
      </c>
      <c r="L5440" s="173" t="str">
        <f t="shared" si="84"/>
        <v>Beer473</v>
      </c>
      <c r="M5440" s="154">
        <f>VLOOKUP(L5440,'Slope %'!C:D,2,0)</f>
        <v>0.12</v>
      </c>
    </row>
    <row r="5441" spans="1:13" x14ac:dyDescent="0.25">
      <c r="A5441" s="169">
        <v>62415</v>
      </c>
      <c r="B5441" s="170" t="s">
        <v>4087</v>
      </c>
      <c r="C5441" s="170" t="s">
        <v>24</v>
      </c>
      <c r="D5441" s="170" t="s">
        <v>191</v>
      </c>
      <c r="E5441" s="170">
        <v>750</v>
      </c>
      <c r="F5441" s="170">
        <v>12</v>
      </c>
      <c r="G5441" s="171">
        <v>12.5</v>
      </c>
      <c r="H5441" s="170" t="s">
        <v>26</v>
      </c>
      <c r="I5441" s="171">
        <v>13.99</v>
      </c>
      <c r="J5441" s="169">
        <v>1</v>
      </c>
      <c r="K5441" s="154" cm="1">
        <f t="array" ref="K5441">ROUND(
IF(C5441="Beer",
SUM(LOOKUP(2,1/(SRP!$B$8:$B$10&lt;=E5441)/(SRP!$C$8:$C$10&gt;=E5441),SRP!$D$8:$D$10)*(G5441/100)*(E5441/1000)),
IF(C5441="Spirits",
SUM(LOOKUP(2,1/(SRP!$B$2:$B$7&lt;=E5441)/(SRP!$C$2:$C$7&gt;=E5441),SRP!$D$2:$D$7)*(G5441/100)*(E5441/1000)),
IF(AND(C5441="Wine",D5441="Fortified Wines"),
SUM(LOOKUP(2,1/(SRP!$B$26:$B$29&lt;=E5441)/(SRP!$C$26:$C$29&gt;=E5441),SRP!$D$26:$D$29)*(G5441/100)*(E5441/1000)),
IF(C5441="Wine",
SUM(LOOKUP(2,1/(SRP!$B$21:$B$25&lt;=E5441)/(SRP!$C$21:$C$25&gt;=E5441),SRP!$D$21:$D$25)*(G5441/100)*(E5441/1000)),
IF(AND(C5441="Ready to Drink",D5441="RTD-One Pour Cocktail&gt;7%&lt;=14.5"),
SUM(LOOKUP(2,1/(SRP!$B$16:$B$20&lt;=E5441)/(SRP!$C$16:$C$20&gt;=E5441),SRP!$D$16:$D$20)*(G5441/100)*(E5441/1000)),
IF(C5441="Ready to Drink",
SUM(LOOKUP(2,1/(SRP!$B$11:$B$15&lt;=E5441)/(SRP!$C$11:$C$15&gt;=E5441),SRP!$D$11:$D$15)*(G5441/100)*(E5441/1000)),
0)))))),2)</f>
        <v>7.32</v>
      </c>
      <c r="L5441" s="173" t="str">
        <f t="shared" si="84"/>
        <v>Wine750</v>
      </c>
      <c r="M5441" s="154">
        <f>VLOOKUP(L5441,'Slope %'!C:D,2,0)</f>
        <v>0.1</v>
      </c>
    </row>
    <row r="5442" spans="1:13" x14ac:dyDescent="0.25">
      <c r="A5442" s="169">
        <v>62428</v>
      </c>
      <c r="B5442" s="170" t="s">
        <v>4088</v>
      </c>
      <c r="C5442" s="170" t="s">
        <v>11</v>
      </c>
      <c r="D5442" s="170" t="s">
        <v>303</v>
      </c>
      <c r="E5442" s="170">
        <v>473</v>
      </c>
      <c r="F5442" s="170">
        <v>24</v>
      </c>
      <c r="G5442" s="171">
        <v>8</v>
      </c>
      <c r="H5442" s="170" t="s">
        <v>1053</v>
      </c>
      <c r="I5442" s="171">
        <v>4.99</v>
      </c>
      <c r="J5442" s="169">
        <v>1</v>
      </c>
      <c r="K5442" s="154" cm="1">
        <f t="array" ref="K5442">ROUND(
IF(C5442="Beer",
SUM(LOOKUP(2,1/(SRP!$B$8:$B$10&lt;=E5442)/(SRP!$C$8:$C$10&gt;=E5442),SRP!$D$8:$D$10)*(G5442/100)*(E5442/1000)),
IF(C5442="Spirits",
SUM(LOOKUP(2,1/(SRP!$B$2:$B$7&lt;=E5442)/(SRP!$C$2:$C$7&gt;=E5442),SRP!$D$2:$D$7)*(G5442/100)*(E5442/1000)),
IF(AND(C5442="Wine",D5442="Fortified Wines"),
SUM(LOOKUP(2,1/(SRP!$B$26:$B$29&lt;=E5442)/(SRP!$C$26:$C$29&gt;=E5442),SRP!$D$26:$D$29)*(G5442/100)*(E5442/1000)),
IF(C5442="Wine",
SUM(LOOKUP(2,1/(SRP!$B$21:$B$25&lt;=E5442)/(SRP!$C$21:$C$25&gt;=E5442),SRP!$D$21:$D$25)*(G5442/100)*(E5442/1000)),
IF(AND(C5442="Ready to Drink",D5442="RTD-One Pour Cocktail&gt;7%&lt;=14.5"),
SUM(LOOKUP(2,1/(SRP!$B$16:$B$20&lt;=E5442)/(SRP!$C$16:$C$20&gt;=E5442),SRP!$D$16:$D$20)*(G5442/100)*(E5442/1000)),
IF(C5442="Ready to Drink",
SUM(LOOKUP(2,1/(SRP!$B$11:$B$15&lt;=E5442)/(SRP!$C$11:$C$15&gt;=E5442),SRP!$D$11:$D$15)*(G5442/100)*(E5442/1000)),
0)))))),2)</f>
        <v>2.95</v>
      </c>
      <c r="L5442" s="173" t="str">
        <f t="shared" si="84"/>
        <v>Beer473</v>
      </c>
      <c r="M5442" s="154">
        <f>VLOOKUP(L5442,'Slope %'!C:D,2,0)</f>
        <v>0.12</v>
      </c>
    </row>
    <row r="5443" spans="1:13" x14ac:dyDescent="0.25">
      <c r="A5443" s="169">
        <v>62428</v>
      </c>
      <c r="B5443" s="170" t="s">
        <v>4088</v>
      </c>
      <c r="C5443" s="170" t="s">
        <v>11</v>
      </c>
      <c r="D5443" s="170" t="s">
        <v>303</v>
      </c>
      <c r="E5443" s="170">
        <v>473</v>
      </c>
      <c r="F5443" s="170">
        <v>24</v>
      </c>
      <c r="G5443" s="171">
        <v>8</v>
      </c>
      <c r="H5443" s="170" t="s">
        <v>1053</v>
      </c>
      <c r="I5443" s="171">
        <v>4.99</v>
      </c>
      <c r="J5443" s="169">
        <v>1</v>
      </c>
      <c r="K5443" s="154" cm="1">
        <f t="array" ref="K5443">ROUND(
IF(C5443="Beer",
SUM(LOOKUP(2,1/(SRP!$B$8:$B$10&lt;=E5443)/(SRP!$C$8:$C$10&gt;=E5443),SRP!$D$8:$D$10)*(G5443/100)*(E5443/1000)),
IF(C5443="Spirits",
SUM(LOOKUP(2,1/(SRP!$B$2:$B$7&lt;=E5443)/(SRP!$C$2:$C$7&gt;=E5443),SRP!$D$2:$D$7)*(G5443/100)*(E5443/1000)),
IF(AND(C5443="Wine",D5443="Fortified Wines"),
SUM(LOOKUP(2,1/(SRP!$B$26:$B$29&lt;=E5443)/(SRP!$C$26:$C$29&gt;=E5443),SRP!$D$26:$D$29)*(G5443/100)*(E5443/1000)),
IF(C5443="Wine",
SUM(LOOKUP(2,1/(SRP!$B$21:$B$25&lt;=E5443)/(SRP!$C$21:$C$25&gt;=E5443),SRP!$D$21:$D$25)*(G5443/100)*(E5443/1000)),
IF(AND(C5443="Ready to Drink",D5443="RTD-One Pour Cocktail&gt;7%&lt;=14.5"),
SUM(LOOKUP(2,1/(SRP!$B$16:$B$20&lt;=E5443)/(SRP!$C$16:$C$20&gt;=E5443),SRP!$D$16:$D$20)*(G5443/100)*(E5443/1000)),
IF(C5443="Ready to Drink",
SUM(LOOKUP(2,1/(SRP!$B$11:$B$15&lt;=E5443)/(SRP!$C$11:$C$15&gt;=E5443),SRP!$D$11:$D$15)*(G5443/100)*(E5443/1000)),
0)))))),2)</f>
        <v>2.95</v>
      </c>
      <c r="L5443" s="173" t="str">
        <f t="shared" ref="L5443:L5506" si="85">(_xlfn.CONCAT(C5443,E5443))</f>
        <v>Beer473</v>
      </c>
      <c r="M5443" s="154">
        <f>VLOOKUP(L5443,'Slope %'!C:D,2,0)</f>
        <v>0.12</v>
      </c>
    </row>
    <row r="5444" spans="1:13" x14ac:dyDescent="0.25">
      <c r="A5444" s="169">
        <v>62429</v>
      </c>
      <c r="B5444" s="170" t="s">
        <v>4089</v>
      </c>
      <c r="C5444" s="170" t="s">
        <v>11</v>
      </c>
      <c r="D5444" s="170" t="s">
        <v>303</v>
      </c>
      <c r="E5444" s="170">
        <v>473</v>
      </c>
      <c r="F5444" s="170">
        <v>24</v>
      </c>
      <c r="G5444" s="171">
        <v>6.5</v>
      </c>
      <c r="H5444" s="170" t="s">
        <v>1053</v>
      </c>
      <c r="I5444" s="171">
        <v>4.99</v>
      </c>
      <c r="J5444" s="169">
        <v>1</v>
      </c>
      <c r="K5444" s="154" cm="1">
        <f t="array" ref="K5444">ROUND(
IF(C5444="Beer",
SUM(LOOKUP(2,1/(SRP!$B$8:$B$10&lt;=E5444)/(SRP!$C$8:$C$10&gt;=E5444),SRP!$D$8:$D$10)*(G5444/100)*(E5444/1000)),
IF(C5444="Spirits",
SUM(LOOKUP(2,1/(SRP!$B$2:$B$7&lt;=E5444)/(SRP!$C$2:$C$7&gt;=E5444),SRP!$D$2:$D$7)*(G5444/100)*(E5444/1000)),
IF(AND(C5444="Wine",D5444="Fortified Wines"),
SUM(LOOKUP(2,1/(SRP!$B$26:$B$29&lt;=E5444)/(SRP!$C$26:$C$29&gt;=E5444),SRP!$D$26:$D$29)*(G5444/100)*(E5444/1000)),
IF(C5444="Wine",
SUM(LOOKUP(2,1/(SRP!$B$21:$B$25&lt;=E5444)/(SRP!$C$21:$C$25&gt;=E5444),SRP!$D$21:$D$25)*(G5444/100)*(E5444/1000)),
IF(AND(C5444="Ready to Drink",D5444="RTD-One Pour Cocktail&gt;7%&lt;=14.5"),
SUM(LOOKUP(2,1/(SRP!$B$16:$B$20&lt;=E5444)/(SRP!$C$16:$C$20&gt;=E5444),SRP!$D$16:$D$20)*(G5444/100)*(E5444/1000)),
IF(C5444="Ready to Drink",
SUM(LOOKUP(2,1/(SRP!$B$11:$B$15&lt;=E5444)/(SRP!$C$11:$C$15&gt;=E5444),SRP!$D$11:$D$15)*(G5444/100)*(E5444/1000)),
0)))))),2)</f>
        <v>2.4</v>
      </c>
      <c r="L5444" s="173" t="str">
        <f t="shared" si="85"/>
        <v>Beer473</v>
      </c>
      <c r="M5444" s="154">
        <f>VLOOKUP(L5444,'Slope %'!C:D,2,0)</f>
        <v>0.12</v>
      </c>
    </row>
    <row r="5445" spans="1:13" x14ac:dyDescent="0.25">
      <c r="A5445" s="169">
        <v>62429</v>
      </c>
      <c r="B5445" s="170" t="s">
        <v>4089</v>
      </c>
      <c r="C5445" s="170" t="s">
        <v>11</v>
      </c>
      <c r="D5445" s="170" t="s">
        <v>303</v>
      </c>
      <c r="E5445" s="170">
        <v>473</v>
      </c>
      <c r="F5445" s="170">
        <v>24</v>
      </c>
      <c r="G5445" s="171">
        <v>6.5</v>
      </c>
      <c r="H5445" s="170" t="s">
        <v>1053</v>
      </c>
      <c r="I5445" s="171">
        <v>4.99</v>
      </c>
      <c r="J5445" s="169">
        <v>1</v>
      </c>
      <c r="K5445" s="154" cm="1">
        <f t="array" ref="K5445">ROUND(
IF(C5445="Beer",
SUM(LOOKUP(2,1/(SRP!$B$8:$B$10&lt;=E5445)/(SRP!$C$8:$C$10&gt;=E5445),SRP!$D$8:$D$10)*(G5445/100)*(E5445/1000)),
IF(C5445="Spirits",
SUM(LOOKUP(2,1/(SRP!$B$2:$B$7&lt;=E5445)/(SRP!$C$2:$C$7&gt;=E5445),SRP!$D$2:$D$7)*(G5445/100)*(E5445/1000)),
IF(AND(C5445="Wine",D5445="Fortified Wines"),
SUM(LOOKUP(2,1/(SRP!$B$26:$B$29&lt;=E5445)/(SRP!$C$26:$C$29&gt;=E5445),SRP!$D$26:$D$29)*(G5445/100)*(E5445/1000)),
IF(C5445="Wine",
SUM(LOOKUP(2,1/(SRP!$B$21:$B$25&lt;=E5445)/(SRP!$C$21:$C$25&gt;=E5445),SRP!$D$21:$D$25)*(G5445/100)*(E5445/1000)),
IF(AND(C5445="Ready to Drink",D5445="RTD-One Pour Cocktail&gt;7%&lt;=14.5"),
SUM(LOOKUP(2,1/(SRP!$B$16:$B$20&lt;=E5445)/(SRP!$C$16:$C$20&gt;=E5445),SRP!$D$16:$D$20)*(G5445/100)*(E5445/1000)),
IF(C5445="Ready to Drink",
SUM(LOOKUP(2,1/(SRP!$B$11:$B$15&lt;=E5445)/(SRP!$C$11:$C$15&gt;=E5445),SRP!$D$11:$D$15)*(G5445/100)*(E5445/1000)),
0)))))),2)</f>
        <v>2.4</v>
      </c>
      <c r="L5445" s="173" t="str">
        <f t="shared" si="85"/>
        <v>Beer473</v>
      </c>
      <c r="M5445" s="154">
        <f>VLOOKUP(L5445,'Slope %'!C:D,2,0)</f>
        <v>0.12</v>
      </c>
    </row>
    <row r="5446" spans="1:13" x14ac:dyDescent="0.25">
      <c r="A5446" s="169">
        <v>62453</v>
      </c>
      <c r="B5446" s="170" t="s">
        <v>4090</v>
      </c>
      <c r="C5446" s="170" t="s">
        <v>11</v>
      </c>
      <c r="D5446" s="170" t="s">
        <v>303</v>
      </c>
      <c r="E5446" s="170">
        <v>3784</v>
      </c>
      <c r="F5446" s="170">
        <v>3</v>
      </c>
      <c r="G5446" s="171">
        <v>6.5</v>
      </c>
      <c r="H5446" s="170" t="s">
        <v>1662</v>
      </c>
      <c r="I5446" s="171">
        <v>27.5</v>
      </c>
      <c r="J5446" s="169">
        <v>8</v>
      </c>
      <c r="K5446" s="154" cm="1">
        <f t="array" ref="K5446">ROUND(
IF(C5446="Beer",
SUM(LOOKUP(2,1/(SRP!$B$8:$B$10&lt;=E5446)/(SRP!$C$8:$C$10&gt;=E5446),SRP!$D$8:$D$10)*(G5446/100)*(E5446/1000)),
IF(C5446="Spirits",
SUM(LOOKUP(2,1/(SRP!$B$2:$B$7&lt;=E5446)/(SRP!$C$2:$C$7&gt;=E5446),SRP!$D$2:$D$7)*(G5446/100)*(E5446/1000)),
IF(AND(C5446="Wine",D5446="Fortified Wines"),
SUM(LOOKUP(2,1/(SRP!$B$26:$B$29&lt;=E5446)/(SRP!$C$26:$C$29&gt;=E5446),SRP!$D$26:$D$29)*(G5446/100)*(E5446/1000)),
IF(C5446="Wine",
SUM(LOOKUP(2,1/(SRP!$B$21:$B$25&lt;=E5446)/(SRP!$C$21:$C$25&gt;=E5446),SRP!$D$21:$D$25)*(G5446/100)*(E5446/1000)),
IF(AND(C5446="Ready to Drink",D5446="RTD-One Pour Cocktail&gt;7%&lt;=14.5"),
SUM(LOOKUP(2,1/(SRP!$B$16:$B$20&lt;=E5446)/(SRP!$C$16:$C$20&gt;=E5446),SRP!$D$16:$D$20)*(G5446/100)*(E5446/1000)),
IF(C5446="Ready to Drink",
SUM(LOOKUP(2,1/(SRP!$B$11:$B$15&lt;=E5446)/(SRP!$C$11:$C$15&gt;=E5446),SRP!$D$11:$D$15)*(G5446/100)*(E5446/1000)),
0)))))),2)</f>
        <v>19.2</v>
      </c>
      <c r="L5446" s="173" t="str">
        <f t="shared" si="85"/>
        <v>Beer3784</v>
      </c>
      <c r="M5446" s="154">
        <f>VLOOKUP(L5446,'Slope %'!C:D,2,0)</f>
        <v>7.0000000000000007E-2</v>
      </c>
    </row>
    <row r="5447" spans="1:13" x14ac:dyDescent="0.25">
      <c r="A5447" s="169">
        <v>62453</v>
      </c>
      <c r="B5447" s="170" t="s">
        <v>4090</v>
      </c>
      <c r="C5447" s="170" t="s">
        <v>11</v>
      </c>
      <c r="D5447" s="170" t="s">
        <v>303</v>
      </c>
      <c r="E5447" s="170">
        <v>3784</v>
      </c>
      <c r="F5447" s="170">
        <v>3</v>
      </c>
      <c r="G5447" s="171">
        <v>6.5</v>
      </c>
      <c r="H5447" s="170" t="s">
        <v>1662</v>
      </c>
      <c r="I5447" s="171">
        <v>27.5</v>
      </c>
      <c r="J5447" s="169">
        <v>8</v>
      </c>
      <c r="K5447" s="154" cm="1">
        <f t="array" ref="K5447">ROUND(
IF(C5447="Beer",
SUM(LOOKUP(2,1/(SRP!$B$8:$B$10&lt;=E5447)/(SRP!$C$8:$C$10&gt;=E5447),SRP!$D$8:$D$10)*(G5447/100)*(E5447/1000)),
IF(C5447="Spirits",
SUM(LOOKUP(2,1/(SRP!$B$2:$B$7&lt;=E5447)/(SRP!$C$2:$C$7&gt;=E5447),SRP!$D$2:$D$7)*(G5447/100)*(E5447/1000)),
IF(AND(C5447="Wine",D5447="Fortified Wines"),
SUM(LOOKUP(2,1/(SRP!$B$26:$B$29&lt;=E5447)/(SRP!$C$26:$C$29&gt;=E5447),SRP!$D$26:$D$29)*(G5447/100)*(E5447/1000)),
IF(C5447="Wine",
SUM(LOOKUP(2,1/(SRP!$B$21:$B$25&lt;=E5447)/(SRP!$C$21:$C$25&gt;=E5447),SRP!$D$21:$D$25)*(G5447/100)*(E5447/1000)),
IF(AND(C5447="Ready to Drink",D5447="RTD-One Pour Cocktail&gt;7%&lt;=14.5"),
SUM(LOOKUP(2,1/(SRP!$B$16:$B$20&lt;=E5447)/(SRP!$C$16:$C$20&gt;=E5447),SRP!$D$16:$D$20)*(G5447/100)*(E5447/1000)),
IF(C5447="Ready to Drink",
SUM(LOOKUP(2,1/(SRP!$B$11:$B$15&lt;=E5447)/(SRP!$C$11:$C$15&gt;=E5447),SRP!$D$11:$D$15)*(G5447/100)*(E5447/1000)),
0)))))),2)</f>
        <v>19.2</v>
      </c>
      <c r="L5447" s="173" t="str">
        <f t="shared" si="85"/>
        <v>Beer3784</v>
      </c>
      <c r="M5447" s="154">
        <f>VLOOKUP(L5447,'Slope %'!C:D,2,0)</f>
        <v>7.0000000000000007E-2</v>
      </c>
    </row>
    <row r="5448" spans="1:13" x14ac:dyDescent="0.25">
      <c r="A5448" s="169">
        <v>62462</v>
      </c>
      <c r="B5448" s="170" t="s">
        <v>4091</v>
      </c>
      <c r="C5448" s="170" t="s">
        <v>11</v>
      </c>
      <c r="D5448" s="170" t="s">
        <v>267</v>
      </c>
      <c r="E5448" s="170">
        <v>473</v>
      </c>
      <c r="F5448" s="170">
        <v>24</v>
      </c>
      <c r="G5448" s="171">
        <v>5.2</v>
      </c>
      <c r="H5448" s="170" t="s">
        <v>1556</v>
      </c>
      <c r="I5448" s="171">
        <v>3.99</v>
      </c>
      <c r="J5448" s="169">
        <v>1</v>
      </c>
      <c r="K5448" s="154" cm="1">
        <f t="array" ref="K5448">ROUND(
IF(C5448="Beer",
SUM(LOOKUP(2,1/(SRP!$B$8:$B$10&lt;=E5448)/(SRP!$C$8:$C$10&gt;=E5448),SRP!$D$8:$D$10)*(G5448/100)*(E5448/1000)),
IF(C5448="Spirits",
SUM(LOOKUP(2,1/(SRP!$B$2:$B$7&lt;=E5448)/(SRP!$C$2:$C$7&gt;=E5448),SRP!$D$2:$D$7)*(G5448/100)*(E5448/1000)),
IF(AND(C5448="Wine",D5448="Fortified Wines"),
SUM(LOOKUP(2,1/(SRP!$B$26:$B$29&lt;=E5448)/(SRP!$C$26:$C$29&gt;=E5448),SRP!$D$26:$D$29)*(G5448/100)*(E5448/1000)),
IF(C5448="Wine",
SUM(LOOKUP(2,1/(SRP!$B$21:$B$25&lt;=E5448)/(SRP!$C$21:$C$25&gt;=E5448),SRP!$D$21:$D$25)*(G5448/100)*(E5448/1000)),
IF(AND(C5448="Ready to Drink",D5448="RTD-One Pour Cocktail&gt;7%&lt;=14.5"),
SUM(LOOKUP(2,1/(SRP!$B$16:$B$20&lt;=E5448)/(SRP!$C$16:$C$20&gt;=E5448),SRP!$D$16:$D$20)*(G5448/100)*(E5448/1000)),
IF(C5448="Ready to Drink",
SUM(LOOKUP(2,1/(SRP!$B$11:$B$15&lt;=E5448)/(SRP!$C$11:$C$15&gt;=E5448),SRP!$D$11:$D$15)*(G5448/100)*(E5448/1000)),
0)))))),2)</f>
        <v>1.92</v>
      </c>
      <c r="L5448" s="173" t="str">
        <f t="shared" si="85"/>
        <v>Beer473</v>
      </c>
      <c r="M5448" s="154">
        <f>VLOOKUP(L5448,'Slope %'!C:D,2,0)</f>
        <v>0.12</v>
      </c>
    </row>
    <row r="5449" spans="1:13" x14ac:dyDescent="0.25">
      <c r="A5449" s="169">
        <v>62462</v>
      </c>
      <c r="B5449" s="170" t="s">
        <v>4091</v>
      </c>
      <c r="C5449" s="170" t="s">
        <v>11</v>
      </c>
      <c r="D5449" s="170" t="s">
        <v>267</v>
      </c>
      <c r="E5449" s="170">
        <v>473</v>
      </c>
      <c r="F5449" s="170">
        <v>24</v>
      </c>
      <c r="G5449" s="171">
        <v>5.2</v>
      </c>
      <c r="H5449" s="170" t="s">
        <v>1556</v>
      </c>
      <c r="I5449" s="171">
        <v>3.99</v>
      </c>
      <c r="J5449" s="169">
        <v>1</v>
      </c>
      <c r="K5449" s="154" cm="1">
        <f t="array" ref="K5449">ROUND(
IF(C5449="Beer",
SUM(LOOKUP(2,1/(SRP!$B$8:$B$10&lt;=E5449)/(SRP!$C$8:$C$10&gt;=E5449),SRP!$D$8:$D$10)*(G5449/100)*(E5449/1000)),
IF(C5449="Spirits",
SUM(LOOKUP(2,1/(SRP!$B$2:$B$7&lt;=E5449)/(SRP!$C$2:$C$7&gt;=E5449),SRP!$D$2:$D$7)*(G5449/100)*(E5449/1000)),
IF(AND(C5449="Wine",D5449="Fortified Wines"),
SUM(LOOKUP(2,1/(SRP!$B$26:$B$29&lt;=E5449)/(SRP!$C$26:$C$29&gt;=E5449),SRP!$D$26:$D$29)*(G5449/100)*(E5449/1000)),
IF(C5449="Wine",
SUM(LOOKUP(2,1/(SRP!$B$21:$B$25&lt;=E5449)/(SRP!$C$21:$C$25&gt;=E5449),SRP!$D$21:$D$25)*(G5449/100)*(E5449/1000)),
IF(AND(C5449="Ready to Drink",D5449="RTD-One Pour Cocktail&gt;7%&lt;=14.5"),
SUM(LOOKUP(2,1/(SRP!$B$16:$B$20&lt;=E5449)/(SRP!$C$16:$C$20&gt;=E5449),SRP!$D$16:$D$20)*(G5449/100)*(E5449/1000)),
IF(C5449="Ready to Drink",
SUM(LOOKUP(2,1/(SRP!$B$11:$B$15&lt;=E5449)/(SRP!$C$11:$C$15&gt;=E5449),SRP!$D$11:$D$15)*(G5449/100)*(E5449/1000)),
0)))))),2)</f>
        <v>1.92</v>
      </c>
      <c r="L5449" s="173" t="str">
        <f t="shared" si="85"/>
        <v>Beer473</v>
      </c>
      <c r="M5449" s="154">
        <f>VLOOKUP(L5449,'Slope %'!C:D,2,0)</f>
        <v>0.12</v>
      </c>
    </row>
    <row r="5450" spans="1:13" x14ac:dyDescent="0.25">
      <c r="A5450" s="169">
        <v>62470</v>
      </c>
      <c r="B5450" s="170" t="s">
        <v>4092</v>
      </c>
      <c r="C5450" s="170" t="s">
        <v>11</v>
      </c>
      <c r="D5450" s="170" t="s">
        <v>303</v>
      </c>
      <c r="E5450" s="170">
        <v>4260</v>
      </c>
      <c r="F5450" s="170">
        <v>2</v>
      </c>
      <c r="G5450" s="171">
        <v>6</v>
      </c>
      <c r="H5450" s="170" t="s">
        <v>1209</v>
      </c>
      <c r="I5450" s="171">
        <v>31.49</v>
      </c>
      <c r="J5450" s="169">
        <v>12</v>
      </c>
      <c r="K5450" s="154" cm="1">
        <f t="array" ref="K5450">ROUND(
IF(C5450="Beer",
SUM(LOOKUP(2,1/(SRP!$B$8:$B$10&lt;=E5450)/(SRP!$C$8:$C$10&gt;=E5450),SRP!$D$8:$D$10)*(G5450/100)*(E5450/1000)),
IF(C5450="Spirits",
SUM(LOOKUP(2,1/(SRP!$B$2:$B$7&lt;=E5450)/(SRP!$C$2:$C$7&gt;=E5450),SRP!$D$2:$D$7)*(G5450/100)*(E5450/1000)),
IF(AND(C5450="Wine",D5450="Fortified Wines"),
SUM(LOOKUP(2,1/(SRP!$B$26:$B$29&lt;=E5450)/(SRP!$C$26:$C$29&gt;=E5450),SRP!$D$26:$D$29)*(G5450/100)*(E5450/1000)),
IF(C5450="Wine",
SUM(LOOKUP(2,1/(SRP!$B$21:$B$25&lt;=E5450)/(SRP!$C$21:$C$25&gt;=E5450),SRP!$D$21:$D$25)*(G5450/100)*(E5450/1000)),
IF(AND(C5450="Ready to Drink",D5450="RTD-One Pour Cocktail&gt;7%&lt;=14.5"),
SUM(LOOKUP(2,1/(SRP!$B$16:$B$20&lt;=E5450)/(SRP!$C$16:$C$20&gt;=E5450),SRP!$D$16:$D$20)*(G5450/100)*(E5450/1000)),
IF(C5450="Ready to Drink",
SUM(LOOKUP(2,1/(SRP!$B$11:$B$15&lt;=E5450)/(SRP!$C$11:$C$15&gt;=E5450),SRP!$D$11:$D$15)*(G5450/100)*(E5450/1000)),
0)))))),2)</f>
        <v>19.95</v>
      </c>
      <c r="L5450" s="173" t="str">
        <f t="shared" si="85"/>
        <v>Beer4260</v>
      </c>
      <c r="M5450" s="154">
        <f>VLOOKUP(L5450,'Slope %'!C:D,2,0)</f>
        <v>7.0000000000000007E-2</v>
      </c>
    </row>
    <row r="5451" spans="1:13" x14ac:dyDescent="0.25">
      <c r="A5451" s="169">
        <v>62473</v>
      </c>
      <c r="B5451" s="170" t="s">
        <v>4093</v>
      </c>
      <c r="C5451" s="170" t="s">
        <v>11</v>
      </c>
      <c r="D5451" s="170" t="s">
        <v>303</v>
      </c>
      <c r="E5451" s="170">
        <v>568</v>
      </c>
      <c r="F5451" s="170">
        <v>24</v>
      </c>
      <c r="G5451" s="171">
        <v>6</v>
      </c>
      <c r="H5451" s="170" t="s">
        <v>1209</v>
      </c>
      <c r="I5451" s="171">
        <v>4.8899999999999997</v>
      </c>
      <c r="J5451" s="169">
        <v>1</v>
      </c>
      <c r="K5451" s="154" cm="1">
        <f t="array" ref="K5451">ROUND(
IF(C5451="Beer",
SUM(LOOKUP(2,1/(SRP!$B$8:$B$10&lt;=E5451)/(SRP!$C$8:$C$10&gt;=E5451),SRP!$D$8:$D$10)*(G5451/100)*(E5451/1000)),
IF(C5451="Spirits",
SUM(LOOKUP(2,1/(SRP!$B$2:$B$7&lt;=E5451)/(SRP!$C$2:$C$7&gt;=E5451),SRP!$D$2:$D$7)*(G5451/100)*(E5451/1000)),
IF(AND(C5451="Wine",D5451="Fortified Wines"),
SUM(LOOKUP(2,1/(SRP!$B$26:$B$29&lt;=E5451)/(SRP!$C$26:$C$29&gt;=E5451),SRP!$D$26:$D$29)*(G5451/100)*(E5451/1000)),
IF(C5451="Wine",
SUM(LOOKUP(2,1/(SRP!$B$21:$B$25&lt;=E5451)/(SRP!$C$21:$C$25&gt;=E5451),SRP!$D$21:$D$25)*(G5451/100)*(E5451/1000)),
IF(AND(C5451="Ready to Drink",D5451="RTD-One Pour Cocktail&gt;7%&lt;=14.5"),
SUM(LOOKUP(2,1/(SRP!$B$16:$B$20&lt;=E5451)/(SRP!$C$16:$C$20&gt;=E5451),SRP!$D$16:$D$20)*(G5451/100)*(E5451/1000)),
IF(C5451="Ready to Drink",
SUM(LOOKUP(2,1/(SRP!$B$11:$B$15&lt;=E5451)/(SRP!$C$11:$C$15&gt;=E5451),SRP!$D$11:$D$15)*(G5451/100)*(E5451/1000)),
0)))))),2)</f>
        <v>2.66</v>
      </c>
      <c r="L5451" s="173" t="str">
        <f t="shared" si="85"/>
        <v>Beer568</v>
      </c>
      <c r="M5451" s="154">
        <f>VLOOKUP(L5451,'Slope %'!C:D,2,0)</f>
        <v>0.12</v>
      </c>
    </row>
    <row r="5452" spans="1:13" x14ac:dyDescent="0.25">
      <c r="A5452" s="169">
        <v>62488</v>
      </c>
      <c r="B5452" s="170" t="s">
        <v>4094</v>
      </c>
      <c r="C5452" s="170" t="s">
        <v>15</v>
      </c>
      <c r="D5452" s="170" t="s">
        <v>16</v>
      </c>
      <c r="E5452" s="170">
        <v>750</v>
      </c>
      <c r="F5452" s="170">
        <v>12</v>
      </c>
      <c r="G5452" s="171">
        <v>40</v>
      </c>
      <c r="H5452" s="170" t="s">
        <v>3146</v>
      </c>
      <c r="I5452" s="171">
        <v>54.99</v>
      </c>
      <c r="J5452" s="169">
        <v>1</v>
      </c>
      <c r="K5452" s="154" cm="1">
        <f t="array" ref="K5452">ROUND(
IF(C5452="Beer",
SUM(LOOKUP(2,1/(SRP!$B$8:$B$10&lt;=E5452)/(SRP!$C$8:$C$10&gt;=E5452),SRP!$D$8:$D$10)*(G5452/100)*(E5452/1000)),
IF(C5452="Spirits",
SUM(LOOKUP(2,1/(SRP!$B$2:$B$7&lt;=E5452)/(SRP!$C$2:$C$7&gt;=E5452),SRP!$D$2:$D$7)*(G5452/100)*(E5452/1000)),
IF(AND(C5452="Wine",D5452="Fortified Wines"),
SUM(LOOKUP(2,1/(SRP!$B$26:$B$29&lt;=E5452)/(SRP!$C$26:$C$29&gt;=E5452),SRP!$D$26:$D$29)*(G5452/100)*(E5452/1000)),
IF(C5452="Wine",
SUM(LOOKUP(2,1/(SRP!$B$21:$B$25&lt;=E5452)/(SRP!$C$21:$C$25&gt;=E5452),SRP!$D$21:$D$25)*(G5452/100)*(E5452/1000)),
IF(AND(C5452="Ready to Drink",D5452="RTD-One Pour Cocktail&gt;7%&lt;=14.5"),
SUM(LOOKUP(2,1/(SRP!$B$16:$B$20&lt;=E5452)/(SRP!$C$16:$C$20&gt;=E5452),SRP!$D$16:$D$20)*(G5452/100)*(E5452/1000)),
IF(C5452="Ready to Drink",
SUM(LOOKUP(2,1/(SRP!$B$11:$B$15&lt;=E5452)/(SRP!$C$11:$C$15&gt;=E5452),SRP!$D$11:$D$15)*(G5452/100)*(E5452/1000)),
0)))))),2)</f>
        <v>23.42</v>
      </c>
      <c r="L5452" s="173" t="str">
        <f t="shared" si="85"/>
        <v>Spirits750</v>
      </c>
      <c r="M5452" s="154">
        <f>VLOOKUP(L5452,'Slope %'!C:D,2,0)</f>
        <v>7.0000000000000007E-2</v>
      </c>
    </row>
    <row r="5453" spans="1:13" x14ac:dyDescent="0.25">
      <c r="A5453" s="169">
        <v>62505</v>
      </c>
      <c r="B5453" s="170" t="s">
        <v>4095</v>
      </c>
      <c r="C5453" s="170" t="s">
        <v>11</v>
      </c>
      <c r="D5453" s="170" t="s">
        <v>303</v>
      </c>
      <c r="E5453" s="170">
        <v>473</v>
      </c>
      <c r="F5453" s="170">
        <v>24</v>
      </c>
      <c r="G5453" s="171">
        <v>6</v>
      </c>
      <c r="H5453" s="170" t="s">
        <v>1136</v>
      </c>
      <c r="I5453" s="171">
        <v>4.75</v>
      </c>
      <c r="J5453" s="169">
        <v>1</v>
      </c>
      <c r="K5453" s="154" cm="1">
        <f t="array" ref="K5453">ROUND(
IF(C5453="Beer",
SUM(LOOKUP(2,1/(SRP!$B$8:$B$10&lt;=E5453)/(SRP!$C$8:$C$10&gt;=E5453),SRP!$D$8:$D$10)*(G5453/100)*(E5453/1000)),
IF(C5453="Spirits",
SUM(LOOKUP(2,1/(SRP!$B$2:$B$7&lt;=E5453)/(SRP!$C$2:$C$7&gt;=E5453),SRP!$D$2:$D$7)*(G5453/100)*(E5453/1000)),
IF(AND(C5453="Wine",D5453="Fortified Wines"),
SUM(LOOKUP(2,1/(SRP!$B$26:$B$29&lt;=E5453)/(SRP!$C$26:$C$29&gt;=E5453),SRP!$D$26:$D$29)*(G5453/100)*(E5453/1000)),
IF(C5453="Wine",
SUM(LOOKUP(2,1/(SRP!$B$21:$B$25&lt;=E5453)/(SRP!$C$21:$C$25&gt;=E5453),SRP!$D$21:$D$25)*(G5453/100)*(E5453/1000)),
IF(AND(C5453="Ready to Drink",D5453="RTD-One Pour Cocktail&gt;7%&lt;=14.5"),
SUM(LOOKUP(2,1/(SRP!$B$16:$B$20&lt;=E5453)/(SRP!$C$16:$C$20&gt;=E5453),SRP!$D$16:$D$20)*(G5453/100)*(E5453/1000)),
IF(C5453="Ready to Drink",
SUM(LOOKUP(2,1/(SRP!$B$11:$B$15&lt;=E5453)/(SRP!$C$11:$C$15&gt;=E5453),SRP!$D$11:$D$15)*(G5453/100)*(E5453/1000)),
0)))))),2)</f>
        <v>2.2200000000000002</v>
      </c>
      <c r="L5453" s="173" t="str">
        <f t="shared" si="85"/>
        <v>Beer473</v>
      </c>
      <c r="M5453" s="154">
        <f>VLOOKUP(L5453,'Slope %'!C:D,2,0)</f>
        <v>0.12</v>
      </c>
    </row>
    <row r="5454" spans="1:13" x14ac:dyDescent="0.25">
      <c r="A5454" s="169">
        <v>62505</v>
      </c>
      <c r="B5454" s="170" t="s">
        <v>4095</v>
      </c>
      <c r="C5454" s="170" t="s">
        <v>11</v>
      </c>
      <c r="D5454" s="170" t="s">
        <v>303</v>
      </c>
      <c r="E5454" s="170">
        <v>473</v>
      </c>
      <c r="F5454" s="170">
        <v>24</v>
      </c>
      <c r="G5454" s="171">
        <v>6</v>
      </c>
      <c r="H5454" s="170" t="s">
        <v>1136</v>
      </c>
      <c r="I5454" s="171">
        <v>4.75</v>
      </c>
      <c r="J5454" s="169">
        <v>1</v>
      </c>
      <c r="K5454" s="154" cm="1">
        <f t="array" ref="K5454">ROUND(
IF(C5454="Beer",
SUM(LOOKUP(2,1/(SRP!$B$8:$B$10&lt;=E5454)/(SRP!$C$8:$C$10&gt;=E5454),SRP!$D$8:$D$10)*(G5454/100)*(E5454/1000)),
IF(C5454="Spirits",
SUM(LOOKUP(2,1/(SRP!$B$2:$B$7&lt;=E5454)/(SRP!$C$2:$C$7&gt;=E5454),SRP!$D$2:$D$7)*(G5454/100)*(E5454/1000)),
IF(AND(C5454="Wine",D5454="Fortified Wines"),
SUM(LOOKUP(2,1/(SRP!$B$26:$B$29&lt;=E5454)/(SRP!$C$26:$C$29&gt;=E5454),SRP!$D$26:$D$29)*(G5454/100)*(E5454/1000)),
IF(C5454="Wine",
SUM(LOOKUP(2,1/(SRP!$B$21:$B$25&lt;=E5454)/(SRP!$C$21:$C$25&gt;=E5454),SRP!$D$21:$D$25)*(G5454/100)*(E5454/1000)),
IF(AND(C5454="Ready to Drink",D5454="RTD-One Pour Cocktail&gt;7%&lt;=14.5"),
SUM(LOOKUP(2,1/(SRP!$B$16:$B$20&lt;=E5454)/(SRP!$C$16:$C$20&gt;=E5454),SRP!$D$16:$D$20)*(G5454/100)*(E5454/1000)),
IF(C5454="Ready to Drink",
SUM(LOOKUP(2,1/(SRP!$B$11:$B$15&lt;=E5454)/(SRP!$C$11:$C$15&gt;=E5454),SRP!$D$11:$D$15)*(G5454/100)*(E5454/1000)),
0)))))),2)</f>
        <v>2.2200000000000002</v>
      </c>
      <c r="L5454" s="173" t="str">
        <f t="shared" si="85"/>
        <v>Beer473</v>
      </c>
      <c r="M5454" s="154">
        <f>VLOOKUP(L5454,'Slope %'!C:D,2,0)</f>
        <v>0.12</v>
      </c>
    </row>
    <row r="5455" spans="1:13" x14ac:dyDescent="0.25">
      <c r="A5455" s="169">
        <v>62509</v>
      </c>
      <c r="B5455" s="170" t="s">
        <v>4096</v>
      </c>
      <c r="C5455" s="170" t="s">
        <v>11</v>
      </c>
      <c r="D5455" s="170" t="s">
        <v>267</v>
      </c>
      <c r="E5455" s="170">
        <v>473</v>
      </c>
      <c r="F5455" s="170">
        <v>24</v>
      </c>
      <c r="G5455" s="171">
        <v>5</v>
      </c>
      <c r="H5455" s="170" t="s">
        <v>1136</v>
      </c>
      <c r="I5455" s="171">
        <v>4.6900000000000004</v>
      </c>
      <c r="J5455" s="169">
        <v>1</v>
      </c>
      <c r="K5455" s="154" cm="1">
        <f t="array" ref="K5455">ROUND(
IF(C5455="Beer",
SUM(LOOKUP(2,1/(SRP!$B$8:$B$10&lt;=E5455)/(SRP!$C$8:$C$10&gt;=E5455),SRP!$D$8:$D$10)*(G5455/100)*(E5455/1000)),
IF(C5455="Spirits",
SUM(LOOKUP(2,1/(SRP!$B$2:$B$7&lt;=E5455)/(SRP!$C$2:$C$7&gt;=E5455),SRP!$D$2:$D$7)*(G5455/100)*(E5455/1000)),
IF(AND(C5455="Wine",D5455="Fortified Wines"),
SUM(LOOKUP(2,1/(SRP!$B$26:$B$29&lt;=E5455)/(SRP!$C$26:$C$29&gt;=E5455),SRP!$D$26:$D$29)*(G5455/100)*(E5455/1000)),
IF(C5455="Wine",
SUM(LOOKUP(2,1/(SRP!$B$21:$B$25&lt;=E5455)/(SRP!$C$21:$C$25&gt;=E5455),SRP!$D$21:$D$25)*(G5455/100)*(E5455/1000)),
IF(AND(C5455="Ready to Drink",D5455="RTD-One Pour Cocktail&gt;7%&lt;=14.5"),
SUM(LOOKUP(2,1/(SRP!$B$16:$B$20&lt;=E5455)/(SRP!$C$16:$C$20&gt;=E5455),SRP!$D$16:$D$20)*(G5455/100)*(E5455/1000)),
IF(C5455="Ready to Drink",
SUM(LOOKUP(2,1/(SRP!$B$11:$B$15&lt;=E5455)/(SRP!$C$11:$C$15&gt;=E5455),SRP!$D$11:$D$15)*(G5455/100)*(E5455/1000)),
0)))))),2)</f>
        <v>1.85</v>
      </c>
      <c r="L5455" s="173" t="str">
        <f t="shared" si="85"/>
        <v>Beer473</v>
      </c>
      <c r="M5455" s="154">
        <f>VLOOKUP(L5455,'Slope %'!C:D,2,0)</f>
        <v>0.12</v>
      </c>
    </row>
    <row r="5456" spans="1:13" x14ac:dyDescent="0.25">
      <c r="A5456" s="169">
        <v>62509</v>
      </c>
      <c r="B5456" s="170" t="s">
        <v>4096</v>
      </c>
      <c r="C5456" s="170" t="s">
        <v>11</v>
      </c>
      <c r="D5456" s="170" t="s">
        <v>267</v>
      </c>
      <c r="E5456" s="170">
        <v>473</v>
      </c>
      <c r="F5456" s="170">
        <v>24</v>
      </c>
      <c r="G5456" s="171">
        <v>5</v>
      </c>
      <c r="H5456" s="170" t="s">
        <v>1136</v>
      </c>
      <c r="I5456" s="171">
        <v>4.6900000000000004</v>
      </c>
      <c r="J5456" s="169">
        <v>1</v>
      </c>
      <c r="K5456" s="154" cm="1">
        <f t="array" ref="K5456">ROUND(
IF(C5456="Beer",
SUM(LOOKUP(2,1/(SRP!$B$8:$B$10&lt;=E5456)/(SRP!$C$8:$C$10&gt;=E5456),SRP!$D$8:$D$10)*(G5456/100)*(E5456/1000)),
IF(C5456="Spirits",
SUM(LOOKUP(2,1/(SRP!$B$2:$B$7&lt;=E5456)/(SRP!$C$2:$C$7&gt;=E5456),SRP!$D$2:$D$7)*(G5456/100)*(E5456/1000)),
IF(AND(C5456="Wine",D5456="Fortified Wines"),
SUM(LOOKUP(2,1/(SRP!$B$26:$B$29&lt;=E5456)/(SRP!$C$26:$C$29&gt;=E5456),SRP!$D$26:$D$29)*(G5456/100)*(E5456/1000)),
IF(C5456="Wine",
SUM(LOOKUP(2,1/(SRP!$B$21:$B$25&lt;=E5456)/(SRP!$C$21:$C$25&gt;=E5456),SRP!$D$21:$D$25)*(G5456/100)*(E5456/1000)),
IF(AND(C5456="Ready to Drink",D5456="RTD-One Pour Cocktail&gt;7%&lt;=14.5"),
SUM(LOOKUP(2,1/(SRP!$B$16:$B$20&lt;=E5456)/(SRP!$C$16:$C$20&gt;=E5456),SRP!$D$16:$D$20)*(G5456/100)*(E5456/1000)),
IF(C5456="Ready to Drink",
SUM(LOOKUP(2,1/(SRP!$B$11:$B$15&lt;=E5456)/(SRP!$C$11:$C$15&gt;=E5456),SRP!$D$11:$D$15)*(G5456/100)*(E5456/1000)),
0)))))),2)</f>
        <v>1.85</v>
      </c>
      <c r="L5456" s="173" t="str">
        <f t="shared" si="85"/>
        <v>Beer473</v>
      </c>
      <c r="M5456" s="154">
        <f>VLOOKUP(L5456,'Slope %'!C:D,2,0)</f>
        <v>0.12</v>
      </c>
    </row>
    <row r="5457" spans="1:13" x14ac:dyDescent="0.25">
      <c r="A5457" s="169">
        <v>62517</v>
      </c>
      <c r="B5457" s="170" t="s">
        <v>4097</v>
      </c>
      <c r="C5457" s="170" t="s">
        <v>263</v>
      </c>
      <c r="D5457" s="170" t="s">
        <v>332</v>
      </c>
      <c r="E5457" s="170">
        <v>1420</v>
      </c>
      <c r="F5457" s="170">
        <v>6</v>
      </c>
      <c r="G5457" s="171">
        <v>7</v>
      </c>
      <c r="H5457" s="170" t="s">
        <v>1712</v>
      </c>
      <c r="I5457" s="171">
        <v>14.99</v>
      </c>
      <c r="J5457" s="169">
        <v>4</v>
      </c>
      <c r="K5457" s="154" cm="1">
        <f t="array" ref="K5457">ROUND(
IF(C5457="Beer",
SUM(LOOKUP(2,1/(SRP!$B$8:$B$10&lt;=E5457)/(SRP!$C$8:$C$10&gt;=E5457),SRP!$D$8:$D$10)*(G5457/100)*(E5457/1000)),
IF(C5457="Spirits",
SUM(LOOKUP(2,1/(SRP!$B$2:$B$7&lt;=E5457)/(SRP!$C$2:$C$7&gt;=E5457),SRP!$D$2:$D$7)*(G5457/100)*(E5457/1000)),
IF(AND(C5457="Wine",D5457="Fortified Wines"),
SUM(LOOKUP(2,1/(SRP!$B$26:$B$29&lt;=E5457)/(SRP!$C$26:$C$29&gt;=E5457),SRP!$D$26:$D$29)*(G5457/100)*(E5457/1000)),
IF(C5457="Wine",
SUM(LOOKUP(2,1/(SRP!$B$21:$B$25&lt;=E5457)/(SRP!$C$21:$C$25&gt;=E5457),SRP!$D$21:$D$25)*(G5457/100)*(E5457/1000)),
IF(AND(C5457="Ready to Drink",D5457="RTD-One Pour Cocktail&gt;7%&lt;=14.5"),
SUM(LOOKUP(2,1/(SRP!$B$16:$B$20&lt;=E5457)/(SRP!$C$16:$C$20&gt;=E5457),SRP!$D$16:$D$20)*(G5457/100)*(E5457/1000)),
IF(C5457="Ready to Drink",
SUM(LOOKUP(2,1/(SRP!$B$11:$B$15&lt;=E5457)/(SRP!$C$11:$C$15&gt;=E5457),SRP!$D$11:$D$15)*(G5457/100)*(E5457/1000)),
0)))))),2)</f>
        <v>7.76</v>
      </c>
      <c r="L5457" s="173" t="str">
        <f t="shared" si="85"/>
        <v>Ready to Drink1420</v>
      </c>
      <c r="M5457" s="154">
        <f>VLOOKUP(L5457,'Slope %'!C:D,2,0)</f>
        <v>0.12</v>
      </c>
    </row>
    <row r="5458" spans="1:13" x14ac:dyDescent="0.25">
      <c r="A5458" s="169">
        <v>62517</v>
      </c>
      <c r="B5458" s="170" t="s">
        <v>4097</v>
      </c>
      <c r="C5458" s="170" t="s">
        <v>263</v>
      </c>
      <c r="D5458" s="170" t="s">
        <v>332</v>
      </c>
      <c r="E5458" s="170">
        <v>1420</v>
      </c>
      <c r="F5458" s="170">
        <v>6</v>
      </c>
      <c r="G5458" s="171">
        <v>7</v>
      </c>
      <c r="H5458" s="170" t="s">
        <v>1712</v>
      </c>
      <c r="I5458" s="171">
        <v>14.99</v>
      </c>
      <c r="J5458" s="169">
        <v>4</v>
      </c>
      <c r="K5458" s="154" cm="1">
        <f t="array" ref="K5458">ROUND(
IF(C5458="Beer",
SUM(LOOKUP(2,1/(SRP!$B$8:$B$10&lt;=E5458)/(SRP!$C$8:$C$10&gt;=E5458),SRP!$D$8:$D$10)*(G5458/100)*(E5458/1000)),
IF(C5458="Spirits",
SUM(LOOKUP(2,1/(SRP!$B$2:$B$7&lt;=E5458)/(SRP!$C$2:$C$7&gt;=E5458),SRP!$D$2:$D$7)*(G5458/100)*(E5458/1000)),
IF(AND(C5458="Wine",D5458="Fortified Wines"),
SUM(LOOKUP(2,1/(SRP!$B$26:$B$29&lt;=E5458)/(SRP!$C$26:$C$29&gt;=E5458),SRP!$D$26:$D$29)*(G5458/100)*(E5458/1000)),
IF(C5458="Wine",
SUM(LOOKUP(2,1/(SRP!$B$21:$B$25&lt;=E5458)/(SRP!$C$21:$C$25&gt;=E5458),SRP!$D$21:$D$25)*(G5458/100)*(E5458/1000)),
IF(AND(C5458="Ready to Drink",D5458="RTD-One Pour Cocktail&gt;7%&lt;=14.5"),
SUM(LOOKUP(2,1/(SRP!$B$16:$B$20&lt;=E5458)/(SRP!$C$16:$C$20&gt;=E5458),SRP!$D$16:$D$20)*(G5458/100)*(E5458/1000)),
IF(C5458="Ready to Drink",
SUM(LOOKUP(2,1/(SRP!$B$11:$B$15&lt;=E5458)/(SRP!$C$11:$C$15&gt;=E5458),SRP!$D$11:$D$15)*(G5458/100)*(E5458/1000)),
0)))))),2)</f>
        <v>7.76</v>
      </c>
      <c r="L5458" s="173" t="str">
        <f t="shared" si="85"/>
        <v>Ready to Drink1420</v>
      </c>
      <c r="M5458" s="154">
        <f>VLOOKUP(L5458,'Slope %'!C:D,2,0)</f>
        <v>0.12</v>
      </c>
    </row>
    <row r="5459" spans="1:13" x14ac:dyDescent="0.25">
      <c r="A5459" s="169">
        <v>62518</v>
      </c>
      <c r="B5459" s="170" t="s">
        <v>4098</v>
      </c>
      <c r="C5459" s="170" t="s">
        <v>263</v>
      </c>
      <c r="D5459" s="170" t="s">
        <v>332</v>
      </c>
      <c r="E5459" s="170">
        <v>1420</v>
      </c>
      <c r="F5459" s="170">
        <v>6</v>
      </c>
      <c r="G5459" s="171">
        <v>7</v>
      </c>
      <c r="H5459" s="170" t="s">
        <v>1712</v>
      </c>
      <c r="I5459" s="171">
        <v>14.99</v>
      </c>
      <c r="J5459" s="169">
        <v>4</v>
      </c>
      <c r="K5459" s="154" cm="1">
        <f t="array" ref="K5459">ROUND(
IF(C5459="Beer",
SUM(LOOKUP(2,1/(SRP!$B$8:$B$10&lt;=E5459)/(SRP!$C$8:$C$10&gt;=E5459),SRP!$D$8:$D$10)*(G5459/100)*(E5459/1000)),
IF(C5459="Spirits",
SUM(LOOKUP(2,1/(SRP!$B$2:$B$7&lt;=E5459)/(SRP!$C$2:$C$7&gt;=E5459),SRP!$D$2:$D$7)*(G5459/100)*(E5459/1000)),
IF(AND(C5459="Wine",D5459="Fortified Wines"),
SUM(LOOKUP(2,1/(SRP!$B$26:$B$29&lt;=E5459)/(SRP!$C$26:$C$29&gt;=E5459),SRP!$D$26:$D$29)*(G5459/100)*(E5459/1000)),
IF(C5459="Wine",
SUM(LOOKUP(2,1/(SRP!$B$21:$B$25&lt;=E5459)/(SRP!$C$21:$C$25&gt;=E5459),SRP!$D$21:$D$25)*(G5459/100)*(E5459/1000)),
IF(AND(C5459="Ready to Drink",D5459="RTD-One Pour Cocktail&gt;7%&lt;=14.5"),
SUM(LOOKUP(2,1/(SRP!$B$16:$B$20&lt;=E5459)/(SRP!$C$16:$C$20&gt;=E5459),SRP!$D$16:$D$20)*(G5459/100)*(E5459/1000)),
IF(C5459="Ready to Drink",
SUM(LOOKUP(2,1/(SRP!$B$11:$B$15&lt;=E5459)/(SRP!$C$11:$C$15&gt;=E5459),SRP!$D$11:$D$15)*(G5459/100)*(E5459/1000)),
0)))))),2)</f>
        <v>7.76</v>
      </c>
      <c r="L5459" s="173" t="str">
        <f t="shared" si="85"/>
        <v>Ready to Drink1420</v>
      </c>
      <c r="M5459" s="154">
        <f>VLOOKUP(L5459,'Slope %'!C:D,2,0)</f>
        <v>0.12</v>
      </c>
    </row>
    <row r="5460" spans="1:13" x14ac:dyDescent="0.25">
      <c r="A5460" s="169">
        <v>62518</v>
      </c>
      <c r="B5460" s="170" t="s">
        <v>4098</v>
      </c>
      <c r="C5460" s="170" t="s">
        <v>263</v>
      </c>
      <c r="D5460" s="170" t="s">
        <v>332</v>
      </c>
      <c r="E5460" s="170">
        <v>1420</v>
      </c>
      <c r="F5460" s="170">
        <v>6</v>
      </c>
      <c r="G5460" s="171">
        <v>7</v>
      </c>
      <c r="H5460" s="170" t="s">
        <v>1712</v>
      </c>
      <c r="I5460" s="171">
        <v>14.99</v>
      </c>
      <c r="J5460" s="169">
        <v>4</v>
      </c>
      <c r="K5460" s="154" cm="1">
        <f t="array" ref="K5460">ROUND(
IF(C5460="Beer",
SUM(LOOKUP(2,1/(SRP!$B$8:$B$10&lt;=E5460)/(SRP!$C$8:$C$10&gt;=E5460),SRP!$D$8:$D$10)*(G5460/100)*(E5460/1000)),
IF(C5460="Spirits",
SUM(LOOKUP(2,1/(SRP!$B$2:$B$7&lt;=E5460)/(SRP!$C$2:$C$7&gt;=E5460),SRP!$D$2:$D$7)*(G5460/100)*(E5460/1000)),
IF(AND(C5460="Wine",D5460="Fortified Wines"),
SUM(LOOKUP(2,1/(SRP!$B$26:$B$29&lt;=E5460)/(SRP!$C$26:$C$29&gt;=E5460),SRP!$D$26:$D$29)*(G5460/100)*(E5460/1000)),
IF(C5460="Wine",
SUM(LOOKUP(2,1/(SRP!$B$21:$B$25&lt;=E5460)/(SRP!$C$21:$C$25&gt;=E5460),SRP!$D$21:$D$25)*(G5460/100)*(E5460/1000)),
IF(AND(C5460="Ready to Drink",D5460="RTD-One Pour Cocktail&gt;7%&lt;=14.5"),
SUM(LOOKUP(2,1/(SRP!$B$16:$B$20&lt;=E5460)/(SRP!$C$16:$C$20&gt;=E5460),SRP!$D$16:$D$20)*(G5460/100)*(E5460/1000)),
IF(C5460="Ready to Drink",
SUM(LOOKUP(2,1/(SRP!$B$11:$B$15&lt;=E5460)/(SRP!$C$11:$C$15&gt;=E5460),SRP!$D$11:$D$15)*(G5460/100)*(E5460/1000)),
0)))))),2)</f>
        <v>7.76</v>
      </c>
      <c r="L5460" s="173" t="str">
        <f t="shared" si="85"/>
        <v>Ready to Drink1420</v>
      </c>
      <c r="M5460" s="154">
        <f>VLOOKUP(L5460,'Slope %'!C:D,2,0)</f>
        <v>0.12</v>
      </c>
    </row>
    <row r="5461" spans="1:13" x14ac:dyDescent="0.25">
      <c r="A5461" s="169">
        <v>62519</v>
      </c>
      <c r="B5461" s="170" t="s">
        <v>4099</v>
      </c>
      <c r="C5461" s="170" t="s">
        <v>263</v>
      </c>
      <c r="D5461" s="170" t="s">
        <v>332</v>
      </c>
      <c r="E5461" s="170">
        <v>1420</v>
      </c>
      <c r="F5461" s="170">
        <v>6</v>
      </c>
      <c r="G5461" s="171">
        <v>7</v>
      </c>
      <c r="H5461" s="170" t="s">
        <v>1712</v>
      </c>
      <c r="I5461" s="171">
        <v>14.99</v>
      </c>
      <c r="J5461" s="169">
        <v>4</v>
      </c>
      <c r="K5461" s="154" cm="1">
        <f t="array" ref="K5461">ROUND(
IF(C5461="Beer",
SUM(LOOKUP(2,1/(SRP!$B$8:$B$10&lt;=E5461)/(SRP!$C$8:$C$10&gt;=E5461),SRP!$D$8:$D$10)*(G5461/100)*(E5461/1000)),
IF(C5461="Spirits",
SUM(LOOKUP(2,1/(SRP!$B$2:$B$7&lt;=E5461)/(SRP!$C$2:$C$7&gt;=E5461),SRP!$D$2:$D$7)*(G5461/100)*(E5461/1000)),
IF(AND(C5461="Wine",D5461="Fortified Wines"),
SUM(LOOKUP(2,1/(SRP!$B$26:$B$29&lt;=E5461)/(SRP!$C$26:$C$29&gt;=E5461),SRP!$D$26:$D$29)*(G5461/100)*(E5461/1000)),
IF(C5461="Wine",
SUM(LOOKUP(2,1/(SRP!$B$21:$B$25&lt;=E5461)/(SRP!$C$21:$C$25&gt;=E5461),SRP!$D$21:$D$25)*(G5461/100)*(E5461/1000)),
IF(AND(C5461="Ready to Drink",D5461="RTD-One Pour Cocktail&gt;7%&lt;=14.5"),
SUM(LOOKUP(2,1/(SRP!$B$16:$B$20&lt;=E5461)/(SRP!$C$16:$C$20&gt;=E5461),SRP!$D$16:$D$20)*(G5461/100)*(E5461/1000)),
IF(C5461="Ready to Drink",
SUM(LOOKUP(2,1/(SRP!$B$11:$B$15&lt;=E5461)/(SRP!$C$11:$C$15&gt;=E5461),SRP!$D$11:$D$15)*(G5461/100)*(E5461/1000)),
0)))))),2)</f>
        <v>7.76</v>
      </c>
      <c r="L5461" s="173" t="str">
        <f t="shared" si="85"/>
        <v>Ready to Drink1420</v>
      </c>
      <c r="M5461" s="154">
        <f>VLOOKUP(L5461,'Slope %'!C:D,2,0)</f>
        <v>0.12</v>
      </c>
    </row>
    <row r="5462" spans="1:13" x14ac:dyDescent="0.25">
      <c r="A5462" s="169">
        <v>62519</v>
      </c>
      <c r="B5462" s="170" t="s">
        <v>4099</v>
      </c>
      <c r="C5462" s="170" t="s">
        <v>263</v>
      </c>
      <c r="D5462" s="170" t="s">
        <v>332</v>
      </c>
      <c r="E5462" s="170">
        <v>1420</v>
      </c>
      <c r="F5462" s="170">
        <v>6</v>
      </c>
      <c r="G5462" s="171">
        <v>7</v>
      </c>
      <c r="H5462" s="170" t="s">
        <v>1712</v>
      </c>
      <c r="I5462" s="171">
        <v>14.99</v>
      </c>
      <c r="J5462" s="169">
        <v>4</v>
      </c>
      <c r="K5462" s="154" cm="1">
        <f t="array" ref="K5462">ROUND(
IF(C5462="Beer",
SUM(LOOKUP(2,1/(SRP!$B$8:$B$10&lt;=E5462)/(SRP!$C$8:$C$10&gt;=E5462),SRP!$D$8:$D$10)*(G5462/100)*(E5462/1000)),
IF(C5462="Spirits",
SUM(LOOKUP(2,1/(SRP!$B$2:$B$7&lt;=E5462)/(SRP!$C$2:$C$7&gt;=E5462),SRP!$D$2:$D$7)*(G5462/100)*(E5462/1000)),
IF(AND(C5462="Wine",D5462="Fortified Wines"),
SUM(LOOKUP(2,1/(SRP!$B$26:$B$29&lt;=E5462)/(SRP!$C$26:$C$29&gt;=E5462),SRP!$D$26:$D$29)*(G5462/100)*(E5462/1000)),
IF(C5462="Wine",
SUM(LOOKUP(2,1/(SRP!$B$21:$B$25&lt;=E5462)/(SRP!$C$21:$C$25&gt;=E5462),SRP!$D$21:$D$25)*(G5462/100)*(E5462/1000)),
IF(AND(C5462="Ready to Drink",D5462="RTD-One Pour Cocktail&gt;7%&lt;=14.5"),
SUM(LOOKUP(2,1/(SRP!$B$16:$B$20&lt;=E5462)/(SRP!$C$16:$C$20&gt;=E5462),SRP!$D$16:$D$20)*(G5462/100)*(E5462/1000)),
IF(C5462="Ready to Drink",
SUM(LOOKUP(2,1/(SRP!$B$11:$B$15&lt;=E5462)/(SRP!$C$11:$C$15&gt;=E5462),SRP!$D$11:$D$15)*(G5462/100)*(E5462/1000)),
0)))))),2)</f>
        <v>7.76</v>
      </c>
      <c r="L5462" s="173" t="str">
        <f t="shared" si="85"/>
        <v>Ready to Drink1420</v>
      </c>
      <c r="M5462" s="154">
        <f>VLOOKUP(L5462,'Slope %'!C:D,2,0)</f>
        <v>0.12</v>
      </c>
    </row>
    <row r="5463" spans="1:13" x14ac:dyDescent="0.25">
      <c r="A5463" s="169">
        <v>62520</v>
      </c>
      <c r="B5463" s="170" t="s">
        <v>4100</v>
      </c>
      <c r="C5463" s="170" t="s">
        <v>24</v>
      </c>
      <c r="D5463" s="170" t="s">
        <v>148</v>
      </c>
      <c r="E5463" s="170">
        <v>750</v>
      </c>
      <c r="F5463" s="170">
        <v>6</v>
      </c>
      <c r="G5463" s="171">
        <v>13.5</v>
      </c>
      <c r="H5463" s="170" t="s">
        <v>22</v>
      </c>
      <c r="I5463" s="171">
        <v>28.99</v>
      </c>
      <c r="J5463" s="169">
        <v>1</v>
      </c>
      <c r="K5463" s="154" cm="1">
        <f t="array" ref="K5463">ROUND(
IF(C5463="Beer",
SUM(LOOKUP(2,1/(SRP!$B$8:$B$10&lt;=E5463)/(SRP!$C$8:$C$10&gt;=E5463),SRP!$D$8:$D$10)*(G5463/100)*(E5463/1000)),
IF(C5463="Spirits",
SUM(LOOKUP(2,1/(SRP!$B$2:$B$7&lt;=E5463)/(SRP!$C$2:$C$7&gt;=E5463),SRP!$D$2:$D$7)*(G5463/100)*(E5463/1000)),
IF(AND(C5463="Wine",D5463="Fortified Wines"),
SUM(LOOKUP(2,1/(SRP!$B$26:$B$29&lt;=E5463)/(SRP!$C$26:$C$29&gt;=E5463),SRP!$D$26:$D$29)*(G5463/100)*(E5463/1000)),
IF(C5463="Wine",
SUM(LOOKUP(2,1/(SRP!$B$21:$B$25&lt;=E5463)/(SRP!$C$21:$C$25&gt;=E5463),SRP!$D$21:$D$25)*(G5463/100)*(E5463/1000)),
IF(AND(C5463="Ready to Drink",D5463="RTD-One Pour Cocktail&gt;7%&lt;=14.5"),
SUM(LOOKUP(2,1/(SRP!$B$16:$B$20&lt;=E5463)/(SRP!$C$16:$C$20&gt;=E5463),SRP!$D$16:$D$20)*(G5463/100)*(E5463/1000)),
IF(C5463="Ready to Drink",
SUM(LOOKUP(2,1/(SRP!$B$11:$B$15&lt;=E5463)/(SRP!$C$11:$C$15&gt;=E5463),SRP!$D$11:$D$15)*(G5463/100)*(E5463/1000)),
0)))))),2)</f>
        <v>7.9</v>
      </c>
      <c r="L5463" s="173" t="str">
        <f t="shared" si="85"/>
        <v>Wine750</v>
      </c>
      <c r="M5463" s="154">
        <f>VLOOKUP(L5463,'Slope %'!C:D,2,0)</f>
        <v>0.1</v>
      </c>
    </row>
    <row r="5464" spans="1:13" x14ac:dyDescent="0.25">
      <c r="A5464" s="169">
        <v>62521</v>
      </c>
      <c r="B5464" s="170" t="s">
        <v>4101</v>
      </c>
      <c r="C5464" s="170" t="s">
        <v>263</v>
      </c>
      <c r="D5464" s="170" t="s">
        <v>332</v>
      </c>
      <c r="E5464" s="170">
        <v>2840</v>
      </c>
      <c r="F5464" s="170">
        <v>3</v>
      </c>
      <c r="G5464" s="171">
        <v>7</v>
      </c>
      <c r="H5464" s="170" t="s">
        <v>1712</v>
      </c>
      <c r="I5464" s="171">
        <v>29.99</v>
      </c>
      <c r="J5464" s="169">
        <v>8</v>
      </c>
      <c r="K5464" s="154" cm="1">
        <f t="array" ref="K5464">ROUND(
IF(C5464="Beer",
SUM(LOOKUP(2,1/(SRP!$B$8:$B$10&lt;=E5464)/(SRP!$C$8:$C$10&gt;=E5464),SRP!$D$8:$D$10)*(G5464/100)*(E5464/1000)),
IF(C5464="Spirits",
SUM(LOOKUP(2,1/(SRP!$B$2:$B$7&lt;=E5464)/(SRP!$C$2:$C$7&gt;=E5464),SRP!$D$2:$D$7)*(G5464/100)*(E5464/1000)),
IF(AND(C5464="Wine",D5464="Fortified Wines"),
SUM(LOOKUP(2,1/(SRP!$B$26:$B$29&lt;=E5464)/(SRP!$C$26:$C$29&gt;=E5464),SRP!$D$26:$D$29)*(G5464/100)*(E5464/1000)),
IF(C5464="Wine",
SUM(LOOKUP(2,1/(SRP!$B$21:$B$25&lt;=E5464)/(SRP!$C$21:$C$25&gt;=E5464),SRP!$D$21:$D$25)*(G5464/100)*(E5464/1000)),
IF(AND(C5464="Ready to Drink",D5464="RTD-One Pour Cocktail&gt;7%&lt;=14.5"),
SUM(LOOKUP(2,1/(SRP!$B$16:$B$20&lt;=E5464)/(SRP!$C$16:$C$20&gt;=E5464),SRP!$D$16:$D$20)*(G5464/100)*(E5464/1000)),
IF(C5464="Ready to Drink",
SUM(LOOKUP(2,1/(SRP!$B$11:$B$15&lt;=E5464)/(SRP!$C$11:$C$15&gt;=E5464),SRP!$D$11:$D$15)*(G5464/100)*(E5464/1000)),
0)))))),2)</f>
        <v>15.52</v>
      </c>
      <c r="L5464" s="173" t="str">
        <f t="shared" si="85"/>
        <v>Ready to Drink2840</v>
      </c>
      <c r="M5464" s="154">
        <f>VLOOKUP(L5464,'Slope %'!C:D,2,0)</f>
        <v>0.1</v>
      </c>
    </row>
    <row r="5465" spans="1:13" x14ac:dyDescent="0.25">
      <c r="A5465" s="169">
        <v>62521</v>
      </c>
      <c r="B5465" s="170" t="s">
        <v>4101</v>
      </c>
      <c r="C5465" s="170" t="s">
        <v>263</v>
      </c>
      <c r="D5465" s="170" t="s">
        <v>332</v>
      </c>
      <c r="E5465" s="170">
        <v>2840</v>
      </c>
      <c r="F5465" s="170">
        <v>3</v>
      </c>
      <c r="G5465" s="171">
        <v>7</v>
      </c>
      <c r="H5465" s="170" t="s">
        <v>1712</v>
      </c>
      <c r="I5465" s="171">
        <v>29.99</v>
      </c>
      <c r="J5465" s="169">
        <v>8</v>
      </c>
      <c r="K5465" s="154" cm="1">
        <f t="array" ref="K5465">ROUND(
IF(C5465="Beer",
SUM(LOOKUP(2,1/(SRP!$B$8:$B$10&lt;=E5465)/(SRP!$C$8:$C$10&gt;=E5465),SRP!$D$8:$D$10)*(G5465/100)*(E5465/1000)),
IF(C5465="Spirits",
SUM(LOOKUP(2,1/(SRP!$B$2:$B$7&lt;=E5465)/(SRP!$C$2:$C$7&gt;=E5465),SRP!$D$2:$D$7)*(G5465/100)*(E5465/1000)),
IF(AND(C5465="Wine",D5465="Fortified Wines"),
SUM(LOOKUP(2,1/(SRP!$B$26:$B$29&lt;=E5465)/(SRP!$C$26:$C$29&gt;=E5465),SRP!$D$26:$D$29)*(G5465/100)*(E5465/1000)),
IF(C5465="Wine",
SUM(LOOKUP(2,1/(SRP!$B$21:$B$25&lt;=E5465)/(SRP!$C$21:$C$25&gt;=E5465),SRP!$D$21:$D$25)*(G5465/100)*(E5465/1000)),
IF(AND(C5465="Ready to Drink",D5465="RTD-One Pour Cocktail&gt;7%&lt;=14.5"),
SUM(LOOKUP(2,1/(SRP!$B$16:$B$20&lt;=E5465)/(SRP!$C$16:$C$20&gt;=E5465),SRP!$D$16:$D$20)*(G5465/100)*(E5465/1000)),
IF(C5465="Ready to Drink",
SUM(LOOKUP(2,1/(SRP!$B$11:$B$15&lt;=E5465)/(SRP!$C$11:$C$15&gt;=E5465),SRP!$D$11:$D$15)*(G5465/100)*(E5465/1000)),
0)))))),2)</f>
        <v>15.52</v>
      </c>
      <c r="L5465" s="173" t="str">
        <f t="shared" si="85"/>
        <v>Ready to Drink2840</v>
      </c>
      <c r="M5465" s="154">
        <f>VLOOKUP(L5465,'Slope %'!C:D,2,0)</f>
        <v>0.1</v>
      </c>
    </row>
    <row r="5466" spans="1:13" x14ac:dyDescent="0.25">
      <c r="A5466" s="169">
        <v>62522</v>
      </c>
      <c r="B5466" s="170" t="s">
        <v>4102</v>
      </c>
      <c r="C5466" s="170" t="s">
        <v>263</v>
      </c>
      <c r="D5466" s="170" t="s">
        <v>332</v>
      </c>
      <c r="E5466" s="170">
        <v>2840</v>
      </c>
      <c r="F5466" s="170">
        <v>3</v>
      </c>
      <c r="G5466" s="171">
        <v>7</v>
      </c>
      <c r="H5466" s="170" t="s">
        <v>1712</v>
      </c>
      <c r="I5466" s="171">
        <v>29.99</v>
      </c>
      <c r="J5466" s="169">
        <v>8</v>
      </c>
      <c r="K5466" s="154" cm="1">
        <f t="array" ref="K5466">ROUND(
IF(C5466="Beer",
SUM(LOOKUP(2,1/(SRP!$B$8:$B$10&lt;=E5466)/(SRP!$C$8:$C$10&gt;=E5466),SRP!$D$8:$D$10)*(G5466/100)*(E5466/1000)),
IF(C5466="Spirits",
SUM(LOOKUP(2,1/(SRP!$B$2:$B$7&lt;=E5466)/(SRP!$C$2:$C$7&gt;=E5466),SRP!$D$2:$D$7)*(G5466/100)*(E5466/1000)),
IF(AND(C5466="Wine",D5466="Fortified Wines"),
SUM(LOOKUP(2,1/(SRP!$B$26:$B$29&lt;=E5466)/(SRP!$C$26:$C$29&gt;=E5466),SRP!$D$26:$D$29)*(G5466/100)*(E5466/1000)),
IF(C5466="Wine",
SUM(LOOKUP(2,1/(SRP!$B$21:$B$25&lt;=E5466)/(SRP!$C$21:$C$25&gt;=E5466),SRP!$D$21:$D$25)*(G5466/100)*(E5466/1000)),
IF(AND(C5466="Ready to Drink",D5466="RTD-One Pour Cocktail&gt;7%&lt;=14.5"),
SUM(LOOKUP(2,1/(SRP!$B$16:$B$20&lt;=E5466)/(SRP!$C$16:$C$20&gt;=E5466),SRP!$D$16:$D$20)*(G5466/100)*(E5466/1000)),
IF(C5466="Ready to Drink",
SUM(LOOKUP(2,1/(SRP!$B$11:$B$15&lt;=E5466)/(SRP!$C$11:$C$15&gt;=E5466),SRP!$D$11:$D$15)*(G5466/100)*(E5466/1000)),
0)))))),2)</f>
        <v>15.52</v>
      </c>
      <c r="L5466" s="173" t="str">
        <f t="shared" si="85"/>
        <v>Ready to Drink2840</v>
      </c>
      <c r="M5466" s="154">
        <f>VLOOKUP(L5466,'Slope %'!C:D,2,0)</f>
        <v>0.1</v>
      </c>
    </row>
    <row r="5467" spans="1:13" x14ac:dyDescent="0.25">
      <c r="A5467" s="169">
        <v>62522</v>
      </c>
      <c r="B5467" s="170" t="s">
        <v>4102</v>
      </c>
      <c r="C5467" s="170" t="s">
        <v>263</v>
      </c>
      <c r="D5467" s="170" t="s">
        <v>332</v>
      </c>
      <c r="E5467" s="170">
        <v>2840</v>
      </c>
      <c r="F5467" s="170">
        <v>3</v>
      </c>
      <c r="G5467" s="171">
        <v>7</v>
      </c>
      <c r="H5467" s="170" t="s">
        <v>1712</v>
      </c>
      <c r="I5467" s="171">
        <v>29.99</v>
      </c>
      <c r="J5467" s="169">
        <v>8</v>
      </c>
      <c r="K5467" s="154" cm="1">
        <f t="array" ref="K5467">ROUND(
IF(C5467="Beer",
SUM(LOOKUP(2,1/(SRP!$B$8:$B$10&lt;=E5467)/(SRP!$C$8:$C$10&gt;=E5467),SRP!$D$8:$D$10)*(G5467/100)*(E5467/1000)),
IF(C5467="Spirits",
SUM(LOOKUP(2,1/(SRP!$B$2:$B$7&lt;=E5467)/(SRP!$C$2:$C$7&gt;=E5467),SRP!$D$2:$D$7)*(G5467/100)*(E5467/1000)),
IF(AND(C5467="Wine",D5467="Fortified Wines"),
SUM(LOOKUP(2,1/(SRP!$B$26:$B$29&lt;=E5467)/(SRP!$C$26:$C$29&gt;=E5467),SRP!$D$26:$D$29)*(G5467/100)*(E5467/1000)),
IF(C5467="Wine",
SUM(LOOKUP(2,1/(SRP!$B$21:$B$25&lt;=E5467)/(SRP!$C$21:$C$25&gt;=E5467),SRP!$D$21:$D$25)*(G5467/100)*(E5467/1000)),
IF(AND(C5467="Ready to Drink",D5467="RTD-One Pour Cocktail&gt;7%&lt;=14.5"),
SUM(LOOKUP(2,1/(SRP!$B$16:$B$20&lt;=E5467)/(SRP!$C$16:$C$20&gt;=E5467),SRP!$D$16:$D$20)*(G5467/100)*(E5467/1000)),
IF(C5467="Ready to Drink",
SUM(LOOKUP(2,1/(SRP!$B$11:$B$15&lt;=E5467)/(SRP!$C$11:$C$15&gt;=E5467),SRP!$D$11:$D$15)*(G5467/100)*(E5467/1000)),
0)))))),2)</f>
        <v>15.52</v>
      </c>
      <c r="L5467" s="173" t="str">
        <f t="shared" si="85"/>
        <v>Ready to Drink2840</v>
      </c>
      <c r="M5467" s="154">
        <f>VLOOKUP(L5467,'Slope %'!C:D,2,0)</f>
        <v>0.1</v>
      </c>
    </row>
    <row r="5468" spans="1:13" x14ac:dyDescent="0.25">
      <c r="A5468" s="169">
        <v>62523</v>
      </c>
      <c r="B5468" s="170" t="s">
        <v>4103</v>
      </c>
      <c r="C5468" s="170" t="s">
        <v>263</v>
      </c>
      <c r="D5468" s="170" t="s">
        <v>332</v>
      </c>
      <c r="E5468" s="170">
        <v>473</v>
      </c>
      <c r="F5468" s="170">
        <v>24</v>
      </c>
      <c r="G5468" s="171">
        <v>7</v>
      </c>
      <c r="H5468" s="170" t="s">
        <v>1712</v>
      </c>
      <c r="I5468" s="171">
        <v>3.99</v>
      </c>
      <c r="J5468" s="169">
        <v>1</v>
      </c>
      <c r="K5468" s="154" cm="1">
        <f t="array" ref="K5468">ROUND(
IF(C5468="Beer",
SUM(LOOKUP(2,1/(SRP!$B$8:$B$10&lt;=E5468)/(SRP!$C$8:$C$10&gt;=E5468),SRP!$D$8:$D$10)*(G5468/100)*(E5468/1000)),
IF(C5468="Spirits",
SUM(LOOKUP(2,1/(SRP!$B$2:$B$7&lt;=E5468)/(SRP!$C$2:$C$7&gt;=E5468),SRP!$D$2:$D$7)*(G5468/100)*(E5468/1000)),
IF(AND(C5468="Wine",D5468="Fortified Wines"),
SUM(LOOKUP(2,1/(SRP!$B$26:$B$29&lt;=E5468)/(SRP!$C$26:$C$29&gt;=E5468),SRP!$D$26:$D$29)*(G5468/100)*(E5468/1000)),
IF(C5468="Wine",
SUM(LOOKUP(2,1/(SRP!$B$21:$B$25&lt;=E5468)/(SRP!$C$21:$C$25&gt;=E5468),SRP!$D$21:$D$25)*(G5468/100)*(E5468/1000)),
IF(AND(C5468="Ready to Drink",D5468="RTD-One Pour Cocktail&gt;7%&lt;=14.5"),
SUM(LOOKUP(2,1/(SRP!$B$16:$B$20&lt;=E5468)/(SRP!$C$16:$C$20&gt;=E5468),SRP!$D$16:$D$20)*(G5468/100)*(E5468/1000)),
IF(C5468="Ready to Drink",
SUM(LOOKUP(2,1/(SRP!$B$11:$B$15&lt;=E5468)/(SRP!$C$11:$C$15&gt;=E5468),SRP!$D$11:$D$15)*(G5468/100)*(E5468/1000)),
0)))))),2)</f>
        <v>2.74</v>
      </c>
      <c r="L5468" s="173" t="str">
        <f t="shared" si="85"/>
        <v>Ready to Drink473</v>
      </c>
      <c r="M5468" s="154">
        <f>VLOOKUP(L5468,'Slope %'!C:D,2,0)</f>
        <v>0.12</v>
      </c>
    </row>
    <row r="5469" spans="1:13" x14ac:dyDescent="0.25">
      <c r="A5469" s="169">
        <v>62523</v>
      </c>
      <c r="B5469" s="170" t="s">
        <v>4103</v>
      </c>
      <c r="C5469" s="170" t="s">
        <v>263</v>
      </c>
      <c r="D5469" s="170" t="s">
        <v>332</v>
      </c>
      <c r="E5469" s="170">
        <v>473</v>
      </c>
      <c r="F5469" s="170">
        <v>24</v>
      </c>
      <c r="G5469" s="171">
        <v>7</v>
      </c>
      <c r="H5469" s="170" t="s">
        <v>1712</v>
      </c>
      <c r="I5469" s="171">
        <v>3.99</v>
      </c>
      <c r="J5469" s="169">
        <v>1</v>
      </c>
      <c r="K5469" s="154" cm="1">
        <f t="array" ref="K5469">ROUND(
IF(C5469="Beer",
SUM(LOOKUP(2,1/(SRP!$B$8:$B$10&lt;=E5469)/(SRP!$C$8:$C$10&gt;=E5469),SRP!$D$8:$D$10)*(G5469/100)*(E5469/1000)),
IF(C5469="Spirits",
SUM(LOOKUP(2,1/(SRP!$B$2:$B$7&lt;=E5469)/(SRP!$C$2:$C$7&gt;=E5469),SRP!$D$2:$D$7)*(G5469/100)*(E5469/1000)),
IF(AND(C5469="Wine",D5469="Fortified Wines"),
SUM(LOOKUP(2,1/(SRP!$B$26:$B$29&lt;=E5469)/(SRP!$C$26:$C$29&gt;=E5469),SRP!$D$26:$D$29)*(G5469/100)*(E5469/1000)),
IF(C5469="Wine",
SUM(LOOKUP(2,1/(SRP!$B$21:$B$25&lt;=E5469)/(SRP!$C$21:$C$25&gt;=E5469),SRP!$D$21:$D$25)*(G5469/100)*(E5469/1000)),
IF(AND(C5469="Ready to Drink",D5469="RTD-One Pour Cocktail&gt;7%&lt;=14.5"),
SUM(LOOKUP(2,1/(SRP!$B$16:$B$20&lt;=E5469)/(SRP!$C$16:$C$20&gt;=E5469),SRP!$D$16:$D$20)*(G5469/100)*(E5469/1000)),
IF(C5469="Ready to Drink",
SUM(LOOKUP(2,1/(SRP!$B$11:$B$15&lt;=E5469)/(SRP!$C$11:$C$15&gt;=E5469),SRP!$D$11:$D$15)*(G5469/100)*(E5469/1000)),
0)))))),2)</f>
        <v>2.74</v>
      </c>
      <c r="L5469" s="173" t="str">
        <f t="shared" si="85"/>
        <v>Ready to Drink473</v>
      </c>
      <c r="M5469" s="154">
        <f>VLOOKUP(L5469,'Slope %'!C:D,2,0)</f>
        <v>0.12</v>
      </c>
    </row>
    <row r="5470" spans="1:13" x14ac:dyDescent="0.25">
      <c r="A5470" s="169">
        <v>62524</v>
      </c>
      <c r="B5470" s="170" t="s">
        <v>4104</v>
      </c>
      <c r="C5470" s="170" t="s">
        <v>263</v>
      </c>
      <c r="D5470" s="170" t="s">
        <v>332</v>
      </c>
      <c r="E5470" s="170">
        <v>473</v>
      </c>
      <c r="F5470" s="170">
        <v>24</v>
      </c>
      <c r="G5470" s="171">
        <v>7</v>
      </c>
      <c r="H5470" s="170" t="s">
        <v>1712</v>
      </c>
      <c r="I5470" s="171">
        <v>3.99</v>
      </c>
      <c r="J5470" s="169">
        <v>1</v>
      </c>
      <c r="K5470" s="154" cm="1">
        <f t="array" ref="K5470">ROUND(
IF(C5470="Beer",
SUM(LOOKUP(2,1/(SRP!$B$8:$B$10&lt;=E5470)/(SRP!$C$8:$C$10&gt;=E5470),SRP!$D$8:$D$10)*(G5470/100)*(E5470/1000)),
IF(C5470="Spirits",
SUM(LOOKUP(2,1/(SRP!$B$2:$B$7&lt;=E5470)/(SRP!$C$2:$C$7&gt;=E5470),SRP!$D$2:$D$7)*(G5470/100)*(E5470/1000)),
IF(AND(C5470="Wine",D5470="Fortified Wines"),
SUM(LOOKUP(2,1/(SRP!$B$26:$B$29&lt;=E5470)/(SRP!$C$26:$C$29&gt;=E5470),SRP!$D$26:$D$29)*(G5470/100)*(E5470/1000)),
IF(C5470="Wine",
SUM(LOOKUP(2,1/(SRP!$B$21:$B$25&lt;=E5470)/(SRP!$C$21:$C$25&gt;=E5470),SRP!$D$21:$D$25)*(G5470/100)*(E5470/1000)),
IF(AND(C5470="Ready to Drink",D5470="RTD-One Pour Cocktail&gt;7%&lt;=14.5"),
SUM(LOOKUP(2,1/(SRP!$B$16:$B$20&lt;=E5470)/(SRP!$C$16:$C$20&gt;=E5470),SRP!$D$16:$D$20)*(G5470/100)*(E5470/1000)),
IF(C5470="Ready to Drink",
SUM(LOOKUP(2,1/(SRP!$B$11:$B$15&lt;=E5470)/(SRP!$C$11:$C$15&gt;=E5470),SRP!$D$11:$D$15)*(G5470/100)*(E5470/1000)),
0)))))),2)</f>
        <v>2.74</v>
      </c>
      <c r="L5470" s="173" t="str">
        <f t="shared" si="85"/>
        <v>Ready to Drink473</v>
      </c>
      <c r="M5470" s="154">
        <f>VLOOKUP(L5470,'Slope %'!C:D,2,0)</f>
        <v>0.12</v>
      </c>
    </row>
    <row r="5471" spans="1:13" x14ac:dyDescent="0.25">
      <c r="A5471" s="169">
        <v>62524</v>
      </c>
      <c r="B5471" s="170" t="s">
        <v>4104</v>
      </c>
      <c r="C5471" s="170" t="s">
        <v>263</v>
      </c>
      <c r="D5471" s="170" t="s">
        <v>332</v>
      </c>
      <c r="E5471" s="170">
        <v>473</v>
      </c>
      <c r="F5471" s="170">
        <v>24</v>
      </c>
      <c r="G5471" s="171">
        <v>7</v>
      </c>
      <c r="H5471" s="170" t="s">
        <v>1712</v>
      </c>
      <c r="I5471" s="171">
        <v>3.99</v>
      </c>
      <c r="J5471" s="169">
        <v>1</v>
      </c>
      <c r="K5471" s="154" cm="1">
        <f t="array" ref="K5471">ROUND(
IF(C5471="Beer",
SUM(LOOKUP(2,1/(SRP!$B$8:$B$10&lt;=E5471)/(SRP!$C$8:$C$10&gt;=E5471),SRP!$D$8:$D$10)*(G5471/100)*(E5471/1000)),
IF(C5471="Spirits",
SUM(LOOKUP(2,1/(SRP!$B$2:$B$7&lt;=E5471)/(SRP!$C$2:$C$7&gt;=E5471),SRP!$D$2:$D$7)*(G5471/100)*(E5471/1000)),
IF(AND(C5471="Wine",D5471="Fortified Wines"),
SUM(LOOKUP(2,1/(SRP!$B$26:$B$29&lt;=E5471)/(SRP!$C$26:$C$29&gt;=E5471),SRP!$D$26:$D$29)*(G5471/100)*(E5471/1000)),
IF(C5471="Wine",
SUM(LOOKUP(2,1/(SRP!$B$21:$B$25&lt;=E5471)/(SRP!$C$21:$C$25&gt;=E5471),SRP!$D$21:$D$25)*(G5471/100)*(E5471/1000)),
IF(AND(C5471="Ready to Drink",D5471="RTD-One Pour Cocktail&gt;7%&lt;=14.5"),
SUM(LOOKUP(2,1/(SRP!$B$16:$B$20&lt;=E5471)/(SRP!$C$16:$C$20&gt;=E5471),SRP!$D$16:$D$20)*(G5471/100)*(E5471/1000)),
IF(C5471="Ready to Drink",
SUM(LOOKUP(2,1/(SRP!$B$11:$B$15&lt;=E5471)/(SRP!$C$11:$C$15&gt;=E5471),SRP!$D$11:$D$15)*(G5471/100)*(E5471/1000)),
0)))))),2)</f>
        <v>2.74</v>
      </c>
      <c r="L5471" s="173" t="str">
        <f t="shared" si="85"/>
        <v>Ready to Drink473</v>
      </c>
      <c r="M5471" s="154">
        <f>VLOOKUP(L5471,'Slope %'!C:D,2,0)</f>
        <v>0.12</v>
      </c>
    </row>
    <row r="5472" spans="1:13" x14ac:dyDescent="0.25">
      <c r="A5472" s="169">
        <v>62525</v>
      </c>
      <c r="B5472" s="170" t="s">
        <v>4105</v>
      </c>
      <c r="C5472" s="170" t="s">
        <v>24</v>
      </c>
      <c r="D5472" s="170" t="s">
        <v>127</v>
      </c>
      <c r="E5472" s="170">
        <v>750</v>
      </c>
      <c r="F5472" s="170">
        <v>12</v>
      </c>
      <c r="G5472" s="171">
        <v>13.5</v>
      </c>
      <c r="H5472" s="170" t="s">
        <v>1214</v>
      </c>
      <c r="I5472" s="171">
        <v>18.989999999999998</v>
      </c>
      <c r="J5472" s="169">
        <v>1</v>
      </c>
      <c r="K5472" s="154" cm="1">
        <f t="array" ref="K5472">ROUND(
IF(C5472="Beer",
SUM(LOOKUP(2,1/(SRP!$B$8:$B$10&lt;=E5472)/(SRP!$C$8:$C$10&gt;=E5472),SRP!$D$8:$D$10)*(G5472/100)*(E5472/1000)),
IF(C5472="Spirits",
SUM(LOOKUP(2,1/(SRP!$B$2:$B$7&lt;=E5472)/(SRP!$C$2:$C$7&gt;=E5472),SRP!$D$2:$D$7)*(G5472/100)*(E5472/1000)),
IF(AND(C5472="Wine",D5472="Fortified Wines"),
SUM(LOOKUP(2,1/(SRP!$B$26:$B$29&lt;=E5472)/(SRP!$C$26:$C$29&gt;=E5472),SRP!$D$26:$D$29)*(G5472/100)*(E5472/1000)),
IF(C5472="Wine",
SUM(LOOKUP(2,1/(SRP!$B$21:$B$25&lt;=E5472)/(SRP!$C$21:$C$25&gt;=E5472),SRP!$D$21:$D$25)*(G5472/100)*(E5472/1000)),
IF(AND(C5472="Ready to Drink",D5472="RTD-One Pour Cocktail&gt;7%&lt;=14.5"),
SUM(LOOKUP(2,1/(SRP!$B$16:$B$20&lt;=E5472)/(SRP!$C$16:$C$20&gt;=E5472),SRP!$D$16:$D$20)*(G5472/100)*(E5472/1000)),
IF(C5472="Ready to Drink",
SUM(LOOKUP(2,1/(SRP!$B$11:$B$15&lt;=E5472)/(SRP!$C$11:$C$15&gt;=E5472),SRP!$D$11:$D$15)*(G5472/100)*(E5472/1000)),
0)))))),2)</f>
        <v>7.9</v>
      </c>
      <c r="L5472" s="173" t="str">
        <f t="shared" si="85"/>
        <v>Wine750</v>
      </c>
      <c r="M5472" s="154">
        <f>VLOOKUP(L5472,'Slope %'!C:D,2,0)</f>
        <v>0.1</v>
      </c>
    </row>
    <row r="5473" spans="1:13" x14ac:dyDescent="0.25">
      <c r="A5473" s="169">
        <v>62526</v>
      </c>
      <c r="B5473" s="170" t="s">
        <v>4106</v>
      </c>
      <c r="C5473" s="170" t="s">
        <v>263</v>
      </c>
      <c r="D5473" s="170" t="s">
        <v>806</v>
      </c>
      <c r="E5473" s="170">
        <v>473</v>
      </c>
      <c r="F5473" s="170">
        <v>24</v>
      </c>
      <c r="G5473" s="171">
        <v>5</v>
      </c>
      <c r="H5473" s="170" t="s">
        <v>13</v>
      </c>
      <c r="I5473" s="171">
        <v>3.99</v>
      </c>
      <c r="J5473" s="169">
        <v>1</v>
      </c>
      <c r="K5473" s="154" cm="1">
        <f t="array" ref="K5473">ROUND(
IF(C5473="Beer",
SUM(LOOKUP(2,1/(SRP!$B$8:$B$10&lt;=E5473)/(SRP!$C$8:$C$10&gt;=E5473),SRP!$D$8:$D$10)*(G5473/100)*(E5473/1000)),
IF(C5473="Spirits",
SUM(LOOKUP(2,1/(SRP!$B$2:$B$7&lt;=E5473)/(SRP!$C$2:$C$7&gt;=E5473),SRP!$D$2:$D$7)*(G5473/100)*(E5473/1000)),
IF(AND(C5473="Wine",D5473="Fortified Wines"),
SUM(LOOKUP(2,1/(SRP!$B$26:$B$29&lt;=E5473)/(SRP!$C$26:$C$29&gt;=E5473),SRP!$D$26:$D$29)*(G5473/100)*(E5473/1000)),
IF(C5473="Wine",
SUM(LOOKUP(2,1/(SRP!$B$21:$B$25&lt;=E5473)/(SRP!$C$21:$C$25&gt;=E5473),SRP!$D$21:$D$25)*(G5473/100)*(E5473/1000)),
IF(AND(C5473="Ready to Drink",D5473="RTD-One Pour Cocktail&gt;7%&lt;=14.5"),
SUM(LOOKUP(2,1/(SRP!$B$16:$B$20&lt;=E5473)/(SRP!$C$16:$C$20&gt;=E5473),SRP!$D$16:$D$20)*(G5473/100)*(E5473/1000)),
IF(C5473="Ready to Drink",
SUM(LOOKUP(2,1/(SRP!$B$11:$B$15&lt;=E5473)/(SRP!$C$11:$C$15&gt;=E5473),SRP!$D$11:$D$15)*(G5473/100)*(E5473/1000)),
0)))))),2)</f>
        <v>1.96</v>
      </c>
      <c r="L5473" s="173" t="str">
        <f t="shared" si="85"/>
        <v>Ready to Drink473</v>
      </c>
      <c r="M5473" s="154">
        <f>VLOOKUP(L5473,'Slope %'!C:D,2,0)</f>
        <v>0.12</v>
      </c>
    </row>
    <row r="5474" spans="1:13" x14ac:dyDescent="0.25">
      <c r="A5474" s="169">
        <v>62526</v>
      </c>
      <c r="B5474" s="170" t="s">
        <v>4106</v>
      </c>
      <c r="C5474" s="170" t="s">
        <v>263</v>
      </c>
      <c r="D5474" s="170" t="s">
        <v>806</v>
      </c>
      <c r="E5474" s="170">
        <v>473</v>
      </c>
      <c r="F5474" s="170">
        <v>24</v>
      </c>
      <c r="G5474" s="171">
        <v>5</v>
      </c>
      <c r="H5474" s="170" t="s">
        <v>13</v>
      </c>
      <c r="I5474" s="171">
        <v>3.99</v>
      </c>
      <c r="J5474" s="169">
        <v>1</v>
      </c>
      <c r="K5474" s="154" cm="1">
        <f t="array" ref="K5474">ROUND(
IF(C5474="Beer",
SUM(LOOKUP(2,1/(SRP!$B$8:$B$10&lt;=E5474)/(SRP!$C$8:$C$10&gt;=E5474),SRP!$D$8:$D$10)*(G5474/100)*(E5474/1000)),
IF(C5474="Spirits",
SUM(LOOKUP(2,1/(SRP!$B$2:$B$7&lt;=E5474)/(SRP!$C$2:$C$7&gt;=E5474),SRP!$D$2:$D$7)*(G5474/100)*(E5474/1000)),
IF(AND(C5474="Wine",D5474="Fortified Wines"),
SUM(LOOKUP(2,1/(SRP!$B$26:$B$29&lt;=E5474)/(SRP!$C$26:$C$29&gt;=E5474),SRP!$D$26:$D$29)*(G5474/100)*(E5474/1000)),
IF(C5474="Wine",
SUM(LOOKUP(2,1/(SRP!$B$21:$B$25&lt;=E5474)/(SRP!$C$21:$C$25&gt;=E5474),SRP!$D$21:$D$25)*(G5474/100)*(E5474/1000)),
IF(AND(C5474="Ready to Drink",D5474="RTD-One Pour Cocktail&gt;7%&lt;=14.5"),
SUM(LOOKUP(2,1/(SRP!$B$16:$B$20&lt;=E5474)/(SRP!$C$16:$C$20&gt;=E5474),SRP!$D$16:$D$20)*(G5474/100)*(E5474/1000)),
IF(C5474="Ready to Drink",
SUM(LOOKUP(2,1/(SRP!$B$11:$B$15&lt;=E5474)/(SRP!$C$11:$C$15&gt;=E5474),SRP!$D$11:$D$15)*(G5474/100)*(E5474/1000)),
0)))))),2)</f>
        <v>1.96</v>
      </c>
      <c r="L5474" s="173" t="str">
        <f t="shared" si="85"/>
        <v>Ready to Drink473</v>
      </c>
      <c r="M5474" s="154">
        <f>VLOOKUP(L5474,'Slope %'!C:D,2,0)</f>
        <v>0.12</v>
      </c>
    </row>
    <row r="5475" spans="1:13" x14ac:dyDescent="0.25">
      <c r="A5475" s="169">
        <v>62527</v>
      </c>
      <c r="B5475" s="170" t="s">
        <v>4107</v>
      </c>
      <c r="C5475" s="170" t="s">
        <v>263</v>
      </c>
      <c r="D5475" s="170" t="s">
        <v>806</v>
      </c>
      <c r="E5475" s="170">
        <v>4260</v>
      </c>
      <c r="F5475" s="170">
        <v>2</v>
      </c>
      <c r="G5475" s="171">
        <v>5</v>
      </c>
      <c r="H5475" s="170" t="s">
        <v>13</v>
      </c>
      <c r="I5475" s="171">
        <v>32.99</v>
      </c>
      <c r="J5475" s="169">
        <v>12</v>
      </c>
      <c r="K5475" s="154" cm="1">
        <f t="array" ref="K5475">ROUND(
IF(C5475="Beer",
SUM(LOOKUP(2,1/(SRP!$B$8:$B$10&lt;=E5475)/(SRP!$C$8:$C$10&gt;=E5475),SRP!$D$8:$D$10)*(G5475/100)*(E5475/1000)),
IF(C5475="Spirits",
SUM(LOOKUP(2,1/(SRP!$B$2:$B$7&lt;=E5475)/(SRP!$C$2:$C$7&gt;=E5475),SRP!$D$2:$D$7)*(G5475/100)*(E5475/1000)),
IF(AND(C5475="Wine",D5475="Fortified Wines"),
SUM(LOOKUP(2,1/(SRP!$B$26:$B$29&lt;=E5475)/(SRP!$C$26:$C$29&gt;=E5475),SRP!$D$26:$D$29)*(G5475/100)*(E5475/1000)),
IF(C5475="Wine",
SUM(LOOKUP(2,1/(SRP!$B$21:$B$25&lt;=E5475)/(SRP!$C$21:$C$25&gt;=E5475),SRP!$D$21:$D$25)*(G5475/100)*(E5475/1000)),
IF(AND(C5475="Ready to Drink",D5475="RTD-One Pour Cocktail&gt;7%&lt;=14.5"),
SUM(LOOKUP(2,1/(SRP!$B$16:$B$20&lt;=E5475)/(SRP!$C$16:$C$20&gt;=E5475),SRP!$D$16:$D$20)*(G5475/100)*(E5475/1000)),
IF(C5475="Ready to Drink",
SUM(LOOKUP(2,1/(SRP!$B$11:$B$15&lt;=E5475)/(SRP!$C$11:$C$15&gt;=E5475),SRP!$D$11:$D$15)*(G5475/100)*(E5475/1000)),
0)))))),2)</f>
        <v>16.63</v>
      </c>
      <c r="L5475" s="173" t="str">
        <f t="shared" si="85"/>
        <v>Ready to Drink4260</v>
      </c>
      <c r="M5475" s="154">
        <f>VLOOKUP(L5475,'Slope %'!C:D,2,0)</f>
        <v>7.0000000000000007E-2</v>
      </c>
    </row>
    <row r="5476" spans="1:13" x14ac:dyDescent="0.25">
      <c r="A5476" s="169">
        <v>62527</v>
      </c>
      <c r="B5476" s="170" t="s">
        <v>4107</v>
      </c>
      <c r="C5476" s="170" t="s">
        <v>263</v>
      </c>
      <c r="D5476" s="170" t="s">
        <v>806</v>
      </c>
      <c r="E5476" s="170">
        <v>4260</v>
      </c>
      <c r="F5476" s="170">
        <v>2</v>
      </c>
      <c r="G5476" s="171">
        <v>5</v>
      </c>
      <c r="H5476" s="170" t="s">
        <v>13</v>
      </c>
      <c r="I5476" s="171">
        <v>32.99</v>
      </c>
      <c r="J5476" s="169">
        <v>12</v>
      </c>
      <c r="K5476" s="154" cm="1">
        <f t="array" ref="K5476">ROUND(
IF(C5476="Beer",
SUM(LOOKUP(2,1/(SRP!$B$8:$B$10&lt;=E5476)/(SRP!$C$8:$C$10&gt;=E5476),SRP!$D$8:$D$10)*(G5476/100)*(E5476/1000)),
IF(C5476="Spirits",
SUM(LOOKUP(2,1/(SRP!$B$2:$B$7&lt;=E5476)/(SRP!$C$2:$C$7&gt;=E5476),SRP!$D$2:$D$7)*(G5476/100)*(E5476/1000)),
IF(AND(C5476="Wine",D5476="Fortified Wines"),
SUM(LOOKUP(2,1/(SRP!$B$26:$B$29&lt;=E5476)/(SRP!$C$26:$C$29&gt;=E5476),SRP!$D$26:$D$29)*(G5476/100)*(E5476/1000)),
IF(C5476="Wine",
SUM(LOOKUP(2,1/(SRP!$B$21:$B$25&lt;=E5476)/(SRP!$C$21:$C$25&gt;=E5476),SRP!$D$21:$D$25)*(G5476/100)*(E5476/1000)),
IF(AND(C5476="Ready to Drink",D5476="RTD-One Pour Cocktail&gt;7%&lt;=14.5"),
SUM(LOOKUP(2,1/(SRP!$B$16:$B$20&lt;=E5476)/(SRP!$C$16:$C$20&gt;=E5476),SRP!$D$16:$D$20)*(G5476/100)*(E5476/1000)),
IF(C5476="Ready to Drink",
SUM(LOOKUP(2,1/(SRP!$B$11:$B$15&lt;=E5476)/(SRP!$C$11:$C$15&gt;=E5476),SRP!$D$11:$D$15)*(G5476/100)*(E5476/1000)),
0)))))),2)</f>
        <v>16.63</v>
      </c>
      <c r="L5476" s="173" t="str">
        <f t="shared" si="85"/>
        <v>Ready to Drink4260</v>
      </c>
      <c r="M5476" s="154">
        <f>VLOOKUP(L5476,'Slope %'!C:D,2,0)</f>
        <v>7.0000000000000007E-2</v>
      </c>
    </row>
    <row r="5477" spans="1:13" x14ac:dyDescent="0.25">
      <c r="A5477" s="169">
        <v>62528</v>
      </c>
      <c r="B5477" s="170" t="s">
        <v>4108</v>
      </c>
      <c r="C5477" s="170" t="s">
        <v>11</v>
      </c>
      <c r="D5477" s="170" t="s">
        <v>303</v>
      </c>
      <c r="E5477" s="170">
        <v>473</v>
      </c>
      <c r="F5477" s="170">
        <v>24</v>
      </c>
      <c r="G5477" s="171">
        <v>6</v>
      </c>
      <c r="H5477" s="170" t="s">
        <v>1556</v>
      </c>
      <c r="I5477" s="171">
        <v>4.99</v>
      </c>
      <c r="J5477" s="169">
        <v>1</v>
      </c>
      <c r="K5477" s="154" cm="1">
        <f t="array" ref="K5477">ROUND(
IF(C5477="Beer",
SUM(LOOKUP(2,1/(SRP!$B$8:$B$10&lt;=E5477)/(SRP!$C$8:$C$10&gt;=E5477),SRP!$D$8:$D$10)*(G5477/100)*(E5477/1000)),
IF(C5477="Spirits",
SUM(LOOKUP(2,1/(SRP!$B$2:$B$7&lt;=E5477)/(SRP!$C$2:$C$7&gt;=E5477),SRP!$D$2:$D$7)*(G5477/100)*(E5477/1000)),
IF(AND(C5477="Wine",D5477="Fortified Wines"),
SUM(LOOKUP(2,1/(SRP!$B$26:$B$29&lt;=E5477)/(SRP!$C$26:$C$29&gt;=E5477),SRP!$D$26:$D$29)*(G5477/100)*(E5477/1000)),
IF(C5477="Wine",
SUM(LOOKUP(2,1/(SRP!$B$21:$B$25&lt;=E5477)/(SRP!$C$21:$C$25&gt;=E5477),SRP!$D$21:$D$25)*(G5477/100)*(E5477/1000)),
IF(AND(C5477="Ready to Drink",D5477="RTD-One Pour Cocktail&gt;7%&lt;=14.5"),
SUM(LOOKUP(2,1/(SRP!$B$16:$B$20&lt;=E5477)/(SRP!$C$16:$C$20&gt;=E5477),SRP!$D$16:$D$20)*(G5477/100)*(E5477/1000)),
IF(C5477="Ready to Drink",
SUM(LOOKUP(2,1/(SRP!$B$11:$B$15&lt;=E5477)/(SRP!$C$11:$C$15&gt;=E5477),SRP!$D$11:$D$15)*(G5477/100)*(E5477/1000)),
0)))))),2)</f>
        <v>2.2200000000000002</v>
      </c>
      <c r="L5477" s="173" t="str">
        <f t="shared" si="85"/>
        <v>Beer473</v>
      </c>
      <c r="M5477" s="154">
        <f>VLOOKUP(L5477,'Slope %'!C:D,2,0)</f>
        <v>0.12</v>
      </c>
    </row>
    <row r="5478" spans="1:13" x14ac:dyDescent="0.25">
      <c r="A5478" s="169">
        <v>62528</v>
      </c>
      <c r="B5478" s="170" t="s">
        <v>4108</v>
      </c>
      <c r="C5478" s="170" t="s">
        <v>11</v>
      </c>
      <c r="D5478" s="170" t="s">
        <v>303</v>
      </c>
      <c r="E5478" s="170">
        <v>473</v>
      </c>
      <c r="F5478" s="170">
        <v>24</v>
      </c>
      <c r="G5478" s="171">
        <v>6</v>
      </c>
      <c r="H5478" s="170" t="s">
        <v>1556</v>
      </c>
      <c r="I5478" s="171">
        <v>4.99</v>
      </c>
      <c r="J5478" s="169">
        <v>1</v>
      </c>
      <c r="K5478" s="154" cm="1">
        <f t="array" ref="K5478">ROUND(
IF(C5478="Beer",
SUM(LOOKUP(2,1/(SRP!$B$8:$B$10&lt;=E5478)/(SRP!$C$8:$C$10&gt;=E5478),SRP!$D$8:$D$10)*(G5478/100)*(E5478/1000)),
IF(C5478="Spirits",
SUM(LOOKUP(2,1/(SRP!$B$2:$B$7&lt;=E5478)/(SRP!$C$2:$C$7&gt;=E5478),SRP!$D$2:$D$7)*(G5478/100)*(E5478/1000)),
IF(AND(C5478="Wine",D5478="Fortified Wines"),
SUM(LOOKUP(2,1/(SRP!$B$26:$B$29&lt;=E5478)/(SRP!$C$26:$C$29&gt;=E5478),SRP!$D$26:$D$29)*(G5478/100)*(E5478/1000)),
IF(C5478="Wine",
SUM(LOOKUP(2,1/(SRP!$B$21:$B$25&lt;=E5478)/(SRP!$C$21:$C$25&gt;=E5478),SRP!$D$21:$D$25)*(G5478/100)*(E5478/1000)),
IF(AND(C5478="Ready to Drink",D5478="RTD-One Pour Cocktail&gt;7%&lt;=14.5"),
SUM(LOOKUP(2,1/(SRP!$B$16:$B$20&lt;=E5478)/(SRP!$C$16:$C$20&gt;=E5478),SRP!$D$16:$D$20)*(G5478/100)*(E5478/1000)),
IF(C5478="Ready to Drink",
SUM(LOOKUP(2,1/(SRP!$B$11:$B$15&lt;=E5478)/(SRP!$C$11:$C$15&gt;=E5478),SRP!$D$11:$D$15)*(G5478/100)*(E5478/1000)),
0)))))),2)</f>
        <v>2.2200000000000002</v>
      </c>
      <c r="L5478" s="173" t="str">
        <f t="shared" si="85"/>
        <v>Beer473</v>
      </c>
      <c r="M5478" s="154">
        <f>VLOOKUP(L5478,'Slope %'!C:D,2,0)</f>
        <v>0.12</v>
      </c>
    </row>
    <row r="5479" spans="1:13" x14ac:dyDescent="0.25">
      <c r="A5479" s="169">
        <v>62530</v>
      </c>
      <c r="B5479" s="170" t="s">
        <v>4109</v>
      </c>
      <c r="C5479" s="170" t="s">
        <v>11</v>
      </c>
      <c r="D5479" s="170" t="s">
        <v>303</v>
      </c>
      <c r="E5479" s="170">
        <v>473</v>
      </c>
      <c r="F5479" s="170">
        <v>24</v>
      </c>
      <c r="G5479" s="171">
        <v>6.5</v>
      </c>
      <c r="H5479" s="170" t="s">
        <v>2190</v>
      </c>
      <c r="I5479" s="171">
        <v>4.59</v>
      </c>
      <c r="J5479" s="169">
        <v>1</v>
      </c>
      <c r="K5479" s="154" cm="1">
        <f t="array" ref="K5479">ROUND(
IF(C5479="Beer",
SUM(LOOKUP(2,1/(SRP!$B$8:$B$10&lt;=E5479)/(SRP!$C$8:$C$10&gt;=E5479),SRP!$D$8:$D$10)*(G5479/100)*(E5479/1000)),
IF(C5479="Spirits",
SUM(LOOKUP(2,1/(SRP!$B$2:$B$7&lt;=E5479)/(SRP!$C$2:$C$7&gt;=E5479),SRP!$D$2:$D$7)*(G5479/100)*(E5479/1000)),
IF(AND(C5479="Wine",D5479="Fortified Wines"),
SUM(LOOKUP(2,1/(SRP!$B$26:$B$29&lt;=E5479)/(SRP!$C$26:$C$29&gt;=E5479),SRP!$D$26:$D$29)*(G5479/100)*(E5479/1000)),
IF(C5479="Wine",
SUM(LOOKUP(2,1/(SRP!$B$21:$B$25&lt;=E5479)/(SRP!$C$21:$C$25&gt;=E5479),SRP!$D$21:$D$25)*(G5479/100)*(E5479/1000)),
IF(AND(C5479="Ready to Drink",D5479="RTD-One Pour Cocktail&gt;7%&lt;=14.5"),
SUM(LOOKUP(2,1/(SRP!$B$16:$B$20&lt;=E5479)/(SRP!$C$16:$C$20&gt;=E5479),SRP!$D$16:$D$20)*(G5479/100)*(E5479/1000)),
IF(C5479="Ready to Drink",
SUM(LOOKUP(2,1/(SRP!$B$11:$B$15&lt;=E5479)/(SRP!$C$11:$C$15&gt;=E5479),SRP!$D$11:$D$15)*(G5479/100)*(E5479/1000)),
0)))))),2)</f>
        <v>2.4</v>
      </c>
      <c r="L5479" s="173" t="str">
        <f t="shared" si="85"/>
        <v>Beer473</v>
      </c>
      <c r="M5479" s="154">
        <f>VLOOKUP(L5479,'Slope %'!C:D,2,0)</f>
        <v>0.12</v>
      </c>
    </row>
    <row r="5480" spans="1:13" x14ac:dyDescent="0.25">
      <c r="A5480" s="169">
        <v>62530</v>
      </c>
      <c r="B5480" s="170" t="s">
        <v>4109</v>
      </c>
      <c r="C5480" s="170" t="s">
        <v>11</v>
      </c>
      <c r="D5480" s="170" t="s">
        <v>303</v>
      </c>
      <c r="E5480" s="170">
        <v>473</v>
      </c>
      <c r="F5480" s="170">
        <v>24</v>
      </c>
      <c r="G5480" s="171">
        <v>6.5</v>
      </c>
      <c r="H5480" s="170" t="s">
        <v>2190</v>
      </c>
      <c r="I5480" s="171">
        <v>4.59</v>
      </c>
      <c r="J5480" s="169">
        <v>1</v>
      </c>
      <c r="K5480" s="154" cm="1">
        <f t="array" ref="K5480">ROUND(
IF(C5480="Beer",
SUM(LOOKUP(2,1/(SRP!$B$8:$B$10&lt;=E5480)/(SRP!$C$8:$C$10&gt;=E5480),SRP!$D$8:$D$10)*(G5480/100)*(E5480/1000)),
IF(C5480="Spirits",
SUM(LOOKUP(2,1/(SRP!$B$2:$B$7&lt;=E5480)/(SRP!$C$2:$C$7&gt;=E5480),SRP!$D$2:$D$7)*(G5480/100)*(E5480/1000)),
IF(AND(C5480="Wine",D5480="Fortified Wines"),
SUM(LOOKUP(2,1/(SRP!$B$26:$B$29&lt;=E5480)/(SRP!$C$26:$C$29&gt;=E5480),SRP!$D$26:$D$29)*(G5480/100)*(E5480/1000)),
IF(C5480="Wine",
SUM(LOOKUP(2,1/(SRP!$B$21:$B$25&lt;=E5480)/(SRP!$C$21:$C$25&gt;=E5480),SRP!$D$21:$D$25)*(G5480/100)*(E5480/1000)),
IF(AND(C5480="Ready to Drink",D5480="RTD-One Pour Cocktail&gt;7%&lt;=14.5"),
SUM(LOOKUP(2,1/(SRP!$B$16:$B$20&lt;=E5480)/(SRP!$C$16:$C$20&gt;=E5480),SRP!$D$16:$D$20)*(G5480/100)*(E5480/1000)),
IF(C5480="Ready to Drink",
SUM(LOOKUP(2,1/(SRP!$B$11:$B$15&lt;=E5480)/(SRP!$C$11:$C$15&gt;=E5480),SRP!$D$11:$D$15)*(G5480/100)*(E5480/1000)),
0)))))),2)</f>
        <v>2.4</v>
      </c>
      <c r="L5480" s="173" t="str">
        <f t="shared" si="85"/>
        <v>Beer473</v>
      </c>
      <c r="M5480" s="154">
        <f>VLOOKUP(L5480,'Slope %'!C:D,2,0)</f>
        <v>0.12</v>
      </c>
    </row>
    <row r="5481" spans="1:13" x14ac:dyDescent="0.25">
      <c r="A5481" s="169">
        <v>62550</v>
      </c>
      <c r="B5481" s="170" t="s">
        <v>4110</v>
      </c>
      <c r="C5481" s="170" t="s">
        <v>24</v>
      </c>
      <c r="D5481" s="170" t="s">
        <v>166</v>
      </c>
      <c r="E5481" s="170">
        <v>750</v>
      </c>
      <c r="F5481" s="170">
        <v>12</v>
      </c>
      <c r="G5481" s="171">
        <v>12.5</v>
      </c>
      <c r="H5481" s="170" t="s">
        <v>378</v>
      </c>
      <c r="I5481" s="171">
        <v>19.989999999999998</v>
      </c>
      <c r="J5481" s="169">
        <v>1</v>
      </c>
      <c r="K5481" s="154" cm="1">
        <f t="array" ref="K5481">ROUND(
IF(C5481="Beer",
SUM(LOOKUP(2,1/(SRP!$B$8:$B$10&lt;=E5481)/(SRP!$C$8:$C$10&gt;=E5481),SRP!$D$8:$D$10)*(G5481/100)*(E5481/1000)),
IF(C5481="Spirits",
SUM(LOOKUP(2,1/(SRP!$B$2:$B$7&lt;=E5481)/(SRP!$C$2:$C$7&gt;=E5481),SRP!$D$2:$D$7)*(G5481/100)*(E5481/1000)),
IF(AND(C5481="Wine",D5481="Fortified Wines"),
SUM(LOOKUP(2,1/(SRP!$B$26:$B$29&lt;=E5481)/(SRP!$C$26:$C$29&gt;=E5481),SRP!$D$26:$D$29)*(G5481/100)*(E5481/1000)),
IF(C5481="Wine",
SUM(LOOKUP(2,1/(SRP!$B$21:$B$25&lt;=E5481)/(SRP!$C$21:$C$25&gt;=E5481),SRP!$D$21:$D$25)*(G5481/100)*(E5481/1000)),
IF(AND(C5481="Ready to Drink",D5481="RTD-One Pour Cocktail&gt;7%&lt;=14.5"),
SUM(LOOKUP(2,1/(SRP!$B$16:$B$20&lt;=E5481)/(SRP!$C$16:$C$20&gt;=E5481),SRP!$D$16:$D$20)*(G5481/100)*(E5481/1000)),
IF(C5481="Ready to Drink",
SUM(LOOKUP(2,1/(SRP!$B$11:$B$15&lt;=E5481)/(SRP!$C$11:$C$15&gt;=E5481),SRP!$D$11:$D$15)*(G5481/100)*(E5481/1000)),
0)))))),2)</f>
        <v>7.32</v>
      </c>
      <c r="L5481" s="173" t="str">
        <f t="shared" si="85"/>
        <v>Wine750</v>
      </c>
      <c r="M5481" s="154">
        <f>VLOOKUP(L5481,'Slope %'!C:D,2,0)</f>
        <v>0.1</v>
      </c>
    </row>
    <row r="5482" spans="1:13" x14ac:dyDescent="0.25">
      <c r="A5482" s="169">
        <v>62555</v>
      </c>
      <c r="B5482" s="170" t="s">
        <v>4111</v>
      </c>
      <c r="C5482" s="170" t="s">
        <v>24</v>
      </c>
      <c r="D5482" s="170" t="s">
        <v>34</v>
      </c>
      <c r="E5482" s="170">
        <v>750</v>
      </c>
      <c r="F5482" s="170">
        <v>12</v>
      </c>
      <c r="G5482" s="171">
        <v>8</v>
      </c>
      <c r="H5482" s="170" t="s">
        <v>96</v>
      </c>
      <c r="I5482" s="171">
        <v>16.989999999999998</v>
      </c>
      <c r="J5482" s="169">
        <v>1</v>
      </c>
      <c r="K5482" s="154" cm="1">
        <f t="array" ref="K5482">ROUND(
IF(C5482="Beer",
SUM(LOOKUP(2,1/(SRP!$B$8:$B$10&lt;=E5482)/(SRP!$C$8:$C$10&gt;=E5482),SRP!$D$8:$D$10)*(G5482/100)*(E5482/1000)),
IF(C5482="Spirits",
SUM(LOOKUP(2,1/(SRP!$B$2:$B$7&lt;=E5482)/(SRP!$C$2:$C$7&gt;=E5482),SRP!$D$2:$D$7)*(G5482/100)*(E5482/1000)),
IF(AND(C5482="Wine",D5482="Fortified Wines"),
SUM(LOOKUP(2,1/(SRP!$B$26:$B$29&lt;=E5482)/(SRP!$C$26:$C$29&gt;=E5482),SRP!$D$26:$D$29)*(G5482/100)*(E5482/1000)),
IF(C5482="Wine",
SUM(LOOKUP(2,1/(SRP!$B$21:$B$25&lt;=E5482)/(SRP!$C$21:$C$25&gt;=E5482),SRP!$D$21:$D$25)*(G5482/100)*(E5482/1000)),
IF(AND(C5482="Ready to Drink",D5482="RTD-One Pour Cocktail&gt;7%&lt;=14.5"),
SUM(LOOKUP(2,1/(SRP!$B$16:$B$20&lt;=E5482)/(SRP!$C$16:$C$20&gt;=E5482),SRP!$D$16:$D$20)*(G5482/100)*(E5482/1000)),
IF(C5482="Ready to Drink",
SUM(LOOKUP(2,1/(SRP!$B$11:$B$15&lt;=E5482)/(SRP!$C$11:$C$15&gt;=E5482),SRP!$D$11:$D$15)*(G5482/100)*(E5482/1000)),
0)))))),2)</f>
        <v>4.68</v>
      </c>
      <c r="L5482" s="173" t="str">
        <f t="shared" si="85"/>
        <v>Wine750</v>
      </c>
      <c r="M5482" s="154">
        <f>VLOOKUP(L5482,'Slope %'!C:D,2,0)</f>
        <v>0.1</v>
      </c>
    </row>
    <row r="5483" spans="1:13" x14ac:dyDescent="0.25">
      <c r="A5483" s="169">
        <v>62561</v>
      </c>
      <c r="B5483" s="170" t="s">
        <v>4112</v>
      </c>
      <c r="C5483" s="170" t="s">
        <v>15</v>
      </c>
      <c r="D5483" s="170" t="s">
        <v>51</v>
      </c>
      <c r="E5483" s="170">
        <v>700</v>
      </c>
      <c r="F5483" s="170">
        <v>6</v>
      </c>
      <c r="G5483" s="171">
        <v>40</v>
      </c>
      <c r="H5483" s="170" t="s">
        <v>54</v>
      </c>
      <c r="I5483" s="171">
        <v>79.989999999999995</v>
      </c>
      <c r="J5483" s="169">
        <v>1</v>
      </c>
      <c r="K5483" s="154" cm="1">
        <f t="array" ref="K5483">ROUND(
IF(C5483="Beer",
SUM(LOOKUP(2,1/(SRP!$B$8:$B$10&lt;=E5483)/(SRP!$C$8:$C$10&gt;=E5483),SRP!$D$8:$D$10)*(G5483/100)*(E5483/1000)),
IF(C5483="Spirits",
SUM(LOOKUP(2,1/(SRP!$B$2:$B$7&lt;=E5483)/(SRP!$C$2:$C$7&gt;=E5483),SRP!$D$2:$D$7)*(G5483/100)*(E5483/1000)),
IF(AND(C5483="Wine",D5483="Fortified Wines"),
SUM(LOOKUP(2,1/(SRP!$B$26:$B$29&lt;=E5483)/(SRP!$C$26:$C$29&gt;=E5483),SRP!$D$26:$D$29)*(G5483/100)*(E5483/1000)),
IF(C5483="Wine",
SUM(LOOKUP(2,1/(SRP!$B$21:$B$25&lt;=E5483)/(SRP!$C$21:$C$25&gt;=E5483),SRP!$D$21:$D$25)*(G5483/100)*(E5483/1000)),
IF(AND(C5483="Ready to Drink",D5483="RTD-One Pour Cocktail&gt;7%&lt;=14.5"),
SUM(LOOKUP(2,1/(SRP!$B$16:$B$20&lt;=E5483)/(SRP!$C$16:$C$20&gt;=E5483),SRP!$D$16:$D$20)*(G5483/100)*(E5483/1000)),
IF(C5483="Ready to Drink",
SUM(LOOKUP(2,1/(SRP!$B$11:$B$15&lt;=E5483)/(SRP!$C$11:$C$15&gt;=E5483),SRP!$D$11:$D$15)*(G5483/100)*(E5483/1000)),
0)))))),2)</f>
        <v>21.86</v>
      </c>
      <c r="L5483" s="173" t="str">
        <f t="shared" si="85"/>
        <v>Spirits700</v>
      </c>
      <c r="M5483" s="154">
        <f>VLOOKUP(L5483,'Slope %'!C:D,2,0)</f>
        <v>7.0000000000000007E-2</v>
      </c>
    </row>
    <row r="5484" spans="1:13" x14ac:dyDescent="0.25">
      <c r="A5484" s="169">
        <v>62579</v>
      </c>
      <c r="B5484" s="170" t="s">
        <v>4113</v>
      </c>
      <c r="C5484" s="170" t="s">
        <v>15</v>
      </c>
      <c r="D5484" s="170" t="s">
        <v>93</v>
      </c>
      <c r="E5484" s="170">
        <v>700</v>
      </c>
      <c r="F5484" s="170">
        <v>6</v>
      </c>
      <c r="G5484" s="171">
        <v>40</v>
      </c>
      <c r="H5484" s="170" t="s">
        <v>378</v>
      </c>
      <c r="I5484" s="171">
        <v>55.99</v>
      </c>
      <c r="J5484" s="169">
        <v>1</v>
      </c>
      <c r="K5484" s="154" cm="1">
        <f t="array" ref="K5484">ROUND(
IF(C5484="Beer",
SUM(LOOKUP(2,1/(SRP!$B$8:$B$10&lt;=E5484)/(SRP!$C$8:$C$10&gt;=E5484),SRP!$D$8:$D$10)*(G5484/100)*(E5484/1000)),
IF(C5484="Spirits",
SUM(LOOKUP(2,1/(SRP!$B$2:$B$7&lt;=E5484)/(SRP!$C$2:$C$7&gt;=E5484),SRP!$D$2:$D$7)*(G5484/100)*(E5484/1000)),
IF(AND(C5484="Wine",D5484="Fortified Wines"),
SUM(LOOKUP(2,1/(SRP!$B$26:$B$29&lt;=E5484)/(SRP!$C$26:$C$29&gt;=E5484),SRP!$D$26:$D$29)*(G5484/100)*(E5484/1000)),
IF(C5484="Wine",
SUM(LOOKUP(2,1/(SRP!$B$21:$B$25&lt;=E5484)/(SRP!$C$21:$C$25&gt;=E5484),SRP!$D$21:$D$25)*(G5484/100)*(E5484/1000)),
IF(AND(C5484="Ready to Drink",D5484="RTD-One Pour Cocktail&gt;7%&lt;=14.5"),
SUM(LOOKUP(2,1/(SRP!$B$16:$B$20&lt;=E5484)/(SRP!$C$16:$C$20&gt;=E5484),SRP!$D$16:$D$20)*(G5484/100)*(E5484/1000)),
IF(C5484="Ready to Drink",
SUM(LOOKUP(2,1/(SRP!$B$11:$B$15&lt;=E5484)/(SRP!$C$11:$C$15&gt;=E5484),SRP!$D$11:$D$15)*(G5484/100)*(E5484/1000)),
0)))))),2)</f>
        <v>21.86</v>
      </c>
      <c r="L5484" s="173" t="str">
        <f t="shared" si="85"/>
        <v>Spirits700</v>
      </c>
      <c r="M5484" s="154">
        <f>VLOOKUP(L5484,'Slope %'!C:D,2,0)</f>
        <v>7.0000000000000007E-2</v>
      </c>
    </row>
    <row r="5485" spans="1:13" x14ac:dyDescent="0.25">
      <c r="A5485" s="169">
        <v>62590</v>
      </c>
      <c r="B5485" s="170" t="s">
        <v>4114</v>
      </c>
      <c r="C5485" s="170" t="s">
        <v>15</v>
      </c>
      <c r="D5485" s="170" t="s">
        <v>143</v>
      </c>
      <c r="E5485" s="170">
        <v>700</v>
      </c>
      <c r="F5485" s="170">
        <v>6</v>
      </c>
      <c r="G5485" s="171">
        <v>40</v>
      </c>
      <c r="H5485" s="170" t="s">
        <v>378</v>
      </c>
      <c r="I5485" s="171">
        <v>64.27</v>
      </c>
      <c r="J5485" s="169">
        <v>1</v>
      </c>
      <c r="K5485" s="154" cm="1">
        <f t="array" ref="K5485">ROUND(
IF(C5485="Beer",
SUM(LOOKUP(2,1/(SRP!$B$8:$B$10&lt;=E5485)/(SRP!$C$8:$C$10&gt;=E5485),SRP!$D$8:$D$10)*(G5485/100)*(E5485/1000)),
IF(C5485="Spirits",
SUM(LOOKUP(2,1/(SRP!$B$2:$B$7&lt;=E5485)/(SRP!$C$2:$C$7&gt;=E5485),SRP!$D$2:$D$7)*(G5485/100)*(E5485/1000)),
IF(AND(C5485="Wine",D5485="Fortified Wines"),
SUM(LOOKUP(2,1/(SRP!$B$26:$B$29&lt;=E5485)/(SRP!$C$26:$C$29&gt;=E5485),SRP!$D$26:$D$29)*(G5485/100)*(E5485/1000)),
IF(C5485="Wine",
SUM(LOOKUP(2,1/(SRP!$B$21:$B$25&lt;=E5485)/(SRP!$C$21:$C$25&gt;=E5485),SRP!$D$21:$D$25)*(G5485/100)*(E5485/1000)),
IF(AND(C5485="Ready to Drink",D5485="RTD-One Pour Cocktail&gt;7%&lt;=14.5"),
SUM(LOOKUP(2,1/(SRP!$B$16:$B$20&lt;=E5485)/(SRP!$C$16:$C$20&gt;=E5485),SRP!$D$16:$D$20)*(G5485/100)*(E5485/1000)),
IF(C5485="Ready to Drink",
SUM(LOOKUP(2,1/(SRP!$B$11:$B$15&lt;=E5485)/(SRP!$C$11:$C$15&gt;=E5485),SRP!$D$11:$D$15)*(G5485/100)*(E5485/1000)),
0)))))),2)</f>
        <v>21.86</v>
      </c>
      <c r="L5485" s="173" t="str">
        <f t="shared" si="85"/>
        <v>Spirits700</v>
      </c>
      <c r="M5485" s="154">
        <f>VLOOKUP(L5485,'Slope %'!C:D,2,0)</f>
        <v>7.0000000000000007E-2</v>
      </c>
    </row>
    <row r="5486" spans="1:13" x14ac:dyDescent="0.25">
      <c r="A5486" s="169">
        <v>62591</v>
      </c>
      <c r="B5486" s="170" t="s">
        <v>4115</v>
      </c>
      <c r="C5486" s="170" t="s">
        <v>15</v>
      </c>
      <c r="D5486" s="170" t="s">
        <v>1399</v>
      </c>
      <c r="E5486" s="170">
        <v>750</v>
      </c>
      <c r="F5486" s="170">
        <v>6</v>
      </c>
      <c r="G5486" s="171">
        <v>49.3</v>
      </c>
      <c r="H5486" s="170" t="s">
        <v>163</v>
      </c>
      <c r="I5486" s="171">
        <v>49.99</v>
      </c>
      <c r="J5486" s="169">
        <v>1</v>
      </c>
      <c r="K5486" s="154" cm="1">
        <f t="array" ref="K5486">ROUND(
IF(C5486="Beer",
SUM(LOOKUP(2,1/(SRP!$B$8:$B$10&lt;=E5486)/(SRP!$C$8:$C$10&gt;=E5486),SRP!$D$8:$D$10)*(G5486/100)*(E5486/1000)),
IF(C5486="Spirits",
SUM(LOOKUP(2,1/(SRP!$B$2:$B$7&lt;=E5486)/(SRP!$C$2:$C$7&gt;=E5486),SRP!$D$2:$D$7)*(G5486/100)*(E5486/1000)),
IF(AND(C5486="Wine",D5486="Fortified Wines"),
SUM(LOOKUP(2,1/(SRP!$B$26:$B$29&lt;=E5486)/(SRP!$C$26:$C$29&gt;=E5486),SRP!$D$26:$D$29)*(G5486/100)*(E5486/1000)),
IF(C5486="Wine",
SUM(LOOKUP(2,1/(SRP!$B$21:$B$25&lt;=E5486)/(SRP!$C$21:$C$25&gt;=E5486),SRP!$D$21:$D$25)*(G5486/100)*(E5486/1000)),
IF(AND(C5486="Ready to Drink",D5486="RTD-One Pour Cocktail&gt;7%&lt;=14.5"),
SUM(LOOKUP(2,1/(SRP!$B$16:$B$20&lt;=E5486)/(SRP!$C$16:$C$20&gt;=E5486),SRP!$D$16:$D$20)*(G5486/100)*(E5486/1000)),
IF(C5486="Ready to Drink",
SUM(LOOKUP(2,1/(SRP!$B$11:$B$15&lt;=E5486)/(SRP!$C$11:$C$15&gt;=E5486),SRP!$D$11:$D$15)*(G5486/100)*(E5486/1000)),
0)))))),2)</f>
        <v>28.87</v>
      </c>
      <c r="L5486" s="173" t="str">
        <f t="shared" si="85"/>
        <v>Spirits750</v>
      </c>
      <c r="M5486" s="154">
        <f>VLOOKUP(L5486,'Slope %'!C:D,2,0)</f>
        <v>7.0000000000000007E-2</v>
      </c>
    </row>
    <row r="5487" spans="1:13" x14ac:dyDescent="0.25">
      <c r="A5487" s="169">
        <v>62615</v>
      </c>
      <c r="B5487" s="170" t="s">
        <v>4116</v>
      </c>
      <c r="C5487" s="170" t="s">
        <v>15</v>
      </c>
      <c r="D5487" s="170" t="s">
        <v>252</v>
      </c>
      <c r="E5487" s="170">
        <v>750</v>
      </c>
      <c r="F5487" s="170">
        <v>12</v>
      </c>
      <c r="G5487" s="171">
        <v>20</v>
      </c>
      <c r="H5487" s="170" t="s">
        <v>43</v>
      </c>
      <c r="I5487" s="171">
        <v>27.39</v>
      </c>
      <c r="J5487" s="169">
        <v>1</v>
      </c>
      <c r="K5487" s="154" cm="1">
        <f t="array" ref="K5487">ROUND(
IF(C5487="Beer",
SUM(LOOKUP(2,1/(SRP!$B$8:$B$10&lt;=E5487)/(SRP!$C$8:$C$10&gt;=E5487),SRP!$D$8:$D$10)*(G5487/100)*(E5487/1000)),
IF(C5487="Spirits",
SUM(LOOKUP(2,1/(SRP!$B$2:$B$7&lt;=E5487)/(SRP!$C$2:$C$7&gt;=E5487),SRP!$D$2:$D$7)*(G5487/100)*(E5487/1000)),
IF(AND(C5487="Wine",D5487="Fortified Wines"),
SUM(LOOKUP(2,1/(SRP!$B$26:$B$29&lt;=E5487)/(SRP!$C$26:$C$29&gt;=E5487),SRP!$D$26:$D$29)*(G5487/100)*(E5487/1000)),
IF(C5487="Wine",
SUM(LOOKUP(2,1/(SRP!$B$21:$B$25&lt;=E5487)/(SRP!$C$21:$C$25&gt;=E5487),SRP!$D$21:$D$25)*(G5487/100)*(E5487/1000)),
IF(AND(C5487="Ready to Drink",D5487="RTD-One Pour Cocktail&gt;7%&lt;=14.5"),
SUM(LOOKUP(2,1/(SRP!$B$16:$B$20&lt;=E5487)/(SRP!$C$16:$C$20&gt;=E5487),SRP!$D$16:$D$20)*(G5487/100)*(E5487/1000)),
IF(C5487="Ready to Drink",
SUM(LOOKUP(2,1/(SRP!$B$11:$B$15&lt;=E5487)/(SRP!$C$11:$C$15&gt;=E5487),SRP!$D$11:$D$15)*(G5487/100)*(E5487/1000)),
0)))))),2)</f>
        <v>11.71</v>
      </c>
      <c r="L5487" s="173" t="str">
        <f t="shared" si="85"/>
        <v>Spirits750</v>
      </c>
      <c r="M5487" s="154">
        <f>VLOOKUP(L5487,'Slope %'!C:D,2,0)</f>
        <v>7.0000000000000007E-2</v>
      </c>
    </row>
    <row r="5488" spans="1:13" x14ac:dyDescent="0.25">
      <c r="A5488" s="169">
        <v>62626</v>
      </c>
      <c r="B5488" s="170" t="s">
        <v>4117</v>
      </c>
      <c r="C5488" s="170" t="s">
        <v>24</v>
      </c>
      <c r="D5488" s="170" t="s">
        <v>127</v>
      </c>
      <c r="E5488" s="170">
        <v>750</v>
      </c>
      <c r="F5488" s="170">
        <v>12</v>
      </c>
      <c r="G5488" s="171">
        <v>13</v>
      </c>
      <c r="H5488" s="170" t="s">
        <v>222</v>
      </c>
      <c r="I5488" s="171">
        <v>19.8</v>
      </c>
      <c r="J5488" s="169">
        <v>1</v>
      </c>
      <c r="K5488" s="154" cm="1">
        <f t="array" ref="K5488">ROUND(
IF(C5488="Beer",
SUM(LOOKUP(2,1/(SRP!$B$8:$B$10&lt;=E5488)/(SRP!$C$8:$C$10&gt;=E5488),SRP!$D$8:$D$10)*(G5488/100)*(E5488/1000)),
IF(C5488="Spirits",
SUM(LOOKUP(2,1/(SRP!$B$2:$B$7&lt;=E5488)/(SRP!$C$2:$C$7&gt;=E5488),SRP!$D$2:$D$7)*(G5488/100)*(E5488/1000)),
IF(AND(C5488="Wine",D5488="Fortified Wines"),
SUM(LOOKUP(2,1/(SRP!$B$26:$B$29&lt;=E5488)/(SRP!$C$26:$C$29&gt;=E5488),SRP!$D$26:$D$29)*(G5488/100)*(E5488/1000)),
IF(C5488="Wine",
SUM(LOOKUP(2,1/(SRP!$B$21:$B$25&lt;=E5488)/(SRP!$C$21:$C$25&gt;=E5488),SRP!$D$21:$D$25)*(G5488/100)*(E5488/1000)),
IF(AND(C5488="Ready to Drink",D5488="RTD-One Pour Cocktail&gt;7%&lt;=14.5"),
SUM(LOOKUP(2,1/(SRP!$B$16:$B$20&lt;=E5488)/(SRP!$C$16:$C$20&gt;=E5488),SRP!$D$16:$D$20)*(G5488/100)*(E5488/1000)),
IF(C5488="Ready to Drink",
SUM(LOOKUP(2,1/(SRP!$B$11:$B$15&lt;=E5488)/(SRP!$C$11:$C$15&gt;=E5488),SRP!$D$11:$D$15)*(G5488/100)*(E5488/1000)),
0)))))),2)</f>
        <v>7.61</v>
      </c>
      <c r="L5488" s="173" t="str">
        <f t="shared" si="85"/>
        <v>Wine750</v>
      </c>
      <c r="M5488" s="154">
        <f>VLOOKUP(L5488,'Slope %'!C:D,2,0)</f>
        <v>0.1</v>
      </c>
    </row>
    <row r="5489" spans="1:13" x14ac:dyDescent="0.25">
      <c r="A5489" s="169">
        <v>62638</v>
      </c>
      <c r="B5489" s="170" t="s">
        <v>4118</v>
      </c>
      <c r="C5489" s="170" t="s">
        <v>11</v>
      </c>
      <c r="D5489" s="170" t="s">
        <v>303</v>
      </c>
      <c r="E5489" s="170">
        <v>473</v>
      </c>
      <c r="F5489" s="170">
        <v>24</v>
      </c>
      <c r="G5489" s="171">
        <v>5.6</v>
      </c>
      <c r="H5489" s="170" t="s">
        <v>2190</v>
      </c>
      <c r="I5489" s="171">
        <v>4.6500000000000004</v>
      </c>
      <c r="J5489" s="169">
        <v>1</v>
      </c>
      <c r="K5489" s="154" cm="1">
        <f t="array" ref="K5489">ROUND(
IF(C5489="Beer",
SUM(LOOKUP(2,1/(SRP!$B$8:$B$10&lt;=E5489)/(SRP!$C$8:$C$10&gt;=E5489),SRP!$D$8:$D$10)*(G5489/100)*(E5489/1000)),
IF(C5489="Spirits",
SUM(LOOKUP(2,1/(SRP!$B$2:$B$7&lt;=E5489)/(SRP!$C$2:$C$7&gt;=E5489),SRP!$D$2:$D$7)*(G5489/100)*(E5489/1000)),
IF(AND(C5489="Wine",D5489="Fortified Wines"),
SUM(LOOKUP(2,1/(SRP!$B$26:$B$29&lt;=E5489)/(SRP!$C$26:$C$29&gt;=E5489),SRP!$D$26:$D$29)*(G5489/100)*(E5489/1000)),
IF(C5489="Wine",
SUM(LOOKUP(2,1/(SRP!$B$21:$B$25&lt;=E5489)/(SRP!$C$21:$C$25&gt;=E5489),SRP!$D$21:$D$25)*(G5489/100)*(E5489/1000)),
IF(AND(C5489="Ready to Drink",D5489="RTD-One Pour Cocktail&gt;7%&lt;=14.5"),
SUM(LOOKUP(2,1/(SRP!$B$16:$B$20&lt;=E5489)/(SRP!$C$16:$C$20&gt;=E5489),SRP!$D$16:$D$20)*(G5489/100)*(E5489/1000)),
IF(C5489="Ready to Drink",
SUM(LOOKUP(2,1/(SRP!$B$11:$B$15&lt;=E5489)/(SRP!$C$11:$C$15&gt;=E5489),SRP!$D$11:$D$15)*(G5489/100)*(E5489/1000)),
0)))))),2)</f>
        <v>2.0699999999999998</v>
      </c>
      <c r="L5489" s="173" t="str">
        <f t="shared" si="85"/>
        <v>Beer473</v>
      </c>
      <c r="M5489" s="154">
        <f>VLOOKUP(L5489,'Slope %'!C:D,2,0)</f>
        <v>0.12</v>
      </c>
    </row>
    <row r="5490" spans="1:13" x14ac:dyDescent="0.25">
      <c r="A5490" s="169">
        <v>62638</v>
      </c>
      <c r="B5490" s="170" t="s">
        <v>4118</v>
      </c>
      <c r="C5490" s="170" t="s">
        <v>11</v>
      </c>
      <c r="D5490" s="170" t="s">
        <v>303</v>
      </c>
      <c r="E5490" s="170">
        <v>473</v>
      </c>
      <c r="F5490" s="170">
        <v>24</v>
      </c>
      <c r="G5490" s="171">
        <v>5.6</v>
      </c>
      <c r="H5490" s="170" t="s">
        <v>2190</v>
      </c>
      <c r="I5490" s="171">
        <v>4.6500000000000004</v>
      </c>
      <c r="J5490" s="169">
        <v>1</v>
      </c>
      <c r="K5490" s="154" cm="1">
        <f t="array" ref="K5490">ROUND(
IF(C5490="Beer",
SUM(LOOKUP(2,1/(SRP!$B$8:$B$10&lt;=E5490)/(SRP!$C$8:$C$10&gt;=E5490),SRP!$D$8:$D$10)*(G5490/100)*(E5490/1000)),
IF(C5490="Spirits",
SUM(LOOKUP(2,1/(SRP!$B$2:$B$7&lt;=E5490)/(SRP!$C$2:$C$7&gt;=E5490),SRP!$D$2:$D$7)*(G5490/100)*(E5490/1000)),
IF(AND(C5490="Wine",D5490="Fortified Wines"),
SUM(LOOKUP(2,1/(SRP!$B$26:$B$29&lt;=E5490)/(SRP!$C$26:$C$29&gt;=E5490),SRP!$D$26:$D$29)*(G5490/100)*(E5490/1000)),
IF(C5490="Wine",
SUM(LOOKUP(2,1/(SRP!$B$21:$B$25&lt;=E5490)/(SRP!$C$21:$C$25&gt;=E5490),SRP!$D$21:$D$25)*(G5490/100)*(E5490/1000)),
IF(AND(C5490="Ready to Drink",D5490="RTD-One Pour Cocktail&gt;7%&lt;=14.5"),
SUM(LOOKUP(2,1/(SRP!$B$16:$B$20&lt;=E5490)/(SRP!$C$16:$C$20&gt;=E5490),SRP!$D$16:$D$20)*(G5490/100)*(E5490/1000)),
IF(C5490="Ready to Drink",
SUM(LOOKUP(2,1/(SRP!$B$11:$B$15&lt;=E5490)/(SRP!$C$11:$C$15&gt;=E5490),SRP!$D$11:$D$15)*(G5490/100)*(E5490/1000)),
0)))))),2)</f>
        <v>2.0699999999999998</v>
      </c>
      <c r="L5490" s="173" t="str">
        <f t="shared" si="85"/>
        <v>Beer473</v>
      </c>
      <c r="M5490" s="154">
        <f>VLOOKUP(L5490,'Slope %'!C:D,2,0)</f>
        <v>0.12</v>
      </c>
    </row>
    <row r="5491" spans="1:13" x14ac:dyDescent="0.25">
      <c r="A5491" s="169">
        <v>62640</v>
      </c>
      <c r="B5491" s="170" t="s">
        <v>4119</v>
      </c>
      <c r="C5491" s="170" t="s">
        <v>11</v>
      </c>
      <c r="D5491" s="170" t="s">
        <v>12</v>
      </c>
      <c r="E5491" s="170">
        <v>473</v>
      </c>
      <c r="F5491" s="170">
        <v>24</v>
      </c>
      <c r="G5491" s="171">
        <v>4.8</v>
      </c>
      <c r="H5491" s="170" t="s">
        <v>1136</v>
      </c>
      <c r="I5491" s="171">
        <v>3.99</v>
      </c>
      <c r="J5491" s="169">
        <v>1</v>
      </c>
      <c r="K5491" s="154" cm="1">
        <f t="array" ref="K5491">ROUND(
IF(C5491="Beer",
SUM(LOOKUP(2,1/(SRP!$B$8:$B$10&lt;=E5491)/(SRP!$C$8:$C$10&gt;=E5491),SRP!$D$8:$D$10)*(G5491/100)*(E5491/1000)),
IF(C5491="Spirits",
SUM(LOOKUP(2,1/(SRP!$B$2:$B$7&lt;=E5491)/(SRP!$C$2:$C$7&gt;=E5491),SRP!$D$2:$D$7)*(G5491/100)*(E5491/1000)),
IF(AND(C5491="Wine",D5491="Fortified Wines"),
SUM(LOOKUP(2,1/(SRP!$B$26:$B$29&lt;=E5491)/(SRP!$C$26:$C$29&gt;=E5491),SRP!$D$26:$D$29)*(G5491/100)*(E5491/1000)),
IF(C5491="Wine",
SUM(LOOKUP(2,1/(SRP!$B$21:$B$25&lt;=E5491)/(SRP!$C$21:$C$25&gt;=E5491),SRP!$D$21:$D$25)*(G5491/100)*(E5491/1000)),
IF(AND(C5491="Ready to Drink",D5491="RTD-One Pour Cocktail&gt;7%&lt;=14.5"),
SUM(LOOKUP(2,1/(SRP!$B$16:$B$20&lt;=E5491)/(SRP!$C$16:$C$20&gt;=E5491),SRP!$D$16:$D$20)*(G5491/100)*(E5491/1000)),
IF(C5491="Ready to Drink",
SUM(LOOKUP(2,1/(SRP!$B$11:$B$15&lt;=E5491)/(SRP!$C$11:$C$15&gt;=E5491),SRP!$D$11:$D$15)*(G5491/100)*(E5491/1000)),
0)))))),2)</f>
        <v>1.77</v>
      </c>
      <c r="L5491" s="173" t="str">
        <f t="shared" si="85"/>
        <v>Beer473</v>
      </c>
      <c r="M5491" s="154">
        <f>VLOOKUP(L5491,'Slope %'!C:D,2,0)</f>
        <v>0.12</v>
      </c>
    </row>
    <row r="5492" spans="1:13" x14ac:dyDescent="0.25">
      <c r="A5492" s="169">
        <v>62640</v>
      </c>
      <c r="B5492" s="170" t="s">
        <v>4119</v>
      </c>
      <c r="C5492" s="170" t="s">
        <v>11</v>
      </c>
      <c r="D5492" s="170" t="s">
        <v>12</v>
      </c>
      <c r="E5492" s="170">
        <v>473</v>
      </c>
      <c r="F5492" s="170">
        <v>24</v>
      </c>
      <c r="G5492" s="171">
        <v>4.8</v>
      </c>
      <c r="H5492" s="170" t="s">
        <v>1136</v>
      </c>
      <c r="I5492" s="171">
        <v>3.99</v>
      </c>
      <c r="J5492" s="169">
        <v>1</v>
      </c>
      <c r="K5492" s="154" cm="1">
        <f t="array" ref="K5492">ROUND(
IF(C5492="Beer",
SUM(LOOKUP(2,1/(SRP!$B$8:$B$10&lt;=E5492)/(SRP!$C$8:$C$10&gt;=E5492),SRP!$D$8:$D$10)*(G5492/100)*(E5492/1000)),
IF(C5492="Spirits",
SUM(LOOKUP(2,1/(SRP!$B$2:$B$7&lt;=E5492)/(SRP!$C$2:$C$7&gt;=E5492),SRP!$D$2:$D$7)*(G5492/100)*(E5492/1000)),
IF(AND(C5492="Wine",D5492="Fortified Wines"),
SUM(LOOKUP(2,1/(SRP!$B$26:$B$29&lt;=E5492)/(SRP!$C$26:$C$29&gt;=E5492),SRP!$D$26:$D$29)*(G5492/100)*(E5492/1000)),
IF(C5492="Wine",
SUM(LOOKUP(2,1/(SRP!$B$21:$B$25&lt;=E5492)/(SRP!$C$21:$C$25&gt;=E5492),SRP!$D$21:$D$25)*(G5492/100)*(E5492/1000)),
IF(AND(C5492="Ready to Drink",D5492="RTD-One Pour Cocktail&gt;7%&lt;=14.5"),
SUM(LOOKUP(2,1/(SRP!$B$16:$B$20&lt;=E5492)/(SRP!$C$16:$C$20&gt;=E5492),SRP!$D$16:$D$20)*(G5492/100)*(E5492/1000)),
IF(C5492="Ready to Drink",
SUM(LOOKUP(2,1/(SRP!$B$11:$B$15&lt;=E5492)/(SRP!$C$11:$C$15&gt;=E5492),SRP!$D$11:$D$15)*(G5492/100)*(E5492/1000)),
0)))))),2)</f>
        <v>1.77</v>
      </c>
      <c r="L5492" s="173" t="str">
        <f t="shared" si="85"/>
        <v>Beer473</v>
      </c>
      <c r="M5492" s="154">
        <f>VLOOKUP(L5492,'Slope %'!C:D,2,0)</f>
        <v>0.12</v>
      </c>
    </row>
    <row r="5493" spans="1:13" x14ac:dyDescent="0.25">
      <c r="A5493" s="169">
        <v>62641</v>
      </c>
      <c r="B5493" s="170" t="s">
        <v>4120</v>
      </c>
      <c r="C5493" s="170" t="s">
        <v>11</v>
      </c>
      <c r="D5493" s="170" t="s">
        <v>303</v>
      </c>
      <c r="E5493" s="170">
        <v>473</v>
      </c>
      <c r="F5493" s="170">
        <v>24</v>
      </c>
      <c r="G5493" s="171">
        <v>10.5</v>
      </c>
      <c r="H5493" s="170" t="s">
        <v>2850</v>
      </c>
      <c r="I5493" s="171">
        <v>6.1</v>
      </c>
      <c r="J5493" s="169">
        <v>1</v>
      </c>
      <c r="K5493" s="154" cm="1">
        <f t="array" ref="K5493">ROUND(
IF(C5493="Beer",
SUM(LOOKUP(2,1/(SRP!$B$8:$B$10&lt;=E5493)/(SRP!$C$8:$C$10&gt;=E5493),SRP!$D$8:$D$10)*(G5493/100)*(E5493/1000)),
IF(C5493="Spirits",
SUM(LOOKUP(2,1/(SRP!$B$2:$B$7&lt;=E5493)/(SRP!$C$2:$C$7&gt;=E5493),SRP!$D$2:$D$7)*(G5493/100)*(E5493/1000)),
IF(AND(C5493="Wine",D5493="Fortified Wines"),
SUM(LOOKUP(2,1/(SRP!$B$26:$B$29&lt;=E5493)/(SRP!$C$26:$C$29&gt;=E5493),SRP!$D$26:$D$29)*(G5493/100)*(E5493/1000)),
IF(C5493="Wine",
SUM(LOOKUP(2,1/(SRP!$B$21:$B$25&lt;=E5493)/(SRP!$C$21:$C$25&gt;=E5493),SRP!$D$21:$D$25)*(G5493/100)*(E5493/1000)),
IF(AND(C5493="Ready to Drink",D5493="RTD-One Pour Cocktail&gt;7%&lt;=14.5"),
SUM(LOOKUP(2,1/(SRP!$B$16:$B$20&lt;=E5493)/(SRP!$C$16:$C$20&gt;=E5493),SRP!$D$16:$D$20)*(G5493/100)*(E5493/1000)),
IF(C5493="Ready to Drink",
SUM(LOOKUP(2,1/(SRP!$B$11:$B$15&lt;=E5493)/(SRP!$C$11:$C$15&gt;=E5493),SRP!$D$11:$D$15)*(G5493/100)*(E5493/1000)),
0)))))),2)</f>
        <v>3.88</v>
      </c>
      <c r="L5493" s="173" t="str">
        <f t="shared" si="85"/>
        <v>Beer473</v>
      </c>
      <c r="M5493" s="154">
        <f>VLOOKUP(L5493,'Slope %'!C:D,2,0)</f>
        <v>0.12</v>
      </c>
    </row>
    <row r="5494" spans="1:13" x14ac:dyDescent="0.25">
      <c r="A5494" s="169">
        <v>62641</v>
      </c>
      <c r="B5494" s="170" t="s">
        <v>4120</v>
      </c>
      <c r="C5494" s="170" t="s">
        <v>11</v>
      </c>
      <c r="D5494" s="170" t="s">
        <v>303</v>
      </c>
      <c r="E5494" s="170">
        <v>473</v>
      </c>
      <c r="F5494" s="170">
        <v>24</v>
      </c>
      <c r="G5494" s="171">
        <v>10.5</v>
      </c>
      <c r="H5494" s="170" t="s">
        <v>2850</v>
      </c>
      <c r="I5494" s="171">
        <v>6.1</v>
      </c>
      <c r="J5494" s="169">
        <v>1</v>
      </c>
      <c r="K5494" s="154" cm="1">
        <f t="array" ref="K5494">ROUND(
IF(C5494="Beer",
SUM(LOOKUP(2,1/(SRP!$B$8:$B$10&lt;=E5494)/(SRP!$C$8:$C$10&gt;=E5494),SRP!$D$8:$D$10)*(G5494/100)*(E5494/1000)),
IF(C5494="Spirits",
SUM(LOOKUP(2,1/(SRP!$B$2:$B$7&lt;=E5494)/(SRP!$C$2:$C$7&gt;=E5494),SRP!$D$2:$D$7)*(G5494/100)*(E5494/1000)),
IF(AND(C5494="Wine",D5494="Fortified Wines"),
SUM(LOOKUP(2,1/(SRP!$B$26:$B$29&lt;=E5494)/(SRP!$C$26:$C$29&gt;=E5494),SRP!$D$26:$D$29)*(G5494/100)*(E5494/1000)),
IF(C5494="Wine",
SUM(LOOKUP(2,1/(SRP!$B$21:$B$25&lt;=E5494)/(SRP!$C$21:$C$25&gt;=E5494),SRP!$D$21:$D$25)*(G5494/100)*(E5494/1000)),
IF(AND(C5494="Ready to Drink",D5494="RTD-One Pour Cocktail&gt;7%&lt;=14.5"),
SUM(LOOKUP(2,1/(SRP!$B$16:$B$20&lt;=E5494)/(SRP!$C$16:$C$20&gt;=E5494),SRP!$D$16:$D$20)*(G5494/100)*(E5494/1000)),
IF(C5494="Ready to Drink",
SUM(LOOKUP(2,1/(SRP!$B$11:$B$15&lt;=E5494)/(SRP!$C$11:$C$15&gt;=E5494),SRP!$D$11:$D$15)*(G5494/100)*(E5494/1000)),
0)))))),2)</f>
        <v>3.88</v>
      </c>
      <c r="L5494" s="173" t="str">
        <f t="shared" si="85"/>
        <v>Beer473</v>
      </c>
      <c r="M5494" s="154">
        <f>VLOOKUP(L5494,'Slope %'!C:D,2,0)</f>
        <v>0.12</v>
      </c>
    </row>
    <row r="5495" spans="1:13" x14ac:dyDescent="0.25">
      <c r="A5495" s="169">
        <v>62642</v>
      </c>
      <c r="B5495" s="170" t="s">
        <v>4121</v>
      </c>
      <c r="C5495" s="170" t="s">
        <v>24</v>
      </c>
      <c r="D5495" s="170" t="s">
        <v>34</v>
      </c>
      <c r="E5495" s="170">
        <v>750</v>
      </c>
      <c r="F5495" s="170">
        <v>12</v>
      </c>
      <c r="G5495" s="171">
        <v>13.4</v>
      </c>
      <c r="H5495" s="170" t="s">
        <v>96</v>
      </c>
      <c r="I5495" s="171">
        <v>21.99</v>
      </c>
      <c r="J5495" s="169">
        <v>1</v>
      </c>
      <c r="K5495" s="154" cm="1">
        <f t="array" ref="K5495">ROUND(
IF(C5495="Beer",
SUM(LOOKUP(2,1/(SRP!$B$8:$B$10&lt;=E5495)/(SRP!$C$8:$C$10&gt;=E5495),SRP!$D$8:$D$10)*(G5495/100)*(E5495/1000)),
IF(C5495="Spirits",
SUM(LOOKUP(2,1/(SRP!$B$2:$B$7&lt;=E5495)/(SRP!$C$2:$C$7&gt;=E5495),SRP!$D$2:$D$7)*(G5495/100)*(E5495/1000)),
IF(AND(C5495="Wine",D5495="Fortified Wines"),
SUM(LOOKUP(2,1/(SRP!$B$26:$B$29&lt;=E5495)/(SRP!$C$26:$C$29&gt;=E5495),SRP!$D$26:$D$29)*(G5495/100)*(E5495/1000)),
IF(C5495="Wine",
SUM(LOOKUP(2,1/(SRP!$B$21:$B$25&lt;=E5495)/(SRP!$C$21:$C$25&gt;=E5495),SRP!$D$21:$D$25)*(G5495/100)*(E5495/1000)),
IF(AND(C5495="Ready to Drink",D5495="RTD-One Pour Cocktail&gt;7%&lt;=14.5"),
SUM(LOOKUP(2,1/(SRP!$B$16:$B$20&lt;=E5495)/(SRP!$C$16:$C$20&gt;=E5495),SRP!$D$16:$D$20)*(G5495/100)*(E5495/1000)),
IF(C5495="Ready to Drink",
SUM(LOOKUP(2,1/(SRP!$B$11:$B$15&lt;=E5495)/(SRP!$C$11:$C$15&gt;=E5495),SRP!$D$11:$D$15)*(G5495/100)*(E5495/1000)),
0)))))),2)</f>
        <v>7.85</v>
      </c>
      <c r="L5495" s="173" t="str">
        <f t="shared" si="85"/>
        <v>Wine750</v>
      </c>
      <c r="M5495" s="154">
        <f>VLOOKUP(L5495,'Slope %'!C:D,2,0)</f>
        <v>0.1</v>
      </c>
    </row>
    <row r="5496" spans="1:13" x14ac:dyDescent="0.25">
      <c r="A5496" s="169">
        <v>62645</v>
      </c>
      <c r="B5496" s="170" t="s">
        <v>4122</v>
      </c>
      <c r="C5496" s="170" t="s">
        <v>24</v>
      </c>
      <c r="D5496" s="170" t="s">
        <v>34</v>
      </c>
      <c r="E5496" s="170">
        <v>750</v>
      </c>
      <c r="F5496" s="170">
        <v>12</v>
      </c>
      <c r="G5496" s="171">
        <v>13</v>
      </c>
      <c r="H5496" s="170" t="s">
        <v>35</v>
      </c>
      <c r="I5496" s="171">
        <v>14.99</v>
      </c>
      <c r="J5496" s="169">
        <v>1</v>
      </c>
      <c r="K5496" s="154" cm="1">
        <f t="array" ref="K5496">ROUND(
IF(C5496="Beer",
SUM(LOOKUP(2,1/(SRP!$B$8:$B$10&lt;=E5496)/(SRP!$C$8:$C$10&gt;=E5496),SRP!$D$8:$D$10)*(G5496/100)*(E5496/1000)),
IF(C5496="Spirits",
SUM(LOOKUP(2,1/(SRP!$B$2:$B$7&lt;=E5496)/(SRP!$C$2:$C$7&gt;=E5496),SRP!$D$2:$D$7)*(G5496/100)*(E5496/1000)),
IF(AND(C5496="Wine",D5496="Fortified Wines"),
SUM(LOOKUP(2,1/(SRP!$B$26:$B$29&lt;=E5496)/(SRP!$C$26:$C$29&gt;=E5496),SRP!$D$26:$D$29)*(G5496/100)*(E5496/1000)),
IF(C5496="Wine",
SUM(LOOKUP(2,1/(SRP!$B$21:$B$25&lt;=E5496)/(SRP!$C$21:$C$25&gt;=E5496),SRP!$D$21:$D$25)*(G5496/100)*(E5496/1000)),
IF(AND(C5496="Ready to Drink",D5496="RTD-One Pour Cocktail&gt;7%&lt;=14.5"),
SUM(LOOKUP(2,1/(SRP!$B$16:$B$20&lt;=E5496)/(SRP!$C$16:$C$20&gt;=E5496),SRP!$D$16:$D$20)*(G5496/100)*(E5496/1000)),
IF(C5496="Ready to Drink",
SUM(LOOKUP(2,1/(SRP!$B$11:$B$15&lt;=E5496)/(SRP!$C$11:$C$15&gt;=E5496),SRP!$D$11:$D$15)*(G5496/100)*(E5496/1000)),
0)))))),2)</f>
        <v>7.61</v>
      </c>
      <c r="L5496" s="173" t="str">
        <f t="shared" si="85"/>
        <v>Wine750</v>
      </c>
      <c r="M5496" s="154">
        <f>VLOOKUP(L5496,'Slope %'!C:D,2,0)</f>
        <v>0.1</v>
      </c>
    </row>
    <row r="5497" spans="1:13" x14ac:dyDescent="0.25">
      <c r="A5497" s="169">
        <v>62657</v>
      </c>
      <c r="B5497" s="170" t="s">
        <v>4123</v>
      </c>
      <c r="C5497" s="170" t="s">
        <v>11</v>
      </c>
      <c r="D5497" s="170" t="s">
        <v>211</v>
      </c>
      <c r="E5497" s="170">
        <v>1420</v>
      </c>
      <c r="F5497" s="170">
        <v>6</v>
      </c>
      <c r="G5497" s="171">
        <v>4</v>
      </c>
      <c r="H5497" s="170" t="s">
        <v>2226</v>
      </c>
      <c r="I5497" s="171">
        <v>8.57</v>
      </c>
      <c r="J5497" s="169">
        <v>4</v>
      </c>
      <c r="K5497" s="154" cm="1">
        <f t="array" ref="K5497">ROUND(
IF(C5497="Beer",
SUM(LOOKUP(2,1/(SRP!$B$8:$B$10&lt;=E5497)/(SRP!$C$8:$C$10&gt;=E5497),SRP!$D$8:$D$10)*(G5497/100)*(E5497/1000)),
IF(C5497="Spirits",
SUM(LOOKUP(2,1/(SRP!$B$2:$B$7&lt;=E5497)/(SRP!$C$2:$C$7&gt;=E5497),SRP!$D$2:$D$7)*(G5497/100)*(E5497/1000)),
IF(AND(C5497="Wine",D5497="Fortified Wines"),
SUM(LOOKUP(2,1/(SRP!$B$26:$B$29&lt;=E5497)/(SRP!$C$26:$C$29&gt;=E5497),SRP!$D$26:$D$29)*(G5497/100)*(E5497/1000)),
IF(C5497="Wine",
SUM(LOOKUP(2,1/(SRP!$B$21:$B$25&lt;=E5497)/(SRP!$C$21:$C$25&gt;=E5497),SRP!$D$21:$D$25)*(G5497/100)*(E5497/1000)),
IF(AND(C5497="Ready to Drink",D5497="RTD-One Pour Cocktail&gt;7%&lt;=14.5"),
SUM(LOOKUP(2,1/(SRP!$B$16:$B$20&lt;=E5497)/(SRP!$C$16:$C$20&gt;=E5497),SRP!$D$16:$D$20)*(G5497/100)*(E5497/1000)),
IF(C5497="Ready to Drink",
SUM(LOOKUP(2,1/(SRP!$B$11:$B$15&lt;=E5497)/(SRP!$C$11:$C$15&gt;=E5497),SRP!$D$11:$D$15)*(G5497/100)*(E5497/1000)),
0)))))),2)</f>
        <v>4.43</v>
      </c>
      <c r="L5497" s="173" t="str">
        <f t="shared" si="85"/>
        <v>Beer1420</v>
      </c>
      <c r="M5497" s="154">
        <f>VLOOKUP(L5497,'Slope %'!C:D,2,0)</f>
        <v>0.12</v>
      </c>
    </row>
    <row r="5498" spans="1:13" x14ac:dyDescent="0.25">
      <c r="A5498" s="169">
        <v>62657</v>
      </c>
      <c r="B5498" s="170" t="s">
        <v>4123</v>
      </c>
      <c r="C5498" s="170" t="s">
        <v>11</v>
      </c>
      <c r="D5498" s="170" t="s">
        <v>211</v>
      </c>
      <c r="E5498" s="170">
        <v>1420</v>
      </c>
      <c r="F5498" s="170">
        <v>6</v>
      </c>
      <c r="G5498" s="171">
        <v>4</v>
      </c>
      <c r="H5498" s="170" t="s">
        <v>1407</v>
      </c>
      <c r="I5498" s="171">
        <v>8.57</v>
      </c>
      <c r="J5498" s="169">
        <v>4</v>
      </c>
      <c r="K5498" s="154" cm="1">
        <f t="array" ref="K5498">ROUND(
IF(C5498="Beer",
SUM(LOOKUP(2,1/(SRP!$B$8:$B$10&lt;=E5498)/(SRP!$C$8:$C$10&gt;=E5498),SRP!$D$8:$D$10)*(G5498/100)*(E5498/1000)),
IF(C5498="Spirits",
SUM(LOOKUP(2,1/(SRP!$B$2:$B$7&lt;=E5498)/(SRP!$C$2:$C$7&gt;=E5498),SRP!$D$2:$D$7)*(G5498/100)*(E5498/1000)),
IF(AND(C5498="Wine",D5498="Fortified Wines"),
SUM(LOOKUP(2,1/(SRP!$B$26:$B$29&lt;=E5498)/(SRP!$C$26:$C$29&gt;=E5498),SRP!$D$26:$D$29)*(G5498/100)*(E5498/1000)),
IF(C5498="Wine",
SUM(LOOKUP(2,1/(SRP!$B$21:$B$25&lt;=E5498)/(SRP!$C$21:$C$25&gt;=E5498),SRP!$D$21:$D$25)*(G5498/100)*(E5498/1000)),
IF(AND(C5498="Ready to Drink",D5498="RTD-One Pour Cocktail&gt;7%&lt;=14.5"),
SUM(LOOKUP(2,1/(SRP!$B$16:$B$20&lt;=E5498)/(SRP!$C$16:$C$20&gt;=E5498),SRP!$D$16:$D$20)*(G5498/100)*(E5498/1000)),
IF(C5498="Ready to Drink",
SUM(LOOKUP(2,1/(SRP!$B$11:$B$15&lt;=E5498)/(SRP!$C$11:$C$15&gt;=E5498),SRP!$D$11:$D$15)*(G5498/100)*(E5498/1000)),
0)))))),2)</f>
        <v>4.43</v>
      </c>
      <c r="L5498" s="173" t="str">
        <f t="shared" si="85"/>
        <v>Beer1420</v>
      </c>
      <c r="M5498" s="154">
        <f>VLOOKUP(L5498,'Slope %'!C:D,2,0)</f>
        <v>0.12</v>
      </c>
    </row>
    <row r="5499" spans="1:13" x14ac:dyDescent="0.25">
      <c r="A5499" s="169">
        <v>62661</v>
      </c>
      <c r="B5499" s="170" t="s">
        <v>4124</v>
      </c>
      <c r="C5499" s="170" t="s">
        <v>11</v>
      </c>
      <c r="D5499" s="170" t="s">
        <v>303</v>
      </c>
      <c r="E5499" s="170">
        <v>473</v>
      </c>
      <c r="F5499" s="170">
        <v>24</v>
      </c>
      <c r="G5499" s="171">
        <v>10.1</v>
      </c>
      <c r="H5499" s="170" t="s">
        <v>1053</v>
      </c>
      <c r="I5499" s="171">
        <v>4.99</v>
      </c>
      <c r="J5499" s="169">
        <v>1</v>
      </c>
      <c r="K5499" s="154" cm="1">
        <f t="array" ref="K5499">ROUND(
IF(C5499="Beer",
SUM(LOOKUP(2,1/(SRP!$B$8:$B$10&lt;=E5499)/(SRP!$C$8:$C$10&gt;=E5499),SRP!$D$8:$D$10)*(G5499/100)*(E5499/1000)),
IF(C5499="Spirits",
SUM(LOOKUP(2,1/(SRP!$B$2:$B$7&lt;=E5499)/(SRP!$C$2:$C$7&gt;=E5499),SRP!$D$2:$D$7)*(G5499/100)*(E5499/1000)),
IF(AND(C5499="Wine",D5499="Fortified Wines"),
SUM(LOOKUP(2,1/(SRP!$B$26:$B$29&lt;=E5499)/(SRP!$C$26:$C$29&gt;=E5499),SRP!$D$26:$D$29)*(G5499/100)*(E5499/1000)),
IF(C5499="Wine",
SUM(LOOKUP(2,1/(SRP!$B$21:$B$25&lt;=E5499)/(SRP!$C$21:$C$25&gt;=E5499),SRP!$D$21:$D$25)*(G5499/100)*(E5499/1000)),
IF(AND(C5499="Ready to Drink",D5499="RTD-One Pour Cocktail&gt;7%&lt;=14.5"),
SUM(LOOKUP(2,1/(SRP!$B$16:$B$20&lt;=E5499)/(SRP!$C$16:$C$20&gt;=E5499),SRP!$D$16:$D$20)*(G5499/100)*(E5499/1000)),
IF(C5499="Ready to Drink",
SUM(LOOKUP(2,1/(SRP!$B$11:$B$15&lt;=E5499)/(SRP!$C$11:$C$15&gt;=E5499),SRP!$D$11:$D$15)*(G5499/100)*(E5499/1000)),
0)))))),2)</f>
        <v>3.73</v>
      </c>
      <c r="L5499" s="173" t="str">
        <f t="shared" si="85"/>
        <v>Beer473</v>
      </c>
      <c r="M5499" s="154">
        <f>VLOOKUP(L5499,'Slope %'!C:D,2,0)</f>
        <v>0.12</v>
      </c>
    </row>
    <row r="5500" spans="1:13" x14ac:dyDescent="0.25">
      <c r="A5500" s="169">
        <v>62661</v>
      </c>
      <c r="B5500" s="170" t="s">
        <v>4124</v>
      </c>
      <c r="C5500" s="170" t="s">
        <v>11</v>
      </c>
      <c r="D5500" s="170" t="s">
        <v>303</v>
      </c>
      <c r="E5500" s="170">
        <v>473</v>
      </c>
      <c r="F5500" s="170">
        <v>24</v>
      </c>
      <c r="G5500" s="171">
        <v>10.1</v>
      </c>
      <c r="H5500" s="170" t="s">
        <v>1053</v>
      </c>
      <c r="I5500" s="171">
        <v>4.99</v>
      </c>
      <c r="J5500" s="169">
        <v>1</v>
      </c>
      <c r="K5500" s="154" cm="1">
        <f t="array" ref="K5500">ROUND(
IF(C5500="Beer",
SUM(LOOKUP(2,1/(SRP!$B$8:$B$10&lt;=E5500)/(SRP!$C$8:$C$10&gt;=E5500),SRP!$D$8:$D$10)*(G5500/100)*(E5500/1000)),
IF(C5500="Spirits",
SUM(LOOKUP(2,1/(SRP!$B$2:$B$7&lt;=E5500)/(SRP!$C$2:$C$7&gt;=E5500),SRP!$D$2:$D$7)*(G5500/100)*(E5500/1000)),
IF(AND(C5500="Wine",D5500="Fortified Wines"),
SUM(LOOKUP(2,1/(SRP!$B$26:$B$29&lt;=E5500)/(SRP!$C$26:$C$29&gt;=E5500),SRP!$D$26:$D$29)*(G5500/100)*(E5500/1000)),
IF(C5500="Wine",
SUM(LOOKUP(2,1/(SRP!$B$21:$B$25&lt;=E5500)/(SRP!$C$21:$C$25&gt;=E5500),SRP!$D$21:$D$25)*(G5500/100)*(E5500/1000)),
IF(AND(C5500="Ready to Drink",D5500="RTD-One Pour Cocktail&gt;7%&lt;=14.5"),
SUM(LOOKUP(2,1/(SRP!$B$16:$B$20&lt;=E5500)/(SRP!$C$16:$C$20&gt;=E5500),SRP!$D$16:$D$20)*(G5500/100)*(E5500/1000)),
IF(C5500="Ready to Drink",
SUM(LOOKUP(2,1/(SRP!$B$11:$B$15&lt;=E5500)/(SRP!$C$11:$C$15&gt;=E5500),SRP!$D$11:$D$15)*(G5500/100)*(E5500/1000)),
0)))))),2)</f>
        <v>3.73</v>
      </c>
      <c r="L5500" s="173" t="str">
        <f t="shared" si="85"/>
        <v>Beer473</v>
      </c>
      <c r="M5500" s="154">
        <f>VLOOKUP(L5500,'Slope %'!C:D,2,0)</f>
        <v>0.12</v>
      </c>
    </row>
    <row r="5501" spans="1:13" x14ac:dyDescent="0.25">
      <c r="A5501" s="169">
        <v>62668</v>
      </c>
      <c r="B5501" s="170" t="s">
        <v>4125</v>
      </c>
      <c r="C5501" s="170" t="s">
        <v>11</v>
      </c>
      <c r="D5501" s="170" t="s">
        <v>267</v>
      </c>
      <c r="E5501" s="170">
        <v>473</v>
      </c>
      <c r="F5501" s="170">
        <v>24</v>
      </c>
      <c r="G5501" s="171">
        <v>5.2</v>
      </c>
      <c r="H5501" s="170" t="s">
        <v>1742</v>
      </c>
      <c r="I5501" s="171">
        <v>4.8</v>
      </c>
      <c r="J5501" s="169">
        <v>1</v>
      </c>
      <c r="K5501" s="154" cm="1">
        <f t="array" ref="K5501">ROUND(
IF(C5501="Beer",
SUM(LOOKUP(2,1/(SRP!$B$8:$B$10&lt;=E5501)/(SRP!$C$8:$C$10&gt;=E5501),SRP!$D$8:$D$10)*(G5501/100)*(E5501/1000)),
IF(C5501="Spirits",
SUM(LOOKUP(2,1/(SRP!$B$2:$B$7&lt;=E5501)/(SRP!$C$2:$C$7&gt;=E5501),SRP!$D$2:$D$7)*(G5501/100)*(E5501/1000)),
IF(AND(C5501="Wine",D5501="Fortified Wines"),
SUM(LOOKUP(2,1/(SRP!$B$26:$B$29&lt;=E5501)/(SRP!$C$26:$C$29&gt;=E5501),SRP!$D$26:$D$29)*(G5501/100)*(E5501/1000)),
IF(C5501="Wine",
SUM(LOOKUP(2,1/(SRP!$B$21:$B$25&lt;=E5501)/(SRP!$C$21:$C$25&gt;=E5501),SRP!$D$21:$D$25)*(G5501/100)*(E5501/1000)),
IF(AND(C5501="Ready to Drink",D5501="RTD-One Pour Cocktail&gt;7%&lt;=14.5"),
SUM(LOOKUP(2,1/(SRP!$B$16:$B$20&lt;=E5501)/(SRP!$C$16:$C$20&gt;=E5501),SRP!$D$16:$D$20)*(G5501/100)*(E5501/1000)),
IF(C5501="Ready to Drink",
SUM(LOOKUP(2,1/(SRP!$B$11:$B$15&lt;=E5501)/(SRP!$C$11:$C$15&gt;=E5501),SRP!$D$11:$D$15)*(G5501/100)*(E5501/1000)),
0)))))),2)</f>
        <v>1.92</v>
      </c>
      <c r="L5501" s="173" t="str">
        <f t="shared" si="85"/>
        <v>Beer473</v>
      </c>
      <c r="M5501" s="154">
        <f>VLOOKUP(L5501,'Slope %'!C:D,2,0)</f>
        <v>0.12</v>
      </c>
    </row>
    <row r="5502" spans="1:13" x14ac:dyDescent="0.25">
      <c r="A5502" s="169">
        <v>62668</v>
      </c>
      <c r="B5502" s="170" t="s">
        <v>4125</v>
      </c>
      <c r="C5502" s="170" t="s">
        <v>11</v>
      </c>
      <c r="D5502" s="170" t="s">
        <v>267</v>
      </c>
      <c r="E5502" s="170">
        <v>473</v>
      </c>
      <c r="F5502" s="170">
        <v>24</v>
      </c>
      <c r="G5502" s="171">
        <v>5.2</v>
      </c>
      <c r="H5502" s="170" t="s">
        <v>1742</v>
      </c>
      <c r="I5502" s="171">
        <v>4.8</v>
      </c>
      <c r="J5502" s="169">
        <v>1</v>
      </c>
      <c r="K5502" s="154" cm="1">
        <f t="array" ref="K5502">ROUND(
IF(C5502="Beer",
SUM(LOOKUP(2,1/(SRP!$B$8:$B$10&lt;=E5502)/(SRP!$C$8:$C$10&gt;=E5502),SRP!$D$8:$D$10)*(G5502/100)*(E5502/1000)),
IF(C5502="Spirits",
SUM(LOOKUP(2,1/(SRP!$B$2:$B$7&lt;=E5502)/(SRP!$C$2:$C$7&gt;=E5502),SRP!$D$2:$D$7)*(G5502/100)*(E5502/1000)),
IF(AND(C5502="Wine",D5502="Fortified Wines"),
SUM(LOOKUP(2,1/(SRP!$B$26:$B$29&lt;=E5502)/(SRP!$C$26:$C$29&gt;=E5502),SRP!$D$26:$D$29)*(G5502/100)*(E5502/1000)),
IF(C5502="Wine",
SUM(LOOKUP(2,1/(SRP!$B$21:$B$25&lt;=E5502)/(SRP!$C$21:$C$25&gt;=E5502),SRP!$D$21:$D$25)*(G5502/100)*(E5502/1000)),
IF(AND(C5502="Ready to Drink",D5502="RTD-One Pour Cocktail&gt;7%&lt;=14.5"),
SUM(LOOKUP(2,1/(SRP!$B$16:$B$20&lt;=E5502)/(SRP!$C$16:$C$20&gt;=E5502),SRP!$D$16:$D$20)*(G5502/100)*(E5502/1000)),
IF(C5502="Ready to Drink",
SUM(LOOKUP(2,1/(SRP!$B$11:$B$15&lt;=E5502)/(SRP!$C$11:$C$15&gt;=E5502),SRP!$D$11:$D$15)*(G5502/100)*(E5502/1000)),
0)))))),2)</f>
        <v>1.92</v>
      </c>
      <c r="L5502" s="173" t="str">
        <f t="shared" si="85"/>
        <v>Beer473</v>
      </c>
      <c r="M5502" s="154">
        <f>VLOOKUP(L5502,'Slope %'!C:D,2,0)</f>
        <v>0.12</v>
      </c>
    </row>
    <row r="5503" spans="1:13" x14ac:dyDescent="0.25">
      <c r="A5503" s="169">
        <v>62677</v>
      </c>
      <c r="B5503" s="170" t="s">
        <v>4126</v>
      </c>
      <c r="C5503" s="170" t="s">
        <v>263</v>
      </c>
      <c r="D5503" s="170" t="s">
        <v>264</v>
      </c>
      <c r="E5503" s="170">
        <v>4260</v>
      </c>
      <c r="F5503" s="170">
        <v>2</v>
      </c>
      <c r="G5503" s="171">
        <v>5</v>
      </c>
      <c r="H5503" s="170" t="s">
        <v>13</v>
      </c>
      <c r="I5503" s="171">
        <v>33.29</v>
      </c>
      <c r="J5503" s="169">
        <v>12</v>
      </c>
      <c r="K5503" s="154" cm="1">
        <f t="array" ref="K5503">ROUND(
IF(C5503="Beer",
SUM(LOOKUP(2,1/(SRP!$B$8:$B$10&lt;=E5503)/(SRP!$C$8:$C$10&gt;=E5503),SRP!$D$8:$D$10)*(G5503/100)*(E5503/1000)),
IF(C5503="Spirits",
SUM(LOOKUP(2,1/(SRP!$B$2:$B$7&lt;=E5503)/(SRP!$C$2:$C$7&gt;=E5503),SRP!$D$2:$D$7)*(G5503/100)*(E5503/1000)),
IF(AND(C5503="Wine",D5503="Fortified Wines"),
SUM(LOOKUP(2,1/(SRP!$B$26:$B$29&lt;=E5503)/(SRP!$C$26:$C$29&gt;=E5503),SRP!$D$26:$D$29)*(G5503/100)*(E5503/1000)),
IF(C5503="Wine",
SUM(LOOKUP(2,1/(SRP!$B$21:$B$25&lt;=E5503)/(SRP!$C$21:$C$25&gt;=E5503),SRP!$D$21:$D$25)*(G5503/100)*(E5503/1000)),
IF(AND(C5503="Ready to Drink",D5503="RTD-One Pour Cocktail&gt;7%&lt;=14.5"),
SUM(LOOKUP(2,1/(SRP!$B$16:$B$20&lt;=E5503)/(SRP!$C$16:$C$20&gt;=E5503),SRP!$D$16:$D$20)*(G5503/100)*(E5503/1000)),
IF(C5503="Ready to Drink",
SUM(LOOKUP(2,1/(SRP!$B$11:$B$15&lt;=E5503)/(SRP!$C$11:$C$15&gt;=E5503),SRP!$D$11:$D$15)*(G5503/100)*(E5503/1000)),
0)))))),2)</f>
        <v>16.63</v>
      </c>
      <c r="L5503" s="173" t="str">
        <f t="shared" si="85"/>
        <v>Ready to Drink4260</v>
      </c>
      <c r="M5503" s="154">
        <f>VLOOKUP(L5503,'Slope %'!C:D,2,0)</f>
        <v>7.0000000000000007E-2</v>
      </c>
    </row>
    <row r="5504" spans="1:13" x14ac:dyDescent="0.25">
      <c r="A5504" s="169">
        <v>62677</v>
      </c>
      <c r="B5504" s="170" t="s">
        <v>4126</v>
      </c>
      <c r="C5504" s="170" t="s">
        <v>263</v>
      </c>
      <c r="D5504" s="170" t="s">
        <v>264</v>
      </c>
      <c r="E5504" s="170">
        <v>4260</v>
      </c>
      <c r="F5504" s="170">
        <v>2</v>
      </c>
      <c r="G5504" s="171">
        <v>5</v>
      </c>
      <c r="H5504" s="170" t="s">
        <v>13</v>
      </c>
      <c r="I5504" s="171">
        <v>33.29</v>
      </c>
      <c r="J5504" s="169">
        <v>12</v>
      </c>
      <c r="K5504" s="154" cm="1">
        <f t="array" ref="K5504">ROUND(
IF(C5504="Beer",
SUM(LOOKUP(2,1/(SRP!$B$8:$B$10&lt;=E5504)/(SRP!$C$8:$C$10&gt;=E5504),SRP!$D$8:$D$10)*(G5504/100)*(E5504/1000)),
IF(C5504="Spirits",
SUM(LOOKUP(2,1/(SRP!$B$2:$B$7&lt;=E5504)/(SRP!$C$2:$C$7&gt;=E5504),SRP!$D$2:$D$7)*(G5504/100)*(E5504/1000)),
IF(AND(C5504="Wine",D5504="Fortified Wines"),
SUM(LOOKUP(2,1/(SRP!$B$26:$B$29&lt;=E5504)/(SRP!$C$26:$C$29&gt;=E5504),SRP!$D$26:$D$29)*(G5504/100)*(E5504/1000)),
IF(C5504="Wine",
SUM(LOOKUP(2,1/(SRP!$B$21:$B$25&lt;=E5504)/(SRP!$C$21:$C$25&gt;=E5504),SRP!$D$21:$D$25)*(G5504/100)*(E5504/1000)),
IF(AND(C5504="Ready to Drink",D5504="RTD-One Pour Cocktail&gt;7%&lt;=14.5"),
SUM(LOOKUP(2,1/(SRP!$B$16:$B$20&lt;=E5504)/(SRP!$C$16:$C$20&gt;=E5504),SRP!$D$16:$D$20)*(G5504/100)*(E5504/1000)),
IF(C5504="Ready to Drink",
SUM(LOOKUP(2,1/(SRP!$B$11:$B$15&lt;=E5504)/(SRP!$C$11:$C$15&gt;=E5504),SRP!$D$11:$D$15)*(G5504/100)*(E5504/1000)),
0)))))),2)</f>
        <v>16.63</v>
      </c>
      <c r="L5504" s="173" t="str">
        <f t="shared" si="85"/>
        <v>Ready to Drink4260</v>
      </c>
      <c r="M5504" s="154">
        <f>VLOOKUP(L5504,'Slope %'!C:D,2,0)</f>
        <v>7.0000000000000007E-2</v>
      </c>
    </row>
    <row r="5505" spans="1:13" x14ac:dyDescent="0.25">
      <c r="A5505" s="169">
        <v>62682</v>
      </c>
      <c r="B5505" s="170" t="s">
        <v>4127</v>
      </c>
      <c r="C5505" s="170" t="s">
        <v>263</v>
      </c>
      <c r="D5505" s="170" t="s">
        <v>806</v>
      </c>
      <c r="E5505" s="170">
        <v>4260</v>
      </c>
      <c r="F5505" s="170">
        <v>2</v>
      </c>
      <c r="G5505" s="171">
        <v>4.5</v>
      </c>
      <c r="H5505" s="170" t="s">
        <v>13</v>
      </c>
      <c r="I5505" s="171">
        <v>32.99</v>
      </c>
      <c r="J5505" s="169">
        <v>12</v>
      </c>
      <c r="K5505" s="154" cm="1">
        <f t="array" ref="K5505">ROUND(
IF(C5505="Beer",
SUM(LOOKUP(2,1/(SRP!$B$8:$B$10&lt;=E5505)/(SRP!$C$8:$C$10&gt;=E5505),SRP!$D$8:$D$10)*(G5505/100)*(E5505/1000)),
IF(C5505="Spirits",
SUM(LOOKUP(2,1/(SRP!$B$2:$B$7&lt;=E5505)/(SRP!$C$2:$C$7&gt;=E5505),SRP!$D$2:$D$7)*(G5505/100)*(E5505/1000)),
IF(AND(C5505="Wine",D5505="Fortified Wines"),
SUM(LOOKUP(2,1/(SRP!$B$26:$B$29&lt;=E5505)/(SRP!$C$26:$C$29&gt;=E5505),SRP!$D$26:$D$29)*(G5505/100)*(E5505/1000)),
IF(C5505="Wine",
SUM(LOOKUP(2,1/(SRP!$B$21:$B$25&lt;=E5505)/(SRP!$C$21:$C$25&gt;=E5505),SRP!$D$21:$D$25)*(G5505/100)*(E5505/1000)),
IF(AND(C5505="Ready to Drink",D5505="RTD-One Pour Cocktail&gt;7%&lt;=14.5"),
SUM(LOOKUP(2,1/(SRP!$B$16:$B$20&lt;=E5505)/(SRP!$C$16:$C$20&gt;=E5505),SRP!$D$16:$D$20)*(G5505/100)*(E5505/1000)),
IF(C5505="Ready to Drink",
SUM(LOOKUP(2,1/(SRP!$B$11:$B$15&lt;=E5505)/(SRP!$C$11:$C$15&gt;=E5505),SRP!$D$11:$D$15)*(G5505/100)*(E5505/1000)),
0)))))),2)</f>
        <v>14.97</v>
      </c>
      <c r="L5505" s="173" t="str">
        <f t="shared" si="85"/>
        <v>Ready to Drink4260</v>
      </c>
      <c r="M5505" s="154">
        <f>VLOOKUP(L5505,'Slope %'!C:D,2,0)</f>
        <v>7.0000000000000007E-2</v>
      </c>
    </row>
    <row r="5506" spans="1:13" x14ac:dyDescent="0.25">
      <c r="A5506" s="169">
        <v>62682</v>
      </c>
      <c r="B5506" s="170" t="s">
        <v>4127</v>
      </c>
      <c r="C5506" s="170" t="s">
        <v>263</v>
      </c>
      <c r="D5506" s="170" t="s">
        <v>806</v>
      </c>
      <c r="E5506" s="170">
        <v>4260</v>
      </c>
      <c r="F5506" s="170">
        <v>2</v>
      </c>
      <c r="G5506" s="171">
        <v>4.5</v>
      </c>
      <c r="H5506" s="170" t="s">
        <v>13</v>
      </c>
      <c r="I5506" s="171">
        <v>32.99</v>
      </c>
      <c r="J5506" s="169">
        <v>12</v>
      </c>
      <c r="K5506" s="154" cm="1">
        <f t="array" ref="K5506">ROUND(
IF(C5506="Beer",
SUM(LOOKUP(2,1/(SRP!$B$8:$B$10&lt;=E5506)/(SRP!$C$8:$C$10&gt;=E5506),SRP!$D$8:$D$10)*(G5506/100)*(E5506/1000)),
IF(C5506="Spirits",
SUM(LOOKUP(2,1/(SRP!$B$2:$B$7&lt;=E5506)/(SRP!$C$2:$C$7&gt;=E5506),SRP!$D$2:$D$7)*(G5506/100)*(E5506/1000)),
IF(AND(C5506="Wine",D5506="Fortified Wines"),
SUM(LOOKUP(2,1/(SRP!$B$26:$B$29&lt;=E5506)/(SRP!$C$26:$C$29&gt;=E5506),SRP!$D$26:$D$29)*(G5506/100)*(E5506/1000)),
IF(C5506="Wine",
SUM(LOOKUP(2,1/(SRP!$B$21:$B$25&lt;=E5506)/(SRP!$C$21:$C$25&gt;=E5506),SRP!$D$21:$D$25)*(G5506/100)*(E5506/1000)),
IF(AND(C5506="Ready to Drink",D5506="RTD-One Pour Cocktail&gt;7%&lt;=14.5"),
SUM(LOOKUP(2,1/(SRP!$B$16:$B$20&lt;=E5506)/(SRP!$C$16:$C$20&gt;=E5506),SRP!$D$16:$D$20)*(G5506/100)*(E5506/1000)),
IF(C5506="Ready to Drink",
SUM(LOOKUP(2,1/(SRP!$B$11:$B$15&lt;=E5506)/(SRP!$C$11:$C$15&gt;=E5506),SRP!$D$11:$D$15)*(G5506/100)*(E5506/1000)),
0)))))),2)</f>
        <v>14.97</v>
      </c>
      <c r="L5506" s="173" t="str">
        <f t="shared" si="85"/>
        <v>Ready to Drink4260</v>
      </c>
      <c r="M5506" s="154">
        <f>VLOOKUP(L5506,'Slope %'!C:D,2,0)</f>
        <v>7.0000000000000007E-2</v>
      </c>
    </row>
    <row r="5507" spans="1:13" x14ac:dyDescent="0.25">
      <c r="A5507" s="169">
        <v>62687</v>
      </c>
      <c r="B5507" s="170" t="s">
        <v>4128</v>
      </c>
      <c r="C5507" s="170" t="s">
        <v>263</v>
      </c>
      <c r="D5507" s="170" t="s">
        <v>332</v>
      </c>
      <c r="E5507" s="170">
        <v>1420</v>
      </c>
      <c r="F5507" s="170">
        <v>6</v>
      </c>
      <c r="G5507" s="171">
        <v>7</v>
      </c>
      <c r="H5507" s="170" t="s">
        <v>105</v>
      </c>
      <c r="I5507" s="171">
        <v>15.49</v>
      </c>
      <c r="J5507" s="169">
        <v>4</v>
      </c>
      <c r="K5507" s="154" cm="1">
        <f t="array" ref="K5507">ROUND(
IF(C5507="Beer",
SUM(LOOKUP(2,1/(SRP!$B$8:$B$10&lt;=E5507)/(SRP!$C$8:$C$10&gt;=E5507),SRP!$D$8:$D$10)*(G5507/100)*(E5507/1000)),
IF(C5507="Spirits",
SUM(LOOKUP(2,1/(SRP!$B$2:$B$7&lt;=E5507)/(SRP!$C$2:$C$7&gt;=E5507),SRP!$D$2:$D$7)*(G5507/100)*(E5507/1000)),
IF(AND(C5507="Wine",D5507="Fortified Wines"),
SUM(LOOKUP(2,1/(SRP!$B$26:$B$29&lt;=E5507)/(SRP!$C$26:$C$29&gt;=E5507),SRP!$D$26:$D$29)*(G5507/100)*(E5507/1000)),
IF(C5507="Wine",
SUM(LOOKUP(2,1/(SRP!$B$21:$B$25&lt;=E5507)/(SRP!$C$21:$C$25&gt;=E5507),SRP!$D$21:$D$25)*(G5507/100)*(E5507/1000)),
IF(AND(C5507="Ready to Drink",D5507="RTD-One Pour Cocktail&gt;7%&lt;=14.5"),
SUM(LOOKUP(2,1/(SRP!$B$16:$B$20&lt;=E5507)/(SRP!$C$16:$C$20&gt;=E5507),SRP!$D$16:$D$20)*(G5507/100)*(E5507/1000)),
IF(C5507="Ready to Drink",
SUM(LOOKUP(2,1/(SRP!$B$11:$B$15&lt;=E5507)/(SRP!$C$11:$C$15&gt;=E5507),SRP!$D$11:$D$15)*(G5507/100)*(E5507/1000)),
0)))))),2)</f>
        <v>7.76</v>
      </c>
      <c r="L5507" s="173" t="str">
        <f t="shared" ref="L5507:L5570" si="86">(_xlfn.CONCAT(C5507,E5507))</f>
        <v>Ready to Drink1420</v>
      </c>
      <c r="M5507" s="154">
        <f>VLOOKUP(L5507,'Slope %'!C:D,2,0)</f>
        <v>0.12</v>
      </c>
    </row>
    <row r="5508" spans="1:13" x14ac:dyDescent="0.25">
      <c r="A5508" s="169">
        <v>62741</v>
      </c>
      <c r="B5508" s="170" t="s">
        <v>4129</v>
      </c>
      <c r="C5508" s="170" t="s">
        <v>11</v>
      </c>
      <c r="D5508" s="170" t="s">
        <v>267</v>
      </c>
      <c r="E5508" s="170">
        <v>473</v>
      </c>
      <c r="F5508" s="170">
        <v>24</v>
      </c>
      <c r="G5508" s="171">
        <v>5.5</v>
      </c>
      <c r="H5508" s="170" t="s">
        <v>1457</v>
      </c>
      <c r="I5508" s="171">
        <v>4.8899999999999997</v>
      </c>
      <c r="J5508" s="169">
        <v>1</v>
      </c>
      <c r="K5508" s="154" cm="1">
        <f t="array" ref="K5508">ROUND(
IF(C5508="Beer",
SUM(LOOKUP(2,1/(SRP!$B$8:$B$10&lt;=E5508)/(SRP!$C$8:$C$10&gt;=E5508),SRP!$D$8:$D$10)*(G5508/100)*(E5508/1000)),
IF(C5508="Spirits",
SUM(LOOKUP(2,1/(SRP!$B$2:$B$7&lt;=E5508)/(SRP!$C$2:$C$7&gt;=E5508),SRP!$D$2:$D$7)*(G5508/100)*(E5508/1000)),
IF(AND(C5508="Wine",D5508="Fortified Wines"),
SUM(LOOKUP(2,1/(SRP!$B$26:$B$29&lt;=E5508)/(SRP!$C$26:$C$29&gt;=E5508),SRP!$D$26:$D$29)*(G5508/100)*(E5508/1000)),
IF(C5508="Wine",
SUM(LOOKUP(2,1/(SRP!$B$21:$B$25&lt;=E5508)/(SRP!$C$21:$C$25&gt;=E5508),SRP!$D$21:$D$25)*(G5508/100)*(E5508/1000)),
IF(AND(C5508="Ready to Drink",D5508="RTD-One Pour Cocktail&gt;7%&lt;=14.5"),
SUM(LOOKUP(2,1/(SRP!$B$16:$B$20&lt;=E5508)/(SRP!$C$16:$C$20&gt;=E5508),SRP!$D$16:$D$20)*(G5508/100)*(E5508/1000)),
IF(C5508="Ready to Drink",
SUM(LOOKUP(2,1/(SRP!$B$11:$B$15&lt;=E5508)/(SRP!$C$11:$C$15&gt;=E5508),SRP!$D$11:$D$15)*(G5508/100)*(E5508/1000)),
0)))))),2)</f>
        <v>2.0299999999999998</v>
      </c>
      <c r="L5508" s="173" t="str">
        <f t="shared" si="86"/>
        <v>Beer473</v>
      </c>
      <c r="M5508" s="154">
        <f>VLOOKUP(L5508,'Slope %'!C:D,2,0)</f>
        <v>0.12</v>
      </c>
    </row>
    <row r="5509" spans="1:13" x14ac:dyDescent="0.25">
      <c r="A5509" s="169">
        <v>62741</v>
      </c>
      <c r="B5509" s="170" t="s">
        <v>4129</v>
      </c>
      <c r="C5509" s="170" t="s">
        <v>11</v>
      </c>
      <c r="D5509" s="170" t="s">
        <v>267</v>
      </c>
      <c r="E5509" s="170">
        <v>473</v>
      </c>
      <c r="F5509" s="170">
        <v>24</v>
      </c>
      <c r="G5509" s="171">
        <v>5.5</v>
      </c>
      <c r="H5509" s="170" t="s">
        <v>1457</v>
      </c>
      <c r="I5509" s="171">
        <v>4.8899999999999997</v>
      </c>
      <c r="J5509" s="169">
        <v>1</v>
      </c>
      <c r="K5509" s="154" cm="1">
        <f t="array" ref="K5509">ROUND(
IF(C5509="Beer",
SUM(LOOKUP(2,1/(SRP!$B$8:$B$10&lt;=E5509)/(SRP!$C$8:$C$10&gt;=E5509),SRP!$D$8:$D$10)*(G5509/100)*(E5509/1000)),
IF(C5509="Spirits",
SUM(LOOKUP(2,1/(SRP!$B$2:$B$7&lt;=E5509)/(SRP!$C$2:$C$7&gt;=E5509),SRP!$D$2:$D$7)*(G5509/100)*(E5509/1000)),
IF(AND(C5509="Wine",D5509="Fortified Wines"),
SUM(LOOKUP(2,1/(SRP!$B$26:$B$29&lt;=E5509)/(SRP!$C$26:$C$29&gt;=E5509),SRP!$D$26:$D$29)*(G5509/100)*(E5509/1000)),
IF(C5509="Wine",
SUM(LOOKUP(2,1/(SRP!$B$21:$B$25&lt;=E5509)/(SRP!$C$21:$C$25&gt;=E5509),SRP!$D$21:$D$25)*(G5509/100)*(E5509/1000)),
IF(AND(C5509="Ready to Drink",D5509="RTD-One Pour Cocktail&gt;7%&lt;=14.5"),
SUM(LOOKUP(2,1/(SRP!$B$16:$B$20&lt;=E5509)/(SRP!$C$16:$C$20&gt;=E5509),SRP!$D$16:$D$20)*(G5509/100)*(E5509/1000)),
IF(C5509="Ready to Drink",
SUM(LOOKUP(2,1/(SRP!$B$11:$B$15&lt;=E5509)/(SRP!$C$11:$C$15&gt;=E5509),SRP!$D$11:$D$15)*(G5509/100)*(E5509/1000)),
0)))))),2)</f>
        <v>2.0299999999999998</v>
      </c>
      <c r="L5509" s="173" t="str">
        <f t="shared" si="86"/>
        <v>Beer473</v>
      </c>
      <c r="M5509" s="154">
        <f>VLOOKUP(L5509,'Slope %'!C:D,2,0)</f>
        <v>0.12</v>
      </c>
    </row>
    <row r="5510" spans="1:13" x14ac:dyDescent="0.25">
      <c r="A5510" s="169">
        <v>62750</v>
      </c>
      <c r="B5510" s="170" t="s">
        <v>4130</v>
      </c>
      <c r="C5510" s="170" t="s">
        <v>11</v>
      </c>
      <c r="D5510" s="170" t="s">
        <v>303</v>
      </c>
      <c r="E5510" s="170">
        <v>473</v>
      </c>
      <c r="F5510" s="170">
        <v>24</v>
      </c>
      <c r="G5510" s="171">
        <v>6.5</v>
      </c>
      <c r="H5510" s="170" t="s">
        <v>1457</v>
      </c>
      <c r="I5510" s="171">
        <v>4.8899999999999997</v>
      </c>
      <c r="J5510" s="169">
        <v>1</v>
      </c>
      <c r="K5510" s="154" cm="1">
        <f t="array" ref="K5510">ROUND(
IF(C5510="Beer",
SUM(LOOKUP(2,1/(SRP!$B$8:$B$10&lt;=E5510)/(SRP!$C$8:$C$10&gt;=E5510),SRP!$D$8:$D$10)*(G5510/100)*(E5510/1000)),
IF(C5510="Spirits",
SUM(LOOKUP(2,1/(SRP!$B$2:$B$7&lt;=E5510)/(SRP!$C$2:$C$7&gt;=E5510),SRP!$D$2:$D$7)*(G5510/100)*(E5510/1000)),
IF(AND(C5510="Wine",D5510="Fortified Wines"),
SUM(LOOKUP(2,1/(SRP!$B$26:$B$29&lt;=E5510)/(SRP!$C$26:$C$29&gt;=E5510),SRP!$D$26:$D$29)*(G5510/100)*(E5510/1000)),
IF(C5510="Wine",
SUM(LOOKUP(2,1/(SRP!$B$21:$B$25&lt;=E5510)/(SRP!$C$21:$C$25&gt;=E5510),SRP!$D$21:$D$25)*(G5510/100)*(E5510/1000)),
IF(AND(C5510="Ready to Drink",D5510="RTD-One Pour Cocktail&gt;7%&lt;=14.5"),
SUM(LOOKUP(2,1/(SRP!$B$16:$B$20&lt;=E5510)/(SRP!$C$16:$C$20&gt;=E5510),SRP!$D$16:$D$20)*(G5510/100)*(E5510/1000)),
IF(C5510="Ready to Drink",
SUM(LOOKUP(2,1/(SRP!$B$11:$B$15&lt;=E5510)/(SRP!$C$11:$C$15&gt;=E5510),SRP!$D$11:$D$15)*(G5510/100)*(E5510/1000)),
0)))))),2)</f>
        <v>2.4</v>
      </c>
      <c r="L5510" s="173" t="str">
        <f t="shared" si="86"/>
        <v>Beer473</v>
      </c>
      <c r="M5510" s="154">
        <f>VLOOKUP(L5510,'Slope %'!C:D,2,0)</f>
        <v>0.12</v>
      </c>
    </row>
    <row r="5511" spans="1:13" x14ac:dyDescent="0.25">
      <c r="A5511" s="169">
        <v>62750</v>
      </c>
      <c r="B5511" s="170" t="s">
        <v>4130</v>
      </c>
      <c r="C5511" s="170" t="s">
        <v>11</v>
      </c>
      <c r="D5511" s="170" t="s">
        <v>303</v>
      </c>
      <c r="E5511" s="170">
        <v>473</v>
      </c>
      <c r="F5511" s="170">
        <v>24</v>
      </c>
      <c r="G5511" s="171">
        <v>6.5</v>
      </c>
      <c r="H5511" s="170" t="s">
        <v>1457</v>
      </c>
      <c r="I5511" s="171">
        <v>4.8899999999999997</v>
      </c>
      <c r="J5511" s="169">
        <v>1</v>
      </c>
      <c r="K5511" s="154" cm="1">
        <f t="array" ref="K5511">ROUND(
IF(C5511="Beer",
SUM(LOOKUP(2,1/(SRP!$B$8:$B$10&lt;=E5511)/(SRP!$C$8:$C$10&gt;=E5511),SRP!$D$8:$D$10)*(G5511/100)*(E5511/1000)),
IF(C5511="Spirits",
SUM(LOOKUP(2,1/(SRP!$B$2:$B$7&lt;=E5511)/(SRP!$C$2:$C$7&gt;=E5511),SRP!$D$2:$D$7)*(G5511/100)*(E5511/1000)),
IF(AND(C5511="Wine",D5511="Fortified Wines"),
SUM(LOOKUP(2,1/(SRP!$B$26:$B$29&lt;=E5511)/(SRP!$C$26:$C$29&gt;=E5511),SRP!$D$26:$D$29)*(G5511/100)*(E5511/1000)),
IF(C5511="Wine",
SUM(LOOKUP(2,1/(SRP!$B$21:$B$25&lt;=E5511)/(SRP!$C$21:$C$25&gt;=E5511),SRP!$D$21:$D$25)*(G5511/100)*(E5511/1000)),
IF(AND(C5511="Ready to Drink",D5511="RTD-One Pour Cocktail&gt;7%&lt;=14.5"),
SUM(LOOKUP(2,1/(SRP!$B$16:$B$20&lt;=E5511)/(SRP!$C$16:$C$20&gt;=E5511),SRP!$D$16:$D$20)*(G5511/100)*(E5511/1000)),
IF(C5511="Ready to Drink",
SUM(LOOKUP(2,1/(SRP!$B$11:$B$15&lt;=E5511)/(SRP!$C$11:$C$15&gt;=E5511),SRP!$D$11:$D$15)*(G5511/100)*(E5511/1000)),
0)))))),2)</f>
        <v>2.4</v>
      </c>
      <c r="L5511" s="173" t="str">
        <f t="shared" si="86"/>
        <v>Beer473</v>
      </c>
      <c r="M5511" s="154">
        <f>VLOOKUP(L5511,'Slope %'!C:D,2,0)</f>
        <v>0.12</v>
      </c>
    </row>
    <row r="5512" spans="1:13" x14ac:dyDescent="0.25">
      <c r="A5512" s="169">
        <v>62788</v>
      </c>
      <c r="B5512" s="170" t="s">
        <v>4131</v>
      </c>
      <c r="C5512" s="170" t="s">
        <v>263</v>
      </c>
      <c r="D5512" s="170" t="s">
        <v>332</v>
      </c>
      <c r="E5512" s="170">
        <v>1420</v>
      </c>
      <c r="F5512" s="170">
        <v>6</v>
      </c>
      <c r="G5512" s="171">
        <v>5</v>
      </c>
      <c r="H5512" s="170" t="s">
        <v>333</v>
      </c>
      <c r="I5512" s="171">
        <v>12.99</v>
      </c>
      <c r="J5512" s="169">
        <v>4</v>
      </c>
      <c r="K5512" s="154" cm="1">
        <f t="array" ref="K5512">ROUND(
IF(C5512="Beer",
SUM(LOOKUP(2,1/(SRP!$B$8:$B$10&lt;=E5512)/(SRP!$C$8:$C$10&gt;=E5512),SRP!$D$8:$D$10)*(G5512/100)*(E5512/1000)),
IF(C5512="Spirits",
SUM(LOOKUP(2,1/(SRP!$B$2:$B$7&lt;=E5512)/(SRP!$C$2:$C$7&gt;=E5512),SRP!$D$2:$D$7)*(G5512/100)*(E5512/1000)),
IF(AND(C5512="Wine",D5512="Fortified Wines"),
SUM(LOOKUP(2,1/(SRP!$B$26:$B$29&lt;=E5512)/(SRP!$C$26:$C$29&gt;=E5512),SRP!$D$26:$D$29)*(G5512/100)*(E5512/1000)),
IF(C5512="Wine",
SUM(LOOKUP(2,1/(SRP!$B$21:$B$25&lt;=E5512)/(SRP!$C$21:$C$25&gt;=E5512),SRP!$D$21:$D$25)*(G5512/100)*(E5512/1000)),
IF(AND(C5512="Ready to Drink",D5512="RTD-One Pour Cocktail&gt;7%&lt;=14.5"),
SUM(LOOKUP(2,1/(SRP!$B$16:$B$20&lt;=E5512)/(SRP!$C$16:$C$20&gt;=E5512),SRP!$D$16:$D$20)*(G5512/100)*(E5512/1000)),
IF(C5512="Ready to Drink",
SUM(LOOKUP(2,1/(SRP!$B$11:$B$15&lt;=E5512)/(SRP!$C$11:$C$15&gt;=E5512),SRP!$D$11:$D$15)*(G5512/100)*(E5512/1000)),
0)))))),2)</f>
        <v>5.54</v>
      </c>
      <c r="L5512" s="173" t="str">
        <f t="shared" si="86"/>
        <v>Ready to Drink1420</v>
      </c>
      <c r="M5512" s="154">
        <f>VLOOKUP(L5512,'Slope %'!C:D,2,0)</f>
        <v>0.12</v>
      </c>
    </row>
    <row r="5513" spans="1:13" x14ac:dyDescent="0.25">
      <c r="A5513" s="169">
        <v>62788</v>
      </c>
      <c r="B5513" s="170" t="s">
        <v>4131</v>
      </c>
      <c r="C5513" s="170" t="s">
        <v>263</v>
      </c>
      <c r="D5513" s="170" t="s">
        <v>332</v>
      </c>
      <c r="E5513" s="170">
        <v>1420</v>
      </c>
      <c r="F5513" s="170">
        <v>6</v>
      </c>
      <c r="G5513" s="171">
        <v>5</v>
      </c>
      <c r="H5513" s="170" t="s">
        <v>333</v>
      </c>
      <c r="I5513" s="171">
        <v>12.99</v>
      </c>
      <c r="J5513" s="169">
        <v>4</v>
      </c>
      <c r="K5513" s="154" cm="1">
        <f t="array" ref="K5513">ROUND(
IF(C5513="Beer",
SUM(LOOKUP(2,1/(SRP!$B$8:$B$10&lt;=E5513)/(SRP!$C$8:$C$10&gt;=E5513),SRP!$D$8:$D$10)*(G5513/100)*(E5513/1000)),
IF(C5513="Spirits",
SUM(LOOKUP(2,1/(SRP!$B$2:$B$7&lt;=E5513)/(SRP!$C$2:$C$7&gt;=E5513),SRP!$D$2:$D$7)*(G5513/100)*(E5513/1000)),
IF(AND(C5513="Wine",D5513="Fortified Wines"),
SUM(LOOKUP(2,1/(SRP!$B$26:$B$29&lt;=E5513)/(SRP!$C$26:$C$29&gt;=E5513),SRP!$D$26:$D$29)*(G5513/100)*(E5513/1000)),
IF(C5513="Wine",
SUM(LOOKUP(2,1/(SRP!$B$21:$B$25&lt;=E5513)/(SRP!$C$21:$C$25&gt;=E5513),SRP!$D$21:$D$25)*(G5513/100)*(E5513/1000)),
IF(AND(C5513="Ready to Drink",D5513="RTD-One Pour Cocktail&gt;7%&lt;=14.5"),
SUM(LOOKUP(2,1/(SRP!$B$16:$B$20&lt;=E5513)/(SRP!$C$16:$C$20&gt;=E5513),SRP!$D$16:$D$20)*(G5513/100)*(E5513/1000)),
IF(C5513="Ready to Drink",
SUM(LOOKUP(2,1/(SRP!$B$11:$B$15&lt;=E5513)/(SRP!$C$11:$C$15&gt;=E5513),SRP!$D$11:$D$15)*(G5513/100)*(E5513/1000)),
0)))))),2)</f>
        <v>5.54</v>
      </c>
      <c r="L5513" s="173" t="str">
        <f t="shared" si="86"/>
        <v>Ready to Drink1420</v>
      </c>
      <c r="M5513" s="154">
        <f>VLOOKUP(L5513,'Slope %'!C:D,2,0)</f>
        <v>0.12</v>
      </c>
    </row>
    <row r="5514" spans="1:13" x14ac:dyDescent="0.25">
      <c r="A5514" s="169">
        <v>62792</v>
      </c>
      <c r="B5514" s="170" t="s">
        <v>4132</v>
      </c>
      <c r="C5514" s="170" t="s">
        <v>263</v>
      </c>
      <c r="D5514" s="170" t="s">
        <v>264</v>
      </c>
      <c r="E5514" s="170">
        <v>473</v>
      </c>
      <c r="F5514" s="170">
        <v>24</v>
      </c>
      <c r="G5514" s="171">
        <v>5</v>
      </c>
      <c r="H5514" s="170" t="s">
        <v>3445</v>
      </c>
      <c r="I5514" s="171">
        <v>5.5</v>
      </c>
      <c r="J5514" s="169">
        <v>1</v>
      </c>
      <c r="K5514" s="154" cm="1">
        <f t="array" ref="K5514">ROUND(
IF(C5514="Beer",
SUM(LOOKUP(2,1/(SRP!$B$8:$B$10&lt;=E5514)/(SRP!$C$8:$C$10&gt;=E5514),SRP!$D$8:$D$10)*(G5514/100)*(E5514/1000)),
IF(C5514="Spirits",
SUM(LOOKUP(2,1/(SRP!$B$2:$B$7&lt;=E5514)/(SRP!$C$2:$C$7&gt;=E5514),SRP!$D$2:$D$7)*(G5514/100)*(E5514/1000)),
IF(AND(C5514="Wine",D5514="Fortified Wines"),
SUM(LOOKUP(2,1/(SRP!$B$26:$B$29&lt;=E5514)/(SRP!$C$26:$C$29&gt;=E5514),SRP!$D$26:$D$29)*(G5514/100)*(E5514/1000)),
IF(C5514="Wine",
SUM(LOOKUP(2,1/(SRP!$B$21:$B$25&lt;=E5514)/(SRP!$C$21:$C$25&gt;=E5514),SRP!$D$21:$D$25)*(G5514/100)*(E5514/1000)),
IF(AND(C5514="Ready to Drink",D5514="RTD-One Pour Cocktail&gt;7%&lt;=14.5"),
SUM(LOOKUP(2,1/(SRP!$B$16:$B$20&lt;=E5514)/(SRP!$C$16:$C$20&gt;=E5514),SRP!$D$16:$D$20)*(G5514/100)*(E5514/1000)),
IF(C5514="Ready to Drink",
SUM(LOOKUP(2,1/(SRP!$B$11:$B$15&lt;=E5514)/(SRP!$C$11:$C$15&gt;=E5514),SRP!$D$11:$D$15)*(G5514/100)*(E5514/1000)),
0)))))),2)</f>
        <v>1.96</v>
      </c>
      <c r="L5514" s="173" t="str">
        <f t="shared" si="86"/>
        <v>Ready to Drink473</v>
      </c>
      <c r="M5514" s="154">
        <f>VLOOKUP(L5514,'Slope %'!C:D,2,0)</f>
        <v>0.12</v>
      </c>
    </row>
    <row r="5515" spans="1:13" x14ac:dyDescent="0.25">
      <c r="A5515" s="169">
        <v>62792</v>
      </c>
      <c r="B5515" s="170" t="s">
        <v>4132</v>
      </c>
      <c r="C5515" s="170" t="s">
        <v>263</v>
      </c>
      <c r="D5515" s="170" t="s">
        <v>264</v>
      </c>
      <c r="E5515" s="170">
        <v>473</v>
      </c>
      <c r="F5515" s="170">
        <v>24</v>
      </c>
      <c r="G5515" s="171">
        <v>5</v>
      </c>
      <c r="H5515" s="170" t="s">
        <v>1407</v>
      </c>
      <c r="I5515" s="171">
        <v>5.5</v>
      </c>
      <c r="J5515" s="169">
        <v>1</v>
      </c>
      <c r="K5515" s="154" cm="1">
        <f t="array" ref="K5515">ROUND(
IF(C5515="Beer",
SUM(LOOKUP(2,1/(SRP!$B$8:$B$10&lt;=E5515)/(SRP!$C$8:$C$10&gt;=E5515),SRP!$D$8:$D$10)*(G5515/100)*(E5515/1000)),
IF(C5515="Spirits",
SUM(LOOKUP(2,1/(SRP!$B$2:$B$7&lt;=E5515)/(SRP!$C$2:$C$7&gt;=E5515),SRP!$D$2:$D$7)*(G5515/100)*(E5515/1000)),
IF(AND(C5515="Wine",D5515="Fortified Wines"),
SUM(LOOKUP(2,1/(SRP!$B$26:$B$29&lt;=E5515)/(SRP!$C$26:$C$29&gt;=E5515),SRP!$D$26:$D$29)*(G5515/100)*(E5515/1000)),
IF(C5515="Wine",
SUM(LOOKUP(2,1/(SRP!$B$21:$B$25&lt;=E5515)/(SRP!$C$21:$C$25&gt;=E5515),SRP!$D$21:$D$25)*(G5515/100)*(E5515/1000)),
IF(AND(C5515="Ready to Drink",D5515="RTD-One Pour Cocktail&gt;7%&lt;=14.5"),
SUM(LOOKUP(2,1/(SRP!$B$16:$B$20&lt;=E5515)/(SRP!$C$16:$C$20&gt;=E5515),SRP!$D$16:$D$20)*(G5515/100)*(E5515/1000)),
IF(C5515="Ready to Drink",
SUM(LOOKUP(2,1/(SRP!$B$11:$B$15&lt;=E5515)/(SRP!$C$11:$C$15&gt;=E5515),SRP!$D$11:$D$15)*(G5515/100)*(E5515/1000)),
0)))))),2)</f>
        <v>1.96</v>
      </c>
      <c r="L5515" s="173" t="str">
        <f t="shared" si="86"/>
        <v>Ready to Drink473</v>
      </c>
      <c r="M5515" s="154">
        <f>VLOOKUP(L5515,'Slope %'!C:D,2,0)</f>
        <v>0.12</v>
      </c>
    </row>
    <row r="5516" spans="1:13" x14ac:dyDescent="0.25">
      <c r="A5516" s="169">
        <v>62797</v>
      </c>
      <c r="B5516" s="170" t="s">
        <v>4133</v>
      </c>
      <c r="C5516" s="170" t="s">
        <v>263</v>
      </c>
      <c r="D5516" s="170" t="s">
        <v>264</v>
      </c>
      <c r="E5516" s="170">
        <v>473</v>
      </c>
      <c r="F5516" s="170">
        <v>24</v>
      </c>
      <c r="G5516" s="171">
        <v>5</v>
      </c>
      <c r="H5516" s="170" t="s">
        <v>3445</v>
      </c>
      <c r="I5516" s="171">
        <v>5.5</v>
      </c>
      <c r="J5516" s="169">
        <v>1</v>
      </c>
      <c r="K5516" s="154" cm="1">
        <f t="array" ref="K5516">ROUND(
IF(C5516="Beer",
SUM(LOOKUP(2,1/(SRP!$B$8:$B$10&lt;=E5516)/(SRP!$C$8:$C$10&gt;=E5516),SRP!$D$8:$D$10)*(G5516/100)*(E5516/1000)),
IF(C5516="Spirits",
SUM(LOOKUP(2,1/(SRP!$B$2:$B$7&lt;=E5516)/(SRP!$C$2:$C$7&gt;=E5516),SRP!$D$2:$D$7)*(G5516/100)*(E5516/1000)),
IF(AND(C5516="Wine",D5516="Fortified Wines"),
SUM(LOOKUP(2,1/(SRP!$B$26:$B$29&lt;=E5516)/(SRP!$C$26:$C$29&gt;=E5516),SRP!$D$26:$D$29)*(G5516/100)*(E5516/1000)),
IF(C5516="Wine",
SUM(LOOKUP(2,1/(SRP!$B$21:$B$25&lt;=E5516)/(SRP!$C$21:$C$25&gt;=E5516),SRP!$D$21:$D$25)*(G5516/100)*(E5516/1000)),
IF(AND(C5516="Ready to Drink",D5516="RTD-One Pour Cocktail&gt;7%&lt;=14.5"),
SUM(LOOKUP(2,1/(SRP!$B$16:$B$20&lt;=E5516)/(SRP!$C$16:$C$20&gt;=E5516),SRP!$D$16:$D$20)*(G5516/100)*(E5516/1000)),
IF(C5516="Ready to Drink",
SUM(LOOKUP(2,1/(SRP!$B$11:$B$15&lt;=E5516)/(SRP!$C$11:$C$15&gt;=E5516),SRP!$D$11:$D$15)*(G5516/100)*(E5516/1000)),
0)))))),2)</f>
        <v>1.96</v>
      </c>
      <c r="L5516" s="173" t="str">
        <f t="shared" si="86"/>
        <v>Ready to Drink473</v>
      </c>
      <c r="M5516" s="154">
        <f>VLOOKUP(L5516,'Slope %'!C:D,2,0)</f>
        <v>0.12</v>
      </c>
    </row>
    <row r="5517" spans="1:13" x14ac:dyDescent="0.25">
      <c r="A5517" s="169">
        <v>62797</v>
      </c>
      <c r="B5517" s="170" t="s">
        <v>4133</v>
      </c>
      <c r="C5517" s="170" t="s">
        <v>263</v>
      </c>
      <c r="D5517" s="170" t="s">
        <v>264</v>
      </c>
      <c r="E5517" s="170">
        <v>473</v>
      </c>
      <c r="F5517" s="170">
        <v>24</v>
      </c>
      <c r="G5517" s="171">
        <v>5</v>
      </c>
      <c r="H5517" s="170" t="s">
        <v>1407</v>
      </c>
      <c r="I5517" s="171">
        <v>5.5</v>
      </c>
      <c r="J5517" s="169">
        <v>1</v>
      </c>
      <c r="K5517" s="154" cm="1">
        <f t="array" ref="K5517">ROUND(
IF(C5517="Beer",
SUM(LOOKUP(2,1/(SRP!$B$8:$B$10&lt;=E5517)/(SRP!$C$8:$C$10&gt;=E5517),SRP!$D$8:$D$10)*(G5517/100)*(E5517/1000)),
IF(C5517="Spirits",
SUM(LOOKUP(2,1/(SRP!$B$2:$B$7&lt;=E5517)/(SRP!$C$2:$C$7&gt;=E5517),SRP!$D$2:$D$7)*(G5517/100)*(E5517/1000)),
IF(AND(C5517="Wine",D5517="Fortified Wines"),
SUM(LOOKUP(2,1/(SRP!$B$26:$B$29&lt;=E5517)/(SRP!$C$26:$C$29&gt;=E5517),SRP!$D$26:$D$29)*(G5517/100)*(E5517/1000)),
IF(C5517="Wine",
SUM(LOOKUP(2,1/(SRP!$B$21:$B$25&lt;=E5517)/(SRP!$C$21:$C$25&gt;=E5517),SRP!$D$21:$D$25)*(G5517/100)*(E5517/1000)),
IF(AND(C5517="Ready to Drink",D5517="RTD-One Pour Cocktail&gt;7%&lt;=14.5"),
SUM(LOOKUP(2,1/(SRP!$B$16:$B$20&lt;=E5517)/(SRP!$C$16:$C$20&gt;=E5517),SRP!$D$16:$D$20)*(G5517/100)*(E5517/1000)),
IF(C5517="Ready to Drink",
SUM(LOOKUP(2,1/(SRP!$B$11:$B$15&lt;=E5517)/(SRP!$C$11:$C$15&gt;=E5517),SRP!$D$11:$D$15)*(G5517/100)*(E5517/1000)),
0)))))),2)</f>
        <v>1.96</v>
      </c>
      <c r="L5517" s="173" t="str">
        <f t="shared" si="86"/>
        <v>Ready to Drink473</v>
      </c>
      <c r="M5517" s="154">
        <f>VLOOKUP(L5517,'Slope %'!C:D,2,0)</f>
        <v>0.12</v>
      </c>
    </row>
    <row r="5518" spans="1:13" x14ac:dyDescent="0.25">
      <c r="A5518" s="169">
        <v>62799</v>
      </c>
      <c r="B5518" s="170" t="s">
        <v>4134</v>
      </c>
      <c r="C5518" s="170" t="s">
        <v>263</v>
      </c>
      <c r="D5518" s="170" t="s">
        <v>264</v>
      </c>
      <c r="E5518" s="170">
        <v>30000</v>
      </c>
      <c r="F5518" s="170">
        <v>1</v>
      </c>
      <c r="G5518" s="171">
        <v>5</v>
      </c>
      <c r="H5518" s="170" t="s">
        <v>3445</v>
      </c>
      <c r="I5518" s="171">
        <v>220</v>
      </c>
      <c r="J5518" s="169">
        <v>1</v>
      </c>
      <c r="K5518" s="154" cm="1">
        <f t="array" ref="K5518">ROUND(
IF(C5518="Beer",
SUM(LOOKUP(2,1/(SRP!$B$8:$B$10&lt;=E5518)/(SRP!$C$8:$C$10&gt;=E5518),SRP!$D$8:$D$10)*(G5518/100)*(E5518/1000)),
IF(C5518="Spirits",
SUM(LOOKUP(2,1/(SRP!$B$2:$B$7&lt;=E5518)/(SRP!$C$2:$C$7&gt;=E5518),SRP!$D$2:$D$7)*(G5518/100)*(E5518/1000)),
IF(AND(C5518="Wine",D5518="Fortified Wines"),
SUM(LOOKUP(2,1/(SRP!$B$26:$B$29&lt;=E5518)/(SRP!$C$26:$C$29&gt;=E5518),SRP!$D$26:$D$29)*(G5518/100)*(E5518/1000)),
IF(C5518="Wine",
SUM(LOOKUP(2,1/(SRP!$B$21:$B$25&lt;=E5518)/(SRP!$C$21:$C$25&gt;=E5518),SRP!$D$21:$D$25)*(G5518/100)*(E5518/1000)),
IF(AND(C5518="Ready to Drink",D5518="RTD-One Pour Cocktail&gt;7%&lt;=14.5"),
SUM(LOOKUP(2,1/(SRP!$B$16:$B$20&lt;=E5518)/(SRP!$C$16:$C$20&gt;=E5518),SRP!$D$16:$D$20)*(G5518/100)*(E5518/1000)),
IF(C5518="Ready to Drink",
SUM(LOOKUP(2,1/(SRP!$B$11:$B$15&lt;=E5518)/(SRP!$C$11:$C$15&gt;=E5518),SRP!$D$11:$D$15)*(G5518/100)*(E5518/1000)),
0)))))),2)</f>
        <v>117.11</v>
      </c>
      <c r="L5518" s="173" t="str">
        <f t="shared" si="86"/>
        <v>Ready to Drink30000</v>
      </c>
      <c r="M5518" s="154" t="e">
        <f>VLOOKUP(L5518,'Slope %'!C:D,2,0)</f>
        <v>#N/A</v>
      </c>
    </row>
    <row r="5519" spans="1:13" x14ac:dyDescent="0.25">
      <c r="A5519" s="169">
        <v>62799</v>
      </c>
      <c r="B5519" s="170" t="s">
        <v>4134</v>
      </c>
      <c r="C5519" s="170" t="s">
        <v>263</v>
      </c>
      <c r="D5519" s="170" t="s">
        <v>264</v>
      </c>
      <c r="E5519" s="170">
        <v>30000</v>
      </c>
      <c r="F5519" s="170">
        <v>1</v>
      </c>
      <c r="G5519" s="171">
        <v>5</v>
      </c>
      <c r="H5519" s="170" t="s">
        <v>1407</v>
      </c>
      <c r="I5519" s="171">
        <v>220</v>
      </c>
      <c r="J5519" s="169">
        <v>1</v>
      </c>
      <c r="K5519" s="154" cm="1">
        <f t="array" ref="K5519">ROUND(
IF(C5519="Beer",
SUM(LOOKUP(2,1/(SRP!$B$8:$B$10&lt;=E5519)/(SRP!$C$8:$C$10&gt;=E5519),SRP!$D$8:$D$10)*(G5519/100)*(E5519/1000)),
IF(C5519="Spirits",
SUM(LOOKUP(2,1/(SRP!$B$2:$B$7&lt;=E5519)/(SRP!$C$2:$C$7&gt;=E5519),SRP!$D$2:$D$7)*(G5519/100)*(E5519/1000)),
IF(AND(C5519="Wine",D5519="Fortified Wines"),
SUM(LOOKUP(2,1/(SRP!$B$26:$B$29&lt;=E5519)/(SRP!$C$26:$C$29&gt;=E5519),SRP!$D$26:$D$29)*(G5519/100)*(E5519/1000)),
IF(C5519="Wine",
SUM(LOOKUP(2,1/(SRP!$B$21:$B$25&lt;=E5519)/(SRP!$C$21:$C$25&gt;=E5519),SRP!$D$21:$D$25)*(G5519/100)*(E5519/1000)),
IF(AND(C5519="Ready to Drink",D5519="RTD-One Pour Cocktail&gt;7%&lt;=14.5"),
SUM(LOOKUP(2,1/(SRP!$B$16:$B$20&lt;=E5519)/(SRP!$C$16:$C$20&gt;=E5519),SRP!$D$16:$D$20)*(G5519/100)*(E5519/1000)),
IF(C5519="Ready to Drink",
SUM(LOOKUP(2,1/(SRP!$B$11:$B$15&lt;=E5519)/(SRP!$C$11:$C$15&gt;=E5519),SRP!$D$11:$D$15)*(G5519/100)*(E5519/1000)),
0)))))),2)</f>
        <v>117.11</v>
      </c>
      <c r="L5519" s="173" t="str">
        <f t="shared" si="86"/>
        <v>Ready to Drink30000</v>
      </c>
      <c r="M5519" s="154" t="e">
        <f>VLOOKUP(L5519,'Slope %'!C:D,2,0)</f>
        <v>#N/A</v>
      </c>
    </row>
    <row r="5520" spans="1:13" x14ac:dyDescent="0.25">
      <c r="A5520" s="169">
        <v>62804</v>
      </c>
      <c r="B5520" s="170" t="s">
        <v>4135</v>
      </c>
      <c r="C5520" s="170" t="s">
        <v>263</v>
      </c>
      <c r="D5520" s="170" t="s">
        <v>264</v>
      </c>
      <c r="E5520" s="170">
        <v>30000</v>
      </c>
      <c r="F5520" s="170">
        <v>1</v>
      </c>
      <c r="G5520" s="171">
        <v>5</v>
      </c>
      <c r="H5520" s="170" t="s">
        <v>3445</v>
      </c>
      <c r="I5520" s="171">
        <v>220</v>
      </c>
      <c r="J5520" s="169">
        <v>1</v>
      </c>
      <c r="K5520" s="154" cm="1">
        <f t="array" ref="K5520">ROUND(
IF(C5520="Beer",
SUM(LOOKUP(2,1/(SRP!$B$8:$B$10&lt;=E5520)/(SRP!$C$8:$C$10&gt;=E5520),SRP!$D$8:$D$10)*(G5520/100)*(E5520/1000)),
IF(C5520="Spirits",
SUM(LOOKUP(2,1/(SRP!$B$2:$B$7&lt;=E5520)/(SRP!$C$2:$C$7&gt;=E5520),SRP!$D$2:$D$7)*(G5520/100)*(E5520/1000)),
IF(AND(C5520="Wine",D5520="Fortified Wines"),
SUM(LOOKUP(2,1/(SRP!$B$26:$B$29&lt;=E5520)/(SRP!$C$26:$C$29&gt;=E5520),SRP!$D$26:$D$29)*(G5520/100)*(E5520/1000)),
IF(C5520="Wine",
SUM(LOOKUP(2,1/(SRP!$B$21:$B$25&lt;=E5520)/(SRP!$C$21:$C$25&gt;=E5520),SRP!$D$21:$D$25)*(G5520/100)*(E5520/1000)),
IF(AND(C5520="Ready to Drink",D5520="RTD-One Pour Cocktail&gt;7%&lt;=14.5"),
SUM(LOOKUP(2,1/(SRP!$B$16:$B$20&lt;=E5520)/(SRP!$C$16:$C$20&gt;=E5520),SRP!$D$16:$D$20)*(G5520/100)*(E5520/1000)),
IF(C5520="Ready to Drink",
SUM(LOOKUP(2,1/(SRP!$B$11:$B$15&lt;=E5520)/(SRP!$C$11:$C$15&gt;=E5520),SRP!$D$11:$D$15)*(G5520/100)*(E5520/1000)),
0)))))),2)</f>
        <v>117.11</v>
      </c>
      <c r="L5520" s="173" t="str">
        <f t="shared" si="86"/>
        <v>Ready to Drink30000</v>
      </c>
      <c r="M5520" s="154" t="e">
        <f>VLOOKUP(L5520,'Slope %'!C:D,2,0)</f>
        <v>#N/A</v>
      </c>
    </row>
    <row r="5521" spans="1:13" x14ac:dyDescent="0.25">
      <c r="A5521" s="169">
        <v>62804</v>
      </c>
      <c r="B5521" s="170" t="s">
        <v>4135</v>
      </c>
      <c r="C5521" s="170" t="s">
        <v>263</v>
      </c>
      <c r="D5521" s="170" t="s">
        <v>264</v>
      </c>
      <c r="E5521" s="170">
        <v>30000</v>
      </c>
      <c r="F5521" s="170">
        <v>1</v>
      </c>
      <c r="G5521" s="171">
        <v>5</v>
      </c>
      <c r="H5521" s="170" t="s">
        <v>1407</v>
      </c>
      <c r="I5521" s="171">
        <v>220</v>
      </c>
      <c r="J5521" s="169">
        <v>1</v>
      </c>
      <c r="K5521" s="154" cm="1">
        <f t="array" ref="K5521">ROUND(
IF(C5521="Beer",
SUM(LOOKUP(2,1/(SRP!$B$8:$B$10&lt;=E5521)/(SRP!$C$8:$C$10&gt;=E5521),SRP!$D$8:$D$10)*(G5521/100)*(E5521/1000)),
IF(C5521="Spirits",
SUM(LOOKUP(2,1/(SRP!$B$2:$B$7&lt;=E5521)/(SRP!$C$2:$C$7&gt;=E5521),SRP!$D$2:$D$7)*(G5521/100)*(E5521/1000)),
IF(AND(C5521="Wine",D5521="Fortified Wines"),
SUM(LOOKUP(2,1/(SRP!$B$26:$B$29&lt;=E5521)/(SRP!$C$26:$C$29&gt;=E5521),SRP!$D$26:$D$29)*(G5521/100)*(E5521/1000)),
IF(C5521="Wine",
SUM(LOOKUP(2,1/(SRP!$B$21:$B$25&lt;=E5521)/(SRP!$C$21:$C$25&gt;=E5521),SRP!$D$21:$D$25)*(G5521/100)*(E5521/1000)),
IF(AND(C5521="Ready to Drink",D5521="RTD-One Pour Cocktail&gt;7%&lt;=14.5"),
SUM(LOOKUP(2,1/(SRP!$B$16:$B$20&lt;=E5521)/(SRP!$C$16:$C$20&gt;=E5521),SRP!$D$16:$D$20)*(G5521/100)*(E5521/1000)),
IF(C5521="Ready to Drink",
SUM(LOOKUP(2,1/(SRP!$B$11:$B$15&lt;=E5521)/(SRP!$C$11:$C$15&gt;=E5521),SRP!$D$11:$D$15)*(G5521/100)*(E5521/1000)),
0)))))),2)</f>
        <v>117.11</v>
      </c>
      <c r="L5521" s="173" t="str">
        <f t="shared" si="86"/>
        <v>Ready to Drink30000</v>
      </c>
      <c r="M5521" s="154" t="e">
        <f>VLOOKUP(L5521,'Slope %'!C:D,2,0)</f>
        <v>#N/A</v>
      </c>
    </row>
    <row r="5522" spans="1:13" x14ac:dyDescent="0.25">
      <c r="A5522" s="169">
        <v>62806</v>
      </c>
      <c r="B5522" s="170" t="s">
        <v>4136</v>
      </c>
      <c r="C5522" s="170" t="s">
        <v>263</v>
      </c>
      <c r="D5522" s="170" t="s">
        <v>264</v>
      </c>
      <c r="E5522" s="170">
        <v>473</v>
      </c>
      <c r="F5522" s="170">
        <v>24</v>
      </c>
      <c r="G5522" s="171">
        <v>7</v>
      </c>
      <c r="H5522" s="170" t="s">
        <v>3142</v>
      </c>
      <c r="I5522" s="171">
        <v>4.1900000000000004</v>
      </c>
      <c r="J5522" s="169">
        <v>1</v>
      </c>
      <c r="K5522" s="154" cm="1">
        <f t="array" ref="K5522">ROUND(
IF(C5522="Beer",
SUM(LOOKUP(2,1/(SRP!$B$8:$B$10&lt;=E5522)/(SRP!$C$8:$C$10&gt;=E5522),SRP!$D$8:$D$10)*(G5522/100)*(E5522/1000)),
IF(C5522="Spirits",
SUM(LOOKUP(2,1/(SRP!$B$2:$B$7&lt;=E5522)/(SRP!$C$2:$C$7&gt;=E5522),SRP!$D$2:$D$7)*(G5522/100)*(E5522/1000)),
IF(AND(C5522="Wine",D5522="Fortified Wines"),
SUM(LOOKUP(2,1/(SRP!$B$26:$B$29&lt;=E5522)/(SRP!$C$26:$C$29&gt;=E5522),SRP!$D$26:$D$29)*(G5522/100)*(E5522/1000)),
IF(C5522="Wine",
SUM(LOOKUP(2,1/(SRP!$B$21:$B$25&lt;=E5522)/(SRP!$C$21:$C$25&gt;=E5522),SRP!$D$21:$D$25)*(G5522/100)*(E5522/1000)),
IF(AND(C5522="Ready to Drink",D5522="RTD-One Pour Cocktail&gt;7%&lt;=14.5"),
SUM(LOOKUP(2,1/(SRP!$B$16:$B$20&lt;=E5522)/(SRP!$C$16:$C$20&gt;=E5522),SRP!$D$16:$D$20)*(G5522/100)*(E5522/1000)),
IF(C5522="Ready to Drink",
SUM(LOOKUP(2,1/(SRP!$B$11:$B$15&lt;=E5522)/(SRP!$C$11:$C$15&gt;=E5522),SRP!$D$11:$D$15)*(G5522/100)*(E5522/1000)),
0)))))),2)</f>
        <v>2.74</v>
      </c>
      <c r="L5522" s="173" t="str">
        <f t="shared" si="86"/>
        <v>Ready to Drink473</v>
      </c>
      <c r="M5522" s="154">
        <f>VLOOKUP(L5522,'Slope %'!C:D,2,0)</f>
        <v>0.12</v>
      </c>
    </row>
    <row r="5523" spans="1:13" x14ac:dyDescent="0.25">
      <c r="A5523" s="169">
        <v>62806</v>
      </c>
      <c r="B5523" s="170" t="s">
        <v>4136</v>
      </c>
      <c r="C5523" s="170" t="s">
        <v>263</v>
      </c>
      <c r="D5523" s="170" t="s">
        <v>264</v>
      </c>
      <c r="E5523" s="170">
        <v>473</v>
      </c>
      <c r="F5523" s="170">
        <v>24</v>
      </c>
      <c r="G5523" s="171">
        <v>7</v>
      </c>
      <c r="H5523" s="170" t="s">
        <v>3142</v>
      </c>
      <c r="I5523" s="171">
        <v>4.1900000000000004</v>
      </c>
      <c r="J5523" s="169">
        <v>1</v>
      </c>
      <c r="K5523" s="154" cm="1">
        <f t="array" ref="K5523">ROUND(
IF(C5523="Beer",
SUM(LOOKUP(2,1/(SRP!$B$8:$B$10&lt;=E5523)/(SRP!$C$8:$C$10&gt;=E5523),SRP!$D$8:$D$10)*(G5523/100)*(E5523/1000)),
IF(C5523="Spirits",
SUM(LOOKUP(2,1/(SRP!$B$2:$B$7&lt;=E5523)/(SRP!$C$2:$C$7&gt;=E5523),SRP!$D$2:$D$7)*(G5523/100)*(E5523/1000)),
IF(AND(C5523="Wine",D5523="Fortified Wines"),
SUM(LOOKUP(2,1/(SRP!$B$26:$B$29&lt;=E5523)/(SRP!$C$26:$C$29&gt;=E5523),SRP!$D$26:$D$29)*(G5523/100)*(E5523/1000)),
IF(C5523="Wine",
SUM(LOOKUP(2,1/(SRP!$B$21:$B$25&lt;=E5523)/(SRP!$C$21:$C$25&gt;=E5523),SRP!$D$21:$D$25)*(G5523/100)*(E5523/1000)),
IF(AND(C5523="Ready to Drink",D5523="RTD-One Pour Cocktail&gt;7%&lt;=14.5"),
SUM(LOOKUP(2,1/(SRP!$B$16:$B$20&lt;=E5523)/(SRP!$C$16:$C$20&gt;=E5523),SRP!$D$16:$D$20)*(G5523/100)*(E5523/1000)),
IF(C5523="Ready to Drink",
SUM(LOOKUP(2,1/(SRP!$B$11:$B$15&lt;=E5523)/(SRP!$C$11:$C$15&gt;=E5523),SRP!$D$11:$D$15)*(G5523/100)*(E5523/1000)),
0)))))),2)</f>
        <v>2.74</v>
      </c>
      <c r="L5523" s="173" t="str">
        <f t="shared" si="86"/>
        <v>Ready to Drink473</v>
      </c>
      <c r="M5523" s="154">
        <f>VLOOKUP(L5523,'Slope %'!C:D,2,0)</f>
        <v>0.12</v>
      </c>
    </row>
    <row r="5524" spans="1:13" x14ac:dyDescent="0.25">
      <c r="A5524" s="169">
        <v>62807</v>
      </c>
      <c r="B5524" s="170" t="s">
        <v>4137</v>
      </c>
      <c r="C5524" s="170" t="s">
        <v>263</v>
      </c>
      <c r="D5524" s="170" t="s">
        <v>646</v>
      </c>
      <c r="E5524" s="170">
        <v>473</v>
      </c>
      <c r="F5524" s="170">
        <v>24</v>
      </c>
      <c r="G5524" s="171">
        <v>7</v>
      </c>
      <c r="H5524" s="170" t="s">
        <v>3142</v>
      </c>
      <c r="I5524" s="171">
        <v>3.99</v>
      </c>
      <c r="J5524" s="169">
        <v>1</v>
      </c>
      <c r="K5524" s="154" cm="1">
        <f t="array" ref="K5524">ROUND(
IF(C5524="Beer",
SUM(LOOKUP(2,1/(SRP!$B$8:$B$10&lt;=E5524)/(SRP!$C$8:$C$10&gt;=E5524),SRP!$D$8:$D$10)*(G5524/100)*(E5524/1000)),
IF(C5524="Spirits",
SUM(LOOKUP(2,1/(SRP!$B$2:$B$7&lt;=E5524)/(SRP!$C$2:$C$7&gt;=E5524),SRP!$D$2:$D$7)*(G5524/100)*(E5524/1000)),
IF(AND(C5524="Wine",D5524="Fortified Wines"),
SUM(LOOKUP(2,1/(SRP!$B$26:$B$29&lt;=E5524)/(SRP!$C$26:$C$29&gt;=E5524),SRP!$D$26:$D$29)*(G5524/100)*(E5524/1000)),
IF(C5524="Wine",
SUM(LOOKUP(2,1/(SRP!$B$21:$B$25&lt;=E5524)/(SRP!$C$21:$C$25&gt;=E5524),SRP!$D$21:$D$25)*(G5524/100)*(E5524/1000)),
IF(AND(C5524="Ready to Drink",D5524="RTD-One Pour Cocktail&gt;7%&lt;=14.5"),
SUM(LOOKUP(2,1/(SRP!$B$16:$B$20&lt;=E5524)/(SRP!$C$16:$C$20&gt;=E5524),SRP!$D$16:$D$20)*(G5524/100)*(E5524/1000)),
IF(C5524="Ready to Drink",
SUM(LOOKUP(2,1/(SRP!$B$11:$B$15&lt;=E5524)/(SRP!$C$11:$C$15&gt;=E5524),SRP!$D$11:$D$15)*(G5524/100)*(E5524/1000)),
0)))))),2)</f>
        <v>2.74</v>
      </c>
      <c r="L5524" s="173" t="str">
        <f t="shared" si="86"/>
        <v>Ready to Drink473</v>
      </c>
      <c r="M5524" s="154">
        <f>VLOOKUP(L5524,'Slope %'!C:D,2,0)</f>
        <v>0.12</v>
      </c>
    </row>
    <row r="5525" spans="1:13" x14ac:dyDescent="0.25">
      <c r="A5525" s="169">
        <v>62807</v>
      </c>
      <c r="B5525" s="170" t="s">
        <v>4137</v>
      </c>
      <c r="C5525" s="170" t="s">
        <v>263</v>
      </c>
      <c r="D5525" s="170" t="s">
        <v>646</v>
      </c>
      <c r="E5525" s="170">
        <v>473</v>
      </c>
      <c r="F5525" s="170">
        <v>24</v>
      </c>
      <c r="G5525" s="171">
        <v>7</v>
      </c>
      <c r="H5525" s="170" t="s">
        <v>3142</v>
      </c>
      <c r="I5525" s="171">
        <v>3.99</v>
      </c>
      <c r="J5525" s="169">
        <v>1</v>
      </c>
      <c r="K5525" s="154" cm="1">
        <f t="array" ref="K5525">ROUND(
IF(C5525="Beer",
SUM(LOOKUP(2,1/(SRP!$B$8:$B$10&lt;=E5525)/(SRP!$C$8:$C$10&gt;=E5525),SRP!$D$8:$D$10)*(G5525/100)*(E5525/1000)),
IF(C5525="Spirits",
SUM(LOOKUP(2,1/(SRP!$B$2:$B$7&lt;=E5525)/(SRP!$C$2:$C$7&gt;=E5525),SRP!$D$2:$D$7)*(G5525/100)*(E5525/1000)),
IF(AND(C5525="Wine",D5525="Fortified Wines"),
SUM(LOOKUP(2,1/(SRP!$B$26:$B$29&lt;=E5525)/(SRP!$C$26:$C$29&gt;=E5525),SRP!$D$26:$D$29)*(G5525/100)*(E5525/1000)),
IF(C5525="Wine",
SUM(LOOKUP(2,1/(SRP!$B$21:$B$25&lt;=E5525)/(SRP!$C$21:$C$25&gt;=E5525),SRP!$D$21:$D$25)*(G5525/100)*(E5525/1000)),
IF(AND(C5525="Ready to Drink",D5525="RTD-One Pour Cocktail&gt;7%&lt;=14.5"),
SUM(LOOKUP(2,1/(SRP!$B$16:$B$20&lt;=E5525)/(SRP!$C$16:$C$20&gt;=E5525),SRP!$D$16:$D$20)*(G5525/100)*(E5525/1000)),
IF(C5525="Ready to Drink",
SUM(LOOKUP(2,1/(SRP!$B$11:$B$15&lt;=E5525)/(SRP!$C$11:$C$15&gt;=E5525),SRP!$D$11:$D$15)*(G5525/100)*(E5525/1000)),
0)))))),2)</f>
        <v>2.74</v>
      </c>
      <c r="L5525" s="173" t="str">
        <f t="shared" si="86"/>
        <v>Ready to Drink473</v>
      </c>
      <c r="M5525" s="154">
        <f>VLOOKUP(L5525,'Slope %'!C:D,2,0)</f>
        <v>0.12</v>
      </c>
    </row>
    <row r="5526" spans="1:13" x14ac:dyDescent="0.25">
      <c r="A5526" s="169">
        <v>62808</v>
      </c>
      <c r="B5526" s="170" t="s">
        <v>4138</v>
      </c>
      <c r="C5526" s="170" t="s">
        <v>263</v>
      </c>
      <c r="D5526" s="170" t="s">
        <v>264</v>
      </c>
      <c r="E5526" s="170">
        <v>1600</v>
      </c>
      <c r="F5526" s="170">
        <v>6</v>
      </c>
      <c r="G5526" s="171">
        <v>7</v>
      </c>
      <c r="H5526" s="170" t="s">
        <v>3142</v>
      </c>
      <c r="I5526" s="171">
        <v>13.99</v>
      </c>
      <c r="J5526" s="169">
        <v>4</v>
      </c>
      <c r="K5526" s="154" cm="1">
        <f t="array" ref="K5526">ROUND(
IF(C5526="Beer",
SUM(LOOKUP(2,1/(SRP!$B$8:$B$10&lt;=E5526)/(SRP!$C$8:$C$10&gt;=E5526),SRP!$D$8:$D$10)*(G5526/100)*(E5526/1000)),
IF(C5526="Spirits",
SUM(LOOKUP(2,1/(SRP!$B$2:$B$7&lt;=E5526)/(SRP!$C$2:$C$7&gt;=E5526),SRP!$D$2:$D$7)*(G5526/100)*(E5526/1000)),
IF(AND(C5526="Wine",D5526="Fortified Wines"),
SUM(LOOKUP(2,1/(SRP!$B$26:$B$29&lt;=E5526)/(SRP!$C$26:$C$29&gt;=E5526),SRP!$D$26:$D$29)*(G5526/100)*(E5526/1000)),
IF(C5526="Wine",
SUM(LOOKUP(2,1/(SRP!$B$21:$B$25&lt;=E5526)/(SRP!$C$21:$C$25&gt;=E5526),SRP!$D$21:$D$25)*(G5526/100)*(E5526/1000)),
IF(AND(C5526="Ready to Drink",D5526="RTD-One Pour Cocktail&gt;7%&lt;=14.5"),
SUM(LOOKUP(2,1/(SRP!$B$16:$B$20&lt;=E5526)/(SRP!$C$16:$C$20&gt;=E5526),SRP!$D$16:$D$20)*(G5526/100)*(E5526/1000)),
IF(C5526="Ready to Drink",
SUM(LOOKUP(2,1/(SRP!$B$11:$B$15&lt;=E5526)/(SRP!$C$11:$C$15&gt;=E5526),SRP!$D$11:$D$15)*(G5526/100)*(E5526/1000)),
0)))))),2)</f>
        <v>8.74</v>
      </c>
      <c r="L5526" s="173" t="str">
        <f t="shared" si="86"/>
        <v>Ready to Drink1600</v>
      </c>
      <c r="M5526" s="154">
        <f>VLOOKUP(L5526,'Slope %'!C:D,2,0)</f>
        <v>0.1</v>
      </c>
    </row>
    <row r="5527" spans="1:13" x14ac:dyDescent="0.25">
      <c r="A5527" s="169">
        <v>62808</v>
      </c>
      <c r="B5527" s="170" t="s">
        <v>4138</v>
      </c>
      <c r="C5527" s="170" t="s">
        <v>263</v>
      </c>
      <c r="D5527" s="170" t="s">
        <v>264</v>
      </c>
      <c r="E5527" s="170">
        <v>1600</v>
      </c>
      <c r="F5527" s="170">
        <v>6</v>
      </c>
      <c r="G5527" s="171">
        <v>7</v>
      </c>
      <c r="H5527" s="170" t="s">
        <v>3142</v>
      </c>
      <c r="I5527" s="171">
        <v>13.99</v>
      </c>
      <c r="J5527" s="169">
        <v>4</v>
      </c>
      <c r="K5527" s="154" cm="1">
        <f t="array" ref="K5527">ROUND(
IF(C5527="Beer",
SUM(LOOKUP(2,1/(SRP!$B$8:$B$10&lt;=E5527)/(SRP!$C$8:$C$10&gt;=E5527),SRP!$D$8:$D$10)*(G5527/100)*(E5527/1000)),
IF(C5527="Spirits",
SUM(LOOKUP(2,1/(SRP!$B$2:$B$7&lt;=E5527)/(SRP!$C$2:$C$7&gt;=E5527),SRP!$D$2:$D$7)*(G5527/100)*(E5527/1000)),
IF(AND(C5527="Wine",D5527="Fortified Wines"),
SUM(LOOKUP(2,1/(SRP!$B$26:$B$29&lt;=E5527)/(SRP!$C$26:$C$29&gt;=E5527),SRP!$D$26:$D$29)*(G5527/100)*(E5527/1000)),
IF(C5527="Wine",
SUM(LOOKUP(2,1/(SRP!$B$21:$B$25&lt;=E5527)/(SRP!$C$21:$C$25&gt;=E5527),SRP!$D$21:$D$25)*(G5527/100)*(E5527/1000)),
IF(AND(C5527="Ready to Drink",D5527="RTD-One Pour Cocktail&gt;7%&lt;=14.5"),
SUM(LOOKUP(2,1/(SRP!$B$16:$B$20&lt;=E5527)/(SRP!$C$16:$C$20&gt;=E5527),SRP!$D$16:$D$20)*(G5527/100)*(E5527/1000)),
IF(C5527="Ready to Drink",
SUM(LOOKUP(2,1/(SRP!$B$11:$B$15&lt;=E5527)/(SRP!$C$11:$C$15&gt;=E5527),SRP!$D$11:$D$15)*(G5527/100)*(E5527/1000)),
0)))))),2)</f>
        <v>8.74</v>
      </c>
      <c r="L5527" s="173" t="str">
        <f t="shared" si="86"/>
        <v>Ready to Drink1600</v>
      </c>
      <c r="M5527" s="154">
        <f>VLOOKUP(L5527,'Slope %'!C:D,2,0)</f>
        <v>0.1</v>
      </c>
    </row>
    <row r="5528" spans="1:13" x14ac:dyDescent="0.25">
      <c r="A5528" s="169">
        <v>62813</v>
      </c>
      <c r="B5528" s="170" t="s">
        <v>4139</v>
      </c>
      <c r="C5528" s="170" t="s">
        <v>15</v>
      </c>
      <c r="D5528" s="170" t="s">
        <v>1281</v>
      </c>
      <c r="E5528" s="170">
        <v>750</v>
      </c>
      <c r="F5528" s="170">
        <v>6</v>
      </c>
      <c r="G5528" s="171">
        <v>40</v>
      </c>
      <c r="H5528" s="170" t="s">
        <v>43</v>
      </c>
      <c r="I5528" s="171">
        <v>67.989999999999995</v>
      </c>
      <c r="J5528" s="169">
        <v>1</v>
      </c>
      <c r="K5528" s="154" cm="1">
        <f t="array" ref="K5528">ROUND(
IF(C5528="Beer",
SUM(LOOKUP(2,1/(SRP!$B$8:$B$10&lt;=E5528)/(SRP!$C$8:$C$10&gt;=E5528),SRP!$D$8:$D$10)*(G5528/100)*(E5528/1000)),
IF(C5528="Spirits",
SUM(LOOKUP(2,1/(SRP!$B$2:$B$7&lt;=E5528)/(SRP!$C$2:$C$7&gt;=E5528),SRP!$D$2:$D$7)*(G5528/100)*(E5528/1000)),
IF(AND(C5528="Wine",D5528="Fortified Wines"),
SUM(LOOKUP(2,1/(SRP!$B$26:$B$29&lt;=E5528)/(SRP!$C$26:$C$29&gt;=E5528),SRP!$D$26:$D$29)*(G5528/100)*(E5528/1000)),
IF(C5528="Wine",
SUM(LOOKUP(2,1/(SRP!$B$21:$B$25&lt;=E5528)/(SRP!$C$21:$C$25&gt;=E5528),SRP!$D$21:$D$25)*(G5528/100)*(E5528/1000)),
IF(AND(C5528="Ready to Drink",D5528="RTD-One Pour Cocktail&gt;7%&lt;=14.5"),
SUM(LOOKUP(2,1/(SRP!$B$16:$B$20&lt;=E5528)/(SRP!$C$16:$C$20&gt;=E5528),SRP!$D$16:$D$20)*(G5528/100)*(E5528/1000)),
IF(C5528="Ready to Drink",
SUM(LOOKUP(2,1/(SRP!$B$11:$B$15&lt;=E5528)/(SRP!$C$11:$C$15&gt;=E5528),SRP!$D$11:$D$15)*(G5528/100)*(E5528/1000)),
0)))))),2)</f>
        <v>23.42</v>
      </c>
      <c r="L5528" s="173" t="str">
        <f t="shared" si="86"/>
        <v>Spirits750</v>
      </c>
      <c r="M5528" s="154">
        <f>VLOOKUP(L5528,'Slope %'!C:D,2,0)</f>
        <v>7.0000000000000007E-2</v>
      </c>
    </row>
    <row r="5529" spans="1:13" x14ac:dyDescent="0.25">
      <c r="A5529" s="169">
        <v>62814</v>
      </c>
      <c r="B5529" s="170" t="s">
        <v>4140</v>
      </c>
      <c r="C5529" s="170" t="s">
        <v>263</v>
      </c>
      <c r="D5529" s="170" t="s">
        <v>646</v>
      </c>
      <c r="E5529" s="170">
        <v>4260</v>
      </c>
      <c r="F5529" s="170">
        <v>2</v>
      </c>
      <c r="G5529" s="171">
        <v>5</v>
      </c>
      <c r="H5529" s="170" t="s">
        <v>54</v>
      </c>
      <c r="I5529" s="171">
        <v>33.39</v>
      </c>
      <c r="J5529" s="169">
        <v>12</v>
      </c>
      <c r="K5529" s="154" cm="1">
        <f t="array" ref="K5529">ROUND(
IF(C5529="Beer",
SUM(LOOKUP(2,1/(SRP!$B$8:$B$10&lt;=E5529)/(SRP!$C$8:$C$10&gt;=E5529),SRP!$D$8:$D$10)*(G5529/100)*(E5529/1000)),
IF(C5529="Spirits",
SUM(LOOKUP(2,1/(SRP!$B$2:$B$7&lt;=E5529)/(SRP!$C$2:$C$7&gt;=E5529),SRP!$D$2:$D$7)*(G5529/100)*(E5529/1000)),
IF(AND(C5529="Wine",D5529="Fortified Wines"),
SUM(LOOKUP(2,1/(SRP!$B$26:$B$29&lt;=E5529)/(SRP!$C$26:$C$29&gt;=E5529),SRP!$D$26:$D$29)*(G5529/100)*(E5529/1000)),
IF(C5529="Wine",
SUM(LOOKUP(2,1/(SRP!$B$21:$B$25&lt;=E5529)/(SRP!$C$21:$C$25&gt;=E5529),SRP!$D$21:$D$25)*(G5529/100)*(E5529/1000)),
IF(AND(C5529="Ready to Drink",D5529="RTD-One Pour Cocktail&gt;7%&lt;=14.5"),
SUM(LOOKUP(2,1/(SRP!$B$16:$B$20&lt;=E5529)/(SRP!$C$16:$C$20&gt;=E5529),SRP!$D$16:$D$20)*(G5529/100)*(E5529/1000)),
IF(C5529="Ready to Drink",
SUM(LOOKUP(2,1/(SRP!$B$11:$B$15&lt;=E5529)/(SRP!$C$11:$C$15&gt;=E5529),SRP!$D$11:$D$15)*(G5529/100)*(E5529/1000)),
0)))))),2)</f>
        <v>16.63</v>
      </c>
      <c r="L5529" s="173" t="str">
        <f t="shared" si="86"/>
        <v>Ready to Drink4260</v>
      </c>
      <c r="M5529" s="154">
        <f>VLOOKUP(L5529,'Slope %'!C:D,2,0)</f>
        <v>7.0000000000000007E-2</v>
      </c>
    </row>
    <row r="5530" spans="1:13" x14ac:dyDescent="0.25">
      <c r="A5530" s="169">
        <v>62814</v>
      </c>
      <c r="B5530" s="170" t="s">
        <v>4140</v>
      </c>
      <c r="C5530" s="170" t="s">
        <v>263</v>
      </c>
      <c r="D5530" s="170" t="s">
        <v>646</v>
      </c>
      <c r="E5530" s="170">
        <v>4260</v>
      </c>
      <c r="F5530" s="170">
        <v>2</v>
      </c>
      <c r="G5530" s="171">
        <v>5</v>
      </c>
      <c r="H5530" s="170" t="s">
        <v>54</v>
      </c>
      <c r="I5530" s="171">
        <v>33.39</v>
      </c>
      <c r="J5530" s="169">
        <v>12</v>
      </c>
      <c r="K5530" s="154" cm="1">
        <f t="array" ref="K5530">ROUND(
IF(C5530="Beer",
SUM(LOOKUP(2,1/(SRP!$B$8:$B$10&lt;=E5530)/(SRP!$C$8:$C$10&gt;=E5530),SRP!$D$8:$D$10)*(G5530/100)*(E5530/1000)),
IF(C5530="Spirits",
SUM(LOOKUP(2,1/(SRP!$B$2:$B$7&lt;=E5530)/(SRP!$C$2:$C$7&gt;=E5530),SRP!$D$2:$D$7)*(G5530/100)*(E5530/1000)),
IF(AND(C5530="Wine",D5530="Fortified Wines"),
SUM(LOOKUP(2,1/(SRP!$B$26:$B$29&lt;=E5530)/(SRP!$C$26:$C$29&gt;=E5530),SRP!$D$26:$D$29)*(G5530/100)*(E5530/1000)),
IF(C5530="Wine",
SUM(LOOKUP(2,1/(SRP!$B$21:$B$25&lt;=E5530)/(SRP!$C$21:$C$25&gt;=E5530),SRP!$D$21:$D$25)*(G5530/100)*(E5530/1000)),
IF(AND(C5530="Ready to Drink",D5530="RTD-One Pour Cocktail&gt;7%&lt;=14.5"),
SUM(LOOKUP(2,1/(SRP!$B$16:$B$20&lt;=E5530)/(SRP!$C$16:$C$20&gt;=E5530),SRP!$D$16:$D$20)*(G5530/100)*(E5530/1000)),
IF(C5530="Ready to Drink",
SUM(LOOKUP(2,1/(SRP!$B$11:$B$15&lt;=E5530)/(SRP!$C$11:$C$15&gt;=E5530),SRP!$D$11:$D$15)*(G5530/100)*(E5530/1000)),
0)))))),2)</f>
        <v>16.63</v>
      </c>
      <c r="L5530" s="173" t="str">
        <f t="shared" si="86"/>
        <v>Ready to Drink4260</v>
      </c>
      <c r="M5530" s="154">
        <f>VLOOKUP(L5530,'Slope %'!C:D,2,0)</f>
        <v>7.0000000000000007E-2</v>
      </c>
    </row>
    <row r="5531" spans="1:13" x14ac:dyDescent="0.25">
      <c r="A5531" s="169">
        <v>62815</v>
      </c>
      <c r="B5531" s="170" t="s">
        <v>4141</v>
      </c>
      <c r="C5531" s="170" t="s">
        <v>263</v>
      </c>
      <c r="D5531" s="170" t="s">
        <v>646</v>
      </c>
      <c r="E5531" s="170">
        <v>473</v>
      </c>
      <c r="F5531" s="170">
        <v>24</v>
      </c>
      <c r="G5531" s="171">
        <v>7</v>
      </c>
      <c r="H5531" s="170" t="s">
        <v>54</v>
      </c>
      <c r="I5531" s="171">
        <v>3.99</v>
      </c>
      <c r="J5531" s="169">
        <v>1</v>
      </c>
      <c r="K5531" s="154" cm="1">
        <f t="array" ref="K5531">ROUND(
IF(C5531="Beer",
SUM(LOOKUP(2,1/(SRP!$B$8:$B$10&lt;=E5531)/(SRP!$C$8:$C$10&gt;=E5531),SRP!$D$8:$D$10)*(G5531/100)*(E5531/1000)),
IF(C5531="Spirits",
SUM(LOOKUP(2,1/(SRP!$B$2:$B$7&lt;=E5531)/(SRP!$C$2:$C$7&gt;=E5531),SRP!$D$2:$D$7)*(G5531/100)*(E5531/1000)),
IF(AND(C5531="Wine",D5531="Fortified Wines"),
SUM(LOOKUP(2,1/(SRP!$B$26:$B$29&lt;=E5531)/(SRP!$C$26:$C$29&gt;=E5531),SRP!$D$26:$D$29)*(G5531/100)*(E5531/1000)),
IF(C5531="Wine",
SUM(LOOKUP(2,1/(SRP!$B$21:$B$25&lt;=E5531)/(SRP!$C$21:$C$25&gt;=E5531),SRP!$D$21:$D$25)*(G5531/100)*(E5531/1000)),
IF(AND(C5531="Ready to Drink",D5531="RTD-One Pour Cocktail&gt;7%&lt;=14.5"),
SUM(LOOKUP(2,1/(SRP!$B$16:$B$20&lt;=E5531)/(SRP!$C$16:$C$20&gt;=E5531),SRP!$D$16:$D$20)*(G5531/100)*(E5531/1000)),
IF(C5531="Ready to Drink",
SUM(LOOKUP(2,1/(SRP!$B$11:$B$15&lt;=E5531)/(SRP!$C$11:$C$15&gt;=E5531),SRP!$D$11:$D$15)*(G5531/100)*(E5531/1000)),
0)))))),2)</f>
        <v>2.74</v>
      </c>
      <c r="L5531" s="173" t="str">
        <f t="shared" si="86"/>
        <v>Ready to Drink473</v>
      </c>
      <c r="M5531" s="154">
        <f>VLOOKUP(L5531,'Slope %'!C:D,2,0)</f>
        <v>0.12</v>
      </c>
    </row>
    <row r="5532" spans="1:13" x14ac:dyDescent="0.25">
      <c r="A5532" s="169">
        <v>62815</v>
      </c>
      <c r="B5532" s="170" t="s">
        <v>4141</v>
      </c>
      <c r="C5532" s="170" t="s">
        <v>263</v>
      </c>
      <c r="D5532" s="170" t="s">
        <v>646</v>
      </c>
      <c r="E5532" s="170">
        <v>473</v>
      </c>
      <c r="F5532" s="170">
        <v>24</v>
      </c>
      <c r="G5532" s="171">
        <v>7</v>
      </c>
      <c r="H5532" s="170" t="s">
        <v>54</v>
      </c>
      <c r="I5532" s="171">
        <v>3.99</v>
      </c>
      <c r="J5532" s="169">
        <v>1</v>
      </c>
      <c r="K5532" s="154" cm="1">
        <f t="array" ref="K5532">ROUND(
IF(C5532="Beer",
SUM(LOOKUP(2,1/(SRP!$B$8:$B$10&lt;=E5532)/(SRP!$C$8:$C$10&gt;=E5532),SRP!$D$8:$D$10)*(G5532/100)*(E5532/1000)),
IF(C5532="Spirits",
SUM(LOOKUP(2,1/(SRP!$B$2:$B$7&lt;=E5532)/(SRP!$C$2:$C$7&gt;=E5532),SRP!$D$2:$D$7)*(G5532/100)*(E5532/1000)),
IF(AND(C5532="Wine",D5532="Fortified Wines"),
SUM(LOOKUP(2,1/(SRP!$B$26:$B$29&lt;=E5532)/(SRP!$C$26:$C$29&gt;=E5532),SRP!$D$26:$D$29)*(G5532/100)*(E5532/1000)),
IF(C5532="Wine",
SUM(LOOKUP(2,1/(SRP!$B$21:$B$25&lt;=E5532)/(SRP!$C$21:$C$25&gt;=E5532),SRP!$D$21:$D$25)*(G5532/100)*(E5532/1000)),
IF(AND(C5532="Ready to Drink",D5532="RTD-One Pour Cocktail&gt;7%&lt;=14.5"),
SUM(LOOKUP(2,1/(SRP!$B$16:$B$20&lt;=E5532)/(SRP!$C$16:$C$20&gt;=E5532),SRP!$D$16:$D$20)*(G5532/100)*(E5532/1000)),
IF(C5532="Ready to Drink",
SUM(LOOKUP(2,1/(SRP!$B$11:$B$15&lt;=E5532)/(SRP!$C$11:$C$15&gt;=E5532),SRP!$D$11:$D$15)*(G5532/100)*(E5532/1000)),
0)))))),2)</f>
        <v>2.74</v>
      </c>
      <c r="L5532" s="173" t="str">
        <f t="shared" si="86"/>
        <v>Ready to Drink473</v>
      </c>
      <c r="M5532" s="154">
        <f>VLOOKUP(L5532,'Slope %'!C:D,2,0)</f>
        <v>0.12</v>
      </c>
    </row>
    <row r="5533" spans="1:13" x14ac:dyDescent="0.25">
      <c r="A5533" s="169">
        <v>62817</v>
      </c>
      <c r="B5533" s="170" t="s">
        <v>4142</v>
      </c>
      <c r="C5533" s="170" t="s">
        <v>263</v>
      </c>
      <c r="D5533" s="170" t="s">
        <v>646</v>
      </c>
      <c r="E5533" s="170">
        <v>473</v>
      </c>
      <c r="F5533" s="170">
        <v>24</v>
      </c>
      <c r="G5533" s="171">
        <v>5</v>
      </c>
      <c r="H5533" s="170" t="s">
        <v>54</v>
      </c>
      <c r="I5533" s="171">
        <v>3.99</v>
      </c>
      <c r="J5533" s="169">
        <v>1</v>
      </c>
      <c r="K5533" s="154" cm="1">
        <f t="array" ref="K5533">ROUND(
IF(C5533="Beer",
SUM(LOOKUP(2,1/(SRP!$B$8:$B$10&lt;=E5533)/(SRP!$C$8:$C$10&gt;=E5533),SRP!$D$8:$D$10)*(G5533/100)*(E5533/1000)),
IF(C5533="Spirits",
SUM(LOOKUP(2,1/(SRP!$B$2:$B$7&lt;=E5533)/(SRP!$C$2:$C$7&gt;=E5533),SRP!$D$2:$D$7)*(G5533/100)*(E5533/1000)),
IF(AND(C5533="Wine",D5533="Fortified Wines"),
SUM(LOOKUP(2,1/(SRP!$B$26:$B$29&lt;=E5533)/(SRP!$C$26:$C$29&gt;=E5533),SRP!$D$26:$D$29)*(G5533/100)*(E5533/1000)),
IF(C5533="Wine",
SUM(LOOKUP(2,1/(SRP!$B$21:$B$25&lt;=E5533)/(SRP!$C$21:$C$25&gt;=E5533),SRP!$D$21:$D$25)*(G5533/100)*(E5533/1000)),
IF(AND(C5533="Ready to Drink",D5533="RTD-One Pour Cocktail&gt;7%&lt;=14.5"),
SUM(LOOKUP(2,1/(SRP!$B$16:$B$20&lt;=E5533)/(SRP!$C$16:$C$20&gt;=E5533),SRP!$D$16:$D$20)*(G5533/100)*(E5533/1000)),
IF(C5533="Ready to Drink",
SUM(LOOKUP(2,1/(SRP!$B$11:$B$15&lt;=E5533)/(SRP!$C$11:$C$15&gt;=E5533),SRP!$D$11:$D$15)*(G5533/100)*(E5533/1000)),
0)))))),2)</f>
        <v>1.96</v>
      </c>
      <c r="L5533" s="173" t="str">
        <f t="shared" si="86"/>
        <v>Ready to Drink473</v>
      </c>
      <c r="M5533" s="154">
        <f>VLOOKUP(L5533,'Slope %'!C:D,2,0)</f>
        <v>0.12</v>
      </c>
    </row>
    <row r="5534" spans="1:13" x14ac:dyDescent="0.25">
      <c r="A5534" s="169">
        <v>62817</v>
      </c>
      <c r="B5534" s="170" t="s">
        <v>4142</v>
      </c>
      <c r="C5534" s="170" t="s">
        <v>263</v>
      </c>
      <c r="D5534" s="170" t="s">
        <v>646</v>
      </c>
      <c r="E5534" s="170">
        <v>473</v>
      </c>
      <c r="F5534" s="170">
        <v>24</v>
      </c>
      <c r="G5534" s="171">
        <v>5</v>
      </c>
      <c r="H5534" s="170" t="s">
        <v>54</v>
      </c>
      <c r="I5534" s="171">
        <v>3.99</v>
      </c>
      <c r="J5534" s="169">
        <v>1</v>
      </c>
      <c r="K5534" s="154" cm="1">
        <f t="array" ref="K5534">ROUND(
IF(C5534="Beer",
SUM(LOOKUP(2,1/(SRP!$B$8:$B$10&lt;=E5534)/(SRP!$C$8:$C$10&gt;=E5534),SRP!$D$8:$D$10)*(G5534/100)*(E5534/1000)),
IF(C5534="Spirits",
SUM(LOOKUP(2,1/(SRP!$B$2:$B$7&lt;=E5534)/(SRP!$C$2:$C$7&gt;=E5534),SRP!$D$2:$D$7)*(G5534/100)*(E5534/1000)),
IF(AND(C5534="Wine",D5534="Fortified Wines"),
SUM(LOOKUP(2,1/(SRP!$B$26:$B$29&lt;=E5534)/(SRP!$C$26:$C$29&gt;=E5534),SRP!$D$26:$D$29)*(G5534/100)*(E5534/1000)),
IF(C5534="Wine",
SUM(LOOKUP(2,1/(SRP!$B$21:$B$25&lt;=E5534)/(SRP!$C$21:$C$25&gt;=E5534),SRP!$D$21:$D$25)*(G5534/100)*(E5534/1000)),
IF(AND(C5534="Ready to Drink",D5534="RTD-One Pour Cocktail&gt;7%&lt;=14.5"),
SUM(LOOKUP(2,1/(SRP!$B$16:$B$20&lt;=E5534)/(SRP!$C$16:$C$20&gt;=E5534),SRP!$D$16:$D$20)*(G5534/100)*(E5534/1000)),
IF(C5534="Ready to Drink",
SUM(LOOKUP(2,1/(SRP!$B$11:$B$15&lt;=E5534)/(SRP!$C$11:$C$15&gt;=E5534),SRP!$D$11:$D$15)*(G5534/100)*(E5534/1000)),
0)))))),2)</f>
        <v>1.96</v>
      </c>
      <c r="L5534" s="173" t="str">
        <f t="shared" si="86"/>
        <v>Ready to Drink473</v>
      </c>
      <c r="M5534" s="154">
        <f>VLOOKUP(L5534,'Slope %'!C:D,2,0)</f>
        <v>0.12</v>
      </c>
    </row>
    <row r="5535" spans="1:13" x14ac:dyDescent="0.25">
      <c r="A5535" s="169">
        <v>62826</v>
      </c>
      <c r="B5535" s="170" t="s">
        <v>4143</v>
      </c>
      <c r="C5535" s="170" t="s">
        <v>15</v>
      </c>
      <c r="D5535" s="170" t="s">
        <v>462</v>
      </c>
      <c r="E5535" s="170">
        <v>750</v>
      </c>
      <c r="F5535" s="170">
        <v>12</v>
      </c>
      <c r="G5535" s="171">
        <v>40</v>
      </c>
      <c r="H5535" s="170" t="s">
        <v>43</v>
      </c>
      <c r="I5535" s="171">
        <v>49.99</v>
      </c>
      <c r="J5535" s="169">
        <v>1</v>
      </c>
      <c r="K5535" s="154" cm="1">
        <f t="array" ref="K5535">ROUND(
IF(C5535="Beer",
SUM(LOOKUP(2,1/(SRP!$B$8:$B$10&lt;=E5535)/(SRP!$C$8:$C$10&gt;=E5535),SRP!$D$8:$D$10)*(G5535/100)*(E5535/1000)),
IF(C5535="Spirits",
SUM(LOOKUP(2,1/(SRP!$B$2:$B$7&lt;=E5535)/(SRP!$C$2:$C$7&gt;=E5535),SRP!$D$2:$D$7)*(G5535/100)*(E5535/1000)),
IF(AND(C5535="Wine",D5535="Fortified Wines"),
SUM(LOOKUP(2,1/(SRP!$B$26:$B$29&lt;=E5535)/(SRP!$C$26:$C$29&gt;=E5535),SRP!$D$26:$D$29)*(G5535/100)*(E5535/1000)),
IF(C5535="Wine",
SUM(LOOKUP(2,1/(SRP!$B$21:$B$25&lt;=E5535)/(SRP!$C$21:$C$25&gt;=E5535),SRP!$D$21:$D$25)*(G5535/100)*(E5535/1000)),
IF(AND(C5535="Ready to Drink",D5535="RTD-One Pour Cocktail&gt;7%&lt;=14.5"),
SUM(LOOKUP(2,1/(SRP!$B$16:$B$20&lt;=E5535)/(SRP!$C$16:$C$20&gt;=E5535),SRP!$D$16:$D$20)*(G5535/100)*(E5535/1000)),
IF(C5535="Ready to Drink",
SUM(LOOKUP(2,1/(SRP!$B$11:$B$15&lt;=E5535)/(SRP!$C$11:$C$15&gt;=E5535),SRP!$D$11:$D$15)*(G5535/100)*(E5535/1000)),
0)))))),2)</f>
        <v>23.42</v>
      </c>
      <c r="L5535" s="173" t="str">
        <f t="shared" si="86"/>
        <v>Spirits750</v>
      </c>
      <c r="M5535" s="154">
        <f>VLOOKUP(L5535,'Slope %'!C:D,2,0)</f>
        <v>7.0000000000000007E-2</v>
      </c>
    </row>
    <row r="5536" spans="1:13" x14ac:dyDescent="0.25">
      <c r="A5536" s="169">
        <v>62831</v>
      </c>
      <c r="B5536" s="170" t="s">
        <v>4144</v>
      </c>
      <c r="C5536" s="170" t="s">
        <v>263</v>
      </c>
      <c r="D5536" s="170" t="s">
        <v>332</v>
      </c>
      <c r="E5536" s="170">
        <v>4260</v>
      </c>
      <c r="F5536" s="170">
        <v>2</v>
      </c>
      <c r="G5536" s="171">
        <v>7</v>
      </c>
      <c r="H5536" s="170" t="s">
        <v>3142</v>
      </c>
      <c r="I5536" s="171">
        <v>31.99</v>
      </c>
      <c r="J5536" s="169">
        <v>12</v>
      </c>
      <c r="K5536" s="154" cm="1">
        <f t="array" ref="K5536">ROUND(
IF(C5536="Beer",
SUM(LOOKUP(2,1/(SRP!$B$8:$B$10&lt;=E5536)/(SRP!$C$8:$C$10&gt;=E5536),SRP!$D$8:$D$10)*(G5536/100)*(E5536/1000)),
IF(C5536="Spirits",
SUM(LOOKUP(2,1/(SRP!$B$2:$B$7&lt;=E5536)/(SRP!$C$2:$C$7&gt;=E5536),SRP!$D$2:$D$7)*(G5536/100)*(E5536/1000)),
IF(AND(C5536="Wine",D5536="Fortified Wines"),
SUM(LOOKUP(2,1/(SRP!$B$26:$B$29&lt;=E5536)/(SRP!$C$26:$C$29&gt;=E5536),SRP!$D$26:$D$29)*(G5536/100)*(E5536/1000)),
IF(C5536="Wine",
SUM(LOOKUP(2,1/(SRP!$B$21:$B$25&lt;=E5536)/(SRP!$C$21:$C$25&gt;=E5536),SRP!$D$21:$D$25)*(G5536/100)*(E5536/1000)),
IF(AND(C5536="Ready to Drink",D5536="RTD-One Pour Cocktail&gt;7%&lt;=14.5"),
SUM(LOOKUP(2,1/(SRP!$B$16:$B$20&lt;=E5536)/(SRP!$C$16:$C$20&gt;=E5536),SRP!$D$16:$D$20)*(G5536/100)*(E5536/1000)),
IF(C5536="Ready to Drink",
SUM(LOOKUP(2,1/(SRP!$B$11:$B$15&lt;=E5536)/(SRP!$C$11:$C$15&gt;=E5536),SRP!$D$11:$D$15)*(G5536/100)*(E5536/1000)),
0)))))),2)</f>
        <v>23.28</v>
      </c>
      <c r="L5536" s="173" t="str">
        <f t="shared" si="86"/>
        <v>Ready to Drink4260</v>
      </c>
      <c r="M5536" s="154">
        <f>VLOOKUP(L5536,'Slope %'!C:D,2,0)</f>
        <v>7.0000000000000007E-2</v>
      </c>
    </row>
    <row r="5537" spans="1:13" x14ac:dyDescent="0.25">
      <c r="A5537" s="169">
        <v>62831</v>
      </c>
      <c r="B5537" s="170" t="s">
        <v>4144</v>
      </c>
      <c r="C5537" s="170" t="s">
        <v>263</v>
      </c>
      <c r="D5537" s="170" t="s">
        <v>332</v>
      </c>
      <c r="E5537" s="170">
        <v>4260</v>
      </c>
      <c r="F5537" s="170">
        <v>2</v>
      </c>
      <c r="G5537" s="171">
        <v>7</v>
      </c>
      <c r="H5537" s="170" t="s">
        <v>3142</v>
      </c>
      <c r="I5537" s="171">
        <v>31.99</v>
      </c>
      <c r="J5537" s="169">
        <v>12</v>
      </c>
      <c r="K5537" s="154" cm="1">
        <f t="array" ref="K5537">ROUND(
IF(C5537="Beer",
SUM(LOOKUP(2,1/(SRP!$B$8:$B$10&lt;=E5537)/(SRP!$C$8:$C$10&gt;=E5537),SRP!$D$8:$D$10)*(G5537/100)*(E5537/1000)),
IF(C5537="Spirits",
SUM(LOOKUP(2,1/(SRP!$B$2:$B$7&lt;=E5537)/(SRP!$C$2:$C$7&gt;=E5537),SRP!$D$2:$D$7)*(G5537/100)*(E5537/1000)),
IF(AND(C5537="Wine",D5537="Fortified Wines"),
SUM(LOOKUP(2,1/(SRP!$B$26:$B$29&lt;=E5537)/(SRP!$C$26:$C$29&gt;=E5537),SRP!$D$26:$D$29)*(G5537/100)*(E5537/1000)),
IF(C5537="Wine",
SUM(LOOKUP(2,1/(SRP!$B$21:$B$25&lt;=E5537)/(SRP!$C$21:$C$25&gt;=E5537),SRP!$D$21:$D$25)*(G5537/100)*(E5537/1000)),
IF(AND(C5537="Ready to Drink",D5537="RTD-One Pour Cocktail&gt;7%&lt;=14.5"),
SUM(LOOKUP(2,1/(SRP!$B$16:$B$20&lt;=E5537)/(SRP!$C$16:$C$20&gt;=E5537),SRP!$D$16:$D$20)*(G5537/100)*(E5537/1000)),
IF(C5537="Ready to Drink",
SUM(LOOKUP(2,1/(SRP!$B$11:$B$15&lt;=E5537)/(SRP!$C$11:$C$15&gt;=E5537),SRP!$D$11:$D$15)*(G5537/100)*(E5537/1000)),
0)))))),2)</f>
        <v>23.28</v>
      </c>
      <c r="L5537" s="173" t="str">
        <f t="shared" si="86"/>
        <v>Ready to Drink4260</v>
      </c>
      <c r="M5537" s="154">
        <f>VLOOKUP(L5537,'Slope %'!C:D,2,0)</f>
        <v>7.0000000000000007E-2</v>
      </c>
    </row>
    <row r="5538" spans="1:13" x14ac:dyDescent="0.25">
      <c r="A5538" s="169">
        <v>62858</v>
      </c>
      <c r="B5538" s="170" t="s">
        <v>4145</v>
      </c>
      <c r="C5538" s="170" t="s">
        <v>15</v>
      </c>
      <c r="D5538" s="170" t="s">
        <v>1399</v>
      </c>
      <c r="E5538" s="170">
        <v>750</v>
      </c>
      <c r="F5538" s="170">
        <v>6</v>
      </c>
      <c r="G5538" s="171">
        <v>43.4</v>
      </c>
      <c r="H5538" s="170" t="s">
        <v>91</v>
      </c>
      <c r="I5538" s="171">
        <v>59.95</v>
      </c>
      <c r="J5538" s="169">
        <v>1</v>
      </c>
      <c r="K5538" s="154" cm="1">
        <f t="array" ref="K5538">ROUND(
IF(C5538="Beer",
SUM(LOOKUP(2,1/(SRP!$B$8:$B$10&lt;=E5538)/(SRP!$C$8:$C$10&gt;=E5538),SRP!$D$8:$D$10)*(G5538/100)*(E5538/1000)),
IF(C5538="Spirits",
SUM(LOOKUP(2,1/(SRP!$B$2:$B$7&lt;=E5538)/(SRP!$C$2:$C$7&gt;=E5538),SRP!$D$2:$D$7)*(G5538/100)*(E5538/1000)),
IF(AND(C5538="Wine",D5538="Fortified Wines"),
SUM(LOOKUP(2,1/(SRP!$B$26:$B$29&lt;=E5538)/(SRP!$C$26:$C$29&gt;=E5538),SRP!$D$26:$D$29)*(G5538/100)*(E5538/1000)),
IF(C5538="Wine",
SUM(LOOKUP(2,1/(SRP!$B$21:$B$25&lt;=E5538)/(SRP!$C$21:$C$25&gt;=E5538),SRP!$D$21:$D$25)*(G5538/100)*(E5538/1000)),
IF(AND(C5538="Ready to Drink",D5538="RTD-One Pour Cocktail&gt;7%&lt;=14.5"),
SUM(LOOKUP(2,1/(SRP!$B$16:$B$20&lt;=E5538)/(SRP!$C$16:$C$20&gt;=E5538),SRP!$D$16:$D$20)*(G5538/100)*(E5538/1000)),
IF(C5538="Ready to Drink",
SUM(LOOKUP(2,1/(SRP!$B$11:$B$15&lt;=E5538)/(SRP!$C$11:$C$15&gt;=E5538),SRP!$D$11:$D$15)*(G5538/100)*(E5538/1000)),
0)))))),2)</f>
        <v>25.41</v>
      </c>
      <c r="L5538" s="173" t="str">
        <f t="shared" si="86"/>
        <v>Spirits750</v>
      </c>
      <c r="M5538" s="154">
        <f>VLOOKUP(L5538,'Slope %'!C:D,2,0)</f>
        <v>7.0000000000000007E-2</v>
      </c>
    </row>
    <row r="5539" spans="1:13" x14ac:dyDescent="0.25">
      <c r="A5539" s="169">
        <v>62869</v>
      </c>
      <c r="B5539" s="170" t="s">
        <v>4146</v>
      </c>
      <c r="C5539" s="170" t="s">
        <v>15</v>
      </c>
      <c r="D5539" s="170" t="s">
        <v>19</v>
      </c>
      <c r="E5539" s="170">
        <v>700</v>
      </c>
      <c r="F5539" s="170">
        <v>12</v>
      </c>
      <c r="G5539" s="171">
        <v>40</v>
      </c>
      <c r="H5539" s="170" t="s">
        <v>222</v>
      </c>
      <c r="I5539" s="171">
        <v>61.56</v>
      </c>
      <c r="J5539" s="169">
        <v>1</v>
      </c>
      <c r="K5539" s="154" cm="1">
        <f t="array" ref="K5539">ROUND(
IF(C5539="Beer",
SUM(LOOKUP(2,1/(SRP!$B$8:$B$10&lt;=E5539)/(SRP!$C$8:$C$10&gt;=E5539),SRP!$D$8:$D$10)*(G5539/100)*(E5539/1000)),
IF(C5539="Spirits",
SUM(LOOKUP(2,1/(SRP!$B$2:$B$7&lt;=E5539)/(SRP!$C$2:$C$7&gt;=E5539),SRP!$D$2:$D$7)*(G5539/100)*(E5539/1000)),
IF(AND(C5539="Wine",D5539="Fortified Wines"),
SUM(LOOKUP(2,1/(SRP!$B$26:$B$29&lt;=E5539)/(SRP!$C$26:$C$29&gt;=E5539),SRP!$D$26:$D$29)*(G5539/100)*(E5539/1000)),
IF(C5539="Wine",
SUM(LOOKUP(2,1/(SRP!$B$21:$B$25&lt;=E5539)/(SRP!$C$21:$C$25&gt;=E5539),SRP!$D$21:$D$25)*(G5539/100)*(E5539/1000)),
IF(AND(C5539="Ready to Drink",D5539="RTD-One Pour Cocktail&gt;7%&lt;=14.5"),
SUM(LOOKUP(2,1/(SRP!$B$16:$B$20&lt;=E5539)/(SRP!$C$16:$C$20&gt;=E5539),SRP!$D$16:$D$20)*(G5539/100)*(E5539/1000)),
IF(C5539="Ready to Drink",
SUM(LOOKUP(2,1/(SRP!$B$11:$B$15&lt;=E5539)/(SRP!$C$11:$C$15&gt;=E5539),SRP!$D$11:$D$15)*(G5539/100)*(E5539/1000)),
0)))))),2)</f>
        <v>21.86</v>
      </c>
      <c r="L5539" s="173" t="str">
        <f t="shared" si="86"/>
        <v>Spirits700</v>
      </c>
      <c r="M5539" s="154">
        <f>VLOOKUP(L5539,'Slope %'!C:D,2,0)</f>
        <v>7.0000000000000007E-2</v>
      </c>
    </row>
    <row r="5540" spans="1:13" x14ac:dyDescent="0.25">
      <c r="A5540" s="169">
        <v>62877</v>
      </c>
      <c r="B5540" s="170" t="s">
        <v>4147</v>
      </c>
      <c r="C5540" s="170" t="s">
        <v>11</v>
      </c>
      <c r="D5540" s="170" t="s">
        <v>12</v>
      </c>
      <c r="E5540" s="170">
        <v>473</v>
      </c>
      <c r="F5540" s="170">
        <v>24</v>
      </c>
      <c r="G5540" s="171">
        <v>5</v>
      </c>
      <c r="H5540" s="170" t="s">
        <v>982</v>
      </c>
      <c r="I5540" s="171">
        <v>3.99</v>
      </c>
      <c r="J5540" s="169">
        <v>1</v>
      </c>
      <c r="K5540" s="154" cm="1">
        <f t="array" ref="K5540">ROUND(
IF(C5540="Beer",
SUM(LOOKUP(2,1/(SRP!$B$8:$B$10&lt;=E5540)/(SRP!$C$8:$C$10&gt;=E5540),SRP!$D$8:$D$10)*(G5540/100)*(E5540/1000)),
IF(C5540="Spirits",
SUM(LOOKUP(2,1/(SRP!$B$2:$B$7&lt;=E5540)/(SRP!$C$2:$C$7&gt;=E5540),SRP!$D$2:$D$7)*(G5540/100)*(E5540/1000)),
IF(AND(C5540="Wine",D5540="Fortified Wines"),
SUM(LOOKUP(2,1/(SRP!$B$26:$B$29&lt;=E5540)/(SRP!$C$26:$C$29&gt;=E5540),SRP!$D$26:$D$29)*(G5540/100)*(E5540/1000)),
IF(C5540="Wine",
SUM(LOOKUP(2,1/(SRP!$B$21:$B$25&lt;=E5540)/(SRP!$C$21:$C$25&gt;=E5540),SRP!$D$21:$D$25)*(G5540/100)*(E5540/1000)),
IF(AND(C5540="Ready to Drink",D5540="RTD-One Pour Cocktail&gt;7%&lt;=14.5"),
SUM(LOOKUP(2,1/(SRP!$B$16:$B$20&lt;=E5540)/(SRP!$C$16:$C$20&gt;=E5540),SRP!$D$16:$D$20)*(G5540/100)*(E5540/1000)),
IF(C5540="Ready to Drink",
SUM(LOOKUP(2,1/(SRP!$B$11:$B$15&lt;=E5540)/(SRP!$C$11:$C$15&gt;=E5540),SRP!$D$11:$D$15)*(G5540/100)*(E5540/1000)),
0)))))),2)</f>
        <v>1.85</v>
      </c>
      <c r="L5540" s="173" t="str">
        <f t="shared" si="86"/>
        <v>Beer473</v>
      </c>
      <c r="M5540" s="154">
        <f>VLOOKUP(L5540,'Slope %'!C:D,2,0)</f>
        <v>0.12</v>
      </c>
    </row>
    <row r="5541" spans="1:13" x14ac:dyDescent="0.25">
      <c r="A5541" s="169">
        <v>62877</v>
      </c>
      <c r="B5541" s="170" t="s">
        <v>4147</v>
      </c>
      <c r="C5541" s="170" t="s">
        <v>11</v>
      </c>
      <c r="D5541" s="170" t="s">
        <v>12</v>
      </c>
      <c r="E5541" s="170">
        <v>473</v>
      </c>
      <c r="F5541" s="170">
        <v>24</v>
      </c>
      <c r="G5541" s="171">
        <v>5</v>
      </c>
      <c r="H5541" s="170" t="s">
        <v>982</v>
      </c>
      <c r="I5541" s="171">
        <v>3.99</v>
      </c>
      <c r="J5541" s="169">
        <v>1</v>
      </c>
      <c r="K5541" s="154" cm="1">
        <f t="array" ref="K5541">ROUND(
IF(C5541="Beer",
SUM(LOOKUP(2,1/(SRP!$B$8:$B$10&lt;=E5541)/(SRP!$C$8:$C$10&gt;=E5541),SRP!$D$8:$D$10)*(G5541/100)*(E5541/1000)),
IF(C5541="Spirits",
SUM(LOOKUP(2,1/(SRP!$B$2:$B$7&lt;=E5541)/(SRP!$C$2:$C$7&gt;=E5541),SRP!$D$2:$D$7)*(G5541/100)*(E5541/1000)),
IF(AND(C5541="Wine",D5541="Fortified Wines"),
SUM(LOOKUP(2,1/(SRP!$B$26:$B$29&lt;=E5541)/(SRP!$C$26:$C$29&gt;=E5541),SRP!$D$26:$D$29)*(G5541/100)*(E5541/1000)),
IF(C5541="Wine",
SUM(LOOKUP(2,1/(SRP!$B$21:$B$25&lt;=E5541)/(SRP!$C$21:$C$25&gt;=E5541),SRP!$D$21:$D$25)*(G5541/100)*(E5541/1000)),
IF(AND(C5541="Ready to Drink",D5541="RTD-One Pour Cocktail&gt;7%&lt;=14.5"),
SUM(LOOKUP(2,1/(SRP!$B$16:$B$20&lt;=E5541)/(SRP!$C$16:$C$20&gt;=E5541),SRP!$D$16:$D$20)*(G5541/100)*(E5541/1000)),
IF(C5541="Ready to Drink",
SUM(LOOKUP(2,1/(SRP!$B$11:$B$15&lt;=E5541)/(SRP!$C$11:$C$15&gt;=E5541),SRP!$D$11:$D$15)*(G5541/100)*(E5541/1000)),
0)))))),2)</f>
        <v>1.85</v>
      </c>
      <c r="L5541" s="173" t="str">
        <f t="shared" si="86"/>
        <v>Beer473</v>
      </c>
      <c r="M5541" s="154">
        <f>VLOOKUP(L5541,'Slope %'!C:D,2,0)</f>
        <v>0.12</v>
      </c>
    </row>
    <row r="5542" spans="1:13" x14ac:dyDescent="0.25">
      <c r="A5542" s="169">
        <v>62905</v>
      </c>
      <c r="B5542" s="170" t="s">
        <v>4148</v>
      </c>
      <c r="C5542" s="170" t="s">
        <v>11</v>
      </c>
      <c r="D5542" s="170" t="s">
        <v>267</v>
      </c>
      <c r="E5542" s="170">
        <v>1892</v>
      </c>
      <c r="F5542" s="170">
        <v>4</v>
      </c>
      <c r="G5542" s="171">
        <v>5</v>
      </c>
      <c r="H5542" s="170" t="s">
        <v>2226</v>
      </c>
      <c r="I5542" s="171">
        <v>17</v>
      </c>
      <c r="J5542" s="169">
        <v>4</v>
      </c>
      <c r="K5542" s="154" cm="1">
        <f t="array" ref="K5542">ROUND(
IF(C5542="Beer",
SUM(LOOKUP(2,1/(SRP!$B$8:$B$10&lt;=E5542)/(SRP!$C$8:$C$10&gt;=E5542),SRP!$D$8:$D$10)*(G5542/100)*(E5542/1000)),
IF(C5542="Spirits",
SUM(LOOKUP(2,1/(SRP!$B$2:$B$7&lt;=E5542)/(SRP!$C$2:$C$7&gt;=E5542),SRP!$D$2:$D$7)*(G5542/100)*(E5542/1000)),
IF(AND(C5542="Wine",D5542="Fortified Wines"),
SUM(LOOKUP(2,1/(SRP!$B$26:$B$29&lt;=E5542)/(SRP!$C$26:$C$29&gt;=E5542),SRP!$D$26:$D$29)*(G5542/100)*(E5542/1000)),
IF(C5542="Wine",
SUM(LOOKUP(2,1/(SRP!$B$21:$B$25&lt;=E5542)/(SRP!$C$21:$C$25&gt;=E5542),SRP!$D$21:$D$25)*(G5542/100)*(E5542/1000)),
IF(AND(C5542="Ready to Drink",D5542="RTD-One Pour Cocktail&gt;7%&lt;=14.5"),
SUM(LOOKUP(2,1/(SRP!$B$16:$B$20&lt;=E5542)/(SRP!$C$16:$C$20&gt;=E5542),SRP!$D$16:$D$20)*(G5542/100)*(E5542/1000)),
IF(C5542="Ready to Drink",
SUM(LOOKUP(2,1/(SRP!$B$11:$B$15&lt;=E5542)/(SRP!$C$11:$C$15&gt;=E5542),SRP!$D$11:$D$15)*(G5542/100)*(E5542/1000)),
0)))))),2)</f>
        <v>7.39</v>
      </c>
      <c r="L5542" s="173" t="str">
        <f t="shared" si="86"/>
        <v>Beer1892</v>
      </c>
      <c r="M5542" s="154">
        <f>VLOOKUP(L5542,'Slope %'!C:D,2,0)</f>
        <v>0.1</v>
      </c>
    </row>
    <row r="5543" spans="1:13" x14ac:dyDescent="0.25">
      <c r="A5543" s="169">
        <v>62905</v>
      </c>
      <c r="B5543" s="170" t="s">
        <v>4148</v>
      </c>
      <c r="C5543" s="170" t="s">
        <v>11</v>
      </c>
      <c r="D5543" s="170" t="s">
        <v>267</v>
      </c>
      <c r="E5543" s="170">
        <v>1892</v>
      </c>
      <c r="F5543" s="170">
        <v>4</v>
      </c>
      <c r="G5543" s="171">
        <v>5</v>
      </c>
      <c r="H5543" s="170" t="s">
        <v>1407</v>
      </c>
      <c r="I5543" s="171">
        <v>17</v>
      </c>
      <c r="J5543" s="169">
        <v>4</v>
      </c>
      <c r="K5543" s="154" cm="1">
        <f t="array" ref="K5543">ROUND(
IF(C5543="Beer",
SUM(LOOKUP(2,1/(SRP!$B$8:$B$10&lt;=E5543)/(SRP!$C$8:$C$10&gt;=E5543),SRP!$D$8:$D$10)*(G5543/100)*(E5543/1000)),
IF(C5543="Spirits",
SUM(LOOKUP(2,1/(SRP!$B$2:$B$7&lt;=E5543)/(SRP!$C$2:$C$7&gt;=E5543),SRP!$D$2:$D$7)*(G5543/100)*(E5543/1000)),
IF(AND(C5543="Wine",D5543="Fortified Wines"),
SUM(LOOKUP(2,1/(SRP!$B$26:$B$29&lt;=E5543)/(SRP!$C$26:$C$29&gt;=E5543),SRP!$D$26:$D$29)*(G5543/100)*(E5543/1000)),
IF(C5543="Wine",
SUM(LOOKUP(2,1/(SRP!$B$21:$B$25&lt;=E5543)/(SRP!$C$21:$C$25&gt;=E5543),SRP!$D$21:$D$25)*(G5543/100)*(E5543/1000)),
IF(AND(C5543="Ready to Drink",D5543="RTD-One Pour Cocktail&gt;7%&lt;=14.5"),
SUM(LOOKUP(2,1/(SRP!$B$16:$B$20&lt;=E5543)/(SRP!$C$16:$C$20&gt;=E5543),SRP!$D$16:$D$20)*(G5543/100)*(E5543/1000)),
IF(C5543="Ready to Drink",
SUM(LOOKUP(2,1/(SRP!$B$11:$B$15&lt;=E5543)/(SRP!$C$11:$C$15&gt;=E5543),SRP!$D$11:$D$15)*(G5543/100)*(E5543/1000)),
0)))))),2)</f>
        <v>7.39</v>
      </c>
      <c r="L5543" s="173" t="str">
        <f t="shared" si="86"/>
        <v>Beer1892</v>
      </c>
      <c r="M5543" s="154">
        <f>VLOOKUP(L5543,'Slope %'!C:D,2,0)</f>
        <v>0.1</v>
      </c>
    </row>
    <row r="5544" spans="1:13" x14ac:dyDescent="0.25">
      <c r="A5544" s="169">
        <v>62929</v>
      </c>
      <c r="B5544" s="170" t="s">
        <v>4149</v>
      </c>
      <c r="C5544" s="170" t="s">
        <v>24</v>
      </c>
      <c r="D5544" s="170" t="s">
        <v>166</v>
      </c>
      <c r="E5544" s="170">
        <v>750</v>
      </c>
      <c r="F5544" s="170">
        <v>12</v>
      </c>
      <c r="G5544" s="171">
        <v>13</v>
      </c>
      <c r="H5544" s="170" t="s">
        <v>141</v>
      </c>
      <c r="I5544" s="171">
        <v>21.99</v>
      </c>
      <c r="J5544" s="169">
        <v>1</v>
      </c>
      <c r="K5544" s="154" cm="1">
        <f t="array" ref="K5544">ROUND(
IF(C5544="Beer",
SUM(LOOKUP(2,1/(SRP!$B$8:$B$10&lt;=E5544)/(SRP!$C$8:$C$10&gt;=E5544),SRP!$D$8:$D$10)*(G5544/100)*(E5544/1000)),
IF(C5544="Spirits",
SUM(LOOKUP(2,1/(SRP!$B$2:$B$7&lt;=E5544)/(SRP!$C$2:$C$7&gt;=E5544),SRP!$D$2:$D$7)*(G5544/100)*(E5544/1000)),
IF(AND(C5544="Wine",D5544="Fortified Wines"),
SUM(LOOKUP(2,1/(SRP!$B$26:$B$29&lt;=E5544)/(SRP!$C$26:$C$29&gt;=E5544),SRP!$D$26:$D$29)*(G5544/100)*(E5544/1000)),
IF(C5544="Wine",
SUM(LOOKUP(2,1/(SRP!$B$21:$B$25&lt;=E5544)/(SRP!$C$21:$C$25&gt;=E5544),SRP!$D$21:$D$25)*(G5544/100)*(E5544/1000)),
IF(AND(C5544="Ready to Drink",D5544="RTD-One Pour Cocktail&gt;7%&lt;=14.5"),
SUM(LOOKUP(2,1/(SRP!$B$16:$B$20&lt;=E5544)/(SRP!$C$16:$C$20&gt;=E5544),SRP!$D$16:$D$20)*(G5544/100)*(E5544/1000)),
IF(C5544="Ready to Drink",
SUM(LOOKUP(2,1/(SRP!$B$11:$B$15&lt;=E5544)/(SRP!$C$11:$C$15&gt;=E5544),SRP!$D$11:$D$15)*(G5544/100)*(E5544/1000)),
0)))))),2)</f>
        <v>7.61</v>
      </c>
      <c r="L5544" s="173" t="str">
        <f t="shared" si="86"/>
        <v>Wine750</v>
      </c>
      <c r="M5544" s="154">
        <f>VLOOKUP(L5544,'Slope %'!C:D,2,0)</f>
        <v>0.1</v>
      </c>
    </row>
    <row r="5545" spans="1:13" x14ac:dyDescent="0.25">
      <c r="A5545" s="169">
        <v>62930</v>
      </c>
      <c r="B5545" s="170" t="s">
        <v>4150</v>
      </c>
      <c r="C5545" s="170" t="s">
        <v>24</v>
      </c>
      <c r="D5545" s="170" t="s">
        <v>66</v>
      </c>
      <c r="E5545" s="170">
        <v>750</v>
      </c>
      <c r="F5545" s="170">
        <v>12</v>
      </c>
      <c r="G5545" s="171">
        <v>13.5</v>
      </c>
      <c r="H5545" s="170" t="s">
        <v>141</v>
      </c>
      <c r="I5545" s="171">
        <v>25.99</v>
      </c>
      <c r="J5545" s="169">
        <v>1</v>
      </c>
      <c r="K5545" s="154" cm="1">
        <f t="array" ref="K5545">ROUND(
IF(C5545="Beer",
SUM(LOOKUP(2,1/(SRP!$B$8:$B$10&lt;=E5545)/(SRP!$C$8:$C$10&gt;=E5545),SRP!$D$8:$D$10)*(G5545/100)*(E5545/1000)),
IF(C5545="Spirits",
SUM(LOOKUP(2,1/(SRP!$B$2:$B$7&lt;=E5545)/(SRP!$C$2:$C$7&gt;=E5545),SRP!$D$2:$D$7)*(G5545/100)*(E5545/1000)),
IF(AND(C5545="Wine",D5545="Fortified Wines"),
SUM(LOOKUP(2,1/(SRP!$B$26:$B$29&lt;=E5545)/(SRP!$C$26:$C$29&gt;=E5545),SRP!$D$26:$D$29)*(G5545/100)*(E5545/1000)),
IF(C5545="Wine",
SUM(LOOKUP(2,1/(SRP!$B$21:$B$25&lt;=E5545)/(SRP!$C$21:$C$25&gt;=E5545),SRP!$D$21:$D$25)*(G5545/100)*(E5545/1000)),
IF(AND(C5545="Ready to Drink",D5545="RTD-One Pour Cocktail&gt;7%&lt;=14.5"),
SUM(LOOKUP(2,1/(SRP!$B$16:$B$20&lt;=E5545)/(SRP!$C$16:$C$20&gt;=E5545),SRP!$D$16:$D$20)*(G5545/100)*(E5545/1000)),
IF(C5545="Ready to Drink",
SUM(LOOKUP(2,1/(SRP!$B$11:$B$15&lt;=E5545)/(SRP!$C$11:$C$15&gt;=E5545),SRP!$D$11:$D$15)*(G5545/100)*(E5545/1000)),
0)))))),2)</f>
        <v>7.9</v>
      </c>
      <c r="L5545" s="173" t="str">
        <f t="shared" si="86"/>
        <v>Wine750</v>
      </c>
      <c r="M5545" s="154">
        <f>VLOOKUP(L5545,'Slope %'!C:D,2,0)</f>
        <v>0.1</v>
      </c>
    </row>
    <row r="5546" spans="1:13" x14ac:dyDescent="0.25">
      <c r="A5546" s="169">
        <v>62931</v>
      </c>
      <c r="B5546" s="170" t="s">
        <v>4151</v>
      </c>
      <c r="C5546" s="170" t="s">
        <v>24</v>
      </c>
      <c r="D5546" s="170" t="s">
        <v>194</v>
      </c>
      <c r="E5546" s="170">
        <v>750</v>
      </c>
      <c r="F5546" s="170">
        <v>12</v>
      </c>
      <c r="G5546" s="171">
        <v>14</v>
      </c>
      <c r="H5546" s="170" t="s">
        <v>141</v>
      </c>
      <c r="I5546" s="171">
        <v>25.99</v>
      </c>
      <c r="J5546" s="169">
        <v>1</v>
      </c>
      <c r="K5546" s="154" cm="1">
        <f t="array" ref="K5546">ROUND(
IF(C5546="Beer",
SUM(LOOKUP(2,1/(SRP!$B$8:$B$10&lt;=E5546)/(SRP!$C$8:$C$10&gt;=E5546),SRP!$D$8:$D$10)*(G5546/100)*(E5546/1000)),
IF(C5546="Spirits",
SUM(LOOKUP(2,1/(SRP!$B$2:$B$7&lt;=E5546)/(SRP!$C$2:$C$7&gt;=E5546),SRP!$D$2:$D$7)*(G5546/100)*(E5546/1000)),
IF(AND(C5546="Wine",D5546="Fortified Wines"),
SUM(LOOKUP(2,1/(SRP!$B$26:$B$29&lt;=E5546)/(SRP!$C$26:$C$29&gt;=E5546),SRP!$D$26:$D$29)*(G5546/100)*(E5546/1000)),
IF(C5546="Wine",
SUM(LOOKUP(2,1/(SRP!$B$21:$B$25&lt;=E5546)/(SRP!$C$21:$C$25&gt;=E5546),SRP!$D$21:$D$25)*(G5546/100)*(E5546/1000)),
IF(AND(C5546="Ready to Drink",D5546="RTD-One Pour Cocktail&gt;7%&lt;=14.5"),
SUM(LOOKUP(2,1/(SRP!$B$16:$B$20&lt;=E5546)/(SRP!$C$16:$C$20&gt;=E5546),SRP!$D$16:$D$20)*(G5546/100)*(E5546/1000)),
IF(C5546="Ready to Drink",
SUM(LOOKUP(2,1/(SRP!$B$11:$B$15&lt;=E5546)/(SRP!$C$11:$C$15&gt;=E5546),SRP!$D$11:$D$15)*(G5546/100)*(E5546/1000)),
0)))))),2)</f>
        <v>8.1999999999999993</v>
      </c>
      <c r="L5546" s="173" t="str">
        <f t="shared" si="86"/>
        <v>Wine750</v>
      </c>
      <c r="M5546" s="154">
        <f>VLOOKUP(L5546,'Slope %'!C:D,2,0)</f>
        <v>0.1</v>
      </c>
    </row>
    <row r="5547" spans="1:13" x14ac:dyDescent="0.25">
      <c r="A5547" s="169">
        <v>62932</v>
      </c>
      <c r="B5547" s="170" t="s">
        <v>4152</v>
      </c>
      <c r="C5547" s="170" t="s">
        <v>24</v>
      </c>
      <c r="D5547" s="170" t="s">
        <v>68</v>
      </c>
      <c r="E5547" s="170">
        <v>750</v>
      </c>
      <c r="F5547" s="170">
        <v>12</v>
      </c>
      <c r="G5547" s="171">
        <v>14.5</v>
      </c>
      <c r="H5547" s="170" t="s">
        <v>141</v>
      </c>
      <c r="I5547" s="171">
        <v>28.99</v>
      </c>
      <c r="J5547" s="169">
        <v>1</v>
      </c>
      <c r="K5547" s="154" cm="1">
        <f t="array" ref="K5547">ROUND(
IF(C5547="Beer",
SUM(LOOKUP(2,1/(SRP!$B$8:$B$10&lt;=E5547)/(SRP!$C$8:$C$10&gt;=E5547),SRP!$D$8:$D$10)*(G5547/100)*(E5547/1000)),
IF(C5547="Spirits",
SUM(LOOKUP(2,1/(SRP!$B$2:$B$7&lt;=E5547)/(SRP!$C$2:$C$7&gt;=E5547),SRP!$D$2:$D$7)*(G5547/100)*(E5547/1000)),
IF(AND(C5547="Wine",D5547="Fortified Wines"),
SUM(LOOKUP(2,1/(SRP!$B$26:$B$29&lt;=E5547)/(SRP!$C$26:$C$29&gt;=E5547),SRP!$D$26:$D$29)*(G5547/100)*(E5547/1000)),
IF(C5547="Wine",
SUM(LOOKUP(2,1/(SRP!$B$21:$B$25&lt;=E5547)/(SRP!$C$21:$C$25&gt;=E5547),SRP!$D$21:$D$25)*(G5547/100)*(E5547/1000)),
IF(AND(C5547="Ready to Drink",D5547="RTD-One Pour Cocktail&gt;7%&lt;=14.5"),
SUM(LOOKUP(2,1/(SRP!$B$16:$B$20&lt;=E5547)/(SRP!$C$16:$C$20&gt;=E5547),SRP!$D$16:$D$20)*(G5547/100)*(E5547/1000)),
IF(C5547="Ready to Drink",
SUM(LOOKUP(2,1/(SRP!$B$11:$B$15&lt;=E5547)/(SRP!$C$11:$C$15&gt;=E5547),SRP!$D$11:$D$15)*(G5547/100)*(E5547/1000)),
0)))))),2)</f>
        <v>8.49</v>
      </c>
      <c r="L5547" s="173" t="str">
        <f t="shared" si="86"/>
        <v>Wine750</v>
      </c>
      <c r="M5547" s="154">
        <f>VLOOKUP(L5547,'Slope %'!C:D,2,0)</f>
        <v>0.1</v>
      </c>
    </row>
    <row r="5548" spans="1:13" x14ac:dyDescent="0.25">
      <c r="A5548" s="169">
        <v>62933</v>
      </c>
      <c r="B5548" s="170" t="s">
        <v>4153</v>
      </c>
      <c r="C5548" s="170" t="s">
        <v>24</v>
      </c>
      <c r="D5548" s="170" t="s">
        <v>68</v>
      </c>
      <c r="E5548" s="170">
        <v>750</v>
      </c>
      <c r="F5548" s="170">
        <v>6</v>
      </c>
      <c r="G5548" s="171">
        <v>14.5</v>
      </c>
      <c r="H5548" s="170" t="s">
        <v>149</v>
      </c>
      <c r="I5548" s="171">
        <v>27.99</v>
      </c>
      <c r="J5548" s="169">
        <v>1</v>
      </c>
      <c r="K5548" s="154" cm="1">
        <f t="array" ref="K5548">ROUND(
IF(C5548="Beer",
SUM(LOOKUP(2,1/(SRP!$B$8:$B$10&lt;=E5548)/(SRP!$C$8:$C$10&gt;=E5548),SRP!$D$8:$D$10)*(G5548/100)*(E5548/1000)),
IF(C5548="Spirits",
SUM(LOOKUP(2,1/(SRP!$B$2:$B$7&lt;=E5548)/(SRP!$C$2:$C$7&gt;=E5548),SRP!$D$2:$D$7)*(G5548/100)*(E5548/1000)),
IF(AND(C5548="Wine",D5548="Fortified Wines"),
SUM(LOOKUP(2,1/(SRP!$B$26:$B$29&lt;=E5548)/(SRP!$C$26:$C$29&gt;=E5548),SRP!$D$26:$D$29)*(G5548/100)*(E5548/1000)),
IF(C5548="Wine",
SUM(LOOKUP(2,1/(SRP!$B$21:$B$25&lt;=E5548)/(SRP!$C$21:$C$25&gt;=E5548),SRP!$D$21:$D$25)*(G5548/100)*(E5548/1000)),
IF(AND(C5548="Ready to Drink",D5548="RTD-One Pour Cocktail&gt;7%&lt;=14.5"),
SUM(LOOKUP(2,1/(SRP!$B$16:$B$20&lt;=E5548)/(SRP!$C$16:$C$20&gt;=E5548),SRP!$D$16:$D$20)*(G5548/100)*(E5548/1000)),
IF(C5548="Ready to Drink",
SUM(LOOKUP(2,1/(SRP!$B$11:$B$15&lt;=E5548)/(SRP!$C$11:$C$15&gt;=E5548),SRP!$D$11:$D$15)*(G5548/100)*(E5548/1000)),
0)))))),2)</f>
        <v>8.49</v>
      </c>
      <c r="L5548" s="173" t="str">
        <f t="shared" si="86"/>
        <v>Wine750</v>
      </c>
      <c r="M5548" s="154">
        <f>VLOOKUP(L5548,'Slope %'!C:D,2,0)</f>
        <v>0.1</v>
      </c>
    </row>
    <row r="5549" spans="1:13" x14ac:dyDescent="0.25">
      <c r="A5549" s="169">
        <v>62937</v>
      </c>
      <c r="B5549" s="170" t="s">
        <v>4154</v>
      </c>
      <c r="C5549" s="170" t="s">
        <v>11</v>
      </c>
      <c r="D5549" s="170" t="s">
        <v>303</v>
      </c>
      <c r="E5549" s="170">
        <v>473</v>
      </c>
      <c r="F5549" s="170">
        <v>24</v>
      </c>
      <c r="G5549" s="171">
        <v>7</v>
      </c>
      <c r="H5549" s="170" t="s">
        <v>2850</v>
      </c>
      <c r="I5549" s="171">
        <v>4.55</v>
      </c>
      <c r="J5549" s="169">
        <v>1</v>
      </c>
      <c r="K5549" s="154" cm="1">
        <f t="array" ref="K5549">ROUND(
IF(C5549="Beer",
SUM(LOOKUP(2,1/(SRP!$B$8:$B$10&lt;=E5549)/(SRP!$C$8:$C$10&gt;=E5549),SRP!$D$8:$D$10)*(G5549/100)*(E5549/1000)),
IF(C5549="Spirits",
SUM(LOOKUP(2,1/(SRP!$B$2:$B$7&lt;=E5549)/(SRP!$C$2:$C$7&gt;=E5549),SRP!$D$2:$D$7)*(G5549/100)*(E5549/1000)),
IF(AND(C5549="Wine",D5549="Fortified Wines"),
SUM(LOOKUP(2,1/(SRP!$B$26:$B$29&lt;=E5549)/(SRP!$C$26:$C$29&gt;=E5549),SRP!$D$26:$D$29)*(G5549/100)*(E5549/1000)),
IF(C5549="Wine",
SUM(LOOKUP(2,1/(SRP!$B$21:$B$25&lt;=E5549)/(SRP!$C$21:$C$25&gt;=E5549),SRP!$D$21:$D$25)*(G5549/100)*(E5549/1000)),
IF(AND(C5549="Ready to Drink",D5549="RTD-One Pour Cocktail&gt;7%&lt;=14.5"),
SUM(LOOKUP(2,1/(SRP!$B$16:$B$20&lt;=E5549)/(SRP!$C$16:$C$20&gt;=E5549),SRP!$D$16:$D$20)*(G5549/100)*(E5549/1000)),
IF(C5549="Ready to Drink",
SUM(LOOKUP(2,1/(SRP!$B$11:$B$15&lt;=E5549)/(SRP!$C$11:$C$15&gt;=E5549),SRP!$D$11:$D$15)*(G5549/100)*(E5549/1000)),
0)))))),2)</f>
        <v>2.58</v>
      </c>
      <c r="L5549" s="173" t="str">
        <f t="shared" si="86"/>
        <v>Beer473</v>
      </c>
      <c r="M5549" s="154">
        <f>VLOOKUP(L5549,'Slope %'!C:D,2,0)</f>
        <v>0.12</v>
      </c>
    </row>
    <row r="5550" spans="1:13" x14ac:dyDescent="0.25">
      <c r="A5550" s="169">
        <v>62937</v>
      </c>
      <c r="B5550" s="170" t="s">
        <v>4154</v>
      </c>
      <c r="C5550" s="170" t="s">
        <v>11</v>
      </c>
      <c r="D5550" s="170" t="s">
        <v>303</v>
      </c>
      <c r="E5550" s="170">
        <v>473</v>
      </c>
      <c r="F5550" s="170">
        <v>24</v>
      </c>
      <c r="G5550" s="171">
        <v>7</v>
      </c>
      <c r="H5550" s="170" t="s">
        <v>2850</v>
      </c>
      <c r="I5550" s="171">
        <v>4.55</v>
      </c>
      <c r="J5550" s="169">
        <v>1</v>
      </c>
      <c r="K5550" s="154" cm="1">
        <f t="array" ref="K5550">ROUND(
IF(C5550="Beer",
SUM(LOOKUP(2,1/(SRP!$B$8:$B$10&lt;=E5550)/(SRP!$C$8:$C$10&gt;=E5550),SRP!$D$8:$D$10)*(G5550/100)*(E5550/1000)),
IF(C5550="Spirits",
SUM(LOOKUP(2,1/(SRP!$B$2:$B$7&lt;=E5550)/(SRP!$C$2:$C$7&gt;=E5550),SRP!$D$2:$D$7)*(G5550/100)*(E5550/1000)),
IF(AND(C5550="Wine",D5550="Fortified Wines"),
SUM(LOOKUP(2,1/(SRP!$B$26:$B$29&lt;=E5550)/(SRP!$C$26:$C$29&gt;=E5550),SRP!$D$26:$D$29)*(G5550/100)*(E5550/1000)),
IF(C5550="Wine",
SUM(LOOKUP(2,1/(SRP!$B$21:$B$25&lt;=E5550)/(SRP!$C$21:$C$25&gt;=E5550),SRP!$D$21:$D$25)*(G5550/100)*(E5550/1000)),
IF(AND(C5550="Ready to Drink",D5550="RTD-One Pour Cocktail&gt;7%&lt;=14.5"),
SUM(LOOKUP(2,1/(SRP!$B$16:$B$20&lt;=E5550)/(SRP!$C$16:$C$20&gt;=E5550),SRP!$D$16:$D$20)*(G5550/100)*(E5550/1000)),
IF(C5550="Ready to Drink",
SUM(LOOKUP(2,1/(SRP!$B$11:$B$15&lt;=E5550)/(SRP!$C$11:$C$15&gt;=E5550),SRP!$D$11:$D$15)*(G5550/100)*(E5550/1000)),
0)))))),2)</f>
        <v>2.58</v>
      </c>
      <c r="L5550" s="173" t="str">
        <f t="shared" si="86"/>
        <v>Beer473</v>
      </c>
      <c r="M5550" s="154">
        <f>VLOOKUP(L5550,'Slope %'!C:D,2,0)</f>
        <v>0.12</v>
      </c>
    </row>
    <row r="5551" spans="1:13" x14ac:dyDescent="0.25">
      <c r="A5551" s="169">
        <v>62938</v>
      </c>
      <c r="B5551" s="170" t="s">
        <v>4155</v>
      </c>
      <c r="C5551" s="170" t="s">
        <v>15</v>
      </c>
      <c r="D5551" s="170" t="s">
        <v>78</v>
      </c>
      <c r="E5551" s="170">
        <v>750</v>
      </c>
      <c r="F5551" s="170">
        <v>12</v>
      </c>
      <c r="G5551" s="171">
        <v>40</v>
      </c>
      <c r="H5551" s="170" t="s">
        <v>3146</v>
      </c>
      <c r="I5551" s="171">
        <v>44.99</v>
      </c>
      <c r="J5551" s="169">
        <v>1</v>
      </c>
      <c r="K5551" s="154" cm="1">
        <f t="array" ref="K5551">ROUND(
IF(C5551="Beer",
SUM(LOOKUP(2,1/(SRP!$B$8:$B$10&lt;=E5551)/(SRP!$C$8:$C$10&gt;=E5551),SRP!$D$8:$D$10)*(G5551/100)*(E5551/1000)),
IF(C5551="Spirits",
SUM(LOOKUP(2,1/(SRP!$B$2:$B$7&lt;=E5551)/(SRP!$C$2:$C$7&gt;=E5551),SRP!$D$2:$D$7)*(G5551/100)*(E5551/1000)),
IF(AND(C5551="Wine",D5551="Fortified Wines"),
SUM(LOOKUP(2,1/(SRP!$B$26:$B$29&lt;=E5551)/(SRP!$C$26:$C$29&gt;=E5551),SRP!$D$26:$D$29)*(G5551/100)*(E5551/1000)),
IF(C5551="Wine",
SUM(LOOKUP(2,1/(SRP!$B$21:$B$25&lt;=E5551)/(SRP!$C$21:$C$25&gt;=E5551),SRP!$D$21:$D$25)*(G5551/100)*(E5551/1000)),
IF(AND(C5551="Ready to Drink",D5551="RTD-One Pour Cocktail&gt;7%&lt;=14.5"),
SUM(LOOKUP(2,1/(SRP!$B$16:$B$20&lt;=E5551)/(SRP!$C$16:$C$20&gt;=E5551),SRP!$D$16:$D$20)*(G5551/100)*(E5551/1000)),
IF(C5551="Ready to Drink",
SUM(LOOKUP(2,1/(SRP!$B$11:$B$15&lt;=E5551)/(SRP!$C$11:$C$15&gt;=E5551),SRP!$D$11:$D$15)*(G5551/100)*(E5551/1000)),
0)))))),2)</f>
        <v>23.42</v>
      </c>
      <c r="L5551" s="173" t="str">
        <f t="shared" si="86"/>
        <v>Spirits750</v>
      </c>
      <c r="M5551" s="154">
        <f>VLOOKUP(L5551,'Slope %'!C:D,2,0)</f>
        <v>7.0000000000000007E-2</v>
      </c>
    </row>
    <row r="5552" spans="1:13" x14ac:dyDescent="0.25">
      <c r="A5552" s="169">
        <v>62949</v>
      </c>
      <c r="B5552" s="170" t="s">
        <v>4156</v>
      </c>
      <c r="C5552" s="170" t="s">
        <v>24</v>
      </c>
      <c r="D5552" s="170" t="s">
        <v>58</v>
      </c>
      <c r="E5552" s="170">
        <v>750</v>
      </c>
      <c r="F5552" s="170">
        <v>12</v>
      </c>
      <c r="G5552" s="171">
        <v>12.5</v>
      </c>
      <c r="H5552" s="170" t="s">
        <v>43</v>
      </c>
      <c r="I5552" s="171">
        <v>28.59</v>
      </c>
      <c r="J5552" s="169">
        <v>1</v>
      </c>
      <c r="K5552" s="154" cm="1">
        <f t="array" ref="K5552">ROUND(
IF(C5552="Beer",
SUM(LOOKUP(2,1/(SRP!$B$8:$B$10&lt;=E5552)/(SRP!$C$8:$C$10&gt;=E5552),SRP!$D$8:$D$10)*(G5552/100)*(E5552/1000)),
IF(C5552="Spirits",
SUM(LOOKUP(2,1/(SRP!$B$2:$B$7&lt;=E5552)/(SRP!$C$2:$C$7&gt;=E5552),SRP!$D$2:$D$7)*(G5552/100)*(E5552/1000)),
IF(AND(C5552="Wine",D5552="Fortified Wines"),
SUM(LOOKUP(2,1/(SRP!$B$26:$B$29&lt;=E5552)/(SRP!$C$26:$C$29&gt;=E5552),SRP!$D$26:$D$29)*(G5552/100)*(E5552/1000)),
IF(C5552="Wine",
SUM(LOOKUP(2,1/(SRP!$B$21:$B$25&lt;=E5552)/(SRP!$C$21:$C$25&gt;=E5552),SRP!$D$21:$D$25)*(G5552/100)*(E5552/1000)),
IF(AND(C5552="Ready to Drink",D5552="RTD-One Pour Cocktail&gt;7%&lt;=14.5"),
SUM(LOOKUP(2,1/(SRP!$B$16:$B$20&lt;=E5552)/(SRP!$C$16:$C$20&gt;=E5552),SRP!$D$16:$D$20)*(G5552/100)*(E5552/1000)),
IF(C5552="Ready to Drink",
SUM(LOOKUP(2,1/(SRP!$B$11:$B$15&lt;=E5552)/(SRP!$C$11:$C$15&gt;=E5552),SRP!$D$11:$D$15)*(G5552/100)*(E5552/1000)),
0)))))),2)</f>
        <v>7.32</v>
      </c>
      <c r="L5552" s="173" t="str">
        <f t="shared" si="86"/>
        <v>Wine750</v>
      </c>
      <c r="M5552" s="154">
        <f>VLOOKUP(L5552,'Slope %'!C:D,2,0)</f>
        <v>0.1</v>
      </c>
    </row>
    <row r="5553" spans="1:13" x14ac:dyDescent="0.25">
      <c r="A5553" s="169">
        <v>62974</v>
      </c>
      <c r="B5553" s="170" t="s">
        <v>4157</v>
      </c>
      <c r="C5553" s="170" t="s">
        <v>15</v>
      </c>
      <c r="D5553" s="170" t="s">
        <v>301</v>
      </c>
      <c r="E5553" s="170">
        <v>720</v>
      </c>
      <c r="F5553" s="170">
        <v>6</v>
      </c>
      <c r="G5553" s="171">
        <v>5</v>
      </c>
      <c r="H5553" s="170" t="s">
        <v>274</v>
      </c>
      <c r="I5553" s="171">
        <v>21.74</v>
      </c>
      <c r="J5553" s="169">
        <v>1</v>
      </c>
      <c r="K5553" s="154" cm="1">
        <f t="array" ref="K5553">ROUND(
IF(C5553="Beer",
SUM(LOOKUP(2,1/(SRP!$B$8:$B$10&lt;=E5553)/(SRP!$C$8:$C$10&gt;=E5553),SRP!$D$8:$D$10)*(G5553/100)*(E5553/1000)),
IF(C5553="Spirits",
SUM(LOOKUP(2,1/(SRP!$B$2:$B$7&lt;=E5553)/(SRP!$C$2:$C$7&gt;=E5553),SRP!$D$2:$D$7)*(G5553/100)*(E5553/1000)),
IF(AND(C5553="Wine",D5553="Fortified Wines"),
SUM(LOOKUP(2,1/(SRP!$B$26:$B$29&lt;=E5553)/(SRP!$C$26:$C$29&gt;=E5553),SRP!$D$26:$D$29)*(G5553/100)*(E5553/1000)),
IF(C5553="Wine",
SUM(LOOKUP(2,1/(SRP!$B$21:$B$25&lt;=E5553)/(SRP!$C$21:$C$25&gt;=E5553),SRP!$D$21:$D$25)*(G5553/100)*(E5553/1000)),
IF(AND(C5553="Ready to Drink",D5553="RTD-One Pour Cocktail&gt;7%&lt;=14.5"),
SUM(LOOKUP(2,1/(SRP!$B$16:$B$20&lt;=E5553)/(SRP!$C$16:$C$20&gt;=E5553),SRP!$D$16:$D$20)*(G5553/100)*(E5553/1000)),
IF(C5553="Ready to Drink",
SUM(LOOKUP(2,1/(SRP!$B$11:$B$15&lt;=E5553)/(SRP!$C$11:$C$15&gt;=E5553),SRP!$D$11:$D$15)*(G5553/100)*(E5553/1000)),
0)))))),2)</f>
        <v>2.81</v>
      </c>
      <c r="L5553" s="173" t="str">
        <f t="shared" si="86"/>
        <v>Spirits720</v>
      </c>
      <c r="M5553" s="154">
        <f>VLOOKUP(L5553,'Slope %'!C:D,2,0)</f>
        <v>7.0000000000000007E-2</v>
      </c>
    </row>
    <row r="5554" spans="1:13" x14ac:dyDescent="0.25">
      <c r="A5554" s="169">
        <v>62986</v>
      </c>
      <c r="B5554" s="170" t="s">
        <v>4158</v>
      </c>
      <c r="C5554" s="170" t="s">
        <v>11</v>
      </c>
      <c r="D5554" s="170" t="s">
        <v>12</v>
      </c>
      <c r="E5554" s="170">
        <v>2130</v>
      </c>
      <c r="F5554" s="170">
        <v>4</v>
      </c>
      <c r="G5554" s="171">
        <v>4.7</v>
      </c>
      <c r="H5554" s="170" t="s">
        <v>13</v>
      </c>
      <c r="I5554" s="171">
        <v>15.49</v>
      </c>
      <c r="J5554" s="169">
        <v>6</v>
      </c>
      <c r="K5554" s="154" cm="1">
        <f t="array" ref="K5554">ROUND(
IF(C5554="Beer",
SUM(LOOKUP(2,1/(SRP!$B$8:$B$10&lt;=E5554)/(SRP!$C$8:$C$10&gt;=E5554),SRP!$D$8:$D$10)*(G5554/100)*(E5554/1000)),
IF(C5554="Spirits",
SUM(LOOKUP(2,1/(SRP!$B$2:$B$7&lt;=E5554)/(SRP!$C$2:$C$7&gt;=E5554),SRP!$D$2:$D$7)*(G5554/100)*(E5554/1000)),
IF(AND(C5554="Wine",D5554="Fortified Wines"),
SUM(LOOKUP(2,1/(SRP!$B$26:$B$29&lt;=E5554)/(SRP!$C$26:$C$29&gt;=E5554),SRP!$D$26:$D$29)*(G5554/100)*(E5554/1000)),
IF(C5554="Wine",
SUM(LOOKUP(2,1/(SRP!$B$21:$B$25&lt;=E5554)/(SRP!$C$21:$C$25&gt;=E5554),SRP!$D$21:$D$25)*(G5554/100)*(E5554/1000)),
IF(AND(C5554="Ready to Drink",D5554="RTD-One Pour Cocktail&gt;7%&lt;=14.5"),
SUM(LOOKUP(2,1/(SRP!$B$16:$B$20&lt;=E5554)/(SRP!$C$16:$C$20&gt;=E5554),SRP!$D$16:$D$20)*(G5554/100)*(E5554/1000)),
IF(C5554="Ready to Drink",
SUM(LOOKUP(2,1/(SRP!$B$11:$B$15&lt;=E5554)/(SRP!$C$11:$C$15&gt;=E5554),SRP!$D$11:$D$15)*(G5554/100)*(E5554/1000)),
0)))))),2)</f>
        <v>7.82</v>
      </c>
      <c r="L5554" s="173" t="str">
        <f t="shared" si="86"/>
        <v>Beer2130</v>
      </c>
      <c r="M5554" s="154">
        <f>VLOOKUP(L5554,'Slope %'!C:D,2,0)</f>
        <v>0.1</v>
      </c>
    </row>
    <row r="5555" spans="1:13" x14ac:dyDescent="0.25">
      <c r="A5555" s="169">
        <v>62986</v>
      </c>
      <c r="B5555" s="170" t="s">
        <v>4158</v>
      </c>
      <c r="C5555" s="170" t="s">
        <v>11</v>
      </c>
      <c r="D5555" s="170" t="s">
        <v>12</v>
      </c>
      <c r="E5555" s="170">
        <v>2130</v>
      </c>
      <c r="F5555" s="170">
        <v>4</v>
      </c>
      <c r="G5555" s="171">
        <v>4.7</v>
      </c>
      <c r="H5555" s="170" t="s">
        <v>13</v>
      </c>
      <c r="I5555" s="171">
        <v>15.49</v>
      </c>
      <c r="J5555" s="169">
        <v>6</v>
      </c>
      <c r="K5555" s="154" cm="1">
        <f t="array" ref="K5555">ROUND(
IF(C5555="Beer",
SUM(LOOKUP(2,1/(SRP!$B$8:$B$10&lt;=E5555)/(SRP!$C$8:$C$10&gt;=E5555),SRP!$D$8:$D$10)*(G5555/100)*(E5555/1000)),
IF(C5555="Spirits",
SUM(LOOKUP(2,1/(SRP!$B$2:$B$7&lt;=E5555)/(SRP!$C$2:$C$7&gt;=E5555),SRP!$D$2:$D$7)*(G5555/100)*(E5555/1000)),
IF(AND(C5555="Wine",D5555="Fortified Wines"),
SUM(LOOKUP(2,1/(SRP!$B$26:$B$29&lt;=E5555)/(SRP!$C$26:$C$29&gt;=E5555),SRP!$D$26:$D$29)*(G5555/100)*(E5555/1000)),
IF(C5555="Wine",
SUM(LOOKUP(2,1/(SRP!$B$21:$B$25&lt;=E5555)/(SRP!$C$21:$C$25&gt;=E5555),SRP!$D$21:$D$25)*(G5555/100)*(E5555/1000)),
IF(AND(C5555="Ready to Drink",D5555="RTD-One Pour Cocktail&gt;7%&lt;=14.5"),
SUM(LOOKUP(2,1/(SRP!$B$16:$B$20&lt;=E5555)/(SRP!$C$16:$C$20&gt;=E5555),SRP!$D$16:$D$20)*(G5555/100)*(E5555/1000)),
IF(C5555="Ready to Drink",
SUM(LOOKUP(2,1/(SRP!$B$11:$B$15&lt;=E5555)/(SRP!$C$11:$C$15&gt;=E5555),SRP!$D$11:$D$15)*(G5555/100)*(E5555/1000)),
0)))))),2)</f>
        <v>7.82</v>
      </c>
      <c r="L5555" s="173" t="str">
        <f t="shared" si="86"/>
        <v>Beer2130</v>
      </c>
      <c r="M5555" s="154">
        <f>VLOOKUP(L5555,'Slope %'!C:D,2,0)</f>
        <v>0.1</v>
      </c>
    </row>
    <row r="5556" spans="1:13" x14ac:dyDescent="0.25">
      <c r="A5556" s="169">
        <v>62995</v>
      </c>
      <c r="B5556" s="170" t="s">
        <v>4159</v>
      </c>
      <c r="C5556" s="170" t="s">
        <v>11</v>
      </c>
      <c r="D5556" s="170" t="s">
        <v>267</v>
      </c>
      <c r="E5556" s="170">
        <v>3784</v>
      </c>
      <c r="F5556" s="170">
        <v>3</v>
      </c>
      <c r="G5556" s="171">
        <v>5.5</v>
      </c>
      <c r="H5556" s="170" t="s">
        <v>13</v>
      </c>
      <c r="I5556" s="171">
        <v>21.99</v>
      </c>
      <c r="J5556" s="169">
        <v>8</v>
      </c>
      <c r="K5556" s="154" cm="1">
        <f t="array" ref="K5556">ROUND(
IF(C5556="Beer",
SUM(LOOKUP(2,1/(SRP!$B$8:$B$10&lt;=E5556)/(SRP!$C$8:$C$10&gt;=E5556),SRP!$D$8:$D$10)*(G5556/100)*(E5556/1000)),
IF(C5556="Spirits",
SUM(LOOKUP(2,1/(SRP!$B$2:$B$7&lt;=E5556)/(SRP!$C$2:$C$7&gt;=E5556),SRP!$D$2:$D$7)*(G5556/100)*(E5556/1000)),
IF(AND(C5556="Wine",D5556="Fortified Wines"),
SUM(LOOKUP(2,1/(SRP!$B$26:$B$29&lt;=E5556)/(SRP!$C$26:$C$29&gt;=E5556),SRP!$D$26:$D$29)*(G5556/100)*(E5556/1000)),
IF(C5556="Wine",
SUM(LOOKUP(2,1/(SRP!$B$21:$B$25&lt;=E5556)/(SRP!$C$21:$C$25&gt;=E5556),SRP!$D$21:$D$25)*(G5556/100)*(E5556/1000)),
IF(AND(C5556="Ready to Drink",D5556="RTD-One Pour Cocktail&gt;7%&lt;=14.5"),
SUM(LOOKUP(2,1/(SRP!$B$16:$B$20&lt;=E5556)/(SRP!$C$16:$C$20&gt;=E5556),SRP!$D$16:$D$20)*(G5556/100)*(E5556/1000)),
IF(C5556="Ready to Drink",
SUM(LOOKUP(2,1/(SRP!$B$11:$B$15&lt;=E5556)/(SRP!$C$11:$C$15&gt;=E5556),SRP!$D$11:$D$15)*(G5556/100)*(E5556/1000)),
0)))))),2)</f>
        <v>16.25</v>
      </c>
      <c r="L5556" s="173" t="str">
        <f t="shared" si="86"/>
        <v>Beer3784</v>
      </c>
      <c r="M5556" s="154">
        <f>VLOOKUP(L5556,'Slope %'!C:D,2,0)</f>
        <v>7.0000000000000007E-2</v>
      </c>
    </row>
    <row r="5557" spans="1:13" x14ac:dyDescent="0.25">
      <c r="A5557" s="169">
        <v>62995</v>
      </c>
      <c r="B5557" s="170" t="s">
        <v>4159</v>
      </c>
      <c r="C5557" s="170" t="s">
        <v>11</v>
      </c>
      <c r="D5557" s="170" t="s">
        <v>267</v>
      </c>
      <c r="E5557" s="170">
        <v>3784</v>
      </c>
      <c r="F5557" s="170">
        <v>3</v>
      </c>
      <c r="G5557" s="171">
        <v>5.5</v>
      </c>
      <c r="H5557" s="170" t="s">
        <v>13</v>
      </c>
      <c r="I5557" s="171">
        <v>21.99</v>
      </c>
      <c r="J5557" s="169">
        <v>8</v>
      </c>
      <c r="K5557" s="154" cm="1">
        <f t="array" ref="K5557">ROUND(
IF(C5557="Beer",
SUM(LOOKUP(2,1/(SRP!$B$8:$B$10&lt;=E5557)/(SRP!$C$8:$C$10&gt;=E5557),SRP!$D$8:$D$10)*(G5557/100)*(E5557/1000)),
IF(C5557="Spirits",
SUM(LOOKUP(2,1/(SRP!$B$2:$B$7&lt;=E5557)/(SRP!$C$2:$C$7&gt;=E5557),SRP!$D$2:$D$7)*(G5557/100)*(E5557/1000)),
IF(AND(C5557="Wine",D5557="Fortified Wines"),
SUM(LOOKUP(2,1/(SRP!$B$26:$B$29&lt;=E5557)/(SRP!$C$26:$C$29&gt;=E5557),SRP!$D$26:$D$29)*(G5557/100)*(E5557/1000)),
IF(C5557="Wine",
SUM(LOOKUP(2,1/(SRP!$B$21:$B$25&lt;=E5557)/(SRP!$C$21:$C$25&gt;=E5557),SRP!$D$21:$D$25)*(G5557/100)*(E5557/1000)),
IF(AND(C5557="Ready to Drink",D5557="RTD-One Pour Cocktail&gt;7%&lt;=14.5"),
SUM(LOOKUP(2,1/(SRP!$B$16:$B$20&lt;=E5557)/(SRP!$C$16:$C$20&gt;=E5557),SRP!$D$16:$D$20)*(G5557/100)*(E5557/1000)),
IF(C5557="Ready to Drink",
SUM(LOOKUP(2,1/(SRP!$B$11:$B$15&lt;=E5557)/(SRP!$C$11:$C$15&gt;=E5557),SRP!$D$11:$D$15)*(G5557/100)*(E5557/1000)),
0)))))),2)</f>
        <v>16.25</v>
      </c>
      <c r="L5557" s="173" t="str">
        <f t="shared" si="86"/>
        <v>Beer3784</v>
      </c>
      <c r="M5557" s="154">
        <f>VLOOKUP(L5557,'Slope %'!C:D,2,0)</f>
        <v>7.0000000000000007E-2</v>
      </c>
    </row>
    <row r="5558" spans="1:13" x14ac:dyDescent="0.25">
      <c r="A5558" s="169">
        <v>62997</v>
      </c>
      <c r="B5558" s="170" t="s">
        <v>4160</v>
      </c>
      <c r="C5558" s="170" t="s">
        <v>11</v>
      </c>
      <c r="D5558" s="170" t="s">
        <v>12</v>
      </c>
      <c r="E5558" s="170">
        <v>5325</v>
      </c>
      <c r="F5558" s="170">
        <v>1</v>
      </c>
      <c r="G5558" s="171">
        <v>4.7</v>
      </c>
      <c r="H5558" s="170" t="s">
        <v>13</v>
      </c>
      <c r="I5558" s="171">
        <v>34.99</v>
      </c>
      <c r="J5558" s="169">
        <v>15</v>
      </c>
      <c r="K5558" s="154" cm="1">
        <f t="array" ref="K5558">ROUND(
IF(C5558="Beer",
SUM(LOOKUP(2,1/(SRP!$B$8:$B$10&lt;=E5558)/(SRP!$C$8:$C$10&gt;=E5558),SRP!$D$8:$D$10)*(G5558/100)*(E5558/1000)),
IF(C5558="Spirits",
SUM(LOOKUP(2,1/(SRP!$B$2:$B$7&lt;=E5558)/(SRP!$C$2:$C$7&gt;=E5558),SRP!$D$2:$D$7)*(G5558/100)*(E5558/1000)),
IF(AND(C5558="Wine",D5558="Fortified Wines"),
SUM(LOOKUP(2,1/(SRP!$B$26:$B$29&lt;=E5558)/(SRP!$C$26:$C$29&gt;=E5558),SRP!$D$26:$D$29)*(G5558/100)*(E5558/1000)),
IF(C5558="Wine",
SUM(LOOKUP(2,1/(SRP!$B$21:$B$25&lt;=E5558)/(SRP!$C$21:$C$25&gt;=E5558),SRP!$D$21:$D$25)*(G5558/100)*(E5558/1000)),
IF(AND(C5558="Ready to Drink",D5558="RTD-One Pour Cocktail&gt;7%&lt;=14.5"),
SUM(LOOKUP(2,1/(SRP!$B$16:$B$20&lt;=E5558)/(SRP!$C$16:$C$20&gt;=E5558),SRP!$D$16:$D$20)*(G5558/100)*(E5558/1000)),
IF(C5558="Ready to Drink",
SUM(LOOKUP(2,1/(SRP!$B$11:$B$15&lt;=E5558)/(SRP!$C$11:$C$15&gt;=E5558),SRP!$D$11:$D$15)*(G5558/100)*(E5558/1000)),
0)))))),2)</f>
        <v>19.54</v>
      </c>
      <c r="L5558" s="173" t="str">
        <f t="shared" si="86"/>
        <v>Beer5325</v>
      </c>
      <c r="M5558" s="154">
        <f>VLOOKUP(L5558,'Slope %'!C:D,2,0)</f>
        <v>0.05</v>
      </c>
    </row>
    <row r="5559" spans="1:13" x14ac:dyDescent="0.25">
      <c r="A5559" s="169">
        <v>62997</v>
      </c>
      <c r="B5559" s="170" t="s">
        <v>4160</v>
      </c>
      <c r="C5559" s="170" t="s">
        <v>11</v>
      </c>
      <c r="D5559" s="170" t="s">
        <v>12</v>
      </c>
      <c r="E5559" s="170">
        <v>5325</v>
      </c>
      <c r="F5559" s="170">
        <v>1</v>
      </c>
      <c r="G5559" s="171">
        <v>4.7</v>
      </c>
      <c r="H5559" s="170" t="s">
        <v>13</v>
      </c>
      <c r="I5559" s="171">
        <v>34.99</v>
      </c>
      <c r="J5559" s="169">
        <v>15</v>
      </c>
      <c r="K5559" s="154" cm="1">
        <f t="array" ref="K5559">ROUND(
IF(C5559="Beer",
SUM(LOOKUP(2,1/(SRP!$B$8:$B$10&lt;=E5559)/(SRP!$C$8:$C$10&gt;=E5559),SRP!$D$8:$D$10)*(G5559/100)*(E5559/1000)),
IF(C5559="Spirits",
SUM(LOOKUP(2,1/(SRP!$B$2:$B$7&lt;=E5559)/(SRP!$C$2:$C$7&gt;=E5559),SRP!$D$2:$D$7)*(G5559/100)*(E5559/1000)),
IF(AND(C5559="Wine",D5559="Fortified Wines"),
SUM(LOOKUP(2,1/(SRP!$B$26:$B$29&lt;=E5559)/(SRP!$C$26:$C$29&gt;=E5559),SRP!$D$26:$D$29)*(G5559/100)*(E5559/1000)),
IF(C5559="Wine",
SUM(LOOKUP(2,1/(SRP!$B$21:$B$25&lt;=E5559)/(SRP!$C$21:$C$25&gt;=E5559),SRP!$D$21:$D$25)*(G5559/100)*(E5559/1000)),
IF(AND(C5559="Ready to Drink",D5559="RTD-One Pour Cocktail&gt;7%&lt;=14.5"),
SUM(LOOKUP(2,1/(SRP!$B$16:$B$20&lt;=E5559)/(SRP!$C$16:$C$20&gt;=E5559),SRP!$D$16:$D$20)*(G5559/100)*(E5559/1000)),
IF(C5559="Ready to Drink",
SUM(LOOKUP(2,1/(SRP!$B$11:$B$15&lt;=E5559)/(SRP!$C$11:$C$15&gt;=E5559),SRP!$D$11:$D$15)*(G5559/100)*(E5559/1000)),
0)))))),2)</f>
        <v>19.54</v>
      </c>
      <c r="L5559" s="173" t="str">
        <f t="shared" si="86"/>
        <v>Beer5325</v>
      </c>
      <c r="M5559" s="154">
        <f>VLOOKUP(L5559,'Slope %'!C:D,2,0)</f>
        <v>0.05</v>
      </c>
    </row>
    <row r="5560" spans="1:13" x14ac:dyDescent="0.25">
      <c r="A5560" s="169">
        <v>62999</v>
      </c>
      <c r="B5560" s="170" t="s">
        <v>4161</v>
      </c>
      <c r="C5560" s="170" t="s">
        <v>11</v>
      </c>
      <c r="D5560" s="170" t="s">
        <v>12</v>
      </c>
      <c r="E5560" s="170">
        <v>4260</v>
      </c>
      <c r="F5560" s="170">
        <v>1</v>
      </c>
      <c r="G5560" s="171">
        <v>4</v>
      </c>
      <c r="H5560" s="170" t="s">
        <v>824</v>
      </c>
      <c r="I5560" s="171">
        <v>26.49</v>
      </c>
      <c r="J5560" s="169">
        <v>12</v>
      </c>
      <c r="K5560" s="154" cm="1">
        <f t="array" ref="K5560">ROUND(
IF(C5560="Beer",
SUM(LOOKUP(2,1/(SRP!$B$8:$B$10&lt;=E5560)/(SRP!$C$8:$C$10&gt;=E5560),SRP!$D$8:$D$10)*(G5560/100)*(E5560/1000)),
IF(C5560="Spirits",
SUM(LOOKUP(2,1/(SRP!$B$2:$B$7&lt;=E5560)/(SRP!$C$2:$C$7&gt;=E5560),SRP!$D$2:$D$7)*(G5560/100)*(E5560/1000)),
IF(AND(C5560="Wine",D5560="Fortified Wines"),
SUM(LOOKUP(2,1/(SRP!$B$26:$B$29&lt;=E5560)/(SRP!$C$26:$C$29&gt;=E5560),SRP!$D$26:$D$29)*(G5560/100)*(E5560/1000)),
IF(C5560="Wine",
SUM(LOOKUP(2,1/(SRP!$B$21:$B$25&lt;=E5560)/(SRP!$C$21:$C$25&gt;=E5560),SRP!$D$21:$D$25)*(G5560/100)*(E5560/1000)),
IF(AND(C5560="Ready to Drink",D5560="RTD-One Pour Cocktail&gt;7%&lt;=14.5"),
SUM(LOOKUP(2,1/(SRP!$B$16:$B$20&lt;=E5560)/(SRP!$C$16:$C$20&gt;=E5560),SRP!$D$16:$D$20)*(G5560/100)*(E5560/1000)),
IF(C5560="Ready to Drink",
SUM(LOOKUP(2,1/(SRP!$B$11:$B$15&lt;=E5560)/(SRP!$C$11:$C$15&gt;=E5560),SRP!$D$11:$D$15)*(G5560/100)*(E5560/1000)),
0)))))),2)</f>
        <v>13.3</v>
      </c>
      <c r="L5560" s="173" t="str">
        <f t="shared" si="86"/>
        <v>Beer4260</v>
      </c>
      <c r="M5560" s="154">
        <f>VLOOKUP(L5560,'Slope %'!C:D,2,0)</f>
        <v>7.0000000000000007E-2</v>
      </c>
    </row>
    <row r="5561" spans="1:13" x14ac:dyDescent="0.25">
      <c r="A5561" s="169">
        <v>62999</v>
      </c>
      <c r="B5561" s="170" t="s">
        <v>4161</v>
      </c>
      <c r="C5561" s="170" t="s">
        <v>11</v>
      </c>
      <c r="D5561" s="170" t="s">
        <v>12</v>
      </c>
      <c r="E5561" s="170">
        <v>4260</v>
      </c>
      <c r="F5561" s="170">
        <v>1</v>
      </c>
      <c r="G5561" s="171">
        <v>4</v>
      </c>
      <c r="H5561" s="170" t="s">
        <v>824</v>
      </c>
      <c r="I5561" s="171">
        <v>26.49</v>
      </c>
      <c r="J5561" s="169">
        <v>12</v>
      </c>
      <c r="K5561" s="154" cm="1">
        <f t="array" ref="K5561">ROUND(
IF(C5561="Beer",
SUM(LOOKUP(2,1/(SRP!$B$8:$B$10&lt;=E5561)/(SRP!$C$8:$C$10&gt;=E5561),SRP!$D$8:$D$10)*(G5561/100)*(E5561/1000)),
IF(C5561="Spirits",
SUM(LOOKUP(2,1/(SRP!$B$2:$B$7&lt;=E5561)/(SRP!$C$2:$C$7&gt;=E5561),SRP!$D$2:$D$7)*(G5561/100)*(E5561/1000)),
IF(AND(C5561="Wine",D5561="Fortified Wines"),
SUM(LOOKUP(2,1/(SRP!$B$26:$B$29&lt;=E5561)/(SRP!$C$26:$C$29&gt;=E5561),SRP!$D$26:$D$29)*(G5561/100)*(E5561/1000)),
IF(C5561="Wine",
SUM(LOOKUP(2,1/(SRP!$B$21:$B$25&lt;=E5561)/(SRP!$C$21:$C$25&gt;=E5561),SRP!$D$21:$D$25)*(G5561/100)*(E5561/1000)),
IF(AND(C5561="Ready to Drink",D5561="RTD-One Pour Cocktail&gt;7%&lt;=14.5"),
SUM(LOOKUP(2,1/(SRP!$B$16:$B$20&lt;=E5561)/(SRP!$C$16:$C$20&gt;=E5561),SRP!$D$16:$D$20)*(G5561/100)*(E5561/1000)),
IF(C5561="Ready to Drink",
SUM(LOOKUP(2,1/(SRP!$B$11:$B$15&lt;=E5561)/(SRP!$C$11:$C$15&gt;=E5561),SRP!$D$11:$D$15)*(G5561/100)*(E5561/1000)),
0)))))),2)</f>
        <v>13.3</v>
      </c>
      <c r="L5561" s="173" t="str">
        <f t="shared" si="86"/>
        <v>Beer4260</v>
      </c>
      <c r="M5561" s="154">
        <f>VLOOKUP(L5561,'Slope %'!C:D,2,0)</f>
        <v>7.0000000000000007E-2</v>
      </c>
    </row>
    <row r="5562" spans="1:13" x14ac:dyDescent="0.25">
      <c r="A5562" s="169">
        <v>63010</v>
      </c>
      <c r="B5562" s="170" t="s">
        <v>4162</v>
      </c>
      <c r="C5562" s="170" t="s">
        <v>24</v>
      </c>
      <c r="D5562" s="170" t="s">
        <v>117</v>
      </c>
      <c r="E5562" s="170">
        <v>750</v>
      </c>
      <c r="F5562" s="170">
        <v>6</v>
      </c>
      <c r="G5562" s="171">
        <v>14</v>
      </c>
      <c r="H5562" s="170" t="s">
        <v>200</v>
      </c>
      <c r="I5562" s="171">
        <v>133.99</v>
      </c>
      <c r="J5562" s="169">
        <v>1</v>
      </c>
      <c r="K5562" s="154" cm="1">
        <f t="array" ref="K5562">ROUND(
IF(C5562="Beer",
SUM(LOOKUP(2,1/(SRP!$B$8:$B$10&lt;=E5562)/(SRP!$C$8:$C$10&gt;=E5562),SRP!$D$8:$D$10)*(G5562/100)*(E5562/1000)),
IF(C5562="Spirits",
SUM(LOOKUP(2,1/(SRP!$B$2:$B$7&lt;=E5562)/(SRP!$C$2:$C$7&gt;=E5562),SRP!$D$2:$D$7)*(G5562/100)*(E5562/1000)),
IF(AND(C5562="Wine",D5562="Fortified Wines"),
SUM(LOOKUP(2,1/(SRP!$B$26:$B$29&lt;=E5562)/(SRP!$C$26:$C$29&gt;=E5562),SRP!$D$26:$D$29)*(G5562/100)*(E5562/1000)),
IF(C5562="Wine",
SUM(LOOKUP(2,1/(SRP!$B$21:$B$25&lt;=E5562)/(SRP!$C$21:$C$25&gt;=E5562),SRP!$D$21:$D$25)*(G5562/100)*(E5562/1000)),
IF(AND(C5562="Ready to Drink",D5562="RTD-One Pour Cocktail&gt;7%&lt;=14.5"),
SUM(LOOKUP(2,1/(SRP!$B$16:$B$20&lt;=E5562)/(SRP!$C$16:$C$20&gt;=E5562),SRP!$D$16:$D$20)*(G5562/100)*(E5562/1000)),
IF(C5562="Ready to Drink",
SUM(LOOKUP(2,1/(SRP!$B$11:$B$15&lt;=E5562)/(SRP!$C$11:$C$15&gt;=E5562),SRP!$D$11:$D$15)*(G5562/100)*(E5562/1000)),
0)))))),2)</f>
        <v>8.1999999999999993</v>
      </c>
      <c r="L5562" s="173" t="str">
        <f t="shared" si="86"/>
        <v>Wine750</v>
      </c>
      <c r="M5562" s="154">
        <f>VLOOKUP(L5562,'Slope %'!C:D,2,0)</f>
        <v>0.1</v>
      </c>
    </row>
    <row r="5563" spans="1:13" x14ac:dyDescent="0.25">
      <c r="A5563" s="169">
        <v>63012</v>
      </c>
      <c r="B5563" s="170" t="s">
        <v>4163</v>
      </c>
      <c r="C5563" s="170" t="s">
        <v>15</v>
      </c>
      <c r="D5563" s="170" t="s">
        <v>462</v>
      </c>
      <c r="E5563" s="170">
        <v>700</v>
      </c>
      <c r="F5563" s="170">
        <v>6</v>
      </c>
      <c r="G5563" s="171">
        <v>40</v>
      </c>
      <c r="H5563" s="170" t="s">
        <v>342</v>
      </c>
      <c r="I5563" s="171">
        <v>59.99</v>
      </c>
      <c r="J5563" s="169">
        <v>1</v>
      </c>
      <c r="K5563" s="154" cm="1">
        <f t="array" ref="K5563">ROUND(
IF(C5563="Beer",
SUM(LOOKUP(2,1/(SRP!$B$8:$B$10&lt;=E5563)/(SRP!$C$8:$C$10&gt;=E5563),SRP!$D$8:$D$10)*(G5563/100)*(E5563/1000)),
IF(C5563="Spirits",
SUM(LOOKUP(2,1/(SRP!$B$2:$B$7&lt;=E5563)/(SRP!$C$2:$C$7&gt;=E5563),SRP!$D$2:$D$7)*(G5563/100)*(E5563/1000)),
IF(AND(C5563="Wine",D5563="Fortified Wines"),
SUM(LOOKUP(2,1/(SRP!$B$26:$B$29&lt;=E5563)/(SRP!$C$26:$C$29&gt;=E5563),SRP!$D$26:$D$29)*(G5563/100)*(E5563/1000)),
IF(C5563="Wine",
SUM(LOOKUP(2,1/(SRP!$B$21:$B$25&lt;=E5563)/(SRP!$C$21:$C$25&gt;=E5563),SRP!$D$21:$D$25)*(G5563/100)*(E5563/1000)),
IF(AND(C5563="Ready to Drink",D5563="RTD-One Pour Cocktail&gt;7%&lt;=14.5"),
SUM(LOOKUP(2,1/(SRP!$B$16:$B$20&lt;=E5563)/(SRP!$C$16:$C$20&gt;=E5563),SRP!$D$16:$D$20)*(G5563/100)*(E5563/1000)),
IF(C5563="Ready to Drink",
SUM(LOOKUP(2,1/(SRP!$B$11:$B$15&lt;=E5563)/(SRP!$C$11:$C$15&gt;=E5563),SRP!$D$11:$D$15)*(G5563/100)*(E5563/1000)),
0)))))),2)</f>
        <v>21.86</v>
      </c>
      <c r="L5563" s="173" t="str">
        <f t="shared" si="86"/>
        <v>Spirits700</v>
      </c>
      <c r="M5563" s="154">
        <f>VLOOKUP(L5563,'Slope %'!C:D,2,0)</f>
        <v>7.0000000000000007E-2</v>
      </c>
    </row>
    <row r="5564" spans="1:13" x14ac:dyDescent="0.25">
      <c r="A5564" s="169">
        <v>63014</v>
      </c>
      <c r="B5564" s="170" t="s">
        <v>4164</v>
      </c>
      <c r="C5564" s="170" t="s">
        <v>263</v>
      </c>
      <c r="D5564" s="170" t="s">
        <v>264</v>
      </c>
      <c r="E5564" s="170">
        <v>2130</v>
      </c>
      <c r="F5564" s="170">
        <v>4</v>
      </c>
      <c r="G5564" s="171">
        <v>5</v>
      </c>
      <c r="H5564" s="170" t="s">
        <v>105</v>
      </c>
      <c r="I5564" s="171">
        <v>17.98</v>
      </c>
      <c r="J5564" s="169">
        <v>6</v>
      </c>
      <c r="K5564" s="154" cm="1">
        <f t="array" ref="K5564">ROUND(
IF(C5564="Beer",
SUM(LOOKUP(2,1/(SRP!$B$8:$B$10&lt;=E5564)/(SRP!$C$8:$C$10&gt;=E5564),SRP!$D$8:$D$10)*(G5564/100)*(E5564/1000)),
IF(C5564="Spirits",
SUM(LOOKUP(2,1/(SRP!$B$2:$B$7&lt;=E5564)/(SRP!$C$2:$C$7&gt;=E5564),SRP!$D$2:$D$7)*(G5564/100)*(E5564/1000)),
IF(AND(C5564="Wine",D5564="Fortified Wines"),
SUM(LOOKUP(2,1/(SRP!$B$26:$B$29&lt;=E5564)/(SRP!$C$26:$C$29&gt;=E5564),SRP!$D$26:$D$29)*(G5564/100)*(E5564/1000)),
IF(C5564="Wine",
SUM(LOOKUP(2,1/(SRP!$B$21:$B$25&lt;=E5564)/(SRP!$C$21:$C$25&gt;=E5564),SRP!$D$21:$D$25)*(G5564/100)*(E5564/1000)),
IF(AND(C5564="Ready to Drink",D5564="RTD-One Pour Cocktail&gt;7%&lt;=14.5"),
SUM(LOOKUP(2,1/(SRP!$B$16:$B$20&lt;=E5564)/(SRP!$C$16:$C$20&gt;=E5564),SRP!$D$16:$D$20)*(G5564/100)*(E5564/1000)),
IF(C5564="Ready to Drink",
SUM(LOOKUP(2,1/(SRP!$B$11:$B$15&lt;=E5564)/(SRP!$C$11:$C$15&gt;=E5564),SRP!$D$11:$D$15)*(G5564/100)*(E5564/1000)),
0)))))),2)</f>
        <v>8.31</v>
      </c>
      <c r="L5564" s="173" t="str">
        <f t="shared" si="86"/>
        <v>Ready to Drink2130</v>
      </c>
      <c r="M5564" s="154">
        <f>VLOOKUP(L5564,'Slope %'!C:D,2,0)</f>
        <v>0.1</v>
      </c>
    </row>
    <row r="5565" spans="1:13" x14ac:dyDescent="0.25">
      <c r="A5565" s="169">
        <v>63014</v>
      </c>
      <c r="B5565" s="170" t="s">
        <v>4164</v>
      </c>
      <c r="C5565" s="170" t="s">
        <v>263</v>
      </c>
      <c r="D5565" s="170" t="s">
        <v>264</v>
      </c>
      <c r="E5565" s="170">
        <v>2130</v>
      </c>
      <c r="F5565" s="170">
        <v>4</v>
      </c>
      <c r="G5565" s="171">
        <v>5</v>
      </c>
      <c r="H5565" s="170" t="s">
        <v>105</v>
      </c>
      <c r="I5565" s="171">
        <v>17.98</v>
      </c>
      <c r="J5565" s="169">
        <v>6</v>
      </c>
      <c r="K5565" s="154" cm="1">
        <f t="array" ref="K5565">ROUND(
IF(C5565="Beer",
SUM(LOOKUP(2,1/(SRP!$B$8:$B$10&lt;=E5565)/(SRP!$C$8:$C$10&gt;=E5565),SRP!$D$8:$D$10)*(G5565/100)*(E5565/1000)),
IF(C5565="Spirits",
SUM(LOOKUP(2,1/(SRP!$B$2:$B$7&lt;=E5565)/(SRP!$C$2:$C$7&gt;=E5565),SRP!$D$2:$D$7)*(G5565/100)*(E5565/1000)),
IF(AND(C5565="Wine",D5565="Fortified Wines"),
SUM(LOOKUP(2,1/(SRP!$B$26:$B$29&lt;=E5565)/(SRP!$C$26:$C$29&gt;=E5565),SRP!$D$26:$D$29)*(G5565/100)*(E5565/1000)),
IF(C5565="Wine",
SUM(LOOKUP(2,1/(SRP!$B$21:$B$25&lt;=E5565)/(SRP!$C$21:$C$25&gt;=E5565),SRP!$D$21:$D$25)*(G5565/100)*(E5565/1000)),
IF(AND(C5565="Ready to Drink",D5565="RTD-One Pour Cocktail&gt;7%&lt;=14.5"),
SUM(LOOKUP(2,1/(SRP!$B$16:$B$20&lt;=E5565)/(SRP!$C$16:$C$20&gt;=E5565),SRP!$D$16:$D$20)*(G5565/100)*(E5565/1000)),
IF(C5565="Ready to Drink",
SUM(LOOKUP(2,1/(SRP!$B$11:$B$15&lt;=E5565)/(SRP!$C$11:$C$15&gt;=E5565),SRP!$D$11:$D$15)*(G5565/100)*(E5565/1000)),
0)))))),2)</f>
        <v>8.31</v>
      </c>
      <c r="L5565" s="173" t="str">
        <f t="shared" si="86"/>
        <v>Ready to Drink2130</v>
      </c>
      <c r="M5565" s="154">
        <f>VLOOKUP(L5565,'Slope %'!C:D,2,0)</f>
        <v>0.1</v>
      </c>
    </row>
    <row r="5566" spans="1:13" x14ac:dyDescent="0.25">
      <c r="A5566" s="169">
        <v>63015</v>
      </c>
      <c r="B5566" s="170" t="s">
        <v>4165</v>
      </c>
      <c r="C5566" s="170" t="s">
        <v>11</v>
      </c>
      <c r="D5566" s="170" t="s">
        <v>303</v>
      </c>
      <c r="E5566" s="170">
        <v>710</v>
      </c>
      <c r="F5566" s="170">
        <v>12</v>
      </c>
      <c r="G5566" s="171">
        <v>10</v>
      </c>
      <c r="H5566" s="170" t="s">
        <v>824</v>
      </c>
      <c r="I5566" s="171">
        <v>5.54</v>
      </c>
      <c r="J5566" s="169">
        <v>1</v>
      </c>
      <c r="K5566" s="154" cm="1">
        <f t="array" ref="K5566">ROUND(
IF(C5566="Beer",
SUM(LOOKUP(2,1/(SRP!$B$8:$B$10&lt;=E5566)/(SRP!$C$8:$C$10&gt;=E5566),SRP!$D$8:$D$10)*(G5566/100)*(E5566/1000)),
IF(C5566="Spirits",
SUM(LOOKUP(2,1/(SRP!$B$2:$B$7&lt;=E5566)/(SRP!$C$2:$C$7&gt;=E5566),SRP!$D$2:$D$7)*(G5566/100)*(E5566/1000)),
IF(AND(C5566="Wine",D5566="Fortified Wines"),
SUM(LOOKUP(2,1/(SRP!$B$26:$B$29&lt;=E5566)/(SRP!$C$26:$C$29&gt;=E5566),SRP!$D$26:$D$29)*(G5566/100)*(E5566/1000)),
IF(C5566="Wine",
SUM(LOOKUP(2,1/(SRP!$B$21:$B$25&lt;=E5566)/(SRP!$C$21:$C$25&gt;=E5566),SRP!$D$21:$D$25)*(G5566/100)*(E5566/1000)),
IF(AND(C5566="Ready to Drink",D5566="RTD-One Pour Cocktail&gt;7%&lt;=14.5"),
SUM(LOOKUP(2,1/(SRP!$B$16:$B$20&lt;=E5566)/(SRP!$C$16:$C$20&gt;=E5566),SRP!$D$16:$D$20)*(G5566/100)*(E5566/1000)),
IF(C5566="Ready to Drink",
SUM(LOOKUP(2,1/(SRP!$B$11:$B$15&lt;=E5566)/(SRP!$C$11:$C$15&gt;=E5566),SRP!$D$11:$D$15)*(G5566/100)*(E5566/1000)),
0)))))),2)</f>
        <v>5.54</v>
      </c>
      <c r="L5566" s="173" t="str">
        <f t="shared" si="86"/>
        <v>Beer710</v>
      </c>
      <c r="M5566" s="154">
        <f>VLOOKUP(L5566,'Slope %'!C:D,2,0)</f>
        <v>0.12</v>
      </c>
    </row>
    <row r="5567" spans="1:13" x14ac:dyDescent="0.25">
      <c r="A5567" s="169">
        <v>63015</v>
      </c>
      <c r="B5567" s="170" t="s">
        <v>4165</v>
      </c>
      <c r="C5567" s="170" t="s">
        <v>11</v>
      </c>
      <c r="D5567" s="170" t="s">
        <v>303</v>
      </c>
      <c r="E5567" s="170">
        <v>710</v>
      </c>
      <c r="F5567" s="170">
        <v>12</v>
      </c>
      <c r="G5567" s="171">
        <v>10</v>
      </c>
      <c r="H5567" s="170" t="s">
        <v>824</v>
      </c>
      <c r="I5567" s="171">
        <v>5.54</v>
      </c>
      <c r="J5567" s="169">
        <v>1</v>
      </c>
      <c r="K5567" s="154" cm="1">
        <f t="array" ref="K5567">ROUND(
IF(C5567="Beer",
SUM(LOOKUP(2,1/(SRP!$B$8:$B$10&lt;=E5567)/(SRP!$C$8:$C$10&gt;=E5567),SRP!$D$8:$D$10)*(G5567/100)*(E5567/1000)),
IF(C5567="Spirits",
SUM(LOOKUP(2,1/(SRP!$B$2:$B$7&lt;=E5567)/(SRP!$C$2:$C$7&gt;=E5567),SRP!$D$2:$D$7)*(G5567/100)*(E5567/1000)),
IF(AND(C5567="Wine",D5567="Fortified Wines"),
SUM(LOOKUP(2,1/(SRP!$B$26:$B$29&lt;=E5567)/(SRP!$C$26:$C$29&gt;=E5567),SRP!$D$26:$D$29)*(G5567/100)*(E5567/1000)),
IF(C5567="Wine",
SUM(LOOKUP(2,1/(SRP!$B$21:$B$25&lt;=E5567)/(SRP!$C$21:$C$25&gt;=E5567),SRP!$D$21:$D$25)*(G5567/100)*(E5567/1000)),
IF(AND(C5567="Ready to Drink",D5567="RTD-One Pour Cocktail&gt;7%&lt;=14.5"),
SUM(LOOKUP(2,1/(SRP!$B$16:$B$20&lt;=E5567)/(SRP!$C$16:$C$20&gt;=E5567),SRP!$D$16:$D$20)*(G5567/100)*(E5567/1000)),
IF(C5567="Ready to Drink",
SUM(LOOKUP(2,1/(SRP!$B$11:$B$15&lt;=E5567)/(SRP!$C$11:$C$15&gt;=E5567),SRP!$D$11:$D$15)*(G5567/100)*(E5567/1000)),
0)))))),2)</f>
        <v>5.54</v>
      </c>
      <c r="L5567" s="173" t="str">
        <f t="shared" si="86"/>
        <v>Beer710</v>
      </c>
      <c r="M5567" s="154">
        <f>VLOOKUP(L5567,'Slope %'!C:D,2,0)</f>
        <v>0.12</v>
      </c>
    </row>
    <row r="5568" spans="1:13" x14ac:dyDescent="0.25">
      <c r="A5568" s="169">
        <v>63016</v>
      </c>
      <c r="B5568" s="170" t="s">
        <v>4166</v>
      </c>
      <c r="C5568" s="170" t="s">
        <v>263</v>
      </c>
      <c r="D5568" s="170" t="s">
        <v>1938</v>
      </c>
      <c r="E5568" s="170">
        <v>2130</v>
      </c>
      <c r="F5568" s="170">
        <v>4</v>
      </c>
      <c r="G5568" s="171">
        <v>7</v>
      </c>
      <c r="H5568" s="170" t="s">
        <v>105</v>
      </c>
      <c r="I5568" s="171">
        <v>18.489999999999998</v>
      </c>
      <c r="J5568" s="169">
        <v>6</v>
      </c>
      <c r="K5568" s="154" cm="1">
        <f t="array" ref="K5568">ROUND(
IF(C5568="Beer",
SUM(LOOKUP(2,1/(SRP!$B$8:$B$10&lt;=E5568)/(SRP!$C$8:$C$10&gt;=E5568),SRP!$D$8:$D$10)*(G5568/100)*(E5568/1000)),
IF(C5568="Spirits",
SUM(LOOKUP(2,1/(SRP!$B$2:$B$7&lt;=E5568)/(SRP!$C$2:$C$7&gt;=E5568),SRP!$D$2:$D$7)*(G5568/100)*(E5568/1000)),
IF(AND(C5568="Wine",D5568="Fortified Wines"),
SUM(LOOKUP(2,1/(SRP!$B$26:$B$29&lt;=E5568)/(SRP!$C$26:$C$29&gt;=E5568),SRP!$D$26:$D$29)*(G5568/100)*(E5568/1000)),
IF(C5568="Wine",
SUM(LOOKUP(2,1/(SRP!$B$21:$B$25&lt;=E5568)/(SRP!$C$21:$C$25&gt;=E5568),SRP!$D$21:$D$25)*(G5568/100)*(E5568/1000)),
IF(AND(C5568="Ready to Drink",D5568="RTD-One Pour Cocktail&gt;7%&lt;=14.5"),
SUM(LOOKUP(2,1/(SRP!$B$16:$B$20&lt;=E5568)/(SRP!$C$16:$C$20&gt;=E5568),SRP!$D$16:$D$20)*(G5568/100)*(E5568/1000)),
IF(C5568="Ready to Drink",
SUM(LOOKUP(2,1/(SRP!$B$11:$B$15&lt;=E5568)/(SRP!$C$11:$C$15&gt;=E5568),SRP!$D$11:$D$15)*(G5568/100)*(E5568/1000)),
0)))))),2)</f>
        <v>11.64</v>
      </c>
      <c r="L5568" s="173" t="str">
        <f t="shared" si="86"/>
        <v>Ready to Drink2130</v>
      </c>
      <c r="M5568" s="154">
        <f>VLOOKUP(L5568,'Slope %'!C:D,2,0)</f>
        <v>0.1</v>
      </c>
    </row>
    <row r="5569" spans="1:13" x14ac:dyDescent="0.25">
      <c r="A5569" s="169">
        <v>63016</v>
      </c>
      <c r="B5569" s="170" t="s">
        <v>4166</v>
      </c>
      <c r="C5569" s="170" t="s">
        <v>263</v>
      </c>
      <c r="D5569" s="170" t="s">
        <v>1938</v>
      </c>
      <c r="E5569" s="170">
        <v>2130</v>
      </c>
      <c r="F5569" s="170">
        <v>4</v>
      </c>
      <c r="G5569" s="171">
        <v>7</v>
      </c>
      <c r="H5569" s="170" t="s">
        <v>105</v>
      </c>
      <c r="I5569" s="171">
        <v>18.489999999999998</v>
      </c>
      <c r="J5569" s="169">
        <v>6</v>
      </c>
      <c r="K5569" s="154" cm="1">
        <f t="array" ref="K5569">ROUND(
IF(C5569="Beer",
SUM(LOOKUP(2,1/(SRP!$B$8:$B$10&lt;=E5569)/(SRP!$C$8:$C$10&gt;=E5569),SRP!$D$8:$D$10)*(G5569/100)*(E5569/1000)),
IF(C5569="Spirits",
SUM(LOOKUP(2,1/(SRP!$B$2:$B$7&lt;=E5569)/(SRP!$C$2:$C$7&gt;=E5569),SRP!$D$2:$D$7)*(G5569/100)*(E5569/1000)),
IF(AND(C5569="Wine",D5569="Fortified Wines"),
SUM(LOOKUP(2,1/(SRP!$B$26:$B$29&lt;=E5569)/(SRP!$C$26:$C$29&gt;=E5569),SRP!$D$26:$D$29)*(G5569/100)*(E5569/1000)),
IF(C5569="Wine",
SUM(LOOKUP(2,1/(SRP!$B$21:$B$25&lt;=E5569)/(SRP!$C$21:$C$25&gt;=E5569),SRP!$D$21:$D$25)*(G5569/100)*(E5569/1000)),
IF(AND(C5569="Ready to Drink",D5569="RTD-One Pour Cocktail&gt;7%&lt;=14.5"),
SUM(LOOKUP(2,1/(SRP!$B$16:$B$20&lt;=E5569)/(SRP!$C$16:$C$20&gt;=E5569),SRP!$D$16:$D$20)*(G5569/100)*(E5569/1000)),
IF(C5569="Ready to Drink",
SUM(LOOKUP(2,1/(SRP!$B$11:$B$15&lt;=E5569)/(SRP!$C$11:$C$15&gt;=E5569),SRP!$D$11:$D$15)*(G5569/100)*(E5569/1000)),
0)))))),2)</f>
        <v>11.64</v>
      </c>
      <c r="L5569" s="173" t="str">
        <f t="shared" si="86"/>
        <v>Ready to Drink2130</v>
      </c>
      <c r="M5569" s="154">
        <f>VLOOKUP(L5569,'Slope %'!C:D,2,0)</f>
        <v>0.1</v>
      </c>
    </row>
    <row r="5570" spans="1:13" x14ac:dyDescent="0.25">
      <c r="A5570" s="169">
        <v>63017</v>
      </c>
      <c r="B5570" s="170" t="s">
        <v>4167</v>
      </c>
      <c r="C5570" s="170" t="s">
        <v>15</v>
      </c>
      <c r="D5570" s="170" t="s">
        <v>336</v>
      </c>
      <c r="E5570" s="170">
        <v>750</v>
      </c>
      <c r="F5570" s="170">
        <v>12</v>
      </c>
      <c r="G5570" s="171">
        <v>25</v>
      </c>
      <c r="H5570" s="170" t="s">
        <v>2576</v>
      </c>
      <c r="I5570" s="171">
        <v>59.99</v>
      </c>
      <c r="J5570" s="169">
        <v>1</v>
      </c>
      <c r="K5570" s="154" cm="1">
        <f t="array" ref="K5570">ROUND(
IF(C5570="Beer",
SUM(LOOKUP(2,1/(SRP!$B$8:$B$10&lt;=E5570)/(SRP!$C$8:$C$10&gt;=E5570),SRP!$D$8:$D$10)*(G5570/100)*(E5570/1000)),
IF(C5570="Spirits",
SUM(LOOKUP(2,1/(SRP!$B$2:$B$7&lt;=E5570)/(SRP!$C$2:$C$7&gt;=E5570),SRP!$D$2:$D$7)*(G5570/100)*(E5570/1000)),
IF(AND(C5570="Wine",D5570="Fortified Wines"),
SUM(LOOKUP(2,1/(SRP!$B$26:$B$29&lt;=E5570)/(SRP!$C$26:$C$29&gt;=E5570),SRP!$D$26:$D$29)*(G5570/100)*(E5570/1000)),
IF(C5570="Wine",
SUM(LOOKUP(2,1/(SRP!$B$21:$B$25&lt;=E5570)/(SRP!$C$21:$C$25&gt;=E5570),SRP!$D$21:$D$25)*(G5570/100)*(E5570/1000)),
IF(AND(C5570="Ready to Drink",D5570="RTD-One Pour Cocktail&gt;7%&lt;=14.5"),
SUM(LOOKUP(2,1/(SRP!$B$16:$B$20&lt;=E5570)/(SRP!$C$16:$C$20&gt;=E5570),SRP!$D$16:$D$20)*(G5570/100)*(E5570/1000)),
IF(C5570="Ready to Drink",
SUM(LOOKUP(2,1/(SRP!$B$11:$B$15&lt;=E5570)/(SRP!$C$11:$C$15&gt;=E5570),SRP!$D$11:$D$15)*(G5570/100)*(E5570/1000)),
0)))))),2)</f>
        <v>14.64</v>
      </c>
      <c r="L5570" s="173" t="str">
        <f t="shared" si="86"/>
        <v>Spirits750</v>
      </c>
      <c r="M5570" s="154">
        <f>VLOOKUP(L5570,'Slope %'!C:D,2,0)</f>
        <v>7.0000000000000007E-2</v>
      </c>
    </row>
    <row r="5571" spans="1:13" x14ac:dyDescent="0.25">
      <c r="A5571" s="169">
        <v>63018</v>
      </c>
      <c r="B5571" s="170" t="s">
        <v>4168</v>
      </c>
      <c r="C5571" s="170" t="s">
        <v>263</v>
      </c>
      <c r="D5571" s="170" t="s">
        <v>1938</v>
      </c>
      <c r="E5571" s="170">
        <v>4260</v>
      </c>
      <c r="F5571" s="170">
        <v>2</v>
      </c>
      <c r="G5571" s="171">
        <v>7</v>
      </c>
      <c r="H5571" s="170" t="s">
        <v>105</v>
      </c>
      <c r="I5571" s="171">
        <v>32.979999999999997</v>
      </c>
      <c r="J5571" s="169">
        <v>12</v>
      </c>
      <c r="K5571" s="154" cm="1">
        <f t="array" ref="K5571">ROUND(
IF(C5571="Beer",
SUM(LOOKUP(2,1/(SRP!$B$8:$B$10&lt;=E5571)/(SRP!$C$8:$C$10&gt;=E5571),SRP!$D$8:$D$10)*(G5571/100)*(E5571/1000)),
IF(C5571="Spirits",
SUM(LOOKUP(2,1/(SRP!$B$2:$B$7&lt;=E5571)/(SRP!$C$2:$C$7&gt;=E5571),SRP!$D$2:$D$7)*(G5571/100)*(E5571/1000)),
IF(AND(C5571="Wine",D5571="Fortified Wines"),
SUM(LOOKUP(2,1/(SRP!$B$26:$B$29&lt;=E5571)/(SRP!$C$26:$C$29&gt;=E5571),SRP!$D$26:$D$29)*(G5571/100)*(E5571/1000)),
IF(C5571="Wine",
SUM(LOOKUP(2,1/(SRP!$B$21:$B$25&lt;=E5571)/(SRP!$C$21:$C$25&gt;=E5571),SRP!$D$21:$D$25)*(G5571/100)*(E5571/1000)),
IF(AND(C5571="Ready to Drink",D5571="RTD-One Pour Cocktail&gt;7%&lt;=14.5"),
SUM(LOOKUP(2,1/(SRP!$B$16:$B$20&lt;=E5571)/(SRP!$C$16:$C$20&gt;=E5571),SRP!$D$16:$D$20)*(G5571/100)*(E5571/1000)),
IF(C5571="Ready to Drink",
SUM(LOOKUP(2,1/(SRP!$B$11:$B$15&lt;=E5571)/(SRP!$C$11:$C$15&gt;=E5571),SRP!$D$11:$D$15)*(G5571/100)*(E5571/1000)),
0)))))),2)</f>
        <v>23.28</v>
      </c>
      <c r="L5571" s="173" t="str">
        <f t="shared" ref="L5571:L5634" si="87">(_xlfn.CONCAT(C5571,E5571))</f>
        <v>Ready to Drink4260</v>
      </c>
      <c r="M5571" s="154">
        <f>VLOOKUP(L5571,'Slope %'!C:D,2,0)</f>
        <v>7.0000000000000007E-2</v>
      </c>
    </row>
    <row r="5572" spans="1:13" x14ac:dyDescent="0.25">
      <c r="A5572" s="169">
        <v>63018</v>
      </c>
      <c r="B5572" s="170" t="s">
        <v>4168</v>
      </c>
      <c r="C5572" s="170" t="s">
        <v>263</v>
      </c>
      <c r="D5572" s="170" t="s">
        <v>1938</v>
      </c>
      <c r="E5572" s="170">
        <v>4260</v>
      </c>
      <c r="F5572" s="170">
        <v>2</v>
      </c>
      <c r="G5572" s="171">
        <v>7</v>
      </c>
      <c r="H5572" s="170" t="s">
        <v>105</v>
      </c>
      <c r="I5572" s="171">
        <v>32.979999999999997</v>
      </c>
      <c r="J5572" s="169">
        <v>12</v>
      </c>
      <c r="K5572" s="154" cm="1">
        <f t="array" ref="K5572">ROUND(
IF(C5572="Beer",
SUM(LOOKUP(2,1/(SRP!$B$8:$B$10&lt;=E5572)/(SRP!$C$8:$C$10&gt;=E5572),SRP!$D$8:$D$10)*(G5572/100)*(E5572/1000)),
IF(C5572="Spirits",
SUM(LOOKUP(2,1/(SRP!$B$2:$B$7&lt;=E5572)/(SRP!$C$2:$C$7&gt;=E5572),SRP!$D$2:$D$7)*(G5572/100)*(E5572/1000)),
IF(AND(C5572="Wine",D5572="Fortified Wines"),
SUM(LOOKUP(2,1/(SRP!$B$26:$B$29&lt;=E5572)/(SRP!$C$26:$C$29&gt;=E5572),SRP!$D$26:$D$29)*(G5572/100)*(E5572/1000)),
IF(C5572="Wine",
SUM(LOOKUP(2,1/(SRP!$B$21:$B$25&lt;=E5572)/(SRP!$C$21:$C$25&gt;=E5572),SRP!$D$21:$D$25)*(G5572/100)*(E5572/1000)),
IF(AND(C5572="Ready to Drink",D5572="RTD-One Pour Cocktail&gt;7%&lt;=14.5"),
SUM(LOOKUP(2,1/(SRP!$B$16:$B$20&lt;=E5572)/(SRP!$C$16:$C$20&gt;=E5572),SRP!$D$16:$D$20)*(G5572/100)*(E5572/1000)),
IF(C5572="Ready to Drink",
SUM(LOOKUP(2,1/(SRP!$B$11:$B$15&lt;=E5572)/(SRP!$C$11:$C$15&gt;=E5572),SRP!$D$11:$D$15)*(G5572/100)*(E5572/1000)),
0)))))),2)</f>
        <v>23.28</v>
      </c>
      <c r="L5572" s="173" t="str">
        <f t="shared" si="87"/>
        <v>Ready to Drink4260</v>
      </c>
      <c r="M5572" s="154">
        <f>VLOOKUP(L5572,'Slope %'!C:D,2,0)</f>
        <v>7.0000000000000007E-2</v>
      </c>
    </row>
    <row r="5573" spans="1:13" x14ac:dyDescent="0.25">
      <c r="A5573" s="169">
        <v>63019</v>
      </c>
      <c r="B5573" s="170" t="s">
        <v>4169</v>
      </c>
      <c r="C5573" s="170" t="s">
        <v>11</v>
      </c>
      <c r="D5573" s="170" t="s">
        <v>211</v>
      </c>
      <c r="E5573" s="170">
        <v>8520</v>
      </c>
      <c r="F5573" s="170">
        <v>1</v>
      </c>
      <c r="G5573" s="171">
        <v>3.5</v>
      </c>
      <c r="H5573" s="170" t="s">
        <v>54</v>
      </c>
      <c r="I5573" s="171">
        <v>48.99</v>
      </c>
      <c r="J5573" s="169">
        <v>24</v>
      </c>
      <c r="K5573" s="154" cm="1">
        <f t="array" ref="K5573">ROUND(
IF(C5573="Beer",
SUM(LOOKUP(2,1/(SRP!$B$8:$B$10&lt;=E5573)/(SRP!$C$8:$C$10&gt;=E5573),SRP!$D$8:$D$10)*(G5573/100)*(E5573/1000)),
IF(C5573="Spirits",
SUM(LOOKUP(2,1/(SRP!$B$2:$B$7&lt;=E5573)/(SRP!$C$2:$C$7&gt;=E5573),SRP!$D$2:$D$7)*(G5573/100)*(E5573/1000)),
IF(AND(C5573="Wine",D5573="Fortified Wines"),
SUM(LOOKUP(2,1/(SRP!$B$26:$B$29&lt;=E5573)/(SRP!$C$26:$C$29&gt;=E5573),SRP!$D$26:$D$29)*(G5573/100)*(E5573/1000)),
IF(C5573="Wine",
SUM(LOOKUP(2,1/(SRP!$B$21:$B$25&lt;=E5573)/(SRP!$C$21:$C$25&gt;=E5573),SRP!$D$21:$D$25)*(G5573/100)*(E5573/1000)),
IF(AND(C5573="Ready to Drink",D5573="RTD-One Pour Cocktail&gt;7%&lt;=14.5"),
SUM(LOOKUP(2,1/(SRP!$B$16:$B$20&lt;=E5573)/(SRP!$C$16:$C$20&gt;=E5573),SRP!$D$16:$D$20)*(G5573/100)*(E5573/1000)),
IF(C5573="Ready to Drink",
SUM(LOOKUP(2,1/(SRP!$B$11:$B$15&lt;=E5573)/(SRP!$C$11:$C$15&gt;=E5573),SRP!$D$11:$D$15)*(G5573/100)*(E5573/1000)),
0)))))),2)</f>
        <v>23.28</v>
      </c>
      <c r="L5573" s="173" t="str">
        <f t="shared" si="87"/>
        <v>Beer8520</v>
      </c>
      <c r="M5573" s="154">
        <f>VLOOKUP(L5573,'Slope %'!C:D,2,0)</f>
        <v>0.05</v>
      </c>
    </row>
    <row r="5574" spans="1:13" x14ac:dyDescent="0.25">
      <c r="A5574" s="169">
        <v>63019</v>
      </c>
      <c r="B5574" s="170" t="s">
        <v>4169</v>
      </c>
      <c r="C5574" s="170" t="s">
        <v>11</v>
      </c>
      <c r="D5574" s="170" t="s">
        <v>211</v>
      </c>
      <c r="E5574" s="170">
        <v>8520</v>
      </c>
      <c r="F5574" s="170">
        <v>1</v>
      </c>
      <c r="G5574" s="171">
        <v>3.5</v>
      </c>
      <c r="H5574" s="170" t="s">
        <v>54</v>
      </c>
      <c r="I5574" s="171">
        <v>48.99</v>
      </c>
      <c r="J5574" s="169">
        <v>24</v>
      </c>
      <c r="K5574" s="154" cm="1">
        <f t="array" ref="K5574">ROUND(
IF(C5574="Beer",
SUM(LOOKUP(2,1/(SRP!$B$8:$B$10&lt;=E5574)/(SRP!$C$8:$C$10&gt;=E5574),SRP!$D$8:$D$10)*(G5574/100)*(E5574/1000)),
IF(C5574="Spirits",
SUM(LOOKUP(2,1/(SRP!$B$2:$B$7&lt;=E5574)/(SRP!$C$2:$C$7&gt;=E5574),SRP!$D$2:$D$7)*(G5574/100)*(E5574/1000)),
IF(AND(C5574="Wine",D5574="Fortified Wines"),
SUM(LOOKUP(2,1/(SRP!$B$26:$B$29&lt;=E5574)/(SRP!$C$26:$C$29&gt;=E5574),SRP!$D$26:$D$29)*(G5574/100)*(E5574/1000)),
IF(C5574="Wine",
SUM(LOOKUP(2,1/(SRP!$B$21:$B$25&lt;=E5574)/(SRP!$C$21:$C$25&gt;=E5574),SRP!$D$21:$D$25)*(G5574/100)*(E5574/1000)),
IF(AND(C5574="Ready to Drink",D5574="RTD-One Pour Cocktail&gt;7%&lt;=14.5"),
SUM(LOOKUP(2,1/(SRP!$B$16:$B$20&lt;=E5574)/(SRP!$C$16:$C$20&gt;=E5574),SRP!$D$16:$D$20)*(G5574/100)*(E5574/1000)),
IF(C5574="Ready to Drink",
SUM(LOOKUP(2,1/(SRP!$B$11:$B$15&lt;=E5574)/(SRP!$C$11:$C$15&gt;=E5574),SRP!$D$11:$D$15)*(G5574/100)*(E5574/1000)),
0)))))),2)</f>
        <v>23.28</v>
      </c>
      <c r="L5574" s="173" t="str">
        <f t="shared" si="87"/>
        <v>Beer8520</v>
      </c>
      <c r="M5574" s="154">
        <f>VLOOKUP(L5574,'Slope %'!C:D,2,0)</f>
        <v>0.05</v>
      </c>
    </row>
    <row r="5575" spans="1:13" x14ac:dyDescent="0.25">
      <c r="A5575" s="169">
        <v>63021</v>
      </c>
      <c r="B5575" s="170" t="s">
        <v>4170</v>
      </c>
      <c r="C5575" s="170" t="s">
        <v>11</v>
      </c>
      <c r="D5575" s="170" t="s">
        <v>303</v>
      </c>
      <c r="E5575" s="170">
        <v>473</v>
      </c>
      <c r="F5575" s="170">
        <v>24</v>
      </c>
      <c r="G5575" s="171">
        <v>6.3</v>
      </c>
      <c r="H5575" s="170" t="s">
        <v>1459</v>
      </c>
      <c r="I5575" s="171">
        <v>4.25</v>
      </c>
      <c r="J5575" s="169">
        <v>1</v>
      </c>
      <c r="K5575" s="154" cm="1">
        <f t="array" ref="K5575">ROUND(
IF(C5575="Beer",
SUM(LOOKUP(2,1/(SRP!$B$8:$B$10&lt;=E5575)/(SRP!$C$8:$C$10&gt;=E5575),SRP!$D$8:$D$10)*(G5575/100)*(E5575/1000)),
IF(C5575="Spirits",
SUM(LOOKUP(2,1/(SRP!$B$2:$B$7&lt;=E5575)/(SRP!$C$2:$C$7&gt;=E5575),SRP!$D$2:$D$7)*(G5575/100)*(E5575/1000)),
IF(AND(C5575="Wine",D5575="Fortified Wines"),
SUM(LOOKUP(2,1/(SRP!$B$26:$B$29&lt;=E5575)/(SRP!$C$26:$C$29&gt;=E5575),SRP!$D$26:$D$29)*(G5575/100)*(E5575/1000)),
IF(C5575="Wine",
SUM(LOOKUP(2,1/(SRP!$B$21:$B$25&lt;=E5575)/(SRP!$C$21:$C$25&gt;=E5575),SRP!$D$21:$D$25)*(G5575/100)*(E5575/1000)),
IF(AND(C5575="Ready to Drink",D5575="RTD-One Pour Cocktail&gt;7%&lt;=14.5"),
SUM(LOOKUP(2,1/(SRP!$B$16:$B$20&lt;=E5575)/(SRP!$C$16:$C$20&gt;=E5575),SRP!$D$16:$D$20)*(G5575/100)*(E5575/1000)),
IF(C5575="Ready to Drink",
SUM(LOOKUP(2,1/(SRP!$B$11:$B$15&lt;=E5575)/(SRP!$C$11:$C$15&gt;=E5575),SRP!$D$11:$D$15)*(G5575/100)*(E5575/1000)),
0)))))),2)</f>
        <v>2.33</v>
      </c>
      <c r="L5575" s="173" t="str">
        <f t="shared" si="87"/>
        <v>Beer473</v>
      </c>
      <c r="M5575" s="154">
        <f>VLOOKUP(L5575,'Slope %'!C:D,2,0)</f>
        <v>0.12</v>
      </c>
    </row>
    <row r="5576" spans="1:13" x14ac:dyDescent="0.25">
      <c r="A5576" s="169">
        <v>63021</v>
      </c>
      <c r="B5576" s="170" t="s">
        <v>4170</v>
      </c>
      <c r="C5576" s="170" t="s">
        <v>11</v>
      </c>
      <c r="D5576" s="170" t="s">
        <v>303</v>
      </c>
      <c r="E5576" s="170">
        <v>473</v>
      </c>
      <c r="F5576" s="170">
        <v>24</v>
      </c>
      <c r="G5576" s="171">
        <v>6.3</v>
      </c>
      <c r="H5576" s="170" t="s">
        <v>1459</v>
      </c>
      <c r="I5576" s="171">
        <v>4.25</v>
      </c>
      <c r="J5576" s="169">
        <v>1</v>
      </c>
      <c r="K5576" s="154" cm="1">
        <f t="array" ref="K5576">ROUND(
IF(C5576="Beer",
SUM(LOOKUP(2,1/(SRP!$B$8:$B$10&lt;=E5576)/(SRP!$C$8:$C$10&gt;=E5576),SRP!$D$8:$D$10)*(G5576/100)*(E5576/1000)),
IF(C5576="Spirits",
SUM(LOOKUP(2,1/(SRP!$B$2:$B$7&lt;=E5576)/(SRP!$C$2:$C$7&gt;=E5576),SRP!$D$2:$D$7)*(G5576/100)*(E5576/1000)),
IF(AND(C5576="Wine",D5576="Fortified Wines"),
SUM(LOOKUP(2,1/(SRP!$B$26:$B$29&lt;=E5576)/(SRP!$C$26:$C$29&gt;=E5576),SRP!$D$26:$D$29)*(G5576/100)*(E5576/1000)),
IF(C5576="Wine",
SUM(LOOKUP(2,1/(SRP!$B$21:$B$25&lt;=E5576)/(SRP!$C$21:$C$25&gt;=E5576),SRP!$D$21:$D$25)*(G5576/100)*(E5576/1000)),
IF(AND(C5576="Ready to Drink",D5576="RTD-One Pour Cocktail&gt;7%&lt;=14.5"),
SUM(LOOKUP(2,1/(SRP!$B$16:$B$20&lt;=E5576)/(SRP!$C$16:$C$20&gt;=E5576),SRP!$D$16:$D$20)*(G5576/100)*(E5576/1000)),
IF(C5576="Ready to Drink",
SUM(LOOKUP(2,1/(SRP!$B$11:$B$15&lt;=E5576)/(SRP!$C$11:$C$15&gt;=E5576),SRP!$D$11:$D$15)*(G5576/100)*(E5576/1000)),
0)))))),2)</f>
        <v>2.33</v>
      </c>
      <c r="L5576" s="173" t="str">
        <f t="shared" si="87"/>
        <v>Beer473</v>
      </c>
      <c r="M5576" s="154">
        <f>VLOOKUP(L5576,'Slope %'!C:D,2,0)</f>
        <v>0.12</v>
      </c>
    </row>
    <row r="5577" spans="1:13" x14ac:dyDescent="0.25">
      <c r="A5577" s="169">
        <v>63031</v>
      </c>
      <c r="B5577" s="170" t="s">
        <v>4171</v>
      </c>
      <c r="C5577" s="170" t="s">
        <v>24</v>
      </c>
      <c r="D5577" s="170" t="s">
        <v>68</v>
      </c>
      <c r="E5577" s="170">
        <v>750</v>
      </c>
      <c r="F5577" s="170">
        <v>12</v>
      </c>
      <c r="G5577" s="171">
        <v>13</v>
      </c>
      <c r="H5577" s="170" t="s">
        <v>26</v>
      </c>
      <c r="I5577" s="171">
        <v>13.99</v>
      </c>
      <c r="J5577" s="169">
        <v>1</v>
      </c>
      <c r="K5577" s="154" cm="1">
        <f t="array" ref="K5577">ROUND(
IF(C5577="Beer",
SUM(LOOKUP(2,1/(SRP!$B$8:$B$10&lt;=E5577)/(SRP!$C$8:$C$10&gt;=E5577),SRP!$D$8:$D$10)*(G5577/100)*(E5577/1000)),
IF(C5577="Spirits",
SUM(LOOKUP(2,1/(SRP!$B$2:$B$7&lt;=E5577)/(SRP!$C$2:$C$7&gt;=E5577),SRP!$D$2:$D$7)*(G5577/100)*(E5577/1000)),
IF(AND(C5577="Wine",D5577="Fortified Wines"),
SUM(LOOKUP(2,1/(SRP!$B$26:$B$29&lt;=E5577)/(SRP!$C$26:$C$29&gt;=E5577),SRP!$D$26:$D$29)*(G5577/100)*(E5577/1000)),
IF(C5577="Wine",
SUM(LOOKUP(2,1/(SRP!$B$21:$B$25&lt;=E5577)/(SRP!$C$21:$C$25&gt;=E5577),SRP!$D$21:$D$25)*(G5577/100)*(E5577/1000)),
IF(AND(C5577="Ready to Drink",D5577="RTD-One Pour Cocktail&gt;7%&lt;=14.5"),
SUM(LOOKUP(2,1/(SRP!$B$16:$B$20&lt;=E5577)/(SRP!$C$16:$C$20&gt;=E5577),SRP!$D$16:$D$20)*(G5577/100)*(E5577/1000)),
IF(C5577="Ready to Drink",
SUM(LOOKUP(2,1/(SRP!$B$11:$B$15&lt;=E5577)/(SRP!$C$11:$C$15&gt;=E5577),SRP!$D$11:$D$15)*(G5577/100)*(E5577/1000)),
0)))))),2)</f>
        <v>7.61</v>
      </c>
      <c r="L5577" s="173" t="str">
        <f t="shared" si="87"/>
        <v>Wine750</v>
      </c>
      <c r="M5577" s="154">
        <f>VLOOKUP(L5577,'Slope %'!C:D,2,0)</f>
        <v>0.1</v>
      </c>
    </row>
    <row r="5578" spans="1:13" x14ac:dyDescent="0.25">
      <c r="A5578" s="169">
        <v>63032</v>
      </c>
      <c r="B5578" s="170" t="s">
        <v>4172</v>
      </c>
      <c r="C5578" s="170" t="s">
        <v>11</v>
      </c>
      <c r="D5578" s="170" t="s">
        <v>303</v>
      </c>
      <c r="E5578" s="170">
        <v>473</v>
      </c>
      <c r="F5578" s="170">
        <v>24</v>
      </c>
      <c r="G5578" s="171">
        <v>6.5</v>
      </c>
      <c r="H5578" s="170" t="s">
        <v>1459</v>
      </c>
      <c r="I5578" s="171">
        <v>4.49</v>
      </c>
      <c r="J5578" s="169">
        <v>1</v>
      </c>
      <c r="K5578" s="154" cm="1">
        <f t="array" ref="K5578">ROUND(
IF(C5578="Beer",
SUM(LOOKUP(2,1/(SRP!$B$8:$B$10&lt;=E5578)/(SRP!$C$8:$C$10&gt;=E5578),SRP!$D$8:$D$10)*(G5578/100)*(E5578/1000)),
IF(C5578="Spirits",
SUM(LOOKUP(2,1/(SRP!$B$2:$B$7&lt;=E5578)/(SRP!$C$2:$C$7&gt;=E5578),SRP!$D$2:$D$7)*(G5578/100)*(E5578/1000)),
IF(AND(C5578="Wine",D5578="Fortified Wines"),
SUM(LOOKUP(2,1/(SRP!$B$26:$B$29&lt;=E5578)/(SRP!$C$26:$C$29&gt;=E5578),SRP!$D$26:$D$29)*(G5578/100)*(E5578/1000)),
IF(C5578="Wine",
SUM(LOOKUP(2,1/(SRP!$B$21:$B$25&lt;=E5578)/(SRP!$C$21:$C$25&gt;=E5578),SRP!$D$21:$D$25)*(G5578/100)*(E5578/1000)),
IF(AND(C5578="Ready to Drink",D5578="RTD-One Pour Cocktail&gt;7%&lt;=14.5"),
SUM(LOOKUP(2,1/(SRP!$B$16:$B$20&lt;=E5578)/(SRP!$C$16:$C$20&gt;=E5578),SRP!$D$16:$D$20)*(G5578/100)*(E5578/1000)),
IF(C5578="Ready to Drink",
SUM(LOOKUP(2,1/(SRP!$B$11:$B$15&lt;=E5578)/(SRP!$C$11:$C$15&gt;=E5578),SRP!$D$11:$D$15)*(G5578/100)*(E5578/1000)),
0)))))),2)</f>
        <v>2.4</v>
      </c>
      <c r="L5578" s="173" t="str">
        <f t="shared" si="87"/>
        <v>Beer473</v>
      </c>
      <c r="M5578" s="154">
        <f>VLOOKUP(L5578,'Slope %'!C:D,2,0)</f>
        <v>0.12</v>
      </c>
    </row>
    <row r="5579" spans="1:13" x14ac:dyDescent="0.25">
      <c r="A5579" s="169">
        <v>63032</v>
      </c>
      <c r="B5579" s="170" t="s">
        <v>4172</v>
      </c>
      <c r="C5579" s="170" t="s">
        <v>11</v>
      </c>
      <c r="D5579" s="170" t="s">
        <v>303</v>
      </c>
      <c r="E5579" s="170">
        <v>473</v>
      </c>
      <c r="F5579" s="170">
        <v>24</v>
      </c>
      <c r="G5579" s="171">
        <v>6.5</v>
      </c>
      <c r="H5579" s="170" t="s">
        <v>1459</v>
      </c>
      <c r="I5579" s="171">
        <v>4.49</v>
      </c>
      <c r="J5579" s="169">
        <v>1</v>
      </c>
      <c r="K5579" s="154" cm="1">
        <f t="array" ref="K5579">ROUND(
IF(C5579="Beer",
SUM(LOOKUP(2,1/(SRP!$B$8:$B$10&lt;=E5579)/(SRP!$C$8:$C$10&gt;=E5579),SRP!$D$8:$D$10)*(G5579/100)*(E5579/1000)),
IF(C5579="Spirits",
SUM(LOOKUP(2,1/(SRP!$B$2:$B$7&lt;=E5579)/(SRP!$C$2:$C$7&gt;=E5579),SRP!$D$2:$D$7)*(G5579/100)*(E5579/1000)),
IF(AND(C5579="Wine",D5579="Fortified Wines"),
SUM(LOOKUP(2,1/(SRP!$B$26:$B$29&lt;=E5579)/(SRP!$C$26:$C$29&gt;=E5579),SRP!$D$26:$D$29)*(G5579/100)*(E5579/1000)),
IF(C5579="Wine",
SUM(LOOKUP(2,1/(SRP!$B$21:$B$25&lt;=E5579)/(SRP!$C$21:$C$25&gt;=E5579),SRP!$D$21:$D$25)*(G5579/100)*(E5579/1000)),
IF(AND(C5579="Ready to Drink",D5579="RTD-One Pour Cocktail&gt;7%&lt;=14.5"),
SUM(LOOKUP(2,1/(SRP!$B$16:$B$20&lt;=E5579)/(SRP!$C$16:$C$20&gt;=E5579),SRP!$D$16:$D$20)*(G5579/100)*(E5579/1000)),
IF(C5579="Ready to Drink",
SUM(LOOKUP(2,1/(SRP!$B$11:$B$15&lt;=E5579)/(SRP!$C$11:$C$15&gt;=E5579),SRP!$D$11:$D$15)*(G5579/100)*(E5579/1000)),
0)))))),2)</f>
        <v>2.4</v>
      </c>
      <c r="L5579" s="173" t="str">
        <f t="shared" si="87"/>
        <v>Beer473</v>
      </c>
      <c r="M5579" s="154">
        <f>VLOOKUP(L5579,'Slope %'!C:D,2,0)</f>
        <v>0.12</v>
      </c>
    </row>
    <row r="5580" spans="1:13" x14ac:dyDescent="0.25">
      <c r="A5580" s="169">
        <v>63038</v>
      </c>
      <c r="B5580" s="170" t="s">
        <v>4173</v>
      </c>
      <c r="C5580" s="170" t="s">
        <v>24</v>
      </c>
      <c r="D5580" s="170" t="s">
        <v>166</v>
      </c>
      <c r="E5580" s="170">
        <v>750</v>
      </c>
      <c r="F5580" s="170">
        <v>12</v>
      </c>
      <c r="G5580" s="171">
        <v>12.5</v>
      </c>
      <c r="H5580" s="170" t="s">
        <v>26</v>
      </c>
      <c r="I5580" s="171">
        <v>13.99</v>
      </c>
      <c r="J5580" s="169">
        <v>1</v>
      </c>
      <c r="K5580" s="154" cm="1">
        <f t="array" ref="K5580">ROUND(
IF(C5580="Beer",
SUM(LOOKUP(2,1/(SRP!$B$8:$B$10&lt;=E5580)/(SRP!$C$8:$C$10&gt;=E5580),SRP!$D$8:$D$10)*(G5580/100)*(E5580/1000)),
IF(C5580="Spirits",
SUM(LOOKUP(2,1/(SRP!$B$2:$B$7&lt;=E5580)/(SRP!$C$2:$C$7&gt;=E5580),SRP!$D$2:$D$7)*(G5580/100)*(E5580/1000)),
IF(AND(C5580="Wine",D5580="Fortified Wines"),
SUM(LOOKUP(2,1/(SRP!$B$26:$B$29&lt;=E5580)/(SRP!$C$26:$C$29&gt;=E5580),SRP!$D$26:$D$29)*(G5580/100)*(E5580/1000)),
IF(C5580="Wine",
SUM(LOOKUP(2,1/(SRP!$B$21:$B$25&lt;=E5580)/(SRP!$C$21:$C$25&gt;=E5580),SRP!$D$21:$D$25)*(G5580/100)*(E5580/1000)),
IF(AND(C5580="Ready to Drink",D5580="RTD-One Pour Cocktail&gt;7%&lt;=14.5"),
SUM(LOOKUP(2,1/(SRP!$B$16:$B$20&lt;=E5580)/(SRP!$C$16:$C$20&gt;=E5580),SRP!$D$16:$D$20)*(G5580/100)*(E5580/1000)),
IF(C5580="Ready to Drink",
SUM(LOOKUP(2,1/(SRP!$B$11:$B$15&lt;=E5580)/(SRP!$C$11:$C$15&gt;=E5580),SRP!$D$11:$D$15)*(G5580/100)*(E5580/1000)),
0)))))),2)</f>
        <v>7.32</v>
      </c>
      <c r="L5580" s="173" t="str">
        <f t="shared" si="87"/>
        <v>Wine750</v>
      </c>
      <c r="M5580" s="154">
        <f>VLOOKUP(L5580,'Slope %'!C:D,2,0)</f>
        <v>0.1</v>
      </c>
    </row>
    <row r="5581" spans="1:13" x14ac:dyDescent="0.25">
      <c r="A5581" s="169">
        <v>63044</v>
      </c>
      <c r="B5581" s="170" t="s">
        <v>4174</v>
      </c>
      <c r="C5581" s="170" t="s">
        <v>11</v>
      </c>
      <c r="D5581" s="170" t="s">
        <v>12</v>
      </c>
      <c r="E5581" s="170">
        <v>4260</v>
      </c>
      <c r="F5581" s="170">
        <v>1</v>
      </c>
      <c r="G5581" s="171">
        <v>4</v>
      </c>
      <c r="H5581" s="170" t="s">
        <v>105</v>
      </c>
      <c r="I5581" s="171">
        <v>28.69</v>
      </c>
      <c r="J5581" s="169">
        <v>12</v>
      </c>
      <c r="K5581" s="154" cm="1">
        <f t="array" ref="K5581">ROUND(
IF(C5581="Beer",
SUM(LOOKUP(2,1/(SRP!$B$8:$B$10&lt;=E5581)/(SRP!$C$8:$C$10&gt;=E5581),SRP!$D$8:$D$10)*(G5581/100)*(E5581/1000)),
IF(C5581="Spirits",
SUM(LOOKUP(2,1/(SRP!$B$2:$B$7&lt;=E5581)/(SRP!$C$2:$C$7&gt;=E5581),SRP!$D$2:$D$7)*(G5581/100)*(E5581/1000)),
IF(AND(C5581="Wine",D5581="Fortified Wines"),
SUM(LOOKUP(2,1/(SRP!$B$26:$B$29&lt;=E5581)/(SRP!$C$26:$C$29&gt;=E5581),SRP!$D$26:$D$29)*(G5581/100)*(E5581/1000)),
IF(C5581="Wine",
SUM(LOOKUP(2,1/(SRP!$B$21:$B$25&lt;=E5581)/(SRP!$C$21:$C$25&gt;=E5581),SRP!$D$21:$D$25)*(G5581/100)*(E5581/1000)),
IF(AND(C5581="Ready to Drink",D5581="RTD-One Pour Cocktail&gt;7%&lt;=14.5"),
SUM(LOOKUP(2,1/(SRP!$B$16:$B$20&lt;=E5581)/(SRP!$C$16:$C$20&gt;=E5581),SRP!$D$16:$D$20)*(G5581/100)*(E5581/1000)),
IF(C5581="Ready to Drink",
SUM(LOOKUP(2,1/(SRP!$B$11:$B$15&lt;=E5581)/(SRP!$C$11:$C$15&gt;=E5581),SRP!$D$11:$D$15)*(G5581/100)*(E5581/1000)),
0)))))),2)</f>
        <v>13.3</v>
      </c>
      <c r="L5581" s="173" t="str">
        <f t="shared" si="87"/>
        <v>Beer4260</v>
      </c>
      <c r="M5581" s="154">
        <f>VLOOKUP(L5581,'Slope %'!C:D,2,0)</f>
        <v>7.0000000000000007E-2</v>
      </c>
    </row>
    <row r="5582" spans="1:13" x14ac:dyDescent="0.25">
      <c r="A5582" s="169">
        <v>63044</v>
      </c>
      <c r="B5582" s="170" t="s">
        <v>4174</v>
      </c>
      <c r="C5582" s="170" t="s">
        <v>11</v>
      </c>
      <c r="D5582" s="170" t="s">
        <v>12</v>
      </c>
      <c r="E5582" s="170">
        <v>4260</v>
      </c>
      <c r="F5582" s="170">
        <v>1</v>
      </c>
      <c r="G5582" s="171">
        <v>4</v>
      </c>
      <c r="H5582" s="170" t="s">
        <v>105</v>
      </c>
      <c r="I5582" s="171">
        <v>28.69</v>
      </c>
      <c r="J5582" s="169">
        <v>12</v>
      </c>
      <c r="K5582" s="154" cm="1">
        <f t="array" ref="K5582">ROUND(
IF(C5582="Beer",
SUM(LOOKUP(2,1/(SRP!$B$8:$B$10&lt;=E5582)/(SRP!$C$8:$C$10&gt;=E5582),SRP!$D$8:$D$10)*(G5582/100)*(E5582/1000)),
IF(C5582="Spirits",
SUM(LOOKUP(2,1/(SRP!$B$2:$B$7&lt;=E5582)/(SRP!$C$2:$C$7&gt;=E5582),SRP!$D$2:$D$7)*(G5582/100)*(E5582/1000)),
IF(AND(C5582="Wine",D5582="Fortified Wines"),
SUM(LOOKUP(2,1/(SRP!$B$26:$B$29&lt;=E5582)/(SRP!$C$26:$C$29&gt;=E5582),SRP!$D$26:$D$29)*(G5582/100)*(E5582/1000)),
IF(C5582="Wine",
SUM(LOOKUP(2,1/(SRP!$B$21:$B$25&lt;=E5582)/(SRP!$C$21:$C$25&gt;=E5582),SRP!$D$21:$D$25)*(G5582/100)*(E5582/1000)),
IF(AND(C5582="Ready to Drink",D5582="RTD-One Pour Cocktail&gt;7%&lt;=14.5"),
SUM(LOOKUP(2,1/(SRP!$B$16:$B$20&lt;=E5582)/(SRP!$C$16:$C$20&gt;=E5582),SRP!$D$16:$D$20)*(G5582/100)*(E5582/1000)),
IF(C5582="Ready to Drink",
SUM(LOOKUP(2,1/(SRP!$B$11:$B$15&lt;=E5582)/(SRP!$C$11:$C$15&gt;=E5582),SRP!$D$11:$D$15)*(G5582/100)*(E5582/1000)),
0)))))),2)</f>
        <v>13.3</v>
      </c>
      <c r="L5582" s="173" t="str">
        <f t="shared" si="87"/>
        <v>Beer4260</v>
      </c>
      <c r="M5582" s="154">
        <f>VLOOKUP(L5582,'Slope %'!C:D,2,0)</f>
        <v>7.0000000000000007E-2</v>
      </c>
    </row>
    <row r="5583" spans="1:13" x14ac:dyDescent="0.25">
      <c r="A5583" s="169">
        <v>63073</v>
      </c>
      <c r="B5583" s="170" t="s">
        <v>4175</v>
      </c>
      <c r="C5583" s="170" t="s">
        <v>24</v>
      </c>
      <c r="D5583" s="170" t="s">
        <v>66</v>
      </c>
      <c r="E5583" s="170">
        <v>750</v>
      </c>
      <c r="F5583" s="170">
        <v>12</v>
      </c>
      <c r="G5583" s="171">
        <v>13.5</v>
      </c>
      <c r="H5583" s="170" t="s">
        <v>218</v>
      </c>
      <c r="I5583" s="171">
        <v>18.989999999999998</v>
      </c>
      <c r="J5583" s="169">
        <v>1</v>
      </c>
      <c r="K5583" s="154" cm="1">
        <f t="array" ref="K5583">ROUND(
IF(C5583="Beer",
SUM(LOOKUP(2,1/(SRP!$B$8:$B$10&lt;=E5583)/(SRP!$C$8:$C$10&gt;=E5583),SRP!$D$8:$D$10)*(G5583/100)*(E5583/1000)),
IF(C5583="Spirits",
SUM(LOOKUP(2,1/(SRP!$B$2:$B$7&lt;=E5583)/(SRP!$C$2:$C$7&gt;=E5583),SRP!$D$2:$D$7)*(G5583/100)*(E5583/1000)),
IF(AND(C5583="Wine",D5583="Fortified Wines"),
SUM(LOOKUP(2,1/(SRP!$B$26:$B$29&lt;=E5583)/(SRP!$C$26:$C$29&gt;=E5583),SRP!$D$26:$D$29)*(G5583/100)*(E5583/1000)),
IF(C5583="Wine",
SUM(LOOKUP(2,1/(SRP!$B$21:$B$25&lt;=E5583)/(SRP!$C$21:$C$25&gt;=E5583),SRP!$D$21:$D$25)*(G5583/100)*(E5583/1000)),
IF(AND(C5583="Ready to Drink",D5583="RTD-One Pour Cocktail&gt;7%&lt;=14.5"),
SUM(LOOKUP(2,1/(SRP!$B$16:$B$20&lt;=E5583)/(SRP!$C$16:$C$20&gt;=E5583),SRP!$D$16:$D$20)*(G5583/100)*(E5583/1000)),
IF(C5583="Ready to Drink",
SUM(LOOKUP(2,1/(SRP!$B$11:$B$15&lt;=E5583)/(SRP!$C$11:$C$15&gt;=E5583),SRP!$D$11:$D$15)*(G5583/100)*(E5583/1000)),
0)))))),2)</f>
        <v>7.9</v>
      </c>
      <c r="L5583" s="173" t="str">
        <f t="shared" si="87"/>
        <v>Wine750</v>
      </c>
      <c r="M5583" s="154">
        <f>VLOOKUP(L5583,'Slope %'!C:D,2,0)</f>
        <v>0.1</v>
      </c>
    </row>
    <row r="5584" spans="1:13" x14ac:dyDescent="0.25">
      <c r="A5584" s="169">
        <v>63075</v>
      </c>
      <c r="B5584" s="170" t="s">
        <v>4176</v>
      </c>
      <c r="C5584" s="170" t="s">
        <v>263</v>
      </c>
      <c r="D5584" s="170" t="s">
        <v>806</v>
      </c>
      <c r="E5584" s="170">
        <v>473</v>
      </c>
      <c r="F5584" s="170">
        <v>24</v>
      </c>
      <c r="G5584" s="171">
        <v>4.5</v>
      </c>
      <c r="H5584" s="170" t="s">
        <v>256</v>
      </c>
      <c r="I5584" s="171">
        <v>3.99</v>
      </c>
      <c r="J5584" s="169">
        <v>1</v>
      </c>
      <c r="K5584" s="154" cm="1">
        <f t="array" ref="K5584">ROUND(
IF(C5584="Beer",
SUM(LOOKUP(2,1/(SRP!$B$8:$B$10&lt;=E5584)/(SRP!$C$8:$C$10&gt;=E5584),SRP!$D$8:$D$10)*(G5584/100)*(E5584/1000)),
IF(C5584="Spirits",
SUM(LOOKUP(2,1/(SRP!$B$2:$B$7&lt;=E5584)/(SRP!$C$2:$C$7&gt;=E5584),SRP!$D$2:$D$7)*(G5584/100)*(E5584/1000)),
IF(AND(C5584="Wine",D5584="Fortified Wines"),
SUM(LOOKUP(2,1/(SRP!$B$26:$B$29&lt;=E5584)/(SRP!$C$26:$C$29&gt;=E5584),SRP!$D$26:$D$29)*(G5584/100)*(E5584/1000)),
IF(C5584="Wine",
SUM(LOOKUP(2,1/(SRP!$B$21:$B$25&lt;=E5584)/(SRP!$C$21:$C$25&gt;=E5584),SRP!$D$21:$D$25)*(G5584/100)*(E5584/1000)),
IF(AND(C5584="Ready to Drink",D5584="RTD-One Pour Cocktail&gt;7%&lt;=14.5"),
SUM(LOOKUP(2,1/(SRP!$B$16:$B$20&lt;=E5584)/(SRP!$C$16:$C$20&gt;=E5584),SRP!$D$16:$D$20)*(G5584/100)*(E5584/1000)),
IF(C5584="Ready to Drink",
SUM(LOOKUP(2,1/(SRP!$B$11:$B$15&lt;=E5584)/(SRP!$C$11:$C$15&gt;=E5584),SRP!$D$11:$D$15)*(G5584/100)*(E5584/1000)),
0)))))),2)</f>
        <v>1.76</v>
      </c>
      <c r="L5584" s="173" t="str">
        <f t="shared" si="87"/>
        <v>Ready to Drink473</v>
      </c>
      <c r="M5584" s="154">
        <f>VLOOKUP(L5584,'Slope %'!C:D,2,0)</f>
        <v>0.12</v>
      </c>
    </row>
    <row r="5585" spans="1:13" x14ac:dyDescent="0.25">
      <c r="A5585" s="169">
        <v>63077</v>
      </c>
      <c r="B5585" s="170" t="s">
        <v>4177</v>
      </c>
      <c r="C5585" s="170" t="s">
        <v>24</v>
      </c>
      <c r="D5585" s="170" t="s">
        <v>194</v>
      </c>
      <c r="E5585" s="170">
        <v>750</v>
      </c>
      <c r="F5585" s="170">
        <v>12</v>
      </c>
      <c r="G5585" s="171">
        <v>12.5</v>
      </c>
      <c r="H5585" s="170" t="s">
        <v>256</v>
      </c>
      <c r="I5585" s="171">
        <v>23.99</v>
      </c>
      <c r="J5585" s="169">
        <v>1</v>
      </c>
      <c r="K5585" s="154" cm="1">
        <f t="array" ref="K5585">ROUND(
IF(C5585="Beer",
SUM(LOOKUP(2,1/(SRP!$B$8:$B$10&lt;=E5585)/(SRP!$C$8:$C$10&gt;=E5585),SRP!$D$8:$D$10)*(G5585/100)*(E5585/1000)),
IF(C5585="Spirits",
SUM(LOOKUP(2,1/(SRP!$B$2:$B$7&lt;=E5585)/(SRP!$C$2:$C$7&gt;=E5585),SRP!$D$2:$D$7)*(G5585/100)*(E5585/1000)),
IF(AND(C5585="Wine",D5585="Fortified Wines"),
SUM(LOOKUP(2,1/(SRP!$B$26:$B$29&lt;=E5585)/(SRP!$C$26:$C$29&gt;=E5585),SRP!$D$26:$D$29)*(G5585/100)*(E5585/1000)),
IF(C5585="Wine",
SUM(LOOKUP(2,1/(SRP!$B$21:$B$25&lt;=E5585)/(SRP!$C$21:$C$25&gt;=E5585),SRP!$D$21:$D$25)*(G5585/100)*(E5585/1000)),
IF(AND(C5585="Ready to Drink",D5585="RTD-One Pour Cocktail&gt;7%&lt;=14.5"),
SUM(LOOKUP(2,1/(SRP!$B$16:$B$20&lt;=E5585)/(SRP!$C$16:$C$20&gt;=E5585),SRP!$D$16:$D$20)*(G5585/100)*(E5585/1000)),
IF(C5585="Ready to Drink",
SUM(LOOKUP(2,1/(SRP!$B$11:$B$15&lt;=E5585)/(SRP!$C$11:$C$15&gt;=E5585),SRP!$D$11:$D$15)*(G5585/100)*(E5585/1000)),
0)))))),2)</f>
        <v>7.32</v>
      </c>
      <c r="L5585" s="173" t="str">
        <f t="shared" si="87"/>
        <v>Wine750</v>
      </c>
      <c r="M5585" s="154">
        <f>VLOOKUP(L5585,'Slope %'!C:D,2,0)</f>
        <v>0.1</v>
      </c>
    </row>
    <row r="5586" spans="1:13" x14ac:dyDescent="0.25">
      <c r="A5586" s="169">
        <v>63079</v>
      </c>
      <c r="B5586" s="170" t="s">
        <v>4178</v>
      </c>
      <c r="C5586" s="170" t="s">
        <v>24</v>
      </c>
      <c r="D5586" s="170" t="s">
        <v>194</v>
      </c>
      <c r="E5586" s="170">
        <v>750</v>
      </c>
      <c r="F5586" s="170">
        <v>12</v>
      </c>
      <c r="G5586" s="171">
        <v>13.5</v>
      </c>
      <c r="H5586" s="170" t="s">
        <v>378</v>
      </c>
      <c r="I5586" s="171">
        <v>15.99</v>
      </c>
      <c r="J5586" s="169">
        <v>1</v>
      </c>
      <c r="K5586" s="154" cm="1">
        <f t="array" ref="K5586">ROUND(
IF(C5586="Beer",
SUM(LOOKUP(2,1/(SRP!$B$8:$B$10&lt;=E5586)/(SRP!$C$8:$C$10&gt;=E5586),SRP!$D$8:$D$10)*(G5586/100)*(E5586/1000)),
IF(C5586="Spirits",
SUM(LOOKUP(2,1/(SRP!$B$2:$B$7&lt;=E5586)/(SRP!$C$2:$C$7&gt;=E5586),SRP!$D$2:$D$7)*(G5586/100)*(E5586/1000)),
IF(AND(C5586="Wine",D5586="Fortified Wines"),
SUM(LOOKUP(2,1/(SRP!$B$26:$B$29&lt;=E5586)/(SRP!$C$26:$C$29&gt;=E5586),SRP!$D$26:$D$29)*(G5586/100)*(E5586/1000)),
IF(C5586="Wine",
SUM(LOOKUP(2,1/(SRP!$B$21:$B$25&lt;=E5586)/(SRP!$C$21:$C$25&gt;=E5586),SRP!$D$21:$D$25)*(G5586/100)*(E5586/1000)),
IF(AND(C5586="Ready to Drink",D5586="RTD-One Pour Cocktail&gt;7%&lt;=14.5"),
SUM(LOOKUP(2,1/(SRP!$B$16:$B$20&lt;=E5586)/(SRP!$C$16:$C$20&gt;=E5586),SRP!$D$16:$D$20)*(G5586/100)*(E5586/1000)),
IF(C5586="Ready to Drink",
SUM(LOOKUP(2,1/(SRP!$B$11:$B$15&lt;=E5586)/(SRP!$C$11:$C$15&gt;=E5586),SRP!$D$11:$D$15)*(G5586/100)*(E5586/1000)),
0)))))),2)</f>
        <v>7.9</v>
      </c>
      <c r="L5586" s="173" t="str">
        <f t="shared" si="87"/>
        <v>Wine750</v>
      </c>
      <c r="M5586" s="154">
        <f>VLOOKUP(L5586,'Slope %'!C:D,2,0)</f>
        <v>0.1</v>
      </c>
    </row>
    <row r="5587" spans="1:13" x14ac:dyDescent="0.25">
      <c r="A5587" s="169">
        <v>63090</v>
      </c>
      <c r="B5587" s="170" t="s">
        <v>4179</v>
      </c>
      <c r="C5587" s="170" t="s">
        <v>11</v>
      </c>
      <c r="D5587" s="170" t="s">
        <v>267</v>
      </c>
      <c r="E5587" s="170">
        <v>473</v>
      </c>
      <c r="F5587" s="170">
        <v>24</v>
      </c>
      <c r="G5587" s="171">
        <v>5</v>
      </c>
      <c r="H5587" s="170" t="s">
        <v>946</v>
      </c>
      <c r="I5587" s="171">
        <v>3.99</v>
      </c>
      <c r="J5587" s="169">
        <v>1</v>
      </c>
      <c r="K5587" s="154" cm="1">
        <f t="array" ref="K5587">ROUND(
IF(C5587="Beer",
SUM(LOOKUP(2,1/(SRP!$B$8:$B$10&lt;=E5587)/(SRP!$C$8:$C$10&gt;=E5587),SRP!$D$8:$D$10)*(G5587/100)*(E5587/1000)),
IF(C5587="Spirits",
SUM(LOOKUP(2,1/(SRP!$B$2:$B$7&lt;=E5587)/(SRP!$C$2:$C$7&gt;=E5587),SRP!$D$2:$D$7)*(G5587/100)*(E5587/1000)),
IF(AND(C5587="Wine",D5587="Fortified Wines"),
SUM(LOOKUP(2,1/(SRP!$B$26:$B$29&lt;=E5587)/(SRP!$C$26:$C$29&gt;=E5587),SRP!$D$26:$D$29)*(G5587/100)*(E5587/1000)),
IF(C5587="Wine",
SUM(LOOKUP(2,1/(SRP!$B$21:$B$25&lt;=E5587)/(SRP!$C$21:$C$25&gt;=E5587),SRP!$D$21:$D$25)*(G5587/100)*(E5587/1000)),
IF(AND(C5587="Ready to Drink",D5587="RTD-One Pour Cocktail&gt;7%&lt;=14.5"),
SUM(LOOKUP(2,1/(SRP!$B$16:$B$20&lt;=E5587)/(SRP!$C$16:$C$20&gt;=E5587),SRP!$D$16:$D$20)*(G5587/100)*(E5587/1000)),
IF(C5587="Ready to Drink",
SUM(LOOKUP(2,1/(SRP!$B$11:$B$15&lt;=E5587)/(SRP!$C$11:$C$15&gt;=E5587),SRP!$D$11:$D$15)*(G5587/100)*(E5587/1000)),
0)))))),2)</f>
        <v>1.85</v>
      </c>
      <c r="L5587" s="173" t="str">
        <f t="shared" si="87"/>
        <v>Beer473</v>
      </c>
      <c r="M5587" s="154">
        <f>VLOOKUP(L5587,'Slope %'!C:D,2,0)</f>
        <v>0.12</v>
      </c>
    </row>
    <row r="5588" spans="1:13" x14ac:dyDescent="0.25">
      <c r="A5588" s="169">
        <v>63091</v>
      </c>
      <c r="B5588" s="170" t="s">
        <v>4180</v>
      </c>
      <c r="C5588" s="170" t="s">
        <v>263</v>
      </c>
      <c r="D5588" s="170" t="s">
        <v>806</v>
      </c>
      <c r="E5588" s="170">
        <v>473</v>
      </c>
      <c r="F5588" s="170">
        <v>24</v>
      </c>
      <c r="G5588" s="171">
        <v>5</v>
      </c>
      <c r="H5588" s="170" t="s">
        <v>54</v>
      </c>
      <c r="I5588" s="171">
        <v>3.79</v>
      </c>
      <c r="J5588" s="169">
        <v>1</v>
      </c>
      <c r="K5588" s="154" cm="1">
        <f t="array" ref="K5588">ROUND(
IF(C5588="Beer",
SUM(LOOKUP(2,1/(SRP!$B$8:$B$10&lt;=E5588)/(SRP!$C$8:$C$10&gt;=E5588),SRP!$D$8:$D$10)*(G5588/100)*(E5588/1000)),
IF(C5588="Spirits",
SUM(LOOKUP(2,1/(SRP!$B$2:$B$7&lt;=E5588)/(SRP!$C$2:$C$7&gt;=E5588),SRP!$D$2:$D$7)*(G5588/100)*(E5588/1000)),
IF(AND(C5588="Wine",D5588="Fortified Wines"),
SUM(LOOKUP(2,1/(SRP!$B$26:$B$29&lt;=E5588)/(SRP!$C$26:$C$29&gt;=E5588),SRP!$D$26:$D$29)*(G5588/100)*(E5588/1000)),
IF(C5588="Wine",
SUM(LOOKUP(2,1/(SRP!$B$21:$B$25&lt;=E5588)/(SRP!$C$21:$C$25&gt;=E5588),SRP!$D$21:$D$25)*(G5588/100)*(E5588/1000)),
IF(AND(C5588="Ready to Drink",D5588="RTD-One Pour Cocktail&gt;7%&lt;=14.5"),
SUM(LOOKUP(2,1/(SRP!$B$16:$B$20&lt;=E5588)/(SRP!$C$16:$C$20&gt;=E5588),SRP!$D$16:$D$20)*(G5588/100)*(E5588/1000)),
IF(C5588="Ready to Drink",
SUM(LOOKUP(2,1/(SRP!$B$11:$B$15&lt;=E5588)/(SRP!$C$11:$C$15&gt;=E5588),SRP!$D$11:$D$15)*(G5588/100)*(E5588/1000)),
0)))))),2)</f>
        <v>1.96</v>
      </c>
      <c r="L5588" s="173" t="str">
        <f t="shared" si="87"/>
        <v>Ready to Drink473</v>
      </c>
      <c r="M5588" s="154">
        <f>VLOOKUP(L5588,'Slope %'!C:D,2,0)</f>
        <v>0.12</v>
      </c>
    </row>
    <row r="5589" spans="1:13" x14ac:dyDescent="0.25">
      <c r="A5589" s="169">
        <v>63091</v>
      </c>
      <c r="B5589" s="170" t="s">
        <v>4180</v>
      </c>
      <c r="C5589" s="170" t="s">
        <v>263</v>
      </c>
      <c r="D5589" s="170" t="s">
        <v>806</v>
      </c>
      <c r="E5589" s="170">
        <v>473</v>
      </c>
      <c r="F5589" s="170">
        <v>24</v>
      </c>
      <c r="G5589" s="171">
        <v>5</v>
      </c>
      <c r="H5589" s="170" t="s">
        <v>54</v>
      </c>
      <c r="I5589" s="171">
        <v>3.79</v>
      </c>
      <c r="J5589" s="169">
        <v>1</v>
      </c>
      <c r="K5589" s="154" cm="1">
        <f t="array" ref="K5589">ROUND(
IF(C5589="Beer",
SUM(LOOKUP(2,1/(SRP!$B$8:$B$10&lt;=E5589)/(SRP!$C$8:$C$10&gt;=E5589),SRP!$D$8:$D$10)*(G5589/100)*(E5589/1000)),
IF(C5589="Spirits",
SUM(LOOKUP(2,1/(SRP!$B$2:$B$7&lt;=E5589)/(SRP!$C$2:$C$7&gt;=E5589),SRP!$D$2:$D$7)*(G5589/100)*(E5589/1000)),
IF(AND(C5589="Wine",D5589="Fortified Wines"),
SUM(LOOKUP(2,1/(SRP!$B$26:$B$29&lt;=E5589)/(SRP!$C$26:$C$29&gt;=E5589),SRP!$D$26:$D$29)*(G5589/100)*(E5589/1000)),
IF(C5589="Wine",
SUM(LOOKUP(2,1/(SRP!$B$21:$B$25&lt;=E5589)/(SRP!$C$21:$C$25&gt;=E5589),SRP!$D$21:$D$25)*(G5589/100)*(E5589/1000)),
IF(AND(C5589="Ready to Drink",D5589="RTD-One Pour Cocktail&gt;7%&lt;=14.5"),
SUM(LOOKUP(2,1/(SRP!$B$16:$B$20&lt;=E5589)/(SRP!$C$16:$C$20&gt;=E5589),SRP!$D$16:$D$20)*(G5589/100)*(E5589/1000)),
IF(C5589="Ready to Drink",
SUM(LOOKUP(2,1/(SRP!$B$11:$B$15&lt;=E5589)/(SRP!$C$11:$C$15&gt;=E5589),SRP!$D$11:$D$15)*(G5589/100)*(E5589/1000)),
0)))))),2)</f>
        <v>1.96</v>
      </c>
      <c r="L5589" s="173" t="str">
        <f t="shared" si="87"/>
        <v>Ready to Drink473</v>
      </c>
      <c r="M5589" s="154">
        <f>VLOOKUP(L5589,'Slope %'!C:D,2,0)</f>
        <v>0.12</v>
      </c>
    </row>
    <row r="5590" spans="1:13" x14ac:dyDescent="0.25">
      <c r="A5590" s="169">
        <v>63092</v>
      </c>
      <c r="B5590" s="170" t="s">
        <v>4181</v>
      </c>
      <c r="C5590" s="170" t="s">
        <v>263</v>
      </c>
      <c r="D5590" s="170" t="s">
        <v>806</v>
      </c>
      <c r="E5590" s="170">
        <v>473</v>
      </c>
      <c r="F5590" s="170">
        <v>24</v>
      </c>
      <c r="G5590" s="171">
        <v>5</v>
      </c>
      <c r="H5590" s="170" t="s">
        <v>54</v>
      </c>
      <c r="I5590" s="171">
        <v>3.79</v>
      </c>
      <c r="J5590" s="169">
        <v>1</v>
      </c>
      <c r="K5590" s="154" cm="1">
        <f t="array" ref="K5590">ROUND(
IF(C5590="Beer",
SUM(LOOKUP(2,1/(SRP!$B$8:$B$10&lt;=E5590)/(SRP!$C$8:$C$10&gt;=E5590),SRP!$D$8:$D$10)*(G5590/100)*(E5590/1000)),
IF(C5590="Spirits",
SUM(LOOKUP(2,1/(SRP!$B$2:$B$7&lt;=E5590)/(SRP!$C$2:$C$7&gt;=E5590),SRP!$D$2:$D$7)*(G5590/100)*(E5590/1000)),
IF(AND(C5590="Wine",D5590="Fortified Wines"),
SUM(LOOKUP(2,1/(SRP!$B$26:$B$29&lt;=E5590)/(SRP!$C$26:$C$29&gt;=E5590),SRP!$D$26:$D$29)*(G5590/100)*(E5590/1000)),
IF(C5590="Wine",
SUM(LOOKUP(2,1/(SRP!$B$21:$B$25&lt;=E5590)/(SRP!$C$21:$C$25&gt;=E5590),SRP!$D$21:$D$25)*(G5590/100)*(E5590/1000)),
IF(AND(C5590="Ready to Drink",D5590="RTD-One Pour Cocktail&gt;7%&lt;=14.5"),
SUM(LOOKUP(2,1/(SRP!$B$16:$B$20&lt;=E5590)/(SRP!$C$16:$C$20&gt;=E5590),SRP!$D$16:$D$20)*(G5590/100)*(E5590/1000)),
IF(C5590="Ready to Drink",
SUM(LOOKUP(2,1/(SRP!$B$11:$B$15&lt;=E5590)/(SRP!$C$11:$C$15&gt;=E5590),SRP!$D$11:$D$15)*(G5590/100)*(E5590/1000)),
0)))))),2)</f>
        <v>1.96</v>
      </c>
      <c r="L5590" s="173" t="str">
        <f t="shared" si="87"/>
        <v>Ready to Drink473</v>
      </c>
      <c r="M5590" s="154">
        <f>VLOOKUP(L5590,'Slope %'!C:D,2,0)</f>
        <v>0.12</v>
      </c>
    </row>
    <row r="5591" spans="1:13" x14ac:dyDescent="0.25">
      <c r="A5591" s="169">
        <v>63092</v>
      </c>
      <c r="B5591" s="170" t="s">
        <v>4181</v>
      </c>
      <c r="C5591" s="170" t="s">
        <v>263</v>
      </c>
      <c r="D5591" s="170" t="s">
        <v>806</v>
      </c>
      <c r="E5591" s="170">
        <v>473</v>
      </c>
      <c r="F5591" s="170">
        <v>24</v>
      </c>
      <c r="G5591" s="171">
        <v>5</v>
      </c>
      <c r="H5591" s="170" t="s">
        <v>54</v>
      </c>
      <c r="I5591" s="171">
        <v>3.79</v>
      </c>
      <c r="J5591" s="169">
        <v>1</v>
      </c>
      <c r="K5591" s="154" cm="1">
        <f t="array" ref="K5591">ROUND(
IF(C5591="Beer",
SUM(LOOKUP(2,1/(SRP!$B$8:$B$10&lt;=E5591)/(SRP!$C$8:$C$10&gt;=E5591),SRP!$D$8:$D$10)*(G5591/100)*(E5591/1000)),
IF(C5591="Spirits",
SUM(LOOKUP(2,1/(SRP!$B$2:$B$7&lt;=E5591)/(SRP!$C$2:$C$7&gt;=E5591),SRP!$D$2:$D$7)*(G5591/100)*(E5591/1000)),
IF(AND(C5591="Wine",D5591="Fortified Wines"),
SUM(LOOKUP(2,1/(SRP!$B$26:$B$29&lt;=E5591)/(SRP!$C$26:$C$29&gt;=E5591),SRP!$D$26:$D$29)*(G5591/100)*(E5591/1000)),
IF(C5591="Wine",
SUM(LOOKUP(2,1/(SRP!$B$21:$B$25&lt;=E5591)/(SRP!$C$21:$C$25&gt;=E5591),SRP!$D$21:$D$25)*(G5591/100)*(E5591/1000)),
IF(AND(C5591="Ready to Drink",D5591="RTD-One Pour Cocktail&gt;7%&lt;=14.5"),
SUM(LOOKUP(2,1/(SRP!$B$16:$B$20&lt;=E5591)/(SRP!$C$16:$C$20&gt;=E5591),SRP!$D$16:$D$20)*(G5591/100)*(E5591/1000)),
IF(C5591="Ready to Drink",
SUM(LOOKUP(2,1/(SRP!$B$11:$B$15&lt;=E5591)/(SRP!$C$11:$C$15&gt;=E5591),SRP!$D$11:$D$15)*(G5591/100)*(E5591/1000)),
0)))))),2)</f>
        <v>1.96</v>
      </c>
      <c r="L5591" s="173" t="str">
        <f t="shared" si="87"/>
        <v>Ready to Drink473</v>
      </c>
      <c r="M5591" s="154">
        <f>VLOOKUP(L5591,'Slope %'!C:D,2,0)</f>
        <v>0.12</v>
      </c>
    </row>
    <row r="5592" spans="1:13" x14ac:dyDescent="0.25">
      <c r="A5592" s="169">
        <v>63093</v>
      </c>
      <c r="B5592" s="170" t="s">
        <v>4182</v>
      </c>
      <c r="C5592" s="170" t="s">
        <v>11</v>
      </c>
      <c r="D5592" s="170" t="s">
        <v>303</v>
      </c>
      <c r="E5592" s="170">
        <v>568</v>
      </c>
      <c r="F5592" s="170">
        <v>24</v>
      </c>
      <c r="G5592" s="171">
        <v>10</v>
      </c>
      <c r="H5592" s="170" t="s">
        <v>274</v>
      </c>
      <c r="I5592" s="171">
        <v>4.6900000000000004</v>
      </c>
      <c r="J5592" s="169">
        <v>1</v>
      </c>
      <c r="K5592" s="154" cm="1">
        <f t="array" ref="K5592">ROUND(
IF(C5592="Beer",
SUM(LOOKUP(2,1/(SRP!$B$8:$B$10&lt;=E5592)/(SRP!$C$8:$C$10&gt;=E5592),SRP!$D$8:$D$10)*(G5592/100)*(E5592/1000)),
IF(C5592="Spirits",
SUM(LOOKUP(2,1/(SRP!$B$2:$B$7&lt;=E5592)/(SRP!$C$2:$C$7&gt;=E5592),SRP!$D$2:$D$7)*(G5592/100)*(E5592/1000)),
IF(AND(C5592="Wine",D5592="Fortified Wines"),
SUM(LOOKUP(2,1/(SRP!$B$26:$B$29&lt;=E5592)/(SRP!$C$26:$C$29&gt;=E5592),SRP!$D$26:$D$29)*(G5592/100)*(E5592/1000)),
IF(C5592="Wine",
SUM(LOOKUP(2,1/(SRP!$B$21:$B$25&lt;=E5592)/(SRP!$C$21:$C$25&gt;=E5592),SRP!$D$21:$D$25)*(G5592/100)*(E5592/1000)),
IF(AND(C5592="Ready to Drink",D5592="RTD-One Pour Cocktail&gt;7%&lt;=14.5"),
SUM(LOOKUP(2,1/(SRP!$B$16:$B$20&lt;=E5592)/(SRP!$C$16:$C$20&gt;=E5592),SRP!$D$16:$D$20)*(G5592/100)*(E5592/1000)),
IF(C5592="Ready to Drink",
SUM(LOOKUP(2,1/(SRP!$B$11:$B$15&lt;=E5592)/(SRP!$C$11:$C$15&gt;=E5592),SRP!$D$11:$D$15)*(G5592/100)*(E5592/1000)),
0)))))),2)</f>
        <v>4.43</v>
      </c>
      <c r="L5592" s="173" t="str">
        <f t="shared" si="87"/>
        <v>Beer568</v>
      </c>
      <c r="M5592" s="154">
        <f>VLOOKUP(L5592,'Slope %'!C:D,2,0)</f>
        <v>0.12</v>
      </c>
    </row>
    <row r="5593" spans="1:13" x14ac:dyDescent="0.25">
      <c r="A5593" s="169">
        <v>63094</v>
      </c>
      <c r="B5593" s="170" t="s">
        <v>4183</v>
      </c>
      <c r="C5593" s="170" t="s">
        <v>15</v>
      </c>
      <c r="D5593" s="170" t="s">
        <v>113</v>
      </c>
      <c r="E5593" s="170">
        <v>750</v>
      </c>
      <c r="F5593" s="170">
        <v>6</v>
      </c>
      <c r="G5593" s="171">
        <v>40</v>
      </c>
      <c r="H5593" s="170" t="s">
        <v>35</v>
      </c>
      <c r="I5593" s="171">
        <v>81.99</v>
      </c>
      <c r="J5593" s="169">
        <v>1</v>
      </c>
      <c r="K5593" s="154" cm="1">
        <f t="array" ref="K5593">ROUND(
IF(C5593="Beer",
SUM(LOOKUP(2,1/(SRP!$B$8:$B$10&lt;=E5593)/(SRP!$C$8:$C$10&gt;=E5593),SRP!$D$8:$D$10)*(G5593/100)*(E5593/1000)),
IF(C5593="Spirits",
SUM(LOOKUP(2,1/(SRP!$B$2:$B$7&lt;=E5593)/(SRP!$C$2:$C$7&gt;=E5593),SRP!$D$2:$D$7)*(G5593/100)*(E5593/1000)),
IF(AND(C5593="Wine",D5593="Fortified Wines"),
SUM(LOOKUP(2,1/(SRP!$B$26:$B$29&lt;=E5593)/(SRP!$C$26:$C$29&gt;=E5593),SRP!$D$26:$D$29)*(G5593/100)*(E5593/1000)),
IF(C5593="Wine",
SUM(LOOKUP(2,1/(SRP!$B$21:$B$25&lt;=E5593)/(SRP!$C$21:$C$25&gt;=E5593),SRP!$D$21:$D$25)*(G5593/100)*(E5593/1000)),
IF(AND(C5593="Ready to Drink",D5593="RTD-One Pour Cocktail&gt;7%&lt;=14.5"),
SUM(LOOKUP(2,1/(SRP!$B$16:$B$20&lt;=E5593)/(SRP!$C$16:$C$20&gt;=E5593),SRP!$D$16:$D$20)*(G5593/100)*(E5593/1000)),
IF(C5593="Ready to Drink",
SUM(LOOKUP(2,1/(SRP!$B$11:$B$15&lt;=E5593)/(SRP!$C$11:$C$15&gt;=E5593),SRP!$D$11:$D$15)*(G5593/100)*(E5593/1000)),
0)))))),2)</f>
        <v>23.42</v>
      </c>
      <c r="L5593" s="173" t="str">
        <f t="shared" si="87"/>
        <v>Spirits750</v>
      </c>
      <c r="M5593" s="154">
        <f>VLOOKUP(L5593,'Slope %'!C:D,2,0)</f>
        <v>7.0000000000000007E-2</v>
      </c>
    </row>
    <row r="5594" spans="1:13" x14ac:dyDescent="0.25">
      <c r="A5594" s="169">
        <v>63095</v>
      </c>
      <c r="B5594" s="170" t="s">
        <v>4184</v>
      </c>
      <c r="C5594" s="170" t="s">
        <v>11</v>
      </c>
      <c r="D5594" s="170" t="s">
        <v>12</v>
      </c>
      <c r="E5594" s="170">
        <v>568</v>
      </c>
      <c r="F5594" s="170">
        <v>24</v>
      </c>
      <c r="G5594" s="171">
        <v>5</v>
      </c>
      <c r="H5594" s="170" t="s">
        <v>274</v>
      </c>
      <c r="I5594" s="171">
        <v>3.39</v>
      </c>
      <c r="J5594" s="169">
        <v>1</v>
      </c>
      <c r="K5594" s="154" cm="1">
        <f t="array" ref="K5594">ROUND(
IF(C5594="Beer",
SUM(LOOKUP(2,1/(SRP!$B$8:$B$10&lt;=E5594)/(SRP!$C$8:$C$10&gt;=E5594),SRP!$D$8:$D$10)*(G5594/100)*(E5594/1000)),
IF(C5594="Spirits",
SUM(LOOKUP(2,1/(SRP!$B$2:$B$7&lt;=E5594)/(SRP!$C$2:$C$7&gt;=E5594),SRP!$D$2:$D$7)*(G5594/100)*(E5594/1000)),
IF(AND(C5594="Wine",D5594="Fortified Wines"),
SUM(LOOKUP(2,1/(SRP!$B$26:$B$29&lt;=E5594)/(SRP!$C$26:$C$29&gt;=E5594),SRP!$D$26:$D$29)*(G5594/100)*(E5594/1000)),
IF(C5594="Wine",
SUM(LOOKUP(2,1/(SRP!$B$21:$B$25&lt;=E5594)/(SRP!$C$21:$C$25&gt;=E5594),SRP!$D$21:$D$25)*(G5594/100)*(E5594/1000)),
IF(AND(C5594="Ready to Drink",D5594="RTD-One Pour Cocktail&gt;7%&lt;=14.5"),
SUM(LOOKUP(2,1/(SRP!$B$16:$B$20&lt;=E5594)/(SRP!$C$16:$C$20&gt;=E5594),SRP!$D$16:$D$20)*(G5594/100)*(E5594/1000)),
IF(C5594="Ready to Drink",
SUM(LOOKUP(2,1/(SRP!$B$11:$B$15&lt;=E5594)/(SRP!$C$11:$C$15&gt;=E5594),SRP!$D$11:$D$15)*(G5594/100)*(E5594/1000)),
0)))))),2)</f>
        <v>2.2200000000000002</v>
      </c>
      <c r="L5594" s="173" t="str">
        <f t="shared" si="87"/>
        <v>Beer568</v>
      </c>
      <c r="M5594" s="154">
        <f>VLOOKUP(L5594,'Slope %'!C:D,2,0)</f>
        <v>0.12</v>
      </c>
    </row>
    <row r="5595" spans="1:13" x14ac:dyDescent="0.25">
      <c r="A5595" s="169">
        <v>63099</v>
      </c>
      <c r="B5595" s="170" t="s">
        <v>4185</v>
      </c>
      <c r="C5595" s="170" t="s">
        <v>24</v>
      </c>
      <c r="D5595" s="170" t="s">
        <v>68</v>
      </c>
      <c r="E5595" s="170">
        <v>750</v>
      </c>
      <c r="F5595" s="170">
        <v>12</v>
      </c>
      <c r="G5595" s="171">
        <v>13.5</v>
      </c>
      <c r="H5595" s="170" t="s">
        <v>218</v>
      </c>
      <c r="I5595" s="171">
        <v>19.989999999999998</v>
      </c>
      <c r="J5595" s="169">
        <v>1</v>
      </c>
      <c r="K5595" s="154" cm="1">
        <f t="array" ref="K5595">ROUND(
IF(C5595="Beer",
SUM(LOOKUP(2,1/(SRP!$B$8:$B$10&lt;=E5595)/(SRP!$C$8:$C$10&gt;=E5595),SRP!$D$8:$D$10)*(G5595/100)*(E5595/1000)),
IF(C5595="Spirits",
SUM(LOOKUP(2,1/(SRP!$B$2:$B$7&lt;=E5595)/(SRP!$C$2:$C$7&gt;=E5595),SRP!$D$2:$D$7)*(G5595/100)*(E5595/1000)),
IF(AND(C5595="Wine",D5595="Fortified Wines"),
SUM(LOOKUP(2,1/(SRP!$B$26:$B$29&lt;=E5595)/(SRP!$C$26:$C$29&gt;=E5595),SRP!$D$26:$D$29)*(G5595/100)*(E5595/1000)),
IF(C5595="Wine",
SUM(LOOKUP(2,1/(SRP!$B$21:$B$25&lt;=E5595)/(SRP!$C$21:$C$25&gt;=E5595),SRP!$D$21:$D$25)*(G5595/100)*(E5595/1000)),
IF(AND(C5595="Ready to Drink",D5595="RTD-One Pour Cocktail&gt;7%&lt;=14.5"),
SUM(LOOKUP(2,1/(SRP!$B$16:$B$20&lt;=E5595)/(SRP!$C$16:$C$20&gt;=E5595),SRP!$D$16:$D$20)*(G5595/100)*(E5595/1000)),
IF(C5595="Ready to Drink",
SUM(LOOKUP(2,1/(SRP!$B$11:$B$15&lt;=E5595)/(SRP!$C$11:$C$15&gt;=E5595),SRP!$D$11:$D$15)*(G5595/100)*(E5595/1000)),
0)))))),2)</f>
        <v>7.9</v>
      </c>
      <c r="L5595" s="173" t="str">
        <f t="shared" si="87"/>
        <v>Wine750</v>
      </c>
      <c r="M5595" s="154">
        <f>VLOOKUP(L5595,'Slope %'!C:D,2,0)</f>
        <v>0.1</v>
      </c>
    </row>
    <row r="5596" spans="1:13" x14ac:dyDescent="0.25">
      <c r="A5596" s="169">
        <v>63101</v>
      </c>
      <c r="B5596" s="170" t="s">
        <v>4186</v>
      </c>
      <c r="C5596" s="170" t="s">
        <v>263</v>
      </c>
      <c r="D5596" s="170" t="s">
        <v>332</v>
      </c>
      <c r="E5596" s="170">
        <v>2130</v>
      </c>
      <c r="F5596" s="170">
        <v>4</v>
      </c>
      <c r="G5596" s="171">
        <v>7</v>
      </c>
      <c r="H5596" s="170" t="s">
        <v>333</v>
      </c>
      <c r="I5596" s="171">
        <v>19.989999999999998</v>
      </c>
      <c r="J5596" s="169">
        <v>6</v>
      </c>
      <c r="K5596" s="154" cm="1">
        <f t="array" ref="K5596">ROUND(
IF(C5596="Beer",
SUM(LOOKUP(2,1/(SRP!$B$8:$B$10&lt;=E5596)/(SRP!$C$8:$C$10&gt;=E5596),SRP!$D$8:$D$10)*(G5596/100)*(E5596/1000)),
IF(C5596="Spirits",
SUM(LOOKUP(2,1/(SRP!$B$2:$B$7&lt;=E5596)/(SRP!$C$2:$C$7&gt;=E5596),SRP!$D$2:$D$7)*(G5596/100)*(E5596/1000)),
IF(AND(C5596="Wine",D5596="Fortified Wines"),
SUM(LOOKUP(2,1/(SRP!$B$26:$B$29&lt;=E5596)/(SRP!$C$26:$C$29&gt;=E5596),SRP!$D$26:$D$29)*(G5596/100)*(E5596/1000)),
IF(C5596="Wine",
SUM(LOOKUP(2,1/(SRP!$B$21:$B$25&lt;=E5596)/(SRP!$C$21:$C$25&gt;=E5596),SRP!$D$21:$D$25)*(G5596/100)*(E5596/1000)),
IF(AND(C5596="Ready to Drink",D5596="RTD-One Pour Cocktail&gt;7%&lt;=14.5"),
SUM(LOOKUP(2,1/(SRP!$B$16:$B$20&lt;=E5596)/(SRP!$C$16:$C$20&gt;=E5596),SRP!$D$16:$D$20)*(G5596/100)*(E5596/1000)),
IF(C5596="Ready to Drink",
SUM(LOOKUP(2,1/(SRP!$B$11:$B$15&lt;=E5596)/(SRP!$C$11:$C$15&gt;=E5596),SRP!$D$11:$D$15)*(G5596/100)*(E5596/1000)),
0)))))),2)</f>
        <v>11.64</v>
      </c>
      <c r="L5596" s="173" t="str">
        <f t="shared" si="87"/>
        <v>Ready to Drink2130</v>
      </c>
      <c r="M5596" s="154">
        <f>VLOOKUP(L5596,'Slope %'!C:D,2,0)</f>
        <v>0.1</v>
      </c>
    </row>
    <row r="5597" spans="1:13" x14ac:dyDescent="0.25">
      <c r="A5597" s="169">
        <v>63101</v>
      </c>
      <c r="B5597" s="170" t="s">
        <v>4186</v>
      </c>
      <c r="C5597" s="170" t="s">
        <v>263</v>
      </c>
      <c r="D5597" s="170" t="s">
        <v>332</v>
      </c>
      <c r="E5597" s="170">
        <v>2130</v>
      </c>
      <c r="F5597" s="170">
        <v>4</v>
      </c>
      <c r="G5597" s="171">
        <v>7</v>
      </c>
      <c r="H5597" s="170" t="s">
        <v>333</v>
      </c>
      <c r="I5597" s="171">
        <v>19.989999999999998</v>
      </c>
      <c r="J5597" s="169">
        <v>6</v>
      </c>
      <c r="K5597" s="154" cm="1">
        <f t="array" ref="K5597">ROUND(
IF(C5597="Beer",
SUM(LOOKUP(2,1/(SRP!$B$8:$B$10&lt;=E5597)/(SRP!$C$8:$C$10&gt;=E5597),SRP!$D$8:$D$10)*(G5597/100)*(E5597/1000)),
IF(C5597="Spirits",
SUM(LOOKUP(2,1/(SRP!$B$2:$B$7&lt;=E5597)/(SRP!$C$2:$C$7&gt;=E5597),SRP!$D$2:$D$7)*(G5597/100)*(E5597/1000)),
IF(AND(C5597="Wine",D5597="Fortified Wines"),
SUM(LOOKUP(2,1/(SRP!$B$26:$B$29&lt;=E5597)/(SRP!$C$26:$C$29&gt;=E5597),SRP!$D$26:$D$29)*(G5597/100)*(E5597/1000)),
IF(C5597="Wine",
SUM(LOOKUP(2,1/(SRP!$B$21:$B$25&lt;=E5597)/(SRP!$C$21:$C$25&gt;=E5597),SRP!$D$21:$D$25)*(G5597/100)*(E5597/1000)),
IF(AND(C5597="Ready to Drink",D5597="RTD-One Pour Cocktail&gt;7%&lt;=14.5"),
SUM(LOOKUP(2,1/(SRP!$B$16:$B$20&lt;=E5597)/(SRP!$C$16:$C$20&gt;=E5597),SRP!$D$16:$D$20)*(G5597/100)*(E5597/1000)),
IF(C5597="Ready to Drink",
SUM(LOOKUP(2,1/(SRP!$B$11:$B$15&lt;=E5597)/(SRP!$C$11:$C$15&gt;=E5597),SRP!$D$11:$D$15)*(G5597/100)*(E5597/1000)),
0)))))),2)</f>
        <v>11.64</v>
      </c>
      <c r="L5597" s="173" t="str">
        <f t="shared" si="87"/>
        <v>Ready to Drink2130</v>
      </c>
      <c r="M5597" s="154">
        <f>VLOOKUP(L5597,'Slope %'!C:D,2,0)</f>
        <v>0.1</v>
      </c>
    </row>
    <row r="5598" spans="1:13" x14ac:dyDescent="0.25">
      <c r="A5598" s="169">
        <v>63103</v>
      </c>
      <c r="B5598" s="170" t="s">
        <v>4187</v>
      </c>
      <c r="C5598" s="170" t="s">
        <v>263</v>
      </c>
      <c r="D5598" s="170" t="s">
        <v>1938</v>
      </c>
      <c r="E5598" s="170">
        <v>4000</v>
      </c>
      <c r="F5598" s="170">
        <v>4</v>
      </c>
      <c r="G5598" s="171">
        <v>5</v>
      </c>
      <c r="H5598" s="170" t="s">
        <v>333</v>
      </c>
      <c r="I5598" s="171">
        <v>25.99</v>
      </c>
      <c r="J5598" s="169">
        <v>1</v>
      </c>
      <c r="K5598" s="154" cm="1">
        <f t="array" ref="K5598">ROUND(
IF(C5598="Beer",
SUM(LOOKUP(2,1/(SRP!$B$8:$B$10&lt;=E5598)/(SRP!$C$8:$C$10&gt;=E5598),SRP!$D$8:$D$10)*(G5598/100)*(E5598/1000)),
IF(C5598="Spirits",
SUM(LOOKUP(2,1/(SRP!$B$2:$B$7&lt;=E5598)/(SRP!$C$2:$C$7&gt;=E5598),SRP!$D$2:$D$7)*(G5598/100)*(E5598/1000)),
IF(AND(C5598="Wine",D5598="Fortified Wines"),
SUM(LOOKUP(2,1/(SRP!$B$26:$B$29&lt;=E5598)/(SRP!$C$26:$C$29&gt;=E5598),SRP!$D$26:$D$29)*(G5598/100)*(E5598/1000)),
IF(C5598="Wine",
SUM(LOOKUP(2,1/(SRP!$B$21:$B$25&lt;=E5598)/(SRP!$C$21:$C$25&gt;=E5598),SRP!$D$21:$D$25)*(G5598/100)*(E5598/1000)),
IF(AND(C5598="Ready to Drink",D5598="RTD-One Pour Cocktail&gt;7%&lt;=14.5"),
SUM(LOOKUP(2,1/(SRP!$B$16:$B$20&lt;=E5598)/(SRP!$C$16:$C$20&gt;=E5598),SRP!$D$16:$D$20)*(G5598/100)*(E5598/1000)),
IF(C5598="Ready to Drink",
SUM(LOOKUP(2,1/(SRP!$B$11:$B$15&lt;=E5598)/(SRP!$C$11:$C$15&gt;=E5598),SRP!$D$11:$D$15)*(G5598/100)*(E5598/1000)),
0)))))),2)</f>
        <v>15.61</v>
      </c>
      <c r="L5598" s="173" t="str">
        <f t="shared" si="87"/>
        <v>Ready to Drink4000</v>
      </c>
      <c r="M5598" s="154">
        <f>VLOOKUP(L5598,'Slope %'!C:D,2,0)</f>
        <v>7.0000000000000007E-2</v>
      </c>
    </row>
    <row r="5599" spans="1:13" x14ac:dyDescent="0.25">
      <c r="A5599" s="169">
        <v>63103</v>
      </c>
      <c r="B5599" s="170" t="s">
        <v>4187</v>
      </c>
      <c r="C5599" s="170" t="s">
        <v>263</v>
      </c>
      <c r="D5599" s="170" t="s">
        <v>1938</v>
      </c>
      <c r="E5599" s="170">
        <v>4000</v>
      </c>
      <c r="F5599" s="170">
        <v>4</v>
      </c>
      <c r="G5599" s="171">
        <v>5</v>
      </c>
      <c r="H5599" s="170" t="s">
        <v>333</v>
      </c>
      <c r="I5599" s="171">
        <v>25.99</v>
      </c>
      <c r="J5599" s="169">
        <v>1</v>
      </c>
      <c r="K5599" s="154" cm="1">
        <f t="array" ref="K5599">ROUND(
IF(C5599="Beer",
SUM(LOOKUP(2,1/(SRP!$B$8:$B$10&lt;=E5599)/(SRP!$C$8:$C$10&gt;=E5599),SRP!$D$8:$D$10)*(G5599/100)*(E5599/1000)),
IF(C5599="Spirits",
SUM(LOOKUP(2,1/(SRP!$B$2:$B$7&lt;=E5599)/(SRP!$C$2:$C$7&gt;=E5599),SRP!$D$2:$D$7)*(G5599/100)*(E5599/1000)),
IF(AND(C5599="Wine",D5599="Fortified Wines"),
SUM(LOOKUP(2,1/(SRP!$B$26:$B$29&lt;=E5599)/(SRP!$C$26:$C$29&gt;=E5599),SRP!$D$26:$D$29)*(G5599/100)*(E5599/1000)),
IF(C5599="Wine",
SUM(LOOKUP(2,1/(SRP!$B$21:$B$25&lt;=E5599)/(SRP!$C$21:$C$25&gt;=E5599),SRP!$D$21:$D$25)*(G5599/100)*(E5599/1000)),
IF(AND(C5599="Ready to Drink",D5599="RTD-One Pour Cocktail&gt;7%&lt;=14.5"),
SUM(LOOKUP(2,1/(SRP!$B$16:$B$20&lt;=E5599)/(SRP!$C$16:$C$20&gt;=E5599),SRP!$D$16:$D$20)*(G5599/100)*(E5599/1000)),
IF(C5599="Ready to Drink",
SUM(LOOKUP(2,1/(SRP!$B$11:$B$15&lt;=E5599)/(SRP!$C$11:$C$15&gt;=E5599),SRP!$D$11:$D$15)*(G5599/100)*(E5599/1000)),
0)))))),2)</f>
        <v>15.61</v>
      </c>
      <c r="L5599" s="173" t="str">
        <f t="shared" si="87"/>
        <v>Ready to Drink4000</v>
      </c>
      <c r="M5599" s="154">
        <f>VLOOKUP(L5599,'Slope %'!C:D,2,0)</f>
        <v>7.0000000000000007E-2</v>
      </c>
    </row>
    <row r="5600" spans="1:13" x14ac:dyDescent="0.25">
      <c r="A5600" s="169">
        <v>63104</v>
      </c>
      <c r="B5600" s="170" t="s">
        <v>4188</v>
      </c>
      <c r="C5600" s="170" t="s">
        <v>263</v>
      </c>
      <c r="D5600" s="170" t="s">
        <v>806</v>
      </c>
      <c r="E5600" s="170">
        <v>2840</v>
      </c>
      <c r="F5600" s="170">
        <v>3</v>
      </c>
      <c r="G5600" s="171">
        <v>5</v>
      </c>
      <c r="H5600" s="170" t="s">
        <v>333</v>
      </c>
      <c r="I5600" s="171">
        <v>23.99</v>
      </c>
      <c r="J5600" s="169">
        <v>8</v>
      </c>
      <c r="K5600" s="154" cm="1">
        <f t="array" ref="K5600">ROUND(
IF(C5600="Beer",
SUM(LOOKUP(2,1/(SRP!$B$8:$B$10&lt;=E5600)/(SRP!$C$8:$C$10&gt;=E5600),SRP!$D$8:$D$10)*(G5600/100)*(E5600/1000)),
IF(C5600="Spirits",
SUM(LOOKUP(2,1/(SRP!$B$2:$B$7&lt;=E5600)/(SRP!$C$2:$C$7&gt;=E5600),SRP!$D$2:$D$7)*(G5600/100)*(E5600/1000)),
IF(AND(C5600="Wine",D5600="Fortified Wines"),
SUM(LOOKUP(2,1/(SRP!$B$26:$B$29&lt;=E5600)/(SRP!$C$26:$C$29&gt;=E5600),SRP!$D$26:$D$29)*(G5600/100)*(E5600/1000)),
IF(C5600="Wine",
SUM(LOOKUP(2,1/(SRP!$B$21:$B$25&lt;=E5600)/(SRP!$C$21:$C$25&gt;=E5600),SRP!$D$21:$D$25)*(G5600/100)*(E5600/1000)),
IF(AND(C5600="Ready to Drink",D5600="RTD-One Pour Cocktail&gt;7%&lt;=14.5"),
SUM(LOOKUP(2,1/(SRP!$B$16:$B$20&lt;=E5600)/(SRP!$C$16:$C$20&gt;=E5600),SRP!$D$16:$D$20)*(G5600/100)*(E5600/1000)),
IF(C5600="Ready to Drink",
SUM(LOOKUP(2,1/(SRP!$B$11:$B$15&lt;=E5600)/(SRP!$C$11:$C$15&gt;=E5600),SRP!$D$11:$D$15)*(G5600/100)*(E5600/1000)),
0)))))),2)</f>
        <v>11.09</v>
      </c>
      <c r="L5600" s="173" t="str">
        <f t="shared" si="87"/>
        <v>Ready to Drink2840</v>
      </c>
      <c r="M5600" s="154">
        <f>VLOOKUP(L5600,'Slope %'!C:D,2,0)</f>
        <v>0.1</v>
      </c>
    </row>
    <row r="5601" spans="1:13" x14ac:dyDescent="0.25">
      <c r="A5601" s="169">
        <v>63104</v>
      </c>
      <c r="B5601" s="170" t="s">
        <v>4188</v>
      </c>
      <c r="C5601" s="170" t="s">
        <v>263</v>
      </c>
      <c r="D5601" s="170" t="s">
        <v>806</v>
      </c>
      <c r="E5601" s="170">
        <v>2840</v>
      </c>
      <c r="F5601" s="170">
        <v>3</v>
      </c>
      <c r="G5601" s="171">
        <v>5</v>
      </c>
      <c r="H5601" s="170" t="s">
        <v>333</v>
      </c>
      <c r="I5601" s="171">
        <v>23.99</v>
      </c>
      <c r="J5601" s="169">
        <v>8</v>
      </c>
      <c r="K5601" s="154" cm="1">
        <f t="array" ref="K5601">ROUND(
IF(C5601="Beer",
SUM(LOOKUP(2,1/(SRP!$B$8:$B$10&lt;=E5601)/(SRP!$C$8:$C$10&gt;=E5601),SRP!$D$8:$D$10)*(G5601/100)*(E5601/1000)),
IF(C5601="Spirits",
SUM(LOOKUP(2,1/(SRP!$B$2:$B$7&lt;=E5601)/(SRP!$C$2:$C$7&gt;=E5601),SRP!$D$2:$D$7)*(G5601/100)*(E5601/1000)),
IF(AND(C5601="Wine",D5601="Fortified Wines"),
SUM(LOOKUP(2,1/(SRP!$B$26:$B$29&lt;=E5601)/(SRP!$C$26:$C$29&gt;=E5601),SRP!$D$26:$D$29)*(G5601/100)*(E5601/1000)),
IF(C5601="Wine",
SUM(LOOKUP(2,1/(SRP!$B$21:$B$25&lt;=E5601)/(SRP!$C$21:$C$25&gt;=E5601),SRP!$D$21:$D$25)*(G5601/100)*(E5601/1000)),
IF(AND(C5601="Ready to Drink",D5601="RTD-One Pour Cocktail&gt;7%&lt;=14.5"),
SUM(LOOKUP(2,1/(SRP!$B$16:$B$20&lt;=E5601)/(SRP!$C$16:$C$20&gt;=E5601),SRP!$D$16:$D$20)*(G5601/100)*(E5601/1000)),
IF(C5601="Ready to Drink",
SUM(LOOKUP(2,1/(SRP!$B$11:$B$15&lt;=E5601)/(SRP!$C$11:$C$15&gt;=E5601),SRP!$D$11:$D$15)*(G5601/100)*(E5601/1000)),
0)))))),2)</f>
        <v>11.09</v>
      </c>
      <c r="L5601" s="173" t="str">
        <f t="shared" si="87"/>
        <v>Ready to Drink2840</v>
      </c>
      <c r="M5601" s="154">
        <f>VLOOKUP(L5601,'Slope %'!C:D,2,0)</f>
        <v>0.1</v>
      </c>
    </row>
    <row r="5602" spans="1:13" x14ac:dyDescent="0.25">
      <c r="A5602" s="169">
        <v>63105</v>
      </c>
      <c r="B5602" s="170" t="s">
        <v>4189</v>
      </c>
      <c r="C5602" s="170" t="s">
        <v>263</v>
      </c>
      <c r="D5602" s="170" t="s">
        <v>806</v>
      </c>
      <c r="E5602" s="170">
        <v>2840</v>
      </c>
      <c r="F5602" s="170">
        <v>3</v>
      </c>
      <c r="G5602" s="171">
        <v>5</v>
      </c>
      <c r="H5602" s="170" t="s">
        <v>333</v>
      </c>
      <c r="I5602" s="171">
        <v>23.99</v>
      </c>
      <c r="J5602" s="169">
        <v>8</v>
      </c>
      <c r="K5602" s="154" cm="1">
        <f t="array" ref="K5602">ROUND(
IF(C5602="Beer",
SUM(LOOKUP(2,1/(SRP!$B$8:$B$10&lt;=E5602)/(SRP!$C$8:$C$10&gt;=E5602),SRP!$D$8:$D$10)*(G5602/100)*(E5602/1000)),
IF(C5602="Spirits",
SUM(LOOKUP(2,1/(SRP!$B$2:$B$7&lt;=E5602)/(SRP!$C$2:$C$7&gt;=E5602),SRP!$D$2:$D$7)*(G5602/100)*(E5602/1000)),
IF(AND(C5602="Wine",D5602="Fortified Wines"),
SUM(LOOKUP(2,1/(SRP!$B$26:$B$29&lt;=E5602)/(SRP!$C$26:$C$29&gt;=E5602),SRP!$D$26:$D$29)*(G5602/100)*(E5602/1000)),
IF(C5602="Wine",
SUM(LOOKUP(2,1/(SRP!$B$21:$B$25&lt;=E5602)/(SRP!$C$21:$C$25&gt;=E5602),SRP!$D$21:$D$25)*(G5602/100)*(E5602/1000)),
IF(AND(C5602="Ready to Drink",D5602="RTD-One Pour Cocktail&gt;7%&lt;=14.5"),
SUM(LOOKUP(2,1/(SRP!$B$16:$B$20&lt;=E5602)/(SRP!$C$16:$C$20&gt;=E5602),SRP!$D$16:$D$20)*(G5602/100)*(E5602/1000)),
IF(C5602="Ready to Drink",
SUM(LOOKUP(2,1/(SRP!$B$11:$B$15&lt;=E5602)/(SRP!$C$11:$C$15&gt;=E5602),SRP!$D$11:$D$15)*(G5602/100)*(E5602/1000)),
0)))))),2)</f>
        <v>11.09</v>
      </c>
      <c r="L5602" s="173" t="str">
        <f t="shared" si="87"/>
        <v>Ready to Drink2840</v>
      </c>
      <c r="M5602" s="154">
        <f>VLOOKUP(L5602,'Slope %'!C:D,2,0)</f>
        <v>0.1</v>
      </c>
    </row>
    <row r="5603" spans="1:13" x14ac:dyDescent="0.25">
      <c r="A5603" s="169">
        <v>63105</v>
      </c>
      <c r="B5603" s="170" t="s">
        <v>4189</v>
      </c>
      <c r="C5603" s="170" t="s">
        <v>263</v>
      </c>
      <c r="D5603" s="170" t="s">
        <v>806</v>
      </c>
      <c r="E5603" s="170">
        <v>2840</v>
      </c>
      <c r="F5603" s="170">
        <v>3</v>
      </c>
      <c r="G5603" s="171">
        <v>5</v>
      </c>
      <c r="H5603" s="170" t="s">
        <v>333</v>
      </c>
      <c r="I5603" s="171">
        <v>23.99</v>
      </c>
      <c r="J5603" s="169">
        <v>8</v>
      </c>
      <c r="K5603" s="154" cm="1">
        <f t="array" ref="K5603">ROUND(
IF(C5603="Beer",
SUM(LOOKUP(2,1/(SRP!$B$8:$B$10&lt;=E5603)/(SRP!$C$8:$C$10&gt;=E5603),SRP!$D$8:$D$10)*(G5603/100)*(E5603/1000)),
IF(C5603="Spirits",
SUM(LOOKUP(2,1/(SRP!$B$2:$B$7&lt;=E5603)/(SRP!$C$2:$C$7&gt;=E5603),SRP!$D$2:$D$7)*(G5603/100)*(E5603/1000)),
IF(AND(C5603="Wine",D5603="Fortified Wines"),
SUM(LOOKUP(2,1/(SRP!$B$26:$B$29&lt;=E5603)/(SRP!$C$26:$C$29&gt;=E5603),SRP!$D$26:$D$29)*(G5603/100)*(E5603/1000)),
IF(C5603="Wine",
SUM(LOOKUP(2,1/(SRP!$B$21:$B$25&lt;=E5603)/(SRP!$C$21:$C$25&gt;=E5603),SRP!$D$21:$D$25)*(G5603/100)*(E5603/1000)),
IF(AND(C5603="Ready to Drink",D5603="RTD-One Pour Cocktail&gt;7%&lt;=14.5"),
SUM(LOOKUP(2,1/(SRP!$B$16:$B$20&lt;=E5603)/(SRP!$C$16:$C$20&gt;=E5603),SRP!$D$16:$D$20)*(G5603/100)*(E5603/1000)),
IF(C5603="Ready to Drink",
SUM(LOOKUP(2,1/(SRP!$B$11:$B$15&lt;=E5603)/(SRP!$C$11:$C$15&gt;=E5603),SRP!$D$11:$D$15)*(G5603/100)*(E5603/1000)),
0)))))),2)</f>
        <v>11.09</v>
      </c>
      <c r="L5603" s="173" t="str">
        <f t="shared" si="87"/>
        <v>Ready to Drink2840</v>
      </c>
      <c r="M5603" s="154">
        <f>VLOOKUP(L5603,'Slope %'!C:D,2,0)</f>
        <v>0.1</v>
      </c>
    </row>
    <row r="5604" spans="1:13" x14ac:dyDescent="0.25">
      <c r="A5604" s="169">
        <v>63107</v>
      </c>
      <c r="B5604" s="170" t="s">
        <v>4190</v>
      </c>
      <c r="C5604" s="170" t="s">
        <v>263</v>
      </c>
      <c r="D5604" s="170" t="s">
        <v>909</v>
      </c>
      <c r="E5604" s="170">
        <v>473</v>
      </c>
      <c r="F5604" s="170">
        <v>24</v>
      </c>
      <c r="G5604" s="171">
        <v>4.5</v>
      </c>
      <c r="H5604" s="170" t="s">
        <v>54</v>
      </c>
      <c r="I5604" s="171">
        <v>4.29</v>
      </c>
      <c r="J5604" s="169">
        <v>1</v>
      </c>
      <c r="K5604" s="154" cm="1">
        <f t="array" ref="K5604">ROUND(
IF(C5604="Beer",
SUM(LOOKUP(2,1/(SRP!$B$8:$B$10&lt;=E5604)/(SRP!$C$8:$C$10&gt;=E5604),SRP!$D$8:$D$10)*(G5604/100)*(E5604/1000)),
IF(C5604="Spirits",
SUM(LOOKUP(2,1/(SRP!$B$2:$B$7&lt;=E5604)/(SRP!$C$2:$C$7&gt;=E5604),SRP!$D$2:$D$7)*(G5604/100)*(E5604/1000)),
IF(AND(C5604="Wine",D5604="Fortified Wines"),
SUM(LOOKUP(2,1/(SRP!$B$26:$B$29&lt;=E5604)/(SRP!$C$26:$C$29&gt;=E5604),SRP!$D$26:$D$29)*(G5604/100)*(E5604/1000)),
IF(C5604="Wine",
SUM(LOOKUP(2,1/(SRP!$B$21:$B$25&lt;=E5604)/(SRP!$C$21:$C$25&gt;=E5604),SRP!$D$21:$D$25)*(G5604/100)*(E5604/1000)),
IF(AND(C5604="Ready to Drink",D5604="RTD-One Pour Cocktail&gt;7%&lt;=14.5"),
SUM(LOOKUP(2,1/(SRP!$B$16:$B$20&lt;=E5604)/(SRP!$C$16:$C$20&gt;=E5604),SRP!$D$16:$D$20)*(G5604/100)*(E5604/1000)),
IF(C5604="Ready to Drink",
SUM(LOOKUP(2,1/(SRP!$B$11:$B$15&lt;=E5604)/(SRP!$C$11:$C$15&gt;=E5604),SRP!$D$11:$D$15)*(G5604/100)*(E5604/1000)),
0)))))),2)</f>
        <v>1.76</v>
      </c>
      <c r="L5604" s="173" t="str">
        <f t="shared" si="87"/>
        <v>Ready to Drink473</v>
      </c>
      <c r="M5604" s="154">
        <f>VLOOKUP(L5604,'Slope %'!C:D,2,0)</f>
        <v>0.12</v>
      </c>
    </row>
    <row r="5605" spans="1:13" x14ac:dyDescent="0.25">
      <c r="A5605" s="169">
        <v>63107</v>
      </c>
      <c r="B5605" s="170" t="s">
        <v>4190</v>
      </c>
      <c r="C5605" s="170" t="s">
        <v>263</v>
      </c>
      <c r="D5605" s="170" t="s">
        <v>909</v>
      </c>
      <c r="E5605" s="170">
        <v>473</v>
      </c>
      <c r="F5605" s="170">
        <v>24</v>
      </c>
      <c r="G5605" s="171">
        <v>4.5</v>
      </c>
      <c r="H5605" s="170" t="s">
        <v>54</v>
      </c>
      <c r="I5605" s="171">
        <v>4.29</v>
      </c>
      <c r="J5605" s="169">
        <v>1</v>
      </c>
      <c r="K5605" s="154" cm="1">
        <f t="array" ref="K5605">ROUND(
IF(C5605="Beer",
SUM(LOOKUP(2,1/(SRP!$B$8:$B$10&lt;=E5605)/(SRP!$C$8:$C$10&gt;=E5605),SRP!$D$8:$D$10)*(G5605/100)*(E5605/1000)),
IF(C5605="Spirits",
SUM(LOOKUP(2,1/(SRP!$B$2:$B$7&lt;=E5605)/(SRP!$C$2:$C$7&gt;=E5605),SRP!$D$2:$D$7)*(G5605/100)*(E5605/1000)),
IF(AND(C5605="Wine",D5605="Fortified Wines"),
SUM(LOOKUP(2,1/(SRP!$B$26:$B$29&lt;=E5605)/(SRP!$C$26:$C$29&gt;=E5605),SRP!$D$26:$D$29)*(G5605/100)*(E5605/1000)),
IF(C5605="Wine",
SUM(LOOKUP(2,1/(SRP!$B$21:$B$25&lt;=E5605)/(SRP!$C$21:$C$25&gt;=E5605),SRP!$D$21:$D$25)*(G5605/100)*(E5605/1000)),
IF(AND(C5605="Ready to Drink",D5605="RTD-One Pour Cocktail&gt;7%&lt;=14.5"),
SUM(LOOKUP(2,1/(SRP!$B$16:$B$20&lt;=E5605)/(SRP!$C$16:$C$20&gt;=E5605),SRP!$D$16:$D$20)*(G5605/100)*(E5605/1000)),
IF(C5605="Ready to Drink",
SUM(LOOKUP(2,1/(SRP!$B$11:$B$15&lt;=E5605)/(SRP!$C$11:$C$15&gt;=E5605),SRP!$D$11:$D$15)*(G5605/100)*(E5605/1000)),
0)))))),2)</f>
        <v>1.76</v>
      </c>
      <c r="L5605" s="173" t="str">
        <f t="shared" si="87"/>
        <v>Ready to Drink473</v>
      </c>
      <c r="M5605" s="154">
        <f>VLOOKUP(L5605,'Slope %'!C:D,2,0)</f>
        <v>0.12</v>
      </c>
    </row>
    <row r="5606" spans="1:13" x14ac:dyDescent="0.25">
      <c r="A5606" s="169">
        <v>63108</v>
      </c>
      <c r="B5606" s="170" t="s">
        <v>4191</v>
      </c>
      <c r="C5606" s="170" t="s">
        <v>263</v>
      </c>
      <c r="D5606" s="170" t="s">
        <v>264</v>
      </c>
      <c r="E5606" s="170">
        <v>473</v>
      </c>
      <c r="F5606" s="170">
        <v>24</v>
      </c>
      <c r="G5606" s="171">
        <v>5</v>
      </c>
      <c r="H5606" s="170" t="s">
        <v>105</v>
      </c>
      <c r="I5606" s="171">
        <v>3.99</v>
      </c>
      <c r="J5606" s="169">
        <v>1</v>
      </c>
      <c r="K5606" s="154" cm="1">
        <f t="array" ref="K5606">ROUND(
IF(C5606="Beer",
SUM(LOOKUP(2,1/(SRP!$B$8:$B$10&lt;=E5606)/(SRP!$C$8:$C$10&gt;=E5606),SRP!$D$8:$D$10)*(G5606/100)*(E5606/1000)),
IF(C5606="Spirits",
SUM(LOOKUP(2,1/(SRP!$B$2:$B$7&lt;=E5606)/(SRP!$C$2:$C$7&gt;=E5606),SRP!$D$2:$D$7)*(G5606/100)*(E5606/1000)),
IF(AND(C5606="Wine",D5606="Fortified Wines"),
SUM(LOOKUP(2,1/(SRP!$B$26:$B$29&lt;=E5606)/(SRP!$C$26:$C$29&gt;=E5606),SRP!$D$26:$D$29)*(G5606/100)*(E5606/1000)),
IF(C5606="Wine",
SUM(LOOKUP(2,1/(SRP!$B$21:$B$25&lt;=E5606)/(SRP!$C$21:$C$25&gt;=E5606),SRP!$D$21:$D$25)*(G5606/100)*(E5606/1000)),
IF(AND(C5606="Ready to Drink",D5606="RTD-One Pour Cocktail&gt;7%&lt;=14.5"),
SUM(LOOKUP(2,1/(SRP!$B$16:$B$20&lt;=E5606)/(SRP!$C$16:$C$20&gt;=E5606),SRP!$D$16:$D$20)*(G5606/100)*(E5606/1000)),
IF(C5606="Ready to Drink",
SUM(LOOKUP(2,1/(SRP!$B$11:$B$15&lt;=E5606)/(SRP!$C$11:$C$15&gt;=E5606),SRP!$D$11:$D$15)*(G5606/100)*(E5606/1000)),
0)))))),2)</f>
        <v>1.96</v>
      </c>
      <c r="L5606" s="173" t="str">
        <f t="shared" si="87"/>
        <v>Ready to Drink473</v>
      </c>
      <c r="M5606" s="154">
        <f>VLOOKUP(L5606,'Slope %'!C:D,2,0)</f>
        <v>0.12</v>
      </c>
    </row>
    <row r="5607" spans="1:13" x14ac:dyDescent="0.25">
      <c r="A5607" s="169">
        <v>63108</v>
      </c>
      <c r="B5607" s="170" t="s">
        <v>4191</v>
      </c>
      <c r="C5607" s="170" t="s">
        <v>263</v>
      </c>
      <c r="D5607" s="170" t="s">
        <v>264</v>
      </c>
      <c r="E5607" s="170">
        <v>473</v>
      </c>
      <c r="F5607" s="170">
        <v>24</v>
      </c>
      <c r="G5607" s="171">
        <v>5</v>
      </c>
      <c r="H5607" s="170" t="s">
        <v>105</v>
      </c>
      <c r="I5607" s="171">
        <v>3.99</v>
      </c>
      <c r="J5607" s="169">
        <v>1</v>
      </c>
      <c r="K5607" s="154" cm="1">
        <f t="array" ref="K5607">ROUND(
IF(C5607="Beer",
SUM(LOOKUP(2,1/(SRP!$B$8:$B$10&lt;=E5607)/(SRP!$C$8:$C$10&gt;=E5607),SRP!$D$8:$D$10)*(G5607/100)*(E5607/1000)),
IF(C5607="Spirits",
SUM(LOOKUP(2,1/(SRP!$B$2:$B$7&lt;=E5607)/(SRP!$C$2:$C$7&gt;=E5607),SRP!$D$2:$D$7)*(G5607/100)*(E5607/1000)),
IF(AND(C5607="Wine",D5607="Fortified Wines"),
SUM(LOOKUP(2,1/(SRP!$B$26:$B$29&lt;=E5607)/(SRP!$C$26:$C$29&gt;=E5607),SRP!$D$26:$D$29)*(G5607/100)*(E5607/1000)),
IF(C5607="Wine",
SUM(LOOKUP(2,1/(SRP!$B$21:$B$25&lt;=E5607)/(SRP!$C$21:$C$25&gt;=E5607),SRP!$D$21:$D$25)*(G5607/100)*(E5607/1000)),
IF(AND(C5607="Ready to Drink",D5607="RTD-One Pour Cocktail&gt;7%&lt;=14.5"),
SUM(LOOKUP(2,1/(SRP!$B$16:$B$20&lt;=E5607)/(SRP!$C$16:$C$20&gt;=E5607),SRP!$D$16:$D$20)*(G5607/100)*(E5607/1000)),
IF(C5607="Ready to Drink",
SUM(LOOKUP(2,1/(SRP!$B$11:$B$15&lt;=E5607)/(SRP!$C$11:$C$15&gt;=E5607),SRP!$D$11:$D$15)*(G5607/100)*(E5607/1000)),
0)))))),2)</f>
        <v>1.96</v>
      </c>
      <c r="L5607" s="173" t="str">
        <f t="shared" si="87"/>
        <v>Ready to Drink473</v>
      </c>
      <c r="M5607" s="154">
        <f>VLOOKUP(L5607,'Slope %'!C:D,2,0)</f>
        <v>0.12</v>
      </c>
    </row>
    <row r="5608" spans="1:13" x14ac:dyDescent="0.25">
      <c r="A5608" s="169">
        <v>63110</v>
      </c>
      <c r="B5608" s="170" t="s">
        <v>4192</v>
      </c>
      <c r="C5608" s="170" t="s">
        <v>11</v>
      </c>
      <c r="D5608" s="170" t="s">
        <v>12</v>
      </c>
      <c r="E5608" s="170">
        <v>4260</v>
      </c>
      <c r="F5608" s="170">
        <v>1</v>
      </c>
      <c r="G5608" s="171">
        <v>5.2</v>
      </c>
      <c r="H5608" s="170" t="s">
        <v>824</v>
      </c>
      <c r="I5608" s="171">
        <v>26.99</v>
      </c>
      <c r="J5608" s="169">
        <v>12</v>
      </c>
      <c r="K5608" s="154" cm="1">
        <f t="array" ref="K5608">ROUND(
IF(C5608="Beer",
SUM(LOOKUP(2,1/(SRP!$B$8:$B$10&lt;=E5608)/(SRP!$C$8:$C$10&gt;=E5608),SRP!$D$8:$D$10)*(G5608/100)*(E5608/1000)),
IF(C5608="Spirits",
SUM(LOOKUP(2,1/(SRP!$B$2:$B$7&lt;=E5608)/(SRP!$C$2:$C$7&gt;=E5608),SRP!$D$2:$D$7)*(G5608/100)*(E5608/1000)),
IF(AND(C5608="Wine",D5608="Fortified Wines"),
SUM(LOOKUP(2,1/(SRP!$B$26:$B$29&lt;=E5608)/(SRP!$C$26:$C$29&gt;=E5608),SRP!$D$26:$D$29)*(G5608/100)*(E5608/1000)),
IF(C5608="Wine",
SUM(LOOKUP(2,1/(SRP!$B$21:$B$25&lt;=E5608)/(SRP!$C$21:$C$25&gt;=E5608),SRP!$D$21:$D$25)*(G5608/100)*(E5608/1000)),
IF(AND(C5608="Ready to Drink",D5608="RTD-One Pour Cocktail&gt;7%&lt;=14.5"),
SUM(LOOKUP(2,1/(SRP!$B$16:$B$20&lt;=E5608)/(SRP!$C$16:$C$20&gt;=E5608),SRP!$D$16:$D$20)*(G5608/100)*(E5608/1000)),
IF(C5608="Ready to Drink",
SUM(LOOKUP(2,1/(SRP!$B$11:$B$15&lt;=E5608)/(SRP!$C$11:$C$15&gt;=E5608),SRP!$D$11:$D$15)*(G5608/100)*(E5608/1000)),
0)))))),2)</f>
        <v>17.29</v>
      </c>
      <c r="L5608" s="173" t="str">
        <f t="shared" si="87"/>
        <v>Beer4260</v>
      </c>
      <c r="M5608" s="154">
        <f>VLOOKUP(L5608,'Slope %'!C:D,2,0)</f>
        <v>7.0000000000000007E-2</v>
      </c>
    </row>
    <row r="5609" spans="1:13" x14ac:dyDescent="0.25">
      <c r="A5609" s="169">
        <v>63110</v>
      </c>
      <c r="B5609" s="170" t="s">
        <v>4192</v>
      </c>
      <c r="C5609" s="170" t="s">
        <v>11</v>
      </c>
      <c r="D5609" s="170" t="s">
        <v>12</v>
      </c>
      <c r="E5609" s="170">
        <v>4260</v>
      </c>
      <c r="F5609" s="170">
        <v>1</v>
      </c>
      <c r="G5609" s="171">
        <v>5.2</v>
      </c>
      <c r="H5609" s="170" t="s">
        <v>824</v>
      </c>
      <c r="I5609" s="171">
        <v>26.99</v>
      </c>
      <c r="J5609" s="169">
        <v>12</v>
      </c>
      <c r="K5609" s="154" cm="1">
        <f t="array" ref="K5609">ROUND(
IF(C5609="Beer",
SUM(LOOKUP(2,1/(SRP!$B$8:$B$10&lt;=E5609)/(SRP!$C$8:$C$10&gt;=E5609),SRP!$D$8:$D$10)*(G5609/100)*(E5609/1000)),
IF(C5609="Spirits",
SUM(LOOKUP(2,1/(SRP!$B$2:$B$7&lt;=E5609)/(SRP!$C$2:$C$7&gt;=E5609),SRP!$D$2:$D$7)*(G5609/100)*(E5609/1000)),
IF(AND(C5609="Wine",D5609="Fortified Wines"),
SUM(LOOKUP(2,1/(SRP!$B$26:$B$29&lt;=E5609)/(SRP!$C$26:$C$29&gt;=E5609),SRP!$D$26:$D$29)*(G5609/100)*(E5609/1000)),
IF(C5609="Wine",
SUM(LOOKUP(2,1/(SRP!$B$21:$B$25&lt;=E5609)/(SRP!$C$21:$C$25&gt;=E5609),SRP!$D$21:$D$25)*(G5609/100)*(E5609/1000)),
IF(AND(C5609="Ready to Drink",D5609="RTD-One Pour Cocktail&gt;7%&lt;=14.5"),
SUM(LOOKUP(2,1/(SRP!$B$16:$B$20&lt;=E5609)/(SRP!$C$16:$C$20&gt;=E5609),SRP!$D$16:$D$20)*(G5609/100)*(E5609/1000)),
IF(C5609="Ready to Drink",
SUM(LOOKUP(2,1/(SRP!$B$11:$B$15&lt;=E5609)/(SRP!$C$11:$C$15&gt;=E5609),SRP!$D$11:$D$15)*(G5609/100)*(E5609/1000)),
0)))))),2)</f>
        <v>17.29</v>
      </c>
      <c r="L5609" s="173" t="str">
        <f t="shared" si="87"/>
        <v>Beer4260</v>
      </c>
      <c r="M5609" s="154">
        <f>VLOOKUP(L5609,'Slope %'!C:D,2,0)</f>
        <v>7.0000000000000007E-2</v>
      </c>
    </row>
    <row r="5610" spans="1:13" x14ac:dyDescent="0.25">
      <c r="A5610" s="169">
        <v>63111</v>
      </c>
      <c r="B5610" s="170" t="s">
        <v>4193</v>
      </c>
      <c r="C5610" s="170" t="s">
        <v>11</v>
      </c>
      <c r="D5610" s="170" t="s">
        <v>303</v>
      </c>
      <c r="E5610" s="170">
        <v>473</v>
      </c>
      <c r="F5610" s="170">
        <v>24</v>
      </c>
      <c r="G5610" s="171">
        <v>6.5</v>
      </c>
      <c r="H5610" s="170" t="s">
        <v>2850</v>
      </c>
      <c r="I5610" s="171">
        <v>4.3499999999999996</v>
      </c>
      <c r="J5610" s="169">
        <v>1</v>
      </c>
      <c r="K5610" s="154" cm="1">
        <f t="array" ref="K5610">ROUND(
IF(C5610="Beer",
SUM(LOOKUP(2,1/(SRP!$B$8:$B$10&lt;=E5610)/(SRP!$C$8:$C$10&gt;=E5610),SRP!$D$8:$D$10)*(G5610/100)*(E5610/1000)),
IF(C5610="Spirits",
SUM(LOOKUP(2,1/(SRP!$B$2:$B$7&lt;=E5610)/(SRP!$C$2:$C$7&gt;=E5610),SRP!$D$2:$D$7)*(G5610/100)*(E5610/1000)),
IF(AND(C5610="Wine",D5610="Fortified Wines"),
SUM(LOOKUP(2,1/(SRP!$B$26:$B$29&lt;=E5610)/(SRP!$C$26:$C$29&gt;=E5610),SRP!$D$26:$D$29)*(G5610/100)*(E5610/1000)),
IF(C5610="Wine",
SUM(LOOKUP(2,1/(SRP!$B$21:$B$25&lt;=E5610)/(SRP!$C$21:$C$25&gt;=E5610),SRP!$D$21:$D$25)*(G5610/100)*(E5610/1000)),
IF(AND(C5610="Ready to Drink",D5610="RTD-One Pour Cocktail&gt;7%&lt;=14.5"),
SUM(LOOKUP(2,1/(SRP!$B$16:$B$20&lt;=E5610)/(SRP!$C$16:$C$20&gt;=E5610),SRP!$D$16:$D$20)*(G5610/100)*(E5610/1000)),
IF(C5610="Ready to Drink",
SUM(LOOKUP(2,1/(SRP!$B$11:$B$15&lt;=E5610)/(SRP!$C$11:$C$15&gt;=E5610),SRP!$D$11:$D$15)*(G5610/100)*(E5610/1000)),
0)))))),2)</f>
        <v>2.4</v>
      </c>
      <c r="L5610" s="173" t="str">
        <f t="shared" si="87"/>
        <v>Beer473</v>
      </c>
      <c r="M5610" s="154">
        <f>VLOOKUP(L5610,'Slope %'!C:D,2,0)</f>
        <v>0.12</v>
      </c>
    </row>
    <row r="5611" spans="1:13" x14ac:dyDescent="0.25">
      <c r="A5611" s="169">
        <v>63111</v>
      </c>
      <c r="B5611" s="170" t="s">
        <v>4193</v>
      </c>
      <c r="C5611" s="170" t="s">
        <v>11</v>
      </c>
      <c r="D5611" s="170" t="s">
        <v>303</v>
      </c>
      <c r="E5611" s="170">
        <v>473</v>
      </c>
      <c r="F5611" s="170">
        <v>24</v>
      </c>
      <c r="G5611" s="171">
        <v>6.5</v>
      </c>
      <c r="H5611" s="170" t="s">
        <v>2850</v>
      </c>
      <c r="I5611" s="171">
        <v>4.3499999999999996</v>
      </c>
      <c r="J5611" s="169">
        <v>1</v>
      </c>
      <c r="K5611" s="154" cm="1">
        <f t="array" ref="K5611">ROUND(
IF(C5611="Beer",
SUM(LOOKUP(2,1/(SRP!$B$8:$B$10&lt;=E5611)/(SRP!$C$8:$C$10&gt;=E5611),SRP!$D$8:$D$10)*(G5611/100)*(E5611/1000)),
IF(C5611="Spirits",
SUM(LOOKUP(2,1/(SRP!$B$2:$B$7&lt;=E5611)/(SRP!$C$2:$C$7&gt;=E5611),SRP!$D$2:$D$7)*(G5611/100)*(E5611/1000)),
IF(AND(C5611="Wine",D5611="Fortified Wines"),
SUM(LOOKUP(2,1/(SRP!$B$26:$B$29&lt;=E5611)/(SRP!$C$26:$C$29&gt;=E5611),SRP!$D$26:$D$29)*(G5611/100)*(E5611/1000)),
IF(C5611="Wine",
SUM(LOOKUP(2,1/(SRP!$B$21:$B$25&lt;=E5611)/(SRP!$C$21:$C$25&gt;=E5611),SRP!$D$21:$D$25)*(G5611/100)*(E5611/1000)),
IF(AND(C5611="Ready to Drink",D5611="RTD-One Pour Cocktail&gt;7%&lt;=14.5"),
SUM(LOOKUP(2,1/(SRP!$B$16:$B$20&lt;=E5611)/(SRP!$C$16:$C$20&gt;=E5611),SRP!$D$16:$D$20)*(G5611/100)*(E5611/1000)),
IF(C5611="Ready to Drink",
SUM(LOOKUP(2,1/(SRP!$B$11:$B$15&lt;=E5611)/(SRP!$C$11:$C$15&gt;=E5611),SRP!$D$11:$D$15)*(G5611/100)*(E5611/1000)),
0)))))),2)</f>
        <v>2.4</v>
      </c>
      <c r="L5611" s="173" t="str">
        <f t="shared" si="87"/>
        <v>Beer473</v>
      </c>
      <c r="M5611" s="154">
        <f>VLOOKUP(L5611,'Slope %'!C:D,2,0)</f>
        <v>0.12</v>
      </c>
    </row>
    <row r="5612" spans="1:13" x14ac:dyDescent="0.25">
      <c r="A5612" s="169">
        <v>63112</v>
      </c>
      <c r="B5612" s="170" t="s">
        <v>4194</v>
      </c>
      <c r="C5612" s="170" t="s">
        <v>11</v>
      </c>
      <c r="D5612" s="170" t="s">
        <v>211</v>
      </c>
      <c r="E5612" s="170">
        <v>473</v>
      </c>
      <c r="F5612" s="170">
        <v>24</v>
      </c>
      <c r="G5612" s="171">
        <v>4</v>
      </c>
      <c r="H5612" s="170" t="s">
        <v>2850</v>
      </c>
      <c r="I5612" s="171">
        <v>4.1500000000000004</v>
      </c>
      <c r="J5612" s="169">
        <v>1</v>
      </c>
      <c r="K5612" s="154" cm="1">
        <f t="array" ref="K5612">ROUND(
IF(C5612="Beer",
SUM(LOOKUP(2,1/(SRP!$B$8:$B$10&lt;=E5612)/(SRP!$C$8:$C$10&gt;=E5612),SRP!$D$8:$D$10)*(G5612/100)*(E5612/1000)),
IF(C5612="Spirits",
SUM(LOOKUP(2,1/(SRP!$B$2:$B$7&lt;=E5612)/(SRP!$C$2:$C$7&gt;=E5612),SRP!$D$2:$D$7)*(G5612/100)*(E5612/1000)),
IF(AND(C5612="Wine",D5612="Fortified Wines"),
SUM(LOOKUP(2,1/(SRP!$B$26:$B$29&lt;=E5612)/(SRP!$C$26:$C$29&gt;=E5612),SRP!$D$26:$D$29)*(G5612/100)*(E5612/1000)),
IF(C5612="Wine",
SUM(LOOKUP(2,1/(SRP!$B$21:$B$25&lt;=E5612)/(SRP!$C$21:$C$25&gt;=E5612),SRP!$D$21:$D$25)*(G5612/100)*(E5612/1000)),
IF(AND(C5612="Ready to Drink",D5612="RTD-One Pour Cocktail&gt;7%&lt;=14.5"),
SUM(LOOKUP(2,1/(SRP!$B$16:$B$20&lt;=E5612)/(SRP!$C$16:$C$20&gt;=E5612),SRP!$D$16:$D$20)*(G5612/100)*(E5612/1000)),
IF(C5612="Ready to Drink",
SUM(LOOKUP(2,1/(SRP!$B$11:$B$15&lt;=E5612)/(SRP!$C$11:$C$15&gt;=E5612),SRP!$D$11:$D$15)*(G5612/100)*(E5612/1000)),
0)))))),2)</f>
        <v>1.48</v>
      </c>
      <c r="L5612" s="173" t="str">
        <f t="shared" si="87"/>
        <v>Beer473</v>
      </c>
      <c r="M5612" s="154">
        <f>VLOOKUP(L5612,'Slope %'!C:D,2,0)</f>
        <v>0.12</v>
      </c>
    </row>
    <row r="5613" spans="1:13" x14ac:dyDescent="0.25">
      <c r="A5613" s="169">
        <v>63112</v>
      </c>
      <c r="B5613" s="170" t="s">
        <v>4194</v>
      </c>
      <c r="C5613" s="170" t="s">
        <v>11</v>
      </c>
      <c r="D5613" s="170" t="s">
        <v>211</v>
      </c>
      <c r="E5613" s="170">
        <v>473</v>
      </c>
      <c r="F5613" s="170">
        <v>24</v>
      </c>
      <c r="G5613" s="171">
        <v>4</v>
      </c>
      <c r="H5613" s="170" t="s">
        <v>2850</v>
      </c>
      <c r="I5613" s="171">
        <v>4.1500000000000004</v>
      </c>
      <c r="J5613" s="169">
        <v>1</v>
      </c>
      <c r="K5613" s="154" cm="1">
        <f t="array" ref="K5613">ROUND(
IF(C5613="Beer",
SUM(LOOKUP(2,1/(SRP!$B$8:$B$10&lt;=E5613)/(SRP!$C$8:$C$10&gt;=E5613),SRP!$D$8:$D$10)*(G5613/100)*(E5613/1000)),
IF(C5613="Spirits",
SUM(LOOKUP(2,1/(SRP!$B$2:$B$7&lt;=E5613)/(SRP!$C$2:$C$7&gt;=E5613),SRP!$D$2:$D$7)*(G5613/100)*(E5613/1000)),
IF(AND(C5613="Wine",D5613="Fortified Wines"),
SUM(LOOKUP(2,1/(SRP!$B$26:$B$29&lt;=E5613)/(SRP!$C$26:$C$29&gt;=E5613),SRP!$D$26:$D$29)*(G5613/100)*(E5613/1000)),
IF(C5613="Wine",
SUM(LOOKUP(2,1/(SRP!$B$21:$B$25&lt;=E5613)/(SRP!$C$21:$C$25&gt;=E5613),SRP!$D$21:$D$25)*(G5613/100)*(E5613/1000)),
IF(AND(C5613="Ready to Drink",D5613="RTD-One Pour Cocktail&gt;7%&lt;=14.5"),
SUM(LOOKUP(2,1/(SRP!$B$16:$B$20&lt;=E5613)/(SRP!$C$16:$C$20&gt;=E5613),SRP!$D$16:$D$20)*(G5613/100)*(E5613/1000)),
IF(C5613="Ready to Drink",
SUM(LOOKUP(2,1/(SRP!$B$11:$B$15&lt;=E5613)/(SRP!$C$11:$C$15&gt;=E5613),SRP!$D$11:$D$15)*(G5613/100)*(E5613/1000)),
0)))))),2)</f>
        <v>1.48</v>
      </c>
      <c r="L5613" s="173" t="str">
        <f t="shared" si="87"/>
        <v>Beer473</v>
      </c>
      <c r="M5613" s="154">
        <f>VLOOKUP(L5613,'Slope %'!C:D,2,0)</f>
        <v>0.12</v>
      </c>
    </row>
    <row r="5614" spans="1:13" x14ac:dyDescent="0.25">
      <c r="A5614" s="169">
        <v>63120</v>
      </c>
      <c r="B5614" s="170" t="s">
        <v>4195</v>
      </c>
      <c r="C5614" s="170" t="s">
        <v>263</v>
      </c>
      <c r="D5614" s="170" t="s">
        <v>264</v>
      </c>
      <c r="E5614" s="170">
        <v>473</v>
      </c>
      <c r="F5614" s="170">
        <v>24</v>
      </c>
      <c r="G5614" s="171">
        <v>5</v>
      </c>
      <c r="H5614" s="170" t="s">
        <v>105</v>
      </c>
      <c r="I5614" s="171">
        <v>3.99</v>
      </c>
      <c r="J5614" s="169">
        <v>1</v>
      </c>
      <c r="K5614" s="154" cm="1">
        <f t="array" ref="K5614">ROUND(
IF(C5614="Beer",
SUM(LOOKUP(2,1/(SRP!$B$8:$B$10&lt;=E5614)/(SRP!$C$8:$C$10&gt;=E5614),SRP!$D$8:$D$10)*(G5614/100)*(E5614/1000)),
IF(C5614="Spirits",
SUM(LOOKUP(2,1/(SRP!$B$2:$B$7&lt;=E5614)/(SRP!$C$2:$C$7&gt;=E5614),SRP!$D$2:$D$7)*(G5614/100)*(E5614/1000)),
IF(AND(C5614="Wine",D5614="Fortified Wines"),
SUM(LOOKUP(2,1/(SRP!$B$26:$B$29&lt;=E5614)/(SRP!$C$26:$C$29&gt;=E5614),SRP!$D$26:$D$29)*(G5614/100)*(E5614/1000)),
IF(C5614="Wine",
SUM(LOOKUP(2,1/(SRP!$B$21:$B$25&lt;=E5614)/(SRP!$C$21:$C$25&gt;=E5614),SRP!$D$21:$D$25)*(G5614/100)*(E5614/1000)),
IF(AND(C5614="Ready to Drink",D5614="RTD-One Pour Cocktail&gt;7%&lt;=14.5"),
SUM(LOOKUP(2,1/(SRP!$B$16:$B$20&lt;=E5614)/(SRP!$C$16:$C$20&gt;=E5614),SRP!$D$16:$D$20)*(G5614/100)*(E5614/1000)),
IF(C5614="Ready to Drink",
SUM(LOOKUP(2,1/(SRP!$B$11:$B$15&lt;=E5614)/(SRP!$C$11:$C$15&gt;=E5614),SRP!$D$11:$D$15)*(G5614/100)*(E5614/1000)),
0)))))),2)</f>
        <v>1.96</v>
      </c>
      <c r="L5614" s="173" t="str">
        <f t="shared" si="87"/>
        <v>Ready to Drink473</v>
      </c>
      <c r="M5614" s="154">
        <f>VLOOKUP(L5614,'Slope %'!C:D,2,0)</f>
        <v>0.12</v>
      </c>
    </row>
    <row r="5615" spans="1:13" x14ac:dyDescent="0.25">
      <c r="A5615" s="169">
        <v>63120</v>
      </c>
      <c r="B5615" s="170" t="s">
        <v>4195</v>
      </c>
      <c r="C5615" s="170" t="s">
        <v>263</v>
      </c>
      <c r="D5615" s="170" t="s">
        <v>264</v>
      </c>
      <c r="E5615" s="170">
        <v>473</v>
      </c>
      <c r="F5615" s="170">
        <v>24</v>
      </c>
      <c r="G5615" s="171">
        <v>5</v>
      </c>
      <c r="H5615" s="170" t="s">
        <v>105</v>
      </c>
      <c r="I5615" s="171">
        <v>3.99</v>
      </c>
      <c r="J5615" s="169">
        <v>1</v>
      </c>
      <c r="K5615" s="154" cm="1">
        <f t="array" ref="K5615">ROUND(
IF(C5615="Beer",
SUM(LOOKUP(2,1/(SRP!$B$8:$B$10&lt;=E5615)/(SRP!$C$8:$C$10&gt;=E5615),SRP!$D$8:$D$10)*(G5615/100)*(E5615/1000)),
IF(C5615="Spirits",
SUM(LOOKUP(2,1/(SRP!$B$2:$B$7&lt;=E5615)/(SRP!$C$2:$C$7&gt;=E5615),SRP!$D$2:$D$7)*(G5615/100)*(E5615/1000)),
IF(AND(C5615="Wine",D5615="Fortified Wines"),
SUM(LOOKUP(2,1/(SRP!$B$26:$B$29&lt;=E5615)/(SRP!$C$26:$C$29&gt;=E5615),SRP!$D$26:$D$29)*(G5615/100)*(E5615/1000)),
IF(C5615="Wine",
SUM(LOOKUP(2,1/(SRP!$B$21:$B$25&lt;=E5615)/(SRP!$C$21:$C$25&gt;=E5615),SRP!$D$21:$D$25)*(G5615/100)*(E5615/1000)),
IF(AND(C5615="Ready to Drink",D5615="RTD-One Pour Cocktail&gt;7%&lt;=14.5"),
SUM(LOOKUP(2,1/(SRP!$B$16:$B$20&lt;=E5615)/(SRP!$C$16:$C$20&gt;=E5615),SRP!$D$16:$D$20)*(G5615/100)*(E5615/1000)),
IF(C5615="Ready to Drink",
SUM(LOOKUP(2,1/(SRP!$B$11:$B$15&lt;=E5615)/(SRP!$C$11:$C$15&gt;=E5615),SRP!$D$11:$D$15)*(G5615/100)*(E5615/1000)),
0)))))),2)</f>
        <v>1.96</v>
      </c>
      <c r="L5615" s="173" t="str">
        <f t="shared" si="87"/>
        <v>Ready to Drink473</v>
      </c>
      <c r="M5615" s="154">
        <f>VLOOKUP(L5615,'Slope %'!C:D,2,0)</f>
        <v>0.12</v>
      </c>
    </row>
    <row r="5616" spans="1:13" x14ac:dyDescent="0.25">
      <c r="A5616" s="169">
        <v>63122</v>
      </c>
      <c r="B5616" s="170" t="s">
        <v>4196</v>
      </c>
      <c r="C5616" s="170" t="s">
        <v>263</v>
      </c>
      <c r="D5616" s="170" t="s">
        <v>264</v>
      </c>
      <c r="E5616" s="170">
        <v>4260</v>
      </c>
      <c r="F5616" s="170">
        <v>1</v>
      </c>
      <c r="G5616" s="171">
        <v>5</v>
      </c>
      <c r="H5616" s="170" t="s">
        <v>105</v>
      </c>
      <c r="I5616" s="171">
        <v>31.48</v>
      </c>
      <c r="J5616" s="169">
        <v>12</v>
      </c>
      <c r="K5616" s="154" cm="1">
        <f t="array" ref="K5616">ROUND(
IF(C5616="Beer",
SUM(LOOKUP(2,1/(SRP!$B$8:$B$10&lt;=E5616)/(SRP!$C$8:$C$10&gt;=E5616),SRP!$D$8:$D$10)*(G5616/100)*(E5616/1000)),
IF(C5616="Spirits",
SUM(LOOKUP(2,1/(SRP!$B$2:$B$7&lt;=E5616)/(SRP!$C$2:$C$7&gt;=E5616),SRP!$D$2:$D$7)*(G5616/100)*(E5616/1000)),
IF(AND(C5616="Wine",D5616="Fortified Wines"),
SUM(LOOKUP(2,1/(SRP!$B$26:$B$29&lt;=E5616)/(SRP!$C$26:$C$29&gt;=E5616),SRP!$D$26:$D$29)*(G5616/100)*(E5616/1000)),
IF(C5616="Wine",
SUM(LOOKUP(2,1/(SRP!$B$21:$B$25&lt;=E5616)/(SRP!$C$21:$C$25&gt;=E5616),SRP!$D$21:$D$25)*(G5616/100)*(E5616/1000)),
IF(AND(C5616="Ready to Drink",D5616="RTD-One Pour Cocktail&gt;7%&lt;=14.5"),
SUM(LOOKUP(2,1/(SRP!$B$16:$B$20&lt;=E5616)/(SRP!$C$16:$C$20&gt;=E5616),SRP!$D$16:$D$20)*(G5616/100)*(E5616/1000)),
IF(C5616="Ready to Drink",
SUM(LOOKUP(2,1/(SRP!$B$11:$B$15&lt;=E5616)/(SRP!$C$11:$C$15&gt;=E5616),SRP!$D$11:$D$15)*(G5616/100)*(E5616/1000)),
0)))))),2)</f>
        <v>16.63</v>
      </c>
      <c r="L5616" s="173" t="str">
        <f t="shared" si="87"/>
        <v>Ready to Drink4260</v>
      </c>
      <c r="M5616" s="154">
        <f>VLOOKUP(L5616,'Slope %'!C:D,2,0)</f>
        <v>7.0000000000000007E-2</v>
      </c>
    </row>
    <row r="5617" spans="1:13" x14ac:dyDescent="0.25">
      <c r="A5617" s="169">
        <v>63122</v>
      </c>
      <c r="B5617" s="170" t="s">
        <v>4196</v>
      </c>
      <c r="C5617" s="170" t="s">
        <v>263</v>
      </c>
      <c r="D5617" s="170" t="s">
        <v>264</v>
      </c>
      <c r="E5617" s="170">
        <v>4260</v>
      </c>
      <c r="F5617" s="170">
        <v>1</v>
      </c>
      <c r="G5617" s="171">
        <v>5</v>
      </c>
      <c r="H5617" s="170" t="s">
        <v>105</v>
      </c>
      <c r="I5617" s="171">
        <v>31.48</v>
      </c>
      <c r="J5617" s="169">
        <v>12</v>
      </c>
      <c r="K5617" s="154" cm="1">
        <f t="array" ref="K5617">ROUND(
IF(C5617="Beer",
SUM(LOOKUP(2,1/(SRP!$B$8:$B$10&lt;=E5617)/(SRP!$C$8:$C$10&gt;=E5617),SRP!$D$8:$D$10)*(G5617/100)*(E5617/1000)),
IF(C5617="Spirits",
SUM(LOOKUP(2,1/(SRP!$B$2:$B$7&lt;=E5617)/(SRP!$C$2:$C$7&gt;=E5617),SRP!$D$2:$D$7)*(G5617/100)*(E5617/1000)),
IF(AND(C5617="Wine",D5617="Fortified Wines"),
SUM(LOOKUP(2,1/(SRP!$B$26:$B$29&lt;=E5617)/(SRP!$C$26:$C$29&gt;=E5617),SRP!$D$26:$D$29)*(G5617/100)*(E5617/1000)),
IF(C5617="Wine",
SUM(LOOKUP(2,1/(SRP!$B$21:$B$25&lt;=E5617)/(SRP!$C$21:$C$25&gt;=E5617),SRP!$D$21:$D$25)*(G5617/100)*(E5617/1000)),
IF(AND(C5617="Ready to Drink",D5617="RTD-One Pour Cocktail&gt;7%&lt;=14.5"),
SUM(LOOKUP(2,1/(SRP!$B$16:$B$20&lt;=E5617)/(SRP!$C$16:$C$20&gt;=E5617),SRP!$D$16:$D$20)*(G5617/100)*(E5617/1000)),
IF(C5617="Ready to Drink",
SUM(LOOKUP(2,1/(SRP!$B$11:$B$15&lt;=E5617)/(SRP!$C$11:$C$15&gt;=E5617),SRP!$D$11:$D$15)*(G5617/100)*(E5617/1000)),
0)))))),2)</f>
        <v>16.63</v>
      </c>
      <c r="L5617" s="173" t="str">
        <f t="shared" si="87"/>
        <v>Ready to Drink4260</v>
      </c>
      <c r="M5617" s="154">
        <f>VLOOKUP(L5617,'Slope %'!C:D,2,0)</f>
        <v>7.0000000000000007E-2</v>
      </c>
    </row>
    <row r="5618" spans="1:13" x14ac:dyDescent="0.25">
      <c r="A5618" s="169">
        <v>63126</v>
      </c>
      <c r="B5618" s="170" t="s">
        <v>4197</v>
      </c>
      <c r="C5618" s="170" t="s">
        <v>263</v>
      </c>
      <c r="D5618" s="170" t="s">
        <v>264</v>
      </c>
      <c r="E5618" s="170">
        <v>2130</v>
      </c>
      <c r="F5618" s="170">
        <v>4</v>
      </c>
      <c r="G5618" s="171">
        <v>5</v>
      </c>
      <c r="H5618" s="170" t="s">
        <v>105</v>
      </c>
      <c r="I5618" s="171">
        <v>17.98</v>
      </c>
      <c r="J5618" s="169">
        <v>6</v>
      </c>
      <c r="K5618" s="154" cm="1">
        <f t="array" ref="K5618">ROUND(
IF(C5618="Beer",
SUM(LOOKUP(2,1/(SRP!$B$8:$B$10&lt;=E5618)/(SRP!$C$8:$C$10&gt;=E5618),SRP!$D$8:$D$10)*(G5618/100)*(E5618/1000)),
IF(C5618="Spirits",
SUM(LOOKUP(2,1/(SRP!$B$2:$B$7&lt;=E5618)/(SRP!$C$2:$C$7&gt;=E5618),SRP!$D$2:$D$7)*(G5618/100)*(E5618/1000)),
IF(AND(C5618="Wine",D5618="Fortified Wines"),
SUM(LOOKUP(2,1/(SRP!$B$26:$B$29&lt;=E5618)/(SRP!$C$26:$C$29&gt;=E5618),SRP!$D$26:$D$29)*(G5618/100)*(E5618/1000)),
IF(C5618="Wine",
SUM(LOOKUP(2,1/(SRP!$B$21:$B$25&lt;=E5618)/(SRP!$C$21:$C$25&gt;=E5618),SRP!$D$21:$D$25)*(G5618/100)*(E5618/1000)),
IF(AND(C5618="Ready to Drink",D5618="RTD-One Pour Cocktail&gt;7%&lt;=14.5"),
SUM(LOOKUP(2,1/(SRP!$B$16:$B$20&lt;=E5618)/(SRP!$C$16:$C$20&gt;=E5618),SRP!$D$16:$D$20)*(G5618/100)*(E5618/1000)),
IF(C5618="Ready to Drink",
SUM(LOOKUP(2,1/(SRP!$B$11:$B$15&lt;=E5618)/(SRP!$C$11:$C$15&gt;=E5618),SRP!$D$11:$D$15)*(G5618/100)*(E5618/1000)),
0)))))),2)</f>
        <v>8.31</v>
      </c>
      <c r="L5618" s="173" t="str">
        <f t="shared" si="87"/>
        <v>Ready to Drink2130</v>
      </c>
      <c r="M5618" s="154">
        <f>VLOOKUP(L5618,'Slope %'!C:D,2,0)</f>
        <v>0.1</v>
      </c>
    </row>
    <row r="5619" spans="1:13" x14ac:dyDescent="0.25">
      <c r="A5619" s="169">
        <v>63126</v>
      </c>
      <c r="B5619" s="170" t="s">
        <v>4197</v>
      </c>
      <c r="C5619" s="170" t="s">
        <v>263</v>
      </c>
      <c r="D5619" s="170" t="s">
        <v>264</v>
      </c>
      <c r="E5619" s="170">
        <v>2130</v>
      </c>
      <c r="F5619" s="170">
        <v>4</v>
      </c>
      <c r="G5619" s="171">
        <v>5</v>
      </c>
      <c r="H5619" s="170" t="s">
        <v>105</v>
      </c>
      <c r="I5619" s="171">
        <v>17.98</v>
      </c>
      <c r="J5619" s="169">
        <v>6</v>
      </c>
      <c r="K5619" s="154" cm="1">
        <f t="array" ref="K5619">ROUND(
IF(C5619="Beer",
SUM(LOOKUP(2,1/(SRP!$B$8:$B$10&lt;=E5619)/(SRP!$C$8:$C$10&gt;=E5619),SRP!$D$8:$D$10)*(G5619/100)*(E5619/1000)),
IF(C5619="Spirits",
SUM(LOOKUP(2,1/(SRP!$B$2:$B$7&lt;=E5619)/(SRP!$C$2:$C$7&gt;=E5619),SRP!$D$2:$D$7)*(G5619/100)*(E5619/1000)),
IF(AND(C5619="Wine",D5619="Fortified Wines"),
SUM(LOOKUP(2,1/(SRP!$B$26:$B$29&lt;=E5619)/(SRP!$C$26:$C$29&gt;=E5619),SRP!$D$26:$D$29)*(G5619/100)*(E5619/1000)),
IF(C5619="Wine",
SUM(LOOKUP(2,1/(SRP!$B$21:$B$25&lt;=E5619)/(SRP!$C$21:$C$25&gt;=E5619),SRP!$D$21:$D$25)*(G5619/100)*(E5619/1000)),
IF(AND(C5619="Ready to Drink",D5619="RTD-One Pour Cocktail&gt;7%&lt;=14.5"),
SUM(LOOKUP(2,1/(SRP!$B$16:$B$20&lt;=E5619)/(SRP!$C$16:$C$20&gt;=E5619),SRP!$D$16:$D$20)*(G5619/100)*(E5619/1000)),
IF(C5619="Ready to Drink",
SUM(LOOKUP(2,1/(SRP!$B$11:$B$15&lt;=E5619)/(SRP!$C$11:$C$15&gt;=E5619),SRP!$D$11:$D$15)*(G5619/100)*(E5619/1000)),
0)))))),2)</f>
        <v>8.31</v>
      </c>
      <c r="L5619" s="173" t="str">
        <f t="shared" si="87"/>
        <v>Ready to Drink2130</v>
      </c>
      <c r="M5619" s="154">
        <f>VLOOKUP(L5619,'Slope %'!C:D,2,0)</f>
        <v>0.1</v>
      </c>
    </row>
    <row r="5620" spans="1:13" x14ac:dyDescent="0.25">
      <c r="A5620" s="169">
        <v>63128</v>
      </c>
      <c r="B5620" s="170" t="s">
        <v>4198</v>
      </c>
      <c r="C5620" s="170" t="s">
        <v>263</v>
      </c>
      <c r="D5620" s="170" t="s">
        <v>264</v>
      </c>
      <c r="E5620" s="170">
        <v>4260</v>
      </c>
      <c r="F5620" s="170">
        <v>2</v>
      </c>
      <c r="G5620" s="171">
        <v>5</v>
      </c>
      <c r="H5620" s="170" t="s">
        <v>105</v>
      </c>
      <c r="I5620" s="171">
        <v>31.48</v>
      </c>
      <c r="J5620" s="169">
        <v>12</v>
      </c>
      <c r="K5620" s="154" cm="1">
        <f t="array" ref="K5620">ROUND(
IF(C5620="Beer",
SUM(LOOKUP(2,1/(SRP!$B$8:$B$10&lt;=E5620)/(SRP!$C$8:$C$10&gt;=E5620),SRP!$D$8:$D$10)*(G5620/100)*(E5620/1000)),
IF(C5620="Spirits",
SUM(LOOKUP(2,1/(SRP!$B$2:$B$7&lt;=E5620)/(SRP!$C$2:$C$7&gt;=E5620),SRP!$D$2:$D$7)*(G5620/100)*(E5620/1000)),
IF(AND(C5620="Wine",D5620="Fortified Wines"),
SUM(LOOKUP(2,1/(SRP!$B$26:$B$29&lt;=E5620)/(SRP!$C$26:$C$29&gt;=E5620),SRP!$D$26:$D$29)*(G5620/100)*(E5620/1000)),
IF(C5620="Wine",
SUM(LOOKUP(2,1/(SRP!$B$21:$B$25&lt;=E5620)/(SRP!$C$21:$C$25&gt;=E5620),SRP!$D$21:$D$25)*(G5620/100)*(E5620/1000)),
IF(AND(C5620="Ready to Drink",D5620="RTD-One Pour Cocktail&gt;7%&lt;=14.5"),
SUM(LOOKUP(2,1/(SRP!$B$16:$B$20&lt;=E5620)/(SRP!$C$16:$C$20&gt;=E5620),SRP!$D$16:$D$20)*(G5620/100)*(E5620/1000)),
IF(C5620="Ready to Drink",
SUM(LOOKUP(2,1/(SRP!$B$11:$B$15&lt;=E5620)/(SRP!$C$11:$C$15&gt;=E5620),SRP!$D$11:$D$15)*(G5620/100)*(E5620/1000)),
0)))))),2)</f>
        <v>16.63</v>
      </c>
      <c r="L5620" s="173" t="str">
        <f t="shared" si="87"/>
        <v>Ready to Drink4260</v>
      </c>
      <c r="M5620" s="154">
        <f>VLOOKUP(L5620,'Slope %'!C:D,2,0)</f>
        <v>7.0000000000000007E-2</v>
      </c>
    </row>
    <row r="5621" spans="1:13" x14ac:dyDescent="0.25">
      <c r="A5621" s="169">
        <v>63128</v>
      </c>
      <c r="B5621" s="170" t="s">
        <v>4198</v>
      </c>
      <c r="C5621" s="170" t="s">
        <v>263</v>
      </c>
      <c r="D5621" s="170" t="s">
        <v>264</v>
      </c>
      <c r="E5621" s="170">
        <v>4260</v>
      </c>
      <c r="F5621" s="170">
        <v>2</v>
      </c>
      <c r="G5621" s="171">
        <v>5</v>
      </c>
      <c r="H5621" s="170" t="s">
        <v>105</v>
      </c>
      <c r="I5621" s="171">
        <v>31.48</v>
      </c>
      <c r="J5621" s="169">
        <v>12</v>
      </c>
      <c r="K5621" s="154" cm="1">
        <f t="array" ref="K5621">ROUND(
IF(C5621="Beer",
SUM(LOOKUP(2,1/(SRP!$B$8:$B$10&lt;=E5621)/(SRP!$C$8:$C$10&gt;=E5621),SRP!$D$8:$D$10)*(G5621/100)*(E5621/1000)),
IF(C5621="Spirits",
SUM(LOOKUP(2,1/(SRP!$B$2:$B$7&lt;=E5621)/(SRP!$C$2:$C$7&gt;=E5621),SRP!$D$2:$D$7)*(G5621/100)*(E5621/1000)),
IF(AND(C5621="Wine",D5621="Fortified Wines"),
SUM(LOOKUP(2,1/(SRP!$B$26:$B$29&lt;=E5621)/(SRP!$C$26:$C$29&gt;=E5621),SRP!$D$26:$D$29)*(G5621/100)*(E5621/1000)),
IF(C5621="Wine",
SUM(LOOKUP(2,1/(SRP!$B$21:$B$25&lt;=E5621)/(SRP!$C$21:$C$25&gt;=E5621),SRP!$D$21:$D$25)*(G5621/100)*(E5621/1000)),
IF(AND(C5621="Ready to Drink",D5621="RTD-One Pour Cocktail&gt;7%&lt;=14.5"),
SUM(LOOKUP(2,1/(SRP!$B$16:$B$20&lt;=E5621)/(SRP!$C$16:$C$20&gt;=E5621),SRP!$D$16:$D$20)*(G5621/100)*(E5621/1000)),
IF(C5621="Ready to Drink",
SUM(LOOKUP(2,1/(SRP!$B$11:$B$15&lt;=E5621)/(SRP!$C$11:$C$15&gt;=E5621),SRP!$D$11:$D$15)*(G5621/100)*(E5621/1000)),
0)))))),2)</f>
        <v>16.63</v>
      </c>
      <c r="L5621" s="173" t="str">
        <f t="shared" si="87"/>
        <v>Ready to Drink4260</v>
      </c>
      <c r="M5621" s="154">
        <f>VLOOKUP(L5621,'Slope %'!C:D,2,0)</f>
        <v>7.0000000000000007E-2</v>
      </c>
    </row>
    <row r="5622" spans="1:13" x14ac:dyDescent="0.25">
      <c r="A5622" s="169">
        <v>63132</v>
      </c>
      <c r="B5622" s="170" t="s">
        <v>4199</v>
      </c>
      <c r="C5622" s="170" t="s">
        <v>263</v>
      </c>
      <c r="D5622" s="170" t="s">
        <v>264</v>
      </c>
      <c r="E5622" s="170">
        <v>2130</v>
      </c>
      <c r="F5622" s="170">
        <v>4</v>
      </c>
      <c r="G5622" s="171">
        <v>5</v>
      </c>
      <c r="H5622" s="170" t="s">
        <v>105</v>
      </c>
      <c r="I5622" s="171">
        <v>17.98</v>
      </c>
      <c r="J5622" s="169">
        <v>6</v>
      </c>
      <c r="K5622" s="154" cm="1">
        <f t="array" ref="K5622">ROUND(
IF(C5622="Beer",
SUM(LOOKUP(2,1/(SRP!$B$8:$B$10&lt;=E5622)/(SRP!$C$8:$C$10&gt;=E5622),SRP!$D$8:$D$10)*(G5622/100)*(E5622/1000)),
IF(C5622="Spirits",
SUM(LOOKUP(2,1/(SRP!$B$2:$B$7&lt;=E5622)/(SRP!$C$2:$C$7&gt;=E5622),SRP!$D$2:$D$7)*(G5622/100)*(E5622/1000)),
IF(AND(C5622="Wine",D5622="Fortified Wines"),
SUM(LOOKUP(2,1/(SRP!$B$26:$B$29&lt;=E5622)/(SRP!$C$26:$C$29&gt;=E5622),SRP!$D$26:$D$29)*(G5622/100)*(E5622/1000)),
IF(C5622="Wine",
SUM(LOOKUP(2,1/(SRP!$B$21:$B$25&lt;=E5622)/(SRP!$C$21:$C$25&gt;=E5622),SRP!$D$21:$D$25)*(G5622/100)*(E5622/1000)),
IF(AND(C5622="Ready to Drink",D5622="RTD-One Pour Cocktail&gt;7%&lt;=14.5"),
SUM(LOOKUP(2,1/(SRP!$B$16:$B$20&lt;=E5622)/(SRP!$C$16:$C$20&gt;=E5622),SRP!$D$16:$D$20)*(G5622/100)*(E5622/1000)),
IF(C5622="Ready to Drink",
SUM(LOOKUP(2,1/(SRP!$B$11:$B$15&lt;=E5622)/(SRP!$C$11:$C$15&gt;=E5622),SRP!$D$11:$D$15)*(G5622/100)*(E5622/1000)),
0)))))),2)</f>
        <v>8.31</v>
      </c>
      <c r="L5622" s="173" t="str">
        <f t="shared" si="87"/>
        <v>Ready to Drink2130</v>
      </c>
      <c r="M5622" s="154">
        <f>VLOOKUP(L5622,'Slope %'!C:D,2,0)</f>
        <v>0.1</v>
      </c>
    </row>
    <row r="5623" spans="1:13" x14ac:dyDescent="0.25">
      <c r="A5623" s="169">
        <v>63132</v>
      </c>
      <c r="B5623" s="170" t="s">
        <v>4199</v>
      </c>
      <c r="C5623" s="170" t="s">
        <v>263</v>
      </c>
      <c r="D5623" s="170" t="s">
        <v>264</v>
      </c>
      <c r="E5623" s="170">
        <v>2130</v>
      </c>
      <c r="F5623" s="170">
        <v>4</v>
      </c>
      <c r="G5623" s="171">
        <v>5</v>
      </c>
      <c r="H5623" s="170" t="s">
        <v>105</v>
      </c>
      <c r="I5623" s="171">
        <v>17.98</v>
      </c>
      <c r="J5623" s="169">
        <v>6</v>
      </c>
      <c r="K5623" s="154" cm="1">
        <f t="array" ref="K5623">ROUND(
IF(C5623="Beer",
SUM(LOOKUP(2,1/(SRP!$B$8:$B$10&lt;=E5623)/(SRP!$C$8:$C$10&gt;=E5623),SRP!$D$8:$D$10)*(G5623/100)*(E5623/1000)),
IF(C5623="Spirits",
SUM(LOOKUP(2,1/(SRP!$B$2:$B$7&lt;=E5623)/(SRP!$C$2:$C$7&gt;=E5623),SRP!$D$2:$D$7)*(G5623/100)*(E5623/1000)),
IF(AND(C5623="Wine",D5623="Fortified Wines"),
SUM(LOOKUP(2,1/(SRP!$B$26:$B$29&lt;=E5623)/(SRP!$C$26:$C$29&gt;=E5623),SRP!$D$26:$D$29)*(G5623/100)*(E5623/1000)),
IF(C5623="Wine",
SUM(LOOKUP(2,1/(SRP!$B$21:$B$25&lt;=E5623)/(SRP!$C$21:$C$25&gt;=E5623),SRP!$D$21:$D$25)*(G5623/100)*(E5623/1000)),
IF(AND(C5623="Ready to Drink",D5623="RTD-One Pour Cocktail&gt;7%&lt;=14.5"),
SUM(LOOKUP(2,1/(SRP!$B$16:$B$20&lt;=E5623)/(SRP!$C$16:$C$20&gt;=E5623),SRP!$D$16:$D$20)*(G5623/100)*(E5623/1000)),
IF(C5623="Ready to Drink",
SUM(LOOKUP(2,1/(SRP!$B$11:$B$15&lt;=E5623)/(SRP!$C$11:$C$15&gt;=E5623),SRP!$D$11:$D$15)*(G5623/100)*(E5623/1000)),
0)))))),2)</f>
        <v>8.31</v>
      </c>
      <c r="L5623" s="173" t="str">
        <f t="shared" si="87"/>
        <v>Ready to Drink2130</v>
      </c>
      <c r="M5623" s="154">
        <f>VLOOKUP(L5623,'Slope %'!C:D,2,0)</f>
        <v>0.1</v>
      </c>
    </row>
    <row r="5624" spans="1:13" x14ac:dyDescent="0.25">
      <c r="A5624" s="169">
        <v>63141</v>
      </c>
      <c r="B5624" s="170" t="s">
        <v>4200</v>
      </c>
      <c r="C5624" s="170" t="s">
        <v>263</v>
      </c>
      <c r="D5624" s="170" t="s">
        <v>646</v>
      </c>
      <c r="E5624" s="170">
        <v>4260</v>
      </c>
      <c r="F5624" s="170">
        <v>1</v>
      </c>
      <c r="G5624" s="171">
        <v>5</v>
      </c>
      <c r="H5624" s="170" t="s">
        <v>105</v>
      </c>
      <c r="I5624" s="171">
        <v>32.979999999999997</v>
      </c>
      <c r="J5624" s="169">
        <v>12</v>
      </c>
      <c r="K5624" s="154" cm="1">
        <f t="array" ref="K5624">ROUND(
IF(C5624="Beer",
SUM(LOOKUP(2,1/(SRP!$B$8:$B$10&lt;=E5624)/(SRP!$C$8:$C$10&gt;=E5624),SRP!$D$8:$D$10)*(G5624/100)*(E5624/1000)),
IF(C5624="Spirits",
SUM(LOOKUP(2,1/(SRP!$B$2:$B$7&lt;=E5624)/(SRP!$C$2:$C$7&gt;=E5624),SRP!$D$2:$D$7)*(G5624/100)*(E5624/1000)),
IF(AND(C5624="Wine",D5624="Fortified Wines"),
SUM(LOOKUP(2,1/(SRP!$B$26:$B$29&lt;=E5624)/(SRP!$C$26:$C$29&gt;=E5624),SRP!$D$26:$D$29)*(G5624/100)*(E5624/1000)),
IF(C5624="Wine",
SUM(LOOKUP(2,1/(SRP!$B$21:$B$25&lt;=E5624)/(SRP!$C$21:$C$25&gt;=E5624),SRP!$D$21:$D$25)*(G5624/100)*(E5624/1000)),
IF(AND(C5624="Ready to Drink",D5624="RTD-One Pour Cocktail&gt;7%&lt;=14.5"),
SUM(LOOKUP(2,1/(SRP!$B$16:$B$20&lt;=E5624)/(SRP!$C$16:$C$20&gt;=E5624),SRP!$D$16:$D$20)*(G5624/100)*(E5624/1000)),
IF(C5624="Ready to Drink",
SUM(LOOKUP(2,1/(SRP!$B$11:$B$15&lt;=E5624)/(SRP!$C$11:$C$15&gt;=E5624),SRP!$D$11:$D$15)*(G5624/100)*(E5624/1000)),
0)))))),2)</f>
        <v>16.63</v>
      </c>
      <c r="L5624" s="173" t="str">
        <f t="shared" si="87"/>
        <v>Ready to Drink4260</v>
      </c>
      <c r="M5624" s="154">
        <f>VLOOKUP(L5624,'Slope %'!C:D,2,0)</f>
        <v>7.0000000000000007E-2</v>
      </c>
    </row>
    <row r="5625" spans="1:13" x14ac:dyDescent="0.25">
      <c r="A5625" s="169">
        <v>63141</v>
      </c>
      <c r="B5625" s="170" t="s">
        <v>4200</v>
      </c>
      <c r="C5625" s="170" t="s">
        <v>263</v>
      </c>
      <c r="D5625" s="170" t="s">
        <v>646</v>
      </c>
      <c r="E5625" s="170">
        <v>4260</v>
      </c>
      <c r="F5625" s="170">
        <v>1</v>
      </c>
      <c r="G5625" s="171">
        <v>5</v>
      </c>
      <c r="H5625" s="170" t="s">
        <v>105</v>
      </c>
      <c r="I5625" s="171">
        <v>32.979999999999997</v>
      </c>
      <c r="J5625" s="169">
        <v>12</v>
      </c>
      <c r="K5625" s="154" cm="1">
        <f t="array" ref="K5625">ROUND(
IF(C5625="Beer",
SUM(LOOKUP(2,1/(SRP!$B$8:$B$10&lt;=E5625)/(SRP!$C$8:$C$10&gt;=E5625),SRP!$D$8:$D$10)*(G5625/100)*(E5625/1000)),
IF(C5625="Spirits",
SUM(LOOKUP(2,1/(SRP!$B$2:$B$7&lt;=E5625)/(SRP!$C$2:$C$7&gt;=E5625),SRP!$D$2:$D$7)*(G5625/100)*(E5625/1000)),
IF(AND(C5625="Wine",D5625="Fortified Wines"),
SUM(LOOKUP(2,1/(SRP!$B$26:$B$29&lt;=E5625)/(SRP!$C$26:$C$29&gt;=E5625),SRP!$D$26:$D$29)*(G5625/100)*(E5625/1000)),
IF(C5625="Wine",
SUM(LOOKUP(2,1/(SRP!$B$21:$B$25&lt;=E5625)/(SRP!$C$21:$C$25&gt;=E5625),SRP!$D$21:$D$25)*(G5625/100)*(E5625/1000)),
IF(AND(C5625="Ready to Drink",D5625="RTD-One Pour Cocktail&gt;7%&lt;=14.5"),
SUM(LOOKUP(2,1/(SRP!$B$16:$B$20&lt;=E5625)/(SRP!$C$16:$C$20&gt;=E5625),SRP!$D$16:$D$20)*(G5625/100)*(E5625/1000)),
IF(C5625="Ready to Drink",
SUM(LOOKUP(2,1/(SRP!$B$11:$B$15&lt;=E5625)/(SRP!$C$11:$C$15&gt;=E5625),SRP!$D$11:$D$15)*(G5625/100)*(E5625/1000)),
0)))))),2)</f>
        <v>16.63</v>
      </c>
      <c r="L5625" s="173" t="str">
        <f t="shared" si="87"/>
        <v>Ready to Drink4260</v>
      </c>
      <c r="M5625" s="154">
        <f>VLOOKUP(L5625,'Slope %'!C:D,2,0)</f>
        <v>7.0000000000000007E-2</v>
      </c>
    </row>
    <row r="5626" spans="1:13" x14ac:dyDescent="0.25">
      <c r="A5626" s="169">
        <v>63143</v>
      </c>
      <c r="B5626" s="170" t="s">
        <v>4201</v>
      </c>
      <c r="C5626" s="170" t="s">
        <v>263</v>
      </c>
      <c r="D5626" s="170" t="s">
        <v>264</v>
      </c>
      <c r="E5626" s="170">
        <v>473</v>
      </c>
      <c r="F5626" s="170">
        <v>24</v>
      </c>
      <c r="G5626" s="171">
        <v>5</v>
      </c>
      <c r="H5626" s="170" t="s">
        <v>105</v>
      </c>
      <c r="I5626" s="171">
        <v>3.99</v>
      </c>
      <c r="J5626" s="169">
        <v>1</v>
      </c>
      <c r="K5626" s="154" cm="1">
        <f t="array" ref="K5626">ROUND(
IF(C5626="Beer",
SUM(LOOKUP(2,1/(SRP!$B$8:$B$10&lt;=E5626)/(SRP!$C$8:$C$10&gt;=E5626),SRP!$D$8:$D$10)*(G5626/100)*(E5626/1000)),
IF(C5626="Spirits",
SUM(LOOKUP(2,1/(SRP!$B$2:$B$7&lt;=E5626)/(SRP!$C$2:$C$7&gt;=E5626),SRP!$D$2:$D$7)*(G5626/100)*(E5626/1000)),
IF(AND(C5626="Wine",D5626="Fortified Wines"),
SUM(LOOKUP(2,1/(SRP!$B$26:$B$29&lt;=E5626)/(SRP!$C$26:$C$29&gt;=E5626),SRP!$D$26:$D$29)*(G5626/100)*(E5626/1000)),
IF(C5626="Wine",
SUM(LOOKUP(2,1/(SRP!$B$21:$B$25&lt;=E5626)/(SRP!$C$21:$C$25&gt;=E5626),SRP!$D$21:$D$25)*(G5626/100)*(E5626/1000)),
IF(AND(C5626="Ready to Drink",D5626="RTD-One Pour Cocktail&gt;7%&lt;=14.5"),
SUM(LOOKUP(2,1/(SRP!$B$16:$B$20&lt;=E5626)/(SRP!$C$16:$C$20&gt;=E5626),SRP!$D$16:$D$20)*(G5626/100)*(E5626/1000)),
IF(C5626="Ready to Drink",
SUM(LOOKUP(2,1/(SRP!$B$11:$B$15&lt;=E5626)/(SRP!$C$11:$C$15&gt;=E5626),SRP!$D$11:$D$15)*(G5626/100)*(E5626/1000)),
0)))))),2)</f>
        <v>1.96</v>
      </c>
      <c r="L5626" s="173" t="str">
        <f t="shared" si="87"/>
        <v>Ready to Drink473</v>
      </c>
      <c r="M5626" s="154">
        <f>VLOOKUP(L5626,'Slope %'!C:D,2,0)</f>
        <v>0.12</v>
      </c>
    </row>
    <row r="5627" spans="1:13" x14ac:dyDescent="0.25">
      <c r="A5627" s="169">
        <v>63143</v>
      </c>
      <c r="B5627" s="170" t="s">
        <v>4201</v>
      </c>
      <c r="C5627" s="170" t="s">
        <v>263</v>
      </c>
      <c r="D5627" s="170" t="s">
        <v>264</v>
      </c>
      <c r="E5627" s="170">
        <v>473</v>
      </c>
      <c r="F5627" s="170">
        <v>24</v>
      </c>
      <c r="G5627" s="171">
        <v>5</v>
      </c>
      <c r="H5627" s="170" t="s">
        <v>105</v>
      </c>
      <c r="I5627" s="171">
        <v>3.99</v>
      </c>
      <c r="J5627" s="169">
        <v>1</v>
      </c>
      <c r="K5627" s="154" cm="1">
        <f t="array" ref="K5627">ROUND(
IF(C5627="Beer",
SUM(LOOKUP(2,1/(SRP!$B$8:$B$10&lt;=E5627)/(SRP!$C$8:$C$10&gt;=E5627),SRP!$D$8:$D$10)*(G5627/100)*(E5627/1000)),
IF(C5627="Spirits",
SUM(LOOKUP(2,1/(SRP!$B$2:$B$7&lt;=E5627)/(SRP!$C$2:$C$7&gt;=E5627),SRP!$D$2:$D$7)*(G5627/100)*(E5627/1000)),
IF(AND(C5627="Wine",D5627="Fortified Wines"),
SUM(LOOKUP(2,1/(SRP!$B$26:$B$29&lt;=E5627)/(SRP!$C$26:$C$29&gt;=E5627),SRP!$D$26:$D$29)*(G5627/100)*(E5627/1000)),
IF(C5627="Wine",
SUM(LOOKUP(2,1/(SRP!$B$21:$B$25&lt;=E5627)/(SRP!$C$21:$C$25&gt;=E5627),SRP!$D$21:$D$25)*(G5627/100)*(E5627/1000)),
IF(AND(C5627="Ready to Drink",D5627="RTD-One Pour Cocktail&gt;7%&lt;=14.5"),
SUM(LOOKUP(2,1/(SRP!$B$16:$B$20&lt;=E5627)/(SRP!$C$16:$C$20&gt;=E5627),SRP!$D$16:$D$20)*(G5627/100)*(E5627/1000)),
IF(C5627="Ready to Drink",
SUM(LOOKUP(2,1/(SRP!$B$11:$B$15&lt;=E5627)/(SRP!$C$11:$C$15&gt;=E5627),SRP!$D$11:$D$15)*(G5627/100)*(E5627/1000)),
0)))))),2)</f>
        <v>1.96</v>
      </c>
      <c r="L5627" s="173" t="str">
        <f t="shared" si="87"/>
        <v>Ready to Drink473</v>
      </c>
      <c r="M5627" s="154">
        <f>VLOOKUP(L5627,'Slope %'!C:D,2,0)</f>
        <v>0.12</v>
      </c>
    </row>
    <row r="5628" spans="1:13" x14ac:dyDescent="0.25">
      <c r="A5628" s="169">
        <v>63149</v>
      </c>
      <c r="B5628" s="170" t="s">
        <v>4202</v>
      </c>
      <c r="C5628" s="170" t="s">
        <v>24</v>
      </c>
      <c r="D5628" s="170" t="s">
        <v>31</v>
      </c>
      <c r="E5628" s="170">
        <v>750</v>
      </c>
      <c r="F5628" s="170">
        <v>6</v>
      </c>
      <c r="G5628" s="171">
        <v>14</v>
      </c>
      <c r="H5628" s="170" t="s">
        <v>130</v>
      </c>
      <c r="I5628" s="171">
        <v>39.99</v>
      </c>
      <c r="J5628" s="169">
        <v>1</v>
      </c>
      <c r="K5628" s="154" cm="1">
        <f t="array" ref="K5628">ROUND(
IF(C5628="Beer",
SUM(LOOKUP(2,1/(SRP!$B$8:$B$10&lt;=E5628)/(SRP!$C$8:$C$10&gt;=E5628),SRP!$D$8:$D$10)*(G5628/100)*(E5628/1000)),
IF(C5628="Spirits",
SUM(LOOKUP(2,1/(SRP!$B$2:$B$7&lt;=E5628)/(SRP!$C$2:$C$7&gt;=E5628),SRP!$D$2:$D$7)*(G5628/100)*(E5628/1000)),
IF(AND(C5628="Wine",D5628="Fortified Wines"),
SUM(LOOKUP(2,1/(SRP!$B$26:$B$29&lt;=E5628)/(SRP!$C$26:$C$29&gt;=E5628),SRP!$D$26:$D$29)*(G5628/100)*(E5628/1000)),
IF(C5628="Wine",
SUM(LOOKUP(2,1/(SRP!$B$21:$B$25&lt;=E5628)/(SRP!$C$21:$C$25&gt;=E5628),SRP!$D$21:$D$25)*(G5628/100)*(E5628/1000)),
IF(AND(C5628="Ready to Drink",D5628="RTD-One Pour Cocktail&gt;7%&lt;=14.5"),
SUM(LOOKUP(2,1/(SRP!$B$16:$B$20&lt;=E5628)/(SRP!$C$16:$C$20&gt;=E5628),SRP!$D$16:$D$20)*(G5628/100)*(E5628/1000)),
IF(C5628="Ready to Drink",
SUM(LOOKUP(2,1/(SRP!$B$11:$B$15&lt;=E5628)/(SRP!$C$11:$C$15&gt;=E5628),SRP!$D$11:$D$15)*(G5628/100)*(E5628/1000)),
0)))))),2)</f>
        <v>8.1999999999999993</v>
      </c>
      <c r="L5628" s="173" t="str">
        <f t="shared" si="87"/>
        <v>Wine750</v>
      </c>
      <c r="M5628" s="154">
        <f>VLOOKUP(L5628,'Slope %'!C:D,2,0)</f>
        <v>0.1</v>
      </c>
    </row>
    <row r="5629" spans="1:13" x14ac:dyDescent="0.25">
      <c r="A5629" s="169">
        <v>63152</v>
      </c>
      <c r="B5629" s="170" t="s">
        <v>4203</v>
      </c>
      <c r="C5629" s="170" t="s">
        <v>263</v>
      </c>
      <c r="D5629" s="170" t="s">
        <v>264</v>
      </c>
      <c r="E5629" s="170">
        <v>473</v>
      </c>
      <c r="F5629" s="170">
        <v>24</v>
      </c>
      <c r="G5629" s="171">
        <v>5</v>
      </c>
      <c r="H5629" s="170" t="s">
        <v>105</v>
      </c>
      <c r="I5629" s="171">
        <v>3.99</v>
      </c>
      <c r="J5629" s="169">
        <v>1</v>
      </c>
      <c r="K5629" s="154" cm="1">
        <f t="array" ref="K5629">ROUND(
IF(C5629="Beer",
SUM(LOOKUP(2,1/(SRP!$B$8:$B$10&lt;=E5629)/(SRP!$C$8:$C$10&gt;=E5629),SRP!$D$8:$D$10)*(G5629/100)*(E5629/1000)),
IF(C5629="Spirits",
SUM(LOOKUP(2,1/(SRP!$B$2:$B$7&lt;=E5629)/(SRP!$C$2:$C$7&gt;=E5629),SRP!$D$2:$D$7)*(G5629/100)*(E5629/1000)),
IF(AND(C5629="Wine",D5629="Fortified Wines"),
SUM(LOOKUP(2,1/(SRP!$B$26:$B$29&lt;=E5629)/(SRP!$C$26:$C$29&gt;=E5629),SRP!$D$26:$D$29)*(G5629/100)*(E5629/1000)),
IF(C5629="Wine",
SUM(LOOKUP(2,1/(SRP!$B$21:$B$25&lt;=E5629)/(SRP!$C$21:$C$25&gt;=E5629),SRP!$D$21:$D$25)*(G5629/100)*(E5629/1000)),
IF(AND(C5629="Ready to Drink",D5629="RTD-One Pour Cocktail&gt;7%&lt;=14.5"),
SUM(LOOKUP(2,1/(SRP!$B$16:$B$20&lt;=E5629)/(SRP!$C$16:$C$20&gt;=E5629),SRP!$D$16:$D$20)*(G5629/100)*(E5629/1000)),
IF(C5629="Ready to Drink",
SUM(LOOKUP(2,1/(SRP!$B$11:$B$15&lt;=E5629)/(SRP!$C$11:$C$15&gt;=E5629),SRP!$D$11:$D$15)*(G5629/100)*(E5629/1000)),
0)))))),2)</f>
        <v>1.96</v>
      </c>
      <c r="L5629" s="173" t="str">
        <f t="shared" si="87"/>
        <v>Ready to Drink473</v>
      </c>
      <c r="M5629" s="154">
        <f>VLOOKUP(L5629,'Slope %'!C:D,2,0)</f>
        <v>0.12</v>
      </c>
    </row>
    <row r="5630" spans="1:13" x14ac:dyDescent="0.25">
      <c r="A5630" s="169">
        <v>63152</v>
      </c>
      <c r="B5630" s="170" t="s">
        <v>4203</v>
      </c>
      <c r="C5630" s="170" t="s">
        <v>263</v>
      </c>
      <c r="D5630" s="170" t="s">
        <v>264</v>
      </c>
      <c r="E5630" s="170">
        <v>473</v>
      </c>
      <c r="F5630" s="170">
        <v>24</v>
      </c>
      <c r="G5630" s="171">
        <v>5</v>
      </c>
      <c r="H5630" s="170" t="s">
        <v>105</v>
      </c>
      <c r="I5630" s="171">
        <v>3.99</v>
      </c>
      <c r="J5630" s="169">
        <v>1</v>
      </c>
      <c r="K5630" s="154" cm="1">
        <f t="array" ref="K5630">ROUND(
IF(C5630="Beer",
SUM(LOOKUP(2,1/(SRP!$B$8:$B$10&lt;=E5630)/(SRP!$C$8:$C$10&gt;=E5630),SRP!$D$8:$D$10)*(G5630/100)*(E5630/1000)),
IF(C5630="Spirits",
SUM(LOOKUP(2,1/(SRP!$B$2:$B$7&lt;=E5630)/(SRP!$C$2:$C$7&gt;=E5630),SRP!$D$2:$D$7)*(G5630/100)*(E5630/1000)),
IF(AND(C5630="Wine",D5630="Fortified Wines"),
SUM(LOOKUP(2,1/(SRP!$B$26:$B$29&lt;=E5630)/(SRP!$C$26:$C$29&gt;=E5630),SRP!$D$26:$D$29)*(G5630/100)*(E5630/1000)),
IF(C5630="Wine",
SUM(LOOKUP(2,1/(SRP!$B$21:$B$25&lt;=E5630)/(SRP!$C$21:$C$25&gt;=E5630),SRP!$D$21:$D$25)*(G5630/100)*(E5630/1000)),
IF(AND(C5630="Ready to Drink",D5630="RTD-One Pour Cocktail&gt;7%&lt;=14.5"),
SUM(LOOKUP(2,1/(SRP!$B$16:$B$20&lt;=E5630)/(SRP!$C$16:$C$20&gt;=E5630),SRP!$D$16:$D$20)*(G5630/100)*(E5630/1000)),
IF(C5630="Ready to Drink",
SUM(LOOKUP(2,1/(SRP!$B$11:$B$15&lt;=E5630)/(SRP!$C$11:$C$15&gt;=E5630),SRP!$D$11:$D$15)*(G5630/100)*(E5630/1000)),
0)))))),2)</f>
        <v>1.96</v>
      </c>
      <c r="L5630" s="173" t="str">
        <f t="shared" si="87"/>
        <v>Ready to Drink473</v>
      </c>
      <c r="M5630" s="154">
        <f>VLOOKUP(L5630,'Slope %'!C:D,2,0)</f>
        <v>0.12</v>
      </c>
    </row>
    <row r="5631" spans="1:13" x14ac:dyDescent="0.25">
      <c r="A5631" s="169">
        <v>63153</v>
      </c>
      <c r="B5631" s="170" t="s">
        <v>4204</v>
      </c>
      <c r="C5631" s="170" t="s">
        <v>24</v>
      </c>
      <c r="D5631" s="170" t="s">
        <v>31</v>
      </c>
      <c r="E5631" s="170">
        <v>750</v>
      </c>
      <c r="F5631" s="170">
        <v>12</v>
      </c>
      <c r="G5631" s="171">
        <v>14</v>
      </c>
      <c r="H5631" s="170" t="s">
        <v>35</v>
      </c>
      <c r="I5631" s="171">
        <v>17.989999999999998</v>
      </c>
      <c r="J5631" s="169">
        <v>1</v>
      </c>
      <c r="K5631" s="154" cm="1">
        <f t="array" ref="K5631">ROUND(
IF(C5631="Beer",
SUM(LOOKUP(2,1/(SRP!$B$8:$B$10&lt;=E5631)/(SRP!$C$8:$C$10&gt;=E5631),SRP!$D$8:$D$10)*(G5631/100)*(E5631/1000)),
IF(C5631="Spirits",
SUM(LOOKUP(2,1/(SRP!$B$2:$B$7&lt;=E5631)/(SRP!$C$2:$C$7&gt;=E5631),SRP!$D$2:$D$7)*(G5631/100)*(E5631/1000)),
IF(AND(C5631="Wine",D5631="Fortified Wines"),
SUM(LOOKUP(2,1/(SRP!$B$26:$B$29&lt;=E5631)/(SRP!$C$26:$C$29&gt;=E5631),SRP!$D$26:$D$29)*(G5631/100)*(E5631/1000)),
IF(C5631="Wine",
SUM(LOOKUP(2,1/(SRP!$B$21:$B$25&lt;=E5631)/(SRP!$C$21:$C$25&gt;=E5631),SRP!$D$21:$D$25)*(G5631/100)*(E5631/1000)),
IF(AND(C5631="Ready to Drink",D5631="RTD-One Pour Cocktail&gt;7%&lt;=14.5"),
SUM(LOOKUP(2,1/(SRP!$B$16:$B$20&lt;=E5631)/(SRP!$C$16:$C$20&gt;=E5631),SRP!$D$16:$D$20)*(G5631/100)*(E5631/1000)),
IF(C5631="Ready to Drink",
SUM(LOOKUP(2,1/(SRP!$B$11:$B$15&lt;=E5631)/(SRP!$C$11:$C$15&gt;=E5631),SRP!$D$11:$D$15)*(G5631/100)*(E5631/1000)),
0)))))),2)</f>
        <v>8.1999999999999993</v>
      </c>
      <c r="L5631" s="173" t="str">
        <f t="shared" si="87"/>
        <v>Wine750</v>
      </c>
      <c r="M5631" s="154">
        <f>VLOOKUP(L5631,'Slope %'!C:D,2,0)</f>
        <v>0.1</v>
      </c>
    </row>
    <row r="5632" spans="1:13" x14ac:dyDescent="0.25">
      <c r="A5632" s="169">
        <v>63156</v>
      </c>
      <c r="B5632" s="170" t="s">
        <v>4205</v>
      </c>
      <c r="C5632" s="170" t="s">
        <v>24</v>
      </c>
      <c r="D5632" s="170" t="s">
        <v>58</v>
      </c>
      <c r="E5632" s="170">
        <v>750</v>
      </c>
      <c r="F5632" s="170">
        <v>12</v>
      </c>
      <c r="G5632" s="171">
        <v>9</v>
      </c>
      <c r="H5632" s="170" t="s">
        <v>43</v>
      </c>
      <c r="I5632" s="171">
        <v>21.59</v>
      </c>
      <c r="J5632" s="169">
        <v>1</v>
      </c>
      <c r="K5632" s="154" cm="1">
        <f t="array" ref="K5632">ROUND(
IF(C5632="Beer",
SUM(LOOKUP(2,1/(SRP!$B$8:$B$10&lt;=E5632)/(SRP!$C$8:$C$10&gt;=E5632),SRP!$D$8:$D$10)*(G5632/100)*(E5632/1000)),
IF(C5632="Spirits",
SUM(LOOKUP(2,1/(SRP!$B$2:$B$7&lt;=E5632)/(SRP!$C$2:$C$7&gt;=E5632),SRP!$D$2:$D$7)*(G5632/100)*(E5632/1000)),
IF(AND(C5632="Wine",D5632="Fortified Wines"),
SUM(LOOKUP(2,1/(SRP!$B$26:$B$29&lt;=E5632)/(SRP!$C$26:$C$29&gt;=E5632),SRP!$D$26:$D$29)*(G5632/100)*(E5632/1000)),
IF(C5632="Wine",
SUM(LOOKUP(2,1/(SRP!$B$21:$B$25&lt;=E5632)/(SRP!$C$21:$C$25&gt;=E5632),SRP!$D$21:$D$25)*(G5632/100)*(E5632/1000)),
IF(AND(C5632="Ready to Drink",D5632="RTD-One Pour Cocktail&gt;7%&lt;=14.5"),
SUM(LOOKUP(2,1/(SRP!$B$16:$B$20&lt;=E5632)/(SRP!$C$16:$C$20&gt;=E5632),SRP!$D$16:$D$20)*(G5632/100)*(E5632/1000)),
IF(C5632="Ready to Drink",
SUM(LOOKUP(2,1/(SRP!$B$11:$B$15&lt;=E5632)/(SRP!$C$11:$C$15&gt;=E5632),SRP!$D$11:$D$15)*(G5632/100)*(E5632/1000)),
0)))))),2)</f>
        <v>5.27</v>
      </c>
      <c r="L5632" s="173" t="str">
        <f t="shared" si="87"/>
        <v>Wine750</v>
      </c>
      <c r="M5632" s="154">
        <f>VLOOKUP(L5632,'Slope %'!C:D,2,0)</f>
        <v>0.1</v>
      </c>
    </row>
    <row r="5633" spans="1:13" x14ac:dyDescent="0.25">
      <c r="A5633" s="169">
        <v>63159</v>
      </c>
      <c r="B5633" s="170" t="s">
        <v>4206</v>
      </c>
      <c r="C5633" s="170" t="s">
        <v>263</v>
      </c>
      <c r="D5633" s="170" t="s">
        <v>264</v>
      </c>
      <c r="E5633" s="170">
        <v>473</v>
      </c>
      <c r="F5633" s="170">
        <v>24</v>
      </c>
      <c r="G5633" s="171">
        <v>7</v>
      </c>
      <c r="H5633" s="170" t="s">
        <v>105</v>
      </c>
      <c r="I5633" s="171">
        <v>3.99</v>
      </c>
      <c r="J5633" s="169">
        <v>1</v>
      </c>
      <c r="K5633" s="154" cm="1">
        <f t="array" ref="K5633">ROUND(
IF(C5633="Beer",
SUM(LOOKUP(2,1/(SRP!$B$8:$B$10&lt;=E5633)/(SRP!$C$8:$C$10&gt;=E5633),SRP!$D$8:$D$10)*(G5633/100)*(E5633/1000)),
IF(C5633="Spirits",
SUM(LOOKUP(2,1/(SRP!$B$2:$B$7&lt;=E5633)/(SRP!$C$2:$C$7&gt;=E5633),SRP!$D$2:$D$7)*(G5633/100)*(E5633/1000)),
IF(AND(C5633="Wine",D5633="Fortified Wines"),
SUM(LOOKUP(2,1/(SRP!$B$26:$B$29&lt;=E5633)/(SRP!$C$26:$C$29&gt;=E5633),SRP!$D$26:$D$29)*(G5633/100)*(E5633/1000)),
IF(C5633="Wine",
SUM(LOOKUP(2,1/(SRP!$B$21:$B$25&lt;=E5633)/(SRP!$C$21:$C$25&gt;=E5633),SRP!$D$21:$D$25)*(G5633/100)*(E5633/1000)),
IF(AND(C5633="Ready to Drink",D5633="RTD-One Pour Cocktail&gt;7%&lt;=14.5"),
SUM(LOOKUP(2,1/(SRP!$B$16:$B$20&lt;=E5633)/(SRP!$C$16:$C$20&gt;=E5633),SRP!$D$16:$D$20)*(G5633/100)*(E5633/1000)),
IF(C5633="Ready to Drink",
SUM(LOOKUP(2,1/(SRP!$B$11:$B$15&lt;=E5633)/(SRP!$C$11:$C$15&gt;=E5633),SRP!$D$11:$D$15)*(G5633/100)*(E5633/1000)),
0)))))),2)</f>
        <v>2.74</v>
      </c>
      <c r="L5633" s="173" t="str">
        <f t="shared" si="87"/>
        <v>Ready to Drink473</v>
      </c>
      <c r="M5633" s="154">
        <f>VLOOKUP(L5633,'Slope %'!C:D,2,0)</f>
        <v>0.12</v>
      </c>
    </row>
    <row r="5634" spans="1:13" x14ac:dyDescent="0.25">
      <c r="A5634" s="169">
        <v>63159</v>
      </c>
      <c r="B5634" s="170" t="s">
        <v>4206</v>
      </c>
      <c r="C5634" s="170" t="s">
        <v>263</v>
      </c>
      <c r="D5634" s="170" t="s">
        <v>264</v>
      </c>
      <c r="E5634" s="170">
        <v>473</v>
      </c>
      <c r="F5634" s="170">
        <v>24</v>
      </c>
      <c r="G5634" s="171">
        <v>7</v>
      </c>
      <c r="H5634" s="170" t="s">
        <v>105</v>
      </c>
      <c r="I5634" s="171">
        <v>3.99</v>
      </c>
      <c r="J5634" s="169">
        <v>1</v>
      </c>
      <c r="K5634" s="154" cm="1">
        <f t="array" ref="K5634">ROUND(
IF(C5634="Beer",
SUM(LOOKUP(2,1/(SRP!$B$8:$B$10&lt;=E5634)/(SRP!$C$8:$C$10&gt;=E5634),SRP!$D$8:$D$10)*(G5634/100)*(E5634/1000)),
IF(C5634="Spirits",
SUM(LOOKUP(2,1/(SRP!$B$2:$B$7&lt;=E5634)/(SRP!$C$2:$C$7&gt;=E5634),SRP!$D$2:$D$7)*(G5634/100)*(E5634/1000)),
IF(AND(C5634="Wine",D5634="Fortified Wines"),
SUM(LOOKUP(2,1/(SRP!$B$26:$B$29&lt;=E5634)/(SRP!$C$26:$C$29&gt;=E5634),SRP!$D$26:$D$29)*(G5634/100)*(E5634/1000)),
IF(C5634="Wine",
SUM(LOOKUP(2,1/(SRP!$B$21:$B$25&lt;=E5634)/(SRP!$C$21:$C$25&gt;=E5634),SRP!$D$21:$D$25)*(G5634/100)*(E5634/1000)),
IF(AND(C5634="Ready to Drink",D5634="RTD-One Pour Cocktail&gt;7%&lt;=14.5"),
SUM(LOOKUP(2,1/(SRP!$B$16:$B$20&lt;=E5634)/(SRP!$C$16:$C$20&gt;=E5634),SRP!$D$16:$D$20)*(G5634/100)*(E5634/1000)),
IF(C5634="Ready to Drink",
SUM(LOOKUP(2,1/(SRP!$B$11:$B$15&lt;=E5634)/(SRP!$C$11:$C$15&gt;=E5634),SRP!$D$11:$D$15)*(G5634/100)*(E5634/1000)),
0)))))),2)</f>
        <v>2.74</v>
      </c>
      <c r="L5634" s="173" t="str">
        <f t="shared" si="87"/>
        <v>Ready to Drink473</v>
      </c>
      <c r="M5634" s="154">
        <f>VLOOKUP(L5634,'Slope %'!C:D,2,0)</f>
        <v>0.12</v>
      </c>
    </row>
    <row r="5635" spans="1:13" x14ac:dyDescent="0.25">
      <c r="A5635" s="169">
        <v>63160</v>
      </c>
      <c r="B5635" s="170" t="s">
        <v>4207</v>
      </c>
      <c r="C5635" s="170" t="s">
        <v>263</v>
      </c>
      <c r="D5635" s="170" t="s">
        <v>1938</v>
      </c>
      <c r="E5635" s="170">
        <v>473</v>
      </c>
      <c r="F5635" s="170">
        <v>24</v>
      </c>
      <c r="G5635" s="171">
        <v>7</v>
      </c>
      <c r="H5635" s="170" t="s">
        <v>105</v>
      </c>
      <c r="I5635" s="171">
        <v>3.99</v>
      </c>
      <c r="J5635" s="169">
        <v>1</v>
      </c>
      <c r="K5635" s="154" cm="1">
        <f t="array" ref="K5635">ROUND(
IF(C5635="Beer",
SUM(LOOKUP(2,1/(SRP!$B$8:$B$10&lt;=E5635)/(SRP!$C$8:$C$10&gt;=E5635),SRP!$D$8:$D$10)*(G5635/100)*(E5635/1000)),
IF(C5635="Spirits",
SUM(LOOKUP(2,1/(SRP!$B$2:$B$7&lt;=E5635)/(SRP!$C$2:$C$7&gt;=E5635),SRP!$D$2:$D$7)*(G5635/100)*(E5635/1000)),
IF(AND(C5635="Wine",D5635="Fortified Wines"),
SUM(LOOKUP(2,1/(SRP!$B$26:$B$29&lt;=E5635)/(SRP!$C$26:$C$29&gt;=E5635),SRP!$D$26:$D$29)*(G5635/100)*(E5635/1000)),
IF(C5635="Wine",
SUM(LOOKUP(2,1/(SRP!$B$21:$B$25&lt;=E5635)/(SRP!$C$21:$C$25&gt;=E5635),SRP!$D$21:$D$25)*(G5635/100)*(E5635/1000)),
IF(AND(C5635="Ready to Drink",D5635="RTD-One Pour Cocktail&gt;7%&lt;=14.5"),
SUM(LOOKUP(2,1/(SRP!$B$16:$B$20&lt;=E5635)/(SRP!$C$16:$C$20&gt;=E5635),SRP!$D$16:$D$20)*(G5635/100)*(E5635/1000)),
IF(C5635="Ready to Drink",
SUM(LOOKUP(2,1/(SRP!$B$11:$B$15&lt;=E5635)/(SRP!$C$11:$C$15&gt;=E5635),SRP!$D$11:$D$15)*(G5635/100)*(E5635/1000)),
0)))))),2)</f>
        <v>2.74</v>
      </c>
      <c r="L5635" s="173" t="str">
        <f t="shared" ref="L5635:L5698" si="88">(_xlfn.CONCAT(C5635,E5635))</f>
        <v>Ready to Drink473</v>
      </c>
      <c r="M5635" s="154">
        <f>VLOOKUP(L5635,'Slope %'!C:D,2,0)</f>
        <v>0.12</v>
      </c>
    </row>
    <row r="5636" spans="1:13" x14ac:dyDescent="0.25">
      <c r="A5636" s="169">
        <v>63160</v>
      </c>
      <c r="B5636" s="170" t="s">
        <v>4207</v>
      </c>
      <c r="C5636" s="170" t="s">
        <v>263</v>
      </c>
      <c r="D5636" s="170" t="s">
        <v>1938</v>
      </c>
      <c r="E5636" s="170">
        <v>473</v>
      </c>
      <c r="F5636" s="170">
        <v>24</v>
      </c>
      <c r="G5636" s="171">
        <v>7</v>
      </c>
      <c r="H5636" s="170" t="s">
        <v>105</v>
      </c>
      <c r="I5636" s="171">
        <v>3.99</v>
      </c>
      <c r="J5636" s="169">
        <v>1</v>
      </c>
      <c r="K5636" s="154" cm="1">
        <f t="array" ref="K5636">ROUND(
IF(C5636="Beer",
SUM(LOOKUP(2,1/(SRP!$B$8:$B$10&lt;=E5636)/(SRP!$C$8:$C$10&gt;=E5636),SRP!$D$8:$D$10)*(G5636/100)*(E5636/1000)),
IF(C5636="Spirits",
SUM(LOOKUP(2,1/(SRP!$B$2:$B$7&lt;=E5636)/(SRP!$C$2:$C$7&gt;=E5636),SRP!$D$2:$D$7)*(G5636/100)*(E5636/1000)),
IF(AND(C5636="Wine",D5636="Fortified Wines"),
SUM(LOOKUP(2,1/(SRP!$B$26:$B$29&lt;=E5636)/(SRP!$C$26:$C$29&gt;=E5636),SRP!$D$26:$D$29)*(G5636/100)*(E5636/1000)),
IF(C5636="Wine",
SUM(LOOKUP(2,1/(SRP!$B$21:$B$25&lt;=E5636)/(SRP!$C$21:$C$25&gt;=E5636),SRP!$D$21:$D$25)*(G5636/100)*(E5636/1000)),
IF(AND(C5636="Ready to Drink",D5636="RTD-One Pour Cocktail&gt;7%&lt;=14.5"),
SUM(LOOKUP(2,1/(SRP!$B$16:$B$20&lt;=E5636)/(SRP!$C$16:$C$20&gt;=E5636),SRP!$D$16:$D$20)*(G5636/100)*(E5636/1000)),
IF(C5636="Ready to Drink",
SUM(LOOKUP(2,1/(SRP!$B$11:$B$15&lt;=E5636)/(SRP!$C$11:$C$15&gt;=E5636),SRP!$D$11:$D$15)*(G5636/100)*(E5636/1000)),
0)))))),2)</f>
        <v>2.74</v>
      </c>
      <c r="L5636" s="173" t="str">
        <f t="shared" si="88"/>
        <v>Ready to Drink473</v>
      </c>
      <c r="M5636" s="154">
        <f>VLOOKUP(L5636,'Slope %'!C:D,2,0)</f>
        <v>0.12</v>
      </c>
    </row>
    <row r="5637" spans="1:13" x14ac:dyDescent="0.25">
      <c r="A5637" s="169">
        <v>63161</v>
      </c>
      <c r="B5637" s="170" t="s">
        <v>4208</v>
      </c>
      <c r="C5637" s="170" t="s">
        <v>24</v>
      </c>
      <c r="D5637" s="170" t="s">
        <v>58</v>
      </c>
      <c r="E5637" s="170">
        <v>750</v>
      </c>
      <c r="F5637" s="170">
        <v>12</v>
      </c>
      <c r="G5637" s="171">
        <v>13.5</v>
      </c>
      <c r="H5637" s="170" t="s">
        <v>96</v>
      </c>
      <c r="I5637" s="171">
        <v>19.989999999999998</v>
      </c>
      <c r="J5637" s="169">
        <v>1</v>
      </c>
      <c r="K5637" s="154" cm="1">
        <f t="array" ref="K5637">ROUND(
IF(C5637="Beer",
SUM(LOOKUP(2,1/(SRP!$B$8:$B$10&lt;=E5637)/(SRP!$C$8:$C$10&gt;=E5637),SRP!$D$8:$D$10)*(G5637/100)*(E5637/1000)),
IF(C5637="Spirits",
SUM(LOOKUP(2,1/(SRP!$B$2:$B$7&lt;=E5637)/(SRP!$C$2:$C$7&gt;=E5637),SRP!$D$2:$D$7)*(G5637/100)*(E5637/1000)),
IF(AND(C5637="Wine",D5637="Fortified Wines"),
SUM(LOOKUP(2,1/(SRP!$B$26:$B$29&lt;=E5637)/(SRP!$C$26:$C$29&gt;=E5637),SRP!$D$26:$D$29)*(G5637/100)*(E5637/1000)),
IF(C5637="Wine",
SUM(LOOKUP(2,1/(SRP!$B$21:$B$25&lt;=E5637)/(SRP!$C$21:$C$25&gt;=E5637),SRP!$D$21:$D$25)*(G5637/100)*(E5637/1000)),
IF(AND(C5637="Ready to Drink",D5637="RTD-One Pour Cocktail&gt;7%&lt;=14.5"),
SUM(LOOKUP(2,1/(SRP!$B$16:$B$20&lt;=E5637)/(SRP!$C$16:$C$20&gt;=E5637),SRP!$D$16:$D$20)*(G5637/100)*(E5637/1000)),
IF(C5637="Ready to Drink",
SUM(LOOKUP(2,1/(SRP!$B$11:$B$15&lt;=E5637)/(SRP!$C$11:$C$15&gt;=E5637),SRP!$D$11:$D$15)*(G5637/100)*(E5637/1000)),
0)))))),2)</f>
        <v>7.9</v>
      </c>
      <c r="L5637" s="173" t="str">
        <f t="shared" si="88"/>
        <v>Wine750</v>
      </c>
      <c r="M5637" s="154">
        <f>VLOOKUP(L5637,'Slope %'!C:D,2,0)</f>
        <v>0.1</v>
      </c>
    </row>
    <row r="5638" spans="1:13" x14ac:dyDescent="0.25">
      <c r="A5638" s="169">
        <v>63162</v>
      </c>
      <c r="B5638" s="170" t="s">
        <v>4209</v>
      </c>
      <c r="C5638" s="170" t="s">
        <v>263</v>
      </c>
      <c r="D5638" s="170" t="s">
        <v>1938</v>
      </c>
      <c r="E5638" s="170">
        <v>2130</v>
      </c>
      <c r="F5638" s="170">
        <v>4</v>
      </c>
      <c r="G5638" s="171">
        <v>7</v>
      </c>
      <c r="H5638" s="170" t="s">
        <v>105</v>
      </c>
      <c r="I5638" s="171">
        <v>19.39</v>
      </c>
      <c r="J5638" s="169">
        <v>6</v>
      </c>
      <c r="K5638" s="154" cm="1">
        <f t="array" ref="K5638">ROUND(
IF(C5638="Beer",
SUM(LOOKUP(2,1/(SRP!$B$8:$B$10&lt;=E5638)/(SRP!$C$8:$C$10&gt;=E5638),SRP!$D$8:$D$10)*(G5638/100)*(E5638/1000)),
IF(C5638="Spirits",
SUM(LOOKUP(2,1/(SRP!$B$2:$B$7&lt;=E5638)/(SRP!$C$2:$C$7&gt;=E5638),SRP!$D$2:$D$7)*(G5638/100)*(E5638/1000)),
IF(AND(C5638="Wine",D5638="Fortified Wines"),
SUM(LOOKUP(2,1/(SRP!$B$26:$B$29&lt;=E5638)/(SRP!$C$26:$C$29&gt;=E5638),SRP!$D$26:$D$29)*(G5638/100)*(E5638/1000)),
IF(C5638="Wine",
SUM(LOOKUP(2,1/(SRP!$B$21:$B$25&lt;=E5638)/(SRP!$C$21:$C$25&gt;=E5638),SRP!$D$21:$D$25)*(G5638/100)*(E5638/1000)),
IF(AND(C5638="Ready to Drink",D5638="RTD-One Pour Cocktail&gt;7%&lt;=14.5"),
SUM(LOOKUP(2,1/(SRP!$B$16:$B$20&lt;=E5638)/(SRP!$C$16:$C$20&gt;=E5638),SRP!$D$16:$D$20)*(G5638/100)*(E5638/1000)),
IF(C5638="Ready to Drink",
SUM(LOOKUP(2,1/(SRP!$B$11:$B$15&lt;=E5638)/(SRP!$C$11:$C$15&gt;=E5638),SRP!$D$11:$D$15)*(G5638/100)*(E5638/1000)),
0)))))),2)</f>
        <v>11.64</v>
      </c>
      <c r="L5638" s="173" t="str">
        <f t="shared" si="88"/>
        <v>Ready to Drink2130</v>
      </c>
      <c r="M5638" s="154">
        <f>VLOOKUP(L5638,'Slope %'!C:D,2,0)</f>
        <v>0.1</v>
      </c>
    </row>
    <row r="5639" spans="1:13" x14ac:dyDescent="0.25">
      <c r="A5639" s="169">
        <v>63162</v>
      </c>
      <c r="B5639" s="170" t="s">
        <v>4209</v>
      </c>
      <c r="C5639" s="170" t="s">
        <v>263</v>
      </c>
      <c r="D5639" s="170" t="s">
        <v>1938</v>
      </c>
      <c r="E5639" s="170">
        <v>2130</v>
      </c>
      <c r="F5639" s="170">
        <v>4</v>
      </c>
      <c r="G5639" s="171">
        <v>7</v>
      </c>
      <c r="H5639" s="170" t="s">
        <v>105</v>
      </c>
      <c r="I5639" s="171">
        <v>19.39</v>
      </c>
      <c r="J5639" s="169">
        <v>6</v>
      </c>
      <c r="K5639" s="154" cm="1">
        <f t="array" ref="K5639">ROUND(
IF(C5639="Beer",
SUM(LOOKUP(2,1/(SRP!$B$8:$B$10&lt;=E5639)/(SRP!$C$8:$C$10&gt;=E5639),SRP!$D$8:$D$10)*(G5639/100)*(E5639/1000)),
IF(C5639="Spirits",
SUM(LOOKUP(2,1/(SRP!$B$2:$B$7&lt;=E5639)/(SRP!$C$2:$C$7&gt;=E5639),SRP!$D$2:$D$7)*(G5639/100)*(E5639/1000)),
IF(AND(C5639="Wine",D5639="Fortified Wines"),
SUM(LOOKUP(2,1/(SRP!$B$26:$B$29&lt;=E5639)/(SRP!$C$26:$C$29&gt;=E5639),SRP!$D$26:$D$29)*(G5639/100)*(E5639/1000)),
IF(C5639="Wine",
SUM(LOOKUP(2,1/(SRP!$B$21:$B$25&lt;=E5639)/(SRP!$C$21:$C$25&gt;=E5639),SRP!$D$21:$D$25)*(G5639/100)*(E5639/1000)),
IF(AND(C5639="Ready to Drink",D5639="RTD-One Pour Cocktail&gt;7%&lt;=14.5"),
SUM(LOOKUP(2,1/(SRP!$B$16:$B$20&lt;=E5639)/(SRP!$C$16:$C$20&gt;=E5639),SRP!$D$16:$D$20)*(G5639/100)*(E5639/1000)),
IF(C5639="Ready to Drink",
SUM(LOOKUP(2,1/(SRP!$B$11:$B$15&lt;=E5639)/(SRP!$C$11:$C$15&gt;=E5639),SRP!$D$11:$D$15)*(G5639/100)*(E5639/1000)),
0)))))),2)</f>
        <v>11.64</v>
      </c>
      <c r="L5639" s="173" t="str">
        <f t="shared" si="88"/>
        <v>Ready to Drink2130</v>
      </c>
      <c r="M5639" s="154">
        <f>VLOOKUP(L5639,'Slope %'!C:D,2,0)</f>
        <v>0.1</v>
      </c>
    </row>
    <row r="5640" spans="1:13" x14ac:dyDescent="0.25">
      <c r="A5640" s="169">
        <v>63163</v>
      </c>
      <c r="B5640" s="170" t="s">
        <v>4210</v>
      </c>
      <c r="C5640" s="170" t="s">
        <v>263</v>
      </c>
      <c r="D5640" s="170" t="s">
        <v>1938</v>
      </c>
      <c r="E5640" s="170">
        <v>2130</v>
      </c>
      <c r="F5640" s="170">
        <v>4</v>
      </c>
      <c r="G5640" s="171">
        <v>5</v>
      </c>
      <c r="H5640" s="170" t="s">
        <v>105</v>
      </c>
      <c r="I5640" s="171">
        <v>19.39</v>
      </c>
      <c r="J5640" s="169">
        <v>6</v>
      </c>
      <c r="K5640" s="154" cm="1">
        <f t="array" ref="K5640">ROUND(
IF(C5640="Beer",
SUM(LOOKUP(2,1/(SRP!$B$8:$B$10&lt;=E5640)/(SRP!$C$8:$C$10&gt;=E5640),SRP!$D$8:$D$10)*(G5640/100)*(E5640/1000)),
IF(C5640="Spirits",
SUM(LOOKUP(2,1/(SRP!$B$2:$B$7&lt;=E5640)/(SRP!$C$2:$C$7&gt;=E5640),SRP!$D$2:$D$7)*(G5640/100)*(E5640/1000)),
IF(AND(C5640="Wine",D5640="Fortified Wines"),
SUM(LOOKUP(2,1/(SRP!$B$26:$B$29&lt;=E5640)/(SRP!$C$26:$C$29&gt;=E5640),SRP!$D$26:$D$29)*(G5640/100)*(E5640/1000)),
IF(C5640="Wine",
SUM(LOOKUP(2,1/(SRP!$B$21:$B$25&lt;=E5640)/(SRP!$C$21:$C$25&gt;=E5640),SRP!$D$21:$D$25)*(G5640/100)*(E5640/1000)),
IF(AND(C5640="Ready to Drink",D5640="RTD-One Pour Cocktail&gt;7%&lt;=14.5"),
SUM(LOOKUP(2,1/(SRP!$B$16:$B$20&lt;=E5640)/(SRP!$C$16:$C$20&gt;=E5640),SRP!$D$16:$D$20)*(G5640/100)*(E5640/1000)),
IF(C5640="Ready to Drink",
SUM(LOOKUP(2,1/(SRP!$B$11:$B$15&lt;=E5640)/(SRP!$C$11:$C$15&gt;=E5640),SRP!$D$11:$D$15)*(G5640/100)*(E5640/1000)),
0)))))),2)</f>
        <v>8.31</v>
      </c>
      <c r="L5640" s="173" t="str">
        <f t="shared" si="88"/>
        <v>Ready to Drink2130</v>
      </c>
      <c r="M5640" s="154">
        <f>VLOOKUP(L5640,'Slope %'!C:D,2,0)</f>
        <v>0.1</v>
      </c>
    </row>
    <row r="5641" spans="1:13" x14ac:dyDescent="0.25">
      <c r="A5641" s="169">
        <v>63163</v>
      </c>
      <c r="B5641" s="170" t="s">
        <v>4210</v>
      </c>
      <c r="C5641" s="170" t="s">
        <v>263</v>
      </c>
      <c r="D5641" s="170" t="s">
        <v>1938</v>
      </c>
      <c r="E5641" s="170">
        <v>2130</v>
      </c>
      <c r="F5641" s="170">
        <v>4</v>
      </c>
      <c r="G5641" s="171">
        <v>5</v>
      </c>
      <c r="H5641" s="170" t="s">
        <v>105</v>
      </c>
      <c r="I5641" s="171">
        <v>19.39</v>
      </c>
      <c r="J5641" s="169">
        <v>6</v>
      </c>
      <c r="K5641" s="154" cm="1">
        <f t="array" ref="K5641">ROUND(
IF(C5641="Beer",
SUM(LOOKUP(2,1/(SRP!$B$8:$B$10&lt;=E5641)/(SRP!$C$8:$C$10&gt;=E5641),SRP!$D$8:$D$10)*(G5641/100)*(E5641/1000)),
IF(C5641="Spirits",
SUM(LOOKUP(2,1/(SRP!$B$2:$B$7&lt;=E5641)/(SRP!$C$2:$C$7&gt;=E5641),SRP!$D$2:$D$7)*(G5641/100)*(E5641/1000)),
IF(AND(C5641="Wine",D5641="Fortified Wines"),
SUM(LOOKUP(2,1/(SRP!$B$26:$B$29&lt;=E5641)/(SRP!$C$26:$C$29&gt;=E5641),SRP!$D$26:$D$29)*(G5641/100)*(E5641/1000)),
IF(C5641="Wine",
SUM(LOOKUP(2,1/(SRP!$B$21:$B$25&lt;=E5641)/(SRP!$C$21:$C$25&gt;=E5641),SRP!$D$21:$D$25)*(G5641/100)*(E5641/1000)),
IF(AND(C5641="Ready to Drink",D5641="RTD-One Pour Cocktail&gt;7%&lt;=14.5"),
SUM(LOOKUP(2,1/(SRP!$B$16:$B$20&lt;=E5641)/(SRP!$C$16:$C$20&gt;=E5641),SRP!$D$16:$D$20)*(G5641/100)*(E5641/1000)),
IF(C5641="Ready to Drink",
SUM(LOOKUP(2,1/(SRP!$B$11:$B$15&lt;=E5641)/(SRP!$C$11:$C$15&gt;=E5641),SRP!$D$11:$D$15)*(G5641/100)*(E5641/1000)),
0)))))),2)</f>
        <v>8.31</v>
      </c>
      <c r="L5641" s="173" t="str">
        <f t="shared" si="88"/>
        <v>Ready to Drink2130</v>
      </c>
      <c r="M5641" s="154">
        <f>VLOOKUP(L5641,'Slope %'!C:D,2,0)</f>
        <v>0.1</v>
      </c>
    </row>
    <row r="5642" spans="1:13" x14ac:dyDescent="0.25">
      <c r="A5642" s="169">
        <v>63164</v>
      </c>
      <c r="B5642" s="170" t="s">
        <v>4211</v>
      </c>
      <c r="C5642" s="170" t="s">
        <v>263</v>
      </c>
      <c r="D5642" s="170" t="s">
        <v>1938</v>
      </c>
      <c r="E5642" s="170">
        <v>4260</v>
      </c>
      <c r="F5642" s="170">
        <v>2</v>
      </c>
      <c r="G5642" s="171">
        <v>5</v>
      </c>
      <c r="H5642" s="170" t="s">
        <v>105</v>
      </c>
      <c r="I5642" s="171">
        <v>32.979999999999997</v>
      </c>
      <c r="J5642" s="169">
        <v>12</v>
      </c>
      <c r="K5642" s="154" cm="1">
        <f t="array" ref="K5642">ROUND(
IF(C5642="Beer",
SUM(LOOKUP(2,1/(SRP!$B$8:$B$10&lt;=E5642)/(SRP!$C$8:$C$10&gt;=E5642),SRP!$D$8:$D$10)*(G5642/100)*(E5642/1000)),
IF(C5642="Spirits",
SUM(LOOKUP(2,1/(SRP!$B$2:$B$7&lt;=E5642)/(SRP!$C$2:$C$7&gt;=E5642),SRP!$D$2:$D$7)*(G5642/100)*(E5642/1000)),
IF(AND(C5642="Wine",D5642="Fortified Wines"),
SUM(LOOKUP(2,1/(SRP!$B$26:$B$29&lt;=E5642)/(SRP!$C$26:$C$29&gt;=E5642),SRP!$D$26:$D$29)*(G5642/100)*(E5642/1000)),
IF(C5642="Wine",
SUM(LOOKUP(2,1/(SRP!$B$21:$B$25&lt;=E5642)/(SRP!$C$21:$C$25&gt;=E5642),SRP!$D$21:$D$25)*(G5642/100)*(E5642/1000)),
IF(AND(C5642="Ready to Drink",D5642="RTD-One Pour Cocktail&gt;7%&lt;=14.5"),
SUM(LOOKUP(2,1/(SRP!$B$16:$B$20&lt;=E5642)/(SRP!$C$16:$C$20&gt;=E5642),SRP!$D$16:$D$20)*(G5642/100)*(E5642/1000)),
IF(C5642="Ready to Drink",
SUM(LOOKUP(2,1/(SRP!$B$11:$B$15&lt;=E5642)/(SRP!$C$11:$C$15&gt;=E5642),SRP!$D$11:$D$15)*(G5642/100)*(E5642/1000)),
0)))))),2)</f>
        <v>16.63</v>
      </c>
      <c r="L5642" s="173" t="str">
        <f t="shared" si="88"/>
        <v>Ready to Drink4260</v>
      </c>
      <c r="M5642" s="154">
        <f>VLOOKUP(L5642,'Slope %'!C:D,2,0)</f>
        <v>7.0000000000000007E-2</v>
      </c>
    </row>
    <row r="5643" spans="1:13" x14ac:dyDescent="0.25">
      <c r="A5643" s="169">
        <v>63164</v>
      </c>
      <c r="B5643" s="170" t="s">
        <v>4211</v>
      </c>
      <c r="C5643" s="170" t="s">
        <v>263</v>
      </c>
      <c r="D5643" s="170" t="s">
        <v>1938</v>
      </c>
      <c r="E5643" s="170">
        <v>4260</v>
      </c>
      <c r="F5643" s="170">
        <v>2</v>
      </c>
      <c r="G5643" s="171">
        <v>5</v>
      </c>
      <c r="H5643" s="170" t="s">
        <v>105</v>
      </c>
      <c r="I5643" s="171">
        <v>32.979999999999997</v>
      </c>
      <c r="J5643" s="169">
        <v>12</v>
      </c>
      <c r="K5643" s="154" cm="1">
        <f t="array" ref="K5643">ROUND(
IF(C5643="Beer",
SUM(LOOKUP(2,1/(SRP!$B$8:$B$10&lt;=E5643)/(SRP!$C$8:$C$10&gt;=E5643),SRP!$D$8:$D$10)*(G5643/100)*(E5643/1000)),
IF(C5643="Spirits",
SUM(LOOKUP(2,1/(SRP!$B$2:$B$7&lt;=E5643)/(SRP!$C$2:$C$7&gt;=E5643),SRP!$D$2:$D$7)*(G5643/100)*(E5643/1000)),
IF(AND(C5643="Wine",D5643="Fortified Wines"),
SUM(LOOKUP(2,1/(SRP!$B$26:$B$29&lt;=E5643)/(SRP!$C$26:$C$29&gt;=E5643),SRP!$D$26:$D$29)*(G5643/100)*(E5643/1000)),
IF(C5643="Wine",
SUM(LOOKUP(2,1/(SRP!$B$21:$B$25&lt;=E5643)/(SRP!$C$21:$C$25&gt;=E5643),SRP!$D$21:$D$25)*(G5643/100)*(E5643/1000)),
IF(AND(C5643="Ready to Drink",D5643="RTD-One Pour Cocktail&gt;7%&lt;=14.5"),
SUM(LOOKUP(2,1/(SRP!$B$16:$B$20&lt;=E5643)/(SRP!$C$16:$C$20&gt;=E5643),SRP!$D$16:$D$20)*(G5643/100)*(E5643/1000)),
IF(C5643="Ready to Drink",
SUM(LOOKUP(2,1/(SRP!$B$11:$B$15&lt;=E5643)/(SRP!$C$11:$C$15&gt;=E5643),SRP!$D$11:$D$15)*(G5643/100)*(E5643/1000)),
0)))))),2)</f>
        <v>16.63</v>
      </c>
      <c r="L5643" s="173" t="str">
        <f t="shared" si="88"/>
        <v>Ready to Drink4260</v>
      </c>
      <c r="M5643" s="154">
        <f>VLOOKUP(L5643,'Slope %'!C:D,2,0)</f>
        <v>7.0000000000000007E-2</v>
      </c>
    </row>
    <row r="5644" spans="1:13" x14ac:dyDescent="0.25">
      <c r="A5644" s="169">
        <v>63165</v>
      </c>
      <c r="B5644" s="170" t="s">
        <v>4212</v>
      </c>
      <c r="C5644" s="170" t="s">
        <v>263</v>
      </c>
      <c r="D5644" s="170" t="s">
        <v>1938</v>
      </c>
      <c r="E5644" s="170">
        <v>2130</v>
      </c>
      <c r="F5644" s="170">
        <v>4</v>
      </c>
      <c r="G5644" s="171">
        <v>5</v>
      </c>
      <c r="H5644" s="170" t="s">
        <v>105</v>
      </c>
      <c r="I5644" s="171">
        <v>18.489999999999998</v>
      </c>
      <c r="J5644" s="169">
        <v>6</v>
      </c>
      <c r="K5644" s="154" cm="1">
        <f t="array" ref="K5644">ROUND(
IF(C5644="Beer",
SUM(LOOKUP(2,1/(SRP!$B$8:$B$10&lt;=E5644)/(SRP!$C$8:$C$10&gt;=E5644),SRP!$D$8:$D$10)*(G5644/100)*(E5644/1000)),
IF(C5644="Spirits",
SUM(LOOKUP(2,1/(SRP!$B$2:$B$7&lt;=E5644)/(SRP!$C$2:$C$7&gt;=E5644),SRP!$D$2:$D$7)*(G5644/100)*(E5644/1000)),
IF(AND(C5644="Wine",D5644="Fortified Wines"),
SUM(LOOKUP(2,1/(SRP!$B$26:$B$29&lt;=E5644)/(SRP!$C$26:$C$29&gt;=E5644),SRP!$D$26:$D$29)*(G5644/100)*(E5644/1000)),
IF(C5644="Wine",
SUM(LOOKUP(2,1/(SRP!$B$21:$B$25&lt;=E5644)/(SRP!$C$21:$C$25&gt;=E5644),SRP!$D$21:$D$25)*(G5644/100)*(E5644/1000)),
IF(AND(C5644="Ready to Drink",D5644="RTD-One Pour Cocktail&gt;7%&lt;=14.5"),
SUM(LOOKUP(2,1/(SRP!$B$16:$B$20&lt;=E5644)/(SRP!$C$16:$C$20&gt;=E5644),SRP!$D$16:$D$20)*(G5644/100)*(E5644/1000)),
IF(C5644="Ready to Drink",
SUM(LOOKUP(2,1/(SRP!$B$11:$B$15&lt;=E5644)/(SRP!$C$11:$C$15&gt;=E5644),SRP!$D$11:$D$15)*(G5644/100)*(E5644/1000)),
0)))))),2)</f>
        <v>8.31</v>
      </c>
      <c r="L5644" s="173" t="str">
        <f t="shared" si="88"/>
        <v>Ready to Drink2130</v>
      </c>
      <c r="M5644" s="154">
        <f>VLOOKUP(L5644,'Slope %'!C:D,2,0)</f>
        <v>0.1</v>
      </c>
    </row>
    <row r="5645" spans="1:13" x14ac:dyDescent="0.25">
      <c r="A5645" s="169">
        <v>63165</v>
      </c>
      <c r="B5645" s="170" t="s">
        <v>4212</v>
      </c>
      <c r="C5645" s="170" t="s">
        <v>263</v>
      </c>
      <c r="D5645" s="170" t="s">
        <v>1938</v>
      </c>
      <c r="E5645" s="170">
        <v>2130</v>
      </c>
      <c r="F5645" s="170">
        <v>4</v>
      </c>
      <c r="G5645" s="171">
        <v>5</v>
      </c>
      <c r="H5645" s="170" t="s">
        <v>105</v>
      </c>
      <c r="I5645" s="171">
        <v>18.489999999999998</v>
      </c>
      <c r="J5645" s="169">
        <v>6</v>
      </c>
      <c r="K5645" s="154" cm="1">
        <f t="array" ref="K5645">ROUND(
IF(C5645="Beer",
SUM(LOOKUP(2,1/(SRP!$B$8:$B$10&lt;=E5645)/(SRP!$C$8:$C$10&gt;=E5645),SRP!$D$8:$D$10)*(G5645/100)*(E5645/1000)),
IF(C5645="Spirits",
SUM(LOOKUP(2,1/(SRP!$B$2:$B$7&lt;=E5645)/(SRP!$C$2:$C$7&gt;=E5645),SRP!$D$2:$D$7)*(G5645/100)*(E5645/1000)),
IF(AND(C5645="Wine",D5645="Fortified Wines"),
SUM(LOOKUP(2,1/(SRP!$B$26:$B$29&lt;=E5645)/(SRP!$C$26:$C$29&gt;=E5645),SRP!$D$26:$D$29)*(G5645/100)*(E5645/1000)),
IF(C5645="Wine",
SUM(LOOKUP(2,1/(SRP!$B$21:$B$25&lt;=E5645)/(SRP!$C$21:$C$25&gt;=E5645),SRP!$D$21:$D$25)*(G5645/100)*(E5645/1000)),
IF(AND(C5645="Ready to Drink",D5645="RTD-One Pour Cocktail&gt;7%&lt;=14.5"),
SUM(LOOKUP(2,1/(SRP!$B$16:$B$20&lt;=E5645)/(SRP!$C$16:$C$20&gt;=E5645),SRP!$D$16:$D$20)*(G5645/100)*(E5645/1000)),
IF(C5645="Ready to Drink",
SUM(LOOKUP(2,1/(SRP!$B$11:$B$15&lt;=E5645)/(SRP!$C$11:$C$15&gt;=E5645),SRP!$D$11:$D$15)*(G5645/100)*(E5645/1000)),
0)))))),2)</f>
        <v>8.31</v>
      </c>
      <c r="L5645" s="173" t="str">
        <f t="shared" si="88"/>
        <v>Ready to Drink2130</v>
      </c>
      <c r="M5645" s="154">
        <f>VLOOKUP(L5645,'Slope %'!C:D,2,0)</f>
        <v>0.1</v>
      </c>
    </row>
    <row r="5646" spans="1:13" x14ac:dyDescent="0.25">
      <c r="A5646" s="169">
        <v>63166</v>
      </c>
      <c r="B5646" s="170" t="s">
        <v>4213</v>
      </c>
      <c r="C5646" s="170" t="s">
        <v>263</v>
      </c>
      <c r="D5646" s="170" t="s">
        <v>264</v>
      </c>
      <c r="E5646" s="170">
        <v>1420</v>
      </c>
      <c r="F5646" s="170">
        <v>6</v>
      </c>
      <c r="G5646" s="171">
        <v>5</v>
      </c>
      <c r="H5646" s="170" t="s">
        <v>105</v>
      </c>
      <c r="I5646" s="171">
        <v>13.99</v>
      </c>
      <c r="J5646" s="169">
        <v>4</v>
      </c>
      <c r="K5646" s="154" cm="1">
        <f t="array" ref="K5646">ROUND(
IF(C5646="Beer",
SUM(LOOKUP(2,1/(SRP!$B$8:$B$10&lt;=E5646)/(SRP!$C$8:$C$10&gt;=E5646),SRP!$D$8:$D$10)*(G5646/100)*(E5646/1000)),
IF(C5646="Spirits",
SUM(LOOKUP(2,1/(SRP!$B$2:$B$7&lt;=E5646)/(SRP!$C$2:$C$7&gt;=E5646),SRP!$D$2:$D$7)*(G5646/100)*(E5646/1000)),
IF(AND(C5646="Wine",D5646="Fortified Wines"),
SUM(LOOKUP(2,1/(SRP!$B$26:$B$29&lt;=E5646)/(SRP!$C$26:$C$29&gt;=E5646),SRP!$D$26:$D$29)*(G5646/100)*(E5646/1000)),
IF(C5646="Wine",
SUM(LOOKUP(2,1/(SRP!$B$21:$B$25&lt;=E5646)/(SRP!$C$21:$C$25&gt;=E5646),SRP!$D$21:$D$25)*(G5646/100)*(E5646/1000)),
IF(AND(C5646="Ready to Drink",D5646="RTD-One Pour Cocktail&gt;7%&lt;=14.5"),
SUM(LOOKUP(2,1/(SRP!$B$16:$B$20&lt;=E5646)/(SRP!$C$16:$C$20&gt;=E5646),SRP!$D$16:$D$20)*(G5646/100)*(E5646/1000)),
IF(C5646="Ready to Drink",
SUM(LOOKUP(2,1/(SRP!$B$11:$B$15&lt;=E5646)/(SRP!$C$11:$C$15&gt;=E5646),SRP!$D$11:$D$15)*(G5646/100)*(E5646/1000)),
0)))))),2)</f>
        <v>5.54</v>
      </c>
      <c r="L5646" s="173" t="str">
        <f t="shared" si="88"/>
        <v>Ready to Drink1420</v>
      </c>
      <c r="M5646" s="154">
        <f>VLOOKUP(L5646,'Slope %'!C:D,2,0)</f>
        <v>0.12</v>
      </c>
    </row>
    <row r="5647" spans="1:13" x14ac:dyDescent="0.25">
      <c r="A5647" s="169">
        <v>63166</v>
      </c>
      <c r="B5647" s="170" t="s">
        <v>4213</v>
      </c>
      <c r="C5647" s="170" t="s">
        <v>263</v>
      </c>
      <c r="D5647" s="170" t="s">
        <v>264</v>
      </c>
      <c r="E5647" s="170">
        <v>1420</v>
      </c>
      <c r="F5647" s="170">
        <v>6</v>
      </c>
      <c r="G5647" s="171">
        <v>5</v>
      </c>
      <c r="H5647" s="170" t="s">
        <v>105</v>
      </c>
      <c r="I5647" s="171">
        <v>13.99</v>
      </c>
      <c r="J5647" s="169">
        <v>4</v>
      </c>
      <c r="K5647" s="154" cm="1">
        <f t="array" ref="K5647">ROUND(
IF(C5647="Beer",
SUM(LOOKUP(2,1/(SRP!$B$8:$B$10&lt;=E5647)/(SRP!$C$8:$C$10&gt;=E5647),SRP!$D$8:$D$10)*(G5647/100)*(E5647/1000)),
IF(C5647="Spirits",
SUM(LOOKUP(2,1/(SRP!$B$2:$B$7&lt;=E5647)/(SRP!$C$2:$C$7&gt;=E5647),SRP!$D$2:$D$7)*(G5647/100)*(E5647/1000)),
IF(AND(C5647="Wine",D5647="Fortified Wines"),
SUM(LOOKUP(2,1/(SRP!$B$26:$B$29&lt;=E5647)/(SRP!$C$26:$C$29&gt;=E5647),SRP!$D$26:$D$29)*(G5647/100)*(E5647/1000)),
IF(C5647="Wine",
SUM(LOOKUP(2,1/(SRP!$B$21:$B$25&lt;=E5647)/(SRP!$C$21:$C$25&gt;=E5647),SRP!$D$21:$D$25)*(G5647/100)*(E5647/1000)),
IF(AND(C5647="Ready to Drink",D5647="RTD-One Pour Cocktail&gt;7%&lt;=14.5"),
SUM(LOOKUP(2,1/(SRP!$B$16:$B$20&lt;=E5647)/(SRP!$C$16:$C$20&gt;=E5647),SRP!$D$16:$D$20)*(G5647/100)*(E5647/1000)),
IF(C5647="Ready to Drink",
SUM(LOOKUP(2,1/(SRP!$B$11:$B$15&lt;=E5647)/(SRP!$C$11:$C$15&gt;=E5647),SRP!$D$11:$D$15)*(G5647/100)*(E5647/1000)),
0)))))),2)</f>
        <v>5.54</v>
      </c>
      <c r="L5647" s="173" t="str">
        <f t="shared" si="88"/>
        <v>Ready to Drink1420</v>
      </c>
      <c r="M5647" s="154">
        <f>VLOOKUP(L5647,'Slope %'!C:D,2,0)</f>
        <v>0.12</v>
      </c>
    </row>
    <row r="5648" spans="1:13" x14ac:dyDescent="0.25">
      <c r="A5648" s="169">
        <v>63168</v>
      </c>
      <c r="B5648" s="170" t="s">
        <v>4214</v>
      </c>
      <c r="C5648" s="170" t="s">
        <v>24</v>
      </c>
      <c r="D5648" s="170" t="s">
        <v>34</v>
      </c>
      <c r="E5648" s="170">
        <v>750</v>
      </c>
      <c r="F5648" s="170">
        <v>6</v>
      </c>
      <c r="G5648" s="171">
        <v>15</v>
      </c>
      <c r="H5648" s="170" t="s">
        <v>86</v>
      </c>
      <c r="I5648" s="171">
        <v>26.99</v>
      </c>
      <c r="J5648" s="169">
        <v>1</v>
      </c>
      <c r="K5648" s="154" cm="1">
        <f t="array" ref="K5648">ROUND(
IF(C5648="Beer",
SUM(LOOKUP(2,1/(SRP!$B$8:$B$10&lt;=E5648)/(SRP!$C$8:$C$10&gt;=E5648),SRP!$D$8:$D$10)*(G5648/100)*(E5648/1000)),
IF(C5648="Spirits",
SUM(LOOKUP(2,1/(SRP!$B$2:$B$7&lt;=E5648)/(SRP!$C$2:$C$7&gt;=E5648),SRP!$D$2:$D$7)*(G5648/100)*(E5648/1000)),
IF(AND(C5648="Wine",D5648="Fortified Wines"),
SUM(LOOKUP(2,1/(SRP!$B$26:$B$29&lt;=E5648)/(SRP!$C$26:$C$29&gt;=E5648),SRP!$D$26:$D$29)*(G5648/100)*(E5648/1000)),
IF(C5648="Wine",
SUM(LOOKUP(2,1/(SRP!$B$21:$B$25&lt;=E5648)/(SRP!$C$21:$C$25&gt;=E5648),SRP!$D$21:$D$25)*(G5648/100)*(E5648/1000)),
IF(AND(C5648="Ready to Drink",D5648="RTD-One Pour Cocktail&gt;7%&lt;=14.5"),
SUM(LOOKUP(2,1/(SRP!$B$16:$B$20&lt;=E5648)/(SRP!$C$16:$C$20&gt;=E5648),SRP!$D$16:$D$20)*(G5648/100)*(E5648/1000)),
IF(C5648="Ready to Drink",
SUM(LOOKUP(2,1/(SRP!$B$11:$B$15&lt;=E5648)/(SRP!$C$11:$C$15&gt;=E5648),SRP!$D$11:$D$15)*(G5648/100)*(E5648/1000)),
0)))))),2)</f>
        <v>8.7799999999999994</v>
      </c>
      <c r="L5648" s="173" t="str">
        <f t="shared" si="88"/>
        <v>Wine750</v>
      </c>
      <c r="M5648" s="154">
        <f>VLOOKUP(L5648,'Slope %'!C:D,2,0)</f>
        <v>0.1</v>
      </c>
    </row>
    <row r="5649" spans="1:13" x14ac:dyDescent="0.25">
      <c r="A5649" s="169">
        <v>63176</v>
      </c>
      <c r="B5649" s="170" t="s">
        <v>4215</v>
      </c>
      <c r="C5649" s="170" t="s">
        <v>263</v>
      </c>
      <c r="D5649" s="170" t="s">
        <v>264</v>
      </c>
      <c r="E5649" s="170">
        <v>4260</v>
      </c>
      <c r="F5649" s="170">
        <v>2</v>
      </c>
      <c r="G5649" s="171">
        <v>5</v>
      </c>
      <c r="H5649" s="170" t="s">
        <v>105</v>
      </c>
      <c r="I5649" s="171">
        <v>31.79</v>
      </c>
      <c r="J5649" s="169">
        <v>12</v>
      </c>
      <c r="K5649" s="154" cm="1">
        <f t="array" ref="K5649">ROUND(
IF(C5649="Beer",
SUM(LOOKUP(2,1/(SRP!$B$8:$B$10&lt;=E5649)/(SRP!$C$8:$C$10&gt;=E5649),SRP!$D$8:$D$10)*(G5649/100)*(E5649/1000)),
IF(C5649="Spirits",
SUM(LOOKUP(2,1/(SRP!$B$2:$B$7&lt;=E5649)/(SRP!$C$2:$C$7&gt;=E5649),SRP!$D$2:$D$7)*(G5649/100)*(E5649/1000)),
IF(AND(C5649="Wine",D5649="Fortified Wines"),
SUM(LOOKUP(2,1/(SRP!$B$26:$B$29&lt;=E5649)/(SRP!$C$26:$C$29&gt;=E5649),SRP!$D$26:$D$29)*(G5649/100)*(E5649/1000)),
IF(C5649="Wine",
SUM(LOOKUP(2,1/(SRP!$B$21:$B$25&lt;=E5649)/(SRP!$C$21:$C$25&gt;=E5649),SRP!$D$21:$D$25)*(G5649/100)*(E5649/1000)),
IF(AND(C5649="Ready to Drink",D5649="RTD-One Pour Cocktail&gt;7%&lt;=14.5"),
SUM(LOOKUP(2,1/(SRP!$B$16:$B$20&lt;=E5649)/(SRP!$C$16:$C$20&gt;=E5649),SRP!$D$16:$D$20)*(G5649/100)*(E5649/1000)),
IF(C5649="Ready to Drink",
SUM(LOOKUP(2,1/(SRP!$B$11:$B$15&lt;=E5649)/(SRP!$C$11:$C$15&gt;=E5649),SRP!$D$11:$D$15)*(G5649/100)*(E5649/1000)),
0)))))),2)</f>
        <v>16.63</v>
      </c>
      <c r="L5649" s="173" t="str">
        <f t="shared" si="88"/>
        <v>Ready to Drink4260</v>
      </c>
      <c r="M5649" s="154">
        <f>VLOOKUP(L5649,'Slope %'!C:D,2,0)</f>
        <v>7.0000000000000007E-2</v>
      </c>
    </row>
    <row r="5650" spans="1:13" x14ac:dyDescent="0.25">
      <c r="A5650" s="169">
        <v>63176</v>
      </c>
      <c r="B5650" s="170" t="s">
        <v>4215</v>
      </c>
      <c r="C5650" s="170" t="s">
        <v>263</v>
      </c>
      <c r="D5650" s="170" t="s">
        <v>264</v>
      </c>
      <c r="E5650" s="170">
        <v>4260</v>
      </c>
      <c r="F5650" s="170">
        <v>2</v>
      </c>
      <c r="G5650" s="171">
        <v>5</v>
      </c>
      <c r="H5650" s="170" t="s">
        <v>105</v>
      </c>
      <c r="I5650" s="171">
        <v>31.79</v>
      </c>
      <c r="J5650" s="169">
        <v>12</v>
      </c>
      <c r="K5650" s="154" cm="1">
        <f t="array" ref="K5650">ROUND(
IF(C5650="Beer",
SUM(LOOKUP(2,1/(SRP!$B$8:$B$10&lt;=E5650)/(SRP!$C$8:$C$10&gt;=E5650),SRP!$D$8:$D$10)*(G5650/100)*(E5650/1000)),
IF(C5650="Spirits",
SUM(LOOKUP(2,1/(SRP!$B$2:$B$7&lt;=E5650)/(SRP!$C$2:$C$7&gt;=E5650),SRP!$D$2:$D$7)*(G5650/100)*(E5650/1000)),
IF(AND(C5650="Wine",D5650="Fortified Wines"),
SUM(LOOKUP(2,1/(SRP!$B$26:$B$29&lt;=E5650)/(SRP!$C$26:$C$29&gt;=E5650),SRP!$D$26:$D$29)*(G5650/100)*(E5650/1000)),
IF(C5650="Wine",
SUM(LOOKUP(2,1/(SRP!$B$21:$B$25&lt;=E5650)/(SRP!$C$21:$C$25&gt;=E5650),SRP!$D$21:$D$25)*(G5650/100)*(E5650/1000)),
IF(AND(C5650="Ready to Drink",D5650="RTD-One Pour Cocktail&gt;7%&lt;=14.5"),
SUM(LOOKUP(2,1/(SRP!$B$16:$B$20&lt;=E5650)/(SRP!$C$16:$C$20&gt;=E5650),SRP!$D$16:$D$20)*(G5650/100)*(E5650/1000)),
IF(C5650="Ready to Drink",
SUM(LOOKUP(2,1/(SRP!$B$11:$B$15&lt;=E5650)/(SRP!$C$11:$C$15&gt;=E5650),SRP!$D$11:$D$15)*(G5650/100)*(E5650/1000)),
0)))))),2)</f>
        <v>16.63</v>
      </c>
      <c r="L5650" s="173" t="str">
        <f t="shared" si="88"/>
        <v>Ready to Drink4260</v>
      </c>
      <c r="M5650" s="154">
        <f>VLOOKUP(L5650,'Slope %'!C:D,2,0)</f>
        <v>7.0000000000000007E-2</v>
      </c>
    </row>
    <row r="5651" spans="1:13" x14ac:dyDescent="0.25">
      <c r="A5651" s="169">
        <v>63180</v>
      </c>
      <c r="B5651" s="170" t="s">
        <v>4216</v>
      </c>
      <c r="C5651" s="170" t="s">
        <v>24</v>
      </c>
      <c r="D5651" s="170" t="s">
        <v>99</v>
      </c>
      <c r="E5651" s="170">
        <v>750</v>
      </c>
      <c r="F5651" s="170">
        <v>12</v>
      </c>
      <c r="G5651" s="171">
        <v>20</v>
      </c>
      <c r="H5651" s="170" t="s">
        <v>177</v>
      </c>
      <c r="I5651" s="171">
        <v>27.29</v>
      </c>
      <c r="J5651" s="169">
        <v>1</v>
      </c>
      <c r="K5651" s="154" cm="1">
        <f t="array" ref="K5651">ROUND(
IF(C5651="Beer",
SUM(LOOKUP(2,1/(SRP!$B$8:$B$10&lt;=E5651)/(SRP!$C$8:$C$10&gt;=E5651),SRP!$D$8:$D$10)*(G5651/100)*(E5651/1000)),
IF(C5651="Spirits",
SUM(LOOKUP(2,1/(SRP!$B$2:$B$7&lt;=E5651)/(SRP!$C$2:$C$7&gt;=E5651),SRP!$D$2:$D$7)*(G5651/100)*(E5651/1000)),
IF(AND(C5651="Wine",D5651="Fortified Wines"),
SUM(LOOKUP(2,1/(SRP!$B$26:$B$29&lt;=E5651)/(SRP!$C$26:$C$29&gt;=E5651),SRP!$D$26:$D$29)*(G5651/100)*(E5651/1000)),
IF(C5651="Wine",
SUM(LOOKUP(2,1/(SRP!$B$21:$B$25&lt;=E5651)/(SRP!$C$21:$C$25&gt;=E5651),SRP!$D$21:$D$25)*(G5651/100)*(E5651/1000)),
IF(AND(C5651="Ready to Drink",D5651="RTD-One Pour Cocktail&gt;7%&lt;=14.5"),
SUM(LOOKUP(2,1/(SRP!$B$16:$B$20&lt;=E5651)/(SRP!$C$16:$C$20&gt;=E5651),SRP!$D$16:$D$20)*(G5651/100)*(E5651/1000)),
IF(C5651="Ready to Drink",
SUM(LOOKUP(2,1/(SRP!$B$11:$B$15&lt;=E5651)/(SRP!$C$11:$C$15&gt;=E5651),SRP!$D$11:$D$15)*(G5651/100)*(E5651/1000)),
0)))))),2)</f>
        <v>11.71</v>
      </c>
      <c r="L5651" s="173" t="str">
        <f t="shared" si="88"/>
        <v>Wine750</v>
      </c>
      <c r="M5651" s="154">
        <f>VLOOKUP(L5651,'Slope %'!C:D,2,0)</f>
        <v>0.1</v>
      </c>
    </row>
    <row r="5652" spans="1:13" x14ac:dyDescent="0.25">
      <c r="A5652" s="169">
        <v>63185</v>
      </c>
      <c r="B5652" s="170" t="s">
        <v>4217</v>
      </c>
      <c r="C5652" s="170" t="s">
        <v>263</v>
      </c>
      <c r="D5652" s="170" t="s">
        <v>264</v>
      </c>
      <c r="E5652" s="170">
        <v>2130</v>
      </c>
      <c r="F5652" s="170">
        <v>4</v>
      </c>
      <c r="G5652" s="171">
        <v>5</v>
      </c>
      <c r="H5652" s="170" t="s">
        <v>105</v>
      </c>
      <c r="I5652" s="171">
        <v>18.98</v>
      </c>
      <c r="J5652" s="169">
        <v>6</v>
      </c>
      <c r="K5652" s="154" cm="1">
        <f t="array" ref="K5652">ROUND(
IF(C5652="Beer",
SUM(LOOKUP(2,1/(SRP!$B$8:$B$10&lt;=E5652)/(SRP!$C$8:$C$10&gt;=E5652),SRP!$D$8:$D$10)*(G5652/100)*(E5652/1000)),
IF(C5652="Spirits",
SUM(LOOKUP(2,1/(SRP!$B$2:$B$7&lt;=E5652)/(SRP!$C$2:$C$7&gt;=E5652),SRP!$D$2:$D$7)*(G5652/100)*(E5652/1000)),
IF(AND(C5652="Wine",D5652="Fortified Wines"),
SUM(LOOKUP(2,1/(SRP!$B$26:$B$29&lt;=E5652)/(SRP!$C$26:$C$29&gt;=E5652),SRP!$D$26:$D$29)*(G5652/100)*(E5652/1000)),
IF(C5652="Wine",
SUM(LOOKUP(2,1/(SRP!$B$21:$B$25&lt;=E5652)/(SRP!$C$21:$C$25&gt;=E5652),SRP!$D$21:$D$25)*(G5652/100)*(E5652/1000)),
IF(AND(C5652="Ready to Drink",D5652="RTD-One Pour Cocktail&gt;7%&lt;=14.5"),
SUM(LOOKUP(2,1/(SRP!$B$16:$B$20&lt;=E5652)/(SRP!$C$16:$C$20&gt;=E5652),SRP!$D$16:$D$20)*(G5652/100)*(E5652/1000)),
IF(C5652="Ready to Drink",
SUM(LOOKUP(2,1/(SRP!$B$11:$B$15&lt;=E5652)/(SRP!$C$11:$C$15&gt;=E5652),SRP!$D$11:$D$15)*(G5652/100)*(E5652/1000)),
0)))))),2)</f>
        <v>8.31</v>
      </c>
      <c r="L5652" s="173" t="str">
        <f t="shared" si="88"/>
        <v>Ready to Drink2130</v>
      </c>
      <c r="M5652" s="154">
        <f>VLOOKUP(L5652,'Slope %'!C:D,2,0)</f>
        <v>0.1</v>
      </c>
    </row>
    <row r="5653" spans="1:13" x14ac:dyDescent="0.25">
      <c r="A5653" s="169">
        <v>63185</v>
      </c>
      <c r="B5653" s="170" t="s">
        <v>4217</v>
      </c>
      <c r="C5653" s="170" t="s">
        <v>263</v>
      </c>
      <c r="D5653" s="170" t="s">
        <v>264</v>
      </c>
      <c r="E5653" s="170">
        <v>2130</v>
      </c>
      <c r="F5653" s="170">
        <v>4</v>
      </c>
      <c r="G5653" s="171">
        <v>5</v>
      </c>
      <c r="H5653" s="170" t="s">
        <v>105</v>
      </c>
      <c r="I5653" s="171">
        <v>18.98</v>
      </c>
      <c r="J5653" s="169">
        <v>6</v>
      </c>
      <c r="K5653" s="154" cm="1">
        <f t="array" ref="K5653">ROUND(
IF(C5653="Beer",
SUM(LOOKUP(2,1/(SRP!$B$8:$B$10&lt;=E5653)/(SRP!$C$8:$C$10&gt;=E5653),SRP!$D$8:$D$10)*(G5653/100)*(E5653/1000)),
IF(C5653="Spirits",
SUM(LOOKUP(2,1/(SRP!$B$2:$B$7&lt;=E5653)/(SRP!$C$2:$C$7&gt;=E5653),SRP!$D$2:$D$7)*(G5653/100)*(E5653/1000)),
IF(AND(C5653="Wine",D5653="Fortified Wines"),
SUM(LOOKUP(2,1/(SRP!$B$26:$B$29&lt;=E5653)/(SRP!$C$26:$C$29&gt;=E5653),SRP!$D$26:$D$29)*(G5653/100)*(E5653/1000)),
IF(C5653="Wine",
SUM(LOOKUP(2,1/(SRP!$B$21:$B$25&lt;=E5653)/(SRP!$C$21:$C$25&gt;=E5653),SRP!$D$21:$D$25)*(G5653/100)*(E5653/1000)),
IF(AND(C5653="Ready to Drink",D5653="RTD-One Pour Cocktail&gt;7%&lt;=14.5"),
SUM(LOOKUP(2,1/(SRP!$B$16:$B$20&lt;=E5653)/(SRP!$C$16:$C$20&gt;=E5653),SRP!$D$16:$D$20)*(G5653/100)*(E5653/1000)),
IF(C5653="Ready to Drink",
SUM(LOOKUP(2,1/(SRP!$B$11:$B$15&lt;=E5653)/(SRP!$C$11:$C$15&gt;=E5653),SRP!$D$11:$D$15)*(G5653/100)*(E5653/1000)),
0)))))),2)</f>
        <v>8.31</v>
      </c>
      <c r="L5653" s="173" t="str">
        <f t="shared" si="88"/>
        <v>Ready to Drink2130</v>
      </c>
      <c r="M5653" s="154">
        <f>VLOOKUP(L5653,'Slope %'!C:D,2,0)</f>
        <v>0.1</v>
      </c>
    </row>
    <row r="5654" spans="1:13" x14ac:dyDescent="0.25">
      <c r="A5654" s="169">
        <v>63187</v>
      </c>
      <c r="B5654" s="170" t="s">
        <v>4218</v>
      </c>
      <c r="C5654" s="170" t="s">
        <v>263</v>
      </c>
      <c r="D5654" s="170" t="s">
        <v>264</v>
      </c>
      <c r="E5654" s="170">
        <v>2130</v>
      </c>
      <c r="F5654" s="170">
        <v>4</v>
      </c>
      <c r="G5654" s="171">
        <v>5</v>
      </c>
      <c r="H5654" s="170" t="s">
        <v>105</v>
      </c>
      <c r="I5654" s="171">
        <v>18.98</v>
      </c>
      <c r="J5654" s="169">
        <v>6</v>
      </c>
      <c r="K5654" s="154" cm="1">
        <f t="array" ref="K5654">ROUND(
IF(C5654="Beer",
SUM(LOOKUP(2,1/(SRP!$B$8:$B$10&lt;=E5654)/(SRP!$C$8:$C$10&gt;=E5654),SRP!$D$8:$D$10)*(G5654/100)*(E5654/1000)),
IF(C5654="Spirits",
SUM(LOOKUP(2,1/(SRP!$B$2:$B$7&lt;=E5654)/(SRP!$C$2:$C$7&gt;=E5654),SRP!$D$2:$D$7)*(G5654/100)*(E5654/1000)),
IF(AND(C5654="Wine",D5654="Fortified Wines"),
SUM(LOOKUP(2,1/(SRP!$B$26:$B$29&lt;=E5654)/(SRP!$C$26:$C$29&gt;=E5654),SRP!$D$26:$D$29)*(G5654/100)*(E5654/1000)),
IF(C5654="Wine",
SUM(LOOKUP(2,1/(SRP!$B$21:$B$25&lt;=E5654)/(SRP!$C$21:$C$25&gt;=E5654),SRP!$D$21:$D$25)*(G5654/100)*(E5654/1000)),
IF(AND(C5654="Ready to Drink",D5654="RTD-One Pour Cocktail&gt;7%&lt;=14.5"),
SUM(LOOKUP(2,1/(SRP!$B$16:$B$20&lt;=E5654)/(SRP!$C$16:$C$20&gt;=E5654),SRP!$D$16:$D$20)*(G5654/100)*(E5654/1000)),
IF(C5654="Ready to Drink",
SUM(LOOKUP(2,1/(SRP!$B$11:$B$15&lt;=E5654)/(SRP!$C$11:$C$15&gt;=E5654),SRP!$D$11:$D$15)*(G5654/100)*(E5654/1000)),
0)))))),2)</f>
        <v>8.31</v>
      </c>
      <c r="L5654" s="173" t="str">
        <f t="shared" si="88"/>
        <v>Ready to Drink2130</v>
      </c>
      <c r="M5654" s="154">
        <f>VLOOKUP(L5654,'Slope %'!C:D,2,0)</f>
        <v>0.1</v>
      </c>
    </row>
    <row r="5655" spans="1:13" x14ac:dyDescent="0.25">
      <c r="A5655" s="169">
        <v>63187</v>
      </c>
      <c r="B5655" s="170" t="s">
        <v>4218</v>
      </c>
      <c r="C5655" s="170" t="s">
        <v>263</v>
      </c>
      <c r="D5655" s="170" t="s">
        <v>264</v>
      </c>
      <c r="E5655" s="170">
        <v>2130</v>
      </c>
      <c r="F5655" s="170">
        <v>4</v>
      </c>
      <c r="G5655" s="171">
        <v>5</v>
      </c>
      <c r="H5655" s="170" t="s">
        <v>105</v>
      </c>
      <c r="I5655" s="171">
        <v>18.98</v>
      </c>
      <c r="J5655" s="169">
        <v>6</v>
      </c>
      <c r="K5655" s="154" cm="1">
        <f t="array" ref="K5655">ROUND(
IF(C5655="Beer",
SUM(LOOKUP(2,1/(SRP!$B$8:$B$10&lt;=E5655)/(SRP!$C$8:$C$10&gt;=E5655),SRP!$D$8:$D$10)*(G5655/100)*(E5655/1000)),
IF(C5655="Spirits",
SUM(LOOKUP(2,1/(SRP!$B$2:$B$7&lt;=E5655)/(SRP!$C$2:$C$7&gt;=E5655),SRP!$D$2:$D$7)*(G5655/100)*(E5655/1000)),
IF(AND(C5655="Wine",D5655="Fortified Wines"),
SUM(LOOKUP(2,1/(SRP!$B$26:$B$29&lt;=E5655)/(SRP!$C$26:$C$29&gt;=E5655),SRP!$D$26:$D$29)*(G5655/100)*(E5655/1000)),
IF(C5655="Wine",
SUM(LOOKUP(2,1/(SRP!$B$21:$B$25&lt;=E5655)/(SRP!$C$21:$C$25&gt;=E5655),SRP!$D$21:$D$25)*(G5655/100)*(E5655/1000)),
IF(AND(C5655="Ready to Drink",D5655="RTD-One Pour Cocktail&gt;7%&lt;=14.5"),
SUM(LOOKUP(2,1/(SRP!$B$16:$B$20&lt;=E5655)/(SRP!$C$16:$C$20&gt;=E5655),SRP!$D$16:$D$20)*(G5655/100)*(E5655/1000)),
IF(C5655="Ready to Drink",
SUM(LOOKUP(2,1/(SRP!$B$11:$B$15&lt;=E5655)/(SRP!$C$11:$C$15&gt;=E5655),SRP!$D$11:$D$15)*(G5655/100)*(E5655/1000)),
0)))))),2)</f>
        <v>8.31</v>
      </c>
      <c r="L5655" s="173" t="str">
        <f t="shared" si="88"/>
        <v>Ready to Drink2130</v>
      </c>
      <c r="M5655" s="154">
        <f>VLOOKUP(L5655,'Slope %'!C:D,2,0)</f>
        <v>0.1</v>
      </c>
    </row>
    <row r="5656" spans="1:13" x14ac:dyDescent="0.25">
      <c r="A5656" s="169">
        <v>63188</v>
      </c>
      <c r="B5656" s="170" t="s">
        <v>4219</v>
      </c>
      <c r="C5656" s="170" t="s">
        <v>263</v>
      </c>
      <c r="D5656" s="170" t="s">
        <v>264</v>
      </c>
      <c r="E5656" s="170">
        <v>2130</v>
      </c>
      <c r="F5656" s="170">
        <v>4</v>
      </c>
      <c r="G5656" s="171">
        <v>5</v>
      </c>
      <c r="H5656" s="170" t="s">
        <v>105</v>
      </c>
      <c r="I5656" s="171">
        <v>18.98</v>
      </c>
      <c r="J5656" s="169">
        <v>6</v>
      </c>
      <c r="K5656" s="154" cm="1">
        <f t="array" ref="K5656">ROUND(
IF(C5656="Beer",
SUM(LOOKUP(2,1/(SRP!$B$8:$B$10&lt;=E5656)/(SRP!$C$8:$C$10&gt;=E5656),SRP!$D$8:$D$10)*(G5656/100)*(E5656/1000)),
IF(C5656="Spirits",
SUM(LOOKUP(2,1/(SRP!$B$2:$B$7&lt;=E5656)/(SRP!$C$2:$C$7&gt;=E5656),SRP!$D$2:$D$7)*(G5656/100)*(E5656/1000)),
IF(AND(C5656="Wine",D5656="Fortified Wines"),
SUM(LOOKUP(2,1/(SRP!$B$26:$B$29&lt;=E5656)/(SRP!$C$26:$C$29&gt;=E5656),SRP!$D$26:$D$29)*(G5656/100)*(E5656/1000)),
IF(C5656="Wine",
SUM(LOOKUP(2,1/(SRP!$B$21:$B$25&lt;=E5656)/(SRP!$C$21:$C$25&gt;=E5656),SRP!$D$21:$D$25)*(G5656/100)*(E5656/1000)),
IF(AND(C5656="Ready to Drink",D5656="RTD-One Pour Cocktail&gt;7%&lt;=14.5"),
SUM(LOOKUP(2,1/(SRP!$B$16:$B$20&lt;=E5656)/(SRP!$C$16:$C$20&gt;=E5656),SRP!$D$16:$D$20)*(G5656/100)*(E5656/1000)),
IF(C5656="Ready to Drink",
SUM(LOOKUP(2,1/(SRP!$B$11:$B$15&lt;=E5656)/(SRP!$C$11:$C$15&gt;=E5656),SRP!$D$11:$D$15)*(G5656/100)*(E5656/1000)),
0)))))),2)</f>
        <v>8.31</v>
      </c>
      <c r="L5656" s="173" t="str">
        <f t="shared" si="88"/>
        <v>Ready to Drink2130</v>
      </c>
      <c r="M5656" s="154">
        <f>VLOOKUP(L5656,'Slope %'!C:D,2,0)</f>
        <v>0.1</v>
      </c>
    </row>
    <row r="5657" spans="1:13" x14ac:dyDescent="0.25">
      <c r="A5657" s="169">
        <v>63188</v>
      </c>
      <c r="B5657" s="170" t="s">
        <v>4219</v>
      </c>
      <c r="C5657" s="170" t="s">
        <v>263</v>
      </c>
      <c r="D5657" s="170" t="s">
        <v>264</v>
      </c>
      <c r="E5657" s="170">
        <v>2130</v>
      </c>
      <c r="F5657" s="170">
        <v>4</v>
      </c>
      <c r="G5657" s="171">
        <v>5</v>
      </c>
      <c r="H5657" s="170" t="s">
        <v>105</v>
      </c>
      <c r="I5657" s="171">
        <v>18.98</v>
      </c>
      <c r="J5657" s="169">
        <v>6</v>
      </c>
      <c r="K5657" s="154" cm="1">
        <f t="array" ref="K5657">ROUND(
IF(C5657="Beer",
SUM(LOOKUP(2,1/(SRP!$B$8:$B$10&lt;=E5657)/(SRP!$C$8:$C$10&gt;=E5657),SRP!$D$8:$D$10)*(G5657/100)*(E5657/1000)),
IF(C5657="Spirits",
SUM(LOOKUP(2,1/(SRP!$B$2:$B$7&lt;=E5657)/(SRP!$C$2:$C$7&gt;=E5657),SRP!$D$2:$D$7)*(G5657/100)*(E5657/1000)),
IF(AND(C5657="Wine",D5657="Fortified Wines"),
SUM(LOOKUP(2,1/(SRP!$B$26:$B$29&lt;=E5657)/(SRP!$C$26:$C$29&gt;=E5657),SRP!$D$26:$D$29)*(G5657/100)*(E5657/1000)),
IF(C5657="Wine",
SUM(LOOKUP(2,1/(SRP!$B$21:$B$25&lt;=E5657)/(SRP!$C$21:$C$25&gt;=E5657),SRP!$D$21:$D$25)*(G5657/100)*(E5657/1000)),
IF(AND(C5657="Ready to Drink",D5657="RTD-One Pour Cocktail&gt;7%&lt;=14.5"),
SUM(LOOKUP(2,1/(SRP!$B$16:$B$20&lt;=E5657)/(SRP!$C$16:$C$20&gt;=E5657),SRP!$D$16:$D$20)*(G5657/100)*(E5657/1000)),
IF(C5657="Ready to Drink",
SUM(LOOKUP(2,1/(SRP!$B$11:$B$15&lt;=E5657)/(SRP!$C$11:$C$15&gt;=E5657),SRP!$D$11:$D$15)*(G5657/100)*(E5657/1000)),
0)))))),2)</f>
        <v>8.31</v>
      </c>
      <c r="L5657" s="173" t="str">
        <f t="shared" si="88"/>
        <v>Ready to Drink2130</v>
      </c>
      <c r="M5657" s="154">
        <f>VLOOKUP(L5657,'Slope %'!C:D,2,0)</f>
        <v>0.1</v>
      </c>
    </row>
    <row r="5658" spans="1:13" x14ac:dyDescent="0.25">
      <c r="A5658" s="169">
        <v>63190</v>
      </c>
      <c r="B5658" s="170" t="s">
        <v>4220</v>
      </c>
      <c r="C5658" s="170" t="s">
        <v>263</v>
      </c>
      <c r="D5658" s="170" t="s">
        <v>1938</v>
      </c>
      <c r="E5658" s="170">
        <v>2130</v>
      </c>
      <c r="F5658" s="170">
        <v>4</v>
      </c>
      <c r="G5658" s="171">
        <v>7</v>
      </c>
      <c r="H5658" s="170" t="s">
        <v>105</v>
      </c>
      <c r="I5658" s="171">
        <v>18.489999999999998</v>
      </c>
      <c r="J5658" s="169">
        <v>6</v>
      </c>
      <c r="K5658" s="154" cm="1">
        <f t="array" ref="K5658">ROUND(
IF(C5658="Beer",
SUM(LOOKUP(2,1/(SRP!$B$8:$B$10&lt;=E5658)/(SRP!$C$8:$C$10&gt;=E5658),SRP!$D$8:$D$10)*(G5658/100)*(E5658/1000)),
IF(C5658="Spirits",
SUM(LOOKUP(2,1/(SRP!$B$2:$B$7&lt;=E5658)/(SRP!$C$2:$C$7&gt;=E5658),SRP!$D$2:$D$7)*(G5658/100)*(E5658/1000)),
IF(AND(C5658="Wine",D5658="Fortified Wines"),
SUM(LOOKUP(2,1/(SRP!$B$26:$B$29&lt;=E5658)/(SRP!$C$26:$C$29&gt;=E5658),SRP!$D$26:$D$29)*(G5658/100)*(E5658/1000)),
IF(C5658="Wine",
SUM(LOOKUP(2,1/(SRP!$B$21:$B$25&lt;=E5658)/(SRP!$C$21:$C$25&gt;=E5658),SRP!$D$21:$D$25)*(G5658/100)*(E5658/1000)),
IF(AND(C5658="Ready to Drink",D5658="RTD-One Pour Cocktail&gt;7%&lt;=14.5"),
SUM(LOOKUP(2,1/(SRP!$B$16:$B$20&lt;=E5658)/(SRP!$C$16:$C$20&gt;=E5658),SRP!$D$16:$D$20)*(G5658/100)*(E5658/1000)),
IF(C5658="Ready to Drink",
SUM(LOOKUP(2,1/(SRP!$B$11:$B$15&lt;=E5658)/(SRP!$C$11:$C$15&gt;=E5658),SRP!$D$11:$D$15)*(G5658/100)*(E5658/1000)),
0)))))),2)</f>
        <v>11.64</v>
      </c>
      <c r="L5658" s="173" t="str">
        <f t="shared" si="88"/>
        <v>Ready to Drink2130</v>
      </c>
      <c r="M5658" s="154">
        <f>VLOOKUP(L5658,'Slope %'!C:D,2,0)</f>
        <v>0.1</v>
      </c>
    </row>
    <row r="5659" spans="1:13" x14ac:dyDescent="0.25">
      <c r="A5659" s="169">
        <v>63190</v>
      </c>
      <c r="B5659" s="170" t="s">
        <v>4220</v>
      </c>
      <c r="C5659" s="170" t="s">
        <v>263</v>
      </c>
      <c r="D5659" s="170" t="s">
        <v>1938</v>
      </c>
      <c r="E5659" s="170">
        <v>2130</v>
      </c>
      <c r="F5659" s="170">
        <v>4</v>
      </c>
      <c r="G5659" s="171">
        <v>7</v>
      </c>
      <c r="H5659" s="170" t="s">
        <v>105</v>
      </c>
      <c r="I5659" s="171">
        <v>18.489999999999998</v>
      </c>
      <c r="J5659" s="169">
        <v>6</v>
      </c>
      <c r="K5659" s="154" cm="1">
        <f t="array" ref="K5659">ROUND(
IF(C5659="Beer",
SUM(LOOKUP(2,1/(SRP!$B$8:$B$10&lt;=E5659)/(SRP!$C$8:$C$10&gt;=E5659),SRP!$D$8:$D$10)*(G5659/100)*(E5659/1000)),
IF(C5659="Spirits",
SUM(LOOKUP(2,1/(SRP!$B$2:$B$7&lt;=E5659)/(SRP!$C$2:$C$7&gt;=E5659),SRP!$D$2:$D$7)*(G5659/100)*(E5659/1000)),
IF(AND(C5659="Wine",D5659="Fortified Wines"),
SUM(LOOKUP(2,1/(SRP!$B$26:$B$29&lt;=E5659)/(SRP!$C$26:$C$29&gt;=E5659),SRP!$D$26:$D$29)*(G5659/100)*(E5659/1000)),
IF(C5659="Wine",
SUM(LOOKUP(2,1/(SRP!$B$21:$B$25&lt;=E5659)/(SRP!$C$21:$C$25&gt;=E5659),SRP!$D$21:$D$25)*(G5659/100)*(E5659/1000)),
IF(AND(C5659="Ready to Drink",D5659="RTD-One Pour Cocktail&gt;7%&lt;=14.5"),
SUM(LOOKUP(2,1/(SRP!$B$16:$B$20&lt;=E5659)/(SRP!$C$16:$C$20&gt;=E5659),SRP!$D$16:$D$20)*(G5659/100)*(E5659/1000)),
IF(C5659="Ready to Drink",
SUM(LOOKUP(2,1/(SRP!$B$11:$B$15&lt;=E5659)/(SRP!$C$11:$C$15&gt;=E5659),SRP!$D$11:$D$15)*(G5659/100)*(E5659/1000)),
0)))))),2)</f>
        <v>11.64</v>
      </c>
      <c r="L5659" s="173" t="str">
        <f t="shared" si="88"/>
        <v>Ready to Drink2130</v>
      </c>
      <c r="M5659" s="154">
        <f>VLOOKUP(L5659,'Slope %'!C:D,2,0)</f>
        <v>0.1</v>
      </c>
    </row>
    <row r="5660" spans="1:13" x14ac:dyDescent="0.25">
      <c r="A5660" s="169">
        <v>63196</v>
      </c>
      <c r="B5660" s="170" t="s">
        <v>4221</v>
      </c>
      <c r="C5660" s="170" t="s">
        <v>263</v>
      </c>
      <c r="D5660" s="170" t="s">
        <v>332</v>
      </c>
      <c r="E5660" s="170">
        <v>1420</v>
      </c>
      <c r="F5660" s="170">
        <v>6</v>
      </c>
      <c r="G5660" s="171">
        <v>5</v>
      </c>
      <c r="H5660" s="170" t="s">
        <v>446</v>
      </c>
      <c r="I5660" s="171">
        <v>12.99</v>
      </c>
      <c r="J5660" s="169">
        <v>4</v>
      </c>
      <c r="K5660" s="154" cm="1">
        <f t="array" ref="K5660">ROUND(
IF(C5660="Beer",
SUM(LOOKUP(2,1/(SRP!$B$8:$B$10&lt;=E5660)/(SRP!$C$8:$C$10&gt;=E5660),SRP!$D$8:$D$10)*(G5660/100)*(E5660/1000)),
IF(C5660="Spirits",
SUM(LOOKUP(2,1/(SRP!$B$2:$B$7&lt;=E5660)/(SRP!$C$2:$C$7&gt;=E5660),SRP!$D$2:$D$7)*(G5660/100)*(E5660/1000)),
IF(AND(C5660="Wine",D5660="Fortified Wines"),
SUM(LOOKUP(2,1/(SRP!$B$26:$B$29&lt;=E5660)/(SRP!$C$26:$C$29&gt;=E5660),SRP!$D$26:$D$29)*(G5660/100)*(E5660/1000)),
IF(C5660="Wine",
SUM(LOOKUP(2,1/(SRP!$B$21:$B$25&lt;=E5660)/(SRP!$C$21:$C$25&gt;=E5660),SRP!$D$21:$D$25)*(G5660/100)*(E5660/1000)),
IF(AND(C5660="Ready to Drink",D5660="RTD-One Pour Cocktail&gt;7%&lt;=14.5"),
SUM(LOOKUP(2,1/(SRP!$B$16:$B$20&lt;=E5660)/(SRP!$C$16:$C$20&gt;=E5660),SRP!$D$16:$D$20)*(G5660/100)*(E5660/1000)),
IF(C5660="Ready to Drink",
SUM(LOOKUP(2,1/(SRP!$B$11:$B$15&lt;=E5660)/(SRP!$C$11:$C$15&gt;=E5660),SRP!$D$11:$D$15)*(G5660/100)*(E5660/1000)),
0)))))),2)</f>
        <v>5.54</v>
      </c>
      <c r="L5660" s="173" t="str">
        <f t="shared" si="88"/>
        <v>Ready to Drink1420</v>
      </c>
      <c r="M5660" s="154">
        <f>VLOOKUP(L5660,'Slope %'!C:D,2,0)</f>
        <v>0.12</v>
      </c>
    </row>
    <row r="5661" spans="1:13" x14ac:dyDescent="0.25">
      <c r="A5661" s="169">
        <v>63198</v>
      </c>
      <c r="B5661" s="170" t="s">
        <v>4222</v>
      </c>
      <c r="C5661" s="170" t="s">
        <v>263</v>
      </c>
      <c r="D5661" s="170" t="s">
        <v>264</v>
      </c>
      <c r="E5661" s="170">
        <v>1420</v>
      </c>
      <c r="F5661" s="170">
        <v>6</v>
      </c>
      <c r="G5661" s="171">
        <v>5</v>
      </c>
      <c r="H5661" s="170" t="s">
        <v>402</v>
      </c>
      <c r="I5661" s="171">
        <v>13.99</v>
      </c>
      <c r="J5661" s="169">
        <v>4</v>
      </c>
      <c r="K5661" s="154" cm="1">
        <f t="array" ref="K5661">ROUND(
IF(C5661="Beer",
SUM(LOOKUP(2,1/(SRP!$B$8:$B$10&lt;=E5661)/(SRP!$C$8:$C$10&gt;=E5661),SRP!$D$8:$D$10)*(G5661/100)*(E5661/1000)),
IF(C5661="Spirits",
SUM(LOOKUP(2,1/(SRP!$B$2:$B$7&lt;=E5661)/(SRP!$C$2:$C$7&gt;=E5661),SRP!$D$2:$D$7)*(G5661/100)*(E5661/1000)),
IF(AND(C5661="Wine",D5661="Fortified Wines"),
SUM(LOOKUP(2,1/(SRP!$B$26:$B$29&lt;=E5661)/(SRP!$C$26:$C$29&gt;=E5661),SRP!$D$26:$D$29)*(G5661/100)*(E5661/1000)),
IF(C5661="Wine",
SUM(LOOKUP(2,1/(SRP!$B$21:$B$25&lt;=E5661)/(SRP!$C$21:$C$25&gt;=E5661),SRP!$D$21:$D$25)*(G5661/100)*(E5661/1000)),
IF(AND(C5661="Ready to Drink",D5661="RTD-One Pour Cocktail&gt;7%&lt;=14.5"),
SUM(LOOKUP(2,1/(SRP!$B$16:$B$20&lt;=E5661)/(SRP!$C$16:$C$20&gt;=E5661),SRP!$D$16:$D$20)*(G5661/100)*(E5661/1000)),
IF(C5661="Ready to Drink",
SUM(LOOKUP(2,1/(SRP!$B$11:$B$15&lt;=E5661)/(SRP!$C$11:$C$15&gt;=E5661),SRP!$D$11:$D$15)*(G5661/100)*(E5661/1000)),
0)))))),2)</f>
        <v>5.54</v>
      </c>
      <c r="L5661" s="173" t="str">
        <f t="shared" si="88"/>
        <v>Ready to Drink1420</v>
      </c>
      <c r="M5661" s="154">
        <f>VLOOKUP(L5661,'Slope %'!C:D,2,0)</f>
        <v>0.12</v>
      </c>
    </row>
    <row r="5662" spans="1:13" x14ac:dyDescent="0.25">
      <c r="A5662" s="169">
        <v>63199</v>
      </c>
      <c r="B5662" s="170" t="s">
        <v>4223</v>
      </c>
      <c r="C5662" s="170" t="s">
        <v>37</v>
      </c>
      <c r="D5662" s="170" t="s">
        <v>3346</v>
      </c>
      <c r="E5662" s="170">
        <v>0</v>
      </c>
      <c r="F5662" s="170">
        <v>50</v>
      </c>
      <c r="H5662" s="170" t="s">
        <v>3209</v>
      </c>
      <c r="I5662" s="171">
        <v>2.99</v>
      </c>
      <c r="K5662" s="154" cm="1">
        <f t="array" ref="K5662">ROUND(
IF(C5662="Beer",
SUM(LOOKUP(2,1/(SRP!$B$8:$B$10&lt;=E5662)/(SRP!$C$8:$C$10&gt;=E5662),SRP!$D$8:$D$10)*(G5662/100)*(E5662/1000)),
IF(C5662="Spirits",
SUM(LOOKUP(2,1/(SRP!$B$2:$B$7&lt;=E5662)/(SRP!$C$2:$C$7&gt;=E5662),SRP!$D$2:$D$7)*(G5662/100)*(E5662/1000)),
IF(AND(C5662="Wine",D5662="Fortified Wines"),
SUM(LOOKUP(2,1/(SRP!$B$26:$B$29&lt;=E5662)/(SRP!$C$26:$C$29&gt;=E5662),SRP!$D$26:$D$29)*(G5662/100)*(E5662/1000)),
IF(C5662="Wine",
SUM(LOOKUP(2,1/(SRP!$B$21:$B$25&lt;=E5662)/(SRP!$C$21:$C$25&gt;=E5662),SRP!$D$21:$D$25)*(G5662/100)*(E5662/1000)),
IF(AND(C5662="Ready to Drink",D5662="RTD-One Pour Cocktail&gt;7%&lt;=14.5"),
SUM(LOOKUP(2,1/(SRP!$B$16:$B$20&lt;=E5662)/(SRP!$C$16:$C$20&gt;=E5662),SRP!$D$16:$D$20)*(G5662/100)*(E5662/1000)),
IF(C5662="Ready to Drink",
SUM(LOOKUP(2,1/(SRP!$B$11:$B$15&lt;=E5662)/(SRP!$C$11:$C$15&gt;=E5662),SRP!$D$11:$D$15)*(G5662/100)*(E5662/1000)),
0)))))),2)</f>
        <v>0</v>
      </c>
      <c r="L5662" s="173" t="str">
        <f t="shared" si="88"/>
        <v>Non Liquor Merchandise0</v>
      </c>
      <c r="M5662" s="154" t="e">
        <f>VLOOKUP(L5662,'Slope %'!C:D,2,0)</f>
        <v>#N/A</v>
      </c>
    </row>
    <row r="5663" spans="1:13" x14ac:dyDescent="0.25">
      <c r="A5663" s="169">
        <v>63201</v>
      </c>
      <c r="B5663" s="170" t="s">
        <v>4224</v>
      </c>
      <c r="C5663" s="170" t="s">
        <v>263</v>
      </c>
      <c r="D5663" s="170" t="s">
        <v>264</v>
      </c>
      <c r="E5663" s="170">
        <v>473</v>
      </c>
      <c r="F5663" s="170">
        <v>24</v>
      </c>
      <c r="G5663" s="171">
        <v>6.9</v>
      </c>
      <c r="H5663" s="170" t="s">
        <v>105</v>
      </c>
      <c r="I5663" s="171">
        <v>4.29</v>
      </c>
      <c r="J5663" s="169">
        <v>1</v>
      </c>
      <c r="K5663" s="154" cm="1">
        <f t="array" ref="K5663">ROUND(
IF(C5663="Beer",
SUM(LOOKUP(2,1/(SRP!$B$8:$B$10&lt;=E5663)/(SRP!$C$8:$C$10&gt;=E5663),SRP!$D$8:$D$10)*(G5663/100)*(E5663/1000)),
IF(C5663="Spirits",
SUM(LOOKUP(2,1/(SRP!$B$2:$B$7&lt;=E5663)/(SRP!$C$2:$C$7&gt;=E5663),SRP!$D$2:$D$7)*(G5663/100)*(E5663/1000)),
IF(AND(C5663="Wine",D5663="Fortified Wines"),
SUM(LOOKUP(2,1/(SRP!$B$26:$B$29&lt;=E5663)/(SRP!$C$26:$C$29&gt;=E5663),SRP!$D$26:$D$29)*(G5663/100)*(E5663/1000)),
IF(C5663="Wine",
SUM(LOOKUP(2,1/(SRP!$B$21:$B$25&lt;=E5663)/(SRP!$C$21:$C$25&gt;=E5663),SRP!$D$21:$D$25)*(G5663/100)*(E5663/1000)),
IF(AND(C5663="Ready to Drink",D5663="RTD-One Pour Cocktail&gt;7%&lt;=14.5"),
SUM(LOOKUP(2,1/(SRP!$B$16:$B$20&lt;=E5663)/(SRP!$C$16:$C$20&gt;=E5663),SRP!$D$16:$D$20)*(G5663/100)*(E5663/1000)),
IF(C5663="Ready to Drink",
SUM(LOOKUP(2,1/(SRP!$B$11:$B$15&lt;=E5663)/(SRP!$C$11:$C$15&gt;=E5663),SRP!$D$11:$D$15)*(G5663/100)*(E5663/1000)),
0)))))),2)</f>
        <v>2.7</v>
      </c>
      <c r="L5663" s="173" t="str">
        <f t="shared" si="88"/>
        <v>Ready to Drink473</v>
      </c>
      <c r="M5663" s="154">
        <f>VLOOKUP(L5663,'Slope %'!C:D,2,0)</f>
        <v>0.12</v>
      </c>
    </row>
    <row r="5664" spans="1:13" x14ac:dyDescent="0.25">
      <c r="A5664" s="169">
        <v>63201</v>
      </c>
      <c r="B5664" s="170" t="s">
        <v>4224</v>
      </c>
      <c r="C5664" s="170" t="s">
        <v>263</v>
      </c>
      <c r="D5664" s="170" t="s">
        <v>264</v>
      </c>
      <c r="E5664" s="170">
        <v>473</v>
      </c>
      <c r="F5664" s="170">
        <v>24</v>
      </c>
      <c r="G5664" s="171">
        <v>6.9</v>
      </c>
      <c r="H5664" s="170" t="s">
        <v>105</v>
      </c>
      <c r="I5664" s="171">
        <v>4.29</v>
      </c>
      <c r="J5664" s="169">
        <v>1</v>
      </c>
      <c r="K5664" s="154" cm="1">
        <f t="array" ref="K5664">ROUND(
IF(C5664="Beer",
SUM(LOOKUP(2,1/(SRP!$B$8:$B$10&lt;=E5664)/(SRP!$C$8:$C$10&gt;=E5664),SRP!$D$8:$D$10)*(G5664/100)*(E5664/1000)),
IF(C5664="Spirits",
SUM(LOOKUP(2,1/(SRP!$B$2:$B$7&lt;=E5664)/(SRP!$C$2:$C$7&gt;=E5664),SRP!$D$2:$D$7)*(G5664/100)*(E5664/1000)),
IF(AND(C5664="Wine",D5664="Fortified Wines"),
SUM(LOOKUP(2,1/(SRP!$B$26:$B$29&lt;=E5664)/(SRP!$C$26:$C$29&gt;=E5664),SRP!$D$26:$D$29)*(G5664/100)*(E5664/1000)),
IF(C5664="Wine",
SUM(LOOKUP(2,1/(SRP!$B$21:$B$25&lt;=E5664)/(SRP!$C$21:$C$25&gt;=E5664),SRP!$D$21:$D$25)*(G5664/100)*(E5664/1000)),
IF(AND(C5664="Ready to Drink",D5664="RTD-One Pour Cocktail&gt;7%&lt;=14.5"),
SUM(LOOKUP(2,1/(SRP!$B$16:$B$20&lt;=E5664)/(SRP!$C$16:$C$20&gt;=E5664),SRP!$D$16:$D$20)*(G5664/100)*(E5664/1000)),
IF(C5664="Ready to Drink",
SUM(LOOKUP(2,1/(SRP!$B$11:$B$15&lt;=E5664)/(SRP!$C$11:$C$15&gt;=E5664),SRP!$D$11:$D$15)*(G5664/100)*(E5664/1000)),
0)))))),2)</f>
        <v>2.7</v>
      </c>
      <c r="L5664" s="173" t="str">
        <f t="shared" si="88"/>
        <v>Ready to Drink473</v>
      </c>
      <c r="M5664" s="154">
        <f>VLOOKUP(L5664,'Slope %'!C:D,2,0)</f>
        <v>0.12</v>
      </c>
    </row>
    <row r="5665" spans="1:13" x14ac:dyDescent="0.25">
      <c r="A5665" s="169">
        <v>63206</v>
      </c>
      <c r="B5665" s="170" t="s">
        <v>4225</v>
      </c>
      <c r="C5665" s="170" t="s">
        <v>263</v>
      </c>
      <c r="D5665" s="170" t="s">
        <v>332</v>
      </c>
      <c r="E5665" s="170">
        <v>473</v>
      </c>
      <c r="F5665" s="170">
        <v>24</v>
      </c>
      <c r="G5665" s="171">
        <v>5</v>
      </c>
      <c r="H5665" s="170" t="s">
        <v>333</v>
      </c>
      <c r="I5665" s="171">
        <v>4.3899999999999997</v>
      </c>
      <c r="J5665" s="169">
        <v>1</v>
      </c>
      <c r="K5665" s="154" cm="1">
        <f t="array" ref="K5665">ROUND(
IF(C5665="Beer",
SUM(LOOKUP(2,1/(SRP!$B$8:$B$10&lt;=E5665)/(SRP!$C$8:$C$10&gt;=E5665),SRP!$D$8:$D$10)*(G5665/100)*(E5665/1000)),
IF(C5665="Spirits",
SUM(LOOKUP(2,1/(SRP!$B$2:$B$7&lt;=E5665)/(SRP!$C$2:$C$7&gt;=E5665),SRP!$D$2:$D$7)*(G5665/100)*(E5665/1000)),
IF(AND(C5665="Wine",D5665="Fortified Wines"),
SUM(LOOKUP(2,1/(SRP!$B$26:$B$29&lt;=E5665)/(SRP!$C$26:$C$29&gt;=E5665),SRP!$D$26:$D$29)*(G5665/100)*(E5665/1000)),
IF(C5665="Wine",
SUM(LOOKUP(2,1/(SRP!$B$21:$B$25&lt;=E5665)/(SRP!$C$21:$C$25&gt;=E5665),SRP!$D$21:$D$25)*(G5665/100)*(E5665/1000)),
IF(AND(C5665="Ready to Drink",D5665="RTD-One Pour Cocktail&gt;7%&lt;=14.5"),
SUM(LOOKUP(2,1/(SRP!$B$16:$B$20&lt;=E5665)/(SRP!$C$16:$C$20&gt;=E5665),SRP!$D$16:$D$20)*(G5665/100)*(E5665/1000)),
IF(C5665="Ready to Drink",
SUM(LOOKUP(2,1/(SRP!$B$11:$B$15&lt;=E5665)/(SRP!$C$11:$C$15&gt;=E5665),SRP!$D$11:$D$15)*(G5665/100)*(E5665/1000)),
0)))))),2)</f>
        <v>1.96</v>
      </c>
      <c r="L5665" s="173" t="str">
        <f t="shared" si="88"/>
        <v>Ready to Drink473</v>
      </c>
      <c r="M5665" s="154">
        <f>VLOOKUP(L5665,'Slope %'!C:D,2,0)</f>
        <v>0.12</v>
      </c>
    </row>
    <row r="5666" spans="1:13" x14ac:dyDescent="0.25">
      <c r="A5666" s="169">
        <v>63209</v>
      </c>
      <c r="B5666" s="170" t="s">
        <v>4226</v>
      </c>
      <c r="C5666" s="170" t="s">
        <v>263</v>
      </c>
      <c r="D5666" s="170" t="s">
        <v>332</v>
      </c>
      <c r="E5666" s="170">
        <v>1420</v>
      </c>
      <c r="F5666" s="170">
        <v>6</v>
      </c>
      <c r="G5666" s="171">
        <v>4.5</v>
      </c>
      <c r="H5666" s="170" t="s">
        <v>333</v>
      </c>
      <c r="I5666" s="171">
        <v>13.69</v>
      </c>
      <c r="J5666" s="169">
        <v>4</v>
      </c>
      <c r="K5666" s="154" cm="1">
        <f t="array" ref="K5666">ROUND(
IF(C5666="Beer",
SUM(LOOKUP(2,1/(SRP!$B$8:$B$10&lt;=E5666)/(SRP!$C$8:$C$10&gt;=E5666),SRP!$D$8:$D$10)*(G5666/100)*(E5666/1000)),
IF(C5666="Spirits",
SUM(LOOKUP(2,1/(SRP!$B$2:$B$7&lt;=E5666)/(SRP!$C$2:$C$7&gt;=E5666),SRP!$D$2:$D$7)*(G5666/100)*(E5666/1000)),
IF(AND(C5666="Wine",D5666="Fortified Wines"),
SUM(LOOKUP(2,1/(SRP!$B$26:$B$29&lt;=E5666)/(SRP!$C$26:$C$29&gt;=E5666),SRP!$D$26:$D$29)*(G5666/100)*(E5666/1000)),
IF(C5666="Wine",
SUM(LOOKUP(2,1/(SRP!$B$21:$B$25&lt;=E5666)/(SRP!$C$21:$C$25&gt;=E5666),SRP!$D$21:$D$25)*(G5666/100)*(E5666/1000)),
IF(AND(C5666="Ready to Drink",D5666="RTD-One Pour Cocktail&gt;7%&lt;=14.5"),
SUM(LOOKUP(2,1/(SRP!$B$16:$B$20&lt;=E5666)/(SRP!$C$16:$C$20&gt;=E5666),SRP!$D$16:$D$20)*(G5666/100)*(E5666/1000)),
IF(C5666="Ready to Drink",
SUM(LOOKUP(2,1/(SRP!$B$11:$B$15&lt;=E5666)/(SRP!$C$11:$C$15&gt;=E5666),SRP!$D$11:$D$15)*(G5666/100)*(E5666/1000)),
0)))))),2)</f>
        <v>4.99</v>
      </c>
      <c r="L5666" s="173" t="str">
        <f t="shared" si="88"/>
        <v>Ready to Drink1420</v>
      </c>
      <c r="M5666" s="154">
        <f>VLOOKUP(L5666,'Slope %'!C:D,2,0)</f>
        <v>0.12</v>
      </c>
    </row>
    <row r="5667" spans="1:13" x14ac:dyDescent="0.25">
      <c r="A5667" s="169">
        <v>63212</v>
      </c>
      <c r="B5667" s="170" t="s">
        <v>4227</v>
      </c>
      <c r="C5667" s="170" t="s">
        <v>263</v>
      </c>
      <c r="D5667" s="170" t="s">
        <v>332</v>
      </c>
      <c r="E5667" s="170">
        <v>1000</v>
      </c>
      <c r="F5667" s="170">
        <v>12</v>
      </c>
      <c r="G5667" s="171">
        <v>12.5</v>
      </c>
      <c r="H5667" s="170" t="s">
        <v>43</v>
      </c>
      <c r="I5667" s="171">
        <v>18.489999999999998</v>
      </c>
      <c r="J5667" s="169">
        <v>1</v>
      </c>
      <c r="K5667" s="154" cm="1">
        <f t="array" ref="K5667">ROUND(
IF(C5667="Beer",
SUM(LOOKUP(2,1/(SRP!$B$8:$B$10&lt;=E5667)/(SRP!$C$8:$C$10&gt;=E5667),SRP!$D$8:$D$10)*(G5667/100)*(E5667/1000)),
IF(C5667="Spirits",
SUM(LOOKUP(2,1/(SRP!$B$2:$B$7&lt;=E5667)/(SRP!$C$2:$C$7&gt;=E5667),SRP!$D$2:$D$7)*(G5667/100)*(E5667/1000)),
IF(AND(C5667="Wine",D5667="Fortified Wines"),
SUM(LOOKUP(2,1/(SRP!$B$26:$B$29&lt;=E5667)/(SRP!$C$26:$C$29&gt;=E5667),SRP!$D$26:$D$29)*(G5667/100)*(E5667/1000)),
IF(C5667="Wine",
SUM(LOOKUP(2,1/(SRP!$B$21:$B$25&lt;=E5667)/(SRP!$C$21:$C$25&gt;=E5667),SRP!$D$21:$D$25)*(G5667/100)*(E5667/1000)),
IF(AND(C5667="Ready to Drink",D5667="RTD-One Pour Cocktail&gt;7%&lt;=14.5"),
SUM(LOOKUP(2,1/(SRP!$B$16:$B$20&lt;=E5667)/(SRP!$C$16:$C$20&gt;=E5667),SRP!$D$16:$D$20)*(G5667/100)*(E5667/1000)),
IF(C5667="Ready to Drink",
SUM(LOOKUP(2,1/(SRP!$B$11:$B$15&lt;=E5667)/(SRP!$C$11:$C$15&gt;=E5667),SRP!$D$11:$D$15)*(G5667/100)*(E5667/1000)),
0)))))),2)</f>
        <v>9.76</v>
      </c>
      <c r="L5667" s="173" t="str">
        <f t="shared" si="88"/>
        <v>Ready to Drink1000</v>
      </c>
      <c r="M5667" s="154">
        <f>VLOOKUP(L5667,'Slope %'!C:D,2,0)</f>
        <v>0.12</v>
      </c>
    </row>
    <row r="5668" spans="1:13" x14ac:dyDescent="0.25">
      <c r="A5668" s="169">
        <v>63214</v>
      </c>
      <c r="B5668" s="170" t="s">
        <v>4228</v>
      </c>
      <c r="C5668" s="170" t="s">
        <v>263</v>
      </c>
      <c r="D5668" s="170" t="s">
        <v>264</v>
      </c>
      <c r="E5668" s="170">
        <v>296</v>
      </c>
      <c r="F5668" s="170">
        <v>24</v>
      </c>
      <c r="G5668" s="171">
        <v>5</v>
      </c>
      <c r="H5668" s="170" t="s">
        <v>105</v>
      </c>
      <c r="I5668" s="171">
        <v>3.99</v>
      </c>
      <c r="J5668" s="169">
        <v>1</v>
      </c>
      <c r="K5668" s="154" cm="1">
        <f t="array" ref="K5668">ROUND(
IF(C5668="Beer",
SUM(LOOKUP(2,1/(SRP!$B$8:$B$10&lt;=E5668)/(SRP!$C$8:$C$10&gt;=E5668),SRP!$D$8:$D$10)*(G5668/100)*(E5668/1000)),
IF(C5668="Spirits",
SUM(LOOKUP(2,1/(SRP!$B$2:$B$7&lt;=E5668)/(SRP!$C$2:$C$7&gt;=E5668),SRP!$D$2:$D$7)*(G5668/100)*(E5668/1000)),
IF(AND(C5668="Wine",D5668="Fortified Wines"),
SUM(LOOKUP(2,1/(SRP!$B$26:$B$29&lt;=E5668)/(SRP!$C$26:$C$29&gt;=E5668),SRP!$D$26:$D$29)*(G5668/100)*(E5668/1000)),
IF(C5668="Wine",
SUM(LOOKUP(2,1/(SRP!$B$21:$B$25&lt;=E5668)/(SRP!$C$21:$C$25&gt;=E5668),SRP!$D$21:$D$25)*(G5668/100)*(E5668/1000)),
IF(AND(C5668="Ready to Drink",D5668="RTD-One Pour Cocktail&gt;7%&lt;=14.5"),
SUM(LOOKUP(2,1/(SRP!$B$16:$B$20&lt;=E5668)/(SRP!$C$16:$C$20&gt;=E5668),SRP!$D$16:$D$20)*(G5668/100)*(E5668/1000)),
IF(C5668="Ready to Drink",
SUM(LOOKUP(2,1/(SRP!$B$11:$B$15&lt;=E5668)/(SRP!$C$11:$C$15&gt;=E5668),SRP!$D$11:$D$15)*(G5668/100)*(E5668/1000)),
0)))))),2)</f>
        <v>1.31</v>
      </c>
      <c r="L5668" s="173" t="str">
        <f t="shared" si="88"/>
        <v>Ready to Drink296</v>
      </c>
      <c r="M5668" s="154">
        <f>VLOOKUP(L5668,'Slope %'!C:D,2,0)</f>
        <v>0.12</v>
      </c>
    </row>
    <row r="5669" spans="1:13" x14ac:dyDescent="0.25">
      <c r="A5669" s="169">
        <v>63214</v>
      </c>
      <c r="B5669" s="170" t="s">
        <v>4228</v>
      </c>
      <c r="C5669" s="170" t="s">
        <v>263</v>
      </c>
      <c r="D5669" s="170" t="s">
        <v>264</v>
      </c>
      <c r="E5669" s="170">
        <v>296</v>
      </c>
      <c r="F5669" s="170">
        <v>24</v>
      </c>
      <c r="G5669" s="171">
        <v>5</v>
      </c>
      <c r="H5669" s="170" t="s">
        <v>105</v>
      </c>
      <c r="I5669" s="171">
        <v>3.99</v>
      </c>
      <c r="J5669" s="169">
        <v>1</v>
      </c>
      <c r="K5669" s="154" cm="1">
        <f t="array" ref="K5669">ROUND(
IF(C5669="Beer",
SUM(LOOKUP(2,1/(SRP!$B$8:$B$10&lt;=E5669)/(SRP!$C$8:$C$10&gt;=E5669),SRP!$D$8:$D$10)*(G5669/100)*(E5669/1000)),
IF(C5669="Spirits",
SUM(LOOKUP(2,1/(SRP!$B$2:$B$7&lt;=E5669)/(SRP!$C$2:$C$7&gt;=E5669),SRP!$D$2:$D$7)*(G5669/100)*(E5669/1000)),
IF(AND(C5669="Wine",D5669="Fortified Wines"),
SUM(LOOKUP(2,1/(SRP!$B$26:$B$29&lt;=E5669)/(SRP!$C$26:$C$29&gt;=E5669),SRP!$D$26:$D$29)*(G5669/100)*(E5669/1000)),
IF(C5669="Wine",
SUM(LOOKUP(2,1/(SRP!$B$21:$B$25&lt;=E5669)/(SRP!$C$21:$C$25&gt;=E5669),SRP!$D$21:$D$25)*(G5669/100)*(E5669/1000)),
IF(AND(C5669="Ready to Drink",D5669="RTD-One Pour Cocktail&gt;7%&lt;=14.5"),
SUM(LOOKUP(2,1/(SRP!$B$16:$B$20&lt;=E5669)/(SRP!$C$16:$C$20&gt;=E5669),SRP!$D$16:$D$20)*(G5669/100)*(E5669/1000)),
IF(C5669="Ready to Drink",
SUM(LOOKUP(2,1/(SRP!$B$11:$B$15&lt;=E5669)/(SRP!$C$11:$C$15&gt;=E5669),SRP!$D$11:$D$15)*(G5669/100)*(E5669/1000)),
0)))))),2)</f>
        <v>1.31</v>
      </c>
      <c r="L5669" s="173" t="str">
        <f t="shared" si="88"/>
        <v>Ready to Drink296</v>
      </c>
      <c r="M5669" s="154">
        <f>VLOOKUP(L5669,'Slope %'!C:D,2,0)</f>
        <v>0.12</v>
      </c>
    </row>
    <row r="5670" spans="1:13" x14ac:dyDescent="0.25">
      <c r="A5670" s="169">
        <v>63218</v>
      </c>
      <c r="B5670" s="170" t="s">
        <v>4229</v>
      </c>
      <c r="C5670" s="170" t="s">
        <v>263</v>
      </c>
      <c r="D5670" s="170" t="s">
        <v>264</v>
      </c>
      <c r="E5670" s="170">
        <v>296</v>
      </c>
      <c r="F5670" s="170">
        <v>24</v>
      </c>
      <c r="G5670" s="171">
        <v>5</v>
      </c>
      <c r="H5670" s="170" t="s">
        <v>105</v>
      </c>
      <c r="I5670" s="171">
        <v>3.99</v>
      </c>
      <c r="J5670" s="169">
        <v>1</v>
      </c>
      <c r="K5670" s="154" cm="1">
        <f t="array" ref="K5670">ROUND(
IF(C5670="Beer",
SUM(LOOKUP(2,1/(SRP!$B$8:$B$10&lt;=E5670)/(SRP!$C$8:$C$10&gt;=E5670),SRP!$D$8:$D$10)*(G5670/100)*(E5670/1000)),
IF(C5670="Spirits",
SUM(LOOKUP(2,1/(SRP!$B$2:$B$7&lt;=E5670)/(SRP!$C$2:$C$7&gt;=E5670),SRP!$D$2:$D$7)*(G5670/100)*(E5670/1000)),
IF(AND(C5670="Wine",D5670="Fortified Wines"),
SUM(LOOKUP(2,1/(SRP!$B$26:$B$29&lt;=E5670)/(SRP!$C$26:$C$29&gt;=E5670),SRP!$D$26:$D$29)*(G5670/100)*(E5670/1000)),
IF(C5670="Wine",
SUM(LOOKUP(2,1/(SRP!$B$21:$B$25&lt;=E5670)/(SRP!$C$21:$C$25&gt;=E5670),SRP!$D$21:$D$25)*(G5670/100)*(E5670/1000)),
IF(AND(C5670="Ready to Drink",D5670="RTD-One Pour Cocktail&gt;7%&lt;=14.5"),
SUM(LOOKUP(2,1/(SRP!$B$16:$B$20&lt;=E5670)/(SRP!$C$16:$C$20&gt;=E5670),SRP!$D$16:$D$20)*(G5670/100)*(E5670/1000)),
IF(C5670="Ready to Drink",
SUM(LOOKUP(2,1/(SRP!$B$11:$B$15&lt;=E5670)/(SRP!$C$11:$C$15&gt;=E5670),SRP!$D$11:$D$15)*(G5670/100)*(E5670/1000)),
0)))))),2)</f>
        <v>1.31</v>
      </c>
      <c r="L5670" s="173" t="str">
        <f t="shared" si="88"/>
        <v>Ready to Drink296</v>
      </c>
      <c r="M5670" s="154">
        <f>VLOOKUP(L5670,'Slope %'!C:D,2,0)</f>
        <v>0.12</v>
      </c>
    </row>
    <row r="5671" spans="1:13" x14ac:dyDescent="0.25">
      <c r="A5671" s="169">
        <v>63218</v>
      </c>
      <c r="B5671" s="170" t="s">
        <v>4229</v>
      </c>
      <c r="C5671" s="170" t="s">
        <v>263</v>
      </c>
      <c r="D5671" s="170" t="s">
        <v>264</v>
      </c>
      <c r="E5671" s="170">
        <v>296</v>
      </c>
      <c r="F5671" s="170">
        <v>24</v>
      </c>
      <c r="G5671" s="171">
        <v>5</v>
      </c>
      <c r="H5671" s="170" t="s">
        <v>105</v>
      </c>
      <c r="I5671" s="171">
        <v>3.99</v>
      </c>
      <c r="J5671" s="169">
        <v>1</v>
      </c>
      <c r="K5671" s="154" cm="1">
        <f t="array" ref="K5671">ROUND(
IF(C5671="Beer",
SUM(LOOKUP(2,1/(SRP!$B$8:$B$10&lt;=E5671)/(SRP!$C$8:$C$10&gt;=E5671),SRP!$D$8:$D$10)*(G5671/100)*(E5671/1000)),
IF(C5671="Spirits",
SUM(LOOKUP(2,1/(SRP!$B$2:$B$7&lt;=E5671)/(SRP!$C$2:$C$7&gt;=E5671),SRP!$D$2:$D$7)*(G5671/100)*(E5671/1000)),
IF(AND(C5671="Wine",D5671="Fortified Wines"),
SUM(LOOKUP(2,1/(SRP!$B$26:$B$29&lt;=E5671)/(SRP!$C$26:$C$29&gt;=E5671),SRP!$D$26:$D$29)*(G5671/100)*(E5671/1000)),
IF(C5671="Wine",
SUM(LOOKUP(2,1/(SRP!$B$21:$B$25&lt;=E5671)/(SRP!$C$21:$C$25&gt;=E5671),SRP!$D$21:$D$25)*(G5671/100)*(E5671/1000)),
IF(AND(C5671="Ready to Drink",D5671="RTD-One Pour Cocktail&gt;7%&lt;=14.5"),
SUM(LOOKUP(2,1/(SRP!$B$16:$B$20&lt;=E5671)/(SRP!$C$16:$C$20&gt;=E5671),SRP!$D$16:$D$20)*(G5671/100)*(E5671/1000)),
IF(C5671="Ready to Drink",
SUM(LOOKUP(2,1/(SRP!$B$11:$B$15&lt;=E5671)/(SRP!$C$11:$C$15&gt;=E5671),SRP!$D$11:$D$15)*(G5671/100)*(E5671/1000)),
0)))))),2)</f>
        <v>1.31</v>
      </c>
      <c r="L5671" s="173" t="str">
        <f t="shared" si="88"/>
        <v>Ready to Drink296</v>
      </c>
      <c r="M5671" s="154">
        <f>VLOOKUP(L5671,'Slope %'!C:D,2,0)</f>
        <v>0.12</v>
      </c>
    </row>
    <row r="5672" spans="1:13" x14ac:dyDescent="0.25">
      <c r="A5672" s="169">
        <v>63273</v>
      </c>
      <c r="B5672" s="170" t="s">
        <v>4230</v>
      </c>
      <c r="C5672" s="170" t="s">
        <v>263</v>
      </c>
      <c r="D5672" s="170" t="s">
        <v>332</v>
      </c>
      <c r="E5672" s="170">
        <v>1000</v>
      </c>
      <c r="F5672" s="170">
        <v>12</v>
      </c>
      <c r="G5672" s="171">
        <v>12.5</v>
      </c>
      <c r="H5672" s="170" t="s">
        <v>43</v>
      </c>
      <c r="I5672" s="171">
        <v>18.489999999999998</v>
      </c>
      <c r="J5672" s="169">
        <v>1</v>
      </c>
      <c r="K5672" s="154" cm="1">
        <f t="array" ref="K5672">ROUND(
IF(C5672="Beer",
SUM(LOOKUP(2,1/(SRP!$B$8:$B$10&lt;=E5672)/(SRP!$C$8:$C$10&gt;=E5672),SRP!$D$8:$D$10)*(G5672/100)*(E5672/1000)),
IF(C5672="Spirits",
SUM(LOOKUP(2,1/(SRP!$B$2:$B$7&lt;=E5672)/(SRP!$C$2:$C$7&gt;=E5672),SRP!$D$2:$D$7)*(G5672/100)*(E5672/1000)),
IF(AND(C5672="Wine",D5672="Fortified Wines"),
SUM(LOOKUP(2,1/(SRP!$B$26:$B$29&lt;=E5672)/(SRP!$C$26:$C$29&gt;=E5672),SRP!$D$26:$D$29)*(G5672/100)*(E5672/1000)),
IF(C5672="Wine",
SUM(LOOKUP(2,1/(SRP!$B$21:$B$25&lt;=E5672)/(SRP!$C$21:$C$25&gt;=E5672),SRP!$D$21:$D$25)*(G5672/100)*(E5672/1000)),
IF(AND(C5672="Ready to Drink",D5672="RTD-One Pour Cocktail&gt;7%&lt;=14.5"),
SUM(LOOKUP(2,1/(SRP!$B$16:$B$20&lt;=E5672)/(SRP!$C$16:$C$20&gt;=E5672),SRP!$D$16:$D$20)*(G5672/100)*(E5672/1000)),
IF(C5672="Ready to Drink",
SUM(LOOKUP(2,1/(SRP!$B$11:$B$15&lt;=E5672)/(SRP!$C$11:$C$15&gt;=E5672),SRP!$D$11:$D$15)*(G5672/100)*(E5672/1000)),
0)))))),2)</f>
        <v>9.76</v>
      </c>
      <c r="L5672" s="173" t="str">
        <f t="shared" si="88"/>
        <v>Ready to Drink1000</v>
      </c>
      <c r="M5672" s="154">
        <f>VLOOKUP(L5672,'Slope %'!C:D,2,0)</f>
        <v>0.12</v>
      </c>
    </row>
    <row r="5673" spans="1:13" x14ac:dyDescent="0.25">
      <c r="A5673" s="169">
        <v>63274</v>
      </c>
      <c r="B5673" s="170" t="s">
        <v>4231</v>
      </c>
      <c r="C5673" s="170" t="s">
        <v>263</v>
      </c>
      <c r="D5673" s="170" t="s">
        <v>332</v>
      </c>
      <c r="E5673" s="170">
        <v>473</v>
      </c>
      <c r="F5673" s="170">
        <v>24</v>
      </c>
      <c r="G5673" s="171">
        <v>5</v>
      </c>
      <c r="H5673" s="170" t="s">
        <v>333</v>
      </c>
      <c r="I5673" s="171">
        <v>4.3899999999999997</v>
      </c>
      <c r="J5673" s="169">
        <v>1</v>
      </c>
      <c r="K5673" s="154" cm="1">
        <f t="array" ref="K5673">ROUND(
IF(C5673="Beer",
SUM(LOOKUP(2,1/(SRP!$B$8:$B$10&lt;=E5673)/(SRP!$C$8:$C$10&gt;=E5673),SRP!$D$8:$D$10)*(G5673/100)*(E5673/1000)),
IF(C5673="Spirits",
SUM(LOOKUP(2,1/(SRP!$B$2:$B$7&lt;=E5673)/(SRP!$C$2:$C$7&gt;=E5673),SRP!$D$2:$D$7)*(G5673/100)*(E5673/1000)),
IF(AND(C5673="Wine",D5673="Fortified Wines"),
SUM(LOOKUP(2,1/(SRP!$B$26:$B$29&lt;=E5673)/(SRP!$C$26:$C$29&gt;=E5673),SRP!$D$26:$D$29)*(G5673/100)*(E5673/1000)),
IF(C5673="Wine",
SUM(LOOKUP(2,1/(SRP!$B$21:$B$25&lt;=E5673)/(SRP!$C$21:$C$25&gt;=E5673),SRP!$D$21:$D$25)*(G5673/100)*(E5673/1000)),
IF(AND(C5673="Ready to Drink",D5673="RTD-One Pour Cocktail&gt;7%&lt;=14.5"),
SUM(LOOKUP(2,1/(SRP!$B$16:$B$20&lt;=E5673)/(SRP!$C$16:$C$20&gt;=E5673),SRP!$D$16:$D$20)*(G5673/100)*(E5673/1000)),
IF(C5673="Ready to Drink",
SUM(LOOKUP(2,1/(SRP!$B$11:$B$15&lt;=E5673)/(SRP!$C$11:$C$15&gt;=E5673),SRP!$D$11:$D$15)*(G5673/100)*(E5673/1000)),
0)))))),2)</f>
        <v>1.96</v>
      </c>
      <c r="L5673" s="173" t="str">
        <f t="shared" si="88"/>
        <v>Ready to Drink473</v>
      </c>
      <c r="M5673" s="154">
        <f>VLOOKUP(L5673,'Slope %'!C:D,2,0)</f>
        <v>0.12</v>
      </c>
    </row>
    <row r="5674" spans="1:13" x14ac:dyDescent="0.25">
      <c r="A5674" s="169">
        <v>63275</v>
      </c>
      <c r="B5674" s="170" t="s">
        <v>4232</v>
      </c>
      <c r="C5674" s="170" t="s">
        <v>11</v>
      </c>
      <c r="D5674" s="170" t="s">
        <v>12</v>
      </c>
      <c r="E5674" s="170">
        <v>473</v>
      </c>
      <c r="F5674" s="170">
        <v>24</v>
      </c>
      <c r="G5674" s="171">
        <v>4.7</v>
      </c>
      <c r="H5674" s="170" t="s">
        <v>13</v>
      </c>
      <c r="I5674" s="171">
        <v>3.99</v>
      </c>
      <c r="J5674" s="169">
        <v>1</v>
      </c>
      <c r="K5674" s="154" cm="1">
        <f t="array" ref="K5674">ROUND(
IF(C5674="Beer",
SUM(LOOKUP(2,1/(SRP!$B$8:$B$10&lt;=E5674)/(SRP!$C$8:$C$10&gt;=E5674),SRP!$D$8:$D$10)*(G5674/100)*(E5674/1000)),
IF(C5674="Spirits",
SUM(LOOKUP(2,1/(SRP!$B$2:$B$7&lt;=E5674)/(SRP!$C$2:$C$7&gt;=E5674),SRP!$D$2:$D$7)*(G5674/100)*(E5674/1000)),
IF(AND(C5674="Wine",D5674="Fortified Wines"),
SUM(LOOKUP(2,1/(SRP!$B$26:$B$29&lt;=E5674)/(SRP!$C$26:$C$29&gt;=E5674),SRP!$D$26:$D$29)*(G5674/100)*(E5674/1000)),
IF(C5674="Wine",
SUM(LOOKUP(2,1/(SRP!$B$21:$B$25&lt;=E5674)/(SRP!$C$21:$C$25&gt;=E5674),SRP!$D$21:$D$25)*(G5674/100)*(E5674/1000)),
IF(AND(C5674="Ready to Drink",D5674="RTD-One Pour Cocktail&gt;7%&lt;=14.5"),
SUM(LOOKUP(2,1/(SRP!$B$16:$B$20&lt;=E5674)/(SRP!$C$16:$C$20&gt;=E5674),SRP!$D$16:$D$20)*(G5674/100)*(E5674/1000)),
IF(C5674="Ready to Drink",
SUM(LOOKUP(2,1/(SRP!$B$11:$B$15&lt;=E5674)/(SRP!$C$11:$C$15&gt;=E5674),SRP!$D$11:$D$15)*(G5674/100)*(E5674/1000)),
0)))))),2)</f>
        <v>1.74</v>
      </c>
      <c r="L5674" s="173" t="str">
        <f t="shared" si="88"/>
        <v>Beer473</v>
      </c>
      <c r="M5674" s="154">
        <f>VLOOKUP(L5674,'Slope %'!C:D,2,0)</f>
        <v>0.12</v>
      </c>
    </row>
    <row r="5675" spans="1:13" x14ac:dyDescent="0.25">
      <c r="A5675" s="169">
        <v>63275</v>
      </c>
      <c r="B5675" s="170" t="s">
        <v>4232</v>
      </c>
      <c r="C5675" s="170" t="s">
        <v>11</v>
      </c>
      <c r="D5675" s="170" t="s">
        <v>12</v>
      </c>
      <c r="E5675" s="170">
        <v>473</v>
      </c>
      <c r="F5675" s="170">
        <v>24</v>
      </c>
      <c r="G5675" s="171">
        <v>4.7</v>
      </c>
      <c r="H5675" s="170" t="s">
        <v>13</v>
      </c>
      <c r="I5675" s="171">
        <v>3.99</v>
      </c>
      <c r="J5675" s="169">
        <v>1</v>
      </c>
      <c r="K5675" s="154" cm="1">
        <f t="array" ref="K5675">ROUND(
IF(C5675="Beer",
SUM(LOOKUP(2,1/(SRP!$B$8:$B$10&lt;=E5675)/(SRP!$C$8:$C$10&gt;=E5675),SRP!$D$8:$D$10)*(G5675/100)*(E5675/1000)),
IF(C5675="Spirits",
SUM(LOOKUP(2,1/(SRP!$B$2:$B$7&lt;=E5675)/(SRP!$C$2:$C$7&gt;=E5675),SRP!$D$2:$D$7)*(G5675/100)*(E5675/1000)),
IF(AND(C5675="Wine",D5675="Fortified Wines"),
SUM(LOOKUP(2,1/(SRP!$B$26:$B$29&lt;=E5675)/(SRP!$C$26:$C$29&gt;=E5675),SRP!$D$26:$D$29)*(G5675/100)*(E5675/1000)),
IF(C5675="Wine",
SUM(LOOKUP(2,1/(SRP!$B$21:$B$25&lt;=E5675)/(SRP!$C$21:$C$25&gt;=E5675),SRP!$D$21:$D$25)*(G5675/100)*(E5675/1000)),
IF(AND(C5675="Ready to Drink",D5675="RTD-One Pour Cocktail&gt;7%&lt;=14.5"),
SUM(LOOKUP(2,1/(SRP!$B$16:$B$20&lt;=E5675)/(SRP!$C$16:$C$20&gt;=E5675),SRP!$D$16:$D$20)*(G5675/100)*(E5675/1000)),
IF(C5675="Ready to Drink",
SUM(LOOKUP(2,1/(SRP!$B$11:$B$15&lt;=E5675)/(SRP!$C$11:$C$15&gt;=E5675),SRP!$D$11:$D$15)*(G5675/100)*(E5675/1000)),
0)))))),2)</f>
        <v>1.74</v>
      </c>
      <c r="L5675" s="173" t="str">
        <f t="shared" si="88"/>
        <v>Beer473</v>
      </c>
      <c r="M5675" s="154">
        <f>VLOOKUP(L5675,'Slope %'!C:D,2,0)</f>
        <v>0.12</v>
      </c>
    </row>
    <row r="5676" spans="1:13" x14ac:dyDescent="0.25">
      <c r="A5676" s="169">
        <v>63276</v>
      </c>
      <c r="B5676" s="170" t="s">
        <v>4233</v>
      </c>
      <c r="C5676" s="170" t="s">
        <v>11</v>
      </c>
      <c r="D5676" s="170" t="s">
        <v>12</v>
      </c>
      <c r="E5676" s="170">
        <v>473</v>
      </c>
      <c r="F5676" s="170">
        <v>24</v>
      </c>
      <c r="G5676" s="171">
        <v>5</v>
      </c>
      <c r="H5676" s="170" t="s">
        <v>105</v>
      </c>
      <c r="I5676" s="171">
        <v>3.59</v>
      </c>
      <c r="J5676" s="169">
        <v>1</v>
      </c>
      <c r="K5676" s="154" cm="1">
        <f t="array" ref="K5676">ROUND(
IF(C5676="Beer",
SUM(LOOKUP(2,1/(SRP!$B$8:$B$10&lt;=E5676)/(SRP!$C$8:$C$10&gt;=E5676),SRP!$D$8:$D$10)*(G5676/100)*(E5676/1000)),
IF(C5676="Spirits",
SUM(LOOKUP(2,1/(SRP!$B$2:$B$7&lt;=E5676)/(SRP!$C$2:$C$7&gt;=E5676),SRP!$D$2:$D$7)*(G5676/100)*(E5676/1000)),
IF(AND(C5676="Wine",D5676="Fortified Wines"),
SUM(LOOKUP(2,1/(SRP!$B$26:$B$29&lt;=E5676)/(SRP!$C$26:$C$29&gt;=E5676),SRP!$D$26:$D$29)*(G5676/100)*(E5676/1000)),
IF(C5676="Wine",
SUM(LOOKUP(2,1/(SRP!$B$21:$B$25&lt;=E5676)/(SRP!$C$21:$C$25&gt;=E5676),SRP!$D$21:$D$25)*(G5676/100)*(E5676/1000)),
IF(AND(C5676="Ready to Drink",D5676="RTD-One Pour Cocktail&gt;7%&lt;=14.5"),
SUM(LOOKUP(2,1/(SRP!$B$16:$B$20&lt;=E5676)/(SRP!$C$16:$C$20&gt;=E5676),SRP!$D$16:$D$20)*(G5676/100)*(E5676/1000)),
IF(C5676="Ready to Drink",
SUM(LOOKUP(2,1/(SRP!$B$11:$B$15&lt;=E5676)/(SRP!$C$11:$C$15&gt;=E5676),SRP!$D$11:$D$15)*(G5676/100)*(E5676/1000)),
0)))))),2)</f>
        <v>1.85</v>
      </c>
      <c r="L5676" s="173" t="str">
        <f t="shared" si="88"/>
        <v>Beer473</v>
      </c>
      <c r="M5676" s="154">
        <f>VLOOKUP(L5676,'Slope %'!C:D,2,0)</f>
        <v>0.12</v>
      </c>
    </row>
    <row r="5677" spans="1:13" x14ac:dyDescent="0.25">
      <c r="A5677" s="169">
        <v>63276</v>
      </c>
      <c r="B5677" s="170" t="s">
        <v>4233</v>
      </c>
      <c r="C5677" s="170" t="s">
        <v>11</v>
      </c>
      <c r="D5677" s="170" t="s">
        <v>12</v>
      </c>
      <c r="E5677" s="170">
        <v>473</v>
      </c>
      <c r="F5677" s="170">
        <v>24</v>
      </c>
      <c r="G5677" s="171">
        <v>5</v>
      </c>
      <c r="H5677" s="170" t="s">
        <v>105</v>
      </c>
      <c r="I5677" s="171">
        <v>3.59</v>
      </c>
      <c r="J5677" s="169">
        <v>1</v>
      </c>
      <c r="K5677" s="154" cm="1">
        <f t="array" ref="K5677">ROUND(
IF(C5677="Beer",
SUM(LOOKUP(2,1/(SRP!$B$8:$B$10&lt;=E5677)/(SRP!$C$8:$C$10&gt;=E5677),SRP!$D$8:$D$10)*(G5677/100)*(E5677/1000)),
IF(C5677="Spirits",
SUM(LOOKUP(2,1/(SRP!$B$2:$B$7&lt;=E5677)/(SRP!$C$2:$C$7&gt;=E5677),SRP!$D$2:$D$7)*(G5677/100)*(E5677/1000)),
IF(AND(C5677="Wine",D5677="Fortified Wines"),
SUM(LOOKUP(2,1/(SRP!$B$26:$B$29&lt;=E5677)/(SRP!$C$26:$C$29&gt;=E5677),SRP!$D$26:$D$29)*(G5677/100)*(E5677/1000)),
IF(C5677="Wine",
SUM(LOOKUP(2,1/(SRP!$B$21:$B$25&lt;=E5677)/(SRP!$C$21:$C$25&gt;=E5677),SRP!$D$21:$D$25)*(G5677/100)*(E5677/1000)),
IF(AND(C5677="Ready to Drink",D5677="RTD-One Pour Cocktail&gt;7%&lt;=14.5"),
SUM(LOOKUP(2,1/(SRP!$B$16:$B$20&lt;=E5677)/(SRP!$C$16:$C$20&gt;=E5677),SRP!$D$16:$D$20)*(G5677/100)*(E5677/1000)),
IF(C5677="Ready to Drink",
SUM(LOOKUP(2,1/(SRP!$B$11:$B$15&lt;=E5677)/(SRP!$C$11:$C$15&gt;=E5677),SRP!$D$11:$D$15)*(G5677/100)*(E5677/1000)),
0)))))),2)</f>
        <v>1.85</v>
      </c>
      <c r="L5677" s="173" t="str">
        <f t="shared" si="88"/>
        <v>Beer473</v>
      </c>
      <c r="M5677" s="154">
        <f>VLOOKUP(L5677,'Slope %'!C:D,2,0)</f>
        <v>0.12</v>
      </c>
    </row>
    <row r="5678" spans="1:13" x14ac:dyDescent="0.25">
      <c r="A5678" s="169">
        <v>63279</v>
      </c>
      <c r="B5678" s="170" t="s">
        <v>4234</v>
      </c>
      <c r="C5678" s="170" t="s">
        <v>11</v>
      </c>
      <c r="D5678" s="170" t="s">
        <v>12</v>
      </c>
      <c r="E5678" s="170">
        <v>473</v>
      </c>
      <c r="F5678" s="170">
        <v>24</v>
      </c>
      <c r="G5678" s="171">
        <v>3.5</v>
      </c>
      <c r="H5678" s="170" t="s">
        <v>982</v>
      </c>
      <c r="I5678" s="171">
        <v>3.99</v>
      </c>
      <c r="J5678" s="169">
        <v>1</v>
      </c>
      <c r="K5678" s="154" cm="1">
        <f t="array" ref="K5678">ROUND(
IF(C5678="Beer",
SUM(LOOKUP(2,1/(SRP!$B$8:$B$10&lt;=E5678)/(SRP!$C$8:$C$10&gt;=E5678),SRP!$D$8:$D$10)*(G5678/100)*(E5678/1000)),
IF(C5678="Spirits",
SUM(LOOKUP(2,1/(SRP!$B$2:$B$7&lt;=E5678)/(SRP!$C$2:$C$7&gt;=E5678),SRP!$D$2:$D$7)*(G5678/100)*(E5678/1000)),
IF(AND(C5678="Wine",D5678="Fortified Wines"),
SUM(LOOKUP(2,1/(SRP!$B$26:$B$29&lt;=E5678)/(SRP!$C$26:$C$29&gt;=E5678),SRP!$D$26:$D$29)*(G5678/100)*(E5678/1000)),
IF(C5678="Wine",
SUM(LOOKUP(2,1/(SRP!$B$21:$B$25&lt;=E5678)/(SRP!$C$21:$C$25&gt;=E5678),SRP!$D$21:$D$25)*(G5678/100)*(E5678/1000)),
IF(AND(C5678="Ready to Drink",D5678="RTD-One Pour Cocktail&gt;7%&lt;=14.5"),
SUM(LOOKUP(2,1/(SRP!$B$16:$B$20&lt;=E5678)/(SRP!$C$16:$C$20&gt;=E5678),SRP!$D$16:$D$20)*(G5678/100)*(E5678/1000)),
IF(C5678="Ready to Drink",
SUM(LOOKUP(2,1/(SRP!$B$11:$B$15&lt;=E5678)/(SRP!$C$11:$C$15&gt;=E5678),SRP!$D$11:$D$15)*(G5678/100)*(E5678/1000)),
0)))))),2)</f>
        <v>1.29</v>
      </c>
      <c r="L5678" s="173" t="str">
        <f t="shared" si="88"/>
        <v>Beer473</v>
      </c>
      <c r="M5678" s="154">
        <f>VLOOKUP(L5678,'Slope %'!C:D,2,0)</f>
        <v>0.12</v>
      </c>
    </row>
    <row r="5679" spans="1:13" x14ac:dyDescent="0.25">
      <c r="A5679" s="169">
        <v>63279</v>
      </c>
      <c r="B5679" s="170" t="s">
        <v>4234</v>
      </c>
      <c r="C5679" s="170" t="s">
        <v>11</v>
      </c>
      <c r="D5679" s="170" t="s">
        <v>12</v>
      </c>
      <c r="E5679" s="170">
        <v>473</v>
      </c>
      <c r="F5679" s="170">
        <v>24</v>
      </c>
      <c r="G5679" s="171">
        <v>3.5</v>
      </c>
      <c r="H5679" s="170" t="s">
        <v>982</v>
      </c>
      <c r="I5679" s="171">
        <v>3.99</v>
      </c>
      <c r="J5679" s="169">
        <v>1</v>
      </c>
      <c r="K5679" s="154" cm="1">
        <f t="array" ref="K5679">ROUND(
IF(C5679="Beer",
SUM(LOOKUP(2,1/(SRP!$B$8:$B$10&lt;=E5679)/(SRP!$C$8:$C$10&gt;=E5679),SRP!$D$8:$D$10)*(G5679/100)*(E5679/1000)),
IF(C5679="Spirits",
SUM(LOOKUP(2,1/(SRP!$B$2:$B$7&lt;=E5679)/(SRP!$C$2:$C$7&gt;=E5679),SRP!$D$2:$D$7)*(G5679/100)*(E5679/1000)),
IF(AND(C5679="Wine",D5679="Fortified Wines"),
SUM(LOOKUP(2,1/(SRP!$B$26:$B$29&lt;=E5679)/(SRP!$C$26:$C$29&gt;=E5679),SRP!$D$26:$D$29)*(G5679/100)*(E5679/1000)),
IF(C5679="Wine",
SUM(LOOKUP(2,1/(SRP!$B$21:$B$25&lt;=E5679)/(SRP!$C$21:$C$25&gt;=E5679),SRP!$D$21:$D$25)*(G5679/100)*(E5679/1000)),
IF(AND(C5679="Ready to Drink",D5679="RTD-One Pour Cocktail&gt;7%&lt;=14.5"),
SUM(LOOKUP(2,1/(SRP!$B$16:$B$20&lt;=E5679)/(SRP!$C$16:$C$20&gt;=E5679),SRP!$D$16:$D$20)*(G5679/100)*(E5679/1000)),
IF(C5679="Ready to Drink",
SUM(LOOKUP(2,1/(SRP!$B$11:$B$15&lt;=E5679)/(SRP!$C$11:$C$15&gt;=E5679),SRP!$D$11:$D$15)*(G5679/100)*(E5679/1000)),
0)))))),2)</f>
        <v>1.29</v>
      </c>
      <c r="L5679" s="173" t="str">
        <f t="shared" si="88"/>
        <v>Beer473</v>
      </c>
      <c r="M5679" s="154">
        <f>VLOOKUP(L5679,'Slope %'!C:D,2,0)</f>
        <v>0.12</v>
      </c>
    </row>
    <row r="5680" spans="1:13" x14ac:dyDescent="0.25">
      <c r="A5680" s="169">
        <v>63281</v>
      </c>
      <c r="B5680" s="170" t="s">
        <v>4235</v>
      </c>
      <c r="C5680" s="170" t="s">
        <v>11</v>
      </c>
      <c r="D5680" s="170" t="s">
        <v>12</v>
      </c>
      <c r="E5680" s="170">
        <v>473</v>
      </c>
      <c r="F5680" s="170">
        <v>24</v>
      </c>
      <c r="G5680" s="171">
        <v>4.3</v>
      </c>
      <c r="H5680" s="170" t="s">
        <v>105</v>
      </c>
      <c r="I5680" s="171">
        <v>4.3899999999999997</v>
      </c>
      <c r="J5680" s="169">
        <v>1</v>
      </c>
      <c r="K5680" s="154" cm="1">
        <f t="array" ref="K5680">ROUND(
IF(C5680="Beer",
SUM(LOOKUP(2,1/(SRP!$B$8:$B$10&lt;=E5680)/(SRP!$C$8:$C$10&gt;=E5680),SRP!$D$8:$D$10)*(G5680/100)*(E5680/1000)),
IF(C5680="Spirits",
SUM(LOOKUP(2,1/(SRP!$B$2:$B$7&lt;=E5680)/(SRP!$C$2:$C$7&gt;=E5680),SRP!$D$2:$D$7)*(G5680/100)*(E5680/1000)),
IF(AND(C5680="Wine",D5680="Fortified Wines"),
SUM(LOOKUP(2,1/(SRP!$B$26:$B$29&lt;=E5680)/(SRP!$C$26:$C$29&gt;=E5680),SRP!$D$26:$D$29)*(G5680/100)*(E5680/1000)),
IF(C5680="Wine",
SUM(LOOKUP(2,1/(SRP!$B$21:$B$25&lt;=E5680)/(SRP!$C$21:$C$25&gt;=E5680),SRP!$D$21:$D$25)*(G5680/100)*(E5680/1000)),
IF(AND(C5680="Ready to Drink",D5680="RTD-One Pour Cocktail&gt;7%&lt;=14.5"),
SUM(LOOKUP(2,1/(SRP!$B$16:$B$20&lt;=E5680)/(SRP!$C$16:$C$20&gt;=E5680),SRP!$D$16:$D$20)*(G5680/100)*(E5680/1000)),
IF(C5680="Ready to Drink",
SUM(LOOKUP(2,1/(SRP!$B$11:$B$15&lt;=E5680)/(SRP!$C$11:$C$15&gt;=E5680),SRP!$D$11:$D$15)*(G5680/100)*(E5680/1000)),
0)))))),2)</f>
        <v>1.59</v>
      </c>
      <c r="L5680" s="173" t="str">
        <f t="shared" si="88"/>
        <v>Beer473</v>
      </c>
      <c r="M5680" s="154">
        <f>VLOOKUP(L5680,'Slope %'!C:D,2,0)</f>
        <v>0.12</v>
      </c>
    </row>
    <row r="5681" spans="1:13" x14ac:dyDescent="0.25">
      <c r="A5681" s="169">
        <v>63281</v>
      </c>
      <c r="B5681" s="170" t="s">
        <v>4235</v>
      </c>
      <c r="C5681" s="170" t="s">
        <v>11</v>
      </c>
      <c r="D5681" s="170" t="s">
        <v>12</v>
      </c>
      <c r="E5681" s="170">
        <v>473</v>
      </c>
      <c r="F5681" s="170">
        <v>24</v>
      </c>
      <c r="G5681" s="171">
        <v>4.3</v>
      </c>
      <c r="H5681" s="170" t="s">
        <v>105</v>
      </c>
      <c r="I5681" s="171">
        <v>4.3899999999999997</v>
      </c>
      <c r="J5681" s="169">
        <v>1</v>
      </c>
      <c r="K5681" s="154" cm="1">
        <f t="array" ref="K5681">ROUND(
IF(C5681="Beer",
SUM(LOOKUP(2,1/(SRP!$B$8:$B$10&lt;=E5681)/(SRP!$C$8:$C$10&gt;=E5681),SRP!$D$8:$D$10)*(G5681/100)*(E5681/1000)),
IF(C5681="Spirits",
SUM(LOOKUP(2,1/(SRP!$B$2:$B$7&lt;=E5681)/(SRP!$C$2:$C$7&gt;=E5681),SRP!$D$2:$D$7)*(G5681/100)*(E5681/1000)),
IF(AND(C5681="Wine",D5681="Fortified Wines"),
SUM(LOOKUP(2,1/(SRP!$B$26:$B$29&lt;=E5681)/(SRP!$C$26:$C$29&gt;=E5681),SRP!$D$26:$D$29)*(G5681/100)*(E5681/1000)),
IF(C5681="Wine",
SUM(LOOKUP(2,1/(SRP!$B$21:$B$25&lt;=E5681)/(SRP!$C$21:$C$25&gt;=E5681),SRP!$D$21:$D$25)*(G5681/100)*(E5681/1000)),
IF(AND(C5681="Ready to Drink",D5681="RTD-One Pour Cocktail&gt;7%&lt;=14.5"),
SUM(LOOKUP(2,1/(SRP!$B$16:$B$20&lt;=E5681)/(SRP!$C$16:$C$20&gt;=E5681),SRP!$D$16:$D$20)*(G5681/100)*(E5681/1000)),
IF(C5681="Ready to Drink",
SUM(LOOKUP(2,1/(SRP!$B$11:$B$15&lt;=E5681)/(SRP!$C$11:$C$15&gt;=E5681),SRP!$D$11:$D$15)*(G5681/100)*(E5681/1000)),
0)))))),2)</f>
        <v>1.59</v>
      </c>
      <c r="L5681" s="173" t="str">
        <f t="shared" si="88"/>
        <v>Beer473</v>
      </c>
      <c r="M5681" s="154">
        <f>VLOOKUP(L5681,'Slope %'!C:D,2,0)</f>
        <v>0.12</v>
      </c>
    </row>
    <row r="5682" spans="1:13" x14ac:dyDescent="0.25">
      <c r="A5682" s="169">
        <v>63282</v>
      </c>
      <c r="B5682" s="170" t="s">
        <v>4236</v>
      </c>
      <c r="C5682" s="170" t="s">
        <v>11</v>
      </c>
      <c r="D5682" s="170" t="s">
        <v>267</v>
      </c>
      <c r="E5682" s="170">
        <v>473</v>
      </c>
      <c r="F5682" s="170">
        <v>24</v>
      </c>
      <c r="G5682" s="171">
        <v>4.8</v>
      </c>
      <c r="H5682" s="170" t="s">
        <v>105</v>
      </c>
      <c r="I5682" s="171">
        <v>4.3899999999999997</v>
      </c>
      <c r="J5682" s="169">
        <v>1</v>
      </c>
      <c r="K5682" s="154" cm="1">
        <f t="array" ref="K5682">ROUND(
IF(C5682="Beer",
SUM(LOOKUP(2,1/(SRP!$B$8:$B$10&lt;=E5682)/(SRP!$C$8:$C$10&gt;=E5682),SRP!$D$8:$D$10)*(G5682/100)*(E5682/1000)),
IF(C5682="Spirits",
SUM(LOOKUP(2,1/(SRP!$B$2:$B$7&lt;=E5682)/(SRP!$C$2:$C$7&gt;=E5682),SRP!$D$2:$D$7)*(G5682/100)*(E5682/1000)),
IF(AND(C5682="Wine",D5682="Fortified Wines"),
SUM(LOOKUP(2,1/(SRP!$B$26:$B$29&lt;=E5682)/(SRP!$C$26:$C$29&gt;=E5682),SRP!$D$26:$D$29)*(G5682/100)*(E5682/1000)),
IF(C5682="Wine",
SUM(LOOKUP(2,1/(SRP!$B$21:$B$25&lt;=E5682)/(SRP!$C$21:$C$25&gt;=E5682),SRP!$D$21:$D$25)*(G5682/100)*(E5682/1000)),
IF(AND(C5682="Ready to Drink",D5682="RTD-One Pour Cocktail&gt;7%&lt;=14.5"),
SUM(LOOKUP(2,1/(SRP!$B$16:$B$20&lt;=E5682)/(SRP!$C$16:$C$20&gt;=E5682),SRP!$D$16:$D$20)*(G5682/100)*(E5682/1000)),
IF(C5682="Ready to Drink",
SUM(LOOKUP(2,1/(SRP!$B$11:$B$15&lt;=E5682)/(SRP!$C$11:$C$15&gt;=E5682),SRP!$D$11:$D$15)*(G5682/100)*(E5682/1000)),
0)))))),2)</f>
        <v>1.77</v>
      </c>
      <c r="L5682" s="173" t="str">
        <f t="shared" si="88"/>
        <v>Beer473</v>
      </c>
      <c r="M5682" s="154">
        <f>VLOOKUP(L5682,'Slope %'!C:D,2,0)</f>
        <v>0.12</v>
      </c>
    </row>
    <row r="5683" spans="1:13" x14ac:dyDescent="0.25">
      <c r="A5683" s="169">
        <v>63282</v>
      </c>
      <c r="B5683" s="170" t="s">
        <v>4236</v>
      </c>
      <c r="C5683" s="170" t="s">
        <v>11</v>
      </c>
      <c r="D5683" s="170" t="s">
        <v>267</v>
      </c>
      <c r="E5683" s="170">
        <v>473</v>
      </c>
      <c r="F5683" s="170">
        <v>24</v>
      </c>
      <c r="G5683" s="171">
        <v>4.8</v>
      </c>
      <c r="H5683" s="170" t="s">
        <v>105</v>
      </c>
      <c r="I5683" s="171">
        <v>4.3899999999999997</v>
      </c>
      <c r="J5683" s="169">
        <v>1</v>
      </c>
      <c r="K5683" s="154" cm="1">
        <f t="array" ref="K5683">ROUND(
IF(C5683="Beer",
SUM(LOOKUP(2,1/(SRP!$B$8:$B$10&lt;=E5683)/(SRP!$C$8:$C$10&gt;=E5683),SRP!$D$8:$D$10)*(G5683/100)*(E5683/1000)),
IF(C5683="Spirits",
SUM(LOOKUP(2,1/(SRP!$B$2:$B$7&lt;=E5683)/(SRP!$C$2:$C$7&gt;=E5683),SRP!$D$2:$D$7)*(G5683/100)*(E5683/1000)),
IF(AND(C5683="Wine",D5683="Fortified Wines"),
SUM(LOOKUP(2,1/(SRP!$B$26:$B$29&lt;=E5683)/(SRP!$C$26:$C$29&gt;=E5683),SRP!$D$26:$D$29)*(G5683/100)*(E5683/1000)),
IF(C5683="Wine",
SUM(LOOKUP(2,1/(SRP!$B$21:$B$25&lt;=E5683)/(SRP!$C$21:$C$25&gt;=E5683),SRP!$D$21:$D$25)*(G5683/100)*(E5683/1000)),
IF(AND(C5683="Ready to Drink",D5683="RTD-One Pour Cocktail&gt;7%&lt;=14.5"),
SUM(LOOKUP(2,1/(SRP!$B$16:$B$20&lt;=E5683)/(SRP!$C$16:$C$20&gt;=E5683),SRP!$D$16:$D$20)*(G5683/100)*(E5683/1000)),
IF(C5683="Ready to Drink",
SUM(LOOKUP(2,1/(SRP!$B$11:$B$15&lt;=E5683)/(SRP!$C$11:$C$15&gt;=E5683),SRP!$D$11:$D$15)*(G5683/100)*(E5683/1000)),
0)))))),2)</f>
        <v>1.77</v>
      </c>
      <c r="L5683" s="173" t="str">
        <f t="shared" si="88"/>
        <v>Beer473</v>
      </c>
      <c r="M5683" s="154">
        <f>VLOOKUP(L5683,'Slope %'!C:D,2,0)</f>
        <v>0.12</v>
      </c>
    </row>
    <row r="5684" spans="1:13" x14ac:dyDescent="0.25">
      <c r="A5684" s="169">
        <v>63283</v>
      </c>
      <c r="B5684" s="170" t="s">
        <v>3876</v>
      </c>
      <c r="C5684" s="170" t="s">
        <v>11</v>
      </c>
      <c r="D5684" s="170" t="s">
        <v>211</v>
      </c>
      <c r="E5684" s="170">
        <v>473</v>
      </c>
      <c r="F5684" s="170">
        <v>24</v>
      </c>
      <c r="G5684" s="171">
        <v>4</v>
      </c>
      <c r="H5684" s="170" t="s">
        <v>105</v>
      </c>
      <c r="I5684" s="171">
        <v>4.04</v>
      </c>
      <c r="J5684" s="169">
        <v>1</v>
      </c>
      <c r="K5684" s="154" cm="1">
        <f t="array" ref="K5684">ROUND(
IF(C5684="Beer",
SUM(LOOKUP(2,1/(SRP!$B$8:$B$10&lt;=E5684)/(SRP!$C$8:$C$10&gt;=E5684),SRP!$D$8:$D$10)*(G5684/100)*(E5684/1000)),
IF(C5684="Spirits",
SUM(LOOKUP(2,1/(SRP!$B$2:$B$7&lt;=E5684)/(SRP!$C$2:$C$7&gt;=E5684),SRP!$D$2:$D$7)*(G5684/100)*(E5684/1000)),
IF(AND(C5684="Wine",D5684="Fortified Wines"),
SUM(LOOKUP(2,1/(SRP!$B$26:$B$29&lt;=E5684)/(SRP!$C$26:$C$29&gt;=E5684),SRP!$D$26:$D$29)*(G5684/100)*(E5684/1000)),
IF(C5684="Wine",
SUM(LOOKUP(2,1/(SRP!$B$21:$B$25&lt;=E5684)/(SRP!$C$21:$C$25&gt;=E5684),SRP!$D$21:$D$25)*(G5684/100)*(E5684/1000)),
IF(AND(C5684="Ready to Drink",D5684="RTD-One Pour Cocktail&gt;7%&lt;=14.5"),
SUM(LOOKUP(2,1/(SRP!$B$16:$B$20&lt;=E5684)/(SRP!$C$16:$C$20&gt;=E5684),SRP!$D$16:$D$20)*(G5684/100)*(E5684/1000)),
IF(C5684="Ready to Drink",
SUM(LOOKUP(2,1/(SRP!$B$11:$B$15&lt;=E5684)/(SRP!$C$11:$C$15&gt;=E5684),SRP!$D$11:$D$15)*(G5684/100)*(E5684/1000)),
0)))))),2)</f>
        <v>1.48</v>
      </c>
      <c r="L5684" s="173" t="str">
        <f t="shared" si="88"/>
        <v>Beer473</v>
      </c>
      <c r="M5684" s="154">
        <f>VLOOKUP(L5684,'Slope %'!C:D,2,0)</f>
        <v>0.12</v>
      </c>
    </row>
    <row r="5685" spans="1:13" x14ac:dyDescent="0.25">
      <c r="A5685" s="169">
        <v>63283</v>
      </c>
      <c r="B5685" s="170" t="s">
        <v>3876</v>
      </c>
      <c r="C5685" s="170" t="s">
        <v>11</v>
      </c>
      <c r="D5685" s="170" t="s">
        <v>211</v>
      </c>
      <c r="E5685" s="170">
        <v>473</v>
      </c>
      <c r="F5685" s="170">
        <v>24</v>
      </c>
      <c r="G5685" s="171">
        <v>4</v>
      </c>
      <c r="H5685" s="170" t="s">
        <v>105</v>
      </c>
      <c r="I5685" s="171">
        <v>4.04</v>
      </c>
      <c r="J5685" s="169">
        <v>1</v>
      </c>
      <c r="K5685" s="154" cm="1">
        <f t="array" ref="K5685">ROUND(
IF(C5685="Beer",
SUM(LOOKUP(2,1/(SRP!$B$8:$B$10&lt;=E5685)/(SRP!$C$8:$C$10&gt;=E5685),SRP!$D$8:$D$10)*(G5685/100)*(E5685/1000)),
IF(C5685="Spirits",
SUM(LOOKUP(2,1/(SRP!$B$2:$B$7&lt;=E5685)/(SRP!$C$2:$C$7&gt;=E5685),SRP!$D$2:$D$7)*(G5685/100)*(E5685/1000)),
IF(AND(C5685="Wine",D5685="Fortified Wines"),
SUM(LOOKUP(2,1/(SRP!$B$26:$B$29&lt;=E5685)/(SRP!$C$26:$C$29&gt;=E5685),SRP!$D$26:$D$29)*(G5685/100)*(E5685/1000)),
IF(C5685="Wine",
SUM(LOOKUP(2,1/(SRP!$B$21:$B$25&lt;=E5685)/(SRP!$C$21:$C$25&gt;=E5685),SRP!$D$21:$D$25)*(G5685/100)*(E5685/1000)),
IF(AND(C5685="Ready to Drink",D5685="RTD-One Pour Cocktail&gt;7%&lt;=14.5"),
SUM(LOOKUP(2,1/(SRP!$B$16:$B$20&lt;=E5685)/(SRP!$C$16:$C$20&gt;=E5685),SRP!$D$16:$D$20)*(G5685/100)*(E5685/1000)),
IF(C5685="Ready to Drink",
SUM(LOOKUP(2,1/(SRP!$B$11:$B$15&lt;=E5685)/(SRP!$C$11:$C$15&gt;=E5685),SRP!$D$11:$D$15)*(G5685/100)*(E5685/1000)),
0)))))),2)</f>
        <v>1.48</v>
      </c>
      <c r="L5685" s="173" t="str">
        <f t="shared" si="88"/>
        <v>Beer473</v>
      </c>
      <c r="M5685" s="154">
        <f>VLOOKUP(L5685,'Slope %'!C:D,2,0)</f>
        <v>0.12</v>
      </c>
    </row>
    <row r="5686" spans="1:13" x14ac:dyDescent="0.25">
      <c r="A5686" s="169">
        <v>63284</v>
      </c>
      <c r="B5686" s="170" t="s">
        <v>4237</v>
      </c>
      <c r="C5686" s="170" t="s">
        <v>263</v>
      </c>
      <c r="D5686" s="170" t="s">
        <v>264</v>
      </c>
      <c r="E5686" s="170">
        <v>2130</v>
      </c>
      <c r="F5686" s="170">
        <v>4</v>
      </c>
      <c r="G5686" s="171">
        <v>5</v>
      </c>
      <c r="H5686" s="170" t="s">
        <v>29</v>
      </c>
      <c r="I5686" s="171">
        <v>17.989999999999998</v>
      </c>
      <c r="J5686" s="169">
        <v>6</v>
      </c>
      <c r="K5686" s="154" cm="1">
        <f t="array" ref="K5686">ROUND(
IF(C5686="Beer",
SUM(LOOKUP(2,1/(SRP!$B$8:$B$10&lt;=E5686)/(SRP!$C$8:$C$10&gt;=E5686),SRP!$D$8:$D$10)*(G5686/100)*(E5686/1000)),
IF(C5686="Spirits",
SUM(LOOKUP(2,1/(SRP!$B$2:$B$7&lt;=E5686)/(SRP!$C$2:$C$7&gt;=E5686),SRP!$D$2:$D$7)*(G5686/100)*(E5686/1000)),
IF(AND(C5686="Wine",D5686="Fortified Wines"),
SUM(LOOKUP(2,1/(SRP!$B$26:$B$29&lt;=E5686)/(SRP!$C$26:$C$29&gt;=E5686),SRP!$D$26:$D$29)*(G5686/100)*(E5686/1000)),
IF(C5686="Wine",
SUM(LOOKUP(2,1/(SRP!$B$21:$B$25&lt;=E5686)/(SRP!$C$21:$C$25&gt;=E5686),SRP!$D$21:$D$25)*(G5686/100)*(E5686/1000)),
IF(AND(C5686="Ready to Drink",D5686="RTD-One Pour Cocktail&gt;7%&lt;=14.5"),
SUM(LOOKUP(2,1/(SRP!$B$16:$B$20&lt;=E5686)/(SRP!$C$16:$C$20&gt;=E5686),SRP!$D$16:$D$20)*(G5686/100)*(E5686/1000)),
IF(C5686="Ready to Drink",
SUM(LOOKUP(2,1/(SRP!$B$11:$B$15&lt;=E5686)/(SRP!$C$11:$C$15&gt;=E5686),SRP!$D$11:$D$15)*(G5686/100)*(E5686/1000)),
0)))))),2)</f>
        <v>8.31</v>
      </c>
      <c r="L5686" s="173" t="str">
        <f t="shared" si="88"/>
        <v>Ready to Drink2130</v>
      </c>
      <c r="M5686" s="154">
        <f>VLOOKUP(L5686,'Slope %'!C:D,2,0)</f>
        <v>0.1</v>
      </c>
    </row>
    <row r="5687" spans="1:13" x14ac:dyDescent="0.25">
      <c r="A5687" s="169">
        <v>63285</v>
      </c>
      <c r="B5687" s="170" t="s">
        <v>4238</v>
      </c>
      <c r="C5687" s="170" t="s">
        <v>11</v>
      </c>
      <c r="D5687" s="170" t="s">
        <v>12</v>
      </c>
      <c r="E5687" s="170">
        <v>473</v>
      </c>
      <c r="F5687" s="170">
        <v>24</v>
      </c>
      <c r="G5687" s="171">
        <v>5.2</v>
      </c>
      <c r="H5687" s="170" t="s">
        <v>2190</v>
      </c>
      <c r="I5687" s="171">
        <v>4.09</v>
      </c>
      <c r="J5687" s="169">
        <v>1</v>
      </c>
      <c r="K5687" s="154" cm="1">
        <f t="array" ref="K5687">ROUND(
IF(C5687="Beer",
SUM(LOOKUP(2,1/(SRP!$B$8:$B$10&lt;=E5687)/(SRP!$C$8:$C$10&gt;=E5687),SRP!$D$8:$D$10)*(G5687/100)*(E5687/1000)),
IF(C5687="Spirits",
SUM(LOOKUP(2,1/(SRP!$B$2:$B$7&lt;=E5687)/(SRP!$C$2:$C$7&gt;=E5687),SRP!$D$2:$D$7)*(G5687/100)*(E5687/1000)),
IF(AND(C5687="Wine",D5687="Fortified Wines"),
SUM(LOOKUP(2,1/(SRP!$B$26:$B$29&lt;=E5687)/(SRP!$C$26:$C$29&gt;=E5687),SRP!$D$26:$D$29)*(G5687/100)*(E5687/1000)),
IF(C5687="Wine",
SUM(LOOKUP(2,1/(SRP!$B$21:$B$25&lt;=E5687)/(SRP!$C$21:$C$25&gt;=E5687),SRP!$D$21:$D$25)*(G5687/100)*(E5687/1000)),
IF(AND(C5687="Ready to Drink",D5687="RTD-One Pour Cocktail&gt;7%&lt;=14.5"),
SUM(LOOKUP(2,1/(SRP!$B$16:$B$20&lt;=E5687)/(SRP!$C$16:$C$20&gt;=E5687),SRP!$D$16:$D$20)*(G5687/100)*(E5687/1000)),
IF(C5687="Ready to Drink",
SUM(LOOKUP(2,1/(SRP!$B$11:$B$15&lt;=E5687)/(SRP!$C$11:$C$15&gt;=E5687),SRP!$D$11:$D$15)*(G5687/100)*(E5687/1000)),
0)))))),2)</f>
        <v>1.92</v>
      </c>
      <c r="L5687" s="173" t="str">
        <f t="shared" si="88"/>
        <v>Beer473</v>
      </c>
      <c r="M5687" s="154">
        <f>VLOOKUP(L5687,'Slope %'!C:D,2,0)</f>
        <v>0.12</v>
      </c>
    </row>
    <row r="5688" spans="1:13" x14ac:dyDescent="0.25">
      <c r="A5688" s="169">
        <v>63285</v>
      </c>
      <c r="B5688" s="170" t="s">
        <v>4238</v>
      </c>
      <c r="C5688" s="170" t="s">
        <v>11</v>
      </c>
      <c r="D5688" s="170" t="s">
        <v>12</v>
      </c>
      <c r="E5688" s="170">
        <v>473</v>
      </c>
      <c r="F5688" s="170">
        <v>24</v>
      </c>
      <c r="G5688" s="171">
        <v>5.2</v>
      </c>
      <c r="H5688" s="170" t="s">
        <v>2190</v>
      </c>
      <c r="I5688" s="171">
        <v>4.09</v>
      </c>
      <c r="J5688" s="169">
        <v>1</v>
      </c>
      <c r="K5688" s="154" cm="1">
        <f t="array" ref="K5688">ROUND(
IF(C5688="Beer",
SUM(LOOKUP(2,1/(SRP!$B$8:$B$10&lt;=E5688)/(SRP!$C$8:$C$10&gt;=E5688),SRP!$D$8:$D$10)*(G5688/100)*(E5688/1000)),
IF(C5688="Spirits",
SUM(LOOKUP(2,1/(SRP!$B$2:$B$7&lt;=E5688)/(SRP!$C$2:$C$7&gt;=E5688),SRP!$D$2:$D$7)*(G5688/100)*(E5688/1000)),
IF(AND(C5688="Wine",D5688="Fortified Wines"),
SUM(LOOKUP(2,1/(SRP!$B$26:$B$29&lt;=E5688)/(SRP!$C$26:$C$29&gt;=E5688),SRP!$D$26:$D$29)*(G5688/100)*(E5688/1000)),
IF(C5688="Wine",
SUM(LOOKUP(2,1/(SRP!$B$21:$B$25&lt;=E5688)/(SRP!$C$21:$C$25&gt;=E5688),SRP!$D$21:$D$25)*(G5688/100)*(E5688/1000)),
IF(AND(C5688="Ready to Drink",D5688="RTD-One Pour Cocktail&gt;7%&lt;=14.5"),
SUM(LOOKUP(2,1/(SRP!$B$16:$B$20&lt;=E5688)/(SRP!$C$16:$C$20&gt;=E5688),SRP!$D$16:$D$20)*(G5688/100)*(E5688/1000)),
IF(C5688="Ready to Drink",
SUM(LOOKUP(2,1/(SRP!$B$11:$B$15&lt;=E5688)/(SRP!$C$11:$C$15&gt;=E5688),SRP!$D$11:$D$15)*(G5688/100)*(E5688/1000)),
0)))))),2)</f>
        <v>1.92</v>
      </c>
      <c r="L5688" s="173" t="str">
        <f t="shared" si="88"/>
        <v>Beer473</v>
      </c>
      <c r="M5688" s="154">
        <f>VLOOKUP(L5688,'Slope %'!C:D,2,0)</f>
        <v>0.12</v>
      </c>
    </row>
    <row r="5689" spans="1:13" x14ac:dyDescent="0.25">
      <c r="A5689" s="169">
        <v>63286</v>
      </c>
      <c r="B5689" s="170" t="s">
        <v>4239</v>
      </c>
      <c r="C5689" s="170" t="s">
        <v>263</v>
      </c>
      <c r="D5689" s="170" t="s">
        <v>935</v>
      </c>
      <c r="E5689" s="170">
        <v>50000</v>
      </c>
      <c r="F5689" s="170">
        <v>1</v>
      </c>
      <c r="G5689" s="171">
        <v>6.5</v>
      </c>
      <c r="H5689" s="170" t="s">
        <v>2655</v>
      </c>
      <c r="I5689" s="171">
        <v>415</v>
      </c>
      <c r="J5689" s="169">
        <v>1</v>
      </c>
      <c r="K5689" s="154" cm="1">
        <f t="array" ref="K5689">ROUND(
IF(C5689="Beer",
SUM(LOOKUP(2,1/(SRP!$B$8:$B$10&lt;=E5689)/(SRP!$C$8:$C$10&gt;=E5689),SRP!$D$8:$D$10)*(G5689/100)*(E5689/1000)),
IF(C5689="Spirits",
SUM(LOOKUP(2,1/(SRP!$B$2:$B$7&lt;=E5689)/(SRP!$C$2:$C$7&gt;=E5689),SRP!$D$2:$D$7)*(G5689/100)*(E5689/1000)),
IF(AND(C5689="Wine",D5689="Fortified Wines"),
SUM(LOOKUP(2,1/(SRP!$B$26:$B$29&lt;=E5689)/(SRP!$C$26:$C$29&gt;=E5689),SRP!$D$26:$D$29)*(G5689/100)*(E5689/1000)),
IF(C5689="Wine",
SUM(LOOKUP(2,1/(SRP!$B$21:$B$25&lt;=E5689)/(SRP!$C$21:$C$25&gt;=E5689),SRP!$D$21:$D$25)*(G5689/100)*(E5689/1000)),
IF(AND(C5689="Ready to Drink",D5689="RTD-One Pour Cocktail&gt;7%&lt;=14.5"),
SUM(LOOKUP(2,1/(SRP!$B$16:$B$20&lt;=E5689)/(SRP!$C$16:$C$20&gt;=E5689),SRP!$D$16:$D$20)*(G5689/100)*(E5689/1000)),
IF(C5689="Ready to Drink",
SUM(LOOKUP(2,1/(SRP!$B$11:$B$15&lt;=E5689)/(SRP!$C$11:$C$15&gt;=E5689),SRP!$D$11:$D$15)*(G5689/100)*(E5689/1000)),
0)))))),2)</f>
        <v>253.73</v>
      </c>
      <c r="L5689" s="173" t="str">
        <f t="shared" si="88"/>
        <v>Ready to Drink50000</v>
      </c>
      <c r="M5689" s="154" t="e">
        <f>VLOOKUP(L5689,'Slope %'!C:D,2,0)</f>
        <v>#N/A</v>
      </c>
    </row>
    <row r="5690" spans="1:13" x14ac:dyDescent="0.25">
      <c r="A5690" s="169">
        <v>63286</v>
      </c>
      <c r="B5690" s="170" t="s">
        <v>4239</v>
      </c>
      <c r="C5690" s="170" t="s">
        <v>263</v>
      </c>
      <c r="D5690" s="170" t="s">
        <v>935</v>
      </c>
      <c r="E5690" s="170">
        <v>50000</v>
      </c>
      <c r="F5690" s="170">
        <v>1</v>
      </c>
      <c r="G5690" s="171">
        <v>6.5</v>
      </c>
      <c r="H5690" s="170" t="s">
        <v>2364</v>
      </c>
      <c r="I5690" s="171">
        <v>415</v>
      </c>
      <c r="J5690" s="169">
        <v>1</v>
      </c>
      <c r="K5690" s="154" cm="1">
        <f t="array" ref="K5690">ROUND(
IF(C5690="Beer",
SUM(LOOKUP(2,1/(SRP!$B$8:$B$10&lt;=E5690)/(SRP!$C$8:$C$10&gt;=E5690),SRP!$D$8:$D$10)*(G5690/100)*(E5690/1000)),
IF(C5690="Spirits",
SUM(LOOKUP(2,1/(SRP!$B$2:$B$7&lt;=E5690)/(SRP!$C$2:$C$7&gt;=E5690),SRP!$D$2:$D$7)*(G5690/100)*(E5690/1000)),
IF(AND(C5690="Wine",D5690="Fortified Wines"),
SUM(LOOKUP(2,1/(SRP!$B$26:$B$29&lt;=E5690)/(SRP!$C$26:$C$29&gt;=E5690),SRP!$D$26:$D$29)*(G5690/100)*(E5690/1000)),
IF(C5690="Wine",
SUM(LOOKUP(2,1/(SRP!$B$21:$B$25&lt;=E5690)/(SRP!$C$21:$C$25&gt;=E5690),SRP!$D$21:$D$25)*(G5690/100)*(E5690/1000)),
IF(AND(C5690="Ready to Drink",D5690="RTD-One Pour Cocktail&gt;7%&lt;=14.5"),
SUM(LOOKUP(2,1/(SRP!$B$16:$B$20&lt;=E5690)/(SRP!$C$16:$C$20&gt;=E5690),SRP!$D$16:$D$20)*(G5690/100)*(E5690/1000)),
IF(C5690="Ready to Drink",
SUM(LOOKUP(2,1/(SRP!$B$11:$B$15&lt;=E5690)/(SRP!$C$11:$C$15&gt;=E5690),SRP!$D$11:$D$15)*(G5690/100)*(E5690/1000)),
0)))))),2)</f>
        <v>253.73</v>
      </c>
      <c r="L5690" s="173" t="str">
        <f t="shared" si="88"/>
        <v>Ready to Drink50000</v>
      </c>
      <c r="M5690" s="154" t="e">
        <f>VLOOKUP(L5690,'Slope %'!C:D,2,0)</f>
        <v>#N/A</v>
      </c>
    </row>
    <row r="5691" spans="1:13" x14ac:dyDescent="0.25">
      <c r="A5691" s="169">
        <v>63287</v>
      </c>
      <c r="B5691" s="170" t="s">
        <v>4240</v>
      </c>
      <c r="C5691" s="170" t="s">
        <v>263</v>
      </c>
      <c r="D5691" s="170" t="s">
        <v>646</v>
      </c>
      <c r="E5691" s="170">
        <v>4260</v>
      </c>
      <c r="F5691" s="170">
        <v>2</v>
      </c>
      <c r="G5691" s="171">
        <v>5</v>
      </c>
      <c r="H5691" s="170" t="s">
        <v>222</v>
      </c>
      <c r="I5691" s="171">
        <v>30.99</v>
      </c>
      <c r="J5691" s="169">
        <v>12</v>
      </c>
      <c r="K5691" s="154" cm="1">
        <f t="array" ref="K5691">ROUND(
IF(C5691="Beer",
SUM(LOOKUP(2,1/(SRP!$B$8:$B$10&lt;=E5691)/(SRP!$C$8:$C$10&gt;=E5691),SRP!$D$8:$D$10)*(G5691/100)*(E5691/1000)),
IF(C5691="Spirits",
SUM(LOOKUP(2,1/(SRP!$B$2:$B$7&lt;=E5691)/(SRP!$C$2:$C$7&gt;=E5691),SRP!$D$2:$D$7)*(G5691/100)*(E5691/1000)),
IF(AND(C5691="Wine",D5691="Fortified Wines"),
SUM(LOOKUP(2,1/(SRP!$B$26:$B$29&lt;=E5691)/(SRP!$C$26:$C$29&gt;=E5691),SRP!$D$26:$D$29)*(G5691/100)*(E5691/1000)),
IF(C5691="Wine",
SUM(LOOKUP(2,1/(SRP!$B$21:$B$25&lt;=E5691)/(SRP!$C$21:$C$25&gt;=E5691),SRP!$D$21:$D$25)*(G5691/100)*(E5691/1000)),
IF(AND(C5691="Ready to Drink",D5691="RTD-One Pour Cocktail&gt;7%&lt;=14.5"),
SUM(LOOKUP(2,1/(SRP!$B$16:$B$20&lt;=E5691)/(SRP!$C$16:$C$20&gt;=E5691),SRP!$D$16:$D$20)*(G5691/100)*(E5691/1000)),
IF(C5691="Ready to Drink",
SUM(LOOKUP(2,1/(SRP!$B$11:$B$15&lt;=E5691)/(SRP!$C$11:$C$15&gt;=E5691),SRP!$D$11:$D$15)*(G5691/100)*(E5691/1000)),
0)))))),2)</f>
        <v>16.63</v>
      </c>
      <c r="L5691" s="173" t="str">
        <f t="shared" si="88"/>
        <v>Ready to Drink4260</v>
      </c>
      <c r="M5691" s="154">
        <f>VLOOKUP(L5691,'Slope %'!C:D,2,0)</f>
        <v>7.0000000000000007E-2</v>
      </c>
    </row>
    <row r="5692" spans="1:13" x14ac:dyDescent="0.25">
      <c r="A5692" s="169">
        <v>63290</v>
      </c>
      <c r="B5692" s="170" t="s">
        <v>4241</v>
      </c>
      <c r="C5692" s="170" t="s">
        <v>263</v>
      </c>
      <c r="D5692" s="170" t="s">
        <v>909</v>
      </c>
      <c r="E5692" s="170">
        <v>30000</v>
      </c>
      <c r="F5692" s="170">
        <v>1</v>
      </c>
      <c r="G5692" s="171">
        <v>7</v>
      </c>
      <c r="H5692" s="170" t="s">
        <v>2655</v>
      </c>
      <c r="I5692" s="171">
        <v>250</v>
      </c>
      <c r="J5692" s="169">
        <v>1</v>
      </c>
      <c r="K5692" s="154" cm="1">
        <f t="array" ref="K5692">ROUND(
IF(C5692="Beer",
SUM(LOOKUP(2,1/(SRP!$B$8:$B$10&lt;=E5692)/(SRP!$C$8:$C$10&gt;=E5692),SRP!$D$8:$D$10)*(G5692/100)*(E5692/1000)),
IF(C5692="Spirits",
SUM(LOOKUP(2,1/(SRP!$B$2:$B$7&lt;=E5692)/(SRP!$C$2:$C$7&gt;=E5692),SRP!$D$2:$D$7)*(G5692/100)*(E5692/1000)),
IF(AND(C5692="Wine",D5692="Fortified Wines"),
SUM(LOOKUP(2,1/(SRP!$B$26:$B$29&lt;=E5692)/(SRP!$C$26:$C$29&gt;=E5692),SRP!$D$26:$D$29)*(G5692/100)*(E5692/1000)),
IF(C5692="Wine",
SUM(LOOKUP(2,1/(SRP!$B$21:$B$25&lt;=E5692)/(SRP!$C$21:$C$25&gt;=E5692),SRP!$D$21:$D$25)*(G5692/100)*(E5692/1000)),
IF(AND(C5692="Ready to Drink",D5692="RTD-One Pour Cocktail&gt;7%&lt;=14.5"),
SUM(LOOKUP(2,1/(SRP!$B$16:$B$20&lt;=E5692)/(SRP!$C$16:$C$20&gt;=E5692),SRP!$D$16:$D$20)*(G5692/100)*(E5692/1000)),
IF(C5692="Ready to Drink",
SUM(LOOKUP(2,1/(SRP!$B$11:$B$15&lt;=E5692)/(SRP!$C$11:$C$15&gt;=E5692),SRP!$D$11:$D$15)*(G5692/100)*(E5692/1000)),
0)))))),2)</f>
        <v>163.95</v>
      </c>
      <c r="L5692" s="173" t="str">
        <f t="shared" si="88"/>
        <v>Ready to Drink30000</v>
      </c>
      <c r="M5692" s="154" t="e">
        <f>VLOOKUP(L5692,'Slope %'!C:D,2,0)</f>
        <v>#N/A</v>
      </c>
    </row>
    <row r="5693" spans="1:13" x14ac:dyDescent="0.25">
      <c r="A5693" s="169">
        <v>63290</v>
      </c>
      <c r="B5693" s="170" t="s">
        <v>4241</v>
      </c>
      <c r="C5693" s="170" t="s">
        <v>263</v>
      </c>
      <c r="D5693" s="170" t="s">
        <v>909</v>
      </c>
      <c r="E5693" s="170">
        <v>30000</v>
      </c>
      <c r="F5693" s="170">
        <v>1</v>
      </c>
      <c r="G5693" s="171">
        <v>7</v>
      </c>
      <c r="H5693" s="170" t="s">
        <v>2364</v>
      </c>
      <c r="I5693" s="171">
        <v>250</v>
      </c>
      <c r="J5693" s="169">
        <v>1</v>
      </c>
      <c r="K5693" s="154" cm="1">
        <f t="array" ref="K5693">ROUND(
IF(C5693="Beer",
SUM(LOOKUP(2,1/(SRP!$B$8:$B$10&lt;=E5693)/(SRP!$C$8:$C$10&gt;=E5693),SRP!$D$8:$D$10)*(G5693/100)*(E5693/1000)),
IF(C5693="Spirits",
SUM(LOOKUP(2,1/(SRP!$B$2:$B$7&lt;=E5693)/(SRP!$C$2:$C$7&gt;=E5693),SRP!$D$2:$D$7)*(G5693/100)*(E5693/1000)),
IF(AND(C5693="Wine",D5693="Fortified Wines"),
SUM(LOOKUP(2,1/(SRP!$B$26:$B$29&lt;=E5693)/(SRP!$C$26:$C$29&gt;=E5693),SRP!$D$26:$D$29)*(G5693/100)*(E5693/1000)),
IF(C5693="Wine",
SUM(LOOKUP(2,1/(SRP!$B$21:$B$25&lt;=E5693)/(SRP!$C$21:$C$25&gt;=E5693),SRP!$D$21:$D$25)*(G5693/100)*(E5693/1000)),
IF(AND(C5693="Ready to Drink",D5693="RTD-One Pour Cocktail&gt;7%&lt;=14.5"),
SUM(LOOKUP(2,1/(SRP!$B$16:$B$20&lt;=E5693)/(SRP!$C$16:$C$20&gt;=E5693),SRP!$D$16:$D$20)*(G5693/100)*(E5693/1000)),
IF(C5693="Ready to Drink",
SUM(LOOKUP(2,1/(SRP!$B$11:$B$15&lt;=E5693)/(SRP!$C$11:$C$15&gt;=E5693),SRP!$D$11:$D$15)*(G5693/100)*(E5693/1000)),
0)))))),2)</f>
        <v>163.95</v>
      </c>
      <c r="L5693" s="173" t="str">
        <f t="shared" si="88"/>
        <v>Ready to Drink30000</v>
      </c>
      <c r="M5693" s="154" t="e">
        <f>VLOOKUP(L5693,'Slope %'!C:D,2,0)</f>
        <v>#N/A</v>
      </c>
    </row>
    <row r="5694" spans="1:13" x14ac:dyDescent="0.25">
      <c r="A5694" s="169">
        <v>63292</v>
      </c>
      <c r="B5694" s="170" t="s">
        <v>4242</v>
      </c>
      <c r="C5694" s="170" t="s">
        <v>263</v>
      </c>
      <c r="D5694" s="170" t="s">
        <v>806</v>
      </c>
      <c r="E5694" s="170">
        <v>4260</v>
      </c>
      <c r="F5694" s="170">
        <v>2</v>
      </c>
      <c r="G5694" s="171">
        <v>5</v>
      </c>
      <c r="H5694" s="170" t="s">
        <v>222</v>
      </c>
      <c r="I5694" s="171">
        <v>33.49</v>
      </c>
      <c r="J5694" s="169">
        <v>12</v>
      </c>
      <c r="K5694" s="154" cm="1">
        <f t="array" ref="K5694">ROUND(
IF(C5694="Beer",
SUM(LOOKUP(2,1/(SRP!$B$8:$B$10&lt;=E5694)/(SRP!$C$8:$C$10&gt;=E5694),SRP!$D$8:$D$10)*(G5694/100)*(E5694/1000)),
IF(C5694="Spirits",
SUM(LOOKUP(2,1/(SRP!$B$2:$B$7&lt;=E5694)/(SRP!$C$2:$C$7&gt;=E5694),SRP!$D$2:$D$7)*(G5694/100)*(E5694/1000)),
IF(AND(C5694="Wine",D5694="Fortified Wines"),
SUM(LOOKUP(2,1/(SRP!$B$26:$B$29&lt;=E5694)/(SRP!$C$26:$C$29&gt;=E5694),SRP!$D$26:$D$29)*(G5694/100)*(E5694/1000)),
IF(C5694="Wine",
SUM(LOOKUP(2,1/(SRP!$B$21:$B$25&lt;=E5694)/(SRP!$C$21:$C$25&gt;=E5694),SRP!$D$21:$D$25)*(G5694/100)*(E5694/1000)),
IF(AND(C5694="Ready to Drink",D5694="RTD-One Pour Cocktail&gt;7%&lt;=14.5"),
SUM(LOOKUP(2,1/(SRP!$B$16:$B$20&lt;=E5694)/(SRP!$C$16:$C$20&gt;=E5694),SRP!$D$16:$D$20)*(G5694/100)*(E5694/1000)),
IF(C5694="Ready to Drink",
SUM(LOOKUP(2,1/(SRP!$B$11:$B$15&lt;=E5694)/(SRP!$C$11:$C$15&gt;=E5694),SRP!$D$11:$D$15)*(G5694/100)*(E5694/1000)),
0)))))),2)</f>
        <v>16.63</v>
      </c>
      <c r="L5694" s="173" t="str">
        <f t="shared" si="88"/>
        <v>Ready to Drink4260</v>
      </c>
      <c r="M5694" s="154">
        <f>VLOOKUP(L5694,'Slope %'!C:D,2,0)</f>
        <v>7.0000000000000007E-2</v>
      </c>
    </row>
    <row r="5695" spans="1:13" x14ac:dyDescent="0.25">
      <c r="A5695" s="169">
        <v>63299</v>
      </c>
      <c r="B5695" s="170" t="s">
        <v>4243</v>
      </c>
      <c r="C5695" s="170" t="s">
        <v>263</v>
      </c>
      <c r="D5695" s="170" t="s">
        <v>332</v>
      </c>
      <c r="E5695" s="170">
        <v>473</v>
      </c>
      <c r="F5695" s="170">
        <v>24</v>
      </c>
      <c r="G5695" s="171">
        <v>7</v>
      </c>
      <c r="H5695" s="170" t="s">
        <v>1712</v>
      </c>
      <c r="I5695" s="171">
        <v>3.99</v>
      </c>
      <c r="J5695" s="169">
        <v>1</v>
      </c>
      <c r="K5695" s="154" cm="1">
        <f t="array" ref="K5695">ROUND(
IF(C5695="Beer",
SUM(LOOKUP(2,1/(SRP!$B$8:$B$10&lt;=E5695)/(SRP!$C$8:$C$10&gt;=E5695),SRP!$D$8:$D$10)*(G5695/100)*(E5695/1000)),
IF(C5695="Spirits",
SUM(LOOKUP(2,1/(SRP!$B$2:$B$7&lt;=E5695)/(SRP!$C$2:$C$7&gt;=E5695),SRP!$D$2:$D$7)*(G5695/100)*(E5695/1000)),
IF(AND(C5695="Wine",D5695="Fortified Wines"),
SUM(LOOKUP(2,1/(SRP!$B$26:$B$29&lt;=E5695)/(SRP!$C$26:$C$29&gt;=E5695),SRP!$D$26:$D$29)*(G5695/100)*(E5695/1000)),
IF(C5695="Wine",
SUM(LOOKUP(2,1/(SRP!$B$21:$B$25&lt;=E5695)/(SRP!$C$21:$C$25&gt;=E5695),SRP!$D$21:$D$25)*(G5695/100)*(E5695/1000)),
IF(AND(C5695="Ready to Drink",D5695="RTD-One Pour Cocktail&gt;7%&lt;=14.5"),
SUM(LOOKUP(2,1/(SRP!$B$16:$B$20&lt;=E5695)/(SRP!$C$16:$C$20&gt;=E5695),SRP!$D$16:$D$20)*(G5695/100)*(E5695/1000)),
IF(C5695="Ready to Drink",
SUM(LOOKUP(2,1/(SRP!$B$11:$B$15&lt;=E5695)/(SRP!$C$11:$C$15&gt;=E5695),SRP!$D$11:$D$15)*(G5695/100)*(E5695/1000)),
0)))))),2)</f>
        <v>2.74</v>
      </c>
      <c r="L5695" s="173" t="str">
        <f t="shared" si="88"/>
        <v>Ready to Drink473</v>
      </c>
      <c r="M5695" s="154">
        <f>VLOOKUP(L5695,'Slope %'!C:D,2,0)</f>
        <v>0.12</v>
      </c>
    </row>
    <row r="5696" spans="1:13" x14ac:dyDescent="0.25">
      <c r="A5696" s="169">
        <v>63299</v>
      </c>
      <c r="B5696" s="170" t="s">
        <v>4243</v>
      </c>
      <c r="C5696" s="170" t="s">
        <v>263</v>
      </c>
      <c r="D5696" s="170" t="s">
        <v>332</v>
      </c>
      <c r="E5696" s="170">
        <v>473</v>
      </c>
      <c r="F5696" s="170">
        <v>24</v>
      </c>
      <c r="G5696" s="171">
        <v>7</v>
      </c>
      <c r="H5696" s="170" t="s">
        <v>1712</v>
      </c>
      <c r="I5696" s="171">
        <v>3.99</v>
      </c>
      <c r="J5696" s="169">
        <v>1</v>
      </c>
      <c r="K5696" s="154" cm="1">
        <f t="array" ref="K5696">ROUND(
IF(C5696="Beer",
SUM(LOOKUP(2,1/(SRP!$B$8:$B$10&lt;=E5696)/(SRP!$C$8:$C$10&gt;=E5696),SRP!$D$8:$D$10)*(G5696/100)*(E5696/1000)),
IF(C5696="Spirits",
SUM(LOOKUP(2,1/(SRP!$B$2:$B$7&lt;=E5696)/(SRP!$C$2:$C$7&gt;=E5696),SRP!$D$2:$D$7)*(G5696/100)*(E5696/1000)),
IF(AND(C5696="Wine",D5696="Fortified Wines"),
SUM(LOOKUP(2,1/(SRP!$B$26:$B$29&lt;=E5696)/(SRP!$C$26:$C$29&gt;=E5696),SRP!$D$26:$D$29)*(G5696/100)*(E5696/1000)),
IF(C5696="Wine",
SUM(LOOKUP(2,1/(SRP!$B$21:$B$25&lt;=E5696)/(SRP!$C$21:$C$25&gt;=E5696),SRP!$D$21:$D$25)*(G5696/100)*(E5696/1000)),
IF(AND(C5696="Ready to Drink",D5696="RTD-One Pour Cocktail&gt;7%&lt;=14.5"),
SUM(LOOKUP(2,1/(SRP!$B$16:$B$20&lt;=E5696)/(SRP!$C$16:$C$20&gt;=E5696),SRP!$D$16:$D$20)*(G5696/100)*(E5696/1000)),
IF(C5696="Ready to Drink",
SUM(LOOKUP(2,1/(SRP!$B$11:$B$15&lt;=E5696)/(SRP!$C$11:$C$15&gt;=E5696),SRP!$D$11:$D$15)*(G5696/100)*(E5696/1000)),
0)))))),2)</f>
        <v>2.74</v>
      </c>
      <c r="L5696" s="173" t="str">
        <f t="shared" si="88"/>
        <v>Ready to Drink473</v>
      </c>
      <c r="M5696" s="154">
        <f>VLOOKUP(L5696,'Slope %'!C:D,2,0)</f>
        <v>0.12</v>
      </c>
    </row>
    <row r="5697" spans="1:13" x14ac:dyDescent="0.25">
      <c r="A5697" s="169">
        <v>63311</v>
      </c>
      <c r="B5697" s="170" t="s">
        <v>4244</v>
      </c>
      <c r="C5697" s="170" t="s">
        <v>263</v>
      </c>
      <c r="D5697" s="170" t="s">
        <v>332</v>
      </c>
      <c r="E5697" s="170">
        <v>1420</v>
      </c>
      <c r="F5697" s="170">
        <v>6</v>
      </c>
      <c r="G5697" s="171">
        <v>6</v>
      </c>
      <c r="H5697" s="170" t="s">
        <v>20</v>
      </c>
      <c r="I5697" s="171">
        <v>12.99</v>
      </c>
      <c r="J5697" s="169">
        <v>4</v>
      </c>
      <c r="K5697" s="154" cm="1">
        <f t="array" ref="K5697">ROUND(
IF(C5697="Beer",
SUM(LOOKUP(2,1/(SRP!$B$8:$B$10&lt;=E5697)/(SRP!$C$8:$C$10&gt;=E5697),SRP!$D$8:$D$10)*(G5697/100)*(E5697/1000)),
IF(C5697="Spirits",
SUM(LOOKUP(2,1/(SRP!$B$2:$B$7&lt;=E5697)/(SRP!$C$2:$C$7&gt;=E5697),SRP!$D$2:$D$7)*(G5697/100)*(E5697/1000)),
IF(AND(C5697="Wine",D5697="Fortified Wines"),
SUM(LOOKUP(2,1/(SRP!$B$26:$B$29&lt;=E5697)/(SRP!$C$26:$C$29&gt;=E5697),SRP!$D$26:$D$29)*(G5697/100)*(E5697/1000)),
IF(C5697="Wine",
SUM(LOOKUP(2,1/(SRP!$B$21:$B$25&lt;=E5697)/(SRP!$C$21:$C$25&gt;=E5697),SRP!$D$21:$D$25)*(G5697/100)*(E5697/1000)),
IF(AND(C5697="Ready to Drink",D5697="RTD-One Pour Cocktail&gt;7%&lt;=14.5"),
SUM(LOOKUP(2,1/(SRP!$B$16:$B$20&lt;=E5697)/(SRP!$C$16:$C$20&gt;=E5697),SRP!$D$16:$D$20)*(G5697/100)*(E5697/1000)),
IF(C5697="Ready to Drink",
SUM(LOOKUP(2,1/(SRP!$B$11:$B$15&lt;=E5697)/(SRP!$C$11:$C$15&gt;=E5697),SRP!$D$11:$D$15)*(G5697/100)*(E5697/1000)),
0)))))),2)</f>
        <v>6.65</v>
      </c>
      <c r="L5697" s="173" t="str">
        <f t="shared" si="88"/>
        <v>Ready to Drink1420</v>
      </c>
      <c r="M5697" s="154">
        <f>VLOOKUP(L5697,'Slope %'!C:D,2,0)</f>
        <v>0.12</v>
      </c>
    </row>
    <row r="5698" spans="1:13" x14ac:dyDescent="0.25">
      <c r="A5698" s="169">
        <v>63312</v>
      </c>
      <c r="B5698" s="170" t="s">
        <v>4245</v>
      </c>
      <c r="C5698" s="170" t="s">
        <v>263</v>
      </c>
      <c r="D5698" s="170" t="s">
        <v>332</v>
      </c>
      <c r="E5698" s="170">
        <v>473</v>
      </c>
      <c r="F5698" s="170">
        <v>24</v>
      </c>
      <c r="G5698" s="171">
        <v>6.6</v>
      </c>
      <c r="H5698" s="170" t="s">
        <v>22</v>
      </c>
      <c r="I5698" s="171">
        <v>3.99</v>
      </c>
      <c r="J5698" s="169">
        <v>1</v>
      </c>
      <c r="K5698" s="154" cm="1">
        <f t="array" ref="K5698">ROUND(
IF(C5698="Beer",
SUM(LOOKUP(2,1/(SRP!$B$8:$B$10&lt;=E5698)/(SRP!$C$8:$C$10&gt;=E5698),SRP!$D$8:$D$10)*(G5698/100)*(E5698/1000)),
IF(C5698="Spirits",
SUM(LOOKUP(2,1/(SRP!$B$2:$B$7&lt;=E5698)/(SRP!$C$2:$C$7&gt;=E5698),SRP!$D$2:$D$7)*(G5698/100)*(E5698/1000)),
IF(AND(C5698="Wine",D5698="Fortified Wines"),
SUM(LOOKUP(2,1/(SRP!$B$26:$B$29&lt;=E5698)/(SRP!$C$26:$C$29&gt;=E5698),SRP!$D$26:$D$29)*(G5698/100)*(E5698/1000)),
IF(C5698="Wine",
SUM(LOOKUP(2,1/(SRP!$B$21:$B$25&lt;=E5698)/(SRP!$C$21:$C$25&gt;=E5698),SRP!$D$21:$D$25)*(G5698/100)*(E5698/1000)),
IF(AND(C5698="Ready to Drink",D5698="RTD-One Pour Cocktail&gt;7%&lt;=14.5"),
SUM(LOOKUP(2,1/(SRP!$B$16:$B$20&lt;=E5698)/(SRP!$C$16:$C$20&gt;=E5698),SRP!$D$16:$D$20)*(G5698/100)*(E5698/1000)),
IF(C5698="Ready to Drink",
SUM(LOOKUP(2,1/(SRP!$B$11:$B$15&lt;=E5698)/(SRP!$C$11:$C$15&gt;=E5698),SRP!$D$11:$D$15)*(G5698/100)*(E5698/1000)),
0)))))),2)</f>
        <v>2.58</v>
      </c>
      <c r="L5698" s="173" t="str">
        <f t="shared" si="88"/>
        <v>Ready to Drink473</v>
      </c>
      <c r="M5698" s="154">
        <f>VLOOKUP(L5698,'Slope %'!C:D,2,0)</f>
        <v>0.12</v>
      </c>
    </row>
    <row r="5699" spans="1:13" x14ac:dyDescent="0.25">
      <c r="A5699" s="169">
        <v>63316</v>
      </c>
      <c r="B5699" s="170" t="s">
        <v>4246</v>
      </c>
      <c r="C5699" s="170" t="s">
        <v>11</v>
      </c>
      <c r="D5699" s="170" t="s">
        <v>267</v>
      </c>
      <c r="E5699" s="170">
        <v>473</v>
      </c>
      <c r="F5699" s="170">
        <v>24</v>
      </c>
      <c r="G5699" s="171">
        <v>5.2</v>
      </c>
      <c r="H5699" s="170" t="s">
        <v>4247</v>
      </c>
      <c r="I5699" s="171">
        <v>4.8899999999999997</v>
      </c>
      <c r="J5699" s="169">
        <v>1</v>
      </c>
      <c r="K5699" s="154" cm="1">
        <f t="array" ref="K5699">ROUND(
IF(C5699="Beer",
SUM(LOOKUP(2,1/(SRP!$B$8:$B$10&lt;=E5699)/(SRP!$C$8:$C$10&gt;=E5699),SRP!$D$8:$D$10)*(G5699/100)*(E5699/1000)),
IF(C5699="Spirits",
SUM(LOOKUP(2,1/(SRP!$B$2:$B$7&lt;=E5699)/(SRP!$C$2:$C$7&gt;=E5699),SRP!$D$2:$D$7)*(G5699/100)*(E5699/1000)),
IF(AND(C5699="Wine",D5699="Fortified Wines"),
SUM(LOOKUP(2,1/(SRP!$B$26:$B$29&lt;=E5699)/(SRP!$C$26:$C$29&gt;=E5699),SRP!$D$26:$D$29)*(G5699/100)*(E5699/1000)),
IF(C5699="Wine",
SUM(LOOKUP(2,1/(SRP!$B$21:$B$25&lt;=E5699)/(SRP!$C$21:$C$25&gt;=E5699),SRP!$D$21:$D$25)*(G5699/100)*(E5699/1000)),
IF(AND(C5699="Ready to Drink",D5699="RTD-One Pour Cocktail&gt;7%&lt;=14.5"),
SUM(LOOKUP(2,1/(SRP!$B$16:$B$20&lt;=E5699)/(SRP!$C$16:$C$20&gt;=E5699),SRP!$D$16:$D$20)*(G5699/100)*(E5699/1000)),
IF(C5699="Ready to Drink",
SUM(LOOKUP(2,1/(SRP!$B$11:$B$15&lt;=E5699)/(SRP!$C$11:$C$15&gt;=E5699),SRP!$D$11:$D$15)*(G5699/100)*(E5699/1000)),
0)))))),2)</f>
        <v>1.92</v>
      </c>
      <c r="L5699" s="173" t="str">
        <f t="shared" ref="L5699:L5762" si="89">(_xlfn.CONCAT(C5699,E5699))</f>
        <v>Beer473</v>
      </c>
      <c r="M5699" s="154">
        <f>VLOOKUP(L5699,'Slope %'!C:D,2,0)</f>
        <v>0.12</v>
      </c>
    </row>
    <row r="5700" spans="1:13" x14ac:dyDescent="0.25">
      <c r="A5700" s="169">
        <v>63316</v>
      </c>
      <c r="B5700" s="170" t="s">
        <v>4246</v>
      </c>
      <c r="C5700" s="170" t="s">
        <v>11</v>
      </c>
      <c r="D5700" s="170" t="s">
        <v>267</v>
      </c>
      <c r="E5700" s="170">
        <v>473</v>
      </c>
      <c r="F5700" s="170">
        <v>24</v>
      </c>
      <c r="G5700" s="171">
        <v>5.2</v>
      </c>
      <c r="H5700" s="170" t="s">
        <v>4247</v>
      </c>
      <c r="I5700" s="171">
        <v>4.8899999999999997</v>
      </c>
      <c r="J5700" s="169">
        <v>1</v>
      </c>
      <c r="K5700" s="154" cm="1">
        <f t="array" ref="K5700">ROUND(
IF(C5700="Beer",
SUM(LOOKUP(2,1/(SRP!$B$8:$B$10&lt;=E5700)/(SRP!$C$8:$C$10&gt;=E5700),SRP!$D$8:$D$10)*(G5700/100)*(E5700/1000)),
IF(C5700="Spirits",
SUM(LOOKUP(2,1/(SRP!$B$2:$B$7&lt;=E5700)/(SRP!$C$2:$C$7&gt;=E5700),SRP!$D$2:$D$7)*(G5700/100)*(E5700/1000)),
IF(AND(C5700="Wine",D5700="Fortified Wines"),
SUM(LOOKUP(2,1/(SRP!$B$26:$B$29&lt;=E5700)/(SRP!$C$26:$C$29&gt;=E5700),SRP!$D$26:$D$29)*(G5700/100)*(E5700/1000)),
IF(C5700="Wine",
SUM(LOOKUP(2,1/(SRP!$B$21:$B$25&lt;=E5700)/(SRP!$C$21:$C$25&gt;=E5700),SRP!$D$21:$D$25)*(G5700/100)*(E5700/1000)),
IF(AND(C5700="Ready to Drink",D5700="RTD-One Pour Cocktail&gt;7%&lt;=14.5"),
SUM(LOOKUP(2,1/(SRP!$B$16:$B$20&lt;=E5700)/(SRP!$C$16:$C$20&gt;=E5700),SRP!$D$16:$D$20)*(G5700/100)*(E5700/1000)),
IF(C5700="Ready to Drink",
SUM(LOOKUP(2,1/(SRP!$B$11:$B$15&lt;=E5700)/(SRP!$C$11:$C$15&gt;=E5700),SRP!$D$11:$D$15)*(G5700/100)*(E5700/1000)),
0)))))),2)</f>
        <v>1.92</v>
      </c>
      <c r="L5700" s="173" t="str">
        <f t="shared" si="89"/>
        <v>Beer473</v>
      </c>
      <c r="M5700" s="154">
        <f>VLOOKUP(L5700,'Slope %'!C:D,2,0)</f>
        <v>0.12</v>
      </c>
    </row>
    <row r="5701" spans="1:13" x14ac:dyDescent="0.25">
      <c r="A5701" s="169">
        <v>63317</v>
      </c>
      <c r="B5701" s="170" t="s">
        <v>4248</v>
      </c>
      <c r="C5701" s="170" t="s">
        <v>11</v>
      </c>
      <c r="D5701" s="170" t="s">
        <v>267</v>
      </c>
      <c r="E5701" s="170">
        <v>473</v>
      </c>
      <c r="F5701" s="170">
        <v>24</v>
      </c>
      <c r="G5701" s="171">
        <v>5</v>
      </c>
      <c r="H5701" s="170" t="s">
        <v>4247</v>
      </c>
      <c r="I5701" s="171">
        <v>4.42</v>
      </c>
      <c r="J5701" s="169">
        <v>1</v>
      </c>
      <c r="K5701" s="154" cm="1">
        <f t="array" ref="K5701">ROUND(
IF(C5701="Beer",
SUM(LOOKUP(2,1/(SRP!$B$8:$B$10&lt;=E5701)/(SRP!$C$8:$C$10&gt;=E5701),SRP!$D$8:$D$10)*(G5701/100)*(E5701/1000)),
IF(C5701="Spirits",
SUM(LOOKUP(2,1/(SRP!$B$2:$B$7&lt;=E5701)/(SRP!$C$2:$C$7&gt;=E5701),SRP!$D$2:$D$7)*(G5701/100)*(E5701/1000)),
IF(AND(C5701="Wine",D5701="Fortified Wines"),
SUM(LOOKUP(2,1/(SRP!$B$26:$B$29&lt;=E5701)/(SRP!$C$26:$C$29&gt;=E5701),SRP!$D$26:$D$29)*(G5701/100)*(E5701/1000)),
IF(C5701="Wine",
SUM(LOOKUP(2,1/(SRP!$B$21:$B$25&lt;=E5701)/(SRP!$C$21:$C$25&gt;=E5701),SRP!$D$21:$D$25)*(G5701/100)*(E5701/1000)),
IF(AND(C5701="Ready to Drink",D5701="RTD-One Pour Cocktail&gt;7%&lt;=14.5"),
SUM(LOOKUP(2,1/(SRP!$B$16:$B$20&lt;=E5701)/(SRP!$C$16:$C$20&gt;=E5701),SRP!$D$16:$D$20)*(G5701/100)*(E5701/1000)),
IF(C5701="Ready to Drink",
SUM(LOOKUP(2,1/(SRP!$B$11:$B$15&lt;=E5701)/(SRP!$C$11:$C$15&gt;=E5701),SRP!$D$11:$D$15)*(G5701/100)*(E5701/1000)),
0)))))),2)</f>
        <v>1.85</v>
      </c>
      <c r="L5701" s="173" t="str">
        <f t="shared" si="89"/>
        <v>Beer473</v>
      </c>
      <c r="M5701" s="154">
        <f>VLOOKUP(L5701,'Slope %'!C:D,2,0)</f>
        <v>0.12</v>
      </c>
    </row>
    <row r="5702" spans="1:13" x14ac:dyDescent="0.25">
      <c r="A5702" s="169">
        <v>63317</v>
      </c>
      <c r="B5702" s="170" t="s">
        <v>4248</v>
      </c>
      <c r="C5702" s="170" t="s">
        <v>11</v>
      </c>
      <c r="D5702" s="170" t="s">
        <v>267</v>
      </c>
      <c r="E5702" s="170">
        <v>473</v>
      </c>
      <c r="F5702" s="170">
        <v>24</v>
      </c>
      <c r="G5702" s="171">
        <v>5</v>
      </c>
      <c r="H5702" s="170" t="s">
        <v>4247</v>
      </c>
      <c r="I5702" s="171">
        <v>4.42</v>
      </c>
      <c r="J5702" s="169">
        <v>1</v>
      </c>
      <c r="K5702" s="154" cm="1">
        <f t="array" ref="K5702">ROUND(
IF(C5702="Beer",
SUM(LOOKUP(2,1/(SRP!$B$8:$B$10&lt;=E5702)/(SRP!$C$8:$C$10&gt;=E5702),SRP!$D$8:$D$10)*(G5702/100)*(E5702/1000)),
IF(C5702="Spirits",
SUM(LOOKUP(2,1/(SRP!$B$2:$B$7&lt;=E5702)/(SRP!$C$2:$C$7&gt;=E5702),SRP!$D$2:$D$7)*(G5702/100)*(E5702/1000)),
IF(AND(C5702="Wine",D5702="Fortified Wines"),
SUM(LOOKUP(2,1/(SRP!$B$26:$B$29&lt;=E5702)/(SRP!$C$26:$C$29&gt;=E5702),SRP!$D$26:$D$29)*(G5702/100)*(E5702/1000)),
IF(C5702="Wine",
SUM(LOOKUP(2,1/(SRP!$B$21:$B$25&lt;=E5702)/(SRP!$C$21:$C$25&gt;=E5702),SRP!$D$21:$D$25)*(G5702/100)*(E5702/1000)),
IF(AND(C5702="Ready to Drink",D5702="RTD-One Pour Cocktail&gt;7%&lt;=14.5"),
SUM(LOOKUP(2,1/(SRP!$B$16:$B$20&lt;=E5702)/(SRP!$C$16:$C$20&gt;=E5702),SRP!$D$16:$D$20)*(G5702/100)*(E5702/1000)),
IF(C5702="Ready to Drink",
SUM(LOOKUP(2,1/(SRP!$B$11:$B$15&lt;=E5702)/(SRP!$C$11:$C$15&gt;=E5702),SRP!$D$11:$D$15)*(G5702/100)*(E5702/1000)),
0)))))),2)</f>
        <v>1.85</v>
      </c>
      <c r="L5702" s="173" t="str">
        <f t="shared" si="89"/>
        <v>Beer473</v>
      </c>
      <c r="M5702" s="154">
        <f>VLOOKUP(L5702,'Slope %'!C:D,2,0)</f>
        <v>0.12</v>
      </c>
    </row>
    <row r="5703" spans="1:13" x14ac:dyDescent="0.25">
      <c r="A5703" s="169">
        <v>63318</v>
      </c>
      <c r="B5703" s="170" t="s">
        <v>4249</v>
      </c>
      <c r="C5703" s="170" t="s">
        <v>11</v>
      </c>
      <c r="D5703" s="170" t="s">
        <v>267</v>
      </c>
      <c r="E5703" s="170">
        <v>473</v>
      </c>
      <c r="F5703" s="170">
        <v>24</v>
      </c>
      <c r="G5703" s="171">
        <v>4.4000000000000004</v>
      </c>
      <c r="H5703" s="170" t="s">
        <v>4247</v>
      </c>
      <c r="I5703" s="171">
        <v>4.42</v>
      </c>
      <c r="J5703" s="169">
        <v>1</v>
      </c>
      <c r="K5703" s="154" cm="1">
        <f t="array" ref="K5703">ROUND(
IF(C5703="Beer",
SUM(LOOKUP(2,1/(SRP!$B$8:$B$10&lt;=E5703)/(SRP!$C$8:$C$10&gt;=E5703),SRP!$D$8:$D$10)*(G5703/100)*(E5703/1000)),
IF(C5703="Spirits",
SUM(LOOKUP(2,1/(SRP!$B$2:$B$7&lt;=E5703)/(SRP!$C$2:$C$7&gt;=E5703),SRP!$D$2:$D$7)*(G5703/100)*(E5703/1000)),
IF(AND(C5703="Wine",D5703="Fortified Wines"),
SUM(LOOKUP(2,1/(SRP!$B$26:$B$29&lt;=E5703)/(SRP!$C$26:$C$29&gt;=E5703),SRP!$D$26:$D$29)*(G5703/100)*(E5703/1000)),
IF(C5703="Wine",
SUM(LOOKUP(2,1/(SRP!$B$21:$B$25&lt;=E5703)/(SRP!$C$21:$C$25&gt;=E5703),SRP!$D$21:$D$25)*(G5703/100)*(E5703/1000)),
IF(AND(C5703="Ready to Drink",D5703="RTD-One Pour Cocktail&gt;7%&lt;=14.5"),
SUM(LOOKUP(2,1/(SRP!$B$16:$B$20&lt;=E5703)/(SRP!$C$16:$C$20&gt;=E5703),SRP!$D$16:$D$20)*(G5703/100)*(E5703/1000)),
IF(C5703="Ready to Drink",
SUM(LOOKUP(2,1/(SRP!$B$11:$B$15&lt;=E5703)/(SRP!$C$11:$C$15&gt;=E5703),SRP!$D$11:$D$15)*(G5703/100)*(E5703/1000)),
0)))))),2)</f>
        <v>1.62</v>
      </c>
      <c r="L5703" s="173" t="str">
        <f t="shared" si="89"/>
        <v>Beer473</v>
      </c>
      <c r="M5703" s="154">
        <f>VLOOKUP(L5703,'Slope %'!C:D,2,0)</f>
        <v>0.12</v>
      </c>
    </row>
    <row r="5704" spans="1:13" x14ac:dyDescent="0.25">
      <c r="A5704" s="169">
        <v>63318</v>
      </c>
      <c r="B5704" s="170" t="s">
        <v>4249</v>
      </c>
      <c r="C5704" s="170" t="s">
        <v>11</v>
      </c>
      <c r="D5704" s="170" t="s">
        <v>267</v>
      </c>
      <c r="E5704" s="170">
        <v>473</v>
      </c>
      <c r="F5704" s="170">
        <v>24</v>
      </c>
      <c r="G5704" s="171">
        <v>4.4000000000000004</v>
      </c>
      <c r="H5704" s="170" t="s">
        <v>4247</v>
      </c>
      <c r="I5704" s="171">
        <v>4.42</v>
      </c>
      <c r="J5704" s="169">
        <v>1</v>
      </c>
      <c r="K5704" s="154" cm="1">
        <f t="array" ref="K5704">ROUND(
IF(C5704="Beer",
SUM(LOOKUP(2,1/(SRP!$B$8:$B$10&lt;=E5704)/(SRP!$C$8:$C$10&gt;=E5704),SRP!$D$8:$D$10)*(G5704/100)*(E5704/1000)),
IF(C5704="Spirits",
SUM(LOOKUP(2,1/(SRP!$B$2:$B$7&lt;=E5704)/(SRP!$C$2:$C$7&gt;=E5704),SRP!$D$2:$D$7)*(G5704/100)*(E5704/1000)),
IF(AND(C5704="Wine",D5704="Fortified Wines"),
SUM(LOOKUP(2,1/(SRP!$B$26:$B$29&lt;=E5704)/(SRP!$C$26:$C$29&gt;=E5704),SRP!$D$26:$D$29)*(G5704/100)*(E5704/1000)),
IF(C5704="Wine",
SUM(LOOKUP(2,1/(SRP!$B$21:$B$25&lt;=E5704)/(SRP!$C$21:$C$25&gt;=E5704),SRP!$D$21:$D$25)*(G5704/100)*(E5704/1000)),
IF(AND(C5704="Ready to Drink",D5704="RTD-One Pour Cocktail&gt;7%&lt;=14.5"),
SUM(LOOKUP(2,1/(SRP!$B$16:$B$20&lt;=E5704)/(SRP!$C$16:$C$20&gt;=E5704),SRP!$D$16:$D$20)*(G5704/100)*(E5704/1000)),
IF(C5704="Ready to Drink",
SUM(LOOKUP(2,1/(SRP!$B$11:$B$15&lt;=E5704)/(SRP!$C$11:$C$15&gt;=E5704),SRP!$D$11:$D$15)*(G5704/100)*(E5704/1000)),
0)))))),2)</f>
        <v>1.62</v>
      </c>
      <c r="L5704" s="173" t="str">
        <f t="shared" si="89"/>
        <v>Beer473</v>
      </c>
      <c r="M5704" s="154">
        <f>VLOOKUP(L5704,'Slope %'!C:D,2,0)</f>
        <v>0.12</v>
      </c>
    </row>
    <row r="5705" spans="1:13" x14ac:dyDescent="0.25">
      <c r="A5705" s="169">
        <v>63319</v>
      </c>
      <c r="B5705" s="170" t="s">
        <v>4250</v>
      </c>
      <c r="C5705" s="170" t="s">
        <v>263</v>
      </c>
      <c r="D5705" s="170" t="s">
        <v>332</v>
      </c>
      <c r="E5705" s="170">
        <v>473</v>
      </c>
      <c r="F5705" s="170">
        <v>24</v>
      </c>
      <c r="G5705" s="171">
        <v>7</v>
      </c>
      <c r="H5705" s="170" t="s">
        <v>20</v>
      </c>
      <c r="I5705" s="171">
        <v>4.79</v>
      </c>
      <c r="J5705" s="169">
        <v>1</v>
      </c>
      <c r="K5705" s="154" cm="1">
        <f t="array" ref="K5705">ROUND(
IF(C5705="Beer",
SUM(LOOKUP(2,1/(SRP!$B$8:$B$10&lt;=E5705)/(SRP!$C$8:$C$10&gt;=E5705),SRP!$D$8:$D$10)*(G5705/100)*(E5705/1000)),
IF(C5705="Spirits",
SUM(LOOKUP(2,1/(SRP!$B$2:$B$7&lt;=E5705)/(SRP!$C$2:$C$7&gt;=E5705),SRP!$D$2:$D$7)*(G5705/100)*(E5705/1000)),
IF(AND(C5705="Wine",D5705="Fortified Wines"),
SUM(LOOKUP(2,1/(SRP!$B$26:$B$29&lt;=E5705)/(SRP!$C$26:$C$29&gt;=E5705),SRP!$D$26:$D$29)*(G5705/100)*(E5705/1000)),
IF(C5705="Wine",
SUM(LOOKUP(2,1/(SRP!$B$21:$B$25&lt;=E5705)/(SRP!$C$21:$C$25&gt;=E5705),SRP!$D$21:$D$25)*(G5705/100)*(E5705/1000)),
IF(AND(C5705="Ready to Drink",D5705="RTD-One Pour Cocktail&gt;7%&lt;=14.5"),
SUM(LOOKUP(2,1/(SRP!$B$16:$B$20&lt;=E5705)/(SRP!$C$16:$C$20&gt;=E5705),SRP!$D$16:$D$20)*(G5705/100)*(E5705/1000)),
IF(C5705="Ready to Drink",
SUM(LOOKUP(2,1/(SRP!$B$11:$B$15&lt;=E5705)/(SRP!$C$11:$C$15&gt;=E5705),SRP!$D$11:$D$15)*(G5705/100)*(E5705/1000)),
0)))))),2)</f>
        <v>2.74</v>
      </c>
      <c r="L5705" s="173" t="str">
        <f t="shared" si="89"/>
        <v>Ready to Drink473</v>
      </c>
      <c r="M5705" s="154">
        <f>VLOOKUP(L5705,'Slope %'!C:D,2,0)</f>
        <v>0.12</v>
      </c>
    </row>
    <row r="5706" spans="1:13" x14ac:dyDescent="0.25">
      <c r="A5706" s="169">
        <v>63320</v>
      </c>
      <c r="B5706" s="170" t="s">
        <v>4251</v>
      </c>
      <c r="C5706" s="170" t="s">
        <v>11</v>
      </c>
      <c r="D5706" s="170" t="s">
        <v>267</v>
      </c>
      <c r="E5706" s="170">
        <v>473</v>
      </c>
      <c r="F5706" s="170">
        <v>24</v>
      </c>
      <c r="G5706" s="171">
        <v>4.8</v>
      </c>
      <c r="H5706" s="170" t="s">
        <v>4247</v>
      </c>
      <c r="I5706" s="171">
        <v>4.42</v>
      </c>
      <c r="J5706" s="169">
        <v>1</v>
      </c>
      <c r="K5706" s="154" cm="1">
        <f t="array" ref="K5706">ROUND(
IF(C5706="Beer",
SUM(LOOKUP(2,1/(SRP!$B$8:$B$10&lt;=E5706)/(SRP!$C$8:$C$10&gt;=E5706),SRP!$D$8:$D$10)*(G5706/100)*(E5706/1000)),
IF(C5706="Spirits",
SUM(LOOKUP(2,1/(SRP!$B$2:$B$7&lt;=E5706)/(SRP!$C$2:$C$7&gt;=E5706),SRP!$D$2:$D$7)*(G5706/100)*(E5706/1000)),
IF(AND(C5706="Wine",D5706="Fortified Wines"),
SUM(LOOKUP(2,1/(SRP!$B$26:$B$29&lt;=E5706)/(SRP!$C$26:$C$29&gt;=E5706),SRP!$D$26:$D$29)*(G5706/100)*(E5706/1000)),
IF(C5706="Wine",
SUM(LOOKUP(2,1/(SRP!$B$21:$B$25&lt;=E5706)/(SRP!$C$21:$C$25&gt;=E5706),SRP!$D$21:$D$25)*(G5706/100)*(E5706/1000)),
IF(AND(C5706="Ready to Drink",D5706="RTD-One Pour Cocktail&gt;7%&lt;=14.5"),
SUM(LOOKUP(2,1/(SRP!$B$16:$B$20&lt;=E5706)/(SRP!$C$16:$C$20&gt;=E5706),SRP!$D$16:$D$20)*(G5706/100)*(E5706/1000)),
IF(C5706="Ready to Drink",
SUM(LOOKUP(2,1/(SRP!$B$11:$B$15&lt;=E5706)/(SRP!$C$11:$C$15&gt;=E5706),SRP!$D$11:$D$15)*(G5706/100)*(E5706/1000)),
0)))))),2)</f>
        <v>1.77</v>
      </c>
      <c r="L5706" s="173" t="str">
        <f t="shared" si="89"/>
        <v>Beer473</v>
      </c>
      <c r="M5706" s="154">
        <f>VLOOKUP(L5706,'Slope %'!C:D,2,0)</f>
        <v>0.12</v>
      </c>
    </row>
    <row r="5707" spans="1:13" x14ac:dyDescent="0.25">
      <c r="A5707" s="169">
        <v>63320</v>
      </c>
      <c r="B5707" s="170" t="s">
        <v>4251</v>
      </c>
      <c r="C5707" s="170" t="s">
        <v>11</v>
      </c>
      <c r="D5707" s="170" t="s">
        <v>267</v>
      </c>
      <c r="E5707" s="170">
        <v>473</v>
      </c>
      <c r="F5707" s="170">
        <v>24</v>
      </c>
      <c r="G5707" s="171">
        <v>4.8</v>
      </c>
      <c r="H5707" s="170" t="s">
        <v>4247</v>
      </c>
      <c r="I5707" s="171">
        <v>4.42</v>
      </c>
      <c r="J5707" s="169">
        <v>1</v>
      </c>
      <c r="K5707" s="154" cm="1">
        <f t="array" ref="K5707">ROUND(
IF(C5707="Beer",
SUM(LOOKUP(2,1/(SRP!$B$8:$B$10&lt;=E5707)/(SRP!$C$8:$C$10&gt;=E5707),SRP!$D$8:$D$10)*(G5707/100)*(E5707/1000)),
IF(C5707="Spirits",
SUM(LOOKUP(2,1/(SRP!$B$2:$B$7&lt;=E5707)/(SRP!$C$2:$C$7&gt;=E5707),SRP!$D$2:$D$7)*(G5707/100)*(E5707/1000)),
IF(AND(C5707="Wine",D5707="Fortified Wines"),
SUM(LOOKUP(2,1/(SRP!$B$26:$B$29&lt;=E5707)/(SRP!$C$26:$C$29&gt;=E5707),SRP!$D$26:$D$29)*(G5707/100)*(E5707/1000)),
IF(C5707="Wine",
SUM(LOOKUP(2,1/(SRP!$B$21:$B$25&lt;=E5707)/(SRP!$C$21:$C$25&gt;=E5707),SRP!$D$21:$D$25)*(G5707/100)*(E5707/1000)),
IF(AND(C5707="Ready to Drink",D5707="RTD-One Pour Cocktail&gt;7%&lt;=14.5"),
SUM(LOOKUP(2,1/(SRP!$B$16:$B$20&lt;=E5707)/(SRP!$C$16:$C$20&gt;=E5707),SRP!$D$16:$D$20)*(G5707/100)*(E5707/1000)),
IF(C5707="Ready to Drink",
SUM(LOOKUP(2,1/(SRP!$B$11:$B$15&lt;=E5707)/(SRP!$C$11:$C$15&gt;=E5707),SRP!$D$11:$D$15)*(G5707/100)*(E5707/1000)),
0)))))),2)</f>
        <v>1.77</v>
      </c>
      <c r="L5707" s="173" t="str">
        <f t="shared" si="89"/>
        <v>Beer473</v>
      </c>
      <c r="M5707" s="154">
        <f>VLOOKUP(L5707,'Slope %'!C:D,2,0)</f>
        <v>0.12</v>
      </c>
    </row>
    <row r="5708" spans="1:13" x14ac:dyDescent="0.25">
      <c r="A5708" s="169">
        <v>63321</v>
      </c>
      <c r="B5708" s="170" t="s">
        <v>4252</v>
      </c>
      <c r="C5708" s="170" t="s">
        <v>263</v>
      </c>
      <c r="D5708" s="170" t="s">
        <v>332</v>
      </c>
      <c r="E5708" s="170">
        <v>4260</v>
      </c>
      <c r="F5708" s="170">
        <v>2</v>
      </c>
      <c r="G5708" s="171">
        <v>7</v>
      </c>
      <c r="H5708" s="170" t="s">
        <v>20</v>
      </c>
      <c r="I5708" s="171">
        <v>31.99</v>
      </c>
      <c r="J5708" s="169">
        <v>12</v>
      </c>
      <c r="K5708" s="154" cm="1">
        <f t="array" ref="K5708">ROUND(
IF(C5708="Beer",
SUM(LOOKUP(2,1/(SRP!$B$8:$B$10&lt;=E5708)/(SRP!$C$8:$C$10&gt;=E5708),SRP!$D$8:$D$10)*(G5708/100)*(E5708/1000)),
IF(C5708="Spirits",
SUM(LOOKUP(2,1/(SRP!$B$2:$B$7&lt;=E5708)/(SRP!$C$2:$C$7&gt;=E5708),SRP!$D$2:$D$7)*(G5708/100)*(E5708/1000)),
IF(AND(C5708="Wine",D5708="Fortified Wines"),
SUM(LOOKUP(2,1/(SRP!$B$26:$B$29&lt;=E5708)/(SRP!$C$26:$C$29&gt;=E5708),SRP!$D$26:$D$29)*(G5708/100)*(E5708/1000)),
IF(C5708="Wine",
SUM(LOOKUP(2,1/(SRP!$B$21:$B$25&lt;=E5708)/(SRP!$C$21:$C$25&gt;=E5708),SRP!$D$21:$D$25)*(G5708/100)*(E5708/1000)),
IF(AND(C5708="Ready to Drink",D5708="RTD-One Pour Cocktail&gt;7%&lt;=14.5"),
SUM(LOOKUP(2,1/(SRP!$B$16:$B$20&lt;=E5708)/(SRP!$C$16:$C$20&gt;=E5708),SRP!$D$16:$D$20)*(G5708/100)*(E5708/1000)),
IF(C5708="Ready to Drink",
SUM(LOOKUP(2,1/(SRP!$B$11:$B$15&lt;=E5708)/(SRP!$C$11:$C$15&gt;=E5708),SRP!$D$11:$D$15)*(G5708/100)*(E5708/1000)),
0)))))),2)</f>
        <v>23.28</v>
      </c>
      <c r="L5708" s="173" t="str">
        <f t="shared" si="89"/>
        <v>Ready to Drink4260</v>
      </c>
      <c r="M5708" s="154">
        <f>VLOOKUP(L5708,'Slope %'!C:D,2,0)</f>
        <v>7.0000000000000007E-2</v>
      </c>
    </row>
    <row r="5709" spans="1:13" x14ac:dyDescent="0.25">
      <c r="A5709" s="169">
        <v>63327</v>
      </c>
      <c r="B5709" s="170" t="s">
        <v>4253</v>
      </c>
      <c r="C5709" s="170" t="s">
        <v>263</v>
      </c>
      <c r="D5709" s="170" t="s">
        <v>806</v>
      </c>
      <c r="E5709" s="170">
        <v>4260</v>
      </c>
      <c r="F5709" s="170">
        <v>2</v>
      </c>
      <c r="G5709" s="171">
        <v>5</v>
      </c>
      <c r="H5709" s="170" t="s">
        <v>177</v>
      </c>
      <c r="I5709" s="171">
        <v>33.99</v>
      </c>
      <c r="J5709" s="169">
        <v>12</v>
      </c>
      <c r="K5709" s="154" cm="1">
        <f t="array" ref="K5709">ROUND(
IF(C5709="Beer",
SUM(LOOKUP(2,1/(SRP!$B$8:$B$10&lt;=E5709)/(SRP!$C$8:$C$10&gt;=E5709),SRP!$D$8:$D$10)*(G5709/100)*(E5709/1000)),
IF(C5709="Spirits",
SUM(LOOKUP(2,1/(SRP!$B$2:$B$7&lt;=E5709)/(SRP!$C$2:$C$7&gt;=E5709),SRP!$D$2:$D$7)*(G5709/100)*(E5709/1000)),
IF(AND(C5709="Wine",D5709="Fortified Wines"),
SUM(LOOKUP(2,1/(SRP!$B$26:$B$29&lt;=E5709)/(SRP!$C$26:$C$29&gt;=E5709),SRP!$D$26:$D$29)*(G5709/100)*(E5709/1000)),
IF(C5709="Wine",
SUM(LOOKUP(2,1/(SRP!$B$21:$B$25&lt;=E5709)/(SRP!$C$21:$C$25&gt;=E5709),SRP!$D$21:$D$25)*(G5709/100)*(E5709/1000)),
IF(AND(C5709="Ready to Drink",D5709="RTD-One Pour Cocktail&gt;7%&lt;=14.5"),
SUM(LOOKUP(2,1/(SRP!$B$16:$B$20&lt;=E5709)/(SRP!$C$16:$C$20&gt;=E5709),SRP!$D$16:$D$20)*(G5709/100)*(E5709/1000)),
IF(C5709="Ready to Drink",
SUM(LOOKUP(2,1/(SRP!$B$11:$B$15&lt;=E5709)/(SRP!$C$11:$C$15&gt;=E5709),SRP!$D$11:$D$15)*(G5709/100)*(E5709/1000)),
0)))))),2)</f>
        <v>16.63</v>
      </c>
      <c r="L5709" s="173" t="str">
        <f t="shared" si="89"/>
        <v>Ready to Drink4260</v>
      </c>
      <c r="M5709" s="154">
        <f>VLOOKUP(L5709,'Slope %'!C:D,2,0)</f>
        <v>7.0000000000000007E-2</v>
      </c>
    </row>
    <row r="5710" spans="1:13" x14ac:dyDescent="0.25">
      <c r="A5710" s="169">
        <v>63341</v>
      </c>
      <c r="B5710" s="170" t="s">
        <v>4254</v>
      </c>
      <c r="C5710" s="170" t="s">
        <v>15</v>
      </c>
      <c r="D5710" s="170" t="s">
        <v>225</v>
      </c>
      <c r="E5710" s="170">
        <v>750</v>
      </c>
      <c r="F5710" s="170">
        <v>12</v>
      </c>
      <c r="G5710" s="171">
        <v>40</v>
      </c>
      <c r="H5710" s="170" t="s">
        <v>634</v>
      </c>
      <c r="I5710" s="171">
        <v>44.99</v>
      </c>
      <c r="J5710" s="169">
        <v>1</v>
      </c>
      <c r="K5710" s="154" cm="1">
        <f t="array" ref="K5710">ROUND(
IF(C5710="Beer",
SUM(LOOKUP(2,1/(SRP!$B$8:$B$10&lt;=E5710)/(SRP!$C$8:$C$10&gt;=E5710),SRP!$D$8:$D$10)*(G5710/100)*(E5710/1000)),
IF(C5710="Spirits",
SUM(LOOKUP(2,1/(SRP!$B$2:$B$7&lt;=E5710)/(SRP!$C$2:$C$7&gt;=E5710),SRP!$D$2:$D$7)*(G5710/100)*(E5710/1000)),
IF(AND(C5710="Wine",D5710="Fortified Wines"),
SUM(LOOKUP(2,1/(SRP!$B$26:$B$29&lt;=E5710)/(SRP!$C$26:$C$29&gt;=E5710),SRP!$D$26:$D$29)*(G5710/100)*(E5710/1000)),
IF(C5710="Wine",
SUM(LOOKUP(2,1/(SRP!$B$21:$B$25&lt;=E5710)/(SRP!$C$21:$C$25&gt;=E5710),SRP!$D$21:$D$25)*(G5710/100)*(E5710/1000)),
IF(AND(C5710="Ready to Drink",D5710="RTD-One Pour Cocktail&gt;7%&lt;=14.5"),
SUM(LOOKUP(2,1/(SRP!$B$16:$B$20&lt;=E5710)/(SRP!$C$16:$C$20&gt;=E5710),SRP!$D$16:$D$20)*(G5710/100)*(E5710/1000)),
IF(C5710="Ready to Drink",
SUM(LOOKUP(2,1/(SRP!$B$11:$B$15&lt;=E5710)/(SRP!$C$11:$C$15&gt;=E5710),SRP!$D$11:$D$15)*(G5710/100)*(E5710/1000)),
0)))))),2)</f>
        <v>23.42</v>
      </c>
      <c r="L5710" s="173" t="str">
        <f t="shared" si="89"/>
        <v>Spirits750</v>
      </c>
      <c r="M5710" s="154">
        <f>VLOOKUP(L5710,'Slope %'!C:D,2,0)</f>
        <v>7.0000000000000007E-2</v>
      </c>
    </row>
    <row r="5711" spans="1:13" x14ac:dyDescent="0.25">
      <c r="A5711" s="169">
        <v>63344</v>
      </c>
      <c r="B5711" s="170" t="s">
        <v>4255</v>
      </c>
      <c r="C5711" s="170" t="s">
        <v>15</v>
      </c>
      <c r="D5711" s="170" t="s">
        <v>213</v>
      </c>
      <c r="E5711" s="170">
        <v>750</v>
      </c>
      <c r="F5711" s="170">
        <v>6</v>
      </c>
      <c r="G5711" s="171">
        <v>40</v>
      </c>
      <c r="H5711" s="170" t="s">
        <v>222</v>
      </c>
      <c r="I5711" s="171">
        <v>89.99</v>
      </c>
      <c r="J5711" s="169">
        <v>1</v>
      </c>
      <c r="K5711" s="154" cm="1">
        <f t="array" ref="K5711">ROUND(
IF(C5711="Beer",
SUM(LOOKUP(2,1/(SRP!$B$8:$B$10&lt;=E5711)/(SRP!$C$8:$C$10&gt;=E5711),SRP!$D$8:$D$10)*(G5711/100)*(E5711/1000)),
IF(C5711="Spirits",
SUM(LOOKUP(2,1/(SRP!$B$2:$B$7&lt;=E5711)/(SRP!$C$2:$C$7&gt;=E5711),SRP!$D$2:$D$7)*(G5711/100)*(E5711/1000)),
IF(AND(C5711="Wine",D5711="Fortified Wines"),
SUM(LOOKUP(2,1/(SRP!$B$26:$B$29&lt;=E5711)/(SRP!$C$26:$C$29&gt;=E5711),SRP!$D$26:$D$29)*(G5711/100)*(E5711/1000)),
IF(C5711="Wine",
SUM(LOOKUP(2,1/(SRP!$B$21:$B$25&lt;=E5711)/(SRP!$C$21:$C$25&gt;=E5711),SRP!$D$21:$D$25)*(G5711/100)*(E5711/1000)),
IF(AND(C5711="Ready to Drink",D5711="RTD-One Pour Cocktail&gt;7%&lt;=14.5"),
SUM(LOOKUP(2,1/(SRP!$B$16:$B$20&lt;=E5711)/(SRP!$C$16:$C$20&gt;=E5711),SRP!$D$16:$D$20)*(G5711/100)*(E5711/1000)),
IF(C5711="Ready to Drink",
SUM(LOOKUP(2,1/(SRP!$B$11:$B$15&lt;=E5711)/(SRP!$C$11:$C$15&gt;=E5711),SRP!$D$11:$D$15)*(G5711/100)*(E5711/1000)),
0)))))),2)</f>
        <v>23.42</v>
      </c>
      <c r="L5711" s="173" t="str">
        <f t="shared" si="89"/>
        <v>Spirits750</v>
      </c>
      <c r="M5711" s="154">
        <f>VLOOKUP(L5711,'Slope %'!C:D,2,0)</f>
        <v>7.0000000000000007E-2</v>
      </c>
    </row>
    <row r="5712" spans="1:13" x14ac:dyDescent="0.25">
      <c r="A5712" s="169">
        <v>63354</v>
      </c>
      <c r="B5712" s="170" t="s">
        <v>4256</v>
      </c>
      <c r="C5712" s="170" t="s">
        <v>15</v>
      </c>
      <c r="D5712" s="170" t="s">
        <v>1454</v>
      </c>
      <c r="E5712" s="170">
        <v>750</v>
      </c>
      <c r="F5712" s="170">
        <v>6</v>
      </c>
      <c r="G5712" s="171">
        <v>40</v>
      </c>
      <c r="H5712" s="170" t="s">
        <v>783</v>
      </c>
      <c r="I5712" s="171">
        <v>59.99</v>
      </c>
      <c r="J5712" s="169">
        <v>1</v>
      </c>
      <c r="K5712" s="154" cm="1">
        <f t="array" ref="K5712">ROUND(
IF(C5712="Beer",
SUM(LOOKUP(2,1/(SRP!$B$8:$B$10&lt;=E5712)/(SRP!$C$8:$C$10&gt;=E5712),SRP!$D$8:$D$10)*(G5712/100)*(E5712/1000)),
IF(C5712="Spirits",
SUM(LOOKUP(2,1/(SRP!$B$2:$B$7&lt;=E5712)/(SRP!$C$2:$C$7&gt;=E5712),SRP!$D$2:$D$7)*(G5712/100)*(E5712/1000)),
IF(AND(C5712="Wine",D5712="Fortified Wines"),
SUM(LOOKUP(2,1/(SRP!$B$26:$B$29&lt;=E5712)/(SRP!$C$26:$C$29&gt;=E5712),SRP!$D$26:$D$29)*(G5712/100)*(E5712/1000)),
IF(C5712="Wine",
SUM(LOOKUP(2,1/(SRP!$B$21:$B$25&lt;=E5712)/(SRP!$C$21:$C$25&gt;=E5712),SRP!$D$21:$D$25)*(G5712/100)*(E5712/1000)),
IF(AND(C5712="Ready to Drink",D5712="RTD-One Pour Cocktail&gt;7%&lt;=14.5"),
SUM(LOOKUP(2,1/(SRP!$B$16:$B$20&lt;=E5712)/(SRP!$C$16:$C$20&gt;=E5712),SRP!$D$16:$D$20)*(G5712/100)*(E5712/1000)),
IF(C5712="Ready to Drink",
SUM(LOOKUP(2,1/(SRP!$B$11:$B$15&lt;=E5712)/(SRP!$C$11:$C$15&gt;=E5712),SRP!$D$11:$D$15)*(G5712/100)*(E5712/1000)),
0)))))),2)</f>
        <v>23.42</v>
      </c>
      <c r="L5712" s="173" t="str">
        <f t="shared" si="89"/>
        <v>Spirits750</v>
      </c>
      <c r="M5712" s="154">
        <f>VLOOKUP(L5712,'Slope %'!C:D,2,0)</f>
        <v>7.0000000000000007E-2</v>
      </c>
    </row>
    <row r="5713" spans="1:13" x14ac:dyDescent="0.25">
      <c r="A5713" s="169">
        <v>63357</v>
      </c>
      <c r="B5713" s="170" t="s">
        <v>4257</v>
      </c>
      <c r="C5713" s="170" t="s">
        <v>24</v>
      </c>
      <c r="D5713" s="170" t="s">
        <v>504</v>
      </c>
      <c r="E5713" s="170">
        <v>750</v>
      </c>
      <c r="F5713" s="170">
        <v>6</v>
      </c>
      <c r="G5713" s="171">
        <v>5.5</v>
      </c>
      <c r="H5713" s="170" t="s">
        <v>22</v>
      </c>
      <c r="I5713" s="171">
        <v>14.99</v>
      </c>
      <c r="J5713" s="169">
        <v>1</v>
      </c>
      <c r="K5713" s="154" cm="1">
        <f t="array" ref="K5713">ROUND(
IF(C5713="Beer",
SUM(LOOKUP(2,1/(SRP!$B$8:$B$10&lt;=E5713)/(SRP!$C$8:$C$10&gt;=E5713),SRP!$D$8:$D$10)*(G5713/100)*(E5713/1000)),
IF(C5713="Spirits",
SUM(LOOKUP(2,1/(SRP!$B$2:$B$7&lt;=E5713)/(SRP!$C$2:$C$7&gt;=E5713),SRP!$D$2:$D$7)*(G5713/100)*(E5713/1000)),
IF(AND(C5713="Wine",D5713="Fortified Wines"),
SUM(LOOKUP(2,1/(SRP!$B$26:$B$29&lt;=E5713)/(SRP!$C$26:$C$29&gt;=E5713),SRP!$D$26:$D$29)*(G5713/100)*(E5713/1000)),
IF(C5713="Wine",
SUM(LOOKUP(2,1/(SRP!$B$21:$B$25&lt;=E5713)/(SRP!$C$21:$C$25&gt;=E5713),SRP!$D$21:$D$25)*(G5713/100)*(E5713/1000)),
IF(AND(C5713="Ready to Drink",D5713="RTD-One Pour Cocktail&gt;7%&lt;=14.5"),
SUM(LOOKUP(2,1/(SRP!$B$16:$B$20&lt;=E5713)/(SRP!$C$16:$C$20&gt;=E5713),SRP!$D$16:$D$20)*(G5713/100)*(E5713/1000)),
IF(C5713="Ready to Drink",
SUM(LOOKUP(2,1/(SRP!$B$11:$B$15&lt;=E5713)/(SRP!$C$11:$C$15&gt;=E5713),SRP!$D$11:$D$15)*(G5713/100)*(E5713/1000)),
0)))))),2)</f>
        <v>3.22</v>
      </c>
      <c r="L5713" s="173" t="str">
        <f t="shared" si="89"/>
        <v>Wine750</v>
      </c>
      <c r="M5713" s="154">
        <f>VLOOKUP(L5713,'Slope %'!C:D,2,0)</f>
        <v>0.1</v>
      </c>
    </row>
    <row r="5714" spans="1:13" x14ac:dyDescent="0.25">
      <c r="A5714" s="169">
        <v>63358</v>
      </c>
      <c r="B5714" s="170" t="s">
        <v>4258</v>
      </c>
      <c r="C5714" s="170" t="s">
        <v>24</v>
      </c>
      <c r="D5714" s="170" t="s">
        <v>504</v>
      </c>
      <c r="E5714" s="170">
        <v>750</v>
      </c>
      <c r="F5714" s="170">
        <v>6</v>
      </c>
      <c r="G5714" s="171">
        <v>5.5</v>
      </c>
      <c r="H5714" s="170" t="s">
        <v>22</v>
      </c>
      <c r="I5714" s="171">
        <v>14.99</v>
      </c>
      <c r="J5714" s="169">
        <v>1</v>
      </c>
      <c r="K5714" s="154" cm="1">
        <f t="array" ref="K5714">ROUND(
IF(C5714="Beer",
SUM(LOOKUP(2,1/(SRP!$B$8:$B$10&lt;=E5714)/(SRP!$C$8:$C$10&gt;=E5714),SRP!$D$8:$D$10)*(G5714/100)*(E5714/1000)),
IF(C5714="Spirits",
SUM(LOOKUP(2,1/(SRP!$B$2:$B$7&lt;=E5714)/(SRP!$C$2:$C$7&gt;=E5714),SRP!$D$2:$D$7)*(G5714/100)*(E5714/1000)),
IF(AND(C5714="Wine",D5714="Fortified Wines"),
SUM(LOOKUP(2,1/(SRP!$B$26:$B$29&lt;=E5714)/(SRP!$C$26:$C$29&gt;=E5714),SRP!$D$26:$D$29)*(G5714/100)*(E5714/1000)),
IF(C5714="Wine",
SUM(LOOKUP(2,1/(SRP!$B$21:$B$25&lt;=E5714)/(SRP!$C$21:$C$25&gt;=E5714),SRP!$D$21:$D$25)*(G5714/100)*(E5714/1000)),
IF(AND(C5714="Ready to Drink",D5714="RTD-One Pour Cocktail&gt;7%&lt;=14.5"),
SUM(LOOKUP(2,1/(SRP!$B$16:$B$20&lt;=E5714)/(SRP!$C$16:$C$20&gt;=E5714),SRP!$D$16:$D$20)*(G5714/100)*(E5714/1000)),
IF(C5714="Ready to Drink",
SUM(LOOKUP(2,1/(SRP!$B$11:$B$15&lt;=E5714)/(SRP!$C$11:$C$15&gt;=E5714),SRP!$D$11:$D$15)*(G5714/100)*(E5714/1000)),
0)))))),2)</f>
        <v>3.22</v>
      </c>
      <c r="L5714" s="173" t="str">
        <f t="shared" si="89"/>
        <v>Wine750</v>
      </c>
      <c r="M5714" s="154">
        <f>VLOOKUP(L5714,'Slope %'!C:D,2,0)</f>
        <v>0.1</v>
      </c>
    </row>
    <row r="5715" spans="1:13" x14ac:dyDescent="0.25">
      <c r="A5715" s="169">
        <v>63360</v>
      </c>
      <c r="B5715" s="170" t="s">
        <v>4259</v>
      </c>
      <c r="C5715" s="170" t="s">
        <v>15</v>
      </c>
      <c r="D5715" s="170" t="s">
        <v>213</v>
      </c>
      <c r="E5715" s="170">
        <v>375</v>
      </c>
      <c r="F5715" s="170">
        <v>12</v>
      </c>
      <c r="G5715" s="171">
        <v>40</v>
      </c>
      <c r="H5715" s="170" t="s">
        <v>222</v>
      </c>
      <c r="I5715" s="171">
        <v>33.99</v>
      </c>
      <c r="J5715" s="169">
        <v>1</v>
      </c>
      <c r="K5715" s="154" cm="1">
        <f t="array" ref="K5715">ROUND(
IF(C5715="Beer",
SUM(LOOKUP(2,1/(SRP!$B$8:$B$10&lt;=E5715)/(SRP!$C$8:$C$10&gt;=E5715),SRP!$D$8:$D$10)*(G5715/100)*(E5715/1000)),
IF(C5715="Spirits",
SUM(LOOKUP(2,1/(SRP!$B$2:$B$7&lt;=E5715)/(SRP!$C$2:$C$7&gt;=E5715),SRP!$D$2:$D$7)*(G5715/100)*(E5715/1000)),
IF(AND(C5715="Wine",D5715="Fortified Wines"),
SUM(LOOKUP(2,1/(SRP!$B$26:$B$29&lt;=E5715)/(SRP!$C$26:$C$29&gt;=E5715),SRP!$D$26:$D$29)*(G5715/100)*(E5715/1000)),
IF(C5715="Wine",
SUM(LOOKUP(2,1/(SRP!$B$21:$B$25&lt;=E5715)/(SRP!$C$21:$C$25&gt;=E5715),SRP!$D$21:$D$25)*(G5715/100)*(E5715/1000)),
IF(AND(C5715="Ready to Drink",D5715="RTD-One Pour Cocktail&gt;7%&lt;=14.5"),
SUM(LOOKUP(2,1/(SRP!$B$16:$B$20&lt;=E5715)/(SRP!$C$16:$C$20&gt;=E5715),SRP!$D$16:$D$20)*(G5715/100)*(E5715/1000)),
IF(C5715="Ready to Drink",
SUM(LOOKUP(2,1/(SRP!$B$11:$B$15&lt;=E5715)/(SRP!$C$11:$C$15&gt;=E5715),SRP!$D$11:$D$15)*(G5715/100)*(E5715/1000)),
0)))))),2)</f>
        <v>13.3</v>
      </c>
      <c r="L5715" s="173" t="str">
        <f t="shared" si="89"/>
        <v>Spirits375</v>
      </c>
      <c r="M5715" s="154">
        <f>VLOOKUP(L5715,'Slope %'!C:D,2,0)</f>
        <v>0.1</v>
      </c>
    </row>
    <row r="5716" spans="1:13" x14ac:dyDescent="0.25">
      <c r="A5716" s="169">
        <v>63361</v>
      </c>
      <c r="B5716" s="170" t="s">
        <v>1387</v>
      </c>
      <c r="C5716" s="170" t="s">
        <v>15</v>
      </c>
      <c r="D5716" s="170" t="s">
        <v>1388</v>
      </c>
      <c r="E5716" s="170">
        <v>750</v>
      </c>
      <c r="F5716" s="170">
        <v>12</v>
      </c>
      <c r="G5716" s="171">
        <v>40</v>
      </c>
      <c r="H5716" s="170" t="s">
        <v>17</v>
      </c>
      <c r="I5716" s="171">
        <v>69.989999999999995</v>
      </c>
      <c r="J5716" s="169">
        <v>1</v>
      </c>
      <c r="K5716" s="154" cm="1">
        <f t="array" ref="K5716">ROUND(
IF(C5716="Beer",
SUM(LOOKUP(2,1/(SRP!$B$8:$B$10&lt;=E5716)/(SRP!$C$8:$C$10&gt;=E5716),SRP!$D$8:$D$10)*(G5716/100)*(E5716/1000)),
IF(C5716="Spirits",
SUM(LOOKUP(2,1/(SRP!$B$2:$B$7&lt;=E5716)/(SRP!$C$2:$C$7&gt;=E5716),SRP!$D$2:$D$7)*(G5716/100)*(E5716/1000)),
IF(AND(C5716="Wine",D5716="Fortified Wines"),
SUM(LOOKUP(2,1/(SRP!$B$26:$B$29&lt;=E5716)/(SRP!$C$26:$C$29&gt;=E5716),SRP!$D$26:$D$29)*(G5716/100)*(E5716/1000)),
IF(C5716="Wine",
SUM(LOOKUP(2,1/(SRP!$B$21:$B$25&lt;=E5716)/(SRP!$C$21:$C$25&gt;=E5716),SRP!$D$21:$D$25)*(G5716/100)*(E5716/1000)),
IF(AND(C5716="Ready to Drink",D5716="RTD-One Pour Cocktail&gt;7%&lt;=14.5"),
SUM(LOOKUP(2,1/(SRP!$B$16:$B$20&lt;=E5716)/(SRP!$C$16:$C$20&gt;=E5716),SRP!$D$16:$D$20)*(G5716/100)*(E5716/1000)),
IF(C5716="Ready to Drink",
SUM(LOOKUP(2,1/(SRP!$B$11:$B$15&lt;=E5716)/(SRP!$C$11:$C$15&gt;=E5716),SRP!$D$11:$D$15)*(G5716/100)*(E5716/1000)),
0)))))),2)</f>
        <v>23.42</v>
      </c>
      <c r="L5716" s="173" t="str">
        <f t="shared" si="89"/>
        <v>Spirits750</v>
      </c>
      <c r="M5716" s="154">
        <f>VLOOKUP(L5716,'Slope %'!C:D,2,0)</f>
        <v>7.0000000000000007E-2</v>
      </c>
    </row>
    <row r="5717" spans="1:13" x14ac:dyDescent="0.25">
      <c r="A5717" s="169">
        <v>63370</v>
      </c>
      <c r="B5717" s="170" t="s">
        <v>4260</v>
      </c>
      <c r="C5717" s="170" t="s">
        <v>15</v>
      </c>
      <c r="D5717" s="170" t="s">
        <v>1522</v>
      </c>
      <c r="E5717" s="170">
        <v>750</v>
      </c>
      <c r="F5717" s="170">
        <v>6</v>
      </c>
      <c r="G5717" s="171">
        <v>40</v>
      </c>
      <c r="H5717" s="170" t="s">
        <v>29</v>
      </c>
      <c r="I5717" s="171">
        <v>89.99</v>
      </c>
      <c r="J5717" s="169">
        <v>1</v>
      </c>
      <c r="K5717" s="154" cm="1">
        <f t="array" ref="K5717">ROUND(
IF(C5717="Beer",
SUM(LOOKUP(2,1/(SRP!$B$8:$B$10&lt;=E5717)/(SRP!$C$8:$C$10&gt;=E5717),SRP!$D$8:$D$10)*(G5717/100)*(E5717/1000)),
IF(C5717="Spirits",
SUM(LOOKUP(2,1/(SRP!$B$2:$B$7&lt;=E5717)/(SRP!$C$2:$C$7&gt;=E5717),SRP!$D$2:$D$7)*(G5717/100)*(E5717/1000)),
IF(AND(C5717="Wine",D5717="Fortified Wines"),
SUM(LOOKUP(2,1/(SRP!$B$26:$B$29&lt;=E5717)/(SRP!$C$26:$C$29&gt;=E5717),SRP!$D$26:$D$29)*(G5717/100)*(E5717/1000)),
IF(C5717="Wine",
SUM(LOOKUP(2,1/(SRP!$B$21:$B$25&lt;=E5717)/(SRP!$C$21:$C$25&gt;=E5717),SRP!$D$21:$D$25)*(G5717/100)*(E5717/1000)),
IF(AND(C5717="Ready to Drink",D5717="RTD-One Pour Cocktail&gt;7%&lt;=14.5"),
SUM(LOOKUP(2,1/(SRP!$B$16:$B$20&lt;=E5717)/(SRP!$C$16:$C$20&gt;=E5717),SRP!$D$16:$D$20)*(G5717/100)*(E5717/1000)),
IF(C5717="Ready to Drink",
SUM(LOOKUP(2,1/(SRP!$B$11:$B$15&lt;=E5717)/(SRP!$C$11:$C$15&gt;=E5717),SRP!$D$11:$D$15)*(G5717/100)*(E5717/1000)),
0)))))),2)</f>
        <v>23.42</v>
      </c>
      <c r="L5717" s="173" t="str">
        <f t="shared" si="89"/>
        <v>Spirits750</v>
      </c>
      <c r="M5717" s="154">
        <f>VLOOKUP(L5717,'Slope %'!C:D,2,0)</f>
        <v>7.0000000000000007E-2</v>
      </c>
    </row>
    <row r="5718" spans="1:13" x14ac:dyDescent="0.25">
      <c r="A5718" s="169">
        <v>63376</v>
      </c>
      <c r="B5718" s="170" t="s">
        <v>4261</v>
      </c>
      <c r="C5718" s="170" t="s">
        <v>263</v>
      </c>
      <c r="D5718" s="170" t="s">
        <v>264</v>
      </c>
      <c r="E5718" s="170">
        <v>473</v>
      </c>
      <c r="F5718" s="170">
        <v>24</v>
      </c>
      <c r="G5718" s="171">
        <v>6.9</v>
      </c>
      <c r="H5718" s="170" t="s">
        <v>105</v>
      </c>
      <c r="I5718" s="171">
        <v>4.29</v>
      </c>
      <c r="J5718" s="169">
        <v>1</v>
      </c>
      <c r="K5718" s="154" cm="1">
        <f t="array" ref="K5718">ROUND(
IF(C5718="Beer",
SUM(LOOKUP(2,1/(SRP!$B$8:$B$10&lt;=E5718)/(SRP!$C$8:$C$10&gt;=E5718),SRP!$D$8:$D$10)*(G5718/100)*(E5718/1000)),
IF(C5718="Spirits",
SUM(LOOKUP(2,1/(SRP!$B$2:$B$7&lt;=E5718)/(SRP!$C$2:$C$7&gt;=E5718),SRP!$D$2:$D$7)*(G5718/100)*(E5718/1000)),
IF(AND(C5718="Wine",D5718="Fortified Wines"),
SUM(LOOKUP(2,1/(SRP!$B$26:$B$29&lt;=E5718)/(SRP!$C$26:$C$29&gt;=E5718),SRP!$D$26:$D$29)*(G5718/100)*(E5718/1000)),
IF(C5718="Wine",
SUM(LOOKUP(2,1/(SRP!$B$21:$B$25&lt;=E5718)/(SRP!$C$21:$C$25&gt;=E5718),SRP!$D$21:$D$25)*(G5718/100)*(E5718/1000)),
IF(AND(C5718="Ready to Drink",D5718="RTD-One Pour Cocktail&gt;7%&lt;=14.5"),
SUM(LOOKUP(2,1/(SRP!$B$16:$B$20&lt;=E5718)/(SRP!$C$16:$C$20&gt;=E5718),SRP!$D$16:$D$20)*(G5718/100)*(E5718/1000)),
IF(C5718="Ready to Drink",
SUM(LOOKUP(2,1/(SRP!$B$11:$B$15&lt;=E5718)/(SRP!$C$11:$C$15&gt;=E5718),SRP!$D$11:$D$15)*(G5718/100)*(E5718/1000)),
0)))))),2)</f>
        <v>2.7</v>
      </c>
      <c r="L5718" s="173" t="str">
        <f t="shared" si="89"/>
        <v>Ready to Drink473</v>
      </c>
      <c r="M5718" s="154">
        <f>VLOOKUP(L5718,'Slope %'!C:D,2,0)</f>
        <v>0.12</v>
      </c>
    </row>
    <row r="5719" spans="1:13" x14ac:dyDescent="0.25">
      <c r="A5719" s="169">
        <v>63376</v>
      </c>
      <c r="B5719" s="170" t="s">
        <v>4261</v>
      </c>
      <c r="C5719" s="170" t="s">
        <v>263</v>
      </c>
      <c r="D5719" s="170" t="s">
        <v>264</v>
      </c>
      <c r="E5719" s="170">
        <v>473</v>
      </c>
      <c r="F5719" s="170">
        <v>24</v>
      </c>
      <c r="G5719" s="171">
        <v>6.9</v>
      </c>
      <c r="H5719" s="170" t="s">
        <v>105</v>
      </c>
      <c r="I5719" s="171">
        <v>4.29</v>
      </c>
      <c r="J5719" s="169">
        <v>1</v>
      </c>
      <c r="K5719" s="154" cm="1">
        <f t="array" ref="K5719">ROUND(
IF(C5719="Beer",
SUM(LOOKUP(2,1/(SRP!$B$8:$B$10&lt;=E5719)/(SRP!$C$8:$C$10&gt;=E5719),SRP!$D$8:$D$10)*(G5719/100)*(E5719/1000)),
IF(C5719="Spirits",
SUM(LOOKUP(2,1/(SRP!$B$2:$B$7&lt;=E5719)/(SRP!$C$2:$C$7&gt;=E5719),SRP!$D$2:$D$7)*(G5719/100)*(E5719/1000)),
IF(AND(C5719="Wine",D5719="Fortified Wines"),
SUM(LOOKUP(2,1/(SRP!$B$26:$B$29&lt;=E5719)/(SRP!$C$26:$C$29&gt;=E5719),SRP!$D$26:$D$29)*(G5719/100)*(E5719/1000)),
IF(C5719="Wine",
SUM(LOOKUP(2,1/(SRP!$B$21:$B$25&lt;=E5719)/(SRP!$C$21:$C$25&gt;=E5719),SRP!$D$21:$D$25)*(G5719/100)*(E5719/1000)),
IF(AND(C5719="Ready to Drink",D5719="RTD-One Pour Cocktail&gt;7%&lt;=14.5"),
SUM(LOOKUP(2,1/(SRP!$B$16:$B$20&lt;=E5719)/(SRP!$C$16:$C$20&gt;=E5719),SRP!$D$16:$D$20)*(G5719/100)*(E5719/1000)),
IF(C5719="Ready to Drink",
SUM(LOOKUP(2,1/(SRP!$B$11:$B$15&lt;=E5719)/(SRP!$C$11:$C$15&gt;=E5719),SRP!$D$11:$D$15)*(G5719/100)*(E5719/1000)),
0)))))),2)</f>
        <v>2.7</v>
      </c>
      <c r="L5719" s="173" t="str">
        <f t="shared" si="89"/>
        <v>Ready to Drink473</v>
      </c>
      <c r="M5719" s="154">
        <f>VLOOKUP(L5719,'Slope %'!C:D,2,0)</f>
        <v>0.12</v>
      </c>
    </row>
    <row r="5720" spans="1:13" x14ac:dyDescent="0.25">
      <c r="A5720" s="169">
        <v>63378</v>
      </c>
      <c r="B5720" s="170" t="s">
        <v>4262</v>
      </c>
      <c r="C5720" s="170" t="s">
        <v>11</v>
      </c>
      <c r="D5720" s="170" t="s">
        <v>303</v>
      </c>
      <c r="E5720" s="170">
        <v>473</v>
      </c>
      <c r="F5720" s="170">
        <v>24</v>
      </c>
      <c r="G5720" s="171">
        <v>6</v>
      </c>
      <c r="H5720" s="170" t="s">
        <v>13</v>
      </c>
      <c r="I5720" s="171">
        <v>3.19</v>
      </c>
      <c r="J5720" s="169">
        <v>1</v>
      </c>
      <c r="K5720" s="154" cm="1">
        <f t="array" ref="K5720">ROUND(
IF(C5720="Beer",
SUM(LOOKUP(2,1/(SRP!$B$8:$B$10&lt;=E5720)/(SRP!$C$8:$C$10&gt;=E5720),SRP!$D$8:$D$10)*(G5720/100)*(E5720/1000)),
IF(C5720="Spirits",
SUM(LOOKUP(2,1/(SRP!$B$2:$B$7&lt;=E5720)/(SRP!$C$2:$C$7&gt;=E5720),SRP!$D$2:$D$7)*(G5720/100)*(E5720/1000)),
IF(AND(C5720="Wine",D5720="Fortified Wines"),
SUM(LOOKUP(2,1/(SRP!$B$26:$B$29&lt;=E5720)/(SRP!$C$26:$C$29&gt;=E5720),SRP!$D$26:$D$29)*(G5720/100)*(E5720/1000)),
IF(C5720="Wine",
SUM(LOOKUP(2,1/(SRP!$B$21:$B$25&lt;=E5720)/(SRP!$C$21:$C$25&gt;=E5720),SRP!$D$21:$D$25)*(G5720/100)*(E5720/1000)),
IF(AND(C5720="Ready to Drink",D5720="RTD-One Pour Cocktail&gt;7%&lt;=14.5"),
SUM(LOOKUP(2,1/(SRP!$B$16:$B$20&lt;=E5720)/(SRP!$C$16:$C$20&gt;=E5720),SRP!$D$16:$D$20)*(G5720/100)*(E5720/1000)),
IF(C5720="Ready to Drink",
SUM(LOOKUP(2,1/(SRP!$B$11:$B$15&lt;=E5720)/(SRP!$C$11:$C$15&gt;=E5720),SRP!$D$11:$D$15)*(G5720/100)*(E5720/1000)),
0)))))),2)</f>
        <v>2.2200000000000002</v>
      </c>
      <c r="L5720" s="173" t="str">
        <f t="shared" si="89"/>
        <v>Beer473</v>
      </c>
      <c r="M5720" s="154">
        <f>VLOOKUP(L5720,'Slope %'!C:D,2,0)</f>
        <v>0.12</v>
      </c>
    </row>
    <row r="5721" spans="1:13" x14ac:dyDescent="0.25">
      <c r="A5721" s="169">
        <v>63378</v>
      </c>
      <c r="B5721" s="170" t="s">
        <v>4262</v>
      </c>
      <c r="C5721" s="170" t="s">
        <v>11</v>
      </c>
      <c r="D5721" s="170" t="s">
        <v>303</v>
      </c>
      <c r="E5721" s="170">
        <v>473</v>
      </c>
      <c r="F5721" s="170">
        <v>24</v>
      </c>
      <c r="G5721" s="171">
        <v>6</v>
      </c>
      <c r="H5721" s="170" t="s">
        <v>13</v>
      </c>
      <c r="I5721" s="171">
        <v>3.19</v>
      </c>
      <c r="J5721" s="169">
        <v>1</v>
      </c>
      <c r="K5721" s="154" cm="1">
        <f t="array" ref="K5721">ROUND(
IF(C5721="Beer",
SUM(LOOKUP(2,1/(SRP!$B$8:$B$10&lt;=E5721)/(SRP!$C$8:$C$10&gt;=E5721),SRP!$D$8:$D$10)*(G5721/100)*(E5721/1000)),
IF(C5721="Spirits",
SUM(LOOKUP(2,1/(SRP!$B$2:$B$7&lt;=E5721)/(SRP!$C$2:$C$7&gt;=E5721),SRP!$D$2:$D$7)*(G5721/100)*(E5721/1000)),
IF(AND(C5721="Wine",D5721="Fortified Wines"),
SUM(LOOKUP(2,1/(SRP!$B$26:$B$29&lt;=E5721)/(SRP!$C$26:$C$29&gt;=E5721),SRP!$D$26:$D$29)*(G5721/100)*(E5721/1000)),
IF(C5721="Wine",
SUM(LOOKUP(2,1/(SRP!$B$21:$B$25&lt;=E5721)/(SRP!$C$21:$C$25&gt;=E5721),SRP!$D$21:$D$25)*(G5721/100)*(E5721/1000)),
IF(AND(C5721="Ready to Drink",D5721="RTD-One Pour Cocktail&gt;7%&lt;=14.5"),
SUM(LOOKUP(2,1/(SRP!$B$16:$B$20&lt;=E5721)/(SRP!$C$16:$C$20&gt;=E5721),SRP!$D$16:$D$20)*(G5721/100)*(E5721/1000)),
IF(C5721="Ready to Drink",
SUM(LOOKUP(2,1/(SRP!$B$11:$B$15&lt;=E5721)/(SRP!$C$11:$C$15&gt;=E5721),SRP!$D$11:$D$15)*(G5721/100)*(E5721/1000)),
0)))))),2)</f>
        <v>2.2200000000000002</v>
      </c>
      <c r="L5721" s="173" t="str">
        <f t="shared" si="89"/>
        <v>Beer473</v>
      </c>
      <c r="M5721" s="154">
        <f>VLOOKUP(L5721,'Slope %'!C:D,2,0)</f>
        <v>0.12</v>
      </c>
    </row>
    <row r="5722" spans="1:13" x14ac:dyDescent="0.25">
      <c r="A5722" s="169">
        <v>63383</v>
      </c>
      <c r="B5722" s="170" t="s">
        <v>4263</v>
      </c>
      <c r="C5722" s="170" t="s">
        <v>11</v>
      </c>
      <c r="D5722" s="170" t="s">
        <v>303</v>
      </c>
      <c r="E5722" s="170">
        <v>473</v>
      </c>
      <c r="F5722" s="170">
        <v>24</v>
      </c>
      <c r="G5722" s="171">
        <v>6</v>
      </c>
      <c r="H5722" s="170" t="s">
        <v>1662</v>
      </c>
      <c r="I5722" s="171">
        <v>4.49</v>
      </c>
      <c r="J5722" s="169">
        <v>1</v>
      </c>
      <c r="K5722" s="154" cm="1">
        <f t="array" ref="K5722">ROUND(
IF(C5722="Beer",
SUM(LOOKUP(2,1/(SRP!$B$8:$B$10&lt;=E5722)/(SRP!$C$8:$C$10&gt;=E5722),SRP!$D$8:$D$10)*(G5722/100)*(E5722/1000)),
IF(C5722="Spirits",
SUM(LOOKUP(2,1/(SRP!$B$2:$B$7&lt;=E5722)/(SRP!$C$2:$C$7&gt;=E5722),SRP!$D$2:$D$7)*(G5722/100)*(E5722/1000)),
IF(AND(C5722="Wine",D5722="Fortified Wines"),
SUM(LOOKUP(2,1/(SRP!$B$26:$B$29&lt;=E5722)/(SRP!$C$26:$C$29&gt;=E5722),SRP!$D$26:$D$29)*(G5722/100)*(E5722/1000)),
IF(C5722="Wine",
SUM(LOOKUP(2,1/(SRP!$B$21:$B$25&lt;=E5722)/(SRP!$C$21:$C$25&gt;=E5722),SRP!$D$21:$D$25)*(G5722/100)*(E5722/1000)),
IF(AND(C5722="Ready to Drink",D5722="RTD-One Pour Cocktail&gt;7%&lt;=14.5"),
SUM(LOOKUP(2,1/(SRP!$B$16:$B$20&lt;=E5722)/(SRP!$C$16:$C$20&gt;=E5722),SRP!$D$16:$D$20)*(G5722/100)*(E5722/1000)),
IF(C5722="Ready to Drink",
SUM(LOOKUP(2,1/(SRP!$B$11:$B$15&lt;=E5722)/(SRP!$C$11:$C$15&gt;=E5722),SRP!$D$11:$D$15)*(G5722/100)*(E5722/1000)),
0)))))),2)</f>
        <v>2.2200000000000002</v>
      </c>
      <c r="L5722" s="173" t="str">
        <f t="shared" si="89"/>
        <v>Beer473</v>
      </c>
      <c r="M5722" s="154">
        <f>VLOOKUP(L5722,'Slope %'!C:D,2,0)</f>
        <v>0.12</v>
      </c>
    </row>
    <row r="5723" spans="1:13" x14ac:dyDescent="0.25">
      <c r="A5723" s="169">
        <v>63383</v>
      </c>
      <c r="B5723" s="170" t="s">
        <v>4263</v>
      </c>
      <c r="C5723" s="170" t="s">
        <v>11</v>
      </c>
      <c r="D5723" s="170" t="s">
        <v>303</v>
      </c>
      <c r="E5723" s="170">
        <v>473</v>
      </c>
      <c r="F5723" s="170">
        <v>24</v>
      </c>
      <c r="G5723" s="171">
        <v>6</v>
      </c>
      <c r="H5723" s="170" t="s">
        <v>1662</v>
      </c>
      <c r="I5723" s="171">
        <v>4.49</v>
      </c>
      <c r="J5723" s="169">
        <v>1</v>
      </c>
      <c r="K5723" s="154" cm="1">
        <f t="array" ref="K5723">ROUND(
IF(C5723="Beer",
SUM(LOOKUP(2,1/(SRP!$B$8:$B$10&lt;=E5723)/(SRP!$C$8:$C$10&gt;=E5723),SRP!$D$8:$D$10)*(G5723/100)*(E5723/1000)),
IF(C5723="Spirits",
SUM(LOOKUP(2,1/(SRP!$B$2:$B$7&lt;=E5723)/(SRP!$C$2:$C$7&gt;=E5723),SRP!$D$2:$D$7)*(G5723/100)*(E5723/1000)),
IF(AND(C5723="Wine",D5723="Fortified Wines"),
SUM(LOOKUP(2,1/(SRP!$B$26:$B$29&lt;=E5723)/(SRP!$C$26:$C$29&gt;=E5723),SRP!$D$26:$D$29)*(G5723/100)*(E5723/1000)),
IF(C5723="Wine",
SUM(LOOKUP(2,1/(SRP!$B$21:$B$25&lt;=E5723)/(SRP!$C$21:$C$25&gt;=E5723),SRP!$D$21:$D$25)*(G5723/100)*(E5723/1000)),
IF(AND(C5723="Ready to Drink",D5723="RTD-One Pour Cocktail&gt;7%&lt;=14.5"),
SUM(LOOKUP(2,1/(SRP!$B$16:$B$20&lt;=E5723)/(SRP!$C$16:$C$20&gt;=E5723),SRP!$D$16:$D$20)*(G5723/100)*(E5723/1000)),
IF(C5723="Ready to Drink",
SUM(LOOKUP(2,1/(SRP!$B$11:$B$15&lt;=E5723)/(SRP!$C$11:$C$15&gt;=E5723),SRP!$D$11:$D$15)*(G5723/100)*(E5723/1000)),
0)))))),2)</f>
        <v>2.2200000000000002</v>
      </c>
      <c r="L5723" s="173" t="str">
        <f t="shared" si="89"/>
        <v>Beer473</v>
      </c>
      <c r="M5723" s="154">
        <f>VLOOKUP(L5723,'Slope %'!C:D,2,0)</f>
        <v>0.12</v>
      </c>
    </row>
    <row r="5724" spans="1:13" x14ac:dyDescent="0.25">
      <c r="A5724" s="169">
        <v>63387</v>
      </c>
      <c r="B5724" s="170" t="s">
        <v>4264</v>
      </c>
      <c r="C5724" s="170" t="s">
        <v>24</v>
      </c>
      <c r="D5724" s="170" t="s">
        <v>68</v>
      </c>
      <c r="E5724" s="170">
        <v>750</v>
      </c>
      <c r="F5724" s="170">
        <v>12</v>
      </c>
      <c r="G5724" s="171">
        <v>13.5</v>
      </c>
      <c r="H5724" s="170" t="s">
        <v>22</v>
      </c>
      <c r="I5724" s="171">
        <v>18.95</v>
      </c>
      <c r="J5724" s="169">
        <v>1</v>
      </c>
      <c r="K5724" s="154" cm="1">
        <f t="array" ref="K5724">ROUND(
IF(C5724="Beer",
SUM(LOOKUP(2,1/(SRP!$B$8:$B$10&lt;=E5724)/(SRP!$C$8:$C$10&gt;=E5724),SRP!$D$8:$D$10)*(G5724/100)*(E5724/1000)),
IF(C5724="Spirits",
SUM(LOOKUP(2,1/(SRP!$B$2:$B$7&lt;=E5724)/(SRP!$C$2:$C$7&gt;=E5724),SRP!$D$2:$D$7)*(G5724/100)*(E5724/1000)),
IF(AND(C5724="Wine",D5724="Fortified Wines"),
SUM(LOOKUP(2,1/(SRP!$B$26:$B$29&lt;=E5724)/(SRP!$C$26:$C$29&gt;=E5724),SRP!$D$26:$D$29)*(G5724/100)*(E5724/1000)),
IF(C5724="Wine",
SUM(LOOKUP(2,1/(SRP!$B$21:$B$25&lt;=E5724)/(SRP!$C$21:$C$25&gt;=E5724),SRP!$D$21:$D$25)*(G5724/100)*(E5724/1000)),
IF(AND(C5724="Ready to Drink",D5724="RTD-One Pour Cocktail&gt;7%&lt;=14.5"),
SUM(LOOKUP(2,1/(SRP!$B$16:$B$20&lt;=E5724)/(SRP!$C$16:$C$20&gt;=E5724),SRP!$D$16:$D$20)*(G5724/100)*(E5724/1000)),
IF(C5724="Ready to Drink",
SUM(LOOKUP(2,1/(SRP!$B$11:$B$15&lt;=E5724)/(SRP!$C$11:$C$15&gt;=E5724),SRP!$D$11:$D$15)*(G5724/100)*(E5724/1000)),
0)))))),2)</f>
        <v>7.9</v>
      </c>
      <c r="L5724" s="173" t="str">
        <f t="shared" si="89"/>
        <v>Wine750</v>
      </c>
      <c r="M5724" s="154">
        <f>VLOOKUP(L5724,'Slope %'!C:D,2,0)</f>
        <v>0.1</v>
      </c>
    </row>
    <row r="5725" spans="1:13" x14ac:dyDescent="0.25">
      <c r="A5725" s="169">
        <v>63388</v>
      </c>
      <c r="B5725" s="170" t="s">
        <v>4265</v>
      </c>
      <c r="C5725" s="170" t="s">
        <v>11</v>
      </c>
      <c r="D5725" s="170" t="s">
        <v>267</v>
      </c>
      <c r="E5725" s="170">
        <v>473</v>
      </c>
      <c r="F5725" s="170">
        <v>24</v>
      </c>
      <c r="G5725" s="171">
        <v>4.5999999999999996</v>
      </c>
      <c r="H5725" s="170" t="s">
        <v>2190</v>
      </c>
      <c r="I5725" s="171">
        <v>4.25</v>
      </c>
      <c r="J5725" s="169">
        <v>1</v>
      </c>
      <c r="K5725" s="154" cm="1">
        <f t="array" ref="K5725">ROUND(
IF(C5725="Beer",
SUM(LOOKUP(2,1/(SRP!$B$8:$B$10&lt;=E5725)/(SRP!$C$8:$C$10&gt;=E5725),SRP!$D$8:$D$10)*(G5725/100)*(E5725/1000)),
IF(C5725="Spirits",
SUM(LOOKUP(2,1/(SRP!$B$2:$B$7&lt;=E5725)/(SRP!$C$2:$C$7&gt;=E5725),SRP!$D$2:$D$7)*(G5725/100)*(E5725/1000)),
IF(AND(C5725="Wine",D5725="Fortified Wines"),
SUM(LOOKUP(2,1/(SRP!$B$26:$B$29&lt;=E5725)/(SRP!$C$26:$C$29&gt;=E5725),SRP!$D$26:$D$29)*(G5725/100)*(E5725/1000)),
IF(C5725="Wine",
SUM(LOOKUP(2,1/(SRP!$B$21:$B$25&lt;=E5725)/(SRP!$C$21:$C$25&gt;=E5725),SRP!$D$21:$D$25)*(G5725/100)*(E5725/1000)),
IF(AND(C5725="Ready to Drink",D5725="RTD-One Pour Cocktail&gt;7%&lt;=14.5"),
SUM(LOOKUP(2,1/(SRP!$B$16:$B$20&lt;=E5725)/(SRP!$C$16:$C$20&gt;=E5725),SRP!$D$16:$D$20)*(G5725/100)*(E5725/1000)),
IF(C5725="Ready to Drink",
SUM(LOOKUP(2,1/(SRP!$B$11:$B$15&lt;=E5725)/(SRP!$C$11:$C$15&gt;=E5725),SRP!$D$11:$D$15)*(G5725/100)*(E5725/1000)),
0)))))),2)</f>
        <v>1.7</v>
      </c>
      <c r="L5725" s="173" t="str">
        <f t="shared" si="89"/>
        <v>Beer473</v>
      </c>
      <c r="M5725" s="154">
        <f>VLOOKUP(L5725,'Slope %'!C:D,2,0)</f>
        <v>0.12</v>
      </c>
    </row>
    <row r="5726" spans="1:13" x14ac:dyDescent="0.25">
      <c r="A5726" s="169">
        <v>63388</v>
      </c>
      <c r="B5726" s="170" t="s">
        <v>4265</v>
      </c>
      <c r="C5726" s="170" t="s">
        <v>11</v>
      </c>
      <c r="D5726" s="170" t="s">
        <v>267</v>
      </c>
      <c r="E5726" s="170">
        <v>473</v>
      </c>
      <c r="F5726" s="170">
        <v>24</v>
      </c>
      <c r="G5726" s="171">
        <v>4.5999999999999996</v>
      </c>
      <c r="H5726" s="170" t="s">
        <v>2190</v>
      </c>
      <c r="I5726" s="171">
        <v>4.25</v>
      </c>
      <c r="J5726" s="169">
        <v>1</v>
      </c>
      <c r="K5726" s="154" cm="1">
        <f t="array" ref="K5726">ROUND(
IF(C5726="Beer",
SUM(LOOKUP(2,1/(SRP!$B$8:$B$10&lt;=E5726)/(SRP!$C$8:$C$10&gt;=E5726),SRP!$D$8:$D$10)*(G5726/100)*(E5726/1000)),
IF(C5726="Spirits",
SUM(LOOKUP(2,1/(SRP!$B$2:$B$7&lt;=E5726)/(SRP!$C$2:$C$7&gt;=E5726),SRP!$D$2:$D$7)*(G5726/100)*(E5726/1000)),
IF(AND(C5726="Wine",D5726="Fortified Wines"),
SUM(LOOKUP(2,1/(SRP!$B$26:$B$29&lt;=E5726)/(SRP!$C$26:$C$29&gt;=E5726),SRP!$D$26:$D$29)*(G5726/100)*(E5726/1000)),
IF(C5726="Wine",
SUM(LOOKUP(2,1/(SRP!$B$21:$B$25&lt;=E5726)/(SRP!$C$21:$C$25&gt;=E5726),SRP!$D$21:$D$25)*(G5726/100)*(E5726/1000)),
IF(AND(C5726="Ready to Drink",D5726="RTD-One Pour Cocktail&gt;7%&lt;=14.5"),
SUM(LOOKUP(2,1/(SRP!$B$16:$B$20&lt;=E5726)/(SRP!$C$16:$C$20&gt;=E5726),SRP!$D$16:$D$20)*(G5726/100)*(E5726/1000)),
IF(C5726="Ready to Drink",
SUM(LOOKUP(2,1/(SRP!$B$11:$B$15&lt;=E5726)/(SRP!$C$11:$C$15&gt;=E5726),SRP!$D$11:$D$15)*(G5726/100)*(E5726/1000)),
0)))))),2)</f>
        <v>1.7</v>
      </c>
      <c r="L5726" s="173" t="str">
        <f t="shared" si="89"/>
        <v>Beer473</v>
      </c>
      <c r="M5726" s="154">
        <f>VLOOKUP(L5726,'Slope %'!C:D,2,0)</f>
        <v>0.12</v>
      </c>
    </row>
    <row r="5727" spans="1:13" x14ac:dyDescent="0.25">
      <c r="A5727" s="169">
        <v>63392</v>
      </c>
      <c r="B5727" s="170" t="s">
        <v>4266</v>
      </c>
      <c r="C5727" s="170" t="s">
        <v>11</v>
      </c>
      <c r="D5727" s="170" t="s">
        <v>303</v>
      </c>
      <c r="E5727" s="170">
        <v>473</v>
      </c>
      <c r="F5727" s="170">
        <v>24</v>
      </c>
      <c r="G5727" s="171">
        <v>6.5</v>
      </c>
      <c r="H5727" s="170" t="s">
        <v>2190</v>
      </c>
      <c r="I5727" s="171">
        <v>4.6500000000000004</v>
      </c>
      <c r="J5727" s="169">
        <v>1</v>
      </c>
      <c r="K5727" s="154" cm="1">
        <f t="array" ref="K5727">ROUND(
IF(C5727="Beer",
SUM(LOOKUP(2,1/(SRP!$B$8:$B$10&lt;=E5727)/(SRP!$C$8:$C$10&gt;=E5727),SRP!$D$8:$D$10)*(G5727/100)*(E5727/1000)),
IF(C5727="Spirits",
SUM(LOOKUP(2,1/(SRP!$B$2:$B$7&lt;=E5727)/(SRP!$C$2:$C$7&gt;=E5727),SRP!$D$2:$D$7)*(G5727/100)*(E5727/1000)),
IF(AND(C5727="Wine",D5727="Fortified Wines"),
SUM(LOOKUP(2,1/(SRP!$B$26:$B$29&lt;=E5727)/(SRP!$C$26:$C$29&gt;=E5727),SRP!$D$26:$D$29)*(G5727/100)*(E5727/1000)),
IF(C5727="Wine",
SUM(LOOKUP(2,1/(SRP!$B$21:$B$25&lt;=E5727)/(SRP!$C$21:$C$25&gt;=E5727),SRP!$D$21:$D$25)*(G5727/100)*(E5727/1000)),
IF(AND(C5727="Ready to Drink",D5727="RTD-One Pour Cocktail&gt;7%&lt;=14.5"),
SUM(LOOKUP(2,1/(SRP!$B$16:$B$20&lt;=E5727)/(SRP!$C$16:$C$20&gt;=E5727),SRP!$D$16:$D$20)*(G5727/100)*(E5727/1000)),
IF(C5727="Ready to Drink",
SUM(LOOKUP(2,1/(SRP!$B$11:$B$15&lt;=E5727)/(SRP!$C$11:$C$15&gt;=E5727),SRP!$D$11:$D$15)*(G5727/100)*(E5727/1000)),
0)))))),2)</f>
        <v>2.4</v>
      </c>
      <c r="L5727" s="173" t="str">
        <f t="shared" si="89"/>
        <v>Beer473</v>
      </c>
      <c r="M5727" s="154">
        <f>VLOOKUP(L5727,'Slope %'!C:D,2,0)</f>
        <v>0.12</v>
      </c>
    </row>
    <row r="5728" spans="1:13" x14ac:dyDescent="0.25">
      <c r="A5728" s="169">
        <v>63392</v>
      </c>
      <c r="B5728" s="170" t="s">
        <v>4266</v>
      </c>
      <c r="C5728" s="170" t="s">
        <v>11</v>
      </c>
      <c r="D5728" s="170" t="s">
        <v>303</v>
      </c>
      <c r="E5728" s="170">
        <v>473</v>
      </c>
      <c r="F5728" s="170">
        <v>24</v>
      </c>
      <c r="G5728" s="171">
        <v>6.5</v>
      </c>
      <c r="H5728" s="170" t="s">
        <v>2190</v>
      </c>
      <c r="I5728" s="171">
        <v>4.6500000000000004</v>
      </c>
      <c r="J5728" s="169">
        <v>1</v>
      </c>
      <c r="K5728" s="154" cm="1">
        <f t="array" ref="K5728">ROUND(
IF(C5728="Beer",
SUM(LOOKUP(2,1/(SRP!$B$8:$B$10&lt;=E5728)/(SRP!$C$8:$C$10&gt;=E5728),SRP!$D$8:$D$10)*(G5728/100)*(E5728/1000)),
IF(C5728="Spirits",
SUM(LOOKUP(2,1/(SRP!$B$2:$B$7&lt;=E5728)/(SRP!$C$2:$C$7&gt;=E5728),SRP!$D$2:$D$7)*(G5728/100)*(E5728/1000)),
IF(AND(C5728="Wine",D5728="Fortified Wines"),
SUM(LOOKUP(2,1/(SRP!$B$26:$B$29&lt;=E5728)/(SRP!$C$26:$C$29&gt;=E5728),SRP!$D$26:$D$29)*(G5728/100)*(E5728/1000)),
IF(C5728="Wine",
SUM(LOOKUP(2,1/(SRP!$B$21:$B$25&lt;=E5728)/(SRP!$C$21:$C$25&gt;=E5728),SRP!$D$21:$D$25)*(G5728/100)*(E5728/1000)),
IF(AND(C5728="Ready to Drink",D5728="RTD-One Pour Cocktail&gt;7%&lt;=14.5"),
SUM(LOOKUP(2,1/(SRP!$B$16:$B$20&lt;=E5728)/(SRP!$C$16:$C$20&gt;=E5728),SRP!$D$16:$D$20)*(G5728/100)*(E5728/1000)),
IF(C5728="Ready to Drink",
SUM(LOOKUP(2,1/(SRP!$B$11:$B$15&lt;=E5728)/(SRP!$C$11:$C$15&gt;=E5728),SRP!$D$11:$D$15)*(G5728/100)*(E5728/1000)),
0)))))),2)</f>
        <v>2.4</v>
      </c>
      <c r="L5728" s="173" t="str">
        <f t="shared" si="89"/>
        <v>Beer473</v>
      </c>
      <c r="M5728" s="154">
        <f>VLOOKUP(L5728,'Slope %'!C:D,2,0)</f>
        <v>0.12</v>
      </c>
    </row>
    <row r="5729" spans="1:13" x14ac:dyDescent="0.25">
      <c r="A5729" s="169">
        <v>63394</v>
      </c>
      <c r="B5729" s="170" t="s">
        <v>4267</v>
      </c>
      <c r="C5729" s="170" t="s">
        <v>24</v>
      </c>
      <c r="D5729" s="170" t="s">
        <v>34</v>
      </c>
      <c r="E5729" s="170">
        <v>750</v>
      </c>
      <c r="F5729" s="170">
        <v>12</v>
      </c>
      <c r="G5729" s="171">
        <v>13</v>
      </c>
      <c r="H5729" s="170" t="s">
        <v>22</v>
      </c>
      <c r="I5729" s="171">
        <v>19.489999999999998</v>
      </c>
      <c r="J5729" s="169">
        <v>1</v>
      </c>
      <c r="K5729" s="154" cm="1">
        <f t="array" ref="K5729">ROUND(
IF(C5729="Beer",
SUM(LOOKUP(2,1/(SRP!$B$8:$B$10&lt;=E5729)/(SRP!$C$8:$C$10&gt;=E5729),SRP!$D$8:$D$10)*(G5729/100)*(E5729/1000)),
IF(C5729="Spirits",
SUM(LOOKUP(2,1/(SRP!$B$2:$B$7&lt;=E5729)/(SRP!$C$2:$C$7&gt;=E5729),SRP!$D$2:$D$7)*(G5729/100)*(E5729/1000)),
IF(AND(C5729="Wine",D5729="Fortified Wines"),
SUM(LOOKUP(2,1/(SRP!$B$26:$B$29&lt;=E5729)/(SRP!$C$26:$C$29&gt;=E5729),SRP!$D$26:$D$29)*(G5729/100)*(E5729/1000)),
IF(C5729="Wine",
SUM(LOOKUP(2,1/(SRP!$B$21:$B$25&lt;=E5729)/(SRP!$C$21:$C$25&gt;=E5729),SRP!$D$21:$D$25)*(G5729/100)*(E5729/1000)),
IF(AND(C5729="Ready to Drink",D5729="RTD-One Pour Cocktail&gt;7%&lt;=14.5"),
SUM(LOOKUP(2,1/(SRP!$B$16:$B$20&lt;=E5729)/(SRP!$C$16:$C$20&gt;=E5729),SRP!$D$16:$D$20)*(G5729/100)*(E5729/1000)),
IF(C5729="Ready to Drink",
SUM(LOOKUP(2,1/(SRP!$B$11:$B$15&lt;=E5729)/(SRP!$C$11:$C$15&gt;=E5729),SRP!$D$11:$D$15)*(G5729/100)*(E5729/1000)),
0)))))),2)</f>
        <v>7.61</v>
      </c>
      <c r="L5729" s="173" t="str">
        <f t="shared" si="89"/>
        <v>Wine750</v>
      </c>
      <c r="M5729" s="154">
        <f>VLOOKUP(L5729,'Slope %'!C:D,2,0)</f>
        <v>0.1</v>
      </c>
    </row>
    <row r="5730" spans="1:13" x14ac:dyDescent="0.25">
      <c r="A5730" s="169">
        <v>63400</v>
      </c>
      <c r="B5730" s="170" t="s">
        <v>4268</v>
      </c>
      <c r="C5730" s="170" t="s">
        <v>11</v>
      </c>
      <c r="D5730" s="170" t="s">
        <v>267</v>
      </c>
      <c r="E5730" s="170">
        <v>473</v>
      </c>
      <c r="F5730" s="170">
        <v>24</v>
      </c>
      <c r="G5730" s="171">
        <v>4.5</v>
      </c>
      <c r="H5730" s="170" t="s">
        <v>2190</v>
      </c>
      <c r="I5730" s="171">
        <v>4.75</v>
      </c>
      <c r="J5730" s="169">
        <v>1</v>
      </c>
      <c r="K5730" s="154" cm="1">
        <f t="array" ref="K5730">ROUND(
IF(C5730="Beer",
SUM(LOOKUP(2,1/(SRP!$B$8:$B$10&lt;=E5730)/(SRP!$C$8:$C$10&gt;=E5730),SRP!$D$8:$D$10)*(G5730/100)*(E5730/1000)),
IF(C5730="Spirits",
SUM(LOOKUP(2,1/(SRP!$B$2:$B$7&lt;=E5730)/(SRP!$C$2:$C$7&gt;=E5730),SRP!$D$2:$D$7)*(G5730/100)*(E5730/1000)),
IF(AND(C5730="Wine",D5730="Fortified Wines"),
SUM(LOOKUP(2,1/(SRP!$B$26:$B$29&lt;=E5730)/(SRP!$C$26:$C$29&gt;=E5730),SRP!$D$26:$D$29)*(G5730/100)*(E5730/1000)),
IF(C5730="Wine",
SUM(LOOKUP(2,1/(SRP!$B$21:$B$25&lt;=E5730)/(SRP!$C$21:$C$25&gt;=E5730),SRP!$D$21:$D$25)*(G5730/100)*(E5730/1000)),
IF(AND(C5730="Ready to Drink",D5730="RTD-One Pour Cocktail&gt;7%&lt;=14.5"),
SUM(LOOKUP(2,1/(SRP!$B$16:$B$20&lt;=E5730)/(SRP!$C$16:$C$20&gt;=E5730),SRP!$D$16:$D$20)*(G5730/100)*(E5730/1000)),
IF(C5730="Ready to Drink",
SUM(LOOKUP(2,1/(SRP!$B$11:$B$15&lt;=E5730)/(SRP!$C$11:$C$15&gt;=E5730),SRP!$D$11:$D$15)*(G5730/100)*(E5730/1000)),
0)))))),2)</f>
        <v>1.66</v>
      </c>
      <c r="L5730" s="173" t="str">
        <f t="shared" si="89"/>
        <v>Beer473</v>
      </c>
      <c r="M5730" s="154">
        <f>VLOOKUP(L5730,'Slope %'!C:D,2,0)</f>
        <v>0.12</v>
      </c>
    </row>
    <row r="5731" spans="1:13" x14ac:dyDescent="0.25">
      <c r="A5731" s="169">
        <v>63400</v>
      </c>
      <c r="B5731" s="170" t="s">
        <v>4268</v>
      </c>
      <c r="C5731" s="170" t="s">
        <v>11</v>
      </c>
      <c r="D5731" s="170" t="s">
        <v>267</v>
      </c>
      <c r="E5731" s="170">
        <v>473</v>
      </c>
      <c r="F5731" s="170">
        <v>24</v>
      </c>
      <c r="G5731" s="171">
        <v>4.5</v>
      </c>
      <c r="H5731" s="170" t="s">
        <v>2190</v>
      </c>
      <c r="I5731" s="171">
        <v>4.75</v>
      </c>
      <c r="J5731" s="169">
        <v>1</v>
      </c>
      <c r="K5731" s="154" cm="1">
        <f t="array" ref="K5731">ROUND(
IF(C5731="Beer",
SUM(LOOKUP(2,1/(SRP!$B$8:$B$10&lt;=E5731)/(SRP!$C$8:$C$10&gt;=E5731),SRP!$D$8:$D$10)*(G5731/100)*(E5731/1000)),
IF(C5731="Spirits",
SUM(LOOKUP(2,1/(SRP!$B$2:$B$7&lt;=E5731)/(SRP!$C$2:$C$7&gt;=E5731),SRP!$D$2:$D$7)*(G5731/100)*(E5731/1000)),
IF(AND(C5731="Wine",D5731="Fortified Wines"),
SUM(LOOKUP(2,1/(SRP!$B$26:$B$29&lt;=E5731)/(SRP!$C$26:$C$29&gt;=E5731),SRP!$D$26:$D$29)*(G5731/100)*(E5731/1000)),
IF(C5731="Wine",
SUM(LOOKUP(2,1/(SRP!$B$21:$B$25&lt;=E5731)/(SRP!$C$21:$C$25&gt;=E5731),SRP!$D$21:$D$25)*(G5731/100)*(E5731/1000)),
IF(AND(C5731="Ready to Drink",D5731="RTD-One Pour Cocktail&gt;7%&lt;=14.5"),
SUM(LOOKUP(2,1/(SRP!$B$16:$B$20&lt;=E5731)/(SRP!$C$16:$C$20&gt;=E5731),SRP!$D$16:$D$20)*(G5731/100)*(E5731/1000)),
IF(C5731="Ready to Drink",
SUM(LOOKUP(2,1/(SRP!$B$11:$B$15&lt;=E5731)/(SRP!$C$11:$C$15&gt;=E5731),SRP!$D$11:$D$15)*(G5731/100)*(E5731/1000)),
0)))))),2)</f>
        <v>1.66</v>
      </c>
      <c r="L5731" s="173" t="str">
        <f t="shared" si="89"/>
        <v>Beer473</v>
      </c>
      <c r="M5731" s="154">
        <f>VLOOKUP(L5731,'Slope %'!C:D,2,0)</f>
        <v>0.12</v>
      </c>
    </row>
    <row r="5732" spans="1:13" x14ac:dyDescent="0.25">
      <c r="A5732" s="169">
        <v>63402</v>
      </c>
      <c r="B5732" s="170" t="s">
        <v>4269</v>
      </c>
      <c r="C5732" s="170" t="s">
        <v>24</v>
      </c>
      <c r="D5732" s="170" t="s">
        <v>575</v>
      </c>
      <c r="E5732" s="170">
        <v>1500</v>
      </c>
      <c r="F5732" s="170">
        <v>6</v>
      </c>
      <c r="G5732" s="171">
        <v>6.5</v>
      </c>
      <c r="H5732" s="170" t="s">
        <v>100</v>
      </c>
      <c r="I5732" s="171">
        <v>16.989999999999998</v>
      </c>
      <c r="J5732" s="169">
        <v>1</v>
      </c>
      <c r="K5732" s="154" cm="1">
        <f t="array" ref="K5732">ROUND(
IF(C5732="Beer",
SUM(LOOKUP(2,1/(SRP!$B$8:$B$10&lt;=E5732)/(SRP!$C$8:$C$10&gt;=E5732),SRP!$D$8:$D$10)*(G5732/100)*(E5732/1000)),
IF(C5732="Spirits",
SUM(LOOKUP(2,1/(SRP!$B$2:$B$7&lt;=E5732)/(SRP!$C$2:$C$7&gt;=E5732),SRP!$D$2:$D$7)*(G5732/100)*(E5732/1000)),
IF(AND(C5732="Wine",D5732="Fortified Wines"),
SUM(LOOKUP(2,1/(SRP!$B$26:$B$29&lt;=E5732)/(SRP!$C$26:$C$29&gt;=E5732),SRP!$D$26:$D$29)*(G5732/100)*(E5732/1000)),
IF(C5732="Wine",
SUM(LOOKUP(2,1/(SRP!$B$21:$B$25&lt;=E5732)/(SRP!$C$21:$C$25&gt;=E5732),SRP!$D$21:$D$25)*(G5732/100)*(E5732/1000)),
IF(AND(C5732="Ready to Drink",D5732="RTD-One Pour Cocktail&gt;7%&lt;=14.5"),
SUM(LOOKUP(2,1/(SRP!$B$16:$B$20&lt;=E5732)/(SRP!$C$16:$C$20&gt;=E5732),SRP!$D$16:$D$20)*(G5732/100)*(E5732/1000)),
IF(C5732="Ready to Drink",
SUM(LOOKUP(2,1/(SRP!$B$11:$B$15&lt;=E5732)/(SRP!$C$11:$C$15&gt;=E5732),SRP!$D$11:$D$15)*(G5732/100)*(E5732/1000)),
0)))))),2)</f>
        <v>7.61</v>
      </c>
      <c r="L5732" s="173" t="str">
        <f t="shared" si="89"/>
        <v>Wine1500</v>
      </c>
      <c r="M5732" s="154">
        <f>VLOOKUP(L5732,'Slope %'!C:D,2,0)</f>
        <v>7.0000000000000007E-2</v>
      </c>
    </row>
    <row r="5733" spans="1:13" x14ac:dyDescent="0.25">
      <c r="A5733" s="169">
        <v>63416</v>
      </c>
      <c r="B5733" s="170" t="s">
        <v>4270</v>
      </c>
      <c r="C5733" s="170" t="s">
        <v>11</v>
      </c>
      <c r="D5733" s="170" t="s">
        <v>303</v>
      </c>
      <c r="E5733" s="170">
        <v>473</v>
      </c>
      <c r="F5733" s="170">
        <v>24</v>
      </c>
      <c r="G5733" s="171">
        <v>7.5</v>
      </c>
      <c r="H5733" s="170" t="s">
        <v>1391</v>
      </c>
      <c r="I5733" s="171">
        <v>4.49</v>
      </c>
      <c r="J5733" s="169">
        <v>1</v>
      </c>
      <c r="K5733" s="154" cm="1">
        <f t="array" ref="K5733">ROUND(
IF(C5733="Beer",
SUM(LOOKUP(2,1/(SRP!$B$8:$B$10&lt;=E5733)/(SRP!$C$8:$C$10&gt;=E5733),SRP!$D$8:$D$10)*(G5733/100)*(E5733/1000)),
IF(C5733="Spirits",
SUM(LOOKUP(2,1/(SRP!$B$2:$B$7&lt;=E5733)/(SRP!$C$2:$C$7&gt;=E5733),SRP!$D$2:$D$7)*(G5733/100)*(E5733/1000)),
IF(AND(C5733="Wine",D5733="Fortified Wines"),
SUM(LOOKUP(2,1/(SRP!$B$26:$B$29&lt;=E5733)/(SRP!$C$26:$C$29&gt;=E5733),SRP!$D$26:$D$29)*(G5733/100)*(E5733/1000)),
IF(C5733="Wine",
SUM(LOOKUP(2,1/(SRP!$B$21:$B$25&lt;=E5733)/(SRP!$C$21:$C$25&gt;=E5733),SRP!$D$21:$D$25)*(G5733/100)*(E5733/1000)),
IF(AND(C5733="Ready to Drink",D5733="RTD-One Pour Cocktail&gt;7%&lt;=14.5"),
SUM(LOOKUP(2,1/(SRP!$B$16:$B$20&lt;=E5733)/(SRP!$C$16:$C$20&gt;=E5733),SRP!$D$16:$D$20)*(G5733/100)*(E5733/1000)),
IF(C5733="Ready to Drink",
SUM(LOOKUP(2,1/(SRP!$B$11:$B$15&lt;=E5733)/(SRP!$C$11:$C$15&gt;=E5733),SRP!$D$11:$D$15)*(G5733/100)*(E5733/1000)),
0)))))),2)</f>
        <v>2.77</v>
      </c>
      <c r="L5733" s="173" t="str">
        <f t="shared" si="89"/>
        <v>Beer473</v>
      </c>
      <c r="M5733" s="154">
        <f>VLOOKUP(L5733,'Slope %'!C:D,2,0)</f>
        <v>0.12</v>
      </c>
    </row>
    <row r="5734" spans="1:13" x14ac:dyDescent="0.25">
      <c r="A5734" s="169">
        <v>63416</v>
      </c>
      <c r="B5734" s="170" t="s">
        <v>4270</v>
      </c>
      <c r="C5734" s="170" t="s">
        <v>11</v>
      </c>
      <c r="D5734" s="170" t="s">
        <v>303</v>
      </c>
      <c r="E5734" s="170">
        <v>473</v>
      </c>
      <c r="F5734" s="170">
        <v>24</v>
      </c>
      <c r="G5734" s="171">
        <v>7.5</v>
      </c>
      <c r="H5734" s="170" t="s">
        <v>1391</v>
      </c>
      <c r="I5734" s="171">
        <v>4.49</v>
      </c>
      <c r="J5734" s="169">
        <v>1</v>
      </c>
      <c r="K5734" s="154" cm="1">
        <f t="array" ref="K5734">ROUND(
IF(C5734="Beer",
SUM(LOOKUP(2,1/(SRP!$B$8:$B$10&lt;=E5734)/(SRP!$C$8:$C$10&gt;=E5734),SRP!$D$8:$D$10)*(G5734/100)*(E5734/1000)),
IF(C5734="Spirits",
SUM(LOOKUP(2,1/(SRP!$B$2:$B$7&lt;=E5734)/(SRP!$C$2:$C$7&gt;=E5734),SRP!$D$2:$D$7)*(G5734/100)*(E5734/1000)),
IF(AND(C5734="Wine",D5734="Fortified Wines"),
SUM(LOOKUP(2,1/(SRP!$B$26:$B$29&lt;=E5734)/(SRP!$C$26:$C$29&gt;=E5734),SRP!$D$26:$D$29)*(G5734/100)*(E5734/1000)),
IF(C5734="Wine",
SUM(LOOKUP(2,1/(SRP!$B$21:$B$25&lt;=E5734)/(SRP!$C$21:$C$25&gt;=E5734),SRP!$D$21:$D$25)*(G5734/100)*(E5734/1000)),
IF(AND(C5734="Ready to Drink",D5734="RTD-One Pour Cocktail&gt;7%&lt;=14.5"),
SUM(LOOKUP(2,1/(SRP!$B$16:$B$20&lt;=E5734)/(SRP!$C$16:$C$20&gt;=E5734),SRP!$D$16:$D$20)*(G5734/100)*(E5734/1000)),
IF(C5734="Ready to Drink",
SUM(LOOKUP(2,1/(SRP!$B$11:$B$15&lt;=E5734)/(SRP!$C$11:$C$15&gt;=E5734),SRP!$D$11:$D$15)*(G5734/100)*(E5734/1000)),
0)))))),2)</f>
        <v>2.77</v>
      </c>
      <c r="L5734" s="173" t="str">
        <f t="shared" si="89"/>
        <v>Beer473</v>
      </c>
      <c r="M5734" s="154">
        <f>VLOOKUP(L5734,'Slope %'!C:D,2,0)</f>
        <v>0.12</v>
      </c>
    </row>
    <row r="5735" spans="1:13" x14ac:dyDescent="0.25">
      <c r="A5735" s="169">
        <v>63420</v>
      </c>
      <c r="B5735" s="170" t="s">
        <v>4271</v>
      </c>
      <c r="C5735" s="170" t="s">
        <v>11</v>
      </c>
      <c r="D5735" s="170" t="s">
        <v>12</v>
      </c>
      <c r="E5735" s="170">
        <v>473</v>
      </c>
      <c r="F5735" s="170">
        <v>24</v>
      </c>
      <c r="G5735" s="171">
        <v>5</v>
      </c>
      <c r="H5735" s="170" t="s">
        <v>1457</v>
      </c>
      <c r="I5735" s="171">
        <v>3.99</v>
      </c>
      <c r="J5735" s="169">
        <v>1</v>
      </c>
      <c r="K5735" s="154" cm="1">
        <f t="array" ref="K5735">ROUND(
IF(C5735="Beer",
SUM(LOOKUP(2,1/(SRP!$B$8:$B$10&lt;=E5735)/(SRP!$C$8:$C$10&gt;=E5735),SRP!$D$8:$D$10)*(G5735/100)*(E5735/1000)),
IF(C5735="Spirits",
SUM(LOOKUP(2,1/(SRP!$B$2:$B$7&lt;=E5735)/(SRP!$C$2:$C$7&gt;=E5735),SRP!$D$2:$D$7)*(G5735/100)*(E5735/1000)),
IF(AND(C5735="Wine",D5735="Fortified Wines"),
SUM(LOOKUP(2,1/(SRP!$B$26:$B$29&lt;=E5735)/(SRP!$C$26:$C$29&gt;=E5735),SRP!$D$26:$D$29)*(G5735/100)*(E5735/1000)),
IF(C5735="Wine",
SUM(LOOKUP(2,1/(SRP!$B$21:$B$25&lt;=E5735)/(SRP!$C$21:$C$25&gt;=E5735),SRP!$D$21:$D$25)*(G5735/100)*(E5735/1000)),
IF(AND(C5735="Ready to Drink",D5735="RTD-One Pour Cocktail&gt;7%&lt;=14.5"),
SUM(LOOKUP(2,1/(SRP!$B$16:$B$20&lt;=E5735)/(SRP!$C$16:$C$20&gt;=E5735),SRP!$D$16:$D$20)*(G5735/100)*(E5735/1000)),
IF(C5735="Ready to Drink",
SUM(LOOKUP(2,1/(SRP!$B$11:$B$15&lt;=E5735)/(SRP!$C$11:$C$15&gt;=E5735),SRP!$D$11:$D$15)*(G5735/100)*(E5735/1000)),
0)))))),2)</f>
        <v>1.85</v>
      </c>
      <c r="L5735" s="173" t="str">
        <f t="shared" si="89"/>
        <v>Beer473</v>
      </c>
      <c r="M5735" s="154">
        <f>VLOOKUP(L5735,'Slope %'!C:D,2,0)</f>
        <v>0.12</v>
      </c>
    </row>
    <row r="5736" spans="1:13" x14ac:dyDescent="0.25">
      <c r="A5736" s="169">
        <v>63420</v>
      </c>
      <c r="B5736" s="170" t="s">
        <v>4271</v>
      </c>
      <c r="C5736" s="170" t="s">
        <v>11</v>
      </c>
      <c r="D5736" s="170" t="s">
        <v>12</v>
      </c>
      <c r="E5736" s="170">
        <v>473</v>
      </c>
      <c r="F5736" s="170">
        <v>24</v>
      </c>
      <c r="G5736" s="171">
        <v>5</v>
      </c>
      <c r="H5736" s="170" t="s">
        <v>1457</v>
      </c>
      <c r="I5736" s="171">
        <v>3.99</v>
      </c>
      <c r="J5736" s="169">
        <v>1</v>
      </c>
      <c r="K5736" s="154" cm="1">
        <f t="array" ref="K5736">ROUND(
IF(C5736="Beer",
SUM(LOOKUP(2,1/(SRP!$B$8:$B$10&lt;=E5736)/(SRP!$C$8:$C$10&gt;=E5736),SRP!$D$8:$D$10)*(G5736/100)*(E5736/1000)),
IF(C5736="Spirits",
SUM(LOOKUP(2,1/(SRP!$B$2:$B$7&lt;=E5736)/(SRP!$C$2:$C$7&gt;=E5736),SRP!$D$2:$D$7)*(G5736/100)*(E5736/1000)),
IF(AND(C5736="Wine",D5736="Fortified Wines"),
SUM(LOOKUP(2,1/(SRP!$B$26:$B$29&lt;=E5736)/(SRP!$C$26:$C$29&gt;=E5736),SRP!$D$26:$D$29)*(G5736/100)*(E5736/1000)),
IF(C5736="Wine",
SUM(LOOKUP(2,1/(SRP!$B$21:$B$25&lt;=E5736)/(SRP!$C$21:$C$25&gt;=E5736),SRP!$D$21:$D$25)*(G5736/100)*(E5736/1000)),
IF(AND(C5736="Ready to Drink",D5736="RTD-One Pour Cocktail&gt;7%&lt;=14.5"),
SUM(LOOKUP(2,1/(SRP!$B$16:$B$20&lt;=E5736)/(SRP!$C$16:$C$20&gt;=E5736),SRP!$D$16:$D$20)*(G5736/100)*(E5736/1000)),
IF(C5736="Ready to Drink",
SUM(LOOKUP(2,1/(SRP!$B$11:$B$15&lt;=E5736)/(SRP!$C$11:$C$15&gt;=E5736),SRP!$D$11:$D$15)*(G5736/100)*(E5736/1000)),
0)))))),2)</f>
        <v>1.85</v>
      </c>
      <c r="L5736" s="173" t="str">
        <f t="shared" si="89"/>
        <v>Beer473</v>
      </c>
      <c r="M5736" s="154">
        <f>VLOOKUP(L5736,'Slope %'!C:D,2,0)</f>
        <v>0.12</v>
      </c>
    </row>
    <row r="5737" spans="1:13" x14ac:dyDescent="0.25">
      <c r="A5737" s="169">
        <v>63431</v>
      </c>
      <c r="B5737" s="170" t="s">
        <v>4272</v>
      </c>
      <c r="C5737" s="170" t="s">
        <v>11</v>
      </c>
      <c r="D5737" s="170" t="s">
        <v>12</v>
      </c>
      <c r="E5737" s="170">
        <v>473</v>
      </c>
      <c r="F5737" s="170">
        <v>24</v>
      </c>
      <c r="G5737" s="171">
        <v>5</v>
      </c>
      <c r="H5737" s="170" t="s">
        <v>982</v>
      </c>
      <c r="I5737" s="171">
        <v>3.99</v>
      </c>
      <c r="J5737" s="169">
        <v>1</v>
      </c>
      <c r="K5737" s="154" cm="1">
        <f t="array" ref="K5737">ROUND(
IF(C5737="Beer",
SUM(LOOKUP(2,1/(SRP!$B$8:$B$10&lt;=E5737)/(SRP!$C$8:$C$10&gt;=E5737),SRP!$D$8:$D$10)*(G5737/100)*(E5737/1000)),
IF(C5737="Spirits",
SUM(LOOKUP(2,1/(SRP!$B$2:$B$7&lt;=E5737)/(SRP!$C$2:$C$7&gt;=E5737),SRP!$D$2:$D$7)*(G5737/100)*(E5737/1000)),
IF(AND(C5737="Wine",D5737="Fortified Wines"),
SUM(LOOKUP(2,1/(SRP!$B$26:$B$29&lt;=E5737)/(SRP!$C$26:$C$29&gt;=E5737),SRP!$D$26:$D$29)*(G5737/100)*(E5737/1000)),
IF(C5737="Wine",
SUM(LOOKUP(2,1/(SRP!$B$21:$B$25&lt;=E5737)/(SRP!$C$21:$C$25&gt;=E5737),SRP!$D$21:$D$25)*(G5737/100)*(E5737/1000)),
IF(AND(C5737="Ready to Drink",D5737="RTD-One Pour Cocktail&gt;7%&lt;=14.5"),
SUM(LOOKUP(2,1/(SRP!$B$16:$B$20&lt;=E5737)/(SRP!$C$16:$C$20&gt;=E5737),SRP!$D$16:$D$20)*(G5737/100)*(E5737/1000)),
IF(C5737="Ready to Drink",
SUM(LOOKUP(2,1/(SRP!$B$11:$B$15&lt;=E5737)/(SRP!$C$11:$C$15&gt;=E5737),SRP!$D$11:$D$15)*(G5737/100)*(E5737/1000)),
0)))))),2)</f>
        <v>1.85</v>
      </c>
      <c r="L5737" s="173" t="str">
        <f t="shared" si="89"/>
        <v>Beer473</v>
      </c>
      <c r="M5737" s="154">
        <f>VLOOKUP(L5737,'Slope %'!C:D,2,0)</f>
        <v>0.12</v>
      </c>
    </row>
    <row r="5738" spans="1:13" x14ac:dyDescent="0.25">
      <c r="A5738" s="169">
        <v>63431</v>
      </c>
      <c r="B5738" s="170" t="s">
        <v>4272</v>
      </c>
      <c r="C5738" s="170" t="s">
        <v>11</v>
      </c>
      <c r="D5738" s="170" t="s">
        <v>12</v>
      </c>
      <c r="E5738" s="170">
        <v>473</v>
      </c>
      <c r="F5738" s="170">
        <v>24</v>
      </c>
      <c r="G5738" s="171">
        <v>5</v>
      </c>
      <c r="H5738" s="170" t="s">
        <v>982</v>
      </c>
      <c r="I5738" s="171">
        <v>3.99</v>
      </c>
      <c r="J5738" s="169">
        <v>1</v>
      </c>
      <c r="K5738" s="154" cm="1">
        <f t="array" ref="K5738">ROUND(
IF(C5738="Beer",
SUM(LOOKUP(2,1/(SRP!$B$8:$B$10&lt;=E5738)/(SRP!$C$8:$C$10&gt;=E5738),SRP!$D$8:$D$10)*(G5738/100)*(E5738/1000)),
IF(C5738="Spirits",
SUM(LOOKUP(2,1/(SRP!$B$2:$B$7&lt;=E5738)/(SRP!$C$2:$C$7&gt;=E5738),SRP!$D$2:$D$7)*(G5738/100)*(E5738/1000)),
IF(AND(C5738="Wine",D5738="Fortified Wines"),
SUM(LOOKUP(2,1/(SRP!$B$26:$B$29&lt;=E5738)/(SRP!$C$26:$C$29&gt;=E5738),SRP!$D$26:$D$29)*(G5738/100)*(E5738/1000)),
IF(C5738="Wine",
SUM(LOOKUP(2,1/(SRP!$B$21:$B$25&lt;=E5738)/(SRP!$C$21:$C$25&gt;=E5738),SRP!$D$21:$D$25)*(G5738/100)*(E5738/1000)),
IF(AND(C5738="Ready to Drink",D5738="RTD-One Pour Cocktail&gt;7%&lt;=14.5"),
SUM(LOOKUP(2,1/(SRP!$B$16:$B$20&lt;=E5738)/(SRP!$C$16:$C$20&gt;=E5738),SRP!$D$16:$D$20)*(G5738/100)*(E5738/1000)),
IF(C5738="Ready to Drink",
SUM(LOOKUP(2,1/(SRP!$B$11:$B$15&lt;=E5738)/(SRP!$C$11:$C$15&gt;=E5738),SRP!$D$11:$D$15)*(G5738/100)*(E5738/1000)),
0)))))),2)</f>
        <v>1.85</v>
      </c>
      <c r="L5738" s="173" t="str">
        <f t="shared" si="89"/>
        <v>Beer473</v>
      </c>
      <c r="M5738" s="154">
        <f>VLOOKUP(L5738,'Slope %'!C:D,2,0)</f>
        <v>0.12</v>
      </c>
    </row>
    <row r="5739" spans="1:13" x14ac:dyDescent="0.25">
      <c r="A5739" s="169">
        <v>63434</v>
      </c>
      <c r="B5739" s="170" t="s">
        <v>4273</v>
      </c>
      <c r="C5739" s="170" t="s">
        <v>263</v>
      </c>
      <c r="D5739" s="170" t="s">
        <v>806</v>
      </c>
      <c r="E5739" s="170">
        <v>2130</v>
      </c>
      <c r="F5739" s="170">
        <v>4</v>
      </c>
      <c r="G5739" s="171">
        <v>5</v>
      </c>
      <c r="H5739" s="170" t="s">
        <v>177</v>
      </c>
      <c r="I5739" s="171">
        <v>18.989999999999998</v>
      </c>
      <c r="J5739" s="169">
        <v>6</v>
      </c>
      <c r="K5739" s="154" cm="1">
        <f t="array" ref="K5739">ROUND(
IF(C5739="Beer",
SUM(LOOKUP(2,1/(SRP!$B$8:$B$10&lt;=E5739)/(SRP!$C$8:$C$10&gt;=E5739),SRP!$D$8:$D$10)*(G5739/100)*(E5739/1000)),
IF(C5739="Spirits",
SUM(LOOKUP(2,1/(SRP!$B$2:$B$7&lt;=E5739)/(SRP!$C$2:$C$7&gt;=E5739),SRP!$D$2:$D$7)*(G5739/100)*(E5739/1000)),
IF(AND(C5739="Wine",D5739="Fortified Wines"),
SUM(LOOKUP(2,1/(SRP!$B$26:$B$29&lt;=E5739)/(SRP!$C$26:$C$29&gt;=E5739),SRP!$D$26:$D$29)*(G5739/100)*(E5739/1000)),
IF(C5739="Wine",
SUM(LOOKUP(2,1/(SRP!$B$21:$B$25&lt;=E5739)/(SRP!$C$21:$C$25&gt;=E5739),SRP!$D$21:$D$25)*(G5739/100)*(E5739/1000)),
IF(AND(C5739="Ready to Drink",D5739="RTD-One Pour Cocktail&gt;7%&lt;=14.5"),
SUM(LOOKUP(2,1/(SRP!$B$16:$B$20&lt;=E5739)/(SRP!$C$16:$C$20&gt;=E5739),SRP!$D$16:$D$20)*(G5739/100)*(E5739/1000)),
IF(C5739="Ready to Drink",
SUM(LOOKUP(2,1/(SRP!$B$11:$B$15&lt;=E5739)/(SRP!$C$11:$C$15&gt;=E5739),SRP!$D$11:$D$15)*(G5739/100)*(E5739/1000)),
0)))))),2)</f>
        <v>8.31</v>
      </c>
      <c r="L5739" s="173" t="str">
        <f t="shared" si="89"/>
        <v>Ready to Drink2130</v>
      </c>
      <c r="M5739" s="154">
        <f>VLOOKUP(L5739,'Slope %'!C:D,2,0)</f>
        <v>0.1</v>
      </c>
    </row>
    <row r="5740" spans="1:13" x14ac:dyDescent="0.25">
      <c r="A5740" s="169">
        <v>63435</v>
      </c>
      <c r="B5740" s="170" t="s">
        <v>4274</v>
      </c>
      <c r="C5740" s="170" t="s">
        <v>263</v>
      </c>
      <c r="D5740" s="170" t="s">
        <v>806</v>
      </c>
      <c r="E5740" s="170">
        <v>473</v>
      </c>
      <c r="F5740" s="170">
        <v>24</v>
      </c>
      <c r="G5740" s="171">
        <v>7</v>
      </c>
      <c r="H5740" s="170" t="s">
        <v>177</v>
      </c>
      <c r="I5740" s="171">
        <v>4.29</v>
      </c>
      <c r="J5740" s="169">
        <v>1</v>
      </c>
      <c r="K5740" s="154" cm="1">
        <f t="array" ref="K5740">ROUND(
IF(C5740="Beer",
SUM(LOOKUP(2,1/(SRP!$B$8:$B$10&lt;=E5740)/(SRP!$C$8:$C$10&gt;=E5740),SRP!$D$8:$D$10)*(G5740/100)*(E5740/1000)),
IF(C5740="Spirits",
SUM(LOOKUP(2,1/(SRP!$B$2:$B$7&lt;=E5740)/(SRP!$C$2:$C$7&gt;=E5740),SRP!$D$2:$D$7)*(G5740/100)*(E5740/1000)),
IF(AND(C5740="Wine",D5740="Fortified Wines"),
SUM(LOOKUP(2,1/(SRP!$B$26:$B$29&lt;=E5740)/(SRP!$C$26:$C$29&gt;=E5740),SRP!$D$26:$D$29)*(G5740/100)*(E5740/1000)),
IF(C5740="Wine",
SUM(LOOKUP(2,1/(SRP!$B$21:$B$25&lt;=E5740)/(SRP!$C$21:$C$25&gt;=E5740),SRP!$D$21:$D$25)*(G5740/100)*(E5740/1000)),
IF(AND(C5740="Ready to Drink",D5740="RTD-One Pour Cocktail&gt;7%&lt;=14.5"),
SUM(LOOKUP(2,1/(SRP!$B$16:$B$20&lt;=E5740)/(SRP!$C$16:$C$20&gt;=E5740),SRP!$D$16:$D$20)*(G5740/100)*(E5740/1000)),
IF(C5740="Ready to Drink",
SUM(LOOKUP(2,1/(SRP!$B$11:$B$15&lt;=E5740)/(SRP!$C$11:$C$15&gt;=E5740),SRP!$D$11:$D$15)*(G5740/100)*(E5740/1000)),
0)))))),2)</f>
        <v>2.74</v>
      </c>
      <c r="L5740" s="173" t="str">
        <f t="shared" si="89"/>
        <v>Ready to Drink473</v>
      </c>
      <c r="M5740" s="154">
        <f>VLOOKUP(L5740,'Slope %'!C:D,2,0)</f>
        <v>0.12</v>
      </c>
    </row>
    <row r="5741" spans="1:13" x14ac:dyDescent="0.25">
      <c r="A5741" s="169">
        <v>63438</v>
      </c>
      <c r="B5741" s="170" t="s">
        <v>4275</v>
      </c>
      <c r="C5741" s="170" t="s">
        <v>15</v>
      </c>
      <c r="D5741" s="170" t="s">
        <v>252</v>
      </c>
      <c r="E5741" s="170">
        <v>375</v>
      </c>
      <c r="F5741" s="170">
        <v>12</v>
      </c>
      <c r="G5741" s="171">
        <v>20.100000000000001</v>
      </c>
      <c r="H5741" s="170" t="s">
        <v>20</v>
      </c>
      <c r="I5741" s="171">
        <v>20.49</v>
      </c>
      <c r="J5741" s="169">
        <v>1</v>
      </c>
      <c r="K5741" s="154" cm="1">
        <f t="array" ref="K5741">ROUND(
IF(C5741="Beer",
SUM(LOOKUP(2,1/(SRP!$B$8:$B$10&lt;=E5741)/(SRP!$C$8:$C$10&gt;=E5741),SRP!$D$8:$D$10)*(G5741/100)*(E5741/1000)),
IF(C5741="Spirits",
SUM(LOOKUP(2,1/(SRP!$B$2:$B$7&lt;=E5741)/(SRP!$C$2:$C$7&gt;=E5741),SRP!$D$2:$D$7)*(G5741/100)*(E5741/1000)),
IF(AND(C5741="Wine",D5741="Fortified Wines"),
SUM(LOOKUP(2,1/(SRP!$B$26:$B$29&lt;=E5741)/(SRP!$C$26:$C$29&gt;=E5741),SRP!$D$26:$D$29)*(G5741/100)*(E5741/1000)),
IF(C5741="Wine",
SUM(LOOKUP(2,1/(SRP!$B$21:$B$25&lt;=E5741)/(SRP!$C$21:$C$25&gt;=E5741),SRP!$D$21:$D$25)*(G5741/100)*(E5741/1000)),
IF(AND(C5741="Ready to Drink",D5741="RTD-One Pour Cocktail&gt;7%&lt;=14.5"),
SUM(LOOKUP(2,1/(SRP!$B$16:$B$20&lt;=E5741)/(SRP!$C$16:$C$20&gt;=E5741),SRP!$D$16:$D$20)*(G5741/100)*(E5741/1000)),
IF(C5741="Ready to Drink",
SUM(LOOKUP(2,1/(SRP!$B$11:$B$15&lt;=E5741)/(SRP!$C$11:$C$15&gt;=E5741),SRP!$D$11:$D$15)*(G5741/100)*(E5741/1000)),
0)))))),2)</f>
        <v>6.68</v>
      </c>
      <c r="L5741" s="173" t="str">
        <f t="shared" si="89"/>
        <v>Spirits375</v>
      </c>
      <c r="M5741" s="154">
        <f>VLOOKUP(L5741,'Slope %'!C:D,2,0)</f>
        <v>0.1</v>
      </c>
    </row>
    <row r="5742" spans="1:13" x14ac:dyDescent="0.25">
      <c r="A5742" s="169">
        <v>63442</v>
      </c>
      <c r="B5742" s="170" t="s">
        <v>4276</v>
      </c>
      <c r="C5742" s="170" t="s">
        <v>15</v>
      </c>
      <c r="D5742" s="170" t="s">
        <v>16</v>
      </c>
      <c r="E5742" s="170">
        <v>375</v>
      </c>
      <c r="F5742" s="170">
        <v>12</v>
      </c>
      <c r="G5742" s="171">
        <v>23</v>
      </c>
      <c r="H5742" s="170" t="s">
        <v>20</v>
      </c>
      <c r="I5742" s="171">
        <v>20.49</v>
      </c>
      <c r="J5742" s="169">
        <v>1</v>
      </c>
      <c r="K5742" s="154" cm="1">
        <f t="array" ref="K5742">ROUND(
IF(C5742="Beer",
SUM(LOOKUP(2,1/(SRP!$B$8:$B$10&lt;=E5742)/(SRP!$C$8:$C$10&gt;=E5742),SRP!$D$8:$D$10)*(G5742/100)*(E5742/1000)),
IF(C5742="Spirits",
SUM(LOOKUP(2,1/(SRP!$B$2:$B$7&lt;=E5742)/(SRP!$C$2:$C$7&gt;=E5742),SRP!$D$2:$D$7)*(G5742/100)*(E5742/1000)),
IF(AND(C5742="Wine",D5742="Fortified Wines"),
SUM(LOOKUP(2,1/(SRP!$B$26:$B$29&lt;=E5742)/(SRP!$C$26:$C$29&gt;=E5742),SRP!$D$26:$D$29)*(G5742/100)*(E5742/1000)),
IF(C5742="Wine",
SUM(LOOKUP(2,1/(SRP!$B$21:$B$25&lt;=E5742)/(SRP!$C$21:$C$25&gt;=E5742),SRP!$D$21:$D$25)*(G5742/100)*(E5742/1000)),
IF(AND(C5742="Ready to Drink",D5742="RTD-One Pour Cocktail&gt;7%&lt;=14.5"),
SUM(LOOKUP(2,1/(SRP!$B$16:$B$20&lt;=E5742)/(SRP!$C$16:$C$20&gt;=E5742),SRP!$D$16:$D$20)*(G5742/100)*(E5742/1000)),
IF(C5742="Ready to Drink",
SUM(LOOKUP(2,1/(SRP!$B$11:$B$15&lt;=E5742)/(SRP!$C$11:$C$15&gt;=E5742),SRP!$D$11:$D$15)*(G5742/100)*(E5742/1000)),
0)))))),2)</f>
        <v>7.65</v>
      </c>
      <c r="L5742" s="173" t="str">
        <f t="shared" si="89"/>
        <v>Spirits375</v>
      </c>
      <c r="M5742" s="154">
        <f>VLOOKUP(L5742,'Slope %'!C:D,2,0)</f>
        <v>0.1</v>
      </c>
    </row>
    <row r="5743" spans="1:13" x14ac:dyDescent="0.25">
      <c r="A5743" s="169">
        <v>63444</v>
      </c>
      <c r="B5743" s="170" t="s">
        <v>4277</v>
      </c>
      <c r="C5743" s="170" t="s">
        <v>15</v>
      </c>
      <c r="D5743" s="170" t="s">
        <v>845</v>
      </c>
      <c r="E5743" s="170">
        <v>375</v>
      </c>
      <c r="F5743" s="170">
        <v>12</v>
      </c>
      <c r="G5743" s="171">
        <v>37.5</v>
      </c>
      <c r="H5743" s="170" t="s">
        <v>20</v>
      </c>
      <c r="I5743" s="171">
        <v>20.49</v>
      </c>
      <c r="J5743" s="169">
        <v>1</v>
      </c>
      <c r="K5743" s="154" cm="1">
        <f t="array" ref="K5743">ROUND(
IF(C5743="Beer",
SUM(LOOKUP(2,1/(SRP!$B$8:$B$10&lt;=E5743)/(SRP!$C$8:$C$10&gt;=E5743),SRP!$D$8:$D$10)*(G5743/100)*(E5743/1000)),
IF(C5743="Spirits",
SUM(LOOKUP(2,1/(SRP!$B$2:$B$7&lt;=E5743)/(SRP!$C$2:$C$7&gt;=E5743),SRP!$D$2:$D$7)*(G5743/100)*(E5743/1000)),
IF(AND(C5743="Wine",D5743="Fortified Wines"),
SUM(LOOKUP(2,1/(SRP!$B$26:$B$29&lt;=E5743)/(SRP!$C$26:$C$29&gt;=E5743),SRP!$D$26:$D$29)*(G5743/100)*(E5743/1000)),
IF(C5743="Wine",
SUM(LOOKUP(2,1/(SRP!$B$21:$B$25&lt;=E5743)/(SRP!$C$21:$C$25&gt;=E5743),SRP!$D$21:$D$25)*(G5743/100)*(E5743/1000)),
IF(AND(C5743="Ready to Drink",D5743="RTD-One Pour Cocktail&gt;7%&lt;=14.5"),
SUM(LOOKUP(2,1/(SRP!$B$16:$B$20&lt;=E5743)/(SRP!$C$16:$C$20&gt;=E5743),SRP!$D$16:$D$20)*(G5743/100)*(E5743/1000)),
IF(C5743="Ready to Drink",
SUM(LOOKUP(2,1/(SRP!$B$11:$B$15&lt;=E5743)/(SRP!$C$11:$C$15&gt;=E5743),SRP!$D$11:$D$15)*(G5743/100)*(E5743/1000)),
0)))))),2)</f>
        <v>12.47</v>
      </c>
      <c r="L5743" s="173" t="str">
        <f t="shared" si="89"/>
        <v>Spirits375</v>
      </c>
      <c r="M5743" s="154">
        <f>VLOOKUP(L5743,'Slope %'!C:D,2,0)</f>
        <v>0.1</v>
      </c>
    </row>
    <row r="5744" spans="1:13" x14ac:dyDescent="0.25">
      <c r="A5744" s="169">
        <v>63446</v>
      </c>
      <c r="B5744" s="170" t="s">
        <v>4278</v>
      </c>
      <c r="C5744" s="170" t="s">
        <v>15</v>
      </c>
      <c r="D5744" s="170" t="s">
        <v>78</v>
      </c>
      <c r="E5744" s="170">
        <v>750</v>
      </c>
      <c r="F5744" s="170">
        <v>12</v>
      </c>
      <c r="G5744" s="171">
        <v>40</v>
      </c>
      <c r="H5744" s="170" t="s">
        <v>47</v>
      </c>
      <c r="I5744" s="171">
        <v>30.49</v>
      </c>
      <c r="J5744" s="169">
        <v>1</v>
      </c>
      <c r="K5744" s="154" cm="1">
        <f t="array" ref="K5744">ROUND(
IF(C5744="Beer",
SUM(LOOKUP(2,1/(SRP!$B$8:$B$10&lt;=E5744)/(SRP!$C$8:$C$10&gt;=E5744),SRP!$D$8:$D$10)*(G5744/100)*(E5744/1000)),
IF(C5744="Spirits",
SUM(LOOKUP(2,1/(SRP!$B$2:$B$7&lt;=E5744)/(SRP!$C$2:$C$7&gt;=E5744),SRP!$D$2:$D$7)*(G5744/100)*(E5744/1000)),
IF(AND(C5744="Wine",D5744="Fortified Wines"),
SUM(LOOKUP(2,1/(SRP!$B$26:$B$29&lt;=E5744)/(SRP!$C$26:$C$29&gt;=E5744),SRP!$D$26:$D$29)*(G5744/100)*(E5744/1000)),
IF(C5744="Wine",
SUM(LOOKUP(2,1/(SRP!$B$21:$B$25&lt;=E5744)/(SRP!$C$21:$C$25&gt;=E5744),SRP!$D$21:$D$25)*(G5744/100)*(E5744/1000)),
IF(AND(C5744="Ready to Drink",D5744="RTD-One Pour Cocktail&gt;7%&lt;=14.5"),
SUM(LOOKUP(2,1/(SRP!$B$16:$B$20&lt;=E5744)/(SRP!$C$16:$C$20&gt;=E5744),SRP!$D$16:$D$20)*(G5744/100)*(E5744/1000)),
IF(C5744="Ready to Drink",
SUM(LOOKUP(2,1/(SRP!$B$11:$B$15&lt;=E5744)/(SRP!$C$11:$C$15&gt;=E5744),SRP!$D$11:$D$15)*(G5744/100)*(E5744/1000)),
0)))))),2)</f>
        <v>23.42</v>
      </c>
      <c r="L5744" s="173" t="str">
        <f t="shared" si="89"/>
        <v>Spirits750</v>
      </c>
      <c r="M5744" s="154">
        <f>VLOOKUP(L5744,'Slope %'!C:D,2,0)</f>
        <v>7.0000000000000007E-2</v>
      </c>
    </row>
    <row r="5745" spans="1:13" x14ac:dyDescent="0.25">
      <c r="A5745" s="169">
        <v>63448</v>
      </c>
      <c r="B5745" s="170" t="s">
        <v>4279</v>
      </c>
      <c r="C5745" s="170" t="s">
        <v>24</v>
      </c>
      <c r="D5745" s="170" t="s">
        <v>598</v>
      </c>
      <c r="E5745" s="170">
        <v>750</v>
      </c>
      <c r="F5745" s="170">
        <v>12</v>
      </c>
      <c r="G5745" s="171">
        <v>6</v>
      </c>
      <c r="H5745" s="170" t="s">
        <v>1214</v>
      </c>
      <c r="I5745" s="171">
        <v>16.989999999999998</v>
      </c>
      <c r="J5745" s="169">
        <v>1</v>
      </c>
      <c r="K5745" s="154" cm="1">
        <f t="array" ref="K5745">ROUND(
IF(C5745="Beer",
SUM(LOOKUP(2,1/(SRP!$B$8:$B$10&lt;=E5745)/(SRP!$C$8:$C$10&gt;=E5745),SRP!$D$8:$D$10)*(G5745/100)*(E5745/1000)),
IF(C5745="Spirits",
SUM(LOOKUP(2,1/(SRP!$B$2:$B$7&lt;=E5745)/(SRP!$C$2:$C$7&gt;=E5745),SRP!$D$2:$D$7)*(G5745/100)*(E5745/1000)),
IF(AND(C5745="Wine",D5745="Fortified Wines"),
SUM(LOOKUP(2,1/(SRP!$B$26:$B$29&lt;=E5745)/(SRP!$C$26:$C$29&gt;=E5745),SRP!$D$26:$D$29)*(G5745/100)*(E5745/1000)),
IF(C5745="Wine",
SUM(LOOKUP(2,1/(SRP!$B$21:$B$25&lt;=E5745)/(SRP!$C$21:$C$25&gt;=E5745),SRP!$D$21:$D$25)*(G5745/100)*(E5745/1000)),
IF(AND(C5745="Ready to Drink",D5745="RTD-One Pour Cocktail&gt;7%&lt;=14.5"),
SUM(LOOKUP(2,1/(SRP!$B$16:$B$20&lt;=E5745)/(SRP!$C$16:$C$20&gt;=E5745),SRP!$D$16:$D$20)*(G5745/100)*(E5745/1000)),
IF(C5745="Ready to Drink",
SUM(LOOKUP(2,1/(SRP!$B$11:$B$15&lt;=E5745)/(SRP!$C$11:$C$15&gt;=E5745),SRP!$D$11:$D$15)*(G5745/100)*(E5745/1000)),
0)))))),2)</f>
        <v>3.51</v>
      </c>
      <c r="L5745" s="173" t="str">
        <f t="shared" si="89"/>
        <v>Wine750</v>
      </c>
      <c r="M5745" s="154">
        <f>VLOOKUP(L5745,'Slope %'!C:D,2,0)</f>
        <v>0.1</v>
      </c>
    </row>
    <row r="5746" spans="1:13" x14ac:dyDescent="0.25">
      <c r="A5746" s="169">
        <v>63450</v>
      </c>
      <c r="B5746" s="170" t="s">
        <v>4280</v>
      </c>
      <c r="C5746" s="170" t="s">
        <v>24</v>
      </c>
      <c r="D5746" s="170" t="s">
        <v>25</v>
      </c>
      <c r="E5746" s="170">
        <v>750</v>
      </c>
      <c r="F5746" s="170">
        <v>12</v>
      </c>
      <c r="G5746" s="171">
        <v>12</v>
      </c>
      <c r="H5746" s="170" t="s">
        <v>218</v>
      </c>
      <c r="I5746" s="171">
        <v>24.99</v>
      </c>
      <c r="J5746" s="169">
        <v>1</v>
      </c>
      <c r="K5746" s="154" cm="1">
        <f t="array" ref="K5746">ROUND(
IF(C5746="Beer",
SUM(LOOKUP(2,1/(SRP!$B$8:$B$10&lt;=E5746)/(SRP!$C$8:$C$10&gt;=E5746),SRP!$D$8:$D$10)*(G5746/100)*(E5746/1000)),
IF(C5746="Spirits",
SUM(LOOKUP(2,1/(SRP!$B$2:$B$7&lt;=E5746)/(SRP!$C$2:$C$7&gt;=E5746),SRP!$D$2:$D$7)*(G5746/100)*(E5746/1000)),
IF(AND(C5746="Wine",D5746="Fortified Wines"),
SUM(LOOKUP(2,1/(SRP!$B$26:$B$29&lt;=E5746)/(SRP!$C$26:$C$29&gt;=E5746),SRP!$D$26:$D$29)*(G5746/100)*(E5746/1000)),
IF(C5746="Wine",
SUM(LOOKUP(2,1/(SRP!$B$21:$B$25&lt;=E5746)/(SRP!$C$21:$C$25&gt;=E5746),SRP!$D$21:$D$25)*(G5746/100)*(E5746/1000)),
IF(AND(C5746="Ready to Drink",D5746="RTD-One Pour Cocktail&gt;7%&lt;=14.5"),
SUM(LOOKUP(2,1/(SRP!$B$16:$B$20&lt;=E5746)/(SRP!$C$16:$C$20&gt;=E5746),SRP!$D$16:$D$20)*(G5746/100)*(E5746/1000)),
IF(C5746="Ready to Drink",
SUM(LOOKUP(2,1/(SRP!$B$11:$B$15&lt;=E5746)/(SRP!$C$11:$C$15&gt;=E5746),SRP!$D$11:$D$15)*(G5746/100)*(E5746/1000)),
0)))))),2)</f>
        <v>7.03</v>
      </c>
      <c r="L5746" s="173" t="str">
        <f t="shared" si="89"/>
        <v>Wine750</v>
      </c>
      <c r="M5746" s="154">
        <f>VLOOKUP(L5746,'Slope %'!C:D,2,0)</f>
        <v>0.1</v>
      </c>
    </row>
    <row r="5747" spans="1:13" x14ac:dyDescent="0.25">
      <c r="A5747" s="169">
        <v>63451</v>
      </c>
      <c r="B5747" s="170" t="s">
        <v>4281</v>
      </c>
      <c r="C5747" s="170" t="s">
        <v>11</v>
      </c>
      <c r="D5747" s="170" t="s">
        <v>211</v>
      </c>
      <c r="E5747" s="170">
        <v>2840</v>
      </c>
      <c r="F5747" s="170">
        <v>3</v>
      </c>
      <c r="G5747" s="171">
        <v>4</v>
      </c>
      <c r="H5747" s="170" t="s">
        <v>1623</v>
      </c>
      <c r="I5747" s="171">
        <v>17.489999999999998</v>
      </c>
      <c r="J5747" s="169">
        <v>8</v>
      </c>
      <c r="K5747" s="154" cm="1">
        <f t="array" ref="K5747">ROUND(
IF(C5747="Beer",
SUM(LOOKUP(2,1/(SRP!$B$8:$B$10&lt;=E5747)/(SRP!$C$8:$C$10&gt;=E5747),SRP!$D$8:$D$10)*(G5747/100)*(E5747/1000)),
IF(C5747="Spirits",
SUM(LOOKUP(2,1/(SRP!$B$2:$B$7&lt;=E5747)/(SRP!$C$2:$C$7&gt;=E5747),SRP!$D$2:$D$7)*(G5747/100)*(E5747/1000)),
IF(AND(C5747="Wine",D5747="Fortified Wines"),
SUM(LOOKUP(2,1/(SRP!$B$26:$B$29&lt;=E5747)/(SRP!$C$26:$C$29&gt;=E5747),SRP!$D$26:$D$29)*(G5747/100)*(E5747/1000)),
IF(C5747="Wine",
SUM(LOOKUP(2,1/(SRP!$B$21:$B$25&lt;=E5747)/(SRP!$C$21:$C$25&gt;=E5747),SRP!$D$21:$D$25)*(G5747/100)*(E5747/1000)),
IF(AND(C5747="Ready to Drink",D5747="RTD-One Pour Cocktail&gt;7%&lt;=14.5"),
SUM(LOOKUP(2,1/(SRP!$B$16:$B$20&lt;=E5747)/(SRP!$C$16:$C$20&gt;=E5747),SRP!$D$16:$D$20)*(G5747/100)*(E5747/1000)),
IF(C5747="Ready to Drink",
SUM(LOOKUP(2,1/(SRP!$B$11:$B$15&lt;=E5747)/(SRP!$C$11:$C$15&gt;=E5747),SRP!$D$11:$D$15)*(G5747/100)*(E5747/1000)),
0)))))),2)</f>
        <v>8.8699999999999992</v>
      </c>
      <c r="L5747" s="173" t="str">
        <f t="shared" si="89"/>
        <v>Beer2840</v>
      </c>
      <c r="M5747" s="154">
        <f>VLOOKUP(L5747,'Slope %'!C:D,2,0)</f>
        <v>0.1</v>
      </c>
    </row>
    <row r="5748" spans="1:13" x14ac:dyDescent="0.25">
      <c r="A5748" s="169">
        <v>63451</v>
      </c>
      <c r="B5748" s="170" t="s">
        <v>4281</v>
      </c>
      <c r="C5748" s="170" t="s">
        <v>11</v>
      </c>
      <c r="D5748" s="170" t="s">
        <v>211</v>
      </c>
      <c r="E5748" s="170">
        <v>2840</v>
      </c>
      <c r="F5748" s="170">
        <v>3</v>
      </c>
      <c r="G5748" s="171">
        <v>4</v>
      </c>
      <c r="H5748" s="170" t="s">
        <v>1623</v>
      </c>
      <c r="I5748" s="171">
        <v>17.489999999999998</v>
      </c>
      <c r="J5748" s="169">
        <v>8</v>
      </c>
      <c r="K5748" s="154" cm="1">
        <f t="array" ref="K5748">ROUND(
IF(C5748="Beer",
SUM(LOOKUP(2,1/(SRP!$B$8:$B$10&lt;=E5748)/(SRP!$C$8:$C$10&gt;=E5748),SRP!$D$8:$D$10)*(G5748/100)*(E5748/1000)),
IF(C5748="Spirits",
SUM(LOOKUP(2,1/(SRP!$B$2:$B$7&lt;=E5748)/(SRP!$C$2:$C$7&gt;=E5748),SRP!$D$2:$D$7)*(G5748/100)*(E5748/1000)),
IF(AND(C5748="Wine",D5748="Fortified Wines"),
SUM(LOOKUP(2,1/(SRP!$B$26:$B$29&lt;=E5748)/(SRP!$C$26:$C$29&gt;=E5748),SRP!$D$26:$D$29)*(G5748/100)*(E5748/1000)),
IF(C5748="Wine",
SUM(LOOKUP(2,1/(SRP!$B$21:$B$25&lt;=E5748)/(SRP!$C$21:$C$25&gt;=E5748),SRP!$D$21:$D$25)*(G5748/100)*(E5748/1000)),
IF(AND(C5748="Ready to Drink",D5748="RTD-One Pour Cocktail&gt;7%&lt;=14.5"),
SUM(LOOKUP(2,1/(SRP!$B$16:$B$20&lt;=E5748)/(SRP!$C$16:$C$20&gt;=E5748),SRP!$D$16:$D$20)*(G5748/100)*(E5748/1000)),
IF(C5748="Ready to Drink",
SUM(LOOKUP(2,1/(SRP!$B$11:$B$15&lt;=E5748)/(SRP!$C$11:$C$15&gt;=E5748),SRP!$D$11:$D$15)*(G5748/100)*(E5748/1000)),
0)))))),2)</f>
        <v>8.8699999999999992</v>
      </c>
      <c r="L5748" s="173" t="str">
        <f t="shared" si="89"/>
        <v>Beer2840</v>
      </c>
      <c r="M5748" s="154">
        <f>VLOOKUP(L5748,'Slope %'!C:D,2,0)</f>
        <v>0.1</v>
      </c>
    </row>
    <row r="5749" spans="1:13" x14ac:dyDescent="0.25">
      <c r="A5749" s="169">
        <v>63452</v>
      </c>
      <c r="B5749" s="170" t="s">
        <v>4282</v>
      </c>
      <c r="C5749" s="170" t="s">
        <v>11</v>
      </c>
      <c r="D5749" s="170" t="s">
        <v>12</v>
      </c>
      <c r="E5749" s="170">
        <v>5325</v>
      </c>
      <c r="F5749" s="170">
        <v>1</v>
      </c>
      <c r="G5749" s="171">
        <v>4</v>
      </c>
      <c r="H5749" s="170" t="s">
        <v>1623</v>
      </c>
      <c r="I5749" s="171">
        <v>31.99</v>
      </c>
      <c r="J5749" s="169">
        <v>15</v>
      </c>
      <c r="K5749" s="154" cm="1">
        <f t="array" ref="K5749">ROUND(
IF(C5749="Beer",
SUM(LOOKUP(2,1/(SRP!$B$8:$B$10&lt;=E5749)/(SRP!$C$8:$C$10&gt;=E5749),SRP!$D$8:$D$10)*(G5749/100)*(E5749/1000)),
IF(C5749="Spirits",
SUM(LOOKUP(2,1/(SRP!$B$2:$B$7&lt;=E5749)/(SRP!$C$2:$C$7&gt;=E5749),SRP!$D$2:$D$7)*(G5749/100)*(E5749/1000)),
IF(AND(C5749="Wine",D5749="Fortified Wines"),
SUM(LOOKUP(2,1/(SRP!$B$26:$B$29&lt;=E5749)/(SRP!$C$26:$C$29&gt;=E5749),SRP!$D$26:$D$29)*(G5749/100)*(E5749/1000)),
IF(C5749="Wine",
SUM(LOOKUP(2,1/(SRP!$B$21:$B$25&lt;=E5749)/(SRP!$C$21:$C$25&gt;=E5749),SRP!$D$21:$D$25)*(G5749/100)*(E5749/1000)),
IF(AND(C5749="Ready to Drink",D5749="RTD-One Pour Cocktail&gt;7%&lt;=14.5"),
SUM(LOOKUP(2,1/(SRP!$B$16:$B$20&lt;=E5749)/(SRP!$C$16:$C$20&gt;=E5749),SRP!$D$16:$D$20)*(G5749/100)*(E5749/1000)),
IF(C5749="Ready to Drink",
SUM(LOOKUP(2,1/(SRP!$B$11:$B$15&lt;=E5749)/(SRP!$C$11:$C$15&gt;=E5749),SRP!$D$11:$D$15)*(G5749/100)*(E5749/1000)),
0)))))),2)</f>
        <v>16.63</v>
      </c>
      <c r="L5749" s="173" t="str">
        <f t="shared" si="89"/>
        <v>Beer5325</v>
      </c>
      <c r="M5749" s="154">
        <f>VLOOKUP(L5749,'Slope %'!C:D,2,0)</f>
        <v>0.05</v>
      </c>
    </row>
    <row r="5750" spans="1:13" x14ac:dyDescent="0.25">
      <c r="A5750" s="169">
        <v>63452</v>
      </c>
      <c r="B5750" s="170" t="s">
        <v>4282</v>
      </c>
      <c r="C5750" s="170" t="s">
        <v>11</v>
      </c>
      <c r="D5750" s="170" t="s">
        <v>12</v>
      </c>
      <c r="E5750" s="170">
        <v>5325</v>
      </c>
      <c r="F5750" s="170">
        <v>1</v>
      </c>
      <c r="G5750" s="171">
        <v>4</v>
      </c>
      <c r="H5750" s="170" t="s">
        <v>1623</v>
      </c>
      <c r="I5750" s="171">
        <v>31.99</v>
      </c>
      <c r="J5750" s="169">
        <v>15</v>
      </c>
      <c r="K5750" s="154" cm="1">
        <f t="array" ref="K5750">ROUND(
IF(C5750="Beer",
SUM(LOOKUP(2,1/(SRP!$B$8:$B$10&lt;=E5750)/(SRP!$C$8:$C$10&gt;=E5750),SRP!$D$8:$D$10)*(G5750/100)*(E5750/1000)),
IF(C5750="Spirits",
SUM(LOOKUP(2,1/(SRP!$B$2:$B$7&lt;=E5750)/(SRP!$C$2:$C$7&gt;=E5750),SRP!$D$2:$D$7)*(G5750/100)*(E5750/1000)),
IF(AND(C5750="Wine",D5750="Fortified Wines"),
SUM(LOOKUP(2,1/(SRP!$B$26:$B$29&lt;=E5750)/(SRP!$C$26:$C$29&gt;=E5750),SRP!$D$26:$D$29)*(G5750/100)*(E5750/1000)),
IF(C5750="Wine",
SUM(LOOKUP(2,1/(SRP!$B$21:$B$25&lt;=E5750)/(SRP!$C$21:$C$25&gt;=E5750),SRP!$D$21:$D$25)*(G5750/100)*(E5750/1000)),
IF(AND(C5750="Ready to Drink",D5750="RTD-One Pour Cocktail&gt;7%&lt;=14.5"),
SUM(LOOKUP(2,1/(SRP!$B$16:$B$20&lt;=E5750)/(SRP!$C$16:$C$20&gt;=E5750),SRP!$D$16:$D$20)*(G5750/100)*(E5750/1000)),
IF(C5750="Ready to Drink",
SUM(LOOKUP(2,1/(SRP!$B$11:$B$15&lt;=E5750)/(SRP!$C$11:$C$15&gt;=E5750),SRP!$D$11:$D$15)*(G5750/100)*(E5750/1000)),
0)))))),2)</f>
        <v>16.63</v>
      </c>
      <c r="L5750" s="173" t="str">
        <f t="shared" si="89"/>
        <v>Beer5325</v>
      </c>
      <c r="M5750" s="154">
        <f>VLOOKUP(L5750,'Slope %'!C:D,2,0)</f>
        <v>0.05</v>
      </c>
    </row>
    <row r="5751" spans="1:13" x14ac:dyDescent="0.25">
      <c r="A5751" s="169">
        <v>63454</v>
      </c>
      <c r="B5751" s="170" t="s">
        <v>4283</v>
      </c>
      <c r="C5751" s="170" t="s">
        <v>11</v>
      </c>
      <c r="D5751" s="170" t="s">
        <v>12</v>
      </c>
      <c r="E5751" s="170">
        <v>8520</v>
      </c>
      <c r="F5751" s="170">
        <v>1</v>
      </c>
      <c r="G5751" s="171">
        <v>4</v>
      </c>
      <c r="H5751" s="170" t="s">
        <v>1623</v>
      </c>
      <c r="I5751" s="171">
        <v>48.99</v>
      </c>
      <c r="J5751" s="169">
        <v>24</v>
      </c>
      <c r="K5751" s="154" cm="1">
        <f t="array" ref="K5751">ROUND(
IF(C5751="Beer",
SUM(LOOKUP(2,1/(SRP!$B$8:$B$10&lt;=E5751)/(SRP!$C$8:$C$10&gt;=E5751),SRP!$D$8:$D$10)*(G5751/100)*(E5751/1000)),
IF(C5751="Spirits",
SUM(LOOKUP(2,1/(SRP!$B$2:$B$7&lt;=E5751)/(SRP!$C$2:$C$7&gt;=E5751),SRP!$D$2:$D$7)*(G5751/100)*(E5751/1000)),
IF(AND(C5751="Wine",D5751="Fortified Wines"),
SUM(LOOKUP(2,1/(SRP!$B$26:$B$29&lt;=E5751)/(SRP!$C$26:$C$29&gt;=E5751),SRP!$D$26:$D$29)*(G5751/100)*(E5751/1000)),
IF(C5751="Wine",
SUM(LOOKUP(2,1/(SRP!$B$21:$B$25&lt;=E5751)/(SRP!$C$21:$C$25&gt;=E5751),SRP!$D$21:$D$25)*(G5751/100)*(E5751/1000)),
IF(AND(C5751="Ready to Drink",D5751="RTD-One Pour Cocktail&gt;7%&lt;=14.5"),
SUM(LOOKUP(2,1/(SRP!$B$16:$B$20&lt;=E5751)/(SRP!$C$16:$C$20&gt;=E5751),SRP!$D$16:$D$20)*(G5751/100)*(E5751/1000)),
IF(C5751="Ready to Drink",
SUM(LOOKUP(2,1/(SRP!$B$11:$B$15&lt;=E5751)/(SRP!$C$11:$C$15&gt;=E5751),SRP!$D$11:$D$15)*(G5751/100)*(E5751/1000)),
0)))))),2)</f>
        <v>26.61</v>
      </c>
      <c r="L5751" s="173" t="str">
        <f t="shared" si="89"/>
        <v>Beer8520</v>
      </c>
      <c r="M5751" s="154">
        <f>VLOOKUP(L5751,'Slope %'!C:D,2,0)</f>
        <v>0.05</v>
      </c>
    </row>
    <row r="5752" spans="1:13" x14ac:dyDescent="0.25">
      <c r="A5752" s="169">
        <v>63454</v>
      </c>
      <c r="B5752" s="170" t="s">
        <v>4283</v>
      </c>
      <c r="C5752" s="170" t="s">
        <v>11</v>
      </c>
      <c r="D5752" s="170" t="s">
        <v>12</v>
      </c>
      <c r="E5752" s="170">
        <v>8520</v>
      </c>
      <c r="F5752" s="170">
        <v>1</v>
      </c>
      <c r="G5752" s="171">
        <v>4</v>
      </c>
      <c r="H5752" s="170" t="s">
        <v>1623</v>
      </c>
      <c r="I5752" s="171">
        <v>48.99</v>
      </c>
      <c r="J5752" s="169">
        <v>24</v>
      </c>
      <c r="K5752" s="154" cm="1">
        <f t="array" ref="K5752">ROUND(
IF(C5752="Beer",
SUM(LOOKUP(2,1/(SRP!$B$8:$B$10&lt;=E5752)/(SRP!$C$8:$C$10&gt;=E5752),SRP!$D$8:$D$10)*(G5752/100)*(E5752/1000)),
IF(C5752="Spirits",
SUM(LOOKUP(2,1/(SRP!$B$2:$B$7&lt;=E5752)/(SRP!$C$2:$C$7&gt;=E5752),SRP!$D$2:$D$7)*(G5752/100)*(E5752/1000)),
IF(AND(C5752="Wine",D5752="Fortified Wines"),
SUM(LOOKUP(2,1/(SRP!$B$26:$B$29&lt;=E5752)/(SRP!$C$26:$C$29&gt;=E5752),SRP!$D$26:$D$29)*(G5752/100)*(E5752/1000)),
IF(C5752="Wine",
SUM(LOOKUP(2,1/(SRP!$B$21:$B$25&lt;=E5752)/(SRP!$C$21:$C$25&gt;=E5752),SRP!$D$21:$D$25)*(G5752/100)*(E5752/1000)),
IF(AND(C5752="Ready to Drink",D5752="RTD-One Pour Cocktail&gt;7%&lt;=14.5"),
SUM(LOOKUP(2,1/(SRP!$B$16:$B$20&lt;=E5752)/(SRP!$C$16:$C$20&gt;=E5752),SRP!$D$16:$D$20)*(G5752/100)*(E5752/1000)),
IF(C5752="Ready to Drink",
SUM(LOOKUP(2,1/(SRP!$B$11:$B$15&lt;=E5752)/(SRP!$C$11:$C$15&gt;=E5752),SRP!$D$11:$D$15)*(G5752/100)*(E5752/1000)),
0)))))),2)</f>
        <v>26.61</v>
      </c>
      <c r="L5752" s="173" t="str">
        <f t="shared" si="89"/>
        <v>Beer8520</v>
      </c>
      <c r="M5752" s="154">
        <f>VLOOKUP(L5752,'Slope %'!C:D,2,0)</f>
        <v>0.05</v>
      </c>
    </row>
    <row r="5753" spans="1:13" x14ac:dyDescent="0.25">
      <c r="A5753" s="169">
        <v>63456</v>
      </c>
      <c r="B5753" s="170" t="s">
        <v>4284</v>
      </c>
      <c r="C5753" s="170" t="s">
        <v>24</v>
      </c>
      <c r="D5753" s="170" t="s">
        <v>166</v>
      </c>
      <c r="E5753" s="170">
        <v>750</v>
      </c>
      <c r="F5753" s="170">
        <v>12</v>
      </c>
      <c r="G5753" s="171">
        <v>11.5</v>
      </c>
      <c r="H5753" s="170" t="s">
        <v>22</v>
      </c>
      <c r="I5753" s="171">
        <v>12.99</v>
      </c>
      <c r="J5753" s="169">
        <v>1</v>
      </c>
      <c r="K5753" s="154" cm="1">
        <f t="array" ref="K5753">ROUND(
IF(C5753="Beer",
SUM(LOOKUP(2,1/(SRP!$B$8:$B$10&lt;=E5753)/(SRP!$C$8:$C$10&gt;=E5753),SRP!$D$8:$D$10)*(G5753/100)*(E5753/1000)),
IF(C5753="Spirits",
SUM(LOOKUP(2,1/(SRP!$B$2:$B$7&lt;=E5753)/(SRP!$C$2:$C$7&gt;=E5753),SRP!$D$2:$D$7)*(G5753/100)*(E5753/1000)),
IF(AND(C5753="Wine",D5753="Fortified Wines"),
SUM(LOOKUP(2,1/(SRP!$B$26:$B$29&lt;=E5753)/(SRP!$C$26:$C$29&gt;=E5753),SRP!$D$26:$D$29)*(G5753/100)*(E5753/1000)),
IF(C5753="Wine",
SUM(LOOKUP(2,1/(SRP!$B$21:$B$25&lt;=E5753)/(SRP!$C$21:$C$25&gt;=E5753),SRP!$D$21:$D$25)*(G5753/100)*(E5753/1000)),
IF(AND(C5753="Ready to Drink",D5753="RTD-One Pour Cocktail&gt;7%&lt;=14.5"),
SUM(LOOKUP(2,1/(SRP!$B$16:$B$20&lt;=E5753)/(SRP!$C$16:$C$20&gt;=E5753),SRP!$D$16:$D$20)*(G5753/100)*(E5753/1000)),
IF(C5753="Ready to Drink",
SUM(LOOKUP(2,1/(SRP!$B$11:$B$15&lt;=E5753)/(SRP!$C$11:$C$15&gt;=E5753),SRP!$D$11:$D$15)*(G5753/100)*(E5753/1000)),
0)))))),2)</f>
        <v>6.73</v>
      </c>
      <c r="L5753" s="173" t="str">
        <f t="shared" si="89"/>
        <v>Wine750</v>
      </c>
      <c r="M5753" s="154">
        <f>VLOOKUP(L5753,'Slope %'!C:D,2,0)</f>
        <v>0.1</v>
      </c>
    </row>
    <row r="5754" spans="1:13" x14ac:dyDescent="0.25">
      <c r="A5754" s="169">
        <v>63457</v>
      </c>
      <c r="B5754" s="170" t="s">
        <v>4285</v>
      </c>
      <c r="C5754" s="170" t="s">
        <v>24</v>
      </c>
      <c r="D5754" s="170" t="s">
        <v>66</v>
      </c>
      <c r="E5754" s="170">
        <v>750</v>
      </c>
      <c r="F5754" s="170">
        <v>12</v>
      </c>
      <c r="G5754" s="171">
        <v>13</v>
      </c>
      <c r="H5754" s="170" t="s">
        <v>1214</v>
      </c>
      <c r="I5754" s="171">
        <v>12.99</v>
      </c>
      <c r="J5754" s="169">
        <v>1</v>
      </c>
      <c r="K5754" s="154" cm="1">
        <f t="array" ref="K5754">ROUND(
IF(C5754="Beer",
SUM(LOOKUP(2,1/(SRP!$B$8:$B$10&lt;=E5754)/(SRP!$C$8:$C$10&gt;=E5754),SRP!$D$8:$D$10)*(G5754/100)*(E5754/1000)),
IF(C5754="Spirits",
SUM(LOOKUP(2,1/(SRP!$B$2:$B$7&lt;=E5754)/(SRP!$C$2:$C$7&gt;=E5754),SRP!$D$2:$D$7)*(G5754/100)*(E5754/1000)),
IF(AND(C5754="Wine",D5754="Fortified Wines"),
SUM(LOOKUP(2,1/(SRP!$B$26:$B$29&lt;=E5754)/(SRP!$C$26:$C$29&gt;=E5754),SRP!$D$26:$D$29)*(G5754/100)*(E5754/1000)),
IF(C5754="Wine",
SUM(LOOKUP(2,1/(SRP!$B$21:$B$25&lt;=E5754)/(SRP!$C$21:$C$25&gt;=E5754),SRP!$D$21:$D$25)*(G5754/100)*(E5754/1000)),
IF(AND(C5754="Ready to Drink",D5754="RTD-One Pour Cocktail&gt;7%&lt;=14.5"),
SUM(LOOKUP(2,1/(SRP!$B$16:$B$20&lt;=E5754)/(SRP!$C$16:$C$20&gt;=E5754),SRP!$D$16:$D$20)*(G5754/100)*(E5754/1000)),
IF(C5754="Ready to Drink",
SUM(LOOKUP(2,1/(SRP!$B$11:$B$15&lt;=E5754)/(SRP!$C$11:$C$15&gt;=E5754),SRP!$D$11:$D$15)*(G5754/100)*(E5754/1000)),
0)))))),2)</f>
        <v>7.61</v>
      </c>
      <c r="L5754" s="173" t="str">
        <f t="shared" si="89"/>
        <v>Wine750</v>
      </c>
      <c r="M5754" s="154">
        <f>VLOOKUP(L5754,'Slope %'!C:D,2,0)</f>
        <v>0.1</v>
      </c>
    </row>
    <row r="5755" spans="1:13" x14ac:dyDescent="0.25">
      <c r="A5755" s="169">
        <v>63458</v>
      </c>
      <c r="B5755" s="170" t="s">
        <v>4286</v>
      </c>
      <c r="C5755" s="170" t="s">
        <v>263</v>
      </c>
      <c r="D5755" s="170" t="s">
        <v>332</v>
      </c>
      <c r="E5755" s="170">
        <v>1420</v>
      </c>
      <c r="F5755" s="170">
        <v>6</v>
      </c>
      <c r="G5755" s="171">
        <v>5</v>
      </c>
      <c r="H5755" s="170" t="s">
        <v>17</v>
      </c>
      <c r="I5755" s="171">
        <v>12.99</v>
      </c>
      <c r="J5755" s="169">
        <v>4</v>
      </c>
      <c r="K5755" s="154" cm="1">
        <f t="array" ref="K5755">ROUND(
IF(C5755="Beer",
SUM(LOOKUP(2,1/(SRP!$B$8:$B$10&lt;=E5755)/(SRP!$C$8:$C$10&gt;=E5755),SRP!$D$8:$D$10)*(G5755/100)*(E5755/1000)),
IF(C5755="Spirits",
SUM(LOOKUP(2,1/(SRP!$B$2:$B$7&lt;=E5755)/(SRP!$C$2:$C$7&gt;=E5755),SRP!$D$2:$D$7)*(G5755/100)*(E5755/1000)),
IF(AND(C5755="Wine",D5755="Fortified Wines"),
SUM(LOOKUP(2,1/(SRP!$B$26:$B$29&lt;=E5755)/(SRP!$C$26:$C$29&gt;=E5755),SRP!$D$26:$D$29)*(G5755/100)*(E5755/1000)),
IF(C5755="Wine",
SUM(LOOKUP(2,1/(SRP!$B$21:$B$25&lt;=E5755)/(SRP!$C$21:$C$25&gt;=E5755),SRP!$D$21:$D$25)*(G5755/100)*(E5755/1000)),
IF(AND(C5755="Ready to Drink",D5755="RTD-One Pour Cocktail&gt;7%&lt;=14.5"),
SUM(LOOKUP(2,1/(SRP!$B$16:$B$20&lt;=E5755)/(SRP!$C$16:$C$20&gt;=E5755),SRP!$D$16:$D$20)*(G5755/100)*(E5755/1000)),
IF(C5755="Ready to Drink",
SUM(LOOKUP(2,1/(SRP!$B$11:$B$15&lt;=E5755)/(SRP!$C$11:$C$15&gt;=E5755),SRP!$D$11:$D$15)*(G5755/100)*(E5755/1000)),
0)))))),2)</f>
        <v>5.54</v>
      </c>
      <c r="L5755" s="173" t="str">
        <f t="shared" si="89"/>
        <v>Ready to Drink1420</v>
      </c>
      <c r="M5755" s="154">
        <f>VLOOKUP(L5755,'Slope %'!C:D,2,0)</f>
        <v>0.12</v>
      </c>
    </row>
    <row r="5756" spans="1:13" x14ac:dyDescent="0.25">
      <c r="A5756" s="169">
        <v>63459</v>
      </c>
      <c r="B5756" s="170" t="s">
        <v>4287</v>
      </c>
      <c r="C5756" s="170" t="s">
        <v>263</v>
      </c>
      <c r="D5756" s="170" t="s">
        <v>1938</v>
      </c>
      <c r="E5756" s="170">
        <v>4260</v>
      </c>
      <c r="F5756" s="170">
        <v>2</v>
      </c>
      <c r="G5756" s="171">
        <v>7</v>
      </c>
      <c r="H5756" s="170" t="s">
        <v>105</v>
      </c>
      <c r="I5756" s="171">
        <v>32.979999999999997</v>
      </c>
      <c r="J5756" s="169">
        <v>12</v>
      </c>
      <c r="K5756" s="154" cm="1">
        <f t="array" ref="K5756">ROUND(
IF(C5756="Beer",
SUM(LOOKUP(2,1/(SRP!$B$8:$B$10&lt;=E5756)/(SRP!$C$8:$C$10&gt;=E5756),SRP!$D$8:$D$10)*(G5756/100)*(E5756/1000)),
IF(C5756="Spirits",
SUM(LOOKUP(2,1/(SRP!$B$2:$B$7&lt;=E5756)/(SRP!$C$2:$C$7&gt;=E5756),SRP!$D$2:$D$7)*(G5756/100)*(E5756/1000)),
IF(AND(C5756="Wine",D5756="Fortified Wines"),
SUM(LOOKUP(2,1/(SRP!$B$26:$B$29&lt;=E5756)/(SRP!$C$26:$C$29&gt;=E5756),SRP!$D$26:$D$29)*(G5756/100)*(E5756/1000)),
IF(C5756="Wine",
SUM(LOOKUP(2,1/(SRP!$B$21:$B$25&lt;=E5756)/(SRP!$C$21:$C$25&gt;=E5756),SRP!$D$21:$D$25)*(G5756/100)*(E5756/1000)),
IF(AND(C5756="Ready to Drink",D5756="RTD-One Pour Cocktail&gt;7%&lt;=14.5"),
SUM(LOOKUP(2,1/(SRP!$B$16:$B$20&lt;=E5756)/(SRP!$C$16:$C$20&gt;=E5756),SRP!$D$16:$D$20)*(G5756/100)*(E5756/1000)),
IF(C5756="Ready to Drink",
SUM(LOOKUP(2,1/(SRP!$B$11:$B$15&lt;=E5756)/(SRP!$C$11:$C$15&gt;=E5756),SRP!$D$11:$D$15)*(G5756/100)*(E5756/1000)),
0)))))),2)</f>
        <v>23.28</v>
      </c>
      <c r="L5756" s="173" t="str">
        <f t="shared" si="89"/>
        <v>Ready to Drink4260</v>
      </c>
      <c r="M5756" s="154">
        <f>VLOOKUP(L5756,'Slope %'!C:D,2,0)</f>
        <v>7.0000000000000007E-2</v>
      </c>
    </row>
    <row r="5757" spans="1:13" x14ac:dyDescent="0.25">
      <c r="A5757" s="169">
        <v>63459</v>
      </c>
      <c r="B5757" s="170" t="s">
        <v>4287</v>
      </c>
      <c r="C5757" s="170" t="s">
        <v>263</v>
      </c>
      <c r="D5757" s="170" t="s">
        <v>1938</v>
      </c>
      <c r="E5757" s="170">
        <v>4260</v>
      </c>
      <c r="F5757" s="170">
        <v>2</v>
      </c>
      <c r="G5757" s="171">
        <v>7</v>
      </c>
      <c r="H5757" s="170" t="s">
        <v>105</v>
      </c>
      <c r="I5757" s="171">
        <v>32.979999999999997</v>
      </c>
      <c r="J5757" s="169">
        <v>12</v>
      </c>
      <c r="K5757" s="154" cm="1">
        <f t="array" ref="K5757">ROUND(
IF(C5757="Beer",
SUM(LOOKUP(2,1/(SRP!$B$8:$B$10&lt;=E5757)/(SRP!$C$8:$C$10&gt;=E5757),SRP!$D$8:$D$10)*(G5757/100)*(E5757/1000)),
IF(C5757="Spirits",
SUM(LOOKUP(2,1/(SRP!$B$2:$B$7&lt;=E5757)/(SRP!$C$2:$C$7&gt;=E5757),SRP!$D$2:$D$7)*(G5757/100)*(E5757/1000)),
IF(AND(C5757="Wine",D5757="Fortified Wines"),
SUM(LOOKUP(2,1/(SRP!$B$26:$B$29&lt;=E5757)/(SRP!$C$26:$C$29&gt;=E5757),SRP!$D$26:$D$29)*(G5757/100)*(E5757/1000)),
IF(C5757="Wine",
SUM(LOOKUP(2,1/(SRP!$B$21:$B$25&lt;=E5757)/(SRP!$C$21:$C$25&gt;=E5757),SRP!$D$21:$D$25)*(G5757/100)*(E5757/1000)),
IF(AND(C5757="Ready to Drink",D5757="RTD-One Pour Cocktail&gt;7%&lt;=14.5"),
SUM(LOOKUP(2,1/(SRP!$B$16:$B$20&lt;=E5757)/(SRP!$C$16:$C$20&gt;=E5757),SRP!$D$16:$D$20)*(G5757/100)*(E5757/1000)),
IF(C5757="Ready to Drink",
SUM(LOOKUP(2,1/(SRP!$B$11:$B$15&lt;=E5757)/(SRP!$C$11:$C$15&gt;=E5757),SRP!$D$11:$D$15)*(G5757/100)*(E5757/1000)),
0)))))),2)</f>
        <v>23.28</v>
      </c>
      <c r="L5757" s="173" t="str">
        <f t="shared" si="89"/>
        <v>Ready to Drink4260</v>
      </c>
      <c r="M5757" s="154">
        <f>VLOOKUP(L5757,'Slope %'!C:D,2,0)</f>
        <v>7.0000000000000007E-2</v>
      </c>
    </row>
    <row r="5758" spans="1:13" x14ac:dyDescent="0.25">
      <c r="A5758" s="169">
        <v>63460</v>
      </c>
      <c r="B5758" s="170" t="s">
        <v>4288</v>
      </c>
      <c r="C5758" s="170" t="s">
        <v>263</v>
      </c>
      <c r="D5758" s="170" t="s">
        <v>909</v>
      </c>
      <c r="E5758" s="170">
        <v>3784</v>
      </c>
      <c r="F5758" s="170">
        <v>3</v>
      </c>
      <c r="G5758" s="171">
        <v>4.5</v>
      </c>
      <c r="H5758" s="170" t="s">
        <v>54</v>
      </c>
      <c r="I5758" s="171">
        <v>33.590000000000003</v>
      </c>
      <c r="J5758" s="169">
        <v>8</v>
      </c>
      <c r="K5758" s="154" cm="1">
        <f t="array" ref="K5758">ROUND(
IF(C5758="Beer",
SUM(LOOKUP(2,1/(SRP!$B$8:$B$10&lt;=E5758)/(SRP!$C$8:$C$10&gt;=E5758),SRP!$D$8:$D$10)*(G5758/100)*(E5758/1000)),
IF(C5758="Spirits",
SUM(LOOKUP(2,1/(SRP!$B$2:$B$7&lt;=E5758)/(SRP!$C$2:$C$7&gt;=E5758),SRP!$D$2:$D$7)*(G5758/100)*(E5758/1000)),
IF(AND(C5758="Wine",D5758="Fortified Wines"),
SUM(LOOKUP(2,1/(SRP!$B$26:$B$29&lt;=E5758)/(SRP!$C$26:$C$29&gt;=E5758),SRP!$D$26:$D$29)*(G5758/100)*(E5758/1000)),
IF(C5758="Wine",
SUM(LOOKUP(2,1/(SRP!$B$21:$B$25&lt;=E5758)/(SRP!$C$21:$C$25&gt;=E5758),SRP!$D$21:$D$25)*(G5758/100)*(E5758/1000)),
IF(AND(C5758="Ready to Drink",D5758="RTD-One Pour Cocktail&gt;7%&lt;=14.5"),
SUM(LOOKUP(2,1/(SRP!$B$16:$B$20&lt;=E5758)/(SRP!$C$16:$C$20&gt;=E5758),SRP!$D$16:$D$20)*(G5758/100)*(E5758/1000)),
IF(C5758="Ready to Drink",
SUM(LOOKUP(2,1/(SRP!$B$11:$B$15&lt;=E5758)/(SRP!$C$11:$C$15&gt;=E5758),SRP!$D$11:$D$15)*(G5758/100)*(E5758/1000)),
0)))))),2)</f>
        <v>13.29</v>
      </c>
      <c r="L5758" s="173" t="str">
        <f t="shared" si="89"/>
        <v>Ready to Drink3784</v>
      </c>
      <c r="M5758" s="154">
        <f>VLOOKUP(L5758,'Slope %'!C:D,2,0)</f>
        <v>7.0000000000000007E-2</v>
      </c>
    </row>
    <row r="5759" spans="1:13" x14ac:dyDescent="0.25">
      <c r="A5759" s="169">
        <v>63460</v>
      </c>
      <c r="B5759" s="170" t="s">
        <v>4288</v>
      </c>
      <c r="C5759" s="170" t="s">
        <v>263</v>
      </c>
      <c r="D5759" s="170" t="s">
        <v>909</v>
      </c>
      <c r="E5759" s="170">
        <v>3784</v>
      </c>
      <c r="F5759" s="170">
        <v>3</v>
      </c>
      <c r="G5759" s="171">
        <v>4.5</v>
      </c>
      <c r="H5759" s="170" t="s">
        <v>54</v>
      </c>
      <c r="I5759" s="171">
        <v>33.590000000000003</v>
      </c>
      <c r="J5759" s="169">
        <v>8</v>
      </c>
      <c r="K5759" s="154" cm="1">
        <f t="array" ref="K5759">ROUND(
IF(C5759="Beer",
SUM(LOOKUP(2,1/(SRP!$B$8:$B$10&lt;=E5759)/(SRP!$C$8:$C$10&gt;=E5759),SRP!$D$8:$D$10)*(G5759/100)*(E5759/1000)),
IF(C5759="Spirits",
SUM(LOOKUP(2,1/(SRP!$B$2:$B$7&lt;=E5759)/(SRP!$C$2:$C$7&gt;=E5759),SRP!$D$2:$D$7)*(G5759/100)*(E5759/1000)),
IF(AND(C5759="Wine",D5759="Fortified Wines"),
SUM(LOOKUP(2,1/(SRP!$B$26:$B$29&lt;=E5759)/(SRP!$C$26:$C$29&gt;=E5759),SRP!$D$26:$D$29)*(G5759/100)*(E5759/1000)),
IF(C5759="Wine",
SUM(LOOKUP(2,1/(SRP!$B$21:$B$25&lt;=E5759)/(SRP!$C$21:$C$25&gt;=E5759),SRP!$D$21:$D$25)*(G5759/100)*(E5759/1000)),
IF(AND(C5759="Ready to Drink",D5759="RTD-One Pour Cocktail&gt;7%&lt;=14.5"),
SUM(LOOKUP(2,1/(SRP!$B$16:$B$20&lt;=E5759)/(SRP!$C$16:$C$20&gt;=E5759),SRP!$D$16:$D$20)*(G5759/100)*(E5759/1000)),
IF(C5759="Ready to Drink",
SUM(LOOKUP(2,1/(SRP!$B$11:$B$15&lt;=E5759)/(SRP!$C$11:$C$15&gt;=E5759),SRP!$D$11:$D$15)*(G5759/100)*(E5759/1000)),
0)))))),2)</f>
        <v>13.29</v>
      </c>
      <c r="L5759" s="173" t="str">
        <f t="shared" si="89"/>
        <v>Ready to Drink3784</v>
      </c>
      <c r="M5759" s="154">
        <f>VLOOKUP(L5759,'Slope %'!C:D,2,0)</f>
        <v>7.0000000000000007E-2</v>
      </c>
    </row>
    <row r="5760" spans="1:13" x14ac:dyDescent="0.25">
      <c r="A5760" s="169">
        <v>63462</v>
      </c>
      <c r="B5760" s="170" t="s">
        <v>4289</v>
      </c>
      <c r="C5760" s="170" t="s">
        <v>24</v>
      </c>
      <c r="D5760" s="170" t="s">
        <v>127</v>
      </c>
      <c r="E5760" s="170">
        <v>750</v>
      </c>
      <c r="F5760" s="170">
        <v>12</v>
      </c>
      <c r="G5760" s="171">
        <v>14</v>
      </c>
      <c r="H5760" s="170" t="s">
        <v>1214</v>
      </c>
      <c r="I5760" s="171">
        <v>12.99</v>
      </c>
      <c r="J5760" s="169">
        <v>1</v>
      </c>
      <c r="K5760" s="154" cm="1">
        <f t="array" ref="K5760">ROUND(
IF(C5760="Beer",
SUM(LOOKUP(2,1/(SRP!$B$8:$B$10&lt;=E5760)/(SRP!$C$8:$C$10&gt;=E5760),SRP!$D$8:$D$10)*(G5760/100)*(E5760/1000)),
IF(C5760="Spirits",
SUM(LOOKUP(2,1/(SRP!$B$2:$B$7&lt;=E5760)/(SRP!$C$2:$C$7&gt;=E5760),SRP!$D$2:$D$7)*(G5760/100)*(E5760/1000)),
IF(AND(C5760="Wine",D5760="Fortified Wines"),
SUM(LOOKUP(2,1/(SRP!$B$26:$B$29&lt;=E5760)/(SRP!$C$26:$C$29&gt;=E5760),SRP!$D$26:$D$29)*(G5760/100)*(E5760/1000)),
IF(C5760="Wine",
SUM(LOOKUP(2,1/(SRP!$B$21:$B$25&lt;=E5760)/(SRP!$C$21:$C$25&gt;=E5760),SRP!$D$21:$D$25)*(G5760/100)*(E5760/1000)),
IF(AND(C5760="Ready to Drink",D5760="RTD-One Pour Cocktail&gt;7%&lt;=14.5"),
SUM(LOOKUP(2,1/(SRP!$B$16:$B$20&lt;=E5760)/(SRP!$C$16:$C$20&gt;=E5760),SRP!$D$16:$D$20)*(G5760/100)*(E5760/1000)),
IF(C5760="Ready to Drink",
SUM(LOOKUP(2,1/(SRP!$B$11:$B$15&lt;=E5760)/(SRP!$C$11:$C$15&gt;=E5760),SRP!$D$11:$D$15)*(G5760/100)*(E5760/1000)),
0)))))),2)</f>
        <v>8.1999999999999993</v>
      </c>
      <c r="L5760" s="173" t="str">
        <f t="shared" si="89"/>
        <v>Wine750</v>
      </c>
      <c r="M5760" s="154">
        <f>VLOOKUP(L5760,'Slope %'!C:D,2,0)</f>
        <v>0.1</v>
      </c>
    </row>
    <row r="5761" spans="1:13" x14ac:dyDescent="0.25">
      <c r="A5761" s="169">
        <v>63463</v>
      </c>
      <c r="B5761" s="170" t="s">
        <v>4290</v>
      </c>
      <c r="C5761" s="170" t="s">
        <v>263</v>
      </c>
      <c r="D5761" s="170" t="s">
        <v>646</v>
      </c>
      <c r="E5761" s="170">
        <v>355</v>
      </c>
      <c r="F5761" s="170">
        <v>24</v>
      </c>
      <c r="G5761" s="171">
        <v>7</v>
      </c>
      <c r="H5761" s="170" t="s">
        <v>982</v>
      </c>
      <c r="I5761" s="171">
        <v>2.95</v>
      </c>
      <c r="J5761" s="169">
        <v>1</v>
      </c>
      <c r="K5761" s="154" cm="1">
        <f t="array" ref="K5761">ROUND(
IF(C5761="Beer",
SUM(LOOKUP(2,1/(SRP!$B$8:$B$10&lt;=E5761)/(SRP!$C$8:$C$10&gt;=E5761),SRP!$D$8:$D$10)*(G5761/100)*(E5761/1000)),
IF(C5761="Spirits",
SUM(LOOKUP(2,1/(SRP!$B$2:$B$7&lt;=E5761)/(SRP!$C$2:$C$7&gt;=E5761),SRP!$D$2:$D$7)*(G5761/100)*(E5761/1000)),
IF(AND(C5761="Wine",D5761="Fortified Wines"),
SUM(LOOKUP(2,1/(SRP!$B$26:$B$29&lt;=E5761)/(SRP!$C$26:$C$29&gt;=E5761),SRP!$D$26:$D$29)*(G5761/100)*(E5761/1000)),
IF(C5761="Wine",
SUM(LOOKUP(2,1/(SRP!$B$21:$B$25&lt;=E5761)/(SRP!$C$21:$C$25&gt;=E5761),SRP!$D$21:$D$25)*(G5761/100)*(E5761/1000)),
IF(AND(C5761="Ready to Drink",D5761="RTD-One Pour Cocktail&gt;7%&lt;=14.5"),
SUM(LOOKUP(2,1/(SRP!$B$16:$B$20&lt;=E5761)/(SRP!$C$16:$C$20&gt;=E5761),SRP!$D$16:$D$20)*(G5761/100)*(E5761/1000)),
IF(C5761="Ready to Drink",
SUM(LOOKUP(2,1/(SRP!$B$11:$B$15&lt;=E5761)/(SRP!$C$11:$C$15&gt;=E5761),SRP!$D$11:$D$15)*(G5761/100)*(E5761/1000)),
0)))))),2)</f>
        <v>2.2000000000000002</v>
      </c>
      <c r="L5761" s="173" t="str">
        <f t="shared" si="89"/>
        <v>Ready to Drink355</v>
      </c>
      <c r="M5761" s="154">
        <f>VLOOKUP(L5761,'Slope %'!C:D,2,0)</f>
        <v>0.12</v>
      </c>
    </row>
    <row r="5762" spans="1:13" x14ac:dyDescent="0.25">
      <c r="A5762" s="169">
        <v>63463</v>
      </c>
      <c r="B5762" s="170" t="s">
        <v>4290</v>
      </c>
      <c r="C5762" s="170" t="s">
        <v>263</v>
      </c>
      <c r="D5762" s="170" t="s">
        <v>646</v>
      </c>
      <c r="E5762" s="170">
        <v>355</v>
      </c>
      <c r="F5762" s="170">
        <v>24</v>
      </c>
      <c r="G5762" s="171">
        <v>7</v>
      </c>
      <c r="H5762" s="170" t="s">
        <v>982</v>
      </c>
      <c r="I5762" s="171">
        <v>2.95</v>
      </c>
      <c r="J5762" s="169">
        <v>1</v>
      </c>
      <c r="K5762" s="154" cm="1">
        <f t="array" ref="K5762">ROUND(
IF(C5762="Beer",
SUM(LOOKUP(2,1/(SRP!$B$8:$B$10&lt;=E5762)/(SRP!$C$8:$C$10&gt;=E5762),SRP!$D$8:$D$10)*(G5762/100)*(E5762/1000)),
IF(C5762="Spirits",
SUM(LOOKUP(2,1/(SRP!$B$2:$B$7&lt;=E5762)/(SRP!$C$2:$C$7&gt;=E5762),SRP!$D$2:$D$7)*(G5762/100)*(E5762/1000)),
IF(AND(C5762="Wine",D5762="Fortified Wines"),
SUM(LOOKUP(2,1/(SRP!$B$26:$B$29&lt;=E5762)/(SRP!$C$26:$C$29&gt;=E5762),SRP!$D$26:$D$29)*(G5762/100)*(E5762/1000)),
IF(C5762="Wine",
SUM(LOOKUP(2,1/(SRP!$B$21:$B$25&lt;=E5762)/(SRP!$C$21:$C$25&gt;=E5762),SRP!$D$21:$D$25)*(G5762/100)*(E5762/1000)),
IF(AND(C5762="Ready to Drink",D5762="RTD-One Pour Cocktail&gt;7%&lt;=14.5"),
SUM(LOOKUP(2,1/(SRP!$B$16:$B$20&lt;=E5762)/(SRP!$C$16:$C$20&gt;=E5762),SRP!$D$16:$D$20)*(G5762/100)*(E5762/1000)),
IF(C5762="Ready to Drink",
SUM(LOOKUP(2,1/(SRP!$B$11:$B$15&lt;=E5762)/(SRP!$C$11:$C$15&gt;=E5762),SRP!$D$11:$D$15)*(G5762/100)*(E5762/1000)),
0)))))),2)</f>
        <v>2.2000000000000002</v>
      </c>
      <c r="L5762" s="173" t="str">
        <f t="shared" si="89"/>
        <v>Ready to Drink355</v>
      </c>
      <c r="M5762" s="154">
        <f>VLOOKUP(L5762,'Slope %'!C:D,2,0)</f>
        <v>0.12</v>
      </c>
    </row>
    <row r="5763" spans="1:13" x14ac:dyDescent="0.25">
      <c r="A5763" s="169">
        <v>63467</v>
      </c>
      <c r="B5763" s="170" t="s">
        <v>4291</v>
      </c>
      <c r="C5763" s="170" t="s">
        <v>263</v>
      </c>
      <c r="D5763" s="170" t="s">
        <v>332</v>
      </c>
      <c r="E5763" s="170">
        <v>1420</v>
      </c>
      <c r="F5763" s="170">
        <v>6</v>
      </c>
      <c r="G5763" s="171">
        <v>5</v>
      </c>
      <c r="H5763" s="170" t="s">
        <v>17</v>
      </c>
      <c r="I5763" s="171">
        <v>12.99</v>
      </c>
      <c r="J5763" s="169">
        <v>4</v>
      </c>
      <c r="K5763" s="154" cm="1">
        <f t="array" ref="K5763">ROUND(
IF(C5763="Beer",
SUM(LOOKUP(2,1/(SRP!$B$8:$B$10&lt;=E5763)/(SRP!$C$8:$C$10&gt;=E5763),SRP!$D$8:$D$10)*(G5763/100)*(E5763/1000)),
IF(C5763="Spirits",
SUM(LOOKUP(2,1/(SRP!$B$2:$B$7&lt;=E5763)/(SRP!$C$2:$C$7&gt;=E5763),SRP!$D$2:$D$7)*(G5763/100)*(E5763/1000)),
IF(AND(C5763="Wine",D5763="Fortified Wines"),
SUM(LOOKUP(2,1/(SRP!$B$26:$B$29&lt;=E5763)/(SRP!$C$26:$C$29&gt;=E5763),SRP!$D$26:$D$29)*(G5763/100)*(E5763/1000)),
IF(C5763="Wine",
SUM(LOOKUP(2,1/(SRP!$B$21:$B$25&lt;=E5763)/(SRP!$C$21:$C$25&gt;=E5763),SRP!$D$21:$D$25)*(G5763/100)*(E5763/1000)),
IF(AND(C5763="Ready to Drink",D5763="RTD-One Pour Cocktail&gt;7%&lt;=14.5"),
SUM(LOOKUP(2,1/(SRP!$B$16:$B$20&lt;=E5763)/(SRP!$C$16:$C$20&gt;=E5763),SRP!$D$16:$D$20)*(G5763/100)*(E5763/1000)),
IF(C5763="Ready to Drink",
SUM(LOOKUP(2,1/(SRP!$B$11:$B$15&lt;=E5763)/(SRP!$C$11:$C$15&gt;=E5763),SRP!$D$11:$D$15)*(G5763/100)*(E5763/1000)),
0)))))),2)</f>
        <v>5.54</v>
      </c>
      <c r="L5763" s="173" t="str">
        <f t="shared" ref="L5763:L5826" si="90">(_xlfn.CONCAT(C5763,E5763))</f>
        <v>Ready to Drink1420</v>
      </c>
      <c r="M5763" s="154">
        <f>VLOOKUP(L5763,'Slope %'!C:D,2,0)</f>
        <v>0.12</v>
      </c>
    </row>
    <row r="5764" spans="1:13" x14ac:dyDescent="0.25">
      <c r="A5764" s="169">
        <v>63470</v>
      </c>
      <c r="B5764" s="170" t="s">
        <v>4292</v>
      </c>
      <c r="C5764" s="170" t="s">
        <v>263</v>
      </c>
      <c r="D5764" s="170" t="s">
        <v>332</v>
      </c>
      <c r="E5764" s="170">
        <v>1420</v>
      </c>
      <c r="F5764" s="170">
        <v>6</v>
      </c>
      <c r="G5764" s="171">
        <v>5</v>
      </c>
      <c r="H5764" s="170" t="s">
        <v>17</v>
      </c>
      <c r="I5764" s="171">
        <v>12.99</v>
      </c>
      <c r="J5764" s="169">
        <v>4</v>
      </c>
      <c r="K5764" s="154" cm="1">
        <f t="array" ref="K5764">ROUND(
IF(C5764="Beer",
SUM(LOOKUP(2,1/(SRP!$B$8:$B$10&lt;=E5764)/(SRP!$C$8:$C$10&gt;=E5764),SRP!$D$8:$D$10)*(G5764/100)*(E5764/1000)),
IF(C5764="Spirits",
SUM(LOOKUP(2,1/(SRP!$B$2:$B$7&lt;=E5764)/(SRP!$C$2:$C$7&gt;=E5764),SRP!$D$2:$D$7)*(G5764/100)*(E5764/1000)),
IF(AND(C5764="Wine",D5764="Fortified Wines"),
SUM(LOOKUP(2,1/(SRP!$B$26:$B$29&lt;=E5764)/(SRP!$C$26:$C$29&gt;=E5764),SRP!$D$26:$D$29)*(G5764/100)*(E5764/1000)),
IF(C5764="Wine",
SUM(LOOKUP(2,1/(SRP!$B$21:$B$25&lt;=E5764)/(SRP!$C$21:$C$25&gt;=E5764),SRP!$D$21:$D$25)*(G5764/100)*(E5764/1000)),
IF(AND(C5764="Ready to Drink",D5764="RTD-One Pour Cocktail&gt;7%&lt;=14.5"),
SUM(LOOKUP(2,1/(SRP!$B$16:$B$20&lt;=E5764)/(SRP!$C$16:$C$20&gt;=E5764),SRP!$D$16:$D$20)*(G5764/100)*(E5764/1000)),
IF(C5764="Ready to Drink",
SUM(LOOKUP(2,1/(SRP!$B$11:$B$15&lt;=E5764)/(SRP!$C$11:$C$15&gt;=E5764),SRP!$D$11:$D$15)*(G5764/100)*(E5764/1000)),
0)))))),2)</f>
        <v>5.54</v>
      </c>
      <c r="L5764" s="173" t="str">
        <f t="shared" si="90"/>
        <v>Ready to Drink1420</v>
      </c>
      <c r="M5764" s="154">
        <f>VLOOKUP(L5764,'Slope %'!C:D,2,0)</f>
        <v>0.12</v>
      </c>
    </row>
    <row r="5765" spans="1:13" x14ac:dyDescent="0.25">
      <c r="A5765" s="169">
        <v>63471</v>
      </c>
      <c r="B5765" s="170" t="s">
        <v>4293</v>
      </c>
      <c r="C5765" s="170" t="s">
        <v>263</v>
      </c>
      <c r="D5765" s="170" t="s">
        <v>332</v>
      </c>
      <c r="E5765" s="170">
        <v>4260</v>
      </c>
      <c r="F5765" s="170">
        <v>2</v>
      </c>
      <c r="G5765" s="171">
        <v>5</v>
      </c>
      <c r="H5765" s="170" t="s">
        <v>17</v>
      </c>
      <c r="I5765" s="171">
        <v>30.99</v>
      </c>
      <c r="J5765" s="169">
        <v>12</v>
      </c>
      <c r="K5765" s="154" cm="1">
        <f t="array" ref="K5765">ROUND(
IF(C5765="Beer",
SUM(LOOKUP(2,1/(SRP!$B$8:$B$10&lt;=E5765)/(SRP!$C$8:$C$10&gt;=E5765),SRP!$D$8:$D$10)*(G5765/100)*(E5765/1000)),
IF(C5765="Spirits",
SUM(LOOKUP(2,1/(SRP!$B$2:$B$7&lt;=E5765)/(SRP!$C$2:$C$7&gt;=E5765),SRP!$D$2:$D$7)*(G5765/100)*(E5765/1000)),
IF(AND(C5765="Wine",D5765="Fortified Wines"),
SUM(LOOKUP(2,1/(SRP!$B$26:$B$29&lt;=E5765)/(SRP!$C$26:$C$29&gt;=E5765),SRP!$D$26:$D$29)*(G5765/100)*(E5765/1000)),
IF(C5765="Wine",
SUM(LOOKUP(2,1/(SRP!$B$21:$B$25&lt;=E5765)/(SRP!$C$21:$C$25&gt;=E5765),SRP!$D$21:$D$25)*(G5765/100)*(E5765/1000)),
IF(AND(C5765="Ready to Drink",D5765="RTD-One Pour Cocktail&gt;7%&lt;=14.5"),
SUM(LOOKUP(2,1/(SRP!$B$16:$B$20&lt;=E5765)/(SRP!$C$16:$C$20&gt;=E5765),SRP!$D$16:$D$20)*(G5765/100)*(E5765/1000)),
IF(C5765="Ready to Drink",
SUM(LOOKUP(2,1/(SRP!$B$11:$B$15&lt;=E5765)/(SRP!$C$11:$C$15&gt;=E5765),SRP!$D$11:$D$15)*(G5765/100)*(E5765/1000)),
0)))))),2)</f>
        <v>16.63</v>
      </c>
      <c r="L5765" s="173" t="str">
        <f t="shared" si="90"/>
        <v>Ready to Drink4260</v>
      </c>
      <c r="M5765" s="154">
        <f>VLOOKUP(L5765,'Slope %'!C:D,2,0)</f>
        <v>7.0000000000000007E-2</v>
      </c>
    </row>
    <row r="5766" spans="1:13" x14ac:dyDescent="0.25">
      <c r="A5766" s="169">
        <v>63472</v>
      </c>
      <c r="B5766" s="170" t="s">
        <v>4294</v>
      </c>
      <c r="C5766" s="170" t="s">
        <v>11</v>
      </c>
      <c r="D5766" s="170" t="s">
        <v>303</v>
      </c>
      <c r="E5766" s="170">
        <v>473</v>
      </c>
      <c r="F5766" s="170">
        <v>24</v>
      </c>
      <c r="G5766" s="171">
        <v>6.1</v>
      </c>
      <c r="H5766" s="170" t="s">
        <v>1136</v>
      </c>
      <c r="I5766" s="171">
        <v>2.99</v>
      </c>
      <c r="J5766" s="169">
        <v>1</v>
      </c>
      <c r="K5766" s="154" cm="1">
        <f t="array" ref="K5766">ROUND(
IF(C5766="Beer",
SUM(LOOKUP(2,1/(SRP!$B$8:$B$10&lt;=E5766)/(SRP!$C$8:$C$10&gt;=E5766),SRP!$D$8:$D$10)*(G5766/100)*(E5766/1000)),
IF(C5766="Spirits",
SUM(LOOKUP(2,1/(SRP!$B$2:$B$7&lt;=E5766)/(SRP!$C$2:$C$7&gt;=E5766),SRP!$D$2:$D$7)*(G5766/100)*(E5766/1000)),
IF(AND(C5766="Wine",D5766="Fortified Wines"),
SUM(LOOKUP(2,1/(SRP!$B$26:$B$29&lt;=E5766)/(SRP!$C$26:$C$29&gt;=E5766),SRP!$D$26:$D$29)*(G5766/100)*(E5766/1000)),
IF(C5766="Wine",
SUM(LOOKUP(2,1/(SRP!$B$21:$B$25&lt;=E5766)/(SRP!$C$21:$C$25&gt;=E5766),SRP!$D$21:$D$25)*(G5766/100)*(E5766/1000)),
IF(AND(C5766="Ready to Drink",D5766="RTD-One Pour Cocktail&gt;7%&lt;=14.5"),
SUM(LOOKUP(2,1/(SRP!$B$16:$B$20&lt;=E5766)/(SRP!$C$16:$C$20&gt;=E5766),SRP!$D$16:$D$20)*(G5766/100)*(E5766/1000)),
IF(C5766="Ready to Drink",
SUM(LOOKUP(2,1/(SRP!$B$11:$B$15&lt;=E5766)/(SRP!$C$11:$C$15&gt;=E5766),SRP!$D$11:$D$15)*(G5766/100)*(E5766/1000)),
0)))))),2)</f>
        <v>2.25</v>
      </c>
      <c r="L5766" s="173" t="str">
        <f t="shared" si="90"/>
        <v>Beer473</v>
      </c>
      <c r="M5766" s="154">
        <f>VLOOKUP(L5766,'Slope %'!C:D,2,0)</f>
        <v>0.12</v>
      </c>
    </row>
    <row r="5767" spans="1:13" x14ac:dyDescent="0.25">
      <c r="A5767" s="169">
        <v>63472</v>
      </c>
      <c r="B5767" s="170" t="s">
        <v>4294</v>
      </c>
      <c r="C5767" s="170" t="s">
        <v>11</v>
      </c>
      <c r="D5767" s="170" t="s">
        <v>303</v>
      </c>
      <c r="E5767" s="170">
        <v>473</v>
      </c>
      <c r="F5767" s="170">
        <v>24</v>
      </c>
      <c r="G5767" s="171">
        <v>6.1</v>
      </c>
      <c r="H5767" s="170" t="s">
        <v>1136</v>
      </c>
      <c r="I5767" s="171">
        <v>2.99</v>
      </c>
      <c r="J5767" s="169">
        <v>1</v>
      </c>
      <c r="K5767" s="154" cm="1">
        <f t="array" ref="K5767">ROUND(
IF(C5767="Beer",
SUM(LOOKUP(2,1/(SRP!$B$8:$B$10&lt;=E5767)/(SRP!$C$8:$C$10&gt;=E5767),SRP!$D$8:$D$10)*(G5767/100)*(E5767/1000)),
IF(C5767="Spirits",
SUM(LOOKUP(2,1/(SRP!$B$2:$B$7&lt;=E5767)/(SRP!$C$2:$C$7&gt;=E5767),SRP!$D$2:$D$7)*(G5767/100)*(E5767/1000)),
IF(AND(C5767="Wine",D5767="Fortified Wines"),
SUM(LOOKUP(2,1/(SRP!$B$26:$B$29&lt;=E5767)/(SRP!$C$26:$C$29&gt;=E5767),SRP!$D$26:$D$29)*(G5767/100)*(E5767/1000)),
IF(C5767="Wine",
SUM(LOOKUP(2,1/(SRP!$B$21:$B$25&lt;=E5767)/(SRP!$C$21:$C$25&gt;=E5767),SRP!$D$21:$D$25)*(G5767/100)*(E5767/1000)),
IF(AND(C5767="Ready to Drink",D5767="RTD-One Pour Cocktail&gt;7%&lt;=14.5"),
SUM(LOOKUP(2,1/(SRP!$B$16:$B$20&lt;=E5767)/(SRP!$C$16:$C$20&gt;=E5767),SRP!$D$16:$D$20)*(G5767/100)*(E5767/1000)),
IF(C5767="Ready to Drink",
SUM(LOOKUP(2,1/(SRP!$B$11:$B$15&lt;=E5767)/(SRP!$C$11:$C$15&gt;=E5767),SRP!$D$11:$D$15)*(G5767/100)*(E5767/1000)),
0)))))),2)</f>
        <v>2.25</v>
      </c>
      <c r="L5767" s="173" t="str">
        <f t="shared" si="90"/>
        <v>Beer473</v>
      </c>
      <c r="M5767" s="154">
        <f>VLOOKUP(L5767,'Slope %'!C:D,2,0)</f>
        <v>0.12</v>
      </c>
    </row>
    <row r="5768" spans="1:13" x14ac:dyDescent="0.25">
      <c r="A5768" s="169">
        <v>63485</v>
      </c>
      <c r="B5768" s="170" t="s">
        <v>4295</v>
      </c>
      <c r="C5768" s="170" t="s">
        <v>11</v>
      </c>
      <c r="D5768" s="170" t="s">
        <v>267</v>
      </c>
      <c r="E5768" s="170">
        <v>473</v>
      </c>
      <c r="F5768" s="170">
        <v>24</v>
      </c>
      <c r="G5768" s="171">
        <v>4.7</v>
      </c>
      <c r="H5768" s="170" t="s">
        <v>1556</v>
      </c>
      <c r="I5768" s="171">
        <v>3.99</v>
      </c>
      <c r="J5768" s="169">
        <v>1</v>
      </c>
      <c r="K5768" s="154" cm="1">
        <f t="array" ref="K5768">ROUND(
IF(C5768="Beer",
SUM(LOOKUP(2,1/(SRP!$B$8:$B$10&lt;=E5768)/(SRP!$C$8:$C$10&gt;=E5768),SRP!$D$8:$D$10)*(G5768/100)*(E5768/1000)),
IF(C5768="Spirits",
SUM(LOOKUP(2,1/(SRP!$B$2:$B$7&lt;=E5768)/(SRP!$C$2:$C$7&gt;=E5768),SRP!$D$2:$D$7)*(G5768/100)*(E5768/1000)),
IF(AND(C5768="Wine",D5768="Fortified Wines"),
SUM(LOOKUP(2,1/(SRP!$B$26:$B$29&lt;=E5768)/(SRP!$C$26:$C$29&gt;=E5768),SRP!$D$26:$D$29)*(G5768/100)*(E5768/1000)),
IF(C5768="Wine",
SUM(LOOKUP(2,1/(SRP!$B$21:$B$25&lt;=E5768)/(SRP!$C$21:$C$25&gt;=E5768),SRP!$D$21:$D$25)*(G5768/100)*(E5768/1000)),
IF(AND(C5768="Ready to Drink",D5768="RTD-One Pour Cocktail&gt;7%&lt;=14.5"),
SUM(LOOKUP(2,1/(SRP!$B$16:$B$20&lt;=E5768)/(SRP!$C$16:$C$20&gt;=E5768),SRP!$D$16:$D$20)*(G5768/100)*(E5768/1000)),
IF(C5768="Ready to Drink",
SUM(LOOKUP(2,1/(SRP!$B$11:$B$15&lt;=E5768)/(SRP!$C$11:$C$15&gt;=E5768),SRP!$D$11:$D$15)*(G5768/100)*(E5768/1000)),
0)))))),2)</f>
        <v>1.74</v>
      </c>
      <c r="L5768" s="173" t="str">
        <f t="shared" si="90"/>
        <v>Beer473</v>
      </c>
      <c r="M5768" s="154">
        <f>VLOOKUP(L5768,'Slope %'!C:D,2,0)</f>
        <v>0.12</v>
      </c>
    </row>
    <row r="5769" spans="1:13" x14ac:dyDescent="0.25">
      <c r="A5769" s="169">
        <v>63485</v>
      </c>
      <c r="B5769" s="170" t="s">
        <v>4295</v>
      </c>
      <c r="C5769" s="170" t="s">
        <v>11</v>
      </c>
      <c r="D5769" s="170" t="s">
        <v>267</v>
      </c>
      <c r="E5769" s="170">
        <v>473</v>
      </c>
      <c r="F5769" s="170">
        <v>24</v>
      </c>
      <c r="G5769" s="171">
        <v>4.7</v>
      </c>
      <c r="H5769" s="170" t="s">
        <v>1556</v>
      </c>
      <c r="I5769" s="171">
        <v>3.99</v>
      </c>
      <c r="J5769" s="169">
        <v>1</v>
      </c>
      <c r="K5769" s="154" cm="1">
        <f t="array" ref="K5769">ROUND(
IF(C5769="Beer",
SUM(LOOKUP(2,1/(SRP!$B$8:$B$10&lt;=E5769)/(SRP!$C$8:$C$10&gt;=E5769),SRP!$D$8:$D$10)*(G5769/100)*(E5769/1000)),
IF(C5769="Spirits",
SUM(LOOKUP(2,1/(SRP!$B$2:$B$7&lt;=E5769)/(SRP!$C$2:$C$7&gt;=E5769),SRP!$D$2:$D$7)*(G5769/100)*(E5769/1000)),
IF(AND(C5769="Wine",D5769="Fortified Wines"),
SUM(LOOKUP(2,1/(SRP!$B$26:$B$29&lt;=E5769)/(SRP!$C$26:$C$29&gt;=E5769),SRP!$D$26:$D$29)*(G5769/100)*(E5769/1000)),
IF(C5769="Wine",
SUM(LOOKUP(2,1/(SRP!$B$21:$B$25&lt;=E5769)/(SRP!$C$21:$C$25&gt;=E5769),SRP!$D$21:$D$25)*(G5769/100)*(E5769/1000)),
IF(AND(C5769="Ready to Drink",D5769="RTD-One Pour Cocktail&gt;7%&lt;=14.5"),
SUM(LOOKUP(2,1/(SRP!$B$16:$B$20&lt;=E5769)/(SRP!$C$16:$C$20&gt;=E5769),SRP!$D$16:$D$20)*(G5769/100)*(E5769/1000)),
IF(C5769="Ready to Drink",
SUM(LOOKUP(2,1/(SRP!$B$11:$B$15&lt;=E5769)/(SRP!$C$11:$C$15&gt;=E5769),SRP!$D$11:$D$15)*(G5769/100)*(E5769/1000)),
0)))))),2)</f>
        <v>1.74</v>
      </c>
      <c r="L5769" s="173" t="str">
        <f t="shared" si="90"/>
        <v>Beer473</v>
      </c>
      <c r="M5769" s="154">
        <f>VLOOKUP(L5769,'Slope %'!C:D,2,0)</f>
        <v>0.12</v>
      </c>
    </row>
    <row r="5770" spans="1:13" x14ac:dyDescent="0.25">
      <c r="A5770" s="169">
        <v>63506</v>
      </c>
      <c r="B5770" s="170" t="s">
        <v>4296</v>
      </c>
      <c r="C5770" s="170" t="s">
        <v>263</v>
      </c>
      <c r="D5770" s="170" t="s">
        <v>332</v>
      </c>
      <c r="E5770" s="170">
        <v>473</v>
      </c>
      <c r="F5770" s="170">
        <v>24</v>
      </c>
      <c r="G5770" s="171">
        <v>7</v>
      </c>
      <c r="H5770" s="170" t="s">
        <v>1712</v>
      </c>
      <c r="I5770" s="171">
        <v>3.99</v>
      </c>
      <c r="J5770" s="169">
        <v>1</v>
      </c>
      <c r="K5770" s="154" cm="1">
        <f t="array" ref="K5770">ROUND(
IF(C5770="Beer",
SUM(LOOKUP(2,1/(SRP!$B$8:$B$10&lt;=E5770)/(SRP!$C$8:$C$10&gt;=E5770),SRP!$D$8:$D$10)*(G5770/100)*(E5770/1000)),
IF(C5770="Spirits",
SUM(LOOKUP(2,1/(SRP!$B$2:$B$7&lt;=E5770)/(SRP!$C$2:$C$7&gt;=E5770),SRP!$D$2:$D$7)*(G5770/100)*(E5770/1000)),
IF(AND(C5770="Wine",D5770="Fortified Wines"),
SUM(LOOKUP(2,1/(SRP!$B$26:$B$29&lt;=E5770)/(SRP!$C$26:$C$29&gt;=E5770),SRP!$D$26:$D$29)*(G5770/100)*(E5770/1000)),
IF(C5770="Wine",
SUM(LOOKUP(2,1/(SRP!$B$21:$B$25&lt;=E5770)/(SRP!$C$21:$C$25&gt;=E5770),SRP!$D$21:$D$25)*(G5770/100)*(E5770/1000)),
IF(AND(C5770="Ready to Drink",D5770="RTD-One Pour Cocktail&gt;7%&lt;=14.5"),
SUM(LOOKUP(2,1/(SRP!$B$16:$B$20&lt;=E5770)/(SRP!$C$16:$C$20&gt;=E5770),SRP!$D$16:$D$20)*(G5770/100)*(E5770/1000)),
IF(C5770="Ready to Drink",
SUM(LOOKUP(2,1/(SRP!$B$11:$B$15&lt;=E5770)/(SRP!$C$11:$C$15&gt;=E5770),SRP!$D$11:$D$15)*(G5770/100)*(E5770/1000)),
0)))))),2)</f>
        <v>2.74</v>
      </c>
      <c r="L5770" s="173" t="str">
        <f t="shared" si="90"/>
        <v>Ready to Drink473</v>
      </c>
      <c r="M5770" s="154">
        <f>VLOOKUP(L5770,'Slope %'!C:D,2,0)</f>
        <v>0.12</v>
      </c>
    </row>
    <row r="5771" spans="1:13" x14ac:dyDescent="0.25">
      <c r="A5771" s="169">
        <v>63506</v>
      </c>
      <c r="B5771" s="170" t="s">
        <v>4296</v>
      </c>
      <c r="C5771" s="170" t="s">
        <v>263</v>
      </c>
      <c r="D5771" s="170" t="s">
        <v>332</v>
      </c>
      <c r="E5771" s="170">
        <v>473</v>
      </c>
      <c r="F5771" s="170">
        <v>24</v>
      </c>
      <c r="G5771" s="171">
        <v>7</v>
      </c>
      <c r="H5771" s="170" t="s">
        <v>1712</v>
      </c>
      <c r="I5771" s="171">
        <v>3.99</v>
      </c>
      <c r="J5771" s="169">
        <v>1</v>
      </c>
      <c r="K5771" s="154" cm="1">
        <f t="array" ref="K5771">ROUND(
IF(C5771="Beer",
SUM(LOOKUP(2,1/(SRP!$B$8:$B$10&lt;=E5771)/(SRP!$C$8:$C$10&gt;=E5771),SRP!$D$8:$D$10)*(G5771/100)*(E5771/1000)),
IF(C5771="Spirits",
SUM(LOOKUP(2,1/(SRP!$B$2:$B$7&lt;=E5771)/(SRP!$C$2:$C$7&gt;=E5771),SRP!$D$2:$D$7)*(G5771/100)*(E5771/1000)),
IF(AND(C5771="Wine",D5771="Fortified Wines"),
SUM(LOOKUP(2,1/(SRP!$B$26:$B$29&lt;=E5771)/(SRP!$C$26:$C$29&gt;=E5771),SRP!$D$26:$D$29)*(G5771/100)*(E5771/1000)),
IF(C5771="Wine",
SUM(LOOKUP(2,1/(SRP!$B$21:$B$25&lt;=E5771)/(SRP!$C$21:$C$25&gt;=E5771),SRP!$D$21:$D$25)*(G5771/100)*(E5771/1000)),
IF(AND(C5771="Ready to Drink",D5771="RTD-One Pour Cocktail&gt;7%&lt;=14.5"),
SUM(LOOKUP(2,1/(SRP!$B$16:$B$20&lt;=E5771)/(SRP!$C$16:$C$20&gt;=E5771),SRP!$D$16:$D$20)*(G5771/100)*(E5771/1000)),
IF(C5771="Ready to Drink",
SUM(LOOKUP(2,1/(SRP!$B$11:$B$15&lt;=E5771)/(SRP!$C$11:$C$15&gt;=E5771),SRP!$D$11:$D$15)*(G5771/100)*(E5771/1000)),
0)))))),2)</f>
        <v>2.74</v>
      </c>
      <c r="L5771" s="173" t="str">
        <f t="shared" si="90"/>
        <v>Ready to Drink473</v>
      </c>
      <c r="M5771" s="154">
        <f>VLOOKUP(L5771,'Slope %'!C:D,2,0)</f>
        <v>0.12</v>
      </c>
    </row>
    <row r="5772" spans="1:13" x14ac:dyDescent="0.25">
      <c r="A5772" s="169">
        <v>63510</v>
      </c>
      <c r="B5772" s="170" t="s">
        <v>4297</v>
      </c>
      <c r="C5772" s="170" t="s">
        <v>24</v>
      </c>
      <c r="D5772" s="170" t="s">
        <v>127</v>
      </c>
      <c r="E5772" s="170">
        <v>750</v>
      </c>
      <c r="F5772" s="170">
        <v>12</v>
      </c>
      <c r="G5772" s="171">
        <v>13</v>
      </c>
      <c r="H5772" s="170" t="s">
        <v>47</v>
      </c>
      <c r="I5772" s="171">
        <v>13.49</v>
      </c>
      <c r="J5772" s="169">
        <v>1</v>
      </c>
      <c r="K5772" s="154" cm="1">
        <f t="array" ref="K5772">ROUND(
IF(C5772="Beer",
SUM(LOOKUP(2,1/(SRP!$B$8:$B$10&lt;=E5772)/(SRP!$C$8:$C$10&gt;=E5772),SRP!$D$8:$D$10)*(G5772/100)*(E5772/1000)),
IF(C5772="Spirits",
SUM(LOOKUP(2,1/(SRP!$B$2:$B$7&lt;=E5772)/(SRP!$C$2:$C$7&gt;=E5772),SRP!$D$2:$D$7)*(G5772/100)*(E5772/1000)),
IF(AND(C5772="Wine",D5772="Fortified Wines"),
SUM(LOOKUP(2,1/(SRP!$B$26:$B$29&lt;=E5772)/(SRP!$C$26:$C$29&gt;=E5772),SRP!$D$26:$D$29)*(G5772/100)*(E5772/1000)),
IF(C5772="Wine",
SUM(LOOKUP(2,1/(SRP!$B$21:$B$25&lt;=E5772)/(SRP!$C$21:$C$25&gt;=E5772),SRP!$D$21:$D$25)*(G5772/100)*(E5772/1000)),
IF(AND(C5772="Ready to Drink",D5772="RTD-One Pour Cocktail&gt;7%&lt;=14.5"),
SUM(LOOKUP(2,1/(SRP!$B$16:$B$20&lt;=E5772)/(SRP!$C$16:$C$20&gt;=E5772),SRP!$D$16:$D$20)*(G5772/100)*(E5772/1000)),
IF(C5772="Ready to Drink",
SUM(LOOKUP(2,1/(SRP!$B$11:$B$15&lt;=E5772)/(SRP!$C$11:$C$15&gt;=E5772),SRP!$D$11:$D$15)*(G5772/100)*(E5772/1000)),
0)))))),2)</f>
        <v>7.61</v>
      </c>
      <c r="L5772" s="173" t="str">
        <f t="shared" si="90"/>
        <v>Wine750</v>
      </c>
      <c r="M5772" s="154">
        <f>VLOOKUP(L5772,'Slope %'!C:D,2,0)</f>
        <v>0.1</v>
      </c>
    </row>
    <row r="5773" spans="1:13" x14ac:dyDescent="0.25">
      <c r="A5773" s="169">
        <v>63515</v>
      </c>
      <c r="B5773" s="170" t="s">
        <v>4298</v>
      </c>
      <c r="C5773" s="170" t="s">
        <v>24</v>
      </c>
      <c r="D5773" s="170" t="s">
        <v>34</v>
      </c>
      <c r="E5773" s="170">
        <v>750</v>
      </c>
      <c r="F5773" s="170">
        <v>6</v>
      </c>
      <c r="G5773" s="171">
        <v>14.5</v>
      </c>
      <c r="H5773" s="170" t="s">
        <v>64</v>
      </c>
      <c r="I5773" s="171">
        <v>39.99</v>
      </c>
      <c r="J5773" s="169">
        <v>1</v>
      </c>
      <c r="K5773" s="154" cm="1">
        <f t="array" ref="K5773">ROUND(
IF(C5773="Beer",
SUM(LOOKUP(2,1/(SRP!$B$8:$B$10&lt;=E5773)/(SRP!$C$8:$C$10&gt;=E5773),SRP!$D$8:$D$10)*(G5773/100)*(E5773/1000)),
IF(C5773="Spirits",
SUM(LOOKUP(2,1/(SRP!$B$2:$B$7&lt;=E5773)/(SRP!$C$2:$C$7&gt;=E5773),SRP!$D$2:$D$7)*(G5773/100)*(E5773/1000)),
IF(AND(C5773="Wine",D5773="Fortified Wines"),
SUM(LOOKUP(2,1/(SRP!$B$26:$B$29&lt;=E5773)/(SRP!$C$26:$C$29&gt;=E5773),SRP!$D$26:$D$29)*(G5773/100)*(E5773/1000)),
IF(C5773="Wine",
SUM(LOOKUP(2,1/(SRP!$B$21:$B$25&lt;=E5773)/(SRP!$C$21:$C$25&gt;=E5773),SRP!$D$21:$D$25)*(G5773/100)*(E5773/1000)),
IF(AND(C5773="Ready to Drink",D5773="RTD-One Pour Cocktail&gt;7%&lt;=14.5"),
SUM(LOOKUP(2,1/(SRP!$B$16:$B$20&lt;=E5773)/(SRP!$C$16:$C$20&gt;=E5773),SRP!$D$16:$D$20)*(G5773/100)*(E5773/1000)),
IF(C5773="Ready to Drink",
SUM(LOOKUP(2,1/(SRP!$B$11:$B$15&lt;=E5773)/(SRP!$C$11:$C$15&gt;=E5773),SRP!$D$11:$D$15)*(G5773/100)*(E5773/1000)),
0)))))),2)</f>
        <v>8.49</v>
      </c>
      <c r="L5773" s="173" t="str">
        <f t="shared" si="90"/>
        <v>Wine750</v>
      </c>
      <c r="M5773" s="154">
        <f>VLOOKUP(L5773,'Slope %'!C:D,2,0)</f>
        <v>0.1</v>
      </c>
    </row>
    <row r="5774" spans="1:13" x14ac:dyDescent="0.25">
      <c r="A5774" s="169">
        <v>63523</v>
      </c>
      <c r="B5774" s="170" t="s">
        <v>4299</v>
      </c>
      <c r="C5774" s="170" t="s">
        <v>15</v>
      </c>
      <c r="D5774" s="170" t="s">
        <v>301</v>
      </c>
      <c r="E5774" s="170">
        <v>750</v>
      </c>
      <c r="F5774" s="170">
        <v>6</v>
      </c>
      <c r="G5774" s="171">
        <v>20</v>
      </c>
      <c r="H5774" s="170" t="s">
        <v>222</v>
      </c>
      <c r="I5774" s="171">
        <v>32.99</v>
      </c>
      <c r="J5774" s="169">
        <v>1</v>
      </c>
      <c r="K5774" s="154" cm="1">
        <f t="array" ref="K5774">ROUND(
IF(C5774="Beer",
SUM(LOOKUP(2,1/(SRP!$B$8:$B$10&lt;=E5774)/(SRP!$C$8:$C$10&gt;=E5774),SRP!$D$8:$D$10)*(G5774/100)*(E5774/1000)),
IF(C5774="Spirits",
SUM(LOOKUP(2,1/(SRP!$B$2:$B$7&lt;=E5774)/(SRP!$C$2:$C$7&gt;=E5774),SRP!$D$2:$D$7)*(G5774/100)*(E5774/1000)),
IF(AND(C5774="Wine",D5774="Fortified Wines"),
SUM(LOOKUP(2,1/(SRP!$B$26:$B$29&lt;=E5774)/(SRP!$C$26:$C$29&gt;=E5774),SRP!$D$26:$D$29)*(G5774/100)*(E5774/1000)),
IF(C5774="Wine",
SUM(LOOKUP(2,1/(SRP!$B$21:$B$25&lt;=E5774)/(SRP!$C$21:$C$25&gt;=E5774),SRP!$D$21:$D$25)*(G5774/100)*(E5774/1000)),
IF(AND(C5774="Ready to Drink",D5774="RTD-One Pour Cocktail&gt;7%&lt;=14.5"),
SUM(LOOKUP(2,1/(SRP!$B$16:$B$20&lt;=E5774)/(SRP!$C$16:$C$20&gt;=E5774),SRP!$D$16:$D$20)*(G5774/100)*(E5774/1000)),
IF(C5774="Ready to Drink",
SUM(LOOKUP(2,1/(SRP!$B$11:$B$15&lt;=E5774)/(SRP!$C$11:$C$15&gt;=E5774),SRP!$D$11:$D$15)*(G5774/100)*(E5774/1000)),
0)))))),2)</f>
        <v>11.71</v>
      </c>
      <c r="L5774" s="173" t="str">
        <f t="shared" si="90"/>
        <v>Spirits750</v>
      </c>
      <c r="M5774" s="154">
        <f>VLOOKUP(L5774,'Slope %'!C:D,2,0)</f>
        <v>7.0000000000000007E-2</v>
      </c>
    </row>
    <row r="5775" spans="1:13" x14ac:dyDescent="0.25">
      <c r="A5775" s="169">
        <v>63539</v>
      </c>
      <c r="B5775" s="170" t="s">
        <v>4300</v>
      </c>
      <c r="C5775" s="170" t="s">
        <v>24</v>
      </c>
      <c r="D5775" s="170" t="s">
        <v>68</v>
      </c>
      <c r="E5775" s="170">
        <v>750</v>
      </c>
      <c r="F5775" s="170">
        <v>12</v>
      </c>
      <c r="G5775" s="171">
        <v>14</v>
      </c>
      <c r="H5775" s="170" t="s">
        <v>1214</v>
      </c>
      <c r="I5775" s="171">
        <v>19.989999999999998</v>
      </c>
      <c r="J5775" s="169">
        <v>1</v>
      </c>
      <c r="K5775" s="154" cm="1">
        <f t="array" ref="K5775">ROUND(
IF(C5775="Beer",
SUM(LOOKUP(2,1/(SRP!$B$8:$B$10&lt;=E5775)/(SRP!$C$8:$C$10&gt;=E5775),SRP!$D$8:$D$10)*(G5775/100)*(E5775/1000)),
IF(C5775="Spirits",
SUM(LOOKUP(2,1/(SRP!$B$2:$B$7&lt;=E5775)/(SRP!$C$2:$C$7&gt;=E5775),SRP!$D$2:$D$7)*(G5775/100)*(E5775/1000)),
IF(AND(C5775="Wine",D5775="Fortified Wines"),
SUM(LOOKUP(2,1/(SRP!$B$26:$B$29&lt;=E5775)/(SRP!$C$26:$C$29&gt;=E5775),SRP!$D$26:$D$29)*(G5775/100)*(E5775/1000)),
IF(C5775="Wine",
SUM(LOOKUP(2,1/(SRP!$B$21:$B$25&lt;=E5775)/(SRP!$C$21:$C$25&gt;=E5775),SRP!$D$21:$D$25)*(G5775/100)*(E5775/1000)),
IF(AND(C5775="Ready to Drink",D5775="RTD-One Pour Cocktail&gt;7%&lt;=14.5"),
SUM(LOOKUP(2,1/(SRP!$B$16:$B$20&lt;=E5775)/(SRP!$C$16:$C$20&gt;=E5775),SRP!$D$16:$D$20)*(G5775/100)*(E5775/1000)),
IF(C5775="Ready to Drink",
SUM(LOOKUP(2,1/(SRP!$B$11:$B$15&lt;=E5775)/(SRP!$C$11:$C$15&gt;=E5775),SRP!$D$11:$D$15)*(G5775/100)*(E5775/1000)),
0)))))),2)</f>
        <v>8.1999999999999993</v>
      </c>
      <c r="L5775" s="173" t="str">
        <f t="shared" si="90"/>
        <v>Wine750</v>
      </c>
      <c r="M5775" s="154">
        <f>VLOOKUP(L5775,'Slope %'!C:D,2,0)</f>
        <v>0.1</v>
      </c>
    </row>
    <row r="5776" spans="1:13" x14ac:dyDescent="0.25">
      <c r="A5776" s="169">
        <v>63563</v>
      </c>
      <c r="B5776" s="170" t="s">
        <v>4301</v>
      </c>
      <c r="C5776" s="170" t="s">
        <v>24</v>
      </c>
      <c r="D5776" s="170" t="s">
        <v>68</v>
      </c>
      <c r="E5776" s="170">
        <v>750</v>
      </c>
      <c r="F5776" s="170">
        <v>12</v>
      </c>
      <c r="G5776" s="171">
        <v>13.5</v>
      </c>
      <c r="H5776" s="170" t="s">
        <v>22</v>
      </c>
      <c r="I5776" s="171">
        <v>12.99</v>
      </c>
      <c r="J5776" s="169">
        <v>1</v>
      </c>
      <c r="K5776" s="154" cm="1">
        <f t="array" ref="K5776">ROUND(
IF(C5776="Beer",
SUM(LOOKUP(2,1/(SRP!$B$8:$B$10&lt;=E5776)/(SRP!$C$8:$C$10&gt;=E5776),SRP!$D$8:$D$10)*(G5776/100)*(E5776/1000)),
IF(C5776="Spirits",
SUM(LOOKUP(2,1/(SRP!$B$2:$B$7&lt;=E5776)/(SRP!$C$2:$C$7&gt;=E5776),SRP!$D$2:$D$7)*(G5776/100)*(E5776/1000)),
IF(AND(C5776="Wine",D5776="Fortified Wines"),
SUM(LOOKUP(2,1/(SRP!$B$26:$B$29&lt;=E5776)/(SRP!$C$26:$C$29&gt;=E5776),SRP!$D$26:$D$29)*(G5776/100)*(E5776/1000)),
IF(C5776="Wine",
SUM(LOOKUP(2,1/(SRP!$B$21:$B$25&lt;=E5776)/(SRP!$C$21:$C$25&gt;=E5776),SRP!$D$21:$D$25)*(G5776/100)*(E5776/1000)),
IF(AND(C5776="Ready to Drink",D5776="RTD-One Pour Cocktail&gt;7%&lt;=14.5"),
SUM(LOOKUP(2,1/(SRP!$B$16:$B$20&lt;=E5776)/(SRP!$C$16:$C$20&gt;=E5776),SRP!$D$16:$D$20)*(G5776/100)*(E5776/1000)),
IF(C5776="Ready to Drink",
SUM(LOOKUP(2,1/(SRP!$B$11:$B$15&lt;=E5776)/(SRP!$C$11:$C$15&gt;=E5776),SRP!$D$11:$D$15)*(G5776/100)*(E5776/1000)),
0)))))),2)</f>
        <v>7.9</v>
      </c>
      <c r="L5776" s="173" t="str">
        <f t="shared" si="90"/>
        <v>Wine750</v>
      </c>
      <c r="M5776" s="154">
        <f>VLOOKUP(L5776,'Slope %'!C:D,2,0)</f>
        <v>0.1</v>
      </c>
    </row>
    <row r="5777" spans="1:13" x14ac:dyDescent="0.25">
      <c r="A5777" s="169">
        <v>63587</v>
      </c>
      <c r="B5777" s="170" t="s">
        <v>4302</v>
      </c>
      <c r="C5777" s="170" t="s">
        <v>24</v>
      </c>
      <c r="D5777" s="170" t="s">
        <v>58</v>
      </c>
      <c r="E5777" s="170">
        <v>750</v>
      </c>
      <c r="F5777" s="170">
        <v>6</v>
      </c>
      <c r="G5777" s="171">
        <v>13</v>
      </c>
      <c r="H5777" s="170" t="s">
        <v>22</v>
      </c>
      <c r="I5777" s="171">
        <v>29.99</v>
      </c>
      <c r="J5777" s="169">
        <v>1</v>
      </c>
      <c r="K5777" s="154" cm="1">
        <f t="array" ref="K5777">ROUND(
IF(C5777="Beer",
SUM(LOOKUP(2,1/(SRP!$B$8:$B$10&lt;=E5777)/(SRP!$C$8:$C$10&gt;=E5777),SRP!$D$8:$D$10)*(G5777/100)*(E5777/1000)),
IF(C5777="Spirits",
SUM(LOOKUP(2,1/(SRP!$B$2:$B$7&lt;=E5777)/(SRP!$C$2:$C$7&gt;=E5777),SRP!$D$2:$D$7)*(G5777/100)*(E5777/1000)),
IF(AND(C5777="Wine",D5777="Fortified Wines"),
SUM(LOOKUP(2,1/(SRP!$B$26:$B$29&lt;=E5777)/(SRP!$C$26:$C$29&gt;=E5777),SRP!$D$26:$D$29)*(G5777/100)*(E5777/1000)),
IF(C5777="Wine",
SUM(LOOKUP(2,1/(SRP!$B$21:$B$25&lt;=E5777)/(SRP!$C$21:$C$25&gt;=E5777),SRP!$D$21:$D$25)*(G5777/100)*(E5777/1000)),
IF(AND(C5777="Ready to Drink",D5777="RTD-One Pour Cocktail&gt;7%&lt;=14.5"),
SUM(LOOKUP(2,1/(SRP!$B$16:$B$20&lt;=E5777)/(SRP!$C$16:$C$20&gt;=E5777),SRP!$D$16:$D$20)*(G5777/100)*(E5777/1000)),
IF(C5777="Ready to Drink",
SUM(LOOKUP(2,1/(SRP!$B$11:$B$15&lt;=E5777)/(SRP!$C$11:$C$15&gt;=E5777),SRP!$D$11:$D$15)*(G5777/100)*(E5777/1000)),
0)))))),2)</f>
        <v>7.61</v>
      </c>
      <c r="L5777" s="173" t="str">
        <f t="shared" si="90"/>
        <v>Wine750</v>
      </c>
      <c r="M5777" s="154">
        <f>VLOOKUP(L5777,'Slope %'!C:D,2,0)</f>
        <v>0.1</v>
      </c>
    </row>
    <row r="5778" spans="1:13" x14ac:dyDescent="0.25">
      <c r="A5778" s="169">
        <v>63594</v>
      </c>
      <c r="B5778" s="170" t="s">
        <v>4303</v>
      </c>
      <c r="C5778" s="170" t="s">
        <v>11</v>
      </c>
      <c r="D5778" s="170" t="s">
        <v>267</v>
      </c>
      <c r="E5778" s="170">
        <v>473</v>
      </c>
      <c r="F5778" s="170">
        <v>24</v>
      </c>
      <c r="G5778" s="171">
        <v>5</v>
      </c>
      <c r="H5778" s="170" t="s">
        <v>3994</v>
      </c>
      <c r="I5778" s="171">
        <v>3.99</v>
      </c>
      <c r="J5778" s="169">
        <v>1</v>
      </c>
      <c r="K5778" s="154" cm="1">
        <f t="array" ref="K5778">ROUND(
IF(C5778="Beer",
SUM(LOOKUP(2,1/(SRP!$B$8:$B$10&lt;=E5778)/(SRP!$C$8:$C$10&gt;=E5778),SRP!$D$8:$D$10)*(G5778/100)*(E5778/1000)),
IF(C5778="Spirits",
SUM(LOOKUP(2,1/(SRP!$B$2:$B$7&lt;=E5778)/(SRP!$C$2:$C$7&gt;=E5778),SRP!$D$2:$D$7)*(G5778/100)*(E5778/1000)),
IF(AND(C5778="Wine",D5778="Fortified Wines"),
SUM(LOOKUP(2,1/(SRP!$B$26:$B$29&lt;=E5778)/(SRP!$C$26:$C$29&gt;=E5778),SRP!$D$26:$D$29)*(G5778/100)*(E5778/1000)),
IF(C5778="Wine",
SUM(LOOKUP(2,1/(SRP!$B$21:$B$25&lt;=E5778)/(SRP!$C$21:$C$25&gt;=E5778),SRP!$D$21:$D$25)*(G5778/100)*(E5778/1000)),
IF(AND(C5778="Ready to Drink",D5778="RTD-One Pour Cocktail&gt;7%&lt;=14.5"),
SUM(LOOKUP(2,1/(SRP!$B$16:$B$20&lt;=E5778)/(SRP!$C$16:$C$20&gt;=E5778),SRP!$D$16:$D$20)*(G5778/100)*(E5778/1000)),
IF(C5778="Ready to Drink",
SUM(LOOKUP(2,1/(SRP!$B$11:$B$15&lt;=E5778)/(SRP!$C$11:$C$15&gt;=E5778),SRP!$D$11:$D$15)*(G5778/100)*(E5778/1000)),
0)))))),2)</f>
        <v>1.85</v>
      </c>
      <c r="L5778" s="173" t="str">
        <f t="shared" si="90"/>
        <v>Beer473</v>
      </c>
      <c r="M5778" s="154">
        <f>VLOOKUP(L5778,'Slope %'!C:D,2,0)</f>
        <v>0.12</v>
      </c>
    </row>
    <row r="5779" spans="1:13" x14ac:dyDescent="0.25">
      <c r="A5779" s="169">
        <v>63594</v>
      </c>
      <c r="B5779" s="170" t="s">
        <v>4303</v>
      </c>
      <c r="C5779" s="170" t="s">
        <v>11</v>
      </c>
      <c r="D5779" s="170" t="s">
        <v>267</v>
      </c>
      <c r="E5779" s="170">
        <v>473</v>
      </c>
      <c r="F5779" s="170">
        <v>24</v>
      </c>
      <c r="G5779" s="171">
        <v>5</v>
      </c>
      <c r="H5779" s="170" t="s">
        <v>1662</v>
      </c>
      <c r="I5779" s="171">
        <v>3.99</v>
      </c>
      <c r="J5779" s="169">
        <v>1</v>
      </c>
      <c r="K5779" s="154" cm="1">
        <f t="array" ref="K5779">ROUND(
IF(C5779="Beer",
SUM(LOOKUP(2,1/(SRP!$B$8:$B$10&lt;=E5779)/(SRP!$C$8:$C$10&gt;=E5779),SRP!$D$8:$D$10)*(G5779/100)*(E5779/1000)),
IF(C5779="Spirits",
SUM(LOOKUP(2,1/(SRP!$B$2:$B$7&lt;=E5779)/(SRP!$C$2:$C$7&gt;=E5779),SRP!$D$2:$D$7)*(G5779/100)*(E5779/1000)),
IF(AND(C5779="Wine",D5779="Fortified Wines"),
SUM(LOOKUP(2,1/(SRP!$B$26:$B$29&lt;=E5779)/(SRP!$C$26:$C$29&gt;=E5779),SRP!$D$26:$D$29)*(G5779/100)*(E5779/1000)),
IF(C5779="Wine",
SUM(LOOKUP(2,1/(SRP!$B$21:$B$25&lt;=E5779)/(SRP!$C$21:$C$25&gt;=E5779),SRP!$D$21:$D$25)*(G5779/100)*(E5779/1000)),
IF(AND(C5779="Ready to Drink",D5779="RTD-One Pour Cocktail&gt;7%&lt;=14.5"),
SUM(LOOKUP(2,1/(SRP!$B$16:$B$20&lt;=E5779)/(SRP!$C$16:$C$20&gt;=E5779),SRP!$D$16:$D$20)*(G5779/100)*(E5779/1000)),
IF(C5779="Ready to Drink",
SUM(LOOKUP(2,1/(SRP!$B$11:$B$15&lt;=E5779)/(SRP!$C$11:$C$15&gt;=E5779),SRP!$D$11:$D$15)*(G5779/100)*(E5779/1000)),
0)))))),2)</f>
        <v>1.85</v>
      </c>
      <c r="L5779" s="173" t="str">
        <f t="shared" si="90"/>
        <v>Beer473</v>
      </c>
      <c r="M5779" s="154">
        <f>VLOOKUP(L5779,'Slope %'!C:D,2,0)</f>
        <v>0.12</v>
      </c>
    </row>
    <row r="5780" spans="1:13" x14ac:dyDescent="0.25">
      <c r="A5780" s="169">
        <v>63600</v>
      </c>
      <c r="B5780" s="170" t="s">
        <v>4304</v>
      </c>
      <c r="C5780" s="170" t="s">
        <v>15</v>
      </c>
      <c r="D5780" s="170" t="s">
        <v>336</v>
      </c>
      <c r="E5780" s="170">
        <v>200</v>
      </c>
      <c r="F5780" s="170">
        <v>24</v>
      </c>
      <c r="G5780" s="171">
        <v>15</v>
      </c>
      <c r="H5780" s="170" t="s">
        <v>222</v>
      </c>
      <c r="I5780" s="171">
        <v>7.29</v>
      </c>
      <c r="J5780" s="169">
        <v>1</v>
      </c>
      <c r="K5780" s="154" cm="1">
        <f t="array" ref="K5780">ROUND(
IF(C5780="Beer",
SUM(LOOKUP(2,1/(SRP!$B$8:$B$10&lt;=E5780)/(SRP!$C$8:$C$10&gt;=E5780),SRP!$D$8:$D$10)*(G5780/100)*(E5780/1000)),
IF(C5780="Spirits",
SUM(LOOKUP(2,1/(SRP!$B$2:$B$7&lt;=E5780)/(SRP!$C$2:$C$7&gt;=E5780),SRP!$D$2:$D$7)*(G5780/100)*(E5780/1000)),
IF(AND(C5780="Wine",D5780="Fortified Wines"),
SUM(LOOKUP(2,1/(SRP!$B$26:$B$29&lt;=E5780)/(SRP!$C$26:$C$29&gt;=E5780),SRP!$D$26:$D$29)*(G5780/100)*(E5780/1000)),
IF(C5780="Wine",
SUM(LOOKUP(2,1/(SRP!$B$21:$B$25&lt;=E5780)/(SRP!$C$21:$C$25&gt;=E5780),SRP!$D$21:$D$25)*(G5780/100)*(E5780/1000)),
IF(AND(C5780="Ready to Drink",D5780="RTD-One Pour Cocktail&gt;7%&lt;=14.5"),
SUM(LOOKUP(2,1/(SRP!$B$16:$B$20&lt;=E5780)/(SRP!$C$16:$C$20&gt;=E5780),SRP!$D$16:$D$20)*(G5780/100)*(E5780/1000)),
IF(C5780="Ready to Drink",
SUM(LOOKUP(2,1/(SRP!$B$11:$B$15&lt;=E5780)/(SRP!$C$11:$C$15&gt;=E5780),SRP!$D$11:$D$15)*(G5780/100)*(E5780/1000)),
0)))))),2)</f>
        <v>3.19</v>
      </c>
      <c r="L5780" s="173" t="str">
        <f t="shared" si="90"/>
        <v>Spirits200</v>
      </c>
      <c r="M5780" s="154">
        <f>VLOOKUP(L5780,'Slope %'!C:D,2,0)</f>
        <v>0.1</v>
      </c>
    </row>
    <row r="5781" spans="1:13" x14ac:dyDescent="0.25">
      <c r="A5781" s="169">
        <v>63611</v>
      </c>
      <c r="B5781" s="170" t="s">
        <v>4305</v>
      </c>
      <c r="C5781" s="170" t="s">
        <v>263</v>
      </c>
      <c r="D5781" s="170" t="s">
        <v>264</v>
      </c>
      <c r="E5781" s="170">
        <v>473</v>
      </c>
      <c r="F5781" s="170">
        <v>24</v>
      </c>
      <c r="G5781" s="171">
        <v>7</v>
      </c>
      <c r="H5781" s="170" t="s">
        <v>22</v>
      </c>
      <c r="I5781" s="171">
        <v>3.99</v>
      </c>
      <c r="J5781" s="169">
        <v>1</v>
      </c>
      <c r="K5781" s="154" cm="1">
        <f t="array" ref="K5781">ROUND(
IF(C5781="Beer",
SUM(LOOKUP(2,1/(SRP!$B$8:$B$10&lt;=E5781)/(SRP!$C$8:$C$10&gt;=E5781),SRP!$D$8:$D$10)*(G5781/100)*(E5781/1000)),
IF(C5781="Spirits",
SUM(LOOKUP(2,1/(SRP!$B$2:$B$7&lt;=E5781)/(SRP!$C$2:$C$7&gt;=E5781),SRP!$D$2:$D$7)*(G5781/100)*(E5781/1000)),
IF(AND(C5781="Wine",D5781="Fortified Wines"),
SUM(LOOKUP(2,1/(SRP!$B$26:$B$29&lt;=E5781)/(SRP!$C$26:$C$29&gt;=E5781),SRP!$D$26:$D$29)*(G5781/100)*(E5781/1000)),
IF(C5781="Wine",
SUM(LOOKUP(2,1/(SRP!$B$21:$B$25&lt;=E5781)/(SRP!$C$21:$C$25&gt;=E5781),SRP!$D$21:$D$25)*(G5781/100)*(E5781/1000)),
IF(AND(C5781="Ready to Drink",D5781="RTD-One Pour Cocktail&gt;7%&lt;=14.5"),
SUM(LOOKUP(2,1/(SRP!$B$16:$B$20&lt;=E5781)/(SRP!$C$16:$C$20&gt;=E5781),SRP!$D$16:$D$20)*(G5781/100)*(E5781/1000)),
IF(C5781="Ready to Drink",
SUM(LOOKUP(2,1/(SRP!$B$11:$B$15&lt;=E5781)/(SRP!$C$11:$C$15&gt;=E5781),SRP!$D$11:$D$15)*(G5781/100)*(E5781/1000)),
0)))))),2)</f>
        <v>2.74</v>
      </c>
      <c r="L5781" s="173" t="str">
        <f t="shared" si="90"/>
        <v>Ready to Drink473</v>
      </c>
      <c r="M5781" s="154">
        <f>VLOOKUP(L5781,'Slope %'!C:D,2,0)</f>
        <v>0.12</v>
      </c>
    </row>
    <row r="5782" spans="1:13" x14ac:dyDescent="0.25">
      <c r="A5782" s="169">
        <v>63612</v>
      </c>
      <c r="B5782" s="170" t="s">
        <v>4306</v>
      </c>
      <c r="C5782" s="170" t="s">
        <v>263</v>
      </c>
      <c r="D5782" s="170" t="s">
        <v>646</v>
      </c>
      <c r="E5782" s="170">
        <v>473</v>
      </c>
      <c r="F5782" s="170">
        <v>24</v>
      </c>
      <c r="G5782" s="171">
        <v>7</v>
      </c>
      <c r="H5782" s="170" t="s">
        <v>105</v>
      </c>
      <c r="I5782" s="171">
        <v>3.99</v>
      </c>
      <c r="J5782" s="169">
        <v>1</v>
      </c>
      <c r="K5782" s="154" cm="1">
        <f t="array" ref="K5782">ROUND(
IF(C5782="Beer",
SUM(LOOKUP(2,1/(SRP!$B$8:$B$10&lt;=E5782)/(SRP!$C$8:$C$10&gt;=E5782),SRP!$D$8:$D$10)*(G5782/100)*(E5782/1000)),
IF(C5782="Spirits",
SUM(LOOKUP(2,1/(SRP!$B$2:$B$7&lt;=E5782)/(SRP!$C$2:$C$7&gt;=E5782),SRP!$D$2:$D$7)*(G5782/100)*(E5782/1000)),
IF(AND(C5782="Wine",D5782="Fortified Wines"),
SUM(LOOKUP(2,1/(SRP!$B$26:$B$29&lt;=E5782)/(SRP!$C$26:$C$29&gt;=E5782),SRP!$D$26:$D$29)*(G5782/100)*(E5782/1000)),
IF(C5782="Wine",
SUM(LOOKUP(2,1/(SRP!$B$21:$B$25&lt;=E5782)/(SRP!$C$21:$C$25&gt;=E5782),SRP!$D$21:$D$25)*(G5782/100)*(E5782/1000)),
IF(AND(C5782="Ready to Drink",D5782="RTD-One Pour Cocktail&gt;7%&lt;=14.5"),
SUM(LOOKUP(2,1/(SRP!$B$16:$B$20&lt;=E5782)/(SRP!$C$16:$C$20&gt;=E5782),SRP!$D$16:$D$20)*(G5782/100)*(E5782/1000)),
IF(C5782="Ready to Drink",
SUM(LOOKUP(2,1/(SRP!$B$11:$B$15&lt;=E5782)/(SRP!$C$11:$C$15&gt;=E5782),SRP!$D$11:$D$15)*(G5782/100)*(E5782/1000)),
0)))))),2)</f>
        <v>2.74</v>
      </c>
      <c r="L5782" s="173" t="str">
        <f t="shared" si="90"/>
        <v>Ready to Drink473</v>
      </c>
      <c r="M5782" s="154">
        <f>VLOOKUP(L5782,'Slope %'!C:D,2,0)</f>
        <v>0.12</v>
      </c>
    </row>
    <row r="5783" spans="1:13" x14ac:dyDescent="0.25">
      <c r="A5783" s="169">
        <v>63612</v>
      </c>
      <c r="B5783" s="170" t="s">
        <v>4306</v>
      </c>
      <c r="C5783" s="170" t="s">
        <v>263</v>
      </c>
      <c r="D5783" s="170" t="s">
        <v>646</v>
      </c>
      <c r="E5783" s="170">
        <v>473</v>
      </c>
      <c r="F5783" s="170">
        <v>24</v>
      </c>
      <c r="G5783" s="171">
        <v>7</v>
      </c>
      <c r="H5783" s="170" t="s">
        <v>105</v>
      </c>
      <c r="I5783" s="171">
        <v>3.99</v>
      </c>
      <c r="J5783" s="169">
        <v>1</v>
      </c>
      <c r="K5783" s="154" cm="1">
        <f t="array" ref="K5783">ROUND(
IF(C5783="Beer",
SUM(LOOKUP(2,1/(SRP!$B$8:$B$10&lt;=E5783)/(SRP!$C$8:$C$10&gt;=E5783),SRP!$D$8:$D$10)*(G5783/100)*(E5783/1000)),
IF(C5783="Spirits",
SUM(LOOKUP(2,1/(SRP!$B$2:$B$7&lt;=E5783)/(SRP!$C$2:$C$7&gt;=E5783),SRP!$D$2:$D$7)*(G5783/100)*(E5783/1000)),
IF(AND(C5783="Wine",D5783="Fortified Wines"),
SUM(LOOKUP(2,1/(SRP!$B$26:$B$29&lt;=E5783)/(SRP!$C$26:$C$29&gt;=E5783),SRP!$D$26:$D$29)*(G5783/100)*(E5783/1000)),
IF(C5783="Wine",
SUM(LOOKUP(2,1/(SRP!$B$21:$B$25&lt;=E5783)/(SRP!$C$21:$C$25&gt;=E5783),SRP!$D$21:$D$25)*(G5783/100)*(E5783/1000)),
IF(AND(C5783="Ready to Drink",D5783="RTD-One Pour Cocktail&gt;7%&lt;=14.5"),
SUM(LOOKUP(2,1/(SRP!$B$16:$B$20&lt;=E5783)/(SRP!$C$16:$C$20&gt;=E5783),SRP!$D$16:$D$20)*(G5783/100)*(E5783/1000)),
IF(C5783="Ready to Drink",
SUM(LOOKUP(2,1/(SRP!$B$11:$B$15&lt;=E5783)/(SRP!$C$11:$C$15&gt;=E5783),SRP!$D$11:$D$15)*(G5783/100)*(E5783/1000)),
0)))))),2)</f>
        <v>2.74</v>
      </c>
      <c r="L5783" s="173" t="str">
        <f t="shared" si="90"/>
        <v>Ready to Drink473</v>
      </c>
      <c r="M5783" s="154">
        <f>VLOOKUP(L5783,'Slope %'!C:D,2,0)</f>
        <v>0.12</v>
      </c>
    </row>
    <row r="5784" spans="1:13" x14ac:dyDescent="0.25">
      <c r="A5784" s="169">
        <v>63614</v>
      </c>
      <c r="B5784" s="170" t="s">
        <v>3876</v>
      </c>
      <c r="C5784" s="170" t="s">
        <v>263</v>
      </c>
      <c r="D5784" s="170" t="s">
        <v>332</v>
      </c>
      <c r="E5784" s="170">
        <v>1420</v>
      </c>
      <c r="F5784" s="170">
        <v>6</v>
      </c>
      <c r="G5784" s="171">
        <v>7</v>
      </c>
      <c r="H5784" s="170" t="s">
        <v>105</v>
      </c>
      <c r="I5784" s="171">
        <v>16.989999999999998</v>
      </c>
      <c r="J5784" s="169">
        <v>4</v>
      </c>
      <c r="K5784" s="154" cm="1">
        <f t="array" ref="K5784">ROUND(
IF(C5784="Beer",
SUM(LOOKUP(2,1/(SRP!$B$8:$B$10&lt;=E5784)/(SRP!$C$8:$C$10&gt;=E5784),SRP!$D$8:$D$10)*(G5784/100)*(E5784/1000)),
IF(C5784="Spirits",
SUM(LOOKUP(2,1/(SRP!$B$2:$B$7&lt;=E5784)/(SRP!$C$2:$C$7&gt;=E5784),SRP!$D$2:$D$7)*(G5784/100)*(E5784/1000)),
IF(AND(C5784="Wine",D5784="Fortified Wines"),
SUM(LOOKUP(2,1/(SRP!$B$26:$B$29&lt;=E5784)/(SRP!$C$26:$C$29&gt;=E5784),SRP!$D$26:$D$29)*(G5784/100)*(E5784/1000)),
IF(C5784="Wine",
SUM(LOOKUP(2,1/(SRP!$B$21:$B$25&lt;=E5784)/(SRP!$C$21:$C$25&gt;=E5784),SRP!$D$21:$D$25)*(G5784/100)*(E5784/1000)),
IF(AND(C5784="Ready to Drink",D5784="RTD-One Pour Cocktail&gt;7%&lt;=14.5"),
SUM(LOOKUP(2,1/(SRP!$B$16:$B$20&lt;=E5784)/(SRP!$C$16:$C$20&gt;=E5784),SRP!$D$16:$D$20)*(G5784/100)*(E5784/1000)),
IF(C5784="Ready to Drink",
SUM(LOOKUP(2,1/(SRP!$B$11:$B$15&lt;=E5784)/(SRP!$C$11:$C$15&gt;=E5784),SRP!$D$11:$D$15)*(G5784/100)*(E5784/1000)),
0)))))),2)</f>
        <v>7.76</v>
      </c>
      <c r="L5784" s="173" t="str">
        <f t="shared" si="90"/>
        <v>Ready to Drink1420</v>
      </c>
      <c r="M5784" s="154">
        <f>VLOOKUP(L5784,'Slope %'!C:D,2,0)</f>
        <v>0.12</v>
      </c>
    </row>
    <row r="5785" spans="1:13" x14ac:dyDescent="0.25">
      <c r="A5785" s="169">
        <v>63614</v>
      </c>
      <c r="B5785" s="170" t="s">
        <v>3876</v>
      </c>
      <c r="C5785" s="170" t="s">
        <v>263</v>
      </c>
      <c r="D5785" s="170" t="s">
        <v>332</v>
      </c>
      <c r="E5785" s="170">
        <v>1420</v>
      </c>
      <c r="F5785" s="170">
        <v>6</v>
      </c>
      <c r="G5785" s="171">
        <v>7</v>
      </c>
      <c r="H5785" s="170" t="s">
        <v>105</v>
      </c>
      <c r="I5785" s="171">
        <v>16.989999999999998</v>
      </c>
      <c r="J5785" s="169">
        <v>4</v>
      </c>
      <c r="K5785" s="154" cm="1">
        <f t="array" ref="K5785">ROUND(
IF(C5785="Beer",
SUM(LOOKUP(2,1/(SRP!$B$8:$B$10&lt;=E5785)/(SRP!$C$8:$C$10&gt;=E5785),SRP!$D$8:$D$10)*(G5785/100)*(E5785/1000)),
IF(C5785="Spirits",
SUM(LOOKUP(2,1/(SRP!$B$2:$B$7&lt;=E5785)/(SRP!$C$2:$C$7&gt;=E5785),SRP!$D$2:$D$7)*(G5785/100)*(E5785/1000)),
IF(AND(C5785="Wine",D5785="Fortified Wines"),
SUM(LOOKUP(2,1/(SRP!$B$26:$B$29&lt;=E5785)/(SRP!$C$26:$C$29&gt;=E5785),SRP!$D$26:$D$29)*(G5785/100)*(E5785/1000)),
IF(C5785="Wine",
SUM(LOOKUP(2,1/(SRP!$B$21:$B$25&lt;=E5785)/(SRP!$C$21:$C$25&gt;=E5785),SRP!$D$21:$D$25)*(G5785/100)*(E5785/1000)),
IF(AND(C5785="Ready to Drink",D5785="RTD-One Pour Cocktail&gt;7%&lt;=14.5"),
SUM(LOOKUP(2,1/(SRP!$B$16:$B$20&lt;=E5785)/(SRP!$C$16:$C$20&gt;=E5785),SRP!$D$16:$D$20)*(G5785/100)*(E5785/1000)),
IF(C5785="Ready to Drink",
SUM(LOOKUP(2,1/(SRP!$B$11:$B$15&lt;=E5785)/(SRP!$C$11:$C$15&gt;=E5785),SRP!$D$11:$D$15)*(G5785/100)*(E5785/1000)),
0)))))),2)</f>
        <v>7.76</v>
      </c>
      <c r="L5785" s="173" t="str">
        <f t="shared" si="90"/>
        <v>Ready to Drink1420</v>
      </c>
      <c r="M5785" s="154">
        <f>VLOOKUP(L5785,'Slope %'!C:D,2,0)</f>
        <v>0.12</v>
      </c>
    </row>
    <row r="5786" spans="1:13" x14ac:dyDescent="0.25">
      <c r="A5786" s="169">
        <v>63615</v>
      </c>
      <c r="B5786" s="170" t="s">
        <v>4307</v>
      </c>
      <c r="C5786" s="170" t="s">
        <v>263</v>
      </c>
      <c r="D5786" s="170" t="s">
        <v>806</v>
      </c>
      <c r="E5786" s="170">
        <v>473</v>
      </c>
      <c r="F5786" s="170">
        <v>24</v>
      </c>
      <c r="G5786" s="171">
        <v>5</v>
      </c>
      <c r="H5786" s="170" t="s">
        <v>22</v>
      </c>
      <c r="I5786" s="171">
        <v>3.99</v>
      </c>
      <c r="J5786" s="169">
        <v>1</v>
      </c>
      <c r="K5786" s="154" cm="1">
        <f t="array" ref="K5786">ROUND(
IF(C5786="Beer",
SUM(LOOKUP(2,1/(SRP!$B$8:$B$10&lt;=E5786)/(SRP!$C$8:$C$10&gt;=E5786),SRP!$D$8:$D$10)*(G5786/100)*(E5786/1000)),
IF(C5786="Spirits",
SUM(LOOKUP(2,1/(SRP!$B$2:$B$7&lt;=E5786)/(SRP!$C$2:$C$7&gt;=E5786),SRP!$D$2:$D$7)*(G5786/100)*(E5786/1000)),
IF(AND(C5786="Wine",D5786="Fortified Wines"),
SUM(LOOKUP(2,1/(SRP!$B$26:$B$29&lt;=E5786)/(SRP!$C$26:$C$29&gt;=E5786),SRP!$D$26:$D$29)*(G5786/100)*(E5786/1000)),
IF(C5786="Wine",
SUM(LOOKUP(2,1/(SRP!$B$21:$B$25&lt;=E5786)/(SRP!$C$21:$C$25&gt;=E5786),SRP!$D$21:$D$25)*(G5786/100)*(E5786/1000)),
IF(AND(C5786="Ready to Drink",D5786="RTD-One Pour Cocktail&gt;7%&lt;=14.5"),
SUM(LOOKUP(2,1/(SRP!$B$16:$B$20&lt;=E5786)/(SRP!$C$16:$C$20&gt;=E5786),SRP!$D$16:$D$20)*(G5786/100)*(E5786/1000)),
IF(C5786="Ready to Drink",
SUM(LOOKUP(2,1/(SRP!$B$11:$B$15&lt;=E5786)/(SRP!$C$11:$C$15&gt;=E5786),SRP!$D$11:$D$15)*(G5786/100)*(E5786/1000)),
0)))))),2)</f>
        <v>1.96</v>
      </c>
      <c r="L5786" s="173" t="str">
        <f t="shared" si="90"/>
        <v>Ready to Drink473</v>
      </c>
      <c r="M5786" s="154">
        <f>VLOOKUP(L5786,'Slope %'!C:D,2,0)</f>
        <v>0.12</v>
      </c>
    </row>
    <row r="5787" spans="1:13" x14ac:dyDescent="0.25">
      <c r="A5787" s="169">
        <v>63616</v>
      </c>
      <c r="B5787" s="170" t="s">
        <v>4308</v>
      </c>
      <c r="C5787" s="170" t="s">
        <v>263</v>
      </c>
      <c r="D5787" s="170" t="s">
        <v>806</v>
      </c>
      <c r="E5787" s="170">
        <v>2840</v>
      </c>
      <c r="F5787" s="170">
        <v>3</v>
      </c>
      <c r="G5787" s="171">
        <v>5</v>
      </c>
      <c r="H5787" s="170" t="s">
        <v>105</v>
      </c>
      <c r="I5787" s="171">
        <v>24.18</v>
      </c>
      <c r="J5787" s="169">
        <v>8</v>
      </c>
      <c r="K5787" s="154" cm="1">
        <f t="array" ref="K5787">ROUND(
IF(C5787="Beer",
SUM(LOOKUP(2,1/(SRP!$B$8:$B$10&lt;=E5787)/(SRP!$C$8:$C$10&gt;=E5787),SRP!$D$8:$D$10)*(G5787/100)*(E5787/1000)),
IF(C5787="Spirits",
SUM(LOOKUP(2,1/(SRP!$B$2:$B$7&lt;=E5787)/(SRP!$C$2:$C$7&gt;=E5787),SRP!$D$2:$D$7)*(G5787/100)*(E5787/1000)),
IF(AND(C5787="Wine",D5787="Fortified Wines"),
SUM(LOOKUP(2,1/(SRP!$B$26:$B$29&lt;=E5787)/(SRP!$C$26:$C$29&gt;=E5787),SRP!$D$26:$D$29)*(G5787/100)*(E5787/1000)),
IF(C5787="Wine",
SUM(LOOKUP(2,1/(SRP!$B$21:$B$25&lt;=E5787)/(SRP!$C$21:$C$25&gt;=E5787),SRP!$D$21:$D$25)*(G5787/100)*(E5787/1000)),
IF(AND(C5787="Ready to Drink",D5787="RTD-One Pour Cocktail&gt;7%&lt;=14.5"),
SUM(LOOKUP(2,1/(SRP!$B$16:$B$20&lt;=E5787)/(SRP!$C$16:$C$20&gt;=E5787),SRP!$D$16:$D$20)*(G5787/100)*(E5787/1000)),
IF(C5787="Ready to Drink",
SUM(LOOKUP(2,1/(SRP!$B$11:$B$15&lt;=E5787)/(SRP!$C$11:$C$15&gt;=E5787),SRP!$D$11:$D$15)*(G5787/100)*(E5787/1000)),
0)))))),2)</f>
        <v>11.09</v>
      </c>
      <c r="L5787" s="173" t="str">
        <f t="shared" si="90"/>
        <v>Ready to Drink2840</v>
      </c>
      <c r="M5787" s="154">
        <f>VLOOKUP(L5787,'Slope %'!C:D,2,0)</f>
        <v>0.1</v>
      </c>
    </row>
    <row r="5788" spans="1:13" x14ac:dyDescent="0.25">
      <c r="A5788" s="169">
        <v>63616</v>
      </c>
      <c r="B5788" s="170" t="s">
        <v>4308</v>
      </c>
      <c r="C5788" s="170" t="s">
        <v>263</v>
      </c>
      <c r="D5788" s="170" t="s">
        <v>806</v>
      </c>
      <c r="E5788" s="170">
        <v>2840</v>
      </c>
      <c r="F5788" s="170">
        <v>3</v>
      </c>
      <c r="G5788" s="171">
        <v>5</v>
      </c>
      <c r="H5788" s="170" t="s">
        <v>105</v>
      </c>
      <c r="I5788" s="171">
        <v>24.18</v>
      </c>
      <c r="J5788" s="169">
        <v>8</v>
      </c>
      <c r="K5788" s="154" cm="1">
        <f t="array" ref="K5788">ROUND(
IF(C5788="Beer",
SUM(LOOKUP(2,1/(SRP!$B$8:$B$10&lt;=E5788)/(SRP!$C$8:$C$10&gt;=E5788),SRP!$D$8:$D$10)*(G5788/100)*(E5788/1000)),
IF(C5788="Spirits",
SUM(LOOKUP(2,1/(SRP!$B$2:$B$7&lt;=E5788)/(SRP!$C$2:$C$7&gt;=E5788),SRP!$D$2:$D$7)*(G5788/100)*(E5788/1000)),
IF(AND(C5788="Wine",D5788="Fortified Wines"),
SUM(LOOKUP(2,1/(SRP!$B$26:$B$29&lt;=E5788)/(SRP!$C$26:$C$29&gt;=E5788),SRP!$D$26:$D$29)*(G5788/100)*(E5788/1000)),
IF(C5788="Wine",
SUM(LOOKUP(2,1/(SRP!$B$21:$B$25&lt;=E5788)/(SRP!$C$21:$C$25&gt;=E5788),SRP!$D$21:$D$25)*(G5788/100)*(E5788/1000)),
IF(AND(C5788="Ready to Drink",D5788="RTD-One Pour Cocktail&gt;7%&lt;=14.5"),
SUM(LOOKUP(2,1/(SRP!$B$16:$B$20&lt;=E5788)/(SRP!$C$16:$C$20&gt;=E5788),SRP!$D$16:$D$20)*(G5788/100)*(E5788/1000)),
IF(C5788="Ready to Drink",
SUM(LOOKUP(2,1/(SRP!$B$11:$B$15&lt;=E5788)/(SRP!$C$11:$C$15&gt;=E5788),SRP!$D$11:$D$15)*(G5788/100)*(E5788/1000)),
0)))))),2)</f>
        <v>11.09</v>
      </c>
      <c r="L5788" s="173" t="str">
        <f t="shared" si="90"/>
        <v>Ready to Drink2840</v>
      </c>
      <c r="M5788" s="154">
        <f>VLOOKUP(L5788,'Slope %'!C:D,2,0)</f>
        <v>0.1</v>
      </c>
    </row>
    <row r="5789" spans="1:13" x14ac:dyDescent="0.25">
      <c r="A5789" s="169">
        <v>63617</v>
      </c>
      <c r="B5789" s="170" t="s">
        <v>4309</v>
      </c>
      <c r="C5789" s="170" t="s">
        <v>263</v>
      </c>
      <c r="D5789" s="170" t="s">
        <v>332</v>
      </c>
      <c r="E5789" s="170">
        <v>2000</v>
      </c>
      <c r="F5789" s="170">
        <v>8</v>
      </c>
      <c r="G5789" s="171">
        <v>7</v>
      </c>
      <c r="H5789" s="170" t="s">
        <v>285</v>
      </c>
      <c r="I5789" s="171">
        <v>10.93</v>
      </c>
      <c r="J5789" s="169">
        <v>1</v>
      </c>
      <c r="K5789" s="154" cm="1">
        <f t="array" ref="K5789">ROUND(
IF(C5789="Beer",
SUM(LOOKUP(2,1/(SRP!$B$8:$B$10&lt;=E5789)/(SRP!$C$8:$C$10&gt;=E5789),SRP!$D$8:$D$10)*(G5789/100)*(E5789/1000)),
IF(C5789="Spirits",
SUM(LOOKUP(2,1/(SRP!$B$2:$B$7&lt;=E5789)/(SRP!$C$2:$C$7&gt;=E5789),SRP!$D$2:$D$7)*(G5789/100)*(E5789/1000)),
IF(AND(C5789="Wine",D5789="Fortified Wines"),
SUM(LOOKUP(2,1/(SRP!$B$26:$B$29&lt;=E5789)/(SRP!$C$26:$C$29&gt;=E5789),SRP!$D$26:$D$29)*(G5789/100)*(E5789/1000)),
IF(C5789="Wine",
SUM(LOOKUP(2,1/(SRP!$B$21:$B$25&lt;=E5789)/(SRP!$C$21:$C$25&gt;=E5789),SRP!$D$21:$D$25)*(G5789/100)*(E5789/1000)),
IF(AND(C5789="Ready to Drink",D5789="RTD-One Pour Cocktail&gt;7%&lt;=14.5"),
SUM(LOOKUP(2,1/(SRP!$B$16:$B$20&lt;=E5789)/(SRP!$C$16:$C$20&gt;=E5789),SRP!$D$16:$D$20)*(G5789/100)*(E5789/1000)),
IF(C5789="Ready to Drink",
SUM(LOOKUP(2,1/(SRP!$B$11:$B$15&lt;=E5789)/(SRP!$C$11:$C$15&gt;=E5789),SRP!$D$11:$D$15)*(G5789/100)*(E5789/1000)),
0)))))),2)</f>
        <v>10.93</v>
      </c>
      <c r="L5789" s="173" t="str">
        <f t="shared" si="90"/>
        <v>Ready to Drink2000</v>
      </c>
      <c r="M5789" s="154">
        <f>VLOOKUP(L5789,'Slope %'!C:D,2,0)</f>
        <v>0.1</v>
      </c>
    </row>
    <row r="5790" spans="1:13" x14ac:dyDescent="0.25">
      <c r="A5790" s="169">
        <v>63617</v>
      </c>
      <c r="B5790" s="170" t="s">
        <v>4309</v>
      </c>
      <c r="C5790" s="170" t="s">
        <v>263</v>
      </c>
      <c r="D5790" s="170" t="s">
        <v>332</v>
      </c>
      <c r="E5790" s="170">
        <v>2000</v>
      </c>
      <c r="F5790" s="170">
        <v>8</v>
      </c>
      <c r="G5790" s="171">
        <v>7</v>
      </c>
      <c r="H5790" s="170" t="s">
        <v>285</v>
      </c>
      <c r="I5790" s="171">
        <v>10.93</v>
      </c>
      <c r="J5790" s="169">
        <v>1</v>
      </c>
      <c r="K5790" s="154" cm="1">
        <f t="array" ref="K5790">ROUND(
IF(C5790="Beer",
SUM(LOOKUP(2,1/(SRP!$B$8:$B$10&lt;=E5790)/(SRP!$C$8:$C$10&gt;=E5790),SRP!$D$8:$D$10)*(G5790/100)*(E5790/1000)),
IF(C5790="Spirits",
SUM(LOOKUP(2,1/(SRP!$B$2:$B$7&lt;=E5790)/(SRP!$C$2:$C$7&gt;=E5790),SRP!$D$2:$D$7)*(G5790/100)*(E5790/1000)),
IF(AND(C5790="Wine",D5790="Fortified Wines"),
SUM(LOOKUP(2,1/(SRP!$B$26:$B$29&lt;=E5790)/(SRP!$C$26:$C$29&gt;=E5790),SRP!$D$26:$D$29)*(G5790/100)*(E5790/1000)),
IF(C5790="Wine",
SUM(LOOKUP(2,1/(SRP!$B$21:$B$25&lt;=E5790)/(SRP!$C$21:$C$25&gt;=E5790),SRP!$D$21:$D$25)*(G5790/100)*(E5790/1000)),
IF(AND(C5790="Ready to Drink",D5790="RTD-One Pour Cocktail&gt;7%&lt;=14.5"),
SUM(LOOKUP(2,1/(SRP!$B$16:$B$20&lt;=E5790)/(SRP!$C$16:$C$20&gt;=E5790),SRP!$D$16:$D$20)*(G5790/100)*(E5790/1000)),
IF(C5790="Ready to Drink",
SUM(LOOKUP(2,1/(SRP!$B$11:$B$15&lt;=E5790)/(SRP!$C$11:$C$15&gt;=E5790),SRP!$D$11:$D$15)*(G5790/100)*(E5790/1000)),
0)))))),2)</f>
        <v>10.93</v>
      </c>
      <c r="L5790" s="173" t="str">
        <f t="shared" si="90"/>
        <v>Ready to Drink2000</v>
      </c>
      <c r="M5790" s="154">
        <f>VLOOKUP(L5790,'Slope %'!C:D,2,0)</f>
        <v>0.1</v>
      </c>
    </row>
    <row r="5791" spans="1:13" x14ac:dyDescent="0.25">
      <c r="A5791" s="169">
        <v>63619</v>
      </c>
      <c r="B5791" s="170" t="s">
        <v>4310</v>
      </c>
      <c r="C5791" s="170" t="s">
        <v>263</v>
      </c>
      <c r="D5791" s="170" t="s">
        <v>264</v>
      </c>
      <c r="E5791" s="170">
        <v>2840</v>
      </c>
      <c r="F5791" s="170">
        <v>3</v>
      </c>
      <c r="G5791" s="171">
        <v>5</v>
      </c>
      <c r="H5791" s="170" t="s">
        <v>333</v>
      </c>
      <c r="I5791" s="171">
        <v>24.99</v>
      </c>
      <c r="J5791" s="169">
        <v>8</v>
      </c>
      <c r="K5791" s="154" cm="1">
        <f t="array" ref="K5791">ROUND(
IF(C5791="Beer",
SUM(LOOKUP(2,1/(SRP!$B$8:$B$10&lt;=E5791)/(SRP!$C$8:$C$10&gt;=E5791),SRP!$D$8:$D$10)*(G5791/100)*(E5791/1000)),
IF(C5791="Spirits",
SUM(LOOKUP(2,1/(SRP!$B$2:$B$7&lt;=E5791)/(SRP!$C$2:$C$7&gt;=E5791),SRP!$D$2:$D$7)*(G5791/100)*(E5791/1000)),
IF(AND(C5791="Wine",D5791="Fortified Wines"),
SUM(LOOKUP(2,1/(SRP!$B$26:$B$29&lt;=E5791)/(SRP!$C$26:$C$29&gt;=E5791),SRP!$D$26:$D$29)*(G5791/100)*(E5791/1000)),
IF(C5791="Wine",
SUM(LOOKUP(2,1/(SRP!$B$21:$B$25&lt;=E5791)/(SRP!$C$21:$C$25&gt;=E5791),SRP!$D$21:$D$25)*(G5791/100)*(E5791/1000)),
IF(AND(C5791="Ready to Drink",D5791="RTD-One Pour Cocktail&gt;7%&lt;=14.5"),
SUM(LOOKUP(2,1/(SRP!$B$16:$B$20&lt;=E5791)/(SRP!$C$16:$C$20&gt;=E5791),SRP!$D$16:$D$20)*(G5791/100)*(E5791/1000)),
IF(C5791="Ready to Drink",
SUM(LOOKUP(2,1/(SRP!$B$11:$B$15&lt;=E5791)/(SRP!$C$11:$C$15&gt;=E5791),SRP!$D$11:$D$15)*(G5791/100)*(E5791/1000)),
0)))))),2)</f>
        <v>11.09</v>
      </c>
      <c r="L5791" s="173" t="str">
        <f t="shared" si="90"/>
        <v>Ready to Drink2840</v>
      </c>
      <c r="M5791" s="154">
        <f>VLOOKUP(L5791,'Slope %'!C:D,2,0)</f>
        <v>0.1</v>
      </c>
    </row>
    <row r="5792" spans="1:13" x14ac:dyDescent="0.25">
      <c r="A5792" s="169">
        <v>63626</v>
      </c>
      <c r="B5792" s="170" t="s">
        <v>4311</v>
      </c>
      <c r="C5792" s="170" t="s">
        <v>15</v>
      </c>
      <c r="D5792" s="170" t="s">
        <v>140</v>
      </c>
      <c r="E5792" s="170">
        <v>200</v>
      </c>
      <c r="F5792" s="170">
        <v>24</v>
      </c>
      <c r="G5792" s="171">
        <v>15</v>
      </c>
      <c r="H5792" s="170" t="s">
        <v>222</v>
      </c>
      <c r="I5792" s="171">
        <v>7.29</v>
      </c>
      <c r="J5792" s="169">
        <v>1</v>
      </c>
      <c r="K5792" s="154" cm="1">
        <f t="array" ref="K5792">ROUND(
IF(C5792="Beer",
SUM(LOOKUP(2,1/(SRP!$B$8:$B$10&lt;=E5792)/(SRP!$C$8:$C$10&gt;=E5792),SRP!$D$8:$D$10)*(G5792/100)*(E5792/1000)),
IF(C5792="Spirits",
SUM(LOOKUP(2,1/(SRP!$B$2:$B$7&lt;=E5792)/(SRP!$C$2:$C$7&gt;=E5792),SRP!$D$2:$D$7)*(G5792/100)*(E5792/1000)),
IF(AND(C5792="Wine",D5792="Fortified Wines"),
SUM(LOOKUP(2,1/(SRP!$B$26:$B$29&lt;=E5792)/(SRP!$C$26:$C$29&gt;=E5792),SRP!$D$26:$D$29)*(G5792/100)*(E5792/1000)),
IF(C5792="Wine",
SUM(LOOKUP(2,1/(SRP!$B$21:$B$25&lt;=E5792)/(SRP!$C$21:$C$25&gt;=E5792),SRP!$D$21:$D$25)*(G5792/100)*(E5792/1000)),
IF(AND(C5792="Ready to Drink",D5792="RTD-One Pour Cocktail&gt;7%&lt;=14.5"),
SUM(LOOKUP(2,1/(SRP!$B$16:$B$20&lt;=E5792)/(SRP!$C$16:$C$20&gt;=E5792),SRP!$D$16:$D$20)*(G5792/100)*(E5792/1000)),
IF(C5792="Ready to Drink",
SUM(LOOKUP(2,1/(SRP!$B$11:$B$15&lt;=E5792)/(SRP!$C$11:$C$15&gt;=E5792),SRP!$D$11:$D$15)*(G5792/100)*(E5792/1000)),
0)))))),2)</f>
        <v>3.19</v>
      </c>
      <c r="L5792" s="173" t="str">
        <f t="shared" si="90"/>
        <v>Spirits200</v>
      </c>
      <c r="M5792" s="154">
        <f>VLOOKUP(L5792,'Slope %'!C:D,2,0)</f>
        <v>0.1</v>
      </c>
    </row>
    <row r="5793" spans="1:13" x14ac:dyDescent="0.25">
      <c r="A5793" s="169">
        <v>63642</v>
      </c>
      <c r="B5793" s="170" t="s">
        <v>4312</v>
      </c>
      <c r="C5793" s="170" t="s">
        <v>24</v>
      </c>
      <c r="D5793" s="170" t="s">
        <v>575</v>
      </c>
      <c r="E5793" s="170">
        <v>1000</v>
      </c>
      <c r="F5793" s="170">
        <v>12</v>
      </c>
      <c r="G5793" s="171">
        <v>5</v>
      </c>
      <c r="H5793" s="170" t="s">
        <v>47</v>
      </c>
      <c r="I5793" s="171">
        <v>13.99</v>
      </c>
      <c r="J5793" s="169">
        <v>1</v>
      </c>
      <c r="K5793" s="154" cm="1">
        <f t="array" ref="K5793">ROUND(
IF(C5793="Beer",
SUM(LOOKUP(2,1/(SRP!$B$8:$B$10&lt;=E5793)/(SRP!$C$8:$C$10&gt;=E5793),SRP!$D$8:$D$10)*(G5793/100)*(E5793/1000)),
IF(C5793="Spirits",
SUM(LOOKUP(2,1/(SRP!$B$2:$B$7&lt;=E5793)/(SRP!$C$2:$C$7&gt;=E5793),SRP!$D$2:$D$7)*(G5793/100)*(E5793/1000)),
IF(AND(C5793="Wine",D5793="Fortified Wines"),
SUM(LOOKUP(2,1/(SRP!$B$26:$B$29&lt;=E5793)/(SRP!$C$26:$C$29&gt;=E5793),SRP!$D$26:$D$29)*(G5793/100)*(E5793/1000)),
IF(C5793="Wine",
SUM(LOOKUP(2,1/(SRP!$B$21:$B$25&lt;=E5793)/(SRP!$C$21:$C$25&gt;=E5793),SRP!$D$21:$D$25)*(G5793/100)*(E5793/1000)),
IF(AND(C5793="Ready to Drink",D5793="RTD-One Pour Cocktail&gt;7%&lt;=14.5"),
SUM(LOOKUP(2,1/(SRP!$B$16:$B$20&lt;=E5793)/(SRP!$C$16:$C$20&gt;=E5793),SRP!$D$16:$D$20)*(G5793/100)*(E5793/1000)),
IF(C5793="Ready to Drink",
SUM(LOOKUP(2,1/(SRP!$B$11:$B$15&lt;=E5793)/(SRP!$C$11:$C$15&gt;=E5793),SRP!$D$11:$D$15)*(G5793/100)*(E5793/1000)),
0)))))),2)</f>
        <v>3.9</v>
      </c>
      <c r="L5793" s="173" t="str">
        <f t="shared" si="90"/>
        <v>Wine1000</v>
      </c>
      <c r="M5793" s="154">
        <f>VLOOKUP(L5793,'Slope %'!C:D,2,0)</f>
        <v>7.0000000000000007E-2</v>
      </c>
    </row>
    <row r="5794" spans="1:13" x14ac:dyDescent="0.25">
      <c r="A5794" s="169">
        <v>63643</v>
      </c>
      <c r="B5794" s="170" t="s">
        <v>4313</v>
      </c>
      <c r="C5794" s="170" t="s">
        <v>24</v>
      </c>
      <c r="D5794" s="170" t="s">
        <v>575</v>
      </c>
      <c r="E5794" s="170">
        <v>1000</v>
      </c>
      <c r="F5794" s="170">
        <v>12</v>
      </c>
      <c r="G5794" s="171">
        <v>5</v>
      </c>
      <c r="H5794" s="170" t="s">
        <v>47</v>
      </c>
      <c r="I5794" s="171">
        <v>13.99</v>
      </c>
      <c r="J5794" s="169">
        <v>1</v>
      </c>
      <c r="K5794" s="154" cm="1">
        <f t="array" ref="K5794">ROUND(
IF(C5794="Beer",
SUM(LOOKUP(2,1/(SRP!$B$8:$B$10&lt;=E5794)/(SRP!$C$8:$C$10&gt;=E5794),SRP!$D$8:$D$10)*(G5794/100)*(E5794/1000)),
IF(C5794="Spirits",
SUM(LOOKUP(2,1/(SRP!$B$2:$B$7&lt;=E5794)/(SRP!$C$2:$C$7&gt;=E5794),SRP!$D$2:$D$7)*(G5794/100)*(E5794/1000)),
IF(AND(C5794="Wine",D5794="Fortified Wines"),
SUM(LOOKUP(2,1/(SRP!$B$26:$B$29&lt;=E5794)/(SRP!$C$26:$C$29&gt;=E5794),SRP!$D$26:$D$29)*(G5794/100)*(E5794/1000)),
IF(C5794="Wine",
SUM(LOOKUP(2,1/(SRP!$B$21:$B$25&lt;=E5794)/(SRP!$C$21:$C$25&gt;=E5794),SRP!$D$21:$D$25)*(G5794/100)*(E5794/1000)),
IF(AND(C5794="Ready to Drink",D5794="RTD-One Pour Cocktail&gt;7%&lt;=14.5"),
SUM(LOOKUP(2,1/(SRP!$B$16:$B$20&lt;=E5794)/(SRP!$C$16:$C$20&gt;=E5794),SRP!$D$16:$D$20)*(G5794/100)*(E5794/1000)),
IF(C5794="Ready to Drink",
SUM(LOOKUP(2,1/(SRP!$B$11:$B$15&lt;=E5794)/(SRP!$C$11:$C$15&gt;=E5794),SRP!$D$11:$D$15)*(G5794/100)*(E5794/1000)),
0)))))),2)</f>
        <v>3.9</v>
      </c>
      <c r="L5794" s="173" t="str">
        <f t="shared" si="90"/>
        <v>Wine1000</v>
      </c>
      <c r="M5794" s="154">
        <f>VLOOKUP(L5794,'Slope %'!C:D,2,0)</f>
        <v>7.0000000000000007E-2</v>
      </c>
    </row>
    <row r="5795" spans="1:13" x14ac:dyDescent="0.25">
      <c r="A5795" s="169">
        <v>63644</v>
      </c>
      <c r="B5795" s="170" t="s">
        <v>4314</v>
      </c>
      <c r="C5795" s="170" t="s">
        <v>24</v>
      </c>
      <c r="D5795" s="170" t="s">
        <v>60</v>
      </c>
      <c r="E5795" s="170">
        <v>750</v>
      </c>
      <c r="F5795" s="170">
        <v>12</v>
      </c>
      <c r="G5795" s="171">
        <v>6</v>
      </c>
      <c r="H5795" s="170" t="s">
        <v>32</v>
      </c>
      <c r="I5795" s="171">
        <v>11.99</v>
      </c>
      <c r="J5795" s="169">
        <v>1</v>
      </c>
      <c r="K5795" s="154" cm="1">
        <f t="array" ref="K5795">ROUND(
IF(C5795="Beer",
SUM(LOOKUP(2,1/(SRP!$B$8:$B$10&lt;=E5795)/(SRP!$C$8:$C$10&gt;=E5795),SRP!$D$8:$D$10)*(G5795/100)*(E5795/1000)),
IF(C5795="Spirits",
SUM(LOOKUP(2,1/(SRP!$B$2:$B$7&lt;=E5795)/(SRP!$C$2:$C$7&gt;=E5795),SRP!$D$2:$D$7)*(G5795/100)*(E5795/1000)),
IF(AND(C5795="Wine",D5795="Fortified Wines"),
SUM(LOOKUP(2,1/(SRP!$B$26:$B$29&lt;=E5795)/(SRP!$C$26:$C$29&gt;=E5795),SRP!$D$26:$D$29)*(G5795/100)*(E5795/1000)),
IF(C5795="Wine",
SUM(LOOKUP(2,1/(SRP!$B$21:$B$25&lt;=E5795)/(SRP!$C$21:$C$25&gt;=E5795),SRP!$D$21:$D$25)*(G5795/100)*(E5795/1000)),
IF(AND(C5795="Ready to Drink",D5795="RTD-One Pour Cocktail&gt;7%&lt;=14.5"),
SUM(LOOKUP(2,1/(SRP!$B$16:$B$20&lt;=E5795)/(SRP!$C$16:$C$20&gt;=E5795),SRP!$D$16:$D$20)*(G5795/100)*(E5795/1000)),
IF(C5795="Ready to Drink",
SUM(LOOKUP(2,1/(SRP!$B$11:$B$15&lt;=E5795)/(SRP!$C$11:$C$15&gt;=E5795),SRP!$D$11:$D$15)*(G5795/100)*(E5795/1000)),
0)))))),2)</f>
        <v>3.51</v>
      </c>
      <c r="L5795" s="173" t="str">
        <f t="shared" si="90"/>
        <v>Wine750</v>
      </c>
      <c r="M5795" s="154">
        <f>VLOOKUP(L5795,'Slope %'!C:D,2,0)</f>
        <v>0.1</v>
      </c>
    </row>
    <row r="5796" spans="1:13" x14ac:dyDescent="0.25">
      <c r="A5796" s="169">
        <v>63647</v>
      </c>
      <c r="B5796" s="170" t="s">
        <v>4315</v>
      </c>
      <c r="C5796" s="170" t="s">
        <v>24</v>
      </c>
      <c r="D5796" s="170" t="s">
        <v>504</v>
      </c>
      <c r="E5796" s="170">
        <v>750</v>
      </c>
      <c r="F5796" s="170">
        <v>12</v>
      </c>
      <c r="G5796" s="171">
        <v>6</v>
      </c>
      <c r="H5796" s="170" t="s">
        <v>32</v>
      </c>
      <c r="I5796" s="171">
        <v>11.99</v>
      </c>
      <c r="J5796" s="169">
        <v>1</v>
      </c>
      <c r="K5796" s="154" cm="1">
        <f t="array" ref="K5796">ROUND(
IF(C5796="Beer",
SUM(LOOKUP(2,1/(SRP!$B$8:$B$10&lt;=E5796)/(SRP!$C$8:$C$10&gt;=E5796),SRP!$D$8:$D$10)*(G5796/100)*(E5796/1000)),
IF(C5796="Spirits",
SUM(LOOKUP(2,1/(SRP!$B$2:$B$7&lt;=E5796)/(SRP!$C$2:$C$7&gt;=E5796),SRP!$D$2:$D$7)*(G5796/100)*(E5796/1000)),
IF(AND(C5796="Wine",D5796="Fortified Wines"),
SUM(LOOKUP(2,1/(SRP!$B$26:$B$29&lt;=E5796)/(SRP!$C$26:$C$29&gt;=E5796),SRP!$D$26:$D$29)*(G5796/100)*(E5796/1000)),
IF(C5796="Wine",
SUM(LOOKUP(2,1/(SRP!$B$21:$B$25&lt;=E5796)/(SRP!$C$21:$C$25&gt;=E5796),SRP!$D$21:$D$25)*(G5796/100)*(E5796/1000)),
IF(AND(C5796="Ready to Drink",D5796="RTD-One Pour Cocktail&gt;7%&lt;=14.5"),
SUM(LOOKUP(2,1/(SRP!$B$16:$B$20&lt;=E5796)/(SRP!$C$16:$C$20&gt;=E5796),SRP!$D$16:$D$20)*(G5796/100)*(E5796/1000)),
IF(C5796="Ready to Drink",
SUM(LOOKUP(2,1/(SRP!$B$11:$B$15&lt;=E5796)/(SRP!$C$11:$C$15&gt;=E5796),SRP!$D$11:$D$15)*(G5796/100)*(E5796/1000)),
0)))))),2)</f>
        <v>3.51</v>
      </c>
      <c r="L5796" s="173" t="str">
        <f t="shared" si="90"/>
        <v>Wine750</v>
      </c>
      <c r="M5796" s="154">
        <f>VLOOKUP(L5796,'Slope %'!C:D,2,0)</f>
        <v>0.1</v>
      </c>
    </row>
    <row r="5797" spans="1:13" x14ac:dyDescent="0.25">
      <c r="A5797" s="169">
        <v>63649</v>
      </c>
      <c r="B5797" s="170" t="s">
        <v>4316</v>
      </c>
      <c r="C5797" s="170" t="s">
        <v>24</v>
      </c>
      <c r="D5797" s="170" t="s">
        <v>504</v>
      </c>
      <c r="E5797" s="170">
        <v>750</v>
      </c>
      <c r="F5797" s="170">
        <v>6</v>
      </c>
      <c r="G5797" s="171">
        <v>7.5</v>
      </c>
      <c r="H5797" s="170" t="s">
        <v>22</v>
      </c>
      <c r="I5797" s="171">
        <v>14.49</v>
      </c>
      <c r="J5797" s="169">
        <v>1</v>
      </c>
      <c r="K5797" s="154" cm="1">
        <f t="array" ref="K5797">ROUND(
IF(C5797="Beer",
SUM(LOOKUP(2,1/(SRP!$B$8:$B$10&lt;=E5797)/(SRP!$C$8:$C$10&gt;=E5797),SRP!$D$8:$D$10)*(G5797/100)*(E5797/1000)),
IF(C5797="Spirits",
SUM(LOOKUP(2,1/(SRP!$B$2:$B$7&lt;=E5797)/(SRP!$C$2:$C$7&gt;=E5797),SRP!$D$2:$D$7)*(G5797/100)*(E5797/1000)),
IF(AND(C5797="Wine",D5797="Fortified Wines"),
SUM(LOOKUP(2,1/(SRP!$B$26:$B$29&lt;=E5797)/(SRP!$C$26:$C$29&gt;=E5797),SRP!$D$26:$D$29)*(G5797/100)*(E5797/1000)),
IF(C5797="Wine",
SUM(LOOKUP(2,1/(SRP!$B$21:$B$25&lt;=E5797)/(SRP!$C$21:$C$25&gt;=E5797),SRP!$D$21:$D$25)*(G5797/100)*(E5797/1000)),
IF(AND(C5797="Ready to Drink",D5797="RTD-One Pour Cocktail&gt;7%&lt;=14.5"),
SUM(LOOKUP(2,1/(SRP!$B$16:$B$20&lt;=E5797)/(SRP!$C$16:$C$20&gt;=E5797),SRP!$D$16:$D$20)*(G5797/100)*(E5797/1000)),
IF(C5797="Ready to Drink",
SUM(LOOKUP(2,1/(SRP!$B$11:$B$15&lt;=E5797)/(SRP!$C$11:$C$15&gt;=E5797),SRP!$D$11:$D$15)*(G5797/100)*(E5797/1000)),
0)))))),2)</f>
        <v>4.3899999999999997</v>
      </c>
      <c r="L5797" s="173" t="str">
        <f t="shared" si="90"/>
        <v>Wine750</v>
      </c>
      <c r="M5797" s="154">
        <f>VLOOKUP(L5797,'Slope %'!C:D,2,0)</f>
        <v>0.1</v>
      </c>
    </row>
    <row r="5798" spans="1:13" x14ac:dyDescent="0.25">
      <c r="A5798" s="169">
        <v>63650</v>
      </c>
      <c r="B5798" s="170" t="s">
        <v>4317</v>
      </c>
      <c r="C5798" s="170" t="s">
        <v>24</v>
      </c>
      <c r="D5798" s="170" t="s">
        <v>504</v>
      </c>
      <c r="E5798" s="170">
        <v>1000</v>
      </c>
      <c r="F5798" s="170">
        <v>12</v>
      </c>
      <c r="G5798" s="171">
        <v>5</v>
      </c>
      <c r="H5798" s="170" t="s">
        <v>47</v>
      </c>
      <c r="I5798" s="171">
        <v>13.99</v>
      </c>
      <c r="J5798" s="169">
        <v>1</v>
      </c>
      <c r="K5798" s="154" cm="1">
        <f t="array" ref="K5798">ROUND(
IF(C5798="Beer",
SUM(LOOKUP(2,1/(SRP!$B$8:$B$10&lt;=E5798)/(SRP!$C$8:$C$10&gt;=E5798),SRP!$D$8:$D$10)*(G5798/100)*(E5798/1000)),
IF(C5798="Spirits",
SUM(LOOKUP(2,1/(SRP!$B$2:$B$7&lt;=E5798)/(SRP!$C$2:$C$7&gt;=E5798),SRP!$D$2:$D$7)*(G5798/100)*(E5798/1000)),
IF(AND(C5798="Wine",D5798="Fortified Wines"),
SUM(LOOKUP(2,1/(SRP!$B$26:$B$29&lt;=E5798)/(SRP!$C$26:$C$29&gt;=E5798),SRP!$D$26:$D$29)*(G5798/100)*(E5798/1000)),
IF(C5798="Wine",
SUM(LOOKUP(2,1/(SRP!$B$21:$B$25&lt;=E5798)/(SRP!$C$21:$C$25&gt;=E5798),SRP!$D$21:$D$25)*(G5798/100)*(E5798/1000)),
IF(AND(C5798="Ready to Drink",D5798="RTD-One Pour Cocktail&gt;7%&lt;=14.5"),
SUM(LOOKUP(2,1/(SRP!$B$16:$B$20&lt;=E5798)/(SRP!$C$16:$C$20&gt;=E5798),SRP!$D$16:$D$20)*(G5798/100)*(E5798/1000)),
IF(C5798="Ready to Drink",
SUM(LOOKUP(2,1/(SRP!$B$11:$B$15&lt;=E5798)/(SRP!$C$11:$C$15&gt;=E5798),SRP!$D$11:$D$15)*(G5798/100)*(E5798/1000)),
0)))))),2)</f>
        <v>3.9</v>
      </c>
      <c r="L5798" s="173" t="str">
        <f t="shared" si="90"/>
        <v>Wine1000</v>
      </c>
      <c r="M5798" s="154">
        <f>VLOOKUP(L5798,'Slope %'!C:D,2,0)</f>
        <v>7.0000000000000007E-2</v>
      </c>
    </row>
    <row r="5799" spans="1:13" x14ac:dyDescent="0.25">
      <c r="A5799" s="169">
        <v>63720</v>
      </c>
      <c r="B5799" s="170" t="s">
        <v>4318</v>
      </c>
      <c r="C5799" s="170" t="s">
        <v>24</v>
      </c>
      <c r="D5799" s="170" t="s">
        <v>504</v>
      </c>
      <c r="E5799" s="170">
        <v>1500</v>
      </c>
      <c r="F5799" s="170">
        <v>6</v>
      </c>
      <c r="G5799" s="171">
        <v>7.5</v>
      </c>
      <c r="H5799" s="170" t="s">
        <v>256</v>
      </c>
      <c r="I5799" s="171">
        <v>19.989999999999998</v>
      </c>
      <c r="J5799" s="169">
        <v>1</v>
      </c>
      <c r="K5799" s="154" cm="1">
        <f t="array" ref="K5799">ROUND(
IF(C5799="Beer",
SUM(LOOKUP(2,1/(SRP!$B$8:$B$10&lt;=E5799)/(SRP!$C$8:$C$10&gt;=E5799),SRP!$D$8:$D$10)*(G5799/100)*(E5799/1000)),
IF(C5799="Spirits",
SUM(LOOKUP(2,1/(SRP!$B$2:$B$7&lt;=E5799)/(SRP!$C$2:$C$7&gt;=E5799),SRP!$D$2:$D$7)*(G5799/100)*(E5799/1000)),
IF(AND(C5799="Wine",D5799="Fortified Wines"),
SUM(LOOKUP(2,1/(SRP!$B$26:$B$29&lt;=E5799)/(SRP!$C$26:$C$29&gt;=E5799),SRP!$D$26:$D$29)*(G5799/100)*(E5799/1000)),
IF(C5799="Wine",
SUM(LOOKUP(2,1/(SRP!$B$21:$B$25&lt;=E5799)/(SRP!$C$21:$C$25&gt;=E5799),SRP!$D$21:$D$25)*(G5799/100)*(E5799/1000)),
IF(AND(C5799="Ready to Drink",D5799="RTD-One Pour Cocktail&gt;7%&lt;=14.5"),
SUM(LOOKUP(2,1/(SRP!$B$16:$B$20&lt;=E5799)/(SRP!$C$16:$C$20&gt;=E5799),SRP!$D$16:$D$20)*(G5799/100)*(E5799/1000)),
IF(C5799="Ready to Drink",
SUM(LOOKUP(2,1/(SRP!$B$11:$B$15&lt;=E5799)/(SRP!$C$11:$C$15&gt;=E5799),SRP!$D$11:$D$15)*(G5799/100)*(E5799/1000)),
0)))))),2)</f>
        <v>8.7799999999999994</v>
      </c>
      <c r="L5799" s="173" t="str">
        <f t="shared" si="90"/>
        <v>Wine1500</v>
      </c>
      <c r="M5799" s="154">
        <f>VLOOKUP(L5799,'Slope %'!C:D,2,0)</f>
        <v>7.0000000000000007E-2</v>
      </c>
    </row>
    <row r="5800" spans="1:13" x14ac:dyDescent="0.25">
      <c r="A5800" s="169">
        <v>63729</v>
      </c>
      <c r="B5800" s="170" t="s">
        <v>4319</v>
      </c>
      <c r="C5800" s="170" t="s">
        <v>24</v>
      </c>
      <c r="D5800" s="170" t="s">
        <v>34</v>
      </c>
      <c r="E5800" s="170">
        <v>750</v>
      </c>
      <c r="F5800" s="170">
        <v>12</v>
      </c>
      <c r="G5800" s="171">
        <v>13.5</v>
      </c>
      <c r="H5800" s="170" t="s">
        <v>96</v>
      </c>
      <c r="I5800" s="171">
        <v>24.99</v>
      </c>
      <c r="J5800" s="169">
        <v>1</v>
      </c>
      <c r="K5800" s="154" cm="1">
        <f t="array" ref="K5800">ROUND(
IF(C5800="Beer",
SUM(LOOKUP(2,1/(SRP!$B$8:$B$10&lt;=E5800)/(SRP!$C$8:$C$10&gt;=E5800),SRP!$D$8:$D$10)*(G5800/100)*(E5800/1000)),
IF(C5800="Spirits",
SUM(LOOKUP(2,1/(SRP!$B$2:$B$7&lt;=E5800)/(SRP!$C$2:$C$7&gt;=E5800),SRP!$D$2:$D$7)*(G5800/100)*(E5800/1000)),
IF(AND(C5800="Wine",D5800="Fortified Wines"),
SUM(LOOKUP(2,1/(SRP!$B$26:$B$29&lt;=E5800)/(SRP!$C$26:$C$29&gt;=E5800),SRP!$D$26:$D$29)*(G5800/100)*(E5800/1000)),
IF(C5800="Wine",
SUM(LOOKUP(2,1/(SRP!$B$21:$B$25&lt;=E5800)/(SRP!$C$21:$C$25&gt;=E5800),SRP!$D$21:$D$25)*(G5800/100)*(E5800/1000)),
IF(AND(C5800="Ready to Drink",D5800="RTD-One Pour Cocktail&gt;7%&lt;=14.5"),
SUM(LOOKUP(2,1/(SRP!$B$16:$B$20&lt;=E5800)/(SRP!$C$16:$C$20&gt;=E5800),SRP!$D$16:$D$20)*(G5800/100)*(E5800/1000)),
IF(C5800="Ready to Drink",
SUM(LOOKUP(2,1/(SRP!$B$11:$B$15&lt;=E5800)/(SRP!$C$11:$C$15&gt;=E5800),SRP!$D$11:$D$15)*(G5800/100)*(E5800/1000)),
0)))))),2)</f>
        <v>7.9</v>
      </c>
      <c r="L5800" s="173" t="str">
        <f t="shared" si="90"/>
        <v>Wine750</v>
      </c>
      <c r="M5800" s="154">
        <f>VLOOKUP(L5800,'Slope %'!C:D,2,0)</f>
        <v>0.1</v>
      </c>
    </row>
    <row r="5801" spans="1:13" x14ac:dyDescent="0.25">
      <c r="A5801" s="169">
        <v>63738</v>
      </c>
      <c r="B5801" s="170" t="s">
        <v>4320</v>
      </c>
      <c r="C5801" s="170" t="s">
        <v>24</v>
      </c>
      <c r="D5801" s="170" t="s">
        <v>598</v>
      </c>
      <c r="E5801" s="170">
        <v>750</v>
      </c>
      <c r="F5801" s="170">
        <v>12</v>
      </c>
      <c r="G5801" s="171">
        <v>5</v>
      </c>
      <c r="H5801" s="170" t="s">
        <v>64</v>
      </c>
      <c r="I5801" s="171">
        <v>19.989999999999998</v>
      </c>
      <c r="J5801" s="169">
        <v>1</v>
      </c>
      <c r="K5801" s="154" cm="1">
        <f t="array" ref="K5801">ROUND(
IF(C5801="Beer",
SUM(LOOKUP(2,1/(SRP!$B$8:$B$10&lt;=E5801)/(SRP!$C$8:$C$10&gt;=E5801),SRP!$D$8:$D$10)*(G5801/100)*(E5801/1000)),
IF(C5801="Spirits",
SUM(LOOKUP(2,1/(SRP!$B$2:$B$7&lt;=E5801)/(SRP!$C$2:$C$7&gt;=E5801),SRP!$D$2:$D$7)*(G5801/100)*(E5801/1000)),
IF(AND(C5801="Wine",D5801="Fortified Wines"),
SUM(LOOKUP(2,1/(SRP!$B$26:$B$29&lt;=E5801)/(SRP!$C$26:$C$29&gt;=E5801),SRP!$D$26:$D$29)*(G5801/100)*(E5801/1000)),
IF(C5801="Wine",
SUM(LOOKUP(2,1/(SRP!$B$21:$B$25&lt;=E5801)/(SRP!$C$21:$C$25&gt;=E5801),SRP!$D$21:$D$25)*(G5801/100)*(E5801/1000)),
IF(AND(C5801="Ready to Drink",D5801="RTD-One Pour Cocktail&gt;7%&lt;=14.5"),
SUM(LOOKUP(2,1/(SRP!$B$16:$B$20&lt;=E5801)/(SRP!$C$16:$C$20&gt;=E5801),SRP!$D$16:$D$20)*(G5801/100)*(E5801/1000)),
IF(C5801="Ready to Drink",
SUM(LOOKUP(2,1/(SRP!$B$11:$B$15&lt;=E5801)/(SRP!$C$11:$C$15&gt;=E5801),SRP!$D$11:$D$15)*(G5801/100)*(E5801/1000)),
0)))))),2)</f>
        <v>2.93</v>
      </c>
      <c r="L5801" s="173" t="str">
        <f t="shared" si="90"/>
        <v>Wine750</v>
      </c>
      <c r="M5801" s="154">
        <f>VLOOKUP(L5801,'Slope %'!C:D,2,0)</f>
        <v>0.1</v>
      </c>
    </row>
    <row r="5802" spans="1:13" x14ac:dyDescent="0.25">
      <c r="A5802" s="169">
        <v>63739</v>
      </c>
      <c r="B5802" s="170" t="s">
        <v>4321</v>
      </c>
      <c r="C5802" s="170" t="s">
        <v>24</v>
      </c>
      <c r="D5802" s="170" t="s">
        <v>66</v>
      </c>
      <c r="E5802" s="170">
        <v>750</v>
      </c>
      <c r="F5802" s="170">
        <v>12</v>
      </c>
      <c r="G5802" s="171">
        <v>13.9</v>
      </c>
      <c r="H5802" s="170" t="s">
        <v>256</v>
      </c>
      <c r="I5802" s="171">
        <v>14.99</v>
      </c>
      <c r="J5802" s="169">
        <v>1</v>
      </c>
      <c r="K5802" s="154" cm="1">
        <f t="array" ref="K5802">ROUND(
IF(C5802="Beer",
SUM(LOOKUP(2,1/(SRP!$B$8:$B$10&lt;=E5802)/(SRP!$C$8:$C$10&gt;=E5802),SRP!$D$8:$D$10)*(G5802/100)*(E5802/1000)),
IF(C5802="Spirits",
SUM(LOOKUP(2,1/(SRP!$B$2:$B$7&lt;=E5802)/(SRP!$C$2:$C$7&gt;=E5802),SRP!$D$2:$D$7)*(G5802/100)*(E5802/1000)),
IF(AND(C5802="Wine",D5802="Fortified Wines"),
SUM(LOOKUP(2,1/(SRP!$B$26:$B$29&lt;=E5802)/(SRP!$C$26:$C$29&gt;=E5802),SRP!$D$26:$D$29)*(G5802/100)*(E5802/1000)),
IF(C5802="Wine",
SUM(LOOKUP(2,1/(SRP!$B$21:$B$25&lt;=E5802)/(SRP!$C$21:$C$25&gt;=E5802),SRP!$D$21:$D$25)*(G5802/100)*(E5802/1000)),
IF(AND(C5802="Ready to Drink",D5802="RTD-One Pour Cocktail&gt;7%&lt;=14.5"),
SUM(LOOKUP(2,1/(SRP!$B$16:$B$20&lt;=E5802)/(SRP!$C$16:$C$20&gt;=E5802),SRP!$D$16:$D$20)*(G5802/100)*(E5802/1000)),
IF(C5802="Ready to Drink",
SUM(LOOKUP(2,1/(SRP!$B$11:$B$15&lt;=E5802)/(SRP!$C$11:$C$15&gt;=E5802),SRP!$D$11:$D$15)*(G5802/100)*(E5802/1000)),
0)))))),2)</f>
        <v>8.14</v>
      </c>
      <c r="L5802" s="173" t="str">
        <f t="shared" si="90"/>
        <v>Wine750</v>
      </c>
      <c r="M5802" s="154">
        <f>VLOOKUP(L5802,'Slope %'!C:D,2,0)</f>
        <v>0.1</v>
      </c>
    </row>
    <row r="5803" spans="1:13" x14ac:dyDescent="0.25">
      <c r="A5803" s="169">
        <v>63742</v>
      </c>
      <c r="B5803" s="170" t="s">
        <v>4322</v>
      </c>
      <c r="C5803" s="170" t="s">
        <v>263</v>
      </c>
      <c r="D5803" s="170" t="s">
        <v>646</v>
      </c>
      <c r="E5803" s="170">
        <v>4092</v>
      </c>
      <c r="F5803" s="170">
        <v>2</v>
      </c>
      <c r="G5803" s="171">
        <v>7</v>
      </c>
      <c r="H5803" s="170" t="s">
        <v>333</v>
      </c>
      <c r="I5803" s="171">
        <v>33.29</v>
      </c>
      <c r="J5803" s="169">
        <v>12</v>
      </c>
      <c r="K5803" s="154" cm="1">
        <f t="array" ref="K5803">ROUND(
IF(C5803="Beer",
SUM(LOOKUP(2,1/(SRP!$B$8:$B$10&lt;=E5803)/(SRP!$C$8:$C$10&gt;=E5803),SRP!$D$8:$D$10)*(G5803/100)*(E5803/1000)),
IF(C5803="Spirits",
SUM(LOOKUP(2,1/(SRP!$B$2:$B$7&lt;=E5803)/(SRP!$C$2:$C$7&gt;=E5803),SRP!$D$2:$D$7)*(G5803/100)*(E5803/1000)),
IF(AND(C5803="Wine",D5803="Fortified Wines"),
SUM(LOOKUP(2,1/(SRP!$B$26:$B$29&lt;=E5803)/(SRP!$C$26:$C$29&gt;=E5803),SRP!$D$26:$D$29)*(G5803/100)*(E5803/1000)),
IF(C5803="Wine",
SUM(LOOKUP(2,1/(SRP!$B$21:$B$25&lt;=E5803)/(SRP!$C$21:$C$25&gt;=E5803),SRP!$D$21:$D$25)*(G5803/100)*(E5803/1000)),
IF(AND(C5803="Ready to Drink",D5803="RTD-One Pour Cocktail&gt;7%&lt;=14.5"),
SUM(LOOKUP(2,1/(SRP!$B$16:$B$20&lt;=E5803)/(SRP!$C$16:$C$20&gt;=E5803),SRP!$D$16:$D$20)*(G5803/100)*(E5803/1000)),
IF(C5803="Ready to Drink",
SUM(LOOKUP(2,1/(SRP!$B$11:$B$15&lt;=E5803)/(SRP!$C$11:$C$15&gt;=E5803),SRP!$D$11:$D$15)*(G5803/100)*(E5803/1000)),
0)))))),2)</f>
        <v>22.36</v>
      </c>
      <c r="L5803" s="173" t="str">
        <f t="shared" si="90"/>
        <v>Ready to Drink4092</v>
      </c>
      <c r="M5803" s="154">
        <f>VLOOKUP(L5803,'Slope %'!C:D,2,0)</f>
        <v>7.0000000000000007E-2</v>
      </c>
    </row>
    <row r="5804" spans="1:13" x14ac:dyDescent="0.25">
      <c r="A5804" s="169">
        <v>63743</v>
      </c>
      <c r="B5804" s="170" t="s">
        <v>4323</v>
      </c>
      <c r="C5804" s="170" t="s">
        <v>263</v>
      </c>
      <c r="D5804" s="170" t="s">
        <v>1938</v>
      </c>
      <c r="E5804" s="170">
        <v>473</v>
      </c>
      <c r="F5804" s="170">
        <v>24</v>
      </c>
      <c r="G5804" s="171">
        <v>7</v>
      </c>
      <c r="H5804" s="170" t="s">
        <v>333</v>
      </c>
      <c r="I5804" s="171">
        <v>3.99</v>
      </c>
      <c r="J5804" s="169">
        <v>1</v>
      </c>
      <c r="K5804" s="154" cm="1">
        <f t="array" ref="K5804">ROUND(
IF(C5804="Beer",
SUM(LOOKUP(2,1/(SRP!$B$8:$B$10&lt;=E5804)/(SRP!$C$8:$C$10&gt;=E5804),SRP!$D$8:$D$10)*(G5804/100)*(E5804/1000)),
IF(C5804="Spirits",
SUM(LOOKUP(2,1/(SRP!$B$2:$B$7&lt;=E5804)/(SRP!$C$2:$C$7&gt;=E5804),SRP!$D$2:$D$7)*(G5804/100)*(E5804/1000)),
IF(AND(C5804="Wine",D5804="Fortified Wines"),
SUM(LOOKUP(2,1/(SRP!$B$26:$B$29&lt;=E5804)/(SRP!$C$26:$C$29&gt;=E5804),SRP!$D$26:$D$29)*(G5804/100)*(E5804/1000)),
IF(C5804="Wine",
SUM(LOOKUP(2,1/(SRP!$B$21:$B$25&lt;=E5804)/(SRP!$C$21:$C$25&gt;=E5804),SRP!$D$21:$D$25)*(G5804/100)*(E5804/1000)),
IF(AND(C5804="Ready to Drink",D5804="RTD-One Pour Cocktail&gt;7%&lt;=14.5"),
SUM(LOOKUP(2,1/(SRP!$B$16:$B$20&lt;=E5804)/(SRP!$C$16:$C$20&gt;=E5804),SRP!$D$16:$D$20)*(G5804/100)*(E5804/1000)),
IF(C5804="Ready to Drink",
SUM(LOOKUP(2,1/(SRP!$B$11:$B$15&lt;=E5804)/(SRP!$C$11:$C$15&gt;=E5804),SRP!$D$11:$D$15)*(G5804/100)*(E5804/1000)),
0)))))),2)</f>
        <v>2.74</v>
      </c>
      <c r="L5804" s="173" t="str">
        <f t="shared" si="90"/>
        <v>Ready to Drink473</v>
      </c>
      <c r="M5804" s="154">
        <f>VLOOKUP(L5804,'Slope %'!C:D,2,0)</f>
        <v>0.12</v>
      </c>
    </row>
    <row r="5805" spans="1:13" x14ac:dyDescent="0.25">
      <c r="A5805" s="169">
        <v>63743</v>
      </c>
      <c r="B5805" s="170" t="s">
        <v>4323</v>
      </c>
      <c r="C5805" s="170" t="s">
        <v>263</v>
      </c>
      <c r="D5805" s="170" t="s">
        <v>1938</v>
      </c>
      <c r="E5805" s="170">
        <v>473</v>
      </c>
      <c r="F5805" s="170">
        <v>24</v>
      </c>
      <c r="G5805" s="171">
        <v>7</v>
      </c>
      <c r="H5805" s="170" t="s">
        <v>333</v>
      </c>
      <c r="I5805" s="171">
        <v>3.99</v>
      </c>
      <c r="J5805" s="169">
        <v>1</v>
      </c>
      <c r="K5805" s="154" cm="1">
        <f t="array" ref="K5805">ROUND(
IF(C5805="Beer",
SUM(LOOKUP(2,1/(SRP!$B$8:$B$10&lt;=E5805)/(SRP!$C$8:$C$10&gt;=E5805),SRP!$D$8:$D$10)*(G5805/100)*(E5805/1000)),
IF(C5805="Spirits",
SUM(LOOKUP(2,1/(SRP!$B$2:$B$7&lt;=E5805)/(SRP!$C$2:$C$7&gt;=E5805),SRP!$D$2:$D$7)*(G5805/100)*(E5805/1000)),
IF(AND(C5805="Wine",D5805="Fortified Wines"),
SUM(LOOKUP(2,1/(SRP!$B$26:$B$29&lt;=E5805)/(SRP!$C$26:$C$29&gt;=E5805),SRP!$D$26:$D$29)*(G5805/100)*(E5805/1000)),
IF(C5805="Wine",
SUM(LOOKUP(2,1/(SRP!$B$21:$B$25&lt;=E5805)/(SRP!$C$21:$C$25&gt;=E5805),SRP!$D$21:$D$25)*(G5805/100)*(E5805/1000)),
IF(AND(C5805="Ready to Drink",D5805="RTD-One Pour Cocktail&gt;7%&lt;=14.5"),
SUM(LOOKUP(2,1/(SRP!$B$16:$B$20&lt;=E5805)/(SRP!$C$16:$C$20&gt;=E5805),SRP!$D$16:$D$20)*(G5805/100)*(E5805/1000)),
IF(C5805="Ready to Drink",
SUM(LOOKUP(2,1/(SRP!$B$11:$B$15&lt;=E5805)/(SRP!$C$11:$C$15&gt;=E5805),SRP!$D$11:$D$15)*(G5805/100)*(E5805/1000)),
0)))))),2)</f>
        <v>2.74</v>
      </c>
      <c r="L5805" s="173" t="str">
        <f t="shared" si="90"/>
        <v>Ready to Drink473</v>
      </c>
      <c r="M5805" s="154">
        <f>VLOOKUP(L5805,'Slope %'!C:D,2,0)</f>
        <v>0.12</v>
      </c>
    </row>
    <row r="5806" spans="1:13" x14ac:dyDescent="0.25">
      <c r="A5806" s="169">
        <v>63745</v>
      </c>
      <c r="B5806" s="170" t="s">
        <v>4324</v>
      </c>
      <c r="C5806" s="170" t="s">
        <v>24</v>
      </c>
      <c r="D5806" s="170" t="s">
        <v>68</v>
      </c>
      <c r="E5806" s="170">
        <v>750</v>
      </c>
      <c r="F5806" s="170">
        <v>12</v>
      </c>
      <c r="G5806" s="171">
        <v>14</v>
      </c>
      <c r="H5806" s="170" t="s">
        <v>130</v>
      </c>
      <c r="I5806" s="171">
        <v>19.989999999999998</v>
      </c>
      <c r="J5806" s="169">
        <v>1</v>
      </c>
      <c r="K5806" s="154" cm="1">
        <f t="array" ref="K5806">ROUND(
IF(C5806="Beer",
SUM(LOOKUP(2,1/(SRP!$B$8:$B$10&lt;=E5806)/(SRP!$C$8:$C$10&gt;=E5806),SRP!$D$8:$D$10)*(G5806/100)*(E5806/1000)),
IF(C5806="Spirits",
SUM(LOOKUP(2,1/(SRP!$B$2:$B$7&lt;=E5806)/(SRP!$C$2:$C$7&gt;=E5806),SRP!$D$2:$D$7)*(G5806/100)*(E5806/1000)),
IF(AND(C5806="Wine",D5806="Fortified Wines"),
SUM(LOOKUP(2,1/(SRP!$B$26:$B$29&lt;=E5806)/(SRP!$C$26:$C$29&gt;=E5806),SRP!$D$26:$D$29)*(G5806/100)*(E5806/1000)),
IF(C5806="Wine",
SUM(LOOKUP(2,1/(SRP!$B$21:$B$25&lt;=E5806)/(SRP!$C$21:$C$25&gt;=E5806),SRP!$D$21:$D$25)*(G5806/100)*(E5806/1000)),
IF(AND(C5806="Ready to Drink",D5806="RTD-One Pour Cocktail&gt;7%&lt;=14.5"),
SUM(LOOKUP(2,1/(SRP!$B$16:$B$20&lt;=E5806)/(SRP!$C$16:$C$20&gt;=E5806),SRP!$D$16:$D$20)*(G5806/100)*(E5806/1000)),
IF(C5806="Ready to Drink",
SUM(LOOKUP(2,1/(SRP!$B$11:$B$15&lt;=E5806)/(SRP!$C$11:$C$15&gt;=E5806),SRP!$D$11:$D$15)*(G5806/100)*(E5806/1000)),
0)))))),2)</f>
        <v>8.1999999999999993</v>
      </c>
      <c r="L5806" s="173" t="str">
        <f t="shared" si="90"/>
        <v>Wine750</v>
      </c>
      <c r="M5806" s="154">
        <f>VLOOKUP(L5806,'Slope %'!C:D,2,0)</f>
        <v>0.1</v>
      </c>
    </row>
    <row r="5807" spans="1:13" x14ac:dyDescent="0.25">
      <c r="A5807" s="169">
        <v>63752</v>
      </c>
      <c r="B5807" s="170" t="s">
        <v>4325</v>
      </c>
      <c r="C5807" s="170" t="s">
        <v>11</v>
      </c>
      <c r="D5807" s="170" t="s">
        <v>12</v>
      </c>
      <c r="E5807" s="170">
        <v>3960</v>
      </c>
      <c r="F5807" s="170">
        <v>1</v>
      </c>
      <c r="G5807" s="171">
        <v>5</v>
      </c>
      <c r="H5807" s="170" t="s">
        <v>105</v>
      </c>
      <c r="I5807" s="171">
        <v>33.99</v>
      </c>
      <c r="J5807" s="169">
        <v>12</v>
      </c>
      <c r="K5807" s="154" cm="1">
        <f t="array" ref="K5807">ROUND(
IF(C5807="Beer",
SUM(LOOKUP(2,1/(SRP!$B$8:$B$10&lt;=E5807)/(SRP!$C$8:$C$10&gt;=E5807),SRP!$D$8:$D$10)*(G5807/100)*(E5807/1000)),
IF(C5807="Spirits",
SUM(LOOKUP(2,1/(SRP!$B$2:$B$7&lt;=E5807)/(SRP!$C$2:$C$7&gt;=E5807),SRP!$D$2:$D$7)*(G5807/100)*(E5807/1000)),
IF(AND(C5807="Wine",D5807="Fortified Wines"),
SUM(LOOKUP(2,1/(SRP!$B$26:$B$29&lt;=E5807)/(SRP!$C$26:$C$29&gt;=E5807),SRP!$D$26:$D$29)*(G5807/100)*(E5807/1000)),
IF(C5807="Wine",
SUM(LOOKUP(2,1/(SRP!$B$21:$B$25&lt;=E5807)/(SRP!$C$21:$C$25&gt;=E5807),SRP!$D$21:$D$25)*(G5807/100)*(E5807/1000)),
IF(AND(C5807="Ready to Drink",D5807="RTD-One Pour Cocktail&gt;7%&lt;=14.5"),
SUM(LOOKUP(2,1/(SRP!$B$16:$B$20&lt;=E5807)/(SRP!$C$16:$C$20&gt;=E5807),SRP!$D$16:$D$20)*(G5807/100)*(E5807/1000)),
IF(C5807="Ready to Drink",
SUM(LOOKUP(2,1/(SRP!$B$11:$B$15&lt;=E5807)/(SRP!$C$11:$C$15&gt;=E5807),SRP!$D$11:$D$15)*(G5807/100)*(E5807/1000)),
0)))))),2)</f>
        <v>15.46</v>
      </c>
      <c r="L5807" s="173" t="str">
        <f t="shared" si="90"/>
        <v>Beer3960</v>
      </c>
      <c r="M5807" s="154">
        <f>VLOOKUP(L5807,'Slope %'!C:D,2,0)</f>
        <v>7.0000000000000007E-2</v>
      </c>
    </row>
    <row r="5808" spans="1:13" x14ac:dyDescent="0.25">
      <c r="A5808" s="169">
        <v>63752</v>
      </c>
      <c r="B5808" s="170" t="s">
        <v>4325</v>
      </c>
      <c r="C5808" s="170" t="s">
        <v>11</v>
      </c>
      <c r="D5808" s="170" t="s">
        <v>12</v>
      </c>
      <c r="E5808" s="170">
        <v>3960</v>
      </c>
      <c r="F5808" s="170">
        <v>1</v>
      </c>
      <c r="G5808" s="171">
        <v>5</v>
      </c>
      <c r="H5808" s="170" t="s">
        <v>105</v>
      </c>
      <c r="I5808" s="171">
        <v>33.99</v>
      </c>
      <c r="J5808" s="169">
        <v>12</v>
      </c>
      <c r="K5808" s="154" cm="1">
        <f t="array" ref="K5808">ROUND(
IF(C5808="Beer",
SUM(LOOKUP(2,1/(SRP!$B$8:$B$10&lt;=E5808)/(SRP!$C$8:$C$10&gt;=E5808),SRP!$D$8:$D$10)*(G5808/100)*(E5808/1000)),
IF(C5808="Spirits",
SUM(LOOKUP(2,1/(SRP!$B$2:$B$7&lt;=E5808)/(SRP!$C$2:$C$7&gt;=E5808),SRP!$D$2:$D$7)*(G5808/100)*(E5808/1000)),
IF(AND(C5808="Wine",D5808="Fortified Wines"),
SUM(LOOKUP(2,1/(SRP!$B$26:$B$29&lt;=E5808)/(SRP!$C$26:$C$29&gt;=E5808),SRP!$D$26:$D$29)*(G5808/100)*(E5808/1000)),
IF(C5808="Wine",
SUM(LOOKUP(2,1/(SRP!$B$21:$B$25&lt;=E5808)/(SRP!$C$21:$C$25&gt;=E5808),SRP!$D$21:$D$25)*(G5808/100)*(E5808/1000)),
IF(AND(C5808="Ready to Drink",D5808="RTD-One Pour Cocktail&gt;7%&lt;=14.5"),
SUM(LOOKUP(2,1/(SRP!$B$16:$B$20&lt;=E5808)/(SRP!$C$16:$C$20&gt;=E5808),SRP!$D$16:$D$20)*(G5808/100)*(E5808/1000)),
IF(C5808="Ready to Drink",
SUM(LOOKUP(2,1/(SRP!$B$11:$B$15&lt;=E5808)/(SRP!$C$11:$C$15&gt;=E5808),SRP!$D$11:$D$15)*(G5808/100)*(E5808/1000)),
0)))))),2)</f>
        <v>15.46</v>
      </c>
      <c r="L5808" s="173" t="str">
        <f t="shared" si="90"/>
        <v>Beer3960</v>
      </c>
      <c r="M5808" s="154">
        <f>VLOOKUP(L5808,'Slope %'!C:D,2,0)</f>
        <v>7.0000000000000007E-2</v>
      </c>
    </row>
    <row r="5809" spans="1:13" x14ac:dyDescent="0.25">
      <c r="A5809" s="169">
        <v>63753</v>
      </c>
      <c r="B5809" s="170" t="s">
        <v>4326</v>
      </c>
      <c r="C5809" s="170" t="s">
        <v>15</v>
      </c>
      <c r="D5809" s="170" t="s">
        <v>137</v>
      </c>
      <c r="E5809" s="170">
        <v>750</v>
      </c>
      <c r="F5809" s="170">
        <v>12</v>
      </c>
      <c r="G5809" s="171">
        <v>40</v>
      </c>
      <c r="H5809" s="170" t="s">
        <v>43</v>
      </c>
      <c r="I5809" s="171">
        <v>31.79</v>
      </c>
      <c r="J5809" s="169">
        <v>1</v>
      </c>
      <c r="K5809" s="154" cm="1">
        <f t="array" ref="K5809">ROUND(
IF(C5809="Beer",
SUM(LOOKUP(2,1/(SRP!$B$8:$B$10&lt;=E5809)/(SRP!$C$8:$C$10&gt;=E5809),SRP!$D$8:$D$10)*(G5809/100)*(E5809/1000)),
IF(C5809="Spirits",
SUM(LOOKUP(2,1/(SRP!$B$2:$B$7&lt;=E5809)/(SRP!$C$2:$C$7&gt;=E5809),SRP!$D$2:$D$7)*(G5809/100)*(E5809/1000)),
IF(AND(C5809="Wine",D5809="Fortified Wines"),
SUM(LOOKUP(2,1/(SRP!$B$26:$B$29&lt;=E5809)/(SRP!$C$26:$C$29&gt;=E5809),SRP!$D$26:$D$29)*(G5809/100)*(E5809/1000)),
IF(C5809="Wine",
SUM(LOOKUP(2,1/(SRP!$B$21:$B$25&lt;=E5809)/(SRP!$C$21:$C$25&gt;=E5809),SRP!$D$21:$D$25)*(G5809/100)*(E5809/1000)),
IF(AND(C5809="Ready to Drink",D5809="RTD-One Pour Cocktail&gt;7%&lt;=14.5"),
SUM(LOOKUP(2,1/(SRP!$B$16:$B$20&lt;=E5809)/(SRP!$C$16:$C$20&gt;=E5809),SRP!$D$16:$D$20)*(G5809/100)*(E5809/1000)),
IF(C5809="Ready to Drink",
SUM(LOOKUP(2,1/(SRP!$B$11:$B$15&lt;=E5809)/(SRP!$C$11:$C$15&gt;=E5809),SRP!$D$11:$D$15)*(G5809/100)*(E5809/1000)),
0)))))),2)</f>
        <v>23.42</v>
      </c>
      <c r="L5809" s="173" t="str">
        <f t="shared" si="90"/>
        <v>Spirits750</v>
      </c>
      <c r="M5809" s="154">
        <f>VLOOKUP(L5809,'Slope %'!C:D,2,0)</f>
        <v>7.0000000000000007E-2</v>
      </c>
    </row>
    <row r="5810" spans="1:13" x14ac:dyDescent="0.25">
      <c r="A5810" s="169">
        <v>63756</v>
      </c>
      <c r="B5810" s="170" t="s">
        <v>4327</v>
      </c>
      <c r="C5810" s="170" t="s">
        <v>263</v>
      </c>
      <c r="D5810" s="170" t="s">
        <v>806</v>
      </c>
      <c r="E5810" s="170">
        <v>4260</v>
      </c>
      <c r="F5810" s="170">
        <v>2</v>
      </c>
      <c r="G5810" s="171">
        <v>7</v>
      </c>
      <c r="H5810" s="170" t="s">
        <v>105</v>
      </c>
      <c r="I5810" s="171">
        <v>34.99</v>
      </c>
      <c r="J5810" s="169">
        <v>12</v>
      </c>
      <c r="K5810" s="154" cm="1">
        <f t="array" ref="K5810">ROUND(
IF(C5810="Beer",
SUM(LOOKUP(2,1/(SRP!$B$8:$B$10&lt;=E5810)/(SRP!$C$8:$C$10&gt;=E5810),SRP!$D$8:$D$10)*(G5810/100)*(E5810/1000)),
IF(C5810="Spirits",
SUM(LOOKUP(2,1/(SRP!$B$2:$B$7&lt;=E5810)/(SRP!$C$2:$C$7&gt;=E5810),SRP!$D$2:$D$7)*(G5810/100)*(E5810/1000)),
IF(AND(C5810="Wine",D5810="Fortified Wines"),
SUM(LOOKUP(2,1/(SRP!$B$26:$B$29&lt;=E5810)/(SRP!$C$26:$C$29&gt;=E5810),SRP!$D$26:$D$29)*(G5810/100)*(E5810/1000)),
IF(C5810="Wine",
SUM(LOOKUP(2,1/(SRP!$B$21:$B$25&lt;=E5810)/(SRP!$C$21:$C$25&gt;=E5810),SRP!$D$21:$D$25)*(G5810/100)*(E5810/1000)),
IF(AND(C5810="Ready to Drink",D5810="RTD-One Pour Cocktail&gt;7%&lt;=14.5"),
SUM(LOOKUP(2,1/(SRP!$B$16:$B$20&lt;=E5810)/(SRP!$C$16:$C$20&gt;=E5810),SRP!$D$16:$D$20)*(G5810/100)*(E5810/1000)),
IF(C5810="Ready to Drink",
SUM(LOOKUP(2,1/(SRP!$B$11:$B$15&lt;=E5810)/(SRP!$C$11:$C$15&gt;=E5810),SRP!$D$11:$D$15)*(G5810/100)*(E5810/1000)),
0)))))),2)</f>
        <v>23.28</v>
      </c>
      <c r="L5810" s="173" t="str">
        <f t="shared" si="90"/>
        <v>Ready to Drink4260</v>
      </c>
      <c r="M5810" s="154">
        <f>VLOOKUP(L5810,'Slope %'!C:D,2,0)</f>
        <v>7.0000000000000007E-2</v>
      </c>
    </row>
    <row r="5811" spans="1:13" x14ac:dyDescent="0.25">
      <c r="A5811" s="169">
        <v>63756</v>
      </c>
      <c r="B5811" s="170" t="s">
        <v>4327</v>
      </c>
      <c r="C5811" s="170" t="s">
        <v>263</v>
      </c>
      <c r="D5811" s="170" t="s">
        <v>806</v>
      </c>
      <c r="E5811" s="170">
        <v>4260</v>
      </c>
      <c r="F5811" s="170">
        <v>2</v>
      </c>
      <c r="G5811" s="171">
        <v>7</v>
      </c>
      <c r="H5811" s="170" t="s">
        <v>105</v>
      </c>
      <c r="I5811" s="171">
        <v>34.99</v>
      </c>
      <c r="J5811" s="169">
        <v>12</v>
      </c>
      <c r="K5811" s="154" cm="1">
        <f t="array" ref="K5811">ROUND(
IF(C5811="Beer",
SUM(LOOKUP(2,1/(SRP!$B$8:$B$10&lt;=E5811)/(SRP!$C$8:$C$10&gt;=E5811),SRP!$D$8:$D$10)*(G5811/100)*(E5811/1000)),
IF(C5811="Spirits",
SUM(LOOKUP(2,1/(SRP!$B$2:$B$7&lt;=E5811)/(SRP!$C$2:$C$7&gt;=E5811),SRP!$D$2:$D$7)*(G5811/100)*(E5811/1000)),
IF(AND(C5811="Wine",D5811="Fortified Wines"),
SUM(LOOKUP(2,1/(SRP!$B$26:$B$29&lt;=E5811)/(SRP!$C$26:$C$29&gt;=E5811),SRP!$D$26:$D$29)*(G5811/100)*(E5811/1000)),
IF(C5811="Wine",
SUM(LOOKUP(2,1/(SRP!$B$21:$B$25&lt;=E5811)/(SRP!$C$21:$C$25&gt;=E5811),SRP!$D$21:$D$25)*(G5811/100)*(E5811/1000)),
IF(AND(C5811="Ready to Drink",D5811="RTD-One Pour Cocktail&gt;7%&lt;=14.5"),
SUM(LOOKUP(2,1/(SRP!$B$16:$B$20&lt;=E5811)/(SRP!$C$16:$C$20&gt;=E5811),SRP!$D$16:$D$20)*(G5811/100)*(E5811/1000)),
IF(C5811="Ready to Drink",
SUM(LOOKUP(2,1/(SRP!$B$11:$B$15&lt;=E5811)/(SRP!$C$11:$C$15&gt;=E5811),SRP!$D$11:$D$15)*(G5811/100)*(E5811/1000)),
0)))))),2)</f>
        <v>23.28</v>
      </c>
      <c r="L5811" s="173" t="str">
        <f t="shared" si="90"/>
        <v>Ready to Drink4260</v>
      </c>
      <c r="M5811" s="154">
        <f>VLOOKUP(L5811,'Slope %'!C:D,2,0)</f>
        <v>7.0000000000000007E-2</v>
      </c>
    </row>
    <row r="5812" spans="1:13" x14ac:dyDescent="0.25">
      <c r="A5812" s="169">
        <v>63762</v>
      </c>
      <c r="B5812" s="170" t="s">
        <v>4328</v>
      </c>
      <c r="C5812" s="170" t="s">
        <v>263</v>
      </c>
      <c r="D5812" s="170" t="s">
        <v>646</v>
      </c>
      <c r="E5812" s="170">
        <v>4260</v>
      </c>
      <c r="F5812" s="170">
        <v>1</v>
      </c>
      <c r="G5812" s="171">
        <v>5</v>
      </c>
      <c r="H5812" s="170" t="s">
        <v>409</v>
      </c>
      <c r="I5812" s="171">
        <v>32.49</v>
      </c>
      <c r="J5812" s="169">
        <v>12</v>
      </c>
      <c r="K5812" s="154" cm="1">
        <f t="array" ref="K5812">ROUND(
IF(C5812="Beer",
SUM(LOOKUP(2,1/(SRP!$B$8:$B$10&lt;=E5812)/(SRP!$C$8:$C$10&gt;=E5812),SRP!$D$8:$D$10)*(G5812/100)*(E5812/1000)),
IF(C5812="Spirits",
SUM(LOOKUP(2,1/(SRP!$B$2:$B$7&lt;=E5812)/(SRP!$C$2:$C$7&gt;=E5812),SRP!$D$2:$D$7)*(G5812/100)*(E5812/1000)),
IF(AND(C5812="Wine",D5812="Fortified Wines"),
SUM(LOOKUP(2,1/(SRP!$B$26:$B$29&lt;=E5812)/(SRP!$C$26:$C$29&gt;=E5812),SRP!$D$26:$D$29)*(G5812/100)*(E5812/1000)),
IF(C5812="Wine",
SUM(LOOKUP(2,1/(SRP!$B$21:$B$25&lt;=E5812)/(SRP!$C$21:$C$25&gt;=E5812),SRP!$D$21:$D$25)*(G5812/100)*(E5812/1000)),
IF(AND(C5812="Ready to Drink",D5812="RTD-One Pour Cocktail&gt;7%&lt;=14.5"),
SUM(LOOKUP(2,1/(SRP!$B$16:$B$20&lt;=E5812)/(SRP!$C$16:$C$20&gt;=E5812),SRP!$D$16:$D$20)*(G5812/100)*(E5812/1000)),
IF(C5812="Ready to Drink",
SUM(LOOKUP(2,1/(SRP!$B$11:$B$15&lt;=E5812)/(SRP!$C$11:$C$15&gt;=E5812),SRP!$D$11:$D$15)*(G5812/100)*(E5812/1000)),
0)))))),2)</f>
        <v>16.63</v>
      </c>
      <c r="L5812" s="173" t="str">
        <f t="shared" si="90"/>
        <v>Ready to Drink4260</v>
      </c>
      <c r="M5812" s="154">
        <f>VLOOKUP(L5812,'Slope %'!C:D,2,0)</f>
        <v>7.0000000000000007E-2</v>
      </c>
    </row>
    <row r="5813" spans="1:13" x14ac:dyDescent="0.25">
      <c r="A5813" s="169">
        <v>63762</v>
      </c>
      <c r="B5813" s="170" t="s">
        <v>4328</v>
      </c>
      <c r="C5813" s="170" t="s">
        <v>263</v>
      </c>
      <c r="D5813" s="170" t="s">
        <v>646</v>
      </c>
      <c r="E5813" s="170">
        <v>4260</v>
      </c>
      <c r="F5813" s="170">
        <v>1</v>
      </c>
      <c r="G5813" s="171">
        <v>5</v>
      </c>
      <c r="H5813" s="170" t="s">
        <v>409</v>
      </c>
      <c r="I5813" s="171">
        <v>32.49</v>
      </c>
      <c r="J5813" s="169">
        <v>12</v>
      </c>
      <c r="K5813" s="154" cm="1">
        <f t="array" ref="K5813">ROUND(
IF(C5813="Beer",
SUM(LOOKUP(2,1/(SRP!$B$8:$B$10&lt;=E5813)/(SRP!$C$8:$C$10&gt;=E5813),SRP!$D$8:$D$10)*(G5813/100)*(E5813/1000)),
IF(C5813="Spirits",
SUM(LOOKUP(2,1/(SRP!$B$2:$B$7&lt;=E5813)/(SRP!$C$2:$C$7&gt;=E5813),SRP!$D$2:$D$7)*(G5813/100)*(E5813/1000)),
IF(AND(C5813="Wine",D5813="Fortified Wines"),
SUM(LOOKUP(2,1/(SRP!$B$26:$B$29&lt;=E5813)/(SRP!$C$26:$C$29&gt;=E5813),SRP!$D$26:$D$29)*(G5813/100)*(E5813/1000)),
IF(C5813="Wine",
SUM(LOOKUP(2,1/(SRP!$B$21:$B$25&lt;=E5813)/(SRP!$C$21:$C$25&gt;=E5813),SRP!$D$21:$D$25)*(G5813/100)*(E5813/1000)),
IF(AND(C5813="Ready to Drink",D5813="RTD-One Pour Cocktail&gt;7%&lt;=14.5"),
SUM(LOOKUP(2,1/(SRP!$B$16:$B$20&lt;=E5813)/(SRP!$C$16:$C$20&gt;=E5813),SRP!$D$16:$D$20)*(G5813/100)*(E5813/1000)),
IF(C5813="Ready to Drink",
SUM(LOOKUP(2,1/(SRP!$B$11:$B$15&lt;=E5813)/(SRP!$C$11:$C$15&gt;=E5813),SRP!$D$11:$D$15)*(G5813/100)*(E5813/1000)),
0)))))),2)</f>
        <v>16.63</v>
      </c>
      <c r="L5813" s="173" t="str">
        <f t="shared" si="90"/>
        <v>Ready to Drink4260</v>
      </c>
      <c r="M5813" s="154">
        <f>VLOOKUP(L5813,'Slope %'!C:D,2,0)</f>
        <v>7.0000000000000007E-2</v>
      </c>
    </row>
    <row r="5814" spans="1:13" x14ac:dyDescent="0.25">
      <c r="A5814" s="169">
        <v>63763</v>
      </c>
      <c r="B5814" s="170" t="s">
        <v>4329</v>
      </c>
      <c r="C5814" s="170" t="s">
        <v>15</v>
      </c>
      <c r="D5814" s="170" t="s">
        <v>137</v>
      </c>
      <c r="E5814" s="170">
        <v>750</v>
      </c>
      <c r="F5814" s="170">
        <v>12</v>
      </c>
      <c r="G5814" s="171">
        <v>40</v>
      </c>
      <c r="H5814" s="170" t="s">
        <v>783</v>
      </c>
      <c r="I5814" s="171">
        <v>32.99</v>
      </c>
      <c r="J5814" s="169">
        <v>1</v>
      </c>
      <c r="K5814" s="154" cm="1">
        <f t="array" ref="K5814">ROUND(
IF(C5814="Beer",
SUM(LOOKUP(2,1/(SRP!$B$8:$B$10&lt;=E5814)/(SRP!$C$8:$C$10&gt;=E5814),SRP!$D$8:$D$10)*(G5814/100)*(E5814/1000)),
IF(C5814="Spirits",
SUM(LOOKUP(2,1/(SRP!$B$2:$B$7&lt;=E5814)/(SRP!$C$2:$C$7&gt;=E5814),SRP!$D$2:$D$7)*(G5814/100)*(E5814/1000)),
IF(AND(C5814="Wine",D5814="Fortified Wines"),
SUM(LOOKUP(2,1/(SRP!$B$26:$B$29&lt;=E5814)/(SRP!$C$26:$C$29&gt;=E5814),SRP!$D$26:$D$29)*(G5814/100)*(E5814/1000)),
IF(C5814="Wine",
SUM(LOOKUP(2,1/(SRP!$B$21:$B$25&lt;=E5814)/(SRP!$C$21:$C$25&gt;=E5814),SRP!$D$21:$D$25)*(G5814/100)*(E5814/1000)),
IF(AND(C5814="Ready to Drink",D5814="RTD-One Pour Cocktail&gt;7%&lt;=14.5"),
SUM(LOOKUP(2,1/(SRP!$B$16:$B$20&lt;=E5814)/(SRP!$C$16:$C$20&gt;=E5814),SRP!$D$16:$D$20)*(G5814/100)*(E5814/1000)),
IF(C5814="Ready to Drink",
SUM(LOOKUP(2,1/(SRP!$B$11:$B$15&lt;=E5814)/(SRP!$C$11:$C$15&gt;=E5814),SRP!$D$11:$D$15)*(G5814/100)*(E5814/1000)),
0)))))),2)</f>
        <v>23.42</v>
      </c>
      <c r="L5814" s="173" t="str">
        <f t="shared" si="90"/>
        <v>Spirits750</v>
      </c>
      <c r="M5814" s="154">
        <f>VLOOKUP(L5814,'Slope %'!C:D,2,0)</f>
        <v>7.0000000000000007E-2</v>
      </c>
    </row>
    <row r="5815" spans="1:13" x14ac:dyDescent="0.25">
      <c r="A5815" s="169">
        <v>63764</v>
      </c>
      <c r="B5815" s="170" t="s">
        <v>4330</v>
      </c>
      <c r="C5815" s="170" t="s">
        <v>263</v>
      </c>
      <c r="D5815" s="170" t="s">
        <v>264</v>
      </c>
      <c r="E5815" s="170">
        <v>4260</v>
      </c>
      <c r="F5815" s="170">
        <v>1</v>
      </c>
      <c r="G5815" s="171">
        <v>5</v>
      </c>
      <c r="H5815" s="170" t="s">
        <v>409</v>
      </c>
      <c r="I5815" s="171">
        <v>32.49</v>
      </c>
      <c r="J5815" s="169">
        <v>12</v>
      </c>
      <c r="K5815" s="154" cm="1">
        <f t="array" ref="K5815">ROUND(
IF(C5815="Beer",
SUM(LOOKUP(2,1/(SRP!$B$8:$B$10&lt;=E5815)/(SRP!$C$8:$C$10&gt;=E5815),SRP!$D$8:$D$10)*(G5815/100)*(E5815/1000)),
IF(C5815="Spirits",
SUM(LOOKUP(2,1/(SRP!$B$2:$B$7&lt;=E5815)/(SRP!$C$2:$C$7&gt;=E5815),SRP!$D$2:$D$7)*(G5815/100)*(E5815/1000)),
IF(AND(C5815="Wine",D5815="Fortified Wines"),
SUM(LOOKUP(2,1/(SRP!$B$26:$B$29&lt;=E5815)/(SRP!$C$26:$C$29&gt;=E5815),SRP!$D$26:$D$29)*(G5815/100)*(E5815/1000)),
IF(C5815="Wine",
SUM(LOOKUP(2,1/(SRP!$B$21:$B$25&lt;=E5815)/(SRP!$C$21:$C$25&gt;=E5815),SRP!$D$21:$D$25)*(G5815/100)*(E5815/1000)),
IF(AND(C5815="Ready to Drink",D5815="RTD-One Pour Cocktail&gt;7%&lt;=14.5"),
SUM(LOOKUP(2,1/(SRP!$B$16:$B$20&lt;=E5815)/(SRP!$C$16:$C$20&gt;=E5815),SRP!$D$16:$D$20)*(G5815/100)*(E5815/1000)),
IF(C5815="Ready to Drink",
SUM(LOOKUP(2,1/(SRP!$B$11:$B$15&lt;=E5815)/(SRP!$C$11:$C$15&gt;=E5815),SRP!$D$11:$D$15)*(G5815/100)*(E5815/1000)),
0)))))),2)</f>
        <v>16.63</v>
      </c>
      <c r="L5815" s="173" t="str">
        <f t="shared" si="90"/>
        <v>Ready to Drink4260</v>
      </c>
      <c r="M5815" s="154">
        <f>VLOOKUP(L5815,'Slope %'!C:D,2,0)</f>
        <v>7.0000000000000007E-2</v>
      </c>
    </row>
    <row r="5816" spans="1:13" x14ac:dyDescent="0.25">
      <c r="A5816" s="169">
        <v>63764</v>
      </c>
      <c r="B5816" s="170" t="s">
        <v>4330</v>
      </c>
      <c r="C5816" s="170" t="s">
        <v>263</v>
      </c>
      <c r="D5816" s="170" t="s">
        <v>264</v>
      </c>
      <c r="E5816" s="170">
        <v>4260</v>
      </c>
      <c r="F5816" s="170">
        <v>1</v>
      </c>
      <c r="G5816" s="171">
        <v>5</v>
      </c>
      <c r="H5816" s="170" t="s">
        <v>409</v>
      </c>
      <c r="I5816" s="171">
        <v>32.49</v>
      </c>
      <c r="J5816" s="169">
        <v>12</v>
      </c>
      <c r="K5816" s="154" cm="1">
        <f t="array" ref="K5816">ROUND(
IF(C5816="Beer",
SUM(LOOKUP(2,1/(SRP!$B$8:$B$10&lt;=E5816)/(SRP!$C$8:$C$10&gt;=E5816),SRP!$D$8:$D$10)*(G5816/100)*(E5816/1000)),
IF(C5816="Spirits",
SUM(LOOKUP(2,1/(SRP!$B$2:$B$7&lt;=E5816)/(SRP!$C$2:$C$7&gt;=E5816),SRP!$D$2:$D$7)*(G5816/100)*(E5816/1000)),
IF(AND(C5816="Wine",D5816="Fortified Wines"),
SUM(LOOKUP(2,1/(SRP!$B$26:$B$29&lt;=E5816)/(SRP!$C$26:$C$29&gt;=E5816),SRP!$D$26:$D$29)*(G5816/100)*(E5816/1000)),
IF(C5816="Wine",
SUM(LOOKUP(2,1/(SRP!$B$21:$B$25&lt;=E5816)/(SRP!$C$21:$C$25&gt;=E5816),SRP!$D$21:$D$25)*(G5816/100)*(E5816/1000)),
IF(AND(C5816="Ready to Drink",D5816="RTD-One Pour Cocktail&gt;7%&lt;=14.5"),
SUM(LOOKUP(2,1/(SRP!$B$16:$B$20&lt;=E5816)/(SRP!$C$16:$C$20&gt;=E5816),SRP!$D$16:$D$20)*(G5816/100)*(E5816/1000)),
IF(C5816="Ready to Drink",
SUM(LOOKUP(2,1/(SRP!$B$11:$B$15&lt;=E5816)/(SRP!$C$11:$C$15&gt;=E5816),SRP!$D$11:$D$15)*(G5816/100)*(E5816/1000)),
0)))))),2)</f>
        <v>16.63</v>
      </c>
      <c r="L5816" s="173" t="str">
        <f t="shared" si="90"/>
        <v>Ready to Drink4260</v>
      </c>
      <c r="M5816" s="154">
        <f>VLOOKUP(L5816,'Slope %'!C:D,2,0)</f>
        <v>7.0000000000000007E-2</v>
      </c>
    </row>
    <row r="5817" spans="1:13" x14ac:dyDescent="0.25">
      <c r="A5817" s="169">
        <v>63765</v>
      </c>
      <c r="B5817" s="170" t="s">
        <v>4331</v>
      </c>
      <c r="C5817" s="170" t="s">
        <v>263</v>
      </c>
      <c r="D5817" s="170" t="s">
        <v>646</v>
      </c>
      <c r="E5817" s="170">
        <v>4260</v>
      </c>
      <c r="F5817" s="170">
        <v>1</v>
      </c>
      <c r="G5817" s="171">
        <v>5</v>
      </c>
      <c r="H5817" s="170" t="s">
        <v>409</v>
      </c>
      <c r="I5817" s="171">
        <v>32.49</v>
      </c>
      <c r="J5817" s="169">
        <v>12</v>
      </c>
      <c r="K5817" s="154" cm="1">
        <f t="array" ref="K5817">ROUND(
IF(C5817="Beer",
SUM(LOOKUP(2,1/(SRP!$B$8:$B$10&lt;=E5817)/(SRP!$C$8:$C$10&gt;=E5817),SRP!$D$8:$D$10)*(G5817/100)*(E5817/1000)),
IF(C5817="Spirits",
SUM(LOOKUP(2,1/(SRP!$B$2:$B$7&lt;=E5817)/(SRP!$C$2:$C$7&gt;=E5817),SRP!$D$2:$D$7)*(G5817/100)*(E5817/1000)),
IF(AND(C5817="Wine",D5817="Fortified Wines"),
SUM(LOOKUP(2,1/(SRP!$B$26:$B$29&lt;=E5817)/(SRP!$C$26:$C$29&gt;=E5817),SRP!$D$26:$D$29)*(G5817/100)*(E5817/1000)),
IF(C5817="Wine",
SUM(LOOKUP(2,1/(SRP!$B$21:$B$25&lt;=E5817)/(SRP!$C$21:$C$25&gt;=E5817),SRP!$D$21:$D$25)*(G5817/100)*(E5817/1000)),
IF(AND(C5817="Ready to Drink",D5817="RTD-One Pour Cocktail&gt;7%&lt;=14.5"),
SUM(LOOKUP(2,1/(SRP!$B$16:$B$20&lt;=E5817)/(SRP!$C$16:$C$20&gt;=E5817),SRP!$D$16:$D$20)*(G5817/100)*(E5817/1000)),
IF(C5817="Ready to Drink",
SUM(LOOKUP(2,1/(SRP!$B$11:$B$15&lt;=E5817)/(SRP!$C$11:$C$15&gt;=E5817),SRP!$D$11:$D$15)*(G5817/100)*(E5817/1000)),
0)))))),2)</f>
        <v>16.63</v>
      </c>
      <c r="L5817" s="173" t="str">
        <f t="shared" si="90"/>
        <v>Ready to Drink4260</v>
      </c>
      <c r="M5817" s="154">
        <f>VLOOKUP(L5817,'Slope %'!C:D,2,0)</f>
        <v>7.0000000000000007E-2</v>
      </c>
    </row>
    <row r="5818" spans="1:13" x14ac:dyDescent="0.25">
      <c r="A5818" s="169">
        <v>63765</v>
      </c>
      <c r="B5818" s="170" t="s">
        <v>4331</v>
      </c>
      <c r="C5818" s="170" t="s">
        <v>263</v>
      </c>
      <c r="D5818" s="170" t="s">
        <v>646</v>
      </c>
      <c r="E5818" s="170">
        <v>4260</v>
      </c>
      <c r="F5818" s="170">
        <v>1</v>
      </c>
      <c r="G5818" s="171">
        <v>5</v>
      </c>
      <c r="H5818" s="170" t="s">
        <v>409</v>
      </c>
      <c r="I5818" s="171">
        <v>32.49</v>
      </c>
      <c r="J5818" s="169">
        <v>12</v>
      </c>
      <c r="K5818" s="154" cm="1">
        <f t="array" ref="K5818">ROUND(
IF(C5818="Beer",
SUM(LOOKUP(2,1/(SRP!$B$8:$B$10&lt;=E5818)/(SRP!$C$8:$C$10&gt;=E5818),SRP!$D$8:$D$10)*(G5818/100)*(E5818/1000)),
IF(C5818="Spirits",
SUM(LOOKUP(2,1/(SRP!$B$2:$B$7&lt;=E5818)/(SRP!$C$2:$C$7&gt;=E5818),SRP!$D$2:$D$7)*(G5818/100)*(E5818/1000)),
IF(AND(C5818="Wine",D5818="Fortified Wines"),
SUM(LOOKUP(2,1/(SRP!$B$26:$B$29&lt;=E5818)/(SRP!$C$26:$C$29&gt;=E5818),SRP!$D$26:$D$29)*(G5818/100)*(E5818/1000)),
IF(C5818="Wine",
SUM(LOOKUP(2,1/(SRP!$B$21:$B$25&lt;=E5818)/(SRP!$C$21:$C$25&gt;=E5818),SRP!$D$21:$D$25)*(G5818/100)*(E5818/1000)),
IF(AND(C5818="Ready to Drink",D5818="RTD-One Pour Cocktail&gt;7%&lt;=14.5"),
SUM(LOOKUP(2,1/(SRP!$B$16:$B$20&lt;=E5818)/(SRP!$C$16:$C$20&gt;=E5818),SRP!$D$16:$D$20)*(G5818/100)*(E5818/1000)),
IF(C5818="Ready to Drink",
SUM(LOOKUP(2,1/(SRP!$B$11:$B$15&lt;=E5818)/(SRP!$C$11:$C$15&gt;=E5818),SRP!$D$11:$D$15)*(G5818/100)*(E5818/1000)),
0)))))),2)</f>
        <v>16.63</v>
      </c>
      <c r="L5818" s="173" t="str">
        <f t="shared" si="90"/>
        <v>Ready to Drink4260</v>
      </c>
      <c r="M5818" s="154">
        <f>VLOOKUP(L5818,'Slope %'!C:D,2,0)</f>
        <v>7.0000000000000007E-2</v>
      </c>
    </row>
    <row r="5819" spans="1:13" x14ac:dyDescent="0.25">
      <c r="A5819" s="169">
        <v>63767</v>
      </c>
      <c r="B5819" s="170" t="s">
        <v>4332</v>
      </c>
      <c r="C5819" s="170" t="s">
        <v>24</v>
      </c>
      <c r="D5819" s="170" t="s">
        <v>58</v>
      </c>
      <c r="E5819" s="170">
        <v>750</v>
      </c>
      <c r="F5819" s="170">
        <v>12</v>
      </c>
      <c r="G5819" s="171">
        <v>13</v>
      </c>
      <c r="H5819" s="170" t="s">
        <v>163</v>
      </c>
      <c r="I5819" s="171">
        <v>16.989999999999998</v>
      </c>
      <c r="J5819" s="169">
        <v>1</v>
      </c>
      <c r="K5819" s="154" cm="1">
        <f t="array" ref="K5819">ROUND(
IF(C5819="Beer",
SUM(LOOKUP(2,1/(SRP!$B$8:$B$10&lt;=E5819)/(SRP!$C$8:$C$10&gt;=E5819),SRP!$D$8:$D$10)*(G5819/100)*(E5819/1000)),
IF(C5819="Spirits",
SUM(LOOKUP(2,1/(SRP!$B$2:$B$7&lt;=E5819)/(SRP!$C$2:$C$7&gt;=E5819),SRP!$D$2:$D$7)*(G5819/100)*(E5819/1000)),
IF(AND(C5819="Wine",D5819="Fortified Wines"),
SUM(LOOKUP(2,1/(SRP!$B$26:$B$29&lt;=E5819)/(SRP!$C$26:$C$29&gt;=E5819),SRP!$D$26:$D$29)*(G5819/100)*(E5819/1000)),
IF(C5819="Wine",
SUM(LOOKUP(2,1/(SRP!$B$21:$B$25&lt;=E5819)/(SRP!$C$21:$C$25&gt;=E5819),SRP!$D$21:$D$25)*(G5819/100)*(E5819/1000)),
IF(AND(C5819="Ready to Drink",D5819="RTD-One Pour Cocktail&gt;7%&lt;=14.5"),
SUM(LOOKUP(2,1/(SRP!$B$16:$B$20&lt;=E5819)/(SRP!$C$16:$C$20&gt;=E5819),SRP!$D$16:$D$20)*(G5819/100)*(E5819/1000)),
IF(C5819="Ready to Drink",
SUM(LOOKUP(2,1/(SRP!$B$11:$B$15&lt;=E5819)/(SRP!$C$11:$C$15&gt;=E5819),SRP!$D$11:$D$15)*(G5819/100)*(E5819/1000)),
0)))))),2)</f>
        <v>7.61</v>
      </c>
      <c r="L5819" s="173" t="str">
        <f t="shared" si="90"/>
        <v>Wine750</v>
      </c>
      <c r="M5819" s="154">
        <f>VLOOKUP(L5819,'Slope %'!C:D,2,0)</f>
        <v>0.1</v>
      </c>
    </row>
    <row r="5820" spans="1:13" x14ac:dyDescent="0.25">
      <c r="A5820" s="169">
        <v>63768</v>
      </c>
      <c r="B5820" s="170" t="s">
        <v>4333</v>
      </c>
      <c r="C5820" s="170" t="s">
        <v>24</v>
      </c>
      <c r="D5820" s="170" t="s">
        <v>68</v>
      </c>
      <c r="E5820" s="170">
        <v>750</v>
      </c>
      <c r="F5820" s="170">
        <v>12</v>
      </c>
      <c r="G5820" s="171">
        <v>13.9</v>
      </c>
      <c r="H5820" s="170" t="s">
        <v>256</v>
      </c>
      <c r="I5820" s="171">
        <v>18.989999999999998</v>
      </c>
      <c r="J5820" s="169">
        <v>1</v>
      </c>
      <c r="K5820" s="154" cm="1">
        <f t="array" ref="K5820">ROUND(
IF(C5820="Beer",
SUM(LOOKUP(2,1/(SRP!$B$8:$B$10&lt;=E5820)/(SRP!$C$8:$C$10&gt;=E5820),SRP!$D$8:$D$10)*(G5820/100)*(E5820/1000)),
IF(C5820="Spirits",
SUM(LOOKUP(2,1/(SRP!$B$2:$B$7&lt;=E5820)/(SRP!$C$2:$C$7&gt;=E5820),SRP!$D$2:$D$7)*(G5820/100)*(E5820/1000)),
IF(AND(C5820="Wine",D5820="Fortified Wines"),
SUM(LOOKUP(2,1/(SRP!$B$26:$B$29&lt;=E5820)/(SRP!$C$26:$C$29&gt;=E5820),SRP!$D$26:$D$29)*(G5820/100)*(E5820/1000)),
IF(C5820="Wine",
SUM(LOOKUP(2,1/(SRP!$B$21:$B$25&lt;=E5820)/(SRP!$C$21:$C$25&gt;=E5820),SRP!$D$21:$D$25)*(G5820/100)*(E5820/1000)),
IF(AND(C5820="Ready to Drink",D5820="RTD-One Pour Cocktail&gt;7%&lt;=14.5"),
SUM(LOOKUP(2,1/(SRP!$B$16:$B$20&lt;=E5820)/(SRP!$C$16:$C$20&gt;=E5820),SRP!$D$16:$D$20)*(G5820/100)*(E5820/1000)),
IF(C5820="Ready to Drink",
SUM(LOOKUP(2,1/(SRP!$B$11:$B$15&lt;=E5820)/(SRP!$C$11:$C$15&gt;=E5820),SRP!$D$11:$D$15)*(G5820/100)*(E5820/1000)),
0)))))),2)</f>
        <v>8.14</v>
      </c>
      <c r="L5820" s="173" t="str">
        <f t="shared" si="90"/>
        <v>Wine750</v>
      </c>
      <c r="M5820" s="154">
        <f>VLOOKUP(L5820,'Slope %'!C:D,2,0)</f>
        <v>0.1</v>
      </c>
    </row>
    <row r="5821" spans="1:13" x14ac:dyDescent="0.25">
      <c r="A5821" s="169">
        <v>63771</v>
      </c>
      <c r="B5821" s="170" t="s">
        <v>4334</v>
      </c>
      <c r="C5821" s="170" t="s">
        <v>15</v>
      </c>
      <c r="D5821" s="170" t="s">
        <v>113</v>
      </c>
      <c r="E5821" s="170">
        <v>750</v>
      </c>
      <c r="F5821" s="170">
        <v>6</v>
      </c>
      <c r="G5821" s="171">
        <v>46</v>
      </c>
      <c r="H5821" s="170" t="s">
        <v>35</v>
      </c>
      <c r="I5821" s="171">
        <v>144.99</v>
      </c>
      <c r="J5821" s="169">
        <v>1</v>
      </c>
      <c r="K5821" s="154" cm="1">
        <f t="array" ref="K5821">ROUND(
IF(C5821="Beer",
SUM(LOOKUP(2,1/(SRP!$B$8:$B$10&lt;=E5821)/(SRP!$C$8:$C$10&gt;=E5821),SRP!$D$8:$D$10)*(G5821/100)*(E5821/1000)),
IF(C5821="Spirits",
SUM(LOOKUP(2,1/(SRP!$B$2:$B$7&lt;=E5821)/(SRP!$C$2:$C$7&gt;=E5821),SRP!$D$2:$D$7)*(G5821/100)*(E5821/1000)),
IF(AND(C5821="Wine",D5821="Fortified Wines"),
SUM(LOOKUP(2,1/(SRP!$B$26:$B$29&lt;=E5821)/(SRP!$C$26:$C$29&gt;=E5821),SRP!$D$26:$D$29)*(G5821/100)*(E5821/1000)),
IF(C5821="Wine",
SUM(LOOKUP(2,1/(SRP!$B$21:$B$25&lt;=E5821)/(SRP!$C$21:$C$25&gt;=E5821),SRP!$D$21:$D$25)*(G5821/100)*(E5821/1000)),
IF(AND(C5821="Ready to Drink",D5821="RTD-One Pour Cocktail&gt;7%&lt;=14.5"),
SUM(LOOKUP(2,1/(SRP!$B$16:$B$20&lt;=E5821)/(SRP!$C$16:$C$20&gt;=E5821),SRP!$D$16:$D$20)*(G5821/100)*(E5821/1000)),
IF(C5821="Ready to Drink",
SUM(LOOKUP(2,1/(SRP!$B$11:$B$15&lt;=E5821)/(SRP!$C$11:$C$15&gt;=E5821),SRP!$D$11:$D$15)*(G5821/100)*(E5821/1000)),
0)))))),2)</f>
        <v>26.93</v>
      </c>
      <c r="L5821" s="173" t="str">
        <f t="shared" si="90"/>
        <v>Spirits750</v>
      </c>
      <c r="M5821" s="154">
        <f>VLOOKUP(L5821,'Slope %'!C:D,2,0)</f>
        <v>7.0000000000000007E-2</v>
      </c>
    </row>
    <row r="5822" spans="1:13" x14ac:dyDescent="0.25">
      <c r="A5822" s="169">
        <v>63812</v>
      </c>
      <c r="B5822" s="170" t="s">
        <v>4335</v>
      </c>
      <c r="C5822" s="170" t="s">
        <v>11</v>
      </c>
      <c r="D5822" s="170" t="s">
        <v>267</v>
      </c>
      <c r="E5822" s="170">
        <v>3784</v>
      </c>
      <c r="F5822" s="170">
        <v>3</v>
      </c>
      <c r="G5822" s="171">
        <v>5</v>
      </c>
      <c r="H5822" s="170" t="s">
        <v>3994</v>
      </c>
      <c r="I5822" s="171">
        <v>27.99</v>
      </c>
      <c r="J5822" s="169">
        <v>8</v>
      </c>
      <c r="K5822" s="154" cm="1">
        <f t="array" ref="K5822">ROUND(
IF(C5822="Beer",
SUM(LOOKUP(2,1/(SRP!$B$8:$B$10&lt;=E5822)/(SRP!$C$8:$C$10&gt;=E5822),SRP!$D$8:$D$10)*(G5822/100)*(E5822/1000)),
IF(C5822="Spirits",
SUM(LOOKUP(2,1/(SRP!$B$2:$B$7&lt;=E5822)/(SRP!$C$2:$C$7&gt;=E5822),SRP!$D$2:$D$7)*(G5822/100)*(E5822/1000)),
IF(AND(C5822="Wine",D5822="Fortified Wines"),
SUM(LOOKUP(2,1/(SRP!$B$26:$B$29&lt;=E5822)/(SRP!$C$26:$C$29&gt;=E5822),SRP!$D$26:$D$29)*(G5822/100)*(E5822/1000)),
IF(C5822="Wine",
SUM(LOOKUP(2,1/(SRP!$B$21:$B$25&lt;=E5822)/(SRP!$C$21:$C$25&gt;=E5822),SRP!$D$21:$D$25)*(G5822/100)*(E5822/1000)),
IF(AND(C5822="Ready to Drink",D5822="RTD-One Pour Cocktail&gt;7%&lt;=14.5"),
SUM(LOOKUP(2,1/(SRP!$B$16:$B$20&lt;=E5822)/(SRP!$C$16:$C$20&gt;=E5822),SRP!$D$16:$D$20)*(G5822/100)*(E5822/1000)),
IF(C5822="Ready to Drink",
SUM(LOOKUP(2,1/(SRP!$B$11:$B$15&lt;=E5822)/(SRP!$C$11:$C$15&gt;=E5822),SRP!$D$11:$D$15)*(G5822/100)*(E5822/1000)),
0)))))),2)</f>
        <v>14.77</v>
      </c>
      <c r="L5822" s="173" t="str">
        <f t="shared" si="90"/>
        <v>Beer3784</v>
      </c>
      <c r="M5822" s="154">
        <f>VLOOKUP(L5822,'Slope %'!C:D,2,0)</f>
        <v>7.0000000000000007E-2</v>
      </c>
    </row>
    <row r="5823" spans="1:13" x14ac:dyDescent="0.25">
      <c r="A5823" s="169">
        <v>63812</v>
      </c>
      <c r="B5823" s="170" t="s">
        <v>4335</v>
      </c>
      <c r="C5823" s="170" t="s">
        <v>11</v>
      </c>
      <c r="D5823" s="170" t="s">
        <v>267</v>
      </c>
      <c r="E5823" s="170">
        <v>3784</v>
      </c>
      <c r="F5823" s="170">
        <v>3</v>
      </c>
      <c r="G5823" s="171">
        <v>5</v>
      </c>
      <c r="H5823" s="170" t="s">
        <v>1662</v>
      </c>
      <c r="I5823" s="171">
        <v>27.99</v>
      </c>
      <c r="J5823" s="169">
        <v>8</v>
      </c>
      <c r="K5823" s="154" cm="1">
        <f t="array" ref="K5823">ROUND(
IF(C5823="Beer",
SUM(LOOKUP(2,1/(SRP!$B$8:$B$10&lt;=E5823)/(SRP!$C$8:$C$10&gt;=E5823),SRP!$D$8:$D$10)*(G5823/100)*(E5823/1000)),
IF(C5823="Spirits",
SUM(LOOKUP(2,1/(SRP!$B$2:$B$7&lt;=E5823)/(SRP!$C$2:$C$7&gt;=E5823),SRP!$D$2:$D$7)*(G5823/100)*(E5823/1000)),
IF(AND(C5823="Wine",D5823="Fortified Wines"),
SUM(LOOKUP(2,1/(SRP!$B$26:$B$29&lt;=E5823)/(SRP!$C$26:$C$29&gt;=E5823),SRP!$D$26:$D$29)*(G5823/100)*(E5823/1000)),
IF(C5823="Wine",
SUM(LOOKUP(2,1/(SRP!$B$21:$B$25&lt;=E5823)/(SRP!$C$21:$C$25&gt;=E5823),SRP!$D$21:$D$25)*(G5823/100)*(E5823/1000)),
IF(AND(C5823="Ready to Drink",D5823="RTD-One Pour Cocktail&gt;7%&lt;=14.5"),
SUM(LOOKUP(2,1/(SRP!$B$16:$B$20&lt;=E5823)/(SRP!$C$16:$C$20&gt;=E5823),SRP!$D$16:$D$20)*(G5823/100)*(E5823/1000)),
IF(C5823="Ready to Drink",
SUM(LOOKUP(2,1/(SRP!$B$11:$B$15&lt;=E5823)/(SRP!$C$11:$C$15&gt;=E5823),SRP!$D$11:$D$15)*(G5823/100)*(E5823/1000)),
0)))))),2)</f>
        <v>14.77</v>
      </c>
      <c r="L5823" s="173" t="str">
        <f t="shared" si="90"/>
        <v>Beer3784</v>
      </c>
      <c r="M5823" s="154">
        <f>VLOOKUP(L5823,'Slope %'!C:D,2,0)</f>
        <v>7.0000000000000007E-2</v>
      </c>
    </row>
    <row r="5824" spans="1:13" x14ac:dyDescent="0.25">
      <c r="A5824" s="169">
        <v>63818</v>
      </c>
      <c r="B5824" s="170" t="s">
        <v>4336</v>
      </c>
      <c r="C5824" s="170" t="s">
        <v>11</v>
      </c>
      <c r="D5824" s="170" t="s">
        <v>303</v>
      </c>
      <c r="E5824" s="170">
        <v>473</v>
      </c>
      <c r="F5824" s="170">
        <v>24</v>
      </c>
      <c r="G5824" s="171">
        <v>8</v>
      </c>
      <c r="H5824" s="170" t="s">
        <v>1556</v>
      </c>
      <c r="I5824" s="171">
        <v>5.29</v>
      </c>
      <c r="J5824" s="169">
        <v>1</v>
      </c>
      <c r="K5824" s="154" cm="1">
        <f t="array" ref="K5824">ROUND(
IF(C5824="Beer",
SUM(LOOKUP(2,1/(SRP!$B$8:$B$10&lt;=E5824)/(SRP!$C$8:$C$10&gt;=E5824),SRP!$D$8:$D$10)*(G5824/100)*(E5824/1000)),
IF(C5824="Spirits",
SUM(LOOKUP(2,1/(SRP!$B$2:$B$7&lt;=E5824)/(SRP!$C$2:$C$7&gt;=E5824),SRP!$D$2:$D$7)*(G5824/100)*(E5824/1000)),
IF(AND(C5824="Wine",D5824="Fortified Wines"),
SUM(LOOKUP(2,1/(SRP!$B$26:$B$29&lt;=E5824)/(SRP!$C$26:$C$29&gt;=E5824),SRP!$D$26:$D$29)*(G5824/100)*(E5824/1000)),
IF(C5824="Wine",
SUM(LOOKUP(2,1/(SRP!$B$21:$B$25&lt;=E5824)/(SRP!$C$21:$C$25&gt;=E5824),SRP!$D$21:$D$25)*(G5824/100)*(E5824/1000)),
IF(AND(C5824="Ready to Drink",D5824="RTD-One Pour Cocktail&gt;7%&lt;=14.5"),
SUM(LOOKUP(2,1/(SRP!$B$16:$B$20&lt;=E5824)/(SRP!$C$16:$C$20&gt;=E5824),SRP!$D$16:$D$20)*(G5824/100)*(E5824/1000)),
IF(C5824="Ready to Drink",
SUM(LOOKUP(2,1/(SRP!$B$11:$B$15&lt;=E5824)/(SRP!$C$11:$C$15&gt;=E5824),SRP!$D$11:$D$15)*(G5824/100)*(E5824/1000)),
0)))))),2)</f>
        <v>2.95</v>
      </c>
      <c r="L5824" s="173" t="str">
        <f t="shared" si="90"/>
        <v>Beer473</v>
      </c>
      <c r="M5824" s="154">
        <f>VLOOKUP(L5824,'Slope %'!C:D,2,0)</f>
        <v>0.12</v>
      </c>
    </row>
    <row r="5825" spans="1:13" x14ac:dyDescent="0.25">
      <c r="A5825" s="169">
        <v>63818</v>
      </c>
      <c r="B5825" s="170" t="s">
        <v>4336</v>
      </c>
      <c r="C5825" s="170" t="s">
        <v>11</v>
      </c>
      <c r="D5825" s="170" t="s">
        <v>303</v>
      </c>
      <c r="E5825" s="170">
        <v>473</v>
      </c>
      <c r="F5825" s="170">
        <v>24</v>
      </c>
      <c r="G5825" s="171">
        <v>8</v>
      </c>
      <c r="H5825" s="170" t="s">
        <v>1556</v>
      </c>
      <c r="I5825" s="171">
        <v>5.29</v>
      </c>
      <c r="J5825" s="169">
        <v>1</v>
      </c>
      <c r="K5825" s="154" cm="1">
        <f t="array" ref="K5825">ROUND(
IF(C5825="Beer",
SUM(LOOKUP(2,1/(SRP!$B$8:$B$10&lt;=E5825)/(SRP!$C$8:$C$10&gt;=E5825),SRP!$D$8:$D$10)*(G5825/100)*(E5825/1000)),
IF(C5825="Spirits",
SUM(LOOKUP(2,1/(SRP!$B$2:$B$7&lt;=E5825)/(SRP!$C$2:$C$7&gt;=E5825),SRP!$D$2:$D$7)*(G5825/100)*(E5825/1000)),
IF(AND(C5825="Wine",D5825="Fortified Wines"),
SUM(LOOKUP(2,1/(SRP!$B$26:$B$29&lt;=E5825)/(SRP!$C$26:$C$29&gt;=E5825),SRP!$D$26:$D$29)*(G5825/100)*(E5825/1000)),
IF(C5825="Wine",
SUM(LOOKUP(2,1/(SRP!$B$21:$B$25&lt;=E5825)/(SRP!$C$21:$C$25&gt;=E5825),SRP!$D$21:$D$25)*(G5825/100)*(E5825/1000)),
IF(AND(C5825="Ready to Drink",D5825="RTD-One Pour Cocktail&gt;7%&lt;=14.5"),
SUM(LOOKUP(2,1/(SRP!$B$16:$B$20&lt;=E5825)/(SRP!$C$16:$C$20&gt;=E5825),SRP!$D$16:$D$20)*(G5825/100)*(E5825/1000)),
IF(C5825="Ready to Drink",
SUM(LOOKUP(2,1/(SRP!$B$11:$B$15&lt;=E5825)/(SRP!$C$11:$C$15&gt;=E5825),SRP!$D$11:$D$15)*(G5825/100)*(E5825/1000)),
0)))))),2)</f>
        <v>2.95</v>
      </c>
      <c r="L5825" s="173" t="str">
        <f t="shared" si="90"/>
        <v>Beer473</v>
      </c>
      <c r="M5825" s="154">
        <f>VLOOKUP(L5825,'Slope %'!C:D,2,0)</f>
        <v>0.12</v>
      </c>
    </row>
    <row r="5826" spans="1:13" x14ac:dyDescent="0.25">
      <c r="A5826" s="169">
        <v>63850</v>
      </c>
      <c r="B5826" s="170" t="s">
        <v>4337</v>
      </c>
      <c r="C5826" s="170" t="s">
        <v>24</v>
      </c>
      <c r="D5826" s="170" t="s">
        <v>248</v>
      </c>
      <c r="E5826" s="170">
        <v>750</v>
      </c>
      <c r="F5826" s="170">
        <v>6</v>
      </c>
      <c r="G5826" s="171">
        <v>14.5</v>
      </c>
      <c r="H5826" s="170" t="s">
        <v>96</v>
      </c>
      <c r="I5826" s="171">
        <v>32.99</v>
      </c>
      <c r="J5826" s="169">
        <v>1</v>
      </c>
      <c r="K5826" s="154" cm="1">
        <f t="array" ref="K5826">ROUND(
IF(C5826="Beer",
SUM(LOOKUP(2,1/(SRP!$B$8:$B$10&lt;=E5826)/(SRP!$C$8:$C$10&gt;=E5826),SRP!$D$8:$D$10)*(G5826/100)*(E5826/1000)),
IF(C5826="Spirits",
SUM(LOOKUP(2,1/(SRP!$B$2:$B$7&lt;=E5826)/(SRP!$C$2:$C$7&gt;=E5826),SRP!$D$2:$D$7)*(G5826/100)*(E5826/1000)),
IF(AND(C5826="Wine",D5826="Fortified Wines"),
SUM(LOOKUP(2,1/(SRP!$B$26:$B$29&lt;=E5826)/(SRP!$C$26:$C$29&gt;=E5826),SRP!$D$26:$D$29)*(G5826/100)*(E5826/1000)),
IF(C5826="Wine",
SUM(LOOKUP(2,1/(SRP!$B$21:$B$25&lt;=E5826)/(SRP!$C$21:$C$25&gt;=E5826),SRP!$D$21:$D$25)*(G5826/100)*(E5826/1000)),
IF(AND(C5826="Ready to Drink",D5826="RTD-One Pour Cocktail&gt;7%&lt;=14.5"),
SUM(LOOKUP(2,1/(SRP!$B$16:$B$20&lt;=E5826)/(SRP!$C$16:$C$20&gt;=E5826),SRP!$D$16:$D$20)*(G5826/100)*(E5826/1000)),
IF(C5826="Ready to Drink",
SUM(LOOKUP(2,1/(SRP!$B$11:$B$15&lt;=E5826)/(SRP!$C$11:$C$15&gt;=E5826),SRP!$D$11:$D$15)*(G5826/100)*(E5826/1000)),
0)))))),2)</f>
        <v>8.49</v>
      </c>
      <c r="L5826" s="173" t="str">
        <f t="shared" si="90"/>
        <v>Wine750</v>
      </c>
      <c r="M5826" s="154">
        <f>VLOOKUP(L5826,'Slope %'!C:D,2,0)</f>
        <v>0.1</v>
      </c>
    </row>
    <row r="5827" spans="1:13" x14ac:dyDescent="0.25">
      <c r="A5827" s="169">
        <v>63859</v>
      </c>
      <c r="B5827" s="170" t="s">
        <v>4338</v>
      </c>
      <c r="C5827" s="170" t="s">
        <v>24</v>
      </c>
      <c r="D5827" s="170" t="s">
        <v>46</v>
      </c>
      <c r="E5827" s="170">
        <v>750</v>
      </c>
      <c r="F5827" s="170">
        <v>6</v>
      </c>
      <c r="G5827" s="171">
        <v>11</v>
      </c>
      <c r="H5827" s="170" t="s">
        <v>128</v>
      </c>
      <c r="I5827" s="171">
        <v>21.99</v>
      </c>
      <c r="J5827" s="169">
        <v>1</v>
      </c>
      <c r="K5827" s="154" cm="1">
        <f t="array" ref="K5827">ROUND(
IF(C5827="Beer",
SUM(LOOKUP(2,1/(SRP!$B$8:$B$10&lt;=E5827)/(SRP!$C$8:$C$10&gt;=E5827),SRP!$D$8:$D$10)*(G5827/100)*(E5827/1000)),
IF(C5827="Spirits",
SUM(LOOKUP(2,1/(SRP!$B$2:$B$7&lt;=E5827)/(SRP!$C$2:$C$7&gt;=E5827),SRP!$D$2:$D$7)*(G5827/100)*(E5827/1000)),
IF(AND(C5827="Wine",D5827="Fortified Wines"),
SUM(LOOKUP(2,1/(SRP!$B$26:$B$29&lt;=E5827)/(SRP!$C$26:$C$29&gt;=E5827),SRP!$D$26:$D$29)*(G5827/100)*(E5827/1000)),
IF(C5827="Wine",
SUM(LOOKUP(2,1/(SRP!$B$21:$B$25&lt;=E5827)/(SRP!$C$21:$C$25&gt;=E5827),SRP!$D$21:$D$25)*(G5827/100)*(E5827/1000)),
IF(AND(C5827="Ready to Drink",D5827="RTD-One Pour Cocktail&gt;7%&lt;=14.5"),
SUM(LOOKUP(2,1/(SRP!$B$16:$B$20&lt;=E5827)/(SRP!$C$16:$C$20&gt;=E5827),SRP!$D$16:$D$20)*(G5827/100)*(E5827/1000)),
IF(C5827="Ready to Drink",
SUM(LOOKUP(2,1/(SRP!$B$11:$B$15&lt;=E5827)/(SRP!$C$11:$C$15&gt;=E5827),SRP!$D$11:$D$15)*(G5827/100)*(E5827/1000)),
0)))))),2)</f>
        <v>6.44</v>
      </c>
      <c r="L5827" s="173" t="str">
        <f t="shared" ref="L5827:L5890" si="91">(_xlfn.CONCAT(C5827,E5827))</f>
        <v>Wine750</v>
      </c>
      <c r="M5827" s="154">
        <f>VLOOKUP(L5827,'Slope %'!C:D,2,0)</f>
        <v>0.1</v>
      </c>
    </row>
    <row r="5828" spans="1:13" x14ac:dyDescent="0.25">
      <c r="A5828" s="169">
        <v>63866</v>
      </c>
      <c r="B5828" s="170" t="s">
        <v>4339</v>
      </c>
      <c r="C5828" s="170" t="s">
        <v>263</v>
      </c>
      <c r="D5828" s="170" t="s">
        <v>332</v>
      </c>
      <c r="E5828" s="170">
        <v>1420</v>
      </c>
      <c r="F5828" s="170">
        <v>6</v>
      </c>
      <c r="G5828" s="171">
        <v>12.5</v>
      </c>
      <c r="H5828" s="170" t="s">
        <v>105</v>
      </c>
      <c r="I5828" s="171">
        <v>17.489999999999998</v>
      </c>
      <c r="J5828" s="169">
        <v>4</v>
      </c>
      <c r="K5828" s="154" cm="1">
        <f t="array" ref="K5828">ROUND(
IF(C5828="Beer",
SUM(LOOKUP(2,1/(SRP!$B$8:$B$10&lt;=E5828)/(SRP!$C$8:$C$10&gt;=E5828),SRP!$D$8:$D$10)*(G5828/100)*(E5828/1000)),
IF(C5828="Spirits",
SUM(LOOKUP(2,1/(SRP!$B$2:$B$7&lt;=E5828)/(SRP!$C$2:$C$7&gt;=E5828),SRP!$D$2:$D$7)*(G5828/100)*(E5828/1000)),
IF(AND(C5828="Wine",D5828="Fortified Wines"),
SUM(LOOKUP(2,1/(SRP!$B$26:$B$29&lt;=E5828)/(SRP!$C$26:$C$29&gt;=E5828),SRP!$D$26:$D$29)*(G5828/100)*(E5828/1000)),
IF(C5828="Wine",
SUM(LOOKUP(2,1/(SRP!$B$21:$B$25&lt;=E5828)/(SRP!$C$21:$C$25&gt;=E5828),SRP!$D$21:$D$25)*(G5828/100)*(E5828/1000)),
IF(AND(C5828="Ready to Drink",D5828="RTD-One Pour Cocktail&gt;7%&lt;=14.5"),
SUM(LOOKUP(2,1/(SRP!$B$16:$B$20&lt;=E5828)/(SRP!$C$16:$C$20&gt;=E5828),SRP!$D$16:$D$20)*(G5828/100)*(E5828/1000)),
IF(C5828="Ready to Drink",
SUM(LOOKUP(2,1/(SRP!$B$11:$B$15&lt;=E5828)/(SRP!$C$11:$C$15&gt;=E5828),SRP!$D$11:$D$15)*(G5828/100)*(E5828/1000)),
0)))))),2)</f>
        <v>13.86</v>
      </c>
      <c r="L5828" s="173" t="str">
        <f t="shared" si="91"/>
        <v>Ready to Drink1420</v>
      </c>
      <c r="M5828" s="154">
        <f>VLOOKUP(L5828,'Slope %'!C:D,2,0)</f>
        <v>0.12</v>
      </c>
    </row>
    <row r="5829" spans="1:13" x14ac:dyDescent="0.25">
      <c r="A5829" s="169">
        <v>63870</v>
      </c>
      <c r="B5829" s="170" t="s">
        <v>4340</v>
      </c>
      <c r="C5829" s="170" t="s">
        <v>11</v>
      </c>
      <c r="D5829" s="170" t="s">
        <v>303</v>
      </c>
      <c r="E5829" s="170">
        <v>473</v>
      </c>
      <c r="F5829" s="170">
        <v>24</v>
      </c>
      <c r="G5829" s="171">
        <v>6.5</v>
      </c>
      <c r="H5829" s="170" t="s">
        <v>1457</v>
      </c>
      <c r="I5829" s="171">
        <v>4.8899999999999997</v>
      </c>
      <c r="J5829" s="169">
        <v>1</v>
      </c>
      <c r="K5829" s="154" cm="1">
        <f t="array" ref="K5829">ROUND(
IF(C5829="Beer",
SUM(LOOKUP(2,1/(SRP!$B$8:$B$10&lt;=E5829)/(SRP!$C$8:$C$10&gt;=E5829),SRP!$D$8:$D$10)*(G5829/100)*(E5829/1000)),
IF(C5829="Spirits",
SUM(LOOKUP(2,1/(SRP!$B$2:$B$7&lt;=E5829)/(SRP!$C$2:$C$7&gt;=E5829),SRP!$D$2:$D$7)*(G5829/100)*(E5829/1000)),
IF(AND(C5829="Wine",D5829="Fortified Wines"),
SUM(LOOKUP(2,1/(SRP!$B$26:$B$29&lt;=E5829)/(SRP!$C$26:$C$29&gt;=E5829),SRP!$D$26:$D$29)*(G5829/100)*(E5829/1000)),
IF(C5829="Wine",
SUM(LOOKUP(2,1/(SRP!$B$21:$B$25&lt;=E5829)/(SRP!$C$21:$C$25&gt;=E5829),SRP!$D$21:$D$25)*(G5829/100)*(E5829/1000)),
IF(AND(C5829="Ready to Drink",D5829="RTD-One Pour Cocktail&gt;7%&lt;=14.5"),
SUM(LOOKUP(2,1/(SRP!$B$16:$B$20&lt;=E5829)/(SRP!$C$16:$C$20&gt;=E5829),SRP!$D$16:$D$20)*(G5829/100)*(E5829/1000)),
IF(C5829="Ready to Drink",
SUM(LOOKUP(2,1/(SRP!$B$11:$B$15&lt;=E5829)/(SRP!$C$11:$C$15&gt;=E5829),SRP!$D$11:$D$15)*(G5829/100)*(E5829/1000)),
0)))))),2)</f>
        <v>2.4</v>
      </c>
      <c r="L5829" s="173" t="str">
        <f t="shared" si="91"/>
        <v>Beer473</v>
      </c>
      <c r="M5829" s="154">
        <f>VLOOKUP(L5829,'Slope %'!C:D,2,0)</f>
        <v>0.12</v>
      </c>
    </row>
    <row r="5830" spans="1:13" x14ac:dyDescent="0.25">
      <c r="A5830" s="169">
        <v>63870</v>
      </c>
      <c r="B5830" s="170" t="s">
        <v>4340</v>
      </c>
      <c r="C5830" s="170" t="s">
        <v>11</v>
      </c>
      <c r="D5830" s="170" t="s">
        <v>303</v>
      </c>
      <c r="E5830" s="170">
        <v>473</v>
      </c>
      <c r="F5830" s="170">
        <v>24</v>
      </c>
      <c r="G5830" s="171">
        <v>6.5</v>
      </c>
      <c r="H5830" s="170" t="s">
        <v>1457</v>
      </c>
      <c r="I5830" s="171">
        <v>4.8899999999999997</v>
      </c>
      <c r="J5830" s="169">
        <v>1</v>
      </c>
      <c r="K5830" s="154" cm="1">
        <f t="array" ref="K5830">ROUND(
IF(C5830="Beer",
SUM(LOOKUP(2,1/(SRP!$B$8:$B$10&lt;=E5830)/(SRP!$C$8:$C$10&gt;=E5830),SRP!$D$8:$D$10)*(G5830/100)*(E5830/1000)),
IF(C5830="Spirits",
SUM(LOOKUP(2,1/(SRP!$B$2:$B$7&lt;=E5830)/(SRP!$C$2:$C$7&gt;=E5830),SRP!$D$2:$D$7)*(G5830/100)*(E5830/1000)),
IF(AND(C5830="Wine",D5830="Fortified Wines"),
SUM(LOOKUP(2,1/(SRP!$B$26:$B$29&lt;=E5830)/(SRP!$C$26:$C$29&gt;=E5830),SRP!$D$26:$D$29)*(G5830/100)*(E5830/1000)),
IF(C5830="Wine",
SUM(LOOKUP(2,1/(SRP!$B$21:$B$25&lt;=E5830)/(SRP!$C$21:$C$25&gt;=E5830),SRP!$D$21:$D$25)*(G5830/100)*(E5830/1000)),
IF(AND(C5830="Ready to Drink",D5830="RTD-One Pour Cocktail&gt;7%&lt;=14.5"),
SUM(LOOKUP(2,1/(SRP!$B$16:$B$20&lt;=E5830)/(SRP!$C$16:$C$20&gt;=E5830),SRP!$D$16:$D$20)*(G5830/100)*(E5830/1000)),
IF(C5830="Ready to Drink",
SUM(LOOKUP(2,1/(SRP!$B$11:$B$15&lt;=E5830)/(SRP!$C$11:$C$15&gt;=E5830),SRP!$D$11:$D$15)*(G5830/100)*(E5830/1000)),
0)))))),2)</f>
        <v>2.4</v>
      </c>
      <c r="L5830" s="173" t="str">
        <f t="shared" si="91"/>
        <v>Beer473</v>
      </c>
      <c r="M5830" s="154">
        <f>VLOOKUP(L5830,'Slope %'!C:D,2,0)</f>
        <v>0.12</v>
      </c>
    </row>
    <row r="5831" spans="1:13" x14ac:dyDescent="0.25">
      <c r="A5831" s="169">
        <v>63879</v>
      </c>
      <c r="B5831" s="170" t="s">
        <v>4341</v>
      </c>
      <c r="C5831" s="170" t="s">
        <v>11</v>
      </c>
      <c r="D5831" s="170" t="s">
        <v>474</v>
      </c>
      <c r="E5831" s="170">
        <v>473</v>
      </c>
      <c r="F5831" s="170">
        <v>24</v>
      </c>
      <c r="G5831" s="171">
        <v>5</v>
      </c>
      <c r="H5831" s="170" t="s">
        <v>1457</v>
      </c>
      <c r="I5831" s="171">
        <v>4.8499999999999996</v>
      </c>
      <c r="J5831" s="169">
        <v>1</v>
      </c>
      <c r="K5831" s="154" cm="1">
        <f t="array" ref="K5831">ROUND(
IF(C5831="Beer",
SUM(LOOKUP(2,1/(SRP!$B$8:$B$10&lt;=E5831)/(SRP!$C$8:$C$10&gt;=E5831),SRP!$D$8:$D$10)*(G5831/100)*(E5831/1000)),
IF(C5831="Spirits",
SUM(LOOKUP(2,1/(SRP!$B$2:$B$7&lt;=E5831)/(SRP!$C$2:$C$7&gt;=E5831),SRP!$D$2:$D$7)*(G5831/100)*(E5831/1000)),
IF(AND(C5831="Wine",D5831="Fortified Wines"),
SUM(LOOKUP(2,1/(SRP!$B$26:$B$29&lt;=E5831)/(SRP!$C$26:$C$29&gt;=E5831),SRP!$D$26:$D$29)*(G5831/100)*(E5831/1000)),
IF(C5831="Wine",
SUM(LOOKUP(2,1/(SRP!$B$21:$B$25&lt;=E5831)/(SRP!$C$21:$C$25&gt;=E5831),SRP!$D$21:$D$25)*(G5831/100)*(E5831/1000)),
IF(AND(C5831="Ready to Drink",D5831="RTD-One Pour Cocktail&gt;7%&lt;=14.5"),
SUM(LOOKUP(2,1/(SRP!$B$16:$B$20&lt;=E5831)/(SRP!$C$16:$C$20&gt;=E5831),SRP!$D$16:$D$20)*(G5831/100)*(E5831/1000)),
IF(C5831="Ready to Drink",
SUM(LOOKUP(2,1/(SRP!$B$11:$B$15&lt;=E5831)/(SRP!$C$11:$C$15&gt;=E5831),SRP!$D$11:$D$15)*(G5831/100)*(E5831/1000)),
0)))))),2)</f>
        <v>1.85</v>
      </c>
      <c r="L5831" s="173" t="str">
        <f t="shared" si="91"/>
        <v>Beer473</v>
      </c>
      <c r="M5831" s="154">
        <f>VLOOKUP(L5831,'Slope %'!C:D,2,0)</f>
        <v>0.12</v>
      </c>
    </row>
    <row r="5832" spans="1:13" x14ac:dyDescent="0.25">
      <c r="A5832" s="169">
        <v>63879</v>
      </c>
      <c r="B5832" s="170" t="s">
        <v>4341</v>
      </c>
      <c r="C5832" s="170" t="s">
        <v>11</v>
      </c>
      <c r="D5832" s="170" t="s">
        <v>474</v>
      </c>
      <c r="E5832" s="170">
        <v>473</v>
      </c>
      <c r="F5832" s="170">
        <v>24</v>
      </c>
      <c r="G5832" s="171">
        <v>5</v>
      </c>
      <c r="H5832" s="170" t="s">
        <v>1457</v>
      </c>
      <c r="I5832" s="171">
        <v>4.8499999999999996</v>
      </c>
      <c r="J5832" s="169">
        <v>1</v>
      </c>
      <c r="K5832" s="154" cm="1">
        <f t="array" ref="K5832">ROUND(
IF(C5832="Beer",
SUM(LOOKUP(2,1/(SRP!$B$8:$B$10&lt;=E5832)/(SRP!$C$8:$C$10&gt;=E5832),SRP!$D$8:$D$10)*(G5832/100)*(E5832/1000)),
IF(C5832="Spirits",
SUM(LOOKUP(2,1/(SRP!$B$2:$B$7&lt;=E5832)/(SRP!$C$2:$C$7&gt;=E5832),SRP!$D$2:$D$7)*(G5832/100)*(E5832/1000)),
IF(AND(C5832="Wine",D5832="Fortified Wines"),
SUM(LOOKUP(2,1/(SRP!$B$26:$B$29&lt;=E5832)/(SRP!$C$26:$C$29&gt;=E5832),SRP!$D$26:$D$29)*(G5832/100)*(E5832/1000)),
IF(C5832="Wine",
SUM(LOOKUP(2,1/(SRP!$B$21:$B$25&lt;=E5832)/(SRP!$C$21:$C$25&gt;=E5832),SRP!$D$21:$D$25)*(G5832/100)*(E5832/1000)),
IF(AND(C5832="Ready to Drink",D5832="RTD-One Pour Cocktail&gt;7%&lt;=14.5"),
SUM(LOOKUP(2,1/(SRP!$B$16:$B$20&lt;=E5832)/(SRP!$C$16:$C$20&gt;=E5832),SRP!$D$16:$D$20)*(G5832/100)*(E5832/1000)),
IF(C5832="Ready to Drink",
SUM(LOOKUP(2,1/(SRP!$B$11:$B$15&lt;=E5832)/(SRP!$C$11:$C$15&gt;=E5832),SRP!$D$11:$D$15)*(G5832/100)*(E5832/1000)),
0)))))),2)</f>
        <v>1.85</v>
      </c>
      <c r="L5832" s="173" t="str">
        <f t="shared" si="91"/>
        <v>Beer473</v>
      </c>
      <c r="M5832" s="154">
        <f>VLOOKUP(L5832,'Slope %'!C:D,2,0)</f>
        <v>0.12</v>
      </c>
    </row>
    <row r="5833" spans="1:13" x14ac:dyDescent="0.25">
      <c r="A5833" s="169">
        <v>63882</v>
      </c>
      <c r="B5833" s="170" t="s">
        <v>4342</v>
      </c>
      <c r="C5833" s="170" t="s">
        <v>263</v>
      </c>
      <c r="D5833" s="170" t="s">
        <v>909</v>
      </c>
      <c r="E5833" s="170">
        <v>330</v>
      </c>
      <c r="F5833" s="170">
        <v>24</v>
      </c>
      <c r="G5833" s="171">
        <v>4.2</v>
      </c>
      <c r="H5833" s="170" t="s">
        <v>2607</v>
      </c>
      <c r="I5833" s="171">
        <v>3.99</v>
      </c>
      <c r="J5833" s="169">
        <v>1</v>
      </c>
      <c r="K5833" s="154" cm="1">
        <f t="array" ref="K5833">ROUND(
IF(C5833="Beer",
SUM(LOOKUP(2,1/(SRP!$B$8:$B$10&lt;=E5833)/(SRP!$C$8:$C$10&gt;=E5833),SRP!$D$8:$D$10)*(G5833/100)*(E5833/1000)),
IF(C5833="Spirits",
SUM(LOOKUP(2,1/(SRP!$B$2:$B$7&lt;=E5833)/(SRP!$C$2:$C$7&gt;=E5833),SRP!$D$2:$D$7)*(G5833/100)*(E5833/1000)),
IF(AND(C5833="Wine",D5833="Fortified Wines"),
SUM(LOOKUP(2,1/(SRP!$B$26:$B$29&lt;=E5833)/(SRP!$C$26:$C$29&gt;=E5833),SRP!$D$26:$D$29)*(G5833/100)*(E5833/1000)),
IF(C5833="Wine",
SUM(LOOKUP(2,1/(SRP!$B$21:$B$25&lt;=E5833)/(SRP!$C$21:$C$25&gt;=E5833),SRP!$D$21:$D$25)*(G5833/100)*(E5833/1000)),
IF(AND(C5833="Ready to Drink",D5833="RTD-One Pour Cocktail&gt;7%&lt;=14.5"),
SUM(LOOKUP(2,1/(SRP!$B$16:$B$20&lt;=E5833)/(SRP!$C$16:$C$20&gt;=E5833),SRP!$D$16:$D$20)*(G5833/100)*(E5833/1000)),
IF(C5833="Ready to Drink",
SUM(LOOKUP(2,1/(SRP!$B$11:$B$15&lt;=E5833)/(SRP!$C$11:$C$15&gt;=E5833),SRP!$D$11:$D$15)*(G5833/100)*(E5833/1000)),
0)))))),2)</f>
        <v>1.23</v>
      </c>
      <c r="L5833" s="173" t="str">
        <f t="shared" si="91"/>
        <v>Ready to Drink330</v>
      </c>
      <c r="M5833" s="154">
        <f>VLOOKUP(L5833,'Slope %'!C:D,2,0)</f>
        <v>0.12</v>
      </c>
    </row>
    <row r="5834" spans="1:13" x14ac:dyDescent="0.25">
      <c r="A5834" s="169">
        <v>63882</v>
      </c>
      <c r="B5834" s="170" t="s">
        <v>4342</v>
      </c>
      <c r="C5834" s="170" t="s">
        <v>263</v>
      </c>
      <c r="D5834" s="170" t="s">
        <v>909</v>
      </c>
      <c r="E5834" s="170">
        <v>330</v>
      </c>
      <c r="F5834" s="170">
        <v>24</v>
      </c>
      <c r="G5834" s="171">
        <v>4.2</v>
      </c>
      <c r="H5834" s="170" t="s">
        <v>2607</v>
      </c>
      <c r="I5834" s="171">
        <v>3.99</v>
      </c>
      <c r="J5834" s="169">
        <v>1</v>
      </c>
      <c r="K5834" s="154" cm="1">
        <f t="array" ref="K5834">ROUND(
IF(C5834="Beer",
SUM(LOOKUP(2,1/(SRP!$B$8:$B$10&lt;=E5834)/(SRP!$C$8:$C$10&gt;=E5834),SRP!$D$8:$D$10)*(G5834/100)*(E5834/1000)),
IF(C5834="Spirits",
SUM(LOOKUP(2,1/(SRP!$B$2:$B$7&lt;=E5834)/(SRP!$C$2:$C$7&gt;=E5834),SRP!$D$2:$D$7)*(G5834/100)*(E5834/1000)),
IF(AND(C5834="Wine",D5834="Fortified Wines"),
SUM(LOOKUP(2,1/(SRP!$B$26:$B$29&lt;=E5834)/(SRP!$C$26:$C$29&gt;=E5834),SRP!$D$26:$D$29)*(G5834/100)*(E5834/1000)),
IF(C5834="Wine",
SUM(LOOKUP(2,1/(SRP!$B$21:$B$25&lt;=E5834)/(SRP!$C$21:$C$25&gt;=E5834),SRP!$D$21:$D$25)*(G5834/100)*(E5834/1000)),
IF(AND(C5834="Ready to Drink",D5834="RTD-One Pour Cocktail&gt;7%&lt;=14.5"),
SUM(LOOKUP(2,1/(SRP!$B$16:$B$20&lt;=E5834)/(SRP!$C$16:$C$20&gt;=E5834),SRP!$D$16:$D$20)*(G5834/100)*(E5834/1000)),
IF(C5834="Ready to Drink",
SUM(LOOKUP(2,1/(SRP!$B$11:$B$15&lt;=E5834)/(SRP!$C$11:$C$15&gt;=E5834),SRP!$D$11:$D$15)*(G5834/100)*(E5834/1000)),
0)))))),2)</f>
        <v>1.23</v>
      </c>
      <c r="L5834" s="173" t="str">
        <f t="shared" si="91"/>
        <v>Ready to Drink330</v>
      </c>
      <c r="M5834" s="154">
        <f>VLOOKUP(L5834,'Slope %'!C:D,2,0)</f>
        <v>0.12</v>
      </c>
    </row>
    <row r="5835" spans="1:13" x14ac:dyDescent="0.25">
      <c r="A5835" s="169">
        <v>63886</v>
      </c>
      <c r="B5835" s="170" t="s">
        <v>3876</v>
      </c>
      <c r="C5835" s="170" t="s">
        <v>11</v>
      </c>
      <c r="D5835" s="170" t="s">
        <v>211</v>
      </c>
      <c r="E5835" s="170">
        <v>5325</v>
      </c>
      <c r="F5835" s="170">
        <v>1</v>
      </c>
      <c r="G5835" s="171">
        <v>4</v>
      </c>
      <c r="H5835" s="170" t="s">
        <v>105</v>
      </c>
      <c r="I5835" s="171">
        <v>36.14</v>
      </c>
      <c r="J5835" s="169">
        <v>15</v>
      </c>
      <c r="K5835" s="154" cm="1">
        <f t="array" ref="K5835">ROUND(
IF(C5835="Beer",
SUM(LOOKUP(2,1/(SRP!$B$8:$B$10&lt;=E5835)/(SRP!$C$8:$C$10&gt;=E5835),SRP!$D$8:$D$10)*(G5835/100)*(E5835/1000)),
IF(C5835="Spirits",
SUM(LOOKUP(2,1/(SRP!$B$2:$B$7&lt;=E5835)/(SRP!$C$2:$C$7&gt;=E5835),SRP!$D$2:$D$7)*(G5835/100)*(E5835/1000)),
IF(AND(C5835="Wine",D5835="Fortified Wines"),
SUM(LOOKUP(2,1/(SRP!$B$26:$B$29&lt;=E5835)/(SRP!$C$26:$C$29&gt;=E5835),SRP!$D$26:$D$29)*(G5835/100)*(E5835/1000)),
IF(C5835="Wine",
SUM(LOOKUP(2,1/(SRP!$B$21:$B$25&lt;=E5835)/(SRP!$C$21:$C$25&gt;=E5835),SRP!$D$21:$D$25)*(G5835/100)*(E5835/1000)),
IF(AND(C5835="Ready to Drink",D5835="RTD-One Pour Cocktail&gt;7%&lt;=14.5"),
SUM(LOOKUP(2,1/(SRP!$B$16:$B$20&lt;=E5835)/(SRP!$C$16:$C$20&gt;=E5835),SRP!$D$16:$D$20)*(G5835/100)*(E5835/1000)),
IF(C5835="Ready to Drink",
SUM(LOOKUP(2,1/(SRP!$B$11:$B$15&lt;=E5835)/(SRP!$C$11:$C$15&gt;=E5835),SRP!$D$11:$D$15)*(G5835/100)*(E5835/1000)),
0)))))),2)</f>
        <v>16.63</v>
      </c>
      <c r="L5835" s="173" t="str">
        <f t="shared" si="91"/>
        <v>Beer5325</v>
      </c>
      <c r="M5835" s="154">
        <f>VLOOKUP(L5835,'Slope %'!C:D,2,0)</f>
        <v>0.05</v>
      </c>
    </row>
    <row r="5836" spans="1:13" x14ac:dyDescent="0.25">
      <c r="A5836" s="169">
        <v>63886</v>
      </c>
      <c r="B5836" s="170" t="s">
        <v>3876</v>
      </c>
      <c r="C5836" s="170" t="s">
        <v>11</v>
      </c>
      <c r="D5836" s="170" t="s">
        <v>211</v>
      </c>
      <c r="E5836" s="170">
        <v>5325</v>
      </c>
      <c r="F5836" s="170">
        <v>1</v>
      </c>
      <c r="G5836" s="171">
        <v>4</v>
      </c>
      <c r="H5836" s="170" t="s">
        <v>105</v>
      </c>
      <c r="I5836" s="171">
        <v>36.14</v>
      </c>
      <c r="J5836" s="169">
        <v>15</v>
      </c>
      <c r="K5836" s="154" cm="1">
        <f t="array" ref="K5836">ROUND(
IF(C5836="Beer",
SUM(LOOKUP(2,1/(SRP!$B$8:$B$10&lt;=E5836)/(SRP!$C$8:$C$10&gt;=E5836),SRP!$D$8:$D$10)*(G5836/100)*(E5836/1000)),
IF(C5836="Spirits",
SUM(LOOKUP(2,1/(SRP!$B$2:$B$7&lt;=E5836)/(SRP!$C$2:$C$7&gt;=E5836),SRP!$D$2:$D$7)*(G5836/100)*(E5836/1000)),
IF(AND(C5836="Wine",D5836="Fortified Wines"),
SUM(LOOKUP(2,1/(SRP!$B$26:$B$29&lt;=E5836)/(SRP!$C$26:$C$29&gt;=E5836),SRP!$D$26:$D$29)*(G5836/100)*(E5836/1000)),
IF(C5836="Wine",
SUM(LOOKUP(2,1/(SRP!$B$21:$B$25&lt;=E5836)/(SRP!$C$21:$C$25&gt;=E5836),SRP!$D$21:$D$25)*(G5836/100)*(E5836/1000)),
IF(AND(C5836="Ready to Drink",D5836="RTD-One Pour Cocktail&gt;7%&lt;=14.5"),
SUM(LOOKUP(2,1/(SRP!$B$16:$B$20&lt;=E5836)/(SRP!$C$16:$C$20&gt;=E5836),SRP!$D$16:$D$20)*(G5836/100)*(E5836/1000)),
IF(C5836="Ready to Drink",
SUM(LOOKUP(2,1/(SRP!$B$11:$B$15&lt;=E5836)/(SRP!$C$11:$C$15&gt;=E5836),SRP!$D$11:$D$15)*(G5836/100)*(E5836/1000)),
0)))))),2)</f>
        <v>16.63</v>
      </c>
      <c r="L5836" s="173" t="str">
        <f t="shared" si="91"/>
        <v>Beer5325</v>
      </c>
      <c r="M5836" s="154">
        <f>VLOOKUP(L5836,'Slope %'!C:D,2,0)</f>
        <v>0.05</v>
      </c>
    </row>
    <row r="5837" spans="1:13" x14ac:dyDescent="0.25">
      <c r="A5837" s="169">
        <v>63913</v>
      </c>
      <c r="B5837" s="170" t="s">
        <v>4343</v>
      </c>
      <c r="C5837" s="170" t="s">
        <v>1065</v>
      </c>
      <c r="D5837" s="170" t="s">
        <v>1066</v>
      </c>
      <c r="E5837" s="170">
        <v>4260</v>
      </c>
      <c r="F5837" s="170">
        <v>2</v>
      </c>
      <c r="G5837" s="171">
        <v>1E-3</v>
      </c>
      <c r="H5837" s="170" t="s">
        <v>105</v>
      </c>
      <c r="I5837" s="171">
        <v>22.99</v>
      </c>
      <c r="J5837" s="169">
        <v>12</v>
      </c>
      <c r="K5837" s="154" cm="1">
        <f t="array" ref="K5837">ROUND(
IF(C5837="Beer",
SUM(LOOKUP(2,1/(SRP!$B$8:$B$10&lt;=E5837)/(SRP!$C$8:$C$10&gt;=E5837),SRP!$D$8:$D$10)*(G5837/100)*(E5837/1000)),
IF(C5837="Spirits",
SUM(LOOKUP(2,1/(SRP!$B$2:$B$7&lt;=E5837)/(SRP!$C$2:$C$7&gt;=E5837),SRP!$D$2:$D$7)*(G5837/100)*(E5837/1000)),
IF(AND(C5837="Wine",D5837="Fortified Wines"),
SUM(LOOKUP(2,1/(SRP!$B$26:$B$29&lt;=E5837)/(SRP!$C$26:$C$29&gt;=E5837),SRP!$D$26:$D$29)*(G5837/100)*(E5837/1000)),
IF(C5837="Wine",
SUM(LOOKUP(2,1/(SRP!$B$21:$B$25&lt;=E5837)/(SRP!$C$21:$C$25&gt;=E5837),SRP!$D$21:$D$25)*(G5837/100)*(E5837/1000)),
IF(AND(C5837="Ready to Drink",D5837="RTD-One Pour Cocktail&gt;7%&lt;=14.5"),
SUM(LOOKUP(2,1/(SRP!$B$16:$B$20&lt;=E5837)/(SRP!$C$16:$C$20&gt;=E5837),SRP!$D$16:$D$20)*(G5837/100)*(E5837/1000)),
IF(C5837="Ready to Drink",
SUM(LOOKUP(2,1/(SRP!$B$11:$B$15&lt;=E5837)/(SRP!$C$11:$C$15&gt;=E5837),SRP!$D$11:$D$15)*(G5837/100)*(E5837/1000)),
0)))))),2)</f>
        <v>0</v>
      </c>
      <c r="L5837" s="173" t="str">
        <f t="shared" si="91"/>
        <v>Dealcoholized4260</v>
      </c>
      <c r="M5837" s="154" t="e">
        <f>VLOOKUP(L5837,'Slope %'!C:D,2,0)</f>
        <v>#N/A</v>
      </c>
    </row>
    <row r="5838" spans="1:13" x14ac:dyDescent="0.25">
      <c r="A5838" s="169">
        <v>63913</v>
      </c>
      <c r="B5838" s="170" t="s">
        <v>4343</v>
      </c>
      <c r="C5838" s="170" t="s">
        <v>1065</v>
      </c>
      <c r="D5838" s="170" t="s">
        <v>1066</v>
      </c>
      <c r="E5838" s="170">
        <v>4260</v>
      </c>
      <c r="F5838" s="170">
        <v>2</v>
      </c>
      <c r="G5838" s="171">
        <v>1E-3</v>
      </c>
      <c r="H5838" s="170" t="s">
        <v>105</v>
      </c>
      <c r="I5838" s="171">
        <v>22.99</v>
      </c>
      <c r="J5838" s="169">
        <v>12</v>
      </c>
      <c r="K5838" s="154" cm="1">
        <f t="array" ref="K5838">ROUND(
IF(C5838="Beer",
SUM(LOOKUP(2,1/(SRP!$B$8:$B$10&lt;=E5838)/(SRP!$C$8:$C$10&gt;=E5838),SRP!$D$8:$D$10)*(G5838/100)*(E5838/1000)),
IF(C5838="Spirits",
SUM(LOOKUP(2,1/(SRP!$B$2:$B$7&lt;=E5838)/(SRP!$C$2:$C$7&gt;=E5838),SRP!$D$2:$D$7)*(G5838/100)*(E5838/1000)),
IF(AND(C5838="Wine",D5838="Fortified Wines"),
SUM(LOOKUP(2,1/(SRP!$B$26:$B$29&lt;=E5838)/(SRP!$C$26:$C$29&gt;=E5838),SRP!$D$26:$D$29)*(G5838/100)*(E5838/1000)),
IF(C5838="Wine",
SUM(LOOKUP(2,1/(SRP!$B$21:$B$25&lt;=E5838)/(SRP!$C$21:$C$25&gt;=E5838),SRP!$D$21:$D$25)*(G5838/100)*(E5838/1000)),
IF(AND(C5838="Ready to Drink",D5838="RTD-One Pour Cocktail&gt;7%&lt;=14.5"),
SUM(LOOKUP(2,1/(SRP!$B$16:$B$20&lt;=E5838)/(SRP!$C$16:$C$20&gt;=E5838),SRP!$D$16:$D$20)*(G5838/100)*(E5838/1000)),
IF(C5838="Ready to Drink",
SUM(LOOKUP(2,1/(SRP!$B$11:$B$15&lt;=E5838)/(SRP!$C$11:$C$15&gt;=E5838),SRP!$D$11:$D$15)*(G5838/100)*(E5838/1000)),
0)))))),2)</f>
        <v>0</v>
      </c>
      <c r="L5838" s="173" t="str">
        <f t="shared" si="91"/>
        <v>Dealcoholized4260</v>
      </c>
      <c r="M5838" s="154" t="e">
        <f>VLOOKUP(L5838,'Slope %'!C:D,2,0)</f>
        <v>#N/A</v>
      </c>
    </row>
    <row r="5839" spans="1:13" x14ac:dyDescent="0.25">
      <c r="A5839" s="169">
        <v>63914</v>
      </c>
      <c r="B5839" s="170" t="s">
        <v>4344</v>
      </c>
      <c r="C5839" s="170" t="s">
        <v>1065</v>
      </c>
      <c r="D5839" s="170" t="s">
        <v>1066</v>
      </c>
      <c r="E5839" s="170">
        <v>330</v>
      </c>
      <c r="F5839" s="170">
        <v>24</v>
      </c>
      <c r="G5839" s="171">
        <v>1E-3</v>
      </c>
      <c r="H5839" s="170" t="s">
        <v>105</v>
      </c>
      <c r="I5839" s="171">
        <v>2.29</v>
      </c>
      <c r="J5839" s="169">
        <v>1</v>
      </c>
      <c r="K5839" s="154" cm="1">
        <f t="array" ref="K5839">ROUND(
IF(C5839="Beer",
SUM(LOOKUP(2,1/(SRP!$B$8:$B$10&lt;=E5839)/(SRP!$C$8:$C$10&gt;=E5839),SRP!$D$8:$D$10)*(G5839/100)*(E5839/1000)),
IF(C5839="Spirits",
SUM(LOOKUP(2,1/(SRP!$B$2:$B$7&lt;=E5839)/(SRP!$C$2:$C$7&gt;=E5839),SRP!$D$2:$D$7)*(G5839/100)*(E5839/1000)),
IF(AND(C5839="Wine",D5839="Fortified Wines"),
SUM(LOOKUP(2,1/(SRP!$B$26:$B$29&lt;=E5839)/(SRP!$C$26:$C$29&gt;=E5839),SRP!$D$26:$D$29)*(G5839/100)*(E5839/1000)),
IF(C5839="Wine",
SUM(LOOKUP(2,1/(SRP!$B$21:$B$25&lt;=E5839)/(SRP!$C$21:$C$25&gt;=E5839),SRP!$D$21:$D$25)*(G5839/100)*(E5839/1000)),
IF(AND(C5839="Ready to Drink",D5839="RTD-One Pour Cocktail&gt;7%&lt;=14.5"),
SUM(LOOKUP(2,1/(SRP!$B$16:$B$20&lt;=E5839)/(SRP!$C$16:$C$20&gt;=E5839),SRP!$D$16:$D$20)*(G5839/100)*(E5839/1000)),
IF(C5839="Ready to Drink",
SUM(LOOKUP(2,1/(SRP!$B$11:$B$15&lt;=E5839)/(SRP!$C$11:$C$15&gt;=E5839),SRP!$D$11:$D$15)*(G5839/100)*(E5839/1000)),
0)))))),2)</f>
        <v>0</v>
      </c>
      <c r="L5839" s="173" t="str">
        <f t="shared" si="91"/>
        <v>Dealcoholized330</v>
      </c>
      <c r="M5839" s="154" t="e">
        <f>VLOOKUP(L5839,'Slope %'!C:D,2,0)</f>
        <v>#N/A</v>
      </c>
    </row>
    <row r="5840" spans="1:13" x14ac:dyDescent="0.25">
      <c r="A5840" s="169">
        <v>63914</v>
      </c>
      <c r="B5840" s="170" t="s">
        <v>4344</v>
      </c>
      <c r="C5840" s="170" t="s">
        <v>1065</v>
      </c>
      <c r="D5840" s="170" t="s">
        <v>1066</v>
      </c>
      <c r="E5840" s="170">
        <v>330</v>
      </c>
      <c r="F5840" s="170">
        <v>24</v>
      </c>
      <c r="G5840" s="171">
        <v>1E-3</v>
      </c>
      <c r="H5840" s="170" t="s">
        <v>105</v>
      </c>
      <c r="I5840" s="171">
        <v>2.29</v>
      </c>
      <c r="J5840" s="169">
        <v>1</v>
      </c>
      <c r="K5840" s="154" cm="1">
        <f t="array" ref="K5840">ROUND(
IF(C5840="Beer",
SUM(LOOKUP(2,1/(SRP!$B$8:$B$10&lt;=E5840)/(SRP!$C$8:$C$10&gt;=E5840),SRP!$D$8:$D$10)*(G5840/100)*(E5840/1000)),
IF(C5840="Spirits",
SUM(LOOKUP(2,1/(SRP!$B$2:$B$7&lt;=E5840)/(SRP!$C$2:$C$7&gt;=E5840),SRP!$D$2:$D$7)*(G5840/100)*(E5840/1000)),
IF(AND(C5840="Wine",D5840="Fortified Wines"),
SUM(LOOKUP(2,1/(SRP!$B$26:$B$29&lt;=E5840)/(SRP!$C$26:$C$29&gt;=E5840),SRP!$D$26:$D$29)*(G5840/100)*(E5840/1000)),
IF(C5840="Wine",
SUM(LOOKUP(2,1/(SRP!$B$21:$B$25&lt;=E5840)/(SRP!$C$21:$C$25&gt;=E5840),SRP!$D$21:$D$25)*(G5840/100)*(E5840/1000)),
IF(AND(C5840="Ready to Drink",D5840="RTD-One Pour Cocktail&gt;7%&lt;=14.5"),
SUM(LOOKUP(2,1/(SRP!$B$16:$B$20&lt;=E5840)/(SRP!$C$16:$C$20&gt;=E5840),SRP!$D$16:$D$20)*(G5840/100)*(E5840/1000)),
IF(C5840="Ready to Drink",
SUM(LOOKUP(2,1/(SRP!$B$11:$B$15&lt;=E5840)/(SRP!$C$11:$C$15&gt;=E5840),SRP!$D$11:$D$15)*(G5840/100)*(E5840/1000)),
0)))))),2)</f>
        <v>0</v>
      </c>
      <c r="L5840" s="173" t="str">
        <f t="shared" si="91"/>
        <v>Dealcoholized330</v>
      </c>
      <c r="M5840" s="154" t="e">
        <f>VLOOKUP(L5840,'Slope %'!C:D,2,0)</f>
        <v>#N/A</v>
      </c>
    </row>
    <row r="5841" spans="1:13" x14ac:dyDescent="0.25">
      <c r="A5841" s="169">
        <v>63916</v>
      </c>
      <c r="B5841" s="170" t="s">
        <v>4345</v>
      </c>
      <c r="C5841" s="170" t="s">
        <v>1065</v>
      </c>
      <c r="D5841" s="170" t="s">
        <v>1066</v>
      </c>
      <c r="E5841" s="170">
        <v>3960</v>
      </c>
      <c r="F5841" s="170">
        <v>1</v>
      </c>
      <c r="G5841" s="171">
        <v>1E-3</v>
      </c>
      <c r="H5841" s="170" t="s">
        <v>105</v>
      </c>
      <c r="I5841" s="171">
        <v>22.99</v>
      </c>
      <c r="J5841" s="169">
        <v>12</v>
      </c>
      <c r="K5841" s="154" cm="1">
        <f t="array" ref="K5841">ROUND(
IF(C5841="Beer",
SUM(LOOKUP(2,1/(SRP!$B$8:$B$10&lt;=E5841)/(SRP!$C$8:$C$10&gt;=E5841),SRP!$D$8:$D$10)*(G5841/100)*(E5841/1000)),
IF(C5841="Spirits",
SUM(LOOKUP(2,1/(SRP!$B$2:$B$7&lt;=E5841)/(SRP!$C$2:$C$7&gt;=E5841),SRP!$D$2:$D$7)*(G5841/100)*(E5841/1000)),
IF(AND(C5841="Wine",D5841="Fortified Wines"),
SUM(LOOKUP(2,1/(SRP!$B$26:$B$29&lt;=E5841)/(SRP!$C$26:$C$29&gt;=E5841),SRP!$D$26:$D$29)*(G5841/100)*(E5841/1000)),
IF(C5841="Wine",
SUM(LOOKUP(2,1/(SRP!$B$21:$B$25&lt;=E5841)/(SRP!$C$21:$C$25&gt;=E5841),SRP!$D$21:$D$25)*(G5841/100)*(E5841/1000)),
IF(AND(C5841="Ready to Drink",D5841="RTD-One Pour Cocktail&gt;7%&lt;=14.5"),
SUM(LOOKUP(2,1/(SRP!$B$16:$B$20&lt;=E5841)/(SRP!$C$16:$C$20&gt;=E5841),SRP!$D$16:$D$20)*(G5841/100)*(E5841/1000)),
IF(C5841="Ready to Drink",
SUM(LOOKUP(2,1/(SRP!$B$11:$B$15&lt;=E5841)/(SRP!$C$11:$C$15&gt;=E5841),SRP!$D$11:$D$15)*(G5841/100)*(E5841/1000)),
0)))))),2)</f>
        <v>0</v>
      </c>
      <c r="L5841" s="173" t="str">
        <f t="shared" si="91"/>
        <v>Dealcoholized3960</v>
      </c>
      <c r="M5841" s="154" t="e">
        <f>VLOOKUP(L5841,'Slope %'!C:D,2,0)</f>
        <v>#N/A</v>
      </c>
    </row>
    <row r="5842" spans="1:13" x14ac:dyDescent="0.25">
      <c r="A5842" s="169">
        <v>63916</v>
      </c>
      <c r="B5842" s="170" t="s">
        <v>4345</v>
      </c>
      <c r="C5842" s="170" t="s">
        <v>1065</v>
      </c>
      <c r="D5842" s="170" t="s">
        <v>1066</v>
      </c>
      <c r="E5842" s="170">
        <v>3960</v>
      </c>
      <c r="F5842" s="170">
        <v>1</v>
      </c>
      <c r="G5842" s="171">
        <v>1E-3</v>
      </c>
      <c r="H5842" s="170" t="s">
        <v>105</v>
      </c>
      <c r="I5842" s="171">
        <v>22.99</v>
      </c>
      <c r="J5842" s="169">
        <v>12</v>
      </c>
      <c r="K5842" s="154" cm="1">
        <f t="array" ref="K5842">ROUND(
IF(C5842="Beer",
SUM(LOOKUP(2,1/(SRP!$B$8:$B$10&lt;=E5842)/(SRP!$C$8:$C$10&gt;=E5842),SRP!$D$8:$D$10)*(G5842/100)*(E5842/1000)),
IF(C5842="Spirits",
SUM(LOOKUP(2,1/(SRP!$B$2:$B$7&lt;=E5842)/(SRP!$C$2:$C$7&gt;=E5842),SRP!$D$2:$D$7)*(G5842/100)*(E5842/1000)),
IF(AND(C5842="Wine",D5842="Fortified Wines"),
SUM(LOOKUP(2,1/(SRP!$B$26:$B$29&lt;=E5842)/(SRP!$C$26:$C$29&gt;=E5842),SRP!$D$26:$D$29)*(G5842/100)*(E5842/1000)),
IF(C5842="Wine",
SUM(LOOKUP(2,1/(SRP!$B$21:$B$25&lt;=E5842)/(SRP!$C$21:$C$25&gt;=E5842),SRP!$D$21:$D$25)*(G5842/100)*(E5842/1000)),
IF(AND(C5842="Ready to Drink",D5842="RTD-One Pour Cocktail&gt;7%&lt;=14.5"),
SUM(LOOKUP(2,1/(SRP!$B$16:$B$20&lt;=E5842)/(SRP!$C$16:$C$20&gt;=E5842),SRP!$D$16:$D$20)*(G5842/100)*(E5842/1000)),
IF(C5842="Ready to Drink",
SUM(LOOKUP(2,1/(SRP!$B$11:$B$15&lt;=E5842)/(SRP!$C$11:$C$15&gt;=E5842),SRP!$D$11:$D$15)*(G5842/100)*(E5842/1000)),
0)))))),2)</f>
        <v>0</v>
      </c>
      <c r="L5842" s="173" t="str">
        <f t="shared" si="91"/>
        <v>Dealcoholized3960</v>
      </c>
      <c r="M5842" s="154" t="e">
        <f>VLOOKUP(L5842,'Slope %'!C:D,2,0)</f>
        <v>#N/A</v>
      </c>
    </row>
    <row r="5843" spans="1:13" x14ac:dyDescent="0.25">
      <c r="A5843" s="169">
        <v>63942</v>
      </c>
      <c r="B5843" s="170" t="s">
        <v>4346</v>
      </c>
      <c r="C5843" s="170" t="s">
        <v>263</v>
      </c>
      <c r="D5843" s="170" t="s">
        <v>264</v>
      </c>
      <c r="E5843" s="170">
        <v>270</v>
      </c>
      <c r="F5843" s="170">
        <v>24</v>
      </c>
      <c r="G5843" s="171">
        <v>5</v>
      </c>
      <c r="H5843" s="170" t="s">
        <v>141</v>
      </c>
      <c r="I5843" s="171">
        <v>4.49</v>
      </c>
      <c r="J5843" s="169">
        <v>1</v>
      </c>
      <c r="K5843" s="154" cm="1">
        <f t="array" ref="K5843">ROUND(
IF(C5843="Beer",
SUM(LOOKUP(2,1/(SRP!$B$8:$B$10&lt;=E5843)/(SRP!$C$8:$C$10&gt;=E5843),SRP!$D$8:$D$10)*(G5843/100)*(E5843/1000)),
IF(C5843="Spirits",
SUM(LOOKUP(2,1/(SRP!$B$2:$B$7&lt;=E5843)/(SRP!$C$2:$C$7&gt;=E5843),SRP!$D$2:$D$7)*(G5843/100)*(E5843/1000)),
IF(AND(C5843="Wine",D5843="Fortified Wines"),
SUM(LOOKUP(2,1/(SRP!$B$26:$B$29&lt;=E5843)/(SRP!$C$26:$C$29&gt;=E5843),SRP!$D$26:$D$29)*(G5843/100)*(E5843/1000)),
IF(C5843="Wine",
SUM(LOOKUP(2,1/(SRP!$B$21:$B$25&lt;=E5843)/(SRP!$C$21:$C$25&gt;=E5843),SRP!$D$21:$D$25)*(G5843/100)*(E5843/1000)),
IF(AND(C5843="Ready to Drink",D5843="RTD-One Pour Cocktail&gt;7%&lt;=14.5"),
SUM(LOOKUP(2,1/(SRP!$B$16:$B$20&lt;=E5843)/(SRP!$C$16:$C$20&gt;=E5843),SRP!$D$16:$D$20)*(G5843/100)*(E5843/1000)),
IF(C5843="Ready to Drink",
SUM(LOOKUP(2,1/(SRP!$B$11:$B$15&lt;=E5843)/(SRP!$C$11:$C$15&gt;=E5843),SRP!$D$11:$D$15)*(G5843/100)*(E5843/1000)),
0)))))),2)</f>
        <v>1.2</v>
      </c>
      <c r="L5843" s="173" t="str">
        <f t="shared" si="91"/>
        <v>Ready to Drink270</v>
      </c>
      <c r="M5843" s="154">
        <f>VLOOKUP(L5843,'Slope %'!C:D,2,0)</f>
        <v>0.12</v>
      </c>
    </row>
    <row r="5844" spans="1:13" x14ac:dyDescent="0.25">
      <c r="A5844" s="169">
        <v>63948</v>
      </c>
      <c r="B5844" s="170" t="s">
        <v>4347</v>
      </c>
      <c r="C5844" s="170" t="s">
        <v>15</v>
      </c>
      <c r="D5844" s="170" t="s">
        <v>154</v>
      </c>
      <c r="E5844" s="170">
        <v>50</v>
      </c>
      <c r="F5844" s="170">
        <v>48</v>
      </c>
      <c r="G5844" s="171">
        <v>17.5</v>
      </c>
      <c r="H5844" s="170" t="s">
        <v>222</v>
      </c>
      <c r="I5844" s="171">
        <v>4.99</v>
      </c>
      <c r="J5844" s="169">
        <v>1</v>
      </c>
      <c r="K5844" s="154" cm="1">
        <f t="array" ref="K5844">ROUND(
IF(C5844="Beer",
SUM(LOOKUP(2,1/(SRP!$B$8:$B$10&lt;=E5844)/(SRP!$C$8:$C$10&gt;=E5844),SRP!$D$8:$D$10)*(G5844/100)*(E5844/1000)),
IF(C5844="Spirits",
SUM(LOOKUP(2,1/(SRP!$B$2:$B$7&lt;=E5844)/(SRP!$C$2:$C$7&gt;=E5844),SRP!$D$2:$D$7)*(G5844/100)*(E5844/1000)),
IF(AND(C5844="Wine",D5844="Fortified Wines"),
SUM(LOOKUP(2,1/(SRP!$B$26:$B$29&lt;=E5844)/(SRP!$C$26:$C$29&gt;=E5844),SRP!$D$26:$D$29)*(G5844/100)*(E5844/1000)),
IF(C5844="Wine",
SUM(LOOKUP(2,1/(SRP!$B$21:$B$25&lt;=E5844)/(SRP!$C$21:$C$25&gt;=E5844),SRP!$D$21:$D$25)*(G5844/100)*(E5844/1000)),
IF(AND(C5844="Ready to Drink",D5844="RTD-One Pour Cocktail&gt;7%&lt;=14.5"),
SUM(LOOKUP(2,1/(SRP!$B$16:$B$20&lt;=E5844)/(SRP!$C$16:$C$20&gt;=E5844),SRP!$D$16:$D$20)*(G5844/100)*(E5844/1000)),
IF(C5844="Ready to Drink",
SUM(LOOKUP(2,1/(SRP!$B$11:$B$15&lt;=E5844)/(SRP!$C$11:$C$15&gt;=E5844),SRP!$D$11:$D$15)*(G5844/100)*(E5844/1000)),
0)))))),2)</f>
        <v>1.18</v>
      </c>
      <c r="L5844" s="173" t="str">
        <f t="shared" si="91"/>
        <v>Spirits50</v>
      </c>
      <c r="M5844" s="154">
        <f>VLOOKUP(L5844,'Slope %'!C:D,2,0)</f>
        <v>0.1</v>
      </c>
    </row>
    <row r="5845" spans="1:13" x14ac:dyDescent="0.25">
      <c r="A5845" s="169">
        <v>64039</v>
      </c>
      <c r="B5845" s="170" t="s">
        <v>4348</v>
      </c>
      <c r="C5845" s="170" t="s">
        <v>263</v>
      </c>
      <c r="D5845" s="170" t="s">
        <v>646</v>
      </c>
      <c r="E5845" s="170">
        <v>4260</v>
      </c>
      <c r="F5845" s="170">
        <v>1</v>
      </c>
      <c r="G5845" s="171">
        <v>5</v>
      </c>
      <c r="H5845" s="170" t="s">
        <v>105</v>
      </c>
      <c r="I5845" s="171">
        <v>32.99</v>
      </c>
      <c r="J5845" s="169">
        <v>12</v>
      </c>
      <c r="K5845" s="154" cm="1">
        <f t="array" ref="K5845">ROUND(
IF(C5845="Beer",
SUM(LOOKUP(2,1/(SRP!$B$8:$B$10&lt;=E5845)/(SRP!$C$8:$C$10&gt;=E5845),SRP!$D$8:$D$10)*(G5845/100)*(E5845/1000)),
IF(C5845="Spirits",
SUM(LOOKUP(2,1/(SRP!$B$2:$B$7&lt;=E5845)/(SRP!$C$2:$C$7&gt;=E5845),SRP!$D$2:$D$7)*(G5845/100)*(E5845/1000)),
IF(AND(C5845="Wine",D5845="Fortified Wines"),
SUM(LOOKUP(2,1/(SRP!$B$26:$B$29&lt;=E5845)/(SRP!$C$26:$C$29&gt;=E5845),SRP!$D$26:$D$29)*(G5845/100)*(E5845/1000)),
IF(C5845="Wine",
SUM(LOOKUP(2,1/(SRP!$B$21:$B$25&lt;=E5845)/(SRP!$C$21:$C$25&gt;=E5845),SRP!$D$21:$D$25)*(G5845/100)*(E5845/1000)),
IF(AND(C5845="Ready to Drink",D5845="RTD-One Pour Cocktail&gt;7%&lt;=14.5"),
SUM(LOOKUP(2,1/(SRP!$B$16:$B$20&lt;=E5845)/(SRP!$C$16:$C$20&gt;=E5845),SRP!$D$16:$D$20)*(G5845/100)*(E5845/1000)),
IF(C5845="Ready to Drink",
SUM(LOOKUP(2,1/(SRP!$B$11:$B$15&lt;=E5845)/(SRP!$C$11:$C$15&gt;=E5845),SRP!$D$11:$D$15)*(G5845/100)*(E5845/1000)),
0)))))),2)</f>
        <v>16.63</v>
      </c>
      <c r="L5845" s="173" t="str">
        <f t="shared" si="91"/>
        <v>Ready to Drink4260</v>
      </c>
      <c r="M5845" s="154">
        <f>VLOOKUP(L5845,'Slope %'!C:D,2,0)</f>
        <v>7.0000000000000007E-2</v>
      </c>
    </row>
    <row r="5846" spans="1:13" x14ac:dyDescent="0.25">
      <c r="A5846" s="169">
        <v>64039</v>
      </c>
      <c r="B5846" s="170" t="s">
        <v>4348</v>
      </c>
      <c r="C5846" s="170" t="s">
        <v>263</v>
      </c>
      <c r="D5846" s="170" t="s">
        <v>646</v>
      </c>
      <c r="E5846" s="170">
        <v>4260</v>
      </c>
      <c r="F5846" s="170">
        <v>1</v>
      </c>
      <c r="G5846" s="171">
        <v>5</v>
      </c>
      <c r="H5846" s="170" t="s">
        <v>105</v>
      </c>
      <c r="I5846" s="171">
        <v>32.99</v>
      </c>
      <c r="J5846" s="169">
        <v>12</v>
      </c>
      <c r="K5846" s="154" cm="1">
        <f t="array" ref="K5846">ROUND(
IF(C5846="Beer",
SUM(LOOKUP(2,1/(SRP!$B$8:$B$10&lt;=E5846)/(SRP!$C$8:$C$10&gt;=E5846),SRP!$D$8:$D$10)*(G5846/100)*(E5846/1000)),
IF(C5846="Spirits",
SUM(LOOKUP(2,1/(SRP!$B$2:$B$7&lt;=E5846)/(SRP!$C$2:$C$7&gt;=E5846),SRP!$D$2:$D$7)*(G5846/100)*(E5846/1000)),
IF(AND(C5846="Wine",D5846="Fortified Wines"),
SUM(LOOKUP(2,1/(SRP!$B$26:$B$29&lt;=E5846)/(SRP!$C$26:$C$29&gt;=E5846),SRP!$D$26:$D$29)*(G5846/100)*(E5846/1000)),
IF(C5846="Wine",
SUM(LOOKUP(2,1/(SRP!$B$21:$B$25&lt;=E5846)/(SRP!$C$21:$C$25&gt;=E5846),SRP!$D$21:$D$25)*(G5846/100)*(E5846/1000)),
IF(AND(C5846="Ready to Drink",D5846="RTD-One Pour Cocktail&gt;7%&lt;=14.5"),
SUM(LOOKUP(2,1/(SRP!$B$16:$B$20&lt;=E5846)/(SRP!$C$16:$C$20&gt;=E5846),SRP!$D$16:$D$20)*(G5846/100)*(E5846/1000)),
IF(C5846="Ready to Drink",
SUM(LOOKUP(2,1/(SRP!$B$11:$B$15&lt;=E5846)/(SRP!$C$11:$C$15&gt;=E5846),SRP!$D$11:$D$15)*(G5846/100)*(E5846/1000)),
0)))))),2)</f>
        <v>16.63</v>
      </c>
      <c r="L5846" s="173" t="str">
        <f t="shared" si="91"/>
        <v>Ready to Drink4260</v>
      </c>
      <c r="M5846" s="154">
        <f>VLOOKUP(L5846,'Slope %'!C:D,2,0)</f>
        <v>7.0000000000000007E-2</v>
      </c>
    </row>
    <row r="5847" spans="1:13" x14ac:dyDescent="0.25">
      <c r="A5847" s="169">
        <v>64041</v>
      </c>
      <c r="B5847" s="170" t="s">
        <v>4349</v>
      </c>
      <c r="C5847" s="170" t="s">
        <v>263</v>
      </c>
      <c r="D5847" s="170" t="s">
        <v>806</v>
      </c>
      <c r="E5847" s="170">
        <v>30000</v>
      </c>
      <c r="F5847" s="170">
        <v>1</v>
      </c>
      <c r="G5847" s="171">
        <v>5</v>
      </c>
      <c r="H5847" s="170" t="s">
        <v>982</v>
      </c>
      <c r="I5847" s="171">
        <v>145</v>
      </c>
      <c r="J5847" s="169">
        <v>1</v>
      </c>
      <c r="K5847" s="154" cm="1">
        <f t="array" ref="K5847">ROUND(
IF(C5847="Beer",
SUM(LOOKUP(2,1/(SRP!$B$8:$B$10&lt;=E5847)/(SRP!$C$8:$C$10&gt;=E5847),SRP!$D$8:$D$10)*(G5847/100)*(E5847/1000)),
IF(C5847="Spirits",
SUM(LOOKUP(2,1/(SRP!$B$2:$B$7&lt;=E5847)/(SRP!$C$2:$C$7&gt;=E5847),SRP!$D$2:$D$7)*(G5847/100)*(E5847/1000)),
IF(AND(C5847="Wine",D5847="Fortified Wines"),
SUM(LOOKUP(2,1/(SRP!$B$26:$B$29&lt;=E5847)/(SRP!$C$26:$C$29&gt;=E5847),SRP!$D$26:$D$29)*(G5847/100)*(E5847/1000)),
IF(C5847="Wine",
SUM(LOOKUP(2,1/(SRP!$B$21:$B$25&lt;=E5847)/(SRP!$C$21:$C$25&gt;=E5847),SRP!$D$21:$D$25)*(G5847/100)*(E5847/1000)),
IF(AND(C5847="Ready to Drink",D5847="RTD-One Pour Cocktail&gt;7%&lt;=14.5"),
SUM(LOOKUP(2,1/(SRP!$B$16:$B$20&lt;=E5847)/(SRP!$C$16:$C$20&gt;=E5847),SRP!$D$16:$D$20)*(G5847/100)*(E5847/1000)),
IF(C5847="Ready to Drink",
SUM(LOOKUP(2,1/(SRP!$B$11:$B$15&lt;=E5847)/(SRP!$C$11:$C$15&gt;=E5847),SRP!$D$11:$D$15)*(G5847/100)*(E5847/1000)),
0)))))),2)</f>
        <v>117.11</v>
      </c>
      <c r="L5847" s="173" t="str">
        <f t="shared" si="91"/>
        <v>Ready to Drink30000</v>
      </c>
      <c r="M5847" s="154" t="e">
        <f>VLOOKUP(L5847,'Slope %'!C:D,2,0)</f>
        <v>#N/A</v>
      </c>
    </row>
    <row r="5848" spans="1:13" x14ac:dyDescent="0.25">
      <c r="A5848" s="169">
        <v>64041</v>
      </c>
      <c r="B5848" s="170" t="s">
        <v>4349</v>
      </c>
      <c r="C5848" s="170" t="s">
        <v>263</v>
      </c>
      <c r="D5848" s="170" t="s">
        <v>806</v>
      </c>
      <c r="E5848" s="170">
        <v>30000</v>
      </c>
      <c r="F5848" s="170">
        <v>1</v>
      </c>
      <c r="G5848" s="171">
        <v>5</v>
      </c>
      <c r="H5848" s="170" t="s">
        <v>982</v>
      </c>
      <c r="I5848" s="171">
        <v>145</v>
      </c>
      <c r="J5848" s="169">
        <v>1</v>
      </c>
      <c r="K5848" s="154" cm="1">
        <f t="array" ref="K5848">ROUND(
IF(C5848="Beer",
SUM(LOOKUP(2,1/(SRP!$B$8:$B$10&lt;=E5848)/(SRP!$C$8:$C$10&gt;=E5848),SRP!$D$8:$D$10)*(G5848/100)*(E5848/1000)),
IF(C5848="Spirits",
SUM(LOOKUP(2,1/(SRP!$B$2:$B$7&lt;=E5848)/(SRP!$C$2:$C$7&gt;=E5848),SRP!$D$2:$D$7)*(G5848/100)*(E5848/1000)),
IF(AND(C5848="Wine",D5848="Fortified Wines"),
SUM(LOOKUP(2,1/(SRP!$B$26:$B$29&lt;=E5848)/(SRP!$C$26:$C$29&gt;=E5848),SRP!$D$26:$D$29)*(G5848/100)*(E5848/1000)),
IF(C5848="Wine",
SUM(LOOKUP(2,1/(SRP!$B$21:$B$25&lt;=E5848)/(SRP!$C$21:$C$25&gt;=E5848),SRP!$D$21:$D$25)*(G5848/100)*(E5848/1000)),
IF(AND(C5848="Ready to Drink",D5848="RTD-One Pour Cocktail&gt;7%&lt;=14.5"),
SUM(LOOKUP(2,1/(SRP!$B$16:$B$20&lt;=E5848)/(SRP!$C$16:$C$20&gt;=E5848),SRP!$D$16:$D$20)*(G5848/100)*(E5848/1000)),
IF(C5848="Ready to Drink",
SUM(LOOKUP(2,1/(SRP!$B$11:$B$15&lt;=E5848)/(SRP!$C$11:$C$15&gt;=E5848),SRP!$D$11:$D$15)*(G5848/100)*(E5848/1000)),
0)))))),2)</f>
        <v>117.11</v>
      </c>
      <c r="L5848" s="173" t="str">
        <f t="shared" si="91"/>
        <v>Ready to Drink30000</v>
      </c>
      <c r="M5848" s="154" t="e">
        <f>VLOOKUP(L5848,'Slope %'!C:D,2,0)</f>
        <v>#N/A</v>
      </c>
    </row>
    <row r="5849" spans="1:13" x14ac:dyDescent="0.25">
      <c r="A5849" s="169">
        <v>64083</v>
      </c>
      <c r="B5849" s="170" t="s">
        <v>4350</v>
      </c>
      <c r="C5849" s="170" t="s">
        <v>263</v>
      </c>
      <c r="D5849" s="170" t="s">
        <v>332</v>
      </c>
      <c r="E5849" s="170">
        <v>396</v>
      </c>
      <c r="F5849" s="170">
        <v>24</v>
      </c>
      <c r="G5849" s="171">
        <v>7</v>
      </c>
      <c r="H5849" s="170" t="s">
        <v>285</v>
      </c>
      <c r="I5849" s="171">
        <v>3.49</v>
      </c>
      <c r="J5849" s="169">
        <v>1</v>
      </c>
      <c r="K5849" s="154" cm="1">
        <f t="array" ref="K5849">ROUND(
IF(C5849="Beer",
SUM(LOOKUP(2,1/(SRP!$B$8:$B$10&lt;=E5849)/(SRP!$C$8:$C$10&gt;=E5849),SRP!$D$8:$D$10)*(G5849/100)*(E5849/1000)),
IF(C5849="Spirits",
SUM(LOOKUP(2,1/(SRP!$B$2:$B$7&lt;=E5849)/(SRP!$C$2:$C$7&gt;=E5849),SRP!$D$2:$D$7)*(G5849/100)*(E5849/1000)),
IF(AND(C5849="Wine",D5849="Fortified Wines"),
SUM(LOOKUP(2,1/(SRP!$B$26:$B$29&lt;=E5849)/(SRP!$C$26:$C$29&gt;=E5849),SRP!$D$26:$D$29)*(G5849/100)*(E5849/1000)),
IF(C5849="Wine",
SUM(LOOKUP(2,1/(SRP!$B$21:$B$25&lt;=E5849)/(SRP!$C$21:$C$25&gt;=E5849),SRP!$D$21:$D$25)*(G5849/100)*(E5849/1000)),
IF(AND(C5849="Ready to Drink",D5849="RTD-One Pour Cocktail&gt;7%&lt;=14.5"),
SUM(LOOKUP(2,1/(SRP!$B$16:$B$20&lt;=E5849)/(SRP!$C$16:$C$20&gt;=E5849),SRP!$D$16:$D$20)*(G5849/100)*(E5849/1000)),
IF(C5849="Ready to Drink",
SUM(LOOKUP(2,1/(SRP!$B$11:$B$15&lt;=E5849)/(SRP!$C$11:$C$15&gt;=E5849),SRP!$D$11:$D$15)*(G5849/100)*(E5849/1000)),
0)))))),2)</f>
        <v>2.46</v>
      </c>
      <c r="L5849" s="173" t="str">
        <f t="shared" si="91"/>
        <v>Ready to Drink396</v>
      </c>
      <c r="M5849" s="154">
        <f>VLOOKUP(L5849,'Slope %'!C:D,2,0)</f>
        <v>0.12</v>
      </c>
    </row>
    <row r="5850" spans="1:13" x14ac:dyDescent="0.25">
      <c r="A5850" s="169">
        <v>64083</v>
      </c>
      <c r="B5850" s="170" t="s">
        <v>4350</v>
      </c>
      <c r="C5850" s="170" t="s">
        <v>263</v>
      </c>
      <c r="D5850" s="170" t="s">
        <v>332</v>
      </c>
      <c r="E5850" s="170">
        <v>396</v>
      </c>
      <c r="F5850" s="170">
        <v>24</v>
      </c>
      <c r="G5850" s="171">
        <v>7</v>
      </c>
      <c r="H5850" s="170" t="s">
        <v>285</v>
      </c>
      <c r="I5850" s="171">
        <v>3.49</v>
      </c>
      <c r="J5850" s="169">
        <v>1</v>
      </c>
      <c r="K5850" s="154" cm="1">
        <f t="array" ref="K5850">ROUND(
IF(C5850="Beer",
SUM(LOOKUP(2,1/(SRP!$B$8:$B$10&lt;=E5850)/(SRP!$C$8:$C$10&gt;=E5850),SRP!$D$8:$D$10)*(G5850/100)*(E5850/1000)),
IF(C5850="Spirits",
SUM(LOOKUP(2,1/(SRP!$B$2:$B$7&lt;=E5850)/(SRP!$C$2:$C$7&gt;=E5850),SRP!$D$2:$D$7)*(G5850/100)*(E5850/1000)),
IF(AND(C5850="Wine",D5850="Fortified Wines"),
SUM(LOOKUP(2,1/(SRP!$B$26:$B$29&lt;=E5850)/(SRP!$C$26:$C$29&gt;=E5850),SRP!$D$26:$D$29)*(G5850/100)*(E5850/1000)),
IF(C5850="Wine",
SUM(LOOKUP(2,1/(SRP!$B$21:$B$25&lt;=E5850)/(SRP!$C$21:$C$25&gt;=E5850),SRP!$D$21:$D$25)*(G5850/100)*(E5850/1000)),
IF(AND(C5850="Ready to Drink",D5850="RTD-One Pour Cocktail&gt;7%&lt;=14.5"),
SUM(LOOKUP(2,1/(SRP!$B$16:$B$20&lt;=E5850)/(SRP!$C$16:$C$20&gt;=E5850),SRP!$D$16:$D$20)*(G5850/100)*(E5850/1000)),
IF(C5850="Ready to Drink",
SUM(LOOKUP(2,1/(SRP!$B$11:$B$15&lt;=E5850)/(SRP!$C$11:$C$15&gt;=E5850),SRP!$D$11:$D$15)*(G5850/100)*(E5850/1000)),
0)))))),2)</f>
        <v>2.46</v>
      </c>
      <c r="L5850" s="173" t="str">
        <f t="shared" si="91"/>
        <v>Ready to Drink396</v>
      </c>
      <c r="M5850" s="154">
        <f>VLOOKUP(L5850,'Slope %'!C:D,2,0)</f>
        <v>0.12</v>
      </c>
    </row>
    <row r="5851" spans="1:13" x14ac:dyDescent="0.25">
      <c r="A5851" s="169">
        <v>64084</v>
      </c>
      <c r="B5851" s="170" t="s">
        <v>4351</v>
      </c>
      <c r="C5851" s="170" t="s">
        <v>1065</v>
      </c>
      <c r="D5851" s="170" t="s">
        <v>1066</v>
      </c>
      <c r="E5851" s="170">
        <v>473</v>
      </c>
      <c r="F5851" s="170">
        <v>24</v>
      </c>
      <c r="G5851" s="171">
        <v>0.5</v>
      </c>
      <c r="H5851" s="170" t="s">
        <v>747</v>
      </c>
      <c r="I5851" s="171">
        <v>3.59</v>
      </c>
      <c r="J5851" s="169">
        <v>1</v>
      </c>
      <c r="K5851" s="154" cm="1">
        <f t="array" ref="K5851">ROUND(
IF(C5851="Beer",
SUM(LOOKUP(2,1/(SRP!$B$8:$B$10&lt;=E5851)/(SRP!$C$8:$C$10&gt;=E5851),SRP!$D$8:$D$10)*(G5851/100)*(E5851/1000)),
IF(C5851="Spirits",
SUM(LOOKUP(2,1/(SRP!$B$2:$B$7&lt;=E5851)/(SRP!$C$2:$C$7&gt;=E5851),SRP!$D$2:$D$7)*(G5851/100)*(E5851/1000)),
IF(AND(C5851="Wine",D5851="Fortified Wines"),
SUM(LOOKUP(2,1/(SRP!$B$26:$B$29&lt;=E5851)/(SRP!$C$26:$C$29&gt;=E5851),SRP!$D$26:$D$29)*(G5851/100)*(E5851/1000)),
IF(C5851="Wine",
SUM(LOOKUP(2,1/(SRP!$B$21:$B$25&lt;=E5851)/(SRP!$C$21:$C$25&gt;=E5851),SRP!$D$21:$D$25)*(G5851/100)*(E5851/1000)),
IF(AND(C5851="Ready to Drink",D5851="RTD-One Pour Cocktail&gt;7%&lt;=14.5"),
SUM(LOOKUP(2,1/(SRP!$B$16:$B$20&lt;=E5851)/(SRP!$C$16:$C$20&gt;=E5851),SRP!$D$16:$D$20)*(G5851/100)*(E5851/1000)),
IF(C5851="Ready to Drink",
SUM(LOOKUP(2,1/(SRP!$B$11:$B$15&lt;=E5851)/(SRP!$C$11:$C$15&gt;=E5851),SRP!$D$11:$D$15)*(G5851/100)*(E5851/1000)),
0)))))),2)</f>
        <v>0</v>
      </c>
      <c r="L5851" s="173" t="str">
        <f t="shared" si="91"/>
        <v>Dealcoholized473</v>
      </c>
      <c r="M5851" s="154" t="e">
        <f>VLOOKUP(L5851,'Slope %'!C:D,2,0)</f>
        <v>#N/A</v>
      </c>
    </row>
    <row r="5852" spans="1:13" x14ac:dyDescent="0.25">
      <c r="A5852" s="169">
        <v>64084</v>
      </c>
      <c r="B5852" s="170" t="s">
        <v>4351</v>
      </c>
      <c r="C5852" s="170" t="s">
        <v>1065</v>
      </c>
      <c r="D5852" s="170" t="s">
        <v>1066</v>
      </c>
      <c r="E5852" s="170">
        <v>473</v>
      </c>
      <c r="F5852" s="170">
        <v>24</v>
      </c>
      <c r="G5852" s="171">
        <v>0.5</v>
      </c>
      <c r="H5852" s="170" t="s">
        <v>747</v>
      </c>
      <c r="I5852" s="171">
        <v>3.59</v>
      </c>
      <c r="J5852" s="169">
        <v>1</v>
      </c>
      <c r="K5852" s="154" cm="1">
        <f t="array" ref="K5852">ROUND(
IF(C5852="Beer",
SUM(LOOKUP(2,1/(SRP!$B$8:$B$10&lt;=E5852)/(SRP!$C$8:$C$10&gt;=E5852),SRP!$D$8:$D$10)*(G5852/100)*(E5852/1000)),
IF(C5852="Spirits",
SUM(LOOKUP(2,1/(SRP!$B$2:$B$7&lt;=E5852)/(SRP!$C$2:$C$7&gt;=E5852),SRP!$D$2:$D$7)*(G5852/100)*(E5852/1000)),
IF(AND(C5852="Wine",D5852="Fortified Wines"),
SUM(LOOKUP(2,1/(SRP!$B$26:$B$29&lt;=E5852)/(SRP!$C$26:$C$29&gt;=E5852),SRP!$D$26:$D$29)*(G5852/100)*(E5852/1000)),
IF(C5852="Wine",
SUM(LOOKUP(2,1/(SRP!$B$21:$B$25&lt;=E5852)/(SRP!$C$21:$C$25&gt;=E5852),SRP!$D$21:$D$25)*(G5852/100)*(E5852/1000)),
IF(AND(C5852="Ready to Drink",D5852="RTD-One Pour Cocktail&gt;7%&lt;=14.5"),
SUM(LOOKUP(2,1/(SRP!$B$16:$B$20&lt;=E5852)/(SRP!$C$16:$C$20&gt;=E5852),SRP!$D$16:$D$20)*(G5852/100)*(E5852/1000)),
IF(C5852="Ready to Drink",
SUM(LOOKUP(2,1/(SRP!$B$11:$B$15&lt;=E5852)/(SRP!$C$11:$C$15&gt;=E5852),SRP!$D$11:$D$15)*(G5852/100)*(E5852/1000)),
0)))))),2)</f>
        <v>0</v>
      </c>
      <c r="L5852" s="173" t="str">
        <f t="shared" si="91"/>
        <v>Dealcoholized473</v>
      </c>
      <c r="M5852" s="154" t="e">
        <f>VLOOKUP(L5852,'Slope %'!C:D,2,0)</f>
        <v>#N/A</v>
      </c>
    </row>
    <row r="5853" spans="1:13" x14ac:dyDescent="0.25">
      <c r="A5853" s="169">
        <v>64090</v>
      </c>
      <c r="B5853" s="170" t="s">
        <v>4352</v>
      </c>
      <c r="C5853" s="170" t="s">
        <v>1065</v>
      </c>
      <c r="D5853" s="170" t="s">
        <v>1066</v>
      </c>
      <c r="E5853" s="170">
        <v>473</v>
      </c>
      <c r="F5853" s="170">
        <v>24</v>
      </c>
      <c r="G5853" s="171">
        <v>0.5</v>
      </c>
      <c r="H5853" s="170" t="s">
        <v>747</v>
      </c>
      <c r="I5853" s="171">
        <v>3.59</v>
      </c>
      <c r="J5853" s="169">
        <v>1</v>
      </c>
      <c r="K5853" s="154" cm="1">
        <f t="array" ref="K5853">ROUND(
IF(C5853="Beer",
SUM(LOOKUP(2,1/(SRP!$B$8:$B$10&lt;=E5853)/(SRP!$C$8:$C$10&gt;=E5853),SRP!$D$8:$D$10)*(G5853/100)*(E5853/1000)),
IF(C5853="Spirits",
SUM(LOOKUP(2,1/(SRP!$B$2:$B$7&lt;=E5853)/(SRP!$C$2:$C$7&gt;=E5853),SRP!$D$2:$D$7)*(G5853/100)*(E5853/1000)),
IF(AND(C5853="Wine",D5853="Fortified Wines"),
SUM(LOOKUP(2,1/(SRP!$B$26:$B$29&lt;=E5853)/(SRP!$C$26:$C$29&gt;=E5853),SRP!$D$26:$D$29)*(G5853/100)*(E5853/1000)),
IF(C5853="Wine",
SUM(LOOKUP(2,1/(SRP!$B$21:$B$25&lt;=E5853)/(SRP!$C$21:$C$25&gt;=E5853),SRP!$D$21:$D$25)*(G5853/100)*(E5853/1000)),
IF(AND(C5853="Ready to Drink",D5853="RTD-One Pour Cocktail&gt;7%&lt;=14.5"),
SUM(LOOKUP(2,1/(SRP!$B$16:$B$20&lt;=E5853)/(SRP!$C$16:$C$20&gt;=E5853),SRP!$D$16:$D$20)*(G5853/100)*(E5853/1000)),
IF(C5853="Ready to Drink",
SUM(LOOKUP(2,1/(SRP!$B$11:$B$15&lt;=E5853)/(SRP!$C$11:$C$15&gt;=E5853),SRP!$D$11:$D$15)*(G5853/100)*(E5853/1000)),
0)))))),2)</f>
        <v>0</v>
      </c>
      <c r="L5853" s="173" t="str">
        <f t="shared" si="91"/>
        <v>Dealcoholized473</v>
      </c>
      <c r="M5853" s="154" t="e">
        <f>VLOOKUP(L5853,'Slope %'!C:D,2,0)</f>
        <v>#N/A</v>
      </c>
    </row>
    <row r="5854" spans="1:13" x14ac:dyDescent="0.25">
      <c r="A5854" s="169">
        <v>64090</v>
      </c>
      <c r="B5854" s="170" t="s">
        <v>4352</v>
      </c>
      <c r="C5854" s="170" t="s">
        <v>1065</v>
      </c>
      <c r="D5854" s="170" t="s">
        <v>1066</v>
      </c>
      <c r="E5854" s="170">
        <v>473</v>
      </c>
      <c r="F5854" s="170">
        <v>24</v>
      </c>
      <c r="G5854" s="171">
        <v>0.5</v>
      </c>
      <c r="H5854" s="170" t="s">
        <v>747</v>
      </c>
      <c r="I5854" s="171">
        <v>3.59</v>
      </c>
      <c r="J5854" s="169">
        <v>1</v>
      </c>
      <c r="K5854" s="154" cm="1">
        <f t="array" ref="K5854">ROUND(
IF(C5854="Beer",
SUM(LOOKUP(2,1/(SRP!$B$8:$B$10&lt;=E5854)/(SRP!$C$8:$C$10&gt;=E5854),SRP!$D$8:$D$10)*(G5854/100)*(E5854/1000)),
IF(C5854="Spirits",
SUM(LOOKUP(2,1/(SRP!$B$2:$B$7&lt;=E5854)/(SRP!$C$2:$C$7&gt;=E5854),SRP!$D$2:$D$7)*(G5854/100)*(E5854/1000)),
IF(AND(C5854="Wine",D5854="Fortified Wines"),
SUM(LOOKUP(2,1/(SRP!$B$26:$B$29&lt;=E5854)/(SRP!$C$26:$C$29&gt;=E5854),SRP!$D$26:$D$29)*(G5854/100)*(E5854/1000)),
IF(C5854="Wine",
SUM(LOOKUP(2,1/(SRP!$B$21:$B$25&lt;=E5854)/(SRP!$C$21:$C$25&gt;=E5854),SRP!$D$21:$D$25)*(G5854/100)*(E5854/1000)),
IF(AND(C5854="Ready to Drink",D5854="RTD-One Pour Cocktail&gt;7%&lt;=14.5"),
SUM(LOOKUP(2,1/(SRP!$B$16:$B$20&lt;=E5854)/(SRP!$C$16:$C$20&gt;=E5854),SRP!$D$16:$D$20)*(G5854/100)*(E5854/1000)),
IF(C5854="Ready to Drink",
SUM(LOOKUP(2,1/(SRP!$B$11:$B$15&lt;=E5854)/(SRP!$C$11:$C$15&gt;=E5854),SRP!$D$11:$D$15)*(G5854/100)*(E5854/1000)),
0)))))),2)</f>
        <v>0</v>
      </c>
      <c r="L5854" s="173" t="str">
        <f t="shared" si="91"/>
        <v>Dealcoholized473</v>
      </c>
      <c r="M5854" s="154" t="e">
        <f>VLOOKUP(L5854,'Slope %'!C:D,2,0)</f>
        <v>#N/A</v>
      </c>
    </row>
    <row r="5855" spans="1:13" x14ac:dyDescent="0.25">
      <c r="A5855" s="169">
        <v>64095</v>
      </c>
      <c r="B5855" s="170" t="s">
        <v>4353</v>
      </c>
      <c r="C5855" s="170" t="s">
        <v>1065</v>
      </c>
      <c r="D5855" s="170" t="s">
        <v>1066</v>
      </c>
      <c r="E5855" s="170">
        <v>473</v>
      </c>
      <c r="F5855" s="170">
        <v>24</v>
      </c>
      <c r="G5855" s="171">
        <v>0.5</v>
      </c>
      <c r="H5855" s="170" t="s">
        <v>747</v>
      </c>
      <c r="I5855" s="171">
        <v>3.59</v>
      </c>
      <c r="J5855" s="169">
        <v>1</v>
      </c>
      <c r="K5855" s="154" cm="1">
        <f t="array" ref="K5855">ROUND(
IF(C5855="Beer",
SUM(LOOKUP(2,1/(SRP!$B$8:$B$10&lt;=E5855)/(SRP!$C$8:$C$10&gt;=E5855),SRP!$D$8:$D$10)*(G5855/100)*(E5855/1000)),
IF(C5855="Spirits",
SUM(LOOKUP(2,1/(SRP!$B$2:$B$7&lt;=E5855)/(SRP!$C$2:$C$7&gt;=E5855),SRP!$D$2:$D$7)*(G5855/100)*(E5855/1000)),
IF(AND(C5855="Wine",D5855="Fortified Wines"),
SUM(LOOKUP(2,1/(SRP!$B$26:$B$29&lt;=E5855)/(SRP!$C$26:$C$29&gt;=E5855),SRP!$D$26:$D$29)*(G5855/100)*(E5855/1000)),
IF(C5855="Wine",
SUM(LOOKUP(2,1/(SRP!$B$21:$B$25&lt;=E5855)/(SRP!$C$21:$C$25&gt;=E5855),SRP!$D$21:$D$25)*(G5855/100)*(E5855/1000)),
IF(AND(C5855="Ready to Drink",D5855="RTD-One Pour Cocktail&gt;7%&lt;=14.5"),
SUM(LOOKUP(2,1/(SRP!$B$16:$B$20&lt;=E5855)/(SRP!$C$16:$C$20&gt;=E5855),SRP!$D$16:$D$20)*(G5855/100)*(E5855/1000)),
IF(C5855="Ready to Drink",
SUM(LOOKUP(2,1/(SRP!$B$11:$B$15&lt;=E5855)/(SRP!$C$11:$C$15&gt;=E5855),SRP!$D$11:$D$15)*(G5855/100)*(E5855/1000)),
0)))))),2)</f>
        <v>0</v>
      </c>
      <c r="L5855" s="173" t="str">
        <f t="shared" si="91"/>
        <v>Dealcoholized473</v>
      </c>
      <c r="M5855" s="154" t="e">
        <f>VLOOKUP(L5855,'Slope %'!C:D,2,0)</f>
        <v>#N/A</v>
      </c>
    </row>
    <row r="5856" spans="1:13" x14ac:dyDescent="0.25">
      <c r="A5856" s="169">
        <v>64095</v>
      </c>
      <c r="B5856" s="170" t="s">
        <v>4353</v>
      </c>
      <c r="C5856" s="170" t="s">
        <v>1065</v>
      </c>
      <c r="D5856" s="170" t="s">
        <v>1066</v>
      </c>
      <c r="E5856" s="170">
        <v>473</v>
      </c>
      <c r="F5856" s="170">
        <v>24</v>
      </c>
      <c r="G5856" s="171">
        <v>0.5</v>
      </c>
      <c r="H5856" s="170" t="s">
        <v>747</v>
      </c>
      <c r="I5856" s="171">
        <v>3.59</v>
      </c>
      <c r="J5856" s="169">
        <v>1</v>
      </c>
      <c r="K5856" s="154" cm="1">
        <f t="array" ref="K5856">ROUND(
IF(C5856="Beer",
SUM(LOOKUP(2,1/(SRP!$B$8:$B$10&lt;=E5856)/(SRP!$C$8:$C$10&gt;=E5856),SRP!$D$8:$D$10)*(G5856/100)*(E5856/1000)),
IF(C5856="Spirits",
SUM(LOOKUP(2,1/(SRP!$B$2:$B$7&lt;=E5856)/(SRP!$C$2:$C$7&gt;=E5856),SRP!$D$2:$D$7)*(G5856/100)*(E5856/1000)),
IF(AND(C5856="Wine",D5856="Fortified Wines"),
SUM(LOOKUP(2,1/(SRP!$B$26:$B$29&lt;=E5856)/(SRP!$C$26:$C$29&gt;=E5856),SRP!$D$26:$D$29)*(G5856/100)*(E5856/1000)),
IF(C5856="Wine",
SUM(LOOKUP(2,1/(SRP!$B$21:$B$25&lt;=E5856)/(SRP!$C$21:$C$25&gt;=E5856),SRP!$D$21:$D$25)*(G5856/100)*(E5856/1000)),
IF(AND(C5856="Ready to Drink",D5856="RTD-One Pour Cocktail&gt;7%&lt;=14.5"),
SUM(LOOKUP(2,1/(SRP!$B$16:$B$20&lt;=E5856)/(SRP!$C$16:$C$20&gt;=E5856),SRP!$D$16:$D$20)*(G5856/100)*(E5856/1000)),
IF(C5856="Ready to Drink",
SUM(LOOKUP(2,1/(SRP!$B$11:$B$15&lt;=E5856)/(SRP!$C$11:$C$15&gt;=E5856),SRP!$D$11:$D$15)*(G5856/100)*(E5856/1000)),
0)))))),2)</f>
        <v>0</v>
      </c>
      <c r="L5856" s="173" t="str">
        <f t="shared" si="91"/>
        <v>Dealcoholized473</v>
      </c>
      <c r="M5856" s="154" t="e">
        <f>VLOOKUP(L5856,'Slope %'!C:D,2,0)</f>
        <v>#N/A</v>
      </c>
    </row>
    <row r="5857" spans="1:13" x14ac:dyDescent="0.25">
      <c r="A5857" s="169">
        <v>64100</v>
      </c>
      <c r="B5857" s="170" t="s">
        <v>4354</v>
      </c>
      <c r="C5857" s="170" t="s">
        <v>11</v>
      </c>
      <c r="D5857" s="170" t="s">
        <v>12</v>
      </c>
      <c r="E5857" s="170">
        <v>4260</v>
      </c>
      <c r="F5857" s="170">
        <v>2</v>
      </c>
      <c r="G5857" s="171">
        <v>5</v>
      </c>
      <c r="H5857" s="170" t="s">
        <v>222</v>
      </c>
      <c r="I5857" s="171">
        <v>29.99</v>
      </c>
      <c r="J5857" s="169">
        <v>12</v>
      </c>
      <c r="K5857" s="154" cm="1">
        <f t="array" ref="K5857">ROUND(
IF(C5857="Beer",
SUM(LOOKUP(2,1/(SRP!$B$8:$B$10&lt;=E5857)/(SRP!$C$8:$C$10&gt;=E5857),SRP!$D$8:$D$10)*(G5857/100)*(E5857/1000)),
IF(C5857="Spirits",
SUM(LOOKUP(2,1/(SRP!$B$2:$B$7&lt;=E5857)/(SRP!$C$2:$C$7&gt;=E5857),SRP!$D$2:$D$7)*(G5857/100)*(E5857/1000)),
IF(AND(C5857="Wine",D5857="Fortified Wines"),
SUM(LOOKUP(2,1/(SRP!$B$26:$B$29&lt;=E5857)/(SRP!$C$26:$C$29&gt;=E5857),SRP!$D$26:$D$29)*(G5857/100)*(E5857/1000)),
IF(C5857="Wine",
SUM(LOOKUP(2,1/(SRP!$B$21:$B$25&lt;=E5857)/(SRP!$C$21:$C$25&gt;=E5857),SRP!$D$21:$D$25)*(G5857/100)*(E5857/1000)),
IF(AND(C5857="Ready to Drink",D5857="RTD-One Pour Cocktail&gt;7%&lt;=14.5"),
SUM(LOOKUP(2,1/(SRP!$B$16:$B$20&lt;=E5857)/(SRP!$C$16:$C$20&gt;=E5857),SRP!$D$16:$D$20)*(G5857/100)*(E5857/1000)),
IF(C5857="Ready to Drink",
SUM(LOOKUP(2,1/(SRP!$B$11:$B$15&lt;=E5857)/(SRP!$C$11:$C$15&gt;=E5857),SRP!$D$11:$D$15)*(G5857/100)*(E5857/1000)),
0)))))),2)</f>
        <v>16.63</v>
      </c>
      <c r="L5857" s="173" t="str">
        <f t="shared" si="91"/>
        <v>Beer4260</v>
      </c>
      <c r="M5857" s="154">
        <f>VLOOKUP(L5857,'Slope %'!C:D,2,0)</f>
        <v>7.0000000000000007E-2</v>
      </c>
    </row>
    <row r="5858" spans="1:13" x14ac:dyDescent="0.25">
      <c r="A5858" s="169">
        <v>64100</v>
      </c>
      <c r="B5858" s="170" t="s">
        <v>4354</v>
      </c>
      <c r="C5858" s="170" t="s">
        <v>11</v>
      </c>
      <c r="D5858" s="170" t="s">
        <v>12</v>
      </c>
      <c r="E5858" s="170">
        <v>4260</v>
      </c>
      <c r="F5858" s="170">
        <v>2</v>
      </c>
      <c r="G5858" s="171">
        <v>5</v>
      </c>
      <c r="H5858" s="170" t="s">
        <v>222</v>
      </c>
      <c r="I5858" s="171">
        <v>29.99</v>
      </c>
      <c r="J5858" s="169">
        <v>12</v>
      </c>
      <c r="K5858" s="154" cm="1">
        <f t="array" ref="K5858">ROUND(
IF(C5858="Beer",
SUM(LOOKUP(2,1/(SRP!$B$8:$B$10&lt;=E5858)/(SRP!$C$8:$C$10&gt;=E5858),SRP!$D$8:$D$10)*(G5858/100)*(E5858/1000)),
IF(C5858="Spirits",
SUM(LOOKUP(2,1/(SRP!$B$2:$B$7&lt;=E5858)/(SRP!$C$2:$C$7&gt;=E5858),SRP!$D$2:$D$7)*(G5858/100)*(E5858/1000)),
IF(AND(C5858="Wine",D5858="Fortified Wines"),
SUM(LOOKUP(2,1/(SRP!$B$26:$B$29&lt;=E5858)/(SRP!$C$26:$C$29&gt;=E5858),SRP!$D$26:$D$29)*(G5858/100)*(E5858/1000)),
IF(C5858="Wine",
SUM(LOOKUP(2,1/(SRP!$B$21:$B$25&lt;=E5858)/(SRP!$C$21:$C$25&gt;=E5858),SRP!$D$21:$D$25)*(G5858/100)*(E5858/1000)),
IF(AND(C5858="Ready to Drink",D5858="RTD-One Pour Cocktail&gt;7%&lt;=14.5"),
SUM(LOOKUP(2,1/(SRP!$B$16:$B$20&lt;=E5858)/(SRP!$C$16:$C$20&gt;=E5858),SRP!$D$16:$D$20)*(G5858/100)*(E5858/1000)),
IF(C5858="Ready to Drink",
SUM(LOOKUP(2,1/(SRP!$B$11:$B$15&lt;=E5858)/(SRP!$C$11:$C$15&gt;=E5858),SRP!$D$11:$D$15)*(G5858/100)*(E5858/1000)),
0)))))),2)</f>
        <v>16.63</v>
      </c>
      <c r="L5858" s="173" t="str">
        <f t="shared" si="91"/>
        <v>Beer4260</v>
      </c>
      <c r="M5858" s="154">
        <f>VLOOKUP(L5858,'Slope %'!C:D,2,0)</f>
        <v>7.0000000000000007E-2</v>
      </c>
    </row>
    <row r="5859" spans="1:13" x14ac:dyDescent="0.25">
      <c r="A5859" s="169">
        <v>64101</v>
      </c>
      <c r="B5859" s="170" t="s">
        <v>4355</v>
      </c>
      <c r="C5859" s="170" t="s">
        <v>24</v>
      </c>
      <c r="D5859" s="170" t="s">
        <v>194</v>
      </c>
      <c r="E5859" s="170">
        <v>750</v>
      </c>
      <c r="F5859" s="170">
        <v>12</v>
      </c>
      <c r="G5859" s="171">
        <v>13.5</v>
      </c>
      <c r="H5859" s="170" t="s">
        <v>163</v>
      </c>
      <c r="I5859" s="171">
        <v>21.99</v>
      </c>
      <c r="J5859" s="169">
        <v>1</v>
      </c>
      <c r="K5859" s="154" cm="1">
        <f t="array" ref="K5859">ROUND(
IF(C5859="Beer",
SUM(LOOKUP(2,1/(SRP!$B$8:$B$10&lt;=E5859)/(SRP!$C$8:$C$10&gt;=E5859),SRP!$D$8:$D$10)*(G5859/100)*(E5859/1000)),
IF(C5859="Spirits",
SUM(LOOKUP(2,1/(SRP!$B$2:$B$7&lt;=E5859)/(SRP!$C$2:$C$7&gt;=E5859),SRP!$D$2:$D$7)*(G5859/100)*(E5859/1000)),
IF(AND(C5859="Wine",D5859="Fortified Wines"),
SUM(LOOKUP(2,1/(SRP!$B$26:$B$29&lt;=E5859)/(SRP!$C$26:$C$29&gt;=E5859),SRP!$D$26:$D$29)*(G5859/100)*(E5859/1000)),
IF(C5859="Wine",
SUM(LOOKUP(2,1/(SRP!$B$21:$B$25&lt;=E5859)/(SRP!$C$21:$C$25&gt;=E5859),SRP!$D$21:$D$25)*(G5859/100)*(E5859/1000)),
IF(AND(C5859="Ready to Drink",D5859="RTD-One Pour Cocktail&gt;7%&lt;=14.5"),
SUM(LOOKUP(2,1/(SRP!$B$16:$B$20&lt;=E5859)/(SRP!$C$16:$C$20&gt;=E5859),SRP!$D$16:$D$20)*(G5859/100)*(E5859/1000)),
IF(C5859="Ready to Drink",
SUM(LOOKUP(2,1/(SRP!$B$11:$B$15&lt;=E5859)/(SRP!$C$11:$C$15&gt;=E5859),SRP!$D$11:$D$15)*(G5859/100)*(E5859/1000)),
0)))))),2)</f>
        <v>7.9</v>
      </c>
      <c r="L5859" s="173" t="str">
        <f t="shared" si="91"/>
        <v>Wine750</v>
      </c>
      <c r="M5859" s="154">
        <f>VLOOKUP(L5859,'Slope %'!C:D,2,0)</f>
        <v>0.1</v>
      </c>
    </row>
    <row r="5860" spans="1:13" x14ac:dyDescent="0.25">
      <c r="A5860" s="169">
        <v>64106</v>
      </c>
      <c r="B5860" s="170" t="s">
        <v>4356</v>
      </c>
      <c r="C5860" s="170" t="s">
        <v>11</v>
      </c>
      <c r="D5860" s="170" t="s">
        <v>12</v>
      </c>
      <c r="E5860" s="170">
        <v>2130</v>
      </c>
      <c r="F5860" s="170">
        <v>4</v>
      </c>
      <c r="G5860" s="171">
        <v>4.5</v>
      </c>
      <c r="H5860" s="170" t="s">
        <v>105</v>
      </c>
      <c r="I5860" s="171">
        <v>19.489999999999998</v>
      </c>
      <c r="J5860" s="169">
        <v>6</v>
      </c>
      <c r="K5860" s="154" cm="1">
        <f t="array" ref="K5860">ROUND(
IF(C5860="Beer",
SUM(LOOKUP(2,1/(SRP!$B$8:$B$10&lt;=E5860)/(SRP!$C$8:$C$10&gt;=E5860),SRP!$D$8:$D$10)*(G5860/100)*(E5860/1000)),
IF(C5860="Spirits",
SUM(LOOKUP(2,1/(SRP!$B$2:$B$7&lt;=E5860)/(SRP!$C$2:$C$7&gt;=E5860),SRP!$D$2:$D$7)*(G5860/100)*(E5860/1000)),
IF(AND(C5860="Wine",D5860="Fortified Wines"),
SUM(LOOKUP(2,1/(SRP!$B$26:$B$29&lt;=E5860)/(SRP!$C$26:$C$29&gt;=E5860),SRP!$D$26:$D$29)*(G5860/100)*(E5860/1000)),
IF(C5860="Wine",
SUM(LOOKUP(2,1/(SRP!$B$21:$B$25&lt;=E5860)/(SRP!$C$21:$C$25&gt;=E5860),SRP!$D$21:$D$25)*(G5860/100)*(E5860/1000)),
IF(AND(C5860="Ready to Drink",D5860="RTD-One Pour Cocktail&gt;7%&lt;=14.5"),
SUM(LOOKUP(2,1/(SRP!$B$16:$B$20&lt;=E5860)/(SRP!$C$16:$C$20&gt;=E5860),SRP!$D$16:$D$20)*(G5860/100)*(E5860/1000)),
IF(C5860="Ready to Drink",
SUM(LOOKUP(2,1/(SRP!$B$11:$B$15&lt;=E5860)/(SRP!$C$11:$C$15&gt;=E5860),SRP!$D$11:$D$15)*(G5860/100)*(E5860/1000)),
0)))))),2)</f>
        <v>7.48</v>
      </c>
      <c r="L5860" s="173" t="str">
        <f t="shared" si="91"/>
        <v>Beer2130</v>
      </c>
      <c r="M5860" s="154">
        <f>VLOOKUP(L5860,'Slope %'!C:D,2,0)</f>
        <v>0.1</v>
      </c>
    </row>
    <row r="5861" spans="1:13" x14ac:dyDescent="0.25">
      <c r="A5861" s="169">
        <v>64106</v>
      </c>
      <c r="B5861" s="170" t="s">
        <v>4356</v>
      </c>
      <c r="C5861" s="170" t="s">
        <v>11</v>
      </c>
      <c r="D5861" s="170" t="s">
        <v>12</v>
      </c>
      <c r="E5861" s="170">
        <v>2130</v>
      </c>
      <c r="F5861" s="170">
        <v>4</v>
      </c>
      <c r="G5861" s="171">
        <v>4.5</v>
      </c>
      <c r="H5861" s="170" t="s">
        <v>105</v>
      </c>
      <c r="I5861" s="171">
        <v>19.489999999999998</v>
      </c>
      <c r="J5861" s="169">
        <v>6</v>
      </c>
      <c r="K5861" s="154" cm="1">
        <f t="array" ref="K5861">ROUND(
IF(C5861="Beer",
SUM(LOOKUP(2,1/(SRP!$B$8:$B$10&lt;=E5861)/(SRP!$C$8:$C$10&gt;=E5861),SRP!$D$8:$D$10)*(G5861/100)*(E5861/1000)),
IF(C5861="Spirits",
SUM(LOOKUP(2,1/(SRP!$B$2:$B$7&lt;=E5861)/(SRP!$C$2:$C$7&gt;=E5861),SRP!$D$2:$D$7)*(G5861/100)*(E5861/1000)),
IF(AND(C5861="Wine",D5861="Fortified Wines"),
SUM(LOOKUP(2,1/(SRP!$B$26:$B$29&lt;=E5861)/(SRP!$C$26:$C$29&gt;=E5861),SRP!$D$26:$D$29)*(G5861/100)*(E5861/1000)),
IF(C5861="Wine",
SUM(LOOKUP(2,1/(SRP!$B$21:$B$25&lt;=E5861)/(SRP!$C$21:$C$25&gt;=E5861),SRP!$D$21:$D$25)*(G5861/100)*(E5861/1000)),
IF(AND(C5861="Ready to Drink",D5861="RTD-One Pour Cocktail&gt;7%&lt;=14.5"),
SUM(LOOKUP(2,1/(SRP!$B$16:$B$20&lt;=E5861)/(SRP!$C$16:$C$20&gt;=E5861),SRP!$D$16:$D$20)*(G5861/100)*(E5861/1000)),
IF(C5861="Ready to Drink",
SUM(LOOKUP(2,1/(SRP!$B$11:$B$15&lt;=E5861)/(SRP!$C$11:$C$15&gt;=E5861),SRP!$D$11:$D$15)*(G5861/100)*(E5861/1000)),
0)))))),2)</f>
        <v>7.48</v>
      </c>
      <c r="L5861" s="173" t="str">
        <f t="shared" si="91"/>
        <v>Beer2130</v>
      </c>
      <c r="M5861" s="154">
        <f>VLOOKUP(L5861,'Slope %'!C:D,2,0)</f>
        <v>0.1</v>
      </c>
    </row>
    <row r="5862" spans="1:13" x14ac:dyDescent="0.25">
      <c r="A5862" s="169">
        <v>64121</v>
      </c>
      <c r="B5862" s="170" t="s">
        <v>4357</v>
      </c>
      <c r="C5862" s="170" t="s">
        <v>11</v>
      </c>
      <c r="D5862" s="170" t="s">
        <v>2400</v>
      </c>
      <c r="E5862" s="170">
        <v>500</v>
      </c>
      <c r="F5862" s="170">
        <v>24</v>
      </c>
      <c r="G5862" s="171">
        <v>4.8</v>
      </c>
      <c r="H5862" s="170" t="s">
        <v>1136</v>
      </c>
      <c r="I5862" s="171">
        <v>9.75</v>
      </c>
      <c r="J5862" s="169">
        <v>1</v>
      </c>
      <c r="K5862" s="154" cm="1">
        <f t="array" ref="K5862">ROUND(
IF(C5862="Beer",
SUM(LOOKUP(2,1/(SRP!$B$8:$B$10&lt;=E5862)/(SRP!$C$8:$C$10&gt;=E5862),SRP!$D$8:$D$10)*(G5862/100)*(E5862/1000)),
IF(C5862="Spirits",
SUM(LOOKUP(2,1/(SRP!$B$2:$B$7&lt;=E5862)/(SRP!$C$2:$C$7&gt;=E5862),SRP!$D$2:$D$7)*(G5862/100)*(E5862/1000)),
IF(AND(C5862="Wine",D5862="Fortified Wines"),
SUM(LOOKUP(2,1/(SRP!$B$26:$B$29&lt;=E5862)/(SRP!$C$26:$C$29&gt;=E5862),SRP!$D$26:$D$29)*(G5862/100)*(E5862/1000)),
IF(C5862="Wine",
SUM(LOOKUP(2,1/(SRP!$B$21:$B$25&lt;=E5862)/(SRP!$C$21:$C$25&gt;=E5862),SRP!$D$21:$D$25)*(G5862/100)*(E5862/1000)),
IF(AND(C5862="Ready to Drink",D5862="RTD-One Pour Cocktail&gt;7%&lt;=14.5"),
SUM(LOOKUP(2,1/(SRP!$B$16:$B$20&lt;=E5862)/(SRP!$C$16:$C$20&gt;=E5862),SRP!$D$16:$D$20)*(G5862/100)*(E5862/1000)),
IF(C5862="Ready to Drink",
SUM(LOOKUP(2,1/(SRP!$B$11:$B$15&lt;=E5862)/(SRP!$C$11:$C$15&gt;=E5862),SRP!$D$11:$D$15)*(G5862/100)*(E5862/1000)),
0)))))),2)</f>
        <v>1.87</v>
      </c>
      <c r="L5862" s="173" t="str">
        <f t="shared" si="91"/>
        <v>Beer500</v>
      </c>
      <c r="M5862" s="154">
        <f>VLOOKUP(L5862,'Slope %'!C:D,2,0)</f>
        <v>0.12</v>
      </c>
    </row>
    <row r="5863" spans="1:13" x14ac:dyDescent="0.25">
      <c r="A5863" s="169">
        <v>64121</v>
      </c>
      <c r="B5863" s="170" t="s">
        <v>4357</v>
      </c>
      <c r="C5863" s="170" t="s">
        <v>11</v>
      </c>
      <c r="D5863" s="170" t="s">
        <v>2400</v>
      </c>
      <c r="E5863" s="170">
        <v>500</v>
      </c>
      <c r="F5863" s="170">
        <v>24</v>
      </c>
      <c r="G5863" s="171">
        <v>4.8</v>
      </c>
      <c r="H5863" s="170" t="s">
        <v>1136</v>
      </c>
      <c r="I5863" s="171">
        <v>9.75</v>
      </c>
      <c r="J5863" s="169">
        <v>1</v>
      </c>
      <c r="K5863" s="154" cm="1">
        <f t="array" ref="K5863">ROUND(
IF(C5863="Beer",
SUM(LOOKUP(2,1/(SRP!$B$8:$B$10&lt;=E5863)/(SRP!$C$8:$C$10&gt;=E5863),SRP!$D$8:$D$10)*(G5863/100)*(E5863/1000)),
IF(C5863="Spirits",
SUM(LOOKUP(2,1/(SRP!$B$2:$B$7&lt;=E5863)/(SRP!$C$2:$C$7&gt;=E5863),SRP!$D$2:$D$7)*(G5863/100)*(E5863/1000)),
IF(AND(C5863="Wine",D5863="Fortified Wines"),
SUM(LOOKUP(2,1/(SRP!$B$26:$B$29&lt;=E5863)/(SRP!$C$26:$C$29&gt;=E5863),SRP!$D$26:$D$29)*(G5863/100)*(E5863/1000)),
IF(C5863="Wine",
SUM(LOOKUP(2,1/(SRP!$B$21:$B$25&lt;=E5863)/(SRP!$C$21:$C$25&gt;=E5863),SRP!$D$21:$D$25)*(G5863/100)*(E5863/1000)),
IF(AND(C5863="Ready to Drink",D5863="RTD-One Pour Cocktail&gt;7%&lt;=14.5"),
SUM(LOOKUP(2,1/(SRP!$B$16:$B$20&lt;=E5863)/(SRP!$C$16:$C$20&gt;=E5863),SRP!$D$16:$D$20)*(G5863/100)*(E5863/1000)),
IF(C5863="Ready to Drink",
SUM(LOOKUP(2,1/(SRP!$B$11:$B$15&lt;=E5863)/(SRP!$C$11:$C$15&gt;=E5863),SRP!$D$11:$D$15)*(G5863/100)*(E5863/1000)),
0)))))),2)</f>
        <v>1.87</v>
      </c>
      <c r="L5863" s="173" t="str">
        <f t="shared" si="91"/>
        <v>Beer500</v>
      </c>
      <c r="M5863" s="154">
        <f>VLOOKUP(L5863,'Slope %'!C:D,2,0)</f>
        <v>0.12</v>
      </c>
    </row>
    <row r="5864" spans="1:13" x14ac:dyDescent="0.25">
      <c r="A5864" s="169">
        <v>64134</v>
      </c>
      <c r="B5864" s="170" t="s">
        <v>4358</v>
      </c>
      <c r="C5864" s="170" t="s">
        <v>24</v>
      </c>
      <c r="D5864" s="170" t="s">
        <v>504</v>
      </c>
      <c r="E5864" s="170">
        <v>750</v>
      </c>
      <c r="F5864" s="170">
        <v>12</v>
      </c>
      <c r="G5864" s="171">
        <v>7.5</v>
      </c>
      <c r="H5864" s="170" t="s">
        <v>256</v>
      </c>
      <c r="I5864" s="171">
        <v>11.99</v>
      </c>
      <c r="J5864" s="169">
        <v>1</v>
      </c>
      <c r="K5864" s="154" cm="1">
        <f t="array" ref="K5864">ROUND(
IF(C5864="Beer",
SUM(LOOKUP(2,1/(SRP!$B$8:$B$10&lt;=E5864)/(SRP!$C$8:$C$10&gt;=E5864),SRP!$D$8:$D$10)*(G5864/100)*(E5864/1000)),
IF(C5864="Spirits",
SUM(LOOKUP(2,1/(SRP!$B$2:$B$7&lt;=E5864)/(SRP!$C$2:$C$7&gt;=E5864),SRP!$D$2:$D$7)*(G5864/100)*(E5864/1000)),
IF(AND(C5864="Wine",D5864="Fortified Wines"),
SUM(LOOKUP(2,1/(SRP!$B$26:$B$29&lt;=E5864)/(SRP!$C$26:$C$29&gt;=E5864),SRP!$D$26:$D$29)*(G5864/100)*(E5864/1000)),
IF(C5864="Wine",
SUM(LOOKUP(2,1/(SRP!$B$21:$B$25&lt;=E5864)/(SRP!$C$21:$C$25&gt;=E5864),SRP!$D$21:$D$25)*(G5864/100)*(E5864/1000)),
IF(AND(C5864="Ready to Drink",D5864="RTD-One Pour Cocktail&gt;7%&lt;=14.5"),
SUM(LOOKUP(2,1/(SRP!$B$16:$B$20&lt;=E5864)/(SRP!$C$16:$C$20&gt;=E5864),SRP!$D$16:$D$20)*(G5864/100)*(E5864/1000)),
IF(C5864="Ready to Drink",
SUM(LOOKUP(2,1/(SRP!$B$11:$B$15&lt;=E5864)/(SRP!$C$11:$C$15&gt;=E5864),SRP!$D$11:$D$15)*(G5864/100)*(E5864/1000)),
0)))))),2)</f>
        <v>4.3899999999999997</v>
      </c>
      <c r="L5864" s="173" t="str">
        <f t="shared" si="91"/>
        <v>Wine750</v>
      </c>
      <c r="M5864" s="154">
        <f>VLOOKUP(L5864,'Slope %'!C:D,2,0)</f>
        <v>0.1</v>
      </c>
    </row>
    <row r="5865" spans="1:13" x14ac:dyDescent="0.25">
      <c r="A5865" s="169">
        <v>64135</v>
      </c>
      <c r="B5865" s="170" t="s">
        <v>4359</v>
      </c>
      <c r="C5865" s="170" t="s">
        <v>24</v>
      </c>
      <c r="D5865" s="170" t="s">
        <v>58</v>
      </c>
      <c r="E5865" s="170">
        <v>750</v>
      </c>
      <c r="F5865" s="170">
        <v>12</v>
      </c>
      <c r="G5865" s="171">
        <v>9</v>
      </c>
      <c r="H5865" s="170" t="s">
        <v>130</v>
      </c>
      <c r="I5865" s="171">
        <v>17.989999999999998</v>
      </c>
      <c r="J5865" s="169">
        <v>1</v>
      </c>
      <c r="K5865" s="154" cm="1">
        <f t="array" ref="K5865">ROUND(
IF(C5865="Beer",
SUM(LOOKUP(2,1/(SRP!$B$8:$B$10&lt;=E5865)/(SRP!$C$8:$C$10&gt;=E5865),SRP!$D$8:$D$10)*(G5865/100)*(E5865/1000)),
IF(C5865="Spirits",
SUM(LOOKUP(2,1/(SRP!$B$2:$B$7&lt;=E5865)/(SRP!$C$2:$C$7&gt;=E5865),SRP!$D$2:$D$7)*(G5865/100)*(E5865/1000)),
IF(AND(C5865="Wine",D5865="Fortified Wines"),
SUM(LOOKUP(2,1/(SRP!$B$26:$B$29&lt;=E5865)/(SRP!$C$26:$C$29&gt;=E5865),SRP!$D$26:$D$29)*(G5865/100)*(E5865/1000)),
IF(C5865="Wine",
SUM(LOOKUP(2,1/(SRP!$B$21:$B$25&lt;=E5865)/(SRP!$C$21:$C$25&gt;=E5865),SRP!$D$21:$D$25)*(G5865/100)*(E5865/1000)),
IF(AND(C5865="Ready to Drink",D5865="RTD-One Pour Cocktail&gt;7%&lt;=14.5"),
SUM(LOOKUP(2,1/(SRP!$B$16:$B$20&lt;=E5865)/(SRP!$C$16:$C$20&gt;=E5865),SRP!$D$16:$D$20)*(G5865/100)*(E5865/1000)),
IF(C5865="Ready to Drink",
SUM(LOOKUP(2,1/(SRP!$B$11:$B$15&lt;=E5865)/(SRP!$C$11:$C$15&gt;=E5865),SRP!$D$11:$D$15)*(G5865/100)*(E5865/1000)),
0)))))),2)</f>
        <v>5.27</v>
      </c>
      <c r="L5865" s="173" t="str">
        <f t="shared" si="91"/>
        <v>Wine750</v>
      </c>
      <c r="M5865" s="154">
        <f>VLOOKUP(L5865,'Slope %'!C:D,2,0)</f>
        <v>0.1</v>
      </c>
    </row>
    <row r="5866" spans="1:13" x14ac:dyDescent="0.25">
      <c r="A5866" s="169">
        <v>64152</v>
      </c>
      <c r="B5866" s="170" t="s">
        <v>4360</v>
      </c>
      <c r="C5866" s="170" t="s">
        <v>24</v>
      </c>
      <c r="D5866" s="170" t="s">
        <v>38</v>
      </c>
      <c r="E5866" s="170">
        <v>750</v>
      </c>
      <c r="F5866" s="170">
        <v>20</v>
      </c>
      <c r="G5866" s="171">
        <v>3</v>
      </c>
      <c r="H5866" s="170" t="s">
        <v>274</v>
      </c>
      <c r="I5866" s="171">
        <v>8.99</v>
      </c>
      <c r="J5866" s="169">
        <v>1</v>
      </c>
      <c r="K5866" s="154" cm="1">
        <f t="array" ref="K5866">ROUND(
IF(C5866="Beer",
SUM(LOOKUP(2,1/(SRP!$B$8:$B$10&lt;=E5866)/(SRP!$C$8:$C$10&gt;=E5866),SRP!$D$8:$D$10)*(G5866/100)*(E5866/1000)),
IF(C5866="Spirits",
SUM(LOOKUP(2,1/(SRP!$B$2:$B$7&lt;=E5866)/(SRP!$C$2:$C$7&gt;=E5866),SRP!$D$2:$D$7)*(G5866/100)*(E5866/1000)),
IF(AND(C5866="Wine",D5866="Fortified Wines"),
SUM(LOOKUP(2,1/(SRP!$B$26:$B$29&lt;=E5866)/(SRP!$C$26:$C$29&gt;=E5866),SRP!$D$26:$D$29)*(G5866/100)*(E5866/1000)),
IF(C5866="Wine",
SUM(LOOKUP(2,1/(SRP!$B$21:$B$25&lt;=E5866)/(SRP!$C$21:$C$25&gt;=E5866),SRP!$D$21:$D$25)*(G5866/100)*(E5866/1000)),
IF(AND(C5866="Ready to Drink",D5866="RTD-One Pour Cocktail&gt;7%&lt;=14.5"),
SUM(LOOKUP(2,1/(SRP!$B$16:$B$20&lt;=E5866)/(SRP!$C$16:$C$20&gt;=E5866),SRP!$D$16:$D$20)*(G5866/100)*(E5866/1000)),
IF(C5866="Ready to Drink",
SUM(LOOKUP(2,1/(SRP!$B$11:$B$15&lt;=E5866)/(SRP!$C$11:$C$15&gt;=E5866),SRP!$D$11:$D$15)*(G5866/100)*(E5866/1000)),
0)))))),2)</f>
        <v>1.76</v>
      </c>
      <c r="L5866" s="173" t="str">
        <f t="shared" si="91"/>
        <v>Wine750</v>
      </c>
      <c r="M5866" s="154">
        <f>VLOOKUP(L5866,'Slope %'!C:D,2,0)</f>
        <v>0.1</v>
      </c>
    </row>
    <row r="5867" spans="1:13" x14ac:dyDescent="0.25">
      <c r="A5867" s="169">
        <v>64153</v>
      </c>
      <c r="B5867" s="170" t="s">
        <v>4361</v>
      </c>
      <c r="C5867" s="170" t="s">
        <v>11</v>
      </c>
      <c r="D5867" s="170" t="s">
        <v>211</v>
      </c>
      <c r="E5867" s="170">
        <v>473</v>
      </c>
      <c r="F5867" s="170">
        <v>24</v>
      </c>
      <c r="G5867" s="171">
        <v>4</v>
      </c>
      <c r="H5867" s="170" t="s">
        <v>151</v>
      </c>
      <c r="I5867" s="171">
        <v>3.49</v>
      </c>
      <c r="J5867" s="169">
        <v>1</v>
      </c>
      <c r="K5867" s="154" cm="1">
        <f t="array" ref="K5867">ROUND(
IF(C5867="Beer",
SUM(LOOKUP(2,1/(SRP!$B$8:$B$10&lt;=E5867)/(SRP!$C$8:$C$10&gt;=E5867),SRP!$D$8:$D$10)*(G5867/100)*(E5867/1000)),
IF(C5867="Spirits",
SUM(LOOKUP(2,1/(SRP!$B$2:$B$7&lt;=E5867)/(SRP!$C$2:$C$7&gt;=E5867),SRP!$D$2:$D$7)*(G5867/100)*(E5867/1000)),
IF(AND(C5867="Wine",D5867="Fortified Wines"),
SUM(LOOKUP(2,1/(SRP!$B$26:$B$29&lt;=E5867)/(SRP!$C$26:$C$29&gt;=E5867),SRP!$D$26:$D$29)*(G5867/100)*(E5867/1000)),
IF(C5867="Wine",
SUM(LOOKUP(2,1/(SRP!$B$21:$B$25&lt;=E5867)/(SRP!$C$21:$C$25&gt;=E5867),SRP!$D$21:$D$25)*(G5867/100)*(E5867/1000)),
IF(AND(C5867="Ready to Drink",D5867="RTD-One Pour Cocktail&gt;7%&lt;=14.5"),
SUM(LOOKUP(2,1/(SRP!$B$16:$B$20&lt;=E5867)/(SRP!$C$16:$C$20&gt;=E5867),SRP!$D$16:$D$20)*(G5867/100)*(E5867/1000)),
IF(C5867="Ready to Drink",
SUM(LOOKUP(2,1/(SRP!$B$11:$B$15&lt;=E5867)/(SRP!$C$11:$C$15&gt;=E5867),SRP!$D$11:$D$15)*(G5867/100)*(E5867/1000)),
0)))))),2)</f>
        <v>1.48</v>
      </c>
      <c r="L5867" s="173" t="str">
        <f t="shared" si="91"/>
        <v>Beer473</v>
      </c>
      <c r="M5867" s="154">
        <f>VLOOKUP(L5867,'Slope %'!C:D,2,0)</f>
        <v>0.12</v>
      </c>
    </row>
    <row r="5868" spans="1:13" x14ac:dyDescent="0.25">
      <c r="A5868" s="169">
        <v>64153</v>
      </c>
      <c r="B5868" s="170" t="s">
        <v>4361</v>
      </c>
      <c r="C5868" s="170" t="s">
        <v>11</v>
      </c>
      <c r="D5868" s="170" t="s">
        <v>211</v>
      </c>
      <c r="E5868" s="170">
        <v>473</v>
      </c>
      <c r="F5868" s="170">
        <v>24</v>
      </c>
      <c r="G5868" s="171">
        <v>4</v>
      </c>
      <c r="H5868" s="170" t="s">
        <v>151</v>
      </c>
      <c r="I5868" s="171">
        <v>3.49</v>
      </c>
      <c r="J5868" s="169">
        <v>1</v>
      </c>
      <c r="K5868" s="154" cm="1">
        <f t="array" ref="K5868">ROUND(
IF(C5868="Beer",
SUM(LOOKUP(2,1/(SRP!$B$8:$B$10&lt;=E5868)/(SRP!$C$8:$C$10&gt;=E5868),SRP!$D$8:$D$10)*(G5868/100)*(E5868/1000)),
IF(C5868="Spirits",
SUM(LOOKUP(2,1/(SRP!$B$2:$B$7&lt;=E5868)/(SRP!$C$2:$C$7&gt;=E5868),SRP!$D$2:$D$7)*(G5868/100)*(E5868/1000)),
IF(AND(C5868="Wine",D5868="Fortified Wines"),
SUM(LOOKUP(2,1/(SRP!$B$26:$B$29&lt;=E5868)/(SRP!$C$26:$C$29&gt;=E5868),SRP!$D$26:$D$29)*(G5868/100)*(E5868/1000)),
IF(C5868="Wine",
SUM(LOOKUP(2,1/(SRP!$B$21:$B$25&lt;=E5868)/(SRP!$C$21:$C$25&gt;=E5868),SRP!$D$21:$D$25)*(G5868/100)*(E5868/1000)),
IF(AND(C5868="Ready to Drink",D5868="RTD-One Pour Cocktail&gt;7%&lt;=14.5"),
SUM(LOOKUP(2,1/(SRP!$B$16:$B$20&lt;=E5868)/(SRP!$C$16:$C$20&gt;=E5868),SRP!$D$16:$D$20)*(G5868/100)*(E5868/1000)),
IF(C5868="Ready to Drink",
SUM(LOOKUP(2,1/(SRP!$B$11:$B$15&lt;=E5868)/(SRP!$C$11:$C$15&gt;=E5868),SRP!$D$11:$D$15)*(G5868/100)*(E5868/1000)),
0)))))),2)</f>
        <v>1.48</v>
      </c>
      <c r="L5868" s="173" t="str">
        <f t="shared" si="91"/>
        <v>Beer473</v>
      </c>
      <c r="M5868" s="154">
        <f>VLOOKUP(L5868,'Slope %'!C:D,2,0)</f>
        <v>0.12</v>
      </c>
    </row>
    <row r="5869" spans="1:13" x14ac:dyDescent="0.25">
      <c r="A5869" s="169">
        <v>64155</v>
      </c>
      <c r="B5869" s="170" t="s">
        <v>4362</v>
      </c>
      <c r="C5869" s="170" t="s">
        <v>24</v>
      </c>
      <c r="D5869" s="170" t="s">
        <v>34</v>
      </c>
      <c r="E5869" s="170">
        <v>750</v>
      </c>
      <c r="F5869" s="170">
        <v>12</v>
      </c>
      <c r="G5869" s="171">
        <v>14.5</v>
      </c>
      <c r="H5869" s="170" t="s">
        <v>22</v>
      </c>
      <c r="I5869" s="171">
        <v>29.99</v>
      </c>
      <c r="J5869" s="169">
        <v>1</v>
      </c>
      <c r="K5869" s="154" cm="1">
        <f t="array" ref="K5869">ROUND(
IF(C5869="Beer",
SUM(LOOKUP(2,1/(SRP!$B$8:$B$10&lt;=E5869)/(SRP!$C$8:$C$10&gt;=E5869),SRP!$D$8:$D$10)*(G5869/100)*(E5869/1000)),
IF(C5869="Spirits",
SUM(LOOKUP(2,1/(SRP!$B$2:$B$7&lt;=E5869)/(SRP!$C$2:$C$7&gt;=E5869),SRP!$D$2:$D$7)*(G5869/100)*(E5869/1000)),
IF(AND(C5869="Wine",D5869="Fortified Wines"),
SUM(LOOKUP(2,1/(SRP!$B$26:$B$29&lt;=E5869)/(SRP!$C$26:$C$29&gt;=E5869),SRP!$D$26:$D$29)*(G5869/100)*(E5869/1000)),
IF(C5869="Wine",
SUM(LOOKUP(2,1/(SRP!$B$21:$B$25&lt;=E5869)/(SRP!$C$21:$C$25&gt;=E5869),SRP!$D$21:$D$25)*(G5869/100)*(E5869/1000)),
IF(AND(C5869="Ready to Drink",D5869="RTD-One Pour Cocktail&gt;7%&lt;=14.5"),
SUM(LOOKUP(2,1/(SRP!$B$16:$B$20&lt;=E5869)/(SRP!$C$16:$C$20&gt;=E5869),SRP!$D$16:$D$20)*(G5869/100)*(E5869/1000)),
IF(C5869="Ready to Drink",
SUM(LOOKUP(2,1/(SRP!$B$11:$B$15&lt;=E5869)/(SRP!$C$11:$C$15&gt;=E5869),SRP!$D$11:$D$15)*(G5869/100)*(E5869/1000)),
0)))))),2)</f>
        <v>8.49</v>
      </c>
      <c r="L5869" s="173" t="str">
        <f t="shared" si="91"/>
        <v>Wine750</v>
      </c>
      <c r="M5869" s="154">
        <f>VLOOKUP(L5869,'Slope %'!C:D,2,0)</f>
        <v>0.1</v>
      </c>
    </row>
    <row r="5870" spans="1:13" x14ac:dyDescent="0.25">
      <c r="A5870" s="169">
        <v>64165</v>
      </c>
      <c r="B5870" s="170" t="s">
        <v>4363</v>
      </c>
      <c r="C5870" s="170" t="s">
        <v>24</v>
      </c>
      <c r="D5870" s="170" t="s">
        <v>58</v>
      </c>
      <c r="E5870" s="170">
        <v>750</v>
      </c>
      <c r="F5870" s="170">
        <v>12</v>
      </c>
      <c r="G5870" s="171">
        <v>11.5</v>
      </c>
      <c r="H5870" s="170" t="s">
        <v>43</v>
      </c>
      <c r="I5870" s="171">
        <v>18.989999999999998</v>
      </c>
      <c r="J5870" s="169">
        <v>1</v>
      </c>
      <c r="K5870" s="154" cm="1">
        <f t="array" ref="K5870">ROUND(
IF(C5870="Beer",
SUM(LOOKUP(2,1/(SRP!$B$8:$B$10&lt;=E5870)/(SRP!$C$8:$C$10&gt;=E5870),SRP!$D$8:$D$10)*(G5870/100)*(E5870/1000)),
IF(C5870="Spirits",
SUM(LOOKUP(2,1/(SRP!$B$2:$B$7&lt;=E5870)/(SRP!$C$2:$C$7&gt;=E5870),SRP!$D$2:$D$7)*(G5870/100)*(E5870/1000)),
IF(AND(C5870="Wine",D5870="Fortified Wines"),
SUM(LOOKUP(2,1/(SRP!$B$26:$B$29&lt;=E5870)/(SRP!$C$26:$C$29&gt;=E5870),SRP!$D$26:$D$29)*(G5870/100)*(E5870/1000)),
IF(C5870="Wine",
SUM(LOOKUP(2,1/(SRP!$B$21:$B$25&lt;=E5870)/(SRP!$C$21:$C$25&gt;=E5870),SRP!$D$21:$D$25)*(G5870/100)*(E5870/1000)),
IF(AND(C5870="Ready to Drink",D5870="RTD-One Pour Cocktail&gt;7%&lt;=14.5"),
SUM(LOOKUP(2,1/(SRP!$B$16:$B$20&lt;=E5870)/(SRP!$C$16:$C$20&gt;=E5870),SRP!$D$16:$D$20)*(G5870/100)*(E5870/1000)),
IF(C5870="Ready to Drink",
SUM(LOOKUP(2,1/(SRP!$B$11:$B$15&lt;=E5870)/(SRP!$C$11:$C$15&gt;=E5870),SRP!$D$11:$D$15)*(G5870/100)*(E5870/1000)),
0)))))),2)</f>
        <v>6.73</v>
      </c>
      <c r="L5870" s="173" t="str">
        <f t="shared" si="91"/>
        <v>Wine750</v>
      </c>
      <c r="M5870" s="154">
        <f>VLOOKUP(L5870,'Slope %'!C:D,2,0)</f>
        <v>0.1</v>
      </c>
    </row>
    <row r="5871" spans="1:13" x14ac:dyDescent="0.25">
      <c r="A5871" s="169">
        <v>64176</v>
      </c>
      <c r="B5871" s="170" t="s">
        <v>4364</v>
      </c>
      <c r="C5871" s="170" t="s">
        <v>263</v>
      </c>
      <c r="D5871" s="170" t="s">
        <v>332</v>
      </c>
      <c r="E5871" s="170">
        <v>2000</v>
      </c>
      <c r="F5871" s="170">
        <v>5</v>
      </c>
      <c r="G5871" s="171">
        <v>5.9</v>
      </c>
      <c r="H5871" s="170" t="s">
        <v>1712</v>
      </c>
      <c r="I5871" s="171">
        <v>17.84</v>
      </c>
      <c r="J5871" s="169">
        <v>1</v>
      </c>
      <c r="K5871" s="154" cm="1">
        <f t="array" ref="K5871">ROUND(
IF(C5871="Beer",
SUM(LOOKUP(2,1/(SRP!$B$8:$B$10&lt;=E5871)/(SRP!$C$8:$C$10&gt;=E5871),SRP!$D$8:$D$10)*(G5871/100)*(E5871/1000)),
IF(C5871="Spirits",
SUM(LOOKUP(2,1/(SRP!$B$2:$B$7&lt;=E5871)/(SRP!$C$2:$C$7&gt;=E5871),SRP!$D$2:$D$7)*(G5871/100)*(E5871/1000)),
IF(AND(C5871="Wine",D5871="Fortified Wines"),
SUM(LOOKUP(2,1/(SRP!$B$26:$B$29&lt;=E5871)/(SRP!$C$26:$C$29&gt;=E5871),SRP!$D$26:$D$29)*(G5871/100)*(E5871/1000)),
IF(C5871="Wine",
SUM(LOOKUP(2,1/(SRP!$B$21:$B$25&lt;=E5871)/(SRP!$C$21:$C$25&gt;=E5871),SRP!$D$21:$D$25)*(G5871/100)*(E5871/1000)),
IF(AND(C5871="Ready to Drink",D5871="RTD-One Pour Cocktail&gt;7%&lt;=14.5"),
SUM(LOOKUP(2,1/(SRP!$B$16:$B$20&lt;=E5871)/(SRP!$C$16:$C$20&gt;=E5871),SRP!$D$16:$D$20)*(G5871/100)*(E5871/1000)),
IF(C5871="Ready to Drink",
SUM(LOOKUP(2,1/(SRP!$B$11:$B$15&lt;=E5871)/(SRP!$C$11:$C$15&gt;=E5871),SRP!$D$11:$D$15)*(G5871/100)*(E5871/1000)),
0)))))),2)</f>
        <v>9.2100000000000009</v>
      </c>
      <c r="L5871" s="173" t="str">
        <f t="shared" si="91"/>
        <v>Ready to Drink2000</v>
      </c>
      <c r="M5871" s="154">
        <f>VLOOKUP(L5871,'Slope %'!C:D,2,0)</f>
        <v>0.1</v>
      </c>
    </row>
    <row r="5872" spans="1:13" x14ac:dyDescent="0.25">
      <c r="A5872" s="169">
        <v>64176</v>
      </c>
      <c r="B5872" s="170" t="s">
        <v>4364</v>
      </c>
      <c r="C5872" s="170" t="s">
        <v>263</v>
      </c>
      <c r="D5872" s="170" t="s">
        <v>332</v>
      </c>
      <c r="E5872" s="170">
        <v>2000</v>
      </c>
      <c r="F5872" s="170">
        <v>5</v>
      </c>
      <c r="G5872" s="171">
        <v>5.9</v>
      </c>
      <c r="H5872" s="170" t="s">
        <v>1712</v>
      </c>
      <c r="I5872" s="171">
        <v>17.84</v>
      </c>
      <c r="J5872" s="169">
        <v>1</v>
      </c>
      <c r="K5872" s="154" cm="1">
        <f t="array" ref="K5872">ROUND(
IF(C5872="Beer",
SUM(LOOKUP(2,1/(SRP!$B$8:$B$10&lt;=E5872)/(SRP!$C$8:$C$10&gt;=E5872),SRP!$D$8:$D$10)*(G5872/100)*(E5872/1000)),
IF(C5872="Spirits",
SUM(LOOKUP(2,1/(SRP!$B$2:$B$7&lt;=E5872)/(SRP!$C$2:$C$7&gt;=E5872),SRP!$D$2:$D$7)*(G5872/100)*(E5872/1000)),
IF(AND(C5872="Wine",D5872="Fortified Wines"),
SUM(LOOKUP(2,1/(SRP!$B$26:$B$29&lt;=E5872)/(SRP!$C$26:$C$29&gt;=E5872),SRP!$D$26:$D$29)*(G5872/100)*(E5872/1000)),
IF(C5872="Wine",
SUM(LOOKUP(2,1/(SRP!$B$21:$B$25&lt;=E5872)/(SRP!$C$21:$C$25&gt;=E5872),SRP!$D$21:$D$25)*(G5872/100)*(E5872/1000)),
IF(AND(C5872="Ready to Drink",D5872="RTD-One Pour Cocktail&gt;7%&lt;=14.5"),
SUM(LOOKUP(2,1/(SRP!$B$16:$B$20&lt;=E5872)/(SRP!$C$16:$C$20&gt;=E5872),SRP!$D$16:$D$20)*(G5872/100)*(E5872/1000)),
IF(C5872="Ready to Drink",
SUM(LOOKUP(2,1/(SRP!$B$11:$B$15&lt;=E5872)/(SRP!$C$11:$C$15&gt;=E5872),SRP!$D$11:$D$15)*(G5872/100)*(E5872/1000)),
0)))))),2)</f>
        <v>9.2100000000000009</v>
      </c>
      <c r="L5872" s="173" t="str">
        <f t="shared" si="91"/>
        <v>Ready to Drink2000</v>
      </c>
      <c r="M5872" s="154">
        <f>VLOOKUP(L5872,'Slope %'!C:D,2,0)</f>
        <v>0.1</v>
      </c>
    </row>
    <row r="5873" spans="1:13" x14ac:dyDescent="0.25">
      <c r="A5873" s="169">
        <v>64190</v>
      </c>
      <c r="B5873" s="170" t="s">
        <v>4365</v>
      </c>
      <c r="C5873" s="170" t="s">
        <v>11</v>
      </c>
      <c r="D5873" s="170" t="s">
        <v>303</v>
      </c>
      <c r="E5873" s="170">
        <v>473</v>
      </c>
      <c r="F5873" s="170">
        <v>24</v>
      </c>
      <c r="G5873" s="171">
        <v>5.75</v>
      </c>
      <c r="H5873" s="170" t="s">
        <v>1662</v>
      </c>
      <c r="I5873" s="171">
        <v>4.49</v>
      </c>
      <c r="J5873" s="169">
        <v>1</v>
      </c>
      <c r="K5873" s="154" cm="1">
        <f t="array" ref="K5873">ROUND(
IF(C5873="Beer",
SUM(LOOKUP(2,1/(SRP!$B$8:$B$10&lt;=E5873)/(SRP!$C$8:$C$10&gt;=E5873),SRP!$D$8:$D$10)*(G5873/100)*(E5873/1000)),
IF(C5873="Spirits",
SUM(LOOKUP(2,1/(SRP!$B$2:$B$7&lt;=E5873)/(SRP!$C$2:$C$7&gt;=E5873),SRP!$D$2:$D$7)*(G5873/100)*(E5873/1000)),
IF(AND(C5873="Wine",D5873="Fortified Wines"),
SUM(LOOKUP(2,1/(SRP!$B$26:$B$29&lt;=E5873)/(SRP!$C$26:$C$29&gt;=E5873),SRP!$D$26:$D$29)*(G5873/100)*(E5873/1000)),
IF(C5873="Wine",
SUM(LOOKUP(2,1/(SRP!$B$21:$B$25&lt;=E5873)/(SRP!$C$21:$C$25&gt;=E5873),SRP!$D$21:$D$25)*(G5873/100)*(E5873/1000)),
IF(AND(C5873="Ready to Drink",D5873="RTD-One Pour Cocktail&gt;7%&lt;=14.5"),
SUM(LOOKUP(2,1/(SRP!$B$16:$B$20&lt;=E5873)/(SRP!$C$16:$C$20&gt;=E5873),SRP!$D$16:$D$20)*(G5873/100)*(E5873/1000)),
IF(C5873="Ready to Drink",
SUM(LOOKUP(2,1/(SRP!$B$11:$B$15&lt;=E5873)/(SRP!$C$11:$C$15&gt;=E5873),SRP!$D$11:$D$15)*(G5873/100)*(E5873/1000)),
0)))))),2)</f>
        <v>2.12</v>
      </c>
      <c r="L5873" s="173" t="str">
        <f t="shared" si="91"/>
        <v>Beer473</v>
      </c>
      <c r="M5873" s="154">
        <f>VLOOKUP(L5873,'Slope %'!C:D,2,0)</f>
        <v>0.12</v>
      </c>
    </row>
    <row r="5874" spans="1:13" x14ac:dyDescent="0.25">
      <c r="A5874" s="169">
        <v>64190</v>
      </c>
      <c r="B5874" s="170" t="s">
        <v>4365</v>
      </c>
      <c r="C5874" s="170" t="s">
        <v>11</v>
      </c>
      <c r="D5874" s="170" t="s">
        <v>303</v>
      </c>
      <c r="E5874" s="170">
        <v>473</v>
      </c>
      <c r="F5874" s="170">
        <v>24</v>
      </c>
      <c r="G5874" s="171">
        <v>5.75</v>
      </c>
      <c r="H5874" s="170" t="s">
        <v>1662</v>
      </c>
      <c r="I5874" s="171">
        <v>4.49</v>
      </c>
      <c r="J5874" s="169">
        <v>1</v>
      </c>
      <c r="K5874" s="154" cm="1">
        <f t="array" ref="K5874">ROUND(
IF(C5874="Beer",
SUM(LOOKUP(2,1/(SRP!$B$8:$B$10&lt;=E5874)/(SRP!$C$8:$C$10&gt;=E5874),SRP!$D$8:$D$10)*(G5874/100)*(E5874/1000)),
IF(C5874="Spirits",
SUM(LOOKUP(2,1/(SRP!$B$2:$B$7&lt;=E5874)/(SRP!$C$2:$C$7&gt;=E5874),SRP!$D$2:$D$7)*(G5874/100)*(E5874/1000)),
IF(AND(C5874="Wine",D5874="Fortified Wines"),
SUM(LOOKUP(2,1/(SRP!$B$26:$B$29&lt;=E5874)/(SRP!$C$26:$C$29&gt;=E5874),SRP!$D$26:$D$29)*(G5874/100)*(E5874/1000)),
IF(C5874="Wine",
SUM(LOOKUP(2,1/(SRP!$B$21:$B$25&lt;=E5874)/(SRP!$C$21:$C$25&gt;=E5874),SRP!$D$21:$D$25)*(G5874/100)*(E5874/1000)),
IF(AND(C5874="Ready to Drink",D5874="RTD-One Pour Cocktail&gt;7%&lt;=14.5"),
SUM(LOOKUP(2,1/(SRP!$B$16:$B$20&lt;=E5874)/(SRP!$C$16:$C$20&gt;=E5874),SRP!$D$16:$D$20)*(G5874/100)*(E5874/1000)),
IF(C5874="Ready to Drink",
SUM(LOOKUP(2,1/(SRP!$B$11:$B$15&lt;=E5874)/(SRP!$C$11:$C$15&gt;=E5874),SRP!$D$11:$D$15)*(G5874/100)*(E5874/1000)),
0)))))),2)</f>
        <v>2.12</v>
      </c>
      <c r="L5874" s="173" t="str">
        <f t="shared" si="91"/>
        <v>Beer473</v>
      </c>
      <c r="M5874" s="154">
        <f>VLOOKUP(L5874,'Slope %'!C:D,2,0)</f>
        <v>0.12</v>
      </c>
    </row>
    <row r="5875" spans="1:13" x14ac:dyDescent="0.25">
      <c r="A5875" s="169">
        <v>64191</v>
      </c>
      <c r="B5875" s="170" t="s">
        <v>4366</v>
      </c>
      <c r="C5875" s="170" t="s">
        <v>11</v>
      </c>
      <c r="D5875" s="170" t="s">
        <v>267</v>
      </c>
      <c r="E5875" s="170">
        <v>3784</v>
      </c>
      <c r="F5875" s="170">
        <v>3</v>
      </c>
      <c r="G5875" s="171">
        <v>5.3</v>
      </c>
      <c r="H5875" s="170" t="s">
        <v>2261</v>
      </c>
      <c r="I5875" s="171">
        <v>31.99</v>
      </c>
      <c r="J5875" s="169">
        <v>8</v>
      </c>
      <c r="K5875" s="154" cm="1">
        <f t="array" ref="K5875">ROUND(
IF(C5875="Beer",
SUM(LOOKUP(2,1/(SRP!$B$8:$B$10&lt;=E5875)/(SRP!$C$8:$C$10&gt;=E5875),SRP!$D$8:$D$10)*(G5875/100)*(E5875/1000)),
IF(C5875="Spirits",
SUM(LOOKUP(2,1/(SRP!$B$2:$B$7&lt;=E5875)/(SRP!$C$2:$C$7&gt;=E5875),SRP!$D$2:$D$7)*(G5875/100)*(E5875/1000)),
IF(AND(C5875="Wine",D5875="Fortified Wines"),
SUM(LOOKUP(2,1/(SRP!$B$26:$B$29&lt;=E5875)/(SRP!$C$26:$C$29&gt;=E5875),SRP!$D$26:$D$29)*(G5875/100)*(E5875/1000)),
IF(C5875="Wine",
SUM(LOOKUP(2,1/(SRP!$B$21:$B$25&lt;=E5875)/(SRP!$C$21:$C$25&gt;=E5875),SRP!$D$21:$D$25)*(G5875/100)*(E5875/1000)),
IF(AND(C5875="Ready to Drink",D5875="RTD-One Pour Cocktail&gt;7%&lt;=14.5"),
SUM(LOOKUP(2,1/(SRP!$B$16:$B$20&lt;=E5875)/(SRP!$C$16:$C$20&gt;=E5875),SRP!$D$16:$D$20)*(G5875/100)*(E5875/1000)),
IF(C5875="Ready to Drink",
SUM(LOOKUP(2,1/(SRP!$B$11:$B$15&lt;=E5875)/(SRP!$C$11:$C$15&gt;=E5875),SRP!$D$11:$D$15)*(G5875/100)*(E5875/1000)),
0)))))),2)</f>
        <v>15.66</v>
      </c>
      <c r="L5875" s="173" t="str">
        <f t="shared" si="91"/>
        <v>Beer3784</v>
      </c>
      <c r="M5875" s="154">
        <f>VLOOKUP(L5875,'Slope %'!C:D,2,0)</f>
        <v>7.0000000000000007E-2</v>
      </c>
    </row>
    <row r="5876" spans="1:13" x14ac:dyDescent="0.25">
      <c r="A5876" s="169">
        <v>64191</v>
      </c>
      <c r="B5876" s="170" t="s">
        <v>4366</v>
      </c>
      <c r="C5876" s="170" t="s">
        <v>11</v>
      </c>
      <c r="D5876" s="170" t="s">
        <v>267</v>
      </c>
      <c r="E5876" s="170">
        <v>3784</v>
      </c>
      <c r="F5876" s="170">
        <v>3</v>
      </c>
      <c r="G5876" s="171">
        <v>5.3</v>
      </c>
      <c r="H5876" s="170" t="s">
        <v>1136</v>
      </c>
      <c r="I5876" s="171">
        <v>31.99</v>
      </c>
      <c r="J5876" s="169">
        <v>8</v>
      </c>
      <c r="K5876" s="154" cm="1">
        <f t="array" ref="K5876">ROUND(
IF(C5876="Beer",
SUM(LOOKUP(2,1/(SRP!$B$8:$B$10&lt;=E5876)/(SRP!$C$8:$C$10&gt;=E5876),SRP!$D$8:$D$10)*(G5876/100)*(E5876/1000)),
IF(C5876="Spirits",
SUM(LOOKUP(2,1/(SRP!$B$2:$B$7&lt;=E5876)/(SRP!$C$2:$C$7&gt;=E5876),SRP!$D$2:$D$7)*(G5876/100)*(E5876/1000)),
IF(AND(C5876="Wine",D5876="Fortified Wines"),
SUM(LOOKUP(2,1/(SRP!$B$26:$B$29&lt;=E5876)/(SRP!$C$26:$C$29&gt;=E5876),SRP!$D$26:$D$29)*(G5876/100)*(E5876/1000)),
IF(C5876="Wine",
SUM(LOOKUP(2,1/(SRP!$B$21:$B$25&lt;=E5876)/(SRP!$C$21:$C$25&gt;=E5876),SRP!$D$21:$D$25)*(G5876/100)*(E5876/1000)),
IF(AND(C5876="Ready to Drink",D5876="RTD-One Pour Cocktail&gt;7%&lt;=14.5"),
SUM(LOOKUP(2,1/(SRP!$B$16:$B$20&lt;=E5876)/(SRP!$C$16:$C$20&gt;=E5876),SRP!$D$16:$D$20)*(G5876/100)*(E5876/1000)),
IF(C5876="Ready to Drink",
SUM(LOOKUP(2,1/(SRP!$B$11:$B$15&lt;=E5876)/(SRP!$C$11:$C$15&gt;=E5876),SRP!$D$11:$D$15)*(G5876/100)*(E5876/1000)),
0)))))),2)</f>
        <v>15.66</v>
      </c>
      <c r="L5876" s="173" t="str">
        <f t="shared" si="91"/>
        <v>Beer3784</v>
      </c>
      <c r="M5876" s="154">
        <f>VLOOKUP(L5876,'Slope %'!C:D,2,0)</f>
        <v>7.0000000000000007E-2</v>
      </c>
    </row>
    <row r="5877" spans="1:13" x14ac:dyDescent="0.25">
      <c r="A5877" s="169">
        <v>64192</v>
      </c>
      <c r="B5877" s="170" t="s">
        <v>4367</v>
      </c>
      <c r="C5877" s="170" t="s">
        <v>15</v>
      </c>
      <c r="D5877" s="170" t="s">
        <v>227</v>
      </c>
      <c r="E5877" s="170">
        <v>700</v>
      </c>
      <c r="F5877" s="170">
        <v>12</v>
      </c>
      <c r="G5877" s="171">
        <v>40</v>
      </c>
      <c r="H5877" s="170" t="s">
        <v>222</v>
      </c>
      <c r="I5877" s="171">
        <v>34.99</v>
      </c>
      <c r="J5877" s="169">
        <v>1</v>
      </c>
      <c r="K5877" s="154" cm="1">
        <f t="array" ref="K5877">ROUND(
IF(C5877="Beer",
SUM(LOOKUP(2,1/(SRP!$B$8:$B$10&lt;=E5877)/(SRP!$C$8:$C$10&gt;=E5877),SRP!$D$8:$D$10)*(G5877/100)*(E5877/1000)),
IF(C5877="Spirits",
SUM(LOOKUP(2,1/(SRP!$B$2:$B$7&lt;=E5877)/(SRP!$C$2:$C$7&gt;=E5877),SRP!$D$2:$D$7)*(G5877/100)*(E5877/1000)),
IF(AND(C5877="Wine",D5877="Fortified Wines"),
SUM(LOOKUP(2,1/(SRP!$B$26:$B$29&lt;=E5877)/(SRP!$C$26:$C$29&gt;=E5877),SRP!$D$26:$D$29)*(G5877/100)*(E5877/1000)),
IF(C5877="Wine",
SUM(LOOKUP(2,1/(SRP!$B$21:$B$25&lt;=E5877)/(SRP!$C$21:$C$25&gt;=E5877),SRP!$D$21:$D$25)*(G5877/100)*(E5877/1000)),
IF(AND(C5877="Ready to Drink",D5877="RTD-One Pour Cocktail&gt;7%&lt;=14.5"),
SUM(LOOKUP(2,1/(SRP!$B$16:$B$20&lt;=E5877)/(SRP!$C$16:$C$20&gt;=E5877),SRP!$D$16:$D$20)*(G5877/100)*(E5877/1000)),
IF(C5877="Ready to Drink",
SUM(LOOKUP(2,1/(SRP!$B$11:$B$15&lt;=E5877)/(SRP!$C$11:$C$15&gt;=E5877),SRP!$D$11:$D$15)*(G5877/100)*(E5877/1000)),
0)))))),2)</f>
        <v>21.86</v>
      </c>
      <c r="L5877" s="173" t="str">
        <f t="shared" si="91"/>
        <v>Spirits700</v>
      </c>
      <c r="M5877" s="154">
        <f>VLOOKUP(L5877,'Slope %'!C:D,2,0)</f>
        <v>7.0000000000000007E-2</v>
      </c>
    </row>
    <row r="5878" spans="1:13" x14ac:dyDescent="0.25">
      <c r="A5878" s="169">
        <v>64203</v>
      </c>
      <c r="B5878" s="170" t="s">
        <v>4368</v>
      </c>
      <c r="C5878" s="170" t="s">
        <v>11</v>
      </c>
      <c r="D5878" s="170" t="s">
        <v>474</v>
      </c>
      <c r="E5878" s="170">
        <v>473</v>
      </c>
      <c r="F5878" s="170">
        <v>24</v>
      </c>
      <c r="G5878" s="171">
        <v>5</v>
      </c>
      <c r="H5878" s="170" t="s">
        <v>1556</v>
      </c>
      <c r="I5878" s="171">
        <v>4.75</v>
      </c>
      <c r="J5878" s="169">
        <v>1</v>
      </c>
      <c r="K5878" s="154" cm="1">
        <f t="array" ref="K5878">ROUND(
IF(C5878="Beer",
SUM(LOOKUP(2,1/(SRP!$B$8:$B$10&lt;=E5878)/(SRP!$C$8:$C$10&gt;=E5878),SRP!$D$8:$D$10)*(G5878/100)*(E5878/1000)),
IF(C5878="Spirits",
SUM(LOOKUP(2,1/(SRP!$B$2:$B$7&lt;=E5878)/(SRP!$C$2:$C$7&gt;=E5878),SRP!$D$2:$D$7)*(G5878/100)*(E5878/1000)),
IF(AND(C5878="Wine",D5878="Fortified Wines"),
SUM(LOOKUP(2,1/(SRP!$B$26:$B$29&lt;=E5878)/(SRP!$C$26:$C$29&gt;=E5878),SRP!$D$26:$D$29)*(G5878/100)*(E5878/1000)),
IF(C5878="Wine",
SUM(LOOKUP(2,1/(SRP!$B$21:$B$25&lt;=E5878)/(SRP!$C$21:$C$25&gt;=E5878),SRP!$D$21:$D$25)*(G5878/100)*(E5878/1000)),
IF(AND(C5878="Ready to Drink",D5878="RTD-One Pour Cocktail&gt;7%&lt;=14.5"),
SUM(LOOKUP(2,1/(SRP!$B$16:$B$20&lt;=E5878)/(SRP!$C$16:$C$20&gt;=E5878),SRP!$D$16:$D$20)*(G5878/100)*(E5878/1000)),
IF(C5878="Ready to Drink",
SUM(LOOKUP(2,1/(SRP!$B$11:$B$15&lt;=E5878)/(SRP!$C$11:$C$15&gt;=E5878),SRP!$D$11:$D$15)*(G5878/100)*(E5878/1000)),
0)))))),2)</f>
        <v>1.85</v>
      </c>
      <c r="L5878" s="173" t="str">
        <f t="shared" si="91"/>
        <v>Beer473</v>
      </c>
      <c r="M5878" s="154">
        <f>VLOOKUP(L5878,'Slope %'!C:D,2,0)</f>
        <v>0.12</v>
      </c>
    </row>
    <row r="5879" spans="1:13" x14ac:dyDescent="0.25">
      <c r="A5879" s="169">
        <v>64203</v>
      </c>
      <c r="B5879" s="170" t="s">
        <v>4368</v>
      </c>
      <c r="C5879" s="170" t="s">
        <v>11</v>
      </c>
      <c r="D5879" s="170" t="s">
        <v>474</v>
      </c>
      <c r="E5879" s="170">
        <v>473</v>
      </c>
      <c r="F5879" s="170">
        <v>24</v>
      </c>
      <c r="G5879" s="171">
        <v>5</v>
      </c>
      <c r="H5879" s="170" t="s">
        <v>1556</v>
      </c>
      <c r="I5879" s="171">
        <v>4.75</v>
      </c>
      <c r="J5879" s="169">
        <v>1</v>
      </c>
      <c r="K5879" s="154" cm="1">
        <f t="array" ref="K5879">ROUND(
IF(C5879="Beer",
SUM(LOOKUP(2,1/(SRP!$B$8:$B$10&lt;=E5879)/(SRP!$C$8:$C$10&gt;=E5879),SRP!$D$8:$D$10)*(G5879/100)*(E5879/1000)),
IF(C5879="Spirits",
SUM(LOOKUP(2,1/(SRP!$B$2:$B$7&lt;=E5879)/(SRP!$C$2:$C$7&gt;=E5879),SRP!$D$2:$D$7)*(G5879/100)*(E5879/1000)),
IF(AND(C5879="Wine",D5879="Fortified Wines"),
SUM(LOOKUP(2,1/(SRP!$B$26:$B$29&lt;=E5879)/(SRP!$C$26:$C$29&gt;=E5879),SRP!$D$26:$D$29)*(G5879/100)*(E5879/1000)),
IF(C5879="Wine",
SUM(LOOKUP(2,1/(SRP!$B$21:$B$25&lt;=E5879)/(SRP!$C$21:$C$25&gt;=E5879),SRP!$D$21:$D$25)*(G5879/100)*(E5879/1000)),
IF(AND(C5879="Ready to Drink",D5879="RTD-One Pour Cocktail&gt;7%&lt;=14.5"),
SUM(LOOKUP(2,1/(SRP!$B$16:$B$20&lt;=E5879)/(SRP!$C$16:$C$20&gt;=E5879),SRP!$D$16:$D$20)*(G5879/100)*(E5879/1000)),
IF(C5879="Ready to Drink",
SUM(LOOKUP(2,1/(SRP!$B$11:$B$15&lt;=E5879)/(SRP!$C$11:$C$15&gt;=E5879),SRP!$D$11:$D$15)*(G5879/100)*(E5879/1000)),
0)))))),2)</f>
        <v>1.85</v>
      </c>
      <c r="L5879" s="173" t="str">
        <f t="shared" si="91"/>
        <v>Beer473</v>
      </c>
      <c r="M5879" s="154">
        <f>VLOOKUP(L5879,'Slope %'!C:D,2,0)</f>
        <v>0.12</v>
      </c>
    </row>
    <row r="5880" spans="1:13" x14ac:dyDescent="0.25">
      <c r="A5880" s="169">
        <v>64204</v>
      </c>
      <c r="B5880" s="170" t="s">
        <v>4369</v>
      </c>
      <c r="C5880" s="170" t="s">
        <v>11</v>
      </c>
      <c r="D5880" s="170" t="s">
        <v>12</v>
      </c>
      <c r="E5880" s="170">
        <v>4260</v>
      </c>
      <c r="F5880" s="170">
        <v>1</v>
      </c>
      <c r="G5880" s="171">
        <v>4.4000000000000004</v>
      </c>
      <c r="H5880" s="170" t="s">
        <v>409</v>
      </c>
      <c r="I5880" s="171">
        <v>22.99</v>
      </c>
      <c r="J5880" s="169">
        <v>12</v>
      </c>
      <c r="K5880" s="154" cm="1">
        <f t="array" ref="K5880">ROUND(
IF(C5880="Beer",
SUM(LOOKUP(2,1/(SRP!$B$8:$B$10&lt;=E5880)/(SRP!$C$8:$C$10&gt;=E5880),SRP!$D$8:$D$10)*(G5880/100)*(E5880/1000)),
IF(C5880="Spirits",
SUM(LOOKUP(2,1/(SRP!$B$2:$B$7&lt;=E5880)/(SRP!$C$2:$C$7&gt;=E5880),SRP!$D$2:$D$7)*(G5880/100)*(E5880/1000)),
IF(AND(C5880="Wine",D5880="Fortified Wines"),
SUM(LOOKUP(2,1/(SRP!$B$26:$B$29&lt;=E5880)/(SRP!$C$26:$C$29&gt;=E5880),SRP!$D$26:$D$29)*(G5880/100)*(E5880/1000)),
IF(C5880="Wine",
SUM(LOOKUP(2,1/(SRP!$B$21:$B$25&lt;=E5880)/(SRP!$C$21:$C$25&gt;=E5880),SRP!$D$21:$D$25)*(G5880/100)*(E5880/1000)),
IF(AND(C5880="Ready to Drink",D5880="RTD-One Pour Cocktail&gt;7%&lt;=14.5"),
SUM(LOOKUP(2,1/(SRP!$B$16:$B$20&lt;=E5880)/(SRP!$C$16:$C$20&gt;=E5880),SRP!$D$16:$D$20)*(G5880/100)*(E5880/1000)),
IF(C5880="Ready to Drink",
SUM(LOOKUP(2,1/(SRP!$B$11:$B$15&lt;=E5880)/(SRP!$C$11:$C$15&gt;=E5880),SRP!$D$11:$D$15)*(G5880/100)*(E5880/1000)),
0)))))),2)</f>
        <v>14.63</v>
      </c>
      <c r="L5880" s="173" t="str">
        <f t="shared" si="91"/>
        <v>Beer4260</v>
      </c>
      <c r="M5880" s="154">
        <f>VLOOKUP(L5880,'Slope %'!C:D,2,0)</f>
        <v>7.0000000000000007E-2</v>
      </c>
    </row>
    <row r="5881" spans="1:13" x14ac:dyDescent="0.25">
      <c r="A5881" s="169">
        <v>64204</v>
      </c>
      <c r="B5881" s="170" t="s">
        <v>4369</v>
      </c>
      <c r="C5881" s="170" t="s">
        <v>11</v>
      </c>
      <c r="D5881" s="170" t="s">
        <v>12</v>
      </c>
      <c r="E5881" s="170">
        <v>4260</v>
      </c>
      <c r="F5881" s="170">
        <v>1</v>
      </c>
      <c r="G5881" s="171">
        <v>4.4000000000000004</v>
      </c>
      <c r="H5881" s="170" t="s">
        <v>409</v>
      </c>
      <c r="I5881" s="171">
        <v>22.99</v>
      </c>
      <c r="J5881" s="169">
        <v>12</v>
      </c>
      <c r="K5881" s="154" cm="1">
        <f t="array" ref="K5881">ROUND(
IF(C5881="Beer",
SUM(LOOKUP(2,1/(SRP!$B$8:$B$10&lt;=E5881)/(SRP!$C$8:$C$10&gt;=E5881),SRP!$D$8:$D$10)*(G5881/100)*(E5881/1000)),
IF(C5881="Spirits",
SUM(LOOKUP(2,1/(SRP!$B$2:$B$7&lt;=E5881)/(SRP!$C$2:$C$7&gt;=E5881),SRP!$D$2:$D$7)*(G5881/100)*(E5881/1000)),
IF(AND(C5881="Wine",D5881="Fortified Wines"),
SUM(LOOKUP(2,1/(SRP!$B$26:$B$29&lt;=E5881)/(SRP!$C$26:$C$29&gt;=E5881),SRP!$D$26:$D$29)*(G5881/100)*(E5881/1000)),
IF(C5881="Wine",
SUM(LOOKUP(2,1/(SRP!$B$21:$B$25&lt;=E5881)/(SRP!$C$21:$C$25&gt;=E5881),SRP!$D$21:$D$25)*(G5881/100)*(E5881/1000)),
IF(AND(C5881="Ready to Drink",D5881="RTD-One Pour Cocktail&gt;7%&lt;=14.5"),
SUM(LOOKUP(2,1/(SRP!$B$16:$B$20&lt;=E5881)/(SRP!$C$16:$C$20&gt;=E5881),SRP!$D$16:$D$20)*(G5881/100)*(E5881/1000)),
IF(C5881="Ready to Drink",
SUM(LOOKUP(2,1/(SRP!$B$11:$B$15&lt;=E5881)/(SRP!$C$11:$C$15&gt;=E5881),SRP!$D$11:$D$15)*(G5881/100)*(E5881/1000)),
0)))))),2)</f>
        <v>14.63</v>
      </c>
      <c r="L5881" s="173" t="str">
        <f t="shared" si="91"/>
        <v>Beer4260</v>
      </c>
      <c r="M5881" s="154">
        <f>VLOOKUP(L5881,'Slope %'!C:D,2,0)</f>
        <v>7.0000000000000007E-2</v>
      </c>
    </row>
    <row r="5882" spans="1:13" x14ac:dyDescent="0.25">
      <c r="A5882" s="169">
        <v>64207</v>
      </c>
      <c r="B5882" s="170" t="s">
        <v>4370</v>
      </c>
      <c r="C5882" s="170" t="s">
        <v>11</v>
      </c>
      <c r="D5882" s="170" t="s">
        <v>12</v>
      </c>
      <c r="E5882" s="170">
        <v>473</v>
      </c>
      <c r="F5882" s="170">
        <v>24</v>
      </c>
      <c r="G5882" s="171">
        <v>5.4</v>
      </c>
      <c r="H5882" s="170" t="s">
        <v>1556</v>
      </c>
      <c r="I5882" s="171">
        <v>4.3899999999999997</v>
      </c>
      <c r="J5882" s="169">
        <v>1</v>
      </c>
      <c r="K5882" s="154" cm="1">
        <f t="array" ref="K5882">ROUND(
IF(C5882="Beer",
SUM(LOOKUP(2,1/(SRP!$B$8:$B$10&lt;=E5882)/(SRP!$C$8:$C$10&gt;=E5882),SRP!$D$8:$D$10)*(G5882/100)*(E5882/1000)),
IF(C5882="Spirits",
SUM(LOOKUP(2,1/(SRP!$B$2:$B$7&lt;=E5882)/(SRP!$C$2:$C$7&gt;=E5882),SRP!$D$2:$D$7)*(G5882/100)*(E5882/1000)),
IF(AND(C5882="Wine",D5882="Fortified Wines"),
SUM(LOOKUP(2,1/(SRP!$B$26:$B$29&lt;=E5882)/(SRP!$C$26:$C$29&gt;=E5882),SRP!$D$26:$D$29)*(G5882/100)*(E5882/1000)),
IF(C5882="Wine",
SUM(LOOKUP(2,1/(SRP!$B$21:$B$25&lt;=E5882)/(SRP!$C$21:$C$25&gt;=E5882),SRP!$D$21:$D$25)*(G5882/100)*(E5882/1000)),
IF(AND(C5882="Ready to Drink",D5882="RTD-One Pour Cocktail&gt;7%&lt;=14.5"),
SUM(LOOKUP(2,1/(SRP!$B$16:$B$20&lt;=E5882)/(SRP!$C$16:$C$20&gt;=E5882),SRP!$D$16:$D$20)*(G5882/100)*(E5882/1000)),
IF(C5882="Ready to Drink",
SUM(LOOKUP(2,1/(SRP!$B$11:$B$15&lt;=E5882)/(SRP!$C$11:$C$15&gt;=E5882),SRP!$D$11:$D$15)*(G5882/100)*(E5882/1000)),
0)))))),2)</f>
        <v>1.99</v>
      </c>
      <c r="L5882" s="173" t="str">
        <f t="shared" si="91"/>
        <v>Beer473</v>
      </c>
      <c r="M5882" s="154">
        <f>VLOOKUP(L5882,'Slope %'!C:D,2,0)</f>
        <v>0.12</v>
      </c>
    </row>
    <row r="5883" spans="1:13" x14ac:dyDescent="0.25">
      <c r="A5883" s="169">
        <v>64207</v>
      </c>
      <c r="B5883" s="170" t="s">
        <v>4370</v>
      </c>
      <c r="C5883" s="170" t="s">
        <v>11</v>
      </c>
      <c r="D5883" s="170" t="s">
        <v>12</v>
      </c>
      <c r="E5883" s="170">
        <v>473</v>
      </c>
      <c r="F5883" s="170">
        <v>24</v>
      </c>
      <c r="G5883" s="171">
        <v>5.4</v>
      </c>
      <c r="H5883" s="170" t="s">
        <v>1556</v>
      </c>
      <c r="I5883" s="171">
        <v>4.3899999999999997</v>
      </c>
      <c r="J5883" s="169">
        <v>1</v>
      </c>
      <c r="K5883" s="154" cm="1">
        <f t="array" ref="K5883">ROUND(
IF(C5883="Beer",
SUM(LOOKUP(2,1/(SRP!$B$8:$B$10&lt;=E5883)/(SRP!$C$8:$C$10&gt;=E5883),SRP!$D$8:$D$10)*(G5883/100)*(E5883/1000)),
IF(C5883="Spirits",
SUM(LOOKUP(2,1/(SRP!$B$2:$B$7&lt;=E5883)/(SRP!$C$2:$C$7&gt;=E5883),SRP!$D$2:$D$7)*(G5883/100)*(E5883/1000)),
IF(AND(C5883="Wine",D5883="Fortified Wines"),
SUM(LOOKUP(2,1/(SRP!$B$26:$B$29&lt;=E5883)/(SRP!$C$26:$C$29&gt;=E5883),SRP!$D$26:$D$29)*(G5883/100)*(E5883/1000)),
IF(C5883="Wine",
SUM(LOOKUP(2,1/(SRP!$B$21:$B$25&lt;=E5883)/(SRP!$C$21:$C$25&gt;=E5883),SRP!$D$21:$D$25)*(G5883/100)*(E5883/1000)),
IF(AND(C5883="Ready to Drink",D5883="RTD-One Pour Cocktail&gt;7%&lt;=14.5"),
SUM(LOOKUP(2,1/(SRP!$B$16:$B$20&lt;=E5883)/(SRP!$C$16:$C$20&gt;=E5883),SRP!$D$16:$D$20)*(G5883/100)*(E5883/1000)),
IF(C5883="Ready to Drink",
SUM(LOOKUP(2,1/(SRP!$B$11:$B$15&lt;=E5883)/(SRP!$C$11:$C$15&gt;=E5883),SRP!$D$11:$D$15)*(G5883/100)*(E5883/1000)),
0)))))),2)</f>
        <v>1.99</v>
      </c>
      <c r="L5883" s="173" t="str">
        <f t="shared" si="91"/>
        <v>Beer473</v>
      </c>
      <c r="M5883" s="154">
        <f>VLOOKUP(L5883,'Slope %'!C:D,2,0)</f>
        <v>0.12</v>
      </c>
    </row>
    <row r="5884" spans="1:13" x14ac:dyDescent="0.25">
      <c r="A5884" s="169">
        <v>64208</v>
      </c>
      <c r="B5884" s="170" t="s">
        <v>4371</v>
      </c>
      <c r="C5884" s="170" t="s">
        <v>11</v>
      </c>
      <c r="D5884" s="170" t="s">
        <v>211</v>
      </c>
      <c r="E5884" s="170">
        <v>355</v>
      </c>
      <c r="F5884" s="170">
        <v>24</v>
      </c>
      <c r="G5884" s="171">
        <v>4</v>
      </c>
      <c r="H5884" s="170" t="s">
        <v>1457</v>
      </c>
      <c r="I5884" s="171">
        <v>2.08</v>
      </c>
      <c r="J5884" s="169">
        <v>1</v>
      </c>
      <c r="K5884" s="154" cm="1">
        <f t="array" ref="K5884">ROUND(
IF(C5884="Beer",
SUM(LOOKUP(2,1/(SRP!$B$8:$B$10&lt;=E5884)/(SRP!$C$8:$C$10&gt;=E5884),SRP!$D$8:$D$10)*(G5884/100)*(E5884/1000)),
IF(C5884="Spirits",
SUM(LOOKUP(2,1/(SRP!$B$2:$B$7&lt;=E5884)/(SRP!$C$2:$C$7&gt;=E5884),SRP!$D$2:$D$7)*(G5884/100)*(E5884/1000)),
IF(AND(C5884="Wine",D5884="Fortified Wines"),
SUM(LOOKUP(2,1/(SRP!$B$26:$B$29&lt;=E5884)/(SRP!$C$26:$C$29&gt;=E5884),SRP!$D$26:$D$29)*(G5884/100)*(E5884/1000)),
IF(C5884="Wine",
SUM(LOOKUP(2,1/(SRP!$B$21:$B$25&lt;=E5884)/(SRP!$C$21:$C$25&gt;=E5884),SRP!$D$21:$D$25)*(G5884/100)*(E5884/1000)),
IF(AND(C5884="Ready to Drink",D5884="RTD-One Pour Cocktail&gt;7%&lt;=14.5"),
SUM(LOOKUP(2,1/(SRP!$B$16:$B$20&lt;=E5884)/(SRP!$C$16:$C$20&gt;=E5884),SRP!$D$16:$D$20)*(G5884/100)*(E5884/1000)),
IF(C5884="Ready to Drink",
SUM(LOOKUP(2,1/(SRP!$B$11:$B$15&lt;=E5884)/(SRP!$C$11:$C$15&gt;=E5884),SRP!$D$11:$D$15)*(G5884/100)*(E5884/1000)),
0)))))),2)</f>
        <v>1.1100000000000001</v>
      </c>
      <c r="L5884" s="173" t="str">
        <f t="shared" si="91"/>
        <v>Beer355</v>
      </c>
      <c r="M5884" s="154">
        <f>VLOOKUP(L5884,'Slope %'!C:D,2,0)</f>
        <v>0.12</v>
      </c>
    </row>
    <row r="5885" spans="1:13" x14ac:dyDescent="0.25">
      <c r="A5885" s="169">
        <v>64208</v>
      </c>
      <c r="B5885" s="170" t="s">
        <v>4371</v>
      </c>
      <c r="C5885" s="170" t="s">
        <v>11</v>
      </c>
      <c r="D5885" s="170" t="s">
        <v>211</v>
      </c>
      <c r="E5885" s="170">
        <v>355</v>
      </c>
      <c r="F5885" s="170">
        <v>24</v>
      </c>
      <c r="G5885" s="171">
        <v>4</v>
      </c>
      <c r="H5885" s="170" t="s">
        <v>1457</v>
      </c>
      <c r="I5885" s="171">
        <v>2.08</v>
      </c>
      <c r="J5885" s="169">
        <v>1</v>
      </c>
      <c r="K5885" s="154" cm="1">
        <f t="array" ref="K5885">ROUND(
IF(C5885="Beer",
SUM(LOOKUP(2,1/(SRP!$B$8:$B$10&lt;=E5885)/(SRP!$C$8:$C$10&gt;=E5885),SRP!$D$8:$D$10)*(G5885/100)*(E5885/1000)),
IF(C5885="Spirits",
SUM(LOOKUP(2,1/(SRP!$B$2:$B$7&lt;=E5885)/(SRP!$C$2:$C$7&gt;=E5885),SRP!$D$2:$D$7)*(G5885/100)*(E5885/1000)),
IF(AND(C5885="Wine",D5885="Fortified Wines"),
SUM(LOOKUP(2,1/(SRP!$B$26:$B$29&lt;=E5885)/(SRP!$C$26:$C$29&gt;=E5885),SRP!$D$26:$D$29)*(G5885/100)*(E5885/1000)),
IF(C5885="Wine",
SUM(LOOKUP(2,1/(SRP!$B$21:$B$25&lt;=E5885)/(SRP!$C$21:$C$25&gt;=E5885),SRP!$D$21:$D$25)*(G5885/100)*(E5885/1000)),
IF(AND(C5885="Ready to Drink",D5885="RTD-One Pour Cocktail&gt;7%&lt;=14.5"),
SUM(LOOKUP(2,1/(SRP!$B$16:$B$20&lt;=E5885)/(SRP!$C$16:$C$20&gt;=E5885),SRP!$D$16:$D$20)*(G5885/100)*(E5885/1000)),
IF(C5885="Ready to Drink",
SUM(LOOKUP(2,1/(SRP!$B$11:$B$15&lt;=E5885)/(SRP!$C$11:$C$15&gt;=E5885),SRP!$D$11:$D$15)*(G5885/100)*(E5885/1000)),
0)))))),2)</f>
        <v>1.1100000000000001</v>
      </c>
      <c r="L5885" s="173" t="str">
        <f t="shared" si="91"/>
        <v>Beer355</v>
      </c>
      <c r="M5885" s="154">
        <f>VLOOKUP(L5885,'Slope %'!C:D,2,0)</f>
        <v>0.12</v>
      </c>
    </row>
    <row r="5886" spans="1:13" x14ac:dyDescent="0.25">
      <c r="A5886" s="169">
        <v>64209</v>
      </c>
      <c r="B5886" s="170" t="s">
        <v>4372</v>
      </c>
      <c r="C5886" s="170" t="s">
        <v>11</v>
      </c>
      <c r="D5886" s="170" t="s">
        <v>303</v>
      </c>
      <c r="E5886" s="170">
        <v>473</v>
      </c>
      <c r="F5886" s="170">
        <v>24</v>
      </c>
      <c r="G5886" s="171">
        <v>7</v>
      </c>
      <c r="H5886" s="170" t="s">
        <v>1556</v>
      </c>
      <c r="I5886" s="171">
        <v>4.75</v>
      </c>
      <c r="J5886" s="169">
        <v>1</v>
      </c>
      <c r="K5886" s="154" cm="1">
        <f t="array" ref="K5886">ROUND(
IF(C5886="Beer",
SUM(LOOKUP(2,1/(SRP!$B$8:$B$10&lt;=E5886)/(SRP!$C$8:$C$10&gt;=E5886),SRP!$D$8:$D$10)*(G5886/100)*(E5886/1000)),
IF(C5886="Spirits",
SUM(LOOKUP(2,1/(SRP!$B$2:$B$7&lt;=E5886)/(SRP!$C$2:$C$7&gt;=E5886),SRP!$D$2:$D$7)*(G5886/100)*(E5886/1000)),
IF(AND(C5886="Wine",D5886="Fortified Wines"),
SUM(LOOKUP(2,1/(SRP!$B$26:$B$29&lt;=E5886)/(SRP!$C$26:$C$29&gt;=E5886),SRP!$D$26:$D$29)*(G5886/100)*(E5886/1000)),
IF(C5886="Wine",
SUM(LOOKUP(2,1/(SRP!$B$21:$B$25&lt;=E5886)/(SRP!$C$21:$C$25&gt;=E5886),SRP!$D$21:$D$25)*(G5886/100)*(E5886/1000)),
IF(AND(C5886="Ready to Drink",D5886="RTD-One Pour Cocktail&gt;7%&lt;=14.5"),
SUM(LOOKUP(2,1/(SRP!$B$16:$B$20&lt;=E5886)/(SRP!$C$16:$C$20&gt;=E5886),SRP!$D$16:$D$20)*(G5886/100)*(E5886/1000)),
IF(C5886="Ready to Drink",
SUM(LOOKUP(2,1/(SRP!$B$11:$B$15&lt;=E5886)/(SRP!$C$11:$C$15&gt;=E5886),SRP!$D$11:$D$15)*(G5886/100)*(E5886/1000)),
0)))))),2)</f>
        <v>2.58</v>
      </c>
      <c r="L5886" s="173" t="str">
        <f t="shared" si="91"/>
        <v>Beer473</v>
      </c>
      <c r="M5886" s="154">
        <f>VLOOKUP(L5886,'Slope %'!C:D,2,0)</f>
        <v>0.12</v>
      </c>
    </row>
    <row r="5887" spans="1:13" x14ac:dyDescent="0.25">
      <c r="A5887" s="169">
        <v>64209</v>
      </c>
      <c r="B5887" s="170" t="s">
        <v>4372</v>
      </c>
      <c r="C5887" s="170" t="s">
        <v>11</v>
      </c>
      <c r="D5887" s="170" t="s">
        <v>303</v>
      </c>
      <c r="E5887" s="170">
        <v>473</v>
      </c>
      <c r="F5887" s="170">
        <v>24</v>
      </c>
      <c r="G5887" s="171">
        <v>7</v>
      </c>
      <c r="H5887" s="170" t="s">
        <v>1556</v>
      </c>
      <c r="I5887" s="171">
        <v>4.75</v>
      </c>
      <c r="J5887" s="169">
        <v>1</v>
      </c>
      <c r="K5887" s="154" cm="1">
        <f t="array" ref="K5887">ROUND(
IF(C5887="Beer",
SUM(LOOKUP(2,1/(SRP!$B$8:$B$10&lt;=E5887)/(SRP!$C$8:$C$10&gt;=E5887),SRP!$D$8:$D$10)*(G5887/100)*(E5887/1000)),
IF(C5887="Spirits",
SUM(LOOKUP(2,1/(SRP!$B$2:$B$7&lt;=E5887)/(SRP!$C$2:$C$7&gt;=E5887),SRP!$D$2:$D$7)*(G5887/100)*(E5887/1000)),
IF(AND(C5887="Wine",D5887="Fortified Wines"),
SUM(LOOKUP(2,1/(SRP!$B$26:$B$29&lt;=E5887)/(SRP!$C$26:$C$29&gt;=E5887),SRP!$D$26:$D$29)*(G5887/100)*(E5887/1000)),
IF(C5887="Wine",
SUM(LOOKUP(2,1/(SRP!$B$21:$B$25&lt;=E5887)/(SRP!$C$21:$C$25&gt;=E5887),SRP!$D$21:$D$25)*(G5887/100)*(E5887/1000)),
IF(AND(C5887="Ready to Drink",D5887="RTD-One Pour Cocktail&gt;7%&lt;=14.5"),
SUM(LOOKUP(2,1/(SRP!$B$16:$B$20&lt;=E5887)/(SRP!$C$16:$C$20&gt;=E5887),SRP!$D$16:$D$20)*(G5887/100)*(E5887/1000)),
IF(C5887="Ready to Drink",
SUM(LOOKUP(2,1/(SRP!$B$11:$B$15&lt;=E5887)/(SRP!$C$11:$C$15&gt;=E5887),SRP!$D$11:$D$15)*(G5887/100)*(E5887/1000)),
0)))))),2)</f>
        <v>2.58</v>
      </c>
      <c r="L5887" s="173" t="str">
        <f t="shared" si="91"/>
        <v>Beer473</v>
      </c>
      <c r="M5887" s="154">
        <f>VLOOKUP(L5887,'Slope %'!C:D,2,0)</f>
        <v>0.12</v>
      </c>
    </row>
    <row r="5888" spans="1:13" x14ac:dyDescent="0.25">
      <c r="A5888" s="169">
        <v>64215</v>
      </c>
      <c r="B5888" s="170" t="s">
        <v>4373</v>
      </c>
      <c r="C5888" s="170" t="s">
        <v>11</v>
      </c>
      <c r="D5888" s="170" t="s">
        <v>474</v>
      </c>
      <c r="E5888" s="170">
        <v>473</v>
      </c>
      <c r="F5888" s="170">
        <v>24</v>
      </c>
      <c r="G5888" s="171">
        <v>5.2</v>
      </c>
      <c r="H5888" s="170" t="s">
        <v>222</v>
      </c>
      <c r="I5888" s="171">
        <v>4.25</v>
      </c>
      <c r="J5888" s="169">
        <v>1</v>
      </c>
      <c r="K5888" s="154" cm="1">
        <f t="array" ref="K5888">ROUND(
IF(C5888="Beer",
SUM(LOOKUP(2,1/(SRP!$B$8:$B$10&lt;=E5888)/(SRP!$C$8:$C$10&gt;=E5888),SRP!$D$8:$D$10)*(G5888/100)*(E5888/1000)),
IF(C5888="Spirits",
SUM(LOOKUP(2,1/(SRP!$B$2:$B$7&lt;=E5888)/(SRP!$C$2:$C$7&gt;=E5888),SRP!$D$2:$D$7)*(G5888/100)*(E5888/1000)),
IF(AND(C5888="Wine",D5888="Fortified Wines"),
SUM(LOOKUP(2,1/(SRP!$B$26:$B$29&lt;=E5888)/(SRP!$C$26:$C$29&gt;=E5888),SRP!$D$26:$D$29)*(G5888/100)*(E5888/1000)),
IF(C5888="Wine",
SUM(LOOKUP(2,1/(SRP!$B$21:$B$25&lt;=E5888)/(SRP!$C$21:$C$25&gt;=E5888),SRP!$D$21:$D$25)*(G5888/100)*(E5888/1000)),
IF(AND(C5888="Ready to Drink",D5888="RTD-One Pour Cocktail&gt;7%&lt;=14.5"),
SUM(LOOKUP(2,1/(SRP!$B$16:$B$20&lt;=E5888)/(SRP!$C$16:$C$20&gt;=E5888),SRP!$D$16:$D$20)*(G5888/100)*(E5888/1000)),
IF(C5888="Ready to Drink",
SUM(LOOKUP(2,1/(SRP!$B$11:$B$15&lt;=E5888)/(SRP!$C$11:$C$15&gt;=E5888),SRP!$D$11:$D$15)*(G5888/100)*(E5888/1000)),
0)))))),2)</f>
        <v>1.92</v>
      </c>
      <c r="L5888" s="173" t="str">
        <f t="shared" si="91"/>
        <v>Beer473</v>
      </c>
      <c r="M5888" s="154">
        <f>VLOOKUP(L5888,'Slope %'!C:D,2,0)</f>
        <v>0.12</v>
      </c>
    </row>
    <row r="5889" spans="1:13" x14ac:dyDescent="0.25">
      <c r="A5889" s="169">
        <v>64215</v>
      </c>
      <c r="B5889" s="170" t="s">
        <v>4373</v>
      </c>
      <c r="C5889" s="170" t="s">
        <v>11</v>
      </c>
      <c r="D5889" s="170" t="s">
        <v>474</v>
      </c>
      <c r="E5889" s="170">
        <v>473</v>
      </c>
      <c r="F5889" s="170">
        <v>24</v>
      </c>
      <c r="G5889" s="171">
        <v>5.2</v>
      </c>
      <c r="H5889" s="170" t="s">
        <v>222</v>
      </c>
      <c r="I5889" s="171">
        <v>4.25</v>
      </c>
      <c r="J5889" s="169">
        <v>1</v>
      </c>
      <c r="K5889" s="154" cm="1">
        <f t="array" ref="K5889">ROUND(
IF(C5889="Beer",
SUM(LOOKUP(2,1/(SRP!$B$8:$B$10&lt;=E5889)/(SRP!$C$8:$C$10&gt;=E5889),SRP!$D$8:$D$10)*(G5889/100)*(E5889/1000)),
IF(C5889="Spirits",
SUM(LOOKUP(2,1/(SRP!$B$2:$B$7&lt;=E5889)/(SRP!$C$2:$C$7&gt;=E5889),SRP!$D$2:$D$7)*(G5889/100)*(E5889/1000)),
IF(AND(C5889="Wine",D5889="Fortified Wines"),
SUM(LOOKUP(2,1/(SRP!$B$26:$B$29&lt;=E5889)/(SRP!$C$26:$C$29&gt;=E5889),SRP!$D$26:$D$29)*(G5889/100)*(E5889/1000)),
IF(C5889="Wine",
SUM(LOOKUP(2,1/(SRP!$B$21:$B$25&lt;=E5889)/(SRP!$C$21:$C$25&gt;=E5889),SRP!$D$21:$D$25)*(G5889/100)*(E5889/1000)),
IF(AND(C5889="Ready to Drink",D5889="RTD-One Pour Cocktail&gt;7%&lt;=14.5"),
SUM(LOOKUP(2,1/(SRP!$B$16:$B$20&lt;=E5889)/(SRP!$C$16:$C$20&gt;=E5889),SRP!$D$16:$D$20)*(G5889/100)*(E5889/1000)),
IF(C5889="Ready to Drink",
SUM(LOOKUP(2,1/(SRP!$B$11:$B$15&lt;=E5889)/(SRP!$C$11:$C$15&gt;=E5889),SRP!$D$11:$D$15)*(G5889/100)*(E5889/1000)),
0)))))),2)</f>
        <v>1.92</v>
      </c>
      <c r="L5889" s="173" t="str">
        <f t="shared" si="91"/>
        <v>Beer473</v>
      </c>
      <c r="M5889" s="154">
        <f>VLOOKUP(L5889,'Slope %'!C:D,2,0)</f>
        <v>0.12</v>
      </c>
    </row>
    <row r="5890" spans="1:13" x14ac:dyDescent="0.25">
      <c r="A5890" s="169">
        <v>64216</v>
      </c>
      <c r="B5890" s="170" t="s">
        <v>4374</v>
      </c>
      <c r="C5890" s="170" t="s">
        <v>11</v>
      </c>
      <c r="D5890" s="170" t="s">
        <v>303</v>
      </c>
      <c r="E5890" s="170">
        <v>473</v>
      </c>
      <c r="F5890" s="170">
        <v>24</v>
      </c>
      <c r="G5890" s="171">
        <v>8</v>
      </c>
      <c r="H5890" s="170" t="s">
        <v>1407</v>
      </c>
      <c r="I5890" s="171">
        <v>2.95</v>
      </c>
      <c r="J5890" s="169">
        <v>1</v>
      </c>
      <c r="K5890" s="154" cm="1">
        <f t="array" ref="K5890">ROUND(
IF(C5890="Beer",
SUM(LOOKUP(2,1/(SRP!$B$8:$B$10&lt;=E5890)/(SRP!$C$8:$C$10&gt;=E5890),SRP!$D$8:$D$10)*(G5890/100)*(E5890/1000)),
IF(C5890="Spirits",
SUM(LOOKUP(2,1/(SRP!$B$2:$B$7&lt;=E5890)/(SRP!$C$2:$C$7&gt;=E5890),SRP!$D$2:$D$7)*(G5890/100)*(E5890/1000)),
IF(AND(C5890="Wine",D5890="Fortified Wines"),
SUM(LOOKUP(2,1/(SRP!$B$26:$B$29&lt;=E5890)/(SRP!$C$26:$C$29&gt;=E5890),SRP!$D$26:$D$29)*(G5890/100)*(E5890/1000)),
IF(C5890="Wine",
SUM(LOOKUP(2,1/(SRP!$B$21:$B$25&lt;=E5890)/(SRP!$C$21:$C$25&gt;=E5890),SRP!$D$21:$D$25)*(G5890/100)*(E5890/1000)),
IF(AND(C5890="Ready to Drink",D5890="RTD-One Pour Cocktail&gt;7%&lt;=14.5"),
SUM(LOOKUP(2,1/(SRP!$B$16:$B$20&lt;=E5890)/(SRP!$C$16:$C$20&gt;=E5890),SRP!$D$16:$D$20)*(G5890/100)*(E5890/1000)),
IF(C5890="Ready to Drink",
SUM(LOOKUP(2,1/(SRP!$B$11:$B$15&lt;=E5890)/(SRP!$C$11:$C$15&gt;=E5890),SRP!$D$11:$D$15)*(G5890/100)*(E5890/1000)),
0)))))),2)</f>
        <v>2.95</v>
      </c>
      <c r="L5890" s="173" t="str">
        <f t="shared" si="91"/>
        <v>Beer473</v>
      </c>
      <c r="M5890" s="154">
        <f>VLOOKUP(L5890,'Slope %'!C:D,2,0)</f>
        <v>0.12</v>
      </c>
    </row>
    <row r="5891" spans="1:13" x14ac:dyDescent="0.25">
      <c r="A5891" s="169">
        <v>64216</v>
      </c>
      <c r="B5891" s="170" t="s">
        <v>4374</v>
      </c>
      <c r="C5891" s="170" t="s">
        <v>11</v>
      </c>
      <c r="D5891" s="170" t="s">
        <v>303</v>
      </c>
      <c r="E5891" s="170">
        <v>473</v>
      </c>
      <c r="F5891" s="170">
        <v>24</v>
      </c>
      <c r="G5891" s="171">
        <v>8</v>
      </c>
      <c r="H5891" s="170" t="s">
        <v>1407</v>
      </c>
      <c r="I5891" s="171">
        <v>2.95</v>
      </c>
      <c r="J5891" s="169">
        <v>1</v>
      </c>
      <c r="K5891" s="154" cm="1">
        <f t="array" ref="K5891">ROUND(
IF(C5891="Beer",
SUM(LOOKUP(2,1/(SRP!$B$8:$B$10&lt;=E5891)/(SRP!$C$8:$C$10&gt;=E5891),SRP!$D$8:$D$10)*(G5891/100)*(E5891/1000)),
IF(C5891="Spirits",
SUM(LOOKUP(2,1/(SRP!$B$2:$B$7&lt;=E5891)/(SRP!$C$2:$C$7&gt;=E5891),SRP!$D$2:$D$7)*(G5891/100)*(E5891/1000)),
IF(AND(C5891="Wine",D5891="Fortified Wines"),
SUM(LOOKUP(2,1/(SRP!$B$26:$B$29&lt;=E5891)/(SRP!$C$26:$C$29&gt;=E5891),SRP!$D$26:$D$29)*(G5891/100)*(E5891/1000)),
IF(C5891="Wine",
SUM(LOOKUP(2,1/(SRP!$B$21:$B$25&lt;=E5891)/(SRP!$C$21:$C$25&gt;=E5891),SRP!$D$21:$D$25)*(G5891/100)*(E5891/1000)),
IF(AND(C5891="Ready to Drink",D5891="RTD-One Pour Cocktail&gt;7%&lt;=14.5"),
SUM(LOOKUP(2,1/(SRP!$B$16:$B$20&lt;=E5891)/(SRP!$C$16:$C$20&gt;=E5891),SRP!$D$16:$D$20)*(G5891/100)*(E5891/1000)),
IF(C5891="Ready to Drink",
SUM(LOOKUP(2,1/(SRP!$B$11:$B$15&lt;=E5891)/(SRP!$C$11:$C$15&gt;=E5891),SRP!$D$11:$D$15)*(G5891/100)*(E5891/1000)),
0)))))),2)</f>
        <v>2.95</v>
      </c>
      <c r="L5891" s="173" t="str">
        <f t="shared" ref="L5891:L5954" si="92">(_xlfn.CONCAT(C5891,E5891))</f>
        <v>Beer473</v>
      </c>
      <c r="M5891" s="154">
        <f>VLOOKUP(L5891,'Slope %'!C:D,2,0)</f>
        <v>0.12</v>
      </c>
    </row>
    <row r="5892" spans="1:13" x14ac:dyDescent="0.25">
      <c r="A5892" s="169">
        <v>64218</v>
      </c>
      <c r="B5892" s="170" t="s">
        <v>4375</v>
      </c>
      <c r="C5892" s="170" t="s">
        <v>11</v>
      </c>
      <c r="D5892" s="170" t="s">
        <v>303</v>
      </c>
      <c r="E5892" s="170">
        <v>2130</v>
      </c>
      <c r="F5892" s="170">
        <v>4</v>
      </c>
      <c r="G5892" s="171">
        <v>8</v>
      </c>
      <c r="H5892" s="170" t="s">
        <v>824</v>
      </c>
      <c r="I5892" s="171">
        <v>13.3</v>
      </c>
      <c r="J5892" s="169">
        <v>6</v>
      </c>
      <c r="K5892" s="154" cm="1">
        <f t="array" ref="K5892">ROUND(
IF(C5892="Beer",
SUM(LOOKUP(2,1/(SRP!$B$8:$B$10&lt;=E5892)/(SRP!$C$8:$C$10&gt;=E5892),SRP!$D$8:$D$10)*(G5892/100)*(E5892/1000)),
IF(C5892="Spirits",
SUM(LOOKUP(2,1/(SRP!$B$2:$B$7&lt;=E5892)/(SRP!$C$2:$C$7&gt;=E5892),SRP!$D$2:$D$7)*(G5892/100)*(E5892/1000)),
IF(AND(C5892="Wine",D5892="Fortified Wines"),
SUM(LOOKUP(2,1/(SRP!$B$26:$B$29&lt;=E5892)/(SRP!$C$26:$C$29&gt;=E5892),SRP!$D$26:$D$29)*(G5892/100)*(E5892/1000)),
IF(C5892="Wine",
SUM(LOOKUP(2,1/(SRP!$B$21:$B$25&lt;=E5892)/(SRP!$C$21:$C$25&gt;=E5892),SRP!$D$21:$D$25)*(G5892/100)*(E5892/1000)),
IF(AND(C5892="Ready to Drink",D5892="RTD-One Pour Cocktail&gt;7%&lt;=14.5"),
SUM(LOOKUP(2,1/(SRP!$B$16:$B$20&lt;=E5892)/(SRP!$C$16:$C$20&gt;=E5892),SRP!$D$16:$D$20)*(G5892/100)*(E5892/1000)),
IF(C5892="Ready to Drink",
SUM(LOOKUP(2,1/(SRP!$B$11:$B$15&lt;=E5892)/(SRP!$C$11:$C$15&gt;=E5892),SRP!$D$11:$D$15)*(G5892/100)*(E5892/1000)),
0)))))),2)</f>
        <v>13.3</v>
      </c>
      <c r="L5892" s="173" t="str">
        <f t="shared" si="92"/>
        <v>Beer2130</v>
      </c>
      <c r="M5892" s="154">
        <f>VLOOKUP(L5892,'Slope %'!C:D,2,0)</f>
        <v>0.1</v>
      </c>
    </row>
    <row r="5893" spans="1:13" x14ac:dyDescent="0.25">
      <c r="A5893" s="169">
        <v>64218</v>
      </c>
      <c r="B5893" s="170" t="s">
        <v>4375</v>
      </c>
      <c r="C5893" s="170" t="s">
        <v>11</v>
      </c>
      <c r="D5893" s="170" t="s">
        <v>303</v>
      </c>
      <c r="E5893" s="170">
        <v>2130</v>
      </c>
      <c r="F5893" s="170">
        <v>4</v>
      </c>
      <c r="G5893" s="171">
        <v>8</v>
      </c>
      <c r="H5893" s="170" t="s">
        <v>824</v>
      </c>
      <c r="I5893" s="171">
        <v>13.3</v>
      </c>
      <c r="J5893" s="169">
        <v>6</v>
      </c>
      <c r="K5893" s="154" cm="1">
        <f t="array" ref="K5893">ROUND(
IF(C5893="Beer",
SUM(LOOKUP(2,1/(SRP!$B$8:$B$10&lt;=E5893)/(SRP!$C$8:$C$10&gt;=E5893),SRP!$D$8:$D$10)*(G5893/100)*(E5893/1000)),
IF(C5893="Spirits",
SUM(LOOKUP(2,1/(SRP!$B$2:$B$7&lt;=E5893)/(SRP!$C$2:$C$7&gt;=E5893),SRP!$D$2:$D$7)*(G5893/100)*(E5893/1000)),
IF(AND(C5893="Wine",D5893="Fortified Wines"),
SUM(LOOKUP(2,1/(SRP!$B$26:$B$29&lt;=E5893)/(SRP!$C$26:$C$29&gt;=E5893),SRP!$D$26:$D$29)*(G5893/100)*(E5893/1000)),
IF(C5893="Wine",
SUM(LOOKUP(2,1/(SRP!$B$21:$B$25&lt;=E5893)/(SRP!$C$21:$C$25&gt;=E5893),SRP!$D$21:$D$25)*(G5893/100)*(E5893/1000)),
IF(AND(C5893="Ready to Drink",D5893="RTD-One Pour Cocktail&gt;7%&lt;=14.5"),
SUM(LOOKUP(2,1/(SRP!$B$16:$B$20&lt;=E5893)/(SRP!$C$16:$C$20&gt;=E5893),SRP!$D$16:$D$20)*(G5893/100)*(E5893/1000)),
IF(C5893="Ready to Drink",
SUM(LOOKUP(2,1/(SRP!$B$11:$B$15&lt;=E5893)/(SRP!$C$11:$C$15&gt;=E5893),SRP!$D$11:$D$15)*(G5893/100)*(E5893/1000)),
0)))))),2)</f>
        <v>13.3</v>
      </c>
      <c r="L5893" s="173" t="str">
        <f t="shared" si="92"/>
        <v>Beer2130</v>
      </c>
      <c r="M5893" s="154">
        <f>VLOOKUP(L5893,'Slope %'!C:D,2,0)</f>
        <v>0.1</v>
      </c>
    </row>
    <row r="5894" spans="1:13" x14ac:dyDescent="0.25">
      <c r="A5894" s="169">
        <v>64219</v>
      </c>
      <c r="B5894" s="170" t="s">
        <v>4376</v>
      </c>
      <c r="C5894" s="170" t="s">
        <v>11</v>
      </c>
      <c r="D5894" s="170" t="s">
        <v>12</v>
      </c>
      <c r="E5894" s="170">
        <v>473</v>
      </c>
      <c r="F5894" s="170">
        <v>24</v>
      </c>
      <c r="G5894" s="171">
        <v>4.5</v>
      </c>
      <c r="H5894" s="170" t="s">
        <v>105</v>
      </c>
      <c r="I5894" s="171">
        <v>4.3899999999999997</v>
      </c>
      <c r="J5894" s="169">
        <v>1</v>
      </c>
      <c r="K5894" s="154" cm="1">
        <f t="array" ref="K5894">ROUND(
IF(C5894="Beer",
SUM(LOOKUP(2,1/(SRP!$B$8:$B$10&lt;=E5894)/(SRP!$C$8:$C$10&gt;=E5894),SRP!$D$8:$D$10)*(G5894/100)*(E5894/1000)),
IF(C5894="Spirits",
SUM(LOOKUP(2,1/(SRP!$B$2:$B$7&lt;=E5894)/(SRP!$C$2:$C$7&gt;=E5894),SRP!$D$2:$D$7)*(G5894/100)*(E5894/1000)),
IF(AND(C5894="Wine",D5894="Fortified Wines"),
SUM(LOOKUP(2,1/(SRP!$B$26:$B$29&lt;=E5894)/(SRP!$C$26:$C$29&gt;=E5894),SRP!$D$26:$D$29)*(G5894/100)*(E5894/1000)),
IF(C5894="Wine",
SUM(LOOKUP(2,1/(SRP!$B$21:$B$25&lt;=E5894)/(SRP!$C$21:$C$25&gt;=E5894),SRP!$D$21:$D$25)*(G5894/100)*(E5894/1000)),
IF(AND(C5894="Ready to Drink",D5894="RTD-One Pour Cocktail&gt;7%&lt;=14.5"),
SUM(LOOKUP(2,1/(SRP!$B$16:$B$20&lt;=E5894)/(SRP!$C$16:$C$20&gt;=E5894),SRP!$D$16:$D$20)*(G5894/100)*(E5894/1000)),
IF(C5894="Ready to Drink",
SUM(LOOKUP(2,1/(SRP!$B$11:$B$15&lt;=E5894)/(SRP!$C$11:$C$15&gt;=E5894),SRP!$D$11:$D$15)*(G5894/100)*(E5894/1000)),
0)))))),2)</f>
        <v>1.66</v>
      </c>
      <c r="L5894" s="173" t="str">
        <f t="shared" si="92"/>
        <v>Beer473</v>
      </c>
      <c r="M5894" s="154">
        <f>VLOOKUP(L5894,'Slope %'!C:D,2,0)</f>
        <v>0.12</v>
      </c>
    </row>
    <row r="5895" spans="1:13" x14ac:dyDescent="0.25">
      <c r="A5895" s="169">
        <v>64219</v>
      </c>
      <c r="B5895" s="170" t="s">
        <v>4376</v>
      </c>
      <c r="C5895" s="170" t="s">
        <v>11</v>
      </c>
      <c r="D5895" s="170" t="s">
        <v>12</v>
      </c>
      <c r="E5895" s="170">
        <v>473</v>
      </c>
      <c r="F5895" s="170">
        <v>24</v>
      </c>
      <c r="G5895" s="171">
        <v>4.5</v>
      </c>
      <c r="H5895" s="170" t="s">
        <v>105</v>
      </c>
      <c r="I5895" s="171">
        <v>4.3899999999999997</v>
      </c>
      <c r="J5895" s="169">
        <v>1</v>
      </c>
      <c r="K5895" s="154" cm="1">
        <f t="array" ref="K5895">ROUND(
IF(C5895="Beer",
SUM(LOOKUP(2,1/(SRP!$B$8:$B$10&lt;=E5895)/(SRP!$C$8:$C$10&gt;=E5895),SRP!$D$8:$D$10)*(G5895/100)*(E5895/1000)),
IF(C5895="Spirits",
SUM(LOOKUP(2,1/(SRP!$B$2:$B$7&lt;=E5895)/(SRP!$C$2:$C$7&gt;=E5895),SRP!$D$2:$D$7)*(G5895/100)*(E5895/1000)),
IF(AND(C5895="Wine",D5895="Fortified Wines"),
SUM(LOOKUP(2,1/(SRP!$B$26:$B$29&lt;=E5895)/(SRP!$C$26:$C$29&gt;=E5895),SRP!$D$26:$D$29)*(G5895/100)*(E5895/1000)),
IF(C5895="Wine",
SUM(LOOKUP(2,1/(SRP!$B$21:$B$25&lt;=E5895)/(SRP!$C$21:$C$25&gt;=E5895),SRP!$D$21:$D$25)*(G5895/100)*(E5895/1000)),
IF(AND(C5895="Ready to Drink",D5895="RTD-One Pour Cocktail&gt;7%&lt;=14.5"),
SUM(LOOKUP(2,1/(SRP!$B$16:$B$20&lt;=E5895)/(SRP!$C$16:$C$20&gt;=E5895),SRP!$D$16:$D$20)*(G5895/100)*(E5895/1000)),
IF(C5895="Ready to Drink",
SUM(LOOKUP(2,1/(SRP!$B$11:$B$15&lt;=E5895)/(SRP!$C$11:$C$15&gt;=E5895),SRP!$D$11:$D$15)*(G5895/100)*(E5895/1000)),
0)))))),2)</f>
        <v>1.66</v>
      </c>
      <c r="L5895" s="173" t="str">
        <f t="shared" si="92"/>
        <v>Beer473</v>
      </c>
      <c r="M5895" s="154">
        <f>VLOOKUP(L5895,'Slope %'!C:D,2,0)</f>
        <v>0.12</v>
      </c>
    </row>
    <row r="5896" spans="1:13" x14ac:dyDescent="0.25">
      <c r="A5896" s="169">
        <v>64230</v>
      </c>
      <c r="B5896" s="170" t="s">
        <v>3876</v>
      </c>
      <c r="C5896" s="170" t="s">
        <v>11</v>
      </c>
      <c r="D5896" s="170" t="s">
        <v>12</v>
      </c>
      <c r="E5896" s="170">
        <v>3960</v>
      </c>
      <c r="F5896" s="170">
        <v>1</v>
      </c>
      <c r="G5896" s="171">
        <v>4.5999999999999996</v>
      </c>
      <c r="H5896" s="170" t="s">
        <v>105</v>
      </c>
      <c r="I5896" s="171">
        <v>32.869999999999997</v>
      </c>
      <c r="J5896" s="169">
        <v>12</v>
      </c>
      <c r="K5896" s="154" cm="1">
        <f t="array" ref="K5896">ROUND(
IF(C5896="Beer",
SUM(LOOKUP(2,1/(SRP!$B$8:$B$10&lt;=E5896)/(SRP!$C$8:$C$10&gt;=E5896),SRP!$D$8:$D$10)*(G5896/100)*(E5896/1000)),
IF(C5896="Spirits",
SUM(LOOKUP(2,1/(SRP!$B$2:$B$7&lt;=E5896)/(SRP!$C$2:$C$7&gt;=E5896),SRP!$D$2:$D$7)*(G5896/100)*(E5896/1000)),
IF(AND(C5896="Wine",D5896="Fortified Wines"),
SUM(LOOKUP(2,1/(SRP!$B$26:$B$29&lt;=E5896)/(SRP!$C$26:$C$29&gt;=E5896),SRP!$D$26:$D$29)*(G5896/100)*(E5896/1000)),
IF(C5896="Wine",
SUM(LOOKUP(2,1/(SRP!$B$21:$B$25&lt;=E5896)/(SRP!$C$21:$C$25&gt;=E5896),SRP!$D$21:$D$25)*(G5896/100)*(E5896/1000)),
IF(AND(C5896="Ready to Drink",D5896="RTD-One Pour Cocktail&gt;7%&lt;=14.5"),
SUM(LOOKUP(2,1/(SRP!$B$16:$B$20&lt;=E5896)/(SRP!$C$16:$C$20&gt;=E5896),SRP!$D$16:$D$20)*(G5896/100)*(E5896/1000)),
IF(C5896="Ready to Drink",
SUM(LOOKUP(2,1/(SRP!$B$11:$B$15&lt;=E5896)/(SRP!$C$11:$C$15&gt;=E5896),SRP!$D$11:$D$15)*(G5896/100)*(E5896/1000)),
0)))))),2)</f>
        <v>14.22</v>
      </c>
      <c r="L5896" s="173" t="str">
        <f t="shared" si="92"/>
        <v>Beer3960</v>
      </c>
      <c r="M5896" s="154">
        <f>VLOOKUP(L5896,'Slope %'!C:D,2,0)</f>
        <v>7.0000000000000007E-2</v>
      </c>
    </row>
    <row r="5897" spans="1:13" x14ac:dyDescent="0.25">
      <c r="A5897" s="169">
        <v>64230</v>
      </c>
      <c r="B5897" s="170" t="s">
        <v>3876</v>
      </c>
      <c r="C5897" s="170" t="s">
        <v>11</v>
      </c>
      <c r="D5897" s="170" t="s">
        <v>12</v>
      </c>
      <c r="E5897" s="170">
        <v>3960</v>
      </c>
      <c r="F5897" s="170">
        <v>1</v>
      </c>
      <c r="G5897" s="171">
        <v>4.5999999999999996</v>
      </c>
      <c r="H5897" s="170" t="s">
        <v>105</v>
      </c>
      <c r="I5897" s="171">
        <v>32.869999999999997</v>
      </c>
      <c r="J5897" s="169">
        <v>12</v>
      </c>
      <c r="K5897" s="154" cm="1">
        <f t="array" ref="K5897">ROUND(
IF(C5897="Beer",
SUM(LOOKUP(2,1/(SRP!$B$8:$B$10&lt;=E5897)/(SRP!$C$8:$C$10&gt;=E5897),SRP!$D$8:$D$10)*(G5897/100)*(E5897/1000)),
IF(C5897="Spirits",
SUM(LOOKUP(2,1/(SRP!$B$2:$B$7&lt;=E5897)/(SRP!$C$2:$C$7&gt;=E5897),SRP!$D$2:$D$7)*(G5897/100)*(E5897/1000)),
IF(AND(C5897="Wine",D5897="Fortified Wines"),
SUM(LOOKUP(2,1/(SRP!$B$26:$B$29&lt;=E5897)/(SRP!$C$26:$C$29&gt;=E5897),SRP!$D$26:$D$29)*(G5897/100)*(E5897/1000)),
IF(C5897="Wine",
SUM(LOOKUP(2,1/(SRP!$B$21:$B$25&lt;=E5897)/(SRP!$C$21:$C$25&gt;=E5897),SRP!$D$21:$D$25)*(G5897/100)*(E5897/1000)),
IF(AND(C5897="Ready to Drink",D5897="RTD-One Pour Cocktail&gt;7%&lt;=14.5"),
SUM(LOOKUP(2,1/(SRP!$B$16:$B$20&lt;=E5897)/(SRP!$C$16:$C$20&gt;=E5897),SRP!$D$16:$D$20)*(G5897/100)*(E5897/1000)),
IF(C5897="Ready to Drink",
SUM(LOOKUP(2,1/(SRP!$B$11:$B$15&lt;=E5897)/(SRP!$C$11:$C$15&gt;=E5897),SRP!$D$11:$D$15)*(G5897/100)*(E5897/1000)),
0)))))),2)</f>
        <v>14.22</v>
      </c>
      <c r="L5897" s="173" t="str">
        <f t="shared" si="92"/>
        <v>Beer3960</v>
      </c>
      <c r="M5897" s="154">
        <f>VLOOKUP(L5897,'Slope %'!C:D,2,0)</f>
        <v>7.0000000000000007E-2</v>
      </c>
    </row>
    <row r="5898" spans="1:13" x14ac:dyDescent="0.25">
      <c r="A5898" s="169">
        <v>64257</v>
      </c>
      <c r="B5898" s="170" t="s">
        <v>4377</v>
      </c>
      <c r="C5898" s="170" t="s">
        <v>263</v>
      </c>
      <c r="D5898" s="170" t="s">
        <v>935</v>
      </c>
      <c r="E5898" s="170">
        <v>30000</v>
      </c>
      <c r="F5898" s="170">
        <v>1</v>
      </c>
      <c r="G5898" s="171">
        <v>5</v>
      </c>
      <c r="H5898" s="170" t="s">
        <v>2607</v>
      </c>
      <c r="I5898" s="171">
        <v>269</v>
      </c>
      <c r="J5898" s="169">
        <v>1</v>
      </c>
      <c r="K5898" s="154" cm="1">
        <f t="array" ref="K5898">ROUND(
IF(C5898="Beer",
SUM(LOOKUP(2,1/(SRP!$B$8:$B$10&lt;=E5898)/(SRP!$C$8:$C$10&gt;=E5898),SRP!$D$8:$D$10)*(G5898/100)*(E5898/1000)),
IF(C5898="Spirits",
SUM(LOOKUP(2,1/(SRP!$B$2:$B$7&lt;=E5898)/(SRP!$C$2:$C$7&gt;=E5898),SRP!$D$2:$D$7)*(G5898/100)*(E5898/1000)),
IF(AND(C5898="Wine",D5898="Fortified Wines"),
SUM(LOOKUP(2,1/(SRP!$B$26:$B$29&lt;=E5898)/(SRP!$C$26:$C$29&gt;=E5898),SRP!$D$26:$D$29)*(G5898/100)*(E5898/1000)),
IF(C5898="Wine",
SUM(LOOKUP(2,1/(SRP!$B$21:$B$25&lt;=E5898)/(SRP!$C$21:$C$25&gt;=E5898),SRP!$D$21:$D$25)*(G5898/100)*(E5898/1000)),
IF(AND(C5898="Ready to Drink",D5898="RTD-One Pour Cocktail&gt;7%&lt;=14.5"),
SUM(LOOKUP(2,1/(SRP!$B$16:$B$20&lt;=E5898)/(SRP!$C$16:$C$20&gt;=E5898),SRP!$D$16:$D$20)*(G5898/100)*(E5898/1000)),
IF(C5898="Ready to Drink",
SUM(LOOKUP(2,1/(SRP!$B$11:$B$15&lt;=E5898)/(SRP!$C$11:$C$15&gt;=E5898),SRP!$D$11:$D$15)*(G5898/100)*(E5898/1000)),
0)))))),2)</f>
        <v>117.11</v>
      </c>
      <c r="L5898" s="173" t="str">
        <f t="shared" si="92"/>
        <v>Ready to Drink30000</v>
      </c>
      <c r="M5898" s="154" t="e">
        <f>VLOOKUP(L5898,'Slope %'!C:D,2,0)</f>
        <v>#N/A</v>
      </c>
    </row>
    <row r="5899" spans="1:13" x14ac:dyDescent="0.25">
      <c r="A5899" s="169">
        <v>64257</v>
      </c>
      <c r="B5899" s="170" t="s">
        <v>4377</v>
      </c>
      <c r="C5899" s="170" t="s">
        <v>263</v>
      </c>
      <c r="D5899" s="170" t="s">
        <v>935</v>
      </c>
      <c r="E5899" s="170">
        <v>30000</v>
      </c>
      <c r="F5899" s="170">
        <v>1</v>
      </c>
      <c r="G5899" s="171">
        <v>5</v>
      </c>
      <c r="H5899" s="170" t="s">
        <v>2607</v>
      </c>
      <c r="I5899" s="171">
        <v>269</v>
      </c>
      <c r="J5899" s="169">
        <v>1</v>
      </c>
      <c r="K5899" s="154" cm="1">
        <f t="array" ref="K5899">ROUND(
IF(C5899="Beer",
SUM(LOOKUP(2,1/(SRP!$B$8:$B$10&lt;=E5899)/(SRP!$C$8:$C$10&gt;=E5899),SRP!$D$8:$D$10)*(G5899/100)*(E5899/1000)),
IF(C5899="Spirits",
SUM(LOOKUP(2,1/(SRP!$B$2:$B$7&lt;=E5899)/(SRP!$C$2:$C$7&gt;=E5899),SRP!$D$2:$D$7)*(G5899/100)*(E5899/1000)),
IF(AND(C5899="Wine",D5899="Fortified Wines"),
SUM(LOOKUP(2,1/(SRP!$B$26:$B$29&lt;=E5899)/(SRP!$C$26:$C$29&gt;=E5899),SRP!$D$26:$D$29)*(G5899/100)*(E5899/1000)),
IF(C5899="Wine",
SUM(LOOKUP(2,1/(SRP!$B$21:$B$25&lt;=E5899)/(SRP!$C$21:$C$25&gt;=E5899),SRP!$D$21:$D$25)*(G5899/100)*(E5899/1000)),
IF(AND(C5899="Ready to Drink",D5899="RTD-One Pour Cocktail&gt;7%&lt;=14.5"),
SUM(LOOKUP(2,1/(SRP!$B$16:$B$20&lt;=E5899)/(SRP!$C$16:$C$20&gt;=E5899),SRP!$D$16:$D$20)*(G5899/100)*(E5899/1000)),
IF(C5899="Ready to Drink",
SUM(LOOKUP(2,1/(SRP!$B$11:$B$15&lt;=E5899)/(SRP!$C$11:$C$15&gt;=E5899),SRP!$D$11:$D$15)*(G5899/100)*(E5899/1000)),
0)))))),2)</f>
        <v>117.11</v>
      </c>
      <c r="L5899" s="173" t="str">
        <f t="shared" si="92"/>
        <v>Ready to Drink30000</v>
      </c>
      <c r="M5899" s="154" t="e">
        <f>VLOOKUP(L5899,'Slope %'!C:D,2,0)</f>
        <v>#N/A</v>
      </c>
    </row>
    <row r="5900" spans="1:13" x14ac:dyDescent="0.25">
      <c r="A5900" s="169">
        <v>64262</v>
      </c>
      <c r="B5900" s="170" t="s">
        <v>4378</v>
      </c>
      <c r="C5900" s="170" t="s">
        <v>263</v>
      </c>
      <c r="D5900" s="170" t="s">
        <v>935</v>
      </c>
      <c r="E5900" s="170">
        <v>30000</v>
      </c>
      <c r="F5900" s="170">
        <v>1</v>
      </c>
      <c r="G5900" s="171">
        <v>5</v>
      </c>
      <c r="H5900" s="170" t="s">
        <v>2607</v>
      </c>
      <c r="I5900" s="171">
        <v>295</v>
      </c>
      <c r="J5900" s="169">
        <v>1</v>
      </c>
      <c r="K5900" s="154" cm="1">
        <f t="array" ref="K5900">ROUND(
IF(C5900="Beer",
SUM(LOOKUP(2,1/(SRP!$B$8:$B$10&lt;=E5900)/(SRP!$C$8:$C$10&gt;=E5900),SRP!$D$8:$D$10)*(G5900/100)*(E5900/1000)),
IF(C5900="Spirits",
SUM(LOOKUP(2,1/(SRP!$B$2:$B$7&lt;=E5900)/(SRP!$C$2:$C$7&gt;=E5900),SRP!$D$2:$D$7)*(G5900/100)*(E5900/1000)),
IF(AND(C5900="Wine",D5900="Fortified Wines"),
SUM(LOOKUP(2,1/(SRP!$B$26:$B$29&lt;=E5900)/(SRP!$C$26:$C$29&gt;=E5900),SRP!$D$26:$D$29)*(G5900/100)*(E5900/1000)),
IF(C5900="Wine",
SUM(LOOKUP(2,1/(SRP!$B$21:$B$25&lt;=E5900)/(SRP!$C$21:$C$25&gt;=E5900),SRP!$D$21:$D$25)*(G5900/100)*(E5900/1000)),
IF(AND(C5900="Ready to Drink",D5900="RTD-One Pour Cocktail&gt;7%&lt;=14.5"),
SUM(LOOKUP(2,1/(SRP!$B$16:$B$20&lt;=E5900)/(SRP!$C$16:$C$20&gt;=E5900),SRP!$D$16:$D$20)*(G5900/100)*(E5900/1000)),
IF(C5900="Ready to Drink",
SUM(LOOKUP(2,1/(SRP!$B$11:$B$15&lt;=E5900)/(SRP!$C$11:$C$15&gt;=E5900),SRP!$D$11:$D$15)*(G5900/100)*(E5900/1000)),
0)))))),2)</f>
        <v>117.11</v>
      </c>
      <c r="L5900" s="173" t="str">
        <f t="shared" si="92"/>
        <v>Ready to Drink30000</v>
      </c>
      <c r="M5900" s="154" t="e">
        <f>VLOOKUP(L5900,'Slope %'!C:D,2,0)</f>
        <v>#N/A</v>
      </c>
    </row>
    <row r="5901" spans="1:13" x14ac:dyDescent="0.25">
      <c r="A5901" s="169">
        <v>64262</v>
      </c>
      <c r="B5901" s="170" t="s">
        <v>4378</v>
      </c>
      <c r="C5901" s="170" t="s">
        <v>263</v>
      </c>
      <c r="D5901" s="170" t="s">
        <v>935</v>
      </c>
      <c r="E5901" s="170">
        <v>30000</v>
      </c>
      <c r="F5901" s="170">
        <v>1</v>
      </c>
      <c r="G5901" s="171">
        <v>5</v>
      </c>
      <c r="H5901" s="170" t="s">
        <v>2607</v>
      </c>
      <c r="I5901" s="171">
        <v>295</v>
      </c>
      <c r="J5901" s="169">
        <v>1</v>
      </c>
      <c r="K5901" s="154" cm="1">
        <f t="array" ref="K5901">ROUND(
IF(C5901="Beer",
SUM(LOOKUP(2,1/(SRP!$B$8:$B$10&lt;=E5901)/(SRP!$C$8:$C$10&gt;=E5901),SRP!$D$8:$D$10)*(G5901/100)*(E5901/1000)),
IF(C5901="Spirits",
SUM(LOOKUP(2,1/(SRP!$B$2:$B$7&lt;=E5901)/(SRP!$C$2:$C$7&gt;=E5901),SRP!$D$2:$D$7)*(G5901/100)*(E5901/1000)),
IF(AND(C5901="Wine",D5901="Fortified Wines"),
SUM(LOOKUP(2,1/(SRP!$B$26:$B$29&lt;=E5901)/(SRP!$C$26:$C$29&gt;=E5901),SRP!$D$26:$D$29)*(G5901/100)*(E5901/1000)),
IF(C5901="Wine",
SUM(LOOKUP(2,1/(SRP!$B$21:$B$25&lt;=E5901)/(SRP!$C$21:$C$25&gt;=E5901),SRP!$D$21:$D$25)*(G5901/100)*(E5901/1000)),
IF(AND(C5901="Ready to Drink",D5901="RTD-One Pour Cocktail&gt;7%&lt;=14.5"),
SUM(LOOKUP(2,1/(SRP!$B$16:$B$20&lt;=E5901)/(SRP!$C$16:$C$20&gt;=E5901),SRP!$D$16:$D$20)*(G5901/100)*(E5901/1000)),
IF(C5901="Ready to Drink",
SUM(LOOKUP(2,1/(SRP!$B$11:$B$15&lt;=E5901)/(SRP!$C$11:$C$15&gt;=E5901),SRP!$D$11:$D$15)*(G5901/100)*(E5901/1000)),
0)))))),2)</f>
        <v>117.11</v>
      </c>
      <c r="L5901" s="173" t="str">
        <f t="shared" si="92"/>
        <v>Ready to Drink30000</v>
      </c>
      <c r="M5901" s="154" t="e">
        <f>VLOOKUP(L5901,'Slope %'!C:D,2,0)</f>
        <v>#N/A</v>
      </c>
    </row>
    <row r="5902" spans="1:13" x14ac:dyDescent="0.25">
      <c r="A5902" s="169">
        <v>64268</v>
      </c>
      <c r="B5902" s="170" t="s">
        <v>4379</v>
      </c>
      <c r="C5902" s="170" t="s">
        <v>263</v>
      </c>
      <c r="D5902" s="170" t="s">
        <v>806</v>
      </c>
      <c r="E5902" s="170">
        <v>4260</v>
      </c>
      <c r="F5902" s="170">
        <v>2</v>
      </c>
      <c r="G5902" s="171">
        <v>4</v>
      </c>
      <c r="H5902" s="170" t="s">
        <v>20</v>
      </c>
      <c r="I5902" s="171">
        <v>31.99</v>
      </c>
      <c r="J5902" s="169">
        <v>12</v>
      </c>
      <c r="K5902" s="154" cm="1">
        <f t="array" ref="K5902">ROUND(
IF(C5902="Beer",
SUM(LOOKUP(2,1/(SRP!$B$8:$B$10&lt;=E5902)/(SRP!$C$8:$C$10&gt;=E5902),SRP!$D$8:$D$10)*(G5902/100)*(E5902/1000)),
IF(C5902="Spirits",
SUM(LOOKUP(2,1/(SRP!$B$2:$B$7&lt;=E5902)/(SRP!$C$2:$C$7&gt;=E5902),SRP!$D$2:$D$7)*(G5902/100)*(E5902/1000)),
IF(AND(C5902="Wine",D5902="Fortified Wines"),
SUM(LOOKUP(2,1/(SRP!$B$26:$B$29&lt;=E5902)/(SRP!$C$26:$C$29&gt;=E5902),SRP!$D$26:$D$29)*(G5902/100)*(E5902/1000)),
IF(C5902="Wine",
SUM(LOOKUP(2,1/(SRP!$B$21:$B$25&lt;=E5902)/(SRP!$C$21:$C$25&gt;=E5902),SRP!$D$21:$D$25)*(G5902/100)*(E5902/1000)),
IF(AND(C5902="Ready to Drink",D5902="RTD-One Pour Cocktail&gt;7%&lt;=14.5"),
SUM(LOOKUP(2,1/(SRP!$B$16:$B$20&lt;=E5902)/(SRP!$C$16:$C$20&gt;=E5902),SRP!$D$16:$D$20)*(G5902/100)*(E5902/1000)),
IF(C5902="Ready to Drink",
SUM(LOOKUP(2,1/(SRP!$B$11:$B$15&lt;=E5902)/(SRP!$C$11:$C$15&gt;=E5902),SRP!$D$11:$D$15)*(G5902/100)*(E5902/1000)),
0)))))),2)</f>
        <v>13.3</v>
      </c>
      <c r="L5902" s="173" t="str">
        <f t="shared" si="92"/>
        <v>Ready to Drink4260</v>
      </c>
      <c r="M5902" s="154">
        <f>VLOOKUP(L5902,'Slope %'!C:D,2,0)</f>
        <v>7.0000000000000007E-2</v>
      </c>
    </row>
    <row r="5903" spans="1:13" x14ac:dyDescent="0.25">
      <c r="A5903" s="169">
        <v>64269</v>
      </c>
      <c r="B5903" s="170" t="s">
        <v>4380</v>
      </c>
      <c r="C5903" s="170" t="s">
        <v>263</v>
      </c>
      <c r="D5903" s="170" t="s">
        <v>935</v>
      </c>
      <c r="E5903" s="170">
        <v>30000</v>
      </c>
      <c r="F5903" s="170">
        <v>1</v>
      </c>
      <c r="G5903" s="171">
        <v>3</v>
      </c>
      <c r="H5903" s="170" t="s">
        <v>2607</v>
      </c>
      <c r="I5903" s="171">
        <v>249</v>
      </c>
      <c r="J5903" s="169">
        <v>1</v>
      </c>
      <c r="K5903" s="154" cm="1">
        <f t="array" ref="K5903">ROUND(
IF(C5903="Beer",
SUM(LOOKUP(2,1/(SRP!$B$8:$B$10&lt;=E5903)/(SRP!$C$8:$C$10&gt;=E5903),SRP!$D$8:$D$10)*(G5903/100)*(E5903/1000)),
IF(C5903="Spirits",
SUM(LOOKUP(2,1/(SRP!$B$2:$B$7&lt;=E5903)/(SRP!$C$2:$C$7&gt;=E5903),SRP!$D$2:$D$7)*(G5903/100)*(E5903/1000)),
IF(AND(C5903="Wine",D5903="Fortified Wines"),
SUM(LOOKUP(2,1/(SRP!$B$26:$B$29&lt;=E5903)/(SRP!$C$26:$C$29&gt;=E5903),SRP!$D$26:$D$29)*(G5903/100)*(E5903/1000)),
IF(C5903="Wine",
SUM(LOOKUP(2,1/(SRP!$B$21:$B$25&lt;=E5903)/(SRP!$C$21:$C$25&gt;=E5903),SRP!$D$21:$D$25)*(G5903/100)*(E5903/1000)),
IF(AND(C5903="Ready to Drink",D5903="RTD-One Pour Cocktail&gt;7%&lt;=14.5"),
SUM(LOOKUP(2,1/(SRP!$B$16:$B$20&lt;=E5903)/(SRP!$C$16:$C$20&gt;=E5903),SRP!$D$16:$D$20)*(G5903/100)*(E5903/1000)),
IF(C5903="Ready to Drink",
SUM(LOOKUP(2,1/(SRP!$B$11:$B$15&lt;=E5903)/(SRP!$C$11:$C$15&gt;=E5903),SRP!$D$11:$D$15)*(G5903/100)*(E5903/1000)),
0)))))),2)</f>
        <v>70.260000000000005</v>
      </c>
      <c r="L5903" s="173" t="str">
        <f t="shared" si="92"/>
        <v>Ready to Drink30000</v>
      </c>
      <c r="M5903" s="154" t="e">
        <f>VLOOKUP(L5903,'Slope %'!C:D,2,0)</f>
        <v>#N/A</v>
      </c>
    </row>
    <row r="5904" spans="1:13" x14ac:dyDescent="0.25">
      <c r="A5904" s="169">
        <v>64269</v>
      </c>
      <c r="B5904" s="170" t="s">
        <v>4380</v>
      </c>
      <c r="C5904" s="170" t="s">
        <v>263</v>
      </c>
      <c r="D5904" s="170" t="s">
        <v>935</v>
      </c>
      <c r="E5904" s="170">
        <v>30000</v>
      </c>
      <c r="F5904" s="170">
        <v>1</v>
      </c>
      <c r="G5904" s="171">
        <v>3</v>
      </c>
      <c r="H5904" s="170" t="s">
        <v>2607</v>
      </c>
      <c r="I5904" s="171">
        <v>249</v>
      </c>
      <c r="J5904" s="169">
        <v>1</v>
      </c>
      <c r="K5904" s="154" cm="1">
        <f t="array" ref="K5904">ROUND(
IF(C5904="Beer",
SUM(LOOKUP(2,1/(SRP!$B$8:$B$10&lt;=E5904)/(SRP!$C$8:$C$10&gt;=E5904),SRP!$D$8:$D$10)*(G5904/100)*(E5904/1000)),
IF(C5904="Spirits",
SUM(LOOKUP(2,1/(SRP!$B$2:$B$7&lt;=E5904)/(SRP!$C$2:$C$7&gt;=E5904),SRP!$D$2:$D$7)*(G5904/100)*(E5904/1000)),
IF(AND(C5904="Wine",D5904="Fortified Wines"),
SUM(LOOKUP(2,1/(SRP!$B$26:$B$29&lt;=E5904)/(SRP!$C$26:$C$29&gt;=E5904),SRP!$D$26:$D$29)*(G5904/100)*(E5904/1000)),
IF(C5904="Wine",
SUM(LOOKUP(2,1/(SRP!$B$21:$B$25&lt;=E5904)/(SRP!$C$21:$C$25&gt;=E5904),SRP!$D$21:$D$25)*(G5904/100)*(E5904/1000)),
IF(AND(C5904="Ready to Drink",D5904="RTD-One Pour Cocktail&gt;7%&lt;=14.5"),
SUM(LOOKUP(2,1/(SRP!$B$16:$B$20&lt;=E5904)/(SRP!$C$16:$C$20&gt;=E5904),SRP!$D$16:$D$20)*(G5904/100)*(E5904/1000)),
IF(C5904="Ready to Drink",
SUM(LOOKUP(2,1/(SRP!$B$11:$B$15&lt;=E5904)/(SRP!$C$11:$C$15&gt;=E5904),SRP!$D$11:$D$15)*(G5904/100)*(E5904/1000)),
0)))))),2)</f>
        <v>70.260000000000005</v>
      </c>
      <c r="L5904" s="173" t="str">
        <f t="shared" si="92"/>
        <v>Ready to Drink30000</v>
      </c>
      <c r="M5904" s="154" t="e">
        <f>VLOOKUP(L5904,'Slope %'!C:D,2,0)</f>
        <v>#N/A</v>
      </c>
    </row>
    <row r="5905" spans="1:13" x14ac:dyDescent="0.25">
      <c r="A5905" s="169">
        <v>64284</v>
      </c>
      <c r="B5905" s="170" t="s">
        <v>4381</v>
      </c>
      <c r="C5905" s="170" t="s">
        <v>24</v>
      </c>
      <c r="D5905" s="170" t="s">
        <v>68</v>
      </c>
      <c r="E5905" s="170">
        <v>3000</v>
      </c>
      <c r="F5905" s="170">
        <v>1</v>
      </c>
      <c r="G5905" s="171">
        <v>13.4</v>
      </c>
      <c r="H5905" s="170" t="s">
        <v>1194</v>
      </c>
      <c r="I5905" s="171">
        <v>45.99</v>
      </c>
      <c r="J5905" s="169">
        <v>1</v>
      </c>
      <c r="K5905" s="154" cm="1">
        <f t="array" ref="K5905">ROUND(
IF(C5905="Beer",
SUM(LOOKUP(2,1/(SRP!$B$8:$B$10&lt;=E5905)/(SRP!$C$8:$C$10&gt;=E5905),SRP!$D$8:$D$10)*(G5905/100)*(E5905/1000)),
IF(C5905="Spirits",
SUM(LOOKUP(2,1/(SRP!$B$2:$B$7&lt;=E5905)/(SRP!$C$2:$C$7&gt;=E5905),SRP!$D$2:$D$7)*(G5905/100)*(E5905/1000)),
IF(AND(C5905="Wine",D5905="Fortified Wines"),
SUM(LOOKUP(2,1/(SRP!$B$26:$B$29&lt;=E5905)/(SRP!$C$26:$C$29&gt;=E5905),SRP!$D$26:$D$29)*(G5905/100)*(E5905/1000)),
IF(C5905="Wine",
SUM(LOOKUP(2,1/(SRP!$B$21:$B$25&lt;=E5905)/(SRP!$C$21:$C$25&gt;=E5905),SRP!$D$21:$D$25)*(G5905/100)*(E5905/1000)),
IF(AND(C5905="Ready to Drink",D5905="RTD-One Pour Cocktail&gt;7%&lt;=14.5"),
SUM(LOOKUP(2,1/(SRP!$B$16:$B$20&lt;=E5905)/(SRP!$C$16:$C$20&gt;=E5905),SRP!$D$16:$D$20)*(G5905/100)*(E5905/1000)),
IF(C5905="Ready to Drink",
SUM(LOOKUP(2,1/(SRP!$B$11:$B$15&lt;=E5905)/(SRP!$C$11:$C$15&gt;=E5905),SRP!$D$11:$D$15)*(G5905/100)*(E5905/1000)),
0)))))),2)</f>
        <v>31.38</v>
      </c>
      <c r="L5905" s="173" t="str">
        <f t="shared" si="92"/>
        <v>Wine3000</v>
      </c>
      <c r="M5905" s="154">
        <f>VLOOKUP(L5905,'Slope %'!C:D,2,0)</f>
        <v>0.05</v>
      </c>
    </row>
    <row r="5906" spans="1:13" x14ac:dyDescent="0.25">
      <c r="A5906" s="169">
        <v>64301</v>
      </c>
      <c r="B5906" s="170" t="s">
        <v>4382</v>
      </c>
      <c r="C5906" s="170" t="s">
        <v>24</v>
      </c>
      <c r="D5906" s="170" t="s">
        <v>109</v>
      </c>
      <c r="E5906" s="170">
        <v>3000</v>
      </c>
      <c r="F5906" s="170">
        <v>1</v>
      </c>
      <c r="G5906" s="171">
        <v>12</v>
      </c>
      <c r="H5906" s="170" t="s">
        <v>1194</v>
      </c>
      <c r="I5906" s="171">
        <v>45.99</v>
      </c>
      <c r="J5906" s="169">
        <v>1</v>
      </c>
      <c r="K5906" s="154" cm="1">
        <f t="array" ref="K5906">ROUND(
IF(C5906="Beer",
SUM(LOOKUP(2,1/(SRP!$B$8:$B$10&lt;=E5906)/(SRP!$C$8:$C$10&gt;=E5906),SRP!$D$8:$D$10)*(G5906/100)*(E5906/1000)),
IF(C5906="Spirits",
SUM(LOOKUP(2,1/(SRP!$B$2:$B$7&lt;=E5906)/(SRP!$C$2:$C$7&gt;=E5906),SRP!$D$2:$D$7)*(G5906/100)*(E5906/1000)),
IF(AND(C5906="Wine",D5906="Fortified Wines"),
SUM(LOOKUP(2,1/(SRP!$B$26:$B$29&lt;=E5906)/(SRP!$C$26:$C$29&gt;=E5906),SRP!$D$26:$D$29)*(G5906/100)*(E5906/1000)),
IF(C5906="Wine",
SUM(LOOKUP(2,1/(SRP!$B$21:$B$25&lt;=E5906)/(SRP!$C$21:$C$25&gt;=E5906),SRP!$D$21:$D$25)*(G5906/100)*(E5906/1000)),
IF(AND(C5906="Ready to Drink",D5906="RTD-One Pour Cocktail&gt;7%&lt;=14.5"),
SUM(LOOKUP(2,1/(SRP!$B$16:$B$20&lt;=E5906)/(SRP!$C$16:$C$20&gt;=E5906),SRP!$D$16:$D$20)*(G5906/100)*(E5906/1000)),
IF(C5906="Ready to Drink",
SUM(LOOKUP(2,1/(SRP!$B$11:$B$15&lt;=E5906)/(SRP!$C$11:$C$15&gt;=E5906),SRP!$D$11:$D$15)*(G5906/100)*(E5906/1000)),
0)))))),2)</f>
        <v>28.11</v>
      </c>
      <c r="L5906" s="173" t="str">
        <f t="shared" si="92"/>
        <v>Wine3000</v>
      </c>
      <c r="M5906" s="154">
        <f>VLOOKUP(L5906,'Slope %'!C:D,2,0)</f>
        <v>0.05</v>
      </c>
    </row>
    <row r="5907" spans="1:13" x14ac:dyDescent="0.25">
      <c r="A5907" s="169">
        <v>64314</v>
      </c>
      <c r="B5907" s="170" t="s">
        <v>4383</v>
      </c>
      <c r="C5907" s="170" t="s">
        <v>24</v>
      </c>
      <c r="D5907" s="170" t="s">
        <v>109</v>
      </c>
      <c r="E5907" s="170">
        <v>500</v>
      </c>
      <c r="F5907" s="170">
        <v>12</v>
      </c>
      <c r="G5907" s="171">
        <v>10</v>
      </c>
      <c r="H5907" s="170" t="s">
        <v>110</v>
      </c>
      <c r="I5907" s="171">
        <v>18.989999999999998</v>
      </c>
      <c r="J5907" s="169">
        <v>1</v>
      </c>
      <c r="K5907" s="154" cm="1">
        <f t="array" ref="K5907">ROUND(
IF(C5907="Beer",
SUM(LOOKUP(2,1/(SRP!$B$8:$B$10&lt;=E5907)/(SRP!$C$8:$C$10&gt;=E5907),SRP!$D$8:$D$10)*(G5907/100)*(E5907/1000)),
IF(C5907="Spirits",
SUM(LOOKUP(2,1/(SRP!$B$2:$B$7&lt;=E5907)/(SRP!$C$2:$C$7&gt;=E5907),SRP!$D$2:$D$7)*(G5907/100)*(E5907/1000)),
IF(AND(C5907="Wine",D5907="Fortified Wines"),
SUM(LOOKUP(2,1/(SRP!$B$26:$B$29&lt;=E5907)/(SRP!$C$26:$C$29&gt;=E5907),SRP!$D$26:$D$29)*(G5907/100)*(E5907/1000)),
IF(C5907="Wine",
SUM(LOOKUP(2,1/(SRP!$B$21:$B$25&lt;=E5907)/(SRP!$C$21:$C$25&gt;=E5907),SRP!$D$21:$D$25)*(G5907/100)*(E5907/1000)),
IF(AND(C5907="Ready to Drink",D5907="RTD-One Pour Cocktail&gt;7%&lt;=14.5"),
SUM(LOOKUP(2,1/(SRP!$B$16:$B$20&lt;=E5907)/(SRP!$C$16:$C$20&gt;=E5907),SRP!$D$16:$D$20)*(G5907/100)*(E5907/1000)),
IF(C5907="Ready to Drink",
SUM(LOOKUP(2,1/(SRP!$B$11:$B$15&lt;=E5907)/(SRP!$C$11:$C$15&gt;=E5907),SRP!$D$11:$D$15)*(G5907/100)*(E5907/1000)),
0)))))),2)</f>
        <v>4.1399999999999997</v>
      </c>
      <c r="L5907" s="173" t="str">
        <f t="shared" si="92"/>
        <v>Wine500</v>
      </c>
      <c r="M5907" s="154">
        <f>VLOOKUP(L5907,'Slope %'!C:D,2,0)</f>
        <v>0.1</v>
      </c>
    </row>
    <row r="5908" spans="1:13" x14ac:dyDescent="0.25">
      <c r="A5908" s="169">
        <v>64341</v>
      </c>
      <c r="B5908" s="170" t="s">
        <v>4384</v>
      </c>
      <c r="C5908" s="170" t="s">
        <v>15</v>
      </c>
      <c r="D5908" s="170" t="s">
        <v>756</v>
      </c>
      <c r="E5908" s="170">
        <v>100</v>
      </c>
      <c r="F5908" s="170">
        <v>30</v>
      </c>
      <c r="G5908" s="171">
        <v>35</v>
      </c>
      <c r="H5908" s="170" t="s">
        <v>378</v>
      </c>
      <c r="I5908" s="171">
        <v>7.25</v>
      </c>
      <c r="J5908" s="169">
        <v>1</v>
      </c>
      <c r="K5908" s="154" cm="1">
        <f t="array" ref="K5908">ROUND(
IF(C5908="Beer",
SUM(LOOKUP(2,1/(SRP!$B$8:$B$10&lt;=E5908)/(SRP!$C$8:$C$10&gt;=E5908),SRP!$D$8:$D$10)*(G5908/100)*(E5908/1000)),
IF(C5908="Spirits",
SUM(LOOKUP(2,1/(SRP!$B$2:$B$7&lt;=E5908)/(SRP!$C$2:$C$7&gt;=E5908),SRP!$D$2:$D$7)*(G5908/100)*(E5908/1000)),
IF(AND(C5908="Wine",D5908="Fortified Wines"),
SUM(LOOKUP(2,1/(SRP!$B$26:$B$29&lt;=E5908)/(SRP!$C$26:$C$29&gt;=E5908),SRP!$D$26:$D$29)*(G5908/100)*(E5908/1000)),
IF(C5908="Wine",
SUM(LOOKUP(2,1/(SRP!$B$21:$B$25&lt;=E5908)/(SRP!$C$21:$C$25&gt;=E5908),SRP!$D$21:$D$25)*(G5908/100)*(E5908/1000)),
IF(AND(C5908="Ready to Drink",D5908="RTD-One Pour Cocktail&gt;7%&lt;=14.5"),
SUM(LOOKUP(2,1/(SRP!$B$16:$B$20&lt;=E5908)/(SRP!$C$16:$C$20&gt;=E5908),SRP!$D$16:$D$20)*(G5908/100)*(E5908/1000)),
IF(C5908="Ready to Drink",
SUM(LOOKUP(2,1/(SRP!$B$11:$B$15&lt;=E5908)/(SRP!$C$11:$C$15&gt;=E5908),SRP!$D$11:$D$15)*(G5908/100)*(E5908/1000)),
0)))))),2)</f>
        <v>3.72</v>
      </c>
      <c r="L5908" s="173" t="str">
        <f t="shared" si="92"/>
        <v>Spirits100</v>
      </c>
      <c r="M5908" s="154">
        <f>VLOOKUP(L5908,'Slope %'!C:D,2,0)</f>
        <v>0.1</v>
      </c>
    </row>
    <row r="5909" spans="1:13" x14ac:dyDescent="0.25">
      <c r="A5909" s="169">
        <v>64349</v>
      </c>
      <c r="B5909" s="170" t="s">
        <v>4385</v>
      </c>
      <c r="C5909" s="170" t="s">
        <v>24</v>
      </c>
      <c r="D5909" s="170" t="s">
        <v>34</v>
      </c>
      <c r="E5909" s="170">
        <v>750</v>
      </c>
      <c r="F5909" s="170">
        <v>6</v>
      </c>
      <c r="G5909" s="171">
        <v>14.5</v>
      </c>
      <c r="H5909" s="170" t="s">
        <v>177</v>
      </c>
      <c r="I5909" s="171">
        <v>209.99</v>
      </c>
      <c r="J5909" s="169">
        <v>1</v>
      </c>
      <c r="K5909" s="154" cm="1">
        <f t="array" ref="K5909">ROUND(
IF(C5909="Beer",
SUM(LOOKUP(2,1/(SRP!$B$8:$B$10&lt;=E5909)/(SRP!$C$8:$C$10&gt;=E5909),SRP!$D$8:$D$10)*(G5909/100)*(E5909/1000)),
IF(C5909="Spirits",
SUM(LOOKUP(2,1/(SRP!$B$2:$B$7&lt;=E5909)/(SRP!$C$2:$C$7&gt;=E5909),SRP!$D$2:$D$7)*(G5909/100)*(E5909/1000)),
IF(AND(C5909="Wine",D5909="Fortified Wines"),
SUM(LOOKUP(2,1/(SRP!$B$26:$B$29&lt;=E5909)/(SRP!$C$26:$C$29&gt;=E5909),SRP!$D$26:$D$29)*(G5909/100)*(E5909/1000)),
IF(C5909="Wine",
SUM(LOOKUP(2,1/(SRP!$B$21:$B$25&lt;=E5909)/(SRP!$C$21:$C$25&gt;=E5909),SRP!$D$21:$D$25)*(G5909/100)*(E5909/1000)),
IF(AND(C5909="Ready to Drink",D5909="RTD-One Pour Cocktail&gt;7%&lt;=14.5"),
SUM(LOOKUP(2,1/(SRP!$B$16:$B$20&lt;=E5909)/(SRP!$C$16:$C$20&gt;=E5909),SRP!$D$16:$D$20)*(G5909/100)*(E5909/1000)),
IF(C5909="Ready to Drink",
SUM(LOOKUP(2,1/(SRP!$B$11:$B$15&lt;=E5909)/(SRP!$C$11:$C$15&gt;=E5909),SRP!$D$11:$D$15)*(G5909/100)*(E5909/1000)),
0)))))),2)</f>
        <v>8.49</v>
      </c>
      <c r="L5909" s="173" t="str">
        <f t="shared" si="92"/>
        <v>Wine750</v>
      </c>
      <c r="M5909" s="154">
        <f>VLOOKUP(L5909,'Slope %'!C:D,2,0)</f>
        <v>0.1</v>
      </c>
    </row>
    <row r="5910" spans="1:13" x14ac:dyDescent="0.25">
      <c r="A5910" s="169">
        <v>64368</v>
      </c>
      <c r="B5910" s="170" t="s">
        <v>4386</v>
      </c>
      <c r="C5910" s="170" t="s">
        <v>24</v>
      </c>
      <c r="D5910" s="170" t="s">
        <v>85</v>
      </c>
      <c r="E5910" s="170">
        <v>750</v>
      </c>
      <c r="F5910" s="170">
        <v>12</v>
      </c>
      <c r="G5910" s="171">
        <v>12.5</v>
      </c>
      <c r="H5910" s="170" t="s">
        <v>2364</v>
      </c>
      <c r="I5910" s="171">
        <v>29.99</v>
      </c>
      <c r="J5910" s="169">
        <v>1</v>
      </c>
      <c r="K5910" s="154" cm="1">
        <f t="array" ref="K5910">ROUND(
IF(C5910="Beer",
SUM(LOOKUP(2,1/(SRP!$B$8:$B$10&lt;=E5910)/(SRP!$C$8:$C$10&gt;=E5910),SRP!$D$8:$D$10)*(G5910/100)*(E5910/1000)),
IF(C5910="Spirits",
SUM(LOOKUP(2,1/(SRP!$B$2:$B$7&lt;=E5910)/(SRP!$C$2:$C$7&gt;=E5910),SRP!$D$2:$D$7)*(G5910/100)*(E5910/1000)),
IF(AND(C5910="Wine",D5910="Fortified Wines"),
SUM(LOOKUP(2,1/(SRP!$B$26:$B$29&lt;=E5910)/(SRP!$C$26:$C$29&gt;=E5910),SRP!$D$26:$D$29)*(G5910/100)*(E5910/1000)),
IF(C5910="Wine",
SUM(LOOKUP(2,1/(SRP!$B$21:$B$25&lt;=E5910)/(SRP!$C$21:$C$25&gt;=E5910),SRP!$D$21:$D$25)*(G5910/100)*(E5910/1000)),
IF(AND(C5910="Ready to Drink",D5910="RTD-One Pour Cocktail&gt;7%&lt;=14.5"),
SUM(LOOKUP(2,1/(SRP!$B$16:$B$20&lt;=E5910)/(SRP!$C$16:$C$20&gt;=E5910),SRP!$D$16:$D$20)*(G5910/100)*(E5910/1000)),
IF(C5910="Ready to Drink",
SUM(LOOKUP(2,1/(SRP!$B$11:$B$15&lt;=E5910)/(SRP!$C$11:$C$15&gt;=E5910),SRP!$D$11:$D$15)*(G5910/100)*(E5910/1000)),
0)))))),2)</f>
        <v>7.32</v>
      </c>
      <c r="L5910" s="173" t="str">
        <f t="shared" si="92"/>
        <v>Wine750</v>
      </c>
      <c r="M5910" s="154">
        <f>VLOOKUP(L5910,'Slope %'!C:D,2,0)</f>
        <v>0.1</v>
      </c>
    </row>
    <row r="5911" spans="1:13" x14ac:dyDescent="0.25">
      <c r="A5911" s="169">
        <v>64369</v>
      </c>
      <c r="B5911" s="170" t="s">
        <v>4387</v>
      </c>
      <c r="C5911" s="170" t="s">
        <v>24</v>
      </c>
      <c r="D5911" s="170" t="s">
        <v>66</v>
      </c>
      <c r="E5911" s="170">
        <v>750</v>
      </c>
      <c r="F5911" s="170">
        <v>12</v>
      </c>
      <c r="G5911" s="171">
        <v>12</v>
      </c>
      <c r="H5911" s="170" t="s">
        <v>2364</v>
      </c>
      <c r="I5911" s="171">
        <v>29.99</v>
      </c>
      <c r="J5911" s="169">
        <v>1</v>
      </c>
      <c r="K5911" s="154" cm="1">
        <f t="array" ref="K5911">ROUND(
IF(C5911="Beer",
SUM(LOOKUP(2,1/(SRP!$B$8:$B$10&lt;=E5911)/(SRP!$C$8:$C$10&gt;=E5911),SRP!$D$8:$D$10)*(G5911/100)*(E5911/1000)),
IF(C5911="Spirits",
SUM(LOOKUP(2,1/(SRP!$B$2:$B$7&lt;=E5911)/(SRP!$C$2:$C$7&gt;=E5911),SRP!$D$2:$D$7)*(G5911/100)*(E5911/1000)),
IF(AND(C5911="Wine",D5911="Fortified Wines"),
SUM(LOOKUP(2,1/(SRP!$B$26:$B$29&lt;=E5911)/(SRP!$C$26:$C$29&gt;=E5911),SRP!$D$26:$D$29)*(G5911/100)*(E5911/1000)),
IF(C5911="Wine",
SUM(LOOKUP(2,1/(SRP!$B$21:$B$25&lt;=E5911)/(SRP!$C$21:$C$25&gt;=E5911),SRP!$D$21:$D$25)*(G5911/100)*(E5911/1000)),
IF(AND(C5911="Ready to Drink",D5911="RTD-One Pour Cocktail&gt;7%&lt;=14.5"),
SUM(LOOKUP(2,1/(SRP!$B$16:$B$20&lt;=E5911)/(SRP!$C$16:$C$20&gt;=E5911),SRP!$D$16:$D$20)*(G5911/100)*(E5911/1000)),
IF(C5911="Ready to Drink",
SUM(LOOKUP(2,1/(SRP!$B$11:$B$15&lt;=E5911)/(SRP!$C$11:$C$15&gt;=E5911),SRP!$D$11:$D$15)*(G5911/100)*(E5911/1000)),
0)))))),2)</f>
        <v>7.03</v>
      </c>
      <c r="L5911" s="173" t="str">
        <f t="shared" si="92"/>
        <v>Wine750</v>
      </c>
      <c r="M5911" s="154">
        <f>VLOOKUP(L5911,'Slope %'!C:D,2,0)</f>
        <v>0.1</v>
      </c>
    </row>
    <row r="5912" spans="1:13" x14ac:dyDescent="0.25">
      <c r="A5912" s="169">
        <v>64372</v>
      </c>
      <c r="B5912" s="170" t="s">
        <v>4388</v>
      </c>
      <c r="C5912" s="170" t="s">
        <v>24</v>
      </c>
      <c r="D5912" s="170" t="s">
        <v>68</v>
      </c>
      <c r="E5912" s="170">
        <v>750</v>
      </c>
      <c r="F5912" s="170">
        <v>12</v>
      </c>
      <c r="G5912" s="171">
        <v>12.5</v>
      </c>
      <c r="H5912" s="170" t="s">
        <v>47</v>
      </c>
      <c r="I5912" s="171">
        <v>14.99</v>
      </c>
      <c r="J5912" s="169">
        <v>1</v>
      </c>
      <c r="K5912" s="154" cm="1">
        <f t="array" ref="K5912">ROUND(
IF(C5912="Beer",
SUM(LOOKUP(2,1/(SRP!$B$8:$B$10&lt;=E5912)/(SRP!$C$8:$C$10&gt;=E5912),SRP!$D$8:$D$10)*(G5912/100)*(E5912/1000)),
IF(C5912="Spirits",
SUM(LOOKUP(2,1/(SRP!$B$2:$B$7&lt;=E5912)/(SRP!$C$2:$C$7&gt;=E5912),SRP!$D$2:$D$7)*(G5912/100)*(E5912/1000)),
IF(AND(C5912="Wine",D5912="Fortified Wines"),
SUM(LOOKUP(2,1/(SRP!$B$26:$B$29&lt;=E5912)/(SRP!$C$26:$C$29&gt;=E5912),SRP!$D$26:$D$29)*(G5912/100)*(E5912/1000)),
IF(C5912="Wine",
SUM(LOOKUP(2,1/(SRP!$B$21:$B$25&lt;=E5912)/(SRP!$C$21:$C$25&gt;=E5912),SRP!$D$21:$D$25)*(G5912/100)*(E5912/1000)),
IF(AND(C5912="Ready to Drink",D5912="RTD-One Pour Cocktail&gt;7%&lt;=14.5"),
SUM(LOOKUP(2,1/(SRP!$B$16:$B$20&lt;=E5912)/(SRP!$C$16:$C$20&gt;=E5912),SRP!$D$16:$D$20)*(G5912/100)*(E5912/1000)),
IF(C5912="Ready to Drink",
SUM(LOOKUP(2,1/(SRP!$B$11:$B$15&lt;=E5912)/(SRP!$C$11:$C$15&gt;=E5912),SRP!$D$11:$D$15)*(G5912/100)*(E5912/1000)),
0)))))),2)</f>
        <v>7.32</v>
      </c>
      <c r="L5912" s="173" t="str">
        <f t="shared" si="92"/>
        <v>Wine750</v>
      </c>
      <c r="M5912" s="154">
        <f>VLOOKUP(L5912,'Slope %'!C:D,2,0)</f>
        <v>0.1</v>
      </c>
    </row>
    <row r="5913" spans="1:13" x14ac:dyDescent="0.25">
      <c r="A5913" s="169">
        <v>64374</v>
      </c>
      <c r="B5913" s="170" t="s">
        <v>4389</v>
      </c>
      <c r="C5913" s="170" t="s">
        <v>24</v>
      </c>
      <c r="D5913" s="170" t="s">
        <v>34</v>
      </c>
      <c r="E5913" s="170">
        <v>750</v>
      </c>
      <c r="F5913" s="170">
        <v>12</v>
      </c>
      <c r="G5913" s="171">
        <v>12.5</v>
      </c>
      <c r="H5913" s="170" t="s">
        <v>47</v>
      </c>
      <c r="I5913" s="171">
        <v>11.99</v>
      </c>
      <c r="J5913" s="169">
        <v>1</v>
      </c>
      <c r="K5913" s="154" cm="1">
        <f t="array" ref="K5913">ROUND(
IF(C5913="Beer",
SUM(LOOKUP(2,1/(SRP!$B$8:$B$10&lt;=E5913)/(SRP!$C$8:$C$10&gt;=E5913),SRP!$D$8:$D$10)*(G5913/100)*(E5913/1000)),
IF(C5913="Spirits",
SUM(LOOKUP(2,1/(SRP!$B$2:$B$7&lt;=E5913)/(SRP!$C$2:$C$7&gt;=E5913),SRP!$D$2:$D$7)*(G5913/100)*(E5913/1000)),
IF(AND(C5913="Wine",D5913="Fortified Wines"),
SUM(LOOKUP(2,1/(SRP!$B$26:$B$29&lt;=E5913)/(SRP!$C$26:$C$29&gt;=E5913),SRP!$D$26:$D$29)*(G5913/100)*(E5913/1000)),
IF(C5913="Wine",
SUM(LOOKUP(2,1/(SRP!$B$21:$B$25&lt;=E5913)/(SRP!$C$21:$C$25&gt;=E5913),SRP!$D$21:$D$25)*(G5913/100)*(E5913/1000)),
IF(AND(C5913="Ready to Drink",D5913="RTD-One Pour Cocktail&gt;7%&lt;=14.5"),
SUM(LOOKUP(2,1/(SRP!$B$16:$B$20&lt;=E5913)/(SRP!$C$16:$C$20&gt;=E5913),SRP!$D$16:$D$20)*(G5913/100)*(E5913/1000)),
IF(C5913="Ready to Drink",
SUM(LOOKUP(2,1/(SRP!$B$11:$B$15&lt;=E5913)/(SRP!$C$11:$C$15&gt;=E5913),SRP!$D$11:$D$15)*(G5913/100)*(E5913/1000)),
0)))))),2)</f>
        <v>7.32</v>
      </c>
      <c r="L5913" s="173" t="str">
        <f t="shared" si="92"/>
        <v>Wine750</v>
      </c>
      <c r="M5913" s="154">
        <f>VLOOKUP(L5913,'Slope %'!C:D,2,0)</f>
        <v>0.1</v>
      </c>
    </row>
    <row r="5914" spans="1:13" x14ac:dyDescent="0.25">
      <c r="A5914" s="169">
        <v>64376</v>
      </c>
      <c r="B5914" s="170" t="s">
        <v>4390</v>
      </c>
      <c r="C5914" s="170" t="s">
        <v>263</v>
      </c>
      <c r="D5914" s="170" t="s">
        <v>264</v>
      </c>
      <c r="E5914" s="170">
        <v>473</v>
      </c>
      <c r="F5914" s="170">
        <v>12</v>
      </c>
      <c r="G5914" s="171">
        <v>4</v>
      </c>
      <c r="H5914" s="170" t="s">
        <v>105</v>
      </c>
      <c r="I5914" s="171">
        <v>3.99</v>
      </c>
      <c r="J5914" s="169">
        <v>1</v>
      </c>
      <c r="K5914" s="154" cm="1">
        <f t="array" ref="K5914">ROUND(
IF(C5914="Beer",
SUM(LOOKUP(2,1/(SRP!$B$8:$B$10&lt;=E5914)/(SRP!$C$8:$C$10&gt;=E5914),SRP!$D$8:$D$10)*(G5914/100)*(E5914/1000)),
IF(C5914="Spirits",
SUM(LOOKUP(2,1/(SRP!$B$2:$B$7&lt;=E5914)/(SRP!$C$2:$C$7&gt;=E5914),SRP!$D$2:$D$7)*(G5914/100)*(E5914/1000)),
IF(AND(C5914="Wine",D5914="Fortified Wines"),
SUM(LOOKUP(2,1/(SRP!$B$26:$B$29&lt;=E5914)/(SRP!$C$26:$C$29&gt;=E5914),SRP!$D$26:$D$29)*(G5914/100)*(E5914/1000)),
IF(C5914="Wine",
SUM(LOOKUP(2,1/(SRP!$B$21:$B$25&lt;=E5914)/(SRP!$C$21:$C$25&gt;=E5914),SRP!$D$21:$D$25)*(G5914/100)*(E5914/1000)),
IF(AND(C5914="Ready to Drink",D5914="RTD-One Pour Cocktail&gt;7%&lt;=14.5"),
SUM(LOOKUP(2,1/(SRP!$B$16:$B$20&lt;=E5914)/(SRP!$C$16:$C$20&gt;=E5914),SRP!$D$16:$D$20)*(G5914/100)*(E5914/1000)),
IF(C5914="Ready to Drink",
SUM(LOOKUP(2,1/(SRP!$B$11:$B$15&lt;=E5914)/(SRP!$C$11:$C$15&gt;=E5914),SRP!$D$11:$D$15)*(G5914/100)*(E5914/1000)),
0)))))),2)</f>
        <v>1.57</v>
      </c>
      <c r="L5914" s="173" t="str">
        <f t="shared" si="92"/>
        <v>Ready to Drink473</v>
      </c>
      <c r="M5914" s="154">
        <f>VLOOKUP(L5914,'Slope %'!C:D,2,0)</f>
        <v>0.12</v>
      </c>
    </row>
    <row r="5915" spans="1:13" x14ac:dyDescent="0.25">
      <c r="A5915" s="169">
        <v>64376</v>
      </c>
      <c r="B5915" s="170" t="s">
        <v>4390</v>
      </c>
      <c r="C5915" s="170" t="s">
        <v>263</v>
      </c>
      <c r="D5915" s="170" t="s">
        <v>264</v>
      </c>
      <c r="E5915" s="170">
        <v>473</v>
      </c>
      <c r="F5915" s="170">
        <v>12</v>
      </c>
      <c r="G5915" s="171">
        <v>4</v>
      </c>
      <c r="H5915" s="170" t="s">
        <v>105</v>
      </c>
      <c r="I5915" s="171">
        <v>3.99</v>
      </c>
      <c r="J5915" s="169">
        <v>1</v>
      </c>
      <c r="K5915" s="154" cm="1">
        <f t="array" ref="K5915">ROUND(
IF(C5915="Beer",
SUM(LOOKUP(2,1/(SRP!$B$8:$B$10&lt;=E5915)/(SRP!$C$8:$C$10&gt;=E5915),SRP!$D$8:$D$10)*(G5915/100)*(E5915/1000)),
IF(C5915="Spirits",
SUM(LOOKUP(2,1/(SRP!$B$2:$B$7&lt;=E5915)/(SRP!$C$2:$C$7&gt;=E5915),SRP!$D$2:$D$7)*(G5915/100)*(E5915/1000)),
IF(AND(C5915="Wine",D5915="Fortified Wines"),
SUM(LOOKUP(2,1/(SRP!$B$26:$B$29&lt;=E5915)/(SRP!$C$26:$C$29&gt;=E5915),SRP!$D$26:$D$29)*(G5915/100)*(E5915/1000)),
IF(C5915="Wine",
SUM(LOOKUP(2,1/(SRP!$B$21:$B$25&lt;=E5915)/(SRP!$C$21:$C$25&gt;=E5915),SRP!$D$21:$D$25)*(G5915/100)*(E5915/1000)),
IF(AND(C5915="Ready to Drink",D5915="RTD-One Pour Cocktail&gt;7%&lt;=14.5"),
SUM(LOOKUP(2,1/(SRP!$B$16:$B$20&lt;=E5915)/(SRP!$C$16:$C$20&gt;=E5915),SRP!$D$16:$D$20)*(G5915/100)*(E5915/1000)),
IF(C5915="Ready to Drink",
SUM(LOOKUP(2,1/(SRP!$B$11:$B$15&lt;=E5915)/(SRP!$C$11:$C$15&gt;=E5915),SRP!$D$11:$D$15)*(G5915/100)*(E5915/1000)),
0)))))),2)</f>
        <v>1.57</v>
      </c>
      <c r="L5915" s="173" t="str">
        <f t="shared" si="92"/>
        <v>Ready to Drink473</v>
      </c>
      <c r="M5915" s="154">
        <f>VLOOKUP(L5915,'Slope %'!C:D,2,0)</f>
        <v>0.12</v>
      </c>
    </row>
    <row r="5916" spans="1:13" x14ac:dyDescent="0.25">
      <c r="A5916" s="169">
        <v>64380</v>
      </c>
      <c r="B5916" s="170" t="s">
        <v>4391</v>
      </c>
      <c r="C5916" s="170" t="s">
        <v>263</v>
      </c>
      <c r="D5916" s="170" t="s">
        <v>332</v>
      </c>
      <c r="E5916" s="170">
        <v>30000</v>
      </c>
      <c r="F5916" s="170">
        <v>1</v>
      </c>
      <c r="G5916" s="171">
        <v>6.9</v>
      </c>
      <c r="H5916" s="170" t="s">
        <v>1053</v>
      </c>
      <c r="I5916" s="171">
        <v>343.58</v>
      </c>
      <c r="J5916" s="169">
        <v>1</v>
      </c>
      <c r="K5916" s="154" cm="1">
        <f t="array" ref="K5916">ROUND(
IF(C5916="Beer",
SUM(LOOKUP(2,1/(SRP!$B$8:$B$10&lt;=E5916)/(SRP!$C$8:$C$10&gt;=E5916),SRP!$D$8:$D$10)*(G5916/100)*(E5916/1000)),
IF(C5916="Spirits",
SUM(LOOKUP(2,1/(SRP!$B$2:$B$7&lt;=E5916)/(SRP!$C$2:$C$7&gt;=E5916),SRP!$D$2:$D$7)*(G5916/100)*(E5916/1000)),
IF(AND(C5916="Wine",D5916="Fortified Wines"),
SUM(LOOKUP(2,1/(SRP!$B$26:$B$29&lt;=E5916)/(SRP!$C$26:$C$29&gt;=E5916),SRP!$D$26:$D$29)*(G5916/100)*(E5916/1000)),
IF(C5916="Wine",
SUM(LOOKUP(2,1/(SRP!$B$21:$B$25&lt;=E5916)/(SRP!$C$21:$C$25&gt;=E5916),SRP!$D$21:$D$25)*(G5916/100)*(E5916/1000)),
IF(AND(C5916="Ready to Drink",D5916="RTD-One Pour Cocktail&gt;7%&lt;=14.5"),
SUM(LOOKUP(2,1/(SRP!$B$16:$B$20&lt;=E5916)/(SRP!$C$16:$C$20&gt;=E5916),SRP!$D$16:$D$20)*(G5916/100)*(E5916/1000)),
IF(C5916="Ready to Drink",
SUM(LOOKUP(2,1/(SRP!$B$11:$B$15&lt;=E5916)/(SRP!$C$11:$C$15&gt;=E5916),SRP!$D$11:$D$15)*(G5916/100)*(E5916/1000)),
0)))))),2)</f>
        <v>161.6</v>
      </c>
      <c r="L5916" s="173" t="str">
        <f t="shared" si="92"/>
        <v>Ready to Drink30000</v>
      </c>
      <c r="M5916" s="154" t="e">
        <f>VLOOKUP(L5916,'Slope %'!C:D,2,0)</f>
        <v>#N/A</v>
      </c>
    </row>
    <row r="5917" spans="1:13" x14ac:dyDescent="0.25">
      <c r="A5917" s="169">
        <v>64380</v>
      </c>
      <c r="B5917" s="170" t="s">
        <v>4391</v>
      </c>
      <c r="C5917" s="170" t="s">
        <v>263</v>
      </c>
      <c r="D5917" s="170" t="s">
        <v>332</v>
      </c>
      <c r="E5917" s="170">
        <v>30000</v>
      </c>
      <c r="F5917" s="170">
        <v>1</v>
      </c>
      <c r="G5917" s="171">
        <v>6.9</v>
      </c>
      <c r="H5917" s="170" t="s">
        <v>1053</v>
      </c>
      <c r="I5917" s="171">
        <v>343.58</v>
      </c>
      <c r="J5917" s="169">
        <v>1</v>
      </c>
      <c r="K5917" s="154" cm="1">
        <f t="array" ref="K5917">ROUND(
IF(C5917="Beer",
SUM(LOOKUP(2,1/(SRP!$B$8:$B$10&lt;=E5917)/(SRP!$C$8:$C$10&gt;=E5917),SRP!$D$8:$D$10)*(G5917/100)*(E5917/1000)),
IF(C5917="Spirits",
SUM(LOOKUP(2,1/(SRP!$B$2:$B$7&lt;=E5917)/(SRP!$C$2:$C$7&gt;=E5917),SRP!$D$2:$D$7)*(G5917/100)*(E5917/1000)),
IF(AND(C5917="Wine",D5917="Fortified Wines"),
SUM(LOOKUP(2,1/(SRP!$B$26:$B$29&lt;=E5917)/(SRP!$C$26:$C$29&gt;=E5917),SRP!$D$26:$D$29)*(G5917/100)*(E5917/1000)),
IF(C5917="Wine",
SUM(LOOKUP(2,1/(SRP!$B$21:$B$25&lt;=E5917)/(SRP!$C$21:$C$25&gt;=E5917),SRP!$D$21:$D$25)*(G5917/100)*(E5917/1000)),
IF(AND(C5917="Ready to Drink",D5917="RTD-One Pour Cocktail&gt;7%&lt;=14.5"),
SUM(LOOKUP(2,1/(SRP!$B$16:$B$20&lt;=E5917)/(SRP!$C$16:$C$20&gt;=E5917),SRP!$D$16:$D$20)*(G5917/100)*(E5917/1000)),
IF(C5917="Ready to Drink",
SUM(LOOKUP(2,1/(SRP!$B$11:$B$15&lt;=E5917)/(SRP!$C$11:$C$15&gt;=E5917),SRP!$D$11:$D$15)*(G5917/100)*(E5917/1000)),
0)))))),2)</f>
        <v>161.6</v>
      </c>
      <c r="L5917" s="173" t="str">
        <f t="shared" si="92"/>
        <v>Ready to Drink30000</v>
      </c>
      <c r="M5917" s="154" t="e">
        <f>VLOOKUP(L5917,'Slope %'!C:D,2,0)</f>
        <v>#N/A</v>
      </c>
    </row>
    <row r="5918" spans="1:13" x14ac:dyDescent="0.25">
      <c r="A5918" s="169">
        <v>64385</v>
      </c>
      <c r="B5918" s="170" t="s">
        <v>4392</v>
      </c>
      <c r="C5918" s="170" t="s">
        <v>263</v>
      </c>
      <c r="D5918" s="170" t="s">
        <v>264</v>
      </c>
      <c r="E5918" s="170">
        <v>1420</v>
      </c>
      <c r="F5918" s="170">
        <v>6</v>
      </c>
      <c r="G5918" s="171">
        <v>5</v>
      </c>
      <c r="H5918" s="170" t="s">
        <v>17</v>
      </c>
      <c r="I5918" s="171">
        <v>12.99</v>
      </c>
      <c r="J5918" s="169">
        <v>4</v>
      </c>
      <c r="K5918" s="154" cm="1">
        <f t="array" ref="K5918">ROUND(
IF(C5918="Beer",
SUM(LOOKUP(2,1/(SRP!$B$8:$B$10&lt;=E5918)/(SRP!$C$8:$C$10&gt;=E5918),SRP!$D$8:$D$10)*(G5918/100)*(E5918/1000)),
IF(C5918="Spirits",
SUM(LOOKUP(2,1/(SRP!$B$2:$B$7&lt;=E5918)/(SRP!$C$2:$C$7&gt;=E5918),SRP!$D$2:$D$7)*(G5918/100)*(E5918/1000)),
IF(AND(C5918="Wine",D5918="Fortified Wines"),
SUM(LOOKUP(2,1/(SRP!$B$26:$B$29&lt;=E5918)/(SRP!$C$26:$C$29&gt;=E5918),SRP!$D$26:$D$29)*(G5918/100)*(E5918/1000)),
IF(C5918="Wine",
SUM(LOOKUP(2,1/(SRP!$B$21:$B$25&lt;=E5918)/(SRP!$C$21:$C$25&gt;=E5918),SRP!$D$21:$D$25)*(G5918/100)*(E5918/1000)),
IF(AND(C5918="Ready to Drink",D5918="RTD-One Pour Cocktail&gt;7%&lt;=14.5"),
SUM(LOOKUP(2,1/(SRP!$B$16:$B$20&lt;=E5918)/(SRP!$C$16:$C$20&gt;=E5918),SRP!$D$16:$D$20)*(G5918/100)*(E5918/1000)),
IF(C5918="Ready to Drink",
SUM(LOOKUP(2,1/(SRP!$B$11:$B$15&lt;=E5918)/(SRP!$C$11:$C$15&gt;=E5918),SRP!$D$11:$D$15)*(G5918/100)*(E5918/1000)),
0)))))),2)</f>
        <v>5.54</v>
      </c>
      <c r="L5918" s="173" t="str">
        <f t="shared" si="92"/>
        <v>Ready to Drink1420</v>
      </c>
      <c r="M5918" s="154">
        <f>VLOOKUP(L5918,'Slope %'!C:D,2,0)</f>
        <v>0.12</v>
      </c>
    </row>
    <row r="5919" spans="1:13" x14ac:dyDescent="0.25">
      <c r="A5919" s="169">
        <v>64386</v>
      </c>
      <c r="B5919" s="170" t="s">
        <v>4393</v>
      </c>
      <c r="C5919" s="170" t="s">
        <v>263</v>
      </c>
      <c r="D5919" s="170" t="s">
        <v>332</v>
      </c>
      <c r="E5919" s="170">
        <v>1420</v>
      </c>
      <c r="F5919" s="170">
        <v>6</v>
      </c>
      <c r="G5919" s="171">
        <v>12.5</v>
      </c>
      <c r="H5919" s="170" t="s">
        <v>1712</v>
      </c>
      <c r="I5919" s="171">
        <v>16.989999999999998</v>
      </c>
      <c r="J5919" s="169">
        <v>4</v>
      </c>
      <c r="K5919" s="154" cm="1">
        <f t="array" ref="K5919">ROUND(
IF(C5919="Beer",
SUM(LOOKUP(2,1/(SRP!$B$8:$B$10&lt;=E5919)/(SRP!$C$8:$C$10&gt;=E5919),SRP!$D$8:$D$10)*(G5919/100)*(E5919/1000)),
IF(C5919="Spirits",
SUM(LOOKUP(2,1/(SRP!$B$2:$B$7&lt;=E5919)/(SRP!$C$2:$C$7&gt;=E5919),SRP!$D$2:$D$7)*(G5919/100)*(E5919/1000)),
IF(AND(C5919="Wine",D5919="Fortified Wines"),
SUM(LOOKUP(2,1/(SRP!$B$26:$B$29&lt;=E5919)/(SRP!$C$26:$C$29&gt;=E5919),SRP!$D$26:$D$29)*(G5919/100)*(E5919/1000)),
IF(C5919="Wine",
SUM(LOOKUP(2,1/(SRP!$B$21:$B$25&lt;=E5919)/(SRP!$C$21:$C$25&gt;=E5919),SRP!$D$21:$D$25)*(G5919/100)*(E5919/1000)),
IF(AND(C5919="Ready to Drink",D5919="RTD-One Pour Cocktail&gt;7%&lt;=14.5"),
SUM(LOOKUP(2,1/(SRP!$B$16:$B$20&lt;=E5919)/(SRP!$C$16:$C$20&gt;=E5919),SRP!$D$16:$D$20)*(G5919/100)*(E5919/1000)),
IF(C5919="Ready to Drink",
SUM(LOOKUP(2,1/(SRP!$B$11:$B$15&lt;=E5919)/(SRP!$C$11:$C$15&gt;=E5919),SRP!$D$11:$D$15)*(G5919/100)*(E5919/1000)),
0)))))),2)</f>
        <v>13.86</v>
      </c>
      <c r="L5919" s="173" t="str">
        <f t="shared" si="92"/>
        <v>Ready to Drink1420</v>
      </c>
      <c r="M5919" s="154">
        <f>VLOOKUP(L5919,'Slope %'!C:D,2,0)</f>
        <v>0.12</v>
      </c>
    </row>
    <row r="5920" spans="1:13" x14ac:dyDescent="0.25">
      <c r="A5920" s="169">
        <v>64386</v>
      </c>
      <c r="B5920" s="170" t="s">
        <v>4393</v>
      </c>
      <c r="C5920" s="170" t="s">
        <v>263</v>
      </c>
      <c r="D5920" s="170" t="s">
        <v>332</v>
      </c>
      <c r="E5920" s="170">
        <v>1420</v>
      </c>
      <c r="F5920" s="170">
        <v>6</v>
      </c>
      <c r="G5920" s="171">
        <v>12.5</v>
      </c>
      <c r="H5920" s="170" t="s">
        <v>1712</v>
      </c>
      <c r="I5920" s="171">
        <v>16.989999999999998</v>
      </c>
      <c r="J5920" s="169">
        <v>4</v>
      </c>
      <c r="K5920" s="154" cm="1">
        <f t="array" ref="K5920">ROUND(
IF(C5920="Beer",
SUM(LOOKUP(2,1/(SRP!$B$8:$B$10&lt;=E5920)/(SRP!$C$8:$C$10&gt;=E5920),SRP!$D$8:$D$10)*(G5920/100)*(E5920/1000)),
IF(C5920="Spirits",
SUM(LOOKUP(2,1/(SRP!$B$2:$B$7&lt;=E5920)/(SRP!$C$2:$C$7&gt;=E5920),SRP!$D$2:$D$7)*(G5920/100)*(E5920/1000)),
IF(AND(C5920="Wine",D5920="Fortified Wines"),
SUM(LOOKUP(2,1/(SRP!$B$26:$B$29&lt;=E5920)/(SRP!$C$26:$C$29&gt;=E5920),SRP!$D$26:$D$29)*(G5920/100)*(E5920/1000)),
IF(C5920="Wine",
SUM(LOOKUP(2,1/(SRP!$B$21:$B$25&lt;=E5920)/(SRP!$C$21:$C$25&gt;=E5920),SRP!$D$21:$D$25)*(G5920/100)*(E5920/1000)),
IF(AND(C5920="Ready to Drink",D5920="RTD-One Pour Cocktail&gt;7%&lt;=14.5"),
SUM(LOOKUP(2,1/(SRP!$B$16:$B$20&lt;=E5920)/(SRP!$C$16:$C$20&gt;=E5920),SRP!$D$16:$D$20)*(G5920/100)*(E5920/1000)),
IF(C5920="Ready to Drink",
SUM(LOOKUP(2,1/(SRP!$B$11:$B$15&lt;=E5920)/(SRP!$C$11:$C$15&gt;=E5920),SRP!$D$11:$D$15)*(G5920/100)*(E5920/1000)),
0)))))),2)</f>
        <v>13.86</v>
      </c>
      <c r="L5920" s="173" t="str">
        <f t="shared" si="92"/>
        <v>Ready to Drink1420</v>
      </c>
      <c r="M5920" s="154">
        <f>VLOOKUP(L5920,'Slope %'!C:D,2,0)</f>
        <v>0.12</v>
      </c>
    </row>
    <row r="5921" spans="1:13" x14ac:dyDescent="0.25">
      <c r="A5921" s="169">
        <v>64393</v>
      </c>
      <c r="B5921" s="170" t="s">
        <v>4394</v>
      </c>
      <c r="C5921" s="170" t="s">
        <v>263</v>
      </c>
      <c r="D5921" s="170" t="s">
        <v>264</v>
      </c>
      <c r="E5921" s="170">
        <v>1420</v>
      </c>
      <c r="F5921" s="170">
        <v>6</v>
      </c>
      <c r="G5921" s="171">
        <v>5</v>
      </c>
      <c r="H5921" s="170" t="s">
        <v>402</v>
      </c>
      <c r="I5921" s="171">
        <v>13.99</v>
      </c>
      <c r="J5921" s="169">
        <v>4</v>
      </c>
      <c r="K5921" s="154" cm="1">
        <f t="array" ref="K5921">ROUND(
IF(C5921="Beer",
SUM(LOOKUP(2,1/(SRP!$B$8:$B$10&lt;=E5921)/(SRP!$C$8:$C$10&gt;=E5921),SRP!$D$8:$D$10)*(G5921/100)*(E5921/1000)),
IF(C5921="Spirits",
SUM(LOOKUP(2,1/(SRP!$B$2:$B$7&lt;=E5921)/(SRP!$C$2:$C$7&gt;=E5921),SRP!$D$2:$D$7)*(G5921/100)*(E5921/1000)),
IF(AND(C5921="Wine",D5921="Fortified Wines"),
SUM(LOOKUP(2,1/(SRP!$B$26:$B$29&lt;=E5921)/(SRP!$C$26:$C$29&gt;=E5921),SRP!$D$26:$D$29)*(G5921/100)*(E5921/1000)),
IF(C5921="Wine",
SUM(LOOKUP(2,1/(SRP!$B$21:$B$25&lt;=E5921)/(SRP!$C$21:$C$25&gt;=E5921),SRP!$D$21:$D$25)*(G5921/100)*(E5921/1000)),
IF(AND(C5921="Ready to Drink",D5921="RTD-One Pour Cocktail&gt;7%&lt;=14.5"),
SUM(LOOKUP(2,1/(SRP!$B$16:$B$20&lt;=E5921)/(SRP!$C$16:$C$20&gt;=E5921),SRP!$D$16:$D$20)*(G5921/100)*(E5921/1000)),
IF(C5921="Ready to Drink",
SUM(LOOKUP(2,1/(SRP!$B$11:$B$15&lt;=E5921)/(SRP!$C$11:$C$15&gt;=E5921),SRP!$D$11:$D$15)*(G5921/100)*(E5921/1000)),
0)))))),2)</f>
        <v>5.54</v>
      </c>
      <c r="L5921" s="173" t="str">
        <f t="shared" si="92"/>
        <v>Ready to Drink1420</v>
      </c>
      <c r="M5921" s="154">
        <f>VLOOKUP(L5921,'Slope %'!C:D,2,0)</f>
        <v>0.12</v>
      </c>
    </row>
    <row r="5922" spans="1:13" x14ac:dyDescent="0.25">
      <c r="A5922" s="169">
        <v>64394</v>
      </c>
      <c r="B5922" s="170" t="s">
        <v>4395</v>
      </c>
      <c r="C5922" s="170" t="s">
        <v>263</v>
      </c>
      <c r="D5922" s="170" t="s">
        <v>264</v>
      </c>
      <c r="E5922" s="170">
        <v>1420</v>
      </c>
      <c r="F5922" s="170">
        <v>6</v>
      </c>
      <c r="G5922" s="171">
        <v>5</v>
      </c>
      <c r="H5922" s="170" t="s">
        <v>402</v>
      </c>
      <c r="I5922" s="171">
        <v>13.99</v>
      </c>
      <c r="J5922" s="169">
        <v>4</v>
      </c>
      <c r="K5922" s="154" cm="1">
        <f t="array" ref="K5922">ROUND(
IF(C5922="Beer",
SUM(LOOKUP(2,1/(SRP!$B$8:$B$10&lt;=E5922)/(SRP!$C$8:$C$10&gt;=E5922),SRP!$D$8:$D$10)*(G5922/100)*(E5922/1000)),
IF(C5922="Spirits",
SUM(LOOKUP(2,1/(SRP!$B$2:$B$7&lt;=E5922)/(SRP!$C$2:$C$7&gt;=E5922),SRP!$D$2:$D$7)*(G5922/100)*(E5922/1000)),
IF(AND(C5922="Wine",D5922="Fortified Wines"),
SUM(LOOKUP(2,1/(SRP!$B$26:$B$29&lt;=E5922)/(SRP!$C$26:$C$29&gt;=E5922),SRP!$D$26:$D$29)*(G5922/100)*(E5922/1000)),
IF(C5922="Wine",
SUM(LOOKUP(2,1/(SRP!$B$21:$B$25&lt;=E5922)/(SRP!$C$21:$C$25&gt;=E5922),SRP!$D$21:$D$25)*(G5922/100)*(E5922/1000)),
IF(AND(C5922="Ready to Drink",D5922="RTD-One Pour Cocktail&gt;7%&lt;=14.5"),
SUM(LOOKUP(2,1/(SRP!$B$16:$B$20&lt;=E5922)/(SRP!$C$16:$C$20&gt;=E5922),SRP!$D$16:$D$20)*(G5922/100)*(E5922/1000)),
IF(C5922="Ready to Drink",
SUM(LOOKUP(2,1/(SRP!$B$11:$B$15&lt;=E5922)/(SRP!$C$11:$C$15&gt;=E5922),SRP!$D$11:$D$15)*(G5922/100)*(E5922/1000)),
0)))))),2)</f>
        <v>5.54</v>
      </c>
      <c r="L5922" s="173" t="str">
        <f t="shared" si="92"/>
        <v>Ready to Drink1420</v>
      </c>
      <c r="M5922" s="154">
        <f>VLOOKUP(L5922,'Slope %'!C:D,2,0)</f>
        <v>0.12</v>
      </c>
    </row>
    <row r="5923" spans="1:13" x14ac:dyDescent="0.25">
      <c r="A5923" s="169">
        <v>64404</v>
      </c>
      <c r="B5923" s="170" t="s">
        <v>4396</v>
      </c>
      <c r="C5923" s="170" t="s">
        <v>15</v>
      </c>
      <c r="D5923" s="170" t="s">
        <v>1271</v>
      </c>
      <c r="E5923" s="170">
        <v>50</v>
      </c>
      <c r="F5923" s="170">
        <v>120</v>
      </c>
      <c r="G5923" s="171">
        <v>30</v>
      </c>
      <c r="H5923" s="170" t="s">
        <v>446</v>
      </c>
      <c r="I5923" s="171">
        <v>2.37</v>
      </c>
      <c r="J5923" s="169">
        <v>1</v>
      </c>
      <c r="K5923" s="154" cm="1">
        <f t="array" ref="K5923">ROUND(
IF(C5923="Beer",
SUM(LOOKUP(2,1/(SRP!$B$8:$B$10&lt;=E5923)/(SRP!$C$8:$C$10&gt;=E5923),SRP!$D$8:$D$10)*(G5923/100)*(E5923/1000)),
IF(C5923="Spirits",
SUM(LOOKUP(2,1/(SRP!$B$2:$B$7&lt;=E5923)/(SRP!$C$2:$C$7&gt;=E5923),SRP!$D$2:$D$7)*(G5923/100)*(E5923/1000)),
IF(AND(C5923="Wine",D5923="Fortified Wines"),
SUM(LOOKUP(2,1/(SRP!$B$26:$B$29&lt;=E5923)/(SRP!$C$26:$C$29&gt;=E5923),SRP!$D$26:$D$29)*(G5923/100)*(E5923/1000)),
IF(C5923="Wine",
SUM(LOOKUP(2,1/(SRP!$B$21:$B$25&lt;=E5923)/(SRP!$C$21:$C$25&gt;=E5923),SRP!$D$21:$D$25)*(G5923/100)*(E5923/1000)),
IF(AND(C5923="Ready to Drink",D5923="RTD-One Pour Cocktail&gt;7%&lt;=14.5"),
SUM(LOOKUP(2,1/(SRP!$B$16:$B$20&lt;=E5923)/(SRP!$C$16:$C$20&gt;=E5923),SRP!$D$16:$D$20)*(G5923/100)*(E5923/1000)),
IF(C5923="Ready to Drink",
SUM(LOOKUP(2,1/(SRP!$B$11:$B$15&lt;=E5923)/(SRP!$C$11:$C$15&gt;=E5923),SRP!$D$11:$D$15)*(G5923/100)*(E5923/1000)),
0)))))),2)</f>
        <v>2.02</v>
      </c>
      <c r="L5923" s="173" t="str">
        <f t="shared" si="92"/>
        <v>Spirits50</v>
      </c>
      <c r="M5923" s="154">
        <f>VLOOKUP(L5923,'Slope %'!C:D,2,0)</f>
        <v>0.1</v>
      </c>
    </row>
    <row r="5924" spans="1:13" x14ac:dyDescent="0.25">
      <c r="A5924" s="169">
        <v>64414</v>
      </c>
      <c r="B5924" s="170" t="s">
        <v>4397</v>
      </c>
      <c r="C5924" s="170" t="s">
        <v>263</v>
      </c>
      <c r="D5924" s="170" t="s">
        <v>935</v>
      </c>
      <c r="E5924" s="170">
        <v>355</v>
      </c>
      <c r="F5924" s="170">
        <v>24</v>
      </c>
      <c r="G5924" s="171">
        <v>6.5</v>
      </c>
      <c r="H5924" s="170" t="s">
        <v>2655</v>
      </c>
      <c r="I5924" s="171">
        <v>4.49</v>
      </c>
      <c r="J5924" s="169">
        <v>1</v>
      </c>
      <c r="K5924" s="154" cm="1">
        <f t="array" ref="K5924">ROUND(
IF(C5924="Beer",
SUM(LOOKUP(2,1/(SRP!$B$8:$B$10&lt;=E5924)/(SRP!$C$8:$C$10&gt;=E5924),SRP!$D$8:$D$10)*(G5924/100)*(E5924/1000)),
IF(C5924="Spirits",
SUM(LOOKUP(2,1/(SRP!$B$2:$B$7&lt;=E5924)/(SRP!$C$2:$C$7&gt;=E5924),SRP!$D$2:$D$7)*(G5924/100)*(E5924/1000)),
IF(AND(C5924="Wine",D5924="Fortified Wines"),
SUM(LOOKUP(2,1/(SRP!$B$26:$B$29&lt;=E5924)/(SRP!$C$26:$C$29&gt;=E5924),SRP!$D$26:$D$29)*(G5924/100)*(E5924/1000)),
IF(C5924="Wine",
SUM(LOOKUP(2,1/(SRP!$B$21:$B$25&lt;=E5924)/(SRP!$C$21:$C$25&gt;=E5924),SRP!$D$21:$D$25)*(G5924/100)*(E5924/1000)),
IF(AND(C5924="Ready to Drink",D5924="RTD-One Pour Cocktail&gt;7%&lt;=14.5"),
SUM(LOOKUP(2,1/(SRP!$B$16:$B$20&lt;=E5924)/(SRP!$C$16:$C$20&gt;=E5924),SRP!$D$16:$D$20)*(G5924/100)*(E5924/1000)),
IF(C5924="Ready to Drink",
SUM(LOOKUP(2,1/(SRP!$B$11:$B$15&lt;=E5924)/(SRP!$C$11:$C$15&gt;=E5924),SRP!$D$11:$D$15)*(G5924/100)*(E5924/1000)),
0)))))),2)</f>
        <v>2.0499999999999998</v>
      </c>
      <c r="L5924" s="173" t="str">
        <f t="shared" si="92"/>
        <v>Ready to Drink355</v>
      </c>
      <c r="M5924" s="154">
        <f>VLOOKUP(L5924,'Slope %'!C:D,2,0)</f>
        <v>0.12</v>
      </c>
    </row>
    <row r="5925" spans="1:13" x14ac:dyDescent="0.25">
      <c r="A5925" s="169">
        <v>64417</v>
      </c>
      <c r="B5925" s="170" t="s">
        <v>4398</v>
      </c>
      <c r="C5925" s="170" t="s">
        <v>263</v>
      </c>
      <c r="D5925" s="170" t="s">
        <v>264</v>
      </c>
      <c r="E5925" s="170">
        <v>355</v>
      </c>
      <c r="F5925" s="170">
        <v>24</v>
      </c>
      <c r="G5925" s="171">
        <v>4.5</v>
      </c>
      <c r="H5925" s="170" t="s">
        <v>1563</v>
      </c>
      <c r="I5925" s="171">
        <v>3.89</v>
      </c>
      <c r="J5925" s="169">
        <v>1</v>
      </c>
      <c r="K5925" s="154" cm="1">
        <f t="array" ref="K5925">ROUND(
IF(C5925="Beer",
SUM(LOOKUP(2,1/(SRP!$B$8:$B$10&lt;=E5925)/(SRP!$C$8:$C$10&gt;=E5925),SRP!$D$8:$D$10)*(G5925/100)*(E5925/1000)),
IF(C5925="Spirits",
SUM(LOOKUP(2,1/(SRP!$B$2:$B$7&lt;=E5925)/(SRP!$C$2:$C$7&gt;=E5925),SRP!$D$2:$D$7)*(G5925/100)*(E5925/1000)),
IF(AND(C5925="Wine",D5925="Fortified Wines"),
SUM(LOOKUP(2,1/(SRP!$B$26:$B$29&lt;=E5925)/(SRP!$C$26:$C$29&gt;=E5925),SRP!$D$26:$D$29)*(G5925/100)*(E5925/1000)),
IF(C5925="Wine",
SUM(LOOKUP(2,1/(SRP!$B$21:$B$25&lt;=E5925)/(SRP!$C$21:$C$25&gt;=E5925),SRP!$D$21:$D$25)*(G5925/100)*(E5925/1000)),
IF(AND(C5925="Ready to Drink",D5925="RTD-One Pour Cocktail&gt;7%&lt;=14.5"),
SUM(LOOKUP(2,1/(SRP!$B$16:$B$20&lt;=E5925)/(SRP!$C$16:$C$20&gt;=E5925),SRP!$D$16:$D$20)*(G5925/100)*(E5925/1000)),
IF(C5925="Ready to Drink",
SUM(LOOKUP(2,1/(SRP!$B$11:$B$15&lt;=E5925)/(SRP!$C$11:$C$15&gt;=E5925),SRP!$D$11:$D$15)*(G5925/100)*(E5925/1000)),
0)))))),2)</f>
        <v>1.42</v>
      </c>
      <c r="L5925" s="173" t="str">
        <f t="shared" si="92"/>
        <v>Ready to Drink355</v>
      </c>
      <c r="M5925" s="154">
        <f>VLOOKUP(L5925,'Slope %'!C:D,2,0)</f>
        <v>0.12</v>
      </c>
    </row>
    <row r="5926" spans="1:13" x14ac:dyDescent="0.25">
      <c r="A5926" s="169">
        <v>64418</v>
      </c>
      <c r="B5926" s="170" t="s">
        <v>4399</v>
      </c>
      <c r="C5926" s="170" t="s">
        <v>263</v>
      </c>
      <c r="D5926" s="170" t="s">
        <v>264</v>
      </c>
      <c r="E5926" s="170">
        <v>355</v>
      </c>
      <c r="F5926" s="170">
        <v>24</v>
      </c>
      <c r="G5926" s="171">
        <v>4.5</v>
      </c>
      <c r="H5926" s="170" t="s">
        <v>1563</v>
      </c>
      <c r="I5926" s="171">
        <v>3.89</v>
      </c>
      <c r="J5926" s="169">
        <v>1</v>
      </c>
      <c r="K5926" s="154" cm="1">
        <f t="array" ref="K5926">ROUND(
IF(C5926="Beer",
SUM(LOOKUP(2,1/(SRP!$B$8:$B$10&lt;=E5926)/(SRP!$C$8:$C$10&gt;=E5926),SRP!$D$8:$D$10)*(G5926/100)*(E5926/1000)),
IF(C5926="Spirits",
SUM(LOOKUP(2,1/(SRP!$B$2:$B$7&lt;=E5926)/(SRP!$C$2:$C$7&gt;=E5926),SRP!$D$2:$D$7)*(G5926/100)*(E5926/1000)),
IF(AND(C5926="Wine",D5926="Fortified Wines"),
SUM(LOOKUP(2,1/(SRP!$B$26:$B$29&lt;=E5926)/(SRP!$C$26:$C$29&gt;=E5926),SRP!$D$26:$D$29)*(G5926/100)*(E5926/1000)),
IF(C5926="Wine",
SUM(LOOKUP(2,1/(SRP!$B$21:$B$25&lt;=E5926)/(SRP!$C$21:$C$25&gt;=E5926),SRP!$D$21:$D$25)*(G5926/100)*(E5926/1000)),
IF(AND(C5926="Ready to Drink",D5926="RTD-One Pour Cocktail&gt;7%&lt;=14.5"),
SUM(LOOKUP(2,1/(SRP!$B$16:$B$20&lt;=E5926)/(SRP!$C$16:$C$20&gt;=E5926),SRP!$D$16:$D$20)*(G5926/100)*(E5926/1000)),
IF(C5926="Ready to Drink",
SUM(LOOKUP(2,1/(SRP!$B$11:$B$15&lt;=E5926)/(SRP!$C$11:$C$15&gt;=E5926),SRP!$D$11:$D$15)*(G5926/100)*(E5926/1000)),
0)))))),2)</f>
        <v>1.42</v>
      </c>
      <c r="L5926" s="173" t="str">
        <f t="shared" si="92"/>
        <v>Ready to Drink355</v>
      </c>
      <c r="M5926" s="154">
        <f>VLOOKUP(L5926,'Slope %'!C:D,2,0)</f>
        <v>0.12</v>
      </c>
    </row>
    <row r="5927" spans="1:13" x14ac:dyDescent="0.25">
      <c r="A5927" s="169">
        <v>64422</v>
      </c>
      <c r="B5927" s="170" t="s">
        <v>4400</v>
      </c>
      <c r="C5927" s="170" t="s">
        <v>15</v>
      </c>
      <c r="D5927" s="170" t="s">
        <v>93</v>
      </c>
      <c r="E5927" s="170">
        <v>50</v>
      </c>
      <c r="F5927" s="170">
        <v>60</v>
      </c>
      <c r="G5927" s="171">
        <v>35</v>
      </c>
      <c r="H5927" s="170" t="s">
        <v>446</v>
      </c>
      <c r="I5927" s="171">
        <v>3.27</v>
      </c>
      <c r="J5927" s="169">
        <v>1</v>
      </c>
      <c r="K5927" s="154" cm="1">
        <f t="array" ref="K5927">ROUND(
IF(C5927="Beer",
SUM(LOOKUP(2,1/(SRP!$B$8:$B$10&lt;=E5927)/(SRP!$C$8:$C$10&gt;=E5927),SRP!$D$8:$D$10)*(G5927/100)*(E5927/1000)),
IF(C5927="Spirits",
SUM(LOOKUP(2,1/(SRP!$B$2:$B$7&lt;=E5927)/(SRP!$C$2:$C$7&gt;=E5927),SRP!$D$2:$D$7)*(G5927/100)*(E5927/1000)),
IF(AND(C5927="Wine",D5927="Fortified Wines"),
SUM(LOOKUP(2,1/(SRP!$B$26:$B$29&lt;=E5927)/(SRP!$C$26:$C$29&gt;=E5927),SRP!$D$26:$D$29)*(G5927/100)*(E5927/1000)),
IF(C5927="Wine",
SUM(LOOKUP(2,1/(SRP!$B$21:$B$25&lt;=E5927)/(SRP!$C$21:$C$25&gt;=E5927),SRP!$D$21:$D$25)*(G5927/100)*(E5927/1000)),
IF(AND(C5927="Ready to Drink",D5927="RTD-One Pour Cocktail&gt;7%&lt;=14.5"),
SUM(LOOKUP(2,1/(SRP!$B$16:$B$20&lt;=E5927)/(SRP!$C$16:$C$20&gt;=E5927),SRP!$D$16:$D$20)*(G5927/100)*(E5927/1000)),
IF(C5927="Ready to Drink",
SUM(LOOKUP(2,1/(SRP!$B$11:$B$15&lt;=E5927)/(SRP!$C$11:$C$15&gt;=E5927),SRP!$D$11:$D$15)*(G5927/100)*(E5927/1000)),
0)))))),2)</f>
        <v>2.35</v>
      </c>
      <c r="L5927" s="173" t="str">
        <f t="shared" si="92"/>
        <v>Spirits50</v>
      </c>
      <c r="M5927" s="154">
        <f>VLOOKUP(L5927,'Slope %'!C:D,2,0)</f>
        <v>0.1</v>
      </c>
    </row>
    <row r="5928" spans="1:13" x14ac:dyDescent="0.25">
      <c r="A5928" s="169">
        <v>64428</v>
      </c>
      <c r="B5928" s="170" t="s">
        <v>4401</v>
      </c>
      <c r="C5928" s="170" t="s">
        <v>24</v>
      </c>
      <c r="D5928" s="170" t="s">
        <v>25</v>
      </c>
      <c r="E5928" s="170">
        <v>750</v>
      </c>
      <c r="F5928" s="170">
        <v>6</v>
      </c>
      <c r="G5928" s="171">
        <v>11</v>
      </c>
      <c r="H5928" s="170" t="s">
        <v>200</v>
      </c>
      <c r="I5928" s="171">
        <v>26.16</v>
      </c>
      <c r="J5928" s="169">
        <v>1</v>
      </c>
      <c r="K5928" s="154" cm="1">
        <f t="array" ref="K5928">ROUND(
IF(C5928="Beer",
SUM(LOOKUP(2,1/(SRP!$B$8:$B$10&lt;=E5928)/(SRP!$C$8:$C$10&gt;=E5928),SRP!$D$8:$D$10)*(G5928/100)*(E5928/1000)),
IF(C5928="Spirits",
SUM(LOOKUP(2,1/(SRP!$B$2:$B$7&lt;=E5928)/(SRP!$C$2:$C$7&gt;=E5928),SRP!$D$2:$D$7)*(G5928/100)*(E5928/1000)),
IF(AND(C5928="Wine",D5928="Fortified Wines"),
SUM(LOOKUP(2,1/(SRP!$B$26:$B$29&lt;=E5928)/(SRP!$C$26:$C$29&gt;=E5928),SRP!$D$26:$D$29)*(G5928/100)*(E5928/1000)),
IF(C5928="Wine",
SUM(LOOKUP(2,1/(SRP!$B$21:$B$25&lt;=E5928)/(SRP!$C$21:$C$25&gt;=E5928),SRP!$D$21:$D$25)*(G5928/100)*(E5928/1000)),
IF(AND(C5928="Ready to Drink",D5928="RTD-One Pour Cocktail&gt;7%&lt;=14.5"),
SUM(LOOKUP(2,1/(SRP!$B$16:$B$20&lt;=E5928)/(SRP!$C$16:$C$20&gt;=E5928),SRP!$D$16:$D$20)*(G5928/100)*(E5928/1000)),
IF(C5928="Ready to Drink",
SUM(LOOKUP(2,1/(SRP!$B$11:$B$15&lt;=E5928)/(SRP!$C$11:$C$15&gt;=E5928),SRP!$D$11:$D$15)*(G5928/100)*(E5928/1000)),
0)))))),2)</f>
        <v>6.44</v>
      </c>
      <c r="L5928" s="173" t="str">
        <f t="shared" si="92"/>
        <v>Wine750</v>
      </c>
      <c r="M5928" s="154">
        <f>VLOOKUP(L5928,'Slope %'!C:D,2,0)</f>
        <v>0.1</v>
      </c>
    </row>
    <row r="5929" spans="1:13" x14ac:dyDescent="0.25">
      <c r="A5929" s="169">
        <v>64436</v>
      </c>
      <c r="B5929" s="170" t="s">
        <v>4402</v>
      </c>
      <c r="C5929" s="170" t="s">
        <v>24</v>
      </c>
      <c r="D5929" s="170" t="s">
        <v>25</v>
      </c>
      <c r="E5929" s="170">
        <v>750</v>
      </c>
      <c r="F5929" s="170">
        <v>6</v>
      </c>
      <c r="G5929" s="171">
        <v>11.5</v>
      </c>
      <c r="H5929" s="170" t="s">
        <v>22</v>
      </c>
      <c r="I5929" s="171">
        <v>16.989999999999998</v>
      </c>
      <c r="J5929" s="169">
        <v>1</v>
      </c>
      <c r="K5929" s="154" cm="1">
        <f t="array" ref="K5929">ROUND(
IF(C5929="Beer",
SUM(LOOKUP(2,1/(SRP!$B$8:$B$10&lt;=E5929)/(SRP!$C$8:$C$10&gt;=E5929),SRP!$D$8:$D$10)*(G5929/100)*(E5929/1000)),
IF(C5929="Spirits",
SUM(LOOKUP(2,1/(SRP!$B$2:$B$7&lt;=E5929)/(SRP!$C$2:$C$7&gt;=E5929),SRP!$D$2:$D$7)*(G5929/100)*(E5929/1000)),
IF(AND(C5929="Wine",D5929="Fortified Wines"),
SUM(LOOKUP(2,1/(SRP!$B$26:$B$29&lt;=E5929)/(SRP!$C$26:$C$29&gt;=E5929),SRP!$D$26:$D$29)*(G5929/100)*(E5929/1000)),
IF(C5929="Wine",
SUM(LOOKUP(2,1/(SRP!$B$21:$B$25&lt;=E5929)/(SRP!$C$21:$C$25&gt;=E5929),SRP!$D$21:$D$25)*(G5929/100)*(E5929/1000)),
IF(AND(C5929="Ready to Drink",D5929="RTD-One Pour Cocktail&gt;7%&lt;=14.5"),
SUM(LOOKUP(2,1/(SRP!$B$16:$B$20&lt;=E5929)/(SRP!$C$16:$C$20&gt;=E5929),SRP!$D$16:$D$20)*(G5929/100)*(E5929/1000)),
IF(C5929="Ready to Drink",
SUM(LOOKUP(2,1/(SRP!$B$11:$B$15&lt;=E5929)/(SRP!$C$11:$C$15&gt;=E5929),SRP!$D$11:$D$15)*(G5929/100)*(E5929/1000)),
0)))))),2)</f>
        <v>6.73</v>
      </c>
      <c r="L5929" s="173" t="str">
        <f t="shared" si="92"/>
        <v>Wine750</v>
      </c>
      <c r="M5929" s="154">
        <f>VLOOKUP(L5929,'Slope %'!C:D,2,0)</f>
        <v>0.1</v>
      </c>
    </row>
    <row r="5930" spans="1:13" x14ac:dyDescent="0.25">
      <c r="A5930" s="169">
        <v>64446</v>
      </c>
      <c r="B5930" s="170" t="s">
        <v>4403</v>
      </c>
      <c r="C5930" s="170" t="s">
        <v>24</v>
      </c>
      <c r="D5930" s="170" t="s">
        <v>25</v>
      </c>
      <c r="E5930" s="170">
        <v>750</v>
      </c>
      <c r="F5930" s="170">
        <v>6</v>
      </c>
      <c r="G5930" s="171">
        <v>10</v>
      </c>
      <c r="H5930" s="170" t="s">
        <v>22</v>
      </c>
      <c r="I5930" s="171">
        <v>15.99</v>
      </c>
      <c r="J5930" s="169">
        <v>1</v>
      </c>
      <c r="K5930" s="154" cm="1">
        <f t="array" ref="K5930">ROUND(
IF(C5930="Beer",
SUM(LOOKUP(2,1/(SRP!$B$8:$B$10&lt;=E5930)/(SRP!$C$8:$C$10&gt;=E5930),SRP!$D$8:$D$10)*(G5930/100)*(E5930/1000)),
IF(C5930="Spirits",
SUM(LOOKUP(2,1/(SRP!$B$2:$B$7&lt;=E5930)/(SRP!$C$2:$C$7&gt;=E5930),SRP!$D$2:$D$7)*(G5930/100)*(E5930/1000)),
IF(AND(C5930="Wine",D5930="Fortified Wines"),
SUM(LOOKUP(2,1/(SRP!$B$26:$B$29&lt;=E5930)/(SRP!$C$26:$C$29&gt;=E5930),SRP!$D$26:$D$29)*(G5930/100)*(E5930/1000)),
IF(C5930="Wine",
SUM(LOOKUP(2,1/(SRP!$B$21:$B$25&lt;=E5930)/(SRP!$C$21:$C$25&gt;=E5930),SRP!$D$21:$D$25)*(G5930/100)*(E5930/1000)),
IF(AND(C5930="Ready to Drink",D5930="RTD-One Pour Cocktail&gt;7%&lt;=14.5"),
SUM(LOOKUP(2,1/(SRP!$B$16:$B$20&lt;=E5930)/(SRP!$C$16:$C$20&gt;=E5930),SRP!$D$16:$D$20)*(G5930/100)*(E5930/1000)),
IF(C5930="Ready to Drink",
SUM(LOOKUP(2,1/(SRP!$B$11:$B$15&lt;=E5930)/(SRP!$C$11:$C$15&gt;=E5930),SRP!$D$11:$D$15)*(G5930/100)*(E5930/1000)),
0)))))),2)</f>
        <v>5.86</v>
      </c>
      <c r="L5930" s="173" t="str">
        <f t="shared" si="92"/>
        <v>Wine750</v>
      </c>
      <c r="M5930" s="154">
        <f>VLOOKUP(L5930,'Slope %'!C:D,2,0)</f>
        <v>0.1</v>
      </c>
    </row>
    <row r="5931" spans="1:13" x14ac:dyDescent="0.25">
      <c r="A5931" s="169">
        <v>64448</v>
      </c>
      <c r="B5931" s="170" t="s">
        <v>4404</v>
      </c>
      <c r="C5931" s="170" t="s">
        <v>11</v>
      </c>
      <c r="D5931" s="170" t="s">
        <v>303</v>
      </c>
      <c r="E5931" s="170">
        <v>473</v>
      </c>
      <c r="F5931" s="170">
        <v>24</v>
      </c>
      <c r="G5931" s="171">
        <v>6.7</v>
      </c>
      <c r="H5931" s="170" t="s">
        <v>1457</v>
      </c>
      <c r="I5931" s="171">
        <v>4.8899999999999997</v>
      </c>
      <c r="J5931" s="169">
        <v>1</v>
      </c>
      <c r="K5931" s="154" cm="1">
        <f t="array" ref="K5931">ROUND(
IF(C5931="Beer",
SUM(LOOKUP(2,1/(SRP!$B$8:$B$10&lt;=E5931)/(SRP!$C$8:$C$10&gt;=E5931),SRP!$D$8:$D$10)*(G5931/100)*(E5931/1000)),
IF(C5931="Spirits",
SUM(LOOKUP(2,1/(SRP!$B$2:$B$7&lt;=E5931)/(SRP!$C$2:$C$7&gt;=E5931),SRP!$D$2:$D$7)*(G5931/100)*(E5931/1000)),
IF(AND(C5931="Wine",D5931="Fortified Wines"),
SUM(LOOKUP(2,1/(SRP!$B$26:$B$29&lt;=E5931)/(SRP!$C$26:$C$29&gt;=E5931),SRP!$D$26:$D$29)*(G5931/100)*(E5931/1000)),
IF(C5931="Wine",
SUM(LOOKUP(2,1/(SRP!$B$21:$B$25&lt;=E5931)/(SRP!$C$21:$C$25&gt;=E5931),SRP!$D$21:$D$25)*(G5931/100)*(E5931/1000)),
IF(AND(C5931="Ready to Drink",D5931="RTD-One Pour Cocktail&gt;7%&lt;=14.5"),
SUM(LOOKUP(2,1/(SRP!$B$16:$B$20&lt;=E5931)/(SRP!$C$16:$C$20&gt;=E5931),SRP!$D$16:$D$20)*(G5931/100)*(E5931/1000)),
IF(C5931="Ready to Drink",
SUM(LOOKUP(2,1/(SRP!$B$11:$B$15&lt;=E5931)/(SRP!$C$11:$C$15&gt;=E5931),SRP!$D$11:$D$15)*(G5931/100)*(E5931/1000)),
0)))))),2)</f>
        <v>2.4700000000000002</v>
      </c>
      <c r="L5931" s="173" t="str">
        <f t="shared" si="92"/>
        <v>Beer473</v>
      </c>
      <c r="M5931" s="154">
        <f>VLOOKUP(L5931,'Slope %'!C:D,2,0)</f>
        <v>0.12</v>
      </c>
    </row>
    <row r="5932" spans="1:13" x14ac:dyDescent="0.25">
      <c r="A5932" s="169">
        <v>64448</v>
      </c>
      <c r="B5932" s="170" t="s">
        <v>4404</v>
      </c>
      <c r="C5932" s="170" t="s">
        <v>11</v>
      </c>
      <c r="D5932" s="170" t="s">
        <v>303</v>
      </c>
      <c r="E5932" s="170">
        <v>473</v>
      </c>
      <c r="F5932" s="170">
        <v>24</v>
      </c>
      <c r="G5932" s="171">
        <v>6.7</v>
      </c>
      <c r="H5932" s="170" t="s">
        <v>1457</v>
      </c>
      <c r="I5932" s="171">
        <v>4.8899999999999997</v>
      </c>
      <c r="J5932" s="169">
        <v>1</v>
      </c>
      <c r="K5932" s="154" cm="1">
        <f t="array" ref="K5932">ROUND(
IF(C5932="Beer",
SUM(LOOKUP(2,1/(SRP!$B$8:$B$10&lt;=E5932)/(SRP!$C$8:$C$10&gt;=E5932),SRP!$D$8:$D$10)*(G5932/100)*(E5932/1000)),
IF(C5932="Spirits",
SUM(LOOKUP(2,1/(SRP!$B$2:$B$7&lt;=E5932)/(SRP!$C$2:$C$7&gt;=E5932),SRP!$D$2:$D$7)*(G5932/100)*(E5932/1000)),
IF(AND(C5932="Wine",D5932="Fortified Wines"),
SUM(LOOKUP(2,1/(SRP!$B$26:$B$29&lt;=E5932)/(SRP!$C$26:$C$29&gt;=E5932),SRP!$D$26:$D$29)*(G5932/100)*(E5932/1000)),
IF(C5932="Wine",
SUM(LOOKUP(2,1/(SRP!$B$21:$B$25&lt;=E5932)/(SRP!$C$21:$C$25&gt;=E5932),SRP!$D$21:$D$25)*(G5932/100)*(E5932/1000)),
IF(AND(C5932="Ready to Drink",D5932="RTD-One Pour Cocktail&gt;7%&lt;=14.5"),
SUM(LOOKUP(2,1/(SRP!$B$16:$B$20&lt;=E5932)/(SRP!$C$16:$C$20&gt;=E5932),SRP!$D$16:$D$20)*(G5932/100)*(E5932/1000)),
IF(C5932="Ready to Drink",
SUM(LOOKUP(2,1/(SRP!$B$11:$B$15&lt;=E5932)/(SRP!$C$11:$C$15&gt;=E5932),SRP!$D$11:$D$15)*(G5932/100)*(E5932/1000)),
0)))))),2)</f>
        <v>2.4700000000000002</v>
      </c>
      <c r="L5932" s="173" t="str">
        <f t="shared" si="92"/>
        <v>Beer473</v>
      </c>
      <c r="M5932" s="154">
        <f>VLOOKUP(L5932,'Slope %'!C:D,2,0)</f>
        <v>0.12</v>
      </c>
    </row>
    <row r="5933" spans="1:13" x14ac:dyDescent="0.25">
      <c r="A5933" s="169">
        <v>64451</v>
      </c>
      <c r="B5933" s="170" t="s">
        <v>4405</v>
      </c>
      <c r="C5933" s="170" t="s">
        <v>11</v>
      </c>
      <c r="D5933" s="170" t="s">
        <v>303</v>
      </c>
      <c r="E5933" s="170">
        <v>473</v>
      </c>
      <c r="F5933" s="170">
        <v>24</v>
      </c>
      <c r="G5933" s="171">
        <v>7</v>
      </c>
      <c r="H5933" s="170" t="s">
        <v>1457</v>
      </c>
      <c r="I5933" s="171">
        <v>5</v>
      </c>
      <c r="J5933" s="169">
        <v>1</v>
      </c>
      <c r="K5933" s="154" cm="1">
        <f t="array" ref="K5933">ROUND(
IF(C5933="Beer",
SUM(LOOKUP(2,1/(SRP!$B$8:$B$10&lt;=E5933)/(SRP!$C$8:$C$10&gt;=E5933),SRP!$D$8:$D$10)*(G5933/100)*(E5933/1000)),
IF(C5933="Spirits",
SUM(LOOKUP(2,1/(SRP!$B$2:$B$7&lt;=E5933)/(SRP!$C$2:$C$7&gt;=E5933),SRP!$D$2:$D$7)*(G5933/100)*(E5933/1000)),
IF(AND(C5933="Wine",D5933="Fortified Wines"),
SUM(LOOKUP(2,1/(SRP!$B$26:$B$29&lt;=E5933)/(SRP!$C$26:$C$29&gt;=E5933),SRP!$D$26:$D$29)*(G5933/100)*(E5933/1000)),
IF(C5933="Wine",
SUM(LOOKUP(2,1/(SRP!$B$21:$B$25&lt;=E5933)/(SRP!$C$21:$C$25&gt;=E5933),SRP!$D$21:$D$25)*(G5933/100)*(E5933/1000)),
IF(AND(C5933="Ready to Drink",D5933="RTD-One Pour Cocktail&gt;7%&lt;=14.5"),
SUM(LOOKUP(2,1/(SRP!$B$16:$B$20&lt;=E5933)/(SRP!$C$16:$C$20&gt;=E5933),SRP!$D$16:$D$20)*(G5933/100)*(E5933/1000)),
IF(C5933="Ready to Drink",
SUM(LOOKUP(2,1/(SRP!$B$11:$B$15&lt;=E5933)/(SRP!$C$11:$C$15&gt;=E5933),SRP!$D$11:$D$15)*(G5933/100)*(E5933/1000)),
0)))))),2)</f>
        <v>2.58</v>
      </c>
      <c r="L5933" s="173" t="str">
        <f t="shared" si="92"/>
        <v>Beer473</v>
      </c>
      <c r="M5933" s="154">
        <f>VLOOKUP(L5933,'Slope %'!C:D,2,0)</f>
        <v>0.12</v>
      </c>
    </row>
    <row r="5934" spans="1:13" x14ac:dyDescent="0.25">
      <c r="A5934" s="169">
        <v>64451</v>
      </c>
      <c r="B5934" s="170" t="s">
        <v>4405</v>
      </c>
      <c r="C5934" s="170" t="s">
        <v>11</v>
      </c>
      <c r="D5934" s="170" t="s">
        <v>303</v>
      </c>
      <c r="E5934" s="170">
        <v>473</v>
      </c>
      <c r="F5934" s="170">
        <v>24</v>
      </c>
      <c r="G5934" s="171">
        <v>7</v>
      </c>
      <c r="H5934" s="170" t="s">
        <v>1457</v>
      </c>
      <c r="I5934" s="171">
        <v>5</v>
      </c>
      <c r="J5934" s="169">
        <v>1</v>
      </c>
      <c r="K5934" s="154" cm="1">
        <f t="array" ref="K5934">ROUND(
IF(C5934="Beer",
SUM(LOOKUP(2,1/(SRP!$B$8:$B$10&lt;=E5934)/(SRP!$C$8:$C$10&gt;=E5934),SRP!$D$8:$D$10)*(G5934/100)*(E5934/1000)),
IF(C5934="Spirits",
SUM(LOOKUP(2,1/(SRP!$B$2:$B$7&lt;=E5934)/(SRP!$C$2:$C$7&gt;=E5934),SRP!$D$2:$D$7)*(G5934/100)*(E5934/1000)),
IF(AND(C5934="Wine",D5934="Fortified Wines"),
SUM(LOOKUP(2,1/(SRP!$B$26:$B$29&lt;=E5934)/(SRP!$C$26:$C$29&gt;=E5934),SRP!$D$26:$D$29)*(G5934/100)*(E5934/1000)),
IF(C5934="Wine",
SUM(LOOKUP(2,1/(SRP!$B$21:$B$25&lt;=E5934)/(SRP!$C$21:$C$25&gt;=E5934),SRP!$D$21:$D$25)*(G5934/100)*(E5934/1000)),
IF(AND(C5934="Ready to Drink",D5934="RTD-One Pour Cocktail&gt;7%&lt;=14.5"),
SUM(LOOKUP(2,1/(SRP!$B$16:$B$20&lt;=E5934)/(SRP!$C$16:$C$20&gt;=E5934),SRP!$D$16:$D$20)*(G5934/100)*(E5934/1000)),
IF(C5934="Ready to Drink",
SUM(LOOKUP(2,1/(SRP!$B$11:$B$15&lt;=E5934)/(SRP!$C$11:$C$15&gt;=E5934),SRP!$D$11:$D$15)*(G5934/100)*(E5934/1000)),
0)))))),2)</f>
        <v>2.58</v>
      </c>
      <c r="L5934" s="173" t="str">
        <f t="shared" si="92"/>
        <v>Beer473</v>
      </c>
      <c r="M5934" s="154">
        <f>VLOOKUP(L5934,'Slope %'!C:D,2,0)</f>
        <v>0.12</v>
      </c>
    </row>
    <row r="5935" spans="1:13" x14ac:dyDescent="0.25">
      <c r="A5935" s="169">
        <v>64453</v>
      </c>
      <c r="B5935" s="170" t="s">
        <v>4406</v>
      </c>
      <c r="C5935" s="170" t="s">
        <v>11</v>
      </c>
      <c r="D5935" s="170" t="s">
        <v>211</v>
      </c>
      <c r="E5935" s="170">
        <v>2840</v>
      </c>
      <c r="F5935" s="170">
        <v>3</v>
      </c>
      <c r="G5935" s="171">
        <v>4</v>
      </c>
      <c r="H5935" s="170" t="s">
        <v>105</v>
      </c>
      <c r="I5935" s="171">
        <v>19.79</v>
      </c>
      <c r="J5935" s="169">
        <v>8</v>
      </c>
      <c r="K5935" s="154" cm="1">
        <f t="array" ref="K5935">ROUND(
IF(C5935="Beer",
SUM(LOOKUP(2,1/(SRP!$B$8:$B$10&lt;=E5935)/(SRP!$C$8:$C$10&gt;=E5935),SRP!$D$8:$D$10)*(G5935/100)*(E5935/1000)),
IF(C5935="Spirits",
SUM(LOOKUP(2,1/(SRP!$B$2:$B$7&lt;=E5935)/(SRP!$C$2:$C$7&gt;=E5935),SRP!$D$2:$D$7)*(G5935/100)*(E5935/1000)),
IF(AND(C5935="Wine",D5935="Fortified Wines"),
SUM(LOOKUP(2,1/(SRP!$B$26:$B$29&lt;=E5935)/(SRP!$C$26:$C$29&gt;=E5935),SRP!$D$26:$D$29)*(G5935/100)*(E5935/1000)),
IF(C5935="Wine",
SUM(LOOKUP(2,1/(SRP!$B$21:$B$25&lt;=E5935)/(SRP!$C$21:$C$25&gt;=E5935),SRP!$D$21:$D$25)*(G5935/100)*(E5935/1000)),
IF(AND(C5935="Ready to Drink",D5935="RTD-One Pour Cocktail&gt;7%&lt;=14.5"),
SUM(LOOKUP(2,1/(SRP!$B$16:$B$20&lt;=E5935)/(SRP!$C$16:$C$20&gt;=E5935),SRP!$D$16:$D$20)*(G5935/100)*(E5935/1000)),
IF(C5935="Ready to Drink",
SUM(LOOKUP(2,1/(SRP!$B$11:$B$15&lt;=E5935)/(SRP!$C$11:$C$15&gt;=E5935),SRP!$D$11:$D$15)*(G5935/100)*(E5935/1000)),
0)))))),2)</f>
        <v>8.8699999999999992</v>
      </c>
      <c r="L5935" s="173" t="str">
        <f t="shared" si="92"/>
        <v>Beer2840</v>
      </c>
      <c r="M5935" s="154">
        <f>VLOOKUP(L5935,'Slope %'!C:D,2,0)</f>
        <v>0.1</v>
      </c>
    </row>
    <row r="5936" spans="1:13" x14ac:dyDescent="0.25">
      <c r="A5936" s="169">
        <v>64453</v>
      </c>
      <c r="B5936" s="170" t="s">
        <v>4406</v>
      </c>
      <c r="C5936" s="170" t="s">
        <v>11</v>
      </c>
      <c r="D5936" s="170" t="s">
        <v>211</v>
      </c>
      <c r="E5936" s="170">
        <v>2840</v>
      </c>
      <c r="F5936" s="170">
        <v>3</v>
      </c>
      <c r="G5936" s="171">
        <v>4</v>
      </c>
      <c r="H5936" s="170" t="s">
        <v>105</v>
      </c>
      <c r="I5936" s="171">
        <v>19.79</v>
      </c>
      <c r="J5936" s="169">
        <v>8</v>
      </c>
      <c r="K5936" s="154" cm="1">
        <f t="array" ref="K5936">ROUND(
IF(C5936="Beer",
SUM(LOOKUP(2,1/(SRP!$B$8:$B$10&lt;=E5936)/(SRP!$C$8:$C$10&gt;=E5936),SRP!$D$8:$D$10)*(G5936/100)*(E5936/1000)),
IF(C5936="Spirits",
SUM(LOOKUP(2,1/(SRP!$B$2:$B$7&lt;=E5936)/(SRP!$C$2:$C$7&gt;=E5936),SRP!$D$2:$D$7)*(G5936/100)*(E5936/1000)),
IF(AND(C5936="Wine",D5936="Fortified Wines"),
SUM(LOOKUP(2,1/(SRP!$B$26:$B$29&lt;=E5936)/(SRP!$C$26:$C$29&gt;=E5936),SRP!$D$26:$D$29)*(G5936/100)*(E5936/1000)),
IF(C5936="Wine",
SUM(LOOKUP(2,1/(SRP!$B$21:$B$25&lt;=E5936)/(SRP!$C$21:$C$25&gt;=E5936),SRP!$D$21:$D$25)*(G5936/100)*(E5936/1000)),
IF(AND(C5936="Ready to Drink",D5936="RTD-One Pour Cocktail&gt;7%&lt;=14.5"),
SUM(LOOKUP(2,1/(SRP!$B$16:$B$20&lt;=E5936)/(SRP!$C$16:$C$20&gt;=E5936),SRP!$D$16:$D$20)*(G5936/100)*(E5936/1000)),
IF(C5936="Ready to Drink",
SUM(LOOKUP(2,1/(SRP!$B$11:$B$15&lt;=E5936)/(SRP!$C$11:$C$15&gt;=E5936),SRP!$D$11:$D$15)*(G5936/100)*(E5936/1000)),
0)))))),2)</f>
        <v>8.8699999999999992</v>
      </c>
      <c r="L5936" s="173" t="str">
        <f t="shared" si="92"/>
        <v>Beer2840</v>
      </c>
      <c r="M5936" s="154">
        <f>VLOOKUP(L5936,'Slope %'!C:D,2,0)</f>
        <v>0.1</v>
      </c>
    </row>
    <row r="5937" spans="1:13" x14ac:dyDescent="0.25">
      <c r="A5937" s="169">
        <v>64468</v>
      </c>
      <c r="B5937" s="170" t="s">
        <v>4407</v>
      </c>
      <c r="C5937" s="170" t="s">
        <v>1065</v>
      </c>
      <c r="D5937" s="170" t="s">
        <v>1066</v>
      </c>
      <c r="E5937" s="170">
        <v>3960</v>
      </c>
      <c r="F5937" s="170">
        <v>2</v>
      </c>
      <c r="G5937" s="171">
        <v>1E-3</v>
      </c>
      <c r="H5937" s="170" t="s">
        <v>13</v>
      </c>
      <c r="I5937" s="171">
        <v>22.99</v>
      </c>
      <c r="J5937" s="169">
        <v>12</v>
      </c>
      <c r="K5937" s="154" cm="1">
        <f t="array" ref="K5937">ROUND(
IF(C5937="Beer",
SUM(LOOKUP(2,1/(SRP!$B$8:$B$10&lt;=E5937)/(SRP!$C$8:$C$10&gt;=E5937),SRP!$D$8:$D$10)*(G5937/100)*(E5937/1000)),
IF(C5937="Spirits",
SUM(LOOKUP(2,1/(SRP!$B$2:$B$7&lt;=E5937)/(SRP!$C$2:$C$7&gt;=E5937),SRP!$D$2:$D$7)*(G5937/100)*(E5937/1000)),
IF(AND(C5937="Wine",D5937="Fortified Wines"),
SUM(LOOKUP(2,1/(SRP!$B$26:$B$29&lt;=E5937)/(SRP!$C$26:$C$29&gt;=E5937),SRP!$D$26:$D$29)*(G5937/100)*(E5937/1000)),
IF(C5937="Wine",
SUM(LOOKUP(2,1/(SRP!$B$21:$B$25&lt;=E5937)/(SRP!$C$21:$C$25&gt;=E5937),SRP!$D$21:$D$25)*(G5937/100)*(E5937/1000)),
IF(AND(C5937="Ready to Drink",D5937="RTD-One Pour Cocktail&gt;7%&lt;=14.5"),
SUM(LOOKUP(2,1/(SRP!$B$16:$B$20&lt;=E5937)/(SRP!$C$16:$C$20&gt;=E5937),SRP!$D$16:$D$20)*(G5937/100)*(E5937/1000)),
IF(C5937="Ready to Drink",
SUM(LOOKUP(2,1/(SRP!$B$11:$B$15&lt;=E5937)/(SRP!$C$11:$C$15&gt;=E5937),SRP!$D$11:$D$15)*(G5937/100)*(E5937/1000)),
0)))))),2)</f>
        <v>0</v>
      </c>
      <c r="L5937" s="173" t="str">
        <f t="shared" si="92"/>
        <v>Dealcoholized3960</v>
      </c>
      <c r="M5937" s="154" t="e">
        <f>VLOOKUP(L5937,'Slope %'!C:D,2,0)</f>
        <v>#N/A</v>
      </c>
    </row>
    <row r="5938" spans="1:13" x14ac:dyDescent="0.25">
      <c r="A5938" s="169">
        <v>64468</v>
      </c>
      <c r="B5938" s="170" t="s">
        <v>4407</v>
      </c>
      <c r="C5938" s="170" t="s">
        <v>1065</v>
      </c>
      <c r="D5938" s="170" t="s">
        <v>1066</v>
      </c>
      <c r="E5938" s="170">
        <v>3960</v>
      </c>
      <c r="F5938" s="170">
        <v>2</v>
      </c>
      <c r="G5938" s="171">
        <v>1E-3</v>
      </c>
      <c r="H5938" s="170" t="s">
        <v>13</v>
      </c>
      <c r="I5938" s="171">
        <v>22.99</v>
      </c>
      <c r="J5938" s="169">
        <v>12</v>
      </c>
      <c r="K5938" s="154" cm="1">
        <f t="array" ref="K5938">ROUND(
IF(C5938="Beer",
SUM(LOOKUP(2,1/(SRP!$B$8:$B$10&lt;=E5938)/(SRP!$C$8:$C$10&gt;=E5938),SRP!$D$8:$D$10)*(G5938/100)*(E5938/1000)),
IF(C5938="Spirits",
SUM(LOOKUP(2,1/(SRP!$B$2:$B$7&lt;=E5938)/(SRP!$C$2:$C$7&gt;=E5938),SRP!$D$2:$D$7)*(G5938/100)*(E5938/1000)),
IF(AND(C5938="Wine",D5938="Fortified Wines"),
SUM(LOOKUP(2,1/(SRP!$B$26:$B$29&lt;=E5938)/(SRP!$C$26:$C$29&gt;=E5938),SRP!$D$26:$D$29)*(G5938/100)*(E5938/1000)),
IF(C5938="Wine",
SUM(LOOKUP(2,1/(SRP!$B$21:$B$25&lt;=E5938)/(SRP!$C$21:$C$25&gt;=E5938),SRP!$D$21:$D$25)*(G5938/100)*(E5938/1000)),
IF(AND(C5938="Ready to Drink",D5938="RTD-One Pour Cocktail&gt;7%&lt;=14.5"),
SUM(LOOKUP(2,1/(SRP!$B$16:$B$20&lt;=E5938)/(SRP!$C$16:$C$20&gt;=E5938),SRP!$D$16:$D$20)*(G5938/100)*(E5938/1000)),
IF(C5938="Ready to Drink",
SUM(LOOKUP(2,1/(SRP!$B$11:$B$15&lt;=E5938)/(SRP!$C$11:$C$15&gt;=E5938),SRP!$D$11:$D$15)*(G5938/100)*(E5938/1000)),
0)))))),2)</f>
        <v>0</v>
      </c>
      <c r="L5938" s="173" t="str">
        <f t="shared" si="92"/>
        <v>Dealcoholized3960</v>
      </c>
      <c r="M5938" s="154" t="e">
        <f>VLOOKUP(L5938,'Slope %'!C:D,2,0)</f>
        <v>#N/A</v>
      </c>
    </row>
    <row r="5939" spans="1:13" x14ac:dyDescent="0.25">
      <c r="A5939" s="169">
        <v>64469</v>
      </c>
      <c r="B5939" s="170" t="s">
        <v>4408</v>
      </c>
      <c r="C5939" s="170" t="s">
        <v>11</v>
      </c>
      <c r="D5939" s="170" t="s">
        <v>211</v>
      </c>
      <c r="E5939" s="170">
        <v>4260</v>
      </c>
      <c r="F5939" s="170">
        <v>1</v>
      </c>
      <c r="G5939" s="171">
        <v>4</v>
      </c>
      <c r="H5939" s="170" t="s">
        <v>13</v>
      </c>
      <c r="I5939" s="171">
        <v>29.99</v>
      </c>
      <c r="J5939" s="169">
        <v>12</v>
      </c>
      <c r="K5939" s="154" cm="1">
        <f t="array" ref="K5939">ROUND(
IF(C5939="Beer",
SUM(LOOKUP(2,1/(SRP!$B$8:$B$10&lt;=E5939)/(SRP!$C$8:$C$10&gt;=E5939),SRP!$D$8:$D$10)*(G5939/100)*(E5939/1000)),
IF(C5939="Spirits",
SUM(LOOKUP(2,1/(SRP!$B$2:$B$7&lt;=E5939)/(SRP!$C$2:$C$7&gt;=E5939),SRP!$D$2:$D$7)*(G5939/100)*(E5939/1000)),
IF(AND(C5939="Wine",D5939="Fortified Wines"),
SUM(LOOKUP(2,1/(SRP!$B$26:$B$29&lt;=E5939)/(SRP!$C$26:$C$29&gt;=E5939),SRP!$D$26:$D$29)*(G5939/100)*(E5939/1000)),
IF(C5939="Wine",
SUM(LOOKUP(2,1/(SRP!$B$21:$B$25&lt;=E5939)/(SRP!$C$21:$C$25&gt;=E5939),SRP!$D$21:$D$25)*(G5939/100)*(E5939/1000)),
IF(AND(C5939="Ready to Drink",D5939="RTD-One Pour Cocktail&gt;7%&lt;=14.5"),
SUM(LOOKUP(2,1/(SRP!$B$16:$B$20&lt;=E5939)/(SRP!$C$16:$C$20&gt;=E5939),SRP!$D$16:$D$20)*(G5939/100)*(E5939/1000)),
IF(C5939="Ready to Drink",
SUM(LOOKUP(2,1/(SRP!$B$11:$B$15&lt;=E5939)/(SRP!$C$11:$C$15&gt;=E5939),SRP!$D$11:$D$15)*(G5939/100)*(E5939/1000)),
0)))))),2)</f>
        <v>13.3</v>
      </c>
      <c r="L5939" s="173" t="str">
        <f t="shared" si="92"/>
        <v>Beer4260</v>
      </c>
      <c r="M5939" s="154">
        <f>VLOOKUP(L5939,'Slope %'!C:D,2,0)</f>
        <v>7.0000000000000007E-2</v>
      </c>
    </row>
    <row r="5940" spans="1:13" x14ac:dyDescent="0.25">
      <c r="A5940" s="169">
        <v>64469</v>
      </c>
      <c r="B5940" s="170" t="s">
        <v>4408</v>
      </c>
      <c r="C5940" s="170" t="s">
        <v>11</v>
      </c>
      <c r="D5940" s="170" t="s">
        <v>211</v>
      </c>
      <c r="E5940" s="170">
        <v>4260</v>
      </c>
      <c r="F5940" s="170">
        <v>1</v>
      </c>
      <c r="G5940" s="171">
        <v>4</v>
      </c>
      <c r="H5940" s="170" t="s">
        <v>13</v>
      </c>
      <c r="I5940" s="171">
        <v>29.99</v>
      </c>
      <c r="J5940" s="169">
        <v>12</v>
      </c>
      <c r="K5940" s="154" cm="1">
        <f t="array" ref="K5940">ROUND(
IF(C5940="Beer",
SUM(LOOKUP(2,1/(SRP!$B$8:$B$10&lt;=E5940)/(SRP!$C$8:$C$10&gt;=E5940),SRP!$D$8:$D$10)*(G5940/100)*(E5940/1000)),
IF(C5940="Spirits",
SUM(LOOKUP(2,1/(SRP!$B$2:$B$7&lt;=E5940)/(SRP!$C$2:$C$7&gt;=E5940),SRP!$D$2:$D$7)*(G5940/100)*(E5940/1000)),
IF(AND(C5940="Wine",D5940="Fortified Wines"),
SUM(LOOKUP(2,1/(SRP!$B$26:$B$29&lt;=E5940)/(SRP!$C$26:$C$29&gt;=E5940),SRP!$D$26:$D$29)*(G5940/100)*(E5940/1000)),
IF(C5940="Wine",
SUM(LOOKUP(2,1/(SRP!$B$21:$B$25&lt;=E5940)/(SRP!$C$21:$C$25&gt;=E5940),SRP!$D$21:$D$25)*(G5940/100)*(E5940/1000)),
IF(AND(C5940="Ready to Drink",D5940="RTD-One Pour Cocktail&gt;7%&lt;=14.5"),
SUM(LOOKUP(2,1/(SRP!$B$16:$B$20&lt;=E5940)/(SRP!$C$16:$C$20&gt;=E5940),SRP!$D$16:$D$20)*(G5940/100)*(E5940/1000)),
IF(C5940="Ready to Drink",
SUM(LOOKUP(2,1/(SRP!$B$11:$B$15&lt;=E5940)/(SRP!$C$11:$C$15&gt;=E5940),SRP!$D$11:$D$15)*(G5940/100)*(E5940/1000)),
0)))))),2)</f>
        <v>13.3</v>
      </c>
      <c r="L5940" s="173" t="str">
        <f t="shared" si="92"/>
        <v>Beer4260</v>
      </c>
      <c r="M5940" s="154">
        <f>VLOOKUP(L5940,'Slope %'!C:D,2,0)</f>
        <v>7.0000000000000007E-2</v>
      </c>
    </row>
    <row r="5941" spans="1:13" x14ac:dyDescent="0.25">
      <c r="A5941" s="169">
        <v>64470</v>
      </c>
      <c r="B5941" s="170" t="s">
        <v>4409</v>
      </c>
      <c r="C5941" s="170" t="s">
        <v>11</v>
      </c>
      <c r="D5941" s="170" t="s">
        <v>303</v>
      </c>
      <c r="E5941" s="170">
        <v>473</v>
      </c>
      <c r="F5941" s="170">
        <v>24</v>
      </c>
      <c r="G5941" s="171">
        <v>8.5</v>
      </c>
      <c r="H5941" s="170" t="s">
        <v>2364</v>
      </c>
      <c r="I5941" s="171">
        <v>4.79</v>
      </c>
      <c r="J5941" s="169">
        <v>1</v>
      </c>
      <c r="K5941" s="154" cm="1">
        <f t="array" ref="K5941">ROUND(
IF(C5941="Beer",
SUM(LOOKUP(2,1/(SRP!$B$8:$B$10&lt;=E5941)/(SRP!$C$8:$C$10&gt;=E5941),SRP!$D$8:$D$10)*(G5941/100)*(E5941/1000)),
IF(C5941="Spirits",
SUM(LOOKUP(2,1/(SRP!$B$2:$B$7&lt;=E5941)/(SRP!$C$2:$C$7&gt;=E5941),SRP!$D$2:$D$7)*(G5941/100)*(E5941/1000)),
IF(AND(C5941="Wine",D5941="Fortified Wines"),
SUM(LOOKUP(2,1/(SRP!$B$26:$B$29&lt;=E5941)/(SRP!$C$26:$C$29&gt;=E5941),SRP!$D$26:$D$29)*(G5941/100)*(E5941/1000)),
IF(C5941="Wine",
SUM(LOOKUP(2,1/(SRP!$B$21:$B$25&lt;=E5941)/(SRP!$C$21:$C$25&gt;=E5941),SRP!$D$21:$D$25)*(G5941/100)*(E5941/1000)),
IF(AND(C5941="Ready to Drink",D5941="RTD-One Pour Cocktail&gt;7%&lt;=14.5"),
SUM(LOOKUP(2,1/(SRP!$B$16:$B$20&lt;=E5941)/(SRP!$C$16:$C$20&gt;=E5941),SRP!$D$16:$D$20)*(G5941/100)*(E5941/1000)),
IF(C5941="Ready to Drink",
SUM(LOOKUP(2,1/(SRP!$B$11:$B$15&lt;=E5941)/(SRP!$C$11:$C$15&gt;=E5941),SRP!$D$11:$D$15)*(G5941/100)*(E5941/1000)),
0)))))),2)</f>
        <v>3.14</v>
      </c>
      <c r="L5941" s="173" t="str">
        <f t="shared" si="92"/>
        <v>Beer473</v>
      </c>
      <c r="M5941" s="154">
        <f>VLOOKUP(L5941,'Slope %'!C:D,2,0)</f>
        <v>0.12</v>
      </c>
    </row>
    <row r="5942" spans="1:13" x14ac:dyDescent="0.25">
      <c r="A5942" s="169">
        <v>64470</v>
      </c>
      <c r="B5942" s="170" t="s">
        <v>4409</v>
      </c>
      <c r="C5942" s="170" t="s">
        <v>11</v>
      </c>
      <c r="D5942" s="170" t="s">
        <v>303</v>
      </c>
      <c r="E5942" s="170">
        <v>473</v>
      </c>
      <c r="F5942" s="170">
        <v>24</v>
      </c>
      <c r="G5942" s="171">
        <v>8.5</v>
      </c>
      <c r="H5942" s="170" t="s">
        <v>2364</v>
      </c>
      <c r="I5942" s="171">
        <v>4.79</v>
      </c>
      <c r="J5942" s="169">
        <v>1</v>
      </c>
      <c r="K5942" s="154" cm="1">
        <f t="array" ref="K5942">ROUND(
IF(C5942="Beer",
SUM(LOOKUP(2,1/(SRP!$B$8:$B$10&lt;=E5942)/(SRP!$C$8:$C$10&gt;=E5942),SRP!$D$8:$D$10)*(G5942/100)*(E5942/1000)),
IF(C5942="Spirits",
SUM(LOOKUP(2,1/(SRP!$B$2:$B$7&lt;=E5942)/(SRP!$C$2:$C$7&gt;=E5942),SRP!$D$2:$D$7)*(G5942/100)*(E5942/1000)),
IF(AND(C5942="Wine",D5942="Fortified Wines"),
SUM(LOOKUP(2,1/(SRP!$B$26:$B$29&lt;=E5942)/(SRP!$C$26:$C$29&gt;=E5942),SRP!$D$26:$D$29)*(G5942/100)*(E5942/1000)),
IF(C5942="Wine",
SUM(LOOKUP(2,1/(SRP!$B$21:$B$25&lt;=E5942)/(SRP!$C$21:$C$25&gt;=E5942),SRP!$D$21:$D$25)*(G5942/100)*(E5942/1000)),
IF(AND(C5942="Ready to Drink",D5942="RTD-One Pour Cocktail&gt;7%&lt;=14.5"),
SUM(LOOKUP(2,1/(SRP!$B$16:$B$20&lt;=E5942)/(SRP!$C$16:$C$20&gt;=E5942),SRP!$D$16:$D$20)*(G5942/100)*(E5942/1000)),
IF(C5942="Ready to Drink",
SUM(LOOKUP(2,1/(SRP!$B$11:$B$15&lt;=E5942)/(SRP!$C$11:$C$15&gt;=E5942),SRP!$D$11:$D$15)*(G5942/100)*(E5942/1000)),
0)))))),2)</f>
        <v>3.14</v>
      </c>
      <c r="L5942" s="173" t="str">
        <f t="shared" si="92"/>
        <v>Beer473</v>
      </c>
      <c r="M5942" s="154">
        <f>VLOOKUP(L5942,'Slope %'!C:D,2,0)</f>
        <v>0.12</v>
      </c>
    </row>
    <row r="5943" spans="1:13" x14ac:dyDescent="0.25">
      <c r="A5943" s="169">
        <v>64471</v>
      </c>
      <c r="B5943" s="170" t="s">
        <v>4410</v>
      </c>
      <c r="C5943" s="170" t="s">
        <v>11</v>
      </c>
      <c r="D5943" s="170" t="s">
        <v>303</v>
      </c>
      <c r="E5943" s="170">
        <v>473</v>
      </c>
      <c r="F5943" s="170">
        <v>24</v>
      </c>
      <c r="G5943" s="171">
        <v>8</v>
      </c>
      <c r="H5943" s="170" t="s">
        <v>1053</v>
      </c>
      <c r="I5943" s="171">
        <v>4.99</v>
      </c>
      <c r="J5943" s="169">
        <v>1</v>
      </c>
      <c r="K5943" s="154" cm="1">
        <f t="array" ref="K5943">ROUND(
IF(C5943="Beer",
SUM(LOOKUP(2,1/(SRP!$B$8:$B$10&lt;=E5943)/(SRP!$C$8:$C$10&gt;=E5943),SRP!$D$8:$D$10)*(G5943/100)*(E5943/1000)),
IF(C5943="Spirits",
SUM(LOOKUP(2,1/(SRP!$B$2:$B$7&lt;=E5943)/(SRP!$C$2:$C$7&gt;=E5943),SRP!$D$2:$D$7)*(G5943/100)*(E5943/1000)),
IF(AND(C5943="Wine",D5943="Fortified Wines"),
SUM(LOOKUP(2,1/(SRP!$B$26:$B$29&lt;=E5943)/(SRP!$C$26:$C$29&gt;=E5943),SRP!$D$26:$D$29)*(G5943/100)*(E5943/1000)),
IF(C5943="Wine",
SUM(LOOKUP(2,1/(SRP!$B$21:$B$25&lt;=E5943)/(SRP!$C$21:$C$25&gt;=E5943),SRP!$D$21:$D$25)*(G5943/100)*(E5943/1000)),
IF(AND(C5943="Ready to Drink",D5943="RTD-One Pour Cocktail&gt;7%&lt;=14.5"),
SUM(LOOKUP(2,1/(SRP!$B$16:$B$20&lt;=E5943)/(SRP!$C$16:$C$20&gt;=E5943),SRP!$D$16:$D$20)*(G5943/100)*(E5943/1000)),
IF(C5943="Ready to Drink",
SUM(LOOKUP(2,1/(SRP!$B$11:$B$15&lt;=E5943)/(SRP!$C$11:$C$15&gt;=E5943),SRP!$D$11:$D$15)*(G5943/100)*(E5943/1000)),
0)))))),2)</f>
        <v>2.95</v>
      </c>
      <c r="L5943" s="173" t="str">
        <f t="shared" si="92"/>
        <v>Beer473</v>
      </c>
      <c r="M5943" s="154">
        <f>VLOOKUP(L5943,'Slope %'!C:D,2,0)</f>
        <v>0.12</v>
      </c>
    </row>
    <row r="5944" spans="1:13" x14ac:dyDescent="0.25">
      <c r="A5944" s="169">
        <v>64471</v>
      </c>
      <c r="B5944" s="170" t="s">
        <v>4410</v>
      </c>
      <c r="C5944" s="170" t="s">
        <v>11</v>
      </c>
      <c r="D5944" s="170" t="s">
        <v>303</v>
      </c>
      <c r="E5944" s="170">
        <v>473</v>
      </c>
      <c r="F5944" s="170">
        <v>24</v>
      </c>
      <c r="G5944" s="171">
        <v>8</v>
      </c>
      <c r="H5944" s="170" t="s">
        <v>1053</v>
      </c>
      <c r="I5944" s="171">
        <v>4.99</v>
      </c>
      <c r="J5944" s="169">
        <v>1</v>
      </c>
      <c r="K5944" s="154" cm="1">
        <f t="array" ref="K5944">ROUND(
IF(C5944="Beer",
SUM(LOOKUP(2,1/(SRP!$B$8:$B$10&lt;=E5944)/(SRP!$C$8:$C$10&gt;=E5944),SRP!$D$8:$D$10)*(G5944/100)*(E5944/1000)),
IF(C5944="Spirits",
SUM(LOOKUP(2,1/(SRP!$B$2:$B$7&lt;=E5944)/(SRP!$C$2:$C$7&gt;=E5944),SRP!$D$2:$D$7)*(G5944/100)*(E5944/1000)),
IF(AND(C5944="Wine",D5944="Fortified Wines"),
SUM(LOOKUP(2,1/(SRP!$B$26:$B$29&lt;=E5944)/(SRP!$C$26:$C$29&gt;=E5944),SRP!$D$26:$D$29)*(G5944/100)*(E5944/1000)),
IF(C5944="Wine",
SUM(LOOKUP(2,1/(SRP!$B$21:$B$25&lt;=E5944)/(SRP!$C$21:$C$25&gt;=E5944),SRP!$D$21:$D$25)*(G5944/100)*(E5944/1000)),
IF(AND(C5944="Ready to Drink",D5944="RTD-One Pour Cocktail&gt;7%&lt;=14.5"),
SUM(LOOKUP(2,1/(SRP!$B$16:$B$20&lt;=E5944)/(SRP!$C$16:$C$20&gt;=E5944),SRP!$D$16:$D$20)*(G5944/100)*(E5944/1000)),
IF(C5944="Ready to Drink",
SUM(LOOKUP(2,1/(SRP!$B$11:$B$15&lt;=E5944)/(SRP!$C$11:$C$15&gt;=E5944),SRP!$D$11:$D$15)*(G5944/100)*(E5944/1000)),
0)))))),2)</f>
        <v>2.95</v>
      </c>
      <c r="L5944" s="173" t="str">
        <f t="shared" si="92"/>
        <v>Beer473</v>
      </c>
      <c r="M5944" s="154">
        <f>VLOOKUP(L5944,'Slope %'!C:D,2,0)</f>
        <v>0.12</v>
      </c>
    </row>
    <row r="5945" spans="1:13" x14ac:dyDescent="0.25">
      <c r="A5945" s="169">
        <v>64473</v>
      </c>
      <c r="B5945" s="170" t="s">
        <v>4411</v>
      </c>
      <c r="C5945" s="170" t="s">
        <v>11</v>
      </c>
      <c r="D5945" s="170" t="s">
        <v>303</v>
      </c>
      <c r="E5945" s="170">
        <v>473</v>
      </c>
      <c r="F5945" s="170">
        <v>24</v>
      </c>
      <c r="G5945" s="171">
        <v>8</v>
      </c>
      <c r="H5945" s="170" t="s">
        <v>1053</v>
      </c>
      <c r="I5945" s="171">
        <v>4.99</v>
      </c>
      <c r="J5945" s="169">
        <v>1</v>
      </c>
      <c r="K5945" s="154" cm="1">
        <f t="array" ref="K5945">ROUND(
IF(C5945="Beer",
SUM(LOOKUP(2,1/(SRP!$B$8:$B$10&lt;=E5945)/(SRP!$C$8:$C$10&gt;=E5945),SRP!$D$8:$D$10)*(G5945/100)*(E5945/1000)),
IF(C5945="Spirits",
SUM(LOOKUP(2,1/(SRP!$B$2:$B$7&lt;=E5945)/(SRP!$C$2:$C$7&gt;=E5945),SRP!$D$2:$D$7)*(G5945/100)*(E5945/1000)),
IF(AND(C5945="Wine",D5945="Fortified Wines"),
SUM(LOOKUP(2,1/(SRP!$B$26:$B$29&lt;=E5945)/(SRP!$C$26:$C$29&gt;=E5945),SRP!$D$26:$D$29)*(G5945/100)*(E5945/1000)),
IF(C5945="Wine",
SUM(LOOKUP(2,1/(SRP!$B$21:$B$25&lt;=E5945)/(SRP!$C$21:$C$25&gt;=E5945),SRP!$D$21:$D$25)*(G5945/100)*(E5945/1000)),
IF(AND(C5945="Ready to Drink",D5945="RTD-One Pour Cocktail&gt;7%&lt;=14.5"),
SUM(LOOKUP(2,1/(SRP!$B$16:$B$20&lt;=E5945)/(SRP!$C$16:$C$20&gt;=E5945),SRP!$D$16:$D$20)*(G5945/100)*(E5945/1000)),
IF(C5945="Ready to Drink",
SUM(LOOKUP(2,1/(SRP!$B$11:$B$15&lt;=E5945)/(SRP!$C$11:$C$15&gt;=E5945),SRP!$D$11:$D$15)*(G5945/100)*(E5945/1000)),
0)))))),2)</f>
        <v>2.95</v>
      </c>
      <c r="L5945" s="173" t="str">
        <f t="shared" si="92"/>
        <v>Beer473</v>
      </c>
      <c r="M5945" s="154">
        <f>VLOOKUP(L5945,'Slope %'!C:D,2,0)</f>
        <v>0.12</v>
      </c>
    </row>
    <row r="5946" spans="1:13" x14ac:dyDescent="0.25">
      <c r="A5946" s="169">
        <v>64473</v>
      </c>
      <c r="B5946" s="170" t="s">
        <v>4411</v>
      </c>
      <c r="C5946" s="170" t="s">
        <v>11</v>
      </c>
      <c r="D5946" s="170" t="s">
        <v>303</v>
      </c>
      <c r="E5946" s="170">
        <v>473</v>
      </c>
      <c r="F5946" s="170">
        <v>24</v>
      </c>
      <c r="G5946" s="171">
        <v>8</v>
      </c>
      <c r="H5946" s="170" t="s">
        <v>1053</v>
      </c>
      <c r="I5946" s="171">
        <v>4.99</v>
      </c>
      <c r="J5946" s="169">
        <v>1</v>
      </c>
      <c r="K5946" s="154" cm="1">
        <f t="array" ref="K5946">ROUND(
IF(C5946="Beer",
SUM(LOOKUP(2,1/(SRP!$B$8:$B$10&lt;=E5946)/(SRP!$C$8:$C$10&gt;=E5946),SRP!$D$8:$D$10)*(G5946/100)*(E5946/1000)),
IF(C5946="Spirits",
SUM(LOOKUP(2,1/(SRP!$B$2:$B$7&lt;=E5946)/(SRP!$C$2:$C$7&gt;=E5946),SRP!$D$2:$D$7)*(G5946/100)*(E5946/1000)),
IF(AND(C5946="Wine",D5946="Fortified Wines"),
SUM(LOOKUP(2,1/(SRP!$B$26:$B$29&lt;=E5946)/(SRP!$C$26:$C$29&gt;=E5946),SRP!$D$26:$D$29)*(G5946/100)*(E5946/1000)),
IF(C5946="Wine",
SUM(LOOKUP(2,1/(SRP!$B$21:$B$25&lt;=E5946)/(SRP!$C$21:$C$25&gt;=E5946),SRP!$D$21:$D$25)*(G5946/100)*(E5946/1000)),
IF(AND(C5946="Ready to Drink",D5946="RTD-One Pour Cocktail&gt;7%&lt;=14.5"),
SUM(LOOKUP(2,1/(SRP!$B$16:$B$20&lt;=E5946)/(SRP!$C$16:$C$20&gt;=E5946),SRP!$D$16:$D$20)*(G5946/100)*(E5946/1000)),
IF(C5946="Ready to Drink",
SUM(LOOKUP(2,1/(SRP!$B$11:$B$15&lt;=E5946)/(SRP!$C$11:$C$15&gt;=E5946),SRP!$D$11:$D$15)*(G5946/100)*(E5946/1000)),
0)))))),2)</f>
        <v>2.95</v>
      </c>
      <c r="L5946" s="173" t="str">
        <f t="shared" si="92"/>
        <v>Beer473</v>
      </c>
      <c r="M5946" s="154">
        <f>VLOOKUP(L5946,'Slope %'!C:D,2,0)</f>
        <v>0.12</v>
      </c>
    </row>
    <row r="5947" spans="1:13" x14ac:dyDescent="0.25">
      <c r="A5947" s="169">
        <v>64474</v>
      </c>
      <c r="B5947" s="170" t="s">
        <v>4412</v>
      </c>
      <c r="C5947" s="170" t="s">
        <v>11</v>
      </c>
      <c r="D5947" s="170" t="s">
        <v>303</v>
      </c>
      <c r="E5947" s="170">
        <v>8520</v>
      </c>
      <c r="F5947" s="170">
        <v>1</v>
      </c>
      <c r="G5947" s="171">
        <v>8.1</v>
      </c>
      <c r="H5947" s="170" t="s">
        <v>2364</v>
      </c>
      <c r="I5947" s="171">
        <v>95.76</v>
      </c>
      <c r="J5947" s="169">
        <v>24</v>
      </c>
      <c r="K5947" s="154" cm="1">
        <f t="array" ref="K5947">ROUND(
IF(C5947="Beer",
SUM(LOOKUP(2,1/(SRP!$B$8:$B$10&lt;=E5947)/(SRP!$C$8:$C$10&gt;=E5947),SRP!$D$8:$D$10)*(G5947/100)*(E5947/1000)),
IF(C5947="Spirits",
SUM(LOOKUP(2,1/(SRP!$B$2:$B$7&lt;=E5947)/(SRP!$C$2:$C$7&gt;=E5947),SRP!$D$2:$D$7)*(G5947/100)*(E5947/1000)),
IF(AND(C5947="Wine",D5947="Fortified Wines"),
SUM(LOOKUP(2,1/(SRP!$B$26:$B$29&lt;=E5947)/(SRP!$C$26:$C$29&gt;=E5947),SRP!$D$26:$D$29)*(G5947/100)*(E5947/1000)),
IF(C5947="Wine",
SUM(LOOKUP(2,1/(SRP!$B$21:$B$25&lt;=E5947)/(SRP!$C$21:$C$25&gt;=E5947),SRP!$D$21:$D$25)*(G5947/100)*(E5947/1000)),
IF(AND(C5947="Ready to Drink",D5947="RTD-One Pour Cocktail&gt;7%&lt;=14.5"),
SUM(LOOKUP(2,1/(SRP!$B$16:$B$20&lt;=E5947)/(SRP!$C$16:$C$20&gt;=E5947),SRP!$D$16:$D$20)*(G5947/100)*(E5947/1000)),
IF(C5947="Ready to Drink",
SUM(LOOKUP(2,1/(SRP!$B$11:$B$15&lt;=E5947)/(SRP!$C$11:$C$15&gt;=E5947),SRP!$D$11:$D$15)*(G5947/100)*(E5947/1000)),
0)))))),2)</f>
        <v>53.88</v>
      </c>
      <c r="L5947" s="173" t="str">
        <f t="shared" si="92"/>
        <v>Beer8520</v>
      </c>
      <c r="M5947" s="154">
        <f>VLOOKUP(L5947,'Slope %'!C:D,2,0)</f>
        <v>0.05</v>
      </c>
    </row>
    <row r="5948" spans="1:13" x14ac:dyDescent="0.25">
      <c r="A5948" s="169">
        <v>64474</v>
      </c>
      <c r="B5948" s="170" t="s">
        <v>4412</v>
      </c>
      <c r="C5948" s="170" t="s">
        <v>11</v>
      </c>
      <c r="D5948" s="170" t="s">
        <v>303</v>
      </c>
      <c r="E5948" s="170">
        <v>8520</v>
      </c>
      <c r="F5948" s="170">
        <v>1</v>
      </c>
      <c r="G5948" s="171">
        <v>8.1</v>
      </c>
      <c r="H5948" s="170" t="s">
        <v>2364</v>
      </c>
      <c r="I5948" s="171">
        <v>95.76</v>
      </c>
      <c r="J5948" s="169">
        <v>24</v>
      </c>
      <c r="K5948" s="154" cm="1">
        <f t="array" ref="K5948">ROUND(
IF(C5948="Beer",
SUM(LOOKUP(2,1/(SRP!$B$8:$B$10&lt;=E5948)/(SRP!$C$8:$C$10&gt;=E5948),SRP!$D$8:$D$10)*(G5948/100)*(E5948/1000)),
IF(C5948="Spirits",
SUM(LOOKUP(2,1/(SRP!$B$2:$B$7&lt;=E5948)/(SRP!$C$2:$C$7&gt;=E5948),SRP!$D$2:$D$7)*(G5948/100)*(E5948/1000)),
IF(AND(C5948="Wine",D5948="Fortified Wines"),
SUM(LOOKUP(2,1/(SRP!$B$26:$B$29&lt;=E5948)/(SRP!$C$26:$C$29&gt;=E5948),SRP!$D$26:$D$29)*(G5948/100)*(E5948/1000)),
IF(C5948="Wine",
SUM(LOOKUP(2,1/(SRP!$B$21:$B$25&lt;=E5948)/(SRP!$C$21:$C$25&gt;=E5948),SRP!$D$21:$D$25)*(G5948/100)*(E5948/1000)),
IF(AND(C5948="Ready to Drink",D5948="RTD-One Pour Cocktail&gt;7%&lt;=14.5"),
SUM(LOOKUP(2,1/(SRP!$B$16:$B$20&lt;=E5948)/(SRP!$C$16:$C$20&gt;=E5948),SRP!$D$16:$D$20)*(G5948/100)*(E5948/1000)),
IF(C5948="Ready to Drink",
SUM(LOOKUP(2,1/(SRP!$B$11:$B$15&lt;=E5948)/(SRP!$C$11:$C$15&gt;=E5948),SRP!$D$11:$D$15)*(G5948/100)*(E5948/1000)),
0)))))),2)</f>
        <v>53.88</v>
      </c>
      <c r="L5948" s="173" t="str">
        <f t="shared" si="92"/>
        <v>Beer8520</v>
      </c>
      <c r="M5948" s="154">
        <f>VLOOKUP(L5948,'Slope %'!C:D,2,0)</f>
        <v>0.05</v>
      </c>
    </row>
    <row r="5949" spans="1:13" x14ac:dyDescent="0.25">
      <c r="A5949" s="169">
        <v>64476</v>
      </c>
      <c r="B5949" s="170" t="s">
        <v>4413</v>
      </c>
      <c r="C5949" s="170" t="s">
        <v>11</v>
      </c>
      <c r="D5949" s="170" t="s">
        <v>303</v>
      </c>
      <c r="E5949" s="170">
        <v>473</v>
      </c>
      <c r="F5949" s="170">
        <v>24</v>
      </c>
      <c r="G5949" s="171">
        <v>6.7</v>
      </c>
      <c r="H5949" s="170" t="s">
        <v>1053</v>
      </c>
      <c r="I5949" s="171">
        <v>4.99</v>
      </c>
      <c r="J5949" s="169">
        <v>1</v>
      </c>
      <c r="K5949" s="154" cm="1">
        <f t="array" ref="K5949">ROUND(
IF(C5949="Beer",
SUM(LOOKUP(2,1/(SRP!$B$8:$B$10&lt;=E5949)/(SRP!$C$8:$C$10&gt;=E5949),SRP!$D$8:$D$10)*(G5949/100)*(E5949/1000)),
IF(C5949="Spirits",
SUM(LOOKUP(2,1/(SRP!$B$2:$B$7&lt;=E5949)/(SRP!$C$2:$C$7&gt;=E5949),SRP!$D$2:$D$7)*(G5949/100)*(E5949/1000)),
IF(AND(C5949="Wine",D5949="Fortified Wines"),
SUM(LOOKUP(2,1/(SRP!$B$26:$B$29&lt;=E5949)/(SRP!$C$26:$C$29&gt;=E5949),SRP!$D$26:$D$29)*(G5949/100)*(E5949/1000)),
IF(C5949="Wine",
SUM(LOOKUP(2,1/(SRP!$B$21:$B$25&lt;=E5949)/(SRP!$C$21:$C$25&gt;=E5949),SRP!$D$21:$D$25)*(G5949/100)*(E5949/1000)),
IF(AND(C5949="Ready to Drink",D5949="RTD-One Pour Cocktail&gt;7%&lt;=14.5"),
SUM(LOOKUP(2,1/(SRP!$B$16:$B$20&lt;=E5949)/(SRP!$C$16:$C$20&gt;=E5949),SRP!$D$16:$D$20)*(G5949/100)*(E5949/1000)),
IF(C5949="Ready to Drink",
SUM(LOOKUP(2,1/(SRP!$B$11:$B$15&lt;=E5949)/(SRP!$C$11:$C$15&gt;=E5949),SRP!$D$11:$D$15)*(G5949/100)*(E5949/1000)),
0)))))),2)</f>
        <v>2.4700000000000002</v>
      </c>
      <c r="L5949" s="173" t="str">
        <f t="shared" si="92"/>
        <v>Beer473</v>
      </c>
      <c r="M5949" s="154">
        <f>VLOOKUP(L5949,'Slope %'!C:D,2,0)</f>
        <v>0.12</v>
      </c>
    </row>
    <row r="5950" spans="1:13" x14ac:dyDescent="0.25">
      <c r="A5950" s="169">
        <v>64476</v>
      </c>
      <c r="B5950" s="170" t="s">
        <v>4413</v>
      </c>
      <c r="C5950" s="170" t="s">
        <v>11</v>
      </c>
      <c r="D5950" s="170" t="s">
        <v>303</v>
      </c>
      <c r="E5950" s="170">
        <v>473</v>
      </c>
      <c r="F5950" s="170">
        <v>24</v>
      </c>
      <c r="G5950" s="171">
        <v>6.7</v>
      </c>
      <c r="H5950" s="170" t="s">
        <v>1053</v>
      </c>
      <c r="I5950" s="171">
        <v>4.99</v>
      </c>
      <c r="J5950" s="169">
        <v>1</v>
      </c>
      <c r="K5950" s="154" cm="1">
        <f t="array" ref="K5950">ROUND(
IF(C5950="Beer",
SUM(LOOKUP(2,1/(SRP!$B$8:$B$10&lt;=E5950)/(SRP!$C$8:$C$10&gt;=E5950),SRP!$D$8:$D$10)*(G5950/100)*(E5950/1000)),
IF(C5950="Spirits",
SUM(LOOKUP(2,1/(SRP!$B$2:$B$7&lt;=E5950)/(SRP!$C$2:$C$7&gt;=E5950),SRP!$D$2:$D$7)*(G5950/100)*(E5950/1000)),
IF(AND(C5950="Wine",D5950="Fortified Wines"),
SUM(LOOKUP(2,1/(SRP!$B$26:$B$29&lt;=E5950)/(SRP!$C$26:$C$29&gt;=E5950),SRP!$D$26:$D$29)*(G5950/100)*(E5950/1000)),
IF(C5950="Wine",
SUM(LOOKUP(2,1/(SRP!$B$21:$B$25&lt;=E5950)/(SRP!$C$21:$C$25&gt;=E5950),SRP!$D$21:$D$25)*(G5950/100)*(E5950/1000)),
IF(AND(C5950="Ready to Drink",D5950="RTD-One Pour Cocktail&gt;7%&lt;=14.5"),
SUM(LOOKUP(2,1/(SRP!$B$16:$B$20&lt;=E5950)/(SRP!$C$16:$C$20&gt;=E5950),SRP!$D$16:$D$20)*(G5950/100)*(E5950/1000)),
IF(C5950="Ready to Drink",
SUM(LOOKUP(2,1/(SRP!$B$11:$B$15&lt;=E5950)/(SRP!$C$11:$C$15&gt;=E5950),SRP!$D$11:$D$15)*(G5950/100)*(E5950/1000)),
0)))))),2)</f>
        <v>2.4700000000000002</v>
      </c>
      <c r="L5950" s="173" t="str">
        <f t="shared" si="92"/>
        <v>Beer473</v>
      </c>
      <c r="M5950" s="154">
        <f>VLOOKUP(L5950,'Slope %'!C:D,2,0)</f>
        <v>0.12</v>
      </c>
    </row>
    <row r="5951" spans="1:13" x14ac:dyDescent="0.25">
      <c r="A5951" s="169">
        <v>64478</v>
      </c>
      <c r="B5951" s="170" t="s">
        <v>4414</v>
      </c>
      <c r="C5951" s="170" t="s">
        <v>11</v>
      </c>
      <c r="D5951" s="170" t="s">
        <v>303</v>
      </c>
      <c r="E5951" s="170">
        <v>473</v>
      </c>
      <c r="F5951" s="170">
        <v>24</v>
      </c>
      <c r="G5951" s="171">
        <v>5.7</v>
      </c>
      <c r="H5951" s="170" t="s">
        <v>1391</v>
      </c>
      <c r="I5951" s="171">
        <v>4.3899999999999997</v>
      </c>
      <c r="J5951" s="169">
        <v>1</v>
      </c>
      <c r="K5951" s="154" cm="1">
        <f t="array" ref="K5951">ROUND(
IF(C5951="Beer",
SUM(LOOKUP(2,1/(SRP!$B$8:$B$10&lt;=E5951)/(SRP!$C$8:$C$10&gt;=E5951),SRP!$D$8:$D$10)*(G5951/100)*(E5951/1000)),
IF(C5951="Spirits",
SUM(LOOKUP(2,1/(SRP!$B$2:$B$7&lt;=E5951)/(SRP!$C$2:$C$7&gt;=E5951),SRP!$D$2:$D$7)*(G5951/100)*(E5951/1000)),
IF(AND(C5951="Wine",D5951="Fortified Wines"),
SUM(LOOKUP(2,1/(SRP!$B$26:$B$29&lt;=E5951)/(SRP!$C$26:$C$29&gt;=E5951),SRP!$D$26:$D$29)*(G5951/100)*(E5951/1000)),
IF(C5951="Wine",
SUM(LOOKUP(2,1/(SRP!$B$21:$B$25&lt;=E5951)/(SRP!$C$21:$C$25&gt;=E5951),SRP!$D$21:$D$25)*(G5951/100)*(E5951/1000)),
IF(AND(C5951="Ready to Drink",D5951="RTD-One Pour Cocktail&gt;7%&lt;=14.5"),
SUM(LOOKUP(2,1/(SRP!$B$16:$B$20&lt;=E5951)/(SRP!$C$16:$C$20&gt;=E5951),SRP!$D$16:$D$20)*(G5951/100)*(E5951/1000)),
IF(C5951="Ready to Drink",
SUM(LOOKUP(2,1/(SRP!$B$11:$B$15&lt;=E5951)/(SRP!$C$11:$C$15&gt;=E5951),SRP!$D$11:$D$15)*(G5951/100)*(E5951/1000)),
0)))))),2)</f>
        <v>2.1</v>
      </c>
      <c r="L5951" s="173" t="str">
        <f t="shared" si="92"/>
        <v>Beer473</v>
      </c>
      <c r="M5951" s="154">
        <f>VLOOKUP(L5951,'Slope %'!C:D,2,0)</f>
        <v>0.12</v>
      </c>
    </row>
    <row r="5952" spans="1:13" x14ac:dyDescent="0.25">
      <c r="A5952" s="169">
        <v>64478</v>
      </c>
      <c r="B5952" s="170" t="s">
        <v>4414</v>
      </c>
      <c r="C5952" s="170" t="s">
        <v>11</v>
      </c>
      <c r="D5952" s="170" t="s">
        <v>303</v>
      </c>
      <c r="E5952" s="170">
        <v>473</v>
      </c>
      <c r="F5952" s="170">
        <v>24</v>
      </c>
      <c r="G5952" s="171">
        <v>5.7</v>
      </c>
      <c r="H5952" s="170" t="s">
        <v>1391</v>
      </c>
      <c r="I5952" s="171">
        <v>4.3899999999999997</v>
      </c>
      <c r="J5952" s="169">
        <v>1</v>
      </c>
      <c r="K5952" s="154" cm="1">
        <f t="array" ref="K5952">ROUND(
IF(C5952="Beer",
SUM(LOOKUP(2,1/(SRP!$B$8:$B$10&lt;=E5952)/(SRP!$C$8:$C$10&gt;=E5952),SRP!$D$8:$D$10)*(G5952/100)*(E5952/1000)),
IF(C5952="Spirits",
SUM(LOOKUP(2,1/(SRP!$B$2:$B$7&lt;=E5952)/(SRP!$C$2:$C$7&gt;=E5952),SRP!$D$2:$D$7)*(G5952/100)*(E5952/1000)),
IF(AND(C5952="Wine",D5952="Fortified Wines"),
SUM(LOOKUP(2,1/(SRP!$B$26:$B$29&lt;=E5952)/(SRP!$C$26:$C$29&gt;=E5952),SRP!$D$26:$D$29)*(G5952/100)*(E5952/1000)),
IF(C5952="Wine",
SUM(LOOKUP(2,1/(SRP!$B$21:$B$25&lt;=E5952)/(SRP!$C$21:$C$25&gt;=E5952),SRP!$D$21:$D$25)*(G5952/100)*(E5952/1000)),
IF(AND(C5952="Ready to Drink",D5952="RTD-One Pour Cocktail&gt;7%&lt;=14.5"),
SUM(LOOKUP(2,1/(SRP!$B$16:$B$20&lt;=E5952)/(SRP!$C$16:$C$20&gt;=E5952),SRP!$D$16:$D$20)*(G5952/100)*(E5952/1000)),
IF(C5952="Ready to Drink",
SUM(LOOKUP(2,1/(SRP!$B$11:$B$15&lt;=E5952)/(SRP!$C$11:$C$15&gt;=E5952),SRP!$D$11:$D$15)*(G5952/100)*(E5952/1000)),
0)))))),2)</f>
        <v>2.1</v>
      </c>
      <c r="L5952" s="173" t="str">
        <f t="shared" si="92"/>
        <v>Beer473</v>
      </c>
      <c r="M5952" s="154">
        <f>VLOOKUP(L5952,'Slope %'!C:D,2,0)</f>
        <v>0.12</v>
      </c>
    </row>
    <row r="5953" spans="1:13" x14ac:dyDescent="0.25">
      <c r="A5953" s="169">
        <v>64480</v>
      </c>
      <c r="B5953" s="170" t="s">
        <v>4415</v>
      </c>
      <c r="C5953" s="170" t="s">
        <v>11</v>
      </c>
      <c r="D5953" s="170" t="s">
        <v>303</v>
      </c>
      <c r="E5953" s="170">
        <v>11352</v>
      </c>
      <c r="F5953" s="170">
        <v>1</v>
      </c>
      <c r="G5953" s="171">
        <v>6.5</v>
      </c>
      <c r="H5953" s="170" t="s">
        <v>2364</v>
      </c>
      <c r="I5953" s="171">
        <v>118.8</v>
      </c>
      <c r="J5953" s="169">
        <v>24</v>
      </c>
      <c r="K5953" s="154" cm="1">
        <f t="array" ref="K5953">ROUND(
IF(C5953="Beer",
SUM(LOOKUP(2,1/(SRP!$B$8:$B$10&lt;=E5953)/(SRP!$C$8:$C$10&gt;=E5953),SRP!$D$8:$D$10)*(G5953/100)*(E5953/1000)),
IF(C5953="Spirits",
SUM(LOOKUP(2,1/(SRP!$B$2:$B$7&lt;=E5953)/(SRP!$C$2:$C$7&gt;=E5953),SRP!$D$2:$D$7)*(G5953/100)*(E5953/1000)),
IF(AND(C5953="Wine",D5953="Fortified Wines"),
SUM(LOOKUP(2,1/(SRP!$B$26:$B$29&lt;=E5953)/(SRP!$C$26:$C$29&gt;=E5953),SRP!$D$26:$D$29)*(G5953/100)*(E5953/1000)),
IF(C5953="Wine",
SUM(LOOKUP(2,1/(SRP!$B$21:$B$25&lt;=E5953)/(SRP!$C$21:$C$25&gt;=E5953),SRP!$D$21:$D$25)*(G5953/100)*(E5953/1000)),
IF(AND(C5953="Ready to Drink",D5953="RTD-One Pour Cocktail&gt;7%&lt;=14.5"),
SUM(LOOKUP(2,1/(SRP!$B$16:$B$20&lt;=E5953)/(SRP!$C$16:$C$20&gt;=E5953),SRP!$D$16:$D$20)*(G5953/100)*(E5953/1000)),
IF(C5953="Ready to Drink",
SUM(LOOKUP(2,1/(SRP!$B$11:$B$15&lt;=E5953)/(SRP!$C$11:$C$15&gt;=E5953),SRP!$D$11:$D$15)*(G5953/100)*(E5953/1000)),
0)))))),2)</f>
        <v>51.89</v>
      </c>
      <c r="L5953" s="173" t="str">
        <f t="shared" si="92"/>
        <v>Beer11352</v>
      </c>
      <c r="M5953" s="154">
        <f>VLOOKUP(L5953,'Slope %'!C:D,2,0)</f>
        <v>0.05</v>
      </c>
    </row>
    <row r="5954" spans="1:13" x14ac:dyDescent="0.25">
      <c r="A5954" s="169">
        <v>64480</v>
      </c>
      <c r="B5954" s="170" t="s">
        <v>4415</v>
      </c>
      <c r="C5954" s="170" t="s">
        <v>11</v>
      </c>
      <c r="D5954" s="170" t="s">
        <v>303</v>
      </c>
      <c r="E5954" s="170">
        <v>11352</v>
      </c>
      <c r="F5954" s="170">
        <v>1</v>
      </c>
      <c r="G5954" s="171">
        <v>6.5</v>
      </c>
      <c r="H5954" s="170" t="s">
        <v>2364</v>
      </c>
      <c r="I5954" s="171">
        <v>118.8</v>
      </c>
      <c r="J5954" s="169">
        <v>24</v>
      </c>
      <c r="K5954" s="154" cm="1">
        <f t="array" ref="K5954">ROUND(
IF(C5954="Beer",
SUM(LOOKUP(2,1/(SRP!$B$8:$B$10&lt;=E5954)/(SRP!$C$8:$C$10&gt;=E5954),SRP!$D$8:$D$10)*(G5954/100)*(E5954/1000)),
IF(C5954="Spirits",
SUM(LOOKUP(2,1/(SRP!$B$2:$B$7&lt;=E5954)/(SRP!$C$2:$C$7&gt;=E5954),SRP!$D$2:$D$7)*(G5954/100)*(E5954/1000)),
IF(AND(C5954="Wine",D5954="Fortified Wines"),
SUM(LOOKUP(2,1/(SRP!$B$26:$B$29&lt;=E5954)/(SRP!$C$26:$C$29&gt;=E5954),SRP!$D$26:$D$29)*(G5954/100)*(E5954/1000)),
IF(C5954="Wine",
SUM(LOOKUP(2,1/(SRP!$B$21:$B$25&lt;=E5954)/(SRP!$C$21:$C$25&gt;=E5954),SRP!$D$21:$D$25)*(G5954/100)*(E5954/1000)),
IF(AND(C5954="Ready to Drink",D5954="RTD-One Pour Cocktail&gt;7%&lt;=14.5"),
SUM(LOOKUP(2,1/(SRP!$B$16:$B$20&lt;=E5954)/(SRP!$C$16:$C$20&gt;=E5954),SRP!$D$16:$D$20)*(G5954/100)*(E5954/1000)),
IF(C5954="Ready to Drink",
SUM(LOOKUP(2,1/(SRP!$B$11:$B$15&lt;=E5954)/(SRP!$C$11:$C$15&gt;=E5954),SRP!$D$11:$D$15)*(G5954/100)*(E5954/1000)),
0)))))),2)</f>
        <v>51.89</v>
      </c>
      <c r="L5954" s="173" t="str">
        <f t="shared" si="92"/>
        <v>Beer11352</v>
      </c>
      <c r="M5954" s="154">
        <f>VLOOKUP(L5954,'Slope %'!C:D,2,0)</f>
        <v>0.05</v>
      </c>
    </row>
    <row r="5955" spans="1:13" x14ac:dyDescent="0.25">
      <c r="A5955" s="169">
        <v>64483</v>
      </c>
      <c r="B5955" s="170" t="s">
        <v>4416</v>
      </c>
      <c r="C5955" s="170" t="s">
        <v>11</v>
      </c>
      <c r="D5955" s="170" t="s">
        <v>303</v>
      </c>
      <c r="E5955" s="170">
        <v>473</v>
      </c>
      <c r="F5955" s="170">
        <v>24</v>
      </c>
      <c r="G5955" s="171">
        <v>7.8</v>
      </c>
      <c r="H5955" s="170" t="s">
        <v>1362</v>
      </c>
      <c r="I5955" s="171">
        <v>5.25</v>
      </c>
      <c r="J5955" s="169">
        <v>1</v>
      </c>
      <c r="K5955" s="154" cm="1">
        <f t="array" ref="K5955">ROUND(
IF(C5955="Beer",
SUM(LOOKUP(2,1/(SRP!$B$8:$B$10&lt;=E5955)/(SRP!$C$8:$C$10&gt;=E5955),SRP!$D$8:$D$10)*(G5955/100)*(E5955/1000)),
IF(C5955="Spirits",
SUM(LOOKUP(2,1/(SRP!$B$2:$B$7&lt;=E5955)/(SRP!$C$2:$C$7&gt;=E5955),SRP!$D$2:$D$7)*(G5955/100)*(E5955/1000)),
IF(AND(C5955="Wine",D5955="Fortified Wines"),
SUM(LOOKUP(2,1/(SRP!$B$26:$B$29&lt;=E5955)/(SRP!$C$26:$C$29&gt;=E5955),SRP!$D$26:$D$29)*(G5955/100)*(E5955/1000)),
IF(C5955="Wine",
SUM(LOOKUP(2,1/(SRP!$B$21:$B$25&lt;=E5955)/(SRP!$C$21:$C$25&gt;=E5955),SRP!$D$21:$D$25)*(G5955/100)*(E5955/1000)),
IF(AND(C5955="Ready to Drink",D5955="RTD-One Pour Cocktail&gt;7%&lt;=14.5"),
SUM(LOOKUP(2,1/(SRP!$B$16:$B$20&lt;=E5955)/(SRP!$C$16:$C$20&gt;=E5955),SRP!$D$16:$D$20)*(G5955/100)*(E5955/1000)),
IF(C5955="Ready to Drink",
SUM(LOOKUP(2,1/(SRP!$B$11:$B$15&lt;=E5955)/(SRP!$C$11:$C$15&gt;=E5955),SRP!$D$11:$D$15)*(G5955/100)*(E5955/1000)),
0)))))),2)</f>
        <v>2.88</v>
      </c>
      <c r="L5955" s="173" t="str">
        <f t="shared" ref="L5955:L6018" si="93">(_xlfn.CONCAT(C5955,E5955))</f>
        <v>Beer473</v>
      </c>
      <c r="M5955" s="154">
        <f>VLOOKUP(L5955,'Slope %'!C:D,2,0)</f>
        <v>0.12</v>
      </c>
    </row>
    <row r="5956" spans="1:13" x14ac:dyDescent="0.25">
      <c r="A5956" s="169">
        <v>64483</v>
      </c>
      <c r="B5956" s="170" t="s">
        <v>4416</v>
      </c>
      <c r="C5956" s="170" t="s">
        <v>11</v>
      </c>
      <c r="D5956" s="170" t="s">
        <v>303</v>
      </c>
      <c r="E5956" s="170">
        <v>473</v>
      </c>
      <c r="F5956" s="170">
        <v>24</v>
      </c>
      <c r="G5956" s="171">
        <v>7.8</v>
      </c>
      <c r="H5956" s="170" t="s">
        <v>1362</v>
      </c>
      <c r="I5956" s="171">
        <v>5.25</v>
      </c>
      <c r="J5956" s="169">
        <v>1</v>
      </c>
      <c r="K5956" s="154" cm="1">
        <f t="array" ref="K5956">ROUND(
IF(C5956="Beer",
SUM(LOOKUP(2,1/(SRP!$B$8:$B$10&lt;=E5956)/(SRP!$C$8:$C$10&gt;=E5956),SRP!$D$8:$D$10)*(G5956/100)*(E5956/1000)),
IF(C5956="Spirits",
SUM(LOOKUP(2,1/(SRP!$B$2:$B$7&lt;=E5956)/(SRP!$C$2:$C$7&gt;=E5956),SRP!$D$2:$D$7)*(G5956/100)*(E5956/1000)),
IF(AND(C5956="Wine",D5956="Fortified Wines"),
SUM(LOOKUP(2,1/(SRP!$B$26:$B$29&lt;=E5956)/(SRP!$C$26:$C$29&gt;=E5956),SRP!$D$26:$D$29)*(G5956/100)*(E5956/1000)),
IF(C5956="Wine",
SUM(LOOKUP(2,1/(SRP!$B$21:$B$25&lt;=E5956)/(SRP!$C$21:$C$25&gt;=E5956),SRP!$D$21:$D$25)*(G5956/100)*(E5956/1000)),
IF(AND(C5956="Ready to Drink",D5956="RTD-One Pour Cocktail&gt;7%&lt;=14.5"),
SUM(LOOKUP(2,1/(SRP!$B$16:$B$20&lt;=E5956)/(SRP!$C$16:$C$20&gt;=E5956),SRP!$D$16:$D$20)*(G5956/100)*(E5956/1000)),
IF(C5956="Ready to Drink",
SUM(LOOKUP(2,1/(SRP!$B$11:$B$15&lt;=E5956)/(SRP!$C$11:$C$15&gt;=E5956),SRP!$D$11:$D$15)*(G5956/100)*(E5956/1000)),
0)))))),2)</f>
        <v>2.88</v>
      </c>
      <c r="L5956" s="173" t="str">
        <f t="shared" si="93"/>
        <v>Beer473</v>
      </c>
      <c r="M5956" s="154">
        <f>VLOOKUP(L5956,'Slope %'!C:D,2,0)</f>
        <v>0.12</v>
      </c>
    </row>
    <row r="5957" spans="1:13" x14ac:dyDescent="0.25">
      <c r="A5957" s="169">
        <v>64505</v>
      </c>
      <c r="B5957" s="170" t="s">
        <v>4417</v>
      </c>
      <c r="C5957" s="170" t="s">
        <v>24</v>
      </c>
      <c r="D5957" s="170" t="s">
        <v>194</v>
      </c>
      <c r="E5957" s="170">
        <v>750</v>
      </c>
      <c r="F5957" s="170">
        <v>12</v>
      </c>
      <c r="G5957" s="171">
        <v>12.5</v>
      </c>
      <c r="H5957" s="170" t="s">
        <v>22</v>
      </c>
      <c r="I5957" s="171">
        <v>32.99</v>
      </c>
      <c r="J5957" s="169">
        <v>1</v>
      </c>
      <c r="K5957" s="154" cm="1">
        <f t="array" ref="K5957">ROUND(
IF(C5957="Beer",
SUM(LOOKUP(2,1/(SRP!$B$8:$B$10&lt;=E5957)/(SRP!$C$8:$C$10&gt;=E5957),SRP!$D$8:$D$10)*(G5957/100)*(E5957/1000)),
IF(C5957="Spirits",
SUM(LOOKUP(2,1/(SRP!$B$2:$B$7&lt;=E5957)/(SRP!$C$2:$C$7&gt;=E5957),SRP!$D$2:$D$7)*(G5957/100)*(E5957/1000)),
IF(AND(C5957="Wine",D5957="Fortified Wines"),
SUM(LOOKUP(2,1/(SRP!$B$26:$B$29&lt;=E5957)/(SRP!$C$26:$C$29&gt;=E5957),SRP!$D$26:$D$29)*(G5957/100)*(E5957/1000)),
IF(C5957="Wine",
SUM(LOOKUP(2,1/(SRP!$B$21:$B$25&lt;=E5957)/(SRP!$C$21:$C$25&gt;=E5957),SRP!$D$21:$D$25)*(G5957/100)*(E5957/1000)),
IF(AND(C5957="Ready to Drink",D5957="RTD-One Pour Cocktail&gt;7%&lt;=14.5"),
SUM(LOOKUP(2,1/(SRP!$B$16:$B$20&lt;=E5957)/(SRP!$C$16:$C$20&gt;=E5957),SRP!$D$16:$D$20)*(G5957/100)*(E5957/1000)),
IF(C5957="Ready to Drink",
SUM(LOOKUP(2,1/(SRP!$B$11:$B$15&lt;=E5957)/(SRP!$C$11:$C$15&gt;=E5957),SRP!$D$11:$D$15)*(G5957/100)*(E5957/1000)),
0)))))),2)</f>
        <v>7.32</v>
      </c>
      <c r="L5957" s="173" t="str">
        <f t="shared" si="93"/>
        <v>Wine750</v>
      </c>
      <c r="M5957" s="154">
        <f>VLOOKUP(L5957,'Slope %'!C:D,2,0)</f>
        <v>0.1</v>
      </c>
    </row>
    <row r="5958" spans="1:13" x14ac:dyDescent="0.25">
      <c r="A5958" s="169">
        <v>64534</v>
      </c>
      <c r="B5958" s="170" t="s">
        <v>4418</v>
      </c>
      <c r="C5958" s="170" t="s">
        <v>24</v>
      </c>
      <c r="D5958" s="170" t="s">
        <v>194</v>
      </c>
      <c r="E5958" s="170">
        <v>750</v>
      </c>
      <c r="F5958" s="170">
        <v>12</v>
      </c>
      <c r="G5958" s="171">
        <v>10.5</v>
      </c>
      <c r="H5958" s="170" t="s">
        <v>1214</v>
      </c>
      <c r="I5958" s="171">
        <v>16.989999999999998</v>
      </c>
      <c r="J5958" s="169">
        <v>1</v>
      </c>
      <c r="K5958" s="154" cm="1">
        <f t="array" ref="K5958">ROUND(
IF(C5958="Beer",
SUM(LOOKUP(2,1/(SRP!$B$8:$B$10&lt;=E5958)/(SRP!$C$8:$C$10&gt;=E5958),SRP!$D$8:$D$10)*(G5958/100)*(E5958/1000)),
IF(C5958="Spirits",
SUM(LOOKUP(2,1/(SRP!$B$2:$B$7&lt;=E5958)/(SRP!$C$2:$C$7&gt;=E5958),SRP!$D$2:$D$7)*(G5958/100)*(E5958/1000)),
IF(AND(C5958="Wine",D5958="Fortified Wines"),
SUM(LOOKUP(2,1/(SRP!$B$26:$B$29&lt;=E5958)/(SRP!$C$26:$C$29&gt;=E5958),SRP!$D$26:$D$29)*(G5958/100)*(E5958/1000)),
IF(C5958="Wine",
SUM(LOOKUP(2,1/(SRP!$B$21:$B$25&lt;=E5958)/(SRP!$C$21:$C$25&gt;=E5958),SRP!$D$21:$D$25)*(G5958/100)*(E5958/1000)),
IF(AND(C5958="Ready to Drink",D5958="RTD-One Pour Cocktail&gt;7%&lt;=14.5"),
SUM(LOOKUP(2,1/(SRP!$B$16:$B$20&lt;=E5958)/(SRP!$C$16:$C$20&gt;=E5958),SRP!$D$16:$D$20)*(G5958/100)*(E5958/1000)),
IF(C5958="Ready to Drink",
SUM(LOOKUP(2,1/(SRP!$B$11:$B$15&lt;=E5958)/(SRP!$C$11:$C$15&gt;=E5958),SRP!$D$11:$D$15)*(G5958/100)*(E5958/1000)),
0)))))),2)</f>
        <v>6.15</v>
      </c>
      <c r="L5958" s="173" t="str">
        <f t="shared" si="93"/>
        <v>Wine750</v>
      </c>
      <c r="M5958" s="154">
        <f>VLOOKUP(L5958,'Slope %'!C:D,2,0)</f>
        <v>0.1</v>
      </c>
    </row>
    <row r="5959" spans="1:13" x14ac:dyDescent="0.25">
      <c r="A5959" s="169">
        <v>64535</v>
      </c>
      <c r="B5959" s="170" t="s">
        <v>4419</v>
      </c>
      <c r="C5959" s="170" t="s">
        <v>24</v>
      </c>
      <c r="D5959" s="170" t="s">
        <v>38</v>
      </c>
      <c r="E5959" s="170">
        <v>750</v>
      </c>
      <c r="F5959" s="170">
        <v>12</v>
      </c>
      <c r="G5959" s="171">
        <v>10.5</v>
      </c>
      <c r="H5959" s="170" t="s">
        <v>86</v>
      </c>
      <c r="I5959" s="171">
        <v>14.99</v>
      </c>
      <c r="J5959" s="169">
        <v>1</v>
      </c>
      <c r="K5959" s="154" cm="1">
        <f t="array" ref="K5959">ROUND(
IF(C5959="Beer",
SUM(LOOKUP(2,1/(SRP!$B$8:$B$10&lt;=E5959)/(SRP!$C$8:$C$10&gt;=E5959),SRP!$D$8:$D$10)*(G5959/100)*(E5959/1000)),
IF(C5959="Spirits",
SUM(LOOKUP(2,1/(SRP!$B$2:$B$7&lt;=E5959)/(SRP!$C$2:$C$7&gt;=E5959),SRP!$D$2:$D$7)*(G5959/100)*(E5959/1000)),
IF(AND(C5959="Wine",D5959="Fortified Wines"),
SUM(LOOKUP(2,1/(SRP!$B$26:$B$29&lt;=E5959)/(SRP!$C$26:$C$29&gt;=E5959),SRP!$D$26:$D$29)*(G5959/100)*(E5959/1000)),
IF(C5959="Wine",
SUM(LOOKUP(2,1/(SRP!$B$21:$B$25&lt;=E5959)/(SRP!$C$21:$C$25&gt;=E5959),SRP!$D$21:$D$25)*(G5959/100)*(E5959/1000)),
IF(AND(C5959="Ready to Drink",D5959="RTD-One Pour Cocktail&gt;7%&lt;=14.5"),
SUM(LOOKUP(2,1/(SRP!$B$16:$B$20&lt;=E5959)/(SRP!$C$16:$C$20&gt;=E5959),SRP!$D$16:$D$20)*(G5959/100)*(E5959/1000)),
IF(C5959="Ready to Drink",
SUM(LOOKUP(2,1/(SRP!$B$11:$B$15&lt;=E5959)/(SRP!$C$11:$C$15&gt;=E5959),SRP!$D$11:$D$15)*(G5959/100)*(E5959/1000)),
0)))))),2)</f>
        <v>6.15</v>
      </c>
      <c r="L5959" s="173" t="str">
        <f t="shared" si="93"/>
        <v>Wine750</v>
      </c>
      <c r="M5959" s="154">
        <f>VLOOKUP(L5959,'Slope %'!C:D,2,0)</f>
        <v>0.1</v>
      </c>
    </row>
    <row r="5960" spans="1:13" x14ac:dyDescent="0.25">
      <c r="A5960" s="169">
        <v>64545</v>
      </c>
      <c r="B5960" s="170" t="s">
        <v>4420</v>
      </c>
      <c r="C5960" s="170" t="s">
        <v>24</v>
      </c>
      <c r="D5960" s="170" t="s">
        <v>66</v>
      </c>
      <c r="E5960" s="170">
        <v>750</v>
      </c>
      <c r="F5960" s="170">
        <v>12</v>
      </c>
      <c r="G5960" s="171">
        <v>12.5</v>
      </c>
      <c r="H5960" s="170" t="s">
        <v>22</v>
      </c>
      <c r="I5960" s="171">
        <v>32.99</v>
      </c>
      <c r="J5960" s="169">
        <v>1</v>
      </c>
      <c r="K5960" s="154" cm="1">
        <f t="array" ref="K5960">ROUND(
IF(C5960="Beer",
SUM(LOOKUP(2,1/(SRP!$B$8:$B$10&lt;=E5960)/(SRP!$C$8:$C$10&gt;=E5960),SRP!$D$8:$D$10)*(G5960/100)*(E5960/1000)),
IF(C5960="Spirits",
SUM(LOOKUP(2,1/(SRP!$B$2:$B$7&lt;=E5960)/(SRP!$C$2:$C$7&gt;=E5960),SRP!$D$2:$D$7)*(G5960/100)*(E5960/1000)),
IF(AND(C5960="Wine",D5960="Fortified Wines"),
SUM(LOOKUP(2,1/(SRP!$B$26:$B$29&lt;=E5960)/(SRP!$C$26:$C$29&gt;=E5960),SRP!$D$26:$D$29)*(G5960/100)*(E5960/1000)),
IF(C5960="Wine",
SUM(LOOKUP(2,1/(SRP!$B$21:$B$25&lt;=E5960)/(SRP!$C$21:$C$25&gt;=E5960),SRP!$D$21:$D$25)*(G5960/100)*(E5960/1000)),
IF(AND(C5960="Ready to Drink",D5960="RTD-One Pour Cocktail&gt;7%&lt;=14.5"),
SUM(LOOKUP(2,1/(SRP!$B$16:$B$20&lt;=E5960)/(SRP!$C$16:$C$20&gt;=E5960),SRP!$D$16:$D$20)*(G5960/100)*(E5960/1000)),
IF(C5960="Ready to Drink",
SUM(LOOKUP(2,1/(SRP!$B$11:$B$15&lt;=E5960)/(SRP!$C$11:$C$15&gt;=E5960),SRP!$D$11:$D$15)*(G5960/100)*(E5960/1000)),
0)))))),2)</f>
        <v>7.32</v>
      </c>
      <c r="L5960" s="173" t="str">
        <f t="shared" si="93"/>
        <v>Wine750</v>
      </c>
      <c r="M5960" s="154">
        <f>VLOOKUP(L5960,'Slope %'!C:D,2,0)</f>
        <v>0.1</v>
      </c>
    </row>
    <row r="5961" spans="1:13" x14ac:dyDescent="0.25">
      <c r="A5961" s="169">
        <v>64556</v>
      </c>
      <c r="B5961" s="170" t="s">
        <v>4421</v>
      </c>
      <c r="C5961" s="170" t="s">
        <v>24</v>
      </c>
      <c r="D5961" s="170" t="s">
        <v>34</v>
      </c>
      <c r="E5961" s="170">
        <v>750</v>
      </c>
      <c r="F5961" s="170">
        <v>12</v>
      </c>
      <c r="G5961" s="171">
        <v>12.5</v>
      </c>
      <c r="H5961" s="170" t="s">
        <v>22</v>
      </c>
      <c r="I5961" s="171">
        <v>31.99</v>
      </c>
      <c r="J5961" s="169">
        <v>1</v>
      </c>
      <c r="K5961" s="154" cm="1">
        <f t="array" ref="K5961">ROUND(
IF(C5961="Beer",
SUM(LOOKUP(2,1/(SRP!$B$8:$B$10&lt;=E5961)/(SRP!$C$8:$C$10&gt;=E5961),SRP!$D$8:$D$10)*(G5961/100)*(E5961/1000)),
IF(C5961="Spirits",
SUM(LOOKUP(2,1/(SRP!$B$2:$B$7&lt;=E5961)/(SRP!$C$2:$C$7&gt;=E5961),SRP!$D$2:$D$7)*(G5961/100)*(E5961/1000)),
IF(AND(C5961="Wine",D5961="Fortified Wines"),
SUM(LOOKUP(2,1/(SRP!$B$26:$B$29&lt;=E5961)/(SRP!$C$26:$C$29&gt;=E5961),SRP!$D$26:$D$29)*(G5961/100)*(E5961/1000)),
IF(C5961="Wine",
SUM(LOOKUP(2,1/(SRP!$B$21:$B$25&lt;=E5961)/(SRP!$C$21:$C$25&gt;=E5961),SRP!$D$21:$D$25)*(G5961/100)*(E5961/1000)),
IF(AND(C5961="Ready to Drink",D5961="RTD-One Pour Cocktail&gt;7%&lt;=14.5"),
SUM(LOOKUP(2,1/(SRP!$B$16:$B$20&lt;=E5961)/(SRP!$C$16:$C$20&gt;=E5961),SRP!$D$16:$D$20)*(G5961/100)*(E5961/1000)),
IF(C5961="Ready to Drink",
SUM(LOOKUP(2,1/(SRP!$B$11:$B$15&lt;=E5961)/(SRP!$C$11:$C$15&gt;=E5961),SRP!$D$11:$D$15)*(G5961/100)*(E5961/1000)),
0)))))),2)</f>
        <v>7.32</v>
      </c>
      <c r="L5961" s="173" t="str">
        <f t="shared" si="93"/>
        <v>Wine750</v>
      </c>
      <c r="M5961" s="154">
        <f>VLOOKUP(L5961,'Slope %'!C:D,2,0)</f>
        <v>0.1</v>
      </c>
    </row>
    <row r="5962" spans="1:13" x14ac:dyDescent="0.25">
      <c r="A5962" s="169">
        <v>64566</v>
      </c>
      <c r="B5962" s="170" t="s">
        <v>4422</v>
      </c>
      <c r="C5962" s="170" t="s">
        <v>15</v>
      </c>
      <c r="D5962" s="170" t="s">
        <v>4423</v>
      </c>
      <c r="E5962" s="170">
        <v>700</v>
      </c>
      <c r="F5962" s="170">
        <v>6</v>
      </c>
      <c r="G5962" s="171">
        <v>40</v>
      </c>
      <c r="H5962" s="170" t="s">
        <v>4424</v>
      </c>
      <c r="I5962" s="171">
        <v>54.76</v>
      </c>
      <c r="J5962" s="169">
        <v>1</v>
      </c>
      <c r="K5962" s="154" cm="1">
        <f t="array" ref="K5962">ROUND(
IF(C5962="Beer",
SUM(LOOKUP(2,1/(SRP!$B$8:$B$10&lt;=E5962)/(SRP!$C$8:$C$10&gt;=E5962),SRP!$D$8:$D$10)*(G5962/100)*(E5962/1000)),
IF(C5962="Spirits",
SUM(LOOKUP(2,1/(SRP!$B$2:$B$7&lt;=E5962)/(SRP!$C$2:$C$7&gt;=E5962),SRP!$D$2:$D$7)*(G5962/100)*(E5962/1000)),
IF(AND(C5962="Wine",D5962="Fortified Wines"),
SUM(LOOKUP(2,1/(SRP!$B$26:$B$29&lt;=E5962)/(SRP!$C$26:$C$29&gt;=E5962),SRP!$D$26:$D$29)*(G5962/100)*(E5962/1000)),
IF(C5962="Wine",
SUM(LOOKUP(2,1/(SRP!$B$21:$B$25&lt;=E5962)/(SRP!$C$21:$C$25&gt;=E5962),SRP!$D$21:$D$25)*(G5962/100)*(E5962/1000)),
IF(AND(C5962="Ready to Drink",D5962="RTD-One Pour Cocktail&gt;7%&lt;=14.5"),
SUM(LOOKUP(2,1/(SRP!$B$16:$B$20&lt;=E5962)/(SRP!$C$16:$C$20&gt;=E5962),SRP!$D$16:$D$20)*(G5962/100)*(E5962/1000)),
IF(C5962="Ready to Drink",
SUM(LOOKUP(2,1/(SRP!$B$11:$B$15&lt;=E5962)/(SRP!$C$11:$C$15&gt;=E5962),SRP!$D$11:$D$15)*(G5962/100)*(E5962/1000)),
0)))))),2)</f>
        <v>21.86</v>
      </c>
      <c r="L5962" s="173" t="str">
        <f t="shared" si="93"/>
        <v>Spirits700</v>
      </c>
      <c r="M5962" s="154">
        <f>VLOOKUP(L5962,'Slope %'!C:D,2,0)</f>
        <v>7.0000000000000007E-2</v>
      </c>
    </row>
    <row r="5963" spans="1:13" x14ac:dyDescent="0.25">
      <c r="A5963" s="169">
        <v>64590</v>
      </c>
      <c r="B5963" s="170" t="s">
        <v>4425</v>
      </c>
      <c r="C5963" s="170" t="s">
        <v>11</v>
      </c>
      <c r="D5963" s="170" t="s">
        <v>303</v>
      </c>
      <c r="E5963" s="170">
        <v>473</v>
      </c>
      <c r="F5963" s="170">
        <v>24</v>
      </c>
      <c r="G5963" s="171">
        <v>7</v>
      </c>
      <c r="H5963" s="170" t="s">
        <v>1362</v>
      </c>
      <c r="I5963" s="171">
        <v>5.25</v>
      </c>
      <c r="J5963" s="169">
        <v>1</v>
      </c>
      <c r="K5963" s="154" cm="1">
        <f t="array" ref="K5963">ROUND(
IF(C5963="Beer",
SUM(LOOKUP(2,1/(SRP!$B$8:$B$10&lt;=E5963)/(SRP!$C$8:$C$10&gt;=E5963),SRP!$D$8:$D$10)*(G5963/100)*(E5963/1000)),
IF(C5963="Spirits",
SUM(LOOKUP(2,1/(SRP!$B$2:$B$7&lt;=E5963)/(SRP!$C$2:$C$7&gt;=E5963),SRP!$D$2:$D$7)*(G5963/100)*(E5963/1000)),
IF(AND(C5963="Wine",D5963="Fortified Wines"),
SUM(LOOKUP(2,1/(SRP!$B$26:$B$29&lt;=E5963)/(SRP!$C$26:$C$29&gt;=E5963),SRP!$D$26:$D$29)*(G5963/100)*(E5963/1000)),
IF(C5963="Wine",
SUM(LOOKUP(2,1/(SRP!$B$21:$B$25&lt;=E5963)/(SRP!$C$21:$C$25&gt;=E5963),SRP!$D$21:$D$25)*(G5963/100)*(E5963/1000)),
IF(AND(C5963="Ready to Drink",D5963="RTD-One Pour Cocktail&gt;7%&lt;=14.5"),
SUM(LOOKUP(2,1/(SRP!$B$16:$B$20&lt;=E5963)/(SRP!$C$16:$C$20&gt;=E5963),SRP!$D$16:$D$20)*(G5963/100)*(E5963/1000)),
IF(C5963="Ready to Drink",
SUM(LOOKUP(2,1/(SRP!$B$11:$B$15&lt;=E5963)/(SRP!$C$11:$C$15&gt;=E5963),SRP!$D$11:$D$15)*(G5963/100)*(E5963/1000)),
0)))))),2)</f>
        <v>2.58</v>
      </c>
      <c r="L5963" s="173" t="str">
        <f t="shared" si="93"/>
        <v>Beer473</v>
      </c>
      <c r="M5963" s="154">
        <f>VLOOKUP(L5963,'Slope %'!C:D,2,0)</f>
        <v>0.12</v>
      </c>
    </row>
    <row r="5964" spans="1:13" x14ac:dyDescent="0.25">
      <c r="A5964" s="169">
        <v>64590</v>
      </c>
      <c r="B5964" s="170" t="s">
        <v>4425</v>
      </c>
      <c r="C5964" s="170" t="s">
        <v>11</v>
      </c>
      <c r="D5964" s="170" t="s">
        <v>303</v>
      </c>
      <c r="E5964" s="170">
        <v>473</v>
      </c>
      <c r="F5964" s="170">
        <v>24</v>
      </c>
      <c r="G5964" s="171">
        <v>7</v>
      </c>
      <c r="H5964" s="170" t="s">
        <v>1362</v>
      </c>
      <c r="I5964" s="171">
        <v>5.25</v>
      </c>
      <c r="J5964" s="169">
        <v>1</v>
      </c>
      <c r="K5964" s="154" cm="1">
        <f t="array" ref="K5964">ROUND(
IF(C5964="Beer",
SUM(LOOKUP(2,1/(SRP!$B$8:$B$10&lt;=E5964)/(SRP!$C$8:$C$10&gt;=E5964),SRP!$D$8:$D$10)*(G5964/100)*(E5964/1000)),
IF(C5964="Spirits",
SUM(LOOKUP(2,1/(SRP!$B$2:$B$7&lt;=E5964)/(SRP!$C$2:$C$7&gt;=E5964),SRP!$D$2:$D$7)*(G5964/100)*(E5964/1000)),
IF(AND(C5964="Wine",D5964="Fortified Wines"),
SUM(LOOKUP(2,1/(SRP!$B$26:$B$29&lt;=E5964)/(SRP!$C$26:$C$29&gt;=E5964),SRP!$D$26:$D$29)*(G5964/100)*(E5964/1000)),
IF(C5964="Wine",
SUM(LOOKUP(2,1/(SRP!$B$21:$B$25&lt;=E5964)/(SRP!$C$21:$C$25&gt;=E5964),SRP!$D$21:$D$25)*(G5964/100)*(E5964/1000)),
IF(AND(C5964="Ready to Drink",D5964="RTD-One Pour Cocktail&gt;7%&lt;=14.5"),
SUM(LOOKUP(2,1/(SRP!$B$16:$B$20&lt;=E5964)/(SRP!$C$16:$C$20&gt;=E5964),SRP!$D$16:$D$20)*(G5964/100)*(E5964/1000)),
IF(C5964="Ready to Drink",
SUM(LOOKUP(2,1/(SRP!$B$11:$B$15&lt;=E5964)/(SRP!$C$11:$C$15&gt;=E5964),SRP!$D$11:$D$15)*(G5964/100)*(E5964/1000)),
0)))))),2)</f>
        <v>2.58</v>
      </c>
      <c r="L5964" s="173" t="str">
        <f t="shared" si="93"/>
        <v>Beer473</v>
      </c>
      <c r="M5964" s="154">
        <f>VLOOKUP(L5964,'Slope %'!C:D,2,0)</f>
        <v>0.12</v>
      </c>
    </row>
    <row r="5965" spans="1:13" x14ac:dyDescent="0.25">
      <c r="A5965" s="169">
        <v>64609</v>
      </c>
      <c r="B5965" s="170" t="s">
        <v>4426</v>
      </c>
      <c r="C5965" s="170" t="s">
        <v>263</v>
      </c>
      <c r="D5965" s="170" t="s">
        <v>646</v>
      </c>
      <c r="E5965" s="170">
        <v>473</v>
      </c>
      <c r="F5965" s="170">
        <v>24</v>
      </c>
      <c r="G5965" s="171">
        <v>5</v>
      </c>
      <c r="H5965" s="170" t="s">
        <v>415</v>
      </c>
      <c r="I5965" s="171">
        <v>3.99</v>
      </c>
      <c r="J5965" s="169">
        <v>1</v>
      </c>
      <c r="K5965" s="154" cm="1">
        <f t="array" ref="K5965">ROUND(
IF(C5965="Beer",
SUM(LOOKUP(2,1/(SRP!$B$8:$B$10&lt;=E5965)/(SRP!$C$8:$C$10&gt;=E5965),SRP!$D$8:$D$10)*(G5965/100)*(E5965/1000)),
IF(C5965="Spirits",
SUM(LOOKUP(2,1/(SRP!$B$2:$B$7&lt;=E5965)/(SRP!$C$2:$C$7&gt;=E5965),SRP!$D$2:$D$7)*(G5965/100)*(E5965/1000)),
IF(AND(C5965="Wine",D5965="Fortified Wines"),
SUM(LOOKUP(2,1/(SRP!$B$26:$B$29&lt;=E5965)/(SRP!$C$26:$C$29&gt;=E5965),SRP!$D$26:$D$29)*(G5965/100)*(E5965/1000)),
IF(C5965="Wine",
SUM(LOOKUP(2,1/(SRP!$B$21:$B$25&lt;=E5965)/(SRP!$C$21:$C$25&gt;=E5965),SRP!$D$21:$D$25)*(G5965/100)*(E5965/1000)),
IF(AND(C5965="Ready to Drink",D5965="RTD-One Pour Cocktail&gt;7%&lt;=14.5"),
SUM(LOOKUP(2,1/(SRP!$B$16:$B$20&lt;=E5965)/(SRP!$C$16:$C$20&gt;=E5965),SRP!$D$16:$D$20)*(G5965/100)*(E5965/1000)),
IF(C5965="Ready to Drink",
SUM(LOOKUP(2,1/(SRP!$B$11:$B$15&lt;=E5965)/(SRP!$C$11:$C$15&gt;=E5965),SRP!$D$11:$D$15)*(G5965/100)*(E5965/1000)),
0)))))),2)</f>
        <v>1.96</v>
      </c>
      <c r="L5965" s="173" t="str">
        <f t="shared" si="93"/>
        <v>Ready to Drink473</v>
      </c>
      <c r="M5965" s="154">
        <f>VLOOKUP(L5965,'Slope %'!C:D,2,0)</f>
        <v>0.12</v>
      </c>
    </row>
    <row r="5966" spans="1:13" x14ac:dyDescent="0.25">
      <c r="A5966" s="169">
        <v>64609</v>
      </c>
      <c r="B5966" s="170" t="s">
        <v>4426</v>
      </c>
      <c r="C5966" s="170" t="s">
        <v>263</v>
      </c>
      <c r="D5966" s="170" t="s">
        <v>646</v>
      </c>
      <c r="E5966" s="170">
        <v>473</v>
      </c>
      <c r="F5966" s="170">
        <v>24</v>
      </c>
      <c r="G5966" s="171">
        <v>5</v>
      </c>
      <c r="H5966" s="170" t="s">
        <v>415</v>
      </c>
      <c r="I5966" s="171">
        <v>3.99</v>
      </c>
      <c r="J5966" s="169">
        <v>1</v>
      </c>
      <c r="K5966" s="154" cm="1">
        <f t="array" ref="K5966">ROUND(
IF(C5966="Beer",
SUM(LOOKUP(2,1/(SRP!$B$8:$B$10&lt;=E5966)/(SRP!$C$8:$C$10&gt;=E5966),SRP!$D$8:$D$10)*(G5966/100)*(E5966/1000)),
IF(C5966="Spirits",
SUM(LOOKUP(2,1/(SRP!$B$2:$B$7&lt;=E5966)/(SRP!$C$2:$C$7&gt;=E5966),SRP!$D$2:$D$7)*(G5966/100)*(E5966/1000)),
IF(AND(C5966="Wine",D5966="Fortified Wines"),
SUM(LOOKUP(2,1/(SRP!$B$26:$B$29&lt;=E5966)/(SRP!$C$26:$C$29&gt;=E5966),SRP!$D$26:$D$29)*(G5966/100)*(E5966/1000)),
IF(C5966="Wine",
SUM(LOOKUP(2,1/(SRP!$B$21:$B$25&lt;=E5966)/(SRP!$C$21:$C$25&gt;=E5966),SRP!$D$21:$D$25)*(G5966/100)*(E5966/1000)),
IF(AND(C5966="Ready to Drink",D5966="RTD-One Pour Cocktail&gt;7%&lt;=14.5"),
SUM(LOOKUP(2,1/(SRP!$B$16:$B$20&lt;=E5966)/(SRP!$C$16:$C$20&gt;=E5966),SRP!$D$16:$D$20)*(G5966/100)*(E5966/1000)),
IF(C5966="Ready to Drink",
SUM(LOOKUP(2,1/(SRP!$B$11:$B$15&lt;=E5966)/(SRP!$C$11:$C$15&gt;=E5966),SRP!$D$11:$D$15)*(G5966/100)*(E5966/1000)),
0)))))),2)</f>
        <v>1.96</v>
      </c>
      <c r="L5966" s="173" t="str">
        <f t="shared" si="93"/>
        <v>Ready to Drink473</v>
      </c>
      <c r="M5966" s="154">
        <f>VLOOKUP(L5966,'Slope %'!C:D,2,0)</f>
        <v>0.12</v>
      </c>
    </row>
    <row r="5967" spans="1:13" x14ac:dyDescent="0.25">
      <c r="A5967" s="169">
        <v>64611</v>
      </c>
      <c r="B5967" s="170" t="s">
        <v>4427</v>
      </c>
      <c r="C5967" s="170" t="s">
        <v>11</v>
      </c>
      <c r="D5967" s="170" t="s">
        <v>267</v>
      </c>
      <c r="E5967" s="170">
        <v>473</v>
      </c>
      <c r="F5967" s="170">
        <v>24</v>
      </c>
      <c r="G5967" s="171">
        <v>5</v>
      </c>
      <c r="H5967" s="170" t="s">
        <v>1457</v>
      </c>
      <c r="I5967" s="171">
        <v>4.8899999999999997</v>
      </c>
      <c r="J5967" s="169">
        <v>1</v>
      </c>
      <c r="K5967" s="154" cm="1">
        <f t="array" ref="K5967">ROUND(
IF(C5967="Beer",
SUM(LOOKUP(2,1/(SRP!$B$8:$B$10&lt;=E5967)/(SRP!$C$8:$C$10&gt;=E5967),SRP!$D$8:$D$10)*(G5967/100)*(E5967/1000)),
IF(C5967="Spirits",
SUM(LOOKUP(2,1/(SRP!$B$2:$B$7&lt;=E5967)/(SRP!$C$2:$C$7&gt;=E5967),SRP!$D$2:$D$7)*(G5967/100)*(E5967/1000)),
IF(AND(C5967="Wine",D5967="Fortified Wines"),
SUM(LOOKUP(2,1/(SRP!$B$26:$B$29&lt;=E5967)/(SRP!$C$26:$C$29&gt;=E5967),SRP!$D$26:$D$29)*(G5967/100)*(E5967/1000)),
IF(C5967="Wine",
SUM(LOOKUP(2,1/(SRP!$B$21:$B$25&lt;=E5967)/(SRP!$C$21:$C$25&gt;=E5967),SRP!$D$21:$D$25)*(G5967/100)*(E5967/1000)),
IF(AND(C5967="Ready to Drink",D5967="RTD-One Pour Cocktail&gt;7%&lt;=14.5"),
SUM(LOOKUP(2,1/(SRP!$B$16:$B$20&lt;=E5967)/(SRP!$C$16:$C$20&gt;=E5967),SRP!$D$16:$D$20)*(G5967/100)*(E5967/1000)),
IF(C5967="Ready to Drink",
SUM(LOOKUP(2,1/(SRP!$B$11:$B$15&lt;=E5967)/(SRP!$C$11:$C$15&gt;=E5967),SRP!$D$11:$D$15)*(G5967/100)*(E5967/1000)),
0)))))),2)</f>
        <v>1.85</v>
      </c>
      <c r="L5967" s="173" t="str">
        <f t="shared" si="93"/>
        <v>Beer473</v>
      </c>
      <c r="M5967" s="154">
        <f>VLOOKUP(L5967,'Slope %'!C:D,2,0)</f>
        <v>0.12</v>
      </c>
    </row>
    <row r="5968" spans="1:13" x14ac:dyDescent="0.25">
      <c r="A5968" s="169">
        <v>64611</v>
      </c>
      <c r="B5968" s="170" t="s">
        <v>4427</v>
      </c>
      <c r="C5968" s="170" t="s">
        <v>11</v>
      </c>
      <c r="D5968" s="170" t="s">
        <v>267</v>
      </c>
      <c r="E5968" s="170">
        <v>473</v>
      </c>
      <c r="F5968" s="170">
        <v>24</v>
      </c>
      <c r="G5968" s="171">
        <v>5</v>
      </c>
      <c r="H5968" s="170" t="s">
        <v>1457</v>
      </c>
      <c r="I5968" s="171">
        <v>4.8899999999999997</v>
      </c>
      <c r="J5968" s="169">
        <v>1</v>
      </c>
      <c r="K5968" s="154" cm="1">
        <f t="array" ref="K5968">ROUND(
IF(C5968="Beer",
SUM(LOOKUP(2,1/(SRP!$B$8:$B$10&lt;=E5968)/(SRP!$C$8:$C$10&gt;=E5968),SRP!$D$8:$D$10)*(G5968/100)*(E5968/1000)),
IF(C5968="Spirits",
SUM(LOOKUP(2,1/(SRP!$B$2:$B$7&lt;=E5968)/(SRP!$C$2:$C$7&gt;=E5968),SRP!$D$2:$D$7)*(G5968/100)*(E5968/1000)),
IF(AND(C5968="Wine",D5968="Fortified Wines"),
SUM(LOOKUP(2,1/(SRP!$B$26:$B$29&lt;=E5968)/(SRP!$C$26:$C$29&gt;=E5968),SRP!$D$26:$D$29)*(G5968/100)*(E5968/1000)),
IF(C5968="Wine",
SUM(LOOKUP(2,1/(SRP!$B$21:$B$25&lt;=E5968)/(SRP!$C$21:$C$25&gt;=E5968),SRP!$D$21:$D$25)*(G5968/100)*(E5968/1000)),
IF(AND(C5968="Ready to Drink",D5968="RTD-One Pour Cocktail&gt;7%&lt;=14.5"),
SUM(LOOKUP(2,1/(SRP!$B$16:$B$20&lt;=E5968)/(SRP!$C$16:$C$20&gt;=E5968),SRP!$D$16:$D$20)*(G5968/100)*(E5968/1000)),
IF(C5968="Ready to Drink",
SUM(LOOKUP(2,1/(SRP!$B$11:$B$15&lt;=E5968)/(SRP!$C$11:$C$15&gt;=E5968),SRP!$D$11:$D$15)*(G5968/100)*(E5968/1000)),
0)))))),2)</f>
        <v>1.85</v>
      </c>
      <c r="L5968" s="173" t="str">
        <f t="shared" si="93"/>
        <v>Beer473</v>
      </c>
      <c r="M5968" s="154">
        <f>VLOOKUP(L5968,'Slope %'!C:D,2,0)</f>
        <v>0.12</v>
      </c>
    </row>
    <row r="5969" spans="1:13" x14ac:dyDescent="0.25">
      <c r="A5969" s="169">
        <v>64625</v>
      </c>
      <c r="B5969" s="170" t="s">
        <v>4428</v>
      </c>
      <c r="C5969" s="170" t="s">
        <v>11</v>
      </c>
      <c r="D5969" s="170" t="s">
        <v>12</v>
      </c>
      <c r="E5969" s="170">
        <v>500</v>
      </c>
      <c r="F5969" s="170">
        <v>24</v>
      </c>
      <c r="G5969" s="171">
        <v>4.8</v>
      </c>
      <c r="H5969" s="170" t="s">
        <v>274</v>
      </c>
      <c r="I5969" s="171">
        <v>3.09</v>
      </c>
      <c r="J5969" s="169">
        <v>1</v>
      </c>
      <c r="K5969" s="154" cm="1">
        <f t="array" ref="K5969">ROUND(
IF(C5969="Beer",
SUM(LOOKUP(2,1/(SRP!$B$8:$B$10&lt;=E5969)/(SRP!$C$8:$C$10&gt;=E5969),SRP!$D$8:$D$10)*(G5969/100)*(E5969/1000)),
IF(C5969="Spirits",
SUM(LOOKUP(2,1/(SRP!$B$2:$B$7&lt;=E5969)/(SRP!$C$2:$C$7&gt;=E5969),SRP!$D$2:$D$7)*(G5969/100)*(E5969/1000)),
IF(AND(C5969="Wine",D5969="Fortified Wines"),
SUM(LOOKUP(2,1/(SRP!$B$26:$B$29&lt;=E5969)/(SRP!$C$26:$C$29&gt;=E5969),SRP!$D$26:$D$29)*(G5969/100)*(E5969/1000)),
IF(C5969="Wine",
SUM(LOOKUP(2,1/(SRP!$B$21:$B$25&lt;=E5969)/(SRP!$C$21:$C$25&gt;=E5969),SRP!$D$21:$D$25)*(G5969/100)*(E5969/1000)),
IF(AND(C5969="Ready to Drink",D5969="RTD-One Pour Cocktail&gt;7%&lt;=14.5"),
SUM(LOOKUP(2,1/(SRP!$B$16:$B$20&lt;=E5969)/(SRP!$C$16:$C$20&gt;=E5969),SRP!$D$16:$D$20)*(G5969/100)*(E5969/1000)),
IF(C5969="Ready to Drink",
SUM(LOOKUP(2,1/(SRP!$B$11:$B$15&lt;=E5969)/(SRP!$C$11:$C$15&gt;=E5969),SRP!$D$11:$D$15)*(G5969/100)*(E5969/1000)),
0)))))),2)</f>
        <v>1.87</v>
      </c>
      <c r="L5969" s="173" t="str">
        <f t="shared" si="93"/>
        <v>Beer500</v>
      </c>
      <c r="M5969" s="154">
        <f>VLOOKUP(L5969,'Slope %'!C:D,2,0)</f>
        <v>0.12</v>
      </c>
    </row>
    <row r="5970" spans="1:13" x14ac:dyDescent="0.25">
      <c r="A5970" s="169">
        <v>64629</v>
      </c>
      <c r="B5970" s="170" t="s">
        <v>4429</v>
      </c>
      <c r="C5970" s="170" t="s">
        <v>24</v>
      </c>
      <c r="D5970" s="170" t="s">
        <v>34</v>
      </c>
      <c r="E5970" s="170">
        <v>3000</v>
      </c>
      <c r="F5970" s="170">
        <v>4</v>
      </c>
      <c r="G5970" s="171">
        <v>13</v>
      </c>
      <c r="H5970" s="170" t="s">
        <v>200</v>
      </c>
      <c r="I5970" s="171">
        <v>43.99</v>
      </c>
      <c r="J5970" s="169">
        <v>1</v>
      </c>
      <c r="K5970" s="154" cm="1">
        <f t="array" ref="K5970">ROUND(
IF(C5970="Beer",
SUM(LOOKUP(2,1/(SRP!$B$8:$B$10&lt;=E5970)/(SRP!$C$8:$C$10&gt;=E5970),SRP!$D$8:$D$10)*(G5970/100)*(E5970/1000)),
IF(C5970="Spirits",
SUM(LOOKUP(2,1/(SRP!$B$2:$B$7&lt;=E5970)/(SRP!$C$2:$C$7&gt;=E5970),SRP!$D$2:$D$7)*(G5970/100)*(E5970/1000)),
IF(AND(C5970="Wine",D5970="Fortified Wines"),
SUM(LOOKUP(2,1/(SRP!$B$26:$B$29&lt;=E5970)/(SRP!$C$26:$C$29&gt;=E5970),SRP!$D$26:$D$29)*(G5970/100)*(E5970/1000)),
IF(C5970="Wine",
SUM(LOOKUP(2,1/(SRP!$B$21:$B$25&lt;=E5970)/(SRP!$C$21:$C$25&gt;=E5970),SRP!$D$21:$D$25)*(G5970/100)*(E5970/1000)),
IF(AND(C5970="Ready to Drink",D5970="RTD-One Pour Cocktail&gt;7%&lt;=14.5"),
SUM(LOOKUP(2,1/(SRP!$B$16:$B$20&lt;=E5970)/(SRP!$C$16:$C$20&gt;=E5970),SRP!$D$16:$D$20)*(G5970/100)*(E5970/1000)),
IF(C5970="Ready to Drink",
SUM(LOOKUP(2,1/(SRP!$B$11:$B$15&lt;=E5970)/(SRP!$C$11:$C$15&gt;=E5970),SRP!$D$11:$D$15)*(G5970/100)*(E5970/1000)),
0)))))),2)</f>
        <v>30.45</v>
      </c>
      <c r="L5970" s="173" t="str">
        <f t="shared" si="93"/>
        <v>Wine3000</v>
      </c>
      <c r="M5970" s="154">
        <f>VLOOKUP(L5970,'Slope %'!C:D,2,0)</f>
        <v>0.05</v>
      </c>
    </row>
    <row r="5971" spans="1:13" x14ac:dyDescent="0.25">
      <c r="A5971" s="169">
        <v>64630</v>
      </c>
      <c r="B5971" s="170" t="s">
        <v>4430</v>
      </c>
      <c r="C5971" s="170" t="s">
        <v>24</v>
      </c>
      <c r="D5971" s="170" t="s">
        <v>298</v>
      </c>
      <c r="E5971" s="170">
        <v>750</v>
      </c>
      <c r="F5971" s="170">
        <v>6</v>
      </c>
      <c r="G5971" s="171">
        <v>11.5</v>
      </c>
      <c r="H5971" s="170" t="s">
        <v>22</v>
      </c>
      <c r="I5971" s="171">
        <v>19.989999999999998</v>
      </c>
      <c r="J5971" s="169">
        <v>1</v>
      </c>
      <c r="K5971" s="154" cm="1">
        <f t="array" ref="K5971">ROUND(
IF(C5971="Beer",
SUM(LOOKUP(2,1/(SRP!$B$8:$B$10&lt;=E5971)/(SRP!$C$8:$C$10&gt;=E5971),SRP!$D$8:$D$10)*(G5971/100)*(E5971/1000)),
IF(C5971="Spirits",
SUM(LOOKUP(2,1/(SRP!$B$2:$B$7&lt;=E5971)/(SRP!$C$2:$C$7&gt;=E5971),SRP!$D$2:$D$7)*(G5971/100)*(E5971/1000)),
IF(AND(C5971="Wine",D5971="Fortified Wines"),
SUM(LOOKUP(2,1/(SRP!$B$26:$B$29&lt;=E5971)/(SRP!$C$26:$C$29&gt;=E5971),SRP!$D$26:$D$29)*(G5971/100)*(E5971/1000)),
IF(C5971="Wine",
SUM(LOOKUP(2,1/(SRP!$B$21:$B$25&lt;=E5971)/(SRP!$C$21:$C$25&gt;=E5971),SRP!$D$21:$D$25)*(G5971/100)*(E5971/1000)),
IF(AND(C5971="Ready to Drink",D5971="RTD-One Pour Cocktail&gt;7%&lt;=14.5"),
SUM(LOOKUP(2,1/(SRP!$B$16:$B$20&lt;=E5971)/(SRP!$C$16:$C$20&gt;=E5971),SRP!$D$16:$D$20)*(G5971/100)*(E5971/1000)),
IF(C5971="Ready to Drink",
SUM(LOOKUP(2,1/(SRP!$B$11:$B$15&lt;=E5971)/(SRP!$C$11:$C$15&gt;=E5971),SRP!$D$11:$D$15)*(G5971/100)*(E5971/1000)),
0)))))),2)</f>
        <v>6.73</v>
      </c>
      <c r="L5971" s="173" t="str">
        <f t="shared" si="93"/>
        <v>Wine750</v>
      </c>
      <c r="M5971" s="154">
        <f>VLOOKUP(L5971,'Slope %'!C:D,2,0)</f>
        <v>0.1</v>
      </c>
    </row>
    <row r="5972" spans="1:13" x14ac:dyDescent="0.25">
      <c r="A5972" s="169">
        <v>64632</v>
      </c>
      <c r="B5972" s="170" t="s">
        <v>4431</v>
      </c>
      <c r="C5972" s="170" t="s">
        <v>24</v>
      </c>
      <c r="D5972" s="170" t="s">
        <v>46</v>
      </c>
      <c r="E5972" s="170">
        <v>750</v>
      </c>
      <c r="F5972" s="170">
        <v>12</v>
      </c>
      <c r="G5972" s="171">
        <v>11</v>
      </c>
      <c r="H5972" s="170" t="s">
        <v>22</v>
      </c>
      <c r="I5972" s="171">
        <v>22.99</v>
      </c>
      <c r="J5972" s="169">
        <v>1</v>
      </c>
      <c r="K5972" s="154" cm="1">
        <f t="array" ref="K5972">ROUND(
IF(C5972="Beer",
SUM(LOOKUP(2,1/(SRP!$B$8:$B$10&lt;=E5972)/(SRP!$C$8:$C$10&gt;=E5972),SRP!$D$8:$D$10)*(G5972/100)*(E5972/1000)),
IF(C5972="Spirits",
SUM(LOOKUP(2,1/(SRP!$B$2:$B$7&lt;=E5972)/(SRP!$C$2:$C$7&gt;=E5972),SRP!$D$2:$D$7)*(G5972/100)*(E5972/1000)),
IF(AND(C5972="Wine",D5972="Fortified Wines"),
SUM(LOOKUP(2,1/(SRP!$B$26:$B$29&lt;=E5972)/(SRP!$C$26:$C$29&gt;=E5972),SRP!$D$26:$D$29)*(G5972/100)*(E5972/1000)),
IF(C5972="Wine",
SUM(LOOKUP(2,1/(SRP!$B$21:$B$25&lt;=E5972)/(SRP!$C$21:$C$25&gt;=E5972),SRP!$D$21:$D$25)*(G5972/100)*(E5972/1000)),
IF(AND(C5972="Ready to Drink",D5972="RTD-One Pour Cocktail&gt;7%&lt;=14.5"),
SUM(LOOKUP(2,1/(SRP!$B$16:$B$20&lt;=E5972)/(SRP!$C$16:$C$20&gt;=E5972),SRP!$D$16:$D$20)*(G5972/100)*(E5972/1000)),
IF(C5972="Ready to Drink",
SUM(LOOKUP(2,1/(SRP!$B$11:$B$15&lt;=E5972)/(SRP!$C$11:$C$15&gt;=E5972),SRP!$D$11:$D$15)*(G5972/100)*(E5972/1000)),
0)))))),2)</f>
        <v>6.44</v>
      </c>
      <c r="L5972" s="173" t="str">
        <f t="shared" si="93"/>
        <v>Wine750</v>
      </c>
      <c r="M5972" s="154">
        <f>VLOOKUP(L5972,'Slope %'!C:D,2,0)</f>
        <v>0.1</v>
      </c>
    </row>
    <row r="5973" spans="1:13" x14ac:dyDescent="0.25">
      <c r="A5973" s="169">
        <v>64641</v>
      </c>
      <c r="B5973" s="170" t="s">
        <v>4432</v>
      </c>
      <c r="C5973" s="170" t="s">
        <v>11</v>
      </c>
      <c r="D5973" s="170" t="s">
        <v>303</v>
      </c>
      <c r="E5973" s="170">
        <v>473</v>
      </c>
      <c r="F5973" s="170">
        <v>24</v>
      </c>
      <c r="G5973" s="171">
        <v>6</v>
      </c>
      <c r="H5973" s="170" t="s">
        <v>1053</v>
      </c>
      <c r="I5973" s="171">
        <v>4.29</v>
      </c>
      <c r="J5973" s="169">
        <v>1</v>
      </c>
      <c r="K5973" s="154" cm="1">
        <f t="array" ref="K5973">ROUND(
IF(C5973="Beer",
SUM(LOOKUP(2,1/(SRP!$B$8:$B$10&lt;=E5973)/(SRP!$C$8:$C$10&gt;=E5973),SRP!$D$8:$D$10)*(G5973/100)*(E5973/1000)),
IF(C5973="Spirits",
SUM(LOOKUP(2,1/(SRP!$B$2:$B$7&lt;=E5973)/(SRP!$C$2:$C$7&gt;=E5973),SRP!$D$2:$D$7)*(G5973/100)*(E5973/1000)),
IF(AND(C5973="Wine",D5973="Fortified Wines"),
SUM(LOOKUP(2,1/(SRP!$B$26:$B$29&lt;=E5973)/(SRP!$C$26:$C$29&gt;=E5973),SRP!$D$26:$D$29)*(G5973/100)*(E5973/1000)),
IF(C5973="Wine",
SUM(LOOKUP(2,1/(SRP!$B$21:$B$25&lt;=E5973)/(SRP!$C$21:$C$25&gt;=E5973),SRP!$D$21:$D$25)*(G5973/100)*(E5973/1000)),
IF(AND(C5973="Ready to Drink",D5973="RTD-One Pour Cocktail&gt;7%&lt;=14.5"),
SUM(LOOKUP(2,1/(SRP!$B$16:$B$20&lt;=E5973)/(SRP!$C$16:$C$20&gt;=E5973),SRP!$D$16:$D$20)*(G5973/100)*(E5973/1000)),
IF(C5973="Ready to Drink",
SUM(LOOKUP(2,1/(SRP!$B$11:$B$15&lt;=E5973)/(SRP!$C$11:$C$15&gt;=E5973),SRP!$D$11:$D$15)*(G5973/100)*(E5973/1000)),
0)))))),2)</f>
        <v>2.2200000000000002</v>
      </c>
      <c r="L5973" s="173" t="str">
        <f t="shared" si="93"/>
        <v>Beer473</v>
      </c>
      <c r="M5973" s="154">
        <f>VLOOKUP(L5973,'Slope %'!C:D,2,0)</f>
        <v>0.12</v>
      </c>
    </row>
    <row r="5974" spans="1:13" x14ac:dyDescent="0.25">
      <c r="A5974" s="169">
        <v>64641</v>
      </c>
      <c r="B5974" s="170" t="s">
        <v>4432</v>
      </c>
      <c r="C5974" s="170" t="s">
        <v>11</v>
      </c>
      <c r="D5974" s="170" t="s">
        <v>303</v>
      </c>
      <c r="E5974" s="170">
        <v>473</v>
      </c>
      <c r="F5974" s="170">
        <v>24</v>
      </c>
      <c r="G5974" s="171">
        <v>6</v>
      </c>
      <c r="H5974" s="170" t="s">
        <v>1053</v>
      </c>
      <c r="I5974" s="171">
        <v>4.29</v>
      </c>
      <c r="J5974" s="169">
        <v>1</v>
      </c>
      <c r="K5974" s="154" cm="1">
        <f t="array" ref="K5974">ROUND(
IF(C5974="Beer",
SUM(LOOKUP(2,1/(SRP!$B$8:$B$10&lt;=E5974)/(SRP!$C$8:$C$10&gt;=E5974),SRP!$D$8:$D$10)*(G5974/100)*(E5974/1000)),
IF(C5974="Spirits",
SUM(LOOKUP(2,1/(SRP!$B$2:$B$7&lt;=E5974)/(SRP!$C$2:$C$7&gt;=E5974),SRP!$D$2:$D$7)*(G5974/100)*(E5974/1000)),
IF(AND(C5974="Wine",D5974="Fortified Wines"),
SUM(LOOKUP(2,1/(SRP!$B$26:$B$29&lt;=E5974)/(SRP!$C$26:$C$29&gt;=E5974),SRP!$D$26:$D$29)*(G5974/100)*(E5974/1000)),
IF(C5974="Wine",
SUM(LOOKUP(2,1/(SRP!$B$21:$B$25&lt;=E5974)/(SRP!$C$21:$C$25&gt;=E5974),SRP!$D$21:$D$25)*(G5974/100)*(E5974/1000)),
IF(AND(C5974="Ready to Drink",D5974="RTD-One Pour Cocktail&gt;7%&lt;=14.5"),
SUM(LOOKUP(2,1/(SRP!$B$16:$B$20&lt;=E5974)/(SRP!$C$16:$C$20&gt;=E5974),SRP!$D$16:$D$20)*(G5974/100)*(E5974/1000)),
IF(C5974="Ready to Drink",
SUM(LOOKUP(2,1/(SRP!$B$11:$B$15&lt;=E5974)/(SRP!$C$11:$C$15&gt;=E5974),SRP!$D$11:$D$15)*(G5974/100)*(E5974/1000)),
0)))))),2)</f>
        <v>2.2200000000000002</v>
      </c>
      <c r="L5974" s="173" t="str">
        <f t="shared" si="93"/>
        <v>Beer473</v>
      </c>
      <c r="M5974" s="154">
        <f>VLOOKUP(L5974,'Slope %'!C:D,2,0)</f>
        <v>0.12</v>
      </c>
    </row>
    <row r="5975" spans="1:13" x14ac:dyDescent="0.25">
      <c r="A5975" s="169">
        <v>64644</v>
      </c>
      <c r="B5975" s="170" t="s">
        <v>4433</v>
      </c>
      <c r="C5975" s="170" t="s">
        <v>11</v>
      </c>
      <c r="D5975" s="170" t="s">
        <v>303</v>
      </c>
      <c r="E5975" s="170">
        <v>473</v>
      </c>
      <c r="F5975" s="170">
        <v>24</v>
      </c>
      <c r="G5975" s="171">
        <v>6.7</v>
      </c>
      <c r="H5975" s="170" t="s">
        <v>1053</v>
      </c>
      <c r="I5975" s="171">
        <v>4.29</v>
      </c>
      <c r="J5975" s="169">
        <v>1</v>
      </c>
      <c r="K5975" s="154" cm="1">
        <f t="array" ref="K5975">ROUND(
IF(C5975="Beer",
SUM(LOOKUP(2,1/(SRP!$B$8:$B$10&lt;=E5975)/(SRP!$C$8:$C$10&gt;=E5975),SRP!$D$8:$D$10)*(G5975/100)*(E5975/1000)),
IF(C5975="Spirits",
SUM(LOOKUP(2,1/(SRP!$B$2:$B$7&lt;=E5975)/(SRP!$C$2:$C$7&gt;=E5975),SRP!$D$2:$D$7)*(G5975/100)*(E5975/1000)),
IF(AND(C5975="Wine",D5975="Fortified Wines"),
SUM(LOOKUP(2,1/(SRP!$B$26:$B$29&lt;=E5975)/(SRP!$C$26:$C$29&gt;=E5975),SRP!$D$26:$D$29)*(G5975/100)*(E5975/1000)),
IF(C5975="Wine",
SUM(LOOKUP(2,1/(SRP!$B$21:$B$25&lt;=E5975)/(SRP!$C$21:$C$25&gt;=E5975),SRP!$D$21:$D$25)*(G5975/100)*(E5975/1000)),
IF(AND(C5975="Ready to Drink",D5975="RTD-One Pour Cocktail&gt;7%&lt;=14.5"),
SUM(LOOKUP(2,1/(SRP!$B$16:$B$20&lt;=E5975)/(SRP!$C$16:$C$20&gt;=E5975),SRP!$D$16:$D$20)*(G5975/100)*(E5975/1000)),
IF(C5975="Ready to Drink",
SUM(LOOKUP(2,1/(SRP!$B$11:$B$15&lt;=E5975)/(SRP!$C$11:$C$15&gt;=E5975),SRP!$D$11:$D$15)*(G5975/100)*(E5975/1000)),
0)))))),2)</f>
        <v>2.4700000000000002</v>
      </c>
      <c r="L5975" s="173" t="str">
        <f t="shared" si="93"/>
        <v>Beer473</v>
      </c>
      <c r="M5975" s="154">
        <f>VLOOKUP(L5975,'Slope %'!C:D,2,0)</f>
        <v>0.12</v>
      </c>
    </row>
    <row r="5976" spans="1:13" x14ac:dyDescent="0.25">
      <c r="A5976" s="169">
        <v>64644</v>
      </c>
      <c r="B5976" s="170" t="s">
        <v>4433</v>
      </c>
      <c r="C5976" s="170" t="s">
        <v>11</v>
      </c>
      <c r="D5976" s="170" t="s">
        <v>303</v>
      </c>
      <c r="E5976" s="170">
        <v>473</v>
      </c>
      <c r="F5976" s="170">
        <v>24</v>
      </c>
      <c r="G5976" s="171">
        <v>6.7</v>
      </c>
      <c r="H5976" s="170" t="s">
        <v>1053</v>
      </c>
      <c r="I5976" s="171">
        <v>4.29</v>
      </c>
      <c r="J5976" s="169">
        <v>1</v>
      </c>
      <c r="K5976" s="154" cm="1">
        <f t="array" ref="K5976">ROUND(
IF(C5976="Beer",
SUM(LOOKUP(2,1/(SRP!$B$8:$B$10&lt;=E5976)/(SRP!$C$8:$C$10&gt;=E5976),SRP!$D$8:$D$10)*(G5976/100)*(E5976/1000)),
IF(C5976="Spirits",
SUM(LOOKUP(2,1/(SRP!$B$2:$B$7&lt;=E5976)/(SRP!$C$2:$C$7&gt;=E5976),SRP!$D$2:$D$7)*(G5976/100)*(E5976/1000)),
IF(AND(C5976="Wine",D5976="Fortified Wines"),
SUM(LOOKUP(2,1/(SRP!$B$26:$B$29&lt;=E5976)/(SRP!$C$26:$C$29&gt;=E5976),SRP!$D$26:$D$29)*(G5976/100)*(E5976/1000)),
IF(C5976="Wine",
SUM(LOOKUP(2,1/(SRP!$B$21:$B$25&lt;=E5976)/(SRP!$C$21:$C$25&gt;=E5976),SRP!$D$21:$D$25)*(G5976/100)*(E5976/1000)),
IF(AND(C5976="Ready to Drink",D5976="RTD-One Pour Cocktail&gt;7%&lt;=14.5"),
SUM(LOOKUP(2,1/(SRP!$B$16:$B$20&lt;=E5976)/(SRP!$C$16:$C$20&gt;=E5976),SRP!$D$16:$D$20)*(G5976/100)*(E5976/1000)),
IF(C5976="Ready to Drink",
SUM(LOOKUP(2,1/(SRP!$B$11:$B$15&lt;=E5976)/(SRP!$C$11:$C$15&gt;=E5976),SRP!$D$11:$D$15)*(G5976/100)*(E5976/1000)),
0)))))),2)</f>
        <v>2.4700000000000002</v>
      </c>
      <c r="L5976" s="173" t="str">
        <f t="shared" si="93"/>
        <v>Beer473</v>
      </c>
      <c r="M5976" s="154">
        <f>VLOOKUP(L5976,'Slope %'!C:D,2,0)</f>
        <v>0.12</v>
      </c>
    </row>
    <row r="5977" spans="1:13" x14ac:dyDescent="0.25">
      <c r="A5977" s="169">
        <v>64645</v>
      </c>
      <c r="B5977" s="170" t="s">
        <v>4434</v>
      </c>
      <c r="C5977" s="170" t="s">
        <v>11</v>
      </c>
      <c r="D5977" s="170" t="s">
        <v>267</v>
      </c>
      <c r="E5977" s="170">
        <v>473</v>
      </c>
      <c r="F5977" s="170">
        <v>24</v>
      </c>
      <c r="G5977" s="171">
        <v>5.2</v>
      </c>
      <c r="H5977" s="170" t="s">
        <v>1053</v>
      </c>
      <c r="I5977" s="171">
        <v>3.99</v>
      </c>
      <c r="J5977" s="169">
        <v>1</v>
      </c>
      <c r="K5977" s="154" cm="1">
        <f t="array" ref="K5977">ROUND(
IF(C5977="Beer",
SUM(LOOKUP(2,1/(SRP!$B$8:$B$10&lt;=E5977)/(SRP!$C$8:$C$10&gt;=E5977),SRP!$D$8:$D$10)*(G5977/100)*(E5977/1000)),
IF(C5977="Spirits",
SUM(LOOKUP(2,1/(SRP!$B$2:$B$7&lt;=E5977)/(SRP!$C$2:$C$7&gt;=E5977),SRP!$D$2:$D$7)*(G5977/100)*(E5977/1000)),
IF(AND(C5977="Wine",D5977="Fortified Wines"),
SUM(LOOKUP(2,1/(SRP!$B$26:$B$29&lt;=E5977)/(SRP!$C$26:$C$29&gt;=E5977),SRP!$D$26:$D$29)*(G5977/100)*(E5977/1000)),
IF(C5977="Wine",
SUM(LOOKUP(2,1/(SRP!$B$21:$B$25&lt;=E5977)/(SRP!$C$21:$C$25&gt;=E5977),SRP!$D$21:$D$25)*(G5977/100)*(E5977/1000)),
IF(AND(C5977="Ready to Drink",D5977="RTD-One Pour Cocktail&gt;7%&lt;=14.5"),
SUM(LOOKUP(2,1/(SRP!$B$16:$B$20&lt;=E5977)/(SRP!$C$16:$C$20&gt;=E5977),SRP!$D$16:$D$20)*(G5977/100)*(E5977/1000)),
IF(C5977="Ready to Drink",
SUM(LOOKUP(2,1/(SRP!$B$11:$B$15&lt;=E5977)/(SRP!$C$11:$C$15&gt;=E5977),SRP!$D$11:$D$15)*(G5977/100)*(E5977/1000)),
0)))))),2)</f>
        <v>1.92</v>
      </c>
      <c r="L5977" s="173" t="str">
        <f t="shared" si="93"/>
        <v>Beer473</v>
      </c>
      <c r="M5977" s="154">
        <f>VLOOKUP(L5977,'Slope %'!C:D,2,0)</f>
        <v>0.12</v>
      </c>
    </row>
    <row r="5978" spans="1:13" x14ac:dyDescent="0.25">
      <c r="A5978" s="169">
        <v>64645</v>
      </c>
      <c r="B5978" s="170" t="s">
        <v>4434</v>
      </c>
      <c r="C5978" s="170" t="s">
        <v>11</v>
      </c>
      <c r="D5978" s="170" t="s">
        <v>267</v>
      </c>
      <c r="E5978" s="170">
        <v>473</v>
      </c>
      <c r="F5978" s="170">
        <v>24</v>
      </c>
      <c r="G5978" s="171">
        <v>5.2</v>
      </c>
      <c r="H5978" s="170" t="s">
        <v>1053</v>
      </c>
      <c r="I5978" s="171">
        <v>3.99</v>
      </c>
      <c r="J5978" s="169">
        <v>1</v>
      </c>
      <c r="K5978" s="154" cm="1">
        <f t="array" ref="K5978">ROUND(
IF(C5978="Beer",
SUM(LOOKUP(2,1/(SRP!$B$8:$B$10&lt;=E5978)/(SRP!$C$8:$C$10&gt;=E5978),SRP!$D$8:$D$10)*(G5978/100)*(E5978/1000)),
IF(C5978="Spirits",
SUM(LOOKUP(2,1/(SRP!$B$2:$B$7&lt;=E5978)/(SRP!$C$2:$C$7&gt;=E5978),SRP!$D$2:$D$7)*(G5978/100)*(E5978/1000)),
IF(AND(C5978="Wine",D5978="Fortified Wines"),
SUM(LOOKUP(2,1/(SRP!$B$26:$B$29&lt;=E5978)/(SRP!$C$26:$C$29&gt;=E5978),SRP!$D$26:$D$29)*(G5978/100)*(E5978/1000)),
IF(C5978="Wine",
SUM(LOOKUP(2,1/(SRP!$B$21:$B$25&lt;=E5978)/(SRP!$C$21:$C$25&gt;=E5978),SRP!$D$21:$D$25)*(G5978/100)*(E5978/1000)),
IF(AND(C5978="Ready to Drink",D5978="RTD-One Pour Cocktail&gt;7%&lt;=14.5"),
SUM(LOOKUP(2,1/(SRP!$B$16:$B$20&lt;=E5978)/(SRP!$C$16:$C$20&gt;=E5978),SRP!$D$16:$D$20)*(G5978/100)*(E5978/1000)),
IF(C5978="Ready to Drink",
SUM(LOOKUP(2,1/(SRP!$B$11:$B$15&lt;=E5978)/(SRP!$C$11:$C$15&gt;=E5978),SRP!$D$11:$D$15)*(G5978/100)*(E5978/1000)),
0)))))),2)</f>
        <v>1.92</v>
      </c>
      <c r="L5978" s="173" t="str">
        <f t="shared" si="93"/>
        <v>Beer473</v>
      </c>
      <c r="M5978" s="154">
        <f>VLOOKUP(L5978,'Slope %'!C:D,2,0)</f>
        <v>0.12</v>
      </c>
    </row>
    <row r="5979" spans="1:13" x14ac:dyDescent="0.25">
      <c r="A5979" s="169">
        <v>64646</v>
      </c>
      <c r="B5979" s="170" t="s">
        <v>4435</v>
      </c>
      <c r="C5979" s="170" t="s">
        <v>11</v>
      </c>
      <c r="D5979" s="170" t="s">
        <v>12</v>
      </c>
      <c r="E5979" s="170">
        <v>473</v>
      </c>
      <c r="F5979" s="170">
        <v>24</v>
      </c>
      <c r="G5979" s="171">
        <v>5.2</v>
      </c>
      <c r="H5979" s="170" t="s">
        <v>1053</v>
      </c>
      <c r="I5979" s="171">
        <v>3.89</v>
      </c>
      <c r="J5979" s="169">
        <v>1</v>
      </c>
      <c r="K5979" s="154" cm="1">
        <f t="array" ref="K5979">ROUND(
IF(C5979="Beer",
SUM(LOOKUP(2,1/(SRP!$B$8:$B$10&lt;=E5979)/(SRP!$C$8:$C$10&gt;=E5979),SRP!$D$8:$D$10)*(G5979/100)*(E5979/1000)),
IF(C5979="Spirits",
SUM(LOOKUP(2,1/(SRP!$B$2:$B$7&lt;=E5979)/(SRP!$C$2:$C$7&gt;=E5979),SRP!$D$2:$D$7)*(G5979/100)*(E5979/1000)),
IF(AND(C5979="Wine",D5979="Fortified Wines"),
SUM(LOOKUP(2,1/(SRP!$B$26:$B$29&lt;=E5979)/(SRP!$C$26:$C$29&gt;=E5979),SRP!$D$26:$D$29)*(G5979/100)*(E5979/1000)),
IF(C5979="Wine",
SUM(LOOKUP(2,1/(SRP!$B$21:$B$25&lt;=E5979)/(SRP!$C$21:$C$25&gt;=E5979),SRP!$D$21:$D$25)*(G5979/100)*(E5979/1000)),
IF(AND(C5979="Ready to Drink",D5979="RTD-One Pour Cocktail&gt;7%&lt;=14.5"),
SUM(LOOKUP(2,1/(SRP!$B$16:$B$20&lt;=E5979)/(SRP!$C$16:$C$20&gt;=E5979),SRP!$D$16:$D$20)*(G5979/100)*(E5979/1000)),
IF(C5979="Ready to Drink",
SUM(LOOKUP(2,1/(SRP!$B$11:$B$15&lt;=E5979)/(SRP!$C$11:$C$15&gt;=E5979),SRP!$D$11:$D$15)*(G5979/100)*(E5979/1000)),
0)))))),2)</f>
        <v>1.92</v>
      </c>
      <c r="L5979" s="173" t="str">
        <f t="shared" si="93"/>
        <v>Beer473</v>
      </c>
      <c r="M5979" s="154">
        <f>VLOOKUP(L5979,'Slope %'!C:D,2,0)</f>
        <v>0.12</v>
      </c>
    </row>
    <row r="5980" spans="1:13" x14ac:dyDescent="0.25">
      <c r="A5980" s="169">
        <v>64646</v>
      </c>
      <c r="B5980" s="170" t="s">
        <v>4435</v>
      </c>
      <c r="C5980" s="170" t="s">
        <v>11</v>
      </c>
      <c r="D5980" s="170" t="s">
        <v>12</v>
      </c>
      <c r="E5980" s="170">
        <v>473</v>
      </c>
      <c r="F5980" s="170">
        <v>24</v>
      </c>
      <c r="G5980" s="171">
        <v>5.2</v>
      </c>
      <c r="H5980" s="170" t="s">
        <v>1053</v>
      </c>
      <c r="I5980" s="171">
        <v>3.89</v>
      </c>
      <c r="J5980" s="169">
        <v>1</v>
      </c>
      <c r="K5980" s="154" cm="1">
        <f t="array" ref="K5980">ROUND(
IF(C5980="Beer",
SUM(LOOKUP(2,1/(SRP!$B$8:$B$10&lt;=E5980)/(SRP!$C$8:$C$10&gt;=E5980),SRP!$D$8:$D$10)*(G5980/100)*(E5980/1000)),
IF(C5980="Spirits",
SUM(LOOKUP(2,1/(SRP!$B$2:$B$7&lt;=E5980)/(SRP!$C$2:$C$7&gt;=E5980),SRP!$D$2:$D$7)*(G5980/100)*(E5980/1000)),
IF(AND(C5980="Wine",D5980="Fortified Wines"),
SUM(LOOKUP(2,1/(SRP!$B$26:$B$29&lt;=E5980)/(SRP!$C$26:$C$29&gt;=E5980),SRP!$D$26:$D$29)*(G5980/100)*(E5980/1000)),
IF(C5980="Wine",
SUM(LOOKUP(2,1/(SRP!$B$21:$B$25&lt;=E5980)/(SRP!$C$21:$C$25&gt;=E5980),SRP!$D$21:$D$25)*(G5980/100)*(E5980/1000)),
IF(AND(C5980="Ready to Drink",D5980="RTD-One Pour Cocktail&gt;7%&lt;=14.5"),
SUM(LOOKUP(2,1/(SRP!$B$16:$B$20&lt;=E5980)/(SRP!$C$16:$C$20&gt;=E5980),SRP!$D$16:$D$20)*(G5980/100)*(E5980/1000)),
IF(C5980="Ready to Drink",
SUM(LOOKUP(2,1/(SRP!$B$11:$B$15&lt;=E5980)/(SRP!$C$11:$C$15&gt;=E5980),SRP!$D$11:$D$15)*(G5980/100)*(E5980/1000)),
0)))))),2)</f>
        <v>1.92</v>
      </c>
      <c r="L5980" s="173" t="str">
        <f t="shared" si="93"/>
        <v>Beer473</v>
      </c>
      <c r="M5980" s="154">
        <f>VLOOKUP(L5980,'Slope %'!C:D,2,0)</f>
        <v>0.12</v>
      </c>
    </row>
    <row r="5981" spans="1:13" x14ac:dyDescent="0.25">
      <c r="A5981" s="169">
        <v>64689</v>
      </c>
      <c r="B5981" s="170" t="s">
        <v>4436</v>
      </c>
      <c r="C5981" s="170" t="s">
        <v>263</v>
      </c>
      <c r="D5981" s="170" t="s">
        <v>806</v>
      </c>
      <c r="E5981" s="170">
        <v>2130</v>
      </c>
      <c r="F5981" s="170">
        <v>4</v>
      </c>
      <c r="G5981" s="171">
        <v>5.5</v>
      </c>
      <c r="H5981" s="170" t="s">
        <v>333</v>
      </c>
      <c r="I5981" s="171">
        <v>14.99</v>
      </c>
      <c r="J5981" s="169">
        <v>6</v>
      </c>
      <c r="K5981" s="154" cm="1">
        <f t="array" ref="K5981">ROUND(
IF(C5981="Beer",
SUM(LOOKUP(2,1/(SRP!$B$8:$B$10&lt;=E5981)/(SRP!$C$8:$C$10&gt;=E5981),SRP!$D$8:$D$10)*(G5981/100)*(E5981/1000)),
IF(C5981="Spirits",
SUM(LOOKUP(2,1/(SRP!$B$2:$B$7&lt;=E5981)/(SRP!$C$2:$C$7&gt;=E5981),SRP!$D$2:$D$7)*(G5981/100)*(E5981/1000)),
IF(AND(C5981="Wine",D5981="Fortified Wines"),
SUM(LOOKUP(2,1/(SRP!$B$26:$B$29&lt;=E5981)/(SRP!$C$26:$C$29&gt;=E5981),SRP!$D$26:$D$29)*(G5981/100)*(E5981/1000)),
IF(C5981="Wine",
SUM(LOOKUP(2,1/(SRP!$B$21:$B$25&lt;=E5981)/(SRP!$C$21:$C$25&gt;=E5981),SRP!$D$21:$D$25)*(G5981/100)*(E5981/1000)),
IF(AND(C5981="Ready to Drink",D5981="RTD-One Pour Cocktail&gt;7%&lt;=14.5"),
SUM(LOOKUP(2,1/(SRP!$B$16:$B$20&lt;=E5981)/(SRP!$C$16:$C$20&gt;=E5981),SRP!$D$16:$D$20)*(G5981/100)*(E5981/1000)),
IF(C5981="Ready to Drink",
SUM(LOOKUP(2,1/(SRP!$B$11:$B$15&lt;=E5981)/(SRP!$C$11:$C$15&gt;=E5981),SRP!$D$11:$D$15)*(G5981/100)*(E5981/1000)),
0)))))),2)</f>
        <v>9.15</v>
      </c>
      <c r="L5981" s="173" t="str">
        <f t="shared" si="93"/>
        <v>Ready to Drink2130</v>
      </c>
      <c r="M5981" s="154">
        <f>VLOOKUP(L5981,'Slope %'!C:D,2,0)</f>
        <v>0.1</v>
      </c>
    </row>
    <row r="5982" spans="1:13" x14ac:dyDescent="0.25">
      <c r="A5982" s="169">
        <v>64714</v>
      </c>
      <c r="B5982" s="170" t="s">
        <v>4437</v>
      </c>
      <c r="C5982" s="170" t="s">
        <v>11</v>
      </c>
      <c r="D5982" s="170" t="s">
        <v>267</v>
      </c>
      <c r="E5982" s="170">
        <v>11352</v>
      </c>
      <c r="F5982" s="170">
        <v>1</v>
      </c>
      <c r="G5982" s="171">
        <v>5.0999999999999996</v>
      </c>
      <c r="H5982" s="170" t="s">
        <v>1623</v>
      </c>
      <c r="I5982" s="171">
        <v>84.24</v>
      </c>
      <c r="J5982" s="169">
        <v>24</v>
      </c>
      <c r="K5982" s="154" cm="1">
        <f t="array" ref="K5982">ROUND(
IF(C5982="Beer",
SUM(LOOKUP(2,1/(SRP!$B$8:$B$10&lt;=E5982)/(SRP!$C$8:$C$10&gt;=E5982),SRP!$D$8:$D$10)*(G5982/100)*(E5982/1000)),
IF(C5982="Spirits",
SUM(LOOKUP(2,1/(SRP!$B$2:$B$7&lt;=E5982)/(SRP!$C$2:$C$7&gt;=E5982),SRP!$D$2:$D$7)*(G5982/100)*(E5982/1000)),
IF(AND(C5982="Wine",D5982="Fortified Wines"),
SUM(LOOKUP(2,1/(SRP!$B$26:$B$29&lt;=E5982)/(SRP!$C$26:$C$29&gt;=E5982),SRP!$D$26:$D$29)*(G5982/100)*(E5982/1000)),
IF(C5982="Wine",
SUM(LOOKUP(2,1/(SRP!$B$21:$B$25&lt;=E5982)/(SRP!$C$21:$C$25&gt;=E5982),SRP!$D$21:$D$25)*(G5982/100)*(E5982/1000)),
IF(AND(C5982="Ready to Drink",D5982="RTD-One Pour Cocktail&gt;7%&lt;=14.5"),
SUM(LOOKUP(2,1/(SRP!$B$16:$B$20&lt;=E5982)/(SRP!$C$16:$C$20&gt;=E5982),SRP!$D$16:$D$20)*(G5982/100)*(E5982/1000)),
IF(C5982="Ready to Drink",
SUM(LOOKUP(2,1/(SRP!$B$11:$B$15&lt;=E5982)/(SRP!$C$11:$C$15&gt;=E5982),SRP!$D$11:$D$15)*(G5982/100)*(E5982/1000)),
0)))))),2)</f>
        <v>40.71</v>
      </c>
      <c r="L5982" s="173" t="str">
        <f t="shared" si="93"/>
        <v>Beer11352</v>
      </c>
      <c r="M5982" s="154">
        <f>VLOOKUP(L5982,'Slope %'!C:D,2,0)</f>
        <v>0.05</v>
      </c>
    </row>
    <row r="5983" spans="1:13" x14ac:dyDescent="0.25">
      <c r="A5983" s="169">
        <v>64714</v>
      </c>
      <c r="B5983" s="170" t="s">
        <v>4437</v>
      </c>
      <c r="C5983" s="170" t="s">
        <v>11</v>
      </c>
      <c r="D5983" s="170" t="s">
        <v>267</v>
      </c>
      <c r="E5983" s="170">
        <v>11352</v>
      </c>
      <c r="F5983" s="170">
        <v>1</v>
      </c>
      <c r="G5983" s="171">
        <v>5.0999999999999996</v>
      </c>
      <c r="H5983" s="170" t="s">
        <v>1623</v>
      </c>
      <c r="I5983" s="171">
        <v>84.24</v>
      </c>
      <c r="J5983" s="169">
        <v>24</v>
      </c>
      <c r="K5983" s="154" cm="1">
        <f t="array" ref="K5983">ROUND(
IF(C5983="Beer",
SUM(LOOKUP(2,1/(SRP!$B$8:$B$10&lt;=E5983)/(SRP!$C$8:$C$10&gt;=E5983),SRP!$D$8:$D$10)*(G5983/100)*(E5983/1000)),
IF(C5983="Spirits",
SUM(LOOKUP(2,1/(SRP!$B$2:$B$7&lt;=E5983)/(SRP!$C$2:$C$7&gt;=E5983),SRP!$D$2:$D$7)*(G5983/100)*(E5983/1000)),
IF(AND(C5983="Wine",D5983="Fortified Wines"),
SUM(LOOKUP(2,1/(SRP!$B$26:$B$29&lt;=E5983)/(SRP!$C$26:$C$29&gt;=E5983),SRP!$D$26:$D$29)*(G5983/100)*(E5983/1000)),
IF(C5983="Wine",
SUM(LOOKUP(2,1/(SRP!$B$21:$B$25&lt;=E5983)/(SRP!$C$21:$C$25&gt;=E5983),SRP!$D$21:$D$25)*(G5983/100)*(E5983/1000)),
IF(AND(C5983="Ready to Drink",D5983="RTD-One Pour Cocktail&gt;7%&lt;=14.5"),
SUM(LOOKUP(2,1/(SRP!$B$16:$B$20&lt;=E5983)/(SRP!$C$16:$C$20&gt;=E5983),SRP!$D$16:$D$20)*(G5983/100)*(E5983/1000)),
IF(C5983="Ready to Drink",
SUM(LOOKUP(2,1/(SRP!$B$11:$B$15&lt;=E5983)/(SRP!$C$11:$C$15&gt;=E5983),SRP!$D$11:$D$15)*(G5983/100)*(E5983/1000)),
0)))))),2)</f>
        <v>40.71</v>
      </c>
      <c r="L5983" s="173" t="str">
        <f t="shared" si="93"/>
        <v>Beer11352</v>
      </c>
      <c r="M5983" s="154">
        <f>VLOOKUP(L5983,'Slope %'!C:D,2,0)</f>
        <v>0.05</v>
      </c>
    </row>
    <row r="5984" spans="1:13" x14ac:dyDescent="0.25">
      <c r="A5984" s="169">
        <v>64716</v>
      </c>
      <c r="B5984" s="170" t="s">
        <v>4438</v>
      </c>
      <c r="C5984" s="170" t="s">
        <v>11</v>
      </c>
      <c r="D5984" s="170" t="s">
        <v>474</v>
      </c>
      <c r="E5984" s="170">
        <v>11352</v>
      </c>
      <c r="F5984" s="170">
        <v>1</v>
      </c>
      <c r="G5984" s="171">
        <v>5</v>
      </c>
      <c r="H5984" s="170" t="s">
        <v>1623</v>
      </c>
      <c r="I5984" s="171">
        <v>89.86</v>
      </c>
      <c r="J5984" s="169">
        <v>24</v>
      </c>
      <c r="K5984" s="154" cm="1">
        <f t="array" ref="K5984">ROUND(
IF(C5984="Beer",
SUM(LOOKUP(2,1/(SRP!$B$8:$B$10&lt;=E5984)/(SRP!$C$8:$C$10&gt;=E5984),SRP!$D$8:$D$10)*(G5984/100)*(E5984/1000)),
IF(C5984="Spirits",
SUM(LOOKUP(2,1/(SRP!$B$2:$B$7&lt;=E5984)/(SRP!$C$2:$C$7&gt;=E5984),SRP!$D$2:$D$7)*(G5984/100)*(E5984/1000)),
IF(AND(C5984="Wine",D5984="Fortified Wines"),
SUM(LOOKUP(2,1/(SRP!$B$26:$B$29&lt;=E5984)/(SRP!$C$26:$C$29&gt;=E5984),SRP!$D$26:$D$29)*(G5984/100)*(E5984/1000)),
IF(C5984="Wine",
SUM(LOOKUP(2,1/(SRP!$B$21:$B$25&lt;=E5984)/(SRP!$C$21:$C$25&gt;=E5984),SRP!$D$21:$D$25)*(G5984/100)*(E5984/1000)),
IF(AND(C5984="Ready to Drink",D5984="RTD-One Pour Cocktail&gt;7%&lt;=14.5"),
SUM(LOOKUP(2,1/(SRP!$B$16:$B$20&lt;=E5984)/(SRP!$C$16:$C$20&gt;=E5984),SRP!$D$16:$D$20)*(G5984/100)*(E5984/1000)),
IF(C5984="Ready to Drink",
SUM(LOOKUP(2,1/(SRP!$B$11:$B$15&lt;=E5984)/(SRP!$C$11:$C$15&gt;=E5984),SRP!$D$11:$D$15)*(G5984/100)*(E5984/1000)),
0)))))),2)</f>
        <v>39.909999999999997</v>
      </c>
      <c r="L5984" s="173" t="str">
        <f t="shared" si="93"/>
        <v>Beer11352</v>
      </c>
      <c r="M5984" s="154">
        <f>VLOOKUP(L5984,'Slope %'!C:D,2,0)</f>
        <v>0.05</v>
      </c>
    </row>
    <row r="5985" spans="1:13" x14ac:dyDescent="0.25">
      <c r="A5985" s="169">
        <v>64716</v>
      </c>
      <c r="B5985" s="170" t="s">
        <v>4438</v>
      </c>
      <c r="C5985" s="170" t="s">
        <v>11</v>
      </c>
      <c r="D5985" s="170" t="s">
        <v>474</v>
      </c>
      <c r="E5985" s="170">
        <v>11352</v>
      </c>
      <c r="F5985" s="170">
        <v>1</v>
      </c>
      <c r="G5985" s="171">
        <v>5</v>
      </c>
      <c r="H5985" s="170" t="s">
        <v>1623</v>
      </c>
      <c r="I5985" s="171">
        <v>89.86</v>
      </c>
      <c r="J5985" s="169">
        <v>24</v>
      </c>
      <c r="K5985" s="154" cm="1">
        <f t="array" ref="K5985">ROUND(
IF(C5985="Beer",
SUM(LOOKUP(2,1/(SRP!$B$8:$B$10&lt;=E5985)/(SRP!$C$8:$C$10&gt;=E5985),SRP!$D$8:$D$10)*(G5985/100)*(E5985/1000)),
IF(C5985="Spirits",
SUM(LOOKUP(2,1/(SRP!$B$2:$B$7&lt;=E5985)/(SRP!$C$2:$C$7&gt;=E5985),SRP!$D$2:$D$7)*(G5985/100)*(E5985/1000)),
IF(AND(C5985="Wine",D5985="Fortified Wines"),
SUM(LOOKUP(2,1/(SRP!$B$26:$B$29&lt;=E5985)/(SRP!$C$26:$C$29&gt;=E5985),SRP!$D$26:$D$29)*(G5985/100)*(E5985/1000)),
IF(C5985="Wine",
SUM(LOOKUP(2,1/(SRP!$B$21:$B$25&lt;=E5985)/(SRP!$C$21:$C$25&gt;=E5985),SRP!$D$21:$D$25)*(G5985/100)*(E5985/1000)),
IF(AND(C5985="Ready to Drink",D5985="RTD-One Pour Cocktail&gt;7%&lt;=14.5"),
SUM(LOOKUP(2,1/(SRP!$B$16:$B$20&lt;=E5985)/(SRP!$C$16:$C$20&gt;=E5985),SRP!$D$16:$D$20)*(G5985/100)*(E5985/1000)),
IF(C5985="Ready to Drink",
SUM(LOOKUP(2,1/(SRP!$B$11:$B$15&lt;=E5985)/(SRP!$C$11:$C$15&gt;=E5985),SRP!$D$11:$D$15)*(G5985/100)*(E5985/1000)),
0)))))),2)</f>
        <v>39.909999999999997</v>
      </c>
      <c r="L5985" s="173" t="str">
        <f t="shared" si="93"/>
        <v>Beer11352</v>
      </c>
      <c r="M5985" s="154">
        <f>VLOOKUP(L5985,'Slope %'!C:D,2,0)</f>
        <v>0.05</v>
      </c>
    </row>
    <row r="5986" spans="1:13" x14ac:dyDescent="0.25">
      <c r="A5986" s="169">
        <v>64717</v>
      </c>
      <c r="B5986" s="170" t="s">
        <v>4439</v>
      </c>
      <c r="C5986" s="170" t="s">
        <v>11</v>
      </c>
      <c r="D5986" s="170" t="s">
        <v>303</v>
      </c>
      <c r="E5986" s="170">
        <v>11352</v>
      </c>
      <c r="F5986" s="170">
        <v>1</v>
      </c>
      <c r="G5986" s="171">
        <v>6.8</v>
      </c>
      <c r="H5986" s="170" t="s">
        <v>1623</v>
      </c>
      <c r="I5986" s="171">
        <v>89.86</v>
      </c>
      <c r="J5986" s="169">
        <v>24</v>
      </c>
      <c r="K5986" s="154" cm="1">
        <f t="array" ref="K5986">ROUND(
IF(C5986="Beer",
SUM(LOOKUP(2,1/(SRP!$B$8:$B$10&lt;=E5986)/(SRP!$C$8:$C$10&gt;=E5986),SRP!$D$8:$D$10)*(G5986/100)*(E5986/1000)),
IF(C5986="Spirits",
SUM(LOOKUP(2,1/(SRP!$B$2:$B$7&lt;=E5986)/(SRP!$C$2:$C$7&gt;=E5986),SRP!$D$2:$D$7)*(G5986/100)*(E5986/1000)),
IF(AND(C5986="Wine",D5986="Fortified Wines"),
SUM(LOOKUP(2,1/(SRP!$B$26:$B$29&lt;=E5986)/(SRP!$C$26:$C$29&gt;=E5986),SRP!$D$26:$D$29)*(G5986/100)*(E5986/1000)),
IF(C5986="Wine",
SUM(LOOKUP(2,1/(SRP!$B$21:$B$25&lt;=E5986)/(SRP!$C$21:$C$25&gt;=E5986),SRP!$D$21:$D$25)*(G5986/100)*(E5986/1000)),
IF(AND(C5986="Ready to Drink",D5986="RTD-One Pour Cocktail&gt;7%&lt;=14.5"),
SUM(LOOKUP(2,1/(SRP!$B$16:$B$20&lt;=E5986)/(SRP!$C$16:$C$20&gt;=E5986),SRP!$D$16:$D$20)*(G5986/100)*(E5986/1000)),
IF(C5986="Ready to Drink",
SUM(LOOKUP(2,1/(SRP!$B$11:$B$15&lt;=E5986)/(SRP!$C$11:$C$15&gt;=E5986),SRP!$D$11:$D$15)*(G5986/100)*(E5986/1000)),
0)))))),2)</f>
        <v>54.28</v>
      </c>
      <c r="L5986" s="173" t="str">
        <f t="shared" si="93"/>
        <v>Beer11352</v>
      </c>
      <c r="M5986" s="154">
        <f>VLOOKUP(L5986,'Slope %'!C:D,2,0)</f>
        <v>0.05</v>
      </c>
    </row>
    <row r="5987" spans="1:13" x14ac:dyDescent="0.25">
      <c r="A5987" s="169">
        <v>64717</v>
      </c>
      <c r="B5987" s="170" t="s">
        <v>4439</v>
      </c>
      <c r="C5987" s="170" t="s">
        <v>11</v>
      </c>
      <c r="D5987" s="170" t="s">
        <v>303</v>
      </c>
      <c r="E5987" s="170">
        <v>11352</v>
      </c>
      <c r="F5987" s="170">
        <v>1</v>
      </c>
      <c r="G5987" s="171">
        <v>6.8</v>
      </c>
      <c r="H5987" s="170" t="s">
        <v>1623</v>
      </c>
      <c r="I5987" s="171">
        <v>89.86</v>
      </c>
      <c r="J5987" s="169">
        <v>24</v>
      </c>
      <c r="K5987" s="154" cm="1">
        <f t="array" ref="K5987">ROUND(
IF(C5987="Beer",
SUM(LOOKUP(2,1/(SRP!$B$8:$B$10&lt;=E5987)/(SRP!$C$8:$C$10&gt;=E5987),SRP!$D$8:$D$10)*(G5987/100)*(E5987/1000)),
IF(C5987="Spirits",
SUM(LOOKUP(2,1/(SRP!$B$2:$B$7&lt;=E5987)/(SRP!$C$2:$C$7&gt;=E5987),SRP!$D$2:$D$7)*(G5987/100)*(E5987/1000)),
IF(AND(C5987="Wine",D5987="Fortified Wines"),
SUM(LOOKUP(2,1/(SRP!$B$26:$B$29&lt;=E5987)/(SRP!$C$26:$C$29&gt;=E5987),SRP!$D$26:$D$29)*(G5987/100)*(E5987/1000)),
IF(C5987="Wine",
SUM(LOOKUP(2,1/(SRP!$B$21:$B$25&lt;=E5987)/(SRP!$C$21:$C$25&gt;=E5987),SRP!$D$21:$D$25)*(G5987/100)*(E5987/1000)),
IF(AND(C5987="Ready to Drink",D5987="RTD-One Pour Cocktail&gt;7%&lt;=14.5"),
SUM(LOOKUP(2,1/(SRP!$B$16:$B$20&lt;=E5987)/(SRP!$C$16:$C$20&gt;=E5987),SRP!$D$16:$D$20)*(G5987/100)*(E5987/1000)),
IF(C5987="Ready to Drink",
SUM(LOOKUP(2,1/(SRP!$B$11:$B$15&lt;=E5987)/(SRP!$C$11:$C$15&gt;=E5987),SRP!$D$11:$D$15)*(G5987/100)*(E5987/1000)),
0)))))),2)</f>
        <v>54.28</v>
      </c>
      <c r="L5987" s="173" t="str">
        <f t="shared" si="93"/>
        <v>Beer11352</v>
      </c>
      <c r="M5987" s="154">
        <f>VLOOKUP(L5987,'Slope %'!C:D,2,0)</f>
        <v>0.05</v>
      </c>
    </row>
    <row r="5988" spans="1:13" x14ac:dyDescent="0.25">
      <c r="A5988" s="169">
        <v>64718</v>
      </c>
      <c r="B5988" s="170" t="s">
        <v>4440</v>
      </c>
      <c r="C5988" s="170" t="s">
        <v>11</v>
      </c>
      <c r="D5988" s="170" t="s">
        <v>267</v>
      </c>
      <c r="E5988" s="170">
        <v>473</v>
      </c>
      <c r="F5988" s="170">
        <v>24</v>
      </c>
      <c r="G5988" s="171">
        <v>5</v>
      </c>
      <c r="H5988" s="170" t="s">
        <v>1662</v>
      </c>
      <c r="I5988" s="171">
        <v>3.9</v>
      </c>
      <c r="J5988" s="169">
        <v>1</v>
      </c>
      <c r="K5988" s="154" cm="1">
        <f t="array" ref="K5988">ROUND(
IF(C5988="Beer",
SUM(LOOKUP(2,1/(SRP!$B$8:$B$10&lt;=E5988)/(SRP!$C$8:$C$10&gt;=E5988),SRP!$D$8:$D$10)*(G5988/100)*(E5988/1000)),
IF(C5988="Spirits",
SUM(LOOKUP(2,1/(SRP!$B$2:$B$7&lt;=E5988)/(SRP!$C$2:$C$7&gt;=E5988),SRP!$D$2:$D$7)*(G5988/100)*(E5988/1000)),
IF(AND(C5988="Wine",D5988="Fortified Wines"),
SUM(LOOKUP(2,1/(SRP!$B$26:$B$29&lt;=E5988)/(SRP!$C$26:$C$29&gt;=E5988),SRP!$D$26:$D$29)*(G5988/100)*(E5988/1000)),
IF(C5988="Wine",
SUM(LOOKUP(2,1/(SRP!$B$21:$B$25&lt;=E5988)/(SRP!$C$21:$C$25&gt;=E5988),SRP!$D$21:$D$25)*(G5988/100)*(E5988/1000)),
IF(AND(C5988="Ready to Drink",D5988="RTD-One Pour Cocktail&gt;7%&lt;=14.5"),
SUM(LOOKUP(2,1/(SRP!$B$16:$B$20&lt;=E5988)/(SRP!$C$16:$C$20&gt;=E5988),SRP!$D$16:$D$20)*(G5988/100)*(E5988/1000)),
IF(C5988="Ready to Drink",
SUM(LOOKUP(2,1/(SRP!$B$11:$B$15&lt;=E5988)/(SRP!$C$11:$C$15&gt;=E5988),SRP!$D$11:$D$15)*(G5988/100)*(E5988/1000)),
0)))))),2)</f>
        <v>1.85</v>
      </c>
      <c r="L5988" s="173" t="str">
        <f t="shared" si="93"/>
        <v>Beer473</v>
      </c>
      <c r="M5988" s="154">
        <f>VLOOKUP(L5988,'Slope %'!C:D,2,0)</f>
        <v>0.12</v>
      </c>
    </row>
    <row r="5989" spans="1:13" x14ac:dyDescent="0.25">
      <c r="A5989" s="169">
        <v>64718</v>
      </c>
      <c r="B5989" s="170" t="s">
        <v>4440</v>
      </c>
      <c r="C5989" s="170" t="s">
        <v>11</v>
      </c>
      <c r="D5989" s="170" t="s">
        <v>267</v>
      </c>
      <c r="E5989" s="170">
        <v>473</v>
      </c>
      <c r="F5989" s="170">
        <v>24</v>
      </c>
      <c r="G5989" s="171">
        <v>5</v>
      </c>
      <c r="H5989" s="170" t="s">
        <v>1662</v>
      </c>
      <c r="I5989" s="171">
        <v>3.9</v>
      </c>
      <c r="J5989" s="169">
        <v>1</v>
      </c>
      <c r="K5989" s="154" cm="1">
        <f t="array" ref="K5989">ROUND(
IF(C5989="Beer",
SUM(LOOKUP(2,1/(SRP!$B$8:$B$10&lt;=E5989)/(SRP!$C$8:$C$10&gt;=E5989),SRP!$D$8:$D$10)*(G5989/100)*(E5989/1000)),
IF(C5989="Spirits",
SUM(LOOKUP(2,1/(SRP!$B$2:$B$7&lt;=E5989)/(SRP!$C$2:$C$7&gt;=E5989),SRP!$D$2:$D$7)*(G5989/100)*(E5989/1000)),
IF(AND(C5989="Wine",D5989="Fortified Wines"),
SUM(LOOKUP(2,1/(SRP!$B$26:$B$29&lt;=E5989)/(SRP!$C$26:$C$29&gt;=E5989),SRP!$D$26:$D$29)*(G5989/100)*(E5989/1000)),
IF(C5989="Wine",
SUM(LOOKUP(2,1/(SRP!$B$21:$B$25&lt;=E5989)/(SRP!$C$21:$C$25&gt;=E5989),SRP!$D$21:$D$25)*(G5989/100)*(E5989/1000)),
IF(AND(C5989="Ready to Drink",D5989="RTD-One Pour Cocktail&gt;7%&lt;=14.5"),
SUM(LOOKUP(2,1/(SRP!$B$16:$B$20&lt;=E5989)/(SRP!$C$16:$C$20&gt;=E5989),SRP!$D$16:$D$20)*(G5989/100)*(E5989/1000)),
IF(C5989="Ready to Drink",
SUM(LOOKUP(2,1/(SRP!$B$11:$B$15&lt;=E5989)/(SRP!$C$11:$C$15&gt;=E5989),SRP!$D$11:$D$15)*(G5989/100)*(E5989/1000)),
0)))))),2)</f>
        <v>1.85</v>
      </c>
      <c r="L5989" s="173" t="str">
        <f t="shared" si="93"/>
        <v>Beer473</v>
      </c>
      <c r="M5989" s="154">
        <f>VLOOKUP(L5989,'Slope %'!C:D,2,0)</f>
        <v>0.12</v>
      </c>
    </row>
    <row r="5990" spans="1:13" x14ac:dyDescent="0.25">
      <c r="A5990" s="169">
        <v>64719</v>
      </c>
      <c r="B5990" s="170" t="s">
        <v>4441</v>
      </c>
      <c r="C5990" s="170" t="s">
        <v>11</v>
      </c>
      <c r="D5990" s="170" t="s">
        <v>12</v>
      </c>
      <c r="E5990" s="170">
        <v>473</v>
      </c>
      <c r="F5990" s="170">
        <v>24</v>
      </c>
      <c r="G5990" s="171">
        <v>5.5</v>
      </c>
      <c r="H5990" s="170" t="s">
        <v>1136</v>
      </c>
      <c r="I5990" s="171">
        <v>4.1900000000000004</v>
      </c>
      <c r="J5990" s="169">
        <v>1</v>
      </c>
      <c r="K5990" s="154" cm="1">
        <f t="array" ref="K5990">ROUND(
IF(C5990="Beer",
SUM(LOOKUP(2,1/(SRP!$B$8:$B$10&lt;=E5990)/(SRP!$C$8:$C$10&gt;=E5990),SRP!$D$8:$D$10)*(G5990/100)*(E5990/1000)),
IF(C5990="Spirits",
SUM(LOOKUP(2,1/(SRP!$B$2:$B$7&lt;=E5990)/(SRP!$C$2:$C$7&gt;=E5990),SRP!$D$2:$D$7)*(G5990/100)*(E5990/1000)),
IF(AND(C5990="Wine",D5990="Fortified Wines"),
SUM(LOOKUP(2,1/(SRP!$B$26:$B$29&lt;=E5990)/(SRP!$C$26:$C$29&gt;=E5990),SRP!$D$26:$D$29)*(G5990/100)*(E5990/1000)),
IF(C5990="Wine",
SUM(LOOKUP(2,1/(SRP!$B$21:$B$25&lt;=E5990)/(SRP!$C$21:$C$25&gt;=E5990),SRP!$D$21:$D$25)*(G5990/100)*(E5990/1000)),
IF(AND(C5990="Ready to Drink",D5990="RTD-One Pour Cocktail&gt;7%&lt;=14.5"),
SUM(LOOKUP(2,1/(SRP!$B$16:$B$20&lt;=E5990)/(SRP!$C$16:$C$20&gt;=E5990),SRP!$D$16:$D$20)*(G5990/100)*(E5990/1000)),
IF(C5990="Ready to Drink",
SUM(LOOKUP(2,1/(SRP!$B$11:$B$15&lt;=E5990)/(SRP!$C$11:$C$15&gt;=E5990),SRP!$D$11:$D$15)*(G5990/100)*(E5990/1000)),
0)))))),2)</f>
        <v>2.0299999999999998</v>
      </c>
      <c r="L5990" s="173" t="str">
        <f t="shared" si="93"/>
        <v>Beer473</v>
      </c>
      <c r="M5990" s="154">
        <f>VLOOKUP(L5990,'Slope %'!C:D,2,0)</f>
        <v>0.12</v>
      </c>
    </row>
    <row r="5991" spans="1:13" x14ac:dyDescent="0.25">
      <c r="A5991" s="169">
        <v>64719</v>
      </c>
      <c r="B5991" s="170" t="s">
        <v>4441</v>
      </c>
      <c r="C5991" s="170" t="s">
        <v>11</v>
      </c>
      <c r="D5991" s="170" t="s">
        <v>12</v>
      </c>
      <c r="E5991" s="170">
        <v>473</v>
      </c>
      <c r="F5991" s="170">
        <v>24</v>
      </c>
      <c r="G5991" s="171">
        <v>5.5</v>
      </c>
      <c r="H5991" s="170" t="s">
        <v>1136</v>
      </c>
      <c r="I5991" s="171">
        <v>4.1900000000000004</v>
      </c>
      <c r="J5991" s="169">
        <v>1</v>
      </c>
      <c r="K5991" s="154" cm="1">
        <f t="array" ref="K5991">ROUND(
IF(C5991="Beer",
SUM(LOOKUP(2,1/(SRP!$B$8:$B$10&lt;=E5991)/(SRP!$C$8:$C$10&gt;=E5991),SRP!$D$8:$D$10)*(G5991/100)*(E5991/1000)),
IF(C5991="Spirits",
SUM(LOOKUP(2,1/(SRP!$B$2:$B$7&lt;=E5991)/(SRP!$C$2:$C$7&gt;=E5991),SRP!$D$2:$D$7)*(G5991/100)*(E5991/1000)),
IF(AND(C5991="Wine",D5991="Fortified Wines"),
SUM(LOOKUP(2,1/(SRP!$B$26:$B$29&lt;=E5991)/(SRP!$C$26:$C$29&gt;=E5991),SRP!$D$26:$D$29)*(G5991/100)*(E5991/1000)),
IF(C5991="Wine",
SUM(LOOKUP(2,1/(SRP!$B$21:$B$25&lt;=E5991)/(SRP!$C$21:$C$25&gt;=E5991),SRP!$D$21:$D$25)*(G5991/100)*(E5991/1000)),
IF(AND(C5991="Ready to Drink",D5991="RTD-One Pour Cocktail&gt;7%&lt;=14.5"),
SUM(LOOKUP(2,1/(SRP!$B$16:$B$20&lt;=E5991)/(SRP!$C$16:$C$20&gt;=E5991),SRP!$D$16:$D$20)*(G5991/100)*(E5991/1000)),
IF(C5991="Ready to Drink",
SUM(LOOKUP(2,1/(SRP!$B$11:$B$15&lt;=E5991)/(SRP!$C$11:$C$15&gt;=E5991),SRP!$D$11:$D$15)*(G5991/100)*(E5991/1000)),
0)))))),2)</f>
        <v>2.0299999999999998</v>
      </c>
      <c r="L5991" s="173" t="str">
        <f t="shared" si="93"/>
        <v>Beer473</v>
      </c>
      <c r="M5991" s="154">
        <f>VLOOKUP(L5991,'Slope %'!C:D,2,0)</f>
        <v>0.12</v>
      </c>
    </row>
    <row r="5992" spans="1:13" x14ac:dyDescent="0.25">
      <c r="A5992" s="169">
        <v>64720</v>
      </c>
      <c r="B5992" s="170" t="s">
        <v>4442</v>
      </c>
      <c r="C5992" s="170" t="s">
        <v>11</v>
      </c>
      <c r="D5992" s="170" t="s">
        <v>303</v>
      </c>
      <c r="E5992" s="170">
        <v>473</v>
      </c>
      <c r="F5992" s="170">
        <v>24</v>
      </c>
      <c r="G5992" s="171">
        <v>5.7</v>
      </c>
      <c r="H5992" s="170" t="s">
        <v>1556</v>
      </c>
      <c r="I5992" s="171">
        <v>4.59</v>
      </c>
      <c r="J5992" s="169">
        <v>1</v>
      </c>
      <c r="K5992" s="154" cm="1">
        <f t="array" ref="K5992">ROUND(
IF(C5992="Beer",
SUM(LOOKUP(2,1/(SRP!$B$8:$B$10&lt;=E5992)/(SRP!$C$8:$C$10&gt;=E5992),SRP!$D$8:$D$10)*(G5992/100)*(E5992/1000)),
IF(C5992="Spirits",
SUM(LOOKUP(2,1/(SRP!$B$2:$B$7&lt;=E5992)/(SRP!$C$2:$C$7&gt;=E5992),SRP!$D$2:$D$7)*(G5992/100)*(E5992/1000)),
IF(AND(C5992="Wine",D5992="Fortified Wines"),
SUM(LOOKUP(2,1/(SRP!$B$26:$B$29&lt;=E5992)/(SRP!$C$26:$C$29&gt;=E5992),SRP!$D$26:$D$29)*(G5992/100)*(E5992/1000)),
IF(C5992="Wine",
SUM(LOOKUP(2,1/(SRP!$B$21:$B$25&lt;=E5992)/(SRP!$C$21:$C$25&gt;=E5992),SRP!$D$21:$D$25)*(G5992/100)*(E5992/1000)),
IF(AND(C5992="Ready to Drink",D5992="RTD-One Pour Cocktail&gt;7%&lt;=14.5"),
SUM(LOOKUP(2,1/(SRP!$B$16:$B$20&lt;=E5992)/(SRP!$C$16:$C$20&gt;=E5992),SRP!$D$16:$D$20)*(G5992/100)*(E5992/1000)),
IF(C5992="Ready to Drink",
SUM(LOOKUP(2,1/(SRP!$B$11:$B$15&lt;=E5992)/(SRP!$C$11:$C$15&gt;=E5992),SRP!$D$11:$D$15)*(G5992/100)*(E5992/1000)),
0)))))),2)</f>
        <v>2.1</v>
      </c>
      <c r="L5992" s="173" t="str">
        <f t="shared" si="93"/>
        <v>Beer473</v>
      </c>
      <c r="M5992" s="154">
        <f>VLOOKUP(L5992,'Slope %'!C:D,2,0)</f>
        <v>0.12</v>
      </c>
    </row>
    <row r="5993" spans="1:13" x14ac:dyDescent="0.25">
      <c r="A5993" s="169">
        <v>64720</v>
      </c>
      <c r="B5993" s="170" t="s">
        <v>4442</v>
      </c>
      <c r="C5993" s="170" t="s">
        <v>11</v>
      </c>
      <c r="D5993" s="170" t="s">
        <v>303</v>
      </c>
      <c r="E5993" s="170">
        <v>473</v>
      </c>
      <c r="F5993" s="170">
        <v>24</v>
      </c>
      <c r="G5993" s="171">
        <v>5.7</v>
      </c>
      <c r="H5993" s="170" t="s">
        <v>1556</v>
      </c>
      <c r="I5993" s="171">
        <v>4.59</v>
      </c>
      <c r="J5993" s="169">
        <v>1</v>
      </c>
      <c r="K5993" s="154" cm="1">
        <f t="array" ref="K5993">ROUND(
IF(C5993="Beer",
SUM(LOOKUP(2,1/(SRP!$B$8:$B$10&lt;=E5993)/(SRP!$C$8:$C$10&gt;=E5993),SRP!$D$8:$D$10)*(G5993/100)*(E5993/1000)),
IF(C5993="Spirits",
SUM(LOOKUP(2,1/(SRP!$B$2:$B$7&lt;=E5993)/(SRP!$C$2:$C$7&gt;=E5993),SRP!$D$2:$D$7)*(G5993/100)*(E5993/1000)),
IF(AND(C5993="Wine",D5993="Fortified Wines"),
SUM(LOOKUP(2,1/(SRP!$B$26:$B$29&lt;=E5993)/(SRP!$C$26:$C$29&gt;=E5993),SRP!$D$26:$D$29)*(G5993/100)*(E5993/1000)),
IF(C5993="Wine",
SUM(LOOKUP(2,1/(SRP!$B$21:$B$25&lt;=E5993)/(SRP!$C$21:$C$25&gt;=E5993),SRP!$D$21:$D$25)*(G5993/100)*(E5993/1000)),
IF(AND(C5993="Ready to Drink",D5993="RTD-One Pour Cocktail&gt;7%&lt;=14.5"),
SUM(LOOKUP(2,1/(SRP!$B$16:$B$20&lt;=E5993)/(SRP!$C$16:$C$20&gt;=E5993),SRP!$D$16:$D$20)*(G5993/100)*(E5993/1000)),
IF(C5993="Ready to Drink",
SUM(LOOKUP(2,1/(SRP!$B$11:$B$15&lt;=E5993)/(SRP!$C$11:$C$15&gt;=E5993),SRP!$D$11:$D$15)*(G5993/100)*(E5993/1000)),
0)))))),2)</f>
        <v>2.1</v>
      </c>
      <c r="L5993" s="173" t="str">
        <f t="shared" si="93"/>
        <v>Beer473</v>
      </c>
      <c r="M5993" s="154">
        <f>VLOOKUP(L5993,'Slope %'!C:D,2,0)</f>
        <v>0.12</v>
      </c>
    </row>
    <row r="5994" spans="1:13" x14ac:dyDescent="0.25">
      <c r="A5994" s="169">
        <v>64726</v>
      </c>
      <c r="B5994" s="170" t="s">
        <v>4443</v>
      </c>
      <c r="C5994" s="170" t="s">
        <v>15</v>
      </c>
      <c r="D5994" s="170" t="s">
        <v>252</v>
      </c>
      <c r="E5994" s="170">
        <v>375</v>
      </c>
      <c r="F5994" s="170">
        <v>12</v>
      </c>
      <c r="G5994" s="171">
        <v>30</v>
      </c>
      <c r="H5994" s="170" t="s">
        <v>1173</v>
      </c>
      <c r="I5994" s="171">
        <v>20.49</v>
      </c>
      <c r="J5994" s="169">
        <v>1</v>
      </c>
      <c r="K5994" s="154" cm="1">
        <f t="array" ref="K5994">ROUND(
IF(C5994="Beer",
SUM(LOOKUP(2,1/(SRP!$B$8:$B$10&lt;=E5994)/(SRP!$C$8:$C$10&gt;=E5994),SRP!$D$8:$D$10)*(G5994/100)*(E5994/1000)),
IF(C5994="Spirits",
SUM(LOOKUP(2,1/(SRP!$B$2:$B$7&lt;=E5994)/(SRP!$C$2:$C$7&gt;=E5994),SRP!$D$2:$D$7)*(G5994/100)*(E5994/1000)),
IF(AND(C5994="Wine",D5994="Fortified Wines"),
SUM(LOOKUP(2,1/(SRP!$B$26:$B$29&lt;=E5994)/(SRP!$C$26:$C$29&gt;=E5994),SRP!$D$26:$D$29)*(G5994/100)*(E5994/1000)),
IF(C5994="Wine",
SUM(LOOKUP(2,1/(SRP!$B$21:$B$25&lt;=E5994)/(SRP!$C$21:$C$25&gt;=E5994),SRP!$D$21:$D$25)*(G5994/100)*(E5994/1000)),
IF(AND(C5994="Ready to Drink",D5994="RTD-One Pour Cocktail&gt;7%&lt;=14.5"),
SUM(LOOKUP(2,1/(SRP!$B$16:$B$20&lt;=E5994)/(SRP!$C$16:$C$20&gt;=E5994),SRP!$D$16:$D$20)*(G5994/100)*(E5994/1000)),
IF(C5994="Ready to Drink",
SUM(LOOKUP(2,1/(SRP!$B$11:$B$15&lt;=E5994)/(SRP!$C$11:$C$15&gt;=E5994),SRP!$D$11:$D$15)*(G5994/100)*(E5994/1000)),
0)))))),2)</f>
        <v>9.9700000000000006</v>
      </c>
      <c r="L5994" s="173" t="str">
        <f t="shared" si="93"/>
        <v>Spirits375</v>
      </c>
      <c r="M5994" s="154">
        <f>VLOOKUP(L5994,'Slope %'!C:D,2,0)</f>
        <v>0.1</v>
      </c>
    </row>
    <row r="5995" spans="1:13" x14ac:dyDescent="0.25">
      <c r="A5995" s="169">
        <v>64731</v>
      </c>
      <c r="B5995" s="170" t="s">
        <v>4444</v>
      </c>
      <c r="C5995" s="170" t="s">
        <v>15</v>
      </c>
      <c r="D5995" s="170" t="s">
        <v>252</v>
      </c>
      <c r="E5995" s="170">
        <v>375</v>
      </c>
      <c r="F5995" s="170">
        <v>12</v>
      </c>
      <c r="G5995" s="171">
        <v>30</v>
      </c>
      <c r="H5995" s="170" t="s">
        <v>1173</v>
      </c>
      <c r="I5995" s="171">
        <v>20.49</v>
      </c>
      <c r="J5995" s="169">
        <v>1</v>
      </c>
      <c r="K5995" s="154" cm="1">
        <f t="array" ref="K5995">ROUND(
IF(C5995="Beer",
SUM(LOOKUP(2,1/(SRP!$B$8:$B$10&lt;=E5995)/(SRP!$C$8:$C$10&gt;=E5995),SRP!$D$8:$D$10)*(G5995/100)*(E5995/1000)),
IF(C5995="Spirits",
SUM(LOOKUP(2,1/(SRP!$B$2:$B$7&lt;=E5995)/(SRP!$C$2:$C$7&gt;=E5995),SRP!$D$2:$D$7)*(G5995/100)*(E5995/1000)),
IF(AND(C5995="Wine",D5995="Fortified Wines"),
SUM(LOOKUP(2,1/(SRP!$B$26:$B$29&lt;=E5995)/(SRP!$C$26:$C$29&gt;=E5995),SRP!$D$26:$D$29)*(G5995/100)*(E5995/1000)),
IF(C5995="Wine",
SUM(LOOKUP(2,1/(SRP!$B$21:$B$25&lt;=E5995)/(SRP!$C$21:$C$25&gt;=E5995),SRP!$D$21:$D$25)*(G5995/100)*(E5995/1000)),
IF(AND(C5995="Ready to Drink",D5995="RTD-One Pour Cocktail&gt;7%&lt;=14.5"),
SUM(LOOKUP(2,1/(SRP!$B$16:$B$20&lt;=E5995)/(SRP!$C$16:$C$20&gt;=E5995),SRP!$D$16:$D$20)*(G5995/100)*(E5995/1000)),
IF(C5995="Ready to Drink",
SUM(LOOKUP(2,1/(SRP!$B$11:$B$15&lt;=E5995)/(SRP!$C$11:$C$15&gt;=E5995),SRP!$D$11:$D$15)*(G5995/100)*(E5995/1000)),
0)))))),2)</f>
        <v>9.9700000000000006</v>
      </c>
      <c r="L5995" s="173" t="str">
        <f t="shared" si="93"/>
        <v>Spirits375</v>
      </c>
      <c r="M5995" s="154">
        <f>VLOOKUP(L5995,'Slope %'!C:D,2,0)</f>
        <v>0.1</v>
      </c>
    </row>
    <row r="5996" spans="1:13" x14ac:dyDescent="0.25">
      <c r="A5996" s="169">
        <v>64732</v>
      </c>
      <c r="B5996" s="170" t="s">
        <v>4445</v>
      </c>
      <c r="C5996" s="170" t="s">
        <v>263</v>
      </c>
      <c r="D5996" s="170" t="s">
        <v>264</v>
      </c>
      <c r="E5996" s="170">
        <v>473</v>
      </c>
      <c r="F5996" s="170">
        <v>24</v>
      </c>
      <c r="G5996" s="171">
        <v>4.5</v>
      </c>
      <c r="H5996" s="170" t="s">
        <v>13</v>
      </c>
      <c r="I5996" s="171">
        <v>3.99</v>
      </c>
      <c r="J5996" s="169">
        <v>1</v>
      </c>
      <c r="K5996" s="154" cm="1">
        <f t="array" ref="K5996">ROUND(
IF(C5996="Beer",
SUM(LOOKUP(2,1/(SRP!$B$8:$B$10&lt;=E5996)/(SRP!$C$8:$C$10&gt;=E5996),SRP!$D$8:$D$10)*(G5996/100)*(E5996/1000)),
IF(C5996="Spirits",
SUM(LOOKUP(2,1/(SRP!$B$2:$B$7&lt;=E5996)/(SRP!$C$2:$C$7&gt;=E5996),SRP!$D$2:$D$7)*(G5996/100)*(E5996/1000)),
IF(AND(C5996="Wine",D5996="Fortified Wines"),
SUM(LOOKUP(2,1/(SRP!$B$26:$B$29&lt;=E5996)/(SRP!$C$26:$C$29&gt;=E5996),SRP!$D$26:$D$29)*(G5996/100)*(E5996/1000)),
IF(C5996="Wine",
SUM(LOOKUP(2,1/(SRP!$B$21:$B$25&lt;=E5996)/(SRP!$C$21:$C$25&gt;=E5996),SRP!$D$21:$D$25)*(G5996/100)*(E5996/1000)),
IF(AND(C5996="Ready to Drink",D5996="RTD-One Pour Cocktail&gt;7%&lt;=14.5"),
SUM(LOOKUP(2,1/(SRP!$B$16:$B$20&lt;=E5996)/(SRP!$C$16:$C$20&gt;=E5996),SRP!$D$16:$D$20)*(G5996/100)*(E5996/1000)),
IF(C5996="Ready to Drink",
SUM(LOOKUP(2,1/(SRP!$B$11:$B$15&lt;=E5996)/(SRP!$C$11:$C$15&gt;=E5996),SRP!$D$11:$D$15)*(G5996/100)*(E5996/1000)),
0)))))),2)</f>
        <v>1.76</v>
      </c>
      <c r="L5996" s="173" t="str">
        <f t="shared" si="93"/>
        <v>Ready to Drink473</v>
      </c>
      <c r="M5996" s="154">
        <f>VLOOKUP(L5996,'Slope %'!C:D,2,0)</f>
        <v>0.12</v>
      </c>
    </row>
    <row r="5997" spans="1:13" x14ac:dyDescent="0.25">
      <c r="A5997" s="169">
        <v>64732</v>
      </c>
      <c r="B5997" s="170" t="s">
        <v>4445</v>
      </c>
      <c r="C5997" s="170" t="s">
        <v>263</v>
      </c>
      <c r="D5997" s="170" t="s">
        <v>264</v>
      </c>
      <c r="E5997" s="170">
        <v>473</v>
      </c>
      <c r="F5997" s="170">
        <v>24</v>
      </c>
      <c r="G5997" s="171">
        <v>4.5</v>
      </c>
      <c r="H5997" s="170" t="s">
        <v>13</v>
      </c>
      <c r="I5997" s="171">
        <v>3.99</v>
      </c>
      <c r="J5997" s="169">
        <v>1</v>
      </c>
      <c r="K5997" s="154" cm="1">
        <f t="array" ref="K5997">ROUND(
IF(C5997="Beer",
SUM(LOOKUP(2,1/(SRP!$B$8:$B$10&lt;=E5997)/(SRP!$C$8:$C$10&gt;=E5997),SRP!$D$8:$D$10)*(G5997/100)*(E5997/1000)),
IF(C5997="Spirits",
SUM(LOOKUP(2,1/(SRP!$B$2:$B$7&lt;=E5997)/(SRP!$C$2:$C$7&gt;=E5997),SRP!$D$2:$D$7)*(G5997/100)*(E5997/1000)),
IF(AND(C5997="Wine",D5997="Fortified Wines"),
SUM(LOOKUP(2,1/(SRP!$B$26:$B$29&lt;=E5997)/(SRP!$C$26:$C$29&gt;=E5997),SRP!$D$26:$D$29)*(G5997/100)*(E5997/1000)),
IF(C5997="Wine",
SUM(LOOKUP(2,1/(SRP!$B$21:$B$25&lt;=E5997)/(SRP!$C$21:$C$25&gt;=E5997),SRP!$D$21:$D$25)*(G5997/100)*(E5997/1000)),
IF(AND(C5997="Ready to Drink",D5997="RTD-One Pour Cocktail&gt;7%&lt;=14.5"),
SUM(LOOKUP(2,1/(SRP!$B$16:$B$20&lt;=E5997)/(SRP!$C$16:$C$20&gt;=E5997),SRP!$D$16:$D$20)*(G5997/100)*(E5997/1000)),
IF(C5997="Ready to Drink",
SUM(LOOKUP(2,1/(SRP!$B$11:$B$15&lt;=E5997)/(SRP!$C$11:$C$15&gt;=E5997),SRP!$D$11:$D$15)*(G5997/100)*(E5997/1000)),
0)))))),2)</f>
        <v>1.76</v>
      </c>
      <c r="L5997" s="173" t="str">
        <f t="shared" si="93"/>
        <v>Ready to Drink473</v>
      </c>
      <c r="M5997" s="154">
        <f>VLOOKUP(L5997,'Slope %'!C:D,2,0)</f>
        <v>0.12</v>
      </c>
    </row>
    <row r="5998" spans="1:13" x14ac:dyDescent="0.25">
      <c r="A5998" s="169">
        <v>64749</v>
      </c>
      <c r="B5998" s="170" t="s">
        <v>4446</v>
      </c>
      <c r="C5998" s="170" t="s">
        <v>263</v>
      </c>
      <c r="D5998" s="170" t="s">
        <v>646</v>
      </c>
      <c r="E5998" s="170">
        <v>2130</v>
      </c>
      <c r="F5998" s="170">
        <v>4</v>
      </c>
      <c r="G5998" s="171">
        <v>5</v>
      </c>
      <c r="H5998" s="170" t="s">
        <v>54</v>
      </c>
      <c r="I5998" s="171">
        <v>18.190000000000001</v>
      </c>
      <c r="J5998" s="169">
        <v>6</v>
      </c>
      <c r="K5998" s="154" cm="1">
        <f t="array" ref="K5998">ROUND(
IF(C5998="Beer",
SUM(LOOKUP(2,1/(SRP!$B$8:$B$10&lt;=E5998)/(SRP!$C$8:$C$10&gt;=E5998),SRP!$D$8:$D$10)*(G5998/100)*(E5998/1000)),
IF(C5998="Spirits",
SUM(LOOKUP(2,1/(SRP!$B$2:$B$7&lt;=E5998)/(SRP!$C$2:$C$7&gt;=E5998),SRP!$D$2:$D$7)*(G5998/100)*(E5998/1000)),
IF(AND(C5998="Wine",D5998="Fortified Wines"),
SUM(LOOKUP(2,1/(SRP!$B$26:$B$29&lt;=E5998)/(SRP!$C$26:$C$29&gt;=E5998),SRP!$D$26:$D$29)*(G5998/100)*(E5998/1000)),
IF(C5998="Wine",
SUM(LOOKUP(2,1/(SRP!$B$21:$B$25&lt;=E5998)/(SRP!$C$21:$C$25&gt;=E5998),SRP!$D$21:$D$25)*(G5998/100)*(E5998/1000)),
IF(AND(C5998="Ready to Drink",D5998="RTD-One Pour Cocktail&gt;7%&lt;=14.5"),
SUM(LOOKUP(2,1/(SRP!$B$16:$B$20&lt;=E5998)/(SRP!$C$16:$C$20&gt;=E5998),SRP!$D$16:$D$20)*(G5998/100)*(E5998/1000)),
IF(C5998="Ready to Drink",
SUM(LOOKUP(2,1/(SRP!$B$11:$B$15&lt;=E5998)/(SRP!$C$11:$C$15&gt;=E5998),SRP!$D$11:$D$15)*(G5998/100)*(E5998/1000)),
0)))))),2)</f>
        <v>8.31</v>
      </c>
      <c r="L5998" s="173" t="str">
        <f t="shared" si="93"/>
        <v>Ready to Drink2130</v>
      </c>
      <c r="M5998" s="154">
        <f>VLOOKUP(L5998,'Slope %'!C:D,2,0)</f>
        <v>0.1</v>
      </c>
    </row>
    <row r="5999" spans="1:13" x14ac:dyDescent="0.25">
      <c r="A5999" s="169">
        <v>64749</v>
      </c>
      <c r="B5999" s="170" t="s">
        <v>4446</v>
      </c>
      <c r="C5999" s="170" t="s">
        <v>263</v>
      </c>
      <c r="D5999" s="170" t="s">
        <v>646</v>
      </c>
      <c r="E5999" s="170">
        <v>2130</v>
      </c>
      <c r="F5999" s="170">
        <v>4</v>
      </c>
      <c r="G5999" s="171">
        <v>5</v>
      </c>
      <c r="H5999" s="170" t="s">
        <v>54</v>
      </c>
      <c r="I5999" s="171">
        <v>18.190000000000001</v>
      </c>
      <c r="J5999" s="169">
        <v>6</v>
      </c>
      <c r="K5999" s="154" cm="1">
        <f t="array" ref="K5999">ROUND(
IF(C5999="Beer",
SUM(LOOKUP(2,1/(SRP!$B$8:$B$10&lt;=E5999)/(SRP!$C$8:$C$10&gt;=E5999),SRP!$D$8:$D$10)*(G5999/100)*(E5999/1000)),
IF(C5999="Spirits",
SUM(LOOKUP(2,1/(SRP!$B$2:$B$7&lt;=E5999)/(SRP!$C$2:$C$7&gt;=E5999),SRP!$D$2:$D$7)*(G5999/100)*(E5999/1000)),
IF(AND(C5999="Wine",D5999="Fortified Wines"),
SUM(LOOKUP(2,1/(SRP!$B$26:$B$29&lt;=E5999)/(SRP!$C$26:$C$29&gt;=E5999),SRP!$D$26:$D$29)*(G5999/100)*(E5999/1000)),
IF(C5999="Wine",
SUM(LOOKUP(2,1/(SRP!$B$21:$B$25&lt;=E5999)/(SRP!$C$21:$C$25&gt;=E5999),SRP!$D$21:$D$25)*(G5999/100)*(E5999/1000)),
IF(AND(C5999="Ready to Drink",D5999="RTD-One Pour Cocktail&gt;7%&lt;=14.5"),
SUM(LOOKUP(2,1/(SRP!$B$16:$B$20&lt;=E5999)/(SRP!$C$16:$C$20&gt;=E5999),SRP!$D$16:$D$20)*(G5999/100)*(E5999/1000)),
IF(C5999="Ready to Drink",
SUM(LOOKUP(2,1/(SRP!$B$11:$B$15&lt;=E5999)/(SRP!$C$11:$C$15&gt;=E5999),SRP!$D$11:$D$15)*(G5999/100)*(E5999/1000)),
0)))))),2)</f>
        <v>8.31</v>
      </c>
      <c r="L5999" s="173" t="str">
        <f t="shared" si="93"/>
        <v>Ready to Drink2130</v>
      </c>
      <c r="M5999" s="154">
        <f>VLOOKUP(L5999,'Slope %'!C:D,2,0)</f>
        <v>0.1</v>
      </c>
    </row>
    <row r="6000" spans="1:13" x14ac:dyDescent="0.25">
      <c r="A6000" s="169">
        <v>64750</v>
      </c>
      <c r="B6000" s="170" t="s">
        <v>4447</v>
      </c>
      <c r="C6000" s="170" t="s">
        <v>24</v>
      </c>
      <c r="D6000" s="170" t="s">
        <v>58</v>
      </c>
      <c r="E6000" s="170">
        <v>750</v>
      </c>
      <c r="F6000" s="170">
        <v>12</v>
      </c>
      <c r="G6000" s="171">
        <v>12.5</v>
      </c>
      <c r="H6000" s="170" t="s">
        <v>177</v>
      </c>
      <c r="I6000" s="171">
        <v>19.989999999999998</v>
      </c>
      <c r="J6000" s="169">
        <v>1</v>
      </c>
      <c r="K6000" s="154" cm="1">
        <f t="array" ref="K6000">ROUND(
IF(C6000="Beer",
SUM(LOOKUP(2,1/(SRP!$B$8:$B$10&lt;=E6000)/(SRP!$C$8:$C$10&gt;=E6000),SRP!$D$8:$D$10)*(G6000/100)*(E6000/1000)),
IF(C6000="Spirits",
SUM(LOOKUP(2,1/(SRP!$B$2:$B$7&lt;=E6000)/(SRP!$C$2:$C$7&gt;=E6000),SRP!$D$2:$D$7)*(G6000/100)*(E6000/1000)),
IF(AND(C6000="Wine",D6000="Fortified Wines"),
SUM(LOOKUP(2,1/(SRP!$B$26:$B$29&lt;=E6000)/(SRP!$C$26:$C$29&gt;=E6000),SRP!$D$26:$D$29)*(G6000/100)*(E6000/1000)),
IF(C6000="Wine",
SUM(LOOKUP(2,1/(SRP!$B$21:$B$25&lt;=E6000)/(SRP!$C$21:$C$25&gt;=E6000),SRP!$D$21:$D$25)*(G6000/100)*(E6000/1000)),
IF(AND(C6000="Ready to Drink",D6000="RTD-One Pour Cocktail&gt;7%&lt;=14.5"),
SUM(LOOKUP(2,1/(SRP!$B$16:$B$20&lt;=E6000)/(SRP!$C$16:$C$20&gt;=E6000),SRP!$D$16:$D$20)*(G6000/100)*(E6000/1000)),
IF(C6000="Ready to Drink",
SUM(LOOKUP(2,1/(SRP!$B$11:$B$15&lt;=E6000)/(SRP!$C$11:$C$15&gt;=E6000),SRP!$D$11:$D$15)*(G6000/100)*(E6000/1000)),
0)))))),2)</f>
        <v>7.32</v>
      </c>
      <c r="L6000" s="173" t="str">
        <f t="shared" si="93"/>
        <v>Wine750</v>
      </c>
      <c r="M6000" s="154">
        <f>VLOOKUP(L6000,'Slope %'!C:D,2,0)</f>
        <v>0.1</v>
      </c>
    </row>
    <row r="6001" spans="1:13" x14ac:dyDescent="0.25">
      <c r="A6001" s="169">
        <v>64785</v>
      </c>
      <c r="B6001" s="170" t="s">
        <v>4448</v>
      </c>
      <c r="C6001" s="170" t="s">
        <v>24</v>
      </c>
      <c r="D6001" s="170" t="s">
        <v>68</v>
      </c>
      <c r="E6001" s="170">
        <v>9000</v>
      </c>
      <c r="F6001" s="170">
        <v>1</v>
      </c>
      <c r="G6001" s="171">
        <v>13</v>
      </c>
      <c r="H6001" s="170" t="s">
        <v>47</v>
      </c>
      <c r="I6001" s="171">
        <v>89.99</v>
      </c>
      <c r="J6001" s="169">
        <v>12</v>
      </c>
      <c r="K6001" s="154" cm="1">
        <f t="array" ref="K6001">ROUND(
IF(C6001="Beer",
SUM(LOOKUP(2,1/(SRP!$B$8:$B$10&lt;=E6001)/(SRP!$C$8:$C$10&gt;=E6001),SRP!$D$8:$D$10)*(G6001/100)*(E6001/1000)),
IF(C6001="Spirits",
SUM(LOOKUP(2,1/(SRP!$B$2:$B$7&lt;=E6001)/(SRP!$C$2:$C$7&gt;=E6001),SRP!$D$2:$D$7)*(G6001/100)*(E6001/1000)),
IF(AND(C6001="Wine",D6001="Fortified Wines"),
SUM(LOOKUP(2,1/(SRP!$B$26:$B$29&lt;=E6001)/(SRP!$C$26:$C$29&gt;=E6001),SRP!$D$26:$D$29)*(G6001/100)*(E6001/1000)),
IF(C6001="Wine",
SUM(LOOKUP(2,1/(SRP!$B$21:$B$25&lt;=E6001)/(SRP!$C$21:$C$25&gt;=E6001),SRP!$D$21:$D$25)*(G6001/100)*(E6001/1000)),
IF(AND(C6001="Ready to Drink",D6001="RTD-One Pour Cocktail&gt;7%&lt;=14.5"),
SUM(LOOKUP(2,1/(SRP!$B$16:$B$20&lt;=E6001)/(SRP!$C$16:$C$20&gt;=E6001),SRP!$D$16:$D$20)*(G6001/100)*(E6001/1000)),
IF(C6001="Ready to Drink",
SUM(LOOKUP(2,1/(SRP!$B$11:$B$15&lt;=E6001)/(SRP!$C$11:$C$15&gt;=E6001),SRP!$D$11:$D$15)*(G6001/100)*(E6001/1000)),
0)))))),2)</f>
        <v>76.06</v>
      </c>
      <c r="L6001" s="173" t="str">
        <f t="shared" si="93"/>
        <v>Wine9000</v>
      </c>
      <c r="M6001" s="154" t="e">
        <f>VLOOKUP(L6001,'Slope %'!C:D,2,0)</f>
        <v>#N/A</v>
      </c>
    </row>
    <row r="6002" spans="1:13" x14ac:dyDescent="0.25">
      <c r="A6002" s="169">
        <v>64786</v>
      </c>
      <c r="B6002" s="170" t="s">
        <v>4449</v>
      </c>
      <c r="C6002" s="170" t="s">
        <v>15</v>
      </c>
      <c r="D6002" s="170" t="s">
        <v>1399</v>
      </c>
      <c r="E6002" s="170">
        <v>750</v>
      </c>
      <c r="F6002" s="170">
        <v>12</v>
      </c>
      <c r="G6002" s="171">
        <v>40</v>
      </c>
      <c r="H6002" s="170" t="s">
        <v>1563</v>
      </c>
      <c r="I6002" s="171">
        <v>49.95</v>
      </c>
      <c r="J6002" s="169">
        <v>1</v>
      </c>
      <c r="K6002" s="154" cm="1">
        <f t="array" ref="K6002">ROUND(
IF(C6002="Beer",
SUM(LOOKUP(2,1/(SRP!$B$8:$B$10&lt;=E6002)/(SRP!$C$8:$C$10&gt;=E6002),SRP!$D$8:$D$10)*(G6002/100)*(E6002/1000)),
IF(C6002="Spirits",
SUM(LOOKUP(2,1/(SRP!$B$2:$B$7&lt;=E6002)/(SRP!$C$2:$C$7&gt;=E6002),SRP!$D$2:$D$7)*(G6002/100)*(E6002/1000)),
IF(AND(C6002="Wine",D6002="Fortified Wines"),
SUM(LOOKUP(2,1/(SRP!$B$26:$B$29&lt;=E6002)/(SRP!$C$26:$C$29&gt;=E6002),SRP!$D$26:$D$29)*(G6002/100)*(E6002/1000)),
IF(C6002="Wine",
SUM(LOOKUP(2,1/(SRP!$B$21:$B$25&lt;=E6002)/(SRP!$C$21:$C$25&gt;=E6002),SRP!$D$21:$D$25)*(G6002/100)*(E6002/1000)),
IF(AND(C6002="Ready to Drink",D6002="RTD-One Pour Cocktail&gt;7%&lt;=14.5"),
SUM(LOOKUP(2,1/(SRP!$B$16:$B$20&lt;=E6002)/(SRP!$C$16:$C$20&gt;=E6002),SRP!$D$16:$D$20)*(G6002/100)*(E6002/1000)),
IF(C6002="Ready to Drink",
SUM(LOOKUP(2,1/(SRP!$B$11:$B$15&lt;=E6002)/(SRP!$C$11:$C$15&gt;=E6002),SRP!$D$11:$D$15)*(G6002/100)*(E6002/1000)),
0)))))),2)</f>
        <v>23.42</v>
      </c>
      <c r="L6002" s="173" t="str">
        <f t="shared" si="93"/>
        <v>Spirits750</v>
      </c>
      <c r="M6002" s="154">
        <f>VLOOKUP(L6002,'Slope %'!C:D,2,0)</f>
        <v>7.0000000000000007E-2</v>
      </c>
    </row>
    <row r="6003" spans="1:13" x14ac:dyDescent="0.25">
      <c r="A6003" s="169">
        <v>64788</v>
      </c>
      <c r="B6003" s="170" t="s">
        <v>4450</v>
      </c>
      <c r="C6003" s="170" t="s">
        <v>24</v>
      </c>
      <c r="D6003" s="170" t="s">
        <v>34</v>
      </c>
      <c r="E6003" s="170">
        <v>9000</v>
      </c>
      <c r="F6003" s="170">
        <v>1</v>
      </c>
      <c r="G6003" s="171">
        <v>13</v>
      </c>
      <c r="H6003" s="170" t="s">
        <v>47</v>
      </c>
      <c r="I6003" s="171">
        <v>89.99</v>
      </c>
      <c r="J6003" s="169">
        <v>12</v>
      </c>
      <c r="K6003" s="154" cm="1">
        <f t="array" ref="K6003">ROUND(
IF(C6003="Beer",
SUM(LOOKUP(2,1/(SRP!$B$8:$B$10&lt;=E6003)/(SRP!$C$8:$C$10&gt;=E6003),SRP!$D$8:$D$10)*(G6003/100)*(E6003/1000)),
IF(C6003="Spirits",
SUM(LOOKUP(2,1/(SRP!$B$2:$B$7&lt;=E6003)/(SRP!$C$2:$C$7&gt;=E6003),SRP!$D$2:$D$7)*(G6003/100)*(E6003/1000)),
IF(AND(C6003="Wine",D6003="Fortified Wines"),
SUM(LOOKUP(2,1/(SRP!$B$26:$B$29&lt;=E6003)/(SRP!$C$26:$C$29&gt;=E6003),SRP!$D$26:$D$29)*(G6003/100)*(E6003/1000)),
IF(C6003="Wine",
SUM(LOOKUP(2,1/(SRP!$B$21:$B$25&lt;=E6003)/(SRP!$C$21:$C$25&gt;=E6003),SRP!$D$21:$D$25)*(G6003/100)*(E6003/1000)),
IF(AND(C6003="Ready to Drink",D6003="RTD-One Pour Cocktail&gt;7%&lt;=14.5"),
SUM(LOOKUP(2,1/(SRP!$B$16:$B$20&lt;=E6003)/(SRP!$C$16:$C$20&gt;=E6003),SRP!$D$16:$D$20)*(G6003/100)*(E6003/1000)),
IF(C6003="Ready to Drink",
SUM(LOOKUP(2,1/(SRP!$B$11:$B$15&lt;=E6003)/(SRP!$C$11:$C$15&gt;=E6003),SRP!$D$11:$D$15)*(G6003/100)*(E6003/1000)),
0)))))),2)</f>
        <v>76.06</v>
      </c>
      <c r="L6003" s="173" t="str">
        <f t="shared" si="93"/>
        <v>Wine9000</v>
      </c>
      <c r="M6003" s="154" t="e">
        <f>VLOOKUP(L6003,'Slope %'!C:D,2,0)</f>
        <v>#N/A</v>
      </c>
    </row>
    <row r="6004" spans="1:13" x14ac:dyDescent="0.25">
      <c r="A6004" s="169">
        <v>64790</v>
      </c>
      <c r="B6004" s="170" t="s">
        <v>4451</v>
      </c>
      <c r="C6004" s="170" t="s">
        <v>24</v>
      </c>
      <c r="D6004" s="170" t="s">
        <v>166</v>
      </c>
      <c r="E6004" s="170">
        <v>9000</v>
      </c>
      <c r="F6004" s="170">
        <v>1</v>
      </c>
      <c r="G6004" s="171">
        <v>12.5</v>
      </c>
      <c r="H6004" s="170" t="s">
        <v>47</v>
      </c>
      <c r="I6004" s="171">
        <v>89.99</v>
      </c>
      <c r="J6004" s="169">
        <v>12</v>
      </c>
      <c r="K6004" s="154" cm="1">
        <f t="array" ref="K6004">ROUND(
IF(C6004="Beer",
SUM(LOOKUP(2,1/(SRP!$B$8:$B$10&lt;=E6004)/(SRP!$C$8:$C$10&gt;=E6004),SRP!$D$8:$D$10)*(G6004/100)*(E6004/1000)),
IF(C6004="Spirits",
SUM(LOOKUP(2,1/(SRP!$B$2:$B$7&lt;=E6004)/(SRP!$C$2:$C$7&gt;=E6004),SRP!$D$2:$D$7)*(G6004/100)*(E6004/1000)),
IF(AND(C6004="Wine",D6004="Fortified Wines"),
SUM(LOOKUP(2,1/(SRP!$B$26:$B$29&lt;=E6004)/(SRP!$C$26:$C$29&gt;=E6004),SRP!$D$26:$D$29)*(G6004/100)*(E6004/1000)),
IF(C6004="Wine",
SUM(LOOKUP(2,1/(SRP!$B$21:$B$25&lt;=E6004)/(SRP!$C$21:$C$25&gt;=E6004),SRP!$D$21:$D$25)*(G6004/100)*(E6004/1000)),
IF(AND(C6004="Ready to Drink",D6004="RTD-One Pour Cocktail&gt;7%&lt;=14.5"),
SUM(LOOKUP(2,1/(SRP!$B$16:$B$20&lt;=E6004)/(SRP!$C$16:$C$20&gt;=E6004),SRP!$D$16:$D$20)*(G6004/100)*(E6004/1000)),
IF(C6004="Ready to Drink",
SUM(LOOKUP(2,1/(SRP!$B$11:$B$15&lt;=E6004)/(SRP!$C$11:$C$15&gt;=E6004),SRP!$D$11:$D$15)*(G6004/100)*(E6004/1000)),
0)))))),2)</f>
        <v>73.14</v>
      </c>
      <c r="L6004" s="173" t="str">
        <f t="shared" si="93"/>
        <v>Wine9000</v>
      </c>
      <c r="M6004" s="154" t="e">
        <f>VLOOKUP(L6004,'Slope %'!C:D,2,0)</f>
        <v>#N/A</v>
      </c>
    </row>
    <row r="6005" spans="1:13" x14ac:dyDescent="0.25">
      <c r="A6005" s="169">
        <v>64791</v>
      </c>
      <c r="B6005" s="170" t="s">
        <v>4452</v>
      </c>
      <c r="C6005" s="170" t="s">
        <v>24</v>
      </c>
      <c r="D6005" s="170" t="s">
        <v>58</v>
      </c>
      <c r="E6005" s="170">
        <v>9000</v>
      </c>
      <c r="F6005" s="170">
        <v>1</v>
      </c>
      <c r="G6005" s="171">
        <v>12.5</v>
      </c>
      <c r="H6005" s="170" t="s">
        <v>47</v>
      </c>
      <c r="I6005" s="171">
        <v>89.99</v>
      </c>
      <c r="J6005" s="169">
        <v>12</v>
      </c>
      <c r="K6005" s="154" cm="1">
        <f t="array" ref="K6005">ROUND(
IF(C6005="Beer",
SUM(LOOKUP(2,1/(SRP!$B$8:$B$10&lt;=E6005)/(SRP!$C$8:$C$10&gt;=E6005),SRP!$D$8:$D$10)*(G6005/100)*(E6005/1000)),
IF(C6005="Spirits",
SUM(LOOKUP(2,1/(SRP!$B$2:$B$7&lt;=E6005)/(SRP!$C$2:$C$7&gt;=E6005),SRP!$D$2:$D$7)*(G6005/100)*(E6005/1000)),
IF(AND(C6005="Wine",D6005="Fortified Wines"),
SUM(LOOKUP(2,1/(SRP!$B$26:$B$29&lt;=E6005)/(SRP!$C$26:$C$29&gt;=E6005),SRP!$D$26:$D$29)*(G6005/100)*(E6005/1000)),
IF(C6005="Wine",
SUM(LOOKUP(2,1/(SRP!$B$21:$B$25&lt;=E6005)/(SRP!$C$21:$C$25&gt;=E6005),SRP!$D$21:$D$25)*(G6005/100)*(E6005/1000)),
IF(AND(C6005="Ready to Drink",D6005="RTD-One Pour Cocktail&gt;7%&lt;=14.5"),
SUM(LOOKUP(2,1/(SRP!$B$16:$B$20&lt;=E6005)/(SRP!$C$16:$C$20&gt;=E6005),SRP!$D$16:$D$20)*(G6005/100)*(E6005/1000)),
IF(C6005="Ready to Drink",
SUM(LOOKUP(2,1/(SRP!$B$11:$B$15&lt;=E6005)/(SRP!$C$11:$C$15&gt;=E6005),SRP!$D$11:$D$15)*(G6005/100)*(E6005/1000)),
0)))))),2)</f>
        <v>73.14</v>
      </c>
      <c r="L6005" s="173" t="str">
        <f t="shared" si="93"/>
        <v>Wine9000</v>
      </c>
      <c r="M6005" s="154" t="e">
        <f>VLOOKUP(L6005,'Slope %'!C:D,2,0)</f>
        <v>#N/A</v>
      </c>
    </row>
    <row r="6006" spans="1:13" x14ac:dyDescent="0.25">
      <c r="A6006" s="169">
        <v>64801</v>
      </c>
      <c r="B6006" s="170" t="s">
        <v>4453</v>
      </c>
      <c r="C6006" s="170" t="s">
        <v>263</v>
      </c>
      <c r="D6006" s="170" t="s">
        <v>646</v>
      </c>
      <c r="E6006" s="170">
        <v>710</v>
      </c>
      <c r="F6006" s="170">
        <v>12</v>
      </c>
      <c r="G6006" s="171">
        <v>5</v>
      </c>
      <c r="H6006" s="170" t="s">
        <v>222</v>
      </c>
      <c r="I6006" s="171">
        <v>3.99</v>
      </c>
      <c r="J6006" s="169">
        <v>1</v>
      </c>
      <c r="K6006" s="154" cm="1">
        <f t="array" ref="K6006">ROUND(
IF(C6006="Beer",
SUM(LOOKUP(2,1/(SRP!$B$8:$B$10&lt;=E6006)/(SRP!$C$8:$C$10&gt;=E6006),SRP!$D$8:$D$10)*(G6006/100)*(E6006/1000)),
IF(C6006="Spirits",
SUM(LOOKUP(2,1/(SRP!$B$2:$B$7&lt;=E6006)/(SRP!$C$2:$C$7&gt;=E6006),SRP!$D$2:$D$7)*(G6006/100)*(E6006/1000)),
IF(AND(C6006="Wine",D6006="Fortified Wines"),
SUM(LOOKUP(2,1/(SRP!$B$26:$B$29&lt;=E6006)/(SRP!$C$26:$C$29&gt;=E6006),SRP!$D$26:$D$29)*(G6006/100)*(E6006/1000)),
IF(C6006="Wine",
SUM(LOOKUP(2,1/(SRP!$B$21:$B$25&lt;=E6006)/(SRP!$C$21:$C$25&gt;=E6006),SRP!$D$21:$D$25)*(G6006/100)*(E6006/1000)),
IF(AND(C6006="Ready to Drink",D6006="RTD-One Pour Cocktail&gt;7%&lt;=14.5"),
SUM(LOOKUP(2,1/(SRP!$B$16:$B$20&lt;=E6006)/(SRP!$C$16:$C$20&gt;=E6006),SRP!$D$16:$D$20)*(G6006/100)*(E6006/1000)),
IF(C6006="Ready to Drink",
SUM(LOOKUP(2,1/(SRP!$B$11:$B$15&lt;=E6006)/(SRP!$C$11:$C$15&gt;=E6006),SRP!$D$11:$D$15)*(G6006/100)*(E6006/1000)),
0)))))),2)</f>
        <v>2.77</v>
      </c>
      <c r="L6006" s="173" t="str">
        <f t="shared" si="93"/>
        <v>Ready to Drink710</v>
      </c>
      <c r="M6006" s="154">
        <f>VLOOKUP(L6006,'Slope %'!C:D,2,0)</f>
        <v>0.12</v>
      </c>
    </row>
    <row r="6007" spans="1:13" x14ac:dyDescent="0.25">
      <c r="A6007" s="169">
        <v>64801</v>
      </c>
      <c r="B6007" s="170" t="s">
        <v>4453</v>
      </c>
      <c r="C6007" s="170" t="s">
        <v>263</v>
      </c>
      <c r="D6007" s="170" t="s">
        <v>646</v>
      </c>
      <c r="E6007" s="170">
        <v>710</v>
      </c>
      <c r="F6007" s="170">
        <v>12</v>
      </c>
      <c r="G6007" s="171">
        <v>5</v>
      </c>
      <c r="H6007" s="170" t="s">
        <v>222</v>
      </c>
      <c r="I6007" s="171">
        <v>3.99</v>
      </c>
      <c r="J6007" s="169">
        <v>1</v>
      </c>
      <c r="K6007" s="154" cm="1">
        <f t="array" ref="K6007">ROUND(
IF(C6007="Beer",
SUM(LOOKUP(2,1/(SRP!$B$8:$B$10&lt;=E6007)/(SRP!$C$8:$C$10&gt;=E6007),SRP!$D$8:$D$10)*(G6007/100)*(E6007/1000)),
IF(C6007="Spirits",
SUM(LOOKUP(2,1/(SRP!$B$2:$B$7&lt;=E6007)/(SRP!$C$2:$C$7&gt;=E6007),SRP!$D$2:$D$7)*(G6007/100)*(E6007/1000)),
IF(AND(C6007="Wine",D6007="Fortified Wines"),
SUM(LOOKUP(2,1/(SRP!$B$26:$B$29&lt;=E6007)/(SRP!$C$26:$C$29&gt;=E6007),SRP!$D$26:$D$29)*(G6007/100)*(E6007/1000)),
IF(C6007="Wine",
SUM(LOOKUP(2,1/(SRP!$B$21:$B$25&lt;=E6007)/(SRP!$C$21:$C$25&gt;=E6007),SRP!$D$21:$D$25)*(G6007/100)*(E6007/1000)),
IF(AND(C6007="Ready to Drink",D6007="RTD-One Pour Cocktail&gt;7%&lt;=14.5"),
SUM(LOOKUP(2,1/(SRP!$B$16:$B$20&lt;=E6007)/(SRP!$C$16:$C$20&gt;=E6007),SRP!$D$16:$D$20)*(G6007/100)*(E6007/1000)),
IF(C6007="Ready to Drink",
SUM(LOOKUP(2,1/(SRP!$B$11:$B$15&lt;=E6007)/(SRP!$C$11:$C$15&gt;=E6007),SRP!$D$11:$D$15)*(G6007/100)*(E6007/1000)),
0)))))),2)</f>
        <v>2.77</v>
      </c>
      <c r="L6007" s="173" t="str">
        <f t="shared" si="93"/>
        <v>Ready to Drink710</v>
      </c>
      <c r="M6007" s="154">
        <f>VLOOKUP(L6007,'Slope %'!C:D,2,0)</f>
        <v>0.12</v>
      </c>
    </row>
    <row r="6008" spans="1:13" x14ac:dyDescent="0.25">
      <c r="A6008" s="169">
        <v>64802</v>
      </c>
      <c r="B6008" s="170" t="s">
        <v>4454</v>
      </c>
      <c r="C6008" s="170" t="s">
        <v>11</v>
      </c>
      <c r="D6008" s="170" t="s">
        <v>303</v>
      </c>
      <c r="E6008" s="170">
        <v>710</v>
      </c>
      <c r="F6008" s="170">
        <v>12</v>
      </c>
      <c r="G6008" s="171">
        <v>5.6</v>
      </c>
      <c r="H6008" s="170" t="s">
        <v>222</v>
      </c>
      <c r="I6008" s="171">
        <v>3.59</v>
      </c>
      <c r="J6008" s="169">
        <v>1</v>
      </c>
      <c r="K6008" s="154" cm="1">
        <f t="array" ref="K6008">ROUND(
IF(C6008="Beer",
SUM(LOOKUP(2,1/(SRP!$B$8:$B$10&lt;=E6008)/(SRP!$C$8:$C$10&gt;=E6008),SRP!$D$8:$D$10)*(G6008/100)*(E6008/1000)),
IF(C6008="Spirits",
SUM(LOOKUP(2,1/(SRP!$B$2:$B$7&lt;=E6008)/(SRP!$C$2:$C$7&gt;=E6008),SRP!$D$2:$D$7)*(G6008/100)*(E6008/1000)),
IF(AND(C6008="Wine",D6008="Fortified Wines"),
SUM(LOOKUP(2,1/(SRP!$B$26:$B$29&lt;=E6008)/(SRP!$C$26:$C$29&gt;=E6008),SRP!$D$26:$D$29)*(G6008/100)*(E6008/1000)),
IF(C6008="Wine",
SUM(LOOKUP(2,1/(SRP!$B$21:$B$25&lt;=E6008)/(SRP!$C$21:$C$25&gt;=E6008),SRP!$D$21:$D$25)*(G6008/100)*(E6008/1000)),
IF(AND(C6008="Ready to Drink",D6008="RTD-One Pour Cocktail&gt;7%&lt;=14.5"),
SUM(LOOKUP(2,1/(SRP!$B$16:$B$20&lt;=E6008)/(SRP!$C$16:$C$20&gt;=E6008),SRP!$D$16:$D$20)*(G6008/100)*(E6008/1000)),
IF(C6008="Ready to Drink",
SUM(LOOKUP(2,1/(SRP!$B$11:$B$15&lt;=E6008)/(SRP!$C$11:$C$15&gt;=E6008),SRP!$D$11:$D$15)*(G6008/100)*(E6008/1000)),
0)))))),2)</f>
        <v>3.1</v>
      </c>
      <c r="L6008" s="173" t="str">
        <f t="shared" si="93"/>
        <v>Beer710</v>
      </c>
      <c r="M6008" s="154">
        <f>VLOOKUP(L6008,'Slope %'!C:D,2,0)</f>
        <v>0.12</v>
      </c>
    </row>
    <row r="6009" spans="1:13" x14ac:dyDescent="0.25">
      <c r="A6009" s="169">
        <v>64802</v>
      </c>
      <c r="B6009" s="170" t="s">
        <v>4454</v>
      </c>
      <c r="C6009" s="170" t="s">
        <v>11</v>
      </c>
      <c r="D6009" s="170" t="s">
        <v>303</v>
      </c>
      <c r="E6009" s="170">
        <v>710</v>
      </c>
      <c r="F6009" s="170">
        <v>12</v>
      </c>
      <c r="G6009" s="171">
        <v>5.6</v>
      </c>
      <c r="H6009" s="170" t="s">
        <v>222</v>
      </c>
      <c r="I6009" s="171">
        <v>3.59</v>
      </c>
      <c r="J6009" s="169">
        <v>1</v>
      </c>
      <c r="K6009" s="154" cm="1">
        <f t="array" ref="K6009">ROUND(
IF(C6009="Beer",
SUM(LOOKUP(2,1/(SRP!$B$8:$B$10&lt;=E6009)/(SRP!$C$8:$C$10&gt;=E6009),SRP!$D$8:$D$10)*(G6009/100)*(E6009/1000)),
IF(C6009="Spirits",
SUM(LOOKUP(2,1/(SRP!$B$2:$B$7&lt;=E6009)/(SRP!$C$2:$C$7&gt;=E6009),SRP!$D$2:$D$7)*(G6009/100)*(E6009/1000)),
IF(AND(C6009="Wine",D6009="Fortified Wines"),
SUM(LOOKUP(2,1/(SRP!$B$26:$B$29&lt;=E6009)/(SRP!$C$26:$C$29&gt;=E6009),SRP!$D$26:$D$29)*(G6009/100)*(E6009/1000)),
IF(C6009="Wine",
SUM(LOOKUP(2,1/(SRP!$B$21:$B$25&lt;=E6009)/(SRP!$C$21:$C$25&gt;=E6009),SRP!$D$21:$D$25)*(G6009/100)*(E6009/1000)),
IF(AND(C6009="Ready to Drink",D6009="RTD-One Pour Cocktail&gt;7%&lt;=14.5"),
SUM(LOOKUP(2,1/(SRP!$B$16:$B$20&lt;=E6009)/(SRP!$C$16:$C$20&gt;=E6009),SRP!$D$16:$D$20)*(G6009/100)*(E6009/1000)),
IF(C6009="Ready to Drink",
SUM(LOOKUP(2,1/(SRP!$B$11:$B$15&lt;=E6009)/(SRP!$C$11:$C$15&gt;=E6009),SRP!$D$11:$D$15)*(G6009/100)*(E6009/1000)),
0)))))),2)</f>
        <v>3.1</v>
      </c>
      <c r="L6009" s="173" t="str">
        <f t="shared" si="93"/>
        <v>Beer710</v>
      </c>
      <c r="M6009" s="154">
        <f>VLOOKUP(L6009,'Slope %'!C:D,2,0)</f>
        <v>0.12</v>
      </c>
    </row>
    <row r="6010" spans="1:13" x14ac:dyDescent="0.25">
      <c r="A6010" s="169">
        <v>64803</v>
      </c>
      <c r="B6010" s="170" t="s">
        <v>4455</v>
      </c>
      <c r="C6010" s="170" t="s">
        <v>24</v>
      </c>
      <c r="D6010" s="170" t="s">
        <v>25</v>
      </c>
      <c r="E6010" s="170">
        <v>750</v>
      </c>
      <c r="F6010" s="170">
        <v>6</v>
      </c>
      <c r="G6010" s="171">
        <v>12</v>
      </c>
      <c r="H6010" s="170" t="s">
        <v>35</v>
      </c>
      <c r="I6010" s="171">
        <v>23.99</v>
      </c>
      <c r="J6010" s="169">
        <v>1</v>
      </c>
      <c r="K6010" s="154" cm="1">
        <f t="array" ref="K6010">ROUND(
IF(C6010="Beer",
SUM(LOOKUP(2,1/(SRP!$B$8:$B$10&lt;=E6010)/(SRP!$C$8:$C$10&gt;=E6010),SRP!$D$8:$D$10)*(G6010/100)*(E6010/1000)),
IF(C6010="Spirits",
SUM(LOOKUP(2,1/(SRP!$B$2:$B$7&lt;=E6010)/(SRP!$C$2:$C$7&gt;=E6010),SRP!$D$2:$D$7)*(G6010/100)*(E6010/1000)),
IF(AND(C6010="Wine",D6010="Fortified Wines"),
SUM(LOOKUP(2,1/(SRP!$B$26:$B$29&lt;=E6010)/(SRP!$C$26:$C$29&gt;=E6010),SRP!$D$26:$D$29)*(G6010/100)*(E6010/1000)),
IF(C6010="Wine",
SUM(LOOKUP(2,1/(SRP!$B$21:$B$25&lt;=E6010)/(SRP!$C$21:$C$25&gt;=E6010),SRP!$D$21:$D$25)*(G6010/100)*(E6010/1000)),
IF(AND(C6010="Ready to Drink",D6010="RTD-One Pour Cocktail&gt;7%&lt;=14.5"),
SUM(LOOKUP(2,1/(SRP!$B$16:$B$20&lt;=E6010)/(SRP!$C$16:$C$20&gt;=E6010),SRP!$D$16:$D$20)*(G6010/100)*(E6010/1000)),
IF(C6010="Ready to Drink",
SUM(LOOKUP(2,1/(SRP!$B$11:$B$15&lt;=E6010)/(SRP!$C$11:$C$15&gt;=E6010),SRP!$D$11:$D$15)*(G6010/100)*(E6010/1000)),
0)))))),2)</f>
        <v>7.03</v>
      </c>
      <c r="L6010" s="173" t="str">
        <f t="shared" si="93"/>
        <v>Wine750</v>
      </c>
      <c r="M6010" s="154">
        <f>VLOOKUP(L6010,'Slope %'!C:D,2,0)</f>
        <v>0.1</v>
      </c>
    </row>
    <row r="6011" spans="1:13" x14ac:dyDescent="0.25">
      <c r="A6011" s="169">
        <v>64809</v>
      </c>
      <c r="B6011" s="170" t="s">
        <v>4456</v>
      </c>
      <c r="C6011" s="170" t="s">
        <v>11</v>
      </c>
      <c r="D6011" s="170" t="s">
        <v>303</v>
      </c>
      <c r="E6011" s="170">
        <v>473</v>
      </c>
      <c r="F6011" s="170">
        <v>24</v>
      </c>
      <c r="G6011" s="171">
        <v>6.5</v>
      </c>
      <c r="H6011" s="170" t="s">
        <v>1457</v>
      </c>
      <c r="I6011" s="171">
        <v>4.8499999999999996</v>
      </c>
      <c r="J6011" s="169">
        <v>1</v>
      </c>
      <c r="K6011" s="154" cm="1">
        <f t="array" ref="K6011">ROUND(
IF(C6011="Beer",
SUM(LOOKUP(2,1/(SRP!$B$8:$B$10&lt;=E6011)/(SRP!$C$8:$C$10&gt;=E6011),SRP!$D$8:$D$10)*(G6011/100)*(E6011/1000)),
IF(C6011="Spirits",
SUM(LOOKUP(2,1/(SRP!$B$2:$B$7&lt;=E6011)/(SRP!$C$2:$C$7&gt;=E6011),SRP!$D$2:$D$7)*(G6011/100)*(E6011/1000)),
IF(AND(C6011="Wine",D6011="Fortified Wines"),
SUM(LOOKUP(2,1/(SRP!$B$26:$B$29&lt;=E6011)/(SRP!$C$26:$C$29&gt;=E6011),SRP!$D$26:$D$29)*(G6011/100)*(E6011/1000)),
IF(C6011="Wine",
SUM(LOOKUP(2,1/(SRP!$B$21:$B$25&lt;=E6011)/(SRP!$C$21:$C$25&gt;=E6011),SRP!$D$21:$D$25)*(G6011/100)*(E6011/1000)),
IF(AND(C6011="Ready to Drink",D6011="RTD-One Pour Cocktail&gt;7%&lt;=14.5"),
SUM(LOOKUP(2,1/(SRP!$B$16:$B$20&lt;=E6011)/(SRP!$C$16:$C$20&gt;=E6011),SRP!$D$16:$D$20)*(G6011/100)*(E6011/1000)),
IF(C6011="Ready to Drink",
SUM(LOOKUP(2,1/(SRP!$B$11:$B$15&lt;=E6011)/(SRP!$C$11:$C$15&gt;=E6011),SRP!$D$11:$D$15)*(G6011/100)*(E6011/1000)),
0)))))),2)</f>
        <v>2.4</v>
      </c>
      <c r="L6011" s="173" t="str">
        <f t="shared" si="93"/>
        <v>Beer473</v>
      </c>
      <c r="M6011" s="154">
        <f>VLOOKUP(L6011,'Slope %'!C:D,2,0)</f>
        <v>0.12</v>
      </c>
    </row>
    <row r="6012" spans="1:13" x14ac:dyDescent="0.25">
      <c r="A6012" s="169">
        <v>64809</v>
      </c>
      <c r="B6012" s="170" t="s">
        <v>4456</v>
      </c>
      <c r="C6012" s="170" t="s">
        <v>11</v>
      </c>
      <c r="D6012" s="170" t="s">
        <v>303</v>
      </c>
      <c r="E6012" s="170">
        <v>473</v>
      </c>
      <c r="F6012" s="170">
        <v>24</v>
      </c>
      <c r="G6012" s="171">
        <v>6.5</v>
      </c>
      <c r="H6012" s="170" t="s">
        <v>1457</v>
      </c>
      <c r="I6012" s="171">
        <v>4.8499999999999996</v>
      </c>
      <c r="J6012" s="169">
        <v>1</v>
      </c>
      <c r="K6012" s="154" cm="1">
        <f t="array" ref="K6012">ROUND(
IF(C6012="Beer",
SUM(LOOKUP(2,1/(SRP!$B$8:$B$10&lt;=E6012)/(SRP!$C$8:$C$10&gt;=E6012),SRP!$D$8:$D$10)*(G6012/100)*(E6012/1000)),
IF(C6012="Spirits",
SUM(LOOKUP(2,1/(SRP!$B$2:$B$7&lt;=E6012)/(SRP!$C$2:$C$7&gt;=E6012),SRP!$D$2:$D$7)*(G6012/100)*(E6012/1000)),
IF(AND(C6012="Wine",D6012="Fortified Wines"),
SUM(LOOKUP(2,1/(SRP!$B$26:$B$29&lt;=E6012)/(SRP!$C$26:$C$29&gt;=E6012),SRP!$D$26:$D$29)*(G6012/100)*(E6012/1000)),
IF(C6012="Wine",
SUM(LOOKUP(2,1/(SRP!$B$21:$B$25&lt;=E6012)/(SRP!$C$21:$C$25&gt;=E6012),SRP!$D$21:$D$25)*(G6012/100)*(E6012/1000)),
IF(AND(C6012="Ready to Drink",D6012="RTD-One Pour Cocktail&gt;7%&lt;=14.5"),
SUM(LOOKUP(2,1/(SRP!$B$16:$B$20&lt;=E6012)/(SRP!$C$16:$C$20&gt;=E6012),SRP!$D$16:$D$20)*(G6012/100)*(E6012/1000)),
IF(C6012="Ready to Drink",
SUM(LOOKUP(2,1/(SRP!$B$11:$B$15&lt;=E6012)/(SRP!$C$11:$C$15&gt;=E6012),SRP!$D$11:$D$15)*(G6012/100)*(E6012/1000)),
0)))))),2)</f>
        <v>2.4</v>
      </c>
      <c r="L6012" s="173" t="str">
        <f t="shared" si="93"/>
        <v>Beer473</v>
      </c>
      <c r="M6012" s="154">
        <f>VLOOKUP(L6012,'Slope %'!C:D,2,0)</f>
        <v>0.12</v>
      </c>
    </row>
    <row r="6013" spans="1:13" x14ac:dyDescent="0.25">
      <c r="A6013" s="169">
        <v>64820</v>
      </c>
      <c r="B6013" s="170" t="s">
        <v>4457</v>
      </c>
      <c r="C6013" s="170" t="s">
        <v>24</v>
      </c>
      <c r="D6013" s="170" t="s">
        <v>598</v>
      </c>
      <c r="E6013" s="170">
        <v>750</v>
      </c>
      <c r="F6013" s="170">
        <v>12</v>
      </c>
      <c r="G6013" s="171">
        <v>8</v>
      </c>
      <c r="H6013" s="170" t="s">
        <v>96</v>
      </c>
      <c r="I6013" s="171">
        <v>16.989999999999998</v>
      </c>
      <c r="J6013" s="169">
        <v>1</v>
      </c>
      <c r="K6013" s="154" cm="1">
        <f t="array" ref="K6013">ROUND(
IF(C6013="Beer",
SUM(LOOKUP(2,1/(SRP!$B$8:$B$10&lt;=E6013)/(SRP!$C$8:$C$10&gt;=E6013),SRP!$D$8:$D$10)*(G6013/100)*(E6013/1000)),
IF(C6013="Spirits",
SUM(LOOKUP(2,1/(SRP!$B$2:$B$7&lt;=E6013)/(SRP!$C$2:$C$7&gt;=E6013),SRP!$D$2:$D$7)*(G6013/100)*(E6013/1000)),
IF(AND(C6013="Wine",D6013="Fortified Wines"),
SUM(LOOKUP(2,1/(SRP!$B$26:$B$29&lt;=E6013)/(SRP!$C$26:$C$29&gt;=E6013),SRP!$D$26:$D$29)*(G6013/100)*(E6013/1000)),
IF(C6013="Wine",
SUM(LOOKUP(2,1/(SRP!$B$21:$B$25&lt;=E6013)/(SRP!$C$21:$C$25&gt;=E6013),SRP!$D$21:$D$25)*(G6013/100)*(E6013/1000)),
IF(AND(C6013="Ready to Drink",D6013="RTD-One Pour Cocktail&gt;7%&lt;=14.5"),
SUM(LOOKUP(2,1/(SRP!$B$16:$B$20&lt;=E6013)/(SRP!$C$16:$C$20&gt;=E6013),SRP!$D$16:$D$20)*(G6013/100)*(E6013/1000)),
IF(C6013="Ready to Drink",
SUM(LOOKUP(2,1/(SRP!$B$11:$B$15&lt;=E6013)/(SRP!$C$11:$C$15&gt;=E6013),SRP!$D$11:$D$15)*(G6013/100)*(E6013/1000)),
0)))))),2)</f>
        <v>4.68</v>
      </c>
      <c r="L6013" s="173" t="str">
        <f t="shared" si="93"/>
        <v>Wine750</v>
      </c>
      <c r="M6013" s="154">
        <f>VLOOKUP(L6013,'Slope %'!C:D,2,0)</f>
        <v>0.1</v>
      </c>
    </row>
    <row r="6014" spans="1:13" x14ac:dyDescent="0.25">
      <c r="A6014" s="169">
        <v>64828</v>
      </c>
      <c r="B6014" s="170" t="s">
        <v>4458</v>
      </c>
      <c r="C6014" s="170" t="s">
        <v>24</v>
      </c>
      <c r="D6014" s="170" t="s">
        <v>38</v>
      </c>
      <c r="E6014" s="170">
        <v>750</v>
      </c>
      <c r="F6014" s="170">
        <v>12</v>
      </c>
      <c r="G6014" s="171">
        <v>9</v>
      </c>
      <c r="H6014" s="170" t="s">
        <v>96</v>
      </c>
      <c r="I6014" s="171">
        <v>19.989999999999998</v>
      </c>
      <c r="J6014" s="169">
        <v>1</v>
      </c>
      <c r="K6014" s="154" cm="1">
        <f t="array" ref="K6014">ROUND(
IF(C6014="Beer",
SUM(LOOKUP(2,1/(SRP!$B$8:$B$10&lt;=E6014)/(SRP!$C$8:$C$10&gt;=E6014),SRP!$D$8:$D$10)*(G6014/100)*(E6014/1000)),
IF(C6014="Spirits",
SUM(LOOKUP(2,1/(SRP!$B$2:$B$7&lt;=E6014)/(SRP!$C$2:$C$7&gt;=E6014),SRP!$D$2:$D$7)*(G6014/100)*(E6014/1000)),
IF(AND(C6014="Wine",D6014="Fortified Wines"),
SUM(LOOKUP(2,1/(SRP!$B$26:$B$29&lt;=E6014)/(SRP!$C$26:$C$29&gt;=E6014),SRP!$D$26:$D$29)*(G6014/100)*(E6014/1000)),
IF(C6014="Wine",
SUM(LOOKUP(2,1/(SRP!$B$21:$B$25&lt;=E6014)/(SRP!$C$21:$C$25&gt;=E6014),SRP!$D$21:$D$25)*(G6014/100)*(E6014/1000)),
IF(AND(C6014="Ready to Drink",D6014="RTD-One Pour Cocktail&gt;7%&lt;=14.5"),
SUM(LOOKUP(2,1/(SRP!$B$16:$B$20&lt;=E6014)/(SRP!$C$16:$C$20&gt;=E6014),SRP!$D$16:$D$20)*(G6014/100)*(E6014/1000)),
IF(C6014="Ready to Drink",
SUM(LOOKUP(2,1/(SRP!$B$11:$B$15&lt;=E6014)/(SRP!$C$11:$C$15&gt;=E6014),SRP!$D$11:$D$15)*(G6014/100)*(E6014/1000)),
0)))))),2)</f>
        <v>5.27</v>
      </c>
      <c r="L6014" s="173" t="str">
        <f t="shared" si="93"/>
        <v>Wine750</v>
      </c>
      <c r="M6014" s="154">
        <f>VLOOKUP(L6014,'Slope %'!C:D,2,0)</f>
        <v>0.1</v>
      </c>
    </row>
    <row r="6015" spans="1:13" x14ac:dyDescent="0.25">
      <c r="A6015" s="169">
        <v>64840</v>
      </c>
      <c r="B6015" s="170" t="s">
        <v>4459</v>
      </c>
      <c r="C6015" s="170" t="s">
        <v>11</v>
      </c>
      <c r="D6015" s="170" t="s">
        <v>474</v>
      </c>
      <c r="E6015" s="170">
        <v>4260</v>
      </c>
      <c r="F6015" s="170">
        <v>1</v>
      </c>
      <c r="G6015" s="171">
        <v>4.2</v>
      </c>
      <c r="H6015" s="170" t="s">
        <v>2190</v>
      </c>
      <c r="I6015" s="171">
        <v>34.99</v>
      </c>
      <c r="J6015" s="169">
        <v>12</v>
      </c>
      <c r="K6015" s="154" cm="1">
        <f t="array" ref="K6015">ROUND(
IF(C6015="Beer",
SUM(LOOKUP(2,1/(SRP!$B$8:$B$10&lt;=E6015)/(SRP!$C$8:$C$10&gt;=E6015),SRP!$D$8:$D$10)*(G6015/100)*(E6015/1000)),
IF(C6015="Spirits",
SUM(LOOKUP(2,1/(SRP!$B$2:$B$7&lt;=E6015)/(SRP!$C$2:$C$7&gt;=E6015),SRP!$D$2:$D$7)*(G6015/100)*(E6015/1000)),
IF(AND(C6015="Wine",D6015="Fortified Wines"),
SUM(LOOKUP(2,1/(SRP!$B$26:$B$29&lt;=E6015)/(SRP!$C$26:$C$29&gt;=E6015),SRP!$D$26:$D$29)*(G6015/100)*(E6015/1000)),
IF(C6015="Wine",
SUM(LOOKUP(2,1/(SRP!$B$21:$B$25&lt;=E6015)/(SRP!$C$21:$C$25&gt;=E6015),SRP!$D$21:$D$25)*(G6015/100)*(E6015/1000)),
IF(AND(C6015="Ready to Drink",D6015="RTD-One Pour Cocktail&gt;7%&lt;=14.5"),
SUM(LOOKUP(2,1/(SRP!$B$16:$B$20&lt;=E6015)/(SRP!$C$16:$C$20&gt;=E6015),SRP!$D$16:$D$20)*(G6015/100)*(E6015/1000)),
IF(C6015="Ready to Drink",
SUM(LOOKUP(2,1/(SRP!$B$11:$B$15&lt;=E6015)/(SRP!$C$11:$C$15&gt;=E6015),SRP!$D$11:$D$15)*(G6015/100)*(E6015/1000)),
0)))))),2)</f>
        <v>13.97</v>
      </c>
      <c r="L6015" s="173" t="str">
        <f t="shared" si="93"/>
        <v>Beer4260</v>
      </c>
      <c r="M6015" s="154">
        <f>VLOOKUP(L6015,'Slope %'!C:D,2,0)</f>
        <v>7.0000000000000007E-2</v>
      </c>
    </row>
    <row r="6016" spans="1:13" x14ac:dyDescent="0.25">
      <c r="A6016" s="169">
        <v>64840</v>
      </c>
      <c r="B6016" s="170" t="s">
        <v>4459</v>
      </c>
      <c r="C6016" s="170" t="s">
        <v>11</v>
      </c>
      <c r="D6016" s="170" t="s">
        <v>474</v>
      </c>
      <c r="E6016" s="170">
        <v>4260</v>
      </c>
      <c r="F6016" s="170">
        <v>1</v>
      </c>
      <c r="G6016" s="171">
        <v>4.2</v>
      </c>
      <c r="H6016" s="170" t="s">
        <v>2190</v>
      </c>
      <c r="I6016" s="171">
        <v>34.99</v>
      </c>
      <c r="J6016" s="169">
        <v>12</v>
      </c>
      <c r="K6016" s="154" cm="1">
        <f t="array" ref="K6016">ROUND(
IF(C6016="Beer",
SUM(LOOKUP(2,1/(SRP!$B$8:$B$10&lt;=E6016)/(SRP!$C$8:$C$10&gt;=E6016),SRP!$D$8:$D$10)*(G6016/100)*(E6016/1000)),
IF(C6016="Spirits",
SUM(LOOKUP(2,1/(SRP!$B$2:$B$7&lt;=E6016)/(SRP!$C$2:$C$7&gt;=E6016),SRP!$D$2:$D$7)*(G6016/100)*(E6016/1000)),
IF(AND(C6016="Wine",D6016="Fortified Wines"),
SUM(LOOKUP(2,1/(SRP!$B$26:$B$29&lt;=E6016)/(SRP!$C$26:$C$29&gt;=E6016),SRP!$D$26:$D$29)*(G6016/100)*(E6016/1000)),
IF(C6016="Wine",
SUM(LOOKUP(2,1/(SRP!$B$21:$B$25&lt;=E6016)/(SRP!$C$21:$C$25&gt;=E6016),SRP!$D$21:$D$25)*(G6016/100)*(E6016/1000)),
IF(AND(C6016="Ready to Drink",D6016="RTD-One Pour Cocktail&gt;7%&lt;=14.5"),
SUM(LOOKUP(2,1/(SRP!$B$16:$B$20&lt;=E6016)/(SRP!$C$16:$C$20&gt;=E6016),SRP!$D$16:$D$20)*(G6016/100)*(E6016/1000)),
IF(C6016="Ready to Drink",
SUM(LOOKUP(2,1/(SRP!$B$11:$B$15&lt;=E6016)/(SRP!$C$11:$C$15&gt;=E6016),SRP!$D$11:$D$15)*(G6016/100)*(E6016/1000)),
0)))))),2)</f>
        <v>13.97</v>
      </c>
      <c r="L6016" s="173" t="str">
        <f t="shared" si="93"/>
        <v>Beer4260</v>
      </c>
      <c r="M6016" s="154">
        <f>VLOOKUP(L6016,'Slope %'!C:D,2,0)</f>
        <v>7.0000000000000007E-2</v>
      </c>
    </row>
    <row r="6017" spans="1:13" x14ac:dyDescent="0.25">
      <c r="A6017" s="169">
        <v>64841</v>
      </c>
      <c r="B6017" s="170" t="s">
        <v>4460</v>
      </c>
      <c r="C6017" s="170" t="s">
        <v>11</v>
      </c>
      <c r="D6017" s="170" t="s">
        <v>474</v>
      </c>
      <c r="E6017" s="170">
        <v>355</v>
      </c>
      <c r="F6017" s="170">
        <v>24</v>
      </c>
      <c r="G6017" s="171">
        <v>4.2</v>
      </c>
      <c r="H6017" s="170" t="s">
        <v>2190</v>
      </c>
      <c r="I6017" s="171">
        <v>2.4</v>
      </c>
      <c r="J6017" s="169">
        <v>1</v>
      </c>
      <c r="K6017" s="154" cm="1">
        <f t="array" ref="K6017">ROUND(
IF(C6017="Beer",
SUM(LOOKUP(2,1/(SRP!$B$8:$B$10&lt;=E6017)/(SRP!$C$8:$C$10&gt;=E6017),SRP!$D$8:$D$10)*(G6017/100)*(E6017/1000)),
IF(C6017="Spirits",
SUM(LOOKUP(2,1/(SRP!$B$2:$B$7&lt;=E6017)/(SRP!$C$2:$C$7&gt;=E6017),SRP!$D$2:$D$7)*(G6017/100)*(E6017/1000)),
IF(AND(C6017="Wine",D6017="Fortified Wines"),
SUM(LOOKUP(2,1/(SRP!$B$26:$B$29&lt;=E6017)/(SRP!$C$26:$C$29&gt;=E6017),SRP!$D$26:$D$29)*(G6017/100)*(E6017/1000)),
IF(C6017="Wine",
SUM(LOOKUP(2,1/(SRP!$B$21:$B$25&lt;=E6017)/(SRP!$C$21:$C$25&gt;=E6017),SRP!$D$21:$D$25)*(G6017/100)*(E6017/1000)),
IF(AND(C6017="Ready to Drink",D6017="RTD-One Pour Cocktail&gt;7%&lt;=14.5"),
SUM(LOOKUP(2,1/(SRP!$B$16:$B$20&lt;=E6017)/(SRP!$C$16:$C$20&gt;=E6017),SRP!$D$16:$D$20)*(G6017/100)*(E6017/1000)),
IF(C6017="Ready to Drink",
SUM(LOOKUP(2,1/(SRP!$B$11:$B$15&lt;=E6017)/(SRP!$C$11:$C$15&gt;=E6017),SRP!$D$11:$D$15)*(G6017/100)*(E6017/1000)),
0)))))),2)</f>
        <v>1.1599999999999999</v>
      </c>
      <c r="L6017" s="173" t="str">
        <f t="shared" si="93"/>
        <v>Beer355</v>
      </c>
      <c r="M6017" s="154">
        <f>VLOOKUP(L6017,'Slope %'!C:D,2,0)</f>
        <v>0.12</v>
      </c>
    </row>
    <row r="6018" spans="1:13" x14ac:dyDescent="0.25">
      <c r="A6018" s="169">
        <v>64841</v>
      </c>
      <c r="B6018" s="170" t="s">
        <v>4460</v>
      </c>
      <c r="C6018" s="170" t="s">
        <v>11</v>
      </c>
      <c r="D6018" s="170" t="s">
        <v>474</v>
      </c>
      <c r="E6018" s="170">
        <v>355</v>
      </c>
      <c r="F6018" s="170">
        <v>24</v>
      </c>
      <c r="G6018" s="171">
        <v>4.2</v>
      </c>
      <c r="H6018" s="170" t="s">
        <v>2190</v>
      </c>
      <c r="I6018" s="171">
        <v>2.4</v>
      </c>
      <c r="J6018" s="169">
        <v>1</v>
      </c>
      <c r="K6018" s="154" cm="1">
        <f t="array" ref="K6018">ROUND(
IF(C6018="Beer",
SUM(LOOKUP(2,1/(SRP!$B$8:$B$10&lt;=E6018)/(SRP!$C$8:$C$10&gt;=E6018),SRP!$D$8:$D$10)*(G6018/100)*(E6018/1000)),
IF(C6018="Spirits",
SUM(LOOKUP(2,1/(SRP!$B$2:$B$7&lt;=E6018)/(SRP!$C$2:$C$7&gt;=E6018),SRP!$D$2:$D$7)*(G6018/100)*(E6018/1000)),
IF(AND(C6018="Wine",D6018="Fortified Wines"),
SUM(LOOKUP(2,1/(SRP!$B$26:$B$29&lt;=E6018)/(SRP!$C$26:$C$29&gt;=E6018),SRP!$D$26:$D$29)*(G6018/100)*(E6018/1000)),
IF(C6018="Wine",
SUM(LOOKUP(2,1/(SRP!$B$21:$B$25&lt;=E6018)/(SRP!$C$21:$C$25&gt;=E6018),SRP!$D$21:$D$25)*(G6018/100)*(E6018/1000)),
IF(AND(C6018="Ready to Drink",D6018="RTD-One Pour Cocktail&gt;7%&lt;=14.5"),
SUM(LOOKUP(2,1/(SRP!$B$16:$B$20&lt;=E6018)/(SRP!$C$16:$C$20&gt;=E6018),SRP!$D$16:$D$20)*(G6018/100)*(E6018/1000)),
IF(C6018="Ready to Drink",
SUM(LOOKUP(2,1/(SRP!$B$11:$B$15&lt;=E6018)/(SRP!$C$11:$C$15&gt;=E6018),SRP!$D$11:$D$15)*(G6018/100)*(E6018/1000)),
0)))))),2)</f>
        <v>1.1599999999999999</v>
      </c>
      <c r="L6018" s="173" t="str">
        <f t="shared" si="93"/>
        <v>Beer355</v>
      </c>
      <c r="M6018" s="154">
        <f>VLOOKUP(L6018,'Slope %'!C:D,2,0)</f>
        <v>0.12</v>
      </c>
    </row>
    <row r="6019" spans="1:13" x14ac:dyDescent="0.25">
      <c r="A6019" s="169">
        <v>64842</v>
      </c>
      <c r="B6019" s="170" t="s">
        <v>4461</v>
      </c>
      <c r="C6019" s="170" t="s">
        <v>11</v>
      </c>
      <c r="D6019" s="170" t="s">
        <v>474</v>
      </c>
      <c r="E6019" s="170">
        <v>8520</v>
      </c>
      <c r="F6019" s="170">
        <v>1</v>
      </c>
      <c r="G6019" s="171">
        <v>4.2</v>
      </c>
      <c r="H6019" s="170" t="s">
        <v>2190</v>
      </c>
      <c r="I6019" s="171">
        <v>83.48</v>
      </c>
      <c r="J6019" s="169">
        <v>24</v>
      </c>
      <c r="K6019" s="154" cm="1">
        <f t="array" ref="K6019">ROUND(
IF(C6019="Beer",
SUM(LOOKUP(2,1/(SRP!$B$8:$B$10&lt;=E6019)/(SRP!$C$8:$C$10&gt;=E6019),SRP!$D$8:$D$10)*(G6019/100)*(E6019/1000)),
IF(C6019="Spirits",
SUM(LOOKUP(2,1/(SRP!$B$2:$B$7&lt;=E6019)/(SRP!$C$2:$C$7&gt;=E6019),SRP!$D$2:$D$7)*(G6019/100)*(E6019/1000)),
IF(AND(C6019="Wine",D6019="Fortified Wines"),
SUM(LOOKUP(2,1/(SRP!$B$26:$B$29&lt;=E6019)/(SRP!$C$26:$C$29&gt;=E6019),SRP!$D$26:$D$29)*(G6019/100)*(E6019/1000)),
IF(C6019="Wine",
SUM(LOOKUP(2,1/(SRP!$B$21:$B$25&lt;=E6019)/(SRP!$C$21:$C$25&gt;=E6019),SRP!$D$21:$D$25)*(G6019/100)*(E6019/1000)),
IF(AND(C6019="Ready to Drink",D6019="RTD-One Pour Cocktail&gt;7%&lt;=14.5"),
SUM(LOOKUP(2,1/(SRP!$B$16:$B$20&lt;=E6019)/(SRP!$C$16:$C$20&gt;=E6019),SRP!$D$16:$D$20)*(G6019/100)*(E6019/1000)),
IF(C6019="Ready to Drink",
SUM(LOOKUP(2,1/(SRP!$B$11:$B$15&lt;=E6019)/(SRP!$C$11:$C$15&gt;=E6019),SRP!$D$11:$D$15)*(G6019/100)*(E6019/1000)),
0)))))),2)</f>
        <v>27.94</v>
      </c>
      <c r="L6019" s="173" t="str">
        <f t="shared" ref="L6019:L6082" si="94">(_xlfn.CONCAT(C6019,E6019))</f>
        <v>Beer8520</v>
      </c>
      <c r="M6019" s="154">
        <f>VLOOKUP(L6019,'Slope %'!C:D,2,0)</f>
        <v>0.05</v>
      </c>
    </row>
    <row r="6020" spans="1:13" x14ac:dyDescent="0.25">
      <c r="A6020" s="169">
        <v>64842</v>
      </c>
      <c r="B6020" s="170" t="s">
        <v>4461</v>
      </c>
      <c r="C6020" s="170" t="s">
        <v>11</v>
      </c>
      <c r="D6020" s="170" t="s">
        <v>474</v>
      </c>
      <c r="E6020" s="170">
        <v>8520</v>
      </c>
      <c r="F6020" s="170">
        <v>1</v>
      </c>
      <c r="G6020" s="171">
        <v>4.2</v>
      </c>
      <c r="H6020" s="170" t="s">
        <v>2190</v>
      </c>
      <c r="I6020" s="171">
        <v>83.48</v>
      </c>
      <c r="J6020" s="169">
        <v>24</v>
      </c>
      <c r="K6020" s="154" cm="1">
        <f t="array" ref="K6020">ROUND(
IF(C6020="Beer",
SUM(LOOKUP(2,1/(SRP!$B$8:$B$10&lt;=E6020)/(SRP!$C$8:$C$10&gt;=E6020),SRP!$D$8:$D$10)*(G6020/100)*(E6020/1000)),
IF(C6020="Spirits",
SUM(LOOKUP(2,1/(SRP!$B$2:$B$7&lt;=E6020)/(SRP!$C$2:$C$7&gt;=E6020),SRP!$D$2:$D$7)*(G6020/100)*(E6020/1000)),
IF(AND(C6020="Wine",D6020="Fortified Wines"),
SUM(LOOKUP(2,1/(SRP!$B$26:$B$29&lt;=E6020)/(SRP!$C$26:$C$29&gt;=E6020),SRP!$D$26:$D$29)*(G6020/100)*(E6020/1000)),
IF(C6020="Wine",
SUM(LOOKUP(2,1/(SRP!$B$21:$B$25&lt;=E6020)/(SRP!$C$21:$C$25&gt;=E6020),SRP!$D$21:$D$25)*(G6020/100)*(E6020/1000)),
IF(AND(C6020="Ready to Drink",D6020="RTD-One Pour Cocktail&gt;7%&lt;=14.5"),
SUM(LOOKUP(2,1/(SRP!$B$16:$B$20&lt;=E6020)/(SRP!$C$16:$C$20&gt;=E6020),SRP!$D$16:$D$20)*(G6020/100)*(E6020/1000)),
IF(C6020="Ready to Drink",
SUM(LOOKUP(2,1/(SRP!$B$11:$B$15&lt;=E6020)/(SRP!$C$11:$C$15&gt;=E6020),SRP!$D$11:$D$15)*(G6020/100)*(E6020/1000)),
0)))))),2)</f>
        <v>27.94</v>
      </c>
      <c r="L6020" s="173" t="str">
        <f t="shared" si="94"/>
        <v>Beer8520</v>
      </c>
      <c r="M6020" s="154">
        <f>VLOOKUP(L6020,'Slope %'!C:D,2,0)</f>
        <v>0.05</v>
      </c>
    </row>
    <row r="6021" spans="1:13" x14ac:dyDescent="0.25">
      <c r="A6021" s="169">
        <v>64843</v>
      </c>
      <c r="B6021" s="170" t="s">
        <v>4462</v>
      </c>
      <c r="C6021" s="170" t="s">
        <v>11</v>
      </c>
      <c r="D6021" s="170" t="s">
        <v>303</v>
      </c>
      <c r="E6021" s="170">
        <v>473</v>
      </c>
      <c r="F6021" s="170">
        <v>24</v>
      </c>
      <c r="G6021" s="171">
        <v>7</v>
      </c>
      <c r="H6021" s="170" t="s">
        <v>1053</v>
      </c>
      <c r="I6021" s="171">
        <v>4.79</v>
      </c>
      <c r="J6021" s="169">
        <v>1</v>
      </c>
      <c r="K6021" s="154" cm="1">
        <f t="array" ref="K6021">ROUND(
IF(C6021="Beer",
SUM(LOOKUP(2,1/(SRP!$B$8:$B$10&lt;=E6021)/(SRP!$C$8:$C$10&gt;=E6021),SRP!$D$8:$D$10)*(G6021/100)*(E6021/1000)),
IF(C6021="Spirits",
SUM(LOOKUP(2,1/(SRP!$B$2:$B$7&lt;=E6021)/(SRP!$C$2:$C$7&gt;=E6021),SRP!$D$2:$D$7)*(G6021/100)*(E6021/1000)),
IF(AND(C6021="Wine",D6021="Fortified Wines"),
SUM(LOOKUP(2,1/(SRP!$B$26:$B$29&lt;=E6021)/(SRP!$C$26:$C$29&gt;=E6021),SRP!$D$26:$D$29)*(G6021/100)*(E6021/1000)),
IF(C6021="Wine",
SUM(LOOKUP(2,1/(SRP!$B$21:$B$25&lt;=E6021)/(SRP!$C$21:$C$25&gt;=E6021),SRP!$D$21:$D$25)*(G6021/100)*(E6021/1000)),
IF(AND(C6021="Ready to Drink",D6021="RTD-One Pour Cocktail&gt;7%&lt;=14.5"),
SUM(LOOKUP(2,1/(SRP!$B$16:$B$20&lt;=E6021)/(SRP!$C$16:$C$20&gt;=E6021),SRP!$D$16:$D$20)*(G6021/100)*(E6021/1000)),
IF(C6021="Ready to Drink",
SUM(LOOKUP(2,1/(SRP!$B$11:$B$15&lt;=E6021)/(SRP!$C$11:$C$15&gt;=E6021),SRP!$D$11:$D$15)*(G6021/100)*(E6021/1000)),
0)))))),2)</f>
        <v>2.58</v>
      </c>
      <c r="L6021" s="173" t="str">
        <f t="shared" si="94"/>
        <v>Beer473</v>
      </c>
      <c r="M6021" s="154">
        <f>VLOOKUP(L6021,'Slope %'!C:D,2,0)</f>
        <v>0.12</v>
      </c>
    </row>
    <row r="6022" spans="1:13" x14ac:dyDescent="0.25">
      <c r="A6022" s="169">
        <v>64843</v>
      </c>
      <c r="B6022" s="170" t="s">
        <v>4462</v>
      </c>
      <c r="C6022" s="170" t="s">
        <v>11</v>
      </c>
      <c r="D6022" s="170" t="s">
        <v>303</v>
      </c>
      <c r="E6022" s="170">
        <v>473</v>
      </c>
      <c r="F6022" s="170">
        <v>24</v>
      </c>
      <c r="G6022" s="171">
        <v>7</v>
      </c>
      <c r="H6022" s="170" t="s">
        <v>1053</v>
      </c>
      <c r="I6022" s="171">
        <v>4.79</v>
      </c>
      <c r="J6022" s="169">
        <v>1</v>
      </c>
      <c r="K6022" s="154" cm="1">
        <f t="array" ref="K6022">ROUND(
IF(C6022="Beer",
SUM(LOOKUP(2,1/(SRP!$B$8:$B$10&lt;=E6022)/(SRP!$C$8:$C$10&gt;=E6022),SRP!$D$8:$D$10)*(G6022/100)*(E6022/1000)),
IF(C6022="Spirits",
SUM(LOOKUP(2,1/(SRP!$B$2:$B$7&lt;=E6022)/(SRP!$C$2:$C$7&gt;=E6022),SRP!$D$2:$D$7)*(G6022/100)*(E6022/1000)),
IF(AND(C6022="Wine",D6022="Fortified Wines"),
SUM(LOOKUP(2,1/(SRP!$B$26:$B$29&lt;=E6022)/(SRP!$C$26:$C$29&gt;=E6022),SRP!$D$26:$D$29)*(G6022/100)*(E6022/1000)),
IF(C6022="Wine",
SUM(LOOKUP(2,1/(SRP!$B$21:$B$25&lt;=E6022)/(SRP!$C$21:$C$25&gt;=E6022),SRP!$D$21:$D$25)*(G6022/100)*(E6022/1000)),
IF(AND(C6022="Ready to Drink",D6022="RTD-One Pour Cocktail&gt;7%&lt;=14.5"),
SUM(LOOKUP(2,1/(SRP!$B$16:$B$20&lt;=E6022)/(SRP!$C$16:$C$20&gt;=E6022),SRP!$D$16:$D$20)*(G6022/100)*(E6022/1000)),
IF(C6022="Ready to Drink",
SUM(LOOKUP(2,1/(SRP!$B$11:$B$15&lt;=E6022)/(SRP!$C$11:$C$15&gt;=E6022),SRP!$D$11:$D$15)*(G6022/100)*(E6022/1000)),
0)))))),2)</f>
        <v>2.58</v>
      </c>
      <c r="L6022" s="173" t="str">
        <f t="shared" si="94"/>
        <v>Beer473</v>
      </c>
      <c r="M6022" s="154">
        <f>VLOOKUP(L6022,'Slope %'!C:D,2,0)</f>
        <v>0.12</v>
      </c>
    </row>
    <row r="6023" spans="1:13" x14ac:dyDescent="0.25">
      <c r="A6023" s="169">
        <v>64844</v>
      </c>
      <c r="B6023" s="170" t="s">
        <v>4463</v>
      </c>
      <c r="C6023" s="170" t="s">
        <v>11</v>
      </c>
      <c r="D6023" s="170" t="s">
        <v>267</v>
      </c>
      <c r="E6023" s="170">
        <v>473</v>
      </c>
      <c r="F6023" s="170">
        <v>24</v>
      </c>
      <c r="G6023" s="171">
        <v>4.5</v>
      </c>
      <c r="H6023" s="170" t="s">
        <v>1053</v>
      </c>
      <c r="I6023" s="171">
        <v>4.79</v>
      </c>
      <c r="J6023" s="169">
        <v>1</v>
      </c>
      <c r="K6023" s="154" cm="1">
        <f t="array" ref="K6023">ROUND(
IF(C6023="Beer",
SUM(LOOKUP(2,1/(SRP!$B$8:$B$10&lt;=E6023)/(SRP!$C$8:$C$10&gt;=E6023),SRP!$D$8:$D$10)*(G6023/100)*(E6023/1000)),
IF(C6023="Spirits",
SUM(LOOKUP(2,1/(SRP!$B$2:$B$7&lt;=E6023)/(SRP!$C$2:$C$7&gt;=E6023),SRP!$D$2:$D$7)*(G6023/100)*(E6023/1000)),
IF(AND(C6023="Wine",D6023="Fortified Wines"),
SUM(LOOKUP(2,1/(SRP!$B$26:$B$29&lt;=E6023)/(SRP!$C$26:$C$29&gt;=E6023),SRP!$D$26:$D$29)*(G6023/100)*(E6023/1000)),
IF(C6023="Wine",
SUM(LOOKUP(2,1/(SRP!$B$21:$B$25&lt;=E6023)/(SRP!$C$21:$C$25&gt;=E6023),SRP!$D$21:$D$25)*(G6023/100)*(E6023/1000)),
IF(AND(C6023="Ready to Drink",D6023="RTD-One Pour Cocktail&gt;7%&lt;=14.5"),
SUM(LOOKUP(2,1/(SRP!$B$16:$B$20&lt;=E6023)/(SRP!$C$16:$C$20&gt;=E6023),SRP!$D$16:$D$20)*(G6023/100)*(E6023/1000)),
IF(C6023="Ready to Drink",
SUM(LOOKUP(2,1/(SRP!$B$11:$B$15&lt;=E6023)/(SRP!$C$11:$C$15&gt;=E6023),SRP!$D$11:$D$15)*(G6023/100)*(E6023/1000)),
0)))))),2)</f>
        <v>1.66</v>
      </c>
      <c r="L6023" s="173" t="str">
        <f t="shared" si="94"/>
        <v>Beer473</v>
      </c>
      <c r="M6023" s="154">
        <f>VLOOKUP(L6023,'Slope %'!C:D,2,0)</f>
        <v>0.12</v>
      </c>
    </row>
    <row r="6024" spans="1:13" x14ac:dyDescent="0.25">
      <c r="A6024" s="169">
        <v>64844</v>
      </c>
      <c r="B6024" s="170" t="s">
        <v>4463</v>
      </c>
      <c r="C6024" s="170" t="s">
        <v>11</v>
      </c>
      <c r="D6024" s="170" t="s">
        <v>267</v>
      </c>
      <c r="E6024" s="170">
        <v>473</v>
      </c>
      <c r="F6024" s="170">
        <v>24</v>
      </c>
      <c r="G6024" s="171">
        <v>4.5</v>
      </c>
      <c r="H6024" s="170" t="s">
        <v>1053</v>
      </c>
      <c r="I6024" s="171">
        <v>4.79</v>
      </c>
      <c r="J6024" s="169">
        <v>1</v>
      </c>
      <c r="K6024" s="154" cm="1">
        <f t="array" ref="K6024">ROUND(
IF(C6024="Beer",
SUM(LOOKUP(2,1/(SRP!$B$8:$B$10&lt;=E6024)/(SRP!$C$8:$C$10&gt;=E6024),SRP!$D$8:$D$10)*(G6024/100)*(E6024/1000)),
IF(C6024="Spirits",
SUM(LOOKUP(2,1/(SRP!$B$2:$B$7&lt;=E6024)/(SRP!$C$2:$C$7&gt;=E6024),SRP!$D$2:$D$7)*(G6024/100)*(E6024/1000)),
IF(AND(C6024="Wine",D6024="Fortified Wines"),
SUM(LOOKUP(2,1/(SRP!$B$26:$B$29&lt;=E6024)/(SRP!$C$26:$C$29&gt;=E6024),SRP!$D$26:$D$29)*(G6024/100)*(E6024/1000)),
IF(C6024="Wine",
SUM(LOOKUP(2,1/(SRP!$B$21:$B$25&lt;=E6024)/(SRP!$C$21:$C$25&gt;=E6024),SRP!$D$21:$D$25)*(G6024/100)*(E6024/1000)),
IF(AND(C6024="Ready to Drink",D6024="RTD-One Pour Cocktail&gt;7%&lt;=14.5"),
SUM(LOOKUP(2,1/(SRP!$B$16:$B$20&lt;=E6024)/(SRP!$C$16:$C$20&gt;=E6024),SRP!$D$16:$D$20)*(G6024/100)*(E6024/1000)),
IF(C6024="Ready to Drink",
SUM(LOOKUP(2,1/(SRP!$B$11:$B$15&lt;=E6024)/(SRP!$C$11:$C$15&gt;=E6024),SRP!$D$11:$D$15)*(G6024/100)*(E6024/1000)),
0)))))),2)</f>
        <v>1.66</v>
      </c>
      <c r="L6024" s="173" t="str">
        <f t="shared" si="94"/>
        <v>Beer473</v>
      </c>
      <c r="M6024" s="154">
        <f>VLOOKUP(L6024,'Slope %'!C:D,2,0)</f>
        <v>0.12</v>
      </c>
    </row>
    <row r="6025" spans="1:13" x14ac:dyDescent="0.25">
      <c r="A6025" s="169">
        <v>64845</v>
      </c>
      <c r="B6025" s="170" t="s">
        <v>4464</v>
      </c>
      <c r="C6025" s="170" t="s">
        <v>11</v>
      </c>
      <c r="D6025" s="170" t="s">
        <v>12</v>
      </c>
      <c r="E6025" s="170">
        <v>4260</v>
      </c>
      <c r="F6025" s="170">
        <v>1</v>
      </c>
      <c r="G6025" s="171">
        <v>4.2</v>
      </c>
      <c r="H6025" s="170" t="s">
        <v>2190</v>
      </c>
      <c r="I6025" s="171">
        <v>27.99</v>
      </c>
      <c r="J6025" s="169">
        <v>12</v>
      </c>
      <c r="K6025" s="154" cm="1">
        <f t="array" ref="K6025">ROUND(
IF(C6025="Beer",
SUM(LOOKUP(2,1/(SRP!$B$8:$B$10&lt;=E6025)/(SRP!$C$8:$C$10&gt;=E6025),SRP!$D$8:$D$10)*(G6025/100)*(E6025/1000)),
IF(C6025="Spirits",
SUM(LOOKUP(2,1/(SRP!$B$2:$B$7&lt;=E6025)/(SRP!$C$2:$C$7&gt;=E6025),SRP!$D$2:$D$7)*(G6025/100)*(E6025/1000)),
IF(AND(C6025="Wine",D6025="Fortified Wines"),
SUM(LOOKUP(2,1/(SRP!$B$26:$B$29&lt;=E6025)/(SRP!$C$26:$C$29&gt;=E6025),SRP!$D$26:$D$29)*(G6025/100)*(E6025/1000)),
IF(C6025="Wine",
SUM(LOOKUP(2,1/(SRP!$B$21:$B$25&lt;=E6025)/(SRP!$C$21:$C$25&gt;=E6025),SRP!$D$21:$D$25)*(G6025/100)*(E6025/1000)),
IF(AND(C6025="Ready to Drink",D6025="RTD-One Pour Cocktail&gt;7%&lt;=14.5"),
SUM(LOOKUP(2,1/(SRP!$B$16:$B$20&lt;=E6025)/(SRP!$C$16:$C$20&gt;=E6025),SRP!$D$16:$D$20)*(G6025/100)*(E6025/1000)),
IF(C6025="Ready to Drink",
SUM(LOOKUP(2,1/(SRP!$B$11:$B$15&lt;=E6025)/(SRP!$C$11:$C$15&gt;=E6025),SRP!$D$11:$D$15)*(G6025/100)*(E6025/1000)),
0)))))),2)</f>
        <v>13.97</v>
      </c>
      <c r="L6025" s="173" t="str">
        <f t="shared" si="94"/>
        <v>Beer4260</v>
      </c>
      <c r="M6025" s="154">
        <f>VLOOKUP(L6025,'Slope %'!C:D,2,0)</f>
        <v>7.0000000000000007E-2</v>
      </c>
    </row>
    <row r="6026" spans="1:13" x14ac:dyDescent="0.25">
      <c r="A6026" s="169">
        <v>64845</v>
      </c>
      <c r="B6026" s="170" t="s">
        <v>4464</v>
      </c>
      <c r="C6026" s="170" t="s">
        <v>11</v>
      </c>
      <c r="D6026" s="170" t="s">
        <v>12</v>
      </c>
      <c r="E6026" s="170">
        <v>4260</v>
      </c>
      <c r="F6026" s="170">
        <v>1</v>
      </c>
      <c r="G6026" s="171">
        <v>4.2</v>
      </c>
      <c r="H6026" s="170" t="s">
        <v>2190</v>
      </c>
      <c r="I6026" s="171">
        <v>27.99</v>
      </c>
      <c r="J6026" s="169">
        <v>12</v>
      </c>
      <c r="K6026" s="154" cm="1">
        <f t="array" ref="K6026">ROUND(
IF(C6026="Beer",
SUM(LOOKUP(2,1/(SRP!$B$8:$B$10&lt;=E6026)/(SRP!$C$8:$C$10&gt;=E6026),SRP!$D$8:$D$10)*(G6026/100)*(E6026/1000)),
IF(C6026="Spirits",
SUM(LOOKUP(2,1/(SRP!$B$2:$B$7&lt;=E6026)/(SRP!$C$2:$C$7&gt;=E6026),SRP!$D$2:$D$7)*(G6026/100)*(E6026/1000)),
IF(AND(C6026="Wine",D6026="Fortified Wines"),
SUM(LOOKUP(2,1/(SRP!$B$26:$B$29&lt;=E6026)/(SRP!$C$26:$C$29&gt;=E6026),SRP!$D$26:$D$29)*(G6026/100)*(E6026/1000)),
IF(C6026="Wine",
SUM(LOOKUP(2,1/(SRP!$B$21:$B$25&lt;=E6026)/(SRP!$C$21:$C$25&gt;=E6026),SRP!$D$21:$D$25)*(G6026/100)*(E6026/1000)),
IF(AND(C6026="Ready to Drink",D6026="RTD-One Pour Cocktail&gt;7%&lt;=14.5"),
SUM(LOOKUP(2,1/(SRP!$B$16:$B$20&lt;=E6026)/(SRP!$C$16:$C$20&gt;=E6026),SRP!$D$16:$D$20)*(G6026/100)*(E6026/1000)),
IF(C6026="Ready to Drink",
SUM(LOOKUP(2,1/(SRP!$B$11:$B$15&lt;=E6026)/(SRP!$C$11:$C$15&gt;=E6026),SRP!$D$11:$D$15)*(G6026/100)*(E6026/1000)),
0)))))),2)</f>
        <v>13.97</v>
      </c>
      <c r="L6026" s="173" t="str">
        <f t="shared" si="94"/>
        <v>Beer4260</v>
      </c>
      <c r="M6026" s="154">
        <f>VLOOKUP(L6026,'Slope %'!C:D,2,0)</f>
        <v>7.0000000000000007E-2</v>
      </c>
    </row>
    <row r="6027" spans="1:13" x14ac:dyDescent="0.25">
      <c r="A6027" s="169">
        <v>64846</v>
      </c>
      <c r="B6027" s="170" t="s">
        <v>4465</v>
      </c>
      <c r="C6027" s="170" t="s">
        <v>11</v>
      </c>
      <c r="D6027" s="170" t="s">
        <v>12</v>
      </c>
      <c r="E6027" s="170">
        <v>8520</v>
      </c>
      <c r="F6027" s="170">
        <v>1</v>
      </c>
      <c r="G6027" s="171">
        <v>4.2</v>
      </c>
      <c r="H6027" s="170" t="s">
        <v>2190</v>
      </c>
      <c r="I6027" s="171">
        <v>80</v>
      </c>
      <c r="J6027" s="169">
        <v>24</v>
      </c>
      <c r="K6027" s="154" cm="1">
        <f t="array" ref="K6027">ROUND(
IF(C6027="Beer",
SUM(LOOKUP(2,1/(SRP!$B$8:$B$10&lt;=E6027)/(SRP!$C$8:$C$10&gt;=E6027),SRP!$D$8:$D$10)*(G6027/100)*(E6027/1000)),
IF(C6027="Spirits",
SUM(LOOKUP(2,1/(SRP!$B$2:$B$7&lt;=E6027)/(SRP!$C$2:$C$7&gt;=E6027),SRP!$D$2:$D$7)*(G6027/100)*(E6027/1000)),
IF(AND(C6027="Wine",D6027="Fortified Wines"),
SUM(LOOKUP(2,1/(SRP!$B$26:$B$29&lt;=E6027)/(SRP!$C$26:$C$29&gt;=E6027),SRP!$D$26:$D$29)*(G6027/100)*(E6027/1000)),
IF(C6027="Wine",
SUM(LOOKUP(2,1/(SRP!$B$21:$B$25&lt;=E6027)/(SRP!$C$21:$C$25&gt;=E6027),SRP!$D$21:$D$25)*(G6027/100)*(E6027/1000)),
IF(AND(C6027="Ready to Drink",D6027="RTD-One Pour Cocktail&gt;7%&lt;=14.5"),
SUM(LOOKUP(2,1/(SRP!$B$16:$B$20&lt;=E6027)/(SRP!$C$16:$C$20&gt;=E6027),SRP!$D$16:$D$20)*(G6027/100)*(E6027/1000)),
IF(C6027="Ready to Drink",
SUM(LOOKUP(2,1/(SRP!$B$11:$B$15&lt;=E6027)/(SRP!$C$11:$C$15&gt;=E6027),SRP!$D$11:$D$15)*(G6027/100)*(E6027/1000)),
0)))))),2)</f>
        <v>27.94</v>
      </c>
      <c r="L6027" s="173" t="str">
        <f t="shared" si="94"/>
        <v>Beer8520</v>
      </c>
      <c r="M6027" s="154">
        <f>VLOOKUP(L6027,'Slope %'!C:D,2,0)</f>
        <v>0.05</v>
      </c>
    </row>
    <row r="6028" spans="1:13" x14ac:dyDescent="0.25">
      <c r="A6028" s="169">
        <v>64846</v>
      </c>
      <c r="B6028" s="170" t="s">
        <v>4465</v>
      </c>
      <c r="C6028" s="170" t="s">
        <v>11</v>
      </c>
      <c r="D6028" s="170" t="s">
        <v>12</v>
      </c>
      <c r="E6028" s="170">
        <v>8520</v>
      </c>
      <c r="F6028" s="170">
        <v>1</v>
      </c>
      <c r="G6028" s="171">
        <v>4.2</v>
      </c>
      <c r="H6028" s="170" t="s">
        <v>2190</v>
      </c>
      <c r="I6028" s="171">
        <v>80</v>
      </c>
      <c r="J6028" s="169">
        <v>24</v>
      </c>
      <c r="K6028" s="154" cm="1">
        <f t="array" ref="K6028">ROUND(
IF(C6028="Beer",
SUM(LOOKUP(2,1/(SRP!$B$8:$B$10&lt;=E6028)/(SRP!$C$8:$C$10&gt;=E6028),SRP!$D$8:$D$10)*(G6028/100)*(E6028/1000)),
IF(C6028="Spirits",
SUM(LOOKUP(2,1/(SRP!$B$2:$B$7&lt;=E6028)/(SRP!$C$2:$C$7&gt;=E6028),SRP!$D$2:$D$7)*(G6028/100)*(E6028/1000)),
IF(AND(C6028="Wine",D6028="Fortified Wines"),
SUM(LOOKUP(2,1/(SRP!$B$26:$B$29&lt;=E6028)/(SRP!$C$26:$C$29&gt;=E6028),SRP!$D$26:$D$29)*(G6028/100)*(E6028/1000)),
IF(C6028="Wine",
SUM(LOOKUP(2,1/(SRP!$B$21:$B$25&lt;=E6028)/(SRP!$C$21:$C$25&gt;=E6028),SRP!$D$21:$D$25)*(G6028/100)*(E6028/1000)),
IF(AND(C6028="Ready to Drink",D6028="RTD-One Pour Cocktail&gt;7%&lt;=14.5"),
SUM(LOOKUP(2,1/(SRP!$B$16:$B$20&lt;=E6028)/(SRP!$C$16:$C$20&gt;=E6028),SRP!$D$16:$D$20)*(G6028/100)*(E6028/1000)),
IF(C6028="Ready to Drink",
SUM(LOOKUP(2,1/(SRP!$B$11:$B$15&lt;=E6028)/(SRP!$C$11:$C$15&gt;=E6028),SRP!$D$11:$D$15)*(G6028/100)*(E6028/1000)),
0)))))),2)</f>
        <v>27.94</v>
      </c>
      <c r="L6028" s="173" t="str">
        <f t="shared" si="94"/>
        <v>Beer8520</v>
      </c>
      <c r="M6028" s="154">
        <f>VLOOKUP(L6028,'Slope %'!C:D,2,0)</f>
        <v>0.05</v>
      </c>
    </row>
    <row r="6029" spans="1:13" x14ac:dyDescent="0.25">
      <c r="A6029" s="169">
        <v>64851</v>
      </c>
      <c r="B6029" s="170" t="s">
        <v>4466</v>
      </c>
      <c r="C6029" s="170" t="s">
        <v>11</v>
      </c>
      <c r="D6029" s="170" t="s">
        <v>303</v>
      </c>
      <c r="E6029" s="170">
        <v>11352</v>
      </c>
      <c r="F6029" s="170">
        <v>1</v>
      </c>
      <c r="G6029" s="171">
        <v>6.5</v>
      </c>
      <c r="H6029" s="170" t="s">
        <v>1457</v>
      </c>
      <c r="I6029" s="171">
        <v>89.76</v>
      </c>
      <c r="J6029" s="169">
        <v>24</v>
      </c>
      <c r="K6029" s="154" cm="1">
        <f t="array" ref="K6029">ROUND(
IF(C6029="Beer",
SUM(LOOKUP(2,1/(SRP!$B$8:$B$10&lt;=E6029)/(SRP!$C$8:$C$10&gt;=E6029),SRP!$D$8:$D$10)*(G6029/100)*(E6029/1000)),
IF(C6029="Spirits",
SUM(LOOKUP(2,1/(SRP!$B$2:$B$7&lt;=E6029)/(SRP!$C$2:$C$7&gt;=E6029),SRP!$D$2:$D$7)*(G6029/100)*(E6029/1000)),
IF(AND(C6029="Wine",D6029="Fortified Wines"),
SUM(LOOKUP(2,1/(SRP!$B$26:$B$29&lt;=E6029)/(SRP!$C$26:$C$29&gt;=E6029),SRP!$D$26:$D$29)*(G6029/100)*(E6029/1000)),
IF(C6029="Wine",
SUM(LOOKUP(2,1/(SRP!$B$21:$B$25&lt;=E6029)/(SRP!$C$21:$C$25&gt;=E6029),SRP!$D$21:$D$25)*(G6029/100)*(E6029/1000)),
IF(AND(C6029="Ready to Drink",D6029="RTD-One Pour Cocktail&gt;7%&lt;=14.5"),
SUM(LOOKUP(2,1/(SRP!$B$16:$B$20&lt;=E6029)/(SRP!$C$16:$C$20&gt;=E6029),SRP!$D$16:$D$20)*(G6029/100)*(E6029/1000)),
IF(C6029="Ready to Drink",
SUM(LOOKUP(2,1/(SRP!$B$11:$B$15&lt;=E6029)/(SRP!$C$11:$C$15&gt;=E6029),SRP!$D$11:$D$15)*(G6029/100)*(E6029/1000)),
0)))))),2)</f>
        <v>51.89</v>
      </c>
      <c r="L6029" s="173" t="str">
        <f t="shared" si="94"/>
        <v>Beer11352</v>
      </c>
      <c r="M6029" s="154">
        <f>VLOOKUP(L6029,'Slope %'!C:D,2,0)</f>
        <v>0.05</v>
      </c>
    </row>
    <row r="6030" spans="1:13" x14ac:dyDescent="0.25">
      <c r="A6030" s="169">
        <v>64851</v>
      </c>
      <c r="B6030" s="170" t="s">
        <v>4466</v>
      </c>
      <c r="C6030" s="170" t="s">
        <v>11</v>
      </c>
      <c r="D6030" s="170" t="s">
        <v>303</v>
      </c>
      <c r="E6030" s="170">
        <v>11352</v>
      </c>
      <c r="F6030" s="170">
        <v>1</v>
      </c>
      <c r="G6030" s="171">
        <v>6.5</v>
      </c>
      <c r="H6030" s="170" t="s">
        <v>1457</v>
      </c>
      <c r="I6030" s="171">
        <v>89.76</v>
      </c>
      <c r="J6030" s="169">
        <v>24</v>
      </c>
      <c r="K6030" s="154" cm="1">
        <f t="array" ref="K6030">ROUND(
IF(C6030="Beer",
SUM(LOOKUP(2,1/(SRP!$B$8:$B$10&lt;=E6030)/(SRP!$C$8:$C$10&gt;=E6030),SRP!$D$8:$D$10)*(G6030/100)*(E6030/1000)),
IF(C6030="Spirits",
SUM(LOOKUP(2,1/(SRP!$B$2:$B$7&lt;=E6030)/(SRP!$C$2:$C$7&gt;=E6030),SRP!$D$2:$D$7)*(G6030/100)*(E6030/1000)),
IF(AND(C6030="Wine",D6030="Fortified Wines"),
SUM(LOOKUP(2,1/(SRP!$B$26:$B$29&lt;=E6030)/(SRP!$C$26:$C$29&gt;=E6030),SRP!$D$26:$D$29)*(G6030/100)*(E6030/1000)),
IF(C6030="Wine",
SUM(LOOKUP(2,1/(SRP!$B$21:$B$25&lt;=E6030)/(SRP!$C$21:$C$25&gt;=E6030),SRP!$D$21:$D$25)*(G6030/100)*(E6030/1000)),
IF(AND(C6030="Ready to Drink",D6030="RTD-One Pour Cocktail&gt;7%&lt;=14.5"),
SUM(LOOKUP(2,1/(SRP!$B$16:$B$20&lt;=E6030)/(SRP!$C$16:$C$20&gt;=E6030),SRP!$D$16:$D$20)*(G6030/100)*(E6030/1000)),
IF(C6030="Ready to Drink",
SUM(LOOKUP(2,1/(SRP!$B$11:$B$15&lt;=E6030)/(SRP!$C$11:$C$15&gt;=E6030),SRP!$D$11:$D$15)*(G6030/100)*(E6030/1000)),
0)))))),2)</f>
        <v>51.89</v>
      </c>
      <c r="L6030" s="173" t="str">
        <f t="shared" si="94"/>
        <v>Beer11352</v>
      </c>
      <c r="M6030" s="154">
        <f>VLOOKUP(L6030,'Slope %'!C:D,2,0)</f>
        <v>0.05</v>
      </c>
    </row>
    <row r="6031" spans="1:13" x14ac:dyDescent="0.25">
      <c r="A6031" s="169">
        <v>64852</v>
      </c>
      <c r="B6031" s="170" t="s">
        <v>4467</v>
      </c>
      <c r="C6031" s="170" t="s">
        <v>11</v>
      </c>
      <c r="D6031" s="170" t="s">
        <v>303</v>
      </c>
      <c r="E6031" s="170">
        <v>3784</v>
      </c>
      <c r="F6031" s="170">
        <v>3</v>
      </c>
      <c r="G6031" s="171">
        <v>7</v>
      </c>
      <c r="H6031" s="170" t="s">
        <v>1209</v>
      </c>
      <c r="I6031" s="171">
        <v>29.99</v>
      </c>
      <c r="J6031" s="169">
        <v>8</v>
      </c>
      <c r="K6031" s="154" cm="1">
        <f t="array" ref="K6031">ROUND(
IF(C6031="Beer",
SUM(LOOKUP(2,1/(SRP!$B$8:$B$10&lt;=E6031)/(SRP!$C$8:$C$10&gt;=E6031),SRP!$D$8:$D$10)*(G6031/100)*(E6031/1000)),
IF(C6031="Spirits",
SUM(LOOKUP(2,1/(SRP!$B$2:$B$7&lt;=E6031)/(SRP!$C$2:$C$7&gt;=E6031),SRP!$D$2:$D$7)*(G6031/100)*(E6031/1000)),
IF(AND(C6031="Wine",D6031="Fortified Wines"),
SUM(LOOKUP(2,1/(SRP!$B$26:$B$29&lt;=E6031)/(SRP!$C$26:$C$29&gt;=E6031),SRP!$D$26:$D$29)*(G6031/100)*(E6031/1000)),
IF(C6031="Wine",
SUM(LOOKUP(2,1/(SRP!$B$21:$B$25&lt;=E6031)/(SRP!$C$21:$C$25&gt;=E6031),SRP!$D$21:$D$25)*(G6031/100)*(E6031/1000)),
IF(AND(C6031="Ready to Drink",D6031="RTD-One Pour Cocktail&gt;7%&lt;=14.5"),
SUM(LOOKUP(2,1/(SRP!$B$16:$B$20&lt;=E6031)/(SRP!$C$16:$C$20&gt;=E6031),SRP!$D$16:$D$20)*(G6031/100)*(E6031/1000)),
IF(C6031="Ready to Drink",
SUM(LOOKUP(2,1/(SRP!$B$11:$B$15&lt;=E6031)/(SRP!$C$11:$C$15&gt;=E6031),SRP!$D$11:$D$15)*(G6031/100)*(E6031/1000)),
0)))))),2)</f>
        <v>20.68</v>
      </c>
      <c r="L6031" s="173" t="str">
        <f t="shared" si="94"/>
        <v>Beer3784</v>
      </c>
      <c r="M6031" s="154">
        <f>VLOOKUP(L6031,'Slope %'!C:D,2,0)</f>
        <v>7.0000000000000007E-2</v>
      </c>
    </row>
    <row r="6032" spans="1:13" x14ac:dyDescent="0.25">
      <c r="A6032" s="169">
        <v>64853</v>
      </c>
      <c r="B6032" s="170" t="s">
        <v>4468</v>
      </c>
      <c r="C6032" s="170" t="s">
        <v>263</v>
      </c>
      <c r="D6032" s="170" t="s">
        <v>909</v>
      </c>
      <c r="E6032" s="170">
        <v>19500</v>
      </c>
      <c r="F6032" s="170">
        <v>1</v>
      </c>
      <c r="G6032" s="171">
        <v>4.2</v>
      </c>
      <c r="H6032" s="170" t="s">
        <v>2607</v>
      </c>
      <c r="I6032" s="171">
        <v>179</v>
      </c>
      <c r="J6032" s="169">
        <v>1</v>
      </c>
      <c r="K6032" s="154" cm="1">
        <f t="array" ref="K6032">ROUND(
IF(C6032="Beer",
SUM(LOOKUP(2,1/(SRP!$B$8:$B$10&lt;=E6032)/(SRP!$C$8:$C$10&gt;=E6032),SRP!$D$8:$D$10)*(G6032/100)*(E6032/1000)),
IF(C6032="Spirits",
SUM(LOOKUP(2,1/(SRP!$B$2:$B$7&lt;=E6032)/(SRP!$C$2:$C$7&gt;=E6032),SRP!$D$2:$D$7)*(G6032/100)*(E6032/1000)),
IF(AND(C6032="Wine",D6032="Fortified Wines"),
SUM(LOOKUP(2,1/(SRP!$B$26:$B$29&lt;=E6032)/(SRP!$C$26:$C$29&gt;=E6032),SRP!$D$26:$D$29)*(G6032/100)*(E6032/1000)),
IF(C6032="Wine",
SUM(LOOKUP(2,1/(SRP!$B$21:$B$25&lt;=E6032)/(SRP!$C$21:$C$25&gt;=E6032),SRP!$D$21:$D$25)*(G6032/100)*(E6032/1000)),
IF(AND(C6032="Ready to Drink",D6032="RTD-One Pour Cocktail&gt;7%&lt;=14.5"),
SUM(LOOKUP(2,1/(SRP!$B$16:$B$20&lt;=E6032)/(SRP!$C$16:$C$20&gt;=E6032),SRP!$D$16:$D$20)*(G6032/100)*(E6032/1000)),
IF(C6032="Ready to Drink",
SUM(LOOKUP(2,1/(SRP!$B$11:$B$15&lt;=E6032)/(SRP!$C$11:$C$15&gt;=E6032),SRP!$D$11:$D$15)*(G6032/100)*(E6032/1000)),
0)))))),2)</f>
        <v>63.94</v>
      </c>
      <c r="L6032" s="173" t="str">
        <f t="shared" si="94"/>
        <v>Ready to Drink19500</v>
      </c>
      <c r="M6032" s="154" t="e">
        <f>VLOOKUP(L6032,'Slope %'!C:D,2,0)</f>
        <v>#N/A</v>
      </c>
    </row>
    <row r="6033" spans="1:13" x14ac:dyDescent="0.25">
      <c r="A6033" s="169">
        <v>64853</v>
      </c>
      <c r="B6033" s="170" t="s">
        <v>4468</v>
      </c>
      <c r="C6033" s="170" t="s">
        <v>263</v>
      </c>
      <c r="D6033" s="170" t="s">
        <v>909</v>
      </c>
      <c r="E6033" s="170">
        <v>19500</v>
      </c>
      <c r="F6033" s="170">
        <v>1</v>
      </c>
      <c r="G6033" s="171">
        <v>4.2</v>
      </c>
      <c r="H6033" s="170" t="s">
        <v>2607</v>
      </c>
      <c r="I6033" s="171">
        <v>179</v>
      </c>
      <c r="J6033" s="169">
        <v>1</v>
      </c>
      <c r="K6033" s="154" cm="1">
        <f t="array" ref="K6033">ROUND(
IF(C6033="Beer",
SUM(LOOKUP(2,1/(SRP!$B$8:$B$10&lt;=E6033)/(SRP!$C$8:$C$10&gt;=E6033),SRP!$D$8:$D$10)*(G6033/100)*(E6033/1000)),
IF(C6033="Spirits",
SUM(LOOKUP(2,1/(SRP!$B$2:$B$7&lt;=E6033)/(SRP!$C$2:$C$7&gt;=E6033),SRP!$D$2:$D$7)*(G6033/100)*(E6033/1000)),
IF(AND(C6033="Wine",D6033="Fortified Wines"),
SUM(LOOKUP(2,1/(SRP!$B$26:$B$29&lt;=E6033)/(SRP!$C$26:$C$29&gt;=E6033),SRP!$D$26:$D$29)*(G6033/100)*(E6033/1000)),
IF(C6033="Wine",
SUM(LOOKUP(2,1/(SRP!$B$21:$B$25&lt;=E6033)/(SRP!$C$21:$C$25&gt;=E6033),SRP!$D$21:$D$25)*(G6033/100)*(E6033/1000)),
IF(AND(C6033="Ready to Drink",D6033="RTD-One Pour Cocktail&gt;7%&lt;=14.5"),
SUM(LOOKUP(2,1/(SRP!$B$16:$B$20&lt;=E6033)/(SRP!$C$16:$C$20&gt;=E6033),SRP!$D$16:$D$20)*(G6033/100)*(E6033/1000)),
IF(C6033="Ready to Drink",
SUM(LOOKUP(2,1/(SRP!$B$11:$B$15&lt;=E6033)/(SRP!$C$11:$C$15&gt;=E6033),SRP!$D$11:$D$15)*(G6033/100)*(E6033/1000)),
0)))))),2)</f>
        <v>63.94</v>
      </c>
      <c r="L6033" s="173" t="str">
        <f t="shared" si="94"/>
        <v>Ready to Drink19500</v>
      </c>
      <c r="M6033" s="154" t="e">
        <f>VLOOKUP(L6033,'Slope %'!C:D,2,0)</f>
        <v>#N/A</v>
      </c>
    </row>
    <row r="6034" spans="1:13" x14ac:dyDescent="0.25">
      <c r="A6034" s="169">
        <v>64854</v>
      </c>
      <c r="B6034" s="170" t="s">
        <v>4469</v>
      </c>
      <c r="C6034" s="170" t="s">
        <v>11</v>
      </c>
      <c r="D6034" s="170" t="s">
        <v>267</v>
      </c>
      <c r="E6034" s="170">
        <v>2840</v>
      </c>
      <c r="F6034" s="170">
        <v>3</v>
      </c>
      <c r="G6034" s="171">
        <v>4.8</v>
      </c>
      <c r="H6034" s="170" t="s">
        <v>1623</v>
      </c>
      <c r="I6034" s="171">
        <v>19.989999999999998</v>
      </c>
      <c r="J6034" s="169">
        <v>8</v>
      </c>
      <c r="K6034" s="154" cm="1">
        <f t="array" ref="K6034">ROUND(
IF(C6034="Beer",
SUM(LOOKUP(2,1/(SRP!$B$8:$B$10&lt;=E6034)/(SRP!$C$8:$C$10&gt;=E6034),SRP!$D$8:$D$10)*(G6034/100)*(E6034/1000)),
IF(C6034="Spirits",
SUM(LOOKUP(2,1/(SRP!$B$2:$B$7&lt;=E6034)/(SRP!$C$2:$C$7&gt;=E6034),SRP!$D$2:$D$7)*(G6034/100)*(E6034/1000)),
IF(AND(C6034="Wine",D6034="Fortified Wines"),
SUM(LOOKUP(2,1/(SRP!$B$26:$B$29&lt;=E6034)/(SRP!$C$26:$C$29&gt;=E6034),SRP!$D$26:$D$29)*(G6034/100)*(E6034/1000)),
IF(C6034="Wine",
SUM(LOOKUP(2,1/(SRP!$B$21:$B$25&lt;=E6034)/(SRP!$C$21:$C$25&gt;=E6034),SRP!$D$21:$D$25)*(G6034/100)*(E6034/1000)),
IF(AND(C6034="Ready to Drink",D6034="RTD-One Pour Cocktail&gt;7%&lt;=14.5"),
SUM(LOOKUP(2,1/(SRP!$B$16:$B$20&lt;=E6034)/(SRP!$C$16:$C$20&gt;=E6034),SRP!$D$16:$D$20)*(G6034/100)*(E6034/1000)),
IF(C6034="Ready to Drink",
SUM(LOOKUP(2,1/(SRP!$B$11:$B$15&lt;=E6034)/(SRP!$C$11:$C$15&gt;=E6034),SRP!$D$11:$D$15)*(G6034/100)*(E6034/1000)),
0)))))),2)</f>
        <v>10.64</v>
      </c>
      <c r="L6034" s="173" t="str">
        <f t="shared" si="94"/>
        <v>Beer2840</v>
      </c>
      <c r="M6034" s="154">
        <f>VLOOKUP(L6034,'Slope %'!C:D,2,0)</f>
        <v>0.1</v>
      </c>
    </row>
    <row r="6035" spans="1:13" x14ac:dyDescent="0.25">
      <c r="A6035" s="169">
        <v>64854</v>
      </c>
      <c r="B6035" s="170" t="s">
        <v>4469</v>
      </c>
      <c r="C6035" s="170" t="s">
        <v>11</v>
      </c>
      <c r="D6035" s="170" t="s">
        <v>267</v>
      </c>
      <c r="E6035" s="170">
        <v>2840</v>
      </c>
      <c r="F6035" s="170">
        <v>3</v>
      </c>
      <c r="G6035" s="171">
        <v>4.8</v>
      </c>
      <c r="H6035" s="170" t="s">
        <v>1623</v>
      </c>
      <c r="I6035" s="171">
        <v>19.989999999999998</v>
      </c>
      <c r="J6035" s="169">
        <v>8</v>
      </c>
      <c r="K6035" s="154" cm="1">
        <f t="array" ref="K6035">ROUND(
IF(C6035="Beer",
SUM(LOOKUP(2,1/(SRP!$B$8:$B$10&lt;=E6035)/(SRP!$C$8:$C$10&gt;=E6035),SRP!$D$8:$D$10)*(G6035/100)*(E6035/1000)),
IF(C6035="Spirits",
SUM(LOOKUP(2,1/(SRP!$B$2:$B$7&lt;=E6035)/(SRP!$C$2:$C$7&gt;=E6035),SRP!$D$2:$D$7)*(G6035/100)*(E6035/1000)),
IF(AND(C6035="Wine",D6035="Fortified Wines"),
SUM(LOOKUP(2,1/(SRP!$B$26:$B$29&lt;=E6035)/(SRP!$C$26:$C$29&gt;=E6035),SRP!$D$26:$D$29)*(G6035/100)*(E6035/1000)),
IF(C6035="Wine",
SUM(LOOKUP(2,1/(SRP!$B$21:$B$25&lt;=E6035)/(SRP!$C$21:$C$25&gt;=E6035),SRP!$D$21:$D$25)*(G6035/100)*(E6035/1000)),
IF(AND(C6035="Ready to Drink",D6035="RTD-One Pour Cocktail&gt;7%&lt;=14.5"),
SUM(LOOKUP(2,1/(SRP!$B$16:$B$20&lt;=E6035)/(SRP!$C$16:$C$20&gt;=E6035),SRP!$D$16:$D$20)*(G6035/100)*(E6035/1000)),
IF(C6035="Ready to Drink",
SUM(LOOKUP(2,1/(SRP!$B$11:$B$15&lt;=E6035)/(SRP!$C$11:$C$15&gt;=E6035),SRP!$D$11:$D$15)*(G6035/100)*(E6035/1000)),
0)))))),2)</f>
        <v>10.64</v>
      </c>
      <c r="L6035" s="173" t="str">
        <f t="shared" si="94"/>
        <v>Beer2840</v>
      </c>
      <c r="M6035" s="154">
        <f>VLOOKUP(L6035,'Slope %'!C:D,2,0)</f>
        <v>0.1</v>
      </c>
    </row>
    <row r="6036" spans="1:13" x14ac:dyDescent="0.25">
      <c r="A6036" s="169">
        <v>64856</v>
      </c>
      <c r="B6036" s="170" t="s">
        <v>4470</v>
      </c>
      <c r="C6036" s="170" t="s">
        <v>11</v>
      </c>
      <c r="D6036" s="170" t="s">
        <v>474</v>
      </c>
      <c r="E6036" s="170">
        <v>473</v>
      </c>
      <c r="F6036" s="170">
        <v>24</v>
      </c>
      <c r="G6036" s="171">
        <v>4.5</v>
      </c>
      <c r="H6036" s="170" t="s">
        <v>2190</v>
      </c>
      <c r="I6036" s="171">
        <v>4.75</v>
      </c>
      <c r="J6036" s="169">
        <v>1</v>
      </c>
      <c r="K6036" s="154" cm="1">
        <f t="array" ref="K6036">ROUND(
IF(C6036="Beer",
SUM(LOOKUP(2,1/(SRP!$B$8:$B$10&lt;=E6036)/(SRP!$C$8:$C$10&gt;=E6036),SRP!$D$8:$D$10)*(G6036/100)*(E6036/1000)),
IF(C6036="Spirits",
SUM(LOOKUP(2,1/(SRP!$B$2:$B$7&lt;=E6036)/(SRP!$C$2:$C$7&gt;=E6036),SRP!$D$2:$D$7)*(G6036/100)*(E6036/1000)),
IF(AND(C6036="Wine",D6036="Fortified Wines"),
SUM(LOOKUP(2,1/(SRP!$B$26:$B$29&lt;=E6036)/(SRP!$C$26:$C$29&gt;=E6036),SRP!$D$26:$D$29)*(G6036/100)*(E6036/1000)),
IF(C6036="Wine",
SUM(LOOKUP(2,1/(SRP!$B$21:$B$25&lt;=E6036)/(SRP!$C$21:$C$25&gt;=E6036),SRP!$D$21:$D$25)*(G6036/100)*(E6036/1000)),
IF(AND(C6036="Ready to Drink",D6036="RTD-One Pour Cocktail&gt;7%&lt;=14.5"),
SUM(LOOKUP(2,1/(SRP!$B$16:$B$20&lt;=E6036)/(SRP!$C$16:$C$20&gt;=E6036),SRP!$D$16:$D$20)*(G6036/100)*(E6036/1000)),
IF(C6036="Ready to Drink",
SUM(LOOKUP(2,1/(SRP!$B$11:$B$15&lt;=E6036)/(SRP!$C$11:$C$15&gt;=E6036),SRP!$D$11:$D$15)*(G6036/100)*(E6036/1000)),
0)))))),2)</f>
        <v>1.66</v>
      </c>
      <c r="L6036" s="173" t="str">
        <f t="shared" si="94"/>
        <v>Beer473</v>
      </c>
      <c r="M6036" s="154">
        <f>VLOOKUP(L6036,'Slope %'!C:D,2,0)</f>
        <v>0.12</v>
      </c>
    </row>
    <row r="6037" spans="1:13" x14ac:dyDescent="0.25">
      <c r="A6037" s="169">
        <v>64856</v>
      </c>
      <c r="B6037" s="170" t="s">
        <v>4470</v>
      </c>
      <c r="C6037" s="170" t="s">
        <v>11</v>
      </c>
      <c r="D6037" s="170" t="s">
        <v>474</v>
      </c>
      <c r="E6037" s="170">
        <v>473</v>
      </c>
      <c r="F6037" s="170">
        <v>24</v>
      </c>
      <c r="G6037" s="171">
        <v>4.5</v>
      </c>
      <c r="H6037" s="170" t="s">
        <v>2190</v>
      </c>
      <c r="I6037" s="171">
        <v>4.75</v>
      </c>
      <c r="J6037" s="169">
        <v>1</v>
      </c>
      <c r="K6037" s="154" cm="1">
        <f t="array" ref="K6037">ROUND(
IF(C6037="Beer",
SUM(LOOKUP(2,1/(SRP!$B$8:$B$10&lt;=E6037)/(SRP!$C$8:$C$10&gt;=E6037),SRP!$D$8:$D$10)*(G6037/100)*(E6037/1000)),
IF(C6037="Spirits",
SUM(LOOKUP(2,1/(SRP!$B$2:$B$7&lt;=E6037)/(SRP!$C$2:$C$7&gt;=E6037),SRP!$D$2:$D$7)*(G6037/100)*(E6037/1000)),
IF(AND(C6037="Wine",D6037="Fortified Wines"),
SUM(LOOKUP(2,1/(SRP!$B$26:$B$29&lt;=E6037)/(SRP!$C$26:$C$29&gt;=E6037),SRP!$D$26:$D$29)*(G6037/100)*(E6037/1000)),
IF(C6037="Wine",
SUM(LOOKUP(2,1/(SRP!$B$21:$B$25&lt;=E6037)/(SRP!$C$21:$C$25&gt;=E6037),SRP!$D$21:$D$25)*(G6037/100)*(E6037/1000)),
IF(AND(C6037="Ready to Drink",D6037="RTD-One Pour Cocktail&gt;7%&lt;=14.5"),
SUM(LOOKUP(2,1/(SRP!$B$16:$B$20&lt;=E6037)/(SRP!$C$16:$C$20&gt;=E6037),SRP!$D$16:$D$20)*(G6037/100)*(E6037/1000)),
IF(C6037="Ready to Drink",
SUM(LOOKUP(2,1/(SRP!$B$11:$B$15&lt;=E6037)/(SRP!$C$11:$C$15&gt;=E6037),SRP!$D$11:$D$15)*(G6037/100)*(E6037/1000)),
0)))))),2)</f>
        <v>1.66</v>
      </c>
      <c r="L6037" s="173" t="str">
        <f t="shared" si="94"/>
        <v>Beer473</v>
      </c>
      <c r="M6037" s="154">
        <f>VLOOKUP(L6037,'Slope %'!C:D,2,0)</f>
        <v>0.12</v>
      </c>
    </row>
    <row r="6038" spans="1:13" x14ac:dyDescent="0.25">
      <c r="A6038" s="169">
        <v>64857</v>
      </c>
      <c r="B6038" s="170" t="s">
        <v>4471</v>
      </c>
      <c r="C6038" s="170" t="s">
        <v>11</v>
      </c>
      <c r="D6038" s="170" t="s">
        <v>303</v>
      </c>
      <c r="E6038" s="170">
        <v>473</v>
      </c>
      <c r="F6038" s="170">
        <v>24</v>
      </c>
      <c r="G6038" s="171">
        <v>6.5</v>
      </c>
      <c r="H6038" s="170" t="s">
        <v>1209</v>
      </c>
      <c r="I6038" s="171">
        <v>4.49</v>
      </c>
      <c r="J6038" s="169">
        <v>1</v>
      </c>
      <c r="K6038" s="154" cm="1">
        <f t="array" ref="K6038">ROUND(
IF(C6038="Beer",
SUM(LOOKUP(2,1/(SRP!$B$8:$B$10&lt;=E6038)/(SRP!$C$8:$C$10&gt;=E6038),SRP!$D$8:$D$10)*(G6038/100)*(E6038/1000)),
IF(C6038="Spirits",
SUM(LOOKUP(2,1/(SRP!$B$2:$B$7&lt;=E6038)/(SRP!$C$2:$C$7&gt;=E6038),SRP!$D$2:$D$7)*(G6038/100)*(E6038/1000)),
IF(AND(C6038="Wine",D6038="Fortified Wines"),
SUM(LOOKUP(2,1/(SRP!$B$26:$B$29&lt;=E6038)/(SRP!$C$26:$C$29&gt;=E6038),SRP!$D$26:$D$29)*(G6038/100)*(E6038/1000)),
IF(C6038="Wine",
SUM(LOOKUP(2,1/(SRP!$B$21:$B$25&lt;=E6038)/(SRP!$C$21:$C$25&gt;=E6038),SRP!$D$21:$D$25)*(G6038/100)*(E6038/1000)),
IF(AND(C6038="Ready to Drink",D6038="RTD-One Pour Cocktail&gt;7%&lt;=14.5"),
SUM(LOOKUP(2,1/(SRP!$B$16:$B$20&lt;=E6038)/(SRP!$C$16:$C$20&gt;=E6038),SRP!$D$16:$D$20)*(G6038/100)*(E6038/1000)),
IF(C6038="Ready to Drink",
SUM(LOOKUP(2,1/(SRP!$B$11:$B$15&lt;=E6038)/(SRP!$C$11:$C$15&gt;=E6038),SRP!$D$11:$D$15)*(G6038/100)*(E6038/1000)),
0)))))),2)</f>
        <v>2.4</v>
      </c>
      <c r="L6038" s="173" t="str">
        <f t="shared" si="94"/>
        <v>Beer473</v>
      </c>
      <c r="M6038" s="154">
        <f>VLOOKUP(L6038,'Slope %'!C:D,2,0)</f>
        <v>0.12</v>
      </c>
    </row>
    <row r="6039" spans="1:13" x14ac:dyDescent="0.25">
      <c r="A6039" s="169">
        <v>64877</v>
      </c>
      <c r="B6039" s="170" t="s">
        <v>4472</v>
      </c>
      <c r="C6039" s="170" t="s">
        <v>263</v>
      </c>
      <c r="D6039" s="170" t="s">
        <v>264</v>
      </c>
      <c r="E6039" s="170">
        <v>4260</v>
      </c>
      <c r="F6039" s="170">
        <v>1</v>
      </c>
      <c r="G6039" s="171">
        <v>5.9</v>
      </c>
      <c r="H6039" s="170" t="s">
        <v>824</v>
      </c>
      <c r="I6039" s="171">
        <v>33</v>
      </c>
      <c r="J6039" s="169">
        <v>12</v>
      </c>
      <c r="K6039" s="154" cm="1">
        <f t="array" ref="K6039">ROUND(
IF(C6039="Beer",
SUM(LOOKUP(2,1/(SRP!$B$8:$B$10&lt;=E6039)/(SRP!$C$8:$C$10&gt;=E6039),SRP!$D$8:$D$10)*(G6039/100)*(E6039/1000)),
IF(C6039="Spirits",
SUM(LOOKUP(2,1/(SRP!$B$2:$B$7&lt;=E6039)/(SRP!$C$2:$C$7&gt;=E6039),SRP!$D$2:$D$7)*(G6039/100)*(E6039/1000)),
IF(AND(C6039="Wine",D6039="Fortified Wines"),
SUM(LOOKUP(2,1/(SRP!$B$26:$B$29&lt;=E6039)/(SRP!$C$26:$C$29&gt;=E6039),SRP!$D$26:$D$29)*(G6039/100)*(E6039/1000)),
IF(C6039="Wine",
SUM(LOOKUP(2,1/(SRP!$B$21:$B$25&lt;=E6039)/(SRP!$C$21:$C$25&gt;=E6039),SRP!$D$21:$D$25)*(G6039/100)*(E6039/1000)),
IF(AND(C6039="Ready to Drink",D6039="RTD-One Pour Cocktail&gt;7%&lt;=14.5"),
SUM(LOOKUP(2,1/(SRP!$B$16:$B$20&lt;=E6039)/(SRP!$C$16:$C$20&gt;=E6039),SRP!$D$16:$D$20)*(G6039/100)*(E6039/1000)),
IF(C6039="Ready to Drink",
SUM(LOOKUP(2,1/(SRP!$B$11:$B$15&lt;=E6039)/(SRP!$C$11:$C$15&gt;=E6039),SRP!$D$11:$D$15)*(G6039/100)*(E6039/1000)),
0)))))),2)</f>
        <v>19.62</v>
      </c>
      <c r="L6039" s="173" t="str">
        <f t="shared" si="94"/>
        <v>Ready to Drink4260</v>
      </c>
      <c r="M6039" s="154">
        <f>VLOOKUP(L6039,'Slope %'!C:D,2,0)</f>
        <v>7.0000000000000007E-2</v>
      </c>
    </row>
    <row r="6040" spans="1:13" x14ac:dyDescent="0.25">
      <c r="A6040" s="169">
        <v>64928</v>
      </c>
      <c r="B6040" s="170" t="s">
        <v>4473</v>
      </c>
      <c r="C6040" s="170" t="s">
        <v>11</v>
      </c>
      <c r="D6040" s="170" t="s">
        <v>267</v>
      </c>
      <c r="E6040" s="170">
        <v>473</v>
      </c>
      <c r="F6040" s="170">
        <v>24</v>
      </c>
      <c r="G6040" s="171">
        <v>5.4</v>
      </c>
      <c r="H6040" s="170" t="s">
        <v>2261</v>
      </c>
      <c r="I6040" s="171">
        <v>4.5999999999999996</v>
      </c>
      <c r="J6040" s="169">
        <v>1</v>
      </c>
      <c r="K6040" s="154" cm="1">
        <f t="array" ref="K6040">ROUND(
IF(C6040="Beer",
SUM(LOOKUP(2,1/(SRP!$B$8:$B$10&lt;=E6040)/(SRP!$C$8:$C$10&gt;=E6040),SRP!$D$8:$D$10)*(G6040/100)*(E6040/1000)),
IF(C6040="Spirits",
SUM(LOOKUP(2,1/(SRP!$B$2:$B$7&lt;=E6040)/(SRP!$C$2:$C$7&gt;=E6040),SRP!$D$2:$D$7)*(G6040/100)*(E6040/1000)),
IF(AND(C6040="Wine",D6040="Fortified Wines"),
SUM(LOOKUP(2,1/(SRP!$B$26:$B$29&lt;=E6040)/(SRP!$C$26:$C$29&gt;=E6040),SRP!$D$26:$D$29)*(G6040/100)*(E6040/1000)),
IF(C6040="Wine",
SUM(LOOKUP(2,1/(SRP!$B$21:$B$25&lt;=E6040)/(SRP!$C$21:$C$25&gt;=E6040),SRP!$D$21:$D$25)*(G6040/100)*(E6040/1000)),
IF(AND(C6040="Ready to Drink",D6040="RTD-One Pour Cocktail&gt;7%&lt;=14.5"),
SUM(LOOKUP(2,1/(SRP!$B$16:$B$20&lt;=E6040)/(SRP!$C$16:$C$20&gt;=E6040),SRP!$D$16:$D$20)*(G6040/100)*(E6040/1000)),
IF(C6040="Ready to Drink",
SUM(LOOKUP(2,1/(SRP!$B$11:$B$15&lt;=E6040)/(SRP!$C$11:$C$15&gt;=E6040),SRP!$D$11:$D$15)*(G6040/100)*(E6040/1000)),
0)))))),2)</f>
        <v>1.99</v>
      </c>
      <c r="L6040" s="173" t="str">
        <f t="shared" si="94"/>
        <v>Beer473</v>
      </c>
      <c r="M6040" s="154">
        <f>VLOOKUP(L6040,'Slope %'!C:D,2,0)</f>
        <v>0.12</v>
      </c>
    </row>
    <row r="6041" spans="1:13" x14ac:dyDescent="0.25">
      <c r="A6041" s="169">
        <v>64928</v>
      </c>
      <c r="B6041" s="170" t="s">
        <v>4473</v>
      </c>
      <c r="C6041" s="170" t="s">
        <v>11</v>
      </c>
      <c r="D6041" s="170" t="s">
        <v>267</v>
      </c>
      <c r="E6041" s="170">
        <v>473</v>
      </c>
      <c r="F6041" s="170">
        <v>24</v>
      </c>
      <c r="G6041" s="171">
        <v>5.4</v>
      </c>
      <c r="H6041" s="170" t="s">
        <v>1407</v>
      </c>
      <c r="I6041" s="171">
        <v>4.5999999999999996</v>
      </c>
      <c r="J6041" s="169">
        <v>1</v>
      </c>
      <c r="K6041" s="154" cm="1">
        <f t="array" ref="K6041">ROUND(
IF(C6041="Beer",
SUM(LOOKUP(2,1/(SRP!$B$8:$B$10&lt;=E6041)/(SRP!$C$8:$C$10&gt;=E6041),SRP!$D$8:$D$10)*(G6041/100)*(E6041/1000)),
IF(C6041="Spirits",
SUM(LOOKUP(2,1/(SRP!$B$2:$B$7&lt;=E6041)/(SRP!$C$2:$C$7&gt;=E6041),SRP!$D$2:$D$7)*(G6041/100)*(E6041/1000)),
IF(AND(C6041="Wine",D6041="Fortified Wines"),
SUM(LOOKUP(2,1/(SRP!$B$26:$B$29&lt;=E6041)/(SRP!$C$26:$C$29&gt;=E6041),SRP!$D$26:$D$29)*(G6041/100)*(E6041/1000)),
IF(C6041="Wine",
SUM(LOOKUP(2,1/(SRP!$B$21:$B$25&lt;=E6041)/(SRP!$C$21:$C$25&gt;=E6041),SRP!$D$21:$D$25)*(G6041/100)*(E6041/1000)),
IF(AND(C6041="Ready to Drink",D6041="RTD-One Pour Cocktail&gt;7%&lt;=14.5"),
SUM(LOOKUP(2,1/(SRP!$B$16:$B$20&lt;=E6041)/(SRP!$C$16:$C$20&gt;=E6041),SRP!$D$16:$D$20)*(G6041/100)*(E6041/1000)),
IF(C6041="Ready to Drink",
SUM(LOOKUP(2,1/(SRP!$B$11:$B$15&lt;=E6041)/(SRP!$C$11:$C$15&gt;=E6041),SRP!$D$11:$D$15)*(G6041/100)*(E6041/1000)),
0)))))),2)</f>
        <v>1.99</v>
      </c>
      <c r="L6041" s="173" t="str">
        <f t="shared" si="94"/>
        <v>Beer473</v>
      </c>
      <c r="M6041" s="154">
        <f>VLOOKUP(L6041,'Slope %'!C:D,2,0)</f>
        <v>0.12</v>
      </c>
    </row>
    <row r="6042" spans="1:13" x14ac:dyDescent="0.25">
      <c r="A6042" s="169">
        <v>64930</v>
      </c>
      <c r="B6042" s="170" t="s">
        <v>4474</v>
      </c>
      <c r="C6042" s="170" t="s">
        <v>11</v>
      </c>
      <c r="D6042" s="170" t="s">
        <v>267</v>
      </c>
      <c r="E6042" s="170">
        <v>473</v>
      </c>
      <c r="F6042" s="170">
        <v>24</v>
      </c>
      <c r="G6042" s="171">
        <v>4.7</v>
      </c>
      <c r="H6042" s="170" t="s">
        <v>1742</v>
      </c>
      <c r="I6042" s="171">
        <v>4.6900000000000004</v>
      </c>
      <c r="J6042" s="169">
        <v>1</v>
      </c>
      <c r="K6042" s="154" cm="1">
        <f t="array" ref="K6042">ROUND(
IF(C6042="Beer",
SUM(LOOKUP(2,1/(SRP!$B$8:$B$10&lt;=E6042)/(SRP!$C$8:$C$10&gt;=E6042),SRP!$D$8:$D$10)*(G6042/100)*(E6042/1000)),
IF(C6042="Spirits",
SUM(LOOKUP(2,1/(SRP!$B$2:$B$7&lt;=E6042)/(SRP!$C$2:$C$7&gt;=E6042),SRP!$D$2:$D$7)*(G6042/100)*(E6042/1000)),
IF(AND(C6042="Wine",D6042="Fortified Wines"),
SUM(LOOKUP(2,1/(SRP!$B$26:$B$29&lt;=E6042)/(SRP!$C$26:$C$29&gt;=E6042),SRP!$D$26:$D$29)*(G6042/100)*(E6042/1000)),
IF(C6042="Wine",
SUM(LOOKUP(2,1/(SRP!$B$21:$B$25&lt;=E6042)/(SRP!$C$21:$C$25&gt;=E6042),SRP!$D$21:$D$25)*(G6042/100)*(E6042/1000)),
IF(AND(C6042="Ready to Drink",D6042="RTD-One Pour Cocktail&gt;7%&lt;=14.5"),
SUM(LOOKUP(2,1/(SRP!$B$16:$B$20&lt;=E6042)/(SRP!$C$16:$C$20&gt;=E6042),SRP!$D$16:$D$20)*(G6042/100)*(E6042/1000)),
IF(C6042="Ready to Drink",
SUM(LOOKUP(2,1/(SRP!$B$11:$B$15&lt;=E6042)/(SRP!$C$11:$C$15&gt;=E6042),SRP!$D$11:$D$15)*(G6042/100)*(E6042/1000)),
0)))))),2)</f>
        <v>1.74</v>
      </c>
      <c r="L6042" s="173" t="str">
        <f t="shared" si="94"/>
        <v>Beer473</v>
      </c>
      <c r="M6042" s="154">
        <f>VLOOKUP(L6042,'Slope %'!C:D,2,0)</f>
        <v>0.12</v>
      </c>
    </row>
    <row r="6043" spans="1:13" x14ac:dyDescent="0.25">
      <c r="A6043" s="169">
        <v>64930</v>
      </c>
      <c r="B6043" s="170" t="s">
        <v>4474</v>
      </c>
      <c r="C6043" s="170" t="s">
        <v>11</v>
      </c>
      <c r="D6043" s="170" t="s">
        <v>267</v>
      </c>
      <c r="E6043" s="170">
        <v>473</v>
      </c>
      <c r="F6043" s="170">
        <v>24</v>
      </c>
      <c r="G6043" s="171">
        <v>4.7</v>
      </c>
      <c r="H6043" s="170" t="s">
        <v>1742</v>
      </c>
      <c r="I6043" s="171">
        <v>4.6900000000000004</v>
      </c>
      <c r="J6043" s="169">
        <v>1</v>
      </c>
      <c r="K6043" s="154" cm="1">
        <f t="array" ref="K6043">ROUND(
IF(C6043="Beer",
SUM(LOOKUP(2,1/(SRP!$B$8:$B$10&lt;=E6043)/(SRP!$C$8:$C$10&gt;=E6043),SRP!$D$8:$D$10)*(G6043/100)*(E6043/1000)),
IF(C6043="Spirits",
SUM(LOOKUP(2,1/(SRP!$B$2:$B$7&lt;=E6043)/(SRP!$C$2:$C$7&gt;=E6043),SRP!$D$2:$D$7)*(G6043/100)*(E6043/1000)),
IF(AND(C6043="Wine",D6043="Fortified Wines"),
SUM(LOOKUP(2,1/(SRP!$B$26:$B$29&lt;=E6043)/(SRP!$C$26:$C$29&gt;=E6043),SRP!$D$26:$D$29)*(G6043/100)*(E6043/1000)),
IF(C6043="Wine",
SUM(LOOKUP(2,1/(SRP!$B$21:$B$25&lt;=E6043)/(SRP!$C$21:$C$25&gt;=E6043),SRP!$D$21:$D$25)*(G6043/100)*(E6043/1000)),
IF(AND(C6043="Ready to Drink",D6043="RTD-One Pour Cocktail&gt;7%&lt;=14.5"),
SUM(LOOKUP(2,1/(SRP!$B$16:$B$20&lt;=E6043)/(SRP!$C$16:$C$20&gt;=E6043),SRP!$D$16:$D$20)*(G6043/100)*(E6043/1000)),
IF(C6043="Ready to Drink",
SUM(LOOKUP(2,1/(SRP!$B$11:$B$15&lt;=E6043)/(SRP!$C$11:$C$15&gt;=E6043),SRP!$D$11:$D$15)*(G6043/100)*(E6043/1000)),
0)))))),2)</f>
        <v>1.74</v>
      </c>
      <c r="L6043" s="173" t="str">
        <f t="shared" si="94"/>
        <v>Beer473</v>
      </c>
      <c r="M6043" s="154">
        <f>VLOOKUP(L6043,'Slope %'!C:D,2,0)</f>
        <v>0.12</v>
      </c>
    </row>
    <row r="6044" spans="1:13" x14ac:dyDescent="0.25">
      <c r="A6044" s="169">
        <v>64931</v>
      </c>
      <c r="B6044" s="170" t="s">
        <v>4475</v>
      </c>
      <c r="C6044" s="170" t="s">
        <v>11</v>
      </c>
      <c r="D6044" s="170" t="s">
        <v>4476</v>
      </c>
      <c r="E6044" s="170">
        <v>5325</v>
      </c>
      <c r="F6044" s="170">
        <v>1</v>
      </c>
      <c r="G6044" s="171">
        <v>4</v>
      </c>
      <c r="H6044" s="170" t="s">
        <v>409</v>
      </c>
      <c r="I6044" s="171">
        <v>33.99</v>
      </c>
      <c r="J6044" s="169">
        <v>15</v>
      </c>
      <c r="K6044" s="154" cm="1">
        <f t="array" ref="K6044">ROUND(
IF(C6044="Beer",
SUM(LOOKUP(2,1/(SRP!$B$8:$B$10&lt;=E6044)/(SRP!$C$8:$C$10&gt;=E6044),SRP!$D$8:$D$10)*(G6044/100)*(E6044/1000)),
IF(C6044="Spirits",
SUM(LOOKUP(2,1/(SRP!$B$2:$B$7&lt;=E6044)/(SRP!$C$2:$C$7&gt;=E6044),SRP!$D$2:$D$7)*(G6044/100)*(E6044/1000)),
IF(AND(C6044="Wine",D6044="Fortified Wines"),
SUM(LOOKUP(2,1/(SRP!$B$26:$B$29&lt;=E6044)/(SRP!$C$26:$C$29&gt;=E6044),SRP!$D$26:$D$29)*(G6044/100)*(E6044/1000)),
IF(C6044="Wine",
SUM(LOOKUP(2,1/(SRP!$B$21:$B$25&lt;=E6044)/(SRP!$C$21:$C$25&gt;=E6044),SRP!$D$21:$D$25)*(G6044/100)*(E6044/1000)),
IF(AND(C6044="Ready to Drink",D6044="RTD-One Pour Cocktail&gt;7%&lt;=14.5"),
SUM(LOOKUP(2,1/(SRP!$B$16:$B$20&lt;=E6044)/(SRP!$C$16:$C$20&gt;=E6044),SRP!$D$16:$D$20)*(G6044/100)*(E6044/1000)),
IF(C6044="Ready to Drink",
SUM(LOOKUP(2,1/(SRP!$B$11:$B$15&lt;=E6044)/(SRP!$C$11:$C$15&gt;=E6044),SRP!$D$11:$D$15)*(G6044/100)*(E6044/1000)),
0)))))),2)</f>
        <v>16.63</v>
      </c>
      <c r="L6044" s="173" t="str">
        <f t="shared" si="94"/>
        <v>Beer5325</v>
      </c>
      <c r="M6044" s="154">
        <f>VLOOKUP(L6044,'Slope %'!C:D,2,0)</f>
        <v>0.05</v>
      </c>
    </row>
    <row r="6045" spans="1:13" x14ac:dyDescent="0.25">
      <c r="A6045" s="169">
        <v>64931</v>
      </c>
      <c r="B6045" s="170" t="s">
        <v>4475</v>
      </c>
      <c r="C6045" s="170" t="s">
        <v>11</v>
      </c>
      <c r="D6045" s="170" t="s">
        <v>4476</v>
      </c>
      <c r="E6045" s="170">
        <v>5325</v>
      </c>
      <c r="F6045" s="170">
        <v>1</v>
      </c>
      <c r="G6045" s="171">
        <v>4</v>
      </c>
      <c r="H6045" s="170" t="s">
        <v>409</v>
      </c>
      <c r="I6045" s="171">
        <v>33.99</v>
      </c>
      <c r="J6045" s="169">
        <v>15</v>
      </c>
      <c r="K6045" s="154" cm="1">
        <f t="array" ref="K6045">ROUND(
IF(C6045="Beer",
SUM(LOOKUP(2,1/(SRP!$B$8:$B$10&lt;=E6045)/(SRP!$C$8:$C$10&gt;=E6045),SRP!$D$8:$D$10)*(G6045/100)*(E6045/1000)),
IF(C6045="Spirits",
SUM(LOOKUP(2,1/(SRP!$B$2:$B$7&lt;=E6045)/(SRP!$C$2:$C$7&gt;=E6045),SRP!$D$2:$D$7)*(G6045/100)*(E6045/1000)),
IF(AND(C6045="Wine",D6045="Fortified Wines"),
SUM(LOOKUP(2,1/(SRP!$B$26:$B$29&lt;=E6045)/(SRP!$C$26:$C$29&gt;=E6045),SRP!$D$26:$D$29)*(G6045/100)*(E6045/1000)),
IF(C6045="Wine",
SUM(LOOKUP(2,1/(SRP!$B$21:$B$25&lt;=E6045)/(SRP!$C$21:$C$25&gt;=E6045),SRP!$D$21:$D$25)*(G6045/100)*(E6045/1000)),
IF(AND(C6045="Ready to Drink",D6045="RTD-One Pour Cocktail&gt;7%&lt;=14.5"),
SUM(LOOKUP(2,1/(SRP!$B$16:$B$20&lt;=E6045)/(SRP!$C$16:$C$20&gt;=E6045),SRP!$D$16:$D$20)*(G6045/100)*(E6045/1000)),
IF(C6045="Ready to Drink",
SUM(LOOKUP(2,1/(SRP!$B$11:$B$15&lt;=E6045)/(SRP!$C$11:$C$15&gt;=E6045),SRP!$D$11:$D$15)*(G6045/100)*(E6045/1000)),
0)))))),2)</f>
        <v>16.63</v>
      </c>
      <c r="L6045" s="173" t="str">
        <f t="shared" si="94"/>
        <v>Beer5325</v>
      </c>
      <c r="M6045" s="154">
        <f>VLOOKUP(L6045,'Slope %'!C:D,2,0)</f>
        <v>0.05</v>
      </c>
    </row>
    <row r="6046" spans="1:13" x14ac:dyDescent="0.25">
      <c r="A6046" s="169">
        <v>64932</v>
      </c>
      <c r="B6046" s="170" t="s">
        <v>4477</v>
      </c>
      <c r="C6046" s="170" t="s">
        <v>11</v>
      </c>
      <c r="D6046" s="170" t="s">
        <v>474</v>
      </c>
      <c r="E6046" s="170">
        <v>473</v>
      </c>
      <c r="F6046" s="170">
        <v>24</v>
      </c>
      <c r="G6046" s="171">
        <v>4.5</v>
      </c>
      <c r="H6046" s="170" t="s">
        <v>2190</v>
      </c>
      <c r="I6046" s="171">
        <v>4.75</v>
      </c>
      <c r="J6046" s="169">
        <v>1</v>
      </c>
      <c r="K6046" s="154" cm="1">
        <f t="array" ref="K6046">ROUND(
IF(C6046="Beer",
SUM(LOOKUP(2,1/(SRP!$B$8:$B$10&lt;=E6046)/(SRP!$C$8:$C$10&gt;=E6046),SRP!$D$8:$D$10)*(G6046/100)*(E6046/1000)),
IF(C6046="Spirits",
SUM(LOOKUP(2,1/(SRP!$B$2:$B$7&lt;=E6046)/(SRP!$C$2:$C$7&gt;=E6046),SRP!$D$2:$D$7)*(G6046/100)*(E6046/1000)),
IF(AND(C6046="Wine",D6046="Fortified Wines"),
SUM(LOOKUP(2,1/(SRP!$B$26:$B$29&lt;=E6046)/(SRP!$C$26:$C$29&gt;=E6046),SRP!$D$26:$D$29)*(G6046/100)*(E6046/1000)),
IF(C6046="Wine",
SUM(LOOKUP(2,1/(SRP!$B$21:$B$25&lt;=E6046)/(SRP!$C$21:$C$25&gt;=E6046),SRP!$D$21:$D$25)*(G6046/100)*(E6046/1000)),
IF(AND(C6046="Ready to Drink",D6046="RTD-One Pour Cocktail&gt;7%&lt;=14.5"),
SUM(LOOKUP(2,1/(SRP!$B$16:$B$20&lt;=E6046)/(SRP!$C$16:$C$20&gt;=E6046),SRP!$D$16:$D$20)*(G6046/100)*(E6046/1000)),
IF(C6046="Ready to Drink",
SUM(LOOKUP(2,1/(SRP!$B$11:$B$15&lt;=E6046)/(SRP!$C$11:$C$15&gt;=E6046),SRP!$D$11:$D$15)*(G6046/100)*(E6046/1000)),
0)))))),2)</f>
        <v>1.66</v>
      </c>
      <c r="L6046" s="173" t="str">
        <f t="shared" si="94"/>
        <v>Beer473</v>
      </c>
      <c r="M6046" s="154">
        <f>VLOOKUP(L6046,'Slope %'!C:D,2,0)</f>
        <v>0.12</v>
      </c>
    </row>
    <row r="6047" spans="1:13" x14ac:dyDescent="0.25">
      <c r="A6047" s="169">
        <v>64932</v>
      </c>
      <c r="B6047" s="170" t="s">
        <v>4477</v>
      </c>
      <c r="C6047" s="170" t="s">
        <v>11</v>
      </c>
      <c r="D6047" s="170" t="s">
        <v>474</v>
      </c>
      <c r="E6047" s="170">
        <v>473</v>
      </c>
      <c r="F6047" s="170">
        <v>24</v>
      </c>
      <c r="G6047" s="171">
        <v>4.5</v>
      </c>
      <c r="H6047" s="170" t="s">
        <v>2190</v>
      </c>
      <c r="I6047" s="171">
        <v>4.75</v>
      </c>
      <c r="J6047" s="169">
        <v>1</v>
      </c>
      <c r="K6047" s="154" cm="1">
        <f t="array" ref="K6047">ROUND(
IF(C6047="Beer",
SUM(LOOKUP(2,1/(SRP!$B$8:$B$10&lt;=E6047)/(SRP!$C$8:$C$10&gt;=E6047),SRP!$D$8:$D$10)*(G6047/100)*(E6047/1000)),
IF(C6047="Spirits",
SUM(LOOKUP(2,1/(SRP!$B$2:$B$7&lt;=E6047)/(SRP!$C$2:$C$7&gt;=E6047),SRP!$D$2:$D$7)*(G6047/100)*(E6047/1000)),
IF(AND(C6047="Wine",D6047="Fortified Wines"),
SUM(LOOKUP(2,1/(SRP!$B$26:$B$29&lt;=E6047)/(SRP!$C$26:$C$29&gt;=E6047),SRP!$D$26:$D$29)*(G6047/100)*(E6047/1000)),
IF(C6047="Wine",
SUM(LOOKUP(2,1/(SRP!$B$21:$B$25&lt;=E6047)/(SRP!$C$21:$C$25&gt;=E6047),SRP!$D$21:$D$25)*(G6047/100)*(E6047/1000)),
IF(AND(C6047="Ready to Drink",D6047="RTD-One Pour Cocktail&gt;7%&lt;=14.5"),
SUM(LOOKUP(2,1/(SRP!$B$16:$B$20&lt;=E6047)/(SRP!$C$16:$C$20&gt;=E6047),SRP!$D$16:$D$20)*(G6047/100)*(E6047/1000)),
IF(C6047="Ready to Drink",
SUM(LOOKUP(2,1/(SRP!$B$11:$B$15&lt;=E6047)/(SRP!$C$11:$C$15&gt;=E6047),SRP!$D$11:$D$15)*(G6047/100)*(E6047/1000)),
0)))))),2)</f>
        <v>1.66</v>
      </c>
      <c r="L6047" s="173" t="str">
        <f t="shared" si="94"/>
        <v>Beer473</v>
      </c>
      <c r="M6047" s="154">
        <f>VLOOKUP(L6047,'Slope %'!C:D,2,0)</f>
        <v>0.12</v>
      </c>
    </row>
    <row r="6048" spans="1:13" x14ac:dyDescent="0.25">
      <c r="A6048" s="169">
        <v>64933</v>
      </c>
      <c r="B6048" s="170" t="s">
        <v>4478</v>
      </c>
      <c r="C6048" s="170" t="s">
        <v>11</v>
      </c>
      <c r="D6048" s="170" t="s">
        <v>474</v>
      </c>
      <c r="E6048" s="170">
        <v>473</v>
      </c>
      <c r="F6048" s="170">
        <v>24</v>
      </c>
      <c r="G6048" s="171">
        <v>4.2</v>
      </c>
      <c r="H6048" s="170" t="s">
        <v>2190</v>
      </c>
      <c r="I6048" s="171">
        <v>4.1399999999999997</v>
      </c>
      <c r="J6048" s="169">
        <v>1</v>
      </c>
      <c r="K6048" s="154" cm="1">
        <f t="array" ref="K6048">ROUND(
IF(C6048="Beer",
SUM(LOOKUP(2,1/(SRP!$B$8:$B$10&lt;=E6048)/(SRP!$C$8:$C$10&gt;=E6048),SRP!$D$8:$D$10)*(G6048/100)*(E6048/1000)),
IF(C6048="Spirits",
SUM(LOOKUP(2,1/(SRP!$B$2:$B$7&lt;=E6048)/(SRP!$C$2:$C$7&gt;=E6048),SRP!$D$2:$D$7)*(G6048/100)*(E6048/1000)),
IF(AND(C6048="Wine",D6048="Fortified Wines"),
SUM(LOOKUP(2,1/(SRP!$B$26:$B$29&lt;=E6048)/(SRP!$C$26:$C$29&gt;=E6048),SRP!$D$26:$D$29)*(G6048/100)*(E6048/1000)),
IF(C6048="Wine",
SUM(LOOKUP(2,1/(SRP!$B$21:$B$25&lt;=E6048)/(SRP!$C$21:$C$25&gt;=E6048),SRP!$D$21:$D$25)*(G6048/100)*(E6048/1000)),
IF(AND(C6048="Ready to Drink",D6048="RTD-One Pour Cocktail&gt;7%&lt;=14.5"),
SUM(LOOKUP(2,1/(SRP!$B$16:$B$20&lt;=E6048)/(SRP!$C$16:$C$20&gt;=E6048),SRP!$D$16:$D$20)*(G6048/100)*(E6048/1000)),
IF(C6048="Ready to Drink",
SUM(LOOKUP(2,1/(SRP!$B$11:$B$15&lt;=E6048)/(SRP!$C$11:$C$15&gt;=E6048),SRP!$D$11:$D$15)*(G6048/100)*(E6048/1000)),
0)))))),2)</f>
        <v>1.55</v>
      </c>
      <c r="L6048" s="173" t="str">
        <f t="shared" si="94"/>
        <v>Beer473</v>
      </c>
      <c r="M6048" s="154">
        <f>VLOOKUP(L6048,'Slope %'!C:D,2,0)</f>
        <v>0.12</v>
      </c>
    </row>
    <row r="6049" spans="1:13" x14ac:dyDescent="0.25">
      <c r="A6049" s="169">
        <v>64933</v>
      </c>
      <c r="B6049" s="170" t="s">
        <v>4478</v>
      </c>
      <c r="C6049" s="170" t="s">
        <v>11</v>
      </c>
      <c r="D6049" s="170" t="s">
        <v>474</v>
      </c>
      <c r="E6049" s="170">
        <v>473</v>
      </c>
      <c r="F6049" s="170">
        <v>24</v>
      </c>
      <c r="G6049" s="171">
        <v>4.2</v>
      </c>
      <c r="H6049" s="170" t="s">
        <v>2190</v>
      </c>
      <c r="I6049" s="171">
        <v>4.1399999999999997</v>
      </c>
      <c r="J6049" s="169">
        <v>1</v>
      </c>
      <c r="K6049" s="154" cm="1">
        <f t="array" ref="K6049">ROUND(
IF(C6049="Beer",
SUM(LOOKUP(2,1/(SRP!$B$8:$B$10&lt;=E6049)/(SRP!$C$8:$C$10&gt;=E6049),SRP!$D$8:$D$10)*(G6049/100)*(E6049/1000)),
IF(C6049="Spirits",
SUM(LOOKUP(2,1/(SRP!$B$2:$B$7&lt;=E6049)/(SRP!$C$2:$C$7&gt;=E6049),SRP!$D$2:$D$7)*(G6049/100)*(E6049/1000)),
IF(AND(C6049="Wine",D6049="Fortified Wines"),
SUM(LOOKUP(2,1/(SRP!$B$26:$B$29&lt;=E6049)/(SRP!$C$26:$C$29&gt;=E6049),SRP!$D$26:$D$29)*(G6049/100)*(E6049/1000)),
IF(C6049="Wine",
SUM(LOOKUP(2,1/(SRP!$B$21:$B$25&lt;=E6049)/(SRP!$C$21:$C$25&gt;=E6049),SRP!$D$21:$D$25)*(G6049/100)*(E6049/1000)),
IF(AND(C6049="Ready to Drink",D6049="RTD-One Pour Cocktail&gt;7%&lt;=14.5"),
SUM(LOOKUP(2,1/(SRP!$B$16:$B$20&lt;=E6049)/(SRP!$C$16:$C$20&gt;=E6049),SRP!$D$16:$D$20)*(G6049/100)*(E6049/1000)),
IF(C6049="Ready to Drink",
SUM(LOOKUP(2,1/(SRP!$B$11:$B$15&lt;=E6049)/(SRP!$C$11:$C$15&gt;=E6049),SRP!$D$11:$D$15)*(G6049/100)*(E6049/1000)),
0)))))),2)</f>
        <v>1.55</v>
      </c>
      <c r="L6049" s="173" t="str">
        <f t="shared" si="94"/>
        <v>Beer473</v>
      </c>
      <c r="M6049" s="154">
        <f>VLOOKUP(L6049,'Slope %'!C:D,2,0)</f>
        <v>0.12</v>
      </c>
    </row>
    <row r="6050" spans="1:13" x14ac:dyDescent="0.25">
      <c r="A6050" s="169">
        <v>64934</v>
      </c>
      <c r="B6050" s="170" t="s">
        <v>4479</v>
      </c>
      <c r="C6050" s="170" t="s">
        <v>11</v>
      </c>
      <c r="D6050" s="170" t="s">
        <v>474</v>
      </c>
      <c r="E6050" s="170">
        <v>2130</v>
      </c>
      <c r="F6050" s="170">
        <v>4</v>
      </c>
      <c r="G6050" s="171">
        <v>4.2</v>
      </c>
      <c r="H6050" s="170" t="s">
        <v>2190</v>
      </c>
      <c r="I6050" s="171">
        <v>17.739999999999998</v>
      </c>
      <c r="J6050" s="169">
        <v>6</v>
      </c>
      <c r="K6050" s="154" cm="1">
        <f t="array" ref="K6050">ROUND(
IF(C6050="Beer",
SUM(LOOKUP(2,1/(SRP!$B$8:$B$10&lt;=E6050)/(SRP!$C$8:$C$10&gt;=E6050),SRP!$D$8:$D$10)*(G6050/100)*(E6050/1000)),
IF(C6050="Spirits",
SUM(LOOKUP(2,1/(SRP!$B$2:$B$7&lt;=E6050)/(SRP!$C$2:$C$7&gt;=E6050),SRP!$D$2:$D$7)*(G6050/100)*(E6050/1000)),
IF(AND(C6050="Wine",D6050="Fortified Wines"),
SUM(LOOKUP(2,1/(SRP!$B$26:$B$29&lt;=E6050)/(SRP!$C$26:$C$29&gt;=E6050),SRP!$D$26:$D$29)*(G6050/100)*(E6050/1000)),
IF(C6050="Wine",
SUM(LOOKUP(2,1/(SRP!$B$21:$B$25&lt;=E6050)/(SRP!$C$21:$C$25&gt;=E6050),SRP!$D$21:$D$25)*(G6050/100)*(E6050/1000)),
IF(AND(C6050="Ready to Drink",D6050="RTD-One Pour Cocktail&gt;7%&lt;=14.5"),
SUM(LOOKUP(2,1/(SRP!$B$16:$B$20&lt;=E6050)/(SRP!$C$16:$C$20&gt;=E6050),SRP!$D$16:$D$20)*(G6050/100)*(E6050/1000)),
IF(C6050="Ready to Drink",
SUM(LOOKUP(2,1/(SRP!$B$11:$B$15&lt;=E6050)/(SRP!$C$11:$C$15&gt;=E6050),SRP!$D$11:$D$15)*(G6050/100)*(E6050/1000)),
0)))))),2)</f>
        <v>6.98</v>
      </c>
      <c r="L6050" s="173" t="str">
        <f t="shared" si="94"/>
        <v>Beer2130</v>
      </c>
      <c r="M6050" s="154">
        <f>VLOOKUP(L6050,'Slope %'!C:D,2,0)</f>
        <v>0.1</v>
      </c>
    </row>
    <row r="6051" spans="1:13" x14ac:dyDescent="0.25">
      <c r="A6051" s="169">
        <v>64934</v>
      </c>
      <c r="B6051" s="170" t="s">
        <v>4479</v>
      </c>
      <c r="C6051" s="170" t="s">
        <v>11</v>
      </c>
      <c r="D6051" s="170" t="s">
        <v>474</v>
      </c>
      <c r="E6051" s="170">
        <v>2130</v>
      </c>
      <c r="F6051" s="170">
        <v>4</v>
      </c>
      <c r="G6051" s="171">
        <v>4.2</v>
      </c>
      <c r="H6051" s="170" t="s">
        <v>2190</v>
      </c>
      <c r="I6051" s="171">
        <v>17.739999999999998</v>
      </c>
      <c r="J6051" s="169">
        <v>6</v>
      </c>
      <c r="K6051" s="154" cm="1">
        <f t="array" ref="K6051">ROUND(
IF(C6051="Beer",
SUM(LOOKUP(2,1/(SRP!$B$8:$B$10&lt;=E6051)/(SRP!$C$8:$C$10&gt;=E6051),SRP!$D$8:$D$10)*(G6051/100)*(E6051/1000)),
IF(C6051="Spirits",
SUM(LOOKUP(2,1/(SRP!$B$2:$B$7&lt;=E6051)/(SRP!$C$2:$C$7&gt;=E6051),SRP!$D$2:$D$7)*(G6051/100)*(E6051/1000)),
IF(AND(C6051="Wine",D6051="Fortified Wines"),
SUM(LOOKUP(2,1/(SRP!$B$26:$B$29&lt;=E6051)/(SRP!$C$26:$C$29&gt;=E6051),SRP!$D$26:$D$29)*(G6051/100)*(E6051/1000)),
IF(C6051="Wine",
SUM(LOOKUP(2,1/(SRP!$B$21:$B$25&lt;=E6051)/(SRP!$C$21:$C$25&gt;=E6051),SRP!$D$21:$D$25)*(G6051/100)*(E6051/1000)),
IF(AND(C6051="Ready to Drink",D6051="RTD-One Pour Cocktail&gt;7%&lt;=14.5"),
SUM(LOOKUP(2,1/(SRP!$B$16:$B$20&lt;=E6051)/(SRP!$C$16:$C$20&gt;=E6051),SRP!$D$16:$D$20)*(G6051/100)*(E6051/1000)),
IF(C6051="Ready to Drink",
SUM(LOOKUP(2,1/(SRP!$B$11:$B$15&lt;=E6051)/(SRP!$C$11:$C$15&gt;=E6051),SRP!$D$11:$D$15)*(G6051/100)*(E6051/1000)),
0)))))),2)</f>
        <v>6.98</v>
      </c>
      <c r="L6051" s="173" t="str">
        <f t="shared" si="94"/>
        <v>Beer2130</v>
      </c>
      <c r="M6051" s="154">
        <f>VLOOKUP(L6051,'Slope %'!C:D,2,0)</f>
        <v>0.1</v>
      </c>
    </row>
    <row r="6052" spans="1:13" x14ac:dyDescent="0.25">
      <c r="A6052" s="169">
        <v>64941</v>
      </c>
      <c r="B6052" s="170" t="s">
        <v>4480</v>
      </c>
      <c r="C6052" s="170" t="s">
        <v>263</v>
      </c>
      <c r="D6052" s="170" t="s">
        <v>909</v>
      </c>
      <c r="E6052" s="170">
        <v>19500</v>
      </c>
      <c r="F6052" s="170">
        <v>1</v>
      </c>
      <c r="G6052" s="171">
        <v>5</v>
      </c>
      <c r="H6052" s="170" t="s">
        <v>2607</v>
      </c>
      <c r="I6052" s="171">
        <v>179</v>
      </c>
      <c r="J6052" s="169">
        <v>1</v>
      </c>
      <c r="K6052" s="154" cm="1">
        <f t="array" ref="K6052">ROUND(
IF(C6052="Beer",
SUM(LOOKUP(2,1/(SRP!$B$8:$B$10&lt;=E6052)/(SRP!$C$8:$C$10&gt;=E6052),SRP!$D$8:$D$10)*(G6052/100)*(E6052/1000)),
IF(C6052="Spirits",
SUM(LOOKUP(2,1/(SRP!$B$2:$B$7&lt;=E6052)/(SRP!$C$2:$C$7&gt;=E6052),SRP!$D$2:$D$7)*(G6052/100)*(E6052/1000)),
IF(AND(C6052="Wine",D6052="Fortified Wines"),
SUM(LOOKUP(2,1/(SRP!$B$26:$B$29&lt;=E6052)/(SRP!$C$26:$C$29&gt;=E6052),SRP!$D$26:$D$29)*(G6052/100)*(E6052/1000)),
IF(C6052="Wine",
SUM(LOOKUP(2,1/(SRP!$B$21:$B$25&lt;=E6052)/(SRP!$C$21:$C$25&gt;=E6052),SRP!$D$21:$D$25)*(G6052/100)*(E6052/1000)),
IF(AND(C6052="Ready to Drink",D6052="RTD-One Pour Cocktail&gt;7%&lt;=14.5"),
SUM(LOOKUP(2,1/(SRP!$B$16:$B$20&lt;=E6052)/(SRP!$C$16:$C$20&gt;=E6052),SRP!$D$16:$D$20)*(G6052/100)*(E6052/1000)),
IF(C6052="Ready to Drink",
SUM(LOOKUP(2,1/(SRP!$B$11:$B$15&lt;=E6052)/(SRP!$C$11:$C$15&gt;=E6052),SRP!$D$11:$D$15)*(G6052/100)*(E6052/1000)),
0)))))),2)</f>
        <v>76.12</v>
      </c>
      <c r="L6052" s="173" t="str">
        <f t="shared" si="94"/>
        <v>Ready to Drink19500</v>
      </c>
      <c r="M6052" s="154" t="e">
        <f>VLOOKUP(L6052,'Slope %'!C:D,2,0)</f>
        <v>#N/A</v>
      </c>
    </row>
    <row r="6053" spans="1:13" x14ac:dyDescent="0.25">
      <c r="A6053" s="169">
        <v>64941</v>
      </c>
      <c r="B6053" s="170" t="s">
        <v>4480</v>
      </c>
      <c r="C6053" s="170" t="s">
        <v>263</v>
      </c>
      <c r="D6053" s="170" t="s">
        <v>909</v>
      </c>
      <c r="E6053" s="170">
        <v>19500</v>
      </c>
      <c r="F6053" s="170">
        <v>1</v>
      </c>
      <c r="G6053" s="171">
        <v>5</v>
      </c>
      <c r="H6053" s="170" t="s">
        <v>2607</v>
      </c>
      <c r="I6053" s="171">
        <v>179</v>
      </c>
      <c r="J6053" s="169">
        <v>1</v>
      </c>
      <c r="K6053" s="154" cm="1">
        <f t="array" ref="K6053">ROUND(
IF(C6053="Beer",
SUM(LOOKUP(2,1/(SRP!$B$8:$B$10&lt;=E6053)/(SRP!$C$8:$C$10&gt;=E6053),SRP!$D$8:$D$10)*(G6053/100)*(E6053/1000)),
IF(C6053="Spirits",
SUM(LOOKUP(2,1/(SRP!$B$2:$B$7&lt;=E6053)/(SRP!$C$2:$C$7&gt;=E6053),SRP!$D$2:$D$7)*(G6053/100)*(E6053/1000)),
IF(AND(C6053="Wine",D6053="Fortified Wines"),
SUM(LOOKUP(2,1/(SRP!$B$26:$B$29&lt;=E6053)/(SRP!$C$26:$C$29&gt;=E6053),SRP!$D$26:$D$29)*(G6053/100)*(E6053/1000)),
IF(C6053="Wine",
SUM(LOOKUP(2,1/(SRP!$B$21:$B$25&lt;=E6053)/(SRP!$C$21:$C$25&gt;=E6053),SRP!$D$21:$D$25)*(G6053/100)*(E6053/1000)),
IF(AND(C6053="Ready to Drink",D6053="RTD-One Pour Cocktail&gt;7%&lt;=14.5"),
SUM(LOOKUP(2,1/(SRP!$B$16:$B$20&lt;=E6053)/(SRP!$C$16:$C$20&gt;=E6053),SRP!$D$16:$D$20)*(G6053/100)*(E6053/1000)),
IF(C6053="Ready to Drink",
SUM(LOOKUP(2,1/(SRP!$B$11:$B$15&lt;=E6053)/(SRP!$C$11:$C$15&gt;=E6053),SRP!$D$11:$D$15)*(G6053/100)*(E6053/1000)),
0)))))),2)</f>
        <v>76.12</v>
      </c>
      <c r="L6053" s="173" t="str">
        <f t="shared" si="94"/>
        <v>Ready to Drink19500</v>
      </c>
      <c r="M6053" s="154" t="e">
        <f>VLOOKUP(L6053,'Slope %'!C:D,2,0)</f>
        <v>#N/A</v>
      </c>
    </row>
    <row r="6054" spans="1:13" x14ac:dyDescent="0.25">
      <c r="A6054" s="169">
        <v>64962</v>
      </c>
      <c r="B6054" s="170" t="s">
        <v>4481</v>
      </c>
      <c r="C6054" s="170" t="s">
        <v>15</v>
      </c>
      <c r="D6054" s="170" t="s">
        <v>16</v>
      </c>
      <c r="E6054" s="170">
        <v>750</v>
      </c>
      <c r="F6054" s="170">
        <v>6</v>
      </c>
      <c r="G6054" s="171">
        <v>50</v>
      </c>
      <c r="H6054" s="170" t="s">
        <v>26</v>
      </c>
      <c r="I6054" s="171">
        <v>59.99</v>
      </c>
      <c r="J6054" s="169">
        <v>1</v>
      </c>
      <c r="K6054" s="154" cm="1">
        <f t="array" ref="K6054">ROUND(
IF(C6054="Beer",
SUM(LOOKUP(2,1/(SRP!$B$8:$B$10&lt;=E6054)/(SRP!$C$8:$C$10&gt;=E6054),SRP!$D$8:$D$10)*(G6054/100)*(E6054/1000)),
IF(C6054="Spirits",
SUM(LOOKUP(2,1/(SRP!$B$2:$B$7&lt;=E6054)/(SRP!$C$2:$C$7&gt;=E6054),SRP!$D$2:$D$7)*(G6054/100)*(E6054/1000)),
IF(AND(C6054="Wine",D6054="Fortified Wines"),
SUM(LOOKUP(2,1/(SRP!$B$26:$B$29&lt;=E6054)/(SRP!$C$26:$C$29&gt;=E6054),SRP!$D$26:$D$29)*(G6054/100)*(E6054/1000)),
IF(C6054="Wine",
SUM(LOOKUP(2,1/(SRP!$B$21:$B$25&lt;=E6054)/(SRP!$C$21:$C$25&gt;=E6054),SRP!$D$21:$D$25)*(G6054/100)*(E6054/1000)),
IF(AND(C6054="Ready to Drink",D6054="RTD-One Pour Cocktail&gt;7%&lt;=14.5"),
SUM(LOOKUP(2,1/(SRP!$B$16:$B$20&lt;=E6054)/(SRP!$C$16:$C$20&gt;=E6054),SRP!$D$16:$D$20)*(G6054/100)*(E6054/1000)),
IF(C6054="Ready to Drink",
SUM(LOOKUP(2,1/(SRP!$B$11:$B$15&lt;=E6054)/(SRP!$C$11:$C$15&gt;=E6054),SRP!$D$11:$D$15)*(G6054/100)*(E6054/1000)),
0)))))),2)</f>
        <v>29.28</v>
      </c>
      <c r="L6054" s="173" t="str">
        <f t="shared" si="94"/>
        <v>Spirits750</v>
      </c>
      <c r="M6054" s="154">
        <f>VLOOKUP(L6054,'Slope %'!C:D,2,0)</f>
        <v>7.0000000000000007E-2</v>
      </c>
    </row>
    <row r="6055" spans="1:13" x14ac:dyDescent="0.25">
      <c r="A6055" s="169">
        <v>64989</v>
      </c>
      <c r="B6055" s="170" t="s">
        <v>4482</v>
      </c>
      <c r="C6055" s="170" t="s">
        <v>11</v>
      </c>
      <c r="D6055" s="170" t="s">
        <v>267</v>
      </c>
      <c r="E6055" s="170">
        <v>3784</v>
      </c>
      <c r="F6055" s="170">
        <v>3</v>
      </c>
      <c r="G6055" s="171">
        <v>5</v>
      </c>
      <c r="H6055" s="170" t="s">
        <v>1391</v>
      </c>
      <c r="I6055" s="171">
        <v>30.99</v>
      </c>
      <c r="J6055" s="169">
        <v>8</v>
      </c>
      <c r="K6055" s="154" cm="1">
        <f t="array" ref="K6055">ROUND(
IF(C6055="Beer",
SUM(LOOKUP(2,1/(SRP!$B$8:$B$10&lt;=E6055)/(SRP!$C$8:$C$10&gt;=E6055),SRP!$D$8:$D$10)*(G6055/100)*(E6055/1000)),
IF(C6055="Spirits",
SUM(LOOKUP(2,1/(SRP!$B$2:$B$7&lt;=E6055)/(SRP!$C$2:$C$7&gt;=E6055),SRP!$D$2:$D$7)*(G6055/100)*(E6055/1000)),
IF(AND(C6055="Wine",D6055="Fortified Wines"),
SUM(LOOKUP(2,1/(SRP!$B$26:$B$29&lt;=E6055)/(SRP!$C$26:$C$29&gt;=E6055),SRP!$D$26:$D$29)*(G6055/100)*(E6055/1000)),
IF(C6055="Wine",
SUM(LOOKUP(2,1/(SRP!$B$21:$B$25&lt;=E6055)/(SRP!$C$21:$C$25&gt;=E6055),SRP!$D$21:$D$25)*(G6055/100)*(E6055/1000)),
IF(AND(C6055="Ready to Drink",D6055="RTD-One Pour Cocktail&gt;7%&lt;=14.5"),
SUM(LOOKUP(2,1/(SRP!$B$16:$B$20&lt;=E6055)/(SRP!$C$16:$C$20&gt;=E6055),SRP!$D$16:$D$20)*(G6055/100)*(E6055/1000)),
IF(C6055="Ready to Drink",
SUM(LOOKUP(2,1/(SRP!$B$11:$B$15&lt;=E6055)/(SRP!$C$11:$C$15&gt;=E6055),SRP!$D$11:$D$15)*(G6055/100)*(E6055/1000)),
0)))))),2)</f>
        <v>14.77</v>
      </c>
      <c r="L6055" s="173" t="str">
        <f t="shared" si="94"/>
        <v>Beer3784</v>
      </c>
      <c r="M6055" s="154">
        <f>VLOOKUP(L6055,'Slope %'!C:D,2,0)</f>
        <v>7.0000000000000007E-2</v>
      </c>
    </row>
    <row r="6056" spans="1:13" x14ac:dyDescent="0.25">
      <c r="A6056" s="169">
        <v>64989</v>
      </c>
      <c r="B6056" s="170" t="s">
        <v>4482</v>
      </c>
      <c r="C6056" s="170" t="s">
        <v>11</v>
      </c>
      <c r="D6056" s="170" t="s">
        <v>267</v>
      </c>
      <c r="E6056" s="170">
        <v>3784</v>
      </c>
      <c r="F6056" s="170">
        <v>3</v>
      </c>
      <c r="G6056" s="171">
        <v>5</v>
      </c>
      <c r="H6056" s="170" t="s">
        <v>1391</v>
      </c>
      <c r="I6056" s="171">
        <v>30.99</v>
      </c>
      <c r="J6056" s="169">
        <v>8</v>
      </c>
      <c r="K6056" s="154" cm="1">
        <f t="array" ref="K6056">ROUND(
IF(C6056="Beer",
SUM(LOOKUP(2,1/(SRP!$B$8:$B$10&lt;=E6056)/(SRP!$C$8:$C$10&gt;=E6056),SRP!$D$8:$D$10)*(G6056/100)*(E6056/1000)),
IF(C6056="Spirits",
SUM(LOOKUP(2,1/(SRP!$B$2:$B$7&lt;=E6056)/(SRP!$C$2:$C$7&gt;=E6056),SRP!$D$2:$D$7)*(G6056/100)*(E6056/1000)),
IF(AND(C6056="Wine",D6056="Fortified Wines"),
SUM(LOOKUP(2,1/(SRP!$B$26:$B$29&lt;=E6056)/(SRP!$C$26:$C$29&gt;=E6056),SRP!$D$26:$D$29)*(G6056/100)*(E6056/1000)),
IF(C6056="Wine",
SUM(LOOKUP(2,1/(SRP!$B$21:$B$25&lt;=E6056)/(SRP!$C$21:$C$25&gt;=E6056),SRP!$D$21:$D$25)*(G6056/100)*(E6056/1000)),
IF(AND(C6056="Ready to Drink",D6056="RTD-One Pour Cocktail&gt;7%&lt;=14.5"),
SUM(LOOKUP(2,1/(SRP!$B$16:$B$20&lt;=E6056)/(SRP!$C$16:$C$20&gt;=E6056),SRP!$D$16:$D$20)*(G6056/100)*(E6056/1000)),
IF(C6056="Ready to Drink",
SUM(LOOKUP(2,1/(SRP!$B$11:$B$15&lt;=E6056)/(SRP!$C$11:$C$15&gt;=E6056),SRP!$D$11:$D$15)*(G6056/100)*(E6056/1000)),
0)))))),2)</f>
        <v>14.77</v>
      </c>
      <c r="L6056" s="173" t="str">
        <f t="shared" si="94"/>
        <v>Beer3784</v>
      </c>
      <c r="M6056" s="154">
        <f>VLOOKUP(L6056,'Slope %'!C:D,2,0)</f>
        <v>7.0000000000000007E-2</v>
      </c>
    </row>
    <row r="6057" spans="1:13" x14ac:dyDescent="0.25">
      <c r="A6057" s="169">
        <v>64992</v>
      </c>
      <c r="B6057" s="170" t="s">
        <v>4483</v>
      </c>
      <c r="C6057" s="170" t="s">
        <v>11</v>
      </c>
      <c r="D6057" s="170" t="s">
        <v>303</v>
      </c>
      <c r="E6057" s="170">
        <v>473</v>
      </c>
      <c r="F6057" s="170">
        <v>24</v>
      </c>
      <c r="G6057" s="171">
        <v>6.9</v>
      </c>
      <c r="H6057" s="170" t="s">
        <v>415</v>
      </c>
      <c r="I6057" s="171">
        <v>4.79</v>
      </c>
      <c r="J6057" s="169">
        <v>1</v>
      </c>
      <c r="K6057" s="154" cm="1">
        <f t="array" ref="K6057">ROUND(
IF(C6057="Beer",
SUM(LOOKUP(2,1/(SRP!$B$8:$B$10&lt;=E6057)/(SRP!$C$8:$C$10&gt;=E6057),SRP!$D$8:$D$10)*(G6057/100)*(E6057/1000)),
IF(C6057="Spirits",
SUM(LOOKUP(2,1/(SRP!$B$2:$B$7&lt;=E6057)/(SRP!$C$2:$C$7&gt;=E6057),SRP!$D$2:$D$7)*(G6057/100)*(E6057/1000)),
IF(AND(C6057="Wine",D6057="Fortified Wines"),
SUM(LOOKUP(2,1/(SRP!$B$26:$B$29&lt;=E6057)/(SRP!$C$26:$C$29&gt;=E6057),SRP!$D$26:$D$29)*(G6057/100)*(E6057/1000)),
IF(C6057="Wine",
SUM(LOOKUP(2,1/(SRP!$B$21:$B$25&lt;=E6057)/(SRP!$C$21:$C$25&gt;=E6057),SRP!$D$21:$D$25)*(G6057/100)*(E6057/1000)),
IF(AND(C6057="Ready to Drink",D6057="RTD-One Pour Cocktail&gt;7%&lt;=14.5"),
SUM(LOOKUP(2,1/(SRP!$B$16:$B$20&lt;=E6057)/(SRP!$C$16:$C$20&gt;=E6057),SRP!$D$16:$D$20)*(G6057/100)*(E6057/1000)),
IF(C6057="Ready to Drink",
SUM(LOOKUP(2,1/(SRP!$B$11:$B$15&lt;=E6057)/(SRP!$C$11:$C$15&gt;=E6057),SRP!$D$11:$D$15)*(G6057/100)*(E6057/1000)),
0)))))),2)</f>
        <v>2.5499999999999998</v>
      </c>
      <c r="L6057" s="173" t="str">
        <f t="shared" si="94"/>
        <v>Beer473</v>
      </c>
      <c r="M6057" s="154">
        <f>VLOOKUP(L6057,'Slope %'!C:D,2,0)</f>
        <v>0.12</v>
      </c>
    </row>
    <row r="6058" spans="1:13" x14ac:dyDescent="0.25">
      <c r="A6058" s="169">
        <v>64992</v>
      </c>
      <c r="B6058" s="170" t="s">
        <v>4483</v>
      </c>
      <c r="C6058" s="170" t="s">
        <v>11</v>
      </c>
      <c r="D6058" s="170" t="s">
        <v>303</v>
      </c>
      <c r="E6058" s="170">
        <v>473</v>
      </c>
      <c r="F6058" s="170">
        <v>24</v>
      </c>
      <c r="G6058" s="171">
        <v>6.9</v>
      </c>
      <c r="H6058" s="170" t="s">
        <v>415</v>
      </c>
      <c r="I6058" s="171">
        <v>4.79</v>
      </c>
      <c r="J6058" s="169">
        <v>1</v>
      </c>
      <c r="K6058" s="154" cm="1">
        <f t="array" ref="K6058">ROUND(
IF(C6058="Beer",
SUM(LOOKUP(2,1/(SRP!$B$8:$B$10&lt;=E6058)/(SRP!$C$8:$C$10&gt;=E6058),SRP!$D$8:$D$10)*(G6058/100)*(E6058/1000)),
IF(C6058="Spirits",
SUM(LOOKUP(2,1/(SRP!$B$2:$B$7&lt;=E6058)/(SRP!$C$2:$C$7&gt;=E6058),SRP!$D$2:$D$7)*(G6058/100)*(E6058/1000)),
IF(AND(C6058="Wine",D6058="Fortified Wines"),
SUM(LOOKUP(2,1/(SRP!$B$26:$B$29&lt;=E6058)/(SRP!$C$26:$C$29&gt;=E6058),SRP!$D$26:$D$29)*(G6058/100)*(E6058/1000)),
IF(C6058="Wine",
SUM(LOOKUP(2,1/(SRP!$B$21:$B$25&lt;=E6058)/(SRP!$C$21:$C$25&gt;=E6058),SRP!$D$21:$D$25)*(G6058/100)*(E6058/1000)),
IF(AND(C6058="Ready to Drink",D6058="RTD-One Pour Cocktail&gt;7%&lt;=14.5"),
SUM(LOOKUP(2,1/(SRP!$B$16:$B$20&lt;=E6058)/(SRP!$C$16:$C$20&gt;=E6058),SRP!$D$16:$D$20)*(G6058/100)*(E6058/1000)),
IF(C6058="Ready to Drink",
SUM(LOOKUP(2,1/(SRP!$B$11:$B$15&lt;=E6058)/(SRP!$C$11:$C$15&gt;=E6058),SRP!$D$11:$D$15)*(G6058/100)*(E6058/1000)),
0)))))),2)</f>
        <v>2.5499999999999998</v>
      </c>
      <c r="L6058" s="173" t="str">
        <f t="shared" si="94"/>
        <v>Beer473</v>
      </c>
      <c r="M6058" s="154">
        <f>VLOOKUP(L6058,'Slope %'!C:D,2,0)</f>
        <v>0.12</v>
      </c>
    </row>
    <row r="6059" spans="1:13" x14ac:dyDescent="0.25">
      <c r="A6059" s="169">
        <v>65009</v>
      </c>
      <c r="B6059" s="170" t="s">
        <v>4484</v>
      </c>
      <c r="C6059" s="170" t="s">
        <v>11</v>
      </c>
      <c r="D6059" s="170" t="s">
        <v>267</v>
      </c>
      <c r="E6059" s="170">
        <v>473</v>
      </c>
      <c r="F6059" s="170">
        <v>24</v>
      </c>
      <c r="G6059" s="171">
        <v>5.5</v>
      </c>
      <c r="H6059" s="170" t="s">
        <v>1459</v>
      </c>
      <c r="I6059" s="171">
        <v>4.49</v>
      </c>
      <c r="J6059" s="169">
        <v>1</v>
      </c>
      <c r="K6059" s="154" cm="1">
        <f t="array" ref="K6059">ROUND(
IF(C6059="Beer",
SUM(LOOKUP(2,1/(SRP!$B$8:$B$10&lt;=E6059)/(SRP!$C$8:$C$10&gt;=E6059),SRP!$D$8:$D$10)*(G6059/100)*(E6059/1000)),
IF(C6059="Spirits",
SUM(LOOKUP(2,1/(SRP!$B$2:$B$7&lt;=E6059)/(SRP!$C$2:$C$7&gt;=E6059),SRP!$D$2:$D$7)*(G6059/100)*(E6059/1000)),
IF(AND(C6059="Wine",D6059="Fortified Wines"),
SUM(LOOKUP(2,1/(SRP!$B$26:$B$29&lt;=E6059)/(SRP!$C$26:$C$29&gt;=E6059),SRP!$D$26:$D$29)*(G6059/100)*(E6059/1000)),
IF(C6059="Wine",
SUM(LOOKUP(2,1/(SRP!$B$21:$B$25&lt;=E6059)/(SRP!$C$21:$C$25&gt;=E6059),SRP!$D$21:$D$25)*(G6059/100)*(E6059/1000)),
IF(AND(C6059="Ready to Drink",D6059="RTD-One Pour Cocktail&gt;7%&lt;=14.5"),
SUM(LOOKUP(2,1/(SRP!$B$16:$B$20&lt;=E6059)/(SRP!$C$16:$C$20&gt;=E6059),SRP!$D$16:$D$20)*(G6059/100)*(E6059/1000)),
IF(C6059="Ready to Drink",
SUM(LOOKUP(2,1/(SRP!$B$11:$B$15&lt;=E6059)/(SRP!$C$11:$C$15&gt;=E6059),SRP!$D$11:$D$15)*(G6059/100)*(E6059/1000)),
0)))))),2)</f>
        <v>2.0299999999999998</v>
      </c>
      <c r="L6059" s="173" t="str">
        <f t="shared" si="94"/>
        <v>Beer473</v>
      </c>
      <c r="M6059" s="154">
        <f>VLOOKUP(L6059,'Slope %'!C:D,2,0)</f>
        <v>0.12</v>
      </c>
    </row>
    <row r="6060" spans="1:13" x14ac:dyDescent="0.25">
      <c r="A6060" s="169">
        <v>65009</v>
      </c>
      <c r="B6060" s="170" t="s">
        <v>4484</v>
      </c>
      <c r="C6060" s="170" t="s">
        <v>11</v>
      </c>
      <c r="D6060" s="170" t="s">
        <v>267</v>
      </c>
      <c r="E6060" s="170">
        <v>473</v>
      </c>
      <c r="F6060" s="170">
        <v>24</v>
      </c>
      <c r="G6060" s="171">
        <v>5.5</v>
      </c>
      <c r="H6060" s="170" t="s">
        <v>1459</v>
      </c>
      <c r="I6060" s="171">
        <v>4.49</v>
      </c>
      <c r="J6060" s="169">
        <v>1</v>
      </c>
      <c r="K6060" s="154" cm="1">
        <f t="array" ref="K6060">ROUND(
IF(C6060="Beer",
SUM(LOOKUP(2,1/(SRP!$B$8:$B$10&lt;=E6060)/(SRP!$C$8:$C$10&gt;=E6060),SRP!$D$8:$D$10)*(G6060/100)*(E6060/1000)),
IF(C6060="Spirits",
SUM(LOOKUP(2,1/(SRP!$B$2:$B$7&lt;=E6060)/(SRP!$C$2:$C$7&gt;=E6060),SRP!$D$2:$D$7)*(G6060/100)*(E6060/1000)),
IF(AND(C6060="Wine",D6060="Fortified Wines"),
SUM(LOOKUP(2,1/(SRP!$B$26:$B$29&lt;=E6060)/(SRP!$C$26:$C$29&gt;=E6060),SRP!$D$26:$D$29)*(G6060/100)*(E6060/1000)),
IF(C6060="Wine",
SUM(LOOKUP(2,1/(SRP!$B$21:$B$25&lt;=E6060)/(SRP!$C$21:$C$25&gt;=E6060),SRP!$D$21:$D$25)*(G6060/100)*(E6060/1000)),
IF(AND(C6060="Ready to Drink",D6060="RTD-One Pour Cocktail&gt;7%&lt;=14.5"),
SUM(LOOKUP(2,1/(SRP!$B$16:$B$20&lt;=E6060)/(SRP!$C$16:$C$20&gt;=E6060),SRP!$D$16:$D$20)*(G6060/100)*(E6060/1000)),
IF(C6060="Ready to Drink",
SUM(LOOKUP(2,1/(SRP!$B$11:$B$15&lt;=E6060)/(SRP!$C$11:$C$15&gt;=E6060),SRP!$D$11:$D$15)*(G6060/100)*(E6060/1000)),
0)))))),2)</f>
        <v>2.0299999999999998</v>
      </c>
      <c r="L6060" s="173" t="str">
        <f t="shared" si="94"/>
        <v>Beer473</v>
      </c>
      <c r="M6060" s="154">
        <f>VLOOKUP(L6060,'Slope %'!C:D,2,0)</f>
        <v>0.12</v>
      </c>
    </row>
    <row r="6061" spans="1:13" x14ac:dyDescent="0.25">
      <c r="A6061" s="169">
        <v>65026</v>
      </c>
      <c r="B6061" s="170" t="s">
        <v>4485</v>
      </c>
      <c r="C6061" s="170" t="s">
        <v>11</v>
      </c>
      <c r="D6061" s="170" t="s">
        <v>474</v>
      </c>
      <c r="E6061" s="170">
        <v>473</v>
      </c>
      <c r="F6061" s="170">
        <v>24</v>
      </c>
      <c r="G6061" s="171">
        <v>4.5</v>
      </c>
      <c r="H6061" s="170" t="s">
        <v>2190</v>
      </c>
      <c r="I6061" s="171">
        <v>4.75</v>
      </c>
      <c r="J6061" s="169">
        <v>1</v>
      </c>
      <c r="K6061" s="154" cm="1">
        <f t="array" ref="K6061">ROUND(
IF(C6061="Beer",
SUM(LOOKUP(2,1/(SRP!$B$8:$B$10&lt;=E6061)/(SRP!$C$8:$C$10&gt;=E6061),SRP!$D$8:$D$10)*(G6061/100)*(E6061/1000)),
IF(C6061="Spirits",
SUM(LOOKUP(2,1/(SRP!$B$2:$B$7&lt;=E6061)/(SRP!$C$2:$C$7&gt;=E6061),SRP!$D$2:$D$7)*(G6061/100)*(E6061/1000)),
IF(AND(C6061="Wine",D6061="Fortified Wines"),
SUM(LOOKUP(2,1/(SRP!$B$26:$B$29&lt;=E6061)/(SRP!$C$26:$C$29&gt;=E6061),SRP!$D$26:$D$29)*(G6061/100)*(E6061/1000)),
IF(C6061="Wine",
SUM(LOOKUP(2,1/(SRP!$B$21:$B$25&lt;=E6061)/(SRP!$C$21:$C$25&gt;=E6061),SRP!$D$21:$D$25)*(G6061/100)*(E6061/1000)),
IF(AND(C6061="Ready to Drink",D6061="RTD-One Pour Cocktail&gt;7%&lt;=14.5"),
SUM(LOOKUP(2,1/(SRP!$B$16:$B$20&lt;=E6061)/(SRP!$C$16:$C$20&gt;=E6061),SRP!$D$16:$D$20)*(G6061/100)*(E6061/1000)),
IF(C6061="Ready to Drink",
SUM(LOOKUP(2,1/(SRP!$B$11:$B$15&lt;=E6061)/(SRP!$C$11:$C$15&gt;=E6061),SRP!$D$11:$D$15)*(G6061/100)*(E6061/1000)),
0)))))),2)</f>
        <v>1.66</v>
      </c>
      <c r="L6061" s="173" t="str">
        <f t="shared" si="94"/>
        <v>Beer473</v>
      </c>
      <c r="M6061" s="154">
        <f>VLOOKUP(L6061,'Slope %'!C:D,2,0)</f>
        <v>0.12</v>
      </c>
    </row>
    <row r="6062" spans="1:13" x14ac:dyDescent="0.25">
      <c r="A6062" s="169">
        <v>65026</v>
      </c>
      <c r="B6062" s="170" t="s">
        <v>4485</v>
      </c>
      <c r="C6062" s="170" t="s">
        <v>11</v>
      </c>
      <c r="D6062" s="170" t="s">
        <v>474</v>
      </c>
      <c r="E6062" s="170">
        <v>473</v>
      </c>
      <c r="F6062" s="170">
        <v>24</v>
      </c>
      <c r="G6062" s="171">
        <v>4.5</v>
      </c>
      <c r="H6062" s="170" t="s">
        <v>2190</v>
      </c>
      <c r="I6062" s="171">
        <v>4.75</v>
      </c>
      <c r="J6062" s="169">
        <v>1</v>
      </c>
      <c r="K6062" s="154" cm="1">
        <f t="array" ref="K6062">ROUND(
IF(C6062="Beer",
SUM(LOOKUP(2,1/(SRP!$B$8:$B$10&lt;=E6062)/(SRP!$C$8:$C$10&gt;=E6062),SRP!$D$8:$D$10)*(G6062/100)*(E6062/1000)),
IF(C6062="Spirits",
SUM(LOOKUP(2,1/(SRP!$B$2:$B$7&lt;=E6062)/(SRP!$C$2:$C$7&gt;=E6062),SRP!$D$2:$D$7)*(G6062/100)*(E6062/1000)),
IF(AND(C6062="Wine",D6062="Fortified Wines"),
SUM(LOOKUP(2,1/(SRP!$B$26:$B$29&lt;=E6062)/(SRP!$C$26:$C$29&gt;=E6062),SRP!$D$26:$D$29)*(G6062/100)*(E6062/1000)),
IF(C6062="Wine",
SUM(LOOKUP(2,1/(SRP!$B$21:$B$25&lt;=E6062)/(SRP!$C$21:$C$25&gt;=E6062),SRP!$D$21:$D$25)*(G6062/100)*(E6062/1000)),
IF(AND(C6062="Ready to Drink",D6062="RTD-One Pour Cocktail&gt;7%&lt;=14.5"),
SUM(LOOKUP(2,1/(SRP!$B$16:$B$20&lt;=E6062)/(SRP!$C$16:$C$20&gt;=E6062),SRP!$D$16:$D$20)*(G6062/100)*(E6062/1000)),
IF(C6062="Ready to Drink",
SUM(LOOKUP(2,1/(SRP!$B$11:$B$15&lt;=E6062)/(SRP!$C$11:$C$15&gt;=E6062),SRP!$D$11:$D$15)*(G6062/100)*(E6062/1000)),
0)))))),2)</f>
        <v>1.66</v>
      </c>
      <c r="L6062" s="173" t="str">
        <f t="shared" si="94"/>
        <v>Beer473</v>
      </c>
      <c r="M6062" s="154">
        <f>VLOOKUP(L6062,'Slope %'!C:D,2,0)</f>
        <v>0.12</v>
      </c>
    </row>
    <row r="6063" spans="1:13" x14ac:dyDescent="0.25">
      <c r="A6063" s="169">
        <v>65027</v>
      </c>
      <c r="B6063" s="170" t="s">
        <v>4486</v>
      </c>
      <c r="C6063" s="170" t="s">
        <v>11</v>
      </c>
      <c r="D6063" s="170" t="s">
        <v>474</v>
      </c>
      <c r="E6063" s="170">
        <v>473</v>
      </c>
      <c r="F6063" s="170">
        <v>24</v>
      </c>
      <c r="G6063" s="171">
        <v>4.5</v>
      </c>
      <c r="H6063" s="170" t="s">
        <v>2190</v>
      </c>
      <c r="I6063" s="171">
        <v>4.75</v>
      </c>
      <c r="J6063" s="169">
        <v>1</v>
      </c>
      <c r="K6063" s="154" cm="1">
        <f t="array" ref="K6063">ROUND(
IF(C6063="Beer",
SUM(LOOKUP(2,1/(SRP!$B$8:$B$10&lt;=E6063)/(SRP!$C$8:$C$10&gt;=E6063),SRP!$D$8:$D$10)*(G6063/100)*(E6063/1000)),
IF(C6063="Spirits",
SUM(LOOKUP(2,1/(SRP!$B$2:$B$7&lt;=E6063)/(SRP!$C$2:$C$7&gt;=E6063),SRP!$D$2:$D$7)*(G6063/100)*(E6063/1000)),
IF(AND(C6063="Wine",D6063="Fortified Wines"),
SUM(LOOKUP(2,1/(SRP!$B$26:$B$29&lt;=E6063)/(SRP!$C$26:$C$29&gt;=E6063),SRP!$D$26:$D$29)*(G6063/100)*(E6063/1000)),
IF(C6063="Wine",
SUM(LOOKUP(2,1/(SRP!$B$21:$B$25&lt;=E6063)/(SRP!$C$21:$C$25&gt;=E6063),SRP!$D$21:$D$25)*(G6063/100)*(E6063/1000)),
IF(AND(C6063="Ready to Drink",D6063="RTD-One Pour Cocktail&gt;7%&lt;=14.5"),
SUM(LOOKUP(2,1/(SRP!$B$16:$B$20&lt;=E6063)/(SRP!$C$16:$C$20&gt;=E6063),SRP!$D$16:$D$20)*(G6063/100)*(E6063/1000)),
IF(C6063="Ready to Drink",
SUM(LOOKUP(2,1/(SRP!$B$11:$B$15&lt;=E6063)/(SRP!$C$11:$C$15&gt;=E6063),SRP!$D$11:$D$15)*(G6063/100)*(E6063/1000)),
0)))))),2)</f>
        <v>1.66</v>
      </c>
      <c r="L6063" s="173" t="str">
        <f t="shared" si="94"/>
        <v>Beer473</v>
      </c>
      <c r="M6063" s="154">
        <f>VLOOKUP(L6063,'Slope %'!C:D,2,0)</f>
        <v>0.12</v>
      </c>
    </row>
    <row r="6064" spans="1:13" x14ac:dyDescent="0.25">
      <c r="A6064" s="169">
        <v>65027</v>
      </c>
      <c r="B6064" s="170" t="s">
        <v>4486</v>
      </c>
      <c r="C6064" s="170" t="s">
        <v>11</v>
      </c>
      <c r="D6064" s="170" t="s">
        <v>474</v>
      </c>
      <c r="E6064" s="170">
        <v>473</v>
      </c>
      <c r="F6064" s="170">
        <v>24</v>
      </c>
      <c r="G6064" s="171">
        <v>4.5</v>
      </c>
      <c r="H6064" s="170" t="s">
        <v>2190</v>
      </c>
      <c r="I6064" s="171">
        <v>4.75</v>
      </c>
      <c r="J6064" s="169">
        <v>1</v>
      </c>
      <c r="K6064" s="154" cm="1">
        <f t="array" ref="K6064">ROUND(
IF(C6064="Beer",
SUM(LOOKUP(2,1/(SRP!$B$8:$B$10&lt;=E6064)/(SRP!$C$8:$C$10&gt;=E6064),SRP!$D$8:$D$10)*(G6064/100)*(E6064/1000)),
IF(C6064="Spirits",
SUM(LOOKUP(2,1/(SRP!$B$2:$B$7&lt;=E6064)/(SRP!$C$2:$C$7&gt;=E6064),SRP!$D$2:$D$7)*(G6064/100)*(E6064/1000)),
IF(AND(C6064="Wine",D6064="Fortified Wines"),
SUM(LOOKUP(2,1/(SRP!$B$26:$B$29&lt;=E6064)/(SRP!$C$26:$C$29&gt;=E6064),SRP!$D$26:$D$29)*(G6064/100)*(E6064/1000)),
IF(C6064="Wine",
SUM(LOOKUP(2,1/(SRP!$B$21:$B$25&lt;=E6064)/(SRP!$C$21:$C$25&gt;=E6064),SRP!$D$21:$D$25)*(G6064/100)*(E6064/1000)),
IF(AND(C6064="Ready to Drink",D6064="RTD-One Pour Cocktail&gt;7%&lt;=14.5"),
SUM(LOOKUP(2,1/(SRP!$B$16:$B$20&lt;=E6064)/(SRP!$C$16:$C$20&gt;=E6064),SRP!$D$16:$D$20)*(G6064/100)*(E6064/1000)),
IF(C6064="Ready to Drink",
SUM(LOOKUP(2,1/(SRP!$B$11:$B$15&lt;=E6064)/(SRP!$C$11:$C$15&gt;=E6064),SRP!$D$11:$D$15)*(G6064/100)*(E6064/1000)),
0)))))),2)</f>
        <v>1.66</v>
      </c>
      <c r="L6064" s="173" t="str">
        <f t="shared" si="94"/>
        <v>Beer473</v>
      </c>
      <c r="M6064" s="154">
        <f>VLOOKUP(L6064,'Slope %'!C:D,2,0)</f>
        <v>0.12</v>
      </c>
    </row>
    <row r="6065" spans="1:13" x14ac:dyDescent="0.25">
      <c r="A6065" s="169">
        <v>65030</v>
      </c>
      <c r="B6065" s="170" t="s">
        <v>4487</v>
      </c>
      <c r="C6065" s="170" t="s">
        <v>11</v>
      </c>
      <c r="D6065" s="170" t="s">
        <v>474</v>
      </c>
      <c r="E6065" s="170">
        <v>473</v>
      </c>
      <c r="F6065" s="170">
        <v>24</v>
      </c>
      <c r="G6065" s="171">
        <v>4.5</v>
      </c>
      <c r="H6065" s="170" t="s">
        <v>2190</v>
      </c>
      <c r="I6065" s="171">
        <v>4.75</v>
      </c>
      <c r="J6065" s="169">
        <v>1</v>
      </c>
      <c r="K6065" s="154" cm="1">
        <f t="array" ref="K6065">ROUND(
IF(C6065="Beer",
SUM(LOOKUP(2,1/(SRP!$B$8:$B$10&lt;=E6065)/(SRP!$C$8:$C$10&gt;=E6065),SRP!$D$8:$D$10)*(G6065/100)*(E6065/1000)),
IF(C6065="Spirits",
SUM(LOOKUP(2,1/(SRP!$B$2:$B$7&lt;=E6065)/(SRP!$C$2:$C$7&gt;=E6065),SRP!$D$2:$D$7)*(G6065/100)*(E6065/1000)),
IF(AND(C6065="Wine",D6065="Fortified Wines"),
SUM(LOOKUP(2,1/(SRP!$B$26:$B$29&lt;=E6065)/(SRP!$C$26:$C$29&gt;=E6065),SRP!$D$26:$D$29)*(G6065/100)*(E6065/1000)),
IF(C6065="Wine",
SUM(LOOKUP(2,1/(SRP!$B$21:$B$25&lt;=E6065)/(SRP!$C$21:$C$25&gt;=E6065),SRP!$D$21:$D$25)*(G6065/100)*(E6065/1000)),
IF(AND(C6065="Ready to Drink",D6065="RTD-One Pour Cocktail&gt;7%&lt;=14.5"),
SUM(LOOKUP(2,1/(SRP!$B$16:$B$20&lt;=E6065)/(SRP!$C$16:$C$20&gt;=E6065),SRP!$D$16:$D$20)*(G6065/100)*(E6065/1000)),
IF(C6065="Ready to Drink",
SUM(LOOKUP(2,1/(SRP!$B$11:$B$15&lt;=E6065)/(SRP!$C$11:$C$15&gt;=E6065),SRP!$D$11:$D$15)*(G6065/100)*(E6065/1000)),
0)))))),2)</f>
        <v>1.66</v>
      </c>
      <c r="L6065" s="173" t="str">
        <f t="shared" si="94"/>
        <v>Beer473</v>
      </c>
      <c r="M6065" s="154">
        <f>VLOOKUP(L6065,'Slope %'!C:D,2,0)</f>
        <v>0.12</v>
      </c>
    </row>
    <row r="6066" spans="1:13" x14ac:dyDescent="0.25">
      <c r="A6066" s="169">
        <v>65030</v>
      </c>
      <c r="B6066" s="170" t="s">
        <v>4487</v>
      </c>
      <c r="C6066" s="170" t="s">
        <v>11</v>
      </c>
      <c r="D6066" s="170" t="s">
        <v>474</v>
      </c>
      <c r="E6066" s="170">
        <v>473</v>
      </c>
      <c r="F6066" s="170">
        <v>24</v>
      </c>
      <c r="G6066" s="171">
        <v>4.5</v>
      </c>
      <c r="H6066" s="170" t="s">
        <v>2190</v>
      </c>
      <c r="I6066" s="171">
        <v>4.75</v>
      </c>
      <c r="J6066" s="169">
        <v>1</v>
      </c>
      <c r="K6066" s="154" cm="1">
        <f t="array" ref="K6066">ROUND(
IF(C6066="Beer",
SUM(LOOKUP(2,1/(SRP!$B$8:$B$10&lt;=E6066)/(SRP!$C$8:$C$10&gt;=E6066),SRP!$D$8:$D$10)*(G6066/100)*(E6066/1000)),
IF(C6066="Spirits",
SUM(LOOKUP(2,1/(SRP!$B$2:$B$7&lt;=E6066)/(SRP!$C$2:$C$7&gt;=E6066),SRP!$D$2:$D$7)*(G6066/100)*(E6066/1000)),
IF(AND(C6066="Wine",D6066="Fortified Wines"),
SUM(LOOKUP(2,1/(SRP!$B$26:$B$29&lt;=E6066)/(SRP!$C$26:$C$29&gt;=E6066),SRP!$D$26:$D$29)*(G6066/100)*(E6066/1000)),
IF(C6066="Wine",
SUM(LOOKUP(2,1/(SRP!$B$21:$B$25&lt;=E6066)/(SRP!$C$21:$C$25&gt;=E6066),SRP!$D$21:$D$25)*(G6066/100)*(E6066/1000)),
IF(AND(C6066="Ready to Drink",D6066="RTD-One Pour Cocktail&gt;7%&lt;=14.5"),
SUM(LOOKUP(2,1/(SRP!$B$16:$B$20&lt;=E6066)/(SRP!$C$16:$C$20&gt;=E6066),SRP!$D$16:$D$20)*(G6066/100)*(E6066/1000)),
IF(C6066="Ready to Drink",
SUM(LOOKUP(2,1/(SRP!$B$11:$B$15&lt;=E6066)/(SRP!$C$11:$C$15&gt;=E6066),SRP!$D$11:$D$15)*(G6066/100)*(E6066/1000)),
0)))))),2)</f>
        <v>1.66</v>
      </c>
      <c r="L6066" s="173" t="str">
        <f t="shared" si="94"/>
        <v>Beer473</v>
      </c>
      <c r="M6066" s="154">
        <f>VLOOKUP(L6066,'Slope %'!C:D,2,0)</f>
        <v>0.12</v>
      </c>
    </row>
    <row r="6067" spans="1:13" x14ac:dyDescent="0.25">
      <c r="A6067" s="169">
        <v>65049</v>
      </c>
      <c r="B6067" s="170" t="s">
        <v>4488</v>
      </c>
      <c r="C6067" s="170" t="s">
        <v>15</v>
      </c>
      <c r="D6067" s="170" t="s">
        <v>2478</v>
      </c>
      <c r="E6067" s="170">
        <v>360</v>
      </c>
      <c r="F6067" s="170">
        <v>20</v>
      </c>
      <c r="G6067" s="171">
        <v>13.5</v>
      </c>
      <c r="H6067" s="170" t="s">
        <v>54</v>
      </c>
      <c r="I6067" s="171">
        <v>11.39</v>
      </c>
      <c r="J6067" s="169">
        <v>1</v>
      </c>
      <c r="K6067" s="154" cm="1">
        <f t="array" ref="K6067">ROUND(
IF(C6067="Beer",
SUM(LOOKUP(2,1/(SRP!$B$8:$B$10&lt;=E6067)/(SRP!$C$8:$C$10&gt;=E6067),SRP!$D$8:$D$10)*(G6067/100)*(E6067/1000)),
IF(C6067="Spirits",
SUM(LOOKUP(2,1/(SRP!$B$2:$B$7&lt;=E6067)/(SRP!$C$2:$C$7&gt;=E6067),SRP!$D$2:$D$7)*(G6067/100)*(E6067/1000)),
IF(AND(C6067="Wine",D6067="Fortified Wines"),
SUM(LOOKUP(2,1/(SRP!$B$26:$B$29&lt;=E6067)/(SRP!$C$26:$C$29&gt;=E6067),SRP!$D$26:$D$29)*(G6067/100)*(E6067/1000)),
IF(C6067="Wine",
SUM(LOOKUP(2,1/(SRP!$B$21:$B$25&lt;=E6067)/(SRP!$C$21:$C$25&gt;=E6067),SRP!$D$21:$D$25)*(G6067/100)*(E6067/1000)),
IF(AND(C6067="Ready to Drink",D6067="RTD-One Pour Cocktail&gt;7%&lt;=14.5"),
SUM(LOOKUP(2,1/(SRP!$B$16:$B$20&lt;=E6067)/(SRP!$C$16:$C$20&gt;=E6067),SRP!$D$16:$D$20)*(G6067/100)*(E6067/1000)),
IF(C6067="Ready to Drink",
SUM(LOOKUP(2,1/(SRP!$B$11:$B$15&lt;=E6067)/(SRP!$C$11:$C$15&gt;=E6067),SRP!$D$11:$D$15)*(G6067/100)*(E6067/1000)),
0)))))),2)</f>
        <v>4.3099999999999996</v>
      </c>
      <c r="L6067" s="173" t="str">
        <f t="shared" si="94"/>
        <v>Spirits360</v>
      </c>
      <c r="M6067" s="154">
        <f>VLOOKUP(L6067,'Slope %'!C:D,2,0)</f>
        <v>0.1</v>
      </c>
    </row>
    <row r="6068" spans="1:13" x14ac:dyDescent="0.25">
      <c r="A6068" s="169">
        <v>65069</v>
      </c>
      <c r="B6068" s="170" t="s">
        <v>4489</v>
      </c>
      <c r="C6068" s="170" t="s">
        <v>15</v>
      </c>
      <c r="D6068" s="170" t="s">
        <v>756</v>
      </c>
      <c r="E6068" s="170">
        <v>750</v>
      </c>
      <c r="F6068" s="170">
        <v>6</v>
      </c>
      <c r="G6068" s="171">
        <v>20</v>
      </c>
      <c r="H6068" s="170" t="s">
        <v>26</v>
      </c>
      <c r="I6068" s="171">
        <v>34.99</v>
      </c>
      <c r="J6068" s="169">
        <v>1</v>
      </c>
      <c r="K6068" s="154" cm="1">
        <f t="array" ref="K6068">ROUND(
IF(C6068="Beer",
SUM(LOOKUP(2,1/(SRP!$B$8:$B$10&lt;=E6068)/(SRP!$C$8:$C$10&gt;=E6068),SRP!$D$8:$D$10)*(G6068/100)*(E6068/1000)),
IF(C6068="Spirits",
SUM(LOOKUP(2,1/(SRP!$B$2:$B$7&lt;=E6068)/(SRP!$C$2:$C$7&gt;=E6068),SRP!$D$2:$D$7)*(G6068/100)*(E6068/1000)),
IF(AND(C6068="Wine",D6068="Fortified Wines"),
SUM(LOOKUP(2,1/(SRP!$B$26:$B$29&lt;=E6068)/(SRP!$C$26:$C$29&gt;=E6068),SRP!$D$26:$D$29)*(G6068/100)*(E6068/1000)),
IF(C6068="Wine",
SUM(LOOKUP(2,1/(SRP!$B$21:$B$25&lt;=E6068)/(SRP!$C$21:$C$25&gt;=E6068),SRP!$D$21:$D$25)*(G6068/100)*(E6068/1000)),
IF(AND(C6068="Ready to Drink",D6068="RTD-One Pour Cocktail&gt;7%&lt;=14.5"),
SUM(LOOKUP(2,1/(SRP!$B$16:$B$20&lt;=E6068)/(SRP!$C$16:$C$20&gt;=E6068),SRP!$D$16:$D$20)*(G6068/100)*(E6068/1000)),
IF(C6068="Ready to Drink",
SUM(LOOKUP(2,1/(SRP!$B$11:$B$15&lt;=E6068)/(SRP!$C$11:$C$15&gt;=E6068),SRP!$D$11:$D$15)*(G6068/100)*(E6068/1000)),
0)))))),2)</f>
        <v>11.71</v>
      </c>
      <c r="L6068" s="173" t="str">
        <f t="shared" si="94"/>
        <v>Spirits750</v>
      </c>
      <c r="M6068" s="154">
        <f>VLOOKUP(L6068,'Slope %'!C:D,2,0)</f>
        <v>7.0000000000000007E-2</v>
      </c>
    </row>
    <row r="6069" spans="1:13" x14ac:dyDescent="0.25">
      <c r="A6069" s="169">
        <v>65072</v>
      </c>
      <c r="B6069" s="170" t="s">
        <v>4490</v>
      </c>
      <c r="C6069" s="170" t="s">
        <v>11</v>
      </c>
      <c r="D6069" s="170" t="s">
        <v>303</v>
      </c>
      <c r="E6069" s="170">
        <v>473</v>
      </c>
      <c r="F6069" s="170">
        <v>24</v>
      </c>
      <c r="G6069" s="171">
        <v>5.8</v>
      </c>
      <c r="H6069" s="170" t="s">
        <v>3124</v>
      </c>
      <c r="I6069" s="171">
        <v>4.1900000000000004</v>
      </c>
      <c r="J6069" s="169">
        <v>1</v>
      </c>
      <c r="K6069" s="154" cm="1">
        <f t="array" ref="K6069">ROUND(
IF(C6069="Beer",
SUM(LOOKUP(2,1/(SRP!$B$8:$B$10&lt;=E6069)/(SRP!$C$8:$C$10&gt;=E6069),SRP!$D$8:$D$10)*(G6069/100)*(E6069/1000)),
IF(C6069="Spirits",
SUM(LOOKUP(2,1/(SRP!$B$2:$B$7&lt;=E6069)/(SRP!$C$2:$C$7&gt;=E6069),SRP!$D$2:$D$7)*(G6069/100)*(E6069/1000)),
IF(AND(C6069="Wine",D6069="Fortified Wines"),
SUM(LOOKUP(2,1/(SRP!$B$26:$B$29&lt;=E6069)/(SRP!$C$26:$C$29&gt;=E6069),SRP!$D$26:$D$29)*(G6069/100)*(E6069/1000)),
IF(C6069="Wine",
SUM(LOOKUP(2,1/(SRP!$B$21:$B$25&lt;=E6069)/(SRP!$C$21:$C$25&gt;=E6069),SRP!$D$21:$D$25)*(G6069/100)*(E6069/1000)),
IF(AND(C6069="Ready to Drink",D6069="RTD-One Pour Cocktail&gt;7%&lt;=14.5"),
SUM(LOOKUP(2,1/(SRP!$B$16:$B$20&lt;=E6069)/(SRP!$C$16:$C$20&gt;=E6069),SRP!$D$16:$D$20)*(G6069/100)*(E6069/1000)),
IF(C6069="Ready to Drink",
SUM(LOOKUP(2,1/(SRP!$B$11:$B$15&lt;=E6069)/(SRP!$C$11:$C$15&gt;=E6069),SRP!$D$11:$D$15)*(G6069/100)*(E6069/1000)),
0)))))),2)</f>
        <v>2.14</v>
      </c>
      <c r="L6069" s="173" t="str">
        <f t="shared" si="94"/>
        <v>Beer473</v>
      </c>
      <c r="M6069" s="154">
        <f>VLOOKUP(L6069,'Slope %'!C:D,2,0)</f>
        <v>0.12</v>
      </c>
    </row>
    <row r="6070" spans="1:13" x14ac:dyDescent="0.25">
      <c r="A6070" s="169">
        <v>65072</v>
      </c>
      <c r="B6070" s="170" t="s">
        <v>4490</v>
      </c>
      <c r="C6070" s="170" t="s">
        <v>11</v>
      </c>
      <c r="D6070" s="170" t="s">
        <v>303</v>
      </c>
      <c r="E6070" s="170">
        <v>473</v>
      </c>
      <c r="F6070" s="170">
        <v>24</v>
      </c>
      <c r="G6070" s="171">
        <v>5.8</v>
      </c>
      <c r="H6070" s="170" t="s">
        <v>3124</v>
      </c>
      <c r="I6070" s="171">
        <v>4.1900000000000004</v>
      </c>
      <c r="J6070" s="169">
        <v>1</v>
      </c>
      <c r="K6070" s="154" cm="1">
        <f t="array" ref="K6070">ROUND(
IF(C6070="Beer",
SUM(LOOKUP(2,1/(SRP!$B$8:$B$10&lt;=E6070)/(SRP!$C$8:$C$10&gt;=E6070),SRP!$D$8:$D$10)*(G6070/100)*(E6070/1000)),
IF(C6070="Spirits",
SUM(LOOKUP(2,1/(SRP!$B$2:$B$7&lt;=E6070)/(SRP!$C$2:$C$7&gt;=E6070),SRP!$D$2:$D$7)*(G6070/100)*(E6070/1000)),
IF(AND(C6070="Wine",D6070="Fortified Wines"),
SUM(LOOKUP(2,1/(SRP!$B$26:$B$29&lt;=E6070)/(SRP!$C$26:$C$29&gt;=E6070),SRP!$D$26:$D$29)*(G6070/100)*(E6070/1000)),
IF(C6070="Wine",
SUM(LOOKUP(2,1/(SRP!$B$21:$B$25&lt;=E6070)/(SRP!$C$21:$C$25&gt;=E6070),SRP!$D$21:$D$25)*(G6070/100)*(E6070/1000)),
IF(AND(C6070="Ready to Drink",D6070="RTD-One Pour Cocktail&gt;7%&lt;=14.5"),
SUM(LOOKUP(2,1/(SRP!$B$16:$B$20&lt;=E6070)/(SRP!$C$16:$C$20&gt;=E6070),SRP!$D$16:$D$20)*(G6070/100)*(E6070/1000)),
IF(C6070="Ready to Drink",
SUM(LOOKUP(2,1/(SRP!$B$11:$B$15&lt;=E6070)/(SRP!$C$11:$C$15&gt;=E6070),SRP!$D$11:$D$15)*(G6070/100)*(E6070/1000)),
0)))))),2)</f>
        <v>2.14</v>
      </c>
      <c r="L6070" s="173" t="str">
        <f t="shared" si="94"/>
        <v>Beer473</v>
      </c>
      <c r="M6070" s="154">
        <f>VLOOKUP(L6070,'Slope %'!C:D,2,0)</f>
        <v>0.12</v>
      </c>
    </row>
    <row r="6071" spans="1:13" x14ac:dyDescent="0.25">
      <c r="A6071" s="169">
        <v>65074</v>
      </c>
      <c r="B6071" s="170" t="s">
        <v>4491</v>
      </c>
      <c r="C6071" s="170" t="s">
        <v>263</v>
      </c>
      <c r="D6071" s="170" t="s">
        <v>332</v>
      </c>
      <c r="E6071" s="170">
        <v>200</v>
      </c>
      <c r="F6071" s="170">
        <v>27</v>
      </c>
      <c r="G6071" s="171">
        <v>13.5</v>
      </c>
      <c r="H6071" s="170" t="s">
        <v>1053</v>
      </c>
      <c r="I6071" s="171">
        <v>4.99</v>
      </c>
      <c r="J6071" s="169">
        <v>1</v>
      </c>
      <c r="K6071" s="154" cm="1">
        <f t="array" ref="K6071">ROUND(
IF(C6071="Beer",
SUM(LOOKUP(2,1/(SRP!$B$8:$B$10&lt;=E6071)/(SRP!$C$8:$C$10&gt;=E6071),SRP!$D$8:$D$10)*(G6071/100)*(E6071/1000)),
IF(C6071="Spirits",
SUM(LOOKUP(2,1/(SRP!$B$2:$B$7&lt;=E6071)/(SRP!$C$2:$C$7&gt;=E6071),SRP!$D$2:$D$7)*(G6071/100)*(E6071/1000)),
IF(AND(C6071="Wine",D6071="Fortified Wines"),
SUM(LOOKUP(2,1/(SRP!$B$26:$B$29&lt;=E6071)/(SRP!$C$26:$C$29&gt;=E6071),SRP!$D$26:$D$29)*(G6071/100)*(E6071/1000)),
IF(C6071="Wine",
SUM(LOOKUP(2,1/(SRP!$B$21:$B$25&lt;=E6071)/(SRP!$C$21:$C$25&gt;=E6071),SRP!$D$21:$D$25)*(G6071/100)*(E6071/1000)),
IF(AND(C6071="Ready to Drink",D6071="RTD-One Pour Cocktail&gt;7%&lt;=14.5"),
SUM(LOOKUP(2,1/(SRP!$B$16:$B$20&lt;=E6071)/(SRP!$C$16:$C$20&gt;=E6071),SRP!$D$16:$D$20)*(G6071/100)*(E6071/1000)),
IF(C6071="Ready to Drink",
SUM(LOOKUP(2,1/(SRP!$B$11:$B$15&lt;=E6071)/(SRP!$C$11:$C$15&gt;=E6071),SRP!$D$11:$D$15)*(G6071/100)*(E6071/1000)),
0)))))),2)</f>
        <v>2.87</v>
      </c>
      <c r="L6071" s="173" t="str">
        <f t="shared" si="94"/>
        <v>Ready to Drink200</v>
      </c>
      <c r="M6071" s="154">
        <f>VLOOKUP(L6071,'Slope %'!C:D,2,0)</f>
        <v>0.12</v>
      </c>
    </row>
    <row r="6072" spans="1:13" x14ac:dyDescent="0.25">
      <c r="A6072" s="169">
        <v>65107</v>
      </c>
      <c r="B6072" s="170" t="s">
        <v>4492</v>
      </c>
      <c r="C6072" s="170" t="s">
        <v>263</v>
      </c>
      <c r="D6072" s="170" t="s">
        <v>332</v>
      </c>
      <c r="E6072" s="170">
        <v>200</v>
      </c>
      <c r="F6072" s="170">
        <v>27</v>
      </c>
      <c r="G6072" s="171">
        <v>13.5</v>
      </c>
      <c r="H6072" s="170" t="s">
        <v>1053</v>
      </c>
      <c r="I6072" s="171">
        <v>4.99</v>
      </c>
      <c r="J6072" s="169">
        <v>1</v>
      </c>
      <c r="K6072" s="154" cm="1">
        <f t="array" ref="K6072">ROUND(
IF(C6072="Beer",
SUM(LOOKUP(2,1/(SRP!$B$8:$B$10&lt;=E6072)/(SRP!$C$8:$C$10&gt;=E6072),SRP!$D$8:$D$10)*(G6072/100)*(E6072/1000)),
IF(C6072="Spirits",
SUM(LOOKUP(2,1/(SRP!$B$2:$B$7&lt;=E6072)/(SRP!$C$2:$C$7&gt;=E6072),SRP!$D$2:$D$7)*(G6072/100)*(E6072/1000)),
IF(AND(C6072="Wine",D6072="Fortified Wines"),
SUM(LOOKUP(2,1/(SRP!$B$26:$B$29&lt;=E6072)/(SRP!$C$26:$C$29&gt;=E6072),SRP!$D$26:$D$29)*(G6072/100)*(E6072/1000)),
IF(C6072="Wine",
SUM(LOOKUP(2,1/(SRP!$B$21:$B$25&lt;=E6072)/(SRP!$C$21:$C$25&gt;=E6072),SRP!$D$21:$D$25)*(G6072/100)*(E6072/1000)),
IF(AND(C6072="Ready to Drink",D6072="RTD-One Pour Cocktail&gt;7%&lt;=14.5"),
SUM(LOOKUP(2,1/(SRP!$B$16:$B$20&lt;=E6072)/(SRP!$C$16:$C$20&gt;=E6072),SRP!$D$16:$D$20)*(G6072/100)*(E6072/1000)),
IF(C6072="Ready to Drink",
SUM(LOOKUP(2,1/(SRP!$B$11:$B$15&lt;=E6072)/(SRP!$C$11:$C$15&gt;=E6072),SRP!$D$11:$D$15)*(G6072/100)*(E6072/1000)),
0)))))),2)</f>
        <v>2.87</v>
      </c>
      <c r="L6072" s="173" t="str">
        <f t="shared" si="94"/>
        <v>Ready to Drink200</v>
      </c>
      <c r="M6072" s="154">
        <f>VLOOKUP(L6072,'Slope %'!C:D,2,0)</f>
        <v>0.12</v>
      </c>
    </row>
    <row r="6073" spans="1:13" x14ac:dyDescent="0.25">
      <c r="A6073" s="169">
        <v>65111</v>
      </c>
      <c r="B6073" s="170" t="s">
        <v>4493</v>
      </c>
      <c r="C6073" s="170" t="s">
        <v>263</v>
      </c>
      <c r="D6073" s="170" t="s">
        <v>646</v>
      </c>
      <c r="E6073" s="170">
        <v>4260</v>
      </c>
      <c r="F6073" s="170">
        <v>1</v>
      </c>
      <c r="G6073" s="171">
        <v>5.9</v>
      </c>
      <c r="H6073" s="170" t="s">
        <v>824</v>
      </c>
      <c r="I6073" s="171">
        <v>33</v>
      </c>
      <c r="J6073" s="169">
        <v>12</v>
      </c>
      <c r="K6073" s="154" cm="1">
        <f t="array" ref="K6073">ROUND(
IF(C6073="Beer",
SUM(LOOKUP(2,1/(SRP!$B$8:$B$10&lt;=E6073)/(SRP!$C$8:$C$10&gt;=E6073),SRP!$D$8:$D$10)*(G6073/100)*(E6073/1000)),
IF(C6073="Spirits",
SUM(LOOKUP(2,1/(SRP!$B$2:$B$7&lt;=E6073)/(SRP!$C$2:$C$7&gt;=E6073),SRP!$D$2:$D$7)*(G6073/100)*(E6073/1000)),
IF(AND(C6073="Wine",D6073="Fortified Wines"),
SUM(LOOKUP(2,1/(SRP!$B$26:$B$29&lt;=E6073)/(SRP!$C$26:$C$29&gt;=E6073),SRP!$D$26:$D$29)*(G6073/100)*(E6073/1000)),
IF(C6073="Wine",
SUM(LOOKUP(2,1/(SRP!$B$21:$B$25&lt;=E6073)/(SRP!$C$21:$C$25&gt;=E6073),SRP!$D$21:$D$25)*(G6073/100)*(E6073/1000)),
IF(AND(C6073="Ready to Drink",D6073="RTD-One Pour Cocktail&gt;7%&lt;=14.5"),
SUM(LOOKUP(2,1/(SRP!$B$16:$B$20&lt;=E6073)/(SRP!$C$16:$C$20&gt;=E6073),SRP!$D$16:$D$20)*(G6073/100)*(E6073/1000)),
IF(C6073="Ready to Drink",
SUM(LOOKUP(2,1/(SRP!$B$11:$B$15&lt;=E6073)/(SRP!$C$11:$C$15&gt;=E6073),SRP!$D$11:$D$15)*(G6073/100)*(E6073/1000)),
0)))))),2)</f>
        <v>19.62</v>
      </c>
      <c r="L6073" s="173" t="str">
        <f t="shared" si="94"/>
        <v>Ready to Drink4260</v>
      </c>
      <c r="M6073" s="154">
        <f>VLOOKUP(L6073,'Slope %'!C:D,2,0)</f>
        <v>7.0000000000000007E-2</v>
      </c>
    </row>
    <row r="6074" spans="1:13" x14ac:dyDescent="0.25">
      <c r="A6074" s="169">
        <v>65154</v>
      </c>
      <c r="B6074" s="170" t="s">
        <v>4494</v>
      </c>
      <c r="C6074" s="170" t="s">
        <v>11</v>
      </c>
      <c r="D6074" s="170" t="s">
        <v>267</v>
      </c>
      <c r="E6074" s="170">
        <v>568</v>
      </c>
      <c r="F6074" s="170">
        <v>24</v>
      </c>
      <c r="G6074" s="171">
        <v>4.5</v>
      </c>
      <c r="H6074" s="170" t="s">
        <v>1209</v>
      </c>
      <c r="I6074" s="171">
        <v>4.79</v>
      </c>
      <c r="J6074" s="169">
        <v>1</v>
      </c>
      <c r="K6074" s="154" cm="1">
        <f t="array" ref="K6074">ROUND(
IF(C6074="Beer",
SUM(LOOKUP(2,1/(SRP!$B$8:$B$10&lt;=E6074)/(SRP!$C$8:$C$10&gt;=E6074),SRP!$D$8:$D$10)*(G6074/100)*(E6074/1000)),
IF(C6074="Spirits",
SUM(LOOKUP(2,1/(SRP!$B$2:$B$7&lt;=E6074)/(SRP!$C$2:$C$7&gt;=E6074),SRP!$D$2:$D$7)*(G6074/100)*(E6074/1000)),
IF(AND(C6074="Wine",D6074="Fortified Wines"),
SUM(LOOKUP(2,1/(SRP!$B$26:$B$29&lt;=E6074)/(SRP!$C$26:$C$29&gt;=E6074),SRP!$D$26:$D$29)*(G6074/100)*(E6074/1000)),
IF(C6074="Wine",
SUM(LOOKUP(2,1/(SRP!$B$21:$B$25&lt;=E6074)/(SRP!$C$21:$C$25&gt;=E6074),SRP!$D$21:$D$25)*(G6074/100)*(E6074/1000)),
IF(AND(C6074="Ready to Drink",D6074="RTD-One Pour Cocktail&gt;7%&lt;=14.5"),
SUM(LOOKUP(2,1/(SRP!$B$16:$B$20&lt;=E6074)/(SRP!$C$16:$C$20&gt;=E6074),SRP!$D$16:$D$20)*(G6074/100)*(E6074/1000)),
IF(C6074="Ready to Drink",
SUM(LOOKUP(2,1/(SRP!$B$11:$B$15&lt;=E6074)/(SRP!$C$11:$C$15&gt;=E6074),SRP!$D$11:$D$15)*(G6074/100)*(E6074/1000)),
0)))))),2)</f>
        <v>2</v>
      </c>
      <c r="L6074" s="173" t="str">
        <f t="shared" si="94"/>
        <v>Beer568</v>
      </c>
      <c r="M6074" s="154">
        <f>VLOOKUP(L6074,'Slope %'!C:D,2,0)</f>
        <v>0.12</v>
      </c>
    </row>
    <row r="6075" spans="1:13" x14ac:dyDescent="0.25">
      <c r="A6075" s="169">
        <v>65200</v>
      </c>
      <c r="B6075" s="170" t="s">
        <v>4495</v>
      </c>
      <c r="C6075" s="170" t="s">
        <v>24</v>
      </c>
      <c r="D6075" s="170" t="s">
        <v>598</v>
      </c>
      <c r="E6075" s="170">
        <v>750</v>
      </c>
      <c r="F6075" s="170">
        <v>12</v>
      </c>
      <c r="G6075" s="171">
        <v>8</v>
      </c>
      <c r="H6075" s="170" t="s">
        <v>163</v>
      </c>
      <c r="I6075" s="171">
        <v>14.99</v>
      </c>
      <c r="J6075" s="169">
        <v>1</v>
      </c>
      <c r="K6075" s="154" cm="1">
        <f t="array" ref="K6075">ROUND(
IF(C6075="Beer",
SUM(LOOKUP(2,1/(SRP!$B$8:$B$10&lt;=E6075)/(SRP!$C$8:$C$10&gt;=E6075),SRP!$D$8:$D$10)*(G6075/100)*(E6075/1000)),
IF(C6075="Spirits",
SUM(LOOKUP(2,1/(SRP!$B$2:$B$7&lt;=E6075)/(SRP!$C$2:$C$7&gt;=E6075),SRP!$D$2:$D$7)*(G6075/100)*(E6075/1000)),
IF(AND(C6075="Wine",D6075="Fortified Wines"),
SUM(LOOKUP(2,1/(SRP!$B$26:$B$29&lt;=E6075)/(SRP!$C$26:$C$29&gt;=E6075),SRP!$D$26:$D$29)*(G6075/100)*(E6075/1000)),
IF(C6075="Wine",
SUM(LOOKUP(2,1/(SRP!$B$21:$B$25&lt;=E6075)/(SRP!$C$21:$C$25&gt;=E6075),SRP!$D$21:$D$25)*(G6075/100)*(E6075/1000)),
IF(AND(C6075="Ready to Drink",D6075="RTD-One Pour Cocktail&gt;7%&lt;=14.5"),
SUM(LOOKUP(2,1/(SRP!$B$16:$B$20&lt;=E6075)/(SRP!$C$16:$C$20&gt;=E6075),SRP!$D$16:$D$20)*(G6075/100)*(E6075/1000)),
IF(C6075="Ready to Drink",
SUM(LOOKUP(2,1/(SRP!$B$11:$B$15&lt;=E6075)/(SRP!$C$11:$C$15&gt;=E6075),SRP!$D$11:$D$15)*(G6075/100)*(E6075/1000)),
0)))))),2)</f>
        <v>4.68</v>
      </c>
      <c r="L6075" s="173" t="str">
        <f t="shared" si="94"/>
        <v>Wine750</v>
      </c>
      <c r="M6075" s="154">
        <f>VLOOKUP(L6075,'Slope %'!C:D,2,0)</f>
        <v>0.1</v>
      </c>
    </row>
    <row r="6076" spans="1:13" x14ac:dyDescent="0.25">
      <c r="A6076" s="169">
        <v>65203</v>
      </c>
      <c r="B6076" s="170" t="s">
        <v>4496</v>
      </c>
      <c r="C6076" s="170" t="s">
        <v>263</v>
      </c>
      <c r="D6076" s="170" t="s">
        <v>264</v>
      </c>
      <c r="E6076" s="170">
        <v>1000</v>
      </c>
      <c r="F6076" s="170">
        <v>16</v>
      </c>
      <c r="G6076" s="171">
        <v>7</v>
      </c>
      <c r="H6076" s="170" t="s">
        <v>747</v>
      </c>
      <c r="I6076" s="171">
        <v>7.49</v>
      </c>
      <c r="J6076" s="169">
        <v>1</v>
      </c>
      <c r="K6076" s="154" cm="1">
        <f t="array" ref="K6076">ROUND(
IF(C6076="Beer",
SUM(LOOKUP(2,1/(SRP!$B$8:$B$10&lt;=E6076)/(SRP!$C$8:$C$10&gt;=E6076),SRP!$D$8:$D$10)*(G6076/100)*(E6076/1000)),
IF(C6076="Spirits",
SUM(LOOKUP(2,1/(SRP!$B$2:$B$7&lt;=E6076)/(SRP!$C$2:$C$7&gt;=E6076),SRP!$D$2:$D$7)*(G6076/100)*(E6076/1000)),
IF(AND(C6076="Wine",D6076="Fortified Wines"),
SUM(LOOKUP(2,1/(SRP!$B$26:$B$29&lt;=E6076)/(SRP!$C$26:$C$29&gt;=E6076),SRP!$D$26:$D$29)*(G6076/100)*(E6076/1000)),
IF(C6076="Wine",
SUM(LOOKUP(2,1/(SRP!$B$21:$B$25&lt;=E6076)/(SRP!$C$21:$C$25&gt;=E6076),SRP!$D$21:$D$25)*(G6076/100)*(E6076/1000)),
IF(AND(C6076="Ready to Drink",D6076="RTD-One Pour Cocktail&gt;7%&lt;=14.5"),
SUM(LOOKUP(2,1/(SRP!$B$16:$B$20&lt;=E6076)/(SRP!$C$16:$C$20&gt;=E6076),SRP!$D$16:$D$20)*(G6076/100)*(E6076/1000)),
IF(C6076="Ready to Drink",
SUM(LOOKUP(2,1/(SRP!$B$11:$B$15&lt;=E6076)/(SRP!$C$11:$C$15&gt;=E6076),SRP!$D$11:$D$15)*(G6076/100)*(E6076/1000)),
0)))))),2)</f>
        <v>5.46</v>
      </c>
      <c r="L6076" s="173" t="str">
        <f t="shared" si="94"/>
        <v>Ready to Drink1000</v>
      </c>
      <c r="M6076" s="154">
        <f>VLOOKUP(L6076,'Slope %'!C:D,2,0)</f>
        <v>0.12</v>
      </c>
    </row>
    <row r="6077" spans="1:13" x14ac:dyDescent="0.25">
      <c r="A6077" s="169">
        <v>65203</v>
      </c>
      <c r="B6077" s="170" t="s">
        <v>4496</v>
      </c>
      <c r="C6077" s="170" t="s">
        <v>263</v>
      </c>
      <c r="D6077" s="170" t="s">
        <v>264</v>
      </c>
      <c r="E6077" s="170">
        <v>1000</v>
      </c>
      <c r="F6077" s="170">
        <v>16</v>
      </c>
      <c r="G6077" s="171">
        <v>7</v>
      </c>
      <c r="H6077" s="170" t="s">
        <v>747</v>
      </c>
      <c r="I6077" s="171">
        <v>7.49</v>
      </c>
      <c r="J6077" s="169">
        <v>1</v>
      </c>
      <c r="K6077" s="154" cm="1">
        <f t="array" ref="K6077">ROUND(
IF(C6077="Beer",
SUM(LOOKUP(2,1/(SRP!$B$8:$B$10&lt;=E6077)/(SRP!$C$8:$C$10&gt;=E6077),SRP!$D$8:$D$10)*(G6077/100)*(E6077/1000)),
IF(C6077="Spirits",
SUM(LOOKUP(2,1/(SRP!$B$2:$B$7&lt;=E6077)/(SRP!$C$2:$C$7&gt;=E6077),SRP!$D$2:$D$7)*(G6077/100)*(E6077/1000)),
IF(AND(C6077="Wine",D6077="Fortified Wines"),
SUM(LOOKUP(2,1/(SRP!$B$26:$B$29&lt;=E6077)/(SRP!$C$26:$C$29&gt;=E6077),SRP!$D$26:$D$29)*(G6077/100)*(E6077/1000)),
IF(C6077="Wine",
SUM(LOOKUP(2,1/(SRP!$B$21:$B$25&lt;=E6077)/(SRP!$C$21:$C$25&gt;=E6077),SRP!$D$21:$D$25)*(G6077/100)*(E6077/1000)),
IF(AND(C6077="Ready to Drink",D6077="RTD-One Pour Cocktail&gt;7%&lt;=14.5"),
SUM(LOOKUP(2,1/(SRP!$B$16:$B$20&lt;=E6077)/(SRP!$C$16:$C$20&gt;=E6077),SRP!$D$16:$D$20)*(G6077/100)*(E6077/1000)),
IF(C6077="Ready to Drink",
SUM(LOOKUP(2,1/(SRP!$B$11:$B$15&lt;=E6077)/(SRP!$C$11:$C$15&gt;=E6077),SRP!$D$11:$D$15)*(G6077/100)*(E6077/1000)),
0)))))),2)</f>
        <v>5.46</v>
      </c>
      <c r="L6077" s="173" t="str">
        <f t="shared" si="94"/>
        <v>Ready to Drink1000</v>
      </c>
      <c r="M6077" s="154">
        <f>VLOOKUP(L6077,'Slope %'!C:D,2,0)</f>
        <v>0.12</v>
      </c>
    </row>
    <row r="6078" spans="1:13" x14ac:dyDescent="0.25">
      <c r="A6078" s="169">
        <v>65204</v>
      </c>
      <c r="B6078" s="170" t="s">
        <v>4497</v>
      </c>
      <c r="C6078" s="170" t="s">
        <v>263</v>
      </c>
      <c r="D6078" s="170" t="s">
        <v>264</v>
      </c>
      <c r="E6078" s="170">
        <v>1000</v>
      </c>
      <c r="F6078" s="170">
        <v>16</v>
      </c>
      <c r="G6078" s="171">
        <v>7</v>
      </c>
      <c r="H6078" s="170" t="s">
        <v>747</v>
      </c>
      <c r="I6078" s="171">
        <v>7.49</v>
      </c>
      <c r="J6078" s="169">
        <v>1</v>
      </c>
      <c r="K6078" s="154" cm="1">
        <f t="array" ref="K6078">ROUND(
IF(C6078="Beer",
SUM(LOOKUP(2,1/(SRP!$B$8:$B$10&lt;=E6078)/(SRP!$C$8:$C$10&gt;=E6078),SRP!$D$8:$D$10)*(G6078/100)*(E6078/1000)),
IF(C6078="Spirits",
SUM(LOOKUP(2,1/(SRP!$B$2:$B$7&lt;=E6078)/(SRP!$C$2:$C$7&gt;=E6078),SRP!$D$2:$D$7)*(G6078/100)*(E6078/1000)),
IF(AND(C6078="Wine",D6078="Fortified Wines"),
SUM(LOOKUP(2,1/(SRP!$B$26:$B$29&lt;=E6078)/(SRP!$C$26:$C$29&gt;=E6078),SRP!$D$26:$D$29)*(G6078/100)*(E6078/1000)),
IF(C6078="Wine",
SUM(LOOKUP(2,1/(SRP!$B$21:$B$25&lt;=E6078)/(SRP!$C$21:$C$25&gt;=E6078),SRP!$D$21:$D$25)*(G6078/100)*(E6078/1000)),
IF(AND(C6078="Ready to Drink",D6078="RTD-One Pour Cocktail&gt;7%&lt;=14.5"),
SUM(LOOKUP(2,1/(SRP!$B$16:$B$20&lt;=E6078)/(SRP!$C$16:$C$20&gt;=E6078),SRP!$D$16:$D$20)*(G6078/100)*(E6078/1000)),
IF(C6078="Ready to Drink",
SUM(LOOKUP(2,1/(SRP!$B$11:$B$15&lt;=E6078)/(SRP!$C$11:$C$15&gt;=E6078),SRP!$D$11:$D$15)*(G6078/100)*(E6078/1000)),
0)))))),2)</f>
        <v>5.46</v>
      </c>
      <c r="L6078" s="173" t="str">
        <f t="shared" si="94"/>
        <v>Ready to Drink1000</v>
      </c>
      <c r="M6078" s="154">
        <f>VLOOKUP(L6078,'Slope %'!C:D,2,0)</f>
        <v>0.12</v>
      </c>
    </row>
    <row r="6079" spans="1:13" x14ac:dyDescent="0.25">
      <c r="A6079" s="169">
        <v>65204</v>
      </c>
      <c r="B6079" s="170" t="s">
        <v>4497</v>
      </c>
      <c r="C6079" s="170" t="s">
        <v>263</v>
      </c>
      <c r="D6079" s="170" t="s">
        <v>264</v>
      </c>
      <c r="E6079" s="170">
        <v>1000</v>
      </c>
      <c r="F6079" s="170">
        <v>16</v>
      </c>
      <c r="G6079" s="171">
        <v>7</v>
      </c>
      <c r="H6079" s="170" t="s">
        <v>747</v>
      </c>
      <c r="I6079" s="171">
        <v>7.49</v>
      </c>
      <c r="J6079" s="169">
        <v>1</v>
      </c>
      <c r="K6079" s="154" cm="1">
        <f t="array" ref="K6079">ROUND(
IF(C6079="Beer",
SUM(LOOKUP(2,1/(SRP!$B$8:$B$10&lt;=E6079)/(SRP!$C$8:$C$10&gt;=E6079),SRP!$D$8:$D$10)*(G6079/100)*(E6079/1000)),
IF(C6079="Spirits",
SUM(LOOKUP(2,1/(SRP!$B$2:$B$7&lt;=E6079)/(SRP!$C$2:$C$7&gt;=E6079),SRP!$D$2:$D$7)*(G6079/100)*(E6079/1000)),
IF(AND(C6079="Wine",D6079="Fortified Wines"),
SUM(LOOKUP(2,1/(SRP!$B$26:$B$29&lt;=E6079)/(SRP!$C$26:$C$29&gt;=E6079),SRP!$D$26:$D$29)*(G6079/100)*(E6079/1000)),
IF(C6079="Wine",
SUM(LOOKUP(2,1/(SRP!$B$21:$B$25&lt;=E6079)/(SRP!$C$21:$C$25&gt;=E6079),SRP!$D$21:$D$25)*(G6079/100)*(E6079/1000)),
IF(AND(C6079="Ready to Drink",D6079="RTD-One Pour Cocktail&gt;7%&lt;=14.5"),
SUM(LOOKUP(2,1/(SRP!$B$16:$B$20&lt;=E6079)/(SRP!$C$16:$C$20&gt;=E6079),SRP!$D$16:$D$20)*(G6079/100)*(E6079/1000)),
IF(C6079="Ready to Drink",
SUM(LOOKUP(2,1/(SRP!$B$11:$B$15&lt;=E6079)/(SRP!$C$11:$C$15&gt;=E6079),SRP!$D$11:$D$15)*(G6079/100)*(E6079/1000)),
0)))))),2)</f>
        <v>5.46</v>
      </c>
      <c r="L6079" s="173" t="str">
        <f t="shared" si="94"/>
        <v>Ready to Drink1000</v>
      </c>
      <c r="M6079" s="154">
        <f>VLOOKUP(L6079,'Slope %'!C:D,2,0)</f>
        <v>0.12</v>
      </c>
    </row>
    <row r="6080" spans="1:13" x14ac:dyDescent="0.25">
      <c r="A6080" s="169">
        <v>65205</v>
      </c>
      <c r="B6080" s="170" t="s">
        <v>4498</v>
      </c>
      <c r="C6080" s="170" t="s">
        <v>263</v>
      </c>
      <c r="D6080" s="170" t="s">
        <v>264</v>
      </c>
      <c r="E6080" s="170">
        <v>1000</v>
      </c>
      <c r="F6080" s="170">
        <v>16</v>
      </c>
      <c r="G6080" s="171">
        <v>7</v>
      </c>
      <c r="H6080" s="170" t="s">
        <v>747</v>
      </c>
      <c r="I6080" s="171">
        <v>7.49</v>
      </c>
      <c r="J6080" s="169">
        <v>1</v>
      </c>
      <c r="K6080" s="154" cm="1">
        <f t="array" ref="K6080">ROUND(
IF(C6080="Beer",
SUM(LOOKUP(2,1/(SRP!$B$8:$B$10&lt;=E6080)/(SRP!$C$8:$C$10&gt;=E6080),SRP!$D$8:$D$10)*(G6080/100)*(E6080/1000)),
IF(C6080="Spirits",
SUM(LOOKUP(2,1/(SRP!$B$2:$B$7&lt;=E6080)/(SRP!$C$2:$C$7&gt;=E6080),SRP!$D$2:$D$7)*(G6080/100)*(E6080/1000)),
IF(AND(C6080="Wine",D6080="Fortified Wines"),
SUM(LOOKUP(2,1/(SRP!$B$26:$B$29&lt;=E6080)/(SRP!$C$26:$C$29&gt;=E6080),SRP!$D$26:$D$29)*(G6080/100)*(E6080/1000)),
IF(C6080="Wine",
SUM(LOOKUP(2,1/(SRP!$B$21:$B$25&lt;=E6080)/(SRP!$C$21:$C$25&gt;=E6080),SRP!$D$21:$D$25)*(G6080/100)*(E6080/1000)),
IF(AND(C6080="Ready to Drink",D6080="RTD-One Pour Cocktail&gt;7%&lt;=14.5"),
SUM(LOOKUP(2,1/(SRP!$B$16:$B$20&lt;=E6080)/(SRP!$C$16:$C$20&gt;=E6080),SRP!$D$16:$D$20)*(G6080/100)*(E6080/1000)),
IF(C6080="Ready to Drink",
SUM(LOOKUP(2,1/(SRP!$B$11:$B$15&lt;=E6080)/(SRP!$C$11:$C$15&gt;=E6080),SRP!$D$11:$D$15)*(G6080/100)*(E6080/1000)),
0)))))),2)</f>
        <v>5.46</v>
      </c>
      <c r="L6080" s="173" t="str">
        <f t="shared" si="94"/>
        <v>Ready to Drink1000</v>
      </c>
      <c r="M6080" s="154">
        <f>VLOOKUP(L6080,'Slope %'!C:D,2,0)</f>
        <v>0.12</v>
      </c>
    </row>
    <row r="6081" spans="1:13" x14ac:dyDescent="0.25">
      <c r="A6081" s="169">
        <v>65205</v>
      </c>
      <c r="B6081" s="170" t="s">
        <v>4498</v>
      </c>
      <c r="C6081" s="170" t="s">
        <v>263</v>
      </c>
      <c r="D6081" s="170" t="s">
        <v>264</v>
      </c>
      <c r="E6081" s="170">
        <v>1000</v>
      </c>
      <c r="F6081" s="170">
        <v>16</v>
      </c>
      <c r="G6081" s="171">
        <v>7</v>
      </c>
      <c r="H6081" s="170" t="s">
        <v>747</v>
      </c>
      <c r="I6081" s="171">
        <v>7.49</v>
      </c>
      <c r="J6081" s="169">
        <v>1</v>
      </c>
      <c r="K6081" s="154" cm="1">
        <f t="array" ref="K6081">ROUND(
IF(C6081="Beer",
SUM(LOOKUP(2,1/(SRP!$B$8:$B$10&lt;=E6081)/(SRP!$C$8:$C$10&gt;=E6081),SRP!$D$8:$D$10)*(G6081/100)*(E6081/1000)),
IF(C6081="Spirits",
SUM(LOOKUP(2,1/(SRP!$B$2:$B$7&lt;=E6081)/(SRP!$C$2:$C$7&gt;=E6081),SRP!$D$2:$D$7)*(G6081/100)*(E6081/1000)),
IF(AND(C6081="Wine",D6081="Fortified Wines"),
SUM(LOOKUP(2,1/(SRP!$B$26:$B$29&lt;=E6081)/(SRP!$C$26:$C$29&gt;=E6081),SRP!$D$26:$D$29)*(G6081/100)*(E6081/1000)),
IF(C6081="Wine",
SUM(LOOKUP(2,1/(SRP!$B$21:$B$25&lt;=E6081)/(SRP!$C$21:$C$25&gt;=E6081),SRP!$D$21:$D$25)*(G6081/100)*(E6081/1000)),
IF(AND(C6081="Ready to Drink",D6081="RTD-One Pour Cocktail&gt;7%&lt;=14.5"),
SUM(LOOKUP(2,1/(SRP!$B$16:$B$20&lt;=E6081)/(SRP!$C$16:$C$20&gt;=E6081),SRP!$D$16:$D$20)*(G6081/100)*(E6081/1000)),
IF(C6081="Ready to Drink",
SUM(LOOKUP(2,1/(SRP!$B$11:$B$15&lt;=E6081)/(SRP!$C$11:$C$15&gt;=E6081),SRP!$D$11:$D$15)*(G6081/100)*(E6081/1000)),
0)))))),2)</f>
        <v>5.46</v>
      </c>
      <c r="L6081" s="173" t="str">
        <f t="shared" si="94"/>
        <v>Ready to Drink1000</v>
      </c>
      <c r="M6081" s="154">
        <f>VLOOKUP(L6081,'Slope %'!C:D,2,0)</f>
        <v>0.12</v>
      </c>
    </row>
    <row r="6082" spans="1:13" x14ac:dyDescent="0.25">
      <c r="A6082" s="169">
        <v>65207</v>
      </c>
      <c r="B6082" s="170" t="s">
        <v>4499</v>
      </c>
      <c r="C6082" s="170" t="s">
        <v>24</v>
      </c>
      <c r="D6082" s="170" t="s">
        <v>68</v>
      </c>
      <c r="E6082" s="170">
        <v>4000</v>
      </c>
      <c r="F6082" s="170">
        <v>4</v>
      </c>
      <c r="G6082" s="171">
        <v>12.5</v>
      </c>
      <c r="H6082" s="170" t="s">
        <v>26</v>
      </c>
      <c r="I6082" s="171">
        <v>45.99</v>
      </c>
      <c r="J6082" s="169">
        <v>1</v>
      </c>
      <c r="K6082" s="154" cm="1">
        <f t="array" ref="K6082">ROUND(
IF(C6082="Beer",
SUM(LOOKUP(2,1/(SRP!$B$8:$B$10&lt;=E6082)/(SRP!$C$8:$C$10&gt;=E6082),SRP!$D$8:$D$10)*(G6082/100)*(E6082/1000)),
IF(C6082="Spirits",
SUM(LOOKUP(2,1/(SRP!$B$2:$B$7&lt;=E6082)/(SRP!$C$2:$C$7&gt;=E6082),SRP!$D$2:$D$7)*(G6082/100)*(E6082/1000)),
IF(AND(C6082="Wine",D6082="Fortified Wines"),
SUM(LOOKUP(2,1/(SRP!$B$26:$B$29&lt;=E6082)/(SRP!$C$26:$C$29&gt;=E6082),SRP!$D$26:$D$29)*(G6082/100)*(E6082/1000)),
IF(C6082="Wine",
SUM(LOOKUP(2,1/(SRP!$B$21:$B$25&lt;=E6082)/(SRP!$C$21:$C$25&gt;=E6082),SRP!$D$21:$D$25)*(G6082/100)*(E6082/1000)),
IF(AND(C6082="Ready to Drink",D6082="RTD-One Pour Cocktail&gt;7%&lt;=14.5"),
SUM(LOOKUP(2,1/(SRP!$B$16:$B$20&lt;=E6082)/(SRP!$C$16:$C$20&gt;=E6082),SRP!$D$16:$D$20)*(G6082/100)*(E6082/1000)),
IF(C6082="Ready to Drink",
SUM(LOOKUP(2,1/(SRP!$B$11:$B$15&lt;=E6082)/(SRP!$C$11:$C$15&gt;=E6082),SRP!$D$11:$D$15)*(G6082/100)*(E6082/1000)),
0)))))),2)</f>
        <v>32.51</v>
      </c>
      <c r="L6082" s="173" t="str">
        <f t="shared" si="94"/>
        <v>Wine4000</v>
      </c>
      <c r="M6082" s="154">
        <f>VLOOKUP(L6082,'Slope %'!C:D,2,0)</f>
        <v>0.05</v>
      </c>
    </row>
    <row r="6083" spans="1:13" x14ac:dyDescent="0.25">
      <c r="A6083" s="169">
        <v>65208</v>
      </c>
      <c r="B6083" s="170" t="s">
        <v>4500</v>
      </c>
      <c r="C6083" s="170" t="s">
        <v>263</v>
      </c>
      <c r="D6083" s="170" t="s">
        <v>264</v>
      </c>
      <c r="E6083" s="170">
        <v>1000</v>
      </c>
      <c r="F6083" s="170">
        <v>16</v>
      </c>
      <c r="G6083" s="171">
        <v>7</v>
      </c>
      <c r="H6083" s="170" t="s">
        <v>747</v>
      </c>
      <c r="I6083" s="171">
        <v>7.49</v>
      </c>
      <c r="J6083" s="169">
        <v>1</v>
      </c>
      <c r="K6083" s="154" cm="1">
        <f t="array" ref="K6083">ROUND(
IF(C6083="Beer",
SUM(LOOKUP(2,1/(SRP!$B$8:$B$10&lt;=E6083)/(SRP!$C$8:$C$10&gt;=E6083),SRP!$D$8:$D$10)*(G6083/100)*(E6083/1000)),
IF(C6083="Spirits",
SUM(LOOKUP(2,1/(SRP!$B$2:$B$7&lt;=E6083)/(SRP!$C$2:$C$7&gt;=E6083),SRP!$D$2:$D$7)*(G6083/100)*(E6083/1000)),
IF(AND(C6083="Wine",D6083="Fortified Wines"),
SUM(LOOKUP(2,1/(SRP!$B$26:$B$29&lt;=E6083)/(SRP!$C$26:$C$29&gt;=E6083),SRP!$D$26:$D$29)*(G6083/100)*(E6083/1000)),
IF(C6083="Wine",
SUM(LOOKUP(2,1/(SRP!$B$21:$B$25&lt;=E6083)/(SRP!$C$21:$C$25&gt;=E6083),SRP!$D$21:$D$25)*(G6083/100)*(E6083/1000)),
IF(AND(C6083="Ready to Drink",D6083="RTD-One Pour Cocktail&gt;7%&lt;=14.5"),
SUM(LOOKUP(2,1/(SRP!$B$16:$B$20&lt;=E6083)/(SRP!$C$16:$C$20&gt;=E6083),SRP!$D$16:$D$20)*(G6083/100)*(E6083/1000)),
IF(C6083="Ready to Drink",
SUM(LOOKUP(2,1/(SRP!$B$11:$B$15&lt;=E6083)/(SRP!$C$11:$C$15&gt;=E6083),SRP!$D$11:$D$15)*(G6083/100)*(E6083/1000)),
0)))))),2)</f>
        <v>5.46</v>
      </c>
      <c r="L6083" s="173" t="str">
        <f t="shared" ref="L6083:L6146" si="95">(_xlfn.CONCAT(C6083,E6083))</f>
        <v>Ready to Drink1000</v>
      </c>
      <c r="M6083" s="154">
        <f>VLOOKUP(L6083,'Slope %'!C:D,2,0)</f>
        <v>0.12</v>
      </c>
    </row>
    <row r="6084" spans="1:13" x14ac:dyDescent="0.25">
      <c r="A6084" s="169">
        <v>65208</v>
      </c>
      <c r="B6084" s="170" t="s">
        <v>4500</v>
      </c>
      <c r="C6084" s="170" t="s">
        <v>263</v>
      </c>
      <c r="D6084" s="170" t="s">
        <v>264</v>
      </c>
      <c r="E6084" s="170">
        <v>1000</v>
      </c>
      <c r="F6084" s="170">
        <v>16</v>
      </c>
      <c r="G6084" s="171">
        <v>7</v>
      </c>
      <c r="H6084" s="170" t="s">
        <v>747</v>
      </c>
      <c r="I6084" s="171">
        <v>7.49</v>
      </c>
      <c r="J6084" s="169">
        <v>1</v>
      </c>
      <c r="K6084" s="154" cm="1">
        <f t="array" ref="K6084">ROUND(
IF(C6084="Beer",
SUM(LOOKUP(2,1/(SRP!$B$8:$B$10&lt;=E6084)/(SRP!$C$8:$C$10&gt;=E6084),SRP!$D$8:$D$10)*(G6084/100)*(E6084/1000)),
IF(C6084="Spirits",
SUM(LOOKUP(2,1/(SRP!$B$2:$B$7&lt;=E6084)/(SRP!$C$2:$C$7&gt;=E6084),SRP!$D$2:$D$7)*(G6084/100)*(E6084/1000)),
IF(AND(C6084="Wine",D6084="Fortified Wines"),
SUM(LOOKUP(2,1/(SRP!$B$26:$B$29&lt;=E6084)/(SRP!$C$26:$C$29&gt;=E6084),SRP!$D$26:$D$29)*(G6084/100)*(E6084/1000)),
IF(C6084="Wine",
SUM(LOOKUP(2,1/(SRP!$B$21:$B$25&lt;=E6084)/(SRP!$C$21:$C$25&gt;=E6084),SRP!$D$21:$D$25)*(G6084/100)*(E6084/1000)),
IF(AND(C6084="Ready to Drink",D6084="RTD-One Pour Cocktail&gt;7%&lt;=14.5"),
SUM(LOOKUP(2,1/(SRP!$B$16:$B$20&lt;=E6084)/(SRP!$C$16:$C$20&gt;=E6084),SRP!$D$16:$D$20)*(G6084/100)*(E6084/1000)),
IF(C6084="Ready to Drink",
SUM(LOOKUP(2,1/(SRP!$B$11:$B$15&lt;=E6084)/(SRP!$C$11:$C$15&gt;=E6084),SRP!$D$11:$D$15)*(G6084/100)*(E6084/1000)),
0)))))),2)</f>
        <v>5.46</v>
      </c>
      <c r="L6084" s="173" t="str">
        <f t="shared" si="95"/>
        <v>Ready to Drink1000</v>
      </c>
      <c r="M6084" s="154">
        <f>VLOOKUP(L6084,'Slope %'!C:D,2,0)</f>
        <v>0.12</v>
      </c>
    </row>
    <row r="6085" spans="1:13" x14ac:dyDescent="0.25">
      <c r="A6085" s="169">
        <v>65209</v>
      </c>
      <c r="B6085" s="170" t="s">
        <v>4501</v>
      </c>
      <c r="C6085" s="170" t="s">
        <v>263</v>
      </c>
      <c r="D6085" s="170" t="s">
        <v>264</v>
      </c>
      <c r="E6085" s="170">
        <v>1000</v>
      </c>
      <c r="F6085" s="170">
        <v>16</v>
      </c>
      <c r="G6085" s="171">
        <v>7</v>
      </c>
      <c r="H6085" s="170" t="s">
        <v>747</v>
      </c>
      <c r="I6085" s="171">
        <v>7.49</v>
      </c>
      <c r="J6085" s="169">
        <v>1</v>
      </c>
      <c r="K6085" s="154" cm="1">
        <f t="array" ref="K6085">ROUND(
IF(C6085="Beer",
SUM(LOOKUP(2,1/(SRP!$B$8:$B$10&lt;=E6085)/(SRP!$C$8:$C$10&gt;=E6085),SRP!$D$8:$D$10)*(G6085/100)*(E6085/1000)),
IF(C6085="Spirits",
SUM(LOOKUP(2,1/(SRP!$B$2:$B$7&lt;=E6085)/(SRP!$C$2:$C$7&gt;=E6085),SRP!$D$2:$D$7)*(G6085/100)*(E6085/1000)),
IF(AND(C6085="Wine",D6085="Fortified Wines"),
SUM(LOOKUP(2,1/(SRP!$B$26:$B$29&lt;=E6085)/(SRP!$C$26:$C$29&gt;=E6085),SRP!$D$26:$D$29)*(G6085/100)*(E6085/1000)),
IF(C6085="Wine",
SUM(LOOKUP(2,1/(SRP!$B$21:$B$25&lt;=E6085)/(SRP!$C$21:$C$25&gt;=E6085),SRP!$D$21:$D$25)*(G6085/100)*(E6085/1000)),
IF(AND(C6085="Ready to Drink",D6085="RTD-One Pour Cocktail&gt;7%&lt;=14.5"),
SUM(LOOKUP(2,1/(SRP!$B$16:$B$20&lt;=E6085)/(SRP!$C$16:$C$20&gt;=E6085),SRP!$D$16:$D$20)*(G6085/100)*(E6085/1000)),
IF(C6085="Ready to Drink",
SUM(LOOKUP(2,1/(SRP!$B$11:$B$15&lt;=E6085)/(SRP!$C$11:$C$15&gt;=E6085),SRP!$D$11:$D$15)*(G6085/100)*(E6085/1000)),
0)))))),2)</f>
        <v>5.46</v>
      </c>
      <c r="L6085" s="173" t="str">
        <f t="shared" si="95"/>
        <v>Ready to Drink1000</v>
      </c>
      <c r="M6085" s="154">
        <f>VLOOKUP(L6085,'Slope %'!C:D,2,0)</f>
        <v>0.12</v>
      </c>
    </row>
    <row r="6086" spans="1:13" x14ac:dyDescent="0.25">
      <c r="A6086" s="169">
        <v>65209</v>
      </c>
      <c r="B6086" s="170" t="s">
        <v>4501</v>
      </c>
      <c r="C6086" s="170" t="s">
        <v>263</v>
      </c>
      <c r="D6086" s="170" t="s">
        <v>264</v>
      </c>
      <c r="E6086" s="170">
        <v>1000</v>
      </c>
      <c r="F6086" s="170">
        <v>16</v>
      </c>
      <c r="G6086" s="171">
        <v>7</v>
      </c>
      <c r="H6086" s="170" t="s">
        <v>747</v>
      </c>
      <c r="I6086" s="171">
        <v>7.49</v>
      </c>
      <c r="J6086" s="169">
        <v>1</v>
      </c>
      <c r="K6086" s="154" cm="1">
        <f t="array" ref="K6086">ROUND(
IF(C6086="Beer",
SUM(LOOKUP(2,1/(SRP!$B$8:$B$10&lt;=E6086)/(SRP!$C$8:$C$10&gt;=E6086),SRP!$D$8:$D$10)*(G6086/100)*(E6086/1000)),
IF(C6086="Spirits",
SUM(LOOKUP(2,1/(SRP!$B$2:$B$7&lt;=E6086)/(SRP!$C$2:$C$7&gt;=E6086),SRP!$D$2:$D$7)*(G6086/100)*(E6086/1000)),
IF(AND(C6086="Wine",D6086="Fortified Wines"),
SUM(LOOKUP(2,1/(SRP!$B$26:$B$29&lt;=E6086)/(SRP!$C$26:$C$29&gt;=E6086),SRP!$D$26:$D$29)*(G6086/100)*(E6086/1000)),
IF(C6086="Wine",
SUM(LOOKUP(2,1/(SRP!$B$21:$B$25&lt;=E6086)/(SRP!$C$21:$C$25&gt;=E6086),SRP!$D$21:$D$25)*(G6086/100)*(E6086/1000)),
IF(AND(C6086="Ready to Drink",D6086="RTD-One Pour Cocktail&gt;7%&lt;=14.5"),
SUM(LOOKUP(2,1/(SRP!$B$16:$B$20&lt;=E6086)/(SRP!$C$16:$C$20&gt;=E6086),SRP!$D$16:$D$20)*(G6086/100)*(E6086/1000)),
IF(C6086="Ready to Drink",
SUM(LOOKUP(2,1/(SRP!$B$11:$B$15&lt;=E6086)/(SRP!$C$11:$C$15&gt;=E6086),SRP!$D$11:$D$15)*(G6086/100)*(E6086/1000)),
0)))))),2)</f>
        <v>5.46</v>
      </c>
      <c r="L6086" s="173" t="str">
        <f t="shared" si="95"/>
        <v>Ready to Drink1000</v>
      </c>
      <c r="M6086" s="154">
        <f>VLOOKUP(L6086,'Slope %'!C:D,2,0)</f>
        <v>0.12</v>
      </c>
    </row>
    <row r="6087" spans="1:13" x14ac:dyDescent="0.25">
      <c r="A6087" s="169">
        <v>65212</v>
      </c>
      <c r="B6087" s="170" t="s">
        <v>4502</v>
      </c>
      <c r="C6087" s="170" t="s">
        <v>263</v>
      </c>
      <c r="D6087" s="170" t="s">
        <v>264</v>
      </c>
      <c r="E6087" s="170">
        <v>1000</v>
      </c>
      <c r="F6087" s="170">
        <v>16</v>
      </c>
      <c r="G6087" s="171">
        <v>7</v>
      </c>
      <c r="H6087" s="170" t="s">
        <v>747</v>
      </c>
      <c r="I6087" s="171">
        <v>7.49</v>
      </c>
      <c r="J6087" s="169">
        <v>1</v>
      </c>
      <c r="K6087" s="154" cm="1">
        <f t="array" ref="K6087">ROUND(
IF(C6087="Beer",
SUM(LOOKUP(2,1/(SRP!$B$8:$B$10&lt;=E6087)/(SRP!$C$8:$C$10&gt;=E6087),SRP!$D$8:$D$10)*(G6087/100)*(E6087/1000)),
IF(C6087="Spirits",
SUM(LOOKUP(2,1/(SRP!$B$2:$B$7&lt;=E6087)/(SRP!$C$2:$C$7&gt;=E6087),SRP!$D$2:$D$7)*(G6087/100)*(E6087/1000)),
IF(AND(C6087="Wine",D6087="Fortified Wines"),
SUM(LOOKUP(2,1/(SRP!$B$26:$B$29&lt;=E6087)/(SRP!$C$26:$C$29&gt;=E6087),SRP!$D$26:$D$29)*(G6087/100)*(E6087/1000)),
IF(C6087="Wine",
SUM(LOOKUP(2,1/(SRP!$B$21:$B$25&lt;=E6087)/(SRP!$C$21:$C$25&gt;=E6087),SRP!$D$21:$D$25)*(G6087/100)*(E6087/1000)),
IF(AND(C6087="Ready to Drink",D6087="RTD-One Pour Cocktail&gt;7%&lt;=14.5"),
SUM(LOOKUP(2,1/(SRP!$B$16:$B$20&lt;=E6087)/(SRP!$C$16:$C$20&gt;=E6087),SRP!$D$16:$D$20)*(G6087/100)*(E6087/1000)),
IF(C6087="Ready to Drink",
SUM(LOOKUP(2,1/(SRP!$B$11:$B$15&lt;=E6087)/(SRP!$C$11:$C$15&gt;=E6087),SRP!$D$11:$D$15)*(G6087/100)*(E6087/1000)),
0)))))),2)</f>
        <v>5.46</v>
      </c>
      <c r="L6087" s="173" t="str">
        <f t="shared" si="95"/>
        <v>Ready to Drink1000</v>
      </c>
      <c r="M6087" s="154">
        <f>VLOOKUP(L6087,'Slope %'!C:D,2,0)</f>
        <v>0.12</v>
      </c>
    </row>
    <row r="6088" spans="1:13" x14ac:dyDescent="0.25">
      <c r="A6088" s="169">
        <v>65212</v>
      </c>
      <c r="B6088" s="170" t="s">
        <v>4502</v>
      </c>
      <c r="C6088" s="170" t="s">
        <v>263</v>
      </c>
      <c r="D6088" s="170" t="s">
        <v>264</v>
      </c>
      <c r="E6088" s="170">
        <v>1000</v>
      </c>
      <c r="F6088" s="170">
        <v>16</v>
      </c>
      <c r="G6088" s="171">
        <v>7</v>
      </c>
      <c r="H6088" s="170" t="s">
        <v>747</v>
      </c>
      <c r="I6088" s="171">
        <v>7.49</v>
      </c>
      <c r="J6088" s="169">
        <v>1</v>
      </c>
      <c r="K6088" s="154" cm="1">
        <f t="array" ref="K6088">ROUND(
IF(C6088="Beer",
SUM(LOOKUP(2,1/(SRP!$B$8:$B$10&lt;=E6088)/(SRP!$C$8:$C$10&gt;=E6088),SRP!$D$8:$D$10)*(G6088/100)*(E6088/1000)),
IF(C6088="Spirits",
SUM(LOOKUP(2,1/(SRP!$B$2:$B$7&lt;=E6088)/(SRP!$C$2:$C$7&gt;=E6088),SRP!$D$2:$D$7)*(G6088/100)*(E6088/1000)),
IF(AND(C6088="Wine",D6088="Fortified Wines"),
SUM(LOOKUP(2,1/(SRP!$B$26:$B$29&lt;=E6088)/(SRP!$C$26:$C$29&gt;=E6088),SRP!$D$26:$D$29)*(G6088/100)*(E6088/1000)),
IF(C6088="Wine",
SUM(LOOKUP(2,1/(SRP!$B$21:$B$25&lt;=E6088)/(SRP!$C$21:$C$25&gt;=E6088),SRP!$D$21:$D$25)*(G6088/100)*(E6088/1000)),
IF(AND(C6088="Ready to Drink",D6088="RTD-One Pour Cocktail&gt;7%&lt;=14.5"),
SUM(LOOKUP(2,1/(SRP!$B$16:$B$20&lt;=E6088)/(SRP!$C$16:$C$20&gt;=E6088),SRP!$D$16:$D$20)*(G6088/100)*(E6088/1000)),
IF(C6088="Ready to Drink",
SUM(LOOKUP(2,1/(SRP!$B$11:$B$15&lt;=E6088)/(SRP!$C$11:$C$15&gt;=E6088),SRP!$D$11:$D$15)*(G6088/100)*(E6088/1000)),
0)))))),2)</f>
        <v>5.46</v>
      </c>
      <c r="L6088" s="173" t="str">
        <f t="shared" si="95"/>
        <v>Ready to Drink1000</v>
      </c>
      <c r="M6088" s="154">
        <f>VLOOKUP(L6088,'Slope %'!C:D,2,0)</f>
        <v>0.12</v>
      </c>
    </row>
    <row r="6089" spans="1:13" x14ac:dyDescent="0.25">
      <c r="A6089" s="169">
        <v>65213</v>
      </c>
      <c r="B6089" s="170" t="s">
        <v>4503</v>
      </c>
      <c r="C6089" s="170" t="s">
        <v>263</v>
      </c>
      <c r="D6089" s="170" t="s">
        <v>264</v>
      </c>
      <c r="E6089" s="170">
        <v>1000</v>
      </c>
      <c r="F6089" s="170">
        <v>16</v>
      </c>
      <c r="G6089" s="171">
        <v>7</v>
      </c>
      <c r="H6089" s="170" t="s">
        <v>747</v>
      </c>
      <c r="I6089" s="171">
        <v>6.99</v>
      </c>
      <c r="J6089" s="169">
        <v>1</v>
      </c>
      <c r="K6089" s="154" cm="1">
        <f t="array" ref="K6089">ROUND(
IF(C6089="Beer",
SUM(LOOKUP(2,1/(SRP!$B$8:$B$10&lt;=E6089)/(SRP!$C$8:$C$10&gt;=E6089),SRP!$D$8:$D$10)*(G6089/100)*(E6089/1000)),
IF(C6089="Spirits",
SUM(LOOKUP(2,1/(SRP!$B$2:$B$7&lt;=E6089)/(SRP!$C$2:$C$7&gt;=E6089),SRP!$D$2:$D$7)*(G6089/100)*(E6089/1000)),
IF(AND(C6089="Wine",D6089="Fortified Wines"),
SUM(LOOKUP(2,1/(SRP!$B$26:$B$29&lt;=E6089)/(SRP!$C$26:$C$29&gt;=E6089),SRP!$D$26:$D$29)*(G6089/100)*(E6089/1000)),
IF(C6089="Wine",
SUM(LOOKUP(2,1/(SRP!$B$21:$B$25&lt;=E6089)/(SRP!$C$21:$C$25&gt;=E6089),SRP!$D$21:$D$25)*(G6089/100)*(E6089/1000)),
IF(AND(C6089="Ready to Drink",D6089="RTD-One Pour Cocktail&gt;7%&lt;=14.5"),
SUM(LOOKUP(2,1/(SRP!$B$16:$B$20&lt;=E6089)/(SRP!$C$16:$C$20&gt;=E6089),SRP!$D$16:$D$20)*(G6089/100)*(E6089/1000)),
IF(C6089="Ready to Drink",
SUM(LOOKUP(2,1/(SRP!$B$11:$B$15&lt;=E6089)/(SRP!$C$11:$C$15&gt;=E6089),SRP!$D$11:$D$15)*(G6089/100)*(E6089/1000)),
0)))))),2)</f>
        <v>5.46</v>
      </c>
      <c r="L6089" s="173" t="str">
        <f t="shared" si="95"/>
        <v>Ready to Drink1000</v>
      </c>
      <c r="M6089" s="154">
        <f>VLOOKUP(L6089,'Slope %'!C:D,2,0)</f>
        <v>0.12</v>
      </c>
    </row>
    <row r="6090" spans="1:13" x14ac:dyDescent="0.25">
      <c r="A6090" s="169">
        <v>65213</v>
      </c>
      <c r="B6090" s="170" t="s">
        <v>4503</v>
      </c>
      <c r="C6090" s="170" t="s">
        <v>263</v>
      </c>
      <c r="D6090" s="170" t="s">
        <v>264</v>
      </c>
      <c r="E6090" s="170">
        <v>1000</v>
      </c>
      <c r="F6090" s="170">
        <v>16</v>
      </c>
      <c r="G6090" s="171">
        <v>7</v>
      </c>
      <c r="H6090" s="170" t="s">
        <v>747</v>
      </c>
      <c r="I6090" s="171">
        <v>6.99</v>
      </c>
      <c r="J6090" s="169">
        <v>1</v>
      </c>
      <c r="K6090" s="154" cm="1">
        <f t="array" ref="K6090">ROUND(
IF(C6090="Beer",
SUM(LOOKUP(2,1/(SRP!$B$8:$B$10&lt;=E6090)/(SRP!$C$8:$C$10&gt;=E6090),SRP!$D$8:$D$10)*(G6090/100)*(E6090/1000)),
IF(C6090="Spirits",
SUM(LOOKUP(2,1/(SRP!$B$2:$B$7&lt;=E6090)/(SRP!$C$2:$C$7&gt;=E6090),SRP!$D$2:$D$7)*(G6090/100)*(E6090/1000)),
IF(AND(C6090="Wine",D6090="Fortified Wines"),
SUM(LOOKUP(2,1/(SRP!$B$26:$B$29&lt;=E6090)/(SRP!$C$26:$C$29&gt;=E6090),SRP!$D$26:$D$29)*(G6090/100)*(E6090/1000)),
IF(C6090="Wine",
SUM(LOOKUP(2,1/(SRP!$B$21:$B$25&lt;=E6090)/(SRP!$C$21:$C$25&gt;=E6090),SRP!$D$21:$D$25)*(G6090/100)*(E6090/1000)),
IF(AND(C6090="Ready to Drink",D6090="RTD-One Pour Cocktail&gt;7%&lt;=14.5"),
SUM(LOOKUP(2,1/(SRP!$B$16:$B$20&lt;=E6090)/(SRP!$C$16:$C$20&gt;=E6090),SRP!$D$16:$D$20)*(G6090/100)*(E6090/1000)),
IF(C6090="Ready to Drink",
SUM(LOOKUP(2,1/(SRP!$B$11:$B$15&lt;=E6090)/(SRP!$C$11:$C$15&gt;=E6090),SRP!$D$11:$D$15)*(G6090/100)*(E6090/1000)),
0)))))),2)</f>
        <v>5.46</v>
      </c>
      <c r="L6090" s="173" t="str">
        <f t="shared" si="95"/>
        <v>Ready to Drink1000</v>
      </c>
      <c r="M6090" s="154">
        <f>VLOOKUP(L6090,'Slope %'!C:D,2,0)</f>
        <v>0.12</v>
      </c>
    </row>
    <row r="6091" spans="1:13" x14ac:dyDescent="0.25">
      <c r="A6091" s="169">
        <v>65215</v>
      </c>
      <c r="B6091" s="170" t="s">
        <v>4504</v>
      </c>
      <c r="C6091" s="170" t="s">
        <v>24</v>
      </c>
      <c r="D6091" s="170" t="s">
        <v>58</v>
      </c>
      <c r="E6091" s="170">
        <v>4000</v>
      </c>
      <c r="F6091" s="170">
        <v>4</v>
      </c>
      <c r="G6091" s="171">
        <v>12</v>
      </c>
      <c r="H6091" s="170" t="s">
        <v>26</v>
      </c>
      <c r="I6091" s="171">
        <v>45.99</v>
      </c>
      <c r="J6091" s="169">
        <v>1</v>
      </c>
      <c r="K6091" s="154" cm="1">
        <f t="array" ref="K6091">ROUND(
IF(C6091="Beer",
SUM(LOOKUP(2,1/(SRP!$B$8:$B$10&lt;=E6091)/(SRP!$C$8:$C$10&gt;=E6091),SRP!$D$8:$D$10)*(G6091/100)*(E6091/1000)),
IF(C6091="Spirits",
SUM(LOOKUP(2,1/(SRP!$B$2:$B$7&lt;=E6091)/(SRP!$C$2:$C$7&gt;=E6091),SRP!$D$2:$D$7)*(G6091/100)*(E6091/1000)),
IF(AND(C6091="Wine",D6091="Fortified Wines"),
SUM(LOOKUP(2,1/(SRP!$B$26:$B$29&lt;=E6091)/(SRP!$C$26:$C$29&gt;=E6091),SRP!$D$26:$D$29)*(G6091/100)*(E6091/1000)),
IF(C6091="Wine",
SUM(LOOKUP(2,1/(SRP!$B$21:$B$25&lt;=E6091)/(SRP!$C$21:$C$25&gt;=E6091),SRP!$D$21:$D$25)*(G6091/100)*(E6091/1000)),
IF(AND(C6091="Ready to Drink",D6091="RTD-One Pour Cocktail&gt;7%&lt;=14.5"),
SUM(LOOKUP(2,1/(SRP!$B$16:$B$20&lt;=E6091)/(SRP!$C$16:$C$20&gt;=E6091),SRP!$D$16:$D$20)*(G6091/100)*(E6091/1000)),
IF(C6091="Ready to Drink",
SUM(LOOKUP(2,1/(SRP!$B$11:$B$15&lt;=E6091)/(SRP!$C$11:$C$15&gt;=E6091),SRP!$D$11:$D$15)*(G6091/100)*(E6091/1000)),
0)))))),2)</f>
        <v>31.2</v>
      </c>
      <c r="L6091" s="173" t="str">
        <f t="shared" si="95"/>
        <v>Wine4000</v>
      </c>
      <c r="M6091" s="154">
        <f>VLOOKUP(L6091,'Slope %'!C:D,2,0)</f>
        <v>0.05</v>
      </c>
    </row>
    <row r="6092" spans="1:13" x14ac:dyDescent="0.25">
      <c r="A6092" s="169">
        <v>65217</v>
      </c>
      <c r="B6092" s="170" t="s">
        <v>4505</v>
      </c>
      <c r="C6092" s="170" t="s">
        <v>263</v>
      </c>
      <c r="D6092" s="170" t="s">
        <v>935</v>
      </c>
      <c r="E6092" s="170">
        <v>2840</v>
      </c>
      <c r="F6092" s="170">
        <v>3</v>
      </c>
      <c r="G6092" s="171">
        <v>5</v>
      </c>
      <c r="H6092" s="170" t="s">
        <v>1615</v>
      </c>
      <c r="I6092" s="171">
        <v>29.99</v>
      </c>
      <c r="J6092" s="169">
        <v>8</v>
      </c>
      <c r="K6092" s="154" cm="1">
        <f t="array" ref="K6092">ROUND(
IF(C6092="Beer",
SUM(LOOKUP(2,1/(SRP!$B$8:$B$10&lt;=E6092)/(SRP!$C$8:$C$10&gt;=E6092),SRP!$D$8:$D$10)*(G6092/100)*(E6092/1000)),
IF(C6092="Spirits",
SUM(LOOKUP(2,1/(SRP!$B$2:$B$7&lt;=E6092)/(SRP!$C$2:$C$7&gt;=E6092),SRP!$D$2:$D$7)*(G6092/100)*(E6092/1000)),
IF(AND(C6092="Wine",D6092="Fortified Wines"),
SUM(LOOKUP(2,1/(SRP!$B$26:$B$29&lt;=E6092)/(SRP!$C$26:$C$29&gt;=E6092),SRP!$D$26:$D$29)*(G6092/100)*(E6092/1000)),
IF(C6092="Wine",
SUM(LOOKUP(2,1/(SRP!$B$21:$B$25&lt;=E6092)/(SRP!$C$21:$C$25&gt;=E6092),SRP!$D$21:$D$25)*(G6092/100)*(E6092/1000)),
IF(AND(C6092="Ready to Drink",D6092="RTD-One Pour Cocktail&gt;7%&lt;=14.5"),
SUM(LOOKUP(2,1/(SRP!$B$16:$B$20&lt;=E6092)/(SRP!$C$16:$C$20&gt;=E6092),SRP!$D$16:$D$20)*(G6092/100)*(E6092/1000)),
IF(C6092="Ready to Drink",
SUM(LOOKUP(2,1/(SRP!$B$11:$B$15&lt;=E6092)/(SRP!$C$11:$C$15&gt;=E6092),SRP!$D$11:$D$15)*(G6092/100)*(E6092/1000)),
0)))))),2)</f>
        <v>11.09</v>
      </c>
      <c r="L6092" s="173" t="str">
        <f t="shared" si="95"/>
        <v>Ready to Drink2840</v>
      </c>
      <c r="M6092" s="154">
        <f>VLOOKUP(L6092,'Slope %'!C:D,2,0)</f>
        <v>0.1</v>
      </c>
    </row>
    <row r="6093" spans="1:13" x14ac:dyDescent="0.25">
      <c r="A6093" s="169">
        <v>65217</v>
      </c>
      <c r="B6093" s="170" t="s">
        <v>4505</v>
      </c>
      <c r="C6093" s="170" t="s">
        <v>263</v>
      </c>
      <c r="D6093" s="170" t="s">
        <v>935</v>
      </c>
      <c r="E6093" s="170">
        <v>2840</v>
      </c>
      <c r="F6093" s="170">
        <v>3</v>
      </c>
      <c r="G6093" s="171">
        <v>5</v>
      </c>
      <c r="H6093" s="170" t="s">
        <v>1615</v>
      </c>
      <c r="I6093" s="171">
        <v>29.99</v>
      </c>
      <c r="J6093" s="169">
        <v>8</v>
      </c>
      <c r="K6093" s="154" cm="1">
        <f t="array" ref="K6093">ROUND(
IF(C6093="Beer",
SUM(LOOKUP(2,1/(SRP!$B$8:$B$10&lt;=E6093)/(SRP!$C$8:$C$10&gt;=E6093),SRP!$D$8:$D$10)*(G6093/100)*(E6093/1000)),
IF(C6093="Spirits",
SUM(LOOKUP(2,1/(SRP!$B$2:$B$7&lt;=E6093)/(SRP!$C$2:$C$7&gt;=E6093),SRP!$D$2:$D$7)*(G6093/100)*(E6093/1000)),
IF(AND(C6093="Wine",D6093="Fortified Wines"),
SUM(LOOKUP(2,1/(SRP!$B$26:$B$29&lt;=E6093)/(SRP!$C$26:$C$29&gt;=E6093),SRP!$D$26:$D$29)*(G6093/100)*(E6093/1000)),
IF(C6093="Wine",
SUM(LOOKUP(2,1/(SRP!$B$21:$B$25&lt;=E6093)/(SRP!$C$21:$C$25&gt;=E6093),SRP!$D$21:$D$25)*(G6093/100)*(E6093/1000)),
IF(AND(C6093="Ready to Drink",D6093="RTD-One Pour Cocktail&gt;7%&lt;=14.5"),
SUM(LOOKUP(2,1/(SRP!$B$16:$B$20&lt;=E6093)/(SRP!$C$16:$C$20&gt;=E6093),SRP!$D$16:$D$20)*(G6093/100)*(E6093/1000)),
IF(C6093="Ready to Drink",
SUM(LOOKUP(2,1/(SRP!$B$11:$B$15&lt;=E6093)/(SRP!$C$11:$C$15&gt;=E6093),SRP!$D$11:$D$15)*(G6093/100)*(E6093/1000)),
0)))))),2)</f>
        <v>11.09</v>
      </c>
      <c r="L6093" s="173" t="str">
        <f t="shared" si="95"/>
        <v>Ready to Drink2840</v>
      </c>
      <c r="M6093" s="154">
        <f>VLOOKUP(L6093,'Slope %'!C:D,2,0)</f>
        <v>0.1</v>
      </c>
    </row>
    <row r="6094" spans="1:13" x14ac:dyDescent="0.25">
      <c r="A6094" s="169">
        <v>65221</v>
      </c>
      <c r="B6094" s="170" t="s">
        <v>4506</v>
      </c>
      <c r="C6094" s="170" t="s">
        <v>11</v>
      </c>
      <c r="D6094" s="170" t="s">
        <v>303</v>
      </c>
      <c r="E6094" s="170">
        <v>473</v>
      </c>
      <c r="F6094" s="170">
        <v>24</v>
      </c>
      <c r="G6094" s="171">
        <v>4</v>
      </c>
      <c r="H6094" s="170" t="s">
        <v>2850</v>
      </c>
      <c r="I6094" s="171">
        <v>4.0999999999999996</v>
      </c>
      <c r="J6094" s="169">
        <v>1</v>
      </c>
      <c r="K6094" s="154" cm="1">
        <f t="array" ref="K6094">ROUND(
IF(C6094="Beer",
SUM(LOOKUP(2,1/(SRP!$B$8:$B$10&lt;=E6094)/(SRP!$C$8:$C$10&gt;=E6094),SRP!$D$8:$D$10)*(G6094/100)*(E6094/1000)),
IF(C6094="Spirits",
SUM(LOOKUP(2,1/(SRP!$B$2:$B$7&lt;=E6094)/(SRP!$C$2:$C$7&gt;=E6094),SRP!$D$2:$D$7)*(G6094/100)*(E6094/1000)),
IF(AND(C6094="Wine",D6094="Fortified Wines"),
SUM(LOOKUP(2,1/(SRP!$B$26:$B$29&lt;=E6094)/(SRP!$C$26:$C$29&gt;=E6094),SRP!$D$26:$D$29)*(G6094/100)*(E6094/1000)),
IF(C6094="Wine",
SUM(LOOKUP(2,1/(SRP!$B$21:$B$25&lt;=E6094)/(SRP!$C$21:$C$25&gt;=E6094),SRP!$D$21:$D$25)*(G6094/100)*(E6094/1000)),
IF(AND(C6094="Ready to Drink",D6094="RTD-One Pour Cocktail&gt;7%&lt;=14.5"),
SUM(LOOKUP(2,1/(SRP!$B$16:$B$20&lt;=E6094)/(SRP!$C$16:$C$20&gt;=E6094),SRP!$D$16:$D$20)*(G6094/100)*(E6094/1000)),
IF(C6094="Ready to Drink",
SUM(LOOKUP(2,1/(SRP!$B$11:$B$15&lt;=E6094)/(SRP!$C$11:$C$15&gt;=E6094),SRP!$D$11:$D$15)*(G6094/100)*(E6094/1000)),
0)))))),2)</f>
        <v>1.48</v>
      </c>
      <c r="L6094" s="173" t="str">
        <f t="shared" si="95"/>
        <v>Beer473</v>
      </c>
      <c r="M6094" s="154">
        <f>VLOOKUP(L6094,'Slope %'!C:D,2,0)</f>
        <v>0.12</v>
      </c>
    </row>
    <row r="6095" spans="1:13" x14ac:dyDescent="0.25">
      <c r="A6095" s="169">
        <v>65221</v>
      </c>
      <c r="B6095" s="170" t="s">
        <v>4506</v>
      </c>
      <c r="C6095" s="170" t="s">
        <v>11</v>
      </c>
      <c r="D6095" s="170" t="s">
        <v>303</v>
      </c>
      <c r="E6095" s="170">
        <v>473</v>
      </c>
      <c r="F6095" s="170">
        <v>24</v>
      </c>
      <c r="G6095" s="171">
        <v>4</v>
      </c>
      <c r="H6095" s="170" t="s">
        <v>2850</v>
      </c>
      <c r="I6095" s="171">
        <v>4.0999999999999996</v>
      </c>
      <c r="J6095" s="169">
        <v>1</v>
      </c>
      <c r="K6095" s="154" cm="1">
        <f t="array" ref="K6095">ROUND(
IF(C6095="Beer",
SUM(LOOKUP(2,1/(SRP!$B$8:$B$10&lt;=E6095)/(SRP!$C$8:$C$10&gt;=E6095),SRP!$D$8:$D$10)*(G6095/100)*(E6095/1000)),
IF(C6095="Spirits",
SUM(LOOKUP(2,1/(SRP!$B$2:$B$7&lt;=E6095)/(SRP!$C$2:$C$7&gt;=E6095),SRP!$D$2:$D$7)*(G6095/100)*(E6095/1000)),
IF(AND(C6095="Wine",D6095="Fortified Wines"),
SUM(LOOKUP(2,1/(SRP!$B$26:$B$29&lt;=E6095)/(SRP!$C$26:$C$29&gt;=E6095),SRP!$D$26:$D$29)*(G6095/100)*(E6095/1000)),
IF(C6095="Wine",
SUM(LOOKUP(2,1/(SRP!$B$21:$B$25&lt;=E6095)/(SRP!$C$21:$C$25&gt;=E6095),SRP!$D$21:$D$25)*(G6095/100)*(E6095/1000)),
IF(AND(C6095="Ready to Drink",D6095="RTD-One Pour Cocktail&gt;7%&lt;=14.5"),
SUM(LOOKUP(2,1/(SRP!$B$16:$B$20&lt;=E6095)/(SRP!$C$16:$C$20&gt;=E6095),SRP!$D$16:$D$20)*(G6095/100)*(E6095/1000)),
IF(C6095="Ready to Drink",
SUM(LOOKUP(2,1/(SRP!$B$11:$B$15&lt;=E6095)/(SRP!$C$11:$C$15&gt;=E6095),SRP!$D$11:$D$15)*(G6095/100)*(E6095/1000)),
0)))))),2)</f>
        <v>1.48</v>
      </c>
      <c r="L6095" s="173" t="str">
        <f t="shared" si="95"/>
        <v>Beer473</v>
      </c>
      <c r="M6095" s="154">
        <f>VLOOKUP(L6095,'Slope %'!C:D,2,0)</f>
        <v>0.12</v>
      </c>
    </row>
    <row r="6096" spans="1:13" x14ac:dyDescent="0.25">
      <c r="A6096" s="169">
        <v>65226</v>
      </c>
      <c r="B6096" s="170" t="s">
        <v>4507</v>
      </c>
      <c r="C6096" s="170" t="s">
        <v>24</v>
      </c>
      <c r="D6096" s="170" t="s">
        <v>109</v>
      </c>
      <c r="E6096" s="170">
        <v>750</v>
      </c>
      <c r="F6096" s="170">
        <v>6</v>
      </c>
      <c r="G6096" s="171">
        <v>9</v>
      </c>
      <c r="H6096" s="170" t="s">
        <v>218</v>
      </c>
      <c r="I6096" s="171">
        <v>44.99</v>
      </c>
      <c r="J6096" s="169">
        <v>1</v>
      </c>
      <c r="K6096" s="154" cm="1">
        <f t="array" ref="K6096">ROUND(
IF(C6096="Beer",
SUM(LOOKUP(2,1/(SRP!$B$8:$B$10&lt;=E6096)/(SRP!$C$8:$C$10&gt;=E6096),SRP!$D$8:$D$10)*(G6096/100)*(E6096/1000)),
IF(C6096="Spirits",
SUM(LOOKUP(2,1/(SRP!$B$2:$B$7&lt;=E6096)/(SRP!$C$2:$C$7&gt;=E6096),SRP!$D$2:$D$7)*(G6096/100)*(E6096/1000)),
IF(AND(C6096="Wine",D6096="Fortified Wines"),
SUM(LOOKUP(2,1/(SRP!$B$26:$B$29&lt;=E6096)/(SRP!$C$26:$C$29&gt;=E6096),SRP!$D$26:$D$29)*(G6096/100)*(E6096/1000)),
IF(C6096="Wine",
SUM(LOOKUP(2,1/(SRP!$B$21:$B$25&lt;=E6096)/(SRP!$C$21:$C$25&gt;=E6096),SRP!$D$21:$D$25)*(G6096/100)*(E6096/1000)),
IF(AND(C6096="Ready to Drink",D6096="RTD-One Pour Cocktail&gt;7%&lt;=14.5"),
SUM(LOOKUP(2,1/(SRP!$B$16:$B$20&lt;=E6096)/(SRP!$C$16:$C$20&gt;=E6096),SRP!$D$16:$D$20)*(G6096/100)*(E6096/1000)),
IF(C6096="Ready to Drink",
SUM(LOOKUP(2,1/(SRP!$B$11:$B$15&lt;=E6096)/(SRP!$C$11:$C$15&gt;=E6096),SRP!$D$11:$D$15)*(G6096/100)*(E6096/1000)),
0)))))),2)</f>
        <v>5.27</v>
      </c>
      <c r="L6096" s="173" t="str">
        <f t="shared" si="95"/>
        <v>Wine750</v>
      </c>
      <c r="M6096" s="154">
        <f>VLOOKUP(L6096,'Slope %'!C:D,2,0)</f>
        <v>0.1</v>
      </c>
    </row>
    <row r="6097" spans="1:13" x14ac:dyDescent="0.25">
      <c r="A6097" s="169">
        <v>65228</v>
      </c>
      <c r="B6097" s="170" t="s">
        <v>4508</v>
      </c>
      <c r="C6097" s="170" t="s">
        <v>24</v>
      </c>
      <c r="D6097" s="170" t="s">
        <v>58</v>
      </c>
      <c r="E6097" s="170">
        <v>750</v>
      </c>
      <c r="F6097" s="170">
        <v>12</v>
      </c>
      <c r="G6097" s="171">
        <v>12.5</v>
      </c>
      <c r="H6097" s="170" t="s">
        <v>47</v>
      </c>
      <c r="I6097" s="171">
        <v>11.99</v>
      </c>
      <c r="J6097" s="169">
        <v>1</v>
      </c>
      <c r="K6097" s="154" cm="1">
        <f t="array" ref="K6097">ROUND(
IF(C6097="Beer",
SUM(LOOKUP(2,1/(SRP!$B$8:$B$10&lt;=E6097)/(SRP!$C$8:$C$10&gt;=E6097),SRP!$D$8:$D$10)*(G6097/100)*(E6097/1000)),
IF(C6097="Spirits",
SUM(LOOKUP(2,1/(SRP!$B$2:$B$7&lt;=E6097)/(SRP!$C$2:$C$7&gt;=E6097),SRP!$D$2:$D$7)*(G6097/100)*(E6097/1000)),
IF(AND(C6097="Wine",D6097="Fortified Wines"),
SUM(LOOKUP(2,1/(SRP!$B$26:$B$29&lt;=E6097)/(SRP!$C$26:$C$29&gt;=E6097),SRP!$D$26:$D$29)*(G6097/100)*(E6097/1000)),
IF(C6097="Wine",
SUM(LOOKUP(2,1/(SRP!$B$21:$B$25&lt;=E6097)/(SRP!$C$21:$C$25&gt;=E6097),SRP!$D$21:$D$25)*(G6097/100)*(E6097/1000)),
IF(AND(C6097="Ready to Drink",D6097="RTD-One Pour Cocktail&gt;7%&lt;=14.5"),
SUM(LOOKUP(2,1/(SRP!$B$16:$B$20&lt;=E6097)/(SRP!$C$16:$C$20&gt;=E6097),SRP!$D$16:$D$20)*(G6097/100)*(E6097/1000)),
IF(C6097="Ready to Drink",
SUM(LOOKUP(2,1/(SRP!$B$11:$B$15&lt;=E6097)/(SRP!$C$11:$C$15&gt;=E6097),SRP!$D$11:$D$15)*(G6097/100)*(E6097/1000)),
0)))))),2)</f>
        <v>7.32</v>
      </c>
      <c r="L6097" s="173" t="str">
        <f t="shared" si="95"/>
        <v>Wine750</v>
      </c>
      <c r="M6097" s="154">
        <f>VLOOKUP(L6097,'Slope %'!C:D,2,0)</f>
        <v>0.1</v>
      </c>
    </row>
    <row r="6098" spans="1:13" x14ac:dyDescent="0.25">
      <c r="A6098" s="169">
        <v>65239</v>
      </c>
      <c r="B6098" s="170" t="s">
        <v>4509</v>
      </c>
      <c r="C6098" s="170" t="s">
        <v>11</v>
      </c>
      <c r="D6098" s="170" t="s">
        <v>12</v>
      </c>
      <c r="E6098" s="170">
        <v>4260</v>
      </c>
      <c r="F6098" s="170">
        <v>2</v>
      </c>
      <c r="G6098" s="171">
        <v>4.2</v>
      </c>
      <c r="H6098" s="170" t="s">
        <v>2190</v>
      </c>
      <c r="I6098" s="171">
        <v>32.99</v>
      </c>
      <c r="J6098" s="169">
        <v>12</v>
      </c>
      <c r="K6098" s="154" cm="1">
        <f t="array" ref="K6098">ROUND(
IF(C6098="Beer",
SUM(LOOKUP(2,1/(SRP!$B$8:$B$10&lt;=E6098)/(SRP!$C$8:$C$10&gt;=E6098),SRP!$D$8:$D$10)*(G6098/100)*(E6098/1000)),
IF(C6098="Spirits",
SUM(LOOKUP(2,1/(SRP!$B$2:$B$7&lt;=E6098)/(SRP!$C$2:$C$7&gt;=E6098),SRP!$D$2:$D$7)*(G6098/100)*(E6098/1000)),
IF(AND(C6098="Wine",D6098="Fortified Wines"),
SUM(LOOKUP(2,1/(SRP!$B$26:$B$29&lt;=E6098)/(SRP!$C$26:$C$29&gt;=E6098),SRP!$D$26:$D$29)*(G6098/100)*(E6098/1000)),
IF(C6098="Wine",
SUM(LOOKUP(2,1/(SRP!$B$21:$B$25&lt;=E6098)/(SRP!$C$21:$C$25&gt;=E6098),SRP!$D$21:$D$25)*(G6098/100)*(E6098/1000)),
IF(AND(C6098="Ready to Drink",D6098="RTD-One Pour Cocktail&gt;7%&lt;=14.5"),
SUM(LOOKUP(2,1/(SRP!$B$16:$B$20&lt;=E6098)/(SRP!$C$16:$C$20&gt;=E6098),SRP!$D$16:$D$20)*(G6098/100)*(E6098/1000)),
IF(C6098="Ready to Drink",
SUM(LOOKUP(2,1/(SRP!$B$11:$B$15&lt;=E6098)/(SRP!$C$11:$C$15&gt;=E6098),SRP!$D$11:$D$15)*(G6098/100)*(E6098/1000)),
0)))))),2)</f>
        <v>13.97</v>
      </c>
      <c r="L6098" s="173" t="str">
        <f t="shared" si="95"/>
        <v>Beer4260</v>
      </c>
      <c r="M6098" s="154">
        <f>VLOOKUP(L6098,'Slope %'!C:D,2,0)</f>
        <v>7.0000000000000007E-2</v>
      </c>
    </row>
    <row r="6099" spans="1:13" x14ac:dyDescent="0.25">
      <c r="A6099" s="169">
        <v>65239</v>
      </c>
      <c r="B6099" s="170" t="s">
        <v>4509</v>
      </c>
      <c r="C6099" s="170" t="s">
        <v>11</v>
      </c>
      <c r="D6099" s="170" t="s">
        <v>12</v>
      </c>
      <c r="E6099" s="170">
        <v>4260</v>
      </c>
      <c r="F6099" s="170">
        <v>2</v>
      </c>
      <c r="G6099" s="171">
        <v>4.2</v>
      </c>
      <c r="H6099" s="170" t="s">
        <v>2190</v>
      </c>
      <c r="I6099" s="171">
        <v>32.99</v>
      </c>
      <c r="J6099" s="169">
        <v>12</v>
      </c>
      <c r="K6099" s="154" cm="1">
        <f t="array" ref="K6099">ROUND(
IF(C6099="Beer",
SUM(LOOKUP(2,1/(SRP!$B$8:$B$10&lt;=E6099)/(SRP!$C$8:$C$10&gt;=E6099),SRP!$D$8:$D$10)*(G6099/100)*(E6099/1000)),
IF(C6099="Spirits",
SUM(LOOKUP(2,1/(SRP!$B$2:$B$7&lt;=E6099)/(SRP!$C$2:$C$7&gt;=E6099),SRP!$D$2:$D$7)*(G6099/100)*(E6099/1000)),
IF(AND(C6099="Wine",D6099="Fortified Wines"),
SUM(LOOKUP(2,1/(SRP!$B$26:$B$29&lt;=E6099)/(SRP!$C$26:$C$29&gt;=E6099),SRP!$D$26:$D$29)*(G6099/100)*(E6099/1000)),
IF(C6099="Wine",
SUM(LOOKUP(2,1/(SRP!$B$21:$B$25&lt;=E6099)/(SRP!$C$21:$C$25&gt;=E6099),SRP!$D$21:$D$25)*(G6099/100)*(E6099/1000)),
IF(AND(C6099="Ready to Drink",D6099="RTD-One Pour Cocktail&gt;7%&lt;=14.5"),
SUM(LOOKUP(2,1/(SRP!$B$16:$B$20&lt;=E6099)/(SRP!$C$16:$C$20&gt;=E6099),SRP!$D$16:$D$20)*(G6099/100)*(E6099/1000)),
IF(C6099="Ready to Drink",
SUM(LOOKUP(2,1/(SRP!$B$11:$B$15&lt;=E6099)/(SRP!$C$11:$C$15&gt;=E6099),SRP!$D$11:$D$15)*(G6099/100)*(E6099/1000)),
0)))))),2)</f>
        <v>13.97</v>
      </c>
      <c r="L6099" s="173" t="str">
        <f t="shared" si="95"/>
        <v>Beer4260</v>
      </c>
      <c r="M6099" s="154">
        <f>VLOOKUP(L6099,'Slope %'!C:D,2,0)</f>
        <v>7.0000000000000007E-2</v>
      </c>
    </row>
    <row r="6100" spans="1:13" x14ac:dyDescent="0.25">
      <c r="A6100" s="169">
        <v>65241</v>
      </c>
      <c r="B6100" s="170" t="s">
        <v>4510</v>
      </c>
      <c r="C6100" s="170" t="s">
        <v>11</v>
      </c>
      <c r="D6100" s="170" t="s">
        <v>474</v>
      </c>
      <c r="E6100" s="170">
        <v>473</v>
      </c>
      <c r="F6100" s="170">
        <v>24</v>
      </c>
      <c r="G6100" s="171">
        <v>5.3</v>
      </c>
      <c r="H6100" s="170" t="s">
        <v>1324</v>
      </c>
      <c r="I6100" s="171">
        <v>4.5</v>
      </c>
      <c r="J6100" s="169">
        <v>1</v>
      </c>
      <c r="K6100" s="154" cm="1">
        <f t="array" ref="K6100">ROUND(
IF(C6100="Beer",
SUM(LOOKUP(2,1/(SRP!$B$8:$B$10&lt;=E6100)/(SRP!$C$8:$C$10&gt;=E6100),SRP!$D$8:$D$10)*(G6100/100)*(E6100/1000)),
IF(C6100="Spirits",
SUM(LOOKUP(2,1/(SRP!$B$2:$B$7&lt;=E6100)/(SRP!$C$2:$C$7&gt;=E6100),SRP!$D$2:$D$7)*(G6100/100)*(E6100/1000)),
IF(AND(C6100="Wine",D6100="Fortified Wines"),
SUM(LOOKUP(2,1/(SRP!$B$26:$B$29&lt;=E6100)/(SRP!$C$26:$C$29&gt;=E6100),SRP!$D$26:$D$29)*(G6100/100)*(E6100/1000)),
IF(C6100="Wine",
SUM(LOOKUP(2,1/(SRP!$B$21:$B$25&lt;=E6100)/(SRP!$C$21:$C$25&gt;=E6100),SRP!$D$21:$D$25)*(G6100/100)*(E6100/1000)),
IF(AND(C6100="Ready to Drink",D6100="RTD-One Pour Cocktail&gt;7%&lt;=14.5"),
SUM(LOOKUP(2,1/(SRP!$B$16:$B$20&lt;=E6100)/(SRP!$C$16:$C$20&gt;=E6100),SRP!$D$16:$D$20)*(G6100/100)*(E6100/1000)),
IF(C6100="Ready to Drink",
SUM(LOOKUP(2,1/(SRP!$B$11:$B$15&lt;=E6100)/(SRP!$C$11:$C$15&gt;=E6100),SRP!$D$11:$D$15)*(G6100/100)*(E6100/1000)),
0)))))),2)</f>
        <v>1.96</v>
      </c>
      <c r="L6100" s="173" t="str">
        <f t="shared" si="95"/>
        <v>Beer473</v>
      </c>
      <c r="M6100" s="154">
        <f>VLOOKUP(L6100,'Slope %'!C:D,2,0)</f>
        <v>0.12</v>
      </c>
    </row>
    <row r="6101" spans="1:13" x14ac:dyDescent="0.25">
      <c r="A6101" s="169">
        <v>65241</v>
      </c>
      <c r="B6101" s="170" t="s">
        <v>4510</v>
      </c>
      <c r="C6101" s="170" t="s">
        <v>11</v>
      </c>
      <c r="D6101" s="170" t="s">
        <v>474</v>
      </c>
      <c r="E6101" s="170">
        <v>473</v>
      </c>
      <c r="F6101" s="170">
        <v>24</v>
      </c>
      <c r="G6101" s="171">
        <v>5.3</v>
      </c>
      <c r="H6101" s="170" t="s">
        <v>1324</v>
      </c>
      <c r="I6101" s="171">
        <v>4.5</v>
      </c>
      <c r="J6101" s="169">
        <v>1</v>
      </c>
      <c r="K6101" s="154" cm="1">
        <f t="array" ref="K6101">ROUND(
IF(C6101="Beer",
SUM(LOOKUP(2,1/(SRP!$B$8:$B$10&lt;=E6101)/(SRP!$C$8:$C$10&gt;=E6101),SRP!$D$8:$D$10)*(G6101/100)*(E6101/1000)),
IF(C6101="Spirits",
SUM(LOOKUP(2,1/(SRP!$B$2:$B$7&lt;=E6101)/(SRP!$C$2:$C$7&gt;=E6101),SRP!$D$2:$D$7)*(G6101/100)*(E6101/1000)),
IF(AND(C6101="Wine",D6101="Fortified Wines"),
SUM(LOOKUP(2,1/(SRP!$B$26:$B$29&lt;=E6101)/(SRP!$C$26:$C$29&gt;=E6101),SRP!$D$26:$D$29)*(G6101/100)*(E6101/1000)),
IF(C6101="Wine",
SUM(LOOKUP(2,1/(SRP!$B$21:$B$25&lt;=E6101)/(SRP!$C$21:$C$25&gt;=E6101),SRP!$D$21:$D$25)*(G6101/100)*(E6101/1000)),
IF(AND(C6101="Ready to Drink",D6101="RTD-One Pour Cocktail&gt;7%&lt;=14.5"),
SUM(LOOKUP(2,1/(SRP!$B$16:$B$20&lt;=E6101)/(SRP!$C$16:$C$20&gt;=E6101),SRP!$D$16:$D$20)*(G6101/100)*(E6101/1000)),
IF(C6101="Ready to Drink",
SUM(LOOKUP(2,1/(SRP!$B$11:$B$15&lt;=E6101)/(SRP!$C$11:$C$15&gt;=E6101),SRP!$D$11:$D$15)*(G6101/100)*(E6101/1000)),
0)))))),2)</f>
        <v>1.96</v>
      </c>
      <c r="L6101" s="173" t="str">
        <f t="shared" si="95"/>
        <v>Beer473</v>
      </c>
      <c r="M6101" s="154">
        <f>VLOOKUP(L6101,'Slope %'!C:D,2,0)</f>
        <v>0.12</v>
      </c>
    </row>
    <row r="6102" spans="1:13" x14ac:dyDescent="0.25">
      <c r="A6102" s="169">
        <v>65269</v>
      </c>
      <c r="B6102" s="170" t="s">
        <v>4511</v>
      </c>
      <c r="C6102" s="170" t="s">
        <v>11</v>
      </c>
      <c r="D6102" s="170" t="s">
        <v>303</v>
      </c>
      <c r="E6102" s="170">
        <v>473</v>
      </c>
      <c r="F6102" s="170">
        <v>24</v>
      </c>
      <c r="G6102" s="171">
        <v>6.5</v>
      </c>
      <c r="H6102" s="170" t="s">
        <v>1053</v>
      </c>
      <c r="I6102" s="171">
        <v>5.29</v>
      </c>
      <c r="J6102" s="169">
        <v>1</v>
      </c>
      <c r="K6102" s="154" cm="1">
        <f t="array" ref="K6102">ROUND(
IF(C6102="Beer",
SUM(LOOKUP(2,1/(SRP!$B$8:$B$10&lt;=E6102)/(SRP!$C$8:$C$10&gt;=E6102),SRP!$D$8:$D$10)*(G6102/100)*(E6102/1000)),
IF(C6102="Spirits",
SUM(LOOKUP(2,1/(SRP!$B$2:$B$7&lt;=E6102)/(SRP!$C$2:$C$7&gt;=E6102),SRP!$D$2:$D$7)*(G6102/100)*(E6102/1000)),
IF(AND(C6102="Wine",D6102="Fortified Wines"),
SUM(LOOKUP(2,1/(SRP!$B$26:$B$29&lt;=E6102)/(SRP!$C$26:$C$29&gt;=E6102),SRP!$D$26:$D$29)*(G6102/100)*(E6102/1000)),
IF(C6102="Wine",
SUM(LOOKUP(2,1/(SRP!$B$21:$B$25&lt;=E6102)/(SRP!$C$21:$C$25&gt;=E6102),SRP!$D$21:$D$25)*(G6102/100)*(E6102/1000)),
IF(AND(C6102="Ready to Drink",D6102="RTD-One Pour Cocktail&gt;7%&lt;=14.5"),
SUM(LOOKUP(2,1/(SRP!$B$16:$B$20&lt;=E6102)/(SRP!$C$16:$C$20&gt;=E6102),SRP!$D$16:$D$20)*(G6102/100)*(E6102/1000)),
IF(C6102="Ready to Drink",
SUM(LOOKUP(2,1/(SRP!$B$11:$B$15&lt;=E6102)/(SRP!$C$11:$C$15&gt;=E6102),SRP!$D$11:$D$15)*(G6102/100)*(E6102/1000)),
0)))))),2)</f>
        <v>2.4</v>
      </c>
      <c r="L6102" s="173" t="str">
        <f t="shared" si="95"/>
        <v>Beer473</v>
      </c>
      <c r="M6102" s="154">
        <f>VLOOKUP(L6102,'Slope %'!C:D,2,0)</f>
        <v>0.12</v>
      </c>
    </row>
    <row r="6103" spans="1:13" x14ac:dyDescent="0.25">
      <c r="A6103" s="169">
        <v>65269</v>
      </c>
      <c r="B6103" s="170" t="s">
        <v>4511</v>
      </c>
      <c r="C6103" s="170" t="s">
        <v>11</v>
      </c>
      <c r="D6103" s="170" t="s">
        <v>303</v>
      </c>
      <c r="E6103" s="170">
        <v>473</v>
      </c>
      <c r="F6103" s="170">
        <v>24</v>
      </c>
      <c r="G6103" s="171">
        <v>6.5</v>
      </c>
      <c r="H6103" s="170" t="s">
        <v>1053</v>
      </c>
      <c r="I6103" s="171">
        <v>5.29</v>
      </c>
      <c r="J6103" s="169">
        <v>1</v>
      </c>
      <c r="K6103" s="154" cm="1">
        <f t="array" ref="K6103">ROUND(
IF(C6103="Beer",
SUM(LOOKUP(2,1/(SRP!$B$8:$B$10&lt;=E6103)/(SRP!$C$8:$C$10&gt;=E6103),SRP!$D$8:$D$10)*(G6103/100)*(E6103/1000)),
IF(C6103="Spirits",
SUM(LOOKUP(2,1/(SRP!$B$2:$B$7&lt;=E6103)/(SRP!$C$2:$C$7&gt;=E6103),SRP!$D$2:$D$7)*(G6103/100)*(E6103/1000)),
IF(AND(C6103="Wine",D6103="Fortified Wines"),
SUM(LOOKUP(2,1/(SRP!$B$26:$B$29&lt;=E6103)/(SRP!$C$26:$C$29&gt;=E6103),SRP!$D$26:$D$29)*(G6103/100)*(E6103/1000)),
IF(C6103="Wine",
SUM(LOOKUP(2,1/(SRP!$B$21:$B$25&lt;=E6103)/(SRP!$C$21:$C$25&gt;=E6103),SRP!$D$21:$D$25)*(G6103/100)*(E6103/1000)),
IF(AND(C6103="Ready to Drink",D6103="RTD-One Pour Cocktail&gt;7%&lt;=14.5"),
SUM(LOOKUP(2,1/(SRP!$B$16:$B$20&lt;=E6103)/(SRP!$C$16:$C$20&gt;=E6103),SRP!$D$16:$D$20)*(G6103/100)*(E6103/1000)),
IF(C6103="Ready to Drink",
SUM(LOOKUP(2,1/(SRP!$B$11:$B$15&lt;=E6103)/(SRP!$C$11:$C$15&gt;=E6103),SRP!$D$11:$D$15)*(G6103/100)*(E6103/1000)),
0)))))),2)</f>
        <v>2.4</v>
      </c>
      <c r="L6103" s="173" t="str">
        <f t="shared" si="95"/>
        <v>Beer473</v>
      </c>
      <c r="M6103" s="154">
        <f>VLOOKUP(L6103,'Slope %'!C:D,2,0)</f>
        <v>0.12</v>
      </c>
    </row>
    <row r="6104" spans="1:13" x14ac:dyDescent="0.25">
      <c r="A6104" s="169">
        <v>65270</v>
      </c>
      <c r="B6104" s="170" t="s">
        <v>4512</v>
      </c>
      <c r="C6104" s="170" t="s">
        <v>11</v>
      </c>
      <c r="D6104" s="170" t="s">
        <v>267</v>
      </c>
      <c r="E6104" s="170">
        <v>473</v>
      </c>
      <c r="F6104" s="170">
        <v>24</v>
      </c>
      <c r="G6104" s="171">
        <v>4.5</v>
      </c>
      <c r="H6104" s="170" t="s">
        <v>1053</v>
      </c>
      <c r="I6104" s="171">
        <v>4.79</v>
      </c>
      <c r="J6104" s="169">
        <v>1</v>
      </c>
      <c r="K6104" s="154" cm="1">
        <f t="array" ref="K6104">ROUND(
IF(C6104="Beer",
SUM(LOOKUP(2,1/(SRP!$B$8:$B$10&lt;=E6104)/(SRP!$C$8:$C$10&gt;=E6104),SRP!$D$8:$D$10)*(G6104/100)*(E6104/1000)),
IF(C6104="Spirits",
SUM(LOOKUP(2,1/(SRP!$B$2:$B$7&lt;=E6104)/(SRP!$C$2:$C$7&gt;=E6104),SRP!$D$2:$D$7)*(G6104/100)*(E6104/1000)),
IF(AND(C6104="Wine",D6104="Fortified Wines"),
SUM(LOOKUP(2,1/(SRP!$B$26:$B$29&lt;=E6104)/(SRP!$C$26:$C$29&gt;=E6104),SRP!$D$26:$D$29)*(G6104/100)*(E6104/1000)),
IF(C6104="Wine",
SUM(LOOKUP(2,1/(SRP!$B$21:$B$25&lt;=E6104)/(SRP!$C$21:$C$25&gt;=E6104),SRP!$D$21:$D$25)*(G6104/100)*(E6104/1000)),
IF(AND(C6104="Ready to Drink",D6104="RTD-One Pour Cocktail&gt;7%&lt;=14.5"),
SUM(LOOKUP(2,1/(SRP!$B$16:$B$20&lt;=E6104)/(SRP!$C$16:$C$20&gt;=E6104),SRP!$D$16:$D$20)*(G6104/100)*(E6104/1000)),
IF(C6104="Ready to Drink",
SUM(LOOKUP(2,1/(SRP!$B$11:$B$15&lt;=E6104)/(SRP!$C$11:$C$15&gt;=E6104),SRP!$D$11:$D$15)*(G6104/100)*(E6104/1000)),
0)))))),2)</f>
        <v>1.66</v>
      </c>
      <c r="L6104" s="173" t="str">
        <f t="shared" si="95"/>
        <v>Beer473</v>
      </c>
      <c r="M6104" s="154">
        <f>VLOOKUP(L6104,'Slope %'!C:D,2,0)</f>
        <v>0.12</v>
      </c>
    </row>
    <row r="6105" spans="1:13" x14ac:dyDescent="0.25">
      <c r="A6105" s="169">
        <v>65270</v>
      </c>
      <c r="B6105" s="170" t="s">
        <v>4512</v>
      </c>
      <c r="C6105" s="170" t="s">
        <v>11</v>
      </c>
      <c r="D6105" s="170" t="s">
        <v>267</v>
      </c>
      <c r="E6105" s="170">
        <v>473</v>
      </c>
      <c r="F6105" s="170">
        <v>24</v>
      </c>
      <c r="G6105" s="171">
        <v>4.5</v>
      </c>
      <c r="H6105" s="170" t="s">
        <v>1053</v>
      </c>
      <c r="I6105" s="171">
        <v>4.79</v>
      </c>
      <c r="J6105" s="169">
        <v>1</v>
      </c>
      <c r="K6105" s="154" cm="1">
        <f t="array" ref="K6105">ROUND(
IF(C6105="Beer",
SUM(LOOKUP(2,1/(SRP!$B$8:$B$10&lt;=E6105)/(SRP!$C$8:$C$10&gt;=E6105),SRP!$D$8:$D$10)*(G6105/100)*(E6105/1000)),
IF(C6105="Spirits",
SUM(LOOKUP(2,1/(SRP!$B$2:$B$7&lt;=E6105)/(SRP!$C$2:$C$7&gt;=E6105),SRP!$D$2:$D$7)*(G6105/100)*(E6105/1000)),
IF(AND(C6105="Wine",D6105="Fortified Wines"),
SUM(LOOKUP(2,1/(SRP!$B$26:$B$29&lt;=E6105)/(SRP!$C$26:$C$29&gt;=E6105),SRP!$D$26:$D$29)*(G6105/100)*(E6105/1000)),
IF(C6105="Wine",
SUM(LOOKUP(2,1/(SRP!$B$21:$B$25&lt;=E6105)/(SRP!$C$21:$C$25&gt;=E6105),SRP!$D$21:$D$25)*(G6105/100)*(E6105/1000)),
IF(AND(C6105="Ready to Drink",D6105="RTD-One Pour Cocktail&gt;7%&lt;=14.5"),
SUM(LOOKUP(2,1/(SRP!$B$16:$B$20&lt;=E6105)/(SRP!$C$16:$C$20&gt;=E6105),SRP!$D$16:$D$20)*(G6105/100)*(E6105/1000)),
IF(C6105="Ready to Drink",
SUM(LOOKUP(2,1/(SRP!$B$11:$B$15&lt;=E6105)/(SRP!$C$11:$C$15&gt;=E6105),SRP!$D$11:$D$15)*(G6105/100)*(E6105/1000)),
0)))))),2)</f>
        <v>1.66</v>
      </c>
      <c r="L6105" s="173" t="str">
        <f t="shared" si="95"/>
        <v>Beer473</v>
      </c>
      <c r="M6105" s="154">
        <f>VLOOKUP(L6105,'Slope %'!C:D,2,0)</f>
        <v>0.12</v>
      </c>
    </row>
    <row r="6106" spans="1:13" x14ac:dyDescent="0.25">
      <c r="A6106" s="169">
        <v>65272</v>
      </c>
      <c r="B6106" s="170" t="s">
        <v>4513</v>
      </c>
      <c r="C6106" s="170" t="s">
        <v>11</v>
      </c>
      <c r="D6106" s="170" t="s">
        <v>303</v>
      </c>
      <c r="E6106" s="170">
        <v>473</v>
      </c>
      <c r="F6106" s="170">
        <v>24</v>
      </c>
      <c r="G6106" s="171">
        <v>6.5</v>
      </c>
      <c r="H6106" s="170" t="s">
        <v>1053</v>
      </c>
      <c r="I6106" s="171">
        <v>5.49</v>
      </c>
      <c r="J6106" s="169">
        <v>1</v>
      </c>
      <c r="K6106" s="154" cm="1">
        <f t="array" ref="K6106">ROUND(
IF(C6106="Beer",
SUM(LOOKUP(2,1/(SRP!$B$8:$B$10&lt;=E6106)/(SRP!$C$8:$C$10&gt;=E6106),SRP!$D$8:$D$10)*(G6106/100)*(E6106/1000)),
IF(C6106="Spirits",
SUM(LOOKUP(2,1/(SRP!$B$2:$B$7&lt;=E6106)/(SRP!$C$2:$C$7&gt;=E6106),SRP!$D$2:$D$7)*(G6106/100)*(E6106/1000)),
IF(AND(C6106="Wine",D6106="Fortified Wines"),
SUM(LOOKUP(2,1/(SRP!$B$26:$B$29&lt;=E6106)/(SRP!$C$26:$C$29&gt;=E6106),SRP!$D$26:$D$29)*(G6106/100)*(E6106/1000)),
IF(C6106="Wine",
SUM(LOOKUP(2,1/(SRP!$B$21:$B$25&lt;=E6106)/(SRP!$C$21:$C$25&gt;=E6106),SRP!$D$21:$D$25)*(G6106/100)*(E6106/1000)),
IF(AND(C6106="Ready to Drink",D6106="RTD-One Pour Cocktail&gt;7%&lt;=14.5"),
SUM(LOOKUP(2,1/(SRP!$B$16:$B$20&lt;=E6106)/(SRP!$C$16:$C$20&gt;=E6106),SRP!$D$16:$D$20)*(G6106/100)*(E6106/1000)),
IF(C6106="Ready to Drink",
SUM(LOOKUP(2,1/(SRP!$B$11:$B$15&lt;=E6106)/(SRP!$C$11:$C$15&gt;=E6106),SRP!$D$11:$D$15)*(G6106/100)*(E6106/1000)),
0)))))),2)</f>
        <v>2.4</v>
      </c>
      <c r="L6106" s="173" t="str">
        <f t="shared" si="95"/>
        <v>Beer473</v>
      </c>
      <c r="M6106" s="154">
        <f>VLOOKUP(L6106,'Slope %'!C:D,2,0)</f>
        <v>0.12</v>
      </c>
    </row>
    <row r="6107" spans="1:13" x14ac:dyDescent="0.25">
      <c r="A6107" s="169">
        <v>65272</v>
      </c>
      <c r="B6107" s="170" t="s">
        <v>4513</v>
      </c>
      <c r="C6107" s="170" t="s">
        <v>11</v>
      </c>
      <c r="D6107" s="170" t="s">
        <v>303</v>
      </c>
      <c r="E6107" s="170">
        <v>473</v>
      </c>
      <c r="F6107" s="170">
        <v>24</v>
      </c>
      <c r="G6107" s="171">
        <v>6.5</v>
      </c>
      <c r="H6107" s="170" t="s">
        <v>1053</v>
      </c>
      <c r="I6107" s="171">
        <v>5.49</v>
      </c>
      <c r="J6107" s="169">
        <v>1</v>
      </c>
      <c r="K6107" s="154" cm="1">
        <f t="array" ref="K6107">ROUND(
IF(C6107="Beer",
SUM(LOOKUP(2,1/(SRP!$B$8:$B$10&lt;=E6107)/(SRP!$C$8:$C$10&gt;=E6107),SRP!$D$8:$D$10)*(G6107/100)*(E6107/1000)),
IF(C6107="Spirits",
SUM(LOOKUP(2,1/(SRP!$B$2:$B$7&lt;=E6107)/(SRP!$C$2:$C$7&gt;=E6107),SRP!$D$2:$D$7)*(G6107/100)*(E6107/1000)),
IF(AND(C6107="Wine",D6107="Fortified Wines"),
SUM(LOOKUP(2,1/(SRP!$B$26:$B$29&lt;=E6107)/(SRP!$C$26:$C$29&gt;=E6107),SRP!$D$26:$D$29)*(G6107/100)*(E6107/1000)),
IF(C6107="Wine",
SUM(LOOKUP(2,1/(SRP!$B$21:$B$25&lt;=E6107)/(SRP!$C$21:$C$25&gt;=E6107),SRP!$D$21:$D$25)*(G6107/100)*(E6107/1000)),
IF(AND(C6107="Ready to Drink",D6107="RTD-One Pour Cocktail&gt;7%&lt;=14.5"),
SUM(LOOKUP(2,1/(SRP!$B$16:$B$20&lt;=E6107)/(SRP!$C$16:$C$20&gt;=E6107),SRP!$D$16:$D$20)*(G6107/100)*(E6107/1000)),
IF(C6107="Ready to Drink",
SUM(LOOKUP(2,1/(SRP!$B$11:$B$15&lt;=E6107)/(SRP!$C$11:$C$15&gt;=E6107),SRP!$D$11:$D$15)*(G6107/100)*(E6107/1000)),
0)))))),2)</f>
        <v>2.4</v>
      </c>
      <c r="L6107" s="173" t="str">
        <f t="shared" si="95"/>
        <v>Beer473</v>
      </c>
      <c r="M6107" s="154">
        <f>VLOOKUP(L6107,'Slope %'!C:D,2,0)</f>
        <v>0.12</v>
      </c>
    </row>
    <row r="6108" spans="1:13" x14ac:dyDescent="0.25">
      <c r="A6108" s="169">
        <v>65274</v>
      </c>
      <c r="B6108" s="170" t="s">
        <v>4514</v>
      </c>
      <c r="C6108" s="170" t="s">
        <v>11</v>
      </c>
      <c r="D6108" s="170" t="s">
        <v>267</v>
      </c>
      <c r="E6108" s="170">
        <v>473</v>
      </c>
      <c r="F6108" s="170">
        <v>24</v>
      </c>
      <c r="G6108" s="171">
        <v>5.5</v>
      </c>
      <c r="H6108" s="170" t="s">
        <v>1053</v>
      </c>
      <c r="I6108" s="171">
        <v>4.99</v>
      </c>
      <c r="J6108" s="169">
        <v>1</v>
      </c>
      <c r="K6108" s="154" cm="1">
        <f t="array" ref="K6108">ROUND(
IF(C6108="Beer",
SUM(LOOKUP(2,1/(SRP!$B$8:$B$10&lt;=E6108)/(SRP!$C$8:$C$10&gt;=E6108),SRP!$D$8:$D$10)*(G6108/100)*(E6108/1000)),
IF(C6108="Spirits",
SUM(LOOKUP(2,1/(SRP!$B$2:$B$7&lt;=E6108)/(SRP!$C$2:$C$7&gt;=E6108),SRP!$D$2:$D$7)*(G6108/100)*(E6108/1000)),
IF(AND(C6108="Wine",D6108="Fortified Wines"),
SUM(LOOKUP(2,1/(SRP!$B$26:$B$29&lt;=E6108)/(SRP!$C$26:$C$29&gt;=E6108),SRP!$D$26:$D$29)*(G6108/100)*(E6108/1000)),
IF(C6108="Wine",
SUM(LOOKUP(2,1/(SRP!$B$21:$B$25&lt;=E6108)/(SRP!$C$21:$C$25&gt;=E6108),SRP!$D$21:$D$25)*(G6108/100)*(E6108/1000)),
IF(AND(C6108="Ready to Drink",D6108="RTD-One Pour Cocktail&gt;7%&lt;=14.5"),
SUM(LOOKUP(2,1/(SRP!$B$16:$B$20&lt;=E6108)/(SRP!$C$16:$C$20&gt;=E6108),SRP!$D$16:$D$20)*(G6108/100)*(E6108/1000)),
IF(C6108="Ready to Drink",
SUM(LOOKUP(2,1/(SRP!$B$11:$B$15&lt;=E6108)/(SRP!$C$11:$C$15&gt;=E6108),SRP!$D$11:$D$15)*(G6108/100)*(E6108/1000)),
0)))))),2)</f>
        <v>2.0299999999999998</v>
      </c>
      <c r="L6108" s="173" t="str">
        <f t="shared" si="95"/>
        <v>Beer473</v>
      </c>
      <c r="M6108" s="154">
        <f>VLOOKUP(L6108,'Slope %'!C:D,2,0)</f>
        <v>0.12</v>
      </c>
    </row>
    <row r="6109" spans="1:13" x14ac:dyDescent="0.25">
      <c r="A6109" s="169">
        <v>65274</v>
      </c>
      <c r="B6109" s="170" t="s">
        <v>4514</v>
      </c>
      <c r="C6109" s="170" t="s">
        <v>11</v>
      </c>
      <c r="D6109" s="170" t="s">
        <v>267</v>
      </c>
      <c r="E6109" s="170">
        <v>473</v>
      </c>
      <c r="F6109" s="170">
        <v>24</v>
      </c>
      <c r="G6109" s="171">
        <v>5.5</v>
      </c>
      <c r="H6109" s="170" t="s">
        <v>1053</v>
      </c>
      <c r="I6109" s="171">
        <v>4.99</v>
      </c>
      <c r="J6109" s="169">
        <v>1</v>
      </c>
      <c r="K6109" s="154" cm="1">
        <f t="array" ref="K6109">ROUND(
IF(C6109="Beer",
SUM(LOOKUP(2,1/(SRP!$B$8:$B$10&lt;=E6109)/(SRP!$C$8:$C$10&gt;=E6109),SRP!$D$8:$D$10)*(G6109/100)*(E6109/1000)),
IF(C6109="Spirits",
SUM(LOOKUP(2,1/(SRP!$B$2:$B$7&lt;=E6109)/(SRP!$C$2:$C$7&gt;=E6109),SRP!$D$2:$D$7)*(G6109/100)*(E6109/1000)),
IF(AND(C6109="Wine",D6109="Fortified Wines"),
SUM(LOOKUP(2,1/(SRP!$B$26:$B$29&lt;=E6109)/(SRP!$C$26:$C$29&gt;=E6109),SRP!$D$26:$D$29)*(G6109/100)*(E6109/1000)),
IF(C6109="Wine",
SUM(LOOKUP(2,1/(SRP!$B$21:$B$25&lt;=E6109)/(SRP!$C$21:$C$25&gt;=E6109),SRP!$D$21:$D$25)*(G6109/100)*(E6109/1000)),
IF(AND(C6109="Ready to Drink",D6109="RTD-One Pour Cocktail&gt;7%&lt;=14.5"),
SUM(LOOKUP(2,1/(SRP!$B$16:$B$20&lt;=E6109)/(SRP!$C$16:$C$20&gt;=E6109),SRP!$D$16:$D$20)*(G6109/100)*(E6109/1000)),
IF(C6109="Ready to Drink",
SUM(LOOKUP(2,1/(SRP!$B$11:$B$15&lt;=E6109)/(SRP!$C$11:$C$15&gt;=E6109),SRP!$D$11:$D$15)*(G6109/100)*(E6109/1000)),
0)))))),2)</f>
        <v>2.0299999999999998</v>
      </c>
      <c r="L6109" s="173" t="str">
        <f t="shared" si="95"/>
        <v>Beer473</v>
      </c>
      <c r="M6109" s="154">
        <f>VLOOKUP(L6109,'Slope %'!C:D,2,0)</f>
        <v>0.12</v>
      </c>
    </row>
    <row r="6110" spans="1:13" x14ac:dyDescent="0.25">
      <c r="A6110" s="169">
        <v>65276</v>
      </c>
      <c r="B6110" s="170" t="s">
        <v>4515</v>
      </c>
      <c r="C6110" s="170" t="s">
        <v>11</v>
      </c>
      <c r="D6110" s="170" t="s">
        <v>303</v>
      </c>
      <c r="E6110" s="170">
        <v>473</v>
      </c>
      <c r="F6110" s="170">
        <v>24</v>
      </c>
      <c r="G6110" s="171">
        <v>6.7</v>
      </c>
      <c r="H6110" s="170" t="s">
        <v>1053</v>
      </c>
      <c r="I6110" s="171">
        <v>4.99</v>
      </c>
      <c r="J6110" s="169">
        <v>1</v>
      </c>
      <c r="K6110" s="154" cm="1">
        <f t="array" ref="K6110">ROUND(
IF(C6110="Beer",
SUM(LOOKUP(2,1/(SRP!$B$8:$B$10&lt;=E6110)/(SRP!$C$8:$C$10&gt;=E6110),SRP!$D$8:$D$10)*(G6110/100)*(E6110/1000)),
IF(C6110="Spirits",
SUM(LOOKUP(2,1/(SRP!$B$2:$B$7&lt;=E6110)/(SRP!$C$2:$C$7&gt;=E6110),SRP!$D$2:$D$7)*(G6110/100)*(E6110/1000)),
IF(AND(C6110="Wine",D6110="Fortified Wines"),
SUM(LOOKUP(2,1/(SRP!$B$26:$B$29&lt;=E6110)/(SRP!$C$26:$C$29&gt;=E6110),SRP!$D$26:$D$29)*(G6110/100)*(E6110/1000)),
IF(C6110="Wine",
SUM(LOOKUP(2,1/(SRP!$B$21:$B$25&lt;=E6110)/(SRP!$C$21:$C$25&gt;=E6110),SRP!$D$21:$D$25)*(G6110/100)*(E6110/1000)),
IF(AND(C6110="Ready to Drink",D6110="RTD-One Pour Cocktail&gt;7%&lt;=14.5"),
SUM(LOOKUP(2,1/(SRP!$B$16:$B$20&lt;=E6110)/(SRP!$C$16:$C$20&gt;=E6110),SRP!$D$16:$D$20)*(G6110/100)*(E6110/1000)),
IF(C6110="Ready to Drink",
SUM(LOOKUP(2,1/(SRP!$B$11:$B$15&lt;=E6110)/(SRP!$C$11:$C$15&gt;=E6110),SRP!$D$11:$D$15)*(G6110/100)*(E6110/1000)),
0)))))),2)</f>
        <v>2.4700000000000002</v>
      </c>
      <c r="L6110" s="173" t="str">
        <f t="shared" si="95"/>
        <v>Beer473</v>
      </c>
      <c r="M6110" s="154">
        <f>VLOOKUP(L6110,'Slope %'!C:D,2,0)</f>
        <v>0.12</v>
      </c>
    </row>
    <row r="6111" spans="1:13" x14ac:dyDescent="0.25">
      <c r="A6111" s="169">
        <v>65276</v>
      </c>
      <c r="B6111" s="170" t="s">
        <v>4515</v>
      </c>
      <c r="C6111" s="170" t="s">
        <v>11</v>
      </c>
      <c r="D6111" s="170" t="s">
        <v>303</v>
      </c>
      <c r="E6111" s="170">
        <v>473</v>
      </c>
      <c r="F6111" s="170">
        <v>24</v>
      </c>
      <c r="G6111" s="171">
        <v>6.7</v>
      </c>
      <c r="H6111" s="170" t="s">
        <v>1053</v>
      </c>
      <c r="I6111" s="171">
        <v>4.99</v>
      </c>
      <c r="J6111" s="169">
        <v>1</v>
      </c>
      <c r="K6111" s="154" cm="1">
        <f t="array" ref="K6111">ROUND(
IF(C6111="Beer",
SUM(LOOKUP(2,1/(SRP!$B$8:$B$10&lt;=E6111)/(SRP!$C$8:$C$10&gt;=E6111),SRP!$D$8:$D$10)*(G6111/100)*(E6111/1000)),
IF(C6111="Spirits",
SUM(LOOKUP(2,1/(SRP!$B$2:$B$7&lt;=E6111)/(SRP!$C$2:$C$7&gt;=E6111),SRP!$D$2:$D$7)*(G6111/100)*(E6111/1000)),
IF(AND(C6111="Wine",D6111="Fortified Wines"),
SUM(LOOKUP(2,1/(SRP!$B$26:$B$29&lt;=E6111)/(SRP!$C$26:$C$29&gt;=E6111),SRP!$D$26:$D$29)*(G6111/100)*(E6111/1000)),
IF(C6111="Wine",
SUM(LOOKUP(2,1/(SRP!$B$21:$B$25&lt;=E6111)/(SRP!$C$21:$C$25&gt;=E6111),SRP!$D$21:$D$25)*(G6111/100)*(E6111/1000)),
IF(AND(C6111="Ready to Drink",D6111="RTD-One Pour Cocktail&gt;7%&lt;=14.5"),
SUM(LOOKUP(2,1/(SRP!$B$16:$B$20&lt;=E6111)/(SRP!$C$16:$C$20&gt;=E6111),SRP!$D$16:$D$20)*(G6111/100)*(E6111/1000)),
IF(C6111="Ready to Drink",
SUM(LOOKUP(2,1/(SRP!$B$11:$B$15&lt;=E6111)/(SRP!$C$11:$C$15&gt;=E6111),SRP!$D$11:$D$15)*(G6111/100)*(E6111/1000)),
0)))))),2)</f>
        <v>2.4700000000000002</v>
      </c>
      <c r="L6111" s="173" t="str">
        <f t="shared" si="95"/>
        <v>Beer473</v>
      </c>
      <c r="M6111" s="154">
        <f>VLOOKUP(L6111,'Slope %'!C:D,2,0)</f>
        <v>0.12</v>
      </c>
    </row>
    <row r="6112" spans="1:13" x14ac:dyDescent="0.25">
      <c r="A6112" s="169">
        <v>65277</v>
      </c>
      <c r="B6112" s="170" t="s">
        <v>4516</v>
      </c>
      <c r="C6112" s="170" t="s">
        <v>11</v>
      </c>
      <c r="D6112" s="170" t="s">
        <v>303</v>
      </c>
      <c r="E6112" s="170">
        <v>473</v>
      </c>
      <c r="F6112" s="170">
        <v>24</v>
      </c>
      <c r="G6112" s="171">
        <v>6</v>
      </c>
      <c r="H6112" s="170" t="s">
        <v>1053</v>
      </c>
      <c r="I6112" s="171">
        <v>4.99</v>
      </c>
      <c r="J6112" s="169">
        <v>1</v>
      </c>
      <c r="K6112" s="154" cm="1">
        <f t="array" ref="K6112">ROUND(
IF(C6112="Beer",
SUM(LOOKUP(2,1/(SRP!$B$8:$B$10&lt;=E6112)/(SRP!$C$8:$C$10&gt;=E6112),SRP!$D$8:$D$10)*(G6112/100)*(E6112/1000)),
IF(C6112="Spirits",
SUM(LOOKUP(2,1/(SRP!$B$2:$B$7&lt;=E6112)/(SRP!$C$2:$C$7&gt;=E6112),SRP!$D$2:$D$7)*(G6112/100)*(E6112/1000)),
IF(AND(C6112="Wine",D6112="Fortified Wines"),
SUM(LOOKUP(2,1/(SRP!$B$26:$B$29&lt;=E6112)/(SRP!$C$26:$C$29&gt;=E6112),SRP!$D$26:$D$29)*(G6112/100)*(E6112/1000)),
IF(C6112="Wine",
SUM(LOOKUP(2,1/(SRP!$B$21:$B$25&lt;=E6112)/(SRP!$C$21:$C$25&gt;=E6112),SRP!$D$21:$D$25)*(G6112/100)*(E6112/1000)),
IF(AND(C6112="Ready to Drink",D6112="RTD-One Pour Cocktail&gt;7%&lt;=14.5"),
SUM(LOOKUP(2,1/(SRP!$B$16:$B$20&lt;=E6112)/(SRP!$C$16:$C$20&gt;=E6112),SRP!$D$16:$D$20)*(G6112/100)*(E6112/1000)),
IF(C6112="Ready to Drink",
SUM(LOOKUP(2,1/(SRP!$B$11:$B$15&lt;=E6112)/(SRP!$C$11:$C$15&gt;=E6112),SRP!$D$11:$D$15)*(G6112/100)*(E6112/1000)),
0)))))),2)</f>
        <v>2.2200000000000002</v>
      </c>
      <c r="L6112" s="173" t="str">
        <f t="shared" si="95"/>
        <v>Beer473</v>
      </c>
      <c r="M6112" s="154">
        <f>VLOOKUP(L6112,'Slope %'!C:D,2,0)</f>
        <v>0.12</v>
      </c>
    </row>
    <row r="6113" spans="1:13" x14ac:dyDescent="0.25">
      <c r="A6113" s="169">
        <v>65277</v>
      </c>
      <c r="B6113" s="170" t="s">
        <v>4516</v>
      </c>
      <c r="C6113" s="170" t="s">
        <v>11</v>
      </c>
      <c r="D6113" s="170" t="s">
        <v>303</v>
      </c>
      <c r="E6113" s="170">
        <v>473</v>
      </c>
      <c r="F6113" s="170">
        <v>24</v>
      </c>
      <c r="G6113" s="171">
        <v>6</v>
      </c>
      <c r="H6113" s="170" t="s">
        <v>1053</v>
      </c>
      <c r="I6113" s="171">
        <v>4.99</v>
      </c>
      <c r="J6113" s="169">
        <v>1</v>
      </c>
      <c r="K6113" s="154" cm="1">
        <f t="array" ref="K6113">ROUND(
IF(C6113="Beer",
SUM(LOOKUP(2,1/(SRP!$B$8:$B$10&lt;=E6113)/(SRP!$C$8:$C$10&gt;=E6113),SRP!$D$8:$D$10)*(G6113/100)*(E6113/1000)),
IF(C6113="Spirits",
SUM(LOOKUP(2,1/(SRP!$B$2:$B$7&lt;=E6113)/(SRP!$C$2:$C$7&gt;=E6113),SRP!$D$2:$D$7)*(G6113/100)*(E6113/1000)),
IF(AND(C6113="Wine",D6113="Fortified Wines"),
SUM(LOOKUP(2,1/(SRP!$B$26:$B$29&lt;=E6113)/(SRP!$C$26:$C$29&gt;=E6113),SRP!$D$26:$D$29)*(G6113/100)*(E6113/1000)),
IF(C6113="Wine",
SUM(LOOKUP(2,1/(SRP!$B$21:$B$25&lt;=E6113)/(SRP!$C$21:$C$25&gt;=E6113),SRP!$D$21:$D$25)*(G6113/100)*(E6113/1000)),
IF(AND(C6113="Ready to Drink",D6113="RTD-One Pour Cocktail&gt;7%&lt;=14.5"),
SUM(LOOKUP(2,1/(SRP!$B$16:$B$20&lt;=E6113)/(SRP!$C$16:$C$20&gt;=E6113),SRP!$D$16:$D$20)*(G6113/100)*(E6113/1000)),
IF(C6113="Ready to Drink",
SUM(LOOKUP(2,1/(SRP!$B$11:$B$15&lt;=E6113)/(SRP!$C$11:$C$15&gt;=E6113),SRP!$D$11:$D$15)*(G6113/100)*(E6113/1000)),
0)))))),2)</f>
        <v>2.2200000000000002</v>
      </c>
      <c r="L6113" s="173" t="str">
        <f t="shared" si="95"/>
        <v>Beer473</v>
      </c>
      <c r="M6113" s="154">
        <f>VLOOKUP(L6113,'Slope %'!C:D,2,0)</f>
        <v>0.12</v>
      </c>
    </row>
    <row r="6114" spans="1:13" x14ac:dyDescent="0.25">
      <c r="A6114" s="169">
        <v>65279</v>
      </c>
      <c r="B6114" s="170" t="s">
        <v>4517</v>
      </c>
      <c r="C6114" s="170" t="s">
        <v>11</v>
      </c>
      <c r="D6114" s="170" t="s">
        <v>211</v>
      </c>
      <c r="E6114" s="170">
        <v>473</v>
      </c>
      <c r="F6114" s="170">
        <v>24</v>
      </c>
      <c r="G6114" s="171">
        <v>3.5</v>
      </c>
      <c r="H6114" s="170" t="s">
        <v>1053</v>
      </c>
      <c r="I6114" s="171">
        <v>4.99</v>
      </c>
      <c r="J6114" s="169">
        <v>1</v>
      </c>
      <c r="K6114" s="154" cm="1">
        <f t="array" ref="K6114">ROUND(
IF(C6114="Beer",
SUM(LOOKUP(2,1/(SRP!$B$8:$B$10&lt;=E6114)/(SRP!$C$8:$C$10&gt;=E6114),SRP!$D$8:$D$10)*(G6114/100)*(E6114/1000)),
IF(C6114="Spirits",
SUM(LOOKUP(2,1/(SRP!$B$2:$B$7&lt;=E6114)/(SRP!$C$2:$C$7&gt;=E6114),SRP!$D$2:$D$7)*(G6114/100)*(E6114/1000)),
IF(AND(C6114="Wine",D6114="Fortified Wines"),
SUM(LOOKUP(2,1/(SRP!$B$26:$B$29&lt;=E6114)/(SRP!$C$26:$C$29&gt;=E6114),SRP!$D$26:$D$29)*(G6114/100)*(E6114/1000)),
IF(C6114="Wine",
SUM(LOOKUP(2,1/(SRP!$B$21:$B$25&lt;=E6114)/(SRP!$C$21:$C$25&gt;=E6114),SRP!$D$21:$D$25)*(G6114/100)*(E6114/1000)),
IF(AND(C6114="Ready to Drink",D6114="RTD-One Pour Cocktail&gt;7%&lt;=14.5"),
SUM(LOOKUP(2,1/(SRP!$B$16:$B$20&lt;=E6114)/(SRP!$C$16:$C$20&gt;=E6114),SRP!$D$16:$D$20)*(G6114/100)*(E6114/1000)),
IF(C6114="Ready to Drink",
SUM(LOOKUP(2,1/(SRP!$B$11:$B$15&lt;=E6114)/(SRP!$C$11:$C$15&gt;=E6114),SRP!$D$11:$D$15)*(G6114/100)*(E6114/1000)),
0)))))),2)</f>
        <v>1.29</v>
      </c>
      <c r="L6114" s="173" t="str">
        <f t="shared" si="95"/>
        <v>Beer473</v>
      </c>
      <c r="M6114" s="154">
        <f>VLOOKUP(L6114,'Slope %'!C:D,2,0)</f>
        <v>0.12</v>
      </c>
    </row>
    <row r="6115" spans="1:13" x14ac:dyDescent="0.25">
      <c r="A6115" s="169">
        <v>65279</v>
      </c>
      <c r="B6115" s="170" t="s">
        <v>4517</v>
      </c>
      <c r="C6115" s="170" t="s">
        <v>11</v>
      </c>
      <c r="D6115" s="170" t="s">
        <v>211</v>
      </c>
      <c r="E6115" s="170">
        <v>473</v>
      </c>
      <c r="F6115" s="170">
        <v>24</v>
      </c>
      <c r="G6115" s="171">
        <v>3.5</v>
      </c>
      <c r="H6115" s="170" t="s">
        <v>1053</v>
      </c>
      <c r="I6115" s="171">
        <v>4.99</v>
      </c>
      <c r="J6115" s="169">
        <v>1</v>
      </c>
      <c r="K6115" s="154" cm="1">
        <f t="array" ref="K6115">ROUND(
IF(C6115="Beer",
SUM(LOOKUP(2,1/(SRP!$B$8:$B$10&lt;=E6115)/(SRP!$C$8:$C$10&gt;=E6115),SRP!$D$8:$D$10)*(G6115/100)*(E6115/1000)),
IF(C6115="Spirits",
SUM(LOOKUP(2,1/(SRP!$B$2:$B$7&lt;=E6115)/(SRP!$C$2:$C$7&gt;=E6115),SRP!$D$2:$D$7)*(G6115/100)*(E6115/1000)),
IF(AND(C6115="Wine",D6115="Fortified Wines"),
SUM(LOOKUP(2,1/(SRP!$B$26:$B$29&lt;=E6115)/(SRP!$C$26:$C$29&gt;=E6115),SRP!$D$26:$D$29)*(G6115/100)*(E6115/1000)),
IF(C6115="Wine",
SUM(LOOKUP(2,1/(SRP!$B$21:$B$25&lt;=E6115)/(SRP!$C$21:$C$25&gt;=E6115),SRP!$D$21:$D$25)*(G6115/100)*(E6115/1000)),
IF(AND(C6115="Ready to Drink",D6115="RTD-One Pour Cocktail&gt;7%&lt;=14.5"),
SUM(LOOKUP(2,1/(SRP!$B$16:$B$20&lt;=E6115)/(SRP!$C$16:$C$20&gt;=E6115),SRP!$D$16:$D$20)*(G6115/100)*(E6115/1000)),
IF(C6115="Ready to Drink",
SUM(LOOKUP(2,1/(SRP!$B$11:$B$15&lt;=E6115)/(SRP!$C$11:$C$15&gt;=E6115),SRP!$D$11:$D$15)*(G6115/100)*(E6115/1000)),
0)))))),2)</f>
        <v>1.29</v>
      </c>
      <c r="L6115" s="173" t="str">
        <f t="shared" si="95"/>
        <v>Beer473</v>
      </c>
      <c r="M6115" s="154">
        <f>VLOOKUP(L6115,'Slope %'!C:D,2,0)</f>
        <v>0.12</v>
      </c>
    </row>
    <row r="6116" spans="1:13" x14ac:dyDescent="0.25">
      <c r="A6116" s="169">
        <v>65281</v>
      </c>
      <c r="B6116" s="170" t="s">
        <v>4518</v>
      </c>
      <c r="C6116" s="170" t="s">
        <v>24</v>
      </c>
      <c r="D6116" s="170" t="s">
        <v>38</v>
      </c>
      <c r="E6116" s="170">
        <v>18000</v>
      </c>
      <c r="F6116" s="170">
        <v>1</v>
      </c>
      <c r="G6116" s="171">
        <v>15</v>
      </c>
      <c r="H6116" s="170" t="s">
        <v>274</v>
      </c>
      <c r="I6116" s="171">
        <v>224.99</v>
      </c>
      <c r="J6116" s="169">
        <v>1</v>
      </c>
      <c r="K6116" s="154" cm="1">
        <f t="array" ref="K6116">ROUND(
IF(C6116="Beer",
SUM(LOOKUP(2,1/(SRP!$B$8:$B$10&lt;=E6116)/(SRP!$C$8:$C$10&gt;=E6116),SRP!$D$8:$D$10)*(G6116/100)*(E6116/1000)),
IF(C6116="Spirits",
SUM(LOOKUP(2,1/(SRP!$B$2:$B$7&lt;=E6116)/(SRP!$C$2:$C$7&gt;=E6116),SRP!$D$2:$D$7)*(G6116/100)*(E6116/1000)),
IF(AND(C6116="Wine",D6116="Fortified Wines"),
SUM(LOOKUP(2,1/(SRP!$B$26:$B$29&lt;=E6116)/(SRP!$C$26:$C$29&gt;=E6116),SRP!$D$26:$D$29)*(G6116/100)*(E6116/1000)),
IF(C6116="Wine",
SUM(LOOKUP(2,1/(SRP!$B$21:$B$25&lt;=E6116)/(SRP!$C$21:$C$25&gt;=E6116),SRP!$D$21:$D$25)*(G6116/100)*(E6116/1000)),
IF(AND(C6116="Ready to Drink",D6116="RTD-One Pour Cocktail&gt;7%&lt;=14.5"),
SUM(LOOKUP(2,1/(SRP!$B$16:$B$20&lt;=E6116)/(SRP!$C$16:$C$20&gt;=E6116),SRP!$D$16:$D$20)*(G6116/100)*(E6116/1000)),
IF(C6116="Ready to Drink",
SUM(LOOKUP(2,1/(SRP!$B$11:$B$15&lt;=E6116)/(SRP!$C$11:$C$15&gt;=E6116),SRP!$D$11:$D$15)*(G6116/100)*(E6116/1000)),
0)))))),2)</f>
        <v>175.53</v>
      </c>
      <c r="L6116" s="173" t="str">
        <f t="shared" si="95"/>
        <v>Wine18000</v>
      </c>
      <c r="M6116" s="154" t="e">
        <f>VLOOKUP(L6116,'Slope %'!C:D,2,0)</f>
        <v>#N/A</v>
      </c>
    </row>
    <row r="6117" spans="1:13" x14ac:dyDescent="0.25">
      <c r="A6117" s="169">
        <v>65282</v>
      </c>
      <c r="B6117" s="170" t="s">
        <v>4519</v>
      </c>
      <c r="C6117" s="170" t="s">
        <v>11</v>
      </c>
      <c r="D6117" s="170" t="s">
        <v>12</v>
      </c>
      <c r="E6117" s="170">
        <v>473</v>
      </c>
      <c r="F6117" s="170">
        <v>24</v>
      </c>
      <c r="G6117" s="171">
        <v>5</v>
      </c>
      <c r="H6117" s="170" t="s">
        <v>1053</v>
      </c>
      <c r="I6117" s="171">
        <v>4.99</v>
      </c>
      <c r="J6117" s="169">
        <v>1</v>
      </c>
      <c r="K6117" s="154" cm="1">
        <f t="array" ref="K6117">ROUND(
IF(C6117="Beer",
SUM(LOOKUP(2,1/(SRP!$B$8:$B$10&lt;=E6117)/(SRP!$C$8:$C$10&gt;=E6117),SRP!$D$8:$D$10)*(G6117/100)*(E6117/1000)),
IF(C6117="Spirits",
SUM(LOOKUP(2,1/(SRP!$B$2:$B$7&lt;=E6117)/(SRP!$C$2:$C$7&gt;=E6117),SRP!$D$2:$D$7)*(G6117/100)*(E6117/1000)),
IF(AND(C6117="Wine",D6117="Fortified Wines"),
SUM(LOOKUP(2,1/(SRP!$B$26:$B$29&lt;=E6117)/(SRP!$C$26:$C$29&gt;=E6117),SRP!$D$26:$D$29)*(G6117/100)*(E6117/1000)),
IF(C6117="Wine",
SUM(LOOKUP(2,1/(SRP!$B$21:$B$25&lt;=E6117)/(SRP!$C$21:$C$25&gt;=E6117),SRP!$D$21:$D$25)*(G6117/100)*(E6117/1000)),
IF(AND(C6117="Ready to Drink",D6117="RTD-One Pour Cocktail&gt;7%&lt;=14.5"),
SUM(LOOKUP(2,1/(SRP!$B$16:$B$20&lt;=E6117)/(SRP!$C$16:$C$20&gt;=E6117),SRP!$D$16:$D$20)*(G6117/100)*(E6117/1000)),
IF(C6117="Ready to Drink",
SUM(LOOKUP(2,1/(SRP!$B$11:$B$15&lt;=E6117)/(SRP!$C$11:$C$15&gt;=E6117),SRP!$D$11:$D$15)*(G6117/100)*(E6117/1000)),
0)))))),2)</f>
        <v>1.85</v>
      </c>
      <c r="L6117" s="173" t="str">
        <f t="shared" si="95"/>
        <v>Beer473</v>
      </c>
      <c r="M6117" s="154">
        <f>VLOOKUP(L6117,'Slope %'!C:D,2,0)</f>
        <v>0.12</v>
      </c>
    </row>
    <row r="6118" spans="1:13" x14ac:dyDescent="0.25">
      <c r="A6118" s="169">
        <v>65282</v>
      </c>
      <c r="B6118" s="170" t="s">
        <v>4519</v>
      </c>
      <c r="C6118" s="170" t="s">
        <v>11</v>
      </c>
      <c r="D6118" s="170" t="s">
        <v>12</v>
      </c>
      <c r="E6118" s="170">
        <v>473</v>
      </c>
      <c r="F6118" s="170">
        <v>24</v>
      </c>
      <c r="G6118" s="171">
        <v>5</v>
      </c>
      <c r="H6118" s="170" t="s">
        <v>1053</v>
      </c>
      <c r="I6118" s="171">
        <v>4.99</v>
      </c>
      <c r="J6118" s="169">
        <v>1</v>
      </c>
      <c r="K6118" s="154" cm="1">
        <f t="array" ref="K6118">ROUND(
IF(C6118="Beer",
SUM(LOOKUP(2,1/(SRP!$B$8:$B$10&lt;=E6118)/(SRP!$C$8:$C$10&gt;=E6118),SRP!$D$8:$D$10)*(G6118/100)*(E6118/1000)),
IF(C6118="Spirits",
SUM(LOOKUP(2,1/(SRP!$B$2:$B$7&lt;=E6118)/(SRP!$C$2:$C$7&gt;=E6118),SRP!$D$2:$D$7)*(G6118/100)*(E6118/1000)),
IF(AND(C6118="Wine",D6118="Fortified Wines"),
SUM(LOOKUP(2,1/(SRP!$B$26:$B$29&lt;=E6118)/(SRP!$C$26:$C$29&gt;=E6118),SRP!$D$26:$D$29)*(G6118/100)*(E6118/1000)),
IF(C6118="Wine",
SUM(LOOKUP(2,1/(SRP!$B$21:$B$25&lt;=E6118)/(SRP!$C$21:$C$25&gt;=E6118),SRP!$D$21:$D$25)*(G6118/100)*(E6118/1000)),
IF(AND(C6118="Ready to Drink",D6118="RTD-One Pour Cocktail&gt;7%&lt;=14.5"),
SUM(LOOKUP(2,1/(SRP!$B$16:$B$20&lt;=E6118)/(SRP!$C$16:$C$20&gt;=E6118),SRP!$D$16:$D$20)*(G6118/100)*(E6118/1000)),
IF(C6118="Ready to Drink",
SUM(LOOKUP(2,1/(SRP!$B$11:$B$15&lt;=E6118)/(SRP!$C$11:$C$15&gt;=E6118),SRP!$D$11:$D$15)*(G6118/100)*(E6118/1000)),
0)))))),2)</f>
        <v>1.85</v>
      </c>
      <c r="L6118" s="173" t="str">
        <f t="shared" si="95"/>
        <v>Beer473</v>
      </c>
      <c r="M6118" s="154">
        <f>VLOOKUP(L6118,'Slope %'!C:D,2,0)</f>
        <v>0.12</v>
      </c>
    </row>
    <row r="6119" spans="1:13" x14ac:dyDescent="0.25">
      <c r="A6119" s="169">
        <v>65283</v>
      </c>
      <c r="B6119" s="170" t="s">
        <v>4520</v>
      </c>
      <c r="C6119" s="170" t="s">
        <v>11</v>
      </c>
      <c r="D6119" s="170" t="s">
        <v>303</v>
      </c>
      <c r="E6119" s="170">
        <v>473</v>
      </c>
      <c r="F6119" s="170">
        <v>24</v>
      </c>
      <c r="G6119" s="171">
        <v>6.7</v>
      </c>
      <c r="H6119" s="170" t="s">
        <v>1391</v>
      </c>
      <c r="I6119" s="171">
        <v>4.1900000000000004</v>
      </c>
      <c r="J6119" s="169">
        <v>1</v>
      </c>
      <c r="K6119" s="154" cm="1">
        <f t="array" ref="K6119">ROUND(
IF(C6119="Beer",
SUM(LOOKUP(2,1/(SRP!$B$8:$B$10&lt;=E6119)/(SRP!$C$8:$C$10&gt;=E6119),SRP!$D$8:$D$10)*(G6119/100)*(E6119/1000)),
IF(C6119="Spirits",
SUM(LOOKUP(2,1/(SRP!$B$2:$B$7&lt;=E6119)/(SRP!$C$2:$C$7&gt;=E6119),SRP!$D$2:$D$7)*(G6119/100)*(E6119/1000)),
IF(AND(C6119="Wine",D6119="Fortified Wines"),
SUM(LOOKUP(2,1/(SRP!$B$26:$B$29&lt;=E6119)/(SRP!$C$26:$C$29&gt;=E6119),SRP!$D$26:$D$29)*(G6119/100)*(E6119/1000)),
IF(C6119="Wine",
SUM(LOOKUP(2,1/(SRP!$B$21:$B$25&lt;=E6119)/(SRP!$C$21:$C$25&gt;=E6119),SRP!$D$21:$D$25)*(G6119/100)*(E6119/1000)),
IF(AND(C6119="Ready to Drink",D6119="RTD-One Pour Cocktail&gt;7%&lt;=14.5"),
SUM(LOOKUP(2,1/(SRP!$B$16:$B$20&lt;=E6119)/(SRP!$C$16:$C$20&gt;=E6119),SRP!$D$16:$D$20)*(G6119/100)*(E6119/1000)),
IF(C6119="Ready to Drink",
SUM(LOOKUP(2,1/(SRP!$B$11:$B$15&lt;=E6119)/(SRP!$C$11:$C$15&gt;=E6119),SRP!$D$11:$D$15)*(G6119/100)*(E6119/1000)),
0)))))),2)</f>
        <v>2.4700000000000002</v>
      </c>
      <c r="L6119" s="173" t="str">
        <f t="shared" si="95"/>
        <v>Beer473</v>
      </c>
      <c r="M6119" s="154">
        <f>VLOOKUP(L6119,'Slope %'!C:D,2,0)</f>
        <v>0.12</v>
      </c>
    </row>
    <row r="6120" spans="1:13" x14ac:dyDescent="0.25">
      <c r="A6120" s="169">
        <v>65283</v>
      </c>
      <c r="B6120" s="170" t="s">
        <v>4520</v>
      </c>
      <c r="C6120" s="170" t="s">
        <v>11</v>
      </c>
      <c r="D6120" s="170" t="s">
        <v>303</v>
      </c>
      <c r="E6120" s="170">
        <v>473</v>
      </c>
      <c r="F6120" s="170">
        <v>24</v>
      </c>
      <c r="G6120" s="171">
        <v>6.7</v>
      </c>
      <c r="H6120" s="170" t="s">
        <v>1391</v>
      </c>
      <c r="I6120" s="171">
        <v>4.1900000000000004</v>
      </c>
      <c r="J6120" s="169">
        <v>1</v>
      </c>
      <c r="K6120" s="154" cm="1">
        <f t="array" ref="K6120">ROUND(
IF(C6120="Beer",
SUM(LOOKUP(2,1/(SRP!$B$8:$B$10&lt;=E6120)/(SRP!$C$8:$C$10&gt;=E6120),SRP!$D$8:$D$10)*(G6120/100)*(E6120/1000)),
IF(C6120="Spirits",
SUM(LOOKUP(2,1/(SRP!$B$2:$B$7&lt;=E6120)/(SRP!$C$2:$C$7&gt;=E6120),SRP!$D$2:$D$7)*(G6120/100)*(E6120/1000)),
IF(AND(C6120="Wine",D6120="Fortified Wines"),
SUM(LOOKUP(2,1/(SRP!$B$26:$B$29&lt;=E6120)/(SRP!$C$26:$C$29&gt;=E6120),SRP!$D$26:$D$29)*(G6120/100)*(E6120/1000)),
IF(C6120="Wine",
SUM(LOOKUP(2,1/(SRP!$B$21:$B$25&lt;=E6120)/(SRP!$C$21:$C$25&gt;=E6120),SRP!$D$21:$D$25)*(G6120/100)*(E6120/1000)),
IF(AND(C6120="Ready to Drink",D6120="RTD-One Pour Cocktail&gt;7%&lt;=14.5"),
SUM(LOOKUP(2,1/(SRP!$B$16:$B$20&lt;=E6120)/(SRP!$C$16:$C$20&gt;=E6120),SRP!$D$16:$D$20)*(G6120/100)*(E6120/1000)),
IF(C6120="Ready to Drink",
SUM(LOOKUP(2,1/(SRP!$B$11:$B$15&lt;=E6120)/(SRP!$C$11:$C$15&gt;=E6120),SRP!$D$11:$D$15)*(G6120/100)*(E6120/1000)),
0)))))),2)</f>
        <v>2.4700000000000002</v>
      </c>
      <c r="L6120" s="173" t="str">
        <f t="shared" si="95"/>
        <v>Beer473</v>
      </c>
      <c r="M6120" s="154">
        <f>VLOOKUP(L6120,'Slope %'!C:D,2,0)</f>
        <v>0.12</v>
      </c>
    </row>
    <row r="6121" spans="1:13" x14ac:dyDescent="0.25">
      <c r="A6121" s="169">
        <v>65285</v>
      </c>
      <c r="B6121" s="170" t="s">
        <v>4521</v>
      </c>
      <c r="C6121" s="170" t="s">
        <v>11</v>
      </c>
      <c r="D6121" s="170" t="s">
        <v>303</v>
      </c>
      <c r="E6121" s="170">
        <v>750</v>
      </c>
      <c r="F6121" s="170">
        <v>12</v>
      </c>
      <c r="G6121" s="171">
        <v>7</v>
      </c>
      <c r="H6121" s="170" t="s">
        <v>982</v>
      </c>
      <c r="I6121" s="171">
        <v>39.950000000000003</v>
      </c>
      <c r="J6121" s="169">
        <v>1</v>
      </c>
      <c r="K6121" s="154" cm="1">
        <f t="array" ref="K6121">ROUND(
IF(C6121="Beer",
SUM(LOOKUP(2,1/(SRP!$B$8:$B$10&lt;=E6121)/(SRP!$C$8:$C$10&gt;=E6121),SRP!$D$8:$D$10)*(G6121/100)*(E6121/1000)),
IF(C6121="Spirits",
SUM(LOOKUP(2,1/(SRP!$B$2:$B$7&lt;=E6121)/(SRP!$C$2:$C$7&gt;=E6121),SRP!$D$2:$D$7)*(G6121/100)*(E6121/1000)),
IF(AND(C6121="Wine",D6121="Fortified Wines"),
SUM(LOOKUP(2,1/(SRP!$B$26:$B$29&lt;=E6121)/(SRP!$C$26:$C$29&gt;=E6121),SRP!$D$26:$D$29)*(G6121/100)*(E6121/1000)),
IF(C6121="Wine",
SUM(LOOKUP(2,1/(SRP!$B$21:$B$25&lt;=E6121)/(SRP!$C$21:$C$25&gt;=E6121),SRP!$D$21:$D$25)*(G6121/100)*(E6121/1000)),
IF(AND(C6121="Ready to Drink",D6121="RTD-One Pour Cocktail&gt;7%&lt;=14.5"),
SUM(LOOKUP(2,1/(SRP!$B$16:$B$20&lt;=E6121)/(SRP!$C$16:$C$20&gt;=E6121),SRP!$D$16:$D$20)*(G6121/100)*(E6121/1000)),
IF(C6121="Ready to Drink",
SUM(LOOKUP(2,1/(SRP!$B$11:$B$15&lt;=E6121)/(SRP!$C$11:$C$15&gt;=E6121),SRP!$D$11:$D$15)*(G6121/100)*(E6121/1000)),
0)))))),2)</f>
        <v>4.0999999999999996</v>
      </c>
      <c r="L6121" s="173" t="str">
        <f t="shared" si="95"/>
        <v>Beer750</v>
      </c>
      <c r="M6121" s="154">
        <f>VLOOKUP(L6121,'Slope %'!C:D,2,0)</f>
        <v>0.12</v>
      </c>
    </row>
    <row r="6122" spans="1:13" x14ac:dyDescent="0.25">
      <c r="A6122" s="169">
        <v>65285</v>
      </c>
      <c r="B6122" s="170" t="s">
        <v>4521</v>
      </c>
      <c r="C6122" s="170" t="s">
        <v>11</v>
      </c>
      <c r="D6122" s="170" t="s">
        <v>303</v>
      </c>
      <c r="E6122" s="170">
        <v>750</v>
      </c>
      <c r="F6122" s="170">
        <v>12</v>
      </c>
      <c r="G6122" s="171">
        <v>7</v>
      </c>
      <c r="H6122" s="170" t="s">
        <v>982</v>
      </c>
      <c r="I6122" s="171">
        <v>39.950000000000003</v>
      </c>
      <c r="J6122" s="169">
        <v>1</v>
      </c>
      <c r="K6122" s="154" cm="1">
        <f t="array" ref="K6122">ROUND(
IF(C6122="Beer",
SUM(LOOKUP(2,1/(SRP!$B$8:$B$10&lt;=E6122)/(SRP!$C$8:$C$10&gt;=E6122),SRP!$D$8:$D$10)*(G6122/100)*(E6122/1000)),
IF(C6122="Spirits",
SUM(LOOKUP(2,1/(SRP!$B$2:$B$7&lt;=E6122)/(SRP!$C$2:$C$7&gt;=E6122),SRP!$D$2:$D$7)*(G6122/100)*(E6122/1000)),
IF(AND(C6122="Wine",D6122="Fortified Wines"),
SUM(LOOKUP(2,1/(SRP!$B$26:$B$29&lt;=E6122)/(SRP!$C$26:$C$29&gt;=E6122),SRP!$D$26:$D$29)*(G6122/100)*(E6122/1000)),
IF(C6122="Wine",
SUM(LOOKUP(2,1/(SRP!$B$21:$B$25&lt;=E6122)/(SRP!$C$21:$C$25&gt;=E6122),SRP!$D$21:$D$25)*(G6122/100)*(E6122/1000)),
IF(AND(C6122="Ready to Drink",D6122="RTD-One Pour Cocktail&gt;7%&lt;=14.5"),
SUM(LOOKUP(2,1/(SRP!$B$16:$B$20&lt;=E6122)/(SRP!$C$16:$C$20&gt;=E6122),SRP!$D$16:$D$20)*(G6122/100)*(E6122/1000)),
IF(C6122="Ready to Drink",
SUM(LOOKUP(2,1/(SRP!$B$11:$B$15&lt;=E6122)/(SRP!$C$11:$C$15&gt;=E6122),SRP!$D$11:$D$15)*(G6122/100)*(E6122/1000)),
0)))))),2)</f>
        <v>4.0999999999999996</v>
      </c>
      <c r="L6122" s="173" t="str">
        <f t="shared" si="95"/>
        <v>Beer750</v>
      </c>
      <c r="M6122" s="154">
        <f>VLOOKUP(L6122,'Slope %'!C:D,2,0)</f>
        <v>0.12</v>
      </c>
    </row>
    <row r="6123" spans="1:13" x14ac:dyDescent="0.25">
      <c r="A6123" s="169">
        <v>65286</v>
      </c>
      <c r="B6123" s="170" t="s">
        <v>4522</v>
      </c>
      <c r="C6123" s="170" t="s">
        <v>11</v>
      </c>
      <c r="D6123" s="170" t="s">
        <v>303</v>
      </c>
      <c r="E6123" s="170">
        <v>473</v>
      </c>
      <c r="F6123" s="170">
        <v>24</v>
      </c>
      <c r="G6123" s="171">
        <v>6.1</v>
      </c>
      <c r="H6123" s="170" t="s">
        <v>1623</v>
      </c>
      <c r="I6123" s="171">
        <v>4.49</v>
      </c>
      <c r="J6123" s="169">
        <v>1</v>
      </c>
      <c r="K6123" s="154" cm="1">
        <f t="array" ref="K6123">ROUND(
IF(C6123="Beer",
SUM(LOOKUP(2,1/(SRP!$B$8:$B$10&lt;=E6123)/(SRP!$C$8:$C$10&gt;=E6123),SRP!$D$8:$D$10)*(G6123/100)*(E6123/1000)),
IF(C6123="Spirits",
SUM(LOOKUP(2,1/(SRP!$B$2:$B$7&lt;=E6123)/(SRP!$C$2:$C$7&gt;=E6123),SRP!$D$2:$D$7)*(G6123/100)*(E6123/1000)),
IF(AND(C6123="Wine",D6123="Fortified Wines"),
SUM(LOOKUP(2,1/(SRP!$B$26:$B$29&lt;=E6123)/(SRP!$C$26:$C$29&gt;=E6123),SRP!$D$26:$D$29)*(G6123/100)*(E6123/1000)),
IF(C6123="Wine",
SUM(LOOKUP(2,1/(SRP!$B$21:$B$25&lt;=E6123)/(SRP!$C$21:$C$25&gt;=E6123),SRP!$D$21:$D$25)*(G6123/100)*(E6123/1000)),
IF(AND(C6123="Ready to Drink",D6123="RTD-One Pour Cocktail&gt;7%&lt;=14.5"),
SUM(LOOKUP(2,1/(SRP!$B$16:$B$20&lt;=E6123)/(SRP!$C$16:$C$20&gt;=E6123),SRP!$D$16:$D$20)*(G6123/100)*(E6123/1000)),
IF(C6123="Ready to Drink",
SUM(LOOKUP(2,1/(SRP!$B$11:$B$15&lt;=E6123)/(SRP!$C$11:$C$15&gt;=E6123),SRP!$D$11:$D$15)*(G6123/100)*(E6123/1000)),
0)))))),2)</f>
        <v>2.25</v>
      </c>
      <c r="L6123" s="173" t="str">
        <f t="shared" si="95"/>
        <v>Beer473</v>
      </c>
      <c r="M6123" s="154">
        <f>VLOOKUP(L6123,'Slope %'!C:D,2,0)</f>
        <v>0.12</v>
      </c>
    </row>
    <row r="6124" spans="1:13" x14ac:dyDescent="0.25">
      <c r="A6124" s="169">
        <v>65286</v>
      </c>
      <c r="B6124" s="170" t="s">
        <v>4522</v>
      </c>
      <c r="C6124" s="170" t="s">
        <v>11</v>
      </c>
      <c r="D6124" s="170" t="s">
        <v>303</v>
      </c>
      <c r="E6124" s="170">
        <v>473</v>
      </c>
      <c r="F6124" s="170">
        <v>24</v>
      </c>
      <c r="G6124" s="171">
        <v>6.1</v>
      </c>
      <c r="H6124" s="170" t="s">
        <v>1623</v>
      </c>
      <c r="I6124" s="171">
        <v>4.49</v>
      </c>
      <c r="J6124" s="169">
        <v>1</v>
      </c>
      <c r="K6124" s="154" cm="1">
        <f t="array" ref="K6124">ROUND(
IF(C6124="Beer",
SUM(LOOKUP(2,1/(SRP!$B$8:$B$10&lt;=E6124)/(SRP!$C$8:$C$10&gt;=E6124),SRP!$D$8:$D$10)*(G6124/100)*(E6124/1000)),
IF(C6124="Spirits",
SUM(LOOKUP(2,1/(SRP!$B$2:$B$7&lt;=E6124)/(SRP!$C$2:$C$7&gt;=E6124),SRP!$D$2:$D$7)*(G6124/100)*(E6124/1000)),
IF(AND(C6124="Wine",D6124="Fortified Wines"),
SUM(LOOKUP(2,1/(SRP!$B$26:$B$29&lt;=E6124)/(SRP!$C$26:$C$29&gt;=E6124),SRP!$D$26:$D$29)*(G6124/100)*(E6124/1000)),
IF(C6124="Wine",
SUM(LOOKUP(2,1/(SRP!$B$21:$B$25&lt;=E6124)/(SRP!$C$21:$C$25&gt;=E6124),SRP!$D$21:$D$25)*(G6124/100)*(E6124/1000)),
IF(AND(C6124="Ready to Drink",D6124="RTD-One Pour Cocktail&gt;7%&lt;=14.5"),
SUM(LOOKUP(2,1/(SRP!$B$16:$B$20&lt;=E6124)/(SRP!$C$16:$C$20&gt;=E6124),SRP!$D$16:$D$20)*(G6124/100)*(E6124/1000)),
IF(C6124="Ready to Drink",
SUM(LOOKUP(2,1/(SRP!$B$11:$B$15&lt;=E6124)/(SRP!$C$11:$C$15&gt;=E6124),SRP!$D$11:$D$15)*(G6124/100)*(E6124/1000)),
0)))))),2)</f>
        <v>2.25</v>
      </c>
      <c r="L6124" s="173" t="str">
        <f t="shared" si="95"/>
        <v>Beer473</v>
      </c>
      <c r="M6124" s="154">
        <f>VLOOKUP(L6124,'Slope %'!C:D,2,0)</f>
        <v>0.12</v>
      </c>
    </row>
    <row r="6125" spans="1:13" x14ac:dyDescent="0.25">
      <c r="A6125" s="169">
        <v>65288</v>
      </c>
      <c r="B6125" s="170" t="s">
        <v>4523</v>
      </c>
      <c r="C6125" s="170" t="s">
        <v>11</v>
      </c>
      <c r="D6125" s="170" t="s">
        <v>211</v>
      </c>
      <c r="E6125" s="170">
        <v>355</v>
      </c>
      <c r="F6125" s="170">
        <v>24</v>
      </c>
      <c r="G6125" s="171">
        <v>4</v>
      </c>
      <c r="H6125" s="170" t="s">
        <v>1457</v>
      </c>
      <c r="I6125" s="171">
        <v>2.08</v>
      </c>
      <c r="J6125" s="169">
        <v>1</v>
      </c>
      <c r="K6125" s="154" cm="1">
        <f t="array" ref="K6125">ROUND(
IF(C6125="Beer",
SUM(LOOKUP(2,1/(SRP!$B$8:$B$10&lt;=E6125)/(SRP!$C$8:$C$10&gt;=E6125),SRP!$D$8:$D$10)*(G6125/100)*(E6125/1000)),
IF(C6125="Spirits",
SUM(LOOKUP(2,1/(SRP!$B$2:$B$7&lt;=E6125)/(SRP!$C$2:$C$7&gt;=E6125),SRP!$D$2:$D$7)*(G6125/100)*(E6125/1000)),
IF(AND(C6125="Wine",D6125="Fortified Wines"),
SUM(LOOKUP(2,1/(SRP!$B$26:$B$29&lt;=E6125)/(SRP!$C$26:$C$29&gt;=E6125),SRP!$D$26:$D$29)*(G6125/100)*(E6125/1000)),
IF(C6125="Wine",
SUM(LOOKUP(2,1/(SRP!$B$21:$B$25&lt;=E6125)/(SRP!$C$21:$C$25&gt;=E6125),SRP!$D$21:$D$25)*(G6125/100)*(E6125/1000)),
IF(AND(C6125="Ready to Drink",D6125="RTD-One Pour Cocktail&gt;7%&lt;=14.5"),
SUM(LOOKUP(2,1/(SRP!$B$16:$B$20&lt;=E6125)/(SRP!$C$16:$C$20&gt;=E6125),SRP!$D$16:$D$20)*(G6125/100)*(E6125/1000)),
IF(C6125="Ready to Drink",
SUM(LOOKUP(2,1/(SRP!$B$11:$B$15&lt;=E6125)/(SRP!$C$11:$C$15&gt;=E6125),SRP!$D$11:$D$15)*(G6125/100)*(E6125/1000)),
0)))))),2)</f>
        <v>1.1100000000000001</v>
      </c>
      <c r="L6125" s="173" t="str">
        <f t="shared" si="95"/>
        <v>Beer355</v>
      </c>
      <c r="M6125" s="154">
        <f>VLOOKUP(L6125,'Slope %'!C:D,2,0)</f>
        <v>0.12</v>
      </c>
    </row>
    <row r="6126" spans="1:13" x14ac:dyDescent="0.25">
      <c r="A6126" s="169">
        <v>65288</v>
      </c>
      <c r="B6126" s="170" t="s">
        <v>4523</v>
      </c>
      <c r="C6126" s="170" t="s">
        <v>11</v>
      </c>
      <c r="D6126" s="170" t="s">
        <v>211</v>
      </c>
      <c r="E6126" s="170">
        <v>355</v>
      </c>
      <c r="F6126" s="170">
        <v>24</v>
      </c>
      <c r="G6126" s="171">
        <v>4</v>
      </c>
      <c r="H6126" s="170" t="s">
        <v>1457</v>
      </c>
      <c r="I6126" s="171">
        <v>2.08</v>
      </c>
      <c r="J6126" s="169">
        <v>1</v>
      </c>
      <c r="K6126" s="154" cm="1">
        <f t="array" ref="K6126">ROUND(
IF(C6126="Beer",
SUM(LOOKUP(2,1/(SRP!$B$8:$B$10&lt;=E6126)/(SRP!$C$8:$C$10&gt;=E6126),SRP!$D$8:$D$10)*(G6126/100)*(E6126/1000)),
IF(C6126="Spirits",
SUM(LOOKUP(2,1/(SRP!$B$2:$B$7&lt;=E6126)/(SRP!$C$2:$C$7&gt;=E6126),SRP!$D$2:$D$7)*(G6126/100)*(E6126/1000)),
IF(AND(C6126="Wine",D6126="Fortified Wines"),
SUM(LOOKUP(2,1/(SRP!$B$26:$B$29&lt;=E6126)/(SRP!$C$26:$C$29&gt;=E6126),SRP!$D$26:$D$29)*(G6126/100)*(E6126/1000)),
IF(C6126="Wine",
SUM(LOOKUP(2,1/(SRP!$B$21:$B$25&lt;=E6126)/(SRP!$C$21:$C$25&gt;=E6126),SRP!$D$21:$D$25)*(G6126/100)*(E6126/1000)),
IF(AND(C6126="Ready to Drink",D6126="RTD-One Pour Cocktail&gt;7%&lt;=14.5"),
SUM(LOOKUP(2,1/(SRP!$B$16:$B$20&lt;=E6126)/(SRP!$C$16:$C$20&gt;=E6126),SRP!$D$16:$D$20)*(G6126/100)*(E6126/1000)),
IF(C6126="Ready to Drink",
SUM(LOOKUP(2,1/(SRP!$B$11:$B$15&lt;=E6126)/(SRP!$C$11:$C$15&gt;=E6126),SRP!$D$11:$D$15)*(G6126/100)*(E6126/1000)),
0)))))),2)</f>
        <v>1.1100000000000001</v>
      </c>
      <c r="L6126" s="173" t="str">
        <f t="shared" si="95"/>
        <v>Beer355</v>
      </c>
      <c r="M6126" s="154">
        <f>VLOOKUP(L6126,'Slope %'!C:D,2,0)</f>
        <v>0.12</v>
      </c>
    </row>
    <row r="6127" spans="1:13" x14ac:dyDescent="0.25">
      <c r="A6127" s="169">
        <v>65295</v>
      </c>
      <c r="B6127" s="170" t="s">
        <v>4524</v>
      </c>
      <c r="C6127" s="170" t="s">
        <v>24</v>
      </c>
      <c r="D6127" s="170" t="s">
        <v>34</v>
      </c>
      <c r="E6127" s="170">
        <v>750</v>
      </c>
      <c r="F6127" s="170">
        <v>6</v>
      </c>
      <c r="G6127" s="171">
        <v>13.5</v>
      </c>
      <c r="H6127" s="170" t="s">
        <v>163</v>
      </c>
      <c r="I6127" s="171">
        <v>149.99</v>
      </c>
      <c r="J6127" s="169">
        <v>1</v>
      </c>
      <c r="K6127" s="154" cm="1">
        <f t="array" ref="K6127">ROUND(
IF(C6127="Beer",
SUM(LOOKUP(2,1/(SRP!$B$8:$B$10&lt;=E6127)/(SRP!$C$8:$C$10&gt;=E6127),SRP!$D$8:$D$10)*(G6127/100)*(E6127/1000)),
IF(C6127="Spirits",
SUM(LOOKUP(2,1/(SRP!$B$2:$B$7&lt;=E6127)/(SRP!$C$2:$C$7&gt;=E6127),SRP!$D$2:$D$7)*(G6127/100)*(E6127/1000)),
IF(AND(C6127="Wine",D6127="Fortified Wines"),
SUM(LOOKUP(2,1/(SRP!$B$26:$B$29&lt;=E6127)/(SRP!$C$26:$C$29&gt;=E6127),SRP!$D$26:$D$29)*(G6127/100)*(E6127/1000)),
IF(C6127="Wine",
SUM(LOOKUP(2,1/(SRP!$B$21:$B$25&lt;=E6127)/(SRP!$C$21:$C$25&gt;=E6127),SRP!$D$21:$D$25)*(G6127/100)*(E6127/1000)),
IF(AND(C6127="Ready to Drink",D6127="RTD-One Pour Cocktail&gt;7%&lt;=14.5"),
SUM(LOOKUP(2,1/(SRP!$B$16:$B$20&lt;=E6127)/(SRP!$C$16:$C$20&gt;=E6127),SRP!$D$16:$D$20)*(G6127/100)*(E6127/1000)),
IF(C6127="Ready to Drink",
SUM(LOOKUP(2,1/(SRP!$B$11:$B$15&lt;=E6127)/(SRP!$C$11:$C$15&gt;=E6127),SRP!$D$11:$D$15)*(G6127/100)*(E6127/1000)),
0)))))),2)</f>
        <v>7.9</v>
      </c>
      <c r="L6127" s="173" t="str">
        <f t="shared" si="95"/>
        <v>Wine750</v>
      </c>
      <c r="M6127" s="154">
        <f>VLOOKUP(L6127,'Slope %'!C:D,2,0)</f>
        <v>0.1</v>
      </c>
    </row>
    <row r="6128" spans="1:13" x14ac:dyDescent="0.25">
      <c r="A6128" s="169">
        <v>65299</v>
      </c>
      <c r="B6128" s="170" t="s">
        <v>4525</v>
      </c>
      <c r="C6128" s="170" t="s">
        <v>11</v>
      </c>
      <c r="D6128" s="170" t="s">
        <v>474</v>
      </c>
      <c r="E6128" s="170">
        <v>473</v>
      </c>
      <c r="F6128" s="170">
        <v>24</v>
      </c>
      <c r="G6128" s="171">
        <v>4.3</v>
      </c>
      <c r="H6128" s="170" t="s">
        <v>1623</v>
      </c>
      <c r="I6128" s="171">
        <v>3.8</v>
      </c>
      <c r="J6128" s="169">
        <v>1</v>
      </c>
      <c r="K6128" s="154" cm="1">
        <f t="array" ref="K6128">ROUND(
IF(C6128="Beer",
SUM(LOOKUP(2,1/(SRP!$B$8:$B$10&lt;=E6128)/(SRP!$C$8:$C$10&gt;=E6128),SRP!$D$8:$D$10)*(G6128/100)*(E6128/1000)),
IF(C6128="Spirits",
SUM(LOOKUP(2,1/(SRP!$B$2:$B$7&lt;=E6128)/(SRP!$C$2:$C$7&gt;=E6128),SRP!$D$2:$D$7)*(G6128/100)*(E6128/1000)),
IF(AND(C6128="Wine",D6128="Fortified Wines"),
SUM(LOOKUP(2,1/(SRP!$B$26:$B$29&lt;=E6128)/(SRP!$C$26:$C$29&gt;=E6128),SRP!$D$26:$D$29)*(G6128/100)*(E6128/1000)),
IF(C6128="Wine",
SUM(LOOKUP(2,1/(SRP!$B$21:$B$25&lt;=E6128)/(SRP!$C$21:$C$25&gt;=E6128),SRP!$D$21:$D$25)*(G6128/100)*(E6128/1000)),
IF(AND(C6128="Ready to Drink",D6128="RTD-One Pour Cocktail&gt;7%&lt;=14.5"),
SUM(LOOKUP(2,1/(SRP!$B$16:$B$20&lt;=E6128)/(SRP!$C$16:$C$20&gt;=E6128),SRP!$D$16:$D$20)*(G6128/100)*(E6128/1000)),
IF(C6128="Ready to Drink",
SUM(LOOKUP(2,1/(SRP!$B$11:$B$15&lt;=E6128)/(SRP!$C$11:$C$15&gt;=E6128),SRP!$D$11:$D$15)*(G6128/100)*(E6128/1000)),
0)))))),2)</f>
        <v>1.59</v>
      </c>
      <c r="L6128" s="173" t="str">
        <f t="shared" si="95"/>
        <v>Beer473</v>
      </c>
      <c r="M6128" s="154">
        <f>VLOOKUP(L6128,'Slope %'!C:D,2,0)</f>
        <v>0.12</v>
      </c>
    </row>
    <row r="6129" spans="1:13" x14ac:dyDescent="0.25">
      <c r="A6129" s="169">
        <v>65299</v>
      </c>
      <c r="B6129" s="170" t="s">
        <v>4525</v>
      </c>
      <c r="C6129" s="170" t="s">
        <v>11</v>
      </c>
      <c r="D6129" s="170" t="s">
        <v>474</v>
      </c>
      <c r="E6129" s="170">
        <v>473</v>
      </c>
      <c r="F6129" s="170">
        <v>24</v>
      </c>
      <c r="G6129" s="171">
        <v>4.3</v>
      </c>
      <c r="H6129" s="170" t="s">
        <v>1623</v>
      </c>
      <c r="I6129" s="171">
        <v>3.8</v>
      </c>
      <c r="J6129" s="169">
        <v>1</v>
      </c>
      <c r="K6129" s="154" cm="1">
        <f t="array" ref="K6129">ROUND(
IF(C6129="Beer",
SUM(LOOKUP(2,1/(SRP!$B$8:$B$10&lt;=E6129)/(SRP!$C$8:$C$10&gt;=E6129),SRP!$D$8:$D$10)*(G6129/100)*(E6129/1000)),
IF(C6129="Spirits",
SUM(LOOKUP(2,1/(SRP!$B$2:$B$7&lt;=E6129)/(SRP!$C$2:$C$7&gt;=E6129),SRP!$D$2:$D$7)*(G6129/100)*(E6129/1000)),
IF(AND(C6129="Wine",D6129="Fortified Wines"),
SUM(LOOKUP(2,1/(SRP!$B$26:$B$29&lt;=E6129)/(SRP!$C$26:$C$29&gt;=E6129),SRP!$D$26:$D$29)*(G6129/100)*(E6129/1000)),
IF(C6129="Wine",
SUM(LOOKUP(2,1/(SRP!$B$21:$B$25&lt;=E6129)/(SRP!$C$21:$C$25&gt;=E6129),SRP!$D$21:$D$25)*(G6129/100)*(E6129/1000)),
IF(AND(C6129="Ready to Drink",D6129="RTD-One Pour Cocktail&gt;7%&lt;=14.5"),
SUM(LOOKUP(2,1/(SRP!$B$16:$B$20&lt;=E6129)/(SRP!$C$16:$C$20&gt;=E6129),SRP!$D$16:$D$20)*(G6129/100)*(E6129/1000)),
IF(C6129="Ready to Drink",
SUM(LOOKUP(2,1/(SRP!$B$11:$B$15&lt;=E6129)/(SRP!$C$11:$C$15&gt;=E6129),SRP!$D$11:$D$15)*(G6129/100)*(E6129/1000)),
0)))))),2)</f>
        <v>1.59</v>
      </c>
      <c r="L6129" s="173" t="str">
        <f t="shared" si="95"/>
        <v>Beer473</v>
      </c>
      <c r="M6129" s="154">
        <f>VLOOKUP(L6129,'Slope %'!C:D,2,0)</f>
        <v>0.12</v>
      </c>
    </row>
    <row r="6130" spans="1:13" x14ac:dyDescent="0.25">
      <c r="A6130" s="169">
        <v>65300</v>
      </c>
      <c r="B6130" s="170" t="s">
        <v>4526</v>
      </c>
      <c r="C6130" s="170" t="s">
        <v>24</v>
      </c>
      <c r="D6130" s="170" t="s">
        <v>68</v>
      </c>
      <c r="E6130" s="170">
        <v>750</v>
      </c>
      <c r="F6130" s="170">
        <v>12</v>
      </c>
      <c r="G6130" s="171">
        <v>13</v>
      </c>
      <c r="H6130" s="170" t="s">
        <v>47</v>
      </c>
      <c r="I6130" s="171">
        <v>11.99</v>
      </c>
      <c r="J6130" s="169">
        <v>1</v>
      </c>
      <c r="K6130" s="154" cm="1">
        <f t="array" ref="K6130">ROUND(
IF(C6130="Beer",
SUM(LOOKUP(2,1/(SRP!$B$8:$B$10&lt;=E6130)/(SRP!$C$8:$C$10&gt;=E6130),SRP!$D$8:$D$10)*(G6130/100)*(E6130/1000)),
IF(C6130="Spirits",
SUM(LOOKUP(2,1/(SRP!$B$2:$B$7&lt;=E6130)/(SRP!$C$2:$C$7&gt;=E6130),SRP!$D$2:$D$7)*(G6130/100)*(E6130/1000)),
IF(AND(C6130="Wine",D6130="Fortified Wines"),
SUM(LOOKUP(2,1/(SRP!$B$26:$B$29&lt;=E6130)/(SRP!$C$26:$C$29&gt;=E6130),SRP!$D$26:$D$29)*(G6130/100)*(E6130/1000)),
IF(C6130="Wine",
SUM(LOOKUP(2,1/(SRP!$B$21:$B$25&lt;=E6130)/(SRP!$C$21:$C$25&gt;=E6130),SRP!$D$21:$D$25)*(G6130/100)*(E6130/1000)),
IF(AND(C6130="Ready to Drink",D6130="RTD-One Pour Cocktail&gt;7%&lt;=14.5"),
SUM(LOOKUP(2,1/(SRP!$B$16:$B$20&lt;=E6130)/(SRP!$C$16:$C$20&gt;=E6130),SRP!$D$16:$D$20)*(G6130/100)*(E6130/1000)),
IF(C6130="Ready to Drink",
SUM(LOOKUP(2,1/(SRP!$B$11:$B$15&lt;=E6130)/(SRP!$C$11:$C$15&gt;=E6130),SRP!$D$11:$D$15)*(G6130/100)*(E6130/1000)),
0)))))),2)</f>
        <v>7.61</v>
      </c>
      <c r="L6130" s="173" t="str">
        <f t="shared" si="95"/>
        <v>Wine750</v>
      </c>
      <c r="M6130" s="154">
        <f>VLOOKUP(L6130,'Slope %'!C:D,2,0)</f>
        <v>0.1</v>
      </c>
    </row>
    <row r="6131" spans="1:13" x14ac:dyDescent="0.25">
      <c r="A6131" s="169">
        <v>65302</v>
      </c>
      <c r="B6131" s="170" t="s">
        <v>4527</v>
      </c>
      <c r="C6131" s="170" t="s">
        <v>24</v>
      </c>
      <c r="D6131" s="170" t="s">
        <v>166</v>
      </c>
      <c r="E6131" s="170">
        <v>3000</v>
      </c>
      <c r="F6131" s="170">
        <v>4</v>
      </c>
      <c r="G6131" s="171">
        <v>12</v>
      </c>
      <c r="H6131" s="170" t="s">
        <v>32</v>
      </c>
      <c r="I6131" s="171">
        <v>37.99</v>
      </c>
      <c r="J6131" s="169">
        <v>1</v>
      </c>
      <c r="K6131" s="154" cm="1">
        <f t="array" ref="K6131">ROUND(
IF(C6131="Beer",
SUM(LOOKUP(2,1/(SRP!$B$8:$B$10&lt;=E6131)/(SRP!$C$8:$C$10&gt;=E6131),SRP!$D$8:$D$10)*(G6131/100)*(E6131/1000)),
IF(C6131="Spirits",
SUM(LOOKUP(2,1/(SRP!$B$2:$B$7&lt;=E6131)/(SRP!$C$2:$C$7&gt;=E6131),SRP!$D$2:$D$7)*(G6131/100)*(E6131/1000)),
IF(AND(C6131="Wine",D6131="Fortified Wines"),
SUM(LOOKUP(2,1/(SRP!$B$26:$B$29&lt;=E6131)/(SRP!$C$26:$C$29&gt;=E6131),SRP!$D$26:$D$29)*(G6131/100)*(E6131/1000)),
IF(C6131="Wine",
SUM(LOOKUP(2,1/(SRP!$B$21:$B$25&lt;=E6131)/(SRP!$C$21:$C$25&gt;=E6131),SRP!$D$21:$D$25)*(G6131/100)*(E6131/1000)),
IF(AND(C6131="Ready to Drink",D6131="RTD-One Pour Cocktail&gt;7%&lt;=14.5"),
SUM(LOOKUP(2,1/(SRP!$B$16:$B$20&lt;=E6131)/(SRP!$C$16:$C$20&gt;=E6131),SRP!$D$16:$D$20)*(G6131/100)*(E6131/1000)),
IF(C6131="Ready to Drink",
SUM(LOOKUP(2,1/(SRP!$B$11:$B$15&lt;=E6131)/(SRP!$C$11:$C$15&gt;=E6131),SRP!$D$11:$D$15)*(G6131/100)*(E6131/1000)),
0)))))),2)</f>
        <v>28.11</v>
      </c>
      <c r="L6131" s="173" t="str">
        <f t="shared" si="95"/>
        <v>Wine3000</v>
      </c>
      <c r="M6131" s="154">
        <f>VLOOKUP(L6131,'Slope %'!C:D,2,0)</f>
        <v>0.05</v>
      </c>
    </row>
    <row r="6132" spans="1:13" x14ac:dyDescent="0.25">
      <c r="A6132" s="169">
        <v>65305</v>
      </c>
      <c r="B6132" s="170" t="s">
        <v>4528</v>
      </c>
      <c r="C6132" s="170" t="s">
        <v>24</v>
      </c>
      <c r="D6132" s="170" t="s">
        <v>58</v>
      </c>
      <c r="E6132" s="170">
        <v>3000</v>
      </c>
      <c r="F6132" s="170">
        <v>4</v>
      </c>
      <c r="G6132" s="171">
        <v>12</v>
      </c>
      <c r="H6132" s="170" t="s">
        <v>32</v>
      </c>
      <c r="I6132" s="171">
        <v>37.99</v>
      </c>
      <c r="J6132" s="169">
        <v>1</v>
      </c>
      <c r="K6132" s="154" cm="1">
        <f t="array" ref="K6132">ROUND(
IF(C6132="Beer",
SUM(LOOKUP(2,1/(SRP!$B$8:$B$10&lt;=E6132)/(SRP!$C$8:$C$10&gt;=E6132),SRP!$D$8:$D$10)*(G6132/100)*(E6132/1000)),
IF(C6132="Spirits",
SUM(LOOKUP(2,1/(SRP!$B$2:$B$7&lt;=E6132)/(SRP!$C$2:$C$7&gt;=E6132),SRP!$D$2:$D$7)*(G6132/100)*(E6132/1000)),
IF(AND(C6132="Wine",D6132="Fortified Wines"),
SUM(LOOKUP(2,1/(SRP!$B$26:$B$29&lt;=E6132)/(SRP!$C$26:$C$29&gt;=E6132),SRP!$D$26:$D$29)*(G6132/100)*(E6132/1000)),
IF(C6132="Wine",
SUM(LOOKUP(2,1/(SRP!$B$21:$B$25&lt;=E6132)/(SRP!$C$21:$C$25&gt;=E6132),SRP!$D$21:$D$25)*(G6132/100)*(E6132/1000)),
IF(AND(C6132="Ready to Drink",D6132="RTD-One Pour Cocktail&gt;7%&lt;=14.5"),
SUM(LOOKUP(2,1/(SRP!$B$16:$B$20&lt;=E6132)/(SRP!$C$16:$C$20&gt;=E6132),SRP!$D$16:$D$20)*(G6132/100)*(E6132/1000)),
IF(C6132="Ready to Drink",
SUM(LOOKUP(2,1/(SRP!$B$11:$B$15&lt;=E6132)/(SRP!$C$11:$C$15&gt;=E6132),SRP!$D$11:$D$15)*(G6132/100)*(E6132/1000)),
0)))))),2)</f>
        <v>28.11</v>
      </c>
      <c r="L6132" s="173" t="str">
        <f t="shared" si="95"/>
        <v>Wine3000</v>
      </c>
      <c r="M6132" s="154">
        <f>VLOOKUP(L6132,'Slope %'!C:D,2,0)</f>
        <v>0.05</v>
      </c>
    </row>
    <row r="6133" spans="1:13" x14ac:dyDescent="0.25">
      <c r="A6133" s="169">
        <v>65309</v>
      </c>
      <c r="B6133" s="170" t="s">
        <v>4529</v>
      </c>
      <c r="C6133" s="170" t="s">
        <v>24</v>
      </c>
      <c r="D6133" s="170" t="s">
        <v>68</v>
      </c>
      <c r="E6133" s="170">
        <v>3000</v>
      </c>
      <c r="F6133" s="170">
        <v>4</v>
      </c>
      <c r="G6133" s="171">
        <v>12.5</v>
      </c>
      <c r="H6133" s="170" t="s">
        <v>32</v>
      </c>
      <c r="I6133" s="171">
        <v>37.99</v>
      </c>
      <c r="J6133" s="169">
        <v>1</v>
      </c>
      <c r="K6133" s="154" cm="1">
        <f t="array" ref="K6133">ROUND(
IF(C6133="Beer",
SUM(LOOKUP(2,1/(SRP!$B$8:$B$10&lt;=E6133)/(SRP!$C$8:$C$10&gt;=E6133),SRP!$D$8:$D$10)*(G6133/100)*(E6133/1000)),
IF(C6133="Spirits",
SUM(LOOKUP(2,1/(SRP!$B$2:$B$7&lt;=E6133)/(SRP!$C$2:$C$7&gt;=E6133),SRP!$D$2:$D$7)*(G6133/100)*(E6133/1000)),
IF(AND(C6133="Wine",D6133="Fortified Wines"),
SUM(LOOKUP(2,1/(SRP!$B$26:$B$29&lt;=E6133)/(SRP!$C$26:$C$29&gt;=E6133),SRP!$D$26:$D$29)*(G6133/100)*(E6133/1000)),
IF(C6133="Wine",
SUM(LOOKUP(2,1/(SRP!$B$21:$B$25&lt;=E6133)/(SRP!$C$21:$C$25&gt;=E6133),SRP!$D$21:$D$25)*(G6133/100)*(E6133/1000)),
IF(AND(C6133="Ready to Drink",D6133="RTD-One Pour Cocktail&gt;7%&lt;=14.5"),
SUM(LOOKUP(2,1/(SRP!$B$16:$B$20&lt;=E6133)/(SRP!$C$16:$C$20&gt;=E6133),SRP!$D$16:$D$20)*(G6133/100)*(E6133/1000)),
IF(C6133="Ready to Drink",
SUM(LOOKUP(2,1/(SRP!$B$11:$B$15&lt;=E6133)/(SRP!$C$11:$C$15&gt;=E6133),SRP!$D$11:$D$15)*(G6133/100)*(E6133/1000)),
0)))))),2)</f>
        <v>29.28</v>
      </c>
      <c r="L6133" s="173" t="str">
        <f t="shared" si="95"/>
        <v>Wine3000</v>
      </c>
      <c r="M6133" s="154">
        <f>VLOOKUP(L6133,'Slope %'!C:D,2,0)</f>
        <v>0.05</v>
      </c>
    </row>
    <row r="6134" spans="1:13" x14ac:dyDescent="0.25">
      <c r="A6134" s="169">
        <v>65318</v>
      </c>
      <c r="B6134" s="170" t="s">
        <v>4530</v>
      </c>
      <c r="C6134" s="170" t="s">
        <v>11</v>
      </c>
      <c r="D6134" s="170" t="s">
        <v>303</v>
      </c>
      <c r="E6134" s="170">
        <v>473</v>
      </c>
      <c r="F6134" s="170">
        <v>24</v>
      </c>
      <c r="G6134" s="171">
        <v>6.5</v>
      </c>
      <c r="H6134" s="170" t="s">
        <v>1053</v>
      </c>
      <c r="I6134" s="171">
        <v>4.99</v>
      </c>
      <c r="J6134" s="169">
        <v>1</v>
      </c>
      <c r="K6134" s="154" cm="1">
        <f t="array" ref="K6134">ROUND(
IF(C6134="Beer",
SUM(LOOKUP(2,1/(SRP!$B$8:$B$10&lt;=E6134)/(SRP!$C$8:$C$10&gt;=E6134),SRP!$D$8:$D$10)*(G6134/100)*(E6134/1000)),
IF(C6134="Spirits",
SUM(LOOKUP(2,1/(SRP!$B$2:$B$7&lt;=E6134)/(SRP!$C$2:$C$7&gt;=E6134),SRP!$D$2:$D$7)*(G6134/100)*(E6134/1000)),
IF(AND(C6134="Wine",D6134="Fortified Wines"),
SUM(LOOKUP(2,1/(SRP!$B$26:$B$29&lt;=E6134)/(SRP!$C$26:$C$29&gt;=E6134),SRP!$D$26:$D$29)*(G6134/100)*(E6134/1000)),
IF(C6134="Wine",
SUM(LOOKUP(2,1/(SRP!$B$21:$B$25&lt;=E6134)/(SRP!$C$21:$C$25&gt;=E6134),SRP!$D$21:$D$25)*(G6134/100)*(E6134/1000)),
IF(AND(C6134="Ready to Drink",D6134="RTD-One Pour Cocktail&gt;7%&lt;=14.5"),
SUM(LOOKUP(2,1/(SRP!$B$16:$B$20&lt;=E6134)/(SRP!$C$16:$C$20&gt;=E6134),SRP!$D$16:$D$20)*(G6134/100)*(E6134/1000)),
IF(C6134="Ready to Drink",
SUM(LOOKUP(2,1/(SRP!$B$11:$B$15&lt;=E6134)/(SRP!$C$11:$C$15&gt;=E6134),SRP!$D$11:$D$15)*(G6134/100)*(E6134/1000)),
0)))))),2)</f>
        <v>2.4</v>
      </c>
      <c r="L6134" s="173" t="str">
        <f t="shared" si="95"/>
        <v>Beer473</v>
      </c>
      <c r="M6134" s="154">
        <f>VLOOKUP(L6134,'Slope %'!C:D,2,0)</f>
        <v>0.12</v>
      </c>
    </row>
    <row r="6135" spans="1:13" x14ac:dyDescent="0.25">
      <c r="A6135" s="169">
        <v>65318</v>
      </c>
      <c r="B6135" s="170" t="s">
        <v>4530</v>
      </c>
      <c r="C6135" s="170" t="s">
        <v>11</v>
      </c>
      <c r="D6135" s="170" t="s">
        <v>303</v>
      </c>
      <c r="E6135" s="170">
        <v>473</v>
      </c>
      <c r="F6135" s="170">
        <v>24</v>
      </c>
      <c r="G6135" s="171">
        <v>6.5</v>
      </c>
      <c r="H6135" s="170" t="s">
        <v>1053</v>
      </c>
      <c r="I6135" s="171">
        <v>4.99</v>
      </c>
      <c r="J6135" s="169">
        <v>1</v>
      </c>
      <c r="K6135" s="154" cm="1">
        <f t="array" ref="K6135">ROUND(
IF(C6135="Beer",
SUM(LOOKUP(2,1/(SRP!$B$8:$B$10&lt;=E6135)/(SRP!$C$8:$C$10&gt;=E6135),SRP!$D$8:$D$10)*(G6135/100)*(E6135/1000)),
IF(C6135="Spirits",
SUM(LOOKUP(2,1/(SRP!$B$2:$B$7&lt;=E6135)/(SRP!$C$2:$C$7&gt;=E6135),SRP!$D$2:$D$7)*(G6135/100)*(E6135/1000)),
IF(AND(C6135="Wine",D6135="Fortified Wines"),
SUM(LOOKUP(2,1/(SRP!$B$26:$B$29&lt;=E6135)/(SRP!$C$26:$C$29&gt;=E6135),SRP!$D$26:$D$29)*(G6135/100)*(E6135/1000)),
IF(C6135="Wine",
SUM(LOOKUP(2,1/(SRP!$B$21:$B$25&lt;=E6135)/(SRP!$C$21:$C$25&gt;=E6135),SRP!$D$21:$D$25)*(G6135/100)*(E6135/1000)),
IF(AND(C6135="Ready to Drink",D6135="RTD-One Pour Cocktail&gt;7%&lt;=14.5"),
SUM(LOOKUP(2,1/(SRP!$B$16:$B$20&lt;=E6135)/(SRP!$C$16:$C$20&gt;=E6135),SRP!$D$16:$D$20)*(G6135/100)*(E6135/1000)),
IF(C6135="Ready to Drink",
SUM(LOOKUP(2,1/(SRP!$B$11:$B$15&lt;=E6135)/(SRP!$C$11:$C$15&gt;=E6135),SRP!$D$11:$D$15)*(G6135/100)*(E6135/1000)),
0)))))),2)</f>
        <v>2.4</v>
      </c>
      <c r="L6135" s="173" t="str">
        <f t="shared" si="95"/>
        <v>Beer473</v>
      </c>
      <c r="M6135" s="154">
        <f>VLOOKUP(L6135,'Slope %'!C:D,2,0)</f>
        <v>0.12</v>
      </c>
    </row>
    <row r="6136" spans="1:13" x14ac:dyDescent="0.25">
      <c r="A6136" s="169">
        <v>65321</v>
      </c>
      <c r="B6136" s="170" t="s">
        <v>4531</v>
      </c>
      <c r="C6136" s="170" t="s">
        <v>11</v>
      </c>
      <c r="D6136" s="170" t="s">
        <v>12</v>
      </c>
      <c r="E6136" s="170">
        <v>473</v>
      </c>
      <c r="F6136" s="170">
        <v>24</v>
      </c>
      <c r="G6136" s="171">
        <v>5</v>
      </c>
      <c r="H6136" s="170" t="s">
        <v>1053</v>
      </c>
      <c r="I6136" s="171">
        <v>4.99</v>
      </c>
      <c r="J6136" s="169">
        <v>1</v>
      </c>
      <c r="K6136" s="154" cm="1">
        <f t="array" ref="K6136">ROUND(
IF(C6136="Beer",
SUM(LOOKUP(2,1/(SRP!$B$8:$B$10&lt;=E6136)/(SRP!$C$8:$C$10&gt;=E6136),SRP!$D$8:$D$10)*(G6136/100)*(E6136/1000)),
IF(C6136="Spirits",
SUM(LOOKUP(2,1/(SRP!$B$2:$B$7&lt;=E6136)/(SRP!$C$2:$C$7&gt;=E6136),SRP!$D$2:$D$7)*(G6136/100)*(E6136/1000)),
IF(AND(C6136="Wine",D6136="Fortified Wines"),
SUM(LOOKUP(2,1/(SRP!$B$26:$B$29&lt;=E6136)/(SRP!$C$26:$C$29&gt;=E6136),SRP!$D$26:$D$29)*(G6136/100)*(E6136/1000)),
IF(C6136="Wine",
SUM(LOOKUP(2,1/(SRP!$B$21:$B$25&lt;=E6136)/(SRP!$C$21:$C$25&gt;=E6136),SRP!$D$21:$D$25)*(G6136/100)*(E6136/1000)),
IF(AND(C6136="Ready to Drink",D6136="RTD-One Pour Cocktail&gt;7%&lt;=14.5"),
SUM(LOOKUP(2,1/(SRP!$B$16:$B$20&lt;=E6136)/(SRP!$C$16:$C$20&gt;=E6136),SRP!$D$16:$D$20)*(G6136/100)*(E6136/1000)),
IF(C6136="Ready to Drink",
SUM(LOOKUP(2,1/(SRP!$B$11:$B$15&lt;=E6136)/(SRP!$C$11:$C$15&gt;=E6136),SRP!$D$11:$D$15)*(G6136/100)*(E6136/1000)),
0)))))),2)</f>
        <v>1.85</v>
      </c>
      <c r="L6136" s="173" t="str">
        <f t="shared" si="95"/>
        <v>Beer473</v>
      </c>
      <c r="M6136" s="154">
        <f>VLOOKUP(L6136,'Slope %'!C:D,2,0)</f>
        <v>0.12</v>
      </c>
    </row>
    <row r="6137" spans="1:13" x14ac:dyDescent="0.25">
      <c r="A6137" s="169">
        <v>65321</v>
      </c>
      <c r="B6137" s="170" t="s">
        <v>4531</v>
      </c>
      <c r="C6137" s="170" t="s">
        <v>11</v>
      </c>
      <c r="D6137" s="170" t="s">
        <v>12</v>
      </c>
      <c r="E6137" s="170">
        <v>473</v>
      </c>
      <c r="F6137" s="170">
        <v>24</v>
      </c>
      <c r="G6137" s="171">
        <v>5</v>
      </c>
      <c r="H6137" s="170" t="s">
        <v>1053</v>
      </c>
      <c r="I6137" s="171">
        <v>4.99</v>
      </c>
      <c r="J6137" s="169">
        <v>1</v>
      </c>
      <c r="K6137" s="154" cm="1">
        <f t="array" ref="K6137">ROUND(
IF(C6137="Beer",
SUM(LOOKUP(2,1/(SRP!$B$8:$B$10&lt;=E6137)/(SRP!$C$8:$C$10&gt;=E6137),SRP!$D$8:$D$10)*(G6137/100)*(E6137/1000)),
IF(C6137="Spirits",
SUM(LOOKUP(2,1/(SRP!$B$2:$B$7&lt;=E6137)/(SRP!$C$2:$C$7&gt;=E6137),SRP!$D$2:$D$7)*(G6137/100)*(E6137/1000)),
IF(AND(C6137="Wine",D6137="Fortified Wines"),
SUM(LOOKUP(2,1/(SRP!$B$26:$B$29&lt;=E6137)/(SRP!$C$26:$C$29&gt;=E6137),SRP!$D$26:$D$29)*(G6137/100)*(E6137/1000)),
IF(C6137="Wine",
SUM(LOOKUP(2,1/(SRP!$B$21:$B$25&lt;=E6137)/(SRP!$C$21:$C$25&gt;=E6137),SRP!$D$21:$D$25)*(G6137/100)*(E6137/1000)),
IF(AND(C6137="Ready to Drink",D6137="RTD-One Pour Cocktail&gt;7%&lt;=14.5"),
SUM(LOOKUP(2,1/(SRP!$B$16:$B$20&lt;=E6137)/(SRP!$C$16:$C$20&gt;=E6137),SRP!$D$16:$D$20)*(G6137/100)*(E6137/1000)),
IF(C6137="Ready to Drink",
SUM(LOOKUP(2,1/(SRP!$B$11:$B$15&lt;=E6137)/(SRP!$C$11:$C$15&gt;=E6137),SRP!$D$11:$D$15)*(G6137/100)*(E6137/1000)),
0)))))),2)</f>
        <v>1.85</v>
      </c>
      <c r="L6137" s="173" t="str">
        <f t="shared" si="95"/>
        <v>Beer473</v>
      </c>
      <c r="M6137" s="154">
        <f>VLOOKUP(L6137,'Slope %'!C:D,2,0)</f>
        <v>0.12</v>
      </c>
    </row>
    <row r="6138" spans="1:13" x14ac:dyDescent="0.25">
      <c r="A6138" s="169">
        <v>65324</v>
      </c>
      <c r="B6138" s="170" t="s">
        <v>4532</v>
      </c>
      <c r="C6138" s="170" t="s">
        <v>11</v>
      </c>
      <c r="D6138" s="170" t="s">
        <v>474</v>
      </c>
      <c r="E6138" s="170">
        <v>473</v>
      </c>
      <c r="F6138" s="170">
        <v>24</v>
      </c>
      <c r="G6138" s="171">
        <v>5</v>
      </c>
      <c r="H6138" s="170" t="s">
        <v>1053</v>
      </c>
      <c r="I6138" s="171">
        <v>3.99</v>
      </c>
      <c r="J6138" s="169">
        <v>1</v>
      </c>
      <c r="K6138" s="154" cm="1">
        <f t="array" ref="K6138">ROUND(
IF(C6138="Beer",
SUM(LOOKUP(2,1/(SRP!$B$8:$B$10&lt;=E6138)/(SRP!$C$8:$C$10&gt;=E6138),SRP!$D$8:$D$10)*(G6138/100)*(E6138/1000)),
IF(C6138="Spirits",
SUM(LOOKUP(2,1/(SRP!$B$2:$B$7&lt;=E6138)/(SRP!$C$2:$C$7&gt;=E6138),SRP!$D$2:$D$7)*(G6138/100)*(E6138/1000)),
IF(AND(C6138="Wine",D6138="Fortified Wines"),
SUM(LOOKUP(2,1/(SRP!$B$26:$B$29&lt;=E6138)/(SRP!$C$26:$C$29&gt;=E6138),SRP!$D$26:$D$29)*(G6138/100)*(E6138/1000)),
IF(C6138="Wine",
SUM(LOOKUP(2,1/(SRP!$B$21:$B$25&lt;=E6138)/(SRP!$C$21:$C$25&gt;=E6138),SRP!$D$21:$D$25)*(G6138/100)*(E6138/1000)),
IF(AND(C6138="Ready to Drink",D6138="RTD-One Pour Cocktail&gt;7%&lt;=14.5"),
SUM(LOOKUP(2,1/(SRP!$B$16:$B$20&lt;=E6138)/(SRP!$C$16:$C$20&gt;=E6138),SRP!$D$16:$D$20)*(G6138/100)*(E6138/1000)),
IF(C6138="Ready to Drink",
SUM(LOOKUP(2,1/(SRP!$B$11:$B$15&lt;=E6138)/(SRP!$C$11:$C$15&gt;=E6138),SRP!$D$11:$D$15)*(G6138/100)*(E6138/1000)),
0)))))),2)</f>
        <v>1.85</v>
      </c>
      <c r="L6138" s="173" t="str">
        <f t="shared" si="95"/>
        <v>Beer473</v>
      </c>
      <c r="M6138" s="154">
        <f>VLOOKUP(L6138,'Slope %'!C:D,2,0)</f>
        <v>0.12</v>
      </c>
    </row>
    <row r="6139" spans="1:13" x14ac:dyDescent="0.25">
      <c r="A6139" s="169">
        <v>65324</v>
      </c>
      <c r="B6139" s="170" t="s">
        <v>4532</v>
      </c>
      <c r="C6139" s="170" t="s">
        <v>11</v>
      </c>
      <c r="D6139" s="170" t="s">
        <v>474</v>
      </c>
      <c r="E6139" s="170">
        <v>473</v>
      </c>
      <c r="F6139" s="170">
        <v>24</v>
      </c>
      <c r="G6139" s="171">
        <v>5</v>
      </c>
      <c r="H6139" s="170" t="s">
        <v>1053</v>
      </c>
      <c r="I6139" s="171">
        <v>3.99</v>
      </c>
      <c r="J6139" s="169">
        <v>1</v>
      </c>
      <c r="K6139" s="154" cm="1">
        <f t="array" ref="K6139">ROUND(
IF(C6139="Beer",
SUM(LOOKUP(2,1/(SRP!$B$8:$B$10&lt;=E6139)/(SRP!$C$8:$C$10&gt;=E6139),SRP!$D$8:$D$10)*(G6139/100)*(E6139/1000)),
IF(C6139="Spirits",
SUM(LOOKUP(2,1/(SRP!$B$2:$B$7&lt;=E6139)/(SRP!$C$2:$C$7&gt;=E6139),SRP!$D$2:$D$7)*(G6139/100)*(E6139/1000)),
IF(AND(C6139="Wine",D6139="Fortified Wines"),
SUM(LOOKUP(2,1/(SRP!$B$26:$B$29&lt;=E6139)/(SRP!$C$26:$C$29&gt;=E6139),SRP!$D$26:$D$29)*(G6139/100)*(E6139/1000)),
IF(C6139="Wine",
SUM(LOOKUP(2,1/(SRP!$B$21:$B$25&lt;=E6139)/(SRP!$C$21:$C$25&gt;=E6139),SRP!$D$21:$D$25)*(G6139/100)*(E6139/1000)),
IF(AND(C6139="Ready to Drink",D6139="RTD-One Pour Cocktail&gt;7%&lt;=14.5"),
SUM(LOOKUP(2,1/(SRP!$B$16:$B$20&lt;=E6139)/(SRP!$C$16:$C$20&gt;=E6139),SRP!$D$16:$D$20)*(G6139/100)*(E6139/1000)),
IF(C6139="Ready to Drink",
SUM(LOOKUP(2,1/(SRP!$B$11:$B$15&lt;=E6139)/(SRP!$C$11:$C$15&gt;=E6139),SRP!$D$11:$D$15)*(G6139/100)*(E6139/1000)),
0)))))),2)</f>
        <v>1.85</v>
      </c>
      <c r="L6139" s="173" t="str">
        <f t="shared" si="95"/>
        <v>Beer473</v>
      </c>
      <c r="M6139" s="154">
        <f>VLOOKUP(L6139,'Slope %'!C:D,2,0)</f>
        <v>0.12</v>
      </c>
    </row>
    <row r="6140" spans="1:13" x14ac:dyDescent="0.25">
      <c r="A6140" s="169">
        <v>65333</v>
      </c>
      <c r="B6140" s="170" t="s">
        <v>4533</v>
      </c>
      <c r="C6140" s="170" t="s">
        <v>263</v>
      </c>
      <c r="D6140" s="170" t="s">
        <v>332</v>
      </c>
      <c r="E6140" s="170">
        <v>355</v>
      </c>
      <c r="F6140" s="170">
        <v>24</v>
      </c>
      <c r="G6140" s="171">
        <v>6</v>
      </c>
      <c r="H6140" s="170" t="s">
        <v>1053</v>
      </c>
      <c r="I6140" s="171">
        <v>2.99</v>
      </c>
      <c r="J6140" s="169">
        <v>1</v>
      </c>
      <c r="K6140" s="154" cm="1">
        <f t="array" ref="K6140">ROUND(
IF(C6140="Beer",
SUM(LOOKUP(2,1/(SRP!$B$8:$B$10&lt;=E6140)/(SRP!$C$8:$C$10&gt;=E6140),SRP!$D$8:$D$10)*(G6140/100)*(E6140/1000)),
IF(C6140="Spirits",
SUM(LOOKUP(2,1/(SRP!$B$2:$B$7&lt;=E6140)/(SRP!$C$2:$C$7&gt;=E6140),SRP!$D$2:$D$7)*(G6140/100)*(E6140/1000)),
IF(AND(C6140="Wine",D6140="Fortified Wines"),
SUM(LOOKUP(2,1/(SRP!$B$26:$B$29&lt;=E6140)/(SRP!$C$26:$C$29&gt;=E6140),SRP!$D$26:$D$29)*(G6140/100)*(E6140/1000)),
IF(C6140="Wine",
SUM(LOOKUP(2,1/(SRP!$B$21:$B$25&lt;=E6140)/(SRP!$C$21:$C$25&gt;=E6140),SRP!$D$21:$D$25)*(G6140/100)*(E6140/1000)),
IF(AND(C6140="Ready to Drink",D6140="RTD-One Pour Cocktail&gt;7%&lt;=14.5"),
SUM(LOOKUP(2,1/(SRP!$B$16:$B$20&lt;=E6140)/(SRP!$C$16:$C$20&gt;=E6140),SRP!$D$16:$D$20)*(G6140/100)*(E6140/1000)),
IF(C6140="Ready to Drink",
SUM(LOOKUP(2,1/(SRP!$B$11:$B$15&lt;=E6140)/(SRP!$C$11:$C$15&gt;=E6140),SRP!$D$11:$D$15)*(G6140/100)*(E6140/1000)),
0)))))),2)</f>
        <v>1.89</v>
      </c>
      <c r="L6140" s="173" t="str">
        <f t="shared" si="95"/>
        <v>Ready to Drink355</v>
      </c>
      <c r="M6140" s="154">
        <f>VLOOKUP(L6140,'Slope %'!C:D,2,0)</f>
        <v>0.12</v>
      </c>
    </row>
    <row r="6141" spans="1:13" x14ac:dyDescent="0.25">
      <c r="A6141" s="169">
        <v>65333</v>
      </c>
      <c r="B6141" s="170" t="s">
        <v>4533</v>
      </c>
      <c r="C6141" s="170" t="s">
        <v>263</v>
      </c>
      <c r="D6141" s="170" t="s">
        <v>332</v>
      </c>
      <c r="E6141" s="170">
        <v>355</v>
      </c>
      <c r="F6141" s="170">
        <v>24</v>
      </c>
      <c r="G6141" s="171">
        <v>6</v>
      </c>
      <c r="H6141" s="170" t="s">
        <v>1053</v>
      </c>
      <c r="I6141" s="171">
        <v>2.99</v>
      </c>
      <c r="J6141" s="169">
        <v>1</v>
      </c>
      <c r="K6141" s="154" cm="1">
        <f t="array" ref="K6141">ROUND(
IF(C6141="Beer",
SUM(LOOKUP(2,1/(SRP!$B$8:$B$10&lt;=E6141)/(SRP!$C$8:$C$10&gt;=E6141),SRP!$D$8:$D$10)*(G6141/100)*(E6141/1000)),
IF(C6141="Spirits",
SUM(LOOKUP(2,1/(SRP!$B$2:$B$7&lt;=E6141)/(SRP!$C$2:$C$7&gt;=E6141),SRP!$D$2:$D$7)*(G6141/100)*(E6141/1000)),
IF(AND(C6141="Wine",D6141="Fortified Wines"),
SUM(LOOKUP(2,1/(SRP!$B$26:$B$29&lt;=E6141)/(SRP!$C$26:$C$29&gt;=E6141),SRP!$D$26:$D$29)*(G6141/100)*(E6141/1000)),
IF(C6141="Wine",
SUM(LOOKUP(2,1/(SRP!$B$21:$B$25&lt;=E6141)/(SRP!$C$21:$C$25&gt;=E6141),SRP!$D$21:$D$25)*(G6141/100)*(E6141/1000)),
IF(AND(C6141="Ready to Drink",D6141="RTD-One Pour Cocktail&gt;7%&lt;=14.5"),
SUM(LOOKUP(2,1/(SRP!$B$16:$B$20&lt;=E6141)/(SRP!$C$16:$C$20&gt;=E6141),SRP!$D$16:$D$20)*(G6141/100)*(E6141/1000)),
IF(C6141="Ready to Drink",
SUM(LOOKUP(2,1/(SRP!$B$11:$B$15&lt;=E6141)/(SRP!$C$11:$C$15&gt;=E6141),SRP!$D$11:$D$15)*(G6141/100)*(E6141/1000)),
0)))))),2)</f>
        <v>1.89</v>
      </c>
      <c r="L6141" s="173" t="str">
        <f t="shared" si="95"/>
        <v>Ready to Drink355</v>
      </c>
      <c r="M6141" s="154">
        <f>VLOOKUP(L6141,'Slope %'!C:D,2,0)</f>
        <v>0.12</v>
      </c>
    </row>
    <row r="6142" spans="1:13" x14ac:dyDescent="0.25">
      <c r="A6142" s="169">
        <v>65339</v>
      </c>
      <c r="B6142" s="170" t="s">
        <v>4534</v>
      </c>
      <c r="C6142" s="170" t="s">
        <v>263</v>
      </c>
      <c r="D6142" s="170" t="s">
        <v>264</v>
      </c>
      <c r="E6142" s="170">
        <v>473</v>
      </c>
      <c r="F6142" s="170">
        <v>24</v>
      </c>
      <c r="G6142" s="171">
        <v>6</v>
      </c>
      <c r="H6142" s="170" t="s">
        <v>1053</v>
      </c>
      <c r="I6142" s="171">
        <v>3.25</v>
      </c>
      <c r="J6142" s="169">
        <v>1</v>
      </c>
      <c r="K6142" s="154" cm="1">
        <f t="array" ref="K6142">ROUND(
IF(C6142="Beer",
SUM(LOOKUP(2,1/(SRP!$B$8:$B$10&lt;=E6142)/(SRP!$C$8:$C$10&gt;=E6142),SRP!$D$8:$D$10)*(G6142/100)*(E6142/1000)),
IF(C6142="Spirits",
SUM(LOOKUP(2,1/(SRP!$B$2:$B$7&lt;=E6142)/(SRP!$C$2:$C$7&gt;=E6142),SRP!$D$2:$D$7)*(G6142/100)*(E6142/1000)),
IF(AND(C6142="Wine",D6142="Fortified Wines"),
SUM(LOOKUP(2,1/(SRP!$B$26:$B$29&lt;=E6142)/(SRP!$C$26:$C$29&gt;=E6142),SRP!$D$26:$D$29)*(G6142/100)*(E6142/1000)),
IF(C6142="Wine",
SUM(LOOKUP(2,1/(SRP!$B$21:$B$25&lt;=E6142)/(SRP!$C$21:$C$25&gt;=E6142),SRP!$D$21:$D$25)*(G6142/100)*(E6142/1000)),
IF(AND(C6142="Ready to Drink",D6142="RTD-One Pour Cocktail&gt;7%&lt;=14.5"),
SUM(LOOKUP(2,1/(SRP!$B$16:$B$20&lt;=E6142)/(SRP!$C$16:$C$20&gt;=E6142),SRP!$D$16:$D$20)*(G6142/100)*(E6142/1000)),
IF(C6142="Ready to Drink",
SUM(LOOKUP(2,1/(SRP!$B$11:$B$15&lt;=E6142)/(SRP!$C$11:$C$15&gt;=E6142),SRP!$D$11:$D$15)*(G6142/100)*(E6142/1000)),
0)))))),2)</f>
        <v>2.35</v>
      </c>
      <c r="L6142" s="173" t="str">
        <f t="shared" si="95"/>
        <v>Ready to Drink473</v>
      </c>
      <c r="M6142" s="154">
        <f>VLOOKUP(L6142,'Slope %'!C:D,2,0)</f>
        <v>0.12</v>
      </c>
    </row>
    <row r="6143" spans="1:13" x14ac:dyDescent="0.25">
      <c r="A6143" s="169">
        <v>65339</v>
      </c>
      <c r="B6143" s="170" t="s">
        <v>4534</v>
      </c>
      <c r="C6143" s="170" t="s">
        <v>263</v>
      </c>
      <c r="D6143" s="170" t="s">
        <v>264</v>
      </c>
      <c r="E6143" s="170">
        <v>473</v>
      </c>
      <c r="F6143" s="170">
        <v>24</v>
      </c>
      <c r="G6143" s="171">
        <v>6</v>
      </c>
      <c r="H6143" s="170" t="s">
        <v>1053</v>
      </c>
      <c r="I6143" s="171">
        <v>3.25</v>
      </c>
      <c r="J6143" s="169">
        <v>1</v>
      </c>
      <c r="K6143" s="154" cm="1">
        <f t="array" ref="K6143">ROUND(
IF(C6143="Beer",
SUM(LOOKUP(2,1/(SRP!$B$8:$B$10&lt;=E6143)/(SRP!$C$8:$C$10&gt;=E6143),SRP!$D$8:$D$10)*(G6143/100)*(E6143/1000)),
IF(C6143="Spirits",
SUM(LOOKUP(2,1/(SRP!$B$2:$B$7&lt;=E6143)/(SRP!$C$2:$C$7&gt;=E6143),SRP!$D$2:$D$7)*(G6143/100)*(E6143/1000)),
IF(AND(C6143="Wine",D6143="Fortified Wines"),
SUM(LOOKUP(2,1/(SRP!$B$26:$B$29&lt;=E6143)/(SRP!$C$26:$C$29&gt;=E6143),SRP!$D$26:$D$29)*(G6143/100)*(E6143/1000)),
IF(C6143="Wine",
SUM(LOOKUP(2,1/(SRP!$B$21:$B$25&lt;=E6143)/(SRP!$C$21:$C$25&gt;=E6143),SRP!$D$21:$D$25)*(G6143/100)*(E6143/1000)),
IF(AND(C6143="Ready to Drink",D6143="RTD-One Pour Cocktail&gt;7%&lt;=14.5"),
SUM(LOOKUP(2,1/(SRP!$B$16:$B$20&lt;=E6143)/(SRP!$C$16:$C$20&gt;=E6143),SRP!$D$16:$D$20)*(G6143/100)*(E6143/1000)),
IF(C6143="Ready to Drink",
SUM(LOOKUP(2,1/(SRP!$B$11:$B$15&lt;=E6143)/(SRP!$C$11:$C$15&gt;=E6143),SRP!$D$11:$D$15)*(G6143/100)*(E6143/1000)),
0)))))),2)</f>
        <v>2.35</v>
      </c>
      <c r="L6143" s="173" t="str">
        <f t="shared" si="95"/>
        <v>Ready to Drink473</v>
      </c>
      <c r="M6143" s="154">
        <f>VLOOKUP(L6143,'Slope %'!C:D,2,0)</f>
        <v>0.12</v>
      </c>
    </row>
    <row r="6144" spans="1:13" x14ac:dyDescent="0.25">
      <c r="A6144" s="169">
        <v>65346</v>
      </c>
      <c r="B6144" s="170" t="s">
        <v>4535</v>
      </c>
      <c r="C6144" s="170" t="s">
        <v>263</v>
      </c>
      <c r="D6144" s="170" t="s">
        <v>264</v>
      </c>
      <c r="E6144" s="170">
        <v>473</v>
      </c>
      <c r="F6144" s="170">
        <v>24</v>
      </c>
      <c r="G6144" s="171">
        <v>6</v>
      </c>
      <c r="H6144" s="170" t="s">
        <v>1053</v>
      </c>
      <c r="I6144" s="171">
        <v>3.25</v>
      </c>
      <c r="J6144" s="169">
        <v>1</v>
      </c>
      <c r="K6144" s="154" cm="1">
        <f t="array" ref="K6144">ROUND(
IF(C6144="Beer",
SUM(LOOKUP(2,1/(SRP!$B$8:$B$10&lt;=E6144)/(SRP!$C$8:$C$10&gt;=E6144),SRP!$D$8:$D$10)*(G6144/100)*(E6144/1000)),
IF(C6144="Spirits",
SUM(LOOKUP(2,1/(SRP!$B$2:$B$7&lt;=E6144)/(SRP!$C$2:$C$7&gt;=E6144),SRP!$D$2:$D$7)*(G6144/100)*(E6144/1000)),
IF(AND(C6144="Wine",D6144="Fortified Wines"),
SUM(LOOKUP(2,1/(SRP!$B$26:$B$29&lt;=E6144)/(SRP!$C$26:$C$29&gt;=E6144),SRP!$D$26:$D$29)*(G6144/100)*(E6144/1000)),
IF(C6144="Wine",
SUM(LOOKUP(2,1/(SRP!$B$21:$B$25&lt;=E6144)/(SRP!$C$21:$C$25&gt;=E6144),SRP!$D$21:$D$25)*(G6144/100)*(E6144/1000)),
IF(AND(C6144="Ready to Drink",D6144="RTD-One Pour Cocktail&gt;7%&lt;=14.5"),
SUM(LOOKUP(2,1/(SRP!$B$16:$B$20&lt;=E6144)/(SRP!$C$16:$C$20&gt;=E6144),SRP!$D$16:$D$20)*(G6144/100)*(E6144/1000)),
IF(C6144="Ready to Drink",
SUM(LOOKUP(2,1/(SRP!$B$11:$B$15&lt;=E6144)/(SRP!$C$11:$C$15&gt;=E6144),SRP!$D$11:$D$15)*(G6144/100)*(E6144/1000)),
0)))))),2)</f>
        <v>2.35</v>
      </c>
      <c r="L6144" s="173" t="str">
        <f t="shared" si="95"/>
        <v>Ready to Drink473</v>
      </c>
      <c r="M6144" s="154">
        <f>VLOOKUP(L6144,'Slope %'!C:D,2,0)</f>
        <v>0.12</v>
      </c>
    </row>
    <row r="6145" spans="1:13" x14ac:dyDescent="0.25">
      <c r="A6145" s="169">
        <v>65346</v>
      </c>
      <c r="B6145" s="170" t="s">
        <v>4535</v>
      </c>
      <c r="C6145" s="170" t="s">
        <v>263</v>
      </c>
      <c r="D6145" s="170" t="s">
        <v>264</v>
      </c>
      <c r="E6145" s="170">
        <v>473</v>
      </c>
      <c r="F6145" s="170">
        <v>24</v>
      </c>
      <c r="G6145" s="171">
        <v>6</v>
      </c>
      <c r="H6145" s="170" t="s">
        <v>1053</v>
      </c>
      <c r="I6145" s="171">
        <v>3.25</v>
      </c>
      <c r="J6145" s="169">
        <v>1</v>
      </c>
      <c r="K6145" s="154" cm="1">
        <f t="array" ref="K6145">ROUND(
IF(C6145="Beer",
SUM(LOOKUP(2,1/(SRP!$B$8:$B$10&lt;=E6145)/(SRP!$C$8:$C$10&gt;=E6145),SRP!$D$8:$D$10)*(G6145/100)*(E6145/1000)),
IF(C6145="Spirits",
SUM(LOOKUP(2,1/(SRP!$B$2:$B$7&lt;=E6145)/(SRP!$C$2:$C$7&gt;=E6145),SRP!$D$2:$D$7)*(G6145/100)*(E6145/1000)),
IF(AND(C6145="Wine",D6145="Fortified Wines"),
SUM(LOOKUP(2,1/(SRP!$B$26:$B$29&lt;=E6145)/(SRP!$C$26:$C$29&gt;=E6145),SRP!$D$26:$D$29)*(G6145/100)*(E6145/1000)),
IF(C6145="Wine",
SUM(LOOKUP(2,1/(SRP!$B$21:$B$25&lt;=E6145)/(SRP!$C$21:$C$25&gt;=E6145),SRP!$D$21:$D$25)*(G6145/100)*(E6145/1000)),
IF(AND(C6145="Ready to Drink",D6145="RTD-One Pour Cocktail&gt;7%&lt;=14.5"),
SUM(LOOKUP(2,1/(SRP!$B$16:$B$20&lt;=E6145)/(SRP!$C$16:$C$20&gt;=E6145),SRP!$D$16:$D$20)*(G6145/100)*(E6145/1000)),
IF(C6145="Ready to Drink",
SUM(LOOKUP(2,1/(SRP!$B$11:$B$15&lt;=E6145)/(SRP!$C$11:$C$15&gt;=E6145),SRP!$D$11:$D$15)*(G6145/100)*(E6145/1000)),
0)))))),2)</f>
        <v>2.35</v>
      </c>
      <c r="L6145" s="173" t="str">
        <f t="shared" si="95"/>
        <v>Ready to Drink473</v>
      </c>
      <c r="M6145" s="154">
        <f>VLOOKUP(L6145,'Slope %'!C:D,2,0)</f>
        <v>0.12</v>
      </c>
    </row>
    <row r="6146" spans="1:13" x14ac:dyDescent="0.25">
      <c r="A6146" s="169">
        <v>65347</v>
      </c>
      <c r="B6146" s="170" t="s">
        <v>4536</v>
      </c>
      <c r="C6146" s="170" t="s">
        <v>263</v>
      </c>
      <c r="D6146" s="170" t="s">
        <v>332</v>
      </c>
      <c r="E6146" s="170">
        <v>473</v>
      </c>
      <c r="F6146" s="170">
        <v>24</v>
      </c>
      <c r="G6146" s="171">
        <v>6</v>
      </c>
      <c r="H6146" s="170" t="s">
        <v>1053</v>
      </c>
      <c r="I6146" s="171">
        <v>3.79</v>
      </c>
      <c r="J6146" s="169">
        <v>1</v>
      </c>
      <c r="K6146" s="154" cm="1">
        <f t="array" ref="K6146">ROUND(
IF(C6146="Beer",
SUM(LOOKUP(2,1/(SRP!$B$8:$B$10&lt;=E6146)/(SRP!$C$8:$C$10&gt;=E6146),SRP!$D$8:$D$10)*(G6146/100)*(E6146/1000)),
IF(C6146="Spirits",
SUM(LOOKUP(2,1/(SRP!$B$2:$B$7&lt;=E6146)/(SRP!$C$2:$C$7&gt;=E6146),SRP!$D$2:$D$7)*(G6146/100)*(E6146/1000)),
IF(AND(C6146="Wine",D6146="Fortified Wines"),
SUM(LOOKUP(2,1/(SRP!$B$26:$B$29&lt;=E6146)/(SRP!$C$26:$C$29&gt;=E6146),SRP!$D$26:$D$29)*(G6146/100)*(E6146/1000)),
IF(C6146="Wine",
SUM(LOOKUP(2,1/(SRP!$B$21:$B$25&lt;=E6146)/(SRP!$C$21:$C$25&gt;=E6146),SRP!$D$21:$D$25)*(G6146/100)*(E6146/1000)),
IF(AND(C6146="Ready to Drink",D6146="RTD-One Pour Cocktail&gt;7%&lt;=14.5"),
SUM(LOOKUP(2,1/(SRP!$B$16:$B$20&lt;=E6146)/(SRP!$C$16:$C$20&gt;=E6146),SRP!$D$16:$D$20)*(G6146/100)*(E6146/1000)),
IF(C6146="Ready to Drink",
SUM(LOOKUP(2,1/(SRP!$B$11:$B$15&lt;=E6146)/(SRP!$C$11:$C$15&gt;=E6146),SRP!$D$11:$D$15)*(G6146/100)*(E6146/1000)),
0)))))),2)</f>
        <v>2.35</v>
      </c>
      <c r="L6146" s="173" t="str">
        <f t="shared" si="95"/>
        <v>Ready to Drink473</v>
      </c>
      <c r="M6146" s="154">
        <f>VLOOKUP(L6146,'Slope %'!C:D,2,0)</f>
        <v>0.12</v>
      </c>
    </row>
    <row r="6147" spans="1:13" x14ac:dyDescent="0.25">
      <c r="A6147" s="169">
        <v>65347</v>
      </c>
      <c r="B6147" s="170" t="s">
        <v>4536</v>
      </c>
      <c r="C6147" s="170" t="s">
        <v>263</v>
      </c>
      <c r="D6147" s="170" t="s">
        <v>332</v>
      </c>
      <c r="E6147" s="170">
        <v>473</v>
      </c>
      <c r="F6147" s="170">
        <v>24</v>
      </c>
      <c r="G6147" s="171">
        <v>6</v>
      </c>
      <c r="H6147" s="170" t="s">
        <v>1053</v>
      </c>
      <c r="I6147" s="171">
        <v>3.79</v>
      </c>
      <c r="J6147" s="169">
        <v>1</v>
      </c>
      <c r="K6147" s="154" cm="1">
        <f t="array" ref="K6147">ROUND(
IF(C6147="Beer",
SUM(LOOKUP(2,1/(SRP!$B$8:$B$10&lt;=E6147)/(SRP!$C$8:$C$10&gt;=E6147),SRP!$D$8:$D$10)*(G6147/100)*(E6147/1000)),
IF(C6147="Spirits",
SUM(LOOKUP(2,1/(SRP!$B$2:$B$7&lt;=E6147)/(SRP!$C$2:$C$7&gt;=E6147),SRP!$D$2:$D$7)*(G6147/100)*(E6147/1000)),
IF(AND(C6147="Wine",D6147="Fortified Wines"),
SUM(LOOKUP(2,1/(SRP!$B$26:$B$29&lt;=E6147)/(SRP!$C$26:$C$29&gt;=E6147),SRP!$D$26:$D$29)*(G6147/100)*(E6147/1000)),
IF(C6147="Wine",
SUM(LOOKUP(2,1/(SRP!$B$21:$B$25&lt;=E6147)/(SRP!$C$21:$C$25&gt;=E6147),SRP!$D$21:$D$25)*(G6147/100)*(E6147/1000)),
IF(AND(C6147="Ready to Drink",D6147="RTD-One Pour Cocktail&gt;7%&lt;=14.5"),
SUM(LOOKUP(2,1/(SRP!$B$16:$B$20&lt;=E6147)/(SRP!$C$16:$C$20&gt;=E6147),SRP!$D$16:$D$20)*(G6147/100)*(E6147/1000)),
IF(C6147="Ready to Drink",
SUM(LOOKUP(2,1/(SRP!$B$11:$B$15&lt;=E6147)/(SRP!$C$11:$C$15&gt;=E6147),SRP!$D$11:$D$15)*(G6147/100)*(E6147/1000)),
0)))))),2)</f>
        <v>2.35</v>
      </c>
      <c r="L6147" s="173" t="str">
        <f t="shared" ref="L6147:L6210" si="96">(_xlfn.CONCAT(C6147,E6147))</f>
        <v>Ready to Drink473</v>
      </c>
      <c r="M6147" s="154">
        <f>VLOOKUP(L6147,'Slope %'!C:D,2,0)</f>
        <v>0.12</v>
      </c>
    </row>
    <row r="6148" spans="1:13" x14ac:dyDescent="0.25">
      <c r="A6148" s="169">
        <v>65352</v>
      </c>
      <c r="B6148" s="170" t="s">
        <v>4537</v>
      </c>
      <c r="C6148" s="170" t="s">
        <v>263</v>
      </c>
      <c r="D6148" s="170" t="s">
        <v>264</v>
      </c>
      <c r="E6148" s="170">
        <v>2130</v>
      </c>
      <c r="F6148" s="170">
        <v>4</v>
      </c>
      <c r="G6148" s="171">
        <v>5</v>
      </c>
      <c r="H6148" s="170" t="s">
        <v>105</v>
      </c>
      <c r="I6148" s="171">
        <v>18.98</v>
      </c>
      <c r="J6148" s="169">
        <v>6</v>
      </c>
      <c r="K6148" s="154" cm="1">
        <f t="array" ref="K6148">ROUND(
IF(C6148="Beer",
SUM(LOOKUP(2,1/(SRP!$B$8:$B$10&lt;=E6148)/(SRP!$C$8:$C$10&gt;=E6148),SRP!$D$8:$D$10)*(G6148/100)*(E6148/1000)),
IF(C6148="Spirits",
SUM(LOOKUP(2,1/(SRP!$B$2:$B$7&lt;=E6148)/(SRP!$C$2:$C$7&gt;=E6148),SRP!$D$2:$D$7)*(G6148/100)*(E6148/1000)),
IF(AND(C6148="Wine",D6148="Fortified Wines"),
SUM(LOOKUP(2,1/(SRP!$B$26:$B$29&lt;=E6148)/(SRP!$C$26:$C$29&gt;=E6148),SRP!$D$26:$D$29)*(G6148/100)*(E6148/1000)),
IF(C6148="Wine",
SUM(LOOKUP(2,1/(SRP!$B$21:$B$25&lt;=E6148)/(SRP!$C$21:$C$25&gt;=E6148),SRP!$D$21:$D$25)*(G6148/100)*(E6148/1000)),
IF(AND(C6148="Ready to Drink",D6148="RTD-One Pour Cocktail&gt;7%&lt;=14.5"),
SUM(LOOKUP(2,1/(SRP!$B$16:$B$20&lt;=E6148)/(SRP!$C$16:$C$20&gt;=E6148),SRP!$D$16:$D$20)*(G6148/100)*(E6148/1000)),
IF(C6148="Ready to Drink",
SUM(LOOKUP(2,1/(SRP!$B$11:$B$15&lt;=E6148)/(SRP!$C$11:$C$15&gt;=E6148),SRP!$D$11:$D$15)*(G6148/100)*(E6148/1000)),
0)))))),2)</f>
        <v>8.31</v>
      </c>
      <c r="L6148" s="173" t="str">
        <f t="shared" si="96"/>
        <v>Ready to Drink2130</v>
      </c>
      <c r="M6148" s="154">
        <f>VLOOKUP(L6148,'Slope %'!C:D,2,0)</f>
        <v>0.1</v>
      </c>
    </row>
    <row r="6149" spans="1:13" x14ac:dyDescent="0.25">
      <c r="A6149" s="169">
        <v>65352</v>
      </c>
      <c r="B6149" s="170" t="s">
        <v>4537</v>
      </c>
      <c r="C6149" s="170" t="s">
        <v>263</v>
      </c>
      <c r="D6149" s="170" t="s">
        <v>264</v>
      </c>
      <c r="E6149" s="170">
        <v>2130</v>
      </c>
      <c r="F6149" s="170">
        <v>4</v>
      </c>
      <c r="G6149" s="171">
        <v>5</v>
      </c>
      <c r="H6149" s="170" t="s">
        <v>105</v>
      </c>
      <c r="I6149" s="171">
        <v>18.98</v>
      </c>
      <c r="J6149" s="169">
        <v>6</v>
      </c>
      <c r="K6149" s="154" cm="1">
        <f t="array" ref="K6149">ROUND(
IF(C6149="Beer",
SUM(LOOKUP(2,1/(SRP!$B$8:$B$10&lt;=E6149)/(SRP!$C$8:$C$10&gt;=E6149),SRP!$D$8:$D$10)*(G6149/100)*(E6149/1000)),
IF(C6149="Spirits",
SUM(LOOKUP(2,1/(SRP!$B$2:$B$7&lt;=E6149)/(SRP!$C$2:$C$7&gt;=E6149),SRP!$D$2:$D$7)*(G6149/100)*(E6149/1000)),
IF(AND(C6149="Wine",D6149="Fortified Wines"),
SUM(LOOKUP(2,1/(SRP!$B$26:$B$29&lt;=E6149)/(SRP!$C$26:$C$29&gt;=E6149),SRP!$D$26:$D$29)*(G6149/100)*(E6149/1000)),
IF(C6149="Wine",
SUM(LOOKUP(2,1/(SRP!$B$21:$B$25&lt;=E6149)/(SRP!$C$21:$C$25&gt;=E6149),SRP!$D$21:$D$25)*(G6149/100)*(E6149/1000)),
IF(AND(C6149="Ready to Drink",D6149="RTD-One Pour Cocktail&gt;7%&lt;=14.5"),
SUM(LOOKUP(2,1/(SRP!$B$16:$B$20&lt;=E6149)/(SRP!$C$16:$C$20&gt;=E6149),SRP!$D$16:$D$20)*(G6149/100)*(E6149/1000)),
IF(C6149="Ready to Drink",
SUM(LOOKUP(2,1/(SRP!$B$11:$B$15&lt;=E6149)/(SRP!$C$11:$C$15&gt;=E6149),SRP!$D$11:$D$15)*(G6149/100)*(E6149/1000)),
0)))))),2)</f>
        <v>8.31</v>
      </c>
      <c r="L6149" s="173" t="str">
        <f t="shared" si="96"/>
        <v>Ready to Drink2130</v>
      </c>
      <c r="M6149" s="154">
        <f>VLOOKUP(L6149,'Slope %'!C:D,2,0)</f>
        <v>0.1</v>
      </c>
    </row>
    <row r="6150" spans="1:13" x14ac:dyDescent="0.25">
      <c r="A6150" s="169">
        <v>65377</v>
      </c>
      <c r="B6150" s="170" t="s">
        <v>4538</v>
      </c>
      <c r="C6150" s="170" t="s">
        <v>24</v>
      </c>
      <c r="D6150" s="170" t="s">
        <v>34</v>
      </c>
      <c r="E6150" s="170">
        <v>750</v>
      </c>
      <c r="F6150" s="170">
        <v>12</v>
      </c>
      <c r="G6150" s="171">
        <v>14</v>
      </c>
      <c r="H6150" s="170" t="s">
        <v>163</v>
      </c>
      <c r="I6150" s="171">
        <v>39.99</v>
      </c>
      <c r="J6150" s="169">
        <v>1</v>
      </c>
      <c r="K6150" s="154" cm="1">
        <f t="array" ref="K6150">ROUND(
IF(C6150="Beer",
SUM(LOOKUP(2,1/(SRP!$B$8:$B$10&lt;=E6150)/(SRP!$C$8:$C$10&gt;=E6150),SRP!$D$8:$D$10)*(G6150/100)*(E6150/1000)),
IF(C6150="Spirits",
SUM(LOOKUP(2,1/(SRP!$B$2:$B$7&lt;=E6150)/(SRP!$C$2:$C$7&gt;=E6150),SRP!$D$2:$D$7)*(G6150/100)*(E6150/1000)),
IF(AND(C6150="Wine",D6150="Fortified Wines"),
SUM(LOOKUP(2,1/(SRP!$B$26:$B$29&lt;=E6150)/(SRP!$C$26:$C$29&gt;=E6150),SRP!$D$26:$D$29)*(G6150/100)*(E6150/1000)),
IF(C6150="Wine",
SUM(LOOKUP(2,1/(SRP!$B$21:$B$25&lt;=E6150)/(SRP!$C$21:$C$25&gt;=E6150),SRP!$D$21:$D$25)*(G6150/100)*(E6150/1000)),
IF(AND(C6150="Ready to Drink",D6150="RTD-One Pour Cocktail&gt;7%&lt;=14.5"),
SUM(LOOKUP(2,1/(SRP!$B$16:$B$20&lt;=E6150)/(SRP!$C$16:$C$20&gt;=E6150),SRP!$D$16:$D$20)*(G6150/100)*(E6150/1000)),
IF(C6150="Ready to Drink",
SUM(LOOKUP(2,1/(SRP!$B$11:$B$15&lt;=E6150)/(SRP!$C$11:$C$15&gt;=E6150),SRP!$D$11:$D$15)*(G6150/100)*(E6150/1000)),
0)))))),2)</f>
        <v>8.1999999999999993</v>
      </c>
      <c r="L6150" s="173" t="str">
        <f t="shared" si="96"/>
        <v>Wine750</v>
      </c>
      <c r="M6150" s="154">
        <f>VLOOKUP(L6150,'Slope %'!C:D,2,0)</f>
        <v>0.1</v>
      </c>
    </row>
    <row r="6151" spans="1:13" x14ac:dyDescent="0.25">
      <c r="A6151" s="169">
        <v>65392</v>
      </c>
      <c r="B6151" s="170" t="s">
        <v>4539</v>
      </c>
      <c r="C6151" s="170" t="s">
        <v>24</v>
      </c>
      <c r="D6151" s="170" t="s">
        <v>68</v>
      </c>
      <c r="E6151" s="170">
        <v>750</v>
      </c>
      <c r="F6151" s="170">
        <v>12</v>
      </c>
      <c r="G6151" s="171">
        <v>13</v>
      </c>
      <c r="H6151" s="170" t="s">
        <v>22</v>
      </c>
      <c r="I6151" s="171">
        <v>11.99</v>
      </c>
      <c r="J6151" s="169">
        <v>1</v>
      </c>
      <c r="K6151" s="154" cm="1">
        <f t="array" ref="K6151">ROUND(
IF(C6151="Beer",
SUM(LOOKUP(2,1/(SRP!$B$8:$B$10&lt;=E6151)/(SRP!$C$8:$C$10&gt;=E6151),SRP!$D$8:$D$10)*(G6151/100)*(E6151/1000)),
IF(C6151="Spirits",
SUM(LOOKUP(2,1/(SRP!$B$2:$B$7&lt;=E6151)/(SRP!$C$2:$C$7&gt;=E6151),SRP!$D$2:$D$7)*(G6151/100)*(E6151/1000)),
IF(AND(C6151="Wine",D6151="Fortified Wines"),
SUM(LOOKUP(2,1/(SRP!$B$26:$B$29&lt;=E6151)/(SRP!$C$26:$C$29&gt;=E6151),SRP!$D$26:$D$29)*(G6151/100)*(E6151/1000)),
IF(C6151="Wine",
SUM(LOOKUP(2,1/(SRP!$B$21:$B$25&lt;=E6151)/(SRP!$C$21:$C$25&gt;=E6151),SRP!$D$21:$D$25)*(G6151/100)*(E6151/1000)),
IF(AND(C6151="Ready to Drink",D6151="RTD-One Pour Cocktail&gt;7%&lt;=14.5"),
SUM(LOOKUP(2,1/(SRP!$B$16:$B$20&lt;=E6151)/(SRP!$C$16:$C$20&gt;=E6151),SRP!$D$16:$D$20)*(G6151/100)*(E6151/1000)),
IF(C6151="Ready to Drink",
SUM(LOOKUP(2,1/(SRP!$B$11:$B$15&lt;=E6151)/(SRP!$C$11:$C$15&gt;=E6151),SRP!$D$11:$D$15)*(G6151/100)*(E6151/1000)),
0)))))),2)</f>
        <v>7.61</v>
      </c>
      <c r="L6151" s="173" t="str">
        <f t="shared" si="96"/>
        <v>Wine750</v>
      </c>
      <c r="M6151" s="154">
        <f>VLOOKUP(L6151,'Slope %'!C:D,2,0)</f>
        <v>0.1</v>
      </c>
    </row>
    <row r="6152" spans="1:13" x14ac:dyDescent="0.25">
      <c r="A6152" s="169">
        <v>65395</v>
      </c>
      <c r="B6152" s="170" t="s">
        <v>4540</v>
      </c>
      <c r="C6152" s="170" t="s">
        <v>24</v>
      </c>
      <c r="D6152" s="170" t="s">
        <v>66</v>
      </c>
      <c r="E6152" s="170">
        <v>750</v>
      </c>
      <c r="F6152" s="170">
        <v>12</v>
      </c>
      <c r="G6152" s="171">
        <v>12.5</v>
      </c>
      <c r="H6152" s="170" t="s">
        <v>22</v>
      </c>
      <c r="I6152" s="171">
        <v>11.99</v>
      </c>
      <c r="J6152" s="169">
        <v>1</v>
      </c>
      <c r="K6152" s="154" cm="1">
        <f t="array" ref="K6152">ROUND(
IF(C6152="Beer",
SUM(LOOKUP(2,1/(SRP!$B$8:$B$10&lt;=E6152)/(SRP!$C$8:$C$10&gt;=E6152),SRP!$D$8:$D$10)*(G6152/100)*(E6152/1000)),
IF(C6152="Spirits",
SUM(LOOKUP(2,1/(SRP!$B$2:$B$7&lt;=E6152)/(SRP!$C$2:$C$7&gt;=E6152),SRP!$D$2:$D$7)*(G6152/100)*(E6152/1000)),
IF(AND(C6152="Wine",D6152="Fortified Wines"),
SUM(LOOKUP(2,1/(SRP!$B$26:$B$29&lt;=E6152)/(SRP!$C$26:$C$29&gt;=E6152),SRP!$D$26:$D$29)*(G6152/100)*(E6152/1000)),
IF(C6152="Wine",
SUM(LOOKUP(2,1/(SRP!$B$21:$B$25&lt;=E6152)/(SRP!$C$21:$C$25&gt;=E6152),SRP!$D$21:$D$25)*(G6152/100)*(E6152/1000)),
IF(AND(C6152="Ready to Drink",D6152="RTD-One Pour Cocktail&gt;7%&lt;=14.5"),
SUM(LOOKUP(2,1/(SRP!$B$16:$B$20&lt;=E6152)/(SRP!$C$16:$C$20&gt;=E6152),SRP!$D$16:$D$20)*(G6152/100)*(E6152/1000)),
IF(C6152="Ready to Drink",
SUM(LOOKUP(2,1/(SRP!$B$11:$B$15&lt;=E6152)/(SRP!$C$11:$C$15&gt;=E6152),SRP!$D$11:$D$15)*(G6152/100)*(E6152/1000)),
0)))))),2)</f>
        <v>7.32</v>
      </c>
      <c r="L6152" s="173" t="str">
        <f t="shared" si="96"/>
        <v>Wine750</v>
      </c>
      <c r="M6152" s="154">
        <f>VLOOKUP(L6152,'Slope %'!C:D,2,0)</f>
        <v>0.1</v>
      </c>
    </row>
    <row r="6153" spans="1:13" x14ac:dyDescent="0.25">
      <c r="A6153" s="169">
        <v>65409</v>
      </c>
      <c r="B6153" s="170" t="s">
        <v>4541</v>
      </c>
      <c r="C6153" s="170" t="s">
        <v>11</v>
      </c>
      <c r="D6153" s="170" t="s">
        <v>267</v>
      </c>
      <c r="E6153" s="170">
        <v>473</v>
      </c>
      <c r="F6153" s="170">
        <v>24</v>
      </c>
      <c r="G6153" s="171">
        <v>4.5</v>
      </c>
      <c r="H6153" s="170" t="s">
        <v>2319</v>
      </c>
      <c r="I6153" s="171">
        <v>3.79</v>
      </c>
      <c r="J6153" s="169">
        <v>1</v>
      </c>
      <c r="K6153" s="154" cm="1">
        <f t="array" ref="K6153">ROUND(
IF(C6153="Beer",
SUM(LOOKUP(2,1/(SRP!$B$8:$B$10&lt;=E6153)/(SRP!$C$8:$C$10&gt;=E6153),SRP!$D$8:$D$10)*(G6153/100)*(E6153/1000)),
IF(C6153="Spirits",
SUM(LOOKUP(2,1/(SRP!$B$2:$B$7&lt;=E6153)/(SRP!$C$2:$C$7&gt;=E6153),SRP!$D$2:$D$7)*(G6153/100)*(E6153/1000)),
IF(AND(C6153="Wine",D6153="Fortified Wines"),
SUM(LOOKUP(2,1/(SRP!$B$26:$B$29&lt;=E6153)/(SRP!$C$26:$C$29&gt;=E6153),SRP!$D$26:$D$29)*(G6153/100)*(E6153/1000)),
IF(C6153="Wine",
SUM(LOOKUP(2,1/(SRP!$B$21:$B$25&lt;=E6153)/(SRP!$C$21:$C$25&gt;=E6153),SRP!$D$21:$D$25)*(G6153/100)*(E6153/1000)),
IF(AND(C6153="Ready to Drink",D6153="RTD-One Pour Cocktail&gt;7%&lt;=14.5"),
SUM(LOOKUP(2,1/(SRP!$B$16:$B$20&lt;=E6153)/(SRP!$C$16:$C$20&gt;=E6153),SRP!$D$16:$D$20)*(G6153/100)*(E6153/1000)),
IF(C6153="Ready to Drink",
SUM(LOOKUP(2,1/(SRP!$B$11:$B$15&lt;=E6153)/(SRP!$C$11:$C$15&gt;=E6153),SRP!$D$11:$D$15)*(G6153/100)*(E6153/1000)),
0)))))),2)</f>
        <v>1.66</v>
      </c>
      <c r="L6153" s="173" t="str">
        <f t="shared" si="96"/>
        <v>Beer473</v>
      </c>
      <c r="M6153" s="154">
        <f>VLOOKUP(L6153,'Slope %'!C:D,2,0)</f>
        <v>0.12</v>
      </c>
    </row>
    <row r="6154" spans="1:13" x14ac:dyDescent="0.25">
      <c r="A6154" s="169">
        <v>65409</v>
      </c>
      <c r="B6154" s="170" t="s">
        <v>4541</v>
      </c>
      <c r="C6154" s="170" t="s">
        <v>11</v>
      </c>
      <c r="D6154" s="170" t="s">
        <v>267</v>
      </c>
      <c r="E6154" s="170">
        <v>473</v>
      </c>
      <c r="F6154" s="170">
        <v>24</v>
      </c>
      <c r="G6154" s="171">
        <v>4.5</v>
      </c>
      <c r="H6154" s="170" t="s">
        <v>1407</v>
      </c>
      <c r="I6154" s="171">
        <v>3.79</v>
      </c>
      <c r="J6154" s="169">
        <v>1</v>
      </c>
      <c r="K6154" s="154" cm="1">
        <f t="array" ref="K6154">ROUND(
IF(C6154="Beer",
SUM(LOOKUP(2,1/(SRP!$B$8:$B$10&lt;=E6154)/(SRP!$C$8:$C$10&gt;=E6154),SRP!$D$8:$D$10)*(G6154/100)*(E6154/1000)),
IF(C6154="Spirits",
SUM(LOOKUP(2,1/(SRP!$B$2:$B$7&lt;=E6154)/(SRP!$C$2:$C$7&gt;=E6154),SRP!$D$2:$D$7)*(G6154/100)*(E6154/1000)),
IF(AND(C6154="Wine",D6154="Fortified Wines"),
SUM(LOOKUP(2,1/(SRP!$B$26:$B$29&lt;=E6154)/(SRP!$C$26:$C$29&gt;=E6154),SRP!$D$26:$D$29)*(G6154/100)*(E6154/1000)),
IF(C6154="Wine",
SUM(LOOKUP(2,1/(SRP!$B$21:$B$25&lt;=E6154)/(SRP!$C$21:$C$25&gt;=E6154),SRP!$D$21:$D$25)*(G6154/100)*(E6154/1000)),
IF(AND(C6154="Ready to Drink",D6154="RTD-One Pour Cocktail&gt;7%&lt;=14.5"),
SUM(LOOKUP(2,1/(SRP!$B$16:$B$20&lt;=E6154)/(SRP!$C$16:$C$20&gt;=E6154),SRP!$D$16:$D$20)*(G6154/100)*(E6154/1000)),
IF(C6154="Ready to Drink",
SUM(LOOKUP(2,1/(SRP!$B$11:$B$15&lt;=E6154)/(SRP!$C$11:$C$15&gt;=E6154),SRP!$D$11:$D$15)*(G6154/100)*(E6154/1000)),
0)))))),2)</f>
        <v>1.66</v>
      </c>
      <c r="L6154" s="173" t="str">
        <f t="shared" si="96"/>
        <v>Beer473</v>
      </c>
      <c r="M6154" s="154">
        <f>VLOOKUP(L6154,'Slope %'!C:D,2,0)</f>
        <v>0.12</v>
      </c>
    </row>
    <row r="6155" spans="1:13" x14ac:dyDescent="0.25">
      <c r="A6155" s="169">
        <v>65410</v>
      </c>
      <c r="B6155" s="170" t="s">
        <v>4542</v>
      </c>
      <c r="C6155" s="170" t="s">
        <v>11</v>
      </c>
      <c r="D6155" s="170" t="s">
        <v>303</v>
      </c>
      <c r="E6155" s="170">
        <v>473</v>
      </c>
      <c r="F6155" s="170">
        <v>24</v>
      </c>
      <c r="G6155" s="171">
        <v>5.6</v>
      </c>
      <c r="H6155" s="170" t="s">
        <v>1556</v>
      </c>
      <c r="I6155" s="171">
        <v>4.6900000000000004</v>
      </c>
      <c r="J6155" s="169">
        <v>1</v>
      </c>
      <c r="K6155" s="154" cm="1">
        <f t="array" ref="K6155">ROUND(
IF(C6155="Beer",
SUM(LOOKUP(2,1/(SRP!$B$8:$B$10&lt;=E6155)/(SRP!$C$8:$C$10&gt;=E6155),SRP!$D$8:$D$10)*(G6155/100)*(E6155/1000)),
IF(C6155="Spirits",
SUM(LOOKUP(2,1/(SRP!$B$2:$B$7&lt;=E6155)/(SRP!$C$2:$C$7&gt;=E6155),SRP!$D$2:$D$7)*(G6155/100)*(E6155/1000)),
IF(AND(C6155="Wine",D6155="Fortified Wines"),
SUM(LOOKUP(2,1/(SRP!$B$26:$B$29&lt;=E6155)/(SRP!$C$26:$C$29&gt;=E6155),SRP!$D$26:$D$29)*(G6155/100)*(E6155/1000)),
IF(C6155="Wine",
SUM(LOOKUP(2,1/(SRP!$B$21:$B$25&lt;=E6155)/(SRP!$C$21:$C$25&gt;=E6155),SRP!$D$21:$D$25)*(G6155/100)*(E6155/1000)),
IF(AND(C6155="Ready to Drink",D6155="RTD-One Pour Cocktail&gt;7%&lt;=14.5"),
SUM(LOOKUP(2,1/(SRP!$B$16:$B$20&lt;=E6155)/(SRP!$C$16:$C$20&gt;=E6155),SRP!$D$16:$D$20)*(G6155/100)*(E6155/1000)),
IF(C6155="Ready to Drink",
SUM(LOOKUP(2,1/(SRP!$B$11:$B$15&lt;=E6155)/(SRP!$C$11:$C$15&gt;=E6155),SRP!$D$11:$D$15)*(G6155/100)*(E6155/1000)),
0)))))),2)</f>
        <v>2.0699999999999998</v>
      </c>
      <c r="L6155" s="173" t="str">
        <f t="shared" si="96"/>
        <v>Beer473</v>
      </c>
      <c r="M6155" s="154">
        <f>VLOOKUP(L6155,'Slope %'!C:D,2,0)</f>
        <v>0.12</v>
      </c>
    </row>
    <row r="6156" spans="1:13" x14ac:dyDescent="0.25">
      <c r="A6156" s="169">
        <v>65410</v>
      </c>
      <c r="B6156" s="170" t="s">
        <v>4542</v>
      </c>
      <c r="C6156" s="170" t="s">
        <v>11</v>
      </c>
      <c r="D6156" s="170" t="s">
        <v>303</v>
      </c>
      <c r="E6156" s="170">
        <v>473</v>
      </c>
      <c r="F6156" s="170">
        <v>24</v>
      </c>
      <c r="G6156" s="171">
        <v>5.6</v>
      </c>
      <c r="H6156" s="170" t="s">
        <v>1556</v>
      </c>
      <c r="I6156" s="171">
        <v>4.6900000000000004</v>
      </c>
      <c r="J6156" s="169">
        <v>1</v>
      </c>
      <c r="K6156" s="154" cm="1">
        <f t="array" ref="K6156">ROUND(
IF(C6156="Beer",
SUM(LOOKUP(2,1/(SRP!$B$8:$B$10&lt;=E6156)/(SRP!$C$8:$C$10&gt;=E6156),SRP!$D$8:$D$10)*(G6156/100)*(E6156/1000)),
IF(C6156="Spirits",
SUM(LOOKUP(2,1/(SRP!$B$2:$B$7&lt;=E6156)/(SRP!$C$2:$C$7&gt;=E6156),SRP!$D$2:$D$7)*(G6156/100)*(E6156/1000)),
IF(AND(C6156="Wine",D6156="Fortified Wines"),
SUM(LOOKUP(2,1/(SRP!$B$26:$B$29&lt;=E6156)/(SRP!$C$26:$C$29&gt;=E6156),SRP!$D$26:$D$29)*(G6156/100)*(E6156/1000)),
IF(C6156="Wine",
SUM(LOOKUP(2,1/(SRP!$B$21:$B$25&lt;=E6156)/(SRP!$C$21:$C$25&gt;=E6156),SRP!$D$21:$D$25)*(G6156/100)*(E6156/1000)),
IF(AND(C6156="Ready to Drink",D6156="RTD-One Pour Cocktail&gt;7%&lt;=14.5"),
SUM(LOOKUP(2,1/(SRP!$B$16:$B$20&lt;=E6156)/(SRP!$C$16:$C$20&gt;=E6156),SRP!$D$16:$D$20)*(G6156/100)*(E6156/1000)),
IF(C6156="Ready to Drink",
SUM(LOOKUP(2,1/(SRP!$B$11:$B$15&lt;=E6156)/(SRP!$C$11:$C$15&gt;=E6156),SRP!$D$11:$D$15)*(G6156/100)*(E6156/1000)),
0)))))),2)</f>
        <v>2.0699999999999998</v>
      </c>
      <c r="L6156" s="173" t="str">
        <f t="shared" si="96"/>
        <v>Beer473</v>
      </c>
      <c r="M6156" s="154">
        <f>VLOOKUP(L6156,'Slope %'!C:D,2,0)</f>
        <v>0.12</v>
      </c>
    </row>
    <row r="6157" spans="1:13" x14ac:dyDescent="0.25">
      <c r="A6157" s="169">
        <v>65413</v>
      </c>
      <c r="B6157" s="170" t="s">
        <v>4543</v>
      </c>
      <c r="C6157" s="170" t="s">
        <v>11</v>
      </c>
      <c r="D6157" s="170" t="s">
        <v>303</v>
      </c>
      <c r="E6157" s="170">
        <v>330</v>
      </c>
      <c r="F6157" s="170">
        <v>24</v>
      </c>
      <c r="G6157" s="171">
        <v>7.5</v>
      </c>
      <c r="H6157" s="170" t="s">
        <v>4544</v>
      </c>
      <c r="I6157" s="171">
        <v>4.6900000000000004</v>
      </c>
      <c r="J6157" s="169">
        <v>1</v>
      </c>
      <c r="K6157" s="154" cm="1">
        <f t="array" ref="K6157">ROUND(
IF(C6157="Beer",
SUM(LOOKUP(2,1/(SRP!$B$8:$B$10&lt;=E6157)/(SRP!$C$8:$C$10&gt;=E6157),SRP!$D$8:$D$10)*(G6157/100)*(E6157/1000)),
IF(C6157="Spirits",
SUM(LOOKUP(2,1/(SRP!$B$2:$B$7&lt;=E6157)/(SRP!$C$2:$C$7&gt;=E6157),SRP!$D$2:$D$7)*(G6157/100)*(E6157/1000)),
IF(AND(C6157="Wine",D6157="Fortified Wines"),
SUM(LOOKUP(2,1/(SRP!$B$26:$B$29&lt;=E6157)/(SRP!$C$26:$C$29&gt;=E6157),SRP!$D$26:$D$29)*(G6157/100)*(E6157/1000)),
IF(C6157="Wine",
SUM(LOOKUP(2,1/(SRP!$B$21:$B$25&lt;=E6157)/(SRP!$C$21:$C$25&gt;=E6157),SRP!$D$21:$D$25)*(G6157/100)*(E6157/1000)),
IF(AND(C6157="Ready to Drink",D6157="RTD-One Pour Cocktail&gt;7%&lt;=14.5"),
SUM(LOOKUP(2,1/(SRP!$B$16:$B$20&lt;=E6157)/(SRP!$C$16:$C$20&gt;=E6157),SRP!$D$16:$D$20)*(G6157/100)*(E6157/1000)),
IF(C6157="Ready to Drink",
SUM(LOOKUP(2,1/(SRP!$B$11:$B$15&lt;=E6157)/(SRP!$C$11:$C$15&gt;=E6157),SRP!$D$11:$D$15)*(G6157/100)*(E6157/1000)),
0)))))),2)</f>
        <v>1.93</v>
      </c>
      <c r="L6157" s="173" t="str">
        <f t="shared" si="96"/>
        <v>Beer330</v>
      </c>
      <c r="M6157" s="154">
        <f>VLOOKUP(L6157,'Slope %'!C:D,2,0)</f>
        <v>0.12</v>
      </c>
    </row>
    <row r="6158" spans="1:13" x14ac:dyDescent="0.25">
      <c r="A6158" s="169">
        <v>65413</v>
      </c>
      <c r="B6158" s="170" t="s">
        <v>4543</v>
      </c>
      <c r="C6158" s="170" t="s">
        <v>11</v>
      </c>
      <c r="D6158" s="170" t="s">
        <v>303</v>
      </c>
      <c r="E6158" s="170">
        <v>330</v>
      </c>
      <c r="F6158" s="170">
        <v>24</v>
      </c>
      <c r="G6158" s="171">
        <v>7.5</v>
      </c>
      <c r="H6158" s="170" t="s">
        <v>4544</v>
      </c>
      <c r="I6158" s="171">
        <v>4.6900000000000004</v>
      </c>
      <c r="J6158" s="169">
        <v>1</v>
      </c>
      <c r="K6158" s="154" cm="1">
        <f t="array" ref="K6158">ROUND(
IF(C6158="Beer",
SUM(LOOKUP(2,1/(SRP!$B$8:$B$10&lt;=E6158)/(SRP!$C$8:$C$10&gt;=E6158),SRP!$D$8:$D$10)*(G6158/100)*(E6158/1000)),
IF(C6158="Spirits",
SUM(LOOKUP(2,1/(SRP!$B$2:$B$7&lt;=E6158)/(SRP!$C$2:$C$7&gt;=E6158),SRP!$D$2:$D$7)*(G6158/100)*(E6158/1000)),
IF(AND(C6158="Wine",D6158="Fortified Wines"),
SUM(LOOKUP(2,1/(SRP!$B$26:$B$29&lt;=E6158)/(SRP!$C$26:$C$29&gt;=E6158),SRP!$D$26:$D$29)*(G6158/100)*(E6158/1000)),
IF(C6158="Wine",
SUM(LOOKUP(2,1/(SRP!$B$21:$B$25&lt;=E6158)/(SRP!$C$21:$C$25&gt;=E6158),SRP!$D$21:$D$25)*(G6158/100)*(E6158/1000)),
IF(AND(C6158="Ready to Drink",D6158="RTD-One Pour Cocktail&gt;7%&lt;=14.5"),
SUM(LOOKUP(2,1/(SRP!$B$16:$B$20&lt;=E6158)/(SRP!$C$16:$C$20&gt;=E6158),SRP!$D$16:$D$20)*(G6158/100)*(E6158/1000)),
IF(C6158="Ready to Drink",
SUM(LOOKUP(2,1/(SRP!$B$11:$B$15&lt;=E6158)/(SRP!$C$11:$C$15&gt;=E6158),SRP!$D$11:$D$15)*(G6158/100)*(E6158/1000)),
0)))))),2)</f>
        <v>1.93</v>
      </c>
      <c r="L6158" s="173" t="str">
        <f t="shared" si="96"/>
        <v>Beer330</v>
      </c>
      <c r="M6158" s="154">
        <f>VLOOKUP(L6158,'Slope %'!C:D,2,0)</f>
        <v>0.12</v>
      </c>
    </row>
    <row r="6159" spans="1:13" x14ac:dyDescent="0.25">
      <c r="A6159" s="169">
        <v>65415</v>
      </c>
      <c r="B6159" s="170" t="s">
        <v>4545</v>
      </c>
      <c r="C6159" s="170" t="s">
        <v>11</v>
      </c>
      <c r="D6159" s="170" t="s">
        <v>303</v>
      </c>
      <c r="E6159" s="170">
        <v>20000</v>
      </c>
      <c r="F6159" s="170">
        <v>1</v>
      </c>
      <c r="G6159" s="171">
        <v>7.5</v>
      </c>
      <c r="H6159" s="170" t="s">
        <v>4544</v>
      </c>
      <c r="I6159" s="171">
        <v>178.99</v>
      </c>
      <c r="J6159" s="169">
        <v>1</v>
      </c>
      <c r="K6159" s="154" cm="1">
        <f t="array" ref="K6159">ROUND(
IF(C6159="Beer",
SUM(LOOKUP(2,1/(SRP!$B$8:$B$10&lt;=E6159)/(SRP!$C$8:$C$10&gt;=E6159),SRP!$D$8:$D$10)*(G6159/100)*(E6159/1000)),
IF(C6159="Spirits",
SUM(LOOKUP(2,1/(SRP!$B$2:$B$7&lt;=E6159)/(SRP!$C$2:$C$7&gt;=E6159),SRP!$D$2:$D$7)*(G6159/100)*(E6159/1000)),
IF(AND(C6159="Wine",D6159="Fortified Wines"),
SUM(LOOKUP(2,1/(SRP!$B$26:$B$29&lt;=E6159)/(SRP!$C$26:$C$29&gt;=E6159),SRP!$D$26:$D$29)*(G6159/100)*(E6159/1000)),
IF(C6159="Wine",
SUM(LOOKUP(2,1/(SRP!$B$21:$B$25&lt;=E6159)/(SRP!$C$21:$C$25&gt;=E6159),SRP!$D$21:$D$25)*(G6159/100)*(E6159/1000)),
IF(AND(C6159="Ready to Drink",D6159="RTD-One Pour Cocktail&gt;7%&lt;=14.5"),
SUM(LOOKUP(2,1/(SRP!$B$16:$B$20&lt;=E6159)/(SRP!$C$16:$C$20&gt;=E6159),SRP!$D$16:$D$20)*(G6159/100)*(E6159/1000)),
IF(C6159="Ready to Drink",
SUM(LOOKUP(2,1/(SRP!$B$11:$B$15&lt;=E6159)/(SRP!$C$11:$C$15&gt;=E6159),SRP!$D$11:$D$15)*(G6159/100)*(E6159/1000)),
0)))))),2)</f>
        <v>97.52</v>
      </c>
      <c r="L6159" s="173" t="str">
        <f t="shared" si="96"/>
        <v>Beer20000</v>
      </c>
      <c r="M6159" s="154" t="e">
        <f>VLOOKUP(L6159,'Slope %'!C:D,2,0)</f>
        <v>#N/A</v>
      </c>
    </row>
    <row r="6160" spans="1:13" x14ac:dyDescent="0.25">
      <c r="A6160" s="169">
        <v>65415</v>
      </c>
      <c r="B6160" s="170" t="s">
        <v>4545</v>
      </c>
      <c r="C6160" s="170" t="s">
        <v>11</v>
      </c>
      <c r="D6160" s="170" t="s">
        <v>303</v>
      </c>
      <c r="E6160" s="170">
        <v>20000</v>
      </c>
      <c r="F6160" s="170">
        <v>1</v>
      </c>
      <c r="G6160" s="171">
        <v>7.5</v>
      </c>
      <c r="H6160" s="170" t="s">
        <v>4544</v>
      </c>
      <c r="I6160" s="171">
        <v>178.99</v>
      </c>
      <c r="J6160" s="169">
        <v>1</v>
      </c>
      <c r="K6160" s="154" cm="1">
        <f t="array" ref="K6160">ROUND(
IF(C6160="Beer",
SUM(LOOKUP(2,1/(SRP!$B$8:$B$10&lt;=E6160)/(SRP!$C$8:$C$10&gt;=E6160),SRP!$D$8:$D$10)*(G6160/100)*(E6160/1000)),
IF(C6160="Spirits",
SUM(LOOKUP(2,1/(SRP!$B$2:$B$7&lt;=E6160)/(SRP!$C$2:$C$7&gt;=E6160),SRP!$D$2:$D$7)*(G6160/100)*(E6160/1000)),
IF(AND(C6160="Wine",D6160="Fortified Wines"),
SUM(LOOKUP(2,1/(SRP!$B$26:$B$29&lt;=E6160)/(SRP!$C$26:$C$29&gt;=E6160),SRP!$D$26:$D$29)*(G6160/100)*(E6160/1000)),
IF(C6160="Wine",
SUM(LOOKUP(2,1/(SRP!$B$21:$B$25&lt;=E6160)/(SRP!$C$21:$C$25&gt;=E6160),SRP!$D$21:$D$25)*(G6160/100)*(E6160/1000)),
IF(AND(C6160="Ready to Drink",D6160="RTD-One Pour Cocktail&gt;7%&lt;=14.5"),
SUM(LOOKUP(2,1/(SRP!$B$16:$B$20&lt;=E6160)/(SRP!$C$16:$C$20&gt;=E6160),SRP!$D$16:$D$20)*(G6160/100)*(E6160/1000)),
IF(C6160="Ready to Drink",
SUM(LOOKUP(2,1/(SRP!$B$11:$B$15&lt;=E6160)/(SRP!$C$11:$C$15&gt;=E6160),SRP!$D$11:$D$15)*(G6160/100)*(E6160/1000)),
0)))))),2)</f>
        <v>97.52</v>
      </c>
      <c r="L6160" s="173" t="str">
        <f t="shared" si="96"/>
        <v>Beer20000</v>
      </c>
      <c r="M6160" s="154" t="e">
        <f>VLOOKUP(L6160,'Slope %'!C:D,2,0)</f>
        <v>#N/A</v>
      </c>
    </row>
    <row r="6161" spans="1:13" x14ac:dyDescent="0.25">
      <c r="A6161" s="169">
        <v>65416</v>
      </c>
      <c r="B6161" s="170" t="s">
        <v>4546</v>
      </c>
      <c r="C6161" s="170" t="s">
        <v>11</v>
      </c>
      <c r="D6161" s="170" t="s">
        <v>303</v>
      </c>
      <c r="E6161" s="170">
        <v>330</v>
      </c>
      <c r="F6161" s="170">
        <v>24</v>
      </c>
      <c r="G6161" s="171">
        <v>6.5</v>
      </c>
      <c r="H6161" s="170" t="s">
        <v>4544</v>
      </c>
      <c r="I6161" s="171">
        <v>4.6900000000000004</v>
      </c>
      <c r="J6161" s="169">
        <v>1</v>
      </c>
      <c r="K6161" s="154" cm="1">
        <f t="array" ref="K6161">ROUND(
IF(C6161="Beer",
SUM(LOOKUP(2,1/(SRP!$B$8:$B$10&lt;=E6161)/(SRP!$C$8:$C$10&gt;=E6161),SRP!$D$8:$D$10)*(G6161/100)*(E6161/1000)),
IF(C6161="Spirits",
SUM(LOOKUP(2,1/(SRP!$B$2:$B$7&lt;=E6161)/(SRP!$C$2:$C$7&gt;=E6161),SRP!$D$2:$D$7)*(G6161/100)*(E6161/1000)),
IF(AND(C6161="Wine",D6161="Fortified Wines"),
SUM(LOOKUP(2,1/(SRP!$B$26:$B$29&lt;=E6161)/(SRP!$C$26:$C$29&gt;=E6161),SRP!$D$26:$D$29)*(G6161/100)*(E6161/1000)),
IF(C6161="Wine",
SUM(LOOKUP(2,1/(SRP!$B$21:$B$25&lt;=E6161)/(SRP!$C$21:$C$25&gt;=E6161),SRP!$D$21:$D$25)*(G6161/100)*(E6161/1000)),
IF(AND(C6161="Ready to Drink",D6161="RTD-One Pour Cocktail&gt;7%&lt;=14.5"),
SUM(LOOKUP(2,1/(SRP!$B$16:$B$20&lt;=E6161)/(SRP!$C$16:$C$20&gt;=E6161),SRP!$D$16:$D$20)*(G6161/100)*(E6161/1000)),
IF(C6161="Ready to Drink",
SUM(LOOKUP(2,1/(SRP!$B$11:$B$15&lt;=E6161)/(SRP!$C$11:$C$15&gt;=E6161),SRP!$D$11:$D$15)*(G6161/100)*(E6161/1000)),
0)))))),2)</f>
        <v>1.67</v>
      </c>
      <c r="L6161" s="173" t="str">
        <f t="shared" si="96"/>
        <v>Beer330</v>
      </c>
      <c r="M6161" s="154">
        <f>VLOOKUP(L6161,'Slope %'!C:D,2,0)</f>
        <v>0.12</v>
      </c>
    </row>
    <row r="6162" spans="1:13" x14ac:dyDescent="0.25">
      <c r="A6162" s="169">
        <v>65416</v>
      </c>
      <c r="B6162" s="170" t="s">
        <v>4546</v>
      </c>
      <c r="C6162" s="170" t="s">
        <v>11</v>
      </c>
      <c r="D6162" s="170" t="s">
        <v>303</v>
      </c>
      <c r="E6162" s="170">
        <v>330</v>
      </c>
      <c r="F6162" s="170">
        <v>24</v>
      </c>
      <c r="G6162" s="171">
        <v>6.5</v>
      </c>
      <c r="H6162" s="170" t="s">
        <v>4544</v>
      </c>
      <c r="I6162" s="171">
        <v>4.6900000000000004</v>
      </c>
      <c r="J6162" s="169">
        <v>1</v>
      </c>
      <c r="K6162" s="154" cm="1">
        <f t="array" ref="K6162">ROUND(
IF(C6162="Beer",
SUM(LOOKUP(2,1/(SRP!$B$8:$B$10&lt;=E6162)/(SRP!$C$8:$C$10&gt;=E6162),SRP!$D$8:$D$10)*(G6162/100)*(E6162/1000)),
IF(C6162="Spirits",
SUM(LOOKUP(2,1/(SRP!$B$2:$B$7&lt;=E6162)/(SRP!$C$2:$C$7&gt;=E6162),SRP!$D$2:$D$7)*(G6162/100)*(E6162/1000)),
IF(AND(C6162="Wine",D6162="Fortified Wines"),
SUM(LOOKUP(2,1/(SRP!$B$26:$B$29&lt;=E6162)/(SRP!$C$26:$C$29&gt;=E6162),SRP!$D$26:$D$29)*(G6162/100)*(E6162/1000)),
IF(C6162="Wine",
SUM(LOOKUP(2,1/(SRP!$B$21:$B$25&lt;=E6162)/(SRP!$C$21:$C$25&gt;=E6162),SRP!$D$21:$D$25)*(G6162/100)*(E6162/1000)),
IF(AND(C6162="Ready to Drink",D6162="RTD-One Pour Cocktail&gt;7%&lt;=14.5"),
SUM(LOOKUP(2,1/(SRP!$B$16:$B$20&lt;=E6162)/(SRP!$C$16:$C$20&gt;=E6162),SRP!$D$16:$D$20)*(G6162/100)*(E6162/1000)),
IF(C6162="Ready to Drink",
SUM(LOOKUP(2,1/(SRP!$B$11:$B$15&lt;=E6162)/(SRP!$C$11:$C$15&gt;=E6162),SRP!$D$11:$D$15)*(G6162/100)*(E6162/1000)),
0)))))),2)</f>
        <v>1.67</v>
      </c>
      <c r="L6162" s="173" t="str">
        <f t="shared" si="96"/>
        <v>Beer330</v>
      </c>
      <c r="M6162" s="154">
        <f>VLOOKUP(L6162,'Slope %'!C:D,2,0)</f>
        <v>0.12</v>
      </c>
    </row>
    <row r="6163" spans="1:13" x14ac:dyDescent="0.25">
      <c r="A6163" s="169">
        <v>65417</v>
      </c>
      <c r="B6163" s="170" t="s">
        <v>4547</v>
      </c>
      <c r="C6163" s="170" t="s">
        <v>11</v>
      </c>
      <c r="D6163" s="170" t="s">
        <v>303</v>
      </c>
      <c r="E6163" s="170">
        <v>20000</v>
      </c>
      <c r="F6163" s="170">
        <v>1</v>
      </c>
      <c r="G6163" s="171">
        <v>6.5</v>
      </c>
      <c r="H6163" s="170" t="s">
        <v>4544</v>
      </c>
      <c r="I6163" s="171">
        <v>179.99</v>
      </c>
      <c r="J6163" s="169">
        <v>1</v>
      </c>
      <c r="K6163" s="154" cm="1">
        <f t="array" ref="K6163">ROUND(
IF(C6163="Beer",
SUM(LOOKUP(2,1/(SRP!$B$8:$B$10&lt;=E6163)/(SRP!$C$8:$C$10&gt;=E6163),SRP!$D$8:$D$10)*(G6163/100)*(E6163/1000)),
IF(C6163="Spirits",
SUM(LOOKUP(2,1/(SRP!$B$2:$B$7&lt;=E6163)/(SRP!$C$2:$C$7&gt;=E6163),SRP!$D$2:$D$7)*(G6163/100)*(E6163/1000)),
IF(AND(C6163="Wine",D6163="Fortified Wines"),
SUM(LOOKUP(2,1/(SRP!$B$26:$B$29&lt;=E6163)/(SRP!$C$26:$C$29&gt;=E6163),SRP!$D$26:$D$29)*(G6163/100)*(E6163/1000)),
IF(C6163="Wine",
SUM(LOOKUP(2,1/(SRP!$B$21:$B$25&lt;=E6163)/(SRP!$C$21:$C$25&gt;=E6163),SRP!$D$21:$D$25)*(G6163/100)*(E6163/1000)),
IF(AND(C6163="Ready to Drink",D6163="RTD-One Pour Cocktail&gt;7%&lt;=14.5"),
SUM(LOOKUP(2,1/(SRP!$B$16:$B$20&lt;=E6163)/(SRP!$C$16:$C$20&gt;=E6163),SRP!$D$16:$D$20)*(G6163/100)*(E6163/1000)),
IF(C6163="Ready to Drink",
SUM(LOOKUP(2,1/(SRP!$B$11:$B$15&lt;=E6163)/(SRP!$C$11:$C$15&gt;=E6163),SRP!$D$11:$D$15)*(G6163/100)*(E6163/1000)),
0)))))),2)</f>
        <v>84.51</v>
      </c>
      <c r="L6163" s="173" t="str">
        <f t="shared" si="96"/>
        <v>Beer20000</v>
      </c>
      <c r="M6163" s="154" t="e">
        <f>VLOOKUP(L6163,'Slope %'!C:D,2,0)</f>
        <v>#N/A</v>
      </c>
    </row>
    <row r="6164" spans="1:13" x14ac:dyDescent="0.25">
      <c r="A6164" s="169">
        <v>65417</v>
      </c>
      <c r="B6164" s="170" t="s">
        <v>4547</v>
      </c>
      <c r="C6164" s="170" t="s">
        <v>11</v>
      </c>
      <c r="D6164" s="170" t="s">
        <v>303</v>
      </c>
      <c r="E6164" s="170">
        <v>20000</v>
      </c>
      <c r="F6164" s="170">
        <v>1</v>
      </c>
      <c r="G6164" s="171">
        <v>6.5</v>
      </c>
      <c r="H6164" s="170" t="s">
        <v>4544</v>
      </c>
      <c r="I6164" s="171">
        <v>179.99</v>
      </c>
      <c r="J6164" s="169">
        <v>1</v>
      </c>
      <c r="K6164" s="154" cm="1">
        <f t="array" ref="K6164">ROUND(
IF(C6164="Beer",
SUM(LOOKUP(2,1/(SRP!$B$8:$B$10&lt;=E6164)/(SRP!$C$8:$C$10&gt;=E6164),SRP!$D$8:$D$10)*(G6164/100)*(E6164/1000)),
IF(C6164="Spirits",
SUM(LOOKUP(2,1/(SRP!$B$2:$B$7&lt;=E6164)/(SRP!$C$2:$C$7&gt;=E6164),SRP!$D$2:$D$7)*(G6164/100)*(E6164/1000)),
IF(AND(C6164="Wine",D6164="Fortified Wines"),
SUM(LOOKUP(2,1/(SRP!$B$26:$B$29&lt;=E6164)/(SRP!$C$26:$C$29&gt;=E6164),SRP!$D$26:$D$29)*(G6164/100)*(E6164/1000)),
IF(C6164="Wine",
SUM(LOOKUP(2,1/(SRP!$B$21:$B$25&lt;=E6164)/(SRP!$C$21:$C$25&gt;=E6164),SRP!$D$21:$D$25)*(G6164/100)*(E6164/1000)),
IF(AND(C6164="Ready to Drink",D6164="RTD-One Pour Cocktail&gt;7%&lt;=14.5"),
SUM(LOOKUP(2,1/(SRP!$B$16:$B$20&lt;=E6164)/(SRP!$C$16:$C$20&gt;=E6164),SRP!$D$16:$D$20)*(G6164/100)*(E6164/1000)),
IF(C6164="Ready to Drink",
SUM(LOOKUP(2,1/(SRP!$B$11:$B$15&lt;=E6164)/(SRP!$C$11:$C$15&gt;=E6164),SRP!$D$11:$D$15)*(G6164/100)*(E6164/1000)),
0)))))),2)</f>
        <v>84.51</v>
      </c>
      <c r="L6164" s="173" t="str">
        <f t="shared" si="96"/>
        <v>Beer20000</v>
      </c>
      <c r="M6164" s="154" t="e">
        <f>VLOOKUP(L6164,'Slope %'!C:D,2,0)</f>
        <v>#N/A</v>
      </c>
    </row>
    <row r="6165" spans="1:13" x14ac:dyDescent="0.25">
      <c r="A6165" s="169">
        <v>65418</v>
      </c>
      <c r="B6165" s="170" t="s">
        <v>4548</v>
      </c>
      <c r="C6165" s="170" t="s">
        <v>11</v>
      </c>
      <c r="D6165" s="170" t="s">
        <v>267</v>
      </c>
      <c r="E6165" s="170">
        <v>330</v>
      </c>
      <c r="F6165" s="170">
        <v>24</v>
      </c>
      <c r="G6165" s="171">
        <v>5</v>
      </c>
      <c r="H6165" s="170" t="s">
        <v>4544</v>
      </c>
      <c r="I6165" s="171">
        <v>4.3899999999999997</v>
      </c>
      <c r="J6165" s="169">
        <v>1</v>
      </c>
      <c r="K6165" s="154" cm="1">
        <f t="array" ref="K6165">ROUND(
IF(C6165="Beer",
SUM(LOOKUP(2,1/(SRP!$B$8:$B$10&lt;=E6165)/(SRP!$C$8:$C$10&gt;=E6165),SRP!$D$8:$D$10)*(G6165/100)*(E6165/1000)),
IF(C6165="Spirits",
SUM(LOOKUP(2,1/(SRP!$B$2:$B$7&lt;=E6165)/(SRP!$C$2:$C$7&gt;=E6165),SRP!$D$2:$D$7)*(G6165/100)*(E6165/1000)),
IF(AND(C6165="Wine",D6165="Fortified Wines"),
SUM(LOOKUP(2,1/(SRP!$B$26:$B$29&lt;=E6165)/(SRP!$C$26:$C$29&gt;=E6165),SRP!$D$26:$D$29)*(G6165/100)*(E6165/1000)),
IF(C6165="Wine",
SUM(LOOKUP(2,1/(SRP!$B$21:$B$25&lt;=E6165)/(SRP!$C$21:$C$25&gt;=E6165),SRP!$D$21:$D$25)*(G6165/100)*(E6165/1000)),
IF(AND(C6165="Ready to Drink",D6165="RTD-One Pour Cocktail&gt;7%&lt;=14.5"),
SUM(LOOKUP(2,1/(SRP!$B$16:$B$20&lt;=E6165)/(SRP!$C$16:$C$20&gt;=E6165),SRP!$D$16:$D$20)*(G6165/100)*(E6165/1000)),
IF(C6165="Ready to Drink",
SUM(LOOKUP(2,1/(SRP!$B$11:$B$15&lt;=E6165)/(SRP!$C$11:$C$15&gt;=E6165),SRP!$D$11:$D$15)*(G6165/100)*(E6165/1000)),
0)))))),2)</f>
        <v>1.29</v>
      </c>
      <c r="L6165" s="173" t="str">
        <f t="shared" si="96"/>
        <v>Beer330</v>
      </c>
      <c r="M6165" s="154">
        <f>VLOOKUP(L6165,'Slope %'!C:D,2,0)</f>
        <v>0.12</v>
      </c>
    </row>
    <row r="6166" spans="1:13" x14ac:dyDescent="0.25">
      <c r="A6166" s="169">
        <v>65418</v>
      </c>
      <c r="B6166" s="170" t="s">
        <v>4548</v>
      </c>
      <c r="C6166" s="170" t="s">
        <v>11</v>
      </c>
      <c r="D6166" s="170" t="s">
        <v>267</v>
      </c>
      <c r="E6166" s="170">
        <v>330</v>
      </c>
      <c r="F6166" s="170">
        <v>24</v>
      </c>
      <c r="G6166" s="171">
        <v>5</v>
      </c>
      <c r="H6166" s="170" t="s">
        <v>4544</v>
      </c>
      <c r="I6166" s="171">
        <v>4.3899999999999997</v>
      </c>
      <c r="J6166" s="169">
        <v>1</v>
      </c>
      <c r="K6166" s="154" cm="1">
        <f t="array" ref="K6166">ROUND(
IF(C6166="Beer",
SUM(LOOKUP(2,1/(SRP!$B$8:$B$10&lt;=E6166)/(SRP!$C$8:$C$10&gt;=E6166),SRP!$D$8:$D$10)*(G6166/100)*(E6166/1000)),
IF(C6166="Spirits",
SUM(LOOKUP(2,1/(SRP!$B$2:$B$7&lt;=E6166)/(SRP!$C$2:$C$7&gt;=E6166),SRP!$D$2:$D$7)*(G6166/100)*(E6166/1000)),
IF(AND(C6166="Wine",D6166="Fortified Wines"),
SUM(LOOKUP(2,1/(SRP!$B$26:$B$29&lt;=E6166)/(SRP!$C$26:$C$29&gt;=E6166),SRP!$D$26:$D$29)*(G6166/100)*(E6166/1000)),
IF(C6166="Wine",
SUM(LOOKUP(2,1/(SRP!$B$21:$B$25&lt;=E6166)/(SRP!$C$21:$C$25&gt;=E6166),SRP!$D$21:$D$25)*(G6166/100)*(E6166/1000)),
IF(AND(C6166="Ready to Drink",D6166="RTD-One Pour Cocktail&gt;7%&lt;=14.5"),
SUM(LOOKUP(2,1/(SRP!$B$16:$B$20&lt;=E6166)/(SRP!$C$16:$C$20&gt;=E6166),SRP!$D$16:$D$20)*(G6166/100)*(E6166/1000)),
IF(C6166="Ready to Drink",
SUM(LOOKUP(2,1/(SRP!$B$11:$B$15&lt;=E6166)/(SRP!$C$11:$C$15&gt;=E6166),SRP!$D$11:$D$15)*(G6166/100)*(E6166/1000)),
0)))))),2)</f>
        <v>1.29</v>
      </c>
      <c r="L6166" s="173" t="str">
        <f t="shared" si="96"/>
        <v>Beer330</v>
      </c>
      <c r="M6166" s="154">
        <f>VLOOKUP(L6166,'Slope %'!C:D,2,0)</f>
        <v>0.12</v>
      </c>
    </row>
    <row r="6167" spans="1:13" x14ac:dyDescent="0.25">
      <c r="A6167" s="169">
        <v>65419</v>
      </c>
      <c r="B6167" s="170" t="s">
        <v>4549</v>
      </c>
      <c r="C6167" s="170" t="s">
        <v>11</v>
      </c>
      <c r="D6167" s="170" t="s">
        <v>267</v>
      </c>
      <c r="E6167" s="170">
        <v>20000</v>
      </c>
      <c r="F6167" s="170">
        <v>1</v>
      </c>
      <c r="G6167" s="171">
        <v>5</v>
      </c>
      <c r="H6167" s="170" t="s">
        <v>4544</v>
      </c>
      <c r="I6167" s="171">
        <v>159.99</v>
      </c>
      <c r="J6167" s="169">
        <v>1</v>
      </c>
      <c r="K6167" s="154" cm="1">
        <f t="array" ref="K6167">ROUND(
IF(C6167="Beer",
SUM(LOOKUP(2,1/(SRP!$B$8:$B$10&lt;=E6167)/(SRP!$C$8:$C$10&gt;=E6167),SRP!$D$8:$D$10)*(G6167/100)*(E6167/1000)),
IF(C6167="Spirits",
SUM(LOOKUP(2,1/(SRP!$B$2:$B$7&lt;=E6167)/(SRP!$C$2:$C$7&gt;=E6167),SRP!$D$2:$D$7)*(G6167/100)*(E6167/1000)),
IF(AND(C6167="Wine",D6167="Fortified Wines"),
SUM(LOOKUP(2,1/(SRP!$B$26:$B$29&lt;=E6167)/(SRP!$C$26:$C$29&gt;=E6167),SRP!$D$26:$D$29)*(G6167/100)*(E6167/1000)),
IF(C6167="Wine",
SUM(LOOKUP(2,1/(SRP!$B$21:$B$25&lt;=E6167)/(SRP!$C$21:$C$25&gt;=E6167),SRP!$D$21:$D$25)*(G6167/100)*(E6167/1000)),
IF(AND(C6167="Ready to Drink",D6167="RTD-One Pour Cocktail&gt;7%&lt;=14.5"),
SUM(LOOKUP(2,1/(SRP!$B$16:$B$20&lt;=E6167)/(SRP!$C$16:$C$20&gt;=E6167),SRP!$D$16:$D$20)*(G6167/100)*(E6167/1000)),
IF(C6167="Ready to Drink",
SUM(LOOKUP(2,1/(SRP!$B$11:$B$15&lt;=E6167)/(SRP!$C$11:$C$15&gt;=E6167),SRP!$D$11:$D$15)*(G6167/100)*(E6167/1000)),
0)))))),2)</f>
        <v>65.010000000000005</v>
      </c>
      <c r="L6167" s="173" t="str">
        <f t="shared" si="96"/>
        <v>Beer20000</v>
      </c>
      <c r="M6167" s="154" t="e">
        <f>VLOOKUP(L6167,'Slope %'!C:D,2,0)</f>
        <v>#N/A</v>
      </c>
    </row>
    <row r="6168" spans="1:13" x14ac:dyDescent="0.25">
      <c r="A6168" s="169">
        <v>65419</v>
      </c>
      <c r="B6168" s="170" t="s">
        <v>4549</v>
      </c>
      <c r="C6168" s="170" t="s">
        <v>11</v>
      </c>
      <c r="D6168" s="170" t="s">
        <v>267</v>
      </c>
      <c r="E6168" s="170">
        <v>20000</v>
      </c>
      <c r="F6168" s="170">
        <v>1</v>
      </c>
      <c r="G6168" s="171">
        <v>5</v>
      </c>
      <c r="H6168" s="170" t="s">
        <v>4544</v>
      </c>
      <c r="I6168" s="171">
        <v>159.99</v>
      </c>
      <c r="J6168" s="169">
        <v>1</v>
      </c>
      <c r="K6168" s="154" cm="1">
        <f t="array" ref="K6168">ROUND(
IF(C6168="Beer",
SUM(LOOKUP(2,1/(SRP!$B$8:$B$10&lt;=E6168)/(SRP!$C$8:$C$10&gt;=E6168),SRP!$D$8:$D$10)*(G6168/100)*(E6168/1000)),
IF(C6168="Spirits",
SUM(LOOKUP(2,1/(SRP!$B$2:$B$7&lt;=E6168)/(SRP!$C$2:$C$7&gt;=E6168),SRP!$D$2:$D$7)*(G6168/100)*(E6168/1000)),
IF(AND(C6168="Wine",D6168="Fortified Wines"),
SUM(LOOKUP(2,1/(SRP!$B$26:$B$29&lt;=E6168)/(SRP!$C$26:$C$29&gt;=E6168),SRP!$D$26:$D$29)*(G6168/100)*(E6168/1000)),
IF(C6168="Wine",
SUM(LOOKUP(2,1/(SRP!$B$21:$B$25&lt;=E6168)/(SRP!$C$21:$C$25&gt;=E6168),SRP!$D$21:$D$25)*(G6168/100)*(E6168/1000)),
IF(AND(C6168="Ready to Drink",D6168="RTD-One Pour Cocktail&gt;7%&lt;=14.5"),
SUM(LOOKUP(2,1/(SRP!$B$16:$B$20&lt;=E6168)/(SRP!$C$16:$C$20&gt;=E6168),SRP!$D$16:$D$20)*(G6168/100)*(E6168/1000)),
IF(C6168="Ready to Drink",
SUM(LOOKUP(2,1/(SRP!$B$11:$B$15&lt;=E6168)/(SRP!$C$11:$C$15&gt;=E6168),SRP!$D$11:$D$15)*(G6168/100)*(E6168/1000)),
0)))))),2)</f>
        <v>65.010000000000005</v>
      </c>
      <c r="L6168" s="173" t="str">
        <f t="shared" si="96"/>
        <v>Beer20000</v>
      </c>
      <c r="M6168" s="154" t="e">
        <f>VLOOKUP(L6168,'Slope %'!C:D,2,0)</f>
        <v>#N/A</v>
      </c>
    </row>
    <row r="6169" spans="1:13" x14ac:dyDescent="0.25">
      <c r="A6169" s="169">
        <v>65420</v>
      </c>
      <c r="B6169" s="170" t="s">
        <v>4550</v>
      </c>
      <c r="C6169" s="170" t="s">
        <v>11</v>
      </c>
      <c r="D6169" s="170" t="s">
        <v>474</v>
      </c>
      <c r="E6169" s="170">
        <v>330</v>
      </c>
      <c r="F6169" s="170">
        <v>24</v>
      </c>
      <c r="G6169" s="171">
        <v>5</v>
      </c>
      <c r="H6169" s="170" t="s">
        <v>4544</v>
      </c>
      <c r="I6169" s="171">
        <v>4.59</v>
      </c>
      <c r="J6169" s="169">
        <v>1</v>
      </c>
      <c r="K6169" s="154" cm="1">
        <f t="array" ref="K6169">ROUND(
IF(C6169="Beer",
SUM(LOOKUP(2,1/(SRP!$B$8:$B$10&lt;=E6169)/(SRP!$C$8:$C$10&gt;=E6169),SRP!$D$8:$D$10)*(G6169/100)*(E6169/1000)),
IF(C6169="Spirits",
SUM(LOOKUP(2,1/(SRP!$B$2:$B$7&lt;=E6169)/(SRP!$C$2:$C$7&gt;=E6169),SRP!$D$2:$D$7)*(G6169/100)*(E6169/1000)),
IF(AND(C6169="Wine",D6169="Fortified Wines"),
SUM(LOOKUP(2,1/(SRP!$B$26:$B$29&lt;=E6169)/(SRP!$C$26:$C$29&gt;=E6169),SRP!$D$26:$D$29)*(G6169/100)*(E6169/1000)),
IF(C6169="Wine",
SUM(LOOKUP(2,1/(SRP!$B$21:$B$25&lt;=E6169)/(SRP!$C$21:$C$25&gt;=E6169),SRP!$D$21:$D$25)*(G6169/100)*(E6169/1000)),
IF(AND(C6169="Ready to Drink",D6169="RTD-One Pour Cocktail&gt;7%&lt;=14.5"),
SUM(LOOKUP(2,1/(SRP!$B$16:$B$20&lt;=E6169)/(SRP!$C$16:$C$20&gt;=E6169),SRP!$D$16:$D$20)*(G6169/100)*(E6169/1000)),
IF(C6169="Ready to Drink",
SUM(LOOKUP(2,1/(SRP!$B$11:$B$15&lt;=E6169)/(SRP!$C$11:$C$15&gt;=E6169),SRP!$D$11:$D$15)*(G6169/100)*(E6169/1000)),
0)))))),2)</f>
        <v>1.29</v>
      </c>
      <c r="L6169" s="173" t="str">
        <f t="shared" si="96"/>
        <v>Beer330</v>
      </c>
      <c r="M6169" s="154">
        <f>VLOOKUP(L6169,'Slope %'!C:D,2,0)</f>
        <v>0.12</v>
      </c>
    </row>
    <row r="6170" spans="1:13" x14ac:dyDescent="0.25">
      <c r="A6170" s="169">
        <v>65420</v>
      </c>
      <c r="B6170" s="170" t="s">
        <v>4550</v>
      </c>
      <c r="C6170" s="170" t="s">
        <v>11</v>
      </c>
      <c r="D6170" s="170" t="s">
        <v>474</v>
      </c>
      <c r="E6170" s="170">
        <v>330</v>
      </c>
      <c r="F6170" s="170">
        <v>24</v>
      </c>
      <c r="G6170" s="171">
        <v>5</v>
      </c>
      <c r="H6170" s="170" t="s">
        <v>4544</v>
      </c>
      <c r="I6170" s="171">
        <v>4.59</v>
      </c>
      <c r="J6170" s="169">
        <v>1</v>
      </c>
      <c r="K6170" s="154" cm="1">
        <f t="array" ref="K6170">ROUND(
IF(C6170="Beer",
SUM(LOOKUP(2,1/(SRP!$B$8:$B$10&lt;=E6170)/(SRP!$C$8:$C$10&gt;=E6170),SRP!$D$8:$D$10)*(G6170/100)*(E6170/1000)),
IF(C6170="Spirits",
SUM(LOOKUP(2,1/(SRP!$B$2:$B$7&lt;=E6170)/(SRP!$C$2:$C$7&gt;=E6170),SRP!$D$2:$D$7)*(G6170/100)*(E6170/1000)),
IF(AND(C6170="Wine",D6170="Fortified Wines"),
SUM(LOOKUP(2,1/(SRP!$B$26:$B$29&lt;=E6170)/(SRP!$C$26:$C$29&gt;=E6170),SRP!$D$26:$D$29)*(G6170/100)*(E6170/1000)),
IF(C6170="Wine",
SUM(LOOKUP(2,1/(SRP!$B$21:$B$25&lt;=E6170)/(SRP!$C$21:$C$25&gt;=E6170),SRP!$D$21:$D$25)*(G6170/100)*(E6170/1000)),
IF(AND(C6170="Ready to Drink",D6170="RTD-One Pour Cocktail&gt;7%&lt;=14.5"),
SUM(LOOKUP(2,1/(SRP!$B$16:$B$20&lt;=E6170)/(SRP!$C$16:$C$20&gt;=E6170),SRP!$D$16:$D$20)*(G6170/100)*(E6170/1000)),
IF(C6170="Ready to Drink",
SUM(LOOKUP(2,1/(SRP!$B$11:$B$15&lt;=E6170)/(SRP!$C$11:$C$15&gt;=E6170),SRP!$D$11:$D$15)*(G6170/100)*(E6170/1000)),
0)))))),2)</f>
        <v>1.29</v>
      </c>
      <c r="L6170" s="173" t="str">
        <f t="shared" si="96"/>
        <v>Beer330</v>
      </c>
      <c r="M6170" s="154">
        <f>VLOOKUP(L6170,'Slope %'!C:D,2,0)</f>
        <v>0.12</v>
      </c>
    </row>
    <row r="6171" spans="1:13" x14ac:dyDescent="0.25">
      <c r="A6171" s="169">
        <v>65422</v>
      </c>
      <c r="B6171" s="170" t="s">
        <v>4551</v>
      </c>
      <c r="C6171" s="170" t="s">
        <v>11</v>
      </c>
      <c r="D6171" s="170" t="s">
        <v>474</v>
      </c>
      <c r="E6171" s="170">
        <v>20000</v>
      </c>
      <c r="F6171" s="170">
        <v>1</v>
      </c>
      <c r="G6171" s="171">
        <v>5</v>
      </c>
      <c r="H6171" s="170" t="s">
        <v>4544</v>
      </c>
      <c r="I6171" s="171">
        <v>178.99</v>
      </c>
      <c r="J6171" s="169">
        <v>1</v>
      </c>
      <c r="K6171" s="154" cm="1">
        <f t="array" ref="K6171">ROUND(
IF(C6171="Beer",
SUM(LOOKUP(2,1/(SRP!$B$8:$B$10&lt;=E6171)/(SRP!$C$8:$C$10&gt;=E6171),SRP!$D$8:$D$10)*(G6171/100)*(E6171/1000)),
IF(C6171="Spirits",
SUM(LOOKUP(2,1/(SRP!$B$2:$B$7&lt;=E6171)/(SRP!$C$2:$C$7&gt;=E6171),SRP!$D$2:$D$7)*(G6171/100)*(E6171/1000)),
IF(AND(C6171="Wine",D6171="Fortified Wines"),
SUM(LOOKUP(2,1/(SRP!$B$26:$B$29&lt;=E6171)/(SRP!$C$26:$C$29&gt;=E6171),SRP!$D$26:$D$29)*(G6171/100)*(E6171/1000)),
IF(C6171="Wine",
SUM(LOOKUP(2,1/(SRP!$B$21:$B$25&lt;=E6171)/(SRP!$C$21:$C$25&gt;=E6171),SRP!$D$21:$D$25)*(G6171/100)*(E6171/1000)),
IF(AND(C6171="Ready to Drink",D6171="RTD-One Pour Cocktail&gt;7%&lt;=14.5"),
SUM(LOOKUP(2,1/(SRP!$B$16:$B$20&lt;=E6171)/(SRP!$C$16:$C$20&gt;=E6171),SRP!$D$16:$D$20)*(G6171/100)*(E6171/1000)),
IF(C6171="Ready to Drink",
SUM(LOOKUP(2,1/(SRP!$B$11:$B$15&lt;=E6171)/(SRP!$C$11:$C$15&gt;=E6171),SRP!$D$11:$D$15)*(G6171/100)*(E6171/1000)),
0)))))),2)</f>
        <v>65.010000000000005</v>
      </c>
      <c r="L6171" s="173" t="str">
        <f t="shared" si="96"/>
        <v>Beer20000</v>
      </c>
      <c r="M6171" s="154" t="e">
        <f>VLOOKUP(L6171,'Slope %'!C:D,2,0)</f>
        <v>#N/A</v>
      </c>
    </row>
    <row r="6172" spans="1:13" x14ac:dyDescent="0.25">
      <c r="A6172" s="169">
        <v>65422</v>
      </c>
      <c r="B6172" s="170" t="s">
        <v>4551</v>
      </c>
      <c r="C6172" s="170" t="s">
        <v>11</v>
      </c>
      <c r="D6172" s="170" t="s">
        <v>474</v>
      </c>
      <c r="E6172" s="170">
        <v>20000</v>
      </c>
      <c r="F6172" s="170">
        <v>1</v>
      </c>
      <c r="G6172" s="171">
        <v>5</v>
      </c>
      <c r="H6172" s="170" t="s">
        <v>4544</v>
      </c>
      <c r="I6172" s="171">
        <v>178.99</v>
      </c>
      <c r="J6172" s="169">
        <v>1</v>
      </c>
      <c r="K6172" s="154" cm="1">
        <f t="array" ref="K6172">ROUND(
IF(C6172="Beer",
SUM(LOOKUP(2,1/(SRP!$B$8:$B$10&lt;=E6172)/(SRP!$C$8:$C$10&gt;=E6172),SRP!$D$8:$D$10)*(G6172/100)*(E6172/1000)),
IF(C6172="Spirits",
SUM(LOOKUP(2,1/(SRP!$B$2:$B$7&lt;=E6172)/(SRP!$C$2:$C$7&gt;=E6172),SRP!$D$2:$D$7)*(G6172/100)*(E6172/1000)),
IF(AND(C6172="Wine",D6172="Fortified Wines"),
SUM(LOOKUP(2,1/(SRP!$B$26:$B$29&lt;=E6172)/(SRP!$C$26:$C$29&gt;=E6172),SRP!$D$26:$D$29)*(G6172/100)*(E6172/1000)),
IF(C6172="Wine",
SUM(LOOKUP(2,1/(SRP!$B$21:$B$25&lt;=E6172)/(SRP!$C$21:$C$25&gt;=E6172),SRP!$D$21:$D$25)*(G6172/100)*(E6172/1000)),
IF(AND(C6172="Ready to Drink",D6172="RTD-One Pour Cocktail&gt;7%&lt;=14.5"),
SUM(LOOKUP(2,1/(SRP!$B$16:$B$20&lt;=E6172)/(SRP!$C$16:$C$20&gt;=E6172),SRP!$D$16:$D$20)*(G6172/100)*(E6172/1000)),
IF(C6172="Ready to Drink",
SUM(LOOKUP(2,1/(SRP!$B$11:$B$15&lt;=E6172)/(SRP!$C$11:$C$15&gt;=E6172),SRP!$D$11:$D$15)*(G6172/100)*(E6172/1000)),
0)))))),2)</f>
        <v>65.010000000000005</v>
      </c>
      <c r="L6172" s="173" t="str">
        <f t="shared" si="96"/>
        <v>Beer20000</v>
      </c>
      <c r="M6172" s="154" t="e">
        <f>VLOOKUP(L6172,'Slope %'!C:D,2,0)</f>
        <v>#N/A</v>
      </c>
    </row>
    <row r="6173" spans="1:13" x14ac:dyDescent="0.25">
      <c r="A6173" s="169">
        <v>65423</v>
      </c>
      <c r="B6173" s="170" t="s">
        <v>4552</v>
      </c>
      <c r="C6173" s="170" t="s">
        <v>11</v>
      </c>
      <c r="D6173" s="170" t="s">
        <v>303</v>
      </c>
      <c r="E6173" s="170">
        <v>330</v>
      </c>
      <c r="F6173" s="170">
        <v>24</v>
      </c>
      <c r="G6173" s="171">
        <v>9.5</v>
      </c>
      <c r="H6173" s="170" t="s">
        <v>4544</v>
      </c>
      <c r="I6173" s="171">
        <v>4.6900000000000004</v>
      </c>
      <c r="J6173" s="169">
        <v>1</v>
      </c>
      <c r="K6173" s="154" cm="1">
        <f t="array" ref="K6173">ROUND(
IF(C6173="Beer",
SUM(LOOKUP(2,1/(SRP!$B$8:$B$10&lt;=E6173)/(SRP!$C$8:$C$10&gt;=E6173),SRP!$D$8:$D$10)*(G6173/100)*(E6173/1000)),
IF(C6173="Spirits",
SUM(LOOKUP(2,1/(SRP!$B$2:$B$7&lt;=E6173)/(SRP!$C$2:$C$7&gt;=E6173),SRP!$D$2:$D$7)*(G6173/100)*(E6173/1000)),
IF(AND(C6173="Wine",D6173="Fortified Wines"),
SUM(LOOKUP(2,1/(SRP!$B$26:$B$29&lt;=E6173)/(SRP!$C$26:$C$29&gt;=E6173),SRP!$D$26:$D$29)*(G6173/100)*(E6173/1000)),
IF(C6173="Wine",
SUM(LOOKUP(2,1/(SRP!$B$21:$B$25&lt;=E6173)/(SRP!$C$21:$C$25&gt;=E6173),SRP!$D$21:$D$25)*(G6173/100)*(E6173/1000)),
IF(AND(C6173="Ready to Drink",D6173="RTD-One Pour Cocktail&gt;7%&lt;=14.5"),
SUM(LOOKUP(2,1/(SRP!$B$16:$B$20&lt;=E6173)/(SRP!$C$16:$C$20&gt;=E6173),SRP!$D$16:$D$20)*(G6173/100)*(E6173/1000)),
IF(C6173="Ready to Drink",
SUM(LOOKUP(2,1/(SRP!$B$11:$B$15&lt;=E6173)/(SRP!$C$11:$C$15&gt;=E6173),SRP!$D$11:$D$15)*(G6173/100)*(E6173/1000)),
0)))))),2)</f>
        <v>2.4500000000000002</v>
      </c>
      <c r="L6173" s="173" t="str">
        <f t="shared" si="96"/>
        <v>Beer330</v>
      </c>
      <c r="M6173" s="154">
        <f>VLOOKUP(L6173,'Slope %'!C:D,2,0)</f>
        <v>0.12</v>
      </c>
    </row>
    <row r="6174" spans="1:13" x14ac:dyDescent="0.25">
      <c r="A6174" s="169">
        <v>65423</v>
      </c>
      <c r="B6174" s="170" t="s">
        <v>4552</v>
      </c>
      <c r="C6174" s="170" t="s">
        <v>11</v>
      </c>
      <c r="D6174" s="170" t="s">
        <v>303</v>
      </c>
      <c r="E6174" s="170">
        <v>330</v>
      </c>
      <c r="F6174" s="170">
        <v>24</v>
      </c>
      <c r="G6174" s="171">
        <v>9.5</v>
      </c>
      <c r="H6174" s="170" t="s">
        <v>4544</v>
      </c>
      <c r="I6174" s="171">
        <v>4.6900000000000004</v>
      </c>
      <c r="J6174" s="169">
        <v>1</v>
      </c>
      <c r="K6174" s="154" cm="1">
        <f t="array" ref="K6174">ROUND(
IF(C6174="Beer",
SUM(LOOKUP(2,1/(SRP!$B$8:$B$10&lt;=E6174)/(SRP!$C$8:$C$10&gt;=E6174),SRP!$D$8:$D$10)*(G6174/100)*(E6174/1000)),
IF(C6174="Spirits",
SUM(LOOKUP(2,1/(SRP!$B$2:$B$7&lt;=E6174)/(SRP!$C$2:$C$7&gt;=E6174),SRP!$D$2:$D$7)*(G6174/100)*(E6174/1000)),
IF(AND(C6174="Wine",D6174="Fortified Wines"),
SUM(LOOKUP(2,1/(SRP!$B$26:$B$29&lt;=E6174)/(SRP!$C$26:$C$29&gt;=E6174),SRP!$D$26:$D$29)*(G6174/100)*(E6174/1000)),
IF(C6174="Wine",
SUM(LOOKUP(2,1/(SRP!$B$21:$B$25&lt;=E6174)/(SRP!$C$21:$C$25&gt;=E6174),SRP!$D$21:$D$25)*(G6174/100)*(E6174/1000)),
IF(AND(C6174="Ready to Drink",D6174="RTD-One Pour Cocktail&gt;7%&lt;=14.5"),
SUM(LOOKUP(2,1/(SRP!$B$16:$B$20&lt;=E6174)/(SRP!$C$16:$C$20&gt;=E6174),SRP!$D$16:$D$20)*(G6174/100)*(E6174/1000)),
IF(C6174="Ready to Drink",
SUM(LOOKUP(2,1/(SRP!$B$11:$B$15&lt;=E6174)/(SRP!$C$11:$C$15&gt;=E6174),SRP!$D$11:$D$15)*(G6174/100)*(E6174/1000)),
0)))))),2)</f>
        <v>2.4500000000000002</v>
      </c>
      <c r="L6174" s="173" t="str">
        <f t="shared" si="96"/>
        <v>Beer330</v>
      </c>
      <c r="M6174" s="154">
        <f>VLOOKUP(L6174,'Slope %'!C:D,2,0)</f>
        <v>0.12</v>
      </c>
    </row>
    <row r="6175" spans="1:13" x14ac:dyDescent="0.25">
      <c r="A6175" s="169">
        <v>65424</v>
      </c>
      <c r="B6175" s="170" t="s">
        <v>4553</v>
      </c>
      <c r="C6175" s="170" t="s">
        <v>11</v>
      </c>
      <c r="D6175" s="170" t="s">
        <v>267</v>
      </c>
      <c r="E6175" s="170">
        <v>330</v>
      </c>
      <c r="F6175" s="170">
        <v>24</v>
      </c>
      <c r="G6175" s="171">
        <v>5</v>
      </c>
      <c r="H6175" s="170" t="s">
        <v>4544</v>
      </c>
      <c r="I6175" s="171">
        <v>4.6900000000000004</v>
      </c>
      <c r="J6175" s="169">
        <v>1</v>
      </c>
      <c r="K6175" s="154" cm="1">
        <f t="array" ref="K6175">ROUND(
IF(C6175="Beer",
SUM(LOOKUP(2,1/(SRP!$B$8:$B$10&lt;=E6175)/(SRP!$C$8:$C$10&gt;=E6175),SRP!$D$8:$D$10)*(G6175/100)*(E6175/1000)),
IF(C6175="Spirits",
SUM(LOOKUP(2,1/(SRP!$B$2:$B$7&lt;=E6175)/(SRP!$C$2:$C$7&gt;=E6175),SRP!$D$2:$D$7)*(G6175/100)*(E6175/1000)),
IF(AND(C6175="Wine",D6175="Fortified Wines"),
SUM(LOOKUP(2,1/(SRP!$B$26:$B$29&lt;=E6175)/(SRP!$C$26:$C$29&gt;=E6175),SRP!$D$26:$D$29)*(G6175/100)*(E6175/1000)),
IF(C6175="Wine",
SUM(LOOKUP(2,1/(SRP!$B$21:$B$25&lt;=E6175)/(SRP!$C$21:$C$25&gt;=E6175),SRP!$D$21:$D$25)*(G6175/100)*(E6175/1000)),
IF(AND(C6175="Ready to Drink",D6175="RTD-One Pour Cocktail&gt;7%&lt;=14.5"),
SUM(LOOKUP(2,1/(SRP!$B$16:$B$20&lt;=E6175)/(SRP!$C$16:$C$20&gt;=E6175),SRP!$D$16:$D$20)*(G6175/100)*(E6175/1000)),
IF(C6175="Ready to Drink",
SUM(LOOKUP(2,1/(SRP!$B$11:$B$15&lt;=E6175)/(SRP!$C$11:$C$15&gt;=E6175),SRP!$D$11:$D$15)*(G6175/100)*(E6175/1000)),
0)))))),2)</f>
        <v>1.29</v>
      </c>
      <c r="L6175" s="173" t="str">
        <f t="shared" si="96"/>
        <v>Beer330</v>
      </c>
      <c r="M6175" s="154">
        <f>VLOOKUP(L6175,'Slope %'!C:D,2,0)</f>
        <v>0.12</v>
      </c>
    </row>
    <row r="6176" spans="1:13" x14ac:dyDescent="0.25">
      <c r="A6176" s="169">
        <v>65424</v>
      </c>
      <c r="B6176" s="170" t="s">
        <v>4553</v>
      </c>
      <c r="C6176" s="170" t="s">
        <v>11</v>
      </c>
      <c r="D6176" s="170" t="s">
        <v>267</v>
      </c>
      <c r="E6176" s="170">
        <v>330</v>
      </c>
      <c r="F6176" s="170">
        <v>24</v>
      </c>
      <c r="G6176" s="171">
        <v>5</v>
      </c>
      <c r="H6176" s="170" t="s">
        <v>4544</v>
      </c>
      <c r="I6176" s="171">
        <v>4.6900000000000004</v>
      </c>
      <c r="J6176" s="169">
        <v>1</v>
      </c>
      <c r="K6176" s="154" cm="1">
        <f t="array" ref="K6176">ROUND(
IF(C6176="Beer",
SUM(LOOKUP(2,1/(SRP!$B$8:$B$10&lt;=E6176)/(SRP!$C$8:$C$10&gt;=E6176),SRP!$D$8:$D$10)*(G6176/100)*(E6176/1000)),
IF(C6176="Spirits",
SUM(LOOKUP(2,1/(SRP!$B$2:$B$7&lt;=E6176)/(SRP!$C$2:$C$7&gt;=E6176),SRP!$D$2:$D$7)*(G6176/100)*(E6176/1000)),
IF(AND(C6176="Wine",D6176="Fortified Wines"),
SUM(LOOKUP(2,1/(SRP!$B$26:$B$29&lt;=E6176)/(SRP!$C$26:$C$29&gt;=E6176),SRP!$D$26:$D$29)*(G6176/100)*(E6176/1000)),
IF(C6176="Wine",
SUM(LOOKUP(2,1/(SRP!$B$21:$B$25&lt;=E6176)/(SRP!$C$21:$C$25&gt;=E6176),SRP!$D$21:$D$25)*(G6176/100)*(E6176/1000)),
IF(AND(C6176="Ready to Drink",D6176="RTD-One Pour Cocktail&gt;7%&lt;=14.5"),
SUM(LOOKUP(2,1/(SRP!$B$16:$B$20&lt;=E6176)/(SRP!$C$16:$C$20&gt;=E6176),SRP!$D$16:$D$20)*(G6176/100)*(E6176/1000)),
IF(C6176="Ready to Drink",
SUM(LOOKUP(2,1/(SRP!$B$11:$B$15&lt;=E6176)/(SRP!$C$11:$C$15&gt;=E6176),SRP!$D$11:$D$15)*(G6176/100)*(E6176/1000)),
0)))))),2)</f>
        <v>1.29</v>
      </c>
      <c r="L6176" s="173" t="str">
        <f t="shared" si="96"/>
        <v>Beer330</v>
      </c>
      <c r="M6176" s="154">
        <f>VLOOKUP(L6176,'Slope %'!C:D,2,0)</f>
        <v>0.12</v>
      </c>
    </row>
    <row r="6177" spans="1:13" x14ac:dyDescent="0.25">
      <c r="A6177" s="169">
        <v>65425</v>
      </c>
      <c r="B6177" s="170" t="s">
        <v>4554</v>
      </c>
      <c r="C6177" s="170" t="s">
        <v>11</v>
      </c>
      <c r="D6177" s="170" t="s">
        <v>474</v>
      </c>
      <c r="E6177" s="170">
        <v>473</v>
      </c>
      <c r="F6177" s="170">
        <v>24</v>
      </c>
      <c r="G6177" s="171">
        <v>4.7</v>
      </c>
      <c r="H6177" s="170" t="s">
        <v>634</v>
      </c>
      <c r="I6177" s="171">
        <v>3.99</v>
      </c>
      <c r="J6177" s="169">
        <v>1</v>
      </c>
      <c r="K6177" s="154" cm="1">
        <f t="array" ref="K6177">ROUND(
IF(C6177="Beer",
SUM(LOOKUP(2,1/(SRP!$B$8:$B$10&lt;=E6177)/(SRP!$C$8:$C$10&gt;=E6177),SRP!$D$8:$D$10)*(G6177/100)*(E6177/1000)),
IF(C6177="Spirits",
SUM(LOOKUP(2,1/(SRP!$B$2:$B$7&lt;=E6177)/(SRP!$C$2:$C$7&gt;=E6177),SRP!$D$2:$D$7)*(G6177/100)*(E6177/1000)),
IF(AND(C6177="Wine",D6177="Fortified Wines"),
SUM(LOOKUP(2,1/(SRP!$B$26:$B$29&lt;=E6177)/(SRP!$C$26:$C$29&gt;=E6177),SRP!$D$26:$D$29)*(G6177/100)*(E6177/1000)),
IF(C6177="Wine",
SUM(LOOKUP(2,1/(SRP!$B$21:$B$25&lt;=E6177)/(SRP!$C$21:$C$25&gt;=E6177),SRP!$D$21:$D$25)*(G6177/100)*(E6177/1000)),
IF(AND(C6177="Ready to Drink",D6177="RTD-One Pour Cocktail&gt;7%&lt;=14.5"),
SUM(LOOKUP(2,1/(SRP!$B$16:$B$20&lt;=E6177)/(SRP!$C$16:$C$20&gt;=E6177),SRP!$D$16:$D$20)*(G6177/100)*(E6177/1000)),
IF(C6177="Ready to Drink",
SUM(LOOKUP(2,1/(SRP!$B$11:$B$15&lt;=E6177)/(SRP!$C$11:$C$15&gt;=E6177),SRP!$D$11:$D$15)*(G6177/100)*(E6177/1000)),
0)))))),2)</f>
        <v>1.74</v>
      </c>
      <c r="L6177" s="173" t="str">
        <f t="shared" si="96"/>
        <v>Beer473</v>
      </c>
      <c r="M6177" s="154">
        <f>VLOOKUP(L6177,'Slope %'!C:D,2,0)</f>
        <v>0.12</v>
      </c>
    </row>
    <row r="6178" spans="1:13" x14ac:dyDescent="0.25">
      <c r="A6178" s="169">
        <v>65425</v>
      </c>
      <c r="B6178" s="170" t="s">
        <v>4554</v>
      </c>
      <c r="C6178" s="170" t="s">
        <v>11</v>
      </c>
      <c r="D6178" s="170" t="s">
        <v>474</v>
      </c>
      <c r="E6178" s="170">
        <v>473</v>
      </c>
      <c r="F6178" s="170">
        <v>24</v>
      </c>
      <c r="G6178" s="171">
        <v>4.7</v>
      </c>
      <c r="H6178" s="170" t="s">
        <v>634</v>
      </c>
      <c r="I6178" s="171">
        <v>3.99</v>
      </c>
      <c r="J6178" s="169">
        <v>1</v>
      </c>
      <c r="K6178" s="154" cm="1">
        <f t="array" ref="K6178">ROUND(
IF(C6178="Beer",
SUM(LOOKUP(2,1/(SRP!$B$8:$B$10&lt;=E6178)/(SRP!$C$8:$C$10&gt;=E6178),SRP!$D$8:$D$10)*(G6178/100)*(E6178/1000)),
IF(C6178="Spirits",
SUM(LOOKUP(2,1/(SRP!$B$2:$B$7&lt;=E6178)/(SRP!$C$2:$C$7&gt;=E6178),SRP!$D$2:$D$7)*(G6178/100)*(E6178/1000)),
IF(AND(C6178="Wine",D6178="Fortified Wines"),
SUM(LOOKUP(2,1/(SRP!$B$26:$B$29&lt;=E6178)/(SRP!$C$26:$C$29&gt;=E6178),SRP!$D$26:$D$29)*(G6178/100)*(E6178/1000)),
IF(C6178="Wine",
SUM(LOOKUP(2,1/(SRP!$B$21:$B$25&lt;=E6178)/(SRP!$C$21:$C$25&gt;=E6178),SRP!$D$21:$D$25)*(G6178/100)*(E6178/1000)),
IF(AND(C6178="Ready to Drink",D6178="RTD-One Pour Cocktail&gt;7%&lt;=14.5"),
SUM(LOOKUP(2,1/(SRP!$B$16:$B$20&lt;=E6178)/(SRP!$C$16:$C$20&gt;=E6178),SRP!$D$16:$D$20)*(G6178/100)*(E6178/1000)),
IF(C6178="Ready to Drink",
SUM(LOOKUP(2,1/(SRP!$B$11:$B$15&lt;=E6178)/(SRP!$C$11:$C$15&gt;=E6178),SRP!$D$11:$D$15)*(G6178/100)*(E6178/1000)),
0)))))),2)</f>
        <v>1.74</v>
      </c>
      <c r="L6178" s="173" t="str">
        <f t="shared" si="96"/>
        <v>Beer473</v>
      </c>
      <c r="M6178" s="154">
        <f>VLOOKUP(L6178,'Slope %'!C:D,2,0)</f>
        <v>0.12</v>
      </c>
    </row>
    <row r="6179" spans="1:13" x14ac:dyDescent="0.25">
      <c r="A6179" s="169">
        <v>65426</v>
      </c>
      <c r="B6179" s="170" t="s">
        <v>4555</v>
      </c>
      <c r="C6179" s="170" t="s">
        <v>11</v>
      </c>
      <c r="D6179" s="170" t="s">
        <v>303</v>
      </c>
      <c r="E6179" s="170">
        <v>330</v>
      </c>
      <c r="F6179" s="170">
        <v>24</v>
      </c>
      <c r="G6179" s="171">
        <v>8</v>
      </c>
      <c r="H6179" s="170" t="s">
        <v>4544</v>
      </c>
      <c r="I6179" s="171">
        <v>4.6900000000000004</v>
      </c>
      <c r="J6179" s="169">
        <v>1</v>
      </c>
      <c r="K6179" s="154" cm="1">
        <f t="array" ref="K6179">ROUND(
IF(C6179="Beer",
SUM(LOOKUP(2,1/(SRP!$B$8:$B$10&lt;=E6179)/(SRP!$C$8:$C$10&gt;=E6179),SRP!$D$8:$D$10)*(G6179/100)*(E6179/1000)),
IF(C6179="Spirits",
SUM(LOOKUP(2,1/(SRP!$B$2:$B$7&lt;=E6179)/(SRP!$C$2:$C$7&gt;=E6179),SRP!$D$2:$D$7)*(G6179/100)*(E6179/1000)),
IF(AND(C6179="Wine",D6179="Fortified Wines"),
SUM(LOOKUP(2,1/(SRP!$B$26:$B$29&lt;=E6179)/(SRP!$C$26:$C$29&gt;=E6179),SRP!$D$26:$D$29)*(G6179/100)*(E6179/1000)),
IF(C6179="Wine",
SUM(LOOKUP(2,1/(SRP!$B$21:$B$25&lt;=E6179)/(SRP!$C$21:$C$25&gt;=E6179),SRP!$D$21:$D$25)*(G6179/100)*(E6179/1000)),
IF(AND(C6179="Ready to Drink",D6179="RTD-One Pour Cocktail&gt;7%&lt;=14.5"),
SUM(LOOKUP(2,1/(SRP!$B$16:$B$20&lt;=E6179)/(SRP!$C$16:$C$20&gt;=E6179),SRP!$D$16:$D$20)*(G6179/100)*(E6179/1000)),
IF(C6179="Ready to Drink",
SUM(LOOKUP(2,1/(SRP!$B$11:$B$15&lt;=E6179)/(SRP!$C$11:$C$15&gt;=E6179),SRP!$D$11:$D$15)*(G6179/100)*(E6179/1000)),
0)))))),2)</f>
        <v>2.06</v>
      </c>
      <c r="L6179" s="173" t="str">
        <f t="shared" si="96"/>
        <v>Beer330</v>
      </c>
      <c r="M6179" s="154">
        <f>VLOOKUP(L6179,'Slope %'!C:D,2,0)</f>
        <v>0.12</v>
      </c>
    </row>
    <row r="6180" spans="1:13" x14ac:dyDescent="0.25">
      <c r="A6180" s="169">
        <v>65426</v>
      </c>
      <c r="B6180" s="170" t="s">
        <v>4555</v>
      </c>
      <c r="C6180" s="170" t="s">
        <v>11</v>
      </c>
      <c r="D6180" s="170" t="s">
        <v>303</v>
      </c>
      <c r="E6180" s="170">
        <v>330</v>
      </c>
      <c r="F6180" s="170">
        <v>24</v>
      </c>
      <c r="G6180" s="171">
        <v>8</v>
      </c>
      <c r="H6180" s="170" t="s">
        <v>4544</v>
      </c>
      <c r="I6180" s="171">
        <v>4.6900000000000004</v>
      </c>
      <c r="J6180" s="169">
        <v>1</v>
      </c>
      <c r="K6180" s="154" cm="1">
        <f t="array" ref="K6180">ROUND(
IF(C6180="Beer",
SUM(LOOKUP(2,1/(SRP!$B$8:$B$10&lt;=E6180)/(SRP!$C$8:$C$10&gt;=E6180),SRP!$D$8:$D$10)*(G6180/100)*(E6180/1000)),
IF(C6180="Spirits",
SUM(LOOKUP(2,1/(SRP!$B$2:$B$7&lt;=E6180)/(SRP!$C$2:$C$7&gt;=E6180),SRP!$D$2:$D$7)*(G6180/100)*(E6180/1000)),
IF(AND(C6180="Wine",D6180="Fortified Wines"),
SUM(LOOKUP(2,1/(SRP!$B$26:$B$29&lt;=E6180)/(SRP!$C$26:$C$29&gt;=E6180),SRP!$D$26:$D$29)*(G6180/100)*(E6180/1000)),
IF(C6180="Wine",
SUM(LOOKUP(2,1/(SRP!$B$21:$B$25&lt;=E6180)/(SRP!$C$21:$C$25&gt;=E6180),SRP!$D$21:$D$25)*(G6180/100)*(E6180/1000)),
IF(AND(C6180="Ready to Drink",D6180="RTD-One Pour Cocktail&gt;7%&lt;=14.5"),
SUM(LOOKUP(2,1/(SRP!$B$16:$B$20&lt;=E6180)/(SRP!$C$16:$C$20&gt;=E6180),SRP!$D$16:$D$20)*(G6180/100)*(E6180/1000)),
IF(C6180="Ready to Drink",
SUM(LOOKUP(2,1/(SRP!$B$11:$B$15&lt;=E6180)/(SRP!$C$11:$C$15&gt;=E6180),SRP!$D$11:$D$15)*(G6180/100)*(E6180/1000)),
0)))))),2)</f>
        <v>2.06</v>
      </c>
      <c r="L6180" s="173" t="str">
        <f t="shared" si="96"/>
        <v>Beer330</v>
      </c>
      <c r="M6180" s="154">
        <f>VLOOKUP(L6180,'Slope %'!C:D,2,0)</f>
        <v>0.12</v>
      </c>
    </row>
    <row r="6181" spans="1:13" x14ac:dyDescent="0.25">
      <c r="A6181" s="169">
        <v>65427</v>
      </c>
      <c r="B6181" s="170" t="s">
        <v>4556</v>
      </c>
      <c r="C6181" s="170" t="s">
        <v>11</v>
      </c>
      <c r="D6181" s="170" t="s">
        <v>12</v>
      </c>
      <c r="E6181" s="170">
        <v>330</v>
      </c>
      <c r="F6181" s="170">
        <v>24</v>
      </c>
      <c r="G6181" s="171">
        <v>5</v>
      </c>
      <c r="H6181" s="170" t="s">
        <v>4544</v>
      </c>
      <c r="I6181" s="171">
        <v>2.99</v>
      </c>
      <c r="J6181" s="169">
        <v>1</v>
      </c>
      <c r="K6181" s="154" cm="1">
        <f t="array" ref="K6181">ROUND(
IF(C6181="Beer",
SUM(LOOKUP(2,1/(SRP!$B$8:$B$10&lt;=E6181)/(SRP!$C$8:$C$10&gt;=E6181),SRP!$D$8:$D$10)*(G6181/100)*(E6181/1000)),
IF(C6181="Spirits",
SUM(LOOKUP(2,1/(SRP!$B$2:$B$7&lt;=E6181)/(SRP!$C$2:$C$7&gt;=E6181),SRP!$D$2:$D$7)*(G6181/100)*(E6181/1000)),
IF(AND(C6181="Wine",D6181="Fortified Wines"),
SUM(LOOKUP(2,1/(SRP!$B$26:$B$29&lt;=E6181)/(SRP!$C$26:$C$29&gt;=E6181),SRP!$D$26:$D$29)*(G6181/100)*(E6181/1000)),
IF(C6181="Wine",
SUM(LOOKUP(2,1/(SRP!$B$21:$B$25&lt;=E6181)/(SRP!$C$21:$C$25&gt;=E6181),SRP!$D$21:$D$25)*(G6181/100)*(E6181/1000)),
IF(AND(C6181="Ready to Drink",D6181="RTD-One Pour Cocktail&gt;7%&lt;=14.5"),
SUM(LOOKUP(2,1/(SRP!$B$16:$B$20&lt;=E6181)/(SRP!$C$16:$C$20&gt;=E6181),SRP!$D$16:$D$20)*(G6181/100)*(E6181/1000)),
IF(C6181="Ready to Drink",
SUM(LOOKUP(2,1/(SRP!$B$11:$B$15&lt;=E6181)/(SRP!$C$11:$C$15&gt;=E6181),SRP!$D$11:$D$15)*(G6181/100)*(E6181/1000)),
0)))))),2)</f>
        <v>1.29</v>
      </c>
      <c r="L6181" s="173" t="str">
        <f t="shared" si="96"/>
        <v>Beer330</v>
      </c>
      <c r="M6181" s="154">
        <f>VLOOKUP(L6181,'Slope %'!C:D,2,0)</f>
        <v>0.12</v>
      </c>
    </row>
    <row r="6182" spans="1:13" x14ac:dyDescent="0.25">
      <c r="A6182" s="169">
        <v>65427</v>
      </c>
      <c r="B6182" s="170" t="s">
        <v>4556</v>
      </c>
      <c r="C6182" s="170" t="s">
        <v>11</v>
      </c>
      <c r="D6182" s="170" t="s">
        <v>12</v>
      </c>
      <c r="E6182" s="170">
        <v>330</v>
      </c>
      <c r="F6182" s="170">
        <v>24</v>
      </c>
      <c r="G6182" s="171">
        <v>5</v>
      </c>
      <c r="H6182" s="170" t="s">
        <v>4544</v>
      </c>
      <c r="I6182" s="171">
        <v>2.99</v>
      </c>
      <c r="J6182" s="169">
        <v>1</v>
      </c>
      <c r="K6182" s="154" cm="1">
        <f t="array" ref="K6182">ROUND(
IF(C6182="Beer",
SUM(LOOKUP(2,1/(SRP!$B$8:$B$10&lt;=E6182)/(SRP!$C$8:$C$10&gt;=E6182),SRP!$D$8:$D$10)*(G6182/100)*(E6182/1000)),
IF(C6182="Spirits",
SUM(LOOKUP(2,1/(SRP!$B$2:$B$7&lt;=E6182)/(SRP!$C$2:$C$7&gt;=E6182),SRP!$D$2:$D$7)*(G6182/100)*(E6182/1000)),
IF(AND(C6182="Wine",D6182="Fortified Wines"),
SUM(LOOKUP(2,1/(SRP!$B$26:$B$29&lt;=E6182)/(SRP!$C$26:$C$29&gt;=E6182),SRP!$D$26:$D$29)*(G6182/100)*(E6182/1000)),
IF(C6182="Wine",
SUM(LOOKUP(2,1/(SRP!$B$21:$B$25&lt;=E6182)/(SRP!$C$21:$C$25&gt;=E6182),SRP!$D$21:$D$25)*(G6182/100)*(E6182/1000)),
IF(AND(C6182="Ready to Drink",D6182="RTD-One Pour Cocktail&gt;7%&lt;=14.5"),
SUM(LOOKUP(2,1/(SRP!$B$16:$B$20&lt;=E6182)/(SRP!$C$16:$C$20&gt;=E6182),SRP!$D$16:$D$20)*(G6182/100)*(E6182/1000)),
IF(C6182="Ready to Drink",
SUM(LOOKUP(2,1/(SRP!$B$11:$B$15&lt;=E6182)/(SRP!$C$11:$C$15&gt;=E6182),SRP!$D$11:$D$15)*(G6182/100)*(E6182/1000)),
0)))))),2)</f>
        <v>1.29</v>
      </c>
      <c r="L6182" s="173" t="str">
        <f t="shared" si="96"/>
        <v>Beer330</v>
      </c>
      <c r="M6182" s="154">
        <f>VLOOKUP(L6182,'Slope %'!C:D,2,0)</f>
        <v>0.12</v>
      </c>
    </row>
    <row r="6183" spans="1:13" x14ac:dyDescent="0.25">
      <c r="A6183" s="169">
        <v>65428</v>
      </c>
      <c r="B6183" s="170" t="s">
        <v>4557</v>
      </c>
      <c r="C6183" s="170" t="s">
        <v>11</v>
      </c>
      <c r="D6183" s="170" t="s">
        <v>474</v>
      </c>
      <c r="E6183" s="170">
        <v>473</v>
      </c>
      <c r="F6183" s="170">
        <v>24</v>
      </c>
      <c r="G6183" s="171">
        <v>4.5</v>
      </c>
      <c r="H6183" s="170" t="s">
        <v>2319</v>
      </c>
      <c r="I6183" s="171">
        <v>4.6500000000000004</v>
      </c>
      <c r="J6183" s="169">
        <v>1</v>
      </c>
      <c r="K6183" s="154" cm="1">
        <f t="array" ref="K6183">ROUND(
IF(C6183="Beer",
SUM(LOOKUP(2,1/(SRP!$B$8:$B$10&lt;=E6183)/(SRP!$C$8:$C$10&gt;=E6183),SRP!$D$8:$D$10)*(G6183/100)*(E6183/1000)),
IF(C6183="Spirits",
SUM(LOOKUP(2,1/(SRP!$B$2:$B$7&lt;=E6183)/(SRP!$C$2:$C$7&gt;=E6183),SRP!$D$2:$D$7)*(G6183/100)*(E6183/1000)),
IF(AND(C6183="Wine",D6183="Fortified Wines"),
SUM(LOOKUP(2,1/(SRP!$B$26:$B$29&lt;=E6183)/(SRP!$C$26:$C$29&gt;=E6183),SRP!$D$26:$D$29)*(G6183/100)*(E6183/1000)),
IF(C6183="Wine",
SUM(LOOKUP(2,1/(SRP!$B$21:$B$25&lt;=E6183)/(SRP!$C$21:$C$25&gt;=E6183),SRP!$D$21:$D$25)*(G6183/100)*(E6183/1000)),
IF(AND(C6183="Ready to Drink",D6183="RTD-One Pour Cocktail&gt;7%&lt;=14.5"),
SUM(LOOKUP(2,1/(SRP!$B$16:$B$20&lt;=E6183)/(SRP!$C$16:$C$20&gt;=E6183),SRP!$D$16:$D$20)*(G6183/100)*(E6183/1000)),
IF(C6183="Ready to Drink",
SUM(LOOKUP(2,1/(SRP!$B$11:$B$15&lt;=E6183)/(SRP!$C$11:$C$15&gt;=E6183),SRP!$D$11:$D$15)*(G6183/100)*(E6183/1000)),
0)))))),2)</f>
        <v>1.66</v>
      </c>
      <c r="L6183" s="173" t="str">
        <f t="shared" si="96"/>
        <v>Beer473</v>
      </c>
      <c r="M6183" s="154">
        <f>VLOOKUP(L6183,'Slope %'!C:D,2,0)</f>
        <v>0.12</v>
      </c>
    </row>
    <row r="6184" spans="1:13" x14ac:dyDescent="0.25">
      <c r="A6184" s="169">
        <v>65428</v>
      </c>
      <c r="B6184" s="170" t="s">
        <v>4557</v>
      </c>
      <c r="C6184" s="170" t="s">
        <v>11</v>
      </c>
      <c r="D6184" s="170" t="s">
        <v>474</v>
      </c>
      <c r="E6184" s="170">
        <v>473</v>
      </c>
      <c r="F6184" s="170">
        <v>24</v>
      </c>
      <c r="G6184" s="171">
        <v>4.5</v>
      </c>
      <c r="H6184" s="170" t="s">
        <v>1407</v>
      </c>
      <c r="I6184" s="171">
        <v>4.6500000000000004</v>
      </c>
      <c r="J6184" s="169">
        <v>1</v>
      </c>
      <c r="K6184" s="154" cm="1">
        <f t="array" ref="K6184">ROUND(
IF(C6184="Beer",
SUM(LOOKUP(2,1/(SRP!$B$8:$B$10&lt;=E6184)/(SRP!$C$8:$C$10&gt;=E6184),SRP!$D$8:$D$10)*(G6184/100)*(E6184/1000)),
IF(C6184="Spirits",
SUM(LOOKUP(2,1/(SRP!$B$2:$B$7&lt;=E6184)/(SRP!$C$2:$C$7&gt;=E6184),SRP!$D$2:$D$7)*(G6184/100)*(E6184/1000)),
IF(AND(C6184="Wine",D6184="Fortified Wines"),
SUM(LOOKUP(2,1/(SRP!$B$26:$B$29&lt;=E6184)/(SRP!$C$26:$C$29&gt;=E6184),SRP!$D$26:$D$29)*(G6184/100)*(E6184/1000)),
IF(C6184="Wine",
SUM(LOOKUP(2,1/(SRP!$B$21:$B$25&lt;=E6184)/(SRP!$C$21:$C$25&gt;=E6184),SRP!$D$21:$D$25)*(G6184/100)*(E6184/1000)),
IF(AND(C6184="Ready to Drink",D6184="RTD-One Pour Cocktail&gt;7%&lt;=14.5"),
SUM(LOOKUP(2,1/(SRP!$B$16:$B$20&lt;=E6184)/(SRP!$C$16:$C$20&gt;=E6184),SRP!$D$16:$D$20)*(G6184/100)*(E6184/1000)),
IF(C6184="Ready to Drink",
SUM(LOOKUP(2,1/(SRP!$B$11:$B$15&lt;=E6184)/(SRP!$C$11:$C$15&gt;=E6184),SRP!$D$11:$D$15)*(G6184/100)*(E6184/1000)),
0)))))),2)</f>
        <v>1.66</v>
      </c>
      <c r="L6184" s="173" t="str">
        <f t="shared" si="96"/>
        <v>Beer473</v>
      </c>
      <c r="M6184" s="154">
        <f>VLOOKUP(L6184,'Slope %'!C:D,2,0)</f>
        <v>0.12</v>
      </c>
    </row>
    <row r="6185" spans="1:13" x14ac:dyDescent="0.25">
      <c r="A6185" s="169">
        <v>65429</v>
      </c>
      <c r="B6185" s="170" t="s">
        <v>4558</v>
      </c>
      <c r="C6185" s="170" t="s">
        <v>11</v>
      </c>
      <c r="D6185" s="170" t="s">
        <v>474</v>
      </c>
      <c r="E6185" s="170">
        <v>473</v>
      </c>
      <c r="F6185" s="170">
        <v>24</v>
      </c>
      <c r="G6185" s="171">
        <v>4.7</v>
      </c>
      <c r="H6185" s="170" t="s">
        <v>634</v>
      </c>
      <c r="I6185" s="171">
        <v>3.99</v>
      </c>
      <c r="J6185" s="169">
        <v>1</v>
      </c>
      <c r="K6185" s="154" cm="1">
        <f t="array" ref="K6185">ROUND(
IF(C6185="Beer",
SUM(LOOKUP(2,1/(SRP!$B$8:$B$10&lt;=E6185)/(SRP!$C$8:$C$10&gt;=E6185),SRP!$D$8:$D$10)*(G6185/100)*(E6185/1000)),
IF(C6185="Spirits",
SUM(LOOKUP(2,1/(SRP!$B$2:$B$7&lt;=E6185)/(SRP!$C$2:$C$7&gt;=E6185),SRP!$D$2:$D$7)*(G6185/100)*(E6185/1000)),
IF(AND(C6185="Wine",D6185="Fortified Wines"),
SUM(LOOKUP(2,1/(SRP!$B$26:$B$29&lt;=E6185)/(SRP!$C$26:$C$29&gt;=E6185),SRP!$D$26:$D$29)*(G6185/100)*(E6185/1000)),
IF(C6185="Wine",
SUM(LOOKUP(2,1/(SRP!$B$21:$B$25&lt;=E6185)/(SRP!$C$21:$C$25&gt;=E6185),SRP!$D$21:$D$25)*(G6185/100)*(E6185/1000)),
IF(AND(C6185="Ready to Drink",D6185="RTD-One Pour Cocktail&gt;7%&lt;=14.5"),
SUM(LOOKUP(2,1/(SRP!$B$16:$B$20&lt;=E6185)/(SRP!$C$16:$C$20&gt;=E6185),SRP!$D$16:$D$20)*(G6185/100)*(E6185/1000)),
IF(C6185="Ready to Drink",
SUM(LOOKUP(2,1/(SRP!$B$11:$B$15&lt;=E6185)/(SRP!$C$11:$C$15&gt;=E6185),SRP!$D$11:$D$15)*(G6185/100)*(E6185/1000)),
0)))))),2)</f>
        <v>1.74</v>
      </c>
      <c r="L6185" s="173" t="str">
        <f t="shared" si="96"/>
        <v>Beer473</v>
      </c>
      <c r="M6185" s="154">
        <f>VLOOKUP(L6185,'Slope %'!C:D,2,0)</f>
        <v>0.12</v>
      </c>
    </row>
    <row r="6186" spans="1:13" x14ac:dyDescent="0.25">
      <c r="A6186" s="169">
        <v>65429</v>
      </c>
      <c r="B6186" s="170" t="s">
        <v>4558</v>
      </c>
      <c r="C6186" s="170" t="s">
        <v>11</v>
      </c>
      <c r="D6186" s="170" t="s">
        <v>474</v>
      </c>
      <c r="E6186" s="170">
        <v>473</v>
      </c>
      <c r="F6186" s="170">
        <v>24</v>
      </c>
      <c r="G6186" s="171">
        <v>4.7</v>
      </c>
      <c r="H6186" s="170" t="s">
        <v>634</v>
      </c>
      <c r="I6186" s="171">
        <v>3.99</v>
      </c>
      <c r="J6186" s="169">
        <v>1</v>
      </c>
      <c r="K6186" s="154" cm="1">
        <f t="array" ref="K6186">ROUND(
IF(C6186="Beer",
SUM(LOOKUP(2,1/(SRP!$B$8:$B$10&lt;=E6186)/(SRP!$C$8:$C$10&gt;=E6186),SRP!$D$8:$D$10)*(G6186/100)*(E6186/1000)),
IF(C6186="Spirits",
SUM(LOOKUP(2,1/(SRP!$B$2:$B$7&lt;=E6186)/(SRP!$C$2:$C$7&gt;=E6186),SRP!$D$2:$D$7)*(G6186/100)*(E6186/1000)),
IF(AND(C6186="Wine",D6186="Fortified Wines"),
SUM(LOOKUP(2,1/(SRP!$B$26:$B$29&lt;=E6186)/(SRP!$C$26:$C$29&gt;=E6186),SRP!$D$26:$D$29)*(G6186/100)*(E6186/1000)),
IF(C6186="Wine",
SUM(LOOKUP(2,1/(SRP!$B$21:$B$25&lt;=E6186)/(SRP!$C$21:$C$25&gt;=E6186),SRP!$D$21:$D$25)*(G6186/100)*(E6186/1000)),
IF(AND(C6186="Ready to Drink",D6186="RTD-One Pour Cocktail&gt;7%&lt;=14.5"),
SUM(LOOKUP(2,1/(SRP!$B$16:$B$20&lt;=E6186)/(SRP!$C$16:$C$20&gt;=E6186),SRP!$D$16:$D$20)*(G6186/100)*(E6186/1000)),
IF(C6186="Ready to Drink",
SUM(LOOKUP(2,1/(SRP!$B$11:$B$15&lt;=E6186)/(SRP!$C$11:$C$15&gt;=E6186),SRP!$D$11:$D$15)*(G6186/100)*(E6186/1000)),
0)))))),2)</f>
        <v>1.74</v>
      </c>
      <c r="L6186" s="173" t="str">
        <f t="shared" si="96"/>
        <v>Beer473</v>
      </c>
      <c r="M6186" s="154">
        <f>VLOOKUP(L6186,'Slope %'!C:D,2,0)</f>
        <v>0.12</v>
      </c>
    </row>
    <row r="6187" spans="1:13" x14ac:dyDescent="0.25">
      <c r="A6187" s="169">
        <v>65430</v>
      </c>
      <c r="B6187" s="170" t="s">
        <v>4559</v>
      </c>
      <c r="C6187" s="170" t="s">
        <v>11</v>
      </c>
      <c r="D6187" s="170" t="s">
        <v>12</v>
      </c>
      <c r="E6187" s="170">
        <v>473</v>
      </c>
      <c r="F6187" s="170">
        <v>24</v>
      </c>
      <c r="G6187" s="171">
        <v>4.5</v>
      </c>
      <c r="H6187" s="170" t="s">
        <v>1324</v>
      </c>
      <c r="I6187" s="171">
        <v>2.99</v>
      </c>
      <c r="J6187" s="169">
        <v>1</v>
      </c>
      <c r="K6187" s="154" cm="1">
        <f t="array" ref="K6187">ROUND(
IF(C6187="Beer",
SUM(LOOKUP(2,1/(SRP!$B$8:$B$10&lt;=E6187)/(SRP!$C$8:$C$10&gt;=E6187),SRP!$D$8:$D$10)*(G6187/100)*(E6187/1000)),
IF(C6187="Spirits",
SUM(LOOKUP(2,1/(SRP!$B$2:$B$7&lt;=E6187)/(SRP!$C$2:$C$7&gt;=E6187),SRP!$D$2:$D$7)*(G6187/100)*(E6187/1000)),
IF(AND(C6187="Wine",D6187="Fortified Wines"),
SUM(LOOKUP(2,1/(SRP!$B$26:$B$29&lt;=E6187)/(SRP!$C$26:$C$29&gt;=E6187),SRP!$D$26:$D$29)*(G6187/100)*(E6187/1000)),
IF(C6187="Wine",
SUM(LOOKUP(2,1/(SRP!$B$21:$B$25&lt;=E6187)/(SRP!$C$21:$C$25&gt;=E6187),SRP!$D$21:$D$25)*(G6187/100)*(E6187/1000)),
IF(AND(C6187="Ready to Drink",D6187="RTD-One Pour Cocktail&gt;7%&lt;=14.5"),
SUM(LOOKUP(2,1/(SRP!$B$16:$B$20&lt;=E6187)/(SRP!$C$16:$C$20&gt;=E6187),SRP!$D$16:$D$20)*(G6187/100)*(E6187/1000)),
IF(C6187="Ready to Drink",
SUM(LOOKUP(2,1/(SRP!$B$11:$B$15&lt;=E6187)/(SRP!$C$11:$C$15&gt;=E6187),SRP!$D$11:$D$15)*(G6187/100)*(E6187/1000)),
0)))))),2)</f>
        <v>1.66</v>
      </c>
      <c r="L6187" s="173" t="str">
        <f t="shared" si="96"/>
        <v>Beer473</v>
      </c>
      <c r="M6187" s="154">
        <f>VLOOKUP(L6187,'Slope %'!C:D,2,0)</f>
        <v>0.12</v>
      </c>
    </row>
    <row r="6188" spans="1:13" x14ac:dyDescent="0.25">
      <c r="A6188" s="169">
        <v>65430</v>
      </c>
      <c r="B6188" s="170" t="s">
        <v>4559</v>
      </c>
      <c r="C6188" s="170" t="s">
        <v>11</v>
      </c>
      <c r="D6188" s="170" t="s">
        <v>12</v>
      </c>
      <c r="E6188" s="170">
        <v>473</v>
      </c>
      <c r="F6188" s="170">
        <v>24</v>
      </c>
      <c r="G6188" s="171">
        <v>4.5</v>
      </c>
      <c r="H6188" s="170" t="s">
        <v>1324</v>
      </c>
      <c r="I6188" s="171">
        <v>2.99</v>
      </c>
      <c r="J6188" s="169">
        <v>1</v>
      </c>
      <c r="K6188" s="154" cm="1">
        <f t="array" ref="K6188">ROUND(
IF(C6188="Beer",
SUM(LOOKUP(2,1/(SRP!$B$8:$B$10&lt;=E6188)/(SRP!$C$8:$C$10&gt;=E6188),SRP!$D$8:$D$10)*(G6188/100)*(E6188/1000)),
IF(C6188="Spirits",
SUM(LOOKUP(2,1/(SRP!$B$2:$B$7&lt;=E6188)/(SRP!$C$2:$C$7&gt;=E6188),SRP!$D$2:$D$7)*(G6188/100)*(E6188/1000)),
IF(AND(C6188="Wine",D6188="Fortified Wines"),
SUM(LOOKUP(2,1/(SRP!$B$26:$B$29&lt;=E6188)/(SRP!$C$26:$C$29&gt;=E6188),SRP!$D$26:$D$29)*(G6188/100)*(E6188/1000)),
IF(C6188="Wine",
SUM(LOOKUP(2,1/(SRP!$B$21:$B$25&lt;=E6188)/(SRP!$C$21:$C$25&gt;=E6188),SRP!$D$21:$D$25)*(G6188/100)*(E6188/1000)),
IF(AND(C6188="Ready to Drink",D6188="RTD-One Pour Cocktail&gt;7%&lt;=14.5"),
SUM(LOOKUP(2,1/(SRP!$B$16:$B$20&lt;=E6188)/(SRP!$C$16:$C$20&gt;=E6188),SRP!$D$16:$D$20)*(G6188/100)*(E6188/1000)),
IF(C6188="Ready to Drink",
SUM(LOOKUP(2,1/(SRP!$B$11:$B$15&lt;=E6188)/(SRP!$C$11:$C$15&gt;=E6188),SRP!$D$11:$D$15)*(G6188/100)*(E6188/1000)),
0)))))),2)</f>
        <v>1.66</v>
      </c>
      <c r="L6188" s="173" t="str">
        <f t="shared" si="96"/>
        <v>Beer473</v>
      </c>
      <c r="M6188" s="154">
        <f>VLOOKUP(L6188,'Slope %'!C:D,2,0)</f>
        <v>0.12</v>
      </c>
    </row>
    <row r="6189" spans="1:13" x14ac:dyDescent="0.25">
      <c r="A6189" s="169">
        <v>65432</v>
      </c>
      <c r="B6189" s="170" t="s">
        <v>4560</v>
      </c>
      <c r="C6189" s="170" t="s">
        <v>24</v>
      </c>
      <c r="D6189" s="170" t="s">
        <v>34</v>
      </c>
      <c r="E6189" s="170">
        <v>750</v>
      </c>
      <c r="F6189" s="170">
        <v>6</v>
      </c>
      <c r="G6189" s="171">
        <v>13</v>
      </c>
      <c r="H6189" s="170" t="s">
        <v>22</v>
      </c>
      <c r="I6189" s="171">
        <v>19.989999999999998</v>
      </c>
      <c r="J6189" s="169">
        <v>1</v>
      </c>
      <c r="K6189" s="154" cm="1">
        <f t="array" ref="K6189">ROUND(
IF(C6189="Beer",
SUM(LOOKUP(2,1/(SRP!$B$8:$B$10&lt;=E6189)/(SRP!$C$8:$C$10&gt;=E6189),SRP!$D$8:$D$10)*(G6189/100)*(E6189/1000)),
IF(C6189="Spirits",
SUM(LOOKUP(2,1/(SRP!$B$2:$B$7&lt;=E6189)/(SRP!$C$2:$C$7&gt;=E6189),SRP!$D$2:$D$7)*(G6189/100)*(E6189/1000)),
IF(AND(C6189="Wine",D6189="Fortified Wines"),
SUM(LOOKUP(2,1/(SRP!$B$26:$B$29&lt;=E6189)/(SRP!$C$26:$C$29&gt;=E6189),SRP!$D$26:$D$29)*(G6189/100)*(E6189/1000)),
IF(C6189="Wine",
SUM(LOOKUP(2,1/(SRP!$B$21:$B$25&lt;=E6189)/(SRP!$C$21:$C$25&gt;=E6189),SRP!$D$21:$D$25)*(G6189/100)*(E6189/1000)),
IF(AND(C6189="Ready to Drink",D6189="RTD-One Pour Cocktail&gt;7%&lt;=14.5"),
SUM(LOOKUP(2,1/(SRP!$B$16:$B$20&lt;=E6189)/(SRP!$C$16:$C$20&gt;=E6189),SRP!$D$16:$D$20)*(G6189/100)*(E6189/1000)),
IF(C6189="Ready to Drink",
SUM(LOOKUP(2,1/(SRP!$B$11:$B$15&lt;=E6189)/(SRP!$C$11:$C$15&gt;=E6189),SRP!$D$11:$D$15)*(G6189/100)*(E6189/1000)),
0)))))),2)</f>
        <v>7.61</v>
      </c>
      <c r="L6189" s="173" t="str">
        <f t="shared" si="96"/>
        <v>Wine750</v>
      </c>
      <c r="M6189" s="154">
        <f>VLOOKUP(L6189,'Slope %'!C:D,2,0)</f>
        <v>0.1</v>
      </c>
    </row>
    <row r="6190" spans="1:13" x14ac:dyDescent="0.25">
      <c r="A6190" s="169">
        <v>65439</v>
      </c>
      <c r="B6190" s="170" t="s">
        <v>4561</v>
      </c>
      <c r="C6190" s="170" t="s">
        <v>1065</v>
      </c>
      <c r="D6190" s="170" t="s">
        <v>1066</v>
      </c>
      <c r="E6190" s="170">
        <v>473</v>
      </c>
      <c r="F6190" s="170">
        <v>24</v>
      </c>
      <c r="G6190" s="171">
        <v>1E-3</v>
      </c>
      <c r="H6190" s="170" t="s">
        <v>634</v>
      </c>
      <c r="I6190" s="171">
        <v>4.25</v>
      </c>
      <c r="J6190" s="169">
        <v>1</v>
      </c>
      <c r="K6190" s="154" cm="1">
        <f t="array" ref="K6190">ROUND(
IF(C6190="Beer",
SUM(LOOKUP(2,1/(SRP!$B$8:$B$10&lt;=E6190)/(SRP!$C$8:$C$10&gt;=E6190),SRP!$D$8:$D$10)*(G6190/100)*(E6190/1000)),
IF(C6190="Spirits",
SUM(LOOKUP(2,1/(SRP!$B$2:$B$7&lt;=E6190)/(SRP!$C$2:$C$7&gt;=E6190),SRP!$D$2:$D$7)*(G6190/100)*(E6190/1000)),
IF(AND(C6190="Wine",D6190="Fortified Wines"),
SUM(LOOKUP(2,1/(SRP!$B$26:$B$29&lt;=E6190)/(SRP!$C$26:$C$29&gt;=E6190),SRP!$D$26:$D$29)*(G6190/100)*(E6190/1000)),
IF(C6190="Wine",
SUM(LOOKUP(2,1/(SRP!$B$21:$B$25&lt;=E6190)/(SRP!$C$21:$C$25&gt;=E6190),SRP!$D$21:$D$25)*(G6190/100)*(E6190/1000)),
IF(AND(C6190="Ready to Drink",D6190="RTD-One Pour Cocktail&gt;7%&lt;=14.5"),
SUM(LOOKUP(2,1/(SRP!$B$16:$B$20&lt;=E6190)/(SRP!$C$16:$C$20&gt;=E6190),SRP!$D$16:$D$20)*(G6190/100)*(E6190/1000)),
IF(C6190="Ready to Drink",
SUM(LOOKUP(2,1/(SRP!$B$11:$B$15&lt;=E6190)/(SRP!$C$11:$C$15&gt;=E6190),SRP!$D$11:$D$15)*(G6190/100)*(E6190/1000)),
0)))))),2)</f>
        <v>0</v>
      </c>
      <c r="L6190" s="173" t="str">
        <f t="shared" si="96"/>
        <v>Dealcoholized473</v>
      </c>
      <c r="M6190" s="154" t="e">
        <f>VLOOKUP(L6190,'Slope %'!C:D,2,0)</f>
        <v>#N/A</v>
      </c>
    </row>
    <row r="6191" spans="1:13" x14ac:dyDescent="0.25">
      <c r="A6191" s="169">
        <v>65439</v>
      </c>
      <c r="B6191" s="170" t="s">
        <v>4561</v>
      </c>
      <c r="C6191" s="170" t="s">
        <v>1065</v>
      </c>
      <c r="D6191" s="170" t="s">
        <v>1066</v>
      </c>
      <c r="E6191" s="170">
        <v>473</v>
      </c>
      <c r="F6191" s="170">
        <v>24</v>
      </c>
      <c r="G6191" s="171">
        <v>1E-3</v>
      </c>
      <c r="H6191" s="170" t="s">
        <v>634</v>
      </c>
      <c r="I6191" s="171">
        <v>4.25</v>
      </c>
      <c r="J6191" s="169">
        <v>1</v>
      </c>
      <c r="K6191" s="154" cm="1">
        <f t="array" ref="K6191">ROUND(
IF(C6191="Beer",
SUM(LOOKUP(2,1/(SRP!$B$8:$B$10&lt;=E6191)/(SRP!$C$8:$C$10&gt;=E6191),SRP!$D$8:$D$10)*(G6191/100)*(E6191/1000)),
IF(C6191="Spirits",
SUM(LOOKUP(2,1/(SRP!$B$2:$B$7&lt;=E6191)/(SRP!$C$2:$C$7&gt;=E6191),SRP!$D$2:$D$7)*(G6191/100)*(E6191/1000)),
IF(AND(C6191="Wine",D6191="Fortified Wines"),
SUM(LOOKUP(2,1/(SRP!$B$26:$B$29&lt;=E6191)/(SRP!$C$26:$C$29&gt;=E6191),SRP!$D$26:$D$29)*(G6191/100)*(E6191/1000)),
IF(C6191="Wine",
SUM(LOOKUP(2,1/(SRP!$B$21:$B$25&lt;=E6191)/(SRP!$C$21:$C$25&gt;=E6191),SRP!$D$21:$D$25)*(G6191/100)*(E6191/1000)),
IF(AND(C6191="Ready to Drink",D6191="RTD-One Pour Cocktail&gt;7%&lt;=14.5"),
SUM(LOOKUP(2,1/(SRP!$B$16:$B$20&lt;=E6191)/(SRP!$C$16:$C$20&gt;=E6191),SRP!$D$16:$D$20)*(G6191/100)*(E6191/1000)),
IF(C6191="Ready to Drink",
SUM(LOOKUP(2,1/(SRP!$B$11:$B$15&lt;=E6191)/(SRP!$C$11:$C$15&gt;=E6191),SRP!$D$11:$D$15)*(G6191/100)*(E6191/1000)),
0)))))),2)</f>
        <v>0</v>
      </c>
      <c r="L6191" s="173" t="str">
        <f t="shared" si="96"/>
        <v>Dealcoholized473</v>
      </c>
      <c r="M6191" s="154" t="e">
        <f>VLOOKUP(L6191,'Slope %'!C:D,2,0)</f>
        <v>#N/A</v>
      </c>
    </row>
    <row r="6192" spans="1:13" x14ac:dyDescent="0.25">
      <c r="A6192" s="169">
        <v>65444</v>
      </c>
      <c r="B6192" s="170" t="s">
        <v>4562</v>
      </c>
      <c r="C6192" s="170" t="s">
        <v>24</v>
      </c>
      <c r="D6192" s="170" t="s">
        <v>382</v>
      </c>
      <c r="E6192" s="170">
        <v>750</v>
      </c>
      <c r="F6192" s="170">
        <v>6</v>
      </c>
      <c r="G6192" s="171">
        <v>13.5</v>
      </c>
      <c r="H6192" s="170" t="s">
        <v>64</v>
      </c>
      <c r="I6192" s="171">
        <v>16.989999999999998</v>
      </c>
      <c r="J6192" s="169">
        <v>1</v>
      </c>
      <c r="K6192" s="154" cm="1">
        <f t="array" ref="K6192">ROUND(
IF(C6192="Beer",
SUM(LOOKUP(2,1/(SRP!$B$8:$B$10&lt;=E6192)/(SRP!$C$8:$C$10&gt;=E6192),SRP!$D$8:$D$10)*(G6192/100)*(E6192/1000)),
IF(C6192="Spirits",
SUM(LOOKUP(2,1/(SRP!$B$2:$B$7&lt;=E6192)/(SRP!$C$2:$C$7&gt;=E6192),SRP!$D$2:$D$7)*(G6192/100)*(E6192/1000)),
IF(AND(C6192="Wine",D6192="Fortified Wines"),
SUM(LOOKUP(2,1/(SRP!$B$26:$B$29&lt;=E6192)/(SRP!$C$26:$C$29&gt;=E6192),SRP!$D$26:$D$29)*(G6192/100)*(E6192/1000)),
IF(C6192="Wine",
SUM(LOOKUP(2,1/(SRP!$B$21:$B$25&lt;=E6192)/(SRP!$C$21:$C$25&gt;=E6192),SRP!$D$21:$D$25)*(G6192/100)*(E6192/1000)),
IF(AND(C6192="Ready to Drink",D6192="RTD-One Pour Cocktail&gt;7%&lt;=14.5"),
SUM(LOOKUP(2,1/(SRP!$B$16:$B$20&lt;=E6192)/(SRP!$C$16:$C$20&gt;=E6192),SRP!$D$16:$D$20)*(G6192/100)*(E6192/1000)),
IF(C6192="Ready to Drink",
SUM(LOOKUP(2,1/(SRP!$B$11:$B$15&lt;=E6192)/(SRP!$C$11:$C$15&gt;=E6192),SRP!$D$11:$D$15)*(G6192/100)*(E6192/1000)),
0)))))),2)</f>
        <v>7.9</v>
      </c>
      <c r="L6192" s="173" t="str">
        <f t="shared" si="96"/>
        <v>Wine750</v>
      </c>
      <c r="M6192" s="154">
        <f>VLOOKUP(L6192,'Slope %'!C:D,2,0)</f>
        <v>0.1</v>
      </c>
    </row>
    <row r="6193" spans="1:13" x14ac:dyDescent="0.25">
      <c r="A6193" s="169">
        <v>65445</v>
      </c>
      <c r="B6193" s="170" t="s">
        <v>4563</v>
      </c>
      <c r="C6193" s="170" t="s">
        <v>11</v>
      </c>
      <c r="D6193" s="170" t="s">
        <v>303</v>
      </c>
      <c r="E6193" s="170">
        <v>473</v>
      </c>
      <c r="F6193" s="170">
        <v>24</v>
      </c>
      <c r="G6193" s="171">
        <v>6.5</v>
      </c>
      <c r="H6193" s="170" t="s">
        <v>1324</v>
      </c>
      <c r="I6193" s="171">
        <v>4.8</v>
      </c>
      <c r="J6193" s="169">
        <v>1</v>
      </c>
      <c r="K6193" s="154" cm="1">
        <f t="array" ref="K6193">ROUND(
IF(C6193="Beer",
SUM(LOOKUP(2,1/(SRP!$B$8:$B$10&lt;=E6193)/(SRP!$C$8:$C$10&gt;=E6193),SRP!$D$8:$D$10)*(G6193/100)*(E6193/1000)),
IF(C6193="Spirits",
SUM(LOOKUP(2,1/(SRP!$B$2:$B$7&lt;=E6193)/(SRP!$C$2:$C$7&gt;=E6193),SRP!$D$2:$D$7)*(G6193/100)*(E6193/1000)),
IF(AND(C6193="Wine",D6193="Fortified Wines"),
SUM(LOOKUP(2,1/(SRP!$B$26:$B$29&lt;=E6193)/(SRP!$C$26:$C$29&gt;=E6193),SRP!$D$26:$D$29)*(G6193/100)*(E6193/1000)),
IF(C6193="Wine",
SUM(LOOKUP(2,1/(SRP!$B$21:$B$25&lt;=E6193)/(SRP!$C$21:$C$25&gt;=E6193),SRP!$D$21:$D$25)*(G6193/100)*(E6193/1000)),
IF(AND(C6193="Ready to Drink",D6193="RTD-One Pour Cocktail&gt;7%&lt;=14.5"),
SUM(LOOKUP(2,1/(SRP!$B$16:$B$20&lt;=E6193)/(SRP!$C$16:$C$20&gt;=E6193),SRP!$D$16:$D$20)*(G6193/100)*(E6193/1000)),
IF(C6193="Ready to Drink",
SUM(LOOKUP(2,1/(SRP!$B$11:$B$15&lt;=E6193)/(SRP!$C$11:$C$15&gt;=E6193),SRP!$D$11:$D$15)*(G6193/100)*(E6193/1000)),
0)))))),2)</f>
        <v>2.4</v>
      </c>
      <c r="L6193" s="173" t="str">
        <f t="shared" si="96"/>
        <v>Beer473</v>
      </c>
      <c r="M6193" s="154">
        <f>VLOOKUP(L6193,'Slope %'!C:D,2,0)</f>
        <v>0.12</v>
      </c>
    </row>
    <row r="6194" spans="1:13" x14ac:dyDescent="0.25">
      <c r="A6194" s="169">
        <v>65445</v>
      </c>
      <c r="B6194" s="170" t="s">
        <v>4563</v>
      </c>
      <c r="C6194" s="170" t="s">
        <v>11</v>
      </c>
      <c r="D6194" s="170" t="s">
        <v>303</v>
      </c>
      <c r="E6194" s="170">
        <v>473</v>
      </c>
      <c r="F6194" s="170">
        <v>24</v>
      </c>
      <c r="G6194" s="171">
        <v>6.5</v>
      </c>
      <c r="H6194" s="170" t="s">
        <v>1324</v>
      </c>
      <c r="I6194" s="171">
        <v>4.8</v>
      </c>
      <c r="J6194" s="169">
        <v>1</v>
      </c>
      <c r="K6194" s="154" cm="1">
        <f t="array" ref="K6194">ROUND(
IF(C6194="Beer",
SUM(LOOKUP(2,1/(SRP!$B$8:$B$10&lt;=E6194)/(SRP!$C$8:$C$10&gt;=E6194),SRP!$D$8:$D$10)*(G6194/100)*(E6194/1000)),
IF(C6194="Spirits",
SUM(LOOKUP(2,1/(SRP!$B$2:$B$7&lt;=E6194)/(SRP!$C$2:$C$7&gt;=E6194),SRP!$D$2:$D$7)*(G6194/100)*(E6194/1000)),
IF(AND(C6194="Wine",D6194="Fortified Wines"),
SUM(LOOKUP(2,1/(SRP!$B$26:$B$29&lt;=E6194)/(SRP!$C$26:$C$29&gt;=E6194),SRP!$D$26:$D$29)*(G6194/100)*(E6194/1000)),
IF(C6194="Wine",
SUM(LOOKUP(2,1/(SRP!$B$21:$B$25&lt;=E6194)/(SRP!$C$21:$C$25&gt;=E6194),SRP!$D$21:$D$25)*(G6194/100)*(E6194/1000)),
IF(AND(C6194="Ready to Drink",D6194="RTD-One Pour Cocktail&gt;7%&lt;=14.5"),
SUM(LOOKUP(2,1/(SRP!$B$16:$B$20&lt;=E6194)/(SRP!$C$16:$C$20&gt;=E6194),SRP!$D$16:$D$20)*(G6194/100)*(E6194/1000)),
IF(C6194="Ready to Drink",
SUM(LOOKUP(2,1/(SRP!$B$11:$B$15&lt;=E6194)/(SRP!$C$11:$C$15&gt;=E6194),SRP!$D$11:$D$15)*(G6194/100)*(E6194/1000)),
0)))))),2)</f>
        <v>2.4</v>
      </c>
      <c r="L6194" s="173" t="str">
        <f t="shared" si="96"/>
        <v>Beer473</v>
      </c>
      <c r="M6194" s="154">
        <f>VLOOKUP(L6194,'Slope %'!C:D,2,0)</f>
        <v>0.12</v>
      </c>
    </row>
    <row r="6195" spans="1:13" x14ac:dyDescent="0.25">
      <c r="A6195" s="169">
        <v>65448</v>
      </c>
      <c r="B6195" s="170" t="s">
        <v>4564</v>
      </c>
      <c r="C6195" s="170" t="s">
        <v>11</v>
      </c>
      <c r="D6195" s="170" t="s">
        <v>211</v>
      </c>
      <c r="E6195" s="170">
        <v>3784</v>
      </c>
      <c r="F6195" s="170">
        <v>3</v>
      </c>
      <c r="G6195" s="171">
        <v>4</v>
      </c>
      <c r="H6195" s="170" t="s">
        <v>2226</v>
      </c>
      <c r="I6195" s="171">
        <v>19.95</v>
      </c>
      <c r="J6195" s="169">
        <v>8</v>
      </c>
      <c r="K6195" s="154" cm="1">
        <f t="array" ref="K6195">ROUND(
IF(C6195="Beer",
SUM(LOOKUP(2,1/(SRP!$B$8:$B$10&lt;=E6195)/(SRP!$C$8:$C$10&gt;=E6195),SRP!$D$8:$D$10)*(G6195/100)*(E6195/1000)),
IF(C6195="Spirits",
SUM(LOOKUP(2,1/(SRP!$B$2:$B$7&lt;=E6195)/(SRP!$C$2:$C$7&gt;=E6195),SRP!$D$2:$D$7)*(G6195/100)*(E6195/1000)),
IF(AND(C6195="Wine",D6195="Fortified Wines"),
SUM(LOOKUP(2,1/(SRP!$B$26:$B$29&lt;=E6195)/(SRP!$C$26:$C$29&gt;=E6195),SRP!$D$26:$D$29)*(G6195/100)*(E6195/1000)),
IF(C6195="Wine",
SUM(LOOKUP(2,1/(SRP!$B$21:$B$25&lt;=E6195)/(SRP!$C$21:$C$25&gt;=E6195),SRP!$D$21:$D$25)*(G6195/100)*(E6195/1000)),
IF(AND(C6195="Ready to Drink",D6195="RTD-One Pour Cocktail&gt;7%&lt;=14.5"),
SUM(LOOKUP(2,1/(SRP!$B$16:$B$20&lt;=E6195)/(SRP!$C$16:$C$20&gt;=E6195),SRP!$D$16:$D$20)*(G6195/100)*(E6195/1000)),
IF(C6195="Ready to Drink",
SUM(LOOKUP(2,1/(SRP!$B$11:$B$15&lt;=E6195)/(SRP!$C$11:$C$15&gt;=E6195),SRP!$D$11:$D$15)*(G6195/100)*(E6195/1000)),
0)))))),2)</f>
        <v>11.82</v>
      </c>
      <c r="L6195" s="173" t="str">
        <f t="shared" si="96"/>
        <v>Beer3784</v>
      </c>
      <c r="M6195" s="154">
        <f>VLOOKUP(L6195,'Slope %'!C:D,2,0)</f>
        <v>7.0000000000000007E-2</v>
      </c>
    </row>
    <row r="6196" spans="1:13" x14ac:dyDescent="0.25">
      <c r="A6196" s="169">
        <v>65448</v>
      </c>
      <c r="B6196" s="170" t="s">
        <v>4564</v>
      </c>
      <c r="C6196" s="170" t="s">
        <v>11</v>
      </c>
      <c r="D6196" s="170" t="s">
        <v>211</v>
      </c>
      <c r="E6196" s="170">
        <v>3784</v>
      </c>
      <c r="F6196" s="170">
        <v>3</v>
      </c>
      <c r="G6196" s="171">
        <v>4</v>
      </c>
      <c r="H6196" s="170" t="s">
        <v>1407</v>
      </c>
      <c r="I6196" s="171">
        <v>19.95</v>
      </c>
      <c r="J6196" s="169">
        <v>8</v>
      </c>
      <c r="K6196" s="154" cm="1">
        <f t="array" ref="K6196">ROUND(
IF(C6196="Beer",
SUM(LOOKUP(2,1/(SRP!$B$8:$B$10&lt;=E6196)/(SRP!$C$8:$C$10&gt;=E6196),SRP!$D$8:$D$10)*(G6196/100)*(E6196/1000)),
IF(C6196="Spirits",
SUM(LOOKUP(2,1/(SRP!$B$2:$B$7&lt;=E6196)/(SRP!$C$2:$C$7&gt;=E6196),SRP!$D$2:$D$7)*(G6196/100)*(E6196/1000)),
IF(AND(C6196="Wine",D6196="Fortified Wines"),
SUM(LOOKUP(2,1/(SRP!$B$26:$B$29&lt;=E6196)/(SRP!$C$26:$C$29&gt;=E6196),SRP!$D$26:$D$29)*(G6196/100)*(E6196/1000)),
IF(C6196="Wine",
SUM(LOOKUP(2,1/(SRP!$B$21:$B$25&lt;=E6196)/(SRP!$C$21:$C$25&gt;=E6196),SRP!$D$21:$D$25)*(G6196/100)*(E6196/1000)),
IF(AND(C6196="Ready to Drink",D6196="RTD-One Pour Cocktail&gt;7%&lt;=14.5"),
SUM(LOOKUP(2,1/(SRP!$B$16:$B$20&lt;=E6196)/(SRP!$C$16:$C$20&gt;=E6196),SRP!$D$16:$D$20)*(G6196/100)*(E6196/1000)),
IF(C6196="Ready to Drink",
SUM(LOOKUP(2,1/(SRP!$B$11:$B$15&lt;=E6196)/(SRP!$C$11:$C$15&gt;=E6196),SRP!$D$11:$D$15)*(G6196/100)*(E6196/1000)),
0)))))),2)</f>
        <v>11.82</v>
      </c>
      <c r="L6196" s="173" t="str">
        <f t="shared" si="96"/>
        <v>Beer3784</v>
      </c>
      <c r="M6196" s="154">
        <f>VLOOKUP(L6196,'Slope %'!C:D,2,0)</f>
        <v>7.0000000000000007E-2</v>
      </c>
    </row>
    <row r="6197" spans="1:13" x14ac:dyDescent="0.25">
      <c r="A6197" s="169">
        <v>65449</v>
      </c>
      <c r="B6197" s="170" t="s">
        <v>4565</v>
      </c>
      <c r="C6197" s="170" t="s">
        <v>24</v>
      </c>
      <c r="D6197" s="170" t="s">
        <v>58</v>
      </c>
      <c r="E6197" s="170">
        <v>750</v>
      </c>
      <c r="F6197" s="170">
        <v>6</v>
      </c>
      <c r="G6197" s="171">
        <v>13</v>
      </c>
      <c r="H6197" s="170" t="s">
        <v>64</v>
      </c>
      <c r="I6197" s="171">
        <v>16.989999999999998</v>
      </c>
      <c r="J6197" s="169">
        <v>1</v>
      </c>
      <c r="K6197" s="154" cm="1">
        <f t="array" ref="K6197">ROUND(
IF(C6197="Beer",
SUM(LOOKUP(2,1/(SRP!$B$8:$B$10&lt;=E6197)/(SRP!$C$8:$C$10&gt;=E6197),SRP!$D$8:$D$10)*(G6197/100)*(E6197/1000)),
IF(C6197="Spirits",
SUM(LOOKUP(2,1/(SRP!$B$2:$B$7&lt;=E6197)/(SRP!$C$2:$C$7&gt;=E6197),SRP!$D$2:$D$7)*(G6197/100)*(E6197/1000)),
IF(AND(C6197="Wine",D6197="Fortified Wines"),
SUM(LOOKUP(2,1/(SRP!$B$26:$B$29&lt;=E6197)/(SRP!$C$26:$C$29&gt;=E6197),SRP!$D$26:$D$29)*(G6197/100)*(E6197/1000)),
IF(C6197="Wine",
SUM(LOOKUP(2,1/(SRP!$B$21:$B$25&lt;=E6197)/(SRP!$C$21:$C$25&gt;=E6197),SRP!$D$21:$D$25)*(G6197/100)*(E6197/1000)),
IF(AND(C6197="Ready to Drink",D6197="RTD-One Pour Cocktail&gt;7%&lt;=14.5"),
SUM(LOOKUP(2,1/(SRP!$B$16:$B$20&lt;=E6197)/(SRP!$C$16:$C$20&gt;=E6197),SRP!$D$16:$D$20)*(G6197/100)*(E6197/1000)),
IF(C6197="Ready to Drink",
SUM(LOOKUP(2,1/(SRP!$B$11:$B$15&lt;=E6197)/(SRP!$C$11:$C$15&gt;=E6197),SRP!$D$11:$D$15)*(G6197/100)*(E6197/1000)),
0)))))),2)</f>
        <v>7.61</v>
      </c>
      <c r="L6197" s="173" t="str">
        <f t="shared" si="96"/>
        <v>Wine750</v>
      </c>
      <c r="M6197" s="154">
        <f>VLOOKUP(L6197,'Slope %'!C:D,2,0)</f>
        <v>0.1</v>
      </c>
    </row>
    <row r="6198" spans="1:13" x14ac:dyDescent="0.25">
      <c r="A6198" s="169">
        <v>65452</v>
      </c>
      <c r="B6198" s="170" t="s">
        <v>4566</v>
      </c>
      <c r="C6198" s="170" t="s">
        <v>11</v>
      </c>
      <c r="D6198" s="170" t="s">
        <v>12</v>
      </c>
      <c r="E6198" s="170">
        <v>473</v>
      </c>
      <c r="F6198" s="170">
        <v>24</v>
      </c>
      <c r="G6198" s="171">
        <v>5.2</v>
      </c>
      <c r="H6198" s="170" t="s">
        <v>1457</v>
      </c>
      <c r="I6198" s="171">
        <v>4.25</v>
      </c>
      <c r="J6198" s="169">
        <v>1</v>
      </c>
      <c r="K6198" s="154" cm="1">
        <f t="array" ref="K6198">ROUND(
IF(C6198="Beer",
SUM(LOOKUP(2,1/(SRP!$B$8:$B$10&lt;=E6198)/(SRP!$C$8:$C$10&gt;=E6198),SRP!$D$8:$D$10)*(G6198/100)*(E6198/1000)),
IF(C6198="Spirits",
SUM(LOOKUP(2,1/(SRP!$B$2:$B$7&lt;=E6198)/(SRP!$C$2:$C$7&gt;=E6198),SRP!$D$2:$D$7)*(G6198/100)*(E6198/1000)),
IF(AND(C6198="Wine",D6198="Fortified Wines"),
SUM(LOOKUP(2,1/(SRP!$B$26:$B$29&lt;=E6198)/(SRP!$C$26:$C$29&gt;=E6198),SRP!$D$26:$D$29)*(G6198/100)*(E6198/1000)),
IF(C6198="Wine",
SUM(LOOKUP(2,1/(SRP!$B$21:$B$25&lt;=E6198)/(SRP!$C$21:$C$25&gt;=E6198),SRP!$D$21:$D$25)*(G6198/100)*(E6198/1000)),
IF(AND(C6198="Ready to Drink",D6198="RTD-One Pour Cocktail&gt;7%&lt;=14.5"),
SUM(LOOKUP(2,1/(SRP!$B$16:$B$20&lt;=E6198)/(SRP!$C$16:$C$20&gt;=E6198),SRP!$D$16:$D$20)*(G6198/100)*(E6198/1000)),
IF(C6198="Ready to Drink",
SUM(LOOKUP(2,1/(SRP!$B$11:$B$15&lt;=E6198)/(SRP!$C$11:$C$15&gt;=E6198),SRP!$D$11:$D$15)*(G6198/100)*(E6198/1000)),
0)))))),2)</f>
        <v>1.92</v>
      </c>
      <c r="L6198" s="173" t="str">
        <f t="shared" si="96"/>
        <v>Beer473</v>
      </c>
      <c r="M6198" s="154">
        <f>VLOOKUP(L6198,'Slope %'!C:D,2,0)</f>
        <v>0.12</v>
      </c>
    </row>
    <row r="6199" spans="1:13" x14ac:dyDescent="0.25">
      <c r="A6199" s="169">
        <v>65452</v>
      </c>
      <c r="B6199" s="170" t="s">
        <v>4566</v>
      </c>
      <c r="C6199" s="170" t="s">
        <v>11</v>
      </c>
      <c r="D6199" s="170" t="s">
        <v>12</v>
      </c>
      <c r="E6199" s="170">
        <v>473</v>
      </c>
      <c r="F6199" s="170">
        <v>24</v>
      </c>
      <c r="G6199" s="171">
        <v>5.2</v>
      </c>
      <c r="H6199" s="170" t="s">
        <v>1457</v>
      </c>
      <c r="I6199" s="171">
        <v>4.25</v>
      </c>
      <c r="J6199" s="169">
        <v>1</v>
      </c>
      <c r="K6199" s="154" cm="1">
        <f t="array" ref="K6199">ROUND(
IF(C6199="Beer",
SUM(LOOKUP(2,1/(SRP!$B$8:$B$10&lt;=E6199)/(SRP!$C$8:$C$10&gt;=E6199),SRP!$D$8:$D$10)*(G6199/100)*(E6199/1000)),
IF(C6199="Spirits",
SUM(LOOKUP(2,1/(SRP!$B$2:$B$7&lt;=E6199)/(SRP!$C$2:$C$7&gt;=E6199),SRP!$D$2:$D$7)*(G6199/100)*(E6199/1000)),
IF(AND(C6199="Wine",D6199="Fortified Wines"),
SUM(LOOKUP(2,1/(SRP!$B$26:$B$29&lt;=E6199)/(SRP!$C$26:$C$29&gt;=E6199),SRP!$D$26:$D$29)*(G6199/100)*(E6199/1000)),
IF(C6199="Wine",
SUM(LOOKUP(2,1/(SRP!$B$21:$B$25&lt;=E6199)/(SRP!$C$21:$C$25&gt;=E6199),SRP!$D$21:$D$25)*(G6199/100)*(E6199/1000)),
IF(AND(C6199="Ready to Drink",D6199="RTD-One Pour Cocktail&gt;7%&lt;=14.5"),
SUM(LOOKUP(2,1/(SRP!$B$16:$B$20&lt;=E6199)/(SRP!$C$16:$C$20&gt;=E6199),SRP!$D$16:$D$20)*(G6199/100)*(E6199/1000)),
IF(C6199="Ready to Drink",
SUM(LOOKUP(2,1/(SRP!$B$11:$B$15&lt;=E6199)/(SRP!$C$11:$C$15&gt;=E6199),SRP!$D$11:$D$15)*(G6199/100)*(E6199/1000)),
0)))))),2)</f>
        <v>1.92</v>
      </c>
      <c r="L6199" s="173" t="str">
        <f t="shared" si="96"/>
        <v>Beer473</v>
      </c>
      <c r="M6199" s="154">
        <f>VLOOKUP(L6199,'Slope %'!C:D,2,0)</f>
        <v>0.12</v>
      </c>
    </row>
    <row r="6200" spans="1:13" x14ac:dyDescent="0.25">
      <c r="A6200" s="169">
        <v>65454</v>
      </c>
      <c r="B6200" s="170" t="s">
        <v>4567</v>
      </c>
      <c r="C6200" s="170" t="s">
        <v>24</v>
      </c>
      <c r="D6200" s="170" t="s">
        <v>25</v>
      </c>
      <c r="E6200" s="170">
        <v>750</v>
      </c>
      <c r="F6200" s="170">
        <v>6</v>
      </c>
      <c r="G6200" s="171">
        <v>11.5</v>
      </c>
      <c r="H6200" s="170" t="s">
        <v>141</v>
      </c>
      <c r="I6200" s="171">
        <v>18.95</v>
      </c>
      <c r="J6200" s="169">
        <v>1</v>
      </c>
      <c r="K6200" s="154" cm="1">
        <f t="array" ref="K6200">ROUND(
IF(C6200="Beer",
SUM(LOOKUP(2,1/(SRP!$B$8:$B$10&lt;=E6200)/(SRP!$C$8:$C$10&gt;=E6200),SRP!$D$8:$D$10)*(G6200/100)*(E6200/1000)),
IF(C6200="Spirits",
SUM(LOOKUP(2,1/(SRP!$B$2:$B$7&lt;=E6200)/(SRP!$C$2:$C$7&gt;=E6200),SRP!$D$2:$D$7)*(G6200/100)*(E6200/1000)),
IF(AND(C6200="Wine",D6200="Fortified Wines"),
SUM(LOOKUP(2,1/(SRP!$B$26:$B$29&lt;=E6200)/(SRP!$C$26:$C$29&gt;=E6200),SRP!$D$26:$D$29)*(G6200/100)*(E6200/1000)),
IF(C6200="Wine",
SUM(LOOKUP(2,1/(SRP!$B$21:$B$25&lt;=E6200)/(SRP!$C$21:$C$25&gt;=E6200),SRP!$D$21:$D$25)*(G6200/100)*(E6200/1000)),
IF(AND(C6200="Ready to Drink",D6200="RTD-One Pour Cocktail&gt;7%&lt;=14.5"),
SUM(LOOKUP(2,1/(SRP!$B$16:$B$20&lt;=E6200)/(SRP!$C$16:$C$20&gt;=E6200),SRP!$D$16:$D$20)*(G6200/100)*(E6200/1000)),
IF(C6200="Ready to Drink",
SUM(LOOKUP(2,1/(SRP!$B$11:$B$15&lt;=E6200)/(SRP!$C$11:$C$15&gt;=E6200),SRP!$D$11:$D$15)*(G6200/100)*(E6200/1000)),
0)))))),2)</f>
        <v>6.73</v>
      </c>
      <c r="L6200" s="173" t="str">
        <f t="shared" si="96"/>
        <v>Wine750</v>
      </c>
      <c r="M6200" s="154">
        <f>VLOOKUP(L6200,'Slope %'!C:D,2,0)</f>
        <v>0.1</v>
      </c>
    </row>
    <row r="6201" spans="1:13" x14ac:dyDescent="0.25">
      <c r="A6201" s="169">
        <v>65458</v>
      </c>
      <c r="B6201" s="170" t="s">
        <v>4568</v>
      </c>
      <c r="C6201" s="170" t="s">
        <v>11</v>
      </c>
      <c r="D6201" s="170" t="s">
        <v>267</v>
      </c>
      <c r="E6201" s="170">
        <v>473</v>
      </c>
      <c r="F6201" s="170">
        <v>24</v>
      </c>
      <c r="G6201" s="171">
        <v>5.4</v>
      </c>
      <c r="H6201" s="170" t="s">
        <v>1053</v>
      </c>
      <c r="I6201" s="171">
        <v>4.79</v>
      </c>
      <c r="J6201" s="169">
        <v>1</v>
      </c>
      <c r="K6201" s="154" cm="1">
        <f t="array" ref="K6201">ROUND(
IF(C6201="Beer",
SUM(LOOKUP(2,1/(SRP!$B$8:$B$10&lt;=E6201)/(SRP!$C$8:$C$10&gt;=E6201),SRP!$D$8:$D$10)*(G6201/100)*(E6201/1000)),
IF(C6201="Spirits",
SUM(LOOKUP(2,1/(SRP!$B$2:$B$7&lt;=E6201)/(SRP!$C$2:$C$7&gt;=E6201),SRP!$D$2:$D$7)*(G6201/100)*(E6201/1000)),
IF(AND(C6201="Wine",D6201="Fortified Wines"),
SUM(LOOKUP(2,1/(SRP!$B$26:$B$29&lt;=E6201)/(SRP!$C$26:$C$29&gt;=E6201),SRP!$D$26:$D$29)*(G6201/100)*(E6201/1000)),
IF(C6201="Wine",
SUM(LOOKUP(2,1/(SRP!$B$21:$B$25&lt;=E6201)/(SRP!$C$21:$C$25&gt;=E6201),SRP!$D$21:$D$25)*(G6201/100)*(E6201/1000)),
IF(AND(C6201="Ready to Drink",D6201="RTD-One Pour Cocktail&gt;7%&lt;=14.5"),
SUM(LOOKUP(2,1/(SRP!$B$16:$B$20&lt;=E6201)/(SRP!$C$16:$C$20&gt;=E6201),SRP!$D$16:$D$20)*(G6201/100)*(E6201/1000)),
IF(C6201="Ready to Drink",
SUM(LOOKUP(2,1/(SRP!$B$11:$B$15&lt;=E6201)/(SRP!$C$11:$C$15&gt;=E6201),SRP!$D$11:$D$15)*(G6201/100)*(E6201/1000)),
0)))))),2)</f>
        <v>1.99</v>
      </c>
      <c r="L6201" s="173" t="str">
        <f t="shared" si="96"/>
        <v>Beer473</v>
      </c>
      <c r="M6201" s="154">
        <f>VLOOKUP(L6201,'Slope %'!C:D,2,0)</f>
        <v>0.12</v>
      </c>
    </row>
    <row r="6202" spans="1:13" x14ac:dyDescent="0.25">
      <c r="A6202" s="169">
        <v>65458</v>
      </c>
      <c r="B6202" s="170" t="s">
        <v>4568</v>
      </c>
      <c r="C6202" s="170" t="s">
        <v>11</v>
      </c>
      <c r="D6202" s="170" t="s">
        <v>267</v>
      </c>
      <c r="E6202" s="170">
        <v>473</v>
      </c>
      <c r="F6202" s="170">
        <v>24</v>
      </c>
      <c r="G6202" s="171">
        <v>5.4</v>
      </c>
      <c r="H6202" s="170" t="s">
        <v>1053</v>
      </c>
      <c r="I6202" s="171">
        <v>4.79</v>
      </c>
      <c r="J6202" s="169">
        <v>1</v>
      </c>
      <c r="K6202" s="154" cm="1">
        <f t="array" ref="K6202">ROUND(
IF(C6202="Beer",
SUM(LOOKUP(2,1/(SRP!$B$8:$B$10&lt;=E6202)/(SRP!$C$8:$C$10&gt;=E6202),SRP!$D$8:$D$10)*(G6202/100)*(E6202/1000)),
IF(C6202="Spirits",
SUM(LOOKUP(2,1/(SRP!$B$2:$B$7&lt;=E6202)/(SRP!$C$2:$C$7&gt;=E6202),SRP!$D$2:$D$7)*(G6202/100)*(E6202/1000)),
IF(AND(C6202="Wine",D6202="Fortified Wines"),
SUM(LOOKUP(2,1/(SRP!$B$26:$B$29&lt;=E6202)/(SRP!$C$26:$C$29&gt;=E6202),SRP!$D$26:$D$29)*(G6202/100)*(E6202/1000)),
IF(C6202="Wine",
SUM(LOOKUP(2,1/(SRP!$B$21:$B$25&lt;=E6202)/(SRP!$C$21:$C$25&gt;=E6202),SRP!$D$21:$D$25)*(G6202/100)*(E6202/1000)),
IF(AND(C6202="Ready to Drink",D6202="RTD-One Pour Cocktail&gt;7%&lt;=14.5"),
SUM(LOOKUP(2,1/(SRP!$B$16:$B$20&lt;=E6202)/(SRP!$C$16:$C$20&gt;=E6202),SRP!$D$16:$D$20)*(G6202/100)*(E6202/1000)),
IF(C6202="Ready to Drink",
SUM(LOOKUP(2,1/(SRP!$B$11:$B$15&lt;=E6202)/(SRP!$C$11:$C$15&gt;=E6202),SRP!$D$11:$D$15)*(G6202/100)*(E6202/1000)),
0)))))),2)</f>
        <v>1.99</v>
      </c>
      <c r="L6202" s="173" t="str">
        <f t="shared" si="96"/>
        <v>Beer473</v>
      </c>
      <c r="M6202" s="154">
        <f>VLOOKUP(L6202,'Slope %'!C:D,2,0)</f>
        <v>0.12</v>
      </c>
    </row>
    <row r="6203" spans="1:13" x14ac:dyDescent="0.25">
      <c r="A6203" s="169">
        <v>65461</v>
      </c>
      <c r="B6203" s="170" t="s">
        <v>4569</v>
      </c>
      <c r="C6203" s="170" t="s">
        <v>24</v>
      </c>
      <c r="D6203" s="170" t="s">
        <v>148</v>
      </c>
      <c r="E6203" s="170">
        <v>750</v>
      </c>
      <c r="F6203" s="170">
        <v>6</v>
      </c>
      <c r="G6203" s="171">
        <v>14</v>
      </c>
      <c r="H6203" s="170" t="s">
        <v>35</v>
      </c>
      <c r="I6203" s="171">
        <v>19.989999999999998</v>
      </c>
      <c r="J6203" s="169">
        <v>1</v>
      </c>
      <c r="K6203" s="154" cm="1">
        <f t="array" ref="K6203">ROUND(
IF(C6203="Beer",
SUM(LOOKUP(2,1/(SRP!$B$8:$B$10&lt;=E6203)/(SRP!$C$8:$C$10&gt;=E6203),SRP!$D$8:$D$10)*(G6203/100)*(E6203/1000)),
IF(C6203="Spirits",
SUM(LOOKUP(2,1/(SRP!$B$2:$B$7&lt;=E6203)/(SRP!$C$2:$C$7&gt;=E6203),SRP!$D$2:$D$7)*(G6203/100)*(E6203/1000)),
IF(AND(C6203="Wine",D6203="Fortified Wines"),
SUM(LOOKUP(2,1/(SRP!$B$26:$B$29&lt;=E6203)/(SRP!$C$26:$C$29&gt;=E6203),SRP!$D$26:$D$29)*(G6203/100)*(E6203/1000)),
IF(C6203="Wine",
SUM(LOOKUP(2,1/(SRP!$B$21:$B$25&lt;=E6203)/(SRP!$C$21:$C$25&gt;=E6203),SRP!$D$21:$D$25)*(G6203/100)*(E6203/1000)),
IF(AND(C6203="Ready to Drink",D6203="RTD-One Pour Cocktail&gt;7%&lt;=14.5"),
SUM(LOOKUP(2,1/(SRP!$B$16:$B$20&lt;=E6203)/(SRP!$C$16:$C$20&gt;=E6203),SRP!$D$16:$D$20)*(G6203/100)*(E6203/1000)),
IF(C6203="Ready to Drink",
SUM(LOOKUP(2,1/(SRP!$B$11:$B$15&lt;=E6203)/(SRP!$C$11:$C$15&gt;=E6203),SRP!$D$11:$D$15)*(G6203/100)*(E6203/1000)),
0)))))),2)</f>
        <v>8.1999999999999993</v>
      </c>
      <c r="L6203" s="173" t="str">
        <f t="shared" si="96"/>
        <v>Wine750</v>
      </c>
      <c r="M6203" s="154">
        <f>VLOOKUP(L6203,'Slope %'!C:D,2,0)</f>
        <v>0.1</v>
      </c>
    </row>
    <row r="6204" spans="1:13" x14ac:dyDescent="0.25">
      <c r="A6204" s="169">
        <v>65462</v>
      </c>
      <c r="B6204" s="170" t="s">
        <v>4570</v>
      </c>
      <c r="C6204" s="170" t="s">
        <v>11</v>
      </c>
      <c r="D6204" s="170" t="s">
        <v>303</v>
      </c>
      <c r="E6204" s="170">
        <v>473</v>
      </c>
      <c r="F6204" s="170">
        <v>24</v>
      </c>
      <c r="G6204" s="171">
        <v>6</v>
      </c>
      <c r="H6204" s="170" t="s">
        <v>1053</v>
      </c>
      <c r="I6204" s="171">
        <v>4.79</v>
      </c>
      <c r="J6204" s="169">
        <v>1</v>
      </c>
      <c r="K6204" s="154" cm="1">
        <f t="array" ref="K6204">ROUND(
IF(C6204="Beer",
SUM(LOOKUP(2,1/(SRP!$B$8:$B$10&lt;=E6204)/(SRP!$C$8:$C$10&gt;=E6204),SRP!$D$8:$D$10)*(G6204/100)*(E6204/1000)),
IF(C6204="Spirits",
SUM(LOOKUP(2,1/(SRP!$B$2:$B$7&lt;=E6204)/(SRP!$C$2:$C$7&gt;=E6204),SRP!$D$2:$D$7)*(G6204/100)*(E6204/1000)),
IF(AND(C6204="Wine",D6204="Fortified Wines"),
SUM(LOOKUP(2,1/(SRP!$B$26:$B$29&lt;=E6204)/(SRP!$C$26:$C$29&gt;=E6204),SRP!$D$26:$D$29)*(G6204/100)*(E6204/1000)),
IF(C6204="Wine",
SUM(LOOKUP(2,1/(SRP!$B$21:$B$25&lt;=E6204)/(SRP!$C$21:$C$25&gt;=E6204),SRP!$D$21:$D$25)*(G6204/100)*(E6204/1000)),
IF(AND(C6204="Ready to Drink",D6204="RTD-One Pour Cocktail&gt;7%&lt;=14.5"),
SUM(LOOKUP(2,1/(SRP!$B$16:$B$20&lt;=E6204)/(SRP!$C$16:$C$20&gt;=E6204),SRP!$D$16:$D$20)*(G6204/100)*(E6204/1000)),
IF(C6204="Ready to Drink",
SUM(LOOKUP(2,1/(SRP!$B$11:$B$15&lt;=E6204)/(SRP!$C$11:$C$15&gt;=E6204),SRP!$D$11:$D$15)*(G6204/100)*(E6204/1000)),
0)))))),2)</f>
        <v>2.2200000000000002</v>
      </c>
      <c r="L6204" s="173" t="str">
        <f t="shared" si="96"/>
        <v>Beer473</v>
      </c>
      <c r="M6204" s="154">
        <f>VLOOKUP(L6204,'Slope %'!C:D,2,0)</f>
        <v>0.12</v>
      </c>
    </row>
    <row r="6205" spans="1:13" x14ac:dyDescent="0.25">
      <c r="A6205" s="169">
        <v>65462</v>
      </c>
      <c r="B6205" s="170" t="s">
        <v>4570</v>
      </c>
      <c r="C6205" s="170" t="s">
        <v>11</v>
      </c>
      <c r="D6205" s="170" t="s">
        <v>303</v>
      </c>
      <c r="E6205" s="170">
        <v>473</v>
      </c>
      <c r="F6205" s="170">
        <v>24</v>
      </c>
      <c r="G6205" s="171">
        <v>6</v>
      </c>
      <c r="H6205" s="170" t="s">
        <v>1053</v>
      </c>
      <c r="I6205" s="171">
        <v>4.79</v>
      </c>
      <c r="J6205" s="169">
        <v>1</v>
      </c>
      <c r="K6205" s="154" cm="1">
        <f t="array" ref="K6205">ROUND(
IF(C6205="Beer",
SUM(LOOKUP(2,1/(SRP!$B$8:$B$10&lt;=E6205)/(SRP!$C$8:$C$10&gt;=E6205),SRP!$D$8:$D$10)*(G6205/100)*(E6205/1000)),
IF(C6205="Spirits",
SUM(LOOKUP(2,1/(SRP!$B$2:$B$7&lt;=E6205)/(SRP!$C$2:$C$7&gt;=E6205),SRP!$D$2:$D$7)*(G6205/100)*(E6205/1000)),
IF(AND(C6205="Wine",D6205="Fortified Wines"),
SUM(LOOKUP(2,1/(SRP!$B$26:$B$29&lt;=E6205)/(SRP!$C$26:$C$29&gt;=E6205),SRP!$D$26:$D$29)*(G6205/100)*(E6205/1000)),
IF(C6205="Wine",
SUM(LOOKUP(2,1/(SRP!$B$21:$B$25&lt;=E6205)/(SRP!$C$21:$C$25&gt;=E6205),SRP!$D$21:$D$25)*(G6205/100)*(E6205/1000)),
IF(AND(C6205="Ready to Drink",D6205="RTD-One Pour Cocktail&gt;7%&lt;=14.5"),
SUM(LOOKUP(2,1/(SRP!$B$16:$B$20&lt;=E6205)/(SRP!$C$16:$C$20&gt;=E6205),SRP!$D$16:$D$20)*(G6205/100)*(E6205/1000)),
IF(C6205="Ready to Drink",
SUM(LOOKUP(2,1/(SRP!$B$11:$B$15&lt;=E6205)/(SRP!$C$11:$C$15&gt;=E6205),SRP!$D$11:$D$15)*(G6205/100)*(E6205/1000)),
0)))))),2)</f>
        <v>2.2200000000000002</v>
      </c>
      <c r="L6205" s="173" t="str">
        <f t="shared" si="96"/>
        <v>Beer473</v>
      </c>
      <c r="M6205" s="154">
        <f>VLOOKUP(L6205,'Slope %'!C:D,2,0)</f>
        <v>0.12</v>
      </c>
    </row>
    <row r="6206" spans="1:13" x14ac:dyDescent="0.25">
      <c r="A6206" s="169">
        <v>65478</v>
      </c>
      <c r="B6206" s="170" t="s">
        <v>4571</v>
      </c>
      <c r="C6206" s="170" t="s">
        <v>37</v>
      </c>
      <c r="D6206" s="170" t="s">
        <v>4572</v>
      </c>
      <c r="E6206" s="170">
        <v>235</v>
      </c>
      <c r="F6206" s="170">
        <v>12</v>
      </c>
      <c r="H6206" s="170" t="s">
        <v>3730</v>
      </c>
      <c r="I6206" s="171">
        <v>9.99</v>
      </c>
      <c r="J6206" s="169">
        <v>1</v>
      </c>
      <c r="K6206" s="154" cm="1">
        <f t="array" ref="K6206">ROUND(
IF(C6206="Beer",
SUM(LOOKUP(2,1/(SRP!$B$8:$B$10&lt;=E6206)/(SRP!$C$8:$C$10&gt;=E6206),SRP!$D$8:$D$10)*(G6206/100)*(E6206/1000)),
IF(C6206="Spirits",
SUM(LOOKUP(2,1/(SRP!$B$2:$B$7&lt;=E6206)/(SRP!$C$2:$C$7&gt;=E6206),SRP!$D$2:$D$7)*(G6206/100)*(E6206/1000)),
IF(AND(C6206="Wine",D6206="Fortified Wines"),
SUM(LOOKUP(2,1/(SRP!$B$26:$B$29&lt;=E6206)/(SRP!$C$26:$C$29&gt;=E6206),SRP!$D$26:$D$29)*(G6206/100)*(E6206/1000)),
IF(C6206="Wine",
SUM(LOOKUP(2,1/(SRP!$B$21:$B$25&lt;=E6206)/(SRP!$C$21:$C$25&gt;=E6206),SRP!$D$21:$D$25)*(G6206/100)*(E6206/1000)),
IF(AND(C6206="Ready to Drink",D6206="RTD-One Pour Cocktail&gt;7%&lt;=14.5"),
SUM(LOOKUP(2,1/(SRP!$B$16:$B$20&lt;=E6206)/(SRP!$C$16:$C$20&gt;=E6206),SRP!$D$16:$D$20)*(G6206/100)*(E6206/1000)),
IF(C6206="Ready to Drink",
SUM(LOOKUP(2,1/(SRP!$B$11:$B$15&lt;=E6206)/(SRP!$C$11:$C$15&gt;=E6206),SRP!$D$11:$D$15)*(G6206/100)*(E6206/1000)),
0)))))),2)</f>
        <v>0</v>
      </c>
      <c r="L6206" s="173" t="str">
        <f t="shared" si="96"/>
        <v>Non Liquor Merchandise235</v>
      </c>
      <c r="M6206" s="154" t="e">
        <f>VLOOKUP(L6206,'Slope %'!C:D,2,0)</f>
        <v>#N/A</v>
      </c>
    </row>
    <row r="6207" spans="1:13" x14ac:dyDescent="0.25">
      <c r="A6207" s="169">
        <v>65482</v>
      </c>
      <c r="B6207" s="170" t="s">
        <v>4573</v>
      </c>
      <c r="C6207" s="170" t="s">
        <v>11</v>
      </c>
      <c r="D6207" s="170" t="s">
        <v>12</v>
      </c>
      <c r="E6207" s="170">
        <v>4260</v>
      </c>
      <c r="F6207" s="170">
        <v>2</v>
      </c>
      <c r="G6207" s="171">
        <v>5</v>
      </c>
      <c r="H6207" s="170" t="s">
        <v>2364</v>
      </c>
      <c r="I6207" s="171">
        <v>27.99</v>
      </c>
      <c r="J6207" s="169">
        <v>12</v>
      </c>
      <c r="K6207" s="154" cm="1">
        <f t="array" ref="K6207">ROUND(
IF(C6207="Beer",
SUM(LOOKUP(2,1/(SRP!$B$8:$B$10&lt;=E6207)/(SRP!$C$8:$C$10&gt;=E6207),SRP!$D$8:$D$10)*(G6207/100)*(E6207/1000)),
IF(C6207="Spirits",
SUM(LOOKUP(2,1/(SRP!$B$2:$B$7&lt;=E6207)/(SRP!$C$2:$C$7&gt;=E6207),SRP!$D$2:$D$7)*(G6207/100)*(E6207/1000)),
IF(AND(C6207="Wine",D6207="Fortified Wines"),
SUM(LOOKUP(2,1/(SRP!$B$26:$B$29&lt;=E6207)/(SRP!$C$26:$C$29&gt;=E6207),SRP!$D$26:$D$29)*(G6207/100)*(E6207/1000)),
IF(C6207="Wine",
SUM(LOOKUP(2,1/(SRP!$B$21:$B$25&lt;=E6207)/(SRP!$C$21:$C$25&gt;=E6207),SRP!$D$21:$D$25)*(G6207/100)*(E6207/1000)),
IF(AND(C6207="Ready to Drink",D6207="RTD-One Pour Cocktail&gt;7%&lt;=14.5"),
SUM(LOOKUP(2,1/(SRP!$B$16:$B$20&lt;=E6207)/(SRP!$C$16:$C$20&gt;=E6207),SRP!$D$16:$D$20)*(G6207/100)*(E6207/1000)),
IF(C6207="Ready to Drink",
SUM(LOOKUP(2,1/(SRP!$B$11:$B$15&lt;=E6207)/(SRP!$C$11:$C$15&gt;=E6207),SRP!$D$11:$D$15)*(G6207/100)*(E6207/1000)),
0)))))),2)</f>
        <v>16.63</v>
      </c>
      <c r="L6207" s="173" t="str">
        <f t="shared" si="96"/>
        <v>Beer4260</v>
      </c>
      <c r="M6207" s="154">
        <f>VLOOKUP(L6207,'Slope %'!C:D,2,0)</f>
        <v>7.0000000000000007E-2</v>
      </c>
    </row>
    <row r="6208" spans="1:13" x14ac:dyDescent="0.25">
      <c r="A6208" s="169">
        <v>65482</v>
      </c>
      <c r="B6208" s="170" t="s">
        <v>4573</v>
      </c>
      <c r="C6208" s="170" t="s">
        <v>11</v>
      </c>
      <c r="D6208" s="170" t="s">
        <v>12</v>
      </c>
      <c r="E6208" s="170">
        <v>4260</v>
      </c>
      <c r="F6208" s="170">
        <v>2</v>
      </c>
      <c r="G6208" s="171">
        <v>5</v>
      </c>
      <c r="H6208" s="170" t="s">
        <v>2364</v>
      </c>
      <c r="I6208" s="171">
        <v>27.99</v>
      </c>
      <c r="J6208" s="169">
        <v>12</v>
      </c>
      <c r="K6208" s="154" cm="1">
        <f t="array" ref="K6208">ROUND(
IF(C6208="Beer",
SUM(LOOKUP(2,1/(SRP!$B$8:$B$10&lt;=E6208)/(SRP!$C$8:$C$10&gt;=E6208),SRP!$D$8:$D$10)*(G6208/100)*(E6208/1000)),
IF(C6208="Spirits",
SUM(LOOKUP(2,1/(SRP!$B$2:$B$7&lt;=E6208)/(SRP!$C$2:$C$7&gt;=E6208),SRP!$D$2:$D$7)*(G6208/100)*(E6208/1000)),
IF(AND(C6208="Wine",D6208="Fortified Wines"),
SUM(LOOKUP(2,1/(SRP!$B$26:$B$29&lt;=E6208)/(SRP!$C$26:$C$29&gt;=E6208),SRP!$D$26:$D$29)*(G6208/100)*(E6208/1000)),
IF(C6208="Wine",
SUM(LOOKUP(2,1/(SRP!$B$21:$B$25&lt;=E6208)/(SRP!$C$21:$C$25&gt;=E6208),SRP!$D$21:$D$25)*(G6208/100)*(E6208/1000)),
IF(AND(C6208="Ready to Drink",D6208="RTD-One Pour Cocktail&gt;7%&lt;=14.5"),
SUM(LOOKUP(2,1/(SRP!$B$16:$B$20&lt;=E6208)/(SRP!$C$16:$C$20&gt;=E6208),SRP!$D$16:$D$20)*(G6208/100)*(E6208/1000)),
IF(C6208="Ready to Drink",
SUM(LOOKUP(2,1/(SRP!$B$11:$B$15&lt;=E6208)/(SRP!$C$11:$C$15&gt;=E6208),SRP!$D$11:$D$15)*(G6208/100)*(E6208/1000)),
0)))))),2)</f>
        <v>16.63</v>
      </c>
      <c r="L6208" s="173" t="str">
        <f t="shared" si="96"/>
        <v>Beer4260</v>
      </c>
      <c r="M6208" s="154">
        <f>VLOOKUP(L6208,'Slope %'!C:D,2,0)</f>
        <v>7.0000000000000007E-2</v>
      </c>
    </row>
    <row r="6209" spans="1:13" x14ac:dyDescent="0.25">
      <c r="A6209" s="169">
        <v>65490</v>
      </c>
      <c r="B6209" s="170" t="s">
        <v>4574</v>
      </c>
      <c r="C6209" s="170" t="s">
        <v>263</v>
      </c>
      <c r="D6209" s="170" t="s">
        <v>264</v>
      </c>
      <c r="E6209" s="170">
        <v>30000</v>
      </c>
      <c r="F6209" s="170">
        <v>1</v>
      </c>
      <c r="G6209" s="171">
        <v>5</v>
      </c>
      <c r="H6209" s="170" t="s">
        <v>3445</v>
      </c>
      <c r="I6209" s="171">
        <v>225</v>
      </c>
      <c r="J6209" s="169">
        <v>1</v>
      </c>
      <c r="K6209" s="154" cm="1">
        <f t="array" ref="K6209">ROUND(
IF(C6209="Beer",
SUM(LOOKUP(2,1/(SRP!$B$8:$B$10&lt;=E6209)/(SRP!$C$8:$C$10&gt;=E6209),SRP!$D$8:$D$10)*(G6209/100)*(E6209/1000)),
IF(C6209="Spirits",
SUM(LOOKUP(2,1/(SRP!$B$2:$B$7&lt;=E6209)/(SRP!$C$2:$C$7&gt;=E6209),SRP!$D$2:$D$7)*(G6209/100)*(E6209/1000)),
IF(AND(C6209="Wine",D6209="Fortified Wines"),
SUM(LOOKUP(2,1/(SRP!$B$26:$B$29&lt;=E6209)/(SRP!$C$26:$C$29&gt;=E6209),SRP!$D$26:$D$29)*(G6209/100)*(E6209/1000)),
IF(C6209="Wine",
SUM(LOOKUP(2,1/(SRP!$B$21:$B$25&lt;=E6209)/(SRP!$C$21:$C$25&gt;=E6209),SRP!$D$21:$D$25)*(G6209/100)*(E6209/1000)),
IF(AND(C6209="Ready to Drink",D6209="RTD-One Pour Cocktail&gt;7%&lt;=14.5"),
SUM(LOOKUP(2,1/(SRP!$B$16:$B$20&lt;=E6209)/(SRP!$C$16:$C$20&gt;=E6209),SRP!$D$16:$D$20)*(G6209/100)*(E6209/1000)),
IF(C6209="Ready to Drink",
SUM(LOOKUP(2,1/(SRP!$B$11:$B$15&lt;=E6209)/(SRP!$C$11:$C$15&gt;=E6209),SRP!$D$11:$D$15)*(G6209/100)*(E6209/1000)),
0)))))),2)</f>
        <v>117.11</v>
      </c>
      <c r="L6209" s="173" t="str">
        <f t="shared" si="96"/>
        <v>Ready to Drink30000</v>
      </c>
      <c r="M6209" s="154" t="e">
        <f>VLOOKUP(L6209,'Slope %'!C:D,2,0)</f>
        <v>#N/A</v>
      </c>
    </row>
    <row r="6210" spans="1:13" x14ac:dyDescent="0.25">
      <c r="A6210" s="169">
        <v>65490</v>
      </c>
      <c r="B6210" s="170" t="s">
        <v>4574</v>
      </c>
      <c r="C6210" s="170" t="s">
        <v>263</v>
      </c>
      <c r="D6210" s="170" t="s">
        <v>264</v>
      </c>
      <c r="E6210" s="170">
        <v>30000</v>
      </c>
      <c r="F6210" s="170">
        <v>1</v>
      </c>
      <c r="G6210" s="171">
        <v>5</v>
      </c>
      <c r="H6210" s="170" t="s">
        <v>1407</v>
      </c>
      <c r="I6210" s="171">
        <v>225</v>
      </c>
      <c r="J6210" s="169">
        <v>1</v>
      </c>
      <c r="K6210" s="154" cm="1">
        <f t="array" ref="K6210">ROUND(
IF(C6210="Beer",
SUM(LOOKUP(2,1/(SRP!$B$8:$B$10&lt;=E6210)/(SRP!$C$8:$C$10&gt;=E6210),SRP!$D$8:$D$10)*(G6210/100)*(E6210/1000)),
IF(C6210="Spirits",
SUM(LOOKUP(2,1/(SRP!$B$2:$B$7&lt;=E6210)/(SRP!$C$2:$C$7&gt;=E6210),SRP!$D$2:$D$7)*(G6210/100)*(E6210/1000)),
IF(AND(C6210="Wine",D6210="Fortified Wines"),
SUM(LOOKUP(2,1/(SRP!$B$26:$B$29&lt;=E6210)/(SRP!$C$26:$C$29&gt;=E6210),SRP!$D$26:$D$29)*(G6210/100)*(E6210/1000)),
IF(C6210="Wine",
SUM(LOOKUP(2,1/(SRP!$B$21:$B$25&lt;=E6210)/(SRP!$C$21:$C$25&gt;=E6210),SRP!$D$21:$D$25)*(G6210/100)*(E6210/1000)),
IF(AND(C6210="Ready to Drink",D6210="RTD-One Pour Cocktail&gt;7%&lt;=14.5"),
SUM(LOOKUP(2,1/(SRP!$B$16:$B$20&lt;=E6210)/(SRP!$C$16:$C$20&gt;=E6210),SRP!$D$16:$D$20)*(G6210/100)*(E6210/1000)),
IF(C6210="Ready to Drink",
SUM(LOOKUP(2,1/(SRP!$B$11:$B$15&lt;=E6210)/(SRP!$C$11:$C$15&gt;=E6210),SRP!$D$11:$D$15)*(G6210/100)*(E6210/1000)),
0)))))),2)</f>
        <v>117.11</v>
      </c>
      <c r="L6210" s="173" t="str">
        <f t="shared" si="96"/>
        <v>Ready to Drink30000</v>
      </c>
      <c r="M6210" s="154" t="e">
        <f>VLOOKUP(L6210,'Slope %'!C:D,2,0)</f>
        <v>#N/A</v>
      </c>
    </row>
    <row r="6211" spans="1:13" x14ac:dyDescent="0.25">
      <c r="A6211" s="169">
        <v>65497</v>
      </c>
      <c r="B6211" s="170" t="s">
        <v>4575</v>
      </c>
      <c r="C6211" s="170" t="s">
        <v>24</v>
      </c>
      <c r="D6211" s="170" t="s">
        <v>25</v>
      </c>
      <c r="E6211" s="170">
        <v>750</v>
      </c>
      <c r="F6211" s="170">
        <v>12</v>
      </c>
      <c r="G6211" s="171">
        <v>12</v>
      </c>
      <c r="H6211" s="170" t="s">
        <v>26</v>
      </c>
      <c r="I6211" s="171">
        <v>19.989999999999998</v>
      </c>
      <c r="J6211" s="169">
        <v>1</v>
      </c>
      <c r="K6211" s="154" cm="1">
        <f t="array" ref="K6211">ROUND(
IF(C6211="Beer",
SUM(LOOKUP(2,1/(SRP!$B$8:$B$10&lt;=E6211)/(SRP!$C$8:$C$10&gt;=E6211),SRP!$D$8:$D$10)*(G6211/100)*(E6211/1000)),
IF(C6211="Spirits",
SUM(LOOKUP(2,1/(SRP!$B$2:$B$7&lt;=E6211)/(SRP!$C$2:$C$7&gt;=E6211),SRP!$D$2:$D$7)*(G6211/100)*(E6211/1000)),
IF(AND(C6211="Wine",D6211="Fortified Wines"),
SUM(LOOKUP(2,1/(SRP!$B$26:$B$29&lt;=E6211)/(SRP!$C$26:$C$29&gt;=E6211),SRP!$D$26:$D$29)*(G6211/100)*(E6211/1000)),
IF(C6211="Wine",
SUM(LOOKUP(2,1/(SRP!$B$21:$B$25&lt;=E6211)/(SRP!$C$21:$C$25&gt;=E6211),SRP!$D$21:$D$25)*(G6211/100)*(E6211/1000)),
IF(AND(C6211="Ready to Drink",D6211="RTD-One Pour Cocktail&gt;7%&lt;=14.5"),
SUM(LOOKUP(2,1/(SRP!$B$16:$B$20&lt;=E6211)/(SRP!$C$16:$C$20&gt;=E6211),SRP!$D$16:$D$20)*(G6211/100)*(E6211/1000)),
IF(C6211="Ready to Drink",
SUM(LOOKUP(2,1/(SRP!$B$11:$B$15&lt;=E6211)/(SRP!$C$11:$C$15&gt;=E6211),SRP!$D$11:$D$15)*(G6211/100)*(E6211/1000)),
0)))))),2)</f>
        <v>7.03</v>
      </c>
      <c r="L6211" s="173" t="str">
        <f t="shared" ref="L6211:L6274" si="97">(_xlfn.CONCAT(C6211,E6211))</f>
        <v>Wine750</v>
      </c>
      <c r="M6211" s="154">
        <f>VLOOKUP(L6211,'Slope %'!C:D,2,0)</f>
        <v>0.1</v>
      </c>
    </row>
    <row r="6212" spans="1:13" x14ac:dyDescent="0.25">
      <c r="A6212" s="169">
        <v>65498</v>
      </c>
      <c r="B6212" s="170" t="s">
        <v>4576</v>
      </c>
      <c r="C6212" s="170" t="s">
        <v>11</v>
      </c>
      <c r="D6212" s="170" t="s">
        <v>267</v>
      </c>
      <c r="E6212" s="170">
        <v>473</v>
      </c>
      <c r="F6212" s="170">
        <v>24</v>
      </c>
      <c r="G6212" s="171">
        <v>5</v>
      </c>
      <c r="H6212" s="170" t="s">
        <v>3124</v>
      </c>
      <c r="I6212" s="171">
        <v>4.79</v>
      </c>
      <c r="J6212" s="169">
        <v>1</v>
      </c>
      <c r="K6212" s="154" cm="1">
        <f t="array" ref="K6212">ROUND(
IF(C6212="Beer",
SUM(LOOKUP(2,1/(SRP!$B$8:$B$10&lt;=E6212)/(SRP!$C$8:$C$10&gt;=E6212),SRP!$D$8:$D$10)*(G6212/100)*(E6212/1000)),
IF(C6212="Spirits",
SUM(LOOKUP(2,1/(SRP!$B$2:$B$7&lt;=E6212)/(SRP!$C$2:$C$7&gt;=E6212),SRP!$D$2:$D$7)*(G6212/100)*(E6212/1000)),
IF(AND(C6212="Wine",D6212="Fortified Wines"),
SUM(LOOKUP(2,1/(SRP!$B$26:$B$29&lt;=E6212)/(SRP!$C$26:$C$29&gt;=E6212),SRP!$D$26:$D$29)*(G6212/100)*(E6212/1000)),
IF(C6212="Wine",
SUM(LOOKUP(2,1/(SRP!$B$21:$B$25&lt;=E6212)/(SRP!$C$21:$C$25&gt;=E6212),SRP!$D$21:$D$25)*(G6212/100)*(E6212/1000)),
IF(AND(C6212="Ready to Drink",D6212="RTD-One Pour Cocktail&gt;7%&lt;=14.5"),
SUM(LOOKUP(2,1/(SRP!$B$16:$B$20&lt;=E6212)/(SRP!$C$16:$C$20&gt;=E6212),SRP!$D$16:$D$20)*(G6212/100)*(E6212/1000)),
IF(C6212="Ready to Drink",
SUM(LOOKUP(2,1/(SRP!$B$11:$B$15&lt;=E6212)/(SRP!$C$11:$C$15&gt;=E6212),SRP!$D$11:$D$15)*(G6212/100)*(E6212/1000)),
0)))))),2)</f>
        <v>1.85</v>
      </c>
      <c r="L6212" s="173" t="str">
        <f t="shared" si="97"/>
        <v>Beer473</v>
      </c>
      <c r="M6212" s="154">
        <f>VLOOKUP(L6212,'Slope %'!C:D,2,0)</f>
        <v>0.12</v>
      </c>
    </row>
    <row r="6213" spans="1:13" x14ac:dyDescent="0.25">
      <c r="A6213" s="169">
        <v>65498</v>
      </c>
      <c r="B6213" s="170" t="s">
        <v>4576</v>
      </c>
      <c r="C6213" s="170" t="s">
        <v>11</v>
      </c>
      <c r="D6213" s="170" t="s">
        <v>267</v>
      </c>
      <c r="E6213" s="170">
        <v>473</v>
      </c>
      <c r="F6213" s="170">
        <v>24</v>
      </c>
      <c r="G6213" s="171">
        <v>5</v>
      </c>
      <c r="H6213" s="170" t="s">
        <v>3124</v>
      </c>
      <c r="I6213" s="171">
        <v>4.79</v>
      </c>
      <c r="J6213" s="169">
        <v>1</v>
      </c>
      <c r="K6213" s="154" cm="1">
        <f t="array" ref="K6213">ROUND(
IF(C6213="Beer",
SUM(LOOKUP(2,1/(SRP!$B$8:$B$10&lt;=E6213)/(SRP!$C$8:$C$10&gt;=E6213),SRP!$D$8:$D$10)*(G6213/100)*(E6213/1000)),
IF(C6213="Spirits",
SUM(LOOKUP(2,1/(SRP!$B$2:$B$7&lt;=E6213)/(SRP!$C$2:$C$7&gt;=E6213),SRP!$D$2:$D$7)*(G6213/100)*(E6213/1000)),
IF(AND(C6213="Wine",D6213="Fortified Wines"),
SUM(LOOKUP(2,1/(SRP!$B$26:$B$29&lt;=E6213)/(SRP!$C$26:$C$29&gt;=E6213),SRP!$D$26:$D$29)*(G6213/100)*(E6213/1000)),
IF(C6213="Wine",
SUM(LOOKUP(2,1/(SRP!$B$21:$B$25&lt;=E6213)/(SRP!$C$21:$C$25&gt;=E6213),SRP!$D$21:$D$25)*(G6213/100)*(E6213/1000)),
IF(AND(C6213="Ready to Drink",D6213="RTD-One Pour Cocktail&gt;7%&lt;=14.5"),
SUM(LOOKUP(2,1/(SRP!$B$16:$B$20&lt;=E6213)/(SRP!$C$16:$C$20&gt;=E6213),SRP!$D$16:$D$20)*(G6213/100)*(E6213/1000)),
IF(C6213="Ready to Drink",
SUM(LOOKUP(2,1/(SRP!$B$11:$B$15&lt;=E6213)/(SRP!$C$11:$C$15&gt;=E6213),SRP!$D$11:$D$15)*(G6213/100)*(E6213/1000)),
0)))))),2)</f>
        <v>1.85</v>
      </c>
      <c r="L6213" s="173" t="str">
        <f t="shared" si="97"/>
        <v>Beer473</v>
      </c>
      <c r="M6213" s="154">
        <f>VLOOKUP(L6213,'Slope %'!C:D,2,0)</f>
        <v>0.12</v>
      </c>
    </row>
    <row r="6214" spans="1:13" x14ac:dyDescent="0.25">
      <c r="A6214" s="169">
        <v>65499</v>
      </c>
      <c r="B6214" s="170" t="s">
        <v>4577</v>
      </c>
      <c r="C6214" s="170" t="s">
        <v>15</v>
      </c>
      <c r="D6214" s="170" t="s">
        <v>2478</v>
      </c>
      <c r="E6214" s="170">
        <v>360</v>
      </c>
      <c r="F6214" s="170">
        <v>20</v>
      </c>
      <c r="G6214" s="171">
        <v>12.5</v>
      </c>
      <c r="H6214" s="170" t="s">
        <v>54</v>
      </c>
      <c r="I6214" s="171">
        <v>11.39</v>
      </c>
      <c r="J6214" s="169">
        <v>1</v>
      </c>
      <c r="K6214" s="154" cm="1">
        <f t="array" ref="K6214">ROUND(
IF(C6214="Beer",
SUM(LOOKUP(2,1/(SRP!$B$8:$B$10&lt;=E6214)/(SRP!$C$8:$C$10&gt;=E6214),SRP!$D$8:$D$10)*(G6214/100)*(E6214/1000)),
IF(C6214="Spirits",
SUM(LOOKUP(2,1/(SRP!$B$2:$B$7&lt;=E6214)/(SRP!$C$2:$C$7&gt;=E6214),SRP!$D$2:$D$7)*(G6214/100)*(E6214/1000)),
IF(AND(C6214="Wine",D6214="Fortified Wines"),
SUM(LOOKUP(2,1/(SRP!$B$26:$B$29&lt;=E6214)/(SRP!$C$26:$C$29&gt;=E6214),SRP!$D$26:$D$29)*(G6214/100)*(E6214/1000)),
IF(C6214="Wine",
SUM(LOOKUP(2,1/(SRP!$B$21:$B$25&lt;=E6214)/(SRP!$C$21:$C$25&gt;=E6214),SRP!$D$21:$D$25)*(G6214/100)*(E6214/1000)),
IF(AND(C6214="Ready to Drink",D6214="RTD-One Pour Cocktail&gt;7%&lt;=14.5"),
SUM(LOOKUP(2,1/(SRP!$B$16:$B$20&lt;=E6214)/(SRP!$C$16:$C$20&gt;=E6214),SRP!$D$16:$D$20)*(G6214/100)*(E6214/1000)),
IF(C6214="Ready to Drink",
SUM(LOOKUP(2,1/(SRP!$B$11:$B$15&lt;=E6214)/(SRP!$C$11:$C$15&gt;=E6214),SRP!$D$11:$D$15)*(G6214/100)*(E6214/1000)),
0)))))),2)</f>
        <v>3.99</v>
      </c>
      <c r="L6214" s="173" t="str">
        <f t="shared" si="97"/>
        <v>Spirits360</v>
      </c>
      <c r="M6214" s="154">
        <f>VLOOKUP(L6214,'Slope %'!C:D,2,0)</f>
        <v>0.1</v>
      </c>
    </row>
    <row r="6215" spans="1:13" x14ac:dyDescent="0.25">
      <c r="A6215" s="169">
        <v>65500</v>
      </c>
      <c r="B6215" s="170" t="s">
        <v>4578</v>
      </c>
      <c r="C6215" s="170" t="s">
        <v>24</v>
      </c>
      <c r="D6215" s="170" t="s">
        <v>109</v>
      </c>
      <c r="E6215" s="170">
        <v>750</v>
      </c>
      <c r="F6215" s="170">
        <v>12</v>
      </c>
      <c r="G6215" s="171">
        <v>10.5</v>
      </c>
      <c r="H6215" s="170" t="s">
        <v>218</v>
      </c>
      <c r="I6215" s="171">
        <v>22.99</v>
      </c>
      <c r="J6215" s="169">
        <v>1</v>
      </c>
      <c r="K6215" s="154" cm="1">
        <f t="array" ref="K6215">ROUND(
IF(C6215="Beer",
SUM(LOOKUP(2,1/(SRP!$B$8:$B$10&lt;=E6215)/(SRP!$C$8:$C$10&gt;=E6215),SRP!$D$8:$D$10)*(G6215/100)*(E6215/1000)),
IF(C6215="Spirits",
SUM(LOOKUP(2,1/(SRP!$B$2:$B$7&lt;=E6215)/(SRP!$C$2:$C$7&gt;=E6215),SRP!$D$2:$D$7)*(G6215/100)*(E6215/1000)),
IF(AND(C6215="Wine",D6215="Fortified Wines"),
SUM(LOOKUP(2,1/(SRP!$B$26:$B$29&lt;=E6215)/(SRP!$C$26:$C$29&gt;=E6215),SRP!$D$26:$D$29)*(G6215/100)*(E6215/1000)),
IF(C6215="Wine",
SUM(LOOKUP(2,1/(SRP!$B$21:$B$25&lt;=E6215)/(SRP!$C$21:$C$25&gt;=E6215),SRP!$D$21:$D$25)*(G6215/100)*(E6215/1000)),
IF(AND(C6215="Ready to Drink",D6215="RTD-One Pour Cocktail&gt;7%&lt;=14.5"),
SUM(LOOKUP(2,1/(SRP!$B$16:$B$20&lt;=E6215)/(SRP!$C$16:$C$20&gt;=E6215),SRP!$D$16:$D$20)*(G6215/100)*(E6215/1000)),
IF(C6215="Ready to Drink",
SUM(LOOKUP(2,1/(SRP!$B$11:$B$15&lt;=E6215)/(SRP!$C$11:$C$15&gt;=E6215),SRP!$D$11:$D$15)*(G6215/100)*(E6215/1000)),
0)))))),2)</f>
        <v>6.15</v>
      </c>
      <c r="L6215" s="173" t="str">
        <f t="shared" si="97"/>
        <v>Wine750</v>
      </c>
      <c r="M6215" s="154">
        <f>VLOOKUP(L6215,'Slope %'!C:D,2,0)</f>
        <v>0.1</v>
      </c>
    </row>
    <row r="6216" spans="1:13" x14ac:dyDescent="0.25">
      <c r="A6216" s="169">
        <v>65502</v>
      </c>
      <c r="B6216" s="170" t="s">
        <v>4579</v>
      </c>
      <c r="C6216" s="170" t="s">
        <v>24</v>
      </c>
      <c r="D6216" s="170" t="s">
        <v>109</v>
      </c>
      <c r="E6216" s="170">
        <v>750</v>
      </c>
      <c r="F6216" s="170">
        <v>12</v>
      </c>
      <c r="G6216" s="171">
        <v>12</v>
      </c>
      <c r="H6216" s="170" t="s">
        <v>218</v>
      </c>
      <c r="I6216" s="171">
        <v>34.99</v>
      </c>
      <c r="J6216" s="169">
        <v>1</v>
      </c>
      <c r="K6216" s="154" cm="1">
        <f t="array" ref="K6216">ROUND(
IF(C6216="Beer",
SUM(LOOKUP(2,1/(SRP!$B$8:$B$10&lt;=E6216)/(SRP!$C$8:$C$10&gt;=E6216),SRP!$D$8:$D$10)*(G6216/100)*(E6216/1000)),
IF(C6216="Spirits",
SUM(LOOKUP(2,1/(SRP!$B$2:$B$7&lt;=E6216)/(SRP!$C$2:$C$7&gt;=E6216),SRP!$D$2:$D$7)*(G6216/100)*(E6216/1000)),
IF(AND(C6216="Wine",D6216="Fortified Wines"),
SUM(LOOKUP(2,1/(SRP!$B$26:$B$29&lt;=E6216)/(SRP!$C$26:$C$29&gt;=E6216),SRP!$D$26:$D$29)*(G6216/100)*(E6216/1000)),
IF(C6216="Wine",
SUM(LOOKUP(2,1/(SRP!$B$21:$B$25&lt;=E6216)/(SRP!$C$21:$C$25&gt;=E6216),SRP!$D$21:$D$25)*(G6216/100)*(E6216/1000)),
IF(AND(C6216="Ready to Drink",D6216="RTD-One Pour Cocktail&gt;7%&lt;=14.5"),
SUM(LOOKUP(2,1/(SRP!$B$16:$B$20&lt;=E6216)/(SRP!$C$16:$C$20&gt;=E6216),SRP!$D$16:$D$20)*(G6216/100)*(E6216/1000)),
IF(C6216="Ready to Drink",
SUM(LOOKUP(2,1/(SRP!$B$11:$B$15&lt;=E6216)/(SRP!$C$11:$C$15&gt;=E6216),SRP!$D$11:$D$15)*(G6216/100)*(E6216/1000)),
0)))))),2)</f>
        <v>7.03</v>
      </c>
      <c r="L6216" s="173" t="str">
        <f t="shared" si="97"/>
        <v>Wine750</v>
      </c>
      <c r="M6216" s="154">
        <f>VLOOKUP(L6216,'Slope %'!C:D,2,0)</f>
        <v>0.1</v>
      </c>
    </row>
    <row r="6217" spans="1:13" x14ac:dyDescent="0.25">
      <c r="A6217" s="169">
        <v>65503</v>
      </c>
      <c r="B6217" s="170" t="s">
        <v>4580</v>
      </c>
      <c r="C6217" s="170" t="s">
        <v>15</v>
      </c>
      <c r="D6217" s="170" t="s">
        <v>252</v>
      </c>
      <c r="E6217" s="170">
        <v>750</v>
      </c>
      <c r="F6217" s="170">
        <v>12</v>
      </c>
      <c r="G6217" s="171">
        <v>20</v>
      </c>
      <c r="H6217" s="170" t="s">
        <v>1173</v>
      </c>
      <c r="I6217" s="171">
        <v>28.99</v>
      </c>
      <c r="J6217" s="169">
        <v>1</v>
      </c>
      <c r="K6217" s="154" cm="1">
        <f t="array" ref="K6217">ROUND(
IF(C6217="Beer",
SUM(LOOKUP(2,1/(SRP!$B$8:$B$10&lt;=E6217)/(SRP!$C$8:$C$10&gt;=E6217),SRP!$D$8:$D$10)*(G6217/100)*(E6217/1000)),
IF(C6217="Spirits",
SUM(LOOKUP(2,1/(SRP!$B$2:$B$7&lt;=E6217)/(SRP!$C$2:$C$7&gt;=E6217),SRP!$D$2:$D$7)*(G6217/100)*(E6217/1000)),
IF(AND(C6217="Wine",D6217="Fortified Wines"),
SUM(LOOKUP(2,1/(SRP!$B$26:$B$29&lt;=E6217)/(SRP!$C$26:$C$29&gt;=E6217),SRP!$D$26:$D$29)*(G6217/100)*(E6217/1000)),
IF(C6217="Wine",
SUM(LOOKUP(2,1/(SRP!$B$21:$B$25&lt;=E6217)/(SRP!$C$21:$C$25&gt;=E6217),SRP!$D$21:$D$25)*(G6217/100)*(E6217/1000)),
IF(AND(C6217="Ready to Drink",D6217="RTD-One Pour Cocktail&gt;7%&lt;=14.5"),
SUM(LOOKUP(2,1/(SRP!$B$16:$B$20&lt;=E6217)/(SRP!$C$16:$C$20&gt;=E6217),SRP!$D$16:$D$20)*(G6217/100)*(E6217/1000)),
IF(C6217="Ready to Drink",
SUM(LOOKUP(2,1/(SRP!$B$11:$B$15&lt;=E6217)/(SRP!$C$11:$C$15&gt;=E6217),SRP!$D$11:$D$15)*(G6217/100)*(E6217/1000)),
0)))))),2)</f>
        <v>11.71</v>
      </c>
      <c r="L6217" s="173" t="str">
        <f t="shared" si="97"/>
        <v>Spirits750</v>
      </c>
      <c r="M6217" s="154">
        <f>VLOOKUP(L6217,'Slope %'!C:D,2,0)</f>
        <v>7.0000000000000007E-2</v>
      </c>
    </row>
    <row r="6218" spans="1:13" x14ac:dyDescent="0.25">
      <c r="A6218" s="169">
        <v>65506</v>
      </c>
      <c r="B6218" s="170" t="s">
        <v>4581</v>
      </c>
      <c r="C6218" s="170" t="s">
        <v>15</v>
      </c>
      <c r="D6218" s="170" t="s">
        <v>4582</v>
      </c>
      <c r="E6218" s="170">
        <v>700</v>
      </c>
      <c r="F6218" s="170">
        <v>6</v>
      </c>
      <c r="G6218" s="171">
        <v>15</v>
      </c>
      <c r="H6218" s="170" t="s">
        <v>54</v>
      </c>
      <c r="I6218" s="171">
        <v>39.99</v>
      </c>
      <c r="J6218" s="169">
        <v>1</v>
      </c>
      <c r="K6218" s="154" cm="1">
        <f t="array" ref="K6218">ROUND(
IF(C6218="Beer",
SUM(LOOKUP(2,1/(SRP!$B$8:$B$10&lt;=E6218)/(SRP!$C$8:$C$10&gt;=E6218),SRP!$D$8:$D$10)*(G6218/100)*(E6218/1000)),
IF(C6218="Spirits",
SUM(LOOKUP(2,1/(SRP!$B$2:$B$7&lt;=E6218)/(SRP!$C$2:$C$7&gt;=E6218),SRP!$D$2:$D$7)*(G6218/100)*(E6218/1000)),
IF(AND(C6218="Wine",D6218="Fortified Wines"),
SUM(LOOKUP(2,1/(SRP!$B$26:$B$29&lt;=E6218)/(SRP!$C$26:$C$29&gt;=E6218),SRP!$D$26:$D$29)*(G6218/100)*(E6218/1000)),
IF(C6218="Wine",
SUM(LOOKUP(2,1/(SRP!$B$21:$B$25&lt;=E6218)/(SRP!$C$21:$C$25&gt;=E6218),SRP!$D$21:$D$25)*(G6218/100)*(E6218/1000)),
IF(AND(C6218="Ready to Drink",D6218="RTD-One Pour Cocktail&gt;7%&lt;=14.5"),
SUM(LOOKUP(2,1/(SRP!$B$16:$B$20&lt;=E6218)/(SRP!$C$16:$C$20&gt;=E6218),SRP!$D$16:$D$20)*(G6218/100)*(E6218/1000)),
IF(C6218="Ready to Drink",
SUM(LOOKUP(2,1/(SRP!$B$11:$B$15&lt;=E6218)/(SRP!$C$11:$C$15&gt;=E6218),SRP!$D$11:$D$15)*(G6218/100)*(E6218/1000)),
0)))))),2)</f>
        <v>8.1999999999999993</v>
      </c>
      <c r="L6218" s="173" t="str">
        <f t="shared" si="97"/>
        <v>Spirits700</v>
      </c>
      <c r="M6218" s="154">
        <f>VLOOKUP(L6218,'Slope %'!C:D,2,0)</f>
        <v>7.0000000000000007E-2</v>
      </c>
    </row>
    <row r="6219" spans="1:13" x14ac:dyDescent="0.25">
      <c r="A6219" s="169">
        <v>65507</v>
      </c>
      <c r="B6219" s="170" t="s">
        <v>4583</v>
      </c>
      <c r="C6219" s="170" t="s">
        <v>15</v>
      </c>
      <c r="D6219" s="170" t="s">
        <v>3694</v>
      </c>
      <c r="E6219" s="170">
        <v>750</v>
      </c>
      <c r="F6219" s="170">
        <v>6</v>
      </c>
      <c r="G6219" s="171">
        <v>40</v>
      </c>
      <c r="H6219" s="170" t="s">
        <v>1511</v>
      </c>
      <c r="I6219" s="171">
        <v>73</v>
      </c>
      <c r="J6219" s="169">
        <v>1</v>
      </c>
      <c r="K6219" s="154" cm="1">
        <f t="array" ref="K6219">ROUND(
IF(C6219="Beer",
SUM(LOOKUP(2,1/(SRP!$B$8:$B$10&lt;=E6219)/(SRP!$C$8:$C$10&gt;=E6219),SRP!$D$8:$D$10)*(G6219/100)*(E6219/1000)),
IF(C6219="Spirits",
SUM(LOOKUP(2,1/(SRP!$B$2:$B$7&lt;=E6219)/(SRP!$C$2:$C$7&gt;=E6219),SRP!$D$2:$D$7)*(G6219/100)*(E6219/1000)),
IF(AND(C6219="Wine",D6219="Fortified Wines"),
SUM(LOOKUP(2,1/(SRP!$B$26:$B$29&lt;=E6219)/(SRP!$C$26:$C$29&gt;=E6219),SRP!$D$26:$D$29)*(G6219/100)*(E6219/1000)),
IF(C6219="Wine",
SUM(LOOKUP(2,1/(SRP!$B$21:$B$25&lt;=E6219)/(SRP!$C$21:$C$25&gt;=E6219),SRP!$D$21:$D$25)*(G6219/100)*(E6219/1000)),
IF(AND(C6219="Ready to Drink",D6219="RTD-One Pour Cocktail&gt;7%&lt;=14.5"),
SUM(LOOKUP(2,1/(SRP!$B$16:$B$20&lt;=E6219)/(SRP!$C$16:$C$20&gt;=E6219),SRP!$D$16:$D$20)*(G6219/100)*(E6219/1000)),
IF(C6219="Ready to Drink",
SUM(LOOKUP(2,1/(SRP!$B$11:$B$15&lt;=E6219)/(SRP!$C$11:$C$15&gt;=E6219),SRP!$D$11:$D$15)*(G6219/100)*(E6219/1000)),
0)))))),2)</f>
        <v>23.42</v>
      </c>
      <c r="L6219" s="173" t="str">
        <f t="shared" si="97"/>
        <v>Spirits750</v>
      </c>
      <c r="M6219" s="154">
        <f>VLOOKUP(L6219,'Slope %'!C:D,2,0)</f>
        <v>7.0000000000000007E-2</v>
      </c>
    </row>
    <row r="6220" spans="1:13" x14ac:dyDescent="0.25">
      <c r="A6220" s="169">
        <v>65513</v>
      </c>
      <c r="B6220" s="170" t="s">
        <v>4584</v>
      </c>
      <c r="C6220" s="170" t="s">
        <v>11</v>
      </c>
      <c r="D6220" s="170" t="s">
        <v>12</v>
      </c>
      <c r="E6220" s="170">
        <v>2840</v>
      </c>
      <c r="F6220" s="170">
        <v>3</v>
      </c>
      <c r="G6220" s="171">
        <v>5</v>
      </c>
      <c r="H6220" s="170" t="s">
        <v>1053</v>
      </c>
      <c r="I6220" s="171">
        <v>17.989999999999998</v>
      </c>
      <c r="J6220" s="169">
        <v>8</v>
      </c>
      <c r="K6220" s="154" cm="1">
        <f t="array" ref="K6220">ROUND(
IF(C6220="Beer",
SUM(LOOKUP(2,1/(SRP!$B$8:$B$10&lt;=E6220)/(SRP!$C$8:$C$10&gt;=E6220),SRP!$D$8:$D$10)*(G6220/100)*(E6220/1000)),
IF(C6220="Spirits",
SUM(LOOKUP(2,1/(SRP!$B$2:$B$7&lt;=E6220)/(SRP!$C$2:$C$7&gt;=E6220),SRP!$D$2:$D$7)*(G6220/100)*(E6220/1000)),
IF(AND(C6220="Wine",D6220="Fortified Wines"),
SUM(LOOKUP(2,1/(SRP!$B$26:$B$29&lt;=E6220)/(SRP!$C$26:$C$29&gt;=E6220),SRP!$D$26:$D$29)*(G6220/100)*(E6220/1000)),
IF(C6220="Wine",
SUM(LOOKUP(2,1/(SRP!$B$21:$B$25&lt;=E6220)/(SRP!$C$21:$C$25&gt;=E6220),SRP!$D$21:$D$25)*(G6220/100)*(E6220/1000)),
IF(AND(C6220="Ready to Drink",D6220="RTD-One Pour Cocktail&gt;7%&lt;=14.5"),
SUM(LOOKUP(2,1/(SRP!$B$16:$B$20&lt;=E6220)/(SRP!$C$16:$C$20&gt;=E6220),SRP!$D$16:$D$20)*(G6220/100)*(E6220/1000)),
IF(C6220="Ready to Drink",
SUM(LOOKUP(2,1/(SRP!$B$11:$B$15&lt;=E6220)/(SRP!$C$11:$C$15&gt;=E6220),SRP!$D$11:$D$15)*(G6220/100)*(E6220/1000)),
0)))))),2)</f>
        <v>11.09</v>
      </c>
      <c r="L6220" s="173" t="str">
        <f t="shared" si="97"/>
        <v>Beer2840</v>
      </c>
      <c r="M6220" s="154">
        <f>VLOOKUP(L6220,'Slope %'!C:D,2,0)</f>
        <v>0.1</v>
      </c>
    </row>
    <row r="6221" spans="1:13" x14ac:dyDescent="0.25">
      <c r="A6221" s="169">
        <v>65513</v>
      </c>
      <c r="B6221" s="170" t="s">
        <v>4584</v>
      </c>
      <c r="C6221" s="170" t="s">
        <v>11</v>
      </c>
      <c r="D6221" s="170" t="s">
        <v>12</v>
      </c>
      <c r="E6221" s="170">
        <v>2840</v>
      </c>
      <c r="F6221" s="170">
        <v>3</v>
      </c>
      <c r="G6221" s="171">
        <v>5</v>
      </c>
      <c r="H6221" s="170" t="s">
        <v>1053</v>
      </c>
      <c r="I6221" s="171">
        <v>17.989999999999998</v>
      </c>
      <c r="J6221" s="169">
        <v>8</v>
      </c>
      <c r="K6221" s="154" cm="1">
        <f t="array" ref="K6221">ROUND(
IF(C6221="Beer",
SUM(LOOKUP(2,1/(SRP!$B$8:$B$10&lt;=E6221)/(SRP!$C$8:$C$10&gt;=E6221),SRP!$D$8:$D$10)*(G6221/100)*(E6221/1000)),
IF(C6221="Spirits",
SUM(LOOKUP(2,1/(SRP!$B$2:$B$7&lt;=E6221)/(SRP!$C$2:$C$7&gt;=E6221),SRP!$D$2:$D$7)*(G6221/100)*(E6221/1000)),
IF(AND(C6221="Wine",D6221="Fortified Wines"),
SUM(LOOKUP(2,1/(SRP!$B$26:$B$29&lt;=E6221)/(SRP!$C$26:$C$29&gt;=E6221),SRP!$D$26:$D$29)*(G6221/100)*(E6221/1000)),
IF(C6221="Wine",
SUM(LOOKUP(2,1/(SRP!$B$21:$B$25&lt;=E6221)/(SRP!$C$21:$C$25&gt;=E6221),SRP!$D$21:$D$25)*(G6221/100)*(E6221/1000)),
IF(AND(C6221="Ready to Drink",D6221="RTD-One Pour Cocktail&gt;7%&lt;=14.5"),
SUM(LOOKUP(2,1/(SRP!$B$16:$B$20&lt;=E6221)/(SRP!$C$16:$C$20&gt;=E6221),SRP!$D$16:$D$20)*(G6221/100)*(E6221/1000)),
IF(C6221="Ready to Drink",
SUM(LOOKUP(2,1/(SRP!$B$11:$B$15&lt;=E6221)/(SRP!$C$11:$C$15&gt;=E6221),SRP!$D$11:$D$15)*(G6221/100)*(E6221/1000)),
0)))))),2)</f>
        <v>11.09</v>
      </c>
      <c r="L6221" s="173" t="str">
        <f t="shared" si="97"/>
        <v>Beer2840</v>
      </c>
      <c r="M6221" s="154">
        <f>VLOOKUP(L6221,'Slope %'!C:D,2,0)</f>
        <v>0.1</v>
      </c>
    </row>
    <row r="6222" spans="1:13" x14ac:dyDescent="0.25">
      <c r="A6222" s="169">
        <v>65514</v>
      </c>
      <c r="B6222" s="170" t="s">
        <v>4585</v>
      </c>
      <c r="C6222" s="170" t="s">
        <v>24</v>
      </c>
      <c r="D6222" s="170" t="s">
        <v>60</v>
      </c>
      <c r="E6222" s="170">
        <v>750</v>
      </c>
      <c r="F6222" s="170">
        <v>12</v>
      </c>
      <c r="G6222" s="171">
        <v>12.5</v>
      </c>
      <c r="H6222" s="170" t="s">
        <v>35</v>
      </c>
      <c r="I6222" s="171">
        <v>19.989999999999998</v>
      </c>
      <c r="J6222" s="169">
        <v>1</v>
      </c>
      <c r="K6222" s="154" cm="1">
        <f t="array" ref="K6222">ROUND(
IF(C6222="Beer",
SUM(LOOKUP(2,1/(SRP!$B$8:$B$10&lt;=E6222)/(SRP!$C$8:$C$10&gt;=E6222),SRP!$D$8:$D$10)*(G6222/100)*(E6222/1000)),
IF(C6222="Spirits",
SUM(LOOKUP(2,1/(SRP!$B$2:$B$7&lt;=E6222)/(SRP!$C$2:$C$7&gt;=E6222),SRP!$D$2:$D$7)*(G6222/100)*(E6222/1000)),
IF(AND(C6222="Wine",D6222="Fortified Wines"),
SUM(LOOKUP(2,1/(SRP!$B$26:$B$29&lt;=E6222)/(SRP!$C$26:$C$29&gt;=E6222),SRP!$D$26:$D$29)*(G6222/100)*(E6222/1000)),
IF(C6222="Wine",
SUM(LOOKUP(2,1/(SRP!$B$21:$B$25&lt;=E6222)/(SRP!$C$21:$C$25&gt;=E6222),SRP!$D$21:$D$25)*(G6222/100)*(E6222/1000)),
IF(AND(C6222="Ready to Drink",D6222="RTD-One Pour Cocktail&gt;7%&lt;=14.5"),
SUM(LOOKUP(2,1/(SRP!$B$16:$B$20&lt;=E6222)/(SRP!$C$16:$C$20&gt;=E6222),SRP!$D$16:$D$20)*(G6222/100)*(E6222/1000)),
IF(C6222="Ready to Drink",
SUM(LOOKUP(2,1/(SRP!$B$11:$B$15&lt;=E6222)/(SRP!$C$11:$C$15&gt;=E6222),SRP!$D$11:$D$15)*(G6222/100)*(E6222/1000)),
0)))))),2)</f>
        <v>7.32</v>
      </c>
      <c r="L6222" s="173" t="str">
        <f t="shared" si="97"/>
        <v>Wine750</v>
      </c>
      <c r="M6222" s="154">
        <f>VLOOKUP(L6222,'Slope %'!C:D,2,0)</f>
        <v>0.1</v>
      </c>
    </row>
    <row r="6223" spans="1:13" x14ac:dyDescent="0.25">
      <c r="A6223" s="169">
        <v>65516</v>
      </c>
      <c r="B6223" s="170" t="s">
        <v>4586</v>
      </c>
      <c r="C6223" s="170" t="s">
        <v>263</v>
      </c>
      <c r="D6223" s="170" t="s">
        <v>264</v>
      </c>
      <c r="E6223" s="170">
        <v>250</v>
      </c>
      <c r="F6223" s="170">
        <v>24</v>
      </c>
      <c r="G6223" s="171">
        <v>12</v>
      </c>
      <c r="H6223" s="170" t="s">
        <v>3142</v>
      </c>
      <c r="I6223" s="171">
        <v>4.1900000000000004</v>
      </c>
      <c r="J6223" s="169">
        <v>1</v>
      </c>
      <c r="K6223" s="154" cm="1">
        <f t="array" ref="K6223">ROUND(
IF(C6223="Beer",
SUM(LOOKUP(2,1/(SRP!$B$8:$B$10&lt;=E6223)/(SRP!$C$8:$C$10&gt;=E6223),SRP!$D$8:$D$10)*(G6223/100)*(E6223/1000)),
IF(C6223="Spirits",
SUM(LOOKUP(2,1/(SRP!$B$2:$B$7&lt;=E6223)/(SRP!$C$2:$C$7&gt;=E6223),SRP!$D$2:$D$7)*(G6223/100)*(E6223/1000)),
IF(AND(C6223="Wine",D6223="Fortified Wines"),
SUM(LOOKUP(2,1/(SRP!$B$26:$B$29&lt;=E6223)/(SRP!$C$26:$C$29&gt;=E6223),SRP!$D$26:$D$29)*(G6223/100)*(E6223/1000)),
IF(C6223="Wine",
SUM(LOOKUP(2,1/(SRP!$B$21:$B$25&lt;=E6223)/(SRP!$C$21:$C$25&gt;=E6223),SRP!$D$21:$D$25)*(G6223/100)*(E6223/1000)),
IF(AND(C6223="Ready to Drink",D6223="RTD-One Pour Cocktail&gt;7%&lt;=14.5"),
SUM(LOOKUP(2,1/(SRP!$B$16:$B$20&lt;=E6223)/(SRP!$C$16:$C$20&gt;=E6223),SRP!$D$16:$D$20)*(G6223/100)*(E6223/1000)),
IF(C6223="Ready to Drink",
SUM(LOOKUP(2,1/(SRP!$B$11:$B$15&lt;=E6223)/(SRP!$C$11:$C$15&gt;=E6223),SRP!$D$11:$D$15)*(G6223/100)*(E6223/1000)),
0)))))),2)</f>
        <v>2.66</v>
      </c>
      <c r="L6223" s="173" t="str">
        <f t="shared" si="97"/>
        <v>Ready to Drink250</v>
      </c>
      <c r="M6223" s="154">
        <f>VLOOKUP(L6223,'Slope %'!C:D,2,0)</f>
        <v>0.12</v>
      </c>
    </row>
    <row r="6224" spans="1:13" x14ac:dyDescent="0.25">
      <c r="A6224" s="169">
        <v>65516</v>
      </c>
      <c r="B6224" s="170" t="s">
        <v>4586</v>
      </c>
      <c r="C6224" s="170" t="s">
        <v>263</v>
      </c>
      <c r="D6224" s="170" t="s">
        <v>264</v>
      </c>
      <c r="E6224" s="170">
        <v>250</v>
      </c>
      <c r="F6224" s="170">
        <v>24</v>
      </c>
      <c r="G6224" s="171">
        <v>12</v>
      </c>
      <c r="H6224" s="170" t="s">
        <v>3142</v>
      </c>
      <c r="I6224" s="171">
        <v>4.1900000000000004</v>
      </c>
      <c r="J6224" s="169">
        <v>1</v>
      </c>
      <c r="K6224" s="154" cm="1">
        <f t="array" ref="K6224">ROUND(
IF(C6224="Beer",
SUM(LOOKUP(2,1/(SRP!$B$8:$B$10&lt;=E6224)/(SRP!$C$8:$C$10&gt;=E6224),SRP!$D$8:$D$10)*(G6224/100)*(E6224/1000)),
IF(C6224="Spirits",
SUM(LOOKUP(2,1/(SRP!$B$2:$B$7&lt;=E6224)/(SRP!$C$2:$C$7&gt;=E6224),SRP!$D$2:$D$7)*(G6224/100)*(E6224/1000)),
IF(AND(C6224="Wine",D6224="Fortified Wines"),
SUM(LOOKUP(2,1/(SRP!$B$26:$B$29&lt;=E6224)/(SRP!$C$26:$C$29&gt;=E6224),SRP!$D$26:$D$29)*(G6224/100)*(E6224/1000)),
IF(C6224="Wine",
SUM(LOOKUP(2,1/(SRP!$B$21:$B$25&lt;=E6224)/(SRP!$C$21:$C$25&gt;=E6224),SRP!$D$21:$D$25)*(G6224/100)*(E6224/1000)),
IF(AND(C6224="Ready to Drink",D6224="RTD-One Pour Cocktail&gt;7%&lt;=14.5"),
SUM(LOOKUP(2,1/(SRP!$B$16:$B$20&lt;=E6224)/(SRP!$C$16:$C$20&gt;=E6224),SRP!$D$16:$D$20)*(G6224/100)*(E6224/1000)),
IF(C6224="Ready to Drink",
SUM(LOOKUP(2,1/(SRP!$B$11:$B$15&lt;=E6224)/(SRP!$C$11:$C$15&gt;=E6224),SRP!$D$11:$D$15)*(G6224/100)*(E6224/1000)),
0)))))),2)</f>
        <v>2.66</v>
      </c>
      <c r="L6224" s="173" t="str">
        <f t="shared" si="97"/>
        <v>Ready to Drink250</v>
      </c>
      <c r="M6224" s="154">
        <f>VLOOKUP(L6224,'Slope %'!C:D,2,0)</f>
        <v>0.12</v>
      </c>
    </row>
    <row r="6225" spans="1:13" x14ac:dyDescent="0.25">
      <c r="A6225" s="169">
        <v>65517</v>
      </c>
      <c r="B6225" s="170" t="s">
        <v>4587</v>
      </c>
      <c r="C6225" s="170" t="s">
        <v>24</v>
      </c>
      <c r="D6225" s="170" t="s">
        <v>166</v>
      </c>
      <c r="E6225" s="170">
        <v>750</v>
      </c>
      <c r="F6225" s="170">
        <v>12</v>
      </c>
      <c r="G6225" s="171">
        <v>13.2</v>
      </c>
      <c r="H6225" s="170" t="s">
        <v>26</v>
      </c>
      <c r="I6225" s="171">
        <v>15.99</v>
      </c>
      <c r="J6225" s="169">
        <v>1</v>
      </c>
      <c r="K6225" s="154" cm="1">
        <f t="array" ref="K6225">ROUND(
IF(C6225="Beer",
SUM(LOOKUP(2,1/(SRP!$B$8:$B$10&lt;=E6225)/(SRP!$C$8:$C$10&gt;=E6225),SRP!$D$8:$D$10)*(G6225/100)*(E6225/1000)),
IF(C6225="Spirits",
SUM(LOOKUP(2,1/(SRP!$B$2:$B$7&lt;=E6225)/(SRP!$C$2:$C$7&gt;=E6225),SRP!$D$2:$D$7)*(G6225/100)*(E6225/1000)),
IF(AND(C6225="Wine",D6225="Fortified Wines"),
SUM(LOOKUP(2,1/(SRP!$B$26:$B$29&lt;=E6225)/(SRP!$C$26:$C$29&gt;=E6225),SRP!$D$26:$D$29)*(G6225/100)*(E6225/1000)),
IF(C6225="Wine",
SUM(LOOKUP(2,1/(SRP!$B$21:$B$25&lt;=E6225)/(SRP!$C$21:$C$25&gt;=E6225),SRP!$D$21:$D$25)*(G6225/100)*(E6225/1000)),
IF(AND(C6225="Ready to Drink",D6225="RTD-One Pour Cocktail&gt;7%&lt;=14.5"),
SUM(LOOKUP(2,1/(SRP!$B$16:$B$20&lt;=E6225)/(SRP!$C$16:$C$20&gt;=E6225),SRP!$D$16:$D$20)*(G6225/100)*(E6225/1000)),
IF(C6225="Ready to Drink",
SUM(LOOKUP(2,1/(SRP!$B$11:$B$15&lt;=E6225)/(SRP!$C$11:$C$15&gt;=E6225),SRP!$D$11:$D$15)*(G6225/100)*(E6225/1000)),
0)))))),2)</f>
        <v>7.73</v>
      </c>
      <c r="L6225" s="173" t="str">
        <f t="shared" si="97"/>
        <v>Wine750</v>
      </c>
      <c r="M6225" s="154">
        <f>VLOOKUP(L6225,'Slope %'!C:D,2,0)</f>
        <v>0.1</v>
      </c>
    </row>
    <row r="6226" spans="1:13" x14ac:dyDescent="0.25">
      <c r="A6226" s="169">
        <v>65519</v>
      </c>
      <c r="B6226" s="170" t="s">
        <v>4588</v>
      </c>
      <c r="C6226" s="170" t="s">
        <v>263</v>
      </c>
      <c r="D6226" s="170" t="s">
        <v>264</v>
      </c>
      <c r="E6226" s="170">
        <v>250</v>
      </c>
      <c r="F6226" s="170">
        <v>24</v>
      </c>
      <c r="G6226" s="171">
        <v>12</v>
      </c>
      <c r="H6226" s="170" t="s">
        <v>3142</v>
      </c>
      <c r="I6226" s="171">
        <v>4.1900000000000004</v>
      </c>
      <c r="J6226" s="169">
        <v>1</v>
      </c>
      <c r="K6226" s="154" cm="1">
        <f t="array" ref="K6226">ROUND(
IF(C6226="Beer",
SUM(LOOKUP(2,1/(SRP!$B$8:$B$10&lt;=E6226)/(SRP!$C$8:$C$10&gt;=E6226),SRP!$D$8:$D$10)*(G6226/100)*(E6226/1000)),
IF(C6226="Spirits",
SUM(LOOKUP(2,1/(SRP!$B$2:$B$7&lt;=E6226)/(SRP!$C$2:$C$7&gt;=E6226),SRP!$D$2:$D$7)*(G6226/100)*(E6226/1000)),
IF(AND(C6226="Wine",D6226="Fortified Wines"),
SUM(LOOKUP(2,1/(SRP!$B$26:$B$29&lt;=E6226)/(SRP!$C$26:$C$29&gt;=E6226),SRP!$D$26:$D$29)*(G6226/100)*(E6226/1000)),
IF(C6226="Wine",
SUM(LOOKUP(2,1/(SRP!$B$21:$B$25&lt;=E6226)/(SRP!$C$21:$C$25&gt;=E6226),SRP!$D$21:$D$25)*(G6226/100)*(E6226/1000)),
IF(AND(C6226="Ready to Drink",D6226="RTD-One Pour Cocktail&gt;7%&lt;=14.5"),
SUM(LOOKUP(2,1/(SRP!$B$16:$B$20&lt;=E6226)/(SRP!$C$16:$C$20&gt;=E6226),SRP!$D$16:$D$20)*(G6226/100)*(E6226/1000)),
IF(C6226="Ready to Drink",
SUM(LOOKUP(2,1/(SRP!$B$11:$B$15&lt;=E6226)/(SRP!$C$11:$C$15&gt;=E6226),SRP!$D$11:$D$15)*(G6226/100)*(E6226/1000)),
0)))))),2)</f>
        <v>2.66</v>
      </c>
      <c r="L6226" s="173" t="str">
        <f t="shared" si="97"/>
        <v>Ready to Drink250</v>
      </c>
      <c r="M6226" s="154">
        <f>VLOOKUP(L6226,'Slope %'!C:D,2,0)</f>
        <v>0.12</v>
      </c>
    </row>
    <row r="6227" spans="1:13" x14ac:dyDescent="0.25">
      <c r="A6227" s="169">
        <v>65519</v>
      </c>
      <c r="B6227" s="170" t="s">
        <v>4588</v>
      </c>
      <c r="C6227" s="170" t="s">
        <v>263</v>
      </c>
      <c r="D6227" s="170" t="s">
        <v>264</v>
      </c>
      <c r="E6227" s="170">
        <v>250</v>
      </c>
      <c r="F6227" s="170">
        <v>24</v>
      </c>
      <c r="G6227" s="171">
        <v>12</v>
      </c>
      <c r="H6227" s="170" t="s">
        <v>3142</v>
      </c>
      <c r="I6227" s="171">
        <v>4.1900000000000004</v>
      </c>
      <c r="J6227" s="169">
        <v>1</v>
      </c>
      <c r="K6227" s="154" cm="1">
        <f t="array" ref="K6227">ROUND(
IF(C6227="Beer",
SUM(LOOKUP(2,1/(SRP!$B$8:$B$10&lt;=E6227)/(SRP!$C$8:$C$10&gt;=E6227),SRP!$D$8:$D$10)*(G6227/100)*(E6227/1000)),
IF(C6227="Spirits",
SUM(LOOKUP(2,1/(SRP!$B$2:$B$7&lt;=E6227)/(SRP!$C$2:$C$7&gt;=E6227),SRP!$D$2:$D$7)*(G6227/100)*(E6227/1000)),
IF(AND(C6227="Wine",D6227="Fortified Wines"),
SUM(LOOKUP(2,1/(SRP!$B$26:$B$29&lt;=E6227)/(SRP!$C$26:$C$29&gt;=E6227),SRP!$D$26:$D$29)*(G6227/100)*(E6227/1000)),
IF(C6227="Wine",
SUM(LOOKUP(2,1/(SRP!$B$21:$B$25&lt;=E6227)/(SRP!$C$21:$C$25&gt;=E6227),SRP!$D$21:$D$25)*(G6227/100)*(E6227/1000)),
IF(AND(C6227="Ready to Drink",D6227="RTD-One Pour Cocktail&gt;7%&lt;=14.5"),
SUM(LOOKUP(2,1/(SRP!$B$16:$B$20&lt;=E6227)/(SRP!$C$16:$C$20&gt;=E6227),SRP!$D$16:$D$20)*(G6227/100)*(E6227/1000)),
IF(C6227="Ready to Drink",
SUM(LOOKUP(2,1/(SRP!$B$11:$B$15&lt;=E6227)/(SRP!$C$11:$C$15&gt;=E6227),SRP!$D$11:$D$15)*(G6227/100)*(E6227/1000)),
0)))))),2)</f>
        <v>2.66</v>
      </c>
      <c r="L6227" s="173" t="str">
        <f t="shared" si="97"/>
        <v>Ready to Drink250</v>
      </c>
      <c r="M6227" s="154">
        <f>VLOOKUP(L6227,'Slope %'!C:D,2,0)</f>
        <v>0.12</v>
      </c>
    </row>
    <row r="6228" spans="1:13" x14ac:dyDescent="0.25">
      <c r="A6228" s="169">
        <v>65520</v>
      </c>
      <c r="B6228" s="170" t="s">
        <v>4589</v>
      </c>
      <c r="C6228" s="170" t="s">
        <v>24</v>
      </c>
      <c r="D6228" s="170" t="s">
        <v>34</v>
      </c>
      <c r="E6228" s="170">
        <v>750</v>
      </c>
      <c r="F6228" s="170">
        <v>12</v>
      </c>
      <c r="G6228" s="171">
        <v>13</v>
      </c>
      <c r="H6228" s="170" t="s">
        <v>35</v>
      </c>
      <c r="I6228" s="171">
        <v>15.99</v>
      </c>
      <c r="J6228" s="169">
        <v>1</v>
      </c>
      <c r="K6228" s="154" cm="1">
        <f t="array" ref="K6228">ROUND(
IF(C6228="Beer",
SUM(LOOKUP(2,1/(SRP!$B$8:$B$10&lt;=E6228)/(SRP!$C$8:$C$10&gt;=E6228),SRP!$D$8:$D$10)*(G6228/100)*(E6228/1000)),
IF(C6228="Spirits",
SUM(LOOKUP(2,1/(SRP!$B$2:$B$7&lt;=E6228)/(SRP!$C$2:$C$7&gt;=E6228),SRP!$D$2:$D$7)*(G6228/100)*(E6228/1000)),
IF(AND(C6228="Wine",D6228="Fortified Wines"),
SUM(LOOKUP(2,1/(SRP!$B$26:$B$29&lt;=E6228)/(SRP!$C$26:$C$29&gt;=E6228),SRP!$D$26:$D$29)*(G6228/100)*(E6228/1000)),
IF(C6228="Wine",
SUM(LOOKUP(2,1/(SRP!$B$21:$B$25&lt;=E6228)/(SRP!$C$21:$C$25&gt;=E6228),SRP!$D$21:$D$25)*(G6228/100)*(E6228/1000)),
IF(AND(C6228="Ready to Drink",D6228="RTD-One Pour Cocktail&gt;7%&lt;=14.5"),
SUM(LOOKUP(2,1/(SRP!$B$16:$B$20&lt;=E6228)/(SRP!$C$16:$C$20&gt;=E6228),SRP!$D$16:$D$20)*(G6228/100)*(E6228/1000)),
IF(C6228="Ready to Drink",
SUM(LOOKUP(2,1/(SRP!$B$11:$B$15&lt;=E6228)/(SRP!$C$11:$C$15&gt;=E6228),SRP!$D$11:$D$15)*(G6228/100)*(E6228/1000)),
0)))))),2)</f>
        <v>7.61</v>
      </c>
      <c r="L6228" s="173" t="str">
        <f t="shared" si="97"/>
        <v>Wine750</v>
      </c>
      <c r="M6228" s="154">
        <f>VLOOKUP(L6228,'Slope %'!C:D,2,0)</f>
        <v>0.1</v>
      </c>
    </row>
    <row r="6229" spans="1:13" x14ac:dyDescent="0.25">
      <c r="A6229" s="169">
        <v>65523</v>
      </c>
      <c r="B6229" s="170" t="s">
        <v>4590</v>
      </c>
      <c r="C6229" s="170" t="s">
        <v>24</v>
      </c>
      <c r="D6229" s="170" t="s">
        <v>66</v>
      </c>
      <c r="E6229" s="170">
        <v>750</v>
      </c>
      <c r="F6229" s="170">
        <v>6</v>
      </c>
      <c r="G6229" s="171">
        <v>13</v>
      </c>
      <c r="H6229" s="170" t="s">
        <v>177</v>
      </c>
      <c r="I6229" s="171">
        <v>66.989999999999995</v>
      </c>
      <c r="J6229" s="169">
        <v>1</v>
      </c>
      <c r="K6229" s="154" cm="1">
        <f t="array" ref="K6229">ROUND(
IF(C6229="Beer",
SUM(LOOKUP(2,1/(SRP!$B$8:$B$10&lt;=E6229)/(SRP!$C$8:$C$10&gt;=E6229),SRP!$D$8:$D$10)*(G6229/100)*(E6229/1000)),
IF(C6229="Spirits",
SUM(LOOKUP(2,1/(SRP!$B$2:$B$7&lt;=E6229)/(SRP!$C$2:$C$7&gt;=E6229),SRP!$D$2:$D$7)*(G6229/100)*(E6229/1000)),
IF(AND(C6229="Wine",D6229="Fortified Wines"),
SUM(LOOKUP(2,1/(SRP!$B$26:$B$29&lt;=E6229)/(SRP!$C$26:$C$29&gt;=E6229),SRP!$D$26:$D$29)*(G6229/100)*(E6229/1000)),
IF(C6229="Wine",
SUM(LOOKUP(2,1/(SRP!$B$21:$B$25&lt;=E6229)/(SRP!$C$21:$C$25&gt;=E6229),SRP!$D$21:$D$25)*(G6229/100)*(E6229/1000)),
IF(AND(C6229="Ready to Drink",D6229="RTD-One Pour Cocktail&gt;7%&lt;=14.5"),
SUM(LOOKUP(2,1/(SRP!$B$16:$B$20&lt;=E6229)/(SRP!$C$16:$C$20&gt;=E6229),SRP!$D$16:$D$20)*(G6229/100)*(E6229/1000)),
IF(C6229="Ready to Drink",
SUM(LOOKUP(2,1/(SRP!$B$11:$B$15&lt;=E6229)/(SRP!$C$11:$C$15&gt;=E6229),SRP!$D$11:$D$15)*(G6229/100)*(E6229/1000)),
0)))))),2)</f>
        <v>7.61</v>
      </c>
      <c r="L6229" s="173" t="str">
        <f t="shared" si="97"/>
        <v>Wine750</v>
      </c>
      <c r="M6229" s="154">
        <f>VLOOKUP(L6229,'Slope %'!C:D,2,0)</f>
        <v>0.1</v>
      </c>
    </row>
    <row r="6230" spans="1:13" x14ac:dyDescent="0.25">
      <c r="A6230" s="169">
        <v>65524</v>
      </c>
      <c r="B6230" s="170" t="s">
        <v>4591</v>
      </c>
      <c r="C6230" s="170" t="s">
        <v>11</v>
      </c>
      <c r="D6230" s="170" t="s">
        <v>474</v>
      </c>
      <c r="E6230" s="170">
        <v>473</v>
      </c>
      <c r="F6230" s="170">
        <v>24</v>
      </c>
      <c r="G6230" s="171">
        <v>5</v>
      </c>
      <c r="H6230" s="170" t="s">
        <v>1556</v>
      </c>
      <c r="I6230" s="171">
        <v>4.75</v>
      </c>
      <c r="J6230" s="169">
        <v>1</v>
      </c>
      <c r="K6230" s="154" cm="1">
        <f t="array" ref="K6230">ROUND(
IF(C6230="Beer",
SUM(LOOKUP(2,1/(SRP!$B$8:$B$10&lt;=E6230)/(SRP!$C$8:$C$10&gt;=E6230),SRP!$D$8:$D$10)*(G6230/100)*(E6230/1000)),
IF(C6230="Spirits",
SUM(LOOKUP(2,1/(SRP!$B$2:$B$7&lt;=E6230)/(SRP!$C$2:$C$7&gt;=E6230),SRP!$D$2:$D$7)*(G6230/100)*(E6230/1000)),
IF(AND(C6230="Wine",D6230="Fortified Wines"),
SUM(LOOKUP(2,1/(SRP!$B$26:$B$29&lt;=E6230)/(SRP!$C$26:$C$29&gt;=E6230),SRP!$D$26:$D$29)*(G6230/100)*(E6230/1000)),
IF(C6230="Wine",
SUM(LOOKUP(2,1/(SRP!$B$21:$B$25&lt;=E6230)/(SRP!$C$21:$C$25&gt;=E6230),SRP!$D$21:$D$25)*(G6230/100)*(E6230/1000)),
IF(AND(C6230="Ready to Drink",D6230="RTD-One Pour Cocktail&gt;7%&lt;=14.5"),
SUM(LOOKUP(2,1/(SRP!$B$16:$B$20&lt;=E6230)/(SRP!$C$16:$C$20&gt;=E6230),SRP!$D$16:$D$20)*(G6230/100)*(E6230/1000)),
IF(C6230="Ready to Drink",
SUM(LOOKUP(2,1/(SRP!$B$11:$B$15&lt;=E6230)/(SRP!$C$11:$C$15&gt;=E6230),SRP!$D$11:$D$15)*(G6230/100)*(E6230/1000)),
0)))))),2)</f>
        <v>1.85</v>
      </c>
      <c r="L6230" s="173" t="str">
        <f t="shared" si="97"/>
        <v>Beer473</v>
      </c>
      <c r="M6230" s="154">
        <f>VLOOKUP(L6230,'Slope %'!C:D,2,0)</f>
        <v>0.12</v>
      </c>
    </row>
    <row r="6231" spans="1:13" x14ac:dyDescent="0.25">
      <c r="A6231" s="169">
        <v>65524</v>
      </c>
      <c r="B6231" s="170" t="s">
        <v>4591</v>
      </c>
      <c r="C6231" s="170" t="s">
        <v>11</v>
      </c>
      <c r="D6231" s="170" t="s">
        <v>474</v>
      </c>
      <c r="E6231" s="170">
        <v>473</v>
      </c>
      <c r="F6231" s="170">
        <v>24</v>
      </c>
      <c r="G6231" s="171">
        <v>5</v>
      </c>
      <c r="H6231" s="170" t="s">
        <v>1556</v>
      </c>
      <c r="I6231" s="171">
        <v>4.75</v>
      </c>
      <c r="J6231" s="169">
        <v>1</v>
      </c>
      <c r="K6231" s="154" cm="1">
        <f t="array" ref="K6231">ROUND(
IF(C6231="Beer",
SUM(LOOKUP(2,1/(SRP!$B$8:$B$10&lt;=E6231)/(SRP!$C$8:$C$10&gt;=E6231),SRP!$D$8:$D$10)*(G6231/100)*(E6231/1000)),
IF(C6231="Spirits",
SUM(LOOKUP(2,1/(SRP!$B$2:$B$7&lt;=E6231)/(SRP!$C$2:$C$7&gt;=E6231),SRP!$D$2:$D$7)*(G6231/100)*(E6231/1000)),
IF(AND(C6231="Wine",D6231="Fortified Wines"),
SUM(LOOKUP(2,1/(SRP!$B$26:$B$29&lt;=E6231)/(SRP!$C$26:$C$29&gt;=E6231),SRP!$D$26:$D$29)*(G6231/100)*(E6231/1000)),
IF(C6231="Wine",
SUM(LOOKUP(2,1/(SRP!$B$21:$B$25&lt;=E6231)/(SRP!$C$21:$C$25&gt;=E6231),SRP!$D$21:$D$25)*(G6231/100)*(E6231/1000)),
IF(AND(C6231="Ready to Drink",D6231="RTD-One Pour Cocktail&gt;7%&lt;=14.5"),
SUM(LOOKUP(2,1/(SRP!$B$16:$B$20&lt;=E6231)/(SRP!$C$16:$C$20&gt;=E6231),SRP!$D$16:$D$20)*(G6231/100)*(E6231/1000)),
IF(C6231="Ready to Drink",
SUM(LOOKUP(2,1/(SRP!$B$11:$B$15&lt;=E6231)/(SRP!$C$11:$C$15&gt;=E6231),SRP!$D$11:$D$15)*(G6231/100)*(E6231/1000)),
0)))))),2)</f>
        <v>1.85</v>
      </c>
      <c r="L6231" s="173" t="str">
        <f t="shared" si="97"/>
        <v>Beer473</v>
      </c>
      <c r="M6231" s="154">
        <f>VLOOKUP(L6231,'Slope %'!C:D,2,0)</f>
        <v>0.12</v>
      </c>
    </row>
    <row r="6232" spans="1:13" x14ac:dyDescent="0.25">
      <c r="A6232" s="169">
        <v>65526</v>
      </c>
      <c r="B6232" s="170" t="s">
        <v>4592</v>
      </c>
      <c r="C6232" s="170" t="s">
        <v>24</v>
      </c>
      <c r="D6232" s="170" t="s">
        <v>34</v>
      </c>
      <c r="E6232" s="170">
        <v>750</v>
      </c>
      <c r="F6232" s="170">
        <v>6</v>
      </c>
      <c r="G6232" s="171">
        <v>14</v>
      </c>
      <c r="H6232" s="170" t="s">
        <v>177</v>
      </c>
      <c r="I6232" s="171">
        <v>85.99</v>
      </c>
      <c r="J6232" s="169">
        <v>1</v>
      </c>
      <c r="K6232" s="154" cm="1">
        <f t="array" ref="K6232">ROUND(
IF(C6232="Beer",
SUM(LOOKUP(2,1/(SRP!$B$8:$B$10&lt;=E6232)/(SRP!$C$8:$C$10&gt;=E6232),SRP!$D$8:$D$10)*(G6232/100)*(E6232/1000)),
IF(C6232="Spirits",
SUM(LOOKUP(2,1/(SRP!$B$2:$B$7&lt;=E6232)/(SRP!$C$2:$C$7&gt;=E6232),SRP!$D$2:$D$7)*(G6232/100)*(E6232/1000)),
IF(AND(C6232="Wine",D6232="Fortified Wines"),
SUM(LOOKUP(2,1/(SRP!$B$26:$B$29&lt;=E6232)/(SRP!$C$26:$C$29&gt;=E6232),SRP!$D$26:$D$29)*(G6232/100)*(E6232/1000)),
IF(C6232="Wine",
SUM(LOOKUP(2,1/(SRP!$B$21:$B$25&lt;=E6232)/(SRP!$C$21:$C$25&gt;=E6232),SRP!$D$21:$D$25)*(G6232/100)*(E6232/1000)),
IF(AND(C6232="Ready to Drink",D6232="RTD-One Pour Cocktail&gt;7%&lt;=14.5"),
SUM(LOOKUP(2,1/(SRP!$B$16:$B$20&lt;=E6232)/(SRP!$C$16:$C$20&gt;=E6232),SRP!$D$16:$D$20)*(G6232/100)*(E6232/1000)),
IF(C6232="Ready to Drink",
SUM(LOOKUP(2,1/(SRP!$B$11:$B$15&lt;=E6232)/(SRP!$C$11:$C$15&gt;=E6232),SRP!$D$11:$D$15)*(G6232/100)*(E6232/1000)),
0)))))),2)</f>
        <v>8.1999999999999993</v>
      </c>
      <c r="L6232" s="173" t="str">
        <f t="shared" si="97"/>
        <v>Wine750</v>
      </c>
      <c r="M6232" s="154">
        <f>VLOOKUP(L6232,'Slope %'!C:D,2,0)</f>
        <v>0.1</v>
      </c>
    </row>
    <row r="6233" spans="1:13" x14ac:dyDescent="0.25">
      <c r="A6233" s="169">
        <v>65527</v>
      </c>
      <c r="B6233" s="170" t="s">
        <v>4593</v>
      </c>
      <c r="C6233" s="170" t="s">
        <v>263</v>
      </c>
      <c r="D6233" s="170" t="s">
        <v>264</v>
      </c>
      <c r="E6233" s="170">
        <v>4260</v>
      </c>
      <c r="F6233" s="170">
        <v>2</v>
      </c>
      <c r="G6233" s="171">
        <v>7</v>
      </c>
      <c r="H6233" s="170" t="s">
        <v>222</v>
      </c>
      <c r="I6233" s="171">
        <v>31.03</v>
      </c>
      <c r="J6233" s="169">
        <v>12</v>
      </c>
      <c r="K6233" s="154" cm="1">
        <f t="array" ref="K6233">ROUND(
IF(C6233="Beer",
SUM(LOOKUP(2,1/(SRP!$B$8:$B$10&lt;=E6233)/(SRP!$C$8:$C$10&gt;=E6233),SRP!$D$8:$D$10)*(G6233/100)*(E6233/1000)),
IF(C6233="Spirits",
SUM(LOOKUP(2,1/(SRP!$B$2:$B$7&lt;=E6233)/(SRP!$C$2:$C$7&gt;=E6233),SRP!$D$2:$D$7)*(G6233/100)*(E6233/1000)),
IF(AND(C6233="Wine",D6233="Fortified Wines"),
SUM(LOOKUP(2,1/(SRP!$B$26:$B$29&lt;=E6233)/(SRP!$C$26:$C$29&gt;=E6233),SRP!$D$26:$D$29)*(G6233/100)*(E6233/1000)),
IF(C6233="Wine",
SUM(LOOKUP(2,1/(SRP!$B$21:$B$25&lt;=E6233)/(SRP!$C$21:$C$25&gt;=E6233),SRP!$D$21:$D$25)*(G6233/100)*(E6233/1000)),
IF(AND(C6233="Ready to Drink",D6233="RTD-One Pour Cocktail&gt;7%&lt;=14.5"),
SUM(LOOKUP(2,1/(SRP!$B$16:$B$20&lt;=E6233)/(SRP!$C$16:$C$20&gt;=E6233),SRP!$D$16:$D$20)*(G6233/100)*(E6233/1000)),
IF(C6233="Ready to Drink",
SUM(LOOKUP(2,1/(SRP!$B$11:$B$15&lt;=E6233)/(SRP!$C$11:$C$15&gt;=E6233),SRP!$D$11:$D$15)*(G6233/100)*(E6233/1000)),
0)))))),2)</f>
        <v>23.28</v>
      </c>
      <c r="L6233" s="173" t="str">
        <f t="shared" si="97"/>
        <v>Ready to Drink4260</v>
      </c>
      <c r="M6233" s="154">
        <f>VLOOKUP(L6233,'Slope %'!C:D,2,0)</f>
        <v>7.0000000000000007E-2</v>
      </c>
    </row>
    <row r="6234" spans="1:13" x14ac:dyDescent="0.25">
      <c r="A6234" s="169">
        <v>65528</v>
      </c>
      <c r="B6234" s="170" t="s">
        <v>4594</v>
      </c>
      <c r="C6234" s="170" t="s">
        <v>11</v>
      </c>
      <c r="D6234" s="170" t="s">
        <v>12</v>
      </c>
      <c r="E6234" s="170">
        <v>473</v>
      </c>
      <c r="F6234" s="170">
        <v>24</v>
      </c>
      <c r="G6234" s="171">
        <v>4.5</v>
      </c>
      <c r="H6234" s="170" t="s">
        <v>1136</v>
      </c>
      <c r="I6234" s="171">
        <v>3.5</v>
      </c>
      <c r="J6234" s="169">
        <v>1</v>
      </c>
      <c r="K6234" s="154" cm="1">
        <f t="array" ref="K6234">ROUND(
IF(C6234="Beer",
SUM(LOOKUP(2,1/(SRP!$B$8:$B$10&lt;=E6234)/(SRP!$C$8:$C$10&gt;=E6234),SRP!$D$8:$D$10)*(G6234/100)*(E6234/1000)),
IF(C6234="Spirits",
SUM(LOOKUP(2,1/(SRP!$B$2:$B$7&lt;=E6234)/(SRP!$C$2:$C$7&gt;=E6234),SRP!$D$2:$D$7)*(G6234/100)*(E6234/1000)),
IF(AND(C6234="Wine",D6234="Fortified Wines"),
SUM(LOOKUP(2,1/(SRP!$B$26:$B$29&lt;=E6234)/(SRP!$C$26:$C$29&gt;=E6234),SRP!$D$26:$D$29)*(G6234/100)*(E6234/1000)),
IF(C6234="Wine",
SUM(LOOKUP(2,1/(SRP!$B$21:$B$25&lt;=E6234)/(SRP!$C$21:$C$25&gt;=E6234),SRP!$D$21:$D$25)*(G6234/100)*(E6234/1000)),
IF(AND(C6234="Ready to Drink",D6234="RTD-One Pour Cocktail&gt;7%&lt;=14.5"),
SUM(LOOKUP(2,1/(SRP!$B$16:$B$20&lt;=E6234)/(SRP!$C$16:$C$20&gt;=E6234),SRP!$D$16:$D$20)*(G6234/100)*(E6234/1000)),
IF(C6234="Ready to Drink",
SUM(LOOKUP(2,1/(SRP!$B$11:$B$15&lt;=E6234)/(SRP!$C$11:$C$15&gt;=E6234),SRP!$D$11:$D$15)*(G6234/100)*(E6234/1000)),
0)))))),2)</f>
        <v>1.66</v>
      </c>
      <c r="L6234" s="173" t="str">
        <f t="shared" si="97"/>
        <v>Beer473</v>
      </c>
      <c r="M6234" s="154">
        <f>VLOOKUP(L6234,'Slope %'!C:D,2,0)</f>
        <v>0.12</v>
      </c>
    </row>
    <row r="6235" spans="1:13" x14ac:dyDescent="0.25">
      <c r="A6235" s="169">
        <v>65528</v>
      </c>
      <c r="B6235" s="170" t="s">
        <v>4594</v>
      </c>
      <c r="C6235" s="170" t="s">
        <v>11</v>
      </c>
      <c r="D6235" s="170" t="s">
        <v>12</v>
      </c>
      <c r="E6235" s="170">
        <v>473</v>
      </c>
      <c r="F6235" s="170">
        <v>24</v>
      </c>
      <c r="G6235" s="171">
        <v>4.5</v>
      </c>
      <c r="H6235" s="170" t="s">
        <v>1136</v>
      </c>
      <c r="I6235" s="171">
        <v>3.5</v>
      </c>
      <c r="J6235" s="169">
        <v>1</v>
      </c>
      <c r="K6235" s="154" cm="1">
        <f t="array" ref="K6235">ROUND(
IF(C6235="Beer",
SUM(LOOKUP(2,1/(SRP!$B$8:$B$10&lt;=E6235)/(SRP!$C$8:$C$10&gt;=E6235),SRP!$D$8:$D$10)*(G6235/100)*(E6235/1000)),
IF(C6235="Spirits",
SUM(LOOKUP(2,1/(SRP!$B$2:$B$7&lt;=E6235)/(SRP!$C$2:$C$7&gt;=E6235),SRP!$D$2:$D$7)*(G6235/100)*(E6235/1000)),
IF(AND(C6235="Wine",D6235="Fortified Wines"),
SUM(LOOKUP(2,1/(SRP!$B$26:$B$29&lt;=E6235)/(SRP!$C$26:$C$29&gt;=E6235),SRP!$D$26:$D$29)*(G6235/100)*(E6235/1000)),
IF(C6235="Wine",
SUM(LOOKUP(2,1/(SRP!$B$21:$B$25&lt;=E6235)/(SRP!$C$21:$C$25&gt;=E6235),SRP!$D$21:$D$25)*(G6235/100)*(E6235/1000)),
IF(AND(C6235="Ready to Drink",D6235="RTD-One Pour Cocktail&gt;7%&lt;=14.5"),
SUM(LOOKUP(2,1/(SRP!$B$16:$B$20&lt;=E6235)/(SRP!$C$16:$C$20&gt;=E6235),SRP!$D$16:$D$20)*(G6235/100)*(E6235/1000)),
IF(C6235="Ready to Drink",
SUM(LOOKUP(2,1/(SRP!$B$11:$B$15&lt;=E6235)/(SRP!$C$11:$C$15&gt;=E6235),SRP!$D$11:$D$15)*(G6235/100)*(E6235/1000)),
0)))))),2)</f>
        <v>1.66</v>
      </c>
      <c r="L6235" s="173" t="str">
        <f t="shared" si="97"/>
        <v>Beer473</v>
      </c>
      <c r="M6235" s="154">
        <f>VLOOKUP(L6235,'Slope %'!C:D,2,0)</f>
        <v>0.12</v>
      </c>
    </row>
    <row r="6236" spans="1:13" x14ac:dyDescent="0.25">
      <c r="A6236" s="169">
        <v>65533</v>
      </c>
      <c r="B6236" s="170" t="s">
        <v>4595</v>
      </c>
      <c r="C6236" s="170" t="s">
        <v>24</v>
      </c>
      <c r="D6236" s="170" t="s">
        <v>34</v>
      </c>
      <c r="E6236" s="170">
        <v>750</v>
      </c>
      <c r="F6236" s="170">
        <v>12</v>
      </c>
      <c r="G6236" s="171">
        <v>13.5</v>
      </c>
      <c r="H6236" s="170" t="s">
        <v>415</v>
      </c>
      <c r="I6236" s="171">
        <v>14.99</v>
      </c>
      <c r="J6236" s="169">
        <v>1</v>
      </c>
      <c r="K6236" s="154" cm="1">
        <f t="array" ref="K6236">ROUND(
IF(C6236="Beer",
SUM(LOOKUP(2,1/(SRP!$B$8:$B$10&lt;=E6236)/(SRP!$C$8:$C$10&gt;=E6236),SRP!$D$8:$D$10)*(G6236/100)*(E6236/1000)),
IF(C6236="Spirits",
SUM(LOOKUP(2,1/(SRP!$B$2:$B$7&lt;=E6236)/(SRP!$C$2:$C$7&gt;=E6236),SRP!$D$2:$D$7)*(G6236/100)*(E6236/1000)),
IF(AND(C6236="Wine",D6236="Fortified Wines"),
SUM(LOOKUP(2,1/(SRP!$B$26:$B$29&lt;=E6236)/(SRP!$C$26:$C$29&gt;=E6236),SRP!$D$26:$D$29)*(G6236/100)*(E6236/1000)),
IF(C6236="Wine",
SUM(LOOKUP(2,1/(SRP!$B$21:$B$25&lt;=E6236)/(SRP!$C$21:$C$25&gt;=E6236),SRP!$D$21:$D$25)*(G6236/100)*(E6236/1000)),
IF(AND(C6236="Ready to Drink",D6236="RTD-One Pour Cocktail&gt;7%&lt;=14.5"),
SUM(LOOKUP(2,1/(SRP!$B$16:$B$20&lt;=E6236)/(SRP!$C$16:$C$20&gt;=E6236),SRP!$D$16:$D$20)*(G6236/100)*(E6236/1000)),
IF(C6236="Ready to Drink",
SUM(LOOKUP(2,1/(SRP!$B$11:$B$15&lt;=E6236)/(SRP!$C$11:$C$15&gt;=E6236),SRP!$D$11:$D$15)*(G6236/100)*(E6236/1000)),
0)))))),2)</f>
        <v>7.9</v>
      </c>
      <c r="L6236" s="173" t="str">
        <f t="shared" si="97"/>
        <v>Wine750</v>
      </c>
      <c r="M6236" s="154">
        <f>VLOOKUP(L6236,'Slope %'!C:D,2,0)</f>
        <v>0.1</v>
      </c>
    </row>
    <row r="6237" spans="1:13" x14ac:dyDescent="0.25">
      <c r="A6237" s="169">
        <v>65535</v>
      </c>
      <c r="B6237" s="170" t="s">
        <v>4596</v>
      </c>
      <c r="C6237" s="170" t="s">
        <v>263</v>
      </c>
      <c r="D6237" s="170" t="s">
        <v>332</v>
      </c>
      <c r="E6237" s="170">
        <v>1000</v>
      </c>
      <c r="F6237" s="170">
        <v>6</v>
      </c>
      <c r="G6237" s="171">
        <v>10.8</v>
      </c>
      <c r="H6237" s="170" t="s">
        <v>342</v>
      </c>
      <c r="I6237" s="171">
        <v>19.989999999999998</v>
      </c>
      <c r="J6237" s="169">
        <v>4</v>
      </c>
      <c r="K6237" s="154" cm="1">
        <f t="array" ref="K6237">ROUND(
IF(C6237="Beer",
SUM(LOOKUP(2,1/(SRP!$B$8:$B$10&lt;=E6237)/(SRP!$C$8:$C$10&gt;=E6237),SRP!$D$8:$D$10)*(G6237/100)*(E6237/1000)),
IF(C6237="Spirits",
SUM(LOOKUP(2,1/(SRP!$B$2:$B$7&lt;=E6237)/(SRP!$C$2:$C$7&gt;=E6237),SRP!$D$2:$D$7)*(G6237/100)*(E6237/1000)),
IF(AND(C6237="Wine",D6237="Fortified Wines"),
SUM(LOOKUP(2,1/(SRP!$B$26:$B$29&lt;=E6237)/(SRP!$C$26:$C$29&gt;=E6237),SRP!$D$26:$D$29)*(G6237/100)*(E6237/1000)),
IF(C6237="Wine",
SUM(LOOKUP(2,1/(SRP!$B$21:$B$25&lt;=E6237)/(SRP!$C$21:$C$25&gt;=E6237),SRP!$D$21:$D$25)*(G6237/100)*(E6237/1000)),
IF(AND(C6237="Ready to Drink",D6237="RTD-One Pour Cocktail&gt;7%&lt;=14.5"),
SUM(LOOKUP(2,1/(SRP!$B$16:$B$20&lt;=E6237)/(SRP!$C$16:$C$20&gt;=E6237),SRP!$D$16:$D$20)*(G6237/100)*(E6237/1000)),
IF(C6237="Ready to Drink",
SUM(LOOKUP(2,1/(SRP!$B$11:$B$15&lt;=E6237)/(SRP!$C$11:$C$15&gt;=E6237),SRP!$D$11:$D$15)*(G6237/100)*(E6237/1000)),
0)))))),2)</f>
        <v>8.43</v>
      </c>
      <c r="L6237" s="173" t="str">
        <f t="shared" si="97"/>
        <v>Ready to Drink1000</v>
      </c>
      <c r="M6237" s="154">
        <f>VLOOKUP(L6237,'Slope %'!C:D,2,0)</f>
        <v>0.12</v>
      </c>
    </row>
    <row r="6238" spans="1:13" x14ac:dyDescent="0.25">
      <c r="A6238" s="169">
        <v>65539</v>
      </c>
      <c r="B6238" s="170" t="s">
        <v>4597</v>
      </c>
      <c r="C6238" s="170" t="s">
        <v>11</v>
      </c>
      <c r="D6238" s="170" t="s">
        <v>267</v>
      </c>
      <c r="E6238" s="170">
        <v>473</v>
      </c>
      <c r="F6238" s="170">
        <v>24</v>
      </c>
      <c r="G6238" s="171">
        <v>4.5999999999999996</v>
      </c>
      <c r="H6238" s="170" t="s">
        <v>1053</v>
      </c>
      <c r="I6238" s="171">
        <v>4.25</v>
      </c>
      <c r="J6238" s="169">
        <v>1</v>
      </c>
      <c r="K6238" s="154" cm="1">
        <f t="array" ref="K6238">ROUND(
IF(C6238="Beer",
SUM(LOOKUP(2,1/(SRP!$B$8:$B$10&lt;=E6238)/(SRP!$C$8:$C$10&gt;=E6238),SRP!$D$8:$D$10)*(G6238/100)*(E6238/1000)),
IF(C6238="Spirits",
SUM(LOOKUP(2,1/(SRP!$B$2:$B$7&lt;=E6238)/(SRP!$C$2:$C$7&gt;=E6238),SRP!$D$2:$D$7)*(G6238/100)*(E6238/1000)),
IF(AND(C6238="Wine",D6238="Fortified Wines"),
SUM(LOOKUP(2,1/(SRP!$B$26:$B$29&lt;=E6238)/(SRP!$C$26:$C$29&gt;=E6238),SRP!$D$26:$D$29)*(G6238/100)*(E6238/1000)),
IF(C6238="Wine",
SUM(LOOKUP(2,1/(SRP!$B$21:$B$25&lt;=E6238)/(SRP!$C$21:$C$25&gt;=E6238),SRP!$D$21:$D$25)*(G6238/100)*(E6238/1000)),
IF(AND(C6238="Ready to Drink",D6238="RTD-One Pour Cocktail&gt;7%&lt;=14.5"),
SUM(LOOKUP(2,1/(SRP!$B$16:$B$20&lt;=E6238)/(SRP!$C$16:$C$20&gt;=E6238),SRP!$D$16:$D$20)*(G6238/100)*(E6238/1000)),
IF(C6238="Ready to Drink",
SUM(LOOKUP(2,1/(SRP!$B$11:$B$15&lt;=E6238)/(SRP!$C$11:$C$15&gt;=E6238),SRP!$D$11:$D$15)*(G6238/100)*(E6238/1000)),
0)))))),2)</f>
        <v>1.7</v>
      </c>
      <c r="L6238" s="173" t="str">
        <f t="shared" si="97"/>
        <v>Beer473</v>
      </c>
      <c r="M6238" s="154">
        <f>VLOOKUP(L6238,'Slope %'!C:D,2,0)</f>
        <v>0.12</v>
      </c>
    </row>
    <row r="6239" spans="1:13" x14ac:dyDescent="0.25">
      <c r="A6239" s="169">
        <v>65539</v>
      </c>
      <c r="B6239" s="170" t="s">
        <v>4597</v>
      </c>
      <c r="C6239" s="170" t="s">
        <v>11</v>
      </c>
      <c r="D6239" s="170" t="s">
        <v>267</v>
      </c>
      <c r="E6239" s="170">
        <v>473</v>
      </c>
      <c r="F6239" s="170">
        <v>24</v>
      </c>
      <c r="G6239" s="171">
        <v>4.5999999999999996</v>
      </c>
      <c r="H6239" s="170" t="s">
        <v>1053</v>
      </c>
      <c r="I6239" s="171">
        <v>4.25</v>
      </c>
      <c r="J6239" s="169">
        <v>1</v>
      </c>
      <c r="K6239" s="154" cm="1">
        <f t="array" ref="K6239">ROUND(
IF(C6239="Beer",
SUM(LOOKUP(2,1/(SRP!$B$8:$B$10&lt;=E6239)/(SRP!$C$8:$C$10&gt;=E6239),SRP!$D$8:$D$10)*(G6239/100)*(E6239/1000)),
IF(C6239="Spirits",
SUM(LOOKUP(2,1/(SRP!$B$2:$B$7&lt;=E6239)/(SRP!$C$2:$C$7&gt;=E6239),SRP!$D$2:$D$7)*(G6239/100)*(E6239/1000)),
IF(AND(C6239="Wine",D6239="Fortified Wines"),
SUM(LOOKUP(2,1/(SRP!$B$26:$B$29&lt;=E6239)/(SRP!$C$26:$C$29&gt;=E6239),SRP!$D$26:$D$29)*(G6239/100)*(E6239/1000)),
IF(C6239="Wine",
SUM(LOOKUP(2,1/(SRP!$B$21:$B$25&lt;=E6239)/(SRP!$C$21:$C$25&gt;=E6239),SRP!$D$21:$D$25)*(G6239/100)*(E6239/1000)),
IF(AND(C6239="Ready to Drink",D6239="RTD-One Pour Cocktail&gt;7%&lt;=14.5"),
SUM(LOOKUP(2,1/(SRP!$B$16:$B$20&lt;=E6239)/(SRP!$C$16:$C$20&gt;=E6239),SRP!$D$16:$D$20)*(G6239/100)*(E6239/1000)),
IF(C6239="Ready to Drink",
SUM(LOOKUP(2,1/(SRP!$B$11:$B$15&lt;=E6239)/(SRP!$C$11:$C$15&gt;=E6239),SRP!$D$11:$D$15)*(G6239/100)*(E6239/1000)),
0)))))),2)</f>
        <v>1.7</v>
      </c>
      <c r="L6239" s="173" t="str">
        <f t="shared" si="97"/>
        <v>Beer473</v>
      </c>
      <c r="M6239" s="154">
        <f>VLOOKUP(L6239,'Slope %'!C:D,2,0)</f>
        <v>0.12</v>
      </c>
    </row>
    <row r="6240" spans="1:13" x14ac:dyDescent="0.25">
      <c r="A6240" s="169">
        <v>65540</v>
      </c>
      <c r="B6240" s="170" t="s">
        <v>4598</v>
      </c>
      <c r="C6240" s="170" t="s">
        <v>24</v>
      </c>
      <c r="D6240" s="170" t="s">
        <v>34</v>
      </c>
      <c r="E6240" s="170">
        <v>750</v>
      </c>
      <c r="F6240" s="170">
        <v>12</v>
      </c>
      <c r="G6240" s="171">
        <v>12</v>
      </c>
      <c r="H6240" s="170" t="s">
        <v>415</v>
      </c>
      <c r="I6240" s="171">
        <v>14.99</v>
      </c>
      <c r="J6240" s="169">
        <v>1</v>
      </c>
      <c r="K6240" s="154" cm="1">
        <f t="array" ref="K6240">ROUND(
IF(C6240="Beer",
SUM(LOOKUP(2,1/(SRP!$B$8:$B$10&lt;=E6240)/(SRP!$C$8:$C$10&gt;=E6240),SRP!$D$8:$D$10)*(G6240/100)*(E6240/1000)),
IF(C6240="Spirits",
SUM(LOOKUP(2,1/(SRP!$B$2:$B$7&lt;=E6240)/(SRP!$C$2:$C$7&gt;=E6240),SRP!$D$2:$D$7)*(G6240/100)*(E6240/1000)),
IF(AND(C6240="Wine",D6240="Fortified Wines"),
SUM(LOOKUP(2,1/(SRP!$B$26:$B$29&lt;=E6240)/(SRP!$C$26:$C$29&gt;=E6240),SRP!$D$26:$D$29)*(G6240/100)*(E6240/1000)),
IF(C6240="Wine",
SUM(LOOKUP(2,1/(SRP!$B$21:$B$25&lt;=E6240)/(SRP!$C$21:$C$25&gt;=E6240),SRP!$D$21:$D$25)*(G6240/100)*(E6240/1000)),
IF(AND(C6240="Ready to Drink",D6240="RTD-One Pour Cocktail&gt;7%&lt;=14.5"),
SUM(LOOKUP(2,1/(SRP!$B$16:$B$20&lt;=E6240)/(SRP!$C$16:$C$20&gt;=E6240),SRP!$D$16:$D$20)*(G6240/100)*(E6240/1000)),
IF(C6240="Ready to Drink",
SUM(LOOKUP(2,1/(SRP!$B$11:$B$15&lt;=E6240)/(SRP!$C$11:$C$15&gt;=E6240),SRP!$D$11:$D$15)*(G6240/100)*(E6240/1000)),
0)))))),2)</f>
        <v>7.03</v>
      </c>
      <c r="L6240" s="173" t="str">
        <f t="shared" si="97"/>
        <v>Wine750</v>
      </c>
      <c r="M6240" s="154">
        <f>VLOOKUP(L6240,'Slope %'!C:D,2,0)</f>
        <v>0.1</v>
      </c>
    </row>
    <row r="6241" spans="1:13" x14ac:dyDescent="0.25">
      <c r="A6241" s="169">
        <v>65541</v>
      </c>
      <c r="B6241" s="170" t="s">
        <v>4599</v>
      </c>
      <c r="C6241" s="170" t="s">
        <v>11</v>
      </c>
      <c r="D6241" s="170" t="s">
        <v>267</v>
      </c>
      <c r="E6241" s="170">
        <v>473</v>
      </c>
      <c r="F6241" s="170">
        <v>24</v>
      </c>
      <c r="G6241" s="171">
        <v>4</v>
      </c>
      <c r="H6241" s="170" t="s">
        <v>1457</v>
      </c>
      <c r="I6241" s="171">
        <v>2.77</v>
      </c>
      <c r="J6241" s="169">
        <v>1</v>
      </c>
      <c r="K6241" s="154" cm="1">
        <f t="array" ref="K6241">ROUND(
IF(C6241="Beer",
SUM(LOOKUP(2,1/(SRP!$B$8:$B$10&lt;=E6241)/(SRP!$C$8:$C$10&gt;=E6241),SRP!$D$8:$D$10)*(G6241/100)*(E6241/1000)),
IF(C6241="Spirits",
SUM(LOOKUP(2,1/(SRP!$B$2:$B$7&lt;=E6241)/(SRP!$C$2:$C$7&gt;=E6241),SRP!$D$2:$D$7)*(G6241/100)*(E6241/1000)),
IF(AND(C6241="Wine",D6241="Fortified Wines"),
SUM(LOOKUP(2,1/(SRP!$B$26:$B$29&lt;=E6241)/(SRP!$C$26:$C$29&gt;=E6241),SRP!$D$26:$D$29)*(G6241/100)*(E6241/1000)),
IF(C6241="Wine",
SUM(LOOKUP(2,1/(SRP!$B$21:$B$25&lt;=E6241)/(SRP!$C$21:$C$25&gt;=E6241),SRP!$D$21:$D$25)*(G6241/100)*(E6241/1000)),
IF(AND(C6241="Ready to Drink",D6241="RTD-One Pour Cocktail&gt;7%&lt;=14.5"),
SUM(LOOKUP(2,1/(SRP!$B$16:$B$20&lt;=E6241)/(SRP!$C$16:$C$20&gt;=E6241),SRP!$D$16:$D$20)*(G6241/100)*(E6241/1000)),
IF(C6241="Ready to Drink",
SUM(LOOKUP(2,1/(SRP!$B$11:$B$15&lt;=E6241)/(SRP!$C$11:$C$15&gt;=E6241),SRP!$D$11:$D$15)*(G6241/100)*(E6241/1000)),
0)))))),2)</f>
        <v>1.48</v>
      </c>
      <c r="L6241" s="173" t="str">
        <f t="shared" si="97"/>
        <v>Beer473</v>
      </c>
      <c r="M6241" s="154">
        <f>VLOOKUP(L6241,'Slope %'!C:D,2,0)</f>
        <v>0.12</v>
      </c>
    </row>
    <row r="6242" spans="1:13" x14ac:dyDescent="0.25">
      <c r="A6242" s="169">
        <v>65541</v>
      </c>
      <c r="B6242" s="170" t="s">
        <v>4599</v>
      </c>
      <c r="C6242" s="170" t="s">
        <v>11</v>
      </c>
      <c r="D6242" s="170" t="s">
        <v>267</v>
      </c>
      <c r="E6242" s="170">
        <v>473</v>
      </c>
      <c r="F6242" s="170">
        <v>24</v>
      </c>
      <c r="G6242" s="171">
        <v>4</v>
      </c>
      <c r="H6242" s="170" t="s">
        <v>1457</v>
      </c>
      <c r="I6242" s="171">
        <v>2.77</v>
      </c>
      <c r="J6242" s="169">
        <v>1</v>
      </c>
      <c r="K6242" s="154" cm="1">
        <f t="array" ref="K6242">ROUND(
IF(C6242="Beer",
SUM(LOOKUP(2,1/(SRP!$B$8:$B$10&lt;=E6242)/(SRP!$C$8:$C$10&gt;=E6242),SRP!$D$8:$D$10)*(G6242/100)*(E6242/1000)),
IF(C6242="Spirits",
SUM(LOOKUP(2,1/(SRP!$B$2:$B$7&lt;=E6242)/(SRP!$C$2:$C$7&gt;=E6242),SRP!$D$2:$D$7)*(G6242/100)*(E6242/1000)),
IF(AND(C6242="Wine",D6242="Fortified Wines"),
SUM(LOOKUP(2,1/(SRP!$B$26:$B$29&lt;=E6242)/(SRP!$C$26:$C$29&gt;=E6242),SRP!$D$26:$D$29)*(G6242/100)*(E6242/1000)),
IF(C6242="Wine",
SUM(LOOKUP(2,1/(SRP!$B$21:$B$25&lt;=E6242)/(SRP!$C$21:$C$25&gt;=E6242),SRP!$D$21:$D$25)*(G6242/100)*(E6242/1000)),
IF(AND(C6242="Ready to Drink",D6242="RTD-One Pour Cocktail&gt;7%&lt;=14.5"),
SUM(LOOKUP(2,1/(SRP!$B$16:$B$20&lt;=E6242)/(SRP!$C$16:$C$20&gt;=E6242),SRP!$D$16:$D$20)*(G6242/100)*(E6242/1000)),
IF(C6242="Ready to Drink",
SUM(LOOKUP(2,1/(SRP!$B$11:$B$15&lt;=E6242)/(SRP!$C$11:$C$15&gt;=E6242),SRP!$D$11:$D$15)*(G6242/100)*(E6242/1000)),
0)))))),2)</f>
        <v>1.48</v>
      </c>
      <c r="L6242" s="173" t="str">
        <f t="shared" si="97"/>
        <v>Beer473</v>
      </c>
      <c r="M6242" s="154">
        <f>VLOOKUP(L6242,'Slope %'!C:D,2,0)</f>
        <v>0.12</v>
      </c>
    </row>
    <row r="6243" spans="1:13" x14ac:dyDescent="0.25">
      <c r="A6243" s="169">
        <v>65544</v>
      </c>
      <c r="B6243" s="170" t="s">
        <v>4600</v>
      </c>
      <c r="C6243" s="170" t="s">
        <v>11</v>
      </c>
      <c r="D6243" s="170" t="s">
        <v>12</v>
      </c>
      <c r="E6243" s="170">
        <v>473</v>
      </c>
      <c r="F6243" s="170">
        <v>24</v>
      </c>
      <c r="G6243" s="171">
        <v>4.5</v>
      </c>
      <c r="H6243" s="170" t="s">
        <v>1457</v>
      </c>
      <c r="I6243" s="171">
        <v>4.25</v>
      </c>
      <c r="J6243" s="169">
        <v>1</v>
      </c>
      <c r="K6243" s="154" cm="1">
        <f t="array" ref="K6243">ROUND(
IF(C6243="Beer",
SUM(LOOKUP(2,1/(SRP!$B$8:$B$10&lt;=E6243)/(SRP!$C$8:$C$10&gt;=E6243),SRP!$D$8:$D$10)*(G6243/100)*(E6243/1000)),
IF(C6243="Spirits",
SUM(LOOKUP(2,1/(SRP!$B$2:$B$7&lt;=E6243)/(SRP!$C$2:$C$7&gt;=E6243),SRP!$D$2:$D$7)*(G6243/100)*(E6243/1000)),
IF(AND(C6243="Wine",D6243="Fortified Wines"),
SUM(LOOKUP(2,1/(SRP!$B$26:$B$29&lt;=E6243)/(SRP!$C$26:$C$29&gt;=E6243),SRP!$D$26:$D$29)*(G6243/100)*(E6243/1000)),
IF(C6243="Wine",
SUM(LOOKUP(2,1/(SRP!$B$21:$B$25&lt;=E6243)/(SRP!$C$21:$C$25&gt;=E6243),SRP!$D$21:$D$25)*(G6243/100)*(E6243/1000)),
IF(AND(C6243="Ready to Drink",D6243="RTD-One Pour Cocktail&gt;7%&lt;=14.5"),
SUM(LOOKUP(2,1/(SRP!$B$16:$B$20&lt;=E6243)/(SRP!$C$16:$C$20&gt;=E6243),SRP!$D$16:$D$20)*(G6243/100)*(E6243/1000)),
IF(C6243="Ready to Drink",
SUM(LOOKUP(2,1/(SRP!$B$11:$B$15&lt;=E6243)/(SRP!$C$11:$C$15&gt;=E6243),SRP!$D$11:$D$15)*(G6243/100)*(E6243/1000)),
0)))))),2)</f>
        <v>1.66</v>
      </c>
      <c r="L6243" s="173" t="str">
        <f t="shared" si="97"/>
        <v>Beer473</v>
      </c>
      <c r="M6243" s="154">
        <f>VLOOKUP(L6243,'Slope %'!C:D,2,0)</f>
        <v>0.12</v>
      </c>
    </row>
    <row r="6244" spans="1:13" x14ac:dyDescent="0.25">
      <c r="A6244" s="169">
        <v>65544</v>
      </c>
      <c r="B6244" s="170" t="s">
        <v>4600</v>
      </c>
      <c r="C6244" s="170" t="s">
        <v>11</v>
      </c>
      <c r="D6244" s="170" t="s">
        <v>12</v>
      </c>
      <c r="E6244" s="170">
        <v>473</v>
      </c>
      <c r="F6244" s="170">
        <v>24</v>
      </c>
      <c r="G6244" s="171">
        <v>4.5</v>
      </c>
      <c r="H6244" s="170" t="s">
        <v>1457</v>
      </c>
      <c r="I6244" s="171">
        <v>4.25</v>
      </c>
      <c r="J6244" s="169">
        <v>1</v>
      </c>
      <c r="K6244" s="154" cm="1">
        <f t="array" ref="K6244">ROUND(
IF(C6244="Beer",
SUM(LOOKUP(2,1/(SRP!$B$8:$B$10&lt;=E6244)/(SRP!$C$8:$C$10&gt;=E6244),SRP!$D$8:$D$10)*(G6244/100)*(E6244/1000)),
IF(C6244="Spirits",
SUM(LOOKUP(2,1/(SRP!$B$2:$B$7&lt;=E6244)/(SRP!$C$2:$C$7&gt;=E6244),SRP!$D$2:$D$7)*(G6244/100)*(E6244/1000)),
IF(AND(C6244="Wine",D6244="Fortified Wines"),
SUM(LOOKUP(2,1/(SRP!$B$26:$B$29&lt;=E6244)/(SRP!$C$26:$C$29&gt;=E6244),SRP!$D$26:$D$29)*(G6244/100)*(E6244/1000)),
IF(C6244="Wine",
SUM(LOOKUP(2,1/(SRP!$B$21:$B$25&lt;=E6244)/(SRP!$C$21:$C$25&gt;=E6244),SRP!$D$21:$D$25)*(G6244/100)*(E6244/1000)),
IF(AND(C6244="Ready to Drink",D6244="RTD-One Pour Cocktail&gt;7%&lt;=14.5"),
SUM(LOOKUP(2,1/(SRP!$B$16:$B$20&lt;=E6244)/(SRP!$C$16:$C$20&gt;=E6244),SRP!$D$16:$D$20)*(G6244/100)*(E6244/1000)),
IF(C6244="Ready to Drink",
SUM(LOOKUP(2,1/(SRP!$B$11:$B$15&lt;=E6244)/(SRP!$C$11:$C$15&gt;=E6244),SRP!$D$11:$D$15)*(G6244/100)*(E6244/1000)),
0)))))),2)</f>
        <v>1.66</v>
      </c>
      <c r="L6244" s="173" t="str">
        <f t="shared" si="97"/>
        <v>Beer473</v>
      </c>
      <c r="M6244" s="154">
        <f>VLOOKUP(L6244,'Slope %'!C:D,2,0)</f>
        <v>0.12</v>
      </c>
    </row>
    <row r="6245" spans="1:13" x14ac:dyDescent="0.25">
      <c r="A6245" s="169">
        <v>65546</v>
      </c>
      <c r="B6245" s="170" t="s">
        <v>4601</v>
      </c>
      <c r="C6245" s="170" t="s">
        <v>11</v>
      </c>
      <c r="D6245" s="170" t="s">
        <v>303</v>
      </c>
      <c r="E6245" s="170">
        <v>473</v>
      </c>
      <c r="F6245" s="170">
        <v>24</v>
      </c>
      <c r="G6245" s="171">
        <v>8.1</v>
      </c>
      <c r="H6245" s="170" t="s">
        <v>1053</v>
      </c>
      <c r="I6245" s="171">
        <v>4.99</v>
      </c>
      <c r="J6245" s="169">
        <v>1</v>
      </c>
      <c r="K6245" s="154" cm="1">
        <f t="array" ref="K6245">ROUND(
IF(C6245="Beer",
SUM(LOOKUP(2,1/(SRP!$B$8:$B$10&lt;=E6245)/(SRP!$C$8:$C$10&gt;=E6245),SRP!$D$8:$D$10)*(G6245/100)*(E6245/1000)),
IF(C6245="Spirits",
SUM(LOOKUP(2,1/(SRP!$B$2:$B$7&lt;=E6245)/(SRP!$C$2:$C$7&gt;=E6245),SRP!$D$2:$D$7)*(G6245/100)*(E6245/1000)),
IF(AND(C6245="Wine",D6245="Fortified Wines"),
SUM(LOOKUP(2,1/(SRP!$B$26:$B$29&lt;=E6245)/(SRP!$C$26:$C$29&gt;=E6245),SRP!$D$26:$D$29)*(G6245/100)*(E6245/1000)),
IF(C6245="Wine",
SUM(LOOKUP(2,1/(SRP!$B$21:$B$25&lt;=E6245)/(SRP!$C$21:$C$25&gt;=E6245),SRP!$D$21:$D$25)*(G6245/100)*(E6245/1000)),
IF(AND(C6245="Ready to Drink",D6245="RTD-One Pour Cocktail&gt;7%&lt;=14.5"),
SUM(LOOKUP(2,1/(SRP!$B$16:$B$20&lt;=E6245)/(SRP!$C$16:$C$20&gt;=E6245),SRP!$D$16:$D$20)*(G6245/100)*(E6245/1000)),
IF(C6245="Ready to Drink",
SUM(LOOKUP(2,1/(SRP!$B$11:$B$15&lt;=E6245)/(SRP!$C$11:$C$15&gt;=E6245),SRP!$D$11:$D$15)*(G6245/100)*(E6245/1000)),
0)))))),2)</f>
        <v>2.99</v>
      </c>
      <c r="L6245" s="173" t="str">
        <f t="shared" si="97"/>
        <v>Beer473</v>
      </c>
      <c r="M6245" s="154">
        <f>VLOOKUP(L6245,'Slope %'!C:D,2,0)</f>
        <v>0.12</v>
      </c>
    </row>
    <row r="6246" spans="1:13" x14ac:dyDescent="0.25">
      <c r="A6246" s="169">
        <v>65546</v>
      </c>
      <c r="B6246" s="170" t="s">
        <v>4601</v>
      </c>
      <c r="C6246" s="170" t="s">
        <v>11</v>
      </c>
      <c r="D6246" s="170" t="s">
        <v>303</v>
      </c>
      <c r="E6246" s="170">
        <v>473</v>
      </c>
      <c r="F6246" s="170">
        <v>24</v>
      </c>
      <c r="G6246" s="171">
        <v>8.1</v>
      </c>
      <c r="H6246" s="170" t="s">
        <v>1053</v>
      </c>
      <c r="I6246" s="171">
        <v>4.99</v>
      </c>
      <c r="J6246" s="169">
        <v>1</v>
      </c>
      <c r="K6246" s="154" cm="1">
        <f t="array" ref="K6246">ROUND(
IF(C6246="Beer",
SUM(LOOKUP(2,1/(SRP!$B$8:$B$10&lt;=E6246)/(SRP!$C$8:$C$10&gt;=E6246),SRP!$D$8:$D$10)*(G6246/100)*(E6246/1000)),
IF(C6246="Spirits",
SUM(LOOKUP(2,1/(SRP!$B$2:$B$7&lt;=E6246)/(SRP!$C$2:$C$7&gt;=E6246),SRP!$D$2:$D$7)*(G6246/100)*(E6246/1000)),
IF(AND(C6246="Wine",D6246="Fortified Wines"),
SUM(LOOKUP(2,1/(SRP!$B$26:$B$29&lt;=E6246)/(SRP!$C$26:$C$29&gt;=E6246),SRP!$D$26:$D$29)*(G6246/100)*(E6246/1000)),
IF(C6246="Wine",
SUM(LOOKUP(2,1/(SRP!$B$21:$B$25&lt;=E6246)/(SRP!$C$21:$C$25&gt;=E6246),SRP!$D$21:$D$25)*(G6246/100)*(E6246/1000)),
IF(AND(C6246="Ready to Drink",D6246="RTD-One Pour Cocktail&gt;7%&lt;=14.5"),
SUM(LOOKUP(2,1/(SRP!$B$16:$B$20&lt;=E6246)/(SRP!$C$16:$C$20&gt;=E6246),SRP!$D$16:$D$20)*(G6246/100)*(E6246/1000)),
IF(C6246="Ready to Drink",
SUM(LOOKUP(2,1/(SRP!$B$11:$B$15&lt;=E6246)/(SRP!$C$11:$C$15&gt;=E6246),SRP!$D$11:$D$15)*(G6246/100)*(E6246/1000)),
0)))))),2)</f>
        <v>2.99</v>
      </c>
      <c r="L6246" s="173" t="str">
        <f t="shared" si="97"/>
        <v>Beer473</v>
      </c>
      <c r="M6246" s="154">
        <f>VLOOKUP(L6246,'Slope %'!C:D,2,0)</f>
        <v>0.12</v>
      </c>
    </row>
    <row r="6247" spans="1:13" x14ac:dyDescent="0.25">
      <c r="A6247" s="169">
        <v>65547</v>
      </c>
      <c r="B6247" s="170" t="s">
        <v>4602</v>
      </c>
      <c r="C6247" s="170" t="s">
        <v>263</v>
      </c>
      <c r="D6247" s="170" t="s">
        <v>1938</v>
      </c>
      <c r="E6247" s="170">
        <v>1000</v>
      </c>
      <c r="F6247" s="170">
        <v>16</v>
      </c>
      <c r="G6247" s="171">
        <v>7</v>
      </c>
      <c r="H6247" s="170" t="s">
        <v>747</v>
      </c>
      <c r="I6247" s="171">
        <v>7.49</v>
      </c>
      <c r="J6247" s="169">
        <v>1</v>
      </c>
      <c r="K6247" s="154" cm="1">
        <f t="array" ref="K6247">ROUND(
IF(C6247="Beer",
SUM(LOOKUP(2,1/(SRP!$B$8:$B$10&lt;=E6247)/(SRP!$C$8:$C$10&gt;=E6247),SRP!$D$8:$D$10)*(G6247/100)*(E6247/1000)),
IF(C6247="Spirits",
SUM(LOOKUP(2,1/(SRP!$B$2:$B$7&lt;=E6247)/(SRP!$C$2:$C$7&gt;=E6247),SRP!$D$2:$D$7)*(G6247/100)*(E6247/1000)),
IF(AND(C6247="Wine",D6247="Fortified Wines"),
SUM(LOOKUP(2,1/(SRP!$B$26:$B$29&lt;=E6247)/(SRP!$C$26:$C$29&gt;=E6247),SRP!$D$26:$D$29)*(G6247/100)*(E6247/1000)),
IF(C6247="Wine",
SUM(LOOKUP(2,1/(SRP!$B$21:$B$25&lt;=E6247)/(SRP!$C$21:$C$25&gt;=E6247),SRP!$D$21:$D$25)*(G6247/100)*(E6247/1000)),
IF(AND(C6247="Ready to Drink",D6247="RTD-One Pour Cocktail&gt;7%&lt;=14.5"),
SUM(LOOKUP(2,1/(SRP!$B$16:$B$20&lt;=E6247)/(SRP!$C$16:$C$20&gt;=E6247),SRP!$D$16:$D$20)*(G6247/100)*(E6247/1000)),
IF(C6247="Ready to Drink",
SUM(LOOKUP(2,1/(SRP!$B$11:$B$15&lt;=E6247)/(SRP!$C$11:$C$15&gt;=E6247),SRP!$D$11:$D$15)*(G6247/100)*(E6247/1000)),
0)))))),2)</f>
        <v>5.46</v>
      </c>
      <c r="L6247" s="173" t="str">
        <f t="shared" si="97"/>
        <v>Ready to Drink1000</v>
      </c>
      <c r="M6247" s="154">
        <f>VLOOKUP(L6247,'Slope %'!C:D,2,0)</f>
        <v>0.12</v>
      </c>
    </row>
    <row r="6248" spans="1:13" x14ac:dyDescent="0.25">
      <c r="A6248" s="169">
        <v>65547</v>
      </c>
      <c r="B6248" s="170" t="s">
        <v>4602</v>
      </c>
      <c r="C6248" s="170" t="s">
        <v>263</v>
      </c>
      <c r="D6248" s="170" t="s">
        <v>1938</v>
      </c>
      <c r="E6248" s="170">
        <v>1000</v>
      </c>
      <c r="F6248" s="170">
        <v>16</v>
      </c>
      <c r="G6248" s="171">
        <v>7</v>
      </c>
      <c r="H6248" s="170" t="s">
        <v>747</v>
      </c>
      <c r="I6248" s="171">
        <v>7.49</v>
      </c>
      <c r="J6248" s="169">
        <v>1</v>
      </c>
      <c r="K6248" s="154" cm="1">
        <f t="array" ref="K6248">ROUND(
IF(C6248="Beer",
SUM(LOOKUP(2,1/(SRP!$B$8:$B$10&lt;=E6248)/(SRP!$C$8:$C$10&gt;=E6248),SRP!$D$8:$D$10)*(G6248/100)*(E6248/1000)),
IF(C6248="Spirits",
SUM(LOOKUP(2,1/(SRP!$B$2:$B$7&lt;=E6248)/(SRP!$C$2:$C$7&gt;=E6248),SRP!$D$2:$D$7)*(G6248/100)*(E6248/1000)),
IF(AND(C6248="Wine",D6248="Fortified Wines"),
SUM(LOOKUP(2,1/(SRP!$B$26:$B$29&lt;=E6248)/(SRP!$C$26:$C$29&gt;=E6248),SRP!$D$26:$D$29)*(G6248/100)*(E6248/1000)),
IF(C6248="Wine",
SUM(LOOKUP(2,1/(SRP!$B$21:$B$25&lt;=E6248)/(SRP!$C$21:$C$25&gt;=E6248),SRP!$D$21:$D$25)*(G6248/100)*(E6248/1000)),
IF(AND(C6248="Ready to Drink",D6248="RTD-One Pour Cocktail&gt;7%&lt;=14.5"),
SUM(LOOKUP(2,1/(SRP!$B$16:$B$20&lt;=E6248)/(SRP!$C$16:$C$20&gt;=E6248),SRP!$D$16:$D$20)*(G6248/100)*(E6248/1000)),
IF(C6248="Ready to Drink",
SUM(LOOKUP(2,1/(SRP!$B$11:$B$15&lt;=E6248)/(SRP!$C$11:$C$15&gt;=E6248),SRP!$D$11:$D$15)*(G6248/100)*(E6248/1000)),
0)))))),2)</f>
        <v>5.46</v>
      </c>
      <c r="L6248" s="173" t="str">
        <f t="shared" si="97"/>
        <v>Ready to Drink1000</v>
      </c>
      <c r="M6248" s="154">
        <f>VLOOKUP(L6248,'Slope %'!C:D,2,0)</f>
        <v>0.12</v>
      </c>
    </row>
    <row r="6249" spans="1:13" x14ac:dyDescent="0.25">
      <c r="A6249" s="169">
        <v>65559</v>
      </c>
      <c r="B6249" s="170" t="s">
        <v>4603</v>
      </c>
      <c r="C6249" s="170" t="s">
        <v>24</v>
      </c>
      <c r="D6249" s="170" t="s">
        <v>166</v>
      </c>
      <c r="E6249" s="170">
        <v>750</v>
      </c>
      <c r="F6249" s="170">
        <v>12</v>
      </c>
      <c r="G6249" s="171">
        <v>13</v>
      </c>
      <c r="H6249" s="170" t="s">
        <v>32</v>
      </c>
      <c r="I6249" s="171">
        <v>17.989999999999998</v>
      </c>
      <c r="J6249" s="169">
        <v>1</v>
      </c>
      <c r="K6249" s="154" cm="1">
        <f t="array" ref="K6249">ROUND(
IF(C6249="Beer",
SUM(LOOKUP(2,1/(SRP!$B$8:$B$10&lt;=E6249)/(SRP!$C$8:$C$10&gt;=E6249),SRP!$D$8:$D$10)*(G6249/100)*(E6249/1000)),
IF(C6249="Spirits",
SUM(LOOKUP(2,1/(SRP!$B$2:$B$7&lt;=E6249)/(SRP!$C$2:$C$7&gt;=E6249),SRP!$D$2:$D$7)*(G6249/100)*(E6249/1000)),
IF(AND(C6249="Wine",D6249="Fortified Wines"),
SUM(LOOKUP(2,1/(SRP!$B$26:$B$29&lt;=E6249)/(SRP!$C$26:$C$29&gt;=E6249),SRP!$D$26:$D$29)*(G6249/100)*(E6249/1000)),
IF(C6249="Wine",
SUM(LOOKUP(2,1/(SRP!$B$21:$B$25&lt;=E6249)/(SRP!$C$21:$C$25&gt;=E6249),SRP!$D$21:$D$25)*(G6249/100)*(E6249/1000)),
IF(AND(C6249="Ready to Drink",D6249="RTD-One Pour Cocktail&gt;7%&lt;=14.5"),
SUM(LOOKUP(2,1/(SRP!$B$16:$B$20&lt;=E6249)/(SRP!$C$16:$C$20&gt;=E6249),SRP!$D$16:$D$20)*(G6249/100)*(E6249/1000)),
IF(C6249="Ready to Drink",
SUM(LOOKUP(2,1/(SRP!$B$11:$B$15&lt;=E6249)/(SRP!$C$11:$C$15&gt;=E6249),SRP!$D$11:$D$15)*(G6249/100)*(E6249/1000)),
0)))))),2)</f>
        <v>7.61</v>
      </c>
      <c r="L6249" s="173" t="str">
        <f t="shared" si="97"/>
        <v>Wine750</v>
      </c>
      <c r="M6249" s="154">
        <f>VLOOKUP(L6249,'Slope %'!C:D,2,0)</f>
        <v>0.1</v>
      </c>
    </row>
    <row r="6250" spans="1:13" x14ac:dyDescent="0.25">
      <c r="A6250" s="169">
        <v>65560</v>
      </c>
      <c r="B6250" s="170" t="s">
        <v>4604</v>
      </c>
      <c r="C6250" s="170" t="s">
        <v>24</v>
      </c>
      <c r="D6250" s="170" t="s">
        <v>58</v>
      </c>
      <c r="E6250" s="170">
        <v>750</v>
      </c>
      <c r="F6250" s="170">
        <v>12</v>
      </c>
      <c r="G6250" s="171">
        <v>13</v>
      </c>
      <c r="H6250" s="170" t="s">
        <v>32</v>
      </c>
      <c r="I6250" s="171">
        <v>17.989999999999998</v>
      </c>
      <c r="J6250" s="169">
        <v>1</v>
      </c>
      <c r="K6250" s="154" cm="1">
        <f t="array" ref="K6250">ROUND(
IF(C6250="Beer",
SUM(LOOKUP(2,1/(SRP!$B$8:$B$10&lt;=E6250)/(SRP!$C$8:$C$10&gt;=E6250),SRP!$D$8:$D$10)*(G6250/100)*(E6250/1000)),
IF(C6250="Spirits",
SUM(LOOKUP(2,1/(SRP!$B$2:$B$7&lt;=E6250)/(SRP!$C$2:$C$7&gt;=E6250),SRP!$D$2:$D$7)*(G6250/100)*(E6250/1000)),
IF(AND(C6250="Wine",D6250="Fortified Wines"),
SUM(LOOKUP(2,1/(SRP!$B$26:$B$29&lt;=E6250)/(SRP!$C$26:$C$29&gt;=E6250),SRP!$D$26:$D$29)*(G6250/100)*(E6250/1000)),
IF(C6250="Wine",
SUM(LOOKUP(2,1/(SRP!$B$21:$B$25&lt;=E6250)/(SRP!$C$21:$C$25&gt;=E6250),SRP!$D$21:$D$25)*(G6250/100)*(E6250/1000)),
IF(AND(C6250="Ready to Drink",D6250="RTD-One Pour Cocktail&gt;7%&lt;=14.5"),
SUM(LOOKUP(2,1/(SRP!$B$16:$B$20&lt;=E6250)/(SRP!$C$16:$C$20&gt;=E6250),SRP!$D$16:$D$20)*(G6250/100)*(E6250/1000)),
IF(C6250="Ready to Drink",
SUM(LOOKUP(2,1/(SRP!$B$11:$B$15&lt;=E6250)/(SRP!$C$11:$C$15&gt;=E6250),SRP!$D$11:$D$15)*(G6250/100)*(E6250/1000)),
0)))))),2)</f>
        <v>7.61</v>
      </c>
      <c r="L6250" s="173" t="str">
        <f t="shared" si="97"/>
        <v>Wine750</v>
      </c>
      <c r="M6250" s="154">
        <f>VLOOKUP(L6250,'Slope %'!C:D,2,0)</f>
        <v>0.1</v>
      </c>
    </row>
    <row r="6251" spans="1:13" x14ac:dyDescent="0.25">
      <c r="A6251" s="169">
        <v>65563</v>
      </c>
      <c r="B6251" s="170" t="s">
        <v>4605</v>
      </c>
      <c r="C6251" s="170" t="s">
        <v>263</v>
      </c>
      <c r="D6251" s="170" t="s">
        <v>332</v>
      </c>
      <c r="E6251" s="170">
        <v>473</v>
      </c>
      <c r="F6251" s="170">
        <v>24</v>
      </c>
      <c r="G6251" s="171">
        <v>5</v>
      </c>
      <c r="H6251" s="170" t="s">
        <v>3146</v>
      </c>
      <c r="I6251" s="171">
        <v>3.59</v>
      </c>
      <c r="J6251" s="169">
        <v>1</v>
      </c>
      <c r="K6251" s="154" cm="1">
        <f t="array" ref="K6251">ROUND(
IF(C6251="Beer",
SUM(LOOKUP(2,1/(SRP!$B$8:$B$10&lt;=E6251)/(SRP!$C$8:$C$10&gt;=E6251),SRP!$D$8:$D$10)*(G6251/100)*(E6251/1000)),
IF(C6251="Spirits",
SUM(LOOKUP(2,1/(SRP!$B$2:$B$7&lt;=E6251)/(SRP!$C$2:$C$7&gt;=E6251),SRP!$D$2:$D$7)*(G6251/100)*(E6251/1000)),
IF(AND(C6251="Wine",D6251="Fortified Wines"),
SUM(LOOKUP(2,1/(SRP!$B$26:$B$29&lt;=E6251)/(SRP!$C$26:$C$29&gt;=E6251),SRP!$D$26:$D$29)*(G6251/100)*(E6251/1000)),
IF(C6251="Wine",
SUM(LOOKUP(2,1/(SRP!$B$21:$B$25&lt;=E6251)/(SRP!$C$21:$C$25&gt;=E6251),SRP!$D$21:$D$25)*(G6251/100)*(E6251/1000)),
IF(AND(C6251="Ready to Drink",D6251="RTD-One Pour Cocktail&gt;7%&lt;=14.5"),
SUM(LOOKUP(2,1/(SRP!$B$16:$B$20&lt;=E6251)/(SRP!$C$16:$C$20&gt;=E6251),SRP!$D$16:$D$20)*(G6251/100)*(E6251/1000)),
IF(C6251="Ready to Drink",
SUM(LOOKUP(2,1/(SRP!$B$11:$B$15&lt;=E6251)/(SRP!$C$11:$C$15&gt;=E6251),SRP!$D$11:$D$15)*(G6251/100)*(E6251/1000)),
0)))))),2)</f>
        <v>1.96</v>
      </c>
      <c r="L6251" s="173" t="str">
        <f t="shared" si="97"/>
        <v>Ready to Drink473</v>
      </c>
      <c r="M6251" s="154">
        <f>VLOOKUP(L6251,'Slope %'!C:D,2,0)</f>
        <v>0.12</v>
      </c>
    </row>
    <row r="6252" spans="1:13" x14ac:dyDescent="0.25">
      <c r="A6252" s="169">
        <v>65566</v>
      </c>
      <c r="B6252" s="170" t="s">
        <v>4606</v>
      </c>
      <c r="C6252" s="170" t="s">
        <v>263</v>
      </c>
      <c r="D6252" s="170" t="s">
        <v>332</v>
      </c>
      <c r="E6252" s="170">
        <v>473</v>
      </c>
      <c r="F6252" s="170">
        <v>24</v>
      </c>
      <c r="G6252" s="171">
        <v>5</v>
      </c>
      <c r="H6252" s="170" t="s">
        <v>3146</v>
      </c>
      <c r="I6252" s="171">
        <v>3.59</v>
      </c>
      <c r="J6252" s="169">
        <v>1</v>
      </c>
      <c r="K6252" s="154" cm="1">
        <f t="array" ref="K6252">ROUND(
IF(C6252="Beer",
SUM(LOOKUP(2,1/(SRP!$B$8:$B$10&lt;=E6252)/(SRP!$C$8:$C$10&gt;=E6252),SRP!$D$8:$D$10)*(G6252/100)*(E6252/1000)),
IF(C6252="Spirits",
SUM(LOOKUP(2,1/(SRP!$B$2:$B$7&lt;=E6252)/(SRP!$C$2:$C$7&gt;=E6252),SRP!$D$2:$D$7)*(G6252/100)*(E6252/1000)),
IF(AND(C6252="Wine",D6252="Fortified Wines"),
SUM(LOOKUP(2,1/(SRP!$B$26:$B$29&lt;=E6252)/(SRP!$C$26:$C$29&gt;=E6252),SRP!$D$26:$D$29)*(G6252/100)*(E6252/1000)),
IF(C6252="Wine",
SUM(LOOKUP(2,1/(SRP!$B$21:$B$25&lt;=E6252)/(SRP!$C$21:$C$25&gt;=E6252),SRP!$D$21:$D$25)*(G6252/100)*(E6252/1000)),
IF(AND(C6252="Ready to Drink",D6252="RTD-One Pour Cocktail&gt;7%&lt;=14.5"),
SUM(LOOKUP(2,1/(SRP!$B$16:$B$20&lt;=E6252)/(SRP!$C$16:$C$20&gt;=E6252),SRP!$D$16:$D$20)*(G6252/100)*(E6252/1000)),
IF(C6252="Ready to Drink",
SUM(LOOKUP(2,1/(SRP!$B$11:$B$15&lt;=E6252)/(SRP!$C$11:$C$15&gt;=E6252),SRP!$D$11:$D$15)*(G6252/100)*(E6252/1000)),
0)))))),2)</f>
        <v>1.96</v>
      </c>
      <c r="L6252" s="173" t="str">
        <f t="shared" si="97"/>
        <v>Ready to Drink473</v>
      </c>
      <c r="M6252" s="154">
        <f>VLOOKUP(L6252,'Slope %'!C:D,2,0)</f>
        <v>0.12</v>
      </c>
    </row>
    <row r="6253" spans="1:13" x14ac:dyDescent="0.25">
      <c r="A6253" s="169">
        <v>65568</v>
      </c>
      <c r="B6253" s="170" t="s">
        <v>4607</v>
      </c>
      <c r="C6253" s="170" t="s">
        <v>24</v>
      </c>
      <c r="D6253" s="170" t="s">
        <v>598</v>
      </c>
      <c r="E6253" s="170">
        <v>750</v>
      </c>
      <c r="F6253" s="170">
        <v>12</v>
      </c>
      <c r="G6253" s="171">
        <v>12</v>
      </c>
      <c r="H6253" s="170" t="s">
        <v>96</v>
      </c>
      <c r="I6253" s="171">
        <v>17.989999999999998</v>
      </c>
      <c r="J6253" s="169">
        <v>1</v>
      </c>
      <c r="K6253" s="154" cm="1">
        <f t="array" ref="K6253">ROUND(
IF(C6253="Beer",
SUM(LOOKUP(2,1/(SRP!$B$8:$B$10&lt;=E6253)/(SRP!$C$8:$C$10&gt;=E6253),SRP!$D$8:$D$10)*(G6253/100)*(E6253/1000)),
IF(C6253="Spirits",
SUM(LOOKUP(2,1/(SRP!$B$2:$B$7&lt;=E6253)/(SRP!$C$2:$C$7&gt;=E6253),SRP!$D$2:$D$7)*(G6253/100)*(E6253/1000)),
IF(AND(C6253="Wine",D6253="Fortified Wines"),
SUM(LOOKUP(2,1/(SRP!$B$26:$B$29&lt;=E6253)/(SRP!$C$26:$C$29&gt;=E6253),SRP!$D$26:$D$29)*(G6253/100)*(E6253/1000)),
IF(C6253="Wine",
SUM(LOOKUP(2,1/(SRP!$B$21:$B$25&lt;=E6253)/(SRP!$C$21:$C$25&gt;=E6253),SRP!$D$21:$D$25)*(G6253/100)*(E6253/1000)),
IF(AND(C6253="Ready to Drink",D6253="RTD-One Pour Cocktail&gt;7%&lt;=14.5"),
SUM(LOOKUP(2,1/(SRP!$B$16:$B$20&lt;=E6253)/(SRP!$C$16:$C$20&gt;=E6253),SRP!$D$16:$D$20)*(G6253/100)*(E6253/1000)),
IF(C6253="Ready to Drink",
SUM(LOOKUP(2,1/(SRP!$B$11:$B$15&lt;=E6253)/(SRP!$C$11:$C$15&gt;=E6253),SRP!$D$11:$D$15)*(G6253/100)*(E6253/1000)),
0)))))),2)</f>
        <v>7.03</v>
      </c>
      <c r="L6253" s="173" t="str">
        <f t="shared" si="97"/>
        <v>Wine750</v>
      </c>
      <c r="M6253" s="154">
        <f>VLOOKUP(L6253,'Slope %'!C:D,2,0)</f>
        <v>0.1</v>
      </c>
    </row>
    <row r="6254" spans="1:13" x14ac:dyDescent="0.25">
      <c r="A6254" s="169">
        <v>65574</v>
      </c>
      <c r="B6254" s="170" t="s">
        <v>4608</v>
      </c>
      <c r="C6254" s="170" t="s">
        <v>11</v>
      </c>
      <c r="D6254" s="170" t="s">
        <v>267</v>
      </c>
      <c r="E6254" s="170">
        <v>473</v>
      </c>
      <c r="F6254" s="170">
        <v>24</v>
      </c>
      <c r="G6254" s="171">
        <v>5.5</v>
      </c>
      <c r="H6254" s="170" t="s">
        <v>342</v>
      </c>
      <c r="I6254" s="171">
        <v>4.29</v>
      </c>
      <c r="J6254" s="169">
        <v>1</v>
      </c>
      <c r="K6254" s="154" cm="1">
        <f t="array" ref="K6254">ROUND(
IF(C6254="Beer",
SUM(LOOKUP(2,1/(SRP!$B$8:$B$10&lt;=E6254)/(SRP!$C$8:$C$10&gt;=E6254),SRP!$D$8:$D$10)*(G6254/100)*(E6254/1000)),
IF(C6254="Spirits",
SUM(LOOKUP(2,1/(SRP!$B$2:$B$7&lt;=E6254)/(SRP!$C$2:$C$7&gt;=E6254),SRP!$D$2:$D$7)*(G6254/100)*(E6254/1000)),
IF(AND(C6254="Wine",D6254="Fortified Wines"),
SUM(LOOKUP(2,1/(SRP!$B$26:$B$29&lt;=E6254)/(SRP!$C$26:$C$29&gt;=E6254),SRP!$D$26:$D$29)*(G6254/100)*(E6254/1000)),
IF(C6254="Wine",
SUM(LOOKUP(2,1/(SRP!$B$21:$B$25&lt;=E6254)/(SRP!$C$21:$C$25&gt;=E6254),SRP!$D$21:$D$25)*(G6254/100)*(E6254/1000)),
IF(AND(C6254="Ready to Drink",D6254="RTD-One Pour Cocktail&gt;7%&lt;=14.5"),
SUM(LOOKUP(2,1/(SRP!$B$16:$B$20&lt;=E6254)/(SRP!$C$16:$C$20&gt;=E6254),SRP!$D$16:$D$20)*(G6254/100)*(E6254/1000)),
IF(C6254="Ready to Drink",
SUM(LOOKUP(2,1/(SRP!$B$11:$B$15&lt;=E6254)/(SRP!$C$11:$C$15&gt;=E6254),SRP!$D$11:$D$15)*(G6254/100)*(E6254/1000)),
0)))))),2)</f>
        <v>2.0299999999999998</v>
      </c>
      <c r="L6254" s="173" t="str">
        <f t="shared" si="97"/>
        <v>Beer473</v>
      </c>
      <c r="M6254" s="154">
        <f>VLOOKUP(L6254,'Slope %'!C:D,2,0)</f>
        <v>0.12</v>
      </c>
    </row>
    <row r="6255" spans="1:13" x14ac:dyDescent="0.25">
      <c r="A6255" s="169">
        <v>65575</v>
      </c>
      <c r="B6255" s="170" t="s">
        <v>4609</v>
      </c>
      <c r="C6255" s="170" t="s">
        <v>11</v>
      </c>
      <c r="D6255" s="170" t="s">
        <v>303</v>
      </c>
      <c r="E6255" s="170">
        <v>473</v>
      </c>
      <c r="F6255" s="170">
        <v>24</v>
      </c>
      <c r="G6255" s="171">
        <v>5.6</v>
      </c>
      <c r="H6255" s="170" t="s">
        <v>342</v>
      </c>
      <c r="I6255" s="171">
        <v>4.29</v>
      </c>
      <c r="J6255" s="169">
        <v>1</v>
      </c>
      <c r="K6255" s="154" cm="1">
        <f t="array" ref="K6255">ROUND(
IF(C6255="Beer",
SUM(LOOKUP(2,1/(SRP!$B$8:$B$10&lt;=E6255)/(SRP!$C$8:$C$10&gt;=E6255),SRP!$D$8:$D$10)*(G6255/100)*(E6255/1000)),
IF(C6255="Spirits",
SUM(LOOKUP(2,1/(SRP!$B$2:$B$7&lt;=E6255)/(SRP!$C$2:$C$7&gt;=E6255),SRP!$D$2:$D$7)*(G6255/100)*(E6255/1000)),
IF(AND(C6255="Wine",D6255="Fortified Wines"),
SUM(LOOKUP(2,1/(SRP!$B$26:$B$29&lt;=E6255)/(SRP!$C$26:$C$29&gt;=E6255),SRP!$D$26:$D$29)*(G6255/100)*(E6255/1000)),
IF(C6255="Wine",
SUM(LOOKUP(2,1/(SRP!$B$21:$B$25&lt;=E6255)/(SRP!$C$21:$C$25&gt;=E6255),SRP!$D$21:$D$25)*(G6255/100)*(E6255/1000)),
IF(AND(C6255="Ready to Drink",D6255="RTD-One Pour Cocktail&gt;7%&lt;=14.5"),
SUM(LOOKUP(2,1/(SRP!$B$16:$B$20&lt;=E6255)/(SRP!$C$16:$C$20&gt;=E6255),SRP!$D$16:$D$20)*(G6255/100)*(E6255/1000)),
IF(C6255="Ready to Drink",
SUM(LOOKUP(2,1/(SRP!$B$11:$B$15&lt;=E6255)/(SRP!$C$11:$C$15&gt;=E6255),SRP!$D$11:$D$15)*(G6255/100)*(E6255/1000)),
0)))))),2)</f>
        <v>2.0699999999999998</v>
      </c>
      <c r="L6255" s="173" t="str">
        <f t="shared" si="97"/>
        <v>Beer473</v>
      </c>
      <c r="M6255" s="154">
        <f>VLOOKUP(L6255,'Slope %'!C:D,2,0)</f>
        <v>0.12</v>
      </c>
    </row>
    <row r="6256" spans="1:13" x14ac:dyDescent="0.25">
      <c r="A6256" s="169">
        <v>65576</v>
      </c>
      <c r="B6256" s="170" t="s">
        <v>4610</v>
      </c>
      <c r="C6256" s="170" t="s">
        <v>24</v>
      </c>
      <c r="D6256" s="170" t="s">
        <v>66</v>
      </c>
      <c r="E6256" s="170">
        <v>750</v>
      </c>
      <c r="F6256" s="170">
        <v>12</v>
      </c>
      <c r="G6256" s="171">
        <v>12.5</v>
      </c>
      <c r="H6256" s="170" t="s">
        <v>200</v>
      </c>
      <c r="I6256" s="171">
        <v>27.99</v>
      </c>
      <c r="J6256" s="169">
        <v>1</v>
      </c>
      <c r="K6256" s="154" cm="1">
        <f t="array" ref="K6256">ROUND(
IF(C6256="Beer",
SUM(LOOKUP(2,1/(SRP!$B$8:$B$10&lt;=E6256)/(SRP!$C$8:$C$10&gt;=E6256),SRP!$D$8:$D$10)*(G6256/100)*(E6256/1000)),
IF(C6256="Spirits",
SUM(LOOKUP(2,1/(SRP!$B$2:$B$7&lt;=E6256)/(SRP!$C$2:$C$7&gt;=E6256),SRP!$D$2:$D$7)*(G6256/100)*(E6256/1000)),
IF(AND(C6256="Wine",D6256="Fortified Wines"),
SUM(LOOKUP(2,1/(SRP!$B$26:$B$29&lt;=E6256)/(SRP!$C$26:$C$29&gt;=E6256),SRP!$D$26:$D$29)*(G6256/100)*(E6256/1000)),
IF(C6256="Wine",
SUM(LOOKUP(2,1/(SRP!$B$21:$B$25&lt;=E6256)/(SRP!$C$21:$C$25&gt;=E6256),SRP!$D$21:$D$25)*(G6256/100)*(E6256/1000)),
IF(AND(C6256="Ready to Drink",D6256="RTD-One Pour Cocktail&gt;7%&lt;=14.5"),
SUM(LOOKUP(2,1/(SRP!$B$16:$B$20&lt;=E6256)/(SRP!$C$16:$C$20&gt;=E6256),SRP!$D$16:$D$20)*(G6256/100)*(E6256/1000)),
IF(C6256="Ready to Drink",
SUM(LOOKUP(2,1/(SRP!$B$11:$B$15&lt;=E6256)/(SRP!$C$11:$C$15&gt;=E6256),SRP!$D$11:$D$15)*(G6256/100)*(E6256/1000)),
0)))))),2)</f>
        <v>7.32</v>
      </c>
      <c r="L6256" s="173" t="str">
        <f t="shared" si="97"/>
        <v>Wine750</v>
      </c>
      <c r="M6256" s="154">
        <f>VLOOKUP(L6256,'Slope %'!C:D,2,0)</f>
        <v>0.1</v>
      </c>
    </row>
    <row r="6257" spans="1:13" x14ac:dyDescent="0.25">
      <c r="A6257" s="169">
        <v>65577</v>
      </c>
      <c r="B6257" s="170" t="s">
        <v>991</v>
      </c>
      <c r="C6257" s="170" t="s">
        <v>15</v>
      </c>
      <c r="D6257" s="170" t="s">
        <v>140</v>
      </c>
      <c r="E6257" s="170">
        <v>750</v>
      </c>
      <c r="F6257" s="170">
        <v>12</v>
      </c>
      <c r="G6257" s="171">
        <v>21</v>
      </c>
      <c r="H6257" s="170" t="s">
        <v>22</v>
      </c>
      <c r="I6257" s="171">
        <v>21.69</v>
      </c>
      <c r="J6257" s="169">
        <v>1</v>
      </c>
      <c r="K6257" s="154" cm="1">
        <f t="array" ref="K6257">ROUND(
IF(C6257="Beer",
SUM(LOOKUP(2,1/(SRP!$B$8:$B$10&lt;=E6257)/(SRP!$C$8:$C$10&gt;=E6257),SRP!$D$8:$D$10)*(G6257/100)*(E6257/1000)),
IF(C6257="Spirits",
SUM(LOOKUP(2,1/(SRP!$B$2:$B$7&lt;=E6257)/(SRP!$C$2:$C$7&gt;=E6257),SRP!$D$2:$D$7)*(G6257/100)*(E6257/1000)),
IF(AND(C6257="Wine",D6257="Fortified Wines"),
SUM(LOOKUP(2,1/(SRP!$B$26:$B$29&lt;=E6257)/(SRP!$C$26:$C$29&gt;=E6257),SRP!$D$26:$D$29)*(G6257/100)*(E6257/1000)),
IF(C6257="Wine",
SUM(LOOKUP(2,1/(SRP!$B$21:$B$25&lt;=E6257)/(SRP!$C$21:$C$25&gt;=E6257),SRP!$D$21:$D$25)*(G6257/100)*(E6257/1000)),
IF(AND(C6257="Ready to Drink",D6257="RTD-One Pour Cocktail&gt;7%&lt;=14.5"),
SUM(LOOKUP(2,1/(SRP!$B$16:$B$20&lt;=E6257)/(SRP!$C$16:$C$20&gt;=E6257),SRP!$D$16:$D$20)*(G6257/100)*(E6257/1000)),
IF(C6257="Ready to Drink",
SUM(LOOKUP(2,1/(SRP!$B$11:$B$15&lt;=E6257)/(SRP!$C$11:$C$15&gt;=E6257),SRP!$D$11:$D$15)*(G6257/100)*(E6257/1000)),
0)))))),2)</f>
        <v>12.3</v>
      </c>
      <c r="L6257" s="173" t="str">
        <f t="shared" si="97"/>
        <v>Spirits750</v>
      </c>
      <c r="M6257" s="154">
        <f>VLOOKUP(L6257,'Slope %'!C:D,2,0)</f>
        <v>7.0000000000000007E-2</v>
      </c>
    </row>
    <row r="6258" spans="1:13" x14ac:dyDescent="0.25">
      <c r="A6258" s="169">
        <v>65579</v>
      </c>
      <c r="B6258" s="170" t="s">
        <v>4611</v>
      </c>
      <c r="C6258" s="170" t="s">
        <v>24</v>
      </c>
      <c r="D6258" s="170" t="s">
        <v>166</v>
      </c>
      <c r="E6258" s="170">
        <v>750</v>
      </c>
      <c r="F6258" s="170">
        <v>12</v>
      </c>
      <c r="G6258" s="171">
        <v>13</v>
      </c>
      <c r="H6258" s="170" t="s">
        <v>32</v>
      </c>
      <c r="I6258" s="171">
        <v>18.989999999999998</v>
      </c>
      <c r="J6258" s="169">
        <v>1</v>
      </c>
      <c r="K6258" s="154" cm="1">
        <f t="array" ref="K6258">ROUND(
IF(C6258="Beer",
SUM(LOOKUP(2,1/(SRP!$B$8:$B$10&lt;=E6258)/(SRP!$C$8:$C$10&gt;=E6258),SRP!$D$8:$D$10)*(G6258/100)*(E6258/1000)),
IF(C6258="Spirits",
SUM(LOOKUP(2,1/(SRP!$B$2:$B$7&lt;=E6258)/(SRP!$C$2:$C$7&gt;=E6258),SRP!$D$2:$D$7)*(G6258/100)*(E6258/1000)),
IF(AND(C6258="Wine",D6258="Fortified Wines"),
SUM(LOOKUP(2,1/(SRP!$B$26:$B$29&lt;=E6258)/(SRP!$C$26:$C$29&gt;=E6258),SRP!$D$26:$D$29)*(G6258/100)*(E6258/1000)),
IF(C6258="Wine",
SUM(LOOKUP(2,1/(SRP!$B$21:$B$25&lt;=E6258)/(SRP!$C$21:$C$25&gt;=E6258),SRP!$D$21:$D$25)*(G6258/100)*(E6258/1000)),
IF(AND(C6258="Ready to Drink",D6258="RTD-One Pour Cocktail&gt;7%&lt;=14.5"),
SUM(LOOKUP(2,1/(SRP!$B$16:$B$20&lt;=E6258)/(SRP!$C$16:$C$20&gt;=E6258),SRP!$D$16:$D$20)*(G6258/100)*(E6258/1000)),
IF(C6258="Ready to Drink",
SUM(LOOKUP(2,1/(SRP!$B$11:$B$15&lt;=E6258)/(SRP!$C$11:$C$15&gt;=E6258),SRP!$D$11:$D$15)*(G6258/100)*(E6258/1000)),
0)))))),2)</f>
        <v>7.61</v>
      </c>
      <c r="L6258" s="173" t="str">
        <f t="shared" si="97"/>
        <v>Wine750</v>
      </c>
      <c r="M6258" s="154">
        <f>VLOOKUP(L6258,'Slope %'!C:D,2,0)</f>
        <v>0.1</v>
      </c>
    </row>
    <row r="6259" spans="1:13" x14ac:dyDescent="0.25">
      <c r="A6259" s="169">
        <v>65581</v>
      </c>
      <c r="B6259" s="170" t="s">
        <v>4612</v>
      </c>
      <c r="C6259" s="170" t="s">
        <v>263</v>
      </c>
      <c r="D6259" s="170" t="s">
        <v>646</v>
      </c>
      <c r="E6259" s="170">
        <v>2130</v>
      </c>
      <c r="F6259" s="170">
        <v>4</v>
      </c>
      <c r="G6259" s="171">
        <v>4.5</v>
      </c>
      <c r="H6259" s="170" t="s">
        <v>54</v>
      </c>
      <c r="I6259" s="171">
        <v>18.190000000000001</v>
      </c>
      <c r="J6259" s="169">
        <v>6</v>
      </c>
      <c r="K6259" s="154" cm="1">
        <f t="array" ref="K6259">ROUND(
IF(C6259="Beer",
SUM(LOOKUP(2,1/(SRP!$B$8:$B$10&lt;=E6259)/(SRP!$C$8:$C$10&gt;=E6259),SRP!$D$8:$D$10)*(G6259/100)*(E6259/1000)),
IF(C6259="Spirits",
SUM(LOOKUP(2,1/(SRP!$B$2:$B$7&lt;=E6259)/(SRP!$C$2:$C$7&gt;=E6259),SRP!$D$2:$D$7)*(G6259/100)*(E6259/1000)),
IF(AND(C6259="Wine",D6259="Fortified Wines"),
SUM(LOOKUP(2,1/(SRP!$B$26:$B$29&lt;=E6259)/(SRP!$C$26:$C$29&gt;=E6259),SRP!$D$26:$D$29)*(G6259/100)*(E6259/1000)),
IF(C6259="Wine",
SUM(LOOKUP(2,1/(SRP!$B$21:$B$25&lt;=E6259)/(SRP!$C$21:$C$25&gt;=E6259),SRP!$D$21:$D$25)*(G6259/100)*(E6259/1000)),
IF(AND(C6259="Ready to Drink",D6259="RTD-One Pour Cocktail&gt;7%&lt;=14.5"),
SUM(LOOKUP(2,1/(SRP!$B$16:$B$20&lt;=E6259)/(SRP!$C$16:$C$20&gt;=E6259),SRP!$D$16:$D$20)*(G6259/100)*(E6259/1000)),
IF(C6259="Ready to Drink",
SUM(LOOKUP(2,1/(SRP!$B$11:$B$15&lt;=E6259)/(SRP!$C$11:$C$15&gt;=E6259),SRP!$D$11:$D$15)*(G6259/100)*(E6259/1000)),
0)))))),2)</f>
        <v>7.48</v>
      </c>
      <c r="L6259" s="173" t="str">
        <f t="shared" si="97"/>
        <v>Ready to Drink2130</v>
      </c>
      <c r="M6259" s="154">
        <f>VLOOKUP(L6259,'Slope %'!C:D,2,0)</f>
        <v>0.1</v>
      </c>
    </row>
    <row r="6260" spans="1:13" x14ac:dyDescent="0.25">
      <c r="A6260" s="169">
        <v>65581</v>
      </c>
      <c r="B6260" s="170" t="s">
        <v>4612</v>
      </c>
      <c r="C6260" s="170" t="s">
        <v>263</v>
      </c>
      <c r="D6260" s="170" t="s">
        <v>646</v>
      </c>
      <c r="E6260" s="170">
        <v>2130</v>
      </c>
      <c r="F6260" s="170">
        <v>4</v>
      </c>
      <c r="G6260" s="171">
        <v>4.5</v>
      </c>
      <c r="H6260" s="170" t="s">
        <v>54</v>
      </c>
      <c r="I6260" s="171">
        <v>18.190000000000001</v>
      </c>
      <c r="J6260" s="169">
        <v>6</v>
      </c>
      <c r="K6260" s="154" cm="1">
        <f t="array" ref="K6260">ROUND(
IF(C6260="Beer",
SUM(LOOKUP(2,1/(SRP!$B$8:$B$10&lt;=E6260)/(SRP!$C$8:$C$10&gt;=E6260),SRP!$D$8:$D$10)*(G6260/100)*(E6260/1000)),
IF(C6260="Spirits",
SUM(LOOKUP(2,1/(SRP!$B$2:$B$7&lt;=E6260)/(SRP!$C$2:$C$7&gt;=E6260),SRP!$D$2:$D$7)*(G6260/100)*(E6260/1000)),
IF(AND(C6260="Wine",D6260="Fortified Wines"),
SUM(LOOKUP(2,1/(SRP!$B$26:$B$29&lt;=E6260)/(SRP!$C$26:$C$29&gt;=E6260),SRP!$D$26:$D$29)*(G6260/100)*(E6260/1000)),
IF(C6260="Wine",
SUM(LOOKUP(2,1/(SRP!$B$21:$B$25&lt;=E6260)/(SRP!$C$21:$C$25&gt;=E6260),SRP!$D$21:$D$25)*(G6260/100)*(E6260/1000)),
IF(AND(C6260="Ready to Drink",D6260="RTD-One Pour Cocktail&gt;7%&lt;=14.5"),
SUM(LOOKUP(2,1/(SRP!$B$16:$B$20&lt;=E6260)/(SRP!$C$16:$C$20&gt;=E6260),SRP!$D$16:$D$20)*(G6260/100)*(E6260/1000)),
IF(C6260="Ready to Drink",
SUM(LOOKUP(2,1/(SRP!$B$11:$B$15&lt;=E6260)/(SRP!$C$11:$C$15&gt;=E6260),SRP!$D$11:$D$15)*(G6260/100)*(E6260/1000)),
0)))))),2)</f>
        <v>7.48</v>
      </c>
      <c r="L6260" s="173" t="str">
        <f t="shared" si="97"/>
        <v>Ready to Drink2130</v>
      </c>
      <c r="M6260" s="154">
        <f>VLOOKUP(L6260,'Slope %'!C:D,2,0)</f>
        <v>0.1</v>
      </c>
    </row>
    <row r="6261" spans="1:13" x14ac:dyDescent="0.25">
      <c r="A6261" s="169">
        <v>65583</v>
      </c>
      <c r="B6261" s="170" t="s">
        <v>4613</v>
      </c>
      <c r="C6261" s="170" t="s">
        <v>24</v>
      </c>
      <c r="D6261" s="170" t="s">
        <v>707</v>
      </c>
      <c r="E6261" s="170">
        <v>750</v>
      </c>
      <c r="F6261" s="170">
        <v>12</v>
      </c>
      <c r="G6261" s="171">
        <v>13</v>
      </c>
      <c r="H6261" s="170" t="s">
        <v>32</v>
      </c>
      <c r="I6261" s="171">
        <v>17.989999999999998</v>
      </c>
      <c r="J6261" s="169">
        <v>1</v>
      </c>
      <c r="K6261" s="154" cm="1">
        <f t="array" ref="K6261">ROUND(
IF(C6261="Beer",
SUM(LOOKUP(2,1/(SRP!$B$8:$B$10&lt;=E6261)/(SRP!$C$8:$C$10&gt;=E6261),SRP!$D$8:$D$10)*(G6261/100)*(E6261/1000)),
IF(C6261="Spirits",
SUM(LOOKUP(2,1/(SRP!$B$2:$B$7&lt;=E6261)/(SRP!$C$2:$C$7&gt;=E6261),SRP!$D$2:$D$7)*(G6261/100)*(E6261/1000)),
IF(AND(C6261="Wine",D6261="Fortified Wines"),
SUM(LOOKUP(2,1/(SRP!$B$26:$B$29&lt;=E6261)/(SRP!$C$26:$C$29&gt;=E6261),SRP!$D$26:$D$29)*(G6261/100)*(E6261/1000)),
IF(C6261="Wine",
SUM(LOOKUP(2,1/(SRP!$B$21:$B$25&lt;=E6261)/(SRP!$C$21:$C$25&gt;=E6261),SRP!$D$21:$D$25)*(G6261/100)*(E6261/1000)),
IF(AND(C6261="Ready to Drink",D6261="RTD-One Pour Cocktail&gt;7%&lt;=14.5"),
SUM(LOOKUP(2,1/(SRP!$B$16:$B$20&lt;=E6261)/(SRP!$C$16:$C$20&gt;=E6261),SRP!$D$16:$D$20)*(G6261/100)*(E6261/1000)),
IF(C6261="Ready to Drink",
SUM(LOOKUP(2,1/(SRP!$B$11:$B$15&lt;=E6261)/(SRP!$C$11:$C$15&gt;=E6261),SRP!$D$11:$D$15)*(G6261/100)*(E6261/1000)),
0)))))),2)</f>
        <v>7.61</v>
      </c>
      <c r="L6261" s="173" t="str">
        <f t="shared" si="97"/>
        <v>Wine750</v>
      </c>
      <c r="M6261" s="154">
        <f>VLOOKUP(L6261,'Slope %'!C:D,2,0)</f>
        <v>0.1</v>
      </c>
    </row>
    <row r="6262" spans="1:13" x14ac:dyDescent="0.25">
      <c r="A6262" s="169">
        <v>65584</v>
      </c>
      <c r="B6262" s="170" t="s">
        <v>4614</v>
      </c>
      <c r="C6262" s="170" t="s">
        <v>263</v>
      </c>
      <c r="D6262" s="170" t="s">
        <v>646</v>
      </c>
      <c r="E6262" s="170">
        <v>2130</v>
      </c>
      <c r="F6262" s="170">
        <v>4</v>
      </c>
      <c r="G6262" s="171">
        <v>4.5</v>
      </c>
      <c r="H6262" s="170" t="s">
        <v>54</v>
      </c>
      <c r="I6262" s="171">
        <v>18.190000000000001</v>
      </c>
      <c r="J6262" s="169">
        <v>6</v>
      </c>
      <c r="K6262" s="154" cm="1">
        <f t="array" ref="K6262">ROUND(
IF(C6262="Beer",
SUM(LOOKUP(2,1/(SRP!$B$8:$B$10&lt;=E6262)/(SRP!$C$8:$C$10&gt;=E6262),SRP!$D$8:$D$10)*(G6262/100)*(E6262/1000)),
IF(C6262="Spirits",
SUM(LOOKUP(2,1/(SRP!$B$2:$B$7&lt;=E6262)/(SRP!$C$2:$C$7&gt;=E6262),SRP!$D$2:$D$7)*(G6262/100)*(E6262/1000)),
IF(AND(C6262="Wine",D6262="Fortified Wines"),
SUM(LOOKUP(2,1/(SRP!$B$26:$B$29&lt;=E6262)/(SRP!$C$26:$C$29&gt;=E6262),SRP!$D$26:$D$29)*(G6262/100)*(E6262/1000)),
IF(C6262="Wine",
SUM(LOOKUP(2,1/(SRP!$B$21:$B$25&lt;=E6262)/(SRP!$C$21:$C$25&gt;=E6262),SRP!$D$21:$D$25)*(G6262/100)*(E6262/1000)),
IF(AND(C6262="Ready to Drink",D6262="RTD-One Pour Cocktail&gt;7%&lt;=14.5"),
SUM(LOOKUP(2,1/(SRP!$B$16:$B$20&lt;=E6262)/(SRP!$C$16:$C$20&gt;=E6262),SRP!$D$16:$D$20)*(G6262/100)*(E6262/1000)),
IF(C6262="Ready to Drink",
SUM(LOOKUP(2,1/(SRP!$B$11:$B$15&lt;=E6262)/(SRP!$C$11:$C$15&gt;=E6262),SRP!$D$11:$D$15)*(G6262/100)*(E6262/1000)),
0)))))),2)</f>
        <v>7.48</v>
      </c>
      <c r="L6262" s="173" t="str">
        <f t="shared" si="97"/>
        <v>Ready to Drink2130</v>
      </c>
      <c r="M6262" s="154">
        <f>VLOOKUP(L6262,'Slope %'!C:D,2,0)</f>
        <v>0.1</v>
      </c>
    </row>
    <row r="6263" spans="1:13" x14ac:dyDescent="0.25">
      <c r="A6263" s="169">
        <v>65584</v>
      </c>
      <c r="B6263" s="170" t="s">
        <v>4614</v>
      </c>
      <c r="C6263" s="170" t="s">
        <v>263</v>
      </c>
      <c r="D6263" s="170" t="s">
        <v>646</v>
      </c>
      <c r="E6263" s="170">
        <v>2130</v>
      </c>
      <c r="F6263" s="170">
        <v>4</v>
      </c>
      <c r="G6263" s="171">
        <v>4.5</v>
      </c>
      <c r="H6263" s="170" t="s">
        <v>54</v>
      </c>
      <c r="I6263" s="171">
        <v>18.190000000000001</v>
      </c>
      <c r="J6263" s="169">
        <v>6</v>
      </c>
      <c r="K6263" s="154" cm="1">
        <f t="array" ref="K6263">ROUND(
IF(C6263="Beer",
SUM(LOOKUP(2,1/(SRP!$B$8:$B$10&lt;=E6263)/(SRP!$C$8:$C$10&gt;=E6263),SRP!$D$8:$D$10)*(G6263/100)*(E6263/1000)),
IF(C6263="Spirits",
SUM(LOOKUP(2,1/(SRP!$B$2:$B$7&lt;=E6263)/(SRP!$C$2:$C$7&gt;=E6263),SRP!$D$2:$D$7)*(G6263/100)*(E6263/1000)),
IF(AND(C6263="Wine",D6263="Fortified Wines"),
SUM(LOOKUP(2,1/(SRP!$B$26:$B$29&lt;=E6263)/(SRP!$C$26:$C$29&gt;=E6263),SRP!$D$26:$D$29)*(G6263/100)*(E6263/1000)),
IF(C6263="Wine",
SUM(LOOKUP(2,1/(SRP!$B$21:$B$25&lt;=E6263)/(SRP!$C$21:$C$25&gt;=E6263),SRP!$D$21:$D$25)*(G6263/100)*(E6263/1000)),
IF(AND(C6263="Ready to Drink",D6263="RTD-One Pour Cocktail&gt;7%&lt;=14.5"),
SUM(LOOKUP(2,1/(SRP!$B$16:$B$20&lt;=E6263)/(SRP!$C$16:$C$20&gt;=E6263),SRP!$D$16:$D$20)*(G6263/100)*(E6263/1000)),
IF(C6263="Ready to Drink",
SUM(LOOKUP(2,1/(SRP!$B$11:$B$15&lt;=E6263)/(SRP!$C$11:$C$15&gt;=E6263),SRP!$D$11:$D$15)*(G6263/100)*(E6263/1000)),
0)))))),2)</f>
        <v>7.48</v>
      </c>
      <c r="L6263" s="173" t="str">
        <f t="shared" si="97"/>
        <v>Ready to Drink2130</v>
      </c>
      <c r="M6263" s="154">
        <f>VLOOKUP(L6263,'Slope %'!C:D,2,0)</f>
        <v>0.1</v>
      </c>
    </row>
    <row r="6264" spans="1:13" x14ac:dyDescent="0.25">
      <c r="A6264" s="169">
        <v>65585</v>
      </c>
      <c r="B6264" s="170" t="s">
        <v>4615</v>
      </c>
      <c r="C6264" s="170" t="s">
        <v>263</v>
      </c>
      <c r="D6264" s="170" t="s">
        <v>646</v>
      </c>
      <c r="E6264" s="170">
        <v>4260</v>
      </c>
      <c r="F6264" s="170">
        <v>2</v>
      </c>
      <c r="G6264" s="171">
        <v>4.5</v>
      </c>
      <c r="H6264" s="170" t="s">
        <v>54</v>
      </c>
      <c r="I6264" s="171">
        <v>33.39</v>
      </c>
      <c r="J6264" s="169">
        <v>12</v>
      </c>
      <c r="K6264" s="154" cm="1">
        <f t="array" ref="K6264">ROUND(
IF(C6264="Beer",
SUM(LOOKUP(2,1/(SRP!$B$8:$B$10&lt;=E6264)/(SRP!$C$8:$C$10&gt;=E6264),SRP!$D$8:$D$10)*(G6264/100)*(E6264/1000)),
IF(C6264="Spirits",
SUM(LOOKUP(2,1/(SRP!$B$2:$B$7&lt;=E6264)/(SRP!$C$2:$C$7&gt;=E6264),SRP!$D$2:$D$7)*(G6264/100)*(E6264/1000)),
IF(AND(C6264="Wine",D6264="Fortified Wines"),
SUM(LOOKUP(2,1/(SRP!$B$26:$B$29&lt;=E6264)/(SRP!$C$26:$C$29&gt;=E6264),SRP!$D$26:$D$29)*(G6264/100)*(E6264/1000)),
IF(C6264="Wine",
SUM(LOOKUP(2,1/(SRP!$B$21:$B$25&lt;=E6264)/(SRP!$C$21:$C$25&gt;=E6264),SRP!$D$21:$D$25)*(G6264/100)*(E6264/1000)),
IF(AND(C6264="Ready to Drink",D6264="RTD-One Pour Cocktail&gt;7%&lt;=14.5"),
SUM(LOOKUP(2,1/(SRP!$B$16:$B$20&lt;=E6264)/(SRP!$C$16:$C$20&gt;=E6264),SRP!$D$16:$D$20)*(G6264/100)*(E6264/1000)),
IF(C6264="Ready to Drink",
SUM(LOOKUP(2,1/(SRP!$B$11:$B$15&lt;=E6264)/(SRP!$C$11:$C$15&gt;=E6264),SRP!$D$11:$D$15)*(G6264/100)*(E6264/1000)),
0)))))),2)</f>
        <v>14.97</v>
      </c>
      <c r="L6264" s="173" t="str">
        <f t="shared" si="97"/>
        <v>Ready to Drink4260</v>
      </c>
      <c r="M6264" s="154">
        <f>VLOOKUP(L6264,'Slope %'!C:D,2,0)</f>
        <v>7.0000000000000007E-2</v>
      </c>
    </row>
    <row r="6265" spans="1:13" x14ac:dyDescent="0.25">
      <c r="A6265" s="169">
        <v>65585</v>
      </c>
      <c r="B6265" s="170" t="s">
        <v>4615</v>
      </c>
      <c r="C6265" s="170" t="s">
        <v>263</v>
      </c>
      <c r="D6265" s="170" t="s">
        <v>646</v>
      </c>
      <c r="E6265" s="170">
        <v>4260</v>
      </c>
      <c r="F6265" s="170">
        <v>2</v>
      </c>
      <c r="G6265" s="171">
        <v>4.5</v>
      </c>
      <c r="H6265" s="170" t="s">
        <v>54</v>
      </c>
      <c r="I6265" s="171">
        <v>33.39</v>
      </c>
      <c r="J6265" s="169">
        <v>12</v>
      </c>
      <c r="K6265" s="154" cm="1">
        <f t="array" ref="K6265">ROUND(
IF(C6265="Beer",
SUM(LOOKUP(2,1/(SRP!$B$8:$B$10&lt;=E6265)/(SRP!$C$8:$C$10&gt;=E6265),SRP!$D$8:$D$10)*(G6265/100)*(E6265/1000)),
IF(C6265="Spirits",
SUM(LOOKUP(2,1/(SRP!$B$2:$B$7&lt;=E6265)/(SRP!$C$2:$C$7&gt;=E6265),SRP!$D$2:$D$7)*(G6265/100)*(E6265/1000)),
IF(AND(C6265="Wine",D6265="Fortified Wines"),
SUM(LOOKUP(2,1/(SRP!$B$26:$B$29&lt;=E6265)/(SRP!$C$26:$C$29&gt;=E6265),SRP!$D$26:$D$29)*(G6265/100)*(E6265/1000)),
IF(C6265="Wine",
SUM(LOOKUP(2,1/(SRP!$B$21:$B$25&lt;=E6265)/(SRP!$C$21:$C$25&gt;=E6265),SRP!$D$21:$D$25)*(G6265/100)*(E6265/1000)),
IF(AND(C6265="Ready to Drink",D6265="RTD-One Pour Cocktail&gt;7%&lt;=14.5"),
SUM(LOOKUP(2,1/(SRP!$B$16:$B$20&lt;=E6265)/(SRP!$C$16:$C$20&gt;=E6265),SRP!$D$16:$D$20)*(G6265/100)*(E6265/1000)),
IF(C6265="Ready to Drink",
SUM(LOOKUP(2,1/(SRP!$B$11:$B$15&lt;=E6265)/(SRP!$C$11:$C$15&gt;=E6265),SRP!$D$11:$D$15)*(G6265/100)*(E6265/1000)),
0)))))),2)</f>
        <v>14.97</v>
      </c>
      <c r="L6265" s="173" t="str">
        <f t="shared" si="97"/>
        <v>Ready to Drink4260</v>
      </c>
      <c r="M6265" s="154">
        <f>VLOOKUP(L6265,'Slope %'!C:D,2,0)</f>
        <v>7.0000000000000007E-2</v>
      </c>
    </row>
    <row r="6266" spans="1:13" x14ac:dyDescent="0.25">
      <c r="A6266" s="169">
        <v>65586</v>
      </c>
      <c r="B6266" s="170" t="s">
        <v>4616</v>
      </c>
      <c r="C6266" s="170" t="s">
        <v>24</v>
      </c>
      <c r="D6266" s="170" t="s">
        <v>58</v>
      </c>
      <c r="E6266" s="170">
        <v>750</v>
      </c>
      <c r="F6266" s="170">
        <v>12</v>
      </c>
      <c r="G6266" s="171">
        <v>13</v>
      </c>
      <c r="H6266" s="170" t="s">
        <v>32</v>
      </c>
      <c r="I6266" s="171">
        <v>17.989999999999998</v>
      </c>
      <c r="J6266" s="169">
        <v>1</v>
      </c>
      <c r="K6266" s="154" cm="1">
        <f t="array" ref="K6266">ROUND(
IF(C6266="Beer",
SUM(LOOKUP(2,1/(SRP!$B$8:$B$10&lt;=E6266)/(SRP!$C$8:$C$10&gt;=E6266),SRP!$D$8:$D$10)*(G6266/100)*(E6266/1000)),
IF(C6266="Spirits",
SUM(LOOKUP(2,1/(SRP!$B$2:$B$7&lt;=E6266)/(SRP!$C$2:$C$7&gt;=E6266),SRP!$D$2:$D$7)*(G6266/100)*(E6266/1000)),
IF(AND(C6266="Wine",D6266="Fortified Wines"),
SUM(LOOKUP(2,1/(SRP!$B$26:$B$29&lt;=E6266)/(SRP!$C$26:$C$29&gt;=E6266),SRP!$D$26:$D$29)*(G6266/100)*(E6266/1000)),
IF(C6266="Wine",
SUM(LOOKUP(2,1/(SRP!$B$21:$B$25&lt;=E6266)/(SRP!$C$21:$C$25&gt;=E6266),SRP!$D$21:$D$25)*(G6266/100)*(E6266/1000)),
IF(AND(C6266="Ready to Drink",D6266="RTD-One Pour Cocktail&gt;7%&lt;=14.5"),
SUM(LOOKUP(2,1/(SRP!$B$16:$B$20&lt;=E6266)/(SRP!$C$16:$C$20&gt;=E6266),SRP!$D$16:$D$20)*(G6266/100)*(E6266/1000)),
IF(C6266="Ready to Drink",
SUM(LOOKUP(2,1/(SRP!$B$11:$B$15&lt;=E6266)/(SRP!$C$11:$C$15&gt;=E6266),SRP!$D$11:$D$15)*(G6266/100)*(E6266/1000)),
0)))))),2)</f>
        <v>7.61</v>
      </c>
      <c r="L6266" s="173" t="str">
        <f t="shared" si="97"/>
        <v>Wine750</v>
      </c>
      <c r="M6266" s="154">
        <f>VLOOKUP(L6266,'Slope %'!C:D,2,0)</f>
        <v>0.1</v>
      </c>
    </row>
    <row r="6267" spans="1:13" x14ac:dyDescent="0.25">
      <c r="A6267" s="169">
        <v>65587</v>
      </c>
      <c r="B6267" s="170" t="s">
        <v>4617</v>
      </c>
      <c r="C6267" s="170" t="s">
        <v>11</v>
      </c>
      <c r="D6267" s="170" t="s">
        <v>474</v>
      </c>
      <c r="E6267" s="170">
        <v>2838</v>
      </c>
      <c r="F6267" s="170">
        <v>4</v>
      </c>
      <c r="G6267" s="171">
        <v>3.5</v>
      </c>
      <c r="H6267" s="170" t="s">
        <v>1457</v>
      </c>
      <c r="I6267" s="171">
        <v>24.99</v>
      </c>
      <c r="J6267" s="169">
        <v>6</v>
      </c>
      <c r="K6267" s="154" cm="1">
        <f t="array" ref="K6267">ROUND(
IF(C6267="Beer",
SUM(LOOKUP(2,1/(SRP!$B$8:$B$10&lt;=E6267)/(SRP!$C$8:$C$10&gt;=E6267),SRP!$D$8:$D$10)*(G6267/100)*(E6267/1000)),
IF(C6267="Spirits",
SUM(LOOKUP(2,1/(SRP!$B$2:$B$7&lt;=E6267)/(SRP!$C$2:$C$7&gt;=E6267),SRP!$D$2:$D$7)*(G6267/100)*(E6267/1000)),
IF(AND(C6267="Wine",D6267="Fortified Wines"),
SUM(LOOKUP(2,1/(SRP!$B$26:$B$29&lt;=E6267)/(SRP!$C$26:$C$29&gt;=E6267),SRP!$D$26:$D$29)*(G6267/100)*(E6267/1000)),
IF(C6267="Wine",
SUM(LOOKUP(2,1/(SRP!$B$21:$B$25&lt;=E6267)/(SRP!$C$21:$C$25&gt;=E6267),SRP!$D$21:$D$25)*(G6267/100)*(E6267/1000)),
IF(AND(C6267="Ready to Drink",D6267="RTD-One Pour Cocktail&gt;7%&lt;=14.5"),
SUM(LOOKUP(2,1/(SRP!$B$16:$B$20&lt;=E6267)/(SRP!$C$16:$C$20&gt;=E6267),SRP!$D$16:$D$20)*(G6267/100)*(E6267/1000)),
IF(C6267="Ready to Drink",
SUM(LOOKUP(2,1/(SRP!$B$11:$B$15&lt;=E6267)/(SRP!$C$11:$C$15&gt;=E6267),SRP!$D$11:$D$15)*(G6267/100)*(E6267/1000)),
0)))))),2)</f>
        <v>7.75</v>
      </c>
      <c r="L6267" s="173" t="str">
        <f t="shared" si="97"/>
        <v>Beer2838</v>
      </c>
      <c r="M6267" s="154">
        <f>VLOOKUP(L6267,'Slope %'!C:D,2,0)</f>
        <v>0.1</v>
      </c>
    </row>
    <row r="6268" spans="1:13" x14ac:dyDescent="0.25">
      <c r="A6268" s="169">
        <v>65587</v>
      </c>
      <c r="B6268" s="170" t="s">
        <v>4617</v>
      </c>
      <c r="C6268" s="170" t="s">
        <v>11</v>
      </c>
      <c r="D6268" s="170" t="s">
        <v>474</v>
      </c>
      <c r="E6268" s="170">
        <v>2838</v>
      </c>
      <c r="F6268" s="170">
        <v>4</v>
      </c>
      <c r="G6268" s="171">
        <v>3.5</v>
      </c>
      <c r="H6268" s="170" t="s">
        <v>1457</v>
      </c>
      <c r="I6268" s="171">
        <v>24.99</v>
      </c>
      <c r="J6268" s="169">
        <v>6</v>
      </c>
      <c r="K6268" s="154" cm="1">
        <f t="array" ref="K6268">ROUND(
IF(C6268="Beer",
SUM(LOOKUP(2,1/(SRP!$B$8:$B$10&lt;=E6268)/(SRP!$C$8:$C$10&gt;=E6268),SRP!$D$8:$D$10)*(G6268/100)*(E6268/1000)),
IF(C6268="Spirits",
SUM(LOOKUP(2,1/(SRP!$B$2:$B$7&lt;=E6268)/(SRP!$C$2:$C$7&gt;=E6268),SRP!$D$2:$D$7)*(G6268/100)*(E6268/1000)),
IF(AND(C6268="Wine",D6268="Fortified Wines"),
SUM(LOOKUP(2,1/(SRP!$B$26:$B$29&lt;=E6268)/(SRP!$C$26:$C$29&gt;=E6268),SRP!$D$26:$D$29)*(G6268/100)*(E6268/1000)),
IF(C6268="Wine",
SUM(LOOKUP(2,1/(SRP!$B$21:$B$25&lt;=E6268)/(SRP!$C$21:$C$25&gt;=E6268),SRP!$D$21:$D$25)*(G6268/100)*(E6268/1000)),
IF(AND(C6268="Ready to Drink",D6268="RTD-One Pour Cocktail&gt;7%&lt;=14.5"),
SUM(LOOKUP(2,1/(SRP!$B$16:$B$20&lt;=E6268)/(SRP!$C$16:$C$20&gt;=E6268),SRP!$D$16:$D$20)*(G6268/100)*(E6268/1000)),
IF(C6268="Ready to Drink",
SUM(LOOKUP(2,1/(SRP!$B$11:$B$15&lt;=E6268)/(SRP!$C$11:$C$15&gt;=E6268),SRP!$D$11:$D$15)*(G6268/100)*(E6268/1000)),
0)))))),2)</f>
        <v>7.75</v>
      </c>
      <c r="L6268" s="173" t="str">
        <f t="shared" si="97"/>
        <v>Beer2838</v>
      </c>
      <c r="M6268" s="154">
        <f>VLOOKUP(L6268,'Slope %'!C:D,2,0)</f>
        <v>0.1</v>
      </c>
    </row>
    <row r="6269" spans="1:13" x14ac:dyDescent="0.25">
      <c r="A6269" s="169">
        <v>65591</v>
      </c>
      <c r="B6269" s="170" t="s">
        <v>4618</v>
      </c>
      <c r="C6269" s="170" t="s">
        <v>24</v>
      </c>
      <c r="D6269" s="170" t="s">
        <v>66</v>
      </c>
      <c r="E6269" s="170">
        <v>750</v>
      </c>
      <c r="F6269" s="170">
        <v>12</v>
      </c>
      <c r="G6269" s="171">
        <v>13</v>
      </c>
      <c r="H6269" s="170" t="s">
        <v>32</v>
      </c>
      <c r="I6269" s="171">
        <v>17.989999999999998</v>
      </c>
      <c r="J6269" s="169">
        <v>1</v>
      </c>
      <c r="K6269" s="154" cm="1">
        <f t="array" ref="K6269">ROUND(
IF(C6269="Beer",
SUM(LOOKUP(2,1/(SRP!$B$8:$B$10&lt;=E6269)/(SRP!$C$8:$C$10&gt;=E6269),SRP!$D$8:$D$10)*(G6269/100)*(E6269/1000)),
IF(C6269="Spirits",
SUM(LOOKUP(2,1/(SRP!$B$2:$B$7&lt;=E6269)/(SRP!$C$2:$C$7&gt;=E6269),SRP!$D$2:$D$7)*(G6269/100)*(E6269/1000)),
IF(AND(C6269="Wine",D6269="Fortified Wines"),
SUM(LOOKUP(2,1/(SRP!$B$26:$B$29&lt;=E6269)/(SRP!$C$26:$C$29&gt;=E6269),SRP!$D$26:$D$29)*(G6269/100)*(E6269/1000)),
IF(C6269="Wine",
SUM(LOOKUP(2,1/(SRP!$B$21:$B$25&lt;=E6269)/(SRP!$C$21:$C$25&gt;=E6269),SRP!$D$21:$D$25)*(G6269/100)*(E6269/1000)),
IF(AND(C6269="Ready to Drink",D6269="RTD-One Pour Cocktail&gt;7%&lt;=14.5"),
SUM(LOOKUP(2,1/(SRP!$B$16:$B$20&lt;=E6269)/(SRP!$C$16:$C$20&gt;=E6269),SRP!$D$16:$D$20)*(G6269/100)*(E6269/1000)),
IF(C6269="Ready to Drink",
SUM(LOOKUP(2,1/(SRP!$B$11:$B$15&lt;=E6269)/(SRP!$C$11:$C$15&gt;=E6269),SRP!$D$11:$D$15)*(G6269/100)*(E6269/1000)),
0)))))),2)</f>
        <v>7.61</v>
      </c>
      <c r="L6269" s="173" t="str">
        <f t="shared" si="97"/>
        <v>Wine750</v>
      </c>
      <c r="M6269" s="154">
        <f>VLOOKUP(L6269,'Slope %'!C:D,2,0)</f>
        <v>0.1</v>
      </c>
    </row>
    <row r="6270" spans="1:13" x14ac:dyDescent="0.25">
      <c r="A6270" s="169">
        <v>65592</v>
      </c>
      <c r="B6270" s="170" t="s">
        <v>4619</v>
      </c>
      <c r="C6270" s="170" t="s">
        <v>24</v>
      </c>
      <c r="D6270" s="170" t="s">
        <v>109</v>
      </c>
      <c r="E6270" s="170">
        <v>750</v>
      </c>
      <c r="F6270" s="170">
        <v>12</v>
      </c>
      <c r="G6270" s="171">
        <v>13</v>
      </c>
      <c r="H6270" s="170" t="s">
        <v>32</v>
      </c>
      <c r="I6270" s="171">
        <v>17.989999999999998</v>
      </c>
      <c r="J6270" s="169">
        <v>1</v>
      </c>
      <c r="K6270" s="154" cm="1">
        <f t="array" ref="K6270">ROUND(
IF(C6270="Beer",
SUM(LOOKUP(2,1/(SRP!$B$8:$B$10&lt;=E6270)/(SRP!$C$8:$C$10&gt;=E6270),SRP!$D$8:$D$10)*(G6270/100)*(E6270/1000)),
IF(C6270="Spirits",
SUM(LOOKUP(2,1/(SRP!$B$2:$B$7&lt;=E6270)/(SRP!$C$2:$C$7&gt;=E6270),SRP!$D$2:$D$7)*(G6270/100)*(E6270/1000)),
IF(AND(C6270="Wine",D6270="Fortified Wines"),
SUM(LOOKUP(2,1/(SRP!$B$26:$B$29&lt;=E6270)/(SRP!$C$26:$C$29&gt;=E6270),SRP!$D$26:$D$29)*(G6270/100)*(E6270/1000)),
IF(C6270="Wine",
SUM(LOOKUP(2,1/(SRP!$B$21:$B$25&lt;=E6270)/(SRP!$C$21:$C$25&gt;=E6270),SRP!$D$21:$D$25)*(G6270/100)*(E6270/1000)),
IF(AND(C6270="Ready to Drink",D6270="RTD-One Pour Cocktail&gt;7%&lt;=14.5"),
SUM(LOOKUP(2,1/(SRP!$B$16:$B$20&lt;=E6270)/(SRP!$C$16:$C$20&gt;=E6270),SRP!$D$16:$D$20)*(G6270/100)*(E6270/1000)),
IF(C6270="Ready to Drink",
SUM(LOOKUP(2,1/(SRP!$B$11:$B$15&lt;=E6270)/(SRP!$C$11:$C$15&gt;=E6270),SRP!$D$11:$D$15)*(G6270/100)*(E6270/1000)),
0)))))),2)</f>
        <v>7.61</v>
      </c>
      <c r="L6270" s="173" t="str">
        <f t="shared" si="97"/>
        <v>Wine750</v>
      </c>
      <c r="M6270" s="154">
        <f>VLOOKUP(L6270,'Slope %'!C:D,2,0)</f>
        <v>0.1</v>
      </c>
    </row>
    <row r="6271" spans="1:13" x14ac:dyDescent="0.25">
      <c r="A6271" s="169">
        <v>65593</v>
      </c>
      <c r="B6271" s="170" t="s">
        <v>4620</v>
      </c>
      <c r="C6271" s="170" t="s">
        <v>15</v>
      </c>
      <c r="D6271" s="170" t="s">
        <v>154</v>
      </c>
      <c r="E6271" s="170">
        <v>750</v>
      </c>
      <c r="F6271" s="170">
        <v>12</v>
      </c>
      <c r="G6271" s="171">
        <v>15</v>
      </c>
      <c r="H6271" s="170" t="s">
        <v>123</v>
      </c>
      <c r="I6271" s="171">
        <v>35.49</v>
      </c>
      <c r="J6271" s="169">
        <v>1</v>
      </c>
      <c r="K6271" s="154" cm="1">
        <f t="array" ref="K6271">ROUND(
IF(C6271="Beer",
SUM(LOOKUP(2,1/(SRP!$B$8:$B$10&lt;=E6271)/(SRP!$C$8:$C$10&gt;=E6271),SRP!$D$8:$D$10)*(G6271/100)*(E6271/1000)),
IF(C6271="Spirits",
SUM(LOOKUP(2,1/(SRP!$B$2:$B$7&lt;=E6271)/(SRP!$C$2:$C$7&gt;=E6271),SRP!$D$2:$D$7)*(G6271/100)*(E6271/1000)),
IF(AND(C6271="Wine",D6271="Fortified Wines"),
SUM(LOOKUP(2,1/(SRP!$B$26:$B$29&lt;=E6271)/(SRP!$C$26:$C$29&gt;=E6271),SRP!$D$26:$D$29)*(G6271/100)*(E6271/1000)),
IF(C6271="Wine",
SUM(LOOKUP(2,1/(SRP!$B$21:$B$25&lt;=E6271)/(SRP!$C$21:$C$25&gt;=E6271),SRP!$D$21:$D$25)*(G6271/100)*(E6271/1000)),
IF(AND(C6271="Ready to Drink",D6271="RTD-One Pour Cocktail&gt;7%&lt;=14.5"),
SUM(LOOKUP(2,1/(SRP!$B$16:$B$20&lt;=E6271)/(SRP!$C$16:$C$20&gt;=E6271),SRP!$D$16:$D$20)*(G6271/100)*(E6271/1000)),
IF(C6271="Ready to Drink",
SUM(LOOKUP(2,1/(SRP!$B$11:$B$15&lt;=E6271)/(SRP!$C$11:$C$15&gt;=E6271),SRP!$D$11:$D$15)*(G6271/100)*(E6271/1000)),
0)))))),2)</f>
        <v>8.7799999999999994</v>
      </c>
      <c r="L6271" s="173" t="str">
        <f t="shared" si="97"/>
        <v>Spirits750</v>
      </c>
      <c r="M6271" s="154">
        <f>VLOOKUP(L6271,'Slope %'!C:D,2,0)</f>
        <v>7.0000000000000007E-2</v>
      </c>
    </row>
    <row r="6272" spans="1:13" x14ac:dyDescent="0.25">
      <c r="A6272" s="169">
        <v>65594</v>
      </c>
      <c r="B6272" s="170" t="s">
        <v>4621</v>
      </c>
      <c r="C6272" s="170" t="s">
        <v>15</v>
      </c>
      <c r="D6272" s="170" t="s">
        <v>154</v>
      </c>
      <c r="E6272" s="170">
        <v>500</v>
      </c>
      <c r="F6272" s="170">
        <v>6</v>
      </c>
      <c r="G6272" s="171">
        <v>15</v>
      </c>
      <c r="H6272" s="170" t="s">
        <v>54</v>
      </c>
      <c r="I6272" s="171">
        <v>33.99</v>
      </c>
      <c r="J6272" s="169">
        <v>1</v>
      </c>
      <c r="K6272" s="154" cm="1">
        <f t="array" ref="K6272">ROUND(
IF(C6272="Beer",
SUM(LOOKUP(2,1/(SRP!$B$8:$B$10&lt;=E6272)/(SRP!$C$8:$C$10&gt;=E6272),SRP!$D$8:$D$10)*(G6272/100)*(E6272/1000)),
IF(C6272="Spirits",
SUM(LOOKUP(2,1/(SRP!$B$2:$B$7&lt;=E6272)/(SRP!$C$2:$C$7&gt;=E6272),SRP!$D$2:$D$7)*(G6272/100)*(E6272/1000)),
IF(AND(C6272="Wine",D6272="Fortified Wines"),
SUM(LOOKUP(2,1/(SRP!$B$26:$B$29&lt;=E6272)/(SRP!$C$26:$C$29&gt;=E6272),SRP!$D$26:$D$29)*(G6272/100)*(E6272/1000)),
IF(C6272="Wine",
SUM(LOOKUP(2,1/(SRP!$B$21:$B$25&lt;=E6272)/(SRP!$C$21:$C$25&gt;=E6272),SRP!$D$21:$D$25)*(G6272/100)*(E6272/1000)),
IF(AND(C6272="Ready to Drink",D6272="RTD-One Pour Cocktail&gt;7%&lt;=14.5"),
SUM(LOOKUP(2,1/(SRP!$B$16:$B$20&lt;=E6272)/(SRP!$C$16:$C$20&gt;=E6272),SRP!$D$16:$D$20)*(G6272/100)*(E6272/1000)),
IF(C6272="Ready to Drink",
SUM(LOOKUP(2,1/(SRP!$B$11:$B$15&lt;=E6272)/(SRP!$C$11:$C$15&gt;=E6272),SRP!$D$11:$D$15)*(G6272/100)*(E6272/1000)),
0)))))),2)</f>
        <v>6.21</v>
      </c>
      <c r="L6272" s="173" t="str">
        <f t="shared" si="97"/>
        <v>Spirits500</v>
      </c>
      <c r="M6272" s="154">
        <f>VLOOKUP(L6272,'Slope %'!C:D,2,0)</f>
        <v>7.0000000000000007E-2</v>
      </c>
    </row>
    <row r="6273" spans="1:13" x14ac:dyDescent="0.25">
      <c r="A6273" s="169">
        <v>65600</v>
      </c>
      <c r="B6273" s="170" t="s">
        <v>4622</v>
      </c>
      <c r="C6273" s="170" t="s">
        <v>15</v>
      </c>
      <c r="D6273" s="170" t="s">
        <v>154</v>
      </c>
      <c r="E6273" s="170">
        <v>500</v>
      </c>
      <c r="F6273" s="170">
        <v>6</v>
      </c>
      <c r="G6273" s="171">
        <v>17</v>
      </c>
      <c r="H6273" s="170" t="s">
        <v>54</v>
      </c>
      <c r="I6273" s="171">
        <v>33.99</v>
      </c>
      <c r="J6273" s="169">
        <v>1</v>
      </c>
      <c r="K6273" s="154" cm="1">
        <f t="array" ref="K6273">ROUND(
IF(C6273="Beer",
SUM(LOOKUP(2,1/(SRP!$B$8:$B$10&lt;=E6273)/(SRP!$C$8:$C$10&gt;=E6273),SRP!$D$8:$D$10)*(G6273/100)*(E6273/1000)),
IF(C6273="Spirits",
SUM(LOOKUP(2,1/(SRP!$B$2:$B$7&lt;=E6273)/(SRP!$C$2:$C$7&gt;=E6273),SRP!$D$2:$D$7)*(G6273/100)*(E6273/1000)),
IF(AND(C6273="Wine",D6273="Fortified Wines"),
SUM(LOOKUP(2,1/(SRP!$B$26:$B$29&lt;=E6273)/(SRP!$C$26:$C$29&gt;=E6273),SRP!$D$26:$D$29)*(G6273/100)*(E6273/1000)),
IF(C6273="Wine",
SUM(LOOKUP(2,1/(SRP!$B$21:$B$25&lt;=E6273)/(SRP!$C$21:$C$25&gt;=E6273),SRP!$D$21:$D$25)*(G6273/100)*(E6273/1000)),
IF(AND(C6273="Ready to Drink",D6273="RTD-One Pour Cocktail&gt;7%&lt;=14.5"),
SUM(LOOKUP(2,1/(SRP!$B$16:$B$20&lt;=E6273)/(SRP!$C$16:$C$20&gt;=E6273),SRP!$D$16:$D$20)*(G6273/100)*(E6273/1000)),
IF(C6273="Ready to Drink",
SUM(LOOKUP(2,1/(SRP!$B$11:$B$15&lt;=E6273)/(SRP!$C$11:$C$15&gt;=E6273),SRP!$D$11:$D$15)*(G6273/100)*(E6273/1000)),
0)))))),2)</f>
        <v>7.03</v>
      </c>
      <c r="L6273" s="173" t="str">
        <f t="shared" si="97"/>
        <v>Spirits500</v>
      </c>
      <c r="M6273" s="154">
        <f>VLOOKUP(L6273,'Slope %'!C:D,2,0)</f>
        <v>7.0000000000000007E-2</v>
      </c>
    </row>
    <row r="6274" spans="1:13" x14ac:dyDescent="0.25">
      <c r="A6274" s="169">
        <v>65603</v>
      </c>
      <c r="B6274" s="170" t="s">
        <v>4623</v>
      </c>
      <c r="C6274" s="170" t="s">
        <v>24</v>
      </c>
      <c r="D6274" s="170" t="s">
        <v>58</v>
      </c>
      <c r="E6274" s="170">
        <v>750</v>
      </c>
      <c r="F6274" s="170">
        <v>12</v>
      </c>
      <c r="G6274" s="171">
        <v>13</v>
      </c>
      <c r="H6274" s="170" t="s">
        <v>177</v>
      </c>
      <c r="I6274" s="171">
        <v>25.99</v>
      </c>
      <c r="J6274" s="169">
        <v>1</v>
      </c>
      <c r="K6274" s="154" cm="1">
        <f t="array" ref="K6274">ROUND(
IF(C6274="Beer",
SUM(LOOKUP(2,1/(SRP!$B$8:$B$10&lt;=E6274)/(SRP!$C$8:$C$10&gt;=E6274),SRP!$D$8:$D$10)*(G6274/100)*(E6274/1000)),
IF(C6274="Spirits",
SUM(LOOKUP(2,1/(SRP!$B$2:$B$7&lt;=E6274)/(SRP!$C$2:$C$7&gt;=E6274),SRP!$D$2:$D$7)*(G6274/100)*(E6274/1000)),
IF(AND(C6274="Wine",D6274="Fortified Wines"),
SUM(LOOKUP(2,1/(SRP!$B$26:$B$29&lt;=E6274)/(SRP!$C$26:$C$29&gt;=E6274),SRP!$D$26:$D$29)*(G6274/100)*(E6274/1000)),
IF(C6274="Wine",
SUM(LOOKUP(2,1/(SRP!$B$21:$B$25&lt;=E6274)/(SRP!$C$21:$C$25&gt;=E6274),SRP!$D$21:$D$25)*(G6274/100)*(E6274/1000)),
IF(AND(C6274="Ready to Drink",D6274="RTD-One Pour Cocktail&gt;7%&lt;=14.5"),
SUM(LOOKUP(2,1/(SRP!$B$16:$B$20&lt;=E6274)/(SRP!$C$16:$C$20&gt;=E6274),SRP!$D$16:$D$20)*(G6274/100)*(E6274/1000)),
IF(C6274="Ready to Drink",
SUM(LOOKUP(2,1/(SRP!$B$11:$B$15&lt;=E6274)/(SRP!$C$11:$C$15&gt;=E6274),SRP!$D$11:$D$15)*(G6274/100)*(E6274/1000)),
0)))))),2)</f>
        <v>7.61</v>
      </c>
      <c r="L6274" s="173" t="str">
        <f t="shared" si="97"/>
        <v>Wine750</v>
      </c>
      <c r="M6274" s="154">
        <f>VLOOKUP(L6274,'Slope %'!C:D,2,0)</f>
        <v>0.1</v>
      </c>
    </row>
    <row r="6275" spans="1:13" x14ac:dyDescent="0.25">
      <c r="A6275" s="169">
        <v>65604</v>
      </c>
      <c r="B6275" s="170" t="s">
        <v>4624</v>
      </c>
      <c r="C6275" s="170" t="s">
        <v>15</v>
      </c>
      <c r="D6275" s="170" t="s">
        <v>301</v>
      </c>
      <c r="E6275" s="170">
        <v>750</v>
      </c>
      <c r="F6275" s="170">
        <v>12</v>
      </c>
      <c r="G6275" s="171">
        <v>21</v>
      </c>
      <c r="H6275" s="170" t="s">
        <v>22</v>
      </c>
      <c r="I6275" s="171">
        <v>23.49</v>
      </c>
      <c r="J6275" s="169">
        <v>1</v>
      </c>
      <c r="K6275" s="154" cm="1">
        <f t="array" ref="K6275">ROUND(
IF(C6275="Beer",
SUM(LOOKUP(2,1/(SRP!$B$8:$B$10&lt;=E6275)/(SRP!$C$8:$C$10&gt;=E6275),SRP!$D$8:$D$10)*(G6275/100)*(E6275/1000)),
IF(C6275="Spirits",
SUM(LOOKUP(2,1/(SRP!$B$2:$B$7&lt;=E6275)/(SRP!$C$2:$C$7&gt;=E6275),SRP!$D$2:$D$7)*(G6275/100)*(E6275/1000)),
IF(AND(C6275="Wine",D6275="Fortified Wines"),
SUM(LOOKUP(2,1/(SRP!$B$26:$B$29&lt;=E6275)/(SRP!$C$26:$C$29&gt;=E6275),SRP!$D$26:$D$29)*(G6275/100)*(E6275/1000)),
IF(C6275="Wine",
SUM(LOOKUP(2,1/(SRP!$B$21:$B$25&lt;=E6275)/(SRP!$C$21:$C$25&gt;=E6275),SRP!$D$21:$D$25)*(G6275/100)*(E6275/1000)),
IF(AND(C6275="Ready to Drink",D6275="RTD-One Pour Cocktail&gt;7%&lt;=14.5"),
SUM(LOOKUP(2,1/(SRP!$B$16:$B$20&lt;=E6275)/(SRP!$C$16:$C$20&gt;=E6275),SRP!$D$16:$D$20)*(G6275/100)*(E6275/1000)),
IF(C6275="Ready to Drink",
SUM(LOOKUP(2,1/(SRP!$B$11:$B$15&lt;=E6275)/(SRP!$C$11:$C$15&gt;=E6275),SRP!$D$11:$D$15)*(G6275/100)*(E6275/1000)),
0)))))),2)</f>
        <v>12.3</v>
      </c>
      <c r="L6275" s="173" t="str">
        <f t="shared" ref="L6275:L6338" si="98">(_xlfn.CONCAT(C6275,E6275))</f>
        <v>Spirits750</v>
      </c>
      <c r="M6275" s="154">
        <f>VLOOKUP(L6275,'Slope %'!C:D,2,0)</f>
        <v>7.0000000000000007E-2</v>
      </c>
    </row>
    <row r="6276" spans="1:13" x14ac:dyDescent="0.25">
      <c r="A6276" s="169">
        <v>65605</v>
      </c>
      <c r="B6276" s="170" t="s">
        <v>4625</v>
      </c>
      <c r="C6276" s="170" t="s">
        <v>24</v>
      </c>
      <c r="D6276" s="170" t="s">
        <v>707</v>
      </c>
      <c r="E6276" s="170">
        <v>750</v>
      </c>
      <c r="F6276" s="170">
        <v>12</v>
      </c>
      <c r="G6276" s="171">
        <v>12.9</v>
      </c>
      <c r="H6276" s="170" t="s">
        <v>26</v>
      </c>
      <c r="I6276" s="171">
        <v>22.99</v>
      </c>
      <c r="J6276" s="169">
        <v>1</v>
      </c>
      <c r="K6276" s="154" cm="1">
        <f t="array" ref="K6276">ROUND(
IF(C6276="Beer",
SUM(LOOKUP(2,1/(SRP!$B$8:$B$10&lt;=E6276)/(SRP!$C$8:$C$10&gt;=E6276),SRP!$D$8:$D$10)*(G6276/100)*(E6276/1000)),
IF(C6276="Spirits",
SUM(LOOKUP(2,1/(SRP!$B$2:$B$7&lt;=E6276)/(SRP!$C$2:$C$7&gt;=E6276),SRP!$D$2:$D$7)*(G6276/100)*(E6276/1000)),
IF(AND(C6276="Wine",D6276="Fortified Wines"),
SUM(LOOKUP(2,1/(SRP!$B$26:$B$29&lt;=E6276)/(SRP!$C$26:$C$29&gt;=E6276),SRP!$D$26:$D$29)*(G6276/100)*(E6276/1000)),
IF(C6276="Wine",
SUM(LOOKUP(2,1/(SRP!$B$21:$B$25&lt;=E6276)/(SRP!$C$21:$C$25&gt;=E6276),SRP!$D$21:$D$25)*(G6276/100)*(E6276/1000)),
IF(AND(C6276="Ready to Drink",D6276="RTD-One Pour Cocktail&gt;7%&lt;=14.5"),
SUM(LOOKUP(2,1/(SRP!$B$16:$B$20&lt;=E6276)/(SRP!$C$16:$C$20&gt;=E6276),SRP!$D$16:$D$20)*(G6276/100)*(E6276/1000)),
IF(C6276="Ready to Drink",
SUM(LOOKUP(2,1/(SRP!$B$11:$B$15&lt;=E6276)/(SRP!$C$11:$C$15&gt;=E6276),SRP!$D$11:$D$15)*(G6276/100)*(E6276/1000)),
0)))))),2)</f>
        <v>7.55</v>
      </c>
      <c r="L6276" s="173" t="str">
        <f t="shared" si="98"/>
        <v>Wine750</v>
      </c>
      <c r="M6276" s="154">
        <f>VLOOKUP(L6276,'Slope %'!C:D,2,0)</f>
        <v>0.1</v>
      </c>
    </row>
    <row r="6277" spans="1:13" x14ac:dyDescent="0.25">
      <c r="A6277" s="169">
        <v>65611</v>
      </c>
      <c r="B6277" s="170" t="s">
        <v>4626</v>
      </c>
      <c r="C6277" s="170" t="s">
        <v>24</v>
      </c>
      <c r="D6277" s="170" t="s">
        <v>166</v>
      </c>
      <c r="E6277" s="170">
        <v>750</v>
      </c>
      <c r="F6277" s="170">
        <v>12</v>
      </c>
      <c r="G6277" s="171">
        <v>13.2</v>
      </c>
      <c r="H6277" s="170" t="s">
        <v>1214</v>
      </c>
      <c r="I6277" s="171">
        <v>26.99</v>
      </c>
      <c r="J6277" s="169">
        <v>1</v>
      </c>
      <c r="K6277" s="154" cm="1">
        <f t="array" ref="K6277">ROUND(
IF(C6277="Beer",
SUM(LOOKUP(2,1/(SRP!$B$8:$B$10&lt;=E6277)/(SRP!$C$8:$C$10&gt;=E6277),SRP!$D$8:$D$10)*(G6277/100)*(E6277/1000)),
IF(C6277="Spirits",
SUM(LOOKUP(2,1/(SRP!$B$2:$B$7&lt;=E6277)/(SRP!$C$2:$C$7&gt;=E6277),SRP!$D$2:$D$7)*(G6277/100)*(E6277/1000)),
IF(AND(C6277="Wine",D6277="Fortified Wines"),
SUM(LOOKUP(2,1/(SRP!$B$26:$B$29&lt;=E6277)/(SRP!$C$26:$C$29&gt;=E6277),SRP!$D$26:$D$29)*(G6277/100)*(E6277/1000)),
IF(C6277="Wine",
SUM(LOOKUP(2,1/(SRP!$B$21:$B$25&lt;=E6277)/(SRP!$C$21:$C$25&gt;=E6277),SRP!$D$21:$D$25)*(G6277/100)*(E6277/1000)),
IF(AND(C6277="Ready to Drink",D6277="RTD-One Pour Cocktail&gt;7%&lt;=14.5"),
SUM(LOOKUP(2,1/(SRP!$B$16:$B$20&lt;=E6277)/(SRP!$C$16:$C$20&gt;=E6277),SRP!$D$16:$D$20)*(G6277/100)*(E6277/1000)),
IF(C6277="Ready to Drink",
SUM(LOOKUP(2,1/(SRP!$B$11:$B$15&lt;=E6277)/(SRP!$C$11:$C$15&gt;=E6277),SRP!$D$11:$D$15)*(G6277/100)*(E6277/1000)),
0)))))),2)</f>
        <v>7.73</v>
      </c>
      <c r="L6277" s="173" t="str">
        <f t="shared" si="98"/>
        <v>Wine750</v>
      </c>
      <c r="M6277" s="154">
        <f>VLOOKUP(L6277,'Slope %'!C:D,2,0)</f>
        <v>0.1</v>
      </c>
    </row>
    <row r="6278" spans="1:13" x14ac:dyDescent="0.25">
      <c r="A6278" s="169">
        <v>65612</v>
      </c>
      <c r="B6278" s="170" t="s">
        <v>4627</v>
      </c>
      <c r="C6278" s="170" t="s">
        <v>263</v>
      </c>
      <c r="D6278" s="170" t="s">
        <v>264</v>
      </c>
      <c r="E6278" s="170">
        <v>341</v>
      </c>
      <c r="F6278" s="170">
        <v>20</v>
      </c>
      <c r="G6278" s="171">
        <v>7</v>
      </c>
      <c r="H6278" s="170" t="s">
        <v>26</v>
      </c>
      <c r="I6278" s="171">
        <v>4.29</v>
      </c>
      <c r="J6278" s="169">
        <v>1</v>
      </c>
      <c r="K6278" s="154" cm="1">
        <f t="array" ref="K6278">ROUND(
IF(C6278="Beer",
SUM(LOOKUP(2,1/(SRP!$B$8:$B$10&lt;=E6278)/(SRP!$C$8:$C$10&gt;=E6278),SRP!$D$8:$D$10)*(G6278/100)*(E6278/1000)),
IF(C6278="Spirits",
SUM(LOOKUP(2,1/(SRP!$B$2:$B$7&lt;=E6278)/(SRP!$C$2:$C$7&gt;=E6278),SRP!$D$2:$D$7)*(G6278/100)*(E6278/1000)),
IF(AND(C6278="Wine",D6278="Fortified Wines"),
SUM(LOOKUP(2,1/(SRP!$B$26:$B$29&lt;=E6278)/(SRP!$C$26:$C$29&gt;=E6278),SRP!$D$26:$D$29)*(G6278/100)*(E6278/1000)),
IF(C6278="Wine",
SUM(LOOKUP(2,1/(SRP!$B$21:$B$25&lt;=E6278)/(SRP!$C$21:$C$25&gt;=E6278),SRP!$D$21:$D$25)*(G6278/100)*(E6278/1000)),
IF(AND(C6278="Ready to Drink",D6278="RTD-One Pour Cocktail&gt;7%&lt;=14.5"),
SUM(LOOKUP(2,1/(SRP!$B$16:$B$20&lt;=E6278)/(SRP!$C$16:$C$20&gt;=E6278),SRP!$D$16:$D$20)*(G6278/100)*(E6278/1000)),
IF(C6278="Ready to Drink",
SUM(LOOKUP(2,1/(SRP!$B$11:$B$15&lt;=E6278)/(SRP!$C$11:$C$15&gt;=E6278),SRP!$D$11:$D$15)*(G6278/100)*(E6278/1000)),
0)))))),2)</f>
        <v>2.12</v>
      </c>
      <c r="L6278" s="173" t="str">
        <f t="shared" si="98"/>
        <v>Ready to Drink341</v>
      </c>
      <c r="M6278" s="154">
        <f>VLOOKUP(L6278,'Slope %'!C:D,2,0)</f>
        <v>0.12</v>
      </c>
    </row>
    <row r="6279" spans="1:13" x14ac:dyDescent="0.25">
      <c r="A6279" s="169">
        <v>65616</v>
      </c>
      <c r="B6279" s="170" t="s">
        <v>4628</v>
      </c>
      <c r="C6279" s="170" t="s">
        <v>263</v>
      </c>
      <c r="D6279" s="170" t="s">
        <v>264</v>
      </c>
      <c r="E6279" s="170">
        <v>341</v>
      </c>
      <c r="F6279" s="170">
        <v>20</v>
      </c>
      <c r="G6279" s="171">
        <v>7</v>
      </c>
      <c r="H6279" s="170" t="s">
        <v>26</v>
      </c>
      <c r="I6279" s="171">
        <v>4.29</v>
      </c>
      <c r="J6279" s="169">
        <v>1</v>
      </c>
      <c r="K6279" s="154" cm="1">
        <f t="array" ref="K6279">ROUND(
IF(C6279="Beer",
SUM(LOOKUP(2,1/(SRP!$B$8:$B$10&lt;=E6279)/(SRP!$C$8:$C$10&gt;=E6279),SRP!$D$8:$D$10)*(G6279/100)*(E6279/1000)),
IF(C6279="Spirits",
SUM(LOOKUP(2,1/(SRP!$B$2:$B$7&lt;=E6279)/(SRP!$C$2:$C$7&gt;=E6279),SRP!$D$2:$D$7)*(G6279/100)*(E6279/1000)),
IF(AND(C6279="Wine",D6279="Fortified Wines"),
SUM(LOOKUP(2,1/(SRP!$B$26:$B$29&lt;=E6279)/(SRP!$C$26:$C$29&gt;=E6279),SRP!$D$26:$D$29)*(G6279/100)*(E6279/1000)),
IF(C6279="Wine",
SUM(LOOKUP(2,1/(SRP!$B$21:$B$25&lt;=E6279)/(SRP!$C$21:$C$25&gt;=E6279),SRP!$D$21:$D$25)*(G6279/100)*(E6279/1000)),
IF(AND(C6279="Ready to Drink",D6279="RTD-One Pour Cocktail&gt;7%&lt;=14.5"),
SUM(LOOKUP(2,1/(SRP!$B$16:$B$20&lt;=E6279)/(SRP!$C$16:$C$20&gt;=E6279),SRP!$D$16:$D$20)*(G6279/100)*(E6279/1000)),
IF(C6279="Ready to Drink",
SUM(LOOKUP(2,1/(SRP!$B$11:$B$15&lt;=E6279)/(SRP!$C$11:$C$15&gt;=E6279),SRP!$D$11:$D$15)*(G6279/100)*(E6279/1000)),
0)))))),2)</f>
        <v>2.12</v>
      </c>
      <c r="L6279" s="173" t="str">
        <f t="shared" si="98"/>
        <v>Ready to Drink341</v>
      </c>
      <c r="M6279" s="154">
        <f>VLOOKUP(L6279,'Slope %'!C:D,2,0)</f>
        <v>0.12</v>
      </c>
    </row>
    <row r="6280" spans="1:13" x14ac:dyDescent="0.25">
      <c r="A6280" s="169">
        <v>65617</v>
      </c>
      <c r="B6280" s="170" t="s">
        <v>4629</v>
      </c>
      <c r="C6280" s="170" t="s">
        <v>24</v>
      </c>
      <c r="D6280" s="170" t="s">
        <v>34</v>
      </c>
      <c r="E6280" s="170">
        <v>750</v>
      </c>
      <c r="F6280" s="170">
        <v>12</v>
      </c>
      <c r="G6280" s="171">
        <v>12.9</v>
      </c>
      <c r="H6280" s="170" t="s">
        <v>26</v>
      </c>
      <c r="I6280" s="171">
        <v>20.99</v>
      </c>
      <c r="J6280" s="169">
        <v>1</v>
      </c>
      <c r="K6280" s="154" cm="1">
        <f t="array" ref="K6280">ROUND(
IF(C6280="Beer",
SUM(LOOKUP(2,1/(SRP!$B$8:$B$10&lt;=E6280)/(SRP!$C$8:$C$10&gt;=E6280),SRP!$D$8:$D$10)*(G6280/100)*(E6280/1000)),
IF(C6280="Spirits",
SUM(LOOKUP(2,1/(SRP!$B$2:$B$7&lt;=E6280)/(SRP!$C$2:$C$7&gt;=E6280),SRP!$D$2:$D$7)*(G6280/100)*(E6280/1000)),
IF(AND(C6280="Wine",D6280="Fortified Wines"),
SUM(LOOKUP(2,1/(SRP!$B$26:$B$29&lt;=E6280)/(SRP!$C$26:$C$29&gt;=E6280),SRP!$D$26:$D$29)*(G6280/100)*(E6280/1000)),
IF(C6280="Wine",
SUM(LOOKUP(2,1/(SRP!$B$21:$B$25&lt;=E6280)/(SRP!$C$21:$C$25&gt;=E6280),SRP!$D$21:$D$25)*(G6280/100)*(E6280/1000)),
IF(AND(C6280="Ready to Drink",D6280="RTD-One Pour Cocktail&gt;7%&lt;=14.5"),
SUM(LOOKUP(2,1/(SRP!$B$16:$B$20&lt;=E6280)/(SRP!$C$16:$C$20&gt;=E6280),SRP!$D$16:$D$20)*(G6280/100)*(E6280/1000)),
IF(C6280="Ready to Drink",
SUM(LOOKUP(2,1/(SRP!$B$11:$B$15&lt;=E6280)/(SRP!$C$11:$C$15&gt;=E6280),SRP!$D$11:$D$15)*(G6280/100)*(E6280/1000)),
0)))))),2)</f>
        <v>7.55</v>
      </c>
      <c r="L6280" s="173" t="str">
        <f t="shared" si="98"/>
        <v>Wine750</v>
      </c>
      <c r="M6280" s="154">
        <f>VLOOKUP(L6280,'Slope %'!C:D,2,0)</f>
        <v>0.1</v>
      </c>
    </row>
    <row r="6281" spans="1:13" x14ac:dyDescent="0.25">
      <c r="A6281" s="169">
        <v>65621</v>
      </c>
      <c r="B6281" s="170" t="s">
        <v>4630</v>
      </c>
      <c r="C6281" s="170" t="s">
        <v>24</v>
      </c>
      <c r="D6281" s="170" t="s">
        <v>194</v>
      </c>
      <c r="E6281" s="170">
        <v>750</v>
      </c>
      <c r="F6281" s="170">
        <v>12</v>
      </c>
      <c r="G6281" s="171">
        <v>12</v>
      </c>
      <c r="H6281" s="170" t="s">
        <v>141</v>
      </c>
      <c r="I6281" s="171">
        <v>21.99</v>
      </c>
      <c r="J6281" s="169">
        <v>1</v>
      </c>
      <c r="K6281" s="154" cm="1">
        <f t="array" ref="K6281">ROUND(
IF(C6281="Beer",
SUM(LOOKUP(2,1/(SRP!$B$8:$B$10&lt;=E6281)/(SRP!$C$8:$C$10&gt;=E6281),SRP!$D$8:$D$10)*(G6281/100)*(E6281/1000)),
IF(C6281="Spirits",
SUM(LOOKUP(2,1/(SRP!$B$2:$B$7&lt;=E6281)/(SRP!$C$2:$C$7&gt;=E6281),SRP!$D$2:$D$7)*(G6281/100)*(E6281/1000)),
IF(AND(C6281="Wine",D6281="Fortified Wines"),
SUM(LOOKUP(2,1/(SRP!$B$26:$B$29&lt;=E6281)/(SRP!$C$26:$C$29&gt;=E6281),SRP!$D$26:$D$29)*(G6281/100)*(E6281/1000)),
IF(C6281="Wine",
SUM(LOOKUP(2,1/(SRP!$B$21:$B$25&lt;=E6281)/(SRP!$C$21:$C$25&gt;=E6281),SRP!$D$21:$D$25)*(G6281/100)*(E6281/1000)),
IF(AND(C6281="Ready to Drink",D6281="RTD-One Pour Cocktail&gt;7%&lt;=14.5"),
SUM(LOOKUP(2,1/(SRP!$B$16:$B$20&lt;=E6281)/(SRP!$C$16:$C$20&gt;=E6281),SRP!$D$16:$D$20)*(G6281/100)*(E6281/1000)),
IF(C6281="Ready to Drink",
SUM(LOOKUP(2,1/(SRP!$B$11:$B$15&lt;=E6281)/(SRP!$C$11:$C$15&gt;=E6281),SRP!$D$11:$D$15)*(G6281/100)*(E6281/1000)),
0)))))),2)</f>
        <v>7.03</v>
      </c>
      <c r="L6281" s="173" t="str">
        <f t="shared" si="98"/>
        <v>Wine750</v>
      </c>
      <c r="M6281" s="154">
        <f>VLOOKUP(L6281,'Slope %'!C:D,2,0)</f>
        <v>0.1</v>
      </c>
    </row>
    <row r="6282" spans="1:13" x14ac:dyDescent="0.25">
      <c r="A6282" s="169">
        <v>65628</v>
      </c>
      <c r="B6282" s="170" t="s">
        <v>3876</v>
      </c>
      <c r="C6282" s="170" t="s">
        <v>263</v>
      </c>
      <c r="D6282" s="170" t="s">
        <v>646</v>
      </c>
      <c r="E6282" s="170">
        <v>2130</v>
      </c>
      <c r="F6282" s="170">
        <v>4</v>
      </c>
      <c r="G6282" s="171">
        <v>4.5</v>
      </c>
      <c r="H6282" s="170" t="s">
        <v>1712</v>
      </c>
      <c r="I6282" s="171">
        <v>8.84</v>
      </c>
      <c r="J6282" s="169">
        <v>6</v>
      </c>
      <c r="K6282" s="154" cm="1">
        <f t="array" ref="K6282">ROUND(
IF(C6282="Beer",
SUM(LOOKUP(2,1/(SRP!$B$8:$B$10&lt;=E6282)/(SRP!$C$8:$C$10&gt;=E6282),SRP!$D$8:$D$10)*(G6282/100)*(E6282/1000)),
IF(C6282="Spirits",
SUM(LOOKUP(2,1/(SRP!$B$2:$B$7&lt;=E6282)/(SRP!$C$2:$C$7&gt;=E6282),SRP!$D$2:$D$7)*(G6282/100)*(E6282/1000)),
IF(AND(C6282="Wine",D6282="Fortified Wines"),
SUM(LOOKUP(2,1/(SRP!$B$26:$B$29&lt;=E6282)/(SRP!$C$26:$C$29&gt;=E6282),SRP!$D$26:$D$29)*(G6282/100)*(E6282/1000)),
IF(C6282="Wine",
SUM(LOOKUP(2,1/(SRP!$B$21:$B$25&lt;=E6282)/(SRP!$C$21:$C$25&gt;=E6282),SRP!$D$21:$D$25)*(G6282/100)*(E6282/1000)),
IF(AND(C6282="Ready to Drink",D6282="RTD-One Pour Cocktail&gt;7%&lt;=14.5"),
SUM(LOOKUP(2,1/(SRP!$B$16:$B$20&lt;=E6282)/(SRP!$C$16:$C$20&gt;=E6282),SRP!$D$16:$D$20)*(G6282/100)*(E6282/1000)),
IF(C6282="Ready to Drink",
SUM(LOOKUP(2,1/(SRP!$B$11:$B$15&lt;=E6282)/(SRP!$C$11:$C$15&gt;=E6282),SRP!$D$11:$D$15)*(G6282/100)*(E6282/1000)),
0)))))),2)</f>
        <v>7.48</v>
      </c>
      <c r="L6282" s="173" t="str">
        <f t="shared" si="98"/>
        <v>Ready to Drink2130</v>
      </c>
      <c r="M6282" s="154">
        <f>VLOOKUP(L6282,'Slope %'!C:D,2,0)</f>
        <v>0.1</v>
      </c>
    </row>
    <row r="6283" spans="1:13" x14ac:dyDescent="0.25">
      <c r="A6283" s="169">
        <v>65628</v>
      </c>
      <c r="B6283" s="170" t="s">
        <v>3876</v>
      </c>
      <c r="C6283" s="170" t="s">
        <v>263</v>
      </c>
      <c r="D6283" s="170" t="s">
        <v>646</v>
      </c>
      <c r="E6283" s="170">
        <v>2130</v>
      </c>
      <c r="F6283" s="170">
        <v>4</v>
      </c>
      <c r="G6283" s="171">
        <v>4.5</v>
      </c>
      <c r="H6283" s="170" t="s">
        <v>1712</v>
      </c>
      <c r="I6283" s="171">
        <v>8.84</v>
      </c>
      <c r="J6283" s="169">
        <v>6</v>
      </c>
      <c r="K6283" s="154" cm="1">
        <f t="array" ref="K6283">ROUND(
IF(C6283="Beer",
SUM(LOOKUP(2,1/(SRP!$B$8:$B$10&lt;=E6283)/(SRP!$C$8:$C$10&gt;=E6283),SRP!$D$8:$D$10)*(G6283/100)*(E6283/1000)),
IF(C6283="Spirits",
SUM(LOOKUP(2,1/(SRP!$B$2:$B$7&lt;=E6283)/(SRP!$C$2:$C$7&gt;=E6283),SRP!$D$2:$D$7)*(G6283/100)*(E6283/1000)),
IF(AND(C6283="Wine",D6283="Fortified Wines"),
SUM(LOOKUP(2,1/(SRP!$B$26:$B$29&lt;=E6283)/(SRP!$C$26:$C$29&gt;=E6283),SRP!$D$26:$D$29)*(G6283/100)*(E6283/1000)),
IF(C6283="Wine",
SUM(LOOKUP(2,1/(SRP!$B$21:$B$25&lt;=E6283)/(SRP!$C$21:$C$25&gt;=E6283),SRP!$D$21:$D$25)*(G6283/100)*(E6283/1000)),
IF(AND(C6283="Ready to Drink",D6283="RTD-One Pour Cocktail&gt;7%&lt;=14.5"),
SUM(LOOKUP(2,1/(SRP!$B$16:$B$20&lt;=E6283)/(SRP!$C$16:$C$20&gt;=E6283),SRP!$D$16:$D$20)*(G6283/100)*(E6283/1000)),
IF(C6283="Ready to Drink",
SUM(LOOKUP(2,1/(SRP!$B$11:$B$15&lt;=E6283)/(SRP!$C$11:$C$15&gt;=E6283),SRP!$D$11:$D$15)*(G6283/100)*(E6283/1000)),
0)))))),2)</f>
        <v>7.48</v>
      </c>
      <c r="L6283" s="173" t="str">
        <f t="shared" si="98"/>
        <v>Ready to Drink2130</v>
      </c>
      <c r="M6283" s="154">
        <f>VLOOKUP(L6283,'Slope %'!C:D,2,0)</f>
        <v>0.1</v>
      </c>
    </row>
    <row r="6284" spans="1:13" x14ac:dyDescent="0.25">
      <c r="A6284" s="169">
        <v>65633</v>
      </c>
      <c r="B6284" s="170" t="s">
        <v>3876</v>
      </c>
      <c r="C6284" s="170" t="s">
        <v>263</v>
      </c>
      <c r="D6284" s="170" t="s">
        <v>332</v>
      </c>
      <c r="E6284" s="170">
        <v>1420</v>
      </c>
      <c r="F6284" s="170">
        <v>6</v>
      </c>
      <c r="G6284" s="171">
        <v>7</v>
      </c>
      <c r="H6284" s="170" t="s">
        <v>1712</v>
      </c>
      <c r="I6284" s="171">
        <v>6.23</v>
      </c>
      <c r="J6284" s="169">
        <v>4</v>
      </c>
      <c r="K6284" s="154" cm="1">
        <f t="array" ref="K6284">ROUND(
IF(C6284="Beer",
SUM(LOOKUP(2,1/(SRP!$B$8:$B$10&lt;=E6284)/(SRP!$C$8:$C$10&gt;=E6284),SRP!$D$8:$D$10)*(G6284/100)*(E6284/1000)),
IF(C6284="Spirits",
SUM(LOOKUP(2,1/(SRP!$B$2:$B$7&lt;=E6284)/(SRP!$C$2:$C$7&gt;=E6284),SRP!$D$2:$D$7)*(G6284/100)*(E6284/1000)),
IF(AND(C6284="Wine",D6284="Fortified Wines"),
SUM(LOOKUP(2,1/(SRP!$B$26:$B$29&lt;=E6284)/(SRP!$C$26:$C$29&gt;=E6284),SRP!$D$26:$D$29)*(G6284/100)*(E6284/1000)),
IF(C6284="Wine",
SUM(LOOKUP(2,1/(SRP!$B$21:$B$25&lt;=E6284)/(SRP!$C$21:$C$25&gt;=E6284),SRP!$D$21:$D$25)*(G6284/100)*(E6284/1000)),
IF(AND(C6284="Ready to Drink",D6284="RTD-One Pour Cocktail&gt;7%&lt;=14.5"),
SUM(LOOKUP(2,1/(SRP!$B$16:$B$20&lt;=E6284)/(SRP!$C$16:$C$20&gt;=E6284),SRP!$D$16:$D$20)*(G6284/100)*(E6284/1000)),
IF(C6284="Ready to Drink",
SUM(LOOKUP(2,1/(SRP!$B$11:$B$15&lt;=E6284)/(SRP!$C$11:$C$15&gt;=E6284),SRP!$D$11:$D$15)*(G6284/100)*(E6284/1000)),
0)))))),2)</f>
        <v>7.76</v>
      </c>
      <c r="L6284" s="173" t="str">
        <f t="shared" si="98"/>
        <v>Ready to Drink1420</v>
      </c>
      <c r="M6284" s="154">
        <f>VLOOKUP(L6284,'Slope %'!C:D,2,0)</f>
        <v>0.12</v>
      </c>
    </row>
    <row r="6285" spans="1:13" x14ac:dyDescent="0.25">
      <c r="A6285" s="169">
        <v>65633</v>
      </c>
      <c r="B6285" s="170" t="s">
        <v>3876</v>
      </c>
      <c r="C6285" s="170" t="s">
        <v>263</v>
      </c>
      <c r="D6285" s="170" t="s">
        <v>332</v>
      </c>
      <c r="E6285" s="170">
        <v>1420</v>
      </c>
      <c r="F6285" s="170">
        <v>6</v>
      </c>
      <c r="G6285" s="171">
        <v>7</v>
      </c>
      <c r="H6285" s="170" t="s">
        <v>1712</v>
      </c>
      <c r="I6285" s="171">
        <v>6.23</v>
      </c>
      <c r="J6285" s="169">
        <v>4</v>
      </c>
      <c r="K6285" s="154" cm="1">
        <f t="array" ref="K6285">ROUND(
IF(C6285="Beer",
SUM(LOOKUP(2,1/(SRP!$B$8:$B$10&lt;=E6285)/(SRP!$C$8:$C$10&gt;=E6285),SRP!$D$8:$D$10)*(G6285/100)*(E6285/1000)),
IF(C6285="Spirits",
SUM(LOOKUP(2,1/(SRP!$B$2:$B$7&lt;=E6285)/(SRP!$C$2:$C$7&gt;=E6285),SRP!$D$2:$D$7)*(G6285/100)*(E6285/1000)),
IF(AND(C6285="Wine",D6285="Fortified Wines"),
SUM(LOOKUP(2,1/(SRP!$B$26:$B$29&lt;=E6285)/(SRP!$C$26:$C$29&gt;=E6285),SRP!$D$26:$D$29)*(G6285/100)*(E6285/1000)),
IF(C6285="Wine",
SUM(LOOKUP(2,1/(SRP!$B$21:$B$25&lt;=E6285)/(SRP!$C$21:$C$25&gt;=E6285),SRP!$D$21:$D$25)*(G6285/100)*(E6285/1000)),
IF(AND(C6285="Ready to Drink",D6285="RTD-One Pour Cocktail&gt;7%&lt;=14.5"),
SUM(LOOKUP(2,1/(SRP!$B$16:$B$20&lt;=E6285)/(SRP!$C$16:$C$20&gt;=E6285),SRP!$D$16:$D$20)*(G6285/100)*(E6285/1000)),
IF(C6285="Ready to Drink",
SUM(LOOKUP(2,1/(SRP!$B$11:$B$15&lt;=E6285)/(SRP!$C$11:$C$15&gt;=E6285),SRP!$D$11:$D$15)*(G6285/100)*(E6285/1000)),
0)))))),2)</f>
        <v>7.76</v>
      </c>
      <c r="L6285" s="173" t="str">
        <f t="shared" si="98"/>
        <v>Ready to Drink1420</v>
      </c>
      <c r="M6285" s="154">
        <f>VLOOKUP(L6285,'Slope %'!C:D,2,0)</f>
        <v>0.12</v>
      </c>
    </row>
    <row r="6286" spans="1:13" x14ac:dyDescent="0.25">
      <c r="A6286" s="169">
        <v>65639</v>
      </c>
      <c r="B6286" s="170" t="s">
        <v>4631</v>
      </c>
      <c r="C6286" s="170" t="s">
        <v>11</v>
      </c>
      <c r="D6286" s="170" t="s">
        <v>1406</v>
      </c>
      <c r="E6286" s="170">
        <v>473</v>
      </c>
      <c r="F6286" s="170">
        <v>24</v>
      </c>
      <c r="G6286" s="171">
        <v>5.2</v>
      </c>
      <c r="H6286" s="170" t="s">
        <v>285</v>
      </c>
      <c r="I6286" s="171">
        <v>4.49</v>
      </c>
      <c r="J6286" s="169">
        <v>1</v>
      </c>
      <c r="K6286" s="154" cm="1">
        <f t="array" ref="K6286">ROUND(
IF(C6286="Beer",
SUM(LOOKUP(2,1/(SRP!$B$8:$B$10&lt;=E6286)/(SRP!$C$8:$C$10&gt;=E6286),SRP!$D$8:$D$10)*(G6286/100)*(E6286/1000)),
IF(C6286="Spirits",
SUM(LOOKUP(2,1/(SRP!$B$2:$B$7&lt;=E6286)/(SRP!$C$2:$C$7&gt;=E6286),SRP!$D$2:$D$7)*(G6286/100)*(E6286/1000)),
IF(AND(C6286="Wine",D6286="Fortified Wines"),
SUM(LOOKUP(2,1/(SRP!$B$26:$B$29&lt;=E6286)/(SRP!$C$26:$C$29&gt;=E6286),SRP!$D$26:$D$29)*(G6286/100)*(E6286/1000)),
IF(C6286="Wine",
SUM(LOOKUP(2,1/(SRP!$B$21:$B$25&lt;=E6286)/(SRP!$C$21:$C$25&gt;=E6286),SRP!$D$21:$D$25)*(G6286/100)*(E6286/1000)),
IF(AND(C6286="Ready to Drink",D6286="RTD-One Pour Cocktail&gt;7%&lt;=14.5"),
SUM(LOOKUP(2,1/(SRP!$B$16:$B$20&lt;=E6286)/(SRP!$C$16:$C$20&gt;=E6286),SRP!$D$16:$D$20)*(G6286/100)*(E6286/1000)),
IF(C6286="Ready to Drink",
SUM(LOOKUP(2,1/(SRP!$B$11:$B$15&lt;=E6286)/(SRP!$C$11:$C$15&gt;=E6286),SRP!$D$11:$D$15)*(G6286/100)*(E6286/1000)),
0)))))),2)</f>
        <v>1.92</v>
      </c>
      <c r="L6286" s="173" t="str">
        <f t="shared" si="98"/>
        <v>Beer473</v>
      </c>
      <c r="M6286" s="154">
        <f>VLOOKUP(L6286,'Slope %'!C:D,2,0)</f>
        <v>0.12</v>
      </c>
    </row>
    <row r="6287" spans="1:13" x14ac:dyDescent="0.25">
      <c r="A6287" s="169">
        <v>65639</v>
      </c>
      <c r="B6287" s="170" t="s">
        <v>4631</v>
      </c>
      <c r="C6287" s="170" t="s">
        <v>11</v>
      </c>
      <c r="D6287" s="170" t="s">
        <v>1406</v>
      </c>
      <c r="E6287" s="170">
        <v>473</v>
      </c>
      <c r="F6287" s="170">
        <v>24</v>
      </c>
      <c r="G6287" s="171">
        <v>5.2</v>
      </c>
      <c r="H6287" s="170" t="s">
        <v>285</v>
      </c>
      <c r="I6287" s="171">
        <v>4.49</v>
      </c>
      <c r="J6287" s="169">
        <v>1</v>
      </c>
      <c r="K6287" s="154" cm="1">
        <f t="array" ref="K6287">ROUND(
IF(C6287="Beer",
SUM(LOOKUP(2,1/(SRP!$B$8:$B$10&lt;=E6287)/(SRP!$C$8:$C$10&gt;=E6287),SRP!$D$8:$D$10)*(G6287/100)*(E6287/1000)),
IF(C6287="Spirits",
SUM(LOOKUP(2,1/(SRP!$B$2:$B$7&lt;=E6287)/(SRP!$C$2:$C$7&gt;=E6287),SRP!$D$2:$D$7)*(G6287/100)*(E6287/1000)),
IF(AND(C6287="Wine",D6287="Fortified Wines"),
SUM(LOOKUP(2,1/(SRP!$B$26:$B$29&lt;=E6287)/(SRP!$C$26:$C$29&gt;=E6287),SRP!$D$26:$D$29)*(G6287/100)*(E6287/1000)),
IF(C6287="Wine",
SUM(LOOKUP(2,1/(SRP!$B$21:$B$25&lt;=E6287)/(SRP!$C$21:$C$25&gt;=E6287),SRP!$D$21:$D$25)*(G6287/100)*(E6287/1000)),
IF(AND(C6287="Ready to Drink",D6287="RTD-One Pour Cocktail&gt;7%&lt;=14.5"),
SUM(LOOKUP(2,1/(SRP!$B$16:$B$20&lt;=E6287)/(SRP!$C$16:$C$20&gt;=E6287),SRP!$D$16:$D$20)*(G6287/100)*(E6287/1000)),
IF(C6287="Ready to Drink",
SUM(LOOKUP(2,1/(SRP!$B$11:$B$15&lt;=E6287)/(SRP!$C$11:$C$15&gt;=E6287),SRP!$D$11:$D$15)*(G6287/100)*(E6287/1000)),
0)))))),2)</f>
        <v>1.92</v>
      </c>
      <c r="L6287" s="173" t="str">
        <f t="shared" si="98"/>
        <v>Beer473</v>
      </c>
      <c r="M6287" s="154">
        <f>VLOOKUP(L6287,'Slope %'!C:D,2,0)</f>
        <v>0.12</v>
      </c>
    </row>
    <row r="6288" spans="1:13" x14ac:dyDescent="0.25">
      <c r="A6288" s="169">
        <v>65643</v>
      </c>
      <c r="B6288" s="170" t="s">
        <v>4632</v>
      </c>
      <c r="C6288" s="170" t="s">
        <v>11</v>
      </c>
      <c r="D6288" s="170" t="s">
        <v>474</v>
      </c>
      <c r="E6288" s="170">
        <v>2130</v>
      </c>
      <c r="F6288" s="170">
        <v>4</v>
      </c>
      <c r="G6288" s="171">
        <v>4.5</v>
      </c>
      <c r="H6288" s="170" t="s">
        <v>105</v>
      </c>
      <c r="I6288" s="171">
        <v>14.69</v>
      </c>
      <c r="J6288" s="169">
        <v>6</v>
      </c>
      <c r="K6288" s="154" cm="1">
        <f t="array" ref="K6288">ROUND(
IF(C6288="Beer",
SUM(LOOKUP(2,1/(SRP!$B$8:$B$10&lt;=E6288)/(SRP!$C$8:$C$10&gt;=E6288),SRP!$D$8:$D$10)*(G6288/100)*(E6288/1000)),
IF(C6288="Spirits",
SUM(LOOKUP(2,1/(SRP!$B$2:$B$7&lt;=E6288)/(SRP!$C$2:$C$7&gt;=E6288),SRP!$D$2:$D$7)*(G6288/100)*(E6288/1000)),
IF(AND(C6288="Wine",D6288="Fortified Wines"),
SUM(LOOKUP(2,1/(SRP!$B$26:$B$29&lt;=E6288)/(SRP!$C$26:$C$29&gt;=E6288),SRP!$D$26:$D$29)*(G6288/100)*(E6288/1000)),
IF(C6288="Wine",
SUM(LOOKUP(2,1/(SRP!$B$21:$B$25&lt;=E6288)/(SRP!$C$21:$C$25&gt;=E6288),SRP!$D$21:$D$25)*(G6288/100)*(E6288/1000)),
IF(AND(C6288="Ready to Drink",D6288="RTD-One Pour Cocktail&gt;7%&lt;=14.5"),
SUM(LOOKUP(2,1/(SRP!$B$16:$B$20&lt;=E6288)/(SRP!$C$16:$C$20&gt;=E6288),SRP!$D$16:$D$20)*(G6288/100)*(E6288/1000)),
IF(C6288="Ready to Drink",
SUM(LOOKUP(2,1/(SRP!$B$11:$B$15&lt;=E6288)/(SRP!$C$11:$C$15&gt;=E6288),SRP!$D$11:$D$15)*(G6288/100)*(E6288/1000)),
0)))))),2)</f>
        <v>7.48</v>
      </c>
      <c r="L6288" s="173" t="str">
        <f t="shared" si="98"/>
        <v>Beer2130</v>
      </c>
      <c r="M6288" s="154">
        <f>VLOOKUP(L6288,'Slope %'!C:D,2,0)</f>
        <v>0.1</v>
      </c>
    </row>
    <row r="6289" spans="1:13" x14ac:dyDescent="0.25">
      <c r="A6289" s="169">
        <v>65643</v>
      </c>
      <c r="B6289" s="170" t="s">
        <v>4632</v>
      </c>
      <c r="C6289" s="170" t="s">
        <v>11</v>
      </c>
      <c r="D6289" s="170" t="s">
        <v>474</v>
      </c>
      <c r="E6289" s="170">
        <v>2130</v>
      </c>
      <c r="F6289" s="170">
        <v>4</v>
      </c>
      <c r="G6289" s="171">
        <v>4.5</v>
      </c>
      <c r="H6289" s="170" t="s">
        <v>105</v>
      </c>
      <c r="I6289" s="171">
        <v>14.69</v>
      </c>
      <c r="J6289" s="169">
        <v>6</v>
      </c>
      <c r="K6289" s="154" cm="1">
        <f t="array" ref="K6289">ROUND(
IF(C6289="Beer",
SUM(LOOKUP(2,1/(SRP!$B$8:$B$10&lt;=E6289)/(SRP!$C$8:$C$10&gt;=E6289),SRP!$D$8:$D$10)*(G6289/100)*(E6289/1000)),
IF(C6289="Spirits",
SUM(LOOKUP(2,1/(SRP!$B$2:$B$7&lt;=E6289)/(SRP!$C$2:$C$7&gt;=E6289),SRP!$D$2:$D$7)*(G6289/100)*(E6289/1000)),
IF(AND(C6289="Wine",D6289="Fortified Wines"),
SUM(LOOKUP(2,1/(SRP!$B$26:$B$29&lt;=E6289)/(SRP!$C$26:$C$29&gt;=E6289),SRP!$D$26:$D$29)*(G6289/100)*(E6289/1000)),
IF(C6289="Wine",
SUM(LOOKUP(2,1/(SRP!$B$21:$B$25&lt;=E6289)/(SRP!$C$21:$C$25&gt;=E6289),SRP!$D$21:$D$25)*(G6289/100)*(E6289/1000)),
IF(AND(C6289="Ready to Drink",D6289="RTD-One Pour Cocktail&gt;7%&lt;=14.5"),
SUM(LOOKUP(2,1/(SRP!$B$16:$B$20&lt;=E6289)/(SRP!$C$16:$C$20&gt;=E6289),SRP!$D$16:$D$20)*(G6289/100)*(E6289/1000)),
IF(C6289="Ready to Drink",
SUM(LOOKUP(2,1/(SRP!$B$11:$B$15&lt;=E6289)/(SRP!$C$11:$C$15&gt;=E6289),SRP!$D$11:$D$15)*(G6289/100)*(E6289/1000)),
0)))))),2)</f>
        <v>7.48</v>
      </c>
      <c r="L6289" s="173" t="str">
        <f t="shared" si="98"/>
        <v>Beer2130</v>
      </c>
      <c r="M6289" s="154">
        <f>VLOOKUP(L6289,'Slope %'!C:D,2,0)</f>
        <v>0.1</v>
      </c>
    </row>
    <row r="6290" spans="1:13" x14ac:dyDescent="0.25">
      <c r="A6290" s="169">
        <v>65647</v>
      </c>
      <c r="B6290" s="170" t="s">
        <v>4633</v>
      </c>
      <c r="C6290" s="170" t="s">
        <v>263</v>
      </c>
      <c r="D6290" s="170" t="s">
        <v>806</v>
      </c>
      <c r="E6290" s="170">
        <v>58600</v>
      </c>
      <c r="F6290" s="170">
        <v>1</v>
      </c>
      <c r="G6290" s="171">
        <v>5</v>
      </c>
      <c r="H6290" s="170" t="s">
        <v>342</v>
      </c>
      <c r="I6290" s="171">
        <v>250.61</v>
      </c>
      <c r="J6290" s="169">
        <v>1</v>
      </c>
      <c r="K6290" s="154" cm="1">
        <f t="array" ref="K6290">ROUND(
IF(C6290="Beer",
SUM(LOOKUP(2,1/(SRP!$B$8:$B$10&lt;=E6290)/(SRP!$C$8:$C$10&gt;=E6290),SRP!$D$8:$D$10)*(G6290/100)*(E6290/1000)),
IF(C6290="Spirits",
SUM(LOOKUP(2,1/(SRP!$B$2:$B$7&lt;=E6290)/(SRP!$C$2:$C$7&gt;=E6290),SRP!$D$2:$D$7)*(G6290/100)*(E6290/1000)),
IF(AND(C6290="Wine",D6290="Fortified Wines"),
SUM(LOOKUP(2,1/(SRP!$B$26:$B$29&lt;=E6290)/(SRP!$C$26:$C$29&gt;=E6290),SRP!$D$26:$D$29)*(G6290/100)*(E6290/1000)),
IF(C6290="Wine",
SUM(LOOKUP(2,1/(SRP!$B$21:$B$25&lt;=E6290)/(SRP!$C$21:$C$25&gt;=E6290),SRP!$D$21:$D$25)*(G6290/100)*(E6290/1000)),
IF(AND(C6290="Ready to Drink",D6290="RTD-One Pour Cocktail&gt;7%&lt;=14.5"),
SUM(LOOKUP(2,1/(SRP!$B$16:$B$20&lt;=E6290)/(SRP!$C$16:$C$20&gt;=E6290),SRP!$D$16:$D$20)*(G6290/100)*(E6290/1000)),
IF(C6290="Ready to Drink",
SUM(LOOKUP(2,1/(SRP!$B$11:$B$15&lt;=E6290)/(SRP!$C$11:$C$15&gt;=E6290),SRP!$D$11:$D$15)*(G6290/100)*(E6290/1000)),
0)))))),2)</f>
        <v>228.75</v>
      </c>
      <c r="L6290" s="173" t="str">
        <f t="shared" si="98"/>
        <v>Ready to Drink58600</v>
      </c>
      <c r="M6290" s="154" t="e">
        <f>VLOOKUP(L6290,'Slope %'!C:D,2,0)</f>
        <v>#N/A</v>
      </c>
    </row>
    <row r="6291" spans="1:13" x14ac:dyDescent="0.25">
      <c r="A6291" s="169">
        <v>65647</v>
      </c>
      <c r="B6291" s="170" t="s">
        <v>4633</v>
      </c>
      <c r="C6291" s="170" t="s">
        <v>263</v>
      </c>
      <c r="D6291" s="170" t="s">
        <v>806</v>
      </c>
      <c r="E6291" s="170">
        <v>58600</v>
      </c>
      <c r="F6291" s="170">
        <v>1</v>
      </c>
      <c r="G6291" s="171">
        <v>5</v>
      </c>
      <c r="H6291" s="170" t="s">
        <v>342</v>
      </c>
      <c r="I6291" s="171">
        <v>250.61</v>
      </c>
      <c r="J6291" s="169">
        <v>1</v>
      </c>
      <c r="K6291" s="154" cm="1">
        <f t="array" ref="K6291">ROUND(
IF(C6291="Beer",
SUM(LOOKUP(2,1/(SRP!$B$8:$B$10&lt;=E6291)/(SRP!$C$8:$C$10&gt;=E6291),SRP!$D$8:$D$10)*(G6291/100)*(E6291/1000)),
IF(C6291="Spirits",
SUM(LOOKUP(2,1/(SRP!$B$2:$B$7&lt;=E6291)/(SRP!$C$2:$C$7&gt;=E6291),SRP!$D$2:$D$7)*(G6291/100)*(E6291/1000)),
IF(AND(C6291="Wine",D6291="Fortified Wines"),
SUM(LOOKUP(2,1/(SRP!$B$26:$B$29&lt;=E6291)/(SRP!$C$26:$C$29&gt;=E6291),SRP!$D$26:$D$29)*(G6291/100)*(E6291/1000)),
IF(C6291="Wine",
SUM(LOOKUP(2,1/(SRP!$B$21:$B$25&lt;=E6291)/(SRP!$C$21:$C$25&gt;=E6291),SRP!$D$21:$D$25)*(G6291/100)*(E6291/1000)),
IF(AND(C6291="Ready to Drink",D6291="RTD-One Pour Cocktail&gt;7%&lt;=14.5"),
SUM(LOOKUP(2,1/(SRP!$B$16:$B$20&lt;=E6291)/(SRP!$C$16:$C$20&gt;=E6291),SRP!$D$16:$D$20)*(G6291/100)*(E6291/1000)),
IF(C6291="Ready to Drink",
SUM(LOOKUP(2,1/(SRP!$B$11:$B$15&lt;=E6291)/(SRP!$C$11:$C$15&gt;=E6291),SRP!$D$11:$D$15)*(G6291/100)*(E6291/1000)),
0)))))),2)</f>
        <v>228.75</v>
      </c>
      <c r="L6291" s="173" t="str">
        <f t="shared" si="98"/>
        <v>Ready to Drink58600</v>
      </c>
      <c r="M6291" s="154" t="e">
        <f>VLOOKUP(L6291,'Slope %'!C:D,2,0)</f>
        <v>#N/A</v>
      </c>
    </row>
    <row r="6292" spans="1:13" x14ac:dyDescent="0.25">
      <c r="A6292" s="169">
        <v>65654</v>
      </c>
      <c r="B6292" s="170" t="s">
        <v>4634</v>
      </c>
      <c r="C6292" s="170" t="s">
        <v>263</v>
      </c>
      <c r="D6292" s="170" t="s">
        <v>806</v>
      </c>
      <c r="E6292" s="170">
        <v>58600</v>
      </c>
      <c r="F6292" s="170">
        <v>1</v>
      </c>
      <c r="G6292" s="171">
        <v>5</v>
      </c>
      <c r="H6292" s="170" t="s">
        <v>342</v>
      </c>
      <c r="I6292" s="171">
        <v>250.61</v>
      </c>
      <c r="J6292" s="169">
        <v>1</v>
      </c>
      <c r="K6292" s="154" cm="1">
        <f t="array" ref="K6292">ROUND(
IF(C6292="Beer",
SUM(LOOKUP(2,1/(SRP!$B$8:$B$10&lt;=E6292)/(SRP!$C$8:$C$10&gt;=E6292),SRP!$D$8:$D$10)*(G6292/100)*(E6292/1000)),
IF(C6292="Spirits",
SUM(LOOKUP(2,1/(SRP!$B$2:$B$7&lt;=E6292)/(SRP!$C$2:$C$7&gt;=E6292),SRP!$D$2:$D$7)*(G6292/100)*(E6292/1000)),
IF(AND(C6292="Wine",D6292="Fortified Wines"),
SUM(LOOKUP(2,1/(SRP!$B$26:$B$29&lt;=E6292)/(SRP!$C$26:$C$29&gt;=E6292),SRP!$D$26:$D$29)*(G6292/100)*(E6292/1000)),
IF(C6292="Wine",
SUM(LOOKUP(2,1/(SRP!$B$21:$B$25&lt;=E6292)/(SRP!$C$21:$C$25&gt;=E6292),SRP!$D$21:$D$25)*(G6292/100)*(E6292/1000)),
IF(AND(C6292="Ready to Drink",D6292="RTD-One Pour Cocktail&gt;7%&lt;=14.5"),
SUM(LOOKUP(2,1/(SRP!$B$16:$B$20&lt;=E6292)/(SRP!$C$16:$C$20&gt;=E6292),SRP!$D$16:$D$20)*(G6292/100)*(E6292/1000)),
IF(C6292="Ready to Drink",
SUM(LOOKUP(2,1/(SRP!$B$11:$B$15&lt;=E6292)/(SRP!$C$11:$C$15&gt;=E6292),SRP!$D$11:$D$15)*(G6292/100)*(E6292/1000)),
0)))))),2)</f>
        <v>228.75</v>
      </c>
      <c r="L6292" s="173" t="str">
        <f t="shared" si="98"/>
        <v>Ready to Drink58600</v>
      </c>
      <c r="M6292" s="154" t="e">
        <f>VLOOKUP(L6292,'Slope %'!C:D,2,0)</f>
        <v>#N/A</v>
      </c>
    </row>
    <row r="6293" spans="1:13" x14ac:dyDescent="0.25">
      <c r="A6293" s="169">
        <v>65654</v>
      </c>
      <c r="B6293" s="170" t="s">
        <v>4634</v>
      </c>
      <c r="C6293" s="170" t="s">
        <v>263</v>
      </c>
      <c r="D6293" s="170" t="s">
        <v>806</v>
      </c>
      <c r="E6293" s="170">
        <v>58600</v>
      </c>
      <c r="F6293" s="170">
        <v>1</v>
      </c>
      <c r="G6293" s="171">
        <v>5</v>
      </c>
      <c r="H6293" s="170" t="s">
        <v>342</v>
      </c>
      <c r="I6293" s="171">
        <v>250.61</v>
      </c>
      <c r="J6293" s="169">
        <v>1</v>
      </c>
      <c r="K6293" s="154" cm="1">
        <f t="array" ref="K6293">ROUND(
IF(C6293="Beer",
SUM(LOOKUP(2,1/(SRP!$B$8:$B$10&lt;=E6293)/(SRP!$C$8:$C$10&gt;=E6293),SRP!$D$8:$D$10)*(G6293/100)*(E6293/1000)),
IF(C6293="Spirits",
SUM(LOOKUP(2,1/(SRP!$B$2:$B$7&lt;=E6293)/(SRP!$C$2:$C$7&gt;=E6293),SRP!$D$2:$D$7)*(G6293/100)*(E6293/1000)),
IF(AND(C6293="Wine",D6293="Fortified Wines"),
SUM(LOOKUP(2,1/(SRP!$B$26:$B$29&lt;=E6293)/(SRP!$C$26:$C$29&gt;=E6293),SRP!$D$26:$D$29)*(G6293/100)*(E6293/1000)),
IF(C6293="Wine",
SUM(LOOKUP(2,1/(SRP!$B$21:$B$25&lt;=E6293)/(SRP!$C$21:$C$25&gt;=E6293),SRP!$D$21:$D$25)*(G6293/100)*(E6293/1000)),
IF(AND(C6293="Ready to Drink",D6293="RTD-One Pour Cocktail&gt;7%&lt;=14.5"),
SUM(LOOKUP(2,1/(SRP!$B$16:$B$20&lt;=E6293)/(SRP!$C$16:$C$20&gt;=E6293),SRP!$D$16:$D$20)*(G6293/100)*(E6293/1000)),
IF(C6293="Ready to Drink",
SUM(LOOKUP(2,1/(SRP!$B$11:$B$15&lt;=E6293)/(SRP!$C$11:$C$15&gt;=E6293),SRP!$D$11:$D$15)*(G6293/100)*(E6293/1000)),
0)))))),2)</f>
        <v>228.75</v>
      </c>
      <c r="L6293" s="173" t="str">
        <f t="shared" si="98"/>
        <v>Ready to Drink58600</v>
      </c>
      <c r="M6293" s="154" t="e">
        <f>VLOOKUP(L6293,'Slope %'!C:D,2,0)</f>
        <v>#N/A</v>
      </c>
    </row>
    <row r="6294" spans="1:13" x14ac:dyDescent="0.25">
      <c r="A6294" s="169">
        <v>65665</v>
      </c>
      <c r="B6294" s="170" t="s">
        <v>4635</v>
      </c>
      <c r="C6294" s="170" t="s">
        <v>263</v>
      </c>
      <c r="D6294" s="170" t="s">
        <v>1938</v>
      </c>
      <c r="E6294" s="170">
        <v>1420</v>
      </c>
      <c r="F6294" s="170">
        <v>6</v>
      </c>
      <c r="G6294" s="171">
        <v>5</v>
      </c>
      <c r="H6294" s="170" t="s">
        <v>1053</v>
      </c>
      <c r="I6294" s="171">
        <v>14.99</v>
      </c>
      <c r="J6294" s="169">
        <v>4</v>
      </c>
      <c r="K6294" s="154" cm="1">
        <f t="array" ref="K6294">ROUND(
IF(C6294="Beer",
SUM(LOOKUP(2,1/(SRP!$B$8:$B$10&lt;=E6294)/(SRP!$C$8:$C$10&gt;=E6294),SRP!$D$8:$D$10)*(G6294/100)*(E6294/1000)),
IF(C6294="Spirits",
SUM(LOOKUP(2,1/(SRP!$B$2:$B$7&lt;=E6294)/(SRP!$C$2:$C$7&gt;=E6294),SRP!$D$2:$D$7)*(G6294/100)*(E6294/1000)),
IF(AND(C6294="Wine",D6294="Fortified Wines"),
SUM(LOOKUP(2,1/(SRP!$B$26:$B$29&lt;=E6294)/(SRP!$C$26:$C$29&gt;=E6294),SRP!$D$26:$D$29)*(G6294/100)*(E6294/1000)),
IF(C6294="Wine",
SUM(LOOKUP(2,1/(SRP!$B$21:$B$25&lt;=E6294)/(SRP!$C$21:$C$25&gt;=E6294),SRP!$D$21:$D$25)*(G6294/100)*(E6294/1000)),
IF(AND(C6294="Ready to Drink",D6294="RTD-One Pour Cocktail&gt;7%&lt;=14.5"),
SUM(LOOKUP(2,1/(SRP!$B$16:$B$20&lt;=E6294)/(SRP!$C$16:$C$20&gt;=E6294),SRP!$D$16:$D$20)*(G6294/100)*(E6294/1000)),
IF(C6294="Ready to Drink",
SUM(LOOKUP(2,1/(SRP!$B$11:$B$15&lt;=E6294)/(SRP!$C$11:$C$15&gt;=E6294),SRP!$D$11:$D$15)*(G6294/100)*(E6294/1000)),
0)))))),2)</f>
        <v>5.54</v>
      </c>
      <c r="L6294" s="173" t="str">
        <f t="shared" si="98"/>
        <v>Ready to Drink1420</v>
      </c>
      <c r="M6294" s="154">
        <f>VLOOKUP(L6294,'Slope %'!C:D,2,0)</f>
        <v>0.12</v>
      </c>
    </row>
    <row r="6295" spans="1:13" x14ac:dyDescent="0.25">
      <c r="A6295" s="169">
        <v>65665</v>
      </c>
      <c r="B6295" s="170" t="s">
        <v>4635</v>
      </c>
      <c r="C6295" s="170" t="s">
        <v>263</v>
      </c>
      <c r="D6295" s="170" t="s">
        <v>1938</v>
      </c>
      <c r="E6295" s="170">
        <v>1420</v>
      </c>
      <c r="F6295" s="170">
        <v>6</v>
      </c>
      <c r="G6295" s="171">
        <v>5</v>
      </c>
      <c r="H6295" s="170" t="s">
        <v>1053</v>
      </c>
      <c r="I6295" s="171">
        <v>14.99</v>
      </c>
      <c r="J6295" s="169">
        <v>4</v>
      </c>
      <c r="K6295" s="154" cm="1">
        <f t="array" ref="K6295">ROUND(
IF(C6295="Beer",
SUM(LOOKUP(2,1/(SRP!$B$8:$B$10&lt;=E6295)/(SRP!$C$8:$C$10&gt;=E6295),SRP!$D$8:$D$10)*(G6295/100)*(E6295/1000)),
IF(C6295="Spirits",
SUM(LOOKUP(2,1/(SRP!$B$2:$B$7&lt;=E6295)/(SRP!$C$2:$C$7&gt;=E6295),SRP!$D$2:$D$7)*(G6295/100)*(E6295/1000)),
IF(AND(C6295="Wine",D6295="Fortified Wines"),
SUM(LOOKUP(2,1/(SRP!$B$26:$B$29&lt;=E6295)/(SRP!$C$26:$C$29&gt;=E6295),SRP!$D$26:$D$29)*(G6295/100)*(E6295/1000)),
IF(C6295="Wine",
SUM(LOOKUP(2,1/(SRP!$B$21:$B$25&lt;=E6295)/(SRP!$C$21:$C$25&gt;=E6295),SRP!$D$21:$D$25)*(G6295/100)*(E6295/1000)),
IF(AND(C6295="Ready to Drink",D6295="RTD-One Pour Cocktail&gt;7%&lt;=14.5"),
SUM(LOOKUP(2,1/(SRP!$B$16:$B$20&lt;=E6295)/(SRP!$C$16:$C$20&gt;=E6295),SRP!$D$16:$D$20)*(G6295/100)*(E6295/1000)),
IF(C6295="Ready to Drink",
SUM(LOOKUP(2,1/(SRP!$B$11:$B$15&lt;=E6295)/(SRP!$C$11:$C$15&gt;=E6295),SRP!$D$11:$D$15)*(G6295/100)*(E6295/1000)),
0)))))),2)</f>
        <v>5.54</v>
      </c>
      <c r="L6295" s="173" t="str">
        <f t="shared" si="98"/>
        <v>Ready to Drink1420</v>
      </c>
      <c r="M6295" s="154">
        <f>VLOOKUP(L6295,'Slope %'!C:D,2,0)</f>
        <v>0.12</v>
      </c>
    </row>
    <row r="6296" spans="1:13" x14ac:dyDescent="0.25">
      <c r="A6296" s="169">
        <v>65668</v>
      </c>
      <c r="B6296" s="170" t="s">
        <v>4636</v>
      </c>
      <c r="C6296" s="170" t="s">
        <v>263</v>
      </c>
      <c r="D6296" s="170" t="s">
        <v>1938</v>
      </c>
      <c r="E6296" s="170">
        <v>1420</v>
      </c>
      <c r="F6296" s="170">
        <v>6</v>
      </c>
      <c r="G6296" s="171">
        <v>5</v>
      </c>
      <c r="H6296" s="170" t="s">
        <v>1053</v>
      </c>
      <c r="I6296" s="171">
        <v>14.99</v>
      </c>
      <c r="J6296" s="169">
        <v>4</v>
      </c>
      <c r="K6296" s="154" cm="1">
        <f t="array" ref="K6296">ROUND(
IF(C6296="Beer",
SUM(LOOKUP(2,1/(SRP!$B$8:$B$10&lt;=E6296)/(SRP!$C$8:$C$10&gt;=E6296),SRP!$D$8:$D$10)*(G6296/100)*(E6296/1000)),
IF(C6296="Spirits",
SUM(LOOKUP(2,1/(SRP!$B$2:$B$7&lt;=E6296)/(SRP!$C$2:$C$7&gt;=E6296),SRP!$D$2:$D$7)*(G6296/100)*(E6296/1000)),
IF(AND(C6296="Wine",D6296="Fortified Wines"),
SUM(LOOKUP(2,1/(SRP!$B$26:$B$29&lt;=E6296)/(SRP!$C$26:$C$29&gt;=E6296),SRP!$D$26:$D$29)*(G6296/100)*(E6296/1000)),
IF(C6296="Wine",
SUM(LOOKUP(2,1/(SRP!$B$21:$B$25&lt;=E6296)/(SRP!$C$21:$C$25&gt;=E6296),SRP!$D$21:$D$25)*(G6296/100)*(E6296/1000)),
IF(AND(C6296="Ready to Drink",D6296="RTD-One Pour Cocktail&gt;7%&lt;=14.5"),
SUM(LOOKUP(2,1/(SRP!$B$16:$B$20&lt;=E6296)/(SRP!$C$16:$C$20&gt;=E6296),SRP!$D$16:$D$20)*(G6296/100)*(E6296/1000)),
IF(C6296="Ready to Drink",
SUM(LOOKUP(2,1/(SRP!$B$11:$B$15&lt;=E6296)/(SRP!$C$11:$C$15&gt;=E6296),SRP!$D$11:$D$15)*(G6296/100)*(E6296/1000)),
0)))))),2)</f>
        <v>5.54</v>
      </c>
      <c r="L6296" s="173" t="str">
        <f t="shared" si="98"/>
        <v>Ready to Drink1420</v>
      </c>
      <c r="M6296" s="154">
        <f>VLOOKUP(L6296,'Slope %'!C:D,2,0)</f>
        <v>0.12</v>
      </c>
    </row>
    <row r="6297" spans="1:13" x14ac:dyDescent="0.25">
      <c r="A6297" s="169">
        <v>65668</v>
      </c>
      <c r="B6297" s="170" t="s">
        <v>4636</v>
      </c>
      <c r="C6297" s="170" t="s">
        <v>263</v>
      </c>
      <c r="D6297" s="170" t="s">
        <v>1938</v>
      </c>
      <c r="E6297" s="170">
        <v>1420</v>
      </c>
      <c r="F6297" s="170">
        <v>6</v>
      </c>
      <c r="G6297" s="171">
        <v>5</v>
      </c>
      <c r="H6297" s="170" t="s">
        <v>1053</v>
      </c>
      <c r="I6297" s="171">
        <v>14.99</v>
      </c>
      <c r="J6297" s="169">
        <v>4</v>
      </c>
      <c r="K6297" s="154" cm="1">
        <f t="array" ref="K6297">ROUND(
IF(C6297="Beer",
SUM(LOOKUP(2,1/(SRP!$B$8:$B$10&lt;=E6297)/(SRP!$C$8:$C$10&gt;=E6297),SRP!$D$8:$D$10)*(G6297/100)*(E6297/1000)),
IF(C6297="Spirits",
SUM(LOOKUP(2,1/(SRP!$B$2:$B$7&lt;=E6297)/(SRP!$C$2:$C$7&gt;=E6297),SRP!$D$2:$D$7)*(G6297/100)*(E6297/1000)),
IF(AND(C6297="Wine",D6297="Fortified Wines"),
SUM(LOOKUP(2,1/(SRP!$B$26:$B$29&lt;=E6297)/(SRP!$C$26:$C$29&gt;=E6297),SRP!$D$26:$D$29)*(G6297/100)*(E6297/1000)),
IF(C6297="Wine",
SUM(LOOKUP(2,1/(SRP!$B$21:$B$25&lt;=E6297)/(SRP!$C$21:$C$25&gt;=E6297),SRP!$D$21:$D$25)*(G6297/100)*(E6297/1000)),
IF(AND(C6297="Ready to Drink",D6297="RTD-One Pour Cocktail&gt;7%&lt;=14.5"),
SUM(LOOKUP(2,1/(SRP!$B$16:$B$20&lt;=E6297)/(SRP!$C$16:$C$20&gt;=E6297),SRP!$D$16:$D$20)*(G6297/100)*(E6297/1000)),
IF(C6297="Ready to Drink",
SUM(LOOKUP(2,1/(SRP!$B$11:$B$15&lt;=E6297)/(SRP!$C$11:$C$15&gt;=E6297),SRP!$D$11:$D$15)*(G6297/100)*(E6297/1000)),
0)))))),2)</f>
        <v>5.54</v>
      </c>
      <c r="L6297" s="173" t="str">
        <f t="shared" si="98"/>
        <v>Ready to Drink1420</v>
      </c>
      <c r="M6297" s="154">
        <f>VLOOKUP(L6297,'Slope %'!C:D,2,0)</f>
        <v>0.12</v>
      </c>
    </row>
    <row r="6298" spans="1:13" x14ac:dyDescent="0.25">
      <c r="A6298" s="169">
        <v>65687</v>
      </c>
      <c r="B6298" s="170" t="s">
        <v>4637</v>
      </c>
      <c r="C6298" s="170" t="s">
        <v>24</v>
      </c>
      <c r="D6298" s="170" t="s">
        <v>34</v>
      </c>
      <c r="E6298" s="170">
        <v>750</v>
      </c>
      <c r="F6298" s="170">
        <v>12</v>
      </c>
      <c r="G6298" s="171">
        <v>12.5</v>
      </c>
      <c r="H6298" s="170" t="s">
        <v>1214</v>
      </c>
      <c r="I6298" s="171">
        <v>26.99</v>
      </c>
      <c r="J6298" s="169">
        <v>1</v>
      </c>
      <c r="K6298" s="154" cm="1">
        <f t="array" ref="K6298">ROUND(
IF(C6298="Beer",
SUM(LOOKUP(2,1/(SRP!$B$8:$B$10&lt;=E6298)/(SRP!$C$8:$C$10&gt;=E6298),SRP!$D$8:$D$10)*(G6298/100)*(E6298/1000)),
IF(C6298="Spirits",
SUM(LOOKUP(2,1/(SRP!$B$2:$B$7&lt;=E6298)/(SRP!$C$2:$C$7&gt;=E6298),SRP!$D$2:$D$7)*(G6298/100)*(E6298/1000)),
IF(AND(C6298="Wine",D6298="Fortified Wines"),
SUM(LOOKUP(2,1/(SRP!$B$26:$B$29&lt;=E6298)/(SRP!$C$26:$C$29&gt;=E6298),SRP!$D$26:$D$29)*(G6298/100)*(E6298/1000)),
IF(C6298="Wine",
SUM(LOOKUP(2,1/(SRP!$B$21:$B$25&lt;=E6298)/(SRP!$C$21:$C$25&gt;=E6298),SRP!$D$21:$D$25)*(G6298/100)*(E6298/1000)),
IF(AND(C6298="Ready to Drink",D6298="RTD-One Pour Cocktail&gt;7%&lt;=14.5"),
SUM(LOOKUP(2,1/(SRP!$B$16:$B$20&lt;=E6298)/(SRP!$C$16:$C$20&gt;=E6298),SRP!$D$16:$D$20)*(G6298/100)*(E6298/1000)),
IF(C6298="Ready to Drink",
SUM(LOOKUP(2,1/(SRP!$B$11:$B$15&lt;=E6298)/(SRP!$C$11:$C$15&gt;=E6298),SRP!$D$11:$D$15)*(G6298/100)*(E6298/1000)),
0)))))),2)</f>
        <v>7.32</v>
      </c>
      <c r="L6298" s="173" t="str">
        <f t="shared" si="98"/>
        <v>Wine750</v>
      </c>
      <c r="M6298" s="154">
        <f>VLOOKUP(L6298,'Slope %'!C:D,2,0)</f>
        <v>0.1</v>
      </c>
    </row>
    <row r="6299" spans="1:13" x14ac:dyDescent="0.25">
      <c r="A6299" s="169">
        <v>65692</v>
      </c>
      <c r="B6299" s="170" t="s">
        <v>4638</v>
      </c>
      <c r="C6299" s="170" t="s">
        <v>24</v>
      </c>
      <c r="D6299" s="170" t="s">
        <v>148</v>
      </c>
      <c r="E6299" s="170">
        <v>750</v>
      </c>
      <c r="F6299" s="170">
        <v>12</v>
      </c>
      <c r="G6299" s="171">
        <v>12.5</v>
      </c>
      <c r="H6299" s="170" t="s">
        <v>1214</v>
      </c>
      <c r="I6299" s="171">
        <v>16.989999999999998</v>
      </c>
      <c r="J6299" s="169">
        <v>1</v>
      </c>
      <c r="K6299" s="154" cm="1">
        <f t="array" ref="K6299">ROUND(
IF(C6299="Beer",
SUM(LOOKUP(2,1/(SRP!$B$8:$B$10&lt;=E6299)/(SRP!$C$8:$C$10&gt;=E6299),SRP!$D$8:$D$10)*(G6299/100)*(E6299/1000)),
IF(C6299="Spirits",
SUM(LOOKUP(2,1/(SRP!$B$2:$B$7&lt;=E6299)/(SRP!$C$2:$C$7&gt;=E6299),SRP!$D$2:$D$7)*(G6299/100)*(E6299/1000)),
IF(AND(C6299="Wine",D6299="Fortified Wines"),
SUM(LOOKUP(2,1/(SRP!$B$26:$B$29&lt;=E6299)/(SRP!$C$26:$C$29&gt;=E6299),SRP!$D$26:$D$29)*(G6299/100)*(E6299/1000)),
IF(C6299="Wine",
SUM(LOOKUP(2,1/(SRP!$B$21:$B$25&lt;=E6299)/(SRP!$C$21:$C$25&gt;=E6299),SRP!$D$21:$D$25)*(G6299/100)*(E6299/1000)),
IF(AND(C6299="Ready to Drink",D6299="RTD-One Pour Cocktail&gt;7%&lt;=14.5"),
SUM(LOOKUP(2,1/(SRP!$B$16:$B$20&lt;=E6299)/(SRP!$C$16:$C$20&gt;=E6299),SRP!$D$16:$D$20)*(G6299/100)*(E6299/1000)),
IF(C6299="Ready to Drink",
SUM(LOOKUP(2,1/(SRP!$B$11:$B$15&lt;=E6299)/(SRP!$C$11:$C$15&gt;=E6299),SRP!$D$11:$D$15)*(G6299/100)*(E6299/1000)),
0)))))),2)</f>
        <v>7.32</v>
      </c>
      <c r="L6299" s="173" t="str">
        <f t="shared" si="98"/>
        <v>Wine750</v>
      </c>
      <c r="M6299" s="154">
        <f>VLOOKUP(L6299,'Slope %'!C:D,2,0)</f>
        <v>0.1</v>
      </c>
    </row>
    <row r="6300" spans="1:13" x14ac:dyDescent="0.25">
      <c r="A6300" s="169">
        <v>65726</v>
      </c>
      <c r="B6300" s="170" t="s">
        <v>4639</v>
      </c>
      <c r="C6300" s="170" t="s">
        <v>15</v>
      </c>
      <c r="D6300" s="170" t="s">
        <v>78</v>
      </c>
      <c r="E6300" s="170">
        <v>750</v>
      </c>
      <c r="F6300" s="170">
        <v>12</v>
      </c>
      <c r="G6300" s="171">
        <v>48</v>
      </c>
      <c r="H6300" s="170" t="s">
        <v>3146</v>
      </c>
      <c r="I6300" s="171">
        <v>64.95</v>
      </c>
      <c r="J6300" s="169">
        <v>1</v>
      </c>
      <c r="K6300" s="154" cm="1">
        <f t="array" ref="K6300">ROUND(
IF(C6300="Beer",
SUM(LOOKUP(2,1/(SRP!$B$8:$B$10&lt;=E6300)/(SRP!$C$8:$C$10&gt;=E6300),SRP!$D$8:$D$10)*(G6300/100)*(E6300/1000)),
IF(C6300="Spirits",
SUM(LOOKUP(2,1/(SRP!$B$2:$B$7&lt;=E6300)/(SRP!$C$2:$C$7&gt;=E6300),SRP!$D$2:$D$7)*(G6300/100)*(E6300/1000)),
IF(AND(C6300="Wine",D6300="Fortified Wines"),
SUM(LOOKUP(2,1/(SRP!$B$26:$B$29&lt;=E6300)/(SRP!$C$26:$C$29&gt;=E6300),SRP!$D$26:$D$29)*(G6300/100)*(E6300/1000)),
IF(C6300="Wine",
SUM(LOOKUP(2,1/(SRP!$B$21:$B$25&lt;=E6300)/(SRP!$C$21:$C$25&gt;=E6300),SRP!$D$21:$D$25)*(G6300/100)*(E6300/1000)),
IF(AND(C6300="Ready to Drink",D6300="RTD-One Pour Cocktail&gt;7%&lt;=14.5"),
SUM(LOOKUP(2,1/(SRP!$B$16:$B$20&lt;=E6300)/(SRP!$C$16:$C$20&gt;=E6300),SRP!$D$16:$D$20)*(G6300/100)*(E6300/1000)),
IF(C6300="Ready to Drink",
SUM(LOOKUP(2,1/(SRP!$B$11:$B$15&lt;=E6300)/(SRP!$C$11:$C$15&gt;=E6300),SRP!$D$11:$D$15)*(G6300/100)*(E6300/1000)),
0)))))),2)</f>
        <v>28.11</v>
      </c>
      <c r="L6300" s="173" t="str">
        <f t="shared" si="98"/>
        <v>Spirits750</v>
      </c>
      <c r="M6300" s="154">
        <f>VLOOKUP(L6300,'Slope %'!C:D,2,0)</f>
        <v>7.0000000000000007E-2</v>
      </c>
    </row>
    <row r="6301" spans="1:13" x14ac:dyDescent="0.25">
      <c r="A6301" s="169">
        <v>65729</v>
      </c>
      <c r="B6301" s="170" t="s">
        <v>4640</v>
      </c>
      <c r="C6301" s="170" t="s">
        <v>263</v>
      </c>
      <c r="D6301" s="170" t="s">
        <v>264</v>
      </c>
      <c r="E6301" s="170">
        <v>473</v>
      </c>
      <c r="F6301" s="170">
        <v>24</v>
      </c>
      <c r="G6301" s="171">
        <v>5</v>
      </c>
      <c r="H6301" s="170" t="s">
        <v>1194</v>
      </c>
      <c r="I6301" s="171">
        <v>4.46</v>
      </c>
      <c r="J6301" s="169">
        <v>1</v>
      </c>
      <c r="K6301" s="154" cm="1">
        <f t="array" ref="K6301">ROUND(
IF(C6301="Beer",
SUM(LOOKUP(2,1/(SRP!$B$8:$B$10&lt;=E6301)/(SRP!$C$8:$C$10&gt;=E6301),SRP!$D$8:$D$10)*(G6301/100)*(E6301/1000)),
IF(C6301="Spirits",
SUM(LOOKUP(2,1/(SRP!$B$2:$B$7&lt;=E6301)/(SRP!$C$2:$C$7&gt;=E6301),SRP!$D$2:$D$7)*(G6301/100)*(E6301/1000)),
IF(AND(C6301="Wine",D6301="Fortified Wines"),
SUM(LOOKUP(2,1/(SRP!$B$26:$B$29&lt;=E6301)/(SRP!$C$26:$C$29&gt;=E6301),SRP!$D$26:$D$29)*(G6301/100)*(E6301/1000)),
IF(C6301="Wine",
SUM(LOOKUP(2,1/(SRP!$B$21:$B$25&lt;=E6301)/(SRP!$C$21:$C$25&gt;=E6301),SRP!$D$21:$D$25)*(G6301/100)*(E6301/1000)),
IF(AND(C6301="Ready to Drink",D6301="RTD-One Pour Cocktail&gt;7%&lt;=14.5"),
SUM(LOOKUP(2,1/(SRP!$B$16:$B$20&lt;=E6301)/(SRP!$C$16:$C$20&gt;=E6301),SRP!$D$16:$D$20)*(G6301/100)*(E6301/1000)),
IF(C6301="Ready to Drink",
SUM(LOOKUP(2,1/(SRP!$B$11:$B$15&lt;=E6301)/(SRP!$C$11:$C$15&gt;=E6301),SRP!$D$11:$D$15)*(G6301/100)*(E6301/1000)),
0)))))),2)</f>
        <v>1.96</v>
      </c>
      <c r="L6301" s="173" t="str">
        <f t="shared" si="98"/>
        <v>Ready to Drink473</v>
      </c>
      <c r="M6301" s="154">
        <f>VLOOKUP(L6301,'Slope %'!C:D,2,0)</f>
        <v>0.12</v>
      </c>
    </row>
    <row r="6302" spans="1:13" x14ac:dyDescent="0.25">
      <c r="A6302" s="169">
        <v>65742</v>
      </c>
      <c r="B6302" s="170" t="s">
        <v>4641</v>
      </c>
      <c r="C6302" s="170" t="s">
        <v>24</v>
      </c>
      <c r="D6302" s="170" t="s">
        <v>34</v>
      </c>
      <c r="E6302" s="170">
        <v>750</v>
      </c>
      <c r="F6302" s="170">
        <v>6</v>
      </c>
      <c r="G6302" s="171">
        <v>12.5</v>
      </c>
      <c r="H6302" s="170" t="s">
        <v>357</v>
      </c>
      <c r="I6302" s="171">
        <v>18.989999999999998</v>
      </c>
      <c r="J6302" s="169">
        <v>1</v>
      </c>
      <c r="K6302" s="154" cm="1">
        <f t="array" ref="K6302">ROUND(
IF(C6302="Beer",
SUM(LOOKUP(2,1/(SRP!$B$8:$B$10&lt;=E6302)/(SRP!$C$8:$C$10&gt;=E6302),SRP!$D$8:$D$10)*(G6302/100)*(E6302/1000)),
IF(C6302="Spirits",
SUM(LOOKUP(2,1/(SRP!$B$2:$B$7&lt;=E6302)/(SRP!$C$2:$C$7&gt;=E6302),SRP!$D$2:$D$7)*(G6302/100)*(E6302/1000)),
IF(AND(C6302="Wine",D6302="Fortified Wines"),
SUM(LOOKUP(2,1/(SRP!$B$26:$B$29&lt;=E6302)/(SRP!$C$26:$C$29&gt;=E6302),SRP!$D$26:$D$29)*(G6302/100)*(E6302/1000)),
IF(C6302="Wine",
SUM(LOOKUP(2,1/(SRP!$B$21:$B$25&lt;=E6302)/(SRP!$C$21:$C$25&gt;=E6302),SRP!$D$21:$D$25)*(G6302/100)*(E6302/1000)),
IF(AND(C6302="Ready to Drink",D6302="RTD-One Pour Cocktail&gt;7%&lt;=14.5"),
SUM(LOOKUP(2,1/(SRP!$B$16:$B$20&lt;=E6302)/(SRP!$C$16:$C$20&gt;=E6302),SRP!$D$16:$D$20)*(G6302/100)*(E6302/1000)),
IF(C6302="Ready to Drink",
SUM(LOOKUP(2,1/(SRP!$B$11:$B$15&lt;=E6302)/(SRP!$C$11:$C$15&gt;=E6302),SRP!$D$11:$D$15)*(G6302/100)*(E6302/1000)),
0)))))),2)</f>
        <v>7.32</v>
      </c>
      <c r="L6302" s="173" t="str">
        <f t="shared" si="98"/>
        <v>Wine750</v>
      </c>
      <c r="M6302" s="154">
        <f>VLOOKUP(L6302,'Slope %'!C:D,2,0)</f>
        <v>0.1</v>
      </c>
    </row>
    <row r="6303" spans="1:13" x14ac:dyDescent="0.25">
      <c r="A6303" s="169">
        <v>65744</v>
      </c>
      <c r="B6303" s="170" t="s">
        <v>4642</v>
      </c>
      <c r="C6303" s="170" t="s">
        <v>11</v>
      </c>
      <c r="D6303" s="170" t="s">
        <v>267</v>
      </c>
      <c r="E6303" s="170">
        <v>473</v>
      </c>
      <c r="F6303" s="170">
        <v>24</v>
      </c>
      <c r="G6303" s="171">
        <v>5</v>
      </c>
      <c r="H6303" s="170" t="s">
        <v>1662</v>
      </c>
      <c r="I6303" s="171">
        <v>4.3</v>
      </c>
      <c r="J6303" s="169">
        <v>1</v>
      </c>
      <c r="K6303" s="154" cm="1">
        <f t="array" ref="K6303">ROUND(
IF(C6303="Beer",
SUM(LOOKUP(2,1/(SRP!$B$8:$B$10&lt;=E6303)/(SRP!$C$8:$C$10&gt;=E6303),SRP!$D$8:$D$10)*(G6303/100)*(E6303/1000)),
IF(C6303="Spirits",
SUM(LOOKUP(2,1/(SRP!$B$2:$B$7&lt;=E6303)/(SRP!$C$2:$C$7&gt;=E6303),SRP!$D$2:$D$7)*(G6303/100)*(E6303/1000)),
IF(AND(C6303="Wine",D6303="Fortified Wines"),
SUM(LOOKUP(2,1/(SRP!$B$26:$B$29&lt;=E6303)/(SRP!$C$26:$C$29&gt;=E6303),SRP!$D$26:$D$29)*(G6303/100)*(E6303/1000)),
IF(C6303="Wine",
SUM(LOOKUP(2,1/(SRP!$B$21:$B$25&lt;=E6303)/(SRP!$C$21:$C$25&gt;=E6303),SRP!$D$21:$D$25)*(G6303/100)*(E6303/1000)),
IF(AND(C6303="Ready to Drink",D6303="RTD-One Pour Cocktail&gt;7%&lt;=14.5"),
SUM(LOOKUP(2,1/(SRP!$B$16:$B$20&lt;=E6303)/(SRP!$C$16:$C$20&gt;=E6303),SRP!$D$16:$D$20)*(G6303/100)*(E6303/1000)),
IF(C6303="Ready to Drink",
SUM(LOOKUP(2,1/(SRP!$B$11:$B$15&lt;=E6303)/(SRP!$C$11:$C$15&gt;=E6303),SRP!$D$11:$D$15)*(G6303/100)*(E6303/1000)),
0)))))),2)</f>
        <v>1.85</v>
      </c>
      <c r="L6303" s="173" t="str">
        <f t="shared" si="98"/>
        <v>Beer473</v>
      </c>
      <c r="M6303" s="154">
        <f>VLOOKUP(L6303,'Slope %'!C:D,2,0)</f>
        <v>0.12</v>
      </c>
    </row>
    <row r="6304" spans="1:13" x14ac:dyDescent="0.25">
      <c r="A6304" s="169">
        <v>65744</v>
      </c>
      <c r="B6304" s="170" t="s">
        <v>4642</v>
      </c>
      <c r="C6304" s="170" t="s">
        <v>11</v>
      </c>
      <c r="D6304" s="170" t="s">
        <v>267</v>
      </c>
      <c r="E6304" s="170">
        <v>473</v>
      </c>
      <c r="F6304" s="170">
        <v>24</v>
      </c>
      <c r="G6304" s="171">
        <v>5</v>
      </c>
      <c r="H6304" s="170" t="s">
        <v>1662</v>
      </c>
      <c r="I6304" s="171">
        <v>4.3</v>
      </c>
      <c r="J6304" s="169">
        <v>1</v>
      </c>
      <c r="K6304" s="154" cm="1">
        <f t="array" ref="K6304">ROUND(
IF(C6304="Beer",
SUM(LOOKUP(2,1/(SRP!$B$8:$B$10&lt;=E6304)/(SRP!$C$8:$C$10&gt;=E6304),SRP!$D$8:$D$10)*(G6304/100)*(E6304/1000)),
IF(C6304="Spirits",
SUM(LOOKUP(2,1/(SRP!$B$2:$B$7&lt;=E6304)/(SRP!$C$2:$C$7&gt;=E6304),SRP!$D$2:$D$7)*(G6304/100)*(E6304/1000)),
IF(AND(C6304="Wine",D6304="Fortified Wines"),
SUM(LOOKUP(2,1/(SRP!$B$26:$B$29&lt;=E6304)/(SRP!$C$26:$C$29&gt;=E6304),SRP!$D$26:$D$29)*(G6304/100)*(E6304/1000)),
IF(C6304="Wine",
SUM(LOOKUP(2,1/(SRP!$B$21:$B$25&lt;=E6304)/(SRP!$C$21:$C$25&gt;=E6304),SRP!$D$21:$D$25)*(G6304/100)*(E6304/1000)),
IF(AND(C6304="Ready to Drink",D6304="RTD-One Pour Cocktail&gt;7%&lt;=14.5"),
SUM(LOOKUP(2,1/(SRP!$B$16:$B$20&lt;=E6304)/(SRP!$C$16:$C$20&gt;=E6304),SRP!$D$16:$D$20)*(G6304/100)*(E6304/1000)),
IF(C6304="Ready to Drink",
SUM(LOOKUP(2,1/(SRP!$B$11:$B$15&lt;=E6304)/(SRP!$C$11:$C$15&gt;=E6304),SRP!$D$11:$D$15)*(G6304/100)*(E6304/1000)),
0)))))),2)</f>
        <v>1.85</v>
      </c>
      <c r="L6304" s="173" t="str">
        <f t="shared" si="98"/>
        <v>Beer473</v>
      </c>
      <c r="M6304" s="154">
        <f>VLOOKUP(L6304,'Slope %'!C:D,2,0)</f>
        <v>0.12</v>
      </c>
    </row>
    <row r="6305" spans="1:13" x14ac:dyDescent="0.25">
      <c r="A6305" s="169">
        <v>65751</v>
      </c>
      <c r="B6305" s="170" t="s">
        <v>4643</v>
      </c>
      <c r="C6305" s="170" t="s">
        <v>11</v>
      </c>
      <c r="D6305" s="170" t="s">
        <v>211</v>
      </c>
      <c r="E6305" s="170">
        <v>473</v>
      </c>
      <c r="F6305" s="170">
        <v>24</v>
      </c>
      <c r="G6305" s="171">
        <v>4</v>
      </c>
      <c r="H6305" s="170" t="s">
        <v>2850</v>
      </c>
      <c r="I6305" s="171">
        <v>4.1500000000000004</v>
      </c>
      <c r="J6305" s="169">
        <v>1</v>
      </c>
      <c r="K6305" s="154" cm="1">
        <f t="array" ref="K6305">ROUND(
IF(C6305="Beer",
SUM(LOOKUP(2,1/(SRP!$B$8:$B$10&lt;=E6305)/(SRP!$C$8:$C$10&gt;=E6305),SRP!$D$8:$D$10)*(G6305/100)*(E6305/1000)),
IF(C6305="Spirits",
SUM(LOOKUP(2,1/(SRP!$B$2:$B$7&lt;=E6305)/(SRP!$C$2:$C$7&gt;=E6305),SRP!$D$2:$D$7)*(G6305/100)*(E6305/1000)),
IF(AND(C6305="Wine",D6305="Fortified Wines"),
SUM(LOOKUP(2,1/(SRP!$B$26:$B$29&lt;=E6305)/(SRP!$C$26:$C$29&gt;=E6305),SRP!$D$26:$D$29)*(G6305/100)*(E6305/1000)),
IF(C6305="Wine",
SUM(LOOKUP(2,1/(SRP!$B$21:$B$25&lt;=E6305)/(SRP!$C$21:$C$25&gt;=E6305),SRP!$D$21:$D$25)*(G6305/100)*(E6305/1000)),
IF(AND(C6305="Ready to Drink",D6305="RTD-One Pour Cocktail&gt;7%&lt;=14.5"),
SUM(LOOKUP(2,1/(SRP!$B$16:$B$20&lt;=E6305)/(SRP!$C$16:$C$20&gt;=E6305),SRP!$D$16:$D$20)*(G6305/100)*(E6305/1000)),
IF(C6305="Ready to Drink",
SUM(LOOKUP(2,1/(SRP!$B$11:$B$15&lt;=E6305)/(SRP!$C$11:$C$15&gt;=E6305),SRP!$D$11:$D$15)*(G6305/100)*(E6305/1000)),
0)))))),2)</f>
        <v>1.48</v>
      </c>
      <c r="L6305" s="173" t="str">
        <f t="shared" si="98"/>
        <v>Beer473</v>
      </c>
      <c r="M6305" s="154">
        <f>VLOOKUP(L6305,'Slope %'!C:D,2,0)</f>
        <v>0.12</v>
      </c>
    </row>
    <row r="6306" spans="1:13" x14ac:dyDescent="0.25">
      <c r="A6306" s="169">
        <v>65751</v>
      </c>
      <c r="B6306" s="170" t="s">
        <v>4643</v>
      </c>
      <c r="C6306" s="170" t="s">
        <v>11</v>
      </c>
      <c r="D6306" s="170" t="s">
        <v>211</v>
      </c>
      <c r="E6306" s="170">
        <v>473</v>
      </c>
      <c r="F6306" s="170">
        <v>24</v>
      </c>
      <c r="G6306" s="171">
        <v>4</v>
      </c>
      <c r="H6306" s="170" t="s">
        <v>2850</v>
      </c>
      <c r="I6306" s="171">
        <v>4.1500000000000004</v>
      </c>
      <c r="J6306" s="169">
        <v>1</v>
      </c>
      <c r="K6306" s="154" cm="1">
        <f t="array" ref="K6306">ROUND(
IF(C6306="Beer",
SUM(LOOKUP(2,1/(SRP!$B$8:$B$10&lt;=E6306)/(SRP!$C$8:$C$10&gt;=E6306),SRP!$D$8:$D$10)*(G6306/100)*(E6306/1000)),
IF(C6306="Spirits",
SUM(LOOKUP(2,1/(SRP!$B$2:$B$7&lt;=E6306)/(SRP!$C$2:$C$7&gt;=E6306),SRP!$D$2:$D$7)*(G6306/100)*(E6306/1000)),
IF(AND(C6306="Wine",D6306="Fortified Wines"),
SUM(LOOKUP(2,1/(SRP!$B$26:$B$29&lt;=E6306)/(SRP!$C$26:$C$29&gt;=E6306),SRP!$D$26:$D$29)*(G6306/100)*(E6306/1000)),
IF(C6306="Wine",
SUM(LOOKUP(2,1/(SRP!$B$21:$B$25&lt;=E6306)/(SRP!$C$21:$C$25&gt;=E6306),SRP!$D$21:$D$25)*(G6306/100)*(E6306/1000)),
IF(AND(C6306="Ready to Drink",D6306="RTD-One Pour Cocktail&gt;7%&lt;=14.5"),
SUM(LOOKUP(2,1/(SRP!$B$16:$B$20&lt;=E6306)/(SRP!$C$16:$C$20&gt;=E6306),SRP!$D$16:$D$20)*(G6306/100)*(E6306/1000)),
IF(C6306="Ready to Drink",
SUM(LOOKUP(2,1/(SRP!$B$11:$B$15&lt;=E6306)/(SRP!$C$11:$C$15&gt;=E6306),SRP!$D$11:$D$15)*(G6306/100)*(E6306/1000)),
0)))))),2)</f>
        <v>1.48</v>
      </c>
      <c r="L6306" s="173" t="str">
        <f t="shared" si="98"/>
        <v>Beer473</v>
      </c>
      <c r="M6306" s="154">
        <f>VLOOKUP(L6306,'Slope %'!C:D,2,0)</f>
        <v>0.12</v>
      </c>
    </row>
    <row r="6307" spans="1:13" x14ac:dyDescent="0.25">
      <c r="A6307" s="169">
        <v>65753</v>
      </c>
      <c r="B6307" s="170" t="s">
        <v>4644</v>
      </c>
      <c r="C6307" s="170" t="s">
        <v>24</v>
      </c>
      <c r="D6307" s="170" t="s">
        <v>34</v>
      </c>
      <c r="E6307" s="170">
        <v>750</v>
      </c>
      <c r="F6307" s="170">
        <v>12</v>
      </c>
      <c r="G6307" s="171">
        <v>13</v>
      </c>
      <c r="H6307" s="170" t="s">
        <v>2361</v>
      </c>
      <c r="I6307" s="171">
        <v>23.99</v>
      </c>
      <c r="J6307" s="169">
        <v>1</v>
      </c>
      <c r="K6307" s="154" cm="1">
        <f t="array" ref="K6307">ROUND(
IF(C6307="Beer",
SUM(LOOKUP(2,1/(SRP!$B$8:$B$10&lt;=E6307)/(SRP!$C$8:$C$10&gt;=E6307),SRP!$D$8:$D$10)*(G6307/100)*(E6307/1000)),
IF(C6307="Spirits",
SUM(LOOKUP(2,1/(SRP!$B$2:$B$7&lt;=E6307)/(SRP!$C$2:$C$7&gt;=E6307),SRP!$D$2:$D$7)*(G6307/100)*(E6307/1000)),
IF(AND(C6307="Wine",D6307="Fortified Wines"),
SUM(LOOKUP(2,1/(SRP!$B$26:$B$29&lt;=E6307)/(SRP!$C$26:$C$29&gt;=E6307),SRP!$D$26:$D$29)*(G6307/100)*(E6307/1000)),
IF(C6307="Wine",
SUM(LOOKUP(2,1/(SRP!$B$21:$B$25&lt;=E6307)/(SRP!$C$21:$C$25&gt;=E6307),SRP!$D$21:$D$25)*(G6307/100)*(E6307/1000)),
IF(AND(C6307="Ready to Drink",D6307="RTD-One Pour Cocktail&gt;7%&lt;=14.5"),
SUM(LOOKUP(2,1/(SRP!$B$16:$B$20&lt;=E6307)/(SRP!$C$16:$C$20&gt;=E6307),SRP!$D$16:$D$20)*(G6307/100)*(E6307/1000)),
IF(C6307="Ready to Drink",
SUM(LOOKUP(2,1/(SRP!$B$11:$B$15&lt;=E6307)/(SRP!$C$11:$C$15&gt;=E6307),SRP!$D$11:$D$15)*(G6307/100)*(E6307/1000)),
0)))))),2)</f>
        <v>7.61</v>
      </c>
      <c r="L6307" s="173" t="str">
        <f t="shared" si="98"/>
        <v>Wine750</v>
      </c>
      <c r="M6307" s="154">
        <f>VLOOKUP(L6307,'Slope %'!C:D,2,0)</f>
        <v>0.1</v>
      </c>
    </row>
    <row r="6308" spans="1:13" x14ac:dyDescent="0.25">
      <c r="A6308" s="169">
        <v>65754</v>
      </c>
      <c r="B6308" s="170" t="s">
        <v>4645</v>
      </c>
      <c r="C6308" s="170" t="s">
        <v>11</v>
      </c>
      <c r="D6308" s="170" t="s">
        <v>303</v>
      </c>
      <c r="E6308" s="170">
        <v>473</v>
      </c>
      <c r="F6308" s="170">
        <v>24</v>
      </c>
      <c r="G6308" s="171">
        <v>6</v>
      </c>
      <c r="H6308" s="170" t="s">
        <v>1391</v>
      </c>
      <c r="I6308" s="171">
        <v>4.79</v>
      </c>
      <c r="J6308" s="169">
        <v>1</v>
      </c>
      <c r="K6308" s="154" cm="1">
        <f t="array" ref="K6308">ROUND(
IF(C6308="Beer",
SUM(LOOKUP(2,1/(SRP!$B$8:$B$10&lt;=E6308)/(SRP!$C$8:$C$10&gt;=E6308),SRP!$D$8:$D$10)*(G6308/100)*(E6308/1000)),
IF(C6308="Spirits",
SUM(LOOKUP(2,1/(SRP!$B$2:$B$7&lt;=E6308)/(SRP!$C$2:$C$7&gt;=E6308),SRP!$D$2:$D$7)*(G6308/100)*(E6308/1000)),
IF(AND(C6308="Wine",D6308="Fortified Wines"),
SUM(LOOKUP(2,1/(SRP!$B$26:$B$29&lt;=E6308)/(SRP!$C$26:$C$29&gt;=E6308),SRP!$D$26:$D$29)*(G6308/100)*(E6308/1000)),
IF(C6308="Wine",
SUM(LOOKUP(2,1/(SRP!$B$21:$B$25&lt;=E6308)/(SRP!$C$21:$C$25&gt;=E6308),SRP!$D$21:$D$25)*(G6308/100)*(E6308/1000)),
IF(AND(C6308="Ready to Drink",D6308="RTD-One Pour Cocktail&gt;7%&lt;=14.5"),
SUM(LOOKUP(2,1/(SRP!$B$16:$B$20&lt;=E6308)/(SRP!$C$16:$C$20&gt;=E6308),SRP!$D$16:$D$20)*(G6308/100)*(E6308/1000)),
IF(C6308="Ready to Drink",
SUM(LOOKUP(2,1/(SRP!$B$11:$B$15&lt;=E6308)/(SRP!$C$11:$C$15&gt;=E6308),SRP!$D$11:$D$15)*(G6308/100)*(E6308/1000)),
0)))))),2)</f>
        <v>2.2200000000000002</v>
      </c>
      <c r="L6308" s="173" t="str">
        <f t="shared" si="98"/>
        <v>Beer473</v>
      </c>
      <c r="M6308" s="154">
        <f>VLOOKUP(L6308,'Slope %'!C:D,2,0)</f>
        <v>0.12</v>
      </c>
    </row>
    <row r="6309" spans="1:13" x14ac:dyDescent="0.25">
      <c r="A6309" s="169">
        <v>65754</v>
      </c>
      <c r="B6309" s="170" t="s">
        <v>4645</v>
      </c>
      <c r="C6309" s="170" t="s">
        <v>11</v>
      </c>
      <c r="D6309" s="170" t="s">
        <v>303</v>
      </c>
      <c r="E6309" s="170">
        <v>473</v>
      </c>
      <c r="F6309" s="170">
        <v>24</v>
      </c>
      <c r="G6309" s="171">
        <v>6</v>
      </c>
      <c r="H6309" s="170" t="s">
        <v>1391</v>
      </c>
      <c r="I6309" s="171">
        <v>4.79</v>
      </c>
      <c r="J6309" s="169">
        <v>1</v>
      </c>
      <c r="K6309" s="154" cm="1">
        <f t="array" ref="K6309">ROUND(
IF(C6309="Beer",
SUM(LOOKUP(2,1/(SRP!$B$8:$B$10&lt;=E6309)/(SRP!$C$8:$C$10&gt;=E6309),SRP!$D$8:$D$10)*(G6309/100)*(E6309/1000)),
IF(C6309="Spirits",
SUM(LOOKUP(2,1/(SRP!$B$2:$B$7&lt;=E6309)/(SRP!$C$2:$C$7&gt;=E6309),SRP!$D$2:$D$7)*(G6309/100)*(E6309/1000)),
IF(AND(C6309="Wine",D6309="Fortified Wines"),
SUM(LOOKUP(2,1/(SRP!$B$26:$B$29&lt;=E6309)/(SRP!$C$26:$C$29&gt;=E6309),SRP!$D$26:$D$29)*(G6309/100)*(E6309/1000)),
IF(C6309="Wine",
SUM(LOOKUP(2,1/(SRP!$B$21:$B$25&lt;=E6309)/(SRP!$C$21:$C$25&gt;=E6309),SRP!$D$21:$D$25)*(G6309/100)*(E6309/1000)),
IF(AND(C6309="Ready to Drink",D6309="RTD-One Pour Cocktail&gt;7%&lt;=14.5"),
SUM(LOOKUP(2,1/(SRP!$B$16:$B$20&lt;=E6309)/(SRP!$C$16:$C$20&gt;=E6309),SRP!$D$16:$D$20)*(G6309/100)*(E6309/1000)),
IF(C6309="Ready to Drink",
SUM(LOOKUP(2,1/(SRP!$B$11:$B$15&lt;=E6309)/(SRP!$C$11:$C$15&gt;=E6309),SRP!$D$11:$D$15)*(G6309/100)*(E6309/1000)),
0)))))),2)</f>
        <v>2.2200000000000002</v>
      </c>
      <c r="L6309" s="173" t="str">
        <f t="shared" si="98"/>
        <v>Beer473</v>
      </c>
      <c r="M6309" s="154">
        <f>VLOOKUP(L6309,'Slope %'!C:D,2,0)</f>
        <v>0.12</v>
      </c>
    </row>
    <row r="6310" spans="1:13" x14ac:dyDescent="0.25">
      <c r="A6310" s="169">
        <v>65755</v>
      </c>
      <c r="B6310" s="170" t="s">
        <v>4646</v>
      </c>
      <c r="C6310" s="170" t="s">
        <v>11</v>
      </c>
      <c r="D6310" s="170" t="s">
        <v>303</v>
      </c>
      <c r="E6310" s="170">
        <v>473</v>
      </c>
      <c r="F6310" s="170">
        <v>24</v>
      </c>
      <c r="G6310" s="171">
        <v>6.5</v>
      </c>
      <c r="H6310" s="170" t="s">
        <v>1391</v>
      </c>
      <c r="I6310" s="171">
        <v>4.6900000000000004</v>
      </c>
      <c r="J6310" s="169">
        <v>1</v>
      </c>
      <c r="K6310" s="154" cm="1">
        <f t="array" ref="K6310">ROUND(
IF(C6310="Beer",
SUM(LOOKUP(2,1/(SRP!$B$8:$B$10&lt;=E6310)/(SRP!$C$8:$C$10&gt;=E6310),SRP!$D$8:$D$10)*(G6310/100)*(E6310/1000)),
IF(C6310="Spirits",
SUM(LOOKUP(2,1/(SRP!$B$2:$B$7&lt;=E6310)/(SRP!$C$2:$C$7&gt;=E6310),SRP!$D$2:$D$7)*(G6310/100)*(E6310/1000)),
IF(AND(C6310="Wine",D6310="Fortified Wines"),
SUM(LOOKUP(2,1/(SRP!$B$26:$B$29&lt;=E6310)/(SRP!$C$26:$C$29&gt;=E6310),SRP!$D$26:$D$29)*(G6310/100)*(E6310/1000)),
IF(C6310="Wine",
SUM(LOOKUP(2,1/(SRP!$B$21:$B$25&lt;=E6310)/(SRP!$C$21:$C$25&gt;=E6310),SRP!$D$21:$D$25)*(G6310/100)*(E6310/1000)),
IF(AND(C6310="Ready to Drink",D6310="RTD-One Pour Cocktail&gt;7%&lt;=14.5"),
SUM(LOOKUP(2,1/(SRP!$B$16:$B$20&lt;=E6310)/(SRP!$C$16:$C$20&gt;=E6310),SRP!$D$16:$D$20)*(G6310/100)*(E6310/1000)),
IF(C6310="Ready to Drink",
SUM(LOOKUP(2,1/(SRP!$B$11:$B$15&lt;=E6310)/(SRP!$C$11:$C$15&gt;=E6310),SRP!$D$11:$D$15)*(G6310/100)*(E6310/1000)),
0)))))),2)</f>
        <v>2.4</v>
      </c>
      <c r="L6310" s="173" t="str">
        <f t="shared" si="98"/>
        <v>Beer473</v>
      </c>
      <c r="M6310" s="154">
        <f>VLOOKUP(L6310,'Slope %'!C:D,2,0)</f>
        <v>0.12</v>
      </c>
    </row>
    <row r="6311" spans="1:13" x14ac:dyDescent="0.25">
      <c r="A6311" s="169">
        <v>65755</v>
      </c>
      <c r="B6311" s="170" t="s">
        <v>4646</v>
      </c>
      <c r="C6311" s="170" t="s">
        <v>11</v>
      </c>
      <c r="D6311" s="170" t="s">
        <v>303</v>
      </c>
      <c r="E6311" s="170">
        <v>473</v>
      </c>
      <c r="F6311" s="170">
        <v>24</v>
      </c>
      <c r="G6311" s="171">
        <v>6.5</v>
      </c>
      <c r="H6311" s="170" t="s">
        <v>1391</v>
      </c>
      <c r="I6311" s="171">
        <v>4.6900000000000004</v>
      </c>
      <c r="J6311" s="169">
        <v>1</v>
      </c>
      <c r="K6311" s="154" cm="1">
        <f t="array" ref="K6311">ROUND(
IF(C6311="Beer",
SUM(LOOKUP(2,1/(SRP!$B$8:$B$10&lt;=E6311)/(SRP!$C$8:$C$10&gt;=E6311),SRP!$D$8:$D$10)*(G6311/100)*(E6311/1000)),
IF(C6311="Spirits",
SUM(LOOKUP(2,1/(SRP!$B$2:$B$7&lt;=E6311)/(SRP!$C$2:$C$7&gt;=E6311),SRP!$D$2:$D$7)*(G6311/100)*(E6311/1000)),
IF(AND(C6311="Wine",D6311="Fortified Wines"),
SUM(LOOKUP(2,1/(SRP!$B$26:$B$29&lt;=E6311)/(SRP!$C$26:$C$29&gt;=E6311),SRP!$D$26:$D$29)*(G6311/100)*(E6311/1000)),
IF(C6311="Wine",
SUM(LOOKUP(2,1/(SRP!$B$21:$B$25&lt;=E6311)/(SRP!$C$21:$C$25&gt;=E6311),SRP!$D$21:$D$25)*(G6311/100)*(E6311/1000)),
IF(AND(C6311="Ready to Drink",D6311="RTD-One Pour Cocktail&gt;7%&lt;=14.5"),
SUM(LOOKUP(2,1/(SRP!$B$16:$B$20&lt;=E6311)/(SRP!$C$16:$C$20&gt;=E6311),SRP!$D$16:$D$20)*(G6311/100)*(E6311/1000)),
IF(C6311="Ready to Drink",
SUM(LOOKUP(2,1/(SRP!$B$11:$B$15&lt;=E6311)/(SRP!$C$11:$C$15&gt;=E6311),SRP!$D$11:$D$15)*(G6311/100)*(E6311/1000)),
0)))))),2)</f>
        <v>2.4</v>
      </c>
      <c r="L6311" s="173" t="str">
        <f t="shared" si="98"/>
        <v>Beer473</v>
      </c>
      <c r="M6311" s="154">
        <f>VLOOKUP(L6311,'Slope %'!C:D,2,0)</f>
        <v>0.12</v>
      </c>
    </row>
    <row r="6312" spans="1:13" x14ac:dyDescent="0.25">
      <c r="A6312" s="169">
        <v>65760</v>
      </c>
      <c r="B6312" s="170" t="s">
        <v>4647</v>
      </c>
      <c r="C6312" s="170" t="s">
        <v>15</v>
      </c>
      <c r="D6312" s="170" t="s">
        <v>137</v>
      </c>
      <c r="E6312" s="170">
        <v>750</v>
      </c>
      <c r="F6312" s="170">
        <v>12</v>
      </c>
      <c r="G6312" s="171">
        <v>44</v>
      </c>
      <c r="H6312" s="170" t="s">
        <v>415</v>
      </c>
      <c r="I6312" s="171">
        <v>33.99</v>
      </c>
      <c r="J6312" s="169">
        <v>1</v>
      </c>
      <c r="K6312" s="154" cm="1">
        <f t="array" ref="K6312">ROUND(
IF(C6312="Beer",
SUM(LOOKUP(2,1/(SRP!$B$8:$B$10&lt;=E6312)/(SRP!$C$8:$C$10&gt;=E6312),SRP!$D$8:$D$10)*(G6312/100)*(E6312/1000)),
IF(C6312="Spirits",
SUM(LOOKUP(2,1/(SRP!$B$2:$B$7&lt;=E6312)/(SRP!$C$2:$C$7&gt;=E6312),SRP!$D$2:$D$7)*(G6312/100)*(E6312/1000)),
IF(AND(C6312="Wine",D6312="Fortified Wines"),
SUM(LOOKUP(2,1/(SRP!$B$26:$B$29&lt;=E6312)/(SRP!$C$26:$C$29&gt;=E6312),SRP!$D$26:$D$29)*(G6312/100)*(E6312/1000)),
IF(C6312="Wine",
SUM(LOOKUP(2,1/(SRP!$B$21:$B$25&lt;=E6312)/(SRP!$C$21:$C$25&gt;=E6312),SRP!$D$21:$D$25)*(G6312/100)*(E6312/1000)),
IF(AND(C6312="Ready to Drink",D6312="RTD-One Pour Cocktail&gt;7%&lt;=14.5"),
SUM(LOOKUP(2,1/(SRP!$B$16:$B$20&lt;=E6312)/(SRP!$C$16:$C$20&gt;=E6312),SRP!$D$16:$D$20)*(G6312/100)*(E6312/1000)),
IF(C6312="Ready to Drink",
SUM(LOOKUP(2,1/(SRP!$B$11:$B$15&lt;=E6312)/(SRP!$C$11:$C$15&gt;=E6312),SRP!$D$11:$D$15)*(G6312/100)*(E6312/1000)),
0)))))),2)</f>
        <v>25.76</v>
      </c>
      <c r="L6312" s="173" t="str">
        <f t="shared" si="98"/>
        <v>Spirits750</v>
      </c>
      <c r="M6312" s="154">
        <f>VLOOKUP(L6312,'Slope %'!C:D,2,0)</f>
        <v>7.0000000000000007E-2</v>
      </c>
    </row>
    <row r="6313" spans="1:13" x14ac:dyDescent="0.25">
      <c r="A6313" s="169">
        <v>65761</v>
      </c>
      <c r="B6313" s="170" t="s">
        <v>4648</v>
      </c>
      <c r="C6313" s="170" t="s">
        <v>15</v>
      </c>
      <c r="D6313" s="170" t="s">
        <v>137</v>
      </c>
      <c r="E6313" s="170">
        <v>750</v>
      </c>
      <c r="F6313" s="170">
        <v>12</v>
      </c>
      <c r="G6313" s="171">
        <v>44</v>
      </c>
      <c r="H6313" s="170" t="s">
        <v>415</v>
      </c>
      <c r="I6313" s="171">
        <v>34.99</v>
      </c>
      <c r="J6313" s="169">
        <v>1</v>
      </c>
      <c r="K6313" s="154" cm="1">
        <f t="array" ref="K6313">ROUND(
IF(C6313="Beer",
SUM(LOOKUP(2,1/(SRP!$B$8:$B$10&lt;=E6313)/(SRP!$C$8:$C$10&gt;=E6313),SRP!$D$8:$D$10)*(G6313/100)*(E6313/1000)),
IF(C6313="Spirits",
SUM(LOOKUP(2,1/(SRP!$B$2:$B$7&lt;=E6313)/(SRP!$C$2:$C$7&gt;=E6313),SRP!$D$2:$D$7)*(G6313/100)*(E6313/1000)),
IF(AND(C6313="Wine",D6313="Fortified Wines"),
SUM(LOOKUP(2,1/(SRP!$B$26:$B$29&lt;=E6313)/(SRP!$C$26:$C$29&gt;=E6313),SRP!$D$26:$D$29)*(G6313/100)*(E6313/1000)),
IF(C6313="Wine",
SUM(LOOKUP(2,1/(SRP!$B$21:$B$25&lt;=E6313)/(SRP!$C$21:$C$25&gt;=E6313),SRP!$D$21:$D$25)*(G6313/100)*(E6313/1000)),
IF(AND(C6313="Ready to Drink",D6313="RTD-One Pour Cocktail&gt;7%&lt;=14.5"),
SUM(LOOKUP(2,1/(SRP!$B$16:$B$20&lt;=E6313)/(SRP!$C$16:$C$20&gt;=E6313),SRP!$D$16:$D$20)*(G6313/100)*(E6313/1000)),
IF(C6313="Ready to Drink",
SUM(LOOKUP(2,1/(SRP!$B$11:$B$15&lt;=E6313)/(SRP!$C$11:$C$15&gt;=E6313),SRP!$D$11:$D$15)*(G6313/100)*(E6313/1000)),
0)))))),2)</f>
        <v>25.76</v>
      </c>
      <c r="L6313" s="173" t="str">
        <f t="shared" si="98"/>
        <v>Spirits750</v>
      </c>
      <c r="M6313" s="154">
        <f>VLOOKUP(L6313,'Slope %'!C:D,2,0)</f>
        <v>7.0000000000000007E-2</v>
      </c>
    </row>
    <row r="6314" spans="1:13" x14ac:dyDescent="0.25">
      <c r="A6314" s="169">
        <v>65764</v>
      </c>
      <c r="B6314" s="170" t="s">
        <v>4649</v>
      </c>
      <c r="C6314" s="170" t="s">
        <v>11</v>
      </c>
      <c r="D6314" s="170" t="s">
        <v>267</v>
      </c>
      <c r="E6314" s="170">
        <v>473</v>
      </c>
      <c r="F6314" s="170">
        <v>24</v>
      </c>
      <c r="G6314" s="171">
        <v>5.5</v>
      </c>
      <c r="H6314" s="170" t="s">
        <v>4650</v>
      </c>
      <c r="I6314" s="171">
        <v>4</v>
      </c>
      <c r="J6314" s="169">
        <v>1</v>
      </c>
      <c r="K6314" s="154" cm="1">
        <f t="array" ref="K6314">ROUND(
IF(C6314="Beer",
SUM(LOOKUP(2,1/(SRP!$B$8:$B$10&lt;=E6314)/(SRP!$C$8:$C$10&gt;=E6314),SRP!$D$8:$D$10)*(G6314/100)*(E6314/1000)),
IF(C6314="Spirits",
SUM(LOOKUP(2,1/(SRP!$B$2:$B$7&lt;=E6314)/(SRP!$C$2:$C$7&gt;=E6314),SRP!$D$2:$D$7)*(G6314/100)*(E6314/1000)),
IF(AND(C6314="Wine",D6314="Fortified Wines"),
SUM(LOOKUP(2,1/(SRP!$B$26:$B$29&lt;=E6314)/(SRP!$C$26:$C$29&gt;=E6314),SRP!$D$26:$D$29)*(G6314/100)*(E6314/1000)),
IF(C6314="Wine",
SUM(LOOKUP(2,1/(SRP!$B$21:$B$25&lt;=E6314)/(SRP!$C$21:$C$25&gt;=E6314),SRP!$D$21:$D$25)*(G6314/100)*(E6314/1000)),
IF(AND(C6314="Ready to Drink",D6314="RTD-One Pour Cocktail&gt;7%&lt;=14.5"),
SUM(LOOKUP(2,1/(SRP!$B$16:$B$20&lt;=E6314)/(SRP!$C$16:$C$20&gt;=E6314),SRP!$D$16:$D$20)*(G6314/100)*(E6314/1000)),
IF(C6314="Ready to Drink",
SUM(LOOKUP(2,1/(SRP!$B$11:$B$15&lt;=E6314)/(SRP!$C$11:$C$15&gt;=E6314),SRP!$D$11:$D$15)*(G6314/100)*(E6314/1000)),
0)))))),2)</f>
        <v>2.0299999999999998</v>
      </c>
      <c r="L6314" s="173" t="str">
        <f t="shared" si="98"/>
        <v>Beer473</v>
      </c>
      <c r="M6314" s="154">
        <f>VLOOKUP(L6314,'Slope %'!C:D,2,0)</f>
        <v>0.12</v>
      </c>
    </row>
    <row r="6315" spans="1:13" x14ac:dyDescent="0.25">
      <c r="A6315" s="169">
        <v>65764</v>
      </c>
      <c r="B6315" s="170" t="s">
        <v>4649</v>
      </c>
      <c r="C6315" s="170" t="s">
        <v>11</v>
      </c>
      <c r="D6315" s="170" t="s">
        <v>267</v>
      </c>
      <c r="E6315" s="170">
        <v>473</v>
      </c>
      <c r="F6315" s="170">
        <v>24</v>
      </c>
      <c r="G6315" s="171">
        <v>5.5</v>
      </c>
      <c r="H6315" s="170" t="s">
        <v>4650</v>
      </c>
      <c r="I6315" s="171">
        <v>4</v>
      </c>
      <c r="J6315" s="169">
        <v>1</v>
      </c>
      <c r="K6315" s="154" cm="1">
        <f t="array" ref="K6315">ROUND(
IF(C6315="Beer",
SUM(LOOKUP(2,1/(SRP!$B$8:$B$10&lt;=E6315)/(SRP!$C$8:$C$10&gt;=E6315),SRP!$D$8:$D$10)*(G6315/100)*(E6315/1000)),
IF(C6315="Spirits",
SUM(LOOKUP(2,1/(SRP!$B$2:$B$7&lt;=E6315)/(SRP!$C$2:$C$7&gt;=E6315),SRP!$D$2:$D$7)*(G6315/100)*(E6315/1000)),
IF(AND(C6315="Wine",D6315="Fortified Wines"),
SUM(LOOKUP(2,1/(SRP!$B$26:$B$29&lt;=E6315)/(SRP!$C$26:$C$29&gt;=E6315),SRP!$D$26:$D$29)*(G6315/100)*(E6315/1000)),
IF(C6315="Wine",
SUM(LOOKUP(2,1/(SRP!$B$21:$B$25&lt;=E6315)/(SRP!$C$21:$C$25&gt;=E6315),SRP!$D$21:$D$25)*(G6315/100)*(E6315/1000)),
IF(AND(C6315="Ready to Drink",D6315="RTD-One Pour Cocktail&gt;7%&lt;=14.5"),
SUM(LOOKUP(2,1/(SRP!$B$16:$B$20&lt;=E6315)/(SRP!$C$16:$C$20&gt;=E6315),SRP!$D$16:$D$20)*(G6315/100)*(E6315/1000)),
IF(C6315="Ready to Drink",
SUM(LOOKUP(2,1/(SRP!$B$11:$B$15&lt;=E6315)/(SRP!$C$11:$C$15&gt;=E6315),SRP!$D$11:$D$15)*(G6315/100)*(E6315/1000)),
0)))))),2)</f>
        <v>2.0299999999999998</v>
      </c>
      <c r="L6315" s="173" t="str">
        <f t="shared" si="98"/>
        <v>Beer473</v>
      </c>
      <c r="M6315" s="154">
        <f>VLOOKUP(L6315,'Slope %'!C:D,2,0)</f>
        <v>0.12</v>
      </c>
    </row>
    <row r="6316" spans="1:13" x14ac:dyDescent="0.25">
      <c r="A6316" s="169">
        <v>65771</v>
      </c>
      <c r="B6316" s="170" t="s">
        <v>4651</v>
      </c>
      <c r="C6316" s="170" t="s">
        <v>11</v>
      </c>
      <c r="D6316" s="170" t="s">
        <v>211</v>
      </c>
      <c r="E6316" s="170">
        <v>473</v>
      </c>
      <c r="F6316" s="170">
        <v>24</v>
      </c>
      <c r="G6316" s="171">
        <v>4</v>
      </c>
      <c r="H6316" s="170" t="s">
        <v>2850</v>
      </c>
      <c r="I6316" s="171">
        <v>4.1500000000000004</v>
      </c>
      <c r="J6316" s="169">
        <v>1</v>
      </c>
      <c r="K6316" s="154" cm="1">
        <f t="array" ref="K6316">ROUND(
IF(C6316="Beer",
SUM(LOOKUP(2,1/(SRP!$B$8:$B$10&lt;=E6316)/(SRP!$C$8:$C$10&gt;=E6316),SRP!$D$8:$D$10)*(G6316/100)*(E6316/1000)),
IF(C6316="Spirits",
SUM(LOOKUP(2,1/(SRP!$B$2:$B$7&lt;=E6316)/(SRP!$C$2:$C$7&gt;=E6316),SRP!$D$2:$D$7)*(G6316/100)*(E6316/1000)),
IF(AND(C6316="Wine",D6316="Fortified Wines"),
SUM(LOOKUP(2,1/(SRP!$B$26:$B$29&lt;=E6316)/(SRP!$C$26:$C$29&gt;=E6316),SRP!$D$26:$D$29)*(G6316/100)*(E6316/1000)),
IF(C6316="Wine",
SUM(LOOKUP(2,1/(SRP!$B$21:$B$25&lt;=E6316)/(SRP!$C$21:$C$25&gt;=E6316),SRP!$D$21:$D$25)*(G6316/100)*(E6316/1000)),
IF(AND(C6316="Ready to Drink",D6316="RTD-One Pour Cocktail&gt;7%&lt;=14.5"),
SUM(LOOKUP(2,1/(SRP!$B$16:$B$20&lt;=E6316)/(SRP!$C$16:$C$20&gt;=E6316),SRP!$D$16:$D$20)*(G6316/100)*(E6316/1000)),
IF(C6316="Ready to Drink",
SUM(LOOKUP(2,1/(SRP!$B$11:$B$15&lt;=E6316)/(SRP!$C$11:$C$15&gt;=E6316),SRP!$D$11:$D$15)*(G6316/100)*(E6316/1000)),
0)))))),2)</f>
        <v>1.48</v>
      </c>
      <c r="L6316" s="173" t="str">
        <f t="shared" si="98"/>
        <v>Beer473</v>
      </c>
      <c r="M6316" s="154">
        <f>VLOOKUP(L6316,'Slope %'!C:D,2,0)</f>
        <v>0.12</v>
      </c>
    </row>
    <row r="6317" spans="1:13" x14ac:dyDescent="0.25">
      <c r="A6317" s="169">
        <v>65771</v>
      </c>
      <c r="B6317" s="170" t="s">
        <v>4651</v>
      </c>
      <c r="C6317" s="170" t="s">
        <v>11</v>
      </c>
      <c r="D6317" s="170" t="s">
        <v>211</v>
      </c>
      <c r="E6317" s="170">
        <v>473</v>
      </c>
      <c r="F6317" s="170">
        <v>24</v>
      </c>
      <c r="G6317" s="171">
        <v>4</v>
      </c>
      <c r="H6317" s="170" t="s">
        <v>2850</v>
      </c>
      <c r="I6317" s="171">
        <v>4.1500000000000004</v>
      </c>
      <c r="J6317" s="169">
        <v>1</v>
      </c>
      <c r="K6317" s="154" cm="1">
        <f t="array" ref="K6317">ROUND(
IF(C6317="Beer",
SUM(LOOKUP(2,1/(SRP!$B$8:$B$10&lt;=E6317)/(SRP!$C$8:$C$10&gt;=E6317),SRP!$D$8:$D$10)*(G6317/100)*(E6317/1000)),
IF(C6317="Spirits",
SUM(LOOKUP(2,1/(SRP!$B$2:$B$7&lt;=E6317)/(SRP!$C$2:$C$7&gt;=E6317),SRP!$D$2:$D$7)*(G6317/100)*(E6317/1000)),
IF(AND(C6317="Wine",D6317="Fortified Wines"),
SUM(LOOKUP(2,1/(SRP!$B$26:$B$29&lt;=E6317)/(SRP!$C$26:$C$29&gt;=E6317),SRP!$D$26:$D$29)*(G6317/100)*(E6317/1000)),
IF(C6317="Wine",
SUM(LOOKUP(2,1/(SRP!$B$21:$B$25&lt;=E6317)/(SRP!$C$21:$C$25&gt;=E6317),SRP!$D$21:$D$25)*(G6317/100)*(E6317/1000)),
IF(AND(C6317="Ready to Drink",D6317="RTD-One Pour Cocktail&gt;7%&lt;=14.5"),
SUM(LOOKUP(2,1/(SRP!$B$16:$B$20&lt;=E6317)/(SRP!$C$16:$C$20&gt;=E6317),SRP!$D$16:$D$20)*(G6317/100)*(E6317/1000)),
IF(C6317="Ready to Drink",
SUM(LOOKUP(2,1/(SRP!$B$11:$B$15&lt;=E6317)/(SRP!$C$11:$C$15&gt;=E6317),SRP!$D$11:$D$15)*(G6317/100)*(E6317/1000)),
0)))))),2)</f>
        <v>1.48</v>
      </c>
      <c r="L6317" s="173" t="str">
        <f t="shared" si="98"/>
        <v>Beer473</v>
      </c>
      <c r="M6317" s="154">
        <f>VLOOKUP(L6317,'Slope %'!C:D,2,0)</f>
        <v>0.12</v>
      </c>
    </row>
    <row r="6318" spans="1:13" x14ac:dyDescent="0.25">
      <c r="A6318" s="169">
        <v>65773</v>
      </c>
      <c r="B6318" s="170" t="s">
        <v>4652</v>
      </c>
      <c r="C6318" s="170" t="s">
        <v>11</v>
      </c>
      <c r="D6318" s="170" t="s">
        <v>12</v>
      </c>
      <c r="E6318" s="170">
        <v>473</v>
      </c>
      <c r="F6318" s="170">
        <v>24</v>
      </c>
      <c r="G6318" s="171">
        <v>4.5</v>
      </c>
      <c r="H6318" s="170" t="s">
        <v>2850</v>
      </c>
      <c r="I6318" s="171">
        <v>4.3</v>
      </c>
      <c r="J6318" s="169">
        <v>1</v>
      </c>
      <c r="K6318" s="154" cm="1">
        <f t="array" ref="K6318">ROUND(
IF(C6318="Beer",
SUM(LOOKUP(2,1/(SRP!$B$8:$B$10&lt;=E6318)/(SRP!$C$8:$C$10&gt;=E6318),SRP!$D$8:$D$10)*(G6318/100)*(E6318/1000)),
IF(C6318="Spirits",
SUM(LOOKUP(2,1/(SRP!$B$2:$B$7&lt;=E6318)/(SRP!$C$2:$C$7&gt;=E6318),SRP!$D$2:$D$7)*(G6318/100)*(E6318/1000)),
IF(AND(C6318="Wine",D6318="Fortified Wines"),
SUM(LOOKUP(2,1/(SRP!$B$26:$B$29&lt;=E6318)/(SRP!$C$26:$C$29&gt;=E6318),SRP!$D$26:$D$29)*(G6318/100)*(E6318/1000)),
IF(C6318="Wine",
SUM(LOOKUP(2,1/(SRP!$B$21:$B$25&lt;=E6318)/(SRP!$C$21:$C$25&gt;=E6318),SRP!$D$21:$D$25)*(G6318/100)*(E6318/1000)),
IF(AND(C6318="Ready to Drink",D6318="RTD-One Pour Cocktail&gt;7%&lt;=14.5"),
SUM(LOOKUP(2,1/(SRP!$B$16:$B$20&lt;=E6318)/(SRP!$C$16:$C$20&gt;=E6318),SRP!$D$16:$D$20)*(G6318/100)*(E6318/1000)),
IF(C6318="Ready to Drink",
SUM(LOOKUP(2,1/(SRP!$B$11:$B$15&lt;=E6318)/(SRP!$C$11:$C$15&gt;=E6318),SRP!$D$11:$D$15)*(G6318/100)*(E6318/1000)),
0)))))),2)</f>
        <v>1.66</v>
      </c>
      <c r="L6318" s="173" t="str">
        <f t="shared" si="98"/>
        <v>Beer473</v>
      </c>
      <c r="M6318" s="154">
        <f>VLOOKUP(L6318,'Slope %'!C:D,2,0)</f>
        <v>0.12</v>
      </c>
    </row>
    <row r="6319" spans="1:13" x14ac:dyDescent="0.25">
      <c r="A6319" s="169">
        <v>65773</v>
      </c>
      <c r="B6319" s="170" t="s">
        <v>4652</v>
      </c>
      <c r="C6319" s="170" t="s">
        <v>11</v>
      </c>
      <c r="D6319" s="170" t="s">
        <v>12</v>
      </c>
      <c r="E6319" s="170">
        <v>473</v>
      </c>
      <c r="F6319" s="170">
        <v>24</v>
      </c>
      <c r="G6319" s="171">
        <v>4.5</v>
      </c>
      <c r="H6319" s="170" t="s">
        <v>2850</v>
      </c>
      <c r="I6319" s="171">
        <v>4.3</v>
      </c>
      <c r="J6319" s="169">
        <v>1</v>
      </c>
      <c r="K6319" s="154" cm="1">
        <f t="array" ref="K6319">ROUND(
IF(C6319="Beer",
SUM(LOOKUP(2,1/(SRP!$B$8:$B$10&lt;=E6319)/(SRP!$C$8:$C$10&gt;=E6319),SRP!$D$8:$D$10)*(G6319/100)*(E6319/1000)),
IF(C6319="Spirits",
SUM(LOOKUP(2,1/(SRP!$B$2:$B$7&lt;=E6319)/(SRP!$C$2:$C$7&gt;=E6319),SRP!$D$2:$D$7)*(G6319/100)*(E6319/1000)),
IF(AND(C6319="Wine",D6319="Fortified Wines"),
SUM(LOOKUP(2,1/(SRP!$B$26:$B$29&lt;=E6319)/(SRP!$C$26:$C$29&gt;=E6319),SRP!$D$26:$D$29)*(G6319/100)*(E6319/1000)),
IF(C6319="Wine",
SUM(LOOKUP(2,1/(SRP!$B$21:$B$25&lt;=E6319)/(SRP!$C$21:$C$25&gt;=E6319),SRP!$D$21:$D$25)*(G6319/100)*(E6319/1000)),
IF(AND(C6319="Ready to Drink",D6319="RTD-One Pour Cocktail&gt;7%&lt;=14.5"),
SUM(LOOKUP(2,1/(SRP!$B$16:$B$20&lt;=E6319)/(SRP!$C$16:$C$20&gt;=E6319),SRP!$D$16:$D$20)*(G6319/100)*(E6319/1000)),
IF(C6319="Ready to Drink",
SUM(LOOKUP(2,1/(SRP!$B$11:$B$15&lt;=E6319)/(SRP!$C$11:$C$15&gt;=E6319),SRP!$D$11:$D$15)*(G6319/100)*(E6319/1000)),
0)))))),2)</f>
        <v>1.66</v>
      </c>
      <c r="L6319" s="173" t="str">
        <f t="shared" si="98"/>
        <v>Beer473</v>
      </c>
      <c r="M6319" s="154">
        <f>VLOOKUP(L6319,'Slope %'!C:D,2,0)</f>
        <v>0.12</v>
      </c>
    </row>
    <row r="6320" spans="1:13" x14ac:dyDescent="0.25">
      <c r="A6320" s="169">
        <v>65775</v>
      </c>
      <c r="B6320" s="170" t="s">
        <v>4653</v>
      </c>
      <c r="C6320" s="170" t="s">
        <v>24</v>
      </c>
      <c r="D6320" s="170" t="s">
        <v>166</v>
      </c>
      <c r="E6320" s="170">
        <v>750</v>
      </c>
      <c r="F6320" s="170">
        <v>12</v>
      </c>
      <c r="G6320" s="171">
        <v>12.2</v>
      </c>
      <c r="H6320" s="170" t="s">
        <v>26</v>
      </c>
      <c r="I6320" s="171">
        <v>24.99</v>
      </c>
      <c r="J6320" s="169">
        <v>1</v>
      </c>
      <c r="K6320" s="154" cm="1">
        <f t="array" ref="K6320">ROUND(
IF(C6320="Beer",
SUM(LOOKUP(2,1/(SRP!$B$8:$B$10&lt;=E6320)/(SRP!$C$8:$C$10&gt;=E6320),SRP!$D$8:$D$10)*(G6320/100)*(E6320/1000)),
IF(C6320="Spirits",
SUM(LOOKUP(2,1/(SRP!$B$2:$B$7&lt;=E6320)/(SRP!$C$2:$C$7&gt;=E6320),SRP!$D$2:$D$7)*(G6320/100)*(E6320/1000)),
IF(AND(C6320="Wine",D6320="Fortified Wines"),
SUM(LOOKUP(2,1/(SRP!$B$26:$B$29&lt;=E6320)/(SRP!$C$26:$C$29&gt;=E6320),SRP!$D$26:$D$29)*(G6320/100)*(E6320/1000)),
IF(C6320="Wine",
SUM(LOOKUP(2,1/(SRP!$B$21:$B$25&lt;=E6320)/(SRP!$C$21:$C$25&gt;=E6320),SRP!$D$21:$D$25)*(G6320/100)*(E6320/1000)),
IF(AND(C6320="Ready to Drink",D6320="RTD-One Pour Cocktail&gt;7%&lt;=14.5"),
SUM(LOOKUP(2,1/(SRP!$B$16:$B$20&lt;=E6320)/(SRP!$C$16:$C$20&gt;=E6320),SRP!$D$16:$D$20)*(G6320/100)*(E6320/1000)),
IF(C6320="Ready to Drink",
SUM(LOOKUP(2,1/(SRP!$B$11:$B$15&lt;=E6320)/(SRP!$C$11:$C$15&gt;=E6320),SRP!$D$11:$D$15)*(G6320/100)*(E6320/1000)),
0)))))),2)</f>
        <v>7.14</v>
      </c>
      <c r="L6320" s="173" t="str">
        <f t="shared" si="98"/>
        <v>Wine750</v>
      </c>
      <c r="M6320" s="154">
        <f>VLOOKUP(L6320,'Slope %'!C:D,2,0)</f>
        <v>0.1</v>
      </c>
    </row>
    <row r="6321" spans="1:13" x14ac:dyDescent="0.25">
      <c r="A6321" s="169">
        <v>65776</v>
      </c>
      <c r="B6321" s="170" t="s">
        <v>4654</v>
      </c>
      <c r="C6321" s="170" t="s">
        <v>11</v>
      </c>
      <c r="D6321" s="170" t="s">
        <v>267</v>
      </c>
      <c r="E6321" s="170">
        <v>3784</v>
      </c>
      <c r="F6321" s="170">
        <v>3</v>
      </c>
      <c r="G6321" s="171">
        <v>5</v>
      </c>
      <c r="H6321" s="170" t="s">
        <v>342</v>
      </c>
      <c r="I6321" s="171">
        <v>28.99</v>
      </c>
      <c r="J6321" s="169">
        <v>8</v>
      </c>
      <c r="K6321" s="154" cm="1">
        <f t="array" ref="K6321">ROUND(
IF(C6321="Beer",
SUM(LOOKUP(2,1/(SRP!$B$8:$B$10&lt;=E6321)/(SRP!$C$8:$C$10&gt;=E6321),SRP!$D$8:$D$10)*(G6321/100)*(E6321/1000)),
IF(C6321="Spirits",
SUM(LOOKUP(2,1/(SRP!$B$2:$B$7&lt;=E6321)/(SRP!$C$2:$C$7&gt;=E6321),SRP!$D$2:$D$7)*(G6321/100)*(E6321/1000)),
IF(AND(C6321="Wine",D6321="Fortified Wines"),
SUM(LOOKUP(2,1/(SRP!$B$26:$B$29&lt;=E6321)/(SRP!$C$26:$C$29&gt;=E6321),SRP!$D$26:$D$29)*(G6321/100)*(E6321/1000)),
IF(C6321="Wine",
SUM(LOOKUP(2,1/(SRP!$B$21:$B$25&lt;=E6321)/(SRP!$C$21:$C$25&gt;=E6321),SRP!$D$21:$D$25)*(G6321/100)*(E6321/1000)),
IF(AND(C6321="Ready to Drink",D6321="RTD-One Pour Cocktail&gt;7%&lt;=14.5"),
SUM(LOOKUP(2,1/(SRP!$B$16:$B$20&lt;=E6321)/(SRP!$C$16:$C$20&gt;=E6321),SRP!$D$16:$D$20)*(G6321/100)*(E6321/1000)),
IF(C6321="Ready to Drink",
SUM(LOOKUP(2,1/(SRP!$B$11:$B$15&lt;=E6321)/(SRP!$C$11:$C$15&gt;=E6321),SRP!$D$11:$D$15)*(G6321/100)*(E6321/1000)),
0)))))),2)</f>
        <v>14.77</v>
      </c>
      <c r="L6321" s="173" t="str">
        <f t="shared" si="98"/>
        <v>Beer3784</v>
      </c>
      <c r="M6321" s="154">
        <f>VLOOKUP(L6321,'Slope %'!C:D,2,0)</f>
        <v>7.0000000000000007E-2</v>
      </c>
    </row>
    <row r="6322" spans="1:13" x14ac:dyDescent="0.25">
      <c r="A6322" s="169">
        <v>65776</v>
      </c>
      <c r="B6322" s="170" t="s">
        <v>4654</v>
      </c>
      <c r="C6322" s="170" t="s">
        <v>11</v>
      </c>
      <c r="D6322" s="170" t="s">
        <v>267</v>
      </c>
      <c r="E6322" s="170">
        <v>3784</v>
      </c>
      <c r="F6322" s="170">
        <v>3</v>
      </c>
      <c r="G6322" s="171">
        <v>5</v>
      </c>
      <c r="H6322" s="170" t="s">
        <v>342</v>
      </c>
      <c r="I6322" s="171">
        <v>28.99</v>
      </c>
      <c r="J6322" s="169">
        <v>8</v>
      </c>
      <c r="K6322" s="154" cm="1">
        <f t="array" ref="K6322">ROUND(
IF(C6322="Beer",
SUM(LOOKUP(2,1/(SRP!$B$8:$B$10&lt;=E6322)/(SRP!$C$8:$C$10&gt;=E6322),SRP!$D$8:$D$10)*(G6322/100)*(E6322/1000)),
IF(C6322="Spirits",
SUM(LOOKUP(2,1/(SRP!$B$2:$B$7&lt;=E6322)/(SRP!$C$2:$C$7&gt;=E6322),SRP!$D$2:$D$7)*(G6322/100)*(E6322/1000)),
IF(AND(C6322="Wine",D6322="Fortified Wines"),
SUM(LOOKUP(2,1/(SRP!$B$26:$B$29&lt;=E6322)/(SRP!$C$26:$C$29&gt;=E6322),SRP!$D$26:$D$29)*(G6322/100)*(E6322/1000)),
IF(C6322="Wine",
SUM(LOOKUP(2,1/(SRP!$B$21:$B$25&lt;=E6322)/(SRP!$C$21:$C$25&gt;=E6322),SRP!$D$21:$D$25)*(G6322/100)*(E6322/1000)),
IF(AND(C6322="Ready to Drink",D6322="RTD-One Pour Cocktail&gt;7%&lt;=14.5"),
SUM(LOOKUP(2,1/(SRP!$B$16:$B$20&lt;=E6322)/(SRP!$C$16:$C$20&gt;=E6322),SRP!$D$16:$D$20)*(G6322/100)*(E6322/1000)),
IF(C6322="Ready to Drink",
SUM(LOOKUP(2,1/(SRP!$B$11:$B$15&lt;=E6322)/(SRP!$C$11:$C$15&gt;=E6322),SRP!$D$11:$D$15)*(G6322/100)*(E6322/1000)),
0)))))),2)</f>
        <v>14.77</v>
      </c>
      <c r="L6322" s="173" t="str">
        <f t="shared" si="98"/>
        <v>Beer3784</v>
      </c>
      <c r="M6322" s="154">
        <f>VLOOKUP(L6322,'Slope %'!C:D,2,0)</f>
        <v>7.0000000000000007E-2</v>
      </c>
    </row>
    <row r="6323" spans="1:13" x14ac:dyDescent="0.25">
      <c r="A6323" s="169">
        <v>65778</v>
      </c>
      <c r="B6323" s="170" t="s">
        <v>4655</v>
      </c>
      <c r="C6323" s="170" t="s">
        <v>11</v>
      </c>
      <c r="D6323" s="170" t="s">
        <v>474</v>
      </c>
      <c r="E6323" s="170">
        <v>3784</v>
      </c>
      <c r="F6323" s="170">
        <v>3</v>
      </c>
      <c r="G6323" s="171">
        <v>5</v>
      </c>
      <c r="H6323" s="170" t="s">
        <v>342</v>
      </c>
      <c r="I6323" s="171">
        <v>28.99</v>
      </c>
      <c r="J6323" s="169">
        <v>8</v>
      </c>
      <c r="K6323" s="154" cm="1">
        <f t="array" ref="K6323">ROUND(
IF(C6323="Beer",
SUM(LOOKUP(2,1/(SRP!$B$8:$B$10&lt;=E6323)/(SRP!$C$8:$C$10&gt;=E6323),SRP!$D$8:$D$10)*(G6323/100)*(E6323/1000)),
IF(C6323="Spirits",
SUM(LOOKUP(2,1/(SRP!$B$2:$B$7&lt;=E6323)/(SRP!$C$2:$C$7&gt;=E6323),SRP!$D$2:$D$7)*(G6323/100)*(E6323/1000)),
IF(AND(C6323="Wine",D6323="Fortified Wines"),
SUM(LOOKUP(2,1/(SRP!$B$26:$B$29&lt;=E6323)/(SRP!$C$26:$C$29&gt;=E6323),SRP!$D$26:$D$29)*(G6323/100)*(E6323/1000)),
IF(C6323="Wine",
SUM(LOOKUP(2,1/(SRP!$B$21:$B$25&lt;=E6323)/(SRP!$C$21:$C$25&gt;=E6323),SRP!$D$21:$D$25)*(G6323/100)*(E6323/1000)),
IF(AND(C6323="Ready to Drink",D6323="RTD-One Pour Cocktail&gt;7%&lt;=14.5"),
SUM(LOOKUP(2,1/(SRP!$B$16:$B$20&lt;=E6323)/(SRP!$C$16:$C$20&gt;=E6323),SRP!$D$16:$D$20)*(G6323/100)*(E6323/1000)),
IF(C6323="Ready to Drink",
SUM(LOOKUP(2,1/(SRP!$B$11:$B$15&lt;=E6323)/(SRP!$C$11:$C$15&gt;=E6323),SRP!$D$11:$D$15)*(G6323/100)*(E6323/1000)),
0)))))),2)</f>
        <v>14.77</v>
      </c>
      <c r="L6323" s="173" t="str">
        <f t="shared" si="98"/>
        <v>Beer3784</v>
      </c>
      <c r="M6323" s="154">
        <f>VLOOKUP(L6323,'Slope %'!C:D,2,0)</f>
        <v>7.0000000000000007E-2</v>
      </c>
    </row>
    <row r="6324" spans="1:13" x14ac:dyDescent="0.25">
      <c r="A6324" s="169">
        <v>65778</v>
      </c>
      <c r="B6324" s="170" t="s">
        <v>4655</v>
      </c>
      <c r="C6324" s="170" t="s">
        <v>11</v>
      </c>
      <c r="D6324" s="170" t="s">
        <v>474</v>
      </c>
      <c r="E6324" s="170">
        <v>3784</v>
      </c>
      <c r="F6324" s="170">
        <v>3</v>
      </c>
      <c r="G6324" s="171">
        <v>5</v>
      </c>
      <c r="H6324" s="170" t="s">
        <v>342</v>
      </c>
      <c r="I6324" s="171">
        <v>28.99</v>
      </c>
      <c r="J6324" s="169">
        <v>8</v>
      </c>
      <c r="K6324" s="154" cm="1">
        <f t="array" ref="K6324">ROUND(
IF(C6324="Beer",
SUM(LOOKUP(2,1/(SRP!$B$8:$B$10&lt;=E6324)/(SRP!$C$8:$C$10&gt;=E6324),SRP!$D$8:$D$10)*(G6324/100)*(E6324/1000)),
IF(C6324="Spirits",
SUM(LOOKUP(2,1/(SRP!$B$2:$B$7&lt;=E6324)/(SRP!$C$2:$C$7&gt;=E6324),SRP!$D$2:$D$7)*(G6324/100)*(E6324/1000)),
IF(AND(C6324="Wine",D6324="Fortified Wines"),
SUM(LOOKUP(2,1/(SRP!$B$26:$B$29&lt;=E6324)/(SRP!$C$26:$C$29&gt;=E6324),SRP!$D$26:$D$29)*(G6324/100)*(E6324/1000)),
IF(C6324="Wine",
SUM(LOOKUP(2,1/(SRP!$B$21:$B$25&lt;=E6324)/(SRP!$C$21:$C$25&gt;=E6324),SRP!$D$21:$D$25)*(G6324/100)*(E6324/1000)),
IF(AND(C6324="Ready to Drink",D6324="RTD-One Pour Cocktail&gt;7%&lt;=14.5"),
SUM(LOOKUP(2,1/(SRP!$B$16:$B$20&lt;=E6324)/(SRP!$C$16:$C$20&gt;=E6324),SRP!$D$16:$D$20)*(G6324/100)*(E6324/1000)),
IF(C6324="Ready to Drink",
SUM(LOOKUP(2,1/(SRP!$B$11:$B$15&lt;=E6324)/(SRP!$C$11:$C$15&gt;=E6324),SRP!$D$11:$D$15)*(G6324/100)*(E6324/1000)),
0)))))),2)</f>
        <v>14.77</v>
      </c>
      <c r="L6324" s="173" t="str">
        <f t="shared" si="98"/>
        <v>Beer3784</v>
      </c>
      <c r="M6324" s="154">
        <f>VLOOKUP(L6324,'Slope %'!C:D,2,0)</f>
        <v>7.0000000000000007E-2</v>
      </c>
    </row>
    <row r="6325" spans="1:13" x14ac:dyDescent="0.25">
      <c r="A6325" s="169">
        <v>65782</v>
      </c>
      <c r="B6325" s="170" t="s">
        <v>4656</v>
      </c>
      <c r="C6325" s="170" t="s">
        <v>37</v>
      </c>
      <c r="D6325" s="170" t="s">
        <v>1650</v>
      </c>
      <c r="E6325" s="170">
        <v>0</v>
      </c>
      <c r="F6325" s="170">
        <v>50</v>
      </c>
      <c r="H6325" s="170" t="s">
        <v>3209</v>
      </c>
      <c r="I6325" s="171">
        <v>3.29</v>
      </c>
      <c r="K6325" s="154" cm="1">
        <f t="array" ref="K6325">ROUND(
IF(C6325="Beer",
SUM(LOOKUP(2,1/(SRP!$B$8:$B$10&lt;=E6325)/(SRP!$C$8:$C$10&gt;=E6325),SRP!$D$8:$D$10)*(G6325/100)*(E6325/1000)),
IF(C6325="Spirits",
SUM(LOOKUP(2,1/(SRP!$B$2:$B$7&lt;=E6325)/(SRP!$C$2:$C$7&gt;=E6325),SRP!$D$2:$D$7)*(G6325/100)*(E6325/1000)),
IF(AND(C6325="Wine",D6325="Fortified Wines"),
SUM(LOOKUP(2,1/(SRP!$B$26:$B$29&lt;=E6325)/(SRP!$C$26:$C$29&gt;=E6325),SRP!$D$26:$D$29)*(G6325/100)*(E6325/1000)),
IF(C6325="Wine",
SUM(LOOKUP(2,1/(SRP!$B$21:$B$25&lt;=E6325)/(SRP!$C$21:$C$25&gt;=E6325),SRP!$D$21:$D$25)*(G6325/100)*(E6325/1000)),
IF(AND(C6325="Ready to Drink",D6325="RTD-One Pour Cocktail&gt;7%&lt;=14.5"),
SUM(LOOKUP(2,1/(SRP!$B$16:$B$20&lt;=E6325)/(SRP!$C$16:$C$20&gt;=E6325),SRP!$D$16:$D$20)*(G6325/100)*(E6325/1000)),
IF(C6325="Ready to Drink",
SUM(LOOKUP(2,1/(SRP!$B$11:$B$15&lt;=E6325)/(SRP!$C$11:$C$15&gt;=E6325),SRP!$D$11:$D$15)*(G6325/100)*(E6325/1000)),
0)))))),2)</f>
        <v>0</v>
      </c>
      <c r="L6325" s="173" t="str">
        <f t="shared" si="98"/>
        <v>Non Liquor Merchandise0</v>
      </c>
      <c r="M6325" s="154" t="e">
        <f>VLOOKUP(L6325,'Slope %'!C:D,2,0)</f>
        <v>#N/A</v>
      </c>
    </row>
    <row r="6326" spans="1:13" x14ac:dyDescent="0.25">
      <c r="A6326" s="169">
        <v>65783</v>
      </c>
      <c r="B6326" s="170" t="s">
        <v>4657</v>
      </c>
      <c r="C6326" s="170" t="s">
        <v>37</v>
      </c>
      <c r="D6326" s="170" t="s">
        <v>3346</v>
      </c>
      <c r="E6326" s="170">
        <v>0</v>
      </c>
      <c r="F6326" s="170">
        <v>50</v>
      </c>
      <c r="H6326" s="170" t="s">
        <v>3209</v>
      </c>
      <c r="I6326" s="171">
        <v>2.29</v>
      </c>
      <c r="K6326" s="154" cm="1">
        <f t="array" ref="K6326">ROUND(
IF(C6326="Beer",
SUM(LOOKUP(2,1/(SRP!$B$8:$B$10&lt;=E6326)/(SRP!$C$8:$C$10&gt;=E6326),SRP!$D$8:$D$10)*(G6326/100)*(E6326/1000)),
IF(C6326="Spirits",
SUM(LOOKUP(2,1/(SRP!$B$2:$B$7&lt;=E6326)/(SRP!$C$2:$C$7&gt;=E6326),SRP!$D$2:$D$7)*(G6326/100)*(E6326/1000)),
IF(AND(C6326="Wine",D6326="Fortified Wines"),
SUM(LOOKUP(2,1/(SRP!$B$26:$B$29&lt;=E6326)/(SRP!$C$26:$C$29&gt;=E6326),SRP!$D$26:$D$29)*(G6326/100)*(E6326/1000)),
IF(C6326="Wine",
SUM(LOOKUP(2,1/(SRP!$B$21:$B$25&lt;=E6326)/(SRP!$C$21:$C$25&gt;=E6326),SRP!$D$21:$D$25)*(G6326/100)*(E6326/1000)),
IF(AND(C6326="Ready to Drink",D6326="RTD-One Pour Cocktail&gt;7%&lt;=14.5"),
SUM(LOOKUP(2,1/(SRP!$B$16:$B$20&lt;=E6326)/(SRP!$C$16:$C$20&gt;=E6326),SRP!$D$16:$D$20)*(G6326/100)*(E6326/1000)),
IF(C6326="Ready to Drink",
SUM(LOOKUP(2,1/(SRP!$B$11:$B$15&lt;=E6326)/(SRP!$C$11:$C$15&gt;=E6326),SRP!$D$11:$D$15)*(G6326/100)*(E6326/1000)),
0)))))),2)</f>
        <v>0</v>
      </c>
      <c r="L6326" s="173" t="str">
        <f t="shared" si="98"/>
        <v>Non Liquor Merchandise0</v>
      </c>
      <c r="M6326" s="154" t="e">
        <f>VLOOKUP(L6326,'Slope %'!C:D,2,0)</f>
        <v>#N/A</v>
      </c>
    </row>
    <row r="6327" spans="1:13" x14ac:dyDescent="0.25">
      <c r="A6327" s="169">
        <v>65789</v>
      </c>
      <c r="B6327" s="170" t="s">
        <v>4658</v>
      </c>
      <c r="C6327" s="170" t="s">
        <v>24</v>
      </c>
      <c r="D6327" s="170" t="s">
        <v>66</v>
      </c>
      <c r="E6327" s="170">
        <v>750</v>
      </c>
      <c r="F6327" s="170">
        <v>12</v>
      </c>
      <c r="G6327" s="171">
        <v>12.5</v>
      </c>
      <c r="H6327" s="170" t="s">
        <v>22</v>
      </c>
      <c r="I6327" s="171">
        <v>16.989999999999998</v>
      </c>
      <c r="J6327" s="169">
        <v>1</v>
      </c>
      <c r="K6327" s="154" cm="1">
        <f t="array" ref="K6327">ROUND(
IF(C6327="Beer",
SUM(LOOKUP(2,1/(SRP!$B$8:$B$10&lt;=E6327)/(SRP!$C$8:$C$10&gt;=E6327),SRP!$D$8:$D$10)*(G6327/100)*(E6327/1000)),
IF(C6327="Spirits",
SUM(LOOKUP(2,1/(SRP!$B$2:$B$7&lt;=E6327)/(SRP!$C$2:$C$7&gt;=E6327),SRP!$D$2:$D$7)*(G6327/100)*(E6327/1000)),
IF(AND(C6327="Wine",D6327="Fortified Wines"),
SUM(LOOKUP(2,1/(SRP!$B$26:$B$29&lt;=E6327)/(SRP!$C$26:$C$29&gt;=E6327),SRP!$D$26:$D$29)*(G6327/100)*(E6327/1000)),
IF(C6327="Wine",
SUM(LOOKUP(2,1/(SRP!$B$21:$B$25&lt;=E6327)/(SRP!$C$21:$C$25&gt;=E6327),SRP!$D$21:$D$25)*(G6327/100)*(E6327/1000)),
IF(AND(C6327="Ready to Drink",D6327="RTD-One Pour Cocktail&gt;7%&lt;=14.5"),
SUM(LOOKUP(2,1/(SRP!$B$16:$B$20&lt;=E6327)/(SRP!$C$16:$C$20&gt;=E6327),SRP!$D$16:$D$20)*(G6327/100)*(E6327/1000)),
IF(C6327="Ready to Drink",
SUM(LOOKUP(2,1/(SRP!$B$11:$B$15&lt;=E6327)/(SRP!$C$11:$C$15&gt;=E6327),SRP!$D$11:$D$15)*(G6327/100)*(E6327/1000)),
0)))))),2)</f>
        <v>7.32</v>
      </c>
      <c r="L6327" s="173" t="str">
        <f t="shared" si="98"/>
        <v>Wine750</v>
      </c>
      <c r="M6327" s="154">
        <f>VLOOKUP(L6327,'Slope %'!C:D,2,0)</f>
        <v>0.1</v>
      </c>
    </row>
    <row r="6328" spans="1:13" x14ac:dyDescent="0.25">
      <c r="A6328" s="169">
        <v>65790</v>
      </c>
      <c r="B6328" s="170" t="s">
        <v>4659</v>
      </c>
      <c r="C6328" s="170" t="s">
        <v>11</v>
      </c>
      <c r="D6328" s="170" t="s">
        <v>267</v>
      </c>
      <c r="E6328" s="170">
        <v>3784</v>
      </c>
      <c r="F6328" s="170">
        <v>3</v>
      </c>
      <c r="G6328" s="171">
        <v>5</v>
      </c>
      <c r="H6328" s="170" t="s">
        <v>3994</v>
      </c>
      <c r="I6328" s="171">
        <v>28.99</v>
      </c>
      <c r="J6328" s="169">
        <v>8</v>
      </c>
      <c r="K6328" s="154" cm="1">
        <f t="array" ref="K6328">ROUND(
IF(C6328="Beer",
SUM(LOOKUP(2,1/(SRP!$B$8:$B$10&lt;=E6328)/(SRP!$C$8:$C$10&gt;=E6328),SRP!$D$8:$D$10)*(G6328/100)*(E6328/1000)),
IF(C6328="Spirits",
SUM(LOOKUP(2,1/(SRP!$B$2:$B$7&lt;=E6328)/(SRP!$C$2:$C$7&gt;=E6328),SRP!$D$2:$D$7)*(G6328/100)*(E6328/1000)),
IF(AND(C6328="Wine",D6328="Fortified Wines"),
SUM(LOOKUP(2,1/(SRP!$B$26:$B$29&lt;=E6328)/(SRP!$C$26:$C$29&gt;=E6328),SRP!$D$26:$D$29)*(G6328/100)*(E6328/1000)),
IF(C6328="Wine",
SUM(LOOKUP(2,1/(SRP!$B$21:$B$25&lt;=E6328)/(SRP!$C$21:$C$25&gt;=E6328),SRP!$D$21:$D$25)*(G6328/100)*(E6328/1000)),
IF(AND(C6328="Ready to Drink",D6328="RTD-One Pour Cocktail&gt;7%&lt;=14.5"),
SUM(LOOKUP(2,1/(SRP!$B$16:$B$20&lt;=E6328)/(SRP!$C$16:$C$20&gt;=E6328),SRP!$D$16:$D$20)*(G6328/100)*(E6328/1000)),
IF(C6328="Ready to Drink",
SUM(LOOKUP(2,1/(SRP!$B$11:$B$15&lt;=E6328)/(SRP!$C$11:$C$15&gt;=E6328),SRP!$D$11:$D$15)*(G6328/100)*(E6328/1000)),
0)))))),2)</f>
        <v>14.77</v>
      </c>
      <c r="L6328" s="173" t="str">
        <f t="shared" si="98"/>
        <v>Beer3784</v>
      </c>
      <c r="M6328" s="154">
        <f>VLOOKUP(L6328,'Slope %'!C:D,2,0)</f>
        <v>7.0000000000000007E-2</v>
      </c>
    </row>
    <row r="6329" spans="1:13" x14ac:dyDescent="0.25">
      <c r="A6329" s="169">
        <v>65790</v>
      </c>
      <c r="B6329" s="170" t="s">
        <v>4659</v>
      </c>
      <c r="C6329" s="170" t="s">
        <v>11</v>
      </c>
      <c r="D6329" s="170" t="s">
        <v>267</v>
      </c>
      <c r="E6329" s="170">
        <v>3784</v>
      </c>
      <c r="F6329" s="170">
        <v>3</v>
      </c>
      <c r="G6329" s="171">
        <v>5</v>
      </c>
      <c r="H6329" s="170" t="s">
        <v>1662</v>
      </c>
      <c r="I6329" s="171">
        <v>28.99</v>
      </c>
      <c r="J6329" s="169">
        <v>8</v>
      </c>
      <c r="K6329" s="154" cm="1">
        <f t="array" ref="K6329">ROUND(
IF(C6329="Beer",
SUM(LOOKUP(2,1/(SRP!$B$8:$B$10&lt;=E6329)/(SRP!$C$8:$C$10&gt;=E6329),SRP!$D$8:$D$10)*(G6329/100)*(E6329/1000)),
IF(C6329="Spirits",
SUM(LOOKUP(2,1/(SRP!$B$2:$B$7&lt;=E6329)/(SRP!$C$2:$C$7&gt;=E6329),SRP!$D$2:$D$7)*(G6329/100)*(E6329/1000)),
IF(AND(C6329="Wine",D6329="Fortified Wines"),
SUM(LOOKUP(2,1/(SRP!$B$26:$B$29&lt;=E6329)/(SRP!$C$26:$C$29&gt;=E6329),SRP!$D$26:$D$29)*(G6329/100)*(E6329/1000)),
IF(C6329="Wine",
SUM(LOOKUP(2,1/(SRP!$B$21:$B$25&lt;=E6329)/(SRP!$C$21:$C$25&gt;=E6329),SRP!$D$21:$D$25)*(G6329/100)*(E6329/1000)),
IF(AND(C6329="Ready to Drink",D6329="RTD-One Pour Cocktail&gt;7%&lt;=14.5"),
SUM(LOOKUP(2,1/(SRP!$B$16:$B$20&lt;=E6329)/(SRP!$C$16:$C$20&gt;=E6329),SRP!$D$16:$D$20)*(G6329/100)*(E6329/1000)),
IF(C6329="Ready to Drink",
SUM(LOOKUP(2,1/(SRP!$B$11:$B$15&lt;=E6329)/(SRP!$C$11:$C$15&gt;=E6329),SRP!$D$11:$D$15)*(G6329/100)*(E6329/1000)),
0)))))),2)</f>
        <v>14.77</v>
      </c>
      <c r="L6329" s="173" t="str">
        <f t="shared" si="98"/>
        <v>Beer3784</v>
      </c>
      <c r="M6329" s="154">
        <f>VLOOKUP(L6329,'Slope %'!C:D,2,0)</f>
        <v>7.0000000000000007E-2</v>
      </c>
    </row>
    <row r="6330" spans="1:13" x14ac:dyDescent="0.25">
      <c r="A6330" s="169">
        <v>65795</v>
      </c>
      <c r="B6330" s="170" t="s">
        <v>4660</v>
      </c>
      <c r="C6330" s="170" t="s">
        <v>24</v>
      </c>
      <c r="D6330" s="170" t="s">
        <v>248</v>
      </c>
      <c r="E6330" s="170">
        <v>375</v>
      </c>
      <c r="F6330" s="170">
        <v>12</v>
      </c>
      <c r="G6330" s="171">
        <v>9.1999999999999993</v>
      </c>
      <c r="H6330" s="170" t="s">
        <v>415</v>
      </c>
      <c r="I6330" s="171">
        <v>50.99</v>
      </c>
      <c r="J6330" s="169">
        <v>1</v>
      </c>
      <c r="K6330" s="154" cm="1">
        <f t="array" ref="K6330">ROUND(
IF(C6330="Beer",
SUM(LOOKUP(2,1/(SRP!$B$8:$B$10&lt;=E6330)/(SRP!$C$8:$C$10&gt;=E6330),SRP!$D$8:$D$10)*(G6330/100)*(E6330/1000)),
IF(C6330="Spirits",
SUM(LOOKUP(2,1/(SRP!$B$2:$B$7&lt;=E6330)/(SRP!$C$2:$C$7&gt;=E6330),SRP!$D$2:$D$7)*(G6330/100)*(E6330/1000)),
IF(AND(C6330="Wine",D6330="Fortified Wines"),
SUM(LOOKUP(2,1/(SRP!$B$26:$B$29&lt;=E6330)/(SRP!$C$26:$C$29&gt;=E6330),SRP!$D$26:$D$29)*(G6330/100)*(E6330/1000)),
IF(C6330="Wine",
SUM(LOOKUP(2,1/(SRP!$B$21:$B$25&lt;=E6330)/(SRP!$C$21:$C$25&gt;=E6330),SRP!$D$21:$D$25)*(G6330/100)*(E6330/1000)),
IF(AND(C6330="Ready to Drink",D6330="RTD-One Pour Cocktail&gt;7%&lt;=14.5"),
SUM(LOOKUP(2,1/(SRP!$B$16:$B$20&lt;=E6330)/(SRP!$C$16:$C$20&gt;=E6330),SRP!$D$16:$D$20)*(G6330/100)*(E6330/1000)),
IF(C6330="Ready to Drink",
SUM(LOOKUP(2,1/(SRP!$B$11:$B$15&lt;=E6330)/(SRP!$C$11:$C$15&gt;=E6330),SRP!$D$11:$D$15)*(G6330/100)*(E6330/1000)),
0)))))),2)</f>
        <v>2.85</v>
      </c>
      <c r="L6330" s="173" t="str">
        <f t="shared" si="98"/>
        <v>Wine375</v>
      </c>
      <c r="M6330" s="154">
        <f>VLOOKUP(L6330,'Slope %'!C:D,2,0)</f>
        <v>0.12</v>
      </c>
    </row>
    <row r="6331" spans="1:13" x14ac:dyDescent="0.25">
      <c r="A6331" s="169">
        <v>65798</v>
      </c>
      <c r="B6331" s="170" t="s">
        <v>4661</v>
      </c>
      <c r="C6331" s="170" t="s">
        <v>24</v>
      </c>
      <c r="D6331" s="170" t="s">
        <v>68</v>
      </c>
      <c r="E6331" s="170">
        <v>750</v>
      </c>
      <c r="F6331" s="170">
        <v>12</v>
      </c>
      <c r="G6331" s="171">
        <v>14</v>
      </c>
      <c r="H6331" s="170" t="s">
        <v>47</v>
      </c>
      <c r="I6331" s="171">
        <v>17.989999999999998</v>
      </c>
      <c r="J6331" s="169">
        <v>1</v>
      </c>
      <c r="K6331" s="154" cm="1">
        <f t="array" ref="K6331">ROUND(
IF(C6331="Beer",
SUM(LOOKUP(2,1/(SRP!$B$8:$B$10&lt;=E6331)/(SRP!$C$8:$C$10&gt;=E6331),SRP!$D$8:$D$10)*(G6331/100)*(E6331/1000)),
IF(C6331="Spirits",
SUM(LOOKUP(2,1/(SRP!$B$2:$B$7&lt;=E6331)/(SRP!$C$2:$C$7&gt;=E6331),SRP!$D$2:$D$7)*(G6331/100)*(E6331/1000)),
IF(AND(C6331="Wine",D6331="Fortified Wines"),
SUM(LOOKUP(2,1/(SRP!$B$26:$B$29&lt;=E6331)/(SRP!$C$26:$C$29&gt;=E6331),SRP!$D$26:$D$29)*(G6331/100)*(E6331/1000)),
IF(C6331="Wine",
SUM(LOOKUP(2,1/(SRP!$B$21:$B$25&lt;=E6331)/(SRP!$C$21:$C$25&gt;=E6331),SRP!$D$21:$D$25)*(G6331/100)*(E6331/1000)),
IF(AND(C6331="Ready to Drink",D6331="RTD-One Pour Cocktail&gt;7%&lt;=14.5"),
SUM(LOOKUP(2,1/(SRP!$B$16:$B$20&lt;=E6331)/(SRP!$C$16:$C$20&gt;=E6331),SRP!$D$16:$D$20)*(G6331/100)*(E6331/1000)),
IF(C6331="Ready to Drink",
SUM(LOOKUP(2,1/(SRP!$B$11:$B$15&lt;=E6331)/(SRP!$C$11:$C$15&gt;=E6331),SRP!$D$11:$D$15)*(G6331/100)*(E6331/1000)),
0)))))),2)</f>
        <v>8.1999999999999993</v>
      </c>
      <c r="L6331" s="173" t="str">
        <f t="shared" si="98"/>
        <v>Wine750</v>
      </c>
      <c r="M6331" s="154">
        <f>VLOOKUP(L6331,'Slope %'!C:D,2,0)</f>
        <v>0.1</v>
      </c>
    </row>
    <row r="6332" spans="1:13" x14ac:dyDescent="0.25">
      <c r="A6332" s="169">
        <v>65800</v>
      </c>
      <c r="B6332" s="170" t="s">
        <v>4662</v>
      </c>
      <c r="C6332" s="170" t="s">
        <v>24</v>
      </c>
      <c r="D6332" s="170" t="s">
        <v>66</v>
      </c>
      <c r="E6332" s="170">
        <v>750</v>
      </c>
      <c r="F6332" s="170">
        <v>12</v>
      </c>
      <c r="G6332" s="171">
        <v>13.5</v>
      </c>
      <c r="H6332" s="170" t="s">
        <v>47</v>
      </c>
      <c r="I6332" s="171">
        <v>17.989999999999998</v>
      </c>
      <c r="J6332" s="169">
        <v>1</v>
      </c>
      <c r="K6332" s="154" cm="1">
        <f t="array" ref="K6332">ROUND(
IF(C6332="Beer",
SUM(LOOKUP(2,1/(SRP!$B$8:$B$10&lt;=E6332)/(SRP!$C$8:$C$10&gt;=E6332),SRP!$D$8:$D$10)*(G6332/100)*(E6332/1000)),
IF(C6332="Spirits",
SUM(LOOKUP(2,1/(SRP!$B$2:$B$7&lt;=E6332)/(SRP!$C$2:$C$7&gt;=E6332),SRP!$D$2:$D$7)*(G6332/100)*(E6332/1000)),
IF(AND(C6332="Wine",D6332="Fortified Wines"),
SUM(LOOKUP(2,1/(SRP!$B$26:$B$29&lt;=E6332)/(SRP!$C$26:$C$29&gt;=E6332),SRP!$D$26:$D$29)*(G6332/100)*(E6332/1000)),
IF(C6332="Wine",
SUM(LOOKUP(2,1/(SRP!$B$21:$B$25&lt;=E6332)/(SRP!$C$21:$C$25&gt;=E6332),SRP!$D$21:$D$25)*(G6332/100)*(E6332/1000)),
IF(AND(C6332="Ready to Drink",D6332="RTD-One Pour Cocktail&gt;7%&lt;=14.5"),
SUM(LOOKUP(2,1/(SRP!$B$16:$B$20&lt;=E6332)/(SRP!$C$16:$C$20&gt;=E6332),SRP!$D$16:$D$20)*(G6332/100)*(E6332/1000)),
IF(C6332="Ready to Drink",
SUM(LOOKUP(2,1/(SRP!$B$11:$B$15&lt;=E6332)/(SRP!$C$11:$C$15&gt;=E6332),SRP!$D$11:$D$15)*(G6332/100)*(E6332/1000)),
0)))))),2)</f>
        <v>7.9</v>
      </c>
      <c r="L6332" s="173" t="str">
        <f t="shared" si="98"/>
        <v>Wine750</v>
      </c>
      <c r="M6332" s="154">
        <f>VLOOKUP(L6332,'Slope %'!C:D,2,0)</f>
        <v>0.1</v>
      </c>
    </row>
    <row r="6333" spans="1:13" x14ac:dyDescent="0.25">
      <c r="A6333" s="169">
        <v>65817</v>
      </c>
      <c r="B6333" s="170" t="s">
        <v>4663</v>
      </c>
      <c r="C6333" s="170" t="s">
        <v>24</v>
      </c>
      <c r="D6333" s="170" t="s">
        <v>484</v>
      </c>
      <c r="E6333" s="170">
        <v>750</v>
      </c>
      <c r="F6333" s="170">
        <v>6</v>
      </c>
      <c r="G6333" s="171">
        <v>16</v>
      </c>
      <c r="H6333" s="170" t="s">
        <v>22</v>
      </c>
      <c r="I6333" s="171">
        <v>29.99</v>
      </c>
      <c r="J6333" s="169">
        <v>1</v>
      </c>
      <c r="K6333" s="154" cm="1">
        <f t="array" ref="K6333">ROUND(
IF(C6333="Beer",
SUM(LOOKUP(2,1/(SRP!$B$8:$B$10&lt;=E6333)/(SRP!$C$8:$C$10&gt;=E6333),SRP!$D$8:$D$10)*(G6333/100)*(E6333/1000)),
IF(C6333="Spirits",
SUM(LOOKUP(2,1/(SRP!$B$2:$B$7&lt;=E6333)/(SRP!$C$2:$C$7&gt;=E6333),SRP!$D$2:$D$7)*(G6333/100)*(E6333/1000)),
IF(AND(C6333="Wine",D6333="Fortified Wines"),
SUM(LOOKUP(2,1/(SRP!$B$26:$B$29&lt;=E6333)/(SRP!$C$26:$C$29&gt;=E6333),SRP!$D$26:$D$29)*(G6333/100)*(E6333/1000)),
IF(C6333="Wine",
SUM(LOOKUP(2,1/(SRP!$B$21:$B$25&lt;=E6333)/(SRP!$C$21:$C$25&gt;=E6333),SRP!$D$21:$D$25)*(G6333/100)*(E6333/1000)),
IF(AND(C6333="Ready to Drink",D6333="RTD-One Pour Cocktail&gt;7%&lt;=14.5"),
SUM(LOOKUP(2,1/(SRP!$B$16:$B$20&lt;=E6333)/(SRP!$C$16:$C$20&gt;=E6333),SRP!$D$16:$D$20)*(G6333/100)*(E6333/1000)),
IF(C6333="Ready to Drink",
SUM(LOOKUP(2,1/(SRP!$B$11:$B$15&lt;=E6333)/(SRP!$C$11:$C$15&gt;=E6333),SRP!$D$11:$D$15)*(G6333/100)*(E6333/1000)),
0)))))),2)</f>
        <v>9.3699999999999992</v>
      </c>
      <c r="L6333" s="173" t="str">
        <f t="shared" si="98"/>
        <v>Wine750</v>
      </c>
      <c r="M6333" s="154">
        <f>VLOOKUP(L6333,'Slope %'!C:D,2,0)</f>
        <v>0.1</v>
      </c>
    </row>
    <row r="6334" spans="1:13" x14ac:dyDescent="0.25">
      <c r="A6334" s="169">
        <v>65823</v>
      </c>
      <c r="B6334" s="170" t="s">
        <v>4664</v>
      </c>
      <c r="C6334" s="170" t="s">
        <v>15</v>
      </c>
      <c r="D6334" s="170" t="s">
        <v>125</v>
      </c>
      <c r="E6334" s="170">
        <v>750</v>
      </c>
      <c r="F6334" s="170">
        <v>12</v>
      </c>
      <c r="G6334" s="171">
        <v>20</v>
      </c>
      <c r="H6334" s="170" t="s">
        <v>1173</v>
      </c>
      <c r="I6334" s="171">
        <v>28.99</v>
      </c>
      <c r="J6334" s="169">
        <v>1</v>
      </c>
      <c r="K6334" s="154" cm="1">
        <f t="array" ref="K6334">ROUND(
IF(C6334="Beer",
SUM(LOOKUP(2,1/(SRP!$B$8:$B$10&lt;=E6334)/(SRP!$C$8:$C$10&gt;=E6334),SRP!$D$8:$D$10)*(G6334/100)*(E6334/1000)),
IF(C6334="Spirits",
SUM(LOOKUP(2,1/(SRP!$B$2:$B$7&lt;=E6334)/(SRP!$C$2:$C$7&gt;=E6334),SRP!$D$2:$D$7)*(G6334/100)*(E6334/1000)),
IF(AND(C6334="Wine",D6334="Fortified Wines"),
SUM(LOOKUP(2,1/(SRP!$B$26:$B$29&lt;=E6334)/(SRP!$C$26:$C$29&gt;=E6334),SRP!$D$26:$D$29)*(G6334/100)*(E6334/1000)),
IF(C6334="Wine",
SUM(LOOKUP(2,1/(SRP!$B$21:$B$25&lt;=E6334)/(SRP!$C$21:$C$25&gt;=E6334),SRP!$D$21:$D$25)*(G6334/100)*(E6334/1000)),
IF(AND(C6334="Ready to Drink",D6334="RTD-One Pour Cocktail&gt;7%&lt;=14.5"),
SUM(LOOKUP(2,1/(SRP!$B$16:$B$20&lt;=E6334)/(SRP!$C$16:$C$20&gt;=E6334),SRP!$D$16:$D$20)*(G6334/100)*(E6334/1000)),
IF(C6334="Ready to Drink",
SUM(LOOKUP(2,1/(SRP!$B$11:$B$15&lt;=E6334)/(SRP!$C$11:$C$15&gt;=E6334),SRP!$D$11:$D$15)*(G6334/100)*(E6334/1000)),
0)))))),2)</f>
        <v>11.71</v>
      </c>
      <c r="L6334" s="173" t="str">
        <f t="shared" si="98"/>
        <v>Spirits750</v>
      </c>
      <c r="M6334" s="154">
        <f>VLOOKUP(L6334,'Slope %'!C:D,2,0)</f>
        <v>7.0000000000000007E-2</v>
      </c>
    </row>
    <row r="6335" spans="1:13" x14ac:dyDescent="0.25">
      <c r="A6335" s="169">
        <v>65827</v>
      </c>
      <c r="B6335" s="170" t="s">
        <v>4665</v>
      </c>
      <c r="C6335" s="170" t="s">
        <v>11</v>
      </c>
      <c r="D6335" s="170" t="s">
        <v>12</v>
      </c>
      <c r="E6335" s="170">
        <v>473</v>
      </c>
      <c r="F6335" s="170">
        <v>24</v>
      </c>
      <c r="G6335" s="171">
        <v>5.5</v>
      </c>
      <c r="H6335" s="170" t="s">
        <v>1662</v>
      </c>
      <c r="I6335" s="171">
        <v>4.49</v>
      </c>
      <c r="J6335" s="169">
        <v>1</v>
      </c>
      <c r="K6335" s="154" cm="1">
        <f t="array" ref="K6335">ROUND(
IF(C6335="Beer",
SUM(LOOKUP(2,1/(SRP!$B$8:$B$10&lt;=E6335)/(SRP!$C$8:$C$10&gt;=E6335),SRP!$D$8:$D$10)*(G6335/100)*(E6335/1000)),
IF(C6335="Spirits",
SUM(LOOKUP(2,1/(SRP!$B$2:$B$7&lt;=E6335)/(SRP!$C$2:$C$7&gt;=E6335),SRP!$D$2:$D$7)*(G6335/100)*(E6335/1000)),
IF(AND(C6335="Wine",D6335="Fortified Wines"),
SUM(LOOKUP(2,1/(SRP!$B$26:$B$29&lt;=E6335)/(SRP!$C$26:$C$29&gt;=E6335),SRP!$D$26:$D$29)*(G6335/100)*(E6335/1000)),
IF(C6335="Wine",
SUM(LOOKUP(2,1/(SRP!$B$21:$B$25&lt;=E6335)/(SRP!$C$21:$C$25&gt;=E6335),SRP!$D$21:$D$25)*(G6335/100)*(E6335/1000)),
IF(AND(C6335="Ready to Drink",D6335="RTD-One Pour Cocktail&gt;7%&lt;=14.5"),
SUM(LOOKUP(2,1/(SRP!$B$16:$B$20&lt;=E6335)/(SRP!$C$16:$C$20&gt;=E6335),SRP!$D$16:$D$20)*(G6335/100)*(E6335/1000)),
IF(C6335="Ready to Drink",
SUM(LOOKUP(2,1/(SRP!$B$11:$B$15&lt;=E6335)/(SRP!$C$11:$C$15&gt;=E6335),SRP!$D$11:$D$15)*(G6335/100)*(E6335/1000)),
0)))))),2)</f>
        <v>2.0299999999999998</v>
      </c>
      <c r="L6335" s="173" t="str">
        <f t="shared" si="98"/>
        <v>Beer473</v>
      </c>
      <c r="M6335" s="154">
        <f>VLOOKUP(L6335,'Slope %'!C:D,2,0)</f>
        <v>0.12</v>
      </c>
    </row>
    <row r="6336" spans="1:13" x14ac:dyDescent="0.25">
      <c r="A6336" s="169">
        <v>65827</v>
      </c>
      <c r="B6336" s="170" t="s">
        <v>4665</v>
      </c>
      <c r="C6336" s="170" t="s">
        <v>11</v>
      </c>
      <c r="D6336" s="170" t="s">
        <v>12</v>
      </c>
      <c r="E6336" s="170">
        <v>473</v>
      </c>
      <c r="F6336" s="170">
        <v>24</v>
      </c>
      <c r="G6336" s="171">
        <v>5.5</v>
      </c>
      <c r="H6336" s="170" t="s">
        <v>1662</v>
      </c>
      <c r="I6336" s="171">
        <v>4.49</v>
      </c>
      <c r="J6336" s="169">
        <v>1</v>
      </c>
      <c r="K6336" s="154" cm="1">
        <f t="array" ref="K6336">ROUND(
IF(C6336="Beer",
SUM(LOOKUP(2,1/(SRP!$B$8:$B$10&lt;=E6336)/(SRP!$C$8:$C$10&gt;=E6336),SRP!$D$8:$D$10)*(G6336/100)*(E6336/1000)),
IF(C6336="Spirits",
SUM(LOOKUP(2,1/(SRP!$B$2:$B$7&lt;=E6336)/(SRP!$C$2:$C$7&gt;=E6336),SRP!$D$2:$D$7)*(G6336/100)*(E6336/1000)),
IF(AND(C6336="Wine",D6336="Fortified Wines"),
SUM(LOOKUP(2,1/(SRP!$B$26:$B$29&lt;=E6336)/(SRP!$C$26:$C$29&gt;=E6336),SRP!$D$26:$D$29)*(G6336/100)*(E6336/1000)),
IF(C6336="Wine",
SUM(LOOKUP(2,1/(SRP!$B$21:$B$25&lt;=E6336)/(SRP!$C$21:$C$25&gt;=E6336),SRP!$D$21:$D$25)*(G6336/100)*(E6336/1000)),
IF(AND(C6336="Ready to Drink",D6336="RTD-One Pour Cocktail&gt;7%&lt;=14.5"),
SUM(LOOKUP(2,1/(SRP!$B$16:$B$20&lt;=E6336)/(SRP!$C$16:$C$20&gt;=E6336),SRP!$D$16:$D$20)*(G6336/100)*(E6336/1000)),
IF(C6336="Ready to Drink",
SUM(LOOKUP(2,1/(SRP!$B$11:$B$15&lt;=E6336)/(SRP!$C$11:$C$15&gt;=E6336),SRP!$D$11:$D$15)*(G6336/100)*(E6336/1000)),
0)))))),2)</f>
        <v>2.0299999999999998</v>
      </c>
      <c r="L6336" s="173" t="str">
        <f t="shared" si="98"/>
        <v>Beer473</v>
      </c>
      <c r="M6336" s="154">
        <f>VLOOKUP(L6336,'Slope %'!C:D,2,0)</f>
        <v>0.12</v>
      </c>
    </row>
    <row r="6337" spans="1:13" x14ac:dyDescent="0.25">
      <c r="A6337" s="169">
        <v>65829</v>
      </c>
      <c r="B6337" s="170" t="s">
        <v>4666</v>
      </c>
      <c r="C6337" s="170" t="s">
        <v>24</v>
      </c>
      <c r="D6337" s="170" t="s">
        <v>99</v>
      </c>
      <c r="E6337" s="170">
        <v>750</v>
      </c>
      <c r="F6337" s="170">
        <v>6</v>
      </c>
      <c r="G6337" s="171">
        <v>20</v>
      </c>
      <c r="H6337" s="170" t="s">
        <v>22</v>
      </c>
      <c r="I6337" s="171">
        <v>85.99</v>
      </c>
      <c r="J6337" s="169">
        <v>1</v>
      </c>
      <c r="K6337" s="154" cm="1">
        <f t="array" ref="K6337">ROUND(
IF(C6337="Beer",
SUM(LOOKUP(2,1/(SRP!$B$8:$B$10&lt;=E6337)/(SRP!$C$8:$C$10&gt;=E6337),SRP!$D$8:$D$10)*(G6337/100)*(E6337/1000)),
IF(C6337="Spirits",
SUM(LOOKUP(2,1/(SRP!$B$2:$B$7&lt;=E6337)/(SRP!$C$2:$C$7&gt;=E6337),SRP!$D$2:$D$7)*(G6337/100)*(E6337/1000)),
IF(AND(C6337="Wine",D6337="Fortified Wines"),
SUM(LOOKUP(2,1/(SRP!$B$26:$B$29&lt;=E6337)/(SRP!$C$26:$C$29&gt;=E6337),SRP!$D$26:$D$29)*(G6337/100)*(E6337/1000)),
IF(C6337="Wine",
SUM(LOOKUP(2,1/(SRP!$B$21:$B$25&lt;=E6337)/(SRP!$C$21:$C$25&gt;=E6337),SRP!$D$21:$D$25)*(G6337/100)*(E6337/1000)),
IF(AND(C6337="Ready to Drink",D6337="RTD-One Pour Cocktail&gt;7%&lt;=14.5"),
SUM(LOOKUP(2,1/(SRP!$B$16:$B$20&lt;=E6337)/(SRP!$C$16:$C$20&gt;=E6337),SRP!$D$16:$D$20)*(G6337/100)*(E6337/1000)),
IF(C6337="Ready to Drink",
SUM(LOOKUP(2,1/(SRP!$B$11:$B$15&lt;=E6337)/(SRP!$C$11:$C$15&gt;=E6337),SRP!$D$11:$D$15)*(G6337/100)*(E6337/1000)),
0)))))),2)</f>
        <v>11.71</v>
      </c>
      <c r="L6337" s="173" t="str">
        <f t="shared" si="98"/>
        <v>Wine750</v>
      </c>
      <c r="M6337" s="154">
        <f>VLOOKUP(L6337,'Slope %'!C:D,2,0)</f>
        <v>0.1</v>
      </c>
    </row>
    <row r="6338" spans="1:13" x14ac:dyDescent="0.25">
      <c r="A6338" s="169">
        <v>65834</v>
      </c>
      <c r="B6338" s="170" t="s">
        <v>4667</v>
      </c>
      <c r="C6338" s="170" t="s">
        <v>11</v>
      </c>
      <c r="D6338" s="170" t="s">
        <v>211</v>
      </c>
      <c r="E6338" s="170">
        <v>473</v>
      </c>
      <c r="F6338" s="170">
        <v>24</v>
      </c>
      <c r="G6338" s="171">
        <v>4</v>
      </c>
      <c r="H6338" s="170" t="s">
        <v>747</v>
      </c>
      <c r="I6338" s="171">
        <v>3.99</v>
      </c>
      <c r="J6338" s="169">
        <v>1</v>
      </c>
      <c r="K6338" s="154" cm="1">
        <f t="array" ref="K6338">ROUND(
IF(C6338="Beer",
SUM(LOOKUP(2,1/(SRP!$B$8:$B$10&lt;=E6338)/(SRP!$C$8:$C$10&gt;=E6338),SRP!$D$8:$D$10)*(G6338/100)*(E6338/1000)),
IF(C6338="Spirits",
SUM(LOOKUP(2,1/(SRP!$B$2:$B$7&lt;=E6338)/(SRP!$C$2:$C$7&gt;=E6338),SRP!$D$2:$D$7)*(G6338/100)*(E6338/1000)),
IF(AND(C6338="Wine",D6338="Fortified Wines"),
SUM(LOOKUP(2,1/(SRP!$B$26:$B$29&lt;=E6338)/(SRP!$C$26:$C$29&gt;=E6338),SRP!$D$26:$D$29)*(G6338/100)*(E6338/1000)),
IF(C6338="Wine",
SUM(LOOKUP(2,1/(SRP!$B$21:$B$25&lt;=E6338)/(SRP!$C$21:$C$25&gt;=E6338),SRP!$D$21:$D$25)*(G6338/100)*(E6338/1000)),
IF(AND(C6338="Ready to Drink",D6338="RTD-One Pour Cocktail&gt;7%&lt;=14.5"),
SUM(LOOKUP(2,1/(SRP!$B$16:$B$20&lt;=E6338)/(SRP!$C$16:$C$20&gt;=E6338),SRP!$D$16:$D$20)*(G6338/100)*(E6338/1000)),
IF(C6338="Ready to Drink",
SUM(LOOKUP(2,1/(SRP!$B$11:$B$15&lt;=E6338)/(SRP!$C$11:$C$15&gt;=E6338),SRP!$D$11:$D$15)*(G6338/100)*(E6338/1000)),
0)))))),2)</f>
        <v>1.48</v>
      </c>
      <c r="L6338" s="173" t="str">
        <f t="shared" si="98"/>
        <v>Beer473</v>
      </c>
      <c r="M6338" s="154">
        <f>VLOOKUP(L6338,'Slope %'!C:D,2,0)</f>
        <v>0.12</v>
      </c>
    </row>
    <row r="6339" spans="1:13" x14ac:dyDescent="0.25">
      <c r="A6339" s="169">
        <v>65834</v>
      </c>
      <c r="B6339" s="170" t="s">
        <v>4667</v>
      </c>
      <c r="C6339" s="170" t="s">
        <v>11</v>
      </c>
      <c r="D6339" s="170" t="s">
        <v>211</v>
      </c>
      <c r="E6339" s="170">
        <v>473</v>
      </c>
      <c r="F6339" s="170">
        <v>24</v>
      </c>
      <c r="G6339" s="171">
        <v>4</v>
      </c>
      <c r="H6339" s="170" t="s">
        <v>747</v>
      </c>
      <c r="I6339" s="171">
        <v>3.99</v>
      </c>
      <c r="J6339" s="169">
        <v>1</v>
      </c>
      <c r="K6339" s="154" cm="1">
        <f t="array" ref="K6339">ROUND(
IF(C6339="Beer",
SUM(LOOKUP(2,1/(SRP!$B$8:$B$10&lt;=E6339)/(SRP!$C$8:$C$10&gt;=E6339),SRP!$D$8:$D$10)*(G6339/100)*(E6339/1000)),
IF(C6339="Spirits",
SUM(LOOKUP(2,1/(SRP!$B$2:$B$7&lt;=E6339)/(SRP!$C$2:$C$7&gt;=E6339),SRP!$D$2:$D$7)*(G6339/100)*(E6339/1000)),
IF(AND(C6339="Wine",D6339="Fortified Wines"),
SUM(LOOKUP(2,1/(SRP!$B$26:$B$29&lt;=E6339)/(SRP!$C$26:$C$29&gt;=E6339),SRP!$D$26:$D$29)*(G6339/100)*(E6339/1000)),
IF(C6339="Wine",
SUM(LOOKUP(2,1/(SRP!$B$21:$B$25&lt;=E6339)/(SRP!$C$21:$C$25&gt;=E6339),SRP!$D$21:$D$25)*(G6339/100)*(E6339/1000)),
IF(AND(C6339="Ready to Drink",D6339="RTD-One Pour Cocktail&gt;7%&lt;=14.5"),
SUM(LOOKUP(2,1/(SRP!$B$16:$B$20&lt;=E6339)/(SRP!$C$16:$C$20&gt;=E6339),SRP!$D$16:$D$20)*(G6339/100)*(E6339/1000)),
IF(C6339="Ready to Drink",
SUM(LOOKUP(2,1/(SRP!$B$11:$B$15&lt;=E6339)/(SRP!$C$11:$C$15&gt;=E6339),SRP!$D$11:$D$15)*(G6339/100)*(E6339/1000)),
0)))))),2)</f>
        <v>1.48</v>
      </c>
      <c r="L6339" s="173" t="str">
        <f t="shared" ref="L6339:L6402" si="99">(_xlfn.CONCAT(C6339,E6339))</f>
        <v>Beer473</v>
      </c>
      <c r="M6339" s="154">
        <f>VLOOKUP(L6339,'Slope %'!C:D,2,0)</f>
        <v>0.12</v>
      </c>
    </row>
    <row r="6340" spans="1:13" x14ac:dyDescent="0.25">
      <c r="A6340" s="169">
        <v>65839</v>
      </c>
      <c r="B6340" s="170" t="s">
        <v>4668</v>
      </c>
      <c r="C6340" s="170" t="s">
        <v>11</v>
      </c>
      <c r="D6340" s="170" t="s">
        <v>211</v>
      </c>
      <c r="E6340" s="170">
        <v>473</v>
      </c>
      <c r="F6340" s="170">
        <v>12</v>
      </c>
      <c r="G6340" s="171">
        <v>4</v>
      </c>
      <c r="H6340" s="170" t="s">
        <v>824</v>
      </c>
      <c r="I6340" s="171">
        <v>3.49</v>
      </c>
      <c r="J6340" s="169">
        <v>1</v>
      </c>
      <c r="K6340" s="154" cm="1">
        <f t="array" ref="K6340">ROUND(
IF(C6340="Beer",
SUM(LOOKUP(2,1/(SRP!$B$8:$B$10&lt;=E6340)/(SRP!$C$8:$C$10&gt;=E6340),SRP!$D$8:$D$10)*(G6340/100)*(E6340/1000)),
IF(C6340="Spirits",
SUM(LOOKUP(2,1/(SRP!$B$2:$B$7&lt;=E6340)/(SRP!$C$2:$C$7&gt;=E6340),SRP!$D$2:$D$7)*(G6340/100)*(E6340/1000)),
IF(AND(C6340="Wine",D6340="Fortified Wines"),
SUM(LOOKUP(2,1/(SRP!$B$26:$B$29&lt;=E6340)/(SRP!$C$26:$C$29&gt;=E6340),SRP!$D$26:$D$29)*(G6340/100)*(E6340/1000)),
IF(C6340="Wine",
SUM(LOOKUP(2,1/(SRP!$B$21:$B$25&lt;=E6340)/(SRP!$C$21:$C$25&gt;=E6340),SRP!$D$21:$D$25)*(G6340/100)*(E6340/1000)),
IF(AND(C6340="Ready to Drink",D6340="RTD-One Pour Cocktail&gt;7%&lt;=14.5"),
SUM(LOOKUP(2,1/(SRP!$B$16:$B$20&lt;=E6340)/(SRP!$C$16:$C$20&gt;=E6340),SRP!$D$16:$D$20)*(G6340/100)*(E6340/1000)),
IF(C6340="Ready to Drink",
SUM(LOOKUP(2,1/(SRP!$B$11:$B$15&lt;=E6340)/(SRP!$C$11:$C$15&gt;=E6340),SRP!$D$11:$D$15)*(G6340/100)*(E6340/1000)),
0)))))),2)</f>
        <v>1.48</v>
      </c>
      <c r="L6340" s="173" t="str">
        <f t="shared" si="99"/>
        <v>Beer473</v>
      </c>
      <c r="M6340" s="154">
        <f>VLOOKUP(L6340,'Slope %'!C:D,2,0)</f>
        <v>0.12</v>
      </c>
    </row>
    <row r="6341" spans="1:13" x14ac:dyDescent="0.25">
      <c r="A6341" s="169">
        <v>65839</v>
      </c>
      <c r="B6341" s="170" t="s">
        <v>4668</v>
      </c>
      <c r="C6341" s="170" t="s">
        <v>11</v>
      </c>
      <c r="D6341" s="170" t="s">
        <v>211</v>
      </c>
      <c r="E6341" s="170">
        <v>473</v>
      </c>
      <c r="F6341" s="170">
        <v>12</v>
      </c>
      <c r="G6341" s="171">
        <v>4</v>
      </c>
      <c r="H6341" s="170" t="s">
        <v>824</v>
      </c>
      <c r="I6341" s="171">
        <v>3.49</v>
      </c>
      <c r="J6341" s="169">
        <v>1</v>
      </c>
      <c r="K6341" s="154" cm="1">
        <f t="array" ref="K6341">ROUND(
IF(C6341="Beer",
SUM(LOOKUP(2,1/(SRP!$B$8:$B$10&lt;=E6341)/(SRP!$C$8:$C$10&gt;=E6341),SRP!$D$8:$D$10)*(G6341/100)*(E6341/1000)),
IF(C6341="Spirits",
SUM(LOOKUP(2,1/(SRP!$B$2:$B$7&lt;=E6341)/(SRP!$C$2:$C$7&gt;=E6341),SRP!$D$2:$D$7)*(G6341/100)*(E6341/1000)),
IF(AND(C6341="Wine",D6341="Fortified Wines"),
SUM(LOOKUP(2,1/(SRP!$B$26:$B$29&lt;=E6341)/(SRP!$C$26:$C$29&gt;=E6341),SRP!$D$26:$D$29)*(G6341/100)*(E6341/1000)),
IF(C6341="Wine",
SUM(LOOKUP(2,1/(SRP!$B$21:$B$25&lt;=E6341)/(SRP!$C$21:$C$25&gt;=E6341),SRP!$D$21:$D$25)*(G6341/100)*(E6341/1000)),
IF(AND(C6341="Ready to Drink",D6341="RTD-One Pour Cocktail&gt;7%&lt;=14.5"),
SUM(LOOKUP(2,1/(SRP!$B$16:$B$20&lt;=E6341)/(SRP!$C$16:$C$20&gt;=E6341),SRP!$D$16:$D$20)*(G6341/100)*(E6341/1000)),
IF(C6341="Ready to Drink",
SUM(LOOKUP(2,1/(SRP!$B$11:$B$15&lt;=E6341)/(SRP!$C$11:$C$15&gt;=E6341),SRP!$D$11:$D$15)*(G6341/100)*(E6341/1000)),
0)))))),2)</f>
        <v>1.48</v>
      </c>
      <c r="L6341" s="173" t="str">
        <f t="shared" si="99"/>
        <v>Beer473</v>
      </c>
      <c r="M6341" s="154">
        <f>VLOOKUP(L6341,'Slope %'!C:D,2,0)</f>
        <v>0.12</v>
      </c>
    </row>
    <row r="6342" spans="1:13" x14ac:dyDescent="0.25">
      <c r="A6342" s="169">
        <v>65854</v>
      </c>
      <c r="B6342" s="170" t="s">
        <v>4669</v>
      </c>
      <c r="C6342" s="170" t="s">
        <v>263</v>
      </c>
      <c r="D6342" s="170" t="s">
        <v>264</v>
      </c>
      <c r="E6342" s="170">
        <v>2840</v>
      </c>
      <c r="F6342" s="170">
        <v>3</v>
      </c>
      <c r="G6342" s="171">
        <v>6</v>
      </c>
      <c r="H6342" s="170" t="s">
        <v>1053</v>
      </c>
      <c r="I6342" s="171">
        <v>21.99</v>
      </c>
      <c r="J6342" s="169">
        <v>8</v>
      </c>
      <c r="K6342" s="154" cm="1">
        <f t="array" ref="K6342">ROUND(
IF(C6342="Beer",
SUM(LOOKUP(2,1/(SRP!$B$8:$B$10&lt;=E6342)/(SRP!$C$8:$C$10&gt;=E6342),SRP!$D$8:$D$10)*(G6342/100)*(E6342/1000)),
IF(C6342="Spirits",
SUM(LOOKUP(2,1/(SRP!$B$2:$B$7&lt;=E6342)/(SRP!$C$2:$C$7&gt;=E6342),SRP!$D$2:$D$7)*(G6342/100)*(E6342/1000)),
IF(AND(C6342="Wine",D6342="Fortified Wines"),
SUM(LOOKUP(2,1/(SRP!$B$26:$B$29&lt;=E6342)/(SRP!$C$26:$C$29&gt;=E6342),SRP!$D$26:$D$29)*(G6342/100)*(E6342/1000)),
IF(C6342="Wine",
SUM(LOOKUP(2,1/(SRP!$B$21:$B$25&lt;=E6342)/(SRP!$C$21:$C$25&gt;=E6342),SRP!$D$21:$D$25)*(G6342/100)*(E6342/1000)),
IF(AND(C6342="Ready to Drink",D6342="RTD-One Pour Cocktail&gt;7%&lt;=14.5"),
SUM(LOOKUP(2,1/(SRP!$B$16:$B$20&lt;=E6342)/(SRP!$C$16:$C$20&gt;=E6342),SRP!$D$16:$D$20)*(G6342/100)*(E6342/1000)),
IF(C6342="Ready to Drink",
SUM(LOOKUP(2,1/(SRP!$B$11:$B$15&lt;=E6342)/(SRP!$C$11:$C$15&gt;=E6342),SRP!$D$11:$D$15)*(G6342/100)*(E6342/1000)),
0)))))),2)</f>
        <v>13.3</v>
      </c>
      <c r="L6342" s="173" t="str">
        <f t="shared" si="99"/>
        <v>Ready to Drink2840</v>
      </c>
      <c r="M6342" s="154">
        <f>VLOOKUP(L6342,'Slope %'!C:D,2,0)</f>
        <v>0.1</v>
      </c>
    </row>
    <row r="6343" spans="1:13" x14ac:dyDescent="0.25">
      <c r="A6343" s="169">
        <v>65858</v>
      </c>
      <c r="B6343" s="170" t="s">
        <v>4670</v>
      </c>
      <c r="C6343" s="170" t="s">
        <v>11</v>
      </c>
      <c r="D6343" s="170" t="s">
        <v>1406</v>
      </c>
      <c r="E6343" s="170">
        <v>473</v>
      </c>
      <c r="F6343" s="170">
        <v>24</v>
      </c>
      <c r="G6343" s="171">
        <v>5</v>
      </c>
      <c r="H6343" s="170" t="s">
        <v>1053</v>
      </c>
      <c r="I6343" s="171">
        <v>5.49</v>
      </c>
      <c r="J6343" s="169">
        <v>1</v>
      </c>
      <c r="K6343" s="154" cm="1">
        <f t="array" ref="K6343">ROUND(
IF(C6343="Beer",
SUM(LOOKUP(2,1/(SRP!$B$8:$B$10&lt;=E6343)/(SRP!$C$8:$C$10&gt;=E6343),SRP!$D$8:$D$10)*(G6343/100)*(E6343/1000)),
IF(C6343="Spirits",
SUM(LOOKUP(2,1/(SRP!$B$2:$B$7&lt;=E6343)/(SRP!$C$2:$C$7&gt;=E6343),SRP!$D$2:$D$7)*(G6343/100)*(E6343/1000)),
IF(AND(C6343="Wine",D6343="Fortified Wines"),
SUM(LOOKUP(2,1/(SRP!$B$26:$B$29&lt;=E6343)/(SRP!$C$26:$C$29&gt;=E6343),SRP!$D$26:$D$29)*(G6343/100)*(E6343/1000)),
IF(C6343="Wine",
SUM(LOOKUP(2,1/(SRP!$B$21:$B$25&lt;=E6343)/(SRP!$C$21:$C$25&gt;=E6343),SRP!$D$21:$D$25)*(G6343/100)*(E6343/1000)),
IF(AND(C6343="Ready to Drink",D6343="RTD-One Pour Cocktail&gt;7%&lt;=14.5"),
SUM(LOOKUP(2,1/(SRP!$B$16:$B$20&lt;=E6343)/(SRP!$C$16:$C$20&gt;=E6343),SRP!$D$16:$D$20)*(G6343/100)*(E6343/1000)),
IF(C6343="Ready to Drink",
SUM(LOOKUP(2,1/(SRP!$B$11:$B$15&lt;=E6343)/(SRP!$C$11:$C$15&gt;=E6343),SRP!$D$11:$D$15)*(G6343/100)*(E6343/1000)),
0)))))),2)</f>
        <v>1.85</v>
      </c>
      <c r="L6343" s="173" t="str">
        <f t="shared" si="99"/>
        <v>Beer473</v>
      </c>
      <c r="M6343" s="154">
        <f>VLOOKUP(L6343,'Slope %'!C:D,2,0)</f>
        <v>0.12</v>
      </c>
    </row>
    <row r="6344" spans="1:13" x14ac:dyDescent="0.25">
      <c r="A6344" s="169">
        <v>65862</v>
      </c>
      <c r="B6344" s="170" t="s">
        <v>4671</v>
      </c>
      <c r="C6344" s="170" t="s">
        <v>24</v>
      </c>
      <c r="D6344" s="170" t="s">
        <v>34</v>
      </c>
      <c r="E6344" s="170">
        <v>750</v>
      </c>
      <c r="F6344" s="170">
        <v>12</v>
      </c>
      <c r="G6344" s="171">
        <v>14</v>
      </c>
      <c r="H6344" s="170" t="s">
        <v>96</v>
      </c>
      <c r="I6344" s="171">
        <v>19.989999999999998</v>
      </c>
      <c r="J6344" s="169">
        <v>1</v>
      </c>
      <c r="K6344" s="154" cm="1">
        <f t="array" ref="K6344">ROUND(
IF(C6344="Beer",
SUM(LOOKUP(2,1/(SRP!$B$8:$B$10&lt;=E6344)/(SRP!$C$8:$C$10&gt;=E6344),SRP!$D$8:$D$10)*(G6344/100)*(E6344/1000)),
IF(C6344="Spirits",
SUM(LOOKUP(2,1/(SRP!$B$2:$B$7&lt;=E6344)/(SRP!$C$2:$C$7&gt;=E6344),SRP!$D$2:$D$7)*(G6344/100)*(E6344/1000)),
IF(AND(C6344="Wine",D6344="Fortified Wines"),
SUM(LOOKUP(2,1/(SRP!$B$26:$B$29&lt;=E6344)/(SRP!$C$26:$C$29&gt;=E6344),SRP!$D$26:$D$29)*(G6344/100)*(E6344/1000)),
IF(C6344="Wine",
SUM(LOOKUP(2,1/(SRP!$B$21:$B$25&lt;=E6344)/(SRP!$C$21:$C$25&gt;=E6344),SRP!$D$21:$D$25)*(G6344/100)*(E6344/1000)),
IF(AND(C6344="Ready to Drink",D6344="RTD-One Pour Cocktail&gt;7%&lt;=14.5"),
SUM(LOOKUP(2,1/(SRP!$B$16:$B$20&lt;=E6344)/(SRP!$C$16:$C$20&gt;=E6344),SRP!$D$16:$D$20)*(G6344/100)*(E6344/1000)),
IF(C6344="Ready to Drink",
SUM(LOOKUP(2,1/(SRP!$B$11:$B$15&lt;=E6344)/(SRP!$C$11:$C$15&gt;=E6344),SRP!$D$11:$D$15)*(G6344/100)*(E6344/1000)),
0)))))),2)</f>
        <v>8.1999999999999993</v>
      </c>
      <c r="L6344" s="173" t="str">
        <f t="shared" si="99"/>
        <v>Wine750</v>
      </c>
      <c r="M6344" s="154">
        <f>VLOOKUP(L6344,'Slope %'!C:D,2,0)</f>
        <v>0.1</v>
      </c>
    </row>
    <row r="6345" spans="1:13" x14ac:dyDescent="0.25">
      <c r="A6345" s="169">
        <v>65892</v>
      </c>
      <c r="B6345" s="170" t="s">
        <v>4672</v>
      </c>
      <c r="C6345" s="170" t="s">
        <v>11</v>
      </c>
      <c r="D6345" s="170" t="s">
        <v>12</v>
      </c>
      <c r="E6345" s="170">
        <v>1892</v>
      </c>
      <c r="F6345" s="170">
        <v>6</v>
      </c>
      <c r="G6345" s="171">
        <v>4.5</v>
      </c>
      <c r="H6345" s="170" t="s">
        <v>2190</v>
      </c>
      <c r="I6345" s="171">
        <v>17.989999999999998</v>
      </c>
      <c r="J6345" s="169">
        <v>4</v>
      </c>
      <c r="K6345" s="154" cm="1">
        <f t="array" ref="K6345">ROUND(
IF(C6345="Beer",
SUM(LOOKUP(2,1/(SRP!$B$8:$B$10&lt;=E6345)/(SRP!$C$8:$C$10&gt;=E6345),SRP!$D$8:$D$10)*(G6345/100)*(E6345/1000)),
IF(C6345="Spirits",
SUM(LOOKUP(2,1/(SRP!$B$2:$B$7&lt;=E6345)/(SRP!$C$2:$C$7&gt;=E6345),SRP!$D$2:$D$7)*(G6345/100)*(E6345/1000)),
IF(AND(C6345="Wine",D6345="Fortified Wines"),
SUM(LOOKUP(2,1/(SRP!$B$26:$B$29&lt;=E6345)/(SRP!$C$26:$C$29&gt;=E6345),SRP!$D$26:$D$29)*(G6345/100)*(E6345/1000)),
IF(C6345="Wine",
SUM(LOOKUP(2,1/(SRP!$B$21:$B$25&lt;=E6345)/(SRP!$C$21:$C$25&gt;=E6345),SRP!$D$21:$D$25)*(G6345/100)*(E6345/1000)),
IF(AND(C6345="Ready to Drink",D6345="RTD-One Pour Cocktail&gt;7%&lt;=14.5"),
SUM(LOOKUP(2,1/(SRP!$B$16:$B$20&lt;=E6345)/(SRP!$C$16:$C$20&gt;=E6345),SRP!$D$16:$D$20)*(G6345/100)*(E6345/1000)),
IF(C6345="Ready to Drink",
SUM(LOOKUP(2,1/(SRP!$B$11:$B$15&lt;=E6345)/(SRP!$C$11:$C$15&gt;=E6345),SRP!$D$11:$D$15)*(G6345/100)*(E6345/1000)),
0)))))),2)</f>
        <v>6.65</v>
      </c>
      <c r="L6345" s="173" t="str">
        <f t="shared" si="99"/>
        <v>Beer1892</v>
      </c>
      <c r="M6345" s="154">
        <f>VLOOKUP(L6345,'Slope %'!C:D,2,0)</f>
        <v>0.1</v>
      </c>
    </row>
    <row r="6346" spans="1:13" x14ac:dyDescent="0.25">
      <c r="A6346" s="169">
        <v>65892</v>
      </c>
      <c r="B6346" s="170" t="s">
        <v>4672</v>
      </c>
      <c r="C6346" s="170" t="s">
        <v>11</v>
      </c>
      <c r="D6346" s="170" t="s">
        <v>12</v>
      </c>
      <c r="E6346" s="170">
        <v>1892</v>
      </c>
      <c r="F6346" s="170">
        <v>6</v>
      </c>
      <c r="G6346" s="171">
        <v>4.5</v>
      </c>
      <c r="H6346" s="170" t="s">
        <v>2190</v>
      </c>
      <c r="I6346" s="171">
        <v>17.989999999999998</v>
      </c>
      <c r="J6346" s="169">
        <v>4</v>
      </c>
      <c r="K6346" s="154" cm="1">
        <f t="array" ref="K6346">ROUND(
IF(C6346="Beer",
SUM(LOOKUP(2,1/(SRP!$B$8:$B$10&lt;=E6346)/(SRP!$C$8:$C$10&gt;=E6346),SRP!$D$8:$D$10)*(G6346/100)*(E6346/1000)),
IF(C6346="Spirits",
SUM(LOOKUP(2,1/(SRP!$B$2:$B$7&lt;=E6346)/(SRP!$C$2:$C$7&gt;=E6346),SRP!$D$2:$D$7)*(G6346/100)*(E6346/1000)),
IF(AND(C6346="Wine",D6346="Fortified Wines"),
SUM(LOOKUP(2,1/(SRP!$B$26:$B$29&lt;=E6346)/(SRP!$C$26:$C$29&gt;=E6346),SRP!$D$26:$D$29)*(G6346/100)*(E6346/1000)),
IF(C6346="Wine",
SUM(LOOKUP(2,1/(SRP!$B$21:$B$25&lt;=E6346)/(SRP!$C$21:$C$25&gt;=E6346),SRP!$D$21:$D$25)*(G6346/100)*(E6346/1000)),
IF(AND(C6346="Ready to Drink",D6346="RTD-One Pour Cocktail&gt;7%&lt;=14.5"),
SUM(LOOKUP(2,1/(SRP!$B$16:$B$20&lt;=E6346)/(SRP!$C$16:$C$20&gt;=E6346),SRP!$D$16:$D$20)*(G6346/100)*(E6346/1000)),
IF(C6346="Ready to Drink",
SUM(LOOKUP(2,1/(SRP!$B$11:$B$15&lt;=E6346)/(SRP!$C$11:$C$15&gt;=E6346),SRP!$D$11:$D$15)*(G6346/100)*(E6346/1000)),
0)))))),2)</f>
        <v>6.65</v>
      </c>
      <c r="L6346" s="173" t="str">
        <f t="shared" si="99"/>
        <v>Beer1892</v>
      </c>
      <c r="M6346" s="154">
        <f>VLOOKUP(L6346,'Slope %'!C:D,2,0)</f>
        <v>0.1</v>
      </c>
    </row>
    <row r="6347" spans="1:13" x14ac:dyDescent="0.25">
      <c r="A6347" s="169">
        <v>65899</v>
      </c>
      <c r="B6347" s="170" t="s">
        <v>4673</v>
      </c>
      <c r="C6347" s="170" t="s">
        <v>263</v>
      </c>
      <c r="D6347" s="170" t="s">
        <v>264</v>
      </c>
      <c r="E6347" s="170">
        <v>473</v>
      </c>
      <c r="F6347" s="170">
        <v>24</v>
      </c>
      <c r="G6347" s="171">
        <v>5</v>
      </c>
      <c r="H6347" s="170" t="s">
        <v>3445</v>
      </c>
      <c r="I6347" s="171">
        <v>5.7</v>
      </c>
      <c r="J6347" s="169">
        <v>1</v>
      </c>
      <c r="K6347" s="154" cm="1">
        <f t="array" ref="K6347">ROUND(
IF(C6347="Beer",
SUM(LOOKUP(2,1/(SRP!$B$8:$B$10&lt;=E6347)/(SRP!$C$8:$C$10&gt;=E6347),SRP!$D$8:$D$10)*(G6347/100)*(E6347/1000)),
IF(C6347="Spirits",
SUM(LOOKUP(2,1/(SRP!$B$2:$B$7&lt;=E6347)/(SRP!$C$2:$C$7&gt;=E6347),SRP!$D$2:$D$7)*(G6347/100)*(E6347/1000)),
IF(AND(C6347="Wine",D6347="Fortified Wines"),
SUM(LOOKUP(2,1/(SRP!$B$26:$B$29&lt;=E6347)/(SRP!$C$26:$C$29&gt;=E6347),SRP!$D$26:$D$29)*(G6347/100)*(E6347/1000)),
IF(C6347="Wine",
SUM(LOOKUP(2,1/(SRP!$B$21:$B$25&lt;=E6347)/(SRP!$C$21:$C$25&gt;=E6347),SRP!$D$21:$D$25)*(G6347/100)*(E6347/1000)),
IF(AND(C6347="Ready to Drink",D6347="RTD-One Pour Cocktail&gt;7%&lt;=14.5"),
SUM(LOOKUP(2,1/(SRP!$B$16:$B$20&lt;=E6347)/(SRP!$C$16:$C$20&gt;=E6347),SRP!$D$16:$D$20)*(G6347/100)*(E6347/1000)),
IF(C6347="Ready to Drink",
SUM(LOOKUP(2,1/(SRP!$B$11:$B$15&lt;=E6347)/(SRP!$C$11:$C$15&gt;=E6347),SRP!$D$11:$D$15)*(G6347/100)*(E6347/1000)),
0)))))),2)</f>
        <v>1.96</v>
      </c>
      <c r="L6347" s="173" t="str">
        <f t="shared" si="99"/>
        <v>Ready to Drink473</v>
      </c>
      <c r="M6347" s="154">
        <f>VLOOKUP(L6347,'Slope %'!C:D,2,0)</f>
        <v>0.12</v>
      </c>
    </row>
    <row r="6348" spans="1:13" x14ac:dyDescent="0.25">
      <c r="A6348" s="169">
        <v>65899</v>
      </c>
      <c r="B6348" s="170" t="s">
        <v>4673</v>
      </c>
      <c r="C6348" s="170" t="s">
        <v>263</v>
      </c>
      <c r="D6348" s="170" t="s">
        <v>264</v>
      </c>
      <c r="E6348" s="170">
        <v>473</v>
      </c>
      <c r="F6348" s="170">
        <v>24</v>
      </c>
      <c r="G6348" s="171">
        <v>5</v>
      </c>
      <c r="H6348" s="170" t="s">
        <v>1407</v>
      </c>
      <c r="I6348" s="171">
        <v>5.7</v>
      </c>
      <c r="J6348" s="169">
        <v>1</v>
      </c>
      <c r="K6348" s="154" cm="1">
        <f t="array" ref="K6348">ROUND(
IF(C6348="Beer",
SUM(LOOKUP(2,1/(SRP!$B$8:$B$10&lt;=E6348)/(SRP!$C$8:$C$10&gt;=E6348),SRP!$D$8:$D$10)*(G6348/100)*(E6348/1000)),
IF(C6348="Spirits",
SUM(LOOKUP(2,1/(SRP!$B$2:$B$7&lt;=E6348)/(SRP!$C$2:$C$7&gt;=E6348),SRP!$D$2:$D$7)*(G6348/100)*(E6348/1000)),
IF(AND(C6348="Wine",D6348="Fortified Wines"),
SUM(LOOKUP(2,1/(SRP!$B$26:$B$29&lt;=E6348)/(SRP!$C$26:$C$29&gt;=E6348),SRP!$D$26:$D$29)*(G6348/100)*(E6348/1000)),
IF(C6348="Wine",
SUM(LOOKUP(2,1/(SRP!$B$21:$B$25&lt;=E6348)/(SRP!$C$21:$C$25&gt;=E6348),SRP!$D$21:$D$25)*(G6348/100)*(E6348/1000)),
IF(AND(C6348="Ready to Drink",D6348="RTD-One Pour Cocktail&gt;7%&lt;=14.5"),
SUM(LOOKUP(2,1/(SRP!$B$16:$B$20&lt;=E6348)/(SRP!$C$16:$C$20&gt;=E6348),SRP!$D$16:$D$20)*(G6348/100)*(E6348/1000)),
IF(C6348="Ready to Drink",
SUM(LOOKUP(2,1/(SRP!$B$11:$B$15&lt;=E6348)/(SRP!$C$11:$C$15&gt;=E6348),SRP!$D$11:$D$15)*(G6348/100)*(E6348/1000)),
0)))))),2)</f>
        <v>1.96</v>
      </c>
      <c r="L6348" s="173" t="str">
        <f t="shared" si="99"/>
        <v>Ready to Drink473</v>
      </c>
      <c r="M6348" s="154">
        <f>VLOOKUP(L6348,'Slope %'!C:D,2,0)</f>
        <v>0.12</v>
      </c>
    </row>
    <row r="6349" spans="1:13" x14ac:dyDescent="0.25">
      <c r="A6349" s="169">
        <v>65909</v>
      </c>
      <c r="B6349" s="170" t="s">
        <v>4674</v>
      </c>
      <c r="C6349" s="170" t="s">
        <v>11</v>
      </c>
      <c r="D6349" s="170" t="s">
        <v>12</v>
      </c>
      <c r="E6349" s="170">
        <v>3784</v>
      </c>
      <c r="F6349" s="170">
        <v>3</v>
      </c>
      <c r="G6349" s="171">
        <v>5</v>
      </c>
      <c r="H6349" s="170" t="s">
        <v>1053</v>
      </c>
      <c r="I6349" s="171">
        <v>28.99</v>
      </c>
      <c r="J6349" s="169">
        <v>8</v>
      </c>
      <c r="K6349" s="154" cm="1">
        <f t="array" ref="K6349">ROUND(
IF(C6349="Beer",
SUM(LOOKUP(2,1/(SRP!$B$8:$B$10&lt;=E6349)/(SRP!$C$8:$C$10&gt;=E6349),SRP!$D$8:$D$10)*(G6349/100)*(E6349/1000)),
IF(C6349="Spirits",
SUM(LOOKUP(2,1/(SRP!$B$2:$B$7&lt;=E6349)/(SRP!$C$2:$C$7&gt;=E6349),SRP!$D$2:$D$7)*(G6349/100)*(E6349/1000)),
IF(AND(C6349="Wine",D6349="Fortified Wines"),
SUM(LOOKUP(2,1/(SRP!$B$26:$B$29&lt;=E6349)/(SRP!$C$26:$C$29&gt;=E6349),SRP!$D$26:$D$29)*(G6349/100)*(E6349/1000)),
IF(C6349="Wine",
SUM(LOOKUP(2,1/(SRP!$B$21:$B$25&lt;=E6349)/(SRP!$C$21:$C$25&gt;=E6349),SRP!$D$21:$D$25)*(G6349/100)*(E6349/1000)),
IF(AND(C6349="Ready to Drink",D6349="RTD-One Pour Cocktail&gt;7%&lt;=14.5"),
SUM(LOOKUP(2,1/(SRP!$B$16:$B$20&lt;=E6349)/(SRP!$C$16:$C$20&gt;=E6349),SRP!$D$16:$D$20)*(G6349/100)*(E6349/1000)),
IF(C6349="Ready to Drink",
SUM(LOOKUP(2,1/(SRP!$B$11:$B$15&lt;=E6349)/(SRP!$C$11:$C$15&gt;=E6349),SRP!$D$11:$D$15)*(G6349/100)*(E6349/1000)),
0)))))),2)</f>
        <v>14.77</v>
      </c>
      <c r="L6349" s="173" t="str">
        <f t="shared" si="99"/>
        <v>Beer3784</v>
      </c>
      <c r="M6349" s="154">
        <f>VLOOKUP(L6349,'Slope %'!C:D,2,0)</f>
        <v>7.0000000000000007E-2</v>
      </c>
    </row>
    <row r="6350" spans="1:13" x14ac:dyDescent="0.25">
      <c r="A6350" s="169">
        <v>65909</v>
      </c>
      <c r="B6350" s="170" t="s">
        <v>4674</v>
      </c>
      <c r="C6350" s="170" t="s">
        <v>11</v>
      </c>
      <c r="D6350" s="170" t="s">
        <v>12</v>
      </c>
      <c r="E6350" s="170">
        <v>3784</v>
      </c>
      <c r="F6350" s="170">
        <v>3</v>
      </c>
      <c r="G6350" s="171">
        <v>5</v>
      </c>
      <c r="H6350" s="170" t="s">
        <v>1053</v>
      </c>
      <c r="I6350" s="171">
        <v>28.99</v>
      </c>
      <c r="J6350" s="169">
        <v>8</v>
      </c>
      <c r="K6350" s="154" cm="1">
        <f t="array" ref="K6350">ROUND(
IF(C6350="Beer",
SUM(LOOKUP(2,1/(SRP!$B$8:$B$10&lt;=E6350)/(SRP!$C$8:$C$10&gt;=E6350),SRP!$D$8:$D$10)*(G6350/100)*(E6350/1000)),
IF(C6350="Spirits",
SUM(LOOKUP(2,1/(SRP!$B$2:$B$7&lt;=E6350)/(SRP!$C$2:$C$7&gt;=E6350),SRP!$D$2:$D$7)*(G6350/100)*(E6350/1000)),
IF(AND(C6350="Wine",D6350="Fortified Wines"),
SUM(LOOKUP(2,1/(SRP!$B$26:$B$29&lt;=E6350)/(SRP!$C$26:$C$29&gt;=E6350),SRP!$D$26:$D$29)*(G6350/100)*(E6350/1000)),
IF(C6350="Wine",
SUM(LOOKUP(2,1/(SRP!$B$21:$B$25&lt;=E6350)/(SRP!$C$21:$C$25&gt;=E6350),SRP!$D$21:$D$25)*(G6350/100)*(E6350/1000)),
IF(AND(C6350="Ready to Drink",D6350="RTD-One Pour Cocktail&gt;7%&lt;=14.5"),
SUM(LOOKUP(2,1/(SRP!$B$16:$B$20&lt;=E6350)/(SRP!$C$16:$C$20&gt;=E6350),SRP!$D$16:$D$20)*(G6350/100)*(E6350/1000)),
IF(C6350="Ready to Drink",
SUM(LOOKUP(2,1/(SRP!$B$11:$B$15&lt;=E6350)/(SRP!$C$11:$C$15&gt;=E6350),SRP!$D$11:$D$15)*(G6350/100)*(E6350/1000)),
0)))))),2)</f>
        <v>14.77</v>
      </c>
      <c r="L6350" s="173" t="str">
        <f t="shared" si="99"/>
        <v>Beer3784</v>
      </c>
      <c r="M6350" s="154">
        <f>VLOOKUP(L6350,'Slope %'!C:D,2,0)</f>
        <v>7.0000000000000007E-2</v>
      </c>
    </row>
    <row r="6351" spans="1:13" x14ac:dyDescent="0.25">
      <c r="A6351" s="169">
        <v>65917</v>
      </c>
      <c r="B6351" s="170" t="s">
        <v>4675</v>
      </c>
      <c r="C6351" s="170" t="s">
        <v>263</v>
      </c>
      <c r="D6351" s="170" t="s">
        <v>332</v>
      </c>
      <c r="E6351" s="170">
        <v>852</v>
      </c>
      <c r="F6351" s="170">
        <v>6</v>
      </c>
      <c r="G6351" s="171">
        <v>6</v>
      </c>
      <c r="H6351" s="170" t="s">
        <v>222</v>
      </c>
      <c r="I6351" s="171">
        <v>8</v>
      </c>
      <c r="J6351" s="169">
        <v>4</v>
      </c>
      <c r="K6351" s="154" cm="1">
        <f t="array" ref="K6351">ROUND(
IF(C6351="Beer",
SUM(LOOKUP(2,1/(SRP!$B$8:$B$10&lt;=E6351)/(SRP!$C$8:$C$10&gt;=E6351),SRP!$D$8:$D$10)*(G6351/100)*(E6351/1000)),
IF(C6351="Spirits",
SUM(LOOKUP(2,1/(SRP!$B$2:$B$7&lt;=E6351)/(SRP!$C$2:$C$7&gt;=E6351),SRP!$D$2:$D$7)*(G6351/100)*(E6351/1000)),
IF(AND(C6351="Wine",D6351="Fortified Wines"),
SUM(LOOKUP(2,1/(SRP!$B$26:$B$29&lt;=E6351)/(SRP!$C$26:$C$29&gt;=E6351),SRP!$D$26:$D$29)*(G6351/100)*(E6351/1000)),
IF(C6351="Wine",
SUM(LOOKUP(2,1/(SRP!$B$21:$B$25&lt;=E6351)/(SRP!$C$21:$C$25&gt;=E6351),SRP!$D$21:$D$25)*(G6351/100)*(E6351/1000)),
IF(AND(C6351="Ready to Drink",D6351="RTD-One Pour Cocktail&gt;7%&lt;=14.5"),
SUM(LOOKUP(2,1/(SRP!$B$16:$B$20&lt;=E6351)/(SRP!$C$16:$C$20&gt;=E6351),SRP!$D$16:$D$20)*(G6351/100)*(E6351/1000)),
IF(C6351="Ready to Drink",
SUM(LOOKUP(2,1/(SRP!$B$11:$B$15&lt;=E6351)/(SRP!$C$11:$C$15&gt;=E6351),SRP!$D$11:$D$15)*(G6351/100)*(E6351/1000)),
0)))))),2)</f>
        <v>3.99</v>
      </c>
      <c r="L6351" s="173" t="str">
        <f t="shared" si="99"/>
        <v>Ready to Drink852</v>
      </c>
      <c r="M6351" s="154">
        <f>VLOOKUP(L6351,'Slope %'!C:D,2,0)</f>
        <v>0.12</v>
      </c>
    </row>
    <row r="6352" spans="1:13" x14ac:dyDescent="0.25">
      <c r="A6352" s="169">
        <v>65929</v>
      </c>
      <c r="B6352" s="170" t="s">
        <v>4676</v>
      </c>
      <c r="C6352" s="170" t="s">
        <v>263</v>
      </c>
      <c r="D6352" s="170" t="s">
        <v>332</v>
      </c>
      <c r="E6352" s="170">
        <v>2840</v>
      </c>
      <c r="F6352" s="170">
        <v>3</v>
      </c>
      <c r="G6352" s="171">
        <v>6.9</v>
      </c>
      <c r="H6352" s="170" t="s">
        <v>1053</v>
      </c>
      <c r="I6352" s="171">
        <v>24.99</v>
      </c>
      <c r="J6352" s="169">
        <v>8</v>
      </c>
      <c r="K6352" s="154" cm="1">
        <f t="array" ref="K6352">ROUND(
IF(C6352="Beer",
SUM(LOOKUP(2,1/(SRP!$B$8:$B$10&lt;=E6352)/(SRP!$C$8:$C$10&gt;=E6352),SRP!$D$8:$D$10)*(G6352/100)*(E6352/1000)),
IF(C6352="Spirits",
SUM(LOOKUP(2,1/(SRP!$B$2:$B$7&lt;=E6352)/(SRP!$C$2:$C$7&gt;=E6352),SRP!$D$2:$D$7)*(G6352/100)*(E6352/1000)),
IF(AND(C6352="Wine",D6352="Fortified Wines"),
SUM(LOOKUP(2,1/(SRP!$B$26:$B$29&lt;=E6352)/(SRP!$C$26:$C$29&gt;=E6352),SRP!$D$26:$D$29)*(G6352/100)*(E6352/1000)),
IF(C6352="Wine",
SUM(LOOKUP(2,1/(SRP!$B$21:$B$25&lt;=E6352)/(SRP!$C$21:$C$25&gt;=E6352),SRP!$D$21:$D$25)*(G6352/100)*(E6352/1000)),
IF(AND(C6352="Ready to Drink",D6352="RTD-One Pour Cocktail&gt;7%&lt;=14.5"),
SUM(LOOKUP(2,1/(SRP!$B$16:$B$20&lt;=E6352)/(SRP!$C$16:$C$20&gt;=E6352),SRP!$D$16:$D$20)*(G6352/100)*(E6352/1000)),
IF(C6352="Ready to Drink",
SUM(LOOKUP(2,1/(SRP!$B$11:$B$15&lt;=E6352)/(SRP!$C$11:$C$15&gt;=E6352),SRP!$D$11:$D$15)*(G6352/100)*(E6352/1000)),
0)))))),2)</f>
        <v>15.3</v>
      </c>
      <c r="L6352" s="173" t="str">
        <f t="shared" si="99"/>
        <v>Ready to Drink2840</v>
      </c>
      <c r="M6352" s="154">
        <f>VLOOKUP(L6352,'Slope %'!C:D,2,0)</f>
        <v>0.1</v>
      </c>
    </row>
    <row r="6353" spans="1:13" x14ac:dyDescent="0.25">
      <c r="A6353" s="169">
        <v>65929</v>
      </c>
      <c r="B6353" s="170" t="s">
        <v>4676</v>
      </c>
      <c r="C6353" s="170" t="s">
        <v>263</v>
      </c>
      <c r="D6353" s="170" t="s">
        <v>332</v>
      </c>
      <c r="E6353" s="170">
        <v>2840</v>
      </c>
      <c r="F6353" s="170">
        <v>3</v>
      </c>
      <c r="G6353" s="171">
        <v>6.9</v>
      </c>
      <c r="H6353" s="170" t="s">
        <v>1053</v>
      </c>
      <c r="I6353" s="171">
        <v>24.99</v>
      </c>
      <c r="J6353" s="169">
        <v>8</v>
      </c>
      <c r="K6353" s="154" cm="1">
        <f t="array" ref="K6353">ROUND(
IF(C6353="Beer",
SUM(LOOKUP(2,1/(SRP!$B$8:$B$10&lt;=E6353)/(SRP!$C$8:$C$10&gt;=E6353),SRP!$D$8:$D$10)*(G6353/100)*(E6353/1000)),
IF(C6353="Spirits",
SUM(LOOKUP(2,1/(SRP!$B$2:$B$7&lt;=E6353)/(SRP!$C$2:$C$7&gt;=E6353),SRP!$D$2:$D$7)*(G6353/100)*(E6353/1000)),
IF(AND(C6353="Wine",D6353="Fortified Wines"),
SUM(LOOKUP(2,1/(SRP!$B$26:$B$29&lt;=E6353)/(SRP!$C$26:$C$29&gt;=E6353),SRP!$D$26:$D$29)*(G6353/100)*(E6353/1000)),
IF(C6353="Wine",
SUM(LOOKUP(2,1/(SRP!$B$21:$B$25&lt;=E6353)/(SRP!$C$21:$C$25&gt;=E6353),SRP!$D$21:$D$25)*(G6353/100)*(E6353/1000)),
IF(AND(C6353="Ready to Drink",D6353="RTD-One Pour Cocktail&gt;7%&lt;=14.5"),
SUM(LOOKUP(2,1/(SRP!$B$16:$B$20&lt;=E6353)/(SRP!$C$16:$C$20&gt;=E6353),SRP!$D$16:$D$20)*(G6353/100)*(E6353/1000)),
IF(C6353="Ready to Drink",
SUM(LOOKUP(2,1/(SRP!$B$11:$B$15&lt;=E6353)/(SRP!$C$11:$C$15&gt;=E6353),SRP!$D$11:$D$15)*(G6353/100)*(E6353/1000)),
0)))))),2)</f>
        <v>15.3</v>
      </c>
      <c r="L6353" s="173" t="str">
        <f t="shared" si="99"/>
        <v>Ready to Drink2840</v>
      </c>
      <c r="M6353" s="154">
        <f>VLOOKUP(L6353,'Slope %'!C:D,2,0)</f>
        <v>0.1</v>
      </c>
    </row>
    <row r="6354" spans="1:13" x14ac:dyDescent="0.25">
      <c r="A6354" s="169">
        <v>65941</v>
      </c>
      <c r="B6354" s="170" t="s">
        <v>4677</v>
      </c>
      <c r="C6354" s="170" t="s">
        <v>11</v>
      </c>
      <c r="D6354" s="170" t="s">
        <v>474</v>
      </c>
      <c r="E6354" s="170">
        <v>473</v>
      </c>
      <c r="F6354" s="170">
        <v>24</v>
      </c>
      <c r="G6354" s="171">
        <v>6.9</v>
      </c>
      <c r="H6354" s="170" t="s">
        <v>415</v>
      </c>
      <c r="I6354" s="171">
        <v>4.79</v>
      </c>
      <c r="J6354" s="169">
        <v>1</v>
      </c>
      <c r="K6354" s="154" cm="1">
        <f t="array" ref="K6354">ROUND(
IF(C6354="Beer",
SUM(LOOKUP(2,1/(SRP!$B$8:$B$10&lt;=E6354)/(SRP!$C$8:$C$10&gt;=E6354),SRP!$D$8:$D$10)*(G6354/100)*(E6354/1000)),
IF(C6354="Spirits",
SUM(LOOKUP(2,1/(SRP!$B$2:$B$7&lt;=E6354)/(SRP!$C$2:$C$7&gt;=E6354),SRP!$D$2:$D$7)*(G6354/100)*(E6354/1000)),
IF(AND(C6354="Wine",D6354="Fortified Wines"),
SUM(LOOKUP(2,1/(SRP!$B$26:$B$29&lt;=E6354)/(SRP!$C$26:$C$29&gt;=E6354),SRP!$D$26:$D$29)*(G6354/100)*(E6354/1000)),
IF(C6354="Wine",
SUM(LOOKUP(2,1/(SRP!$B$21:$B$25&lt;=E6354)/(SRP!$C$21:$C$25&gt;=E6354),SRP!$D$21:$D$25)*(G6354/100)*(E6354/1000)),
IF(AND(C6354="Ready to Drink",D6354="RTD-One Pour Cocktail&gt;7%&lt;=14.5"),
SUM(LOOKUP(2,1/(SRP!$B$16:$B$20&lt;=E6354)/(SRP!$C$16:$C$20&gt;=E6354),SRP!$D$16:$D$20)*(G6354/100)*(E6354/1000)),
IF(C6354="Ready to Drink",
SUM(LOOKUP(2,1/(SRP!$B$11:$B$15&lt;=E6354)/(SRP!$C$11:$C$15&gt;=E6354),SRP!$D$11:$D$15)*(G6354/100)*(E6354/1000)),
0)))))),2)</f>
        <v>2.5499999999999998</v>
      </c>
      <c r="L6354" s="173" t="str">
        <f t="shared" si="99"/>
        <v>Beer473</v>
      </c>
      <c r="M6354" s="154">
        <f>VLOOKUP(L6354,'Slope %'!C:D,2,0)</f>
        <v>0.12</v>
      </c>
    </row>
    <row r="6355" spans="1:13" x14ac:dyDescent="0.25">
      <c r="A6355" s="169">
        <v>65941</v>
      </c>
      <c r="B6355" s="170" t="s">
        <v>4677</v>
      </c>
      <c r="C6355" s="170" t="s">
        <v>11</v>
      </c>
      <c r="D6355" s="170" t="s">
        <v>474</v>
      </c>
      <c r="E6355" s="170">
        <v>473</v>
      </c>
      <c r="F6355" s="170">
        <v>24</v>
      </c>
      <c r="G6355" s="171">
        <v>6.9</v>
      </c>
      <c r="H6355" s="170" t="s">
        <v>415</v>
      </c>
      <c r="I6355" s="171">
        <v>4.79</v>
      </c>
      <c r="J6355" s="169">
        <v>1</v>
      </c>
      <c r="K6355" s="154" cm="1">
        <f t="array" ref="K6355">ROUND(
IF(C6355="Beer",
SUM(LOOKUP(2,1/(SRP!$B$8:$B$10&lt;=E6355)/(SRP!$C$8:$C$10&gt;=E6355),SRP!$D$8:$D$10)*(G6355/100)*(E6355/1000)),
IF(C6355="Spirits",
SUM(LOOKUP(2,1/(SRP!$B$2:$B$7&lt;=E6355)/(SRP!$C$2:$C$7&gt;=E6355),SRP!$D$2:$D$7)*(G6355/100)*(E6355/1000)),
IF(AND(C6355="Wine",D6355="Fortified Wines"),
SUM(LOOKUP(2,1/(SRP!$B$26:$B$29&lt;=E6355)/(SRP!$C$26:$C$29&gt;=E6355),SRP!$D$26:$D$29)*(G6355/100)*(E6355/1000)),
IF(C6355="Wine",
SUM(LOOKUP(2,1/(SRP!$B$21:$B$25&lt;=E6355)/(SRP!$C$21:$C$25&gt;=E6355),SRP!$D$21:$D$25)*(G6355/100)*(E6355/1000)),
IF(AND(C6355="Ready to Drink",D6355="RTD-One Pour Cocktail&gt;7%&lt;=14.5"),
SUM(LOOKUP(2,1/(SRP!$B$16:$B$20&lt;=E6355)/(SRP!$C$16:$C$20&gt;=E6355),SRP!$D$16:$D$20)*(G6355/100)*(E6355/1000)),
IF(C6355="Ready to Drink",
SUM(LOOKUP(2,1/(SRP!$B$11:$B$15&lt;=E6355)/(SRP!$C$11:$C$15&gt;=E6355),SRP!$D$11:$D$15)*(G6355/100)*(E6355/1000)),
0)))))),2)</f>
        <v>2.5499999999999998</v>
      </c>
      <c r="L6355" s="173" t="str">
        <f t="shared" si="99"/>
        <v>Beer473</v>
      </c>
      <c r="M6355" s="154">
        <f>VLOOKUP(L6355,'Slope %'!C:D,2,0)</f>
        <v>0.12</v>
      </c>
    </row>
    <row r="6356" spans="1:13" x14ac:dyDescent="0.25">
      <c r="A6356" s="169">
        <v>65997</v>
      </c>
      <c r="B6356" s="170" t="s">
        <v>4678</v>
      </c>
      <c r="C6356" s="170" t="s">
        <v>263</v>
      </c>
      <c r="D6356" s="170" t="s">
        <v>332</v>
      </c>
      <c r="E6356" s="170">
        <v>1420</v>
      </c>
      <c r="F6356" s="170">
        <v>6</v>
      </c>
      <c r="G6356" s="171">
        <v>5</v>
      </c>
      <c r="H6356" s="170" t="s">
        <v>402</v>
      </c>
      <c r="I6356" s="171">
        <v>13.99</v>
      </c>
      <c r="J6356" s="169">
        <v>4</v>
      </c>
      <c r="K6356" s="154" cm="1">
        <f t="array" ref="K6356">ROUND(
IF(C6356="Beer",
SUM(LOOKUP(2,1/(SRP!$B$8:$B$10&lt;=E6356)/(SRP!$C$8:$C$10&gt;=E6356),SRP!$D$8:$D$10)*(G6356/100)*(E6356/1000)),
IF(C6356="Spirits",
SUM(LOOKUP(2,1/(SRP!$B$2:$B$7&lt;=E6356)/(SRP!$C$2:$C$7&gt;=E6356),SRP!$D$2:$D$7)*(G6356/100)*(E6356/1000)),
IF(AND(C6356="Wine",D6356="Fortified Wines"),
SUM(LOOKUP(2,1/(SRP!$B$26:$B$29&lt;=E6356)/(SRP!$C$26:$C$29&gt;=E6356),SRP!$D$26:$D$29)*(G6356/100)*(E6356/1000)),
IF(C6356="Wine",
SUM(LOOKUP(2,1/(SRP!$B$21:$B$25&lt;=E6356)/(SRP!$C$21:$C$25&gt;=E6356),SRP!$D$21:$D$25)*(G6356/100)*(E6356/1000)),
IF(AND(C6356="Ready to Drink",D6356="RTD-One Pour Cocktail&gt;7%&lt;=14.5"),
SUM(LOOKUP(2,1/(SRP!$B$16:$B$20&lt;=E6356)/(SRP!$C$16:$C$20&gt;=E6356),SRP!$D$16:$D$20)*(G6356/100)*(E6356/1000)),
IF(C6356="Ready to Drink",
SUM(LOOKUP(2,1/(SRP!$B$11:$B$15&lt;=E6356)/(SRP!$C$11:$C$15&gt;=E6356),SRP!$D$11:$D$15)*(G6356/100)*(E6356/1000)),
0)))))),2)</f>
        <v>5.54</v>
      </c>
      <c r="L6356" s="173" t="str">
        <f t="shared" si="99"/>
        <v>Ready to Drink1420</v>
      </c>
      <c r="M6356" s="154">
        <f>VLOOKUP(L6356,'Slope %'!C:D,2,0)</f>
        <v>0.12</v>
      </c>
    </row>
    <row r="6357" spans="1:13" x14ac:dyDescent="0.25">
      <c r="A6357" s="169">
        <v>66000</v>
      </c>
      <c r="B6357" s="170" t="s">
        <v>4679</v>
      </c>
      <c r="C6357" s="170" t="s">
        <v>263</v>
      </c>
      <c r="D6357" s="170" t="s">
        <v>264</v>
      </c>
      <c r="E6357" s="170">
        <v>473</v>
      </c>
      <c r="F6357" s="170">
        <v>24</v>
      </c>
      <c r="G6357" s="171">
        <v>7</v>
      </c>
      <c r="H6357" s="170" t="s">
        <v>747</v>
      </c>
      <c r="I6357" s="171">
        <v>3.99</v>
      </c>
      <c r="J6357" s="169">
        <v>1</v>
      </c>
      <c r="K6357" s="154" cm="1">
        <f t="array" ref="K6357">ROUND(
IF(C6357="Beer",
SUM(LOOKUP(2,1/(SRP!$B$8:$B$10&lt;=E6357)/(SRP!$C$8:$C$10&gt;=E6357),SRP!$D$8:$D$10)*(G6357/100)*(E6357/1000)),
IF(C6357="Spirits",
SUM(LOOKUP(2,1/(SRP!$B$2:$B$7&lt;=E6357)/(SRP!$C$2:$C$7&gt;=E6357),SRP!$D$2:$D$7)*(G6357/100)*(E6357/1000)),
IF(AND(C6357="Wine",D6357="Fortified Wines"),
SUM(LOOKUP(2,1/(SRP!$B$26:$B$29&lt;=E6357)/(SRP!$C$26:$C$29&gt;=E6357),SRP!$D$26:$D$29)*(G6357/100)*(E6357/1000)),
IF(C6357="Wine",
SUM(LOOKUP(2,1/(SRP!$B$21:$B$25&lt;=E6357)/(SRP!$C$21:$C$25&gt;=E6357),SRP!$D$21:$D$25)*(G6357/100)*(E6357/1000)),
IF(AND(C6357="Ready to Drink",D6357="RTD-One Pour Cocktail&gt;7%&lt;=14.5"),
SUM(LOOKUP(2,1/(SRP!$B$16:$B$20&lt;=E6357)/(SRP!$C$16:$C$20&gt;=E6357),SRP!$D$16:$D$20)*(G6357/100)*(E6357/1000)),
IF(C6357="Ready to Drink",
SUM(LOOKUP(2,1/(SRP!$B$11:$B$15&lt;=E6357)/(SRP!$C$11:$C$15&gt;=E6357),SRP!$D$11:$D$15)*(G6357/100)*(E6357/1000)),
0)))))),2)</f>
        <v>2.74</v>
      </c>
      <c r="L6357" s="173" t="str">
        <f t="shared" si="99"/>
        <v>Ready to Drink473</v>
      </c>
      <c r="M6357" s="154">
        <f>VLOOKUP(L6357,'Slope %'!C:D,2,0)</f>
        <v>0.12</v>
      </c>
    </row>
    <row r="6358" spans="1:13" x14ac:dyDescent="0.25">
      <c r="A6358" s="169">
        <v>66000</v>
      </c>
      <c r="B6358" s="170" t="s">
        <v>4679</v>
      </c>
      <c r="C6358" s="170" t="s">
        <v>263</v>
      </c>
      <c r="D6358" s="170" t="s">
        <v>264</v>
      </c>
      <c r="E6358" s="170">
        <v>473</v>
      </c>
      <c r="F6358" s="170">
        <v>24</v>
      </c>
      <c r="G6358" s="171">
        <v>7</v>
      </c>
      <c r="H6358" s="170" t="s">
        <v>747</v>
      </c>
      <c r="I6358" s="171">
        <v>3.99</v>
      </c>
      <c r="J6358" s="169">
        <v>1</v>
      </c>
      <c r="K6358" s="154" cm="1">
        <f t="array" ref="K6358">ROUND(
IF(C6358="Beer",
SUM(LOOKUP(2,1/(SRP!$B$8:$B$10&lt;=E6358)/(SRP!$C$8:$C$10&gt;=E6358),SRP!$D$8:$D$10)*(G6358/100)*(E6358/1000)),
IF(C6358="Spirits",
SUM(LOOKUP(2,1/(SRP!$B$2:$B$7&lt;=E6358)/(SRP!$C$2:$C$7&gt;=E6358),SRP!$D$2:$D$7)*(G6358/100)*(E6358/1000)),
IF(AND(C6358="Wine",D6358="Fortified Wines"),
SUM(LOOKUP(2,1/(SRP!$B$26:$B$29&lt;=E6358)/(SRP!$C$26:$C$29&gt;=E6358),SRP!$D$26:$D$29)*(G6358/100)*(E6358/1000)),
IF(C6358="Wine",
SUM(LOOKUP(2,1/(SRP!$B$21:$B$25&lt;=E6358)/(SRP!$C$21:$C$25&gt;=E6358),SRP!$D$21:$D$25)*(G6358/100)*(E6358/1000)),
IF(AND(C6358="Ready to Drink",D6358="RTD-One Pour Cocktail&gt;7%&lt;=14.5"),
SUM(LOOKUP(2,1/(SRP!$B$16:$B$20&lt;=E6358)/(SRP!$C$16:$C$20&gt;=E6358),SRP!$D$16:$D$20)*(G6358/100)*(E6358/1000)),
IF(C6358="Ready to Drink",
SUM(LOOKUP(2,1/(SRP!$B$11:$B$15&lt;=E6358)/(SRP!$C$11:$C$15&gt;=E6358),SRP!$D$11:$D$15)*(G6358/100)*(E6358/1000)),
0)))))),2)</f>
        <v>2.74</v>
      </c>
      <c r="L6358" s="173" t="str">
        <f t="shared" si="99"/>
        <v>Ready to Drink473</v>
      </c>
      <c r="M6358" s="154">
        <f>VLOOKUP(L6358,'Slope %'!C:D,2,0)</f>
        <v>0.12</v>
      </c>
    </row>
    <row r="6359" spans="1:13" x14ac:dyDescent="0.25">
      <c r="A6359" s="169">
        <v>66004</v>
      </c>
      <c r="B6359" s="170" t="s">
        <v>4680</v>
      </c>
      <c r="C6359" s="170" t="s">
        <v>263</v>
      </c>
      <c r="D6359" s="170" t="s">
        <v>264</v>
      </c>
      <c r="E6359" s="170">
        <v>473</v>
      </c>
      <c r="F6359" s="170">
        <v>24</v>
      </c>
      <c r="G6359" s="171">
        <v>7</v>
      </c>
      <c r="H6359" s="170" t="s">
        <v>747</v>
      </c>
      <c r="I6359" s="171">
        <v>3.99</v>
      </c>
      <c r="J6359" s="169">
        <v>1</v>
      </c>
      <c r="K6359" s="154" cm="1">
        <f t="array" ref="K6359">ROUND(
IF(C6359="Beer",
SUM(LOOKUP(2,1/(SRP!$B$8:$B$10&lt;=E6359)/(SRP!$C$8:$C$10&gt;=E6359),SRP!$D$8:$D$10)*(G6359/100)*(E6359/1000)),
IF(C6359="Spirits",
SUM(LOOKUP(2,1/(SRP!$B$2:$B$7&lt;=E6359)/(SRP!$C$2:$C$7&gt;=E6359),SRP!$D$2:$D$7)*(G6359/100)*(E6359/1000)),
IF(AND(C6359="Wine",D6359="Fortified Wines"),
SUM(LOOKUP(2,1/(SRP!$B$26:$B$29&lt;=E6359)/(SRP!$C$26:$C$29&gt;=E6359),SRP!$D$26:$D$29)*(G6359/100)*(E6359/1000)),
IF(C6359="Wine",
SUM(LOOKUP(2,1/(SRP!$B$21:$B$25&lt;=E6359)/(SRP!$C$21:$C$25&gt;=E6359),SRP!$D$21:$D$25)*(G6359/100)*(E6359/1000)),
IF(AND(C6359="Ready to Drink",D6359="RTD-One Pour Cocktail&gt;7%&lt;=14.5"),
SUM(LOOKUP(2,1/(SRP!$B$16:$B$20&lt;=E6359)/(SRP!$C$16:$C$20&gt;=E6359),SRP!$D$16:$D$20)*(G6359/100)*(E6359/1000)),
IF(C6359="Ready to Drink",
SUM(LOOKUP(2,1/(SRP!$B$11:$B$15&lt;=E6359)/(SRP!$C$11:$C$15&gt;=E6359),SRP!$D$11:$D$15)*(G6359/100)*(E6359/1000)),
0)))))),2)</f>
        <v>2.74</v>
      </c>
      <c r="L6359" s="173" t="str">
        <f t="shared" si="99"/>
        <v>Ready to Drink473</v>
      </c>
      <c r="M6359" s="154">
        <f>VLOOKUP(L6359,'Slope %'!C:D,2,0)</f>
        <v>0.12</v>
      </c>
    </row>
    <row r="6360" spans="1:13" x14ac:dyDescent="0.25">
      <c r="A6360" s="169">
        <v>66004</v>
      </c>
      <c r="B6360" s="170" t="s">
        <v>4680</v>
      </c>
      <c r="C6360" s="170" t="s">
        <v>263</v>
      </c>
      <c r="D6360" s="170" t="s">
        <v>264</v>
      </c>
      <c r="E6360" s="170">
        <v>473</v>
      </c>
      <c r="F6360" s="170">
        <v>24</v>
      </c>
      <c r="G6360" s="171">
        <v>7</v>
      </c>
      <c r="H6360" s="170" t="s">
        <v>747</v>
      </c>
      <c r="I6360" s="171">
        <v>3.99</v>
      </c>
      <c r="J6360" s="169">
        <v>1</v>
      </c>
      <c r="K6360" s="154" cm="1">
        <f t="array" ref="K6360">ROUND(
IF(C6360="Beer",
SUM(LOOKUP(2,1/(SRP!$B$8:$B$10&lt;=E6360)/(SRP!$C$8:$C$10&gt;=E6360),SRP!$D$8:$D$10)*(G6360/100)*(E6360/1000)),
IF(C6360="Spirits",
SUM(LOOKUP(2,1/(SRP!$B$2:$B$7&lt;=E6360)/(SRP!$C$2:$C$7&gt;=E6360),SRP!$D$2:$D$7)*(G6360/100)*(E6360/1000)),
IF(AND(C6360="Wine",D6360="Fortified Wines"),
SUM(LOOKUP(2,1/(SRP!$B$26:$B$29&lt;=E6360)/(SRP!$C$26:$C$29&gt;=E6360),SRP!$D$26:$D$29)*(G6360/100)*(E6360/1000)),
IF(C6360="Wine",
SUM(LOOKUP(2,1/(SRP!$B$21:$B$25&lt;=E6360)/(SRP!$C$21:$C$25&gt;=E6360),SRP!$D$21:$D$25)*(G6360/100)*(E6360/1000)),
IF(AND(C6360="Ready to Drink",D6360="RTD-One Pour Cocktail&gt;7%&lt;=14.5"),
SUM(LOOKUP(2,1/(SRP!$B$16:$B$20&lt;=E6360)/(SRP!$C$16:$C$20&gt;=E6360),SRP!$D$16:$D$20)*(G6360/100)*(E6360/1000)),
IF(C6360="Ready to Drink",
SUM(LOOKUP(2,1/(SRP!$B$11:$B$15&lt;=E6360)/(SRP!$C$11:$C$15&gt;=E6360),SRP!$D$11:$D$15)*(G6360/100)*(E6360/1000)),
0)))))),2)</f>
        <v>2.74</v>
      </c>
      <c r="L6360" s="173" t="str">
        <f t="shared" si="99"/>
        <v>Ready to Drink473</v>
      </c>
      <c r="M6360" s="154">
        <f>VLOOKUP(L6360,'Slope %'!C:D,2,0)</f>
        <v>0.12</v>
      </c>
    </row>
    <row r="6361" spans="1:13" x14ac:dyDescent="0.25">
      <c r="A6361" s="169">
        <v>66007</v>
      </c>
      <c r="B6361" s="170" t="s">
        <v>4681</v>
      </c>
      <c r="C6361" s="170" t="s">
        <v>263</v>
      </c>
      <c r="D6361" s="170" t="s">
        <v>264</v>
      </c>
      <c r="E6361" s="170">
        <v>473</v>
      </c>
      <c r="F6361" s="170">
        <v>24</v>
      </c>
      <c r="G6361" s="171">
        <v>7</v>
      </c>
      <c r="H6361" s="170" t="s">
        <v>747</v>
      </c>
      <c r="I6361" s="171">
        <v>4.29</v>
      </c>
      <c r="J6361" s="169">
        <v>1</v>
      </c>
      <c r="K6361" s="154" cm="1">
        <f t="array" ref="K6361">ROUND(
IF(C6361="Beer",
SUM(LOOKUP(2,1/(SRP!$B$8:$B$10&lt;=E6361)/(SRP!$C$8:$C$10&gt;=E6361),SRP!$D$8:$D$10)*(G6361/100)*(E6361/1000)),
IF(C6361="Spirits",
SUM(LOOKUP(2,1/(SRP!$B$2:$B$7&lt;=E6361)/(SRP!$C$2:$C$7&gt;=E6361),SRP!$D$2:$D$7)*(G6361/100)*(E6361/1000)),
IF(AND(C6361="Wine",D6361="Fortified Wines"),
SUM(LOOKUP(2,1/(SRP!$B$26:$B$29&lt;=E6361)/(SRP!$C$26:$C$29&gt;=E6361),SRP!$D$26:$D$29)*(G6361/100)*(E6361/1000)),
IF(C6361="Wine",
SUM(LOOKUP(2,1/(SRP!$B$21:$B$25&lt;=E6361)/(SRP!$C$21:$C$25&gt;=E6361),SRP!$D$21:$D$25)*(G6361/100)*(E6361/1000)),
IF(AND(C6361="Ready to Drink",D6361="RTD-One Pour Cocktail&gt;7%&lt;=14.5"),
SUM(LOOKUP(2,1/(SRP!$B$16:$B$20&lt;=E6361)/(SRP!$C$16:$C$20&gt;=E6361),SRP!$D$16:$D$20)*(G6361/100)*(E6361/1000)),
IF(C6361="Ready to Drink",
SUM(LOOKUP(2,1/(SRP!$B$11:$B$15&lt;=E6361)/(SRP!$C$11:$C$15&gt;=E6361),SRP!$D$11:$D$15)*(G6361/100)*(E6361/1000)),
0)))))),2)</f>
        <v>2.74</v>
      </c>
      <c r="L6361" s="173" t="str">
        <f t="shared" si="99"/>
        <v>Ready to Drink473</v>
      </c>
      <c r="M6361" s="154">
        <f>VLOOKUP(L6361,'Slope %'!C:D,2,0)</f>
        <v>0.12</v>
      </c>
    </row>
    <row r="6362" spans="1:13" x14ac:dyDescent="0.25">
      <c r="A6362" s="169">
        <v>66007</v>
      </c>
      <c r="B6362" s="170" t="s">
        <v>4681</v>
      </c>
      <c r="C6362" s="170" t="s">
        <v>263</v>
      </c>
      <c r="D6362" s="170" t="s">
        <v>264</v>
      </c>
      <c r="E6362" s="170">
        <v>473</v>
      </c>
      <c r="F6362" s="170">
        <v>24</v>
      </c>
      <c r="G6362" s="171">
        <v>7</v>
      </c>
      <c r="H6362" s="170" t="s">
        <v>747</v>
      </c>
      <c r="I6362" s="171">
        <v>4.29</v>
      </c>
      <c r="J6362" s="169">
        <v>1</v>
      </c>
      <c r="K6362" s="154" cm="1">
        <f t="array" ref="K6362">ROUND(
IF(C6362="Beer",
SUM(LOOKUP(2,1/(SRP!$B$8:$B$10&lt;=E6362)/(SRP!$C$8:$C$10&gt;=E6362),SRP!$D$8:$D$10)*(G6362/100)*(E6362/1000)),
IF(C6362="Spirits",
SUM(LOOKUP(2,1/(SRP!$B$2:$B$7&lt;=E6362)/(SRP!$C$2:$C$7&gt;=E6362),SRP!$D$2:$D$7)*(G6362/100)*(E6362/1000)),
IF(AND(C6362="Wine",D6362="Fortified Wines"),
SUM(LOOKUP(2,1/(SRP!$B$26:$B$29&lt;=E6362)/(SRP!$C$26:$C$29&gt;=E6362),SRP!$D$26:$D$29)*(G6362/100)*(E6362/1000)),
IF(C6362="Wine",
SUM(LOOKUP(2,1/(SRP!$B$21:$B$25&lt;=E6362)/(SRP!$C$21:$C$25&gt;=E6362),SRP!$D$21:$D$25)*(G6362/100)*(E6362/1000)),
IF(AND(C6362="Ready to Drink",D6362="RTD-One Pour Cocktail&gt;7%&lt;=14.5"),
SUM(LOOKUP(2,1/(SRP!$B$16:$B$20&lt;=E6362)/(SRP!$C$16:$C$20&gt;=E6362),SRP!$D$16:$D$20)*(G6362/100)*(E6362/1000)),
IF(C6362="Ready to Drink",
SUM(LOOKUP(2,1/(SRP!$B$11:$B$15&lt;=E6362)/(SRP!$C$11:$C$15&gt;=E6362),SRP!$D$11:$D$15)*(G6362/100)*(E6362/1000)),
0)))))),2)</f>
        <v>2.74</v>
      </c>
      <c r="L6362" s="173" t="str">
        <f t="shared" si="99"/>
        <v>Ready to Drink473</v>
      </c>
      <c r="M6362" s="154">
        <f>VLOOKUP(L6362,'Slope %'!C:D,2,0)</f>
        <v>0.12</v>
      </c>
    </row>
    <row r="6363" spans="1:13" x14ac:dyDescent="0.25">
      <c r="A6363" s="169">
        <v>66008</v>
      </c>
      <c r="B6363" s="170" t="s">
        <v>4682</v>
      </c>
      <c r="C6363" s="170" t="s">
        <v>24</v>
      </c>
      <c r="D6363" s="170" t="s">
        <v>34</v>
      </c>
      <c r="E6363" s="170">
        <v>750</v>
      </c>
      <c r="F6363" s="170">
        <v>12</v>
      </c>
      <c r="G6363" s="171">
        <v>12.5</v>
      </c>
      <c r="H6363" s="170" t="s">
        <v>96</v>
      </c>
      <c r="I6363" s="171">
        <v>17.989999999999998</v>
      </c>
      <c r="J6363" s="169">
        <v>1</v>
      </c>
      <c r="K6363" s="154" cm="1">
        <f t="array" ref="K6363">ROUND(
IF(C6363="Beer",
SUM(LOOKUP(2,1/(SRP!$B$8:$B$10&lt;=E6363)/(SRP!$C$8:$C$10&gt;=E6363),SRP!$D$8:$D$10)*(G6363/100)*(E6363/1000)),
IF(C6363="Spirits",
SUM(LOOKUP(2,1/(SRP!$B$2:$B$7&lt;=E6363)/(SRP!$C$2:$C$7&gt;=E6363),SRP!$D$2:$D$7)*(G6363/100)*(E6363/1000)),
IF(AND(C6363="Wine",D6363="Fortified Wines"),
SUM(LOOKUP(2,1/(SRP!$B$26:$B$29&lt;=E6363)/(SRP!$C$26:$C$29&gt;=E6363),SRP!$D$26:$D$29)*(G6363/100)*(E6363/1000)),
IF(C6363="Wine",
SUM(LOOKUP(2,1/(SRP!$B$21:$B$25&lt;=E6363)/(SRP!$C$21:$C$25&gt;=E6363),SRP!$D$21:$D$25)*(G6363/100)*(E6363/1000)),
IF(AND(C6363="Ready to Drink",D6363="RTD-One Pour Cocktail&gt;7%&lt;=14.5"),
SUM(LOOKUP(2,1/(SRP!$B$16:$B$20&lt;=E6363)/(SRP!$C$16:$C$20&gt;=E6363),SRP!$D$16:$D$20)*(G6363/100)*(E6363/1000)),
IF(C6363="Ready to Drink",
SUM(LOOKUP(2,1/(SRP!$B$11:$B$15&lt;=E6363)/(SRP!$C$11:$C$15&gt;=E6363),SRP!$D$11:$D$15)*(G6363/100)*(E6363/1000)),
0)))))),2)</f>
        <v>7.32</v>
      </c>
      <c r="L6363" s="173" t="str">
        <f t="shared" si="99"/>
        <v>Wine750</v>
      </c>
      <c r="M6363" s="154">
        <f>VLOOKUP(L6363,'Slope %'!C:D,2,0)</f>
        <v>0.1</v>
      </c>
    </row>
    <row r="6364" spans="1:13" x14ac:dyDescent="0.25">
      <c r="A6364" s="169">
        <v>66013</v>
      </c>
      <c r="B6364" s="170" t="s">
        <v>4683</v>
      </c>
      <c r="C6364" s="170" t="s">
        <v>24</v>
      </c>
      <c r="D6364" s="170" t="s">
        <v>598</v>
      </c>
      <c r="E6364" s="170">
        <v>750</v>
      </c>
      <c r="F6364" s="170">
        <v>12</v>
      </c>
      <c r="G6364" s="171">
        <v>7</v>
      </c>
      <c r="H6364" s="170" t="s">
        <v>256</v>
      </c>
      <c r="I6364" s="171">
        <v>15.99</v>
      </c>
      <c r="J6364" s="169">
        <v>1</v>
      </c>
      <c r="K6364" s="154" cm="1">
        <f t="array" ref="K6364">ROUND(
IF(C6364="Beer",
SUM(LOOKUP(2,1/(SRP!$B$8:$B$10&lt;=E6364)/(SRP!$C$8:$C$10&gt;=E6364),SRP!$D$8:$D$10)*(G6364/100)*(E6364/1000)),
IF(C6364="Spirits",
SUM(LOOKUP(2,1/(SRP!$B$2:$B$7&lt;=E6364)/(SRP!$C$2:$C$7&gt;=E6364),SRP!$D$2:$D$7)*(G6364/100)*(E6364/1000)),
IF(AND(C6364="Wine",D6364="Fortified Wines"),
SUM(LOOKUP(2,1/(SRP!$B$26:$B$29&lt;=E6364)/(SRP!$C$26:$C$29&gt;=E6364),SRP!$D$26:$D$29)*(G6364/100)*(E6364/1000)),
IF(C6364="Wine",
SUM(LOOKUP(2,1/(SRP!$B$21:$B$25&lt;=E6364)/(SRP!$C$21:$C$25&gt;=E6364),SRP!$D$21:$D$25)*(G6364/100)*(E6364/1000)),
IF(AND(C6364="Ready to Drink",D6364="RTD-One Pour Cocktail&gt;7%&lt;=14.5"),
SUM(LOOKUP(2,1/(SRP!$B$16:$B$20&lt;=E6364)/(SRP!$C$16:$C$20&gt;=E6364),SRP!$D$16:$D$20)*(G6364/100)*(E6364/1000)),
IF(C6364="Ready to Drink",
SUM(LOOKUP(2,1/(SRP!$B$11:$B$15&lt;=E6364)/(SRP!$C$11:$C$15&gt;=E6364),SRP!$D$11:$D$15)*(G6364/100)*(E6364/1000)),
0)))))),2)</f>
        <v>4.0999999999999996</v>
      </c>
      <c r="L6364" s="173" t="str">
        <f t="shared" si="99"/>
        <v>Wine750</v>
      </c>
      <c r="M6364" s="154">
        <f>VLOOKUP(L6364,'Slope %'!C:D,2,0)</f>
        <v>0.1</v>
      </c>
    </row>
    <row r="6365" spans="1:13" x14ac:dyDescent="0.25">
      <c r="A6365" s="169">
        <v>66014</v>
      </c>
      <c r="B6365" s="170" t="s">
        <v>4684</v>
      </c>
      <c r="C6365" s="170" t="s">
        <v>24</v>
      </c>
      <c r="D6365" s="170" t="s">
        <v>25</v>
      </c>
      <c r="E6365" s="170">
        <v>750</v>
      </c>
      <c r="F6365" s="170">
        <v>12</v>
      </c>
      <c r="G6365" s="171">
        <v>12</v>
      </c>
      <c r="H6365" s="170" t="s">
        <v>378</v>
      </c>
      <c r="I6365" s="171">
        <v>24.99</v>
      </c>
      <c r="J6365" s="169">
        <v>1</v>
      </c>
      <c r="K6365" s="154" cm="1">
        <f t="array" ref="K6365">ROUND(
IF(C6365="Beer",
SUM(LOOKUP(2,1/(SRP!$B$8:$B$10&lt;=E6365)/(SRP!$C$8:$C$10&gt;=E6365),SRP!$D$8:$D$10)*(G6365/100)*(E6365/1000)),
IF(C6365="Spirits",
SUM(LOOKUP(2,1/(SRP!$B$2:$B$7&lt;=E6365)/(SRP!$C$2:$C$7&gt;=E6365),SRP!$D$2:$D$7)*(G6365/100)*(E6365/1000)),
IF(AND(C6365="Wine",D6365="Fortified Wines"),
SUM(LOOKUP(2,1/(SRP!$B$26:$B$29&lt;=E6365)/(SRP!$C$26:$C$29&gt;=E6365),SRP!$D$26:$D$29)*(G6365/100)*(E6365/1000)),
IF(C6365="Wine",
SUM(LOOKUP(2,1/(SRP!$B$21:$B$25&lt;=E6365)/(SRP!$C$21:$C$25&gt;=E6365),SRP!$D$21:$D$25)*(G6365/100)*(E6365/1000)),
IF(AND(C6365="Ready to Drink",D6365="RTD-One Pour Cocktail&gt;7%&lt;=14.5"),
SUM(LOOKUP(2,1/(SRP!$B$16:$B$20&lt;=E6365)/(SRP!$C$16:$C$20&gt;=E6365),SRP!$D$16:$D$20)*(G6365/100)*(E6365/1000)),
IF(C6365="Ready to Drink",
SUM(LOOKUP(2,1/(SRP!$B$11:$B$15&lt;=E6365)/(SRP!$C$11:$C$15&gt;=E6365),SRP!$D$11:$D$15)*(G6365/100)*(E6365/1000)),
0)))))),2)</f>
        <v>7.03</v>
      </c>
      <c r="L6365" s="173" t="str">
        <f t="shared" si="99"/>
        <v>Wine750</v>
      </c>
      <c r="M6365" s="154">
        <f>VLOOKUP(L6365,'Slope %'!C:D,2,0)</f>
        <v>0.1</v>
      </c>
    </row>
    <row r="6366" spans="1:13" x14ac:dyDescent="0.25">
      <c r="A6366" s="169">
        <v>66024</v>
      </c>
      <c r="B6366" s="170" t="s">
        <v>4685</v>
      </c>
      <c r="C6366" s="170" t="s">
        <v>24</v>
      </c>
      <c r="D6366" s="170" t="s">
        <v>25</v>
      </c>
      <c r="E6366" s="170">
        <v>750</v>
      </c>
      <c r="F6366" s="170">
        <v>12</v>
      </c>
      <c r="G6366" s="171">
        <v>11</v>
      </c>
      <c r="H6366" s="170" t="s">
        <v>96</v>
      </c>
      <c r="I6366" s="171">
        <v>18.989999999999998</v>
      </c>
      <c r="J6366" s="169">
        <v>1</v>
      </c>
      <c r="K6366" s="154" cm="1">
        <f t="array" ref="K6366">ROUND(
IF(C6366="Beer",
SUM(LOOKUP(2,1/(SRP!$B$8:$B$10&lt;=E6366)/(SRP!$C$8:$C$10&gt;=E6366),SRP!$D$8:$D$10)*(G6366/100)*(E6366/1000)),
IF(C6366="Spirits",
SUM(LOOKUP(2,1/(SRP!$B$2:$B$7&lt;=E6366)/(SRP!$C$2:$C$7&gt;=E6366),SRP!$D$2:$D$7)*(G6366/100)*(E6366/1000)),
IF(AND(C6366="Wine",D6366="Fortified Wines"),
SUM(LOOKUP(2,1/(SRP!$B$26:$B$29&lt;=E6366)/(SRP!$C$26:$C$29&gt;=E6366),SRP!$D$26:$D$29)*(G6366/100)*(E6366/1000)),
IF(C6366="Wine",
SUM(LOOKUP(2,1/(SRP!$B$21:$B$25&lt;=E6366)/(SRP!$C$21:$C$25&gt;=E6366),SRP!$D$21:$D$25)*(G6366/100)*(E6366/1000)),
IF(AND(C6366="Ready to Drink",D6366="RTD-One Pour Cocktail&gt;7%&lt;=14.5"),
SUM(LOOKUP(2,1/(SRP!$B$16:$B$20&lt;=E6366)/(SRP!$C$16:$C$20&gt;=E6366),SRP!$D$16:$D$20)*(G6366/100)*(E6366/1000)),
IF(C6366="Ready to Drink",
SUM(LOOKUP(2,1/(SRP!$B$11:$B$15&lt;=E6366)/(SRP!$C$11:$C$15&gt;=E6366),SRP!$D$11:$D$15)*(G6366/100)*(E6366/1000)),
0)))))),2)</f>
        <v>6.44</v>
      </c>
      <c r="L6366" s="173" t="str">
        <f t="shared" si="99"/>
        <v>Wine750</v>
      </c>
      <c r="M6366" s="154">
        <f>VLOOKUP(L6366,'Slope %'!C:D,2,0)</f>
        <v>0.1</v>
      </c>
    </row>
    <row r="6367" spans="1:13" x14ac:dyDescent="0.25">
      <c r="A6367" s="169">
        <v>66025</v>
      </c>
      <c r="B6367" s="170" t="s">
        <v>4686</v>
      </c>
      <c r="C6367" s="170" t="s">
        <v>24</v>
      </c>
      <c r="D6367" s="170" t="s">
        <v>38</v>
      </c>
      <c r="E6367" s="170">
        <v>750</v>
      </c>
      <c r="F6367" s="170">
        <v>12</v>
      </c>
      <c r="G6367" s="171">
        <v>13</v>
      </c>
      <c r="H6367" s="170" t="s">
        <v>200</v>
      </c>
      <c r="I6367" s="171">
        <v>19.989999999999998</v>
      </c>
      <c r="J6367" s="169">
        <v>1</v>
      </c>
      <c r="K6367" s="154" cm="1">
        <f t="array" ref="K6367">ROUND(
IF(C6367="Beer",
SUM(LOOKUP(2,1/(SRP!$B$8:$B$10&lt;=E6367)/(SRP!$C$8:$C$10&gt;=E6367),SRP!$D$8:$D$10)*(G6367/100)*(E6367/1000)),
IF(C6367="Spirits",
SUM(LOOKUP(2,1/(SRP!$B$2:$B$7&lt;=E6367)/(SRP!$C$2:$C$7&gt;=E6367),SRP!$D$2:$D$7)*(G6367/100)*(E6367/1000)),
IF(AND(C6367="Wine",D6367="Fortified Wines"),
SUM(LOOKUP(2,1/(SRP!$B$26:$B$29&lt;=E6367)/(SRP!$C$26:$C$29&gt;=E6367),SRP!$D$26:$D$29)*(G6367/100)*(E6367/1000)),
IF(C6367="Wine",
SUM(LOOKUP(2,1/(SRP!$B$21:$B$25&lt;=E6367)/(SRP!$C$21:$C$25&gt;=E6367),SRP!$D$21:$D$25)*(G6367/100)*(E6367/1000)),
IF(AND(C6367="Ready to Drink",D6367="RTD-One Pour Cocktail&gt;7%&lt;=14.5"),
SUM(LOOKUP(2,1/(SRP!$B$16:$B$20&lt;=E6367)/(SRP!$C$16:$C$20&gt;=E6367),SRP!$D$16:$D$20)*(G6367/100)*(E6367/1000)),
IF(C6367="Ready to Drink",
SUM(LOOKUP(2,1/(SRP!$B$11:$B$15&lt;=E6367)/(SRP!$C$11:$C$15&gt;=E6367),SRP!$D$11:$D$15)*(G6367/100)*(E6367/1000)),
0)))))),2)</f>
        <v>7.61</v>
      </c>
      <c r="L6367" s="173" t="str">
        <f t="shared" si="99"/>
        <v>Wine750</v>
      </c>
      <c r="M6367" s="154">
        <f>VLOOKUP(L6367,'Slope %'!C:D,2,0)</f>
        <v>0.1</v>
      </c>
    </row>
    <row r="6368" spans="1:13" x14ac:dyDescent="0.25">
      <c r="A6368" s="169">
        <v>66044</v>
      </c>
      <c r="B6368" s="170" t="s">
        <v>4687</v>
      </c>
      <c r="C6368" s="170" t="s">
        <v>263</v>
      </c>
      <c r="D6368" s="170" t="s">
        <v>264</v>
      </c>
      <c r="E6368" s="170">
        <v>2000</v>
      </c>
      <c r="F6368" s="170">
        <v>8</v>
      </c>
      <c r="G6368" s="171">
        <v>7</v>
      </c>
      <c r="H6368" s="170" t="s">
        <v>22</v>
      </c>
      <c r="I6368" s="171">
        <v>12.49</v>
      </c>
      <c r="J6368" s="169">
        <v>1</v>
      </c>
      <c r="K6368" s="154" cm="1">
        <f t="array" ref="K6368">ROUND(
IF(C6368="Beer",
SUM(LOOKUP(2,1/(SRP!$B$8:$B$10&lt;=E6368)/(SRP!$C$8:$C$10&gt;=E6368),SRP!$D$8:$D$10)*(G6368/100)*(E6368/1000)),
IF(C6368="Spirits",
SUM(LOOKUP(2,1/(SRP!$B$2:$B$7&lt;=E6368)/(SRP!$C$2:$C$7&gt;=E6368),SRP!$D$2:$D$7)*(G6368/100)*(E6368/1000)),
IF(AND(C6368="Wine",D6368="Fortified Wines"),
SUM(LOOKUP(2,1/(SRP!$B$26:$B$29&lt;=E6368)/(SRP!$C$26:$C$29&gt;=E6368),SRP!$D$26:$D$29)*(G6368/100)*(E6368/1000)),
IF(C6368="Wine",
SUM(LOOKUP(2,1/(SRP!$B$21:$B$25&lt;=E6368)/(SRP!$C$21:$C$25&gt;=E6368),SRP!$D$21:$D$25)*(G6368/100)*(E6368/1000)),
IF(AND(C6368="Ready to Drink",D6368="RTD-One Pour Cocktail&gt;7%&lt;=14.5"),
SUM(LOOKUP(2,1/(SRP!$B$16:$B$20&lt;=E6368)/(SRP!$C$16:$C$20&gt;=E6368),SRP!$D$16:$D$20)*(G6368/100)*(E6368/1000)),
IF(C6368="Ready to Drink",
SUM(LOOKUP(2,1/(SRP!$B$11:$B$15&lt;=E6368)/(SRP!$C$11:$C$15&gt;=E6368),SRP!$D$11:$D$15)*(G6368/100)*(E6368/1000)),
0)))))),2)</f>
        <v>10.93</v>
      </c>
      <c r="L6368" s="173" t="str">
        <f t="shared" si="99"/>
        <v>Ready to Drink2000</v>
      </c>
      <c r="M6368" s="154">
        <f>VLOOKUP(L6368,'Slope %'!C:D,2,0)</f>
        <v>0.1</v>
      </c>
    </row>
    <row r="6369" spans="1:13" x14ac:dyDescent="0.25">
      <c r="A6369" s="169">
        <v>66044</v>
      </c>
      <c r="B6369" s="170" t="s">
        <v>4687</v>
      </c>
      <c r="C6369" s="170" t="s">
        <v>263</v>
      </c>
      <c r="D6369" s="170" t="s">
        <v>264</v>
      </c>
      <c r="E6369" s="170">
        <v>2000</v>
      </c>
      <c r="F6369" s="170">
        <v>8</v>
      </c>
      <c r="G6369" s="171">
        <v>7</v>
      </c>
      <c r="H6369" s="170" t="s">
        <v>22</v>
      </c>
      <c r="I6369" s="171">
        <v>12.49</v>
      </c>
      <c r="J6369" s="169">
        <v>1</v>
      </c>
      <c r="K6369" s="154" cm="1">
        <f t="array" ref="K6369">ROUND(
IF(C6369="Beer",
SUM(LOOKUP(2,1/(SRP!$B$8:$B$10&lt;=E6369)/(SRP!$C$8:$C$10&gt;=E6369),SRP!$D$8:$D$10)*(G6369/100)*(E6369/1000)),
IF(C6369="Spirits",
SUM(LOOKUP(2,1/(SRP!$B$2:$B$7&lt;=E6369)/(SRP!$C$2:$C$7&gt;=E6369),SRP!$D$2:$D$7)*(G6369/100)*(E6369/1000)),
IF(AND(C6369="Wine",D6369="Fortified Wines"),
SUM(LOOKUP(2,1/(SRP!$B$26:$B$29&lt;=E6369)/(SRP!$C$26:$C$29&gt;=E6369),SRP!$D$26:$D$29)*(G6369/100)*(E6369/1000)),
IF(C6369="Wine",
SUM(LOOKUP(2,1/(SRP!$B$21:$B$25&lt;=E6369)/(SRP!$C$21:$C$25&gt;=E6369),SRP!$D$21:$D$25)*(G6369/100)*(E6369/1000)),
IF(AND(C6369="Ready to Drink",D6369="RTD-One Pour Cocktail&gt;7%&lt;=14.5"),
SUM(LOOKUP(2,1/(SRP!$B$16:$B$20&lt;=E6369)/(SRP!$C$16:$C$20&gt;=E6369),SRP!$D$16:$D$20)*(G6369/100)*(E6369/1000)),
IF(C6369="Ready to Drink",
SUM(LOOKUP(2,1/(SRP!$B$11:$B$15&lt;=E6369)/(SRP!$C$11:$C$15&gt;=E6369),SRP!$D$11:$D$15)*(G6369/100)*(E6369/1000)),
0)))))),2)</f>
        <v>10.93</v>
      </c>
      <c r="L6369" s="173" t="str">
        <f t="shared" si="99"/>
        <v>Ready to Drink2000</v>
      </c>
      <c r="M6369" s="154">
        <f>VLOOKUP(L6369,'Slope %'!C:D,2,0)</f>
        <v>0.1</v>
      </c>
    </row>
    <row r="6370" spans="1:13" x14ac:dyDescent="0.25">
      <c r="A6370" s="169">
        <v>66045</v>
      </c>
      <c r="B6370" s="170" t="s">
        <v>4688</v>
      </c>
      <c r="C6370" s="170" t="s">
        <v>24</v>
      </c>
      <c r="D6370" s="170" t="s">
        <v>166</v>
      </c>
      <c r="E6370" s="170">
        <v>750</v>
      </c>
      <c r="F6370" s="170">
        <v>12</v>
      </c>
      <c r="G6370" s="171">
        <v>12</v>
      </c>
      <c r="H6370" s="170" t="s">
        <v>96</v>
      </c>
      <c r="I6370" s="171">
        <v>17.989999999999998</v>
      </c>
      <c r="J6370" s="169">
        <v>1</v>
      </c>
      <c r="K6370" s="154" cm="1">
        <f t="array" ref="K6370">ROUND(
IF(C6370="Beer",
SUM(LOOKUP(2,1/(SRP!$B$8:$B$10&lt;=E6370)/(SRP!$C$8:$C$10&gt;=E6370),SRP!$D$8:$D$10)*(G6370/100)*(E6370/1000)),
IF(C6370="Spirits",
SUM(LOOKUP(2,1/(SRP!$B$2:$B$7&lt;=E6370)/(SRP!$C$2:$C$7&gt;=E6370),SRP!$D$2:$D$7)*(G6370/100)*(E6370/1000)),
IF(AND(C6370="Wine",D6370="Fortified Wines"),
SUM(LOOKUP(2,1/(SRP!$B$26:$B$29&lt;=E6370)/(SRP!$C$26:$C$29&gt;=E6370),SRP!$D$26:$D$29)*(G6370/100)*(E6370/1000)),
IF(C6370="Wine",
SUM(LOOKUP(2,1/(SRP!$B$21:$B$25&lt;=E6370)/(SRP!$C$21:$C$25&gt;=E6370),SRP!$D$21:$D$25)*(G6370/100)*(E6370/1000)),
IF(AND(C6370="Ready to Drink",D6370="RTD-One Pour Cocktail&gt;7%&lt;=14.5"),
SUM(LOOKUP(2,1/(SRP!$B$16:$B$20&lt;=E6370)/(SRP!$C$16:$C$20&gt;=E6370),SRP!$D$16:$D$20)*(G6370/100)*(E6370/1000)),
IF(C6370="Ready to Drink",
SUM(LOOKUP(2,1/(SRP!$B$11:$B$15&lt;=E6370)/(SRP!$C$11:$C$15&gt;=E6370),SRP!$D$11:$D$15)*(G6370/100)*(E6370/1000)),
0)))))),2)</f>
        <v>7.03</v>
      </c>
      <c r="L6370" s="173" t="str">
        <f t="shared" si="99"/>
        <v>Wine750</v>
      </c>
      <c r="M6370" s="154">
        <f>VLOOKUP(L6370,'Slope %'!C:D,2,0)</f>
        <v>0.1</v>
      </c>
    </row>
    <row r="6371" spans="1:13" x14ac:dyDescent="0.25">
      <c r="A6371" s="169">
        <v>66049</v>
      </c>
      <c r="B6371" s="170" t="s">
        <v>4689</v>
      </c>
      <c r="C6371" s="170" t="s">
        <v>24</v>
      </c>
      <c r="D6371" s="170" t="s">
        <v>34</v>
      </c>
      <c r="E6371" s="170">
        <v>750</v>
      </c>
      <c r="F6371" s="170">
        <v>12</v>
      </c>
      <c r="G6371" s="171">
        <v>13</v>
      </c>
      <c r="H6371" s="170" t="s">
        <v>130</v>
      </c>
      <c r="I6371" s="171">
        <v>18.989999999999998</v>
      </c>
      <c r="J6371" s="169">
        <v>1</v>
      </c>
      <c r="K6371" s="154" cm="1">
        <f t="array" ref="K6371">ROUND(
IF(C6371="Beer",
SUM(LOOKUP(2,1/(SRP!$B$8:$B$10&lt;=E6371)/(SRP!$C$8:$C$10&gt;=E6371),SRP!$D$8:$D$10)*(G6371/100)*(E6371/1000)),
IF(C6371="Spirits",
SUM(LOOKUP(2,1/(SRP!$B$2:$B$7&lt;=E6371)/(SRP!$C$2:$C$7&gt;=E6371),SRP!$D$2:$D$7)*(G6371/100)*(E6371/1000)),
IF(AND(C6371="Wine",D6371="Fortified Wines"),
SUM(LOOKUP(2,1/(SRP!$B$26:$B$29&lt;=E6371)/(SRP!$C$26:$C$29&gt;=E6371),SRP!$D$26:$D$29)*(G6371/100)*(E6371/1000)),
IF(C6371="Wine",
SUM(LOOKUP(2,1/(SRP!$B$21:$B$25&lt;=E6371)/(SRP!$C$21:$C$25&gt;=E6371),SRP!$D$21:$D$25)*(G6371/100)*(E6371/1000)),
IF(AND(C6371="Ready to Drink",D6371="RTD-One Pour Cocktail&gt;7%&lt;=14.5"),
SUM(LOOKUP(2,1/(SRP!$B$16:$B$20&lt;=E6371)/(SRP!$C$16:$C$20&gt;=E6371),SRP!$D$16:$D$20)*(G6371/100)*(E6371/1000)),
IF(C6371="Ready to Drink",
SUM(LOOKUP(2,1/(SRP!$B$11:$B$15&lt;=E6371)/(SRP!$C$11:$C$15&gt;=E6371),SRP!$D$11:$D$15)*(G6371/100)*(E6371/1000)),
0)))))),2)</f>
        <v>7.61</v>
      </c>
      <c r="L6371" s="173" t="str">
        <f t="shared" si="99"/>
        <v>Wine750</v>
      </c>
      <c r="M6371" s="154">
        <f>VLOOKUP(L6371,'Slope %'!C:D,2,0)</f>
        <v>0.1</v>
      </c>
    </row>
    <row r="6372" spans="1:13" x14ac:dyDescent="0.25">
      <c r="A6372" s="169">
        <v>66086</v>
      </c>
      <c r="B6372" s="170" t="s">
        <v>4690</v>
      </c>
      <c r="C6372" s="170" t="s">
        <v>24</v>
      </c>
      <c r="D6372" s="170" t="s">
        <v>34</v>
      </c>
      <c r="E6372" s="170">
        <v>750</v>
      </c>
      <c r="F6372" s="170">
        <v>12</v>
      </c>
      <c r="G6372" s="171">
        <v>13.5</v>
      </c>
      <c r="H6372" s="170" t="s">
        <v>4691</v>
      </c>
      <c r="I6372" s="171">
        <v>21.99</v>
      </c>
      <c r="J6372" s="169">
        <v>1</v>
      </c>
      <c r="K6372" s="154" cm="1">
        <f t="array" ref="K6372">ROUND(
IF(C6372="Beer",
SUM(LOOKUP(2,1/(SRP!$B$8:$B$10&lt;=E6372)/(SRP!$C$8:$C$10&gt;=E6372),SRP!$D$8:$D$10)*(G6372/100)*(E6372/1000)),
IF(C6372="Spirits",
SUM(LOOKUP(2,1/(SRP!$B$2:$B$7&lt;=E6372)/(SRP!$C$2:$C$7&gt;=E6372),SRP!$D$2:$D$7)*(G6372/100)*(E6372/1000)),
IF(AND(C6372="Wine",D6372="Fortified Wines"),
SUM(LOOKUP(2,1/(SRP!$B$26:$B$29&lt;=E6372)/(SRP!$C$26:$C$29&gt;=E6372),SRP!$D$26:$D$29)*(G6372/100)*(E6372/1000)),
IF(C6372="Wine",
SUM(LOOKUP(2,1/(SRP!$B$21:$B$25&lt;=E6372)/(SRP!$C$21:$C$25&gt;=E6372),SRP!$D$21:$D$25)*(G6372/100)*(E6372/1000)),
IF(AND(C6372="Ready to Drink",D6372="RTD-One Pour Cocktail&gt;7%&lt;=14.5"),
SUM(LOOKUP(2,1/(SRP!$B$16:$B$20&lt;=E6372)/(SRP!$C$16:$C$20&gt;=E6372),SRP!$D$16:$D$20)*(G6372/100)*(E6372/1000)),
IF(C6372="Ready to Drink",
SUM(LOOKUP(2,1/(SRP!$B$11:$B$15&lt;=E6372)/(SRP!$C$11:$C$15&gt;=E6372),SRP!$D$11:$D$15)*(G6372/100)*(E6372/1000)),
0)))))),2)</f>
        <v>7.9</v>
      </c>
      <c r="L6372" s="173" t="str">
        <f t="shared" si="99"/>
        <v>Wine750</v>
      </c>
      <c r="M6372" s="154">
        <f>VLOOKUP(L6372,'Slope %'!C:D,2,0)</f>
        <v>0.1</v>
      </c>
    </row>
    <row r="6373" spans="1:13" x14ac:dyDescent="0.25">
      <c r="A6373" s="169">
        <v>66107</v>
      </c>
      <c r="B6373" s="170" t="s">
        <v>4692</v>
      </c>
      <c r="C6373" s="170" t="s">
        <v>15</v>
      </c>
      <c r="D6373" s="170" t="s">
        <v>140</v>
      </c>
      <c r="E6373" s="170">
        <v>700</v>
      </c>
      <c r="F6373" s="170">
        <v>6</v>
      </c>
      <c r="G6373" s="171">
        <v>20</v>
      </c>
      <c r="H6373" s="170" t="s">
        <v>357</v>
      </c>
      <c r="I6373" s="171">
        <v>29.99</v>
      </c>
      <c r="J6373" s="169">
        <v>1</v>
      </c>
      <c r="K6373" s="154" cm="1">
        <f t="array" ref="K6373">ROUND(
IF(C6373="Beer",
SUM(LOOKUP(2,1/(SRP!$B$8:$B$10&lt;=E6373)/(SRP!$C$8:$C$10&gt;=E6373),SRP!$D$8:$D$10)*(G6373/100)*(E6373/1000)),
IF(C6373="Spirits",
SUM(LOOKUP(2,1/(SRP!$B$2:$B$7&lt;=E6373)/(SRP!$C$2:$C$7&gt;=E6373),SRP!$D$2:$D$7)*(G6373/100)*(E6373/1000)),
IF(AND(C6373="Wine",D6373="Fortified Wines"),
SUM(LOOKUP(2,1/(SRP!$B$26:$B$29&lt;=E6373)/(SRP!$C$26:$C$29&gt;=E6373),SRP!$D$26:$D$29)*(G6373/100)*(E6373/1000)),
IF(C6373="Wine",
SUM(LOOKUP(2,1/(SRP!$B$21:$B$25&lt;=E6373)/(SRP!$C$21:$C$25&gt;=E6373),SRP!$D$21:$D$25)*(G6373/100)*(E6373/1000)),
IF(AND(C6373="Ready to Drink",D6373="RTD-One Pour Cocktail&gt;7%&lt;=14.5"),
SUM(LOOKUP(2,1/(SRP!$B$16:$B$20&lt;=E6373)/(SRP!$C$16:$C$20&gt;=E6373),SRP!$D$16:$D$20)*(G6373/100)*(E6373/1000)),
IF(C6373="Ready to Drink",
SUM(LOOKUP(2,1/(SRP!$B$11:$B$15&lt;=E6373)/(SRP!$C$11:$C$15&gt;=E6373),SRP!$D$11:$D$15)*(G6373/100)*(E6373/1000)),
0)))))),2)</f>
        <v>10.93</v>
      </c>
      <c r="L6373" s="173" t="str">
        <f t="shared" si="99"/>
        <v>Spirits700</v>
      </c>
      <c r="M6373" s="154">
        <f>VLOOKUP(L6373,'Slope %'!C:D,2,0)</f>
        <v>7.0000000000000007E-2</v>
      </c>
    </row>
    <row r="6374" spans="1:13" x14ac:dyDescent="0.25">
      <c r="A6374" s="169">
        <v>66109</v>
      </c>
      <c r="B6374" s="170" t="s">
        <v>4693</v>
      </c>
      <c r="C6374" s="170" t="s">
        <v>24</v>
      </c>
      <c r="D6374" s="170" t="s">
        <v>185</v>
      </c>
      <c r="E6374" s="170">
        <v>750</v>
      </c>
      <c r="F6374" s="170">
        <v>6</v>
      </c>
      <c r="G6374" s="171">
        <v>15</v>
      </c>
      <c r="H6374" s="170" t="s">
        <v>96</v>
      </c>
      <c r="I6374" s="171">
        <v>32.99</v>
      </c>
      <c r="J6374" s="169">
        <v>1</v>
      </c>
      <c r="K6374" s="154" cm="1">
        <f t="array" ref="K6374">ROUND(
IF(C6374="Beer",
SUM(LOOKUP(2,1/(SRP!$B$8:$B$10&lt;=E6374)/(SRP!$C$8:$C$10&gt;=E6374),SRP!$D$8:$D$10)*(G6374/100)*(E6374/1000)),
IF(C6374="Spirits",
SUM(LOOKUP(2,1/(SRP!$B$2:$B$7&lt;=E6374)/(SRP!$C$2:$C$7&gt;=E6374),SRP!$D$2:$D$7)*(G6374/100)*(E6374/1000)),
IF(AND(C6374="Wine",D6374="Fortified Wines"),
SUM(LOOKUP(2,1/(SRP!$B$26:$B$29&lt;=E6374)/(SRP!$C$26:$C$29&gt;=E6374),SRP!$D$26:$D$29)*(G6374/100)*(E6374/1000)),
IF(C6374="Wine",
SUM(LOOKUP(2,1/(SRP!$B$21:$B$25&lt;=E6374)/(SRP!$C$21:$C$25&gt;=E6374),SRP!$D$21:$D$25)*(G6374/100)*(E6374/1000)),
IF(AND(C6374="Ready to Drink",D6374="RTD-One Pour Cocktail&gt;7%&lt;=14.5"),
SUM(LOOKUP(2,1/(SRP!$B$16:$B$20&lt;=E6374)/(SRP!$C$16:$C$20&gt;=E6374),SRP!$D$16:$D$20)*(G6374/100)*(E6374/1000)),
IF(C6374="Ready to Drink",
SUM(LOOKUP(2,1/(SRP!$B$11:$B$15&lt;=E6374)/(SRP!$C$11:$C$15&gt;=E6374),SRP!$D$11:$D$15)*(G6374/100)*(E6374/1000)),
0)))))),2)</f>
        <v>8.7799999999999994</v>
      </c>
      <c r="L6374" s="173" t="str">
        <f t="shared" si="99"/>
        <v>Wine750</v>
      </c>
      <c r="M6374" s="154">
        <f>VLOOKUP(L6374,'Slope %'!C:D,2,0)</f>
        <v>0.1</v>
      </c>
    </row>
    <row r="6375" spans="1:13" x14ac:dyDescent="0.25">
      <c r="A6375" s="169">
        <v>66113</v>
      </c>
      <c r="B6375" s="170" t="s">
        <v>4694</v>
      </c>
      <c r="C6375" s="170" t="s">
        <v>11</v>
      </c>
      <c r="D6375" s="170" t="s">
        <v>474</v>
      </c>
      <c r="E6375" s="170">
        <v>473</v>
      </c>
      <c r="F6375" s="170">
        <v>24</v>
      </c>
      <c r="G6375" s="171">
        <v>5</v>
      </c>
      <c r="H6375" s="170" t="s">
        <v>2503</v>
      </c>
      <c r="I6375" s="171">
        <v>3.99</v>
      </c>
      <c r="J6375" s="169">
        <v>1</v>
      </c>
      <c r="K6375" s="154" cm="1">
        <f t="array" ref="K6375">ROUND(
IF(C6375="Beer",
SUM(LOOKUP(2,1/(SRP!$B$8:$B$10&lt;=E6375)/(SRP!$C$8:$C$10&gt;=E6375),SRP!$D$8:$D$10)*(G6375/100)*(E6375/1000)),
IF(C6375="Spirits",
SUM(LOOKUP(2,1/(SRP!$B$2:$B$7&lt;=E6375)/(SRP!$C$2:$C$7&gt;=E6375),SRP!$D$2:$D$7)*(G6375/100)*(E6375/1000)),
IF(AND(C6375="Wine",D6375="Fortified Wines"),
SUM(LOOKUP(2,1/(SRP!$B$26:$B$29&lt;=E6375)/(SRP!$C$26:$C$29&gt;=E6375),SRP!$D$26:$D$29)*(G6375/100)*(E6375/1000)),
IF(C6375="Wine",
SUM(LOOKUP(2,1/(SRP!$B$21:$B$25&lt;=E6375)/(SRP!$C$21:$C$25&gt;=E6375),SRP!$D$21:$D$25)*(G6375/100)*(E6375/1000)),
IF(AND(C6375="Ready to Drink",D6375="RTD-One Pour Cocktail&gt;7%&lt;=14.5"),
SUM(LOOKUP(2,1/(SRP!$B$16:$B$20&lt;=E6375)/(SRP!$C$16:$C$20&gt;=E6375),SRP!$D$16:$D$20)*(G6375/100)*(E6375/1000)),
IF(C6375="Ready to Drink",
SUM(LOOKUP(2,1/(SRP!$B$11:$B$15&lt;=E6375)/(SRP!$C$11:$C$15&gt;=E6375),SRP!$D$11:$D$15)*(G6375/100)*(E6375/1000)),
0)))))),2)</f>
        <v>1.85</v>
      </c>
      <c r="L6375" s="173" t="str">
        <f t="shared" si="99"/>
        <v>Beer473</v>
      </c>
      <c r="M6375" s="154">
        <f>VLOOKUP(L6375,'Slope %'!C:D,2,0)</f>
        <v>0.12</v>
      </c>
    </row>
    <row r="6376" spans="1:13" x14ac:dyDescent="0.25">
      <c r="A6376" s="169">
        <v>66113</v>
      </c>
      <c r="B6376" s="170" t="s">
        <v>4694</v>
      </c>
      <c r="C6376" s="170" t="s">
        <v>11</v>
      </c>
      <c r="D6376" s="170" t="s">
        <v>474</v>
      </c>
      <c r="E6376" s="170">
        <v>473</v>
      </c>
      <c r="F6376" s="170">
        <v>24</v>
      </c>
      <c r="G6376" s="171">
        <v>5</v>
      </c>
      <c r="H6376" s="170" t="s">
        <v>1407</v>
      </c>
      <c r="I6376" s="171">
        <v>3.99</v>
      </c>
      <c r="J6376" s="169">
        <v>1</v>
      </c>
      <c r="K6376" s="154" cm="1">
        <f t="array" ref="K6376">ROUND(
IF(C6376="Beer",
SUM(LOOKUP(2,1/(SRP!$B$8:$B$10&lt;=E6376)/(SRP!$C$8:$C$10&gt;=E6376),SRP!$D$8:$D$10)*(G6376/100)*(E6376/1000)),
IF(C6376="Spirits",
SUM(LOOKUP(2,1/(SRP!$B$2:$B$7&lt;=E6376)/(SRP!$C$2:$C$7&gt;=E6376),SRP!$D$2:$D$7)*(G6376/100)*(E6376/1000)),
IF(AND(C6376="Wine",D6376="Fortified Wines"),
SUM(LOOKUP(2,1/(SRP!$B$26:$B$29&lt;=E6376)/(SRP!$C$26:$C$29&gt;=E6376),SRP!$D$26:$D$29)*(G6376/100)*(E6376/1000)),
IF(C6376="Wine",
SUM(LOOKUP(2,1/(SRP!$B$21:$B$25&lt;=E6376)/(SRP!$C$21:$C$25&gt;=E6376),SRP!$D$21:$D$25)*(G6376/100)*(E6376/1000)),
IF(AND(C6376="Ready to Drink",D6376="RTD-One Pour Cocktail&gt;7%&lt;=14.5"),
SUM(LOOKUP(2,1/(SRP!$B$16:$B$20&lt;=E6376)/(SRP!$C$16:$C$20&gt;=E6376),SRP!$D$16:$D$20)*(G6376/100)*(E6376/1000)),
IF(C6376="Ready to Drink",
SUM(LOOKUP(2,1/(SRP!$B$11:$B$15&lt;=E6376)/(SRP!$C$11:$C$15&gt;=E6376),SRP!$D$11:$D$15)*(G6376/100)*(E6376/1000)),
0)))))),2)</f>
        <v>1.85</v>
      </c>
      <c r="L6376" s="173" t="str">
        <f t="shared" si="99"/>
        <v>Beer473</v>
      </c>
      <c r="M6376" s="154">
        <f>VLOOKUP(L6376,'Slope %'!C:D,2,0)</f>
        <v>0.12</v>
      </c>
    </row>
    <row r="6377" spans="1:13" x14ac:dyDescent="0.25">
      <c r="A6377" s="169">
        <v>66114</v>
      </c>
      <c r="B6377" s="170" t="s">
        <v>4695</v>
      </c>
      <c r="C6377" s="170" t="s">
        <v>11</v>
      </c>
      <c r="D6377" s="170" t="s">
        <v>474</v>
      </c>
      <c r="E6377" s="170">
        <v>473</v>
      </c>
      <c r="F6377" s="170">
        <v>24</v>
      </c>
      <c r="G6377" s="171">
        <v>4.9000000000000004</v>
      </c>
      <c r="H6377" s="170" t="s">
        <v>1053</v>
      </c>
      <c r="I6377" s="171">
        <v>4.1900000000000004</v>
      </c>
      <c r="J6377" s="169">
        <v>1</v>
      </c>
      <c r="K6377" s="154" cm="1">
        <f t="array" ref="K6377">ROUND(
IF(C6377="Beer",
SUM(LOOKUP(2,1/(SRP!$B$8:$B$10&lt;=E6377)/(SRP!$C$8:$C$10&gt;=E6377),SRP!$D$8:$D$10)*(G6377/100)*(E6377/1000)),
IF(C6377="Spirits",
SUM(LOOKUP(2,1/(SRP!$B$2:$B$7&lt;=E6377)/(SRP!$C$2:$C$7&gt;=E6377),SRP!$D$2:$D$7)*(G6377/100)*(E6377/1000)),
IF(AND(C6377="Wine",D6377="Fortified Wines"),
SUM(LOOKUP(2,1/(SRP!$B$26:$B$29&lt;=E6377)/(SRP!$C$26:$C$29&gt;=E6377),SRP!$D$26:$D$29)*(G6377/100)*(E6377/1000)),
IF(C6377="Wine",
SUM(LOOKUP(2,1/(SRP!$B$21:$B$25&lt;=E6377)/(SRP!$C$21:$C$25&gt;=E6377),SRP!$D$21:$D$25)*(G6377/100)*(E6377/1000)),
IF(AND(C6377="Ready to Drink",D6377="RTD-One Pour Cocktail&gt;7%&lt;=14.5"),
SUM(LOOKUP(2,1/(SRP!$B$16:$B$20&lt;=E6377)/(SRP!$C$16:$C$20&gt;=E6377),SRP!$D$16:$D$20)*(G6377/100)*(E6377/1000)),
IF(C6377="Ready to Drink",
SUM(LOOKUP(2,1/(SRP!$B$11:$B$15&lt;=E6377)/(SRP!$C$11:$C$15&gt;=E6377),SRP!$D$11:$D$15)*(G6377/100)*(E6377/1000)),
0)))))),2)</f>
        <v>1.81</v>
      </c>
      <c r="L6377" s="173" t="str">
        <f t="shared" si="99"/>
        <v>Beer473</v>
      </c>
      <c r="M6377" s="154">
        <f>VLOOKUP(L6377,'Slope %'!C:D,2,0)</f>
        <v>0.12</v>
      </c>
    </row>
    <row r="6378" spans="1:13" x14ac:dyDescent="0.25">
      <c r="A6378" s="169">
        <v>66114</v>
      </c>
      <c r="B6378" s="170" t="s">
        <v>4695</v>
      </c>
      <c r="C6378" s="170" t="s">
        <v>11</v>
      </c>
      <c r="D6378" s="170" t="s">
        <v>474</v>
      </c>
      <c r="E6378" s="170">
        <v>473</v>
      </c>
      <c r="F6378" s="170">
        <v>24</v>
      </c>
      <c r="G6378" s="171">
        <v>4.9000000000000004</v>
      </c>
      <c r="H6378" s="170" t="s">
        <v>1053</v>
      </c>
      <c r="I6378" s="171">
        <v>4.1900000000000004</v>
      </c>
      <c r="J6378" s="169">
        <v>1</v>
      </c>
      <c r="K6378" s="154" cm="1">
        <f t="array" ref="K6378">ROUND(
IF(C6378="Beer",
SUM(LOOKUP(2,1/(SRP!$B$8:$B$10&lt;=E6378)/(SRP!$C$8:$C$10&gt;=E6378),SRP!$D$8:$D$10)*(G6378/100)*(E6378/1000)),
IF(C6378="Spirits",
SUM(LOOKUP(2,1/(SRP!$B$2:$B$7&lt;=E6378)/(SRP!$C$2:$C$7&gt;=E6378),SRP!$D$2:$D$7)*(G6378/100)*(E6378/1000)),
IF(AND(C6378="Wine",D6378="Fortified Wines"),
SUM(LOOKUP(2,1/(SRP!$B$26:$B$29&lt;=E6378)/(SRP!$C$26:$C$29&gt;=E6378),SRP!$D$26:$D$29)*(G6378/100)*(E6378/1000)),
IF(C6378="Wine",
SUM(LOOKUP(2,1/(SRP!$B$21:$B$25&lt;=E6378)/(SRP!$C$21:$C$25&gt;=E6378),SRP!$D$21:$D$25)*(G6378/100)*(E6378/1000)),
IF(AND(C6378="Ready to Drink",D6378="RTD-One Pour Cocktail&gt;7%&lt;=14.5"),
SUM(LOOKUP(2,1/(SRP!$B$16:$B$20&lt;=E6378)/(SRP!$C$16:$C$20&gt;=E6378),SRP!$D$16:$D$20)*(G6378/100)*(E6378/1000)),
IF(C6378="Ready to Drink",
SUM(LOOKUP(2,1/(SRP!$B$11:$B$15&lt;=E6378)/(SRP!$C$11:$C$15&gt;=E6378),SRP!$D$11:$D$15)*(G6378/100)*(E6378/1000)),
0)))))),2)</f>
        <v>1.81</v>
      </c>
      <c r="L6378" s="173" t="str">
        <f t="shared" si="99"/>
        <v>Beer473</v>
      </c>
      <c r="M6378" s="154">
        <f>VLOOKUP(L6378,'Slope %'!C:D,2,0)</f>
        <v>0.12</v>
      </c>
    </row>
    <row r="6379" spans="1:13" x14ac:dyDescent="0.25">
      <c r="A6379" s="169">
        <v>66115</v>
      </c>
      <c r="B6379" s="170" t="s">
        <v>4696</v>
      </c>
      <c r="C6379" s="170" t="s">
        <v>11</v>
      </c>
      <c r="D6379" s="170" t="s">
        <v>303</v>
      </c>
      <c r="E6379" s="170">
        <v>473</v>
      </c>
      <c r="F6379" s="170">
        <v>24</v>
      </c>
      <c r="G6379" s="171">
        <v>6</v>
      </c>
      <c r="H6379" s="170" t="s">
        <v>1053</v>
      </c>
      <c r="I6379" s="171">
        <v>4.59</v>
      </c>
      <c r="J6379" s="169">
        <v>1</v>
      </c>
      <c r="K6379" s="154" cm="1">
        <f t="array" ref="K6379">ROUND(
IF(C6379="Beer",
SUM(LOOKUP(2,1/(SRP!$B$8:$B$10&lt;=E6379)/(SRP!$C$8:$C$10&gt;=E6379),SRP!$D$8:$D$10)*(G6379/100)*(E6379/1000)),
IF(C6379="Spirits",
SUM(LOOKUP(2,1/(SRP!$B$2:$B$7&lt;=E6379)/(SRP!$C$2:$C$7&gt;=E6379),SRP!$D$2:$D$7)*(G6379/100)*(E6379/1000)),
IF(AND(C6379="Wine",D6379="Fortified Wines"),
SUM(LOOKUP(2,1/(SRP!$B$26:$B$29&lt;=E6379)/(SRP!$C$26:$C$29&gt;=E6379),SRP!$D$26:$D$29)*(G6379/100)*(E6379/1000)),
IF(C6379="Wine",
SUM(LOOKUP(2,1/(SRP!$B$21:$B$25&lt;=E6379)/(SRP!$C$21:$C$25&gt;=E6379),SRP!$D$21:$D$25)*(G6379/100)*(E6379/1000)),
IF(AND(C6379="Ready to Drink",D6379="RTD-One Pour Cocktail&gt;7%&lt;=14.5"),
SUM(LOOKUP(2,1/(SRP!$B$16:$B$20&lt;=E6379)/(SRP!$C$16:$C$20&gt;=E6379),SRP!$D$16:$D$20)*(G6379/100)*(E6379/1000)),
IF(C6379="Ready to Drink",
SUM(LOOKUP(2,1/(SRP!$B$11:$B$15&lt;=E6379)/(SRP!$C$11:$C$15&gt;=E6379),SRP!$D$11:$D$15)*(G6379/100)*(E6379/1000)),
0)))))),2)</f>
        <v>2.2200000000000002</v>
      </c>
      <c r="L6379" s="173" t="str">
        <f t="shared" si="99"/>
        <v>Beer473</v>
      </c>
      <c r="M6379" s="154">
        <f>VLOOKUP(L6379,'Slope %'!C:D,2,0)</f>
        <v>0.12</v>
      </c>
    </row>
    <row r="6380" spans="1:13" x14ac:dyDescent="0.25">
      <c r="A6380" s="169">
        <v>66115</v>
      </c>
      <c r="B6380" s="170" t="s">
        <v>4696</v>
      </c>
      <c r="C6380" s="170" t="s">
        <v>11</v>
      </c>
      <c r="D6380" s="170" t="s">
        <v>303</v>
      </c>
      <c r="E6380" s="170">
        <v>473</v>
      </c>
      <c r="F6380" s="170">
        <v>24</v>
      </c>
      <c r="G6380" s="171">
        <v>6</v>
      </c>
      <c r="H6380" s="170" t="s">
        <v>1053</v>
      </c>
      <c r="I6380" s="171">
        <v>4.59</v>
      </c>
      <c r="J6380" s="169">
        <v>1</v>
      </c>
      <c r="K6380" s="154" cm="1">
        <f t="array" ref="K6380">ROUND(
IF(C6380="Beer",
SUM(LOOKUP(2,1/(SRP!$B$8:$B$10&lt;=E6380)/(SRP!$C$8:$C$10&gt;=E6380),SRP!$D$8:$D$10)*(G6380/100)*(E6380/1000)),
IF(C6380="Spirits",
SUM(LOOKUP(2,1/(SRP!$B$2:$B$7&lt;=E6380)/(SRP!$C$2:$C$7&gt;=E6380),SRP!$D$2:$D$7)*(G6380/100)*(E6380/1000)),
IF(AND(C6380="Wine",D6380="Fortified Wines"),
SUM(LOOKUP(2,1/(SRP!$B$26:$B$29&lt;=E6380)/(SRP!$C$26:$C$29&gt;=E6380),SRP!$D$26:$D$29)*(G6380/100)*(E6380/1000)),
IF(C6380="Wine",
SUM(LOOKUP(2,1/(SRP!$B$21:$B$25&lt;=E6380)/(SRP!$C$21:$C$25&gt;=E6380),SRP!$D$21:$D$25)*(G6380/100)*(E6380/1000)),
IF(AND(C6380="Ready to Drink",D6380="RTD-One Pour Cocktail&gt;7%&lt;=14.5"),
SUM(LOOKUP(2,1/(SRP!$B$16:$B$20&lt;=E6380)/(SRP!$C$16:$C$20&gt;=E6380),SRP!$D$16:$D$20)*(G6380/100)*(E6380/1000)),
IF(C6380="Ready to Drink",
SUM(LOOKUP(2,1/(SRP!$B$11:$B$15&lt;=E6380)/(SRP!$C$11:$C$15&gt;=E6380),SRP!$D$11:$D$15)*(G6380/100)*(E6380/1000)),
0)))))),2)</f>
        <v>2.2200000000000002</v>
      </c>
      <c r="L6380" s="173" t="str">
        <f t="shared" si="99"/>
        <v>Beer473</v>
      </c>
      <c r="M6380" s="154">
        <f>VLOOKUP(L6380,'Slope %'!C:D,2,0)</f>
        <v>0.12</v>
      </c>
    </row>
    <row r="6381" spans="1:13" x14ac:dyDescent="0.25">
      <c r="A6381" s="169">
        <v>66116</v>
      </c>
      <c r="B6381" s="170" t="s">
        <v>4697</v>
      </c>
      <c r="C6381" s="170" t="s">
        <v>11</v>
      </c>
      <c r="D6381" s="170" t="s">
        <v>303</v>
      </c>
      <c r="E6381" s="170">
        <v>473</v>
      </c>
      <c r="F6381" s="170">
        <v>24</v>
      </c>
      <c r="G6381" s="171">
        <v>7</v>
      </c>
      <c r="H6381" s="170" t="s">
        <v>1053</v>
      </c>
      <c r="I6381" s="171">
        <v>4.49</v>
      </c>
      <c r="J6381" s="169">
        <v>1</v>
      </c>
      <c r="K6381" s="154" cm="1">
        <f t="array" ref="K6381">ROUND(
IF(C6381="Beer",
SUM(LOOKUP(2,1/(SRP!$B$8:$B$10&lt;=E6381)/(SRP!$C$8:$C$10&gt;=E6381),SRP!$D$8:$D$10)*(G6381/100)*(E6381/1000)),
IF(C6381="Spirits",
SUM(LOOKUP(2,1/(SRP!$B$2:$B$7&lt;=E6381)/(SRP!$C$2:$C$7&gt;=E6381),SRP!$D$2:$D$7)*(G6381/100)*(E6381/1000)),
IF(AND(C6381="Wine",D6381="Fortified Wines"),
SUM(LOOKUP(2,1/(SRP!$B$26:$B$29&lt;=E6381)/(SRP!$C$26:$C$29&gt;=E6381),SRP!$D$26:$D$29)*(G6381/100)*(E6381/1000)),
IF(C6381="Wine",
SUM(LOOKUP(2,1/(SRP!$B$21:$B$25&lt;=E6381)/(SRP!$C$21:$C$25&gt;=E6381),SRP!$D$21:$D$25)*(G6381/100)*(E6381/1000)),
IF(AND(C6381="Ready to Drink",D6381="RTD-One Pour Cocktail&gt;7%&lt;=14.5"),
SUM(LOOKUP(2,1/(SRP!$B$16:$B$20&lt;=E6381)/(SRP!$C$16:$C$20&gt;=E6381),SRP!$D$16:$D$20)*(G6381/100)*(E6381/1000)),
IF(C6381="Ready to Drink",
SUM(LOOKUP(2,1/(SRP!$B$11:$B$15&lt;=E6381)/(SRP!$C$11:$C$15&gt;=E6381),SRP!$D$11:$D$15)*(G6381/100)*(E6381/1000)),
0)))))),2)</f>
        <v>2.58</v>
      </c>
      <c r="L6381" s="173" t="str">
        <f t="shared" si="99"/>
        <v>Beer473</v>
      </c>
      <c r="M6381" s="154">
        <f>VLOOKUP(L6381,'Slope %'!C:D,2,0)</f>
        <v>0.12</v>
      </c>
    </row>
    <row r="6382" spans="1:13" x14ac:dyDescent="0.25">
      <c r="A6382" s="169">
        <v>66116</v>
      </c>
      <c r="B6382" s="170" t="s">
        <v>4697</v>
      </c>
      <c r="C6382" s="170" t="s">
        <v>11</v>
      </c>
      <c r="D6382" s="170" t="s">
        <v>303</v>
      </c>
      <c r="E6382" s="170">
        <v>473</v>
      </c>
      <c r="F6382" s="170">
        <v>24</v>
      </c>
      <c r="G6382" s="171">
        <v>7</v>
      </c>
      <c r="H6382" s="170" t="s">
        <v>1053</v>
      </c>
      <c r="I6382" s="171">
        <v>4.49</v>
      </c>
      <c r="J6382" s="169">
        <v>1</v>
      </c>
      <c r="K6382" s="154" cm="1">
        <f t="array" ref="K6382">ROUND(
IF(C6382="Beer",
SUM(LOOKUP(2,1/(SRP!$B$8:$B$10&lt;=E6382)/(SRP!$C$8:$C$10&gt;=E6382),SRP!$D$8:$D$10)*(G6382/100)*(E6382/1000)),
IF(C6382="Spirits",
SUM(LOOKUP(2,1/(SRP!$B$2:$B$7&lt;=E6382)/(SRP!$C$2:$C$7&gt;=E6382),SRP!$D$2:$D$7)*(G6382/100)*(E6382/1000)),
IF(AND(C6382="Wine",D6382="Fortified Wines"),
SUM(LOOKUP(2,1/(SRP!$B$26:$B$29&lt;=E6382)/(SRP!$C$26:$C$29&gt;=E6382),SRP!$D$26:$D$29)*(G6382/100)*(E6382/1000)),
IF(C6382="Wine",
SUM(LOOKUP(2,1/(SRP!$B$21:$B$25&lt;=E6382)/(SRP!$C$21:$C$25&gt;=E6382),SRP!$D$21:$D$25)*(G6382/100)*(E6382/1000)),
IF(AND(C6382="Ready to Drink",D6382="RTD-One Pour Cocktail&gt;7%&lt;=14.5"),
SUM(LOOKUP(2,1/(SRP!$B$16:$B$20&lt;=E6382)/(SRP!$C$16:$C$20&gt;=E6382),SRP!$D$16:$D$20)*(G6382/100)*(E6382/1000)),
IF(C6382="Ready to Drink",
SUM(LOOKUP(2,1/(SRP!$B$11:$B$15&lt;=E6382)/(SRP!$C$11:$C$15&gt;=E6382),SRP!$D$11:$D$15)*(G6382/100)*(E6382/1000)),
0)))))),2)</f>
        <v>2.58</v>
      </c>
      <c r="L6382" s="173" t="str">
        <f t="shared" si="99"/>
        <v>Beer473</v>
      </c>
      <c r="M6382" s="154">
        <f>VLOOKUP(L6382,'Slope %'!C:D,2,0)</f>
        <v>0.12</v>
      </c>
    </row>
    <row r="6383" spans="1:13" x14ac:dyDescent="0.25">
      <c r="A6383" s="169">
        <v>66117</v>
      </c>
      <c r="B6383" s="170" t="s">
        <v>4698</v>
      </c>
      <c r="C6383" s="170" t="s">
        <v>11</v>
      </c>
      <c r="D6383" s="170" t="s">
        <v>303</v>
      </c>
      <c r="E6383" s="170">
        <v>568</v>
      </c>
      <c r="F6383" s="170">
        <v>24</v>
      </c>
      <c r="G6383" s="171">
        <v>8.5</v>
      </c>
      <c r="H6383" s="170" t="s">
        <v>1053</v>
      </c>
      <c r="I6383" s="171">
        <v>4.99</v>
      </c>
      <c r="J6383" s="169">
        <v>1</v>
      </c>
      <c r="K6383" s="154" cm="1">
        <f t="array" ref="K6383">ROUND(
IF(C6383="Beer",
SUM(LOOKUP(2,1/(SRP!$B$8:$B$10&lt;=E6383)/(SRP!$C$8:$C$10&gt;=E6383),SRP!$D$8:$D$10)*(G6383/100)*(E6383/1000)),
IF(C6383="Spirits",
SUM(LOOKUP(2,1/(SRP!$B$2:$B$7&lt;=E6383)/(SRP!$C$2:$C$7&gt;=E6383),SRP!$D$2:$D$7)*(G6383/100)*(E6383/1000)),
IF(AND(C6383="Wine",D6383="Fortified Wines"),
SUM(LOOKUP(2,1/(SRP!$B$26:$B$29&lt;=E6383)/(SRP!$C$26:$C$29&gt;=E6383),SRP!$D$26:$D$29)*(G6383/100)*(E6383/1000)),
IF(C6383="Wine",
SUM(LOOKUP(2,1/(SRP!$B$21:$B$25&lt;=E6383)/(SRP!$C$21:$C$25&gt;=E6383),SRP!$D$21:$D$25)*(G6383/100)*(E6383/1000)),
IF(AND(C6383="Ready to Drink",D6383="RTD-One Pour Cocktail&gt;7%&lt;=14.5"),
SUM(LOOKUP(2,1/(SRP!$B$16:$B$20&lt;=E6383)/(SRP!$C$16:$C$20&gt;=E6383),SRP!$D$16:$D$20)*(G6383/100)*(E6383/1000)),
IF(C6383="Ready to Drink",
SUM(LOOKUP(2,1/(SRP!$B$11:$B$15&lt;=E6383)/(SRP!$C$11:$C$15&gt;=E6383),SRP!$D$11:$D$15)*(G6383/100)*(E6383/1000)),
0)))))),2)</f>
        <v>3.77</v>
      </c>
      <c r="L6383" s="173" t="str">
        <f t="shared" si="99"/>
        <v>Beer568</v>
      </c>
      <c r="M6383" s="154">
        <f>VLOOKUP(L6383,'Slope %'!C:D,2,0)</f>
        <v>0.12</v>
      </c>
    </row>
    <row r="6384" spans="1:13" x14ac:dyDescent="0.25">
      <c r="A6384" s="169">
        <v>66117</v>
      </c>
      <c r="B6384" s="170" t="s">
        <v>4698</v>
      </c>
      <c r="C6384" s="170" t="s">
        <v>11</v>
      </c>
      <c r="D6384" s="170" t="s">
        <v>303</v>
      </c>
      <c r="E6384" s="170">
        <v>568</v>
      </c>
      <c r="F6384" s="170">
        <v>24</v>
      </c>
      <c r="G6384" s="171">
        <v>8.5</v>
      </c>
      <c r="H6384" s="170" t="s">
        <v>1053</v>
      </c>
      <c r="I6384" s="171">
        <v>4.99</v>
      </c>
      <c r="J6384" s="169">
        <v>1</v>
      </c>
      <c r="K6384" s="154" cm="1">
        <f t="array" ref="K6384">ROUND(
IF(C6384="Beer",
SUM(LOOKUP(2,1/(SRP!$B$8:$B$10&lt;=E6384)/(SRP!$C$8:$C$10&gt;=E6384),SRP!$D$8:$D$10)*(G6384/100)*(E6384/1000)),
IF(C6384="Spirits",
SUM(LOOKUP(2,1/(SRP!$B$2:$B$7&lt;=E6384)/(SRP!$C$2:$C$7&gt;=E6384),SRP!$D$2:$D$7)*(G6384/100)*(E6384/1000)),
IF(AND(C6384="Wine",D6384="Fortified Wines"),
SUM(LOOKUP(2,1/(SRP!$B$26:$B$29&lt;=E6384)/(SRP!$C$26:$C$29&gt;=E6384),SRP!$D$26:$D$29)*(G6384/100)*(E6384/1000)),
IF(C6384="Wine",
SUM(LOOKUP(2,1/(SRP!$B$21:$B$25&lt;=E6384)/(SRP!$C$21:$C$25&gt;=E6384),SRP!$D$21:$D$25)*(G6384/100)*(E6384/1000)),
IF(AND(C6384="Ready to Drink",D6384="RTD-One Pour Cocktail&gt;7%&lt;=14.5"),
SUM(LOOKUP(2,1/(SRP!$B$16:$B$20&lt;=E6384)/(SRP!$C$16:$C$20&gt;=E6384),SRP!$D$16:$D$20)*(G6384/100)*(E6384/1000)),
IF(C6384="Ready to Drink",
SUM(LOOKUP(2,1/(SRP!$B$11:$B$15&lt;=E6384)/(SRP!$C$11:$C$15&gt;=E6384),SRP!$D$11:$D$15)*(G6384/100)*(E6384/1000)),
0)))))),2)</f>
        <v>3.77</v>
      </c>
      <c r="L6384" s="173" t="str">
        <f t="shared" si="99"/>
        <v>Beer568</v>
      </c>
      <c r="M6384" s="154">
        <f>VLOOKUP(L6384,'Slope %'!C:D,2,0)</f>
        <v>0.12</v>
      </c>
    </row>
    <row r="6385" spans="1:13" x14ac:dyDescent="0.25">
      <c r="A6385" s="169">
        <v>66118</v>
      </c>
      <c r="B6385" s="170" t="s">
        <v>4699</v>
      </c>
      <c r="C6385" s="170" t="s">
        <v>11</v>
      </c>
      <c r="D6385" s="170" t="s">
        <v>303</v>
      </c>
      <c r="E6385" s="170">
        <v>473</v>
      </c>
      <c r="F6385" s="170">
        <v>24</v>
      </c>
      <c r="G6385" s="171">
        <v>10</v>
      </c>
      <c r="H6385" s="170" t="s">
        <v>1053</v>
      </c>
      <c r="I6385" s="171">
        <v>4.99</v>
      </c>
      <c r="J6385" s="169">
        <v>1</v>
      </c>
      <c r="K6385" s="154" cm="1">
        <f t="array" ref="K6385">ROUND(
IF(C6385="Beer",
SUM(LOOKUP(2,1/(SRP!$B$8:$B$10&lt;=E6385)/(SRP!$C$8:$C$10&gt;=E6385),SRP!$D$8:$D$10)*(G6385/100)*(E6385/1000)),
IF(C6385="Spirits",
SUM(LOOKUP(2,1/(SRP!$B$2:$B$7&lt;=E6385)/(SRP!$C$2:$C$7&gt;=E6385),SRP!$D$2:$D$7)*(G6385/100)*(E6385/1000)),
IF(AND(C6385="Wine",D6385="Fortified Wines"),
SUM(LOOKUP(2,1/(SRP!$B$26:$B$29&lt;=E6385)/(SRP!$C$26:$C$29&gt;=E6385),SRP!$D$26:$D$29)*(G6385/100)*(E6385/1000)),
IF(C6385="Wine",
SUM(LOOKUP(2,1/(SRP!$B$21:$B$25&lt;=E6385)/(SRP!$C$21:$C$25&gt;=E6385),SRP!$D$21:$D$25)*(G6385/100)*(E6385/1000)),
IF(AND(C6385="Ready to Drink",D6385="RTD-One Pour Cocktail&gt;7%&lt;=14.5"),
SUM(LOOKUP(2,1/(SRP!$B$16:$B$20&lt;=E6385)/(SRP!$C$16:$C$20&gt;=E6385),SRP!$D$16:$D$20)*(G6385/100)*(E6385/1000)),
IF(C6385="Ready to Drink",
SUM(LOOKUP(2,1/(SRP!$B$11:$B$15&lt;=E6385)/(SRP!$C$11:$C$15&gt;=E6385),SRP!$D$11:$D$15)*(G6385/100)*(E6385/1000)),
0)))))),2)</f>
        <v>3.69</v>
      </c>
      <c r="L6385" s="173" t="str">
        <f t="shared" si="99"/>
        <v>Beer473</v>
      </c>
      <c r="M6385" s="154">
        <f>VLOOKUP(L6385,'Slope %'!C:D,2,0)</f>
        <v>0.12</v>
      </c>
    </row>
    <row r="6386" spans="1:13" x14ac:dyDescent="0.25">
      <c r="A6386" s="169">
        <v>66118</v>
      </c>
      <c r="B6386" s="170" t="s">
        <v>4699</v>
      </c>
      <c r="C6386" s="170" t="s">
        <v>11</v>
      </c>
      <c r="D6386" s="170" t="s">
        <v>303</v>
      </c>
      <c r="E6386" s="170">
        <v>473</v>
      </c>
      <c r="F6386" s="170">
        <v>24</v>
      </c>
      <c r="G6386" s="171">
        <v>10</v>
      </c>
      <c r="H6386" s="170" t="s">
        <v>1053</v>
      </c>
      <c r="I6386" s="171">
        <v>4.99</v>
      </c>
      <c r="J6386" s="169">
        <v>1</v>
      </c>
      <c r="K6386" s="154" cm="1">
        <f t="array" ref="K6386">ROUND(
IF(C6386="Beer",
SUM(LOOKUP(2,1/(SRP!$B$8:$B$10&lt;=E6386)/(SRP!$C$8:$C$10&gt;=E6386),SRP!$D$8:$D$10)*(G6386/100)*(E6386/1000)),
IF(C6386="Spirits",
SUM(LOOKUP(2,1/(SRP!$B$2:$B$7&lt;=E6386)/(SRP!$C$2:$C$7&gt;=E6386),SRP!$D$2:$D$7)*(G6386/100)*(E6386/1000)),
IF(AND(C6386="Wine",D6386="Fortified Wines"),
SUM(LOOKUP(2,1/(SRP!$B$26:$B$29&lt;=E6386)/(SRP!$C$26:$C$29&gt;=E6386),SRP!$D$26:$D$29)*(G6386/100)*(E6386/1000)),
IF(C6386="Wine",
SUM(LOOKUP(2,1/(SRP!$B$21:$B$25&lt;=E6386)/(SRP!$C$21:$C$25&gt;=E6386),SRP!$D$21:$D$25)*(G6386/100)*(E6386/1000)),
IF(AND(C6386="Ready to Drink",D6386="RTD-One Pour Cocktail&gt;7%&lt;=14.5"),
SUM(LOOKUP(2,1/(SRP!$B$16:$B$20&lt;=E6386)/(SRP!$C$16:$C$20&gt;=E6386),SRP!$D$16:$D$20)*(G6386/100)*(E6386/1000)),
IF(C6386="Ready to Drink",
SUM(LOOKUP(2,1/(SRP!$B$11:$B$15&lt;=E6386)/(SRP!$C$11:$C$15&gt;=E6386),SRP!$D$11:$D$15)*(G6386/100)*(E6386/1000)),
0)))))),2)</f>
        <v>3.69</v>
      </c>
      <c r="L6386" s="173" t="str">
        <f t="shared" si="99"/>
        <v>Beer473</v>
      </c>
      <c r="M6386" s="154">
        <f>VLOOKUP(L6386,'Slope %'!C:D,2,0)</f>
        <v>0.12</v>
      </c>
    </row>
    <row r="6387" spans="1:13" x14ac:dyDescent="0.25">
      <c r="A6387" s="169">
        <v>66119</v>
      </c>
      <c r="B6387" s="170" t="s">
        <v>4700</v>
      </c>
      <c r="C6387" s="170" t="s">
        <v>11</v>
      </c>
      <c r="D6387" s="170" t="s">
        <v>12</v>
      </c>
      <c r="E6387" s="170">
        <v>5325</v>
      </c>
      <c r="F6387" s="170">
        <v>1</v>
      </c>
      <c r="G6387" s="171">
        <v>4.5</v>
      </c>
      <c r="H6387" s="170" t="s">
        <v>1324</v>
      </c>
      <c r="I6387" s="171">
        <v>30.99</v>
      </c>
      <c r="J6387" s="169">
        <v>15</v>
      </c>
      <c r="K6387" s="154" cm="1">
        <f t="array" ref="K6387">ROUND(
IF(C6387="Beer",
SUM(LOOKUP(2,1/(SRP!$B$8:$B$10&lt;=E6387)/(SRP!$C$8:$C$10&gt;=E6387),SRP!$D$8:$D$10)*(G6387/100)*(E6387/1000)),
IF(C6387="Spirits",
SUM(LOOKUP(2,1/(SRP!$B$2:$B$7&lt;=E6387)/(SRP!$C$2:$C$7&gt;=E6387),SRP!$D$2:$D$7)*(G6387/100)*(E6387/1000)),
IF(AND(C6387="Wine",D6387="Fortified Wines"),
SUM(LOOKUP(2,1/(SRP!$B$26:$B$29&lt;=E6387)/(SRP!$C$26:$C$29&gt;=E6387),SRP!$D$26:$D$29)*(G6387/100)*(E6387/1000)),
IF(C6387="Wine",
SUM(LOOKUP(2,1/(SRP!$B$21:$B$25&lt;=E6387)/(SRP!$C$21:$C$25&gt;=E6387),SRP!$D$21:$D$25)*(G6387/100)*(E6387/1000)),
IF(AND(C6387="Ready to Drink",D6387="RTD-One Pour Cocktail&gt;7%&lt;=14.5"),
SUM(LOOKUP(2,1/(SRP!$B$16:$B$20&lt;=E6387)/(SRP!$C$16:$C$20&gt;=E6387),SRP!$D$16:$D$20)*(G6387/100)*(E6387/1000)),
IF(C6387="Ready to Drink",
SUM(LOOKUP(2,1/(SRP!$B$11:$B$15&lt;=E6387)/(SRP!$C$11:$C$15&gt;=E6387),SRP!$D$11:$D$15)*(G6387/100)*(E6387/1000)),
0)))))),2)</f>
        <v>18.71</v>
      </c>
      <c r="L6387" s="173" t="str">
        <f t="shared" si="99"/>
        <v>Beer5325</v>
      </c>
      <c r="M6387" s="154">
        <f>VLOOKUP(L6387,'Slope %'!C:D,2,0)</f>
        <v>0.05</v>
      </c>
    </row>
    <row r="6388" spans="1:13" x14ac:dyDescent="0.25">
      <c r="A6388" s="169">
        <v>66119</v>
      </c>
      <c r="B6388" s="170" t="s">
        <v>4700</v>
      </c>
      <c r="C6388" s="170" t="s">
        <v>11</v>
      </c>
      <c r="D6388" s="170" t="s">
        <v>12</v>
      </c>
      <c r="E6388" s="170">
        <v>5325</v>
      </c>
      <c r="F6388" s="170">
        <v>1</v>
      </c>
      <c r="G6388" s="171">
        <v>4.5</v>
      </c>
      <c r="H6388" s="170" t="s">
        <v>1324</v>
      </c>
      <c r="I6388" s="171">
        <v>30.99</v>
      </c>
      <c r="J6388" s="169">
        <v>15</v>
      </c>
      <c r="K6388" s="154" cm="1">
        <f t="array" ref="K6388">ROUND(
IF(C6388="Beer",
SUM(LOOKUP(2,1/(SRP!$B$8:$B$10&lt;=E6388)/(SRP!$C$8:$C$10&gt;=E6388),SRP!$D$8:$D$10)*(G6388/100)*(E6388/1000)),
IF(C6388="Spirits",
SUM(LOOKUP(2,1/(SRP!$B$2:$B$7&lt;=E6388)/(SRP!$C$2:$C$7&gt;=E6388),SRP!$D$2:$D$7)*(G6388/100)*(E6388/1000)),
IF(AND(C6388="Wine",D6388="Fortified Wines"),
SUM(LOOKUP(2,1/(SRP!$B$26:$B$29&lt;=E6388)/(SRP!$C$26:$C$29&gt;=E6388),SRP!$D$26:$D$29)*(G6388/100)*(E6388/1000)),
IF(C6388="Wine",
SUM(LOOKUP(2,1/(SRP!$B$21:$B$25&lt;=E6388)/(SRP!$C$21:$C$25&gt;=E6388),SRP!$D$21:$D$25)*(G6388/100)*(E6388/1000)),
IF(AND(C6388="Ready to Drink",D6388="RTD-One Pour Cocktail&gt;7%&lt;=14.5"),
SUM(LOOKUP(2,1/(SRP!$B$16:$B$20&lt;=E6388)/(SRP!$C$16:$C$20&gt;=E6388),SRP!$D$16:$D$20)*(G6388/100)*(E6388/1000)),
IF(C6388="Ready to Drink",
SUM(LOOKUP(2,1/(SRP!$B$11:$B$15&lt;=E6388)/(SRP!$C$11:$C$15&gt;=E6388),SRP!$D$11:$D$15)*(G6388/100)*(E6388/1000)),
0)))))),2)</f>
        <v>18.71</v>
      </c>
      <c r="L6388" s="173" t="str">
        <f t="shared" si="99"/>
        <v>Beer5325</v>
      </c>
      <c r="M6388" s="154">
        <f>VLOOKUP(L6388,'Slope %'!C:D,2,0)</f>
        <v>0.05</v>
      </c>
    </row>
    <row r="6389" spans="1:13" x14ac:dyDescent="0.25">
      <c r="A6389" s="169">
        <v>66120</v>
      </c>
      <c r="B6389" s="170" t="s">
        <v>4701</v>
      </c>
      <c r="C6389" s="170" t="s">
        <v>263</v>
      </c>
      <c r="D6389" s="170" t="s">
        <v>332</v>
      </c>
      <c r="E6389" s="170">
        <v>2130</v>
      </c>
      <c r="F6389" s="170">
        <v>4</v>
      </c>
      <c r="G6389" s="171">
        <v>6.9</v>
      </c>
      <c r="H6389" s="170" t="s">
        <v>1053</v>
      </c>
      <c r="I6389" s="171">
        <v>17.989999999999998</v>
      </c>
      <c r="J6389" s="169">
        <v>6</v>
      </c>
      <c r="K6389" s="154" cm="1">
        <f t="array" ref="K6389">ROUND(
IF(C6389="Beer",
SUM(LOOKUP(2,1/(SRP!$B$8:$B$10&lt;=E6389)/(SRP!$C$8:$C$10&gt;=E6389),SRP!$D$8:$D$10)*(G6389/100)*(E6389/1000)),
IF(C6389="Spirits",
SUM(LOOKUP(2,1/(SRP!$B$2:$B$7&lt;=E6389)/(SRP!$C$2:$C$7&gt;=E6389),SRP!$D$2:$D$7)*(G6389/100)*(E6389/1000)),
IF(AND(C6389="Wine",D6389="Fortified Wines"),
SUM(LOOKUP(2,1/(SRP!$B$26:$B$29&lt;=E6389)/(SRP!$C$26:$C$29&gt;=E6389),SRP!$D$26:$D$29)*(G6389/100)*(E6389/1000)),
IF(C6389="Wine",
SUM(LOOKUP(2,1/(SRP!$B$21:$B$25&lt;=E6389)/(SRP!$C$21:$C$25&gt;=E6389),SRP!$D$21:$D$25)*(G6389/100)*(E6389/1000)),
IF(AND(C6389="Ready to Drink",D6389="RTD-One Pour Cocktail&gt;7%&lt;=14.5"),
SUM(LOOKUP(2,1/(SRP!$B$16:$B$20&lt;=E6389)/(SRP!$C$16:$C$20&gt;=E6389),SRP!$D$16:$D$20)*(G6389/100)*(E6389/1000)),
IF(C6389="Ready to Drink",
SUM(LOOKUP(2,1/(SRP!$B$11:$B$15&lt;=E6389)/(SRP!$C$11:$C$15&gt;=E6389),SRP!$D$11:$D$15)*(G6389/100)*(E6389/1000)),
0)))))),2)</f>
        <v>11.47</v>
      </c>
      <c r="L6389" s="173" t="str">
        <f t="shared" si="99"/>
        <v>Ready to Drink2130</v>
      </c>
      <c r="M6389" s="154">
        <f>VLOOKUP(L6389,'Slope %'!C:D,2,0)</f>
        <v>0.1</v>
      </c>
    </row>
    <row r="6390" spans="1:13" x14ac:dyDescent="0.25">
      <c r="A6390" s="169">
        <v>66120</v>
      </c>
      <c r="B6390" s="170" t="s">
        <v>4701</v>
      </c>
      <c r="C6390" s="170" t="s">
        <v>263</v>
      </c>
      <c r="D6390" s="170" t="s">
        <v>332</v>
      </c>
      <c r="E6390" s="170">
        <v>2130</v>
      </c>
      <c r="F6390" s="170">
        <v>4</v>
      </c>
      <c r="G6390" s="171">
        <v>6.9</v>
      </c>
      <c r="H6390" s="170" t="s">
        <v>1053</v>
      </c>
      <c r="I6390" s="171">
        <v>17.989999999999998</v>
      </c>
      <c r="J6390" s="169">
        <v>6</v>
      </c>
      <c r="K6390" s="154" cm="1">
        <f t="array" ref="K6390">ROUND(
IF(C6390="Beer",
SUM(LOOKUP(2,1/(SRP!$B$8:$B$10&lt;=E6390)/(SRP!$C$8:$C$10&gt;=E6390),SRP!$D$8:$D$10)*(G6390/100)*(E6390/1000)),
IF(C6390="Spirits",
SUM(LOOKUP(2,1/(SRP!$B$2:$B$7&lt;=E6390)/(SRP!$C$2:$C$7&gt;=E6390),SRP!$D$2:$D$7)*(G6390/100)*(E6390/1000)),
IF(AND(C6390="Wine",D6390="Fortified Wines"),
SUM(LOOKUP(2,1/(SRP!$B$26:$B$29&lt;=E6390)/(SRP!$C$26:$C$29&gt;=E6390),SRP!$D$26:$D$29)*(G6390/100)*(E6390/1000)),
IF(C6390="Wine",
SUM(LOOKUP(2,1/(SRP!$B$21:$B$25&lt;=E6390)/(SRP!$C$21:$C$25&gt;=E6390),SRP!$D$21:$D$25)*(G6390/100)*(E6390/1000)),
IF(AND(C6390="Ready to Drink",D6390="RTD-One Pour Cocktail&gt;7%&lt;=14.5"),
SUM(LOOKUP(2,1/(SRP!$B$16:$B$20&lt;=E6390)/(SRP!$C$16:$C$20&gt;=E6390),SRP!$D$16:$D$20)*(G6390/100)*(E6390/1000)),
IF(C6390="Ready to Drink",
SUM(LOOKUP(2,1/(SRP!$B$11:$B$15&lt;=E6390)/(SRP!$C$11:$C$15&gt;=E6390),SRP!$D$11:$D$15)*(G6390/100)*(E6390/1000)),
0)))))),2)</f>
        <v>11.47</v>
      </c>
      <c r="L6390" s="173" t="str">
        <f t="shared" si="99"/>
        <v>Ready to Drink2130</v>
      </c>
      <c r="M6390" s="154">
        <f>VLOOKUP(L6390,'Slope %'!C:D,2,0)</f>
        <v>0.1</v>
      </c>
    </row>
    <row r="6391" spans="1:13" x14ac:dyDescent="0.25">
      <c r="A6391" s="169">
        <v>66121</v>
      </c>
      <c r="B6391" s="170" t="s">
        <v>4702</v>
      </c>
      <c r="C6391" s="170" t="s">
        <v>263</v>
      </c>
      <c r="D6391" s="170" t="s">
        <v>806</v>
      </c>
      <c r="E6391" s="170">
        <v>1420</v>
      </c>
      <c r="F6391" s="170">
        <v>6</v>
      </c>
      <c r="G6391" s="171">
        <v>6</v>
      </c>
      <c r="H6391" s="170" t="s">
        <v>17</v>
      </c>
      <c r="I6391" s="171">
        <v>12.99</v>
      </c>
      <c r="J6391" s="169">
        <v>4</v>
      </c>
      <c r="K6391" s="154" cm="1">
        <f t="array" ref="K6391">ROUND(
IF(C6391="Beer",
SUM(LOOKUP(2,1/(SRP!$B$8:$B$10&lt;=E6391)/(SRP!$C$8:$C$10&gt;=E6391),SRP!$D$8:$D$10)*(G6391/100)*(E6391/1000)),
IF(C6391="Spirits",
SUM(LOOKUP(2,1/(SRP!$B$2:$B$7&lt;=E6391)/(SRP!$C$2:$C$7&gt;=E6391),SRP!$D$2:$D$7)*(G6391/100)*(E6391/1000)),
IF(AND(C6391="Wine",D6391="Fortified Wines"),
SUM(LOOKUP(2,1/(SRP!$B$26:$B$29&lt;=E6391)/(SRP!$C$26:$C$29&gt;=E6391),SRP!$D$26:$D$29)*(G6391/100)*(E6391/1000)),
IF(C6391="Wine",
SUM(LOOKUP(2,1/(SRP!$B$21:$B$25&lt;=E6391)/(SRP!$C$21:$C$25&gt;=E6391),SRP!$D$21:$D$25)*(G6391/100)*(E6391/1000)),
IF(AND(C6391="Ready to Drink",D6391="RTD-One Pour Cocktail&gt;7%&lt;=14.5"),
SUM(LOOKUP(2,1/(SRP!$B$16:$B$20&lt;=E6391)/(SRP!$C$16:$C$20&gt;=E6391),SRP!$D$16:$D$20)*(G6391/100)*(E6391/1000)),
IF(C6391="Ready to Drink",
SUM(LOOKUP(2,1/(SRP!$B$11:$B$15&lt;=E6391)/(SRP!$C$11:$C$15&gt;=E6391),SRP!$D$11:$D$15)*(G6391/100)*(E6391/1000)),
0)))))),2)</f>
        <v>6.65</v>
      </c>
      <c r="L6391" s="173" t="str">
        <f t="shared" si="99"/>
        <v>Ready to Drink1420</v>
      </c>
      <c r="M6391" s="154">
        <f>VLOOKUP(L6391,'Slope %'!C:D,2,0)</f>
        <v>0.12</v>
      </c>
    </row>
    <row r="6392" spans="1:13" x14ac:dyDescent="0.25">
      <c r="A6392" s="169">
        <v>66128</v>
      </c>
      <c r="B6392" s="170" t="s">
        <v>4703</v>
      </c>
      <c r="C6392" s="170" t="s">
        <v>263</v>
      </c>
      <c r="D6392" s="170" t="s">
        <v>806</v>
      </c>
      <c r="E6392" s="170">
        <v>1420</v>
      </c>
      <c r="F6392" s="170">
        <v>6</v>
      </c>
      <c r="G6392" s="171">
        <v>6</v>
      </c>
      <c r="H6392" s="170" t="s">
        <v>17</v>
      </c>
      <c r="I6392" s="171">
        <v>12.99</v>
      </c>
      <c r="J6392" s="169">
        <v>4</v>
      </c>
      <c r="K6392" s="154" cm="1">
        <f t="array" ref="K6392">ROUND(
IF(C6392="Beer",
SUM(LOOKUP(2,1/(SRP!$B$8:$B$10&lt;=E6392)/(SRP!$C$8:$C$10&gt;=E6392),SRP!$D$8:$D$10)*(G6392/100)*(E6392/1000)),
IF(C6392="Spirits",
SUM(LOOKUP(2,1/(SRP!$B$2:$B$7&lt;=E6392)/(SRP!$C$2:$C$7&gt;=E6392),SRP!$D$2:$D$7)*(G6392/100)*(E6392/1000)),
IF(AND(C6392="Wine",D6392="Fortified Wines"),
SUM(LOOKUP(2,1/(SRP!$B$26:$B$29&lt;=E6392)/(SRP!$C$26:$C$29&gt;=E6392),SRP!$D$26:$D$29)*(G6392/100)*(E6392/1000)),
IF(C6392="Wine",
SUM(LOOKUP(2,1/(SRP!$B$21:$B$25&lt;=E6392)/(SRP!$C$21:$C$25&gt;=E6392),SRP!$D$21:$D$25)*(G6392/100)*(E6392/1000)),
IF(AND(C6392="Ready to Drink",D6392="RTD-One Pour Cocktail&gt;7%&lt;=14.5"),
SUM(LOOKUP(2,1/(SRP!$B$16:$B$20&lt;=E6392)/(SRP!$C$16:$C$20&gt;=E6392),SRP!$D$16:$D$20)*(G6392/100)*(E6392/1000)),
IF(C6392="Ready to Drink",
SUM(LOOKUP(2,1/(SRP!$B$11:$B$15&lt;=E6392)/(SRP!$C$11:$C$15&gt;=E6392),SRP!$D$11:$D$15)*(G6392/100)*(E6392/1000)),
0)))))),2)</f>
        <v>6.65</v>
      </c>
      <c r="L6392" s="173" t="str">
        <f t="shared" si="99"/>
        <v>Ready to Drink1420</v>
      </c>
      <c r="M6392" s="154">
        <f>VLOOKUP(L6392,'Slope %'!C:D,2,0)</f>
        <v>0.12</v>
      </c>
    </row>
    <row r="6393" spans="1:13" x14ac:dyDescent="0.25">
      <c r="A6393" s="169">
        <v>66129</v>
      </c>
      <c r="B6393" s="170" t="s">
        <v>4704</v>
      </c>
      <c r="C6393" s="170" t="s">
        <v>263</v>
      </c>
      <c r="D6393" s="170" t="s">
        <v>806</v>
      </c>
      <c r="E6393" s="170">
        <v>1420</v>
      </c>
      <c r="F6393" s="170">
        <v>6</v>
      </c>
      <c r="G6393" s="171">
        <v>6</v>
      </c>
      <c r="H6393" s="170" t="s">
        <v>17</v>
      </c>
      <c r="I6393" s="171">
        <v>12.99</v>
      </c>
      <c r="J6393" s="169">
        <v>4</v>
      </c>
      <c r="K6393" s="154" cm="1">
        <f t="array" ref="K6393">ROUND(
IF(C6393="Beer",
SUM(LOOKUP(2,1/(SRP!$B$8:$B$10&lt;=E6393)/(SRP!$C$8:$C$10&gt;=E6393),SRP!$D$8:$D$10)*(G6393/100)*(E6393/1000)),
IF(C6393="Spirits",
SUM(LOOKUP(2,1/(SRP!$B$2:$B$7&lt;=E6393)/(SRP!$C$2:$C$7&gt;=E6393),SRP!$D$2:$D$7)*(G6393/100)*(E6393/1000)),
IF(AND(C6393="Wine",D6393="Fortified Wines"),
SUM(LOOKUP(2,1/(SRP!$B$26:$B$29&lt;=E6393)/(SRP!$C$26:$C$29&gt;=E6393),SRP!$D$26:$D$29)*(G6393/100)*(E6393/1000)),
IF(C6393="Wine",
SUM(LOOKUP(2,1/(SRP!$B$21:$B$25&lt;=E6393)/(SRP!$C$21:$C$25&gt;=E6393),SRP!$D$21:$D$25)*(G6393/100)*(E6393/1000)),
IF(AND(C6393="Ready to Drink",D6393="RTD-One Pour Cocktail&gt;7%&lt;=14.5"),
SUM(LOOKUP(2,1/(SRP!$B$16:$B$20&lt;=E6393)/(SRP!$C$16:$C$20&gt;=E6393),SRP!$D$16:$D$20)*(G6393/100)*(E6393/1000)),
IF(C6393="Ready to Drink",
SUM(LOOKUP(2,1/(SRP!$B$11:$B$15&lt;=E6393)/(SRP!$C$11:$C$15&gt;=E6393),SRP!$D$11:$D$15)*(G6393/100)*(E6393/1000)),
0)))))),2)</f>
        <v>6.65</v>
      </c>
      <c r="L6393" s="173" t="str">
        <f t="shared" si="99"/>
        <v>Ready to Drink1420</v>
      </c>
      <c r="M6393" s="154">
        <f>VLOOKUP(L6393,'Slope %'!C:D,2,0)</f>
        <v>0.12</v>
      </c>
    </row>
    <row r="6394" spans="1:13" x14ac:dyDescent="0.25">
      <c r="A6394" s="169">
        <v>66132</v>
      </c>
      <c r="B6394" s="170" t="s">
        <v>4705</v>
      </c>
      <c r="C6394" s="170" t="s">
        <v>263</v>
      </c>
      <c r="D6394" s="170" t="s">
        <v>806</v>
      </c>
      <c r="E6394" s="170">
        <v>2840</v>
      </c>
      <c r="F6394" s="170">
        <v>3</v>
      </c>
      <c r="G6394" s="171">
        <v>6</v>
      </c>
      <c r="H6394" s="170" t="s">
        <v>17</v>
      </c>
      <c r="I6394" s="171">
        <v>24.99</v>
      </c>
      <c r="J6394" s="169">
        <v>8</v>
      </c>
      <c r="K6394" s="154" cm="1">
        <f t="array" ref="K6394">ROUND(
IF(C6394="Beer",
SUM(LOOKUP(2,1/(SRP!$B$8:$B$10&lt;=E6394)/(SRP!$C$8:$C$10&gt;=E6394),SRP!$D$8:$D$10)*(G6394/100)*(E6394/1000)),
IF(C6394="Spirits",
SUM(LOOKUP(2,1/(SRP!$B$2:$B$7&lt;=E6394)/(SRP!$C$2:$C$7&gt;=E6394),SRP!$D$2:$D$7)*(G6394/100)*(E6394/1000)),
IF(AND(C6394="Wine",D6394="Fortified Wines"),
SUM(LOOKUP(2,1/(SRP!$B$26:$B$29&lt;=E6394)/(SRP!$C$26:$C$29&gt;=E6394),SRP!$D$26:$D$29)*(G6394/100)*(E6394/1000)),
IF(C6394="Wine",
SUM(LOOKUP(2,1/(SRP!$B$21:$B$25&lt;=E6394)/(SRP!$C$21:$C$25&gt;=E6394),SRP!$D$21:$D$25)*(G6394/100)*(E6394/1000)),
IF(AND(C6394="Ready to Drink",D6394="RTD-One Pour Cocktail&gt;7%&lt;=14.5"),
SUM(LOOKUP(2,1/(SRP!$B$16:$B$20&lt;=E6394)/(SRP!$C$16:$C$20&gt;=E6394),SRP!$D$16:$D$20)*(G6394/100)*(E6394/1000)),
IF(C6394="Ready to Drink",
SUM(LOOKUP(2,1/(SRP!$B$11:$B$15&lt;=E6394)/(SRP!$C$11:$C$15&gt;=E6394),SRP!$D$11:$D$15)*(G6394/100)*(E6394/1000)),
0)))))),2)</f>
        <v>13.3</v>
      </c>
      <c r="L6394" s="173" t="str">
        <f t="shared" si="99"/>
        <v>Ready to Drink2840</v>
      </c>
      <c r="M6394" s="154">
        <f>VLOOKUP(L6394,'Slope %'!C:D,2,0)</f>
        <v>0.1</v>
      </c>
    </row>
    <row r="6395" spans="1:13" x14ac:dyDescent="0.25">
      <c r="A6395" s="169">
        <v>66151</v>
      </c>
      <c r="B6395" s="170" t="s">
        <v>4706</v>
      </c>
      <c r="C6395" s="170" t="s">
        <v>24</v>
      </c>
      <c r="D6395" s="170" t="s">
        <v>38</v>
      </c>
      <c r="E6395" s="170">
        <v>750</v>
      </c>
      <c r="F6395" s="170">
        <v>12</v>
      </c>
      <c r="G6395" s="171">
        <v>12</v>
      </c>
      <c r="H6395" s="170" t="s">
        <v>2361</v>
      </c>
      <c r="I6395" s="171">
        <v>29.47</v>
      </c>
      <c r="J6395" s="169">
        <v>1</v>
      </c>
      <c r="K6395" s="154" cm="1">
        <f t="array" ref="K6395">ROUND(
IF(C6395="Beer",
SUM(LOOKUP(2,1/(SRP!$B$8:$B$10&lt;=E6395)/(SRP!$C$8:$C$10&gt;=E6395),SRP!$D$8:$D$10)*(G6395/100)*(E6395/1000)),
IF(C6395="Spirits",
SUM(LOOKUP(2,1/(SRP!$B$2:$B$7&lt;=E6395)/(SRP!$C$2:$C$7&gt;=E6395),SRP!$D$2:$D$7)*(G6395/100)*(E6395/1000)),
IF(AND(C6395="Wine",D6395="Fortified Wines"),
SUM(LOOKUP(2,1/(SRP!$B$26:$B$29&lt;=E6395)/(SRP!$C$26:$C$29&gt;=E6395),SRP!$D$26:$D$29)*(G6395/100)*(E6395/1000)),
IF(C6395="Wine",
SUM(LOOKUP(2,1/(SRP!$B$21:$B$25&lt;=E6395)/(SRP!$C$21:$C$25&gt;=E6395),SRP!$D$21:$D$25)*(G6395/100)*(E6395/1000)),
IF(AND(C6395="Ready to Drink",D6395="RTD-One Pour Cocktail&gt;7%&lt;=14.5"),
SUM(LOOKUP(2,1/(SRP!$B$16:$B$20&lt;=E6395)/(SRP!$C$16:$C$20&gt;=E6395),SRP!$D$16:$D$20)*(G6395/100)*(E6395/1000)),
IF(C6395="Ready to Drink",
SUM(LOOKUP(2,1/(SRP!$B$11:$B$15&lt;=E6395)/(SRP!$C$11:$C$15&gt;=E6395),SRP!$D$11:$D$15)*(G6395/100)*(E6395/1000)),
0)))))),2)</f>
        <v>7.03</v>
      </c>
      <c r="L6395" s="173" t="str">
        <f t="shared" si="99"/>
        <v>Wine750</v>
      </c>
      <c r="M6395" s="154">
        <f>VLOOKUP(L6395,'Slope %'!C:D,2,0)</f>
        <v>0.1</v>
      </c>
    </row>
    <row r="6396" spans="1:13" x14ac:dyDescent="0.25">
      <c r="A6396" s="169">
        <v>66170</v>
      </c>
      <c r="B6396" s="170" t="s">
        <v>4707</v>
      </c>
      <c r="C6396" s="170" t="s">
        <v>24</v>
      </c>
      <c r="D6396" s="170" t="s">
        <v>38</v>
      </c>
      <c r="E6396" s="170">
        <v>750</v>
      </c>
      <c r="F6396" s="170">
        <v>12</v>
      </c>
      <c r="G6396" s="171">
        <v>12.5</v>
      </c>
      <c r="H6396" s="170" t="s">
        <v>130</v>
      </c>
      <c r="I6396" s="171">
        <v>18.989999999999998</v>
      </c>
      <c r="J6396" s="169">
        <v>1</v>
      </c>
      <c r="K6396" s="154" cm="1">
        <f t="array" ref="K6396">ROUND(
IF(C6396="Beer",
SUM(LOOKUP(2,1/(SRP!$B$8:$B$10&lt;=E6396)/(SRP!$C$8:$C$10&gt;=E6396),SRP!$D$8:$D$10)*(G6396/100)*(E6396/1000)),
IF(C6396="Spirits",
SUM(LOOKUP(2,1/(SRP!$B$2:$B$7&lt;=E6396)/(SRP!$C$2:$C$7&gt;=E6396),SRP!$D$2:$D$7)*(G6396/100)*(E6396/1000)),
IF(AND(C6396="Wine",D6396="Fortified Wines"),
SUM(LOOKUP(2,1/(SRP!$B$26:$B$29&lt;=E6396)/(SRP!$C$26:$C$29&gt;=E6396),SRP!$D$26:$D$29)*(G6396/100)*(E6396/1000)),
IF(C6396="Wine",
SUM(LOOKUP(2,1/(SRP!$B$21:$B$25&lt;=E6396)/(SRP!$C$21:$C$25&gt;=E6396),SRP!$D$21:$D$25)*(G6396/100)*(E6396/1000)),
IF(AND(C6396="Ready to Drink",D6396="RTD-One Pour Cocktail&gt;7%&lt;=14.5"),
SUM(LOOKUP(2,1/(SRP!$B$16:$B$20&lt;=E6396)/(SRP!$C$16:$C$20&gt;=E6396),SRP!$D$16:$D$20)*(G6396/100)*(E6396/1000)),
IF(C6396="Ready to Drink",
SUM(LOOKUP(2,1/(SRP!$B$11:$B$15&lt;=E6396)/(SRP!$C$11:$C$15&gt;=E6396),SRP!$D$11:$D$15)*(G6396/100)*(E6396/1000)),
0)))))),2)</f>
        <v>7.32</v>
      </c>
      <c r="L6396" s="173" t="str">
        <f t="shared" si="99"/>
        <v>Wine750</v>
      </c>
      <c r="M6396" s="154">
        <f>VLOOKUP(L6396,'Slope %'!C:D,2,0)</f>
        <v>0.1</v>
      </c>
    </row>
    <row r="6397" spans="1:13" x14ac:dyDescent="0.25">
      <c r="A6397" s="169">
        <v>66207</v>
      </c>
      <c r="B6397" s="170" t="s">
        <v>4708</v>
      </c>
      <c r="C6397" s="170" t="s">
        <v>24</v>
      </c>
      <c r="D6397" s="170" t="s">
        <v>191</v>
      </c>
      <c r="E6397" s="170">
        <v>750</v>
      </c>
      <c r="F6397" s="170">
        <v>12</v>
      </c>
      <c r="G6397" s="171">
        <v>13.5</v>
      </c>
      <c r="H6397" s="170" t="s">
        <v>22</v>
      </c>
      <c r="I6397" s="171">
        <v>16.989999999999998</v>
      </c>
      <c r="J6397" s="169">
        <v>1</v>
      </c>
      <c r="K6397" s="154" cm="1">
        <f t="array" ref="K6397">ROUND(
IF(C6397="Beer",
SUM(LOOKUP(2,1/(SRP!$B$8:$B$10&lt;=E6397)/(SRP!$C$8:$C$10&gt;=E6397),SRP!$D$8:$D$10)*(G6397/100)*(E6397/1000)),
IF(C6397="Spirits",
SUM(LOOKUP(2,1/(SRP!$B$2:$B$7&lt;=E6397)/(SRP!$C$2:$C$7&gt;=E6397),SRP!$D$2:$D$7)*(G6397/100)*(E6397/1000)),
IF(AND(C6397="Wine",D6397="Fortified Wines"),
SUM(LOOKUP(2,1/(SRP!$B$26:$B$29&lt;=E6397)/(SRP!$C$26:$C$29&gt;=E6397),SRP!$D$26:$D$29)*(G6397/100)*(E6397/1000)),
IF(C6397="Wine",
SUM(LOOKUP(2,1/(SRP!$B$21:$B$25&lt;=E6397)/(SRP!$C$21:$C$25&gt;=E6397),SRP!$D$21:$D$25)*(G6397/100)*(E6397/1000)),
IF(AND(C6397="Ready to Drink",D6397="RTD-One Pour Cocktail&gt;7%&lt;=14.5"),
SUM(LOOKUP(2,1/(SRP!$B$16:$B$20&lt;=E6397)/(SRP!$C$16:$C$20&gt;=E6397),SRP!$D$16:$D$20)*(G6397/100)*(E6397/1000)),
IF(C6397="Ready to Drink",
SUM(LOOKUP(2,1/(SRP!$B$11:$B$15&lt;=E6397)/(SRP!$C$11:$C$15&gt;=E6397),SRP!$D$11:$D$15)*(G6397/100)*(E6397/1000)),
0)))))),2)</f>
        <v>7.9</v>
      </c>
      <c r="L6397" s="173" t="str">
        <f t="shared" si="99"/>
        <v>Wine750</v>
      </c>
      <c r="M6397" s="154">
        <f>VLOOKUP(L6397,'Slope %'!C:D,2,0)</f>
        <v>0.1</v>
      </c>
    </row>
    <row r="6398" spans="1:13" x14ac:dyDescent="0.25">
      <c r="A6398" s="169">
        <v>66214</v>
      </c>
      <c r="B6398" s="170" t="s">
        <v>4709</v>
      </c>
      <c r="C6398" s="170" t="s">
        <v>15</v>
      </c>
      <c r="D6398" s="170" t="s">
        <v>252</v>
      </c>
      <c r="E6398" s="170">
        <v>50</v>
      </c>
      <c r="F6398" s="170">
        <v>36</v>
      </c>
      <c r="G6398" s="171">
        <v>30</v>
      </c>
      <c r="H6398" s="170" t="s">
        <v>1173</v>
      </c>
      <c r="I6398" s="171">
        <v>3.49</v>
      </c>
      <c r="J6398" s="169">
        <v>1</v>
      </c>
      <c r="K6398" s="154" cm="1">
        <f t="array" ref="K6398">ROUND(
IF(C6398="Beer",
SUM(LOOKUP(2,1/(SRP!$B$8:$B$10&lt;=E6398)/(SRP!$C$8:$C$10&gt;=E6398),SRP!$D$8:$D$10)*(G6398/100)*(E6398/1000)),
IF(C6398="Spirits",
SUM(LOOKUP(2,1/(SRP!$B$2:$B$7&lt;=E6398)/(SRP!$C$2:$C$7&gt;=E6398),SRP!$D$2:$D$7)*(G6398/100)*(E6398/1000)),
IF(AND(C6398="Wine",D6398="Fortified Wines"),
SUM(LOOKUP(2,1/(SRP!$B$26:$B$29&lt;=E6398)/(SRP!$C$26:$C$29&gt;=E6398),SRP!$D$26:$D$29)*(G6398/100)*(E6398/1000)),
IF(C6398="Wine",
SUM(LOOKUP(2,1/(SRP!$B$21:$B$25&lt;=E6398)/(SRP!$C$21:$C$25&gt;=E6398),SRP!$D$21:$D$25)*(G6398/100)*(E6398/1000)),
IF(AND(C6398="Ready to Drink",D6398="RTD-One Pour Cocktail&gt;7%&lt;=14.5"),
SUM(LOOKUP(2,1/(SRP!$B$16:$B$20&lt;=E6398)/(SRP!$C$16:$C$20&gt;=E6398),SRP!$D$16:$D$20)*(G6398/100)*(E6398/1000)),
IF(C6398="Ready to Drink",
SUM(LOOKUP(2,1/(SRP!$B$11:$B$15&lt;=E6398)/(SRP!$C$11:$C$15&gt;=E6398),SRP!$D$11:$D$15)*(G6398/100)*(E6398/1000)),
0)))))),2)</f>
        <v>2.02</v>
      </c>
      <c r="L6398" s="173" t="str">
        <f t="shared" si="99"/>
        <v>Spirits50</v>
      </c>
      <c r="M6398" s="154">
        <f>VLOOKUP(L6398,'Slope %'!C:D,2,0)</f>
        <v>0.1</v>
      </c>
    </row>
    <row r="6399" spans="1:13" x14ac:dyDescent="0.25">
      <c r="A6399" s="169">
        <v>66221</v>
      </c>
      <c r="B6399" s="170" t="s">
        <v>4710</v>
      </c>
      <c r="C6399" s="170" t="s">
        <v>15</v>
      </c>
      <c r="D6399" s="170" t="s">
        <v>122</v>
      </c>
      <c r="E6399" s="170">
        <v>750</v>
      </c>
      <c r="F6399" s="170">
        <v>12</v>
      </c>
      <c r="G6399" s="171">
        <v>30</v>
      </c>
      <c r="H6399" s="170" t="s">
        <v>1173</v>
      </c>
      <c r="I6399" s="171">
        <v>29.99</v>
      </c>
      <c r="J6399" s="169">
        <v>1</v>
      </c>
      <c r="K6399" s="154" cm="1">
        <f t="array" ref="K6399">ROUND(
IF(C6399="Beer",
SUM(LOOKUP(2,1/(SRP!$B$8:$B$10&lt;=E6399)/(SRP!$C$8:$C$10&gt;=E6399),SRP!$D$8:$D$10)*(G6399/100)*(E6399/1000)),
IF(C6399="Spirits",
SUM(LOOKUP(2,1/(SRP!$B$2:$B$7&lt;=E6399)/(SRP!$C$2:$C$7&gt;=E6399),SRP!$D$2:$D$7)*(G6399/100)*(E6399/1000)),
IF(AND(C6399="Wine",D6399="Fortified Wines"),
SUM(LOOKUP(2,1/(SRP!$B$26:$B$29&lt;=E6399)/(SRP!$C$26:$C$29&gt;=E6399),SRP!$D$26:$D$29)*(G6399/100)*(E6399/1000)),
IF(C6399="Wine",
SUM(LOOKUP(2,1/(SRP!$B$21:$B$25&lt;=E6399)/(SRP!$C$21:$C$25&gt;=E6399),SRP!$D$21:$D$25)*(G6399/100)*(E6399/1000)),
IF(AND(C6399="Ready to Drink",D6399="RTD-One Pour Cocktail&gt;7%&lt;=14.5"),
SUM(LOOKUP(2,1/(SRP!$B$16:$B$20&lt;=E6399)/(SRP!$C$16:$C$20&gt;=E6399),SRP!$D$16:$D$20)*(G6399/100)*(E6399/1000)),
IF(C6399="Ready to Drink",
SUM(LOOKUP(2,1/(SRP!$B$11:$B$15&lt;=E6399)/(SRP!$C$11:$C$15&gt;=E6399),SRP!$D$11:$D$15)*(G6399/100)*(E6399/1000)),
0)))))),2)</f>
        <v>17.57</v>
      </c>
      <c r="L6399" s="173" t="str">
        <f t="shared" si="99"/>
        <v>Spirits750</v>
      </c>
      <c r="M6399" s="154">
        <f>VLOOKUP(L6399,'Slope %'!C:D,2,0)</f>
        <v>7.0000000000000007E-2</v>
      </c>
    </row>
    <row r="6400" spans="1:13" x14ac:dyDescent="0.25">
      <c r="A6400" s="169">
        <v>66229</v>
      </c>
      <c r="B6400" s="170" t="s">
        <v>4711</v>
      </c>
      <c r="C6400" s="170" t="s">
        <v>11</v>
      </c>
      <c r="D6400" s="170" t="s">
        <v>303</v>
      </c>
      <c r="E6400" s="170">
        <v>473</v>
      </c>
      <c r="F6400" s="170">
        <v>24</v>
      </c>
      <c r="G6400" s="171">
        <v>9</v>
      </c>
      <c r="H6400" s="170" t="s">
        <v>1556</v>
      </c>
      <c r="I6400" s="171">
        <v>5.29</v>
      </c>
      <c r="J6400" s="169">
        <v>1</v>
      </c>
      <c r="K6400" s="154" cm="1">
        <f t="array" ref="K6400">ROUND(
IF(C6400="Beer",
SUM(LOOKUP(2,1/(SRP!$B$8:$B$10&lt;=E6400)/(SRP!$C$8:$C$10&gt;=E6400),SRP!$D$8:$D$10)*(G6400/100)*(E6400/1000)),
IF(C6400="Spirits",
SUM(LOOKUP(2,1/(SRP!$B$2:$B$7&lt;=E6400)/(SRP!$C$2:$C$7&gt;=E6400),SRP!$D$2:$D$7)*(G6400/100)*(E6400/1000)),
IF(AND(C6400="Wine",D6400="Fortified Wines"),
SUM(LOOKUP(2,1/(SRP!$B$26:$B$29&lt;=E6400)/(SRP!$C$26:$C$29&gt;=E6400),SRP!$D$26:$D$29)*(G6400/100)*(E6400/1000)),
IF(C6400="Wine",
SUM(LOOKUP(2,1/(SRP!$B$21:$B$25&lt;=E6400)/(SRP!$C$21:$C$25&gt;=E6400),SRP!$D$21:$D$25)*(G6400/100)*(E6400/1000)),
IF(AND(C6400="Ready to Drink",D6400="RTD-One Pour Cocktail&gt;7%&lt;=14.5"),
SUM(LOOKUP(2,1/(SRP!$B$16:$B$20&lt;=E6400)/(SRP!$C$16:$C$20&gt;=E6400),SRP!$D$16:$D$20)*(G6400/100)*(E6400/1000)),
IF(C6400="Ready to Drink",
SUM(LOOKUP(2,1/(SRP!$B$11:$B$15&lt;=E6400)/(SRP!$C$11:$C$15&gt;=E6400),SRP!$D$11:$D$15)*(G6400/100)*(E6400/1000)),
0)))))),2)</f>
        <v>3.32</v>
      </c>
      <c r="L6400" s="173" t="str">
        <f t="shared" si="99"/>
        <v>Beer473</v>
      </c>
      <c r="M6400" s="154">
        <f>VLOOKUP(L6400,'Slope %'!C:D,2,0)</f>
        <v>0.12</v>
      </c>
    </row>
    <row r="6401" spans="1:13" x14ac:dyDescent="0.25">
      <c r="A6401" s="169">
        <v>66229</v>
      </c>
      <c r="B6401" s="170" t="s">
        <v>4711</v>
      </c>
      <c r="C6401" s="170" t="s">
        <v>11</v>
      </c>
      <c r="D6401" s="170" t="s">
        <v>303</v>
      </c>
      <c r="E6401" s="170">
        <v>473</v>
      </c>
      <c r="F6401" s="170">
        <v>24</v>
      </c>
      <c r="G6401" s="171">
        <v>9</v>
      </c>
      <c r="H6401" s="170" t="s">
        <v>1556</v>
      </c>
      <c r="I6401" s="171">
        <v>5.29</v>
      </c>
      <c r="J6401" s="169">
        <v>1</v>
      </c>
      <c r="K6401" s="154" cm="1">
        <f t="array" ref="K6401">ROUND(
IF(C6401="Beer",
SUM(LOOKUP(2,1/(SRP!$B$8:$B$10&lt;=E6401)/(SRP!$C$8:$C$10&gt;=E6401),SRP!$D$8:$D$10)*(G6401/100)*(E6401/1000)),
IF(C6401="Spirits",
SUM(LOOKUP(2,1/(SRP!$B$2:$B$7&lt;=E6401)/(SRP!$C$2:$C$7&gt;=E6401),SRP!$D$2:$D$7)*(G6401/100)*(E6401/1000)),
IF(AND(C6401="Wine",D6401="Fortified Wines"),
SUM(LOOKUP(2,1/(SRP!$B$26:$B$29&lt;=E6401)/(SRP!$C$26:$C$29&gt;=E6401),SRP!$D$26:$D$29)*(G6401/100)*(E6401/1000)),
IF(C6401="Wine",
SUM(LOOKUP(2,1/(SRP!$B$21:$B$25&lt;=E6401)/(SRP!$C$21:$C$25&gt;=E6401),SRP!$D$21:$D$25)*(G6401/100)*(E6401/1000)),
IF(AND(C6401="Ready to Drink",D6401="RTD-One Pour Cocktail&gt;7%&lt;=14.5"),
SUM(LOOKUP(2,1/(SRP!$B$16:$B$20&lt;=E6401)/(SRP!$C$16:$C$20&gt;=E6401),SRP!$D$16:$D$20)*(G6401/100)*(E6401/1000)),
IF(C6401="Ready to Drink",
SUM(LOOKUP(2,1/(SRP!$B$11:$B$15&lt;=E6401)/(SRP!$C$11:$C$15&gt;=E6401),SRP!$D$11:$D$15)*(G6401/100)*(E6401/1000)),
0)))))),2)</f>
        <v>3.32</v>
      </c>
      <c r="L6401" s="173" t="str">
        <f t="shared" si="99"/>
        <v>Beer473</v>
      </c>
      <c r="M6401" s="154">
        <f>VLOOKUP(L6401,'Slope %'!C:D,2,0)</f>
        <v>0.12</v>
      </c>
    </row>
    <row r="6402" spans="1:13" x14ac:dyDescent="0.25">
      <c r="A6402" s="169">
        <v>66234</v>
      </c>
      <c r="B6402" s="170" t="s">
        <v>4712</v>
      </c>
      <c r="C6402" s="170" t="s">
        <v>11</v>
      </c>
      <c r="D6402" s="170" t="s">
        <v>267</v>
      </c>
      <c r="E6402" s="170">
        <v>473</v>
      </c>
      <c r="F6402" s="170">
        <v>24</v>
      </c>
      <c r="G6402" s="171">
        <v>5</v>
      </c>
      <c r="H6402" s="170" t="s">
        <v>1662</v>
      </c>
      <c r="I6402" s="171">
        <v>4.29</v>
      </c>
      <c r="J6402" s="169">
        <v>1</v>
      </c>
      <c r="K6402" s="154" cm="1">
        <f t="array" ref="K6402">ROUND(
IF(C6402="Beer",
SUM(LOOKUP(2,1/(SRP!$B$8:$B$10&lt;=E6402)/(SRP!$C$8:$C$10&gt;=E6402),SRP!$D$8:$D$10)*(G6402/100)*(E6402/1000)),
IF(C6402="Spirits",
SUM(LOOKUP(2,1/(SRP!$B$2:$B$7&lt;=E6402)/(SRP!$C$2:$C$7&gt;=E6402),SRP!$D$2:$D$7)*(G6402/100)*(E6402/1000)),
IF(AND(C6402="Wine",D6402="Fortified Wines"),
SUM(LOOKUP(2,1/(SRP!$B$26:$B$29&lt;=E6402)/(SRP!$C$26:$C$29&gt;=E6402),SRP!$D$26:$D$29)*(G6402/100)*(E6402/1000)),
IF(C6402="Wine",
SUM(LOOKUP(2,1/(SRP!$B$21:$B$25&lt;=E6402)/(SRP!$C$21:$C$25&gt;=E6402),SRP!$D$21:$D$25)*(G6402/100)*(E6402/1000)),
IF(AND(C6402="Ready to Drink",D6402="RTD-One Pour Cocktail&gt;7%&lt;=14.5"),
SUM(LOOKUP(2,1/(SRP!$B$16:$B$20&lt;=E6402)/(SRP!$C$16:$C$20&gt;=E6402),SRP!$D$16:$D$20)*(G6402/100)*(E6402/1000)),
IF(C6402="Ready to Drink",
SUM(LOOKUP(2,1/(SRP!$B$11:$B$15&lt;=E6402)/(SRP!$C$11:$C$15&gt;=E6402),SRP!$D$11:$D$15)*(G6402/100)*(E6402/1000)),
0)))))),2)</f>
        <v>1.85</v>
      </c>
      <c r="L6402" s="173" t="str">
        <f t="shared" si="99"/>
        <v>Beer473</v>
      </c>
      <c r="M6402" s="154">
        <f>VLOOKUP(L6402,'Slope %'!C:D,2,0)</f>
        <v>0.12</v>
      </c>
    </row>
    <row r="6403" spans="1:13" x14ac:dyDescent="0.25">
      <c r="A6403" s="169">
        <v>66234</v>
      </c>
      <c r="B6403" s="170" t="s">
        <v>4712</v>
      </c>
      <c r="C6403" s="170" t="s">
        <v>11</v>
      </c>
      <c r="D6403" s="170" t="s">
        <v>267</v>
      </c>
      <c r="E6403" s="170">
        <v>473</v>
      </c>
      <c r="F6403" s="170">
        <v>24</v>
      </c>
      <c r="G6403" s="171">
        <v>5</v>
      </c>
      <c r="H6403" s="170" t="s">
        <v>1662</v>
      </c>
      <c r="I6403" s="171">
        <v>4.29</v>
      </c>
      <c r="J6403" s="169">
        <v>1</v>
      </c>
      <c r="K6403" s="154" cm="1">
        <f t="array" ref="K6403">ROUND(
IF(C6403="Beer",
SUM(LOOKUP(2,1/(SRP!$B$8:$B$10&lt;=E6403)/(SRP!$C$8:$C$10&gt;=E6403),SRP!$D$8:$D$10)*(G6403/100)*(E6403/1000)),
IF(C6403="Spirits",
SUM(LOOKUP(2,1/(SRP!$B$2:$B$7&lt;=E6403)/(SRP!$C$2:$C$7&gt;=E6403),SRP!$D$2:$D$7)*(G6403/100)*(E6403/1000)),
IF(AND(C6403="Wine",D6403="Fortified Wines"),
SUM(LOOKUP(2,1/(SRP!$B$26:$B$29&lt;=E6403)/(SRP!$C$26:$C$29&gt;=E6403),SRP!$D$26:$D$29)*(G6403/100)*(E6403/1000)),
IF(C6403="Wine",
SUM(LOOKUP(2,1/(SRP!$B$21:$B$25&lt;=E6403)/(SRP!$C$21:$C$25&gt;=E6403),SRP!$D$21:$D$25)*(G6403/100)*(E6403/1000)),
IF(AND(C6403="Ready to Drink",D6403="RTD-One Pour Cocktail&gt;7%&lt;=14.5"),
SUM(LOOKUP(2,1/(SRP!$B$16:$B$20&lt;=E6403)/(SRP!$C$16:$C$20&gt;=E6403),SRP!$D$16:$D$20)*(G6403/100)*(E6403/1000)),
IF(C6403="Ready to Drink",
SUM(LOOKUP(2,1/(SRP!$B$11:$B$15&lt;=E6403)/(SRP!$C$11:$C$15&gt;=E6403),SRP!$D$11:$D$15)*(G6403/100)*(E6403/1000)),
0)))))),2)</f>
        <v>1.85</v>
      </c>
      <c r="L6403" s="173" t="str">
        <f t="shared" ref="L6403:L6466" si="100">(_xlfn.CONCAT(C6403,E6403))</f>
        <v>Beer473</v>
      </c>
      <c r="M6403" s="154">
        <f>VLOOKUP(L6403,'Slope %'!C:D,2,0)</f>
        <v>0.12</v>
      </c>
    </row>
    <row r="6404" spans="1:13" x14ac:dyDescent="0.25">
      <c r="A6404" s="169">
        <v>66237</v>
      </c>
      <c r="B6404" s="170" t="s">
        <v>4713</v>
      </c>
      <c r="C6404" s="170" t="s">
        <v>263</v>
      </c>
      <c r="D6404" s="170" t="s">
        <v>264</v>
      </c>
      <c r="E6404" s="170">
        <v>473</v>
      </c>
      <c r="F6404" s="170">
        <v>24</v>
      </c>
      <c r="G6404" s="171">
        <v>5</v>
      </c>
      <c r="H6404" s="170" t="s">
        <v>177</v>
      </c>
      <c r="I6404" s="171">
        <v>3.79</v>
      </c>
      <c r="J6404" s="169">
        <v>1</v>
      </c>
      <c r="K6404" s="154" cm="1">
        <f t="array" ref="K6404">ROUND(
IF(C6404="Beer",
SUM(LOOKUP(2,1/(SRP!$B$8:$B$10&lt;=E6404)/(SRP!$C$8:$C$10&gt;=E6404),SRP!$D$8:$D$10)*(G6404/100)*(E6404/1000)),
IF(C6404="Spirits",
SUM(LOOKUP(2,1/(SRP!$B$2:$B$7&lt;=E6404)/(SRP!$C$2:$C$7&gt;=E6404),SRP!$D$2:$D$7)*(G6404/100)*(E6404/1000)),
IF(AND(C6404="Wine",D6404="Fortified Wines"),
SUM(LOOKUP(2,1/(SRP!$B$26:$B$29&lt;=E6404)/(SRP!$C$26:$C$29&gt;=E6404),SRP!$D$26:$D$29)*(G6404/100)*(E6404/1000)),
IF(C6404="Wine",
SUM(LOOKUP(2,1/(SRP!$B$21:$B$25&lt;=E6404)/(SRP!$C$21:$C$25&gt;=E6404),SRP!$D$21:$D$25)*(G6404/100)*(E6404/1000)),
IF(AND(C6404="Ready to Drink",D6404="RTD-One Pour Cocktail&gt;7%&lt;=14.5"),
SUM(LOOKUP(2,1/(SRP!$B$16:$B$20&lt;=E6404)/(SRP!$C$16:$C$20&gt;=E6404),SRP!$D$16:$D$20)*(G6404/100)*(E6404/1000)),
IF(C6404="Ready to Drink",
SUM(LOOKUP(2,1/(SRP!$B$11:$B$15&lt;=E6404)/(SRP!$C$11:$C$15&gt;=E6404),SRP!$D$11:$D$15)*(G6404/100)*(E6404/1000)),
0)))))),2)</f>
        <v>1.96</v>
      </c>
      <c r="L6404" s="173" t="str">
        <f t="shared" si="100"/>
        <v>Ready to Drink473</v>
      </c>
      <c r="M6404" s="154">
        <f>VLOOKUP(L6404,'Slope %'!C:D,2,0)</f>
        <v>0.12</v>
      </c>
    </row>
    <row r="6405" spans="1:13" x14ac:dyDescent="0.25">
      <c r="A6405" s="169">
        <v>66237</v>
      </c>
      <c r="B6405" s="170" t="s">
        <v>4713</v>
      </c>
      <c r="C6405" s="170" t="s">
        <v>263</v>
      </c>
      <c r="D6405" s="170" t="s">
        <v>264</v>
      </c>
      <c r="E6405" s="170">
        <v>473</v>
      </c>
      <c r="F6405" s="170">
        <v>24</v>
      </c>
      <c r="G6405" s="171">
        <v>5</v>
      </c>
      <c r="H6405" s="170" t="s">
        <v>177</v>
      </c>
      <c r="I6405" s="171">
        <v>3.79</v>
      </c>
      <c r="J6405" s="169">
        <v>1</v>
      </c>
      <c r="K6405" s="154" cm="1">
        <f t="array" ref="K6405">ROUND(
IF(C6405="Beer",
SUM(LOOKUP(2,1/(SRP!$B$8:$B$10&lt;=E6405)/(SRP!$C$8:$C$10&gt;=E6405),SRP!$D$8:$D$10)*(G6405/100)*(E6405/1000)),
IF(C6405="Spirits",
SUM(LOOKUP(2,1/(SRP!$B$2:$B$7&lt;=E6405)/(SRP!$C$2:$C$7&gt;=E6405),SRP!$D$2:$D$7)*(G6405/100)*(E6405/1000)),
IF(AND(C6405="Wine",D6405="Fortified Wines"),
SUM(LOOKUP(2,1/(SRP!$B$26:$B$29&lt;=E6405)/(SRP!$C$26:$C$29&gt;=E6405),SRP!$D$26:$D$29)*(G6405/100)*(E6405/1000)),
IF(C6405="Wine",
SUM(LOOKUP(2,1/(SRP!$B$21:$B$25&lt;=E6405)/(SRP!$C$21:$C$25&gt;=E6405),SRP!$D$21:$D$25)*(G6405/100)*(E6405/1000)),
IF(AND(C6405="Ready to Drink",D6405="RTD-One Pour Cocktail&gt;7%&lt;=14.5"),
SUM(LOOKUP(2,1/(SRP!$B$16:$B$20&lt;=E6405)/(SRP!$C$16:$C$20&gt;=E6405),SRP!$D$16:$D$20)*(G6405/100)*(E6405/1000)),
IF(C6405="Ready to Drink",
SUM(LOOKUP(2,1/(SRP!$B$11:$B$15&lt;=E6405)/(SRP!$C$11:$C$15&gt;=E6405),SRP!$D$11:$D$15)*(G6405/100)*(E6405/1000)),
0)))))),2)</f>
        <v>1.96</v>
      </c>
      <c r="L6405" s="173" t="str">
        <f t="shared" si="100"/>
        <v>Ready to Drink473</v>
      </c>
      <c r="M6405" s="154">
        <f>VLOOKUP(L6405,'Slope %'!C:D,2,0)</f>
        <v>0.12</v>
      </c>
    </row>
    <row r="6406" spans="1:13" x14ac:dyDescent="0.25">
      <c r="A6406" s="169">
        <v>66259</v>
      </c>
      <c r="B6406" s="170" t="s">
        <v>4714</v>
      </c>
      <c r="C6406" s="170" t="s">
        <v>263</v>
      </c>
      <c r="D6406" s="170" t="s">
        <v>264</v>
      </c>
      <c r="E6406" s="170">
        <v>473</v>
      </c>
      <c r="F6406" s="170">
        <v>24</v>
      </c>
      <c r="G6406" s="171">
        <v>5.5</v>
      </c>
      <c r="H6406" s="170" t="s">
        <v>177</v>
      </c>
      <c r="I6406" s="171">
        <v>3.79</v>
      </c>
      <c r="J6406" s="169">
        <v>1</v>
      </c>
      <c r="K6406" s="154" cm="1">
        <f t="array" ref="K6406">ROUND(
IF(C6406="Beer",
SUM(LOOKUP(2,1/(SRP!$B$8:$B$10&lt;=E6406)/(SRP!$C$8:$C$10&gt;=E6406),SRP!$D$8:$D$10)*(G6406/100)*(E6406/1000)),
IF(C6406="Spirits",
SUM(LOOKUP(2,1/(SRP!$B$2:$B$7&lt;=E6406)/(SRP!$C$2:$C$7&gt;=E6406),SRP!$D$2:$D$7)*(G6406/100)*(E6406/1000)),
IF(AND(C6406="Wine",D6406="Fortified Wines"),
SUM(LOOKUP(2,1/(SRP!$B$26:$B$29&lt;=E6406)/(SRP!$C$26:$C$29&gt;=E6406),SRP!$D$26:$D$29)*(G6406/100)*(E6406/1000)),
IF(C6406="Wine",
SUM(LOOKUP(2,1/(SRP!$B$21:$B$25&lt;=E6406)/(SRP!$C$21:$C$25&gt;=E6406),SRP!$D$21:$D$25)*(G6406/100)*(E6406/1000)),
IF(AND(C6406="Ready to Drink",D6406="RTD-One Pour Cocktail&gt;7%&lt;=14.5"),
SUM(LOOKUP(2,1/(SRP!$B$16:$B$20&lt;=E6406)/(SRP!$C$16:$C$20&gt;=E6406),SRP!$D$16:$D$20)*(G6406/100)*(E6406/1000)),
IF(C6406="Ready to Drink",
SUM(LOOKUP(2,1/(SRP!$B$11:$B$15&lt;=E6406)/(SRP!$C$11:$C$15&gt;=E6406),SRP!$D$11:$D$15)*(G6406/100)*(E6406/1000)),
0)))))),2)</f>
        <v>2.15</v>
      </c>
      <c r="L6406" s="173" t="str">
        <f t="shared" si="100"/>
        <v>Ready to Drink473</v>
      </c>
      <c r="M6406" s="154">
        <f>VLOOKUP(L6406,'Slope %'!C:D,2,0)</f>
        <v>0.12</v>
      </c>
    </row>
    <row r="6407" spans="1:13" x14ac:dyDescent="0.25">
      <c r="A6407" s="169">
        <v>66259</v>
      </c>
      <c r="B6407" s="170" t="s">
        <v>4714</v>
      </c>
      <c r="C6407" s="170" t="s">
        <v>263</v>
      </c>
      <c r="D6407" s="170" t="s">
        <v>264</v>
      </c>
      <c r="E6407" s="170">
        <v>473</v>
      </c>
      <c r="F6407" s="170">
        <v>24</v>
      </c>
      <c r="G6407" s="171">
        <v>5.5</v>
      </c>
      <c r="H6407" s="170" t="s">
        <v>177</v>
      </c>
      <c r="I6407" s="171">
        <v>3.79</v>
      </c>
      <c r="J6407" s="169">
        <v>1</v>
      </c>
      <c r="K6407" s="154" cm="1">
        <f t="array" ref="K6407">ROUND(
IF(C6407="Beer",
SUM(LOOKUP(2,1/(SRP!$B$8:$B$10&lt;=E6407)/(SRP!$C$8:$C$10&gt;=E6407),SRP!$D$8:$D$10)*(G6407/100)*(E6407/1000)),
IF(C6407="Spirits",
SUM(LOOKUP(2,1/(SRP!$B$2:$B$7&lt;=E6407)/(SRP!$C$2:$C$7&gt;=E6407),SRP!$D$2:$D$7)*(G6407/100)*(E6407/1000)),
IF(AND(C6407="Wine",D6407="Fortified Wines"),
SUM(LOOKUP(2,1/(SRP!$B$26:$B$29&lt;=E6407)/(SRP!$C$26:$C$29&gt;=E6407),SRP!$D$26:$D$29)*(G6407/100)*(E6407/1000)),
IF(C6407="Wine",
SUM(LOOKUP(2,1/(SRP!$B$21:$B$25&lt;=E6407)/(SRP!$C$21:$C$25&gt;=E6407),SRP!$D$21:$D$25)*(G6407/100)*(E6407/1000)),
IF(AND(C6407="Ready to Drink",D6407="RTD-One Pour Cocktail&gt;7%&lt;=14.5"),
SUM(LOOKUP(2,1/(SRP!$B$16:$B$20&lt;=E6407)/(SRP!$C$16:$C$20&gt;=E6407),SRP!$D$16:$D$20)*(G6407/100)*(E6407/1000)),
IF(C6407="Ready to Drink",
SUM(LOOKUP(2,1/(SRP!$B$11:$B$15&lt;=E6407)/(SRP!$C$11:$C$15&gt;=E6407),SRP!$D$11:$D$15)*(G6407/100)*(E6407/1000)),
0)))))),2)</f>
        <v>2.15</v>
      </c>
      <c r="L6407" s="173" t="str">
        <f t="shared" si="100"/>
        <v>Ready to Drink473</v>
      </c>
      <c r="M6407" s="154">
        <f>VLOOKUP(L6407,'Slope %'!C:D,2,0)</f>
        <v>0.12</v>
      </c>
    </row>
    <row r="6408" spans="1:13" x14ac:dyDescent="0.25">
      <c r="A6408" s="169">
        <v>66263</v>
      </c>
      <c r="B6408" s="170" t="s">
        <v>4715</v>
      </c>
      <c r="C6408" s="170" t="s">
        <v>263</v>
      </c>
      <c r="D6408" s="170" t="s">
        <v>806</v>
      </c>
      <c r="E6408" s="170">
        <v>473</v>
      </c>
      <c r="F6408" s="170">
        <v>24</v>
      </c>
      <c r="G6408" s="171">
        <v>5</v>
      </c>
      <c r="H6408" s="170" t="s">
        <v>177</v>
      </c>
      <c r="I6408" s="171">
        <v>3.99</v>
      </c>
      <c r="J6408" s="169">
        <v>1</v>
      </c>
      <c r="K6408" s="154" cm="1">
        <f t="array" ref="K6408">ROUND(
IF(C6408="Beer",
SUM(LOOKUP(2,1/(SRP!$B$8:$B$10&lt;=E6408)/(SRP!$C$8:$C$10&gt;=E6408),SRP!$D$8:$D$10)*(G6408/100)*(E6408/1000)),
IF(C6408="Spirits",
SUM(LOOKUP(2,1/(SRP!$B$2:$B$7&lt;=E6408)/(SRP!$C$2:$C$7&gt;=E6408),SRP!$D$2:$D$7)*(G6408/100)*(E6408/1000)),
IF(AND(C6408="Wine",D6408="Fortified Wines"),
SUM(LOOKUP(2,1/(SRP!$B$26:$B$29&lt;=E6408)/(SRP!$C$26:$C$29&gt;=E6408),SRP!$D$26:$D$29)*(G6408/100)*(E6408/1000)),
IF(C6408="Wine",
SUM(LOOKUP(2,1/(SRP!$B$21:$B$25&lt;=E6408)/(SRP!$C$21:$C$25&gt;=E6408),SRP!$D$21:$D$25)*(G6408/100)*(E6408/1000)),
IF(AND(C6408="Ready to Drink",D6408="RTD-One Pour Cocktail&gt;7%&lt;=14.5"),
SUM(LOOKUP(2,1/(SRP!$B$16:$B$20&lt;=E6408)/(SRP!$C$16:$C$20&gt;=E6408),SRP!$D$16:$D$20)*(G6408/100)*(E6408/1000)),
IF(C6408="Ready to Drink",
SUM(LOOKUP(2,1/(SRP!$B$11:$B$15&lt;=E6408)/(SRP!$C$11:$C$15&gt;=E6408),SRP!$D$11:$D$15)*(G6408/100)*(E6408/1000)),
0)))))),2)</f>
        <v>1.96</v>
      </c>
      <c r="L6408" s="173" t="str">
        <f t="shared" si="100"/>
        <v>Ready to Drink473</v>
      </c>
      <c r="M6408" s="154">
        <f>VLOOKUP(L6408,'Slope %'!C:D,2,0)</f>
        <v>0.12</v>
      </c>
    </row>
    <row r="6409" spans="1:13" x14ac:dyDescent="0.25">
      <c r="A6409" s="169">
        <v>66263</v>
      </c>
      <c r="B6409" s="170" t="s">
        <v>4715</v>
      </c>
      <c r="C6409" s="170" t="s">
        <v>263</v>
      </c>
      <c r="D6409" s="170" t="s">
        <v>806</v>
      </c>
      <c r="E6409" s="170">
        <v>473</v>
      </c>
      <c r="F6409" s="170">
        <v>24</v>
      </c>
      <c r="G6409" s="171">
        <v>5</v>
      </c>
      <c r="H6409" s="170" t="s">
        <v>177</v>
      </c>
      <c r="I6409" s="171">
        <v>3.99</v>
      </c>
      <c r="J6409" s="169">
        <v>1</v>
      </c>
      <c r="K6409" s="154" cm="1">
        <f t="array" ref="K6409">ROUND(
IF(C6409="Beer",
SUM(LOOKUP(2,1/(SRP!$B$8:$B$10&lt;=E6409)/(SRP!$C$8:$C$10&gt;=E6409),SRP!$D$8:$D$10)*(G6409/100)*(E6409/1000)),
IF(C6409="Spirits",
SUM(LOOKUP(2,1/(SRP!$B$2:$B$7&lt;=E6409)/(SRP!$C$2:$C$7&gt;=E6409),SRP!$D$2:$D$7)*(G6409/100)*(E6409/1000)),
IF(AND(C6409="Wine",D6409="Fortified Wines"),
SUM(LOOKUP(2,1/(SRP!$B$26:$B$29&lt;=E6409)/(SRP!$C$26:$C$29&gt;=E6409),SRP!$D$26:$D$29)*(G6409/100)*(E6409/1000)),
IF(C6409="Wine",
SUM(LOOKUP(2,1/(SRP!$B$21:$B$25&lt;=E6409)/(SRP!$C$21:$C$25&gt;=E6409),SRP!$D$21:$D$25)*(G6409/100)*(E6409/1000)),
IF(AND(C6409="Ready to Drink",D6409="RTD-One Pour Cocktail&gt;7%&lt;=14.5"),
SUM(LOOKUP(2,1/(SRP!$B$16:$B$20&lt;=E6409)/(SRP!$C$16:$C$20&gt;=E6409),SRP!$D$16:$D$20)*(G6409/100)*(E6409/1000)),
IF(C6409="Ready to Drink",
SUM(LOOKUP(2,1/(SRP!$B$11:$B$15&lt;=E6409)/(SRP!$C$11:$C$15&gt;=E6409),SRP!$D$11:$D$15)*(G6409/100)*(E6409/1000)),
0)))))),2)</f>
        <v>1.96</v>
      </c>
      <c r="L6409" s="173" t="str">
        <f t="shared" si="100"/>
        <v>Ready to Drink473</v>
      </c>
      <c r="M6409" s="154">
        <f>VLOOKUP(L6409,'Slope %'!C:D,2,0)</f>
        <v>0.12</v>
      </c>
    </row>
    <row r="6410" spans="1:13" x14ac:dyDescent="0.25">
      <c r="A6410" s="169">
        <v>66264</v>
      </c>
      <c r="B6410" s="170" t="s">
        <v>4716</v>
      </c>
      <c r="C6410" s="170" t="s">
        <v>263</v>
      </c>
      <c r="D6410" s="170" t="s">
        <v>332</v>
      </c>
      <c r="E6410" s="170">
        <v>1420</v>
      </c>
      <c r="F6410" s="170">
        <v>6</v>
      </c>
      <c r="G6410" s="171">
        <v>5.2</v>
      </c>
      <c r="H6410" s="170" t="s">
        <v>177</v>
      </c>
      <c r="I6410" s="171">
        <v>15.49</v>
      </c>
      <c r="J6410" s="169">
        <v>4</v>
      </c>
      <c r="K6410" s="154" cm="1">
        <f t="array" ref="K6410">ROUND(
IF(C6410="Beer",
SUM(LOOKUP(2,1/(SRP!$B$8:$B$10&lt;=E6410)/(SRP!$C$8:$C$10&gt;=E6410),SRP!$D$8:$D$10)*(G6410/100)*(E6410/1000)),
IF(C6410="Spirits",
SUM(LOOKUP(2,1/(SRP!$B$2:$B$7&lt;=E6410)/(SRP!$C$2:$C$7&gt;=E6410),SRP!$D$2:$D$7)*(G6410/100)*(E6410/1000)),
IF(AND(C6410="Wine",D6410="Fortified Wines"),
SUM(LOOKUP(2,1/(SRP!$B$26:$B$29&lt;=E6410)/(SRP!$C$26:$C$29&gt;=E6410),SRP!$D$26:$D$29)*(G6410/100)*(E6410/1000)),
IF(C6410="Wine",
SUM(LOOKUP(2,1/(SRP!$B$21:$B$25&lt;=E6410)/(SRP!$C$21:$C$25&gt;=E6410),SRP!$D$21:$D$25)*(G6410/100)*(E6410/1000)),
IF(AND(C6410="Ready to Drink",D6410="RTD-One Pour Cocktail&gt;7%&lt;=14.5"),
SUM(LOOKUP(2,1/(SRP!$B$16:$B$20&lt;=E6410)/(SRP!$C$16:$C$20&gt;=E6410),SRP!$D$16:$D$20)*(G6410/100)*(E6410/1000)),
IF(C6410="Ready to Drink",
SUM(LOOKUP(2,1/(SRP!$B$11:$B$15&lt;=E6410)/(SRP!$C$11:$C$15&gt;=E6410),SRP!$D$11:$D$15)*(G6410/100)*(E6410/1000)),
0)))))),2)</f>
        <v>5.76</v>
      </c>
      <c r="L6410" s="173" t="str">
        <f t="shared" si="100"/>
        <v>Ready to Drink1420</v>
      </c>
      <c r="M6410" s="154">
        <f>VLOOKUP(L6410,'Slope %'!C:D,2,0)</f>
        <v>0.12</v>
      </c>
    </row>
    <row r="6411" spans="1:13" x14ac:dyDescent="0.25">
      <c r="A6411" s="169">
        <v>66264</v>
      </c>
      <c r="B6411" s="170" t="s">
        <v>4716</v>
      </c>
      <c r="C6411" s="170" t="s">
        <v>263</v>
      </c>
      <c r="D6411" s="170" t="s">
        <v>332</v>
      </c>
      <c r="E6411" s="170">
        <v>1420</v>
      </c>
      <c r="F6411" s="170">
        <v>6</v>
      </c>
      <c r="G6411" s="171">
        <v>5.2</v>
      </c>
      <c r="H6411" s="170" t="s">
        <v>177</v>
      </c>
      <c r="I6411" s="171">
        <v>15.49</v>
      </c>
      <c r="J6411" s="169">
        <v>4</v>
      </c>
      <c r="K6411" s="154" cm="1">
        <f t="array" ref="K6411">ROUND(
IF(C6411="Beer",
SUM(LOOKUP(2,1/(SRP!$B$8:$B$10&lt;=E6411)/(SRP!$C$8:$C$10&gt;=E6411),SRP!$D$8:$D$10)*(G6411/100)*(E6411/1000)),
IF(C6411="Spirits",
SUM(LOOKUP(2,1/(SRP!$B$2:$B$7&lt;=E6411)/(SRP!$C$2:$C$7&gt;=E6411),SRP!$D$2:$D$7)*(G6411/100)*(E6411/1000)),
IF(AND(C6411="Wine",D6411="Fortified Wines"),
SUM(LOOKUP(2,1/(SRP!$B$26:$B$29&lt;=E6411)/(SRP!$C$26:$C$29&gt;=E6411),SRP!$D$26:$D$29)*(G6411/100)*(E6411/1000)),
IF(C6411="Wine",
SUM(LOOKUP(2,1/(SRP!$B$21:$B$25&lt;=E6411)/(SRP!$C$21:$C$25&gt;=E6411),SRP!$D$21:$D$25)*(G6411/100)*(E6411/1000)),
IF(AND(C6411="Ready to Drink",D6411="RTD-One Pour Cocktail&gt;7%&lt;=14.5"),
SUM(LOOKUP(2,1/(SRP!$B$16:$B$20&lt;=E6411)/(SRP!$C$16:$C$20&gt;=E6411),SRP!$D$16:$D$20)*(G6411/100)*(E6411/1000)),
IF(C6411="Ready to Drink",
SUM(LOOKUP(2,1/(SRP!$B$11:$B$15&lt;=E6411)/(SRP!$C$11:$C$15&gt;=E6411),SRP!$D$11:$D$15)*(G6411/100)*(E6411/1000)),
0)))))),2)</f>
        <v>5.76</v>
      </c>
      <c r="L6411" s="173" t="str">
        <f t="shared" si="100"/>
        <v>Ready to Drink1420</v>
      </c>
      <c r="M6411" s="154">
        <f>VLOOKUP(L6411,'Slope %'!C:D,2,0)</f>
        <v>0.12</v>
      </c>
    </row>
    <row r="6412" spans="1:13" x14ac:dyDescent="0.25">
      <c r="A6412" s="169">
        <v>66272</v>
      </c>
      <c r="B6412" s="170" t="s">
        <v>4717</v>
      </c>
      <c r="C6412" s="170" t="s">
        <v>24</v>
      </c>
      <c r="D6412" s="170" t="s">
        <v>162</v>
      </c>
      <c r="E6412" s="170">
        <v>750</v>
      </c>
      <c r="F6412" s="170">
        <v>6</v>
      </c>
      <c r="G6412" s="171">
        <v>12</v>
      </c>
      <c r="H6412" s="170" t="s">
        <v>22</v>
      </c>
      <c r="I6412" s="171">
        <v>78.989999999999995</v>
      </c>
      <c r="J6412" s="169">
        <v>1</v>
      </c>
      <c r="K6412" s="154" cm="1">
        <f t="array" ref="K6412">ROUND(
IF(C6412="Beer",
SUM(LOOKUP(2,1/(SRP!$B$8:$B$10&lt;=E6412)/(SRP!$C$8:$C$10&gt;=E6412),SRP!$D$8:$D$10)*(G6412/100)*(E6412/1000)),
IF(C6412="Spirits",
SUM(LOOKUP(2,1/(SRP!$B$2:$B$7&lt;=E6412)/(SRP!$C$2:$C$7&gt;=E6412),SRP!$D$2:$D$7)*(G6412/100)*(E6412/1000)),
IF(AND(C6412="Wine",D6412="Fortified Wines"),
SUM(LOOKUP(2,1/(SRP!$B$26:$B$29&lt;=E6412)/(SRP!$C$26:$C$29&gt;=E6412),SRP!$D$26:$D$29)*(G6412/100)*(E6412/1000)),
IF(C6412="Wine",
SUM(LOOKUP(2,1/(SRP!$B$21:$B$25&lt;=E6412)/(SRP!$C$21:$C$25&gt;=E6412),SRP!$D$21:$D$25)*(G6412/100)*(E6412/1000)),
IF(AND(C6412="Ready to Drink",D6412="RTD-One Pour Cocktail&gt;7%&lt;=14.5"),
SUM(LOOKUP(2,1/(SRP!$B$16:$B$20&lt;=E6412)/(SRP!$C$16:$C$20&gt;=E6412),SRP!$D$16:$D$20)*(G6412/100)*(E6412/1000)),
IF(C6412="Ready to Drink",
SUM(LOOKUP(2,1/(SRP!$B$11:$B$15&lt;=E6412)/(SRP!$C$11:$C$15&gt;=E6412),SRP!$D$11:$D$15)*(G6412/100)*(E6412/1000)),
0)))))),2)</f>
        <v>7.03</v>
      </c>
      <c r="L6412" s="173" t="str">
        <f t="shared" si="100"/>
        <v>Wine750</v>
      </c>
      <c r="M6412" s="154">
        <f>VLOOKUP(L6412,'Slope %'!C:D,2,0)</f>
        <v>0.1</v>
      </c>
    </row>
    <row r="6413" spans="1:13" x14ac:dyDescent="0.25">
      <c r="A6413" s="169">
        <v>66281</v>
      </c>
      <c r="B6413" s="170" t="s">
        <v>4718</v>
      </c>
      <c r="C6413" s="170" t="s">
        <v>24</v>
      </c>
      <c r="D6413" s="170" t="s">
        <v>38</v>
      </c>
      <c r="E6413" s="170">
        <v>750</v>
      </c>
      <c r="F6413" s="170">
        <v>20</v>
      </c>
      <c r="G6413" s="171">
        <v>3</v>
      </c>
      <c r="H6413" s="170" t="s">
        <v>274</v>
      </c>
      <c r="I6413" s="171">
        <v>8.99</v>
      </c>
      <c r="J6413" s="169">
        <v>1</v>
      </c>
      <c r="K6413" s="154" cm="1">
        <f t="array" ref="K6413">ROUND(
IF(C6413="Beer",
SUM(LOOKUP(2,1/(SRP!$B$8:$B$10&lt;=E6413)/(SRP!$C$8:$C$10&gt;=E6413),SRP!$D$8:$D$10)*(G6413/100)*(E6413/1000)),
IF(C6413="Spirits",
SUM(LOOKUP(2,1/(SRP!$B$2:$B$7&lt;=E6413)/(SRP!$C$2:$C$7&gt;=E6413),SRP!$D$2:$D$7)*(G6413/100)*(E6413/1000)),
IF(AND(C6413="Wine",D6413="Fortified Wines"),
SUM(LOOKUP(2,1/(SRP!$B$26:$B$29&lt;=E6413)/(SRP!$C$26:$C$29&gt;=E6413),SRP!$D$26:$D$29)*(G6413/100)*(E6413/1000)),
IF(C6413="Wine",
SUM(LOOKUP(2,1/(SRP!$B$21:$B$25&lt;=E6413)/(SRP!$C$21:$C$25&gt;=E6413),SRP!$D$21:$D$25)*(G6413/100)*(E6413/1000)),
IF(AND(C6413="Ready to Drink",D6413="RTD-One Pour Cocktail&gt;7%&lt;=14.5"),
SUM(LOOKUP(2,1/(SRP!$B$16:$B$20&lt;=E6413)/(SRP!$C$16:$C$20&gt;=E6413),SRP!$D$16:$D$20)*(G6413/100)*(E6413/1000)),
IF(C6413="Ready to Drink",
SUM(LOOKUP(2,1/(SRP!$B$11:$B$15&lt;=E6413)/(SRP!$C$11:$C$15&gt;=E6413),SRP!$D$11:$D$15)*(G6413/100)*(E6413/1000)),
0)))))),2)</f>
        <v>1.76</v>
      </c>
      <c r="L6413" s="173" t="str">
        <f t="shared" si="100"/>
        <v>Wine750</v>
      </c>
      <c r="M6413" s="154">
        <f>VLOOKUP(L6413,'Slope %'!C:D,2,0)</f>
        <v>0.1</v>
      </c>
    </row>
    <row r="6414" spans="1:13" x14ac:dyDescent="0.25">
      <c r="A6414" s="169">
        <v>66292</v>
      </c>
      <c r="B6414" s="170" t="s">
        <v>4719</v>
      </c>
      <c r="C6414" s="170" t="s">
        <v>11</v>
      </c>
      <c r="D6414" s="170" t="s">
        <v>303</v>
      </c>
      <c r="E6414" s="170">
        <v>473</v>
      </c>
      <c r="F6414" s="170">
        <v>24</v>
      </c>
      <c r="G6414" s="171">
        <v>6.5</v>
      </c>
      <c r="H6414" s="170" t="s">
        <v>1457</v>
      </c>
      <c r="I6414" s="171">
        <v>4.8899999999999997</v>
      </c>
      <c r="J6414" s="169">
        <v>1</v>
      </c>
      <c r="K6414" s="154" cm="1">
        <f t="array" ref="K6414">ROUND(
IF(C6414="Beer",
SUM(LOOKUP(2,1/(SRP!$B$8:$B$10&lt;=E6414)/(SRP!$C$8:$C$10&gt;=E6414),SRP!$D$8:$D$10)*(G6414/100)*(E6414/1000)),
IF(C6414="Spirits",
SUM(LOOKUP(2,1/(SRP!$B$2:$B$7&lt;=E6414)/(SRP!$C$2:$C$7&gt;=E6414),SRP!$D$2:$D$7)*(G6414/100)*(E6414/1000)),
IF(AND(C6414="Wine",D6414="Fortified Wines"),
SUM(LOOKUP(2,1/(SRP!$B$26:$B$29&lt;=E6414)/(SRP!$C$26:$C$29&gt;=E6414),SRP!$D$26:$D$29)*(G6414/100)*(E6414/1000)),
IF(C6414="Wine",
SUM(LOOKUP(2,1/(SRP!$B$21:$B$25&lt;=E6414)/(SRP!$C$21:$C$25&gt;=E6414),SRP!$D$21:$D$25)*(G6414/100)*(E6414/1000)),
IF(AND(C6414="Ready to Drink",D6414="RTD-One Pour Cocktail&gt;7%&lt;=14.5"),
SUM(LOOKUP(2,1/(SRP!$B$16:$B$20&lt;=E6414)/(SRP!$C$16:$C$20&gt;=E6414),SRP!$D$16:$D$20)*(G6414/100)*(E6414/1000)),
IF(C6414="Ready to Drink",
SUM(LOOKUP(2,1/(SRP!$B$11:$B$15&lt;=E6414)/(SRP!$C$11:$C$15&gt;=E6414),SRP!$D$11:$D$15)*(G6414/100)*(E6414/1000)),
0)))))),2)</f>
        <v>2.4</v>
      </c>
      <c r="L6414" s="173" t="str">
        <f t="shared" si="100"/>
        <v>Beer473</v>
      </c>
      <c r="M6414" s="154">
        <f>VLOOKUP(L6414,'Slope %'!C:D,2,0)</f>
        <v>0.12</v>
      </c>
    </row>
    <row r="6415" spans="1:13" x14ac:dyDescent="0.25">
      <c r="A6415" s="169">
        <v>66292</v>
      </c>
      <c r="B6415" s="170" t="s">
        <v>4719</v>
      </c>
      <c r="C6415" s="170" t="s">
        <v>11</v>
      </c>
      <c r="D6415" s="170" t="s">
        <v>303</v>
      </c>
      <c r="E6415" s="170">
        <v>473</v>
      </c>
      <c r="F6415" s="170">
        <v>24</v>
      </c>
      <c r="G6415" s="171">
        <v>6.5</v>
      </c>
      <c r="H6415" s="170" t="s">
        <v>1457</v>
      </c>
      <c r="I6415" s="171">
        <v>4.8899999999999997</v>
      </c>
      <c r="J6415" s="169">
        <v>1</v>
      </c>
      <c r="K6415" s="154" cm="1">
        <f t="array" ref="K6415">ROUND(
IF(C6415="Beer",
SUM(LOOKUP(2,1/(SRP!$B$8:$B$10&lt;=E6415)/(SRP!$C$8:$C$10&gt;=E6415),SRP!$D$8:$D$10)*(G6415/100)*(E6415/1000)),
IF(C6415="Spirits",
SUM(LOOKUP(2,1/(SRP!$B$2:$B$7&lt;=E6415)/(SRP!$C$2:$C$7&gt;=E6415),SRP!$D$2:$D$7)*(G6415/100)*(E6415/1000)),
IF(AND(C6415="Wine",D6415="Fortified Wines"),
SUM(LOOKUP(2,1/(SRP!$B$26:$B$29&lt;=E6415)/(SRP!$C$26:$C$29&gt;=E6415),SRP!$D$26:$D$29)*(G6415/100)*(E6415/1000)),
IF(C6415="Wine",
SUM(LOOKUP(2,1/(SRP!$B$21:$B$25&lt;=E6415)/(SRP!$C$21:$C$25&gt;=E6415),SRP!$D$21:$D$25)*(G6415/100)*(E6415/1000)),
IF(AND(C6415="Ready to Drink",D6415="RTD-One Pour Cocktail&gt;7%&lt;=14.5"),
SUM(LOOKUP(2,1/(SRP!$B$16:$B$20&lt;=E6415)/(SRP!$C$16:$C$20&gt;=E6415),SRP!$D$16:$D$20)*(G6415/100)*(E6415/1000)),
IF(C6415="Ready to Drink",
SUM(LOOKUP(2,1/(SRP!$B$11:$B$15&lt;=E6415)/(SRP!$C$11:$C$15&gt;=E6415),SRP!$D$11:$D$15)*(G6415/100)*(E6415/1000)),
0)))))),2)</f>
        <v>2.4</v>
      </c>
      <c r="L6415" s="173" t="str">
        <f t="shared" si="100"/>
        <v>Beer473</v>
      </c>
      <c r="M6415" s="154">
        <f>VLOOKUP(L6415,'Slope %'!C:D,2,0)</f>
        <v>0.12</v>
      </c>
    </row>
    <row r="6416" spans="1:13" x14ac:dyDescent="0.25">
      <c r="A6416" s="169">
        <v>66311</v>
      </c>
      <c r="B6416" s="170" t="s">
        <v>4720</v>
      </c>
      <c r="C6416" s="170" t="s">
        <v>11</v>
      </c>
      <c r="D6416" s="170" t="s">
        <v>474</v>
      </c>
      <c r="E6416" s="170">
        <v>473</v>
      </c>
      <c r="F6416" s="170">
        <v>24</v>
      </c>
      <c r="G6416" s="171">
        <v>6.5</v>
      </c>
      <c r="H6416" s="170" t="s">
        <v>1053</v>
      </c>
      <c r="I6416" s="171">
        <v>3.49</v>
      </c>
      <c r="J6416" s="169">
        <v>1</v>
      </c>
      <c r="K6416" s="154" cm="1">
        <f t="array" ref="K6416">ROUND(
IF(C6416="Beer",
SUM(LOOKUP(2,1/(SRP!$B$8:$B$10&lt;=E6416)/(SRP!$C$8:$C$10&gt;=E6416),SRP!$D$8:$D$10)*(G6416/100)*(E6416/1000)),
IF(C6416="Spirits",
SUM(LOOKUP(2,1/(SRP!$B$2:$B$7&lt;=E6416)/(SRP!$C$2:$C$7&gt;=E6416),SRP!$D$2:$D$7)*(G6416/100)*(E6416/1000)),
IF(AND(C6416="Wine",D6416="Fortified Wines"),
SUM(LOOKUP(2,1/(SRP!$B$26:$B$29&lt;=E6416)/(SRP!$C$26:$C$29&gt;=E6416),SRP!$D$26:$D$29)*(G6416/100)*(E6416/1000)),
IF(C6416="Wine",
SUM(LOOKUP(2,1/(SRP!$B$21:$B$25&lt;=E6416)/(SRP!$C$21:$C$25&gt;=E6416),SRP!$D$21:$D$25)*(G6416/100)*(E6416/1000)),
IF(AND(C6416="Ready to Drink",D6416="RTD-One Pour Cocktail&gt;7%&lt;=14.5"),
SUM(LOOKUP(2,1/(SRP!$B$16:$B$20&lt;=E6416)/(SRP!$C$16:$C$20&gt;=E6416),SRP!$D$16:$D$20)*(G6416/100)*(E6416/1000)),
IF(C6416="Ready to Drink",
SUM(LOOKUP(2,1/(SRP!$B$11:$B$15&lt;=E6416)/(SRP!$C$11:$C$15&gt;=E6416),SRP!$D$11:$D$15)*(G6416/100)*(E6416/1000)),
0)))))),2)</f>
        <v>2.4</v>
      </c>
      <c r="L6416" s="173" t="str">
        <f t="shared" si="100"/>
        <v>Beer473</v>
      </c>
      <c r="M6416" s="154">
        <f>VLOOKUP(L6416,'Slope %'!C:D,2,0)</f>
        <v>0.12</v>
      </c>
    </row>
    <row r="6417" spans="1:13" x14ac:dyDescent="0.25">
      <c r="A6417" s="169">
        <v>66325</v>
      </c>
      <c r="B6417" s="170" t="s">
        <v>4721</v>
      </c>
      <c r="C6417" s="170" t="s">
        <v>15</v>
      </c>
      <c r="D6417" s="170" t="s">
        <v>38</v>
      </c>
      <c r="E6417" s="170">
        <v>750</v>
      </c>
      <c r="F6417" s="170">
        <v>6</v>
      </c>
      <c r="G6417" s="171">
        <v>33</v>
      </c>
      <c r="H6417" s="170" t="s">
        <v>783</v>
      </c>
      <c r="I6417" s="171">
        <v>47.99</v>
      </c>
      <c r="J6417" s="169">
        <v>1</v>
      </c>
      <c r="K6417" s="154" cm="1">
        <f t="array" ref="K6417">ROUND(
IF(C6417="Beer",
SUM(LOOKUP(2,1/(SRP!$B$8:$B$10&lt;=E6417)/(SRP!$C$8:$C$10&gt;=E6417),SRP!$D$8:$D$10)*(G6417/100)*(E6417/1000)),
IF(C6417="Spirits",
SUM(LOOKUP(2,1/(SRP!$B$2:$B$7&lt;=E6417)/(SRP!$C$2:$C$7&gt;=E6417),SRP!$D$2:$D$7)*(G6417/100)*(E6417/1000)),
IF(AND(C6417="Wine",D6417="Fortified Wines"),
SUM(LOOKUP(2,1/(SRP!$B$26:$B$29&lt;=E6417)/(SRP!$C$26:$C$29&gt;=E6417),SRP!$D$26:$D$29)*(G6417/100)*(E6417/1000)),
IF(C6417="Wine",
SUM(LOOKUP(2,1/(SRP!$B$21:$B$25&lt;=E6417)/(SRP!$C$21:$C$25&gt;=E6417),SRP!$D$21:$D$25)*(G6417/100)*(E6417/1000)),
IF(AND(C6417="Ready to Drink",D6417="RTD-One Pour Cocktail&gt;7%&lt;=14.5"),
SUM(LOOKUP(2,1/(SRP!$B$16:$B$20&lt;=E6417)/(SRP!$C$16:$C$20&gt;=E6417),SRP!$D$16:$D$20)*(G6417/100)*(E6417/1000)),
IF(C6417="Ready to Drink",
SUM(LOOKUP(2,1/(SRP!$B$11:$B$15&lt;=E6417)/(SRP!$C$11:$C$15&gt;=E6417),SRP!$D$11:$D$15)*(G6417/100)*(E6417/1000)),
0)))))),2)</f>
        <v>19.32</v>
      </c>
      <c r="L6417" s="173" t="str">
        <f t="shared" si="100"/>
        <v>Spirits750</v>
      </c>
      <c r="M6417" s="154">
        <f>VLOOKUP(L6417,'Slope %'!C:D,2,0)</f>
        <v>7.0000000000000007E-2</v>
      </c>
    </row>
    <row r="6418" spans="1:13" x14ac:dyDescent="0.25">
      <c r="A6418" s="169">
        <v>66332</v>
      </c>
      <c r="B6418" s="170" t="s">
        <v>4722</v>
      </c>
      <c r="C6418" s="170" t="s">
        <v>15</v>
      </c>
      <c r="D6418" s="170" t="s">
        <v>252</v>
      </c>
      <c r="E6418" s="170">
        <v>375</v>
      </c>
      <c r="F6418" s="170">
        <v>12</v>
      </c>
      <c r="G6418" s="171">
        <v>20</v>
      </c>
      <c r="H6418" s="170" t="s">
        <v>1173</v>
      </c>
      <c r="I6418" s="171">
        <v>19.989999999999998</v>
      </c>
      <c r="J6418" s="169">
        <v>1</v>
      </c>
      <c r="K6418" s="154" cm="1">
        <f t="array" ref="K6418">ROUND(
IF(C6418="Beer",
SUM(LOOKUP(2,1/(SRP!$B$8:$B$10&lt;=E6418)/(SRP!$C$8:$C$10&gt;=E6418),SRP!$D$8:$D$10)*(G6418/100)*(E6418/1000)),
IF(C6418="Spirits",
SUM(LOOKUP(2,1/(SRP!$B$2:$B$7&lt;=E6418)/(SRP!$C$2:$C$7&gt;=E6418),SRP!$D$2:$D$7)*(G6418/100)*(E6418/1000)),
IF(AND(C6418="Wine",D6418="Fortified Wines"),
SUM(LOOKUP(2,1/(SRP!$B$26:$B$29&lt;=E6418)/(SRP!$C$26:$C$29&gt;=E6418),SRP!$D$26:$D$29)*(G6418/100)*(E6418/1000)),
IF(C6418="Wine",
SUM(LOOKUP(2,1/(SRP!$B$21:$B$25&lt;=E6418)/(SRP!$C$21:$C$25&gt;=E6418),SRP!$D$21:$D$25)*(G6418/100)*(E6418/1000)),
IF(AND(C6418="Ready to Drink",D6418="RTD-One Pour Cocktail&gt;7%&lt;=14.5"),
SUM(LOOKUP(2,1/(SRP!$B$16:$B$20&lt;=E6418)/(SRP!$C$16:$C$20&gt;=E6418),SRP!$D$16:$D$20)*(G6418/100)*(E6418/1000)),
IF(C6418="Ready to Drink",
SUM(LOOKUP(2,1/(SRP!$B$11:$B$15&lt;=E6418)/(SRP!$C$11:$C$15&gt;=E6418),SRP!$D$11:$D$15)*(G6418/100)*(E6418/1000)),
0)))))),2)</f>
        <v>6.65</v>
      </c>
      <c r="L6418" s="173" t="str">
        <f t="shared" si="100"/>
        <v>Spirits375</v>
      </c>
      <c r="M6418" s="154">
        <f>VLOOKUP(L6418,'Slope %'!C:D,2,0)</f>
        <v>0.1</v>
      </c>
    </row>
    <row r="6419" spans="1:13" x14ac:dyDescent="0.25">
      <c r="A6419" s="169">
        <v>66343</v>
      </c>
      <c r="B6419" s="170" t="s">
        <v>4723</v>
      </c>
      <c r="C6419" s="170" t="s">
        <v>15</v>
      </c>
      <c r="D6419" s="170" t="s">
        <v>756</v>
      </c>
      <c r="E6419" s="170">
        <v>750</v>
      </c>
      <c r="F6419" s="170">
        <v>12</v>
      </c>
      <c r="G6419" s="171">
        <v>35</v>
      </c>
      <c r="H6419" s="170" t="s">
        <v>20</v>
      </c>
      <c r="I6419" s="171">
        <v>34.99</v>
      </c>
      <c r="J6419" s="169">
        <v>1</v>
      </c>
      <c r="K6419" s="154" cm="1">
        <f t="array" ref="K6419">ROUND(
IF(C6419="Beer",
SUM(LOOKUP(2,1/(SRP!$B$8:$B$10&lt;=E6419)/(SRP!$C$8:$C$10&gt;=E6419),SRP!$D$8:$D$10)*(G6419/100)*(E6419/1000)),
IF(C6419="Spirits",
SUM(LOOKUP(2,1/(SRP!$B$2:$B$7&lt;=E6419)/(SRP!$C$2:$C$7&gt;=E6419),SRP!$D$2:$D$7)*(G6419/100)*(E6419/1000)),
IF(AND(C6419="Wine",D6419="Fortified Wines"),
SUM(LOOKUP(2,1/(SRP!$B$26:$B$29&lt;=E6419)/(SRP!$C$26:$C$29&gt;=E6419),SRP!$D$26:$D$29)*(G6419/100)*(E6419/1000)),
IF(C6419="Wine",
SUM(LOOKUP(2,1/(SRP!$B$21:$B$25&lt;=E6419)/(SRP!$C$21:$C$25&gt;=E6419),SRP!$D$21:$D$25)*(G6419/100)*(E6419/1000)),
IF(AND(C6419="Ready to Drink",D6419="RTD-One Pour Cocktail&gt;7%&lt;=14.5"),
SUM(LOOKUP(2,1/(SRP!$B$16:$B$20&lt;=E6419)/(SRP!$C$16:$C$20&gt;=E6419),SRP!$D$16:$D$20)*(G6419/100)*(E6419/1000)),
IF(C6419="Ready to Drink",
SUM(LOOKUP(2,1/(SRP!$B$11:$B$15&lt;=E6419)/(SRP!$C$11:$C$15&gt;=E6419),SRP!$D$11:$D$15)*(G6419/100)*(E6419/1000)),
0)))))),2)</f>
        <v>20.49</v>
      </c>
      <c r="L6419" s="173" t="str">
        <f t="shared" si="100"/>
        <v>Spirits750</v>
      </c>
      <c r="M6419" s="154">
        <f>VLOOKUP(L6419,'Slope %'!C:D,2,0)</f>
        <v>7.0000000000000007E-2</v>
      </c>
    </row>
    <row r="6420" spans="1:13" x14ac:dyDescent="0.25">
      <c r="A6420" s="169">
        <v>66378</v>
      </c>
      <c r="B6420" s="170" t="s">
        <v>4724</v>
      </c>
      <c r="C6420" s="170" t="s">
        <v>15</v>
      </c>
      <c r="D6420" s="170" t="s">
        <v>1007</v>
      </c>
      <c r="E6420" s="170">
        <v>750</v>
      </c>
      <c r="F6420" s="170">
        <v>6</v>
      </c>
      <c r="G6420" s="171">
        <v>43</v>
      </c>
      <c r="H6420" s="170" t="s">
        <v>4725</v>
      </c>
      <c r="I6420" s="171">
        <v>78.430000000000007</v>
      </c>
      <c r="J6420" s="169">
        <v>1</v>
      </c>
      <c r="K6420" s="154" cm="1">
        <f t="array" ref="K6420">ROUND(
IF(C6420="Beer",
SUM(LOOKUP(2,1/(SRP!$B$8:$B$10&lt;=E6420)/(SRP!$C$8:$C$10&gt;=E6420),SRP!$D$8:$D$10)*(G6420/100)*(E6420/1000)),
IF(C6420="Spirits",
SUM(LOOKUP(2,1/(SRP!$B$2:$B$7&lt;=E6420)/(SRP!$C$2:$C$7&gt;=E6420),SRP!$D$2:$D$7)*(G6420/100)*(E6420/1000)),
IF(AND(C6420="Wine",D6420="Fortified Wines"),
SUM(LOOKUP(2,1/(SRP!$B$26:$B$29&lt;=E6420)/(SRP!$C$26:$C$29&gt;=E6420),SRP!$D$26:$D$29)*(G6420/100)*(E6420/1000)),
IF(C6420="Wine",
SUM(LOOKUP(2,1/(SRP!$B$21:$B$25&lt;=E6420)/(SRP!$C$21:$C$25&gt;=E6420),SRP!$D$21:$D$25)*(G6420/100)*(E6420/1000)),
IF(AND(C6420="Ready to Drink",D6420="RTD-One Pour Cocktail&gt;7%&lt;=14.5"),
SUM(LOOKUP(2,1/(SRP!$B$16:$B$20&lt;=E6420)/(SRP!$C$16:$C$20&gt;=E6420),SRP!$D$16:$D$20)*(G6420/100)*(E6420/1000)),
IF(C6420="Ready to Drink",
SUM(LOOKUP(2,1/(SRP!$B$11:$B$15&lt;=E6420)/(SRP!$C$11:$C$15&gt;=E6420),SRP!$D$11:$D$15)*(G6420/100)*(E6420/1000)),
0)))))),2)</f>
        <v>25.18</v>
      </c>
      <c r="L6420" s="173" t="str">
        <f t="shared" si="100"/>
        <v>Spirits750</v>
      </c>
      <c r="M6420" s="154">
        <f>VLOOKUP(L6420,'Slope %'!C:D,2,0)</f>
        <v>7.0000000000000007E-2</v>
      </c>
    </row>
    <row r="6421" spans="1:13" x14ac:dyDescent="0.25">
      <c r="A6421" s="169">
        <v>66386</v>
      </c>
      <c r="B6421" s="170" t="s">
        <v>4726</v>
      </c>
      <c r="C6421" s="170" t="s">
        <v>24</v>
      </c>
      <c r="D6421" s="170" t="s">
        <v>34</v>
      </c>
      <c r="E6421" s="170">
        <v>750</v>
      </c>
      <c r="F6421" s="170">
        <v>12</v>
      </c>
      <c r="G6421" s="171">
        <v>12.5</v>
      </c>
      <c r="H6421" s="170" t="s">
        <v>200</v>
      </c>
      <c r="I6421" s="171">
        <v>21.99</v>
      </c>
      <c r="J6421" s="169">
        <v>1</v>
      </c>
      <c r="K6421" s="154" cm="1">
        <f t="array" ref="K6421">ROUND(
IF(C6421="Beer",
SUM(LOOKUP(2,1/(SRP!$B$8:$B$10&lt;=E6421)/(SRP!$C$8:$C$10&gt;=E6421),SRP!$D$8:$D$10)*(G6421/100)*(E6421/1000)),
IF(C6421="Spirits",
SUM(LOOKUP(2,1/(SRP!$B$2:$B$7&lt;=E6421)/(SRP!$C$2:$C$7&gt;=E6421),SRP!$D$2:$D$7)*(G6421/100)*(E6421/1000)),
IF(AND(C6421="Wine",D6421="Fortified Wines"),
SUM(LOOKUP(2,1/(SRP!$B$26:$B$29&lt;=E6421)/(SRP!$C$26:$C$29&gt;=E6421),SRP!$D$26:$D$29)*(G6421/100)*(E6421/1000)),
IF(C6421="Wine",
SUM(LOOKUP(2,1/(SRP!$B$21:$B$25&lt;=E6421)/(SRP!$C$21:$C$25&gt;=E6421),SRP!$D$21:$D$25)*(G6421/100)*(E6421/1000)),
IF(AND(C6421="Ready to Drink",D6421="RTD-One Pour Cocktail&gt;7%&lt;=14.5"),
SUM(LOOKUP(2,1/(SRP!$B$16:$B$20&lt;=E6421)/(SRP!$C$16:$C$20&gt;=E6421),SRP!$D$16:$D$20)*(G6421/100)*(E6421/1000)),
IF(C6421="Ready to Drink",
SUM(LOOKUP(2,1/(SRP!$B$11:$B$15&lt;=E6421)/(SRP!$C$11:$C$15&gt;=E6421),SRP!$D$11:$D$15)*(G6421/100)*(E6421/1000)),
0)))))),2)</f>
        <v>7.32</v>
      </c>
      <c r="L6421" s="173" t="str">
        <f t="shared" si="100"/>
        <v>Wine750</v>
      </c>
      <c r="M6421" s="154">
        <f>VLOOKUP(L6421,'Slope %'!C:D,2,0)</f>
        <v>0.1</v>
      </c>
    </row>
    <row r="6422" spans="1:13" x14ac:dyDescent="0.25">
      <c r="A6422" s="169">
        <v>66387</v>
      </c>
      <c r="B6422" s="170" t="s">
        <v>4727</v>
      </c>
      <c r="C6422" s="170" t="s">
        <v>15</v>
      </c>
      <c r="D6422" s="170" t="s">
        <v>51</v>
      </c>
      <c r="E6422" s="170">
        <v>700</v>
      </c>
      <c r="F6422" s="170">
        <v>6</v>
      </c>
      <c r="G6422" s="171">
        <v>43</v>
      </c>
      <c r="H6422" s="170" t="s">
        <v>17</v>
      </c>
      <c r="I6422" s="171">
        <v>54.99</v>
      </c>
      <c r="J6422" s="169">
        <v>1</v>
      </c>
      <c r="K6422" s="154" cm="1">
        <f t="array" ref="K6422">ROUND(
IF(C6422="Beer",
SUM(LOOKUP(2,1/(SRP!$B$8:$B$10&lt;=E6422)/(SRP!$C$8:$C$10&gt;=E6422),SRP!$D$8:$D$10)*(G6422/100)*(E6422/1000)),
IF(C6422="Spirits",
SUM(LOOKUP(2,1/(SRP!$B$2:$B$7&lt;=E6422)/(SRP!$C$2:$C$7&gt;=E6422),SRP!$D$2:$D$7)*(G6422/100)*(E6422/1000)),
IF(AND(C6422="Wine",D6422="Fortified Wines"),
SUM(LOOKUP(2,1/(SRP!$B$26:$B$29&lt;=E6422)/(SRP!$C$26:$C$29&gt;=E6422),SRP!$D$26:$D$29)*(G6422/100)*(E6422/1000)),
IF(C6422="Wine",
SUM(LOOKUP(2,1/(SRP!$B$21:$B$25&lt;=E6422)/(SRP!$C$21:$C$25&gt;=E6422),SRP!$D$21:$D$25)*(G6422/100)*(E6422/1000)),
IF(AND(C6422="Ready to Drink",D6422="RTD-One Pour Cocktail&gt;7%&lt;=14.5"),
SUM(LOOKUP(2,1/(SRP!$B$16:$B$20&lt;=E6422)/(SRP!$C$16:$C$20&gt;=E6422),SRP!$D$16:$D$20)*(G6422/100)*(E6422/1000)),
IF(C6422="Ready to Drink",
SUM(LOOKUP(2,1/(SRP!$B$11:$B$15&lt;=E6422)/(SRP!$C$11:$C$15&gt;=E6422),SRP!$D$11:$D$15)*(G6422/100)*(E6422/1000)),
0)))))),2)</f>
        <v>23.5</v>
      </c>
      <c r="L6422" s="173" t="str">
        <f t="shared" si="100"/>
        <v>Spirits700</v>
      </c>
      <c r="M6422" s="154">
        <f>VLOOKUP(L6422,'Slope %'!C:D,2,0)</f>
        <v>7.0000000000000007E-2</v>
      </c>
    </row>
    <row r="6423" spans="1:13" x14ac:dyDescent="0.25">
      <c r="A6423" s="169">
        <v>66388</v>
      </c>
      <c r="B6423" s="170" t="s">
        <v>4728</v>
      </c>
      <c r="C6423" s="170" t="s">
        <v>11</v>
      </c>
      <c r="D6423" s="170" t="s">
        <v>474</v>
      </c>
      <c r="E6423" s="170">
        <v>473</v>
      </c>
      <c r="F6423" s="170">
        <v>24</v>
      </c>
      <c r="G6423" s="171">
        <v>4</v>
      </c>
      <c r="H6423" s="170" t="s">
        <v>2503</v>
      </c>
      <c r="I6423" s="171">
        <v>4.2</v>
      </c>
      <c r="J6423" s="169">
        <v>1</v>
      </c>
      <c r="K6423" s="154" cm="1">
        <f t="array" ref="K6423">ROUND(
IF(C6423="Beer",
SUM(LOOKUP(2,1/(SRP!$B$8:$B$10&lt;=E6423)/(SRP!$C$8:$C$10&gt;=E6423),SRP!$D$8:$D$10)*(G6423/100)*(E6423/1000)),
IF(C6423="Spirits",
SUM(LOOKUP(2,1/(SRP!$B$2:$B$7&lt;=E6423)/(SRP!$C$2:$C$7&gt;=E6423),SRP!$D$2:$D$7)*(G6423/100)*(E6423/1000)),
IF(AND(C6423="Wine",D6423="Fortified Wines"),
SUM(LOOKUP(2,1/(SRP!$B$26:$B$29&lt;=E6423)/(SRP!$C$26:$C$29&gt;=E6423),SRP!$D$26:$D$29)*(G6423/100)*(E6423/1000)),
IF(C6423="Wine",
SUM(LOOKUP(2,1/(SRP!$B$21:$B$25&lt;=E6423)/(SRP!$C$21:$C$25&gt;=E6423),SRP!$D$21:$D$25)*(G6423/100)*(E6423/1000)),
IF(AND(C6423="Ready to Drink",D6423="RTD-One Pour Cocktail&gt;7%&lt;=14.5"),
SUM(LOOKUP(2,1/(SRP!$B$16:$B$20&lt;=E6423)/(SRP!$C$16:$C$20&gt;=E6423),SRP!$D$16:$D$20)*(G6423/100)*(E6423/1000)),
IF(C6423="Ready to Drink",
SUM(LOOKUP(2,1/(SRP!$B$11:$B$15&lt;=E6423)/(SRP!$C$11:$C$15&gt;=E6423),SRP!$D$11:$D$15)*(G6423/100)*(E6423/1000)),
0)))))),2)</f>
        <v>1.48</v>
      </c>
      <c r="L6423" s="173" t="str">
        <f t="shared" si="100"/>
        <v>Beer473</v>
      </c>
      <c r="M6423" s="154">
        <f>VLOOKUP(L6423,'Slope %'!C:D,2,0)</f>
        <v>0.12</v>
      </c>
    </row>
    <row r="6424" spans="1:13" x14ac:dyDescent="0.25">
      <c r="A6424" s="169">
        <v>66388</v>
      </c>
      <c r="B6424" s="170" t="s">
        <v>4728</v>
      </c>
      <c r="C6424" s="170" t="s">
        <v>11</v>
      </c>
      <c r="D6424" s="170" t="s">
        <v>474</v>
      </c>
      <c r="E6424" s="170">
        <v>473</v>
      </c>
      <c r="F6424" s="170">
        <v>24</v>
      </c>
      <c r="G6424" s="171">
        <v>4</v>
      </c>
      <c r="H6424" s="170" t="s">
        <v>1407</v>
      </c>
      <c r="I6424" s="171">
        <v>4.2</v>
      </c>
      <c r="J6424" s="169">
        <v>1</v>
      </c>
      <c r="K6424" s="154" cm="1">
        <f t="array" ref="K6424">ROUND(
IF(C6424="Beer",
SUM(LOOKUP(2,1/(SRP!$B$8:$B$10&lt;=E6424)/(SRP!$C$8:$C$10&gt;=E6424),SRP!$D$8:$D$10)*(G6424/100)*(E6424/1000)),
IF(C6424="Spirits",
SUM(LOOKUP(2,1/(SRP!$B$2:$B$7&lt;=E6424)/(SRP!$C$2:$C$7&gt;=E6424),SRP!$D$2:$D$7)*(G6424/100)*(E6424/1000)),
IF(AND(C6424="Wine",D6424="Fortified Wines"),
SUM(LOOKUP(2,1/(SRP!$B$26:$B$29&lt;=E6424)/(SRP!$C$26:$C$29&gt;=E6424),SRP!$D$26:$D$29)*(G6424/100)*(E6424/1000)),
IF(C6424="Wine",
SUM(LOOKUP(2,1/(SRP!$B$21:$B$25&lt;=E6424)/(SRP!$C$21:$C$25&gt;=E6424),SRP!$D$21:$D$25)*(G6424/100)*(E6424/1000)),
IF(AND(C6424="Ready to Drink",D6424="RTD-One Pour Cocktail&gt;7%&lt;=14.5"),
SUM(LOOKUP(2,1/(SRP!$B$16:$B$20&lt;=E6424)/(SRP!$C$16:$C$20&gt;=E6424),SRP!$D$16:$D$20)*(G6424/100)*(E6424/1000)),
IF(C6424="Ready to Drink",
SUM(LOOKUP(2,1/(SRP!$B$11:$B$15&lt;=E6424)/(SRP!$C$11:$C$15&gt;=E6424),SRP!$D$11:$D$15)*(G6424/100)*(E6424/1000)),
0)))))),2)</f>
        <v>1.48</v>
      </c>
      <c r="L6424" s="173" t="str">
        <f t="shared" si="100"/>
        <v>Beer473</v>
      </c>
      <c r="M6424" s="154">
        <f>VLOOKUP(L6424,'Slope %'!C:D,2,0)</f>
        <v>0.12</v>
      </c>
    </row>
    <row r="6425" spans="1:13" x14ac:dyDescent="0.25">
      <c r="A6425" s="169">
        <v>66391</v>
      </c>
      <c r="B6425" s="170" t="s">
        <v>4729</v>
      </c>
      <c r="C6425" s="170" t="s">
        <v>11</v>
      </c>
      <c r="D6425" s="170" t="s">
        <v>474</v>
      </c>
      <c r="E6425" s="170">
        <v>473</v>
      </c>
      <c r="F6425" s="170">
        <v>24</v>
      </c>
      <c r="G6425" s="171">
        <v>4.5</v>
      </c>
      <c r="H6425" s="170" t="s">
        <v>2850</v>
      </c>
      <c r="I6425" s="171">
        <v>4.55</v>
      </c>
      <c r="J6425" s="169">
        <v>1</v>
      </c>
      <c r="K6425" s="154" cm="1">
        <f t="array" ref="K6425">ROUND(
IF(C6425="Beer",
SUM(LOOKUP(2,1/(SRP!$B$8:$B$10&lt;=E6425)/(SRP!$C$8:$C$10&gt;=E6425),SRP!$D$8:$D$10)*(G6425/100)*(E6425/1000)),
IF(C6425="Spirits",
SUM(LOOKUP(2,1/(SRP!$B$2:$B$7&lt;=E6425)/(SRP!$C$2:$C$7&gt;=E6425),SRP!$D$2:$D$7)*(G6425/100)*(E6425/1000)),
IF(AND(C6425="Wine",D6425="Fortified Wines"),
SUM(LOOKUP(2,1/(SRP!$B$26:$B$29&lt;=E6425)/(SRP!$C$26:$C$29&gt;=E6425),SRP!$D$26:$D$29)*(G6425/100)*(E6425/1000)),
IF(C6425="Wine",
SUM(LOOKUP(2,1/(SRP!$B$21:$B$25&lt;=E6425)/(SRP!$C$21:$C$25&gt;=E6425),SRP!$D$21:$D$25)*(G6425/100)*(E6425/1000)),
IF(AND(C6425="Ready to Drink",D6425="RTD-One Pour Cocktail&gt;7%&lt;=14.5"),
SUM(LOOKUP(2,1/(SRP!$B$16:$B$20&lt;=E6425)/(SRP!$C$16:$C$20&gt;=E6425),SRP!$D$16:$D$20)*(G6425/100)*(E6425/1000)),
IF(C6425="Ready to Drink",
SUM(LOOKUP(2,1/(SRP!$B$11:$B$15&lt;=E6425)/(SRP!$C$11:$C$15&gt;=E6425),SRP!$D$11:$D$15)*(G6425/100)*(E6425/1000)),
0)))))),2)</f>
        <v>1.66</v>
      </c>
      <c r="L6425" s="173" t="str">
        <f t="shared" si="100"/>
        <v>Beer473</v>
      </c>
      <c r="M6425" s="154">
        <f>VLOOKUP(L6425,'Slope %'!C:D,2,0)</f>
        <v>0.12</v>
      </c>
    </row>
    <row r="6426" spans="1:13" x14ac:dyDescent="0.25">
      <c r="A6426" s="169">
        <v>66391</v>
      </c>
      <c r="B6426" s="170" t="s">
        <v>4729</v>
      </c>
      <c r="C6426" s="170" t="s">
        <v>11</v>
      </c>
      <c r="D6426" s="170" t="s">
        <v>474</v>
      </c>
      <c r="E6426" s="170">
        <v>473</v>
      </c>
      <c r="F6426" s="170">
        <v>24</v>
      </c>
      <c r="G6426" s="171">
        <v>4.5</v>
      </c>
      <c r="H6426" s="170" t="s">
        <v>2850</v>
      </c>
      <c r="I6426" s="171">
        <v>4.55</v>
      </c>
      <c r="J6426" s="169">
        <v>1</v>
      </c>
      <c r="K6426" s="154" cm="1">
        <f t="array" ref="K6426">ROUND(
IF(C6426="Beer",
SUM(LOOKUP(2,1/(SRP!$B$8:$B$10&lt;=E6426)/(SRP!$C$8:$C$10&gt;=E6426),SRP!$D$8:$D$10)*(G6426/100)*(E6426/1000)),
IF(C6426="Spirits",
SUM(LOOKUP(2,1/(SRP!$B$2:$B$7&lt;=E6426)/(SRP!$C$2:$C$7&gt;=E6426),SRP!$D$2:$D$7)*(G6426/100)*(E6426/1000)),
IF(AND(C6426="Wine",D6426="Fortified Wines"),
SUM(LOOKUP(2,1/(SRP!$B$26:$B$29&lt;=E6426)/(SRP!$C$26:$C$29&gt;=E6426),SRP!$D$26:$D$29)*(G6426/100)*(E6426/1000)),
IF(C6426="Wine",
SUM(LOOKUP(2,1/(SRP!$B$21:$B$25&lt;=E6426)/(SRP!$C$21:$C$25&gt;=E6426),SRP!$D$21:$D$25)*(G6426/100)*(E6426/1000)),
IF(AND(C6426="Ready to Drink",D6426="RTD-One Pour Cocktail&gt;7%&lt;=14.5"),
SUM(LOOKUP(2,1/(SRP!$B$16:$B$20&lt;=E6426)/(SRP!$C$16:$C$20&gt;=E6426),SRP!$D$16:$D$20)*(G6426/100)*(E6426/1000)),
IF(C6426="Ready to Drink",
SUM(LOOKUP(2,1/(SRP!$B$11:$B$15&lt;=E6426)/(SRP!$C$11:$C$15&gt;=E6426),SRP!$D$11:$D$15)*(G6426/100)*(E6426/1000)),
0)))))),2)</f>
        <v>1.66</v>
      </c>
      <c r="L6426" s="173" t="str">
        <f t="shared" si="100"/>
        <v>Beer473</v>
      </c>
      <c r="M6426" s="154">
        <f>VLOOKUP(L6426,'Slope %'!C:D,2,0)</f>
        <v>0.12</v>
      </c>
    </row>
    <row r="6427" spans="1:13" x14ac:dyDescent="0.25">
      <c r="A6427" s="169">
        <v>66392</v>
      </c>
      <c r="B6427" s="170" t="s">
        <v>4730</v>
      </c>
      <c r="C6427" s="170" t="s">
        <v>24</v>
      </c>
      <c r="D6427" s="170" t="s">
        <v>38</v>
      </c>
      <c r="E6427" s="170">
        <v>750</v>
      </c>
      <c r="F6427" s="170">
        <v>12</v>
      </c>
      <c r="G6427" s="171">
        <v>12</v>
      </c>
      <c r="H6427" s="170" t="s">
        <v>200</v>
      </c>
      <c r="I6427" s="171">
        <v>15.99</v>
      </c>
      <c r="J6427" s="169">
        <v>1</v>
      </c>
      <c r="K6427" s="154" cm="1">
        <f t="array" ref="K6427">ROUND(
IF(C6427="Beer",
SUM(LOOKUP(2,1/(SRP!$B$8:$B$10&lt;=E6427)/(SRP!$C$8:$C$10&gt;=E6427),SRP!$D$8:$D$10)*(G6427/100)*(E6427/1000)),
IF(C6427="Spirits",
SUM(LOOKUP(2,1/(SRP!$B$2:$B$7&lt;=E6427)/(SRP!$C$2:$C$7&gt;=E6427),SRP!$D$2:$D$7)*(G6427/100)*(E6427/1000)),
IF(AND(C6427="Wine",D6427="Fortified Wines"),
SUM(LOOKUP(2,1/(SRP!$B$26:$B$29&lt;=E6427)/(SRP!$C$26:$C$29&gt;=E6427),SRP!$D$26:$D$29)*(G6427/100)*(E6427/1000)),
IF(C6427="Wine",
SUM(LOOKUP(2,1/(SRP!$B$21:$B$25&lt;=E6427)/(SRP!$C$21:$C$25&gt;=E6427),SRP!$D$21:$D$25)*(G6427/100)*(E6427/1000)),
IF(AND(C6427="Ready to Drink",D6427="RTD-One Pour Cocktail&gt;7%&lt;=14.5"),
SUM(LOOKUP(2,1/(SRP!$B$16:$B$20&lt;=E6427)/(SRP!$C$16:$C$20&gt;=E6427),SRP!$D$16:$D$20)*(G6427/100)*(E6427/1000)),
IF(C6427="Ready to Drink",
SUM(LOOKUP(2,1/(SRP!$B$11:$B$15&lt;=E6427)/(SRP!$C$11:$C$15&gt;=E6427),SRP!$D$11:$D$15)*(G6427/100)*(E6427/1000)),
0)))))),2)</f>
        <v>7.03</v>
      </c>
      <c r="L6427" s="173" t="str">
        <f t="shared" si="100"/>
        <v>Wine750</v>
      </c>
      <c r="M6427" s="154">
        <f>VLOOKUP(L6427,'Slope %'!C:D,2,0)</f>
        <v>0.1</v>
      </c>
    </row>
    <row r="6428" spans="1:13" x14ac:dyDescent="0.25">
      <c r="A6428" s="169">
        <v>66394</v>
      </c>
      <c r="B6428" s="170" t="s">
        <v>4731</v>
      </c>
      <c r="C6428" s="170" t="s">
        <v>24</v>
      </c>
      <c r="D6428" s="170" t="s">
        <v>382</v>
      </c>
      <c r="E6428" s="170">
        <v>750</v>
      </c>
      <c r="F6428" s="170">
        <v>12</v>
      </c>
      <c r="G6428" s="171">
        <v>12.5</v>
      </c>
      <c r="H6428" s="170" t="s">
        <v>415</v>
      </c>
      <c r="I6428" s="171">
        <v>18.989999999999998</v>
      </c>
      <c r="J6428" s="169">
        <v>1</v>
      </c>
      <c r="K6428" s="154" cm="1">
        <f t="array" ref="K6428">ROUND(
IF(C6428="Beer",
SUM(LOOKUP(2,1/(SRP!$B$8:$B$10&lt;=E6428)/(SRP!$C$8:$C$10&gt;=E6428),SRP!$D$8:$D$10)*(G6428/100)*(E6428/1000)),
IF(C6428="Spirits",
SUM(LOOKUP(2,1/(SRP!$B$2:$B$7&lt;=E6428)/(SRP!$C$2:$C$7&gt;=E6428),SRP!$D$2:$D$7)*(G6428/100)*(E6428/1000)),
IF(AND(C6428="Wine",D6428="Fortified Wines"),
SUM(LOOKUP(2,1/(SRP!$B$26:$B$29&lt;=E6428)/(SRP!$C$26:$C$29&gt;=E6428),SRP!$D$26:$D$29)*(G6428/100)*(E6428/1000)),
IF(C6428="Wine",
SUM(LOOKUP(2,1/(SRP!$B$21:$B$25&lt;=E6428)/(SRP!$C$21:$C$25&gt;=E6428),SRP!$D$21:$D$25)*(G6428/100)*(E6428/1000)),
IF(AND(C6428="Ready to Drink",D6428="RTD-One Pour Cocktail&gt;7%&lt;=14.5"),
SUM(LOOKUP(2,1/(SRP!$B$16:$B$20&lt;=E6428)/(SRP!$C$16:$C$20&gt;=E6428),SRP!$D$16:$D$20)*(G6428/100)*(E6428/1000)),
IF(C6428="Ready to Drink",
SUM(LOOKUP(2,1/(SRP!$B$11:$B$15&lt;=E6428)/(SRP!$C$11:$C$15&gt;=E6428),SRP!$D$11:$D$15)*(G6428/100)*(E6428/1000)),
0)))))),2)</f>
        <v>7.32</v>
      </c>
      <c r="L6428" s="173" t="str">
        <f t="shared" si="100"/>
        <v>Wine750</v>
      </c>
      <c r="M6428" s="154">
        <f>VLOOKUP(L6428,'Slope %'!C:D,2,0)</f>
        <v>0.1</v>
      </c>
    </row>
    <row r="6429" spans="1:13" x14ac:dyDescent="0.25">
      <c r="A6429" s="169">
        <v>66399</v>
      </c>
      <c r="B6429" s="170" t="s">
        <v>4732</v>
      </c>
      <c r="C6429" s="170" t="s">
        <v>11</v>
      </c>
      <c r="D6429" s="170" t="s">
        <v>211</v>
      </c>
      <c r="E6429" s="170">
        <v>355</v>
      </c>
      <c r="F6429" s="170">
        <v>24</v>
      </c>
      <c r="G6429" s="171">
        <v>4</v>
      </c>
      <c r="H6429" s="170" t="s">
        <v>2364</v>
      </c>
      <c r="I6429" s="171">
        <v>2.09</v>
      </c>
      <c r="J6429" s="169">
        <v>1</v>
      </c>
      <c r="K6429" s="154" cm="1">
        <f t="array" ref="K6429">ROUND(
IF(C6429="Beer",
SUM(LOOKUP(2,1/(SRP!$B$8:$B$10&lt;=E6429)/(SRP!$C$8:$C$10&gt;=E6429),SRP!$D$8:$D$10)*(G6429/100)*(E6429/1000)),
IF(C6429="Spirits",
SUM(LOOKUP(2,1/(SRP!$B$2:$B$7&lt;=E6429)/(SRP!$C$2:$C$7&gt;=E6429),SRP!$D$2:$D$7)*(G6429/100)*(E6429/1000)),
IF(AND(C6429="Wine",D6429="Fortified Wines"),
SUM(LOOKUP(2,1/(SRP!$B$26:$B$29&lt;=E6429)/(SRP!$C$26:$C$29&gt;=E6429),SRP!$D$26:$D$29)*(G6429/100)*(E6429/1000)),
IF(C6429="Wine",
SUM(LOOKUP(2,1/(SRP!$B$21:$B$25&lt;=E6429)/(SRP!$C$21:$C$25&gt;=E6429),SRP!$D$21:$D$25)*(G6429/100)*(E6429/1000)),
IF(AND(C6429="Ready to Drink",D6429="RTD-One Pour Cocktail&gt;7%&lt;=14.5"),
SUM(LOOKUP(2,1/(SRP!$B$16:$B$20&lt;=E6429)/(SRP!$C$16:$C$20&gt;=E6429),SRP!$D$16:$D$20)*(G6429/100)*(E6429/1000)),
IF(C6429="Ready to Drink",
SUM(LOOKUP(2,1/(SRP!$B$11:$B$15&lt;=E6429)/(SRP!$C$11:$C$15&gt;=E6429),SRP!$D$11:$D$15)*(G6429/100)*(E6429/1000)),
0)))))),2)</f>
        <v>1.1100000000000001</v>
      </c>
      <c r="L6429" s="173" t="str">
        <f t="shared" si="100"/>
        <v>Beer355</v>
      </c>
      <c r="M6429" s="154">
        <f>VLOOKUP(L6429,'Slope %'!C:D,2,0)</f>
        <v>0.12</v>
      </c>
    </row>
    <row r="6430" spans="1:13" x14ac:dyDescent="0.25">
      <c r="A6430" s="169">
        <v>66399</v>
      </c>
      <c r="B6430" s="170" t="s">
        <v>4732</v>
      </c>
      <c r="C6430" s="170" t="s">
        <v>11</v>
      </c>
      <c r="D6430" s="170" t="s">
        <v>211</v>
      </c>
      <c r="E6430" s="170">
        <v>355</v>
      </c>
      <c r="F6430" s="170">
        <v>24</v>
      </c>
      <c r="G6430" s="171">
        <v>4</v>
      </c>
      <c r="H6430" s="170" t="s">
        <v>2364</v>
      </c>
      <c r="I6430" s="171">
        <v>2.09</v>
      </c>
      <c r="J6430" s="169">
        <v>1</v>
      </c>
      <c r="K6430" s="154" cm="1">
        <f t="array" ref="K6430">ROUND(
IF(C6430="Beer",
SUM(LOOKUP(2,1/(SRP!$B$8:$B$10&lt;=E6430)/(SRP!$C$8:$C$10&gt;=E6430),SRP!$D$8:$D$10)*(G6430/100)*(E6430/1000)),
IF(C6430="Spirits",
SUM(LOOKUP(2,1/(SRP!$B$2:$B$7&lt;=E6430)/(SRP!$C$2:$C$7&gt;=E6430),SRP!$D$2:$D$7)*(G6430/100)*(E6430/1000)),
IF(AND(C6430="Wine",D6430="Fortified Wines"),
SUM(LOOKUP(2,1/(SRP!$B$26:$B$29&lt;=E6430)/(SRP!$C$26:$C$29&gt;=E6430),SRP!$D$26:$D$29)*(G6430/100)*(E6430/1000)),
IF(C6430="Wine",
SUM(LOOKUP(2,1/(SRP!$B$21:$B$25&lt;=E6430)/(SRP!$C$21:$C$25&gt;=E6430),SRP!$D$21:$D$25)*(G6430/100)*(E6430/1000)),
IF(AND(C6430="Ready to Drink",D6430="RTD-One Pour Cocktail&gt;7%&lt;=14.5"),
SUM(LOOKUP(2,1/(SRP!$B$16:$B$20&lt;=E6430)/(SRP!$C$16:$C$20&gt;=E6430),SRP!$D$16:$D$20)*(G6430/100)*(E6430/1000)),
IF(C6430="Ready to Drink",
SUM(LOOKUP(2,1/(SRP!$B$11:$B$15&lt;=E6430)/(SRP!$C$11:$C$15&gt;=E6430),SRP!$D$11:$D$15)*(G6430/100)*(E6430/1000)),
0)))))),2)</f>
        <v>1.1100000000000001</v>
      </c>
      <c r="L6430" s="173" t="str">
        <f t="shared" si="100"/>
        <v>Beer355</v>
      </c>
      <c r="M6430" s="154">
        <f>VLOOKUP(L6430,'Slope %'!C:D,2,0)</f>
        <v>0.12</v>
      </c>
    </row>
    <row r="6431" spans="1:13" x14ac:dyDescent="0.25">
      <c r="A6431" s="169">
        <v>66400</v>
      </c>
      <c r="B6431" s="170" t="s">
        <v>4297</v>
      </c>
      <c r="C6431" s="170" t="s">
        <v>24</v>
      </c>
      <c r="D6431" s="170" t="s">
        <v>382</v>
      </c>
      <c r="E6431" s="170">
        <v>1000</v>
      </c>
      <c r="F6431" s="170">
        <v>12</v>
      </c>
      <c r="G6431" s="171">
        <v>13</v>
      </c>
      <c r="H6431" s="170" t="s">
        <v>47</v>
      </c>
      <c r="I6431" s="171">
        <v>13.49</v>
      </c>
      <c r="J6431" s="169">
        <v>1</v>
      </c>
      <c r="K6431" s="154" cm="1">
        <f t="array" ref="K6431">ROUND(
IF(C6431="Beer",
SUM(LOOKUP(2,1/(SRP!$B$8:$B$10&lt;=E6431)/(SRP!$C$8:$C$10&gt;=E6431),SRP!$D$8:$D$10)*(G6431/100)*(E6431/1000)),
IF(C6431="Spirits",
SUM(LOOKUP(2,1/(SRP!$B$2:$B$7&lt;=E6431)/(SRP!$C$2:$C$7&gt;=E6431),SRP!$D$2:$D$7)*(G6431/100)*(E6431/1000)),
IF(AND(C6431="Wine",D6431="Fortified Wines"),
SUM(LOOKUP(2,1/(SRP!$B$26:$B$29&lt;=E6431)/(SRP!$C$26:$C$29&gt;=E6431),SRP!$D$26:$D$29)*(G6431/100)*(E6431/1000)),
IF(C6431="Wine",
SUM(LOOKUP(2,1/(SRP!$B$21:$B$25&lt;=E6431)/(SRP!$C$21:$C$25&gt;=E6431),SRP!$D$21:$D$25)*(G6431/100)*(E6431/1000)),
IF(AND(C6431="Ready to Drink",D6431="RTD-One Pour Cocktail&gt;7%&lt;=14.5"),
SUM(LOOKUP(2,1/(SRP!$B$16:$B$20&lt;=E6431)/(SRP!$C$16:$C$20&gt;=E6431),SRP!$D$16:$D$20)*(G6431/100)*(E6431/1000)),
IF(C6431="Ready to Drink",
SUM(LOOKUP(2,1/(SRP!$B$11:$B$15&lt;=E6431)/(SRP!$C$11:$C$15&gt;=E6431),SRP!$D$11:$D$15)*(G6431/100)*(E6431/1000)),
0)))))),2)</f>
        <v>10.15</v>
      </c>
      <c r="L6431" s="173" t="str">
        <f t="shared" si="100"/>
        <v>Wine1000</v>
      </c>
      <c r="M6431" s="154">
        <f>VLOOKUP(L6431,'Slope %'!C:D,2,0)</f>
        <v>7.0000000000000007E-2</v>
      </c>
    </row>
    <row r="6432" spans="1:13" x14ac:dyDescent="0.25">
      <c r="A6432" s="169">
        <v>66402</v>
      </c>
      <c r="B6432" s="170" t="s">
        <v>4733</v>
      </c>
      <c r="C6432" s="170" t="s">
        <v>263</v>
      </c>
      <c r="D6432" s="170" t="s">
        <v>264</v>
      </c>
      <c r="E6432" s="170">
        <v>473</v>
      </c>
      <c r="F6432" s="170">
        <v>24</v>
      </c>
      <c r="G6432" s="171">
        <v>5.9</v>
      </c>
      <c r="H6432" s="170" t="s">
        <v>824</v>
      </c>
      <c r="I6432" s="171">
        <v>3.99</v>
      </c>
      <c r="J6432" s="169">
        <v>1</v>
      </c>
      <c r="K6432" s="154" cm="1">
        <f t="array" ref="K6432">ROUND(
IF(C6432="Beer",
SUM(LOOKUP(2,1/(SRP!$B$8:$B$10&lt;=E6432)/(SRP!$C$8:$C$10&gt;=E6432),SRP!$D$8:$D$10)*(G6432/100)*(E6432/1000)),
IF(C6432="Spirits",
SUM(LOOKUP(2,1/(SRP!$B$2:$B$7&lt;=E6432)/(SRP!$C$2:$C$7&gt;=E6432),SRP!$D$2:$D$7)*(G6432/100)*(E6432/1000)),
IF(AND(C6432="Wine",D6432="Fortified Wines"),
SUM(LOOKUP(2,1/(SRP!$B$26:$B$29&lt;=E6432)/(SRP!$C$26:$C$29&gt;=E6432),SRP!$D$26:$D$29)*(G6432/100)*(E6432/1000)),
IF(C6432="Wine",
SUM(LOOKUP(2,1/(SRP!$B$21:$B$25&lt;=E6432)/(SRP!$C$21:$C$25&gt;=E6432),SRP!$D$21:$D$25)*(G6432/100)*(E6432/1000)),
IF(AND(C6432="Ready to Drink",D6432="RTD-One Pour Cocktail&gt;7%&lt;=14.5"),
SUM(LOOKUP(2,1/(SRP!$B$16:$B$20&lt;=E6432)/(SRP!$C$16:$C$20&gt;=E6432),SRP!$D$16:$D$20)*(G6432/100)*(E6432/1000)),
IF(C6432="Ready to Drink",
SUM(LOOKUP(2,1/(SRP!$B$11:$B$15&lt;=E6432)/(SRP!$C$11:$C$15&gt;=E6432),SRP!$D$11:$D$15)*(G6432/100)*(E6432/1000)),
0)))))),2)</f>
        <v>2.31</v>
      </c>
      <c r="L6432" s="173" t="str">
        <f t="shared" si="100"/>
        <v>Ready to Drink473</v>
      </c>
      <c r="M6432" s="154">
        <f>VLOOKUP(L6432,'Slope %'!C:D,2,0)</f>
        <v>0.12</v>
      </c>
    </row>
    <row r="6433" spans="1:13" x14ac:dyDescent="0.25">
      <c r="A6433" s="169">
        <v>66406</v>
      </c>
      <c r="B6433" s="170" t="s">
        <v>4734</v>
      </c>
      <c r="C6433" s="170" t="s">
        <v>15</v>
      </c>
      <c r="D6433" s="170" t="s">
        <v>225</v>
      </c>
      <c r="E6433" s="170">
        <v>150</v>
      </c>
      <c r="F6433" s="170">
        <v>20</v>
      </c>
      <c r="G6433" s="171">
        <v>40</v>
      </c>
      <c r="H6433" s="170" t="s">
        <v>20</v>
      </c>
      <c r="I6433" s="171">
        <v>27.99</v>
      </c>
      <c r="J6433" s="169">
        <v>3</v>
      </c>
      <c r="K6433" s="154" cm="1">
        <f t="array" ref="K6433">ROUND(
IF(C6433="Beer",
SUM(LOOKUP(2,1/(SRP!$B$8:$B$10&lt;=E6433)/(SRP!$C$8:$C$10&gt;=E6433),SRP!$D$8:$D$10)*(G6433/100)*(E6433/1000)),
IF(C6433="Spirits",
SUM(LOOKUP(2,1/(SRP!$B$2:$B$7&lt;=E6433)/(SRP!$C$2:$C$7&gt;=E6433),SRP!$D$2:$D$7)*(G6433/100)*(E6433/1000)),
IF(AND(C6433="Wine",D6433="Fortified Wines"),
SUM(LOOKUP(2,1/(SRP!$B$26:$B$29&lt;=E6433)/(SRP!$C$26:$C$29&gt;=E6433),SRP!$D$26:$D$29)*(G6433/100)*(E6433/1000)),
IF(C6433="Wine",
SUM(LOOKUP(2,1/(SRP!$B$21:$B$25&lt;=E6433)/(SRP!$C$21:$C$25&gt;=E6433),SRP!$D$21:$D$25)*(G6433/100)*(E6433/1000)),
IF(AND(C6433="Ready to Drink",D6433="RTD-One Pour Cocktail&gt;7%&lt;=14.5"),
SUM(LOOKUP(2,1/(SRP!$B$16:$B$20&lt;=E6433)/(SRP!$C$16:$C$20&gt;=E6433),SRP!$D$16:$D$20)*(G6433/100)*(E6433/1000)),
IF(C6433="Ready to Drink",
SUM(LOOKUP(2,1/(SRP!$B$11:$B$15&lt;=E6433)/(SRP!$C$11:$C$15&gt;=E6433),SRP!$D$11:$D$15)*(G6433/100)*(E6433/1000)),
0)))))),2)</f>
        <v>6.38</v>
      </c>
      <c r="L6433" s="173" t="str">
        <f t="shared" si="100"/>
        <v>Spirits150</v>
      </c>
      <c r="M6433" s="154">
        <f>VLOOKUP(L6433,'Slope %'!C:D,2,0)</f>
        <v>0.1</v>
      </c>
    </row>
    <row r="6434" spans="1:13" x14ac:dyDescent="0.25">
      <c r="A6434" s="169">
        <v>66416</v>
      </c>
      <c r="B6434" s="170" t="s">
        <v>4735</v>
      </c>
      <c r="C6434" s="170" t="s">
        <v>11</v>
      </c>
      <c r="D6434" s="170" t="s">
        <v>267</v>
      </c>
      <c r="E6434" s="170">
        <v>473</v>
      </c>
      <c r="F6434" s="170">
        <v>24</v>
      </c>
      <c r="G6434" s="171">
        <v>5.5</v>
      </c>
      <c r="H6434" s="170" t="s">
        <v>2364</v>
      </c>
      <c r="I6434" s="171">
        <v>4.59</v>
      </c>
      <c r="J6434" s="169">
        <v>1</v>
      </c>
      <c r="K6434" s="154" cm="1">
        <f t="array" ref="K6434">ROUND(
IF(C6434="Beer",
SUM(LOOKUP(2,1/(SRP!$B$8:$B$10&lt;=E6434)/(SRP!$C$8:$C$10&gt;=E6434),SRP!$D$8:$D$10)*(G6434/100)*(E6434/1000)),
IF(C6434="Spirits",
SUM(LOOKUP(2,1/(SRP!$B$2:$B$7&lt;=E6434)/(SRP!$C$2:$C$7&gt;=E6434),SRP!$D$2:$D$7)*(G6434/100)*(E6434/1000)),
IF(AND(C6434="Wine",D6434="Fortified Wines"),
SUM(LOOKUP(2,1/(SRP!$B$26:$B$29&lt;=E6434)/(SRP!$C$26:$C$29&gt;=E6434),SRP!$D$26:$D$29)*(G6434/100)*(E6434/1000)),
IF(C6434="Wine",
SUM(LOOKUP(2,1/(SRP!$B$21:$B$25&lt;=E6434)/(SRP!$C$21:$C$25&gt;=E6434),SRP!$D$21:$D$25)*(G6434/100)*(E6434/1000)),
IF(AND(C6434="Ready to Drink",D6434="RTD-One Pour Cocktail&gt;7%&lt;=14.5"),
SUM(LOOKUP(2,1/(SRP!$B$16:$B$20&lt;=E6434)/(SRP!$C$16:$C$20&gt;=E6434),SRP!$D$16:$D$20)*(G6434/100)*(E6434/1000)),
IF(C6434="Ready to Drink",
SUM(LOOKUP(2,1/(SRP!$B$11:$B$15&lt;=E6434)/(SRP!$C$11:$C$15&gt;=E6434),SRP!$D$11:$D$15)*(G6434/100)*(E6434/1000)),
0)))))),2)</f>
        <v>2.0299999999999998</v>
      </c>
      <c r="L6434" s="173" t="str">
        <f t="shared" si="100"/>
        <v>Beer473</v>
      </c>
      <c r="M6434" s="154">
        <f>VLOOKUP(L6434,'Slope %'!C:D,2,0)</f>
        <v>0.12</v>
      </c>
    </row>
    <row r="6435" spans="1:13" x14ac:dyDescent="0.25">
      <c r="A6435" s="169">
        <v>66416</v>
      </c>
      <c r="B6435" s="170" t="s">
        <v>4735</v>
      </c>
      <c r="C6435" s="170" t="s">
        <v>11</v>
      </c>
      <c r="D6435" s="170" t="s">
        <v>267</v>
      </c>
      <c r="E6435" s="170">
        <v>473</v>
      </c>
      <c r="F6435" s="170">
        <v>24</v>
      </c>
      <c r="G6435" s="171">
        <v>5.5</v>
      </c>
      <c r="H6435" s="170" t="s">
        <v>2364</v>
      </c>
      <c r="I6435" s="171">
        <v>4.59</v>
      </c>
      <c r="J6435" s="169">
        <v>1</v>
      </c>
      <c r="K6435" s="154" cm="1">
        <f t="array" ref="K6435">ROUND(
IF(C6435="Beer",
SUM(LOOKUP(2,1/(SRP!$B$8:$B$10&lt;=E6435)/(SRP!$C$8:$C$10&gt;=E6435),SRP!$D$8:$D$10)*(G6435/100)*(E6435/1000)),
IF(C6435="Spirits",
SUM(LOOKUP(2,1/(SRP!$B$2:$B$7&lt;=E6435)/(SRP!$C$2:$C$7&gt;=E6435),SRP!$D$2:$D$7)*(G6435/100)*(E6435/1000)),
IF(AND(C6435="Wine",D6435="Fortified Wines"),
SUM(LOOKUP(2,1/(SRP!$B$26:$B$29&lt;=E6435)/(SRP!$C$26:$C$29&gt;=E6435),SRP!$D$26:$D$29)*(G6435/100)*(E6435/1000)),
IF(C6435="Wine",
SUM(LOOKUP(2,1/(SRP!$B$21:$B$25&lt;=E6435)/(SRP!$C$21:$C$25&gt;=E6435),SRP!$D$21:$D$25)*(G6435/100)*(E6435/1000)),
IF(AND(C6435="Ready to Drink",D6435="RTD-One Pour Cocktail&gt;7%&lt;=14.5"),
SUM(LOOKUP(2,1/(SRP!$B$16:$B$20&lt;=E6435)/(SRP!$C$16:$C$20&gt;=E6435),SRP!$D$16:$D$20)*(G6435/100)*(E6435/1000)),
IF(C6435="Ready to Drink",
SUM(LOOKUP(2,1/(SRP!$B$11:$B$15&lt;=E6435)/(SRP!$C$11:$C$15&gt;=E6435),SRP!$D$11:$D$15)*(G6435/100)*(E6435/1000)),
0)))))),2)</f>
        <v>2.0299999999999998</v>
      </c>
      <c r="L6435" s="173" t="str">
        <f t="shared" si="100"/>
        <v>Beer473</v>
      </c>
      <c r="M6435" s="154">
        <f>VLOOKUP(L6435,'Slope %'!C:D,2,0)</f>
        <v>0.12</v>
      </c>
    </row>
    <row r="6436" spans="1:13" x14ac:dyDescent="0.25">
      <c r="A6436" s="169">
        <v>66417</v>
      </c>
      <c r="B6436" s="170" t="s">
        <v>4736</v>
      </c>
      <c r="C6436" s="170" t="s">
        <v>24</v>
      </c>
      <c r="D6436" s="170" t="s">
        <v>382</v>
      </c>
      <c r="E6436" s="170">
        <v>750</v>
      </c>
      <c r="F6436" s="170">
        <v>6</v>
      </c>
      <c r="G6436" s="171">
        <v>13.5</v>
      </c>
      <c r="H6436" s="170" t="s">
        <v>64</v>
      </c>
      <c r="I6436" s="171">
        <v>16.989999999999998</v>
      </c>
      <c r="J6436" s="169">
        <v>1</v>
      </c>
      <c r="K6436" s="154" cm="1">
        <f t="array" ref="K6436">ROUND(
IF(C6436="Beer",
SUM(LOOKUP(2,1/(SRP!$B$8:$B$10&lt;=E6436)/(SRP!$C$8:$C$10&gt;=E6436),SRP!$D$8:$D$10)*(G6436/100)*(E6436/1000)),
IF(C6436="Spirits",
SUM(LOOKUP(2,1/(SRP!$B$2:$B$7&lt;=E6436)/(SRP!$C$2:$C$7&gt;=E6436),SRP!$D$2:$D$7)*(G6436/100)*(E6436/1000)),
IF(AND(C6436="Wine",D6436="Fortified Wines"),
SUM(LOOKUP(2,1/(SRP!$B$26:$B$29&lt;=E6436)/(SRP!$C$26:$C$29&gt;=E6436),SRP!$D$26:$D$29)*(G6436/100)*(E6436/1000)),
IF(C6436="Wine",
SUM(LOOKUP(2,1/(SRP!$B$21:$B$25&lt;=E6436)/(SRP!$C$21:$C$25&gt;=E6436),SRP!$D$21:$D$25)*(G6436/100)*(E6436/1000)),
IF(AND(C6436="Ready to Drink",D6436="RTD-One Pour Cocktail&gt;7%&lt;=14.5"),
SUM(LOOKUP(2,1/(SRP!$B$16:$B$20&lt;=E6436)/(SRP!$C$16:$C$20&gt;=E6436),SRP!$D$16:$D$20)*(G6436/100)*(E6436/1000)),
IF(C6436="Ready to Drink",
SUM(LOOKUP(2,1/(SRP!$B$11:$B$15&lt;=E6436)/(SRP!$C$11:$C$15&gt;=E6436),SRP!$D$11:$D$15)*(G6436/100)*(E6436/1000)),
0)))))),2)</f>
        <v>7.9</v>
      </c>
      <c r="L6436" s="173" t="str">
        <f t="shared" si="100"/>
        <v>Wine750</v>
      </c>
      <c r="M6436" s="154">
        <f>VLOOKUP(L6436,'Slope %'!C:D,2,0)</f>
        <v>0.1</v>
      </c>
    </row>
    <row r="6437" spans="1:13" x14ac:dyDescent="0.25">
      <c r="A6437" s="169">
        <v>66464</v>
      </c>
      <c r="B6437" s="170" t="s">
        <v>4737</v>
      </c>
      <c r="C6437" s="170" t="s">
        <v>15</v>
      </c>
      <c r="D6437" s="170" t="s">
        <v>669</v>
      </c>
      <c r="E6437" s="170">
        <v>1000</v>
      </c>
      <c r="F6437" s="170">
        <v>6</v>
      </c>
      <c r="G6437" s="171">
        <v>33</v>
      </c>
      <c r="H6437" s="170" t="s">
        <v>22</v>
      </c>
      <c r="I6437" s="171">
        <v>44.99</v>
      </c>
      <c r="J6437" s="169">
        <v>20</v>
      </c>
      <c r="K6437" s="154" cm="1">
        <f t="array" ref="K6437">ROUND(
IF(C6437="Beer",
SUM(LOOKUP(2,1/(SRP!$B$8:$B$10&lt;=E6437)/(SRP!$C$8:$C$10&gt;=E6437),SRP!$D$8:$D$10)*(G6437/100)*(E6437/1000)),
IF(C6437="Spirits",
SUM(LOOKUP(2,1/(SRP!$B$2:$B$7&lt;=E6437)/(SRP!$C$2:$C$7&gt;=E6437),SRP!$D$2:$D$7)*(G6437/100)*(E6437/1000)),
IF(AND(C6437="Wine",D6437="Fortified Wines"),
SUM(LOOKUP(2,1/(SRP!$B$26:$B$29&lt;=E6437)/(SRP!$C$26:$C$29&gt;=E6437),SRP!$D$26:$D$29)*(G6437/100)*(E6437/1000)),
IF(C6437="Wine",
SUM(LOOKUP(2,1/(SRP!$B$21:$B$25&lt;=E6437)/(SRP!$C$21:$C$25&gt;=E6437),SRP!$D$21:$D$25)*(G6437/100)*(E6437/1000)),
IF(AND(C6437="Ready to Drink",D6437="RTD-One Pour Cocktail&gt;7%&lt;=14.5"),
SUM(LOOKUP(2,1/(SRP!$B$16:$B$20&lt;=E6437)/(SRP!$C$16:$C$20&gt;=E6437),SRP!$D$16:$D$20)*(G6437/100)*(E6437/1000)),
IF(C6437="Ready to Drink",
SUM(LOOKUP(2,1/(SRP!$B$11:$B$15&lt;=E6437)/(SRP!$C$11:$C$15&gt;=E6437),SRP!$D$11:$D$15)*(G6437/100)*(E6437/1000)),
0)))))),2)</f>
        <v>25.76</v>
      </c>
      <c r="L6437" s="173" t="str">
        <f t="shared" si="100"/>
        <v>Spirits1000</v>
      </c>
      <c r="M6437" s="154">
        <f>VLOOKUP(L6437,'Slope %'!C:D,2,0)</f>
        <v>0.05</v>
      </c>
    </row>
    <row r="6438" spans="1:13" x14ac:dyDescent="0.25">
      <c r="A6438" s="169">
        <v>66515</v>
      </c>
      <c r="B6438" s="170" t="s">
        <v>4738</v>
      </c>
      <c r="C6438" s="170" t="s">
        <v>15</v>
      </c>
      <c r="D6438" s="170" t="s">
        <v>252</v>
      </c>
      <c r="E6438" s="170">
        <v>750</v>
      </c>
      <c r="F6438" s="170">
        <v>12</v>
      </c>
      <c r="G6438" s="171">
        <v>30</v>
      </c>
      <c r="H6438" s="170" t="s">
        <v>1173</v>
      </c>
      <c r="I6438" s="171">
        <v>28.99</v>
      </c>
      <c r="J6438" s="169">
        <v>1</v>
      </c>
      <c r="K6438" s="154" cm="1">
        <f t="array" ref="K6438">ROUND(
IF(C6438="Beer",
SUM(LOOKUP(2,1/(SRP!$B$8:$B$10&lt;=E6438)/(SRP!$C$8:$C$10&gt;=E6438),SRP!$D$8:$D$10)*(G6438/100)*(E6438/1000)),
IF(C6438="Spirits",
SUM(LOOKUP(2,1/(SRP!$B$2:$B$7&lt;=E6438)/(SRP!$C$2:$C$7&gt;=E6438),SRP!$D$2:$D$7)*(G6438/100)*(E6438/1000)),
IF(AND(C6438="Wine",D6438="Fortified Wines"),
SUM(LOOKUP(2,1/(SRP!$B$26:$B$29&lt;=E6438)/(SRP!$C$26:$C$29&gt;=E6438),SRP!$D$26:$D$29)*(G6438/100)*(E6438/1000)),
IF(C6438="Wine",
SUM(LOOKUP(2,1/(SRP!$B$21:$B$25&lt;=E6438)/(SRP!$C$21:$C$25&gt;=E6438),SRP!$D$21:$D$25)*(G6438/100)*(E6438/1000)),
IF(AND(C6438="Ready to Drink",D6438="RTD-One Pour Cocktail&gt;7%&lt;=14.5"),
SUM(LOOKUP(2,1/(SRP!$B$16:$B$20&lt;=E6438)/(SRP!$C$16:$C$20&gt;=E6438),SRP!$D$16:$D$20)*(G6438/100)*(E6438/1000)),
IF(C6438="Ready to Drink",
SUM(LOOKUP(2,1/(SRP!$B$11:$B$15&lt;=E6438)/(SRP!$C$11:$C$15&gt;=E6438),SRP!$D$11:$D$15)*(G6438/100)*(E6438/1000)),
0)))))),2)</f>
        <v>17.57</v>
      </c>
      <c r="L6438" s="173" t="str">
        <f t="shared" si="100"/>
        <v>Spirits750</v>
      </c>
      <c r="M6438" s="154">
        <f>VLOOKUP(L6438,'Slope %'!C:D,2,0)</f>
        <v>7.0000000000000007E-2</v>
      </c>
    </row>
    <row r="6439" spans="1:13" x14ac:dyDescent="0.25">
      <c r="A6439" s="169">
        <v>66518</v>
      </c>
      <c r="B6439" s="170" t="s">
        <v>4739</v>
      </c>
      <c r="C6439" s="170" t="s">
        <v>15</v>
      </c>
      <c r="D6439" s="170" t="s">
        <v>252</v>
      </c>
      <c r="E6439" s="170">
        <v>750</v>
      </c>
      <c r="F6439" s="170">
        <v>12</v>
      </c>
      <c r="G6439" s="171">
        <v>30</v>
      </c>
      <c r="H6439" s="170" t="s">
        <v>1173</v>
      </c>
      <c r="I6439" s="171">
        <v>28.99</v>
      </c>
      <c r="J6439" s="169">
        <v>1</v>
      </c>
      <c r="K6439" s="154" cm="1">
        <f t="array" ref="K6439">ROUND(
IF(C6439="Beer",
SUM(LOOKUP(2,1/(SRP!$B$8:$B$10&lt;=E6439)/(SRP!$C$8:$C$10&gt;=E6439),SRP!$D$8:$D$10)*(G6439/100)*(E6439/1000)),
IF(C6439="Spirits",
SUM(LOOKUP(2,1/(SRP!$B$2:$B$7&lt;=E6439)/(SRP!$C$2:$C$7&gt;=E6439),SRP!$D$2:$D$7)*(G6439/100)*(E6439/1000)),
IF(AND(C6439="Wine",D6439="Fortified Wines"),
SUM(LOOKUP(2,1/(SRP!$B$26:$B$29&lt;=E6439)/(SRP!$C$26:$C$29&gt;=E6439),SRP!$D$26:$D$29)*(G6439/100)*(E6439/1000)),
IF(C6439="Wine",
SUM(LOOKUP(2,1/(SRP!$B$21:$B$25&lt;=E6439)/(SRP!$C$21:$C$25&gt;=E6439),SRP!$D$21:$D$25)*(G6439/100)*(E6439/1000)),
IF(AND(C6439="Ready to Drink",D6439="RTD-One Pour Cocktail&gt;7%&lt;=14.5"),
SUM(LOOKUP(2,1/(SRP!$B$16:$B$20&lt;=E6439)/(SRP!$C$16:$C$20&gt;=E6439),SRP!$D$16:$D$20)*(G6439/100)*(E6439/1000)),
IF(C6439="Ready to Drink",
SUM(LOOKUP(2,1/(SRP!$B$11:$B$15&lt;=E6439)/(SRP!$C$11:$C$15&gt;=E6439),SRP!$D$11:$D$15)*(G6439/100)*(E6439/1000)),
0)))))),2)</f>
        <v>17.57</v>
      </c>
      <c r="L6439" s="173" t="str">
        <f t="shared" si="100"/>
        <v>Spirits750</v>
      </c>
      <c r="M6439" s="154">
        <f>VLOOKUP(L6439,'Slope %'!C:D,2,0)</f>
        <v>7.0000000000000007E-2</v>
      </c>
    </row>
    <row r="6440" spans="1:13" x14ac:dyDescent="0.25">
      <c r="A6440" s="169">
        <v>66541</v>
      </c>
      <c r="B6440" s="170" t="s">
        <v>4740</v>
      </c>
      <c r="C6440" s="170" t="s">
        <v>15</v>
      </c>
      <c r="D6440" s="170" t="s">
        <v>1091</v>
      </c>
      <c r="E6440" s="170">
        <v>375</v>
      </c>
      <c r="F6440" s="170">
        <v>12</v>
      </c>
      <c r="G6440" s="171">
        <v>26</v>
      </c>
      <c r="H6440" s="170" t="s">
        <v>1563</v>
      </c>
      <c r="I6440" s="171">
        <v>24.95</v>
      </c>
      <c r="J6440" s="169">
        <v>1</v>
      </c>
      <c r="K6440" s="154" cm="1">
        <f t="array" ref="K6440">ROUND(
IF(C6440="Beer",
SUM(LOOKUP(2,1/(SRP!$B$8:$B$10&lt;=E6440)/(SRP!$C$8:$C$10&gt;=E6440),SRP!$D$8:$D$10)*(G6440/100)*(E6440/1000)),
IF(C6440="Spirits",
SUM(LOOKUP(2,1/(SRP!$B$2:$B$7&lt;=E6440)/(SRP!$C$2:$C$7&gt;=E6440),SRP!$D$2:$D$7)*(G6440/100)*(E6440/1000)),
IF(AND(C6440="Wine",D6440="Fortified Wines"),
SUM(LOOKUP(2,1/(SRP!$B$26:$B$29&lt;=E6440)/(SRP!$C$26:$C$29&gt;=E6440),SRP!$D$26:$D$29)*(G6440/100)*(E6440/1000)),
IF(C6440="Wine",
SUM(LOOKUP(2,1/(SRP!$B$21:$B$25&lt;=E6440)/(SRP!$C$21:$C$25&gt;=E6440),SRP!$D$21:$D$25)*(G6440/100)*(E6440/1000)),
IF(AND(C6440="Ready to Drink",D6440="RTD-One Pour Cocktail&gt;7%&lt;=14.5"),
SUM(LOOKUP(2,1/(SRP!$B$16:$B$20&lt;=E6440)/(SRP!$C$16:$C$20&gt;=E6440),SRP!$D$16:$D$20)*(G6440/100)*(E6440/1000)),
IF(C6440="Ready to Drink",
SUM(LOOKUP(2,1/(SRP!$B$11:$B$15&lt;=E6440)/(SRP!$C$11:$C$15&gt;=E6440),SRP!$D$11:$D$15)*(G6440/100)*(E6440/1000)),
0)))))),2)</f>
        <v>8.64</v>
      </c>
      <c r="L6440" s="173" t="str">
        <f t="shared" si="100"/>
        <v>Spirits375</v>
      </c>
      <c r="M6440" s="154">
        <f>VLOOKUP(L6440,'Slope %'!C:D,2,0)</f>
        <v>0.1</v>
      </c>
    </row>
    <row r="6441" spans="1:13" x14ac:dyDescent="0.25">
      <c r="A6441" s="169">
        <v>66551</v>
      </c>
      <c r="B6441" s="170" t="s">
        <v>4741</v>
      </c>
      <c r="C6441" s="170" t="s">
        <v>11</v>
      </c>
      <c r="D6441" s="170" t="s">
        <v>12</v>
      </c>
      <c r="E6441" s="170">
        <v>473</v>
      </c>
      <c r="F6441" s="170">
        <v>24</v>
      </c>
      <c r="G6441" s="171">
        <v>4.2</v>
      </c>
      <c r="H6441" s="170" t="s">
        <v>2190</v>
      </c>
      <c r="I6441" s="171">
        <v>3.85</v>
      </c>
      <c r="J6441" s="169">
        <v>1</v>
      </c>
      <c r="K6441" s="154" cm="1">
        <f t="array" ref="K6441">ROUND(
IF(C6441="Beer",
SUM(LOOKUP(2,1/(SRP!$B$8:$B$10&lt;=E6441)/(SRP!$C$8:$C$10&gt;=E6441),SRP!$D$8:$D$10)*(G6441/100)*(E6441/1000)),
IF(C6441="Spirits",
SUM(LOOKUP(2,1/(SRP!$B$2:$B$7&lt;=E6441)/(SRP!$C$2:$C$7&gt;=E6441),SRP!$D$2:$D$7)*(G6441/100)*(E6441/1000)),
IF(AND(C6441="Wine",D6441="Fortified Wines"),
SUM(LOOKUP(2,1/(SRP!$B$26:$B$29&lt;=E6441)/(SRP!$C$26:$C$29&gt;=E6441),SRP!$D$26:$D$29)*(G6441/100)*(E6441/1000)),
IF(C6441="Wine",
SUM(LOOKUP(2,1/(SRP!$B$21:$B$25&lt;=E6441)/(SRP!$C$21:$C$25&gt;=E6441),SRP!$D$21:$D$25)*(G6441/100)*(E6441/1000)),
IF(AND(C6441="Ready to Drink",D6441="RTD-One Pour Cocktail&gt;7%&lt;=14.5"),
SUM(LOOKUP(2,1/(SRP!$B$16:$B$20&lt;=E6441)/(SRP!$C$16:$C$20&gt;=E6441),SRP!$D$16:$D$20)*(G6441/100)*(E6441/1000)),
IF(C6441="Ready to Drink",
SUM(LOOKUP(2,1/(SRP!$B$11:$B$15&lt;=E6441)/(SRP!$C$11:$C$15&gt;=E6441),SRP!$D$11:$D$15)*(G6441/100)*(E6441/1000)),
0)))))),2)</f>
        <v>1.55</v>
      </c>
      <c r="L6441" s="173" t="str">
        <f t="shared" si="100"/>
        <v>Beer473</v>
      </c>
      <c r="M6441" s="154">
        <f>VLOOKUP(L6441,'Slope %'!C:D,2,0)</f>
        <v>0.12</v>
      </c>
    </row>
    <row r="6442" spans="1:13" x14ac:dyDescent="0.25">
      <c r="A6442" s="169">
        <v>66551</v>
      </c>
      <c r="B6442" s="170" t="s">
        <v>4741</v>
      </c>
      <c r="C6442" s="170" t="s">
        <v>11</v>
      </c>
      <c r="D6442" s="170" t="s">
        <v>12</v>
      </c>
      <c r="E6442" s="170">
        <v>473</v>
      </c>
      <c r="F6442" s="170">
        <v>24</v>
      </c>
      <c r="G6442" s="171">
        <v>4.2</v>
      </c>
      <c r="H6442" s="170" t="s">
        <v>2190</v>
      </c>
      <c r="I6442" s="171">
        <v>3.85</v>
      </c>
      <c r="J6442" s="169">
        <v>1</v>
      </c>
      <c r="K6442" s="154" cm="1">
        <f t="array" ref="K6442">ROUND(
IF(C6442="Beer",
SUM(LOOKUP(2,1/(SRP!$B$8:$B$10&lt;=E6442)/(SRP!$C$8:$C$10&gt;=E6442),SRP!$D$8:$D$10)*(G6442/100)*(E6442/1000)),
IF(C6442="Spirits",
SUM(LOOKUP(2,1/(SRP!$B$2:$B$7&lt;=E6442)/(SRP!$C$2:$C$7&gt;=E6442),SRP!$D$2:$D$7)*(G6442/100)*(E6442/1000)),
IF(AND(C6442="Wine",D6442="Fortified Wines"),
SUM(LOOKUP(2,1/(SRP!$B$26:$B$29&lt;=E6442)/(SRP!$C$26:$C$29&gt;=E6442),SRP!$D$26:$D$29)*(G6442/100)*(E6442/1000)),
IF(C6442="Wine",
SUM(LOOKUP(2,1/(SRP!$B$21:$B$25&lt;=E6442)/(SRP!$C$21:$C$25&gt;=E6442),SRP!$D$21:$D$25)*(G6442/100)*(E6442/1000)),
IF(AND(C6442="Ready to Drink",D6442="RTD-One Pour Cocktail&gt;7%&lt;=14.5"),
SUM(LOOKUP(2,1/(SRP!$B$16:$B$20&lt;=E6442)/(SRP!$C$16:$C$20&gt;=E6442),SRP!$D$16:$D$20)*(G6442/100)*(E6442/1000)),
IF(C6442="Ready to Drink",
SUM(LOOKUP(2,1/(SRP!$B$11:$B$15&lt;=E6442)/(SRP!$C$11:$C$15&gt;=E6442),SRP!$D$11:$D$15)*(G6442/100)*(E6442/1000)),
0)))))),2)</f>
        <v>1.55</v>
      </c>
      <c r="L6442" s="173" t="str">
        <f t="shared" si="100"/>
        <v>Beer473</v>
      </c>
      <c r="M6442" s="154">
        <f>VLOOKUP(L6442,'Slope %'!C:D,2,0)</f>
        <v>0.12</v>
      </c>
    </row>
    <row r="6443" spans="1:13" x14ac:dyDescent="0.25">
      <c r="A6443" s="169">
        <v>66553</v>
      </c>
      <c r="B6443" s="170" t="s">
        <v>4742</v>
      </c>
      <c r="C6443" s="170" t="s">
        <v>11</v>
      </c>
      <c r="D6443" s="170" t="s">
        <v>211</v>
      </c>
      <c r="E6443" s="170">
        <v>2130</v>
      </c>
      <c r="F6443" s="170">
        <v>4</v>
      </c>
      <c r="G6443" s="171">
        <v>4</v>
      </c>
      <c r="H6443" s="170" t="s">
        <v>1136</v>
      </c>
      <c r="I6443" s="171">
        <v>15</v>
      </c>
      <c r="J6443" s="169">
        <v>6</v>
      </c>
      <c r="K6443" s="154" cm="1">
        <f t="array" ref="K6443">ROUND(
IF(C6443="Beer",
SUM(LOOKUP(2,1/(SRP!$B$8:$B$10&lt;=E6443)/(SRP!$C$8:$C$10&gt;=E6443),SRP!$D$8:$D$10)*(G6443/100)*(E6443/1000)),
IF(C6443="Spirits",
SUM(LOOKUP(2,1/(SRP!$B$2:$B$7&lt;=E6443)/(SRP!$C$2:$C$7&gt;=E6443),SRP!$D$2:$D$7)*(G6443/100)*(E6443/1000)),
IF(AND(C6443="Wine",D6443="Fortified Wines"),
SUM(LOOKUP(2,1/(SRP!$B$26:$B$29&lt;=E6443)/(SRP!$C$26:$C$29&gt;=E6443),SRP!$D$26:$D$29)*(G6443/100)*(E6443/1000)),
IF(C6443="Wine",
SUM(LOOKUP(2,1/(SRP!$B$21:$B$25&lt;=E6443)/(SRP!$C$21:$C$25&gt;=E6443),SRP!$D$21:$D$25)*(G6443/100)*(E6443/1000)),
IF(AND(C6443="Ready to Drink",D6443="RTD-One Pour Cocktail&gt;7%&lt;=14.5"),
SUM(LOOKUP(2,1/(SRP!$B$16:$B$20&lt;=E6443)/(SRP!$C$16:$C$20&gt;=E6443),SRP!$D$16:$D$20)*(G6443/100)*(E6443/1000)),
IF(C6443="Ready to Drink",
SUM(LOOKUP(2,1/(SRP!$B$11:$B$15&lt;=E6443)/(SRP!$C$11:$C$15&gt;=E6443),SRP!$D$11:$D$15)*(G6443/100)*(E6443/1000)),
0)))))),2)</f>
        <v>6.65</v>
      </c>
      <c r="L6443" s="173" t="str">
        <f t="shared" si="100"/>
        <v>Beer2130</v>
      </c>
      <c r="M6443" s="154">
        <f>VLOOKUP(L6443,'Slope %'!C:D,2,0)</f>
        <v>0.1</v>
      </c>
    </row>
    <row r="6444" spans="1:13" x14ac:dyDescent="0.25">
      <c r="A6444" s="169">
        <v>66553</v>
      </c>
      <c r="B6444" s="170" t="s">
        <v>4742</v>
      </c>
      <c r="C6444" s="170" t="s">
        <v>11</v>
      </c>
      <c r="D6444" s="170" t="s">
        <v>211</v>
      </c>
      <c r="E6444" s="170">
        <v>2130</v>
      </c>
      <c r="F6444" s="170">
        <v>4</v>
      </c>
      <c r="G6444" s="171">
        <v>4</v>
      </c>
      <c r="H6444" s="170" t="s">
        <v>1136</v>
      </c>
      <c r="I6444" s="171">
        <v>15</v>
      </c>
      <c r="J6444" s="169">
        <v>6</v>
      </c>
      <c r="K6444" s="154" cm="1">
        <f t="array" ref="K6444">ROUND(
IF(C6444="Beer",
SUM(LOOKUP(2,1/(SRP!$B$8:$B$10&lt;=E6444)/(SRP!$C$8:$C$10&gt;=E6444),SRP!$D$8:$D$10)*(G6444/100)*(E6444/1000)),
IF(C6444="Spirits",
SUM(LOOKUP(2,1/(SRP!$B$2:$B$7&lt;=E6444)/(SRP!$C$2:$C$7&gt;=E6444),SRP!$D$2:$D$7)*(G6444/100)*(E6444/1000)),
IF(AND(C6444="Wine",D6444="Fortified Wines"),
SUM(LOOKUP(2,1/(SRP!$B$26:$B$29&lt;=E6444)/(SRP!$C$26:$C$29&gt;=E6444),SRP!$D$26:$D$29)*(G6444/100)*(E6444/1000)),
IF(C6444="Wine",
SUM(LOOKUP(2,1/(SRP!$B$21:$B$25&lt;=E6444)/(SRP!$C$21:$C$25&gt;=E6444),SRP!$D$21:$D$25)*(G6444/100)*(E6444/1000)),
IF(AND(C6444="Ready to Drink",D6444="RTD-One Pour Cocktail&gt;7%&lt;=14.5"),
SUM(LOOKUP(2,1/(SRP!$B$16:$B$20&lt;=E6444)/(SRP!$C$16:$C$20&gt;=E6444),SRP!$D$16:$D$20)*(G6444/100)*(E6444/1000)),
IF(C6444="Ready to Drink",
SUM(LOOKUP(2,1/(SRP!$B$11:$B$15&lt;=E6444)/(SRP!$C$11:$C$15&gt;=E6444),SRP!$D$11:$D$15)*(G6444/100)*(E6444/1000)),
0)))))),2)</f>
        <v>6.65</v>
      </c>
      <c r="L6444" s="173" t="str">
        <f t="shared" si="100"/>
        <v>Beer2130</v>
      </c>
      <c r="M6444" s="154">
        <f>VLOOKUP(L6444,'Slope %'!C:D,2,0)</f>
        <v>0.1</v>
      </c>
    </row>
    <row r="6445" spans="1:13" x14ac:dyDescent="0.25">
      <c r="A6445" s="169">
        <v>66558</v>
      </c>
      <c r="B6445" s="170" t="s">
        <v>4743</v>
      </c>
      <c r="C6445" s="170" t="s">
        <v>11</v>
      </c>
      <c r="D6445" s="170" t="s">
        <v>12</v>
      </c>
      <c r="E6445" s="170">
        <v>2130</v>
      </c>
      <c r="F6445" s="170">
        <v>4</v>
      </c>
      <c r="G6445" s="171">
        <v>4.5</v>
      </c>
      <c r="H6445" s="170" t="s">
        <v>1136</v>
      </c>
      <c r="I6445" s="171">
        <v>15</v>
      </c>
      <c r="J6445" s="169">
        <v>6</v>
      </c>
      <c r="K6445" s="154" cm="1">
        <f t="array" ref="K6445">ROUND(
IF(C6445="Beer",
SUM(LOOKUP(2,1/(SRP!$B$8:$B$10&lt;=E6445)/(SRP!$C$8:$C$10&gt;=E6445),SRP!$D$8:$D$10)*(G6445/100)*(E6445/1000)),
IF(C6445="Spirits",
SUM(LOOKUP(2,1/(SRP!$B$2:$B$7&lt;=E6445)/(SRP!$C$2:$C$7&gt;=E6445),SRP!$D$2:$D$7)*(G6445/100)*(E6445/1000)),
IF(AND(C6445="Wine",D6445="Fortified Wines"),
SUM(LOOKUP(2,1/(SRP!$B$26:$B$29&lt;=E6445)/(SRP!$C$26:$C$29&gt;=E6445),SRP!$D$26:$D$29)*(G6445/100)*(E6445/1000)),
IF(C6445="Wine",
SUM(LOOKUP(2,1/(SRP!$B$21:$B$25&lt;=E6445)/(SRP!$C$21:$C$25&gt;=E6445),SRP!$D$21:$D$25)*(G6445/100)*(E6445/1000)),
IF(AND(C6445="Ready to Drink",D6445="RTD-One Pour Cocktail&gt;7%&lt;=14.5"),
SUM(LOOKUP(2,1/(SRP!$B$16:$B$20&lt;=E6445)/(SRP!$C$16:$C$20&gt;=E6445),SRP!$D$16:$D$20)*(G6445/100)*(E6445/1000)),
IF(C6445="Ready to Drink",
SUM(LOOKUP(2,1/(SRP!$B$11:$B$15&lt;=E6445)/(SRP!$C$11:$C$15&gt;=E6445),SRP!$D$11:$D$15)*(G6445/100)*(E6445/1000)),
0)))))),2)</f>
        <v>7.48</v>
      </c>
      <c r="L6445" s="173" t="str">
        <f t="shared" si="100"/>
        <v>Beer2130</v>
      </c>
      <c r="M6445" s="154">
        <f>VLOOKUP(L6445,'Slope %'!C:D,2,0)</f>
        <v>0.1</v>
      </c>
    </row>
    <row r="6446" spans="1:13" x14ac:dyDescent="0.25">
      <c r="A6446" s="169">
        <v>66558</v>
      </c>
      <c r="B6446" s="170" t="s">
        <v>4743</v>
      </c>
      <c r="C6446" s="170" t="s">
        <v>11</v>
      </c>
      <c r="D6446" s="170" t="s">
        <v>12</v>
      </c>
      <c r="E6446" s="170">
        <v>2130</v>
      </c>
      <c r="F6446" s="170">
        <v>4</v>
      </c>
      <c r="G6446" s="171">
        <v>4.5</v>
      </c>
      <c r="H6446" s="170" t="s">
        <v>1136</v>
      </c>
      <c r="I6446" s="171">
        <v>15</v>
      </c>
      <c r="J6446" s="169">
        <v>6</v>
      </c>
      <c r="K6446" s="154" cm="1">
        <f t="array" ref="K6446">ROUND(
IF(C6446="Beer",
SUM(LOOKUP(2,1/(SRP!$B$8:$B$10&lt;=E6446)/(SRP!$C$8:$C$10&gt;=E6446),SRP!$D$8:$D$10)*(G6446/100)*(E6446/1000)),
IF(C6446="Spirits",
SUM(LOOKUP(2,1/(SRP!$B$2:$B$7&lt;=E6446)/(SRP!$C$2:$C$7&gt;=E6446),SRP!$D$2:$D$7)*(G6446/100)*(E6446/1000)),
IF(AND(C6446="Wine",D6446="Fortified Wines"),
SUM(LOOKUP(2,1/(SRP!$B$26:$B$29&lt;=E6446)/(SRP!$C$26:$C$29&gt;=E6446),SRP!$D$26:$D$29)*(G6446/100)*(E6446/1000)),
IF(C6446="Wine",
SUM(LOOKUP(2,1/(SRP!$B$21:$B$25&lt;=E6446)/(SRP!$C$21:$C$25&gt;=E6446),SRP!$D$21:$D$25)*(G6446/100)*(E6446/1000)),
IF(AND(C6446="Ready to Drink",D6446="RTD-One Pour Cocktail&gt;7%&lt;=14.5"),
SUM(LOOKUP(2,1/(SRP!$B$16:$B$20&lt;=E6446)/(SRP!$C$16:$C$20&gt;=E6446),SRP!$D$16:$D$20)*(G6446/100)*(E6446/1000)),
IF(C6446="Ready to Drink",
SUM(LOOKUP(2,1/(SRP!$B$11:$B$15&lt;=E6446)/(SRP!$C$11:$C$15&gt;=E6446),SRP!$D$11:$D$15)*(G6446/100)*(E6446/1000)),
0)))))),2)</f>
        <v>7.48</v>
      </c>
      <c r="L6446" s="173" t="str">
        <f t="shared" si="100"/>
        <v>Beer2130</v>
      </c>
      <c r="M6446" s="154">
        <f>VLOOKUP(L6446,'Slope %'!C:D,2,0)</f>
        <v>0.1</v>
      </c>
    </row>
    <row r="6447" spans="1:13" x14ac:dyDescent="0.25">
      <c r="A6447" s="169">
        <v>66560</v>
      </c>
      <c r="B6447" s="170" t="s">
        <v>4744</v>
      </c>
      <c r="C6447" s="170" t="s">
        <v>11</v>
      </c>
      <c r="D6447" s="170" t="s">
        <v>211</v>
      </c>
      <c r="E6447" s="170">
        <v>473</v>
      </c>
      <c r="F6447" s="170">
        <v>24</v>
      </c>
      <c r="G6447" s="171">
        <v>4</v>
      </c>
      <c r="H6447" s="170" t="s">
        <v>1136</v>
      </c>
      <c r="I6447" s="171">
        <v>3.5</v>
      </c>
      <c r="J6447" s="169">
        <v>1</v>
      </c>
      <c r="K6447" s="154" cm="1">
        <f t="array" ref="K6447">ROUND(
IF(C6447="Beer",
SUM(LOOKUP(2,1/(SRP!$B$8:$B$10&lt;=E6447)/(SRP!$C$8:$C$10&gt;=E6447),SRP!$D$8:$D$10)*(G6447/100)*(E6447/1000)),
IF(C6447="Spirits",
SUM(LOOKUP(2,1/(SRP!$B$2:$B$7&lt;=E6447)/(SRP!$C$2:$C$7&gt;=E6447),SRP!$D$2:$D$7)*(G6447/100)*(E6447/1000)),
IF(AND(C6447="Wine",D6447="Fortified Wines"),
SUM(LOOKUP(2,1/(SRP!$B$26:$B$29&lt;=E6447)/(SRP!$C$26:$C$29&gt;=E6447),SRP!$D$26:$D$29)*(G6447/100)*(E6447/1000)),
IF(C6447="Wine",
SUM(LOOKUP(2,1/(SRP!$B$21:$B$25&lt;=E6447)/(SRP!$C$21:$C$25&gt;=E6447),SRP!$D$21:$D$25)*(G6447/100)*(E6447/1000)),
IF(AND(C6447="Ready to Drink",D6447="RTD-One Pour Cocktail&gt;7%&lt;=14.5"),
SUM(LOOKUP(2,1/(SRP!$B$16:$B$20&lt;=E6447)/(SRP!$C$16:$C$20&gt;=E6447),SRP!$D$16:$D$20)*(G6447/100)*(E6447/1000)),
IF(C6447="Ready to Drink",
SUM(LOOKUP(2,1/(SRP!$B$11:$B$15&lt;=E6447)/(SRP!$C$11:$C$15&gt;=E6447),SRP!$D$11:$D$15)*(G6447/100)*(E6447/1000)),
0)))))),2)</f>
        <v>1.48</v>
      </c>
      <c r="L6447" s="173" t="str">
        <f t="shared" si="100"/>
        <v>Beer473</v>
      </c>
      <c r="M6447" s="154">
        <f>VLOOKUP(L6447,'Slope %'!C:D,2,0)</f>
        <v>0.12</v>
      </c>
    </row>
    <row r="6448" spans="1:13" x14ac:dyDescent="0.25">
      <c r="A6448" s="169">
        <v>66560</v>
      </c>
      <c r="B6448" s="170" t="s">
        <v>4744</v>
      </c>
      <c r="C6448" s="170" t="s">
        <v>11</v>
      </c>
      <c r="D6448" s="170" t="s">
        <v>211</v>
      </c>
      <c r="E6448" s="170">
        <v>473</v>
      </c>
      <c r="F6448" s="170">
        <v>24</v>
      </c>
      <c r="G6448" s="171">
        <v>4</v>
      </c>
      <c r="H6448" s="170" t="s">
        <v>1136</v>
      </c>
      <c r="I6448" s="171">
        <v>3.5</v>
      </c>
      <c r="J6448" s="169">
        <v>1</v>
      </c>
      <c r="K6448" s="154" cm="1">
        <f t="array" ref="K6448">ROUND(
IF(C6448="Beer",
SUM(LOOKUP(2,1/(SRP!$B$8:$B$10&lt;=E6448)/(SRP!$C$8:$C$10&gt;=E6448),SRP!$D$8:$D$10)*(G6448/100)*(E6448/1000)),
IF(C6448="Spirits",
SUM(LOOKUP(2,1/(SRP!$B$2:$B$7&lt;=E6448)/(SRP!$C$2:$C$7&gt;=E6448),SRP!$D$2:$D$7)*(G6448/100)*(E6448/1000)),
IF(AND(C6448="Wine",D6448="Fortified Wines"),
SUM(LOOKUP(2,1/(SRP!$B$26:$B$29&lt;=E6448)/(SRP!$C$26:$C$29&gt;=E6448),SRP!$D$26:$D$29)*(G6448/100)*(E6448/1000)),
IF(C6448="Wine",
SUM(LOOKUP(2,1/(SRP!$B$21:$B$25&lt;=E6448)/(SRP!$C$21:$C$25&gt;=E6448),SRP!$D$21:$D$25)*(G6448/100)*(E6448/1000)),
IF(AND(C6448="Ready to Drink",D6448="RTD-One Pour Cocktail&gt;7%&lt;=14.5"),
SUM(LOOKUP(2,1/(SRP!$B$16:$B$20&lt;=E6448)/(SRP!$C$16:$C$20&gt;=E6448),SRP!$D$16:$D$20)*(G6448/100)*(E6448/1000)),
IF(C6448="Ready to Drink",
SUM(LOOKUP(2,1/(SRP!$B$11:$B$15&lt;=E6448)/(SRP!$C$11:$C$15&gt;=E6448),SRP!$D$11:$D$15)*(G6448/100)*(E6448/1000)),
0)))))),2)</f>
        <v>1.48</v>
      </c>
      <c r="L6448" s="173" t="str">
        <f t="shared" si="100"/>
        <v>Beer473</v>
      </c>
      <c r="M6448" s="154">
        <f>VLOOKUP(L6448,'Slope %'!C:D,2,0)</f>
        <v>0.12</v>
      </c>
    </row>
    <row r="6449" spans="1:13" x14ac:dyDescent="0.25">
      <c r="A6449" s="169">
        <v>66572</v>
      </c>
      <c r="B6449" s="170" t="s">
        <v>4745</v>
      </c>
      <c r="C6449" s="170" t="s">
        <v>11</v>
      </c>
      <c r="D6449" s="170" t="s">
        <v>303</v>
      </c>
      <c r="E6449" s="170">
        <v>473</v>
      </c>
      <c r="F6449" s="170">
        <v>24</v>
      </c>
      <c r="G6449" s="171">
        <v>9</v>
      </c>
      <c r="H6449" s="170" t="s">
        <v>1457</v>
      </c>
      <c r="I6449" s="171">
        <v>5.5</v>
      </c>
      <c r="J6449" s="169">
        <v>1</v>
      </c>
      <c r="K6449" s="154" cm="1">
        <f t="array" ref="K6449">ROUND(
IF(C6449="Beer",
SUM(LOOKUP(2,1/(SRP!$B$8:$B$10&lt;=E6449)/(SRP!$C$8:$C$10&gt;=E6449),SRP!$D$8:$D$10)*(G6449/100)*(E6449/1000)),
IF(C6449="Spirits",
SUM(LOOKUP(2,1/(SRP!$B$2:$B$7&lt;=E6449)/(SRP!$C$2:$C$7&gt;=E6449),SRP!$D$2:$D$7)*(G6449/100)*(E6449/1000)),
IF(AND(C6449="Wine",D6449="Fortified Wines"),
SUM(LOOKUP(2,1/(SRP!$B$26:$B$29&lt;=E6449)/(SRP!$C$26:$C$29&gt;=E6449),SRP!$D$26:$D$29)*(G6449/100)*(E6449/1000)),
IF(C6449="Wine",
SUM(LOOKUP(2,1/(SRP!$B$21:$B$25&lt;=E6449)/(SRP!$C$21:$C$25&gt;=E6449),SRP!$D$21:$D$25)*(G6449/100)*(E6449/1000)),
IF(AND(C6449="Ready to Drink",D6449="RTD-One Pour Cocktail&gt;7%&lt;=14.5"),
SUM(LOOKUP(2,1/(SRP!$B$16:$B$20&lt;=E6449)/(SRP!$C$16:$C$20&gt;=E6449),SRP!$D$16:$D$20)*(G6449/100)*(E6449/1000)),
IF(C6449="Ready to Drink",
SUM(LOOKUP(2,1/(SRP!$B$11:$B$15&lt;=E6449)/(SRP!$C$11:$C$15&gt;=E6449),SRP!$D$11:$D$15)*(G6449/100)*(E6449/1000)),
0)))))),2)</f>
        <v>3.32</v>
      </c>
      <c r="L6449" s="173" t="str">
        <f t="shared" si="100"/>
        <v>Beer473</v>
      </c>
      <c r="M6449" s="154">
        <f>VLOOKUP(L6449,'Slope %'!C:D,2,0)</f>
        <v>0.12</v>
      </c>
    </row>
    <row r="6450" spans="1:13" x14ac:dyDescent="0.25">
      <c r="A6450" s="169">
        <v>66572</v>
      </c>
      <c r="B6450" s="170" t="s">
        <v>4745</v>
      </c>
      <c r="C6450" s="170" t="s">
        <v>11</v>
      </c>
      <c r="D6450" s="170" t="s">
        <v>303</v>
      </c>
      <c r="E6450" s="170">
        <v>473</v>
      </c>
      <c r="F6450" s="170">
        <v>24</v>
      </c>
      <c r="G6450" s="171">
        <v>9</v>
      </c>
      <c r="H6450" s="170" t="s">
        <v>1457</v>
      </c>
      <c r="I6450" s="171">
        <v>5.5</v>
      </c>
      <c r="J6450" s="169">
        <v>1</v>
      </c>
      <c r="K6450" s="154" cm="1">
        <f t="array" ref="K6450">ROUND(
IF(C6450="Beer",
SUM(LOOKUP(2,1/(SRP!$B$8:$B$10&lt;=E6450)/(SRP!$C$8:$C$10&gt;=E6450),SRP!$D$8:$D$10)*(G6450/100)*(E6450/1000)),
IF(C6450="Spirits",
SUM(LOOKUP(2,1/(SRP!$B$2:$B$7&lt;=E6450)/(SRP!$C$2:$C$7&gt;=E6450),SRP!$D$2:$D$7)*(G6450/100)*(E6450/1000)),
IF(AND(C6450="Wine",D6450="Fortified Wines"),
SUM(LOOKUP(2,1/(SRP!$B$26:$B$29&lt;=E6450)/(SRP!$C$26:$C$29&gt;=E6450),SRP!$D$26:$D$29)*(G6450/100)*(E6450/1000)),
IF(C6450="Wine",
SUM(LOOKUP(2,1/(SRP!$B$21:$B$25&lt;=E6450)/(SRP!$C$21:$C$25&gt;=E6450),SRP!$D$21:$D$25)*(G6450/100)*(E6450/1000)),
IF(AND(C6450="Ready to Drink",D6450="RTD-One Pour Cocktail&gt;7%&lt;=14.5"),
SUM(LOOKUP(2,1/(SRP!$B$16:$B$20&lt;=E6450)/(SRP!$C$16:$C$20&gt;=E6450),SRP!$D$16:$D$20)*(G6450/100)*(E6450/1000)),
IF(C6450="Ready to Drink",
SUM(LOOKUP(2,1/(SRP!$B$11:$B$15&lt;=E6450)/(SRP!$C$11:$C$15&gt;=E6450),SRP!$D$11:$D$15)*(G6450/100)*(E6450/1000)),
0)))))),2)</f>
        <v>3.32</v>
      </c>
      <c r="L6450" s="173" t="str">
        <f t="shared" si="100"/>
        <v>Beer473</v>
      </c>
      <c r="M6450" s="154">
        <f>VLOOKUP(L6450,'Slope %'!C:D,2,0)</f>
        <v>0.12</v>
      </c>
    </row>
    <row r="6451" spans="1:13" x14ac:dyDescent="0.25">
      <c r="A6451" s="169">
        <v>66577</v>
      </c>
      <c r="B6451" s="170" t="s">
        <v>4746</v>
      </c>
      <c r="C6451" s="170" t="s">
        <v>11</v>
      </c>
      <c r="D6451" s="170" t="s">
        <v>211</v>
      </c>
      <c r="E6451" s="170">
        <v>473</v>
      </c>
      <c r="F6451" s="170">
        <v>24</v>
      </c>
      <c r="G6451" s="171">
        <v>3.9</v>
      </c>
      <c r="H6451" s="170" t="s">
        <v>1053</v>
      </c>
      <c r="I6451" s="171">
        <v>3.49</v>
      </c>
      <c r="J6451" s="169">
        <v>1</v>
      </c>
      <c r="K6451" s="154" cm="1">
        <f t="array" ref="K6451">ROUND(
IF(C6451="Beer",
SUM(LOOKUP(2,1/(SRP!$B$8:$B$10&lt;=E6451)/(SRP!$C$8:$C$10&gt;=E6451),SRP!$D$8:$D$10)*(G6451/100)*(E6451/1000)),
IF(C6451="Spirits",
SUM(LOOKUP(2,1/(SRP!$B$2:$B$7&lt;=E6451)/(SRP!$C$2:$C$7&gt;=E6451),SRP!$D$2:$D$7)*(G6451/100)*(E6451/1000)),
IF(AND(C6451="Wine",D6451="Fortified Wines"),
SUM(LOOKUP(2,1/(SRP!$B$26:$B$29&lt;=E6451)/(SRP!$C$26:$C$29&gt;=E6451),SRP!$D$26:$D$29)*(G6451/100)*(E6451/1000)),
IF(C6451="Wine",
SUM(LOOKUP(2,1/(SRP!$B$21:$B$25&lt;=E6451)/(SRP!$C$21:$C$25&gt;=E6451),SRP!$D$21:$D$25)*(G6451/100)*(E6451/1000)),
IF(AND(C6451="Ready to Drink",D6451="RTD-One Pour Cocktail&gt;7%&lt;=14.5"),
SUM(LOOKUP(2,1/(SRP!$B$16:$B$20&lt;=E6451)/(SRP!$C$16:$C$20&gt;=E6451),SRP!$D$16:$D$20)*(G6451/100)*(E6451/1000)),
IF(C6451="Ready to Drink",
SUM(LOOKUP(2,1/(SRP!$B$11:$B$15&lt;=E6451)/(SRP!$C$11:$C$15&gt;=E6451),SRP!$D$11:$D$15)*(G6451/100)*(E6451/1000)),
0)))))),2)</f>
        <v>1.44</v>
      </c>
      <c r="L6451" s="173" t="str">
        <f t="shared" si="100"/>
        <v>Beer473</v>
      </c>
      <c r="M6451" s="154">
        <f>VLOOKUP(L6451,'Slope %'!C:D,2,0)</f>
        <v>0.12</v>
      </c>
    </row>
    <row r="6452" spans="1:13" x14ac:dyDescent="0.25">
      <c r="A6452" s="169">
        <v>66577</v>
      </c>
      <c r="B6452" s="170" t="s">
        <v>4746</v>
      </c>
      <c r="C6452" s="170" t="s">
        <v>11</v>
      </c>
      <c r="D6452" s="170" t="s">
        <v>211</v>
      </c>
      <c r="E6452" s="170">
        <v>473</v>
      </c>
      <c r="F6452" s="170">
        <v>24</v>
      </c>
      <c r="G6452" s="171">
        <v>3.9</v>
      </c>
      <c r="H6452" s="170" t="s">
        <v>1053</v>
      </c>
      <c r="I6452" s="171">
        <v>3.49</v>
      </c>
      <c r="J6452" s="169">
        <v>1</v>
      </c>
      <c r="K6452" s="154" cm="1">
        <f t="array" ref="K6452">ROUND(
IF(C6452="Beer",
SUM(LOOKUP(2,1/(SRP!$B$8:$B$10&lt;=E6452)/(SRP!$C$8:$C$10&gt;=E6452),SRP!$D$8:$D$10)*(G6452/100)*(E6452/1000)),
IF(C6452="Spirits",
SUM(LOOKUP(2,1/(SRP!$B$2:$B$7&lt;=E6452)/(SRP!$C$2:$C$7&gt;=E6452),SRP!$D$2:$D$7)*(G6452/100)*(E6452/1000)),
IF(AND(C6452="Wine",D6452="Fortified Wines"),
SUM(LOOKUP(2,1/(SRP!$B$26:$B$29&lt;=E6452)/(SRP!$C$26:$C$29&gt;=E6452),SRP!$D$26:$D$29)*(G6452/100)*(E6452/1000)),
IF(C6452="Wine",
SUM(LOOKUP(2,1/(SRP!$B$21:$B$25&lt;=E6452)/(SRP!$C$21:$C$25&gt;=E6452),SRP!$D$21:$D$25)*(G6452/100)*(E6452/1000)),
IF(AND(C6452="Ready to Drink",D6452="RTD-One Pour Cocktail&gt;7%&lt;=14.5"),
SUM(LOOKUP(2,1/(SRP!$B$16:$B$20&lt;=E6452)/(SRP!$C$16:$C$20&gt;=E6452),SRP!$D$16:$D$20)*(G6452/100)*(E6452/1000)),
IF(C6452="Ready to Drink",
SUM(LOOKUP(2,1/(SRP!$B$11:$B$15&lt;=E6452)/(SRP!$C$11:$C$15&gt;=E6452),SRP!$D$11:$D$15)*(G6452/100)*(E6452/1000)),
0)))))),2)</f>
        <v>1.44</v>
      </c>
      <c r="L6452" s="173" t="str">
        <f t="shared" si="100"/>
        <v>Beer473</v>
      </c>
      <c r="M6452" s="154">
        <f>VLOOKUP(L6452,'Slope %'!C:D,2,0)</f>
        <v>0.12</v>
      </c>
    </row>
    <row r="6453" spans="1:13" x14ac:dyDescent="0.25">
      <c r="A6453" s="169">
        <v>66580</v>
      </c>
      <c r="B6453" s="170" t="s">
        <v>4747</v>
      </c>
      <c r="C6453" s="170" t="s">
        <v>11</v>
      </c>
      <c r="D6453" s="170" t="s">
        <v>303</v>
      </c>
      <c r="E6453" s="170">
        <v>473</v>
      </c>
      <c r="F6453" s="170">
        <v>24</v>
      </c>
      <c r="G6453" s="171">
        <v>8.5</v>
      </c>
      <c r="H6453" s="170" t="s">
        <v>13</v>
      </c>
      <c r="I6453" s="171">
        <v>3.19</v>
      </c>
      <c r="J6453" s="169">
        <v>1</v>
      </c>
      <c r="K6453" s="154" cm="1">
        <f t="array" ref="K6453">ROUND(
IF(C6453="Beer",
SUM(LOOKUP(2,1/(SRP!$B$8:$B$10&lt;=E6453)/(SRP!$C$8:$C$10&gt;=E6453),SRP!$D$8:$D$10)*(G6453/100)*(E6453/1000)),
IF(C6453="Spirits",
SUM(LOOKUP(2,1/(SRP!$B$2:$B$7&lt;=E6453)/(SRP!$C$2:$C$7&gt;=E6453),SRP!$D$2:$D$7)*(G6453/100)*(E6453/1000)),
IF(AND(C6453="Wine",D6453="Fortified Wines"),
SUM(LOOKUP(2,1/(SRP!$B$26:$B$29&lt;=E6453)/(SRP!$C$26:$C$29&gt;=E6453),SRP!$D$26:$D$29)*(G6453/100)*(E6453/1000)),
IF(C6453="Wine",
SUM(LOOKUP(2,1/(SRP!$B$21:$B$25&lt;=E6453)/(SRP!$C$21:$C$25&gt;=E6453),SRP!$D$21:$D$25)*(G6453/100)*(E6453/1000)),
IF(AND(C6453="Ready to Drink",D6453="RTD-One Pour Cocktail&gt;7%&lt;=14.5"),
SUM(LOOKUP(2,1/(SRP!$B$16:$B$20&lt;=E6453)/(SRP!$C$16:$C$20&gt;=E6453),SRP!$D$16:$D$20)*(G6453/100)*(E6453/1000)),
IF(C6453="Ready to Drink",
SUM(LOOKUP(2,1/(SRP!$B$11:$B$15&lt;=E6453)/(SRP!$C$11:$C$15&gt;=E6453),SRP!$D$11:$D$15)*(G6453/100)*(E6453/1000)),
0)))))),2)</f>
        <v>3.14</v>
      </c>
      <c r="L6453" s="173" t="str">
        <f t="shared" si="100"/>
        <v>Beer473</v>
      </c>
      <c r="M6453" s="154">
        <f>VLOOKUP(L6453,'Slope %'!C:D,2,0)</f>
        <v>0.12</v>
      </c>
    </row>
    <row r="6454" spans="1:13" x14ac:dyDescent="0.25">
      <c r="A6454" s="169">
        <v>66580</v>
      </c>
      <c r="B6454" s="170" t="s">
        <v>4747</v>
      </c>
      <c r="C6454" s="170" t="s">
        <v>11</v>
      </c>
      <c r="D6454" s="170" t="s">
        <v>303</v>
      </c>
      <c r="E6454" s="170">
        <v>473</v>
      </c>
      <c r="F6454" s="170">
        <v>24</v>
      </c>
      <c r="G6454" s="171">
        <v>8.5</v>
      </c>
      <c r="H6454" s="170" t="s">
        <v>13</v>
      </c>
      <c r="I6454" s="171">
        <v>3.19</v>
      </c>
      <c r="J6454" s="169">
        <v>1</v>
      </c>
      <c r="K6454" s="154" cm="1">
        <f t="array" ref="K6454">ROUND(
IF(C6454="Beer",
SUM(LOOKUP(2,1/(SRP!$B$8:$B$10&lt;=E6454)/(SRP!$C$8:$C$10&gt;=E6454),SRP!$D$8:$D$10)*(G6454/100)*(E6454/1000)),
IF(C6454="Spirits",
SUM(LOOKUP(2,1/(SRP!$B$2:$B$7&lt;=E6454)/(SRP!$C$2:$C$7&gt;=E6454),SRP!$D$2:$D$7)*(G6454/100)*(E6454/1000)),
IF(AND(C6454="Wine",D6454="Fortified Wines"),
SUM(LOOKUP(2,1/(SRP!$B$26:$B$29&lt;=E6454)/(SRP!$C$26:$C$29&gt;=E6454),SRP!$D$26:$D$29)*(G6454/100)*(E6454/1000)),
IF(C6454="Wine",
SUM(LOOKUP(2,1/(SRP!$B$21:$B$25&lt;=E6454)/(SRP!$C$21:$C$25&gt;=E6454),SRP!$D$21:$D$25)*(G6454/100)*(E6454/1000)),
IF(AND(C6454="Ready to Drink",D6454="RTD-One Pour Cocktail&gt;7%&lt;=14.5"),
SUM(LOOKUP(2,1/(SRP!$B$16:$B$20&lt;=E6454)/(SRP!$C$16:$C$20&gt;=E6454),SRP!$D$16:$D$20)*(G6454/100)*(E6454/1000)),
IF(C6454="Ready to Drink",
SUM(LOOKUP(2,1/(SRP!$B$11:$B$15&lt;=E6454)/(SRP!$C$11:$C$15&gt;=E6454),SRP!$D$11:$D$15)*(G6454/100)*(E6454/1000)),
0)))))),2)</f>
        <v>3.14</v>
      </c>
      <c r="L6454" s="173" t="str">
        <f t="shared" si="100"/>
        <v>Beer473</v>
      </c>
      <c r="M6454" s="154">
        <f>VLOOKUP(L6454,'Slope %'!C:D,2,0)</f>
        <v>0.12</v>
      </c>
    </row>
    <row r="6455" spans="1:13" x14ac:dyDescent="0.25">
      <c r="A6455" s="169">
        <v>66582</v>
      </c>
      <c r="B6455" s="170" t="s">
        <v>4748</v>
      </c>
      <c r="C6455" s="170" t="s">
        <v>24</v>
      </c>
      <c r="D6455" s="170" t="s">
        <v>34</v>
      </c>
      <c r="E6455" s="170">
        <v>750</v>
      </c>
      <c r="F6455" s="170">
        <v>12</v>
      </c>
      <c r="G6455" s="171">
        <v>13</v>
      </c>
      <c r="H6455" s="170" t="s">
        <v>177</v>
      </c>
      <c r="I6455" s="171">
        <v>16.89</v>
      </c>
      <c r="J6455" s="169">
        <v>1</v>
      </c>
      <c r="K6455" s="154" cm="1">
        <f t="array" ref="K6455">ROUND(
IF(C6455="Beer",
SUM(LOOKUP(2,1/(SRP!$B$8:$B$10&lt;=E6455)/(SRP!$C$8:$C$10&gt;=E6455),SRP!$D$8:$D$10)*(G6455/100)*(E6455/1000)),
IF(C6455="Spirits",
SUM(LOOKUP(2,1/(SRP!$B$2:$B$7&lt;=E6455)/(SRP!$C$2:$C$7&gt;=E6455),SRP!$D$2:$D$7)*(G6455/100)*(E6455/1000)),
IF(AND(C6455="Wine",D6455="Fortified Wines"),
SUM(LOOKUP(2,1/(SRP!$B$26:$B$29&lt;=E6455)/(SRP!$C$26:$C$29&gt;=E6455),SRP!$D$26:$D$29)*(G6455/100)*(E6455/1000)),
IF(C6455="Wine",
SUM(LOOKUP(2,1/(SRP!$B$21:$B$25&lt;=E6455)/(SRP!$C$21:$C$25&gt;=E6455),SRP!$D$21:$D$25)*(G6455/100)*(E6455/1000)),
IF(AND(C6455="Ready to Drink",D6455="RTD-One Pour Cocktail&gt;7%&lt;=14.5"),
SUM(LOOKUP(2,1/(SRP!$B$16:$B$20&lt;=E6455)/(SRP!$C$16:$C$20&gt;=E6455),SRP!$D$16:$D$20)*(G6455/100)*(E6455/1000)),
IF(C6455="Ready to Drink",
SUM(LOOKUP(2,1/(SRP!$B$11:$B$15&lt;=E6455)/(SRP!$C$11:$C$15&gt;=E6455),SRP!$D$11:$D$15)*(G6455/100)*(E6455/1000)),
0)))))),2)</f>
        <v>7.61</v>
      </c>
      <c r="L6455" s="173" t="str">
        <f t="shared" si="100"/>
        <v>Wine750</v>
      </c>
      <c r="M6455" s="154">
        <f>VLOOKUP(L6455,'Slope %'!C:D,2,0)</f>
        <v>0.1</v>
      </c>
    </row>
    <row r="6456" spans="1:13" x14ac:dyDescent="0.25">
      <c r="A6456" s="169">
        <v>66589</v>
      </c>
      <c r="B6456" s="170" t="s">
        <v>4749</v>
      </c>
      <c r="C6456" s="170" t="s">
        <v>24</v>
      </c>
      <c r="D6456" s="170" t="s">
        <v>25</v>
      </c>
      <c r="E6456" s="170">
        <v>750</v>
      </c>
      <c r="F6456" s="170">
        <v>12</v>
      </c>
      <c r="G6456" s="171">
        <v>12.5</v>
      </c>
      <c r="H6456" s="170" t="s">
        <v>177</v>
      </c>
      <c r="I6456" s="171">
        <v>28.49</v>
      </c>
      <c r="J6456" s="169">
        <v>1</v>
      </c>
      <c r="K6456" s="154" cm="1">
        <f t="array" ref="K6456">ROUND(
IF(C6456="Beer",
SUM(LOOKUP(2,1/(SRP!$B$8:$B$10&lt;=E6456)/(SRP!$C$8:$C$10&gt;=E6456),SRP!$D$8:$D$10)*(G6456/100)*(E6456/1000)),
IF(C6456="Spirits",
SUM(LOOKUP(2,1/(SRP!$B$2:$B$7&lt;=E6456)/(SRP!$C$2:$C$7&gt;=E6456),SRP!$D$2:$D$7)*(G6456/100)*(E6456/1000)),
IF(AND(C6456="Wine",D6456="Fortified Wines"),
SUM(LOOKUP(2,1/(SRP!$B$26:$B$29&lt;=E6456)/(SRP!$C$26:$C$29&gt;=E6456),SRP!$D$26:$D$29)*(G6456/100)*(E6456/1000)),
IF(C6456="Wine",
SUM(LOOKUP(2,1/(SRP!$B$21:$B$25&lt;=E6456)/(SRP!$C$21:$C$25&gt;=E6456),SRP!$D$21:$D$25)*(G6456/100)*(E6456/1000)),
IF(AND(C6456="Ready to Drink",D6456="RTD-One Pour Cocktail&gt;7%&lt;=14.5"),
SUM(LOOKUP(2,1/(SRP!$B$16:$B$20&lt;=E6456)/(SRP!$C$16:$C$20&gt;=E6456),SRP!$D$16:$D$20)*(G6456/100)*(E6456/1000)),
IF(C6456="Ready to Drink",
SUM(LOOKUP(2,1/(SRP!$B$11:$B$15&lt;=E6456)/(SRP!$C$11:$C$15&gt;=E6456),SRP!$D$11:$D$15)*(G6456/100)*(E6456/1000)),
0)))))),2)</f>
        <v>7.32</v>
      </c>
      <c r="L6456" s="173" t="str">
        <f t="shared" si="100"/>
        <v>Wine750</v>
      </c>
      <c r="M6456" s="154">
        <f>VLOOKUP(L6456,'Slope %'!C:D,2,0)</f>
        <v>0.1</v>
      </c>
    </row>
    <row r="6457" spans="1:13" x14ac:dyDescent="0.25">
      <c r="A6457" s="169">
        <v>66592</v>
      </c>
      <c r="B6457" s="170" t="s">
        <v>4750</v>
      </c>
      <c r="C6457" s="170" t="s">
        <v>24</v>
      </c>
      <c r="D6457" s="170" t="s">
        <v>166</v>
      </c>
      <c r="E6457" s="170">
        <v>750</v>
      </c>
      <c r="F6457" s="170">
        <v>12</v>
      </c>
      <c r="G6457" s="171">
        <v>13</v>
      </c>
      <c r="H6457" s="170" t="s">
        <v>177</v>
      </c>
      <c r="I6457" s="171">
        <v>22.99</v>
      </c>
      <c r="J6457" s="169">
        <v>1</v>
      </c>
      <c r="K6457" s="154" cm="1">
        <f t="array" ref="K6457">ROUND(
IF(C6457="Beer",
SUM(LOOKUP(2,1/(SRP!$B$8:$B$10&lt;=E6457)/(SRP!$C$8:$C$10&gt;=E6457),SRP!$D$8:$D$10)*(G6457/100)*(E6457/1000)),
IF(C6457="Spirits",
SUM(LOOKUP(2,1/(SRP!$B$2:$B$7&lt;=E6457)/(SRP!$C$2:$C$7&gt;=E6457),SRP!$D$2:$D$7)*(G6457/100)*(E6457/1000)),
IF(AND(C6457="Wine",D6457="Fortified Wines"),
SUM(LOOKUP(2,1/(SRP!$B$26:$B$29&lt;=E6457)/(SRP!$C$26:$C$29&gt;=E6457),SRP!$D$26:$D$29)*(G6457/100)*(E6457/1000)),
IF(C6457="Wine",
SUM(LOOKUP(2,1/(SRP!$B$21:$B$25&lt;=E6457)/(SRP!$C$21:$C$25&gt;=E6457),SRP!$D$21:$D$25)*(G6457/100)*(E6457/1000)),
IF(AND(C6457="Ready to Drink",D6457="RTD-One Pour Cocktail&gt;7%&lt;=14.5"),
SUM(LOOKUP(2,1/(SRP!$B$16:$B$20&lt;=E6457)/(SRP!$C$16:$C$20&gt;=E6457),SRP!$D$16:$D$20)*(G6457/100)*(E6457/1000)),
IF(C6457="Ready to Drink",
SUM(LOOKUP(2,1/(SRP!$B$11:$B$15&lt;=E6457)/(SRP!$C$11:$C$15&gt;=E6457),SRP!$D$11:$D$15)*(G6457/100)*(E6457/1000)),
0)))))),2)</f>
        <v>7.61</v>
      </c>
      <c r="L6457" s="173" t="str">
        <f t="shared" si="100"/>
        <v>Wine750</v>
      </c>
      <c r="M6457" s="154">
        <f>VLOOKUP(L6457,'Slope %'!C:D,2,0)</f>
        <v>0.1</v>
      </c>
    </row>
    <row r="6458" spans="1:13" x14ac:dyDescent="0.25">
      <c r="A6458" s="169">
        <v>66593</v>
      </c>
      <c r="B6458" s="170" t="s">
        <v>4751</v>
      </c>
      <c r="C6458" s="170" t="s">
        <v>15</v>
      </c>
      <c r="D6458" s="170" t="s">
        <v>78</v>
      </c>
      <c r="E6458" s="170">
        <v>750</v>
      </c>
      <c r="F6458" s="170">
        <v>12</v>
      </c>
      <c r="G6458" s="171">
        <v>45</v>
      </c>
      <c r="H6458" s="170" t="s">
        <v>17</v>
      </c>
      <c r="I6458" s="171">
        <v>33.99</v>
      </c>
      <c r="J6458" s="169">
        <v>1</v>
      </c>
      <c r="K6458" s="154" cm="1">
        <f t="array" ref="K6458">ROUND(
IF(C6458="Beer",
SUM(LOOKUP(2,1/(SRP!$B$8:$B$10&lt;=E6458)/(SRP!$C$8:$C$10&gt;=E6458),SRP!$D$8:$D$10)*(G6458/100)*(E6458/1000)),
IF(C6458="Spirits",
SUM(LOOKUP(2,1/(SRP!$B$2:$B$7&lt;=E6458)/(SRP!$C$2:$C$7&gt;=E6458),SRP!$D$2:$D$7)*(G6458/100)*(E6458/1000)),
IF(AND(C6458="Wine",D6458="Fortified Wines"),
SUM(LOOKUP(2,1/(SRP!$B$26:$B$29&lt;=E6458)/(SRP!$C$26:$C$29&gt;=E6458),SRP!$D$26:$D$29)*(G6458/100)*(E6458/1000)),
IF(C6458="Wine",
SUM(LOOKUP(2,1/(SRP!$B$21:$B$25&lt;=E6458)/(SRP!$C$21:$C$25&gt;=E6458),SRP!$D$21:$D$25)*(G6458/100)*(E6458/1000)),
IF(AND(C6458="Ready to Drink",D6458="RTD-One Pour Cocktail&gt;7%&lt;=14.5"),
SUM(LOOKUP(2,1/(SRP!$B$16:$B$20&lt;=E6458)/(SRP!$C$16:$C$20&gt;=E6458),SRP!$D$16:$D$20)*(G6458/100)*(E6458/1000)),
IF(C6458="Ready to Drink",
SUM(LOOKUP(2,1/(SRP!$B$11:$B$15&lt;=E6458)/(SRP!$C$11:$C$15&gt;=E6458),SRP!$D$11:$D$15)*(G6458/100)*(E6458/1000)),
0)))))),2)</f>
        <v>26.35</v>
      </c>
      <c r="L6458" s="173" t="str">
        <f t="shared" si="100"/>
        <v>Spirits750</v>
      </c>
      <c r="M6458" s="154">
        <f>VLOOKUP(L6458,'Slope %'!C:D,2,0)</f>
        <v>7.0000000000000007E-2</v>
      </c>
    </row>
    <row r="6459" spans="1:13" x14ac:dyDescent="0.25">
      <c r="A6459" s="169">
        <v>66596</v>
      </c>
      <c r="B6459" s="170" t="s">
        <v>4752</v>
      </c>
      <c r="C6459" s="170" t="s">
        <v>24</v>
      </c>
      <c r="D6459" s="170" t="s">
        <v>58</v>
      </c>
      <c r="E6459" s="170">
        <v>750</v>
      </c>
      <c r="F6459" s="170">
        <v>12</v>
      </c>
      <c r="G6459" s="171">
        <v>13</v>
      </c>
      <c r="H6459" s="170" t="s">
        <v>177</v>
      </c>
      <c r="I6459" s="171">
        <v>22.99</v>
      </c>
      <c r="J6459" s="169">
        <v>1</v>
      </c>
      <c r="K6459" s="154" cm="1">
        <f t="array" ref="K6459">ROUND(
IF(C6459="Beer",
SUM(LOOKUP(2,1/(SRP!$B$8:$B$10&lt;=E6459)/(SRP!$C$8:$C$10&gt;=E6459),SRP!$D$8:$D$10)*(G6459/100)*(E6459/1000)),
IF(C6459="Spirits",
SUM(LOOKUP(2,1/(SRP!$B$2:$B$7&lt;=E6459)/(SRP!$C$2:$C$7&gt;=E6459),SRP!$D$2:$D$7)*(G6459/100)*(E6459/1000)),
IF(AND(C6459="Wine",D6459="Fortified Wines"),
SUM(LOOKUP(2,1/(SRP!$B$26:$B$29&lt;=E6459)/(SRP!$C$26:$C$29&gt;=E6459),SRP!$D$26:$D$29)*(G6459/100)*(E6459/1000)),
IF(C6459="Wine",
SUM(LOOKUP(2,1/(SRP!$B$21:$B$25&lt;=E6459)/(SRP!$C$21:$C$25&gt;=E6459),SRP!$D$21:$D$25)*(G6459/100)*(E6459/1000)),
IF(AND(C6459="Ready to Drink",D6459="RTD-One Pour Cocktail&gt;7%&lt;=14.5"),
SUM(LOOKUP(2,1/(SRP!$B$16:$B$20&lt;=E6459)/(SRP!$C$16:$C$20&gt;=E6459),SRP!$D$16:$D$20)*(G6459/100)*(E6459/1000)),
IF(C6459="Ready to Drink",
SUM(LOOKUP(2,1/(SRP!$B$11:$B$15&lt;=E6459)/(SRP!$C$11:$C$15&gt;=E6459),SRP!$D$11:$D$15)*(G6459/100)*(E6459/1000)),
0)))))),2)</f>
        <v>7.61</v>
      </c>
      <c r="L6459" s="173" t="str">
        <f t="shared" si="100"/>
        <v>Wine750</v>
      </c>
      <c r="M6459" s="154">
        <f>VLOOKUP(L6459,'Slope %'!C:D,2,0)</f>
        <v>0.1</v>
      </c>
    </row>
    <row r="6460" spans="1:13" x14ac:dyDescent="0.25">
      <c r="A6460" s="169">
        <v>66600</v>
      </c>
      <c r="B6460" s="170" t="s">
        <v>4753</v>
      </c>
      <c r="C6460" s="170" t="s">
        <v>24</v>
      </c>
      <c r="D6460" s="170" t="s">
        <v>34</v>
      </c>
      <c r="E6460" s="170">
        <v>750</v>
      </c>
      <c r="F6460" s="170">
        <v>12</v>
      </c>
      <c r="G6460" s="171">
        <v>13</v>
      </c>
      <c r="H6460" s="170" t="s">
        <v>177</v>
      </c>
      <c r="I6460" s="171">
        <v>14.94</v>
      </c>
      <c r="J6460" s="169">
        <v>1</v>
      </c>
      <c r="K6460" s="154" cm="1">
        <f t="array" ref="K6460">ROUND(
IF(C6460="Beer",
SUM(LOOKUP(2,1/(SRP!$B$8:$B$10&lt;=E6460)/(SRP!$C$8:$C$10&gt;=E6460),SRP!$D$8:$D$10)*(G6460/100)*(E6460/1000)),
IF(C6460="Spirits",
SUM(LOOKUP(2,1/(SRP!$B$2:$B$7&lt;=E6460)/(SRP!$C$2:$C$7&gt;=E6460),SRP!$D$2:$D$7)*(G6460/100)*(E6460/1000)),
IF(AND(C6460="Wine",D6460="Fortified Wines"),
SUM(LOOKUP(2,1/(SRP!$B$26:$B$29&lt;=E6460)/(SRP!$C$26:$C$29&gt;=E6460),SRP!$D$26:$D$29)*(G6460/100)*(E6460/1000)),
IF(C6460="Wine",
SUM(LOOKUP(2,1/(SRP!$B$21:$B$25&lt;=E6460)/(SRP!$C$21:$C$25&gt;=E6460),SRP!$D$21:$D$25)*(G6460/100)*(E6460/1000)),
IF(AND(C6460="Ready to Drink",D6460="RTD-One Pour Cocktail&gt;7%&lt;=14.5"),
SUM(LOOKUP(2,1/(SRP!$B$16:$B$20&lt;=E6460)/(SRP!$C$16:$C$20&gt;=E6460),SRP!$D$16:$D$20)*(G6460/100)*(E6460/1000)),
IF(C6460="Ready to Drink",
SUM(LOOKUP(2,1/(SRP!$B$11:$B$15&lt;=E6460)/(SRP!$C$11:$C$15&gt;=E6460),SRP!$D$11:$D$15)*(G6460/100)*(E6460/1000)),
0)))))),2)</f>
        <v>7.61</v>
      </c>
      <c r="L6460" s="173" t="str">
        <f t="shared" si="100"/>
        <v>Wine750</v>
      </c>
      <c r="M6460" s="154">
        <f>VLOOKUP(L6460,'Slope %'!C:D,2,0)</f>
        <v>0.1</v>
      </c>
    </row>
    <row r="6461" spans="1:13" x14ac:dyDescent="0.25">
      <c r="A6461" s="169">
        <v>66601</v>
      </c>
      <c r="B6461" s="170" t="s">
        <v>4754</v>
      </c>
      <c r="C6461" s="170" t="s">
        <v>24</v>
      </c>
      <c r="D6461" s="170" t="s">
        <v>60</v>
      </c>
      <c r="E6461" s="170">
        <v>750</v>
      </c>
      <c r="F6461" s="170">
        <v>12</v>
      </c>
      <c r="G6461" s="171">
        <v>13</v>
      </c>
      <c r="H6461" s="170" t="s">
        <v>177</v>
      </c>
      <c r="I6461" s="171">
        <v>21.99</v>
      </c>
      <c r="J6461" s="169">
        <v>1</v>
      </c>
      <c r="K6461" s="154" cm="1">
        <f t="array" ref="K6461">ROUND(
IF(C6461="Beer",
SUM(LOOKUP(2,1/(SRP!$B$8:$B$10&lt;=E6461)/(SRP!$C$8:$C$10&gt;=E6461),SRP!$D$8:$D$10)*(G6461/100)*(E6461/1000)),
IF(C6461="Spirits",
SUM(LOOKUP(2,1/(SRP!$B$2:$B$7&lt;=E6461)/(SRP!$C$2:$C$7&gt;=E6461),SRP!$D$2:$D$7)*(G6461/100)*(E6461/1000)),
IF(AND(C6461="Wine",D6461="Fortified Wines"),
SUM(LOOKUP(2,1/(SRP!$B$26:$B$29&lt;=E6461)/(SRP!$C$26:$C$29&gt;=E6461),SRP!$D$26:$D$29)*(G6461/100)*(E6461/1000)),
IF(C6461="Wine",
SUM(LOOKUP(2,1/(SRP!$B$21:$B$25&lt;=E6461)/(SRP!$C$21:$C$25&gt;=E6461),SRP!$D$21:$D$25)*(G6461/100)*(E6461/1000)),
IF(AND(C6461="Ready to Drink",D6461="RTD-One Pour Cocktail&gt;7%&lt;=14.5"),
SUM(LOOKUP(2,1/(SRP!$B$16:$B$20&lt;=E6461)/(SRP!$C$16:$C$20&gt;=E6461),SRP!$D$16:$D$20)*(G6461/100)*(E6461/1000)),
IF(C6461="Ready to Drink",
SUM(LOOKUP(2,1/(SRP!$B$11:$B$15&lt;=E6461)/(SRP!$C$11:$C$15&gt;=E6461),SRP!$D$11:$D$15)*(G6461/100)*(E6461/1000)),
0)))))),2)</f>
        <v>7.61</v>
      </c>
      <c r="L6461" s="173" t="str">
        <f t="shared" si="100"/>
        <v>Wine750</v>
      </c>
      <c r="M6461" s="154">
        <f>VLOOKUP(L6461,'Slope %'!C:D,2,0)</f>
        <v>0.1</v>
      </c>
    </row>
    <row r="6462" spans="1:13" x14ac:dyDescent="0.25">
      <c r="A6462" s="169">
        <v>66609</v>
      </c>
      <c r="B6462" s="170" t="s">
        <v>4755</v>
      </c>
      <c r="C6462" s="170" t="s">
        <v>24</v>
      </c>
      <c r="D6462" s="170" t="s">
        <v>34</v>
      </c>
      <c r="E6462" s="170">
        <v>750</v>
      </c>
      <c r="F6462" s="170">
        <v>6</v>
      </c>
      <c r="G6462" s="171">
        <v>12.5</v>
      </c>
      <c r="H6462" s="170" t="s">
        <v>378</v>
      </c>
      <c r="I6462" s="171">
        <v>32.99</v>
      </c>
      <c r="J6462" s="169">
        <v>1</v>
      </c>
      <c r="K6462" s="154" cm="1">
        <f t="array" ref="K6462">ROUND(
IF(C6462="Beer",
SUM(LOOKUP(2,1/(SRP!$B$8:$B$10&lt;=E6462)/(SRP!$C$8:$C$10&gt;=E6462),SRP!$D$8:$D$10)*(G6462/100)*(E6462/1000)),
IF(C6462="Spirits",
SUM(LOOKUP(2,1/(SRP!$B$2:$B$7&lt;=E6462)/(SRP!$C$2:$C$7&gt;=E6462),SRP!$D$2:$D$7)*(G6462/100)*(E6462/1000)),
IF(AND(C6462="Wine",D6462="Fortified Wines"),
SUM(LOOKUP(2,1/(SRP!$B$26:$B$29&lt;=E6462)/(SRP!$C$26:$C$29&gt;=E6462),SRP!$D$26:$D$29)*(G6462/100)*(E6462/1000)),
IF(C6462="Wine",
SUM(LOOKUP(2,1/(SRP!$B$21:$B$25&lt;=E6462)/(SRP!$C$21:$C$25&gt;=E6462),SRP!$D$21:$D$25)*(G6462/100)*(E6462/1000)),
IF(AND(C6462="Ready to Drink",D6462="RTD-One Pour Cocktail&gt;7%&lt;=14.5"),
SUM(LOOKUP(2,1/(SRP!$B$16:$B$20&lt;=E6462)/(SRP!$C$16:$C$20&gt;=E6462),SRP!$D$16:$D$20)*(G6462/100)*(E6462/1000)),
IF(C6462="Ready to Drink",
SUM(LOOKUP(2,1/(SRP!$B$11:$B$15&lt;=E6462)/(SRP!$C$11:$C$15&gt;=E6462),SRP!$D$11:$D$15)*(G6462/100)*(E6462/1000)),
0)))))),2)</f>
        <v>7.32</v>
      </c>
      <c r="L6462" s="173" t="str">
        <f t="shared" si="100"/>
        <v>Wine750</v>
      </c>
      <c r="M6462" s="154">
        <f>VLOOKUP(L6462,'Slope %'!C:D,2,0)</f>
        <v>0.1</v>
      </c>
    </row>
    <row r="6463" spans="1:13" x14ac:dyDescent="0.25">
      <c r="A6463" s="169">
        <v>66612</v>
      </c>
      <c r="B6463" s="170" t="s">
        <v>4756</v>
      </c>
      <c r="C6463" s="170" t="s">
        <v>15</v>
      </c>
      <c r="D6463" s="170" t="s">
        <v>252</v>
      </c>
      <c r="E6463" s="170">
        <v>750</v>
      </c>
      <c r="F6463" s="170">
        <v>12</v>
      </c>
      <c r="G6463" s="171">
        <v>30</v>
      </c>
      <c r="H6463" s="170" t="s">
        <v>1173</v>
      </c>
      <c r="I6463" s="171">
        <v>28.99</v>
      </c>
      <c r="J6463" s="169">
        <v>1</v>
      </c>
      <c r="K6463" s="154" cm="1">
        <f t="array" ref="K6463">ROUND(
IF(C6463="Beer",
SUM(LOOKUP(2,1/(SRP!$B$8:$B$10&lt;=E6463)/(SRP!$C$8:$C$10&gt;=E6463),SRP!$D$8:$D$10)*(G6463/100)*(E6463/1000)),
IF(C6463="Spirits",
SUM(LOOKUP(2,1/(SRP!$B$2:$B$7&lt;=E6463)/(SRP!$C$2:$C$7&gt;=E6463),SRP!$D$2:$D$7)*(G6463/100)*(E6463/1000)),
IF(AND(C6463="Wine",D6463="Fortified Wines"),
SUM(LOOKUP(2,1/(SRP!$B$26:$B$29&lt;=E6463)/(SRP!$C$26:$C$29&gt;=E6463),SRP!$D$26:$D$29)*(G6463/100)*(E6463/1000)),
IF(C6463="Wine",
SUM(LOOKUP(2,1/(SRP!$B$21:$B$25&lt;=E6463)/(SRP!$C$21:$C$25&gt;=E6463),SRP!$D$21:$D$25)*(G6463/100)*(E6463/1000)),
IF(AND(C6463="Ready to Drink",D6463="RTD-One Pour Cocktail&gt;7%&lt;=14.5"),
SUM(LOOKUP(2,1/(SRP!$B$16:$B$20&lt;=E6463)/(SRP!$C$16:$C$20&gt;=E6463),SRP!$D$16:$D$20)*(G6463/100)*(E6463/1000)),
IF(C6463="Ready to Drink",
SUM(LOOKUP(2,1/(SRP!$B$11:$B$15&lt;=E6463)/(SRP!$C$11:$C$15&gt;=E6463),SRP!$D$11:$D$15)*(G6463/100)*(E6463/1000)),
0)))))),2)</f>
        <v>17.57</v>
      </c>
      <c r="L6463" s="173" t="str">
        <f t="shared" si="100"/>
        <v>Spirits750</v>
      </c>
      <c r="M6463" s="154">
        <f>VLOOKUP(L6463,'Slope %'!C:D,2,0)</f>
        <v>7.0000000000000007E-2</v>
      </c>
    </row>
    <row r="6464" spans="1:13" x14ac:dyDescent="0.25">
      <c r="A6464" s="169">
        <v>66615</v>
      </c>
      <c r="B6464" s="170" t="s">
        <v>4757</v>
      </c>
      <c r="C6464" s="170" t="s">
        <v>24</v>
      </c>
      <c r="D6464" s="170" t="s">
        <v>60</v>
      </c>
      <c r="E6464" s="170">
        <v>750</v>
      </c>
      <c r="F6464" s="170">
        <v>12</v>
      </c>
      <c r="G6464" s="171">
        <v>13</v>
      </c>
      <c r="H6464" s="170" t="s">
        <v>177</v>
      </c>
      <c r="I6464" s="171">
        <v>15.39</v>
      </c>
      <c r="J6464" s="169">
        <v>1</v>
      </c>
      <c r="K6464" s="154" cm="1">
        <f t="array" ref="K6464">ROUND(
IF(C6464="Beer",
SUM(LOOKUP(2,1/(SRP!$B$8:$B$10&lt;=E6464)/(SRP!$C$8:$C$10&gt;=E6464),SRP!$D$8:$D$10)*(G6464/100)*(E6464/1000)),
IF(C6464="Spirits",
SUM(LOOKUP(2,1/(SRP!$B$2:$B$7&lt;=E6464)/(SRP!$C$2:$C$7&gt;=E6464),SRP!$D$2:$D$7)*(G6464/100)*(E6464/1000)),
IF(AND(C6464="Wine",D6464="Fortified Wines"),
SUM(LOOKUP(2,1/(SRP!$B$26:$B$29&lt;=E6464)/(SRP!$C$26:$C$29&gt;=E6464),SRP!$D$26:$D$29)*(G6464/100)*(E6464/1000)),
IF(C6464="Wine",
SUM(LOOKUP(2,1/(SRP!$B$21:$B$25&lt;=E6464)/(SRP!$C$21:$C$25&gt;=E6464),SRP!$D$21:$D$25)*(G6464/100)*(E6464/1000)),
IF(AND(C6464="Ready to Drink",D6464="RTD-One Pour Cocktail&gt;7%&lt;=14.5"),
SUM(LOOKUP(2,1/(SRP!$B$16:$B$20&lt;=E6464)/(SRP!$C$16:$C$20&gt;=E6464),SRP!$D$16:$D$20)*(G6464/100)*(E6464/1000)),
IF(C6464="Ready to Drink",
SUM(LOOKUP(2,1/(SRP!$B$11:$B$15&lt;=E6464)/(SRP!$C$11:$C$15&gt;=E6464),SRP!$D$11:$D$15)*(G6464/100)*(E6464/1000)),
0)))))),2)</f>
        <v>7.61</v>
      </c>
      <c r="L6464" s="173" t="str">
        <f t="shared" si="100"/>
        <v>Wine750</v>
      </c>
      <c r="M6464" s="154">
        <f>VLOOKUP(L6464,'Slope %'!C:D,2,0)</f>
        <v>0.1</v>
      </c>
    </row>
    <row r="6465" spans="1:13" x14ac:dyDescent="0.25">
      <c r="A6465" s="169">
        <v>66629</v>
      </c>
      <c r="B6465" s="170" t="s">
        <v>355</v>
      </c>
      <c r="C6465" s="170" t="s">
        <v>24</v>
      </c>
      <c r="D6465" s="170" t="s">
        <v>34</v>
      </c>
      <c r="E6465" s="170">
        <v>375</v>
      </c>
      <c r="F6465" s="170">
        <v>12</v>
      </c>
      <c r="G6465" s="171">
        <v>13</v>
      </c>
      <c r="H6465" s="170" t="s">
        <v>26</v>
      </c>
      <c r="I6465" s="171">
        <v>11.99</v>
      </c>
      <c r="J6465" s="169">
        <v>1</v>
      </c>
      <c r="K6465" s="154" cm="1">
        <f t="array" ref="K6465">ROUND(
IF(C6465="Beer",
SUM(LOOKUP(2,1/(SRP!$B$8:$B$10&lt;=E6465)/(SRP!$C$8:$C$10&gt;=E6465),SRP!$D$8:$D$10)*(G6465/100)*(E6465/1000)),
IF(C6465="Spirits",
SUM(LOOKUP(2,1/(SRP!$B$2:$B$7&lt;=E6465)/(SRP!$C$2:$C$7&gt;=E6465),SRP!$D$2:$D$7)*(G6465/100)*(E6465/1000)),
IF(AND(C6465="Wine",D6465="Fortified Wines"),
SUM(LOOKUP(2,1/(SRP!$B$26:$B$29&lt;=E6465)/(SRP!$C$26:$C$29&gt;=E6465),SRP!$D$26:$D$29)*(G6465/100)*(E6465/1000)),
IF(C6465="Wine",
SUM(LOOKUP(2,1/(SRP!$B$21:$B$25&lt;=E6465)/(SRP!$C$21:$C$25&gt;=E6465),SRP!$D$21:$D$25)*(G6465/100)*(E6465/1000)),
IF(AND(C6465="Ready to Drink",D6465="RTD-One Pour Cocktail&gt;7%&lt;=14.5"),
SUM(LOOKUP(2,1/(SRP!$B$16:$B$20&lt;=E6465)/(SRP!$C$16:$C$20&gt;=E6465),SRP!$D$16:$D$20)*(G6465/100)*(E6465/1000)),
IF(C6465="Ready to Drink",
SUM(LOOKUP(2,1/(SRP!$B$11:$B$15&lt;=E6465)/(SRP!$C$11:$C$15&gt;=E6465),SRP!$D$11:$D$15)*(G6465/100)*(E6465/1000)),
0)))))),2)</f>
        <v>4.03</v>
      </c>
      <c r="L6465" s="173" t="str">
        <f t="shared" si="100"/>
        <v>Wine375</v>
      </c>
      <c r="M6465" s="154">
        <f>VLOOKUP(L6465,'Slope %'!C:D,2,0)</f>
        <v>0.12</v>
      </c>
    </row>
    <row r="6466" spans="1:13" x14ac:dyDescent="0.25">
      <c r="A6466" s="169">
        <v>66637</v>
      </c>
      <c r="B6466" s="170" t="s">
        <v>354</v>
      </c>
      <c r="C6466" s="170" t="s">
        <v>24</v>
      </c>
      <c r="D6466" s="170" t="s">
        <v>66</v>
      </c>
      <c r="E6466" s="170">
        <v>375</v>
      </c>
      <c r="F6466" s="170">
        <v>12</v>
      </c>
      <c r="G6466" s="171">
        <v>13</v>
      </c>
      <c r="H6466" s="170" t="s">
        <v>26</v>
      </c>
      <c r="I6466" s="171">
        <v>8.99</v>
      </c>
      <c r="J6466" s="169">
        <v>1</v>
      </c>
      <c r="K6466" s="154" cm="1">
        <f t="array" ref="K6466">ROUND(
IF(C6466="Beer",
SUM(LOOKUP(2,1/(SRP!$B$8:$B$10&lt;=E6466)/(SRP!$C$8:$C$10&gt;=E6466),SRP!$D$8:$D$10)*(G6466/100)*(E6466/1000)),
IF(C6466="Spirits",
SUM(LOOKUP(2,1/(SRP!$B$2:$B$7&lt;=E6466)/(SRP!$C$2:$C$7&gt;=E6466),SRP!$D$2:$D$7)*(G6466/100)*(E6466/1000)),
IF(AND(C6466="Wine",D6466="Fortified Wines"),
SUM(LOOKUP(2,1/(SRP!$B$26:$B$29&lt;=E6466)/(SRP!$C$26:$C$29&gt;=E6466),SRP!$D$26:$D$29)*(G6466/100)*(E6466/1000)),
IF(C6466="Wine",
SUM(LOOKUP(2,1/(SRP!$B$21:$B$25&lt;=E6466)/(SRP!$C$21:$C$25&gt;=E6466),SRP!$D$21:$D$25)*(G6466/100)*(E6466/1000)),
IF(AND(C6466="Ready to Drink",D6466="RTD-One Pour Cocktail&gt;7%&lt;=14.5"),
SUM(LOOKUP(2,1/(SRP!$B$16:$B$20&lt;=E6466)/(SRP!$C$16:$C$20&gt;=E6466),SRP!$D$16:$D$20)*(G6466/100)*(E6466/1000)),
IF(C6466="Ready to Drink",
SUM(LOOKUP(2,1/(SRP!$B$11:$B$15&lt;=E6466)/(SRP!$C$11:$C$15&gt;=E6466),SRP!$D$11:$D$15)*(G6466/100)*(E6466/1000)),
0)))))),2)</f>
        <v>4.03</v>
      </c>
      <c r="L6466" s="173" t="str">
        <f t="shared" si="100"/>
        <v>Wine375</v>
      </c>
      <c r="M6466" s="154">
        <f>VLOOKUP(L6466,'Slope %'!C:D,2,0)</f>
        <v>0.12</v>
      </c>
    </row>
    <row r="6467" spans="1:13" x14ac:dyDescent="0.25">
      <c r="A6467" s="169">
        <v>66663</v>
      </c>
      <c r="B6467" s="170" t="s">
        <v>4758</v>
      </c>
      <c r="C6467" s="170" t="s">
        <v>11</v>
      </c>
      <c r="D6467" s="170" t="s">
        <v>267</v>
      </c>
      <c r="E6467" s="170">
        <v>473</v>
      </c>
      <c r="F6467" s="170">
        <v>24</v>
      </c>
      <c r="G6467" s="171">
        <v>4.8</v>
      </c>
      <c r="H6467" s="170" t="s">
        <v>1362</v>
      </c>
      <c r="I6467" s="171">
        <v>4.9000000000000004</v>
      </c>
      <c r="J6467" s="169">
        <v>1</v>
      </c>
      <c r="K6467" s="154" cm="1">
        <f t="array" ref="K6467">ROUND(
IF(C6467="Beer",
SUM(LOOKUP(2,1/(SRP!$B$8:$B$10&lt;=E6467)/(SRP!$C$8:$C$10&gt;=E6467),SRP!$D$8:$D$10)*(G6467/100)*(E6467/1000)),
IF(C6467="Spirits",
SUM(LOOKUP(2,1/(SRP!$B$2:$B$7&lt;=E6467)/(SRP!$C$2:$C$7&gt;=E6467),SRP!$D$2:$D$7)*(G6467/100)*(E6467/1000)),
IF(AND(C6467="Wine",D6467="Fortified Wines"),
SUM(LOOKUP(2,1/(SRP!$B$26:$B$29&lt;=E6467)/(SRP!$C$26:$C$29&gt;=E6467),SRP!$D$26:$D$29)*(G6467/100)*(E6467/1000)),
IF(C6467="Wine",
SUM(LOOKUP(2,1/(SRP!$B$21:$B$25&lt;=E6467)/(SRP!$C$21:$C$25&gt;=E6467),SRP!$D$21:$D$25)*(G6467/100)*(E6467/1000)),
IF(AND(C6467="Ready to Drink",D6467="RTD-One Pour Cocktail&gt;7%&lt;=14.5"),
SUM(LOOKUP(2,1/(SRP!$B$16:$B$20&lt;=E6467)/(SRP!$C$16:$C$20&gt;=E6467),SRP!$D$16:$D$20)*(G6467/100)*(E6467/1000)),
IF(C6467="Ready to Drink",
SUM(LOOKUP(2,1/(SRP!$B$11:$B$15&lt;=E6467)/(SRP!$C$11:$C$15&gt;=E6467),SRP!$D$11:$D$15)*(G6467/100)*(E6467/1000)),
0)))))),2)</f>
        <v>1.77</v>
      </c>
      <c r="L6467" s="173" t="str">
        <f t="shared" ref="L6467:L6530" si="101">(_xlfn.CONCAT(C6467,E6467))</f>
        <v>Beer473</v>
      </c>
      <c r="M6467" s="154">
        <f>VLOOKUP(L6467,'Slope %'!C:D,2,0)</f>
        <v>0.12</v>
      </c>
    </row>
    <row r="6468" spans="1:13" x14ac:dyDescent="0.25">
      <c r="A6468" s="169">
        <v>66663</v>
      </c>
      <c r="B6468" s="170" t="s">
        <v>4758</v>
      </c>
      <c r="C6468" s="170" t="s">
        <v>11</v>
      </c>
      <c r="D6468" s="170" t="s">
        <v>267</v>
      </c>
      <c r="E6468" s="170">
        <v>473</v>
      </c>
      <c r="F6468" s="170">
        <v>24</v>
      </c>
      <c r="G6468" s="171">
        <v>4.8</v>
      </c>
      <c r="H6468" s="170" t="s">
        <v>1362</v>
      </c>
      <c r="I6468" s="171">
        <v>4.9000000000000004</v>
      </c>
      <c r="J6468" s="169">
        <v>1</v>
      </c>
      <c r="K6468" s="154" cm="1">
        <f t="array" ref="K6468">ROUND(
IF(C6468="Beer",
SUM(LOOKUP(2,1/(SRP!$B$8:$B$10&lt;=E6468)/(SRP!$C$8:$C$10&gt;=E6468),SRP!$D$8:$D$10)*(G6468/100)*(E6468/1000)),
IF(C6468="Spirits",
SUM(LOOKUP(2,1/(SRP!$B$2:$B$7&lt;=E6468)/(SRP!$C$2:$C$7&gt;=E6468),SRP!$D$2:$D$7)*(G6468/100)*(E6468/1000)),
IF(AND(C6468="Wine",D6468="Fortified Wines"),
SUM(LOOKUP(2,1/(SRP!$B$26:$B$29&lt;=E6468)/(SRP!$C$26:$C$29&gt;=E6468),SRP!$D$26:$D$29)*(G6468/100)*(E6468/1000)),
IF(C6468="Wine",
SUM(LOOKUP(2,1/(SRP!$B$21:$B$25&lt;=E6468)/(SRP!$C$21:$C$25&gt;=E6468),SRP!$D$21:$D$25)*(G6468/100)*(E6468/1000)),
IF(AND(C6468="Ready to Drink",D6468="RTD-One Pour Cocktail&gt;7%&lt;=14.5"),
SUM(LOOKUP(2,1/(SRP!$B$16:$B$20&lt;=E6468)/(SRP!$C$16:$C$20&gt;=E6468),SRP!$D$16:$D$20)*(G6468/100)*(E6468/1000)),
IF(C6468="Ready to Drink",
SUM(LOOKUP(2,1/(SRP!$B$11:$B$15&lt;=E6468)/(SRP!$C$11:$C$15&gt;=E6468),SRP!$D$11:$D$15)*(G6468/100)*(E6468/1000)),
0)))))),2)</f>
        <v>1.77</v>
      </c>
      <c r="L6468" s="173" t="str">
        <f t="shared" si="101"/>
        <v>Beer473</v>
      </c>
      <c r="M6468" s="154">
        <f>VLOOKUP(L6468,'Slope %'!C:D,2,0)</f>
        <v>0.12</v>
      </c>
    </row>
    <row r="6469" spans="1:13" x14ac:dyDescent="0.25">
      <c r="A6469" s="169">
        <v>66672</v>
      </c>
      <c r="B6469" s="170" t="s">
        <v>4759</v>
      </c>
      <c r="C6469" s="170" t="s">
        <v>11</v>
      </c>
      <c r="D6469" s="170" t="s">
        <v>267</v>
      </c>
      <c r="E6469" s="170">
        <v>473</v>
      </c>
      <c r="F6469" s="170">
        <v>24</v>
      </c>
      <c r="G6469" s="171">
        <v>4.8</v>
      </c>
      <c r="H6469" s="170" t="s">
        <v>2066</v>
      </c>
      <c r="I6469" s="171">
        <v>4.05</v>
      </c>
      <c r="J6469" s="169">
        <v>1</v>
      </c>
      <c r="K6469" s="154" cm="1">
        <f t="array" ref="K6469">ROUND(
IF(C6469="Beer",
SUM(LOOKUP(2,1/(SRP!$B$8:$B$10&lt;=E6469)/(SRP!$C$8:$C$10&gt;=E6469),SRP!$D$8:$D$10)*(G6469/100)*(E6469/1000)),
IF(C6469="Spirits",
SUM(LOOKUP(2,1/(SRP!$B$2:$B$7&lt;=E6469)/(SRP!$C$2:$C$7&gt;=E6469),SRP!$D$2:$D$7)*(G6469/100)*(E6469/1000)),
IF(AND(C6469="Wine",D6469="Fortified Wines"),
SUM(LOOKUP(2,1/(SRP!$B$26:$B$29&lt;=E6469)/(SRP!$C$26:$C$29&gt;=E6469),SRP!$D$26:$D$29)*(G6469/100)*(E6469/1000)),
IF(C6469="Wine",
SUM(LOOKUP(2,1/(SRP!$B$21:$B$25&lt;=E6469)/(SRP!$C$21:$C$25&gt;=E6469),SRP!$D$21:$D$25)*(G6469/100)*(E6469/1000)),
IF(AND(C6469="Ready to Drink",D6469="RTD-One Pour Cocktail&gt;7%&lt;=14.5"),
SUM(LOOKUP(2,1/(SRP!$B$16:$B$20&lt;=E6469)/(SRP!$C$16:$C$20&gt;=E6469),SRP!$D$16:$D$20)*(G6469/100)*(E6469/1000)),
IF(C6469="Ready to Drink",
SUM(LOOKUP(2,1/(SRP!$B$11:$B$15&lt;=E6469)/(SRP!$C$11:$C$15&gt;=E6469),SRP!$D$11:$D$15)*(G6469/100)*(E6469/1000)),
0)))))),2)</f>
        <v>1.77</v>
      </c>
      <c r="L6469" s="173" t="str">
        <f t="shared" si="101"/>
        <v>Beer473</v>
      </c>
      <c r="M6469" s="154">
        <f>VLOOKUP(L6469,'Slope %'!C:D,2,0)</f>
        <v>0.12</v>
      </c>
    </row>
    <row r="6470" spans="1:13" x14ac:dyDescent="0.25">
      <c r="A6470" s="169">
        <v>66672</v>
      </c>
      <c r="B6470" s="170" t="s">
        <v>4759</v>
      </c>
      <c r="C6470" s="170" t="s">
        <v>11</v>
      </c>
      <c r="D6470" s="170" t="s">
        <v>267</v>
      </c>
      <c r="E6470" s="170">
        <v>473</v>
      </c>
      <c r="F6470" s="170">
        <v>24</v>
      </c>
      <c r="G6470" s="171">
        <v>4.8</v>
      </c>
      <c r="H6470" s="170" t="s">
        <v>2066</v>
      </c>
      <c r="I6470" s="171">
        <v>4.05</v>
      </c>
      <c r="J6470" s="169">
        <v>1</v>
      </c>
      <c r="K6470" s="154" cm="1">
        <f t="array" ref="K6470">ROUND(
IF(C6470="Beer",
SUM(LOOKUP(2,1/(SRP!$B$8:$B$10&lt;=E6470)/(SRP!$C$8:$C$10&gt;=E6470),SRP!$D$8:$D$10)*(G6470/100)*(E6470/1000)),
IF(C6470="Spirits",
SUM(LOOKUP(2,1/(SRP!$B$2:$B$7&lt;=E6470)/(SRP!$C$2:$C$7&gt;=E6470),SRP!$D$2:$D$7)*(G6470/100)*(E6470/1000)),
IF(AND(C6470="Wine",D6470="Fortified Wines"),
SUM(LOOKUP(2,1/(SRP!$B$26:$B$29&lt;=E6470)/(SRP!$C$26:$C$29&gt;=E6470),SRP!$D$26:$D$29)*(G6470/100)*(E6470/1000)),
IF(C6470="Wine",
SUM(LOOKUP(2,1/(SRP!$B$21:$B$25&lt;=E6470)/(SRP!$C$21:$C$25&gt;=E6470),SRP!$D$21:$D$25)*(G6470/100)*(E6470/1000)),
IF(AND(C6470="Ready to Drink",D6470="RTD-One Pour Cocktail&gt;7%&lt;=14.5"),
SUM(LOOKUP(2,1/(SRP!$B$16:$B$20&lt;=E6470)/(SRP!$C$16:$C$20&gt;=E6470),SRP!$D$16:$D$20)*(G6470/100)*(E6470/1000)),
IF(C6470="Ready to Drink",
SUM(LOOKUP(2,1/(SRP!$B$11:$B$15&lt;=E6470)/(SRP!$C$11:$C$15&gt;=E6470),SRP!$D$11:$D$15)*(G6470/100)*(E6470/1000)),
0)))))),2)</f>
        <v>1.77</v>
      </c>
      <c r="L6470" s="173" t="str">
        <f t="shared" si="101"/>
        <v>Beer473</v>
      </c>
      <c r="M6470" s="154">
        <f>VLOOKUP(L6470,'Slope %'!C:D,2,0)</f>
        <v>0.12</v>
      </c>
    </row>
    <row r="6471" spans="1:13" x14ac:dyDescent="0.25">
      <c r="A6471" s="169">
        <v>66706</v>
      </c>
      <c r="B6471" s="170" t="s">
        <v>4760</v>
      </c>
      <c r="C6471" s="170" t="s">
        <v>11</v>
      </c>
      <c r="D6471" s="170" t="s">
        <v>267</v>
      </c>
      <c r="E6471" s="170">
        <v>473</v>
      </c>
      <c r="F6471" s="170">
        <v>24</v>
      </c>
      <c r="G6471" s="171">
        <v>4.2</v>
      </c>
      <c r="H6471" s="170" t="s">
        <v>1362</v>
      </c>
      <c r="I6471" s="171">
        <v>4.99</v>
      </c>
      <c r="J6471" s="169">
        <v>1</v>
      </c>
      <c r="K6471" s="154" cm="1">
        <f t="array" ref="K6471">ROUND(
IF(C6471="Beer",
SUM(LOOKUP(2,1/(SRP!$B$8:$B$10&lt;=E6471)/(SRP!$C$8:$C$10&gt;=E6471),SRP!$D$8:$D$10)*(G6471/100)*(E6471/1000)),
IF(C6471="Spirits",
SUM(LOOKUP(2,1/(SRP!$B$2:$B$7&lt;=E6471)/(SRP!$C$2:$C$7&gt;=E6471),SRP!$D$2:$D$7)*(G6471/100)*(E6471/1000)),
IF(AND(C6471="Wine",D6471="Fortified Wines"),
SUM(LOOKUP(2,1/(SRP!$B$26:$B$29&lt;=E6471)/(SRP!$C$26:$C$29&gt;=E6471),SRP!$D$26:$D$29)*(G6471/100)*(E6471/1000)),
IF(C6471="Wine",
SUM(LOOKUP(2,1/(SRP!$B$21:$B$25&lt;=E6471)/(SRP!$C$21:$C$25&gt;=E6471),SRP!$D$21:$D$25)*(G6471/100)*(E6471/1000)),
IF(AND(C6471="Ready to Drink",D6471="RTD-One Pour Cocktail&gt;7%&lt;=14.5"),
SUM(LOOKUP(2,1/(SRP!$B$16:$B$20&lt;=E6471)/(SRP!$C$16:$C$20&gt;=E6471),SRP!$D$16:$D$20)*(G6471/100)*(E6471/1000)),
IF(C6471="Ready to Drink",
SUM(LOOKUP(2,1/(SRP!$B$11:$B$15&lt;=E6471)/(SRP!$C$11:$C$15&gt;=E6471),SRP!$D$11:$D$15)*(G6471/100)*(E6471/1000)),
0)))))),2)</f>
        <v>1.55</v>
      </c>
      <c r="L6471" s="173" t="str">
        <f t="shared" si="101"/>
        <v>Beer473</v>
      </c>
      <c r="M6471" s="154">
        <f>VLOOKUP(L6471,'Slope %'!C:D,2,0)</f>
        <v>0.12</v>
      </c>
    </row>
    <row r="6472" spans="1:13" x14ac:dyDescent="0.25">
      <c r="A6472" s="169">
        <v>66706</v>
      </c>
      <c r="B6472" s="170" t="s">
        <v>4760</v>
      </c>
      <c r="C6472" s="170" t="s">
        <v>11</v>
      </c>
      <c r="D6472" s="170" t="s">
        <v>267</v>
      </c>
      <c r="E6472" s="170">
        <v>473</v>
      </c>
      <c r="F6472" s="170">
        <v>24</v>
      </c>
      <c r="G6472" s="171">
        <v>4.2</v>
      </c>
      <c r="H6472" s="170" t="s">
        <v>1362</v>
      </c>
      <c r="I6472" s="171">
        <v>4.99</v>
      </c>
      <c r="J6472" s="169">
        <v>1</v>
      </c>
      <c r="K6472" s="154" cm="1">
        <f t="array" ref="K6472">ROUND(
IF(C6472="Beer",
SUM(LOOKUP(2,1/(SRP!$B$8:$B$10&lt;=E6472)/(SRP!$C$8:$C$10&gt;=E6472),SRP!$D$8:$D$10)*(G6472/100)*(E6472/1000)),
IF(C6472="Spirits",
SUM(LOOKUP(2,1/(SRP!$B$2:$B$7&lt;=E6472)/(SRP!$C$2:$C$7&gt;=E6472),SRP!$D$2:$D$7)*(G6472/100)*(E6472/1000)),
IF(AND(C6472="Wine",D6472="Fortified Wines"),
SUM(LOOKUP(2,1/(SRP!$B$26:$B$29&lt;=E6472)/(SRP!$C$26:$C$29&gt;=E6472),SRP!$D$26:$D$29)*(G6472/100)*(E6472/1000)),
IF(C6472="Wine",
SUM(LOOKUP(2,1/(SRP!$B$21:$B$25&lt;=E6472)/(SRP!$C$21:$C$25&gt;=E6472),SRP!$D$21:$D$25)*(G6472/100)*(E6472/1000)),
IF(AND(C6472="Ready to Drink",D6472="RTD-One Pour Cocktail&gt;7%&lt;=14.5"),
SUM(LOOKUP(2,1/(SRP!$B$16:$B$20&lt;=E6472)/(SRP!$C$16:$C$20&gt;=E6472),SRP!$D$16:$D$20)*(G6472/100)*(E6472/1000)),
IF(C6472="Ready to Drink",
SUM(LOOKUP(2,1/(SRP!$B$11:$B$15&lt;=E6472)/(SRP!$C$11:$C$15&gt;=E6472),SRP!$D$11:$D$15)*(G6472/100)*(E6472/1000)),
0)))))),2)</f>
        <v>1.55</v>
      </c>
      <c r="L6472" s="173" t="str">
        <f t="shared" si="101"/>
        <v>Beer473</v>
      </c>
      <c r="M6472" s="154">
        <f>VLOOKUP(L6472,'Slope %'!C:D,2,0)</f>
        <v>0.12</v>
      </c>
    </row>
    <row r="6473" spans="1:13" x14ac:dyDescent="0.25">
      <c r="A6473" s="169">
        <v>66715</v>
      </c>
      <c r="B6473" s="170" t="s">
        <v>4761</v>
      </c>
      <c r="C6473" s="170" t="s">
        <v>11</v>
      </c>
      <c r="D6473" s="170" t="s">
        <v>12</v>
      </c>
      <c r="E6473" s="170">
        <v>473</v>
      </c>
      <c r="F6473" s="170">
        <v>24</v>
      </c>
      <c r="G6473" s="171">
        <v>5</v>
      </c>
      <c r="H6473" s="170" t="s">
        <v>2261</v>
      </c>
      <c r="I6473" s="171">
        <v>3.99</v>
      </c>
      <c r="J6473" s="169">
        <v>1</v>
      </c>
      <c r="K6473" s="154" cm="1">
        <f t="array" ref="K6473">ROUND(
IF(C6473="Beer",
SUM(LOOKUP(2,1/(SRP!$B$8:$B$10&lt;=E6473)/(SRP!$C$8:$C$10&gt;=E6473),SRP!$D$8:$D$10)*(G6473/100)*(E6473/1000)),
IF(C6473="Spirits",
SUM(LOOKUP(2,1/(SRP!$B$2:$B$7&lt;=E6473)/(SRP!$C$2:$C$7&gt;=E6473),SRP!$D$2:$D$7)*(G6473/100)*(E6473/1000)),
IF(AND(C6473="Wine",D6473="Fortified Wines"),
SUM(LOOKUP(2,1/(SRP!$B$26:$B$29&lt;=E6473)/(SRP!$C$26:$C$29&gt;=E6473),SRP!$D$26:$D$29)*(G6473/100)*(E6473/1000)),
IF(C6473="Wine",
SUM(LOOKUP(2,1/(SRP!$B$21:$B$25&lt;=E6473)/(SRP!$C$21:$C$25&gt;=E6473),SRP!$D$21:$D$25)*(G6473/100)*(E6473/1000)),
IF(AND(C6473="Ready to Drink",D6473="RTD-One Pour Cocktail&gt;7%&lt;=14.5"),
SUM(LOOKUP(2,1/(SRP!$B$16:$B$20&lt;=E6473)/(SRP!$C$16:$C$20&gt;=E6473),SRP!$D$16:$D$20)*(G6473/100)*(E6473/1000)),
IF(C6473="Ready to Drink",
SUM(LOOKUP(2,1/(SRP!$B$11:$B$15&lt;=E6473)/(SRP!$C$11:$C$15&gt;=E6473),SRP!$D$11:$D$15)*(G6473/100)*(E6473/1000)),
0)))))),2)</f>
        <v>1.85</v>
      </c>
      <c r="L6473" s="173" t="str">
        <f t="shared" si="101"/>
        <v>Beer473</v>
      </c>
      <c r="M6473" s="154">
        <f>VLOOKUP(L6473,'Slope %'!C:D,2,0)</f>
        <v>0.12</v>
      </c>
    </row>
    <row r="6474" spans="1:13" x14ac:dyDescent="0.25">
      <c r="A6474" s="169">
        <v>66715</v>
      </c>
      <c r="B6474" s="170" t="s">
        <v>4761</v>
      </c>
      <c r="C6474" s="170" t="s">
        <v>11</v>
      </c>
      <c r="D6474" s="170" t="s">
        <v>12</v>
      </c>
      <c r="E6474" s="170">
        <v>473</v>
      </c>
      <c r="F6474" s="170">
        <v>24</v>
      </c>
      <c r="G6474" s="171">
        <v>5</v>
      </c>
      <c r="H6474" s="170" t="s">
        <v>1136</v>
      </c>
      <c r="I6474" s="171">
        <v>3.99</v>
      </c>
      <c r="J6474" s="169">
        <v>1</v>
      </c>
      <c r="K6474" s="154" cm="1">
        <f t="array" ref="K6474">ROUND(
IF(C6474="Beer",
SUM(LOOKUP(2,1/(SRP!$B$8:$B$10&lt;=E6474)/(SRP!$C$8:$C$10&gt;=E6474),SRP!$D$8:$D$10)*(G6474/100)*(E6474/1000)),
IF(C6474="Spirits",
SUM(LOOKUP(2,1/(SRP!$B$2:$B$7&lt;=E6474)/(SRP!$C$2:$C$7&gt;=E6474),SRP!$D$2:$D$7)*(G6474/100)*(E6474/1000)),
IF(AND(C6474="Wine",D6474="Fortified Wines"),
SUM(LOOKUP(2,1/(SRP!$B$26:$B$29&lt;=E6474)/(SRP!$C$26:$C$29&gt;=E6474),SRP!$D$26:$D$29)*(G6474/100)*(E6474/1000)),
IF(C6474="Wine",
SUM(LOOKUP(2,1/(SRP!$B$21:$B$25&lt;=E6474)/(SRP!$C$21:$C$25&gt;=E6474),SRP!$D$21:$D$25)*(G6474/100)*(E6474/1000)),
IF(AND(C6474="Ready to Drink",D6474="RTD-One Pour Cocktail&gt;7%&lt;=14.5"),
SUM(LOOKUP(2,1/(SRP!$B$16:$B$20&lt;=E6474)/(SRP!$C$16:$C$20&gt;=E6474),SRP!$D$16:$D$20)*(G6474/100)*(E6474/1000)),
IF(C6474="Ready to Drink",
SUM(LOOKUP(2,1/(SRP!$B$11:$B$15&lt;=E6474)/(SRP!$C$11:$C$15&gt;=E6474),SRP!$D$11:$D$15)*(G6474/100)*(E6474/1000)),
0)))))),2)</f>
        <v>1.85</v>
      </c>
      <c r="L6474" s="173" t="str">
        <f t="shared" si="101"/>
        <v>Beer473</v>
      </c>
      <c r="M6474" s="154">
        <f>VLOOKUP(L6474,'Slope %'!C:D,2,0)</f>
        <v>0.12</v>
      </c>
    </row>
    <row r="6475" spans="1:13" x14ac:dyDescent="0.25">
      <c r="A6475" s="169">
        <v>66718</v>
      </c>
      <c r="B6475" s="170" t="s">
        <v>81</v>
      </c>
      <c r="C6475" s="170" t="s">
        <v>15</v>
      </c>
      <c r="D6475" s="170" t="s">
        <v>82</v>
      </c>
      <c r="E6475" s="170">
        <v>1750</v>
      </c>
      <c r="F6475" s="170">
        <v>6</v>
      </c>
      <c r="G6475" s="171">
        <v>40</v>
      </c>
      <c r="H6475" s="170" t="s">
        <v>20</v>
      </c>
      <c r="I6475" s="171">
        <v>67.989999999999995</v>
      </c>
      <c r="J6475" s="169">
        <v>1</v>
      </c>
      <c r="K6475" s="154" cm="1">
        <f t="array" ref="K6475">ROUND(
IF(C6475="Beer",
SUM(LOOKUP(2,1/(SRP!$B$8:$B$10&lt;=E6475)/(SRP!$C$8:$C$10&gt;=E6475),SRP!$D$8:$D$10)*(G6475/100)*(E6475/1000)),
IF(C6475="Spirits",
SUM(LOOKUP(2,1/(SRP!$B$2:$B$7&lt;=E6475)/(SRP!$C$2:$C$7&gt;=E6475),SRP!$D$2:$D$7)*(G6475/100)*(E6475/1000)),
IF(AND(C6475="Wine",D6475="Fortified Wines"),
SUM(LOOKUP(2,1/(SRP!$B$26:$B$29&lt;=E6475)/(SRP!$C$26:$C$29&gt;=E6475),SRP!$D$26:$D$29)*(G6475/100)*(E6475/1000)),
IF(C6475="Wine",
SUM(LOOKUP(2,1/(SRP!$B$21:$B$25&lt;=E6475)/(SRP!$C$21:$C$25&gt;=E6475),SRP!$D$21:$D$25)*(G6475/100)*(E6475/1000)),
IF(AND(C6475="Ready to Drink",D6475="RTD-One Pour Cocktail&gt;7%&lt;=14.5"),
SUM(LOOKUP(2,1/(SRP!$B$16:$B$20&lt;=E6475)/(SRP!$C$16:$C$20&gt;=E6475),SRP!$D$16:$D$20)*(G6475/100)*(E6475/1000)),
IF(C6475="Ready to Drink",
SUM(LOOKUP(2,1/(SRP!$B$11:$B$15&lt;=E6475)/(SRP!$C$11:$C$15&gt;=E6475),SRP!$D$11:$D$15)*(G6475/100)*(E6475/1000)),
0)))))),2)</f>
        <v>54.65</v>
      </c>
      <c r="L6475" s="173" t="str">
        <f t="shared" si="101"/>
        <v>Spirits1750</v>
      </c>
      <c r="M6475" s="154">
        <f>VLOOKUP(L6475,'Slope %'!C:D,2,0)</f>
        <v>0.03</v>
      </c>
    </row>
    <row r="6476" spans="1:13" x14ac:dyDescent="0.25">
      <c r="A6476" s="169">
        <v>66723</v>
      </c>
      <c r="B6476" s="170" t="s">
        <v>4762</v>
      </c>
      <c r="C6476" s="170" t="s">
        <v>11</v>
      </c>
      <c r="D6476" s="170" t="s">
        <v>303</v>
      </c>
      <c r="E6476" s="170">
        <v>473</v>
      </c>
      <c r="F6476" s="170">
        <v>24</v>
      </c>
      <c r="G6476" s="171">
        <v>6.8</v>
      </c>
      <c r="H6476" s="170" t="s">
        <v>1053</v>
      </c>
      <c r="I6476" s="171">
        <v>4.99</v>
      </c>
      <c r="J6476" s="169">
        <v>1</v>
      </c>
      <c r="K6476" s="154" cm="1">
        <f t="array" ref="K6476">ROUND(
IF(C6476="Beer",
SUM(LOOKUP(2,1/(SRP!$B$8:$B$10&lt;=E6476)/(SRP!$C$8:$C$10&gt;=E6476),SRP!$D$8:$D$10)*(G6476/100)*(E6476/1000)),
IF(C6476="Spirits",
SUM(LOOKUP(2,1/(SRP!$B$2:$B$7&lt;=E6476)/(SRP!$C$2:$C$7&gt;=E6476),SRP!$D$2:$D$7)*(G6476/100)*(E6476/1000)),
IF(AND(C6476="Wine",D6476="Fortified Wines"),
SUM(LOOKUP(2,1/(SRP!$B$26:$B$29&lt;=E6476)/(SRP!$C$26:$C$29&gt;=E6476),SRP!$D$26:$D$29)*(G6476/100)*(E6476/1000)),
IF(C6476="Wine",
SUM(LOOKUP(2,1/(SRP!$B$21:$B$25&lt;=E6476)/(SRP!$C$21:$C$25&gt;=E6476),SRP!$D$21:$D$25)*(G6476/100)*(E6476/1000)),
IF(AND(C6476="Ready to Drink",D6476="RTD-One Pour Cocktail&gt;7%&lt;=14.5"),
SUM(LOOKUP(2,1/(SRP!$B$16:$B$20&lt;=E6476)/(SRP!$C$16:$C$20&gt;=E6476),SRP!$D$16:$D$20)*(G6476/100)*(E6476/1000)),
IF(C6476="Ready to Drink",
SUM(LOOKUP(2,1/(SRP!$B$11:$B$15&lt;=E6476)/(SRP!$C$11:$C$15&gt;=E6476),SRP!$D$11:$D$15)*(G6476/100)*(E6476/1000)),
0)))))),2)</f>
        <v>2.5099999999999998</v>
      </c>
      <c r="L6476" s="173" t="str">
        <f t="shared" si="101"/>
        <v>Beer473</v>
      </c>
      <c r="M6476" s="154">
        <f>VLOOKUP(L6476,'Slope %'!C:D,2,0)</f>
        <v>0.12</v>
      </c>
    </row>
    <row r="6477" spans="1:13" x14ac:dyDescent="0.25">
      <c r="A6477" s="169">
        <v>66723</v>
      </c>
      <c r="B6477" s="170" t="s">
        <v>4762</v>
      </c>
      <c r="C6477" s="170" t="s">
        <v>11</v>
      </c>
      <c r="D6477" s="170" t="s">
        <v>303</v>
      </c>
      <c r="E6477" s="170">
        <v>473</v>
      </c>
      <c r="F6477" s="170">
        <v>24</v>
      </c>
      <c r="G6477" s="171">
        <v>6.8</v>
      </c>
      <c r="H6477" s="170" t="s">
        <v>1053</v>
      </c>
      <c r="I6477" s="171">
        <v>4.99</v>
      </c>
      <c r="J6477" s="169">
        <v>1</v>
      </c>
      <c r="K6477" s="154" cm="1">
        <f t="array" ref="K6477">ROUND(
IF(C6477="Beer",
SUM(LOOKUP(2,1/(SRP!$B$8:$B$10&lt;=E6477)/(SRP!$C$8:$C$10&gt;=E6477),SRP!$D$8:$D$10)*(G6477/100)*(E6477/1000)),
IF(C6477="Spirits",
SUM(LOOKUP(2,1/(SRP!$B$2:$B$7&lt;=E6477)/(SRP!$C$2:$C$7&gt;=E6477),SRP!$D$2:$D$7)*(G6477/100)*(E6477/1000)),
IF(AND(C6477="Wine",D6477="Fortified Wines"),
SUM(LOOKUP(2,1/(SRP!$B$26:$B$29&lt;=E6477)/(SRP!$C$26:$C$29&gt;=E6477),SRP!$D$26:$D$29)*(G6477/100)*(E6477/1000)),
IF(C6477="Wine",
SUM(LOOKUP(2,1/(SRP!$B$21:$B$25&lt;=E6477)/(SRP!$C$21:$C$25&gt;=E6477),SRP!$D$21:$D$25)*(G6477/100)*(E6477/1000)),
IF(AND(C6477="Ready to Drink",D6477="RTD-One Pour Cocktail&gt;7%&lt;=14.5"),
SUM(LOOKUP(2,1/(SRP!$B$16:$B$20&lt;=E6477)/(SRP!$C$16:$C$20&gt;=E6477),SRP!$D$16:$D$20)*(G6477/100)*(E6477/1000)),
IF(C6477="Ready to Drink",
SUM(LOOKUP(2,1/(SRP!$B$11:$B$15&lt;=E6477)/(SRP!$C$11:$C$15&gt;=E6477),SRP!$D$11:$D$15)*(G6477/100)*(E6477/1000)),
0)))))),2)</f>
        <v>2.5099999999999998</v>
      </c>
      <c r="L6477" s="173" t="str">
        <f t="shared" si="101"/>
        <v>Beer473</v>
      </c>
      <c r="M6477" s="154">
        <f>VLOOKUP(L6477,'Slope %'!C:D,2,0)</f>
        <v>0.12</v>
      </c>
    </row>
    <row r="6478" spans="1:13" x14ac:dyDescent="0.25">
      <c r="A6478" s="169">
        <v>66726</v>
      </c>
      <c r="B6478" s="170" t="s">
        <v>4763</v>
      </c>
      <c r="C6478" s="170" t="s">
        <v>11</v>
      </c>
      <c r="D6478" s="170" t="s">
        <v>303</v>
      </c>
      <c r="E6478" s="170">
        <v>355</v>
      </c>
      <c r="F6478" s="170">
        <v>24</v>
      </c>
      <c r="G6478" s="171">
        <v>6.5</v>
      </c>
      <c r="H6478" s="170" t="s">
        <v>415</v>
      </c>
      <c r="I6478" s="171">
        <v>4.99</v>
      </c>
      <c r="J6478" s="169">
        <v>1</v>
      </c>
      <c r="K6478" s="154" cm="1">
        <f t="array" ref="K6478">ROUND(
IF(C6478="Beer",
SUM(LOOKUP(2,1/(SRP!$B$8:$B$10&lt;=E6478)/(SRP!$C$8:$C$10&gt;=E6478),SRP!$D$8:$D$10)*(G6478/100)*(E6478/1000)),
IF(C6478="Spirits",
SUM(LOOKUP(2,1/(SRP!$B$2:$B$7&lt;=E6478)/(SRP!$C$2:$C$7&gt;=E6478),SRP!$D$2:$D$7)*(G6478/100)*(E6478/1000)),
IF(AND(C6478="Wine",D6478="Fortified Wines"),
SUM(LOOKUP(2,1/(SRP!$B$26:$B$29&lt;=E6478)/(SRP!$C$26:$C$29&gt;=E6478),SRP!$D$26:$D$29)*(G6478/100)*(E6478/1000)),
IF(C6478="Wine",
SUM(LOOKUP(2,1/(SRP!$B$21:$B$25&lt;=E6478)/(SRP!$C$21:$C$25&gt;=E6478),SRP!$D$21:$D$25)*(G6478/100)*(E6478/1000)),
IF(AND(C6478="Ready to Drink",D6478="RTD-One Pour Cocktail&gt;7%&lt;=14.5"),
SUM(LOOKUP(2,1/(SRP!$B$16:$B$20&lt;=E6478)/(SRP!$C$16:$C$20&gt;=E6478),SRP!$D$16:$D$20)*(G6478/100)*(E6478/1000)),
IF(C6478="Ready to Drink",
SUM(LOOKUP(2,1/(SRP!$B$11:$B$15&lt;=E6478)/(SRP!$C$11:$C$15&gt;=E6478),SRP!$D$11:$D$15)*(G6478/100)*(E6478/1000)),
0)))))),2)</f>
        <v>1.8</v>
      </c>
      <c r="L6478" s="173" t="str">
        <f t="shared" si="101"/>
        <v>Beer355</v>
      </c>
      <c r="M6478" s="154">
        <f>VLOOKUP(L6478,'Slope %'!C:D,2,0)</f>
        <v>0.12</v>
      </c>
    </row>
    <row r="6479" spans="1:13" x14ac:dyDescent="0.25">
      <c r="A6479" s="169">
        <v>66726</v>
      </c>
      <c r="B6479" s="170" t="s">
        <v>4763</v>
      </c>
      <c r="C6479" s="170" t="s">
        <v>11</v>
      </c>
      <c r="D6479" s="170" t="s">
        <v>303</v>
      </c>
      <c r="E6479" s="170">
        <v>355</v>
      </c>
      <c r="F6479" s="170">
        <v>24</v>
      </c>
      <c r="G6479" s="171">
        <v>6.5</v>
      </c>
      <c r="H6479" s="170" t="s">
        <v>415</v>
      </c>
      <c r="I6479" s="171">
        <v>4.99</v>
      </c>
      <c r="J6479" s="169">
        <v>1</v>
      </c>
      <c r="K6479" s="154" cm="1">
        <f t="array" ref="K6479">ROUND(
IF(C6479="Beer",
SUM(LOOKUP(2,1/(SRP!$B$8:$B$10&lt;=E6479)/(SRP!$C$8:$C$10&gt;=E6479),SRP!$D$8:$D$10)*(G6479/100)*(E6479/1000)),
IF(C6479="Spirits",
SUM(LOOKUP(2,1/(SRP!$B$2:$B$7&lt;=E6479)/(SRP!$C$2:$C$7&gt;=E6479),SRP!$D$2:$D$7)*(G6479/100)*(E6479/1000)),
IF(AND(C6479="Wine",D6479="Fortified Wines"),
SUM(LOOKUP(2,1/(SRP!$B$26:$B$29&lt;=E6479)/(SRP!$C$26:$C$29&gt;=E6479),SRP!$D$26:$D$29)*(G6479/100)*(E6479/1000)),
IF(C6479="Wine",
SUM(LOOKUP(2,1/(SRP!$B$21:$B$25&lt;=E6479)/(SRP!$C$21:$C$25&gt;=E6479),SRP!$D$21:$D$25)*(G6479/100)*(E6479/1000)),
IF(AND(C6479="Ready to Drink",D6479="RTD-One Pour Cocktail&gt;7%&lt;=14.5"),
SUM(LOOKUP(2,1/(SRP!$B$16:$B$20&lt;=E6479)/(SRP!$C$16:$C$20&gt;=E6479),SRP!$D$16:$D$20)*(G6479/100)*(E6479/1000)),
IF(C6479="Ready to Drink",
SUM(LOOKUP(2,1/(SRP!$B$11:$B$15&lt;=E6479)/(SRP!$C$11:$C$15&gt;=E6479),SRP!$D$11:$D$15)*(G6479/100)*(E6479/1000)),
0)))))),2)</f>
        <v>1.8</v>
      </c>
      <c r="L6479" s="173" t="str">
        <f t="shared" si="101"/>
        <v>Beer355</v>
      </c>
      <c r="M6479" s="154">
        <f>VLOOKUP(L6479,'Slope %'!C:D,2,0)</f>
        <v>0.12</v>
      </c>
    </row>
    <row r="6480" spans="1:13" x14ac:dyDescent="0.25">
      <c r="A6480" s="169">
        <v>66743</v>
      </c>
      <c r="B6480" s="170" t="s">
        <v>4764</v>
      </c>
      <c r="C6480" s="170" t="s">
        <v>11</v>
      </c>
      <c r="D6480" s="170" t="s">
        <v>267</v>
      </c>
      <c r="E6480" s="170">
        <v>355</v>
      </c>
      <c r="F6480" s="170">
        <v>24</v>
      </c>
      <c r="G6480" s="171">
        <v>5</v>
      </c>
      <c r="H6480" s="170" t="s">
        <v>415</v>
      </c>
      <c r="I6480" s="171">
        <v>4.99</v>
      </c>
      <c r="J6480" s="169">
        <v>1</v>
      </c>
      <c r="K6480" s="154" cm="1">
        <f t="array" ref="K6480">ROUND(
IF(C6480="Beer",
SUM(LOOKUP(2,1/(SRP!$B$8:$B$10&lt;=E6480)/(SRP!$C$8:$C$10&gt;=E6480),SRP!$D$8:$D$10)*(G6480/100)*(E6480/1000)),
IF(C6480="Spirits",
SUM(LOOKUP(2,1/(SRP!$B$2:$B$7&lt;=E6480)/(SRP!$C$2:$C$7&gt;=E6480),SRP!$D$2:$D$7)*(G6480/100)*(E6480/1000)),
IF(AND(C6480="Wine",D6480="Fortified Wines"),
SUM(LOOKUP(2,1/(SRP!$B$26:$B$29&lt;=E6480)/(SRP!$C$26:$C$29&gt;=E6480),SRP!$D$26:$D$29)*(G6480/100)*(E6480/1000)),
IF(C6480="Wine",
SUM(LOOKUP(2,1/(SRP!$B$21:$B$25&lt;=E6480)/(SRP!$C$21:$C$25&gt;=E6480),SRP!$D$21:$D$25)*(G6480/100)*(E6480/1000)),
IF(AND(C6480="Ready to Drink",D6480="RTD-One Pour Cocktail&gt;7%&lt;=14.5"),
SUM(LOOKUP(2,1/(SRP!$B$16:$B$20&lt;=E6480)/(SRP!$C$16:$C$20&gt;=E6480),SRP!$D$16:$D$20)*(G6480/100)*(E6480/1000)),
IF(C6480="Ready to Drink",
SUM(LOOKUP(2,1/(SRP!$B$11:$B$15&lt;=E6480)/(SRP!$C$11:$C$15&gt;=E6480),SRP!$D$11:$D$15)*(G6480/100)*(E6480/1000)),
0)))))),2)</f>
        <v>1.39</v>
      </c>
      <c r="L6480" s="173" t="str">
        <f t="shared" si="101"/>
        <v>Beer355</v>
      </c>
      <c r="M6480" s="154">
        <f>VLOOKUP(L6480,'Slope %'!C:D,2,0)</f>
        <v>0.12</v>
      </c>
    </row>
    <row r="6481" spans="1:13" x14ac:dyDescent="0.25">
      <c r="A6481" s="169">
        <v>66743</v>
      </c>
      <c r="B6481" s="170" t="s">
        <v>4764</v>
      </c>
      <c r="C6481" s="170" t="s">
        <v>11</v>
      </c>
      <c r="D6481" s="170" t="s">
        <v>267</v>
      </c>
      <c r="E6481" s="170">
        <v>355</v>
      </c>
      <c r="F6481" s="170">
        <v>24</v>
      </c>
      <c r="G6481" s="171">
        <v>5</v>
      </c>
      <c r="H6481" s="170" t="s">
        <v>415</v>
      </c>
      <c r="I6481" s="171">
        <v>4.99</v>
      </c>
      <c r="J6481" s="169">
        <v>1</v>
      </c>
      <c r="K6481" s="154" cm="1">
        <f t="array" ref="K6481">ROUND(
IF(C6481="Beer",
SUM(LOOKUP(2,1/(SRP!$B$8:$B$10&lt;=E6481)/(SRP!$C$8:$C$10&gt;=E6481),SRP!$D$8:$D$10)*(G6481/100)*(E6481/1000)),
IF(C6481="Spirits",
SUM(LOOKUP(2,1/(SRP!$B$2:$B$7&lt;=E6481)/(SRP!$C$2:$C$7&gt;=E6481),SRP!$D$2:$D$7)*(G6481/100)*(E6481/1000)),
IF(AND(C6481="Wine",D6481="Fortified Wines"),
SUM(LOOKUP(2,1/(SRP!$B$26:$B$29&lt;=E6481)/(SRP!$C$26:$C$29&gt;=E6481),SRP!$D$26:$D$29)*(G6481/100)*(E6481/1000)),
IF(C6481="Wine",
SUM(LOOKUP(2,1/(SRP!$B$21:$B$25&lt;=E6481)/(SRP!$C$21:$C$25&gt;=E6481),SRP!$D$21:$D$25)*(G6481/100)*(E6481/1000)),
IF(AND(C6481="Ready to Drink",D6481="RTD-One Pour Cocktail&gt;7%&lt;=14.5"),
SUM(LOOKUP(2,1/(SRP!$B$16:$B$20&lt;=E6481)/(SRP!$C$16:$C$20&gt;=E6481),SRP!$D$16:$D$20)*(G6481/100)*(E6481/1000)),
IF(C6481="Ready to Drink",
SUM(LOOKUP(2,1/(SRP!$B$11:$B$15&lt;=E6481)/(SRP!$C$11:$C$15&gt;=E6481),SRP!$D$11:$D$15)*(G6481/100)*(E6481/1000)),
0)))))),2)</f>
        <v>1.39</v>
      </c>
      <c r="L6481" s="173" t="str">
        <f t="shared" si="101"/>
        <v>Beer355</v>
      </c>
      <c r="M6481" s="154">
        <f>VLOOKUP(L6481,'Slope %'!C:D,2,0)</f>
        <v>0.12</v>
      </c>
    </row>
    <row r="6482" spans="1:13" x14ac:dyDescent="0.25">
      <c r="A6482" s="169">
        <v>66744</v>
      </c>
      <c r="B6482" s="170" t="s">
        <v>4765</v>
      </c>
      <c r="C6482" s="170" t="s">
        <v>24</v>
      </c>
      <c r="D6482" s="170" t="s">
        <v>34</v>
      </c>
      <c r="E6482" s="170">
        <v>200</v>
      </c>
      <c r="F6482" s="170">
        <v>12</v>
      </c>
      <c r="G6482" s="171">
        <v>10.8</v>
      </c>
      <c r="H6482" s="170" t="s">
        <v>357</v>
      </c>
      <c r="I6482" s="171">
        <v>39.99</v>
      </c>
      <c r="J6482" s="169">
        <v>1</v>
      </c>
      <c r="K6482" s="154" cm="1">
        <f t="array" ref="K6482">ROUND(
IF(C6482="Beer",
SUM(LOOKUP(2,1/(SRP!$B$8:$B$10&lt;=E6482)/(SRP!$C$8:$C$10&gt;=E6482),SRP!$D$8:$D$10)*(G6482/100)*(E6482/1000)),
IF(C6482="Spirits",
SUM(LOOKUP(2,1/(SRP!$B$2:$B$7&lt;=E6482)/(SRP!$C$2:$C$7&gt;=E6482),SRP!$D$2:$D$7)*(G6482/100)*(E6482/1000)),
IF(AND(C6482="Wine",D6482="Fortified Wines"),
SUM(LOOKUP(2,1/(SRP!$B$26:$B$29&lt;=E6482)/(SRP!$C$26:$C$29&gt;=E6482),SRP!$D$26:$D$29)*(G6482/100)*(E6482/1000)),
IF(C6482="Wine",
SUM(LOOKUP(2,1/(SRP!$B$21:$B$25&lt;=E6482)/(SRP!$C$21:$C$25&gt;=E6482),SRP!$D$21:$D$25)*(G6482/100)*(E6482/1000)),
IF(AND(C6482="Ready to Drink",D6482="RTD-One Pour Cocktail&gt;7%&lt;=14.5"),
SUM(LOOKUP(2,1/(SRP!$B$16:$B$20&lt;=E6482)/(SRP!$C$16:$C$20&gt;=E6482),SRP!$D$16:$D$20)*(G6482/100)*(E6482/1000)),
IF(C6482="Ready to Drink",
SUM(LOOKUP(2,1/(SRP!$B$11:$B$15&lt;=E6482)/(SRP!$C$11:$C$15&gt;=E6482),SRP!$D$11:$D$15)*(G6482/100)*(E6482/1000)),
0)))))),2)</f>
        <v>2.4300000000000002</v>
      </c>
      <c r="L6482" s="173" t="str">
        <f t="shared" si="101"/>
        <v>Wine200</v>
      </c>
      <c r="M6482" s="154">
        <f>VLOOKUP(L6482,'Slope %'!C:D,2,0)</f>
        <v>0.12</v>
      </c>
    </row>
    <row r="6483" spans="1:13" x14ac:dyDescent="0.25">
      <c r="A6483" s="169">
        <v>66745</v>
      </c>
      <c r="B6483" s="170" t="s">
        <v>4766</v>
      </c>
      <c r="C6483" s="170" t="s">
        <v>11</v>
      </c>
      <c r="D6483" s="170" t="s">
        <v>12</v>
      </c>
      <c r="E6483" s="170">
        <v>355</v>
      </c>
      <c r="F6483" s="170">
        <v>24</v>
      </c>
      <c r="G6483" s="171">
        <v>5</v>
      </c>
      <c r="H6483" s="170" t="s">
        <v>415</v>
      </c>
      <c r="I6483" s="171">
        <v>4.99</v>
      </c>
      <c r="J6483" s="169">
        <v>1</v>
      </c>
      <c r="K6483" s="154" cm="1">
        <f t="array" ref="K6483">ROUND(
IF(C6483="Beer",
SUM(LOOKUP(2,1/(SRP!$B$8:$B$10&lt;=E6483)/(SRP!$C$8:$C$10&gt;=E6483),SRP!$D$8:$D$10)*(G6483/100)*(E6483/1000)),
IF(C6483="Spirits",
SUM(LOOKUP(2,1/(SRP!$B$2:$B$7&lt;=E6483)/(SRP!$C$2:$C$7&gt;=E6483),SRP!$D$2:$D$7)*(G6483/100)*(E6483/1000)),
IF(AND(C6483="Wine",D6483="Fortified Wines"),
SUM(LOOKUP(2,1/(SRP!$B$26:$B$29&lt;=E6483)/(SRP!$C$26:$C$29&gt;=E6483),SRP!$D$26:$D$29)*(G6483/100)*(E6483/1000)),
IF(C6483="Wine",
SUM(LOOKUP(2,1/(SRP!$B$21:$B$25&lt;=E6483)/(SRP!$C$21:$C$25&gt;=E6483),SRP!$D$21:$D$25)*(G6483/100)*(E6483/1000)),
IF(AND(C6483="Ready to Drink",D6483="RTD-One Pour Cocktail&gt;7%&lt;=14.5"),
SUM(LOOKUP(2,1/(SRP!$B$16:$B$20&lt;=E6483)/(SRP!$C$16:$C$20&gt;=E6483),SRP!$D$16:$D$20)*(G6483/100)*(E6483/1000)),
IF(C6483="Ready to Drink",
SUM(LOOKUP(2,1/(SRP!$B$11:$B$15&lt;=E6483)/(SRP!$C$11:$C$15&gt;=E6483),SRP!$D$11:$D$15)*(G6483/100)*(E6483/1000)),
0)))))),2)</f>
        <v>1.39</v>
      </c>
      <c r="L6483" s="173" t="str">
        <f t="shared" si="101"/>
        <v>Beer355</v>
      </c>
      <c r="M6483" s="154">
        <f>VLOOKUP(L6483,'Slope %'!C:D,2,0)</f>
        <v>0.12</v>
      </c>
    </row>
    <row r="6484" spans="1:13" x14ac:dyDescent="0.25">
      <c r="A6484" s="169">
        <v>66745</v>
      </c>
      <c r="B6484" s="170" t="s">
        <v>4766</v>
      </c>
      <c r="C6484" s="170" t="s">
        <v>11</v>
      </c>
      <c r="D6484" s="170" t="s">
        <v>12</v>
      </c>
      <c r="E6484" s="170">
        <v>355</v>
      </c>
      <c r="F6484" s="170">
        <v>24</v>
      </c>
      <c r="G6484" s="171">
        <v>5</v>
      </c>
      <c r="H6484" s="170" t="s">
        <v>415</v>
      </c>
      <c r="I6484" s="171">
        <v>4.99</v>
      </c>
      <c r="J6484" s="169">
        <v>1</v>
      </c>
      <c r="K6484" s="154" cm="1">
        <f t="array" ref="K6484">ROUND(
IF(C6484="Beer",
SUM(LOOKUP(2,1/(SRP!$B$8:$B$10&lt;=E6484)/(SRP!$C$8:$C$10&gt;=E6484),SRP!$D$8:$D$10)*(G6484/100)*(E6484/1000)),
IF(C6484="Spirits",
SUM(LOOKUP(2,1/(SRP!$B$2:$B$7&lt;=E6484)/(SRP!$C$2:$C$7&gt;=E6484),SRP!$D$2:$D$7)*(G6484/100)*(E6484/1000)),
IF(AND(C6484="Wine",D6484="Fortified Wines"),
SUM(LOOKUP(2,1/(SRP!$B$26:$B$29&lt;=E6484)/(SRP!$C$26:$C$29&gt;=E6484),SRP!$D$26:$D$29)*(G6484/100)*(E6484/1000)),
IF(C6484="Wine",
SUM(LOOKUP(2,1/(SRP!$B$21:$B$25&lt;=E6484)/(SRP!$C$21:$C$25&gt;=E6484),SRP!$D$21:$D$25)*(G6484/100)*(E6484/1000)),
IF(AND(C6484="Ready to Drink",D6484="RTD-One Pour Cocktail&gt;7%&lt;=14.5"),
SUM(LOOKUP(2,1/(SRP!$B$16:$B$20&lt;=E6484)/(SRP!$C$16:$C$20&gt;=E6484),SRP!$D$16:$D$20)*(G6484/100)*(E6484/1000)),
IF(C6484="Ready to Drink",
SUM(LOOKUP(2,1/(SRP!$B$11:$B$15&lt;=E6484)/(SRP!$C$11:$C$15&gt;=E6484),SRP!$D$11:$D$15)*(G6484/100)*(E6484/1000)),
0)))))),2)</f>
        <v>1.39</v>
      </c>
      <c r="L6484" s="173" t="str">
        <f t="shared" si="101"/>
        <v>Beer355</v>
      </c>
      <c r="M6484" s="154">
        <f>VLOOKUP(L6484,'Slope %'!C:D,2,0)</f>
        <v>0.12</v>
      </c>
    </row>
    <row r="6485" spans="1:13" x14ac:dyDescent="0.25">
      <c r="A6485" s="169">
        <v>66770</v>
      </c>
      <c r="B6485" s="170" t="s">
        <v>4767</v>
      </c>
      <c r="C6485" s="170" t="s">
        <v>15</v>
      </c>
      <c r="D6485" s="170" t="s">
        <v>16</v>
      </c>
      <c r="E6485" s="170">
        <v>750</v>
      </c>
      <c r="F6485" s="170">
        <v>6</v>
      </c>
      <c r="G6485" s="171">
        <v>45</v>
      </c>
      <c r="H6485" s="170" t="s">
        <v>54</v>
      </c>
      <c r="I6485" s="171">
        <v>68.95</v>
      </c>
      <c r="J6485" s="169">
        <v>1</v>
      </c>
      <c r="K6485" s="154" cm="1">
        <f t="array" ref="K6485">ROUND(
IF(C6485="Beer",
SUM(LOOKUP(2,1/(SRP!$B$8:$B$10&lt;=E6485)/(SRP!$C$8:$C$10&gt;=E6485),SRP!$D$8:$D$10)*(G6485/100)*(E6485/1000)),
IF(C6485="Spirits",
SUM(LOOKUP(2,1/(SRP!$B$2:$B$7&lt;=E6485)/(SRP!$C$2:$C$7&gt;=E6485),SRP!$D$2:$D$7)*(G6485/100)*(E6485/1000)),
IF(AND(C6485="Wine",D6485="Fortified Wines"),
SUM(LOOKUP(2,1/(SRP!$B$26:$B$29&lt;=E6485)/(SRP!$C$26:$C$29&gt;=E6485),SRP!$D$26:$D$29)*(G6485/100)*(E6485/1000)),
IF(C6485="Wine",
SUM(LOOKUP(2,1/(SRP!$B$21:$B$25&lt;=E6485)/(SRP!$C$21:$C$25&gt;=E6485),SRP!$D$21:$D$25)*(G6485/100)*(E6485/1000)),
IF(AND(C6485="Ready to Drink",D6485="RTD-One Pour Cocktail&gt;7%&lt;=14.5"),
SUM(LOOKUP(2,1/(SRP!$B$16:$B$20&lt;=E6485)/(SRP!$C$16:$C$20&gt;=E6485),SRP!$D$16:$D$20)*(G6485/100)*(E6485/1000)),
IF(C6485="Ready to Drink",
SUM(LOOKUP(2,1/(SRP!$B$11:$B$15&lt;=E6485)/(SRP!$C$11:$C$15&gt;=E6485),SRP!$D$11:$D$15)*(G6485/100)*(E6485/1000)),
0)))))),2)</f>
        <v>26.35</v>
      </c>
      <c r="L6485" s="173" t="str">
        <f t="shared" si="101"/>
        <v>Spirits750</v>
      </c>
      <c r="M6485" s="154">
        <f>VLOOKUP(L6485,'Slope %'!C:D,2,0)</f>
        <v>7.0000000000000007E-2</v>
      </c>
    </row>
    <row r="6486" spans="1:13" x14ac:dyDescent="0.25">
      <c r="A6486" s="169">
        <v>66775</v>
      </c>
      <c r="B6486" s="170" t="s">
        <v>4768</v>
      </c>
      <c r="C6486" s="170" t="s">
        <v>15</v>
      </c>
      <c r="D6486" s="170" t="s">
        <v>16</v>
      </c>
      <c r="E6486" s="170">
        <v>750</v>
      </c>
      <c r="F6486" s="170">
        <v>6</v>
      </c>
      <c r="G6486" s="171">
        <v>45</v>
      </c>
      <c r="H6486" s="170" t="s">
        <v>182</v>
      </c>
      <c r="I6486" s="171">
        <v>69.989999999999995</v>
      </c>
      <c r="J6486" s="169">
        <v>1</v>
      </c>
      <c r="K6486" s="154" cm="1">
        <f t="array" ref="K6486">ROUND(
IF(C6486="Beer",
SUM(LOOKUP(2,1/(SRP!$B$8:$B$10&lt;=E6486)/(SRP!$C$8:$C$10&gt;=E6486),SRP!$D$8:$D$10)*(G6486/100)*(E6486/1000)),
IF(C6486="Spirits",
SUM(LOOKUP(2,1/(SRP!$B$2:$B$7&lt;=E6486)/(SRP!$C$2:$C$7&gt;=E6486),SRP!$D$2:$D$7)*(G6486/100)*(E6486/1000)),
IF(AND(C6486="Wine",D6486="Fortified Wines"),
SUM(LOOKUP(2,1/(SRP!$B$26:$B$29&lt;=E6486)/(SRP!$C$26:$C$29&gt;=E6486),SRP!$D$26:$D$29)*(G6486/100)*(E6486/1000)),
IF(C6486="Wine",
SUM(LOOKUP(2,1/(SRP!$B$21:$B$25&lt;=E6486)/(SRP!$C$21:$C$25&gt;=E6486),SRP!$D$21:$D$25)*(G6486/100)*(E6486/1000)),
IF(AND(C6486="Ready to Drink",D6486="RTD-One Pour Cocktail&gt;7%&lt;=14.5"),
SUM(LOOKUP(2,1/(SRP!$B$16:$B$20&lt;=E6486)/(SRP!$C$16:$C$20&gt;=E6486),SRP!$D$16:$D$20)*(G6486/100)*(E6486/1000)),
IF(C6486="Ready to Drink",
SUM(LOOKUP(2,1/(SRP!$B$11:$B$15&lt;=E6486)/(SRP!$C$11:$C$15&gt;=E6486),SRP!$D$11:$D$15)*(G6486/100)*(E6486/1000)),
0)))))),2)</f>
        <v>26.35</v>
      </c>
      <c r="L6486" s="173" t="str">
        <f t="shared" si="101"/>
        <v>Spirits750</v>
      </c>
      <c r="M6486" s="154">
        <f>VLOOKUP(L6486,'Slope %'!C:D,2,0)</f>
        <v>7.0000000000000007E-2</v>
      </c>
    </row>
    <row r="6487" spans="1:13" x14ac:dyDescent="0.25">
      <c r="A6487" s="169">
        <v>66776</v>
      </c>
      <c r="B6487" s="170" t="s">
        <v>4769</v>
      </c>
      <c r="C6487" s="170" t="s">
        <v>15</v>
      </c>
      <c r="D6487" s="170" t="s">
        <v>16</v>
      </c>
      <c r="E6487" s="170">
        <v>750</v>
      </c>
      <c r="F6487" s="170">
        <v>12</v>
      </c>
      <c r="G6487" s="171">
        <v>40</v>
      </c>
      <c r="H6487" s="170" t="s">
        <v>222</v>
      </c>
      <c r="I6487" s="171">
        <v>31.99</v>
      </c>
      <c r="J6487" s="169">
        <v>1</v>
      </c>
      <c r="K6487" s="154" cm="1">
        <f t="array" ref="K6487">ROUND(
IF(C6487="Beer",
SUM(LOOKUP(2,1/(SRP!$B$8:$B$10&lt;=E6487)/(SRP!$C$8:$C$10&gt;=E6487),SRP!$D$8:$D$10)*(G6487/100)*(E6487/1000)),
IF(C6487="Spirits",
SUM(LOOKUP(2,1/(SRP!$B$2:$B$7&lt;=E6487)/(SRP!$C$2:$C$7&gt;=E6487),SRP!$D$2:$D$7)*(G6487/100)*(E6487/1000)),
IF(AND(C6487="Wine",D6487="Fortified Wines"),
SUM(LOOKUP(2,1/(SRP!$B$26:$B$29&lt;=E6487)/(SRP!$C$26:$C$29&gt;=E6487),SRP!$D$26:$D$29)*(G6487/100)*(E6487/1000)),
IF(C6487="Wine",
SUM(LOOKUP(2,1/(SRP!$B$21:$B$25&lt;=E6487)/(SRP!$C$21:$C$25&gt;=E6487),SRP!$D$21:$D$25)*(G6487/100)*(E6487/1000)),
IF(AND(C6487="Ready to Drink",D6487="RTD-One Pour Cocktail&gt;7%&lt;=14.5"),
SUM(LOOKUP(2,1/(SRP!$B$16:$B$20&lt;=E6487)/(SRP!$C$16:$C$20&gt;=E6487),SRP!$D$16:$D$20)*(G6487/100)*(E6487/1000)),
IF(C6487="Ready to Drink",
SUM(LOOKUP(2,1/(SRP!$B$11:$B$15&lt;=E6487)/(SRP!$C$11:$C$15&gt;=E6487),SRP!$D$11:$D$15)*(G6487/100)*(E6487/1000)),
0)))))),2)</f>
        <v>23.42</v>
      </c>
      <c r="L6487" s="173" t="str">
        <f t="shared" si="101"/>
        <v>Spirits750</v>
      </c>
      <c r="M6487" s="154">
        <f>VLOOKUP(L6487,'Slope %'!C:D,2,0)</f>
        <v>7.0000000000000007E-2</v>
      </c>
    </row>
    <row r="6488" spans="1:13" x14ac:dyDescent="0.25">
      <c r="A6488" s="169">
        <v>66777</v>
      </c>
      <c r="B6488" s="170" t="s">
        <v>4770</v>
      </c>
      <c r="C6488" s="170" t="s">
        <v>24</v>
      </c>
      <c r="D6488" s="170" t="s">
        <v>34</v>
      </c>
      <c r="E6488" s="170">
        <v>750</v>
      </c>
      <c r="F6488" s="170">
        <v>12</v>
      </c>
      <c r="G6488" s="171">
        <v>12.5</v>
      </c>
      <c r="H6488" s="170" t="s">
        <v>4771</v>
      </c>
      <c r="I6488" s="171">
        <v>26</v>
      </c>
      <c r="J6488" s="169">
        <v>1</v>
      </c>
      <c r="K6488" s="154" cm="1">
        <f t="array" ref="K6488">ROUND(
IF(C6488="Beer",
SUM(LOOKUP(2,1/(SRP!$B$8:$B$10&lt;=E6488)/(SRP!$C$8:$C$10&gt;=E6488),SRP!$D$8:$D$10)*(G6488/100)*(E6488/1000)),
IF(C6488="Spirits",
SUM(LOOKUP(2,1/(SRP!$B$2:$B$7&lt;=E6488)/(SRP!$C$2:$C$7&gt;=E6488),SRP!$D$2:$D$7)*(G6488/100)*(E6488/1000)),
IF(AND(C6488="Wine",D6488="Fortified Wines"),
SUM(LOOKUP(2,1/(SRP!$B$26:$B$29&lt;=E6488)/(SRP!$C$26:$C$29&gt;=E6488),SRP!$D$26:$D$29)*(G6488/100)*(E6488/1000)),
IF(C6488="Wine",
SUM(LOOKUP(2,1/(SRP!$B$21:$B$25&lt;=E6488)/(SRP!$C$21:$C$25&gt;=E6488),SRP!$D$21:$D$25)*(G6488/100)*(E6488/1000)),
IF(AND(C6488="Ready to Drink",D6488="RTD-One Pour Cocktail&gt;7%&lt;=14.5"),
SUM(LOOKUP(2,1/(SRP!$B$16:$B$20&lt;=E6488)/(SRP!$C$16:$C$20&gt;=E6488),SRP!$D$16:$D$20)*(G6488/100)*(E6488/1000)),
IF(C6488="Ready to Drink",
SUM(LOOKUP(2,1/(SRP!$B$11:$B$15&lt;=E6488)/(SRP!$C$11:$C$15&gt;=E6488),SRP!$D$11:$D$15)*(G6488/100)*(E6488/1000)),
0)))))),2)</f>
        <v>7.32</v>
      </c>
      <c r="L6488" s="173" t="str">
        <f t="shared" si="101"/>
        <v>Wine750</v>
      </c>
      <c r="M6488" s="154">
        <f>VLOOKUP(L6488,'Slope %'!C:D,2,0)</f>
        <v>0.1</v>
      </c>
    </row>
    <row r="6489" spans="1:13" x14ac:dyDescent="0.25">
      <c r="A6489" s="169">
        <v>66778</v>
      </c>
      <c r="B6489" s="170" t="s">
        <v>4772</v>
      </c>
      <c r="C6489" s="170" t="s">
        <v>24</v>
      </c>
      <c r="D6489" s="170" t="s">
        <v>34</v>
      </c>
      <c r="E6489" s="170">
        <v>750</v>
      </c>
      <c r="F6489" s="170">
        <v>12</v>
      </c>
      <c r="G6489" s="171">
        <v>10.5</v>
      </c>
      <c r="H6489" s="170" t="s">
        <v>4771</v>
      </c>
      <c r="I6489" s="171">
        <v>19.95</v>
      </c>
      <c r="J6489" s="169">
        <v>1</v>
      </c>
      <c r="K6489" s="154" cm="1">
        <f t="array" ref="K6489">ROUND(
IF(C6489="Beer",
SUM(LOOKUP(2,1/(SRP!$B$8:$B$10&lt;=E6489)/(SRP!$C$8:$C$10&gt;=E6489),SRP!$D$8:$D$10)*(G6489/100)*(E6489/1000)),
IF(C6489="Spirits",
SUM(LOOKUP(2,1/(SRP!$B$2:$B$7&lt;=E6489)/(SRP!$C$2:$C$7&gt;=E6489),SRP!$D$2:$D$7)*(G6489/100)*(E6489/1000)),
IF(AND(C6489="Wine",D6489="Fortified Wines"),
SUM(LOOKUP(2,1/(SRP!$B$26:$B$29&lt;=E6489)/(SRP!$C$26:$C$29&gt;=E6489),SRP!$D$26:$D$29)*(G6489/100)*(E6489/1000)),
IF(C6489="Wine",
SUM(LOOKUP(2,1/(SRP!$B$21:$B$25&lt;=E6489)/(SRP!$C$21:$C$25&gt;=E6489),SRP!$D$21:$D$25)*(G6489/100)*(E6489/1000)),
IF(AND(C6489="Ready to Drink",D6489="RTD-One Pour Cocktail&gt;7%&lt;=14.5"),
SUM(LOOKUP(2,1/(SRP!$B$16:$B$20&lt;=E6489)/(SRP!$C$16:$C$20&gt;=E6489),SRP!$D$16:$D$20)*(G6489/100)*(E6489/1000)),
IF(C6489="Ready to Drink",
SUM(LOOKUP(2,1/(SRP!$B$11:$B$15&lt;=E6489)/(SRP!$C$11:$C$15&gt;=E6489),SRP!$D$11:$D$15)*(G6489/100)*(E6489/1000)),
0)))))),2)</f>
        <v>6.15</v>
      </c>
      <c r="L6489" s="173" t="str">
        <f t="shared" si="101"/>
        <v>Wine750</v>
      </c>
      <c r="M6489" s="154">
        <f>VLOOKUP(L6489,'Slope %'!C:D,2,0)</f>
        <v>0.1</v>
      </c>
    </row>
    <row r="6490" spans="1:13" x14ac:dyDescent="0.25">
      <c r="A6490" s="169">
        <v>66782</v>
      </c>
      <c r="B6490" s="170" t="s">
        <v>4773</v>
      </c>
      <c r="C6490" s="170" t="s">
        <v>24</v>
      </c>
      <c r="D6490" s="170" t="s">
        <v>68</v>
      </c>
      <c r="E6490" s="170">
        <v>750</v>
      </c>
      <c r="F6490" s="170">
        <v>12</v>
      </c>
      <c r="G6490" s="171">
        <v>13.5</v>
      </c>
      <c r="H6490" s="170" t="s">
        <v>64</v>
      </c>
      <c r="I6490" s="171">
        <v>19.989999999999998</v>
      </c>
      <c r="J6490" s="169">
        <v>1</v>
      </c>
      <c r="K6490" s="154" cm="1">
        <f t="array" ref="K6490">ROUND(
IF(C6490="Beer",
SUM(LOOKUP(2,1/(SRP!$B$8:$B$10&lt;=E6490)/(SRP!$C$8:$C$10&gt;=E6490),SRP!$D$8:$D$10)*(G6490/100)*(E6490/1000)),
IF(C6490="Spirits",
SUM(LOOKUP(2,1/(SRP!$B$2:$B$7&lt;=E6490)/(SRP!$C$2:$C$7&gt;=E6490),SRP!$D$2:$D$7)*(G6490/100)*(E6490/1000)),
IF(AND(C6490="Wine",D6490="Fortified Wines"),
SUM(LOOKUP(2,1/(SRP!$B$26:$B$29&lt;=E6490)/(SRP!$C$26:$C$29&gt;=E6490),SRP!$D$26:$D$29)*(G6490/100)*(E6490/1000)),
IF(C6490="Wine",
SUM(LOOKUP(2,1/(SRP!$B$21:$B$25&lt;=E6490)/(SRP!$C$21:$C$25&gt;=E6490),SRP!$D$21:$D$25)*(G6490/100)*(E6490/1000)),
IF(AND(C6490="Ready to Drink",D6490="RTD-One Pour Cocktail&gt;7%&lt;=14.5"),
SUM(LOOKUP(2,1/(SRP!$B$16:$B$20&lt;=E6490)/(SRP!$C$16:$C$20&gt;=E6490),SRP!$D$16:$D$20)*(G6490/100)*(E6490/1000)),
IF(C6490="Ready to Drink",
SUM(LOOKUP(2,1/(SRP!$B$11:$B$15&lt;=E6490)/(SRP!$C$11:$C$15&gt;=E6490),SRP!$D$11:$D$15)*(G6490/100)*(E6490/1000)),
0)))))),2)</f>
        <v>7.9</v>
      </c>
      <c r="L6490" s="173" t="str">
        <f t="shared" si="101"/>
        <v>Wine750</v>
      </c>
      <c r="M6490" s="154">
        <f>VLOOKUP(L6490,'Slope %'!C:D,2,0)</f>
        <v>0.1</v>
      </c>
    </row>
    <row r="6491" spans="1:13" x14ac:dyDescent="0.25">
      <c r="A6491" s="169">
        <v>66787</v>
      </c>
      <c r="B6491" s="170" t="s">
        <v>1560</v>
      </c>
      <c r="C6491" s="170" t="s">
        <v>15</v>
      </c>
      <c r="D6491" s="170" t="s">
        <v>19</v>
      </c>
      <c r="E6491" s="170">
        <v>375</v>
      </c>
      <c r="F6491" s="170">
        <v>24</v>
      </c>
      <c r="G6491" s="171">
        <v>40</v>
      </c>
      <c r="H6491" s="170" t="s">
        <v>1561</v>
      </c>
      <c r="I6491" s="171">
        <v>13.99</v>
      </c>
      <c r="J6491" s="169">
        <v>1</v>
      </c>
      <c r="K6491" s="154" cm="1">
        <f t="array" ref="K6491">ROUND(
IF(C6491="Beer",
SUM(LOOKUP(2,1/(SRP!$B$8:$B$10&lt;=E6491)/(SRP!$C$8:$C$10&gt;=E6491),SRP!$D$8:$D$10)*(G6491/100)*(E6491/1000)),
IF(C6491="Spirits",
SUM(LOOKUP(2,1/(SRP!$B$2:$B$7&lt;=E6491)/(SRP!$C$2:$C$7&gt;=E6491),SRP!$D$2:$D$7)*(G6491/100)*(E6491/1000)),
IF(AND(C6491="Wine",D6491="Fortified Wines"),
SUM(LOOKUP(2,1/(SRP!$B$26:$B$29&lt;=E6491)/(SRP!$C$26:$C$29&gt;=E6491),SRP!$D$26:$D$29)*(G6491/100)*(E6491/1000)),
IF(C6491="Wine",
SUM(LOOKUP(2,1/(SRP!$B$21:$B$25&lt;=E6491)/(SRP!$C$21:$C$25&gt;=E6491),SRP!$D$21:$D$25)*(G6491/100)*(E6491/1000)),
IF(AND(C6491="Ready to Drink",D6491="RTD-One Pour Cocktail&gt;7%&lt;=14.5"),
SUM(LOOKUP(2,1/(SRP!$B$16:$B$20&lt;=E6491)/(SRP!$C$16:$C$20&gt;=E6491),SRP!$D$16:$D$20)*(G6491/100)*(E6491/1000)),
IF(C6491="Ready to Drink",
SUM(LOOKUP(2,1/(SRP!$B$11:$B$15&lt;=E6491)/(SRP!$C$11:$C$15&gt;=E6491),SRP!$D$11:$D$15)*(G6491/100)*(E6491/1000)),
0)))))),2)</f>
        <v>13.3</v>
      </c>
      <c r="L6491" s="173" t="str">
        <f t="shared" si="101"/>
        <v>Spirits375</v>
      </c>
      <c r="M6491" s="154">
        <f>VLOOKUP(L6491,'Slope %'!C:D,2,0)</f>
        <v>0.1</v>
      </c>
    </row>
    <row r="6492" spans="1:13" x14ac:dyDescent="0.25">
      <c r="A6492" s="169">
        <v>66789</v>
      </c>
      <c r="B6492" s="170" t="s">
        <v>4774</v>
      </c>
      <c r="C6492" s="170" t="s">
        <v>15</v>
      </c>
      <c r="D6492" s="170" t="s">
        <v>16</v>
      </c>
      <c r="E6492" s="170">
        <v>750</v>
      </c>
      <c r="F6492" s="170">
        <v>12</v>
      </c>
      <c r="G6492" s="171">
        <v>45</v>
      </c>
      <c r="H6492" s="170" t="s">
        <v>1563</v>
      </c>
      <c r="I6492" s="171">
        <v>89.95</v>
      </c>
      <c r="J6492" s="169">
        <v>1</v>
      </c>
      <c r="K6492" s="154" cm="1">
        <f t="array" ref="K6492">ROUND(
IF(C6492="Beer",
SUM(LOOKUP(2,1/(SRP!$B$8:$B$10&lt;=E6492)/(SRP!$C$8:$C$10&gt;=E6492),SRP!$D$8:$D$10)*(G6492/100)*(E6492/1000)),
IF(C6492="Spirits",
SUM(LOOKUP(2,1/(SRP!$B$2:$B$7&lt;=E6492)/(SRP!$C$2:$C$7&gt;=E6492),SRP!$D$2:$D$7)*(G6492/100)*(E6492/1000)),
IF(AND(C6492="Wine",D6492="Fortified Wines"),
SUM(LOOKUP(2,1/(SRP!$B$26:$B$29&lt;=E6492)/(SRP!$C$26:$C$29&gt;=E6492),SRP!$D$26:$D$29)*(G6492/100)*(E6492/1000)),
IF(C6492="Wine",
SUM(LOOKUP(2,1/(SRP!$B$21:$B$25&lt;=E6492)/(SRP!$C$21:$C$25&gt;=E6492),SRP!$D$21:$D$25)*(G6492/100)*(E6492/1000)),
IF(AND(C6492="Ready to Drink",D6492="RTD-One Pour Cocktail&gt;7%&lt;=14.5"),
SUM(LOOKUP(2,1/(SRP!$B$16:$B$20&lt;=E6492)/(SRP!$C$16:$C$20&gt;=E6492),SRP!$D$16:$D$20)*(G6492/100)*(E6492/1000)),
IF(C6492="Ready to Drink",
SUM(LOOKUP(2,1/(SRP!$B$11:$B$15&lt;=E6492)/(SRP!$C$11:$C$15&gt;=E6492),SRP!$D$11:$D$15)*(G6492/100)*(E6492/1000)),
0)))))),2)</f>
        <v>26.35</v>
      </c>
      <c r="L6492" s="173" t="str">
        <f t="shared" si="101"/>
        <v>Spirits750</v>
      </c>
      <c r="M6492" s="154">
        <f>VLOOKUP(L6492,'Slope %'!C:D,2,0)</f>
        <v>7.0000000000000007E-2</v>
      </c>
    </row>
    <row r="6493" spans="1:13" x14ac:dyDescent="0.25">
      <c r="A6493" s="169">
        <v>66790</v>
      </c>
      <c r="B6493" s="170" t="s">
        <v>4775</v>
      </c>
      <c r="C6493" s="170" t="s">
        <v>24</v>
      </c>
      <c r="D6493" s="170" t="s">
        <v>194</v>
      </c>
      <c r="E6493" s="170">
        <v>750</v>
      </c>
      <c r="F6493" s="170">
        <v>12</v>
      </c>
      <c r="G6493" s="171">
        <v>12.5</v>
      </c>
      <c r="H6493" s="170" t="s">
        <v>73</v>
      </c>
      <c r="I6493" s="171">
        <v>19.989999999999998</v>
      </c>
      <c r="J6493" s="169">
        <v>1</v>
      </c>
      <c r="K6493" s="154" cm="1">
        <f t="array" ref="K6493">ROUND(
IF(C6493="Beer",
SUM(LOOKUP(2,1/(SRP!$B$8:$B$10&lt;=E6493)/(SRP!$C$8:$C$10&gt;=E6493),SRP!$D$8:$D$10)*(G6493/100)*(E6493/1000)),
IF(C6493="Spirits",
SUM(LOOKUP(2,1/(SRP!$B$2:$B$7&lt;=E6493)/(SRP!$C$2:$C$7&gt;=E6493),SRP!$D$2:$D$7)*(G6493/100)*(E6493/1000)),
IF(AND(C6493="Wine",D6493="Fortified Wines"),
SUM(LOOKUP(2,1/(SRP!$B$26:$B$29&lt;=E6493)/(SRP!$C$26:$C$29&gt;=E6493),SRP!$D$26:$D$29)*(G6493/100)*(E6493/1000)),
IF(C6493="Wine",
SUM(LOOKUP(2,1/(SRP!$B$21:$B$25&lt;=E6493)/(SRP!$C$21:$C$25&gt;=E6493),SRP!$D$21:$D$25)*(G6493/100)*(E6493/1000)),
IF(AND(C6493="Ready to Drink",D6493="RTD-One Pour Cocktail&gt;7%&lt;=14.5"),
SUM(LOOKUP(2,1/(SRP!$B$16:$B$20&lt;=E6493)/(SRP!$C$16:$C$20&gt;=E6493),SRP!$D$16:$D$20)*(G6493/100)*(E6493/1000)),
IF(C6493="Ready to Drink",
SUM(LOOKUP(2,1/(SRP!$B$11:$B$15&lt;=E6493)/(SRP!$C$11:$C$15&gt;=E6493),SRP!$D$11:$D$15)*(G6493/100)*(E6493/1000)),
0)))))),2)</f>
        <v>7.32</v>
      </c>
      <c r="L6493" s="173" t="str">
        <f t="shared" si="101"/>
        <v>Wine750</v>
      </c>
      <c r="M6493" s="154">
        <f>VLOOKUP(L6493,'Slope %'!C:D,2,0)</f>
        <v>0.1</v>
      </c>
    </row>
    <row r="6494" spans="1:13" x14ac:dyDescent="0.25">
      <c r="A6494" s="169">
        <v>66792</v>
      </c>
      <c r="B6494" s="170" t="s">
        <v>4776</v>
      </c>
      <c r="C6494" s="170" t="s">
        <v>15</v>
      </c>
      <c r="D6494" s="170" t="s">
        <v>78</v>
      </c>
      <c r="E6494" s="170">
        <v>750</v>
      </c>
      <c r="F6494" s="170">
        <v>6</v>
      </c>
      <c r="G6494" s="171">
        <v>50.5</v>
      </c>
      <c r="H6494" s="170" t="s">
        <v>4777</v>
      </c>
      <c r="I6494" s="171">
        <v>99</v>
      </c>
      <c r="J6494" s="169">
        <v>1</v>
      </c>
      <c r="K6494" s="154" cm="1">
        <f t="array" ref="K6494">ROUND(
IF(C6494="Beer",
SUM(LOOKUP(2,1/(SRP!$B$8:$B$10&lt;=E6494)/(SRP!$C$8:$C$10&gt;=E6494),SRP!$D$8:$D$10)*(G6494/100)*(E6494/1000)),
IF(C6494="Spirits",
SUM(LOOKUP(2,1/(SRP!$B$2:$B$7&lt;=E6494)/(SRP!$C$2:$C$7&gt;=E6494),SRP!$D$2:$D$7)*(G6494/100)*(E6494/1000)),
IF(AND(C6494="Wine",D6494="Fortified Wines"),
SUM(LOOKUP(2,1/(SRP!$B$26:$B$29&lt;=E6494)/(SRP!$C$26:$C$29&gt;=E6494),SRP!$D$26:$D$29)*(G6494/100)*(E6494/1000)),
IF(C6494="Wine",
SUM(LOOKUP(2,1/(SRP!$B$21:$B$25&lt;=E6494)/(SRP!$C$21:$C$25&gt;=E6494),SRP!$D$21:$D$25)*(G6494/100)*(E6494/1000)),
IF(AND(C6494="Ready to Drink",D6494="RTD-One Pour Cocktail&gt;7%&lt;=14.5"),
SUM(LOOKUP(2,1/(SRP!$B$16:$B$20&lt;=E6494)/(SRP!$C$16:$C$20&gt;=E6494),SRP!$D$16:$D$20)*(G6494/100)*(E6494/1000)),
IF(C6494="Ready to Drink",
SUM(LOOKUP(2,1/(SRP!$B$11:$B$15&lt;=E6494)/(SRP!$C$11:$C$15&gt;=E6494),SRP!$D$11:$D$15)*(G6494/100)*(E6494/1000)),
0)))))),2)</f>
        <v>29.57</v>
      </c>
      <c r="L6494" s="173" t="str">
        <f t="shared" si="101"/>
        <v>Spirits750</v>
      </c>
      <c r="M6494" s="154">
        <f>VLOOKUP(L6494,'Slope %'!C:D,2,0)</f>
        <v>7.0000000000000007E-2</v>
      </c>
    </row>
    <row r="6495" spans="1:13" x14ac:dyDescent="0.25">
      <c r="A6495" s="169">
        <v>66803</v>
      </c>
      <c r="B6495" s="170" t="s">
        <v>4778</v>
      </c>
      <c r="C6495" s="170" t="s">
        <v>11</v>
      </c>
      <c r="D6495" s="170" t="s">
        <v>12</v>
      </c>
      <c r="E6495" s="170">
        <v>500</v>
      </c>
      <c r="F6495" s="170">
        <v>24</v>
      </c>
      <c r="G6495" s="171">
        <v>4</v>
      </c>
      <c r="H6495" s="170" t="s">
        <v>222</v>
      </c>
      <c r="I6495" s="171">
        <v>3.49</v>
      </c>
      <c r="J6495" s="169">
        <v>1</v>
      </c>
      <c r="K6495" s="154" cm="1">
        <f t="array" ref="K6495">ROUND(
IF(C6495="Beer",
SUM(LOOKUP(2,1/(SRP!$B$8:$B$10&lt;=E6495)/(SRP!$C$8:$C$10&gt;=E6495),SRP!$D$8:$D$10)*(G6495/100)*(E6495/1000)),
IF(C6495="Spirits",
SUM(LOOKUP(2,1/(SRP!$B$2:$B$7&lt;=E6495)/(SRP!$C$2:$C$7&gt;=E6495),SRP!$D$2:$D$7)*(G6495/100)*(E6495/1000)),
IF(AND(C6495="Wine",D6495="Fortified Wines"),
SUM(LOOKUP(2,1/(SRP!$B$26:$B$29&lt;=E6495)/(SRP!$C$26:$C$29&gt;=E6495),SRP!$D$26:$D$29)*(G6495/100)*(E6495/1000)),
IF(C6495="Wine",
SUM(LOOKUP(2,1/(SRP!$B$21:$B$25&lt;=E6495)/(SRP!$C$21:$C$25&gt;=E6495),SRP!$D$21:$D$25)*(G6495/100)*(E6495/1000)),
IF(AND(C6495="Ready to Drink",D6495="RTD-One Pour Cocktail&gt;7%&lt;=14.5"),
SUM(LOOKUP(2,1/(SRP!$B$16:$B$20&lt;=E6495)/(SRP!$C$16:$C$20&gt;=E6495),SRP!$D$16:$D$20)*(G6495/100)*(E6495/1000)),
IF(C6495="Ready to Drink",
SUM(LOOKUP(2,1/(SRP!$B$11:$B$15&lt;=E6495)/(SRP!$C$11:$C$15&gt;=E6495),SRP!$D$11:$D$15)*(G6495/100)*(E6495/1000)),
0)))))),2)</f>
        <v>1.56</v>
      </c>
      <c r="L6495" s="173" t="str">
        <f t="shared" si="101"/>
        <v>Beer500</v>
      </c>
      <c r="M6495" s="154">
        <f>VLOOKUP(L6495,'Slope %'!C:D,2,0)</f>
        <v>0.12</v>
      </c>
    </row>
    <row r="6496" spans="1:13" x14ac:dyDescent="0.25">
      <c r="A6496" s="169">
        <v>66804</v>
      </c>
      <c r="B6496" s="170" t="s">
        <v>4779</v>
      </c>
      <c r="C6496" s="170" t="s">
        <v>263</v>
      </c>
      <c r="D6496" s="170" t="s">
        <v>909</v>
      </c>
      <c r="E6496" s="170">
        <v>30000</v>
      </c>
      <c r="F6496" s="170">
        <v>1</v>
      </c>
      <c r="G6496" s="171">
        <v>5</v>
      </c>
      <c r="H6496" s="170" t="s">
        <v>2607</v>
      </c>
      <c r="I6496" s="171">
        <v>339</v>
      </c>
      <c r="J6496" s="169">
        <v>1</v>
      </c>
      <c r="K6496" s="154" cm="1">
        <f t="array" ref="K6496">ROUND(
IF(C6496="Beer",
SUM(LOOKUP(2,1/(SRP!$B$8:$B$10&lt;=E6496)/(SRP!$C$8:$C$10&gt;=E6496),SRP!$D$8:$D$10)*(G6496/100)*(E6496/1000)),
IF(C6496="Spirits",
SUM(LOOKUP(2,1/(SRP!$B$2:$B$7&lt;=E6496)/(SRP!$C$2:$C$7&gt;=E6496),SRP!$D$2:$D$7)*(G6496/100)*(E6496/1000)),
IF(AND(C6496="Wine",D6496="Fortified Wines"),
SUM(LOOKUP(2,1/(SRP!$B$26:$B$29&lt;=E6496)/(SRP!$C$26:$C$29&gt;=E6496),SRP!$D$26:$D$29)*(G6496/100)*(E6496/1000)),
IF(C6496="Wine",
SUM(LOOKUP(2,1/(SRP!$B$21:$B$25&lt;=E6496)/(SRP!$C$21:$C$25&gt;=E6496),SRP!$D$21:$D$25)*(G6496/100)*(E6496/1000)),
IF(AND(C6496="Ready to Drink",D6496="RTD-One Pour Cocktail&gt;7%&lt;=14.5"),
SUM(LOOKUP(2,1/(SRP!$B$16:$B$20&lt;=E6496)/(SRP!$C$16:$C$20&gt;=E6496),SRP!$D$16:$D$20)*(G6496/100)*(E6496/1000)),
IF(C6496="Ready to Drink",
SUM(LOOKUP(2,1/(SRP!$B$11:$B$15&lt;=E6496)/(SRP!$C$11:$C$15&gt;=E6496),SRP!$D$11:$D$15)*(G6496/100)*(E6496/1000)),
0)))))),2)</f>
        <v>117.11</v>
      </c>
      <c r="L6496" s="173" t="str">
        <f t="shared" si="101"/>
        <v>Ready to Drink30000</v>
      </c>
      <c r="M6496" s="154" t="e">
        <f>VLOOKUP(L6496,'Slope %'!C:D,2,0)</f>
        <v>#N/A</v>
      </c>
    </row>
    <row r="6497" spans="1:13" x14ac:dyDescent="0.25">
      <c r="A6497" s="169">
        <v>66804</v>
      </c>
      <c r="B6497" s="170" t="s">
        <v>4779</v>
      </c>
      <c r="C6497" s="170" t="s">
        <v>263</v>
      </c>
      <c r="D6497" s="170" t="s">
        <v>909</v>
      </c>
      <c r="E6497" s="170">
        <v>30000</v>
      </c>
      <c r="F6497" s="170">
        <v>1</v>
      </c>
      <c r="G6497" s="171">
        <v>5</v>
      </c>
      <c r="H6497" s="170" t="s">
        <v>2607</v>
      </c>
      <c r="I6497" s="171">
        <v>339</v>
      </c>
      <c r="J6497" s="169">
        <v>1</v>
      </c>
      <c r="K6497" s="154" cm="1">
        <f t="array" ref="K6497">ROUND(
IF(C6497="Beer",
SUM(LOOKUP(2,1/(SRP!$B$8:$B$10&lt;=E6497)/(SRP!$C$8:$C$10&gt;=E6497),SRP!$D$8:$D$10)*(G6497/100)*(E6497/1000)),
IF(C6497="Spirits",
SUM(LOOKUP(2,1/(SRP!$B$2:$B$7&lt;=E6497)/(SRP!$C$2:$C$7&gt;=E6497),SRP!$D$2:$D$7)*(G6497/100)*(E6497/1000)),
IF(AND(C6497="Wine",D6497="Fortified Wines"),
SUM(LOOKUP(2,1/(SRP!$B$26:$B$29&lt;=E6497)/(SRP!$C$26:$C$29&gt;=E6497),SRP!$D$26:$D$29)*(G6497/100)*(E6497/1000)),
IF(C6497="Wine",
SUM(LOOKUP(2,1/(SRP!$B$21:$B$25&lt;=E6497)/(SRP!$C$21:$C$25&gt;=E6497),SRP!$D$21:$D$25)*(G6497/100)*(E6497/1000)),
IF(AND(C6497="Ready to Drink",D6497="RTD-One Pour Cocktail&gt;7%&lt;=14.5"),
SUM(LOOKUP(2,1/(SRP!$B$16:$B$20&lt;=E6497)/(SRP!$C$16:$C$20&gt;=E6497),SRP!$D$16:$D$20)*(G6497/100)*(E6497/1000)),
IF(C6497="Ready to Drink",
SUM(LOOKUP(2,1/(SRP!$B$11:$B$15&lt;=E6497)/(SRP!$C$11:$C$15&gt;=E6497),SRP!$D$11:$D$15)*(G6497/100)*(E6497/1000)),
0)))))),2)</f>
        <v>117.11</v>
      </c>
      <c r="L6497" s="173" t="str">
        <f t="shared" si="101"/>
        <v>Ready to Drink30000</v>
      </c>
      <c r="M6497" s="154" t="e">
        <f>VLOOKUP(L6497,'Slope %'!C:D,2,0)</f>
        <v>#N/A</v>
      </c>
    </row>
    <row r="6498" spans="1:13" x14ac:dyDescent="0.25">
      <c r="A6498" s="169">
        <v>66807</v>
      </c>
      <c r="B6498" s="170" t="s">
        <v>4780</v>
      </c>
      <c r="C6498" s="170" t="s">
        <v>263</v>
      </c>
      <c r="D6498" s="170" t="s">
        <v>909</v>
      </c>
      <c r="E6498" s="170">
        <v>19500</v>
      </c>
      <c r="F6498" s="170">
        <v>1</v>
      </c>
      <c r="G6498" s="171">
        <v>5</v>
      </c>
      <c r="H6498" s="170" t="s">
        <v>2607</v>
      </c>
      <c r="I6498" s="171">
        <v>219</v>
      </c>
      <c r="J6498" s="169">
        <v>1</v>
      </c>
      <c r="K6498" s="154" cm="1">
        <f t="array" ref="K6498">ROUND(
IF(C6498="Beer",
SUM(LOOKUP(2,1/(SRP!$B$8:$B$10&lt;=E6498)/(SRP!$C$8:$C$10&gt;=E6498),SRP!$D$8:$D$10)*(G6498/100)*(E6498/1000)),
IF(C6498="Spirits",
SUM(LOOKUP(2,1/(SRP!$B$2:$B$7&lt;=E6498)/(SRP!$C$2:$C$7&gt;=E6498),SRP!$D$2:$D$7)*(G6498/100)*(E6498/1000)),
IF(AND(C6498="Wine",D6498="Fortified Wines"),
SUM(LOOKUP(2,1/(SRP!$B$26:$B$29&lt;=E6498)/(SRP!$C$26:$C$29&gt;=E6498),SRP!$D$26:$D$29)*(G6498/100)*(E6498/1000)),
IF(C6498="Wine",
SUM(LOOKUP(2,1/(SRP!$B$21:$B$25&lt;=E6498)/(SRP!$C$21:$C$25&gt;=E6498),SRP!$D$21:$D$25)*(G6498/100)*(E6498/1000)),
IF(AND(C6498="Ready to Drink",D6498="RTD-One Pour Cocktail&gt;7%&lt;=14.5"),
SUM(LOOKUP(2,1/(SRP!$B$16:$B$20&lt;=E6498)/(SRP!$C$16:$C$20&gt;=E6498),SRP!$D$16:$D$20)*(G6498/100)*(E6498/1000)),
IF(C6498="Ready to Drink",
SUM(LOOKUP(2,1/(SRP!$B$11:$B$15&lt;=E6498)/(SRP!$C$11:$C$15&gt;=E6498),SRP!$D$11:$D$15)*(G6498/100)*(E6498/1000)),
0)))))),2)</f>
        <v>76.12</v>
      </c>
      <c r="L6498" s="173" t="str">
        <f t="shared" si="101"/>
        <v>Ready to Drink19500</v>
      </c>
      <c r="M6498" s="154" t="e">
        <f>VLOOKUP(L6498,'Slope %'!C:D,2,0)</f>
        <v>#N/A</v>
      </c>
    </row>
    <row r="6499" spans="1:13" x14ac:dyDescent="0.25">
      <c r="A6499" s="169">
        <v>66807</v>
      </c>
      <c r="B6499" s="170" t="s">
        <v>4780</v>
      </c>
      <c r="C6499" s="170" t="s">
        <v>263</v>
      </c>
      <c r="D6499" s="170" t="s">
        <v>909</v>
      </c>
      <c r="E6499" s="170">
        <v>19500</v>
      </c>
      <c r="F6499" s="170">
        <v>1</v>
      </c>
      <c r="G6499" s="171">
        <v>5</v>
      </c>
      <c r="H6499" s="170" t="s">
        <v>2607</v>
      </c>
      <c r="I6499" s="171">
        <v>219</v>
      </c>
      <c r="J6499" s="169">
        <v>1</v>
      </c>
      <c r="K6499" s="154" cm="1">
        <f t="array" ref="K6499">ROUND(
IF(C6499="Beer",
SUM(LOOKUP(2,1/(SRP!$B$8:$B$10&lt;=E6499)/(SRP!$C$8:$C$10&gt;=E6499),SRP!$D$8:$D$10)*(G6499/100)*(E6499/1000)),
IF(C6499="Spirits",
SUM(LOOKUP(2,1/(SRP!$B$2:$B$7&lt;=E6499)/(SRP!$C$2:$C$7&gt;=E6499),SRP!$D$2:$D$7)*(G6499/100)*(E6499/1000)),
IF(AND(C6499="Wine",D6499="Fortified Wines"),
SUM(LOOKUP(2,1/(SRP!$B$26:$B$29&lt;=E6499)/(SRP!$C$26:$C$29&gt;=E6499),SRP!$D$26:$D$29)*(G6499/100)*(E6499/1000)),
IF(C6499="Wine",
SUM(LOOKUP(2,1/(SRP!$B$21:$B$25&lt;=E6499)/(SRP!$C$21:$C$25&gt;=E6499),SRP!$D$21:$D$25)*(G6499/100)*(E6499/1000)),
IF(AND(C6499="Ready to Drink",D6499="RTD-One Pour Cocktail&gt;7%&lt;=14.5"),
SUM(LOOKUP(2,1/(SRP!$B$16:$B$20&lt;=E6499)/(SRP!$C$16:$C$20&gt;=E6499),SRP!$D$16:$D$20)*(G6499/100)*(E6499/1000)),
IF(C6499="Ready to Drink",
SUM(LOOKUP(2,1/(SRP!$B$11:$B$15&lt;=E6499)/(SRP!$C$11:$C$15&gt;=E6499),SRP!$D$11:$D$15)*(G6499/100)*(E6499/1000)),
0)))))),2)</f>
        <v>76.12</v>
      </c>
      <c r="L6499" s="173" t="str">
        <f t="shared" si="101"/>
        <v>Ready to Drink19500</v>
      </c>
      <c r="M6499" s="154" t="e">
        <f>VLOOKUP(L6499,'Slope %'!C:D,2,0)</f>
        <v>#N/A</v>
      </c>
    </row>
    <row r="6500" spans="1:13" x14ac:dyDescent="0.25">
      <c r="A6500" s="169">
        <v>66810</v>
      </c>
      <c r="B6500" s="170" t="s">
        <v>573</v>
      </c>
      <c r="C6500" s="170" t="s">
        <v>15</v>
      </c>
      <c r="D6500" s="170" t="s">
        <v>626</v>
      </c>
      <c r="E6500" s="170">
        <v>200</v>
      </c>
      <c r="F6500" s="170">
        <v>48</v>
      </c>
      <c r="G6500" s="171">
        <v>40</v>
      </c>
      <c r="H6500" s="170" t="s">
        <v>446</v>
      </c>
      <c r="I6500" s="171">
        <v>12.49</v>
      </c>
      <c r="J6500" s="169">
        <v>1</v>
      </c>
      <c r="K6500" s="154" cm="1">
        <f t="array" ref="K6500">ROUND(
IF(C6500="Beer",
SUM(LOOKUP(2,1/(SRP!$B$8:$B$10&lt;=E6500)/(SRP!$C$8:$C$10&gt;=E6500),SRP!$D$8:$D$10)*(G6500/100)*(E6500/1000)),
IF(C6500="Spirits",
SUM(LOOKUP(2,1/(SRP!$B$2:$B$7&lt;=E6500)/(SRP!$C$2:$C$7&gt;=E6500),SRP!$D$2:$D$7)*(G6500/100)*(E6500/1000)),
IF(AND(C6500="Wine",D6500="Fortified Wines"),
SUM(LOOKUP(2,1/(SRP!$B$26:$B$29&lt;=E6500)/(SRP!$C$26:$C$29&gt;=E6500),SRP!$D$26:$D$29)*(G6500/100)*(E6500/1000)),
IF(C6500="Wine",
SUM(LOOKUP(2,1/(SRP!$B$21:$B$25&lt;=E6500)/(SRP!$C$21:$C$25&gt;=E6500),SRP!$D$21:$D$25)*(G6500/100)*(E6500/1000)),
IF(AND(C6500="Ready to Drink",D6500="RTD-One Pour Cocktail&gt;7%&lt;=14.5"),
SUM(LOOKUP(2,1/(SRP!$B$16:$B$20&lt;=E6500)/(SRP!$C$16:$C$20&gt;=E6500),SRP!$D$16:$D$20)*(G6500/100)*(E6500/1000)),
IF(C6500="Ready to Drink",
SUM(LOOKUP(2,1/(SRP!$B$11:$B$15&lt;=E6500)/(SRP!$C$11:$C$15&gt;=E6500),SRP!$D$11:$D$15)*(G6500/100)*(E6500/1000)),
0)))))),2)</f>
        <v>8.51</v>
      </c>
      <c r="L6500" s="173" t="str">
        <f t="shared" si="101"/>
        <v>Spirits200</v>
      </c>
      <c r="M6500" s="154">
        <f>VLOOKUP(L6500,'Slope %'!C:D,2,0)</f>
        <v>0.1</v>
      </c>
    </row>
    <row r="6501" spans="1:13" x14ac:dyDescent="0.25">
      <c r="A6501" s="169">
        <v>66811</v>
      </c>
      <c r="B6501" s="170" t="s">
        <v>4781</v>
      </c>
      <c r="C6501" s="170" t="s">
        <v>15</v>
      </c>
      <c r="D6501" s="170" t="s">
        <v>78</v>
      </c>
      <c r="E6501" s="170">
        <v>750</v>
      </c>
      <c r="F6501" s="170">
        <v>6</v>
      </c>
      <c r="G6501" s="171">
        <v>50</v>
      </c>
      <c r="H6501" s="170" t="s">
        <v>774</v>
      </c>
      <c r="I6501" s="171">
        <v>79.989999999999995</v>
      </c>
      <c r="J6501" s="169">
        <v>1</v>
      </c>
      <c r="K6501" s="154" cm="1">
        <f t="array" ref="K6501">ROUND(
IF(C6501="Beer",
SUM(LOOKUP(2,1/(SRP!$B$8:$B$10&lt;=E6501)/(SRP!$C$8:$C$10&gt;=E6501),SRP!$D$8:$D$10)*(G6501/100)*(E6501/1000)),
IF(C6501="Spirits",
SUM(LOOKUP(2,1/(SRP!$B$2:$B$7&lt;=E6501)/(SRP!$C$2:$C$7&gt;=E6501),SRP!$D$2:$D$7)*(G6501/100)*(E6501/1000)),
IF(AND(C6501="Wine",D6501="Fortified Wines"),
SUM(LOOKUP(2,1/(SRP!$B$26:$B$29&lt;=E6501)/(SRP!$C$26:$C$29&gt;=E6501),SRP!$D$26:$D$29)*(G6501/100)*(E6501/1000)),
IF(C6501="Wine",
SUM(LOOKUP(2,1/(SRP!$B$21:$B$25&lt;=E6501)/(SRP!$C$21:$C$25&gt;=E6501),SRP!$D$21:$D$25)*(G6501/100)*(E6501/1000)),
IF(AND(C6501="Ready to Drink",D6501="RTD-One Pour Cocktail&gt;7%&lt;=14.5"),
SUM(LOOKUP(2,1/(SRP!$B$16:$B$20&lt;=E6501)/(SRP!$C$16:$C$20&gt;=E6501),SRP!$D$16:$D$20)*(G6501/100)*(E6501/1000)),
IF(C6501="Ready to Drink",
SUM(LOOKUP(2,1/(SRP!$B$11:$B$15&lt;=E6501)/(SRP!$C$11:$C$15&gt;=E6501),SRP!$D$11:$D$15)*(G6501/100)*(E6501/1000)),
0)))))),2)</f>
        <v>29.28</v>
      </c>
      <c r="L6501" s="173" t="str">
        <f t="shared" si="101"/>
        <v>Spirits750</v>
      </c>
      <c r="M6501" s="154">
        <f>VLOOKUP(L6501,'Slope %'!C:D,2,0)</f>
        <v>7.0000000000000007E-2</v>
      </c>
    </row>
    <row r="6502" spans="1:13" x14ac:dyDescent="0.25">
      <c r="A6502" s="169">
        <v>66813</v>
      </c>
      <c r="B6502" s="170" t="s">
        <v>4782</v>
      </c>
      <c r="C6502" s="170" t="s">
        <v>263</v>
      </c>
      <c r="D6502" s="170" t="s">
        <v>909</v>
      </c>
      <c r="E6502" s="170">
        <v>30000</v>
      </c>
      <c r="F6502" s="170">
        <v>1</v>
      </c>
      <c r="G6502" s="171">
        <v>5</v>
      </c>
      <c r="H6502" s="170" t="s">
        <v>2607</v>
      </c>
      <c r="I6502" s="171">
        <v>269</v>
      </c>
      <c r="J6502" s="169">
        <v>1</v>
      </c>
      <c r="K6502" s="154" cm="1">
        <f t="array" ref="K6502">ROUND(
IF(C6502="Beer",
SUM(LOOKUP(2,1/(SRP!$B$8:$B$10&lt;=E6502)/(SRP!$C$8:$C$10&gt;=E6502),SRP!$D$8:$D$10)*(G6502/100)*(E6502/1000)),
IF(C6502="Spirits",
SUM(LOOKUP(2,1/(SRP!$B$2:$B$7&lt;=E6502)/(SRP!$C$2:$C$7&gt;=E6502),SRP!$D$2:$D$7)*(G6502/100)*(E6502/1000)),
IF(AND(C6502="Wine",D6502="Fortified Wines"),
SUM(LOOKUP(2,1/(SRP!$B$26:$B$29&lt;=E6502)/(SRP!$C$26:$C$29&gt;=E6502),SRP!$D$26:$D$29)*(G6502/100)*(E6502/1000)),
IF(C6502="Wine",
SUM(LOOKUP(2,1/(SRP!$B$21:$B$25&lt;=E6502)/(SRP!$C$21:$C$25&gt;=E6502),SRP!$D$21:$D$25)*(G6502/100)*(E6502/1000)),
IF(AND(C6502="Ready to Drink",D6502="RTD-One Pour Cocktail&gt;7%&lt;=14.5"),
SUM(LOOKUP(2,1/(SRP!$B$16:$B$20&lt;=E6502)/(SRP!$C$16:$C$20&gt;=E6502),SRP!$D$16:$D$20)*(G6502/100)*(E6502/1000)),
IF(C6502="Ready to Drink",
SUM(LOOKUP(2,1/(SRP!$B$11:$B$15&lt;=E6502)/(SRP!$C$11:$C$15&gt;=E6502),SRP!$D$11:$D$15)*(G6502/100)*(E6502/1000)),
0)))))),2)</f>
        <v>117.11</v>
      </c>
      <c r="L6502" s="173" t="str">
        <f t="shared" si="101"/>
        <v>Ready to Drink30000</v>
      </c>
      <c r="M6502" s="154" t="e">
        <f>VLOOKUP(L6502,'Slope %'!C:D,2,0)</f>
        <v>#N/A</v>
      </c>
    </row>
    <row r="6503" spans="1:13" x14ac:dyDescent="0.25">
      <c r="A6503" s="169">
        <v>66813</v>
      </c>
      <c r="B6503" s="170" t="s">
        <v>4782</v>
      </c>
      <c r="C6503" s="170" t="s">
        <v>263</v>
      </c>
      <c r="D6503" s="170" t="s">
        <v>909</v>
      </c>
      <c r="E6503" s="170">
        <v>30000</v>
      </c>
      <c r="F6503" s="170">
        <v>1</v>
      </c>
      <c r="G6503" s="171">
        <v>5</v>
      </c>
      <c r="H6503" s="170" t="s">
        <v>2607</v>
      </c>
      <c r="I6503" s="171">
        <v>269</v>
      </c>
      <c r="J6503" s="169">
        <v>1</v>
      </c>
      <c r="K6503" s="154" cm="1">
        <f t="array" ref="K6503">ROUND(
IF(C6503="Beer",
SUM(LOOKUP(2,1/(SRP!$B$8:$B$10&lt;=E6503)/(SRP!$C$8:$C$10&gt;=E6503),SRP!$D$8:$D$10)*(G6503/100)*(E6503/1000)),
IF(C6503="Spirits",
SUM(LOOKUP(2,1/(SRP!$B$2:$B$7&lt;=E6503)/(SRP!$C$2:$C$7&gt;=E6503),SRP!$D$2:$D$7)*(G6503/100)*(E6503/1000)),
IF(AND(C6503="Wine",D6503="Fortified Wines"),
SUM(LOOKUP(2,1/(SRP!$B$26:$B$29&lt;=E6503)/(SRP!$C$26:$C$29&gt;=E6503),SRP!$D$26:$D$29)*(G6503/100)*(E6503/1000)),
IF(C6503="Wine",
SUM(LOOKUP(2,1/(SRP!$B$21:$B$25&lt;=E6503)/(SRP!$C$21:$C$25&gt;=E6503),SRP!$D$21:$D$25)*(G6503/100)*(E6503/1000)),
IF(AND(C6503="Ready to Drink",D6503="RTD-One Pour Cocktail&gt;7%&lt;=14.5"),
SUM(LOOKUP(2,1/(SRP!$B$16:$B$20&lt;=E6503)/(SRP!$C$16:$C$20&gt;=E6503),SRP!$D$16:$D$20)*(G6503/100)*(E6503/1000)),
IF(C6503="Ready to Drink",
SUM(LOOKUP(2,1/(SRP!$B$11:$B$15&lt;=E6503)/(SRP!$C$11:$C$15&gt;=E6503),SRP!$D$11:$D$15)*(G6503/100)*(E6503/1000)),
0)))))),2)</f>
        <v>117.11</v>
      </c>
      <c r="L6503" s="173" t="str">
        <f t="shared" si="101"/>
        <v>Ready to Drink30000</v>
      </c>
      <c r="M6503" s="154" t="e">
        <f>VLOOKUP(L6503,'Slope %'!C:D,2,0)</f>
        <v>#N/A</v>
      </c>
    </row>
    <row r="6504" spans="1:13" x14ac:dyDescent="0.25">
      <c r="A6504" s="169">
        <v>66815</v>
      </c>
      <c r="B6504" s="170" t="s">
        <v>4783</v>
      </c>
      <c r="C6504" s="170" t="s">
        <v>263</v>
      </c>
      <c r="D6504" s="170" t="s">
        <v>909</v>
      </c>
      <c r="E6504" s="170">
        <v>19500</v>
      </c>
      <c r="F6504" s="170">
        <v>1</v>
      </c>
      <c r="G6504" s="171">
        <v>5</v>
      </c>
      <c r="H6504" s="170" t="s">
        <v>2607</v>
      </c>
      <c r="I6504" s="171">
        <v>179</v>
      </c>
      <c r="J6504" s="169">
        <v>1</v>
      </c>
      <c r="K6504" s="154" cm="1">
        <f t="array" ref="K6504">ROUND(
IF(C6504="Beer",
SUM(LOOKUP(2,1/(SRP!$B$8:$B$10&lt;=E6504)/(SRP!$C$8:$C$10&gt;=E6504),SRP!$D$8:$D$10)*(G6504/100)*(E6504/1000)),
IF(C6504="Spirits",
SUM(LOOKUP(2,1/(SRP!$B$2:$B$7&lt;=E6504)/(SRP!$C$2:$C$7&gt;=E6504),SRP!$D$2:$D$7)*(G6504/100)*(E6504/1000)),
IF(AND(C6504="Wine",D6504="Fortified Wines"),
SUM(LOOKUP(2,1/(SRP!$B$26:$B$29&lt;=E6504)/(SRP!$C$26:$C$29&gt;=E6504),SRP!$D$26:$D$29)*(G6504/100)*(E6504/1000)),
IF(C6504="Wine",
SUM(LOOKUP(2,1/(SRP!$B$21:$B$25&lt;=E6504)/(SRP!$C$21:$C$25&gt;=E6504),SRP!$D$21:$D$25)*(G6504/100)*(E6504/1000)),
IF(AND(C6504="Ready to Drink",D6504="RTD-One Pour Cocktail&gt;7%&lt;=14.5"),
SUM(LOOKUP(2,1/(SRP!$B$16:$B$20&lt;=E6504)/(SRP!$C$16:$C$20&gt;=E6504),SRP!$D$16:$D$20)*(G6504/100)*(E6504/1000)),
IF(C6504="Ready to Drink",
SUM(LOOKUP(2,1/(SRP!$B$11:$B$15&lt;=E6504)/(SRP!$C$11:$C$15&gt;=E6504),SRP!$D$11:$D$15)*(G6504/100)*(E6504/1000)),
0)))))),2)</f>
        <v>76.12</v>
      </c>
      <c r="L6504" s="173" t="str">
        <f t="shared" si="101"/>
        <v>Ready to Drink19500</v>
      </c>
      <c r="M6504" s="154" t="e">
        <f>VLOOKUP(L6504,'Slope %'!C:D,2,0)</f>
        <v>#N/A</v>
      </c>
    </row>
    <row r="6505" spans="1:13" x14ac:dyDescent="0.25">
      <c r="A6505" s="169">
        <v>66815</v>
      </c>
      <c r="B6505" s="170" t="s">
        <v>4783</v>
      </c>
      <c r="C6505" s="170" t="s">
        <v>263</v>
      </c>
      <c r="D6505" s="170" t="s">
        <v>909</v>
      </c>
      <c r="E6505" s="170">
        <v>19500</v>
      </c>
      <c r="F6505" s="170">
        <v>1</v>
      </c>
      <c r="G6505" s="171">
        <v>5</v>
      </c>
      <c r="H6505" s="170" t="s">
        <v>2607</v>
      </c>
      <c r="I6505" s="171">
        <v>179</v>
      </c>
      <c r="J6505" s="169">
        <v>1</v>
      </c>
      <c r="K6505" s="154" cm="1">
        <f t="array" ref="K6505">ROUND(
IF(C6505="Beer",
SUM(LOOKUP(2,1/(SRP!$B$8:$B$10&lt;=E6505)/(SRP!$C$8:$C$10&gt;=E6505),SRP!$D$8:$D$10)*(G6505/100)*(E6505/1000)),
IF(C6505="Spirits",
SUM(LOOKUP(2,1/(SRP!$B$2:$B$7&lt;=E6505)/(SRP!$C$2:$C$7&gt;=E6505),SRP!$D$2:$D$7)*(G6505/100)*(E6505/1000)),
IF(AND(C6505="Wine",D6505="Fortified Wines"),
SUM(LOOKUP(2,1/(SRP!$B$26:$B$29&lt;=E6505)/(SRP!$C$26:$C$29&gt;=E6505),SRP!$D$26:$D$29)*(G6505/100)*(E6505/1000)),
IF(C6505="Wine",
SUM(LOOKUP(2,1/(SRP!$B$21:$B$25&lt;=E6505)/(SRP!$C$21:$C$25&gt;=E6505),SRP!$D$21:$D$25)*(G6505/100)*(E6505/1000)),
IF(AND(C6505="Ready to Drink",D6505="RTD-One Pour Cocktail&gt;7%&lt;=14.5"),
SUM(LOOKUP(2,1/(SRP!$B$16:$B$20&lt;=E6505)/(SRP!$C$16:$C$20&gt;=E6505),SRP!$D$16:$D$20)*(G6505/100)*(E6505/1000)),
IF(C6505="Ready to Drink",
SUM(LOOKUP(2,1/(SRP!$B$11:$B$15&lt;=E6505)/(SRP!$C$11:$C$15&gt;=E6505),SRP!$D$11:$D$15)*(G6505/100)*(E6505/1000)),
0)))))),2)</f>
        <v>76.12</v>
      </c>
      <c r="L6505" s="173" t="str">
        <f t="shared" si="101"/>
        <v>Ready to Drink19500</v>
      </c>
      <c r="M6505" s="154" t="e">
        <f>VLOOKUP(L6505,'Slope %'!C:D,2,0)</f>
        <v>#N/A</v>
      </c>
    </row>
    <row r="6506" spans="1:13" x14ac:dyDescent="0.25">
      <c r="A6506" s="169">
        <v>66826</v>
      </c>
      <c r="B6506" s="170" t="s">
        <v>4784</v>
      </c>
      <c r="C6506" s="170" t="s">
        <v>15</v>
      </c>
      <c r="D6506" s="170" t="s">
        <v>225</v>
      </c>
      <c r="E6506" s="170">
        <v>50</v>
      </c>
      <c r="F6506" s="170">
        <v>60</v>
      </c>
      <c r="G6506" s="171">
        <v>40</v>
      </c>
      <c r="H6506" s="170" t="s">
        <v>222</v>
      </c>
      <c r="I6506" s="171">
        <v>7.99</v>
      </c>
      <c r="J6506" s="169">
        <v>1</v>
      </c>
      <c r="K6506" s="154" cm="1">
        <f t="array" ref="K6506">ROUND(
IF(C6506="Beer",
SUM(LOOKUP(2,1/(SRP!$B$8:$B$10&lt;=E6506)/(SRP!$C$8:$C$10&gt;=E6506),SRP!$D$8:$D$10)*(G6506/100)*(E6506/1000)),
IF(C6506="Spirits",
SUM(LOOKUP(2,1/(SRP!$B$2:$B$7&lt;=E6506)/(SRP!$C$2:$C$7&gt;=E6506),SRP!$D$2:$D$7)*(G6506/100)*(E6506/1000)),
IF(AND(C6506="Wine",D6506="Fortified Wines"),
SUM(LOOKUP(2,1/(SRP!$B$26:$B$29&lt;=E6506)/(SRP!$C$26:$C$29&gt;=E6506),SRP!$D$26:$D$29)*(G6506/100)*(E6506/1000)),
IF(C6506="Wine",
SUM(LOOKUP(2,1/(SRP!$B$21:$B$25&lt;=E6506)/(SRP!$C$21:$C$25&gt;=E6506),SRP!$D$21:$D$25)*(G6506/100)*(E6506/1000)),
IF(AND(C6506="Ready to Drink",D6506="RTD-One Pour Cocktail&gt;7%&lt;=14.5"),
SUM(LOOKUP(2,1/(SRP!$B$16:$B$20&lt;=E6506)/(SRP!$C$16:$C$20&gt;=E6506),SRP!$D$16:$D$20)*(G6506/100)*(E6506/1000)),
IF(C6506="Ready to Drink",
SUM(LOOKUP(2,1/(SRP!$B$11:$B$15&lt;=E6506)/(SRP!$C$11:$C$15&gt;=E6506),SRP!$D$11:$D$15)*(G6506/100)*(E6506/1000)),
0)))))),2)</f>
        <v>2.69</v>
      </c>
      <c r="L6506" s="173" t="str">
        <f t="shared" si="101"/>
        <v>Spirits50</v>
      </c>
      <c r="M6506" s="154">
        <f>VLOOKUP(L6506,'Slope %'!C:D,2,0)</f>
        <v>0.1</v>
      </c>
    </row>
    <row r="6507" spans="1:13" x14ac:dyDescent="0.25">
      <c r="A6507" s="169">
        <v>66830</v>
      </c>
      <c r="B6507" s="170" t="s">
        <v>4785</v>
      </c>
      <c r="C6507" s="170" t="s">
        <v>37</v>
      </c>
      <c r="D6507" s="170" t="s">
        <v>4786</v>
      </c>
      <c r="E6507" s="170">
        <v>800</v>
      </c>
      <c r="F6507" s="170">
        <v>6</v>
      </c>
      <c r="H6507" s="170" t="s">
        <v>4787</v>
      </c>
      <c r="I6507" s="171">
        <v>7.99</v>
      </c>
      <c r="J6507" s="169">
        <v>4</v>
      </c>
      <c r="K6507" s="154" cm="1">
        <f t="array" ref="K6507">ROUND(
IF(C6507="Beer",
SUM(LOOKUP(2,1/(SRP!$B$8:$B$10&lt;=E6507)/(SRP!$C$8:$C$10&gt;=E6507),SRP!$D$8:$D$10)*(G6507/100)*(E6507/1000)),
IF(C6507="Spirits",
SUM(LOOKUP(2,1/(SRP!$B$2:$B$7&lt;=E6507)/(SRP!$C$2:$C$7&gt;=E6507),SRP!$D$2:$D$7)*(G6507/100)*(E6507/1000)),
IF(AND(C6507="Wine",D6507="Fortified Wines"),
SUM(LOOKUP(2,1/(SRP!$B$26:$B$29&lt;=E6507)/(SRP!$C$26:$C$29&gt;=E6507),SRP!$D$26:$D$29)*(G6507/100)*(E6507/1000)),
IF(C6507="Wine",
SUM(LOOKUP(2,1/(SRP!$B$21:$B$25&lt;=E6507)/(SRP!$C$21:$C$25&gt;=E6507),SRP!$D$21:$D$25)*(G6507/100)*(E6507/1000)),
IF(AND(C6507="Ready to Drink",D6507="RTD-One Pour Cocktail&gt;7%&lt;=14.5"),
SUM(LOOKUP(2,1/(SRP!$B$16:$B$20&lt;=E6507)/(SRP!$C$16:$C$20&gt;=E6507),SRP!$D$16:$D$20)*(G6507/100)*(E6507/1000)),
IF(C6507="Ready to Drink",
SUM(LOOKUP(2,1/(SRP!$B$11:$B$15&lt;=E6507)/(SRP!$C$11:$C$15&gt;=E6507),SRP!$D$11:$D$15)*(G6507/100)*(E6507/1000)),
0)))))),2)</f>
        <v>0</v>
      </c>
      <c r="L6507" s="173" t="str">
        <f t="shared" si="101"/>
        <v>Non Liquor Merchandise800</v>
      </c>
      <c r="M6507" s="154" t="e">
        <f>VLOOKUP(L6507,'Slope %'!C:D,2,0)</f>
        <v>#N/A</v>
      </c>
    </row>
    <row r="6508" spans="1:13" x14ac:dyDescent="0.25">
      <c r="A6508" s="169">
        <v>66831</v>
      </c>
      <c r="B6508" s="170" t="s">
        <v>1603</v>
      </c>
      <c r="C6508" s="170" t="s">
        <v>15</v>
      </c>
      <c r="D6508" s="170" t="s">
        <v>336</v>
      </c>
      <c r="E6508" s="170">
        <v>1750</v>
      </c>
      <c r="F6508" s="170">
        <v>6</v>
      </c>
      <c r="G6508" s="171">
        <v>16</v>
      </c>
      <c r="H6508" s="170" t="s">
        <v>43</v>
      </c>
      <c r="I6508" s="171">
        <v>67.989999999999995</v>
      </c>
      <c r="J6508" s="169">
        <v>1</v>
      </c>
      <c r="K6508" s="154" cm="1">
        <f t="array" ref="K6508">ROUND(
IF(C6508="Beer",
SUM(LOOKUP(2,1/(SRP!$B$8:$B$10&lt;=E6508)/(SRP!$C$8:$C$10&gt;=E6508),SRP!$D$8:$D$10)*(G6508/100)*(E6508/1000)),
IF(C6508="Spirits",
SUM(LOOKUP(2,1/(SRP!$B$2:$B$7&lt;=E6508)/(SRP!$C$2:$C$7&gt;=E6508),SRP!$D$2:$D$7)*(G6508/100)*(E6508/1000)),
IF(AND(C6508="Wine",D6508="Fortified Wines"),
SUM(LOOKUP(2,1/(SRP!$B$26:$B$29&lt;=E6508)/(SRP!$C$26:$C$29&gt;=E6508),SRP!$D$26:$D$29)*(G6508/100)*(E6508/1000)),
IF(C6508="Wine",
SUM(LOOKUP(2,1/(SRP!$B$21:$B$25&lt;=E6508)/(SRP!$C$21:$C$25&gt;=E6508),SRP!$D$21:$D$25)*(G6508/100)*(E6508/1000)),
IF(AND(C6508="Ready to Drink",D6508="RTD-One Pour Cocktail&gt;7%&lt;=14.5"),
SUM(LOOKUP(2,1/(SRP!$B$16:$B$20&lt;=E6508)/(SRP!$C$16:$C$20&gt;=E6508),SRP!$D$16:$D$20)*(G6508/100)*(E6508/1000)),
IF(C6508="Ready to Drink",
SUM(LOOKUP(2,1/(SRP!$B$11:$B$15&lt;=E6508)/(SRP!$C$11:$C$15&gt;=E6508),SRP!$D$11:$D$15)*(G6508/100)*(E6508/1000)),
0)))))),2)</f>
        <v>21.86</v>
      </c>
      <c r="L6508" s="173" t="str">
        <f t="shared" si="101"/>
        <v>Spirits1750</v>
      </c>
      <c r="M6508" s="154">
        <f>VLOOKUP(L6508,'Slope %'!C:D,2,0)</f>
        <v>0.03</v>
      </c>
    </row>
    <row r="6509" spans="1:13" x14ac:dyDescent="0.25">
      <c r="A6509" s="169">
        <v>66833</v>
      </c>
      <c r="B6509" s="170" t="s">
        <v>4788</v>
      </c>
      <c r="C6509" s="170" t="s">
        <v>15</v>
      </c>
      <c r="D6509" s="170" t="s">
        <v>756</v>
      </c>
      <c r="E6509" s="170">
        <v>750</v>
      </c>
      <c r="F6509" s="170">
        <v>12</v>
      </c>
      <c r="G6509" s="171">
        <v>35</v>
      </c>
      <c r="H6509" s="170" t="s">
        <v>43</v>
      </c>
      <c r="I6509" s="171">
        <v>45.99</v>
      </c>
      <c r="J6509" s="169">
        <v>1</v>
      </c>
      <c r="K6509" s="154" cm="1">
        <f t="array" ref="K6509">ROUND(
IF(C6509="Beer",
SUM(LOOKUP(2,1/(SRP!$B$8:$B$10&lt;=E6509)/(SRP!$C$8:$C$10&gt;=E6509),SRP!$D$8:$D$10)*(G6509/100)*(E6509/1000)),
IF(C6509="Spirits",
SUM(LOOKUP(2,1/(SRP!$B$2:$B$7&lt;=E6509)/(SRP!$C$2:$C$7&gt;=E6509),SRP!$D$2:$D$7)*(G6509/100)*(E6509/1000)),
IF(AND(C6509="Wine",D6509="Fortified Wines"),
SUM(LOOKUP(2,1/(SRP!$B$26:$B$29&lt;=E6509)/(SRP!$C$26:$C$29&gt;=E6509),SRP!$D$26:$D$29)*(G6509/100)*(E6509/1000)),
IF(C6509="Wine",
SUM(LOOKUP(2,1/(SRP!$B$21:$B$25&lt;=E6509)/(SRP!$C$21:$C$25&gt;=E6509),SRP!$D$21:$D$25)*(G6509/100)*(E6509/1000)),
IF(AND(C6509="Ready to Drink",D6509="RTD-One Pour Cocktail&gt;7%&lt;=14.5"),
SUM(LOOKUP(2,1/(SRP!$B$16:$B$20&lt;=E6509)/(SRP!$C$16:$C$20&gt;=E6509),SRP!$D$16:$D$20)*(G6509/100)*(E6509/1000)),
IF(C6509="Ready to Drink",
SUM(LOOKUP(2,1/(SRP!$B$11:$B$15&lt;=E6509)/(SRP!$C$11:$C$15&gt;=E6509),SRP!$D$11:$D$15)*(G6509/100)*(E6509/1000)),
0)))))),2)</f>
        <v>20.49</v>
      </c>
      <c r="L6509" s="173" t="str">
        <f t="shared" si="101"/>
        <v>Spirits750</v>
      </c>
      <c r="M6509" s="154">
        <f>VLOOKUP(L6509,'Slope %'!C:D,2,0)</f>
        <v>7.0000000000000007E-2</v>
      </c>
    </row>
    <row r="6510" spans="1:13" x14ac:dyDescent="0.25">
      <c r="A6510" s="169">
        <v>66834</v>
      </c>
      <c r="B6510" s="170" t="s">
        <v>4789</v>
      </c>
      <c r="C6510" s="170" t="s">
        <v>11</v>
      </c>
      <c r="D6510" s="170" t="s">
        <v>211</v>
      </c>
      <c r="E6510" s="170">
        <v>473</v>
      </c>
      <c r="F6510" s="170">
        <v>24</v>
      </c>
      <c r="G6510" s="171">
        <v>3.5</v>
      </c>
      <c r="H6510" s="170" t="s">
        <v>1324</v>
      </c>
      <c r="I6510" s="171">
        <v>4</v>
      </c>
      <c r="J6510" s="169">
        <v>1</v>
      </c>
      <c r="K6510" s="154" cm="1">
        <f t="array" ref="K6510">ROUND(
IF(C6510="Beer",
SUM(LOOKUP(2,1/(SRP!$B$8:$B$10&lt;=E6510)/(SRP!$C$8:$C$10&gt;=E6510),SRP!$D$8:$D$10)*(G6510/100)*(E6510/1000)),
IF(C6510="Spirits",
SUM(LOOKUP(2,1/(SRP!$B$2:$B$7&lt;=E6510)/(SRP!$C$2:$C$7&gt;=E6510),SRP!$D$2:$D$7)*(G6510/100)*(E6510/1000)),
IF(AND(C6510="Wine",D6510="Fortified Wines"),
SUM(LOOKUP(2,1/(SRP!$B$26:$B$29&lt;=E6510)/(SRP!$C$26:$C$29&gt;=E6510),SRP!$D$26:$D$29)*(G6510/100)*(E6510/1000)),
IF(C6510="Wine",
SUM(LOOKUP(2,1/(SRP!$B$21:$B$25&lt;=E6510)/(SRP!$C$21:$C$25&gt;=E6510),SRP!$D$21:$D$25)*(G6510/100)*(E6510/1000)),
IF(AND(C6510="Ready to Drink",D6510="RTD-One Pour Cocktail&gt;7%&lt;=14.5"),
SUM(LOOKUP(2,1/(SRP!$B$16:$B$20&lt;=E6510)/(SRP!$C$16:$C$20&gt;=E6510),SRP!$D$16:$D$20)*(G6510/100)*(E6510/1000)),
IF(C6510="Ready to Drink",
SUM(LOOKUP(2,1/(SRP!$B$11:$B$15&lt;=E6510)/(SRP!$C$11:$C$15&gt;=E6510),SRP!$D$11:$D$15)*(G6510/100)*(E6510/1000)),
0)))))),2)</f>
        <v>1.29</v>
      </c>
      <c r="L6510" s="173" t="str">
        <f t="shared" si="101"/>
        <v>Beer473</v>
      </c>
      <c r="M6510" s="154">
        <f>VLOOKUP(L6510,'Slope %'!C:D,2,0)</f>
        <v>0.12</v>
      </c>
    </row>
    <row r="6511" spans="1:13" x14ac:dyDescent="0.25">
      <c r="A6511" s="169">
        <v>66834</v>
      </c>
      <c r="B6511" s="170" t="s">
        <v>4789</v>
      </c>
      <c r="C6511" s="170" t="s">
        <v>11</v>
      </c>
      <c r="D6511" s="170" t="s">
        <v>211</v>
      </c>
      <c r="E6511" s="170">
        <v>473</v>
      </c>
      <c r="F6511" s="170">
        <v>24</v>
      </c>
      <c r="G6511" s="171">
        <v>3.5</v>
      </c>
      <c r="H6511" s="170" t="s">
        <v>1324</v>
      </c>
      <c r="I6511" s="171">
        <v>4</v>
      </c>
      <c r="J6511" s="169">
        <v>1</v>
      </c>
      <c r="K6511" s="154" cm="1">
        <f t="array" ref="K6511">ROUND(
IF(C6511="Beer",
SUM(LOOKUP(2,1/(SRP!$B$8:$B$10&lt;=E6511)/(SRP!$C$8:$C$10&gt;=E6511),SRP!$D$8:$D$10)*(G6511/100)*(E6511/1000)),
IF(C6511="Spirits",
SUM(LOOKUP(2,1/(SRP!$B$2:$B$7&lt;=E6511)/(SRP!$C$2:$C$7&gt;=E6511),SRP!$D$2:$D$7)*(G6511/100)*(E6511/1000)),
IF(AND(C6511="Wine",D6511="Fortified Wines"),
SUM(LOOKUP(2,1/(SRP!$B$26:$B$29&lt;=E6511)/(SRP!$C$26:$C$29&gt;=E6511),SRP!$D$26:$D$29)*(G6511/100)*(E6511/1000)),
IF(C6511="Wine",
SUM(LOOKUP(2,1/(SRP!$B$21:$B$25&lt;=E6511)/(SRP!$C$21:$C$25&gt;=E6511),SRP!$D$21:$D$25)*(G6511/100)*(E6511/1000)),
IF(AND(C6511="Ready to Drink",D6511="RTD-One Pour Cocktail&gt;7%&lt;=14.5"),
SUM(LOOKUP(2,1/(SRP!$B$16:$B$20&lt;=E6511)/(SRP!$C$16:$C$20&gt;=E6511),SRP!$D$16:$D$20)*(G6511/100)*(E6511/1000)),
IF(C6511="Ready to Drink",
SUM(LOOKUP(2,1/(SRP!$B$11:$B$15&lt;=E6511)/(SRP!$C$11:$C$15&gt;=E6511),SRP!$D$11:$D$15)*(G6511/100)*(E6511/1000)),
0)))))),2)</f>
        <v>1.29</v>
      </c>
      <c r="L6511" s="173" t="str">
        <f t="shared" si="101"/>
        <v>Beer473</v>
      </c>
      <c r="M6511" s="154">
        <f>VLOOKUP(L6511,'Slope %'!C:D,2,0)</f>
        <v>0.12</v>
      </c>
    </row>
    <row r="6512" spans="1:13" x14ac:dyDescent="0.25">
      <c r="A6512" s="169">
        <v>66835</v>
      </c>
      <c r="B6512" s="170" t="s">
        <v>4790</v>
      </c>
      <c r="C6512" s="170" t="s">
        <v>11</v>
      </c>
      <c r="D6512" s="170" t="s">
        <v>474</v>
      </c>
      <c r="E6512" s="170">
        <v>473</v>
      </c>
      <c r="F6512" s="170">
        <v>24</v>
      </c>
      <c r="G6512" s="171">
        <v>4.75</v>
      </c>
      <c r="H6512" s="170" t="s">
        <v>1662</v>
      </c>
      <c r="I6512" s="171">
        <v>4.29</v>
      </c>
      <c r="J6512" s="169">
        <v>1</v>
      </c>
      <c r="K6512" s="154" cm="1">
        <f t="array" ref="K6512">ROUND(
IF(C6512="Beer",
SUM(LOOKUP(2,1/(SRP!$B$8:$B$10&lt;=E6512)/(SRP!$C$8:$C$10&gt;=E6512),SRP!$D$8:$D$10)*(G6512/100)*(E6512/1000)),
IF(C6512="Spirits",
SUM(LOOKUP(2,1/(SRP!$B$2:$B$7&lt;=E6512)/(SRP!$C$2:$C$7&gt;=E6512),SRP!$D$2:$D$7)*(G6512/100)*(E6512/1000)),
IF(AND(C6512="Wine",D6512="Fortified Wines"),
SUM(LOOKUP(2,1/(SRP!$B$26:$B$29&lt;=E6512)/(SRP!$C$26:$C$29&gt;=E6512),SRP!$D$26:$D$29)*(G6512/100)*(E6512/1000)),
IF(C6512="Wine",
SUM(LOOKUP(2,1/(SRP!$B$21:$B$25&lt;=E6512)/(SRP!$C$21:$C$25&gt;=E6512),SRP!$D$21:$D$25)*(G6512/100)*(E6512/1000)),
IF(AND(C6512="Ready to Drink",D6512="RTD-One Pour Cocktail&gt;7%&lt;=14.5"),
SUM(LOOKUP(2,1/(SRP!$B$16:$B$20&lt;=E6512)/(SRP!$C$16:$C$20&gt;=E6512),SRP!$D$16:$D$20)*(G6512/100)*(E6512/1000)),
IF(C6512="Ready to Drink",
SUM(LOOKUP(2,1/(SRP!$B$11:$B$15&lt;=E6512)/(SRP!$C$11:$C$15&gt;=E6512),SRP!$D$11:$D$15)*(G6512/100)*(E6512/1000)),
0)))))),2)</f>
        <v>1.75</v>
      </c>
      <c r="L6512" s="173" t="str">
        <f t="shared" si="101"/>
        <v>Beer473</v>
      </c>
      <c r="M6512" s="154">
        <f>VLOOKUP(L6512,'Slope %'!C:D,2,0)</f>
        <v>0.12</v>
      </c>
    </row>
    <row r="6513" spans="1:13" x14ac:dyDescent="0.25">
      <c r="A6513" s="169">
        <v>66835</v>
      </c>
      <c r="B6513" s="170" t="s">
        <v>4790</v>
      </c>
      <c r="C6513" s="170" t="s">
        <v>11</v>
      </c>
      <c r="D6513" s="170" t="s">
        <v>474</v>
      </c>
      <c r="E6513" s="170">
        <v>473</v>
      </c>
      <c r="F6513" s="170">
        <v>24</v>
      </c>
      <c r="G6513" s="171">
        <v>4.75</v>
      </c>
      <c r="H6513" s="170" t="s">
        <v>1662</v>
      </c>
      <c r="I6513" s="171">
        <v>4.29</v>
      </c>
      <c r="J6513" s="169">
        <v>1</v>
      </c>
      <c r="K6513" s="154" cm="1">
        <f t="array" ref="K6513">ROUND(
IF(C6513="Beer",
SUM(LOOKUP(2,1/(SRP!$B$8:$B$10&lt;=E6513)/(SRP!$C$8:$C$10&gt;=E6513),SRP!$D$8:$D$10)*(G6513/100)*(E6513/1000)),
IF(C6513="Spirits",
SUM(LOOKUP(2,1/(SRP!$B$2:$B$7&lt;=E6513)/(SRP!$C$2:$C$7&gt;=E6513),SRP!$D$2:$D$7)*(G6513/100)*(E6513/1000)),
IF(AND(C6513="Wine",D6513="Fortified Wines"),
SUM(LOOKUP(2,1/(SRP!$B$26:$B$29&lt;=E6513)/(SRP!$C$26:$C$29&gt;=E6513),SRP!$D$26:$D$29)*(G6513/100)*(E6513/1000)),
IF(C6513="Wine",
SUM(LOOKUP(2,1/(SRP!$B$21:$B$25&lt;=E6513)/(SRP!$C$21:$C$25&gt;=E6513),SRP!$D$21:$D$25)*(G6513/100)*(E6513/1000)),
IF(AND(C6513="Ready to Drink",D6513="RTD-One Pour Cocktail&gt;7%&lt;=14.5"),
SUM(LOOKUP(2,1/(SRP!$B$16:$B$20&lt;=E6513)/(SRP!$C$16:$C$20&gt;=E6513),SRP!$D$16:$D$20)*(G6513/100)*(E6513/1000)),
IF(C6513="Ready to Drink",
SUM(LOOKUP(2,1/(SRP!$B$11:$B$15&lt;=E6513)/(SRP!$C$11:$C$15&gt;=E6513),SRP!$D$11:$D$15)*(G6513/100)*(E6513/1000)),
0)))))),2)</f>
        <v>1.75</v>
      </c>
      <c r="L6513" s="173" t="str">
        <f t="shared" si="101"/>
        <v>Beer473</v>
      </c>
      <c r="M6513" s="154">
        <f>VLOOKUP(L6513,'Slope %'!C:D,2,0)</f>
        <v>0.12</v>
      </c>
    </row>
    <row r="6514" spans="1:13" x14ac:dyDescent="0.25">
      <c r="A6514" s="169">
        <v>66839</v>
      </c>
      <c r="B6514" s="170" t="s">
        <v>4791</v>
      </c>
      <c r="C6514" s="170" t="s">
        <v>37</v>
      </c>
      <c r="D6514" s="170" t="s">
        <v>4786</v>
      </c>
      <c r="E6514" s="170">
        <v>800</v>
      </c>
      <c r="F6514" s="170">
        <v>6</v>
      </c>
      <c r="H6514" s="170" t="s">
        <v>4787</v>
      </c>
      <c r="I6514" s="171">
        <v>7.99</v>
      </c>
      <c r="J6514" s="169">
        <v>4</v>
      </c>
      <c r="K6514" s="154" cm="1">
        <f t="array" ref="K6514">ROUND(
IF(C6514="Beer",
SUM(LOOKUP(2,1/(SRP!$B$8:$B$10&lt;=E6514)/(SRP!$C$8:$C$10&gt;=E6514),SRP!$D$8:$D$10)*(G6514/100)*(E6514/1000)),
IF(C6514="Spirits",
SUM(LOOKUP(2,1/(SRP!$B$2:$B$7&lt;=E6514)/(SRP!$C$2:$C$7&gt;=E6514),SRP!$D$2:$D$7)*(G6514/100)*(E6514/1000)),
IF(AND(C6514="Wine",D6514="Fortified Wines"),
SUM(LOOKUP(2,1/(SRP!$B$26:$B$29&lt;=E6514)/(SRP!$C$26:$C$29&gt;=E6514),SRP!$D$26:$D$29)*(G6514/100)*(E6514/1000)),
IF(C6514="Wine",
SUM(LOOKUP(2,1/(SRP!$B$21:$B$25&lt;=E6514)/(SRP!$C$21:$C$25&gt;=E6514),SRP!$D$21:$D$25)*(G6514/100)*(E6514/1000)),
IF(AND(C6514="Ready to Drink",D6514="RTD-One Pour Cocktail&gt;7%&lt;=14.5"),
SUM(LOOKUP(2,1/(SRP!$B$16:$B$20&lt;=E6514)/(SRP!$C$16:$C$20&gt;=E6514),SRP!$D$16:$D$20)*(G6514/100)*(E6514/1000)),
IF(C6514="Ready to Drink",
SUM(LOOKUP(2,1/(SRP!$B$11:$B$15&lt;=E6514)/(SRP!$C$11:$C$15&gt;=E6514),SRP!$D$11:$D$15)*(G6514/100)*(E6514/1000)),
0)))))),2)</f>
        <v>0</v>
      </c>
      <c r="L6514" s="173" t="str">
        <f t="shared" si="101"/>
        <v>Non Liquor Merchandise800</v>
      </c>
      <c r="M6514" s="154" t="e">
        <f>VLOOKUP(L6514,'Slope %'!C:D,2,0)</f>
        <v>#N/A</v>
      </c>
    </row>
    <row r="6515" spans="1:13" x14ac:dyDescent="0.25">
      <c r="A6515" s="169">
        <v>66856</v>
      </c>
      <c r="B6515" s="170" t="s">
        <v>4792</v>
      </c>
      <c r="C6515" s="170" t="s">
        <v>24</v>
      </c>
      <c r="D6515" s="170" t="s">
        <v>109</v>
      </c>
      <c r="E6515" s="170">
        <v>750</v>
      </c>
      <c r="F6515" s="170">
        <v>6</v>
      </c>
      <c r="G6515" s="171">
        <v>12</v>
      </c>
      <c r="H6515" s="170" t="s">
        <v>22</v>
      </c>
      <c r="I6515" s="171">
        <v>22.99</v>
      </c>
      <c r="J6515" s="169">
        <v>1</v>
      </c>
      <c r="K6515" s="154" cm="1">
        <f t="array" ref="K6515">ROUND(
IF(C6515="Beer",
SUM(LOOKUP(2,1/(SRP!$B$8:$B$10&lt;=E6515)/(SRP!$C$8:$C$10&gt;=E6515),SRP!$D$8:$D$10)*(G6515/100)*(E6515/1000)),
IF(C6515="Spirits",
SUM(LOOKUP(2,1/(SRP!$B$2:$B$7&lt;=E6515)/(SRP!$C$2:$C$7&gt;=E6515),SRP!$D$2:$D$7)*(G6515/100)*(E6515/1000)),
IF(AND(C6515="Wine",D6515="Fortified Wines"),
SUM(LOOKUP(2,1/(SRP!$B$26:$B$29&lt;=E6515)/(SRP!$C$26:$C$29&gt;=E6515),SRP!$D$26:$D$29)*(G6515/100)*(E6515/1000)),
IF(C6515="Wine",
SUM(LOOKUP(2,1/(SRP!$B$21:$B$25&lt;=E6515)/(SRP!$C$21:$C$25&gt;=E6515),SRP!$D$21:$D$25)*(G6515/100)*(E6515/1000)),
IF(AND(C6515="Ready to Drink",D6515="RTD-One Pour Cocktail&gt;7%&lt;=14.5"),
SUM(LOOKUP(2,1/(SRP!$B$16:$B$20&lt;=E6515)/(SRP!$C$16:$C$20&gt;=E6515),SRP!$D$16:$D$20)*(G6515/100)*(E6515/1000)),
IF(C6515="Ready to Drink",
SUM(LOOKUP(2,1/(SRP!$B$11:$B$15&lt;=E6515)/(SRP!$C$11:$C$15&gt;=E6515),SRP!$D$11:$D$15)*(G6515/100)*(E6515/1000)),
0)))))),2)</f>
        <v>7.03</v>
      </c>
      <c r="L6515" s="173" t="str">
        <f t="shared" si="101"/>
        <v>Wine750</v>
      </c>
      <c r="M6515" s="154">
        <f>VLOOKUP(L6515,'Slope %'!C:D,2,0)</f>
        <v>0.1</v>
      </c>
    </row>
    <row r="6516" spans="1:13" x14ac:dyDescent="0.25">
      <c r="A6516" s="169">
        <v>66860</v>
      </c>
      <c r="B6516" s="170" t="s">
        <v>4793</v>
      </c>
      <c r="C6516" s="170" t="s">
        <v>24</v>
      </c>
      <c r="D6516" s="170" t="s">
        <v>109</v>
      </c>
      <c r="E6516" s="170">
        <v>750</v>
      </c>
      <c r="F6516" s="170">
        <v>12</v>
      </c>
      <c r="G6516" s="171">
        <v>8.5</v>
      </c>
      <c r="H6516" s="170" t="s">
        <v>110</v>
      </c>
      <c r="I6516" s="171">
        <v>21.99</v>
      </c>
      <c r="J6516" s="169">
        <v>1</v>
      </c>
      <c r="K6516" s="154" cm="1">
        <f t="array" ref="K6516">ROUND(
IF(C6516="Beer",
SUM(LOOKUP(2,1/(SRP!$B$8:$B$10&lt;=E6516)/(SRP!$C$8:$C$10&gt;=E6516),SRP!$D$8:$D$10)*(G6516/100)*(E6516/1000)),
IF(C6516="Spirits",
SUM(LOOKUP(2,1/(SRP!$B$2:$B$7&lt;=E6516)/(SRP!$C$2:$C$7&gt;=E6516),SRP!$D$2:$D$7)*(G6516/100)*(E6516/1000)),
IF(AND(C6516="Wine",D6516="Fortified Wines"),
SUM(LOOKUP(2,1/(SRP!$B$26:$B$29&lt;=E6516)/(SRP!$C$26:$C$29&gt;=E6516),SRP!$D$26:$D$29)*(G6516/100)*(E6516/1000)),
IF(C6516="Wine",
SUM(LOOKUP(2,1/(SRP!$B$21:$B$25&lt;=E6516)/(SRP!$C$21:$C$25&gt;=E6516),SRP!$D$21:$D$25)*(G6516/100)*(E6516/1000)),
IF(AND(C6516="Ready to Drink",D6516="RTD-One Pour Cocktail&gt;7%&lt;=14.5"),
SUM(LOOKUP(2,1/(SRP!$B$16:$B$20&lt;=E6516)/(SRP!$C$16:$C$20&gt;=E6516),SRP!$D$16:$D$20)*(G6516/100)*(E6516/1000)),
IF(C6516="Ready to Drink",
SUM(LOOKUP(2,1/(SRP!$B$11:$B$15&lt;=E6516)/(SRP!$C$11:$C$15&gt;=E6516),SRP!$D$11:$D$15)*(G6516/100)*(E6516/1000)),
0)))))),2)</f>
        <v>4.9800000000000004</v>
      </c>
      <c r="L6516" s="173" t="str">
        <f t="shared" si="101"/>
        <v>Wine750</v>
      </c>
      <c r="M6516" s="154">
        <f>VLOOKUP(L6516,'Slope %'!C:D,2,0)</f>
        <v>0.1</v>
      </c>
    </row>
    <row r="6517" spans="1:13" x14ac:dyDescent="0.25">
      <c r="A6517" s="169">
        <v>66868</v>
      </c>
      <c r="B6517" s="170" t="s">
        <v>4794</v>
      </c>
      <c r="C6517" s="170" t="s">
        <v>37</v>
      </c>
      <c r="D6517" s="170" t="s">
        <v>4786</v>
      </c>
      <c r="E6517" s="170">
        <v>1200</v>
      </c>
      <c r="F6517" s="170">
        <v>3</v>
      </c>
      <c r="H6517" s="170" t="s">
        <v>4787</v>
      </c>
      <c r="I6517" s="171">
        <v>10.49</v>
      </c>
      <c r="J6517" s="169">
        <v>8</v>
      </c>
      <c r="K6517" s="154" cm="1">
        <f t="array" ref="K6517">ROUND(
IF(C6517="Beer",
SUM(LOOKUP(2,1/(SRP!$B$8:$B$10&lt;=E6517)/(SRP!$C$8:$C$10&gt;=E6517),SRP!$D$8:$D$10)*(G6517/100)*(E6517/1000)),
IF(C6517="Spirits",
SUM(LOOKUP(2,1/(SRP!$B$2:$B$7&lt;=E6517)/(SRP!$C$2:$C$7&gt;=E6517),SRP!$D$2:$D$7)*(G6517/100)*(E6517/1000)),
IF(AND(C6517="Wine",D6517="Fortified Wines"),
SUM(LOOKUP(2,1/(SRP!$B$26:$B$29&lt;=E6517)/(SRP!$C$26:$C$29&gt;=E6517),SRP!$D$26:$D$29)*(G6517/100)*(E6517/1000)),
IF(C6517="Wine",
SUM(LOOKUP(2,1/(SRP!$B$21:$B$25&lt;=E6517)/(SRP!$C$21:$C$25&gt;=E6517),SRP!$D$21:$D$25)*(G6517/100)*(E6517/1000)),
IF(AND(C6517="Ready to Drink",D6517="RTD-One Pour Cocktail&gt;7%&lt;=14.5"),
SUM(LOOKUP(2,1/(SRP!$B$16:$B$20&lt;=E6517)/(SRP!$C$16:$C$20&gt;=E6517),SRP!$D$16:$D$20)*(G6517/100)*(E6517/1000)),
IF(C6517="Ready to Drink",
SUM(LOOKUP(2,1/(SRP!$B$11:$B$15&lt;=E6517)/(SRP!$C$11:$C$15&gt;=E6517),SRP!$D$11:$D$15)*(G6517/100)*(E6517/1000)),
0)))))),2)</f>
        <v>0</v>
      </c>
      <c r="L6517" s="173" t="str">
        <f t="shared" si="101"/>
        <v>Non Liquor Merchandise1200</v>
      </c>
      <c r="M6517" s="154" t="e">
        <f>VLOOKUP(L6517,'Slope %'!C:D,2,0)</f>
        <v>#N/A</v>
      </c>
    </row>
    <row r="6518" spans="1:13" x14ac:dyDescent="0.25">
      <c r="A6518" s="169">
        <v>66870</v>
      </c>
      <c r="B6518" s="170" t="s">
        <v>4795</v>
      </c>
      <c r="C6518" s="170" t="s">
        <v>37</v>
      </c>
      <c r="D6518" s="170" t="s">
        <v>4786</v>
      </c>
      <c r="E6518" s="170">
        <v>1200</v>
      </c>
      <c r="F6518" s="170">
        <v>3</v>
      </c>
      <c r="H6518" s="170" t="s">
        <v>4787</v>
      </c>
      <c r="I6518" s="171">
        <v>10.49</v>
      </c>
      <c r="J6518" s="169">
        <v>8</v>
      </c>
      <c r="K6518" s="154" cm="1">
        <f t="array" ref="K6518">ROUND(
IF(C6518="Beer",
SUM(LOOKUP(2,1/(SRP!$B$8:$B$10&lt;=E6518)/(SRP!$C$8:$C$10&gt;=E6518),SRP!$D$8:$D$10)*(G6518/100)*(E6518/1000)),
IF(C6518="Spirits",
SUM(LOOKUP(2,1/(SRP!$B$2:$B$7&lt;=E6518)/(SRP!$C$2:$C$7&gt;=E6518),SRP!$D$2:$D$7)*(G6518/100)*(E6518/1000)),
IF(AND(C6518="Wine",D6518="Fortified Wines"),
SUM(LOOKUP(2,1/(SRP!$B$26:$B$29&lt;=E6518)/(SRP!$C$26:$C$29&gt;=E6518),SRP!$D$26:$D$29)*(G6518/100)*(E6518/1000)),
IF(C6518="Wine",
SUM(LOOKUP(2,1/(SRP!$B$21:$B$25&lt;=E6518)/(SRP!$C$21:$C$25&gt;=E6518),SRP!$D$21:$D$25)*(G6518/100)*(E6518/1000)),
IF(AND(C6518="Ready to Drink",D6518="RTD-One Pour Cocktail&gt;7%&lt;=14.5"),
SUM(LOOKUP(2,1/(SRP!$B$16:$B$20&lt;=E6518)/(SRP!$C$16:$C$20&gt;=E6518),SRP!$D$16:$D$20)*(G6518/100)*(E6518/1000)),
IF(C6518="Ready to Drink",
SUM(LOOKUP(2,1/(SRP!$B$11:$B$15&lt;=E6518)/(SRP!$C$11:$C$15&gt;=E6518),SRP!$D$11:$D$15)*(G6518/100)*(E6518/1000)),
0)))))),2)</f>
        <v>0</v>
      </c>
      <c r="L6518" s="173" t="str">
        <f t="shared" si="101"/>
        <v>Non Liquor Merchandise1200</v>
      </c>
      <c r="M6518" s="154" t="e">
        <f>VLOOKUP(L6518,'Slope %'!C:D,2,0)</f>
        <v>#N/A</v>
      </c>
    </row>
    <row r="6519" spans="1:13" x14ac:dyDescent="0.25">
      <c r="A6519" s="169">
        <v>66871</v>
      </c>
      <c r="B6519" s="170" t="s">
        <v>4796</v>
      </c>
      <c r="C6519" s="170" t="s">
        <v>37</v>
      </c>
      <c r="D6519" s="170" t="s">
        <v>4786</v>
      </c>
      <c r="E6519" s="170">
        <v>1200</v>
      </c>
      <c r="F6519" s="170">
        <v>3</v>
      </c>
      <c r="H6519" s="170" t="s">
        <v>4787</v>
      </c>
      <c r="I6519" s="171">
        <v>10.49</v>
      </c>
      <c r="J6519" s="169">
        <v>8</v>
      </c>
      <c r="K6519" s="154" cm="1">
        <f t="array" ref="K6519">ROUND(
IF(C6519="Beer",
SUM(LOOKUP(2,1/(SRP!$B$8:$B$10&lt;=E6519)/(SRP!$C$8:$C$10&gt;=E6519),SRP!$D$8:$D$10)*(G6519/100)*(E6519/1000)),
IF(C6519="Spirits",
SUM(LOOKUP(2,1/(SRP!$B$2:$B$7&lt;=E6519)/(SRP!$C$2:$C$7&gt;=E6519),SRP!$D$2:$D$7)*(G6519/100)*(E6519/1000)),
IF(AND(C6519="Wine",D6519="Fortified Wines"),
SUM(LOOKUP(2,1/(SRP!$B$26:$B$29&lt;=E6519)/(SRP!$C$26:$C$29&gt;=E6519),SRP!$D$26:$D$29)*(G6519/100)*(E6519/1000)),
IF(C6519="Wine",
SUM(LOOKUP(2,1/(SRP!$B$21:$B$25&lt;=E6519)/(SRP!$C$21:$C$25&gt;=E6519),SRP!$D$21:$D$25)*(G6519/100)*(E6519/1000)),
IF(AND(C6519="Ready to Drink",D6519="RTD-One Pour Cocktail&gt;7%&lt;=14.5"),
SUM(LOOKUP(2,1/(SRP!$B$16:$B$20&lt;=E6519)/(SRP!$C$16:$C$20&gt;=E6519),SRP!$D$16:$D$20)*(G6519/100)*(E6519/1000)),
IF(C6519="Ready to Drink",
SUM(LOOKUP(2,1/(SRP!$B$11:$B$15&lt;=E6519)/(SRP!$C$11:$C$15&gt;=E6519),SRP!$D$11:$D$15)*(G6519/100)*(E6519/1000)),
0)))))),2)</f>
        <v>0</v>
      </c>
      <c r="L6519" s="173" t="str">
        <f t="shared" si="101"/>
        <v>Non Liquor Merchandise1200</v>
      </c>
      <c r="M6519" s="154" t="e">
        <f>VLOOKUP(L6519,'Slope %'!C:D,2,0)</f>
        <v>#N/A</v>
      </c>
    </row>
    <row r="6520" spans="1:13" x14ac:dyDescent="0.25">
      <c r="A6520" s="169">
        <v>66872</v>
      </c>
      <c r="B6520" s="170" t="s">
        <v>4797</v>
      </c>
      <c r="C6520" s="170" t="s">
        <v>37</v>
      </c>
      <c r="D6520" s="170" t="s">
        <v>4786</v>
      </c>
      <c r="E6520" s="170">
        <v>1200</v>
      </c>
      <c r="F6520" s="170">
        <v>3</v>
      </c>
      <c r="H6520" s="170" t="s">
        <v>4787</v>
      </c>
      <c r="I6520" s="171">
        <v>10.49</v>
      </c>
      <c r="J6520" s="169">
        <v>8</v>
      </c>
      <c r="K6520" s="154" cm="1">
        <f t="array" ref="K6520">ROUND(
IF(C6520="Beer",
SUM(LOOKUP(2,1/(SRP!$B$8:$B$10&lt;=E6520)/(SRP!$C$8:$C$10&gt;=E6520),SRP!$D$8:$D$10)*(G6520/100)*(E6520/1000)),
IF(C6520="Spirits",
SUM(LOOKUP(2,1/(SRP!$B$2:$B$7&lt;=E6520)/(SRP!$C$2:$C$7&gt;=E6520),SRP!$D$2:$D$7)*(G6520/100)*(E6520/1000)),
IF(AND(C6520="Wine",D6520="Fortified Wines"),
SUM(LOOKUP(2,1/(SRP!$B$26:$B$29&lt;=E6520)/(SRP!$C$26:$C$29&gt;=E6520),SRP!$D$26:$D$29)*(G6520/100)*(E6520/1000)),
IF(C6520="Wine",
SUM(LOOKUP(2,1/(SRP!$B$21:$B$25&lt;=E6520)/(SRP!$C$21:$C$25&gt;=E6520),SRP!$D$21:$D$25)*(G6520/100)*(E6520/1000)),
IF(AND(C6520="Ready to Drink",D6520="RTD-One Pour Cocktail&gt;7%&lt;=14.5"),
SUM(LOOKUP(2,1/(SRP!$B$16:$B$20&lt;=E6520)/(SRP!$C$16:$C$20&gt;=E6520),SRP!$D$16:$D$20)*(G6520/100)*(E6520/1000)),
IF(C6520="Ready to Drink",
SUM(LOOKUP(2,1/(SRP!$B$11:$B$15&lt;=E6520)/(SRP!$C$11:$C$15&gt;=E6520),SRP!$D$11:$D$15)*(G6520/100)*(E6520/1000)),
0)))))),2)</f>
        <v>0</v>
      </c>
      <c r="L6520" s="173" t="str">
        <f t="shared" si="101"/>
        <v>Non Liquor Merchandise1200</v>
      </c>
      <c r="M6520" s="154" t="e">
        <f>VLOOKUP(L6520,'Slope %'!C:D,2,0)</f>
        <v>#N/A</v>
      </c>
    </row>
    <row r="6521" spans="1:13" x14ac:dyDescent="0.25">
      <c r="A6521" s="169">
        <v>66874</v>
      </c>
      <c r="B6521" s="170" t="s">
        <v>4798</v>
      </c>
      <c r="C6521" s="170" t="s">
        <v>24</v>
      </c>
      <c r="D6521" s="170" t="s">
        <v>194</v>
      </c>
      <c r="E6521" s="170">
        <v>750</v>
      </c>
      <c r="F6521" s="170">
        <v>12</v>
      </c>
      <c r="G6521" s="171">
        <v>12</v>
      </c>
      <c r="H6521" s="170" t="s">
        <v>128</v>
      </c>
      <c r="I6521" s="171">
        <v>20.14</v>
      </c>
      <c r="J6521" s="169">
        <v>1</v>
      </c>
      <c r="K6521" s="154" cm="1">
        <f t="array" ref="K6521">ROUND(
IF(C6521="Beer",
SUM(LOOKUP(2,1/(SRP!$B$8:$B$10&lt;=E6521)/(SRP!$C$8:$C$10&gt;=E6521),SRP!$D$8:$D$10)*(G6521/100)*(E6521/1000)),
IF(C6521="Spirits",
SUM(LOOKUP(2,1/(SRP!$B$2:$B$7&lt;=E6521)/(SRP!$C$2:$C$7&gt;=E6521),SRP!$D$2:$D$7)*(G6521/100)*(E6521/1000)),
IF(AND(C6521="Wine",D6521="Fortified Wines"),
SUM(LOOKUP(2,1/(SRP!$B$26:$B$29&lt;=E6521)/(SRP!$C$26:$C$29&gt;=E6521),SRP!$D$26:$D$29)*(G6521/100)*(E6521/1000)),
IF(C6521="Wine",
SUM(LOOKUP(2,1/(SRP!$B$21:$B$25&lt;=E6521)/(SRP!$C$21:$C$25&gt;=E6521),SRP!$D$21:$D$25)*(G6521/100)*(E6521/1000)),
IF(AND(C6521="Ready to Drink",D6521="RTD-One Pour Cocktail&gt;7%&lt;=14.5"),
SUM(LOOKUP(2,1/(SRP!$B$16:$B$20&lt;=E6521)/(SRP!$C$16:$C$20&gt;=E6521),SRP!$D$16:$D$20)*(G6521/100)*(E6521/1000)),
IF(C6521="Ready to Drink",
SUM(LOOKUP(2,1/(SRP!$B$11:$B$15&lt;=E6521)/(SRP!$C$11:$C$15&gt;=E6521),SRP!$D$11:$D$15)*(G6521/100)*(E6521/1000)),
0)))))),2)</f>
        <v>7.03</v>
      </c>
      <c r="L6521" s="173" t="str">
        <f t="shared" si="101"/>
        <v>Wine750</v>
      </c>
      <c r="M6521" s="154">
        <f>VLOOKUP(L6521,'Slope %'!C:D,2,0)</f>
        <v>0.1</v>
      </c>
    </row>
    <row r="6522" spans="1:13" x14ac:dyDescent="0.25">
      <c r="A6522" s="169">
        <v>66905</v>
      </c>
      <c r="B6522" s="170" t="s">
        <v>4799</v>
      </c>
      <c r="C6522" s="170" t="s">
        <v>24</v>
      </c>
      <c r="D6522" s="170" t="s">
        <v>34</v>
      </c>
      <c r="E6522" s="170">
        <v>750</v>
      </c>
      <c r="F6522" s="170">
        <v>12</v>
      </c>
      <c r="G6522" s="171">
        <v>14.5</v>
      </c>
      <c r="H6522" s="170" t="s">
        <v>128</v>
      </c>
      <c r="I6522" s="171">
        <v>19.989999999999998</v>
      </c>
      <c r="J6522" s="169">
        <v>1</v>
      </c>
      <c r="K6522" s="154" cm="1">
        <f t="array" ref="K6522">ROUND(
IF(C6522="Beer",
SUM(LOOKUP(2,1/(SRP!$B$8:$B$10&lt;=E6522)/(SRP!$C$8:$C$10&gt;=E6522),SRP!$D$8:$D$10)*(G6522/100)*(E6522/1000)),
IF(C6522="Spirits",
SUM(LOOKUP(2,1/(SRP!$B$2:$B$7&lt;=E6522)/(SRP!$C$2:$C$7&gt;=E6522),SRP!$D$2:$D$7)*(G6522/100)*(E6522/1000)),
IF(AND(C6522="Wine",D6522="Fortified Wines"),
SUM(LOOKUP(2,1/(SRP!$B$26:$B$29&lt;=E6522)/(SRP!$C$26:$C$29&gt;=E6522),SRP!$D$26:$D$29)*(G6522/100)*(E6522/1000)),
IF(C6522="Wine",
SUM(LOOKUP(2,1/(SRP!$B$21:$B$25&lt;=E6522)/(SRP!$C$21:$C$25&gt;=E6522),SRP!$D$21:$D$25)*(G6522/100)*(E6522/1000)),
IF(AND(C6522="Ready to Drink",D6522="RTD-One Pour Cocktail&gt;7%&lt;=14.5"),
SUM(LOOKUP(2,1/(SRP!$B$16:$B$20&lt;=E6522)/(SRP!$C$16:$C$20&gt;=E6522),SRP!$D$16:$D$20)*(G6522/100)*(E6522/1000)),
IF(C6522="Ready to Drink",
SUM(LOOKUP(2,1/(SRP!$B$11:$B$15&lt;=E6522)/(SRP!$C$11:$C$15&gt;=E6522),SRP!$D$11:$D$15)*(G6522/100)*(E6522/1000)),
0)))))),2)</f>
        <v>8.49</v>
      </c>
      <c r="L6522" s="173" t="str">
        <f t="shared" si="101"/>
        <v>Wine750</v>
      </c>
      <c r="M6522" s="154">
        <f>VLOOKUP(L6522,'Slope %'!C:D,2,0)</f>
        <v>0.1</v>
      </c>
    </row>
    <row r="6523" spans="1:13" x14ac:dyDescent="0.25">
      <c r="A6523" s="169">
        <v>66917</v>
      </c>
      <c r="B6523" s="170" t="s">
        <v>4800</v>
      </c>
      <c r="C6523" s="170" t="s">
        <v>11</v>
      </c>
      <c r="D6523" s="170" t="s">
        <v>303</v>
      </c>
      <c r="E6523" s="170">
        <v>888</v>
      </c>
      <c r="F6523" s="170">
        <v>6</v>
      </c>
      <c r="G6523" s="171">
        <v>7</v>
      </c>
      <c r="H6523" s="170" t="s">
        <v>105</v>
      </c>
      <c r="I6523" s="171">
        <v>4.8499999999999996</v>
      </c>
      <c r="J6523" s="169">
        <v>4</v>
      </c>
      <c r="K6523" s="154" cm="1">
        <f t="array" ref="K6523">ROUND(
IF(C6523="Beer",
SUM(LOOKUP(2,1/(SRP!$B$8:$B$10&lt;=E6523)/(SRP!$C$8:$C$10&gt;=E6523),SRP!$D$8:$D$10)*(G6523/100)*(E6523/1000)),
IF(C6523="Spirits",
SUM(LOOKUP(2,1/(SRP!$B$2:$B$7&lt;=E6523)/(SRP!$C$2:$C$7&gt;=E6523),SRP!$D$2:$D$7)*(G6523/100)*(E6523/1000)),
IF(AND(C6523="Wine",D6523="Fortified Wines"),
SUM(LOOKUP(2,1/(SRP!$B$26:$B$29&lt;=E6523)/(SRP!$C$26:$C$29&gt;=E6523),SRP!$D$26:$D$29)*(G6523/100)*(E6523/1000)),
IF(C6523="Wine",
SUM(LOOKUP(2,1/(SRP!$B$21:$B$25&lt;=E6523)/(SRP!$C$21:$C$25&gt;=E6523),SRP!$D$21:$D$25)*(G6523/100)*(E6523/1000)),
IF(AND(C6523="Ready to Drink",D6523="RTD-One Pour Cocktail&gt;7%&lt;=14.5"),
SUM(LOOKUP(2,1/(SRP!$B$16:$B$20&lt;=E6523)/(SRP!$C$16:$C$20&gt;=E6523),SRP!$D$16:$D$20)*(G6523/100)*(E6523/1000)),
IF(C6523="Ready to Drink",
SUM(LOOKUP(2,1/(SRP!$B$11:$B$15&lt;=E6523)/(SRP!$C$11:$C$15&gt;=E6523),SRP!$D$11:$D$15)*(G6523/100)*(E6523/1000)),
0)))))),2)</f>
        <v>4.8499999999999996</v>
      </c>
      <c r="L6523" s="173" t="str">
        <f t="shared" si="101"/>
        <v>Beer888</v>
      </c>
      <c r="M6523" s="154">
        <f>VLOOKUP(L6523,'Slope %'!C:D,2,0)</f>
        <v>0.12</v>
      </c>
    </row>
    <row r="6524" spans="1:13" x14ac:dyDescent="0.25">
      <c r="A6524" s="169">
        <v>66917</v>
      </c>
      <c r="B6524" s="170" t="s">
        <v>4800</v>
      </c>
      <c r="C6524" s="170" t="s">
        <v>11</v>
      </c>
      <c r="D6524" s="170" t="s">
        <v>303</v>
      </c>
      <c r="E6524" s="170">
        <v>888</v>
      </c>
      <c r="F6524" s="170">
        <v>6</v>
      </c>
      <c r="G6524" s="171">
        <v>7</v>
      </c>
      <c r="H6524" s="170" t="s">
        <v>105</v>
      </c>
      <c r="I6524" s="171">
        <v>4.8499999999999996</v>
      </c>
      <c r="J6524" s="169">
        <v>4</v>
      </c>
      <c r="K6524" s="154" cm="1">
        <f t="array" ref="K6524">ROUND(
IF(C6524="Beer",
SUM(LOOKUP(2,1/(SRP!$B$8:$B$10&lt;=E6524)/(SRP!$C$8:$C$10&gt;=E6524),SRP!$D$8:$D$10)*(G6524/100)*(E6524/1000)),
IF(C6524="Spirits",
SUM(LOOKUP(2,1/(SRP!$B$2:$B$7&lt;=E6524)/(SRP!$C$2:$C$7&gt;=E6524),SRP!$D$2:$D$7)*(G6524/100)*(E6524/1000)),
IF(AND(C6524="Wine",D6524="Fortified Wines"),
SUM(LOOKUP(2,1/(SRP!$B$26:$B$29&lt;=E6524)/(SRP!$C$26:$C$29&gt;=E6524),SRP!$D$26:$D$29)*(G6524/100)*(E6524/1000)),
IF(C6524="Wine",
SUM(LOOKUP(2,1/(SRP!$B$21:$B$25&lt;=E6524)/(SRP!$C$21:$C$25&gt;=E6524),SRP!$D$21:$D$25)*(G6524/100)*(E6524/1000)),
IF(AND(C6524="Ready to Drink",D6524="RTD-One Pour Cocktail&gt;7%&lt;=14.5"),
SUM(LOOKUP(2,1/(SRP!$B$16:$B$20&lt;=E6524)/(SRP!$C$16:$C$20&gt;=E6524),SRP!$D$16:$D$20)*(G6524/100)*(E6524/1000)),
IF(C6524="Ready to Drink",
SUM(LOOKUP(2,1/(SRP!$B$11:$B$15&lt;=E6524)/(SRP!$C$11:$C$15&gt;=E6524),SRP!$D$11:$D$15)*(G6524/100)*(E6524/1000)),
0)))))),2)</f>
        <v>4.8499999999999996</v>
      </c>
      <c r="L6524" s="173" t="str">
        <f t="shared" si="101"/>
        <v>Beer888</v>
      </c>
      <c r="M6524" s="154">
        <f>VLOOKUP(L6524,'Slope %'!C:D,2,0)</f>
        <v>0.12</v>
      </c>
    </row>
    <row r="6525" spans="1:13" x14ac:dyDescent="0.25">
      <c r="A6525" s="169">
        <v>66966</v>
      </c>
      <c r="B6525" s="170" t="s">
        <v>4801</v>
      </c>
      <c r="C6525" s="170" t="s">
        <v>11</v>
      </c>
      <c r="D6525" s="170" t="s">
        <v>12</v>
      </c>
      <c r="E6525" s="170">
        <v>355</v>
      </c>
      <c r="F6525" s="170">
        <v>24</v>
      </c>
      <c r="G6525" s="171">
        <v>4.5</v>
      </c>
      <c r="H6525" s="170" t="s">
        <v>2066</v>
      </c>
      <c r="I6525" s="171">
        <v>2.85</v>
      </c>
      <c r="J6525" s="169">
        <v>1</v>
      </c>
      <c r="K6525" s="154" cm="1">
        <f t="array" ref="K6525">ROUND(
IF(C6525="Beer",
SUM(LOOKUP(2,1/(SRP!$B$8:$B$10&lt;=E6525)/(SRP!$C$8:$C$10&gt;=E6525),SRP!$D$8:$D$10)*(G6525/100)*(E6525/1000)),
IF(C6525="Spirits",
SUM(LOOKUP(2,1/(SRP!$B$2:$B$7&lt;=E6525)/(SRP!$C$2:$C$7&gt;=E6525),SRP!$D$2:$D$7)*(G6525/100)*(E6525/1000)),
IF(AND(C6525="Wine",D6525="Fortified Wines"),
SUM(LOOKUP(2,1/(SRP!$B$26:$B$29&lt;=E6525)/(SRP!$C$26:$C$29&gt;=E6525),SRP!$D$26:$D$29)*(G6525/100)*(E6525/1000)),
IF(C6525="Wine",
SUM(LOOKUP(2,1/(SRP!$B$21:$B$25&lt;=E6525)/(SRP!$C$21:$C$25&gt;=E6525),SRP!$D$21:$D$25)*(G6525/100)*(E6525/1000)),
IF(AND(C6525="Ready to Drink",D6525="RTD-One Pour Cocktail&gt;7%&lt;=14.5"),
SUM(LOOKUP(2,1/(SRP!$B$16:$B$20&lt;=E6525)/(SRP!$C$16:$C$20&gt;=E6525),SRP!$D$16:$D$20)*(G6525/100)*(E6525/1000)),
IF(C6525="Ready to Drink",
SUM(LOOKUP(2,1/(SRP!$B$11:$B$15&lt;=E6525)/(SRP!$C$11:$C$15&gt;=E6525),SRP!$D$11:$D$15)*(G6525/100)*(E6525/1000)),
0)))))),2)</f>
        <v>1.25</v>
      </c>
      <c r="L6525" s="173" t="str">
        <f t="shared" si="101"/>
        <v>Beer355</v>
      </c>
      <c r="M6525" s="154">
        <f>VLOOKUP(L6525,'Slope %'!C:D,2,0)</f>
        <v>0.12</v>
      </c>
    </row>
    <row r="6526" spans="1:13" x14ac:dyDescent="0.25">
      <c r="A6526" s="169">
        <v>66966</v>
      </c>
      <c r="B6526" s="170" t="s">
        <v>4801</v>
      </c>
      <c r="C6526" s="170" t="s">
        <v>11</v>
      </c>
      <c r="D6526" s="170" t="s">
        <v>12</v>
      </c>
      <c r="E6526" s="170">
        <v>355</v>
      </c>
      <c r="F6526" s="170">
        <v>24</v>
      </c>
      <c r="G6526" s="171">
        <v>4.5</v>
      </c>
      <c r="H6526" s="170" t="s">
        <v>2066</v>
      </c>
      <c r="I6526" s="171">
        <v>2.85</v>
      </c>
      <c r="J6526" s="169">
        <v>1</v>
      </c>
      <c r="K6526" s="154" cm="1">
        <f t="array" ref="K6526">ROUND(
IF(C6526="Beer",
SUM(LOOKUP(2,1/(SRP!$B$8:$B$10&lt;=E6526)/(SRP!$C$8:$C$10&gt;=E6526),SRP!$D$8:$D$10)*(G6526/100)*(E6526/1000)),
IF(C6526="Spirits",
SUM(LOOKUP(2,1/(SRP!$B$2:$B$7&lt;=E6526)/(SRP!$C$2:$C$7&gt;=E6526),SRP!$D$2:$D$7)*(G6526/100)*(E6526/1000)),
IF(AND(C6526="Wine",D6526="Fortified Wines"),
SUM(LOOKUP(2,1/(SRP!$B$26:$B$29&lt;=E6526)/(SRP!$C$26:$C$29&gt;=E6526),SRP!$D$26:$D$29)*(G6526/100)*(E6526/1000)),
IF(C6526="Wine",
SUM(LOOKUP(2,1/(SRP!$B$21:$B$25&lt;=E6526)/(SRP!$C$21:$C$25&gt;=E6526),SRP!$D$21:$D$25)*(G6526/100)*(E6526/1000)),
IF(AND(C6526="Ready to Drink",D6526="RTD-One Pour Cocktail&gt;7%&lt;=14.5"),
SUM(LOOKUP(2,1/(SRP!$B$16:$B$20&lt;=E6526)/(SRP!$C$16:$C$20&gt;=E6526),SRP!$D$16:$D$20)*(G6526/100)*(E6526/1000)),
IF(C6526="Ready to Drink",
SUM(LOOKUP(2,1/(SRP!$B$11:$B$15&lt;=E6526)/(SRP!$C$11:$C$15&gt;=E6526),SRP!$D$11:$D$15)*(G6526/100)*(E6526/1000)),
0)))))),2)</f>
        <v>1.25</v>
      </c>
      <c r="L6526" s="173" t="str">
        <f t="shared" si="101"/>
        <v>Beer355</v>
      </c>
      <c r="M6526" s="154">
        <f>VLOOKUP(L6526,'Slope %'!C:D,2,0)</f>
        <v>0.12</v>
      </c>
    </row>
    <row r="6527" spans="1:13" x14ac:dyDescent="0.25">
      <c r="A6527" s="169">
        <v>66967</v>
      </c>
      <c r="B6527" s="170" t="s">
        <v>4802</v>
      </c>
      <c r="C6527" s="170" t="s">
        <v>24</v>
      </c>
      <c r="D6527" s="170" t="s">
        <v>34</v>
      </c>
      <c r="E6527" s="170">
        <v>750</v>
      </c>
      <c r="F6527" s="170">
        <v>12</v>
      </c>
      <c r="G6527" s="171">
        <v>14.5</v>
      </c>
      <c r="H6527" s="170" t="s">
        <v>32</v>
      </c>
      <c r="I6527" s="171">
        <v>23.99</v>
      </c>
      <c r="J6527" s="169">
        <v>1</v>
      </c>
      <c r="K6527" s="154" cm="1">
        <f t="array" ref="K6527">ROUND(
IF(C6527="Beer",
SUM(LOOKUP(2,1/(SRP!$B$8:$B$10&lt;=E6527)/(SRP!$C$8:$C$10&gt;=E6527),SRP!$D$8:$D$10)*(G6527/100)*(E6527/1000)),
IF(C6527="Spirits",
SUM(LOOKUP(2,1/(SRP!$B$2:$B$7&lt;=E6527)/(SRP!$C$2:$C$7&gt;=E6527),SRP!$D$2:$D$7)*(G6527/100)*(E6527/1000)),
IF(AND(C6527="Wine",D6527="Fortified Wines"),
SUM(LOOKUP(2,1/(SRP!$B$26:$B$29&lt;=E6527)/(SRP!$C$26:$C$29&gt;=E6527),SRP!$D$26:$D$29)*(G6527/100)*(E6527/1000)),
IF(C6527="Wine",
SUM(LOOKUP(2,1/(SRP!$B$21:$B$25&lt;=E6527)/(SRP!$C$21:$C$25&gt;=E6527),SRP!$D$21:$D$25)*(G6527/100)*(E6527/1000)),
IF(AND(C6527="Ready to Drink",D6527="RTD-One Pour Cocktail&gt;7%&lt;=14.5"),
SUM(LOOKUP(2,1/(SRP!$B$16:$B$20&lt;=E6527)/(SRP!$C$16:$C$20&gt;=E6527),SRP!$D$16:$D$20)*(G6527/100)*(E6527/1000)),
IF(C6527="Ready to Drink",
SUM(LOOKUP(2,1/(SRP!$B$11:$B$15&lt;=E6527)/(SRP!$C$11:$C$15&gt;=E6527),SRP!$D$11:$D$15)*(G6527/100)*(E6527/1000)),
0)))))),2)</f>
        <v>8.49</v>
      </c>
      <c r="L6527" s="173" t="str">
        <f t="shared" si="101"/>
        <v>Wine750</v>
      </c>
      <c r="M6527" s="154">
        <f>VLOOKUP(L6527,'Slope %'!C:D,2,0)</f>
        <v>0.1</v>
      </c>
    </row>
    <row r="6528" spans="1:13" x14ac:dyDescent="0.25">
      <c r="A6528" s="169">
        <v>66968</v>
      </c>
      <c r="B6528" s="170" t="s">
        <v>4803</v>
      </c>
      <c r="C6528" s="170" t="s">
        <v>24</v>
      </c>
      <c r="D6528" s="170" t="s">
        <v>60</v>
      </c>
      <c r="E6528" s="170">
        <v>750</v>
      </c>
      <c r="F6528" s="170">
        <v>12</v>
      </c>
      <c r="G6528" s="171">
        <v>13</v>
      </c>
      <c r="H6528" s="170" t="s">
        <v>32</v>
      </c>
      <c r="I6528" s="171">
        <v>18.989999999999998</v>
      </c>
      <c r="J6528" s="169">
        <v>1</v>
      </c>
      <c r="K6528" s="154" cm="1">
        <f t="array" ref="K6528">ROUND(
IF(C6528="Beer",
SUM(LOOKUP(2,1/(SRP!$B$8:$B$10&lt;=E6528)/(SRP!$C$8:$C$10&gt;=E6528),SRP!$D$8:$D$10)*(G6528/100)*(E6528/1000)),
IF(C6528="Spirits",
SUM(LOOKUP(2,1/(SRP!$B$2:$B$7&lt;=E6528)/(SRP!$C$2:$C$7&gt;=E6528),SRP!$D$2:$D$7)*(G6528/100)*(E6528/1000)),
IF(AND(C6528="Wine",D6528="Fortified Wines"),
SUM(LOOKUP(2,1/(SRP!$B$26:$B$29&lt;=E6528)/(SRP!$C$26:$C$29&gt;=E6528),SRP!$D$26:$D$29)*(G6528/100)*(E6528/1000)),
IF(C6528="Wine",
SUM(LOOKUP(2,1/(SRP!$B$21:$B$25&lt;=E6528)/(SRP!$C$21:$C$25&gt;=E6528),SRP!$D$21:$D$25)*(G6528/100)*(E6528/1000)),
IF(AND(C6528="Ready to Drink",D6528="RTD-One Pour Cocktail&gt;7%&lt;=14.5"),
SUM(LOOKUP(2,1/(SRP!$B$16:$B$20&lt;=E6528)/(SRP!$C$16:$C$20&gt;=E6528),SRP!$D$16:$D$20)*(G6528/100)*(E6528/1000)),
IF(C6528="Ready to Drink",
SUM(LOOKUP(2,1/(SRP!$B$11:$B$15&lt;=E6528)/(SRP!$C$11:$C$15&gt;=E6528),SRP!$D$11:$D$15)*(G6528/100)*(E6528/1000)),
0)))))),2)</f>
        <v>7.61</v>
      </c>
      <c r="L6528" s="173" t="str">
        <f t="shared" si="101"/>
        <v>Wine750</v>
      </c>
      <c r="M6528" s="154">
        <f>VLOOKUP(L6528,'Slope %'!C:D,2,0)</f>
        <v>0.1</v>
      </c>
    </row>
    <row r="6529" spans="1:13" x14ac:dyDescent="0.25">
      <c r="A6529" s="169">
        <v>66969</v>
      </c>
      <c r="B6529" s="170" t="s">
        <v>4804</v>
      </c>
      <c r="C6529" s="170" t="s">
        <v>11</v>
      </c>
      <c r="D6529" s="170" t="s">
        <v>303</v>
      </c>
      <c r="E6529" s="170">
        <v>355</v>
      </c>
      <c r="F6529" s="170">
        <v>24</v>
      </c>
      <c r="G6529" s="171">
        <v>6.8</v>
      </c>
      <c r="H6529" s="170" t="s">
        <v>2066</v>
      </c>
      <c r="I6529" s="171">
        <v>3</v>
      </c>
      <c r="J6529" s="169">
        <v>1</v>
      </c>
      <c r="K6529" s="154" cm="1">
        <f t="array" ref="K6529">ROUND(
IF(C6529="Beer",
SUM(LOOKUP(2,1/(SRP!$B$8:$B$10&lt;=E6529)/(SRP!$C$8:$C$10&gt;=E6529),SRP!$D$8:$D$10)*(G6529/100)*(E6529/1000)),
IF(C6529="Spirits",
SUM(LOOKUP(2,1/(SRP!$B$2:$B$7&lt;=E6529)/(SRP!$C$2:$C$7&gt;=E6529),SRP!$D$2:$D$7)*(G6529/100)*(E6529/1000)),
IF(AND(C6529="Wine",D6529="Fortified Wines"),
SUM(LOOKUP(2,1/(SRP!$B$26:$B$29&lt;=E6529)/(SRP!$C$26:$C$29&gt;=E6529),SRP!$D$26:$D$29)*(G6529/100)*(E6529/1000)),
IF(C6529="Wine",
SUM(LOOKUP(2,1/(SRP!$B$21:$B$25&lt;=E6529)/(SRP!$C$21:$C$25&gt;=E6529),SRP!$D$21:$D$25)*(G6529/100)*(E6529/1000)),
IF(AND(C6529="Ready to Drink",D6529="RTD-One Pour Cocktail&gt;7%&lt;=14.5"),
SUM(LOOKUP(2,1/(SRP!$B$16:$B$20&lt;=E6529)/(SRP!$C$16:$C$20&gt;=E6529),SRP!$D$16:$D$20)*(G6529/100)*(E6529/1000)),
IF(C6529="Ready to Drink",
SUM(LOOKUP(2,1/(SRP!$B$11:$B$15&lt;=E6529)/(SRP!$C$11:$C$15&gt;=E6529),SRP!$D$11:$D$15)*(G6529/100)*(E6529/1000)),
0)))))),2)</f>
        <v>1.88</v>
      </c>
      <c r="L6529" s="173" t="str">
        <f t="shared" si="101"/>
        <v>Beer355</v>
      </c>
      <c r="M6529" s="154">
        <f>VLOOKUP(L6529,'Slope %'!C:D,2,0)</f>
        <v>0.12</v>
      </c>
    </row>
    <row r="6530" spans="1:13" x14ac:dyDescent="0.25">
      <c r="A6530" s="169">
        <v>66969</v>
      </c>
      <c r="B6530" s="170" t="s">
        <v>4804</v>
      </c>
      <c r="C6530" s="170" t="s">
        <v>11</v>
      </c>
      <c r="D6530" s="170" t="s">
        <v>303</v>
      </c>
      <c r="E6530" s="170">
        <v>355</v>
      </c>
      <c r="F6530" s="170">
        <v>24</v>
      </c>
      <c r="G6530" s="171">
        <v>6.8</v>
      </c>
      <c r="H6530" s="170" t="s">
        <v>2066</v>
      </c>
      <c r="I6530" s="171">
        <v>3</v>
      </c>
      <c r="J6530" s="169">
        <v>1</v>
      </c>
      <c r="K6530" s="154" cm="1">
        <f t="array" ref="K6530">ROUND(
IF(C6530="Beer",
SUM(LOOKUP(2,1/(SRP!$B$8:$B$10&lt;=E6530)/(SRP!$C$8:$C$10&gt;=E6530),SRP!$D$8:$D$10)*(G6530/100)*(E6530/1000)),
IF(C6530="Spirits",
SUM(LOOKUP(2,1/(SRP!$B$2:$B$7&lt;=E6530)/(SRP!$C$2:$C$7&gt;=E6530),SRP!$D$2:$D$7)*(G6530/100)*(E6530/1000)),
IF(AND(C6530="Wine",D6530="Fortified Wines"),
SUM(LOOKUP(2,1/(SRP!$B$26:$B$29&lt;=E6530)/(SRP!$C$26:$C$29&gt;=E6530),SRP!$D$26:$D$29)*(G6530/100)*(E6530/1000)),
IF(C6530="Wine",
SUM(LOOKUP(2,1/(SRP!$B$21:$B$25&lt;=E6530)/(SRP!$C$21:$C$25&gt;=E6530),SRP!$D$21:$D$25)*(G6530/100)*(E6530/1000)),
IF(AND(C6530="Ready to Drink",D6530="RTD-One Pour Cocktail&gt;7%&lt;=14.5"),
SUM(LOOKUP(2,1/(SRP!$B$16:$B$20&lt;=E6530)/(SRP!$C$16:$C$20&gt;=E6530),SRP!$D$16:$D$20)*(G6530/100)*(E6530/1000)),
IF(C6530="Ready to Drink",
SUM(LOOKUP(2,1/(SRP!$B$11:$B$15&lt;=E6530)/(SRP!$C$11:$C$15&gt;=E6530),SRP!$D$11:$D$15)*(G6530/100)*(E6530/1000)),
0)))))),2)</f>
        <v>1.88</v>
      </c>
      <c r="L6530" s="173" t="str">
        <f t="shared" si="101"/>
        <v>Beer355</v>
      </c>
      <c r="M6530" s="154">
        <f>VLOOKUP(L6530,'Slope %'!C:D,2,0)</f>
        <v>0.12</v>
      </c>
    </row>
    <row r="6531" spans="1:13" x14ac:dyDescent="0.25">
      <c r="A6531" s="169">
        <v>66971</v>
      </c>
      <c r="B6531" s="170" t="s">
        <v>4805</v>
      </c>
      <c r="C6531" s="170" t="s">
        <v>15</v>
      </c>
      <c r="D6531" s="170" t="s">
        <v>137</v>
      </c>
      <c r="E6531" s="170">
        <v>750</v>
      </c>
      <c r="F6531" s="170">
        <v>12</v>
      </c>
      <c r="G6531" s="171">
        <v>42.1</v>
      </c>
      <c r="H6531" s="170" t="s">
        <v>43</v>
      </c>
      <c r="I6531" s="171">
        <v>34.99</v>
      </c>
      <c r="J6531" s="169">
        <v>1</v>
      </c>
      <c r="K6531" s="154" cm="1">
        <f t="array" ref="K6531">ROUND(
IF(C6531="Beer",
SUM(LOOKUP(2,1/(SRP!$B$8:$B$10&lt;=E6531)/(SRP!$C$8:$C$10&gt;=E6531),SRP!$D$8:$D$10)*(G6531/100)*(E6531/1000)),
IF(C6531="Spirits",
SUM(LOOKUP(2,1/(SRP!$B$2:$B$7&lt;=E6531)/(SRP!$C$2:$C$7&gt;=E6531),SRP!$D$2:$D$7)*(G6531/100)*(E6531/1000)),
IF(AND(C6531="Wine",D6531="Fortified Wines"),
SUM(LOOKUP(2,1/(SRP!$B$26:$B$29&lt;=E6531)/(SRP!$C$26:$C$29&gt;=E6531),SRP!$D$26:$D$29)*(G6531/100)*(E6531/1000)),
IF(C6531="Wine",
SUM(LOOKUP(2,1/(SRP!$B$21:$B$25&lt;=E6531)/(SRP!$C$21:$C$25&gt;=E6531),SRP!$D$21:$D$25)*(G6531/100)*(E6531/1000)),
IF(AND(C6531="Ready to Drink",D6531="RTD-One Pour Cocktail&gt;7%&lt;=14.5"),
SUM(LOOKUP(2,1/(SRP!$B$16:$B$20&lt;=E6531)/(SRP!$C$16:$C$20&gt;=E6531),SRP!$D$16:$D$20)*(G6531/100)*(E6531/1000)),
IF(C6531="Ready to Drink",
SUM(LOOKUP(2,1/(SRP!$B$11:$B$15&lt;=E6531)/(SRP!$C$11:$C$15&gt;=E6531),SRP!$D$11:$D$15)*(G6531/100)*(E6531/1000)),
0)))))),2)</f>
        <v>24.65</v>
      </c>
      <c r="L6531" s="173" t="str">
        <f t="shared" ref="L6531:L6594" si="102">(_xlfn.CONCAT(C6531,E6531))</f>
        <v>Spirits750</v>
      </c>
      <c r="M6531" s="154">
        <f>VLOOKUP(L6531,'Slope %'!C:D,2,0)</f>
        <v>7.0000000000000007E-2</v>
      </c>
    </row>
    <row r="6532" spans="1:13" x14ac:dyDescent="0.25">
      <c r="A6532" s="169">
        <v>66973</v>
      </c>
      <c r="B6532" s="170" t="s">
        <v>4806</v>
      </c>
      <c r="C6532" s="170" t="s">
        <v>11</v>
      </c>
      <c r="D6532" s="170" t="s">
        <v>211</v>
      </c>
      <c r="E6532" s="170">
        <v>473</v>
      </c>
      <c r="F6532" s="170">
        <v>24</v>
      </c>
      <c r="G6532" s="171">
        <v>4</v>
      </c>
      <c r="H6532" s="170" t="s">
        <v>415</v>
      </c>
      <c r="I6532" s="171">
        <v>3.99</v>
      </c>
      <c r="J6532" s="169">
        <v>1</v>
      </c>
      <c r="K6532" s="154" cm="1">
        <f t="array" ref="K6532">ROUND(
IF(C6532="Beer",
SUM(LOOKUP(2,1/(SRP!$B$8:$B$10&lt;=E6532)/(SRP!$C$8:$C$10&gt;=E6532),SRP!$D$8:$D$10)*(G6532/100)*(E6532/1000)),
IF(C6532="Spirits",
SUM(LOOKUP(2,1/(SRP!$B$2:$B$7&lt;=E6532)/(SRP!$C$2:$C$7&gt;=E6532),SRP!$D$2:$D$7)*(G6532/100)*(E6532/1000)),
IF(AND(C6532="Wine",D6532="Fortified Wines"),
SUM(LOOKUP(2,1/(SRP!$B$26:$B$29&lt;=E6532)/(SRP!$C$26:$C$29&gt;=E6532),SRP!$D$26:$D$29)*(G6532/100)*(E6532/1000)),
IF(C6532="Wine",
SUM(LOOKUP(2,1/(SRP!$B$21:$B$25&lt;=E6532)/(SRP!$C$21:$C$25&gt;=E6532),SRP!$D$21:$D$25)*(G6532/100)*(E6532/1000)),
IF(AND(C6532="Ready to Drink",D6532="RTD-One Pour Cocktail&gt;7%&lt;=14.5"),
SUM(LOOKUP(2,1/(SRP!$B$16:$B$20&lt;=E6532)/(SRP!$C$16:$C$20&gt;=E6532),SRP!$D$16:$D$20)*(G6532/100)*(E6532/1000)),
IF(C6532="Ready to Drink",
SUM(LOOKUP(2,1/(SRP!$B$11:$B$15&lt;=E6532)/(SRP!$C$11:$C$15&gt;=E6532),SRP!$D$11:$D$15)*(G6532/100)*(E6532/1000)),
0)))))),2)</f>
        <v>1.48</v>
      </c>
      <c r="L6532" s="173" t="str">
        <f t="shared" si="102"/>
        <v>Beer473</v>
      </c>
      <c r="M6532" s="154">
        <f>VLOOKUP(L6532,'Slope %'!C:D,2,0)</f>
        <v>0.12</v>
      </c>
    </row>
    <row r="6533" spans="1:13" x14ac:dyDescent="0.25">
      <c r="A6533" s="169">
        <v>66973</v>
      </c>
      <c r="B6533" s="170" t="s">
        <v>4806</v>
      </c>
      <c r="C6533" s="170" t="s">
        <v>11</v>
      </c>
      <c r="D6533" s="170" t="s">
        <v>211</v>
      </c>
      <c r="E6533" s="170">
        <v>473</v>
      </c>
      <c r="F6533" s="170">
        <v>24</v>
      </c>
      <c r="G6533" s="171">
        <v>4</v>
      </c>
      <c r="H6533" s="170" t="s">
        <v>415</v>
      </c>
      <c r="I6533" s="171">
        <v>3.99</v>
      </c>
      <c r="J6533" s="169">
        <v>1</v>
      </c>
      <c r="K6533" s="154" cm="1">
        <f t="array" ref="K6533">ROUND(
IF(C6533="Beer",
SUM(LOOKUP(2,1/(SRP!$B$8:$B$10&lt;=E6533)/(SRP!$C$8:$C$10&gt;=E6533),SRP!$D$8:$D$10)*(G6533/100)*(E6533/1000)),
IF(C6533="Spirits",
SUM(LOOKUP(2,1/(SRP!$B$2:$B$7&lt;=E6533)/(SRP!$C$2:$C$7&gt;=E6533),SRP!$D$2:$D$7)*(G6533/100)*(E6533/1000)),
IF(AND(C6533="Wine",D6533="Fortified Wines"),
SUM(LOOKUP(2,1/(SRP!$B$26:$B$29&lt;=E6533)/(SRP!$C$26:$C$29&gt;=E6533),SRP!$D$26:$D$29)*(G6533/100)*(E6533/1000)),
IF(C6533="Wine",
SUM(LOOKUP(2,1/(SRP!$B$21:$B$25&lt;=E6533)/(SRP!$C$21:$C$25&gt;=E6533),SRP!$D$21:$D$25)*(G6533/100)*(E6533/1000)),
IF(AND(C6533="Ready to Drink",D6533="RTD-One Pour Cocktail&gt;7%&lt;=14.5"),
SUM(LOOKUP(2,1/(SRP!$B$16:$B$20&lt;=E6533)/(SRP!$C$16:$C$20&gt;=E6533),SRP!$D$16:$D$20)*(G6533/100)*(E6533/1000)),
IF(C6533="Ready to Drink",
SUM(LOOKUP(2,1/(SRP!$B$11:$B$15&lt;=E6533)/(SRP!$C$11:$C$15&gt;=E6533),SRP!$D$11:$D$15)*(G6533/100)*(E6533/1000)),
0)))))),2)</f>
        <v>1.48</v>
      </c>
      <c r="L6533" s="173" t="str">
        <f t="shared" si="102"/>
        <v>Beer473</v>
      </c>
      <c r="M6533" s="154">
        <f>VLOOKUP(L6533,'Slope %'!C:D,2,0)</f>
        <v>0.12</v>
      </c>
    </row>
    <row r="6534" spans="1:13" x14ac:dyDescent="0.25">
      <c r="A6534" s="169">
        <v>66987</v>
      </c>
      <c r="B6534" s="170" t="s">
        <v>4807</v>
      </c>
      <c r="C6534" s="170" t="s">
        <v>11</v>
      </c>
      <c r="D6534" s="170" t="s">
        <v>267</v>
      </c>
      <c r="E6534" s="170">
        <v>473</v>
      </c>
      <c r="F6534" s="170">
        <v>24</v>
      </c>
      <c r="G6534" s="171">
        <v>5.5</v>
      </c>
      <c r="H6534" s="170" t="s">
        <v>415</v>
      </c>
      <c r="I6534" s="171">
        <v>4.25</v>
      </c>
      <c r="J6534" s="169">
        <v>1</v>
      </c>
      <c r="K6534" s="154" cm="1">
        <f t="array" ref="K6534">ROUND(
IF(C6534="Beer",
SUM(LOOKUP(2,1/(SRP!$B$8:$B$10&lt;=E6534)/(SRP!$C$8:$C$10&gt;=E6534),SRP!$D$8:$D$10)*(G6534/100)*(E6534/1000)),
IF(C6534="Spirits",
SUM(LOOKUP(2,1/(SRP!$B$2:$B$7&lt;=E6534)/(SRP!$C$2:$C$7&gt;=E6534),SRP!$D$2:$D$7)*(G6534/100)*(E6534/1000)),
IF(AND(C6534="Wine",D6534="Fortified Wines"),
SUM(LOOKUP(2,1/(SRP!$B$26:$B$29&lt;=E6534)/(SRP!$C$26:$C$29&gt;=E6534),SRP!$D$26:$D$29)*(G6534/100)*(E6534/1000)),
IF(C6534="Wine",
SUM(LOOKUP(2,1/(SRP!$B$21:$B$25&lt;=E6534)/(SRP!$C$21:$C$25&gt;=E6534),SRP!$D$21:$D$25)*(G6534/100)*(E6534/1000)),
IF(AND(C6534="Ready to Drink",D6534="RTD-One Pour Cocktail&gt;7%&lt;=14.5"),
SUM(LOOKUP(2,1/(SRP!$B$16:$B$20&lt;=E6534)/(SRP!$C$16:$C$20&gt;=E6534),SRP!$D$16:$D$20)*(G6534/100)*(E6534/1000)),
IF(C6534="Ready to Drink",
SUM(LOOKUP(2,1/(SRP!$B$11:$B$15&lt;=E6534)/(SRP!$C$11:$C$15&gt;=E6534),SRP!$D$11:$D$15)*(G6534/100)*(E6534/1000)),
0)))))),2)</f>
        <v>2.0299999999999998</v>
      </c>
      <c r="L6534" s="173" t="str">
        <f t="shared" si="102"/>
        <v>Beer473</v>
      </c>
      <c r="M6534" s="154">
        <f>VLOOKUP(L6534,'Slope %'!C:D,2,0)</f>
        <v>0.12</v>
      </c>
    </row>
    <row r="6535" spans="1:13" x14ac:dyDescent="0.25">
      <c r="A6535" s="169">
        <v>66987</v>
      </c>
      <c r="B6535" s="170" t="s">
        <v>4807</v>
      </c>
      <c r="C6535" s="170" t="s">
        <v>11</v>
      </c>
      <c r="D6535" s="170" t="s">
        <v>267</v>
      </c>
      <c r="E6535" s="170">
        <v>473</v>
      </c>
      <c r="F6535" s="170">
        <v>24</v>
      </c>
      <c r="G6535" s="171">
        <v>5.5</v>
      </c>
      <c r="H6535" s="170" t="s">
        <v>415</v>
      </c>
      <c r="I6535" s="171">
        <v>4.25</v>
      </c>
      <c r="J6535" s="169">
        <v>1</v>
      </c>
      <c r="K6535" s="154" cm="1">
        <f t="array" ref="K6535">ROUND(
IF(C6535="Beer",
SUM(LOOKUP(2,1/(SRP!$B$8:$B$10&lt;=E6535)/(SRP!$C$8:$C$10&gt;=E6535),SRP!$D$8:$D$10)*(G6535/100)*(E6535/1000)),
IF(C6535="Spirits",
SUM(LOOKUP(2,1/(SRP!$B$2:$B$7&lt;=E6535)/(SRP!$C$2:$C$7&gt;=E6535),SRP!$D$2:$D$7)*(G6535/100)*(E6535/1000)),
IF(AND(C6535="Wine",D6535="Fortified Wines"),
SUM(LOOKUP(2,1/(SRP!$B$26:$B$29&lt;=E6535)/(SRP!$C$26:$C$29&gt;=E6535),SRP!$D$26:$D$29)*(G6535/100)*(E6535/1000)),
IF(C6535="Wine",
SUM(LOOKUP(2,1/(SRP!$B$21:$B$25&lt;=E6535)/(SRP!$C$21:$C$25&gt;=E6535),SRP!$D$21:$D$25)*(G6535/100)*(E6535/1000)),
IF(AND(C6535="Ready to Drink",D6535="RTD-One Pour Cocktail&gt;7%&lt;=14.5"),
SUM(LOOKUP(2,1/(SRP!$B$16:$B$20&lt;=E6535)/(SRP!$C$16:$C$20&gt;=E6535),SRP!$D$16:$D$20)*(G6535/100)*(E6535/1000)),
IF(C6535="Ready to Drink",
SUM(LOOKUP(2,1/(SRP!$B$11:$B$15&lt;=E6535)/(SRP!$C$11:$C$15&gt;=E6535),SRP!$D$11:$D$15)*(G6535/100)*(E6535/1000)),
0)))))),2)</f>
        <v>2.0299999999999998</v>
      </c>
      <c r="L6535" s="173" t="str">
        <f t="shared" si="102"/>
        <v>Beer473</v>
      </c>
      <c r="M6535" s="154">
        <f>VLOOKUP(L6535,'Slope %'!C:D,2,0)</f>
        <v>0.12</v>
      </c>
    </row>
    <row r="6536" spans="1:13" x14ac:dyDescent="0.25">
      <c r="A6536" s="169">
        <v>66988</v>
      </c>
      <c r="B6536" s="170" t="s">
        <v>4808</v>
      </c>
      <c r="C6536" s="170" t="s">
        <v>11</v>
      </c>
      <c r="D6536" s="170" t="s">
        <v>474</v>
      </c>
      <c r="E6536" s="170">
        <v>473</v>
      </c>
      <c r="F6536" s="170">
        <v>24</v>
      </c>
      <c r="G6536" s="171">
        <v>5.2</v>
      </c>
      <c r="H6536" s="170" t="s">
        <v>415</v>
      </c>
      <c r="I6536" s="171">
        <v>3.99</v>
      </c>
      <c r="J6536" s="169">
        <v>1</v>
      </c>
      <c r="K6536" s="154" cm="1">
        <f t="array" ref="K6536">ROUND(
IF(C6536="Beer",
SUM(LOOKUP(2,1/(SRP!$B$8:$B$10&lt;=E6536)/(SRP!$C$8:$C$10&gt;=E6536),SRP!$D$8:$D$10)*(G6536/100)*(E6536/1000)),
IF(C6536="Spirits",
SUM(LOOKUP(2,1/(SRP!$B$2:$B$7&lt;=E6536)/(SRP!$C$2:$C$7&gt;=E6536),SRP!$D$2:$D$7)*(G6536/100)*(E6536/1000)),
IF(AND(C6536="Wine",D6536="Fortified Wines"),
SUM(LOOKUP(2,1/(SRP!$B$26:$B$29&lt;=E6536)/(SRP!$C$26:$C$29&gt;=E6536),SRP!$D$26:$D$29)*(G6536/100)*(E6536/1000)),
IF(C6536="Wine",
SUM(LOOKUP(2,1/(SRP!$B$21:$B$25&lt;=E6536)/(SRP!$C$21:$C$25&gt;=E6536),SRP!$D$21:$D$25)*(G6536/100)*(E6536/1000)),
IF(AND(C6536="Ready to Drink",D6536="RTD-One Pour Cocktail&gt;7%&lt;=14.5"),
SUM(LOOKUP(2,1/(SRP!$B$16:$B$20&lt;=E6536)/(SRP!$C$16:$C$20&gt;=E6536),SRP!$D$16:$D$20)*(G6536/100)*(E6536/1000)),
IF(C6536="Ready to Drink",
SUM(LOOKUP(2,1/(SRP!$B$11:$B$15&lt;=E6536)/(SRP!$C$11:$C$15&gt;=E6536),SRP!$D$11:$D$15)*(G6536/100)*(E6536/1000)),
0)))))),2)</f>
        <v>1.92</v>
      </c>
      <c r="L6536" s="173" t="str">
        <f t="shared" si="102"/>
        <v>Beer473</v>
      </c>
      <c r="M6536" s="154">
        <f>VLOOKUP(L6536,'Slope %'!C:D,2,0)</f>
        <v>0.12</v>
      </c>
    </row>
    <row r="6537" spans="1:13" x14ac:dyDescent="0.25">
      <c r="A6537" s="169">
        <v>66988</v>
      </c>
      <c r="B6537" s="170" t="s">
        <v>4808</v>
      </c>
      <c r="C6537" s="170" t="s">
        <v>11</v>
      </c>
      <c r="D6537" s="170" t="s">
        <v>474</v>
      </c>
      <c r="E6537" s="170">
        <v>473</v>
      </c>
      <c r="F6537" s="170">
        <v>24</v>
      </c>
      <c r="G6537" s="171">
        <v>5.2</v>
      </c>
      <c r="H6537" s="170" t="s">
        <v>415</v>
      </c>
      <c r="I6537" s="171">
        <v>3.99</v>
      </c>
      <c r="J6537" s="169">
        <v>1</v>
      </c>
      <c r="K6537" s="154" cm="1">
        <f t="array" ref="K6537">ROUND(
IF(C6537="Beer",
SUM(LOOKUP(2,1/(SRP!$B$8:$B$10&lt;=E6537)/(SRP!$C$8:$C$10&gt;=E6537),SRP!$D$8:$D$10)*(G6537/100)*(E6537/1000)),
IF(C6537="Spirits",
SUM(LOOKUP(2,1/(SRP!$B$2:$B$7&lt;=E6537)/(SRP!$C$2:$C$7&gt;=E6537),SRP!$D$2:$D$7)*(G6537/100)*(E6537/1000)),
IF(AND(C6537="Wine",D6537="Fortified Wines"),
SUM(LOOKUP(2,1/(SRP!$B$26:$B$29&lt;=E6537)/(SRP!$C$26:$C$29&gt;=E6537),SRP!$D$26:$D$29)*(G6537/100)*(E6537/1000)),
IF(C6537="Wine",
SUM(LOOKUP(2,1/(SRP!$B$21:$B$25&lt;=E6537)/(SRP!$C$21:$C$25&gt;=E6537),SRP!$D$21:$D$25)*(G6537/100)*(E6537/1000)),
IF(AND(C6537="Ready to Drink",D6537="RTD-One Pour Cocktail&gt;7%&lt;=14.5"),
SUM(LOOKUP(2,1/(SRP!$B$16:$B$20&lt;=E6537)/(SRP!$C$16:$C$20&gt;=E6537),SRP!$D$16:$D$20)*(G6537/100)*(E6537/1000)),
IF(C6537="Ready to Drink",
SUM(LOOKUP(2,1/(SRP!$B$11:$B$15&lt;=E6537)/(SRP!$C$11:$C$15&gt;=E6537),SRP!$D$11:$D$15)*(G6537/100)*(E6537/1000)),
0)))))),2)</f>
        <v>1.92</v>
      </c>
      <c r="L6537" s="173" t="str">
        <f t="shared" si="102"/>
        <v>Beer473</v>
      </c>
      <c r="M6537" s="154">
        <f>VLOOKUP(L6537,'Slope %'!C:D,2,0)</f>
        <v>0.12</v>
      </c>
    </row>
    <row r="6538" spans="1:13" x14ac:dyDescent="0.25">
      <c r="A6538" s="169">
        <v>66990</v>
      </c>
      <c r="B6538" s="170" t="s">
        <v>4809</v>
      </c>
      <c r="C6538" s="170" t="s">
        <v>1065</v>
      </c>
      <c r="D6538" s="170" t="s">
        <v>1066</v>
      </c>
      <c r="E6538" s="170">
        <v>750</v>
      </c>
      <c r="F6538" s="170">
        <v>12</v>
      </c>
      <c r="G6538" s="171">
        <v>9.9999999999999995E-8</v>
      </c>
      <c r="H6538" s="170" t="s">
        <v>47</v>
      </c>
      <c r="I6538" s="171">
        <v>10.99</v>
      </c>
      <c r="J6538" s="169">
        <v>1</v>
      </c>
      <c r="K6538" s="154" cm="1">
        <f t="array" ref="K6538">ROUND(
IF(C6538="Beer",
SUM(LOOKUP(2,1/(SRP!$B$8:$B$10&lt;=E6538)/(SRP!$C$8:$C$10&gt;=E6538),SRP!$D$8:$D$10)*(G6538/100)*(E6538/1000)),
IF(C6538="Spirits",
SUM(LOOKUP(2,1/(SRP!$B$2:$B$7&lt;=E6538)/(SRP!$C$2:$C$7&gt;=E6538),SRP!$D$2:$D$7)*(G6538/100)*(E6538/1000)),
IF(AND(C6538="Wine",D6538="Fortified Wines"),
SUM(LOOKUP(2,1/(SRP!$B$26:$B$29&lt;=E6538)/(SRP!$C$26:$C$29&gt;=E6538),SRP!$D$26:$D$29)*(G6538/100)*(E6538/1000)),
IF(C6538="Wine",
SUM(LOOKUP(2,1/(SRP!$B$21:$B$25&lt;=E6538)/(SRP!$C$21:$C$25&gt;=E6538),SRP!$D$21:$D$25)*(G6538/100)*(E6538/1000)),
IF(AND(C6538="Ready to Drink",D6538="RTD-One Pour Cocktail&gt;7%&lt;=14.5"),
SUM(LOOKUP(2,1/(SRP!$B$16:$B$20&lt;=E6538)/(SRP!$C$16:$C$20&gt;=E6538),SRP!$D$16:$D$20)*(G6538/100)*(E6538/1000)),
IF(C6538="Ready to Drink",
SUM(LOOKUP(2,1/(SRP!$B$11:$B$15&lt;=E6538)/(SRP!$C$11:$C$15&gt;=E6538),SRP!$D$11:$D$15)*(G6538/100)*(E6538/1000)),
0)))))),2)</f>
        <v>0</v>
      </c>
      <c r="L6538" s="173" t="str">
        <f t="shared" si="102"/>
        <v>Dealcoholized750</v>
      </c>
      <c r="M6538" s="154" t="e">
        <f>VLOOKUP(L6538,'Slope %'!C:D,2,0)</f>
        <v>#N/A</v>
      </c>
    </row>
    <row r="6539" spans="1:13" x14ac:dyDescent="0.25">
      <c r="A6539" s="169">
        <v>66994</v>
      </c>
      <c r="B6539" s="170" t="s">
        <v>4810</v>
      </c>
      <c r="C6539" s="170" t="s">
        <v>1065</v>
      </c>
      <c r="D6539" s="170" t="s">
        <v>1066</v>
      </c>
      <c r="E6539" s="170">
        <v>750</v>
      </c>
      <c r="F6539" s="170">
        <v>12</v>
      </c>
      <c r="G6539" s="171">
        <v>9.9999999999999995E-8</v>
      </c>
      <c r="H6539" s="170" t="s">
        <v>47</v>
      </c>
      <c r="I6539" s="171">
        <v>10.99</v>
      </c>
      <c r="J6539" s="169">
        <v>1</v>
      </c>
      <c r="K6539" s="154" cm="1">
        <f t="array" ref="K6539">ROUND(
IF(C6539="Beer",
SUM(LOOKUP(2,1/(SRP!$B$8:$B$10&lt;=E6539)/(SRP!$C$8:$C$10&gt;=E6539),SRP!$D$8:$D$10)*(G6539/100)*(E6539/1000)),
IF(C6539="Spirits",
SUM(LOOKUP(2,1/(SRP!$B$2:$B$7&lt;=E6539)/(SRP!$C$2:$C$7&gt;=E6539),SRP!$D$2:$D$7)*(G6539/100)*(E6539/1000)),
IF(AND(C6539="Wine",D6539="Fortified Wines"),
SUM(LOOKUP(2,1/(SRP!$B$26:$B$29&lt;=E6539)/(SRP!$C$26:$C$29&gt;=E6539),SRP!$D$26:$D$29)*(G6539/100)*(E6539/1000)),
IF(C6539="Wine",
SUM(LOOKUP(2,1/(SRP!$B$21:$B$25&lt;=E6539)/(SRP!$C$21:$C$25&gt;=E6539),SRP!$D$21:$D$25)*(G6539/100)*(E6539/1000)),
IF(AND(C6539="Ready to Drink",D6539="RTD-One Pour Cocktail&gt;7%&lt;=14.5"),
SUM(LOOKUP(2,1/(SRP!$B$16:$B$20&lt;=E6539)/(SRP!$C$16:$C$20&gt;=E6539),SRP!$D$16:$D$20)*(G6539/100)*(E6539/1000)),
IF(C6539="Ready to Drink",
SUM(LOOKUP(2,1/(SRP!$B$11:$B$15&lt;=E6539)/(SRP!$C$11:$C$15&gt;=E6539),SRP!$D$11:$D$15)*(G6539/100)*(E6539/1000)),
0)))))),2)</f>
        <v>0</v>
      </c>
      <c r="L6539" s="173" t="str">
        <f t="shared" si="102"/>
        <v>Dealcoholized750</v>
      </c>
      <c r="M6539" s="154" t="e">
        <f>VLOOKUP(L6539,'Slope %'!C:D,2,0)</f>
        <v>#N/A</v>
      </c>
    </row>
    <row r="6540" spans="1:13" x14ac:dyDescent="0.25">
      <c r="A6540" s="169">
        <v>67001</v>
      </c>
      <c r="B6540" s="170" t="s">
        <v>4811</v>
      </c>
      <c r="C6540" s="170" t="s">
        <v>15</v>
      </c>
      <c r="D6540" s="170" t="s">
        <v>1091</v>
      </c>
      <c r="E6540" s="170">
        <v>200</v>
      </c>
      <c r="F6540" s="170">
        <v>48</v>
      </c>
      <c r="G6540" s="171">
        <v>15</v>
      </c>
      <c r="H6540" s="170" t="s">
        <v>141</v>
      </c>
      <c r="I6540" s="171">
        <v>8.99</v>
      </c>
      <c r="J6540" s="169">
        <v>1</v>
      </c>
      <c r="K6540" s="154" cm="1">
        <f t="array" ref="K6540">ROUND(
IF(C6540="Beer",
SUM(LOOKUP(2,1/(SRP!$B$8:$B$10&lt;=E6540)/(SRP!$C$8:$C$10&gt;=E6540),SRP!$D$8:$D$10)*(G6540/100)*(E6540/1000)),
IF(C6540="Spirits",
SUM(LOOKUP(2,1/(SRP!$B$2:$B$7&lt;=E6540)/(SRP!$C$2:$C$7&gt;=E6540),SRP!$D$2:$D$7)*(G6540/100)*(E6540/1000)),
IF(AND(C6540="Wine",D6540="Fortified Wines"),
SUM(LOOKUP(2,1/(SRP!$B$26:$B$29&lt;=E6540)/(SRP!$C$26:$C$29&gt;=E6540),SRP!$D$26:$D$29)*(G6540/100)*(E6540/1000)),
IF(C6540="Wine",
SUM(LOOKUP(2,1/(SRP!$B$21:$B$25&lt;=E6540)/(SRP!$C$21:$C$25&gt;=E6540),SRP!$D$21:$D$25)*(G6540/100)*(E6540/1000)),
IF(AND(C6540="Ready to Drink",D6540="RTD-One Pour Cocktail&gt;7%&lt;=14.5"),
SUM(LOOKUP(2,1/(SRP!$B$16:$B$20&lt;=E6540)/(SRP!$C$16:$C$20&gt;=E6540),SRP!$D$16:$D$20)*(G6540/100)*(E6540/1000)),
IF(C6540="Ready to Drink",
SUM(LOOKUP(2,1/(SRP!$B$11:$B$15&lt;=E6540)/(SRP!$C$11:$C$15&gt;=E6540),SRP!$D$11:$D$15)*(G6540/100)*(E6540/1000)),
0)))))),2)</f>
        <v>3.19</v>
      </c>
      <c r="L6540" s="173" t="str">
        <f t="shared" si="102"/>
        <v>Spirits200</v>
      </c>
      <c r="M6540" s="154">
        <f>VLOOKUP(L6540,'Slope %'!C:D,2,0)</f>
        <v>0.1</v>
      </c>
    </row>
    <row r="6541" spans="1:13" x14ac:dyDescent="0.25">
      <c r="A6541" s="169">
        <v>67004</v>
      </c>
      <c r="B6541" s="170" t="s">
        <v>4812</v>
      </c>
      <c r="C6541" s="170" t="s">
        <v>15</v>
      </c>
      <c r="D6541" s="170" t="s">
        <v>19</v>
      </c>
      <c r="E6541" s="170">
        <v>750</v>
      </c>
      <c r="F6541" s="170">
        <v>12</v>
      </c>
      <c r="G6541" s="171">
        <v>40</v>
      </c>
      <c r="H6541" s="170" t="s">
        <v>2576</v>
      </c>
      <c r="I6541" s="171">
        <v>27.99</v>
      </c>
      <c r="J6541" s="169">
        <v>1</v>
      </c>
      <c r="K6541" s="154" cm="1">
        <f t="array" ref="K6541">ROUND(
IF(C6541="Beer",
SUM(LOOKUP(2,1/(SRP!$B$8:$B$10&lt;=E6541)/(SRP!$C$8:$C$10&gt;=E6541),SRP!$D$8:$D$10)*(G6541/100)*(E6541/1000)),
IF(C6541="Spirits",
SUM(LOOKUP(2,1/(SRP!$B$2:$B$7&lt;=E6541)/(SRP!$C$2:$C$7&gt;=E6541),SRP!$D$2:$D$7)*(G6541/100)*(E6541/1000)),
IF(AND(C6541="Wine",D6541="Fortified Wines"),
SUM(LOOKUP(2,1/(SRP!$B$26:$B$29&lt;=E6541)/(SRP!$C$26:$C$29&gt;=E6541),SRP!$D$26:$D$29)*(G6541/100)*(E6541/1000)),
IF(C6541="Wine",
SUM(LOOKUP(2,1/(SRP!$B$21:$B$25&lt;=E6541)/(SRP!$C$21:$C$25&gt;=E6541),SRP!$D$21:$D$25)*(G6541/100)*(E6541/1000)),
IF(AND(C6541="Ready to Drink",D6541="RTD-One Pour Cocktail&gt;7%&lt;=14.5"),
SUM(LOOKUP(2,1/(SRP!$B$16:$B$20&lt;=E6541)/(SRP!$C$16:$C$20&gt;=E6541),SRP!$D$16:$D$20)*(G6541/100)*(E6541/1000)),
IF(C6541="Ready to Drink",
SUM(LOOKUP(2,1/(SRP!$B$11:$B$15&lt;=E6541)/(SRP!$C$11:$C$15&gt;=E6541),SRP!$D$11:$D$15)*(G6541/100)*(E6541/1000)),
0)))))),2)</f>
        <v>23.42</v>
      </c>
      <c r="L6541" s="173" t="str">
        <f t="shared" si="102"/>
        <v>Spirits750</v>
      </c>
      <c r="M6541" s="154">
        <f>VLOOKUP(L6541,'Slope %'!C:D,2,0)</f>
        <v>7.0000000000000007E-2</v>
      </c>
    </row>
    <row r="6542" spans="1:13" x14ac:dyDescent="0.25">
      <c r="A6542" s="169">
        <v>67010</v>
      </c>
      <c r="B6542" s="170" t="s">
        <v>4813</v>
      </c>
      <c r="C6542" s="170" t="s">
        <v>24</v>
      </c>
      <c r="D6542" s="170" t="s">
        <v>382</v>
      </c>
      <c r="E6542" s="170">
        <v>750</v>
      </c>
      <c r="F6542" s="170">
        <v>12</v>
      </c>
      <c r="G6542" s="171">
        <v>13.5</v>
      </c>
      <c r="H6542" s="170" t="s">
        <v>22</v>
      </c>
      <c r="I6542" s="171">
        <v>17.989999999999998</v>
      </c>
      <c r="J6542" s="169">
        <v>1</v>
      </c>
      <c r="K6542" s="154" cm="1">
        <f t="array" ref="K6542">ROUND(
IF(C6542="Beer",
SUM(LOOKUP(2,1/(SRP!$B$8:$B$10&lt;=E6542)/(SRP!$C$8:$C$10&gt;=E6542),SRP!$D$8:$D$10)*(G6542/100)*(E6542/1000)),
IF(C6542="Spirits",
SUM(LOOKUP(2,1/(SRP!$B$2:$B$7&lt;=E6542)/(SRP!$C$2:$C$7&gt;=E6542),SRP!$D$2:$D$7)*(G6542/100)*(E6542/1000)),
IF(AND(C6542="Wine",D6542="Fortified Wines"),
SUM(LOOKUP(2,1/(SRP!$B$26:$B$29&lt;=E6542)/(SRP!$C$26:$C$29&gt;=E6542),SRP!$D$26:$D$29)*(G6542/100)*(E6542/1000)),
IF(C6542="Wine",
SUM(LOOKUP(2,1/(SRP!$B$21:$B$25&lt;=E6542)/(SRP!$C$21:$C$25&gt;=E6542),SRP!$D$21:$D$25)*(G6542/100)*(E6542/1000)),
IF(AND(C6542="Ready to Drink",D6542="RTD-One Pour Cocktail&gt;7%&lt;=14.5"),
SUM(LOOKUP(2,1/(SRP!$B$16:$B$20&lt;=E6542)/(SRP!$C$16:$C$20&gt;=E6542),SRP!$D$16:$D$20)*(G6542/100)*(E6542/1000)),
IF(C6542="Ready to Drink",
SUM(LOOKUP(2,1/(SRP!$B$11:$B$15&lt;=E6542)/(SRP!$C$11:$C$15&gt;=E6542),SRP!$D$11:$D$15)*(G6542/100)*(E6542/1000)),
0)))))),2)</f>
        <v>7.9</v>
      </c>
      <c r="L6542" s="173" t="str">
        <f t="shared" si="102"/>
        <v>Wine750</v>
      </c>
      <c r="M6542" s="154">
        <f>VLOOKUP(L6542,'Slope %'!C:D,2,0)</f>
        <v>0.1</v>
      </c>
    </row>
    <row r="6543" spans="1:13" x14ac:dyDescent="0.25">
      <c r="A6543" s="169">
        <v>67016</v>
      </c>
      <c r="B6543" s="170" t="s">
        <v>4814</v>
      </c>
      <c r="C6543" s="170" t="s">
        <v>11</v>
      </c>
      <c r="D6543" s="170" t="s">
        <v>474</v>
      </c>
      <c r="E6543" s="170">
        <v>473</v>
      </c>
      <c r="F6543" s="170">
        <v>24</v>
      </c>
      <c r="G6543" s="171">
        <v>5</v>
      </c>
      <c r="H6543" s="170" t="s">
        <v>222</v>
      </c>
      <c r="I6543" s="171">
        <v>4.6100000000000003</v>
      </c>
      <c r="J6543" s="169">
        <v>1</v>
      </c>
      <c r="K6543" s="154" cm="1">
        <f t="array" ref="K6543">ROUND(
IF(C6543="Beer",
SUM(LOOKUP(2,1/(SRP!$B$8:$B$10&lt;=E6543)/(SRP!$C$8:$C$10&gt;=E6543),SRP!$D$8:$D$10)*(G6543/100)*(E6543/1000)),
IF(C6543="Spirits",
SUM(LOOKUP(2,1/(SRP!$B$2:$B$7&lt;=E6543)/(SRP!$C$2:$C$7&gt;=E6543),SRP!$D$2:$D$7)*(G6543/100)*(E6543/1000)),
IF(AND(C6543="Wine",D6543="Fortified Wines"),
SUM(LOOKUP(2,1/(SRP!$B$26:$B$29&lt;=E6543)/(SRP!$C$26:$C$29&gt;=E6543),SRP!$D$26:$D$29)*(G6543/100)*(E6543/1000)),
IF(C6543="Wine",
SUM(LOOKUP(2,1/(SRP!$B$21:$B$25&lt;=E6543)/(SRP!$C$21:$C$25&gt;=E6543),SRP!$D$21:$D$25)*(G6543/100)*(E6543/1000)),
IF(AND(C6543="Ready to Drink",D6543="RTD-One Pour Cocktail&gt;7%&lt;=14.5"),
SUM(LOOKUP(2,1/(SRP!$B$16:$B$20&lt;=E6543)/(SRP!$C$16:$C$20&gt;=E6543),SRP!$D$16:$D$20)*(G6543/100)*(E6543/1000)),
IF(C6543="Ready to Drink",
SUM(LOOKUP(2,1/(SRP!$B$11:$B$15&lt;=E6543)/(SRP!$C$11:$C$15&gt;=E6543),SRP!$D$11:$D$15)*(G6543/100)*(E6543/1000)),
0)))))),2)</f>
        <v>1.85</v>
      </c>
      <c r="L6543" s="173" t="str">
        <f t="shared" si="102"/>
        <v>Beer473</v>
      </c>
      <c r="M6543" s="154">
        <f>VLOOKUP(L6543,'Slope %'!C:D,2,0)</f>
        <v>0.12</v>
      </c>
    </row>
    <row r="6544" spans="1:13" x14ac:dyDescent="0.25">
      <c r="A6544" s="169">
        <v>67019</v>
      </c>
      <c r="B6544" s="170" t="s">
        <v>3580</v>
      </c>
      <c r="C6544" s="170" t="s">
        <v>15</v>
      </c>
      <c r="D6544" s="170" t="s">
        <v>38</v>
      </c>
      <c r="E6544" s="170">
        <v>50</v>
      </c>
      <c r="F6544" s="170">
        <v>60</v>
      </c>
      <c r="G6544" s="171">
        <v>33</v>
      </c>
      <c r="H6544" s="170" t="s">
        <v>783</v>
      </c>
      <c r="I6544" s="171">
        <v>5.29</v>
      </c>
      <c r="J6544" s="169">
        <v>1</v>
      </c>
      <c r="K6544" s="154" cm="1">
        <f t="array" ref="K6544">ROUND(
IF(C6544="Beer",
SUM(LOOKUP(2,1/(SRP!$B$8:$B$10&lt;=E6544)/(SRP!$C$8:$C$10&gt;=E6544),SRP!$D$8:$D$10)*(G6544/100)*(E6544/1000)),
IF(C6544="Spirits",
SUM(LOOKUP(2,1/(SRP!$B$2:$B$7&lt;=E6544)/(SRP!$C$2:$C$7&gt;=E6544),SRP!$D$2:$D$7)*(G6544/100)*(E6544/1000)),
IF(AND(C6544="Wine",D6544="Fortified Wines"),
SUM(LOOKUP(2,1/(SRP!$B$26:$B$29&lt;=E6544)/(SRP!$C$26:$C$29&gt;=E6544),SRP!$D$26:$D$29)*(G6544/100)*(E6544/1000)),
IF(C6544="Wine",
SUM(LOOKUP(2,1/(SRP!$B$21:$B$25&lt;=E6544)/(SRP!$C$21:$C$25&gt;=E6544),SRP!$D$21:$D$25)*(G6544/100)*(E6544/1000)),
IF(AND(C6544="Ready to Drink",D6544="RTD-One Pour Cocktail&gt;7%&lt;=14.5"),
SUM(LOOKUP(2,1/(SRP!$B$16:$B$20&lt;=E6544)/(SRP!$C$16:$C$20&gt;=E6544),SRP!$D$16:$D$20)*(G6544/100)*(E6544/1000)),
IF(C6544="Ready to Drink",
SUM(LOOKUP(2,1/(SRP!$B$11:$B$15&lt;=E6544)/(SRP!$C$11:$C$15&gt;=E6544),SRP!$D$11:$D$15)*(G6544/100)*(E6544/1000)),
0)))))),2)</f>
        <v>2.2200000000000002</v>
      </c>
      <c r="L6544" s="173" t="str">
        <f t="shared" si="102"/>
        <v>Spirits50</v>
      </c>
      <c r="M6544" s="154">
        <f>VLOOKUP(L6544,'Slope %'!C:D,2,0)</f>
        <v>0.1</v>
      </c>
    </row>
    <row r="6545" spans="1:13" x14ac:dyDescent="0.25">
      <c r="A6545" s="169">
        <v>67034</v>
      </c>
      <c r="B6545" s="170" t="s">
        <v>4815</v>
      </c>
      <c r="C6545" s="170" t="s">
        <v>15</v>
      </c>
      <c r="D6545" s="170" t="s">
        <v>225</v>
      </c>
      <c r="E6545" s="170">
        <v>750</v>
      </c>
      <c r="F6545" s="170">
        <v>6</v>
      </c>
      <c r="G6545" s="171">
        <v>40</v>
      </c>
      <c r="H6545" s="170" t="s">
        <v>177</v>
      </c>
      <c r="I6545" s="171">
        <v>60</v>
      </c>
      <c r="J6545" s="169">
        <v>1</v>
      </c>
      <c r="K6545" s="154" cm="1">
        <f t="array" ref="K6545">ROUND(
IF(C6545="Beer",
SUM(LOOKUP(2,1/(SRP!$B$8:$B$10&lt;=E6545)/(SRP!$C$8:$C$10&gt;=E6545),SRP!$D$8:$D$10)*(G6545/100)*(E6545/1000)),
IF(C6545="Spirits",
SUM(LOOKUP(2,1/(SRP!$B$2:$B$7&lt;=E6545)/(SRP!$C$2:$C$7&gt;=E6545),SRP!$D$2:$D$7)*(G6545/100)*(E6545/1000)),
IF(AND(C6545="Wine",D6545="Fortified Wines"),
SUM(LOOKUP(2,1/(SRP!$B$26:$B$29&lt;=E6545)/(SRP!$C$26:$C$29&gt;=E6545),SRP!$D$26:$D$29)*(G6545/100)*(E6545/1000)),
IF(C6545="Wine",
SUM(LOOKUP(2,1/(SRP!$B$21:$B$25&lt;=E6545)/(SRP!$C$21:$C$25&gt;=E6545),SRP!$D$21:$D$25)*(G6545/100)*(E6545/1000)),
IF(AND(C6545="Ready to Drink",D6545="RTD-One Pour Cocktail&gt;7%&lt;=14.5"),
SUM(LOOKUP(2,1/(SRP!$B$16:$B$20&lt;=E6545)/(SRP!$C$16:$C$20&gt;=E6545),SRP!$D$16:$D$20)*(G6545/100)*(E6545/1000)),
IF(C6545="Ready to Drink",
SUM(LOOKUP(2,1/(SRP!$B$11:$B$15&lt;=E6545)/(SRP!$C$11:$C$15&gt;=E6545),SRP!$D$11:$D$15)*(G6545/100)*(E6545/1000)),
0)))))),2)</f>
        <v>23.42</v>
      </c>
      <c r="L6545" s="173" t="str">
        <f t="shared" si="102"/>
        <v>Spirits750</v>
      </c>
      <c r="M6545" s="154">
        <f>VLOOKUP(L6545,'Slope %'!C:D,2,0)</f>
        <v>7.0000000000000007E-2</v>
      </c>
    </row>
    <row r="6546" spans="1:13" x14ac:dyDescent="0.25">
      <c r="A6546" s="169">
        <v>67037</v>
      </c>
      <c r="B6546" s="170" t="s">
        <v>4816</v>
      </c>
      <c r="C6546" s="170" t="s">
        <v>1065</v>
      </c>
      <c r="D6546" s="170" t="s">
        <v>1066</v>
      </c>
      <c r="E6546" s="170">
        <v>750</v>
      </c>
      <c r="F6546" s="170">
        <v>6</v>
      </c>
      <c r="G6546" s="171">
        <v>9.9999999999999995E-8</v>
      </c>
      <c r="H6546" s="170" t="s">
        <v>96</v>
      </c>
      <c r="I6546" s="171">
        <v>13.99</v>
      </c>
      <c r="J6546" s="169">
        <v>1</v>
      </c>
      <c r="K6546" s="154" cm="1">
        <f t="array" ref="K6546">ROUND(
IF(C6546="Beer",
SUM(LOOKUP(2,1/(SRP!$B$8:$B$10&lt;=E6546)/(SRP!$C$8:$C$10&gt;=E6546),SRP!$D$8:$D$10)*(G6546/100)*(E6546/1000)),
IF(C6546="Spirits",
SUM(LOOKUP(2,1/(SRP!$B$2:$B$7&lt;=E6546)/(SRP!$C$2:$C$7&gt;=E6546),SRP!$D$2:$D$7)*(G6546/100)*(E6546/1000)),
IF(AND(C6546="Wine",D6546="Fortified Wines"),
SUM(LOOKUP(2,1/(SRP!$B$26:$B$29&lt;=E6546)/(SRP!$C$26:$C$29&gt;=E6546),SRP!$D$26:$D$29)*(G6546/100)*(E6546/1000)),
IF(C6546="Wine",
SUM(LOOKUP(2,1/(SRP!$B$21:$B$25&lt;=E6546)/(SRP!$C$21:$C$25&gt;=E6546),SRP!$D$21:$D$25)*(G6546/100)*(E6546/1000)),
IF(AND(C6546="Ready to Drink",D6546="RTD-One Pour Cocktail&gt;7%&lt;=14.5"),
SUM(LOOKUP(2,1/(SRP!$B$16:$B$20&lt;=E6546)/(SRP!$C$16:$C$20&gt;=E6546),SRP!$D$16:$D$20)*(G6546/100)*(E6546/1000)),
IF(C6546="Ready to Drink",
SUM(LOOKUP(2,1/(SRP!$B$11:$B$15&lt;=E6546)/(SRP!$C$11:$C$15&gt;=E6546),SRP!$D$11:$D$15)*(G6546/100)*(E6546/1000)),
0)))))),2)</f>
        <v>0</v>
      </c>
      <c r="L6546" s="173" t="str">
        <f t="shared" si="102"/>
        <v>Dealcoholized750</v>
      </c>
      <c r="M6546" s="154" t="e">
        <f>VLOOKUP(L6546,'Slope %'!C:D,2,0)</f>
        <v>#N/A</v>
      </c>
    </row>
    <row r="6547" spans="1:13" x14ac:dyDescent="0.25">
      <c r="A6547" s="169">
        <v>67044</v>
      </c>
      <c r="B6547" s="170" t="s">
        <v>4817</v>
      </c>
      <c r="C6547" s="170" t="s">
        <v>1065</v>
      </c>
      <c r="D6547" s="170" t="s">
        <v>1066</v>
      </c>
      <c r="E6547" s="170">
        <v>750</v>
      </c>
      <c r="F6547" s="170">
        <v>6</v>
      </c>
      <c r="G6547" s="171">
        <v>9.9999999999999995E-8</v>
      </c>
      <c r="H6547" s="170" t="s">
        <v>96</v>
      </c>
      <c r="I6547" s="171">
        <v>13.99</v>
      </c>
      <c r="J6547" s="169">
        <v>1</v>
      </c>
      <c r="K6547" s="154" cm="1">
        <f t="array" ref="K6547">ROUND(
IF(C6547="Beer",
SUM(LOOKUP(2,1/(SRP!$B$8:$B$10&lt;=E6547)/(SRP!$C$8:$C$10&gt;=E6547),SRP!$D$8:$D$10)*(G6547/100)*(E6547/1000)),
IF(C6547="Spirits",
SUM(LOOKUP(2,1/(SRP!$B$2:$B$7&lt;=E6547)/(SRP!$C$2:$C$7&gt;=E6547),SRP!$D$2:$D$7)*(G6547/100)*(E6547/1000)),
IF(AND(C6547="Wine",D6547="Fortified Wines"),
SUM(LOOKUP(2,1/(SRP!$B$26:$B$29&lt;=E6547)/(SRP!$C$26:$C$29&gt;=E6547),SRP!$D$26:$D$29)*(G6547/100)*(E6547/1000)),
IF(C6547="Wine",
SUM(LOOKUP(2,1/(SRP!$B$21:$B$25&lt;=E6547)/(SRP!$C$21:$C$25&gt;=E6547),SRP!$D$21:$D$25)*(G6547/100)*(E6547/1000)),
IF(AND(C6547="Ready to Drink",D6547="RTD-One Pour Cocktail&gt;7%&lt;=14.5"),
SUM(LOOKUP(2,1/(SRP!$B$16:$B$20&lt;=E6547)/(SRP!$C$16:$C$20&gt;=E6547),SRP!$D$16:$D$20)*(G6547/100)*(E6547/1000)),
IF(C6547="Ready to Drink",
SUM(LOOKUP(2,1/(SRP!$B$11:$B$15&lt;=E6547)/(SRP!$C$11:$C$15&gt;=E6547),SRP!$D$11:$D$15)*(G6547/100)*(E6547/1000)),
0)))))),2)</f>
        <v>0</v>
      </c>
      <c r="L6547" s="173" t="str">
        <f t="shared" si="102"/>
        <v>Dealcoholized750</v>
      </c>
      <c r="M6547" s="154" t="e">
        <f>VLOOKUP(L6547,'Slope %'!C:D,2,0)</f>
        <v>#N/A</v>
      </c>
    </row>
    <row r="6548" spans="1:13" x14ac:dyDescent="0.25">
      <c r="A6548" s="169">
        <v>67064</v>
      </c>
      <c r="B6548" s="170" t="s">
        <v>4818</v>
      </c>
      <c r="C6548" s="170" t="s">
        <v>11</v>
      </c>
      <c r="D6548" s="170" t="s">
        <v>267</v>
      </c>
      <c r="E6548" s="170">
        <v>473</v>
      </c>
      <c r="F6548" s="170">
        <v>24</v>
      </c>
      <c r="G6548" s="171">
        <v>5.5</v>
      </c>
      <c r="H6548" s="170" t="s">
        <v>982</v>
      </c>
      <c r="I6548" s="171">
        <v>4.4400000000000004</v>
      </c>
      <c r="J6548" s="169">
        <v>1</v>
      </c>
      <c r="K6548" s="154" cm="1">
        <f t="array" ref="K6548">ROUND(
IF(C6548="Beer",
SUM(LOOKUP(2,1/(SRP!$B$8:$B$10&lt;=E6548)/(SRP!$C$8:$C$10&gt;=E6548),SRP!$D$8:$D$10)*(G6548/100)*(E6548/1000)),
IF(C6548="Spirits",
SUM(LOOKUP(2,1/(SRP!$B$2:$B$7&lt;=E6548)/(SRP!$C$2:$C$7&gt;=E6548),SRP!$D$2:$D$7)*(G6548/100)*(E6548/1000)),
IF(AND(C6548="Wine",D6548="Fortified Wines"),
SUM(LOOKUP(2,1/(SRP!$B$26:$B$29&lt;=E6548)/(SRP!$C$26:$C$29&gt;=E6548),SRP!$D$26:$D$29)*(G6548/100)*(E6548/1000)),
IF(C6548="Wine",
SUM(LOOKUP(2,1/(SRP!$B$21:$B$25&lt;=E6548)/(SRP!$C$21:$C$25&gt;=E6548),SRP!$D$21:$D$25)*(G6548/100)*(E6548/1000)),
IF(AND(C6548="Ready to Drink",D6548="RTD-One Pour Cocktail&gt;7%&lt;=14.5"),
SUM(LOOKUP(2,1/(SRP!$B$16:$B$20&lt;=E6548)/(SRP!$C$16:$C$20&gt;=E6548),SRP!$D$16:$D$20)*(G6548/100)*(E6548/1000)),
IF(C6548="Ready to Drink",
SUM(LOOKUP(2,1/(SRP!$B$11:$B$15&lt;=E6548)/(SRP!$C$11:$C$15&gt;=E6548),SRP!$D$11:$D$15)*(G6548/100)*(E6548/1000)),
0)))))),2)</f>
        <v>2.0299999999999998</v>
      </c>
      <c r="L6548" s="173" t="str">
        <f t="shared" si="102"/>
        <v>Beer473</v>
      </c>
      <c r="M6548" s="154">
        <f>VLOOKUP(L6548,'Slope %'!C:D,2,0)</f>
        <v>0.12</v>
      </c>
    </row>
    <row r="6549" spans="1:13" x14ac:dyDescent="0.25">
      <c r="A6549" s="169">
        <v>67064</v>
      </c>
      <c r="B6549" s="170" t="s">
        <v>4818</v>
      </c>
      <c r="C6549" s="170" t="s">
        <v>11</v>
      </c>
      <c r="D6549" s="170" t="s">
        <v>267</v>
      </c>
      <c r="E6549" s="170">
        <v>473</v>
      </c>
      <c r="F6549" s="170">
        <v>24</v>
      </c>
      <c r="G6549" s="171">
        <v>5.5</v>
      </c>
      <c r="H6549" s="170" t="s">
        <v>982</v>
      </c>
      <c r="I6549" s="171">
        <v>4.4400000000000004</v>
      </c>
      <c r="J6549" s="169">
        <v>1</v>
      </c>
      <c r="K6549" s="154" cm="1">
        <f t="array" ref="K6549">ROUND(
IF(C6549="Beer",
SUM(LOOKUP(2,1/(SRP!$B$8:$B$10&lt;=E6549)/(SRP!$C$8:$C$10&gt;=E6549),SRP!$D$8:$D$10)*(G6549/100)*(E6549/1000)),
IF(C6549="Spirits",
SUM(LOOKUP(2,1/(SRP!$B$2:$B$7&lt;=E6549)/(SRP!$C$2:$C$7&gt;=E6549),SRP!$D$2:$D$7)*(G6549/100)*(E6549/1000)),
IF(AND(C6549="Wine",D6549="Fortified Wines"),
SUM(LOOKUP(2,1/(SRP!$B$26:$B$29&lt;=E6549)/(SRP!$C$26:$C$29&gt;=E6549),SRP!$D$26:$D$29)*(G6549/100)*(E6549/1000)),
IF(C6549="Wine",
SUM(LOOKUP(2,1/(SRP!$B$21:$B$25&lt;=E6549)/(SRP!$C$21:$C$25&gt;=E6549),SRP!$D$21:$D$25)*(G6549/100)*(E6549/1000)),
IF(AND(C6549="Ready to Drink",D6549="RTD-One Pour Cocktail&gt;7%&lt;=14.5"),
SUM(LOOKUP(2,1/(SRP!$B$16:$B$20&lt;=E6549)/(SRP!$C$16:$C$20&gt;=E6549),SRP!$D$16:$D$20)*(G6549/100)*(E6549/1000)),
IF(C6549="Ready to Drink",
SUM(LOOKUP(2,1/(SRP!$B$11:$B$15&lt;=E6549)/(SRP!$C$11:$C$15&gt;=E6549),SRP!$D$11:$D$15)*(G6549/100)*(E6549/1000)),
0)))))),2)</f>
        <v>2.0299999999999998</v>
      </c>
      <c r="L6549" s="173" t="str">
        <f t="shared" si="102"/>
        <v>Beer473</v>
      </c>
      <c r="M6549" s="154">
        <f>VLOOKUP(L6549,'Slope %'!C:D,2,0)</f>
        <v>0.12</v>
      </c>
    </row>
    <row r="6550" spans="1:13" x14ac:dyDescent="0.25">
      <c r="A6550" s="169">
        <v>67065</v>
      </c>
      <c r="B6550" s="170" t="s">
        <v>4819</v>
      </c>
      <c r="C6550" s="170" t="s">
        <v>24</v>
      </c>
      <c r="D6550" s="170" t="s">
        <v>34</v>
      </c>
      <c r="E6550" s="170">
        <v>750</v>
      </c>
      <c r="F6550" s="170">
        <v>12</v>
      </c>
      <c r="G6550" s="171">
        <v>12.5</v>
      </c>
      <c r="H6550" s="170" t="s">
        <v>22</v>
      </c>
      <c r="I6550" s="171">
        <v>14.99</v>
      </c>
      <c r="J6550" s="169">
        <v>1</v>
      </c>
      <c r="K6550" s="154" cm="1">
        <f t="array" ref="K6550">ROUND(
IF(C6550="Beer",
SUM(LOOKUP(2,1/(SRP!$B$8:$B$10&lt;=E6550)/(SRP!$C$8:$C$10&gt;=E6550),SRP!$D$8:$D$10)*(G6550/100)*(E6550/1000)),
IF(C6550="Spirits",
SUM(LOOKUP(2,1/(SRP!$B$2:$B$7&lt;=E6550)/(SRP!$C$2:$C$7&gt;=E6550),SRP!$D$2:$D$7)*(G6550/100)*(E6550/1000)),
IF(AND(C6550="Wine",D6550="Fortified Wines"),
SUM(LOOKUP(2,1/(SRP!$B$26:$B$29&lt;=E6550)/(SRP!$C$26:$C$29&gt;=E6550),SRP!$D$26:$D$29)*(G6550/100)*(E6550/1000)),
IF(C6550="Wine",
SUM(LOOKUP(2,1/(SRP!$B$21:$B$25&lt;=E6550)/(SRP!$C$21:$C$25&gt;=E6550),SRP!$D$21:$D$25)*(G6550/100)*(E6550/1000)),
IF(AND(C6550="Ready to Drink",D6550="RTD-One Pour Cocktail&gt;7%&lt;=14.5"),
SUM(LOOKUP(2,1/(SRP!$B$16:$B$20&lt;=E6550)/(SRP!$C$16:$C$20&gt;=E6550),SRP!$D$16:$D$20)*(G6550/100)*(E6550/1000)),
IF(C6550="Ready to Drink",
SUM(LOOKUP(2,1/(SRP!$B$11:$B$15&lt;=E6550)/(SRP!$C$11:$C$15&gt;=E6550),SRP!$D$11:$D$15)*(G6550/100)*(E6550/1000)),
0)))))),2)</f>
        <v>7.32</v>
      </c>
      <c r="L6550" s="173" t="str">
        <f t="shared" si="102"/>
        <v>Wine750</v>
      </c>
      <c r="M6550" s="154">
        <f>VLOOKUP(L6550,'Slope %'!C:D,2,0)</f>
        <v>0.1</v>
      </c>
    </row>
    <row r="6551" spans="1:13" x14ac:dyDescent="0.25">
      <c r="A6551" s="169">
        <v>67068</v>
      </c>
      <c r="B6551" s="170" t="s">
        <v>4820</v>
      </c>
      <c r="C6551" s="170" t="s">
        <v>24</v>
      </c>
      <c r="D6551" s="170" t="s">
        <v>34</v>
      </c>
      <c r="E6551" s="170">
        <v>750</v>
      </c>
      <c r="F6551" s="170">
        <v>12</v>
      </c>
      <c r="G6551" s="171">
        <v>13</v>
      </c>
      <c r="H6551" s="170" t="s">
        <v>22</v>
      </c>
      <c r="I6551" s="171">
        <v>14.99</v>
      </c>
      <c r="J6551" s="169">
        <v>1</v>
      </c>
      <c r="K6551" s="154" cm="1">
        <f t="array" ref="K6551">ROUND(
IF(C6551="Beer",
SUM(LOOKUP(2,1/(SRP!$B$8:$B$10&lt;=E6551)/(SRP!$C$8:$C$10&gt;=E6551),SRP!$D$8:$D$10)*(G6551/100)*(E6551/1000)),
IF(C6551="Spirits",
SUM(LOOKUP(2,1/(SRP!$B$2:$B$7&lt;=E6551)/(SRP!$C$2:$C$7&gt;=E6551),SRP!$D$2:$D$7)*(G6551/100)*(E6551/1000)),
IF(AND(C6551="Wine",D6551="Fortified Wines"),
SUM(LOOKUP(2,1/(SRP!$B$26:$B$29&lt;=E6551)/(SRP!$C$26:$C$29&gt;=E6551),SRP!$D$26:$D$29)*(G6551/100)*(E6551/1000)),
IF(C6551="Wine",
SUM(LOOKUP(2,1/(SRP!$B$21:$B$25&lt;=E6551)/(SRP!$C$21:$C$25&gt;=E6551),SRP!$D$21:$D$25)*(G6551/100)*(E6551/1000)),
IF(AND(C6551="Ready to Drink",D6551="RTD-One Pour Cocktail&gt;7%&lt;=14.5"),
SUM(LOOKUP(2,1/(SRP!$B$16:$B$20&lt;=E6551)/(SRP!$C$16:$C$20&gt;=E6551),SRP!$D$16:$D$20)*(G6551/100)*(E6551/1000)),
IF(C6551="Ready to Drink",
SUM(LOOKUP(2,1/(SRP!$B$11:$B$15&lt;=E6551)/(SRP!$C$11:$C$15&gt;=E6551),SRP!$D$11:$D$15)*(G6551/100)*(E6551/1000)),
0)))))),2)</f>
        <v>7.61</v>
      </c>
      <c r="L6551" s="173" t="str">
        <f t="shared" si="102"/>
        <v>Wine750</v>
      </c>
      <c r="M6551" s="154">
        <f>VLOOKUP(L6551,'Slope %'!C:D,2,0)</f>
        <v>0.1</v>
      </c>
    </row>
    <row r="6552" spans="1:13" x14ac:dyDescent="0.25">
      <c r="A6552" s="169">
        <v>67069</v>
      </c>
      <c r="B6552" s="170" t="s">
        <v>4821</v>
      </c>
      <c r="C6552" s="170" t="s">
        <v>11</v>
      </c>
      <c r="D6552" s="170" t="s">
        <v>474</v>
      </c>
      <c r="E6552" s="170">
        <v>473</v>
      </c>
      <c r="F6552" s="170">
        <v>24</v>
      </c>
      <c r="G6552" s="171">
        <v>4.5</v>
      </c>
      <c r="H6552" s="170" t="s">
        <v>2190</v>
      </c>
      <c r="I6552" s="171">
        <v>4.75</v>
      </c>
      <c r="J6552" s="169">
        <v>1</v>
      </c>
      <c r="K6552" s="154" cm="1">
        <f t="array" ref="K6552">ROUND(
IF(C6552="Beer",
SUM(LOOKUP(2,1/(SRP!$B$8:$B$10&lt;=E6552)/(SRP!$C$8:$C$10&gt;=E6552),SRP!$D$8:$D$10)*(G6552/100)*(E6552/1000)),
IF(C6552="Spirits",
SUM(LOOKUP(2,1/(SRP!$B$2:$B$7&lt;=E6552)/(SRP!$C$2:$C$7&gt;=E6552),SRP!$D$2:$D$7)*(G6552/100)*(E6552/1000)),
IF(AND(C6552="Wine",D6552="Fortified Wines"),
SUM(LOOKUP(2,1/(SRP!$B$26:$B$29&lt;=E6552)/(SRP!$C$26:$C$29&gt;=E6552),SRP!$D$26:$D$29)*(G6552/100)*(E6552/1000)),
IF(C6552="Wine",
SUM(LOOKUP(2,1/(SRP!$B$21:$B$25&lt;=E6552)/(SRP!$C$21:$C$25&gt;=E6552),SRP!$D$21:$D$25)*(G6552/100)*(E6552/1000)),
IF(AND(C6552="Ready to Drink",D6552="RTD-One Pour Cocktail&gt;7%&lt;=14.5"),
SUM(LOOKUP(2,1/(SRP!$B$16:$B$20&lt;=E6552)/(SRP!$C$16:$C$20&gt;=E6552),SRP!$D$16:$D$20)*(G6552/100)*(E6552/1000)),
IF(C6552="Ready to Drink",
SUM(LOOKUP(2,1/(SRP!$B$11:$B$15&lt;=E6552)/(SRP!$C$11:$C$15&gt;=E6552),SRP!$D$11:$D$15)*(G6552/100)*(E6552/1000)),
0)))))),2)</f>
        <v>1.66</v>
      </c>
      <c r="L6552" s="173" t="str">
        <f t="shared" si="102"/>
        <v>Beer473</v>
      </c>
      <c r="M6552" s="154">
        <f>VLOOKUP(L6552,'Slope %'!C:D,2,0)</f>
        <v>0.12</v>
      </c>
    </row>
    <row r="6553" spans="1:13" x14ac:dyDescent="0.25">
      <c r="A6553" s="169">
        <v>67069</v>
      </c>
      <c r="B6553" s="170" t="s">
        <v>4821</v>
      </c>
      <c r="C6553" s="170" t="s">
        <v>11</v>
      </c>
      <c r="D6553" s="170" t="s">
        <v>474</v>
      </c>
      <c r="E6553" s="170">
        <v>473</v>
      </c>
      <c r="F6553" s="170">
        <v>24</v>
      </c>
      <c r="G6553" s="171">
        <v>4.5</v>
      </c>
      <c r="H6553" s="170" t="s">
        <v>2190</v>
      </c>
      <c r="I6553" s="171">
        <v>4.75</v>
      </c>
      <c r="J6553" s="169">
        <v>1</v>
      </c>
      <c r="K6553" s="154" cm="1">
        <f t="array" ref="K6553">ROUND(
IF(C6553="Beer",
SUM(LOOKUP(2,1/(SRP!$B$8:$B$10&lt;=E6553)/(SRP!$C$8:$C$10&gt;=E6553),SRP!$D$8:$D$10)*(G6553/100)*(E6553/1000)),
IF(C6553="Spirits",
SUM(LOOKUP(2,1/(SRP!$B$2:$B$7&lt;=E6553)/(SRP!$C$2:$C$7&gt;=E6553),SRP!$D$2:$D$7)*(G6553/100)*(E6553/1000)),
IF(AND(C6553="Wine",D6553="Fortified Wines"),
SUM(LOOKUP(2,1/(SRP!$B$26:$B$29&lt;=E6553)/(SRP!$C$26:$C$29&gt;=E6553),SRP!$D$26:$D$29)*(G6553/100)*(E6553/1000)),
IF(C6553="Wine",
SUM(LOOKUP(2,1/(SRP!$B$21:$B$25&lt;=E6553)/(SRP!$C$21:$C$25&gt;=E6553),SRP!$D$21:$D$25)*(G6553/100)*(E6553/1000)),
IF(AND(C6553="Ready to Drink",D6553="RTD-One Pour Cocktail&gt;7%&lt;=14.5"),
SUM(LOOKUP(2,1/(SRP!$B$16:$B$20&lt;=E6553)/(SRP!$C$16:$C$20&gt;=E6553),SRP!$D$16:$D$20)*(G6553/100)*(E6553/1000)),
IF(C6553="Ready to Drink",
SUM(LOOKUP(2,1/(SRP!$B$11:$B$15&lt;=E6553)/(SRP!$C$11:$C$15&gt;=E6553),SRP!$D$11:$D$15)*(G6553/100)*(E6553/1000)),
0)))))),2)</f>
        <v>1.66</v>
      </c>
      <c r="L6553" s="173" t="str">
        <f t="shared" si="102"/>
        <v>Beer473</v>
      </c>
      <c r="M6553" s="154">
        <f>VLOOKUP(L6553,'Slope %'!C:D,2,0)</f>
        <v>0.12</v>
      </c>
    </row>
    <row r="6554" spans="1:13" x14ac:dyDescent="0.25">
      <c r="A6554" s="169">
        <v>67072</v>
      </c>
      <c r="B6554" s="170" t="s">
        <v>4822</v>
      </c>
      <c r="C6554" s="170" t="s">
        <v>24</v>
      </c>
      <c r="D6554" s="170" t="s">
        <v>34</v>
      </c>
      <c r="E6554" s="170">
        <v>750</v>
      </c>
      <c r="F6554" s="170">
        <v>12</v>
      </c>
      <c r="G6554" s="171">
        <v>12.5</v>
      </c>
      <c r="H6554" s="170" t="s">
        <v>22</v>
      </c>
      <c r="I6554" s="171">
        <v>14.99</v>
      </c>
      <c r="J6554" s="169">
        <v>1</v>
      </c>
      <c r="K6554" s="154" cm="1">
        <f t="array" ref="K6554">ROUND(
IF(C6554="Beer",
SUM(LOOKUP(2,1/(SRP!$B$8:$B$10&lt;=E6554)/(SRP!$C$8:$C$10&gt;=E6554),SRP!$D$8:$D$10)*(G6554/100)*(E6554/1000)),
IF(C6554="Spirits",
SUM(LOOKUP(2,1/(SRP!$B$2:$B$7&lt;=E6554)/(SRP!$C$2:$C$7&gt;=E6554),SRP!$D$2:$D$7)*(G6554/100)*(E6554/1000)),
IF(AND(C6554="Wine",D6554="Fortified Wines"),
SUM(LOOKUP(2,1/(SRP!$B$26:$B$29&lt;=E6554)/(SRP!$C$26:$C$29&gt;=E6554),SRP!$D$26:$D$29)*(G6554/100)*(E6554/1000)),
IF(C6554="Wine",
SUM(LOOKUP(2,1/(SRP!$B$21:$B$25&lt;=E6554)/(SRP!$C$21:$C$25&gt;=E6554),SRP!$D$21:$D$25)*(G6554/100)*(E6554/1000)),
IF(AND(C6554="Ready to Drink",D6554="RTD-One Pour Cocktail&gt;7%&lt;=14.5"),
SUM(LOOKUP(2,1/(SRP!$B$16:$B$20&lt;=E6554)/(SRP!$C$16:$C$20&gt;=E6554),SRP!$D$16:$D$20)*(G6554/100)*(E6554/1000)),
IF(C6554="Ready to Drink",
SUM(LOOKUP(2,1/(SRP!$B$11:$B$15&lt;=E6554)/(SRP!$C$11:$C$15&gt;=E6554),SRP!$D$11:$D$15)*(G6554/100)*(E6554/1000)),
0)))))),2)</f>
        <v>7.32</v>
      </c>
      <c r="L6554" s="173" t="str">
        <f t="shared" si="102"/>
        <v>Wine750</v>
      </c>
      <c r="M6554" s="154">
        <f>VLOOKUP(L6554,'Slope %'!C:D,2,0)</f>
        <v>0.1</v>
      </c>
    </row>
    <row r="6555" spans="1:13" x14ac:dyDescent="0.25">
      <c r="A6555" s="169">
        <v>67076</v>
      </c>
      <c r="B6555" s="170" t="s">
        <v>4823</v>
      </c>
      <c r="C6555" s="170" t="s">
        <v>11</v>
      </c>
      <c r="D6555" s="170" t="s">
        <v>267</v>
      </c>
      <c r="E6555" s="170">
        <v>473</v>
      </c>
      <c r="F6555" s="170">
        <v>24</v>
      </c>
      <c r="G6555" s="171">
        <v>4.5</v>
      </c>
      <c r="H6555" s="170" t="s">
        <v>2190</v>
      </c>
      <c r="I6555" s="171">
        <v>4.8499999999999996</v>
      </c>
      <c r="J6555" s="169">
        <v>1</v>
      </c>
      <c r="K6555" s="154" cm="1">
        <f t="array" ref="K6555">ROUND(
IF(C6555="Beer",
SUM(LOOKUP(2,1/(SRP!$B$8:$B$10&lt;=E6555)/(SRP!$C$8:$C$10&gt;=E6555),SRP!$D$8:$D$10)*(G6555/100)*(E6555/1000)),
IF(C6555="Spirits",
SUM(LOOKUP(2,1/(SRP!$B$2:$B$7&lt;=E6555)/(SRP!$C$2:$C$7&gt;=E6555),SRP!$D$2:$D$7)*(G6555/100)*(E6555/1000)),
IF(AND(C6555="Wine",D6555="Fortified Wines"),
SUM(LOOKUP(2,1/(SRP!$B$26:$B$29&lt;=E6555)/(SRP!$C$26:$C$29&gt;=E6555),SRP!$D$26:$D$29)*(G6555/100)*(E6555/1000)),
IF(C6555="Wine",
SUM(LOOKUP(2,1/(SRP!$B$21:$B$25&lt;=E6555)/(SRP!$C$21:$C$25&gt;=E6555),SRP!$D$21:$D$25)*(G6555/100)*(E6555/1000)),
IF(AND(C6555="Ready to Drink",D6555="RTD-One Pour Cocktail&gt;7%&lt;=14.5"),
SUM(LOOKUP(2,1/(SRP!$B$16:$B$20&lt;=E6555)/(SRP!$C$16:$C$20&gt;=E6555),SRP!$D$16:$D$20)*(G6555/100)*(E6555/1000)),
IF(C6555="Ready to Drink",
SUM(LOOKUP(2,1/(SRP!$B$11:$B$15&lt;=E6555)/(SRP!$C$11:$C$15&gt;=E6555),SRP!$D$11:$D$15)*(G6555/100)*(E6555/1000)),
0)))))),2)</f>
        <v>1.66</v>
      </c>
      <c r="L6555" s="173" t="str">
        <f t="shared" si="102"/>
        <v>Beer473</v>
      </c>
      <c r="M6555" s="154">
        <f>VLOOKUP(L6555,'Slope %'!C:D,2,0)</f>
        <v>0.12</v>
      </c>
    </row>
    <row r="6556" spans="1:13" x14ac:dyDescent="0.25">
      <c r="A6556" s="169">
        <v>67076</v>
      </c>
      <c r="B6556" s="170" t="s">
        <v>4823</v>
      </c>
      <c r="C6556" s="170" t="s">
        <v>11</v>
      </c>
      <c r="D6556" s="170" t="s">
        <v>267</v>
      </c>
      <c r="E6556" s="170">
        <v>473</v>
      </c>
      <c r="F6556" s="170">
        <v>24</v>
      </c>
      <c r="G6556" s="171">
        <v>4.5</v>
      </c>
      <c r="H6556" s="170" t="s">
        <v>2190</v>
      </c>
      <c r="I6556" s="171">
        <v>4.8499999999999996</v>
      </c>
      <c r="J6556" s="169">
        <v>1</v>
      </c>
      <c r="K6556" s="154" cm="1">
        <f t="array" ref="K6556">ROUND(
IF(C6556="Beer",
SUM(LOOKUP(2,1/(SRP!$B$8:$B$10&lt;=E6556)/(SRP!$C$8:$C$10&gt;=E6556),SRP!$D$8:$D$10)*(G6556/100)*(E6556/1000)),
IF(C6556="Spirits",
SUM(LOOKUP(2,1/(SRP!$B$2:$B$7&lt;=E6556)/(SRP!$C$2:$C$7&gt;=E6556),SRP!$D$2:$D$7)*(G6556/100)*(E6556/1000)),
IF(AND(C6556="Wine",D6556="Fortified Wines"),
SUM(LOOKUP(2,1/(SRP!$B$26:$B$29&lt;=E6556)/(SRP!$C$26:$C$29&gt;=E6556),SRP!$D$26:$D$29)*(G6556/100)*(E6556/1000)),
IF(C6556="Wine",
SUM(LOOKUP(2,1/(SRP!$B$21:$B$25&lt;=E6556)/(SRP!$C$21:$C$25&gt;=E6556),SRP!$D$21:$D$25)*(G6556/100)*(E6556/1000)),
IF(AND(C6556="Ready to Drink",D6556="RTD-One Pour Cocktail&gt;7%&lt;=14.5"),
SUM(LOOKUP(2,1/(SRP!$B$16:$B$20&lt;=E6556)/(SRP!$C$16:$C$20&gt;=E6556),SRP!$D$16:$D$20)*(G6556/100)*(E6556/1000)),
IF(C6556="Ready to Drink",
SUM(LOOKUP(2,1/(SRP!$B$11:$B$15&lt;=E6556)/(SRP!$C$11:$C$15&gt;=E6556),SRP!$D$11:$D$15)*(G6556/100)*(E6556/1000)),
0)))))),2)</f>
        <v>1.66</v>
      </c>
      <c r="L6556" s="173" t="str">
        <f t="shared" si="102"/>
        <v>Beer473</v>
      </c>
      <c r="M6556" s="154">
        <f>VLOOKUP(L6556,'Slope %'!C:D,2,0)</f>
        <v>0.12</v>
      </c>
    </row>
    <row r="6557" spans="1:13" x14ac:dyDescent="0.25">
      <c r="A6557" s="169">
        <v>67088</v>
      </c>
      <c r="B6557" s="170" t="s">
        <v>4824</v>
      </c>
      <c r="C6557" s="170" t="s">
        <v>11</v>
      </c>
      <c r="D6557" s="170" t="s">
        <v>474</v>
      </c>
      <c r="E6557" s="170">
        <v>8520</v>
      </c>
      <c r="F6557" s="170">
        <v>1</v>
      </c>
      <c r="G6557" s="171">
        <v>4.2</v>
      </c>
      <c r="H6557" s="170" t="s">
        <v>2190</v>
      </c>
      <c r="I6557" s="171">
        <v>84.24</v>
      </c>
      <c r="J6557" s="169">
        <v>24</v>
      </c>
      <c r="K6557" s="154" cm="1">
        <f t="array" ref="K6557">ROUND(
IF(C6557="Beer",
SUM(LOOKUP(2,1/(SRP!$B$8:$B$10&lt;=E6557)/(SRP!$C$8:$C$10&gt;=E6557),SRP!$D$8:$D$10)*(G6557/100)*(E6557/1000)),
IF(C6557="Spirits",
SUM(LOOKUP(2,1/(SRP!$B$2:$B$7&lt;=E6557)/(SRP!$C$2:$C$7&gt;=E6557),SRP!$D$2:$D$7)*(G6557/100)*(E6557/1000)),
IF(AND(C6557="Wine",D6557="Fortified Wines"),
SUM(LOOKUP(2,1/(SRP!$B$26:$B$29&lt;=E6557)/(SRP!$C$26:$C$29&gt;=E6557),SRP!$D$26:$D$29)*(G6557/100)*(E6557/1000)),
IF(C6557="Wine",
SUM(LOOKUP(2,1/(SRP!$B$21:$B$25&lt;=E6557)/(SRP!$C$21:$C$25&gt;=E6557),SRP!$D$21:$D$25)*(G6557/100)*(E6557/1000)),
IF(AND(C6557="Ready to Drink",D6557="RTD-One Pour Cocktail&gt;7%&lt;=14.5"),
SUM(LOOKUP(2,1/(SRP!$B$16:$B$20&lt;=E6557)/(SRP!$C$16:$C$20&gt;=E6557),SRP!$D$16:$D$20)*(G6557/100)*(E6557/1000)),
IF(C6557="Ready to Drink",
SUM(LOOKUP(2,1/(SRP!$B$11:$B$15&lt;=E6557)/(SRP!$C$11:$C$15&gt;=E6557),SRP!$D$11:$D$15)*(G6557/100)*(E6557/1000)),
0)))))),2)</f>
        <v>27.94</v>
      </c>
      <c r="L6557" s="173" t="str">
        <f t="shared" si="102"/>
        <v>Beer8520</v>
      </c>
      <c r="M6557" s="154">
        <f>VLOOKUP(L6557,'Slope %'!C:D,2,0)</f>
        <v>0.05</v>
      </c>
    </row>
    <row r="6558" spans="1:13" x14ac:dyDescent="0.25">
      <c r="A6558" s="169">
        <v>67088</v>
      </c>
      <c r="B6558" s="170" t="s">
        <v>4824</v>
      </c>
      <c r="C6558" s="170" t="s">
        <v>11</v>
      </c>
      <c r="D6558" s="170" t="s">
        <v>474</v>
      </c>
      <c r="E6558" s="170">
        <v>8520</v>
      </c>
      <c r="F6558" s="170">
        <v>1</v>
      </c>
      <c r="G6558" s="171">
        <v>4.2</v>
      </c>
      <c r="H6558" s="170" t="s">
        <v>2190</v>
      </c>
      <c r="I6558" s="171">
        <v>84.24</v>
      </c>
      <c r="J6558" s="169">
        <v>24</v>
      </c>
      <c r="K6558" s="154" cm="1">
        <f t="array" ref="K6558">ROUND(
IF(C6558="Beer",
SUM(LOOKUP(2,1/(SRP!$B$8:$B$10&lt;=E6558)/(SRP!$C$8:$C$10&gt;=E6558),SRP!$D$8:$D$10)*(G6558/100)*(E6558/1000)),
IF(C6558="Spirits",
SUM(LOOKUP(2,1/(SRP!$B$2:$B$7&lt;=E6558)/(SRP!$C$2:$C$7&gt;=E6558),SRP!$D$2:$D$7)*(G6558/100)*(E6558/1000)),
IF(AND(C6558="Wine",D6558="Fortified Wines"),
SUM(LOOKUP(2,1/(SRP!$B$26:$B$29&lt;=E6558)/(SRP!$C$26:$C$29&gt;=E6558),SRP!$D$26:$D$29)*(G6558/100)*(E6558/1000)),
IF(C6558="Wine",
SUM(LOOKUP(2,1/(SRP!$B$21:$B$25&lt;=E6558)/(SRP!$C$21:$C$25&gt;=E6558),SRP!$D$21:$D$25)*(G6558/100)*(E6558/1000)),
IF(AND(C6558="Ready to Drink",D6558="RTD-One Pour Cocktail&gt;7%&lt;=14.5"),
SUM(LOOKUP(2,1/(SRP!$B$16:$B$20&lt;=E6558)/(SRP!$C$16:$C$20&gt;=E6558),SRP!$D$16:$D$20)*(G6558/100)*(E6558/1000)),
IF(C6558="Ready to Drink",
SUM(LOOKUP(2,1/(SRP!$B$11:$B$15&lt;=E6558)/(SRP!$C$11:$C$15&gt;=E6558),SRP!$D$11:$D$15)*(G6558/100)*(E6558/1000)),
0)))))),2)</f>
        <v>27.94</v>
      </c>
      <c r="L6558" s="173" t="str">
        <f t="shared" si="102"/>
        <v>Beer8520</v>
      </c>
      <c r="M6558" s="154">
        <f>VLOOKUP(L6558,'Slope %'!C:D,2,0)</f>
        <v>0.05</v>
      </c>
    </row>
    <row r="6559" spans="1:13" x14ac:dyDescent="0.25">
      <c r="A6559" s="169">
        <v>67095</v>
      </c>
      <c r="B6559" s="170" t="s">
        <v>4825</v>
      </c>
      <c r="C6559" s="170" t="s">
        <v>24</v>
      </c>
      <c r="D6559" s="170" t="s">
        <v>34</v>
      </c>
      <c r="E6559" s="170">
        <v>750</v>
      </c>
      <c r="F6559" s="170">
        <v>12</v>
      </c>
      <c r="G6559" s="171">
        <v>14</v>
      </c>
      <c r="H6559" s="170" t="s">
        <v>378</v>
      </c>
      <c r="I6559" s="171">
        <v>25.99</v>
      </c>
      <c r="J6559" s="169">
        <v>1</v>
      </c>
      <c r="K6559" s="154" cm="1">
        <f t="array" ref="K6559">ROUND(
IF(C6559="Beer",
SUM(LOOKUP(2,1/(SRP!$B$8:$B$10&lt;=E6559)/(SRP!$C$8:$C$10&gt;=E6559),SRP!$D$8:$D$10)*(G6559/100)*(E6559/1000)),
IF(C6559="Spirits",
SUM(LOOKUP(2,1/(SRP!$B$2:$B$7&lt;=E6559)/(SRP!$C$2:$C$7&gt;=E6559),SRP!$D$2:$D$7)*(G6559/100)*(E6559/1000)),
IF(AND(C6559="Wine",D6559="Fortified Wines"),
SUM(LOOKUP(2,1/(SRP!$B$26:$B$29&lt;=E6559)/(SRP!$C$26:$C$29&gt;=E6559),SRP!$D$26:$D$29)*(G6559/100)*(E6559/1000)),
IF(C6559="Wine",
SUM(LOOKUP(2,1/(SRP!$B$21:$B$25&lt;=E6559)/(SRP!$C$21:$C$25&gt;=E6559),SRP!$D$21:$D$25)*(G6559/100)*(E6559/1000)),
IF(AND(C6559="Ready to Drink",D6559="RTD-One Pour Cocktail&gt;7%&lt;=14.5"),
SUM(LOOKUP(2,1/(SRP!$B$16:$B$20&lt;=E6559)/(SRP!$C$16:$C$20&gt;=E6559),SRP!$D$16:$D$20)*(G6559/100)*(E6559/1000)),
IF(C6559="Ready to Drink",
SUM(LOOKUP(2,1/(SRP!$B$11:$B$15&lt;=E6559)/(SRP!$C$11:$C$15&gt;=E6559),SRP!$D$11:$D$15)*(G6559/100)*(E6559/1000)),
0)))))),2)</f>
        <v>8.1999999999999993</v>
      </c>
      <c r="L6559" s="173" t="str">
        <f t="shared" si="102"/>
        <v>Wine750</v>
      </c>
      <c r="M6559" s="154">
        <f>VLOOKUP(L6559,'Slope %'!C:D,2,0)</f>
        <v>0.1</v>
      </c>
    </row>
    <row r="6560" spans="1:13" x14ac:dyDescent="0.25">
      <c r="A6560" s="169">
        <v>67098</v>
      </c>
      <c r="B6560" s="170" t="s">
        <v>4826</v>
      </c>
      <c r="C6560" s="170" t="s">
        <v>263</v>
      </c>
      <c r="D6560" s="170" t="s">
        <v>935</v>
      </c>
      <c r="E6560" s="170">
        <v>30000</v>
      </c>
      <c r="F6560" s="170">
        <v>1</v>
      </c>
      <c r="G6560" s="171">
        <v>5</v>
      </c>
      <c r="H6560" s="170" t="s">
        <v>1615</v>
      </c>
      <c r="I6560" s="171">
        <v>230.72</v>
      </c>
      <c r="J6560" s="169">
        <v>1</v>
      </c>
      <c r="K6560" s="154" cm="1">
        <f t="array" ref="K6560">ROUND(
IF(C6560="Beer",
SUM(LOOKUP(2,1/(SRP!$B$8:$B$10&lt;=E6560)/(SRP!$C$8:$C$10&gt;=E6560),SRP!$D$8:$D$10)*(G6560/100)*(E6560/1000)),
IF(C6560="Spirits",
SUM(LOOKUP(2,1/(SRP!$B$2:$B$7&lt;=E6560)/(SRP!$C$2:$C$7&gt;=E6560),SRP!$D$2:$D$7)*(G6560/100)*(E6560/1000)),
IF(AND(C6560="Wine",D6560="Fortified Wines"),
SUM(LOOKUP(2,1/(SRP!$B$26:$B$29&lt;=E6560)/(SRP!$C$26:$C$29&gt;=E6560),SRP!$D$26:$D$29)*(G6560/100)*(E6560/1000)),
IF(C6560="Wine",
SUM(LOOKUP(2,1/(SRP!$B$21:$B$25&lt;=E6560)/(SRP!$C$21:$C$25&gt;=E6560),SRP!$D$21:$D$25)*(G6560/100)*(E6560/1000)),
IF(AND(C6560="Ready to Drink",D6560="RTD-One Pour Cocktail&gt;7%&lt;=14.5"),
SUM(LOOKUP(2,1/(SRP!$B$16:$B$20&lt;=E6560)/(SRP!$C$16:$C$20&gt;=E6560),SRP!$D$16:$D$20)*(G6560/100)*(E6560/1000)),
IF(C6560="Ready to Drink",
SUM(LOOKUP(2,1/(SRP!$B$11:$B$15&lt;=E6560)/(SRP!$C$11:$C$15&gt;=E6560),SRP!$D$11:$D$15)*(G6560/100)*(E6560/1000)),
0)))))),2)</f>
        <v>117.11</v>
      </c>
      <c r="L6560" s="173" t="str">
        <f t="shared" si="102"/>
        <v>Ready to Drink30000</v>
      </c>
      <c r="M6560" s="154" t="e">
        <f>VLOOKUP(L6560,'Slope %'!C:D,2,0)</f>
        <v>#N/A</v>
      </c>
    </row>
    <row r="6561" spans="1:13" x14ac:dyDescent="0.25">
      <c r="A6561" s="169">
        <v>67098</v>
      </c>
      <c r="B6561" s="170" t="s">
        <v>4826</v>
      </c>
      <c r="C6561" s="170" t="s">
        <v>263</v>
      </c>
      <c r="D6561" s="170" t="s">
        <v>935</v>
      </c>
      <c r="E6561" s="170">
        <v>30000</v>
      </c>
      <c r="F6561" s="170">
        <v>1</v>
      </c>
      <c r="G6561" s="171">
        <v>5</v>
      </c>
      <c r="H6561" s="170" t="s">
        <v>1615</v>
      </c>
      <c r="I6561" s="171">
        <v>230.72</v>
      </c>
      <c r="J6561" s="169">
        <v>1</v>
      </c>
      <c r="K6561" s="154" cm="1">
        <f t="array" ref="K6561">ROUND(
IF(C6561="Beer",
SUM(LOOKUP(2,1/(SRP!$B$8:$B$10&lt;=E6561)/(SRP!$C$8:$C$10&gt;=E6561),SRP!$D$8:$D$10)*(G6561/100)*(E6561/1000)),
IF(C6561="Spirits",
SUM(LOOKUP(2,1/(SRP!$B$2:$B$7&lt;=E6561)/(SRP!$C$2:$C$7&gt;=E6561),SRP!$D$2:$D$7)*(G6561/100)*(E6561/1000)),
IF(AND(C6561="Wine",D6561="Fortified Wines"),
SUM(LOOKUP(2,1/(SRP!$B$26:$B$29&lt;=E6561)/(SRP!$C$26:$C$29&gt;=E6561),SRP!$D$26:$D$29)*(G6561/100)*(E6561/1000)),
IF(C6561="Wine",
SUM(LOOKUP(2,1/(SRP!$B$21:$B$25&lt;=E6561)/(SRP!$C$21:$C$25&gt;=E6561),SRP!$D$21:$D$25)*(G6561/100)*(E6561/1000)),
IF(AND(C6561="Ready to Drink",D6561="RTD-One Pour Cocktail&gt;7%&lt;=14.5"),
SUM(LOOKUP(2,1/(SRP!$B$16:$B$20&lt;=E6561)/(SRP!$C$16:$C$20&gt;=E6561),SRP!$D$16:$D$20)*(G6561/100)*(E6561/1000)),
IF(C6561="Ready to Drink",
SUM(LOOKUP(2,1/(SRP!$B$11:$B$15&lt;=E6561)/(SRP!$C$11:$C$15&gt;=E6561),SRP!$D$11:$D$15)*(G6561/100)*(E6561/1000)),
0)))))),2)</f>
        <v>117.11</v>
      </c>
      <c r="L6561" s="173" t="str">
        <f t="shared" si="102"/>
        <v>Ready to Drink30000</v>
      </c>
      <c r="M6561" s="154" t="e">
        <f>VLOOKUP(L6561,'Slope %'!C:D,2,0)</f>
        <v>#N/A</v>
      </c>
    </row>
    <row r="6562" spans="1:13" x14ac:dyDescent="0.25">
      <c r="A6562" s="169">
        <v>67100</v>
      </c>
      <c r="B6562" s="170" t="s">
        <v>4827</v>
      </c>
      <c r="C6562" s="170" t="s">
        <v>263</v>
      </c>
      <c r="D6562" s="170" t="s">
        <v>332</v>
      </c>
      <c r="E6562" s="170">
        <v>30000</v>
      </c>
      <c r="F6562" s="170">
        <v>1</v>
      </c>
      <c r="G6562" s="171">
        <v>6.9</v>
      </c>
      <c r="H6562" s="170" t="s">
        <v>1053</v>
      </c>
      <c r="I6562" s="171">
        <v>278.54000000000002</v>
      </c>
      <c r="J6562" s="169">
        <v>1</v>
      </c>
      <c r="K6562" s="154" cm="1">
        <f t="array" ref="K6562">ROUND(
IF(C6562="Beer",
SUM(LOOKUP(2,1/(SRP!$B$8:$B$10&lt;=E6562)/(SRP!$C$8:$C$10&gt;=E6562),SRP!$D$8:$D$10)*(G6562/100)*(E6562/1000)),
IF(C6562="Spirits",
SUM(LOOKUP(2,1/(SRP!$B$2:$B$7&lt;=E6562)/(SRP!$C$2:$C$7&gt;=E6562),SRP!$D$2:$D$7)*(G6562/100)*(E6562/1000)),
IF(AND(C6562="Wine",D6562="Fortified Wines"),
SUM(LOOKUP(2,1/(SRP!$B$26:$B$29&lt;=E6562)/(SRP!$C$26:$C$29&gt;=E6562),SRP!$D$26:$D$29)*(G6562/100)*(E6562/1000)),
IF(C6562="Wine",
SUM(LOOKUP(2,1/(SRP!$B$21:$B$25&lt;=E6562)/(SRP!$C$21:$C$25&gt;=E6562),SRP!$D$21:$D$25)*(G6562/100)*(E6562/1000)),
IF(AND(C6562="Ready to Drink",D6562="RTD-One Pour Cocktail&gt;7%&lt;=14.5"),
SUM(LOOKUP(2,1/(SRP!$B$16:$B$20&lt;=E6562)/(SRP!$C$16:$C$20&gt;=E6562),SRP!$D$16:$D$20)*(G6562/100)*(E6562/1000)),
IF(C6562="Ready to Drink",
SUM(LOOKUP(2,1/(SRP!$B$11:$B$15&lt;=E6562)/(SRP!$C$11:$C$15&gt;=E6562),SRP!$D$11:$D$15)*(G6562/100)*(E6562/1000)),
0)))))),2)</f>
        <v>161.6</v>
      </c>
      <c r="L6562" s="173" t="str">
        <f t="shared" si="102"/>
        <v>Ready to Drink30000</v>
      </c>
      <c r="M6562" s="154" t="e">
        <f>VLOOKUP(L6562,'Slope %'!C:D,2,0)</f>
        <v>#N/A</v>
      </c>
    </row>
    <row r="6563" spans="1:13" x14ac:dyDescent="0.25">
      <c r="A6563" s="169">
        <v>67100</v>
      </c>
      <c r="B6563" s="170" t="s">
        <v>4827</v>
      </c>
      <c r="C6563" s="170" t="s">
        <v>263</v>
      </c>
      <c r="D6563" s="170" t="s">
        <v>332</v>
      </c>
      <c r="E6563" s="170">
        <v>30000</v>
      </c>
      <c r="F6563" s="170">
        <v>1</v>
      </c>
      <c r="G6563" s="171">
        <v>6.9</v>
      </c>
      <c r="H6563" s="170" t="s">
        <v>1053</v>
      </c>
      <c r="I6563" s="171">
        <v>278.54000000000002</v>
      </c>
      <c r="J6563" s="169">
        <v>1</v>
      </c>
      <c r="K6563" s="154" cm="1">
        <f t="array" ref="K6563">ROUND(
IF(C6563="Beer",
SUM(LOOKUP(2,1/(SRP!$B$8:$B$10&lt;=E6563)/(SRP!$C$8:$C$10&gt;=E6563),SRP!$D$8:$D$10)*(G6563/100)*(E6563/1000)),
IF(C6563="Spirits",
SUM(LOOKUP(2,1/(SRP!$B$2:$B$7&lt;=E6563)/(SRP!$C$2:$C$7&gt;=E6563),SRP!$D$2:$D$7)*(G6563/100)*(E6563/1000)),
IF(AND(C6563="Wine",D6563="Fortified Wines"),
SUM(LOOKUP(2,1/(SRP!$B$26:$B$29&lt;=E6563)/(SRP!$C$26:$C$29&gt;=E6563),SRP!$D$26:$D$29)*(G6563/100)*(E6563/1000)),
IF(C6563="Wine",
SUM(LOOKUP(2,1/(SRP!$B$21:$B$25&lt;=E6563)/(SRP!$C$21:$C$25&gt;=E6563),SRP!$D$21:$D$25)*(G6563/100)*(E6563/1000)),
IF(AND(C6563="Ready to Drink",D6563="RTD-One Pour Cocktail&gt;7%&lt;=14.5"),
SUM(LOOKUP(2,1/(SRP!$B$16:$B$20&lt;=E6563)/(SRP!$C$16:$C$20&gt;=E6563),SRP!$D$16:$D$20)*(G6563/100)*(E6563/1000)),
IF(C6563="Ready to Drink",
SUM(LOOKUP(2,1/(SRP!$B$11:$B$15&lt;=E6563)/(SRP!$C$11:$C$15&gt;=E6563),SRP!$D$11:$D$15)*(G6563/100)*(E6563/1000)),
0)))))),2)</f>
        <v>161.6</v>
      </c>
      <c r="L6563" s="173" t="str">
        <f t="shared" si="102"/>
        <v>Ready to Drink30000</v>
      </c>
      <c r="M6563" s="154" t="e">
        <f>VLOOKUP(L6563,'Slope %'!C:D,2,0)</f>
        <v>#N/A</v>
      </c>
    </row>
    <row r="6564" spans="1:13" x14ac:dyDescent="0.25">
      <c r="A6564" s="169">
        <v>67112</v>
      </c>
      <c r="B6564" s="170" t="s">
        <v>4828</v>
      </c>
      <c r="C6564" s="170" t="s">
        <v>24</v>
      </c>
      <c r="D6564" s="170" t="s">
        <v>68</v>
      </c>
      <c r="E6564" s="170">
        <v>750</v>
      </c>
      <c r="F6564" s="170">
        <v>12</v>
      </c>
      <c r="G6564" s="171">
        <v>13.5</v>
      </c>
      <c r="H6564" s="170" t="s">
        <v>182</v>
      </c>
      <c r="I6564" s="171">
        <v>24.99</v>
      </c>
      <c r="J6564" s="169">
        <v>1</v>
      </c>
      <c r="K6564" s="154" cm="1">
        <f t="array" ref="K6564">ROUND(
IF(C6564="Beer",
SUM(LOOKUP(2,1/(SRP!$B$8:$B$10&lt;=E6564)/(SRP!$C$8:$C$10&gt;=E6564),SRP!$D$8:$D$10)*(G6564/100)*(E6564/1000)),
IF(C6564="Spirits",
SUM(LOOKUP(2,1/(SRP!$B$2:$B$7&lt;=E6564)/(SRP!$C$2:$C$7&gt;=E6564),SRP!$D$2:$D$7)*(G6564/100)*(E6564/1000)),
IF(AND(C6564="Wine",D6564="Fortified Wines"),
SUM(LOOKUP(2,1/(SRP!$B$26:$B$29&lt;=E6564)/(SRP!$C$26:$C$29&gt;=E6564),SRP!$D$26:$D$29)*(G6564/100)*(E6564/1000)),
IF(C6564="Wine",
SUM(LOOKUP(2,1/(SRP!$B$21:$B$25&lt;=E6564)/(SRP!$C$21:$C$25&gt;=E6564),SRP!$D$21:$D$25)*(G6564/100)*(E6564/1000)),
IF(AND(C6564="Ready to Drink",D6564="RTD-One Pour Cocktail&gt;7%&lt;=14.5"),
SUM(LOOKUP(2,1/(SRP!$B$16:$B$20&lt;=E6564)/(SRP!$C$16:$C$20&gt;=E6564),SRP!$D$16:$D$20)*(G6564/100)*(E6564/1000)),
IF(C6564="Ready to Drink",
SUM(LOOKUP(2,1/(SRP!$B$11:$B$15&lt;=E6564)/(SRP!$C$11:$C$15&gt;=E6564),SRP!$D$11:$D$15)*(G6564/100)*(E6564/1000)),
0)))))),2)</f>
        <v>7.9</v>
      </c>
      <c r="L6564" s="173" t="str">
        <f t="shared" si="102"/>
        <v>Wine750</v>
      </c>
      <c r="M6564" s="154">
        <f>VLOOKUP(L6564,'Slope %'!C:D,2,0)</f>
        <v>0.1</v>
      </c>
    </row>
    <row r="6565" spans="1:13" x14ac:dyDescent="0.25">
      <c r="A6565" s="169">
        <v>67118</v>
      </c>
      <c r="B6565" s="170" t="s">
        <v>4829</v>
      </c>
      <c r="C6565" s="170" t="s">
        <v>24</v>
      </c>
      <c r="D6565" s="170" t="s">
        <v>248</v>
      </c>
      <c r="E6565" s="170">
        <v>750</v>
      </c>
      <c r="F6565" s="170">
        <v>12</v>
      </c>
      <c r="G6565" s="171">
        <v>12.5</v>
      </c>
      <c r="H6565" s="170" t="s">
        <v>128</v>
      </c>
      <c r="I6565" s="171">
        <v>66.989999999999995</v>
      </c>
      <c r="J6565" s="169">
        <v>1</v>
      </c>
      <c r="K6565" s="154" cm="1">
        <f t="array" ref="K6565">ROUND(
IF(C6565="Beer",
SUM(LOOKUP(2,1/(SRP!$B$8:$B$10&lt;=E6565)/(SRP!$C$8:$C$10&gt;=E6565),SRP!$D$8:$D$10)*(G6565/100)*(E6565/1000)),
IF(C6565="Spirits",
SUM(LOOKUP(2,1/(SRP!$B$2:$B$7&lt;=E6565)/(SRP!$C$2:$C$7&gt;=E6565),SRP!$D$2:$D$7)*(G6565/100)*(E6565/1000)),
IF(AND(C6565="Wine",D6565="Fortified Wines"),
SUM(LOOKUP(2,1/(SRP!$B$26:$B$29&lt;=E6565)/(SRP!$C$26:$C$29&gt;=E6565),SRP!$D$26:$D$29)*(G6565/100)*(E6565/1000)),
IF(C6565="Wine",
SUM(LOOKUP(2,1/(SRP!$B$21:$B$25&lt;=E6565)/(SRP!$C$21:$C$25&gt;=E6565),SRP!$D$21:$D$25)*(G6565/100)*(E6565/1000)),
IF(AND(C6565="Ready to Drink",D6565="RTD-One Pour Cocktail&gt;7%&lt;=14.5"),
SUM(LOOKUP(2,1/(SRP!$B$16:$B$20&lt;=E6565)/(SRP!$C$16:$C$20&gt;=E6565),SRP!$D$16:$D$20)*(G6565/100)*(E6565/1000)),
IF(C6565="Ready to Drink",
SUM(LOOKUP(2,1/(SRP!$B$11:$B$15&lt;=E6565)/(SRP!$C$11:$C$15&gt;=E6565),SRP!$D$11:$D$15)*(G6565/100)*(E6565/1000)),
0)))))),2)</f>
        <v>7.32</v>
      </c>
      <c r="L6565" s="173" t="str">
        <f t="shared" si="102"/>
        <v>Wine750</v>
      </c>
      <c r="M6565" s="154">
        <f>VLOOKUP(L6565,'Slope %'!C:D,2,0)</f>
        <v>0.1</v>
      </c>
    </row>
    <row r="6566" spans="1:13" x14ac:dyDescent="0.25">
      <c r="A6566" s="169">
        <v>67127</v>
      </c>
      <c r="B6566" s="170" t="s">
        <v>4830</v>
      </c>
      <c r="C6566" s="170" t="s">
        <v>11</v>
      </c>
      <c r="D6566" s="170" t="s">
        <v>12</v>
      </c>
      <c r="E6566" s="170">
        <v>355</v>
      </c>
      <c r="F6566" s="170">
        <v>24</v>
      </c>
      <c r="G6566" s="171">
        <v>4</v>
      </c>
      <c r="H6566" s="170" t="s">
        <v>1457</v>
      </c>
      <c r="I6566" s="171">
        <v>2.08</v>
      </c>
      <c r="J6566" s="169">
        <v>1</v>
      </c>
      <c r="K6566" s="154" cm="1">
        <f t="array" ref="K6566">ROUND(
IF(C6566="Beer",
SUM(LOOKUP(2,1/(SRP!$B$8:$B$10&lt;=E6566)/(SRP!$C$8:$C$10&gt;=E6566),SRP!$D$8:$D$10)*(G6566/100)*(E6566/1000)),
IF(C6566="Spirits",
SUM(LOOKUP(2,1/(SRP!$B$2:$B$7&lt;=E6566)/(SRP!$C$2:$C$7&gt;=E6566),SRP!$D$2:$D$7)*(G6566/100)*(E6566/1000)),
IF(AND(C6566="Wine",D6566="Fortified Wines"),
SUM(LOOKUP(2,1/(SRP!$B$26:$B$29&lt;=E6566)/(SRP!$C$26:$C$29&gt;=E6566),SRP!$D$26:$D$29)*(G6566/100)*(E6566/1000)),
IF(C6566="Wine",
SUM(LOOKUP(2,1/(SRP!$B$21:$B$25&lt;=E6566)/(SRP!$C$21:$C$25&gt;=E6566),SRP!$D$21:$D$25)*(G6566/100)*(E6566/1000)),
IF(AND(C6566="Ready to Drink",D6566="RTD-One Pour Cocktail&gt;7%&lt;=14.5"),
SUM(LOOKUP(2,1/(SRP!$B$16:$B$20&lt;=E6566)/(SRP!$C$16:$C$20&gt;=E6566),SRP!$D$16:$D$20)*(G6566/100)*(E6566/1000)),
IF(C6566="Ready to Drink",
SUM(LOOKUP(2,1/(SRP!$B$11:$B$15&lt;=E6566)/(SRP!$C$11:$C$15&gt;=E6566),SRP!$D$11:$D$15)*(G6566/100)*(E6566/1000)),
0)))))),2)</f>
        <v>1.1100000000000001</v>
      </c>
      <c r="L6566" s="173" t="str">
        <f t="shared" si="102"/>
        <v>Beer355</v>
      </c>
      <c r="M6566" s="154">
        <f>VLOOKUP(L6566,'Slope %'!C:D,2,0)</f>
        <v>0.12</v>
      </c>
    </row>
    <row r="6567" spans="1:13" x14ac:dyDescent="0.25">
      <c r="A6567" s="169">
        <v>67127</v>
      </c>
      <c r="B6567" s="170" t="s">
        <v>4830</v>
      </c>
      <c r="C6567" s="170" t="s">
        <v>11</v>
      </c>
      <c r="D6567" s="170" t="s">
        <v>12</v>
      </c>
      <c r="E6567" s="170">
        <v>355</v>
      </c>
      <c r="F6567" s="170">
        <v>24</v>
      </c>
      <c r="G6567" s="171">
        <v>4</v>
      </c>
      <c r="H6567" s="170" t="s">
        <v>1457</v>
      </c>
      <c r="I6567" s="171">
        <v>2.08</v>
      </c>
      <c r="J6567" s="169">
        <v>1</v>
      </c>
      <c r="K6567" s="154" cm="1">
        <f t="array" ref="K6567">ROUND(
IF(C6567="Beer",
SUM(LOOKUP(2,1/(SRP!$B$8:$B$10&lt;=E6567)/(SRP!$C$8:$C$10&gt;=E6567),SRP!$D$8:$D$10)*(G6567/100)*(E6567/1000)),
IF(C6567="Spirits",
SUM(LOOKUP(2,1/(SRP!$B$2:$B$7&lt;=E6567)/(SRP!$C$2:$C$7&gt;=E6567),SRP!$D$2:$D$7)*(G6567/100)*(E6567/1000)),
IF(AND(C6567="Wine",D6567="Fortified Wines"),
SUM(LOOKUP(2,1/(SRP!$B$26:$B$29&lt;=E6567)/(SRP!$C$26:$C$29&gt;=E6567),SRP!$D$26:$D$29)*(G6567/100)*(E6567/1000)),
IF(C6567="Wine",
SUM(LOOKUP(2,1/(SRP!$B$21:$B$25&lt;=E6567)/(SRP!$C$21:$C$25&gt;=E6567),SRP!$D$21:$D$25)*(G6567/100)*(E6567/1000)),
IF(AND(C6567="Ready to Drink",D6567="RTD-One Pour Cocktail&gt;7%&lt;=14.5"),
SUM(LOOKUP(2,1/(SRP!$B$16:$B$20&lt;=E6567)/(SRP!$C$16:$C$20&gt;=E6567),SRP!$D$16:$D$20)*(G6567/100)*(E6567/1000)),
IF(C6567="Ready to Drink",
SUM(LOOKUP(2,1/(SRP!$B$11:$B$15&lt;=E6567)/(SRP!$C$11:$C$15&gt;=E6567),SRP!$D$11:$D$15)*(G6567/100)*(E6567/1000)),
0)))))),2)</f>
        <v>1.1100000000000001</v>
      </c>
      <c r="L6567" s="173" t="str">
        <f t="shared" si="102"/>
        <v>Beer355</v>
      </c>
      <c r="M6567" s="154">
        <f>VLOOKUP(L6567,'Slope %'!C:D,2,0)</f>
        <v>0.12</v>
      </c>
    </row>
    <row r="6568" spans="1:13" x14ac:dyDescent="0.25">
      <c r="A6568" s="169">
        <v>67132</v>
      </c>
      <c r="B6568" s="170" t="s">
        <v>4831</v>
      </c>
      <c r="C6568" s="170" t="s">
        <v>11</v>
      </c>
      <c r="D6568" s="170" t="s">
        <v>12</v>
      </c>
      <c r="E6568" s="170">
        <v>355</v>
      </c>
      <c r="F6568" s="170">
        <v>24</v>
      </c>
      <c r="G6568" s="171">
        <v>5</v>
      </c>
      <c r="H6568" s="170" t="s">
        <v>1457</v>
      </c>
      <c r="I6568" s="171">
        <v>2.5</v>
      </c>
      <c r="J6568" s="169">
        <v>1</v>
      </c>
      <c r="K6568" s="154" cm="1">
        <f t="array" ref="K6568">ROUND(
IF(C6568="Beer",
SUM(LOOKUP(2,1/(SRP!$B$8:$B$10&lt;=E6568)/(SRP!$C$8:$C$10&gt;=E6568),SRP!$D$8:$D$10)*(G6568/100)*(E6568/1000)),
IF(C6568="Spirits",
SUM(LOOKUP(2,1/(SRP!$B$2:$B$7&lt;=E6568)/(SRP!$C$2:$C$7&gt;=E6568),SRP!$D$2:$D$7)*(G6568/100)*(E6568/1000)),
IF(AND(C6568="Wine",D6568="Fortified Wines"),
SUM(LOOKUP(2,1/(SRP!$B$26:$B$29&lt;=E6568)/(SRP!$C$26:$C$29&gt;=E6568),SRP!$D$26:$D$29)*(G6568/100)*(E6568/1000)),
IF(C6568="Wine",
SUM(LOOKUP(2,1/(SRP!$B$21:$B$25&lt;=E6568)/(SRP!$C$21:$C$25&gt;=E6568),SRP!$D$21:$D$25)*(G6568/100)*(E6568/1000)),
IF(AND(C6568="Ready to Drink",D6568="RTD-One Pour Cocktail&gt;7%&lt;=14.5"),
SUM(LOOKUP(2,1/(SRP!$B$16:$B$20&lt;=E6568)/(SRP!$C$16:$C$20&gt;=E6568),SRP!$D$16:$D$20)*(G6568/100)*(E6568/1000)),
IF(C6568="Ready to Drink",
SUM(LOOKUP(2,1/(SRP!$B$11:$B$15&lt;=E6568)/(SRP!$C$11:$C$15&gt;=E6568),SRP!$D$11:$D$15)*(G6568/100)*(E6568/1000)),
0)))))),2)</f>
        <v>1.39</v>
      </c>
      <c r="L6568" s="173" t="str">
        <f t="shared" si="102"/>
        <v>Beer355</v>
      </c>
      <c r="M6568" s="154">
        <f>VLOOKUP(L6568,'Slope %'!C:D,2,0)</f>
        <v>0.12</v>
      </c>
    </row>
    <row r="6569" spans="1:13" x14ac:dyDescent="0.25">
      <c r="A6569" s="169">
        <v>67132</v>
      </c>
      <c r="B6569" s="170" t="s">
        <v>4831</v>
      </c>
      <c r="C6569" s="170" t="s">
        <v>11</v>
      </c>
      <c r="D6569" s="170" t="s">
        <v>12</v>
      </c>
      <c r="E6569" s="170">
        <v>355</v>
      </c>
      <c r="F6569" s="170">
        <v>24</v>
      </c>
      <c r="G6569" s="171">
        <v>5</v>
      </c>
      <c r="H6569" s="170" t="s">
        <v>1457</v>
      </c>
      <c r="I6569" s="171">
        <v>2.5</v>
      </c>
      <c r="J6569" s="169">
        <v>1</v>
      </c>
      <c r="K6569" s="154" cm="1">
        <f t="array" ref="K6569">ROUND(
IF(C6569="Beer",
SUM(LOOKUP(2,1/(SRP!$B$8:$B$10&lt;=E6569)/(SRP!$C$8:$C$10&gt;=E6569),SRP!$D$8:$D$10)*(G6569/100)*(E6569/1000)),
IF(C6569="Spirits",
SUM(LOOKUP(2,1/(SRP!$B$2:$B$7&lt;=E6569)/(SRP!$C$2:$C$7&gt;=E6569),SRP!$D$2:$D$7)*(G6569/100)*(E6569/1000)),
IF(AND(C6569="Wine",D6569="Fortified Wines"),
SUM(LOOKUP(2,1/(SRP!$B$26:$B$29&lt;=E6569)/(SRP!$C$26:$C$29&gt;=E6569),SRP!$D$26:$D$29)*(G6569/100)*(E6569/1000)),
IF(C6569="Wine",
SUM(LOOKUP(2,1/(SRP!$B$21:$B$25&lt;=E6569)/(SRP!$C$21:$C$25&gt;=E6569),SRP!$D$21:$D$25)*(G6569/100)*(E6569/1000)),
IF(AND(C6569="Ready to Drink",D6569="RTD-One Pour Cocktail&gt;7%&lt;=14.5"),
SUM(LOOKUP(2,1/(SRP!$B$16:$B$20&lt;=E6569)/(SRP!$C$16:$C$20&gt;=E6569),SRP!$D$16:$D$20)*(G6569/100)*(E6569/1000)),
IF(C6569="Ready to Drink",
SUM(LOOKUP(2,1/(SRP!$B$11:$B$15&lt;=E6569)/(SRP!$C$11:$C$15&gt;=E6569),SRP!$D$11:$D$15)*(G6569/100)*(E6569/1000)),
0)))))),2)</f>
        <v>1.39</v>
      </c>
      <c r="L6569" s="173" t="str">
        <f t="shared" si="102"/>
        <v>Beer355</v>
      </c>
      <c r="M6569" s="154">
        <f>VLOOKUP(L6569,'Slope %'!C:D,2,0)</f>
        <v>0.12</v>
      </c>
    </row>
    <row r="6570" spans="1:13" x14ac:dyDescent="0.25">
      <c r="A6570" s="169">
        <v>67166</v>
      </c>
      <c r="B6570" s="170" t="s">
        <v>3876</v>
      </c>
      <c r="C6570" s="170" t="s">
        <v>24</v>
      </c>
      <c r="D6570" s="170" t="s">
        <v>68</v>
      </c>
      <c r="E6570" s="170">
        <v>750</v>
      </c>
      <c r="F6570" s="170">
        <v>6</v>
      </c>
      <c r="G6570" s="171">
        <v>13.9</v>
      </c>
      <c r="H6570" s="170" t="s">
        <v>4832</v>
      </c>
      <c r="I6570" s="171">
        <v>32.119999999999997</v>
      </c>
      <c r="J6570" s="169">
        <v>1</v>
      </c>
      <c r="K6570" s="154" cm="1">
        <f t="array" ref="K6570">ROUND(
IF(C6570="Beer",
SUM(LOOKUP(2,1/(SRP!$B$8:$B$10&lt;=E6570)/(SRP!$C$8:$C$10&gt;=E6570),SRP!$D$8:$D$10)*(G6570/100)*(E6570/1000)),
IF(C6570="Spirits",
SUM(LOOKUP(2,1/(SRP!$B$2:$B$7&lt;=E6570)/(SRP!$C$2:$C$7&gt;=E6570),SRP!$D$2:$D$7)*(G6570/100)*(E6570/1000)),
IF(AND(C6570="Wine",D6570="Fortified Wines"),
SUM(LOOKUP(2,1/(SRP!$B$26:$B$29&lt;=E6570)/(SRP!$C$26:$C$29&gt;=E6570),SRP!$D$26:$D$29)*(G6570/100)*(E6570/1000)),
IF(C6570="Wine",
SUM(LOOKUP(2,1/(SRP!$B$21:$B$25&lt;=E6570)/(SRP!$C$21:$C$25&gt;=E6570),SRP!$D$21:$D$25)*(G6570/100)*(E6570/1000)),
IF(AND(C6570="Ready to Drink",D6570="RTD-One Pour Cocktail&gt;7%&lt;=14.5"),
SUM(LOOKUP(2,1/(SRP!$B$16:$B$20&lt;=E6570)/(SRP!$C$16:$C$20&gt;=E6570),SRP!$D$16:$D$20)*(G6570/100)*(E6570/1000)),
IF(C6570="Ready to Drink",
SUM(LOOKUP(2,1/(SRP!$B$11:$B$15&lt;=E6570)/(SRP!$C$11:$C$15&gt;=E6570),SRP!$D$11:$D$15)*(G6570/100)*(E6570/1000)),
0)))))),2)</f>
        <v>8.14</v>
      </c>
      <c r="L6570" s="173" t="str">
        <f t="shared" si="102"/>
        <v>Wine750</v>
      </c>
      <c r="M6570" s="154">
        <f>VLOOKUP(L6570,'Slope %'!C:D,2,0)</f>
        <v>0.1</v>
      </c>
    </row>
    <row r="6571" spans="1:13" x14ac:dyDescent="0.25">
      <c r="A6571" s="169">
        <v>67184</v>
      </c>
      <c r="B6571" s="170" t="s">
        <v>4833</v>
      </c>
      <c r="C6571" s="170" t="s">
        <v>263</v>
      </c>
      <c r="D6571" s="170" t="s">
        <v>264</v>
      </c>
      <c r="E6571" s="170">
        <v>30000</v>
      </c>
      <c r="F6571" s="170">
        <v>1</v>
      </c>
      <c r="G6571" s="171">
        <v>4.5</v>
      </c>
      <c r="H6571" s="170" t="s">
        <v>1563</v>
      </c>
      <c r="I6571" s="171">
        <v>185</v>
      </c>
      <c r="J6571" s="169">
        <v>1</v>
      </c>
      <c r="K6571" s="154" cm="1">
        <f t="array" ref="K6571">ROUND(
IF(C6571="Beer",
SUM(LOOKUP(2,1/(SRP!$B$8:$B$10&lt;=E6571)/(SRP!$C$8:$C$10&gt;=E6571),SRP!$D$8:$D$10)*(G6571/100)*(E6571/1000)),
IF(C6571="Spirits",
SUM(LOOKUP(2,1/(SRP!$B$2:$B$7&lt;=E6571)/(SRP!$C$2:$C$7&gt;=E6571),SRP!$D$2:$D$7)*(G6571/100)*(E6571/1000)),
IF(AND(C6571="Wine",D6571="Fortified Wines"),
SUM(LOOKUP(2,1/(SRP!$B$26:$B$29&lt;=E6571)/(SRP!$C$26:$C$29&gt;=E6571),SRP!$D$26:$D$29)*(G6571/100)*(E6571/1000)),
IF(C6571="Wine",
SUM(LOOKUP(2,1/(SRP!$B$21:$B$25&lt;=E6571)/(SRP!$C$21:$C$25&gt;=E6571),SRP!$D$21:$D$25)*(G6571/100)*(E6571/1000)),
IF(AND(C6571="Ready to Drink",D6571="RTD-One Pour Cocktail&gt;7%&lt;=14.5"),
SUM(LOOKUP(2,1/(SRP!$B$16:$B$20&lt;=E6571)/(SRP!$C$16:$C$20&gt;=E6571),SRP!$D$16:$D$20)*(G6571/100)*(E6571/1000)),
IF(C6571="Ready to Drink",
SUM(LOOKUP(2,1/(SRP!$B$11:$B$15&lt;=E6571)/(SRP!$C$11:$C$15&gt;=E6571),SRP!$D$11:$D$15)*(G6571/100)*(E6571/1000)),
0)))))),2)</f>
        <v>105.39</v>
      </c>
      <c r="L6571" s="173" t="str">
        <f t="shared" si="102"/>
        <v>Ready to Drink30000</v>
      </c>
      <c r="M6571" s="154" t="e">
        <f>VLOOKUP(L6571,'Slope %'!C:D,2,0)</f>
        <v>#N/A</v>
      </c>
    </row>
    <row r="6572" spans="1:13" x14ac:dyDescent="0.25">
      <c r="A6572" s="169">
        <v>67184</v>
      </c>
      <c r="B6572" s="170" t="s">
        <v>4833</v>
      </c>
      <c r="C6572" s="170" t="s">
        <v>263</v>
      </c>
      <c r="D6572" s="170" t="s">
        <v>264</v>
      </c>
      <c r="E6572" s="170">
        <v>30000</v>
      </c>
      <c r="F6572" s="170">
        <v>1</v>
      </c>
      <c r="G6572" s="171">
        <v>4.5</v>
      </c>
      <c r="H6572" s="170" t="s">
        <v>1563</v>
      </c>
      <c r="I6572" s="171">
        <v>185</v>
      </c>
      <c r="J6572" s="169">
        <v>1</v>
      </c>
      <c r="K6572" s="154" cm="1">
        <f t="array" ref="K6572">ROUND(
IF(C6572="Beer",
SUM(LOOKUP(2,1/(SRP!$B$8:$B$10&lt;=E6572)/(SRP!$C$8:$C$10&gt;=E6572),SRP!$D$8:$D$10)*(G6572/100)*(E6572/1000)),
IF(C6572="Spirits",
SUM(LOOKUP(2,1/(SRP!$B$2:$B$7&lt;=E6572)/(SRP!$C$2:$C$7&gt;=E6572),SRP!$D$2:$D$7)*(G6572/100)*(E6572/1000)),
IF(AND(C6572="Wine",D6572="Fortified Wines"),
SUM(LOOKUP(2,1/(SRP!$B$26:$B$29&lt;=E6572)/(SRP!$C$26:$C$29&gt;=E6572),SRP!$D$26:$D$29)*(G6572/100)*(E6572/1000)),
IF(C6572="Wine",
SUM(LOOKUP(2,1/(SRP!$B$21:$B$25&lt;=E6572)/(SRP!$C$21:$C$25&gt;=E6572),SRP!$D$21:$D$25)*(G6572/100)*(E6572/1000)),
IF(AND(C6572="Ready to Drink",D6572="RTD-One Pour Cocktail&gt;7%&lt;=14.5"),
SUM(LOOKUP(2,1/(SRP!$B$16:$B$20&lt;=E6572)/(SRP!$C$16:$C$20&gt;=E6572),SRP!$D$16:$D$20)*(G6572/100)*(E6572/1000)),
IF(C6572="Ready to Drink",
SUM(LOOKUP(2,1/(SRP!$B$11:$B$15&lt;=E6572)/(SRP!$C$11:$C$15&gt;=E6572),SRP!$D$11:$D$15)*(G6572/100)*(E6572/1000)),
0)))))),2)</f>
        <v>105.39</v>
      </c>
      <c r="L6572" s="173" t="str">
        <f t="shared" si="102"/>
        <v>Ready to Drink30000</v>
      </c>
      <c r="M6572" s="154" t="e">
        <f>VLOOKUP(L6572,'Slope %'!C:D,2,0)</f>
        <v>#N/A</v>
      </c>
    </row>
    <row r="6573" spans="1:13" x14ac:dyDescent="0.25">
      <c r="A6573" s="169">
        <v>67188</v>
      </c>
      <c r="B6573" s="170" t="s">
        <v>4834</v>
      </c>
      <c r="C6573" s="170" t="s">
        <v>263</v>
      </c>
      <c r="D6573" s="170" t="s">
        <v>264</v>
      </c>
      <c r="E6573" s="170">
        <v>30000</v>
      </c>
      <c r="F6573" s="170">
        <v>1</v>
      </c>
      <c r="G6573" s="171">
        <v>4.5</v>
      </c>
      <c r="H6573" s="170" t="s">
        <v>1563</v>
      </c>
      <c r="I6573" s="171">
        <v>185</v>
      </c>
      <c r="J6573" s="169">
        <v>1</v>
      </c>
      <c r="K6573" s="154" cm="1">
        <f t="array" ref="K6573">ROUND(
IF(C6573="Beer",
SUM(LOOKUP(2,1/(SRP!$B$8:$B$10&lt;=E6573)/(SRP!$C$8:$C$10&gt;=E6573),SRP!$D$8:$D$10)*(G6573/100)*(E6573/1000)),
IF(C6573="Spirits",
SUM(LOOKUP(2,1/(SRP!$B$2:$B$7&lt;=E6573)/(SRP!$C$2:$C$7&gt;=E6573),SRP!$D$2:$D$7)*(G6573/100)*(E6573/1000)),
IF(AND(C6573="Wine",D6573="Fortified Wines"),
SUM(LOOKUP(2,1/(SRP!$B$26:$B$29&lt;=E6573)/(SRP!$C$26:$C$29&gt;=E6573),SRP!$D$26:$D$29)*(G6573/100)*(E6573/1000)),
IF(C6573="Wine",
SUM(LOOKUP(2,1/(SRP!$B$21:$B$25&lt;=E6573)/(SRP!$C$21:$C$25&gt;=E6573),SRP!$D$21:$D$25)*(G6573/100)*(E6573/1000)),
IF(AND(C6573="Ready to Drink",D6573="RTD-One Pour Cocktail&gt;7%&lt;=14.5"),
SUM(LOOKUP(2,1/(SRP!$B$16:$B$20&lt;=E6573)/(SRP!$C$16:$C$20&gt;=E6573),SRP!$D$16:$D$20)*(G6573/100)*(E6573/1000)),
IF(C6573="Ready to Drink",
SUM(LOOKUP(2,1/(SRP!$B$11:$B$15&lt;=E6573)/(SRP!$C$11:$C$15&gt;=E6573),SRP!$D$11:$D$15)*(G6573/100)*(E6573/1000)),
0)))))),2)</f>
        <v>105.39</v>
      </c>
      <c r="L6573" s="173" t="str">
        <f t="shared" si="102"/>
        <v>Ready to Drink30000</v>
      </c>
      <c r="M6573" s="154" t="e">
        <f>VLOOKUP(L6573,'Slope %'!C:D,2,0)</f>
        <v>#N/A</v>
      </c>
    </row>
    <row r="6574" spans="1:13" x14ac:dyDescent="0.25">
      <c r="A6574" s="169">
        <v>67188</v>
      </c>
      <c r="B6574" s="170" t="s">
        <v>4834</v>
      </c>
      <c r="C6574" s="170" t="s">
        <v>263</v>
      </c>
      <c r="D6574" s="170" t="s">
        <v>264</v>
      </c>
      <c r="E6574" s="170">
        <v>30000</v>
      </c>
      <c r="F6574" s="170">
        <v>1</v>
      </c>
      <c r="G6574" s="171">
        <v>4.5</v>
      </c>
      <c r="H6574" s="170" t="s">
        <v>1563</v>
      </c>
      <c r="I6574" s="171">
        <v>185</v>
      </c>
      <c r="J6574" s="169">
        <v>1</v>
      </c>
      <c r="K6574" s="154" cm="1">
        <f t="array" ref="K6574">ROUND(
IF(C6574="Beer",
SUM(LOOKUP(2,1/(SRP!$B$8:$B$10&lt;=E6574)/(SRP!$C$8:$C$10&gt;=E6574),SRP!$D$8:$D$10)*(G6574/100)*(E6574/1000)),
IF(C6574="Spirits",
SUM(LOOKUP(2,1/(SRP!$B$2:$B$7&lt;=E6574)/(SRP!$C$2:$C$7&gt;=E6574),SRP!$D$2:$D$7)*(G6574/100)*(E6574/1000)),
IF(AND(C6574="Wine",D6574="Fortified Wines"),
SUM(LOOKUP(2,1/(SRP!$B$26:$B$29&lt;=E6574)/(SRP!$C$26:$C$29&gt;=E6574),SRP!$D$26:$D$29)*(G6574/100)*(E6574/1000)),
IF(C6574="Wine",
SUM(LOOKUP(2,1/(SRP!$B$21:$B$25&lt;=E6574)/(SRP!$C$21:$C$25&gt;=E6574),SRP!$D$21:$D$25)*(G6574/100)*(E6574/1000)),
IF(AND(C6574="Ready to Drink",D6574="RTD-One Pour Cocktail&gt;7%&lt;=14.5"),
SUM(LOOKUP(2,1/(SRP!$B$16:$B$20&lt;=E6574)/(SRP!$C$16:$C$20&gt;=E6574),SRP!$D$16:$D$20)*(G6574/100)*(E6574/1000)),
IF(C6574="Ready to Drink",
SUM(LOOKUP(2,1/(SRP!$B$11:$B$15&lt;=E6574)/(SRP!$C$11:$C$15&gt;=E6574),SRP!$D$11:$D$15)*(G6574/100)*(E6574/1000)),
0)))))),2)</f>
        <v>105.39</v>
      </c>
      <c r="L6574" s="173" t="str">
        <f t="shared" si="102"/>
        <v>Ready to Drink30000</v>
      </c>
      <c r="M6574" s="154" t="e">
        <f>VLOOKUP(L6574,'Slope %'!C:D,2,0)</f>
        <v>#N/A</v>
      </c>
    </row>
    <row r="6575" spans="1:13" x14ac:dyDescent="0.25">
      <c r="A6575" s="169">
        <v>67190</v>
      </c>
      <c r="B6575" s="170" t="s">
        <v>1765</v>
      </c>
      <c r="C6575" s="170" t="s">
        <v>24</v>
      </c>
      <c r="D6575" s="170" t="s">
        <v>85</v>
      </c>
      <c r="E6575" s="170">
        <v>375</v>
      </c>
      <c r="F6575" s="170">
        <v>12</v>
      </c>
      <c r="G6575" s="171">
        <v>13</v>
      </c>
      <c r="H6575" s="170" t="s">
        <v>54</v>
      </c>
      <c r="I6575" s="171">
        <v>11.99</v>
      </c>
      <c r="J6575" s="169">
        <v>1</v>
      </c>
      <c r="K6575" s="154" cm="1">
        <f t="array" ref="K6575">ROUND(
IF(C6575="Beer",
SUM(LOOKUP(2,1/(SRP!$B$8:$B$10&lt;=E6575)/(SRP!$C$8:$C$10&gt;=E6575),SRP!$D$8:$D$10)*(G6575/100)*(E6575/1000)),
IF(C6575="Spirits",
SUM(LOOKUP(2,1/(SRP!$B$2:$B$7&lt;=E6575)/(SRP!$C$2:$C$7&gt;=E6575),SRP!$D$2:$D$7)*(G6575/100)*(E6575/1000)),
IF(AND(C6575="Wine",D6575="Fortified Wines"),
SUM(LOOKUP(2,1/(SRP!$B$26:$B$29&lt;=E6575)/(SRP!$C$26:$C$29&gt;=E6575),SRP!$D$26:$D$29)*(G6575/100)*(E6575/1000)),
IF(C6575="Wine",
SUM(LOOKUP(2,1/(SRP!$B$21:$B$25&lt;=E6575)/(SRP!$C$21:$C$25&gt;=E6575),SRP!$D$21:$D$25)*(G6575/100)*(E6575/1000)),
IF(AND(C6575="Ready to Drink",D6575="RTD-One Pour Cocktail&gt;7%&lt;=14.5"),
SUM(LOOKUP(2,1/(SRP!$B$16:$B$20&lt;=E6575)/(SRP!$C$16:$C$20&gt;=E6575),SRP!$D$16:$D$20)*(G6575/100)*(E6575/1000)),
IF(C6575="Ready to Drink",
SUM(LOOKUP(2,1/(SRP!$B$11:$B$15&lt;=E6575)/(SRP!$C$11:$C$15&gt;=E6575),SRP!$D$11:$D$15)*(G6575/100)*(E6575/1000)),
0)))))),2)</f>
        <v>4.03</v>
      </c>
      <c r="L6575" s="173" t="str">
        <f t="shared" si="102"/>
        <v>Wine375</v>
      </c>
      <c r="M6575" s="154">
        <f>VLOOKUP(L6575,'Slope %'!C:D,2,0)</f>
        <v>0.12</v>
      </c>
    </row>
    <row r="6576" spans="1:13" x14ac:dyDescent="0.25">
      <c r="A6576" s="169">
        <v>67204</v>
      </c>
      <c r="B6576" s="170" t="s">
        <v>4835</v>
      </c>
      <c r="C6576" s="170" t="s">
        <v>263</v>
      </c>
      <c r="D6576" s="170" t="s">
        <v>38</v>
      </c>
      <c r="E6576" s="170">
        <v>480</v>
      </c>
      <c r="F6576" s="170">
        <v>12</v>
      </c>
      <c r="G6576" s="171">
        <v>12</v>
      </c>
      <c r="H6576" s="170" t="s">
        <v>163</v>
      </c>
      <c r="I6576" s="171">
        <v>24.99</v>
      </c>
      <c r="J6576" s="169">
        <v>12</v>
      </c>
      <c r="K6576" s="154" cm="1">
        <f t="array" ref="K6576">ROUND(
IF(C6576="Beer",
SUM(LOOKUP(2,1/(SRP!$B$8:$B$10&lt;=E6576)/(SRP!$C$8:$C$10&gt;=E6576),SRP!$D$8:$D$10)*(G6576/100)*(E6576/1000)),
IF(C6576="Spirits",
SUM(LOOKUP(2,1/(SRP!$B$2:$B$7&lt;=E6576)/(SRP!$C$2:$C$7&gt;=E6576),SRP!$D$2:$D$7)*(G6576/100)*(E6576/1000)),
IF(AND(C6576="Wine",D6576="Fortified Wines"),
SUM(LOOKUP(2,1/(SRP!$B$26:$B$29&lt;=E6576)/(SRP!$C$26:$C$29&gt;=E6576),SRP!$D$26:$D$29)*(G6576/100)*(E6576/1000)),
IF(C6576="Wine",
SUM(LOOKUP(2,1/(SRP!$B$21:$B$25&lt;=E6576)/(SRP!$C$21:$C$25&gt;=E6576),SRP!$D$21:$D$25)*(G6576/100)*(E6576/1000)),
IF(AND(C6576="Ready to Drink",D6576="RTD-One Pour Cocktail&gt;7%&lt;=14.5"),
SUM(LOOKUP(2,1/(SRP!$B$16:$B$20&lt;=E6576)/(SRP!$C$16:$C$20&gt;=E6576),SRP!$D$16:$D$20)*(G6576/100)*(E6576/1000)),
IF(C6576="Ready to Drink",
SUM(LOOKUP(2,1/(SRP!$B$11:$B$15&lt;=E6576)/(SRP!$C$11:$C$15&gt;=E6576),SRP!$D$11:$D$15)*(G6576/100)*(E6576/1000)),
0)))))),2)</f>
        <v>4.7699999999999996</v>
      </c>
      <c r="L6576" s="173" t="str">
        <f t="shared" si="102"/>
        <v>Ready to Drink480</v>
      </c>
      <c r="M6576" s="154">
        <f>VLOOKUP(L6576,'Slope %'!C:D,2,0)</f>
        <v>0.12</v>
      </c>
    </row>
    <row r="6577" spans="1:13" x14ac:dyDescent="0.25">
      <c r="A6577" s="169">
        <v>67214</v>
      </c>
      <c r="B6577" s="170" t="s">
        <v>4836</v>
      </c>
      <c r="C6577" s="170" t="s">
        <v>11</v>
      </c>
      <c r="D6577" s="170" t="s">
        <v>211</v>
      </c>
      <c r="E6577" s="170">
        <v>473</v>
      </c>
      <c r="F6577" s="170">
        <v>24</v>
      </c>
      <c r="G6577" s="171">
        <v>3.2</v>
      </c>
      <c r="H6577" s="170" t="s">
        <v>4247</v>
      </c>
      <c r="I6577" s="171">
        <v>3.57</v>
      </c>
      <c r="J6577" s="169">
        <v>1</v>
      </c>
      <c r="K6577" s="154" cm="1">
        <f t="array" ref="K6577">ROUND(
IF(C6577="Beer",
SUM(LOOKUP(2,1/(SRP!$B$8:$B$10&lt;=E6577)/(SRP!$C$8:$C$10&gt;=E6577),SRP!$D$8:$D$10)*(G6577/100)*(E6577/1000)),
IF(C6577="Spirits",
SUM(LOOKUP(2,1/(SRP!$B$2:$B$7&lt;=E6577)/(SRP!$C$2:$C$7&gt;=E6577),SRP!$D$2:$D$7)*(G6577/100)*(E6577/1000)),
IF(AND(C6577="Wine",D6577="Fortified Wines"),
SUM(LOOKUP(2,1/(SRP!$B$26:$B$29&lt;=E6577)/(SRP!$C$26:$C$29&gt;=E6577),SRP!$D$26:$D$29)*(G6577/100)*(E6577/1000)),
IF(C6577="Wine",
SUM(LOOKUP(2,1/(SRP!$B$21:$B$25&lt;=E6577)/(SRP!$C$21:$C$25&gt;=E6577),SRP!$D$21:$D$25)*(G6577/100)*(E6577/1000)),
IF(AND(C6577="Ready to Drink",D6577="RTD-One Pour Cocktail&gt;7%&lt;=14.5"),
SUM(LOOKUP(2,1/(SRP!$B$16:$B$20&lt;=E6577)/(SRP!$C$16:$C$20&gt;=E6577),SRP!$D$16:$D$20)*(G6577/100)*(E6577/1000)),
IF(C6577="Ready to Drink",
SUM(LOOKUP(2,1/(SRP!$B$11:$B$15&lt;=E6577)/(SRP!$C$11:$C$15&gt;=E6577),SRP!$D$11:$D$15)*(G6577/100)*(E6577/1000)),
0)))))),2)</f>
        <v>1.18</v>
      </c>
      <c r="L6577" s="173" t="str">
        <f t="shared" si="102"/>
        <v>Beer473</v>
      </c>
      <c r="M6577" s="154">
        <f>VLOOKUP(L6577,'Slope %'!C:D,2,0)</f>
        <v>0.12</v>
      </c>
    </row>
    <row r="6578" spans="1:13" x14ac:dyDescent="0.25">
      <c r="A6578" s="169">
        <v>67214</v>
      </c>
      <c r="B6578" s="170" t="s">
        <v>4836</v>
      </c>
      <c r="C6578" s="170" t="s">
        <v>11</v>
      </c>
      <c r="D6578" s="170" t="s">
        <v>211</v>
      </c>
      <c r="E6578" s="170">
        <v>473</v>
      </c>
      <c r="F6578" s="170">
        <v>24</v>
      </c>
      <c r="G6578" s="171">
        <v>3.2</v>
      </c>
      <c r="H6578" s="170" t="s">
        <v>4247</v>
      </c>
      <c r="I6578" s="171">
        <v>3.57</v>
      </c>
      <c r="J6578" s="169">
        <v>1</v>
      </c>
      <c r="K6578" s="154" cm="1">
        <f t="array" ref="K6578">ROUND(
IF(C6578="Beer",
SUM(LOOKUP(2,1/(SRP!$B$8:$B$10&lt;=E6578)/(SRP!$C$8:$C$10&gt;=E6578),SRP!$D$8:$D$10)*(G6578/100)*(E6578/1000)),
IF(C6578="Spirits",
SUM(LOOKUP(2,1/(SRP!$B$2:$B$7&lt;=E6578)/(SRP!$C$2:$C$7&gt;=E6578),SRP!$D$2:$D$7)*(G6578/100)*(E6578/1000)),
IF(AND(C6578="Wine",D6578="Fortified Wines"),
SUM(LOOKUP(2,1/(SRP!$B$26:$B$29&lt;=E6578)/(SRP!$C$26:$C$29&gt;=E6578),SRP!$D$26:$D$29)*(G6578/100)*(E6578/1000)),
IF(C6578="Wine",
SUM(LOOKUP(2,1/(SRP!$B$21:$B$25&lt;=E6578)/(SRP!$C$21:$C$25&gt;=E6578),SRP!$D$21:$D$25)*(G6578/100)*(E6578/1000)),
IF(AND(C6578="Ready to Drink",D6578="RTD-One Pour Cocktail&gt;7%&lt;=14.5"),
SUM(LOOKUP(2,1/(SRP!$B$16:$B$20&lt;=E6578)/(SRP!$C$16:$C$20&gt;=E6578),SRP!$D$16:$D$20)*(G6578/100)*(E6578/1000)),
IF(C6578="Ready to Drink",
SUM(LOOKUP(2,1/(SRP!$B$11:$B$15&lt;=E6578)/(SRP!$C$11:$C$15&gt;=E6578),SRP!$D$11:$D$15)*(G6578/100)*(E6578/1000)),
0)))))),2)</f>
        <v>1.18</v>
      </c>
      <c r="L6578" s="173" t="str">
        <f t="shared" si="102"/>
        <v>Beer473</v>
      </c>
      <c r="M6578" s="154">
        <f>VLOOKUP(L6578,'Slope %'!C:D,2,0)</f>
        <v>0.12</v>
      </c>
    </row>
    <row r="6579" spans="1:13" x14ac:dyDescent="0.25">
      <c r="A6579" s="169">
        <v>67215</v>
      </c>
      <c r="B6579" s="170" t="s">
        <v>4837</v>
      </c>
      <c r="C6579" s="170" t="s">
        <v>11</v>
      </c>
      <c r="D6579" s="170" t="s">
        <v>303</v>
      </c>
      <c r="E6579" s="170">
        <v>473</v>
      </c>
      <c r="F6579" s="170">
        <v>24</v>
      </c>
      <c r="G6579" s="171">
        <v>6.2</v>
      </c>
      <c r="H6579" s="170" t="s">
        <v>1362</v>
      </c>
      <c r="I6579" s="171">
        <v>5.59</v>
      </c>
      <c r="J6579" s="169">
        <v>1</v>
      </c>
      <c r="K6579" s="154" cm="1">
        <f t="array" ref="K6579">ROUND(
IF(C6579="Beer",
SUM(LOOKUP(2,1/(SRP!$B$8:$B$10&lt;=E6579)/(SRP!$C$8:$C$10&gt;=E6579),SRP!$D$8:$D$10)*(G6579/100)*(E6579/1000)),
IF(C6579="Spirits",
SUM(LOOKUP(2,1/(SRP!$B$2:$B$7&lt;=E6579)/(SRP!$C$2:$C$7&gt;=E6579),SRP!$D$2:$D$7)*(G6579/100)*(E6579/1000)),
IF(AND(C6579="Wine",D6579="Fortified Wines"),
SUM(LOOKUP(2,1/(SRP!$B$26:$B$29&lt;=E6579)/(SRP!$C$26:$C$29&gt;=E6579),SRP!$D$26:$D$29)*(G6579/100)*(E6579/1000)),
IF(C6579="Wine",
SUM(LOOKUP(2,1/(SRP!$B$21:$B$25&lt;=E6579)/(SRP!$C$21:$C$25&gt;=E6579),SRP!$D$21:$D$25)*(G6579/100)*(E6579/1000)),
IF(AND(C6579="Ready to Drink",D6579="RTD-One Pour Cocktail&gt;7%&lt;=14.5"),
SUM(LOOKUP(2,1/(SRP!$B$16:$B$20&lt;=E6579)/(SRP!$C$16:$C$20&gt;=E6579),SRP!$D$16:$D$20)*(G6579/100)*(E6579/1000)),
IF(C6579="Ready to Drink",
SUM(LOOKUP(2,1/(SRP!$B$11:$B$15&lt;=E6579)/(SRP!$C$11:$C$15&gt;=E6579),SRP!$D$11:$D$15)*(G6579/100)*(E6579/1000)),
0)))))),2)</f>
        <v>2.29</v>
      </c>
      <c r="L6579" s="173" t="str">
        <f t="shared" si="102"/>
        <v>Beer473</v>
      </c>
      <c r="M6579" s="154">
        <f>VLOOKUP(L6579,'Slope %'!C:D,2,0)</f>
        <v>0.12</v>
      </c>
    </row>
    <row r="6580" spans="1:13" x14ac:dyDescent="0.25">
      <c r="A6580" s="169">
        <v>67215</v>
      </c>
      <c r="B6580" s="170" t="s">
        <v>4837</v>
      </c>
      <c r="C6580" s="170" t="s">
        <v>11</v>
      </c>
      <c r="D6580" s="170" t="s">
        <v>303</v>
      </c>
      <c r="E6580" s="170">
        <v>473</v>
      </c>
      <c r="F6580" s="170">
        <v>24</v>
      </c>
      <c r="G6580" s="171">
        <v>6.2</v>
      </c>
      <c r="H6580" s="170" t="s">
        <v>1362</v>
      </c>
      <c r="I6580" s="171">
        <v>5.59</v>
      </c>
      <c r="J6580" s="169">
        <v>1</v>
      </c>
      <c r="K6580" s="154" cm="1">
        <f t="array" ref="K6580">ROUND(
IF(C6580="Beer",
SUM(LOOKUP(2,1/(SRP!$B$8:$B$10&lt;=E6580)/(SRP!$C$8:$C$10&gt;=E6580),SRP!$D$8:$D$10)*(G6580/100)*(E6580/1000)),
IF(C6580="Spirits",
SUM(LOOKUP(2,1/(SRP!$B$2:$B$7&lt;=E6580)/(SRP!$C$2:$C$7&gt;=E6580),SRP!$D$2:$D$7)*(G6580/100)*(E6580/1000)),
IF(AND(C6580="Wine",D6580="Fortified Wines"),
SUM(LOOKUP(2,1/(SRP!$B$26:$B$29&lt;=E6580)/(SRP!$C$26:$C$29&gt;=E6580),SRP!$D$26:$D$29)*(G6580/100)*(E6580/1000)),
IF(C6580="Wine",
SUM(LOOKUP(2,1/(SRP!$B$21:$B$25&lt;=E6580)/(SRP!$C$21:$C$25&gt;=E6580),SRP!$D$21:$D$25)*(G6580/100)*(E6580/1000)),
IF(AND(C6580="Ready to Drink",D6580="RTD-One Pour Cocktail&gt;7%&lt;=14.5"),
SUM(LOOKUP(2,1/(SRP!$B$16:$B$20&lt;=E6580)/(SRP!$C$16:$C$20&gt;=E6580),SRP!$D$16:$D$20)*(G6580/100)*(E6580/1000)),
IF(C6580="Ready to Drink",
SUM(LOOKUP(2,1/(SRP!$B$11:$B$15&lt;=E6580)/(SRP!$C$11:$C$15&gt;=E6580),SRP!$D$11:$D$15)*(G6580/100)*(E6580/1000)),
0)))))),2)</f>
        <v>2.29</v>
      </c>
      <c r="L6580" s="173" t="str">
        <f t="shared" si="102"/>
        <v>Beer473</v>
      </c>
      <c r="M6580" s="154">
        <f>VLOOKUP(L6580,'Slope %'!C:D,2,0)</f>
        <v>0.12</v>
      </c>
    </row>
    <row r="6581" spans="1:13" x14ac:dyDescent="0.25">
      <c r="A6581" s="169">
        <v>67217</v>
      </c>
      <c r="B6581" s="170" t="s">
        <v>4838</v>
      </c>
      <c r="C6581" s="170" t="s">
        <v>11</v>
      </c>
      <c r="D6581" s="170" t="s">
        <v>267</v>
      </c>
      <c r="E6581" s="170">
        <v>355</v>
      </c>
      <c r="F6581" s="170">
        <v>24</v>
      </c>
      <c r="G6581" s="171">
        <v>5.5</v>
      </c>
      <c r="H6581" s="170" t="s">
        <v>1662</v>
      </c>
      <c r="I6581" s="171">
        <v>3</v>
      </c>
      <c r="J6581" s="169">
        <v>1</v>
      </c>
      <c r="K6581" s="154" cm="1">
        <f t="array" ref="K6581">ROUND(
IF(C6581="Beer",
SUM(LOOKUP(2,1/(SRP!$B$8:$B$10&lt;=E6581)/(SRP!$C$8:$C$10&gt;=E6581),SRP!$D$8:$D$10)*(G6581/100)*(E6581/1000)),
IF(C6581="Spirits",
SUM(LOOKUP(2,1/(SRP!$B$2:$B$7&lt;=E6581)/(SRP!$C$2:$C$7&gt;=E6581),SRP!$D$2:$D$7)*(G6581/100)*(E6581/1000)),
IF(AND(C6581="Wine",D6581="Fortified Wines"),
SUM(LOOKUP(2,1/(SRP!$B$26:$B$29&lt;=E6581)/(SRP!$C$26:$C$29&gt;=E6581),SRP!$D$26:$D$29)*(G6581/100)*(E6581/1000)),
IF(C6581="Wine",
SUM(LOOKUP(2,1/(SRP!$B$21:$B$25&lt;=E6581)/(SRP!$C$21:$C$25&gt;=E6581),SRP!$D$21:$D$25)*(G6581/100)*(E6581/1000)),
IF(AND(C6581="Ready to Drink",D6581="RTD-One Pour Cocktail&gt;7%&lt;=14.5"),
SUM(LOOKUP(2,1/(SRP!$B$16:$B$20&lt;=E6581)/(SRP!$C$16:$C$20&gt;=E6581),SRP!$D$16:$D$20)*(G6581/100)*(E6581/1000)),
IF(C6581="Ready to Drink",
SUM(LOOKUP(2,1/(SRP!$B$11:$B$15&lt;=E6581)/(SRP!$C$11:$C$15&gt;=E6581),SRP!$D$11:$D$15)*(G6581/100)*(E6581/1000)),
0)))))),2)</f>
        <v>1.52</v>
      </c>
      <c r="L6581" s="173" t="str">
        <f t="shared" si="102"/>
        <v>Beer355</v>
      </c>
      <c r="M6581" s="154">
        <f>VLOOKUP(L6581,'Slope %'!C:D,2,0)</f>
        <v>0.12</v>
      </c>
    </row>
    <row r="6582" spans="1:13" x14ac:dyDescent="0.25">
      <c r="A6582" s="169">
        <v>67217</v>
      </c>
      <c r="B6582" s="170" t="s">
        <v>4838</v>
      </c>
      <c r="C6582" s="170" t="s">
        <v>11</v>
      </c>
      <c r="D6582" s="170" t="s">
        <v>267</v>
      </c>
      <c r="E6582" s="170">
        <v>355</v>
      </c>
      <c r="F6582" s="170">
        <v>24</v>
      </c>
      <c r="G6582" s="171">
        <v>5.5</v>
      </c>
      <c r="H6582" s="170" t="s">
        <v>1662</v>
      </c>
      <c r="I6582" s="171">
        <v>3</v>
      </c>
      <c r="J6582" s="169">
        <v>1</v>
      </c>
      <c r="K6582" s="154" cm="1">
        <f t="array" ref="K6582">ROUND(
IF(C6582="Beer",
SUM(LOOKUP(2,1/(SRP!$B$8:$B$10&lt;=E6582)/(SRP!$C$8:$C$10&gt;=E6582),SRP!$D$8:$D$10)*(G6582/100)*(E6582/1000)),
IF(C6582="Spirits",
SUM(LOOKUP(2,1/(SRP!$B$2:$B$7&lt;=E6582)/(SRP!$C$2:$C$7&gt;=E6582),SRP!$D$2:$D$7)*(G6582/100)*(E6582/1000)),
IF(AND(C6582="Wine",D6582="Fortified Wines"),
SUM(LOOKUP(2,1/(SRP!$B$26:$B$29&lt;=E6582)/(SRP!$C$26:$C$29&gt;=E6582),SRP!$D$26:$D$29)*(G6582/100)*(E6582/1000)),
IF(C6582="Wine",
SUM(LOOKUP(2,1/(SRP!$B$21:$B$25&lt;=E6582)/(SRP!$C$21:$C$25&gt;=E6582),SRP!$D$21:$D$25)*(G6582/100)*(E6582/1000)),
IF(AND(C6582="Ready to Drink",D6582="RTD-One Pour Cocktail&gt;7%&lt;=14.5"),
SUM(LOOKUP(2,1/(SRP!$B$16:$B$20&lt;=E6582)/(SRP!$C$16:$C$20&gt;=E6582),SRP!$D$16:$D$20)*(G6582/100)*(E6582/1000)),
IF(C6582="Ready to Drink",
SUM(LOOKUP(2,1/(SRP!$B$11:$B$15&lt;=E6582)/(SRP!$C$11:$C$15&gt;=E6582),SRP!$D$11:$D$15)*(G6582/100)*(E6582/1000)),
0)))))),2)</f>
        <v>1.52</v>
      </c>
      <c r="L6582" s="173" t="str">
        <f t="shared" si="102"/>
        <v>Beer355</v>
      </c>
      <c r="M6582" s="154">
        <f>VLOOKUP(L6582,'Slope %'!C:D,2,0)</f>
        <v>0.12</v>
      </c>
    </row>
    <row r="6583" spans="1:13" x14ac:dyDescent="0.25">
      <c r="A6583" s="169">
        <v>67218</v>
      </c>
      <c r="B6583" s="170" t="s">
        <v>4839</v>
      </c>
      <c r="C6583" s="170" t="s">
        <v>11</v>
      </c>
      <c r="D6583" s="170" t="s">
        <v>12</v>
      </c>
      <c r="E6583" s="170">
        <v>473</v>
      </c>
      <c r="F6583" s="170">
        <v>24</v>
      </c>
      <c r="G6583" s="171">
        <v>5.2</v>
      </c>
      <c r="H6583" s="170" t="s">
        <v>1362</v>
      </c>
      <c r="I6583" s="171">
        <v>4.99</v>
      </c>
      <c r="J6583" s="169">
        <v>1</v>
      </c>
      <c r="K6583" s="154" cm="1">
        <f t="array" ref="K6583">ROUND(
IF(C6583="Beer",
SUM(LOOKUP(2,1/(SRP!$B$8:$B$10&lt;=E6583)/(SRP!$C$8:$C$10&gt;=E6583),SRP!$D$8:$D$10)*(G6583/100)*(E6583/1000)),
IF(C6583="Spirits",
SUM(LOOKUP(2,1/(SRP!$B$2:$B$7&lt;=E6583)/(SRP!$C$2:$C$7&gt;=E6583),SRP!$D$2:$D$7)*(G6583/100)*(E6583/1000)),
IF(AND(C6583="Wine",D6583="Fortified Wines"),
SUM(LOOKUP(2,1/(SRP!$B$26:$B$29&lt;=E6583)/(SRP!$C$26:$C$29&gt;=E6583),SRP!$D$26:$D$29)*(G6583/100)*(E6583/1000)),
IF(C6583="Wine",
SUM(LOOKUP(2,1/(SRP!$B$21:$B$25&lt;=E6583)/(SRP!$C$21:$C$25&gt;=E6583),SRP!$D$21:$D$25)*(G6583/100)*(E6583/1000)),
IF(AND(C6583="Ready to Drink",D6583="RTD-One Pour Cocktail&gt;7%&lt;=14.5"),
SUM(LOOKUP(2,1/(SRP!$B$16:$B$20&lt;=E6583)/(SRP!$C$16:$C$20&gt;=E6583),SRP!$D$16:$D$20)*(G6583/100)*(E6583/1000)),
IF(C6583="Ready to Drink",
SUM(LOOKUP(2,1/(SRP!$B$11:$B$15&lt;=E6583)/(SRP!$C$11:$C$15&gt;=E6583),SRP!$D$11:$D$15)*(G6583/100)*(E6583/1000)),
0)))))),2)</f>
        <v>1.92</v>
      </c>
      <c r="L6583" s="173" t="str">
        <f t="shared" si="102"/>
        <v>Beer473</v>
      </c>
      <c r="M6583" s="154">
        <f>VLOOKUP(L6583,'Slope %'!C:D,2,0)</f>
        <v>0.12</v>
      </c>
    </row>
    <row r="6584" spans="1:13" x14ac:dyDescent="0.25">
      <c r="A6584" s="169">
        <v>67218</v>
      </c>
      <c r="B6584" s="170" t="s">
        <v>4839</v>
      </c>
      <c r="C6584" s="170" t="s">
        <v>11</v>
      </c>
      <c r="D6584" s="170" t="s">
        <v>12</v>
      </c>
      <c r="E6584" s="170">
        <v>473</v>
      </c>
      <c r="F6584" s="170">
        <v>24</v>
      </c>
      <c r="G6584" s="171">
        <v>5.2</v>
      </c>
      <c r="H6584" s="170" t="s">
        <v>1362</v>
      </c>
      <c r="I6584" s="171">
        <v>4.99</v>
      </c>
      <c r="J6584" s="169">
        <v>1</v>
      </c>
      <c r="K6584" s="154" cm="1">
        <f t="array" ref="K6584">ROUND(
IF(C6584="Beer",
SUM(LOOKUP(2,1/(SRP!$B$8:$B$10&lt;=E6584)/(SRP!$C$8:$C$10&gt;=E6584),SRP!$D$8:$D$10)*(G6584/100)*(E6584/1000)),
IF(C6584="Spirits",
SUM(LOOKUP(2,1/(SRP!$B$2:$B$7&lt;=E6584)/(SRP!$C$2:$C$7&gt;=E6584),SRP!$D$2:$D$7)*(G6584/100)*(E6584/1000)),
IF(AND(C6584="Wine",D6584="Fortified Wines"),
SUM(LOOKUP(2,1/(SRP!$B$26:$B$29&lt;=E6584)/(SRP!$C$26:$C$29&gt;=E6584),SRP!$D$26:$D$29)*(G6584/100)*(E6584/1000)),
IF(C6584="Wine",
SUM(LOOKUP(2,1/(SRP!$B$21:$B$25&lt;=E6584)/(SRP!$C$21:$C$25&gt;=E6584),SRP!$D$21:$D$25)*(G6584/100)*(E6584/1000)),
IF(AND(C6584="Ready to Drink",D6584="RTD-One Pour Cocktail&gt;7%&lt;=14.5"),
SUM(LOOKUP(2,1/(SRP!$B$16:$B$20&lt;=E6584)/(SRP!$C$16:$C$20&gt;=E6584),SRP!$D$16:$D$20)*(G6584/100)*(E6584/1000)),
IF(C6584="Ready to Drink",
SUM(LOOKUP(2,1/(SRP!$B$11:$B$15&lt;=E6584)/(SRP!$C$11:$C$15&gt;=E6584),SRP!$D$11:$D$15)*(G6584/100)*(E6584/1000)),
0)))))),2)</f>
        <v>1.92</v>
      </c>
      <c r="L6584" s="173" t="str">
        <f t="shared" si="102"/>
        <v>Beer473</v>
      </c>
      <c r="M6584" s="154">
        <f>VLOOKUP(L6584,'Slope %'!C:D,2,0)</f>
        <v>0.12</v>
      </c>
    </row>
    <row r="6585" spans="1:13" x14ac:dyDescent="0.25">
      <c r="A6585" s="169">
        <v>67221</v>
      </c>
      <c r="B6585" s="170" t="s">
        <v>4840</v>
      </c>
      <c r="C6585" s="170" t="s">
        <v>11</v>
      </c>
      <c r="D6585" s="170" t="s">
        <v>267</v>
      </c>
      <c r="E6585" s="170">
        <v>2840</v>
      </c>
      <c r="F6585" s="170">
        <v>3</v>
      </c>
      <c r="G6585" s="171">
        <v>5.5</v>
      </c>
      <c r="H6585" s="170" t="s">
        <v>1623</v>
      </c>
      <c r="I6585" s="171">
        <v>20.99</v>
      </c>
      <c r="J6585" s="169">
        <v>8</v>
      </c>
      <c r="K6585" s="154" cm="1">
        <f t="array" ref="K6585">ROUND(
IF(C6585="Beer",
SUM(LOOKUP(2,1/(SRP!$B$8:$B$10&lt;=E6585)/(SRP!$C$8:$C$10&gt;=E6585),SRP!$D$8:$D$10)*(G6585/100)*(E6585/1000)),
IF(C6585="Spirits",
SUM(LOOKUP(2,1/(SRP!$B$2:$B$7&lt;=E6585)/(SRP!$C$2:$C$7&gt;=E6585),SRP!$D$2:$D$7)*(G6585/100)*(E6585/1000)),
IF(AND(C6585="Wine",D6585="Fortified Wines"),
SUM(LOOKUP(2,1/(SRP!$B$26:$B$29&lt;=E6585)/(SRP!$C$26:$C$29&gt;=E6585),SRP!$D$26:$D$29)*(G6585/100)*(E6585/1000)),
IF(C6585="Wine",
SUM(LOOKUP(2,1/(SRP!$B$21:$B$25&lt;=E6585)/(SRP!$C$21:$C$25&gt;=E6585),SRP!$D$21:$D$25)*(G6585/100)*(E6585/1000)),
IF(AND(C6585="Ready to Drink",D6585="RTD-One Pour Cocktail&gt;7%&lt;=14.5"),
SUM(LOOKUP(2,1/(SRP!$B$16:$B$20&lt;=E6585)/(SRP!$C$16:$C$20&gt;=E6585),SRP!$D$16:$D$20)*(G6585/100)*(E6585/1000)),
IF(C6585="Ready to Drink",
SUM(LOOKUP(2,1/(SRP!$B$11:$B$15&lt;=E6585)/(SRP!$C$11:$C$15&gt;=E6585),SRP!$D$11:$D$15)*(G6585/100)*(E6585/1000)),
0)))))),2)</f>
        <v>12.19</v>
      </c>
      <c r="L6585" s="173" t="str">
        <f t="shared" si="102"/>
        <v>Beer2840</v>
      </c>
      <c r="M6585" s="154">
        <f>VLOOKUP(L6585,'Slope %'!C:D,2,0)</f>
        <v>0.1</v>
      </c>
    </row>
    <row r="6586" spans="1:13" x14ac:dyDescent="0.25">
      <c r="A6586" s="169">
        <v>67221</v>
      </c>
      <c r="B6586" s="170" t="s">
        <v>4840</v>
      </c>
      <c r="C6586" s="170" t="s">
        <v>11</v>
      </c>
      <c r="D6586" s="170" t="s">
        <v>267</v>
      </c>
      <c r="E6586" s="170">
        <v>2840</v>
      </c>
      <c r="F6586" s="170">
        <v>3</v>
      </c>
      <c r="G6586" s="171">
        <v>5.5</v>
      </c>
      <c r="H6586" s="170" t="s">
        <v>1623</v>
      </c>
      <c r="I6586" s="171">
        <v>20.99</v>
      </c>
      <c r="J6586" s="169">
        <v>8</v>
      </c>
      <c r="K6586" s="154" cm="1">
        <f t="array" ref="K6586">ROUND(
IF(C6586="Beer",
SUM(LOOKUP(2,1/(SRP!$B$8:$B$10&lt;=E6586)/(SRP!$C$8:$C$10&gt;=E6586),SRP!$D$8:$D$10)*(G6586/100)*(E6586/1000)),
IF(C6586="Spirits",
SUM(LOOKUP(2,1/(SRP!$B$2:$B$7&lt;=E6586)/(SRP!$C$2:$C$7&gt;=E6586),SRP!$D$2:$D$7)*(G6586/100)*(E6586/1000)),
IF(AND(C6586="Wine",D6586="Fortified Wines"),
SUM(LOOKUP(2,1/(SRP!$B$26:$B$29&lt;=E6586)/(SRP!$C$26:$C$29&gt;=E6586),SRP!$D$26:$D$29)*(G6586/100)*(E6586/1000)),
IF(C6586="Wine",
SUM(LOOKUP(2,1/(SRP!$B$21:$B$25&lt;=E6586)/(SRP!$C$21:$C$25&gt;=E6586),SRP!$D$21:$D$25)*(G6586/100)*(E6586/1000)),
IF(AND(C6586="Ready to Drink",D6586="RTD-One Pour Cocktail&gt;7%&lt;=14.5"),
SUM(LOOKUP(2,1/(SRP!$B$16:$B$20&lt;=E6586)/(SRP!$C$16:$C$20&gt;=E6586),SRP!$D$16:$D$20)*(G6586/100)*(E6586/1000)),
IF(C6586="Ready to Drink",
SUM(LOOKUP(2,1/(SRP!$B$11:$B$15&lt;=E6586)/(SRP!$C$11:$C$15&gt;=E6586),SRP!$D$11:$D$15)*(G6586/100)*(E6586/1000)),
0)))))),2)</f>
        <v>12.19</v>
      </c>
      <c r="L6586" s="173" t="str">
        <f t="shared" si="102"/>
        <v>Beer2840</v>
      </c>
      <c r="M6586" s="154">
        <f>VLOOKUP(L6586,'Slope %'!C:D,2,0)</f>
        <v>0.1</v>
      </c>
    </row>
    <row r="6587" spans="1:13" x14ac:dyDescent="0.25">
      <c r="A6587" s="169">
        <v>67232</v>
      </c>
      <c r="B6587" s="170" t="s">
        <v>4841</v>
      </c>
      <c r="C6587" s="170" t="s">
        <v>15</v>
      </c>
      <c r="D6587" s="170" t="s">
        <v>154</v>
      </c>
      <c r="E6587" s="170">
        <v>50</v>
      </c>
      <c r="F6587" s="170">
        <v>120</v>
      </c>
      <c r="G6587" s="171">
        <v>17</v>
      </c>
      <c r="H6587" s="170" t="s">
        <v>222</v>
      </c>
      <c r="I6587" s="171">
        <v>2.63</v>
      </c>
      <c r="J6587" s="169">
        <v>1</v>
      </c>
      <c r="K6587" s="154" cm="1">
        <f t="array" ref="K6587">ROUND(
IF(C6587="Beer",
SUM(LOOKUP(2,1/(SRP!$B$8:$B$10&lt;=E6587)/(SRP!$C$8:$C$10&gt;=E6587),SRP!$D$8:$D$10)*(G6587/100)*(E6587/1000)),
IF(C6587="Spirits",
SUM(LOOKUP(2,1/(SRP!$B$2:$B$7&lt;=E6587)/(SRP!$C$2:$C$7&gt;=E6587),SRP!$D$2:$D$7)*(G6587/100)*(E6587/1000)),
IF(AND(C6587="Wine",D6587="Fortified Wines"),
SUM(LOOKUP(2,1/(SRP!$B$26:$B$29&lt;=E6587)/(SRP!$C$26:$C$29&gt;=E6587),SRP!$D$26:$D$29)*(G6587/100)*(E6587/1000)),
IF(C6587="Wine",
SUM(LOOKUP(2,1/(SRP!$B$21:$B$25&lt;=E6587)/(SRP!$C$21:$C$25&gt;=E6587),SRP!$D$21:$D$25)*(G6587/100)*(E6587/1000)),
IF(AND(C6587="Ready to Drink",D6587="RTD-One Pour Cocktail&gt;7%&lt;=14.5"),
SUM(LOOKUP(2,1/(SRP!$B$16:$B$20&lt;=E6587)/(SRP!$C$16:$C$20&gt;=E6587),SRP!$D$16:$D$20)*(G6587/100)*(E6587/1000)),
IF(C6587="Ready to Drink",
SUM(LOOKUP(2,1/(SRP!$B$11:$B$15&lt;=E6587)/(SRP!$C$11:$C$15&gt;=E6587),SRP!$D$11:$D$15)*(G6587/100)*(E6587/1000)),
0)))))),2)</f>
        <v>1.1399999999999999</v>
      </c>
      <c r="L6587" s="173" t="str">
        <f t="shared" si="102"/>
        <v>Spirits50</v>
      </c>
      <c r="M6587" s="154">
        <f>VLOOKUP(L6587,'Slope %'!C:D,2,0)</f>
        <v>0.1</v>
      </c>
    </row>
    <row r="6588" spans="1:13" x14ac:dyDescent="0.25">
      <c r="A6588" s="169">
        <v>67260</v>
      </c>
      <c r="B6588" s="170" t="s">
        <v>4842</v>
      </c>
      <c r="C6588" s="170" t="s">
        <v>24</v>
      </c>
      <c r="D6588" s="170" t="s">
        <v>66</v>
      </c>
      <c r="E6588" s="170">
        <v>750</v>
      </c>
      <c r="F6588" s="170">
        <v>12</v>
      </c>
      <c r="G6588" s="171">
        <v>12.5</v>
      </c>
      <c r="H6588" s="170" t="s">
        <v>26</v>
      </c>
      <c r="I6588" s="171">
        <v>24.99</v>
      </c>
      <c r="J6588" s="169">
        <v>1</v>
      </c>
      <c r="K6588" s="154" cm="1">
        <f t="array" ref="K6588">ROUND(
IF(C6588="Beer",
SUM(LOOKUP(2,1/(SRP!$B$8:$B$10&lt;=E6588)/(SRP!$C$8:$C$10&gt;=E6588),SRP!$D$8:$D$10)*(G6588/100)*(E6588/1000)),
IF(C6588="Spirits",
SUM(LOOKUP(2,1/(SRP!$B$2:$B$7&lt;=E6588)/(SRP!$C$2:$C$7&gt;=E6588),SRP!$D$2:$D$7)*(G6588/100)*(E6588/1000)),
IF(AND(C6588="Wine",D6588="Fortified Wines"),
SUM(LOOKUP(2,1/(SRP!$B$26:$B$29&lt;=E6588)/(SRP!$C$26:$C$29&gt;=E6588),SRP!$D$26:$D$29)*(G6588/100)*(E6588/1000)),
IF(C6588="Wine",
SUM(LOOKUP(2,1/(SRP!$B$21:$B$25&lt;=E6588)/(SRP!$C$21:$C$25&gt;=E6588),SRP!$D$21:$D$25)*(G6588/100)*(E6588/1000)),
IF(AND(C6588="Ready to Drink",D6588="RTD-One Pour Cocktail&gt;7%&lt;=14.5"),
SUM(LOOKUP(2,1/(SRP!$B$16:$B$20&lt;=E6588)/(SRP!$C$16:$C$20&gt;=E6588),SRP!$D$16:$D$20)*(G6588/100)*(E6588/1000)),
IF(C6588="Ready to Drink",
SUM(LOOKUP(2,1/(SRP!$B$11:$B$15&lt;=E6588)/(SRP!$C$11:$C$15&gt;=E6588),SRP!$D$11:$D$15)*(G6588/100)*(E6588/1000)),
0)))))),2)</f>
        <v>7.32</v>
      </c>
      <c r="L6588" s="173" t="str">
        <f t="shared" si="102"/>
        <v>Wine750</v>
      </c>
      <c r="M6588" s="154">
        <f>VLOOKUP(L6588,'Slope %'!C:D,2,0)</f>
        <v>0.1</v>
      </c>
    </row>
    <row r="6589" spans="1:13" x14ac:dyDescent="0.25">
      <c r="A6589" s="169">
        <v>67274</v>
      </c>
      <c r="B6589" s="170" t="s">
        <v>4843</v>
      </c>
      <c r="C6589" s="170" t="s">
        <v>11</v>
      </c>
      <c r="D6589" s="170" t="s">
        <v>12</v>
      </c>
      <c r="E6589" s="170">
        <v>3784</v>
      </c>
      <c r="F6589" s="170">
        <v>3</v>
      </c>
      <c r="G6589" s="171">
        <v>5</v>
      </c>
      <c r="H6589" s="170" t="s">
        <v>1053</v>
      </c>
      <c r="I6589" s="171">
        <v>29.99</v>
      </c>
      <c r="J6589" s="169">
        <v>8</v>
      </c>
      <c r="K6589" s="154" cm="1">
        <f t="array" ref="K6589">ROUND(
IF(C6589="Beer",
SUM(LOOKUP(2,1/(SRP!$B$8:$B$10&lt;=E6589)/(SRP!$C$8:$C$10&gt;=E6589),SRP!$D$8:$D$10)*(G6589/100)*(E6589/1000)),
IF(C6589="Spirits",
SUM(LOOKUP(2,1/(SRP!$B$2:$B$7&lt;=E6589)/(SRP!$C$2:$C$7&gt;=E6589),SRP!$D$2:$D$7)*(G6589/100)*(E6589/1000)),
IF(AND(C6589="Wine",D6589="Fortified Wines"),
SUM(LOOKUP(2,1/(SRP!$B$26:$B$29&lt;=E6589)/(SRP!$C$26:$C$29&gt;=E6589),SRP!$D$26:$D$29)*(G6589/100)*(E6589/1000)),
IF(C6589="Wine",
SUM(LOOKUP(2,1/(SRP!$B$21:$B$25&lt;=E6589)/(SRP!$C$21:$C$25&gt;=E6589),SRP!$D$21:$D$25)*(G6589/100)*(E6589/1000)),
IF(AND(C6589="Ready to Drink",D6589="RTD-One Pour Cocktail&gt;7%&lt;=14.5"),
SUM(LOOKUP(2,1/(SRP!$B$16:$B$20&lt;=E6589)/(SRP!$C$16:$C$20&gt;=E6589),SRP!$D$16:$D$20)*(G6589/100)*(E6589/1000)),
IF(C6589="Ready to Drink",
SUM(LOOKUP(2,1/(SRP!$B$11:$B$15&lt;=E6589)/(SRP!$C$11:$C$15&gt;=E6589),SRP!$D$11:$D$15)*(G6589/100)*(E6589/1000)),
0)))))),2)</f>
        <v>14.77</v>
      </c>
      <c r="L6589" s="173" t="str">
        <f t="shared" si="102"/>
        <v>Beer3784</v>
      </c>
      <c r="M6589" s="154">
        <f>VLOOKUP(L6589,'Slope %'!C:D,2,0)</f>
        <v>7.0000000000000007E-2</v>
      </c>
    </row>
    <row r="6590" spans="1:13" x14ac:dyDescent="0.25">
      <c r="A6590" s="169">
        <v>67309</v>
      </c>
      <c r="B6590" s="170" t="s">
        <v>4844</v>
      </c>
      <c r="C6590" s="170" t="s">
        <v>1065</v>
      </c>
      <c r="D6590" s="170" t="s">
        <v>1066</v>
      </c>
      <c r="E6590" s="170">
        <v>1000</v>
      </c>
      <c r="F6590" s="170">
        <v>12</v>
      </c>
      <c r="G6590" s="171">
        <v>9.9999999999999995E-8</v>
      </c>
      <c r="H6590" s="170" t="s">
        <v>64</v>
      </c>
      <c r="I6590" s="171">
        <v>9.99</v>
      </c>
      <c r="J6590" s="169">
        <v>1</v>
      </c>
      <c r="K6590" s="154" cm="1">
        <f t="array" ref="K6590">ROUND(
IF(C6590="Beer",
SUM(LOOKUP(2,1/(SRP!$B$8:$B$10&lt;=E6590)/(SRP!$C$8:$C$10&gt;=E6590),SRP!$D$8:$D$10)*(G6590/100)*(E6590/1000)),
IF(C6590="Spirits",
SUM(LOOKUP(2,1/(SRP!$B$2:$B$7&lt;=E6590)/(SRP!$C$2:$C$7&gt;=E6590),SRP!$D$2:$D$7)*(G6590/100)*(E6590/1000)),
IF(AND(C6590="Wine",D6590="Fortified Wines"),
SUM(LOOKUP(2,1/(SRP!$B$26:$B$29&lt;=E6590)/(SRP!$C$26:$C$29&gt;=E6590),SRP!$D$26:$D$29)*(G6590/100)*(E6590/1000)),
IF(C6590="Wine",
SUM(LOOKUP(2,1/(SRP!$B$21:$B$25&lt;=E6590)/(SRP!$C$21:$C$25&gt;=E6590),SRP!$D$21:$D$25)*(G6590/100)*(E6590/1000)),
IF(AND(C6590="Ready to Drink",D6590="RTD-One Pour Cocktail&gt;7%&lt;=14.5"),
SUM(LOOKUP(2,1/(SRP!$B$16:$B$20&lt;=E6590)/(SRP!$C$16:$C$20&gt;=E6590),SRP!$D$16:$D$20)*(G6590/100)*(E6590/1000)),
IF(C6590="Ready to Drink",
SUM(LOOKUP(2,1/(SRP!$B$11:$B$15&lt;=E6590)/(SRP!$C$11:$C$15&gt;=E6590),SRP!$D$11:$D$15)*(G6590/100)*(E6590/1000)),
0)))))),2)</f>
        <v>0</v>
      </c>
      <c r="L6590" s="173" t="str">
        <f t="shared" si="102"/>
        <v>Dealcoholized1000</v>
      </c>
      <c r="M6590" s="154" t="e">
        <f>VLOOKUP(L6590,'Slope %'!C:D,2,0)</f>
        <v>#N/A</v>
      </c>
    </row>
    <row r="6591" spans="1:13" x14ac:dyDescent="0.25">
      <c r="A6591" s="169">
        <v>67310</v>
      </c>
      <c r="B6591" s="170" t="s">
        <v>4845</v>
      </c>
      <c r="C6591" s="170" t="s">
        <v>1065</v>
      </c>
      <c r="D6591" s="170" t="s">
        <v>1066</v>
      </c>
      <c r="E6591" s="170">
        <v>1000</v>
      </c>
      <c r="F6591" s="170">
        <v>12</v>
      </c>
      <c r="G6591" s="171">
        <v>9.9999999999999995E-8</v>
      </c>
      <c r="H6591" s="170" t="s">
        <v>64</v>
      </c>
      <c r="I6591" s="171">
        <v>9.99</v>
      </c>
      <c r="J6591" s="169">
        <v>1</v>
      </c>
      <c r="K6591" s="154" cm="1">
        <f t="array" ref="K6591">ROUND(
IF(C6591="Beer",
SUM(LOOKUP(2,1/(SRP!$B$8:$B$10&lt;=E6591)/(SRP!$C$8:$C$10&gt;=E6591),SRP!$D$8:$D$10)*(G6591/100)*(E6591/1000)),
IF(C6591="Spirits",
SUM(LOOKUP(2,1/(SRP!$B$2:$B$7&lt;=E6591)/(SRP!$C$2:$C$7&gt;=E6591),SRP!$D$2:$D$7)*(G6591/100)*(E6591/1000)),
IF(AND(C6591="Wine",D6591="Fortified Wines"),
SUM(LOOKUP(2,1/(SRP!$B$26:$B$29&lt;=E6591)/(SRP!$C$26:$C$29&gt;=E6591),SRP!$D$26:$D$29)*(G6591/100)*(E6591/1000)),
IF(C6591="Wine",
SUM(LOOKUP(2,1/(SRP!$B$21:$B$25&lt;=E6591)/(SRP!$C$21:$C$25&gt;=E6591),SRP!$D$21:$D$25)*(G6591/100)*(E6591/1000)),
IF(AND(C6591="Ready to Drink",D6591="RTD-One Pour Cocktail&gt;7%&lt;=14.5"),
SUM(LOOKUP(2,1/(SRP!$B$16:$B$20&lt;=E6591)/(SRP!$C$16:$C$20&gt;=E6591),SRP!$D$16:$D$20)*(G6591/100)*(E6591/1000)),
IF(C6591="Ready to Drink",
SUM(LOOKUP(2,1/(SRP!$B$11:$B$15&lt;=E6591)/(SRP!$C$11:$C$15&gt;=E6591),SRP!$D$11:$D$15)*(G6591/100)*(E6591/1000)),
0)))))),2)</f>
        <v>0</v>
      </c>
      <c r="L6591" s="173" t="str">
        <f t="shared" si="102"/>
        <v>Dealcoholized1000</v>
      </c>
      <c r="M6591" s="154" t="e">
        <f>VLOOKUP(L6591,'Slope %'!C:D,2,0)</f>
        <v>#N/A</v>
      </c>
    </row>
    <row r="6592" spans="1:13" x14ac:dyDescent="0.25">
      <c r="A6592" s="169">
        <v>67313</v>
      </c>
      <c r="B6592" s="170" t="s">
        <v>4846</v>
      </c>
      <c r="C6592" s="170" t="s">
        <v>11</v>
      </c>
      <c r="D6592" s="170" t="s">
        <v>12</v>
      </c>
      <c r="E6592" s="170">
        <v>473</v>
      </c>
      <c r="F6592" s="170">
        <v>24</v>
      </c>
      <c r="G6592" s="171">
        <v>5</v>
      </c>
      <c r="H6592" s="170" t="s">
        <v>1662</v>
      </c>
      <c r="I6592" s="171">
        <v>3.9</v>
      </c>
      <c r="J6592" s="169">
        <v>1</v>
      </c>
      <c r="K6592" s="154" cm="1">
        <f t="array" ref="K6592">ROUND(
IF(C6592="Beer",
SUM(LOOKUP(2,1/(SRP!$B$8:$B$10&lt;=E6592)/(SRP!$C$8:$C$10&gt;=E6592),SRP!$D$8:$D$10)*(G6592/100)*(E6592/1000)),
IF(C6592="Spirits",
SUM(LOOKUP(2,1/(SRP!$B$2:$B$7&lt;=E6592)/(SRP!$C$2:$C$7&gt;=E6592),SRP!$D$2:$D$7)*(G6592/100)*(E6592/1000)),
IF(AND(C6592="Wine",D6592="Fortified Wines"),
SUM(LOOKUP(2,1/(SRP!$B$26:$B$29&lt;=E6592)/(SRP!$C$26:$C$29&gt;=E6592),SRP!$D$26:$D$29)*(G6592/100)*(E6592/1000)),
IF(C6592="Wine",
SUM(LOOKUP(2,1/(SRP!$B$21:$B$25&lt;=E6592)/(SRP!$C$21:$C$25&gt;=E6592),SRP!$D$21:$D$25)*(G6592/100)*(E6592/1000)),
IF(AND(C6592="Ready to Drink",D6592="RTD-One Pour Cocktail&gt;7%&lt;=14.5"),
SUM(LOOKUP(2,1/(SRP!$B$16:$B$20&lt;=E6592)/(SRP!$C$16:$C$20&gt;=E6592),SRP!$D$16:$D$20)*(G6592/100)*(E6592/1000)),
IF(C6592="Ready to Drink",
SUM(LOOKUP(2,1/(SRP!$B$11:$B$15&lt;=E6592)/(SRP!$C$11:$C$15&gt;=E6592),SRP!$D$11:$D$15)*(G6592/100)*(E6592/1000)),
0)))))),2)</f>
        <v>1.85</v>
      </c>
      <c r="L6592" s="173" t="str">
        <f t="shared" si="102"/>
        <v>Beer473</v>
      </c>
      <c r="M6592" s="154">
        <f>VLOOKUP(L6592,'Slope %'!C:D,2,0)</f>
        <v>0.12</v>
      </c>
    </row>
    <row r="6593" spans="1:13" x14ac:dyDescent="0.25">
      <c r="A6593" s="169">
        <v>67313</v>
      </c>
      <c r="B6593" s="170" t="s">
        <v>4846</v>
      </c>
      <c r="C6593" s="170" t="s">
        <v>11</v>
      </c>
      <c r="D6593" s="170" t="s">
        <v>12</v>
      </c>
      <c r="E6593" s="170">
        <v>473</v>
      </c>
      <c r="F6593" s="170">
        <v>24</v>
      </c>
      <c r="G6593" s="171">
        <v>5</v>
      </c>
      <c r="H6593" s="170" t="s">
        <v>1662</v>
      </c>
      <c r="I6593" s="171">
        <v>3.9</v>
      </c>
      <c r="J6593" s="169">
        <v>1</v>
      </c>
      <c r="K6593" s="154" cm="1">
        <f t="array" ref="K6593">ROUND(
IF(C6593="Beer",
SUM(LOOKUP(2,1/(SRP!$B$8:$B$10&lt;=E6593)/(SRP!$C$8:$C$10&gt;=E6593),SRP!$D$8:$D$10)*(G6593/100)*(E6593/1000)),
IF(C6593="Spirits",
SUM(LOOKUP(2,1/(SRP!$B$2:$B$7&lt;=E6593)/(SRP!$C$2:$C$7&gt;=E6593),SRP!$D$2:$D$7)*(G6593/100)*(E6593/1000)),
IF(AND(C6593="Wine",D6593="Fortified Wines"),
SUM(LOOKUP(2,1/(SRP!$B$26:$B$29&lt;=E6593)/(SRP!$C$26:$C$29&gt;=E6593),SRP!$D$26:$D$29)*(G6593/100)*(E6593/1000)),
IF(C6593="Wine",
SUM(LOOKUP(2,1/(SRP!$B$21:$B$25&lt;=E6593)/(SRP!$C$21:$C$25&gt;=E6593),SRP!$D$21:$D$25)*(G6593/100)*(E6593/1000)),
IF(AND(C6593="Ready to Drink",D6593="RTD-One Pour Cocktail&gt;7%&lt;=14.5"),
SUM(LOOKUP(2,1/(SRP!$B$16:$B$20&lt;=E6593)/(SRP!$C$16:$C$20&gt;=E6593),SRP!$D$16:$D$20)*(G6593/100)*(E6593/1000)),
IF(C6593="Ready to Drink",
SUM(LOOKUP(2,1/(SRP!$B$11:$B$15&lt;=E6593)/(SRP!$C$11:$C$15&gt;=E6593),SRP!$D$11:$D$15)*(G6593/100)*(E6593/1000)),
0)))))),2)</f>
        <v>1.85</v>
      </c>
      <c r="L6593" s="173" t="str">
        <f t="shared" si="102"/>
        <v>Beer473</v>
      </c>
      <c r="M6593" s="154">
        <f>VLOOKUP(L6593,'Slope %'!C:D,2,0)</f>
        <v>0.12</v>
      </c>
    </row>
    <row r="6594" spans="1:13" x14ac:dyDescent="0.25">
      <c r="A6594" s="169">
        <v>67329</v>
      </c>
      <c r="B6594" s="170" t="s">
        <v>4847</v>
      </c>
      <c r="C6594" s="170" t="s">
        <v>1065</v>
      </c>
      <c r="D6594" s="170" t="s">
        <v>1066</v>
      </c>
      <c r="E6594" s="170">
        <v>1420</v>
      </c>
      <c r="F6594" s="170">
        <v>6</v>
      </c>
      <c r="G6594" s="171">
        <v>9.9999999999999995E-8</v>
      </c>
      <c r="H6594" s="170" t="s">
        <v>177</v>
      </c>
      <c r="I6594" s="171">
        <v>11.99</v>
      </c>
      <c r="J6594" s="169">
        <v>4</v>
      </c>
      <c r="K6594" s="154" cm="1">
        <f t="array" ref="K6594">ROUND(
IF(C6594="Beer",
SUM(LOOKUP(2,1/(SRP!$B$8:$B$10&lt;=E6594)/(SRP!$C$8:$C$10&gt;=E6594),SRP!$D$8:$D$10)*(G6594/100)*(E6594/1000)),
IF(C6594="Spirits",
SUM(LOOKUP(2,1/(SRP!$B$2:$B$7&lt;=E6594)/(SRP!$C$2:$C$7&gt;=E6594),SRP!$D$2:$D$7)*(G6594/100)*(E6594/1000)),
IF(AND(C6594="Wine",D6594="Fortified Wines"),
SUM(LOOKUP(2,1/(SRP!$B$26:$B$29&lt;=E6594)/(SRP!$C$26:$C$29&gt;=E6594),SRP!$D$26:$D$29)*(G6594/100)*(E6594/1000)),
IF(C6594="Wine",
SUM(LOOKUP(2,1/(SRP!$B$21:$B$25&lt;=E6594)/(SRP!$C$21:$C$25&gt;=E6594),SRP!$D$21:$D$25)*(G6594/100)*(E6594/1000)),
IF(AND(C6594="Ready to Drink",D6594="RTD-One Pour Cocktail&gt;7%&lt;=14.5"),
SUM(LOOKUP(2,1/(SRP!$B$16:$B$20&lt;=E6594)/(SRP!$C$16:$C$20&gt;=E6594),SRP!$D$16:$D$20)*(G6594/100)*(E6594/1000)),
IF(C6594="Ready to Drink",
SUM(LOOKUP(2,1/(SRP!$B$11:$B$15&lt;=E6594)/(SRP!$C$11:$C$15&gt;=E6594),SRP!$D$11:$D$15)*(G6594/100)*(E6594/1000)),
0)))))),2)</f>
        <v>0</v>
      </c>
      <c r="L6594" s="173" t="str">
        <f t="shared" si="102"/>
        <v>Dealcoholized1420</v>
      </c>
      <c r="M6594" s="154" t="e">
        <f>VLOOKUP(L6594,'Slope %'!C:D,2,0)</f>
        <v>#N/A</v>
      </c>
    </row>
    <row r="6595" spans="1:13" x14ac:dyDescent="0.25">
      <c r="A6595" s="169">
        <v>67332</v>
      </c>
      <c r="B6595" s="170" t="s">
        <v>4848</v>
      </c>
      <c r="C6595" s="170" t="s">
        <v>1065</v>
      </c>
      <c r="D6595" s="170" t="s">
        <v>1066</v>
      </c>
      <c r="E6595" s="170">
        <v>1420</v>
      </c>
      <c r="F6595" s="170">
        <v>6</v>
      </c>
      <c r="G6595" s="171">
        <v>9.9999999999999995E-8</v>
      </c>
      <c r="H6595" s="170" t="s">
        <v>177</v>
      </c>
      <c r="I6595" s="171">
        <v>11.99</v>
      </c>
      <c r="J6595" s="169">
        <v>4</v>
      </c>
      <c r="K6595" s="154" cm="1">
        <f t="array" ref="K6595">ROUND(
IF(C6595="Beer",
SUM(LOOKUP(2,1/(SRP!$B$8:$B$10&lt;=E6595)/(SRP!$C$8:$C$10&gt;=E6595),SRP!$D$8:$D$10)*(G6595/100)*(E6595/1000)),
IF(C6595="Spirits",
SUM(LOOKUP(2,1/(SRP!$B$2:$B$7&lt;=E6595)/(SRP!$C$2:$C$7&gt;=E6595),SRP!$D$2:$D$7)*(G6595/100)*(E6595/1000)),
IF(AND(C6595="Wine",D6595="Fortified Wines"),
SUM(LOOKUP(2,1/(SRP!$B$26:$B$29&lt;=E6595)/(SRP!$C$26:$C$29&gt;=E6595),SRP!$D$26:$D$29)*(G6595/100)*(E6595/1000)),
IF(C6595="Wine",
SUM(LOOKUP(2,1/(SRP!$B$21:$B$25&lt;=E6595)/(SRP!$C$21:$C$25&gt;=E6595),SRP!$D$21:$D$25)*(G6595/100)*(E6595/1000)),
IF(AND(C6595="Ready to Drink",D6595="RTD-One Pour Cocktail&gt;7%&lt;=14.5"),
SUM(LOOKUP(2,1/(SRP!$B$16:$B$20&lt;=E6595)/(SRP!$C$16:$C$20&gt;=E6595),SRP!$D$16:$D$20)*(G6595/100)*(E6595/1000)),
IF(C6595="Ready to Drink",
SUM(LOOKUP(2,1/(SRP!$B$11:$B$15&lt;=E6595)/(SRP!$C$11:$C$15&gt;=E6595),SRP!$D$11:$D$15)*(G6595/100)*(E6595/1000)),
0)))))),2)</f>
        <v>0</v>
      </c>
      <c r="L6595" s="173" t="str">
        <f t="shared" ref="L6595:L6658" si="103">(_xlfn.CONCAT(C6595,E6595))</f>
        <v>Dealcoholized1420</v>
      </c>
      <c r="M6595" s="154" t="e">
        <f>VLOOKUP(L6595,'Slope %'!C:D,2,0)</f>
        <v>#N/A</v>
      </c>
    </row>
    <row r="6596" spans="1:13" x14ac:dyDescent="0.25">
      <c r="A6596" s="169">
        <v>67334</v>
      </c>
      <c r="B6596" s="170" t="s">
        <v>4849</v>
      </c>
      <c r="C6596" s="170" t="s">
        <v>15</v>
      </c>
      <c r="D6596" s="170" t="s">
        <v>1007</v>
      </c>
      <c r="E6596" s="170">
        <v>750</v>
      </c>
      <c r="F6596" s="170">
        <v>6</v>
      </c>
      <c r="G6596" s="171">
        <v>46</v>
      </c>
      <c r="H6596" s="170" t="s">
        <v>35</v>
      </c>
      <c r="I6596" s="171">
        <v>98.99</v>
      </c>
      <c r="J6596" s="169">
        <v>1</v>
      </c>
      <c r="K6596" s="154" cm="1">
        <f t="array" ref="K6596">ROUND(
IF(C6596="Beer",
SUM(LOOKUP(2,1/(SRP!$B$8:$B$10&lt;=E6596)/(SRP!$C$8:$C$10&gt;=E6596),SRP!$D$8:$D$10)*(G6596/100)*(E6596/1000)),
IF(C6596="Spirits",
SUM(LOOKUP(2,1/(SRP!$B$2:$B$7&lt;=E6596)/(SRP!$C$2:$C$7&gt;=E6596),SRP!$D$2:$D$7)*(G6596/100)*(E6596/1000)),
IF(AND(C6596="Wine",D6596="Fortified Wines"),
SUM(LOOKUP(2,1/(SRP!$B$26:$B$29&lt;=E6596)/(SRP!$C$26:$C$29&gt;=E6596),SRP!$D$26:$D$29)*(G6596/100)*(E6596/1000)),
IF(C6596="Wine",
SUM(LOOKUP(2,1/(SRP!$B$21:$B$25&lt;=E6596)/(SRP!$C$21:$C$25&gt;=E6596),SRP!$D$21:$D$25)*(G6596/100)*(E6596/1000)),
IF(AND(C6596="Ready to Drink",D6596="RTD-One Pour Cocktail&gt;7%&lt;=14.5"),
SUM(LOOKUP(2,1/(SRP!$B$16:$B$20&lt;=E6596)/(SRP!$C$16:$C$20&gt;=E6596),SRP!$D$16:$D$20)*(G6596/100)*(E6596/1000)),
IF(C6596="Ready to Drink",
SUM(LOOKUP(2,1/(SRP!$B$11:$B$15&lt;=E6596)/(SRP!$C$11:$C$15&gt;=E6596),SRP!$D$11:$D$15)*(G6596/100)*(E6596/1000)),
0)))))),2)</f>
        <v>26.93</v>
      </c>
      <c r="L6596" s="173" t="str">
        <f t="shared" si="103"/>
        <v>Spirits750</v>
      </c>
      <c r="M6596" s="154">
        <f>VLOOKUP(L6596,'Slope %'!C:D,2,0)</f>
        <v>7.0000000000000007E-2</v>
      </c>
    </row>
    <row r="6597" spans="1:13" x14ac:dyDescent="0.25">
      <c r="A6597" s="169">
        <v>67350</v>
      </c>
      <c r="B6597" s="170" t="s">
        <v>4850</v>
      </c>
      <c r="C6597" s="170" t="s">
        <v>24</v>
      </c>
      <c r="D6597" s="170" t="s">
        <v>38</v>
      </c>
      <c r="E6597" s="170">
        <v>750</v>
      </c>
      <c r="F6597" s="170">
        <v>12</v>
      </c>
      <c r="G6597" s="171">
        <v>13.5</v>
      </c>
      <c r="H6597" s="170" t="s">
        <v>1214</v>
      </c>
      <c r="I6597" s="171">
        <v>24.99</v>
      </c>
      <c r="J6597" s="169">
        <v>1</v>
      </c>
      <c r="K6597" s="154" cm="1">
        <f t="array" ref="K6597">ROUND(
IF(C6597="Beer",
SUM(LOOKUP(2,1/(SRP!$B$8:$B$10&lt;=E6597)/(SRP!$C$8:$C$10&gt;=E6597),SRP!$D$8:$D$10)*(G6597/100)*(E6597/1000)),
IF(C6597="Spirits",
SUM(LOOKUP(2,1/(SRP!$B$2:$B$7&lt;=E6597)/(SRP!$C$2:$C$7&gt;=E6597),SRP!$D$2:$D$7)*(G6597/100)*(E6597/1000)),
IF(AND(C6597="Wine",D6597="Fortified Wines"),
SUM(LOOKUP(2,1/(SRP!$B$26:$B$29&lt;=E6597)/(SRP!$C$26:$C$29&gt;=E6597),SRP!$D$26:$D$29)*(G6597/100)*(E6597/1000)),
IF(C6597="Wine",
SUM(LOOKUP(2,1/(SRP!$B$21:$B$25&lt;=E6597)/(SRP!$C$21:$C$25&gt;=E6597),SRP!$D$21:$D$25)*(G6597/100)*(E6597/1000)),
IF(AND(C6597="Ready to Drink",D6597="RTD-One Pour Cocktail&gt;7%&lt;=14.5"),
SUM(LOOKUP(2,1/(SRP!$B$16:$B$20&lt;=E6597)/(SRP!$C$16:$C$20&gt;=E6597),SRP!$D$16:$D$20)*(G6597/100)*(E6597/1000)),
IF(C6597="Ready to Drink",
SUM(LOOKUP(2,1/(SRP!$B$11:$B$15&lt;=E6597)/(SRP!$C$11:$C$15&gt;=E6597),SRP!$D$11:$D$15)*(G6597/100)*(E6597/1000)),
0)))))),2)</f>
        <v>7.9</v>
      </c>
      <c r="L6597" s="173" t="str">
        <f t="shared" si="103"/>
        <v>Wine750</v>
      </c>
      <c r="M6597" s="154">
        <f>VLOOKUP(L6597,'Slope %'!C:D,2,0)</f>
        <v>0.1</v>
      </c>
    </row>
    <row r="6598" spans="1:13" x14ac:dyDescent="0.25">
      <c r="A6598" s="169">
        <v>67355</v>
      </c>
      <c r="B6598" s="170" t="s">
        <v>4851</v>
      </c>
      <c r="C6598" s="170" t="s">
        <v>24</v>
      </c>
      <c r="D6598" s="170" t="s">
        <v>68</v>
      </c>
      <c r="E6598" s="170">
        <v>750</v>
      </c>
      <c r="F6598" s="170">
        <v>12</v>
      </c>
      <c r="G6598" s="171">
        <v>13.5</v>
      </c>
      <c r="H6598" s="170" t="s">
        <v>43</v>
      </c>
      <c r="I6598" s="171">
        <v>18.989999999999998</v>
      </c>
      <c r="J6598" s="169">
        <v>1</v>
      </c>
      <c r="K6598" s="154" cm="1">
        <f t="array" ref="K6598">ROUND(
IF(C6598="Beer",
SUM(LOOKUP(2,1/(SRP!$B$8:$B$10&lt;=E6598)/(SRP!$C$8:$C$10&gt;=E6598),SRP!$D$8:$D$10)*(G6598/100)*(E6598/1000)),
IF(C6598="Spirits",
SUM(LOOKUP(2,1/(SRP!$B$2:$B$7&lt;=E6598)/(SRP!$C$2:$C$7&gt;=E6598),SRP!$D$2:$D$7)*(G6598/100)*(E6598/1000)),
IF(AND(C6598="Wine",D6598="Fortified Wines"),
SUM(LOOKUP(2,1/(SRP!$B$26:$B$29&lt;=E6598)/(SRP!$C$26:$C$29&gt;=E6598),SRP!$D$26:$D$29)*(G6598/100)*(E6598/1000)),
IF(C6598="Wine",
SUM(LOOKUP(2,1/(SRP!$B$21:$B$25&lt;=E6598)/(SRP!$C$21:$C$25&gt;=E6598),SRP!$D$21:$D$25)*(G6598/100)*(E6598/1000)),
IF(AND(C6598="Ready to Drink",D6598="RTD-One Pour Cocktail&gt;7%&lt;=14.5"),
SUM(LOOKUP(2,1/(SRP!$B$16:$B$20&lt;=E6598)/(SRP!$C$16:$C$20&gt;=E6598),SRP!$D$16:$D$20)*(G6598/100)*(E6598/1000)),
IF(C6598="Ready to Drink",
SUM(LOOKUP(2,1/(SRP!$B$11:$B$15&lt;=E6598)/(SRP!$C$11:$C$15&gt;=E6598),SRP!$D$11:$D$15)*(G6598/100)*(E6598/1000)),
0)))))),2)</f>
        <v>7.9</v>
      </c>
      <c r="L6598" s="173" t="str">
        <f t="shared" si="103"/>
        <v>Wine750</v>
      </c>
      <c r="M6598" s="154">
        <f>VLOOKUP(L6598,'Slope %'!C:D,2,0)</f>
        <v>0.1</v>
      </c>
    </row>
    <row r="6599" spans="1:13" x14ac:dyDescent="0.25">
      <c r="A6599" s="169">
        <v>67357</v>
      </c>
      <c r="B6599" s="170" t="s">
        <v>4852</v>
      </c>
      <c r="C6599" s="170" t="s">
        <v>263</v>
      </c>
      <c r="D6599" s="170" t="s">
        <v>332</v>
      </c>
      <c r="E6599" s="170">
        <v>2130</v>
      </c>
      <c r="F6599" s="170">
        <v>4</v>
      </c>
      <c r="G6599" s="171">
        <v>7</v>
      </c>
      <c r="H6599" s="170" t="s">
        <v>1712</v>
      </c>
      <c r="I6599" s="171">
        <v>19.989999999999998</v>
      </c>
      <c r="J6599" s="169">
        <v>6</v>
      </c>
      <c r="K6599" s="154" cm="1">
        <f t="array" ref="K6599">ROUND(
IF(C6599="Beer",
SUM(LOOKUP(2,1/(SRP!$B$8:$B$10&lt;=E6599)/(SRP!$C$8:$C$10&gt;=E6599),SRP!$D$8:$D$10)*(G6599/100)*(E6599/1000)),
IF(C6599="Spirits",
SUM(LOOKUP(2,1/(SRP!$B$2:$B$7&lt;=E6599)/(SRP!$C$2:$C$7&gt;=E6599),SRP!$D$2:$D$7)*(G6599/100)*(E6599/1000)),
IF(AND(C6599="Wine",D6599="Fortified Wines"),
SUM(LOOKUP(2,1/(SRP!$B$26:$B$29&lt;=E6599)/(SRP!$C$26:$C$29&gt;=E6599),SRP!$D$26:$D$29)*(G6599/100)*(E6599/1000)),
IF(C6599="Wine",
SUM(LOOKUP(2,1/(SRP!$B$21:$B$25&lt;=E6599)/(SRP!$C$21:$C$25&gt;=E6599),SRP!$D$21:$D$25)*(G6599/100)*(E6599/1000)),
IF(AND(C6599="Ready to Drink",D6599="RTD-One Pour Cocktail&gt;7%&lt;=14.5"),
SUM(LOOKUP(2,1/(SRP!$B$16:$B$20&lt;=E6599)/(SRP!$C$16:$C$20&gt;=E6599),SRP!$D$16:$D$20)*(G6599/100)*(E6599/1000)),
IF(C6599="Ready to Drink",
SUM(LOOKUP(2,1/(SRP!$B$11:$B$15&lt;=E6599)/(SRP!$C$11:$C$15&gt;=E6599),SRP!$D$11:$D$15)*(G6599/100)*(E6599/1000)),
0)))))),2)</f>
        <v>11.64</v>
      </c>
      <c r="L6599" s="173" t="str">
        <f t="shared" si="103"/>
        <v>Ready to Drink2130</v>
      </c>
      <c r="M6599" s="154">
        <f>VLOOKUP(L6599,'Slope %'!C:D,2,0)</f>
        <v>0.1</v>
      </c>
    </row>
    <row r="6600" spans="1:13" x14ac:dyDescent="0.25">
      <c r="A6600" s="169">
        <v>67357</v>
      </c>
      <c r="B6600" s="170" t="s">
        <v>4852</v>
      </c>
      <c r="C6600" s="170" t="s">
        <v>263</v>
      </c>
      <c r="D6600" s="170" t="s">
        <v>332</v>
      </c>
      <c r="E6600" s="170">
        <v>2130</v>
      </c>
      <c r="F6600" s="170">
        <v>4</v>
      </c>
      <c r="G6600" s="171">
        <v>7</v>
      </c>
      <c r="H6600" s="170" t="s">
        <v>1712</v>
      </c>
      <c r="I6600" s="171">
        <v>19.989999999999998</v>
      </c>
      <c r="J6600" s="169">
        <v>6</v>
      </c>
      <c r="K6600" s="154" cm="1">
        <f t="array" ref="K6600">ROUND(
IF(C6600="Beer",
SUM(LOOKUP(2,1/(SRP!$B$8:$B$10&lt;=E6600)/(SRP!$C$8:$C$10&gt;=E6600),SRP!$D$8:$D$10)*(G6600/100)*(E6600/1000)),
IF(C6600="Spirits",
SUM(LOOKUP(2,1/(SRP!$B$2:$B$7&lt;=E6600)/(SRP!$C$2:$C$7&gt;=E6600),SRP!$D$2:$D$7)*(G6600/100)*(E6600/1000)),
IF(AND(C6600="Wine",D6600="Fortified Wines"),
SUM(LOOKUP(2,1/(SRP!$B$26:$B$29&lt;=E6600)/(SRP!$C$26:$C$29&gt;=E6600),SRP!$D$26:$D$29)*(G6600/100)*(E6600/1000)),
IF(C6600="Wine",
SUM(LOOKUP(2,1/(SRP!$B$21:$B$25&lt;=E6600)/(SRP!$C$21:$C$25&gt;=E6600),SRP!$D$21:$D$25)*(G6600/100)*(E6600/1000)),
IF(AND(C6600="Ready to Drink",D6600="RTD-One Pour Cocktail&gt;7%&lt;=14.5"),
SUM(LOOKUP(2,1/(SRP!$B$16:$B$20&lt;=E6600)/(SRP!$C$16:$C$20&gt;=E6600),SRP!$D$16:$D$20)*(G6600/100)*(E6600/1000)),
IF(C6600="Ready to Drink",
SUM(LOOKUP(2,1/(SRP!$B$11:$B$15&lt;=E6600)/(SRP!$C$11:$C$15&gt;=E6600),SRP!$D$11:$D$15)*(G6600/100)*(E6600/1000)),
0)))))),2)</f>
        <v>11.64</v>
      </c>
      <c r="L6600" s="173" t="str">
        <f t="shared" si="103"/>
        <v>Ready to Drink2130</v>
      </c>
      <c r="M6600" s="154">
        <f>VLOOKUP(L6600,'Slope %'!C:D,2,0)</f>
        <v>0.1</v>
      </c>
    </row>
    <row r="6601" spans="1:13" x14ac:dyDescent="0.25">
      <c r="A6601" s="169">
        <v>67373</v>
      </c>
      <c r="B6601" s="170" t="s">
        <v>4853</v>
      </c>
      <c r="C6601" s="170" t="s">
        <v>24</v>
      </c>
      <c r="D6601" s="170" t="s">
        <v>117</v>
      </c>
      <c r="E6601" s="170">
        <v>750</v>
      </c>
      <c r="F6601" s="170">
        <v>12</v>
      </c>
      <c r="G6601" s="171">
        <v>14</v>
      </c>
      <c r="H6601" s="170" t="s">
        <v>222</v>
      </c>
      <c r="I6601" s="171">
        <v>35.950000000000003</v>
      </c>
      <c r="J6601" s="169">
        <v>1</v>
      </c>
      <c r="K6601" s="154" cm="1">
        <f t="array" ref="K6601">ROUND(
IF(C6601="Beer",
SUM(LOOKUP(2,1/(SRP!$B$8:$B$10&lt;=E6601)/(SRP!$C$8:$C$10&gt;=E6601),SRP!$D$8:$D$10)*(G6601/100)*(E6601/1000)),
IF(C6601="Spirits",
SUM(LOOKUP(2,1/(SRP!$B$2:$B$7&lt;=E6601)/(SRP!$C$2:$C$7&gt;=E6601),SRP!$D$2:$D$7)*(G6601/100)*(E6601/1000)),
IF(AND(C6601="Wine",D6601="Fortified Wines"),
SUM(LOOKUP(2,1/(SRP!$B$26:$B$29&lt;=E6601)/(SRP!$C$26:$C$29&gt;=E6601),SRP!$D$26:$D$29)*(G6601/100)*(E6601/1000)),
IF(C6601="Wine",
SUM(LOOKUP(2,1/(SRP!$B$21:$B$25&lt;=E6601)/(SRP!$C$21:$C$25&gt;=E6601),SRP!$D$21:$D$25)*(G6601/100)*(E6601/1000)),
IF(AND(C6601="Ready to Drink",D6601="RTD-One Pour Cocktail&gt;7%&lt;=14.5"),
SUM(LOOKUP(2,1/(SRP!$B$16:$B$20&lt;=E6601)/(SRP!$C$16:$C$20&gt;=E6601),SRP!$D$16:$D$20)*(G6601/100)*(E6601/1000)),
IF(C6601="Ready to Drink",
SUM(LOOKUP(2,1/(SRP!$B$11:$B$15&lt;=E6601)/(SRP!$C$11:$C$15&gt;=E6601),SRP!$D$11:$D$15)*(G6601/100)*(E6601/1000)),
0)))))),2)</f>
        <v>8.1999999999999993</v>
      </c>
      <c r="L6601" s="173" t="str">
        <f t="shared" si="103"/>
        <v>Wine750</v>
      </c>
      <c r="M6601" s="154">
        <f>VLOOKUP(L6601,'Slope %'!C:D,2,0)</f>
        <v>0.1</v>
      </c>
    </row>
    <row r="6602" spans="1:13" x14ac:dyDescent="0.25">
      <c r="A6602" s="169">
        <v>67375</v>
      </c>
      <c r="B6602" s="170" t="s">
        <v>4854</v>
      </c>
      <c r="C6602" s="170" t="s">
        <v>24</v>
      </c>
      <c r="D6602" s="170" t="s">
        <v>66</v>
      </c>
      <c r="E6602" s="170">
        <v>750</v>
      </c>
      <c r="F6602" s="170">
        <v>6</v>
      </c>
      <c r="G6602" s="171">
        <v>13</v>
      </c>
      <c r="H6602" s="170" t="s">
        <v>47</v>
      </c>
      <c r="I6602" s="171">
        <v>31.99</v>
      </c>
      <c r="J6602" s="169">
        <v>1</v>
      </c>
      <c r="K6602" s="154" cm="1">
        <f t="array" ref="K6602">ROUND(
IF(C6602="Beer",
SUM(LOOKUP(2,1/(SRP!$B$8:$B$10&lt;=E6602)/(SRP!$C$8:$C$10&gt;=E6602),SRP!$D$8:$D$10)*(G6602/100)*(E6602/1000)),
IF(C6602="Spirits",
SUM(LOOKUP(2,1/(SRP!$B$2:$B$7&lt;=E6602)/(SRP!$C$2:$C$7&gt;=E6602),SRP!$D$2:$D$7)*(G6602/100)*(E6602/1000)),
IF(AND(C6602="Wine",D6602="Fortified Wines"),
SUM(LOOKUP(2,1/(SRP!$B$26:$B$29&lt;=E6602)/(SRP!$C$26:$C$29&gt;=E6602),SRP!$D$26:$D$29)*(G6602/100)*(E6602/1000)),
IF(C6602="Wine",
SUM(LOOKUP(2,1/(SRP!$B$21:$B$25&lt;=E6602)/(SRP!$C$21:$C$25&gt;=E6602),SRP!$D$21:$D$25)*(G6602/100)*(E6602/1000)),
IF(AND(C6602="Ready to Drink",D6602="RTD-One Pour Cocktail&gt;7%&lt;=14.5"),
SUM(LOOKUP(2,1/(SRP!$B$16:$B$20&lt;=E6602)/(SRP!$C$16:$C$20&gt;=E6602),SRP!$D$16:$D$20)*(G6602/100)*(E6602/1000)),
IF(C6602="Ready to Drink",
SUM(LOOKUP(2,1/(SRP!$B$11:$B$15&lt;=E6602)/(SRP!$C$11:$C$15&gt;=E6602),SRP!$D$11:$D$15)*(G6602/100)*(E6602/1000)),
0)))))),2)</f>
        <v>7.61</v>
      </c>
      <c r="L6602" s="173" t="str">
        <f t="shared" si="103"/>
        <v>Wine750</v>
      </c>
      <c r="M6602" s="154">
        <f>VLOOKUP(L6602,'Slope %'!C:D,2,0)</f>
        <v>0.1</v>
      </c>
    </row>
    <row r="6603" spans="1:13" x14ac:dyDescent="0.25">
      <c r="A6603" s="169">
        <v>67382</v>
      </c>
      <c r="B6603" s="170" t="s">
        <v>4855</v>
      </c>
      <c r="C6603" s="170" t="s">
        <v>263</v>
      </c>
      <c r="D6603" s="170" t="s">
        <v>264</v>
      </c>
      <c r="E6603" s="170">
        <v>30000</v>
      </c>
      <c r="F6603" s="170">
        <v>1</v>
      </c>
      <c r="G6603" s="171">
        <v>5</v>
      </c>
      <c r="H6603" s="170" t="s">
        <v>3445</v>
      </c>
      <c r="I6603" s="171">
        <v>220</v>
      </c>
      <c r="J6603" s="169">
        <v>1</v>
      </c>
      <c r="K6603" s="154" cm="1">
        <f t="array" ref="K6603">ROUND(
IF(C6603="Beer",
SUM(LOOKUP(2,1/(SRP!$B$8:$B$10&lt;=E6603)/(SRP!$C$8:$C$10&gt;=E6603),SRP!$D$8:$D$10)*(G6603/100)*(E6603/1000)),
IF(C6603="Spirits",
SUM(LOOKUP(2,1/(SRP!$B$2:$B$7&lt;=E6603)/(SRP!$C$2:$C$7&gt;=E6603),SRP!$D$2:$D$7)*(G6603/100)*(E6603/1000)),
IF(AND(C6603="Wine",D6603="Fortified Wines"),
SUM(LOOKUP(2,1/(SRP!$B$26:$B$29&lt;=E6603)/(SRP!$C$26:$C$29&gt;=E6603),SRP!$D$26:$D$29)*(G6603/100)*(E6603/1000)),
IF(C6603="Wine",
SUM(LOOKUP(2,1/(SRP!$B$21:$B$25&lt;=E6603)/(SRP!$C$21:$C$25&gt;=E6603),SRP!$D$21:$D$25)*(G6603/100)*(E6603/1000)),
IF(AND(C6603="Ready to Drink",D6603="RTD-One Pour Cocktail&gt;7%&lt;=14.5"),
SUM(LOOKUP(2,1/(SRP!$B$16:$B$20&lt;=E6603)/(SRP!$C$16:$C$20&gt;=E6603),SRP!$D$16:$D$20)*(G6603/100)*(E6603/1000)),
IF(C6603="Ready to Drink",
SUM(LOOKUP(2,1/(SRP!$B$11:$B$15&lt;=E6603)/(SRP!$C$11:$C$15&gt;=E6603),SRP!$D$11:$D$15)*(G6603/100)*(E6603/1000)),
0)))))),2)</f>
        <v>117.11</v>
      </c>
      <c r="L6603" s="173" t="str">
        <f t="shared" si="103"/>
        <v>Ready to Drink30000</v>
      </c>
      <c r="M6603" s="154" t="e">
        <f>VLOOKUP(L6603,'Slope %'!C:D,2,0)</f>
        <v>#N/A</v>
      </c>
    </row>
    <row r="6604" spans="1:13" x14ac:dyDescent="0.25">
      <c r="A6604" s="169">
        <v>67382</v>
      </c>
      <c r="B6604" s="170" t="s">
        <v>4855</v>
      </c>
      <c r="C6604" s="170" t="s">
        <v>263</v>
      </c>
      <c r="D6604" s="170" t="s">
        <v>264</v>
      </c>
      <c r="E6604" s="170">
        <v>30000</v>
      </c>
      <c r="F6604" s="170">
        <v>1</v>
      </c>
      <c r="G6604" s="171">
        <v>5</v>
      </c>
      <c r="H6604" s="170" t="s">
        <v>1407</v>
      </c>
      <c r="I6604" s="171">
        <v>220</v>
      </c>
      <c r="J6604" s="169">
        <v>1</v>
      </c>
      <c r="K6604" s="154" cm="1">
        <f t="array" ref="K6604">ROUND(
IF(C6604="Beer",
SUM(LOOKUP(2,1/(SRP!$B$8:$B$10&lt;=E6604)/(SRP!$C$8:$C$10&gt;=E6604),SRP!$D$8:$D$10)*(G6604/100)*(E6604/1000)),
IF(C6604="Spirits",
SUM(LOOKUP(2,1/(SRP!$B$2:$B$7&lt;=E6604)/(SRP!$C$2:$C$7&gt;=E6604),SRP!$D$2:$D$7)*(G6604/100)*(E6604/1000)),
IF(AND(C6604="Wine",D6604="Fortified Wines"),
SUM(LOOKUP(2,1/(SRP!$B$26:$B$29&lt;=E6604)/(SRP!$C$26:$C$29&gt;=E6604),SRP!$D$26:$D$29)*(G6604/100)*(E6604/1000)),
IF(C6604="Wine",
SUM(LOOKUP(2,1/(SRP!$B$21:$B$25&lt;=E6604)/(SRP!$C$21:$C$25&gt;=E6604),SRP!$D$21:$D$25)*(G6604/100)*(E6604/1000)),
IF(AND(C6604="Ready to Drink",D6604="RTD-One Pour Cocktail&gt;7%&lt;=14.5"),
SUM(LOOKUP(2,1/(SRP!$B$16:$B$20&lt;=E6604)/(SRP!$C$16:$C$20&gt;=E6604),SRP!$D$16:$D$20)*(G6604/100)*(E6604/1000)),
IF(C6604="Ready to Drink",
SUM(LOOKUP(2,1/(SRP!$B$11:$B$15&lt;=E6604)/(SRP!$C$11:$C$15&gt;=E6604),SRP!$D$11:$D$15)*(G6604/100)*(E6604/1000)),
0)))))),2)</f>
        <v>117.11</v>
      </c>
      <c r="L6604" s="173" t="str">
        <f t="shared" si="103"/>
        <v>Ready to Drink30000</v>
      </c>
      <c r="M6604" s="154" t="e">
        <f>VLOOKUP(L6604,'Slope %'!C:D,2,0)</f>
        <v>#N/A</v>
      </c>
    </row>
    <row r="6605" spans="1:13" x14ac:dyDescent="0.25">
      <c r="A6605" s="169">
        <v>67383</v>
      </c>
      <c r="B6605" s="170" t="s">
        <v>4856</v>
      </c>
      <c r="C6605" s="170" t="s">
        <v>263</v>
      </c>
      <c r="D6605" s="170" t="s">
        <v>935</v>
      </c>
      <c r="E6605" s="170">
        <v>500</v>
      </c>
      <c r="F6605" s="170">
        <v>12</v>
      </c>
      <c r="G6605" s="171">
        <v>6.2</v>
      </c>
      <c r="H6605" s="170" t="s">
        <v>2607</v>
      </c>
      <c r="I6605" s="171">
        <v>9.99</v>
      </c>
      <c r="J6605" s="169">
        <v>1</v>
      </c>
      <c r="K6605" s="154" cm="1">
        <f t="array" ref="K6605">ROUND(
IF(C6605="Beer",
SUM(LOOKUP(2,1/(SRP!$B$8:$B$10&lt;=E6605)/(SRP!$C$8:$C$10&gt;=E6605),SRP!$D$8:$D$10)*(G6605/100)*(E6605/1000)),
IF(C6605="Spirits",
SUM(LOOKUP(2,1/(SRP!$B$2:$B$7&lt;=E6605)/(SRP!$C$2:$C$7&gt;=E6605),SRP!$D$2:$D$7)*(G6605/100)*(E6605/1000)),
IF(AND(C6605="Wine",D6605="Fortified Wines"),
SUM(LOOKUP(2,1/(SRP!$B$26:$B$29&lt;=E6605)/(SRP!$C$26:$C$29&gt;=E6605),SRP!$D$26:$D$29)*(G6605/100)*(E6605/1000)),
IF(C6605="Wine",
SUM(LOOKUP(2,1/(SRP!$B$21:$B$25&lt;=E6605)/(SRP!$C$21:$C$25&gt;=E6605),SRP!$D$21:$D$25)*(G6605/100)*(E6605/1000)),
IF(AND(C6605="Ready to Drink",D6605="RTD-One Pour Cocktail&gt;7%&lt;=14.5"),
SUM(LOOKUP(2,1/(SRP!$B$16:$B$20&lt;=E6605)/(SRP!$C$16:$C$20&gt;=E6605),SRP!$D$16:$D$20)*(G6605/100)*(E6605/1000)),
IF(C6605="Ready to Drink",
SUM(LOOKUP(2,1/(SRP!$B$11:$B$15&lt;=E6605)/(SRP!$C$11:$C$15&gt;=E6605),SRP!$D$11:$D$15)*(G6605/100)*(E6605/1000)),
0)))))),2)</f>
        <v>2.56</v>
      </c>
      <c r="L6605" s="173" t="str">
        <f t="shared" si="103"/>
        <v>Ready to Drink500</v>
      </c>
      <c r="M6605" s="154">
        <f>VLOOKUP(L6605,'Slope %'!C:D,2,0)</f>
        <v>0.12</v>
      </c>
    </row>
    <row r="6606" spans="1:13" x14ac:dyDescent="0.25">
      <c r="A6606" s="169">
        <v>67383</v>
      </c>
      <c r="B6606" s="170" t="s">
        <v>4856</v>
      </c>
      <c r="C6606" s="170" t="s">
        <v>263</v>
      </c>
      <c r="D6606" s="170" t="s">
        <v>935</v>
      </c>
      <c r="E6606" s="170">
        <v>500</v>
      </c>
      <c r="F6606" s="170">
        <v>12</v>
      </c>
      <c r="G6606" s="171">
        <v>6.2</v>
      </c>
      <c r="H6606" s="170" t="s">
        <v>2607</v>
      </c>
      <c r="I6606" s="171">
        <v>9.99</v>
      </c>
      <c r="J6606" s="169">
        <v>1</v>
      </c>
      <c r="K6606" s="154" cm="1">
        <f t="array" ref="K6606">ROUND(
IF(C6606="Beer",
SUM(LOOKUP(2,1/(SRP!$B$8:$B$10&lt;=E6606)/(SRP!$C$8:$C$10&gt;=E6606),SRP!$D$8:$D$10)*(G6606/100)*(E6606/1000)),
IF(C6606="Spirits",
SUM(LOOKUP(2,1/(SRP!$B$2:$B$7&lt;=E6606)/(SRP!$C$2:$C$7&gt;=E6606),SRP!$D$2:$D$7)*(G6606/100)*(E6606/1000)),
IF(AND(C6606="Wine",D6606="Fortified Wines"),
SUM(LOOKUP(2,1/(SRP!$B$26:$B$29&lt;=E6606)/(SRP!$C$26:$C$29&gt;=E6606),SRP!$D$26:$D$29)*(G6606/100)*(E6606/1000)),
IF(C6606="Wine",
SUM(LOOKUP(2,1/(SRP!$B$21:$B$25&lt;=E6606)/(SRP!$C$21:$C$25&gt;=E6606),SRP!$D$21:$D$25)*(G6606/100)*(E6606/1000)),
IF(AND(C6606="Ready to Drink",D6606="RTD-One Pour Cocktail&gt;7%&lt;=14.5"),
SUM(LOOKUP(2,1/(SRP!$B$16:$B$20&lt;=E6606)/(SRP!$C$16:$C$20&gt;=E6606),SRP!$D$16:$D$20)*(G6606/100)*(E6606/1000)),
IF(C6606="Ready to Drink",
SUM(LOOKUP(2,1/(SRP!$B$11:$B$15&lt;=E6606)/(SRP!$C$11:$C$15&gt;=E6606),SRP!$D$11:$D$15)*(G6606/100)*(E6606/1000)),
0)))))),2)</f>
        <v>2.56</v>
      </c>
      <c r="L6606" s="173" t="str">
        <f t="shared" si="103"/>
        <v>Ready to Drink500</v>
      </c>
      <c r="M6606" s="154">
        <f>VLOOKUP(L6606,'Slope %'!C:D,2,0)</f>
        <v>0.12</v>
      </c>
    </row>
    <row r="6607" spans="1:13" x14ac:dyDescent="0.25">
      <c r="A6607" s="169">
        <v>67387</v>
      </c>
      <c r="B6607" s="170" t="s">
        <v>4857</v>
      </c>
      <c r="C6607" s="170" t="s">
        <v>11</v>
      </c>
      <c r="D6607" s="170" t="s">
        <v>267</v>
      </c>
      <c r="E6607" s="170">
        <v>473</v>
      </c>
      <c r="F6607" s="170">
        <v>24</v>
      </c>
      <c r="G6607" s="171">
        <v>5</v>
      </c>
      <c r="H6607" s="170" t="s">
        <v>2226</v>
      </c>
      <c r="I6607" s="171">
        <v>4.3899999999999997</v>
      </c>
      <c r="J6607" s="169">
        <v>1</v>
      </c>
      <c r="K6607" s="154" cm="1">
        <f t="array" ref="K6607">ROUND(
IF(C6607="Beer",
SUM(LOOKUP(2,1/(SRP!$B$8:$B$10&lt;=E6607)/(SRP!$C$8:$C$10&gt;=E6607),SRP!$D$8:$D$10)*(G6607/100)*(E6607/1000)),
IF(C6607="Spirits",
SUM(LOOKUP(2,1/(SRP!$B$2:$B$7&lt;=E6607)/(SRP!$C$2:$C$7&gt;=E6607),SRP!$D$2:$D$7)*(G6607/100)*(E6607/1000)),
IF(AND(C6607="Wine",D6607="Fortified Wines"),
SUM(LOOKUP(2,1/(SRP!$B$26:$B$29&lt;=E6607)/(SRP!$C$26:$C$29&gt;=E6607),SRP!$D$26:$D$29)*(G6607/100)*(E6607/1000)),
IF(C6607="Wine",
SUM(LOOKUP(2,1/(SRP!$B$21:$B$25&lt;=E6607)/(SRP!$C$21:$C$25&gt;=E6607),SRP!$D$21:$D$25)*(G6607/100)*(E6607/1000)),
IF(AND(C6607="Ready to Drink",D6607="RTD-One Pour Cocktail&gt;7%&lt;=14.5"),
SUM(LOOKUP(2,1/(SRP!$B$16:$B$20&lt;=E6607)/(SRP!$C$16:$C$20&gt;=E6607),SRP!$D$16:$D$20)*(G6607/100)*(E6607/1000)),
IF(C6607="Ready to Drink",
SUM(LOOKUP(2,1/(SRP!$B$11:$B$15&lt;=E6607)/(SRP!$C$11:$C$15&gt;=E6607),SRP!$D$11:$D$15)*(G6607/100)*(E6607/1000)),
0)))))),2)</f>
        <v>1.85</v>
      </c>
      <c r="L6607" s="173" t="str">
        <f t="shared" si="103"/>
        <v>Beer473</v>
      </c>
      <c r="M6607" s="154">
        <f>VLOOKUP(L6607,'Slope %'!C:D,2,0)</f>
        <v>0.12</v>
      </c>
    </row>
    <row r="6608" spans="1:13" x14ac:dyDescent="0.25">
      <c r="A6608" s="169">
        <v>67387</v>
      </c>
      <c r="B6608" s="170" t="s">
        <v>4857</v>
      </c>
      <c r="C6608" s="170" t="s">
        <v>11</v>
      </c>
      <c r="D6608" s="170" t="s">
        <v>267</v>
      </c>
      <c r="E6608" s="170">
        <v>473</v>
      </c>
      <c r="F6608" s="170">
        <v>24</v>
      </c>
      <c r="G6608" s="171">
        <v>5</v>
      </c>
      <c r="H6608" s="170" t="s">
        <v>1407</v>
      </c>
      <c r="I6608" s="171">
        <v>4.3899999999999997</v>
      </c>
      <c r="J6608" s="169">
        <v>1</v>
      </c>
      <c r="K6608" s="154" cm="1">
        <f t="array" ref="K6608">ROUND(
IF(C6608="Beer",
SUM(LOOKUP(2,1/(SRP!$B$8:$B$10&lt;=E6608)/(SRP!$C$8:$C$10&gt;=E6608),SRP!$D$8:$D$10)*(G6608/100)*(E6608/1000)),
IF(C6608="Spirits",
SUM(LOOKUP(2,1/(SRP!$B$2:$B$7&lt;=E6608)/(SRP!$C$2:$C$7&gt;=E6608),SRP!$D$2:$D$7)*(G6608/100)*(E6608/1000)),
IF(AND(C6608="Wine",D6608="Fortified Wines"),
SUM(LOOKUP(2,1/(SRP!$B$26:$B$29&lt;=E6608)/(SRP!$C$26:$C$29&gt;=E6608),SRP!$D$26:$D$29)*(G6608/100)*(E6608/1000)),
IF(C6608="Wine",
SUM(LOOKUP(2,1/(SRP!$B$21:$B$25&lt;=E6608)/(SRP!$C$21:$C$25&gt;=E6608),SRP!$D$21:$D$25)*(G6608/100)*(E6608/1000)),
IF(AND(C6608="Ready to Drink",D6608="RTD-One Pour Cocktail&gt;7%&lt;=14.5"),
SUM(LOOKUP(2,1/(SRP!$B$16:$B$20&lt;=E6608)/(SRP!$C$16:$C$20&gt;=E6608),SRP!$D$16:$D$20)*(G6608/100)*(E6608/1000)),
IF(C6608="Ready to Drink",
SUM(LOOKUP(2,1/(SRP!$B$11:$B$15&lt;=E6608)/(SRP!$C$11:$C$15&gt;=E6608),SRP!$D$11:$D$15)*(G6608/100)*(E6608/1000)),
0)))))),2)</f>
        <v>1.85</v>
      </c>
      <c r="L6608" s="173" t="str">
        <f t="shared" si="103"/>
        <v>Beer473</v>
      </c>
      <c r="M6608" s="154">
        <f>VLOOKUP(L6608,'Slope %'!C:D,2,0)</f>
        <v>0.12</v>
      </c>
    </row>
    <row r="6609" spans="1:13" x14ac:dyDescent="0.25">
      <c r="A6609" s="169">
        <v>67391</v>
      </c>
      <c r="B6609" s="170" t="s">
        <v>481</v>
      </c>
      <c r="C6609" s="170" t="s">
        <v>15</v>
      </c>
      <c r="D6609" s="170" t="s">
        <v>19</v>
      </c>
      <c r="E6609" s="170">
        <v>50</v>
      </c>
      <c r="F6609" s="170">
        <v>120</v>
      </c>
      <c r="G6609" s="171">
        <v>40</v>
      </c>
      <c r="H6609" s="170" t="s">
        <v>43</v>
      </c>
      <c r="I6609" s="171">
        <v>4.29</v>
      </c>
      <c r="J6609" s="169">
        <v>1</v>
      </c>
      <c r="K6609" s="154" cm="1">
        <f t="array" ref="K6609">ROUND(
IF(C6609="Beer",
SUM(LOOKUP(2,1/(SRP!$B$8:$B$10&lt;=E6609)/(SRP!$C$8:$C$10&gt;=E6609),SRP!$D$8:$D$10)*(G6609/100)*(E6609/1000)),
IF(C6609="Spirits",
SUM(LOOKUP(2,1/(SRP!$B$2:$B$7&lt;=E6609)/(SRP!$C$2:$C$7&gt;=E6609),SRP!$D$2:$D$7)*(G6609/100)*(E6609/1000)),
IF(AND(C6609="Wine",D6609="Fortified Wines"),
SUM(LOOKUP(2,1/(SRP!$B$26:$B$29&lt;=E6609)/(SRP!$C$26:$C$29&gt;=E6609),SRP!$D$26:$D$29)*(G6609/100)*(E6609/1000)),
IF(C6609="Wine",
SUM(LOOKUP(2,1/(SRP!$B$21:$B$25&lt;=E6609)/(SRP!$C$21:$C$25&gt;=E6609),SRP!$D$21:$D$25)*(G6609/100)*(E6609/1000)),
IF(AND(C6609="Ready to Drink",D6609="RTD-One Pour Cocktail&gt;7%&lt;=14.5"),
SUM(LOOKUP(2,1/(SRP!$B$16:$B$20&lt;=E6609)/(SRP!$C$16:$C$20&gt;=E6609),SRP!$D$16:$D$20)*(G6609/100)*(E6609/1000)),
IF(C6609="Ready to Drink",
SUM(LOOKUP(2,1/(SRP!$B$11:$B$15&lt;=E6609)/(SRP!$C$11:$C$15&gt;=E6609),SRP!$D$11:$D$15)*(G6609/100)*(E6609/1000)),
0)))))),2)</f>
        <v>2.69</v>
      </c>
      <c r="L6609" s="173" t="str">
        <f t="shared" si="103"/>
        <v>Spirits50</v>
      </c>
      <c r="M6609" s="154">
        <f>VLOOKUP(L6609,'Slope %'!C:D,2,0)</f>
        <v>0.1</v>
      </c>
    </row>
    <row r="6610" spans="1:13" x14ac:dyDescent="0.25">
      <c r="A6610" s="169">
        <v>67397</v>
      </c>
      <c r="B6610" s="170" t="s">
        <v>4858</v>
      </c>
      <c r="C6610" s="170" t="s">
        <v>15</v>
      </c>
      <c r="D6610" s="170" t="s">
        <v>756</v>
      </c>
      <c r="E6610" s="170">
        <v>700</v>
      </c>
      <c r="F6610" s="170">
        <v>20</v>
      </c>
      <c r="G6610" s="171">
        <v>35</v>
      </c>
      <c r="H6610" s="170" t="s">
        <v>4859</v>
      </c>
      <c r="I6610" s="171">
        <v>29.99</v>
      </c>
      <c r="J6610" s="169">
        <v>1</v>
      </c>
      <c r="K6610" s="154" cm="1">
        <f t="array" ref="K6610">ROUND(
IF(C6610="Beer",
SUM(LOOKUP(2,1/(SRP!$B$8:$B$10&lt;=E6610)/(SRP!$C$8:$C$10&gt;=E6610),SRP!$D$8:$D$10)*(G6610/100)*(E6610/1000)),
IF(C6610="Spirits",
SUM(LOOKUP(2,1/(SRP!$B$2:$B$7&lt;=E6610)/(SRP!$C$2:$C$7&gt;=E6610),SRP!$D$2:$D$7)*(G6610/100)*(E6610/1000)),
IF(AND(C6610="Wine",D6610="Fortified Wines"),
SUM(LOOKUP(2,1/(SRP!$B$26:$B$29&lt;=E6610)/(SRP!$C$26:$C$29&gt;=E6610),SRP!$D$26:$D$29)*(G6610/100)*(E6610/1000)),
IF(C6610="Wine",
SUM(LOOKUP(2,1/(SRP!$B$21:$B$25&lt;=E6610)/(SRP!$C$21:$C$25&gt;=E6610),SRP!$D$21:$D$25)*(G6610/100)*(E6610/1000)),
IF(AND(C6610="Ready to Drink",D6610="RTD-One Pour Cocktail&gt;7%&lt;=14.5"),
SUM(LOOKUP(2,1/(SRP!$B$16:$B$20&lt;=E6610)/(SRP!$C$16:$C$20&gt;=E6610),SRP!$D$16:$D$20)*(G6610/100)*(E6610/1000)),
IF(C6610="Ready to Drink",
SUM(LOOKUP(2,1/(SRP!$B$11:$B$15&lt;=E6610)/(SRP!$C$11:$C$15&gt;=E6610),SRP!$D$11:$D$15)*(G6610/100)*(E6610/1000)),
0)))))),2)</f>
        <v>19.13</v>
      </c>
      <c r="L6610" s="173" t="str">
        <f t="shared" si="103"/>
        <v>Spirits700</v>
      </c>
      <c r="M6610" s="154">
        <f>VLOOKUP(L6610,'Slope %'!C:D,2,0)</f>
        <v>7.0000000000000007E-2</v>
      </c>
    </row>
    <row r="6611" spans="1:13" x14ac:dyDescent="0.25">
      <c r="A6611" s="169">
        <v>67398</v>
      </c>
      <c r="B6611" s="170" t="s">
        <v>4278</v>
      </c>
      <c r="C6611" s="170" t="s">
        <v>15</v>
      </c>
      <c r="D6611" s="170" t="s">
        <v>78</v>
      </c>
      <c r="E6611" s="170">
        <v>50</v>
      </c>
      <c r="F6611" s="170">
        <v>96</v>
      </c>
      <c r="G6611" s="171">
        <v>30</v>
      </c>
      <c r="H6611" s="170" t="s">
        <v>47</v>
      </c>
      <c r="I6611" s="171">
        <v>4.29</v>
      </c>
      <c r="J6611" s="169">
        <v>1</v>
      </c>
      <c r="K6611" s="154" cm="1">
        <f t="array" ref="K6611">ROUND(
IF(C6611="Beer",
SUM(LOOKUP(2,1/(SRP!$B$8:$B$10&lt;=E6611)/(SRP!$C$8:$C$10&gt;=E6611),SRP!$D$8:$D$10)*(G6611/100)*(E6611/1000)),
IF(C6611="Spirits",
SUM(LOOKUP(2,1/(SRP!$B$2:$B$7&lt;=E6611)/(SRP!$C$2:$C$7&gt;=E6611),SRP!$D$2:$D$7)*(G6611/100)*(E6611/1000)),
IF(AND(C6611="Wine",D6611="Fortified Wines"),
SUM(LOOKUP(2,1/(SRP!$B$26:$B$29&lt;=E6611)/(SRP!$C$26:$C$29&gt;=E6611),SRP!$D$26:$D$29)*(G6611/100)*(E6611/1000)),
IF(C6611="Wine",
SUM(LOOKUP(2,1/(SRP!$B$21:$B$25&lt;=E6611)/(SRP!$C$21:$C$25&gt;=E6611),SRP!$D$21:$D$25)*(G6611/100)*(E6611/1000)),
IF(AND(C6611="Ready to Drink",D6611="RTD-One Pour Cocktail&gt;7%&lt;=14.5"),
SUM(LOOKUP(2,1/(SRP!$B$16:$B$20&lt;=E6611)/(SRP!$C$16:$C$20&gt;=E6611),SRP!$D$16:$D$20)*(G6611/100)*(E6611/1000)),
IF(C6611="Ready to Drink",
SUM(LOOKUP(2,1/(SRP!$B$11:$B$15&lt;=E6611)/(SRP!$C$11:$C$15&gt;=E6611),SRP!$D$11:$D$15)*(G6611/100)*(E6611/1000)),
0)))))),2)</f>
        <v>2.02</v>
      </c>
      <c r="L6611" s="173" t="str">
        <f t="shared" si="103"/>
        <v>Spirits50</v>
      </c>
      <c r="M6611" s="154">
        <f>VLOOKUP(L6611,'Slope %'!C:D,2,0)</f>
        <v>0.1</v>
      </c>
    </row>
    <row r="6612" spans="1:13" x14ac:dyDescent="0.25">
      <c r="A6612" s="169">
        <v>67402</v>
      </c>
      <c r="B6612" s="170" t="s">
        <v>4860</v>
      </c>
      <c r="C6612" s="170" t="s">
        <v>11</v>
      </c>
      <c r="D6612" s="170" t="s">
        <v>12</v>
      </c>
      <c r="E6612" s="170">
        <v>473</v>
      </c>
      <c r="F6612" s="170">
        <v>24</v>
      </c>
      <c r="G6612" s="171">
        <v>4.3</v>
      </c>
      <c r="H6612" s="170" t="s">
        <v>1053</v>
      </c>
      <c r="I6612" s="171">
        <v>3.99</v>
      </c>
      <c r="J6612" s="169">
        <v>1</v>
      </c>
      <c r="K6612" s="154" cm="1">
        <f t="array" ref="K6612">ROUND(
IF(C6612="Beer",
SUM(LOOKUP(2,1/(SRP!$B$8:$B$10&lt;=E6612)/(SRP!$C$8:$C$10&gt;=E6612),SRP!$D$8:$D$10)*(G6612/100)*(E6612/1000)),
IF(C6612="Spirits",
SUM(LOOKUP(2,1/(SRP!$B$2:$B$7&lt;=E6612)/(SRP!$C$2:$C$7&gt;=E6612),SRP!$D$2:$D$7)*(G6612/100)*(E6612/1000)),
IF(AND(C6612="Wine",D6612="Fortified Wines"),
SUM(LOOKUP(2,1/(SRP!$B$26:$B$29&lt;=E6612)/(SRP!$C$26:$C$29&gt;=E6612),SRP!$D$26:$D$29)*(G6612/100)*(E6612/1000)),
IF(C6612="Wine",
SUM(LOOKUP(2,1/(SRP!$B$21:$B$25&lt;=E6612)/(SRP!$C$21:$C$25&gt;=E6612),SRP!$D$21:$D$25)*(G6612/100)*(E6612/1000)),
IF(AND(C6612="Ready to Drink",D6612="RTD-One Pour Cocktail&gt;7%&lt;=14.5"),
SUM(LOOKUP(2,1/(SRP!$B$16:$B$20&lt;=E6612)/(SRP!$C$16:$C$20&gt;=E6612),SRP!$D$16:$D$20)*(G6612/100)*(E6612/1000)),
IF(C6612="Ready to Drink",
SUM(LOOKUP(2,1/(SRP!$B$11:$B$15&lt;=E6612)/(SRP!$C$11:$C$15&gt;=E6612),SRP!$D$11:$D$15)*(G6612/100)*(E6612/1000)),
0)))))),2)</f>
        <v>1.59</v>
      </c>
      <c r="L6612" s="173" t="str">
        <f t="shared" si="103"/>
        <v>Beer473</v>
      </c>
      <c r="M6612" s="154">
        <f>VLOOKUP(L6612,'Slope %'!C:D,2,0)</f>
        <v>0.12</v>
      </c>
    </row>
    <row r="6613" spans="1:13" x14ac:dyDescent="0.25">
      <c r="A6613" s="169">
        <v>67402</v>
      </c>
      <c r="B6613" s="170" t="s">
        <v>4860</v>
      </c>
      <c r="C6613" s="170" t="s">
        <v>11</v>
      </c>
      <c r="D6613" s="170" t="s">
        <v>12</v>
      </c>
      <c r="E6613" s="170">
        <v>473</v>
      </c>
      <c r="F6613" s="170">
        <v>24</v>
      </c>
      <c r="G6613" s="171">
        <v>4.3</v>
      </c>
      <c r="H6613" s="170" t="s">
        <v>1053</v>
      </c>
      <c r="I6613" s="171">
        <v>3.99</v>
      </c>
      <c r="J6613" s="169">
        <v>1</v>
      </c>
      <c r="K6613" s="154" cm="1">
        <f t="array" ref="K6613">ROUND(
IF(C6613="Beer",
SUM(LOOKUP(2,1/(SRP!$B$8:$B$10&lt;=E6613)/(SRP!$C$8:$C$10&gt;=E6613),SRP!$D$8:$D$10)*(G6613/100)*(E6613/1000)),
IF(C6613="Spirits",
SUM(LOOKUP(2,1/(SRP!$B$2:$B$7&lt;=E6613)/(SRP!$C$2:$C$7&gt;=E6613),SRP!$D$2:$D$7)*(G6613/100)*(E6613/1000)),
IF(AND(C6613="Wine",D6613="Fortified Wines"),
SUM(LOOKUP(2,1/(SRP!$B$26:$B$29&lt;=E6613)/(SRP!$C$26:$C$29&gt;=E6613),SRP!$D$26:$D$29)*(G6613/100)*(E6613/1000)),
IF(C6613="Wine",
SUM(LOOKUP(2,1/(SRP!$B$21:$B$25&lt;=E6613)/(SRP!$C$21:$C$25&gt;=E6613),SRP!$D$21:$D$25)*(G6613/100)*(E6613/1000)),
IF(AND(C6613="Ready to Drink",D6613="RTD-One Pour Cocktail&gt;7%&lt;=14.5"),
SUM(LOOKUP(2,1/(SRP!$B$16:$B$20&lt;=E6613)/(SRP!$C$16:$C$20&gt;=E6613),SRP!$D$16:$D$20)*(G6613/100)*(E6613/1000)),
IF(C6613="Ready to Drink",
SUM(LOOKUP(2,1/(SRP!$B$11:$B$15&lt;=E6613)/(SRP!$C$11:$C$15&gt;=E6613),SRP!$D$11:$D$15)*(G6613/100)*(E6613/1000)),
0)))))),2)</f>
        <v>1.59</v>
      </c>
      <c r="L6613" s="173" t="str">
        <f t="shared" si="103"/>
        <v>Beer473</v>
      </c>
      <c r="M6613" s="154">
        <f>VLOOKUP(L6613,'Slope %'!C:D,2,0)</f>
        <v>0.12</v>
      </c>
    </row>
    <row r="6614" spans="1:13" x14ac:dyDescent="0.25">
      <c r="A6614" s="169">
        <v>67410</v>
      </c>
      <c r="B6614" s="170" t="s">
        <v>4861</v>
      </c>
      <c r="C6614" s="170" t="s">
        <v>24</v>
      </c>
      <c r="D6614" s="170" t="s">
        <v>166</v>
      </c>
      <c r="E6614" s="170">
        <v>1000</v>
      </c>
      <c r="F6614" s="170">
        <v>12</v>
      </c>
      <c r="G6614" s="171">
        <v>12</v>
      </c>
      <c r="H6614" s="170" t="s">
        <v>47</v>
      </c>
      <c r="I6614" s="171">
        <v>13.99</v>
      </c>
      <c r="J6614" s="169">
        <v>1</v>
      </c>
      <c r="K6614" s="154" cm="1">
        <f t="array" ref="K6614">ROUND(
IF(C6614="Beer",
SUM(LOOKUP(2,1/(SRP!$B$8:$B$10&lt;=E6614)/(SRP!$C$8:$C$10&gt;=E6614),SRP!$D$8:$D$10)*(G6614/100)*(E6614/1000)),
IF(C6614="Spirits",
SUM(LOOKUP(2,1/(SRP!$B$2:$B$7&lt;=E6614)/(SRP!$C$2:$C$7&gt;=E6614),SRP!$D$2:$D$7)*(G6614/100)*(E6614/1000)),
IF(AND(C6614="Wine",D6614="Fortified Wines"),
SUM(LOOKUP(2,1/(SRP!$B$26:$B$29&lt;=E6614)/(SRP!$C$26:$C$29&gt;=E6614),SRP!$D$26:$D$29)*(G6614/100)*(E6614/1000)),
IF(C6614="Wine",
SUM(LOOKUP(2,1/(SRP!$B$21:$B$25&lt;=E6614)/(SRP!$C$21:$C$25&gt;=E6614),SRP!$D$21:$D$25)*(G6614/100)*(E6614/1000)),
IF(AND(C6614="Ready to Drink",D6614="RTD-One Pour Cocktail&gt;7%&lt;=14.5"),
SUM(LOOKUP(2,1/(SRP!$B$16:$B$20&lt;=E6614)/(SRP!$C$16:$C$20&gt;=E6614),SRP!$D$16:$D$20)*(G6614/100)*(E6614/1000)),
IF(C6614="Ready to Drink",
SUM(LOOKUP(2,1/(SRP!$B$11:$B$15&lt;=E6614)/(SRP!$C$11:$C$15&gt;=E6614),SRP!$D$11:$D$15)*(G6614/100)*(E6614/1000)),
0)))))),2)</f>
        <v>9.3699999999999992</v>
      </c>
      <c r="L6614" s="173" t="str">
        <f t="shared" si="103"/>
        <v>Wine1000</v>
      </c>
      <c r="M6614" s="154">
        <f>VLOOKUP(L6614,'Slope %'!C:D,2,0)</f>
        <v>7.0000000000000007E-2</v>
      </c>
    </row>
    <row r="6615" spans="1:13" x14ac:dyDescent="0.25">
      <c r="A6615" s="169">
        <v>67411</v>
      </c>
      <c r="B6615" s="170" t="s">
        <v>4862</v>
      </c>
      <c r="C6615" s="170" t="s">
        <v>11</v>
      </c>
      <c r="D6615" s="170" t="s">
        <v>12</v>
      </c>
      <c r="E6615" s="170">
        <v>473</v>
      </c>
      <c r="F6615" s="170">
        <v>24</v>
      </c>
      <c r="G6615" s="171">
        <v>5</v>
      </c>
      <c r="H6615" s="170" t="s">
        <v>1764</v>
      </c>
      <c r="I6615" s="171">
        <v>5.41</v>
      </c>
      <c r="J6615" s="169">
        <v>1</v>
      </c>
      <c r="K6615" s="154" cm="1">
        <f t="array" ref="K6615">ROUND(
IF(C6615="Beer",
SUM(LOOKUP(2,1/(SRP!$B$8:$B$10&lt;=E6615)/(SRP!$C$8:$C$10&gt;=E6615),SRP!$D$8:$D$10)*(G6615/100)*(E6615/1000)),
IF(C6615="Spirits",
SUM(LOOKUP(2,1/(SRP!$B$2:$B$7&lt;=E6615)/(SRP!$C$2:$C$7&gt;=E6615),SRP!$D$2:$D$7)*(G6615/100)*(E6615/1000)),
IF(AND(C6615="Wine",D6615="Fortified Wines"),
SUM(LOOKUP(2,1/(SRP!$B$26:$B$29&lt;=E6615)/(SRP!$C$26:$C$29&gt;=E6615),SRP!$D$26:$D$29)*(G6615/100)*(E6615/1000)),
IF(C6615="Wine",
SUM(LOOKUP(2,1/(SRP!$B$21:$B$25&lt;=E6615)/(SRP!$C$21:$C$25&gt;=E6615),SRP!$D$21:$D$25)*(G6615/100)*(E6615/1000)),
IF(AND(C6615="Ready to Drink",D6615="RTD-One Pour Cocktail&gt;7%&lt;=14.5"),
SUM(LOOKUP(2,1/(SRP!$B$16:$B$20&lt;=E6615)/(SRP!$C$16:$C$20&gt;=E6615),SRP!$D$16:$D$20)*(G6615/100)*(E6615/1000)),
IF(C6615="Ready to Drink",
SUM(LOOKUP(2,1/(SRP!$B$11:$B$15&lt;=E6615)/(SRP!$C$11:$C$15&gt;=E6615),SRP!$D$11:$D$15)*(G6615/100)*(E6615/1000)),
0)))))),2)</f>
        <v>1.85</v>
      </c>
      <c r="L6615" s="173" t="str">
        <f t="shared" si="103"/>
        <v>Beer473</v>
      </c>
      <c r="M6615" s="154">
        <f>VLOOKUP(L6615,'Slope %'!C:D,2,0)</f>
        <v>0.12</v>
      </c>
    </row>
    <row r="6616" spans="1:13" x14ac:dyDescent="0.25">
      <c r="A6616" s="169">
        <v>67411</v>
      </c>
      <c r="B6616" s="170" t="s">
        <v>4862</v>
      </c>
      <c r="C6616" s="170" t="s">
        <v>11</v>
      </c>
      <c r="D6616" s="170" t="s">
        <v>12</v>
      </c>
      <c r="E6616" s="170">
        <v>473</v>
      </c>
      <c r="F6616" s="170">
        <v>24</v>
      </c>
      <c r="G6616" s="171">
        <v>5</v>
      </c>
      <c r="H6616" s="170" t="s">
        <v>1764</v>
      </c>
      <c r="I6616" s="171">
        <v>5.41</v>
      </c>
      <c r="J6616" s="169">
        <v>1</v>
      </c>
      <c r="K6616" s="154" cm="1">
        <f t="array" ref="K6616">ROUND(
IF(C6616="Beer",
SUM(LOOKUP(2,1/(SRP!$B$8:$B$10&lt;=E6616)/(SRP!$C$8:$C$10&gt;=E6616),SRP!$D$8:$D$10)*(G6616/100)*(E6616/1000)),
IF(C6616="Spirits",
SUM(LOOKUP(2,1/(SRP!$B$2:$B$7&lt;=E6616)/(SRP!$C$2:$C$7&gt;=E6616),SRP!$D$2:$D$7)*(G6616/100)*(E6616/1000)),
IF(AND(C6616="Wine",D6616="Fortified Wines"),
SUM(LOOKUP(2,1/(SRP!$B$26:$B$29&lt;=E6616)/(SRP!$C$26:$C$29&gt;=E6616),SRP!$D$26:$D$29)*(G6616/100)*(E6616/1000)),
IF(C6616="Wine",
SUM(LOOKUP(2,1/(SRP!$B$21:$B$25&lt;=E6616)/(SRP!$C$21:$C$25&gt;=E6616),SRP!$D$21:$D$25)*(G6616/100)*(E6616/1000)),
IF(AND(C6616="Ready to Drink",D6616="RTD-One Pour Cocktail&gt;7%&lt;=14.5"),
SUM(LOOKUP(2,1/(SRP!$B$16:$B$20&lt;=E6616)/(SRP!$C$16:$C$20&gt;=E6616),SRP!$D$16:$D$20)*(G6616/100)*(E6616/1000)),
IF(C6616="Ready to Drink",
SUM(LOOKUP(2,1/(SRP!$B$11:$B$15&lt;=E6616)/(SRP!$C$11:$C$15&gt;=E6616),SRP!$D$11:$D$15)*(G6616/100)*(E6616/1000)),
0)))))),2)</f>
        <v>1.85</v>
      </c>
      <c r="L6616" s="173" t="str">
        <f t="shared" si="103"/>
        <v>Beer473</v>
      </c>
      <c r="M6616" s="154">
        <f>VLOOKUP(L6616,'Slope %'!C:D,2,0)</f>
        <v>0.12</v>
      </c>
    </row>
    <row r="6617" spans="1:13" x14ac:dyDescent="0.25">
      <c r="A6617" s="169">
        <v>67414</v>
      </c>
      <c r="B6617" s="170" t="s">
        <v>4863</v>
      </c>
      <c r="C6617" s="170" t="s">
        <v>24</v>
      </c>
      <c r="D6617" s="170" t="s">
        <v>230</v>
      </c>
      <c r="E6617" s="170">
        <v>750</v>
      </c>
      <c r="F6617" s="170">
        <v>6</v>
      </c>
      <c r="G6617" s="171">
        <v>14</v>
      </c>
      <c r="H6617" s="170" t="s">
        <v>110</v>
      </c>
      <c r="I6617" s="171">
        <v>69.989999999999995</v>
      </c>
      <c r="J6617" s="169">
        <v>1</v>
      </c>
      <c r="K6617" s="154" cm="1">
        <f t="array" ref="K6617">ROUND(
IF(C6617="Beer",
SUM(LOOKUP(2,1/(SRP!$B$8:$B$10&lt;=E6617)/(SRP!$C$8:$C$10&gt;=E6617),SRP!$D$8:$D$10)*(G6617/100)*(E6617/1000)),
IF(C6617="Spirits",
SUM(LOOKUP(2,1/(SRP!$B$2:$B$7&lt;=E6617)/(SRP!$C$2:$C$7&gt;=E6617),SRP!$D$2:$D$7)*(G6617/100)*(E6617/1000)),
IF(AND(C6617="Wine",D6617="Fortified Wines"),
SUM(LOOKUP(2,1/(SRP!$B$26:$B$29&lt;=E6617)/(SRP!$C$26:$C$29&gt;=E6617),SRP!$D$26:$D$29)*(G6617/100)*(E6617/1000)),
IF(C6617="Wine",
SUM(LOOKUP(2,1/(SRP!$B$21:$B$25&lt;=E6617)/(SRP!$C$21:$C$25&gt;=E6617),SRP!$D$21:$D$25)*(G6617/100)*(E6617/1000)),
IF(AND(C6617="Ready to Drink",D6617="RTD-One Pour Cocktail&gt;7%&lt;=14.5"),
SUM(LOOKUP(2,1/(SRP!$B$16:$B$20&lt;=E6617)/(SRP!$C$16:$C$20&gt;=E6617),SRP!$D$16:$D$20)*(G6617/100)*(E6617/1000)),
IF(C6617="Ready to Drink",
SUM(LOOKUP(2,1/(SRP!$B$11:$B$15&lt;=E6617)/(SRP!$C$11:$C$15&gt;=E6617),SRP!$D$11:$D$15)*(G6617/100)*(E6617/1000)),
0)))))),2)</f>
        <v>8.1999999999999993</v>
      </c>
      <c r="L6617" s="173" t="str">
        <f t="shared" si="103"/>
        <v>Wine750</v>
      </c>
      <c r="M6617" s="154">
        <f>VLOOKUP(L6617,'Slope %'!C:D,2,0)</f>
        <v>0.1</v>
      </c>
    </row>
    <row r="6618" spans="1:13" x14ac:dyDescent="0.25">
      <c r="A6618" s="169">
        <v>67449</v>
      </c>
      <c r="B6618" s="170" t="s">
        <v>4864</v>
      </c>
      <c r="C6618" s="170" t="s">
        <v>15</v>
      </c>
      <c r="D6618" s="170" t="s">
        <v>1007</v>
      </c>
      <c r="E6618" s="170">
        <v>750</v>
      </c>
      <c r="F6618" s="170">
        <v>12</v>
      </c>
      <c r="G6618" s="171">
        <v>42.8</v>
      </c>
      <c r="H6618" s="170" t="s">
        <v>54</v>
      </c>
      <c r="I6618" s="171">
        <v>38.99</v>
      </c>
      <c r="J6618" s="169">
        <v>1</v>
      </c>
      <c r="K6618" s="154" cm="1">
        <f t="array" ref="K6618">ROUND(
IF(C6618="Beer",
SUM(LOOKUP(2,1/(SRP!$B$8:$B$10&lt;=E6618)/(SRP!$C$8:$C$10&gt;=E6618),SRP!$D$8:$D$10)*(G6618/100)*(E6618/1000)),
IF(C6618="Spirits",
SUM(LOOKUP(2,1/(SRP!$B$2:$B$7&lt;=E6618)/(SRP!$C$2:$C$7&gt;=E6618),SRP!$D$2:$D$7)*(G6618/100)*(E6618/1000)),
IF(AND(C6618="Wine",D6618="Fortified Wines"),
SUM(LOOKUP(2,1/(SRP!$B$26:$B$29&lt;=E6618)/(SRP!$C$26:$C$29&gt;=E6618),SRP!$D$26:$D$29)*(G6618/100)*(E6618/1000)),
IF(C6618="Wine",
SUM(LOOKUP(2,1/(SRP!$B$21:$B$25&lt;=E6618)/(SRP!$C$21:$C$25&gt;=E6618),SRP!$D$21:$D$25)*(G6618/100)*(E6618/1000)),
IF(AND(C6618="Ready to Drink",D6618="RTD-One Pour Cocktail&gt;7%&lt;=14.5"),
SUM(LOOKUP(2,1/(SRP!$B$16:$B$20&lt;=E6618)/(SRP!$C$16:$C$20&gt;=E6618),SRP!$D$16:$D$20)*(G6618/100)*(E6618/1000)),
IF(C6618="Ready to Drink",
SUM(LOOKUP(2,1/(SRP!$B$11:$B$15&lt;=E6618)/(SRP!$C$11:$C$15&gt;=E6618),SRP!$D$11:$D$15)*(G6618/100)*(E6618/1000)),
0)))))),2)</f>
        <v>25.06</v>
      </c>
      <c r="L6618" s="173" t="str">
        <f t="shared" si="103"/>
        <v>Spirits750</v>
      </c>
      <c r="M6618" s="154">
        <f>VLOOKUP(L6618,'Slope %'!C:D,2,0)</f>
        <v>7.0000000000000007E-2</v>
      </c>
    </row>
    <row r="6619" spans="1:13" x14ac:dyDescent="0.25">
      <c r="A6619" s="169">
        <v>67452</v>
      </c>
      <c r="B6619" s="170" t="s">
        <v>4865</v>
      </c>
      <c r="C6619" s="170" t="s">
        <v>15</v>
      </c>
      <c r="D6619" s="170" t="s">
        <v>1007</v>
      </c>
      <c r="E6619" s="170">
        <v>700</v>
      </c>
      <c r="F6619" s="170">
        <v>6</v>
      </c>
      <c r="G6619" s="171">
        <v>41.3</v>
      </c>
      <c r="H6619" s="170" t="s">
        <v>47</v>
      </c>
      <c r="I6619" s="171">
        <v>64.989999999999995</v>
      </c>
      <c r="J6619" s="169">
        <v>1</v>
      </c>
      <c r="K6619" s="154" cm="1">
        <f t="array" ref="K6619">ROUND(
IF(C6619="Beer",
SUM(LOOKUP(2,1/(SRP!$B$8:$B$10&lt;=E6619)/(SRP!$C$8:$C$10&gt;=E6619),SRP!$D$8:$D$10)*(G6619/100)*(E6619/1000)),
IF(C6619="Spirits",
SUM(LOOKUP(2,1/(SRP!$B$2:$B$7&lt;=E6619)/(SRP!$C$2:$C$7&gt;=E6619),SRP!$D$2:$D$7)*(G6619/100)*(E6619/1000)),
IF(AND(C6619="Wine",D6619="Fortified Wines"),
SUM(LOOKUP(2,1/(SRP!$B$26:$B$29&lt;=E6619)/(SRP!$C$26:$C$29&gt;=E6619),SRP!$D$26:$D$29)*(G6619/100)*(E6619/1000)),
IF(C6619="Wine",
SUM(LOOKUP(2,1/(SRP!$B$21:$B$25&lt;=E6619)/(SRP!$C$21:$C$25&gt;=E6619),SRP!$D$21:$D$25)*(G6619/100)*(E6619/1000)),
IF(AND(C6619="Ready to Drink",D6619="RTD-One Pour Cocktail&gt;7%&lt;=14.5"),
SUM(LOOKUP(2,1/(SRP!$B$16:$B$20&lt;=E6619)/(SRP!$C$16:$C$20&gt;=E6619),SRP!$D$16:$D$20)*(G6619/100)*(E6619/1000)),
IF(C6619="Ready to Drink",
SUM(LOOKUP(2,1/(SRP!$B$11:$B$15&lt;=E6619)/(SRP!$C$11:$C$15&gt;=E6619),SRP!$D$11:$D$15)*(G6619/100)*(E6619/1000)),
0)))))),2)</f>
        <v>22.57</v>
      </c>
      <c r="L6619" s="173" t="str">
        <f t="shared" si="103"/>
        <v>Spirits700</v>
      </c>
      <c r="M6619" s="154">
        <f>VLOOKUP(L6619,'Slope %'!C:D,2,0)</f>
        <v>7.0000000000000007E-2</v>
      </c>
    </row>
    <row r="6620" spans="1:13" x14ac:dyDescent="0.25">
      <c r="A6620" s="169">
        <v>67461</v>
      </c>
      <c r="B6620" s="170" t="s">
        <v>4866</v>
      </c>
      <c r="C6620" s="170" t="s">
        <v>11</v>
      </c>
      <c r="D6620" s="170" t="s">
        <v>267</v>
      </c>
      <c r="E6620" s="170">
        <v>473</v>
      </c>
      <c r="F6620" s="170">
        <v>24</v>
      </c>
      <c r="G6620" s="171">
        <v>5.5</v>
      </c>
      <c r="H6620" s="170" t="s">
        <v>1764</v>
      </c>
      <c r="I6620" s="171">
        <v>4.59</v>
      </c>
      <c r="J6620" s="169">
        <v>1</v>
      </c>
      <c r="K6620" s="154" cm="1">
        <f t="array" ref="K6620">ROUND(
IF(C6620="Beer",
SUM(LOOKUP(2,1/(SRP!$B$8:$B$10&lt;=E6620)/(SRP!$C$8:$C$10&gt;=E6620),SRP!$D$8:$D$10)*(G6620/100)*(E6620/1000)),
IF(C6620="Spirits",
SUM(LOOKUP(2,1/(SRP!$B$2:$B$7&lt;=E6620)/(SRP!$C$2:$C$7&gt;=E6620),SRP!$D$2:$D$7)*(G6620/100)*(E6620/1000)),
IF(AND(C6620="Wine",D6620="Fortified Wines"),
SUM(LOOKUP(2,1/(SRP!$B$26:$B$29&lt;=E6620)/(SRP!$C$26:$C$29&gt;=E6620),SRP!$D$26:$D$29)*(G6620/100)*(E6620/1000)),
IF(C6620="Wine",
SUM(LOOKUP(2,1/(SRP!$B$21:$B$25&lt;=E6620)/(SRP!$C$21:$C$25&gt;=E6620),SRP!$D$21:$D$25)*(G6620/100)*(E6620/1000)),
IF(AND(C6620="Ready to Drink",D6620="RTD-One Pour Cocktail&gt;7%&lt;=14.5"),
SUM(LOOKUP(2,1/(SRP!$B$16:$B$20&lt;=E6620)/(SRP!$C$16:$C$20&gt;=E6620),SRP!$D$16:$D$20)*(G6620/100)*(E6620/1000)),
IF(C6620="Ready to Drink",
SUM(LOOKUP(2,1/(SRP!$B$11:$B$15&lt;=E6620)/(SRP!$C$11:$C$15&gt;=E6620),SRP!$D$11:$D$15)*(G6620/100)*(E6620/1000)),
0)))))),2)</f>
        <v>2.0299999999999998</v>
      </c>
      <c r="L6620" s="173" t="str">
        <f t="shared" si="103"/>
        <v>Beer473</v>
      </c>
      <c r="M6620" s="154">
        <f>VLOOKUP(L6620,'Slope %'!C:D,2,0)</f>
        <v>0.12</v>
      </c>
    </row>
    <row r="6621" spans="1:13" x14ac:dyDescent="0.25">
      <c r="A6621" s="169">
        <v>67461</v>
      </c>
      <c r="B6621" s="170" t="s">
        <v>4866</v>
      </c>
      <c r="C6621" s="170" t="s">
        <v>11</v>
      </c>
      <c r="D6621" s="170" t="s">
        <v>267</v>
      </c>
      <c r="E6621" s="170">
        <v>473</v>
      </c>
      <c r="F6621" s="170">
        <v>24</v>
      </c>
      <c r="G6621" s="171">
        <v>5.5</v>
      </c>
      <c r="H6621" s="170" t="s">
        <v>1764</v>
      </c>
      <c r="I6621" s="171">
        <v>4.59</v>
      </c>
      <c r="J6621" s="169">
        <v>1</v>
      </c>
      <c r="K6621" s="154" cm="1">
        <f t="array" ref="K6621">ROUND(
IF(C6621="Beer",
SUM(LOOKUP(2,1/(SRP!$B$8:$B$10&lt;=E6621)/(SRP!$C$8:$C$10&gt;=E6621),SRP!$D$8:$D$10)*(G6621/100)*(E6621/1000)),
IF(C6621="Spirits",
SUM(LOOKUP(2,1/(SRP!$B$2:$B$7&lt;=E6621)/(SRP!$C$2:$C$7&gt;=E6621),SRP!$D$2:$D$7)*(G6621/100)*(E6621/1000)),
IF(AND(C6621="Wine",D6621="Fortified Wines"),
SUM(LOOKUP(2,1/(SRP!$B$26:$B$29&lt;=E6621)/(SRP!$C$26:$C$29&gt;=E6621),SRP!$D$26:$D$29)*(G6621/100)*(E6621/1000)),
IF(C6621="Wine",
SUM(LOOKUP(2,1/(SRP!$B$21:$B$25&lt;=E6621)/(SRP!$C$21:$C$25&gt;=E6621),SRP!$D$21:$D$25)*(G6621/100)*(E6621/1000)),
IF(AND(C6621="Ready to Drink",D6621="RTD-One Pour Cocktail&gt;7%&lt;=14.5"),
SUM(LOOKUP(2,1/(SRP!$B$16:$B$20&lt;=E6621)/(SRP!$C$16:$C$20&gt;=E6621),SRP!$D$16:$D$20)*(G6621/100)*(E6621/1000)),
IF(C6621="Ready to Drink",
SUM(LOOKUP(2,1/(SRP!$B$11:$B$15&lt;=E6621)/(SRP!$C$11:$C$15&gt;=E6621),SRP!$D$11:$D$15)*(G6621/100)*(E6621/1000)),
0)))))),2)</f>
        <v>2.0299999999999998</v>
      </c>
      <c r="L6621" s="173" t="str">
        <f t="shared" si="103"/>
        <v>Beer473</v>
      </c>
      <c r="M6621" s="154">
        <f>VLOOKUP(L6621,'Slope %'!C:D,2,0)</f>
        <v>0.12</v>
      </c>
    </row>
    <row r="6622" spans="1:13" x14ac:dyDescent="0.25">
      <c r="A6622" s="169">
        <v>67463</v>
      </c>
      <c r="B6622" s="170" t="s">
        <v>4867</v>
      </c>
      <c r="C6622" s="170" t="s">
        <v>11</v>
      </c>
      <c r="D6622" s="170" t="s">
        <v>267</v>
      </c>
      <c r="E6622" s="170">
        <v>473</v>
      </c>
      <c r="F6622" s="170">
        <v>24</v>
      </c>
      <c r="G6622" s="171">
        <v>5</v>
      </c>
      <c r="H6622" s="170" t="s">
        <v>1764</v>
      </c>
      <c r="I6622" s="171">
        <v>4.79</v>
      </c>
      <c r="J6622" s="169">
        <v>1</v>
      </c>
      <c r="K6622" s="154" cm="1">
        <f t="array" ref="K6622">ROUND(
IF(C6622="Beer",
SUM(LOOKUP(2,1/(SRP!$B$8:$B$10&lt;=E6622)/(SRP!$C$8:$C$10&gt;=E6622),SRP!$D$8:$D$10)*(G6622/100)*(E6622/1000)),
IF(C6622="Spirits",
SUM(LOOKUP(2,1/(SRP!$B$2:$B$7&lt;=E6622)/(SRP!$C$2:$C$7&gt;=E6622),SRP!$D$2:$D$7)*(G6622/100)*(E6622/1000)),
IF(AND(C6622="Wine",D6622="Fortified Wines"),
SUM(LOOKUP(2,1/(SRP!$B$26:$B$29&lt;=E6622)/(SRP!$C$26:$C$29&gt;=E6622),SRP!$D$26:$D$29)*(G6622/100)*(E6622/1000)),
IF(C6622="Wine",
SUM(LOOKUP(2,1/(SRP!$B$21:$B$25&lt;=E6622)/(SRP!$C$21:$C$25&gt;=E6622),SRP!$D$21:$D$25)*(G6622/100)*(E6622/1000)),
IF(AND(C6622="Ready to Drink",D6622="RTD-One Pour Cocktail&gt;7%&lt;=14.5"),
SUM(LOOKUP(2,1/(SRP!$B$16:$B$20&lt;=E6622)/(SRP!$C$16:$C$20&gt;=E6622),SRP!$D$16:$D$20)*(G6622/100)*(E6622/1000)),
IF(C6622="Ready to Drink",
SUM(LOOKUP(2,1/(SRP!$B$11:$B$15&lt;=E6622)/(SRP!$C$11:$C$15&gt;=E6622),SRP!$D$11:$D$15)*(G6622/100)*(E6622/1000)),
0)))))),2)</f>
        <v>1.85</v>
      </c>
      <c r="L6622" s="173" t="str">
        <f t="shared" si="103"/>
        <v>Beer473</v>
      </c>
      <c r="M6622" s="154">
        <f>VLOOKUP(L6622,'Slope %'!C:D,2,0)</f>
        <v>0.12</v>
      </c>
    </row>
    <row r="6623" spans="1:13" x14ac:dyDescent="0.25">
      <c r="A6623" s="169">
        <v>67463</v>
      </c>
      <c r="B6623" s="170" t="s">
        <v>4867</v>
      </c>
      <c r="C6623" s="170" t="s">
        <v>11</v>
      </c>
      <c r="D6623" s="170" t="s">
        <v>267</v>
      </c>
      <c r="E6623" s="170">
        <v>473</v>
      </c>
      <c r="F6623" s="170">
        <v>24</v>
      </c>
      <c r="G6623" s="171">
        <v>5</v>
      </c>
      <c r="H6623" s="170" t="s">
        <v>1764</v>
      </c>
      <c r="I6623" s="171">
        <v>4.79</v>
      </c>
      <c r="J6623" s="169">
        <v>1</v>
      </c>
      <c r="K6623" s="154" cm="1">
        <f t="array" ref="K6623">ROUND(
IF(C6623="Beer",
SUM(LOOKUP(2,1/(SRP!$B$8:$B$10&lt;=E6623)/(SRP!$C$8:$C$10&gt;=E6623),SRP!$D$8:$D$10)*(G6623/100)*(E6623/1000)),
IF(C6623="Spirits",
SUM(LOOKUP(2,1/(SRP!$B$2:$B$7&lt;=E6623)/(SRP!$C$2:$C$7&gt;=E6623),SRP!$D$2:$D$7)*(G6623/100)*(E6623/1000)),
IF(AND(C6623="Wine",D6623="Fortified Wines"),
SUM(LOOKUP(2,1/(SRP!$B$26:$B$29&lt;=E6623)/(SRP!$C$26:$C$29&gt;=E6623),SRP!$D$26:$D$29)*(G6623/100)*(E6623/1000)),
IF(C6623="Wine",
SUM(LOOKUP(2,1/(SRP!$B$21:$B$25&lt;=E6623)/(SRP!$C$21:$C$25&gt;=E6623),SRP!$D$21:$D$25)*(G6623/100)*(E6623/1000)),
IF(AND(C6623="Ready to Drink",D6623="RTD-One Pour Cocktail&gt;7%&lt;=14.5"),
SUM(LOOKUP(2,1/(SRP!$B$16:$B$20&lt;=E6623)/(SRP!$C$16:$C$20&gt;=E6623),SRP!$D$16:$D$20)*(G6623/100)*(E6623/1000)),
IF(C6623="Ready to Drink",
SUM(LOOKUP(2,1/(SRP!$B$11:$B$15&lt;=E6623)/(SRP!$C$11:$C$15&gt;=E6623),SRP!$D$11:$D$15)*(G6623/100)*(E6623/1000)),
0)))))),2)</f>
        <v>1.85</v>
      </c>
      <c r="L6623" s="173" t="str">
        <f t="shared" si="103"/>
        <v>Beer473</v>
      </c>
      <c r="M6623" s="154">
        <f>VLOOKUP(L6623,'Slope %'!C:D,2,0)</f>
        <v>0.12</v>
      </c>
    </row>
    <row r="6624" spans="1:13" x14ac:dyDescent="0.25">
      <c r="A6624" s="169">
        <v>67465</v>
      </c>
      <c r="B6624" s="170" t="s">
        <v>4868</v>
      </c>
      <c r="C6624" s="170" t="s">
        <v>11</v>
      </c>
      <c r="D6624" s="170" t="s">
        <v>303</v>
      </c>
      <c r="E6624" s="170">
        <v>473</v>
      </c>
      <c r="F6624" s="170">
        <v>24</v>
      </c>
      <c r="G6624" s="171">
        <v>6.5</v>
      </c>
      <c r="H6624" s="170" t="s">
        <v>1764</v>
      </c>
      <c r="I6624" s="171">
        <v>5.09</v>
      </c>
      <c r="J6624" s="169">
        <v>1</v>
      </c>
      <c r="K6624" s="154" cm="1">
        <f t="array" ref="K6624">ROUND(
IF(C6624="Beer",
SUM(LOOKUP(2,1/(SRP!$B$8:$B$10&lt;=E6624)/(SRP!$C$8:$C$10&gt;=E6624),SRP!$D$8:$D$10)*(G6624/100)*(E6624/1000)),
IF(C6624="Spirits",
SUM(LOOKUP(2,1/(SRP!$B$2:$B$7&lt;=E6624)/(SRP!$C$2:$C$7&gt;=E6624),SRP!$D$2:$D$7)*(G6624/100)*(E6624/1000)),
IF(AND(C6624="Wine",D6624="Fortified Wines"),
SUM(LOOKUP(2,1/(SRP!$B$26:$B$29&lt;=E6624)/(SRP!$C$26:$C$29&gt;=E6624),SRP!$D$26:$D$29)*(G6624/100)*(E6624/1000)),
IF(C6624="Wine",
SUM(LOOKUP(2,1/(SRP!$B$21:$B$25&lt;=E6624)/(SRP!$C$21:$C$25&gt;=E6624),SRP!$D$21:$D$25)*(G6624/100)*(E6624/1000)),
IF(AND(C6624="Ready to Drink",D6624="RTD-One Pour Cocktail&gt;7%&lt;=14.5"),
SUM(LOOKUP(2,1/(SRP!$B$16:$B$20&lt;=E6624)/(SRP!$C$16:$C$20&gt;=E6624),SRP!$D$16:$D$20)*(G6624/100)*(E6624/1000)),
IF(C6624="Ready to Drink",
SUM(LOOKUP(2,1/(SRP!$B$11:$B$15&lt;=E6624)/(SRP!$C$11:$C$15&gt;=E6624),SRP!$D$11:$D$15)*(G6624/100)*(E6624/1000)),
0)))))),2)</f>
        <v>2.4</v>
      </c>
      <c r="L6624" s="173" t="str">
        <f t="shared" si="103"/>
        <v>Beer473</v>
      </c>
      <c r="M6624" s="154">
        <f>VLOOKUP(L6624,'Slope %'!C:D,2,0)</f>
        <v>0.12</v>
      </c>
    </row>
    <row r="6625" spans="1:13" x14ac:dyDescent="0.25">
      <c r="A6625" s="169">
        <v>67465</v>
      </c>
      <c r="B6625" s="170" t="s">
        <v>4868</v>
      </c>
      <c r="C6625" s="170" t="s">
        <v>11</v>
      </c>
      <c r="D6625" s="170" t="s">
        <v>303</v>
      </c>
      <c r="E6625" s="170">
        <v>473</v>
      </c>
      <c r="F6625" s="170">
        <v>24</v>
      </c>
      <c r="G6625" s="171">
        <v>6.5</v>
      </c>
      <c r="H6625" s="170" t="s">
        <v>1764</v>
      </c>
      <c r="I6625" s="171">
        <v>5.09</v>
      </c>
      <c r="J6625" s="169">
        <v>1</v>
      </c>
      <c r="K6625" s="154" cm="1">
        <f t="array" ref="K6625">ROUND(
IF(C6625="Beer",
SUM(LOOKUP(2,1/(SRP!$B$8:$B$10&lt;=E6625)/(SRP!$C$8:$C$10&gt;=E6625),SRP!$D$8:$D$10)*(G6625/100)*(E6625/1000)),
IF(C6625="Spirits",
SUM(LOOKUP(2,1/(SRP!$B$2:$B$7&lt;=E6625)/(SRP!$C$2:$C$7&gt;=E6625),SRP!$D$2:$D$7)*(G6625/100)*(E6625/1000)),
IF(AND(C6625="Wine",D6625="Fortified Wines"),
SUM(LOOKUP(2,1/(SRP!$B$26:$B$29&lt;=E6625)/(SRP!$C$26:$C$29&gt;=E6625),SRP!$D$26:$D$29)*(G6625/100)*(E6625/1000)),
IF(C6625="Wine",
SUM(LOOKUP(2,1/(SRP!$B$21:$B$25&lt;=E6625)/(SRP!$C$21:$C$25&gt;=E6625),SRP!$D$21:$D$25)*(G6625/100)*(E6625/1000)),
IF(AND(C6625="Ready to Drink",D6625="RTD-One Pour Cocktail&gt;7%&lt;=14.5"),
SUM(LOOKUP(2,1/(SRP!$B$16:$B$20&lt;=E6625)/(SRP!$C$16:$C$20&gt;=E6625),SRP!$D$16:$D$20)*(G6625/100)*(E6625/1000)),
IF(C6625="Ready to Drink",
SUM(LOOKUP(2,1/(SRP!$B$11:$B$15&lt;=E6625)/(SRP!$C$11:$C$15&gt;=E6625),SRP!$D$11:$D$15)*(G6625/100)*(E6625/1000)),
0)))))),2)</f>
        <v>2.4</v>
      </c>
      <c r="L6625" s="173" t="str">
        <f t="shared" si="103"/>
        <v>Beer473</v>
      </c>
      <c r="M6625" s="154">
        <f>VLOOKUP(L6625,'Slope %'!C:D,2,0)</f>
        <v>0.12</v>
      </c>
    </row>
    <row r="6626" spans="1:13" x14ac:dyDescent="0.25">
      <c r="A6626" s="169">
        <v>67468</v>
      </c>
      <c r="B6626" s="170" t="s">
        <v>4869</v>
      </c>
      <c r="C6626" s="170" t="s">
        <v>11</v>
      </c>
      <c r="D6626" s="170" t="s">
        <v>303</v>
      </c>
      <c r="E6626" s="170">
        <v>473</v>
      </c>
      <c r="F6626" s="170">
        <v>24</v>
      </c>
      <c r="G6626" s="171">
        <v>9.1999999999999993</v>
      </c>
      <c r="H6626" s="170" t="s">
        <v>1764</v>
      </c>
      <c r="I6626" s="171">
        <v>5.79</v>
      </c>
      <c r="J6626" s="169">
        <v>1</v>
      </c>
      <c r="K6626" s="154" cm="1">
        <f t="array" ref="K6626">ROUND(
IF(C6626="Beer",
SUM(LOOKUP(2,1/(SRP!$B$8:$B$10&lt;=E6626)/(SRP!$C$8:$C$10&gt;=E6626),SRP!$D$8:$D$10)*(G6626/100)*(E6626/1000)),
IF(C6626="Spirits",
SUM(LOOKUP(2,1/(SRP!$B$2:$B$7&lt;=E6626)/(SRP!$C$2:$C$7&gt;=E6626),SRP!$D$2:$D$7)*(G6626/100)*(E6626/1000)),
IF(AND(C6626="Wine",D6626="Fortified Wines"),
SUM(LOOKUP(2,1/(SRP!$B$26:$B$29&lt;=E6626)/(SRP!$C$26:$C$29&gt;=E6626),SRP!$D$26:$D$29)*(G6626/100)*(E6626/1000)),
IF(C6626="Wine",
SUM(LOOKUP(2,1/(SRP!$B$21:$B$25&lt;=E6626)/(SRP!$C$21:$C$25&gt;=E6626),SRP!$D$21:$D$25)*(G6626/100)*(E6626/1000)),
IF(AND(C6626="Ready to Drink",D6626="RTD-One Pour Cocktail&gt;7%&lt;=14.5"),
SUM(LOOKUP(2,1/(SRP!$B$16:$B$20&lt;=E6626)/(SRP!$C$16:$C$20&gt;=E6626),SRP!$D$16:$D$20)*(G6626/100)*(E6626/1000)),
IF(C6626="Ready to Drink",
SUM(LOOKUP(2,1/(SRP!$B$11:$B$15&lt;=E6626)/(SRP!$C$11:$C$15&gt;=E6626),SRP!$D$11:$D$15)*(G6626/100)*(E6626/1000)),
0)))))),2)</f>
        <v>3.4</v>
      </c>
      <c r="L6626" s="173" t="str">
        <f t="shared" si="103"/>
        <v>Beer473</v>
      </c>
      <c r="M6626" s="154">
        <f>VLOOKUP(L6626,'Slope %'!C:D,2,0)</f>
        <v>0.12</v>
      </c>
    </row>
    <row r="6627" spans="1:13" x14ac:dyDescent="0.25">
      <c r="A6627" s="169">
        <v>67468</v>
      </c>
      <c r="B6627" s="170" t="s">
        <v>4869</v>
      </c>
      <c r="C6627" s="170" t="s">
        <v>11</v>
      </c>
      <c r="D6627" s="170" t="s">
        <v>303</v>
      </c>
      <c r="E6627" s="170">
        <v>473</v>
      </c>
      <c r="F6627" s="170">
        <v>24</v>
      </c>
      <c r="G6627" s="171">
        <v>9.1999999999999993</v>
      </c>
      <c r="H6627" s="170" t="s">
        <v>1764</v>
      </c>
      <c r="I6627" s="171">
        <v>5.79</v>
      </c>
      <c r="J6627" s="169">
        <v>1</v>
      </c>
      <c r="K6627" s="154" cm="1">
        <f t="array" ref="K6627">ROUND(
IF(C6627="Beer",
SUM(LOOKUP(2,1/(SRP!$B$8:$B$10&lt;=E6627)/(SRP!$C$8:$C$10&gt;=E6627),SRP!$D$8:$D$10)*(G6627/100)*(E6627/1000)),
IF(C6627="Spirits",
SUM(LOOKUP(2,1/(SRP!$B$2:$B$7&lt;=E6627)/(SRP!$C$2:$C$7&gt;=E6627),SRP!$D$2:$D$7)*(G6627/100)*(E6627/1000)),
IF(AND(C6627="Wine",D6627="Fortified Wines"),
SUM(LOOKUP(2,1/(SRP!$B$26:$B$29&lt;=E6627)/(SRP!$C$26:$C$29&gt;=E6627),SRP!$D$26:$D$29)*(G6627/100)*(E6627/1000)),
IF(C6627="Wine",
SUM(LOOKUP(2,1/(SRP!$B$21:$B$25&lt;=E6627)/(SRP!$C$21:$C$25&gt;=E6627),SRP!$D$21:$D$25)*(G6627/100)*(E6627/1000)),
IF(AND(C6627="Ready to Drink",D6627="RTD-One Pour Cocktail&gt;7%&lt;=14.5"),
SUM(LOOKUP(2,1/(SRP!$B$16:$B$20&lt;=E6627)/(SRP!$C$16:$C$20&gt;=E6627),SRP!$D$16:$D$20)*(G6627/100)*(E6627/1000)),
IF(C6627="Ready to Drink",
SUM(LOOKUP(2,1/(SRP!$B$11:$B$15&lt;=E6627)/(SRP!$C$11:$C$15&gt;=E6627),SRP!$D$11:$D$15)*(G6627/100)*(E6627/1000)),
0)))))),2)</f>
        <v>3.4</v>
      </c>
      <c r="L6627" s="173" t="str">
        <f t="shared" si="103"/>
        <v>Beer473</v>
      </c>
      <c r="M6627" s="154">
        <f>VLOOKUP(L6627,'Slope %'!C:D,2,0)</f>
        <v>0.12</v>
      </c>
    </row>
    <row r="6628" spans="1:13" x14ac:dyDescent="0.25">
      <c r="A6628" s="169">
        <v>67473</v>
      </c>
      <c r="B6628" s="170" t="s">
        <v>4870</v>
      </c>
      <c r="C6628" s="170" t="s">
        <v>263</v>
      </c>
      <c r="D6628" s="170" t="s">
        <v>332</v>
      </c>
      <c r="E6628" s="170">
        <v>473</v>
      </c>
      <c r="F6628" s="170">
        <v>24</v>
      </c>
      <c r="G6628" s="171">
        <v>6.9</v>
      </c>
      <c r="H6628" s="170" t="s">
        <v>1053</v>
      </c>
      <c r="I6628" s="171">
        <v>3.99</v>
      </c>
      <c r="J6628" s="169">
        <v>1</v>
      </c>
      <c r="K6628" s="154" cm="1">
        <f t="array" ref="K6628">ROUND(
IF(C6628="Beer",
SUM(LOOKUP(2,1/(SRP!$B$8:$B$10&lt;=E6628)/(SRP!$C$8:$C$10&gt;=E6628),SRP!$D$8:$D$10)*(G6628/100)*(E6628/1000)),
IF(C6628="Spirits",
SUM(LOOKUP(2,1/(SRP!$B$2:$B$7&lt;=E6628)/(SRP!$C$2:$C$7&gt;=E6628),SRP!$D$2:$D$7)*(G6628/100)*(E6628/1000)),
IF(AND(C6628="Wine",D6628="Fortified Wines"),
SUM(LOOKUP(2,1/(SRP!$B$26:$B$29&lt;=E6628)/(SRP!$C$26:$C$29&gt;=E6628),SRP!$D$26:$D$29)*(G6628/100)*(E6628/1000)),
IF(C6628="Wine",
SUM(LOOKUP(2,1/(SRP!$B$21:$B$25&lt;=E6628)/(SRP!$C$21:$C$25&gt;=E6628),SRP!$D$21:$D$25)*(G6628/100)*(E6628/1000)),
IF(AND(C6628="Ready to Drink",D6628="RTD-One Pour Cocktail&gt;7%&lt;=14.5"),
SUM(LOOKUP(2,1/(SRP!$B$16:$B$20&lt;=E6628)/(SRP!$C$16:$C$20&gt;=E6628),SRP!$D$16:$D$20)*(G6628/100)*(E6628/1000)),
IF(C6628="Ready to Drink",
SUM(LOOKUP(2,1/(SRP!$B$11:$B$15&lt;=E6628)/(SRP!$C$11:$C$15&gt;=E6628),SRP!$D$11:$D$15)*(G6628/100)*(E6628/1000)),
0)))))),2)</f>
        <v>2.7</v>
      </c>
      <c r="L6628" s="173" t="str">
        <f t="shared" si="103"/>
        <v>Ready to Drink473</v>
      </c>
      <c r="M6628" s="154">
        <f>VLOOKUP(L6628,'Slope %'!C:D,2,0)</f>
        <v>0.12</v>
      </c>
    </row>
    <row r="6629" spans="1:13" x14ac:dyDescent="0.25">
      <c r="A6629" s="169">
        <v>67473</v>
      </c>
      <c r="B6629" s="170" t="s">
        <v>4870</v>
      </c>
      <c r="C6629" s="170" t="s">
        <v>263</v>
      </c>
      <c r="D6629" s="170" t="s">
        <v>332</v>
      </c>
      <c r="E6629" s="170">
        <v>473</v>
      </c>
      <c r="F6629" s="170">
        <v>24</v>
      </c>
      <c r="G6629" s="171">
        <v>6.9</v>
      </c>
      <c r="H6629" s="170" t="s">
        <v>1053</v>
      </c>
      <c r="I6629" s="171">
        <v>3.99</v>
      </c>
      <c r="J6629" s="169">
        <v>1</v>
      </c>
      <c r="K6629" s="154" cm="1">
        <f t="array" ref="K6629">ROUND(
IF(C6629="Beer",
SUM(LOOKUP(2,1/(SRP!$B$8:$B$10&lt;=E6629)/(SRP!$C$8:$C$10&gt;=E6629),SRP!$D$8:$D$10)*(G6629/100)*(E6629/1000)),
IF(C6629="Spirits",
SUM(LOOKUP(2,1/(SRP!$B$2:$B$7&lt;=E6629)/(SRP!$C$2:$C$7&gt;=E6629),SRP!$D$2:$D$7)*(G6629/100)*(E6629/1000)),
IF(AND(C6629="Wine",D6629="Fortified Wines"),
SUM(LOOKUP(2,1/(SRP!$B$26:$B$29&lt;=E6629)/(SRP!$C$26:$C$29&gt;=E6629),SRP!$D$26:$D$29)*(G6629/100)*(E6629/1000)),
IF(C6629="Wine",
SUM(LOOKUP(2,1/(SRP!$B$21:$B$25&lt;=E6629)/(SRP!$C$21:$C$25&gt;=E6629),SRP!$D$21:$D$25)*(G6629/100)*(E6629/1000)),
IF(AND(C6629="Ready to Drink",D6629="RTD-One Pour Cocktail&gt;7%&lt;=14.5"),
SUM(LOOKUP(2,1/(SRP!$B$16:$B$20&lt;=E6629)/(SRP!$C$16:$C$20&gt;=E6629),SRP!$D$16:$D$20)*(G6629/100)*(E6629/1000)),
IF(C6629="Ready to Drink",
SUM(LOOKUP(2,1/(SRP!$B$11:$B$15&lt;=E6629)/(SRP!$C$11:$C$15&gt;=E6629),SRP!$D$11:$D$15)*(G6629/100)*(E6629/1000)),
0)))))),2)</f>
        <v>2.7</v>
      </c>
      <c r="L6629" s="173" t="str">
        <f t="shared" si="103"/>
        <v>Ready to Drink473</v>
      </c>
      <c r="M6629" s="154">
        <f>VLOOKUP(L6629,'Slope %'!C:D,2,0)</f>
        <v>0.12</v>
      </c>
    </row>
    <row r="6630" spans="1:13" x14ac:dyDescent="0.25">
      <c r="A6630" s="169">
        <v>67475</v>
      </c>
      <c r="B6630" s="170" t="s">
        <v>4871</v>
      </c>
      <c r="C6630" s="170" t="s">
        <v>11</v>
      </c>
      <c r="D6630" s="170" t="s">
        <v>211</v>
      </c>
      <c r="E6630" s="170">
        <v>473</v>
      </c>
      <c r="F6630" s="170">
        <v>24</v>
      </c>
      <c r="G6630" s="171">
        <v>3.5</v>
      </c>
      <c r="H6630" s="170" t="s">
        <v>1764</v>
      </c>
      <c r="I6630" s="171">
        <v>4.79</v>
      </c>
      <c r="J6630" s="169">
        <v>1</v>
      </c>
      <c r="K6630" s="154" cm="1">
        <f t="array" ref="K6630">ROUND(
IF(C6630="Beer",
SUM(LOOKUP(2,1/(SRP!$B$8:$B$10&lt;=E6630)/(SRP!$C$8:$C$10&gt;=E6630),SRP!$D$8:$D$10)*(G6630/100)*(E6630/1000)),
IF(C6630="Spirits",
SUM(LOOKUP(2,1/(SRP!$B$2:$B$7&lt;=E6630)/(SRP!$C$2:$C$7&gt;=E6630),SRP!$D$2:$D$7)*(G6630/100)*(E6630/1000)),
IF(AND(C6630="Wine",D6630="Fortified Wines"),
SUM(LOOKUP(2,1/(SRP!$B$26:$B$29&lt;=E6630)/(SRP!$C$26:$C$29&gt;=E6630),SRP!$D$26:$D$29)*(G6630/100)*(E6630/1000)),
IF(C6630="Wine",
SUM(LOOKUP(2,1/(SRP!$B$21:$B$25&lt;=E6630)/(SRP!$C$21:$C$25&gt;=E6630),SRP!$D$21:$D$25)*(G6630/100)*(E6630/1000)),
IF(AND(C6630="Ready to Drink",D6630="RTD-One Pour Cocktail&gt;7%&lt;=14.5"),
SUM(LOOKUP(2,1/(SRP!$B$16:$B$20&lt;=E6630)/(SRP!$C$16:$C$20&gt;=E6630),SRP!$D$16:$D$20)*(G6630/100)*(E6630/1000)),
IF(C6630="Ready to Drink",
SUM(LOOKUP(2,1/(SRP!$B$11:$B$15&lt;=E6630)/(SRP!$C$11:$C$15&gt;=E6630),SRP!$D$11:$D$15)*(G6630/100)*(E6630/1000)),
0)))))),2)</f>
        <v>1.29</v>
      </c>
      <c r="L6630" s="173" t="str">
        <f t="shared" si="103"/>
        <v>Beer473</v>
      </c>
      <c r="M6630" s="154">
        <f>VLOOKUP(L6630,'Slope %'!C:D,2,0)</f>
        <v>0.12</v>
      </c>
    </row>
    <row r="6631" spans="1:13" x14ac:dyDescent="0.25">
      <c r="A6631" s="169">
        <v>67475</v>
      </c>
      <c r="B6631" s="170" t="s">
        <v>4871</v>
      </c>
      <c r="C6631" s="170" t="s">
        <v>11</v>
      </c>
      <c r="D6631" s="170" t="s">
        <v>211</v>
      </c>
      <c r="E6631" s="170">
        <v>473</v>
      </c>
      <c r="F6631" s="170">
        <v>24</v>
      </c>
      <c r="G6631" s="171">
        <v>3.5</v>
      </c>
      <c r="H6631" s="170" t="s">
        <v>1764</v>
      </c>
      <c r="I6631" s="171">
        <v>4.79</v>
      </c>
      <c r="J6631" s="169">
        <v>1</v>
      </c>
      <c r="K6631" s="154" cm="1">
        <f t="array" ref="K6631">ROUND(
IF(C6631="Beer",
SUM(LOOKUP(2,1/(SRP!$B$8:$B$10&lt;=E6631)/(SRP!$C$8:$C$10&gt;=E6631),SRP!$D$8:$D$10)*(G6631/100)*(E6631/1000)),
IF(C6631="Spirits",
SUM(LOOKUP(2,1/(SRP!$B$2:$B$7&lt;=E6631)/(SRP!$C$2:$C$7&gt;=E6631),SRP!$D$2:$D$7)*(G6631/100)*(E6631/1000)),
IF(AND(C6631="Wine",D6631="Fortified Wines"),
SUM(LOOKUP(2,1/(SRP!$B$26:$B$29&lt;=E6631)/(SRP!$C$26:$C$29&gt;=E6631),SRP!$D$26:$D$29)*(G6631/100)*(E6631/1000)),
IF(C6631="Wine",
SUM(LOOKUP(2,1/(SRP!$B$21:$B$25&lt;=E6631)/(SRP!$C$21:$C$25&gt;=E6631),SRP!$D$21:$D$25)*(G6631/100)*(E6631/1000)),
IF(AND(C6631="Ready to Drink",D6631="RTD-One Pour Cocktail&gt;7%&lt;=14.5"),
SUM(LOOKUP(2,1/(SRP!$B$16:$B$20&lt;=E6631)/(SRP!$C$16:$C$20&gt;=E6631),SRP!$D$16:$D$20)*(G6631/100)*(E6631/1000)),
IF(C6631="Ready to Drink",
SUM(LOOKUP(2,1/(SRP!$B$11:$B$15&lt;=E6631)/(SRP!$C$11:$C$15&gt;=E6631),SRP!$D$11:$D$15)*(G6631/100)*(E6631/1000)),
0)))))),2)</f>
        <v>1.29</v>
      </c>
      <c r="L6631" s="173" t="str">
        <f t="shared" si="103"/>
        <v>Beer473</v>
      </c>
      <c r="M6631" s="154">
        <f>VLOOKUP(L6631,'Slope %'!C:D,2,0)</f>
        <v>0.12</v>
      </c>
    </row>
    <row r="6632" spans="1:13" x14ac:dyDescent="0.25">
      <c r="A6632" s="169">
        <v>67477</v>
      </c>
      <c r="B6632" s="170" t="s">
        <v>4872</v>
      </c>
      <c r="C6632" s="170" t="s">
        <v>11</v>
      </c>
      <c r="D6632" s="170" t="s">
        <v>267</v>
      </c>
      <c r="E6632" s="170">
        <v>473</v>
      </c>
      <c r="F6632" s="170">
        <v>24</v>
      </c>
      <c r="G6632" s="171">
        <v>5.0999999999999996</v>
      </c>
      <c r="H6632" s="170" t="s">
        <v>1764</v>
      </c>
      <c r="I6632" s="171">
        <v>4.59</v>
      </c>
      <c r="J6632" s="169">
        <v>1</v>
      </c>
      <c r="K6632" s="154" cm="1">
        <f t="array" ref="K6632">ROUND(
IF(C6632="Beer",
SUM(LOOKUP(2,1/(SRP!$B$8:$B$10&lt;=E6632)/(SRP!$C$8:$C$10&gt;=E6632),SRP!$D$8:$D$10)*(G6632/100)*(E6632/1000)),
IF(C6632="Spirits",
SUM(LOOKUP(2,1/(SRP!$B$2:$B$7&lt;=E6632)/(SRP!$C$2:$C$7&gt;=E6632),SRP!$D$2:$D$7)*(G6632/100)*(E6632/1000)),
IF(AND(C6632="Wine",D6632="Fortified Wines"),
SUM(LOOKUP(2,1/(SRP!$B$26:$B$29&lt;=E6632)/(SRP!$C$26:$C$29&gt;=E6632),SRP!$D$26:$D$29)*(G6632/100)*(E6632/1000)),
IF(C6632="Wine",
SUM(LOOKUP(2,1/(SRP!$B$21:$B$25&lt;=E6632)/(SRP!$C$21:$C$25&gt;=E6632),SRP!$D$21:$D$25)*(G6632/100)*(E6632/1000)),
IF(AND(C6632="Ready to Drink",D6632="RTD-One Pour Cocktail&gt;7%&lt;=14.5"),
SUM(LOOKUP(2,1/(SRP!$B$16:$B$20&lt;=E6632)/(SRP!$C$16:$C$20&gt;=E6632),SRP!$D$16:$D$20)*(G6632/100)*(E6632/1000)),
IF(C6632="Ready to Drink",
SUM(LOOKUP(2,1/(SRP!$B$11:$B$15&lt;=E6632)/(SRP!$C$11:$C$15&gt;=E6632),SRP!$D$11:$D$15)*(G6632/100)*(E6632/1000)),
0)))))),2)</f>
        <v>1.88</v>
      </c>
      <c r="L6632" s="173" t="str">
        <f t="shared" si="103"/>
        <v>Beer473</v>
      </c>
      <c r="M6632" s="154">
        <f>VLOOKUP(L6632,'Slope %'!C:D,2,0)</f>
        <v>0.12</v>
      </c>
    </row>
    <row r="6633" spans="1:13" x14ac:dyDescent="0.25">
      <c r="A6633" s="169">
        <v>67477</v>
      </c>
      <c r="B6633" s="170" t="s">
        <v>4872</v>
      </c>
      <c r="C6633" s="170" t="s">
        <v>11</v>
      </c>
      <c r="D6633" s="170" t="s">
        <v>267</v>
      </c>
      <c r="E6633" s="170">
        <v>473</v>
      </c>
      <c r="F6633" s="170">
        <v>24</v>
      </c>
      <c r="G6633" s="171">
        <v>5.0999999999999996</v>
      </c>
      <c r="H6633" s="170" t="s">
        <v>1764</v>
      </c>
      <c r="I6633" s="171">
        <v>4.59</v>
      </c>
      <c r="J6633" s="169">
        <v>1</v>
      </c>
      <c r="K6633" s="154" cm="1">
        <f t="array" ref="K6633">ROUND(
IF(C6633="Beer",
SUM(LOOKUP(2,1/(SRP!$B$8:$B$10&lt;=E6633)/(SRP!$C$8:$C$10&gt;=E6633),SRP!$D$8:$D$10)*(G6633/100)*(E6633/1000)),
IF(C6633="Spirits",
SUM(LOOKUP(2,1/(SRP!$B$2:$B$7&lt;=E6633)/(SRP!$C$2:$C$7&gt;=E6633),SRP!$D$2:$D$7)*(G6633/100)*(E6633/1000)),
IF(AND(C6633="Wine",D6633="Fortified Wines"),
SUM(LOOKUP(2,1/(SRP!$B$26:$B$29&lt;=E6633)/(SRP!$C$26:$C$29&gt;=E6633),SRP!$D$26:$D$29)*(G6633/100)*(E6633/1000)),
IF(C6633="Wine",
SUM(LOOKUP(2,1/(SRP!$B$21:$B$25&lt;=E6633)/(SRP!$C$21:$C$25&gt;=E6633),SRP!$D$21:$D$25)*(G6633/100)*(E6633/1000)),
IF(AND(C6633="Ready to Drink",D6633="RTD-One Pour Cocktail&gt;7%&lt;=14.5"),
SUM(LOOKUP(2,1/(SRP!$B$16:$B$20&lt;=E6633)/(SRP!$C$16:$C$20&gt;=E6633),SRP!$D$16:$D$20)*(G6633/100)*(E6633/1000)),
IF(C6633="Ready to Drink",
SUM(LOOKUP(2,1/(SRP!$B$11:$B$15&lt;=E6633)/(SRP!$C$11:$C$15&gt;=E6633),SRP!$D$11:$D$15)*(G6633/100)*(E6633/1000)),
0)))))),2)</f>
        <v>1.88</v>
      </c>
      <c r="L6633" s="173" t="str">
        <f t="shared" si="103"/>
        <v>Beer473</v>
      </c>
      <c r="M6633" s="154">
        <f>VLOOKUP(L6633,'Slope %'!C:D,2,0)</f>
        <v>0.12</v>
      </c>
    </row>
    <row r="6634" spans="1:13" x14ac:dyDescent="0.25">
      <c r="A6634" s="169">
        <v>67480</v>
      </c>
      <c r="B6634" s="170" t="s">
        <v>4873</v>
      </c>
      <c r="C6634" s="170" t="s">
        <v>11</v>
      </c>
      <c r="D6634" s="170" t="s">
        <v>303</v>
      </c>
      <c r="E6634" s="170">
        <v>473</v>
      </c>
      <c r="F6634" s="170">
        <v>24</v>
      </c>
      <c r="G6634" s="171">
        <v>5.9</v>
      </c>
      <c r="H6634" s="170" t="s">
        <v>1764</v>
      </c>
      <c r="I6634" s="171">
        <v>5.09</v>
      </c>
      <c r="J6634" s="169">
        <v>1</v>
      </c>
      <c r="K6634" s="154" cm="1">
        <f t="array" ref="K6634">ROUND(
IF(C6634="Beer",
SUM(LOOKUP(2,1/(SRP!$B$8:$B$10&lt;=E6634)/(SRP!$C$8:$C$10&gt;=E6634),SRP!$D$8:$D$10)*(G6634/100)*(E6634/1000)),
IF(C6634="Spirits",
SUM(LOOKUP(2,1/(SRP!$B$2:$B$7&lt;=E6634)/(SRP!$C$2:$C$7&gt;=E6634),SRP!$D$2:$D$7)*(G6634/100)*(E6634/1000)),
IF(AND(C6634="Wine",D6634="Fortified Wines"),
SUM(LOOKUP(2,1/(SRP!$B$26:$B$29&lt;=E6634)/(SRP!$C$26:$C$29&gt;=E6634),SRP!$D$26:$D$29)*(G6634/100)*(E6634/1000)),
IF(C6634="Wine",
SUM(LOOKUP(2,1/(SRP!$B$21:$B$25&lt;=E6634)/(SRP!$C$21:$C$25&gt;=E6634),SRP!$D$21:$D$25)*(G6634/100)*(E6634/1000)),
IF(AND(C6634="Ready to Drink",D6634="RTD-One Pour Cocktail&gt;7%&lt;=14.5"),
SUM(LOOKUP(2,1/(SRP!$B$16:$B$20&lt;=E6634)/(SRP!$C$16:$C$20&gt;=E6634),SRP!$D$16:$D$20)*(G6634/100)*(E6634/1000)),
IF(C6634="Ready to Drink",
SUM(LOOKUP(2,1/(SRP!$B$11:$B$15&lt;=E6634)/(SRP!$C$11:$C$15&gt;=E6634),SRP!$D$11:$D$15)*(G6634/100)*(E6634/1000)),
0)))))),2)</f>
        <v>2.1800000000000002</v>
      </c>
      <c r="L6634" s="173" t="str">
        <f t="shared" si="103"/>
        <v>Beer473</v>
      </c>
      <c r="M6634" s="154">
        <f>VLOOKUP(L6634,'Slope %'!C:D,2,0)</f>
        <v>0.12</v>
      </c>
    </row>
    <row r="6635" spans="1:13" x14ac:dyDescent="0.25">
      <c r="A6635" s="169">
        <v>67480</v>
      </c>
      <c r="B6635" s="170" t="s">
        <v>4873</v>
      </c>
      <c r="C6635" s="170" t="s">
        <v>11</v>
      </c>
      <c r="D6635" s="170" t="s">
        <v>303</v>
      </c>
      <c r="E6635" s="170">
        <v>473</v>
      </c>
      <c r="F6635" s="170">
        <v>24</v>
      </c>
      <c r="G6635" s="171">
        <v>5.9</v>
      </c>
      <c r="H6635" s="170" t="s">
        <v>1764</v>
      </c>
      <c r="I6635" s="171">
        <v>5.09</v>
      </c>
      <c r="J6635" s="169">
        <v>1</v>
      </c>
      <c r="K6635" s="154" cm="1">
        <f t="array" ref="K6635">ROUND(
IF(C6635="Beer",
SUM(LOOKUP(2,1/(SRP!$B$8:$B$10&lt;=E6635)/(SRP!$C$8:$C$10&gt;=E6635),SRP!$D$8:$D$10)*(G6635/100)*(E6635/1000)),
IF(C6635="Spirits",
SUM(LOOKUP(2,1/(SRP!$B$2:$B$7&lt;=E6635)/(SRP!$C$2:$C$7&gt;=E6635),SRP!$D$2:$D$7)*(G6635/100)*(E6635/1000)),
IF(AND(C6635="Wine",D6635="Fortified Wines"),
SUM(LOOKUP(2,1/(SRP!$B$26:$B$29&lt;=E6635)/(SRP!$C$26:$C$29&gt;=E6635),SRP!$D$26:$D$29)*(G6635/100)*(E6635/1000)),
IF(C6635="Wine",
SUM(LOOKUP(2,1/(SRP!$B$21:$B$25&lt;=E6635)/(SRP!$C$21:$C$25&gt;=E6635),SRP!$D$21:$D$25)*(G6635/100)*(E6635/1000)),
IF(AND(C6635="Ready to Drink",D6635="RTD-One Pour Cocktail&gt;7%&lt;=14.5"),
SUM(LOOKUP(2,1/(SRP!$B$16:$B$20&lt;=E6635)/(SRP!$C$16:$C$20&gt;=E6635),SRP!$D$16:$D$20)*(G6635/100)*(E6635/1000)),
IF(C6635="Ready to Drink",
SUM(LOOKUP(2,1/(SRP!$B$11:$B$15&lt;=E6635)/(SRP!$C$11:$C$15&gt;=E6635),SRP!$D$11:$D$15)*(G6635/100)*(E6635/1000)),
0)))))),2)</f>
        <v>2.1800000000000002</v>
      </c>
      <c r="L6635" s="173" t="str">
        <f t="shared" si="103"/>
        <v>Beer473</v>
      </c>
      <c r="M6635" s="154">
        <f>VLOOKUP(L6635,'Slope %'!C:D,2,0)</f>
        <v>0.12</v>
      </c>
    </row>
    <row r="6636" spans="1:13" x14ac:dyDescent="0.25">
      <c r="A6636" s="169">
        <v>67481</v>
      </c>
      <c r="B6636" s="170" t="s">
        <v>4874</v>
      </c>
      <c r="C6636" s="170" t="s">
        <v>11</v>
      </c>
      <c r="D6636" s="170" t="s">
        <v>303</v>
      </c>
      <c r="E6636" s="170">
        <v>473</v>
      </c>
      <c r="F6636" s="170">
        <v>24</v>
      </c>
      <c r="G6636" s="171">
        <v>5.9</v>
      </c>
      <c r="H6636" s="170" t="s">
        <v>1764</v>
      </c>
      <c r="I6636" s="171">
        <v>5.29</v>
      </c>
      <c r="J6636" s="169">
        <v>1</v>
      </c>
      <c r="K6636" s="154" cm="1">
        <f t="array" ref="K6636">ROUND(
IF(C6636="Beer",
SUM(LOOKUP(2,1/(SRP!$B$8:$B$10&lt;=E6636)/(SRP!$C$8:$C$10&gt;=E6636),SRP!$D$8:$D$10)*(G6636/100)*(E6636/1000)),
IF(C6636="Spirits",
SUM(LOOKUP(2,1/(SRP!$B$2:$B$7&lt;=E6636)/(SRP!$C$2:$C$7&gt;=E6636),SRP!$D$2:$D$7)*(G6636/100)*(E6636/1000)),
IF(AND(C6636="Wine",D6636="Fortified Wines"),
SUM(LOOKUP(2,1/(SRP!$B$26:$B$29&lt;=E6636)/(SRP!$C$26:$C$29&gt;=E6636),SRP!$D$26:$D$29)*(G6636/100)*(E6636/1000)),
IF(C6636="Wine",
SUM(LOOKUP(2,1/(SRP!$B$21:$B$25&lt;=E6636)/(SRP!$C$21:$C$25&gt;=E6636),SRP!$D$21:$D$25)*(G6636/100)*(E6636/1000)),
IF(AND(C6636="Ready to Drink",D6636="RTD-One Pour Cocktail&gt;7%&lt;=14.5"),
SUM(LOOKUP(2,1/(SRP!$B$16:$B$20&lt;=E6636)/(SRP!$C$16:$C$20&gt;=E6636),SRP!$D$16:$D$20)*(G6636/100)*(E6636/1000)),
IF(C6636="Ready to Drink",
SUM(LOOKUP(2,1/(SRP!$B$11:$B$15&lt;=E6636)/(SRP!$C$11:$C$15&gt;=E6636),SRP!$D$11:$D$15)*(G6636/100)*(E6636/1000)),
0)))))),2)</f>
        <v>2.1800000000000002</v>
      </c>
      <c r="L6636" s="173" t="str">
        <f t="shared" si="103"/>
        <v>Beer473</v>
      </c>
      <c r="M6636" s="154">
        <f>VLOOKUP(L6636,'Slope %'!C:D,2,0)</f>
        <v>0.12</v>
      </c>
    </row>
    <row r="6637" spans="1:13" x14ac:dyDescent="0.25">
      <c r="A6637" s="169">
        <v>67481</v>
      </c>
      <c r="B6637" s="170" t="s">
        <v>4874</v>
      </c>
      <c r="C6637" s="170" t="s">
        <v>11</v>
      </c>
      <c r="D6637" s="170" t="s">
        <v>303</v>
      </c>
      <c r="E6637" s="170">
        <v>473</v>
      </c>
      <c r="F6637" s="170">
        <v>24</v>
      </c>
      <c r="G6637" s="171">
        <v>5.9</v>
      </c>
      <c r="H6637" s="170" t="s">
        <v>1764</v>
      </c>
      <c r="I6637" s="171">
        <v>5.29</v>
      </c>
      <c r="J6637" s="169">
        <v>1</v>
      </c>
      <c r="K6637" s="154" cm="1">
        <f t="array" ref="K6637">ROUND(
IF(C6637="Beer",
SUM(LOOKUP(2,1/(SRP!$B$8:$B$10&lt;=E6637)/(SRP!$C$8:$C$10&gt;=E6637),SRP!$D$8:$D$10)*(G6637/100)*(E6637/1000)),
IF(C6637="Spirits",
SUM(LOOKUP(2,1/(SRP!$B$2:$B$7&lt;=E6637)/(SRP!$C$2:$C$7&gt;=E6637),SRP!$D$2:$D$7)*(G6637/100)*(E6637/1000)),
IF(AND(C6637="Wine",D6637="Fortified Wines"),
SUM(LOOKUP(2,1/(SRP!$B$26:$B$29&lt;=E6637)/(SRP!$C$26:$C$29&gt;=E6637),SRP!$D$26:$D$29)*(G6637/100)*(E6637/1000)),
IF(C6637="Wine",
SUM(LOOKUP(2,1/(SRP!$B$21:$B$25&lt;=E6637)/(SRP!$C$21:$C$25&gt;=E6637),SRP!$D$21:$D$25)*(G6637/100)*(E6637/1000)),
IF(AND(C6637="Ready to Drink",D6637="RTD-One Pour Cocktail&gt;7%&lt;=14.5"),
SUM(LOOKUP(2,1/(SRP!$B$16:$B$20&lt;=E6637)/(SRP!$C$16:$C$20&gt;=E6637),SRP!$D$16:$D$20)*(G6637/100)*(E6637/1000)),
IF(C6637="Ready to Drink",
SUM(LOOKUP(2,1/(SRP!$B$11:$B$15&lt;=E6637)/(SRP!$C$11:$C$15&gt;=E6637),SRP!$D$11:$D$15)*(G6637/100)*(E6637/1000)),
0)))))),2)</f>
        <v>2.1800000000000002</v>
      </c>
      <c r="L6637" s="173" t="str">
        <f t="shared" si="103"/>
        <v>Beer473</v>
      </c>
      <c r="M6637" s="154">
        <f>VLOOKUP(L6637,'Slope %'!C:D,2,0)</f>
        <v>0.12</v>
      </c>
    </row>
    <row r="6638" spans="1:13" x14ac:dyDescent="0.25">
      <c r="A6638" s="169">
        <v>67482</v>
      </c>
      <c r="B6638" s="170" t="s">
        <v>4875</v>
      </c>
      <c r="C6638" s="170" t="s">
        <v>11</v>
      </c>
      <c r="D6638" s="170" t="s">
        <v>303</v>
      </c>
      <c r="E6638" s="170">
        <v>473</v>
      </c>
      <c r="F6638" s="170">
        <v>24</v>
      </c>
      <c r="G6638" s="171">
        <v>5.9</v>
      </c>
      <c r="H6638" s="170" t="s">
        <v>1764</v>
      </c>
      <c r="I6638" s="171">
        <v>5.29</v>
      </c>
      <c r="J6638" s="169">
        <v>1</v>
      </c>
      <c r="K6638" s="154" cm="1">
        <f t="array" ref="K6638">ROUND(
IF(C6638="Beer",
SUM(LOOKUP(2,1/(SRP!$B$8:$B$10&lt;=E6638)/(SRP!$C$8:$C$10&gt;=E6638),SRP!$D$8:$D$10)*(G6638/100)*(E6638/1000)),
IF(C6638="Spirits",
SUM(LOOKUP(2,1/(SRP!$B$2:$B$7&lt;=E6638)/(SRP!$C$2:$C$7&gt;=E6638),SRP!$D$2:$D$7)*(G6638/100)*(E6638/1000)),
IF(AND(C6638="Wine",D6638="Fortified Wines"),
SUM(LOOKUP(2,1/(SRP!$B$26:$B$29&lt;=E6638)/(SRP!$C$26:$C$29&gt;=E6638),SRP!$D$26:$D$29)*(G6638/100)*(E6638/1000)),
IF(C6638="Wine",
SUM(LOOKUP(2,1/(SRP!$B$21:$B$25&lt;=E6638)/(SRP!$C$21:$C$25&gt;=E6638),SRP!$D$21:$D$25)*(G6638/100)*(E6638/1000)),
IF(AND(C6638="Ready to Drink",D6638="RTD-One Pour Cocktail&gt;7%&lt;=14.5"),
SUM(LOOKUP(2,1/(SRP!$B$16:$B$20&lt;=E6638)/(SRP!$C$16:$C$20&gt;=E6638),SRP!$D$16:$D$20)*(G6638/100)*(E6638/1000)),
IF(C6638="Ready to Drink",
SUM(LOOKUP(2,1/(SRP!$B$11:$B$15&lt;=E6638)/(SRP!$C$11:$C$15&gt;=E6638),SRP!$D$11:$D$15)*(G6638/100)*(E6638/1000)),
0)))))),2)</f>
        <v>2.1800000000000002</v>
      </c>
      <c r="L6638" s="173" t="str">
        <f t="shared" si="103"/>
        <v>Beer473</v>
      </c>
      <c r="M6638" s="154">
        <f>VLOOKUP(L6638,'Slope %'!C:D,2,0)</f>
        <v>0.12</v>
      </c>
    </row>
    <row r="6639" spans="1:13" x14ac:dyDescent="0.25">
      <c r="A6639" s="169">
        <v>67482</v>
      </c>
      <c r="B6639" s="170" t="s">
        <v>4875</v>
      </c>
      <c r="C6639" s="170" t="s">
        <v>11</v>
      </c>
      <c r="D6639" s="170" t="s">
        <v>303</v>
      </c>
      <c r="E6639" s="170">
        <v>473</v>
      </c>
      <c r="F6639" s="170">
        <v>24</v>
      </c>
      <c r="G6639" s="171">
        <v>5.9</v>
      </c>
      <c r="H6639" s="170" t="s">
        <v>1764</v>
      </c>
      <c r="I6639" s="171">
        <v>5.29</v>
      </c>
      <c r="J6639" s="169">
        <v>1</v>
      </c>
      <c r="K6639" s="154" cm="1">
        <f t="array" ref="K6639">ROUND(
IF(C6639="Beer",
SUM(LOOKUP(2,1/(SRP!$B$8:$B$10&lt;=E6639)/(SRP!$C$8:$C$10&gt;=E6639),SRP!$D$8:$D$10)*(G6639/100)*(E6639/1000)),
IF(C6639="Spirits",
SUM(LOOKUP(2,1/(SRP!$B$2:$B$7&lt;=E6639)/(SRP!$C$2:$C$7&gt;=E6639),SRP!$D$2:$D$7)*(G6639/100)*(E6639/1000)),
IF(AND(C6639="Wine",D6639="Fortified Wines"),
SUM(LOOKUP(2,1/(SRP!$B$26:$B$29&lt;=E6639)/(SRP!$C$26:$C$29&gt;=E6639),SRP!$D$26:$D$29)*(G6639/100)*(E6639/1000)),
IF(C6639="Wine",
SUM(LOOKUP(2,1/(SRP!$B$21:$B$25&lt;=E6639)/(SRP!$C$21:$C$25&gt;=E6639),SRP!$D$21:$D$25)*(G6639/100)*(E6639/1000)),
IF(AND(C6639="Ready to Drink",D6639="RTD-One Pour Cocktail&gt;7%&lt;=14.5"),
SUM(LOOKUP(2,1/(SRP!$B$16:$B$20&lt;=E6639)/(SRP!$C$16:$C$20&gt;=E6639),SRP!$D$16:$D$20)*(G6639/100)*(E6639/1000)),
IF(C6639="Ready to Drink",
SUM(LOOKUP(2,1/(SRP!$B$11:$B$15&lt;=E6639)/(SRP!$C$11:$C$15&gt;=E6639),SRP!$D$11:$D$15)*(G6639/100)*(E6639/1000)),
0)))))),2)</f>
        <v>2.1800000000000002</v>
      </c>
      <c r="L6639" s="173" t="str">
        <f t="shared" si="103"/>
        <v>Beer473</v>
      </c>
      <c r="M6639" s="154">
        <f>VLOOKUP(L6639,'Slope %'!C:D,2,0)</f>
        <v>0.12</v>
      </c>
    </row>
    <row r="6640" spans="1:13" x14ac:dyDescent="0.25">
      <c r="A6640" s="169">
        <v>67483</v>
      </c>
      <c r="B6640" s="170" t="s">
        <v>4876</v>
      </c>
      <c r="C6640" s="170" t="s">
        <v>11</v>
      </c>
      <c r="D6640" s="170" t="s">
        <v>303</v>
      </c>
      <c r="E6640" s="170">
        <v>473</v>
      </c>
      <c r="F6640" s="170">
        <v>24</v>
      </c>
      <c r="G6640" s="171">
        <v>5.9</v>
      </c>
      <c r="H6640" s="170" t="s">
        <v>1764</v>
      </c>
      <c r="I6640" s="171">
        <v>5.29</v>
      </c>
      <c r="J6640" s="169">
        <v>1</v>
      </c>
      <c r="K6640" s="154" cm="1">
        <f t="array" ref="K6640">ROUND(
IF(C6640="Beer",
SUM(LOOKUP(2,1/(SRP!$B$8:$B$10&lt;=E6640)/(SRP!$C$8:$C$10&gt;=E6640),SRP!$D$8:$D$10)*(G6640/100)*(E6640/1000)),
IF(C6640="Spirits",
SUM(LOOKUP(2,1/(SRP!$B$2:$B$7&lt;=E6640)/(SRP!$C$2:$C$7&gt;=E6640),SRP!$D$2:$D$7)*(G6640/100)*(E6640/1000)),
IF(AND(C6640="Wine",D6640="Fortified Wines"),
SUM(LOOKUP(2,1/(SRP!$B$26:$B$29&lt;=E6640)/(SRP!$C$26:$C$29&gt;=E6640),SRP!$D$26:$D$29)*(G6640/100)*(E6640/1000)),
IF(C6640="Wine",
SUM(LOOKUP(2,1/(SRP!$B$21:$B$25&lt;=E6640)/(SRP!$C$21:$C$25&gt;=E6640),SRP!$D$21:$D$25)*(G6640/100)*(E6640/1000)),
IF(AND(C6640="Ready to Drink",D6640="RTD-One Pour Cocktail&gt;7%&lt;=14.5"),
SUM(LOOKUP(2,1/(SRP!$B$16:$B$20&lt;=E6640)/(SRP!$C$16:$C$20&gt;=E6640),SRP!$D$16:$D$20)*(G6640/100)*(E6640/1000)),
IF(C6640="Ready to Drink",
SUM(LOOKUP(2,1/(SRP!$B$11:$B$15&lt;=E6640)/(SRP!$C$11:$C$15&gt;=E6640),SRP!$D$11:$D$15)*(G6640/100)*(E6640/1000)),
0)))))),2)</f>
        <v>2.1800000000000002</v>
      </c>
      <c r="L6640" s="173" t="str">
        <f t="shared" si="103"/>
        <v>Beer473</v>
      </c>
      <c r="M6640" s="154">
        <f>VLOOKUP(L6640,'Slope %'!C:D,2,0)</f>
        <v>0.12</v>
      </c>
    </row>
    <row r="6641" spans="1:13" x14ac:dyDescent="0.25">
      <c r="A6641" s="169">
        <v>67483</v>
      </c>
      <c r="B6641" s="170" t="s">
        <v>4876</v>
      </c>
      <c r="C6641" s="170" t="s">
        <v>11</v>
      </c>
      <c r="D6641" s="170" t="s">
        <v>303</v>
      </c>
      <c r="E6641" s="170">
        <v>473</v>
      </c>
      <c r="F6641" s="170">
        <v>24</v>
      </c>
      <c r="G6641" s="171">
        <v>5.9</v>
      </c>
      <c r="H6641" s="170" t="s">
        <v>1764</v>
      </c>
      <c r="I6641" s="171">
        <v>5.29</v>
      </c>
      <c r="J6641" s="169">
        <v>1</v>
      </c>
      <c r="K6641" s="154" cm="1">
        <f t="array" ref="K6641">ROUND(
IF(C6641="Beer",
SUM(LOOKUP(2,1/(SRP!$B$8:$B$10&lt;=E6641)/(SRP!$C$8:$C$10&gt;=E6641),SRP!$D$8:$D$10)*(G6641/100)*(E6641/1000)),
IF(C6641="Spirits",
SUM(LOOKUP(2,1/(SRP!$B$2:$B$7&lt;=E6641)/(SRP!$C$2:$C$7&gt;=E6641),SRP!$D$2:$D$7)*(G6641/100)*(E6641/1000)),
IF(AND(C6641="Wine",D6641="Fortified Wines"),
SUM(LOOKUP(2,1/(SRP!$B$26:$B$29&lt;=E6641)/(SRP!$C$26:$C$29&gt;=E6641),SRP!$D$26:$D$29)*(G6641/100)*(E6641/1000)),
IF(C6641="Wine",
SUM(LOOKUP(2,1/(SRP!$B$21:$B$25&lt;=E6641)/(SRP!$C$21:$C$25&gt;=E6641),SRP!$D$21:$D$25)*(G6641/100)*(E6641/1000)),
IF(AND(C6641="Ready to Drink",D6641="RTD-One Pour Cocktail&gt;7%&lt;=14.5"),
SUM(LOOKUP(2,1/(SRP!$B$16:$B$20&lt;=E6641)/(SRP!$C$16:$C$20&gt;=E6641),SRP!$D$16:$D$20)*(G6641/100)*(E6641/1000)),
IF(C6641="Ready to Drink",
SUM(LOOKUP(2,1/(SRP!$B$11:$B$15&lt;=E6641)/(SRP!$C$11:$C$15&gt;=E6641),SRP!$D$11:$D$15)*(G6641/100)*(E6641/1000)),
0)))))),2)</f>
        <v>2.1800000000000002</v>
      </c>
      <c r="L6641" s="173" t="str">
        <f t="shared" si="103"/>
        <v>Beer473</v>
      </c>
      <c r="M6641" s="154">
        <f>VLOOKUP(L6641,'Slope %'!C:D,2,0)</f>
        <v>0.12</v>
      </c>
    </row>
    <row r="6642" spans="1:13" x14ac:dyDescent="0.25">
      <c r="A6642" s="169">
        <v>67486</v>
      </c>
      <c r="B6642" s="170" t="s">
        <v>4877</v>
      </c>
      <c r="C6642" s="170" t="s">
        <v>263</v>
      </c>
      <c r="D6642" s="170" t="s">
        <v>264</v>
      </c>
      <c r="E6642" s="170">
        <v>473</v>
      </c>
      <c r="F6642" s="170">
        <v>24</v>
      </c>
      <c r="G6642" s="171">
        <v>6.9</v>
      </c>
      <c r="H6642" s="170" t="s">
        <v>1053</v>
      </c>
      <c r="I6642" s="171">
        <v>3.99</v>
      </c>
      <c r="J6642" s="169">
        <v>1</v>
      </c>
      <c r="K6642" s="154" cm="1">
        <f t="array" ref="K6642">ROUND(
IF(C6642="Beer",
SUM(LOOKUP(2,1/(SRP!$B$8:$B$10&lt;=E6642)/(SRP!$C$8:$C$10&gt;=E6642),SRP!$D$8:$D$10)*(G6642/100)*(E6642/1000)),
IF(C6642="Spirits",
SUM(LOOKUP(2,1/(SRP!$B$2:$B$7&lt;=E6642)/(SRP!$C$2:$C$7&gt;=E6642),SRP!$D$2:$D$7)*(G6642/100)*(E6642/1000)),
IF(AND(C6642="Wine",D6642="Fortified Wines"),
SUM(LOOKUP(2,1/(SRP!$B$26:$B$29&lt;=E6642)/(SRP!$C$26:$C$29&gt;=E6642),SRP!$D$26:$D$29)*(G6642/100)*(E6642/1000)),
IF(C6642="Wine",
SUM(LOOKUP(2,1/(SRP!$B$21:$B$25&lt;=E6642)/(SRP!$C$21:$C$25&gt;=E6642),SRP!$D$21:$D$25)*(G6642/100)*(E6642/1000)),
IF(AND(C6642="Ready to Drink",D6642="RTD-One Pour Cocktail&gt;7%&lt;=14.5"),
SUM(LOOKUP(2,1/(SRP!$B$16:$B$20&lt;=E6642)/(SRP!$C$16:$C$20&gt;=E6642),SRP!$D$16:$D$20)*(G6642/100)*(E6642/1000)),
IF(C6642="Ready to Drink",
SUM(LOOKUP(2,1/(SRP!$B$11:$B$15&lt;=E6642)/(SRP!$C$11:$C$15&gt;=E6642),SRP!$D$11:$D$15)*(G6642/100)*(E6642/1000)),
0)))))),2)</f>
        <v>2.7</v>
      </c>
      <c r="L6642" s="173" t="str">
        <f t="shared" si="103"/>
        <v>Ready to Drink473</v>
      </c>
      <c r="M6642" s="154">
        <f>VLOOKUP(L6642,'Slope %'!C:D,2,0)</f>
        <v>0.12</v>
      </c>
    </row>
    <row r="6643" spans="1:13" x14ac:dyDescent="0.25">
      <c r="A6643" s="169">
        <v>67486</v>
      </c>
      <c r="B6643" s="170" t="s">
        <v>4877</v>
      </c>
      <c r="C6643" s="170" t="s">
        <v>263</v>
      </c>
      <c r="D6643" s="170" t="s">
        <v>264</v>
      </c>
      <c r="E6643" s="170">
        <v>473</v>
      </c>
      <c r="F6643" s="170">
        <v>24</v>
      </c>
      <c r="G6643" s="171">
        <v>6.9</v>
      </c>
      <c r="H6643" s="170" t="s">
        <v>1053</v>
      </c>
      <c r="I6643" s="171">
        <v>3.99</v>
      </c>
      <c r="J6643" s="169">
        <v>1</v>
      </c>
      <c r="K6643" s="154" cm="1">
        <f t="array" ref="K6643">ROUND(
IF(C6643="Beer",
SUM(LOOKUP(2,1/(SRP!$B$8:$B$10&lt;=E6643)/(SRP!$C$8:$C$10&gt;=E6643),SRP!$D$8:$D$10)*(G6643/100)*(E6643/1000)),
IF(C6643="Spirits",
SUM(LOOKUP(2,1/(SRP!$B$2:$B$7&lt;=E6643)/(SRP!$C$2:$C$7&gt;=E6643),SRP!$D$2:$D$7)*(G6643/100)*(E6643/1000)),
IF(AND(C6643="Wine",D6643="Fortified Wines"),
SUM(LOOKUP(2,1/(SRP!$B$26:$B$29&lt;=E6643)/(SRP!$C$26:$C$29&gt;=E6643),SRP!$D$26:$D$29)*(G6643/100)*(E6643/1000)),
IF(C6643="Wine",
SUM(LOOKUP(2,1/(SRP!$B$21:$B$25&lt;=E6643)/(SRP!$C$21:$C$25&gt;=E6643),SRP!$D$21:$D$25)*(G6643/100)*(E6643/1000)),
IF(AND(C6643="Ready to Drink",D6643="RTD-One Pour Cocktail&gt;7%&lt;=14.5"),
SUM(LOOKUP(2,1/(SRP!$B$16:$B$20&lt;=E6643)/(SRP!$C$16:$C$20&gt;=E6643),SRP!$D$16:$D$20)*(G6643/100)*(E6643/1000)),
IF(C6643="Ready to Drink",
SUM(LOOKUP(2,1/(SRP!$B$11:$B$15&lt;=E6643)/(SRP!$C$11:$C$15&gt;=E6643),SRP!$D$11:$D$15)*(G6643/100)*(E6643/1000)),
0)))))),2)</f>
        <v>2.7</v>
      </c>
      <c r="L6643" s="173" t="str">
        <f t="shared" si="103"/>
        <v>Ready to Drink473</v>
      </c>
      <c r="M6643" s="154">
        <f>VLOOKUP(L6643,'Slope %'!C:D,2,0)</f>
        <v>0.12</v>
      </c>
    </row>
    <row r="6644" spans="1:13" x14ac:dyDescent="0.25">
      <c r="A6644" s="169">
        <v>67489</v>
      </c>
      <c r="B6644" s="170" t="s">
        <v>4878</v>
      </c>
      <c r="C6644" s="170" t="s">
        <v>11</v>
      </c>
      <c r="D6644" s="170" t="s">
        <v>267</v>
      </c>
      <c r="E6644" s="170">
        <v>473</v>
      </c>
      <c r="F6644" s="170">
        <v>24</v>
      </c>
      <c r="G6644" s="171">
        <v>5.2</v>
      </c>
      <c r="H6644" s="170" t="s">
        <v>1764</v>
      </c>
      <c r="I6644" s="171">
        <v>4.59</v>
      </c>
      <c r="J6644" s="169">
        <v>1</v>
      </c>
      <c r="K6644" s="154" cm="1">
        <f t="array" ref="K6644">ROUND(
IF(C6644="Beer",
SUM(LOOKUP(2,1/(SRP!$B$8:$B$10&lt;=E6644)/(SRP!$C$8:$C$10&gt;=E6644),SRP!$D$8:$D$10)*(G6644/100)*(E6644/1000)),
IF(C6644="Spirits",
SUM(LOOKUP(2,1/(SRP!$B$2:$B$7&lt;=E6644)/(SRP!$C$2:$C$7&gt;=E6644),SRP!$D$2:$D$7)*(G6644/100)*(E6644/1000)),
IF(AND(C6644="Wine",D6644="Fortified Wines"),
SUM(LOOKUP(2,1/(SRP!$B$26:$B$29&lt;=E6644)/(SRP!$C$26:$C$29&gt;=E6644),SRP!$D$26:$D$29)*(G6644/100)*(E6644/1000)),
IF(C6644="Wine",
SUM(LOOKUP(2,1/(SRP!$B$21:$B$25&lt;=E6644)/(SRP!$C$21:$C$25&gt;=E6644),SRP!$D$21:$D$25)*(G6644/100)*(E6644/1000)),
IF(AND(C6644="Ready to Drink",D6644="RTD-One Pour Cocktail&gt;7%&lt;=14.5"),
SUM(LOOKUP(2,1/(SRP!$B$16:$B$20&lt;=E6644)/(SRP!$C$16:$C$20&gt;=E6644),SRP!$D$16:$D$20)*(G6644/100)*(E6644/1000)),
IF(C6644="Ready to Drink",
SUM(LOOKUP(2,1/(SRP!$B$11:$B$15&lt;=E6644)/(SRP!$C$11:$C$15&gt;=E6644),SRP!$D$11:$D$15)*(G6644/100)*(E6644/1000)),
0)))))),2)</f>
        <v>1.92</v>
      </c>
      <c r="L6644" s="173" t="str">
        <f t="shared" si="103"/>
        <v>Beer473</v>
      </c>
      <c r="M6644" s="154">
        <f>VLOOKUP(L6644,'Slope %'!C:D,2,0)</f>
        <v>0.12</v>
      </c>
    </row>
    <row r="6645" spans="1:13" x14ac:dyDescent="0.25">
      <c r="A6645" s="169">
        <v>67489</v>
      </c>
      <c r="B6645" s="170" t="s">
        <v>4878</v>
      </c>
      <c r="C6645" s="170" t="s">
        <v>11</v>
      </c>
      <c r="D6645" s="170" t="s">
        <v>267</v>
      </c>
      <c r="E6645" s="170">
        <v>473</v>
      </c>
      <c r="F6645" s="170">
        <v>24</v>
      </c>
      <c r="G6645" s="171">
        <v>5.2</v>
      </c>
      <c r="H6645" s="170" t="s">
        <v>1764</v>
      </c>
      <c r="I6645" s="171">
        <v>4.59</v>
      </c>
      <c r="J6645" s="169">
        <v>1</v>
      </c>
      <c r="K6645" s="154" cm="1">
        <f t="array" ref="K6645">ROUND(
IF(C6645="Beer",
SUM(LOOKUP(2,1/(SRP!$B$8:$B$10&lt;=E6645)/(SRP!$C$8:$C$10&gt;=E6645),SRP!$D$8:$D$10)*(G6645/100)*(E6645/1000)),
IF(C6645="Spirits",
SUM(LOOKUP(2,1/(SRP!$B$2:$B$7&lt;=E6645)/(SRP!$C$2:$C$7&gt;=E6645),SRP!$D$2:$D$7)*(G6645/100)*(E6645/1000)),
IF(AND(C6645="Wine",D6645="Fortified Wines"),
SUM(LOOKUP(2,1/(SRP!$B$26:$B$29&lt;=E6645)/(SRP!$C$26:$C$29&gt;=E6645),SRP!$D$26:$D$29)*(G6645/100)*(E6645/1000)),
IF(C6645="Wine",
SUM(LOOKUP(2,1/(SRP!$B$21:$B$25&lt;=E6645)/(SRP!$C$21:$C$25&gt;=E6645),SRP!$D$21:$D$25)*(G6645/100)*(E6645/1000)),
IF(AND(C6645="Ready to Drink",D6645="RTD-One Pour Cocktail&gt;7%&lt;=14.5"),
SUM(LOOKUP(2,1/(SRP!$B$16:$B$20&lt;=E6645)/(SRP!$C$16:$C$20&gt;=E6645),SRP!$D$16:$D$20)*(G6645/100)*(E6645/1000)),
IF(C6645="Ready to Drink",
SUM(LOOKUP(2,1/(SRP!$B$11:$B$15&lt;=E6645)/(SRP!$C$11:$C$15&gt;=E6645),SRP!$D$11:$D$15)*(G6645/100)*(E6645/1000)),
0)))))),2)</f>
        <v>1.92</v>
      </c>
      <c r="L6645" s="173" t="str">
        <f t="shared" si="103"/>
        <v>Beer473</v>
      </c>
      <c r="M6645" s="154">
        <f>VLOOKUP(L6645,'Slope %'!C:D,2,0)</f>
        <v>0.12</v>
      </c>
    </row>
    <row r="6646" spans="1:13" x14ac:dyDescent="0.25">
      <c r="A6646" s="169">
        <v>67494</v>
      </c>
      <c r="B6646" s="170" t="s">
        <v>4879</v>
      </c>
      <c r="C6646" s="170" t="s">
        <v>263</v>
      </c>
      <c r="D6646" s="170" t="s">
        <v>264</v>
      </c>
      <c r="E6646" s="170">
        <v>473</v>
      </c>
      <c r="F6646" s="170">
        <v>24</v>
      </c>
      <c r="G6646" s="171">
        <v>6.9</v>
      </c>
      <c r="H6646" s="170" t="s">
        <v>1053</v>
      </c>
      <c r="I6646" s="171">
        <v>3.99</v>
      </c>
      <c r="J6646" s="169">
        <v>1</v>
      </c>
      <c r="K6646" s="154" cm="1">
        <f t="array" ref="K6646">ROUND(
IF(C6646="Beer",
SUM(LOOKUP(2,1/(SRP!$B$8:$B$10&lt;=E6646)/(SRP!$C$8:$C$10&gt;=E6646),SRP!$D$8:$D$10)*(G6646/100)*(E6646/1000)),
IF(C6646="Spirits",
SUM(LOOKUP(2,1/(SRP!$B$2:$B$7&lt;=E6646)/(SRP!$C$2:$C$7&gt;=E6646),SRP!$D$2:$D$7)*(G6646/100)*(E6646/1000)),
IF(AND(C6646="Wine",D6646="Fortified Wines"),
SUM(LOOKUP(2,1/(SRP!$B$26:$B$29&lt;=E6646)/(SRP!$C$26:$C$29&gt;=E6646),SRP!$D$26:$D$29)*(G6646/100)*(E6646/1000)),
IF(C6646="Wine",
SUM(LOOKUP(2,1/(SRP!$B$21:$B$25&lt;=E6646)/(SRP!$C$21:$C$25&gt;=E6646),SRP!$D$21:$D$25)*(G6646/100)*(E6646/1000)),
IF(AND(C6646="Ready to Drink",D6646="RTD-One Pour Cocktail&gt;7%&lt;=14.5"),
SUM(LOOKUP(2,1/(SRP!$B$16:$B$20&lt;=E6646)/(SRP!$C$16:$C$20&gt;=E6646),SRP!$D$16:$D$20)*(G6646/100)*(E6646/1000)),
IF(C6646="Ready to Drink",
SUM(LOOKUP(2,1/(SRP!$B$11:$B$15&lt;=E6646)/(SRP!$C$11:$C$15&gt;=E6646),SRP!$D$11:$D$15)*(G6646/100)*(E6646/1000)),
0)))))),2)</f>
        <v>2.7</v>
      </c>
      <c r="L6646" s="173" t="str">
        <f t="shared" si="103"/>
        <v>Ready to Drink473</v>
      </c>
      <c r="M6646" s="154">
        <f>VLOOKUP(L6646,'Slope %'!C:D,2,0)</f>
        <v>0.12</v>
      </c>
    </row>
    <row r="6647" spans="1:13" x14ac:dyDescent="0.25">
      <c r="A6647" s="169">
        <v>67494</v>
      </c>
      <c r="B6647" s="170" t="s">
        <v>4879</v>
      </c>
      <c r="C6647" s="170" t="s">
        <v>263</v>
      </c>
      <c r="D6647" s="170" t="s">
        <v>264</v>
      </c>
      <c r="E6647" s="170">
        <v>473</v>
      </c>
      <c r="F6647" s="170">
        <v>24</v>
      </c>
      <c r="G6647" s="171">
        <v>6.9</v>
      </c>
      <c r="H6647" s="170" t="s">
        <v>1053</v>
      </c>
      <c r="I6647" s="171">
        <v>3.99</v>
      </c>
      <c r="J6647" s="169">
        <v>1</v>
      </c>
      <c r="K6647" s="154" cm="1">
        <f t="array" ref="K6647">ROUND(
IF(C6647="Beer",
SUM(LOOKUP(2,1/(SRP!$B$8:$B$10&lt;=E6647)/(SRP!$C$8:$C$10&gt;=E6647),SRP!$D$8:$D$10)*(G6647/100)*(E6647/1000)),
IF(C6647="Spirits",
SUM(LOOKUP(2,1/(SRP!$B$2:$B$7&lt;=E6647)/(SRP!$C$2:$C$7&gt;=E6647),SRP!$D$2:$D$7)*(G6647/100)*(E6647/1000)),
IF(AND(C6647="Wine",D6647="Fortified Wines"),
SUM(LOOKUP(2,1/(SRP!$B$26:$B$29&lt;=E6647)/(SRP!$C$26:$C$29&gt;=E6647),SRP!$D$26:$D$29)*(G6647/100)*(E6647/1000)),
IF(C6647="Wine",
SUM(LOOKUP(2,1/(SRP!$B$21:$B$25&lt;=E6647)/(SRP!$C$21:$C$25&gt;=E6647),SRP!$D$21:$D$25)*(G6647/100)*(E6647/1000)),
IF(AND(C6647="Ready to Drink",D6647="RTD-One Pour Cocktail&gt;7%&lt;=14.5"),
SUM(LOOKUP(2,1/(SRP!$B$16:$B$20&lt;=E6647)/(SRP!$C$16:$C$20&gt;=E6647),SRP!$D$16:$D$20)*(G6647/100)*(E6647/1000)),
IF(C6647="Ready to Drink",
SUM(LOOKUP(2,1/(SRP!$B$11:$B$15&lt;=E6647)/(SRP!$C$11:$C$15&gt;=E6647),SRP!$D$11:$D$15)*(G6647/100)*(E6647/1000)),
0)))))),2)</f>
        <v>2.7</v>
      </c>
      <c r="L6647" s="173" t="str">
        <f t="shared" si="103"/>
        <v>Ready to Drink473</v>
      </c>
      <c r="M6647" s="154">
        <f>VLOOKUP(L6647,'Slope %'!C:D,2,0)</f>
        <v>0.12</v>
      </c>
    </row>
    <row r="6648" spans="1:13" x14ac:dyDescent="0.25">
      <c r="A6648" s="169">
        <v>67511</v>
      </c>
      <c r="B6648" s="170" t="s">
        <v>4880</v>
      </c>
      <c r="C6648" s="170" t="s">
        <v>24</v>
      </c>
      <c r="D6648" s="170" t="s">
        <v>4881</v>
      </c>
      <c r="E6648" s="170">
        <v>750</v>
      </c>
      <c r="F6648" s="170">
        <v>6</v>
      </c>
      <c r="G6648" s="171">
        <v>12</v>
      </c>
      <c r="H6648" s="170" t="s">
        <v>22</v>
      </c>
      <c r="I6648" s="171">
        <v>26.99</v>
      </c>
      <c r="J6648" s="169">
        <v>1</v>
      </c>
      <c r="K6648" s="154" cm="1">
        <f t="array" ref="K6648">ROUND(
IF(C6648="Beer",
SUM(LOOKUP(2,1/(SRP!$B$8:$B$10&lt;=E6648)/(SRP!$C$8:$C$10&gt;=E6648),SRP!$D$8:$D$10)*(G6648/100)*(E6648/1000)),
IF(C6648="Spirits",
SUM(LOOKUP(2,1/(SRP!$B$2:$B$7&lt;=E6648)/(SRP!$C$2:$C$7&gt;=E6648),SRP!$D$2:$D$7)*(G6648/100)*(E6648/1000)),
IF(AND(C6648="Wine",D6648="Fortified Wines"),
SUM(LOOKUP(2,1/(SRP!$B$26:$B$29&lt;=E6648)/(SRP!$C$26:$C$29&gt;=E6648),SRP!$D$26:$D$29)*(G6648/100)*(E6648/1000)),
IF(C6648="Wine",
SUM(LOOKUP(2,1/(SRP!$B$21:$B$25&lt;=E6648)/(SRP!$C$21:$C$25&gt;=E6648),SRP!$D$21:$D$25)*(G6648/100)*(E6648/1000)),
IF(AND(C6648="Ready to Drink",D6648="RTD-One Pour Cocktail&gt;7%&lt;=14.5"),
SUM(LOOKUP(2,1/(SRP!$B$16:$B$20&lt;=E6648)/(SRP!$C$16:$C$20&gt;=E6648),SRP!$D$16:$D$20)*(G6648/100)*(E6648/1000)),
IF(C6648="Ready to Drink",
SUM(LOOKUP(2,1/(SRP!$B$11:$B$15&lt;=E6648)/(SRP!$C$11:$C$15&gt;=E6648),SRP!$D$11:$D$15)*(G6648/100)*(E6648/1000)),
0)))))),2)</f>
        <v>7.03</v>
      </c>
      <c r="L6648" s="173" t="str">
        <f t="shared" si="103"/>
        <v>Wine750</v>
      </c>
      <c r="M6648" s="154">
        <f>VLOOKUP(L6648,'Slope %'!C:D,2,0)</f>
        <v>0.1</v>
      </c>
    </row>
    <row r="6649" spans="1:13" x14ac:dyDescent="0.25">
      <c r="A6649" s="169">
        <v>67532</v>
      </c>
      <c r="B6649" s="170" t="s">
        <v>4882</v>
      </c>
      <c r="C6649" s="170" t="s">
        <v>263</v>
      </c>
      <c r="D6649" s="170" t="s">
        <v>332</v>
      </c>
      <c r="E6649" s="170">
        <v>473</v>
      </c>
      <c r="F6649" s="170">
        <v>24</v>
      </c>
      <c r="G6649" s="171">
        <v>6.9</v>
      </c>
      <c r="H6649" s="170" t="s">
        <v>1053</v>
      </c>
      <c r="I6649" s="171">
        <v>3.99</v>
      </c>
      <c r="J6649" s="169">
        <v>1</v>
      </c>
      <c r="K6649" s="154" cm="1">
        <f t="array" ref="K6649">ROUND(
IF(C6649="Beer",
SUM(LOOKUP(2,1/(SRP!$B$8:$B$10&lt;=E6649)/(SRP!$C$8:$C$10&gt;=E6649),SRP!$D$8:$D$10)*(G6649/100)*(E6649/1000)),
IF(C6649="Spirits",
SUM(LOOKUP(2,1/(SRP!$B$2:$B$7&lt;=E6649)/(SRP!$C$2:$C$7&gt;=E6649),SRP!$D$2:$D$7)*(G6649/100)*(E6649/1000)),
IF(AND(C6649="Wine",D6649="Fortified Wines"),
SUM(LOOKUP(2,1/(SRP!$B$26:$B$29&lt;=E6649)/(SRP!$C$26:$C$29&gt;=E6649),SRP!$D$26:$D$29)*(G6649/100)*(E6649/1000)),
IF(C6649="Wine",
SUM(LOOKUP(2,1/(SRP!$B$21:$B$25&lt;=E6649)/(SRP!$C$21:$C$25&gt;=E6649),SRP!$D$21:$D$25)*(G6649/100)*(E6649/1000)),
IF(AND(C6649="Ready to Drink",D6649="RTD-One Pour Cocktail&gt;7%&lt;=14.5"),
SUM(LOOKUP(2,1/(SRP!$B$16:$B$20&lt;=E6649)/(SRP!$C$16:$C$20&gt;=E6649),SRP!$D$16:$D$20)*(G6649/100)*(E6649/1000)),
IF(C6649="Ready to Drink",
SUM(LOOKUP(2,1/(SRP!$B$11:$B$15&lt;=E6649)/(SRP!$C$11:$C$15&gt;=E6649),SRP!$D$11:$D$15)*(G6649/100)*(E6649/1000)),
0)))))),2)</f>
        <v>2.7</v>
      </c>
      <c r="L6649" s="173" t="str">
        <f t="shared" si="103"/>
        <v>Ready to Drink473</v>
      </c>
      <c r="M6649" s="154">
        <f>VLOOKUP(L6649,'Slope %'!C:D,2,0)</f>
        <v>0.12</v>
      </c>
    </row>
    <row r="6650" spans="1:13" x14ac:dyDescent="0.25">
      <c r="A6650" s="169">
        <v>67532</v>
      </c>
      <c r="B6650" s="170" t="s">
        <v>4882</v>
      </c>
      <c r="C6650" s="170" t="s">
        <v>263</v>
      </c>
      <c r="D6650" s="170" t="s">
        <v>332</v>
      </c>
      <c r="E6650" s="170">
        <v>473</v>
      </c>
      <c r="F6650" s="170">
        <v>24</v>
      </c>
      <c r="G6650" s="171">
        <v>6.9</v>
      </c>
      <c r="H6650" s="170" t="s">
        <v>1053</v>
      </c>
      <c r="I6650" s="171">
        <v>3.99</v>
      </c>
      <c r="J6650" s="169">
        <v>1</v>
      </c>
      <c r="K6650" s="154" cm="1">
        <f t="array" ref="K6650">ROUND(
IF(C6650="Beer",
SUM(LOOKUP(2,1/(SRP!$B$8:$B$10&lt;=E6650)/(SRP!$C$8:$C$10&gt;=E6650),SRP!$D$8:$D$10)*(G6650/100)*(E6650/1000)),
IF(C6650="Spirits",
SUM(LOOKUP(2,1/(SRP!$B$2:$B$7&lt;=E6650)/(SRP!$C$2:$C$7&gt;=E6650),SRP!$D$2:$D$7)*(G6650/100)*(E6650/1000)),
IF(AND(C6650="Wine",D6650="Fortified Wines"),
SUM(LOOKUP(2,1/(SRP!$B$26:$B$29&lt;=E6650)/(SRP!$C$26:$C$29&gt;=E6650),SRP!$D$26:$D$29)*(G6650/100)*(E6650/1000)),
IF(C6650="Wine",
SUM(LOOKUP(2,1/(SRP!$B$21:$B$25&lt;=E6650)/(SRP!$C$21:$C$25&gt;=E6650),SRP!$D$21:$D$25)*(G6650/100)*(E6650/1000)),
IF(AND(C6650="Ready to Drink",D6650="RTD-One Pour Cocktail&gt;7%&lt;=14.5"),
SUM(LOOKUP(2,1/(SRP!$B$16:$B$20&lt;=E6650)/(SRP!$C$16:$C$20&gt;=E6650),SRP!$D$16:$D$20)*(G6650/100)*(E6650/1000)),
IF(C6650="Ready to Drink",
SUM(LOOKUP(2,1/(SRP!$B$11:$B$15&lt;=E6650)/(SRP!$C$11:$C$15&gt;=E6650),SRP!$D$11:$D$15)*(G6650/100)*(E6650/1000)),
0)))))),2)</f>
        <v>2.7</v>
      </c>
      <c r="L6650" s="173" t="str">
        <f t="shared" si="103"/>
        <v>Ready to Drink473</v>
      </c>
      <c r="M6650" s="154">
        <f>VLOOKUP(L6650,'Slope %'!C:D,2,0)</f>
        <v>0.12</v>
      </c>
    </row>
    <row r="6651" spans="1:13" x14ac:dyDescent="0.25">
      <c r="A6651" s="169">
        <v>67534</v>
      </c>
      <c r="B6651" s="170" t="s">
        <v>4883</v>
      </c>
      <c r="C6651" s="170" t="s">
        <v>11</v>
      </c>
      <c r="D6651" s="170" t="s">
        <v>12</v>
      </c>
      <c r="E6651" s="170">
        <v>473</v>
      </c>
      <c r="F6651" s="170">
        <v>24</v>
      </c>
      <c r="G6651" s="171">
        <v>5</v>
      </c>
      <c r="H6651" s="170" t="s">
        <v>1459</v>
      </c>
      <c r="I6651" s="171">
        <v>4.1900000000000004</v>
      </c>
      <c r="J6651" s="169">
        <v>1</v>
      </c>
      <c r="K6651" s="154" cm="1">
        <f t="array" ref="K6651">ROUND(
IF(C6651="Beer",
SUM(LOOKUP(2,1/(SRP!$B$8:$B$10&lt;=E6651)/(SRP!$C$8:$C$10&gt;=E6651),SRP!$D$8:$D$10)*(G6651/100)*(E6651/1000)),
IF(C6651="Spirits",
SUM(LOOKUP(2,1/(SRP!$B$2:$B$7&lt;=E6651)/(SRP!$C$2:$C$7&gt;=E6651),SRP!$D$2:$D$7)*(G6651/100)*(E6651/1000)),
IF(AND(C6651="Wine",D6651="Fortified Wines"),
SUM(LOOKUP(2,1/(SRP!$B$26:$B$29&lt;=E6651)/(SRP!$C$26:$C$29&gt;=E6651),SRP!$D$26:$D$29)*(G6651/100)*(E6651/1000)),
IF(C6651="Wine",
SUM(LOOKUP(2,1/(SRP!$B$21:$B$25&lt;=E6651)/(SRP!$C$21:$C$25&gt;=E6651),SRP!$D$21:$D$25)*(G6651/100)*(E6651/1000)),
IF(AND(C6651="Ready to Drink",D6651="RTD-One Pour Cocktail&gt;7%&lt;=14.5"),
SUM(LOOKUP(2,1/(SRP!$B$16:$B$20&lt;=E6651)/(SRP!$C$16:$C$20&gt;=E6651),SRP!$D$16:$D$20)*(G6651/100)*(E6651/1000)),
IF(C6651="Ready to Drink",
SUM(LOOKUP(2,1/(SRP!$B$11:$B$15&lt;=E6651)/(SRP!$C$11:$C$15&gt;=E6651),SRP!$D$11:$D$15)*(G6651/100)*(E6651/1000)),
0)))))),2)</f>
        <v>1.85</v>
      </c>
      <c r="L6651" s="173" t="str">
        <f t="shared" si="103"/>
        <v>Beer473</v>
      </c>
      <c r="M6651" s="154">
        <f>VLOOKUP(L6651,'Slope %'!C:D,2,0)</f>
        <v>0.12</v>
      </c>
    </row>
    <row r="6652" spans="1:13" x14ac:dyDescent="0.25">
      <c r="A6652" s="169">
        <v>67534</v>
      </c>
      <c r="B6652" s="170" t="s">
        <v>4883</v>
      </c>
      <c r="C6652" s="170" t="s">
        <v>11</v>
      </c>
      <c r="D6652" s="170" t="s">
        <v>12</v>
      </c>
      <c r="E6652" s="170">
        <v>473</v>
      </c>
      <c r="F6652" s="170">
        <v>24</v>
      </c>
      <c r="G6652" s="171">
        <v>5</v>
      </c>
      <c r="H6652" s="170" t="s">
        <v>1459</v>
      </c>
      <c r="I6652" s="171">
        <v>4.1900000000000004</v>
      </c>
      <c r="J6652" s="169">
        <v>1</v>
      </c>
      <c r="K6652" s="154" cm="1">
        <f t="array" ref="K6652">ROUND(
IF(C6652="Beer",
SUM(LOOKUP(2,1/(SRP!$B$8:$B$10&lt;=E6652)/(SRP!$C$8:$C$10&gt;=E6652),SRP!$D$8:$D$10)*(G6652/100)*(E6652/1000)),
IF(C6652="Spirits",
SUM(LOOKUP(2,1/(SRP!$B$2:$B$7&lt;=E6652)/(SRP!$C$2:$C$7&gt;=E6652),SRP!$D$2:$D$7)*(G6652/100)*(E6652/1000)),
IF(AND(C6652="Wine",D6652="Fortified Wines"),
SUM(LOOKUP(2,1/(SRP!$B$26:$B$29&lt;=E6652)/(SRP!$C$26:$C$29&gt;=E6652),SRP!$D$26:$D$29)*(G6652/100)*(E6652/1000)),
IF(C6652="Wine",
SUM(LOOKUP(2,1/(SRP!$B$21:$B$25&lt;=E6652)/(SRP!$C$21:$C$25&gt;=E6652),SRP!$D$21:$D$25)*(G6652/100)*(E6652/1000)),
IF(AND(C6652="Ready to Drink",D6652="RTD-One Pour Cocktail&gt;7%&lt;=14.5"),
SUM(LOOKUP(2,1/(SRP!$B$16:$B$20&lt;=E6652)/(SRP!$C$16:$C$20&gt;=E6652),SRP!$D$16:$D$20)*(G6652/100)*(E6652/1000)),
IF(C6652="Ready to Drink",
SUM(LOOKUP(2,1/(SRP!$B$11:$B$15&lt;=E6652)/(SRP!$C$11:$C$15&gt;=E6652),SRP!$D$11:$D$15)*(G6652/100)*(E6652/1000)),
0)))))),2)</f>
        <v>1.85</v>
      </c>
      <c r="L6652" s="173" t="str">
        <f t="shared" si="103"/>
        <v>Beer473</v>
      </c>
      <c r="M6652" s="154">
        <f>VLOOKUP(L6652,'Slope %'!C:D,2,0)</f>
        <v>0.12</v>
      </c>
    </row>
    <row r="6653" spans="1:13" x14ac:dyDescent="0.25">
      <c r="A6653" s="169">
        <v>67544</v>
      </c>
      <c r="B6653" s="170" t="s">
        <v>4884</v>
      </c>
      <c r="C6653" s="170" t="s">
        <v>263</v>
      </c>
      <c r="D6653" s="170" t="s">
        <v>264</v>
      </c>
      <c r="E6653" s="170">
        <v>473</v>
      </c>
      <c r="F6653" s="170">
        <v>24</v>
      </c>
      <c r="G6653" s="171">
        <v>6.9</v>
      </c>
      <c r="H6653" s="170" t="s">
        <v>1053</v>
      </c>
      <c r="I6653" s="171">
        <v>3.99</v>
      </c>
      <c r="J6653" s="169">
        <v>1</v>
      </c>
      <c r="K6653" s="154" cm="1">
        <f t="array" ref="K6653">ROUND(
IF(C6653="Beer",
SUM(LOOKUP(2,1/(SRP!$B$8:$B$10&lt;=E6653)/(SRP!$C$8:$C$10&gt;=E6653),SRP!$D$8:$D$10)*(G6653/100)*(E6653/1000)),
IF(C6653="Spirits",
SUM(LOOKUP(2,1/(SRP!$B$2:$B$7&lt;=E6653)/(SRP!$C$2:$C$7&gt;=E6653),SRP!$D$2:$D$7)*(G6653/100)*(E6653/1000)),
IF(AND(C6653="Wine",D6653="Fortified Wines"),
SUM(LOOKUP(2,1/(SRP!$B$26:$B$29&lt;=E6653)/(SRP!$C$26:$C$29&gt;=E6653),SRP!$D$26:$D$29)*(G6653/100)*(E6653/1000)),
IF(C6653="Wine",
SUM(LOOKUP(2,1/(SRP!$B$21:$B$25&lt;=E6653)/(SRP!$C$21:$C$25&gt;=E6653),SRP!$D$21:$D$25)*(G6653/100)*(E6653/1000)),
IF(AND(C6653="Ready to Drink",D6653="RTD-One Pour Cocktail&gt;7%&lt;=14.5"),
SUM(LOOKUP(2,1/(SRP!$B$16:$B$20&lt;=E6653)/(SRP!$C$16:$C$20&gt;=E6653),SRP!$D$16:$D$20)*(G6653/100)*(E6653/1000)),
IF(C6653="Ready to Drink",
SUM(LOOKUP(2,1/(SRP!$B$11:$B$15&lt;=E6653)/(SRP!$C$11:$C$15&gt;=E6653),SRP!$D$11:$D$15)*(G6653/100)*(E6653/1000)),
0)))))),2)</f>
        <v>2.7</v>
      </c>
      <c r="L6653" s="173" t="str">
        <f t="shared" si="103"/>
        <v>Ready to Drink473</v>
      </c>
      <c r="M6653" s="154">
        <f>VLOOKUP(L6653,'Slope %'!C:D,2,0)</f>
        <v>0.12</v>
      </c>
    </row>
    <row r="6654" spans="1:13" x14ac:dyDescent="0.25">
      <c r="A6654" s="169">
        <v>67544</v>
      </c>
      <c r="B6654" s="170" t="s">
        <v>4884</v>
      </c>
      <c r="C6654" s="170" t="s">
        <v>263</v>
      </c>
      <c r="D6654" s="170" t="s">
        <v>264</v>
      </c>
      <c r="E6654" s="170">
        <v>473</v>
      </c>
      <c r="F6654" s="170">
        <v>24</v>
      </c>
      <c r="G6654" s="171">
        <v>6.9</v>
      </c>
      <c r="H6654" s="170" t="s">
        <v>1053</v>
      </c>
      <c r="I6654" s="171">
        <v>3.99</v>
      </c>
      <c r="J6654" s="169">
        <v>1</v>
      </c>
      <c r="K6654" s="154" cm="1">
        <f t="array" ref="K6654">ROUND(
IF(C6654="Beer",
SUM(LOOKUP(2,1/(SRP!$B$8:$B$10&lt;=E6654)/(SRP!$C$8:$C$10&gt;=E6654),SRP!$D$8:$D$10)*(G6654/100)*(E6654/1000)),
IF(C6654="Spirits",
SUM(LOOKUP(2,1/(SRP!$B$2:$B$7&lt;=E6654)/(SRP!$C$2:$C$7&gt;=E6654),SRP!$D$2:$D$7)*(G6654/100)*(E6654/1000)),
IF(AND(C6654="Wine",D6654="Fortified Wines"),
SUM(LOOKUP(2,1/(SRP!$B$26:$B$29&lt;=E6654)/(SRP!$C$26:$C$29&gt;=E6654),SRP!$D$26:$D$29)*(G6654/100)*(E6654/1000)),
IF(C6654="Wine",
SUM(LOOKUP(2,1/(SRP!$B$21:$B$25&lt;=E6654)/(SRP!$C$21:$C$25&gt;=E6654),SRP!$D$21:$D$25)*(G6654/100)*(E6654/1000)),
IF(AND(C6654="Ready to Drink",D6654="RTD-One Pour Cocktail&gt;7%&lt;=14.5"),
SUM(LOOKUP(2,1/(SRP!$B$16:$B$20&lt;=E6654)/(SRP!$C$16:$C$20&gt;=E6654),SRP!$D$16:$D$20)*(G6654/100)*(E6654/1000)),
IF(C6654="Ready to Drink",
SUM(LOOKUP(2,1/(SRP!$B$11:$B$15&lt;=E6654)/(SRP!$C$11:$C$15&gt;=E6654),SRP!$D$11:$D$15)*(G6654/100)*(E6654/1000)),
0)))))),2)</f>
        <v>2.7</v>
      </c>
      <c r="L6654" s="173" t="str">
        <f t="shared" si="103"/>
        <v>Ready to Drink473</v>
      </c>
      <c r="M6654" s="154">
        <f>VLOOKUP(L6654,'Slope %'!C:D,2,0)</f>
        <v>0.12</v>
      </c>
    </row>
    <row r="6655" spans="1:13" x14ac:dyDescent="0.25">
      <c r="A6655" s="169">
        <v>67554</v>
      </c>
      <c r="B6655" s="170" t="s">
        <v>4885</v>
      </c>
      <c r="C6655" s="170" t="s">
        <v>11</v>
      </c>
      <c r="D6655" s="170" t="s">
        <v>211</v>
      </c>
      <c r="E6655" s="170">
        <v>10650</v>
      </c>
      <c r="F6655" s="170">
        <v>1</v>
      </c>
      <c r="G6655" s="171">
        <v>4</v>
      </c>
      <c r="H6655" s="170" t="s">
        <v>13</v>
      </c>
      <c r="I6655" s="171">
        <v>55.49</v>
      </c>
      <c r="J6655" s="169">
        <v>30</v>
      </c>
      <c r="K6655" s="154" cm="1">
        <f t="array" ref="K6655">ROUND(
IF(C6655="Beer",
SUM(LOOKUP(2,1/(SRP!$B$8:$B$10&lt;=E6655)/(SRP!$C$8:$C$10&gt;=E6655),SRP!$D$8:$D$10)*(G6655/100)*(E6655/1000)),
IF(C6655="Spirits",
SUM(LOOKUP(2,1/(SRP!$B$2:$B$7&lt;=E6655)/(SRP!$C$2:$C$7&gt;=E6655),SRP!$D$2:$D$7)*(G6655/100)*(E6655/1000)),
IF(AND(C6655="Wine",D6655="Fortified Wines"),
SUM(LOOKUP(2,1/(SRP!$B$26:$B$29&lt;=E6655)/(SRP!$C$26:$C$29&gt;=E6655),SRP!$D$26:$D$29)*(G6655/100)*(E6655/1000)),
IF(C6655="Wine",
SUM(LOOKUP(2,1/(SRP!$B$21:$B$25&lt;=E6655)/(SRP!$C$21:$C$25&gt;=E6655),SRP!$D$21:$D$25)*(G6655/100)*(E6655/1000)),
IF(AND(C6655="Ready to Drink",D6655="RTD-One Pour Cocktail&gt;7%&lt;=14.5"),
SUM(LOOKUP(2,1/(SRP!$B$16:$B$20&lt;=E6655)/(SRP!$C$16:$C$20&gt;=E6655),SRP!$D$16:$D$20)*(G6655/100)*(E6655/1000)),
IF(C6655="Ready to Drink",
SUM(LOOKUP(2,1/(SRP!$B$11:$B$15&lt;=E6655)/(SRP!$C$11:$C$15&gt;=E6655),SRP!$D$11:$D$15)*(G6655/100)*(E6655/1000)),
0)))))),2)</f>
        <v>29.96</v>
      </c>
      <c r="L6655" s="173" t="str">
        <f t="shared" si="103"/>
        <v>Beer10650</v>
      </c>
      <c r="M6655" s="154">
        <f>VLOOKUP(L6655,'Slope %'!C:D,2,0)</f>
        <v>0.05</v>
      </c>
    </row>
    <row r="6656" spans="1:13" x14ac:dyDescent="0.25">
      <c r="A6656" s="169">
        <v>67554</v>
      </c>
      <c r="B6656" s="170" t="s">
        <v>4885</v>
      </c>
      <c r="C6656" s="170" t="s">
        <v>11</v>
      </c>
      <c r="D6656" s="170" t="s">
        <v>211</v>
      </c>
      <c r="E6656" s="170">
        <v>10650</v>
      </c>
      <c r="F6656" s="170">
        <v>1</v>
      </c>
      <c r="G6656" s="171">
        <v>4</v>
      </c>
      <c r="H6656" s="170" t="s">
        <v>13</v>
      </c>
      <c r="I6656" s="171">
        <v>55.49</v>
      </c>
      <c r="J6656" s="169">
        <v>30</v>
      </c>
      <c r="K6656" s="154" cm="1">
        <f t="array" ref="K6656">ROUND(
IF(C6656="Beer",
SUM(LOOKUP(2,1/(SRP!$B$8:$B$10&lt;=E6656)/(SRP!$C$8:$C$10&gt;=E6656),SRP!$D$8:$D$10)*(G6656/100)*(E6656/1000)),
IF(C6656="Spirits",
SUM(LOOKUP(2,1/(SRP!$B$2:$B$7&lt;=E6656)/(SRP!$C$2:$C$7&gt;=E6656),SRP!$D$2:$D$7)*(G6656/100)*(E6656/1000)),
IF(AND(C6656="Wine",D6656="Fortified Wines"),
SUM(LOOKUP(2,1/(SRP!$B$26:$B$29&lt;=E6656)/(SRP!$C$26:$C$29&gt;=E6656),SRP!$D$26:$D$29)*(G6656/100)*(E6656/1000)),
IF(C6656="Wine",
SUM(LOOKUP(2,1/(SRP!$B$21:$B$25&lt;=E6656)/(SRP!$C$21:$C$25&gt;=E6656),SRP!$D$21:$D$25)*(G6656/100)*(E6656/1000)),
IF(AND(C6656="Ready to Drink",D6656="RTD-One Pour Cocktail&gt;7%&lt;=14.5"),
SUM(LOOKUP(2,1/(SRP!$B$16:$B$20&lt;=E6656)/(SRP!$C$16:$C$20&gt;=E6656),SRP!$D$16:$D$20)*(G6656/100)*(E6656/1000)),
IF(C6656="Ready to Drink",
SUM(LOOKUP(2,1/(SRP!$B$11:$B$15&lt;=E6656)/(SRP!$C$11:$C$15&gt;=E6656),SRP!$D$11:$D$15)*(G6656/100)*(E6656/1000)),
0)))))),2)</f>
        <v>29.96</v>
      </c>
      <c r="L6656" s="173" t="str">
        <f t="shared" si="103"/>
        <v>Beer10650</v>
      </c>
      <c r="M6656" s="154">
        <f>VLOOKUP(L6656,'Slope %'!C:D,2,0)</f>
        <v>0.05</v>
      </c>
    </row>
    <row r="6657" spans="1:13" x14ac:dyDescent="0.25">
      <c r="A6657" s="169">
        <v>67576</v>
      </c>
      <c r="B6657" s="170" t="s">
        <v>4886</v>
      </c>
      <c r="C6657" s="170" t="s">
        <v>263</v>
      </c>
      <c r="D6657" s="170" t="s">
        <v>264</v>
      </c>
      <c r="E6657" s="170">
        <v>355</v>
      </c>
      <c r="F6657" s="170">
        <v>24</v>
      </c>
      <c r="G6657" s="171">
        <v>4.5</v>
      </c>
      <c r="H6657" s="170" t="s">
        <v>1324</v>
      </c>
      <c r="I6657" s="171">
        <v>3.69</v>
      </c>
      <c r="J6657" s="169">
        <v>1</v>
      </c>
      <c r="K6657" s="154" cm="1">
        <f t="array" ref="K6657">ROUND(
IF(C6657="Beer",
SUM(LOOKUP(2,1/(SRP!$B$8:$B$10&lt;=E6657)/(SRP!$C$8:$C$10&gt;=E6657),SRP!$D$8:$D$10)*(G6657/100)*(E6657/1000)),
IF(C6657="Spirits",
SUM(LOOKUP(2,1/(SRP!$B$2:$B$7&lt;=E6657)/(SRP!$C$2:$C$7&gt;=E6657),SRP!$D$2:$D$7)*(G6657/100)*(E6657/1000)),
IF(AND(C6657="Wine",D6657="Fortified Wines"),
SUM(LOOKUP(2,1/(SRP!$B$26:$B$29&lt;=E6657)/(SRP!$C$26:$C$29&gt;=E6657),SRP!$D$26:$D$29)*(G6657/100)*(E6657/1000)),
IF(C6657="Wine",
SUM(LOOKUP(2,1/(SRP!$B$21:$B$25&lt;=E6657)/(SRP!$C$21:$C$25&gt;=E6657),SRP!$D$21:$D$25)*(G6657/100)*(E6657/1000)),
IF(AND(C6657="Ready to Drink",D6657="RTD-One Pour Cocktail&gt;7%&lt;=14.5"),
SUM(LOOKUP(2,1/(SRP!$B$16:$B$20&lt;=E6657)/(SRP!$C$16:$C$20&gt;=E6657),SRP!$D$16:$D$20)*(G6657/100)*(E6657/1000)),
IF(C6657="Ready to Drink",
SUM(LOOKUP(2,1/(SRP!$B$11:$B$15&lt;=E6657)/(SRP!$C$11:$C$15&gt;=E6657),SRP!$D$11:$D$15)*(G6657/100)*(E6657/1000)),
0)))))),2)</f>
        <v>1.42</v>
      </c>
      <c r="L6657" s="173" t="str">
        <f t="shared" si="103"/>
        <v>Ready to Drink355</v>
      </c>
      <c r="M6657" s="154">
        <f>VLOOKUP(L6657,'Slope %'!C:D,2,0)</f>
        <v>0.12</v>
      </c>
    </row>
    <row r="6658" spans="1:13" x14ac:dyDescent="0.25">
      <c r="A6658" s="169">
        <v>67588</v>
      </c>
      <c r="B6658" s="170" t="s">
        <v>4887</v>
      </c>
      <c r="C6658" s="170" t="s">
        <v>11</v>
      </c>
      <c r="D6658" s="170" t="s">
        <v>303</v>
      </c>
      <c r="E6658" s="170">
        <v>750</v>
      </c>
      <c r="F6658" s="170">
        <v>12</v>
      </c>
      <c r="G6658" s="171">
        <v>7.5</v>
      </c>
      <c r="H6658" s="170" t="s">
        <v>1324</v>
      </c>
      <c r="I6658" s="171">
        <v>17</v>
      </c>
      <c r="J6658" s="169">
        <v>1</v>
      </c>
      <c r="K6658" s="154" cm="1">
        <f t="array" ref="K6658">ROUND(
IF(C6658="Beer",
SUM(LOOKUP(2,1/(SRP!$B$8:$B$10&lt;=E6658)/(SRP!$C$8:$C$10&gt;=E6658),SRP!$D$8:$D$10)*(G6658/100)*(E6658/1000)),
IF(C6658="Spirits",
SUM(LOOKUP(2,1/(SRP!$B$2:$B$7&lt;=E6658)/(SRP!$C$2:$C$7&gt;=E6658),SRP!$D$2:$D$7)*(G6658/100)*(E6658/1000)),
IF(AND(C6658="Wine",D6658="Fortified Wines"),
SUM(LOOKUP(2,1/(SRP!$B$26:$B$29&lt;=E6658)/(SRP!$C$26:$C$29&gt;=E6658),SRP!$D$26:$D$29)*(G6658/100)*(E6658/1000)),
IF(C6658="Wine",
SUM(LOOKUP(2,1/(SRP!$B$21:$B$25&lt;=E6658)/(SRP!$C$21:$C$25&gt;=E6658),SRP!$D$21:$D$25)*(G6658/100)*(E6658/1000)),
IF(AND(C6658="Ready to Drink",D6658="RTD-One Pour Cocktail&gt;7%&lt;=14.5"),
SUM(LOOKUP(2,1/(SRP!$B$16:$B$20&lt;=E6658)/(SRP!$C$16:$C$20&gt;=E6658),SRP!$D$16:$D$20)*(G6658/100)*(E6658/1000)),
IF(C6658="Ready to Drink",
SUM(LOOKUP(2,1/(SRP!$B$11:$B$15&lt;=E6658)/(SRP!$C$11:$C$15&gt;=E6658),SRP!$D$11:$D$15)*(G6658/100)*(E6658/1000)),
0)))))),2)</f>
        <v>4.3899999999999997</v>
      </c>
      <c r="L6658" s="173" t="str">
        <f t="shared" si="103"/>
        <v>Beer750</v>
      </c>
      <c r="M6658" s="154">
        <f>VLOOKUP(L6658,'Slope %'!C:D,2,0)</f>
        <v>0.12</v>
      </c>
    </row>
    <row r="6659" spans="1:13" x14ac:dyDescent="0.25">
      <c r="A6659" s="169">
        <v>67588</v>
      </c>
      <c r="B6659" s="170" t="s">
        <v>4887</v>
      </c>
      <c r="C6659" s="170" t="s">
        <v>11</v>
      </c>
      <c r="D6659" s="170" t="s">
        <v>303</v>
      </c>
      <c r="E6659" s="170">
        <v>750</v>
      </c>
      <c r="F6659" s="170">
        <v>12</v>
      </c>
      <c r="G6659" s="171">
        <v>7.5</v>
      </c>
      <c r="H6659" s="170" t="s">
        <v>1324</v>
      </c>
      <c r="I6659" s="171">
        <v>17</v>
      </c>
      <c r="J6659" s="169">
        <v>1</v>
      </c>
      <c r="K6659" s="154" cm="1">
        <f t="array" ref="K6659">ROUND(
IF(C6659="Beer",
SUM(LOOKUP(2,1/(SRP!$B$8:$B$10&lt;=E6659)/(SRP!$C$8:$C$10&gt;=E6659),SRP!$D$8:$D$10)*(G6659/100)*(E6659/1000)),
IF(C6659="Spirits",
SUM(LOOKUP(2,1/(SRP!$B$2:$B$7&lt;=E6659)/(SRP!$C$2:$C$7&gt;=E6659),SRP!$D$2:$D$7)*(G6659/100)*(E6659/1000)),
IF(AND(C6659="Wine",D6659="Fortified Wines"),
SUM(LOOKUP(2,1/(SRP!$B$26:$B$29&lt;=E6659)/(SRP!$C$26:$C$29&gt;=E6659),SRP!$D$26:$D$29)*(G6659/100)*(E6659/1000)),
IF(C6659="Wine",
SUM(LOOKUP(2,1/(SRP!$B$21:$B$25&lt;=E6659)/(SRP!$C$21:$C$25&gt;=E6659),SRP!$D$21:$D$25)*(G6659/100)*(E6659/1000)),
IF(AND(C6659="Ready to Drink",D6659="RTD-One Pour Cocktail&gt;7%&lt;=14.5"),
SUM(LOOKUP(2,1/(SRP!$B$16:$B$20&lt;=E6659)/(SRP!$C$16:$C$20&gt;=E6659),SRP!$D$16:$D$20)*(G6659/100)*(E6659/1000)),
IF(C6659="Ready to Drink",
SUM(LOOKUP(2,1/(SRP!$B$11:$B$15&lt;=E6659)/(SRP!$C$11:$C$15&gt;=E6659),SRP!$D$11:$D$15)*(G6659/100)*(E6659/1000)),
0)))))),2)</f>
        <v>4.3899999999999997</v>
      </c>
      <c r="L6659" s="173" t="str">
        <f t="shared" ref="L6659:L6722" si="104">(_xlfn.CONCAT(C6659,E6659))</f>
        <v>Beer750</v>
      </c>
      <c r="M6659" s="154">
        <f>VLOOKUP(L6659,'Slope %'!C:D,2,0)</f>
        <v>0.12</v>
      </c>
    </row>
    <row r="6660" spans="1:13" x14ac:dyDescent="0.25">
      <c r="A6660" s="169">
        <v>67589</v>
      </c>
      <c r="B6660" s="170" t="s">
        <v>4888</v>
      </c>
      <c r="C6660" s="170" t="s">
        <v>11</v>
      </c>
      <c r="D6660" s="170" t="s">
        <v>474</v>
      </c>
      <c r="E6660" s="170">
        <v>473</v>
      </c>
      <c r="F6660" s="170">
        <v>24</v>
      </c>
      <c r="G6660" s="171">
        <v>5.5</v>
      </c>
      <c r="H6660" s="170" t="s">
        <v>1764</v>
      </c>
      <c r="I6660" s="171">
        <v>6.8</v>
      </c>
      <c r="J6660" s="169">
        <v>1</v>
      </c>
      <c r="K6660" s="154" cm="1">
        <f t="array" ref="K6660">ROUND(
IF(C6660="Beer",
SUM(LOOKUP(2,1/(SRP!$B$8:$B$10&lt;=E6660)/(SRP!$C$8:$C$10&gt;=E6660),SRP!$D$8:$D$10)*(G6660/100)*(E6660/1000)),
IF(C6660="Spirits",
SUM(LOOKUP(2,1/(SRP!$B$2:$B$7&lt;=E6660)/(SRP!$C$2:$C$7&gt;=E6660),SRP!$D$2:$D$7)*(G6660/100)*(E6660/1000)),
IF(AND(C6660="Wine",D6660="Fortified Wines"),
SUM(LOOKUP(2,1/(SRP!$B$26:$B$29&lt;=E6660)/(SRP!$C$26:$C$29&gt;=E6660),SRP!$D$26:$D$29)*(G6660/100)*(E6660/1000)),
IF(C6660="Wine",
SUM(LOOKUP(2,1/(SRP!$B$21:$B$25&lt;=E6660)/(SRP!$C$21:$C$25&gt;=E6660),SRP!$D$21:$D$25)*(G6660/100)*(E6660/1000)),
IF(AND(C6660="Ready to Drink",D6660="RTD-One Pour Cocktail&gt;7%&lt;=14.5"),
SUM(LOOKUP(2,1/(SRP!$B$16:$B$20&lt;=E6660)/(SRP!$C$16:$C$20&gt;=E6660),SRP!$D$16:$D$20)*(G6660/100)*(E6660/1000)),
IF(C6660="Ready to Drink",
SUM(LOOKUP(2,1/(SRP!$B$11:$B$15&lt;=E6660)/(SRP!$C$11:$C$15&gt;=E6660),SRP!$D$11:$D$15)*(G6660/100)*(E6660/1000)),
0)))))),2)</f>
        <v>2.0299999999999998</v>
      </c>
      <c r="L6660" s="173" t="str">
        <f t="shared" si="104"/>
        <v>Beer473</v>
      </c>
      <c r="M6660" s="154">
        <f>VLOOKUP(L6660,'Slope %'!C:D,2,0)</f>
        <v>0.12</v>
      </c>
    </row>
    <row r="6661" spans="1:13" x14ac:dyDescent="0.25">
      <c r="A6661" s="169">
        <v>67589</v>
      </c>
      <c r="B6661" s="170" t="s">
        <v>4888</v>
      </c>
      <c r="C6661" s="170" t="s">
        <v>11</v>
      </c>
      <c r="D6661" s="170" t="s">
        <v>474</v>
      </c>
      <c r="E6661" s="170">
        <v>473</v>
      </c>
      <c r="F6661" s="170">
        <v>24</v>
      </c>
      <c r="G6661" s="171">
        <v>5.5</v>
      </c>
      <c r="H6661" s="170" t="s">
        <v>1764</v>
      </c>
      <c r="I6661" s="171">
        <v>6.8</v>
      </c>
      <c r="J6661" s="169">
        <v>1</v>
      </c>
      <c r="K6661" s="154" cm="1">
        <f t="array" ref="K6661">ROUND(
IF(C6661="Beer",
SUM(LOOKUP(2,1/(SRP!$B$8:$B$10&lt;=E6661)/(SRP!$C$8:$C$10&gt;=E6661),SRP!$D$8:$D$10)*(G6661/100)*(E6661/1000)),
IF(C6661="Spirits",
SUM(LOOKUP(2,1/(SRP!$B$2:$B$7&lt;=E6661)/(SRP!$C$2:$C$7&gt;=E6661),SRP!$D$2:$D$7)*(G6661/100)*(E6661/1000)),
IF(AND(C6661="Wine",D6661="Fortified Wines"),
SUM(LOOKUP(2,1/(SRP!$B$26:$B$29&lt;=E6661)/(SRP!$C$26:$C$29&gt;=E6661),SRP!$D$26:$D$29)*(G6661/100)*(E6661/1000)),
IF(C6661="Wine",
SUM(LOOKUP(2,1/(SRP!$B$21:$B$25&lt;=E6661)/(SRP!$C$21:$C$25&gt;=E6661),SRP!$D$21:$D$25)*(G6661/100)*(E6661/1000)),
IF(AND(C6661="Ready to Drink",D6661="RTD-One Pour Cocktail&gt;7%&lt;=14.5"),
SUM(LOOKUP(2,1/(SRP!$B$16:$B$20&lt;=E6661)/(SRP!$C$16:$C$20&gt;=E6661),SRP!$D$16:$D$20)*(G6661/100)*(E6661/1000)),
IF(C6661="Ready to Drink",
SUM(LOOKUP(2,1/(SRP!$B$11:$B$15&lt;=E6661)/(SRP!$C$11:$C$15&gt;=E6661),SRP!$D$11:$D$15)*(G6661/100)*(E6661/1000)),
0)))))),2)</f>
        <v>2.0299999999999998</v>
      </c>
      <c r="L6661" s="173" t="str">
        <f t="shared" si="104"/>
        <v>Beer473</v>
      </c>
      <c r="M6661" s="154">
        <f>VLOOKUP(L6661,'Slope %'!C:D,2,0)</f>
        <v>0.12</v>
      </c>
    </row>
    <row r="6662" spans="1:13" x14ac:dyDescent="0.25">
      <c r="A6662" s="169">
        <v>67590</v>
      </c>
      <c r="B6662" s="170" t="s">
        <v>4889</v>
      </c>
      <c r="C6662" s="170" t="s">
        <v>11</v>
      </c>
      <c r="D6662" s="170" t="s">
        <v>303</v>
      </c>
      <c r="E6662" s="170">
        <v>473</v>
      </c>
      <c r="F6662" s="170">
        <v>24</v>
      </c>
      <c r="G6662" s="171">
        <v>7</v>
      </c>
      <c r="H6662" s="170" t="s">
        <v>1764</v>
      </c>
      <c r="I6662" s="171">
        <v>5.92</v>
      </c>
      <c r="J6662" s="169">
        <v>1</v>
      </c>
      <c r="K6662" s="154" cm="1">
        <f t="array" ref="K6662">ROUND(
IF(C6662="Beer",
SUM(LOOKUP(2,1/(SRP!$B$8:$B$10&lt;=E6662)/(SRP!$C$8:$C$10&gt;=E6662),SRP!$D$8:$D$10)*(G6662/100)*(E6662/1000)),
IF(C6662="Spirits",
SUM(LOOKUP(2,1/(SRP!$B$2:$B$7&lt;=E6662)/(SRP!$C$2:$C$7&gt;=E6662),SRP!$D$2:$D$7)*(G6662/100)*(E6662/1000)),
IF(AND(C6662="Wine",D6662="Fortified Wines"),
SUM(LOOKUP(2,1/(SRP!$B$26:$B$29&lt;=E6662)/(SRP!$C$26:$C$29&gt;=E6662),SRP!$D$26:$D$29)*(G6662/100)*(E6662/1000)),
IF(C6662="Wine",
SUM(LOOKUP(2,1/(SRP!$B$21:$B$25&lt;=E6662)/(SRP!$C$21:$C$25&gt;=E6662),SRP!$D$21:$D$25)*(G6662/100)*(E6662/1000)),
IF(AND(C6662="Ready to Drink",D6662="RTD-One Pour Cocktail&gt;7%&lt;=14.5"),
SUM(LOOKUP(2,1/(SRP!$B$16:$B$20&lt;=E6662)/(SRP!$C$16:$C$20&gt;=E6662),SRP!$D$16:$D$20)*(G6662/100)*(E6662/1000)),
IF(C6662="Ready to Drink",
SUM(LOOKUP(2,1/(SRP!$B$11:$B$15&lt;=E6662)/(SRP!$C$11:$C$15&gt;=E6662),SRP!$D$11:$D$15)*(G6662/100)*(E6662/1000)),
0)))))),2)</f>
        <v>2.58</v>
      </c>
      <c r="L6662" s="173" t="str">
        <f t="shared" si="104"/>
        <v>Beer473</v>
      </c>
      <c r="M6662" s="154">
        <f>VLOOKUP(L6662,'Slope %'!C:D,2,0)</f>
        <v>0.12</v>
      </c>
    </row>
    <row r="6663" spans="1:13" x14ac:dyDescent="0.25">
      <c r="A6663" s="169">
        <v>67590</v>
      </c>
      <c r="B6663" s="170" t="s">
        <v>4889</v>
      </c>
      <c r="C6663" s="170" t="s">
        <v>11</v>
      </c>
      <c r="D6663" s="170" t="s">
        <v>303</v>
      </c>
      <c r="E6663" s="170">
        <v>473</v>
      </c>
      <c r="F6663" s="170">
        <v>24</v>
      </c>
      <c r="G6663" s="171">
        <v>7</v>
      </c>
      <c r="H6663" s="170" t="s">
        <v>1764</v>
      </c>
      <c r="I6663" s="171">
        <v>5.92</v>
      </c>
      <c r="J6663" s="169">
        <v>1</v>
      </c>
      <c r="K6663" s="154" cm="1">
        <f t="array" ref="K6663">ROUND(
IF(C6663="Beer",
SUM(LOOKUP(2,1/(SRP!$B$8:$B$10&lt;=E6663)/(SRP!$C$8:$C$10&gt;=E6663),SRP!$D$8:$D$10)*(G6663/100)*(E6663/1000)),
IF(C6663="Spirits",
SUM(LOOKUP(2,1/(SRP!$B$2:$B$7&lt;=E6663)/(SRP!$C$2:$C$7&gt;=E6663),SRP!$D$2:$D$7)*(G6663/100)*(E6663/1000)),
IF(AND(C6663="Wine",D6663="Fortified Wines"),
SUM(LOOKUP(2,1/(SRP!$B$26:$B$29&lt;=E6663)/(SRP!$C$26:$C$29&gt;=E6663),SRP!$D$26:$D$29)*(G6663/100)*(E6663/1000)),
IF(C6663="Wine",
SUM(LOOKUP(2,1/(SRP!$B$21:$B$25&lt;=E6663)/(SRP!$C$21:$C$25&gt;=E6663),SRP!$D$21:$D$25)*(G6663/100)*(E6663/1000)),
IF(AND(C6663="Ready to Drink",D6663="RTD-One Pour Cocktail&gt;7%&lt;=14.5"),
SUM(LOOKUP(2,1/(SRP!$B$16:$B$20&lt;=E6663)/(SRP!$C$16:$C$20&gt;=E6663),SRP!$D$16:$D$20)*(G6663/100)*(E6663/1000)),
IF(C6663="Ready to Drink",
SUM(LOOKUP(2,1/(SRP!$B$11:$B$15&lt;=E6663)/(SRP!$C$11:$C$15&gt;=E6663),SRP!$D$11:$D$15)*(G6663/100)*(E6663/1000)),
0)))))),2)</f>
        <v>2.58</v>
      </c>
      <c r="L6663" s="173" t="str">
        <f t="shared" si="104"/>
        <v>Beer473</v>
      </c>
      <c r="M6663" s="154">
        <f>VLOOKUP(L6663,'Slope %'!C:D,2,0)</f>
        <v>0.12</v>
      </c>
    </row>
    <row r="6664" spans="1:13" x14ac:dyDescent="0.25">
      <c r="A6664" s="169">
        <v>67592</v>
      </c>
      <c r="B6664" s="170" t="s">
        <v>4890</v>
      </c>
      <c r="C6664" s="170" t="s">
        <v>11</v>
      </c>
      <c r="D6664" s="170" t="s">
        <v>267</v>
      </c>
      <c r="E6664" s="170">
        <v>473</v>
      </c>
      <c r="F6664" s="170">
        <v>24</v>
      </c>
      <c r="G6664" s="171">
        <v>5.5</v>
      </c>
      <c r="H6664" s="170" t="s">
        <v>1764</v>
      </c>
      <c r="I6664" s="171">
        <v>5.41</v>
      </c>
      <c r="J6664" s="169">
        <v>1</v>
      </c>
      <c r="K6664" s="154" cm="1">
        <f t="array" ref="K6664">ROUND(
IF(C6664="Beer",
SUM(LOOKUP(2,1/(SRP!$B$8:$B$10&lt;=E6664)/(SRP!$C$8:$C$10&gt;=E6664),SRP!$D$8:$D$10)*(G6664/100)*(E6664/1000)),
IF(C6664="Spirits",
SUM(LOOKUP(2,1/(SRP!$B$2:$B$7&lt;=E6664)/(SRP!$C$2:$C$7&gt;=E6664),SRP!$D$2:$D$7)*(G6664/100)*(E6664/1000)),
IF(AND(C6664="Wine",D6664="Fortified Wines"),
SUM(LOOKUP(2,1/(SRP!$B$26:$B$29&lt;=E6664)/(SRP!$C$26:$C$29&gt;=E6664),SRP!$D$26:$D$29)*(G6664/100)*(E6664/1000)),
IF(C6664="Wine",
SUM(LOOKUP(2,1/(SRP!$B$21:$B$25&lt;=E6664)/(SRP!$C$21:$C$25&gt;=E6664),SRP!$D$21:$D$25)*(G6664/100)*(E6664/1000)),
IF(AND(C6664="Ready to Drink",D6664="RTD-One Pour Cocktail&gt;7%&lt;=14.5"),
SUM(LOOKUP(2,1/(SRP!$B$16:$B$20&lt;=E6664)/(SRP!$C$16:$C$20&gt;=E6664),SRP!$D$16:$D$20)*(G6664/100)*(E6664/1000)),
IF(C6664="Ready to Drink",
SUM(LOOKUP(2,1/(SRP!$B$11:$B$15&lt;=E6664)/(SRP!$C$11:$C$15&gt;=E6664),SRP!$D$11:$D$15)*(G6664/100)*(E6664/1000)),
0)))))),2)</f>
        <v>2.0299999999999998</v>
      </c>
      <c r="L6664" s="173" t="str">
        <f t="shared" si="104"/>
        <v>Beer473</v>
      </c>
      <c r="M6664" s="154">
        <f>VLOOKUP(L6664,'Slope %'!C:D,2,0)</f>
        <v>0.12</v>
      </c>
    </row>
    <row r="6665" spans="1:13" x14ac:dyDescent="0.25">
      <c r="A6665" s="169">
        <v>67592</v>
      </c>
      <c r="B6665" s="170" t="s">
        <v>4890</v>
      </c>
      <c r="C6665" s="170" t="s">
        <v>11</v>
      </c>
      <c r="D6665" s="170" t="s">
        <v>267</v>
      </c>
      <c r="E6665" s="170">
        <v>473</v>
      </c>
      <c r="F6665" s="170">
        <v>24</v>
      </c>
      <c r="G6665" s="171">
        <v>5.5</v>
      </c>
      <c r="H6665" s="170" t="s">
        <v>1764</v>
      </c>
      <c r="I6665" s="171">
        <v>5.41</v>
      </c>
      <c r="J6665" s="169">
        <v>1</v>
      </c>
      <c r="K6665" s="154" cm="1">
        <f t="array" ref="K6665">ROUND(
IF(C6665="Beer",
SUM(LOOKUP(2,1/(SRP!$B$8:$B$10&lt;=E6665)/(SRP!$C$8:$C$10&gt;=E6665),SRP!$D$8:$D$10)*(G6665/100)*(E6665/1000)),
IF(C6665="Spirits",
SUM(LOOKUP(2,1/(SRP!$B$2:$B$7&lt;=E6665)/(SRP!$C$2:$C$7&gt;=E6665),SRP!$D$2:$D$7)*(G6665/100)*(E6665/1000)),
IF(AND(C6665="Wine",D6665="Fortified Wines"),
SUM(LOOKUP(2,1/(SRP!$B$26:$B$29&lt;=E6665)/(SRP!$C$26:$C$29&gt;=E6665),SRP!$D$26:$D$29)*(G6665/100)*(E6665/1000)),
IF(C6665="Wine",
SUM(LOOKUP(2,1/(SRP!$B$21:$B$25&lt;=E6665)/(SRP!$C$21:$C$25&gt;=E6665),SRP!$D$21:$D$25)*(G6665/100)*(E6665/1000)),
IF(AND(C6665="Ready to Drink",D6665="RTD-One Pour Cocktail&gt;7%&lt;=14.5"),
SUM(LOOKUP(2,1/(SRP!$B$16:$B$20&lt;=E6665)/(SRP!$C$16:$C$20&gt;=E6665),SRP!$D$16:$D$20)*(G6665/100)*(E6665/1000)),
IF(C6665="Ready to Drink",
SUM(LOOKUP(2,1/(SRP!$B$11:$B$15&lt;=E6665)/(SRP!$C$11:$C$15&gt;=E6665),SRP!$D$11:$D$15)*(G6665/100)*(E6665/1000)),
0)))))),2)</f>
        <v>2.0299999999999998</v>
      </c>
      <c r="L6665" s="173" t="str">
        <f t="shared" si="104"/>
        <v>Beer473</v>
      </c>
      <c r="M6665" s="154">
        <f>VLOOKUP(L6665,'Slope %'!C:D,2,0)</f>
        <v>0.12</v>
      </c>
    </row>
    <row r="6666" spans="1:13" x14ac:dyDescent="0.25">
      <c r="A6666" s="169">
        <v>67594</v>
      </c>
      <c r="B6666" s="170" t="s">
        <v>4891</v>
      </c>
      <c r="C6666" s="170" t="s">
        <v>11</v>
      </c>
      <c r="D6666" s="170" t="s">
        <v>267</v>
      </c>
      <c r="E6666" s="170">
        <v>473</v>
      </c>
      <c r="F6666" s="170">
        <v>24</v>
      </c>
      <c r="G6666" s="171">
        <v>5.5</v>
      </c>
      <c r="H6666" s="170" t="s">
        <v>1764</v>
      </c>
      <c r="I6666" s="171">
        <v>6.8</v>
      </c>
      <c r="J6666" s="169">
        <v>1</v>
      </c>
      <c r="K6666" s="154" cm="1">
        <f t="array" ref="K6666">ROUND(
IF(C6666="Beer",
SUM(LOOKUP(2,1/(SRP!$B$8:$B$10&lt;=E6666)/(SRP!$C$8:$C$10&gt;=E6666),SRP!$D$8:$D$10)*(G6666/100)*(E6666/1000)),
IF(C6666="Spirits",
SUM(LOOKUP(2,1/(SRP!$B$2:$B$7&lt;=E6666)/(SRP!$C$2:$C$7&gt;=E6666),SRP!$D$2:$D$7)*(G6666/100)*(E6666/1000)),
IF(AND(C6666="Wine",D6666="Fortified Wines"),
SUM(LOOKUP(2,1/(SRP!$B$26:$B$29&lt;=E6666)/(SRP!$C$26:$C$29&gt;=E6666),SRP!$D$26:$D$29)*(G6666/100)*(E6666/1000)),
IF(C6666="Wine",
SUM(LOOKUP(2,1/(SRP!$B$21:$B$25&lt;=E6666)/(SRP!$C$21:$C$25&gt;=E6666),SRP!$D$21:$D$25)*(G6666/100)*(E6666/1000)),
IF(AND(C6666="Ready to Drink",D6666="RTD-One Pour Cocktail&gt;7%&lt;=14.5"),
SUM(LOOKUP(2,1/(SRP!$B$16:$B$20&lt;=E6666)/(SRP!$C$16:$C$20&gt;=E6666),SRP!$D$16:$D$20)*(G6666/100)*(E6666/1000)),
IF(C6666="Ready to Drink",
SUM(LOOKUP(2,1/(SRP!$B$11:$B$15&lt;=E6666)/(SRP!$C$11:$C$15&gt;=E6666),SRP!$D$11:$D$15)*(G6666/100)*(E6666/1000)),
0)))))),2)</f>
        <v>2.0299999999999998</v>
      </c>
      <c r="L6666" s="173" t="str">
        <f t="shared" si="104"/>
        <v>Beer473</v>
      </c>
      <c r="M6666" s="154">
        <f>VLOOKUP(L6666,'Slope %'!C:D,2,0)</f>
        <v>0.12</v>
      </c>
    </row>
    <row r="6667" spans="1:13" x14ac:dyDescent="0.25">
      <c r="A6667" s="169">
        <v>67594</v>
      </c>
      <c r="B6667" s="170" t="s">
        <v>4891</v>
      </c>
      <c r="C6667" s="170" t="s">
        <v>11</v>
      </c>
      <c r="D6667" s="170" t="s">
        <v>267</v>
      </c>
      <c r="E6667" s="170">
        <v>473</v>
      </c>
      <c r="F6667" s="170">
        <v>24</v>
      </c>
      <c r="G6667" s="171">
        <v>5.5</v>
      </c>
      <c r="H6667" s="170" t="s">
        <v>1764</v>
      </c>
      <c r="I6667" s="171">
        <v>6.8</v>
      </c>
      <c r="J6667" s="169">
        <v>1</v>
      </c>
      <c r="K6667" s="154" cm="1">
        <f t="array" ref="K6667">ROUND(
IF(C6667="Beer",
SUM(LOOKUP(2,1/(SRP!$B$8:$B$10&lt;=E6667)/(SRP!$C$8:$C$10&gt;=E6667),SRP!$D$8:$D$10)*(G6667/100)*(E6667/1000)),
IF(C6667="Spirits",
SUM(LOOKUP(2,1/(SRP!$B$2:$B$7&lt;=E6667)/(SRP!$C$2:$C$7&gt;=E6667),SRP!$D$2:$D$7)*(G6667/100)*(E6667/1000)),
IF(AND(C6667="Wine",D6667="Fortified Wines"),
SUM(LOOKUP(2,1/(SRP!$B$26:$B$29&lt;=E6667)/(SRP!$C$26:$C$29&gt;=E6667),SRP!$D$26:$D$29)*(G6667/100)*(E6667/1000)),
IF(C6667="Wine",
SUM(LOOKUP(2,1/(SRP!$B$21:$B$25&lt;=E6667)/(SRP!$C$21:$C$25&gt;=E6667),SRP!$D$21:$D$25)*(G6667/100)*(E6667/1000)),
IF(AND(C6667="Ready to Drink",D6667="RTD-One Pour Cocktail&gt;7%&lt;=14.5"),
SUM(LOOKUP(2,1/(SRP!$B$16:$B$20&lt;=E6667)/(SRP!$C$16:$C$20&gt;=E6667),SRP!$D$16:$D$20)*(G6667/100)*(E6667/1000)),
IF(C6667="Ready to Drink",
SUM(LOOKUP(2,1/(SRP!$B$11:$B$15&lt;=E6667)/(SRP!$C$11:$C$15&gt;=E6667),SRP!$D$11:$D$15)*(G6667/100)*(E6667/1000)),
0)))))),2)</f>
        <v>2.0299999999999998</v>
      </c>
      <c r="L6667" s="173" t="str">
        <f t="shared" si="104"/>
        <v>Beer473</v>
      </c>
      <c r="M6667" s="154">
        <f>VLOOKUP(L6667,'Slope %'!C:D,2,0)</f>
        <v>0.12</v>
      </c>
    </row>
    <row r="6668" spans="1:13" x14ac:dyDescent="0.25">
      <c r="A6668" s="169">
        <v>67595</v>
      </c>
      <c r="B6668" s="170" t="s">
        <v>4892</v>
      </c>
      <c r="C6668" s="170" t="s">
        <v>11</v>
      </c>
      <c r="D6668" s="170" t="s">
        <v>303</v>
      </c>
      <c r="E6668" s="170">
        <v>473</v>
      </c>
      <c r="F6668" s="170">
        <v>24</v>
      </c>
      <c r="G6668" s="171">
        <v>9.5</v>
      </c>
      <c r="H6668" s="170" t="s">
        <v>1764</v>
      </c>
      <c r="I6668" s="171">
        <v>6.26</v>
      </c>
      <c r="J6668" s="169">
        <v>1</v>
      </c>
      <c r="K6668" s="154" cm="1">
        <f t="array" ref="K6668">ROUND(
IF(C6668="Beer",
SUM(LOOKUP(2,1/(SRP!$B$8:$B$10&lt;=E6668)/(SRP!$C$8:$C$10&gt;=E6668),SRP!$D$8:$D$10)*(G6668/100)*(E6668/1000)),
IF(C6668="Spirits",
SUM(LOOKUP(2,1/(SRP!$B$2:$B$7&lt;=E6668)/(SRP!$C$2:$C$7&gt;=E6668),SRP!$D$2:$D$7)*(G6668/100)*(E6668/1000)),
IF(AND(C6668="Wine",D6668="Fortified Wines"),
SUM(LOOKUP(2,1/(SRP!$B$26:$B$29&lt;=E6668)/(SRP!$C$26:$C$29&gt;=E6668),SRP!$D$26:$D$29)*(G6668/100)*(E6668/1000)),
IF(C6668="Wine",
SUM(LOOKUP(2,1/(SRP!$B$21:$B$25&lt;=E6668)/(SRP!$C$21:$C$25&gt;=E6668),SRP!$D$21:$D$25)*(G6668/100)*(E6668/1000)),
IF(AND(C6668="Ready to Drink",D6668="RTD-One Pour Cocktail&gt;7%&lt;=14.5"),
SUM(LOOKUP(2,1/(SRP!$B$16:$B$20&lt;=E6668)/(SRP!$C$16:$C$20&gt;=E6668),SRP!$D$16:$D$20)*(G6668/100)*(E6668/1000)),
IF(C6668="Ready to Drink",
SUM(LOOKUP(2,1/(SRP!$B$11:$B$15&lt;=E6668)/(SRP!$C$11:$C$15&gt;=E6668),SRP!$D$11:$D$15)*(G6668/100)*(E6668/1000)),
0)))))),2)</f>
        <v>3.51</v>
      </c>
      <c r="L6668" s="173" t="str">
        <f t="shared" si="104"/>
        <v>Beer473</v>
      </c>
      <c r="M6668" s="154">
        <f>VLOOKUP(L6668,'Slope %'!C:D,2,0)</f>
        <v>0.12</v>
      </c>
    </row>
    <row r="6669" spans="1:13" x14ac:dyDescent="0.25">
      <c r="A6669" s="169">
        <v>67595</v>
      </c>
      <c r="B6669" s="170" t="s">
        <v>4892</v>
      </c>
      <c r="C6669" s="170" t="s">
        <v>11</v>
      </c>
      <c r="D6669" s="170" t="s">
        <v>303</v>
      </c>
      <c r="E6669" s="170">
        <v>473</v>
      </c>
      <c r="F6669" s="170">
        <v>24</v>
      </c>
      <c r="G6669" s="171">
        <v>9.5</v>
      </c>
      <c r="H6669" s="170" t="s">
        <v>1764</v>
      </c>
      <c r="I6669" s="171">
        <v>6.26</v>
      </c>
      <c r="J6669" s="169">
        <v>1</v>
      </c>
      <c r="K6669" s="154" cm="1">
        <f t="array" ref="K6669">ROUND(
IF(C6669="Beer",
SUM(LOOKUP(2,1/(SRP!$B$8:$B$10&lt;=E6669)/(SRP!$C$8:$C$10&gt;=E6669),SRP!$D$8:$D$10)*(G6669/100)*(E6669/1000)),
IF(C6669="Spirits",
SUM(LOOKUP(2,1/(SRP!$B$2:$B$7&lt;=E6669)/(SRP!$C$2:$C$7&gt;=E6669),SRP!$D$2:$D$7)*(G6669/100)*(E6669/1000)),
IF(AND(C6669="Wine",D6669="Fortified Wines"),
SUM(LOOKUP(2,1/(SRP!$B$26:$B$29&lt;=E6669)/(SRP!$C$26:$C$29&gt;=E6669),SRP!$D$26:$D$29)*(G6669/100)*(E6669/1000)),
IF(C6669="Wine",
SUM(LOOKUP(2,1/(SRP!$B$21:$B$25&lt;=E6669)/(SRP!$C$21:$C$25&gt;=E6669),SRP!$D$21:$D$25)*(G6669/100)*(E6669/1000)),
IF(AND(C6669="Ready to Drink",D6669="RTD-One Pour Cocktail&gt;7%&lt;=14.5"),
SUM(LOOKUP(2,1/(SRP!$B$16:$B$20&lt;=E6669)/(SRP!$C$16:$C$20&gt;=E6669),SRP!$D$16:$D$20)*(G6669/100)*(E6669/1000)),
IF(C6669="Ready to Drink",
SUM(LOOKUP(2,1/(SRP!$B$11:$B$15&lt;=E6669)/(SRP!$C$11:$C$15&gt;=E6669),SRP!$D$11:$D$15)*(G6669/100)*(E6669/1000)),
0)))))),2)</f>
        <v>3.51</v>
      </c>
      <c r="L6669" s="173" t="str">
        <f t="shared" si="104"/>
        <v>Beer473</v>
      </c>
      <c r="M6669" s="154">
        <f>VLOOKUP(L6669,'Slope %'!C:D,2,0)</f>
        <v>0.12</v>
      </c>
    </row>
    <row r="6670" spans="1:13" x14ac:dyDescent="0.25">
      <c r="A6670" s="169">
        <v>67609</v>
      </c>
      <c r="B6670" s="170" t="s">
        <v>4893</v>
      </c>
      <c r="C6670" s="170" t="s">
        <v>15</v>
      </c>
      <c r="D6670" s="170" t="s">
        <v>154</v>
      </c>
      <c r="E6670" s="170">
        <v>700</v>
      </c>
      <c r="F6670" s="170">
        <v>12</v>
      </c>
      <c r="G6670" s="171">
        <v>17</v>
      </c>
      <c r="H6670" s="170" t="s">
        <v>54</v>
      </c>
      <c r="I6670" s="171">
        <v>39.99</v>
      </c>
      <c r="J6670" s="169">
        <v>1</v>
      </c>
      <c r="K6670" s="154" cm="1">
        <f t="array" ref="K6670">ROUND(
IF(C6670="Beer",
SUM(LOOKUP(2,1/(SRP!$B$8:$B$10&lt;=E6670)/(SRP!$C$8:$C$10&gt;=E6670),SRP!$D$8:$D$10)*(G6670/100)*(E6670/1000)),
IF(C6670="Spirits",
SUM(LOOKUP(2,1/(SRP!$B$2:$B$7&lt;=E6670)/(SRP!$C$2:$C$7&gt;=E6670),SRP!$D$2:$D$7)*(G6670/100)*(E6670/1000)),
IF(AND(C6670="Wine",D6670="Fortified Wines"),
SUM(LOOKUP(2,1/(SRP!$B$26:$B$29&lt;=E6670)/(SRP!$C$26:$C$29&gt;=E6670),SRP!$D$26:$D$29)*(G6670/100)*(E6670/1000)),
IF(C6670="Wine",
SUM(LOOKUP(2,1/(SRP!$B$21:$B$25&lt;=E6670)/(SRP!$C$21:$C$25&gt;=E6670),SRP!$D$21:$D$25)*(G6670/100)*(E6670/1000)),
IF(AND(C6670="Ready to Drink",D6670="RTD-One Pour Cocktail&gt;7%&lt;=14.5"),
SUM(LOOKUP(2,1/(SRP!$B$16:$B$20&lt;=E6670)/(SRP!$C$16:$C$20&gt;=E6670),SRP!$D$16:$D$20)*(G6670/100)*(E6670/1000)),
IF(C6670="Ready to Drink",
SUM(LOOKUP(2,1/(SRP!$B$11:$B$15&lt;=E6670)/(SRP!$C$11:$C$15&gt;=E6670),SRP!$D$11:$D$15)*(G6670/100)*(E6670/1000)),
0)))))),2)</f>
        <v>9.2899999999999991</v>
      </c>
      <c r="L6670" s="173" t="str">
        <f t="shared" si="104"/>
        <v>Spirits700</v>
      </c>
      <c r="M6670" s="154">
        <f>VLOOKUP(L6670,'Slope %'!C:D,2,0)</f>
        <v>7.0000000000000007E-2</v>
      </c>
    </row>
    <row r="6671" spans="1:13" x14ac:dyDescent="0.25">
      <c r="A6671" s="169">
        <v>67613</v>
      </c>
      <c r="B6671" s="170" t="s">
        <v>4894</v>
      </c>
      <c r="C6671" s="170" t="s">
        <v>15</v>
      </c>
      <c r="D6671" s="170" t="s">
        <v>113</v>
      </c>
      <c r="E6671" s="170">
        <v>750</v>
      </c>
      <c r="F6671" s="170">
        <v>6</v>
      </c>
      <c r="G6671" s="171">
        <v>43</v>
      </c>
      <c r="H6671" s="170" t="s">
        <v>218</v>
      </c>
      <c r="I6671" s="171">
        <v>74.95</v>
      </c>
      <c r="J6671" s="169">
        <v>1</v>
      </c>
      <c r="K6671" s="154" cm="1">
        <f t="array" ref="K6671">ROUND(
IF(C6671="Beer",
SUM(LOOKUP(2,1/(SRP!$B$8:$B$10&lt;=E6671)/(SRP!$C$8:$C$10&gt;=E6671),SRP!$D$8:$D$10)*(G6671/100)*(E6671/1000)),
IF(C6671="Spirits",
SUM(LOOKUP(2,1/(SRP!$B$2:$B$7&lt;=E6671)/(SRP!$C$2:$C$7&gt;=E6671),SRP!$D$2:$D$7)*(G6671/100)*(E6671/1000)),
IF(AND(C6671="Wine",D6671="Fortified Wines"),
SUM(LOOKUP(2,1/(SRP!$B$26:$B$29&lt;=E6671)/(SRP!$C$26:$C$29&gt;=E6671),SRP!$D$26:$D$29)*(G6671/100)*(E6671/1000)),
IF(C6671="Wine",
SUM(LOOKUP(2,1/(SRP!$B$21:$B$25&lt;=E6671)/(SRP!$C$21:$C$25&gt;=E6671),SRP!$D$21:$D$25)*(G6671/100)*(E6671/1000)),
IF(AND(C6671="Ready to Drink",D6671="RTD-One Pour Cocktail&gt;7%&lt;=14.5"),
SUM(LOOKUP(2,1/(SRP!$B$16:$B$20&lt;=E6671)/(SRP!$C$16:$C$20&gt;=E6671),SRP!$D$16:$D$20)*(G6671/100)*(E6671/1000)),
IF(C6671="Ready to Drink",
SUM(LOOKUP(2,1/(SRP!$B$11:$B$15&lt;=E6671)/(SRP!$C$11:$C$15&gt;=E6671),SRP!$D$11:$D$15)*(G6671/100)*(E6671/1000)),
0)))))),2)</f>
        <v>25.18</v>
      </c>
      <c r="L6671" s="173" t="str">
        <f t="shared" si="104"/>
        <v>Spirits750</v>
      </c>
      <c r="M6671" s="154">
        <f>VLOOKUP(L6671,'Slope %'!C:D,2,0)</f>
        <v>7.0000000000000007E-2</v>
      </c>
    </row>
    <row r="6672" spans="1:13" x14ac:dyDescent="0.25">
      <c r="A6672" s="169">
        <v>67630</v>
      </c>
      <c r="B6672" s="170" t="s">
        <v>4895</v>
      </c>
      <c r="C6672" s="170" t="s">
        <v>263</v>
      </c>
      <c r="D6672" s="170" t="s">
        <v>264</v>
      </c>
      <c r="E6672" s="170">
        <v>473</v>
      </c>
      <c r="F6672" s="170">
        <v>24</v>
      </c>
      <c r="G6672" s="171">
        <v>5</v>
      </c>
      <c r="H6672" s="170" t="s">
        <v>17</v>
      </c>
      <c r="I6672" s="171">
        <v>4.29</v>
      </c>
      <c r="J6672" s="169">
        <v>1</v>
      </c>
      <c r="K6672" s="154" cm="1">
        <f t="array" ref="K6672">ROUND(
IF(C6672="Beer",
SUM(LOOKUP(2,1/(SRP!$B$8:$B$10&lt;=E6672)/(SRP!$C$8:$C$10&gt;=E6672),SRP!$D$8:$D$10)*(G6672/100)*(E6672/1000)),
IF(C6672="Spirits",
SUM(LOOKUP(2,1/(SRP!$B$2:$B$7&lt;=E6672)/(SRP!$C$2:$C$7&gt;=E6672),SRP!$D$2:$D$7)*(G6672/100)*(E6672/1000)),
IF(AND(C6672="Wine",D6672="Fortified Wines"),
SUM(LOOKUP(2,1/(SRP!$B$26:$B$29&lt;=E6672)/(SRP!$C$26:$C$29&gt;=E6672),SRP!$D$26:$D$29)*(G6672/100)*(E6672/1000)),
IF(C6672="Wine",
SUM(LOOKUP(2,1/(SRP!$B$21:$B$25&lt;=E6672)/(SRP!$C$21:$C$25&gt;=E6672),SRP!$D$21:$D$25)*(G6672/100)*(E6672/1000)),
IF(AND(C6672="Ready to Drink",D6672="RTD-One Pour Cocktail&gt;7%&lt;=14.5"),
SUM(LOOKUP(2,1/(SRP!$B$16:$B$20&lt;=E6672)/(SRP!$C$16:$C$20&gt;=E6672),SRP!$D$16:$D$20)*(G6672/100)*(E6672/1000)),
IF(C6672="Ready to Drink",
SUM(LOOKUP(2,1/(SRP!$B$11:$B$15&lt;=E6672)/(SRP!$C$11:$C$15&gt;=E6672),SRP!$D$11:$D$15)*(G6672/100)*(E6672/1000)),
0)))))),2)</f>
        <v>1.96</v>
      </c>
      <c r="L6672" s="173" t="str">
        <f t="shared" si="104"/>
        <v>Ready to Drink473</v>
      </c>
      <c r="M6672" s="154">
        <f>VLOOKUP(L6672,'Slope %'!C:D,2,0)</f>
        <v>0.12</v>
      </c>
    </row>
    <row r="6673" spans="1:13" x14ac:dyDescent="0.25">
      <c r="A6673" s="169">
        <v>67632</v>
      </c>
      <c r="B6673" s="170" t="s">
        <v>4896</v>
      </c>
      <c r="C6673" s="170" t="s">
        <v>263</v>
      </c>
      <c r="D6673" s="170" t="s">
        <v>264</v>
      </c>
      <c r="E6673" s="170">
        <v>355</v>
      </c>
      <c r="F6673" s="170">
        <v>24</v>
      </c>
      <c r="G6673" s="171">
        <v>5</v>
      </c>
      <c r="H6673" s="170" t="s">
        <v>1254</v>
      </c>
      <c r="I6673" s="171">
        <v>3.88</v>
      </c>
      <c r="J6673" s="169">
        <v>1</v>
      </c>
      <c r="K6673" s="154" cm="1">
        <f t="array" ref="K6673">ROUND(
IF(C6673="Beer",
SUM(LOOKUP(2,1/(SRP!$B$8:$B$10&lt;=E6673)/(SRP!$C$8:$C$10&gt;=E6673),SRP!$D$8:$D$10)*(G6673/100)*(E6673/1000)),
IF(C6673="Spirits",
SUM(LOOKUP(2,1/(SRP!$B$2:$B$7&lt;=E6673)/(SRP!$C$2:$C$7&gt;=E6673),SRP!$D$2:$D$7)*(G6673/100)*(E6673/1000)),
IF(AND(C6673="Wine",D6673="Fortified Wines"),
SUM(LOOKUP(2,1/(SRP!$B$26:$B$29&lt;=E6673)/(SRP!$C$26:$C$29&gt;=E6673),SRP!$D$26:$D$29)*(G6673/100)*(E6673/1000)),
IF(C6673="Wine",
SUM(LOOKUP(2,1/(SRP!$B$21:$B$25&lt;=E6673)/(SRP!$C$21:$C$25&gt;=E6673),SRP!$D$21:$D$25)*(G6673/100)*(E6673/1000)),
IF(AND(C6673="Ready to Drink",D6673="RTD-One Pour Cocktail&gt;7%&lt;=14.5"),
SUM(LOOKUP(2,1/(SRP!$B$16:$B$20&lt;=E6673)/(SRP!$C$16:$C$20&gt;=E6673),SRP!$D$16:$D$20)*(G6673/100)*(E6673/1000)),
IF(C6673="Ready to Drink",
SUM(LOOKUP(2,1/(SRP!$B$11:$B$15&lt;=E6673)/(SRP!$C$11:$C$15&gt;=E6673),SRP!$D$11:$D$15)*(G6673/100)*(E6673/1000)),
0)))))),2)</f>
        <v>1.57</v>
      </c>
      <c r="L6673" s="173" t="str">
        <f t="shared" si="104"/>
        <v>Ready to Drink355</v>
      </c>
      <c r="M6673" s="154">
        <f>VLOOKUP(L6673,'Slope %'!C:D,2,0)</f>
        <v>0.12</v>
      </c>
    </row>
    <row r="6674" spans="1:13" x14ac:dyDescent="0.25">
      <c r="A6674" s="169">
        <v>67639</v>
      </c>
      <c r="B6674" s="170" t="s">
        <v>4897</v>
      </c>
      <c r="C6674" s="170" t="s">
        <v>11</v>
      </c>
      <c r="D6674" s="170" t="s">
        <v>211</v>
      </c>
      <c r="E6674" s="170">
        <v>473</v>
      </c>
      <c r="F6674" s="170">
        <v>24</v>
      </c>
      <c r="G6674" s="171">
        <v>3.5</v>
      </c>
      <c r="H6674" s="170" t="s">
        <v>1053</v>
      </c>
      <c r="I6674" s="171">
        <v>4.1900000000000004</v>
      </c>
      <c r="J6674" s="169">
        <v>1</v>
      </c>
      <c r="K6674" s="154" cm="1">
        <f t="array" ref="K6674">ROUND(
IF(C6674="Beer",
SUM(LOOKUP(2,1/(SRP!$B$8:$B$10&lt;=E6674)/(SRP!$C$8:$C$10&gt;=E6674),SRP!$D$8:$D$10)*(G6674/100)*(E6674/1000)),
IF(C6674="Spirits",
SUM(LOOKUP(2,1/(SRP!$B$2:$B$7&lt;=E6674)/(SRP!$C$2:$C$7&gt;=E6674),SRP!$D$2:$D$7)*(G6674/100)*(E6674/1000)),
IF(AND(C6674="Wine",D6674="Fortified Wines"),
SUM(LOOKUP(2,1/(SRP!$B$26:$B$29&lt;=E6674)/(SRP!$C$26:$C$29&gt;=E6674),SRP!$D$26:$D$29)*(G6674/100)*(E6674/1000)),
IF(C6674="Wine",
SUM(LOOKUP(2,1/(SRP!$B$21:$B$25&lt;=E6674)/(SRP!$C$21:$C$25&gt;=E6674),SRP!$D$21:$D$25)*(G6674/100)*(E6674/1000)),
IF(AND(C6674="Ready to Drink",D6674="RTD-One Pour Cocktail&gt;7%&lt;=14.5"),
SUM(LOOKUP(2,1/(SRP!$B$16:$B$20&lt;=E6674)/(SRP!$C$16:$C$20&gt;=E6674),SRP!$D$16:$D$20)*(G6674/100)*(E6674/1000)),
IF(C6674="Ready to Drink",
SUM(LOOKUP(2,1/(SRP!$B$11:$B$15&lt;=E6674)/(SRP!$C$11:$C$15&gt;=E6674),SRP!$D$11:$D$15)*(G6674/100)*(E6674/1000)),
0)))))),2)</f>
        <v>1.29</v>
      </c>
      <c r="L6674" s="173" t="str">
        <f t="shared" si="104"/>
        <v>Beer473</v>
      </c>
      <c r="M6674" s="154">
        <f>VLOOKUP(L6674,'Slope %'!C:D,2,0)</f>
        <v>0.12</v>
      </c>
    </row>
    <row r="6675" spans="1:13" x14ac:dyDescent="0.25">
      <c r="A6675" s="169">
        <v>67639</v>
      </c>
      <c r="B6675" s="170" t="s">
        <v>4897</v>
      </c>
      <c r="C6675" s="170" t="s">
        <v>11</v>
      </c>
      <c r="D6675" s="170" t="s">
        <v>211</v>
      </c>
      <c r="E6675" s="170">
        <v>473</v>
      </c>
      <c r="F6675" s="170">
        <v>24</v>
      </c>
      <c r="G6675" s="171">
        <v>3.5</v>
      </c>
      <c r="H6675" s="170" t="s">
        <v>1053</v>
      </c>
      <c r="I6675" s="171">
        <v>4.1900000000000004</v>
      </c>
      <c r="J6675" s="169">
        <v>1</v>
      </c>
      <c r="K6675" s="154" cm="1">
        <f t="array" ref="K6675">ROUND(
IF(C6675="Beer",
SUM(LOOKUP(2,1/(SRP!$B$8:$B$10&lt;=E6675)/(SRP!$C$8:$C$10&gt;=E6675),SRP!$D$8:$D$10)*(G6675/100)*(E6675/1000)),
IF(C6675="Spirits",
SUM(LOOKUP(2,1/(SRP!$B$2:$B$7&lt;=E6675)/(SRP!$C$2:$C$7&gt;=E6675),SRP!$D$2:$D$7)*(G6675/100)*(E6675/1000)),
IF(AND(C6675="Wine",D6675="Fortified Wines"),
SUM(LOOKUP(2,1/(SRP!$B$26:$B$29&lt;=E6675)/(SRP!$C$26:$C$29&gt;=E6675),SRP!$D$26:$D$29)*(G6675/100)*(E6675/1000)),
IF(C6675="Wine",
SUM(LOOKUP(2,1/(SRP!$B$21:$B$25&lt;=E6675)/(SRP!$C$21:$C$25&gt;=E6675),SRP!$D$21:$D$25)*(G6675/100)*(E6675/1000)),
IF(AND(C6675="Ready to Drink",D6675="RTD-One Pour Cocktail&gt;7%&lt;=14.5"),
SUM(LOOKUP(2,1/(SRP!$B$16:$B$20&lt;=E6675)/(SRP!$C$16:$C$20&gt;=E6675),SRP!$D$16:$D$20)*(G6675/100)*(E6675/1000)),
IF(C6675="Ready to Drink",
SUM(LOOKUP(2,1/(SRP!$B$11:$B$15&lt;=E6675)/(SRP!$C$11:$C$15&gt;=E6675),SRP!$D$11:$D$15)*(G6675/100)*(E6675/1000)),
0)))))),2)</f>
        <v>1.29</v>
      </c>
      <c r="L6675" s="173" t="str">
        <f t="shared" si="104"/>
        <v>Beer473</v>
      </c>
      <c r="M6675" s="154">
        <f>VLOOKUP(L6675,'Slope %'!C:D,2,0)</f>
        <v>0.12</v>
      </c>
    </row>
    <row r="6676" spans="1:13" x14ac:dyDescent="0.25">
      <c r="A6676" s="169">
        <v>67640</v>
      </c>
      <c r="B6676" s="170" t="s">
        <v>4898</v>
      </c>
      <c r="C6676" s="170" t="s">
        <v>24</v>
      </c>
      <c r="D6676" s="170" t="s">
        <v>38</v>
      </c>
      <c r="E6676" s="170">
        <v>750</v>
      </c>
      <c r="F6676" s="170">
        <v>12</v>
      </c>
      <c r="G6676" s="171">
        <v>12</v>
      </c>
      <c r="H6676" s="170" t="s">
        <v>200</v>
      </c>
      <c r="I6676" s="171">
        <v>15.39</v>
      </c>
      <c r="J6676" s="169">
        <v>1</v>
      </c>
      <c r="K6676" s="154" cm="1">
        <f t="array" ref="K6676">ROUND(
IF(C6676="Beer",
SUM(LOOKUP(2,1/(SRP!$B$8:$B$10&lt;=E6676)/(SRP!$C$8:$C$10&gt;=E6676),SRP!$D$8:$D$10)*(G6676/100)*(E6676/1000)),
IF(C6676="Spirits",
SUM(LOOKUP(2,1/(SRP!$B$2:$B$7&lt;=E6676)/(SRP!$C$2:$C$7&gt;=E6676),SRP!$D$2:$D$7)*(G6676/100)*(E6676/1000)),
IF(AND(C6676="Wine",D6676="Fortified Wines"),
SUM(LOOKUP(2,1/(SRP!$B$26:$B$29&lt;=E6676)/(SRP!$C$26:$C$29&gt;=E6676),SRP!$D$26:$D$29)*(G6676/100)*(E6676/1000)),
IF(C6676="Wine",
SUM(LOOKUP(2,1/(SRP!$B$21:$B$25&lt;=E6676)/(SRP!$C$21:$C$25&gt;=E6676),SRP!$D$21:$D$25)*(G6676/100)*(E6676/1000)),
IF(AND(C6676="Ready to Drink",D6676="RTD-One Pour Cocktail&gt;7%&lt;=14.5"),
SUM(LOOKUP(2,1/(SRP!$B$16:$B$20&lt;=E6676)/(SRP!$C$16:$C$20&gt;=E6676),SRP!$D$16:$D$20)*(G6676/100)*(E6676/1000)),
IF(C6676="Ready to Drink",
SUM(LOOKUP(2,1/(SRP!$B$11:$B$15&lt;=E6676)/(SRP!$C$11:$C$15&gt;=E6676),SRP!$D$11:$D$15)*(G6676/100)*(E6676/1000)),
0)))))),2)</f>
        <v>7.03</v>
      </c>
      <c r="L6676" s="173" t="str">
        <f t="shared" si="104"/>
        <v>Wine750</v>
      </c>
      <c r="M6676" s="154">
        <f>VLOOKUP(L6676,'Slope %'!C:D,2,0)</f>
        <v>0.1</v>
      </c>
    </row>
    <row r="6677" spans="1:13" x14ac:dyDescent="0.25">
      <c r="A6677" s="169">
        <v>67643</v>
      </c>
      <c r="B6677" s="170" t="s">
        <v>4899</v>
      </c>
      <c r="C6677" s="170" t="s">
        <v>11</v>
      </c>
      <c r="D6677" s="170" t="s">
        <v>267</v>
      </c>
      <c r="E6677" s="170">
        <v>473</v>
      </c>
      <c r="F6677" s="170">
        <v>24</v>
      </c>
      <c r="G6677" s="171">
        <v>5.4</v>
      </c>
      <c r="H6677" s="170" t="s">
        <v>1053</v>
      </c>
      <c r="I6677" s="171">
        <v>4.49</v>
      </c>
      <c r="J6677" s="169">
        <v>1</v>
      </c>
      <c r="K6677" s="154" cm="1">
        <f t="array" ref="K6677">ROUND(
IF(C6677="Beer",
SUM(LOOKUP(2,1/(SRP!$B$8:$B$10&lt;=E6677)/(SRP!$C$8:$C$10&gt;=E6677),SRP!$D$8:$D$10)*(G6677/100)*(E6677/1000)),
IF(C6677="Spirits",
SUM(LOOKUP(2,1/(SRP!$B$2:$B$7&lt;=E6677)/(SRP!$C$2:$C$7&gt;=E6677),SRP!$D$2:$D$7)*(G6677/100)*(E6677/1000)),
IF(AND(C6677="Wine",D6677="Fortified Wines"),
SUM(LOOKUP(2,1/(SRP!$B$26:$B$29&lt;=E6677)/(SRP!$C$26:$C$29&gt;=E6677),SRP!$D$26:$D$29)*(G6677/100)*(E6677/1000)),
IF(C6677="Wine",
SUM(LOOKUP(2,1/(SRP!$B$21:$B$25&lt;=E6677)/(SRP!$C$21:$C$25&gt;=E6677),SRP!$D$21:$D$25)*(G6677/100)*(E6677/1000)),
IF(AND(C6677="Ready to Drink",D6677="RTD-One Pour Cocktail&gt;7%&lt;=14.5"),
SUM(LOOKUP(2,1/(SRP!$B$16:$B$20&lt;=E6677)/(SRP!$C$16:$C$20&gt;=E6677),SRP!$D$16:$D$20)*(G6677/100)*(E6677/1000)),
IF(C6677="Ready to Drink",
SUM(LOOKUP(2,1/(SRP!$B$11:$B$15&lt;=E6677)/(SRP!$C$11:$C$15&gt;=E6677),SRP!$D$11:$D$15)*(G6677/100)*(E6677/1000)),
0)))))),2)</f>
        <v>1.99</v>
      </c>
      <c r="L6677" s="173" t="str">
        <f t="shared" si="104"/>
        <v>Beer473</v>
      </c>
      <c r="M6677" s="154">
        <f>VLOOKUP(L6677,'Slope %'!C:D,2,0)</f>
        <v>0.12</v>
      </c>
    </row>
    <row r="6678" spans="1:13" x14ac:dyDescent="0.25">
      <c r="A6678" s="169">
        <v>67643</v>
      </c>
      <c r="B6678" s="170" t="s">
        <v>4899</v>
      </c>
      <c r="C6678" s="170" t="s">
        <v>11</v>
      </c>
      <c r="D6678" s="170" t="s">
        <v>267</v>
      </c>
      <c r="E6678" s="170">
        <v>473</v>
      </c>
      <c r="F6678" s="170">
        <v>24</v>
      </c>
      <c r="G6678" s="171">
        <v>5.4</v>
      </c>
      <c r="H6678" s="170" t="s">
        <v>1053</v>
      </c>
      <c r="I6678" s="171">
        <v>4.49</v>
      </c>
      <c r="J6678" s="169">
        <v>1</v>
      </c>
      <c r="K6678" s="154" cm="1">
        <f t="array" ref="K6678">ROUND(
IF(C6678="Beer",
SUM(LOOKUP(2,1/(SRP!$B$8:$B$10&lt;=E6678)/(SRP!$C$8:$C$10&gt;=E6678),SRP!$D$8:$D$10)*(G6678/100)*(E6678/1000)),
IF(C6678="Spirits",
SUM(LOOKUP(2,1/(SRP!$B$2:$B$7&lt;=E6678)/(SRP!$C$2:$C$7&gt;=E6678),SRP!$D$2:$D$7)*(G6678/100)*(E6678/1000)),
IF(AND(C6678="Wine",D6678="Fortified Wines"),
SUM(LOOKUP(2,1/(SRP!$B$26:$B$29&lt;=E6678)/(SRP!$C$26:$C$29&gt;=E6678),SRP!$D$26:$D$29)*(G6678/100)*(E6678/1000)),
IF(C6678="Wine",
SUM(LOOKUP(2,1/(SRP!$B$21:$B$25&lt;=E6678)/(SRP!$C$21:$C$25&gt;=E6678),SRP!$D$21:$D$25)*(G6678/100)*(E6678/1000)),
IF(AND(C6678="Ready to Drink",D6678="RTD-One Pour Cocktail&gt;7%&lt;=14.5"),
SUM(LOOKUP(2,1/(SRP!$B$16:$B$20&lt;=E6678)/(SRP!$C$16:$C$20&gt;=E6678),SRP!$D$16:$D$20)*(G6678/100)*(E6678/1000)),
IF(C6678="Ready to Drink",
SUM(LOOKUP(2,1/(SRP!$B$11:$B$15&lt;=E6678)/(SRP!$C$11:$C$15&gt;=E6678),SRP!$D$11:$D$15)*(G6678/100)*(E6678/1000)),
0)))))),2)</f>
        <v>1.99</v>
      </c>
      <c r="L6678" s="173" t="str">
        <f t="shared" si="104"/>
        <v>Beer473</v>
      </c>
      <c r="M6678" s="154">
        <f>VLOOKUP(L6678,'Slope %'!C:D,2,0)</f>
        <v>0.12</v>
      </c>
    </row>
    <row r="6679" spans="1:13" x14ac:dyDescent="0.25">
      <c r="A6679" s="169">
        <v>67645</v>
      </c>
      <c r="B6679" s="170" t="s">
        <v>4900</v>
      </c>
      <c r="C6679" s="170" t="s">
        <v>11</v>
      </c>
      <c r="D6679" s="170" t="s">
        <v>474</v>
      </c>
      <c r="E6679" s="170">
        <v>473</v>
      </c>
      <c r="F6679" s="170">
        <v>24</v>
      </c>
      <c r="G6679" s="171">
        <v>5.3</v>
      </c>
      <c r="H6679" s="170" t="s">
        <v>1053</v>
      </c>
      <c r="I6679" s="171">
        <v>4.49</v>
      </c>
      <c r="J6679" s="169">
        <v>1</v>
      </c>
      <c r="K6679" s="154" cm="1">
        <f t="array" ref="K6679">ROUND(
IF(C6679="Beer",
SUM(LOOKUP(2,1/(SRP!$B$8:$B$10&lt;=E6679)/(SRP!$C$8:$C$10&gt;=E6679),SRP!$D$8:$D$10)*(G6679/100)*(E6679/1000)),
IF(C6679="Spirits",
SUM(LOOKUP(2,1/(SRP!$B$2:$B$7&lt;=E6679)/(SRP!$C$2:$C$7&gt;=E6679),SRP!$D$2:$D$7)*(G6679/100)*(E6679/1000)),
IF(AND(C6679="Wine",D6679="Fortified Wines"),
SUM(LOOKUP(2,1/(SRP!$B$26:$B$29&lt;=E6679)/(SRP!$C$26:$C$29&gt;=E6679),SRP!$D$26:$D$29)*(G6679/100)*(E6679/1000)),
IF(C6679="Wine",
SUM(LOOKUP(2,1/(SRP!$B$21:$B$25&lt;=E6679)/(SRP!$C$21:$C$25&gt;=E6679),SRP!$D$21:$D$25)*(G6679/100)*(E6679/1000)),
IF(AND(C6679="Ready to Drink",D6679="RTD-One Pour Cocktail&gt;7%&lt;=14.5"),
SUM(LOOKUP(2,1/(SRP!$B$16:$B$20&lt;=E6679)/(SRP!$C$16:$C$20&gt;=E6679),SRP!$D$16:$D$20)*(G6679/100)*(E6679/1000)),
IF(C6679="Ready to Drink",
SUM(LOOKUP(2,1/(SRP!$B$11:$B$15&lt;=E6679)/(SRP!$C$11:$C$15&gt;=E6679),SRP!$D$11:$D$15)*(G6679/100)*(E6679/1000)),
0)))))),2)</f>
        <v>1.96</v>
      </c>
      <c r="L6679" s="173" t="str">
        <f t="shared" si="104"/>
        <v>Beer473</v>
      </c>
      <c r="M6679" s="154">
        <f>VLOOKUP(L6679,'Slope %'!C:D,2,0)</f>
        <v>0.12</v>
      </c>
    </row>
    <row r="6680" spans="1:13" x14ac:dyDescent="0.25">
      <c r="A6680" s="169">
        <v>67645</v>
      </c>
      <c r="B6680" s="170" t="s">
        <v>4900</v>
      </c>
      <c r="C6680" s="170" t="s">
        <v>11</v>
      </c>
      <c r="D6680" s="170" t="s">
        <v>474</v>
      </c>
      <c r="E6680" s="170">
        <v>473</v>
      </c>
      <c r="F6680" s="170">
        <v>24</v>
      </c>
      <c r="G6680" s="171">
        <v>5.3</v>
      </c>
      <c r="H6680" s="170" t="s">
        <v>1053</v>
      </c>
      <c r="I6680" s="171">
        <v>4.49</v>
      </c>
      <c r="J6680" s="169">
        <v>1</v>
      </c>
      <c r="K6680" s="154" cm="1">
        <f t="array" ref="K6680">ROUND(
IF(C6680="Beer",
SUM(LOOKUP(2,1/(SRP!$B$8:$B$10&lt;=E6680)/(SRP!$C$8:$C$10&gt;=E6680),SRP!$D$8:$D$10)*(G6680/100)*(E6680/1000)),
IF(C6680="Spirits",
SUM(LOOKUP(2,1/(SRP!$B$2:$B$7&lt;=E6680)/(SRP!$C$2:$C$7&gt;=E6680),SRP!$D$2:$D$7)*(G6680/100)*(E6680/1000)),
IF(AND(C6680="Wine",D6680="Fortified Wines"),
SUM(LOOKUP(2,1/(SRP!$B$26:$B$29&lt;=E6680)/(SRP!$C$26:$C$29&gt;=E6680),SRP!$D$26:$D$29)*(G6680/100)*(E6680/1000)),
IF(C6680="Wine",
SUM(LOOKUP(2,1/(SRP!$B$21:$B$25&lt;=E6680)/(SRP!$C$21:$C$25&gt;=E6680),SRP!$D$21:$D$25)*(G6680/100)*(E6680/1000)),
IF(AND(C6680="Ready to Drink",D6680="RTD-One Pour Cocktail&gt;7%&lt;=14.5"),
SUM(LOOKUP(2,1/(SRP!$B$16:$B$20&lt;=E6680)/(SRP!$C$16:$C$20&gt;=E6680),SRP!$D$16:$D$20)*(G6680/100)*(E6680/1000)),
IF(C6680="Ready to Drink",
SUM(LOOKUP(2,1/(SRP!$B$11:$B$15&lt;=E6680)/(SRP!$C$11:$C$15&gt;=E6680),SRP!$D$11:$D$15)*(G6680/100)*(E6680/1000)),
0)))))),2)</f>
        <v>1.96</v>
      </c>
      <c r="L6680" s="173" t="str">
        <f t="shared" si="104"/>
        <v>Beer473</v>
      </c>
      <c r="M6680" s="154">
        <f>VLOOKUP(L6680,'Slope %'!C:D,2,0)</f>
        <v>0.12</v>
      </c>
    </row>
    <row r="6681" spans="1:13" x14ac:dyDescent="0.25">
      <c r="A6681" s="169">
        <v>67647</v>
      </c>
      <c r="B6681" s="170" t="s">
        <v>4901</v>
      </c>
      <c r="C6681" s="170" t="s">
        <v>11</v>
      </c>
      <c r="D6681" s="170" t="s">
        <v>303</v>
      </c>
      <c r="E6681" s="170">
        <v>473</v>
      </c>
      <c r="F6681" s="170">
        <v>24</v>
      </c>
      <c r="G6681" s="171">
        <v>6.7</v>
      </c>
      <c r="H6681" s="170" t="s">
        <v>1053</v>
      </c>
      <c r="I6681" s="171">
        <v>4.49</v>
      </c>
      <c r="J6681" s="169">
        <v>1</v>
      </c>
      <c r="K6681" s="154" cm="1">
        <f t="array" ref="K6681">ROUND(
IF(C6681="Beer",
SUM(LOOKUP(2,1/(SRP!$B$8:$B$10&lt;=E6681)/(SRP!$C$8:$C$10&gt;=E6681),SRP!$D$8:$D$10)*(G6681/100)*(E6681/1000)),
IF(C6681="Spirits",
SUM(LOOKUP(2,1/(SRP!$B$2:$B$7&lt;=E6681)/(SRP!$C$2:$C$7&gt;=E6681),SRP!$D$2:$D$7)*(G6681/100)*(E6681/1000)),
IF(AND(C6681="Wine",D6681="Fortified Wines"),
SUM(LOOKUP(2,1/(SRP!$B$26:$B$29&lt;=E6681)/(SRP!$C$26:$C$29&gt;=E6681),SRP!$D$26:$D$29)*(G6681/100)*(E6681/1000)),
IF(C6681="Wine",
SUM(LOOKUP(2,1/(SRP!$B$21:$B$25&lt;=E6681)/(SRP!$C$21:$C$25&gt;=E6681),SRP!$D$21:$D$25)*(G6681/100)*(E6681/1000)),
IF(AND(C6681="Ready to Drink",D6681="RTD-One Pour Cocktail&gt;7%&lt;=14.5"),
SUM(LOOKUP(2,1/(SRP!$B$16:$B$20&lt;=E6681)/(SRP!$C$16:$C$20&gt;=E6681),SRP!$D$16:$D$20)*(G6681/100)*(E6681/1000)),
IF(C6681="Ready to Drink",
SUM(LOOKUP(2,1/(SRP!$B$11:$B$15&lt;=E6681)/(SRP!$C$11:$C$15&gt;=E6681),SRP!$D$11:$D$15)*(G6681/100)*(E6681/1000)),
0)))))),2)</f>
        <v>2.4700000000000002</v>
      </c>
      <c r="L6681" s="173" t="str">
        <f t="shared" si="104"/>
        <v>Beer473</v>
      </c>
      <c r="M6681" s="154">
        <f>VLOOKUP(L6681,'Slope %'!C:D,2,0)</f>
        <v>0.12</v>
      </c>
    </row>
    <row r="6682" spans="1:13" x14ac:dyDescent="0.25">
      <c r="A6682" s="169">
        <v>67647</v>
      </c>
      <c r="B6682" s="170" t="s">
        <v>4901</v>
      </c>
      <c r="C6682" s="170" t="s">
        <v>11</v>
      </c>
      <c r="D6682" s="170" t="s">
        <v>303</v>
      </c>
      <c r="E6682" s="170">
        <v>473</v>
      </c>
      <c r="F6682" s="170">
        <v>24</v>
      </c>
      <c r="G6682" s="171">
        <v>6.7</v>
      </c>
      <c r="H6682" s="170" t="s">
        <v>1053</v>
      </c>
      <c r="I6682" s="171">
        <v>4.49</v>
      </c>
      <c r="J6682" s="169">
        <v>1</v>
      </c>
      <c r="K6682" s="154" cm="1">
        <f t="array" ref="K6682">ROUND(
IF(C6682="Beer",
SUM(LOOKUP(2,1/(SRP!$B$8:$B$10&lt;=E6682)/(SRP!$C$8:$C$10&gt;=E6682),SRP!$D$8:$D$10)*(G6682/100)*(E6682/1000)),
IF(C6682="Spirits",
SUM(LOOKUP(2,1/(SRP!$B$2:$B$7&lt;=E6682)/(SRP!$C$2:$C$7&gt;=E6682),SRP!$D$2:$D$7)*(G6682/100)*(E6682/1000)),
IF(AND(C6682="Wine",D6682="Fortified Wines"),
SUM(LOOKUP(2,1/(SRP!$B$26:$B$29&lt;=E6682)/(SRP!$C$26:$C$29&gt;=E6682),SRP!$D$26:$D$29)*(G6682/100)*(E6682/1000)),
IF(C6682="Wine",
SUM(LOOKUP(2,1/(SRP!$B$21:$B$25&lt;=E6682)/(SRP!$C$21:$C$25&gt;=E6682),SRP!$D$21:$D$25)*(G6682/100)*(E6682/1000)),
IF(AND(C6682="Ready to Drink",D6682="RTD-One Pour Cocktail&gt;7%&lt;=14.5"),
SUM(LOOKUP(2,1/(SRP!$B$16:$B$20&lt;=E6682)/(SRP!$C$16:$C$20&gt;=E6682),SRP!$D$16:$D$20)*(G6682/100)*(E6682/1000)),
IF(C6682="Ready to Drink",
SUM(LOOKUP(2,1/(SRP!$B$11:$B$15&lt;=E6682)/(SRP!$C$11:$C$15&gt;=E6682),SRP!$D$11:$D$15)*(G6682/100)*(E6682/1000)),
0)))))),2)</f>
        <v>2.4700000000000002</v>
      </c>
      <c r="L6682" s="173" t="str">
        <f t="shared" si="104"/>
        <v>Beer473</v>
      </c>
      <c r="M6682" s="154">
        <f>VLOOKUP(L6682,'Slope %'!C:D,2,0)</f>
        <v>0.12</v>
      </c>
    </row>
    <row r="6683" spans="1:13" x14ac:dyDescent="0.25">
      <c r="A6683" s="169">
        <v>67648</v>
      </c>
      <c r="B6683" s="170" t="s">
        <v>4902</v>
      </c>
      <c r="C6683" s="170" t="s">
        <v>11</v>
      </c>
      <c r="D6683" s="170" t="s">
        <v>303</v>
      </c>
      <c r="E6683" s="170">
        <v>473</v>
      </c>
      <c r="F6683" s="170">
        <v>24</v>
      </c>
      <c r="G6683" s="171">
        <v>10</v>
      </c>
      <c r="H6683" s="170" t="s">
        <v>1053</v>
      </c>
      <c r="I6683" s="171">
        <v>4.99</v>
      </c>
      <c r="J6683" s="169">
        <v>1</v>
      </c>
      <c r="K6683" s="154" cm="1">
        <f t="array" ref="K6683">ROUND(
IF(C6683="Beer",
SUM(LOOKUP(2,1/(SRP!$B$8:$B$10&lt;=E6683)/(SRP!$C$8:$C$10&gt;=E6683),SRP!$D$8:$D$10)*(G6683/100)*(E6683/1000)),
IF(C6683="Spirits",
SUM(LOOKUP(2,1/(SRP!$B$2:$B$7&lt;=E6683)/(SRP!$C$2:$C$7&gt;=E6683),SRP!$D$2:$D$7)*(G6683/100)*(E6683/1000)),
IF(AND(C6683="Wine",D6683="Fortified Wines"),
SUM(LOOKUP(2,1/(SRP!$B$26:$B$29&lt;=E6683)/(SRP!$C$26:$C$29&gt;=E6683),SRP!$D$26:$D$29)*(G6683/100)*(E6683/1000)),
IF(C6683="Wine",
SUM(LOOKUP(2,1/(SRP!$B$21:$B$25&lt;=E6683)/(SRP!$C$21:$C$25&gt;=E6683),SRP!$D$21:$D$25)*(G6683/100)*(E6683/1000)),
IF(AND(C6683="Ready to Drink",D6683="RTD-One Pour Cocktail&gt;7%&lt;=14.5"),
SUM(LOOKUP(2,1/(SRP!$B$16:$B$20&lt;=E6683)/(SRP!$C$16:$C$20&gt;=E6683),SRP!$D$16:$D$20)*(G6683/100)*(E6683/1000)),
IF(C6683="Ready to Drink",
SUM(LOOKUP(2,1/(SRP!$B$11:$B$15&lt;=E6683)/(SRP!$C$11:$C$15&gt;=E6683),SRP!$D$11:$D$15)*(G6683/100)*(E6683/1000)),
0)))))),2)</f>
        <v>3.69</v>
      </c>
      <c r="L6683" s="173" t="str">
        <f t="shared" si="104"/>
        <v>Beer473</v>
      </c>
      <c r="M6683" s="154">
        <f>VLOOKUP(L6683,'Slope %'!C:D,2,0)</f>
        <v>0.12</v>
      </c>
    </row>
    <row r="6684" spans="1:13" x14ac:dyDescent="0.25">
      <c r="A6684" s="169">
        <v>67648</v>
      </c>
      <c r="B6684" s="170" t="s">
        <v>4902</v>
      </c>
      <c r="C6684" s="170" t="s">
        <v>11</v>
      </c>
      <c r="D6684" s="170" t="s">
        <v>303</v>
      </c>
      <c r="E6684" s="170">
        <v>473</v>
      </c>
      <c r="F6684" s="170">
        <v>24</v>
      </c>
      <c r="G6684" s="171">
        <v>10</v>
      </c>
      <c r="H6684" s="170" t="s">
        <v>1053</v>
      </c>
      <c r="I6684" s="171">
        <v>4.99</v>
      </c>
      <c r="J6684" s="169">
        <v>1</v>
      </c>
      <c r="K6684" s="154" cm="1">
        <f t="array" ref="K6684">ROUND(
IF(C6684="Beer",
SUM(LOOKUP(2,1/(SRP!$B$8:$B$10&lt;=E6684)/(SRP!$C$8:$C$10&gt;=E6684),SRP!$D$8:$D$10)*(G6684/100)*(E6684/1000)),
IF(C6684="Spirits",
SUM(LOOKUP(2,1/(SRP!$B$2:$B$7&lt;=E6684)/(SRP!$C$2:$C$7&gt;=E6684),SRP!$D$2:$D$7)*(G6684/100)*(E6684/1000)),
IF(AND(C6684="Wine",D6684="Fortified Wines"),
SUM(LOOKUP(2,1/(SRP!$B$26:$B$29&lt;=E6684)/(SRP!$C$26:$C$29&gt;=E6684),SRP!$D$26:$D$29)*(G6684/100)*(E6684/1000)),
IF(C6684="Wine",
SUM(LOOKUP(2,1/(SRP!$B$21:$B$25&lt;=E6684)/(SRP!$C$21:$C$25&gt;=E6684),SRP!$D$21:$D$25)*(G6684/100)*(E6684/1000)),
IF(AND(C6684="Ready to Drink",D6684="RTD-One Pour Cocktail&gt;7%&lt;=14.5"),
SUM(LOOKUP(2,1/(SRP!$B$16:$B$20&lt;=E6684)/(SRP!$C$16:$C$20&gt;=E6684),SRP!$D$16:$D$20)*(G6684/100)*(E6684/1000)),
IF(C6684="Ready to Drink",
SUM(LOOKUP(2,1/(SRP!$B$11:$B$15&lt;=E6684)/(SRP!$C$11:$C$15&gt;=E6684),SRP!$D$11:$D$15)*(G6684/100)*(E6684/1000)),
0)))))),2)</f>
        <v>3.69</v>
      </c>
      <c r="L6684" s="173" t="str">
        <f t="shared" si="104"/>
        <v>Beer473</v>
      </c>
      <c r="M6684" s="154">
        <f>VLOOKUP(L6684,'Slope %'!C:D,2,0)</f>
        <v>0.12</v>
      </c>
    </row>
    <row r="6685" spans="1:13" x14ac:dyDescent="0.25">
      <c r="A6685" s="169">
        <v>67651</v>
      </c>
      <c r="B6685" s="170" t="s">
        <v>4903</v>
      </c>
      <c r="C6685" s="170" t="s">
        <v>11</v>
      </c>
      <c r="D6685" s="170" t="s">
        <v>303</v>
      </c>
      <c r="E6685" s="170">
        <v>473</v>
      </c>
      <c r="F6685" s="170">
        <v>24</v>
      </c>
      <c r="G6685" s="171">
        <v>6</v>
      </c>
      <c r="H6685" s="170" t="s">
        <v>1053</v>
      </c>
      <c r="I6685" s="171">
        <v>4.1900000000000004</v>
      </c>
      <c r="J6685" s="169">
        <v>1</v>
      </c>
      <c r="K6685" s="154" cm="1">
        <f t="array" ref="K6685">ROUND(
IF(C6685="Beer",
SUM(LOOKUP(2,1/(SRP!$B$8:$B$10&lt;=E6685)/(SRP!$C$8:$C$10&gt;=E6685),SRP!$D$8:$D$10)*(G6685/100)*(E6685/1000)),
IF(C6685="Spirits",
SUM(LOOKUP(2,1/(SRP!$B$2:$B$7&lt;=E6685)/(SRP!$C$2:$C$7&gt;=E6685),SRP!$D$2:$D$7)*(G6685/100)*(E6685/1000)),
IF(AND(C6685="Wine",D6685="Fortified Wines"),
SUM(LOOKUP(2,1/(SRP!$B$26:$B$29&lt;=E6685)/(SRP!$C$26:$C$29&gt;=E6685),SRP!$D$26:$D$29)*(G6685/100)*(E6685/1000)),
IF(C6685="Wine",
SUM(LOOKUP(2,1/(SRP!$B$21:$B$25&lt;=E6685)/(SRP!$C$21:$C$25&gt;=E6685),SRP!$D$21:$D$25)*(G6685/100)*(E6685/1000)),
IF(AND(C6685="Ready to Drink",D6685="RTD-One Pour Cocktail&gt;7%&lt;=14.5"),
SUM(LOOKUP(2,1/(SRP!$B$16:$B$20&lt;=E6685)/(SRP!$C$16:$C$20&gt;=E6685),SRP!$D$16:$D$20)*(G6685/100)*(E6685/1000)),
IF(C6685="Ready to Drink",
SUM(LOOKUP(2,1/(SRP!$B$11:$B$15&lt;=E6685)/(SRP!$C$11:$C$15&gt;=E6685),SRP!$D$11:$D$15)*(G6685/100)*(E6685/1000)),
0)))))),2)</f>
        <v>2.2200000000000002</v>
      </c>
      <c r="L6685" s="173" t="str">
        <f t="shared" si="104"/>
        <v>Beer473</v>
      </c>
      <c r="M6685" s="154">
        <f>VLOOKUP(L6685,'Slope %'!C:D,2,0)</f>
        <v>0.12</v>
      </c>
    </row>
    <row r="6686" spans="1:13" x14ac:dyDescent="0.25">
      <c r="A6686" s="169">
        <v>67651</v>
      </c>
      <c r="B6686" s="170" t="s">
        <v>4903</v>
      </c>
      <c r="C6686" s="170" t="s">
        <v>11</v>
      </c>
      <c r="D6686" s="170" t="s">
        <v>303</v>
      </c>
      <c r="E6686" s="170">
        <v>473</v>
      </c>
      <c r="F6686" s="170">
        <v>24</v>
      </c>
      <c r="G6686" s="171">
        <v>6</v>
      </c>
      <c r="H6686" s="170" t="s">
        <v>1053</v>
      </c>
      <c r="I6686" s="171">
        <v>4.1900000000000004</v>
      </c>
      <c r="J6686" s="169">
        <v>1</v>
      </c>
      <c r="K6686" s="154" cm="1">
        <f t="array" ref="K6686">ROUND(
IF(C6686="Beer",
SUM(LOOKUP(2,1/(SRP!$B$8:$B$10&lt;=E6686)/(SRP!$C$8:$C$10&gt;=E6686),SRP!$D$8:$D$10)*(G6686/100)*(E6686/1000)),
IF(C6686="Spirits",
SUM(LOOKUP(2,1/(SRP!$B$2:$B$7&lt;=E6686)/(SRP!$C$2:$C$7&gt;=E6686),SRP!$D$2:$D$7)*(G6686/100)*(E6686/1000)),
IF(AND(C6686="Wine",D6686="Fortified Wines"),
SUM(LOOKUP(2,1/(SRP!$B$26:$B$29&lt;=E6686)/(SRP!$C$26:$C$29&gt;=E6686),SRP!$D$26:$D$29)*(G6686/100)*(E6686/1000)),
IF(C6686="Wine",
SUM(LOOKUP(2,1/(SRP!$B$21:$B$25&lt;=E6686)/(SRP!$C$21:$C$25&gt;=E6686),SRP!$D$21:$D$25)*(G6686/100)*(E6686/1000)),
IF(AND(C6686="Ready to Drink",D6686="RTD-One Pour Cocktail&gt;7%&lt;=14.5"),
SUM(LOOKUP(2,1/(SRP!$B$16:$B$20&lt;=E6686)/(SRP!$C$16:$C$20&gt;=E6686),SRP!$D$16:$D$20)*(G6686/100)*(E6686/1000)),
IF(C6686="Ready to Drink",
SUM(LOOKUP(2,1/(SRP!$B$11:$B$15&lt;=E6686)/(SRP!$C$11:$C$15&gt;=E6686),SRP!$D$11:$D$15)*(G6686/100)*(E6686/1000)),
0)))))),2)</f>
        <v>2.2200000000000002</v>
      </c>
      <c r="L6686" s="173" t="str">
        <f t="shared" si="104"/>
        <v>Beer473</v>
      </c>
      <c r="M6686" s="154">
        <f>VLOOKUP(L6686,'Slope %'!C:D,2,0)</f>
        <v>0.12</v>
      </c>
    </row>
    <row r="6687" spans="1:13" x14ac:dyDescent="0.25">
      <c r="A6687" s="169">
        <v>67660</v>
      </c>
      <c r="B6687" s="170" t="s">
        <v>4904</v>
      </c>
      <c r="C6687" s="170" t="s">
        <v>11</v>
      </c>
      <c r="D6687" s="170" t="s">
        <v>267</v>
      </c>
      <c r="E6687" s="170">
        <v>473</v>
      </c>
      <c r="F6687" s="170">
        <v>24</v>
      </c>
      <c r="G6687" s="171">
        <v>4.9000000000000004</v>
      </c>
      <c r="H6687" s="170" t="s">
        <v>1391</v>
      </c>
      <c r="I6687" s="171">
        <v>4.49</v>
      </c>
      <c r="J6687" s="169">
        <v>1</v>
      </c>
      <c r="K6687" s="154" cm="1">
        <f t="array" ref="K6687">ROUND(
IF(C6687="Beer",
SUM(LOOKUP(2,1/(SRP!$B$8:$B$10&lt;=E6687)/(SRP!$C$8:$C$10&gt;=E6687),SRP!$D$8:$D$10)*(G6687/100)*(E6687/1000)),
IF(C6687="Spirits",
SUM(LOOKUP(2,1/(SRP!$B$2:$B$7&lt;=E6687)/(SRP!$C$2:$C$7&gt;=E6687),SRP!$D$2:$D$7)*(G6687/100)*(E6687/1000)),
IF(AND(C6687="Wine",D6687="Fortified Wines"),
SUM(LOOKUP(2,1/(SRP!$B$26:$B$29&lt;=E6687)/(SRP!$C$26:$C$29&gt;=E6687),SRP!$D$26:$D$29)*(G6687/100)*(E6687/1000)),
IF(C6687="Wine",
SUM(LOOKUP(2,1/(SRP!$B$21:$B$25&lt;=E6687)/(SRP!$C$21:$C$25&gt;=E6687),SRP!$D$21:$D$25)*(G6687/100)*(E6687/1000)),
IF(AND(C6687="Ready to Drink",D6687="RTD-One Pour Cocktail&gt;7%&lt;=14.5"),
SUM(LOOKUP(2,1/(SRP!$B$16:$B$20&lt;=E6687)/(SRP!$C$16:$C$20&gt;=E6687),SRP!$D$16:$D$20)*(G6687/100)*(E6687/1000)),
IF(C6687="Ready to Drink",
SUM(LOOKUP(2,1/(SRP!$B$11:$B$15&lt;=E6687)/(SRP!$C$11:$C$15&gt;=E6687),SRP!$D$11:$D$15)*(G6687/100)*(E6687/1000)),
0)))))),2)</f>
        <v>1.81</v>
      </c>
      <c r="L6687" s="173" t="str">
        <f t="shared" si="104"/>
        <v>Beer473</v>
      </c>
      <c r="M6687" s="154">
        <f>VLOOKUP(L6687,'Slope %'!C:D,2,0)</f>
        <v>0.12</v>
      </c>
    </row>
    <row r="6688" spans="1:13" x14ac:dyDescent="0.25">
      <c r="A6688" s="169">
        <v>67660</v>
      </c>
      <c r="B6688" s="170" t="s">
        <v>4904</v>
      </c>
      <c r="C6688" s="170" t="s">
        <v>11</v>
      </c>
      <c r="D6688" s="170" t="s">
        <v>267</v>
      </c>
      <c r="E6688" s="170">
        <v>473</v>
      </c>
      <c r="F6688" s="170">
        <v>24</v>
      </c>
      <c r="G6688" s="171">
        <v>4.9000000000000004</v>
      </c>
      <c r="H6688" s="170" t="s">
        <v>1391</v>
      </c>
      <c r="I6688" s="171">
        <v>4.49</v>
      </c>
      <c r="J6688" s="169">
        <v>1</v>
      </c>
      <c r="K6688" s="154" cm="1">
        <f t="array" ref="K6688">ROUND(
IF(C6688="Beer",
SUM(LOOKUP(2,1/(SRP!$B$8:$B$10&lt;=E6688)/(SRP!$C$8:$C$10&gt;=E6688),SRP!$D$8:$D$10)*(G6688/100)*(E6688/1000)),
IF(C6688="Spirits",
SUM(LOOKUP(2,1/(SRP!$B$2:$B$7&lt;=E6688)/(SRP!$C$2:$C$7&gt;=E6688),SRP!$D$2:$D$7)*(G6688/100)*(E6688/1000)),
IF(AND(C6688="Wine",D6688="Fortified Wines"),
SUM(LOOKUP(2,1/(SRP!$B$26:$B$29&lt;=E6688)/(SRP!$C$26:$C$29&gt;=E6688),SRP!$D$26:$D$29)*(G6688/100)*(E6688/1000)),
IF(C6688="Wine",
SUM(LOOKUP(2,1/(SRP!$B$21:$B$25&lt;=E6688)/(SRP!$C$21:$C$25&gt;=E6688),SRP!$D$21:$D$25)*(G6688/100)*(E6688/1000)),
IF(AND(C6688="Ready to Drink",D6688="RTD-One Pour Cocktail&gt;7%&lt;=14.5"),
SUM(LOOKUP(2,1/(SRP!$B$16:$B$20&lt;=E6688)/(SRP!$C$16:$C$20&gt;=E6688),SRP!$D$16:$D$20)*(G6688/100)*(E6688/1000)),
IF(C6688="Ready to Drink",
SUM(LOOKUP(2,1/(SRP!$B$11:$B$15&lt;=E6688)/(SRP!$C$11:$C$15&gt;=E6688),SRP!$D$11:$D$15)*(G6688/100)*(E6688/1000)),
0)))))),2)</f>
        <v>1.81</v>
      </c>
      <c r="L6688" s="173" t="str">
        <f t="shared" si="104"/>
        <v>Beer473</v>
      </c>
      <c r="M6688" s="154">
        <f>VLOOKUP(L6688,'Slope %'!C:D,2,0)</f>
        <v>0.12</v>
      </c>
    </row>
    <row r="6689" spans="1:13" x14ac:dyDescent="0.25">
      <c r="A6689" s="169">
        <v>67696</v>
      </c>
      <c r="B6689" s="170" t="s">
        <v>4905</v>
      </c>
      <c r="C6689" s="170" t="s">
        <v>263</v>
      </c>
      <c r="D6689" s="170" t="s">
        <v>264</v>
      </c>
      <c r="E6689" s="170">
        <v>473</v>
      </c>
      <c r="F6689" s="170">
        <v>24</v>
      </c>
      <c r="G6689" s="171">
        <v>5</v>
      </c>
      <c r="H6689" s="170" t="s">
        <v>3445</v>
      </c>
      <c r="I6689" s="171">
        <v>5.5</v>
      </c>
      <c r="J6689" s="169">
        <v>1</v>
      </c>
      <c r="K6689" s="154" cm="1">
        <f t="array" ref="K6689">ROUND(
IF(C6689="Beer",
SUM(LOOKUP(2,1/(SRP!$B$8:$B$10&lt;=E6689)/(SRP!$C$8:$C$10&gt;=E6689),SRP!$D$8:$D$10)*(G6689/100)*(E6689/1000)),
IF(C6689="Spirits",
SUM(LOOKUP(2,1/(SRP!$B$2:$B$7&lt;=E6689)/(SRP!$C$2:$C$7&gt;=E6689),SRP!$D$2:$D$7)*(G6689/100)*(E6689/1000)),
IF(AND(C6689="Wine",D6689="Fortified Wines"),
SUM(LOOKUP(2,1/(SRP!$B$26:$B$29&lt;=E6689)/(SRP!$C$26:$C$29&gt;=E6689),SRP!$D$26:$D$29)*(G6689/100)*(E6689/1000)),
IF(C6689="Wine",
SUM(LOOKUP(2,1/(SRP!$B$21:$B$25&lt;=E6689)/(SRP!$C$21:$C$25&gt;=E6689),SRP!$D$21:$D$25)*(G6689/100)*(E6689/1000)),
IF(AND(C6689="Ready to Drink",D6689="RTD-One Pour Cocktail&gt;7%&lt;=14.5"),
SUM(LOOKUP(2,1/(SRP!$B$16:$B$20&lt;=E6689)/(SRP!$C$16:$C$20&gt;=E6689),SRP!$D$16:$D$20)*(G6689/100)*(E6689/1000)),
IF(C6689="Ready to Drink",
SUM(LOOKUP(2,1/(SRP!$B$11:$B$15&lt;=E6689)/(SRP!$C$11:$C$15&gt;=E6689),SRP!$D$11:$D$15)*(G6689/100)*(E6689/1000)),
0)))))),2)</f>
        <v>1.96</v>
      </c>
      <c r="L6689" s="173" t="str">
        <f t="shared" si="104"/>
        <v>Ready to Drink473</v>
      </c>
      <c r="M6689" s="154">
        <f>VLOOKUP(L6689,'Slope %'!C:D,2,0)</f>
        <v>0.12</v>
      </c>
    </row>
    <row r="6690" spans="1:13" x14ac:dyDescent="0.25">
      <c r="A6690" s="169">
        <v>67696</v>
      </c>
      <c r="B6690" s="170" t="s">
        <v>4905</v>
      </c>
      <c r="C6690" s="170" t="s">
        <v>263</v>
      </c>
      <c r="D6690" s="170" t="s">
        <v>264</v>
      </c>
      <c r="E6690" s="170">
        <v>473</v>
      </c>
      <c r="F6690" s="170">
        <v>24</v>
      </c>
      <c r="G6690" s="171">
        <v>5</v>
      </c>
      <c r="H6690" s="170" t="s">
        <v>1407</v>
      </c>
      <c r="I6690" s="171">
        <v>5.5</v>
      </c>
      <c r="J6690" s="169">
        <v>1</v>
      </c>
      <c r="K6690" s="154" cm="1">
        <f t="array" ref="K6690">ROUND(
IF(C6690="Beer",
SUM(LOOKUP(2,1/(SRP!$B$8:$B$10&lt;=E6690)/(SRP!$C$8:$C$10&gt;=E6690),SRP!$D$8:$D$10)*(G6690/100)*(E6690/1000)),
IF(C6690="Spirits",
SUM(LOOKUP(2,1/(SRP!$B$2:$B$7&lt;=E6690)/(SRP!$C$2:$C$7&gt;=E6690),SRP!$D$2:$D$7)*(G6690/100)*(E6690/1000)),
IF(AND(C6690="Wine",D6690="Fortified Wines"),
SUM(LOOKUP(2,1/(SRP!$B$26:$B$29&lt;=E6690)/(SRP!$C$26:$C$29&gt;=E6690),SRP!$D$26:$D$29)*(G6690/100)*(E6690/1000)),
IF(C6690="Wine",
SUM(LOOKUP(2,1/(SRP!$B$21:$B$25&lt;=E6690)/(SRP!$C$21:$C$25&gt;=E6690),SRP!$D$21:$D$25)*(G6690/100)*(E6690/1000)),
IF(AND(C6690="Ready to Drink",D6690="RTD-One Pour Cocktail&gt;7%&lt;=14.5"),
SUM(LOOKUP(2,1/(SRP!$B$16:$B$20&lt;=E6690)/(SRP!$C$16:$C$20&gt;=E6690),SRP!$D$16:$D$20)*(G6690/100)*(E6690/1000)),
IF(C6690="Ready to Drink",
SUM(LOOKUP(2,1/(SRP!$B$11:$B$15&lt;=E6690)/(SRP!$C$11:$C$15&gt;=E6690),SRP!$D$11:$D$15)*(G6690/100)*(E6690/1000)),
0)))))),2)</f>
        <v>1.96</v>
      </c>
      <c r="L6690" s="173" t="str">
        <f t="shared" si="104"/>
        <v>Ready to Drink473</v>
      </c>
      <c r="M6690" s="154">
        <f>VLOOKUP(L6690,'Slope %'!C:D,2,0)</f>
        <v>0.12</v>
      </c>
    </row>
    <row r="6691" spans="1:13" x14ac:dyDescent="0.25">
      <c r="A6691" s="169">
        <v>67697</v>
      </c>
      <c r="B6691" s="170" t="s">
        <v>4906</v>
      </c>
      <c r="C6691" s="170" t="s">
        <v>263</v>
      </c>
      <c r="D6691" s="170" t="s">
        <v>264</v>
      </c>
      <c r="E6691" s="170">
        <v>473</v>
      </c>
      <c r="F6691" s="170">
        <v>24</v>
      </c>
      <c r="G6691" s="171">
        <v>5</v>
      </c>
      <c r="H6691" s="170" t="s">
        <v>3445</v>
      </c>
      <c r="I6691" s="171">
        <v>5.5</v>
      </c>
      <c r="J6691" s="169">
        <v>1</v>
      </c>
      <c r="K6691" s="154" cm="1">
        <f t="array" ref="K6691">ROUND(
IF(C6691="Beer",
SUM(LOOKUP(2,1/(SRP!$B$8:$B$10&lt;=E6691)/(SRP!$C$8:$C$10&gt;=E6691),SRP!$D$8:$D$10)*(G6691/100)*(E6691/1000)),
IF(C6691="Spirits",
SUM(LOOKUP(2,1/(SRP!$B$2:$B$7&lt;=E6691)/(SRP!$C$2:$C$7&gt;=E6691),SRP!$D$2:$D$7)*(G6691/100)*(E6691/1000)),
IF(AND(C6691="Wine",D6691="Fortified Wines"),
SUM(LOOKUP(2,1/(SRP!$B$26:$B$29&lt;=E6691)/(SRP!$C$26:$C$29&gt;=E6691),SRP!$D$26:$D$29)*(G6691/100)*(E6691/1000)),
IF(C6691="Wine",
SUM(LOOKUP(2,1/(SRP!$B$21:$B$25&lt;=E6691)/(SRP!$C$21:$C$25&gt;=E6691),SRP!$D$21:$D$25)*(G6691/100)*(E6691/1000)),
IF(AND(C6691="Ready to Drink",D6691="RTD-One Pour Cocktail&gt;7%&lt;=14.5"),
SUM(LOOKUP(2,1/(SRP!$B$16:$B$20&lt;=E6691)/(SRP!$C$16:$C$20&gt;=E6691),SRP!$D$16:$D$20)*(G6691/100)*(E6691/1000)),
IF(C6691="Ready to Drink",
SUM(LOOKUP(2,1/(SRP!$B$11:$B$15&lt;=E6691)/(SRP!$C$11:$C$15&gt;=E6691),SRP!$D$11:$D$15)*(G6691/100)*(E6691/1000)),
0)))))),2)</f>
        <v>1.96</v>
      </c>
      <c r="L6691" s="173" t="str">
        <f t="shared" si="104"/>
        <v>Ready to Drink473</v>
      </c>
      <c r="M6691" s="154">
        <f>VLOOKUP(L6691,'Slope %'!C:D,2,0)</f>
        <v>0.12</v>
      </c>
    </row>
    <row r="6692" spans="1:13" x14ac:dyDescent="0.25">
      <c r="A6692" s="169">
        <v>67697</v>
      </c>
      <c r="B6692" s="170" t="s">
        <v>4906</v>
      </c>
      <c r="C6692" s="170" t="s">
        <v>263</v>
      </c>
      <c r="D6692" s="170" t="s">
        <v>264</v>
      </c>
      <c r="E6692" s="170">
        <v>473</v>
      </c>
      <c r="F6692" s="170">
        <v>24</v>
      </c>
      <c r="G6692" s="171">
        <v>5</v>
      </c>
      <c r="H6692" s="170" t="s">
        <v>1407</v>
      </c>
      <c r="I6692" s="171">
        <v>5.5</v>
      </c>
      <c r="J6692" s="169">
        <v>1</v>
      </c>
      <c r="K6692" s="154" cm="1">
        <f t="array" ref="K6692">ROUND(
IF(C6692="Beer",
SUM(LOOKUP(2,1/(SRP!$B$8:$B$10&lt;=E6692)/(SRP!$C$8:$C$10&gt;=E6692),SRP!$D$8:$D$10)*(G6692/100)*(E6692/1000)),
IF(C6692="Spirits",
SUM(LOOKUP(2,1/(SRP!$B$2:$B$7&lt;=E6692)/(SRP!$C$2:$C$7&gt;=E6692),SRP!$D$2:$D$7)*(G6692/100)*(E6692/1000)),
IF(AND(C6692="Wine",D6692="Fortified Wines"),
SUM(LOOKUP(2,1/(SRP!$B$26:$B$29&lt;=E6692)/(SRP!$C$26:$C$29&gt;=E6692),SRP!$D$26:$D$29)*(G6692/100)*(E6692/1000)),
IF(C6692="Wine",
SUM(LOOKUP(2,1/(SRP!$B$21:$B$25&lt;=E6692)/(SRP!$C$21:$C$25&gt;=E6692),SRP!$D$21:$D$25)*(G6692/100)*(E6692/1000)),
IF(AND(C6692="Ready to Drink",D6692="RTD-One Pour Cocktail&gt;7%&lt;=14.5"),
SUM(LOOKUP(2,1/(SRP!$B$16:$B$20&lt;=E6692)/(SRP!$C$16:$C$20&gt;=E6692),SRP!$D$16:$D$20)*(G6692/100)*(E6692/1000)),
IF(C6692="Ready to Drink",
SUM(LOOKUP(2,1/(SRP!$B$11:$B$15&lt;=E6692)/(SRP!$C$11:$C$15&gt;=E6692),SRP!$D$11:$D$15)*(G6692/100)*(E6692/1000)),
0)))))),2)</f>
        <v>1.96</v>
      </c>
      <c r="L6692" s="173" t="str">
        <f t="shared" si="104"/>
        <v>Ready to Drink473</v>
      </c>
      <c r="M6692" s="154">
        <f>VLOOKUP(L6692,'Slope %'!C:D,2,0)</f>
        <v>0.12</v>
      </c>
    </row>
    <row r="6693" spans="1:13" x14ac:dyDescent="0.25">
      <c r="A6693" s="169">
        <v>67700</v>
      </c>
      <c r="B6693" s="170" t="s">
        <v>4907</v>
      </c>
      <c r="C6693" s="170" t="s">
        <v>15</v>
      </c>
      <c r="D6693" s="170" t="s">
        <v>154</v>
      </c>
      <c r="E6693" s="170">
        <v>750</v>
      </c>
      <c r="F6693" s="170">
        <v>12</v>
      </c>
      <c r="G6693" s="171">
        <v>15.7</v>
      </c>
      <c r="H6693" s="170" t="s">
        <v>20</v>
      </c>
      <c r="I6693" s="171">
        <v>36.99</v>
      </c>
      <c r="J6693" s="169">
        <v>1</v>
      </c>
      <c r="K6693" s="154" cm="1">
        <f t="array" ref="K6693">ROUND(
IF(C6693="Beer",
SUM(LOOKUP(2,1/(SRP!$B$8:$B$10&lt;=E6693)/(SRP!$C$8:$C$10&gt;=E6693),SRP!$D$8:$D$10)*(G6693/100)*(E6693/1000)),
IF(C6693="Spirits",
SUM(LOOKUP(2,1/(SRP!$B$2:$B$7&lt;=E6693)/(SRP!$C$2:$C$7&gt;=E6693),SRP!$D$2:$D$7)*(G6693/100)*(E6693/1000)),
IF(AND(C6693="Wine",D6693="Fortified Wines"),
SUM(LOOKUP(2,1/(SRP!$B$26:$B$29&lt;=E6693)/(SRP!$C$26:$C$29&gt;=E6693),SRP!$D$26:$D$29)*(G6693/100)*(E6693/1000)),
IF(C6693="Wine",
SUM(LOOKUP(2,1/(SRP!$B$21:$B$25&lt;=E6693)/(SRP!$C$21:$C$25&gt;=E6693),SRP!$D$21:$D$25)*(G6693/100)*(E6693/1000)),
IF(AND(C6693="Ready to Drink",D6693="RTD-One Pour Cocktail&gt;7%&lt;=14.5"),
SUM(LOOKUP(2,1/(SRP!$B$16:$B$20&lt;=E6693)/(SRP!$C$16:$C$20&gt;=E6693),SRP!$D$16:$D$20)*(G6693/100)*(E6693/1000)),
IF(C6693="Ready to Drink",
SUM(LOOKUP(2,1/(SRP!$B$11:$B$15&lt;=E6693)/(SRP!$C$11:$C$15&gt;=E6693),SRP!$D$11:$D$15)*(G6693/100)*(E6693/1000)),
0)))))),2)</f>
        <v>9.19</v>
      </c>
      <c r="L6693" s="173" t="str">
        <f t="shared" si="104"/>
        <v>Spirits750</v>
      </c>
      <c r="M6693" s="154">
        <f>VLOOKUP(L6693,'Slope %'!C:D,2,0)</f>
        <v>7.0000000000000007E-2</v>
      </c>
    </row>
    <row r="6694" spans="1:13" x14ac:dyDescent="0.25">
      <c r="A6694" s="169">
        <v>67712</v>
      </c>
      <c r="B6694" s="170" t="s">
        <v>4908</v>
      </c>
      <c r="C6694" s="170" t="s">
        <v>24</v>
      </c>
      <c r="D6694" s="170" t="s">
        <v>42</v>
      </c>
      <c r="E6694" s="170">
        <v>750</v>
      </c>
      <c r="F6694" s="170">
        <v>12</v>
      </c>
      <c r="G6694" s="171">
        <v>14.3</v>
      </c>
      <c r="H6694" s="170" t="s">
        <v>4909</v>
      </c>
      <c r="I6694" s="171">
        <v>17.850000000000001</v>
      </c>
      <c r="J6694" s="169">
        <v>1</v>
      </c>
      <c r="K6694" s="154" cm="1">
        <f t="array" ref="K6694">ROUND(
IF(C6694="Beer",
SUM(LOOKUP(2,1/(SRP!$B$8:$B$10&lt;=E6694)/(SRP!$C$8:$C$10&gt;=E6694),SRP!$D$8:$D$10)*(G6694/100)*(E6694/1000)),
IF(C6694="Spirits",
SUM(LOOKUP(2,1/(SRP!$B$2:$B$7&lt;=E6694)/(SRP!$C$2:$C$7&gt;=E6694),SRP!$D$2:$D$7)*(G6694/100)*(E6694/1000)),
IF(AND(C6694="Wine",D6694="Fortified Wines"),
SUM(LOOKUP(2,1/(SRP!$B$26:$B$29&lt;=E6694)/(SRP!$C$26:$C$29&gt;=E6694),SRP!$D$26:$D$29)*(G6694/100)*(E6694/1000)),
IF(C6694="Wine",
SUM(LOOKUP(2,1/(SRP!$B$21:$B$25&lt;=E6694)/(SRP!$C$21:$C$25&gt;=E6694),SRP!$D$21:$D$25)*(G6694/100)*(E6694/1000)),
IF(AND(C6694="Ready to Drink",D6694="RTD-One Pour Cocktail&gt;7%&lt;=14.5"),
SUM(LOOKUP(2,1/(SRP!$B$16:$B$20&lt;=E6694)/(SRP!$C$16:$C$20&gt;=E6694),SRP!$D$16:$D$20)*(G6694/100)*(E6694/1000)),
IF(C6694="Ready to Drink",
SUM(LOOKUP(2,1/(SRP!$B$11:$B$15&lt;=E6694)/(SRP!$C$11:$C$15&gt;=E6694),SRP!$D$11:$D$15)*(G6694/100)*(E6694/1000)),
0)))))),2)</f>
        <v>8.3699999999999992</v>
      </c>
      <c r="L6694" s="173" t="str">
        <f t="shared" si="104"/>
        <v>Wine750</v>
      </c>
      <c r="M6694" s="154">
        <f>VLOOKUP(L6694,'Slope %'!C:D,2,0)</f>
        <v>0.1</v>
      </c>
    </row>
    <row r="6695" spans="1:13" x14ac:dyDescent="0.25">
      <c r="A6695" s="169">
        <v>67721</v>
      </c>
      <c r="B6695" s="170" t="s">
        <v>4910</v>
      </c>
      <c r="C6695" s="170" t="s">
        <v>15</v>
      </c>
      <c r="D6695" s="170" t="s">
        <v>462</v>
      </c>
      <c r="E6695" s="170">
        <v>700</v>
      </c>
      <c r="F6695" s="170">
        <v>6</v>
      </c>
      <c r="G6695" s="171">
        <v>40</v>
      </c>
      <c r="H6695" s="170" t="s">
        <v>222</v>
      </c>
      <c r="I6695" s="171">
        <v>56.99</v>
      </c>
      <c r="J6695" s="169">
        <v>1</v>
      </c>
      <c r="K6695" s="154" cm="1">
        <f t="array" ref="K6695">ROUND(
IF(C6695="Beer",
SUM(LOOKUP(2,1/(SRP!$B$8:$B$10&lt;=E6695)/(SRP!$C$8:$C$10&gt;=E6695),SRP!$D$8:$D$10)*(G6695/100)*(E6695/1000)),
IF(C6695="Spirits",
SUM(LOOKUP(2,1/(SRP!$B$2:$B$7&lt;=E6695)/(SRP!$C$2:$C$7&gt;=E6695),SRP!$D$2:$D$7)*(G6695/100)*(E6695/1000)),
IF(AND(C6695="Wine",D6695="Fortified Wines"),
SUM(LOOKUP(2,1/(SRP!$B$26:$B$29&lt;=E6695)/(SRP!$C$26:$C$29&gt;=E6695),SRP!$D$26:$D$29)*(G6695/100)*(E6695/1000)),
IF(C6695="Wine",
SUM(LOOKUP(2,1/(SRP!$B$21:$B$25&lt;=E6695)/(SRP!$C$21:$C$25&gt;=E6695),SRP!$D$21:$D$25)*(G6695/100)*(E6695/1000)),
IF(AND(C6695="Ready to Drink",D6695="RTD-One Pour Cocktail&gt;7%&lt;=14.5"),
SUM(LOOKUP(2,1/(SRP!$B$16:$B$20&lt;=E6695)/(SRP!$C$16:$C$20&gt;=E6695),SRP!$D$16:$D$20)*(G6695/100)*(E6695/1000)),
IF(C6695="Ready to Drink",
SUM(LOOKUP(2,1/(SRP!$B$11:$B$15&lt;=E6695)/(SRP!$C$11:$C$15&gt;=E6695),SRP!$D$11:$D$15)*(G6695/100)*(E6695/1000)),
0)))))),2)</f>
        <v>21.86</v>
      </c>
      <c r="L6695" s="173" t="str">
        <f t="shared" si="104"/>
        <v>Spirits700</v>
      </c>
      <c r="M6695" s="154">
        <f>VLOOKUP(L6695,'Slope %'!C:D,2,0)</f>
        <v>7.0000000000000007E-2</v>
      </c>
    </row>
    <row r="6696" spans="1:13" x14ac:dyDescent="0.25">
      <c r="A6696" s="169">
        <v>67768</v>
      </c>
      <c r="B6696" s="170" t="s">
        <v>4911</v>
      </c>
      <c r="C6696" s="170" t="s">
        <v>24</v>
      </c>
      <c r="D6696" s="170" t="s">
        <v>194</v>
      </c>
      <c r="E6696" s="170">
        <v>750</v>
      </c>
      <c r="F6696" s="170">
        <v>12</v>
      </c>
      <c r="G6696" s="171">
        <v>13.5</v>
      </c>
      <c r="H6696" s="170" t="s">
        <v>1511</v>
      </c>
      <c r="I6696" s="171">
        <v>50.85</v>
      </c>
      <c r="J6696" s="169">
        <v>1</v>
      </c>
      <c r="K6696" s="154" cm="1">
        <f t="array" ref="K6696">ROUND(
IF(C6696="Beer",
SUM(LOOKUP(2,1/(SRP!$B$8:$B$10&lt;=E6696)/(SRP!$C$8:$C$10&gt;=E6696),SRP!$D$8:$D$10)*(G6696/100)*(E6696/1000)),
IF(C6696="Spirits",
SUM(LOOKUP(2,1/(SRP!$B$2:$B$7&lt;=E6696)/(SRP!$C$2:$C$7&gt;=E6696),SRP!$D$2:$D$7)*(G6696/100)*(E6696/1000)),
IF(AND(C6696="Wine",D6696="Fortified Wines"),
SUM(LOOKUP(2,1/(SRP!$B$26:$B$29&lt;=E6696)/(SRP!$C$26:$C$29&gt;=E6696),SRP!$D$26:$D$29)*(G6696/100)*(E6696/1000)),
IF(C6696="Wine",
SUM(LOOKUP(2,1/(SRP!$B$21:$B$25&lt;=E6696)/(SRP!$C$21:$C$25&gt;=E6696),SRP!$D$21:$D$25)*(G6696/100)*(E6696/1000)),
IF(AND(C6696="Ready to Drink",D6696="RTD-One Pour Cocktail&gt;7%&lt;=14.5"),
SUM(LOOKUP(2,1/(SRP!$B$16:$B$20&lt;=E6696)/(SRP!$C$16:$C$20&gt;=E6696),SRP!$D$16:$D$20)*(G6696/100)*(E6696/1000)),
IF(C6696="Ready to Drink",
SUM(LOOKUP(2,1/(SRP!$B$11:$B$15&lt;=E6696)/(SRP!$C$11:$C$15&gt;=E6696),SRP!$D$11:$D$15)*(G6696/100)*(E6696/1000)),
0)))))),2)</f>
        <v>7.9</v>
      </c>
      <c r="L6696" s="173" t="str">
        <f t="shared" si="104"/>
        <v>Wine750</v>
      </c>
      <c r="M6696" s="154">
        <f>VLOOKUP(L6696,'Slope %'!C:D,2,0)</f>
        <v>0.1</v>
      </c>
    </row>
    <row r="6697" spans="1:13" x14ac:dyDescent="0.25">
      <c r="A6697" s="169">
        <v>67798</v>
      </c>
      <c r="B6697" s="170" t="s">
        <v>4912</v>
      </c>
      <c r="C6697" s="170" t="s">
        <v>11</v>
      </c>
      <c r="D6697" s="170" t="s">
        <v>211</v>
      </c>
      <c r="E6697" s="170">
        <v>355</v>
      </c>
      <c r="F6697" s="170">
        <v>24</v>
      </c>
      <c r="G6697" s="171">
        <v>3.7</v>
      </c>
      <c r="H6697" s="170" t="s">
        <v>2066</v>
      </c>
      <c r="I6697" s="171">
        <v>2.79</v>
      </c>
      <c r="J6697" s="169">
        <v>1</v>
      </c>
      <c r="K6697" s="154" cm="1">
        <f t="array" ref="K6697">ROUND(
IF(C6697="Beer",
SUM(LOOKUP(2,1/(SRP!$B$8:$B$10&lt;=E6697)/(SRP!$C$8:$C$10&gt;=E6697),SRP!$D$8:$D$10)*(G6697/100)*(E6697/1000)),
IF(C6697="Spirits",
SUM(LOOKUP(2,1/(SRP!$B$2:$B$7&lt;=E6697)/(SRP!$C$2:$C$7&gt;=E6697),SRP!$D$2:$D$7)*(G6697/100)*(E6697/1000)),
IF(AND(C6697="Wine",D6697="Fortified Wines"),
SUM(LOOKUP(2,1/(SRP!$B$26:$B$29&lt;=E6697)/(SRP!$C$26:$C$29&gt;=E6697),SRP!$D$26:$D$29)*(G6697/100)*(E6697/1000)),
IF(C6697="Wine",
SUM(LOOKUP(2,1/(SRP!$B$21:$B$25&lt;=E6697)/(SRP!$C$21:$C$25&gt;=E6697),SRP!$D$21:$D$25)*(G6697/100)*(E6697/1000)),
IF(AND(C6697="Ready to Drink",D6697="RTD-One Pour Cocktail&gt;7%&lt;=14.5"),
SUM(LOOKUP(2,1/(SRP!$B$16:$B$20&lt;=E6697)/(SRP!$C$16:$C$20&gt;=E6697),SRP!$D$16:$D$20)*(G6697/100)*(E6697/1000)),
IF(C6697="Ready to Drink",
SUM(LOOKUP(2,1/(SRP!$B$11:$B$15&lt;=E6697)/(SRP!$C$11:$C$15&gt;=E6697),SRP!$D$11:$D$15)*(G6697/100)*(E6697/1000)),
0)))))),2)</f>
        <v>1.03</v>
      </c>
      <c r="L6697" s="173" t="str">
        <f t="shared" si="104"/>
        <v>Beer355</v>
      </c>
      <c r="M6697" s="154">
        <f>VLOOKUP(L6697,'Slope %'!C:D,2,0)</f>
        <v>0.12</v>
      </c>
    </row>
    <row r="6698" spans="1:13" x14ac:dyDescent="0.25">
      <c r="A6698" s="169">
        <v>67798</v>
      </c>
      <c r="B6698" s="170" t="s">
        <v>4912</v>
      </c>
      <c r="C6698" s="170" t="s">
        <v>11</v>
      </c>
      <c r="D6698" s="170" t="s">
        <v>211</v>
      </c>
      <c r="E6698" s="170">
        <v>355</v>
      </c>
      <c r="F6698" s="170">
        <v>24</v>
      </c>
      <c r="G6698" s="171">
        <v>3.7</v>
      </c>
      <c r="H6698" s="170" t="s">
        <v>2066</v>
      </c>
      <c r="I6698" s="171">
        <v>2.79</v>
      </c>
      <c r="J6698" s="169">
        <v>1</v>
      </c>
      <c r="K6698" s="154" cm="1">
        <f t="array" ref="K6698">ROUND(
IF(C6698="Beer",
SUM(LOOKUP(2,1/(SRP!$B$8:$B$10&lt;=E6698)/(SRP!$C$8:$C$10&gt;=E6698),SRP!$D$8:$D$10)*(G6698/100)*(E6698/1000)),
IF(C6698="Spirits",
SUM(LOOKUP(2,1/(SRP!$B$2:$B$7&lt;=E6698)/(SRP!$C$2:$C$7&gt;=E6698),SRP!$D$2:$D$7)*(G6698/100)*(E6698/1000)),
IF(AND(C6698="Wine",D6698="Fortified Wines"),
SUM(LOOKUP(2,1/(SRP!$B$26:$B$29&lt;=E6698)/(SRP!$C$26:$C$29&gt;=E6698),SRP!$D$26:$D$29)*(G6698/100)*(E6698/1000)),
IF(C6698="Wine",
SUM(LOOKUP(2,1/(SRP!$B$21:$B$25&lt;=E6698)/(SRP!$C$21:$C$25&gt;=E6698),SRP!$D$21:$D$25)*(G6698/100)*(E6698/1000)),
IF(AND(C6698="Ready to Drink",D6698="RTD-One Pour Cocktail&gt;7%&lt;=14.5"),
SUM(LOOKUP(2,1/(SRP!$B$16:$B$20&lt;=E6698)/(SRP!$C$16:$C$20&gt;=E6698),SRP!$D$16:$D$20)*(G6698/100)*(E6698/1000)),
IF(C6698="Ready to Drink",
SUM(LOOKUP(2,1/(SRP!$B$11:$B$15&lt;=E6698)/(SRP!$C$11:$C$15&gt;=E6698),SRP!$D$11:$D$15)*(G6698/100)*(E6698/1000)),
0)))))),2)</f>
        <v>1.03</v>
      </c>
      <c r="L6698" s="173" t="str">
        <f t="shared" si="104"/>
        <v>Beer355</v>
      </c>
      <c r="M6698" s="154">
        <f>VLOOKUP(L6698,'Slope %'!C:D,2,0)</f>
        <v>0.12</v>
      </c>
    </row>
    <row r="6699" spans="1:13" x14ac:dyDescent="0.25">
      <c r="A6699" s="169">
        <v>67847</v>
      </c>
      <c r="B6699" s="170" t="s">
        <v>4913</v>
      </c>
      <c r="C6699" s="170" t="s">
        <v>24</v>
      </c>
      <c r="D6699" s="170" t="s">
        <v>38</v>
      </c>
      <c r="E6699" s="170">
        <v>750</v>
      </c>
      <c r="F6699" s="170">
        <v>6</v>
      </c>
      <c r="G6699" s="171">
        <v>12</v>
      </c>
      <c r="H6699" s="170" t="s">
        <v>149</v>
      </c>
      <c r="I6699" s="171">
        <v>34.99</v>
      </c>
      <c r="J6699" s="169">
        <v>1</v>
      </c>
      <c r="K6699" s="154" cm="1">
        <f t="array" ref="K6699">ROUND(
IF(C6699="Beer",
SUM(LOOKUP(2,1/(SRP!$B$8:$B$10&lt;=E6699)/(SRP!$C$8:$C$10&gt;=E6699),SRP!$D$8:$D$10)*(G6699/100)*(E6699/1000)),
IF(C6699="Spirits",
SUM(LOOKUP(2,1/(SRP!$B$2:$B$7&lt;=E6699)/(SRP!$C$2:$C$7&gt;=E6699),SRP!$D$2:$D$7)*(G6699/100)*(E6699/1000)),
IF(AND(C6699="Wine",D6699="Fortified Wines"),
SUM(LOOKUP(2,1/(SRP!$B$26:$B$29&lt;=E6699)/(SRP!$C$26:$C$29&gt;=E6699),SRP!$D$26:$D$29)*(G6699/100)*(E6699/1000)),
IF(C6699="Wine",
SUM(LOOKUP(2,1/(SRP!$B$21:$B$25&lt;=E6699)/(SRP!$C$21:$C$25&gt;=E6699),SRP!$D$21:$D$25)*(G6699/100)*(E6699/1000)),
IF(AND(C6699="Ready to Drink",D6699="RTD-One Pour Cocktail&gt;7%&lt;=14.5"),
SUM(LOOKUP(2,1/(SRP!$B$16:$B$20&lt;=E6699)/(SRP!$C$16:$C$20&gt;=E6699),SRP!$D$16:$D$20)*(G6699/100)*(E6699/1000)),
IF(C6699="Ready to Drink",
SUM(LOOKUP(2,1/(SRP!$B$11:$B$15&lt;=E6699)/(SRP!$C$11:$C$15&gt;=E6699),SRP!$D$11:$D$15)*(G6699/100)*(E6699/1000)),
0)))))),2)</f>
        <v>7.03</v>
      </c>
      <c r="L6699" s="173" t="str">
        <f t="shared" si="104"/>
        <v>Wine750</v>
      </c>
      <c r="M6699" s="154">
        <f>VLOOKUP(L6699,'Slope %'!C:D,2,0)</f>
        <v>0.1</v>
      </c>
    </row>
    <row r="6700" spans="1:13" x14ac:dyDescent="0.25">
      <c r="A6700" s="169">
        <v>67850</v>
      </c>
      <c r="B6700" s="170" t="s">
        <v>4914</v>
      </c>
      <c r="C6700" s="170" t="s">
        <v>24</v>
      </c>
      <c r="D6700" s="170" t="s">
        <v>38</v>
      </c>
      <c r="E6700" s="170">
        <v>750</v>
      </c>
      <c r="F6700" s="170">
        <v>12</v>
      </c>
      <c r="G6700" s="171">
        <v>14</v>
      </c>
      <c r="H6700" s="170" t="s">
        <v>2786</v>
      </c>
      <c r="I6700" s="171">
        <v>32.99</v>
      </c>
      <c r="J6700" s="169">
        <v>1</v>
      </c>
      <c r="K6700" s="154" cm="1">
        <f t="array" ref="K6700">ROUND(
IF(C6700="Beer",
SUM(LOOKUP(2,1/(SRP!$B$8:$B$10&lt;=E6700)/(SRP!$C$8:$C$10&gt;=E6700),SRP!$D$8:$D$10)*(G6700/100)*(E6700/1000)),
IF(C6700="Spirits",
SUM(LOOKUP(2,1/(SRP!$B$2:$B$7&lt;=E6700)/(SRP!$C$2:$C$7&gt;=E6700),SRP!$D$2:$D$7)*(G6700/100)*(E6700/1000)),
IF(AND(C6700="Wine",D6700="Fortified Wines"),
SUM(LOOKUP(2,1/(SRP!$B$26:$B$29&lt;=E6700)/(SRP!$C$26:$C$29&gt;=E6700),SRP!$D$26:$D$29)*(G6700/100)*(E6700/1000)),
IF(C6700="Wine",
SUM(LOOKUP(2,1/(SRP!$B$21:$B$25&lt;=E6700)/(SRP!$C$21:$C$25&gt;=E6700),SRP!$D$21:$D$25)*(G6700/100)*(E6700/1000)),
IF(AND(C6700="Ready to Drink",D6700="RTD-One Pour Cocktail&gt;7%&lt;=14.5"),
SUM(LOOKUP(2,1/(SRP!$B$16:$B$20&lt;=E6700)/(SRP!$C$16:$C$20&gt;=E6700),SRP!$D$16:$D$20)*(G6700/100)*(E6700/1000)),
IF(C6700="Ready to Drink",
SUM(LOOKUP(2,1/(SRP!$B$11:$B$15&lt;=E6700)/(SRP!$C$11:$C$15&gt;=E6700),SRP!$D$11:$D$15)*(G6700/100)*(E6700/1000)),
0)))))),2)</f>
        <v>8.1999999999999993</v>
      </c>
      <c r="L6700" s="173" t="str">
        <f t="shared" si="104"/>
        <v>Wine750</v>
      </c>
      <c r="M6700" s="154">
        <f>VLOOKUP(L6700,'Slope %'!C:D,2,0)</f>
        <v>0.1</v>
      </c>
    </row>
    <row r="6701" spans="1:13" x14ac:dyDescent="0.25">
      <c r="A6701" s="169">
        <v>67853</v>
      </c>
      <c r="B6701" s="170" t="s">
        <v>4915</v>
      </c>
      <c r="C6701" s="170" t="s">
        <v>24</v>
      </c>
      <c r="D6701" s="170" t="s">
        <v>109</v>
      </c>
      <c r="E6701" s="170">
        <v>750</v>
      </c>
      <c r="F6701" s="170">
        <v>6</v>
      </c>
      <c r="G6701" s="171">
        <v>9.5</v>
      </c>
      <c r="H6701" s="170" t="s">
        <v>200</v>
      </c>
      <c r="I6701" s="171">
        <v>22.99</v>
      </c>
      <c r="J6701" s="169">
        <v>1</v>
      </c>
      <c r="K6701" s="154" cm="1">
        <f t="array" ref="K6701">ROUND(
IF(C6701="Beer",
SUM(LOOKUP(2,1/(SRP!$B$8:$B$10&lt;=E6701)/(SRP!$C$8:$C$10&gt;=E6701),SRP!$D$8:$D$10)*(G6701/100)*(E6701/1000)),
IF(C6701="Spirits",
SUM(LOOKUP(2,1/(SRP!$B$2:$B$7&lt;=E6701)/(SRP!$C$2:$C$7&gt;=E6701),SRP!$D$2:$D$7)*(G6701/100)*(E6701/1000)),
IF(AND(C6701="Wine",D6701="Fortified Wines"),
SUM(LOOKUP(2,1/(SRP!$B$26:$B$29&lt;=E6701)/(SRP!$C$26:$C$29&gt;=E6701),SRP!$D$26:$D$29)*(G6701/100)*(E6701/1000)),
IF(C6701="Wine",
SUM(LOOKUP(2,1/(SRP!$B$21:$B$25&lt;=E6701)/(SRP!$C$21:$C$25&gt;=E6701),SRP!$D$21:$D$25)*(G6701/100)*(E6701/1000)),
IF(AND(C6701="Ready to Drink",D6701="RTD-One Pour Cocktail&gt;7%&lt;=14.5"),
SUM(LOOKUP(2,1/(SRP!$B$16:$B$20&lt;=E6701)/(SRP!$C$16:$C$20&gt;=E6701),SRP!$D$16:$D$20)*(G6701/100)*(E6701/1000)),
IF(C6701="Ready to Drink",
SUM(LOOKUP(2,1/(SRP!$B$11:$B$15&lt;=E6701)/(SRP!$C$11:$C$15&gt;=E6701),SRP!$D$11:$D$15)*(G6701/100)*(E6701/1000)),
0)))))),2)</f>
        <v>5.56</v>
      </c>
      <c r="L6701" s="173" t="str">
        <f t="shared" si="104"/>
        <v>Wine750</v>
      </c>
      <c r="M6701" s="154">
        <f>VLOOKUP(L6701,'Slope %'!C:D,2,0)</f>
        <v>0.1</v>
      </c>
    </row>
    <row r="6702" spans="1:13" x14ac:dyDescent="0.25">
      <c r="A6702" s="169">
        <v>67855</v>
      </c>
      <c r="B6702" s="170" t="s">
        <v>4916</v>
      </c>
      <c r="C6702" s="170" t="s">
        <v>11</v>
      </c>
      <c r="D6702" s="170" t="s">
        <v>12</v>
      </c>
      <c r="E6702" s="170">
        <v>710</v>
      </c>
      <c r="F6702" s="170">
        <v>12</v>
      </c>
      <c r="G6702" s="171">
        <v>5</v>
      </c>
      <c r="H6702" s="170" t="s">
        <v>13</v>
      </c>
      <c r="I6702" s="171">
        <v>3.99</v>
      </c>
      <c r="J6702" s="169">
        <v>1</v>
      </c>
      <c r="K6702" s="154" cm="1">
        <f t="array" ref="K6702">ROUND(
IF(C6702="Beer",
SUM(LOOKUP(2,1/(SRP!$B$8:$B$10&lt;=E6702)/(SRP!$C$8:$C$10&gt;=E6702),SRP!$D$8:$D$10)*(G6702/100)*(E6702/1000)),
IF(C6702="Spirits",
SUM(LOOKUP(2,1/(SRP!$B$2:$B$7&lt;=E6702)/(SRP!$C$2:$C$7&gt;=E6702),SRP!$D$2:$D$7)*(G6702/100)*(E6702/1000)),
IF(AND(C6702="Wine",D6702="Fortified Wines"),
SUM(LOOKUP(2,1/(SRP!$B$26:$B$29&lt;=E6702)/(SRP!$C$26:$C$29&gt;=E6702),SRP!$D$26:$D$29)*(G6702/100)*(E6702/1000)),
IF(C6702="Wine",
SUM(LOOKUP(2,1/(SRP!$B$21:$B$25&lt;=E6702)/(SRP!$C$21:$C$25&gt;=E6702),SRP!$D$21:$D$25)*(G6702/100)*(E6702/1000)),
IF(AND(C6702="Ready to Drink",D6702="RTD-One Pour Cocktail&gt;7%&lt;=14.5"),
SUM(LOOKUP(2,1/(SRP!$B$16:$B$20&lt;=E6702)/(SRP!$C$16:$C$20&gt;=E6702),SRP!$D$16:$D$20)*(G6702/100)*(E6702/1000)),
IF(C6702="Ready to Drink",
SUM(LOOKUP(2,1/(SRP!$B$11:$B$15&lt;=E6702)/(SRP!$C$11:$C$15&gt;=E6702),SRP!$D$11:$D$15)*(G6702/100)*(E6702/1000)),
0)))))),2)</f>
        <v>2.77</v>
      </c>
      <c r="L6702" s="173" t="str">
        <f t="shared" si="104"/>
        <v>Beer710</v>
      </c>
      <c r="M6702" s="154">
        <f>VLOOKUP(L6702,'Slope %'!C:D,2,0)</f>
        <v>0.12</v>
      </c>
    </row>
    <row r="6703" spans="1:13" x14ac:dyDescent="0.25">
      <c r="A6703" s="169">
        <v>67855</v>
      </c>
      <c r="B6703" s="170" t="s">
        <v>4916</v>
      </c>
      <c r="C6703" s="170" t="s">
        <v>11</v>
      </c>
      <c r="D6703" s="170" t="s">
        <v>12</v>
      </c>
      <c r="E6703" s="170">
        <v>710</v>
      </c>
      <c r="F6703" s="170">
        <v>12</v>
      </c>
      <c r="G6703" s="171">
        <v>5</v>
      </c>
      <c r="H6703" s="170" t="s">
        <v>13</v>
      </c>
      <c r="I6703" s="171">
        <v>3.99</v>
      </c>
      <c r="J6703" s="169">
        <v>1</v>
      </c>
      <c r="K6703" s="154" cm="1">
        <f t="array" ref="K6703">ROUND(
IF(C6703="Beer",
SUM(LOOKUP(2,1/(SRP!$B$8:$B$10&lt;=E6703)/(SRP!$C$8:$C$10&gt;=E6703),SRP!$D$8:$D$10)*(G6703/100)*(E6703/1000)),
IF(C6703="Spirits",
SUM(LOOKUP(2,1/(SRP!$B$2:$B$7&lt;=E6703)/(SRP!$C$2:$C$7&gt;=E6703),SRP!$D$2:$D$7)*(G6703/100)*(E6703/1000)),
IF(AND(C6703="Wine",D6703="Fortified Wines"),
SUM(LOOKUP(2,1/(SRP!$B$26:$B$29&lt;=E6703)/(SRP!$C$26:$C$29&gt;=E6703),SRP!$D$26:$D$29)*(G6703/100)*(E6703/1000)),
IF(C6703="Wine",
SUM(LOOKUP(2,1/(SRP!$B$21:$B$25&lt;=E6703)/(SRP!$C$21:$C$25&gt;=E6703),SRP!$D$21:$D$25)*(G6703/100)*(E6703/1000)),
IF(AND(C6703="Ready to Drink",D6703="RTD-One Pour Cocktail&gt;7%&lt;=14.5"),
SUM(LOOKUP(2,1/(SRP!$B$16:$B$20&lt;=E6703)/(SRP!$C$16:$C$20&gt;=E6703),SRP!$D$16:$D$20)*(G6703/100)*(E6703/1000)),
IF(C6703="Ready to Drink",
SUM(LOOKUP(2,1/(SRP!$B$11:$B$15&lt;=E6703)/(SRP!$C$11:$C$15&gt;=E6703),SRP!$D$11:$D$15)*(G6703/100)*(E6703/1000)),
0)))))),2)</f>
        <v>2.77</v>
      </c>
      <c r="L6703" s="173" t="str">
        <f t="shared" si="104"/>
        <v>Beer710</v>
      </c>
      <c r="M6703" s="154">
        <f>VLOOKUP(L6703,'Slope %'!C:D,2,0)</f>
        <v>0.12</v>
      </c>
    </row>
    <row r="6704" spans="1:13" x14ac:dyDescent="0.25">
      <c r="A6704" s="169">
        <v>67857</v>
      </c>
      <c r="B6704" s="170" t="s">
        <v>4917</v>
      </c>
      <c r="C6704" s="170" t="s">
        <v>24</v>
      </c>
      <c r="D6704" s="170" t="s">
        <v>34</v>
      </c>
      <c r="E6704" s="170">
        <v>750</v>
      </c>
      <c r="F6704" s="170">
        <v>6</v>
      </c>
      <c r="G6704" s="171">
        <v>14</v>
      </c>
      <c r="H6704" s="170" t="s">
        <v>110</v>
      </c>
      <c r="I6704" s="171">
        <v>25.99</v>
      </c>
      <c r="J6704" s="169">
        <v>1</v>
      </c>
      <c r="K6704" s="154" cm="1">
        <f t="array" ref="K6704">ROUND(
IF(C6704="Beer",
SUM(LOOKUP(2,1/(SRP!$B$8:$B$10&lt;=E6704)/(SRP!$C$8:$C$10&gt;=E6704),SRP!$D$8:$D$10)*(G6704/100)*(E6704/1000)),
IF(C6704="Spirits",
SUM(LOOKUP(2,1/(SRP!$B$2:$B$7&lt;=E6704)/(SRP!$C$2:$C$7&gt;=E6704),SRP!$D$2:$D$7)*(G6704/100)*(E6704/1000)),
IF(AND(C6704="Wine",D6704="Fortified Wines"),
SUM(LOOKUP(2,1/(SRP!$B$26:$B$29&lt;=E6704)/(SRP!$C$26:$C$29&gt;=E6704),SRP!$D$26:$D$29)*(G6704/100)*(E6704/1000)),
IF(C6704="Wine",
SUM(LOOKUP(2,1/(SRP!$B$21:$B$25&lt;=E6704)/(SRP!$C$21:$C$25&gt;=E6704),SRP!$D$21:$D$25)*(G6704/100)*(E6704/1000)),
IF(AND(C6704="Ready to Drink",D6704="RTD-One Pour Cocktail&gt;7%&lt;=14.5"),
SUM(LOOKUP(2,1/(SRP!$B$16:$B$20&lt;=E6704)/(SRP!$C$16:$C$20&gt;=E6704),SRP!$D$16:$D$20)*(G6704/100)*(E6704/1000)),
IF(C6704="Ready to Drink",
SUM(LOOKUP(2,1/(SRP!$B$11:$B$15&lt;=E6704)/(SRP!$C$11:$C$15&gt;=E6704),SRP!$D$11:$D$15)*(G6704/100)*(E6704/1000)),
0)))))),2)</f>
        <v>8.1999999999999993</v>
      </c>
      <c r="L6704" s="173" t="str">
        <f t="shared" si="104"/>
        <v>Wine750</v>
      </c>
      <c r="M6704" s="154">
        <f>VLOOKUP(L6704,'Slope %'!C:D,2,0)</f>
        <v>0.1</v>
      </c>
    </row>
    <row r="6705" spans="1:13" x14ac:dyDescent="0.25">
      <c r="A6705" s="169">
        <v>67858</v>
      </c>
      <c r="B6705" s="170" t="s">
        <v>4918</v>
      </c>
      <c r="C6705" s="170" t="s">
        <v>11</v>
      </c>
      <c r="D6705" s="170" t="s">
        <v>267</v>
      </c>
      <c r="E6705" s="170">
        <v>473</v>
      </c>
      <c r="F6705" s="170">
        <v>24</v>
      </c>
      <c r="G6705" s="171">
        <v>5</v>
      </c>
      <c r="H6705" s="170" t="s">
        <v>1457</v>
      </c>
      <c r="I6705" s="171">
        <v>4.8499999999999996</v>
      </c>
      <c r="J6705" s="169">
        <v>1</v>
      </c>
      <c r="K6705" s="154" cm="1">
        <f t="array" ref="K6705">ROUND(
IF(C6705="Beer",
SUM(LOOKUP(2,1/(SRP!$B$8:$B$10&lt;=E6705)/(SRP!$C$8:$C$10&gt;=E6705),SRP!$D$8:$D$10)*(G6705/100)*(E6705/1000)),
IF(C6705="Spirits",
SUM(LOOKUP(2,1/(SRP!$B$2:$B$7&lt;=E6705)/(SRP!$C$2:$C$7&gt;=E6705),SRP!$D$2:$D$7)*(G6705/100)*(E6705/1000)),
IF(AND(C6705="Wine",D6705="Fortified Wines"),
SUM(LOOKUP(2,1/(SRP!$B$26:$B$29&lt;=E6705)/(SRP!$C$26:$C$29&gt;=E6705),SRP!$D$26:$D$29)*(G6705/100)*(E6705/1000)),
IF(C6705="Wine",
SUM(LOOKUP(2,1/(SRP!$B$21:$B$25&lt;=E6705)/(SRP!$C$21:$C$25&gt;=E6705),SRP!$D$21:$D$25)*(G6705/100)*(E6705/1000)),
IF(AND(C6705="Ready to Drink",D6705="RTD-One Pour Cocktail&gt;7%&lt;=14.5"),
SUM(LOOKUP(2,1/(SRP!$B$16:$B$20&lt;=E6705)/(SRP!$C$16:$C$20&gt;=E6705),SRP!$D$16:$D$20)*(G6705/100)*(E6705/1000)),
IF(C6705="Ready to Drink",
SUM(LOOKUP(2,1/(SRP!$B$11:$B$15&lt;=E6705)/(SRP!$C$11:$C$15&gt;=E6705),SRP!$D$11:$D$15)*(G6705/100)*(E6705/1000)),
0)))))),2)</f>
        <v>1.85</v>
      </c>
      <c r="L6705" s="173" t="str">
        <f t="shared" si="104"/>
        <v>Beer473</v>
      </c>
      <c r="M6705" s="154">
        <f>VLOOKUP(L6705,'Slope %'!C:D,2,0)</f>
        <v>0.12</v>
      </c>
    </row>
    <row r="6706" spans="1:13" x14ac:dyDescent="0.25">
      <c r="A6706" s="169">
        <v>67858</v>
      </c>
      <c r="B6706" s="170" t="s">
        <v>4918</v>
      </c>
      <c r="C6706" s="170" t="s">
        <v>11</v>
      </c>
      <c r="D6706" s="170" t="s">
        <v>267</v>
      </c>
      <c r="E6706" s="170">
        <v>473</v>
      </c>
      <c r="F6706" s="170">
        <v>24</v>
      </c>
      <c r="G6706" s="171">
        <v>5</v>
      </c>
      <c r="H6706" s="170" t="s">
        <v>1457</v>
      </c>
      <c r="I6706" s="171">
        <v>4.8499999999999996</v>
      </c>
      <c r="J6706" s="169">
        <v>1</v>
      </c>
      <c r="K6706" s="154" cm="1">
        <f t="array" ref="K6706">ROUND(
IF(C6706="Beer",
SUM(LOOKUP(2,1/(SRP!$B$8:$B$10&lt;=E6706)/(SRP!$C$8:$C$10&gt;=E6706),SRP!$D$8:$D$10)*(G6706/100)*(E6706/1000)),
IF(C6706="Spirits",
SUM(LOOKUP(2,1/(SRP!$B$2:$B$7&lt;=E6706)/(SRP!$C$2:$C$7&gt;=E6706),SRP!$D$2:$D$7)*(G6706/100)*(E6706/1000)),
IF(AND(C6706="Wine",D6706="Fortified Wines"),
SUM(LOOKUP(2,1/(SRP!$B$26:$B$29&lt;=E6706)/(SRP!$C$26:$C$29&gt;=E6706),SRP!$D$26:$D$29)*(G6706/100)*(E6706/1000)),
IF(C6706="Wine",
SUM(LOOKUP(2,1/(SRP!$B$21:$B$25&lt;=E6706)/(SRP!$C$21:$C$25&gt;=E6706),SRP!$D$21:$D$25)*(G6706/100)*(E6706/1000)),
IF(AND(C6706="Ready to Drink",D6706="RTD-One Pour Cocktail&gt;7%&lt;=14.5"),
SUM(LOOKUP(2,1/(SRP!$B$16:$B$20&lt;=E6706)/(SRP!$C$16:$C$20&gt;=E6706),SRP!$D$16:$D$20)*(G6706/100)*(E6706/1000)),
IF(C6706="Ready to Drink",
SUM(LOOKUP(2,1/(SRP!$B$11:$B$15&lt;=E6706)/(SRP!$C$11:$C$15&gt;=E6706),SRP!$D$11:$D$15)*(G6706/100)*(E6706/1000)),
0)))))),2)</f>
        <v>1.85</v>
      </c>
      <c r="L6706" s="173" t="str">
        <f t="shared" si="104"/>
        <v>Beer473</v>
      </c>
      <c r="M6706" s="154">
        <f>VLOOKUP(L6706,'Slope %'!C:D,2,0)</f>
        <v>0.12</v>
      </c>
    </row>
    <row r="6707" spans="1:13" x14ac:dyDescent="0.25">
      <c r="A6707" s="169">
        <v>67860</v>
      </c>
      <c r="B6707" s="170" t="s">
        <v>4919</v>
      </c>
      <c r="C6707" s="170" t="s">
        <v>11</v>
      </c>
      <c r="D6707" s="170" t="s">
        <v>303</v>
      </c>
      <c r="E6707" s="170">
        <v>473</v>
      </c>
      <c r="F6707" s="170">
        <v>24</v>
      </c>
      <c r="G6707" s="171">
        <v>8</v>
      </c>
      <c r="H6707" s="170" t="s">
        <v>1457</v>
      </c>
      <c r="I6707" s="171">
        <v>5.5</v>
      </c>
      <c r="J6707" s="169">
        <v>1</v>
      </c>
      <c r="K6707" s="154" cm="1">
        <f t="array" ref="K6707">ROUND(
IF(C6707="Beer",
SUM(LOOKUP(2,1/(SRP!$B$8:$B$10&lt;=E6707)/(SRP!$C$8:$C$10&gt;=E6707),SRP!$D$8:$D$10)*(G6707/100)*(E6707/1000)),
IF(C6707="Spirits",
SUM(LOOKUP(2,1/(SRP!$B$2:$B$7&lt;=E6707)/(SRP!$C$2:$C$7&gt;=E6707),SRP!$D$2:$D$7)*(G6707/100)*(E6707/1000)),
IF(AND(C6707="Wine",D6707="Fortified Wines"),
SUM(LOOKUP(2,1/(SRP!$B$26:$B$29&lt;=E6707)/(SRP!$C$26:$C$29&gt;=E6707),SRP!$D$26:$D$29)*(G6707/100)*(E6707/1000)),
IF(C6707="Wine",
SUM(LOOKUP(2,1/(SRP!$B$21:$B$25&lt;=E6707)/(SRP!$C$21:$C$25&gt;=E6707),SRP!$D$21:$D$25)*(G6707/100)*(E6707/1000)),
IF(AND(C6707="Ready to Drink",D6707="RTD-One Pour Cocktail&gt;7%&lt;=14.5"),
SUM(LOOKUP(2,1/(SRP!$B$16:$B$20&lt;=E6707)/(SRP!$C$16:$C$20&gt;=E6707),SRP!$D$16:$D$20)*(G6707/100)*(E6707/1000)),
IF(C6707="Ready to Drink",
SUM(LOOKUP(2,1/(SRP!$B$11:$B$15&lt;=E6707)/(SRP!$C$11:$C$15&gt;=E6707),SRP!$D$11:$D$15)*(G6707/100)*(E6707/1000)),
0)))))),2)</f>
        <v>2.95</v>
      </c>
      <c r="L6707" s="173" t="str">
        <f t="shared" si="104"/>
        <v>Beer473</v>
      </c>
      <c r="M6707" s="154">
        <f>VLOOKUP(L6707,'Slope %'!C:D,2,0)</f>
        <v>0.12</v>
      </c>
    </row>
    <row r="6708" spans="1:13" x14ac:dyDescent="0.25">
      <c r="A6708" s="169">
        <v>67860</v>
      </c>
      <c r="B6708" s="170" t="s">
        <v>4919</v>
      </c>
      <c r="C6708" s="170" t="s">
        <v>11</v>
      </c>
      <c r="D6708" s="170" t="s">
        <v>303</v>
      </c>
      <c r="E6708" s="170">
        <v>473</v>
      </c>
      <c r="F6708" s="170">
        <v>24</v>
      </c>
      <c r="G6708" s="171">
        <v>8</v>
      </c>
      <c r="H6708" s="170" t="s">
        <v>1457</v>
      </c>
      <c r="I6708" s="171">
        <v>5.5</v>
      </c>
      <c r="J6708" s="169">
        <v>1</v>
      </c>
      <c r="K6708" s="154" cm="1">
        <f t="array" ref="K6708">ROUND(
IF(C6708="Beer",
SUM(LOOKUP(2,1/(SRP!$B$8:$B$10&lt;=E6708)/(SRP!$C$8:$C$10&gt;=E6708),SRP!$D$8:$D$10)*(G6708/100)*(E6708/1000)),
IF(C6708="Spirits",
SUM(LOOKUP(2,1/(SRP!$B$2:$B$7&lt;=E6708)/(SRP!$C$2:$C$7&gt;=E6708),SRP!$D$2:$D$7)*(G6708/100)*(E6708/1000)),
IF(AND(C6708="Wine",D6708="Fortified Wines"),
SUM(LOOKUP(2,1/(SRP!$B$26:$B$29&lt;=E6708)/(SRP!$C$26:$C$29&gt;=E6708),SRP!$D$26:$D$29)*(G6708/100)*(E6708/1000)),
IF(C6708="Wine",
SUM(LOOKUP(2,1/(SRP!$B$21:$B$25&lt;=E6708)/(SRP!$C$21:$C$25&gt;=E6708),SRP!$D$21:$D$25)*(G6708/100)*(E6708/1000)),
IF(AND(C6708="Ready to Drink",D6708="RTD-One Pour Cocktail&gt;7%&lt;=14.5"),
SUM(LOOKUP(2,1/(SRP!$B$16:$B$20&lt;=E6708)/(SRP!$C$16:$C$20&gt;=E6708),SRP!$D$16:$D$20)*(G6708/100)*(E6708/1000)),
IF(C6708="Ready to Drink",
SUM(LOOKUP(2,1/(SRP!$B$11:$B$15&lt;=E6708)/(SRP!$C$11:$C$15&gt;=E6708),SRP!$D$11:$D$15)*(G6708/100)*(E6708/1000)),
0)))))),2)</f>
        <v>2.95</v>
      </c>
      <c r="L6708" s="173" t="str">
        <f t="shared" si="104"/>
        <v>Beer473</v>
      </c>
      <c r="M6708" s="154">
        <f>VLOOKUP(L6708,'Slope %'!C:D,2,0)</f>
        <v>0.12</v>
      </c>
    </row>
    <row r="6709" spans="1:13" x14ac:dyDescent="0.25">
      <c r="A6709" s="169">
        <v>67872</v>
      </c>
      <c r="B6709" s="170" t="s">
        <v>4920</v>
      </c>
      <c r="C6709" s="170" t="s">
        <v>24</v>
      </c>
      <c r="D6709" s="170" t="s">
        <v>25</v>
      </c>
      <c r="E6709" s="170">
        <v>750</v>
      </c>
      <c r="F6709" s="170">
        <v>6</v>
      </c>
      <c r="G6709" s="171">
        <v>11</v>
      </c>
      <c r="H6709" s="170" t="s">
        <v>2364</v>
      </c>
      <c r="I6709" s="171">
        <v>25.99</v>
      </c>
      <c r="J6709" s="169">
        <v>1</v>
      </c>
      <c r="K6709" s="154" cm="1">
        <f t="array" ref="K6709">ROUND(
IF(C6709="Beer",
SUM(LOOKUP(2,1/(SRP!$B$8:$B$10&lt;=E6709)/(SRP!$C$8:$C$10&gt;=E6709),SRP!$D$8:$D$10)*(G6709/100)*(E6709/1000)),
IF(C6709="Spirits",
SUM(LOOKUP(2,1/(SRP!$B$2:$B$7&lt;=E6709)/(SRP!$C$2:$C$7&gt;=E6709),SRP!$D$2:$D$7)*(G6709/100)*(E6709/1000)),
IF(AND(C6709="Wine",D6709="Fortified Wines"),
SUM(LOOKUP(2,1/(SRP!$B$26:$B$29&lt;=E6709)/(SRP!$C$26:$C$29&gt;=E6709),SRP!$D$26:$D$29)*(G6709/100)*(E6709/1000)),
IF(C6709="Wine",
SUM(LOOKUP(2,1/(SRP!$B$21:$B$25&lt;=E6709)/(SRP!$C$21:$C$25&gt;=E6709),SRP!$D$21:$D$25)*(G6709/100)*(E6709/1000)),
IF(AND(C6709="Ready to Drink",D6709="RTD-One Pour Cocktail&gt;7%&lt;=14.5"),
SUM(LOOKUP(2,1/(SRP!$B$16:$B$20&lt;=E6709)/(SRP!$C$16:$C$20&gt;=E6709),SRP!$D$16:$D$20)*(G6709/100)*(E6709/1000)),
IF(C6709="Ready to Drink",
SUM(LOOKUP(2,1/(SRP!$B$11:$B$15&lt;=E6709)/(SRP!$C$11:$C$15&gt;=E6709),SRP!$D$11:$D$15)*(G6709/100)*(E6709/1000)),
0)))))),2)</f>
        <v>6.44</v>
      </c>
      <c r="L6709" s="173" t="str">
        <f t="shared" si="104"/>
        <v>Wine750</v>
      </c>
      <c r="M6709" s="154">
        <f>VLOOKUP(L6709,'Slope %'!C:D,2,0)</f>
        <v>0.1</v>
      </c>
    </row>
    <row r="6710" spans="1:13" x14ac:dyDescent="0.25">
      <c r="A6710" s="169">
        <v>67875</v>
      </c>
      <c r="B6710" s="170" t="s">
        <v>3114</v>
      </c>
      <c r="C6710" s="170" t="s">
        <v>24</v>
      </c>
      <c r="D6710" s="170" t="s">
        <v>25</v>
      </c>
      <c r="E6710" s="170">
        <v>750</v>
      </c>
      <c r="F6710" s="170">
        <v>6</v>
      </c>
      <c r="G6710" s="171">
        <v>11</v>
      </c>
      <c r="H6710" s="170" t="s">
        <v>2364</v>
      </c>
      <c r="I6710" s="171">
        <v>25.99</v>
      </c>
      <c r="J6710" s="169">
        <v>1</v>
      </c>
      <c r="K6710" s="154" cm="1">
        <f t="array" ref="K6710">ROUND(
IF(C6710="Beer",
SUM(LOOKUP(2,1/(SRP!$B$8:$B$10&lt;=E6710)/(SRP!$C$8:$C$10&gt;=E6710),SRP!$D$8:$D$10)*(G6710/100)*(E6710/1000)),
IF(C6710="Spirits",
SUM(LOOKUP(2,1/(SRP!$B$2:$B$7&lt;=E6710)/(SRP!$C$2:$C$7&gt;=E6710),SRP!$D$2:$D$7)*(G6710/100)*(E6710/1000)),
IF(AND(C6710="Wine",D6710="Fortified Wines"),
SUM(LOOKUP(2,1/(SRP!$B$26:$B$29&lt;=E6710)/(SRP!$C$26:$C$29&gt;=E6710),SRP!$D$26:$D$29)*(G6710/100)*(E6710/1000)),
IF(C6710="Wine",
SUM(LOOKUP(2,1/(SRP!$B$21:$B$25&lt;=E6710)/(SRP!$C$21:$C$25&gt;=E6710),SRP!$D$21:$D$25)*(G6710/100)*(E6710/1000)),
IF(AND(C6710="Ready to Drink",D6710="RTD-One Pour Cocktail&gt;7%&lt;=14.5"),
SUM(LOOKUP(2,1/(SRP!$B$16:$B$20&lt;=E6710)/(SRP!$C$16:$C$20&gt;=E6710),SRP!$D$16:$D$20)*(G6710/100)*(E6710/1000)),
IF(C6710="Ready to Drink",
SUM(LOOKUP(2,1/(SRP!$B$11:$B$15&lt;=E6710)/(SRP!$C$11:$C$15&gt;=E6710),SRP!$D$11:$D$15)*(G6710/100)*(E6710/1000)),
0)))))),2)</f>
        <v>6.44</v>
      </c>
      <c r="L6710" s="173" t="str">
        <f t="shared" si="104"/>
        <v>Wine750</v>
      </c>
      <c r="M6710" s="154">
        <f>VLOOKUP(L6710,'Slope %'!C:D,2,0)</f>
        <v>0.1</v>
      </c>
    </row>
    <row r="6711" spans="1:13" x14ac:dyDescent="0.25">
      <c r="A6711" s="169">
        <v>67882</v>
      </c>
      <c r="B6711" s="170" t="s">
        <v>3113</v>
      </c>
      <c r="C6711" s="170" t="s">
        <v>24</v>
      </c>
      <c r="D6711" s="170" t="s">
        <v>25</v>
      </c>
      <c r="E6711" s="170">
        <v>750</v>
      </c>
      <c r="F6711" s="170">
        <v>6</v>
      </c>
      <c r="G6711" s="171">
        <v>11</v>
      </c>
      <c r="H6711" s="170" t="s">
        <v>2364</v>
      </c>
      <c r="I6711" s="171">
        <v>25.99</v>
      </c>
      <c r="J6711" s="169">
        <v>1</v>
      </c>
      <c r="K6711" s="154" cm="1">
        <f t="array" ref="K6711">ROUND(
IF(C6711="Beer",
SUM(LOOKUP(2,1/(SRP!$B$8:$B$10&lt;=E6711)/(SRP!$C$8:$C$10&gt;=E6711),SRP!$D$8:$D$10)*(G6711/100)*(E6711/1000)),
IF(C6711="Spirits",
SUM(LOOKUP(2,1/(SRP!$B$2:$B$7&lt;=E6711)/(SRP!$C$2:$C$7&gt;=E6711),SRP!$D$2:$D$7)*(G6711/100)*(E6711/1000)),
IF(AND(C6711="Wine",D6711="Fortified Wines"),
SUM(LOOKUP(2,1/(SRP!$B$26:$B$29&lt;=E6711)/(SRP!$C$26:$C$29&gt;=E6711),SRP!$D$26:$D$29)*(G6711/100)*(E6711/1000)),
IF(C6711="Wine",
SUM(LOOKUP(2,1/(SRP!$B$21:$B$25&lt;=E6711)/(SRP!$C$21:$C$25&gt;=E6711),SRP!$D$21:$D$25)*(G6711/100)*(E6711/1000)),
IF(AND(C6711="Ready to Drink",D6711="RTD-One Pour Cocktail&gt;7%&lt;=14.5"),
SUM(LOOKUP(2,1/(SRP!$B$16:$B$20&lt;=E6711)/(SRP!$C$16:$C$20&gt;=E6711),SRP!$D$16:$D$20)*(G6711/100)*(E6711/1000)),
IF(C6711="Ready to Drink",
SUM(LOOKUP(2,1/(SRP!$B$11:$B$15&lt;=E6711)/(SRP!$C$11:$C$15&gt;=E6711),SRP!$D$11:$D$15)*(G6711/100)*(E6711/1000)),
0)))))),2)</f>
        <v>6.44</v>
      </c>
      <c r="L6711" s="173" t="str">
        <f t="shared" si="104"/>
        <v>Wine750</v>
      </c>
      <c r="M6711" s="154">
        <f>VLOOKUP(L6711,'Slope %'!C:D,2,0)</f>
        <v>0.1</v>
      </c>
    </row>
    <row r="6712" spans="1:13" x14ac:dyDescent="0.25">
      <c r="A6712" s="169">
        <v>67931</v>
      </c>
      <c r="B6712" s="170" t="s">
        <v>4921</v>
      </c>
      <c r="C6712" s="170" t="s">
        <v>24</v>
      </c>
      <c r="D6712" s="170" t="s">
        <v>25</v>
      </c>
      <c r="E6712" s="170">
        <v>750</v>
      </c>
      <c r="F6712" s="170">
        <v>6</v>
      </c>
      <c r="G6712" s="171">
        <v>12.1</v>
      </c>
      <c r="H6712" s="170" t="s">
        <v>1511</v>
      </c>
      <c r="I6712" s="171">
        <v>50.85</v>
      </c>
      <c r="J6712" s="169">
        <v>1</v>
      </c>
      <c r="K6712" s="154" cm="1">
        <f t="array" ref="K6712">ROUND(
IF(C6712="Beer",
SUM(LOOKUP(2,1/(SRP!$B$8:$B$10&lt;=E6712)/(SRP!$C$8:$C$10&gt;=E6712),SRP!$D$8:$D$10)*(G6712/100)*(E6712/1000)),
IF(C6712="Spirits",
SUM(LOOKUP(2,1/(SRP!$B$2:$B$7&lt;=E6712)/(SRP!$C$2:$C$7&gt;=E6712),SRP!$D$2:$D$7)*(G6712/100)*(E6712/1000)),
IF(AND(C6712="Wine",D6712="Fortified Wines"),
SUM(LOOKUP(2,1/(SRP!$B$26:$B$29&lt;=E6712)/(SRP!$C$26:$C$29&gt;=E6712),SRP!$D$26:$D$29)*(G6712/100)*(E6712/1000)),
IF(C6712="Wine",
SUM(LOOKUP(2,1/(SRP!$B$21:$B$25&lt;=E6712)/(SRP!$C$21:$C$25&gt;=E6712),SRP!$D$21:$D$25)*(G6712/100)*(E6712/1000)),
IF(AND(C6712="Ready to Drink",D6712="RTD-One Pour Cocktail&gt;7%&lt;=14.5"),
SUM(LOOKUP(2,1/(SRP!$B$16:$B$20&lt;=E6712)/(SRP!$C$16:$C$20&gt;=E6712),SRP!$D$16:$D$20)*(G6712/100)*(E6712/1000)),
IF(C6712="Ready to Drink",
SUM(LOOKUP(2,1/(SRP!$B$11:$B$15&lt;=E6712)/(SRP!$C$11:$C$15&gt;=E6712),SRP!$D$11:$D$15)*(G6712/100)*(E6712/1000)),
0)))))),2)</f>
        <v>7.08</v>
      </c>
      <c r="L6712" s="173" t="str">
        <f t="shared" si="104"/>
        <v>Wine750</v>
      </c>
      <c r="M6712" s="154">
        <f>VLOOKUP(L6712,'Slope %'!C:D,2,0)</f>
        <v>0.1</v>
      </c>
    </row>
    <row r="6713" spans="1:13" x14ac:dyDescent="0.25">
      <c r="A6713" s="169">
        <v>67946</v>
      </c>
      <c r="B6713" s="170" t="s">
        <v>4922</v>
      </c>
      <c r="C6713" s="170" t="s">
        <v>11</v>
      </c>
      <c r="D6713" s="170" t="s">
        <v>267</v>
      </c>
      <c r="E6713" s="170">
        <v>11352</v>
      </c>
      <c r="F6713" s="170">
        <v>1</v>
      </c>
      <c r="G6713" s="171">
        <v>5</v>
      </c>
      <c r="H6713" s="170" t="s">
        <v>1391</v>
      </c>
      <c r="I6713" s="171">
        <v>71.760000000000005</v>
      </c>
      <c r="J6713" s="169">
        <v>24</v>
      </c>
      <c r="K6713" s="154" cm="1">
        <f t="array" ref="K6713">ROUND(
IF(C6713="Beer",
SUM(LOOKUP(2,1/(SRP!$B$8:$B$10&lt;=E6713)/(SRP!$C$8:$C$10&gt;=E6713),SRP!$D$8:$D$10)*(G6713/100)*(E6713/1000)),
IF(C6713="Spirits",
SUM(LOOKUP(2,1/(SRP!$B$2:$B$7&lt;=E6713)/(SRP!$C$2:$C$7&gt;=E6713),SRP!$D$2:$D$7)*(G6713/100)*(E6713/1000)),
IF(AND(C6713="Wine",D6713="Fortified Wines"),
SUM(LOOKUP(2,1/(SRP!$B$26:$B$29&lt;=E6713)/(SRP!$C$26:$C$29&gt;=E6713),SRP!$D$26:$D$29)*(G6713/100)*(E6713/1000)),
IF(C6713="Wine",
SUM(LOOKUP(2,1/(SRP!$B$21:$B$25&lt;=E6713)/(SRP!$C$21:$C$25&gt;=E6713),SRP!$D$21:$D$25)*(G6713/100)*(E6713/1000)),
IF(AND(C6713="Ready to Drink",D6713="RTD-One Pour Cocktail&gt;7%&lt;=14.5"),
SUM(LOOKUP(2,1/(SRP!$B$16:$B$20&lt;=E6713)/(SRP!$C$16:$C$20&gt;=E6713),SRP!$D$16:$D$20)*(G6713/100)*(E6713/1000)),
IF(C6713="Ready to Drink",
SUM(LOOKUP(2,1/(SRP!$B$11:$B$15&lt;=E6713)/(SRP!$C$11:$C$15&gt;=E6713),SRP!$D$11:$D$15)*(G6713/100)*(E6713/1000)),
0)))))),2)</f>
        <v>39.909999999999997</v>
      </c>
      <c r="L6713" s="173" t="str">
        <f t="shared" si="104"/>
        <v>Beer11352</v>
      </c>
      <c r="M6713" s="154">
        <f>VLOOKUP(L6713,'Slope %'!C:D,2,0)</f>
        <v>0.05</v>
      </c>
    </row>
    <row r="6714" spans="1:13" x14ac:dyDescent="0.25">
      <c r="A6714" s="169">
        <v>67946</v>
      </c>
      <c r="B6714" s="170" t="s">
        <v>4922</v>
      </c>
      <c r="C6714" s="170" t="s">
        <v>11</v>
      </c>
      <c r="D6714" s="170" t="s">
        <v>267</v>
      </c>
      <c r="E6714" s="170">
        <v>11352</v>
      </c>
      <c r="F6714" s="170">
        <v>1</v>
      </c>
      <c r="G6714" s="171">
        <v>5</v>
      </c>
      <c r="H6714" s="170" t="s">
        <v>1391</v>
      </c>
      <c r="I6714" s="171">
        <v>71.760000000000005</v>
      </c>
      <c r="J6714" s="169">
        <v>24</v>
      </c>
      <c r="K6714" s="154" cm="1">
        <f t="array" ref="K6714">ROUND(
IF(C6714="Beer",
SUM(LOOKUP(2,1/(SRP!$B$8:$B$10&lt;=E6714)/(SRP!$C$8:$C$10&gt;=E6714),SRP!$D$8:$D$10)*(G6714/100)*(E6714/1000)),
IF(C6714="Spirits",
SUM(LOOKUP(2,1/(SRP!$B$2:$B$7&lt;=E6714)/(SRP!$C$2:$C$7&gt;=E6714),SRP!$D$2:$D$7)*(G6714/100)*(E6714/1000)),
IF(AND(C6714="Wine",D6714="Fortified Wines"),
SUM(LOOKUP(2,1/(SRP!$B$26:$B$29&lt;=E6714)/(SRP!$C$26:$C$29&gt;=E6714),SRP!$D$26:$D$29)*(G6714/100)*(E6714/1000)),
IF(C6714="Wine",
SUM(LOOKUP(2,1/(SRP!$B$21:$B$25&lt;=E6714)/(SRP!$C$21:$C$25&gt;=E6714),SRP!$D$21:$D$25)*(G6714/100)*(E6714/1000)),
IF(AND(C6714="Ready to Drink",D6714="RTD-One Pour Cocktail&gt;7%&lt;=14.5"),
SUM(LOOKUP(2,1/(SRP!$B$16:$B$20&lt;=E6714)/(SRP!$C$16:$C$20&gt;=E6714),SRP!$D$16:$D$20)*(G6714/100)*(E6714/1000)),
IF(C6714="Ready to Drink",
SUM(LOOKUP(2,1/(SRP!$B$11:$B$15&lt;=E6714)/(SRP!$C$11:$C$15&gt;=E6714),SRP!$D$11:$D$15)*(G6714/100)*(E6714/1000)),
0)))))),2)</f>
        <v>39.909999999999997</v>
      </c>
      <c r="L6714" s="173" t="str">
        <f t="shared" si="104"/>
        <v>Beer11352</v>
      </c>
      <c r="M6714" s="154">
        <f>VLOOKUP(L6714,'Slope %'!C:D,2,0)</f>
        <v>0.05</v>
      </c>
    </row>
    <row r="6715" spans="1:13" x14ac:dyDescent="0.25">
      <c r="A6715" s="169">
        <v>67948</v>
      </c>
      <c r="B6715" s="170" t="s">
        <v>4923</v>
      </c>
      <c r="C6715" s="170" t="s">
        <v>24</v>
      </c>
      <c r="D6715" s="170" t="s">
        <v>109</v>
      </c>
      <c r="E6715" s="170">
        <v>375</v>
      </c>
      <c r="F6715" s="170">
        <v>12</v>
      </c>
      <c r="G6715" s="171">
        <v>12</v>
      </c>
      <c r="H6715" s="170" t="s">
        <v>54</v>
      </c>
      <c r="I6715" s="171">
        <v>11.99</v>
      </c>
      <c r="J6715" s="169">
        <v>1</v>
      </c>
      <c r="K6715" s="154" cm="1">
        <f t="array" ref="K6715">ROUND(
IF(C6715="Beer",
SUM(LOOKUP(2,1/(SRP!$B$8:$B$10&lt;=E6715)/(SRP!$C$8:$C$10&gt;=E6715),SRP!$D$8:$D$10)*(G6715/100)*(E6715/1000)),
IF(C6715="Spirits",
SUM(LOOKUP(2,1/(SRP!$B$2:$B$7&lt;=E6715)/(SRP!$C$2:$C$7&gt;=E6715),SRP!$D$2:$D$7)*(G6715/100)*(E6715/1000)),
IF(AND(C6715="Wine",D6715="Fortified Wines"),
SUM(LOOKUP(2,1/(SRP!$B$26:$B$29&lt;=E6715)/(SRP!$C$26:$C$29&gt;=E6715),SRP!$D$26:$D$29)*(G6715/100)*(E6715/1000)),
IF(C6715="Wine",
SUM(LOOKUP(2,1/(SRP!$B$21:$B$25&lt;=E6715)/(SRP!$C$21:$C$25&gt;=E6715),SRP!$D$21:$D$25)*(G6715/100)*(E6715/1000)),
IF(AND(C6715="Ready to Drink",D6715="RTD-One Pour Cocktail&gt;7%&lt;=14.5"),
SUM(LOOKUP(2,1/(SRP!$B$16:$B$20&lt;=E6715)/(SRP!$C$16:$C$20&gt;=E6715),SRP!$D$16:$D$20)*(G6715/100)*(E6715/1000)),
IF(C6715="Ready to Drink",
SUM(LOOKUP(2,1/(SRP!$B$11:$B$15&lt;=E6715)/(SRP!$C$11:$C$15&gt;=E6715),SRP!$D$11:$D$15)*(G6715/100)*(E6715/1000)),
0)))))),2)</f>
        <v>3.72</v>
      </c>
      <c r="L6715" s="173" t="str">
        <f t="shared" si="104"/>
        <v>Wine375</v>
      </c>
      <c r="M6715" s="154">
        <f>VLOOKUP(L6715,'Slope %'!C:D,2,0)</f>
        <v>0.12</v>
      </c>
    </row>
    <row r="6716" spans="1:13" x14ac:dyDescent="0.25">
      <c r="A6716" s="169">
        <v>67952</v>
      </c>
      <c r="B6716" s="170" t="s">
        <v>4924</v>
      </c>
      <c r="C6716" s="170" t="s">
        <v>263</v>
      </c>
      <c r="D6716" s="170" t="s">
        <v>806</v>
      </c>
      <c r="E6716" s="170">
        <v>4260</v>
      </c>
      <c r="F6716" s="170">
        <v>2</v>
      </c>
      <c r="G6716" s="171">
        <v>5</v>
      </c>
      <c r="H6716" s="170" t="s">
        <v>54</v>
      </c>
      <c r="I6716" s="171">
        <v>33.39</v>
      </c>
      <c r="J6716" s="169">
        <v>12</v>
      </c>
      <c r="K6716" s="154" cm="1">
        <f t="array" ref="K6716">ROUND(
IF(C6716="Beer",
SUM(LOOKUP(2,1/(SRP!$B$8:$B$10&lt;=E6716)/(SRP!$C$8:$C$10&gt;=E6716),SRP!$D$8:$D$10)*(G6716/100)*(E6716/1000)),
IF(C6716="Spirits",
SUM(LOOKUP(2,1/(SRP!$B$2:$B$7&lt;=E6716)/(SRP!$C$2:$C$7&gt;=E6716),SRP!$D$2:$D$7)*(G6716/100)*(E6716/1000)),
IF(AND(C6716="Wine",D6716="Fortified Wines"),
SUM(LOOKUP(2,1/(SRP!$B$26:$B$29&lt;=E6716)/(SRP!$C$26:$C$29&gt;=E6716),SRP!$D$26:$D$29)*(G6716/100)*(E6716/1000)),
IF(C6716="Wine",
SUM(LOOKUP(2,1/(SRP!$B$21:$B$25&lt;=E6716)/(SRP!$C$21:$C$25&gt;=E6716),SRP!$D$21:$D$25)*(G6716/100)*(E6716/1000)),
IF(AND(C6716="Ready to Drink",D6716="RTD-One Pour Cocktail&gt;7%&lt;=14.5"),
SUM(LOOKUP(2,1/(SRP!$B$16:$B$20&lt;=E6716)/(SRP!$C$16:$C$20&gt;=E6716),SRP!$D$16:$D$20)*(G6716/100)*(E6716/1000)),
IF(C6716="Ready to Drink",
SUM(LOOKUP(2,1/(SRP!$B$11:$B$15&lt;=E6716)/(SRP!$C$11:$C$15&gt;=E6716),SRP!$D$11:$D$15)*(G6716/100)*(E6716/1000)),
0)))))),2)</f>
        <v>16.63</v>
      </c>
      <c r="L6716" s="173" t="str">
        <f t="shared" si="104"/>
        <v>Ready to Drink4260</v>
      </c>
      <c r="M6716" s="154">
        <f>VLOOKUP(L6716,'Slope %'!C:D,2,0)</f>
        <v>7.0000000000000007E-2</v>
      </c>
    </row>
    <row r="6717" spans="1:13" x14ac:dyDescent="0.25">
      <c r="A6717" s="169">
        <v>67952</v>
      </c>
      <c r="B6717" s="170" t="s">
        <v>4924</v>
      </c>
      <c r="C6717" s="170" t="s">
        <v>263</v>
      </c>
      <c r="D6717" s="170" t="s">
        <v>806</v>
      </c>
      <c r="E6717" s="170">
        <v>4260</v>
      </c>
      <c r="F6717" s="170">
        <v>2</v>
      </c>
      <c r="G6717" s="171">
        <v>5</v>
      </c>
      <c r="H6717" s="170" t="s">
        <v>54</v>
      </c>
      <c r="I6717" s="171">
        <v>33.39</v>
      </c>
      <c r="J6717" s="169">
        <v>12</v>
      </c>
      <c r="K6717" s="154" cm="1">
        <f t="array" ref="K6717">ROUND(
IF(C6717="Beer",
SUM(LOOKUP(2,1/(SRP!$B$8:$B$10&lt;=E6717)/(SRP!$C$8:$C$10&gt;=E6717),SRP!$D$8:$D$10)*(G6717/100)*(E6717/1000)),
IF(C6717="Spirits",
SUM(LOOKUP(2,1/(SRP!$B$2:$B$7&lt;=E6717)/(SRP!$C$2:$C$7&gt;=E6717),SRP!$D$2:$D$7)*(G6717/100)*(E6717/1000)),
IF(AND(C6717="Wine",D6717="Fortified Wines"),
SUM(LOOKUP(2,1/(SRP!$B$26:$B$29&lt;=E6717)/(SRP!$C$26:$C$29&gt;=E6717),SRP!$D$26:$D$29)*(G6717/100)*(E6717/1000)),
IF(C6717="Wine",
SUM(LOOKUP(2,1/(SRP!$B$21:$B$25&lt;=E6717)/(SRP!$C$21:$C$25&gt;=E6717),SRP!$D$21:$D$25)*(G6717/100)*(E6717/1000)),
IF(AND(C6717="Ready to Drink",D6717="RTD-One Pour Cocktail&gt;7%&lt;=14.5"),
SUM(LOOKUP(2,1/(SRP!$B$16:$B$20&lt;=E6717)/(SRP!$C$16:$C$20&gt;=E6717),SRP!$D$16:$D$20)*(G6717/100)*(E6717/1000)),
IF(C6717="Ready to Drink",
SUM(LOOKUP(2,1/(SRP!$B$11:$B$15&lt;=E6717)/(SRP!$C$11:$C$15&gt;=E6717),SRP!$D$11:$D$15)*(G6717/100)*(E6717/1000)),
0)))))),2)</f>
        <v>16.63</v>
      </c>
      <c r="L6717" s="173" t="str">
        <f t="shared" si="104"/>
        <v>Ready to Drink4260</v>
      </c>
      <c r="M6717" s="154">
        <f>VLOOKUP(L6717,'Slope %'!C:D,2,0)</f>
        <v>7.0000000000000007E-2</v>
      </c>
    </row>
    <row r="6718" spans="1:13" x14ac:dyDescent="0.25">
      <c r="A6718" s="169">
        <v>67959</v>
      </c>
      <c r="B6718" s="170" t="s">
        <v>4925</v>
      </c>
      <c r="C6718" s="170" t="s">
        <v>263</v>
      </c>
      <c r="D6718" s="170" t="s">
        <v>332</v>
      </c>
      <c r="E6718" s="170">
        <v>355</v>
      </c>
      <c r="F6718" s="170">
        <v>24</v>
      </c>
      <c r="G6718" s="171">
        <v>6</v>
      </c>
      <c r="H6718" s="170" t="s">
        <v>1053</v>
      </c>
      <c r="I6718" s="171">
        <v>2.99</v>
      </c>
      <c r="J6718" s="169">
        <v>1</v>
      </c>
      <c r="K6718" s="154" cm="1">
        <f t="array" ref="K6718">ROUND(
IF(C6718="Beer",
SUM(LOOKUP(2,1/(SRP!$B$8:$B$10&lt;=E6718)/(SRP!$C$8:$C$10&gt;=E6718),SRP!$D$8:$D$10)*(G6718/100)*(E6718/1000)),
IF(C6718="Spirits",
SUM(LOOKUP(2,1/(SRP!$B$2:$B$7&lt;=E6718)/(SRP!$C$2:$C$7&gt;=E6718),SRP!$D$2:$D$7)*(G6718/100)*(E6718/1000)),
IF(AND(C6718="Wine",D6718="Fortified Wines"),
SUM(LOOKUP(2,1/(SRP!$B$26:$B$29&lt;=E6718)/(SRP!$C$26:$C$29&gt;=E6718),SRP!$D$26:$D$29)*(G6718/100)*(E6718/1000)),
IF(C6718="Wine",
SUM(LOOKUP(2,1/(SRP!$B$21:$B$25&lt;=E6718)/(SRP!$C$21:$C$25&gt;=E6718),SRP!$D$21:$D$25)*(G6718/100)*(E6718/1000)),
IF(AND(C6718="Ready to Drink",D6718="RTD-One Pour Cocktail&gt;7%&lt;=14.5"),
SUM(LOOKUP(2,1/(SRP!$B$16:$B$20&lt;=E6718)/(SRP!$C$16:$C$20&gt;=E6718),SRP!$D$16:$D$20)*(G6718/100)*(E6718/1000)),
IF(C6718="Ready to Drink",
SUM(LOOKUP(2,1/(SRP!$B$11:$B$15&lt;=E6718)/(SRP!$C$11:$C$15&gt;=E6718),SRP!$D$11:$D$15)*(G6718/100)*(E6718/1000)),
0)))))),2)</f>
        <v>1.89</v>
      </c>
      <c r="L6718" s="173" t="str">
        <f t="shared" si="104"/>
        <v>Ready to Drink355</v>
      </c>
      <c r="M6718" s="154">
        <f>VLOOKUP(L6718,'Slope %'!C:D,2,0)</f>
        <v>0.12</v>
      </c>
    </row>
    <row r="6719" spans="1:13" x14ac:dyDescent="0.25">
      <c r="A6719" s="169">
        <v>67959</v>
      </c>
      <c r="B6719" s="170" t="s">
        <v>4925</v>
      </c>
      <c r="C6719" s="170" t="s">
        <v>263</v>
      </c>
      <c r="D6719" s="170" t="s">
        <v>332</v>
      </c>
      <c r="E6719" s="170">
        <v>355</v>
      </c>
      <c r="F6719" s="170">
        <v>24</v>
      </c>
      <c r="G6719" s="171">
        <v>6</v>
      </c>
      <c r="H6719" s="170" t="s">
        <v>1053</v>
      </c>
      <c r="I6719" s="171">
        <v>2.99</v>
      </c>
      <c r="J6719" s="169">
        <v>1</v>
      </c>
      <c r="K6719" s="154" cm="1">
        <f t="array" ref="K6719">ROUND(
IF(C6719="Beer",
SUM(LOOKUP(2,1/(SRP!$B$8:$B$10&lt;=E6719)/(SRP!$C$8:$C$10&gt;=E6719),SRP!$D$8:$D$10)*(G6719/100)*(E6719/1000)),
IF(C6719="Spirits",
SUM(LOOKUP(2,1/(SRP!$B$2:$B$7&lt;=E6719)/(SRP!$C$2:$C$7&gt;=E6719),SRP!$D$2:$D$7)*(G6719/100)*(E6719/1000)),
IF(AND(C6719="Wine",D6719="Fortified Wines"),
SUM(LOOKUP(2,1/(SRP!$B$26:$B$29&lt;=E6719)/(SRP!$C$26:$C$29&gt;=E6719),SRP!$D$26:$D$29)*(G6719/100)*(E6719/1000)),
IF(C6719="Wine",
SUM(LOOKUP(2,1/(SRP!$B$21:$B$25&lt;=E6719)/(SRP!$C$21:$C$25&gt;=E6719),SRP!$D$21:$D$25)*(G6719/100)*(E6719/1000)),
IF(AND(C6719="Ready to Drink",D6719="RTD-One Pour Cocktail&gt;7%&lt;=14.5"),
SUM(LOOKUP(2,1/(SRP!$B$16:$B$20&lt;=E6719)/(SRP!$C$16:$C$20&gt;=E6719),SRP!$D$16:$D$20)*(G6719/100)*(E6719/1000)),
IF(C6719="Ready to Drink",
SUM(LOOKUP(2,1/(SRP!$B$11:$B$15&lt;=E6719)/(SRP!$C$11:$C$15&gt;=E6719),SRP!$D$11:$D$15)*(G6719/100)*(E6719/1000)),
0)))))),2)</f>
        <v>1.89</v>
      </c>
      <c r="L6719" s="173" t="str">
        <f t="shared" si="104"/>
        <v>Ready to Drink355</v>
      </c>
      <c r="M6719" s="154">
        <f>VLOOKUP(L6719,'Slope %'!C:D,2,0)</f>
        <v>0.12</v>
      </c>
    </row>
    <row r="6720" spans="1:13" x14ac:dyDescent="0.25">
      <c r="A6720" s="169">
        <v>67969</v>
      </c>
      <c r="B6720" s="170" t="s">
        <v>4926</v>
      </c>
      <c r="C6720" s="170" t="s">
        <v>11</v>
      </c>
      <c r="D6720" s="170" t="s">
        <v>303</v>
      </c>
      <c r="E6720" s="170">
        <v>3784</v>
      </c>
      <c r="F6720" s="170">
        <v>3</v>
      </c>
      <c r="G6720" s="171">
        <v>6</v>
      </c>
      <c r="H6720" s="170" t="s">
        <v>13</v>
      </c>
      <c r="I6720" s="171">
        <v>23.28</v>
      </c>
      <c r="J6720" s="169">
        <v>8</v>
      </c>
      <c r="K6720" s="154" cm="1">
        <f t="array" ref="K6720">ROUND(
IF(C6720="Beer",
SUM(LOOKUP(2,1/(SRP!$B$8:$B$10&lt;=E6720)/(SRP!$C$8:$C$10&gt;=E6720),SRP!$D$8:$D$10)*(G6720/100)*(E6720/1000)),
IF(C6720="Spirits",
SUM(LOOKUP(2,1/(SRP!$B$2:$B$7&lt;=E6720)/(SRP!$C$2:$C$7&gt;=E6720),SRP!$D$2:$D$7)*(G6720/100)*(E6720/1000)),
IF(AND(C6720="Wine",D6720="Fortified Wines"),
SUM(LOOKUP(2,1/(SRP!$B$26:$B$29&lt;=E6720)/(SRP!$C$26:$C$29&gt;=E6720),SRP!$D$26:$D$29)*(G6720/100)*(E6720/1000)),
IF(C6720="Wine",
SUM(LOOKUP(2,1/(SRP!$B$21:$B$25&lt;=E6720)/(SRP!$C$21:$C$25&gt;=E6720),SRP!$D$21:$D$25)*(G6720/100)*(E6720/1000)),
IF(AND(C6720="Ready to Drink",D6720="RTD-One Pour Cocktail&gt;7%&lt;=14.5"),
SUM(LOOKUP(2,1/(SRP!$B$16:$B$20&lt;=E6720)/(SRP!$C$16:$C$20&gt;=E6720),SRP!$D$16:$D$20)*(G6720/100)*(E6720/1000)),
IF(C6720="Ready to Drink",
SUM(LOOKUP(2,1/(SRP!$B$11:$B$15&lt;=E6720)/(SRP!$C$11:$C$15&gt;=E6720),SRP!$D$11:$D$15)*(G6720/100)*(E6720/1000)),
0)))))),2)</f>
        <v>17.73</v>
      </c>
      <c r="L6720" s="173" t="str">
        <f t="shared" si="104"/>
        <v>Beer3784</v>
      </c>
      <c r="M6720" s="154">
        <f>VLOOKUP(L6720,'Slope %'!C:D,2,0)</f>
        <v>7.0000000000000007E-2</v>
      </c>
    </row>
    <row r="6721" spans="1:13" x14ac:dyDescent="0.25">
      <c r="A6721" s="169">
        <v>67969</v>
      </c>
      <c r="B6721" s="170" t="s">
        <v>4926</v>
      </c>
      <c r="C6721" s="170" t="s">
        <v>11</v>
      </c>
      <c r="D6721" s="170" t="s">
        <v>303</v>
      </c>
      <c r="E6721" s="170">
        <v>3784</v>
      </c>
      <c r="F6721" s="170">
        <v>3</v>
      </c>
      <c r="G6721" s="171">
        <v>6</v>
      </c>
      <c r="H6721" s="170" t="s">
        <v>13</v>
      </c>
      <c r="I6721" s="171">
        <v>23.28</v>
      </c>
      <c r="J6721" s="169">
        <v>8</v>
      </c>
      <c r="K6721" s="154" cm="1">
        <f t="array" ref="K6721">ROUND(
IF(C6721="Beer",
SUM(LOOKUP(2,1/(SRP!$B$8:$B$10&lt;=E6721)/(SRP!$C$8:$C$10&gt;=E6721),SRP!$D$8:$D$10)*(G6721/100)*(E6721/1000)),
IF(C6721="Spirits",
SUM(LOOKUP(2,1/(SRP!$B$2:$B$7&lt;=E6721)/(SRP!$C$2:$C$7&gt;=E6721),SRP!$D$2:$D$7)*(G6721/100)*(E6721/1000)),
IF(AND(C6721="Wine",D6721="Fortified Wines"),
SUM(LOOKUP(2,1/(SRP!$B$26:$B$29&lt;=E6721)/(SRP!$C$26:$C$29&gt;=E6721),SRP!$D$26:$D$29)*(G6721/100)*(E6721/1000)),
IF(C6721="Wine",
SUM(LOOKUP(2,1/(SRP!$B$21:$B$25&lt;=E6721)/(SRP!$C$21:$C$25&gt;=E6721),SRP!$D$21:$D$25)*(G6721/100)*(E6721/1000)),
IF(AND(C6721="Ready to Drink",D6721="RTD-One Pour Cocktail&gt;7%&lt;=14.5"),
SUM(LOOKUP(2,1/(SRP!$B$16:$B$20&lt;=E6721)/(SRP!$C$16:$C$20&gt;=E6721),SRP!$D$16:$D$20)*(G6721/100)*(E6721/1000)),
IF(C6721="Ready to Drink",
SUM(LOOKUP(2,1/(SRP!$B$11:$B$15&lt;=E6721)/(SRP!$C$11:$C$15&gt;=E6721),SRP!$D$11:$D$15)*(G6721/100)*(E6721/1000)),
0)))))),2)</f>
        <v>17.73</v>
      </c>
      <c r="L6721" s="173" t="str">
        <f t="shared" si="104"/>
        <v>Beer3784</v>
      </c>
      <c r="M6721" s="154">
        <f>VLOOKUP(L6721,'Slope %'!C:D,2,0)</f>
        <v>7.0000000000000007E-2</v>
      </c>
    </row>
    <row r="6722" spans="1:13" x14ac:dyDescent="0.25">
      <c r="A6722" s="169">
        <v>67970</v>
      </c>
      <c r="B6722" s="170" t="s">
        <v>4927</v>
      </c>
      <c r="C6722" s="170" t="s">
        <v>11</v>
      </c>
      <c r="D6722" s="170" t="s">
        <v>303</v>
      </c>
      <c r="E6722" s="170">
        <v>473</v>
      </c>
      <c r="F6722" s="170">
        <v>24</v>
      </c>
      <c r="G6722" s="171">
        <v>7</v>
      </c>
      <c r="H6722" s="170" t="s">
        <v>1556</v>
      </c>
      <c r="I6722" s="171">
        <v>4.29</v>
      </c>
      <c r="J6722" s="169">
        <v>1</v>
      </c>
      <c r="K6722" s="154" cm="1">
        <f t="array" ref="K6722">ROUND(
IF(C6722="Beer",
SUM(LOOKUP(2,1/(SRP!$B$8:$B$10&lt;=E6722)/(SRP!$C$8:$C$10&gt;=E6722),SRP!$D$8:$D$10)*(G6722/100)*(E6722/1000)),
IF(C6722="Spirits",
SUM(LOOKUP(2,1/(SRP!$B$2:$B$7&lt;=E6722)/(SRP!$C$2:$C$7&gt;=E6722),SRP!$D$2:$D$7)*(G6722/100)*(E6722/1000)),
IF(AND(C6722="Wine",D6722="Fortified Wines"),
SUM(LOOKUP(2,1/(SRP!$B$26:$B$29&lt;=E6722)/(SRP!$C$26:$C$29&gt;=E6722),SRP!$D$26:$D$29)*(G6722/100)*(E6722/1000)),
IF(C6722="Wine",
SUM(LOOKUP(2,1/(SRP!$B$21:$B$25&lt;=E6722)/(SRP!$C$21:$C$25&gt;=E6722),SRP!$D$21:$D$25)*(G6722/100)*(E6722/1000)),
IF(AND(C6722="Ready to Drink",D6722="RTD-One Pour Cocktail&gt;7%&lt;=14.5"),
SUM(LOOKUP(2,1/(SRP!$B$16:$B$20&lt;=E6722)/(SRP!$C$16:$C$20&gt;=E6722),SRP!$D$16:$D$20)*(G6722/100)*(E6722/1000)),
IF(C6722="Ready to Drink",
SUM(LOOKUP(2,1/(SRP!$B$11:$B$15&lt;=E6722)/(SRP!$C$11:$C$15&gt;=E6722),SRP!$D$11:$D$15)*(G6722/100)*(E6722/1000)),
0)))))),2)</f>
        <v>2.58</v>
      </c>
      <c r="L6722" s="173" t="str">
        <f t="shared" si="104"/>
        <v>Beer473</v>
      </c>
      <c r="M6722" s="154">
        <f>VLOOKUP(L6722,'Slope %'!C:D,2,0)</f>
        <v>0.12</v>
      </c>
    </row>
    <row r="6723" spans="1:13" x14ac:dyDescent="0.25">
      <c r="A6723" s="169">
        <v>67970</v>
      </c>
      <c r="B6723" s="170" t="s">
        <v>4927</v>
      </c>
      <c r="C6723" s="170" t="s">
        <v>11</v>
      </c>
      <c r="D6723" s="170" t="s">
        <v>303</v>
      </c>
      <c r="E6723" s="170">
        <v>473</v>
      </c>
      <c r="F6723" s="170">
        <v>24</v>
      </c>
      <c r="G6723" s="171">
        <v>7</v>
      </c>
      <c r="H6723" s="170" t="s">
        <v>1556</v>
      </c>
      <c r="I6723" s="171">
        <v>4.29</v>
      </c>
      <c r="J6723" s="169">
        <v>1</v>
      </c>
      <c r="K6723" s="154" cm="1">
        <f t="array" ref="K6723">ROUND(
IF(C6723="Beer",
SUM(LOOKUP(2,1/(SRP!$B$8:$B$10&lt;=E6723)/(SRP!$C$8:$C$10&gt;=E6723),SRP!$D$8:$D$10)*(G6723/100)*(E6723/1000)),
IF(C6723="Spirits",
SUM(LOOKUP(2,1/(SRP!$B$2:$B$7&lt;=E6723)/(SRP!$C$2:$C$7&gt;=E6723),SRP!$D$2:$D$7)*(G6723/100)*(E6723/1000)),
IF(AND(C6723="Wine",D6723="Fortified Wines"),
SUM(LOOKUP(2,1/(SRP!$B$26:$B$29&lt;=E6723)/(SRP!$C$26:$C$29&gt;=E6723),SRP!$D$26:$D$29)*(G6723/100)*(E6723/1000)),
IF(C6723="Wine",
SUM(LOOKUP(2,1/(SRP!$B$21:$B$25&lt;=E6723)/(SRP!$C$21:$C$25&gt;=E6723),SRP!$D$21:$D$25)*(G6723/100)*(E6723/1000)),
IF(AND(C6723="Ready to Drink",D6723="RTD-One Pour Cocktail&gt;7%&lt;=14.5"),
SUM(LOOKUP(2,1/(SRP!$B$16:$B$20&lt;=E6723)/(SRP!$C$16:$C$20&gt;=E6723),SRP!$D$16:$D$20)*(G6723/100)*(E6723/1000)),
IF(C6723="Ready to Drink",
SUM(LOOKUP(2,1/(SRP!$B$11:$B$15&lt;=E6723)/(SRP!$C$11:$C$15&gt;=E6723),SRP!$D$11:$D$15)*(G6723/100)*(E6723/1000)),
0)))))),2)</f>
        <v>2.58</v>
      </c>
      <c r="L6723" s="173" t="str">
        <f t="shared" ref="L6723:L6786" si="105">(_xlfn.CONCAT(C6723,E6723))</f>
        <v>Beer473</v>
      </c>
      <c r="M6723" s="154">
        <f>VLOOKUP(L6723,'Slope %'!C:D,2,0)</f>
        <v>0.12</v>
      </c>
    </row>
    <row r="6724" spans="1:13" x14ac:dyDescent="0.25">
      <c r="A6724" s="169">
        <v>67979</v>
      </c>
      <c r="B6724" s="170" t="s">
        <v>4928</v>
      </c>
      <c r="C6724" s="170" t="s">
        <v>24</v>
      </c>
      <c r="D6724" s="170" t="s">
        <v>25</v>
      </c>
      <c r="E6724" s="170">
        <v>750</v>
      </c>
      <c r="F6724" s="170">
        <v>12</v>
      </c>
      <c r="G6724" s="171">
        <v>11.5</v>
      </c>
      <c r="H6724" s="170" t="s">
        <v>64</v>
      </c>
      <c r="I6724" s="171">
        <v>28.99</v>
      </c>
      <c r="J6724" s="169">
        <v>1</v>
      </c>
      <c r="K6724" s="154" cm="1">
        <f t="array" ref="K6724">ROUND(
IF(C6724="Beer",
SUM(LOOKUP(2,1/(SRP!$B$8:$B$10&lt;=E6724)/(SRP!$C$8:$C$10&gt;=E6724),SRP!$D$8:$D$10)*(G6724/100)*(E6724/1000)),
IF(C6724="Spirits",
SUM(LOOKUP(2,1/(SRP!$B$2:$B$7&lt;=E6724)/(SRP!$C$2:$C$7&gt;=E6724),SRP!$D$2:$D$7)*(G6724/100)*(E6724/1000)),
IF(AND(C6724="Wine",D6724="Fortified Wines"),
SUM(LOOKUP(2,1/(SRP!$B$26:$B$29&lt;=E6724)/(SRP!$C$26:$C$29&gt;=E6724),SRP!$D$26:$D$29)*(G6724/100)*(E6724/1000)),
IF(C6724="Wine",
SUM(LOOKUP(2,1/(SRP!$B$21:$B$25&lt;=E6724)/(SRP!$C$21:$C$25&gt;=E6724),SRP!$D$21:$D$25)*(G6724/100)*(E6724/1000)),
IF(AND(C6724="Ready to Drink",D6724="RTD-One Pour Cocktail&gt;7%&lt;=14.5"),
SUM(LOOKUP(2,1/(SRP!$B$16:$B$20&lt;=E6724)/(SRP!$C$16:$C$20&gt;=E6724),SRP!$D$16:$D$20)*(G6724/100)*(E6724/1000)),
IF(C6724="Ready to Drink",
SUM(LOOKUP(2,1/(SRP!$B$11:$B$15&lt;=E6724)/(SRP!$C$11:$C$15&gt;=E6724),SRP!$D$11:$D$15)*(G6724/100)*(E6724/1000)),
0)))))),2)</f>
        <v>6.73</v>
      </c>
      <c r="L6724" s="173" t="str">
        <f t="shared" si="105"/>
        <v>Wine750</v>
      </c>
      <c r="M6724" s="154">
        <f>VLOOKUP(L6724,'Slope %'!C:D,2,0)</f>
        <v>0.1</v>
      </c>
    </row>
    <row r="6725" spans="1:13" x14ac:dyDescent="0.25">
      <c r="A6725" s="169">
        <v>68000</v>
      </c>
      <c r="B6725" s="170" t="s">
        <v>4929</v>
      </c>
      <c r="C6725" s="170" t="s">
        <v>11</v>
      </c>
      <c r="D6725" s="170" t="s">
        <v>267</v>
      </c>
      <c r="E6725" s="170">
        <v>473</v>
      </c>
      <c r="F6725" s="170">
        <v>24</v>
      </c>
      <c r="G6725" s="171">
        <v>5.2</v>
      </c>
      <c r="H6725" s="170" t="s">
        <v>1053</v>
      </c>
      <c r="I6725" s="171">
        <v>4.79</v>
      </c>
      <c r="J6725" s="169">
        <v>1</v>
      </c>
      <c r="K6725" s="154" cm="1">
        <f t="array" ref="K6725">ROUND(
IF(C6725="Beer",
SUM(LOOKUP(2,1/(SRP!$B$8:$B$10&lt;=E6725)/(SRP!$C$8:$C$10&gt;=E6725),SRP!$D$8:$D$10)*(G6725/100)*(E6725/1000)),
IF(C6725="Spirits",
SUM(LOOKUP(2,1/(SRP!$B$2:$B$7&lt;=E6725)/(SRP!$C$2:$C$7&gt;=E6725),SRP!$D$2:$D$7)*(G6725/100)*(E6725/1000)),
IF(AND(C6725="Wine",D6725="Fortified Wines"),
SUM(LOOKUP(2,1/(SRP!$B$26:$B$29&lt;=E6725)/(SRP!$C$26:$C$29&gt;=E6725),SRP!$D$26:$D$29)*(G6725/100)*(E6725/1000)),
IF(C6725="Wine",
SUM(LOOKUP(2,1/(SRP!$B$21:$B$25&lt;=E6725)/(SRP!$C$21:$C$25&gt;=E6725),SRP!$D$21:$D$25)*(G6725/100)*(E6725/1000)),
IF(AND(C6725="Ready to Drink",D6725="RTD-One Pour Cocktail&gt;7%&lt;=14.5"),
SUM(LOOKUP(2,1/(SRP!$B$16:$B$20&lt;=E6725)/(SRP!$C$16:$C$20&gt;=E6725),SRP!$D$16:$D$20)*(G6725/100)*(E6725/1000)),
IF(C6725="Ready to Drink",
SUM(LOOKUP(2,1/(SRP!$B$11:$B$15&lt;=E6725)/(SRP!$C$11:$C$15&gt;=E6725),SRP!$D$11:$D$15)*(G6725/100)*(E6725/1000)),
0)))))),2)</f>
        <v>1.92</v>
      </c>
      <c r="L6725" s="173" t="str">
        <f t="shared" si="105"/>
        <v>Beer473</v>
      </c>
      <c r="M6725" s="154">
        <f>VLOOKUP(L6725,'Slope %'!C:D,2,0)</f>
        <v>0.12</v>
      </c>
    </row>
    <row r="6726" spans="1:13" x14ac:dyDescent="0.25">
      <c r="A6726" s="169">
        <v>68000</v>
      </c>
      <c r="B6726" s="170" t="s">
        <v>4929</v>
      </c>
      <c r="C6726" s="170" t="s">
        <v>11</v>
      </c>
      <c r="D6726" s="170" t="s">
        <v>267</v>
      </c>
      <c r="E6726" s="170">
        <v>473</v>
      </c>
      <c r="F6726" s="170">
        <v>24</v>
      </c>
      <c r="G6726" s="171">
        <v>5.2</v>
      </c>
      <c r="H6726" s="170" t="s">
        <v>1053</v>
      </c>
      <c r="I6726" s="171">
        <v>4.79</v>
      </c>
      <c r="J6726" s="169">
        <v>1</v>
      </c>
      <c r="K6726" s="154" cm="1">
        <f t="array" ref="K6726">ROUND(
IF(C6726="Beer",
SUM(LOOKUP(2,1/(SRP!$B$8:$B$10&lt;=E6726)/(SRP!$C$8:$C$10&gt;=E6726),SRP!$D$8:$D$10)*(G6726/100)*(E6726/1000)),
IF(C6726="Spirits",
SUM(LOOKUP(2,1/(SRP!$B$2:$B$7&lt;=E6726)/(SRP!$C$2:$C$7&gt;=E6726),SRP!$D$2:$D$7)*(G6726/100)*(E6726/1000)),
IF(AND(C6726="Wine",D6726="Fortified Wines"),
SUM(LOOKUP(2,1/(SRP!$B$26:$B$29&lt;=E6726)/(SRP!$C$26:$C$29&gt;=E6726),SRP!$D$26:$D$29)*(G6726/100)*(E6726/1000)),
IF(C6726="Wine",
SUM(LOOKUP(2,1/(SRP!$B$21:$B$25&lt;=E6726)/(SRP!$C$21:$C$25&gt;=E6726),SRP!$D$21:$D$25)*(G6726/100)*(E6726/1000)),
IF(AND(C6726="Ready to Drink",D6726="RTD-One Pour Cocktail&gt;7%&lt;=14.5"),
SUM(LOOKUP(2,1/(SRP!$B$16:$B$20&lt;=E6726)/(SRP!$C$16:$C$20&gt;=E6726),SRP!$D$16:$D$20)*(G6726/100)*(E6726/1000)),
IF(C6726="Ready to Drink",
SUM(LOOKUP(2,1/(SRP!$B$11:$B$15&lt;=E6726)/(SRP!$C$11:$C$15&gt;=E6726),SRP!$D$11:$D$15)*(G6726/100)*(E6726/1000)),
0)))))),2)</f>
        <v>1.92</v>
      </c>
      <c r="L6726" s="173" t="str">
        <f t="shared" si="105"/>
        <v>Beer473</v>
      </c>
      <c r="M6726" s="154">
        <f>VLOOKUP(L6726,'Slope %'!C:D,2,0)</f>
        <v>0.12</v>
      </c>
    </row>
    <row r="6727" spans="1:13" x14ac:dyDescent="0.25">
      <c r="A6727" s="169">
        <v>68015</v>
      </c>
      <c r="B6727" s="170" t="s">
        <v>4930</v>
      </c>
      <c r="C6727" s="170" t="s">
        <v>15</v>
      </c>
      <c r="D6727" s="170" t="s">
        <v>2478</v>
      </c>
      <c r="E6727" s="170">
        <v>375</v>
      </c>
      <c r="F6727" s="170">
        <v>20</v>
      </c>
      <c r="G6727" s="171">
        <v>12</v>
      </c>
      <c r="H6727" s="170" t="s">
        <v>274</v>
      </c>
      <c r="I6727" s="171">
        <v>11.59</v>
      </c>
      <c r="J6727" s="169">
        <v>1</v>
      </c>
      <c r="K6727" s="154" cm="1">
        <f t="array" ref="K6727">ROUND(
IF(C6727="Beer",
SUM(LOOKUP(2,1/(SRP!$B$8:$B$10&lt;=E6727)/(SRP!$C$8:$C$10&gt;=E6727),SRP!$D$8:$D$10)*(G6727/100)*(E6727/1000)),
IF(C6727="Spirits",
SUM(LOOKUP(2,1/(SRP!$B$2:$B$7&lt;=E6727)/(SRP!$C$2:$C$7&gt;=E6727),SRP!$D$2:$D$7)*(G6727/100)*(E6727/1000)),
IF(AND(C6727="Wine",D6727="Fortified Wines"),
SUM(LOOKUP(2,1/(SRP!$B$26:$B$29&lt;=E6727)/(SRP!$C$26:$C$29&gt;=E6727),SRP!$D$26:$D$29)*(G6727/100)*(E6727/1000)),
IF(C6727="Wine",
SUM(LOOKUP(2,1/(SRP!$B$21:$B$25&lt;=E6727)/(SRP!$C$21:$C$25&gt;=E6727),SRP!$D$21:$D$25)*(G6727/100)*(E6727/1000)),
IF(AND(C6727="Ready to Drink",D6727="RTD-One Pour Cocktail&gt;7%&lt;=14.5"),
SUM(LOOKUP(2,1/(SRP!$B$16:$B$20&lt;=E6727)/(SRP!$C$16:$C$20&gt;=E6727),SRP!$D$16:$D$20)*(G6727/100)*(E6727/1000)),
IF(C6727="Ready to Drink",
SUM(LOOKUP(2,1/(SRP!$B$11:$B$15&lt;=E6727)/(SRP!$C$11:$C$15&gt;=E6727),SRP!$D$11:$D$15)*(G6727/100)*(E6727/1000)),
0)))))),2)</f>
        <v>3.99</v>
      </c>
      <c r="L6727" s="173" t="str">
        <f t="shared" si="105"/>
        <v>Spirits375</v>
      </c>
      <c r="M6727" s="154">
        <f>VLOOKUP(L6727,'Slope %'!C:D,2,0)</f>
        <v>0.1</v>
      </c>
    </row>
    <row r="6728" spans="1:13" x14ac:dyDescent="0.25">
      <c r="A6728" s="169">
        <v>68023</v>
      </c>
      <c r="B6728" s="170" t="s">
        <v>4931</v>
      </c>
      <c r="C6728" s="170" t="s">
        <v>11</v>
      </c>
      <c r="D6728" s="170" t="s">
        <v>12</v>
      </c>
      <c r="E6728" s="170">
        <v>473</v>
      </c>
      <c r="F6728" s="170">
        <v>24</v>
      </c>
      <c r="G6728" s="171">
        <v>4.8</v>
      </c>
      <c r="H6728" s="170" t="s">
        <v>1623</v>
      </c>
      <c r="I6728" s="171">
        <v>4.49</v>
      </c>
      <c r="J6728" s="169">
        <v>1</v>
      </c>
      <c r="K6728" s="154" cm="1">
        <f t="array" ref="K6728">ROUND(
IF(C6728="Beer",
SUM(LOOKUP(2,1/(SRP!$B$8:$B$10&lt;=E6728)/(SRP!$C$8:$C$10&gt;=E6728),SRP!$D$8:$D$10)*(G6728/100)*(E6728/1000)),
IF(C6728="Spirits",
SUM(LOOKUP(2,1/(SRP!$B$2:$B$7&lt;=E6728)/(SRP!$C$2:$C$7&gt;=E6728),SRP!$D$2:$D$7)*(G6728/100)*(E6728/1000)),
IF(AND(C6728="Wine",D6728="Fortified Wines"),
SUM(LOOKUP(2,1/(SRP!$B$26:$B$29&lt;=E6728)/(SRP!$C$26:$C$29&gt;=E6728),SRP!$D$26:$D$29)*(G6728/100)*(E6728/1000)),
IF(C6728="Wine",
SUM(LOOKUP(2,1/(SRP!$B$21:$B$25&lt;=E6728)/(SRP!$C$21:$C$25&gt;=E6728),SRP!$D$21:$D$25)*(G6728/100)*(E6728/1000)),
IF(AND(C6728="Ready to Drink",D6728="RTD-One Pour Cocktail&gt;7%&lt;=14.5"),
SUM(LOOKUP(2,1/(SRP!$B$16:$B$20&lt;=E6728)/(SRP!$C$16:$C$20&gt;=E6728),SRP!$D$16:$D$20)*(G6728/100)*(E6728/1000)),
IF(C6728="Ready to Drink",
SUM(LOOKUP(2,1/(SRP!$B$11:$B$15&lt;=E6728)/(SRP!$C$11:$C$15&gt;=E6728),SRP!$D$11:$D$15)*(G6728/100)*(E6728/1000)),
0)))))),2)</f>
        <v>1.77</v>
      </c>
      <c r="L6728" s="173" t="str">
        <f t="shared" si="105"/>
        <v>Beer473</v>
      </c>
      <c r="M6728" s="154">
        <f>VLOOKUP(L6728,'Slope %'!C:D,2,0)</f>
        <v>0.12</v>
      </c>
    </row>
    <row r="6729" spans="1:13" x14ac:dyDescent="0.25">
      <c r="A6729" s="169">
        <v>68023</v>
      </c>
      <c r="B6729" s="170" t="s">
        <v>4931</v>
      </c>
      <c r="C6729" s="170" t="s">
        <v>11</v>
      </c>
      <c r="D6729" s="170" t="s">
        <v>12</v>
      </c>
      <c r="E6729" s="170">
        <v>473</v>
      </c>
      <c r="F6729" s="170">
        <v>24</v>
      </c>
      <c r="G6729" s="171">
        <v>4.8</v>
      </c>
      <c r="H6729" s="170" t="s">
        <v>1623</v>
      </c>
      <c r="I6729" s="171">
        <v>4.49</v>
      </c>
      <c r="J6729" s="169">
        <v>1</v>
      </c>
      <c r="K6729" s="154" cm="1">
        <f t="array" ref="K6729">ROUND(
IF(C6729="Beer",
SUM(LOOKUP(2,1/(SRP!$B$8:$B$10&lt;=E6729)/(SRP!$C$8:$C$10&gt;=E6729),SRP!$D$8:$D$10)*(G6729/100)*(E6729/1000)),
IF(C6729="Spirits",
SUM(LOOKUP(2,1/(SRP!$B$2:$B$7&lt;=E6729)/(SRP!$C$2:$C$7&gt;=E6729),SRP!$D$2:$D$7)*(G6729/100)*(E6729/1000)),
IF(AND(C6729="Wine",D6729="Fortified Wines"),
SUM(LOOKUP(2,1/(SRP!$B$26:$B$29&lt;=E6729)/(SRP!$C$26:$C$29&gt;=E6729),SRP!$D$26:$D$29)*(G6729/100)*(E6729/1000)),
IF(C6729="Wine",
SUM(LOOKUP(2,1/(SRP!$B$21:$B$25&lt;=E6729)/(SRP!$C$21:$C$25&gt;=E6729),SRP!$D$21:$D$25)*(G6729/100)*(E6729/1000)),
IF(AND(C6729="Ready to Drink",D6729="RTD-One Pour Cocktail&gt;7%&lt;=14.5"),
SUM(LOOKUP(2,1/(SRP!$B$16:$B$20&lt;=E6729)/(SRP!$C$16:$C$20&gt;=E6729),SRP!$D$16:$D$20)*(G6729/100)*(E6729/1000)),
IF(C6729="Ready to Drink",
SUM(LOOKUP(2,1/(SRP!$B$11:$B$15&lt;=E6729)/(SRP!$C$11:$C$15&gt;=E6729),SRP!$D$11:$D$15)*(G6729/100)*(E6729/1000)),
0)))))),2)</f>
        <v>1.77</v>
      </c>
      <c r="L6729" s="173" t="str">
        <f t="shared" si="105"/>
        <v>Beer473</v>
      </c>
      <c r="M6729" s="154">
        <f>VLOOKUP(L6729,'Slope %'!C:D,2,0)</f>
        <v>0.12</v>
      </c>
    </row>
    <row r="6730" spans="1:13" x14ac:dyDescent="0.25">
      <c r="A6730" s="169">
        <v>68024</v>
      </c>
      <c r="B6730" s="170" t="s">
        <v>4932</v>
      </c>
      <c r="C6730" s="170" t="s">
        <v>11</v>
      </c>
      <c r="D6730" s="170" t="s">
        <v>474</v>
      </c>
      <c r="E6730" s="170">
        <v>473</v>
      </c>
      <c r="F6730" s="170">
        <v>24</v>
      </c>
      <c r="G6730" s="171">
        <v>5</v>
      </c>
      <c r="H6730" s="170" t="s">
        <v>3994</v>
      </c>
      <c r="I6730" s="171">
        <v>3.99</v>
      </c>
      <c r="J6730" s="169">
        <v>1</v>
      </c>
      <c r="K6730" s="154" cm="1">
        <f t="array" ref="K6730">ROUND(
IF(C6730="Beer",
SUM(LOOKUP(2,1/(SRP!$B$8:$B$10&lt;=E6730)/(SRP!$C$8:$C$10&gt;=E6730),SRP!$D$8:$D$10)*(G6730/100)*(E6730/1000)),
IF(C6730="Spirits",
SUM(LOOKUP(2,1/(SRP!$B$2:$B$7&lt;=E6730)/(SRP!$C$2:$C$7&gt;=E6730),SRP!$D$2:$D$7)*(G6730/100)*(E6730/1000)),
IF(AND(C6730="Wine",D6730="Fortified Wines"),
SUM(LOOKUP(2,1/(SRP!$B$26:$B$29&lt;=E6730)/(SRP!$C$26:$C$29&gt;=E6730),SRP!$D$26:$D$29)*(G6730/100)*(E6730/1000)),
IF(C6730="Wine",
SUM(LOOKUP(2,1/(SRP!$B$21:$B$25&lt;=E6730)/(SRP!$C$21:$C$25&gt;=E6730),SRP!$D$21:$D$25)*(G6730/100)*(E6730/1000)),
IF(AND(C6730="Ready to Drink",D6730="RTD-One Pour Cocktail&gt;7%&lt;=14.5"),
SUM(LOOKUP(2,1/(SRP!$B$16:$B$20&lt;=E6730)/(SRP!$C$16:$C$20&gt;=E6730),SRP!$D$16:$D$20)*(G6730/100)*(E6730/1000)),
IF(C6730="Ready to Drink",
SUM(LOOKUP(2,1/(SRP!$B$11:$B$15&lt;=E6730)/(SRP!$C$11:$C$15&gt;=E6730),SRP!$D$11:$D$15)*(G6730/100)*(E6730/1000)),
0)))))),2)</f>
        <v>1.85</v>
      </c>
      <c r="L6730" s="173" t="str">
        <f t="shared" si="105"/>
        <v>Beer473</v>
      </c>
      <c r="M6730" s="154">
        <f>VLOOKUP(L6730,'Slope %'!C:D,2,0)</f>
        <v>0.12</v>
      </c>
    </row>
    <row r="6731" spans="1:13" x14ac:dyDescent="0.25">
      <c r="A6731" s="169">
        <v>68024</v>
      </c>
      <c r="B6731" s="170" t="s">
        <v>4932</v>
      </c>
      <c r="C6731" s="170" t="s">
        <v>11</v>
      </c>
      <c r="D6731" s="170" t="s">
        <v>474</v>
      </c>
      <c r="E6731" s="170">
        <v>473</v>
      </c>
      <c r="F6731" s="170">
        <v>24</v>
      </c>
      <c r="G6731" s="171">
        <v>5</v>
      </c>
      <c r="H6731" s="170" t="s">
        <v>1662</v>
      </c>
      <c r="I6731" s="171">
        <v>3.99</v>
      </c>
      <c r="J6731" s="169">
        <v>1</v>
      </c>
      <c r="K6731" s="154" cm="1">
        <f t="array" ref="K6731">ROUND(
IF(C6731="Beer",
SUM(LOOKUP(2,1/(SRP!$B$8:$B$10&lt;=E6731)/(SRP!$C$8:$C$10&gt;=E6731),SRP!$D$8:$D$10)*(G6731/100)*(E6731/1000)),
IF(C6731="Spirits",
SUM(LOOKUP(2,1/(SRP!$B$2:$B$7&lt;=E6731)/(SRP!$C$2:$C$7&gt;=E6731),SRP!$D$2:$D$7)*(G6731/100)*(E6731/1000)),
IF(AND(C6731="Wine",D6731="Fortified Wines"),
SUM(LOOKUP(2,1/(SRP!$B$26:$B$29&lt;=E6731)/(SRP!$C$26:$C$29&gt;=E6731),SRP!$D$26:$D$29)*(G6731/100)*(E6731/1000)),
IF(C6731="Wine",
SUM(LOOKUP(2,1/(SRP!$B$21:$B$25&lt;=E6731)/(SRP!$C$21:$C$25&gt;=E6731),SRP!$D$21:$D$25)*(G6731/100)*(E6731/1000)),
IF(AND(C6731="Ready to Drink",D6731="RTD-One Pour Cocktail&gt;7%&lt;=14.5"),
SUM(LOOKUP(2,1/(SRP!$B$16:$B$20&lt;=E6731)/(SRP!$C$16:$C$20&gt;=E6731),SRP!$D$16:$D$20)*(G6731/100)*(E6731/1000)),
IF(C6731="Ready to Drink",
SUM(LOOKUP(2,1/(SRP!$B$11:$B$15&lt;=E6731)/(SRP!$C$11:$C$15&gt;=E6731),SRP!$D$11:$D$15)*(G6731/100)*(E6731/1000)),
0)))))),2)</f>
        <v>1.85</v>
      </c>
      <c r="L6731" s="173" t="str">
        <f t="shared" si="105"/>
        <v>Beer473</v>
      </c>
      <c r="M6731" s="154">
        <f>VLOOKUP(L6731,'Slope %'!C:D,2,0)</f>
        <v>0.12</v>
      </c>
    </row>
    <row r="6732" spans="1:13" x14ac:dyDescent="0.25">
      <c r="A6732" s="169">
        <v>68025</v>
      </c>
      <c r="B6732" s="170" t="s">
        <v>4933</v>
      </c>
      <c r="C6732" s="170" t="s">
        <v>11</v>
      </c>
      <c r="D6732" s="170" t="s">
        <v>474</v>
      </c>
      <c r="E6732" s="170">
        <v>473</v>
      </c>
      <c r="F6732" s="170">
        <v>24</v>
      </c>
      <c r="G6732" s="171">
        <v>5</v>
      </c>
      <c r="H6732" s="170" t="s">
        <v>3994</v>
      </c>
      <c r="I6732" s="171">
        <v>3.99</v>
      </c>
      <c r="J6732" s="169">
        <v>1</v>
      </c>
      <c r="K6732" s="154" cm="1">
        <f t="array" ref="K6732">ROUND(
IF(C6732="Beer",
SUM(LOOKUP(2,1/(SRP!$B$8:$B$10&lt;=E6732)/(SRP!$C$8:$C$10&gt;=E6732),SRP!$D$8:$D$10)*(G6732/100)*(E6732/1000)),
IF(C6732="Spirits",
SUM(LOOKUP(2,1/(SRP!$B$2:$B$7&lt;=E6732)/(SRP!$C$2:$C$7&gt;=E6732),SRP!$D$2:$D$7)*(G6732/100)*(E6732/1000)),
IF(AND(C6732="Wine",D6732="Fortified Wines"),
SUM(LOOKUP(2,1/(SRP!$B$26:$B$29&lt;=E6732)/(SRP!$C$26:$C$29&gt;=E6732),SRP!$D$26:$D$29)*(G6732/100)*(E6732/1000)),
IF(C6732="Wine",
SUM(LOOKUP(2,1/(SRP!$B$21:$B$25&lt;=E6732)/(SRP!$C$21:$C$25&gt;=E6732),SRP!$D$21:$D$25)*(G6732/100)*(E6732/1000)),
IF(AND(C6732="Ready to Drink",D6732="RTD-One Pour Cocktail&gt;7%&lt;=14.5"),
SUM(LOOKUP(2,1/(SRP!$B$16:$B$20&lt;=E6732)/(SRP!$C$16:$C$20&gt;=E6732),SRP!$D$16:$D$20)*(G6732/100)*(E6732/1000)),
IF(C6732="Ready to Drink",
SUM(LOOKUP(2,1/(SRP!$B$11:$B$15&lt;=E6732)/(SRP!$C$11:$C$15&gt;=E6732),SRP!$D$11:$D$15)*(G6732/100)*(E6732/1000)),
0)))))),2)</f>
        <v>1.85</v>
      </c>
      <c r="L6732" s="173" t="str">
        <f t="shared" si="105"/>
        <v>Beer473</v>
      </c>
      <c r="M6732" s="154">
        <f>VLOOKUP(L6732,'Slope %'!C:D,2,0)</f>
        <v>0.12</v>
      </c>
    </row>
    <row r="6733" spans="1:13" x14ac:dyDescent="0.25">
      <c r="A6733" s="169">
        <v>68025</v>
      </c>
      <c r="B6733" s="170" t="s">
        <v>4933</v>
      </c>
      <c r="C6733" s="170" t="s">
        <v>11</v>
      </c>
      <c r="D6733" s="170" t="s">
        <v>474</v>
      </c>
      <c r="E6733" s="170">
        <v>473</v>
      </c>
      <c r="F6733" s="170">
        <v>24</v>
      </c>
      <c r="G6733" s="171">
        <v>5</v>
      </c>
      <c r="H6733" s="170" t="s">
        <v>1662</v>
      </c>
      <c r="I6733" s="171">
        <v>3.99</v>
      </c>
      <c r="J6733" s="169">
        <v>1</v>
      </c>
      <c r="K6733" s="154" cm="1">
        <f t="array" ref="K6733">ROUND(
IF(C6733="Beer",
SUM(LOOKUP(2,1/(SRP!$B$8:$B$10&lt;=E6733)/(SRP!$C$8:$C$10&gt;=E6733),SRP!$D$8:$D$10)*(G6733/100)*(E6733/1000)),
IF(C6733="Spirits",
SUM(LOOKUP(2,1/(SRP!$B$2:$B$7&lt;=E6733)/(SRP!$C$2:$C$7&gt;=E6733),SRP!$D$2:$D$7)*(G6733/100)*(E6733/1000)),
IF(AND(C6733="Wine",D6733="Fortified Wines"),
SUM(LOOKUP(2,1/(SRP!$B$26:$B$29&lt;=E6733)/(SRP!$C$26:$C$29&gt;=E6733),SRP!$D$26:$D$29)*(G6733/100)*(E6733/1000)),
IF(C6733="Wine",
SUM(LOOKUP(2,1/(SRP!$B$21:$B$25&lt;=E6733)/(SRP!$C$21:$C$25&gt;=E6733),SRP!$D$21:$D$25)*(G6733/100)*(E6733/1000)),
IF(AND(C6733="Ready to Drink",D6733="RTD-One Pour Cocktail&gt;7%&lt;=14.5"),
SUM(LOOKUP(2,1/(SRP!$B$16:$B$20&lt;=E6733)/(SRP!$C$16:$C$20&gt;=E6733),SRP!$D$16:$D$20)*(G6733/100)*(E6733/1000)),
IF(C6733="Ready to Drink",
SUM(LOOKUP(2,1/(SRP!$B$11:$B$15&lt;=E6733)/(SRP!$C$11:$C$15&gt;=E6733),SRP!$D$11:$D$15)*(G6733/100)*(E6733/1000)),
0)))))),2)</f>
        <v>1.85</v>
      </c>
      <c r="L6733" s="173" t="str">
        <f t="shared" si="105"/>
        <v>Beer473</v>
      </c>
      <c r="M6733" s="154">
        <f>VLOOKUP(L6733,'Slope %'!C:D,2,0)</f>
        <v>0.12</v>
      </c>
    </row>
    <row r="6734" spans="1:13" x14ac:dyDescent="0.25">
      <c r="A6734" s="169">
        <v>68026</v>
      </c>
      <c r="B6734" s="170" t="s">
        <v>4934</v>
      </c>
      <c r="C6734" s="170" t="s">
        <v>11</v>
      </c>
      <c r="D6734" s="170" t="s">
        <v>474</v>
      </c>
      <c r="E6734" s="170">
        <v>473</v>
      </c>
      <c r="F6734" s="170">
        <v>24</v>
      </c>
      <c r="G6734" s="171">
        <v>5</v>
      </c>
      <c r="H6734" s="170" t="s">
        <v>3994</v>
      </c>
      <c r="I6734" s="171">
        <v>3.99</v>
      </c>
      <c r="J6734" s="169">
        <v>1</v>
      </c>
      <c r="K6734" s="154" cm="1">
        <f t="array" ref="K6734">ROUND(
IF(C6734="Beer",
SUM(LOOKUP(2,1/(SRP!$B$8:$B$10&lt;=E6734)/(SRP!$C$8:$C$10&gt;=E6734),SRP!$D$8:$D$10)*(G6734/100)*(E6734/1000)),
IF(C6734="Spirits",
SUM(LOOKUP(2,1/(SRP!$B$2:$B$7&lt;=E6734)/(SRP!$C$2:$C$7&gt;=E6734),SRP!$D$2:$D$7)*(G6734/100)*(E6734/1000)),
IF(AND(C6734="Wine",D6734="Fortified Wines"),
SUM(LOOKUP(2,1/(SRP!$B$26:$B$29&lt;=E6734)/(SRP!$C$26:$C$29&gt;=E6734),SRP!$D$26:$D$29)*(G6734/100)*(E6734/1000)),
IF(C6734="Wine",
SUM(LOOKUP(2,1/(SRP!$B$21:$B$25&lt;=E6734)/(SRP!$C$21:$C$25&gt;=E6734),SRP!$D$21:$D$25)*(G6734/100)*(E6734/1000)),
IF(AND(C6734="Ready to Drink",D6734="RTD-One Pour Cocktail&gt;7%&lt;=14.5"),
SUM(LOOKUP(2,1/(SRP!$B$16:$B$20&lt;=E6734)/(SRP!$C$16:$C$20&gt;=E6734),SRP!$D$16:$D$20)*(G6734/100)*(E6734/1000)),
IF(C6734="Ready to Drink",
SUM(LOOKUP(2,1/(SRP!$B$11:$B$15&lt;=E6734)/(SRP!$C$11:$C$15&gt;=E6734),SRP!$D$11:$D$15)*(G6734/100)*(E6734/1000)),
0)))))),2)</f>
        <v>1.85</v>
      </c>
      <c r="L6734" s="173" t="str">
        <f t="shared" si="105"/>
        <v>Beer473</v>
      </c>
      <c r="M6734" s="154">
        <f>VLOOKUP(L6734,'Slope %'!C:D,2,0)</f>
        <v>0.12</v>
      </c>
    </row>
    <row r="6735" spans="1:13" x14ac:dyDescent="0.25">
      <c r="A6735" s="169">
        <v>68026</v>
      </c>
      <c r="B6735" s="170" t="s">
        <v>4934</v>
      </c>
      <c r="C6735" s="170" t="s">
        <v>11</v>
      </c>
      <c r="D6735" s="170" t="s">
        <v>474</v>
      </c>
      <c r="E6735" s="170">
        <v>473</v>
      </c>
      <c r="F6735" s="170">
        <v>24</v>
      </c>
      <c r="G6735" s="171">
        <v>5</v>
      </c>
      <c r="H6735" s="170" t="s">
        <v>1662</v>
      </c>
      <c r="I6735" s="171">
        <v>3.99</v>
      </c>
      <c r="J6735" s="169">
        <v>1</v>
      </c>
      <c r="K6735" s="154" cm="1">
        <f t="array" ref="K6735">ROUND(
IF(C6735="Beer",
SUM(LOOKUP(2,1/(SRP!$B$8:$B$10&lt;=E6735)/(SRP!$C$8:$C$10&gt;=E6735),SRP!$D$8:$D$10)*(G6735/100)*(E6735/1000)),
IF(C6735="Spirits",
SUM(LOOKUP(2,1/(SRP!$B$2:$B$7&lt;=E6735)/(SRP!$C$2:$C$7&gt;=E6735),SRP!$D$2:$D$7)*(G6735/100)*(E6735/1000)),
IF(AND(C6735="Wine",D6735="Fortified Wines"),
SUM(LOOKUP(2,1/(SRP!$B$26:$B$29&lt;=E6735)/(SRP!$C$26:$C$29&gt;=E6735),SRP!$D$26:$D$29)*(G6735/100)*(E6735/1000)),
IF(C6735="Wine",
SUM(LOOKUP(2,1/(SRP!$B$21:$B$25&lt;=E6735)/(SRP!$C$21:$C$25&gt;=E6735),SRP!$D$21:$D$25)*(G6735/100)*(E6735/1000)),
IF(AND(C6735="Ready to Drink",D6735="RTD-One Pour Cocktail&gt;7%&lt;=14.5"),
SUM(LOOKUP(2,1/(SRP!$B$16:$B$20&lt;=E6735)/(SRP!$C$16:$C$20&gt;=E6735),SRP!$D$16:$D$20)*(G6735/100)*(E6735/1000)),
IF(C6735="Ready to Drink",
SUM(LOOKUP(2,1/(SRP!$B$11:$B$15&lt;=E6735)/(SRP!$C$11:$C$15&gt;=E6735),SRP!$D$11:$D$15)*(G6735/100)*(E6735/1000)),
0)))))),2)</f>
        <v>1.85</v>
      </c>
      <c r="L6735" s="173" t="str">
        <f t="shared" si="105"/>
        <v>Beer473</v>
      </c>
      <c r="M6735" s="154">
        <f>VLOOKUP(L6735,'Slope %'!C:D,2,0)</f>
        <v>0.12</v>
      </c>
    </row>
    <row r="6736" spans="1:13" x14ac:dyDescent="0.25">
      <c r="A6736" s="169">
        <v>68028</v>
      </c>
      <c r="B6736" s="170" t="s">
        <v>4935</v>
      </c>
      <c r="C6736" s="170" t="s">
        <v>15</v>
      </c>
      <c r="D6736" s="170" t="s">
        <v>462</v>
      </c>
      <c r="E6736" s="170">
        <v>700</v>
      </c>
      <c r="F6736" s="170">
        <v>6</v>
      </c>
      <c r="G6736" s="171">
        <v>40</v>
      </c>
      <c r="H6736" s="170" t="s">
        <v>86</v>
      </c>
      <c r="I6736" s="171">
        <v>70.349999999999994</v>
      </c>
      <c r="J6736" s="169">
        <v>1</v>
      </c>
      <c r="K6736" s="154" cm="1">
        <f t="array" ref="K6736">ROUND(
IF(C6736="Beer",
SUM(LOOKUP(2,1/(SRP!$B$8:$B$10&lt;=E6736)/(SRP!$C$8:$C$10&gt;=E6736),SRP!$D$8:$D$10)*(G6736/100)*(E6736/1000)),
IF(C6736="Spirits",
SUM(LOOKUP(2,1/(SRP!$B$2:$B$7&lt;=E6736)/(SRP!$C$2:$C$7&gt;=E6736),SRP!$D$2:$D$7)*(G6736/100)*(E6736/1000)),
IF(AND(C6736="Wine",D6736="Fortified Wines"),
SUM(LOOKUP(2,1/(SRP!$B$26:$B$29&lt;=E6736)/(SRP!$C$26:$C$29&gt;=E6736),SRP!$D$26:$D$29)*(G6736/100)*(E6736/1000)),
IF(C6736="Wine",
SUM(LOOKUP(2,1/(SRP!$B$21:$B$25&lt;=E6736)/(SRP!$C$21:$C$25&gt;=E6736),SRP!$D$21:$D$25)*(G6736/100)*(E6736/1000)),
IF(AND(C6736="Ready to Drink",D6736="RTD-One Pour Cocktail&gt;7%&lt;=14.5"),
SUM(LOOKUP(2,1/(SRP!$B$16:$B$20&lt;=E6736)/(SRP!$C$16:$C$20&gt;=E6736),SRP!$D$16:$D$20)*(G6736/100)*(E6736/1000)),
IF(C6736="Ready to Drink",
SUM(LOOKUP(2,1/(SRP!$B$11:$B$15&lt;=E6736)/(SRP!$C$11:$C$15&gt;=E6736),SRP!$D$11:$D$15)*(G6736/100)*(E6736/1000)),
0)))))),2)</f>
        <v>21.86</v>
      </c>
      <c r="L6736" s="173" t="str">
        <f t="shared" si="105"/>
        <v>Spirits700</v>
      </c>
      <c r="M6736" s="154">
        <f>VLOOKUP(L6736,'Slope %'!C:D,2,0)</f>
        <v>7.0000000000000007E-2</v>
      </c>
    </row>
    <row r="6737" spans="1:13" x14ac:dyDescent="0.25">
      <c r="A6737" s="169">
        <v>68045</v>
      </c>
      <c r="B6737" s="170" t="s">
        <v>4936</v>
      </c>
      <c r="C6737" s="170" t="s">
        <v>15</v>
      </c>
      <c r="D6737" s="170" t="s">
        <v>1388</v>
      </c>
      <c r="E6737" s="170">
        <v>750</v>
      </c>
      <c r="F6737" s="170">
        <v>6</v>
      </c>
      <c r="G6737" s="171">
        <v>40</v>
      </c>
      <c r="H6737" s="170" t="s">
        <v>29</v>
      </c>
      <c r="I6737" s="171">
        <v>109.99</v>
      </c>
      <c r="J6737" s="169">
        <v>1</v>
      </c>
      <c r="K6737" s="154" cm="1">
        <f t="array" ref="K6737">ROUND(
IF(C6737="Beer",
SUM(LOOKUP(2,1/(SRP!$B$8:$B$10&lt;=E6737)/(SRP!$C$8:$C$10&gt;=E6737),SRP!$D$8:$D$10)*(G6737/100)*(E6737/1000)),
IF(C6737="Spirits",
SUM(LOOKUP(2,1/(SRP!$B$2:$B$7&lt;=E6737)/(SRP!$C$2:$C$7&gt;=E6737),SRP!$D$2:$D$7)*(G6737/100)*(E6737/1000)),
IF(AND(C6737="Wine",D6737="Fortified Wines"),
SUM(LOOKUP(2,1/(SRP!$B$26:$B$29&lt;=E6737)/(SRP!$C$26:$C$29&gt;=E6737),SRP!$D$26:$D$29)*(G6737/100)*(E6737/1000)),
IF(C6737="Wine",
SUM(LOOKUP(2,1/(SRP!$B$21:$B$25&lt;=E6737)/(SRP!$C$21:$C$25&gt;=E6737),SRP!$D$21:$D$25)*(G6737/100)*(E6737/1000)),
IF(AND(C6737="Ready to Drink",D6737="RTD-One Pour Cocktail&gt;7%&lt;=14.5"),
SUM(LOOKUP(2,1/(SRP!$B$16:$B$20&lt;=E6737)/(SRP!$C$16:$C$20&gt;=E6737),SRP!$D$16:$D$20)*(G6737/100)*(E6737/1000)),
IF(C6737="Ready to Drink",
SUM(LOOKUP(2,1/(SRP!$B$11:$B$15&lt;=E6737)/(SRP!$C$11:$C$15&gt;=E6737),SRP!$D$11:$D$15)*(G6737/100)*(E6737/1000)),
0)))))),2)</f>
        <v>23.42</v>
      </c>
      <c r="L6737" s="173" t="str">
        <f t="shared" si="105"/>
        <v>Spirits750</v>
      </c>
      <c r="M6737" s="154">
        <f>VLOOKUP(L6737,'Slope %'!C:D,2,0)</f>
        <v>7.0000000000000007E-2</v>
      </c>
    </row>
    <row r="6738" spans="1:13" x14ac:dyDescent="0.25">
      <c r="A6738" s="169">
        <v>68067</v>
      </c>
      <c r="B6738" s="170" t="s">
        <v>4937</v>
      </c>
      <c r="C6738" s="170" t="s">
        <v>37</v>
      </c>
      <c r="D6738" s="170" t="s">
        <v>1121</v>
      </c>
      <c r="E6738" s="170">
        <v>0</v>
      </c>
      <c r="F6738" s="170">
        <v>50</v>
      </c>
      <c r="H6738" s="170" t="s">
        <v>4938</v>
      </c>
      <c r="I6738" s="171">
        <v>2.25</v>
      </c>
      <c r="K6738" s="154" cm="1">
        <f t="array" ref="K6738">ROUND(
IF(C6738="Beer",
SUM(LOOKUP(2,1/(SRP!$B$8:$B$10&lt;=E6738)/(SRP!$C$8:$C$10&gt;=E6738),SRP!$D$8:$D$10)*(G6738/100)*(E6738/1000)),
IF(C6738="Spirits",
SUM(LOOKUP(2,1/(SRP!$B$2:$B$7&lt;=E6738)/(SRP!$C$2:$C$7&gt;=E6738),SRP!$D$2:$D$7)*(G6738/100)*(E6738/1000)),
IF(AND(C6738="Wine",D6738="Fortified Wines"),
SUM(LOOKUP(2,1/(SRP!$B$26:$B$29&lt;=E6738)/(SRP!$C$26:$C$29&gt;=E6738),SRP!$D$26:$D$29)*(G6738/100)*(E6738/1000)),
IF(C6738="Wine",
SUM(LOOKUP(2,1/(SRP!$B$21:$B$25&lt;=E6738)/(SRP!$C$21:$C$25&gt;=E6738),SRP!$D$21:$D$25)*(G6738/100)*(E6738/1000)),
IF(AND(C6738="Ready to Drink",D6738="RTD-One Pour Cocktail&gt;7%&lt;=14.5"),
SUM(LOOKUP(2,1/(SRP!$B$16:$B$20&lt;=E6738)/(SRP!$C$16:$C$20&gt;=E6738),SRP!$D$16:$D$20)*(G6738/100)*(E6738/1000)),
IF(C6738="Ready to Drink",
SUM(LOOKUP(2,1/(SRP!$B$11:$B$15&lt;=E6738)/(SRP!$C$11:$C$15&gt;=E6738),SRP!$D$11:$D$15)*(G6738/100)*(E6738/1000)),
0)))))),2)</f>
        <v>0</v>
      </c>
      <c r="L6738" s="173" t="str">
        <f t="shared" si="105"/>
        <v>Non Liquor Merchandise0</v>
      </c>
      <c r="M6738" s="154" t="e">
        <f>VLOOKUP(L6738,'Slope %'!C:D,2,0)</f>
        <v>#N/A</v>
      </c>
    </row>
    <row r="6739" spans="1:13" x14ac:dyDescent="0.25">
      <c r="A6739" s="169">
        <v>68068</v>
      </c>
      <c r="B6739" s="170" t="s">
        <v>4939</v>
      </c>
      <c r="C6739" s="170" t="s">
        <v>263</v>
      </c>
      <c r="D6739" s="170" t="s">
        <v>264</v>
      </c>
      <c r="E6739" s="170">
        <v>740</v>
      </c>
      <c r="F6739" s="170">
        <v>12</v>
      </c>
      <c r="G6739" s="171">
        <v>7</v>
      </c>
      <c r="H6739" s="170" t="s">
        <v>105</v>
      </c>
      <c r="I6739" s="171">
        <v>5.99</v>
      </c>
      <c r="J6739" s="169">
        <v>1</v>
      </c>
      <c r="K6739" s="154" cm="1">
        <f t="array" ref="K6739">ROUND(
IF(C6739="Beer",
SUM(LOOKUP(2,1/(SRP!$B$8:$B$10&lt;=E6739)/(SRP!$C$8:$C$10&gt;=E6739),SRP!$D$8:$D$10)*(G6739/100)*(E6739/1000)),
IF(C6739="Spirits",
SUM(LOOKUP(2,1/(SRP!$B$2:$B$7&lt;=E6739)/(SRP!$C$2:$C$7&gt;=E6739),SRP!$D$2:$D$7)*(G6739/100)*(E6739/1000)),
IF(AND(C6739="Wine",D6739="Fortified Wines"),
SUM(LOOKUP(2,1/(SRP!$B$26:$B$29&lt;=E6739)/(SRP!$C$26:$C$29&gt;=E6739),SRP!$D$26:$D$29)*(G6739/100)*(E6739/1000)),
IF(C6739="Wine",
SUM(LOOKUP(2,1/(SRP!$B$21:$B$25&lt;=E6739)/(SRP!$C$21:$C$25&gt;=E6739),SRP!$D$21:$D$25)*(G6739/100)*(E6739/1000)),
IF(AND(C6739="Ready to Drink",D6739="RTD-One Pour Cocktail&gt;7%&lt;=14.5"),
SUM(LOOKUP(2,1/(SRP!$B$16:$B$20&lt;=E6739)/(SRP!$C$16:$C$20&gt;=E6739),SRP!$D$16:$D$20)*(G6739/100)*(E6739/1000)),
IF(C6739="Ready to Drink",
SUM(LOOKUP(2,1/(SRP!$B$11:$B$15&lt;=E6739)/(SRP!$C$11:$C$15&gt;=E6739),SRP!$D$11:$D$15)*(G6739/100)*(E6739/1000)),
0)))))),2)</f>
        <v>4.04</v>
      </c>
      <c r="L6739" s="173" t="str">
        <f t="shared" si="105"/>
        <v>Ready to Drink740</v>
      </c>
      <c r="M6739" s="154">
        <f>VLOOKUP(L6739,'Slope %'!C:D,2,0)</f>
        <v>0.12</v>
      </c>
    </row>
    <row r="6740" spans="1:13" x14ac:dyDescent="0.25">
      <c r="A6740" s="169">
        <v>68068</v>
      </c>
      <c r="B6740" s="170" t="s">
        <v>4939</v>
      </c>
      <c r="C6740" s="170" t="s">
        <v>263</v>
      </c>
      <c r="D6740" s="170" t="s">
        <v>264</v>
      </c>
      <c r="E6740" s="170">
        <v>740</v>
      </c>
      <c r="F6740" s="170">
        <v>12</v>
      </c>
      <c r="G6740" s="171">
        <v>7</v>
      </c>
      <c r="H6740" s="170" t="s">
        <v>105</v>
      </c>
      <c r="I6740" s="171">
        <v>5.99</v>
      </c>
      <c r="J6740" s="169">
        <v>1</v>
      </c>
      <c r="K6740" s="154" cm="1">
        <f t="array" ref="K6740">ROUND(
IF(C6740="Beer",
SUM(LOOKUP(2,1/(SRP!$B$8:$B$10&lt;=E6740)/(SRP!$C$8:$C$10&gt;=E6740),SRP!$D$8:$D$10)*(G6740/100)*(E6740/1000)),
IF(C6740="Spirits",
SUM(LOOKUP(2,1/(SRP!$B$2:$B$7&lt;=E6740)/(SRP!$C$2:$C$7&gt;=E6740),SRP!$D$2:$D$7)*(G6740/100)*(E6740/1000)),
IF(AND(C6740="Wine",D6740="Fortified Wines"),
SUM(LOOKUP(2,1/(SRP!$B$26:$B$29&lt;=E6740)/(SRP!$C$26:$C$29&gt;=E6740),SRP!$D$26:$D$29)*(G6740/100)*(E6740/1000)),
IF(C6740="Wine",
SUM(LOOKUP(2,1/(SRP!$B$21:$B$25&lt;=E6740)/(SRP!$C$21:$C$25&gt;=E6740),SRP!$D$21:$D$25)*(G6740/100)*(E6740/1000)),
IF(AND(C6740="Ready to Drink",D6740="RTD-One Pour Cocktail&gt;7%&lt;=14.5"),
SUM(LOOKUP(2,1/(SRP!$B$16:$B$20&lt;=E6740)/(SRP!$C$16:$C$20&gt;=E6740),SRP!$D$16:$D$20)*(G6740/100)*(E6740/1000)),
IF(C6740="Ready to Drink",
SUM(LOOKUP(2,1/(SRP!$B$11:$B$15&lt;=E6740)/(SRP!$C$11:$C$15&gt;=E6740),SRP!$D$11:$D$15)*(G6740/100)*(E6740/1000)),
0)))))),2)</f>
        <v>4.04</v>
      </c>
      <c r="L6740" s="173" t="str">
        <f t="shared" si="105"/>
        <v>Ready to Drink740</v>
      </c>
      <c r="M6740" s="154">
        <f>VLOOKUP(L6740,'Slope %'!C:D,2,0)</f>
        <v>0.12</v>
      </c>
    </row>
    <row r="6741" spans="1:13" x14ac:dyDescent="0.25">
      <c r="A6741" s="169">
        <v>68084</v>
      </c>
      <c r="B6741" s="170" t="s">
        <v>4940</v>
      </c>
      <c r="C6741" s="170" t="s">
        <v>24</v>
      </c>
      <c r="D6741" s="170" t="s">
        <v>162</v>
      </c>
      <c r="E6741" s="170">
        <v>750</v>
      </c>
      <c r="F6741" s="170">
        <v>6</v>
      </c>
      <c r="G6741" s="171">
        <v>12</v>
      </c>
      <c r="H6741" s="170" t="s">
        <v>128</v>
      </c>
      <c r="I6741" s="171">
        <v>52.99</v>
      </c>
      <c r="J6741" s="169">
        <v>1</v>
      </c>
      <c r="K6741" s="154" cm="1">
        <f t="array" ref="K6741">ROUND(
IF(C6741="Beer",
SUM(LOOKUP(2,1/(SRP!$B$8:$B$10&lt;=E6741)/(SRP!$C$8:$C$10&gt;=E6741),SRP!$D$8:$D$10)*(G6741/100)*(E6741/1000)),
IF(C6741="Spirits",
SUM(LOOKUP(2,1/(SRP!$B$2:$B$7&lt;=E6741)/(SRP!$C$2:$C$7&gt;=E6741),SRP!$D$2:$D$7)*(G6741/100)*(E6741/1000)),
IF(AND(C6741="Wine",D6741="Fortified Wines"),
SUM(LOOKUP(2,1/(SRP!$B$26:$B$29&lt;=E6741)/(SRP!$C$26:$C$29&gt;=E6741),SRP!$D$26:$D$29)*(G6741/100)*(E6741/1000)),
IF(C6741="Wine",
SUM(LOOKUP(2,1/(SRP!$B$21:$B$25&lt;=E6741)/(SRP!$C$21:$C$25&gt;=E6741),SRP!$D$21:$D$25)*(G6741/100)*(E6741/1000)),
IF(AND(C6741="Ready to Drink",D6741="RTD-One Pour Cocktail&gt;7%&lt;=14.5"),
SUM(LOOKUP(2,1/(SRP!$B$16:$B$20&lt;=E6741)/(SRP!$C$16:$C$20&gt;=E6741),SRP!$D$16:$D$20)*(G6741/100)*(E6741/1000)),
IF(C6741="Ready to Drink",
SUM(LOOKUP(2,1/(SRP!$B$11:$B$15&lt;=E6741)/(SRP!$C$11:$C$15&gt;=E6741),SRP!$D$11:$D$15)*(G6741/100)*(E6741/1000)),
0)))))),2)</f>
        <v>7.03</v>
      </c>
      <c r="L6741" s="173" t="str">
        <f t="shared" si="105"/>
        <v>Wine750</v>
      </c>
      <c r="M6741" s="154">
        <f>VLOOKUP(L6741,'Slope %'!C:D,2,0)</f>
        <v>0.1</v>
      </c>
    </row>
    <row r="6742" spans="1:13" x14ac:dyDescent="0.25">
      <c r="A6742" s="169">
        <v>68085</v>
      </c>
      <c r="B6742" s="170" t="s">
        <v>4941</v>
      </c>
      <c r="C6742" s="170" t="s">
        <v>24</v>
      </c>
      <c r="D6742" s="170" t="s">
        <v>34</v>
      </c>
      <c r="E6742" s="170">
        <v>750</v>
      </c>
      <c r="F6742" s="170">
        <v>12</v>
      </c>
      <c r="G6742" s="171">
        <v>14</v>
      </c>
      <c r="H6742" s="170" t="s">
        <v>26</v>
      </c>
      <c r="I6742" s="171">
        <v>64.989999999999995</v>
      </c>
      <c r="J6742" s="169">
        <v>1</v>
      </c>
      <c r="K6742" s="154" cm="1">
        <f t="array" ref="K6742">ROUND(
IF(C6742="Beer",
SUM(LOOKUP(2,1/(SRP!$B$8:$B$10&lt;=E6742)/(SRP!$C$8:$C$10&gt;=E6742),SRP!$D$8:$D$10)*(G6742/100)*(E6742/1000)),
IF(C6742="Spirits",
SUM(LOOKUP(2,1/(SRP!$B$2:$B$7&lt;=E6742)/(SRP!$C$2:$C$7&gt;=E6742),SRP!$D$2:$D$7)*(G6742/100)*(E6742/1000)),
IF(AND(C6742="Wine",D6742="Fortified Wines"),
SUM(LOOKUP(2,1/(SRP!$B$26:$B$29&lt;=E6742)/(SRP!$C$26:$C$29&gt;=E6742),SRP!$D$26:$D$29)*(G6742/100)*(E6742/1000)),
IF(C6742="Wine",
SUM(LOOKUP(2,1/(SRP!$B$21:$B$25&lt;=E6742)/(SRP!$C$21:$C$25&gt;=E6742),SRP!$D$21:$D$25)*(G6742/100)*(E6742/1000)),
IF(AND(C6742="Ready to Drink",D6742="RTD-One Pour Cocktail&gt;7%&lt;=14.5"),
SUM(LOOKUP(2,1/(SRP!$B$16:$B$20&lt;=E6742)/(SRP!$C$16:$C$20&gt;=E6742),SRP!$D$16:$D$20)*(G6742/100)*(E6742/1000)),
IF(C6742="Ready to Drink",
SUM(LOOKUP(2,1/(SRP!$B$11:$B$15&lt;=E6742)/(SRP!$C$11:$C$15&gt;=E6742),SRP!$D$11:$D$15)*(G6742/100)*(E6742/1000)),
0)))))),2)</f>
        <v>8.1999999999999993</v>
      </c>
      <c r="L6742" s="173" t="str">
        <f t="shared" si="105"/>
        <v>Wine750</v>
      </c>
      <c r="M6742" s="154">
        <f>VLOOKUP(L6742,'Slope %'!C:D,2,0)</f>
        <v>0.1</v>
      </c>
    </row>
    <row r="6743" spans="1:13" x14ac:dyDescent="0.25">
      <c r="A6743" s="169">
        <v>68089</v>
      </c>
      <c r="B6743" s="170" t="s">
        <v>4942</v>
      </c>
      <c r="C6743" s="170" t="s">
        <v>11</v>
      </c>
      <c r="D6743" s="170" t="s">
        <v>12</v>
      </c>
      <c r="E6743" s="170">
        <v>473</v>
      </c>
      <c r="F6743" s="170">
        <v>24</v>
      </c>
      <c r="G6743" s="171">
        <v>5.3</v>
      </c>
      <c r="H6743" s="170" t="s">
        <v>1362</v>
      </c>
      <c r="I6743" s="171">
        <v>4.2</v>
      </c>
      <c r="J6743" s="169">
        <v>1</v>
      </c>
      <c r="K6743" s="154" cm="1">
        <f t="array" ref="K6743">ROUND(
IF(C6743="Beer",
SUM(LOOKUP(2,1/(SRP!$B$8:$B$10&lt;=E6743)/(SRP!$C$8:$C$10&gt;=E6743),SRP!$D$8:$D$10)*(G6743/100)*(E6743/1000)),
IF(C6743="Spirits",
SUM(LOOKUP(2,1/(SRP!$B$2:$B$7&lt;=E6743)/(SRP!$C$2:$C$7&gt;=E6743),SRP!$D$2:$D$7)*(G6743/100)*(E6743/1000)),
IF(AND(C6743="Wine",D6743="Fortified Wines"),
SUM(LOOKUP(2,1/(SRP!$B$26:$B$29&lt;=E6743)/(SRP!$C$26:$C$29&gt;=E6743),SRP!$D$26:$D$29)*(G6743/100)*(E6743/1000)),
IF(C6743="Wine",
SUM(LOOKUP(2,1/(SRP!$B$21:$B$25&lt;=E6743)/(SRP!$C$21:$C$25&gt;=E6743),SRP!$D$21:$D$25)*(G6743/100)*(E6743/1000)),
IF(AND(C6743="Ready to Drink",D6743="RTD-One Pour Cocktail&gt;7%&lt;=14.5"),
SUM(LOOKUP(2,1/(SRP!$B$16:$B$20&lt;=E6743)/(SRP!$C$16:$C$20&gt;=E6743),SRP!$D$16:$D$20)*(G6743/100)*(E6743/1000)),
IF(C6743="Ready to Drink",
SUM(LOOKUP(2,1/(SRP!$B$11:$B$15&lt;=E6743)/(SRP!$C$11:$C$15&gt;=E6743),SRP!$D$11:$D$15)*(G6743/100)*(E6743/1000)),
0)))))),2)</f>
        <v>1.96</v>
      </c>
      <c r="L6743" s="173" t="str">
        <f t="shared" si="105"/>
        <v>Beer473</v>
      </c>
      <c r="M6743" s="154">
        <f>VLOOKUP(L6743,'Slope %'!C:D,2,0)</f>
        <v>0.12</v>
      </c>
    </row>
    <row r="6744" spans="1:13" x14ac:dyDescent="0.25">
      <c r="A6744" s="169">
        <v>68089</v>
      </c>
      <c r="B6744" s="170" t="s">
        <v>4942</v>
      </c>
      <c r="C6744" s="170" t="s">
        <v>11</v>
      </c>
      <c r="D6744" s="170" t="s">
        <v>12</v>
      </c>
      <c r="E6744" s="170">
        <v>473</v>
      </c>
      <c r="F6744" s="170">
        <v>24</v>
      </c>
      <c r="G6744" s="171">
        <v>5.3</v>
      </c>
      <c r="H6744" s="170" t="s">
        <v>1362</v>
      </c>
      <c r="I6744" s="171">
        <v>4.2</v>
      </c>
      <c r="J6744" s="169">
        <v>1</v>
      </c>
      <c r="K6744" s="154" cm="1">
        <f t="array" ref="K6744">ROUND(
IF(C6744="Beer",
SUM(LOOKUP(2,1/(SRP!$B$8:$B$10&lt;=E6744)/(SRP!$C$8:$C$10&gt;=E6744),SRP!$D$8:$D$10)*(G6744/100)*(E6744/1000)),
IF(C6744="Spirits",
SUM(LOOKUP(2,1/(SRP!$B$2:$B$7&lt;=E6744)/(SRP!$C$2:$C$7&gt;=E6744),SRP!$D$2:$D$7)*(G6744/100)*(E6744/1000)),
IF(AND(C6744="Wine",D6744="Fortified Wines"),
SUM(LOOKUP(2,1/(SRP!$B$26:$B$29&lt;=E6744)/(SRP!$C$26:$C$29&gt;=E6744),SRP!$D$26:$D$29)*(G6744/100)*(E6744/1000)),
IF(C6744="Wine",
SUM(LOOKUP(2,1/(SRP!$B$21:$B$25&lt;=E6744)/(SRP!$C$21:$C$25&gt;=E6744),SRP!$D$21:$D$25)*(G6744/100)*(E6744/1000)),
IF(AND(C6744="Ready to Drink",D6744="RTD-One Pour Cocktail&gt;7%&lt;=14.5"),
SUM(LOOKUP(2,1/(SRP!$B$16:$B$20&lt;=E6744)/(SRP!$C$16:$C$20&gt;=E6744),SRP!$D$16:$D$20)*(G6744/100)*(E6744/1000)),
IF(C6744="Ready to Drink",
SUM(LOOKUP(2,1/(SRP!$B$11:$B$15&lt;=E6744)/(SRP!$C$11:$C$15&gt;=E6744),SRP!$D$11:$D$15)*(G6744/100)*(E6744/1000)),
0)))))),2)</f>
        <v>1.96</v>
      </c>
      <c r="L6744" s="173" t="str">
        <f t="shared" si="105"/>
        <v>Beer473</v>
      </c>
      <c r="M6744" s="154">
        <f>VLOOKUP(L6744,'Slope %'!C:D,2,0)</f>
        <v>0.12</v>
      </c>
    </row>
    <row r="6745" spans="1:13" x14ac:dyDescent="0.25">
      <c r="A6745" s="169">
        <v>68091</v>
      </c>
      <c r="B6745" s="170" t="s">
        <v>4943</v>
      </c>
      <c r="C6745" s="170" t="s">
        <v>11</v>
      </c>
      <c r="D6745" s="170" t="s">
        <v>267</v>
      </c>
      <c r="E6745" s="170">
        <v>473</v>
      </c>
      <c r="F6745" s="170">
        <v>24</v>
      </c>
      <c r="G6745" s="171">
        <v>5.5</v>
      </c>
      <c r="H6745" s="170" t="s">
        <v>1459</v>
      </c>
      <c r="I6745" s="171">
        <v>4.25</v>
      </c>
      <c r="J6745" s="169">
        <v>1</v>
      </c>
      <c r="K6745" s="154" cm="1">
        <f t="array" ref="K6745">ROUND(
IF(C6745="Beer",
SUM(LOOKUP(2,1/(SRP!$B$8:$B$10&lt;=E6745)/(SRP!$C$8:$C$10&gt;=E6745),SRP!$D$8:$D$10)*(G6745/100)*(E6745/1000)),
IF(C6745="Spirits",
SUM(LOOKUP(2,1/(SRP!$B$2:$B$7&lt;=E6745)/(SRP!$C$2:$C$7&gt;=E6745),SRP!$D$2:$D$7)*(G6745/100)*(E6745/1000)),
IF(AND(C6745="Wine",D6745="Fortified Wines"),
SUM(LOOKUP(2,1/(SRP!$B$26:$B$29&lt;=E6745)/(SRP!$C$26:$C$29&gt;=E6745),SRP!$D$26:$D$29)*(G6745/100)*(E6745/1000)),
IF(C6745="Wine",
SUM(LOOKUP(2,1/(SRP!$B$21:$B$25&lt;=E6745)/(SRP!$C$21:$C$25&gt;=E6745),SRP!$D$21:$D$25)*(G6745/100)*(E6745/1000)),
IF(AND(C6745="Ready to Drink",D6745="RTD-One Pour Cocktail&gt;7%&lt;=14.5"),
SUM(LOOKUP(2,1/(SRP!$B$16:$B$20&lt;=E6745)/(SRP!$C$16:$C$20&gt;=E6745),SRP!$D$16:$D$20)*(G6745/100)*(E6745/1000)),
IF(C6745="Ready to Drink",
SUM(LOOKUP(2,1/(SRP!$B$11:$B$15&lt;=E6745)/(SRP!$C$11:$C$15&gt;=E6745),SRP!$D$11:$D$15)*(G6745/100)*(E6745/1000)),
0)))))),2)</f>
        <v>2.0299999999999998</v>
      </c>
      <c r="L6745" s="173" t="str">
        <f t="shared" si="105"/>
        <v>Beer473</v>
      </c>
      <c r="M6745" s="154">
        <f>VLOOKUP(L6745,'Slope %'!C:D,2,0)</f>
        <v>0.12</v>
      </c>
    </row>
    <row r="6746" spans="1:13" x14ac:dyDescent="0.25">
      <c r="A6746" s="169">
        <v>68091</v>
      </c>
      <c r="B6746" s="170" t="s">
        <v>4943</v>
      </c>
      <c r="C6746" s="170" t="s">
        <v>11</v>
      </c>
      <c r="D6746" s="170" t="s">
        <v>267</v>
      </c>
      <c r="E6746" s="170">
        <v>473</v>
      </c>
      <c r="F6746" s="170">
        <v>24</v>
      </c>
      <c r="G6746" s="171">
        <v>5.5</v>
      </c>
      <c r="H6746" s="170" t="s">
        <v>1459</v>
      </c>
      <c r="I6746" s="171">
        <v>4.25</v>
      </c>
      <c r="J6746" s="169">
        <v>1</v>
      </c>
      <c r="K6746" s="154" cm="1">
        <f t="array" ref="K6746">ROUND(
IF(C6746="Beer",
SUM(LOOKUP(2,1/(SRP!$B$8:$B$10&lt;=E6746)/(SRP!$C$8:$C$10&gt;=E6746),SRP!$D$8:$D$10)*(G6746/100)*(E6746/1000)),
IF(C6746="Spirits",
SUM(LOOKUP(2,1/(SRP!$B$2:$B$7&lt;=E6746)/(SRP!$C$2:$C$7&gt;=E6746),SRP!$D$2:$D$7)*(G6746/100)*(E6746/1000)),
IF(AND(C6746="Wine",D6746="Fortified Wines"),
SUM(LOOKUP(2,1/(SRP!$B$26:$B$29&lt;=E6746)/(SRP!$C$26:$C$29&gt;=E6746),SRP!$D$26:$D$29)*(G6746/100)*(E6746/1000)),
IF(C6746="Wine",
SUM(LOOKUP(2,1/(SRP!$B$21:$B$25&lt;=E6746)/(SRP!$C$21:$C$25&gt;=E6746),SRP!$D$21:$D$25)*(G6746/100)*(E6746/1000)),
IF(AND(C6746="Ready to Drink",D6746="RTD-One Pour Cocktail&gt;7%&lt;=14.5"),
SUM(LOOKUP(2,1/(SRP!$B$16:$B$20&lt;=E6746)/(SRP!$C$16:$C$20&gt;=E6746),SRP!$D$16:$D$20)*(G6746/100)*(E6746/1000)),
IF(C6746="Ready to Drink",
SUM(LOOKUP(2,1/(SRP!$B$11:$B$15&lt;=E6746)/(SRP!$C$11:$C$15&gt;=E6746),SRP!$D$11:$D$15)*(G6746/100)*(E6746/1000)),
0)))))),2)</f>
        <v>2.0299999999999998</v>
      </c>
      <c r="L6746" s="173" t="str">
        <f t="shared" si="105"/>
        <v>Beer473</v>
      </c>
      <c r="M6746" s="154">
        <f>VLOOKUP(L6746,'Slope %'!C:D,2,0)</f>
        <v>0.12</v>
      </c>
    </row>
    <row r="6747" spans="1:13" x14ac:dyDescent="0.25">
      <c r="A6747" s="169">
        <v>68092</v>
      </c>
      <c r="B6747" s="170" t="s">
        <v>4944</v>
      </c>
      <c r="C6747" s="170" t="s">
        <v>11</v>
      </c>
      <c r="D6747" s="170" t="s">
        <v>474</v>
      </c>
      <c r="E6747" s="170">
        <v>473</v>
      </c>
      <c r="F6747" s="170">
        <v>24</v>
      </c>
      <c r="G6747" s="171">
        <v>5</v>
      </c>
      <c r="H6747" s="170" t="s">
        <v>2967</v>
      </c>
      <c r="I6747" s="171">
        <v>4.75</v>
      </c>
      <c r="J6747" s="169">
        <v>1</v>
      </c>
      <c r="K6747" s="154" cm="1">
        <f t="array" ref="K6747">ROUND(
IF(C6747="Beer",
SUM(LOOKUP(2,1/(SRP!$B$8:$B$10&lt;=E6747)/(SRP!$C$8:$C$10&gt;=E6747),SRP!$D$8:$D$10)*(G6747/100)*(E6747/1000)),
IF(C6747="Spirits",
SUM(LOOKUP(2,1/(SRP!$B$2:$B$7&lt;=E6747)/(SRP!$C$2:$C$7&gt;=E6747),SRP!$D$2:$D$7)*(G6747/100)*(E6747/1000)),
IF(AND(C6747="Wine",D6747="Fortified Wines"),
SUM(LOOKUP(2,1/(SRP!$B$26:$B$29&lt;=E6747)/(SRP!$C$26:$C$29&gt;=E6747),SRP!$D$26:$D$29)*(G6747/100)*(E6747/1000)),
IF(C6747="Wine",
SUM(LOOKUP(2,1/(SRP!$B$21:$B$25&lt;=E6747)/(SRP!$C$21:$C$25&gt;=E6747),SRP!$D$21:$D$25)*(G6747/100)*(E6747/1000)),
IF(AND(C6747="Ready to Drink",D6747="RTD-One Pour Cocktail&gt;7%&lt;=14.5"),
SUM(LOOKUP(2,1/(SRP!$B$16:$B$20&lt;=E6747)/(SRP!$C$16:$C$20&gt;=E6747),SRP!$D$16:$D$20)*(G6747/100)*(E6747/1000)),
IF(C6747="Ready to Drink",
SUM(LOOKUP(2,1/(SRP!$B$11:$B$15&lt;=E6747)/(SRP!$C$11:$C$15&gt;=E6747),SRP!$D$11:$D$15)*(G6747/100)*(E6747/1000)),
0)))))),2)</f>
        <v>1.85</v>
      </c>
      <c r="L6747" s="173" t="str">
        <f t="shared" si="105"/>
        <v>Beer473</v>
      </c>
      <c r="M6747" s="154">
        <f>VLOOKUP(L6747,'Slope %'!C:D,2,0)</f>
        <v>0.12</v>
      </c>
    </row>
    <row r="6748" spans="1:13" x14ac:dyDescent="0.25">
      <c r="A6748" s="169">
        <v>68092</v>
      </c>
      <c r="B6748" s="170" t="s">
        <v>4944</v>
      </c>
      <c r="C6748" s="170" t="s">
        <v>11</v>
      </c>
      <c r="D6748" s="170" t="s">
        <v>474</v>
      </c>
      <c r="E6748" s="170">
        <v>473</v>
      </c>
      <c r="F6748" s="170">
        <v>24</v>
      </c>
      <c r="G6748" s="171">
        <v>5</v>
      </c>
      <c r="H6748" s="170" t="s">
        <v>2967</v>
      </c>
      <c r="I6748" s="171">
        <v>4.75</v>
      </c>
      <c r="J6748" s="169">
        <v>1</v>
      </c>
      <c r="K6748" s="154" cm="1">
        <f t="array" ref="K6748">ROUND(
IF(C6748="Beer",
SUM(LOOKUP(2,1/(SRP!$B$8:$B$10&lt;=E6748)/(SRP!$C$8:$C$10&gt;=E6748),SRP!$D$8:$D$10)*(G6748/100)*(E6748/1000)),
IF(C6748="Spirits",
SUM(LOOKUP(2,1/(SRP!$B$2:$B$7&lt;=E6748)/(SRP!$C$2:$C$7&gt;=E6748),SRP!$D$2:$D$7)*(G6748/100)*(E6748/1000)),
IF(AND(C6748="Wine",D6748="Fortified Wines"),
SUM(LOOKUP(2,1/(SRP!$B$26:$B$29&lt;=E6748)/(SRP!$C$26:$C$29&gt;=E6748),SRP!$D$26:$D$29)*(G6748/100)*(E6748/1000)),
IF(C6748="Wine",
SUM(LOOKUP(2,1/(SRP!$B$21:$B$25&lt;=E6748)/(SRP!$C$21:$C$25&gt;=E6748),SRP!$D$21:$D$25)*(G6748/100)*(E6748/1000)),
IF(AND(C6748="Ready to Drink",D6748="RTD-One Pour Cocktail&gt;7%&lt;=14.5"),
SUM(LOOKUP(2,1/(SRP!$B$16:$B$20&lt;=E6748)/(SRP!$C$16:$C$20&gt;=E6748),SRP!$D$16:$D$20)*(G6748/100)*(E6748/1000)),
IF(C6748="Ready to Drink",
SUM(LOOKUP(2,1/(SRP!$B$11:$B$15&lt;=E6748)/(SRP!$C$11:$C$15&gt;=E6748),SRP!$D$11:$D$15)*(G6748/100)*(E6748/1000)),
0)))))),2)</f>
        <v>1.85</v>
      </c>
      <c r="L6748" s="173" t="str">
        <f t="shared" si="105"/>
        <v>Beer473</v>
      </c>
      <c r="M6748" s="154">
        <f>VLOOKUP(L6748,'Slope %'!C:D,2,0)</f>
        <v>0.12</v>
      </c>
    </row>
    <row r="6749" spans="1:13" x14ac:dyDescent="0.25">
      <c r="A6749" s="169">
        <v>68095</v>
      </c>
      <c r="B6749" s="170" t="s">
        <v>4945</v>
      </c>
      <c r="C6749" s="170" t="s">
        <v>11</v>
      </c>
      <c r="D6749" s="170" t="s">
        <v>303</v>
      </c>
      <c r="E6749" s="170">
        <v>473</v>
      </c>
      <c r="F6749" s="170">
        <v>24</v>
      </c>
      <c r="G6749" s="171">
        <v>5.8</v>
      </c>
      <c r="H6749" s="170" t="s">
        <v>1362</v>
      </c>
      <c r="I6749" s="171">
        <v>4.3899999999999997</v>
      </c>
      <c r="J6749" s="169">
        <v>1</v>
      </c>
      <c r="K6749" s="154" cm="1">
        <f t="array" ref="K6749">ROUND(
IF(C6749="Beer",
SUM(LOOKUP(2,1/(SRP!$B$8:$B$10&lt;=E6749)/(SRP!$C$8:$C$10&gt;=E6749),SRP!$D$8:$D$10)*(G6749/100)*(E6749/1000)),
IF(C6749="Spirits",
SUM(LOOKUP(2,1/(SRP!$B$2:$B$7&lt;=E6749)/(SRP!$C$2:$C$7&gt;=E6749),SRP!$D$2:$D$7)*(G6749/100)*(E6749/1000)),
IF(AND(C6749="Wine",D6749="Fortified Wines"),
SUM(LOOKUP(2,1/(SRP!$B$26:$B$29&lt;=E6749)/(SRP!$C$26:$C$29&gt;=E6749),SRP!$D$26:$D$29)*(G6749/100)*(E6749/1000)),
IF(C6749="Wine",
SUM(LOOKUP(2,1/(SRP!$B$21:$B$25&lt;=E6749)/(SRP!$C$21:$C$25&gt;=E6749),SRP!$D$21:$D$25)*(G6749/100)*(E6749/1000)),
IF(AND(C6749="Ready to Drink",D6749="RTD-One Pour Cocktail&gt;7%&lt;=14.5"),
SUM(LOOKUP(2,1/(SRP!$B$16:$B$20&lt;=E6749)/(SRP!$C$16:$C$20&gt;=E6749),SRP!$D$16:$D$20)*(G6749/100)*(E6749/1000)),
IF(C6749="Ready to Drink",
SUM(LOOKUP(2,1/(SRP!$B$11:$B$15&lt;=E6749)/(SRP!$C$11:$C$15&gt;=E6749),SRP!$D$11:$D$15)*(G6749/100)*(E6749/1000)),
0)))))),2)</f>
        <v>2.14</v>
      </c>
      <c r="L6749" s="173" t="str">
        <f t="shared" si="105"/>
        <v>Beer473</v>
      </c>
      <c r="M6749" s="154">
        <f>VLOOKUP(L6749,'Slope %'!C:D,2,0)</f>
        <v>0.12</v>
      </c>
    </row>
    <row r="6750" spans="1:13" x14ac:dyDescent="0.25">
      <c r="A6750" s="169">
        <v>68095</v>
      </c>
      <c r="B6750" s="170" t="s">
        <v>4945</v>
      </c>
      <c r="C6750" s="170" t="s">
        <v>11</v>
      </c>
      <c r="D6750" s="170" t="s">
        <v>303</v>
      </c>
      <c r="E6750" s="170">
        <v>473</v>
      </c>
      <c r="F6750" s="170">
        <v>24</v>
      </c>
      <c r="G6750" s="171">
        <v>5.8</v>
      </c>
      <c r="H6750" s="170" t="s">
        <v>1362</v>
      </c>
      <c r="I6750" s="171">
        <v>4.3899999999999997</v>
      </c>
      <c r="J6750" s="169">
        <v>1</v>
      </c>
      <c r="K6750" s="154" cm="1">
        <f t="array" ref="K6750">ROUND(
IF(C6750="Beer",
SUM(LOOKUP(2,1/(SRP!$B$8:$B$10&lt;=E6750)/(SRP!$C$8:$C$10&gt;=E6750),SRP!$D$8:$D$10)*(G6750/100)*(E6750/1000)),
IF(C6750="Spirits",
SUM(LOOKUP(2,1/(SRP!$B$2:$B$7&lt;=E6750)/(SRP!$C$2:$C$7&gt;=E6750),SRP!$D$2:$D$7)*(G6750/100)*(E6750/1000)),
IF(AND(C6750="Wine",D6750="Fortified Wines"),
SUM(LOOKUP(2,1/(SRP!$B$26:$B$29&lt;=E6750)/(SRP!$C$26:$C$29&gt;=E6750),SRP!$D$26:$D$29)*(G6750/100)*(E6750/1000)),
IF(C6750="Wine",
SUM(LOOKUP(2,1/(SRP!$B$21:$B$25&lt;=E6750)/(SRP!$C$21:$C$25&gt;=E6750),SRP!$D$21:$D$25)*(G6750/100)*(E6750/1000)),
IF(AND(C6750="Ready to Drink",D6750="RTD-One Pour Cocktail&gt;7%&lt;=14.5"),
SUM(LOOKUP(2,1/(SRP!$B$16:$B$20&lt;=E6750)/(SRP!$C$16:$C$20&gt;=E6750),SRP!$D$16:$D$20)*(G6750/100)*(E6750/1000)),
IF(C6750="Ready to Drink",
SUM(LOOKUP(2,1/(SRP!$B$11:$B$15&lt;=E6750)/(SRP!$C$11:$C$15&gt;=E6750),SRP!$D$11:$D$15)*(G6750/100)*(E6750/1000)),
0)))))),2)</f>
        <v>2.14</v>
      </c>
      <c r="L6750" s="173" t="str">
        <f t="shared" si="105"/>
        <v>Beer473</v>
      </c>
      <c r="M6750" s="154">
        <f>VLOOKUP(L6750,'Slope %'!C:D,2,0)</f>
        <v>0.12</v>
      </c>
    </row>
    <row r="6751" spans="1:13" x14ac:dyDescent="0.25">
      <c r="A6751" s="169">
        <v>68100</v>
      </c>
      <c r="B6751" s="170" t="s">
        <v>4946</v>
      </c>
      <c r="C6751" s="170" t="s">
        <v>15</v>
      </c>
      <c r="D6751" s="170" t="s">
        <v>38</v>
      </c>
      <c r="E6751" s="170">
        <v>700</v>
      </c>
      <c r="F6751" s="170">
        <v>6</v>
      </c>
      <c r="G6751" s="171">
        <v>24</v>
      </c>
      <c r="H6751" s="170" t="s">
        <v>4947</v>
      </c>
      <c r="I6751" s="171">
        <v>59.99</v>
      </c>
      <c r="J6751" s="169">
        <v>1</v>
      </c>
      <c r="K6751" s="154" cm="1">
        <f t="array" ref="K6751">ROUND(
IF(C6751="Beer",
SUM(LOOKUP(2,1/(SRP!$B$8:$B$10&lt;=E6751)/(SRP!$C$8:$C$10&gt;=E6751),SRP!$D$8:$D$10)*(G6751/100)*(E6751/1000)),
IF(C6751="Spirits",
SUM(LOOKUP(2,1/(SRP!$B$2:$B$7&lt;=E6751)/(SRP!$C$2:$C$7&gt;=E6751),SRP!$D$2:$D$7)*(G6751/100)*(E6751/1000)),
IF(AND(C6751="Wine",D6751="Fortified Wines"),
SUM(LOOKUP(2,1/(SRP!$B$26:$B$29&lt;=E6751)/(SRP!$C$26:$C$29&gt;=E6751),SRP!$D$26:$D$29)*(G6751/100)*(E6751/1000)),
IF(C6751="Wine",
SUM(LOOKUP(2,1/(SRP!$B$21:$B$25&lt;=E6751)/(SRP!$C$21:$C$25&gt;=E6751),SRP!$D$21:$D$25)*(G6751/100)*(E6751/1000)),
IF(AND(C6751="Ready to Drink",D6751="RTD-One Pour Cocktail&gt;7%&lt;=14.5"),
SUM(LOOKUP(2,1/(SRP!$B$16:$B$20&lt;=E6751)/(SRP!$C$16:$C$20&gt;=E6751),SRP!$D$16:$D$20)*(G6751/100)*(E6751/1000)),
IF(C6751="Ready to Drink",
SUM(LOOKUP(2,1/(SRP!$B$11:$B$15&lt;=E6751)/(SRP!$C$11:$C$15&gt;=E6751),SRP!$D$11:$D$15)*(G6751/100)*(E6751/1000)),
0)))))),2)</f>
        <v>13.12</v>
      </c>
      <c r="L6751" s="173" t="str">
        <f t="shared" si="105"/>
        <v>Spirits700</v>
      </c>
      <c r="M6751" s="154">
        <f>VLOOKUP(L6751,'Slope %'!C:D,2,0)</f>
        <v>7.0000000000000007E-2</v>
      </c>
    </row>
    <row r="6752" spans="1:13" x14ac:dyDescent="0.25">
      <c r="A6752" s="169">
        <v>68113</v>
      </c>
      <c r="B6752" s="170" t="s">
        <v>3571</v>
      </c>
      <c r="C6752" s="170" t="s">
        <v>24</v>
      </c>
      <c r="D6752" s="170" t="s">
        <v>46</v>
      </c>
      <c r="E6752" s="170">
        <v>750</v>
      </c>
      <c r="F6752" s="170">
        <v>6</v>
      </c>
      <c r="G6752" s="171">
        <v>11</v>
      </c>
      <c r="H6752" s="170" t="s">
        <v>378</v>
      </c>
      <c r="I6752" s="171">
        <v>22.49</v>
      </c>
      <c r="J6752" s="169">
        <v>1</v>
      </c>
      <c r="K6752" s="154" cm="1">
        <f t="array" ref="K6752">ROUND(
IF(C6752="Beer",
SUM(LOOKUP(2,1/(SRP!$B$8:$B$10&lt;=E6752)/(SRP!$C$8:$C$10&gt;=E6752),SRP!$D$8:$D$10)*(G6752/100)*(E6752/1000)),
IF(C6752="Spirits",
SUM(LOOKUP(2,1/(SRP!$B$2:$B$7&lt;=E6752)/(SRP!$C$2:$C$7&gt;=E6752),SRP!$D$2:$D$7)*(G6752/100)*(E6752/1000)),
IF(AND(C6752="Wine",D6752="Fortified Wines"),
SUM(LOOKUP(2,1/(SRP!$B$26:$B$29&lt;=E6752)/(SRP!$C$26:$C$29&gt;=E6752),SRP!$D$26:$D$29)*(G6752/100)*(E6752/1000)),
IF(C6752="Wine",
SUM(LOOKUP(2,1/(SRP!$B$21:$B$25&lt;=E6752)/(SRP!$C$21:$C$25&gt;=E6752),SRP!$D$21:$D$25)*(G6752/100)*(E6752/1000)),
IF(AND(C6752="Ready to Drink",D6752="RTD-One Pour Cocktail&gt;7%&lt;=14.5"),
SUM(LOOKUP(2,1/(SRP!$B$16:$B$20&lt;=E6752)/(SRP!$C$16:$C$20&gt;=E6752),SRP!$D$16:$D$20)*(G6752/100)*(E6752/1000)),
IF(C6752="Ready to Drink",
SUM(LOOKUP(2,1/(SRP!$B$11:$B$15&lt;=E6752)/(SRP!$C$11:$C$15&gt;=E6752),SRP!$D$11:$D$15)*(G6752/100)*(E6752/1000)),
0)))))),2)</f>
        <v>6.44</v>
      </c>
      <c r="L6752" s="173" t="str">
        <f t="shared" si="105"/>
        <v>Wine750</v>
      </c>
      <c r="M6752" s="154">
        <f>VLOOKUP(L6752,'Slope %'!C:D,2,0)</f>
        <v>0.1</v>
      </c>
    </row>
    <row r="6753" spans="1:13" x14ac:dyDescent="0.25">
      <c r="A6753" s="169">
        <v>68114</v>
      </c>
      <c r="B6753" s="170" t="s">
        <v>4948</v>
      </c>
      <c r="C6753" s="170" t="s">
        <v>24</v>
      </c>
      <c r="D6753" s="170" t="s">
        <v>60</v>
      </c>
      <c r="E6753" s="170">
        <v>3000</v>
      </c>
      <c r="F6753" s="170">
        <v>6</v>
      </c>
      <c r="G6753" s="171">
        <v>12.5</v>
      </c>
      <c r="H6753" s="170" t="s">
        <v>35</v>
      </c>
      <c r="I6753" s="171">
        <v>45.99</v>
      </c>
      <c r="J6753" s="169">
        <v>1</v>
      </c>
      <c r="K6753" s="154" cm="1">
        <f t="array" ref="K6753">ROUND(
IF(C6753="Beer",
SUM(LOOKUP(2,1/(SRP!$B$8:$B$10&lt;=E6753)/(SRP!$C$8:$C$10&gt;=E6753),SRP!$D$8:$D$10)*(G6753/100)*(E6753/1000)),
IF(C6753="Spirits",
SUM(LOOKUP(2,1/(SRP!$B$2:$B$7&lt;=E6753)/(SRP!$C$2:$C$7&gt;=E6753),SRP!$D$2:$D$7)*(G6753/100)*(E6753/1000)),
IF(AND(C6753="Wine",D6753="Fortified Wines"),
SUM(LOOKUP(2,1/(SRP!$B$26:$B$29&lt;=E6753)/(SRP!$C$26:$C$29&gt;=E6753),SRP!$D$26:$D$29)*(G6753/100)*(E6753/1000)),
IF(C6753="Wine",
SUM(LOOKUP(2,1/(SRP!$B$21:$B$25&lt;=E6753)/(SRP!$C$21:$C$25&gt;=E6753),SRP!$D$21:$D$25)*(G6753/100)*(E6753/1000)),
IF(AND(C6753="Ready to Drink",D6753="RTD-One Pour Cocktail&gt;7%&lt;=14.5"),
SUM(LOOKUP(2,1/(SRP!$B$16:$B$20&lt;=E6753)/(SRP!$C$16:$C$20&gt;=E6753),SRP!$D$16:$D$20)*(G6753/100)*(E6753/1000)),
IF(C6753="Ready to Drink",
SUM(LOOKUP(2,1/(SRP!$B$11:$B$15&lt;=E6753)/(SRP!$C$11:$C$15&gt;=E6753),SRP!$D$11:$D$15)*(G6753/100)*(E6753/1000)),
0)))))),2)</f>
        <v>29.28</v>
      </c>
      <c r="L6753" s="173" t="str">
        <f t="shared" si="105"/>
        <v>Wine3000</v>
      </c>
      <c r="M6753" s="154">
        <f>VLOOKUP(L6753,'Slope %'!C:D,2,0)</f>
        <v>0.05</v>
      </c>
    </row>
    <row r="6754" spans="1:13" x14ac:dyDescent="0.25">
      <c r="A6754" s="169">
        <v>68115</v>
      </c>
      <c r="B6754" s="170" t="s">
        <v>4949</v>
      </c>
      <c r="C6754" s="170" t="s">
        <v>24</v>
      </c>
      <c r="D6754" s="170" t="s">
        <v>66</v>
      </c>
      <c r="E6754" s="170">
        <v>750</v>
      </c>
      <c r="F6754" s="170">
        <v>6</v>
      </c>
      <c r="G6754" s="171">
        <v>13.5</v>
      </c>
      <c r="H6754" s="170" t="s">
        <v>35</v>
      </c>
      <c r="I6754" s="171">
        <v>19.989999999999998</v>
      </c>
      <c r="J6754" s="169">
        <v>1</v>
      </c>
      <c r="K6754" s="154" cm="1">
        <f t="array" ref="K6754">ROUND(
IF(C6754="Beer",
SUM(LOOKUP(2,1/(SRP!$B$8:$B$10&lt;=E6754)/(SRP!$C$8:$C$10&gt;=E6754),SRP!$D$8:$D$10)*(G6754/100)*(E6754/1000)),
IF(C6754="Spirits",
SUM(LOOKUP(2,1/(SRP!$B$2:$B$7&lt;=E6754)/(SRP!$C$2:$C$7&gt;=E6754),SRP!$D$2:$D$7)*(G6754/100)*(E6754/1000)),
IF(AND(C6754="Wine",D6754="Fortified Wines"),
SUM(LOOKUP(2,1/(SRP!$B$26:$B$29&lt;=E6754)/(SRP!$C$26:$C$29&gt;=E6754),SRP!$D$26:$D$29)*(G6754/100)*(E6754/1000)),
IF(C6754="Wine",
SUM(LOOKUP(2,1/(SRP!$B$21:$B$25&lt;=E6754)/(SRP!$C$21:$C$25&gt;=E6754),SRP!$D$21:$D$25)*(G6754/100)*(E6754/1000)),
IF(AND(C6754="Ready to Drink",D6754="RTD-One Pour Cocktail&gt;7%&lt;=14.5"),
SUM(LOOKUP(2,1/(SRP!$B$16:$B$20&lt;=E6754)/(SRP!$C$16:$C$20&gt;=E6754),SRP!$D$16:$D$20)*(G6754/100)*(E6754/1000)),
IF(C6754="Ready to Drink",
SUM(LOOKUP(2,1/(SRP!$B$11:$B$15&lt;=E6754)/(SRP!$C$11:$C$15&gt;=E6754),SRP!$D$11:$D$15)*(G6754/100)*(E6754/1000)),
0)))))),2)</f>
        <v>7.9</v>
      </c>
      <c r="L6754" s="173" t="str">
        <f t="shared" si="105"/>
        <v>Wine750</v>
      </c>
      <c r="M6754" s="154">
        <f>VLOOKUP(L6754,'Slope %'!C:D,2,0)</f>
        <v>0.1</v>
      </c>
    </row>
    <row r="6755" spans="1:13" x14ac:dyDescent="0.25">
      <c r="A6755" s="169">
        <v>68116</v>
      </c>
      <c r="B6755" s="170" t="s">
        <v>4950</v>
      </c>
      <c r="C6755" s="170" t="s">
        <v>263</v>
      </c>
      <c r="D6755" s="170" t="s">
        <v>1938</v>
      </c>
      <c r="E6755" s="170">
        <v>58600</v>
      </c>
      <c r="F6755" s="170">
        <v>1</v>
      </c>
      <c r="G6755" s="171">
        <v>5</v>
      </c>
      <c r="H6755" s="170" t="s">
        <v>342</v>
      </c>
      <c r="I6755" s="171">
        <v>250.61</v>
      </c>
      <c r="J6755" s="169">
        <v>1</v>
      </c>
      <c r="K6755" s="154" cm="1">
        <f t="array" ref="K6755">ROUND(
IF(C6755="Beer",
SUM(LOOKUP(2,1/(SRP!$B$8:$B$10&lt;=E6755)/(SRP!$C$8:$C$10&gt;=E6755),SRP!$D$8:$D$10)*(G6755/100)*(E6755/1000)),
IF(C6755="Spirits",
SUM(LOOKUP(2,1/(SRP!$B$2:$B$7&lt;=E6755)/(SRP!$C$2:$C$7&gt;=E6755),SRP!$D$2:$D$7)*(G6755/100)*(E6755/1000)),
IF(AND(C6755="Wine",D6755="Fortified Wines"),
SUM(LOOKUP(2,1/(SRP!$B$26:$B$29&lt;=E6755)/(SRP!$C$26:$C$29&gt;=E6755),SRP!$D$26:$D$29)*(G6755/100)*(E6755/1000)),
IF(C6755="Wine",
SUM(LOOKUP(2,1/(SRP!$B$21:$B$25&lt;=E6755)/(SRP!$C$21:$C$25&gt;=E6755),SRP!$D$21:$D$25)*(G6755/100)*(E6755/1000)),
IF(AND(C6755="Ready to Drink",D6755="RTD-One Pour Cocktail&gt;7%&lt;=14.5"),
SUM(LOOKUP(2,1/(SRP!$B$16:$B$20&lt;=E6755)/(SRP!$C$16:$C$20&gt;=E6755),SRP!$D$16:$D$20)*(G6755/100)*(E6755/1000)),
IF(C6755="Ready to Drink",
SUM(LOOKUP(2,1/(SRP!$B$11:$B$15&lt;=E6755)/(SRP!$C$11:$C$15&gt;=E6755),SRP!$D$11:$D$15)*(G6755/100)*(E6755/1000)),
0)))))),2)</f>
        <v>228.75</v>
      </c>
      <c r="L6755" s="173" t="str">
        <f t="shared" si="105"/>
        <v>Ready to Drink58600</v>
      </c>
      <c r="M6755" s="154" t="e">
        <f>VLOOKUP(L6755,'Slope %'!C:D,2,0)</f>
        <v>#N/A</v>
      </c>
    </row>
    <row r="6756" spans="1:13" x14ac:dyDescent="0.25">
      <c r="A6756" s="169">
        <v>68116</v>
      </c>
      <c r="B6756" s="170" t="s">
        <v>4950</v>
      </c>
      <c r="C6756" s="170" t="s">
        <v>263</v>
      </c>
      <c r="D6756" s="170" t="s">
        <v>1938</v>
      </c>
      <c r="E6756" s="170">
        <v>58600</v>
      </c>
      <c r="F6756" s="170">
        <v>1</v>
      </c>
      <c r="G6756" s="171">
        <v>5</v>
      </c>
      <c r="H6756" s="170" t="s">
        <v>342</v>
      </c>
      <c r="I6756" s="171">
        <v>250.61</v>
      </c>
      <c r="J6756" s="169">
        <v>1</v>
      </c>
      <c r="K6756" s="154" cm="1">
        <f t="array" ref="K6756">ROUND(
IF(C6756="Beer",
SUM(LOOKUP(2,1/(SRP!$B$8:$B$10&lt;=E6756)/(SRP!$C$8:$C$10&gt;=E6756),SRP!$D$8:$D$10)*(G6756/100)*(E6756/1000)),
IF(C6756="Spirits",
SUM(LOOKUP(2,1/(SRP!$B$2:$B$7&lt;=E6756)/(SRP!$C$2:$C$7&gt;=E6756),SRP!$D$2:$D$7)*(G6756/100)*(E6756/1000)),
IF(AND(C6756="Wine",D6756="Fortified Wines"),
SUM(LOOKUP(2,1/(SRP!$B$26:$B$29&lt;=E6756)/(SRP!$C$26:$C$29&gt;=E6756),SRP!$D$26:$D$29)*(G6756/100)*(E6756/1000)),
IF(C6756="Wine",
SUM(LOOKUP(2,1/(SRP!$B$21:$B$25&lt;=E6756)/(SRP!$C$21:$C$25&gt;=E6756),SRP!$D$21:$D$25)*(G6756/100)*(E6756/1000)),
IF(AND(C6756="Ready to Drink",D6756="RTD-One Pour Cocktail&gt;7%&lt;=14.5"),
SUM(LOOKUP(2,1/(SRP!$B$16:$B$20&lt;=E6756)/(SRP!$C$16:$C$20&gt;=E6756),SRP!$D$16:$D$20)*(G6756/100)*(E6756/1000)),
IF(C6756="Ready to Drink",
SUM(LOOKUP(2,1/(SRP!$B$11:$B$15&lt;=E6756)/(SRP!$C$11:$C$15&gt;=E6756),SRP!$D$11:$D$15)*(G6756/100)*(E6756/1000)),
0)))))),2)</f>
        <v>228.75</v>
      </c>
      <c r="L6756" s="173" t="str">
        <f t="shared" si="105"/>
        <v>Ready to Drink58600</v>
      </c>
      <c r="M6756" s="154" t="e">
        <f>VLOOKUP(L6756,'Slope %'!C:D,2,0)</f>
        <v>#N/A</v>
      </c>
    </row>
    <row r="6757" spans="1:13" x14ac:dyDescent="0.25">
      <c r="A6757" s="169">
        <v>68118</v>
      </c>
      <c r="B6757" s="170" t="s">
        <v>4951</v>
      </c>
      <c r="C6757" s="170" t="s">
        <v>263</v>
      </c>
      <c r="D6757" s="170" t="s">
        <v>264</v>
      </c>
      <c r="E6757" s="170">
        <v>396</v>
      </c>
      <c r="F6757" s="170">
        <v>24</v>
      </c>
      <c r="G6757" s="171">
        <v>7</v>
      </c>
      <c r="H6757" s="170" t="s">
        <v>285</v>
      </c>
      <c r="I6757" s="171">
        <v>3.49</v>
      </c>
      <c r="J6757" s="169">
        <v>1</v>
      </c>
      <c r="K6757" s="154" cm="1">
        <f t="array" ref="K6757">ROUND(
IF(C6757="Beer",
SUM(LOOKUP(2,1/(SRP!$B$8:$B$10&lt;=E6757)/(SRP!$C$8:$C$10&gt;=E6757),SRP!$D$8:$D$10)*(G6757/100)*(E6757/1000)),
IF(C6757="Spirits",
SUM(LOOKUP(2,1/(SRP!$B$2:$B$7&lt;=E6757)/(SRP!$C$2:$C$7&gt;=E6757),SRP!$D$2:$D$7)*(G6757/100)*(E6757/1000)),
IF(AND(C6757="Wine",D6757="Fortified Wines"),
SUM(LOOKUP(2,1/(SRP!$B$26:$B$29&lt;=E6757)/(SRP!$C$26:$C$29&gt;=E6757),SRP!$D$26:$D$29)*(G6757/100)*(E6757/1000)),
IF(C6757="Wine",
SUM(LOOKUP(2,1/(SRP!$B$21:$B$25&lt;=E6757)/(SRP!$C$21:$C$25&gt;=E6757),SRP!$D$21:$D$25)*(G6757/100)*(E6757/1000)),
IF(AND(C6757="Ready to Drink",D6757="RTD-One Pour Cocktail&gt;7%&lt;=14.5"),
SUM(LOOKUP(2,1/(SRP!$B$16:$B$20&lt;=E6757)/(SRP!$C$16:$C$20&gt;=E6757),SRP!$D$16:$D$20)*(G6757/100)*(E6757/1000)),
IF(C6757="Ready to Drink",
SUM(LOOKUP(2,1/(SRP!$B$11:$B$15&lt;=E6757)/(SRP!$C$11:$C$15&gt;=E6757),SRP!$D$11:$D$15)*(G6757/100)*(E6757/1000)),
0)))))),2)</f>
        <v>2.46</v>
      </c>
      <c r="L6757" s="173" t="str">
        <f t="shared" si="105"/>
        <v>Ready to Drink396</v>
      </c>
      <c r="M6757" s="154">
        <f>VLOOKUP(L6757,'Slope %'!C:D,2,0)</f>
        <v>0.12</v>
      </c>
    </row>
    <row r="6758" spans="1:13" x14ac:dyDescent="0.25">
      <c r="A6758" s="169">
        <v>68118</v>
      </c>
      <c r="B6758" s="170" t="s">
        <v>4951</v>
      </c>
      <c r="C6758" s="170" t="s">
        <v>263</v>
      </c>
      <c r="D6758" s="170" t="s">
        <v>264</v>
      </c>
      <c r="E6758" s="170">
        <v>396</v>
      </c>
      <c r="F6758" s="170">
        <v>24</v>
      </c>
      <c r="G6758" s="171">
        <v>7</v>
      </c>
      <c r="H6758" s="170" t="s">
        <v>285</v>
      </c>
      <c r="I6758" s="171">
        <v>3.49</v>
      </c>
      <c r="J6758" s="169">
        <v>1</v>
      </c>
      <c r="K6758" s="154" cm="1">
        <f t="array" ref="K6758">ROUND(
IF(C6758="Beer",
SUM(LOOKUP(2,1/(SRP!$B$8:$B$10&lt;=E6758)/(SRP!$C$8:$C$10&gt;=E6758),SRP!$D$8:$D$10)*(G6758/100)*(E6758/1000)),
IF(C6758="Spirits",
SUM(LOOKUP(2,1/(SRP!$B$2:$B$7&lt;=E6758)/(SRP!$C$2:$C$7&gt;=E6758),SRP!$D$2:$D$7)*(G6758/100)*(E6758/1000)),
IF(AND(C6758="Wine",D6758="Fortified Wines"),
SUM(LOOKUP(2,1/(SRP!$B$26:$B$29&lt;=E6758)/(SRP!$C$26:$C$29&gt;=E6758),SRP!$D$26:$D$29)*(G6758/100)*(E6758/1000)),
IF(C6758="Wine",
SUM(LOOKUP(2,1/(SRP!$B$21:$B$25&lt;=E6758)/(SRP!$C$21:$C$25&gt;=E6758),SRP!$D$21:$D$25)*(G6758/100)*(E6758/1000)),
IF(AND(C6758="Ready to Drink",D6758="RTD-One Pour Cocktail&gt;7%&lt;=14.5"),
SUM(LOOKUP(2,1/(SRP!$B$16:$B$20&lt;=E6758)/(SRP!$C$16:$C$20&gt;=E6758),SRP!$D$16:$D$20)*(G6758/100)*(E6758/1000)),
IF(C6758="Ready to Drink",
SUM(LOOKUP(2,1/(SRP!$B$11:$B$15&lt;=E6758)/(SRP!$C$11:$C$15&gt;=E6758),SRP!$D$11:$D$15)*(G6758/100)*(E6758/1000)),
0)))))),2)</f>
        <v>2.46</v>
      </c>
      <c r="L6758" s="173" t="str">
        <f t="shared" si="105"/>
        <v>Ready to Drink396</v>
      </c>
      <c r="M6758" s="154">
        <f>VLOOKUP(L6758,'Slope %'!C:D,2,0)</f>
        <v>0.12</v>
      </c>
    </row>
    <row r="6759" spans="1:13" x14ac:dyDescent="0.25">
      <c r="A6759" s="169">
        <v>68119</v>
      </c>
      <c r="B6759" s="170" t="s">
        <v>4952</v>
      </c>
      <c r="C6759" s="170" t="s">
        <v>24</v>
      </c>
      <c r="D6759" s="170" t="s">
        <v>3714</v>
      </c>
      <c r="E6759" s="170">
        <v>750</v>
      </c>
      <c r="F6759" s="170">
        <v>12</v>
      </c>
      <c r="G6759" s="171">
        <v>13</v>
      </c>
      <c r="H6759" s="170" t="s">
        <v>222</v>
      </c>
      <c r="I6759" s="171">
        <v>18.989999999999998</v>
      </c>
      <c r="J6759" s="169">
        <v>1</v>
      </c>
      <c r="K6759" s="154" cm="1">
        <f t="array" ref="K6759">ROUND(
IF(C6759="Beer",
SUM(LOOKUP(2,1/(SRP!$B$8:$B$10&lt;=E6759)/(SRP!$C$8:$C$10&gt;=E6759),SRP!$D$8:$D$10)*(G6759/100)*(E6759/1000)),
IF(C6759="Spirits",
SUM(LOOKUP(2,1/(SRP!$B$2:$B$7&lt;=E6759)/(SRP!$C$2:$C$7&gt;=E6759),SRP!$D$2:$D$7)*(G6759/100)*(E6759/1000)),
IF(AND(C6759="Wine",D6759="Fortified Wines"),
SUM(LOOKUP(2,1/(SRP!$B$26:$B$29&lt;=E6759)/(SRP!$C$26:$C$29&gt;=E6759),SRP!$D$26:$D$29)*(G6759/100)*(E6759/1000)),
IF(C6759="Wine",
SUM(LOOKUP(2,1/(SRP!$B$21:$B$25&lt;=E6759)/(SRP!$C$21:$C$25&gt;=E6759),SRP!$D$21:$D$25)*(G6759/100)*(E6759/1000)),
IF(AND(C6759="Ready to Drink",D6759="RTD-One Pour Cocktail&gt;7%&lt;=14.5"),
SUM(LOOKUP(2,1/(SRP!$B$16:$B$20&lt;=E6759)/(SRP!$C$16:$C$20&gt;=E6759),SRP!$D$16:$D$20)*(G6759/100)*(E6759/1000)),
IF(C6759="Ready to Drink",
SUM(LOOKUP(2,1/(SRP!$B$11:$B$15&lt;=E6759)/(SRP!$C$11:$C$15&gt;=E6759),SRP!$D$11:$D$15)*(G6759/100)*(E6759/1000)),
0)))))),2)</f>
        <v>7.61</v>
      </c>
      <c r="L6759" s="173" t="str">
        <f t="shared" si="105"/>
        <v>Wine750</v>
      </c>
      <c r="M6759" s="154">
        <f>VLOOKUP(L6759,'Slope %'!C:D,2,0)</f>
        <v>0.1</v>
      </c>
    </row>
    <row r="6760" spans="1:13" x14ac:dyDescent="0.25">
      <c r="A6760" s="169">
        <v>68120</v>
      </c>
      <c r="B6760" s="170" t="s">
        <v>4953</v>
      </c>
      <c r="C6760" s="170" t="s">
        <v>11</v>
      </c>
      <c r="D6760" s="170" t="s">
        <v>211</v>
      </c>
      <c r="E6760" s="170">
        <v>2130</v>
      </c>
      <c r="F6760" s="170">
        <v>4</v>
      </c>
      <c r="G6760" s="171">
        <v>4</v>
      </c>
      <c r="H6760" s="170" t="s">
        <v>1136</v>
      </c>
      <c r="I6760" s="171">
        <v>13.74</v>
      </c>
      <c r="J6760" s="169">
        <v>6</v>
      </c>
      <c r="K6760" s="154" cm="1">
        <f t="array" ref="K6760">ROUND(
IF(C6760="Beer",
SUM(LOOKUP(2,1/(SRP!$B$8:$B$10&lt;=E6760)/(SRP!$C$8:$C$10&gt;=E6760),SRP!$D$8:$D$10)*(G6760/100)*(E6760/1000)),
IF(C6760="Spirits",
SUM(LOOKUP(2,1/(SRP!$B$2:$B$7&lt;=E6760)/(SRP!$C$2:$C$7&gt;=E6760),SRP!$D$2:$D$7)*(G6760/100)*(E6760/1000)),
IF(AND(C6760="Wine",D6760="Fortified Wines"),
SUM(LOOKUP(2,1/(SRP!$B$26:$B$29&lt;=E6760)/(SRP!$C$26:$C$29&gt;=E6760),SRP!$D$26:$D$29)*(G6760/100)*(E6760/1000)),
IF(C6760="Wine",
SUM(LOOKUP(2,1/(SRP!$B$21:$B$25&lt;=E6760)/(SRP!$C$21:$C$25&gt;=E6760),SRP!$D$21:$D$25)*(G6760/100)*(E6760/1000)),
IF(AND(C6760="Ready to Drink",D6760="RTD-One Pour Cocktail&gt;7%&lt;=14.5"),
SUM(LOOKUP(2,1/(SRP!$B$16:$B$20&lt;=E6760)/(SRP!$C$16:$C$20&gt;=E6760),SRP!$D$16:$D$20)*(G6760/100)*(E6760/1000)),
IF(C6760="Ready to Drink",
SUM(LOOKUP(2,1/(SRP!$B$11:$B$15&lt;=E6760)/(SRP!$C$11:$C$15&gt;=E6760),SRP!$D$11:$D$15)*(G6760/100)*(E6760/1000)),
0)))))),2)</f>
        <v>6.65</v>
      </c>
      <c r="L6760" s="173" t="str">
        <f t="shared" si="105"/>
        <v>Beer2130</v>
      </c>
      <c r="M6760" s="154">
        <f>VLOOKUP(L6760,'Slope %'!C:D,2,0)</f>
        <v>0.1</v>
      </c>
    </row>
    <row r="6761" spans="1:13" x14ac:dyDescent="0.25">
      <c r="A6761" s="169">
        <v>68120</v>
      </c>
      <c r="B6761" s="170" t="s">
        <v>4953</v>
      </c>
      <c r="C6761" s="170" t="s">
        <v>11</v>
      </c>
      <c r="D6761" s="170" t="s">
        <v>211</v>
      </c>
      <c r="E6761" s="170">
        <v>2130</v>
      </c>
      <c r="F6761" s="170">
        <v>4</v>
      </c>
      <c r="G6761" s="171">
        <v>4</v>
      </c>
      <c r="H6761" s="170" t="s">
        <v>1136</v>
      </c>
      <c r="I6761" s="171">
        <v>13.74</v>
      </c>
      <c r="J6761" s="169">
        <v>6</v>
      </c>
      <c r="K6761" s="154" cm="1">
        <f t="array" ref="K6761">ROUND(
IF(C6761="Beer",
SUM(LOOKUP(2,1/(SRP!$B$8:$B$10&lt;=E6761)/(SRP!$C$8:$C$10&gt;=E6761),SRP!$D$8:$D$10)*(G6761/100)*(E6761/1000)),
IF(C6761="Spirits",
SUM(LOOKUP(2,1/(SRP!$B$2:$B$7&lt;=E6761)/(SRP!$C$2:$C$7&gt;=E6761),SRP!$D$2:$D$7)*(G6761/100)*(E6761/1000)),
IF(AND(C6761="Wine",D6761="Fortified Wines"),
SUM(LOOKUP(2,1/(SRP!$B$26:$B$29&lt;=E6761)/(SRP!$C$26:$C$29&gt;=E6761),SRP!$D$26:$D$29)*(G6761/100)*(E6761/1000)),
IF(C6761="Wine",
SUM(LOOKUP(2,1/(SRP!$B$21:$B$25&lt;=E6761)/(SRP!$C$21:$C$25&gt;=E6761),SRP!$D$21:$D$25)*(G6761/100)*(E6761/1000)),
IF(AND(C6761="Ready to Drink",D6761="RTD-One Pour Cocktail&gt;7%&lt;=14.5"),
SUM(LOOKUP(2,1/(SRP!$B$16:$B$20&lt;=E6761)/(SRP!$C$16:$C$20&gt;=E6761),SRP!$D$16:$D$20)*(G6761/100)*(E6761/1000)),
IF(C6761="Ready to Drink",
SUM(LOOKUP(2,1/(SRP!$B$11:$B$15&lt;=E6761)/(SRP!$C$11:$C$15&gt;=E6761),SRP!$D$11:$D$15)*(G6761/100)*(E6761/1000)),
0)))))),2)</f>
        <v>6.65</v>
      </c>
      <c r="L6761" s="173" t="str">
        <f t="shared" si="105"/>
        <v>Beer2130</v>
      </c>
      <c r="M6761" s="154">
        <f>VLOOKUP(L6761,'Slope %'!C:D,2,0)</f>
        <v>0.1</v>
      </c>
    </row>
    <row r="6762" spans="1:13" x14ac:dyDescent="0.25">
      <c r="A6762" s="169">
        <v>68121</v>
      </c>
      <c r="B6762" s="170" t="s">
        <v>4954</v>
      </c>
      <c r="C6762" s="170" t="s">
        <v>24</v>
      </c>
      <c r="D6762" s="170" t="s">
        <v>34</v>
      </c>
      <c r="E6762" s="170">
        <v>750</v>
      </c>
      <c r="F6762" s="170">
        <v>12</v>
      </c>
      <c r="G6762" s="171">
        <v>13.5</v>
      </c>
      <c r="H6762" s="170" t="s">
        <v>329</v>
      </c>
      <c r="I6762" s="171">
        <v>18.559999999999999</v>
      </c>
      <c r="J6762" s="169">
        <v>1</v>
      </c>
      <c r="K6762" s="154" cm="1">
        <f t="array" ref="K6762">ROUND(
IF(C6762="Beer",
SUM(LOOKUP(2,1/(SRP!$B$8:$B$10&lt;=E6762)/(SRP!$C$8:$C$10&gt;=E6762),SRP!$D$8:$D$10)*(G6762/100)*(E6762/1000)),
IF(C6762="Spirits",
SUM(LOOKUP(2,1/(SRP!$B$2:$B$7&lt;=E6762)/(SRP!$C$2:$C$7&gt;=E6762),SRP!$D$2:$D$7)*(G6762/100)*(E6762/1000)),
IF(AND(C6762="Wine",D6762="Fortified Wines"),
SUM(LOOKUP(2,1/(SRP!$B$26:$B$29&lt;=E6762)/(SRP!$C$26:$C$29&gt;=E6762),SRP!$D$26:$D$29)*(G6762/100)*(E6762/1000)),
IF(C6762="Wine",
SUM(LOOKUP(2,1/(SRP!$B$21:$B$25&lt;=E6762)/(SRP!$C$21:$C$25&gt;=E6762),SRP!$D$21:$D$25)*(G6762/100)*(E6762/1000)),
IF(AND(C6762="Ready to Drink",D6762="RTD-One Pour Cocktail&gt;7%&lt;=14.5"),
SUM(LOOKUP(2,1/(SRP!$B$16:$B$20&lt;=E6762)/(SRP!$C$16:$C$20&gt;=E6762),SRP!$D$16:$D$20)*(G6762/100)*(E6762/1000)),
IF(C6762="Ready to Drink",
SUM(LOOKUP(2,1/(SRP!$B$11:$B$15&lt;=E6762)/(SRP!$C$11:$C$15&gt;=E6762),SRP!$D$11:$D$15)*(G6762/100)*(E6762/1000)),
0)))))),2)</f>
        <v>7.9</v>
      </c>
      <c r="L6762" s="173" t="str">
        <f t="shared" si="105"/>
        <v>Wine750</v>
      </c>
      <c r="M6762" s="154">
        <f>VLOOKUP(L6762,'Slope %'!C:D,2,0)</f>
        <v>0.1</v>
      </c>
    </row>
    <row r="6763" spans="1:13" x14ac:dyDescent="0.25">
      <c r="A6763" s="169">
        <v>68125</v>
      </c>
      <c r="B6763" s="170" t="s">
        <v>4955</v>
      </c>
      <c r="C6763" s="170" t="s">
        <v>24</v>
      </c>
      <c r="D6763" s="170" t="s">
        <v>66</v>
      </c>
      <c r="E6763" s="170">
        <v>750</v>
      </c>
      <c r="F6763" s="170">
        <v>12</v>
      </c>
      <c r="G6763" s="171">
        <v>13</v>
      </c>
      <c r="H6763" s="170" t="s">
        <v>329</v>
      </c>
      <c r="I6763" s="171">
        <v>18.559999999999999</v>
      </c>
      <c r="J6763" s="169">
        <v>1</v>
      </c>
      <c r="K6763" s="154" cm="1">
        <f t="array" ref="K6763">ROUND(
IF(C6763="Beer",
SUM(LOOKUP(2,1/(SRP!$B$8:$B$10&lt;=E6763)/(SRP!$C$8:$C$10&gt;=E6763),SRP!$D$8:$D$10)*(G6763/100)*(E6763/1000)),
IF(C6763="Spirits",
SUM(LOOKUP(2,1/(SRP!$B$2:$B$7&lt;=E6763)/(SRP!$C$2:$C$7&gt;=E6763),SRP!$D$2:$D$7)*(G6763/100)*(E6763/1000)),
IF(AND(C6763="Wine",D6763="Fortified Wines"),
SUM(LOOKUP(2,1/(SRP!$B$26:$B$29&lt;=E6763)/(SRP!$C$26:$C$29&gt;=E6763),SRP!$D$26:$D$29)*(G6763/100)*(E6763/1000)),
IF(C6763="Wine",
SUM(LOOKUP(2,1/(SRP!$B$21:$B$25&lt;=E6763)/(SRP!$C$21:$C$25&gt;=E6763),SRP!$D$21:$D$25)*(G6763/100)*(E6763/1000)),
IF(AND(C6763="Ready to Drink",D6763="RTD-One Pour Cocktail&gt;7%&lt;=14.5"),
SUM(LOOKUP(2,1/(SRP!$B$16:$B$20&lt;=E6763)/(SRP!$C$16:$C$20&gt;=E6763),SRP!$D$16:$D$20)*(G6763/100)*(E6763/1000)),
IF(C6763="Ready to Drink",
SUM(LOOKUP(2,1/(SRP!$B$11:$B$15&lt;=E6763)/(SRP!$C$11:$C$15&gt;=E6763),SRP!$D$11:$D$15)*(G6763/100)*(E6763/1000)),
0)))))),2)</f>
        <v>7.61</v>
      </c>
      <c r="L6763" s="173" t="str">
        <f t="shared" si="105"/>
        <v>Wine750</v>
      </c>
      <c r="M6763" s="154">
        <f>VLOOKUP(L6763,'Slope %'!C:D,2,0)</f>
        <v>0.1</v>
      </c>
    </row>
    <row r="6764" spans="1:13" x14ac:dyDescent="0.25">
      <c r="A6764" s="169">
        <v>68126</v>
      </c>
      <c r="B6764" s="170" t="s">
        <v>4956</v>
      </c>
      <c r="C6764" s="170" t="s">
        <v>11</v>
      </c>
      <c r="D6764" s="170" t="s">
        <v>12</v>
      </c>
      <c r="E6764" s="170">
        <v>473</v>
      </c>
      <c r="F6764" s="170">
        <v>24</v>
      </c>
      <c r="G6764" s="171">
        <v>5.2</v>
      </c>
      <c r="H6764" s="170" t="s">
        <v>3124</v>
      </c>
      <c r="I6764" s="171">
        <v>4.1900000000000004</v>
      </c>
      <c r="J6764" s="169">
        <v>1</v>
      </c>
      <c r="K6764" s="154" cm="1">
        <f t="array" ref="K6764">ROUND(
IF(C6764="Beer",
SUM(LOOKUP(2,1/(SRP!$B$8:$B$10&lt;=E6764)/(SRP!$C$8:$C$10&gt;=E6764),SRP!$D$8:$D$10)*(G6764/100)*(E6764/1000)),
IF(C6764="Spirits",
SUM(LOOKUP(2,1/(SRP!$B$2:$B$7&lt;=E6764)/(SRP!$C$2:$C$7&gt;=E6764),SRP!$D$2:$D$7)*(G6764/100)*(E6764/1000)),
IF(AND(C6764="Wine",D6764="Fortified Wines"),
SUM(LOOKUP(2,1/(SRP!$B$26:$B$29&lt;=E6764)/(SRP!$C$26:$C$29&gt;=E6764),SRP!$D$26:$D$29)*(G6764/100)*(E6764/1000)),
IF(C6764="Wine",
SUM(LOOKUP(2,1/(SRP!$B$21:$B$25&lt;=E6764)/(SRP!$C$21:$C$25&gt;=E6764),SRP!$D$21:$D$25)*(G6764/100)*(E6764/1000)),
IF(AND(C6764="Ready to Drink",D6764="RTD-One Pour Cocktail&gt;7%&lt;=14.5"),
SUM(LOOKUP(2,1/(SRP!$B$16:$B$20&lt;=E6764)/(SRP!$C$16:$C$20&gt;=E6764),SRP!$D$16:$D$20)*(G6764/100)*(E6764/1000)),
IF(C6764="Ready to Drink",
SUM(LOOKUP(2,1/(SRP!$B$11:$B$15&lt;=E6764)/(SRP!$C$11:$C$15&gt;=E6764),SRP!$D$11:$D$15)*(G6764/100)*(E6764/1000)),
0)))))),2)</f>
        <v>1.92</v>
      </c>
      <c r="L6764" s="173" t="str">
        <f t="shared" si="105"/>
        <v>Beer473</v>
      </c>
      <c r="M6764" s="154">
        <f>VLOOKUP(L6764,'Slope %'!C:D,2,0)</f>
        <v>0.12</v>
      </c>
    </row>
    <row r="6765" spans="1:13" x14ac:dyDescent="0.25">
      <c r="A6765" s="169">
        <v>68126</v>
      </c>
      <c r="B6765" s="170" t="s">
        <v>4956</v>
      </c>
      <c r="C6765" s="170" t="s">
        <v>11</v>
      </c>
      <c r="D6765" s="170" t="s">
        <v>12</v>
      </c>
      <c r="E6765" s="170">
        <v>473</v>
      </c>
      <c r="F6765" s="170">
        <v>24</v>
      </c>
      <c r="G6765" s="171">
        <v>5.2</v>
      </c>
      <c r="H6765" s="170" t="s">
        <v>3124</v>
      </c>
      <c r="I6765" s="171">
        <v>4.1900000000000004</v>
      </c>
      <c r="J6765" s="169">
        <v>1</v>
      </c>
      <c r="K6765" s="154" cm="1">
        <f t="array" ref="K6765">ROUND(
IF(C6765="Beer",
SUM(LOOKUP(2,1/(SRP!$B$8:$B$10&lt;=E6765)/(SRP!$C$8:$C$10&gt;=E6765),SRP!$D$8:$D$10)*(G6765/100)*(E6765/1000)),
IF(C6765="Spirits",
SUM(LOOKUP(2,1/(SRP!$B$2:$B$7&lt;=E6765)/(SRP!$C$2:$C$7&gt;=E6765),SRP!$D$2:$D$7)*(G6765/100)*(E6765/1000)),
IF(AND(C6765="Wine",D6765="Fortified Wines"),
SUM(LOOKUP(2,1/(SRP!$B$26:$B$29&lt;=E6765)/(SRP!$C$26:$C$29&gt;=E6765),SRP!$D$26:$D$29)*(G6765/100)*(E6765/1000)),
IF(C6765="Wine",
SUM(LOOKUP(2,1/(SRP!$B$21:$B$25&lt;=E6765)/(SRP!$C$21:$C$25&gt;=E6765),SRP!$D$21:$D$25)*(G6765/100)*(E6765/1000)),
IF(AND(C6765="Ready to Drink",D6765="RTD-One Pour Cocktail&gt;7%&lt;=14.5"),
SUM(LOOKUP(2,1/(SRP!$B$16:$B$20&lt;=E6765)/(SRP!$C$16:$C$20&gt;=E6765),SRP!$D$16:$D$20)*(G6765/100)*(E6765/1000)),
IF(C6765="Ready to Drink",
SUM(LOOKUP(2,1/(SRP!$B$11:$B$15&lt;=E6765)/(SRP!$C$11:$C$15&gt;=E6765),SRP!$D$11:$D$15)*(G6765/100)*(E6765/1000)),
0)))))),2)</f>
        <v>1.92</v>
      </c>
      <c r="L6765" s="173" t="str">
        <f t="shared" si="105"/>
        <v>Beer473</v>
      </c>
      <c r="M6765" s="154">
        <f>VLOOKUP(L6765,'Slope %'!C:D,2,0)</f>
        <v>0.12</v>
      </c>
    </row>
    <row r="6766" spans="1:13" x14ac:dyDescent="0.25">
      <c r="A6766" s="169">
        <v>68129</v>
      </c>
      <c r="B6766" s="170" t="s">
        <v>236</v>
      </c>
      <c r="C6766" s="170" t="s">
        <v>15</v>
      </c>
      <c r="D6766" s="170" t="s">
        <v>93</v>
      </c>
      <c r="E6766" s="170">
        <v>200</v>
      </c>
      <c r="F6766" s="170">
        <v>48</v>
      </c>
      <c r="G6766" s="171">
        <v>40</v>
      </c>
      <c r="H6766" s="170" t="s">
        <v>43</v>
      </c>
      <c r="I6766" s="171">
        <v>9.99</v>
      </c>
      <c r="J6766" s="169">
        <v>1</v>
      </c>
      <c r="K6766" s="154" cm="1">
        <f t="array" ref="K6766">ROUND(
IF(C6766="Beer",
SUM(LOOKUP(2,1/(SRP!$B$8:$B$10&lt;=E6766)/(SRP!$C$8:$C$10&gt;=E6766),SRP!$D$8:$D$10)*(G6766/100)*(E6766/1000)),
IF(C6766="Spirits",
SUM(LOOKUP(2,1/(SRP!$B$2:$B$7&lt;=E6766)/(SRP!$C$2:$C$7&gt;=E6766),SRP!$D$2:$D$7)*(G6766/100)*(E6766/1000)),
IF(AND(C6766="Wine",D6766="Fortified Wines"),
SUM(LOOKUP(2,1/(SRP!$B$26:$B$29&lt;=E6766)/(SRP!$C$26:$C$29&gt;=E6766),SRP!$D$26:$D$29)*(G6766/100)*(E6766/1000)),
IF(C6766="Wine",
SUM(LOOKUP(2,1/(SRP!$B$21:$B$25&lt;=E6766)/(SRP!$C$21:$C$25&gt;=E6766),SRP!$D$21:$D$25)*(G6766/100)*(E6766/1000)),
IF(AND(C6766="Ready to Drink",D6766="RTD-One Pour Cocktail&gt;7%&lt;=14.5"),
SUM(LOOKUP(2,1/(SRP!$B$16:$B$20&lt;=E6766)/(SRP!$C$16:$C$20&gt;=E6766),SRP!$D$16:$D$20)*(G6766/100)*(E6766/1000)),
IF(C6766="Ready to Drink",
SUM(LOOKUP(2,1/(SRP!$B$11:$B$15&lt;=E6766)/(SRP!$C$11:$C$15&gt;=E6766),SRP!$D$11:$D$15)*(G6766/100)*(E6766/1000)),
0)))))),2)</f>
        <v>8.51</v>
      </c>
      <c r="L6766" s="173" t="str">
        <f t="shared" si="105"/>
        <v>Spirits200</v>
      </c>
      <c r="M6766" s="154">
        <f>VLOOKUP(L6766,'Slope %'!C:D,2,0)</f>
        <v>0.1</v>
      </c>
    </row>
    <row r="6767" spans="1:13" x14ac:dyDescent="0.25">
      <c r="A6767" s="169">
        <v>68131</v>
      </c>
      <c r="B6767" s="170" t="s">
        <v>3394</v>
      </c>
      <c r="C6767" s="170" t="s">
        <v>24</v>
      </c>
      <c r="D6767" s="170" t="s">
        <v>38</v>
      </c>
      <c r="E6767" s="170">
        <v>1140</v>
      </c>
      <c r="F6767" s="170">
        <v>6</v>
      </c>
      <c r="G6767" s="171">
        <v>17</v>
      </c>
      <c r="H6767" s="170" t="s">
        <v>26</v>
      </c>
      <c r="I6767" s="171">
        <v>34.99</v>
      </c>
      <c r="J6767" s="169">
        <v>1</v>
      </c>
      <c r="K6767" s="154" cm="1">
        <f t="array" ref="K6767">ROUND(
IF(C6767="Beer",
SUM(LOOKUP(2,1/(SRP!$B$8:$B$10&lt;=E6767)/(SRP!$C$8:$C$10&gt;=E6767),SRP!$D$8:$D$10)*(G6767/100)*(E6767/1000)),
IF(C6767="Spirits",
SUM(LOOKUP(2,1/(SRP!$B$2:$B$7&lt;=E6767)/(SRP!$C$2:$C$7&gt;=E6767),SRP!$D$2:$D$7)*(G6767/100)*(E6767/1000)),
IF(AND(C6767="Wine",D6767="Fortified Wines"),
SUM(LOOKUP(2,1/(SRP!$B$26:$B$29&lt;=E6767)/(SRP!$C$26:$C$29&gt;=E6767),SRP!$D$26:$D$29)*(G6767/100)*(E6767/1000)),
IF(C6767="Wine",
SUM(LOOKUP(2,1/(SRP!$B$21:$B$25&lt;=E6767)/(SRP!$C$21:$C$25&gt;=E6767),SRP!$D$21:$D$25)*(G6767/100)*(E6767/1000)),
IF(AND(C6767="Ready to Drink",D6767="RTD-One Pour Cocktail&gt;7%&lt;=14.5"),
SUM(LOOKUP(2,1/(SRP!$B$16:$B$20&lt;=E6767)/(SRP!$C$16:$C$20&gt;=E6767),SRP!$D$16:$D$20)*(G6767/100)*(E6767/1000)),
IF(C6767="Ready to Drink",
SUM(LOOKUP(2,1/(SRP!$B$11:$B$15&lt;=E6767)/(SRP!$C$11:$C$15&gt;=E6767),SRP!$D$11:$D$15)*(G6767/100)*(E6767/1000)),
0)))))),2)</f>
        <v>15.13</v>
      </c>
      <c r="L6767" s="173" t="str">
        <f t="shared" si="105"/>
        <v>Wine1140</v>
      </c>
      <c r="M6767" s="154">
        <f>VLOOKUP(L6767,'Slope %'!C:D,2,0)</f>
        <v>7.0000000000000007E-2</v>
      </c>
    </row>
    <row r="6768" spans="1:13" x14ac:dyDescent="0.25">
      <c r="A6768" s="169">
        <v>68132</v>
      </c>
      <c r="B6768" s="170" t="s">
        <v>3393</v>
      </c>
      <c r="C6768" s="170" t="s">
        <v>24</v>
      </c>
      <c r="D6768" s="170" t="s">
        <v>38</v>
      </c>
      <c r="E6768" s="170">
        <v>1140</v>
      </c>
      <c r="F6768" s="170">
        <v>6</v>
      </c>
      <c r="G6768" s="171">
        <v>17</v>
      </c>
      <c r="H6768" s="170" t="s">
        <v>26</v>
      </c>
      <c r="I6768" s="171">
        <v>34.99</v>
      </c>
      <c r="J6768" s="169">
        <v>1</v>
      </c>
      <c r="K6768" s="154" cm="1">
        <f t="array" ref="K6768">ROUND(
IF(C6768="Beer",
SUM(LOOKUP(2,1/(SRP!$B$8:$B$10&lt;=E6768)/(SRP!$C$8:$C$10&gt;=E6768),SRP!$D$8:$D$10)*(G6768/100)*(E6768/1000)),
IF(C6768="Spirits",
SUM(LOOKUP(2,1/(SRP!$B$2:$B$7&lt;=E6768)/(SRP!$C$2:$C$7&gt;=E6768),SRP!$D$2:$D$7)*(G6768/100)*(E6768/1000)),
IF(AND(C6768="Wine",D6768="Fortified Wines"),
SUM(LOOKUP(2,1/(SRP!$B$26:$B$29&lt;=E6768)/(SRP!$C$26:$C$29&gt;=E6768),SRP!$D$26:$D$29)*(G6768/100)*(E6768/1000)),
IF(C6768="Wine",
SUM(LOOKUP(2,1/(SRP!$B$21:$B$25&lt;=E6768)/(SRP!$C$21:$C$25&gt;=E6768),SRP!$D$21:$D$25)*(G6768/100)*(E6768/1000)),
IF(AND(C6768="Ready to Drink",D6768="RTD-One Pour Cocktail&gt;7%&lt;=14.5"),
SUM(LOOKUP(2,1/(SRP!$B$16:$B$20&lt;=E6768)/(SRP!$C$16:$C$20&gt;=E6768),SRP!$D$16:$D$20)*(G6768/100)*(E6768/1000)),
IF(C6768="Ready to Drink",
SUM(LOOKUP(2,1/(SRP!$B$11:$B$15&lt;=E6768)/(SRP!$C$11:$C$15&gt;=E6768),SRP!$D$11:$D$15)*(G6768/100)*(E6768/1000)),
0)))))),2)</f>
        <v>15.13</v>
      </c>
      <c r="L6768" s="173" t="str">
        <f t="shared" si="105"/>
        <v>Wine1140</v>
      </c>
      <c r="M6768" s="154">
        <f>VLOOKUP(L6768,'Slope %'!C:D,2,0)</f>
        <v>7.0000000000000007E-2</v>
      </c>
    </row>
    <row r="6769" spans="1:13" x14ac:dyDescent="0.25">
      <c r="A6769" s="169">
        <v>68133</v>
      </c>
      <c r="B6769" s="170" t="s">
        <v>4957</v>
      </c>
      <c r="C6769" s="170" t="s">
        <v>11</v>
      </c>
      <c r="D6769" s="170" t="s">
        <v>211</v>
      </c>
      <c r="E6769" s="170">
        <v>5325</v>
      </c>
      <c r="F6769" s="170">
        <v>1</v>
      </c>
      <c r="G6769" s="171">
        <v>4</v>
      </c>
      <c r="H6769" s="170" t="s">
        <v>3124</v>
      </c>
      <c r="I6769" s="171">
        <v>32.950000000000003</v>
      </c>
      <c r="J6769" s="169">
        <v>15</v>
      </c>
      <c r="K6769" s="154" cm="1">
        <f t="array" ref="K6769">ROUND(
IF(C6769="Beer",
SUM(LOOKUP(2,1/(SRP!$B$8:$B$10&lt;=E6769)/(SRP!$C$8:$C$10&gt;=E6769),SRP!$D$8:$D$10)*(G6769/100)*(E6769/1000)),
IF(C6769="Spirits",
SUM(LOOKUP(2,1/(SRP!$B$2:$B$7&lt;=E6769)/(SRP!$C$2:$C$7&gt;=E6769),SRP!$D$2:$D$7)*(G6769/100)*(E6769/1000)),
IF(AND(C6769="Wine",D6769="Fortified Wines"),
SUM(LOOKUP(2,1/(SRP!$B$26:$B$29&lt;=E6769)/(SRP!$C$26:$C$29&gt;=E6769),SRP!$D$26:$D$29)*(G6769/100)*(E6769/1000)),
IF(C6769="Wine",
SUM(LOOKUP(2,1/(SRP!$B$21:$B$25&lt;=E6769)/(SRP!$C$21:$C$25&gt;=E6769),SRP!$D$21:$D$25)*(G6769/100)*(E6769/1000)),
IF(AND(C6769="Ready to Drink",D6769="RTD-One Pour Cocktail&gt;7%&lt;=14.5"),
SUM(LOOKUP(2,1/(SRP!$B$16:$B$20&lt;=E6769)/(SRP!$C$16:$C$20&gt;=E6769),SRP!$D$16:$D$20)*(G6769/100)*(E6769/1000)),
IF(C6769="Ready to Drink",
SUM(LOOKUP(2,1/(SRP!$B$11:$B$15&lt;=E6769)/(SRP!$C$11:$C$15&gt;=E6769),SRP!$D$11:$D$15)*(G6769/100)*(E6769/1000)),
0)))))),2)</f>
        <v>16.63</v>
      </c>
      <c r="L6769" s="173" t="str">
        <f t="shared" si="105"/>
        <v>Beer5325</v>
      </c>
      <c r="M6769" s="154">
        <f>VLOOKUP(L6769,'Slope %'!C:D,2,0)</f>
        <v>0.05</v>
      </c>
    </row>
    <row r="6770" spans="1:13" x14ac:dyDescent="0.25">
      <c r="A6770" s="169">
        <v>68133</v>
      </c>
      <c r="B6770" s="170" t="s">
        <v>4957</v>
      </c>
      <c r="C6770" s="170" t="s">
        <v>11</v>
      </c>
      <c r="D6770" s="170" t="s">
        <v>211</v>
      </c>
      <c r="E6770" s="170">
        <v>5325</v>
      </c>
      <c r="F6770" s="170">
        <v>1</v>
      </c>
      <c r="G6770" s="171">
        <v>4</v>
      </c>
      <c r="H6770" s="170" t="s">
        <v>3124</v>
      </c>
      <c r="I6770" s="171">
        <v>32.950000000000003</v>
      </c>
      <c r="J6770" s="169">
        <v>15</v>
      </c>
      <c r="K6770" s="154" cm="1">
        <f t="array" ref="K6770">ROUND(
IF(C6770="Beer",
SUM(LOOKUP(2,1/(SRP!$B$8:$B$10&lt;=E6770)/(SRP!$C$8:$C$10&gt;=E6770),SRP!$D$8:$D$10)*(G6770/100)*(E6770/1000)),
IF(C6770="Spirits",
SUM(LOOKUP(2,1/(SRP!$B$2:$B$7&lt;=E6770)/(SRP!$C$2:$C$7&gt;=E6770),SRP!$D$2:$D$7)*(G6770/100)*(E6770/1000)),
IF(AND(C6770="Wine",D6770="Fortified Wines"),
SUM(LOOKUP(2,1/(SRP!$B$26:$B$29&lt;=E6770)/(SRP!$C$26:$C$29&gt;=E6770),SRP!$D$26:$D$29)*(G6770/100)*(E6770/1000)),
IF(C6770="Wine",
SUM(LOOKUP(2,1/(SRP!$B$21:$B$25&lt;=E6770)/(SRP!$C$21:$C$25&gt;=E6770),SRP!$D$21:$D$25)*(G6770/100)*(E6770/1000)),
IF(AND(C6770="Ready to Drink",D6770="RTD-One Pour Cocktail&gt;7%&lt;=14.5"),
SUM(LOOKUP(2,1/(SRP!$B$16:$B$20&lt;=E6770)/(SRP!$C$16:$C$20&gt;=E6770),SRP!$D$16:$D$20)*(G6770/100)*(E6770/1000)),
IF(C6770="Ready to Drink",
SUM(LOOKUP(2,1/(SRP!$B$11:$B$15&lt;=E6770)/(SRP!$C$11:$C$15&gt;=E6770),SRP!$D$11:$D$15)*(G6770/100)*(E6770/1000)),
0)))))),2)</f>
        <v>16.63</v>
      </c>
      <c r="L6770" s="173" t="str">
        <f t="shared" si="105"/>
        <v>Beer5325</v>
      </c>
      <c r="M6770" s="154">
        <f>VLOOKUP(L6770,'Slope %'!C:D,2,0)</f>
        <v>0.05</v>
      </c>
    </row>
    <row r="6771" spans="1:13" x14ac:dyDescent="0.25">
      <c r="A6771" s="169">
        <v>68134</v>
      </c>
      <c r="B6771" s="170" t="s">
        <v>4958</v>
      </c>
      <c r="C6771" s="170" t="s">
        <v>11</v>
      </c>
      <c r="D6771" s="170" t="s">
        <v>12</v>
      </c>
      <c r="E6771" s="170">
        <v>473</v>
      </c>
      <c r="F6771" s="170">
        <v>24</v>
      </c>
      <c r="G6771" s="171">
        <v>5.3</v>
      </c>
      <c r="H6771" s="170" t="s">
        <v>1623</v>
      </c>
      <c r="I6771" s="171">
        <v>4.24</v>
      </c>
      <c r="J6771" s="169">
        <v>1</v>
      </c>
      <c r="K6771" s="154" cm="1">
        <f t="array" ref="K6771">ROUND(
IF(C6771="Beer",
SUM(LOOKUP(2,1/(SRP!$B$8:$B$10&lt;=E6771)/(SRP!$C$8:$C$10&gt;=E6771),SRP!$D$8:$D$10)*(G6771/100)*(E6771/1000)),
IF(C6771="Spirits",
SUM(LOOKUP(2,1/(SRP!$B$2:$B$7&lt;=E6771)/(SRP!$C$2:$C$7&gt;=E6771),SRP!$D$2:$D$7)*(G6771/100)*(E6771/1000)),
IF(AND(C6771="Wine",D6771="Fortified Wines"),
SUM(LOOKUP(2,1/(SRP!$B$26:$B$29&lt;=E6771)/(SRP!$C$26:$C$29&gt;=E6771),SRP!$D$26:$D$29)*(G6771/100)*(E6771/1000)),
IF(C6771="Wine",
SUM(LOOKUP(2,1/(SRP!$B$21:$B$25&lt;=E6771)/(SRP!$C$21:$C$25&gt;=E6771),SRP!$D$21:$D$25)*(G6771/100)*(E6771/1000)),
IF(AND(C6771="Ready to Drink",D6771="RTD-One Pour Cocktail&gt;7%&lt;=14.5"),
SUM(LOOKUP(2,1/(SRP!$B$16:$B$20&lt;=E6771)/(SRP!$C$16:$C$20&gt;=E6771),SRP!$D$16:$D$20)*(G6771/100)*(E6771/1000)),
IF(C6771="Ready to Drink",
SUM(LOOKUP(2,1/(SRP!$B$11:$B$15&lt;=E6771)/(SRP!$C$11:$C$15&gt;=E6771),SRP!$D$11:$D$15)*(G6771/100)*(E6771/1000)),
0)))))),2)</f>
        <v>1.96</v>
      </c>
      <c r="L6771" s="173" t="str">
        <f t="shared" si="105"/>
        <v>Beer473</v>
      </c>
      <c r="M6771" s="154">
        <f>VLOOKUP(L6771,'Slope %'!C:D,2,0)</f>
        <v>0.12</v>
      </c>
    </row>
    <row r="6772" spans="1:13" x14ac:dyDescent="0.25">
      <c r="A6772" s="169">
        <v>68134</v>
      </c>
      <c r="B6772" s="170" t="s">
        <v>4958</v>
      </c>
      <c r="C6772" s="170" t="s">
        <v>11</v>
      </c>
      <c r="D6772" s="170" t="s">
        <v>12</v>
      </c>
      <c r="E6772" s="170">
        <v>473</v>
      </c>
      <c r="F6772" s="170">
        <v>24</v>
      </c>
      <c r="G6772" s="171">
        <v>5.3</v>
      </c>
      <c r="H6772" s="170" t="s">
        <v>1623</v>
      </c>
      <c r="I6772" s="171">
        <v>4.24</v>
      </c>
      <c r="J6772" s="169">
        <v>1</v>
      </c>
      <c r="K6772" s="154" cm="1">
        <f t="array" ref="K6772">ROUND(
IF(C6772="Beer",
SUM(LOOKUP(2,1/(SRP!$B$8:$B$10&lt;=E6772)/(SRP!$C$8:$C$10&gt;=E6772),SRP!$D$8:$D$10)*(G6772/100)*(E6772/1000)),
IF(C6772="Spirits",
SUM(LOOKUP(2,1/(SRP!$B$2:$B$7&lt;=E6772)/(SRP!$C$2:$C$7&gt;=E6772),SRP!$D$2:$D$7)*(G6772/100)*(E6772/1000)),
IF(AND(C6772="Wine",D6772="Fortified Wines"),
SUM(LOOKUP(2,1/(SRP!$B$26:$B$29&lt;=E6772)/(SRP!$C$26:$C$29&gt;=E6772),SRP!$D$26:$D$29)*(G6772/100)*(E6772/1000)),
IF(C6772="Wine",
SUM(LOOKUP(2,1/(SRP!$B$21:$B$25&lt;=E6772)/(SRP!$C$21:$C$25&gt;=E6772),SRP!$D$21:$D$25)*(G6772/100)*(E6772/1000)),
IF(AND(C6772="Ready to Drink",D6772="RTD-One Pour Cocktail&gt;7%&lt;=14.5"),
SUM(LOOKUP(2,1/(SRP!$B$16:$B$20&lt;=E6772)/(SRP!$C$16:$C$20&gt;=E6772),SRP!$D$16:$D$20)*(G6772/100)*(E6772/1000)),
IF(C6772="Ready to Drink",
SUM(LOOKUP(2,1/(SRP!$B$11:$B$15&lt;=E6772)/(SRP!$C$11:$C$15&gt;=E6772),SRP!$D$11:$D$15)*(G6772/100)*(E6772/1000)),
0)))))),2)</f>
        <v>1.96</v>
      </c>
      <c r="L6772" s="173" t="str">
        <f t="shared" si="105"/>
        <v>Beer473</v>
      </c>
      <c r="M6772" s="154">
        <f>VLOOKUP(L6772,'Slope %'!C:D,2,0)</f>
        <v>0.12</v>
      </c>
    </row>
    <row r="6773" spans="1:13" x14ac:dyDescent="0.25">
      <c r="A6773" s="169">
        <v>68147</v>
      </c>
      <c r="B6773" s="170" t="s">
        <v>4959</v>
      </c>
      <c r="C6773" s="170" t="s">
        <v>24</v>
      </c>
      <c r="D6773" s="170" t="s">
        <v>34</v>
      </c>
      <c r="E6773" s="170">
        <v>750</v>
      </c>
      <c r="F6773" s="170">
        <v>6</v>
      </c>
      <c r="G6773" s="171">
        <v>12.5</v>
      </c>
      <c r="H6773" s="170" t="s">
        <v>128</v>
      </c>
      <c r="I6773" s="171">
        <v>11.99</v>
      </c>
      <c r="J6773" s="169">
        <v>1</v>
      </c>
      <c r="K6773" s="154" cm="1">
        <f t="array" ref="K6773">ROUND(
IF(C6773="Beer",
SUM(LOOKUP(2,1/(SRP!$B$8:$B$10&lt;=E6773)/(SRP!$C$8:$C$10&gt;=E6773),SRP!$D$8:$D$10)*(G6773/100)*(E6773/1000)),
IF(C6773="Spirits",
SUM(LOOKUP(2,1/(SRP!$B$2:$B$7&lt;=E6773)/(SRP!$C$2:$C$7&gt;=E6773),SRP!$D$2:$D$7)*(G6773/100)*(E6773/1000)),
IF(AND(C6773="Wine",D6773="Fortified Wines"),
SUM(LOOKUP(2,1/(SRP!$B$26:$B$29&lt;=E6773)/(SRP!$C$26:$C$29&gt;=E6773),SRP!$D$26:$D$29)*(G6773/100)*(E6773/1000)),
IF(C6773="Wine",
SUM(LOOKUP(2,1/(SRP!$B$21:$B$25&lt;=E6773)/(SRP!$C$21:$C$25&gt;=E6773),SRP!$D$21:$D$25)*(G6773/100)*(E6773/1000)),
IF(AND(C6773="Ready to Drink",D6773="RTD-One Pour Cocktail&gt;7%&lt;=14.5"),
SUM(LOOKUP(2,1/(SRP!$B$16:$B$20&lt;=E6773)/(SRP!$C$16:$C$20&gt;=E6773),SRP!$D$16:$D$20)*(G6773/100)*(E6773/1000)),
IF(C6773="Ready to Drink",
SUM(LOOKUP(2,1/(SRP!$B$11:$B$15&lt;=E6773)/(SRP!$C$11:$C$15&gt;=E6773),SRP!$D$11:$D$15)*(G6773/100)*(E6773/1000)),
0)))))),2)</f>
        <v>7.32</v>
      </c>
      <c r="L6773" s="173" t="str">
        <f t="shared" si="105"/>
        <v>Wine750</v>
      </c>
      <c r="M6773" s="154">
        <f>VLOOKUP(L6773,'Slope %'!C:D,2,0)</f>
        <v>0.1</v>
      </c>
    </row>
    <row r="6774" spans="1:13" x14ac:dyDescent="0.25">
      <c r="A6774" s="169">
        <v>68155</v>
      </c>
      <c r="B6774" s="170" t="s">
        <v>4960</v>
      </c>
      <c r="C6774" s="170" t="s">
        <v>15</v>
      </c>
      <c r="D6774" s="170" t="s">
        <v>113</v>
      </c>
      <c r="E6774" s="170">
        <v>700</v>
      </c>
      <c r="F6774" s="170">
        <v>6</v>
      </c>
      <c r="G6774" s="171">
        <v>43</v>
      </c>
      <c r="H6774" s="170" t="s">
        <v>29</v>
      </c>
      <c r="I6774" s="171">
        <v>124.95</v>
      </c>
      <c r="J6774" s="169">
        <v>1</v>
      </c>
      <c r="K6774" s="154" cm="1">
        <f t="array" ref="K6774">ROUND(
IF(C6774="Beer",
SUM(LOOKUP(2,1/(SRP!$B$8:$B$10&lt;=E6774)/(SRP!$C$8:$C$10&gt;=E6774),SRP!$D$8:$D$10)*(G6774/100)*(E6774/1000)),
IF(C6774="Spirits",
SUM(LOOKUP(2,1/(SRP!$B$2:$B$7&lt;=E6774)/(SRP!$C$2:$C$7&gt;=E6774),SRP!$D$2:$D$7)*(G6774/100)*(E6774/1000)),
IF(AND(C6774="Wine",D6774="Fortified Wines"),
SUM(LOOKUP(2,1/(SRP!$B$26:$B$29&lt;=E6774)/(SRP!$C$26:$C$29&gt;=E6774),SRP!$D$26:$D$29)*(G6774/100)*(E6774/1000)),
IF(C6774="Wine",
SUM(LOOKUP(2,1/(SRP!$B$21:$B$25&lt;=E6774)/(SRP!$C$21:$C$25&gt;=E6774),SRP!$D$21:$D$25)*(G6774/100)*(E6774/1000)),
IF(AND(C6774="Ready to Drink",D6774="RTD-One Pour Cocktail&gt;7%&lt;=14.5"),
SUM(LOOKUP(2,1/(SRP!$B$16:$B$20&lt;=E6774)/(SRP!$C$16:$C$20&gt;=E6774),SRP!$D$16:$D$20)*(G6774/100)*(E6774/1000)),
IF(C6774="Ready to Drink",
SUM(LOOKUP(2,1/(SRP!$B$11:$B$15&lt;=E6774)/(SRP!$C$11:$C$15&gt;=E6774),SRP!$D$11:$D$15)*(G6774/100)*(E6774/1000)),
0)))))),2)</f>
        <v>23.5</v>
      </c>
      <c r="L6774" s="173" t="str">
        <f t="shared" si="105"/>
        <v>Spirits700</v>
      </c>
      <c r="M6774" s="154">
        <f>VLOOKUP(L6774,'Slope %'!C:D,2,0)</f>
        <v>7.0000000000000007E-2</v>
      </c>
    </row>
    <row r="6775" spans="1:13" x14ac:dyDescent="0.25">
      <c r="A6775" s="169">
        <v>68160</v>
      </c>
      <c r="B6775" s="170" t="s">
        <v>4961</v>
      </c>
      <c r="C6775" s="170" t="s">
        <v>15</v>
      </c>
      <c r="D6775" s="170" t="s">
        <v>78</v>
      </c>
      <c r="E6775" s="170">
        <v>750</v>
      </c>
      <c r="F6775" s="170">
        <v>6</v>
      </c>
      <c r="G6775" s="171">
        <v>67</v>
      </c>
      <c r="H6775" s="170" t="s">
        <v>17</v>
      </c>
      <c r="I6775" s="171">
        <v>66.489999999999995</v>
      </c>
      <c r="J6775" s="169">
        <v>1</v>
      </c>
      <c r="K6775" s="154" cm="1">
        <f t="array" ref="K6775">ROUND(
IF(C6775="Beer",
SUM(LOOKUP(2,1/(SRP!$B$8:$B$10&lt;=E6775)/(SRP!$C$8:$C$10&gt;=E6775),SRP!$D$8:$D$10)*(G6775/100)*(E6775/1000)),
IF(C6775="Spirits",
SUM(LOOKUP(2,1/(SRP!$B$2:$B$7&lt;=E6775)/(SRP!$C$2:$C$7&gt;=E6775),SRP!$D$2:$D$7)*(G6775/100)*(E6775/1000)),
IF(AND(C6775="Wine",D6775="Fortified Wines"),
SUM(LOOKUP(2,1/(SRP!$B$26:$B$29&lt;=E6775)/(SRP!$C$26:$C$29&gt;=E6775),SRP!$D$26:$D$29)*(G6775/100)*(E6775/1000)),
IF(C6775="Wine",
SUM(LOOKUP(2,1/(SRP!$B$21:$B$25&lt;=E6775)/(SRP!$C$21:$C$25&gt;=E6775),SRP!$D$21:$D$25)*(G6775/100)*(E6775/1000)),
IF(AND(C6775="Ready to Drink",D6775="RTD-One Pour Cocktail&gt;7%&lt;=14.5"),
SUM(LOOKUP(2,1/(SRP!$B$16:$B$20&lt;=E6775)/(SRP!$C$16:$C$20&gt;=E6775),SRP!$D$16:$D$20)*(G6775/100)*(E6775/1000)),
IF(C6775="Ready to Drink",
SUM(LOOKUP(2,1/(SRP!$B$11:$B$15&lt;=E6775)/(SRP!$C$11:$C$15&gt;=E6775),SRP!$D$11:$D$15)*(G6775/100)*(E6775/1000)),
0)))))),2)</f>
        <v>39.229999999999997</v>
      </c>
      <c r="L6775" s="173" t="str">
        <f t="shared" si="105"/>
        <v>Spirits750</v>
      </c>
      <c r="M6775" s="154">
        <f>VLOOKUP(L6775,'Slope %'!C:D,2,0)</f>
        <v>7.0000000000000007E-2</v>
      </c>
    </row>
    <row r="6776" spans="1:13" x14ac:dyDescent="0.25">
      <c r="A6776" s="169">
        <v>68161</v>
      </c>
      <c r="B6776" s="170" t="s">
        <v>4962</v>
      </c>
      <c r="C6776" s="170" t="s">
        <v>24</v>
      </c>
      <c r="D6776" s="170" t="s">
        <v>25</v>
      </c>
      <c r="E6776" s="170">
        <v>750</v>
      </c>
      <c r="F6776" s="170">
        <v>6</v>
      </c>
      <c r="G6776" s="171">
        <v>12</v>
      </c>
      <c r="H6776" s="170" t="s">
        <v>73</v>
      </c>
      <c r="I6776" s="171">
        <v>34.950000000000003</v>
      </c>
      <c r="J6776" s="169">
        <v>1</v>
      </c>
      <c r="K6776" s="154" cm="1">
        <f t="array" ref="K6776">ROUND(
IF(C6776="Beer",
SUM(LOOKUP(2,1/(SRP!$B$8:$B$10&lt;=E6776)/(SRP!$C$8:$C$10&gt;=E6776),SRP!$D$8:$D$10)*(G6776/100)*(E6776/1000)),
IF(C6776="Spirits",
SUM(LOOKUP(2,1/(SRP!$B$2:$B$7&lt;=E6776)/(SRP!$C$2:$C$7&gt;=E6776),SRP!$D$2:$D$7)*(G6776/100)*(E6776/1000)),
IF(AND(C6776="Wine",D6776="Fortified Wines"),
SUM(LOOKUP(2,1/(SRP!$B$26:$B$29&lt;=E6776)/(SRP!$C$26:$C$29&gt;=E6776),SRP!$D$26:$D$29)*(G6776/100)*(E6776/1000)),
IF(C6776="Wine",
SUM(LOOKUP(2,1/(SRP!$B$21:$B$25&lt;=E6776)/(SRP!$C$21:$C$25&gt;=E6776),SRP!$D$21:$D$25)*(G6776/100)*(E6776/1000)),
IF(AND(C6776="Ready to Drink",D6776="RTD-One Pour Cocktail&gt;7%&lt;=14.5"),
SUM(LOOKUP(2,1/(SRP!$B$16:$B$20&lt;=E6776)/(SRP!$C$16:$C$20&gt;=E6776),SRP!$D$16:$D$20)*(G6776/100)*(E6776/1000)),
IF(C6776="Ready to Drink",
SUM(LOOKUP(2,1/(SRP!$B$11:$B$15&lt;=E6776)/(SRP!$C$11:$C$15&gt;=E6776),SRP!$D$11:$D$15)*(G6776/100)*(E6776/1000)),
0)))))),2)</f>
        <v>7.03</v>
      </c>
      <c r="L6776" s="173" t="str">
        <f t="shared" si="105"/>
        <v>Wine750</v>
      </c>
      <c r="M6776" s="154">
        <f>VLOOKUP(L6776,'Slope %'!C:D,2,0)</f>
        <v>0.1</v>
      </c>
    </row>
    <row r="6777" spans="1:13" x14ac:dyDescent="0.25">
      <c r="A6777" s="169">
        <v>68175</v>
      </c>
      <c r="B6777" s="170" t="s">
        <v>4963</v>
      </c>
      <c r="C6777" s="170" t="s">
        <v>24</v>
      </c>
      <c r="D6777" s="170" t="s">
        <v>34</v>
      </c>
      <c r="E6777" s="170">
        <v>750</v>
      </c>
      <c r="F6777" s="170">
        <v>6</v>
      </c>
      <c r="G6777" s="171">
        <v>13.5</v>
      </c>
      <c r="H6777" s="170" t="s">
        <v>96</v>
      </c>
      <c r="I6777" s="171">
        <v>21.99</v>
      </c>
      <c r="J6777" s="169">
        <v>1</v>
      </c>
      <c r="K6777" s="154" cm="1">
        <f t="array" ref="K6777">ROUND(
IF(C6777="Beer",
SUM(LOOKUP(2,1/(SRP!$B$8:$B$10&lt;=E6777)/(SRP!$C$8:$C$10&gt;=E6777),SRP!$D$8:$D$10)*(G6777/100)*(E6777/1000)),
IF(C6777="Spirits",
SUM(LOOKUP(2,1/(SRP!$B$2:$B$7&lt;=E6777)/(SRP!$C$2:$C$7&gt;=E6777),SRP!$D$2:$D$7)*(G6777/100)*(E6777/1000)),
IF(AND(C6777="Wine",D6777="Fortified Wines"),
SUM(LOOKUP(2,1/(SRP!$B$26:$B$29&lt;=E6777)/(SRP!$C$26:$C$29&gt;=E6777),SRP!$D$26:$D$29)*(G6777/100)*(E6777/1000)),
IF(C6777="Wine",
SUM(LOOKUP(2,1/(SRP!$B$21:$B$25&lt;=E6777)/(SRP!$C$21:$C$25&gt;=E6777),SRP!$D$21:$D$25)*(G6777/100)*(E6777/1000)),
IF(AND(C6777="Ready to Drink",D6777="RTD-One Pour Cocktail&gt;7%&lt;=14.5"),
SUM(LOOKUP(2,1/(SRP!$B$16:$B$20&lt;=E6777)/(SRP!$C$16:$C$20&gt;=E6777),SRP!$D$16:$D$20)*(G6777/100)*(E6777/1000)),
IF(C6777="Ready to Drink",
SUM(LOOKUP(2,1/(SRP!$B$11:$B$15&lt;=E6777)/(SRP!$C$11:$C$15&gt;=E6777),SRP!$D$11:$D$15)*(G6777/100)*(E6777/1000)),
0)))))),2)</f>
        <v>7.9</v>
      </c>
      <c r="L6777" s="173" t="str">
        <f t="shared" si="105"/>
        <v>Wine750</v>
      </c>
      <c r="M6777" s="154">
        <f>VLOOKUP(L6777,'Slope %'!C:D,2,0)</f>
        <v>0.1</v>
      </c>
    </row>
    <row r="6778" spans="1:13" x14ac:dyDescent="0.25">
      <c r="A6778" s="169">
        <v>68176</v>
      </c>
      <c r="B6778" s="170" t="s">
        <v>4964</v>
      </c>
      <c r="C6778" s="170" t="s">
        <v>24</v>
      </c>
      <c r="D6778" s="170" t="s">
        <v>34</v>
      </c>
      <c r="E6778" s="170">
        <v>750</v>
      </c>
      <c r="F6778" s="170">
        <v>12</v>
      </c>
      <c r="G6778" s="171">
        <v>13</v>
      </c>
      <c r="H6778" s="170" t="s">
        <v>149</v>
      </c>
      <c r="I6778" s="171">
        <v>24.99</v>
      </c>
      <c r="J6778" s="169">
        <v>1</v>
      </c>
      <c r="K6778" s="154" cm="1">
        <f t="array" ref="K6778">ROUND(
IF(C6778="Beer",
SUM(LOOKUP(2,1/(SRP!$B$8:$B$10&lt;=E6778)/(SRP!$C$8:$C$10&gt;=E6778),SRP!$D$8:$D$10)*(G6778/100)*(E6778/1000)),
IF(C6778="Spirits",
SUM(LOOKUP(2,1/(SRP!$B$2:$B$7&lt;=E6778)/(SRP!$C$2:$C$7&gt;=E6778),SRP!$D$2:$D$7)*(G6778/100)*(E6778/1000)),
IF(AND(C6778="Wine",D6778="Fortified Wines"),
SUM(LOOKUP(2,1/(SRP!$B$26:$B$29&lt;=E6778)/(SRP!$C$26:$C$29&gt;=E6778),SRP!$D$26:$D$29)*(G6778/100)*(E6778/1000)),
IF(C6778="Wine",
SUM(LOOKUP(2,1/(SRP!$B$21:$B$25&lt;=E6778)/(SRP!$C$21:$C$25&gt;=E6778),SRP!$D$21:$D$25)*(G6778/100)*(E6778/1000)),
IF(AND(C6778="Ready to Drink",D6778="RTD-One Pour Cocktail&gt;7%&lt;=14.5"),
SUM(LOOKUP(2,1/(SRP!$B$16:$B$20&lt;=E6778)/(SRP!$C$16:$C$20&gt;=E6778),SRP!$D$16:$D$20)*(G6778/100)*(E6778/1000)),
IF(C6778="Ready to Drink",
SUM(LOOKUP(2,1/(SRP!$B$11:$B$15&lt;=E6778)/(SRP!$C$11:$C$15&gt;=E6778),SRP!$D$11:$D$15)*(G6778/100)*(E6778/1000)),
0)))))),2)</f>
        <v>7.61</v>
      </c>
      <c r="L6778" s="173" t="str">
        <f t="shared" si="105"/>
        <v>Wine750</v>
      </c>
      <c r="M6778" s="154">
        <f>VLOOKUP(L6778,'Slope %'!C:D,2,0)</f>
        <v>0.1</v>
      </c>
    </row>
    <row r="6779" spans="1:13" x14ac:dyDescent="0.25">
      <c r="A6779" s="169">
        <v>68177</v>
      </c>
      <c r="B6779" s="170" t="s">
        <v>4965</v>
      </c>
      <c r="C6779" s="170" t="s">
        <v>24</v>
      </c>
      <c r="D6779" s="170" t="s">
        <v>34</v>
      </c>
      <c r="E6779" s="170">
        <v>750</v>
      </c>
      <c r="F6779" s="170">
        <v>12</v>
      </c>
      <c r="G6779" s="171">
        <v>14</v>
      </c>
      <c r="H6779" s="170" t="s">
        <v>149</v>
      </c>
      <c r="I6779" s="171">
        <v>24.99</v>
      </c>
      <c r="J6779" s="169">
        <v>1</v>
      </c>
      <c r="K6779" s="154" cm="1">
        <f t="array" ref="K6779">ROUND(
IF(C6779="Beer",
SUM(LOOKUP(2,1/(SRP!$B$8:$B$10&lt;=E6779)/(SRP!$C$8:$C$10&gt;=E6779),SRP!$D$8:$D$10)*(G6779/100)*(E6779/1000)),
IF(C6779="Spirits",
SUM(LOOKUP(2,1/(SRP!$B$2:$B$7&lt;=E6779)/(SRP!$C$2:$C$7&gt;=E6779),SRP!$D$2:$D$7)*(G6779/100)*(E6779/1000)),
IF(AND(C6779="Wine",D6779="Fortified Wines"),
SUM(LOOKUP(2,1/(SRP!$B$26:$B$29&lt;=E6779)/(SRP!$C$26:$C$29&gt;=E6779),SRP!$D$26:$D$29)*(G6779/100)*(E6779/1000)),
IF(C6779="Wine",
SUM(LOOKUP(2,1/(SRP!$B$21:$B$25&lt;=E6779)/(SRP!$C$21:$C$25&gt;=E6779),SRP!$D$21:$D$25)*(G6779/100)*(E6779/1000)),
IF(AND(C6779="Ready to Drink",D6779="RTD-One Pour Cocktail&gt;7%&lt;=14.5"),
SUM(LOOKUP(2,1/(SRP!$B$16:$B$20&lt;=E6779)/(SRP!$C$16:$C$20&gt;=E6779),SRP!$D$16:$D$20)*(G6779/100)*(E6779/1000)),
IF(C6779="Ready to Drink",
SUM(LOOKUP(2,1/(SRP!$B$11:$B$15&lt;=E6779)/(SRP!$C$11:$C$15&gt;=E6779),SRP!$D$11:$D$15)*(G6779/100)*(E6779/1000)),
0)))))),2)</f>
        <v>8.1999999999999993</v>
      </c>
      <c r="L6779" s="173" t="str">
        <f t="shared" si="105"/>
        <v>Wine750</v>
      </c>
      <c r="M6779" s="154">
        <f>VLOOKUP(L6779,'Slope %'!C:D,2,0)</f>
        <v>0.1</v>
      </c>
    </row>
    <row r="6780" spans="1:13" x14ac:dyDescent="0.25">
      <c r="A6780" s="169">
        <v>68186</v>
      </c>
      <c r="B6780" s="170" t="s">
        <v>4966</v>
      </c>
      <c r="C6780" s="170" t="s">
        <v>11</v>
      </c>
      <c r="D6780" s="170" t="s">
        <v>303</v>
      </c>
      <c r="E6780" s="170">
        <v>330</v>
      </c>
      <c r="F6780" s="170">
        <v>24</v>
      </c>
      <c r="G6780" s="171">
        <v>8.5</v>
      </c>
      <c r="H6780" s="170" t="s">
        <v>723</v>
      </c>
      <c r="I6780" s="171">
        <v>5.79</v>
      </c>
      <c r="J6780" s="169">
        <v>1</v>
      </c>
      <c r="K6780" s="154" cm="1">
        <f t="array" ref="K6780">ROUND(
IF(C6780="Beer",
SUM(LOOKUP(2,1/(SRP!$B$8:$B$10&lt;=E6780)/(SRP!$C$8:$C$10&gt;=E6780),SRP!$D$8:$D$10)*(G6780/100)*(E6780/1000)),
IF(C6780="Spirits",
SUM(LOOKUP(2,1/(SRP!$B$2:$B$7&lt;=E6780)/(SRP!$C$2:$C$7&gt;=E6780),SRP!$D$2:$D$7)*(G6780/100)*(E6780/1000)),
IF(AND(C6780="Wine",D6780="Fortified Wines"),
SUM(LOOKUP(2,1/(SRP!$B$26:$B$29&lt;=E6780)/(SRP!$C$26:$C$29&gt;=E6780),SRP!$D$26:$D$29)*(G6780/100)*(E6780/1000)),
IF(C6780="Wine",
SUM(LOOKUP(2,1/(SRP!$B$21:$B$25&lt;=E6780)/(SRP!$C$21:$C$25&gt;=E6780),SRP!$D$21:$D$25)*(G6780/100)*(E6780/1000)),
IF(AND(C6780="Ready to Drink",D6780="RTD-One Pour Cocktail&gt;7%&lt;=14.5"),
SUM(LOOKUP(2,1/(SRP!$B$16:$B$20&lt;=E6780)/(SRP!$C$16:$C$20&gt;=E6780),SRP!$D$16:$D$20)*(G6780/100)*(E6780/1000)),
IF(C6780="Ready to Drink",
SUM(LOOKUP(2,1/(SRP!$B$11:$B$15&lt;=E6780)/(SRP!$C$11:$C$15&gt;=E6780),SRP!$D$11:$D$15)*(G6780/100)*(E6780/1000)),
0)))))),2)</f>
        <v>2.19</v>
      </c>
      <c r="L6780" s="173" t="str">
        <f t="shared" si="105"/>
        <v>Beer330</v>
      </c>
      <c r="M6780" s="154">
        <f>VLOOKUP(L6780,'Slope %'!C:D,2,0)</f>
        <v>0.12</v>
      </c>
    </row>
    <row r="6781" spans="1:13" x14ac:dyDescent="0.25">
      <c r="A6781" s="169">
        <v>68199</v>
      </c>
      <c r="B6781" s="170" t="s">
        <v>1290</v>
      </c>
      <c r="C6781" s="170" t="s">
        <v>15</v>
      </c>
      <c r="D6781" s="170" t="s">
        <v>510</v>
      </c>
      <c r="E6781" s="170">
        <v>750</v>
      </c>
      <c r="F6781" s="170">
        <v>6</v>
      </c>
      <c r="G6781" s="171">
        <v>43</v>
      </c>
      <c r="H6781" s="170" t="s">
        <v>17</v>
      </c>
      <c r="I6781" s="171">
        <v>49.99</v>
      </c>
      <c r="J6781" s="169">
        <v>1</v>
      </c>
      <c r="K6781" s="154" cm="1">
        <f t="array" ref="K6781">ROUND(
IF(C6781="Beer",
SUM(LOOKUP(2,1/(SRP!$B$8:$B$10&lt;=E6781)/(SRP!$C$8:$C$10&gt;=E6781),SRP!$D$8:$D$10)*(G6781/100)*(E6781/1000)),
IF(C6781="Spirits",
SUM(LOOKUP(2,1/(SRP!$B$2:$B$7&lt;=E6781)/(SRP!$C$2:$C$7&gt;=E6781),SRP!$D$2:$D$7)*(G6781/100)*(E6781/1000)),
IF(AND(C6781="Wine",D6781="Fortified Wines"),
SUM(LOOKUP(2,1/(SRP!$B$26:$B$29&lt;=E6781)/(SRP!$C$26:$C$29&gt;=E6781),SRP!$D$26:$D$29)*(G6781/100)*(E6781/1000)),
IF(C6781="Wine",
SUM(LOOKUP(2,1/(SRP!$B$21:$B$25&lt;=E6781)/(SRP!$C$21:$C$25&gt;=E6781),SRP!$D$21:$D$25)*(G6781/100)*(E6781/1000)),
IF(AND(C6781="Ready to Drink",D6781="RTD-One Pour Cocktail&gt;7%&lt;=14.5"),
SUM(LOOKUP(2,1/(SRP!$B$16:$B$20&lt;=E6781)/(SRP!$C$16:$C$20&gt;=E6781),SRP!$D$16:$D$20)*(G6781/100)*(E6781/1000)),
IF(C6781="Ready to Drink",
SUM(LOOKUP(2,1/(SRP!$B$11:$B$15&lt;=E6781)/(SRP!$C$11:$C$15&gt;=E6781),SRP!$D$11:$D$15)*(G6781/100)*(E6781/1000)),
0)))))),2)</f>
        <v>25.18</v>
      </c>
      <c r="L6781" s="173" t="str">
        <f t="shared" si="105"/>
        <v>Spirits750</v>
      </c>
      <c r="M6781" s="154">
        <f>VLOOKUP(L6781,'Slope %'!C:D,2,0)</f>
        <v>7.0000000000000007E-2</v>
      </c>
    </row>
    <row r="6782" spans="1:13" x14ac:dyDescent="0.25">
      <c r="A6782" s="169">
        <v>68204</v>
      </c>
      <c r="B6782" s="170" t="s">
        <v>4967</v>
      </c>
      <c r="C6782" s="170" t="s">
        <v>37</v>
      </c>
      <c r="D6782" s="170" t="s">
        <v>4786</v>
      </c>
      <c r="E6782" s="170">
        <v>500</v>
      </c>
      <c r="F6782" s="170">
        <v>12</v>
      </c>
      <c r="H6782" s="170" t="s">
        <v>3730</v>
      </c>
      <c r="I6782" s="171">
        <v>14.99</v>
      </c>
      <c r="J6782" s="169">
        <v>1</v>
      </c>
      <c r="K6782" s="154" cm="1">
        <f t="array" ref="K6782">ROUND(
IF(C6782="Beer",
SUM(LOOKUP(2,1/(SRP!$B$8:$B$10&lt;=E6782)/(SRP!$C$8:$C$10&gt;=E6782),SRP!$D$8:$D$10)*(G6782/100)*(E6782/1000)),
IF(C6782="Spirits",
SUM(LOOKUP(2,1/(SRP!$B$2:$B$7&lt;=E6782)/(SRP!$C$2:$C$7&gt;=E6782),SRP!$D$2:$D$7)*(G6782/100)*(E6782/1000)),
IF(AND(C6782="Wine",D6782="Fortified Wines"),
SUM(LOOKUP(2,1/(SRP!$B$26:$B$29&lt;=E6782)/(SRP!$C$26:$C$29&gt;=E6782),SRP!$D$26:$D$29)*(G6782/100)*(E6782/1000)),
IF(C6782="Wine",
SUM(LOOKUP(2,1/(SRP!$B$21:$B$25&lt;=E6782)/(SRP!$C$21:$C$25&gt;=E6782),SRP!$D$21:$D$25)*(G6782/100)*(E6782/1000)),
IF(AND(C6782="Ready to Drink",D6782="RTD-One Pour Cocktail&gt;7%&lt;=14.5"),
SUM(LOOKUP(2,1/(SRP!$B$16:$B$20&lt;=E6782)/(SRP!$C$16:$C$20&gt;=E6782),SRP!$D$16:$D$20)*(G6782/100)*(E6782/1000)),
IF(C6782="Ready to Drink",
SUM(LOOKUP(2,1/(SRP!$B$11:$B$15&lt;=E6782)/(SRP!$C$11:$C$15&gt;=E6782),SRP!$D$11:$D$15)*(G6782/100)*(E6782/1000)),
0)))))),2)</f>
        <v>0</v>
      </c>
      <c r="L6782" s="173" t="str">
        <f t="shared" si="105"/>
        <v>Non Liquor Merchandise500</v>
      </c>
      <c r="M6782" s="154" t="e">
        <f>VLOOKUP(L6782,'Slope %'!C:D,2,0)</f>
        <v>#N/A</v>
      </c>
    </row>
    <row r="6783" spans="1:13" x14ac:dyDescent="0.25">
      <c r="A6783" s="169">
        <v>68209</v>
      </c>
      <c r="B6783" s="170" t="s">
        <v>4968</v>
      </c>
      <c r="C6783" s="170" t="s">
        <v>11</v>
      </c>
      <c r="D6783" s="170" t="s">
        <v>303</v>
      </c>
      <c r="E6783" s="170">
        <v>473</v>
      </c>
      <c r="F6783" s="170">
        <v>24</v>
      </c>
      <c r="G6783" s="171">
        <v>6.5</v>
      </c>
      <c r="H6783" s="170" t="s">
        <v>2190</v>
      </c>
      <c r="I6783" s="171">
        <v>4.8499999999999996</v>
      </c>
      <c r="J6783" s="169">
        <v>1</v>
      </c>
      <c r="K6783" s="154" cm="1">
        <f t="array" ref="K6783">ROUND(
IF(C6783="Beer",
SUM(LOOKUP(2,1/(SRP!$B$8:$B$10&lt;=E6783)/(SRP!$C$8:$C$10&gt;=E6783),SRP!$D$8:$D$10)*(G6783/100)*(E6783/1000)),
IF(C6783="Spirits",
SUM(LOOKUP(2,1/(SRP!$B$2:$B$7&lt;=E6783)/(SRP!$C$2:$C$7&gt;=E6783),SRP!$D$2:$D$7)*(G6783/100)*(E6783/1000)),
IF(AND(C6783="Wine",D6783="Fortified Wines"),
SUM(LOOKUP(2,1/(SRP!$B$26:$B$29&lt;=E6783)/(SRP!$C$26:$C$29&gt;=E6783),SRP!$D$26:$D$29)*(G6783/100)*(E6783/1000)),
IF(C6783="Wine",
SUM(LOOKUP(2,1/(SRP!$B$21:$B$25&lt;=E6783)/(SRP!$C$21:$C$25&gt;=E6783),SRP!$D$21:$D$25)*(G6783/100)*(E6783/1000)),
IF(AND(C6783="Ready to Drink",D6783="RTD-One Pour Cocktail&gt;7%&lt;=14.5"),
SUM(LOOKUP(2,1/(SRP!$B$16:$B$20&lt;=E6783)/(SRP!$C$16:$C$20&gt;=E6783),SRP!$D$16:$D$20)*(G6783/100)*(E6783/1000)),
IF(C6783="Ready to Drink",
SUM(LOOKUP(2,1/(SRP!$B$11:$B$15&lt;=E6783)/(SRP!$C$11:$C$15&gt;=E6783),SRP!$D$11:$D$15)*(G6783/100)*(E6783/1000)),
0)))))),2)</f>
        <v>2.4</v>
      </c>
      <c r="L6783" s="173" t="str">
        <f t="shared" si="105"/>
        <v>Beer473</v>
      </c>
      <c r="M6783" s="154">
        <f>VLOOKUP(L6783,'Slope %'!C:D,2,0)</f>
        <v>0.12</v>
      </c>
    </row>
    <row r="6784" spans="1:13" x14ac:dyDescent="0.25">
      <c r="A6784" s="169">
        <v>68209</v>
      </c>
      <c r="B6784" s="170" t="s">
        <v>4968</v>
      </c>
      <c r="C6784" s="170" t="s">
        <v>11</v>
      </c>
      <c r="D6784" s="170" t="s">
        <v>303</v>
      </c>
      <c r="E6784" s="170">
        <v>473</v>
      </c>
      <c r="F6784" s="170">
        <v>24</v>
      </c>
      <c r="G6784" s="171">
        <v>6.5</v>
      </c>
      <c r="H6784" s="170" t="s">
        <v>2190</v>
      </c>
      <c r="I6784" s="171">
        <v>4.8499999999999996</v>
      </c>
      <c r="J6784" s="169">
        <v>1</v>
      </c>
      <c r="K6784" s="154" cm="1">
        <f t="array" ref="K6784">ROUND(
IF(C6784="Beer",
SUM(LOOKUP(2,1/(SRP!$B$8:$B$10&lt;=E6784)/(SRP!$C$8:$C$10&gt;=E6784),SRP!$D$8:$D$10)*(G6784/100)*(E6784/1000)),
IF(C6784="Spirits",
SUM(LOOKUP(2,1/(SRP!$B$2:$B$7&lt;=E6784)/(SRP!$C$2:$C$7&gt;=E6784),SRP!$D$2:$D$7)*(G6784/100)*(E6784/1000)),
IF(AND(C6784="Wine",D6784="Fortified Wines"),
SUM(LOOKUP(2,1/(SRP!$B$26:$B$29&lt;=E6784)/(SRP!$C$26:$C$29&gt;=E6784),SRP!$D$26:$D$29)*(G6784/100)*(E6784/1000)),
IF(C6784="Wine",
SUM(LOOKUP(2,1/(SRP!$B$21:$B$25&lt;=E6784)/(SRP!$C$21:$C$25&gt;=E6784),SRP!$D$21:$D$25)*(G6784/100)*(E6784/1000)),
IF(AND(C6784="Ready to Drink",D6784="RTD-One Pour Cocktail&gt;7%&lt;=14.5"),
SUM(LOOKUP(2,1/(SRP!$B$16:$B$20&lt;=E6784)/(SRP!$C$16:$C$20&gt;=E6784),SRP!$D$16:$D$20)*(G6784/100)*(E6784/1000)),
IF(C6784="Ready to Drink",
SUM(LOOKUP(2,1/(SRP!$B$11:$B$15&lt;=E6784)/(SRP!$C$11:$C$15&gt;=E6784),SRP!$D$11:$D$15)*(G6784/100)*(E6784/1000)),
0)))))),2)</f>
        <v>2.4</v>
      </c>
      <c r="L6784" s="173" t="str">
        <f t="shared" si="105"/>
        <v>Beer473</v>
      </c>
      <c r="M6784" s="154">
        <f>VLOOKUP(L6784,'Slope %'!C:D,2,0)</f>
        <v>0.12</v>
      </c>
    </row>
    <row r="6785" spans="1:13" x14ac:dyDescent="0.25">
      <c r="A6785" s="169">
        <v>68211</v>
      </c>
      <c r="B6785" s="170" t="s">
        <v>4969</v>
      </c>
      <c r="C6785" s="170" t="s">
        <v>37</v>
      </c>
      <c r="D6785" s="170" t="s">
        <v>4786</v>
      </c>
      <c r="E6785" s="170">
        <v>1050</v>
      </c>
      <c r="F6785" s="170">
        <v>5</v>
      </c>
      <c r="H6785" s="170" t="s">
        <v>3730</v>
      </c>
      <c r="I6785" s="171">
        <v>48.99</v>
      </c>
      <c r="J6785" s="169">
        <v>1</v>
      </c>
      <c r="K6785" s="154" cm="1">
        <f t="array" ref="K6785">ROUND(
IF(C6785="Beer",
SUM(LOOKUP(2,1/(SRP!$B$8:$B$10&lt;=E6785)/(SRP!$C$8:$C$10&gt;=E6785),SRP!$D$8:$D$10)*(G6785/100)*(E6785/1000)),
IF(C6785="Spirits",
SUM(LOOKUP(2,1/(SRP!$B$2:$B$7&lt;=E6785)/(SRP!$C$2:$C$7&gt;=E6785),SRP!$D$2:$D$7)*(G6785/100)*(E6785/1000)),
IF(AND(C6785="Wine",D6785="Fortified Wines"),
SUM(LOOKUP(2,1/(SRP!$B$26:$B$29&lt;=E6785)/(SRP!$C$26:$C$29&gt;=E6785),SRP!$D$26:$D$29)*(G6785/100)*(E6785/1000)),
IF(C6785="Wine",
SUM(LOOKUP(2,1/(SRP!$B$21:$B$25&lt;=E6785)/(SRP!$C$21:$C$25&gt;=E6785),SRP!$D$21:$D$25)*(G6785/100)*(E6785/1000)),
IF(AND(C6785="Ready to Drink",D6785="RTD-One Pour Cocktail&gt;7%&lt;=14.5"),
SUM(LOOKUP(2,1/(SRP!$B$16:$B$20&lt;=E6785)/(SRP!$C$16:$C$20&gt;=E6785),SRP!$D$16:$D$20)*(G6785/100)*(E6785/1000)),
IF(C6785="Ready to Drink",
SUM(LOOKUP(2,1/(SRP!$B$11:$B$15&lt;=E6785)/(SRP!$C$11:$C$15&gt;=E6785),SRP!$D$11:$D$15)*(G6785/100)*(E6785/1000)),
0)))))),2)</f>
        <v>0</v>
      </c>
      <c r="L6785" s="173" t="str">
        <f t="shared" si="105"/>
        <v>Non Liquor Merchandise1050</v>
      </c>
      <c r="M6785" s="154" t="e">
        <f>VLOOKUP(L6785,'Slope %'!C:D,2,0)</f>
        <v>#N/A</v>
      </c>
    </row>
    <row r="6786" spans="1:13" x14ac:dyDescent="0.25">
      <c r="A6786" s="169">
        <v>68217</v>
      </c>
      <c r="B6786" s="170" t="s">
        <v>4970</v>
      </c>
      <c r="C6786" s="170" t="s">
        <v>263</v>
      </c>
      <c r="D6786" s="170" t="s">
        <v>1938</v>
      </c>
      <c r="E6786" s="170">
        <v>473</v>
      </c>
      <c r="F6786" s="170">
        <v>24</v>
      </c>
      <c r="G6786" s="171">
        <v>5</v>
      </c>
      <c r="H6786" s="170" t="s">
        <v>105</v>
      </c>
      <c r="I6786" s="171">
        <v>3.79</v>
      </c>
      <c r="J6786" s="169">
        <v>1</v>
      </c>
      <c r="K6786" s="154" cm="1">
        <f t="array" ref="K6786">ROUND(
IF(C6786="Beer",
SUM(LOOKUP(2,1/(SRP!$B$8:$B$10&lt;=E6786)/(SRP!$C$8:$C$10&gt;=E6786),SRP!$D$8:$D$10)*(G6786/100)*(E6786/1000)),
IF(C6786="Spirits",
SUM(LOOKUP(2,1/(SRP!$B$2:$B$7&lt;=E6786)/(SRP!$C$2:$C$7&gt;=E6786),SRP!$D$2:$D$7)*(G6786/100)*(E6786/1000)),
IF(AND(C6786="Wine",D6786="Fortified Wines"),
SUM(LOOKUP(2,1/(SRP!$B$26:$B$29&lt;=E6786)/(SRP!$C$26:$C$29&gt;=E6786),SRP!$D$26:$D$29)*(G6786/100)*(E6786/1000)),
IF(C6786="Wine",
SUM(LOOKUP(2,1/(SRP!$B$21:$B$25&lt;=E6786)/(SRP!$C$21:$C$25&gt;=E6786),SRP!$D$21:$D$25)*(G6786/100)*(E6786/1000)),
IF(AND(C6786="Ready to Drink",D6786="RTD-One Pour Cocktail&gt;7%&lt;=14.5"),
SUM(LOOKUP(2,1/(SRP!$B$16:$B$20&lt;=E6786)/(SRP!$C$16:$C$20&gt;=E6786),SRP!$D$16:$D$20)*(G6786/100)*(E6786/1000)),
IF(C6786="Ready to Drink",
SUM(LOOKUP(2,1/(SRP!$B$11:$B$15&lt;=E6786)/(SRP!$C$11:$C$15&gt;=E6786),SRP!$D$11:$D$15)*(G6786/100)*(E6786/1000)),
0)))))),2)</f>
        <v>1.96</v>
      </c>
      <c r="L6786" s="173" t="str">
        <f t="shared" si="105"/>
        <v>Ready to Drink473</v>
      </c>
      <c r="M6786" s="154">
        <f>VLOOKUP(L6786,'Slope %'!C:D,2,0)</f>
        <v>0.12</v>
      </c>
    </row>
    <row r="6787" spans="1:13" x14ac:dyDescent="0.25">
      <c r="A6787" s="169">
        <v>68217</v>
      </c>
      <c r="B6787" s="170" t="s">
        <v>4970</v>
      </c>
      <c r="C6787" s="170" t="s">
        <v>263</v>
      </c>
      <c r="D6787" s="170" t="s">
        <v>1938</v>
      </c>
      <c r="E6787" s="170">
        <v>473</v>
      </c>
      <c r="F6787" s="170">
        <v>24</v>
      </c>
      <c r="G6787" s="171">
        <v>5</v>
      </c>
      <c r="H6787" s="170" t="s">
        <v>105</v>
      </c>
      <c r="I6787" s="171">
        <v>3.79</v>
      </c>
      <c r="J6787" s="169">
        <v>1</v>
      </c>
      <c r="K6787" s="154" cm="1">
        <f t="array" ref="K6787">ROUND(
IF(C6787="Beer",
SUM(LOOKUP(2,1/(SRP!$B$8:$B$10&lt;=E6787)/(SRP!$C$8:$C$10&gt;=E6787),SRP!$D$8:$D$10)*(G6787/100)*(E6787/1000)),
IF(C6787="Spirits",
SUM(LOOKUP(2,1/(SRP!$B$2:$B$7&lt;=E6787)/(SRP!$C$2:$C$7&gt;=E6787),SRP!$D$2:$D$7)*(G6787/100)*(E6787/1000)),
IF(AND(C6787="Wine",D6787="Fortified Wines"),
SUM(LOOKUP(2,1/(SRP!$B$26:$B$29&lt;=E6787)/(SRP!$C$26:$C$29&gt;=E6787),SRP!$D$26:$D$29)*(G6787/100)*(E6787/1000)),
IF(C6787="Wine",
SUM(LOOKUP(2,1/(SRP!$B$21:$B$25&lt;=E6787)/(SRP!$C$21:$C$25&gt;=E6787),SRP!$D$21:$D$25)*(G6787/100)*(E6787/1000)),
IF(AND(C6787="Ready to Drink",D6787="RTD-One Pour Cocktail&gt;7%&lt;=14.5"),
SUM(LOOKUP(2,1/(SRP!$B$16:$B$20&lt;=E6787)/(SRP!$C$16:$C$20&gt;=E6787),SRP!$D$16:$D$20)*(G6787/100)*(E6787/1000)),
IF(C6787="Ready to Drink",
SUM(LOOKUP(2,1/(SRP!$B$11:$B$15&lt;=E6787)/(SRP!$C$11:$C$15&gt;=E6787),SRP!$D$11:$D$15)*(G6787/100)*(E6787/1000)),
0)))))),2)</f>
        <v>1.96</v>
      </c>
      <c r="L6787" s="173" t="str">
        <f t="shared" ref="L6787:L6850" si="106">(_xlfn.CONCAT(C6787,E6787))</f>
        <v>Ready to Drink473</v>
      </c>
      <c r="M6787" s="154">
        <f>VLOOKUP(L6787,'Slope %'!C:D,2,0)</f>
        <v>0.12</v>
      </c>
    </row>
    <row r="6788" spans="1:13" x14ac:dyDescent="0.25">
      <c r="A6788" s="169">
        <v>68222</v>
      </c>
      <c r="B6788" s="170" t="s">
        <v>4971</v>
      </c>
      <c r="C6788" s="170" t="s">
        <v>263</v>
      </c>
      <c r="D6788" s="170" t="s">
        <v>332</v>
      </c>
      <c r="E6788" s="170">
        <v>473</v>
      </c>
      <c r="F6788" s="170">
        <v>24</v>
      </c>
      <c r="G6788" s="171">
        <v>7</v>
      </c>
      <c r="H6788" s="170" t="s">
        <v>1712</v>
      </c>
      <c r="I6788" s="171">
        <v>3.99</v>
      </c>
      <c r="J6788" s="169">
        <v>1</v>
      </c>
      <c r="K6788" s="154" cm="1">
        <f t="array" ref="K6788">ROUND(
IF(C6788="Beer",
SUM(LOOKUP(2,1/(SRP!$B$8:$B$10&lt;=E6788)/(SRP!$C$8:$C$10&gt;=E6788),SRP!$D$8:$D$10)*(G6788/100)*(E6788/1000)),
IF(C6788="Spirits",
SUM(LOOKUP(2,1/(SRP!$B$2:$B$7&lt;=E6788)/(SRP!$C$2:$C$7&gt;=E6788),SRP!$D$2:$D$7)*(G6788/100)*(E6788/1000)),
IF(AND(C6788="Wine",D6788="Fortified Wines"),
SUM(LOOKUP(2,1/(SRP!$B$26:$B$29&lt;=E6788)/(SRP!$C$26:$C$29&gt;=E6788),SRP!$D$26:$D$29)*(G6788/100)*(E6788/1000)),
IF(C6788="Wine",
SUM(LOOKUP(2,1/(SRP!$B$21:$B$25&lt;=E6788)/(SRP!$C$21:$C$25&gt;=E6788),SRP!$D$21:$D$25)*(G6788/100)*(E6788/1000)),
IF(AND(C6788="Ready to Drink",D6788="RTD-One Pour Cocktail&gt;7%&lt;=14.5"),
SUM(LOOKUP(2,1/(SRP!$B$16:$B$20&lt;=E6788)/(SRP!$C$16:$C$20&gt;=E6788),SRP!$D$16:$D$20)*(G6788/100)*(E6788/1000)),
IF(C6788="Ready to Drink",
SUM(LOOKUP(2,1/(SRP!$B$11:$B$15&lt;=E6788)/(SRP!$C$11:$C$15&gt;=E6788),SRP!$D$11:$D$15)*(G6788/100)*(E6788/1000)),
0)))))),2)</f>
        <v>2.74</v>
      </c>
      <c r="L6788" s="173" t="str">
        <f t="shared" si="106"/>
        <v>Ready to Drink473</v>
      </c>
      <c r="M6788" s="154">
        <f>VLOOKUP(L6788,'Slope %'!C:D,2,0)</f>
        <v>0.12</v>
      </c>
    </row>
    <row r="6789" spans="1:13" x14ac:dyDescent="0.25">
      <c r="A6789" s="169">
        <v>68222</v>
      </c>
      <c r="B6789" s="170" t="s">
        <v>4971</v>
      </c>
      <c r="C6789" s="170" t="s">
        <v>263</v>
      </c>
      <c r="D6789" s="170" t="s">
        <v>332</v>
      </c>
      <c r="E6789" s="170">
        <v>473</v>
      </c>
      <c r="F6789" s="170">
        <v>24</v>
      </c>
      <c r="G6789" s="171">
        <v>7</v>
      </c>
      <c r="H6789" s="170" t="s">
        <v>1712</v>
      </c>
      <c r="I6789" s="171">
        <v>3.99</v>
      </c>
      <c r="J6789" s="169">
        <v>1</v>
      </c>
      <c r="K6789" s="154" cm="1">
        <f t="array" ref="K6789">ROUND(
IF(C6789="Beer",
SUM(LOOKUP(2,1/(SRP!$B$8:$B$10&lt;=E6789)/(SRP!$C$8:$C$10&gt;=E6789),SRP!$D$8:$D$10)*(G6789/100)*(E6789/1000)),
IF(C6789="Spirits",
SUM(LOOKUP(2,1/(SRP!$B$2:$B$7&lt;=E6789)/(SRP!$C$2:$C$7&gt;=E6789),SRP!$D$2:$D$7)*(G6789/100)*(E6789/1000)),
IF(AND(C6789="Wine",D6789="Fortified Wines"),
SUM(LOOKUP(2,1/(SRP!$B$26:$B$29&lt;=E6789)/(SRP!$C$26:$C$29&gt;=E6789),SRP!$D$26:$D$29)*(G6789/100)*(E6789/1000)),
IF(C6789="Wine",
SUM(LOOKUP(2,1/(SRP!$B$21:$B$25&lt;=E6789)/(SRP!$C$21:$C$25&gt;=E6789),SRP!$D$21:$D$25)*(G6789/100)*(E6789/1000)),
IF(AND(C6789="Ready to Drink",D6789="RTD-One Pour Cocktail&gt;7%&lt;=14.5"),
SUM(LOOKUP(2,1/(SRP!$B$16:$B$20&lt;=E6789)/(SRP!$C$16:$C$20&gt;=E6789),SRP!$D$16:$D$20)*(G6789/100)*(E6789/1000)),
IF(C6789="Ready to Drink",
SUM(LOOKUP(2,1/(SRP!$B$11:$B$15&lt;=E6789)/(SRP!$C$11:$C$15&gt;=E6789),SRP!$D$11:$D$15)*(G6789/100)*(E6789/1000)),
0)))))),2)</f>
        <v>2.74</v>
      </c>
      <c r="L6789" s="173" t="str">
        <f t="shared" si="106"/>
        <v>Ready to Drink473</v>
      </c>
      <c r="M6789" s="154">
        <f>VLOOKUP(L6789,'Slope %'!C:D,2,0)</f>
        <v>0.12</v>
      </c>
    </row>
    <row r="6790" spans="1:13" x14ac:dyDescent="0.25">
      <c r="A6790" s="169">
        <v>68224</v>
      </c>
      <c r="B6790" s="170" t="s">
        <v>4972</v>
      </c>
      <c r="C6790" s="170" t="s">
        <v>263</v>
      </c>
      <c r="D6790" s="170" t="s">
        <v>332</v>
      </c>
      <c r="E6790" s="170">
        <v>2838</v>
      </c>
      <c r="F6790" s="170">
        <v>4</v>
      </c>
      <c r="G6790" s="171">
        <v>7</v>
      </c>
      <c r="H6790" s="170" t="s">
        <v>1712</v>
      </c>
      <c r="I6790" s="171">
        <v>18.989999999999998</v>
      </c>
      <c r="J6790" s="169">
        <v>6</v>
      </c>
      <c r="K6790" s="154" cm="1">
        <f t="array" ref="K6790">ROUND(
IF(C6790="Beer",
SUM(LOOKUP(2,1/(SRP!$B$8:$B$10&lt;=E6790)/(SRP!$C$8:$C$10&gt;=E6790),SRP!$D$8:$D$10)*(G6790/100)*(E6790/1000)),
IF(C6790="Spirits",
SUM(LOOKUP(2,1/(SRP!$B$2:$B$7&lt;=E6790)/(SRP!$C$2:$C$7&gt;=E6790),SRP!$D$2:$D$7)*(G6790/100)*(E6790/1000)),
IF(AND(C6790="Wine",D6790="Fortified Wines"),
SUM(LOOKUP(2,1/(SRP!$B$26:$B$29&lt;=E6790)/(SRP!$C$26:$C$29&gt;=E6790),SRP!$D$26:$D$29)*(G6790/100)*(E6790/1000)),
IF(C6790="Wine",
SUM(LOOKUP(2,1/(SRP!$B$21:$B$25&lt;=E6790)/(SRP!$C$21:$C$25&gt;=E6790),SRP!$D$21:$D$25)*(G6790/100)*(E6790/1000)),
IF(AND(C6790="Ready to Drink",D6790="RTD-One Pour Cocktail&gt;7%&lt;=14.5"),
SUM(LOOKUP(2,1/(SRP!$B$16:$B$20&lt;=E6790)/(SRP!$C$16:$C$20&gt;=E6790),SRP!$D$16:$D$20)*(G6790/100)*(E6790/1000)),
IF(C6790="Ready to Drink",
SUM(LOOKUP(2,1/(SRP!$B$11:$B$15&lt;=E6790)/(SRP!$C$11:$C$15&gt;=E6790),SRP!$D$11:$D$15)*(G6790/100)*(E6790/1000)),
0)))))),2)</f>
        <v>15.51</v>
      </c>
      <c r="L6790" s="173" t="str">
        <f t="shared" si="106"/>
        <v>Ready to Drink2838</v>
      </c>
      <c r="M6790" s="154">
        <f>VLOOKUP(L6790,'Slope %'!C:D,2,0)</f>
        <v>0.1</v>
      </c>
    </row>
    <row r="6791" spans="1:13" x14ac:dyDescent="0.25">
      <c r="A6791" s="169">
        <v>68224</v>
      </c>
      <c r="B6791" s="170" t="s">
        <v>4972</v>
      </c>
      <c r="C6791" s="170" t="s">
        <v>263</v>
      </c>
      <c r="D6791" s="170" t="s">
        <v>332</v>
      </c>
      <c r="E6791" s="170">
        <v>2838</v>
      </c>
      <c r="F6791" s="170">
        <v>4</v>
      </c>
      <c r="G6791" s="171">
        <v>7</v>
      </c>
      <c r="H6791" s="170" t="s">
        <v>1712</v>
      </c>
      <c r="I6791" s="171">
        <v>18.989999999999998</v>
      </c>
      <c r="J6791" s="169">
        <v>6</v>
      </c>
      <c r="K6791" s="154" cm="1">
        <f t="array" ref="K6791">ROUND(
IF(C6791="Beer",
SUM(LOOKUP(2,1/(SRP!$B$8:$B$10&lt;=E6791)/(SRP!$C$8:$C$10&gt;=E6791),SRP!$D$8:$D$10)*(G6791/100)*(E6791/1000)),
IF(C6791="Spirits",
SUM(LOOKUP(2,1/(SRP!$B$2:$B$7&lt;=E6791)/(SRP!$C$2:$C$7&gt;=E6791),SRP!$D$2:$D$7)*(G6791/100)*(E6791/1000)),
IF(AND(C6791="Wine",D6791="Fortified Wines"),
SUM(LOOKUP(2,1/(SRP!$B$26:$B$29&lt;=E6791)/(SRP!$C$26:$C$29&gt;=E6791),SRP!$D$26:$D$29)*(G6791/100)*(E6791/1000)),
IF(C6791="Wine",
SUM(LOOKUP(2,1/(SRP!$B$21:$B$25&lt;=E6791)/(SRP!$C$21:$C$25&gt;=E6791),SRP!$D$21:$D$25)*(G6791/100)*(E6791/1000)),
IF(AND(C6791="Ready to Drink",D6791="RTD-One Pour Cocktail&gt;7%&lt;=14.5"),
SUM(LOOKUP(2,1/(SRP!$B$16:$B$20&lt;=E6791)/(SRP!$C$16:$C$20&gt;=E6791),SRP!$D$16:$D$20)*(G6791/100)*(E6791/1000)),
IF(C6791="Ready to Drink",
SUM(LOOKUP(2,1/(SRP!$B$11:$B$15&lt;=E6791)/(SRP!$C$11:$C$15&gt;=E6791),SRP!$D$11:$D$15)*(G6791/100)*(E6791/1000)),
0)))))),2)</f>
        <v>15.51</v>
      </c>
      <c r="L6791" s="173" t="str">
        <f t="shared" si="106"/>
        <v>Ready to Drink2838</v>
      </c>
      <c r="M6791" s="154">
        <f>VLOOKUP(L6791,'Slope %'!C:D,2,0)</f>
        <v>0.1</v>
      </c>
    </row>
    <row r="6792" spans="1:13" x14ac:dyDescent="0.25">
      <c r="A6792" s="169">
        <v>68226</v>
      </c>
      <c r="B6792" s="170" t="s">
        <v>4973</v>
      </c>
      <c r="C6792" s="170" t="s">
        <v>263</v>
      </c>
      <c r="D6792" s="170" t="s">
        <v>332</v>
      </c>
      <c r="E6792" s="170">
        <v>1420</v>
      </c>
      <c r="F6792" s="170">
        <v>6</v>
      </c>
      <c r="G6792" s="171">
        <v>7</v>
      </c>
      <c r="H6792" s="170" t="s">
        <v>1712</v>
      </c>
      <c r="I6792" s="171">
        <v>19.989999999999998</v>
      </c>
      <c r="J6792" s="169">
        <v>4</v>
      </c>
      <c r="K6792" s="154" cm="1">
        <f t="array" ref="K6792">ROUND(
IF(C6792="Beer",
SUM(LOOKUP(2,1/(SRP!$B$8:$B$10&lt;=E6792)/(SRP!$C$8:$C$10&gt;=E6792),SRP!$D$8:$D$10)*(G6792/100)*(E6792/1000)),
IF(C6792="Spirits",
SUM(LOOKUP(2,1/(SRP!$B$2:$B$7&lt;=E6792)/(SRP!$C$2:$C$7&gt;=E6792),SRP!$D$2:$D$7)*(G6792/100)*(E6792/1000)),
IF(AND(C6792="Wine",D6792="Fortified Wines"),
SUM(LOOKUP(2,1/(SRP!$B$26:$B$29&lt;=E6792)/(SRP!$C$26:$C$29&gt;=E6792),SRP!$D$26:$D$29)*(G6792/100)*(E6792/1000)),
IF(C6792="Wine",
SUM(LOOKUP(2,1/(SRP!$B$21:$B$25&lt;=E6792)/(SRP!$C$21:$C$25&gt;=E6792),SRP!$D$21:$D$25)*(G6792/100)*(E6792/1000)),
IF(AND(C6792="Ready to Drink",D6792="RTD-One Pour Cocktail&gt;7%&lt;=14.5"),
SUM(LOOKUP(2,1/(SRP!$B$16:$B$20&lt;=E6792)/(SRP!$C$16:$C$20&gt;=E6792),SRP!$D$16:$D$20)*(G6792/100)*(E6792/1000)),
IF(C6792="Ready to Drink",
SUM(LOOKUP(2,1/(SRP!$B$11:$B$15&lt;=E6792)/(SRP!$C$11:$C$15&gt;=E6792),SRP!$D$11:$D$15)*(G6792/100)*(E6792/1000)),
0)))))),2)</f>
        <v>7.76</v>
      </c>
      <c r="L6792" s="173" t="str">
        <f t="shared" si="106"/>
        <v>Ready to Drink1420</v>
      </c>
      <c r="M6792" s="154">
        <f>VLOOKUP(L6792,'Slope %'!C:D,2,0)</f>
        <v>0.12</v>
      </c>
    </row>
    <row r="6793" spans="1:13" x14ac:dyDescent="0.25">
      <c r="A6793" s="169">
        <v>68226</v>
      </c>
      <c r="B6793" s="170" t="s">
        <v>4973</v>
      </c>
      <c r="C6793" s="170" t="s">
        <v>263</v>
      </c>
      <c r="D6793" s="170" t="s">
        <v>332</v>
      </c>
      <c r="E6793" s="170">
        <v>1420</v>
      </c>
      <c r="F6793" s="170">
        <v>6</v>
      </c>
      <c r="G6793" s="171">
        <v>7</v>
      </c>
      <c r="H6793" s="170" t="s">
        <v>1712</v>
      </c>
      <c r="I6793" s="171">
        <v>19.989999999999998</v>
      </c>
      <c r="J6793" s="169">
        <v>4</v>
      </c>
      <c r="K6793" s="154" cm="1">
        <f t="array" ref="K6793">ROUND(
IF(C6793="Beer",
SUM(LOOKUP(2,1/(SRP!$B$8:$B$10&lt;=E6793)/(SRP!$C$8:$C$10&gt;=E6793),SRP!$D$8:$D$10)*(G6793/100)*(E6793/1000)),
IF(C6793="Spirits",
SUM(LOOKUP(2,1/(SRP!$B$2:$B$7&lt;=E6793)/(SRP!$C$2:$C$7&gt;=E6793),SRP!$D$2:$D$7)*(G6793/100)*(E6793/1000)),
IF(AND(C6793="Wine",D6793="Fortified Wines"),
SUM(LOOKUP(2,1/(SRP!$B$26:$B$29&lt;=E6793)/(SRP!$C$26:$C$29&gt;=E6793),SRP!$D$26:$D$29)*(G6793/100)*(E6793/1000)),
IF(C6793="Wine",
SUM(LOOKUP(2,1/(SRP!$B$21:$B$25&lt;=E6793)/(SRP!$C$21:$C$25&gt;=E6793),SRP!$D$21:$D$25)*(G6793/100)*(E6793/1000)),
IF(AND(C6793="Ready to Drink",D6793="RTD-One Pour Cocktail&gt;7%&lt;=14.5"),
SUM(LOOKUP(2,1/(SRP!$B$16:$B$20&lt;=E6793)/(SRP!$C$16:$C$20&gt;=E6793),SRP!$D$16:$D$20)*(G6793/100)*(E6793/1000)),
IF(C6793="Ready to Drink",
SUM(LOOKUP(2,1/(SRP!$B$11:$B$15&lt;=E6793)/(SRP!$C$11:$C$15&gt;=E6793),SRP!$D$11:$D$15)*(G6793/100)*(E6793/1000)),
0)))))),2)</f>
        <v>7.76</v>
      </c>
      <c r="L6793" s="173" t="str">
        <f t="shared" si="106"/>
        <v>Ready to Drink1420</v>
      </c>
      <c r="M6793" s="154">
        <f>VLOOKUP(L6793,'Slope %'!C:D,2,0)</f>
        <v>0.12</v>
      </c>
    </row>
    <row r="6794" spans="1:13" x14ac:dyDescent="0.25">
      <c r="A6794" s="169">
        <v>68227</v>
      </c>
      <c r="B6794" s="170" t="s">
        <v>4974</v>
      </c>
      <c r="C6794" s="170" t="s">
        <v>11</v>
      </c>
      <c r="D6794" s="170" t="s">
        <v>267</v>
      </c>
      <c r="E6794" s="170">
        <v>473</v>
      </c>
      <c r="F6794" s="170">
        <v>24</v>
      </c>
      <c r="G6794" s="171">
        <v>5.2</v>
      </c>
      <c r="H6794" s="170" t="s">
        <v>1556</v>
      </c>
      <c r="I6794" s="171">
        <v>3.99</v>
      </c>
      <c r="J6794" s="169">
        <v>1</v>
      </c>
      <c r="K6794" s="154" cm="1">
        <f t="array" ref="K6794">ROUND(
IF(C6794="Beer",
SUM(LOOKUP(2,1/(SRP!$B$8:$B$10&lt;=E6794)/(SRP!$C$8:$C$10&gt;=E6794),SRP!$D$8:$D$10)*(G6794/100)*(E6794/1000)),
IF(C6794="Spirits",
SUM(LOOKUP(2,1/(SRP!$B$2:$B$7&lt;=E6794)/(SRP!$C$2:$C$7&gt;=E6794),SRP!$D$2:$D$7)*(G6794/100)*(E6794/1000)),
IF(AND(C6794="Wine",D6794="Fortified Wines"),
SUM(LOOKUP(2,1/(SRP!$B$26:$B$29&lt;=E6794)/(SRP!$C$26:$C$29&gt;=E6794),SRP!$D$26:$D$29)*(G6794/100)*(E6794/1000)),
IF(C6794="Wine",
SUM(LOOKUP(2,1/(SRP!$B$21:$B$25&lt;=E6794)/(SRP!$C$21:$C$25&gt;=E6794),SRP!$D$21:$D$25)*(G6794/100)*(E6794/1000)),
IF(AND(C6794="Ready to Drink",D6794="RTD-One Pour Cocktail&gt;7%&lt;=14.5"),
SUM(LOOKUP(2,1/(SRP!$B$16:$B$20&lt;=E6794)/(SRP!$C$16:$C$20&gt;=E6794),SRP!$D$16:$D$20)*(G6794/100)*(E6794/1000)),
IF(C6794="Ready to Drink",
SUM(LOOKUP(2,1/(SRP!$B$11:$B$15&lt;=E6794)/(SRP!$C$11:$C$15&gt;=E6794),SRP!$D$11:$D$15)*(G6794/100)*(E6794/1000)),
0)))))),2)</f>
        <v>1.92</v>
      </c>
      <c r="L6794" s="173" t="str">
        <f t="shared" si="106"/>
        <v>Beer473</v>
      </c>
      <c r="M6794" s="154">
        <f>VLOOKUP(L6794,'Slope %'!C:D,2,0)</f>
        <v>0.12</v>
      </c>
    </row>
    <row r="6795" spans="1:13" x14ac:dyDescent="0.25">
      <c r="A6795" s="169">
        <v>68227</v>
      </c>
      <c r="B6795" s="170" t="s">
        <v>4974</v>
      </c>
      <c r="C6795" s="170" t="s">
        <v>11</v>
      </c>
      <c r="D6795" s="170" t="s">
        <v>267</v>
      </c>
      <c r="E6795" s="170">
        <v>473</v>
      </c>
      <c r="F6795" s="170">
        <v>24</v>
      </c>
      <c r="G6795" s="171">
        <v>5.2</v>
      </c>
      <c r="H6795" s="170" t="s">
        <v>1556</v>
      </c>
      <c r="I6795" s="171">
        <v>3.99</v>
      </c>
      <c r="J6795" s="169">
        <v>1</v>
      </c>
      <c r="K6795" s="154" cm="1">
        <f t="array" ref="K6795">ROUND(
IF(C6795="Beer",
SUM(LOOKUP(2,1/(SRP!$B$8:$B$10&lt;=E6795)/(SRP!$C$8:$C$10&gt;=E6795),SRP!$D$8:$D$10)*(G6795/100)*(E6795/1000)),
IF(C6795="Spirits",
SUM(LOOKUP(2,1/(SRP!$B$2:$B$7&lt;=E6795)/(SRP!$C$2:$C$7&gt;=E6795),SRP!$D$2:$D$7)*(G6795/100)*(E6795/1000)),
IF(AND(C6795="Wine",D6795="Fortified Wines"),
SUM(LOOKUP(2,1/(SRP!$B$26:$B$29&lt;=E6795)/(SRP!$C$26:$C$29&gt;=E6795),SRP!$D$26:$D$29)*(G6795/100)*(E6795/1000)),
IF(C6795="Wine",
SUM(LOOKUP(2,1/(SRP!$B$21:$B$25&lt;=E6795)/(SRP!$C$21:$C$25&gt;=E6795),SRP!$D$21:$D$25)*(G6795/100)*(E6795/1000)),
IF(AND(C6795="Ready to Drink",D6795="RTD-One Pour Cocktail&gt;7%&lt;=14.5"),
SUM(LOOKUP(2,1/(SRP!$B$16:$B$20&lt;=E6795)/(SRP!$C$16:$C$20&gt;=E6795),SRP!$D$16:$D$20)*(G6795/100)*(E6795/1000)),
IF(C6795="Ready to Drink",
SUM(LOOKUP(2,1/(SRP!$B$11:$B$15&lt;=E6795)/(SRP!$C$11:$C$15&gt;=E6795),SRP!$D$11:$D$15)*(G6795/100)*(E6795/1000)),
0)))))),2)</f>
        <v>1.92</v>
      </c>
      <c r="L6795" s="173" t="str">
        <f t="shared" si="106"/>
        <v>Beer473</v>
      </c>
      <c r="M6795" s="154">
        <f>VLOOKUP(L6795,'Slope %'!C:D,2,0)</f>
        <v>0.12</v>
      </c>
    </row>
    <row r="6796" spans="1:13" x14ac:dyDescent="0.25">
      <c r="A6796" s="169">
        <v>68233</v>
      </c>
      <c r="B6796" s="170" t="s">
        <v>4975</v>
      </c>
      <c r="C6796" s="170" t="s">
        <v>11</v>
      </c>
      <c r="D6796" s="170" t="s">
        <v>303</v>
      </c>
      <c r="E6796" s="170">
        <v>473</v>
      </c>
      <c r="F6796" s="170">
        <v>24</v>
      </c>
      <c r="G6796" s="171">
        <v>5.8</v>
      </c>
      <c r="H6796" s="170" t="s">
        <v>1556</v>
      </c>
      <c r="I6796" s="171">
        <v>4.6900000000000004</v>
      </c>
      <c r="J6796" s="169">
        <v>1</v>
      </c>
      <c r="K6796" s="154" cm="1">
        <f t="array" ref="K6796">ROUND(
IF(C6796="Beer",
SUM(LOOKUP(2,1/(SRP!$B$8:$B$10&lt;=E6796)/(SRP!$C$8:$C$10&gt;=E6796),SRP!$D$8:$D$10)*(G6796/100)*(E6796/1000)),
IF(C6796="Spirits",
SUM(LOOKUP(2,1/(SRP!$B$2:$B$7&lt;=E6796)/(SRP!$C$2:$C$7&gt;=E6796),SRP!$D$2:$D$7)*(G6796/100)*(E6796/1000)),
IF(AND(C6796="Wine",D6796="Fortified Wines"),
SUM(LOOKUP(2,1/(SRP!$B$26:$B$29&lt;=E6796)/(SRP!$C$26:$C$29&gt;=E6796),SRP!$D$26:$D$29)*(G6796/100)*(E6796/1000)),
IF(C6796="Wine",
SUM(LOOKUP(2,1/(SRP!$B$21:$B$25&lt;=E6796)/(SRP!$C$21:$C$25&gt;=E6796),SRP!$D$21:$D$25)*(G6796/100)*(E6796/1000)),
IF(AND(C6796="Ready to Drink",D6796="RTD-One Pour Cocktail&gt;7%&lt;=14.5"),
SUM(LOOKUP(2,1/(SRP!$B$16:$B$20&lt;=E6796)/(SRP!$C$16:$C$20&gt;=E6796),SRP!$D$16:$D$20)*(G6796/100)*(E6796/1000)),
IF(C6796="Ready to Drink",
SUM(LOOKUP(2,1/(SRP!$B$11:$B$15&lt;=E6796)/(SRP!$C$11:$C$15&gt;=E6796),SRP!$D$11:$D$15)*(G6796/100)*(E6796/1000)),
0)))))),2)</f>
        <v>2.14</v>
      </c>
      <c r="L6796" s="173" t="str">
        <f t="shared" si="106"/>
        <v>Beer473</v>
      </c>
      <c r="M6796" s="154">
        <f>VLOOKUP(L6796,'Slope %'!C:D,2,0)</f>
        <v>0.12</v>
      </c>
    </row>
    <row r="6797" spans="1:13" x14ac:dyDescent="0.25">
      <c r="A6797" s="169">
        <v>68233</v>
      </c>
      <c r="B6797" s="170" t="s">
        <v>4975</v>
      </c>
      <c r="C6797" s="170" t="s">
        <v>11</v>
      </c>
      <c r="D6797" s="170" t="s">
        <v>303</v>
      </c>
      <c r="E6797" s="170">
        <v>473</v>
      </c>
      <c r="F6797" s="170">
        <v>24</v>
      </c>
      <c r="G6797" s="171">
        <v>5.8</v>
      </c>
      <c r="H6797" s="170" t="s">
        <v>1556</v>
      </c>
      <c r="I6797" s="171">
        <v>4.6900000000000004</v>
      </c>
      <c r="J6797" s="169">
        <v>1</v>
      </c>
      <c r="K6797" s="154" cm="1">
        <f t="array" ref="K6797">ROUND(
IF(C6797="Beer",
SUM(LOOKUP(2,1/(SRP!$B$8:$B$10&lt;=E6797)/(SRP!$C$8:$C$10&gt;=E6797),SRP!$D$8:$D$10)*(G6797/100)*(E6797/1000)),
IF(C6797="Spirits",
SUM(LOOKUP(2,1/(SRP!$B$2:$B$7&lt;=E6797)/(SRP!$C$2:$C$7&gt;=E6797),SRP!$D$2:$D$7)*(G6797/100)*(E6797/1000)),
IF(AND(C6797="Wine",D6797="Fortified Wines"),
SUM(LOOKUP(2,1/(SRP!$B$26:$B$29&lt;=E6797)/(SRP!$C$26:$C$29&gt;=E6797),SRP!$D$26:$D$29)*(G6797/100)*(E6797/1000)),
IF(C6797="Wine",
SUM(LOOKUP(2,1/(SRP!$B$21:$B$25&lt;=E6797)/(SRP!$C$21:$C$25&gt;=E6797),SRP!$D$21:$D$25)*(G6797/100)*(E6797/1000)),
IF(AND(C6797="Ready to Drink",D6797="RTD-One Pour Cocktail&gt;7%&lt;=14.5"),
SUM(LOOKUP(2,1/(SRP!$B$16:$B$20&lt;=E6797)/(SRP!$C$16:$C$20&gt;=E6797),SRP!$D$16:$D$20)*(G6797/100)*(E6797/1000)),
IF(C6797="Ready to Drink",
SUM(LOOKUP(2,1/(SRP!$B$11:$B$15&lt;=E6797)/(SRP!$C$11:$C$15&gt;=E6797),SRP!$D$11:$D$15)*(G6797/100)*(E6797/1000)),
0)))))),2)</f>
        <v>2.14</v>
      </c>
      <c r="L6797" s="173" t="str">
        <f t="shared" si="106"/>
        <v>Beer473</v>
      </c>
      <c r="M6797" s="154">
        <f>VLOOKUP(L6797,'Slope %'!C:D,2,0)</f>
        <v>0.12</v>
      </c>
    </row>
    <row r="6798" spans="1:13" x14ac:dyDescent="0.25">
      <c r="A6798" s="169">
        <v>68241</v>
      </c>
      <c r="B6798" s="170" t="s">
        <v>4976</v>
      </c>
      <c r="C6798" s="170" t="s">
        <v>11</v>
      </c>
      <c r="D6798" s="170" t="s">
        <v>474</v>
      </c>
      <c r="E6798" s="170">
        <v>330</v>
      </c>
      <c r="F6798" s="170">
        <v>24</v>
      </c>
      <c r="G6798" s="171">
        <v>4.5</v>
      </c>
      <c r="H6798" s="170" t="s">
        <v>54</v>
      </c>
      <c r="I6798" s="171">
        <v>3.09</v>
      </c>
      <c r="J6798" s="169">
        <v>1</v>
      </c>
      <c r="K6798" s="154" cm="1">
        <f t="array" ref="K6798">ROUND(
IF(C6798="Beer",
SUM(LOOKUP(2,1/(SRP!$B$8:$B$10&lt;=E6798)/(SRP!$C$8:$C$10&gt;=E6798),SRP!$D$8:$D$10)*(G6798/100)*(E6798/1000)),
IF(C6798="Spirits",
SUM(LOOKUP(2,1/(SRP!$B$2:$B$7&lt;=E6798)/(SRP!$C$2:$C$7&gt;=E6798),SRP!$D$2:$D$7)*(G6798/100)*(E6798/1000)),
IF(AND(C6798="Wine",D6798="Fortified Wines"),
SUM(LOOKUP(2,1/(SRP!$B$26:$B$29&lt;=E6798)/(SRP!$C$26:$C$29&gt;=E6798),SRP!$D$26:$D$29)*(G6798/100)*(E6798/1000)),
IF(C6798="Wine",
SUM(LOOKUP(2,1/(SRP!$B$21:$B$25&lt;=E6798)/(SRP!$C$21:$C$25&gt;=E6798),SRP!$D$21:$D$25)*(G6798/100)*(E6798/1000)),
IF(AND(C6798="Ready to Drink",D6798="RTD-One Pour Cocktail&gt;7%&lt;=14.5"),
SUM(LOOKUP(2,1/(SRP!$B$16:$B$20&lt;=E6798)/(SRP!$C$16:$C$20&gt;=E6798),SRP!$D$16:$D$20)*(G6798/100)*(E6798/1000)),
IF(C6798="Ready to Drink",
SUM(LOOKUP(2,1/(SRP!$B$11:$B$15&lt;=E6798)/(SRP!$C$11:$C$15&gt;=E6798),SRP!$D$11:$D$15)*(G6798/100)*(E6798/1000)),
0)))))),2)</f>
        <v>1.1599999999999999</v>
      </c>
      <c r="L6798" s="173" t="str">
        <f t="shared" si="106"/>
        <v>Beer330</v>
      </c>
      <c r="M6798" s="154">
        <f>VLOOKUP(L6798,'Slope %'!C:D,2,0)</f>
        <v>0.12</v>
      </c>
    </row>
    <row r="6799" spans="1:13" x14ac:dyDescent="0.25">
      <c r="A6799" s="169">
        <v>68241</v>
      </c>
      <c r="B6799" s="170" t="s">
        <v>4976</v>
      </c>
      <c r="C6799" s="170" t="s">
        <v>11</v>
      </c>
      <c r="D6799" s="170" t="s">
        <v>474</v>
      </c>
      <c r="E6799" s="170">
        <v>330</v>
      </c>
      <c r="F6799" s="170">
        <v>24</v>
      </c>
      <c r="G6799" s="171">
        <v>4.5</v>
      </c>
      <c r="H6799" s="170" t="s">
        <v>54</v>
      </c>
      <c r="I6799" s="171">
        <v>3.09</v>
      </c>
      <c r="J6799" s="169">
        <v>1</v>
      </c>
      <c r="K6799" s="154" cm="1">
        <f t="array" ref="K6799">ROUND(
IF(C6799="Beer",
SUM(LOOKUP(2,1/(SRP!$B$8:$B$10&lt;=E6799)/(SRP!$C$8:$C$10&gt;=E6799),SRP!$D$8:$D$10)*(G6799/100)*(E6799/1000)),
IF(C6799="Spirits",
SUM(LOOKUP(2,1/(SRP!$B$2:$B$7&lt;=E6799)/(SRP!$C$2:$C$7&gt;=E6799),SRP!$D$2:$D$7)*(G6799/100)*(E6799/1000)),
IF(AND(C6799="Wine",D6799="Fortified Wines"),
SUM(LOOKUP(2,1/(SRP!$B$26:$B$29&lt;=E6799)/(SRP!$C$26:$C$29&gt;=E6799),SRP!$D$26:$D$29)*(G6799/100)*(E6799/1000)),
IF(C6799="Wine",
SUM(LOOKUP(2,1/(SRP!$B$21:$B$25&lt;=E6799)/(SRP!$C$21:$C$25&gt;=E6799),SRP!$D$21:$D$25)*(G6799/100)*(E6799/1000)),
IF(AND(C6799="Ready to Drink",D6799="RTD-One Pour Cocktail&gt;7%&lt;=14.5"),
SUM(LOOKUP(2,1/(SRP!$B$16:$B$20&lt;=E6799)/(SRP!$C$16:$C$20&gt;=E6799),SRP!$D$16:$D$20)*(G6799/100)*(E6799/1000)),
IF(C6799="Ready to Drink",
SUM(LOOKUP(2,1/(SRP!$B$11:$B$15&lt;=E6799)/(SRP!$C$11:$C$15&gt;=E6799),SRP!$D$11:$D$15)*(G6799/100)*(E6799/1000)),
0)))))),2)</f>
        <v>1.1599999999999999</v>
      </c>
      <c r="L6799" s="173" t="str">
        <f t="shared" si="106"/>
        <v>Beer330</v>
      </c>
      <c r="M6799" s="154">
        <f>VLOOKUP(L6799,'Slope %'!C:D,2,0)</f>
        <v>0.12</v>
      </c>
    </row>
    <row r="6800" spans="1:13" x14ac:dyDescent="0.25">
      <c r="A6800" s="169">
        <v>68243</v>
      </c>
      <c r="B6800" s="170" t="s">
        <v>4977</v>
      </c>
      <c r="C6800" s="170" t="s">
        <v>15</v>
      </c>
      <c r="D6800" s="170" t="s">
        <v>1611</v>
      </c>
      <c r="E6800" s="170">
        <v>700</v>
      </c>
      <c r="F6800" s="170">
        <v>6</v>
      </c>
      <c r="G6800" s="171">
        <v>48</v>
      </c>
      <c r="H6800" s="170" t="s">
        <v>54</v>
      </c>
      <c r="I6800" s="171">
        <v>89.99</v>
      </c>
      <c r="J6800" s="169">
        <v>1</v>
      </c>
      <c r="K6800" s="154" cm="1">
        <f t="array" ref="K6800">ROUND(
IF(C6800="Beer",
SUM(LOOKUP(2,1/(SRP!$B$8:$B$10&lt;=E6800)/(SRP!$C$8:$C$10&gt;=E6800),SRP!$D$8:$D$10)*(G6800/100)*(E6800/1000)),
IF(C6800="Spirits",
SUM(LOOKUP(2,1/(SRP!$B$2:$B$7&lt;=E6800)/(SRP!$C$2:$C$7&gt;=E6800),SRP!$D$2:$D$7)*(G6800/100)*(E6800/1000)),
IF(AND(C6800="Wine",D6800="Fortified Wines"),
SUM(LOOKUP(2,1/(SRP!$B$26:$B$29&lt;=E6800)/(SRP!$C$26:$C$29&gt;=E6800),SRP!$D$26:$D$29)*(G6800/100)*(E6800/1000)),
IF(C6800="Wine",
SUM(LOOKUP(2,1/(SRP!$B$21:$B$25&lt;=E6800)/(SRP!$C$21:$C$25&gt;=E6800),SRP!$D$21:$D$25)*(G6800/100)*(E6800/1000)),
IF(AND(C6800="Ready to Drink",D6800="RTD-One Pour Cocktail&gt;7%&lt;=14.5"),
SUM(LOOKUP(2,1/(SRP!$B$16:$B$20&lt;=E6800)/(SRP!$C$16:$C$20&gt;=E6800),SRP!$D$16:$D$20)*(G6800/100)*(E6800/1000)),
IF(C6800="Ready to Drink",
SUM(LOOKUP(2,1/(SRP!$B$11:$B$15&lt;=E6800)/(SRP!$C$11:$C$15&gt;=E6800),SRP!$D$11:$D$15)*(G6800/100)*(E6800/1000)),
0)))))),2)</f>
        <v>26.23</v>
      </c>
      <c r="L6800" s="173" t="str">
        <f t="shared" si="106"/>
        <v>Spirits700</v>
      </c>
      <c r="M6800" s="154">
        <f>VLOOKUP(L6800,'Slope %'!C:D,2,0)</f>
        <v>7.0000000000000007E-2</v>
      </c>
    </row>
    <row r="6801" spans="1:13" x14ac:dyDescent="0.25">
      <c r="A6801" s="169">
        <v>68248</v>
      </c>
      <c r="B6801" s="170" t="s">
        <v>4978</v>
      </c>
      <c r="C6801" s="170" t="s">
        <v>11</v>
      </c>
      <c r="D6801" s="170" t="s">
        <v>474</v>
      </c>
      <c r="E6801" s="170">
        <v>473</v>
      </c>
      <c r="F6801" s="170">
        <v>24</v>
      </c>
      <c r="G6801" s="171">
        <v>5</v>
      </c>
      <c r="H6801" s="170" t="s">
        <v>1053</v>
      </c>
      <c r="I6801" s="171">
        <v>4.99</v>
      </c>
      <c r="J6801" s="169">
        <v>1</v>
      </c>
      <c r="K6801" s="154" cm="1">
        <f t="array" ref="K6801">ROUND(
IF(C6801="Beer",
SUM(LOOKUP(2,1/(SRP!$B$8:$B$10&lt;=E6801)/(SRP!$C$8:$C$10&gt;=E6801),SRP!$D$8:$D$10)*(G6801/100)*(E6801/1000)),
IF(C6801="Spirits",
SUM(LOOKUP(2,1/(SRP!$B$2:$B$7&lt;=E6801)/(SRP!$C$2:$C$7&gt;=E6801),SRP!$D$2:$D$7)*(G6801/100)*(E6801/1000)),
IF(AND(C6801="Wine",D6801="Fortified Wines"),
SUM(LOOKUP(2,1/(SRP!$B$26:$B$29&lt;=E6801)/(SRP!$C$26:$C$29&gt;=E6801),SRP!$D$26:$D$29)*(G6801/100)*(E6801/1000)),
IF(C6801="Wine",
SUM(LOOKUP(2,1/(SRP!$B$21:$B$25&lt;=E6801)/(SRP!$C$21:$C$25&gt;=E6801),SRP!$D$21:$D$25)*(G6801/100)*(E6801/1000)),
IF(AND(C6801="Ready to Drink",D6801="RTD-One Pour Cocktail&gt;7%&lt;=14.5"),
SUM(LOOKUP(2,1/(SRP!$B$16:$B$20&lt;=E6801)/(SRP!$C$16:$C$20&gt;=E6801),SRP!$D$16:$D$20)*(G6801/100)*(E6801/1000)),
IF(C6801="Ready to Drink",
SUM(LOOKUP(2,1/(SRP!$B$11:$B$15&lt;=E6801)/(SRP!$C$11:$C$15&gt;=E6801),SRP!$D$11:$D$15)*(G6801/100)*(E6801/1000)),
0)))))),2)</f>
        <v>1.85</v>
      </c>
      <c r="L6801" s="173" t="str">
        <f t="shared" si="106"/>
        <v>Beer473</v>
      </c>
      <c r="M6801" s="154">
        <f>VLOOKUP(L6801,'Slope %'!C:D,2,0)</f>
        <v>0.12</v>
      </c>
    </row>
    <row r="6802" spans="1:13" x14ac:dyDescent="0.25">
      <c r="A6802" s="169">
        <v>68248</v>
      </c>
      <c r="B6802" s="170" t="s">
        <v>4978</v>
      </c>
      <c r="C6802" s="170" t="s">
        <v>11</v>
      </c>
      <c r="D6802" s="170" t="s">
        <v>474</v>
      </c>
      <c r="E6802" s="170">
        <v>473</v>
      </c>
      <c r="F6802" s="170">
        <v>24</v>
      </c>
      <c r="G6802" s="171">
        <v>5</v>
      </c>
      <c r="H6802" s="170" t="s">
        <v>1053</v>
      </c>
      <c r="I6802" s="171">
        <v>4.99</v>
      </c>
      <c r="J6802" s="169">
        <v>1</v>
      </c>
      <c r="K6802" s="154" cm="1">
        <f t="array" ref="K6802">ROUND(
IF(C6802="Beer",
SUM(LOOKUP(2,1/(SRP!$B$8:$B$10&lt;=E6802)/(SRP!$C$8:$C$10&gt;=E6802),SRP!$D$8:$D$10)*(G6802/100)*(E6802/1000)),
IF(C6802="Spirits",
SUM(LOOKUP(2,1/(SRP!$B$2:$B$7&lt;=E6802)/(SRP!$C$2:$C$7&gt;=E6802),SRP!$D$2:$D$7)*(G6802/100)*(E6802/1000)),
IF(AND(C6802="Wine",D6802="Fortified Wines"),
SUM(LOOKUP(2,1/(SRP!$B$26:$B$29&lt;=E6802)/(SRP!$C$26:$C$29&gt;=E6802),SRP!$D$26:$D$29)*(G6802/100)*(E6802/1000)),
IF(C6802="Wine",
SUM(LOOKUP(2,1/(SRP!$B$21:$B$25&lt;=E6802)/(SRP!$C$21:$C$25&gt;=E6802),SRP!$D$21:$D$25)*(G6802/100)*(E6802/1000)),
IF(AND(C6802="Ready to Drink",D6802="RTD-One Pour Cocktail&gt;7%&lt;=14.5"),
SUM(LOOKUP(2,1/(SRP!$B$16:$B$20&lt;=E6802)/(SRP!$C$16:$C$20&gt;=E6802),SRP!$D$16:$D$20)*(G6802/100)*(E6802/1000)),
IF(C6802="Ready to Drink",
SUM(LOOKUP(2,1/(SRP!$B$11:$B$15&lt;=E6802)/(SRP!$C$11:$C$15&gt;=E6802),SRP!$D$11:$D$15)*(G6802/100)*(E6802/1000)),
0)))))),2)</f>
        <v>1.85</v>
      </c>
      <c r="L6802" s="173" t="str">
        <f t="shared" si="106"/>
        <v>Beer473</v>
      </c>
      <c r="M6802" s="154">
        <f>VLOOKUP(L6802,'Slope %'!C:D,2,0)</f>
        <v>0.12</v>
      </c>
    </row>
    <row r="6803" spans="1:13" x14ac:dyDescent="0.25">
      <c r="A6803" s="169">
        <v>68250</v>
      </c>
      <c r="B6803" s="170" t="s">
        <v>4979</v>
      </c>
      <c r="C6803" s="170" t="s">
        <v>11</v>
      </c>
      <c r="D6803" s="170" t="s">
        <v>303</v>
      </c>
      <c r="E6803" s="170">
        <v>473</v>
      </c>
      <c r="F6803" s="170">
        <v>24</v>
      </c>
      <c r="G6803" s="171">
        <v>8.1</v>
      </c>
      <c r="H6803" s="170" t="s">
        <v>1053</v>
      </c>
      <c r="I6803" s="171">
        <v>4.99</v>
      </c>
      <c r="J6803" s="169">
        <v>1</v>
      </c>
      <c r="K6803" s="154" cm="1">
        <f t="array" ref="K6803">ROUND(
IF(C6803="Beer",
SUM(LOOKUP(2,1/(SRP!$B$8:$B$10&lt;=E6803)/(SRP!$C$8:$C$10&gt;=E6803),SRP!$D$8:$D$10)*(G6803/100)*(E6803/1000)),
IF(C6803="Spirits",
SUM(LOOKUP(2,1/(SRP!$B$2:$B$7&lt;=E6803)/(SRP!$C$2:$C$7&gt;=E6803),SRP!$D$2:$D$7)*(G6803/100)*(E6803/1000)),
IF(AND(C6803="Wine",D6803="Fortified Wines"),
SUM(LOOKUP(2,1/(SRP!$B$26:$B$29&lt;=E6803)/(SRP!$C$26:$C$29&gt;=E6803),SRP!$D$26:$D$29)*(G6803/100)*(E6803/1000)),
IF(C6803="Wine",
SUM(LOOKUP(2,1/(SRP!$B$21:$B$25&lt;=E6803)/(SRP!$C$21:$C$25&gt;=E6803),SRP!$D$21:$D$25)*(G6803/100)*(E6803/1000)),
IF(AND(C6803="Ready to Drink",D6803="RTD-One Pour Cocktail&gt;7%&lt;=14.5"),
SUM(LOOKUP(2,1/(SRP!$B$16:$B$20&lt;=E6803)/(SRP!$C$16:$C$20&gt;=E6803),SRP!$D$16:$D$20)*(G6803/100)*(E6803/1000)),
IF(C6803="Ready to Drink",
SUM(LOOKUP(2,1/(SRP!$B$11:$B$15&lt;=E6803)/(SRP!$C$11:$C$15&gt;=E6803),SRP!$D$11:$D$15)*(G6803/100)*(E6803/1000)),
0)))))),2)</f>
        <v>2.99</v>
      </c>
      <c r="L6803" s="173" t="str">
        <f t="shared" si="106"/>
        <v>Beer473</v>
      </c>
      <c r="M6803" s="154">
        <f>VLOOKUP(L6803,'Slope %'!C:D,2,0)</f>
        <v>0.12</v>
      </c>
    </row>
    <row r="6804" spans="1:13" x14ac:dyDescent="0.25">
      <c r="A6804" s="169">
        <v>68250</v>
      </c>
      <c r="B6804" s="170" t="s">
        <v>4979</v>
      </c>
      <c r="C6804" s="170" t="s">
        <v>11</v>
      </c>
      <c r="D6804" s="170" t="s">
        <v>303</v>
      </c>
      <c r="E6804" s="170">
        <v>473</v>
      </c>
      <c r="F6804" s="170">
        <v>24</v>
      </c>
      <c r="G6804" s="171">
        <v>8.1</v>
      </c>
      <c r="H6804" s="170" t="s">
        <v>1053</v>
      </c>
      <c r="I6804" s="171">
        <v>4.99</v>
      </c>
      <c r="J6804" s="169">
        <v>1</v>
      </c>
      <c r="K6804" s="154" cm="1">
        <f t="array" ref="K6804">ROUND(
IF(C6804="Beer",
SUM(LOOKUP(2,1/(SRP!$B$8:$B$10&lt;=E6804)/(SRP!$C$8:$C$10&gt;=E6804),SRP!$D$8:$D$10)*(G6804/100)*(E6804/1000)),
IF(C6804="Spirits",
SUM(LOOKUP(2,1/(SRP!$B$2:$B$7&lt;=E6804)/(SRP!$C$2:$C$7&gt;=E6804),SRP!$D$2:$D$7)*(G6804/100)*(E6804/1000)),
IF(AND(C6804="Wine",D6804="Fortified Wines"),
SUM(LOOKUP(2,1/(SRP!$B$26:$B$29&lt;=E6804)/(SRP!$C$26:$C$29&gt;=E6804),SRP!$D$26:$D$29)*(G6804/100)*(E6804/1000)),
IF(C6804="Wine",
SUM(LOOKUP(2,1/(SRP!$B$21:$B$25&lt;=E6804)/(SRP!$C$21:$C$25&gt;=E6804),SRP!$D$21:$D$25)*(G6804/100)*(E6804/1000)),
IF(AND(C6804="Ready to Drink",D6804="RTD-One Pour Cocktail&gt;7%&lt;=14.5"),
SUM(LOOKUP(2,1/(SRP!$B$16:$B$20&lt;=E6804)/(SRP!$C$16:$C$20&gt;=E6804),SRP!$D$16:$D$20)*(G6804/100)*(E6804/1000)),
IF(C6804="Ready to Drink",
SUM(LOOKUP(2,1/(SRP!$B$11:$B$15&lt;=E6804)/(SRP!$C$11:$C$15&gt;=E6804),SRP!$D$11:$D$15)*(G6804/100)*(E6804/1000)),
0)))))),2)</f>
        <v>2.99</v>
      </c>
      <c r="L6804" s="173" t="str">
        <f t="shared" si="106"/>
        <v>Beer473</v>
      </c>
      <c r="M6804" s="154">
        <f>VLOOKUP(L6804,'Slope %'!C:D,2,0)</f>
        <v>0.12</v>
      </c>
    </row>
    <row r="6805" spans="1:13" x14ac:dyDescent="0.25">
      <c r="A6805" s="169">
        <v>68259</v>
      </c>
      <c r="B6805" s="170" t="s">
        <v>4980</v>
      </c>
      <c r="C6805" s="170" t="s">
        <v>1065</v>
      </c>
      <c r="D6805" s="170" t="s">
        <v>1066</v>
      </c>
      <c r="E6805" s="170">
        <v>2130</v>
      </c>
      <c r="F6805" s="170">
        <v>4</v>
      </c>
      <c r="G6805" s="171">
        <v>1E-3</v>
      </c>
      <c r="H6805" s="170" t="s">
        <v>105</v>
      </c>
      <c r="I6805" s="171">
        <v>12.99</v>
      </c>
      <c r="J6805" s="169">
        <v>6</v>
      </c>
      <c r="K6805" s="154" cm="1">
        <f t="array" ref="K6805">ROUND(
IF(C6805="Beer",
SUM(LOOKUP(2,1/(SRP!$B$8:$B$10&lt;=E6805)/(SRP!$C$8:$C$10&gt;=E6805),SRP!$D$8:$D$10)*(G6805/100)*(E6805/1000)),
IF(C6805="Spirits",
SUM(LOOKUP(2,1/(SRP!$B$2:$B$7&lt;=E6805)/(SRP!$C$2:$C$7&gt;=E6805),SRP!$D$2:$D$7)*(G6805/100)*(E6805/1000)),
IF(AND(C6805="Wine",D6805="Fortified Wines"),
SUM(LOOKUP(2,1/(SRP!$B$26:$B$29&lt;=E6805)/(SRP!$C$26:$C$29&gt;=E6805),SRP!$D$26:$D$29)*(G6805/100)*(E6805/1000)),
IF(C6805="Wine",
SUM(LOOKUP(2,1/(SRP!$B$21:$B$25&lt;=E6805)/(SRP!$C$21:$C$25&gt;=E6805),SRP!$D$21:$D$25)*(G6805/100)*(E6805/1000)),
IF(AND(C6805="Ready to Drink",D6805="RTD-One Pour Cocktail&gt;7%&lt;=14.5"),
SUM(LOOKUP(2,1/(SRP!$B$16:$B$20&lt;=E6805)/(SRP!$C$16:$C$20&gt;=E6805),SRP!$D$16:$D$20)*(G6805/100)*(E6805/1000)),
IF(C6805="Ready to Drink",
SUM(LOOKUP(2,1/(SRP!$B$11:$B$15&lt;=E6805)/(SRP!$C$11:$C$15&gt;=E6805),SRP!$D$11:$D$15)*(G6805/100)*(E6805/1000)),
0)))))),2)</f>
        <v>0</v>
      </c>
      <c r="L6805" s="173" t="str">
        <f t="shared" si="106"/>
        <v>Dealcoholized2130</v>
      </c>
      <c r="M6805" s="154" t="e">
        <f>VLOOKUP(L6805,'Slope %'!C:D,2,0)</f>
        <v>#N/A</v>
      </c>
    </row>
    <row r="6806" spans="1:13" x14ac:dyDescent="0.25">
      <c r="A6806" s="169">
        <v>68259</v>
      </c>
      <c r="B6806" s="170" t="s">
        <v>4980</v>
      </c>
      <c r="C6806" s="170" t="s">
        <v>1065</v>
      </c>
      <c r="D6806" s="170" t="s">
        <v>1066</v>
      </c>
      <c r="E6806" s="170">
        <v>2130</v>
      </c>
      <c r="F6806" s="170">
        <v>4</v>
      </c>
      <c r="G6806" s="171">
        <v>1E-3</v>
      </c>
      <c r="H6806" s="170" t="s">
        <v>105</v>
      </c>
      <c r="I6806" s="171">
        <v>12.99</v>
      </c>
      <c r="J6806" s="169">
        <v>6</v>
      </c>
      <c r="K6806" s="154" cm="1">
        <f t="array" ref="K6806">ROUND(
IF(C6806="Beer",
SUM(LOOKUP(2,1/(SRP!$B$8:$B$10&lt;=E6806)/(SRP!$C$8:$C$10&gt;=E6806),SRP!$D$8:$D$10)*(G6806/100)*(E6806/1000)),
IF(C6806="Spirits",
SUM(LOOKUP(2,1/(SRP!$B$2:$B$7&lt;=E6806)/(SRP!$C$2:$C$7&gt;=E6806),SRP!$D$2:$D$7)*(G6806/100)*(E6806/1000)),
IF(AND(C6806="Wine",D6806="Fortified Wines"),
SUM(LOOKUP(2,1/(SRP!$B$26:$B$29&lt;=E6806)/(SRP!$C$26:$C$29&gt;=E6806),SRP!$D$26:$D$29)*(G6806/100)*(E6806/1000)),
IF(C6806="Wine",
SUM(LOOKUP(2,1/(SRP!$B$21:$B$25&lt;=E6806)/(SRP!$C$21:$C$25&gt;=E6806),SRP!$D$21:$D$25)*(G6806/100)*(E6806/1000)),
IF(AND(C6806="Ready to Drink",D6806="RTD-One Pour Cocktail&gt;7%&lt;=14.5"),
SUM(LOOKUP(2,1/(SRP!$B$16:$B$20&lt;=E6806)/(SRP!$C$16:$C$20&gt;=E6806),SRP!$D$16:$D$20)*(G6806/100)*(E6806/1000)),
IF(C6806="Ready to Drink",
SUM(LOOKUP(2,1/(SRP!$B$11:$B$15&lt;=E6806)/(SRP!$C$11:$C$15&gt;=E6806),SRP!$D$11:$D$15)*(G6806/100)*(E6806/1000)),
0)))))),2)</f>
        <v>0</v>
      </c>
      <c r="L6806" s="173" t="str">
        <f t="shared" si="106"/>
        <v>Dealcoholized2130</v>
      </c>
      <c r="M6806" s="154" t="e">
        <f>VLOOKUP(L6806,'Slope %'!C:D,2,0)</f>
        <v>#N/A</v>
      </c>
    </row>
    <row r="6807" spans="1:13" x14ac:dyDescent="0.25">
      <c r="A6807" s="169">
        <v>68262</v>
      </c>
      <c r="B6807" s="170" t="s">
        <v>4981</v>
      </c>
      <c r="C6807" s="170" t="s">
        <v>11</v>
      </c>
      <c r="D6807" s="170" t="s">
        <v>303</v>
      </c>
      <c r="E6807" s="170">
        <v>473</v>
      </c>
      <c r="F6807" s="170">
        <v>24</v>
      </c>
      <c r="G6807" s="171">
        <v>6.8</v>
      </c>
      <c r="H6807" s="170" t="s">
        <v>1053</v>
      </c>
      <c r="I6807" s="171">
        <v>4.99</v>
      </c>
      <c r="J6807" s="169">
        <v>1</v>
      </c>
      <c r="K6807" s="154" cm="1">
        <f t="array" ref="K6807">ROUND(
IF(C6807="Beer",
SUM(LOOKUP(2,1/(SRP!$B$8:$B$10&lt;=E6807)/(SRP!$C$8:$C$10&gt;=E6807),SRP!$D$8:$D$10)*(G6807/100)*(E6807/1000)),
IF(C6807="Spirits",
SUM(LOOKUP(2,1/(SRP!$B$2:$B$7&lt;=E6807)/(SRP!$C$2:$C$7&gt;=E6807),SRP!$D$2:$D$7)*(G6807/100)*(E6807/1000)),
IF(AND(C6807="Wine",D6807="Fortified Wines"),
SUM(LOOKUP(2,1/(SRP!$B$26:$B$29&lt;=E6807)/(SRP!$C$26:$C$29&gt;=E6807),SRP!$D$26:$D$29)*(G6807/100)*(E6807/1000)),
IF(C6807="Wine",
SUM(LOOKUP(2,1/(SRP!$B$21:$B$25&lt;=E6807)/(SRP!$C$21:$C$25&gt;=E6807),SRP!$D$21:$D$25)*(G6807/100)*(E6807/1000)),
IF(AND(C6807="Ready to Drink",D6807="RTD-One Pour Cocktail&gt;7%&lt;=14.5"),
SUM(LOOKUP(2,1/(SRP!$B$16:$B$20&lt;=E6807)/(SRP!$C$16:$C$20&gt;=E6807),SRP!$D$16:$D$20)*(G6807/100)*(E6807/1000)),
IF(C6807="Ready to Drink",
SUM(LOOKUP(2,1/(SRP!$B$11:$B$15&lt;=E6807)/(SRP!$C$11:$C$15&gt;=E6807),SRP!$D$11:$D$15)*(G6807/100)*(E6807/1000)),
0)))))),2)</f>
        <v>2.5099999999999998</v>
      </c>
      <c r="L6807" s="173" t="str">
        <f t="shared" si="106"/>
        <v>Beer473</v>
      </c>
      <c r="M6807" s="154">
        <f>VLOOKUP(L6807,'Slope %'!C:D,2,0)</f>
        <v>0.12</v>
      </c>
    </row>
    <row r="6808" spans="1:13" x14ac:dyDescent="0.25">
      <c r="A6808" s="169">
        <v>68262</v>
      </c>
      <c r="B6808" s="170" t="s">
        <v>4981</v>
      </c>
      <c r="C6808" s="170" t="s">
        <v>11</v>
      </c>
      <c r="D6808" s="170" t="s">
        <v>303</v>
      </c>
      <c r="E6808" s="170">
        <v>473</v>
      </c>
      <c r="F6808" s="170">
        <v>24</v>
      </c>
      <c r="G6808" s="171">
        <v>6.8</v>
      </c>
      <c r="H6808" s="170" t="s">
        <v>1053</v>
      </c>
      <c r="I6808" s="171">
        <v>4.99</v>
      </c>
      <c r="J6808" s="169">
        <v>1</v>
      </c>
      <c r="K6808" s="154" cm="1">
        <f t="array" ref="K6808">ROUND(
IF(C6808="Beer",
SUM(LOOKUP(2,1/(SRP!$B$8:$B$10&lt;=E6808)/(SRP!$C$8:$C$10&gt;=E6808),SRP!$D$8:$D$10)*(G6808/100)*(E6808/1000)),
IF(C6808="Spirits",
SUM(LOOKUP(2,1/(SRP!$B$2:$B$7&lt;=E6808)/(SRP!$C$2:$C$7&gt;=E6808),SRP!$D$2:$D$7)*(G6808/100)*(E6808/1000)),
IF(AND(C6808="Wine",D6808="Fortified Wines"),
SUM(LOOKUP(2,1/(SRP!$B$26:$B$29&lt;=E6808)/(SRP!$C$26:$C$29&gt;=E6808),SRP!$D$26:$D$29)*(G6808/100)*(E6808/1000)),
IF(C6808="Wine",
SUM(LOOKUP(2,1/(SRP!$B$21:$B$25&lt;=E6808)/(SRP!$C$21:$C$25&gt;=E6808),SRP!$D$21:$D$25)*(G6808/100)*(E6808/1000)),
IF(AND(C6808="Ready to Drink",D6808="RTD-One Pour Cocktail&gt;7%&lt;=14.5"),
SUM(LOOKUP(2,1/(SRP!$B$16:$B$20&lt;=E6808)/(SRP!$C$16:$C$20&gt;=E6808),SRP!$D$16:$D$20)*(G6808/100)*(E6808/1000)),
IF(C6808="Ready to Drink",
SUM(LOOKUP(2,1/(SRP!$B$11:$B$15&lt;=E6808)/(SRP!$C$11:$C$15&gt;=E6808),SRP!$D$11:$D$15)*(G6808/100)*(E6808/1000)),
0)))))),2)</f>
        <v>2.5099999999999998</v>
      </c>
      <c r="L6808" s="173" t="str">
        <f t="shared" si="106"/>
        <v>Beer473</v>
      </c>
      <c r="M6808" s="154">
        <f>VLOOKUP(L6808,'Slope %'!C:D,2,0)</f>
        <v>0.12</v>
      </c>
    </row>
    <row r="6809" spans="1:13" x14ac:dyDescent="0.25">
      <c r="A6809" s="169">
        <v>68266</v>
      </c>
      <c r="B6809" s="170" t="s">
        <v>4982</v>
      </c>
      <c r="C6809" s="170" t="s">
        <v>11</v>
      </c>
      <c r="D6809" s="170" t="s">
        <v>12</v>
      </c>
      <c r="E6809" s="170">
        <v>355</v>
      </c>
      <c r="F6809" s="170">
        <v>24</v>
      </c>
      <c r="G6809" s="171">
        <v>5</v>
      </c>
      <c r="H6809" s="170" t="s">
        <v>2364</v>
      </c>
      <c r="I6809" s="171">
        <v>2.64</v>
      </c>
      <c r="J6809" s="169">
        <v>1</v>
      </c>
      <c r="K6809" s="154" cm="1">
        <f t="array" ref="K6809">ROUND(
IF(C6809="Beer",
SUM(LOOKUP(2,1/(SRP!$B$8:$B$10&lt;=E6809)/(SRP!$C$8:$C$10&gt;=E6809),SRP!$D$8:$D$10)*(G6809/100)*(E6809/1000)),
IF(C6809="Spirits",
SUM(LOOKUP(2,1/(SRP!$B$2:$B$7&lt;=E6809)/(SRP!$C$2:$C$7&gt;=E6809),SRP!$D$2:$D$7)*(G6809/100)*(E6809/1000)),
IF(AND(C6809="Wine",D6809="Fortified Wines"),
SUM(LOOKUP(2,1/(SRP!$B$26:$B$29&lt;=E6809)/(SRP!$C$26:$C$29&gt;=E6809),SRP!$D$26:$D$29)*(G6809/100)*(E6809/1000)),
IF(C6809="Wine",
SUM(LOOKUP(2,1/(SRP!$B$21:$B$25&lt;=E6809)/(SRP!$C$21:$C$25&gt;=E6809),SRP!$D$21:$D$25)*(G6809/100)*(E6809/1000)),
IF(AND(C6809="Ready to Drink",D6809="RTD-One Pour Cocktail&gt;7%&lt;=14.5"),
SUM(LOOKUP(2,1/(SRP!$B$16:$B$20&lt;=E6809)/(SRP!$C$16:$C$20&gt;=E6809),SRP!$D$16:$D$20)*(G6809/100)*(E6809/1000)),
IF(C6809="Ready to Drink",
SUM(LOOKUP(2,1/(SRP!$B$11:$B$15&lt;=E6809)/(SRP!$C$11:$C$15&gt;=E6809),SRP!$D$11:$D$15)*(G6809/100)*(E6809/1000)),
0)))))),2)</f>
        <v>1.39</v>
      </c>
      <c r="L6809" s="173" t="str">
        <f t="shared" si="106"/>
        <v>Beer355</v>
      </c>
      <c r="M6809" s="154">
        <f>VLOOKUP(L6809,'Slope %'!C:D,2,0)</f>
        <v>0.12</v>
      </c>
    </row>
    <row r="6810" spans="1:13" x14ac:dyDescent="0.25">
      <c r="A6810" s="169">
        <v>68266</v>
      </c>
      <c r="B6810" s="170" t="s">
        <v>4982</v>
      </c>
      <c r="C6810" s="170" t="s">
        <v>11</v>
      </c>
      <c r="D6810" s="170" t="s">
        <v>12</v>
      </c>
      <c r="E6810" s="170">
        <v>355</v>
      </c>
      <c r="F6810" s="170">
        <v>24</v>
      </c>
      <c r="G6810" s="171">
        <v>5</v>
      </c>
      <c r="H6810" s="170" t="s">
        <v>2364</v>
      </c>
      <c r="I6810" s="171">
        <v>2.64</v>
      </c>
      <c r="J6810" s="169">
        <v>1</v>
      </c>
      <c r="K6810" s="154" cm="1">
        <f t="array" ref="K6810">ROUND(
IF(C6810="Beer",
SUM(LOOKUP(2,1/(SRP!$B$8:$B$10&lt;=E6810)/(SRP!$C$8:$C$10&gt;=E6810),SRP!$D$8:$D$10)*(G6810/100)*(E6810/1000)),
IF(C6810="Spirits",
SUM(LOOKUP(2,1/(SRP!$B$2:$B$7&lt;=E6810)/(SRP!$C$2:$C$7&gt;=E6810),SRP!$D$2:$D$7)*(G6810/100)*(E6810/1000)),
IF(AND(C6810="Wine",D6810="Fortified Wines"),
SUM(LOOKUP(2,1/(SRP!$B$26:$B$29&lt;=E6810)/(SRP!$C$26:$C$29&gt;=E6810),SRP!$D$26:$D$29)*(G6810/100)*(E6810/1000)),
IF(C6810="Wine",
SUM(LOOKUP(2,1/(SRP!$B$21:$B$25&lt;=E6810)/(SRP!$C$21:$C$25&gt;=E6810),SRP!$D$21:$D$25)*(G6810/100)*(E6810/1000)),
IF(AND(C6810="Ready to Drink",D6810="RTD-One Pour Cocktail&gt;7%&lt;=14.5"),
SUM(LOOKUP(2,1/(SRP!$B$16:$B$20&lt;=E6810)/(SRP!$C$16:$C$20&gt;=E6810),SRP!$D$16:$D$20)*(G6810/100)*(E6810/1000)),
IF(C6810="Ready to Drink",
SUM(LOOKUP(2,1/(SRP!$B$11:$B$15&lt;=E6810)/(SRP!$C$11:$C$15&gt;=E6810),SRP!$D$11:$D$15)*(G6810/100)*(E6810/1000)),
0)))))),2)</f>
        <v>1.39</v>
      </c>
      <c r="L6810" s="173" t="str">
        <f t="shared" si="106"/>
        <v>Beer355</v>
      </c>
      <c r="M6810" s="154">
        <f>VLOOKUP(L6810,'Slope %'!C:D,2,0)</f>
        <v>0.12</v>
      </c>
    </row>
    <row r="6811" spans="1:13" x14ac:dyDescent="0.25">
      <c r="A6811" s="169">
        <v>68269</v>
      </c>
      <c r="B6811" s="170" t="s">
        <v>4983</v>
      </c>
      <c r="C6811" s="170" t="s">
        <v>11</v>
      </c>
      <c r="D6811" s="170" t="s">
        <v>303</v>
      </c>
      <c r="E6811" s="170">
        <v>500</v>
      </c>
      <c r="F6811" s="170">
        <v>12</v>
      </c>
      <c r="G6811" s="171">
        <v>9.25</v>
      </c>
      <c r="H6811" s="170" t="s">
        <v>1662</v>
      </c>
      <c r="I6811" s="171">
        <v>8.99</v>
      </c>
      <c r="J6811" s="169">
        <v>1</v>
      </c>
      <c r="K6811" s="154" cm="1">
        <f t="array" ref="K6811">ROUND(
IF(C6811="Beer",
SUM(LOOKUP(2,1/(SRP!$B$8:$B$10&lt;=E6811)/(SRP!$C$8:$C$10&gt;=E6811),SRP!$D$8:$D$10)*(G6811/100)*(E6811/1000)),
IF(C6811="Spirits",
SUM(LOOKUP(2,1/(SRP!$B$2:$B$7&lt;=E6811)/(SRP!$C$2:$C$7&gt;=E6811),SRP!$D$2:$D$7)*(G6811/100)*(E6811/1000)),
IF(AND(C6811="Wine",D6811="Fortified Wines"),
SUM(LOOKUP(2,1/(SRP!$B$26:$B$29&lt;=E6811)/(SRP!$C$26:$C$29&gt;=E6811),SRP!$D$26:$D$29)*(G6811/100)*(E6811/1000)),
IF(C6811="Wine",
SUM(LOOKUP(2,1/(SRP!$B$21:$B$25&lt;=E6811)/(SRP!$C$21:$C$25&gt;=E6811),SRP!$D$21:$D$25)*(G6811/100)*(E6811/1000)),
IF(AND(C6811="Ready to Drink",D6811="RTD-One Pour Cocktail&gt;7%&lt;=14.5"),
SUM(LOOKUP(2,1/(SRP!$B$16:$B$20&lt;=E6811)/(SRP!$C$16:$C$20&gt;=E6811),SRP!$D$16:$D$20)*(G6811/100)*(E6811/1000)),
IF(C6811="Ready to Drink",
SUM(LOOKUP(2,1/(SRP!$B$11:$B$15&lt;=E6811)/(SRP!$C$11:$C$15&gt;=E6811),SRP!$D$11:$D$15)*(G6811/100)*(E6811/1000)),
0)))))),2)</f>
        <v>3.61</v>
      </c>
      <c r="L6811" s="173" t="str">
        <f t="shared" si="106"/>
        <v>Beer500</v>
      </c>
      <c r="M6811" s="154">
        <f>VLOOKUP(L6811,'Slope %'!C:D,2,0)</f>
        <v>0.12</v>
      </c>
    </row>
    <row r="6812" spans="1:13" x14ac:dyDescent="0.25">
      <c r="A6812" s="169">
        <v>68269</v>
      </c>
      <c r="B6812" s="170" t="s">
        <v>4983</v>
      </c>
      <c r="C6812" s="170" t="s">
        <v>11</v>
      </c>
      <c r="D6812" s="170" t="s">
        <v>303</v>
      </c>
      <c r="E6812" s="170">
        <v>500</v>
      </c>
      <c r="F6812" s="170">
        <v>12</v>
      </c>
      <c r="G6812" s="171">
        <v>9.25</v>
      </c>
      <c r="H6812" s="170" t="s">
        <v>1662</v>
      </c>
      <c r="I6812" s="171">
        <v>8.99</v>
      </c>
      <c r="J6812" s="169">
        <v>1</v>
      </c>
      <c r="K6812" s="154" cm="1">
        <f t="array" ref="K6812">ROUND(
IF(C6812="Beer",
SUM(LOOKUP(2,1/(SRP!$B$8:$B$10&lt;=E6812)/(SRP!$C$8:$C$10&gt;=E6812),SRP!$D$8:$D$10)*(G6812/100)*(E6812/1000)),
IF(C6812="Spirits",
SUM(LOOKUP(2,1/(SRP!$B$2:$B$7&lt;=E6812)/(SRP!$C$2:$C$7&gt;=E6812),SRP!$D$2:$D$7)*(G6812/100)*(E6812/1000)),
IF(AND(C6812="Wine",D6812="Fortified Wines"),
SUM(LOOKUP(2,1/(SRP!$B$26:$B$29&lt;=E6812)/(SRP!$C$26:$C$29&gt;=E6812),SRP!$D$26:$D$29)*(G6812/100)*(E6812/1000)),
IF(C6812="Wine",
SUM(LOOKUP(2,1/(SRP!$B$21:$B$25&lt;=E6812)/(SRP!$C$21:$C$25&gt;=E6812),SRP!$D$21:$D$25)*(G6812/100)*(E6812/1000)),
IF(AND(C6812="Ready to Drink",D6812="RTD-One Pour Cocktail&gt;7%&lt;=14.5"),
SUM(LOOKUP(2,1/(SRP!$B$16:$B$20&lt;=E6812)/(SRP!$C$16:$C$20&gt;=E6812),SRP!$D$16:$D$20)*(G6812/100)*(E6812/1000)),
IF(C6812="Ready to Drink",
SUM(LOOKUP(2,1/(SRP!$B$11:$B$15&lt;=E6812)/(SRP!$C$11:$C$15&gt;=E6812),SRP!$D$11:$D$15)*(G6812/100)*(E6812/1000)),
0)))))),2)</f>
        <v>3.61</v>
      </c>
      <c r="L6812" s="173" t="str">
        <f t="shared" si="106"/>
        <v>Beer500</v>
      </c>
      <c r="M6812" s="154">
        <f>VLOOKUP(L6812,'Slope %'!C:D,2,0)</f>
        <v>0.12</v>
      </c>
    </row>
    <row r="6813" spans="1:13" x14ac:dyDescent="0.25">
      <c r="A6813" s="169">
        <v>68271</v>
      </c>
      <c r="B6813" s="170" t="s">
        <v>4984</v>
      </c>
      <c r="C6813" s="170" t="s">
        <v>11</v>
      </c>
      <c r="D6813" s="170" t="s">
        <v>303</v>
      </c>
      <c r="E6813" s="170">
        <v>473</v>
      </c>
      <c r="F6813" s="170">
        <v>24</v>
      </c>
      <c r="G6813" s="171">
        <v>6</v>
      </c>
      <c r="H6813" s="170" t="s">
        <v>1391</v>
      </c>
      <c r="I6813" s="171">
        <v>4.8899999999999997</v>
      </c>
      <c r="J6813" s="169">
        <v>1</v>
      </c>
      <c r="K6813" s="154" cm="1">
        <f t="array" ref="K6813">ROUND(
IF(C6813="Beer",
SUM(LOOKUP(2,1/(SRP!$B$8:$B$10&lt;=E6813)/(SRP!$C$8:$C$10&gt;=E6813),SRP!$D$8:$D$10)*(G6813/100)*(E6813/1000)),
IF(C6813="Spirits",
SUM(LOOKUP(2,1/(SRP!$B$2:$B$7&lt;=E6813)/(SRP!$C$2:$C$7&gt;=E6813),SRP!$D$2:$D$7)*(G6813/100)*(E6813/1000)),
IF(AND(C6813="Wine",D6813="Fortified Wines"),
SUM(LOOKUP(2,1/(SRP!$B$26:$B$29&lt;=E6813)/(SRP!$C$26:$C$29&gt;=E6813),SRP!$D$26:$D$29)*(G6813/100)*(E6813/1000)),
IF(C6813="Wine",
SUM(LOOKUP(2,1/(SRP!$B$21:$B$25&lt;=E6813)/(SRP!$C$21:$C$25&gt;=E6813),SRP!$D$21:$D$25)*(G6813/100)*(E6813/1000)),
IF(AND(C6813="Ready to Drink",D6813="RTD-One Pour Cocktail&gt;7%&lt;=14.5"),
SUM(LOOKUP(2,1/(SRP!$B$16:$B$20&lt;=E6813)/(SRP!$C$16:$C$20&gt;=E6813),SRP!$D$16:$D$20)*(G6813/100)*(E6813/1000)),
IF(C6813="Ready to Drink",
SUM(LOOKUP(2,1/(SRP!$B$11:$B$15&lt;=E6813)/(SRP!$C$11:$C$15&gt;=E6813),SRP!$D$11:$D$15)*(G6813/100)*(E6813/1000)),
0)))))),2)</f>
        <v>2.2200000000000002</v>
      </c>
      <c r="L6813" s="173" t="str">
        <f t="shared" si="106"/>
        <v>Beer473</v>
      </c>
      <c r="M6813" s="154">
        <f>VLOOKUP(L6813,'Slope %'!C:D,2,0)</f>
        <v>0.12</v>
      </c>
    </row>
    <row r="6814" spans="1:13" x14ac:dyDescent="0.25">
      <c r="A6814" s="169">
        <v>68271</v>
      </c>
      <c r="B6814" s="170" t="s">
        <v>4984</v>
      </c>
      <c r="C6814" s="170" t="s">
        <v>11</v>
      </c>
      <c r="D6814" s="170" t="s">
        <v>303</v>
      </c>
      <c r="E6814" s="170">
        <v>473</v>
      </c>
      <c r="F6814" s="170">
        <v>24</v>
      </c>
      <c r="G6814" s="171">
        <v>6</v>
      </c>
      <c r="H6814" s="170" t="s">
        <v>1391</v>
      </c>
      <c r="I6814" s="171">
        <v>4.8899999999999997</v>
      </c>
      <c r="J6814" s="169">
        <v>1</v>
      </c>
      <c r="K6814" s="154" cm="1">
        <f t="array" ref="K6814">ROUND(
IF(C6814="Beer",
SUM(LOOKUP(2,1/(SRP!$B$8:$B$10&lt;=E6814)/(SRP!$C$8:$C$10&gt;=E6814),SRP!$D$8:$D$10)*(G6814/100)*(E6814/1000)),
IF(C6814="Spirits",
SUM(LOOKUP(2,1/(SRP!$B$2:$B$7&lt;=E6814)/(SRP!$C$2:$C$7&gt;=E6814),SRP!$D$2:$D$7)*(G6814/100)*(E6814/1000)),
IF(AND(C6814="Wine",D6814="Fortified Wines"),
SUM(LOOKUP(2,1/(SRP!$B$26:$B$29&lt;=E6814)/(SRP!$C$26:$C$29&gt;=E6814),SRP!$D$26:$D$29)*(G6814/100)*(E6814/1000)),
IF(C6814="Wine",
SUM(LOOKUP(2,1/(SRP!$B$21:$B$25&lt;=E6814)/(SRP!$C$21:$C$25&gt;=E6814),SRP!$D$21:$D$25)*(G6814/100)*(E6814/1000)),
IF(AND(C6814="Ready to Drink",D6814="RTD-One Pour Cocktail&gt;7%&lt;=14.5"),
SUM(LOOKUP(2,1/(SRP!$B$16:$B$20&lt;=E6814)/(SRP!$C$16:$C$20&gt;=E6814),SRP!$D$16:$D$20)*(G6814/100)*(E6814/1000)),
IF(C6814="Ready to Drink",
SUM(LOOKUP(2,1/(SRP!$B$11:$B$15&lt;=E6814)/(SRP!$C$11:$C$15&gt;=E6814),SRP!$D$11:$D$15)*(G6814/100)*(E6814/1000)),
0)))))),2)</f>
        <v>2.2200000000000002</v>
      </c>
      <c r="L6814" s="173" t="str">
        <f t="shared" si="106"/>
        <v>Beer473</v>
      </c>
      <c r="M6814" s="154">
        <f>VLOOKUP(L6814,'Slope %'!C:D,2,0)</f>
        <v>0.12</v>
      </c>
    </row>
    <row r="6815" spans="1:13" x14ac:dyDescent="0.25">
      <c r="A6815" s="169">
        <v>68272</v>
      </c>
      <c r="B6815" s="170" t="s">
        <v>4985</v>
      </c>
      <c r="C6815" s="170" t="s">
        <v>11</v>
      </c>
      <c r="D6815" s="170" t="s">
        <v>303</v>
      </c>
      <c r="E6815" s="170">
        <v>473</v>
      </c>
      <c r="F6815" s="170">
        <v>24</v>
      </c>
      <c r="G6815" s="171">
        <v>6.1</v>
      </c>
      <c r="H6815" s="170" t="s">
        <v>1053</v>
      </c>
      <c r="I6815" s="171">
        <v>3.99</v>
      </c>
      <c r="J6815" s="169">
        <v>1</v>
      </c>
      <c r="K6815" s="154" cm="1">
        <f t="array" ref="K6815">ROUND(
IF(C6815="Beer",
SUM(LOOKUP(2,1/(SRP!$B$8:$B$10&lt;=E6815)/(SRP!$C$8:$C$10&gt;=E6815),SRP!$D$8:$D$10)*(G6815/100)*(E6815/1000)),
IF(C6815="Spirits",
SUM(LOOKUP(2,1/(SRP!$B$2:$B$7&lt;=E6815)/(SRP!$C$2:$C$7&gt;=E6815),SRP!$D$2:$D$7)*(G6815/100)*(E6815/1000)),
IF(AND(C6815="Wine",D6815="Fortified Wines"),
SUM(LOOKUP(2,1/(SRP!$B$26:$B$29&lt;=E6815)/(SRP!$C$26:$C$29&gt;=E6815),SRP!$D$26:$D$29)*(G6815/100)*(E6815/1000)),
IF(C6815="Wine",
SUM(LOOKUP(2,1/(SRP!$B$21:$B$25&lt;=E6815)/(SRP!$C$21:$C$25&gt;=E6815),SRP!$D$21:$D$25)*(G6815/100)*(E6815/1000)),
IF(AND(C6815="Ready to Drink",D6815="RTD-One Pour Cocktail&gt;7%&lt;=14.5"),
SUM(LOOKUP(2,1/(SRP!$B$16:$B$20&lt;=E6815)/(SRP!$C$16:$C$20&gt;=E6815),SRP!$D$16:$D$20)*(G6815/100)*(E6815/1000)),
IF(C6815="Ready to Drink",
SUM(LOOKUP(2,1/(SRP!$B$11:$B$15&lt;=E6815)/(SRP!$C$11:$C$15&gt;=E6815),SRP!$D$11:$D$15)*(G6815/100)*(E6815/1000)),
0)))))),2)</f>
        <v>2.25</v>
      </c>
      <c r="L6815" s="173" t="str">
        <f t="shared" si="106"/>
        <v>Beer473</v>
      </c>
      <c r="M6815" s="154">
        <f>VLOOKUP(L6815,'Slope %'!C:D,2,0)</f>
        <v>0.12</v>
      </c>
    </row>
    <row r="6816" spans="1:13" x14ac:dyDescent="0.25">
      <c r="A6816" s="169">
        <v>68272</v>
      </c>
      <c r="B6816" s="170" t="s">
        <v>4985</v>
      </c>
      <c r="C6816" s="170" t="s">
        <v>11</v>
      </c>
      <c r="D6816" s="170" t="s">
        <v>303</v>
      </c>
      <c r="E6816" s="170">
        <v>473</v>
      </c>
      <c r="F6816" s="170">
        <v>24</v>
      </c>
      <c r="G6816" s="171">
        <v>6.1</v>
      </c>
      <c r="H6816" s="170" t="s">
        <v>1053</v>
      </c>
      <c r="I6816" s="171">
        <v>3.99</v>
      </c>
      <c r="J6816" s="169">
        <v>1</v>
      </c>
      <c r="K6816" s="154" cm="1">
        <f t="array" ref="K6816">ROUND(
IF(C6816="Beer",
SUM(LOOKUP(2,1/(SRP!$B$8:$B$10&lt;=E6816)/(SRP!$C$8:$C$10&gt;=E6816),SRP!$D$8:$D$10)*(G6816/100)*(E6816/1000)),
IF(C6816="Spirits",
SUM(LOOKUP(2,1/(SRP!$B$2:$B$7&lt;=E6816)/(SRP!$C$2:$C$7&gt;=E6816),SRP!$D$2:$D$7)*(G6816/100)*(E6816/1000)),
IF(AND(C6816="Wine",D6816="Fortified Wines"),
SUM(LOOKUP(2,1/(SRP!$B$26:$B$29&lt;=E6816)/(SRP!$C$26:$C$29&gt;=E6816),SRP!$D$26:$D$29)*(G6816/100)*(E6816/1000)),
IF(C6816="Wine",
SUM(LOOKUP(2,1/(SRP!$B$21:$B$25&lt;=E6816)/(SRP!$C$21:$C$25&gt;=E6816),SRP!$D$21:$D$25)*(G6816/100)*(E6816/1000)),
IF(AND(C6816="Ready to Drink",D6816="RTD-One Pour Cocktail&gt;7%&lt;=14.5"),
SUM(LOOKUP(2,1/(SRP!$B$16:$B$20&lt;=E6816)/(SRP!$C$16:$C$20&gt;=E6816),SRP!$D$16:$D$20)*(G6816/100)*(E6816/1000)),
IF(C6816="Ready to Drink",
SUM(LOOKUP(2,1/(SRP!$B$11:$B$15&lt;=E6816)/(SRP!$C$11:$C$15&gt;=E6816),SRP!$D$11:$D$15)*(G6816/100)*(E6816/1000)),
0)))))),2)</f>
        <v>2.25</v>
      </c>
      <c r="L6816" s="173" t="str">
        <f t="shared" si="106"/>
        <v>Beer473</v>
      </c>
      <c r="M6816" s="154">
        <f>VLOOKUP(L6816,'Slope %'!C:D,2,0)</f>
        <v>0.12</v>
      </c>
    </row>
    <row r="6817" spans="1:13" x14ac:dyDescent="0.25">
      <c r="A6817" s="169">
        <v>68273</v>
      </c>
      <c r="B6817" s="170" t="s">
        <v>4986</v>
      </c>
      <c r="C6817" s="170" t="s">
        <v>11</v>
      </c>
      <c r="D6817" s="170" t="s">
        <v>12</v>
      </c>
      <c r="E6817" s="170">
        <v>473</v>
      </c>
      <c r="F6817" s="170">
        <v>24</v>
      </c>
      <c r="G6817" s="171">
        <v>4.5</v>
      </c>
      <c r="H6817" s="170" t="s">
        <v>747</v>
      </c>
      <c r="I6817" s="171">
        <v>4.29</v>
      </c>
      <c r="J6817" s="169">
        <v>1</v>
      </c>
      <c r="K6817" s="154" cm="1">
        <f t="array" ref="K6817">ROUND(
IF(C6817="Beer",
SUM(LOOKUP(2,1/(SRP!$B$8:$B$10&lt;=E6817)/(SRP!$C$8:$C$10&gt;=E6817),SRP!$D$8:$D$10)*(G6817/100)*(E6817/1000)),
IF(C6817="Spirits",
SUM(LOOKUP(2,1/(SRP!$B$2:$B$7&lt;=E6817)/(SRP!$C$2:$C$7&gt;=E6817),SRP!$D$2:$D$7)*(G6817/100)*(E6817/1000)),
IF(AND(C6817="Wine",D6817="Fortified Wines"),
SUM(LOOKUP(2,1/(SRP!$B$26:$B$29&lt;=E6817)/(SRP!$C$26:$C$29&gt;=E6817),SRP!$D$26:$D$29)*(G6817/100)*(E6817/1000)),
IF(C6817="Wine",
SUM(LOOKUP(2,1/(SRP!$B$21:$B$25&lt;=E6817)/(SRP!$C$21:$C$25&gt;=E6817),SRP!$D$21:$D$25)*(G6817/100)*(E6817/1000)),
IF(AND(C6817="Ready to Drink",D6817="RTD-One Pour Cocktail&gt;7%&lt;=14.5"),
SUM(LOOKUP(2,1/(SRP!$B$16:$B$20&lt;=E6817)/(SRP!$C$16:$C$20&gt;=E6817),SRP!$D$16:$D$20)*(G6817/100)*(E6817/1000)),
IF(C6817="Ready to Drink",
SUM(LOOKUP(2,1/(SRP!$B$11:$B$15&lt;=E6817)/(SRP!$C$11:$C$15&gt;=E6817),SRP!$D$11:$D$15)*(G6817/100)*(E6817/1000)),
0)))))),2)</f>
        <v>1.66</v>
      </c>
      <c r="L6817" s="173" t="str">
        <f t="shared" si="106"/>
        <v>Beer473</v>
      </c>
      <c r="M6817" s="154">
        <f>VLOOKUP(L6817,'Slope %'!C:D,2,0)</f>
        <v>0.12</v>
      </c>
    </row>
    <row r="6818" spans="1:13" x14ac:dyDescent="0.25">
      <c r="A6818" s="169">
        <v>68273</v>
      </c>
      <c r="B6818" s="170" t="s">
        <v>4986</v>
      </c>
      <c r="C6818" s="170" t="s">
        <v>11</v>
      </c>
      <c r="D6818" s="170" t="s">
        <v>12</v>
      </c>
      <c r="E6818" s="170">
        <v>473</v>
      </c>
      <c r="F6818" s="170">
        <v>24</v>
      </c>
      <c r="G6818" s="171">
        <v>4.5</v>
      </c>
      <c r="H6818" s="170" t="s">
        <v>747</v>
      </c>
      <c r="I6818" s="171">
        <v>4.29</v>
      </c>
      <c r="J6818" s="169">
        <v>1</v>
      </c>
      <c r="K6818" s="154" cm="1">
        <f t="array" ref="K6818">ROUND(
IF(C6818="Beer",
SUM(LOOKUP(2,1/(SRP!$B$8:$B$10&lt;=E6818)/(SRP!$C$8:$C$10&gt;=E6818),SRP!$D$8:$D$10)*(G6818/100)*(E6818/1000)),
IF(C6818="Spirits",
SUM(LOOKUP(2,1/(SRP!$B$2:$B$7&lt;=E6818)/(SRP!$C$2:$C$7&gt;=E6818),SRP!$D$2:$D$7)*(G6818/100)*(E6818/1000)),
IF(AND(C6818="Wine",D6818="Fortified Wines"),
SUM(LOOKUP(2,1/(SRP!$B$26:$B$29&lt;=E6818)/(SRP!$C$26:$C$29&gt;=E6818),SRP!$D$26:$D$29)*(G6818/100)*(E6818/1000)),
IF(C6818="Wine",
SUM(LOOKUP(2,1/(SRP!$B$21:$B$25&lt;=E6818)/(SRP!$C$21:$C$25&gt;=E6818),SRP!$D$21:$D$25)*(G6818/100)*(E6818/1000)),
IF(AND(C6818="Ready to Drink",D6818="RTD-One Pour Cocktail&gt;7%&lt;=14.5"),
SUM(LOOKUP(2,1/(SRP!$B$16:$B$20&lt;=E6818)/(SRP!$C$16:$C$20&gt;=E6818),SRP!$D$16:$D$20)*(G6818/100)*(E6818/1000)),
IF(C6818="Ready to Drink",
SUM(LOOKUP(2,1/(SRP!$B$11:$B$15&lt;=E6818)/(SRP!$C$11:$C$15&gt;=E6818),SRP!$D$11:$D$15)*(G6818/100)*(E6818/1000)),
0)))))),2)</f>
        <v>1.66</v>
      </c>
      <c r="L6818" s="173" t="str">
        <f t="shared" si="106"/>
        <v>Beer473</v>
      </c>
      <c r="M6818" s="154">
        <f>VLOOKUP(L6818,'Slope %'!C:D,2,0)</f>
        <v>0.12</v>
      </c>
    </row>
    <row r="6819" spans="1:13" x14ac:dyDescent="0.25">
      <c r="A6819" s="169">
        <v>68277</v>
      </c>
      <c r="B6819" s="170" t="s">
        <v>4987</v>
      </c>
      <c r="C6819" s="170" t="s">
        <v>11</v>
      </c>
      <c r="D6819" s="170" t="s">
        <v>303</v>
      </c>
      <c r="E6819" s="170">
        <v>473</v>
      </c>
      <c r="F6819" s="170">
        <v>24</v>
      </c>
      <c r="G6819" s="171">
        <v>5</v>
      </c>
      <c r="H6819" s="170" t="s">
        <v>1053</v>
      </c>
      <c r="I6819" s="171">
        <v>3.99</v>
      </c>
      <c r="J6819" s="169">
        <v>1</v>
      </c>
      <c r="K6819" s="154" cm="1">
        <f t="array" ref="K6819">ROUND(
IF(C6819="Beer",
SUM(LOOKUP(2,1/(SRP!$B$8:$B$10&lt;=E6819)/(SRP!$C$8:$C$10&gt;=E6819),SRP!$D$8:$D$10)*(G6819/100)*(E6819/1000)),
IF(C6819="Spirits",
SUM(LOOKUP(2,1/(SRP!$B$2:$B$7&lt;=E6819)/(SRP!$C$2:$C$7&gt;=E6819),SRP!$D$2:$D$7)*(G6819/100)*(E6819/1000)),
IF(AND(C6819="Wine",D6819="Fortified Wines"),
SUM(LOOKUP(2,1/(SRP!$B$26:$B$29&lt;=E6819)/(SRP!$C$26:$C$29&gt;=E6819),SRP!$D$26:$D$29)*(G6819/100)*(E6819/1000)),
IF(C6819="Wine",
SUM(LOOKUP(2,1/(SRP!$B$21:$B$25&lt;=E6819)/(SRP!$C$21:$C$25&gt;=E6819),SRP!$D$21:$D$25)*(G6819/100)*(E6819/1000)),
IF(AND(C6819="Ready to Drink",D6819="RTD-One Pour Cocktail&gt;7%&lt;=14.5"),
SUM(LOOKUP(2,1/(SRP!$B$16:$B$20&lt;=E6819)/(SRP!$C$16:$C$20&gt;=E6819),SRP!$D$16:$D$20)*(G6819/100)*(E6819/1000)),
IF(C6819="Ready to Drink",
SUM(LOOKUP(2,1/(SRP!$B$11:$B$15&lt;=E6819)/(SRP!$C$11:$C$15&gt;=E6819),SRP!$D$11:$D$15)*(G6819/100)*(E6819/1000)),
0)))))),2)</f>
        <v>1.85</v>
      </c>
      <c r="L6819" s="173" t="str">
        <f t="shared" si="106"/>
        <v>Beer473</v>
      </c>
      <c r="M6819" s="154">
        <f>VLOOKUP(L6819,'Slope %'!C:D,2,0)</f>
        <v>0.12</v>
      </c>
    </row>
    <row r="6820" spans="1:13" x14ac:dyDescent="0.25">
      <c r="A6820" s="169">
        <v>68277</v>
      </c>
      <c r="B6820" s="170" t="s">
        <v>4987</v>
      </c>
      <c r="C6820" s="170" t="s">
        <v>11</v>
      </c>
      <c r="D6820" s="170" t="s">
        <v>303</v>
      </c>
      <c r="E6820" s="170">
        <v>473</v>
      </c>
      <c r="F6820" s="170">
        <v>24</v>
      </c>
      <c r="G6820" s="171">
        <v>5</v>
      </c>
      <c r="H6820" s="170" t="s">
        <v>1053</v>
      </c>
      <c r="I6820" s="171">
        <v>3.99</v>
      </c>
      <c r="J6820" s="169">
        <v>1</v>
      </c>
      <c r="K6820" s="154" cm="1">
        <f t="array" ref="K6820">ROUND(
IF(C6820="Beer",
SUM(LOOKUP(2,1/(SRP!$B$8:$B$10&lt;=E6820)/(SRP!$C$8:$C$10&gt;=E6820),SRP!$D$8:$D$10)*(G6820/100)*(E6820/1000)),
IF(C6820="Spirits",
SUM(LOOKUP(2,1/(SRP!$B$2:$B$7&lt;=E6820)/(SRP!$C$2:$C$7&gt;=E6820),SRP!$D$2:$D$7)*(G6820/100)*(E6820/1000)),
IF(AND(C6820="Wine",D6820="Fortified Wines"),
SUM(LOOKUP(2,1/(SRP!$B$26:$B$29&lt;=E6820)/(SRP!$C$26:$C$29&gt;=E6820),SRP!$D$26:$D$29)*(G6820/100)*(E6820/1000)),
IF(C6820="Wine",
SUM(LOOKUP(2,1/(SRP!$B$21:$B$25&lt;=E6820)/(SRP!$C$21:$C$25&gt;=E6820),SRP!$D$21:$D$25)*(G6820/100)*(E6820/1000)),
IF(AND(C6820="Ready to Drink",D6820="RTD-One Pour Cocktail&gt;7%&lt;=14.5"),
SUM(LOOKUP(2,1/(SRP!$B$16:$B$20&lt;=E6820)/(SRP!$C$16:$C$20&gt;=E6820),SRP!$D$16:$D$20)*(G6820/100)*(E6820/1000)),
IF(C6820="Ready to Drink",
SUM(LOOKUP(2,1/(SRP!$B$11:$B$15&lt;=E6820)/(SRP!$C$11:$C$15&gt;=E6820),SRP!$D$11:$D$15)*(G6820/100)*(E6820/1000)),
0)))))),2)</f>
        <v>1.85</v>
      </c>
      <c r="L6820" s="173" t="str">
        <f t="shared" si="106"/>
        <v>Beer473</v>
      </c>
      <c r="M6820" s="154">
        <f>VLOOKUP(L6820,'Slope %'!C:D,2,0)</f>
        <v>0.12</v>
      </c>
    </row>
    <row r="6821" spans="1:13" x14ac:dyDescent="0.25">
      <c r="A6821" s="169">
        <v>68280</v>
      </c>
      <c r="B6821" s="170" t="s">
        <v>4988</v>
      </c>
      <c r="C6821" s="170" t="s">
        <v>11</v>
      </c>
      <c r="D6821" s="170" t="s">
        <v>474</v>
      </c>
      <c r="E6821" s="170">
        <v>473</v>
      </c>
      <c r="F6821" s="170">
        <v>24</v>
      </c>
      <c r="G6821" s="171">
        <v>4.2</v>
      </c>
      <c r="H6821" s="170" t="s">
        <v>1053</v>
      </c>
      <c r="I6821" s="171">
        <v>3.99</v>
      </c>
      <c r="J6821" s="169">
        <v>1</v>
      </c>
      <c r="K6821" s="154" cm="1">
        <f t="array" ref="K6821">ROUND(
IF(C6821="Beer",
SUM(LOOKUP(2,1/(SRP!$B$8:$B$10&lt;=E6821)/(SRP!$C$8:$C$10&gt;=E6821),SRP!$D$8:$D$10)*(G6821/100)*(E6821/1000)),
IF(C6821="Spirits",
SUM(LOOKUP(2,1/(SRP!$B$2:$B$7&lt;=E6821)/(SRP!$C$2:$C$7&gt;=E6821),SRP!$D$2:$D$7)*(G6821/100)*(E6821/1000)),
IF(AND(C6821="Wine",D6821="Fortified Wines"),
SUM(LOOKUP(2,1/(SRP!$B$26:$B$29&lt;=E6821)/(SRP!$C$26:$C$29&gt;=E6821),SRP!$D$26:$D$29)*(G6821/100)*(E6821/1000)),
IF(C6821="Wine",
SUM(LOOKUP(2,1/(SRP!$B$21:$B$25&lt;=E6821)/(SRP!$C$21:$C$25&gt;=E6821),SRP!$D$21:$D$25)*(G6821/100)*(E6821/1000)),
IF(AND(C6821="Ready to Drink",D6821="RTD-One Pour Cocktail&gt;7%&lt;=14.5"),
SUM(LOOKUP(2,1/(SRP!$B$16:$B$20&lt;=E6821)/(SRP!$C$16:$C$20&gt;=E6821),SRP!$D$16:$D$20)*(G6821/100)*(E6821/1000)),
IF(C6821="Ready to Drink",
SUM(LOOKUP(2,1/(SRP!$B$11:$B$15&lt;=E6821)/(SRP!$C$11:$C$15&gt;=E6821),SRP!$D$11:$D$15)*(G6821/100)*(E6821/1000)),
0)))))),2)</f>
        <v>1.55</v>
      </c>
      <c r="L6821" s="173" t="str">
        <f t="shared" si="106"/>
        <v>Beer473</v>
      </c>
      <c r="M6821" s="154">
        <f>VLOOKUP(L6821,'Slope %'!C:D,2,0)</f>
        <v>0.12</v>
      </c>
    </row>
    <row r="6822" spans="1:13" x14ac:dyDescent="0.25">
      <c r="A6822" s="169">
        <v>68280</v>
      </c>
      <c r="B6822" s="170" t="s">
        <v>4988</v>
      </c>
      <c r="C6822" s="170" t="s">
        <v>11</v>
      </c>
      <c r="D6822" s="170" t="s">
        <v>474</v>
      </c>
      <c r="E6822" s="170">
        <v>473</v>
      </c>
      <c r="F6822" s="170">
        <v>24</v>
      </c>
      <c r="G6822" s="171">
        <v>4.2</v>
      </c>
      <c r="H6822" s="170" t="s">
        <v>1053</v>
      </c>
      <c r="I6822" s="171">
        <v>3.99</v>
      </c>
      <c r="J6822" s="169">
        <v>1</v>
      </c>
      <c r="K6822" s="154" cm="1">
        <f t="array" ref="K6822">ROUND(
IF(C6822="Beer",
SUM(LOOKUP(2,1/(SRP!$B$8:$B$10&lt;=E6822)/(SRP!$C$8:$C$10&gt;=E6822),SRP!$D$8:$D$10)*(G6822/100)*(E6822/1000)),
IF(C6822="Spirits",
SUM(LOOKUP(2,1/(SRP!$B$2:$B$7&lt;=E6822)/(SRP!$C$2:$C$7&gt;=E6822),SRP!$D$2:$D$7)*(G6822/100)*(E6822/1000)),
IF(AND(C6822="Wine",D6822="Fortified Wines"),
SUM(LOOKUP(2,1/(SRP!$B$26:$B$29&lt;=E6822)/(SRP!$C$26:$C$29&gt;=E6822),SRP!$D$26:$D$29)*(G6822/100)*(E6822/1000)),
IF(C6822="Wine",
SUM(LOOKUP(2,1/(SRP!$B$21:$B$25&lt;=E6822)/(SRP!$C$21:$C$25&gt;=E6822),SRP!$D$21:$D$25)*(G6822/100)*(E6822/1000)),
IF(AND(C6822="Ready to Drink",D6822="RTD-One Pour Cocktail&gt;7%&lt;=14.5"),
SUM(LOOKUP(2,1/(SRP!$B$16:$B$20&lt;=E6822)/(SRP!$C$16:$C$20&gt;=E6822),SRP!$D$16:$D$20)*(G6822/100)*(E6822/1000)),
IF(C6822="Ready to Drink",
SUM(LOOKUP(2,1/(SRP!$B$11:$B$15&lt;=E6822)/(SRP!$C$11:$C$15&gt;=E6822),SRP!$D$11:$D$15)*(G6822/100)*(E6822/1000)),
0)))))),2)</f>
        <v>1.55</v>
      </c>
      <c r="L6822" s="173" t="str">
        <f t="shared" si="106"/>
        <v>Beer473</v>
      </c>
      <c r="M6822" s="154">
        <f>VLOOKUP(L6822,'Slope %'!C:D,2,0)</f>
        <v>0.12</v>
      </c>
    </row>
    <row r="6823" spans="1:13" x14ac:dyDescent="0.25">
      <c r="A6823" s="169">
        <v>68281</v>
      </c>
      <c r="B6823" s="170" t="s">
        <v>4989</v>
      </c>
      <c r="C6823" s="170" t="s">
        <v>11</v>
      </c>
      <c r="D6823" s="170" t="s">
        <v>474</v>
      </c>
      <c r="E6823" s="170">
        <v>473</v>
      </c>
      <c r="F6823" s="170">
        <v>24</v>
      </c>
      <c r="G6823" s="171">
        <v>5</v>
      </c>
      <c r="H6823" s="170" t="s">
        <v>1053</v>
      </c>
      <c r="I6823" s="171">
        <v>3.99</v>
      </c>
      <c r="J6823" s="169">
        <v>1</v>
      </c>
      <c r="K6823" s="154" cm="1">
        <f t="array" ref="K6823">ROUND(
IF(C6823="Beer",
SUM(LOOKUP(2,1/(SRP!$B$8:$B$10&lt;=E6823)/(SRP!$C$8:$C$10&gt;=E6823),SRP!$D$8:$D$10)*(G6823/100)*(E6823/1000)),
IF(C6823="Spirits",
SUM(LOOKUP(2,1/(SRP!$B$2:$B$7&lt;=E6823)/(SRP!$C$2:$C$7&gt;=E6823),SRP!$D$2:$D$7)*(G6823/100)*(E6823/1000)),
IF(AND(C6823="Wine",D6823="Fortified Wines"),
SUM(LOOKUP(2,1/(SRP!$B$26:$B$29&lt;=E6823)/(SRP!$C$26:$C$29&gt;=E6823),SRP!$D$26:$D$29)*(G6823/100)*(E6823/1000)),
IF(C6823="Wine",
SUM(LOOKUP(2,1/(SRP!$B$21:$B$25&lt;=E6823)/(SRP!$C$21:$C$25&gt;=E6823),SRP!$D$21:$D$25)*(G6823/100)*(E6823/1000)),
IF(AND(C6823="Ready to Drink",D6823="RTD-One Pour Cocktail&gt;7%&lt;=14.5"),
SUM(LOOKUP(2,1/(SRP!$B$16:$B$20&lt;=E6823)/(SRP!$C$16:$C$20&gt;=E6823),SRP!$D$16:$D$20)*(G6823/100)*(E6823/1000)),
IF(C6823="Ready to Drink",
SUM(LOOKUP(2,1/(SRP!$B$11:$B$15&lt;=E6823)/(SRP!$C$11:$C$15&gt;=E6823),SRP!$D$11:$D$15)*(G6823/100)*(E6823/1000)),
0)))))),2)</f>
        <v>1.85</v>
      </c>
      <c r="L6823" s="173" t="str">
        <f t="shared" si="106"/>
        <v>Beer473</v>
      </c>
      <c r="M6823" s="154">
        <f>VLOOKUP(L6823,'Slope %'!C:D,2,0)</f>
        <v>0.12</v>
      </c>
    </row>
    <row r="6824" spans="1:13" x14ac:dyDescent="0.25">
      <c r="A6824" s="169">
        <v>68281</v>
      </c>
      <c r="B6824" s="170" t="s">
        <v>4989</v>
      </c>
      <c r="C6824" s="170" t="s">
        <v>11</v>
      </c>
      <c r="D6824" s="170" t="s">
        <v>474</v>
      </c>
      <c r="E6824" s="170">
        <v>473</v>
      </c>
      <c r="F6824" s="170">
        <v>24</v>
      </c>
      <c r="G6824" s="171">
        <v>5</v>
      </c>
      <c r="H6824" s="170" t="s">
        <v>1053</v>
      </c>
      <c r="I6824" s="171">
        <v>3.99</v>
      </c>
      <c r="J6824" s="169">
        <v>1</v>
      </c>
      <c r="K6824" s="154" cm="1">
        <f t="array" ref="K6824">ROUND(
IF(C6824="Beer",
SUM(LOOKUP(2,1/(SRP!$B$8:$B$10&lt;=E6824)/(SRP!$C$8:$C$10&gt;=E6824),SRP!$D$8:$D$10)*(G6824/100)*(E6824/1000)),
IF(C6824="Spirits",
SUM(LOOKUP(2,1/(SRP!$B$2:$B$7&lt;=E6824)/(SRP!$C$2:$C$7&gt;=E6824),SRP!$D$2:$D$7)*(G6824/100)*(E6824/1000)),
IF(AND(C6824="Wine",D6824="Fortified Wines"),
SUM(LOOKUP(2,1/(SRP!$B$26:$B$29&lt;=E6824)/(SRP!$C$26:$C$29&gt;=E6824),SRP!$D$26:$D$29)*(G6824/100)*(E6824/1000)),
IF(C6824="Wine",
SUM(LOOKUP(2,1/(SRP!$B$21:$B$25&lt;=E6824)/(SRP!$C$21:$C$25&gt;=E6824),SRP!$D$21:$D$25)*(G6824/100)*(E6824/1000)),
IF(AND(C6824="Ready to Drink",D6824="RTD-One Pour Cocktail&gt;7%&lt;=14.5"),
SUM(LOOKUP(2,1/(SRP!$B$16:$B$20&lt;=E6824)/(SRP!$C$16:$C$20&gt;=E6824),SRP!$D$16:$D$20)*(G6824/100)*(E6824/1000)),
IF(C6824="Ready to Drink",
SUM(LOOKUP(2,1/(SRP!$B$11:$B$15&lt;=E6824)/(SRP!$C$11:$C$15&gt;=E6824),SRP!$D$11:$D$15)*(G6824/100)*(E6824/1000)),
0)))))),2)</f>
        <v>1.85</v>
      </c>
      <c r="L6824" s="173" t="str">
        <f t="shared" si="106"/>
        <v>Beer473</v>
      </c>
      <c r="M6824" s="154">
        <f>VLOOKUP(L6824,'Slope %'!C:D,2,0)</f>
        <v>0.12</v>
      </c>
    </row>
    <row r="6825" spans="1:13" x14ac:dyDescent="0.25">
      <c r="A6825" s="169">
        <v>68282</v>
      </c>
      <c r="B6825" s="170" t="s">
        <v>4990</v>
      </c>
      <c r="C6825" s="170" t="s">
        <v>11</v>
      </c>
      <c r="D6825" s="170" t="s">
        <v>303</v>
      </c>
      <c r="E6825" s="170">
        <v>473</v>
      </c>
      <c r="F6825" s="170">
        <v>24</v>
      </c>
      <c r="G6825" s="171">
        <v>9</v>
      </c>
      <c r="H6825" s="170" t="s">
        <v>1053</v>
      </c>
      <c r="I6825" s="171">
        <v>3.99</v>
      </c>
      <c r="J6825" s="169">
        <v>1</v>
      </c>
      <c r="K6825" s="154" cm="1">
        <f t="array" ref="K6825">ROUND(
IF(C6825="Beer",
SUM(LOOKUP(2,1/(SRP!$B$8:$B$10&lt;=E6825)/(SRP!$C$8:$C$10&gt;=E6825),SRP!$D$8:$D$10)*(G6825/100)*(E6825/1000)),
IF(C6825="Spirits",
SUM(LOOKUP(2,1/(SRP!$B$2:$B$7&lt;=E6825)/(SRP!$C$2:$C$7&gt;=E6825),SRP!$D$2:$D$7)*(G6825/100)*(E6825/1000)),
IF(AND(C6825="Wine",D6825="Fortified Wines"),
SUM(LOOKUP(2,1/(SRP!$B$26:$B$29&lt;=E6825)/(SRP!$C$26:$C$29&gt;=E6825),SRP!$D$26:$D$29)*(G6825/100)*(E6825/1000)),
IF(C6825="Wine",
SUM(LOOKUP(2,1/(SRP!$B$21:$B$25&lt;=E6825)/(SRP!$C$21:$C$25&gt;=E6825),SRP!$D$21:$D$25)*(G6825/100)*(E6825/1000)),
IF(AND(C6825="Ready to Drink",D6825="RTD-One Pour Cocktail&gt;7%&lt;=14.5"),
SUM(LOOKUP(2,1/(SRP!$B$16:$B$20&lt;=E6825)/(SRP!$C$16:$C$20&gt;=E6825),SRP!$D$16:$D$20)*(G6825/100)*(E6825/1000)),
IF(C6825="Ready to Drink",
SUM(LOOKUP(2,1/(SRP!$B$11:$B$15&lt;=E6825)/(SRP!$C$11:$C$15&gt;=E6825),SRP!$D$11:$D$15)*(G6825/100)*(E6825/1000)),
0)))))),2)</f>
        <v>3.32</v>
      </c>
      <c r="L6825" s="173" t="str">
        <f t="shared" si="106"/>
        <v>Beer473</v>
      </c>
      <c r="M6825" s="154">
        <f>VLOOKUP(L6825,'Slope %'!C:D,2,0)</f>
        <v>0.12</v>
      </c>
    </row>
    <row r="6826" spans="1:13" x14ac:dyDescent="0.25">
      <c r="A6826" s="169">
        <v>68282</v>
      </c>
      <c r="B6826" s="170" t="s">
        <v>4990</v>
      </c>
      <c r="C6826" s="170" t="s">
        <v>11</v>
      </c>
      <c r="D6826" s="170" t="s">
        <v>303</v>
      </c>
      <c r="E6826" s="170">
        <v>473</v>
      </c>
      <c r="F6826" s="170">
        <v>24</v>
      </c>
      <c r="G6826" s="171">
        <v>9</v>
      </c>
      <c r="H6826" s="170" t="s">
        <v>1053</v>
      </c>
      <c r="I6826" s="171">
        <v>3.99</v>
      </c>
      <c r="J6826" s="169">
        <v>1</v>
      </c>
      <c r="K6826" s="154" cm="1">
        <f t="array" ref="K6826">ROUND(
IF(C6826="Beer",
SUM(LOOKUP(2,1/(SRP!$B$8:$B$10&lt;=E6826)/(SRP!$C$8:$C$10&gt;=E6826),SRP!$D$8:$D$10)*(G6826/100)*(E6826/1000)),
IF(C6826="Spirits",
SUM(LOOKUP(2,1/(SRP!$B$2:$B$7&lt;=E6826)/(SRP!$C$2:$C$7&gt;=E6826),SRP!$D$2:$D$7)*(G6826/100)*(E6826/1000)),
IF(AND(C6826="Wine",D6826="Fortified Wines"),
SUM(LOOKUP(2,1/(SRP!$B$26:$B$29&lt;=E6826)/(SRP!$C$26:$C$29&gt;=E6826),SRP!$D$26:$D$29)*(G6826/100)*(E6826/1000)),
IF(C6826="Wine",
SUM(LOOKUP(2,1/(SRP!$B$21:$B$25&lt;=E6826)/(SRP!$C$21:$C$25&gt;=E6826),SRP!$D$21:$D$25)*(G6826/100)*(E6826/1000)),
IF(AND(C6826="Ready to Drink",D6826="RTD-One Pour Cocktail&gt;7%&lt;=14.5"),
SUM(LOOKUP(2,1/(SRP!$B$16:$B$20&lt;=E6826)/(SRP!$C$16:$C$20&gt;=E6826),SRP!$D$16:$D$20)*(G6826/100)*(E6826/1000)),
IF(C6826="Ready to Drink",
SUM(LOOKUP(2,1/(SRP!$B$11:$B$15&lt;=E6826)/(SRP!$C$11:$C$15&gt;=E6826),SRP!$D$11:$D$15)*(G6826/100)*(E6826/1000)),
0)))))),2)</f>
        <v>3.32</v>
      </c>
      <c r="L6826" s="173" t="str">
        <f t="shared" si="106"/>
        <v>Beer473</v>
      </c>
      <c r="M6826" s="154">
        <f>VLOOKUP(L6826,'Slope %'!C:D,2,0)</f>
        <v>0.12</v>
      </c>
    </row>
    <row r="6827" spans="1:13" x14ac:dyDescent="0.25">
      <c r="A6827" s="169">
        <v>68289</v>
      </c>
      <c r="B6827" s="170" t="s">
        <v>4991</v>
      </c>
      <c r="C6827" s="170" t="s">
        <v>24</v>
      </c>
      <c r="D6827" s="170" t="s">
        <v>58</v>
      </c>
      <c r="E6827" s="170">
        <v>750</v>
      </c>
      <c r="F6827" s="170">
        <v>12</v>
      </c>
      <c r="G6827" s="171">
        <v>12.5</v>
      </c>
      <c r="H6827" s="170" t="s">
        <v>130</v>
      </c>
      <c r="I6827" s="171">
        <v>21.99</v>
      </c>
      <c r="J6827" s="169">
        <v>1</v>
      </c>
      <c r="K6827" s="154" cm="1">
        <f t="array" ref="K6827">ROUND(
IF(C6827="Beer",
SUM(LOOKUP(2,1/(SRP!$B$8:$B$10&lt;=E6827)/(SRP!$C$8:$C$10&gt;=E6827),SRP!$D$8:$D$10)*(G6827/100)*(E6827/1000)),
IF(C6827="Spirits",
SUM(LOOKUP(2,1/(SRP!$B$2:$B$7&lt;=E6827)/(SRP!$C$2:$C$7&gt;=E6827),SRP!$D$2:$D$7)*(G6827/100)*(E6827/1000)),
IF(AND(C6827="Wine",D6827="Fortified Wines"),
SUM(LOOKUP(2,1/(SRP!$B$26:$B$29&lt;=E6827)/(SRP!$C$26:$C$29&gt;=E6827),SRP!$D$26:$D$29)*(G6827/100)*(E6827/1000)),
IF(C6827="Wine",
SUM(LOOKUP(2,1/(SRP!$B$21:$B$25&lt;=E6827)/(SRP!$C$21:$C$25&gt;=E6827),SRP!$D$21:$D$25)*(G6827/100)*(E6827/1000)),
IF(AND(C6827="Ready to Drink",D6827="RTD-One Pour Cocktail&gt;7%&lt;=14.5"),
SUM(LOOKUP(2,1/(SRP!$B$16:$B$20&lt;=E6827)/(SRP!$C$16:$C$20&gt;=E6827),SRP!$D$16:$D$20)*(G6827/100)*(E6827/1000)),
IF(C6827="Ready to Drink",
SUM(LOOKUP(2,1/(SRP!$B$11:$B$15&lt;=E6827)/(SRP!$C$11:$C$15&gt;=E6827),SRP!$D$11:$D$15)*(G6827/100)*(E6827/1000)),
0)))))),2)</f>
        <v>7.32</v>
      </c>
      <c r="L6827" s="173" t="str">
        <f t="shared" si="106"/>
        <v>Wine750</v>
      </c>
      <c r="M6827" s="154">
        <f>VLOOKUP(L6827,'Slope %'!C:D,2,0)</f>
        <v>0.1</v>
      </c>
    </row>
    <row r="6828" spans="1:13" x14ac:dyDescent="0.25">
      <c r="A6828" s="169">
        <v>68290</v>
      </c>
      <c r="B6828" s="170" t="s">
        <v>4992</v>
      </c>
      <c r="C6828" s="170" t="s">
        <v>11</v>
      </c>
      <c r="D6828" s="170" t="s">
        <v>474</v>
      </c>
      <c r="E6828" s="170">
        <v>473</v>
      </c>
      <c r="F6828" s="170">
        <v>24</v>
      </c>
      <c r="G6828" s="171">
        <v>4.8</v>
      </c>
      <c r="H6828" s="170" t="s">
        <v>1742</v>
      </c>
      <c r="I6828" s="171">
        <v>5</v>
      </c>
      <c r="J6828" s="169">
        <v>1</v>
      </c>
      <c r="K6828" s="154" cm="1">
        <f t="array" ref="K6828">ROUND(
IF(C6828="Beer",
SUM(LOOKUP(2,1/(SRP!$B$8:$B$10&lt;=E6828)/(SRP!$C$8:$C$10&gt;=E6828),SRP!$D$8:$D$10)*(G6828/100)*(E6828/1000)),
IF(C6828="Spirits",
SUM(LOOKUP(2,1/(SRP!$B$2:$B$7&lt;=E6828)/(SRP!$C$2:$C$7&gt;=E6828),SRP!$D$2:$D$7)*(G6828/100)*(E6828/1000)),
IF(AND(C6828="Wine",D6828="Fortified Wines"),
SUM(LOOKUP(2,1/(SRP!$B$26:$B$29&lt;=E6828)/(SRP!$C$26:$C$29&gt;=E6828),SRP!$D$26:$D$29)*(G6828/100)*(E6828/1000)),
IF(C6828="Wine",
SUM(LOOKUP(2,1/(SRP!$B$21:$B$25&lt;=E6828)/(SRP!$C$21:$C$25&gt;=E6828),SRP!$D$21:$D$25)*(G6828/100)*(E6828/1000)),
IF(AND(C6828="Ready to Drink",D6828="RTD-One Pour Cocktail&gt;7%&lt;=14.5"),
SUM(LOOKUP(2,1/(SRP!$B$16:$B$20&lt;=E6828)/(SRP!$C$16:$C$20&gt;=E6828),SRP!$D$16:$D$20)*(G6828/100)*(E6828/1000)),
IF(C6828="Ready to Drink",
SUM(LOOKUP(2,1/(SRP!$B$11:$B$15&lt;=E6828)/(SRP!$C$11:$C$15&gt;=E6828),SRP!$D$11:$D$15)*(G6828/100)*(E6828/1000)),
0)))))),2)</f>
        <v>1.77</v>
      </c>
      <c r="L6828" s="173" t="str">
        <f t="shared" si="106"/>
        <v>Beer473</v>
      </c>
      <c r="M6828" s="154">
        <f>VLOOKUP(L6828,'Slope %'!C:D,2,0)</f>
        <v>0.12</v>
      </c>
    </row>
    <row r="6829" spans="1:13" x14ac:dyDescent="0.25">
      <c r="A6829" s="169">
        <v>68290</v>
      </c>
      <c r="B6829" s="170" t="s">
        <v>4992</v>
      </c>
      <c r="C6829" s="170" t="s">
        <v>11</v>
      </c>
      <c r="D6829" s="170" t="s">
        <v>474</v>
      </c>
      <c r="E6829" s="170">
        <v>473</v>
      </c>
      <c r="F6829" s="170">
        <v>24</v>
      </c>
      <c r="G6829" s="171">
        <v>4.8</v>
      </c>
      <c r="H6829" s="170" t="s">
        <v>1742</v>
      </c>
      <c r="I6829" s="171">
        <v>5</v>
      </c>
      <c r="J6829" s="169">
        <v>1</v>
      </c>
      <c r="K6829" s="154" cm="1">
        <f t="array" ref="K6829">ROUND(
IF(C6829="Beer",
SUM(LOOKUP(2,1/(SRP!$B$8:$B$10&lt;=E6829)/(SRP!$C$8:$C$10&gt;=E6829),SRP!$D$8:$D$10)*(G6829/100)*(E6829/1000)),
IF(C6829="Spirits",
SUM(LOOKUP(2,1/(SRP!$B$2:$B$7&lt;=E6829)/(SRP!$C$2:$C$7&gt;=E6829),SRP!$D$2:$D$7)*(G6829/100)*(E6829/1000)),
IF(AND(C6829="Wine",D6829="Fortified Wines"),
SUM(LOOKUP(2,1/(SRP!$B$26:$B$29&lt;=E6829)/(SRP!$C$26:$C$29&gt;=E6829),SRP!$D$26:$D$29)*(G6829/100)*(E6829/1000)),
IF(C6829="Wine",
SUM(LOOKUP(2,1/(SRP!$B$21:$B$25&lt;=E6829)/(SRP!$C$21:$C$25&gt;=E6829),SRP!$D$21:$D$25)*(G6829/100)*(E6829/1000)),
IF(AND(C6829="Ready to Drink",D6829="RTD-One Pour Cocktail&gt;7%&lt;=14.5"),
SUM(LOOKUP(2,1/(SRP!$B$16:$B$20&lt;=E6829)/(SRP!$C$16:$C$20&gt;=E6829),SRP!$D$16:$D$20)*(G6829/100)*(E6829/1000)),
IF(C6829="Ready to Drink",
SUM(LOOKUP(2,1/(SRP!$B$11:$B$15&lt;=E6829)/(SRP!$C$11:$C$15&gt;=E6829),SRP!$D$11:$D$15)*(G6829/100)*(E6829/1000)),
0)))))),2)</f>
        <v>1.77</v>
      </c>
      <c r="L6829" s="173" t="str">
        <f t="shared" si="106"/>
        <v>Beer473</v>
      </c>
      <c r="M6829" s="154">
        <f>VLOOKUP(L6829,'Slope %'!C:D,2,0)</f>
        <v>0.12</v>
      </c>
    </row>
    <row r="6830" spans="1:13" x14ac:dyDescent="0.25">
      <c r="A6830" s="169">
        <v>68295</v>
      </c>
      <c r="B6830" s="170" t="s">
        <v>4993</v>
      </c>
      <c r="C6830" s="170" t="s">
        <v>263</v>
      </c>
      <c r="D6830" s="170" t="s">
        <v>935</v>
      </c>
      <c r="E6830" s="170">
        <v>473</v>
      </c>
      <c r="F6830" s="170">
        <v>24</v>
      </c>
      <c r="G6830" s="171">
        <v>5</v>
      </c>
      <c r="H6830" s="170" t="s">
        <v>1391</v>
      </c>
      <c r="I6830" s="171">
        <v>4.8899999999999997</v>
      </c>
      <c r="J6830" s="169">
        <v>1</v>
      </c>
      <c r="K6830" s="154" cm="1">
        <f t="array" ref="K6830">ROUND(
IF(C6830="Beer",
SUM(LOOKUP(2,1/(SRP!$B$8:$B$10&lt;=E6830)/(SRP!$C$8:$C$10&gt;=E6830),SRP!$D$8:$D$10)*(G6830/100)*(E6830/1000)),
IF(C6830="Spirits",
SUM(LOOKUP(2,1/(SRP!$B$2:$B$7&lt;=E6830)/(SRP!$C$2:$C$7&gt;=E6830),SRP!$D$2:$D$7)*(G6830/100)*(E6830/1000)),
IF(AND(C6830="Wine",D6830="Fortified Wines"),
SUM(LOOKUP(2,1/(SRP!$B$26:$B$29&lt;=E6830)/(SRP!$C$26:$C$29&gt;=E6830),SRP!$D$26:$D$29)*(G6830/100)*(E6830/1000)),
IF(C6830="Wine",
SUM(LOOKUP(2,1/(SRP!$B$21:$B$25&lt;=E6830)/(SRP!$C$21:$C$25&gt;=E6830),SRP!$D$21:$D$25)*(G6830/100)*(E6830/1000)),
IF(AND(C6830="Ready to Drink",D6830="RTD-One Pour Cocktail&gt;7%&lt;=14.5"),
SUM(LOOKUP(2,1/(SRP!$B$16:$B$20&lt;=E6830)/(SRP!$C$16:$C$20&gt;=E6830),SRP!$D$16:$D$20)*(G6830/100)*(E6830/1000)),
IF(C6830="Ready to Drink",
SUM(LOOKUP(2,1/(SRP!$B$11:$B$15&lt;=E6830)/(SRP!$C$11:$C$15&gt;=E6830),SRP!$D$11:$D$15)*(G6830/100)*(E6830/1000)),
0)))))),2)</f>
        <v>1.96</v>
      </c>
      <c r="L6830" s="173" t="str">
        <f t="shared" si="106"/>
        <v>Ready to Drink473</v>
      </c>
      <c r="M6830" s="154">
        <f>VLOOKUP(L6830,'Slope %'!C:D,2,0)</f>
        <v>0.12</v>
      </c>
    </row>
    <row r="6831" spans="1:13" x14ac:dyDescent="0.25">
      <c r="A6831" s="169">
        <v>68295</v>
      </c>
      <c r="B6831" s="170" t="s">
        <v>4993</v>
      </c>
      <c r="C6831" s="170" t="s">
        <v>263</v>
      </c>
      <c r="D6831" s="170" t="s">
        <v>935</v>
      </c>
      <c r="E6831" s="170">
        <v>473</v>
      </c>
      <c r="F6831" s="170">
        <v>24</v>
      </c>
      <c r="G6831" s="171">
        <v>5</v>
      </c>
      <c r="H6831" s="170" t="s">
        <v>1391</v>
      </c>
      <c r="I6831" s="171">
        <v>4.8899999999999997</v>
      </c>
      <c r="J6831" s="169">
        <v>1</v>
      </c>
      <c r="K6831" s="154" cm="1">
        <f t="array" ref="K6831">ROUND(
IF(C6831="Beer",
SUM(LOOKUP(2,1/(SRP!$B$8:$B$10&lt;=E6831)/(SRP!$C$8:$C$10&gt;=E6831),SRP!$D$8:$D$10)*(G6831/100)*(E6831/1000)),
IF(C6831="Spirits",
SUM(LOOKUP(2,1/(SRP!$B$2:$B$7&lt;=E6831)/(SRP!$C$2:$C$7&gt;=E6831),SRP!$D$2:$D$7)*(G6831/100)*(E6831/1000)),
IF(AND(C6831="Wine",D6831="Fortified Wines"),
SUM(LOOKUP(2,1/(SRP!$B$26:$B$29&lt;=E6831)/(SRP!$C$26:$C$29&gt;=E6831),SRP!$D$26:$D$29)*(G6831/100)*(E6831/1000)),
IF(C6831="Wine",
SUM(LOOKUP(2,1/(SRP!$B$21:$B$25&lt;=E6831)/(SRP!$C$21:$C$25&gt;=E6831),SRP!$D$21:$D$25)*(G6831/100)*(E6831/1000)),
IF(AND(C6831="Ready to Drink",D6831="RTD-One Pour Cocktail&gt;7%&lt;=14.5"),
SUM(LOOKUP(2,1/(SRP!$B$16:$B$20&lt;=E6831)/(SRP!$C$16:$C$20&gt;=E6831),SRP!$D$16:$D$20)*(G6831/100)*(E6831/1000)),
IF(C6831="Ready to Drink",
SUM(LOOKUP(2,1/(SRP!$B$11:$B$15&lt;=E6831)/(SRP!$C$11:$C$15&gt;=E6831),SRP!$D$11:$D$15)*(G6831/100)*(E6831/1000)),
0)))))),2)</f>
        <v>1.96</v>
      </c>
      <c r="L6831" s="173" t="str">
        <f t="shared" si="106"/>
        <v>Ready to Drink473</v>
      </c>
      <c r="M6831" s="154">
        <f>VLOOKUP(L6831,'Slope %'!C:D,2,0)</f>
        <v>0.12</v>
      </c>
    </row>
    <row r="6832" spans="1:13" x14ac:dyDescent="0.25">
      <c r="A6832" s="169">
        <v>68297</v>
      </c>
      <c r="B6832" s="170" t="s">
        <v>4994</v>
      </c>
      <c r="C6832" s="170" t="s">
        <v>24</v>
      </c>
      <c r="D6832" s="170" t="s">
        <v>42</v>
      </c>
      <c r="E6832" s="170">
        <v>750</v>
      </c>
      <c r="F6832" s="170">
        <v>12</v>
      </c>
      <c r="G6832" s="171">
        <v>12</v>
      </c>
      <c r="H6832" s="170" t="s">
        <v>4909</v>
      </c>
      <c r="I6832" s="171">
        <v>17.850000000000001</v>
      </c>
      <c r="J6832" s="169">
        <v>1</v>
      </c>
      <c r="K6832" s="154" cm="1">
        <f t="array" ref="K6832">ROUND(
IF(C6832="Beer",
SUM(LOOKUP(2,1/(SRP!$B$8:$B$10&lt;=E6832)/(SRP!$C$8:$C$10&gt;=E6832),SRP!$D$8:$D$10)*(G6832/100)*(E6832/1000)),
IF(C6832="Spirits",
SUM(LOOKUP(2,1/(SRP!$B$2:$B$7&lt;=E6832)/(SRP!$C$2:$C$7&gt;=E6832),SRP!$D$2:$D$7)*(G6832/100)*(E6832/1000)),
IF(AND(C6832="Wine",D6832="Fortified Wines"),
SUM(LOOKUP(2,1/(SRP!$B$26:$B$29&lt;=E6832)/(SRP!$C$26:$C$29&gt;=E6832),SRP!$D$26:$D$29)*(G6832/100)*(E6832/1000)),
IF(C6832="Wine",
SUM(LOOKUP(2,1/(SRP!$B$21:$B$25&lt;=E6832)/(SRP!$C$21:$C$25&gt;=E6832),SRP!$D$21:$D$25)*(G6832/100)*(E6832/1000)),
IF(AND(C6832="Ready to Drink",D6832="RTD-One Pour Cocktail&gt;7%&lt;=14.5"),
SUM(LOOKUP(2,1/(SRP!$B$16:$B$20&lt;=E6832)/(SRP!$C$16:$C$20&gt;=E6832),SRP!$D$16:$D$20)*(G6832/100)*(E6832/1000)),
IF(C6832="Ready to Drink",
SUM(LOOKUP(2,1/(SRP!$B$11:$B$15&lt;=E6832)/(SRP!$C$11:$C$15&gt;=E6832),SRP!$D$11:$D$15)*(G6832/100)*(E6832/1000)),
0)))))),2)</f>
        <v>7.03</v>
      </c>
      <c r="L6832" s="173" t="str">
        <f t="shared" si="106"/>
        <v>Wine750</v>
      </c>
      <c r="M6832" s="154">
        <f>VLOOKUP(L6832,'Slope %'!C:D,2,0)</f>
        <v>0.1</v>
      </c>
    </row>
    <row r="6833" spans="1:13" x14ac:dyDescent="0.25">
      <c r="A6833" s="169">
        <v>68298</v>
      </c>
      <c r="B6833" s="170" t="s">
        <v>4995</v>
      </c>
      <c r="C6833" s="170" t="s">
        <v>263</v>
      </c>
      <c r="D6833" s="170" t="s">
        <v>909</v>
      </c>
      <c r="E6833" s="170">
        <v>30000</v>
      </c>
      <c r="F6833" s="170">
        <v>1</v>
      </c>
      <c r="G6833" s="171">
        <v>6.5</v>
      </c>
      <c r="H6833" s="170" t="s">
        <v>2655</v>
      </c>
      <c r="I6833" s="171">
        <v>240</v>
      </c>
      <c r="J6833" s="169">
        <v>1</v>
      </c>
      <c r="K6833" s="154" cm="1">
        <f t="array" ref="K6833">ROUND(
IF(C6833="Beer",
SUM(LOOKUP(2,1/(SRP!$B$8:$B$10&lt;=E6833)/(SRP!$C$8:$C$10&gt;=E6833),SRP!$D$8:$D$10)*(G6833/100)*(E6833/1000)),
IF(C6833="Spirits",
SUM(LOOKUP(2,1/(SRP!$B$2:$B$7&lt;=E6833)/(SRP!$C$2:$C$7&gt;=E6833),SRP!$D$2:$D$7)*(G6833/100)*(E6833/1000)),
IF(AND(C6833="Wine",D6833="Fortified Wines"),
SUM(LOOKUP(2,1/(SRP!$B$26:$B$29&lt;=E6833)/(SRP!$C$26:$C$29&gt;=E6833),SRP!$D$26:$D$29)*(G6833/100)*(E6833/1000)),
IF(C6833="Wine",
SUM(LOOKUP(2,1/(SRP!$B$21:$B$25&lt;=E6833)/(SRP!$C$21:$C$25&gt;=E6833),SRP!$D$21:$D$25)*(G6833/100)*(E6833/1000)),
IF(AND(C6833="Ready to Drink",D6833="RTD-One Pour Cocktail&gt;7%&lt;=14.5"),
SUM(LOOKUP(2,1/(SRP!$B$16:$B$20&lt;=E6833)/(SRP!$C$16:$C$20&gt;=E6833),SRP!$D$16:$D$20)*(G6833/100)*(E6833/1000)),
IF(C6833="Ready to Drink",
SUM(LOOKUP(2,1/(SRP!$B$11:$B$15&lt;=E6833)/(SRP!$C$11:$C$15&gt;=E6833),SRP!$D$11:$D$15)*(G6833/100)*(E6833/1000)),
0)))))),2)</f>
        <v>152.24</v>
      </c>
      <c r="L6833" s="173" t="str">
        <f t="shared" si="106"/>
        <v>Ready to Drink30000</v>
      </c>
      <c r="M6833" s="154" t="e">
        <f>VLOOKUP(L6833,'Slope %'!C:D,2,0)</f>
        <v>#N/A</v>
      </c>
    </row>
    <row r="6834" spans="1:13" x14ac:dyDescent="0.25">
      <c r="A6834" s="169">
        <v>68298</v>
      </c>
      <c r="B6834" s="170" t="s">
        <v>4995</v>
      </c>
      <c r="C6834" s="170" t="s">
        <v>263</v>
      </c>
      <c r="D6834" s="170" t="s">
        <v>909</v>
      </c>
      <c r="E6834" s="170">
        <v>30000</v>
      </c>
      <c r="F6834" s="170">
        <v>1</v>
      </c>
      <c r="G6834" s="171">
        <v>6.5</v>
      </c>
      <c r="H6834" s="170" t="s">
        <v>2364</v>
      </c>
      <c r="I6834" s="171">
        <v>240</v>
      </c>
      <c r="J6834" s="169">
        <v>1</v>
      </c>
      <c r="K6834" s="154" cm="1">
        <f t="array" ref="K6834">ROUND(
IF(C6834="Beer",
SUM(LOOKUP(2,1/(SRP!$B$8:$B$10&lt;=E6834)/(SRP!$C$8:$C$10&gt;=E6834),SRP!$D$8:$D$10)*(G6834/100)*(E6834/1000)),
IF(C6834="Spirits",
SUM(LOOKUP(2,1/(SRP!$B$2:$B$7&lt;=E6834)/(SRP!$C$2:$C$7&gt;=E6834),SRP!$D$2:$D$7)*(G6834/100)*(E6834/1000)),
IF(AND(C6834="Wine",D6834="Fortified Wines"),
SUM(LOOKUP(2,1/(SRP!$B$26:$B$29&lt;=E6834)/(SRP!$C$26:$C$29&gt;=E6834),SRP!$D$26:$D$29)*(G6834/100)*(E6834/1000)),
IF(C6834="Wine",
SUM(LOOKUP(2,1/(SRP!$B$21:$B$25&lt;=E6834)/(SRP!$C$21:$C$25&gt;=E6834),SRP!$D$21:$D$25)*(G6834/100)*(E6834/1000)),
IF(AND(C6834="Ready to Drink",D6834="RTD-One Pour Cocktail&gt;7%&lt;=14.5"),
SUM(LOOKUP(2,1/(SRP!$B$16:$B$20&lt;=E6834)/(SRP!$C$16:$C$20&gt;=E6834),SRP!$D$16:$D$20)*(G6834/100)*(E6834/1000)),
IF(C6834="Ready to Drink",
SUM(LOOKUP(2,1/(SRP!$B$11:$B$15&lt;=E6834)/(SRP!$C$11:$C$15&gt;=E6834),SRP!$D$11:$D$15)*(G6834/100)*(E6834/1000)),
0)))))),2)</f>
        <v>152.24</v>
      </c>
      <c r="L6834" s="173" t="str">
        <f t="shared" si="106"/>
        <v>Ready to Drink30000</v>
      </c>
      <c r="M6834" s="154" t="e">
        <f>VLOOKUP(L6834,'Slope %'!C:D,2,0)</f>
        <v>#N/A</v>
      </c>
    </row>
    <row r="6835" spans="1:13" x14ac:dyDescent="0.25">
      <c r="A6835" s="169">
        <v>68301</v>
      </c>
      <c r="B6835" s="170" t="s">
        <v>4996</v>
      </c>
      <c r="C6835" s="170" t="s">
        <v>24</v>
      </c>
      <c r="D6835" s="170" t="s">
        <v>382</v>
      </c>
      <c r="E6835" s="170">
        <v>750</v>
      </c>
      <c r="F6835" s="170">
        <v>6</v>
      </c>
      <c r="G6835" s="171">
        <v>14</v>
      </c>
      <c r="H6835" s="170" t="s">
        <v>128</v>
      </c>
      <c r="I6835" s="171">
        <v>43.99</v>
      </c>
      <c r="J6835" s="169">
        <v>1</v>
      </c>
      <c r="K6835" s="154" cm="1">
        <f t="array" ref="K6835">ROUND(
IF(C6835="Beer",
SUM(LOOKUP(2,1/(SRP!$B$8:$B$10&lt;=E6835)/(SRP!$C$8:$C$10&gt;=E6835),SRP!$D$8:$D$10)*(G6835/100)*(E6835/1000)),
IF(C6835="Spirits",
SUM(LOOKUP(2,1/(SRP!$B$2:$B$7&lt;=E6835)/(SRP!$C$2:$C$7&gt;=E6835),SRP!$D$2:$D$7)*(G6835/100)*(E6835/1000)),
IF(AND(C6835="Wine",D6835="Fortified Wines"),
SUM(LOOKUP(2,1/(SRP!$B$26:$B$29&lt;=E6835)/(SRP!$C$26:$C$29&gt;=E6835),SRP!$D$26:$D$29)*(G6835/100)*(E6835/1000)),
IF(C6835="Wine",
SUM(LOOKUP(2,1/(SRP!$B$21:$B$25&lt;=E6835)/(SRP!$C$21:$C$25&gt;=E6835),SRP!$D$21:$D$25)*(G6835/100)*(E6835/1000)),
IF(AND(C6835="Ready to Drink",D6835="RTD-One Pour Cocktail&gt;7%&lt;=14.5"),
SUM(LOOKUP(2,1/(SRP!$B$16:$B$20&lt;=E6835)/(SRP!$C$16:$C$20&gt;=E6835),SRP!$D$16:$D$20)*(G6835/100)*(E6835/1000)),
IF(C6835="Ready to Drink",
SUM(LOOKUP(2,1/(SRP!$B$11:$B$15&lt;=E6835)/(SRP!$C$11:$C$15&gt;=E6835),SRP!$D$11:$D$15)*(G6835/100)*(E6835/1000)),
0)))))),2)</f>
        <v>8.1999999999999993</v>
      </c>
      <c r="L6835" s="173" t="str">
        <f t="shared" si="106"/>
        <v>Wine750</v>
      </c>
      <c r="M6835" s="154">
        <f>VLOOKUP(L6835,'Slope %'!C:D,2,0)</f>
        <v>0.1</v>
      </c>
    </row>
    <row r="6836" spans="1:13" x14ac:dyDescent="0.25">
      <c r="A6836" s="169">
        <v>68307</v>
      </c>
      <c r="B6836" s="170" t="s">
        <v>4997</v>
      </c>
      <c r="C6836" s="170" t="s">
        <v>24</v>
      </c>
      <c r="D6836" s="170" t="s">
        <v>34</v>
      </c>
      <c r="E6836" s="170">
        <v>750</v>
      </c>
      <c r="F6836" s="170">
        <v>12</v>
      </c>
      <c r="G6836" s="171">
        <v>13</v>
      </c>
      <c r="H6836" s="170" t="s">
        <v>222</v>
      </c>
      <c r="I6836" s="171">
        <v>22.49</v>
      </c>
      <c r="J6836" s="169">
        <v>1</v>
      </c>
      <c r="K6836" s="154" cm="1">
        <f t="array" ref="K6836">ROUND(
IF(C6836="Beer",
SUM(LOOKUP(2,1/(SRP!$B$8:$B$10&lt;=E6836)/(SRP!$C$8:$C$10&gt;=E6836),SRP!$D$8:$D$10)*(G6836/100)*(E6836/1000)),
IF(C6836="Spirits",
SUM(LOOKUP(2,1/(SRP!$B$2:$B$7&lt;=E6836)/(SRP!$C$2:$C$7&gt;=E6836),SRP!$D$2:$D$7)*(G6836/100)*(E6836/1000)),
IF(AND(C6836="Wine",D6836="Fortified Wines"),
SUM(LOOKUP(2,1/(SRP!$B$26:$B$29&lt;=E6836)/(SRP!$C$26:$C$29&gt;=E6836),SRP!$D$26:$D$29)*(G6836/100)*(E6836/1000)),
IF(C6836="Wine",
SUM(LOOKUP(2,1/(SRP!$B$21:$B$25&lt;=E6836)/(SRP!$C$21:$C$25&gt;=E6836),SRP!$D$21:$D$25)*(G6836/100)*(E6836/1000)),
IF(AND(C6836="Ready to Drink",D6836="RTD-One Pour Cocktail&gt;7%&lt;=14.5"),
SUM(LOOKUP(2,1/(SRP!$B$16:$B$20&lt;=E6836)/(SRP!$C$16:$C$20&gt;=E6836),SRP!$D$16:$D$20)*(G6836/100)*(E6836/1000)),
IF(C6836="Ready to Drink",
SUM(LOOKUP(2,1/(SRP!$B$11:$B$15&lt;=E6836)/(SRP!$C$11:$C$15&gt;=E6836),SRP!$D$11:$D$15)*(G6836/100)*(E6836/1000)),
0)))))),2)</f>
        <v>7.61</v>
      </c>
      <c r="L6836" s="173" t="str">
        <f t="shared" si="106"/>
        <v>Wine750</v>
      </c>
      <c r="M6836" s="154">
        <f>VLOOKUP(L6836,'Slope %'!C:D,2,0)</f>
        <v>0.1</v>
      </c>
    </row>
    <row r="6837" spans="1:13" x14ac:dyDescent="0.25">
      <c r="A6837" s="169">
        <v>68308</v>
      </c>
      <c r="B6837" s="170" t="s">
        <v>4998</v>
      </c>
      <c r="C6837" s="170" t="s">
        <v>11</v>
      </c>
      <c r="D6837" s="170" t="s">
        <v>211</v>
      </c>
      <c r="E6837" s="170">
        <v>5325</v>
      </c>
      <c r="F6837" s="170">
        <v>1</v>
      </c>
      <c r="G6837" s="171">
        <v>4</v>
      </c>
      <c r="H6837" s="170" t="s">
        <v>824</v>
      </c>
      <c r="I6837" s="171">
        <v>30.5</v>
      </c>
      <c r="J6837" s="169">
        <v>15</v>
      </c>
      <c r="K6837" s="154" cm="1">
        <f t="array" ref="K6837">ROUND(
IF(C6837="Beer",
SUM(LOOKUP(2,1/(SRP!$B$8:$B$10&lt;=E6837)/(SRP!$C$8:$C$10&gt;=E6837),SRP!$D$8:$D$10)*(G6837/100)*(E6837/1000)),
IF(C6837="Spirits",
SUM(LOOKUP(2,1/(SRP!$B$2:$B$7&lt;=E6837)/(SRP!$C$2:$C$7&gt;=E6837),SRP!$D$2:$D$7)*(G6837/100)*(E6837/1000)),
IF(AND(C6837="Wine",D6837="Fortified Wines"),
SUM(LOOKUP(2,1/(SRP!$B$26:$B$29&lt;=E6837)/(SRP!$C$26:$C$29&gt;=E6837),SRP!$D$26:$D$29)*(G6837/100)*(E6837/1000)),
IF(C6837="Wine",
SUM(LOOKUP(2,1/(SRP!$B$21:$B$25&lt;=E6837)/(SRP!$C$21:$C$25&gt;=E6837),SRP!$D$21:$D$25)*(G6837/100)*(E6837/1000)),
IF(AND(C6837="Ready to Drink",D6837="RTD-One Pour Cocktail&gt;7%&lt;=14.5"),
SUM(LOOKUP(2,1/(SRP!$B$16:$B$20&lt;=E6837)/(SRP!$C$16:$C$20&gt;=E6837),SRP!$D$16:$D$20)*(G6837/100)*(E6837/1000)),
IF(C6837="Ready to Drink",
SUM(LOOKUP(2,1/(SRP!$B$11:$B$15&lt;=E6837)/(SRP!$C$11:$C$15&gt;=E6837),SRP!$D$11:$D$15)*(G6837/100)*(E6837/1000)),
0)))))),2)</f>
        <v>16.63</v>
      </c>
      <c r="L6837" s="173" t="str">
        <f t="shared" si="106"/>
        <v>Beer5325</v>
      </c>
      <c r="M6837" s="154">
        <f>VLOOKUP(L6837,'Slope %'!C:D,2,0)</f>
        <v>0.05</v>
      </c>
    </row>
    <row r="6838" spans="1:13" x14ac:dyDescent="0.25">
      <c r="A6838" s="169">
        <v>68309</v>
      </c>
      <c r="B6838" s="170" t="s">
        <v>4999</v>
      </c>
      <c r="C6838" s="170" t="s">
        <v>11</v>
      </c>
      <c r="D6838" s="170" t="s">
        <v>267</v>
      </c>
      <c r="E6838" s="170">
        <v>473</v>
      </c>
      <c r="F6838" s="170">
        <v>24</v>
      </c>
      <c r="G6838" s="171">
        <v>4.5</v>
      </c>
      <c r="H6838" s="170" t="s">
        <v>1918</v>
      </c>
      <c r="I6838" s="171">
        <v>4.59</v>
      </c>
      <c r="J6838" s="169">
        <v>1</v>
      </c>
      <c r="K6838" s="154" cm="1">
        <f t="array" ref="K6838">ROUND(
IF(C6838="Beer",
SUM(LOOKUP(2,1/(SRP!$B$8:$B$10&lt;=E6838)/(SRP!$C$8:$C$10&gt;=E6838),SRP!$D$8:$D$10)*(G6838/100)*(E6838/1000)),
IF(C6838="Spirits",
SUM(LOOKUP(2,1/(SRP!$B$2:$B$7&lt;=E6838)/(SRP!$C$2:$C$7&gt;=E6838),SRP!$D$2:$D$7)*(G6838/100)*(E6838/1000)),
IF(AND(C6838="Wine",D6838="Fortified Wines"),
SUM(LOOKUP(2,1/(SRP!$B$26:$B$29&lt;=E6838)/(SRP!$C$26:$C$29&gt;=E6838),SRP!$D$26:$D$29)*(G6838/100)*(E6838/1000)),
IF(C6838="Wine",
SUM(LOOKUP(2,1/(SRP!$B$21:$B$25&lt;=E6838)/(SRP!$C$21:$C$25&gt;=E6838),SRP!$D$21:$D$25)*(G6838/100)*(E6838/1000)),
IF(AND(C6838="Ready to Drink",D6838="RTD-One Pour Cocktail&gt;7%&lt;=14.5"),
SUM(LOOKUP(2,1/(SRP!$B$16:$B$20&lt;=E6838)/(SRP!$C$16:$C$20&gt;=E6838),SRP!$D$16:$D$20)*(G6838/100)*(E6838/1000)),
IF(C6838="Ready to Drink",
SUM(LOOKUP(2,1/(SRP!$B$11:$B$15&lt;=E6838)/(SRP!$C$11:$C$15&gt;=E6838),SRP!$D$11:$D$15)*(G6838/100)*(E6838/1000)),
0)))))),2)</f>
        <v>1.66</v>
      </c>
      <c r="L6838" s="173" t="str">
        <f t="shared" si="106"/>
        <v>Beer473</v>
      </c>
      <c r="M6838" s="154">
        <f>VLOOKUP(L6838,'Slope %'!C:D,2,0)</f>
        <v>0.12</v>
      </c>
    </row>
    <row r="6839" spans="1:13" x14ac:dyDescent="0.25">
      <c r="A6839" s="169">
        <v>68310</v>
      </c>
      <c r="B6839" s="170" t="s">
        <v>5000</v>
      </c>
      <c r="C6839" s="170" t="s">
        <v>11</v>
      </c>
      <c r="D6839" s="170" t="s">
        <v>211</v>
      </c>
      <c r="E6839" s="170">
        <v>473</v>
      </c>
      <c r="F6839" s="170">
        <v>24</v>
      </c>
      <c r="G6839" s="171">
        <v>4</v>
      </c>
      <c r="H6839" s="170" t="s">
        <v>824</v>
      </c>
      <c r="I6839" s="171">
        <v>2.79</v>
      </c>
      <c r="J6839" s="169">
        <v>1</v>
      </c>
      <c r="K6839" s="154" cm="1">
        <f t="array" ref="K6839">ROUND(
IF(C6839="Beer",
SUM(LOOKUP(2,1/(SRP!$B$8:$B$10&lt;=E6839)/(SRP!$C$8:$C$10&gt;=E6839),SRP!$D$8:$D$10)*(G6839/100)*(E6839/1000)),
IF(C6839="Spirits",
SUM(LOOKUP(2,1/(SRP!$B$2:$B$7&lt;=E6839)/(SRP!$C$2:$C$7&gt;=E6839),SRP!$D$2:$D$7)*(G6839/100)*(E6839/1000)),
IF(AND(C6839="Wine",D6839="Fortified Wines"),
SUM(LOOKUP(2,1/(SRP!$B$26:$B$29&lt;=E6839)/(SRP!$C$26:$C$29&gt;=E6839),SRP!$D$26:$D$29)*(G6839/100)*(E6839/1000)),
IF(C6839="Wine",
SUM(LOOKUP(2,1/(SRP!$B$21:$B$25&lt;=E6839)/(SRP!$C$21:$C$25&gt;=E6839),SRP!$D$21:$D$25)*(G6839/100)*(E6839/1000)),
IF(AND(C6839="Ready to Drink",D6839="RTD-One Pour Cocktail&gt;7%&lt;=14.5"),
SUM(LOOKUP(2,1/(SRP!$B$16:$B$20&lt;=E6839)/(SRP!$C$16:$C$20&gt;=E6839),SRP!$D$16:$D$20)*(G6839/100)*(E6839/1000)),
IF(C6839="Ready to Drink",
SUM(LOOKUP(2,1/(SRP!$B$11:$B$15&lt;=E6839)/(SRP!$C$11:$C$15&gt;=E6839),SRP!$D$11:$D$15)*(G6839/100)*(E6839/1000)),
0)))))),2)</f>
        <v>1.48</v>
      </c>
      <c r="L6839" s="173" t="str">
        <f t="shared" si="106"/>
        <v>Beer473</v>
      </c>
      <c r="M6839" s="154">
        <f>VLOOKUP(L6839,'Slope %'!C:D,2,0)</f>
        <v>0.12</v>
      </c>
    </row>
    <row r="6840" spans="1:13" x14ac:dyDescent="0.25">
      <c r="A6840" s="169">
        <v>68340</v>
      </c>
      <c r="B6840" s="170" t="s">
        <v>1008</v>
      </c>
      <c r="C6840" s="170" t="s">
        <v>15</v>
      </c>
      <c r="D6840" s="170" t="s">
        <v>1007</v>
      </c>
      <c r="E6840" s="170">
        <v>700</v>
      </c>
      <c r="F6840" s="170">
        <v>6</v>
      </c>
      <c r="G6840" s="171">
        <v>40</v>
      </c>
      <c r="H6840" s="170" t="s">
        <v>54</v>
      </c>
      <c r="I6840" s="171">
        <v>64.989999999999995</v>
      </c>
      <c r="J6840" s="169">
        <v>1</v>
      </c>
      <c r="K6840" s="154" cm="1">
        <f t="array" ref="K6840">ROUND(
IF(C6840="Beer",
SUM(LOOKUP(2,1/(SRP!$B$8:$B$10&lt;=E6840)/(SRP!$C$8:$C$10&gt;=E6840),SRP!$D$8:$D$10)*(G6840/100)*(E6840/1000)),
IF(C6840="Spirits",
SUM(LOOKUP(2,1/(SRP!$B$2:$B$7&lt;=E6840)/(SRP!$C$2:$C$7&gt;=E6840),SRP!$D$2:$D$7)*(G6840/100)*(E6840/1000)),
IF(AND(C6840="Wine",D6840="Fortified Wines"),
SUM(LOOKUP(2,1/(SRP!$B$26:$B$29&lt;=E6840)/(SRP!$C$26:$C$29&gt;=E6840),SRP!$D$26:$D$29)*(G6840/100)*(E6840/1000)),
IF(C6840="Wine",
SUM(LOOKUP(2,1/(SRP!$B$21:$B$25&lt;=E6840)/(SRP!$C$21:$C$25&gt;=E6840),SRP!$D$21:$D$25)*(G6840/100)*(E6840/1000)),
IF(AND(C6840="Ready to Drink",D6840="RTD-One Pour Cocktail&gt;7%&lt;=14.5"),
SUM(LOOKUP(2,1/(SRP!$B$16:$B$20&lt;=E6840)/(SRP!$C$16:$C$20&gt;=E6840),SRP!$D$16:$D$20)*(G6840/100)*(E6840/1000)),
IF(C6840="Ready to Drink",
SUM(LOOKUP(2,1/(SRP!$B$11:$B$15&lt;=E6840)/(SRP!$C$11:$C$15&gt;=E6840),SRP!$D$11:$D$15)*(G6840/100)*(E6840/1000)),
0)))))),2)</f>
        <v>21.86</v>
      </c>
      <c r="L6840" s="173" t="str">
        <f t="shared" si="106"/>
        <v>Spirits700</v>
      </c>
      <c r="M6840" s="154">
        <f>VLOOKUP(L6840,'Slope %'!C:D,2,0)</f>
        <v>7.0000000000000007E-2</v>
      </c>
    </row>
    <row r="6841" spans="1:13" x14ac:dyDescent="0.25">
      <c r="A6841" s="169">
        <v>68341</v>
      </c>
      <c r="B6841" s="170" t="s">
        <v>5001</v>
      </c>
      <c r="C6841" s="170" t="s">
        <v>15</v>
      </c>
      <c r="D6841" s="170" t="s">
        <v>441</v>
      </c>
      <c r="E6841" s="170">
        <v>750</v>
      </c>
      <c r="F6841" s="170">
        <v>12</v>
      </c>
      <c r="G6841" s="171">
        <v>15</v>
      </c>
      <c r="H6841" s="170" t="s">
        <v>35</v>
      </c>
      <c r="I6841" s="171">
        <v>21.99</v>
      </c>
      <c r="J6841" s="169">
        <v>1</v>
      </c>
      <c r="K6841" s="154" cm="1">
        <f t="array" ref="K6841">ROUND(
IF(C6841="Beer",
SUM(LOOKUP(2,1/(SRP!$B$8:$B$10&lt;=E6841)/(SRP!$C$8:$C$10&gt;=E6841),SRP!$D$8:$D$10)*(G6841/100)*(E6841/1000)),
IF(C6841="Spirits",
SUM(LOOKUP(2,1/(SRP!$B$2:$B$7&lt;=E6841)/(SRP!$C$2:$C$7&gt;=E6841),SRP!$D$2:$D$7)*(G6841/100)*(E6841/1000)),
IF(AND(C6841="Wine",D6841="Fortified Wines"),
SUM(LOOKUP(2,1/(SRP!$B$26:$B$29&lt;=E6841)/(SRP!$C$26:$C$29&gt;=E6841),SRP!$D$26:$D$29)*(G6841/100)*(E6841/1000)),
IF(C6841="Wine",
SUM(LOOKUP(2,1/(SRP!$B$21:$B$25&lt;=E6841)/(SRP!$C$21:$C$25&gt;=E6841),SRP!$D$21:$D$25)*(G6841/100)*(E6841/1000)),
IF(AND(C6841="Ready to Drink",D6841="RTD-One Pour Cocktail&gt;7%&lt;=14.5"),
SUM(LOOKUP(2,1/(SRP!$B$16:$B$20&lt;=E6841)/(SRP!$C$16:$C$20&gt;=E6841),SRP!$D$16:$D$20)*(G6841/100)*(E6841/1000)),
IF(C6841="Ready to Drink",
SUM(LOOKUP(2,1/(SRP!$B$11:$B$15&lt;=E6841)/(SRP!$C$11:$C$15&gt;=E6841),SRP!$D$11:$D$15)*(G6841/100)*(E6841/1000)),
0)))))),2)</f>
        <v>8.7799999999999994</v>
      </c>
      <c r="L6841" s="173" t="str">
        <f t="shared" si="106"/>
        <v>Spirits750</v>
      </c>
      <c r="M6841" s="154">
        <f>VLOOKUP(L6841,'Slope %'!C:D,2,0)</f>
        <v>7.0000000000000007E-2</v>
      </c>
    </row>
    <row r="6842" spans="1:13" x14ac:dyDescent="0.25">
      <c r="A6842" s="169">
        <v>68343</v>
      </c>
      <c r="B6842" s="170" t="s">
        <v>5002</v>
      </c>
      <c r="C6842" s="170" t="s">
        <v>263</v>
      </c>
      <c r="D6842" s="170" t="s">
        <v>909</v>
      </c>
      <c r="E6842" s="170">
        <v>50000</v>
      </c>
      <c r="F6842" s="170">
        <v>1</v>
      </c>
      <c r="G6842" s="171">
        <v>6.5</v>
      </c>
      <c r="H6842" s="170" t="s">
        <v>2655</v>
      </c>
      <c r="I6842" s="171">
        <v>400</v>
      </c>
      <c r="J6842" s="169">
        <v>1</v>
      </c>
      <c r="K6842" s="154" cm="1">
        <f t="array" ref="K6842">ROUND(
IF(C6842="Beer",
SUM(LOOKUP(2,1/(SRP!$B$8:$B$10&lt;=E6842)/(SRP!$C$8:$C$10&gt;=E6842),SRP!$D$8:$D$10)*(G6842/100)*(E6842/1000)),
IF(C6842="Spirits",
SUM(LOOKUP(2,1/(SRP!$B$2:$B$7&lt;=E6842)/(SRP!$C$2:$C$7&gt;=E6842),SRP!$D$2:$D$7)*(G6842/100)*(E6842/1000)),
IF(AND(C6842="Wine",D6842="Fortified Wines"),
SUM(LOOKUP(2,1/(SRP!$B$26:$B$29&lt;=E6842)/(SRP!$C$26:$C$29&gt;=E6842),SRP!$D$26:$D$29)*(G6842/100)*(E6842/1000)),
IF(C6842="Wine",
SUM(LOOKUP(2,1/(SRP!$B$21:$B$25&lt;=E6842)/(SRP!$C$21:$C$25&gt;=E6842),SRP!$D$21:$D$25)*(G6842/100)*(E6842/1000)),
IF(AND(C6842="Ready to Drink",D6842="RTD-One Pour Cocktail&gt;7%&lt;=14.5"),
SUM(LOOKUP(2,1/(SRP!$B$16:$B$20&lt;=E6842)/(SRP!$C$16:$C$20&gt;=E6842),SRP!$D$16:$D$20)*(G6842/100)*(E6842/1000)),
IF(C6842="Ready to Drink",
SUM(LOOKUP(2,1/(SRP!$B$11:$B$15&lt;=E6842)/(SRP!$C$11:$C$15&gt;=E6842),SRP!$D$11:$D$15)*(G6842/100)*(E6842/1000)),
0)))))),2)</f>
        <v>253.73</v>
      </c>
      <c r="L6842" s="173" t="str">
        <f t="shared" si="106"/>
        <v>Ready to Drink50000</v>
      </c>
      <c r="M6842" s="154" t="e">
        <f>VLOOKUP(L6842,'Slope %'!C:D,2,0)</f>
        <v>#N/A</v>
      </c>
    </row>
    <row r="6843" spans="1:13" x14ac:dyDescent="0.25">
      <c r="A6843" s="169">
        <v>68343</v>
      </c>
      <c r="B6843" s="170" t="s">
        <v>5002</v>
      </c>
      <c r="C6843" s="170" t="s">
        <v>263</v>
      </c>
      <c r="D6843" s="170" t="s">
        <v>909</v>
      </c>
      <c r="E6843" s="170">
        <v>50000</v>
      </c>
      <c r="F6843" s="170">
        <v>1</v>
      </c>
      <c r="G6843" s="171">
        <v>6.5</v>
      </c>
      <c r="H6843" s="170" t="s">
        <v>2364</v>
      </c>
      <c r="I6843" s="171">
        <v>400</v>
      </c>
      <c r="J6843" s="169">
        <v>1</v>
      </c>
      <c r="K6843" s="154" cm="1">
        <f t="array" ref="K6843">ROUND(
IF(C6843="Beer",
SUM(LOOKUP(2,1/(SRP!$B$8:$B$10&lt;=E6843)/(SRP!$C$8:$C$10&gt;=E6843),SRP!$D$8:$D$10)*(G6843/100)*(E6843/1000)),
IF(C6843="Spirits",
SUM(LOOKUP(2,1/(SRP!$B$2:$B$7&lt;=E6843)/(SRP!$C$2:$C$7&gt;=E6843),SRP!$D$2:$D$7)*(G6843/100)*(E6843/1000)),
IF(AND(C6843="Wine",D6843="Fortified Wines"),
SUM(LOOKUP(2,1/(SRP!$B$26:$B$29&lt;=E6843)/(SRP!$C$26:$C$29&gt;=E6843),SRP!$D$26:$D$29)*(G6843/100)*(E6843/1000)),
IF(C6843="Wine",
SUM(LOOKUP(2,1/(SRP!$B$21:$B$25&lt;=E6843)/(SRP!$C$21:$C$25&gt;=E6843),SRP!$D$21:$D$25)*(G6843/100)*(E6843/1000)),
IF(AND(C6843="Ready to Drink",D6843="RTD-One Pour Cocktail&gt;7%&lt;=14.5"),
SUM(LOOKUP(2,1/(SRP!$B$16:$B$20&lt;=E6843)/(SRP!$C$16:$C$20&gt;=E6843),SRP!$D$16:$D$20)*(G6843/100)*(E6843/1000)),
IF(C6843="Ready to Drink",
SUM(LOOKUP(2,1/(SRP!$B$11:$B$15&lt;=E6843)/(SRP!$C$11:$C$15&gt;=E6843),SRP!$D$11:$D$15)*(G6843/100)*(E6843/1000)),
0)))))),2)</f>
        <v>253.73</v>
      </c>
      <c r="L6843" s="173" t="str">
        <f t="shared" si="106"/>
        <v>Ready to Drink50000</v>
      </c>
      <c r="M6843" s="154" t="e">
        <f>VLOOKUP(L6843,'Slope %'!C:D,2,0)</f>
        <v>#N/A</v>
      </c>
    </row>
    <row r="6844" spans="1:13" x14ac:dyDescent="0.25">
      <c r="A6844" s="169">
        <v>68345</v>
      </c>
      <c r="B6844" s="170" t="s">
        <v>5003</v>
      </c>
      <c r="C6844" s="170" t="s">
        <v>263</v>
      </c>
      <c r="D6844" s="170" t="s">
        <v>909</v>
      </c>
      <c r="E6844" s="170">
        <v>30000</v>
      </c>
      <c r="F6844" s="170">
        <v>1</v>
      </c>
      <c r="G6844" s="171">
        <v>6.5</v>
      </c>
      <c r="H6844" s="170" t="s">
        <v>2655</v>
      </c>
      <c r="I6844" s="171">
        <v>250</v>
      </c>
      <c r="J6844" s="169">
        <v>1</v>
      </c>
      <c r="K6844" s="154" cm="1">
        <f t="array" ref="K6844">ROUND(
IF(C6844="Beer",
SUM(LOOKUP(2,1/(SRP!$B$8:$B$10&lt;=E6844)/(SRP!$C$8:$C$10&gt;=E6844),SRP!$D$8:$D$10)*(G6844/100)*(E6844/1000)),
IF(C6844="Spirits",
SUM(LOOKUP(2,1/(SRP!$B$2:$B$7&lt;=E6844)/(SRP!$C$2:$C$7&gt;=E6844),SRP!$D$2:$D$7)*(G6844/100)*(E6844/1000)),
IF(AND(C6844="Wine",D6844="Fortified Wines"),
SUM(LOOKUP(2,1/(SRP!$B$26:$B$29&lt;=E6844)/(SRP!$C$26:$C$29&gt;=E6844),SRP!$D$26:$D$29)*(G6844/100)*(E6844/1000)),
IF(C6844="Wine",
SUM(LOOKUP(2,1/(SRP!$B$21:$B$25&lt;=E6844)/(SRP!$C$21:$C$25&gt;=E6844),SRP!$D$21:$D$25)*(G6844/100)*(E6844/1000)),
IF(AND(C6844="Ready to Drink",D6844="RTD-One Pour Cocktail&gt;7%&lt;=14.5"),
SUM(LOOKUP(2,1/(SRP!$B$16:$B$20&lt;=E6844)/(SRP!$C$16:$C$20&gt;=E6844),SRP!$D$16:$D$20)*(G6844/100)*(E6844/1000)),
IF(C6844="Ready to Drink",
SUM(LOOKUP(2,1/(SRP!$B$11:$B$15&lt;=E6844)/(SRP!$C$11:$C$15&gt;=E6844),SRP!$D$11:$D$15)*(G6844/100)*(E6844/1000)),
0)))))),2)</f>
        <v>152.24</v>
      </c>
      <c r="L6844" s="173" t="str">
        <f t="shared" si="106"/>
        <v>Ready to Drink30000</v>
      </c>
      <c r="M6844" s="154" t="e">
        <f>VLOOKUP(L6844,'Slope %'!C:D,2,0)</f>
        <v>#N/A</v>
      </c>
    </row>
    <row r="6845" spans="1:13" x14ac:dyDescent="0.25">
      <c r="A6845" s="169">
        <v>68345</v>
      </c>
      <c r="B6845" s="170" t="s">
        <v>5003</v>
      </c>
      <c r="C6845" s="170" t="s">
        <v>263</v>
      </c>
      <c r="D6845" s="170" t="s">
        <v>909</v>
      </c>
      <c r="E6845" s="170">
        <v>30000</v>
      </c>
      <c r="F6845" s="170">
        <v>1</v>
      </c>
      <c r="G6845" s="171">
        <v>6.5</v>
      </c>
      <c r="H6845" s="170" t="s">
        <v>2364</v>
      </c>
      <c r="I6845" s="171">
        <v>250</v>
      </c>
      <c r="J6845" s="169">
        <v>1</v>
      </c>
      <c r="K6845" s="154" cm="1">
        <f t="array" ref="K6845">ROUND(
IF(C6845="Beer",
SUM(LOOKUP(2,1/(SRP!$B$8:$B$10&lt;=E6845)/(SRP!$C$8:$C$10&gt;=E6845),SRP!$D$8:$D$10)*(G6845/100)*(E6845/1000)),
IF(C6845="Spirits",
SUM(LOOKUP(2,1/(SRP!$B$2:$B$7&lt;=E6845)/(SRP!$C$2:$C$7&gt;=E6845),SRP!$D$2:$D$7)*(G6845/100)*(E6845/1000)),
IF(AND(C6845="Wine",D6845="Fortified Wines"),
SUM(LOOKUP(2,1/(SRP!$B$26:$B$29&lt;=E6845)/(SRP!$C$26:$C$29&gt;=E6845),SRP!$D$26:$D$29)*(G6845/100)*(E6845/1000)),
IF(C6845="Wine",
SUM(LOOKUP(2,1/(SRP!$B$21:$B$25&lt;=E6845)/(SRP!$C$21:$C$25&gt;=E6845),SRP!$D$21:$D$25)*(G6845/100)*(E6845/1000)),
IF(AND(C6845="Ready to Drink",D6845="RTD-One Pour Cocktail&gt;7%&lt;=14.5"),
SUM(LOOKUP(2,1/(SRP!$B$16:$B$20&lt;=E6845)/(SRP!$C$16:$C$20&gt;=E6845),SRP!$D$16:$D$20)*(G6845/100)*(E6845/1000)),
IF(C6845="Ready to Drink",
SUM(LOOKUP(2,1/(SRP!$B$11:$B$15&lt;=E6845)/(SRP!$C$11:$C$15&gt;=E6845),SRP!$D$11:$D$15)*(G6845/100)*(E6845/1000)),
0)))))),2)</f>
        <v>152.24</v>
      </c>
      <c r="L6845" s="173" t="str">
        <f t="shared" si="106"/>
        <v>Ready to Drink30000</v>
      </c>
      <c r="M6845" s="154" t="e">
        <f>VLOOKUP(L6845,'Slope %'!C:D,2,0)</f>
        <v>#N/A</v>
      </c>
    </row>
    <row r="6846" spans="1:13" x14ac:dyDescent="0.25">
      <c r="A6846" s="169">
        <v>68351</v>
      </c>
      <c r="B6846" s="170" t="s">
        <v>5004</v>
      </c>
      <c r="C6846" s="170" t="s">
        <v>263</v>
      </c>
      <c r="D6846" s="170" t="s">
        <v>909</v>
      </c>
      <c r="E6846" s="170">
        <v>4260</v>
      </c>
      <c r="F6846" s="170">
        <v>2</v>
      </c>
      <c r="G6846" s="171">
        <v>6.5</v>
      </c>
      <c r="H6846" s="170" t="s">
        <v>2655</v>
      </c>
      <c r="I6846" s="171">
        <v>53.88</v>
      </c>
      <c r="J6846" s="169">
        <v>12</v>
      </c>
      <c r="K6846" s="154" cm="1">
        <f t="array" ref="K6846">ROUND(
IF(C6846="Beer",
SUM(LOOKUP(2,1/(SRP!$B$8:$B$10&lt;=E6846)/(SRP!$C$8:$C$10&gt;=E6846),SRP!$D$8:$D$10)*(G6846/100)*(E6846/1000)),
IF(C6846="Spirits",
SUM(LOOKUP(2,1/(SRP!$B$2:$B$7&lt;=E6846)/(SRP!$C$2:$C$7&gt;=E6846),SRP!$D$2:$D$7)*(G6846/100)*(E6846/1000)),
IF(AND(C6846="Wine",D6846="Fortified Wines"),
SUM(LOOKUP(2,1/(SRP!$B$26:$B$29&lt;=E6846)/(SRP!$C$26:$C$29&gt;=E6846),SRP!$D$26:$D$29)*(G6846/100)*(E6846/1000)),
IF(C6846="Wine",
SUM(LOOKUP(2,1/(SRP!$B$21:$B$25&lt;=E6846)/(SRP!$C$21:$C$25&gt;=E6846),SRP!$D$21:$D$25)*(G6846/100)*(E6846/1000)),
IF(AND(C6846="Ready to Drink",D6846="RTD-One Pour Cocktail&gt;7%&lt;=14.5"),
SUM(LOOKUP(2,1/(SRP!$B$16:$B$20&lt;=E6846)/(SRP!$C$16:$C$20&gt;=E6846),SRP!$D$16:$D$20)*(G6846/100)*(E6846/1000)),
IF(C6846="Ready to Drink",
SUM(LOOKUP(2,1/(SRP!$B$11:$B$15&lt;=E6846)/(SRP!$C$11:$C$15&gt;=E6846),SRP!$D$11:$D$15)*(G6846/100)*(E6846/1000)),
0)))))),2)</f>
        <v>21.62</v>
      </c>
      <c r="L6846" s="173" t="str">
        <f t="shared" si="106"/>
        <v>Ready to Drink4260</v>
      </c>
      <c r="M6846" s="154">
        <f>VLOOKUP(L6846,'Slope %'!C:D,2,0)</f>
        <v>7.0000000000000007E-2</v>
      </c>
    </row>
    <row r="6847" spans="1:13" x14ac:dyDescent="0.25">
      <c r="A6847" s="169">
        <v>68351</v>
      </c>
      <c r="B6847" s="170" t="s">
        <v>5004</v>
      </c>
      <c r="C6847" s="170" t="s">
        <v>263</v>
      </c>
      <c r="D6847" s="170" t="s">
        <v>909</v>
      </c>
      <c r="E6847" s="170">
        <v>4260</v>
      </c>
      <c r="F6847" s="170">
        <v>2</v>
      </c>
      <c r="G6847" s="171">
        <v>6.5</v>
      </c>
      <c r="H6847" s="170" t="s">
        <v>2364</v>
      </c>
      <c r="I6847" s="171">
        <v>53.88</v>
      </c>
      <c r="J6847" s="169">
        <v>12</v>
      </c>
      <c r="K6847" s="154" cm="1">
        <f t="array" ref="K6847">ROUND(
IF(C6847="Beer",
SUM(LOOKUP(2,1/(SRP!$B$8:$B$10&lt;=E6847)/(SRP!$C$8:$C$10&gt;=E6847),SRP!$D$8:$D$10)*(G6847/100)*(E6847/1000)),
IF(C6847="Spirits",
SUM(LOOKUP(2,1/(SRP!$B$2:$B$7&lt;=E6847)/(SRP!$C$2:$C$7&gt;=E6847),SRP!$D$2:$D$7)*(G6847/100)*(E6847/1000)),
IF(AND(C6847="Wine",D6847="Fortified Wines"),
SUM(LOOKUP(2,1/(SRP!$B$26:$B$29&lt;=E6847)/(SRP!$C$26:$C$29&gt;=E6847),SRP!$D$26:$D$29)*(G6847/100)*(E6847/1000)),
IF(C6847="Wine",
SUM(LOOKUP(2,1/(SRP!$B$21:$B$25&lt;=E6847)/(SRP!$C$21:$C$25&gt;=E6847),SRP!$D$21:$D$25)*(G6847/100)*(E6847/1000)),
IF(AND(C6847="Ready to Drink",D6847="RTD-One Pour Cocktail&gt;7%&lt;=14.5"),
SUM(LOOKUP(2,1/(SRP!$B$16:$B$20&lt;=E6847)/(SRP!$C$16:$C$20&gt;=E6847),SRP!$D$16:$D$20)*(G6847/100)*(E6847/1000)),
IF(C6847="Ready to Drink",
SUM(LOOKUP(2,1/(SRP!$B$11:$B$15&lt;=E6847)/(SRP!$C$11:$C$15&gt;=E6847),SRP!$D$11:$D$15)*(G6847/100)*(E6847/1000)),
0)))))),2)</f>
        <v>21.62</v>
      </c>
      <c r="L6847" s="173" t="str">
        <f t="shared" si="106"/>
        <v>Ready to Drink4260</v>
      </c>
      <c r="M6847" s="154">
        <f>VLOOKUP(L6847,'Slope %'!C:D,2,0)</f>
        <v>7.0000000000000007E-2</v>
      </c>
    </row>
    <row r="6848" spans="1:13" x14ac:dyDescent="0.25">
      <c r="A6848" s="169">
        <v>68352</v>
      </c>
      <c r="B6848" s="170" t="s">
        <v>5005</v>
      </c>
      <c r="C6848" s="170" t="s">
        <v>15</v>
      </c>
      <c r="D6848" s="170" t="s">
        <v>78</v>
      </c>
      <c r="E6848" s="170">
        <v>750</v>
      </c>
      <c r="F6848" s="170">
        <v>6</v>
      </c>
      <c r="G6848" s="171">
        <v>40</v>
      </c>
      <c r="H6848" s="170" t="s">
        <v>222</v>
      </c>
      <c r="I6848" s="171">
        <v>39.99</v>
      </c>
      <c r="J6848" s="169">
        <v>1</v>
      </c>
      <c r="K6848" s="154" cm="1">
        <f t="array" ref="K6848">ROUND(
IF(C6848="Beer",
SUM(LOOKUP(2,1/(SRP!$B$8:$B$10&lt;=E6848)/(SRP!$C$8:$C$10&gt;=E6848),SRP!$D$8:$D$10)*(G6848/100)*(E6848/1000)),
IF(C6848="Spirits",
SUM(LOOKUP(2,1/(SRP!$B$2:$B$7&lt;=E6848)/(SRP!$C$2:$C$7&gt;=E6848),SRP!$D$2:$D$7)*(G6848/100)*(E6848/1000)),
IF(AND(C6848="Wine",D6848="Fortified Wines"),
SUM(LOOKUP(2,1/(SRP!$B$26:$B$29&lt;=E6848)/(SRP!$C$26:$C$29&gt;=E6848),SRP!$D$26:$D$29)*(G6848/100)*(E6848/1000)),
IF(C6848="Wine",
SUM(LOOKUP(2,1/(SRP!$B$21:$B$25&lt;=E6848)/(SRP!$C$21:$C$25&gt;=E6848),SRP!$D$21:$D$25)*(G6848/100)*(E6848/1000)),
IF(AND(C6848="Ready to Drink",D6848="RTD-One Pour Cocktail&gt;7%&lt;=14.5"),
SUM(LOOKUP(2,1/(SRP!$B$16:$B$20&lt;=E6848)/(SRP!$C$16:$C$20&gt;=E6848),SRP!$D$16:$D$20)*(G6848/100)*(E6848/1000)),
IF(C6848="Ready to Drink",
SUM(LOOKUP(2,1/(SRP!$B$11:$B$15&lt;=E6848)/(SRP!$C$11:$C$15&gt;=E6848),SRP!$D$11:$D$15)*(G6848/100)*(E6848/1000)),
0)))))),2)</f>
        <v>23.42</v>
      </c>
      <c r="L6848" s="173" t="str">
        <f t="shared" si="106"/>
        <v>Spirits750</v>
      </c>
      <c r="M6848" s="154">
        <f>VLOOKUP(L6848,'Slope %'!C:D,2,0)</f>
        <v>7.0000000000000007E-2</v>
      </c>
    </row>
    <row r="6849" spans="1:13" x14ac:dyDescent="0.25">
      <c r="A6849" s="169">
        <v>68353</v>
      </c>
      <c r="B6849" s="170" t="s">
        <v>5006</v>
      </c>
      <c r="C6849" s="170" t="s">
        <v>24</v>
      </c>
      <c r="D6849" s="170" t="s">
        <v>194</v>
      </c>
      <c r="E6849" s="170">
        <v>750</v>
      </c>
      <c r="F6849" s="170">
        <v>6</v>
      </c>
      <c r="G6849" s="171">
        <v>13</v>
      </c>
      <c r="H6849" s="170" t="s">
        <v>2361</v>
      </c>
      <c r="I6849" s="171">
        <v>24.99</v>
      </c>
      <c r="J6849" s="169">
        <v>1</v>
      </c>
      <c r="K6849" s="154" cm="1">
        <f t="array" ref="K6849">ROUND(
IF(C6849="Beer",
SUM(LOOKUP(2,1/(SRP!$B$8:$B$10&lt;=E6849)/(SRP!$C$8:$C$10&gt;=E6849),SRP!$D$8:$D$10)*(G6849/100)*(E6849/1000)),
IF(C6849="Spirits",
SUM(LOOKUP(2,1/(SRP!$B$2:$B$7&lt;=E6849)/(SRP!$C$2:$C$7&gt;=E6849),SRP!$D$2:$D$7)*(G6849/100)*(E6849/1000)),
IF(AND(C6849="Wine",D6849="Fortified Wines"),
SUM(LOOKUP(2,1/(SRP!$B$26:$B$29&lt;=E6849)/(SRP!$C$26:$C$29&gt;=E6849),SRP!$D$26:$D$29)*(G6849/100)*(E6849/1000)),
IF(C6849="Wine",
SUM(LOOKUP(2,1/(SRP!$B$21:$B$25&lt;=E6849)/(SRP!$C$21:$C$25&gt;=E6849),SRP!$D$21:$D$25)*(G6849/100)*(E6849/1000)),
IF(AND(C6849="Ready to Drink",D6849="RTD-One Pour Cocktail&gt;7%&lt;=14.5"),
SUM(LOOKUP(2,1/(SRP!$B$16:$B$20&lt;=E6849)/(SRP!$C$16:$C$20&gt;=E6849),SRP!$D$16:$D$20)*(G6849/100)*(E6849/1000)),
IF(C6849="Ready to Drink",
SUM(LOOKUP(2,1/(SRP!$B$11:$B$15&lt;=E6849)/(SRP!$C$11:$C$15&gt;=E6849),SRP!$D$11:$D$15)*(G6849/100)*(E6849/1000)),
0)))))),2)</f>
        <v>7.61</v>
      </c>
      <c r="L6849" s="173" t="str">
        <f t="shared" si="106"/>
        <v>Wine750</v>
      </c>
      <c r="M6849" s="154">
        <f>VLOOKUP(L6849,'Slope %'!C:D,2,0)</f>
        <v>0.1</v>
      </c>
    </row>
    <row r="6850" spans="1:13" x14ac:dyDescent="0.25">
      <c r="A6850" s="169">
        <v>68361</v>
      </c>
      <c r="B6850" s="170" t="s">
        <v>5007</v>
      </c>
      <c r="C6850" s="170" t="s">
        <v>11</v>
      </c>
      <c r="D6850" s="170" t="s">
        <v>303</v>
      </c>
      <c r="E6850" s="170">
        <v>473</v>
      </c>
      <c r="F6850" s="170">
        <v>24</v>
      </c>
      <c r="G6850" s="171">
        <v>6.3</v>
      </c>
      <c r="H6850" s="170" t="s">
        <v>1362</v>
      </c>
      <c r="I6850" s="171">
        <v>4.99</v>
      </c>
      <c r="J6850" s="169">
        <v>1</v>
      </c>
      <c r="K6850" s="154" cm="1">
        <f t="array" ref="K6850">ROUND(
IF(C6850="Beer",
SUM(LOOKUP(2,1/(SRP!$B$8:$B$10&lt;=E6850)/(SRP!$C$8:$C$10&gt;=E6850),SRP!$D$8:$D$10)*(G6850/100)*(E6850/1000)),
IF(C6850="Spirits",
SUM(LOOKUP(2,1/(SRP!$B$2:$B$7&lt;=E6850)/(SRP!$C$2:$C$7&gt;=E6850),SRP!$D$2:$D$7)*(G6850/100)*(E6850/1000)),
IF(AND(C6850="Wine",D6850="Fortified Wines"),
SUM(LOOKUP(2,1/(SRP!$B$26:$B$29&lt;=E6850)/(SRP!$C$26:$C$29&gt;=E6850),SRP!$D$26:$D$29)*(G6850/100)*(E6850/1000)),
IF(C6850="Wine",
SUM(LOOKUP(2,1/(SRP!$B$21:$B$25&lt;=E6850)/(SRP!$C$21:$C$25&gt;=E6850),SRP!$D$21:$D$25)*(G6850/100)*(E6850/1000)),
IF(AND(C6850="Ready to Drink",D6850="RTD-One Pour Cocktail&gt;7%&lt;=14.5"),
SUM(LOOKUP(2,1/(SRP!$B$16:$B$20&lt;=E6850)/(SRP!$C$16:$C$20&gt;=E6850),SRP!$D$16:$D$20)*(G6850/100)*(E6850/1000)),
IF(C6850="Ready to Drink",
SUM(LOOKUP(2,1/(SRP!$B$11:$B$15&lt;=E6850)/(SRP!$C$11:$C$15&gt;=E6850),SRP!$D$11:$D$15)*(G6850/100)*(E6850/1000)),
0)))))),2)</f>
        <v>2.33</v>
      </c>
      <c r="L6850" s="173" t="str">
        <f t="shared" si="106"/>
        <v>Beer473</v>
      </c>
      <c r="M6850" s="154">
        <f>VLOOKUP(L6850,'Slope %'!C:D,2,0)</f>
        <v>0.12</v>
      </c>
    </row>
    <row r="6851" spans="1:13" x14ac:dyDescent="0.25">
      <c r="A6851" s="169">
        <v>68361</v>
      </c>
      <c r="B6851" s="170" t="s">
        <v>5007</v>
      </c>
      <c r="C6851" s="170" t="s">
        <v>11</v>
      </c>
      <c r="D6851" s="170" t="s">
        <v>303</v>
      </c>
      <c r="E6851" s="170">
        <v>473</v>
      </c>
      <c r="F6851" s="170">
        <v>24</v>
      </c>
      <c r="G6851" s="171">
        <v>6.3</v>
      </c>
      <c r="H6851" s="170" t="s">
        <v>1362</v>
      </c>
      <c r="I6851" s="171">
        <v>4.99</v>
      </c>
      <c r="J6851" s="169">
        <v>1</v>
      </c>
      <c r="K6851" s="154" cm="1">
        <f t="array" ref="K6851">ROUND(
IF(C6851="Beer",
SUM(LOOKUP(2,1/(SRP!$B$8:$B$10&lt;=E6851)/(SRP!$C$8:$C$10&gt;=E6851),SRP!$D$8:$D$10)*(G6851/100)*(E6851/1000)),
IF(C6851="Spirits",
SUM(LOOKUP(2,1/(SRP!$B$2:$B$7&lt;=E6851)/(SRP!$C$2:$C$7&gt;=E6851),SRP!$D$2:$D$7)*(G6851/100)*(E6851/1000)),
IF(AND(C6851="Wine",D6851="Fortified Wines"),
SUM(LOOKUP(2,1/(SRP!$B$26:$B$29&lt;=E6851)/(SRP!$C$26:$C$29&gt;=E6851),SRP!$D$26:$D$29)*(G6851/100)*(E6851/1000)),
IF(C6851="Wine",
SUM(LOOKUP(2,1/(SRP!$B$21:$B$25&lt;=E6851)/(SRP!$C$21:$C$25&gt;=E6851),SRP!$D$21:$D$25)*(G6851/100)*(E6851/1000)),
IF(AND(C6851="Ready to Drink",D6851="RTD-One Pour Cocktail&gt;7%&lt;=14.5"),
SUM(LOOKUP(2,1/(SRP!$B$16:$B$20&lt;=E6851)/(SRP!$C$16:$C$20&gt;=E6851),SRP!$D$16:$D$20)*(G6851/100)*(E6851/1000)),
IF(C6851="Ready to Drink",
SUM(LOOKUP(2,1/(SRP!$B$11:$B$15&lt;=E6851)/(SRP!$C$11:$C$15&gt;=E6851),SRP!$D$11:$D$15)*(G6851/100)*(E6851/1000)),
0)))))),2)</f>
        <v>2.33</v>
      </c>
      <c r="L6851" s="173" t="str">
        <f t="shared" ref="L6851:L6914" si="107">(_xlfn.CONCAT(C6851,E6851))</f>
        <v>Beer473</v>
      </c>
      <c r="M6851" s="154">
        <f>VLOOKUP(L6851,'Slope %'!C:D,2,0)</f>
        <v>0.12</v>
      </c>
    </row>
    <row r="6852" spans="1:13" x14ac:dyDescent="0.25">
      <c r="A6852" s="169">
        <v>68367</v>
      </c>
      <c r="B6852" s="170" t="s">
        <v>5008</v>
      </c>
      <c r="C6852" s="170" t="s">
        <v>24</v>
      </c>
      <c r="D6852" s="170" t="s">
        <v>66</v>
      </c>
      <c r="E6852" s="170">
        <v>750</v>
      </c>
      <c r="F6852" s="170">
        <v>6</v>
      </c>
      <c r="G6852" s="171">
        <v>13</v>
      </c>
      <c r="H6852" s="170" t="s">
        <v>2361</v>
      </c>
      <c r="I6852" s="171">
        <v>24.99</v>
      </c>
      <c r="J6852" s="169">
        <v>1</v>
      </c>
      <c r="K6852" s="154" cm="1">
        <f t="array" ref="K6852">ROUND(
IF(C6852="Beer",
SUM(LOOKUP(2,1/(SRP!$B$8:$B$10&lt;=E6852)/(SRP!$C$8:$C$10&gt;=E6852),SRP!$D$8:$D$10)*(G6852/100)*(E6852/1000)),
IF(C6852="Spirits",
SUM(LOOKUP(2,1/(SRP!$B$2:$B$7&lt;=E6852)/(SRP!$C$2:$C$7&gt;=E6852),SRP!$D$2:$D$7)*(G6852/100)*(E6852/1000)),
IF(AND(C6852="Wine",D6852="Fortified Wines"),
SUM(LOOKUP(2,1/(SRP!$B$26:$B$29&lt;=E6852)/(SRP!$C$26:$C$29&gt;=E6852),SRP!$D$26:$D$29)*(G6852/100)*(E6852/1000)),
IF(C6852="Wine",
SUM(LOOKUP(2,1/(SRP!$B$21:$B$25&lt;=E6852)/(SRP!$C$21:$C$25&gt;=E6852),SRP!$D$21:$D$25)*(G6852/100)*(E6852/1000)),
IF(AND(C6852="Ready to Drink",D6852="RTD-One Pour Cocktail&gt;7%&lt;=14.5"),
SUM(LOOKUP(2,1/(SRP!$B$16:$B$20&lt;=E6852)/(SRP!$C$16:$C$20&gt;=E6852),SRP!$D$16:$D$20)*(G6852/100)*(E6852/1000)),
IF(C6852="Ready to Drink",
SUM(LOOKUP(2,1/(SRP!$B$11:$B$15&lt;=E6852)/(SRP!$C$11:$C$15&gt;=E6852),SRP!$D$11:$D$15)*(G6852/100)*(E6852/1000)),
0)))))),2)</f>
        <v>7.61</v>
      </c>
      <c r="L6852" s="173" t="str">
        <f t="shared" si="107"/>
        <v>Wine750</v>
      </c>
      <c r="M6852" s="154">
        <f>VLOOKUP(L6852,'Slope %'!C:D,2,0)</f>
        <v>0.1</v>
      </c>
    </row>
    <row r="6853" spans="1:13" x14ac:dyDescent="0.25">
      <c r="A6853" s="169">
        <v>68377</v>
      </c>
      <c r="B6853" s="170" t="s">
        <v>5009</v>
      </c>
      <c r="C6853" s="170" t="s">
        <v>15</v>
      </c>
      <c r="D6853" s="170" t="s">
        <v>51</v>
      </c>
      <c r="E6853" s="170">
        <v>750</v>
      </c>
      <c r="F6853" s="170">
        <v>6</v>
      </c>
      <c r="G6853" s="171">
        <v>42.5</v>
      </c>
      <c r="H6853" s="170" t="s">
        <v>73</v>
      </c>
      <c r="I6853" s="171">
        <v>54.99</v>
      </c>
      <c r="J6853" s="169">
        <v>1</v>
      </c>
      <c r="K6853" s="154" cm="1">
        <f t="array" ref="K6853">ROUND(
IF(C6853="Beer",
SUM(LOOKUP(2,1/(SRP!$B$8:$B$10&lt;=E6853)/(SRP!$C$8:$C$10&gt;=E6853),SRP!$D$8:$D$10)*(G6853/100)*(E6853/1000)),
IF(C6853="Spirits",
SUM(LOOKUP(2,1/(SRP!$B$2:$B$7&lt;=E6853)/(SRP!$C$2:$C$7&gt;=E6853),SRP!$D$2:$D$7)*(G6853/100)*(E6853/1000)),
IF(AND(C6853="Wine",D6853="Fortified Wines"),
SUM(LOOKUP(2,1/(SRP!$B$26:$B$29&lt;=E6853)/(SRP!$C$26:$C$29&gt;=E6853),SRP!$D$26:$D$29)*(G6853/100)*(E6853/1000)),
IF(C6853="Wine",
SUM(LOOKUP(2,1/(SRP!$B$21:$B$25&lt;=E6853)/(SRP!$C$21:$C$25&gt;=E6853),SRP!$D$21:$D$25)*(G6853/100)*(E6853/1000)),
IF(AND(C6853="Ready to Drink",D6853="RTD-One Pour Cocktail&gt;7%&lt;=14.5"),
SUM(LOOKUP(2,1/(SRP!$B$16:$B$20&lt;=E6853)/(SRP!$C$16:$C$20&gt;=E6853),SRP!$D$16:$D$20)*(G6853/100)*(E6853/1000)),
IF(C6853="Ready to Drink",
SUM(LOOKUP(2,1/(SRP!$B$11:$B$15&lt;=E6853)/(SRP!$C$11:$C$15&gt;=E6853),SRP!$D$11:$D$15)*(G6853/100)*(E6853/1000)),
0)))))),2)</f>
        <v>24.88</v>
      </c>
      <c r="L6853" s="173" t="str">
        <f t="shared" si="107"/>
        <v>Spirits750</v>
      </c>
      <c r="M6853" s="154">
        <f>VLOOKUP(L6853,'Slope %'!C:D,2,0)</f>
        <v>7.0000000000000007E-2</v>
      </c>
    </row>
    <row r="6854" spans="1:13" x14ac:dyDescent="0.25">
      <c r="A6854" s="169">
        <v>68379</v>
      </c>
      <c r="B6854" s="170" t="s">
        <v>5010</v>
      </c>
      <c r="C6854" s="170" t="s">
        <v>15</v>
      </c>
      <c r="D6854" s="170" t="s">
        <v>2206</v>
      </c>
      <c r="E6854" s="170">
        <v>200</v>
      </c>
      <c r="F6854" s="170">
        <v>30</v>
      </c>
      <c r="G6854" s="171">
        <v>49.5</v>
      </c>
      <c r="H6854" s="170" t="s">
        <v>22</v>
      </c>
      <c r="I6854" s="171">
        <v>12.99</v>
      </c>
      <c r="J6854" s="169">
        <v>4</v>
      </c>
      <c r="K6854" s="154" cm="1">
        <f t="array" ref="K6854">ROUND(
IF(C6854="Beer",
SUM(LOOKUP(2,1/(SRP!$B$8:$B$10&lt;=E6854)/(SRP!$C$8:$C$10&gt;=E6854),SRP!$D$8:$D$10)*(G6854/100)*(E6854/1000)),
IF(C6854="Spirits",
SUM(LOOKUP(2,1/(SRP!$B$2:$B$7&lt;=E6854)/(SRP!$C$2:$C$7&gt;=E6854),SRP!$D$2:$D$7)*(G6854/100)*(E6854/1000)),
IF(AND(C6854="Wine",D6854="Fortified Wines"),
SUM(LOOKUP(2,1/(SRP!$B$26:$B$29&lt;=E6854)/(SRP!$C$26:$C$29&gt;=E6854),SRP!$D$26:$D$29)*(G6854/100)*(E6854/1000)),
IF(C6854="Wine",
SUM(LOOKUP(2,1/(SRP!$B$21:$B$25&lt;=E6854)/(SRP!$C$21:$C$25&gt;=E6854),SRP!$D$21:$D$25)*(G6854/100)*(E6854/1000)),
IF(AND(C6854="Ready to Drink",D6854="RTD-One Pour Cocktail&gt;7%&lt;=14.5"),
SUM(LOOKUP(2,1/(SRP!$B$16:$B$20&lt;=E6854)/(SRP!$C$16:$C$20&gt;=E6854),SRP!$D$16:$D$20)*(G6854/100)*(E6854/1000)),
IF(C6854="Ready to Drink",
SUM(LOOKUP(2,1/(SRP!$B$11:$B$15&lt;=E6854)/(SRP!$C$11:$C$15&gt;=E6854),SRP!$D$11:$D$15)*(G6854/100)*(E6854/1000)),
0)))))),2)</f>
        <v>10.53</v>
      </c>
      <c r="L6854" s="173" t="str">
        <f t="shared" si="107"/>
        <v>Spirits200</v>
      </c>
      <c r="M6854" s="154">
        <f>VLOOKUP(L6854,'Slope %'!C:D,2,0)</f>
        <v>0.1</v>
      </c>
    </row>
    <row r="6855" spans="1:13" x14ac:dyDescent="0.25">
      <c r="A6855" s="169">
        <v>68385</v>
      </c>
      <c r="B6855" s="170" t="s">
        <v>5011</v>
      </c>
      <c r="C6855" s="170" t="s">
        <v>11</v>
      </c>
      <c r="D6855" s="170" t="s">
        <v>12</v>
      </c>
      <c r="E6855" s="170">
        <v>710</v>
      </c>
      <c r="F6855" s="170">
        <v>18</v>
      </c>
      <c r="G6855" s="171">
        <v>5.5</v>
      </c>
      <c r="H6855" s="170" t="s">
        <v>285</v>
      </c>
      <c r="I6855" s="171">
        <v>3.69</v>
      </c>
      <c r="J6855" s="169">
        <v>1</v>
      </c>
      <c r="K6855" s="154" cm="1">
        <f t="array" ref="K6855">ROUND(
IF(C6855="Beer",
SUM(LOOKUP(2,1/(SRP!$B$8:$B$10&lt;=E6855)/(SRP!$C$8:$C$10&gt;=E6855),SRP!$D$8:$D$10)*(G6855/100)*(E6855/1000)),
IF(C6855="Spirits",
SUM(LOOKUP(2,1/(SRP!$B$2:$B$7&lt;=E6855)/(SRP!$C$2:$C$7&gt;=E6855),SRP!$D$2:$D$7)*(G6855/100)*(E6855/1000)),
IF(AND(C6855="Wine",D6855="Fortified Wines"),
SUM(LOOKUP(2,1/(SRP!$B$26:$B$29&lt;=E6855)/(SRP!$C$26:$C$29&gt;=E6855),SRP!$D$26:$D$29)*(G6855/100)*(E6855/1000)),
IF(C6855="Wine",
SUM(LOOKUP(2,1/(SRP!$B$21:$B$25&lt;=E6855)/(SRP!$C$21:$C$25&gt;=E6855),SRP!$D$21:$D$25)*(G6855/100)*(E6855/1000)),
IF(AND(C6855="Ready to Drink",D6855="RTD-One Pour Cocktail&gt;7%&lt;=14.5"),
SUM(LOOKUP(2,1/(SRP!$B$16:$B$20&lt;=E6855)/(SRP!$C$16:$C$20&gt;=E6855),SRP!$D$16:$D$20)*(G6855/100)*(E6855/1000)),
IF(C6855="Ready to Drink",
SUM(LOOKUP(2,1/(SRP!$B$11:$B$15&lt;=E6855)/(SRP!$C$11:$C$15&gt;=E6855),SRP!$D$11:$D$15)*(G6855/100)*(E6855/1000)),
0)))))),2)</f>
        <v>3.05</v>
      </c>
      <c r="L6855" s="173" t="str">
        <f t="shared" si="107"/>
        <v>Beer710</v>
      </c>
      <c r="M6855" s="154">
        <f>VLOOKUP(L6855,'Slope %'!C:D,2,0)</f>
        <v>0.12</v>
      </c>
    </row>
    <row r="6856" spans="1:13" x14ac:dyDescent="0.25">
      <c r="A6856" s="169">
        <v>68385</v>
      </c>
      <c r="B6856" s="170" t="s">
        <v>5011</v>
      </c>
      <c r="C6856" s="170" t="s">
        <v>11</v>
      </c>
      <c r="D6856" s="170" t="s">
        <v>12</v>
      </c>
      <c r="E6856" s="170">
        <v>710</v>
      </c>
      <c r="F6856" s="170">
        <v>18</v>
      </c>
      <c r="G6856" s="171">
        <v>5.5</v>
      </c>
      <c r="H6856" s="170" t="s">
        <v>285</v>
      </c>
      <c r="I6856" s="171">
        <v>3.69</v>
      </c>
      <c r="J6856" s="169">
        <v>1</v>
      </c>
      <c r="K6856" s="154" cm="1">
        <f t="array" ref="K6856">ROUND(
IF(C6856="Beer",
SUM(LOOKUP(2,1/(SRP!$B$8:$B$10&lt;=E6856)/(SRP!$C$8:$C$10&gt;=E6856),SRP!$D$8:$D$10)*(G6856/100)*(E6856/1000)),
IF(C6856="Spirits",
SUM(LOOKUP(2,1/(SRP!$B$2:$B$7&lt;=E6856)/(SRP!$C$2:$C$7&gt;=E6856),SRP!$D$2:$D$7)*(G6856/100)*(E6856/1000)),
IF(AND(C6856="Wine",D6856="Fortified Wines"),
SUM(LOOKUP(2,1/(SRP!$B$26:$B$29&lt;=E6856)/(SRP!$C$26:$C$29&gt;=E6856),SRP!$D$26:$D$29)*(G6856/100)*(E6856/1000)),
IF(C6856="Wine",
SUM(LOOKUP(2,1/(SRP!$B$21:$B$25&lt;=E6856)/(SRP!$C$21:$C$25&gt;=E6856),SRP!$D$21:$D$25)*(G6856/100)*(E6856/1000)),
IF(AND(C6856="Ready to Drink",D6856="RTD-One Pour Cocktail&gt;7%&lt;=14.5"),
SUM(LOOKUP(2,1/(SRP!$B$16:$B$20&lt;=E6856)/(SRP!$C$16:$C$20&gt;=E6856),SRP!$D$16:$D$20)*(G6856/100)*(E6856/1000)),
IF(C6856="Ready to Drink",
SUM(LOOKUP(2,1/(SRP!$B$11:$B$15&lt;=E6856)/(SRP!$C$11:$C$15&gt;=E6856),SRP!$D$11:$D$15)*(G6856/100)*(E6856/1000)),
0)))))),2)</f>
        <v>3.05</v>
      </c>
      <c r="L6856" s="173" t="str">
        <f t="shared" si="107"/>
        <v>Beer710</v>
      </c>
      <c r="M6856" s="154">
        <f>VLOOKUP(L6856,'Slope %'!C:D,2,0)</f>
        <v>0.12</v>
      </c>
    </row>
    <row r="6857" spans="1:13" x14ac:dyDescent="0.25">
      <c r="A6857" s="169">
        <v>68417</v>
      </c>
      <c r="B6857" s="170" t="s">
        <v>5012</v>
      </c>
      <c r="C6857" s="170" t="s">
        <v>263</v>
      </c>
      <c r="D6857" s="170" t="s">
        <v>332</v>
      </c>
      <c r="E6857" s="170">
        <v>200</v>
      </c>
      <c r="F6857" s="170">
        <v>27</v>
      </c>
      <c r="G6857" s="171">
        <v>13.5</v>
      </c>
      <c r="H6857" s="170" t="s">
        <v>1053</v>
      </c>
      <c r="I6857" s="171">
        <v>4.99</v>
      </c>
      <c r="J6857" s="169">
        <v>1</v>
      </c>
      <c r="K6857" s="154" cm="1">
        <f t="array" ref="K6857">ROUND(
IF(C6857="Beer",
SUM(LOOKUP(2,1/(SRP!$B$8:$B$10&lt;=E6857)/(SRP!$C$8:$C$10&gt;=E6857),SRP!$D$8:$D$10)*(G6857/100)*(E6857/1000)),
IF(C6857="Spirits",
SUM(LOOKUP(2,1/(SRP!$B$2:$B$7&lt;=E6857)/(SRP!$C$2:$C$7&gt;=E6857),SRP!$D$2:$D$7)*(G6857/100)*(E6857/1000)),
IF(AND(C6857="Wine",D6857="Fortified Wines"),
SUM(LOOKUP(2,1/(SRP!$B$26:$B$29&lt;=E6857)/(SRP!$C$26:$C$29&gt;=E6857),SRP!$D$26:$D$29)*(G6857/100)*(E6857/1000)),
IF(C6857="Wine",
SUM(LOOKUP(2,1/(SRP!$B$21:$B$25&lt;=E6857)/(SRP!$C$21:$C$25&gt;=E6857),SRP!$D$21:$D$25)*(G6857/100)*(E6857/1000)),
IF(AND(C6857="Ready to Drink",D6857="RTD-One Pour Cocktail&gt;7%&lt;=14.5"),
SUM(LOOKUP(2,1/(SRP!$B$16:$B$20&lt;=E6857)/(SRP!$C$16:$C$20&gt;=E6857),SRP!$D$16:$D$20)*(G6857/100)*(E6857/1000)),
IF(C6857="Ready to Drink",
SUM(LOOKUP(2,1/(SRP!$B$11:$B$15&lt;=E6857)/(SRP!$C$11:$C$15&gt;=E6857),SRP!$D$11:$D$15)*(G6857/100)*(E6857/1000)),
0)))))),2)</f>
        <v>2.87</v>
      </c>
      <c r="L6857" s="173" t="str">
        <f t="shared" si="107"/>
        <v>Ready to Drink200</v>
      </c>
      <c r="M6857" s="154">
        <f>VLOOKUP(L6857,'Slope %'!C:D,2,0)</f>
        <v>0.12</v>
      </c>
    </row>
    <row r="6858" spans="1:13" x14ac:dyDescent="0.25">
      <c r="A6858" s="169">
        <v>68418</v>
      </c>
      <c r="B6858" s="170" t="s">
        <v>5013</v>
      </c>
      <c r="C6858" s="170" t="s">
        <v>263</v>
      </c>
      <c r="D6858" s="170" t="s">
        <v>264</v>
      </c>
      <c r="E6858" s="170">
        <v>270</v>
      </c>
      <c r="F6858" s="170">
        <v>24</v>
      </c>
      <c r="G6858" s="171">
        <v>5</v>
      </c>
      <c r="H6858" s="170" t="s">
        <v>141</v>
      </c>
      <c r="I6858" s="171">
        <v>4.49</v>
      </c>
      <c r="J6858" s="169">
        <v>1</v>
      </c>
      <c r="K6858" s="154" cm="1">
        <f t="array" ref="K6858">ROUND(
IF(C6858="Beer",
SUM(LOOKUP(2,1/(SRP!$B$8:$B$10&lt;=E6858)/(SRP!$C$8:$C$10&gt;=E6858),SRP!$D$8:$D$10)*(G6858/100)*(E6858/1000)),
IF(C6858="Spirits",
SUM(LOOKUP(2,1/(SRP!$B$2:$B$7&lt;=E6858)/(SRP!$C$2:$C$7&gt;=E6858),SRP!$D$2:$D$7)*(G6858/100)*(E6858/1000)),
IF(AND(C6858="Wine",D6858="Fortified Wines"),
SUM(LOOKUP(2,1/(SRP!$B$26:$B$29&lt;=E6858)/(SRP!$C$26:$C$29&gt;=E6858),SRP!$D$26:$D$29)*(G6858/100)*(E6858/1000)),
IF(C6858="Wine",
SUM(LOOKUP(2,1/(SRP!$B$21:$B$25&lt;=E6858)/(SRP!$C$21:$C$25&gt;=E6858),SRP!$D$21:$D$25)*(G6858/100)*(E6858/1000)),
IF(AND(C6858="Ready to Drink",D6858="RTD-One Pour Cocktail&gt;7%&lt;=14.5"),
SUM(LOOKUP(2,1/(SRP!$B$16:$B$20&lt;=E6858)/(SRP!$C$16:$C$20&gt;=E6858),SRP!$D$16:$D$20)*(G6858/100)*(E6858/1000)),
IF(C6858="Ready to Drink",
SUM(LOOKUP(2,1/(SRP!$B$11:$B$15&lt;=E6858)/(SRP!$C$11:$C$15&gt;=E6858),SRP!$D$11:$D$15)*(G6858/100)*(E6858/1000)),
0)))))),2)</f>
        <v>1.2</v>
      </c>
      <c r="L6858" s="173" t="str">
        <f t="shared" si="107"/>
        <v>Ready to Drink270</v>
      </c>
      <c r="M6858" s="154">
        <f>VLOOKUP(L6858,'Slope %'!C:D,2,0)</f>
        <v>0.12</v>
      </c>
    </row>
    <row r="6859" spans="1:13" x14ac:dyDescent="0.25">
      <c r="A6859" s="169">
        <v>68419</v>
      </c>
      <c r="B6859" s="170" t="s">
        <v>5014</v>
      </c>
      <c r="C6859" s="170" t="s">
        <v>263</v>
      </c>
      <c r="D6859" s="170" t="s">
        <v>332</v>
      </c>
      <c r="E6859" s="170">
        <v>200</v>
      </c>
      <c r="F6859" s="170">
        <v>27</v>
      </c>
      <c r="G6859" s="171">
        <v>13.5</v>
      </c>
      <c r="H6859" s="170" t="s">
        <v>1053</v>
      </c>
      <c r="I6859" s="171">
        <v>4.99</v>
      </c>
      <c r="J6859" s="169">
        <v>1</v>
      </c>
      <c r="K6859" s="154" cm="1">
        <f t="array" ref="K6859">ROUND(
IF(C6859="Beer",
SUM(LOOKUP(2,1/(SRP!$B$8:$B$10&lt;=E6859)/(SRP!$C$8:$C$10&gt;=E6859),SRP!$D$8:$D$10)*(G6859/100)*(E6859/1000)),
IF(C6859="Spirits",
SUM(LOOKUP(2,1/(SRP!$B$2:$B$7&lt;=E6859)/(SRP!$C$2:$C$7&gt;=E6859),SRP!$D$2:$D$7)*(G6859/100)*(E6859/1000)),
IF(AND(C6859="Wine",D6859="Fortified Wines"),
SUM(LOOKUP(2,1/(SRP!$B$26:$B$29&lt;=E6859)/(SRP!$C$26:$C$29&gt;=E6859),SRP!$D$26:$D$29)*(G6859/100)*(E6859/1000)),
IF(C6859="Wine",
SUM(LOOKUP(2,1/(SRP!$B$21:$B$25&lt;=E6859)/(SRP!$C$21:$C$25&gt;=E6859),SRP!$D$21:$D$25)*(G6859/100)*(E6859/1000)),
IF(AND(C6859="Ready to Drink",D6859="RTD-One Pour Cocktail&gt;7%&lt;=14.5"),
SUM(LOOKUP(2,1/(SRP!$B$16:$B$20&lt;=E6859)/(SRP!$C$16:$C$20&gt;=E6859),SRP!$D$16:$D$20)*(G6859/100)*(E6859/1000)),
IF(C6859="Ready to Drink",
SUM(LOOKUP(2,1/(SRP!$B$11:$B$15&lt;=E6859)/(SRP!$C$11:$C$15&gt;=E6859),SRP!$D$11:$D$15)*(G6859/100)*(E6859/1000)),
0)))))),2)</f>
        <v>2.87</v>
      </c>
      <c r="L6859" s="173" t="str">
        <f t="shared" si="107"/>
        <v>Ready to Drink200</v>
      </c>
      <c r="M6859" s="154">
        <f>VLOOKUP(L6859,'Slope %'!C:D,2,0)</f>
        <v>0.12</v>
      </c>
    </row>
    <row r="6860" spans="1:13" x14ac:dyDescent="0.25">
      <c r="A6860" s="169">
        <v>68421</v>
      </c>
      <c r="B6860" s="170" t="s">
        <v>5015</v>
      </c>
      <c r="C6860" s="170" t="s">
        <v>15</v>
      </c>
      <c r="D6860" s="170" t="s">
        <v>51</v>
      </c>
      <c r="E6860" s="170">
        <v>750</v>
      </c>
      <c r="F6860" s="170">
        <v>6</v>
      </c>
      <c r="G6860" s="171">
        <v>40</v>
      </c>
      <c r="H6860" s="170" t="s">
        <v>22</v>
      </c>
      <c r="I6860" s="171">
        <v>38.49</v>
      </c>
      <c r="J6860" s="169">
        <v>1</v>
      </c>
      <c r="K6860" s="154" cm="1">
        <f t="array" ref="K6860">ROUND(
IF(C6860="Beer",
SUM(LOOKUP(2,1/(SRP!$B$8:$B$10&lt;=E6860)/(SRP!$C$8:$C$10&gt;=E6860),SRP!$D$8:$D$10)*(G6860/100)*(E6860/1000)),
IF(C6860="Spirits",
SUM(LOOKUP(2,1/(SRP!$B$2:$B$7&lt;=E6860)/(SRP!$C$2:$C$7&gt;=E6860),SRP!$D$2:$D$7)*(G6860/100)*(E6860/1000)),
IF(AND(C6860="Wine",D6860="Fortified Wines"),
SUM(LOOKUP(2,1/(SRP!$B$26:$B$29&lt;=E6860)/(SRP!$C$26:$C$29&gt;=E6860),SRP!$D$26:$D$29)*(G6860/100)*(E6860/1000)),
IF(C6860="Wine",
SUM(LOOKUP(2,1/(SRP!$B$21:$B$25&lt;=E6860)/(SRP!$C$21:$C$25&gt;=E6860),SRP!$D$21:$D$25)*(G6860/100)*(E6860/1000)),
IF(AND(C6860="Ready to Drink",D6860="RTD-One Pour Cocktail&gt;7%&lt;=14.5"),
SUM(LOOKUP(2,1/(SRP!$B$16:$B$20&lt;=E6860)/(SRP!$C$16:$C$20&gt;=E6860),SRP!$D$16:$D$20)*(G6860/100)*(E6860/1000)),
IF(C6860="Ready to Drink",
SUM(LOOKUP(2,1/(SRP!$B$11:$B$15&lt;=E6860)/(SRP!$C$11:$C$15&gt;=E6860),SRP!$D$11:$D$15)*(G6860/100)*(E6860/1000)),
0)))))),2)</f>
        <v>23.42</v>
      </c>
      <c r="L6860" s="173" t="str">
        <f t="shared" si="107"/>
        <v>Spirits750</v>
      </c>
      <c r="M6860" s="154">
        <f>VLOOKUP(L6860,'Slope %'!C:D,2,0)</f>
        <v>7.0000000000000007E-2</v>
      </c>
    </row>
    <row r="6861" spans="1:13" x14ac:dyDescent="0.25">
      <c r="A6861" s="169">
        <v>68422</v>
      </c>
      <c r="B6861" s="170" t="s">
        <v>5016</v>
      </c>
      <c r="C6861" s="170" t="s">
        <v>11</v>
      </c>
      <c r="D6861" s="170" t="s">
        <v>303</v>
      </c>
      <c r="E6861" s="170">
        <v>355</v>
      </c>
      <c r="F6861" s="170">
        <v>24</v>
      </c>
      <c r="G6861" s="171">
        <v>8</v>
      </c>
      <c r="H6861" s="170" t="s">
        <v>2503</v>
      </c>
      <c r="I6861" s="171">
        <v>4.99</v>
      </c>
      <c r="J6861" s="169">
        <v>1</v>
      </c>
      <c r="K6861" s="154" cm="1">
        <f t="array" ref="K6861">ROUND(
IF(C6861="Beer",
SUM(LOOKUP(2,1/(SRP!$B$8:$B$10&lt;=E6861)/(SRP!$C$8:$C$10&gt;=E6861),SRP!$D$8:$D$10)*(G6861/100)*(E6861/1000)),
IF(C6861="Spirits",
SUM(LOOKUP(2,1/(SRP!$B$2:$B$7&lt;=E6861)/(SRP!$C$2:$C$7&gt;=E6861),SRP!$D$2:$D$7)*(G6861/100)*(E6861/1000)),
IF(AND(C6861="Wine",D6861="Fortified Wines"),
SUM(LOOKUP(2,1/(SRP!$B$26:$B$29&lt;=E6861)/(SRP!$C$26:$C$29&gt;=E6861),SRP!$D$26:$D$29)*(G6861/100)*(E6861/1000)),
IF(C6861="Wine",
SUM(LOOKUP(2,1/(SRP!$B$21:$B$25&lt;=E6861)/(SRP!$C$21:$C$25&gt;=E6861),SRP!$D$21:$D$25)*(G6861/100)*(E6861/1000)),
IF(AND(C6861="Ready to Drink",D6861="RTD-One Pour Cocktail&gt;7%&lt;=14.5"),
SUM(LOOKUP(2,1/(SRP!$B$16:$B$20&lt;=E6861)/(SRP!$C$16:$C$20&gt;=E6861),SRP!$D$16:$D$20)*(G6861/100)*(E6861/1000)),
IF(C6861="Ready to Drink",
SUM(LOOKUP(2,1/(SRP!$B$11:$B$15&lt;=E6861)/(SRP!$C$11:$C$15&gt;=E6861),SRP!$D$11:$D$15)*(G6861/100)*(E6861/1000)),
0)))))),2)</f>
        <v>2.2200000000000002</v>
      </c>
      <c r="L6861" s="173" t="str">
        <f t="shared" si="107"/>
        <v>Beer355</v>
      </c>
      <c r="M6861" s="154">
        <f>VLOOKUP(L6861,'Slope %'!C:D,2,0)</f>
        <v>0.12</v>
      </c>
    </row>
    <row r="6862" spans="1:13" x14ac:dyDescent="0.25">
      <c r="A6862" s="169">
        <v>68422</v>
      </c>
      <c r="B6862" s="170" t="s">
        <v>5016</v>
      </c>
      <c r="C6862" s="170" t="s">
        <v>11</v>
      </c>
      <c r="D6862" s="170" t="s">
        <v>303</v>
      </c>
      <c r="E6862" s="170">
        <v>355</v>
      </c>
      <c r="F6862" s="170">
        <v>24</v>
      </c>
      <c r="G6862" s="171">
        <v>8</v>
      </c>
      <c r="H6862" s="170" t="s">
        <v>1407</v>
      </c>
      <c r="I6862" s="171">
        <v>4.99</v>
      </c>
      <c r="J6862" s="169">
        <v>1</v>
      </c>
      <c r="K6862" s="154" cm="1">
        <f t="array" ref="K6862">ROUND(
IF(C6862="Beer",
SUM(LOOKUP(2,1/(SRP!$B$8:$B$10&lt;=E6862)/(SRP!$C$8:$C$10&gt;=E6862),SRP!$D$8:$D$10)*(G6862/100)*(E6862/1000)),
IF(C6862="Spirits",
SUM(LOOKUP(2,1/(SRP!$B$2:$B$7&lt;=E6862)/(SRP!$C$2:$C$7&gt;=E6862),SRP!$D$2:$D$7)*(G6862/100)*(E6862/1000)),
IF(AND(C6862="Wine",D6862="Fortified Wines"),
SUM(LOOKUP(2,1/(SRP!$B$26:$B$29&lt;=E6862)/(SRP!$C$26:$C$29&gt;=E6862),SRP!$D$26:$D$29)*(G6862/100)*(E6862/1000)),
IF(C6862="Wine",
SUM(LOOKUP(2,1/(SRP!$B$21:$B$25&lt;=E6862)/(SRP!$C$21:$C$25&gt;=E6862),SRP!$D$21:$D$25)*(G6862/100)*(E6862/1000)),
IF(AND(C6862="Ready to Drink",D6862="RTD-One Pour Cocktail&gt;7%&lt;=14.5"),
SUM(LOOKUP(2,1/(SRP!$B$16:$B$20&lt;=E6862)/(SRP!$C$16:$C$20&gt;=E6862),SRP!$D$16:$D$20)*(G6862/100)*(E6862/1000)),
IF(C6862="Ready to Drink",
SUM(LOOKUP(2,1/(SRP!$B$11:$B$15&lt;=E6862)/(SRP!$C$11:$C$15&gt;=E6862),SRP!$D$11:$D$15)*(G6862/100)*(E6862/1000)),
0)))))),2)</f>
        <v>2.2200000000000002</v>
      </c>
      <c r="L6862" s="173" t="str">
        <f t="shared" si="107"/>
        <v>Beer355</v>
      </c>
      <c r="M6862" s="154">
        <f>VLOOKUP(L6862,'Slope %'!C:D,2,0)</f>
        <v>0.12</v>
      </c>
    </row>
    <row r="6863" spans="1:13" x14ac:dyDescent="0.25">
      <c r="A6863" s="169">
        <v>68433</v>
      </c>
      <c r="B6863" s="170" t="s">
        <v>5017</v>
      </c>
      <c r="C6863" s="170" t="s">
        <v>15</v>
      </c>
      <c r="D6863" s="170" t="s">
        <v>51</v>
      </c>
      <c r="E6863" s="170">
        <v>750</v>
      </c>
      <c r="F6863" s="170">
        <v>12</v>
      </c>
      <c r="G6863" s="171">
        <v>44</v>
      </c>
      <c r="H6863" s="170" t="s">
        <v>91</v>
      </c>
      <c r="I6863" s="171">
        <v>54.95</v>
      </c>
      <c r="J6863" s="169">
        <v>1</v>
      </c>
      <c r="K6863" s="154" cm="1">
        <f t="array" ref="K6863">ROUND(
IF(C6863="Beer",
SUM(LOOKUP(2,1/(SRP!$B$8:$B$10&lt;=E6863)/(SRP!$C$8:$C$10&gt;=E6863),SRP!$D$8:$D$10)*(G6863/100)*(E6863/1000)),
IF(C6863="Spirits",
SUM(LOOKUP(2,1/(SRP!$B$2:$B$7&lt;=E6863)/(SRP!$C$2:$C$7&gt;=E6863),SRP!$D$2:$D$7)*(G6863/100)*(E6863/1000)),
IF(AND(C6863="Wine",D6863="Fortified Wines"),
SUM(LOOKUP(2,1/(SRP!$B$26:$B$29&lt;=E6863)/(SRP!$C$26:$C$29&gt;=E6863),SRP!$D$26:$D$29)*(G6863/100)*(E6863/1000)),
IF(C6863="Wine",
SUM(LOOKUP(2,1/(SRP!$B$21:$B$25&lt;=E6863)/(SRP!$C$21:$C$25&gt;=E6863),SRP!$D$21:$D$25)*(G6863/100)*(E6863/1000)),
IF(AND(C6863="Ready to Drink",D6863="RTD-One Pour Cocktail&gt;7%&lt;=14.5"),
SUM(LOOKUP(2,1/(SRP!$B$16:$B$20&lt;=E6863)/(SRP!$C$16:$C$20&gt;=E6863),SRP!$D$16:$D$20)*(G6863/100)*(E6863/1000)),
IF(C6863="Ready to Drink",
SUM(LOOKUP(2,1/(SRP!$B$11:$B$15&lt;=E6863)/(SRP!$C$11:$C$15&gt;=E6863),SRP!$D$11:$D$15)*(G6863/100)*(E6863/1000)),
0)))))),2)</f>
        <v>25.76</v>
      </c>
      <c r="L6863" s="173" t="str">
        <f t="shared" si="107"/>
        <v>Spirits750</v>
      </c>
      <c r="M6863" s="154">
        <f>VLOOKUP(L6863,'Slope %'!C:D,2,0)</f>
        <v>7.0000000000000007E-2</v>
      </c>
    </row>
    <row r="6864" spans="1:13" x14ac:dyDescent="0.25">
      <c r="A6864" s="169">
        <v>68453</v>
      </c>
      <c r="B6864" s="170" t="s">
        <v>5018</v>
      </c>
      <c r="C6864" s="170" t="s">
        <v>15</v>
      </c>
      <c r="D6864" s="170" t="s">
        <v>51</v>
      </c>
      <c r="E6864" s="170">
        <v>750</v>
      </c>
      <c r="F6864" s="170">
        <v>12</v>
      </c>
      <c r="G6864" s="171">
        <v>40</v>
      </c>
      <c r="H6864" s="170" t="s">
        <v>3146</v>
      </c>
      <c r="I6864" s="171">
        <v>38.99</v>
      </c>
      <c r="J6864" s="169">
        <v>1</v>
      </c>
      <c r="K6864" s="154" cm="1">
        <f t="array" ref="K6864">ROUND(
IF(C6864="Beer",
SUM(LOOKUP(2,1/(SRP!$B$8:$B$10&lt;=E6864)/(SRP!$C$8:$C$10&gt;=E6864),SRP!$D$8:$D$10)*(G6864/100)*(E6864/1000)),
IF(C6864="Spirits",
SUM(LOOKUP(2,1/(SRP!$B$2:$B$7&lt;=E6864)/(SRP!$C$2:$C$7&gt;=E6864),SRP!$D$2:$D$7)*(G6864/100)*(E6864/1000)),
IF(AND(C6864="Wine",D6864="Fortified Wines"),
SUM(LOOKUP(2,1/(SRP!$B$26:$B$29&lt;=E6864)/(SRP!$C$26:$C$29&gt;=E6864),SRP!$D$26:$D$29)*(G6864/100)*(E6864/1000)),
IF(C6864="Wine",
SUM(LOOKUP(2,1/(SRP!$B$21:$B$25&lt;=E6864)/(SRP!$C$21:$C$25&gt;=E6864),SRP!$D$21:$D$25)*(G6864/100)*(E6864/1000)),
IF(AND(C6864="Ready to Drink",D6864="RTD-One Pour Cocktail&gt;7%&lt;=14.5"),
SUM(LOOKUP(2,1/(SRP!$B$16:$B$20&lt;=E6864)/(SRP!$C$16:$C$20&gt;=E6864),SRP!$D$16:$D$20)*(G6864/100)*(E6864/1000)),
IF(C6864="Ready to Drink",
SUM(LOOKUP(2,1/(SRP!$B$11:$B$15&lt;=E6864)/(SRP!$C$11:$C$15&gt;=E6864),SRP!$D$11:$D$15)*(G6864/100)*(E6864/1000)),
0)))))),2)</f>
        <v>23.42</v>
      </c>
      <c r="L6864" s="173" t="str">
        <f t="shared" si="107"/>
        <v>Spirits750</v>
      </c>
      <c r="M6864" s="154">
        <f>VLOOKUP(L6864,'Slope %'!C:D,2,0)</f>
        <v>7.0000000000000007E-2</v>
      </c>
    </row>
    <row r="6865" spans="1:13" x14ac:dyDescent="0.25">
      <c r="A6865" s="169">
        <v>68454</v>
      </c>
      <c r="B6865" s="170" t="s">
        <v>5019</v>
      </c>
      <c r="C6865" s="170" t="s">
        <v>15</v>
      </c>
      <c r="D6865" s="170" t="s">
        <v>51</v>
      </c>
      <c r="E6865" s="170">
        <v>750</v>
      </c>
      <c r="F6865" s="170">
        <v>6</v>
      </c>
      <c r="G6865" s="171">
        <v>46</v>
      </c>
      <c r="H6865" s="170" t="s">
        <v>783</v>
      </c>
      <c r="I6865" s="171">
        <v>59.99</v>
      </c>
      <c r="J6865" s="169">
        <v>1</v>
      </c>
      <c r="K6865" s="154" cm="1">
        <f t="array" ref="K6865">ROUND(
IF(C6865="Beer",
SUM(LOOKUP(2,1/(SRP!$B$8:$B$10&lt;=E6865)/(SRP!$C$8:$C$10&gt;=E6865),SRP!$D$8:$D$10)*(G6865/100)*(E6865/1000)),
IF(C6865="Spirits",
SUM(LOOKUP(2,1/(SRP!$B$2:$B$7&lt;=E6865)/(SRP!$C$2:$C$7&gt;=E6865),SRP!$D$2:$D$7)*(G6865/100)*(E6865/1000)),
IF(AND(C6865="Wine",D6865="Fortified Wines"),
SUM(LOOKUP(2,1/(SRP!$B$26:$B$29&lt;=E6865)/(SRP!$C$26:$C$29&gt;=E6865),SRP!$D$26:$D$29)*(G6865/100)*(E6865/1000)),
IF(C6865="Wine",
SUM(LOOKUP(2,1/(SRP!$B$21:$B$25&lt;=E6865)/(SRP!$C$21:$C$25&gt;=E6865),SRP!$D$21:$D$25)*(G6865/100)*(E6865/1000)),
IF(AND(C6865="Ready to Drink",D6865="RTD-One Pour Cocktail&gt;7%&lt;=14.5"),
SUM(LOOKUP(2,1/(SRP!$B$16:$B$20&lt;=E6865)/(SRP!$C$16:$C$20&gt;=E6865),SRP!$D$16:$D$20)*(G6865/100)*(E6865/1000)),
IF(C6865="Ready to Drink",
SUM(LOOKUP(2,1/(SRP!$B$11:$B$15&lt;=E6865)/(SRP!$C$11:$C$15&gt;=E6865),SRP!$D$11:$D$15)*(G6865/100)*(E6865/1000)),
0)))))),2)</f>
        <v>26.93</v>
      </c>
      <c r="L6865" s="173" t="str">
        <f t="shared" si="107"/>
        <v>Spirits750</v>
      </c>
      <c r="M6865" s="154">
        <f>VLOOKUP(L6865,'Slope %'!C:D,2,0)</f>
        <v>7.0000000000000007E-2</v>
      </c>
    </row>
    <row r="6866" spans="1:13" x14ac:dyDescent="0.25">
      <c r="A6866" s="169">
        <v>68459</v>
      </c>
      <c r="B6866" s="170" t="s">
        <v>5020</v>
      </c>
      <c r="C6866" s="170" t="s">
        <v>15</v>
      </c>
      <c r="D6866" s="170" t="s">
        <v>1399</v>
      </c>
      <c r="E6866" s="170">
        <v>750</v>
      </c>
      <c r="F6866" s="170">
        <v>6</v>
      </c>
      <c r="G6866" s="171">
        <v>40</v>
      </c>
      <c r="H6866" s="170" t="s">
        <v>1511</v>
      </c>
      <c r="I6866" s="171">
        <v>54</v>
      </c>
      <c r="J6866" s="169">
        <v>1</v>
      </c>
      <c r="K6866" s="154" cm="1">
        <f t="array" ref="K6866">ROUND(
IF(C6866="Beer",
SUM(LOOKUP(2,1/(SRP!$B$8:$B$10&lt;=E6866)/(SRP!$C$8:$C$10&gt;=E6866),SRP!$D$8:$D$10)*(G6866/100)*(E6866/1000)),
IF(C6866="Spirits",
SUM(LOOKUP(2,1/(SRP!$B$2:$B$7&lt;=E6866)/(SRP!$C$2:$C$7&gt;=E6866),SRP!$D$2:$D$7)*(G6866/100)*(E6866/1000)),
IF(AND(C6866="Wine",D6866="Fortified Wines"),
SUM(LOOKUP(2,1/(SRP!$B$26:$B$29&lt;=E6866)/(SRP!$C$26:$C$29&gt;=E6866),SRP!$D$26:$D$29)*(G6866/100)*(E6866/1000)),
IF(C6866="Wine",
SUM(LOOKUP(2,1/(SRP!$B$21:$B$25&lt;=E6866)/(SRP!$C$21:$C$25&gt;=E6866),SRP!$D$21:$D$25)*(G6866/100)*(E6866/1000)),
IF(AND(C6866="Ready to Drink",D6866="RTD-One Pour Cocktail&gt;7%&lt;=14.5"),
SUM(LOOKUP(2,1/(SRP!$B$16:$B$20&lt;=E6866)/(SRP!$C$16:$C$20&gt;=E6866),SRP!$D$16:$D$20)*(G6866/100)*(E6866/1000)),
IF(C6866="Ready to Drink",
SUM(LOOKUP(2,1/(SRP!$B$11:$B$15&lt;=E6866)/(SRP!$C$11:$C$15&gt;=E6866),SRP!$D$11:$D$15)*(G6866/100)*(E6866/1000)),
0)))))),2)</f>
        <v>23.42</v>
      </c>
      <c r="L6866" s="173" t="str">
        <f t="shared" si="107"/>
        <v>Spirits750</v>
      </c>
      <c r="M6866" s="154">
        <f>VLOOKUP(L6866,'Slope %'!C:D,2,0)</f>
        <v>7.0000000000000007E-2</v>
      </c>
    </row>
    <row r="6867" spans="1:13" x14ac:dyDescent="0.25">
      <c r="A6867" s="169">
        <v>68479</v>
      </c>
      <c r="B6867" s="170" t="s">
        <v>5021</v>
      </c>
      <c r="C6867" s="170" t="s">
        <v>11</v>
      </c>
      <c r="D6867" s="170" t="s">
        <v>267</v>
      </c>
      <c r="E6867" s="170">
        <v>473</v>
      </c>
      <c r="F6867" s="170">
        <v>24</v>
      </c>
      <c r="G6867" s="171">
        <v>5</v>
      </c>
      <c r="H6867" s="170" t="s">
        <v>1662</v>
      </c>
      <c r="I6867" s="171">
        <v>4.49</v>
      </c>
      <c r="J6867" s="169">
        <v>1</v>
      </c>
      <c r="K6867" s="154" cm="1">
        <f t="array" ref="K6867">ROUND(
IF(C6867="Beer",
SUM(LOOKUP(2,1/(SRP!$B$8:$B$10&lt;=E6867)/(SRP!$C$8:$C$10&gt;=E6867),SRP!$D$8:$D$10)*(G6867/100)*(E6867/1000)),
IF(C6867="Spirits",
SUM(LOOKUP(2,1/(SRP!$B$2:$B$7&lt;=E6867)/(SRP!$C$2:$C$7&gt;=E6867),SRP!$D$2:$D$7)*(G6867/100)*(E6867/1000)),
IF(AND(C6867="Wine",D6867="Fortified Wines"),
SUM(LOOKUP(2,1/(SRP!$B$26:$B$29&lt;=E6867)/(SRP!$C$26:$C$29&gt;=E6867),SRP!$D$26:$D$29)*(G6867/100)*(E6867/1000)),
IF(C6867="Wine",
SUM(LOOKUP(2,1/(SRP!$B$21:$B$25&lt;=E6867)/(SRP!$C$21:$C$25&gt;=E6867),SRP!$D$21:$D$25)*(G6867/100)*(E6867/1000)),
IF(AND(C6867="Ready to Drink",D6867="RTD-One Pour Cocktail&gt;7%&lt;=14.5"),
SUM(LOOKUP(2,1/(SRP!$B$16:$B$20&lt;=E6867)/(SRP!$C$16:$C$20&gt;=E6867),SRP!$D$16:$D$20)*(G6867/100)*(E6867/1000)),
IF(C6867="Ready to Drink",
SUM(LOOKUP(2,1/(SRP!$B$11:$B$15&lt;=E6867)/(SRP!$C$11:$C$15&gt;=E6867),SRP!$D$11:$D$15)*(G6867/100)*(E6867/1000)),
0)))))),2)</f>
        <v>1.85</v>
      </c>
      <c r="L6867" s="173" t="str">
        <f t="shared" si="107"/>
        <v>Beer473</v>
      </c>
      <c r="M6867" s="154">
        <f>VLOOKUP(L6867,'Slope %'!C:D,2,0)</f>
        <v>0.12</v>
      </c>
    </row>
    <row r="6868" spans="1:13" x14ac:dyDescent="0.25">
      <c r="A6868" s="169">
        <v>68479</v>
      </c>
      <c r="B6868" s="170" t="s">
        <v>5021</v>
      </c>
      <c r="C6868" s="170" t="s">
        <v>11</v>
      </c>
      <c r="D6868" s="170" t="s">
        <v>267</v>
      </c>
      <c r="E6868" s="170">
        <v>473</v>
      </c>
      <c r="F6868" s="170">
        <v>24</v>
      </c>
      <c r="G6868" s="171">
        <v>5</v>
      </c>
      <c r="H6868" s="170" t="s">
        <v>1662</v>
      </c>
      <c r="I6868" s="171">
        <v>4.49</v>
      </c>
      <c r="J6868" s="169">
        <v>1</v>
      </c>
      <c r="K6868" s="154" cm="1">
        <f t="array" ref="K6868">ROUND(
IF(C6868="Beer",
SUM(LOOKUP(2,1/(SRP!$B$8:$B$10&lt;=E6868)/(SRP!$C$8:$C$10&gt;=E6868),SRP!$D$8:$D$10)*(G6868/100)*(E6868/1000)),
IF(C6868="Spirits",
SUM(LOOKUP(2,1/(SRP!$B$2:$B$7&lt;=E6868)/(SRP!$C$2:$C$7&gt;=E6868),SRP!$D$2:$D$7)*(G6868/100)*(E6868/1000)),
IF(AND(C6868="Wine",D6868="Fortified Wines"),
SUM(LOOKUP(2,1/(SRP!$B$26:$B$29&lt;=E6868)/(SRP!$C$26:$C$29&gt;=E6868),SRP!$D$26:$D$29)*(G6868/100)*(E6868/1000)),
IF(C6868="Wine",
SUM(LOOKUP(2,1/(SRP!$B$21:$B$25&lt;=E6868)/(SRP!$C$21:$C$25&gt;=E6868),SRP!$D$21:$D$25)*(G6868/100)*(E6868/1000)),
IF(AND(C6868="Ready to Drink",D6868="RTD-One Pour Cocktail&gt;7%&lt;=14.5"),
SUM(LOOKUP(2,1/(SRP!$B$16:$B$20&lt;=E6868)/(SRP!$C$16:$C$20&gt;=E6868),SRP!$D$16:$D$20)*(G6868/100)*(E6868/1000)),
IF(C6868="Ready to Drink",
SUM(LOOKUP(2,1/(SRP!$B$11:$B$15&lt;=E6868)/(SRP!$C$11:$C$15&gt;=E6868),SRP!$D$11:$D$15)*(G6868/100)*(E6868/1000)),
0)))))),2)</f>
        <v>1.85</v>
      </c>
      <c r="L6868" s="173" t="str">
        <f t="shared" si="107"/>
        <v>Beer473</v>
      </c>
      <c r="M6868" s="154">
        <f>VLOOKUP(L6868,'Slope %'!C:D,2,0)</f>
        <v>0.12</v>
      </c>
    </row>
    <row r="6869" spans="1:13" x14ac:dyDescent="0.25">
      <c r="A6869" s="169">
        <v>68502</v>
      </c>
      <c r="B6869" s="170" t="s">
        <v>5022</v>
      </c>
      <c r="C6869" s="170" t="s">
        <v>11</v>
      </c>
      <c r="D6869" s="170" t="s">
        <v>303</v>
      </c>
      <c r="E6869" s="170">
        <v>473</v>
      </c>
      <c r="F6869" s="170">
        <v>24</v>
      </c>
      <c r="G6869" s="171">
        <v>6</v>
      </c>
      <c r="H6869" s="170" t="s">
        <v>1662</v>
      </c>
      <c r="I6869" s="171">
        <v>4.75</v>
      </c>
      <c r="J6869" s="169">
        <v>1</v>
      </c>
      <c r="K6869" s="154" cm="1">
        <f t="array" ref="K6869">ROUND(
IF(C6869="Beer",
SUM(LOOKUP(2,1/(SRP!$B$8:$B$10&lt;=E6869)/(SRP!$C$8:$C$10&gt;=E6869),SRP!$D$8:$D$10)*(G6869/100)*(E6869/1000)),
IF(C6869="Spirits",
SUM(LOOKUP(2,1/(SRP!$B$2:$B$7&lt;=E6869)/(SRP!$C$2:$C$7&gt;=E6869),SRP!$D$2:$D$7)*(G6869/100)*(E6869/1000)),
IF(AND(C6869="Wine",D6869="Fortified Wines"),
SUM(LOOKUP(2,1/(SRP!$B$26:$B$29&lt;=E6869)/(SRP!$C$26:$C$29&gt;=E6869),SRP!$D$26:$D$29)*(G6869/100)*(E6869/1000)),
IF(C6869="Wine",
SUM(LOOKUP(2,1/(SRP!$B$21:$B$25&lt;=E6869)/(SRP!$C$21:$C$25&gt;=E6869),SRP!$D$21:$D$25)*(G6869/100)*(E6869/1000)),
IF(AND(C6869="Ready to Drink",D6869="RTD-One Pour Cocktail&gt;7%&lt;=14.5"),
SUM(LOOKUP(2,1/(SRP!$B$16:$B$20&lt;=E6869)/(SRP!$C$16:$C$20&gt;=E6869),SRP!$D$16:$D$20)*(G6869/100)*(E6869/1000)),
IF(C6869="Ready to Drink",
SUM(LOOKUP(2,1/(SRP!$B$11:$B$15&lt;=E6869)/(SRP!$C$11:$C$15&gt;=E6869),SRP!$D$11:$D$15)*(G6869/100)*(E6869/1000)),
0)))))),2)</f>
        <v>2.2200000000000002</v>
      </c>
      <c r="L6869" s="173" t="str">
        <f t="shared" si="107"/>
        <v>Beer473</v>
      </c>
      <c r="M6869" s="154">
        <f>VLOOKUP(L6869,'Slope %'!C:D,2,0)</f>
        <v>0.12</v>
      </c>
    </row>
    <row r="6870" spans="1:13" x14ac:dyDescent="0.25">
      <c r="A6870" s="169">
        <v>68502</v>
      </c>
      <c r="B6870" s="170" t="s">
        <v>5022</v>
      </c>
      <c r="C6870" s="170" t="s">
        <v>11</v>
      </c>
      <c r="D6870" s="170" t="s">
        <v>303</v>
      </c>
      <c r="E6870" s="170">
        <v>473</v>
      </c>
      <c r="F6870" s="170">
        <v>24</v>
      </c>
      <c r="G6870" s="171">
        <v>6</v>
      </c>
      <c r="H6870" s="170" t="s">
        <v>1662</v>
      </c>
      <c r="I6870" s="171">
        <v>4.75</v>
      </c>
      <c r="J6870" s="169">
        <v>1</v>
      </c>
      <c r="K6870" s="154" cm="1">
        <f t="array" ref="K6870">ROUND(
IF(C6870="Beer",
SUM(LOOKUP(2,1/(SRP!$B$8:$B$10&lt;=E6870)/(SRP!$C$8:$C$10&gt;=E6870),SRP!$D$8:$D$10)*(G6870/100)*(E6870/1000)),
IF(C6870="Spirits",
SUM(LOOKUP(2,1/(SRP!$B$2:$B$7&lt;=E6870)/(SRP!$C$2:$C$7&gt;=E6870),SRP!$D$2:$D$7)*(G6870/100)*(E6870/1000)),
IF(AND(C6870="Wine",D6870="Fortified Wines"),
SUM(LOOKUP(2,1/(SRP!$B$26:$B$29&lt;=E6870)/(SRP!$C$26:$C$29&gt;=E6870),SRP!$D$26:$D$29)*(G6870/100)*(E6870/1000)),
IF(C6870="Wine",
SUM(LOOKUP(2,1/(SRP!$B$21:$B$25&lt;=E6870)/(SRP!$C$21:$C$25&gt;=E6870),SRP!$D$21:$D$25)*(G6870/100)*(E6870/1000)),
IF(AND(C6870="Ready to Drink",D6870="RTD-One Pour Cocktail&gt;7%&lt;=14.5"),
SUM(LOOKUP(2,1/(SRP!$B$16:$B$20&lt;=E6870)/(SRP!$C$16:$C$20&gt;=E6870),SRP!$D$16:$D$20)*(G6870/100)*(E6870/1000)),
IF(C6870="Ready to Drink",
SUM(LOOKUP(2,1/(SRP!$B$11:$B$15&lt;=E6870)/(SRP!$C$11:$C$15&gt;=E6870),SRP!$D$11:$D$15)*(G6870/100)*(E6870/1000)),
0)))))),2)</f>
        <v>2.2200000000000002</v>
      </c>
      <c r="L6870" s="173" t="str">
        <f t="shared" si="107"/>
        <v>Beer473</v>
      </c>
      <c r="M6870" s="154">
        <f>VLOOKUP(L6870,'Slope %'!C:D,2,0)</f>
        <v>0.12</v>
      </c>
    </row>
    <row r="6871" spans="1:13" x14ac:dyDescent="0.25">
      <c r="A6871" s="169">
        <v>68537</v>
      </c>
      <c r="B6871" s="170" t="s">
        <v>2984</v>
      </c>
      <c r="C6871" s="170" t="s">
        <v>24</v>
      </c>
      <c r="D6871" s="170" t="s">
        <v>127</v>
      </c>
      <c r="E6871" s="170">
        <v>750</v>
      </c>
      <c r="F6871" s="170">
        <v>12</v>
      </c>
      <c r="G6871" s="171">
        <v>14</v>
      </c>
      <c r="H6871" s="170" t="s">
        <v>1214</v>
      </c>
      <c r="I6871" s="171">
        <v>22.99</v>
      </c>
      <c r="J6871" s="169">
        <v>1</v>
      </c>
      <c r="K6871" s="154" cm="1">
        <f t="array" ref="K6871">ROUND(
IF(C6871="Beer",
SUM(LOOKUP(2,1/(SRP!$B$8:$B$10&lt;=E6871)/(SRP!$C$8:$C$10&gt;=E6871),SRP!$D$8:$D$10)*(G6871/100)*(E6871/1000)),
IF(C6871="Spirits",
SUM(LOOKUP(2,1/(SRP!$B$2:$B$7&lt;=E6871)/(SRP!$C$2:$C$7&gt;=E6871),SRP!$D$2:$D$7)*(G6871/100)*(E6871/1000)),
IF(AND(C6871="Wine",D6871="Fortified Wines"),
SUM(LOOKUP(2,1/(SRP!$B$26:$B$29&lt;=E6871)/(SRP!$C$26:$C$29&gt;=E6871),SRP!$D$26:$D$29)*(G6871/100)*(E6871/1000)),
IF(C6871="Wine",
SUM(LOOKUP(2,1/(SRP!$B$21:$B$25&lt;=E6871)/(SRP!$C$21:$C$25&gt;=E6871),SRP!$D$21:$D$25)*(G6871/100)*(E6871/1000)),
IF(AND(C6871="Ready to Drink",D6871="RTD-One Pour Cocktail&gt;7%&lt;=14.5"),
SUM(LOOKUP(2,1/(SRP!$B$16:$B$20&lt;=E6871)/(SRP!$C$16:$C$20&gt;=E6871),SRP!$D$16:$D$20)*(G6871/100)*(E6871/1000)),
IF(C6871="Ready to Drink",
SUM(LOOKUP(2,1/(SRP!$B$11:$B$15&lt;=E6871)/(SRP!$C$11:$C$15&gt;=E6871),SRP!$D$11:$D$15)*(G6871/100)*(E6871/1000)),
0)))))),2)</f>
        <v>8.1999999999999993</v>
      </c>
      <c r="L6871" s="173" t="str">
        <f t="shared" si="107"/>
        <v>Wine750</v>
      </c>
      <c r="M6871" s="154">
        <f>VLOOKUP(L6871,'Slope %'!C:D,2,0)</f>
        <v>0.1</v>
      </c>
    </row>
    <row r="6872" spans="1:13" x14ac:dyDescent="0.25">
      <c r="A6872" s="169">
        <v>68560</v>
      </c>
      <c r="B6872" s="170" t="s">
        <v>5023</v>
      </c>
      <c r="C6872" s="170" t="s">
        <v>11</v>
      </c>
      <c r="D6872" s="170" t="s">
        <v>303</v>
      </c>
      <c r="E6872" s="170">
        <v>473</v>
      </c>
      <c r="F6872" s="170">
        <v>24</v>
      </c>
      <c r="G6872" s="171">
        <v>8</v>
      </c>
      <c r="H6872" s="170" t="s">
        <v>1457</v>
      </c>
      <c r="I6872" s="171">
        <v>5.5</v>
      </c>
      <c r="J6872" s="169">
        <v>1</v>
      </c>
      <c r="K6872" s="154" cm="1">
        <f t="array" ref="K6872">ROUND(
IF(C6872="Beer",
SUM(LOOKUP(2,1/(SRP!$B$8:$B$10&lt;=E6872)/(SRP!$C$8:$C$10&gt;=E6872),SRP!$D$8:$D$10)*(G6872/100)*(E6872/1000)),
IF(C6872="Spirits",
SUM(LOOKUP(2,1/(SRP!$B$2:$B$7&lt;=E6872)/(SRP!$C$2:$C$7&gt;=E6872),SRP!$D$2:$D$7)*(G6872/100)*(E6872/1000)),
IF(AND(C6872="Wine",D6872="Fortified Wines"),
SUM(LOOKUP(2,1/(SRP!$B$26:$B$29&lt;=E6872)/(SRP!$C$26:$C$29&gt;=E6872),SRP!$D$26:$D$29)*(G6872/100)*(E6872/1000)),
IF(C6872="Wine",
SUM(LOOKUP(2,1/(SRP!$B$21:$B$25&lt;=E6872)/(SRP!$C$21:$C$25&gt;=E6872),SRP!$D$21:$D$25)*(G6872/100)*(E6872/1000)),
IF(AND(C6872="Ready to Drink",D6872="RTD-One Pour Cocktail&gt;7%&lt;=14.5"),
SUM(LOOKUP(2,1/(SRP!$B$16:$B$20&lt;=E6872)/(SRP!$C$16:$C$20&gt;=E6872),SRP!$D$16:$D$20)*(G6872/100)*(E6872/1000)),
IF(C6872="Ready to Drink",
SUM(LOOKUP(2,1/(SRP!$B$11:$B$15&lt;=E6872)/(SRP!$C$11:$C$15&gt;=E6872),SRP!$D$11:$D$15)*(G6872/100)*(E6872/1000)),
0)))))),2)</f>
        <v>2.95</v>
      </c>
      <c r="L6872" s="173" t="str">
        <f t="shared" si="107"/>
        <v>Beer473</v>
      </c>
      <c r="M6872" s="154">
        <f>VLOOKUP(L6872,'Slope %'!C:D,2,0)</f>
        <v>0.12</v>
      </c>
    </row>
    <row r="6873" spans="1:13" x14ac:dyDescent="0.25">
      <c r="A6873" s="169">
        <v>68560</v>
      </c>
      <c r="B6873" s="170" t="s">
        <v>5023</v>
      </c>
      <c r="C6873" s="170" t="s">
        <v>11</v>
      </c>
      <c r="D6873" s="170" t="s">
        <v>303</v>
      </c>
      <c r="E6873" s="170">
        <v>473</v>
      </c>
      <c r="F6873" s="170">
        <v>24</v>
      </c>
      <c r="G6873" s="171">
        <v>8</v>
      </c>
      <c r="H6873" s="170" t="s">
        <v>1457</v>
      </c>
      <c r="I6873" s="171">
        <v>5.5</v>
      </c>
      <c r="J6873" s="169">
        <v>1</v>
      </c>
      <c r="K6873" s="154" cm="1">
        <f t="array" ref="K6873">ROUND(
IF(C6873="Beer",
SUM(LOOKUP(2,1/(SRP!$B$8:$B$10&lt;=E6873)/(SRP!$C$8:$C$10&gt;=E6873),SRP!$D$8:$D$10)*(G6873/100)*(E6873/1000)),
IF(C6873="Spirits",
SUM(LOOKUP(2,1/(SRP!$B$2:$B$7&lt;=E6873)/(SRP!$C$2:$C$7&gt;=E6873),SRP!$D$2:$D$7)*(G6873/100)*(E6873/1000)),
IF(AND(C6873="Wine",D6873="Fortified Wines"),
SUM(LOOKUP(2,1/(SRP!$B$26:$B$29&lt;=E6873)/(SRP!$C$26:$C$29&gt;=E6873),SRP!$D$26:$D$29)*(G6873/100)*(E6873/1000)),
IF(C6873="Wine",
SUM(LOOKUP(2,1/(SRP!$B$21:$B$25&lt;=E6873)/(SRP!$C$21:$C$25&gt;=E6873),SRP!$D$21:$D$25)*(G6873/100)*(E6873/1000)),
IF(AND(C6873="Ready to Drink",D6873="RTD-One Pour Cocktail&gt;7%&lt;=14.5"),
SUM(LOOKUP(2,1/(SRP!$B$16:$B$20&lt;=E6873)/(SRP!$C$16:$C$20&gt;=E6873),SRP!$D$16:$D$20)*(G6873/100)*(E6873/1000)),
IF(C6873="Ready to Drink",
SUM(LOOKUP(2,1/(SRP!$B$11:$B$15&lt;=E6873)/(SRP!$C$11:$C$15&gt;=E6873),SRP!$D$11:$D$15)*(G6873/100)*(E6873/1000)),
0)))))),2)</f>
        <v>2.95</v>
      </c>
      <c r="L6873" s="173" t="str">
        <f t="shared" si="107"/>
        <v>Beer473</v>
      </c>
      <c r="M6873" s="154">
        <f>VLOOKUP(L6873,'Slope %'!C:D,2,0)</f>
        <v>0.12</v>
      </c>
    </row>
    <row r="6874" spans="1:13" x14ac:dyDescent="0.25">
      <c r="A6874" s="169">
        <v>68561</v>
      </c>
      <c r="B6874" s="170" t="s">
        <v>5024</v>
      </c>
      <c r="C6874" s="170" t="s">
        <v>11</v>
      </c>
      <c r="D6874" s="170" t="s">
        <v>267</v>
      </c>
      <c r="E6874" s="170">
        <v>473</v>
      </c>
      <c r="F6874" s="170">
        <v>24</v>
      </c>
      <c r="G6874" s="171">
        <v>5</v>
      </c>
      <c r="H6874" s="170" t="s">
        <v>1457</v>
      </c>
      <c r="I6874" s="171">
        <v>4.75</v>
      </c>
      <c r="J6874" s="169">
        <v>1</v>
      </c>
      <c r="K6874" s="154" cm="1">
        <f t="array" ref="K6874">ROUND(
IF(C6874="Beer",
SUM(LOOKUP(2,1/(SRP!$B$8:$B$10&lt;=E6874)/(SRP!$C$8:$C$10&gt;=E6874),SRP!$D$8:$D$10)*(G6874/100)*(E6874/1000)),
IF(C6874="Spirits",
SUM(LOOKUP(2,1/(SRP!$B$2:$B$7&lt;=E6874)/(SRP!$C$2:$C$7&gt;=E6874),SRP!$D$2:$D$7)*(G6874/100)*(E6874/1000)),
IF(AND(C6874="Wine",D6874="Fortified Wines"),
SUM(LOOKUP(2,1/(SRP!$B$26:$B$29&lt;=E6874)/(SRP!$C$26:$C$29&gt;=E6874),SRP!$D$26:$D$29)*(G6874/100)*(E6874/1000)),
IF(C6874="Wine",
SUM(LOOKUP(2,1/(SRP!$B$21:$B$25&lt;=E6874)/(SRP!$C$21:$C$25&gt;=E6874),SRP!$D$21:$D$25)*(G6874/100)*(E6874/1000)),
IF(AND(C6874="Ready to Drink",D6874="RTD-One Pour Cocktail&gt;7%&lt;=14.5"),
SUM(LOOKUP(2,1/(SRP!$B$16:$B$20&lt;=E6874)/(SRP!$C$16:$C$20&gt;=E6874),SRP!$D$16:$D$20)*(G6874/100)*(E6874/1000)),
IF(C6874="Ready to Drink",
SUM(LOOKUP(2,1/(SRP!$B$11:$B$15&lt;=E6874)/(SRP!$C$11:$C$15&gt;=E6874),SRP!$D$11:$D$15)*(G6874/100)*(E6874/1000)),
0)))))),2)</f>
        <v>1.85</v>
      </c>
      <c r="L6874" s="173" t="str">
        <f t="shared" si="107"/>
        <v>Beer473</v>
      </c>
      <c r="M6874" s="154">
        <f>VLOOKUP(L6874,'Slope %'!C:D,2,0)</f>
        <v>0.12</v>
      </c>
    </row>
    <row r="6875" spans="1:13" x14ac:dyDescent="0.25">
      <c r="A6875" s="169">
        <v>68561</v>
      </c>
      <c r="B6875" s="170" t="s">
        <v>5024</v>
      </c>
      <c r="C6875" s="170" t="s">
        <v>11</v>
      </c>
      <c r="D6875" s="170" t="s">
        <v>267</v>
      </c>
      <c r="E6875" s="170">
        <v>473</v>
      </c>
      <c r="F6875" s="170">
        <v>24</v>
      </c>
      <c r="G6875" s="171">
        <v>5</v>
      </c>
      <c r="H6875" s="170" t="s">
        <v>1457</v>
      </c>
      <c r="I6875" s="171">
        <v>4.75</v>
      </c>
      <c r="J6875" s="169">
        <v>1</v>
      </c>
      <c r="K6875" s="154" cm="1">
        <f t="array" ref="K6875">ROUND(
IF(C6875="Beer",
SUM(LOOKUP(2,1/(SRP!$B$8:$B$10&lt;=E6875)/(SRP!$C$8:$C$10&gt;=E6875),SRP!$D$8:$D$10)*(G6875/100)*(E6875/1000)),
IF(C6875="Spirits",
SUM(LOOKUP(2,1/(SRP!$B$2:$B$7&lt;=E6875)/(SRP!$C$2:$C$7&gt;=E6875),SRP!$D$2:$D$7)*(G6875/100)*(E6875/1000)),
IF(AND(C6875="Wine",D6875="Fortified Wines"),
SUM(LOOKUP(2,1/(SRP!$B$26:$B$29&lt;=E6875)/(SRP!$C$26:$C$29&gt;=E6875),SRP!$D$26:$D$29)*(G6875/100)*(E6875/1000)),
IF(C6875="Wine",
SUM(LOOKUP(2,1/(SRP!$B$21:$B$25&lt;=E6875)/(SRP!$C$21:$C$25&gt;=E6875),SRP!$D$21:$D$25)*(G6875/100)*(E6875/1000)),
IF(AND(C6875="Ready to Drink",D6875="RTD-One Pour Cocktail&gt;7%&lt;=14.5"),
SUM(LOOKUP(2,1/(SRP!$B$16:$B$20&lt;=E6875)/(SRP!$C$16:$C$20&gt;=E6875),SRP!$D$16:$D$20)*(G6875/100)*(E6875/1000)),
IF(C6875="Ready to Drink",
SUM(LOOKUP(2,1/(SRP!$B$11:$B$15&lt;=E6875)/(SRP!$C$11:$C$15&gt;=E6875),SRP!$D$11:$D$15)*(G6875/100)*(E6875/1000)),
0)))))),2)</f>
        <v>1.85</v>
      </c>
      <c r="L6875" s="173" t="str">
        <f t="shared" si="107"/>
        <v>Beer473</v>
      </c>
      <c r="M6875" s="154">
        <f>VLOOKUP(L6875,'Slope %'!C:D,2,0)</f>
        <v>0.12</v>
      </c>
    </row>
    <row r="6876" spans="1:13" x14ac:dyDescent="0.25">
      <c r="A6876" s="169">
        <v>68594</v>
      </c>
      <c r="B6876" s="170" t="s">
        <v>5025</v>
      </c>
      <c r="C6876" s="170" t="s">
        <v>15</v>
      </c>
      <c r="D6876" s="170" t="s">
        <v>252</v>
      </c>
      <c r="E6876" s="170">
        <v>750</v>
      </c>
      <c r="F6876" s="170">
        <v>12</v>
      </c>
      <c r="G6876" s="171">
        <v>30</v>
      </c>
      <c r="H6876" s="170" t="s">
        <v>1173</v>
      </c>
      <c r="I6876" s="171">
        <v>28.99</v>
      </c>
      <c r="J6876" s="169">
        <v>1</v>
      </c>
      <c r="K6876" s="154" cm="1">
        <f t="array" ref="K6876">ROUND(
IF(C6876="Beer",
SUM(LOOKUP(2,1/(SRP!$B$8:$B$10&lt;=E6876)/(SRP!$C$8:$C$10&gt;=E6876),SRP!$D$8:$D$10)*(G6876/100)*(E6876/1000)),
IF(C6876="Spirits",
SUM(LOOKUP(2,1/(SRP!$B$2:$B$7&lt;=E6876)/(SRP!$C$2:$C$7&gt;=E6876),SRP!$D$2:$D$7)*(G6876/100)*(E6876/1000)),
IF(AND(C6876="Wine",D6876="Fortified Wines"),
SUM(LOOKUP(2,1/(SRP!$B$26:$B$29&lt;=E6876)/(SRP!$C$26:$C$29&gt;=E6876),SRP!$D$26:$D$29)*(G6876/100)*(E6876/1000)),
IF(C6876="Wine",
SUM(LOOKUP(2,1/(SRP!$B$21:$B$25&lt;=E6876)/(SRP!$C$21:$C$25&gt;=E6876),SRP!$D$21:$D$25)*(G6876/100)*(E6876/1000)),
IF(AND(C6876="Ready to Drink",D6876="RTD-One Pour Cocktail&gt;7%&lt;=14.5"),
SUM(LOOKUP(2,1/(SRP!$B$16:$B$20&lt;=E6876)/(SRP!$C$16:$C$20&gt;=E6876),SRP!$D$16:$D$20)*(G6876/100)*(E6876/1000)),
IF(C6876="Ready to Drink",
SUM(LOOKUP(2,1/(SRP!$B$11:$B$15&lt;=E6876)/(SRP!$C$11:$C$15&gt;=E6876),SRP!$D$11:$D$15)*(G6876/100)*(E6876/1000)),
0)))))),2)</f>
        <v>17.57</v>
      </c>
      <c r="L6876" s="173" t="str">
        <f t="shared" si="107"/>
        <v>Spirits750</v>
      </c>
      <c r="M6876" s="154">
        <f>VLOOKUP(L6876,'Slope %'!C:D,2,0)</f>
        <v>7.0000000000000007E-2</v>
      </c>
    </row>
    <row r="6877" spans="1:13" x14ac:dyDescent="0.25">
      <c r="A6877" s="169">
        <v>68632</v>
      </c>
      <c r="B6877" s="170" t="s">
        <v>5026</v>
      </c>
      <c r="C6877" s="170" t="s">
        <v>24</v>
      </c>
      <c r="D6877" s="170" t="s">
        <v>66</v>
      </c>
      <c r="E6877" s="170">
        <v>750</v>
      </c>
      <c r="F6877" s="170">
        <v>12</v>
      </c>
      <c r="G6877" s="171">
        <v>12.7</v>
      </c>
      <c r="H6877" s="170" t="s">
        <v>177</v>
      </c>
      <c r="I6877" s="171">
        <v>9.99</v>
      </c>
      <c r="J6877" s="169">
        <v>1</v>
      </c>
      <c r="K6877" s="154" cm="1">
        <f t="array" ref="K6877">ROUND(
IF(C6877="Beer",
SUM(LOOKUP(2,1/(SRP!$B$8:$B$10&lt;=E6877)/(SRP!$C$8:$C$10&gt;=E6877),SRP!$D$8:$D$10)*(G6877/100)*(E6877/1000)),
IF(C6877="Spirits",
SUM(LOOKUP(2,1/(SRP!$B$2:$B$7&lt;=E6877)/(SRP!$C$2:$C$7&gt;=E6877),SRP!$D$2:$D$7)*(G6877/100)*(E6877/1000)),
IF(AND(C6877="Wine",D6877="Fortified Wines"),
SUM(LOOKUP(2,1/(SRP!$B$26:$B$29&lt;=E6877)/(SRP!$C$26:$C$29&gt;=E6877),SRP!$D$26:$D$29)*(G6877/100)*(E6877/1000)),
IF(C6877="Wine",
SUM(LOOKUP(2,1/(SRP!$B$21:$B$25&lt;=E6877)/(SRP!$C$21:$C$25&gt;=E6877),SRP!$D$21:$D$25)*(G6877/100)*(E6877/1000)),
IF(AND(C6877="Ready to Drink",D6877="RTD-One Pour Cocktail&gt;7%&lt;=14.5"),
SUM(LOOKUP(2,1/(SRP!$B$16:$B$20&lt;=E6877)/(SRP!$C$16:$C$20&gt;=E6877),SRP!$D$16:$D$20)*(G6877/100)*(E6877/1000)),
IF(C6877="Ready to Drink",
SUM(LOOKUP(2,1/(SRP!$B$11:$B$15&lt;=E6877)/(SRP!$C$11:$C$15&gt;=E6877),SRP!$D$11:$D$15)*(G6877/100)*(E6877/1000)),
0)))))),2)</f>
        <v>7.44</v>
      </c>
      <c r="L6877" s="173" t="str">
        <f t="shared" si="107"/>
        <v>Wine750</v>
      </c>
      <c r="M6877" s="154">
        <f>VLOOKUP(L6877,'Slope %'!C:D,2,0)</f>
        <v>0.1</v>
      </c>
    </row>
    <row r="6878" spans="1:13" x14ac:dyDescent="0.25">
      <c r="A6878" s="169">
        <v>68636</v>
      </c>
      <c r="B6878" s="170" t="s">
        <v>5027</v>
      </c>
      <c r="C6878" s="170" t="s">
        <v>263</v>
      </c>
      <c r="D6878" s="170" t="s">
        <v>909</v>
      </c>
      <c r="E6878" s="170">
        <v>30000</v>
      </c>
      <c r="F6878" s="170">
        <v>1</v>
      </c>
      <c r="G6878" s="171">
        <v>6.5</v>
      </c>
      <c r="H6878" s="170" t="s">
        <v>2655</v>
      </c>
      <c r="I6878" s="171">
        <v>240</v>
      </c>
      <c r="J6878" s="169">
        <v>1</v>
      </c>
      <c r="K6878" s="154" cm="1">
        <f t="array" ref="K6878">ROUND(
IF(C6878="Beer",
SUM(LOOKUP(2,1/(SRP!$B$8:$B$10&lt;=E6878)/(SRP!$C$8:$C$10&gt;=E6878),SRP!$D$8:$D$10)*(G6878/100)*(E6878/1000)),
IF(C6878="Spirits",
SUM(LOOKUP(2,1/(SRP!$B$2:$B$7&lt;=E6878)/(SRP!$C$2:$C$7&gt;=E6878),SRP!$D$2:$D$7)*(G6878/100)*(E6878/1000)),
IF(AND(C6878="Wine",D6878="Fortified Wines"),
SUM(LOOKUP(2,1/(SRP!$B$26:$B$29&lt;=E6878)/(SRP!$C$26:$C$29&gt;=E6878),SRP!$D$26:$D$29)*(G6878/100)*(E6878/1000)),
IF(C6878="Wine",
SUM(LOOKUP(2,1/(SRP!$B$21:$B$25&lt;=E6878)/(SRP!$C$21:$C$25&gt;=E6878),SRP!$D$21:$D$25)*(G6878/100)*(E6878/1000)),
IF(AND(C6878="Ready to Drink",D6878="RTD-One Pour Cocktail&gt;7%&lt;=14.5"),
SUM(LOOKUP(2,1/(SRP!$B$16:$B$20&lt;=E6878)/(SRP!$C$16:$C$20&gt;=E6878),SRP!$D$16:$D$20)*(G6878/100)*(E6878/1000)),
IF(C6878="Ready to Drink",
SUM(LOOKUP(2,1/(SRP!$B$11:$B$15&lt;=E6878)/(SRP!$C$11:$C$15&gt;=E6878),SRP!$D$11:$D$15)*(G6878/100)*(E6878/1000)),
0)))))),2)</f>
        <v>152.24</v>
      </c>
      <c r="L6878" s="173" t="str">
        <f t="shared" si="107"/>
        <v>Ready to Drink30000</v>
      </c>
      <c r="M6878" s="154" t="e">
        <f>VLOOKUP(L6878,'Slope %'!C:D,2,0)</f>
        <v>#N/A</v>
      </c>
    </row>
    <row r="6879" spans="1:13" x14ac:dyDescent="0.25">
      <c r="A6879" s="169">
        <v>68636</v>
      </c>
      <c r="B6879" s="170" t="s">
        <v>5027</v>
      </c>
      <c r="C6879" s="170" t="s">
        <v>263</v>
      </c>
      <c r="D6879" s="170" t="s">
        <v>909</v>
      </c>
      <c r="E6879" s="170">
        <v>30000</v>
      </c>
      <c r="F6879" s="170">
        <v>1</v>
      </c>
      <c r="G6879" s="171">
        <v>6.5</v>
      </c>
      <c r="H6879" s="170" t="s">
        <v>2364</v>
      </c>
      <c r="I6879" s="171">
        <v>240</v>
      </c>
      <c r="J6879" s="169">
        <v>1</v>
      </c>
      <c r="K6879" s="154" cm="1">
        <f t="array" ref="K6879">ROUND(
IF(C6879="Beer",
SUM(LOOKUP(2,1/(SRP!$B$8:$B$10&lt;=E6879)/(SRP!$C$8:$C$10&gt;=E6879),SRP!$D$8:$D$10)*(G6879/100)*(E6879/1000)),
IF(C6879="Spirits",
SUM(LOOKUP(2,1/(SRP!$B$2:$B$7&lt;=E6879)/(SRP!$C$2:$C$7&gt;=E6879),SRP!$D$2:$D$7)*(G6879/100)*(E6879/1000)),
IF(AND(C6879="Wine",D6879="Fortified Wines"),
SUM(LOOKUP(2,1/(SRP!$B$26:$B$29&lt;=E6879)/(SRP!$C$26:$C$29&gt;=E6879),SRP!$D$26:$D$29)*(G6879/100)*(E6879/1000)),
IF(C6879="Wine",
SUM(LOOKUP(2,1/(SRP!$B$21:$B$25&lt;=E6879)/(SRP!$C$21:$C$25&gt;=E6879),SRP!$D$21:$D$25)*(G6879/100)*(E6879/1000)),
IF(AND(C6879="Ready to Drink",D6879="RTD-One Pour Cocktail&gt;7%&lt;=14.5"),
SUM(LOOKUP(2,1/(SRP!$B$16:$B$20&lt;=E6879)/(SRP!$C$16:$C$20&gt;=E6879),SRP!$D$16:$D$20)*(G6879/100)*(E6879/1000)),
IF(C6879="Ready to Drink",
SUM(LOOKUP(2,1/(SRP!$B$11:$B$15&lt;=E6879)/(SRP!$C$11:$C$15&gt;=E6879),SRP!$D$11:$D$15)*(G6879/100)*(E6879/1000)),
0)))))),2)</f>
        <v>152.24</v>
      </c>
      <c r="L6879" s="173" t="str">
        <f t="shared" si="107"/>
        <v>Ready to Drink30000</v>
      </c>
      <c r="M6879" s="154" t="e">
        <f>VLOOKUP(L6879,'Slope %'!C:D,2,0)</f>
        <v>#N/A</v>
      </c>
    </row>
    <row r="6880" spans="1:13" x14ac:dyDescent="0.25">
      <c r="A6880" s="169">
        <v>68666</v>
      </c>
      <c r="B6880" s="170" t="s">
        <v>5028</v>
      </c>
      <c r="C6880" s="170" t="s">
        <v>24</v>
      </c>
      <c r="D6880" s="170" t="s">
        <v>194</v>
      </c>
      <c r="E6880" s="170">
        <v>750</v>
      </c>
      <c r="F6880" s="170">
        <v>12</v>
      </c>
      <c r="G6880" s="171">
        <v>13</v>
      </c>
      <c r="H6880" s="170" t="s">
        <v>200</v>
      </c>
      <c r="I6880" s="171">
        <v>29.99</v>
      </c>
      <c r="J6880" s="169">
        <v>1</v>
      </c>
      <c r="K6880" s="154" cm="1">
        <f t="array" ref="K6880">ROUND(
IF(C6880="Beer",
SUM(LOOKUP(2,1/(SRP!$B$8:$B$10&lt;=E6880)/(SRP!$C$8:$C$10&gt;=E6880),SRP!$D$8:$D$10)*(G6880/100)*(E6880/1000)),
IF(C6880="Spirits",
SUM(LOOKUP(2,1/(SRP!$B$2:$B$7&lt;=E6880)/(SRP!$C$2:$C$7&gt;=E6880),SRP!$D$2:$D$7)*(G6880/100)*(E6880/1000)),
IF(AND(C6880="Wine",D6880="Fortified Wines"),
SUM(LOOKUP(2,1/(SRP!$B$26:$B$29&lt;=E6880)/(SRP!$C$26:$C$29&gt;=E6880),SRP!$D$26:$D$29)*(G6880/100)*(E6880/1000)),
IF(C6880="Wine",
SUM(LOOKUP(2,1/(SRP!$B$21:$B$25&lt;=E6880)/(SRP!$C$21:$C$25&gt;=E6880),SRP!$D$21:$D$25)*(G6880/100)*(E6880/1000)),
IF(AND(C6880="Ready to Drink",D6880="RTD-One Pour Cocktail&gt;7%&lt;=14.5"),
SUM(LOOKUP(2,1/(SRP!$B$16:$B$20&lt;=E6880)/(SRP!$C$16:$C$20&gt;=E6880),SRP!$D$16:$D$20)*(G6880/100)*(E6880/1000)),
IF(C6880="Ready to Drink",
SUM(LOOKUP(2,1/(SRP!$B$11:$B$15&lt;=E6880)/(SRP!$C$11:$C$15&gt;=E6880),SRP!$D$11:$D$15)*(G6880/100)*(E6880/1000)),
0)))))),2)</f>
        <v>7.61</v>
      </c>
      <c r="L6880" s="173" t="str">
        <f t="shared" si="107"/>
        <v>Wine750</v>
      </c>
      <c r="M6880" s="154">
        <f>VLOOKUP(L6880,'Slope %'!C:D,2,0)</f>
        <v>0.1</v>
      </c>
    </row>
    <row r="6881" spans="1:13" x14ac:dyDescent="0.25">
      <c r="A6881" s="169">
        <v>68668</v>
      </c>
      <c r="B6881" s="170" t="s">
        <v>5029</v>
      </c>
      <c r="C6881" s="170" t="s">
        <v>24</v>
      </c>
      <c r="D6881" s="170" t="s">
        <v>34</v>
      </c>
      <c r="E6881" s="170">
        <v>750</v>
      </c>
      <c r="F6881" s="170">
        <v>12</v>
      </c>
      <c r="G6881" s="171">
        <v>14.5</v>
      </c>
      <c r="H6881" s="170" t="s">
        <v>177</v>
      </c>
      <c r="I6881" s="171">
        <v>99.99</v>
      </c>
      <c r="J6881" s="169">
        <v>1</v>
      </c>
      <c r="K6881" s="154" cm="1">
        <f t="array" ref="K6881">ROUND(
IF(C6881="Beer",
SUM(LOOKUP(2,1/(SRP!$B$8:$B$10&lt;=E6881)/(SRP!$C$8:$C$10&gt;=E6881),SRP!$D$8:$D$10)*(G6881/100)*(E6881/1000)),
IF(C6881="Spirits",
SUM(LOOKUP(2,1/(SRP!$B$2:$B$7&lt;=E6881)/(SRP!$C$2:$C$7&gt;=E6881),SRP!$D$2:$D$7)*(G6881/100)*(E6881/1000)),
IF(AND(C6881="Wine",D6881="Fortified Wines"),
SUM(LOOKUP(2,1/(SRP!$B$26:$B$29&lt;=E6881)/(SRP!$C$26:$C$29&gt;=E6881),SRP!$D$26:$D$29)*(G6881/100)*(E6881/1000)),
IF(C6881="Wine",
SUM(LOOKUP(2,1/(SRP!$B$21:$B$25&lt;=E6881)/(SRP!$C$21:$C$25&gt;=E6881),SRP!$D$21:$D$25)*(G6881/100)*(E6881/1000)),
IF(AND(C6881="Ready to Drink",D6881="RTD-One Pour Cocktail&gt;7%&lt;=14.5"),
SUM(LOOKUP(2,1/(SRP!$B$16:$B$20&lt;=E6881)/(SRP!$C$16:$C$20&gt;=E6881),SRP!$D$16:$D$20)*(G6881/100)*(E6881/1000)),
IF(C6881="Ready to Drink",
SUM(LOOKUP(2,1/(SRP!$B$11:$B$15&lt;=E6881)/(SRP!$C$11:$C$15&gt;=E6881),SRP!$D$11:$D$15)*(G6881/100)*(E6881/1000)),
0)))))),2)</f>
        <v>8.49</v>
      </c>
      <c r="L6881" s="173" t="str">
        <f t="shared" si="107"/>
        <v>Wine750</v>
      </c>
      <c r="M6881" s="154">
        <f>VLOOKUP(L6881,'Slope %'!C:D,2,0)</f>
        <v>0.1</v>
      </c>
    </row>
    <row r="6882" spans="1:13" x14ac:dyDescent="0.25">
      <c r="A6882" s="169">
        <v>68670</v>
      </c>
      <c r="B6882" s="170" t="s">
        <v>5030</v>
      </c>
      <c r="C6882" s="170" t="s">
        <v>24</v>
      </c>
      <c r="D6882" s="170" t="s">
        <v>166</v>
      </c>
      <c r="E6882" s="170">
        <v>750</v>
      </c>
      <c r="F6882" s="170">
        <v>12</v>
      </c>
      <c r="G6882" s="171">
        <v>13.2</v>
      </c>
      <c r="H6882" s="170" t="s">
        <v>163</v>
      </c>
      <c r="I6882" s="171">
        <v>23.49</v>
      </c>
      <c r="J6882" s="169">
        <v>1</v>
      </c>
      <c r="K6882" s="154" cm="1">
        <f t="array" ref="K6882">ROUND(
IF(C6882="Beer",
SUM(LOOKUP(2,1/(SRP!$B$8:$B$10&lt;=E6882)/(SRP!$C$8:$C$10&gt;=E6882),SRP!$D$8:$D$10)*(G6882/100)*(E6882/1000)),
IF(C6882="Spirits",
SUM(LOOKUP(2,1/(SRP!$B$2:$B$7&lt;=E6882)/(SRP!$C$2:$C$7&gt;=E6882),SRP!$D$2:$D$7)*(G6882/100)*(E6882/1000)),
IF(AND(C6882="Wine",D6882="Fortified Wines"),
SUM(LOOKUP(2,1/(SRP!$B$26:$B$29&lt;=E6882)/(SRP!$C$26:$C$29&gt;=E6882),SRP!$D$26:$D$29)*(G6882/100)*(E6882/1000)),
IF(C6882="Wine",
SUM(LOOKUP(2,1/(SRP!$B$21:$B$25&lt;=E6882)/(SRP!$C$21:$C$25&gt;=E6882),SRP!$D$21:$D$25)*(G6882/100)*(E6882/1000)),
IF(AND(C6882="Ready to Drink",D6882="RTD-One Pour Cocktail&gt;7%&lt;=14.5"),
SUM(LOOKUP(2,1/(SRP!$B$16:$B$20&lt;=E6882)/(SRP!$C$16:$C$20&gt;=E6882),SRP!$D$16:$D$20)*(G6882/100)*(E6882/1000)),
IF(C6882="Ready to Drink",
SUM(LOOKUP(2,1/(SRP!$B$11:$B$15&lt;=E6882)/(SRP!$C$11:$C$15&gt;=E6882),SRP!$D$11:$D$15)*(G6882/100)*(E6882/1000)),
0)))))),2)</f>
        <v>7.73</v>
      </c>
      <c r="L6882" s="173" t="str">
        <f t="shared" si="107"/>
        <v>Wine750</v>
      </c>
      <c r="M6882" s="154">
        <f>VLOOKUP(L6882,'Slope %'!C:D,2,0)</f>
        <v>0.1</v>
      </c>
    </row>
    <row r="6883" spans="1:13" x14ac:dyDescent="0.25">
      <c r="A6883" s="169">
        <v>68698</v>
      </c>
      <c r="B6883" s="170" t="s">
        <v>5031</v>
      </c>
      <c r="C6883" s="170" t="s">
        <v>15</v>
      </c>
      <c r="D6883" s="170" t="s">
        <v>1007</v>
      </c>
      <c r="E6883" s="170">
        <v>750</v>
      </c>
      <c r="F6883" s="170">
        <v>6</v>
      </c>
      <c r="G6883" s="171">
        <v>43</v>
      </c>
      <c r="H6883" s="170" t="s">
        <v>17</v>
      </c>
      <c r="I6883" s="171">
        <v>65.989999999999995</v>
      </c>
      <c r="J6883" s="169">
        <v>1</v>
      </c>
      <c r="K6883" s="154" cm="1">
        <f t="array" ref="K6883">ROUND(
IF(C6883="Beer",
SUM(LOOKUP(2,1/(SRP!$B$8:$B$10&lt;=E6883)/(SRP!$C$8:$C$10&gt;=E6883),SRP!$D$8:$D$10)*(G6883/100)*(E6883/1000)),
IF(C6883="Spirits",
SUM(LOOKUP(2,1/(SRP!$B$2:$B$7&lt;=E6883)/(SRP!$C$2:$C$7&gt;=E6883),SRP!$D$2:$D$7)*(G6883/100)*(E6883/1000)),
IF(AND(C6883="Wine",D6883="Fortified Wines"),
SUM(LOOKUP(2,1/(SRP!$B$26:$B$29&lt;=E6883)/(SRP!$C$26:$C$29&gt;=E6883),SRP!$D$26:$D$29)*(G6883/100)*(E6883/1000)),
IF(C6883="Wine",
SUM(LOOKUP(2,1/(SRP!$B$21:$B$25&lt;=E6883)/(SRP!$C$21:$C$25&gt;=E6883),SRP!$D$21:$D$25)*(G6883/100)*(E6883/1000)),
IF(AND(C6883="Ready to Drink",D6883="RTD-One Pour Cocktail&gt;7%&lt;=14.5"),
SUM(LOOKUP(2,1/(SRP!$B$16:$B$20&lt;=E6883)/(SRP!$C$16:$C$20&gt;=E6883),SRP!$D$16:$D$20)*(G6883/100)*(E6883/1000)),
IF(C6883="Ready to Drink",
SUM(LOOKUP(2,1/(SRP!$B$11:$B$15&lt;=E6883)/(SRP!$C$11:$C$15&gt;=E6883),SRP!$D$11:$D$15)*(G6883/100)*(E6883/1000)),
0)))))),2)</f>
        <v>25.18</v>
      </c>
      <c r="L6883" s="173" t="str">
        <f t="shared" si="107"/>
        <v>Spirits750</v>
      </c>
      <c r="M6883" s="154">
        <f>VLOOKUP(L6883,'Slope %'!C:D,2,0)</f>
        <v>7.0000000000000007E-2</v>
      </c>
    </row>
    <row r="6884" spans="1:13" x14ac:dyDescent="0.25">
      <c r="A6884" s="169">
        <v>68706</v>
      </c>
      <c r="B6884" s="170" t="s">
        <v>5032</v>
      </c>
      <c r="C6884" s="170" t="s">
        <v>24</v>
      </c>
      <c r="D6884" s="170" t="s">
        <v>58</v>
      </c>
      <c r="E6884" s="170">
        <v>750</v>
      </c>
      <c r="F6884" s="170">
        <v>12</v>
      </c>
      <c r="G6884" s="171">
        <v>12.5</v>
      </c>
      <c r="H6884" s="170" t="s">
        <v>218</v>
      </c>
      <c r="I6884" s="171">
        <v>49.95</v>
      </c>
      <c r="J6884" s="169">
        <v>1</v>
      </c>
      <c r="K6884" s="154" cm="1">
        <f t="array" ref="K6884">ROUND(
IF(C6884="Beer",
SUM(LOOKUP(2,1/(SRP!$B$8:$B$10&lt;=E6884)/(SRP!$C$8:$C$10&gt;=E6884),SRP!$D$8:$D$10)*(G6884/100)*(E6884/1000)),
IF(C6884="Spirits",
SUM(LOOKUP(2,1/(SRP!$B$2:$B$7&lt;=E6884)/(SRP!$C$2:$C$7&gt;=E6884),SRP!$D$2:$D$7)*(G6884/100)*(E6884/1000)),
IF(AND(C6884="Wine",D6884="Fortified Wines"),
SUM(LOOKUP(2,1/(SRP!$B$26:$B$29&lt;=E6884)/(SRP!$C$26:$C$29&gt;=E6884),SRP!$D$26:$D$29)*(G6884/100)*(E6884/1000)),
IF(C6884="Wine",
SUM(LOOKUP(2,1/(SRP!$B$21:$B$25&lt;=E6884)/(SRP!$C$21:$C$25&gt;=E6884),SRP!$D$21:$D$25)*(G6884/100)*(E6884/1000)),
IF(AND(C6884="Ready to Drink",D6884="RTD-One Pour Cocktail&gt;7%&lt;=14.5"),
SUM(LOOKUP(2,1/(SRP!$B$16:$B$20&lt;=E6884)/(SRP!$C$16:$C$20&gt;=E6884),SRP!$D$16:$D$20)*(G6884/100)*(E6884/1000)),
IF(C6884="Ready to Drink",
SUM(LOOKUP(2,1/(SRP!$B$11:$B$15&lt;=E6884)/(SRP!$C$11:$C$15&gt;=E6884),SRP!$D$11:$D$15)*(G6884/100)*(E6884/1000)),
0)))))),2)</f>
        <v>7.32</v>
      </c>
      <c r="L6884" s="173" t="str">
        <f t="shared" si="107"/>
        <v>Wine750</v>
      </c>
      <c r="M6884" s="154">
        <f>VLOOKUP(L6884,'Slope %'!C:D,2,0)</f>
        <v>0.1</v>
      </c>
    </row>
    <row r="6885" spans="1:13" x14ac:dyDescent="0.25">
      <c r="A6885" s="169">
        <v>68778</v>
      </c>
      <c r="B6885" s="170" t="s">
        <v>4539</v>
      </c>
      <c r="C6885" s="170" t="s">
        <v>24</v>
      </c>
      <c r="D6885" s="170" t="s">
        <v>68</v>
      </c>
      <c r="E6885" s="170">
        <v>1000</v>
      </c>
      <c r="F6885" s="170">
        <v>12</v>
      </c>
      <c r="G6885" s="171">
        <v>13</v>
      </c>
      <c r="H6885" s="170" t="s">
        <v>22</v>
      </c>
      <c r="I6885" s="171">
        <v>11.99</v>
      </c>
      <c r="J6885" s="169">
        <v>1</v>
      </c>
      <c r="K6885" s="154" cm="1">
        <f t="array" ref="K6885">ROUND(
IF(C6885="Beer",
SUM(LOOKUP(2,1/(SRP!$B$8:$B$10&lt;=E6885)/(SRP!$C$8:$C$10&gt;=E6885),SRP!$D$8:$D$10)*(G6885/100)*(E6885/1000)),
IF(C6885="Spirits",
SUM(LOOKUP(2,1/(SRP!$B$2:$B$7&lt;=E6885)/(SRP!$C$2:$C$7&gt;=E6885),SRP!$D$2:$D$7)*(G6885/100)*(E6885/1000)),
IF(AND(C6885="Wine",D6885="Fortified Wines"),
SUM(LOOKUP(2,1/(SRP!$B$26:$B$29&lt;=E6885)/(SRP!$C$26:$C$29&gt;=E6885),SRP!$D$26:$D$29)*(G6885/100)*(E6885/1000)),
IF(C6885="Wine",
SUM(LOOKUP(2,1/(SRP!$B$21:$B$25&lt;=E6885)/(SRP!$C$21:$C$25&gt;=E6885),SRP!$D$21:$D$25)*(G6885/100)*(E6885/1000)),
IF(AND(C6885="Ready to Drink",D6885="RTD-One Pour Cocktail&gt;7%&lt;=14.5"),
SUM(LOOKUP(2,1/(SRP!$B$16:$B$20&lt;=E6885)/(SRP!$C$16:$C$20&gt;=E6885),SRP!$D$16:$D$20)*(G6885/100)*(E6885/1000)),
IF(C6885="Ready to Drink",
SUM(LOOKUP(2,1/(SRP!$B$11:$B$15&lt;=E6885)/(SRP!$C$11:$C$15&gt;=E6885),SRP!$D$11:$D$15)*(G6885/100)*(E6885/1000)),
0)))))),2)</f>
        <v>10.15</v>
      </c>
      <c r="L6885" s="173" t="str">
        <f t="shared" si="107"/>
        <v>Wine1000</v>
      </c>
      <c r="M6885" s="154">
        <f>VLOOKUP(L6885,'Slope %'!C:D,2,0)</f>
        <v>7.0000000000000007E-2</v>
      </c>
    </row>
    <row r="6886" spans="1:13" x14ac:dyDescent="0.25">
      <c r="A6886" s="169">
        <v>68779</v>
      </c>
      <c r="B6886" s="170" t="s">
        <v>5033</v>
      </c>
      <c r="C6886" s="170" t="s">
        <v>24</v>
      </c>
      <c r="D6886" s="170" t="s">
        <v>38</v>
      </c>
      <c r="E6886" s="170">
        <v>750</v>
      </c>
      <c r="F6886" s="170">
        <v>6</v>
      </c>
      <c r="G6886" s="171">
        <v>12.5</v>
      </c>
      <c r="H6886" s="170" t="s">
        <v>2361</v>
      </c>
      <c r="I6886" s="171">
        <v>22.99</v>
      </c>
      <c r="J6886" s="169">
        <v>1</v>
      </c>
      <c r="K6886" s="154" cm="1">
        <f t="array" ref="K6886">ROUND(
IF(C6886="Beer",
SUM(LOOKUP(2,1/(SRP!$B$8:$B$10&lt;=E6886)/(SRP!$C$8:$C$10&gt;=E6886),SRP!$D$8:$D$10)*(G6886/100)*(E6886/1000)),
IF(C6886="Spirits",
SUM(LOOKUP(2,1/(SRP!$B$2:$B$7&lt;=E6886)/(SRP!$C$2:$C$7&gt;=E6886),SRP!$D$2:$D$7)*(G6886/100)*(E6886/1000)),
IF(AND(C6886="Wine",D6886="Fortified Wines"),
SUM(LOOKUP(2,1/(SRP!$B$26:$B$29&lt;=E6886)/(SRP!$C$26:$C$29&gt;=E6886),SRP!$D$26:$D$29)*(G6886/100)*(E6886/1000)),
IF(C6886="Wine",
SUM(LOOKUP(2,1/(SRP!$B$21:$B$25&lt;=E6886)/(SRP!$C$21:$C$25&gt;=E6886),SRP!$D$21:$D$25)*(G6886/100)*(E6886/1000)),
IF(AND(C6886="Ready to Drink",D6886="RTD-One Pour Cocktail&gt;7%&lt;=14.5"),
SUM(LOOKUP(2,1/(SRP!$B$16:$B$20&lt;=E6886)/(SRP!$C$16:$C$20&gt;=E6886),SRP!$D$16:$D$20)*(G6886/100)*(E6886/1000)),
IF(C6886="Ready to Drink",
SUM(LOOKUP(2,1/(SRP!$B$11:$B$15&lt;=E6886)/(SRP!$C$11:$C$15&gt;=E6886),SRP!$D$11:$D$15)*(G6886/100)*(E6886/1000)),
0)))))),2)</f>
        <v>7.32</v>
      </c>
      <c r="L6886" s="173" t="str">
        <f t="shared" si="107"/>
        <v>Wine750</v>
      </c>
      <c r="M6886" s="154">
        <f>VLOOKUP(L6886,'Slope %'!C:D,2,0)</f>
        <v>0.1</v>
      </c>
    </row>
    <row r="6887" spans="1:13" x14ac:dyDescent="0.25">
      <c r="A6887" s="169">
        <v>68780</v>
      </c>
      <c r="B6887" s="170" t="s">
        <v>5034</v>
      </c>
      <c r="C6887" s="170" t="s">
        <v>263</v>
      </c>
      <c r="D6887" s="170" t="s">
        <v>646</v>
      </c>
      <c r="E6887" s="170">
        <v>2130</v>
      </c>
      <c r="F6887" s="170">
        <v>4</v>
      </c>
      <c r="G6887" s="171">
        <v>4.5</v>
      </c>
      <c r="H6887" s="170" t="s">
        <v>13</v>
      </c>
      <c r="I6887" s="171">
        <v>16.989999999999998</v>
      </c>
      <c r="J6887" s="169">
        <v>6</v>
      </c>
      <c r="K6887" s="154" cm="1">
        <f t="array" ref="K6887">ROUND(
IF(C6887="Beer",
SUM(LOOKUP(2,1/(SRP!$B$8:$B$10&lt;=E6887)/(SRP!$C$8:$C$10&gt;=E6887),SRP!$D$8:$D$10)*(G6887/100)*(E6887/1000)),
IF(C6887="Spirits",
SUM(LOOKUP(2,1/(SRP!$B$2:$B$7&lt;=E6887)/(SRP!$C$2:$C$7&gt;=E6887),SRP!$D$2:$D$7)*(G6887/100)*(E6887/1000)),
IF(AND(C6887="Wine",D6887="Fortified Wines"),
SUM(LOOKUP(2,1/(SRP!$B$26:$B$29&lt;=E6887)/(SRP!$C$26:$C$29&gt;=E6887),SRP!$D$26:$D$29)*(G6887/100)*(E6887/1000)),
IF(C6887="Wine",
SUM(LOOKUP(2,1/(SRP!$B$21:$B$25&lt;=E6887)/(SRP!$C$21:$C$25&gt;=E6887),SRP!$D$21:$D$25)*(G6887/100)*(E6887/1000)),
IF(AND(C6887="Ready to Drink",D6887="RTD-One Pour Cocktail&gt;7%&lt;=14.5"),
SUM(LOOKUP(2,1/(SRP!$B$16:$B$20&lt;=E6887)/(SRP!$C$16:$C$20&gt;=E6887),SRP!$D$16:$D$20)*(G6887/100)*(E6887/1000)),
IF(C6887="Ready to Drink",
SUM(LOOKUP(2,1/(SRP!$B$11:$B$15&lt;=E6887)/(SRP!$C$11:$C$15&gt;=E6887),SRP!$D$11:$D$15)*(G6887/100)*(E6887/1000)),
0)))))),2)</f>
        <v>7.48</v>
      </c>
      <c r="L6887" s="173" t="str">
        <f t="shared" si="107"/>
        <v>Ready to Drink2130</v>
      </c>
      <c r="M6887" s="154">
        <f>VLOOKUP(L6887,'Slope %'!C:D,2,0)</f>
        <v>0.1</v>
      </c>
    </row>
    <row r="6888" spans="1:13" x14ac:dyDescent="0.25">
      <c r="A6888" s="169">
        <v>68780</v>
      </c>
      <c r="B6888" s="170" t="s">
        <v>5034</v>
      </c>
      <c r="C6888" s="170" t="s">
        <v>263</v>
      </c>
      <c r="D6888" s="170" t="s">
        <v>646</v>
      </c>
      <c r="E6888" s="170">
        <v>2130</v>
      </c>
      <c r="F6888" s="170">
        <v>4</v>
      </c>
      <c r="G6888" s="171">
        <v>4.5</v>
      </c>
      <c r="H6888" s="170" t="s">
        <v>13</v>
      </c>
      <c r="I6888" s="171">
        <v>16.989999999999998</v>
      </c>
      <c r="J6888" s="169">
        <v>6</v>
      </c>
      <c r="K6888" s="154" cm="1">
        <f t="array" ref="K6888">ROUND(
IF(C6888="Beer",
SUM(LOOKUP(2,1/(SRP!$B$8:$B$10&lt;=E6888)/(SRP!$C$8:$C$10&gt;=E6888),SRP!$D$8:$D$10)*(G6888/100)*(E6888/1000)),
IF(C6888="Spirits",
SUM(LOOKUP(2,1/(SRP!$B$2:$B$7&lt;=E6888)/(SRP!$C$2:$C$7&gt;=E6888),SRP!$D$2:$D$7)*(G6888/100)*(E6888/1000)),
IF(AND(C6888="Wine",D6888="Fortified Wines"),
SUM(LOOKUP(2,1/(SRP!$B$26:$B$29&lt;=E6888)/(SRP!$C$26:$C$29&gt;=E6888),SRP!$D$26:$D$29)*(G6888/100)*(E6888/1000)),
IF(C6888="Wine",
SUM(LOOKUP(2,1/(SRP!$B$21:$B$25&lt;=E6888)/(SRP!$C$21:$C$25&gt;=E6888),SRP!$D$21:$D$25)*(G6888/100)*(E6888/1000)),
IF(AND(C6888="Ready to Drink",D6888="RTD-One Pour Cocktail&gt;7%&lt;=14.5"),
SUM(LOOKUP(2,1/(SRP!$B$16:$B$20&lt;=E6888)/(SRP!$C$16:$C$20&gt;=E6888),SRP!$D$16:$D$20)*(G6888/100)*(E6888/1000)),
IF(C6888="Ready to Drink",
SUM(LOOKUP(2,1/(SRP!$B$11:$B$15&lt;=E6888)/(SRP!$C$11:$C$15&gt;=E6888),SRP!$D$11:$D$15)*(G6888/100)*(E6888/1000)),
0)))))),2)</f>
        <v>7.48</v>
      </c>
      <c r="L6888" s="173" t="str">
        <f t="shared" si="107"/>
        <v>Ready to Drink2130</v>
      </c>
      <c r="M6888" s="154">
        <f>VLOOKUP(L6888,'Slope %'!C:D,2,0)</f>
        <v>0.1</v>
      </c>
    </row>
    <row r="6889" spans="1:13" x14ac:dyDescent="0.25">
      <c r="A6889" s="169">
        <v>68781</v>
      </c>
      <c r="B6889" s="170" t="s">
        <v>4540</v>
      </c>
      <c r="C6889" s="170" t="s">
        <v>24</v>
      </c>
      <c r="D6889" s="170" t="s">
        <v>66</v>
      </c>
      <c r="E6889" s="170">
        <v>1000</v>
      </c>
      <c r="F6889" s="170">
        <v>12</v>
      </c>
      <c r="G6889" s="171">
        <v>12.5</v>
      </c>
      <c r="H6889" s="170" t="s">
        <v>22</v>
      </c>
      <c r="I6889" s="171">
        <v>11.99</v>
      </c>
      <c r="J6889" s="169">
        <v>1</v>
      </c>
      <c r="K6889" s="154" cm="1">
        <f t="array" ref="K6889">ROUND(
IF(C6889="Beer",
SUM(LOOKUP(2,1/(SRP!$B$8:$B$10&lt;=E6889)/(SRP!$C$8:$C$10&gt;=E6889),SRP!$D$8:$D$10)*(G6889/100)*(E6889/1000)),
IF(C6889="Spirits",
SUM(LOOKUP(2,1/(SRP!$B$2:$B$7&lt;=E6889)/(SRP!$C$2:$C$7&gt;=E6889),SRP!$D$2:$D$7)*(G6889/100)*(E6889/1000)),
IF(AND(C6889="Wine",D6889="Fortified Wines"),
SUM(LOOKUP(2,1/(SRP!$B$26:$B$29&lt;=E6889)/(SRP!$C$26:$C$29&gt;=E6889),SRP!$D$26:$D$29)*(G6889/100)*(E6889/1000)),
IF(C6889="Wine",
SUM(LOOKUP(2,1/(SRP!$B$21:$B$25&lt;=E6889)/(SRP!$C$21:$C$25&gt;=E6889),SRP!$D$21:$D$25)*(G6889/100)*(E6889/1000)),
IF(AND(C6889="Ready to Drink",D6889="RTD-One Pour Cocktail&gt;7%&lt;=14.5"),
SUM(LOOKUP(2,1/(SRP!$B$16:$B$20&lt;=E6889)/(SRP!$C$16:$C$20&gt;=E6889),SRP!$D$16:$D$20)*(G6889/100)*(E6889/1000)),
IF(C6889="Ready to Drink",
SUM(LOOKUP(2,1/(SRP!$B$11:$B$15&lt;=E6889)/(SRP!$C$11:$C$15&gt;=E6889),SRP!$D$11:$D$15)*(G6889/100)*(E6889/1000)),
0)))))),2)</f>
        <v>9.76</v>
      </c>
      <c r="L6889" s="173" t="str">
        <f t="shared" si="107"/>
        <v>Wine1000</v>
      </c>
      <c r="M6889" s="154">
        <f>VLOOKUP(L6889,'Slope %'!C:D,2,0)</f>
        <v>7.0000000000000007E-2</v>
      </c>
    </row>
    <row r="6890" spans="1:13" x14ac:dyDescent="0.25">
      <c r="A6890" s="169">
        <v>68782</v>
      </c>
      <c r="B6890" s="170" t="s">
        <v>5035</v>
      </c>
      <c r="C6890" s="170" t="s">
        <v>24</v>
      </c>
      <c r="D6890" s="170" t="s">
        <v>34</v>
      </c>
      <c r="E6890" s="170">
        <v>750</v>
      </c>
      <c r="F6890" s="170">
        <v>12</v>
      </c>
      <c r="G6890" s="171">
        <v>13</v>
      </c>
      <c r="H6890" s="170" t="s">
        <v>200</v>
      </c>
      <c r="I6890" s="171">
        <v>29.99</v>
      </c>
      <c r="J6890" s="169">
        <v>1</v>
      </c>
      <c r="K6890" s="154" cm="1">
        <f t="array" ref="K6890">ROUND(
IF(C6890="Beer",
SUM(LOOKUP(2,1/(SRP!$B$8:$B$10&lt;=E6890)/(SRP!$C$8:$C$10&gt;=E6890),SRP!$D$8:$D$10)*(G6890/100)*(E6890/1000)),
IF(C6890="Spirits",
SUM(LOOKUP(2,1/(SRP!$B$2:$B$7&lt;=E6890)/(SRP!$C$2:$C$7&gt;=E6890),SRP!$D$2:$D$7)*(G6890/100)*(E6890/1000)),
IF(AND(C6890="Wine",D6890="Fortified Wines"),
SUM(LOOKUP(2,1/(SRP!$B$26:$B$29&lt;=E6890)/(SRP!$C$26:$C$29&gt;=E6890),SRP!$D$26:$D$29)*(G6890/100)*(E6890/1000)),
IF(C6890="Wine",
SUM(LOOKUP(2,1/(SRP!$B$21:$B$25&lt;=E6890)/(SRP!$C$21:$C$25&gt;=E6890),SRP!$D$21:$D$25)*(G6890/100)*(E6890/1000)),
IF(AND(C6890="Ready to Drink",D6890="RTD-One Pour Cocktail&gt;7%&lt;=14.5"),
SUM(LOOKUP(2,1/(SRP!$B$16:$B$20&lt;=E6890)/(SRP!$C$16:$C$20&gt;=E6890),SRP!$D$16:$D$20)*(G6890/100)*(E6890/1000)),
IF(C6890="Ready to Drink",
SUM(LOOKUP(2,1/(SRP!$B$11:$B$15&lt;=E6890)/(SRP!$C$11:$C$15&gt;=E6890),SRP!$D$11:$D$15)*(G6890/100)*(E6890/1000)),
0)))))),2)</f>
        <v>7.61</v>
      </c>
      <c r="L6890" s="173" t="str">
        <f t="shared" si="107"/>
        <v>Wine750</v>
      </c>
      <c r="M6890" s="154">
        <f>VLOOKUP(L6890,'Slope %'!C:D,2,0)</f>
        <v>0.1</v>
      </c>
    </row>
    <row r="6891" spans="1:13" x14ac:dyDescent="0.25">
      <c r="A6891" s="169">
        <v>68791</v>
      </c>
      <c r="B6891" s="170" t="s">
        <v>5036</v>
      </c>
      <c r="C6891" s="170" t="s">
        <v>11</v>
      </c>
      <c r="D6891" s="170" t="s">
        <v>12</v>
      </c>
      <c r="E6891" s="170">
        <v>2840</v>
      </c>
      <c r="F6891" s="170">
        <v>3</v>
      </c>
      <c r="G6891" s="171">
        <v>5</v>
      </c>
      <c r="H6891" s="170" t="s">
        <v>105</v>
      </c>
      <c r="I6891" s="171">
        <v>16.989999999999998</v>
      </c>
      <c r="J6891" s="169">
        <v>8</v>
      </c>
      <c r="K6891" s="154" cm="1">
        <f t="array" ref="K6891">ROUND(
IF(C6891="Beer",
SUM(LOOKUP(2,1/(SRP!$B$8:$B$10&lt;=E6891)/(SRP!$C$8:$C$10&gt;=E6891),SRP!$D$8:$D$10)*(G6891/100)*(E6891/1000)),
IF(C6891="Spirits",
SUM(LOOKUP(2,1/(SRP!$B$2:$B$7&lt;=E6891)/(SRP!$C$2:$C$7&gt;=E6891),SRP!$D$2:$D$7)*(G6891/100)*(E6891/1000)),
IF(AND(C6891="Wine",D6891="Fortified Wines"),
SUM(LOOKUP(2,1/(SRP!$B$26:$B$29&lt;=E6891)/(SRP!$C$26:$C$29&gt;=E6891),SRP!$D$26:$D$29)*(G6891/100)*(E6891/1000)),
IF(C6891="Wine",
SUM(LOOKUP(2,1/(SRP!$B$21:$B$25&lt;=E6891)/(SRP!$C$21:$C$25&gt;=E6891),SRP!$D$21:$D$25)*(G6891/100)*(E6891/1000)),
IF(AND(C6891="Ready to Drink",D6891="RTD-One Pour Cocktail&gt;7%&lt;=14.5"),
SUM(LOOKUP(2,1/(SRP!$B$16:$B$20&lt;=E6891)/(SRP!$C$16:$C$20&gt;=E6891),SRP!$D$16:$D$20)*(G6891/100)*(E6891/1000)),
IF(C6891="Ready to Drink",
SUM(LOOKUP(2,1/(SRP!$B$11:$B$15&lt;=E6891)/(SRP!$C$11:$C$15&gt;=E6891),SRP!$D$11:$D$15)*(G6891/100)*(E6891/1000)),
0)))))),2)</f>
        <v>11.09</v>
      </c>
      <c r="L6891" s="173" t="str">
        <f t="shared" si="107"/>
        <v>Beer2840</v>
      </c>
      <c r="M6891" s="154">
        <f>VLOOKUP(L6891,'Slope %'!C:D,2,0)</f>
        <v>0.1</v>
      </c>
    </row>
    <row r="6892" spans="1:13" x14ac:dyDescent="0.25">
      <c r="A6892" s="169">
        <v>68791</v>
      </c>
      <c r="B6892" s="170" t="s">
        <v>5036</v>
      </c>
      <c r="C6892" s="170" t="s">
        <v>11</v>
      </c>
      <c r="D6892" s="170" t="s">
        <v>12</v>
      </c>
      <c r="E6892" s="170">
        <v>2840</v>
      </c>
      <c r="F6892" s="170">
        <v>3</v>
      </c>
      <c r="G6892" s="171">
        <v>5</v>
      </c>
      <c r="H6892" s="170" t="s">
        <v>105</v>
      </c>
      <c r="I6892" s="171">
        <v>16.989999999999998</v>
      </c>
      <c r="J6892" s="169">
        <v>8</v>
      </c>
      <c r="K6892" s="154" cm="1">
        <f t="array" ref="K6892">ROUND(
IF(C6892="Beer",
SUM(LOOKUP(2,1/(SRP!$B$8:$B$10&lt;=E6892)/(SRP!$C$8:$C$10&gt;=E6892),SRP!$D$8:$D$10)*(G6892/100)*(E6892/1000)),
IF(C6892="Spirits",
SUM(LOOKUP(2,1/(SRP!$B$2:$B$7&lt;=E6892)/(SRP!$C$2:$C$7&gt;=E6892),SRP!$D$2:$D$7)*(G6892/100)*(E6892/1000)),
IF(AND(C6892="Wine",D6892="Fortified Wines"),
SUM(LOOKUP(2,1/(SRP!$B$26:$B$29&lt;=E6892)/(SRP!$C$26:$C$29&gt;=E6892),SRP!$D$26:$D$29)*(G6892/100)*(E6892/1000)),
IF(C6892="Wine",
SUM(LOOKUP(2,1/(SRP!$B$21:$B$25&lt;=E6892)/(SRP!$C$21:$C$25&gt;=E6892),SRP!$D$21:$D$25)*(G6892/100)*(E6892/1000)),
IF(AND(C6892="Ready to Drink",D6892="RTD-One Pour Cocktail&gt;7%&lt;=14.5"),
SUM(LOOKUP(2,1/(SRP!$B$16:$B$20&lt;=E6892)/(SRP!$C$16:$C$20&gt;=E6892),SRP!$D$16:$D$20)*(G6892/100)*(E6892/1000)),
IF(C6892="Ready to Drink",
SUM(LOOKUP(2,1/(SRP!$B$11:$B$15&lt;=E6892)/(SRP!$C$11:$C$15&gt;=E6892),SRP!$D$11:$D$15)*(G6892/100)*(E6892/1000)),
0)))))),2)</f>
        <v>11.09</v>
      </c>
      <c r="L6892" s="173" t="str">
        <f t="shared" si="107"/>
        <v>Beer2840</v>
      </c>
      <c r="M6892" s="154">
        <f>VLOOKUP(L6892,'Slope %'!C:D,2,0)</f>
        <v>0.1</v>
      </c>
    </row>
    <row r="6893" spans="1:13" x14ac:dyDescent="0.25">
      <c r="A6893" s="169">
        <v>68799</v>
      </c>
      <c r="B6893" s="170" t="s">
        <v>5037</v>
      </c>
      <c r="C6893" s="170" t="s">
        <v>15</v>
      </c>
      <c r="D6893" s="170" t="s">
        <v>225</v>
      </c>
      <c r="E6893" s="170">
        <v>750</v>
      </c>
      <c r="F6893" s="170">
        <v>12</v>
      </c>
      <c r="G6893" s="171">
        <v>40</v>
      </c>
      <c r="H6893" s="170" t="s">
        <v>3146</v>
      </c>
      <c r="I6893" s="171">
        <v>39.99</v>
      </c>
      <c r="J6893" s="169">
        <v>1</v>
      </c>
      <c r="K6893" s="154" cm="1">
        <f t="array" ref="K6893">ROUND(
IF(C6893="Beer",
SUM(LOOKUP(2,1/(SRP!$B$8:$B$10&lt;=E6893)/(SRP!$C$8:$C$10&gt;=E6893),SRP!$D$8:$D$10)*(G6893/100)*(E6893/1000)),
IF(C6893="Spirits",
SUM(LOOKUP(2,1/(SRP!$B$2:$B$7&lt;=E6893)/(SRP!$C$2:$C$7&gt;=E6893),SRP!$D$2:$D$7)*(G6893/100)*(E6893/1000)),
IF(AND(C6893="Wine",D6893="Fortified Wines"),
SUM(LOOKUP(2,1/(SRP!$B$26:$B$29&lt;=E6893)/(SRP!$C$26:$C$29&gt;=E6893),SRP!$D$26:$D$29)*(G6893/100)*(E6893/1000)),
IF(C6893="Wine",
SUM(LOOKUP(2,1/(SRP!$B$21:$B$25&lt;=E6893)/(SRP!$C$21:$C$25&gt;=E6893),SRP!$D$21:$D$25)*(G6893/100)*(E6893/1000)),
IF(AND(C6893="Ready to Drink",D6893="RTD-One Pour Cocktail&gt;7%&lt;=14.5"),
SUM(LOOKUP(2,1/(SRP!$B$16:$B$20&lt;=E6893)/(SRP!$C$16:$C$20&gt;=E6893),SRP!$D$16:$D$20)*(G6893/100)*(E6893/1000)),
IF(C6893="Ready to Drink",
SUM(LOOKUP(2,1/(SRP!$B$11:$B$15&lt;=E6893)/(SRP!$C$11:$C$15&gt;=E6893),SRP!$D$11:$D$15)*(G6893/100)*(E6893/1000)),
0)))))),2)</f>
        <v>23.42</v>
      </c>
      <c r="L6893" s="173" t="str">
        <f t="shared" si="107"/>
        <v>Spirits750</v>
      </c>
      <c r="M6893" s="154">
        <f>VLOOKUP(L6893,'Slope %'!C:D,2,0)</f>
        <v>7.0000000000000007E-2</v>
      </c>
    </row>
    <row r="6894" spans="1:13" x14ac:dyDescent="0.25">
      <c r="A6894" s="169">
        <v>68809</v>
      </c>
      <c r="B6894" s="170" t="s">
        <v>5038</v>
      </c>
      <c r="C6894" s="170" t="s">
        <v>263</v>
      </c>
      <c r="D6894" s="170" t="s">
        <v>909</v>
      </c>
      <c r="E6894" s="170">
        <v>20000</v>
      </c>
      <c r="F6894" s="170">
        <v>1</v>
      </c>
      <c r="G6894" s="171">
        <v>6.5</v>
      </c>
      <c r="H6894" s="170" t="s">
        <v>2655</v>
      </c>
      <c r="I6894" s="171">
        <v>160</v>
      </c>
      <c r="J6894" s="169">
        <v>1</v>
      </c>
      <c r="K6894" s="154" cm="1">
        <f t="array" ref="K6894">ROUND(
IF(C6894="Beer",
SUM(LOOKUP(2,1/(SRP!$B$8:$B$10&lt;=E6894)/(SRP!$C$8:$C$10&gt;=E6894),SRP!$D$8:$D$10)*(G6894/100)*(E6894/1000)),
IF(C6894="Spirits",
SUM(LOOKUP(2,1/(SRP!$B$2:$B$7&lt;=E6894)/(SRP!$C$2:$C$7&gt;=E6894),SRP!$D$2:$D$7)*(G6894/100)*(E6894/1000)),
IF(AND(C6894="Wine",D6894="Fortified Wines"),
SUM(LOOKUP(2,1/(SRP!$B$26:$B$29&lt;=E6894)/(SRP!$C$26:$C$29&gt;=E6894),SRP!$D$26:$D$29)*(G6894/100)*(E6894/1000)),
IF(C6894="Wine",
SUM(LOOKUP(2,1/(SRP!$B$21:$B$25&lt;=E6894)/(SRP!$C$21:$C$25&gt;=E6894),SRP!$D$21:$D$25)*(G6894/100)*(E6894/1000)),
IF(AND(C6894="Ready to Drink",D6894="RTD-One Pour Cocktail&gt;7%&lt;=14.5"),
SUM(LOOKUP(2,1/(SRP!$B$16:$B$20&lt;=E6894)/(SRP!$C$16:$C$20&gt;=E6894),SRP!$D$16:$D$20)*(G6894/100)*(E6894/1000)),
IF(C6894="Ready to Drink",
SUM(LOOKUP(2,1/(SRP!$B$11:$B$15&lt;=E6894)/(SRP!$C$11:$C$15&gt;=E6894),SRP!$D$11:$D$15)*(G6894/100)*(E6894/1000)),
0)))))),2)</f>
        <v>101.49</v>
      </c>
      <c r="L6894" s="173" t="str">
        <f t="shared" si="107"/>
        <v>Ready to Drink20000</v>
      </c>
      <c r="M6894" s="154" t="e">
        <f>VLOOKUP(L6894,'Slope %'!C:D,2,0)</f>
        <v>#N/A</v>
      </c>
    </row>
    <row r="6895" spans="1:13" x14ac:dyDescent="0.25">
      <c r="A6895" s="169">
        <v>68809</v>
      </c>
      <c r="B6895" s="170" t="s">
        <v>5038</v>
      </c>
      <c r="C6895" s="170" t="s">
        <v>263</v>
      </c>
      <c r="D6895" s="170" t="s">
        <v>909</v>
      </c>
      <c r="E6895" s="170">
        <v>20000</v>
      </c>
      <c r="F6895" s="170">
        <v>1</v>
      </c>
      <c r="G6895" s="171">
        <v>6.5</v>
      </c>
      <c r="H6895" s="170" t="s">
        <v>2364</v>
      </c>
      <c r="I6895" s="171">
        <v>160</v>
      </c>
      <c r="J6895" s="169">
        <v>1</v>
      </c>
      <c r="K6895" s="154" cm="1">
        <f t="array" ref="K6895">ROUND(
IF(C6895="Beer",
SUM(LOOKUP(2,1/(SRP!$B$8:$B$10&lt;=E6895)/(SRP!$C$8:$C$10&gt;=E6895),SRP!$D$8:$D$10)*(G6895/100)*(E6895/1000)),
IF(C6895="Spirits",
SUM(LOOKUP(2,1/(SRP!$B$2:$B$7&lt;=E6895)/(SRP!$C$2:$C$7&gt;=E6895),SRP!$D$2:$D$7)*(G6895/100)*(E6895/1000)),
IF(AND(C6895="Wine",D6895="Fortified Wines"),
SUM(LOOKUP(2,1/(SRP!$B$26:$B$29&lt;=E6895)/(SRP!$C$26:$C$29&gt;=E6895),SRP!$D$26:$D$29)*(G6895/100)*(E6895/1000)),
IF(C6895="Wine",
SUM(LOOKUP(2,1/(SRP!$B$21:$B$25&lt;=E6895)/(SRP!$C$21:$C$25&gt;=E6895),SRP!$D$21:$D$25)*(G6895/100)*(E6895/1000)),
IF(AND(C6895="Ready to Drink",D6895="RTD-One Pour Cocktail&gt;7%&lt;=14.5"),
SUM(LOOKUP(2,1/(SRP!$B$16:$B$20&lt;=E6895)/(SRP!$C$16:$C$20&gt;=E6895),SRP!$D$16:$D$20)*(G6895/100)*(E6895/1000)),
IF(C6895="Ready to Drink",
SUM(LOOKUP(2,1/(SRP!$B$11:$B$15&lt;=E6895)/(SRP!$C$11:$C$15&gt;=E6895),SRP!$D$11:$D$15)*(G6895/100)*(E6895/1000)),
0)))))),2)</f>
        <v>101.49</v>
      </c>
      <c r="L6895" s="173" t="str">
        <f t="shared" si="107"/>
        <v>Ready to Drink20000</v>
      </c>
      <c r="M6895" s="154" t="e">
        <f>VLOOKUP(L6895,'Slope %'!C:D,2,0)</f>
        <v>#N/A</v>
      </c>
    </row>
    <row r="6896" spans="1:13" x14ac:dyDescent="0.25">
      <c r="A6896" s="169">
        <v>68810</v>
      </c>
      <c r="B6896" s="170" t="s">
        <v>5039</v>
      </c>
      <c r="C6896" s="170" t="s">
        <v>263</v>
      </c>
      <c r="D6896" s="170" t="s">
        <v>332</v>
      </c>
      <c r="E6896" s="170">
        <v>1420</v>
      </c>
      <c r="F6896" s="170">
        <v>6</v>
      </c>
      <c r="G6896" s="171">
        <v>6.9</v>
      </c>
      <c r="H6896" s="170" t="s">
        <v>1053</v>
      </c>
      <c r="I6896" s="171">
        <v>14.99</v>
      </c>
      <c r="J6896" s="169">
        <v>4</v>
      </c>
      <c r="K6896" s="154" cm="1">
        <f t="array" ref="K6896">ROUND(
IF(C6896="Beer",
SUM(LOOKUP(2,1/(SRP!$B$8:$B$10&lt;=E6896)/(SRP!$C$8:$C$10&gt;=E6896),SRP!$D$8:$D$10)*(G6896/100)*(E6896/1000)),
IF(C6896="Spirits",
SUM(LOOKUP(2,1/(SRP!$B$2:$B$7&lt;=E6896)/(SRP!$C$2:$C$7&gt;=E6896),SRP!$D$2:$D$7)*(G6896/100)*(E6896/1000)),
IF(AND(C6896="Wine",D6896="Fortified Wines"),
SUM(LOOKUP(2,1/(SRP!$B$26:$B$29&lt;=E6896)/(SRP!$C$26:$C$29&gt;=E6896),SRP!$D$26:$D$29)*(G6896/100)*(E6896/1000)),
IF(C6896="Wine",
SUM(LOOKUP(2,1/(SRP!$B$21:$B$25&lt;=E6896)/(SRP!$C$21:$C$25&gt;=E6896),SRP!$D$21:$D$25)*(G6896/100)*(E6896/1000)),
IF(AND(C6896="Ready to Drink",D6896="RTD-One Pour Cocktail&gt;7%&lt;=14.5"),
SUM(LOOKUP(2,1/(SRP!$B$16:$B$20&lt;=E6896)/(SRP!$C$16:$C$20&gt;=E6896),SRP!$D$16:$D$20)*(G6896/100)*(E6896/1000)),
IF(C6896="Ready to Drink",
SUM(LOOKUP(2,1/(SRP!$B$11:$B$15&lt;=E6896)/(SRP!$C$11:$C$15&gt;=E6896),SRP!$D$11:$D$15)*(G6896/100)*(E6896/1000)),
0)))))),2)</f>
        <v>7.65</v>
      </c>
      <c r="L6896" s="173" t="str">
        <f t="shared" si="107"/>
        <v>Ready to Drink1420</v>
      </c>
      <c r="M6896" s="154">
        <f>VLOOKUP(L6896,'Slope %'!C:D,2,0)</f>
        <v>0.12</v>
      </c>
    </row>
    <row r="6897" spans="1:13" x14ac:dyDescent="0.25">
      <c r="A6897" s="169">
        <v>68810</v>
      </c>
      <c r="B6897" s="170" t="s">
        <v>5039</v>
      </c>
      <c r="C6897" s="170" t="s">
        <v>263</v>
      </c>
      <c r="D6897" s="170" t="s">
        <v>332</v>
      </c>
      <c r="E6897" s="170">
        <v>1420</v>
      </c>
      <c r="F6897" s="170">
        <v>6</v>
      </c>
      <c r="G6897" s="171">
        <v>6.9</v>
      </c>
      <c r="H6897" s="170" t="s">
        <v>1053</v>
      </c>
      <c r="I6897" s="171">
        <v>14.99</v>
      </c>
      <c r="J6897" s="169">
        <v>4</v>
      </c>
      <c r="K6897" s="154" cm="1">
        <f t="array" ref="K6897">ROUND(
IF(C6897="Beer",
SUM(LOOKUP(2,1/(SRP!$B$8:$B$10&lt;=E6897)/(SRP!$C$8:$C$10&gt;=E6897),SRP!$D$8:$D$10)*(G6897/100)*(E6897/1000)),
IF(C6897="Spirits",
SUM(LOOKUP(2,1/(SRP!$B$2:$B$7&lt;=E6897)/(SRP!$C$2:$C$7&gt;=E6897),SRP!$D$2:$D$7)*(G6897/100)*(E6897/1000)),
IF(AND(C6897="Wine",D6897="Fortified Wines"),
SUM(LOOKUP(2,1/(SRP!$B$26:$B$29&lt;=E6897)/(SRP!$C$26:$C$29&gt;=E6897),SRP!$D$26:$D$29)*(G6897/100)*(E6897/1000)),
IF(C6897="Wine",
SUM(LOOKUP(2,1/(SRP!$B$21:$B$25&lt;=E6897)/(SRP!$C$21:$C$25&gt;=E6897),SRP!$D$21:$D$25)*(G6897/100)*(E6897/1000)),
IF(AND(C6897="Ready to Drink",D6897="RTD-One Pour Cocktail&gt;7%&lt;=14.5"),
SUM(LOOKUP(2,1/(SRP!$B$16:$B$20&lt;=E6897)/(SRP!$C$16:$C$20&gt;=E6897),SRP!$D$16:$D$20)*(G6897/100)*(E6897/1000)),
IF(C6897="Ready to Drink",
SUM(LOOKUP(2,1/(SRP!$B$11:$B$15&lt;=E6897)/(SRP!$C$11:$C$15&gt;=E6897),SRP!$D$11:$D$15)*(G6897/100)*(E6897/1000)),
0)))))),2)</f>
        <v>7.65</v>
      </c>
      <c r="L6897" s="173" t="str">
        <f t="shared" si="107"/>
        <v>Ready to Drink1420</v>
      </c>
      <c r="M6897" s="154">
        <f>VLOOKUP(L6897,'Slope %'!C:D,2,0)</f>
        <v>0.12</v>
      </c>
    </row>
    <row r="6898" spans="1:13" x14ac:dyDescent="0.25">
      <c r="A6898" s="169">
        <v>68811</v>
      </c>
      <c r="B6898" s="170" t="s">
        <v>5040</v>
      </c>
      <c r="C6898" s="170" t="s">
        <v>263</v>
      </c>
      <c r="D6898" s="170" t="s">
        <v>332</v>
      </c>
      <c r="E6898" s="170">
        <v>473</v>
      </c>
      <c r="F6898" s="170">
        <v>24</v>
      </c>
      <c r="G6898" s="171">
        <v>6.9</v>
      </c>
      <c r="H6898" s="170" t="s">
        <v>1053</v>
      </c>
      <c r="I6898" s="171">
        <v>3.99</v>
      </c>
      <c r="J6898" s="169">
        <v>1</v>
      </c>
      <c r="K6898" s="154" cm="1">
        <f t="array" ref="K6898">ROUND(
IF(C6898="Beer",
SUM(LOOKUP(2,1/(SRP!$B$8:$B$10&lt;=E6898)/(SRP!$C$8:$C$10&gt;=E6898),SRP!$D$8:$D$10)*(G6898/100)*(E6898/1000)),
IF(C6898="Spirits",
SUM(LOOKUP(2,1/(SRP!$B$2:$B$7&lt;=E6898)/(SRP!$C$2:$C$7&gt;=E6898),SRP!$D$2:$D$7)*(G6898/100)*(E6898/1000)),
IF(AND(C6898="Wine",D6898="Fortified Wines"),
SUM(LOOKUP(2,1/(SRP!$B$26:$B$29&lt;=E6898)/(SRP!$C$26:$C$29&gt;=E6898),SRP!$D$26:$D$29)*(G6898/100)*(E6898/1000)),
IF(C6898="Wine",
SUM(LOOKUP(2,1/(SRP!$B$21:$B$25&lt;=E6898)/(SRP!$C$21:$C$25&gt;=E6898),SRP!$D$21:$D$25)*(G6898/100)*(E6898/1000)),
IF(AND(C6898="Ready to Drink",D6898="RTD-One Pour Cocktail&gt;7%&lt;=14.5"),
SUM(LOOKUP(2,1/(SRP!$B$16:$B$20&lt;=E6898)/(SRP!$C$16:$C$20&gt;=E6898),SRP!$D$16:$D$20)*(G6898/100)*(E6898/1000)),
IF(C6898="Ready to Drink",
SUM(LOOKUP(2,1/(SRP!$B$11:$B$15&lt;=E6898)/(SRP!$C$11:$C$15&gt;=E6898),SRP!$D$11:$D$15)*(G6898/100)*(E6898/1000)),
0)))))),2)</f>
        <v>2.7</v>
      </c>
      <c r="L6898" s="173" t="str">
        <f t="shared" si="107"/>
        <v>Ready to Drink473</v>
      </c>
      <c r="M6898" s="154">
        <f>VLOOKUP(L6898,'Slope %'!C:D,2,0)</f>
        <v>0.12</v>
      </c>
    </row>
    <row r="6899" spans="1:13" x14ac:dyDescent="0.25">
      <c r="A6899" s="169">
        <v>68811</v>
      </c>
      <c r="B6899" s="170" t="s">
        <v>5040</v>
      </c>
      <c r="C6899" s="170" t="s">
        <v>263</v>
      </c>
      <c r="D6899" s="170" t="s">
        <v>332</v>
      </c>
      <c r="E6899" s="170">
        <v>473</v>
      </c>
      <c r="F6899" s="170">
        <v>24</v>
      </c>
      <c r="G6899" s="171">
        <v>6.9</v>
      </c>
      <c r="H6899" s="170" t="s">
        <v>1053</v>
      </c>
      <c r="I6899" s="171">
        <v>3.99</v>
      </c>
      <c r="J6899" s="169">
        <v>1</v>
      </c>
      <c r="K6899" s="154" cm="1">
        <f t="array" ref="K6899">ROUND(
IF(C6899="Beer",
SUM(LOOKUP(2,1/(SRP!$B$8:$B$10&lt;=E6899)/(SRP!$C$8:$C$10&gt;=E6899),SRP!$D$8:$D$10)*(G6899/100)*(E6899/1000)),
IF(C6899="Spirits",
SUM(LOOKUP(2,1/(SRP!$B$2:$B$7&lt;=E6899)/(SRP!$C$2:$C$7&gt;=E6899),SRP!$D$2:$D$7)*(G6899/100)*(E6899/1000)),
IF(AND(C6899="Wine",D6899="Fortified Wines"),
SUM(LOOKUP(2,1/(SRP!$B$26:$B$29&lt;=E6899)/(SRP!$C$26:$C$29&gt;=E6899),SRP!$D$26:$D$29)*(G6899/100)*(E6899/1000)),
IF(C6899="Wine",
SUM(LOOKUP(2,1/(SRP!$B$21:$B$25&lt;=E6899)/(SRP!$C$21:$C$25&gt;=E6899),SRP!$D$21:$D$25)*(G6899/100)*(E6899/1000)),
IF(AND(C6899="Ready to Drink",D6899="RTD-One Pour Cocktail&gt;7%&lt;=14.5"),
SUM(LOOKUP(2,1/(SRP!$B$16:$B$20&lt;=E6899)/(SRP!$C$16:$C$20&gt;=E6899),SRP!$D$16:$D$20)*(G6899/100)*(E6899/1000)),
IF(C6899="Ready to Drink",
SUM(LOOKUP(2,1/(SRP!$B$11:$B$15&lt;=E6899)/(SRP!$C$11:$C$15&gt;=E6899),SRP!$D$11:$D$15)*(G6899/100)*(E6899/1000)),
0)))))),2)</f>
        <v>2.7</v>
      </c>
      <c r="L6899" s="173" t="str">
        <f t="shared" si="107"/>
        <v>Ready to Drink473</v>
      </c>
      <c r="M6899" s="154">
        <f>VLOOKUP(L6899,'Slope %'!C:D,2,0)</f>
        <v>0.12</v>
      </c>
    </row>
    <row r="6900" spans="1:13" x14ac:dyDescent="0.25">
      <c r="A6900" s="169">
        <v>68812</v>
      </c>
      <c r="B6900" s="170" t="s">
        <v>5041</v>
      </c>
      <c r="C6900" s="170" t="s">
        <v>11</v>
      </c>
      <c r="D6900" s="170" t="s">
        <v>12</v>
      </c>
      <c r="E6900" s="170">
        <v>8520</v>
      </c>
      <c r="F6900" s="170">
        <v>1</v>
      </c>
      <c r="G6900" s="171">
        <v>4.5999999999999996</v>
      </c>
      <c r="H6900" s="170" t="s">
        <v>13</v>
      </c>
      <c r="I6900" s="171">
        <v>57.99</v>
      </c>
      <c r="J6900" s="169">
        <v>24</v>
      </c>
      <c r="K6900" s="154" cm="1">
        <f t="array" ref="K6900">ROUND(
IF(C6900="Beer",
SUM(LOOKUP(2,1/(SRP!$B$8:$B$10&lt;=E6900)/(SRP!$C$8:$C$10&gt;=E6900),SRP!$D$8:$D$10)*(G6900/100)*(E6900/1000)),
IF(C6900="Spirits",
SUM(LOOKUP(2,1/(SRP!$B$2:$B$7&lt;=E6900)/(SRP!$C$2:$C$7&gt;=E6900),SRP!$D$2:$D$7)*(G6900/100)*(E6900/1000)),
IF(AND(C6900="Wine",D6900="Fortified Wines"),
SUM(LOOKUP(2,1/(SRP!$B$26:$B$29&lt;=E6900)/(SRP!$C$26:$C$29&gt;=E6900),SRP!$D$26:$D$29)*(G6900/100)*(E6900/1000)),
IF(C6900="Wine",
SUM(LOOKUP(2,1/(SRP!$B$21:$B$25&lt;=E6900)/(SRP!$C$21:$C$25&gt;=E6900),SRP!$D$21:$D$25)*(G6900/100)*(E6900/1000)),
IF(AND(C6900="Ready to Drink",D6900="RTD-One Pour Cocktail&gt;7%&lt;=14.5"),
SUM(LOOKUP(2,1/(SRP!$B$16:$B$20&lt;=E6900)/(SRP!$C$16:$C$20&gt;=E6900),SRP!$D$16:$D$20)*(G6900/100)*(E6900/1000)),
IF(C6900="Ready to Drink",
SUM(LOOKUP(2,1/(SRP!$B$11:$B$15&lt;=E6900)/(SRP!$C$11:$C$15&gt;=E6900),SRP!$D$11:$D$15)*(G6900/100)*(E6900/1000)),
0)))))),2)</f>
        <v>30.6</v>
      </c>
      <c r="L6900" s="173" t="str">
        <f t="shared" si="107"/>
        <v>Beer8520</v>
      </c>
      <c r="M6900" s="154">
        <f>VLOOKUP(L6900,'Slope %'!C:D,2,0)</f>
        <v>0.05</v>
      </c>
    </row>
    <row r="6901" spans="1:13" x14ac:dyDescent="0.25">
      <c r="A6901" s="169">
        <v>68812</v>
      </c>
      <c r="B6901" s="170" t="s">
        <v>5041</v>
      </c>
      <c r="C6901" s="170" t="s">
        <v>11</v>
      </c>
      <c r="D6901" s="170" t="s">
        <v>12</v>
      </c>
      <c r="E6901" s="170">
        <v>8520</v>
      </c>
      <c r="F6901" s="170">
        <v>1</v>
      </c>
      <c r="G6901" s="171">
        <v>4.5999999999999996</v>
      </c>
      <c r="H6901" s="170" t="s">
        <v>13</v>
      </c>
      <c r="I6901" s="171">
        <v>57.99</v>
      </c>
      <c r="J6901" s="169">
        <v>24</v>
      </c>
      <c r="K6901" s="154" cm="1">
        <f t="array" ref="K6901">ROUND(
IF(C6901="Beer",
SUM(LOOKUP(2,1/(SRP!$B$8:$B$10&lt;=E6901)/(SRP!$C$8:$C$10&gt;=E6901),SRP!$D$8:$D$10)*(G6901/100)*(E6901/1000)),
IF(C6901="Spirits",
SUM(LOOKUP(2,1/(SRP!$B$2:$B$7&lt;=E6901)/(SRP!$C$2:$C$7&gt;=E6901),SRP!$D$2:$D$7)*(G6901/100)*(E6901/1000)),
IF(AND(C6901="Wine",D6901="Fortified Wines"),
SUM(LOOKUP(2,1/(SRP!$B$26:$B$29&lt;=E6901)/(SRP!$C$26:$C$29&gt;=E6901),SRP!$D$26:$D$29)*(G6901/100)*(E6901/1000)),
IF(C6901="Wine",
SUM(LOOKUP(2,1/(SRP!$B$21:$B$25&lt;=E6901)/(SRP!$C$21:$C$25&gt;=E6901),SRP!$D$21:$D$25)*(G6901/100)*(E6901/1000)),
IF(AND(C6901="Ready to Drink",D6901="RTD-One Pour Cocktail&gt;7%&lt;=14.5"),
SUM(LOOKUP(2,1/(SRP!$B$16:$B$20&lt;=E6901)/(SRP!$C$16:$C$20&gt;=E6901),SRP!$D$16:$D$20)*(G6901/100)*(E6901/1000)),
IF(C6901="Ready to Drink",
SUM(LOOKUP(2,1/(SRP!$B$11:$B$15&lt;=E6901)/(SRP!$C$11:$C$15&gt;=E6901),SRP!$D$11:$D$15)*(G6901/100)*(E6901/1000)),
0)))))),2)</f>
        <v>30.6</v>
      </c>
      <c r="L6901" s="173" t="str">
        <f t="shared" si="107"/>
        <v>Beer8520</v>
      </c>
      <c r="M6901" s="154">
        <f>VLOOKUP(L6901,'Slope %'!C:D,2,0)</f>
        <v>0.05</v>
      </c>
    </row>
    <row r="6902" spans="1:13" x14ac:dyDescent="0.25">
      <c r="A6902" s="169">
        <v>68821</v>
      </c>
      <c r="B6902" s="170" t="s">
        <v>5042</v>
      </c>
      <c r="C6902" s="170" t="s">
        <v>11</v>
      </c>
      <c r="D6902" s="170" t="s">
        <v>303</v>
      </c>
      <c r="E6902" s="170">
        <v>473</v>
      </c>
      <c r="F6902" s="170">
        <v>24</v>
      </c>
      <c r="G6902" s="171">
        <v>7</v>
      </c>
      <c r="H6902" s="170" t="s">
        <v>1053</v>
      </c>
      <c r="I6902" s="171">
        <v>4.79</v>
      </c>
      <c r="J6902" s="169">
        <v>1</v>
      </c>
      <c r="K6902" s="154" cm="1">
        <f t="array" ref="K6902">ROUND(
IF(C6902="Beer",
SUM(LOOKUP(2,1/(SRP!$B$8:$B$10&lt;=E6902)/(SRP!$C$8:$C$10&gt;=E6902),SRP!$D$8:$D$10)*(G6902/100)*(E6902/1000)),
IF(C6902="Spirits",
SUM(LOOKUP(2,1/(SRP!$B$2:$B$7&lt;=E6902)/(SRP!$C$2:$C$7&gt;=E6902),SRP!$D$2:$D$7)*(G6902/100)*(E6902/1000)),
IF(AND(C6902="Wine",D6902="Fortified Wines"),
SUM(LOOKUP(2,1/(SRP!$B$26:$B$29&lt;=E6902)/(SRP!$C$26:$C$29&gt;=E6902),SRP!$D$26:$D$29)*(G6902/100)*(E6902/1000)),
IF(C6902="Wine",
SUM(LOOKUP(2,1/(SRP!$B$21:$B$25&lt;=E6902)/(SRP!$C$21:$C$25&gt;=E6902),SRP!$D$21:$D$25)*(G6902/100)*(E6902/1000)),
IF(AND(C6902="Ready to Drink",D6902="RTD-One Pour Cocktail&gt;7%&lt;=14.5"),
SUM(LOOKUP(2,1/(SRP!$B$16:$B$20&lt;=E6902)/(SRP!$C$16:$C$20&gt;=E6902),SRP!$D$16:$D$20)*(G6902/100)*(E6902/1000)),
IF(C6902="Ready to Drink",
SUM(LOOKUP(2,1/(SRP!$B$11:$B$15&lt;=E6902)/(SRP!$C$11:$C$15&gt;=E6902),SRP!$D$11:$D$15)*(G6902/100)*(E6902/1000)),
0)))))),2)</f>
        <v>2.58</v>
      </c>
      <c r="L6902" s="173" t="str">
        <f t="shared" si="107"/>
        <v>Beer473</v>
      </c>
      <c r="M6902" s="154">
        <f>VLOOKUP(L6902,'Slope %'!C:D,2,0)</f>
        <v>0.12</v>
      </c>
    </row>
    <row r="6903" spans="1:13" x14ac:dyDescent="0.25">
      <c r="A6903" s="169">
        <v>68821</v>
      </c>
      <c r="B6903" s="170" t="s">
        <v>5042</v>
      </c>
      <c r="C6903" s="170" t="s">
        <v>11</v>
      </c>
      <c r="D6903" s="170" t="s">
        <v>303</v>
      </c>
      <c r="E6903" s="170">
        <v>473</v>
      </c>
      <c r="F6903" s="170">
        <v>24</v>
      </c>
      <c r="G6903" s="171">
        <v>7</v>
      </c>
      <c r="H6903" s="170" t="s">
        <v>1053</v>
      </c>
      <c r="I6903" s="171">
        <v>4.79</v>
      </c>
      <c r="J6903" s="169">
        <v>1</v>
      </c>
      <c r="K6903" s="154" cm="1">
        <f t="array" ref="K6903">ROUND(
IF(C6903="Beer",
SUM(LOOKUP(2,1/(SRP!$B$8:$B$10&lt;=E6903)/(SRP!$C$8:$C$10&gt;=E6903),SRP!$D$8:$D$10)*(G6903/100)*(E6903/1000)),
IF(C6903="Spirits",
SUM(LOOKUP(2,1/(SRP!$B$2:$B$7&lt;=E6903)/(SRP!$C$2:$C$7&gt;=E6903),SRP!$D$2:$D$7)*(G6903/100)*(E6903/1000)),
IF(AND(C6903="Wine",D6903="Fortified Wines"),
SUM(LOOKUP(2,1/(SRP!$B$26:$B$29&lt;=E6903)/(SRP!$C$26:$C$29&gt;=E6903),SRP!$D$26:$D$29)*(G6903/100)*(E6903/1000)),
IF(C6903="Wine",
SUM(LOOKUP(2,1/(SRP!$B$21:$B$25&lt;=E6903)/(SRP!$C$21:$C$25&gt;=E6903),SRP!$D$21:$D$25)*(G6903/100)*(E6903/1000)),
IF(AND(C6903="Ready to Drink",D6903="RTD-One Pour Cocktail&gt;7%&lt;=14.5"),
SUM(LOOKUP(2,1/(SRP!$B$16:$B$20&lt;=E6903)/(SRP!$C$16:$C$20&gt;=E6903),SRP!$D$16:$D$20)*(G6903/100)*(E6903/1000)),
IF(C6903="Ready to Drink",
SUM(LOOKUP(2,1/(SRP!$B$11:$B$15&lt;=E6903)/(SRP!$C$11:$C$15&gt;=E6903),SRP!$D$11:$D$15)*(G6903/100)*(E6903/1000)),
0)))))),2)</f>
        <v>2.58</v>
      </c>
      <c r="L6903" s="173" t="str">
        <f t="shared" si="107"/>
        <v>Beer473</v>
      </c>
      <c r="M6903" s="154">
        <f>VLOOKUP(L6903,'Slope %'!C:D,2,0)</f>
        <v>0.12</v>
      </c>
    </row>
    <row r="6904" spans="1:13" x14ac:dyDescent="0.25">
      <c r="A6904" s="169">
        <v>68822</v>
      </c>
      <c r="B6904" s="170" t="s">
        <v>5043</v>
      </c>
      <c r="C6904" s="170" t="s">
        <v>11</v>
      </c>
      <c r="D6904" s="170" t="s">
        <v>474</v>
      </c>
      <c r="E6904" s="170">
        <v>473</v>
      </c>
      <c r="F6904" s="170">
        <v>24</v>
      </c>
      <c r="G6904" s="171">
        <v>4.9000000000000004</v>
      </c>
      <c r="H6904" s="170" t="s">
        <v>1053</v>
      </c>
      <c r="I6904" s="171">
        <v>4.59</v>
      </c>
      <c r="J6904" s="169">
        <v>1</v>
      </c>
      <c r="K6904" s="154" cm="1">
        <f t="array" ref="K6904">ROUND(
IF(C6904="Beer",
SUM(LOOKUP(2,1/(SRP!$B$8:$B$10&lt;=E6904)/(SRP!$C$8:$C$10&gt;=E6904),SRP!$D$8:$D$10)*(G6904/100)*(E6904/1000)),
IF(C6904="Spirits",
SUM(LOOKUP(2,1/(SRP!$B$2:$B$7&lt;=E6904)/(SRP!$C$2:$C$7&gt;=E6904),SRP!$D$2:$D$7)*(G6904/100)*(E6904/1000)),
IF(AND(C6904="Wine",D6904="Fortified Wines"),
SUM(LOOKUP(2,1/(SRP!$B$26:$B$29&lt;=E6904)/(SRP!$C$26:$C$29&gt;=E6904),SRP!$D$26:$D$29)*(G6904/100)*(E6904/1000)),
IF(C6904="Wine",
SUM(LOOKUP(2,1/(SRP!$B$21:$B$25&lt;=E6904)/(SRP!$C$21:$C$25&gt;=E6904),SRP!$D$21:$D$25)*(G6904/100)*(E6904/1000)),
IF(AND(C6904="Ready to Drink",D6904="RTD-One Pour Cocktail&gt;7%&lt;=14.5"),
SUM(LOOKUP(2,1/(SRP!$B$16:$B$20&lt;=E6904)/(SRP!$C$16:$C$20&gt;=E6904),SRP!$D$16:$D$20)*(G6904/100)*(E6904/1000)),
IF(C6904="Ready to Drink",
SUM(LOOKUP(2,1/(SRP!$B$11:$B$15&lt;=E6904)/(SRP!$C$11:$C$15&gt;=E6904),SRP!$D$11:$D$15)*(G6904/100)*(E6904/1000)),
0)))))),2)</f>
        <v>1.81</v>
      </c>
      <c r="L6904" s="173" t="str">
        <f t="shared" si="107"/>
        <v>Beer473</v>
      </c>
      <c r="M6904" s="154">
        <f>VLOOKUP(L6904,'Slope %'!C:D,2,0)</f>
        <v>0.12</v>
      </c>
    </row>
    <row r="6905" spans="1:13" x14ac:dyDescent="0.25">
      <c r="A6905" s="169">
        <v>68822</v>
      </c>
      <c r="B6905" s="170" t="s">
        <v>5043</v>
      </c>
      <c r="C6905" s="170" t="s">
        <v>11</v>
      </c>
      <c r="D6905" s="170" t="s">
        <v>474</v>
      </c>
      <c r="E6905" s="170">
        <v>473</v>
      </c>
      <c r="F6905" s="170">
        <v>24</v>
      </c>
      <c r="G6905" s="171">
        <v>4.9000000000000004</v>
      </c>
      <c r="H6905" s="170" t="s">
        <v>1053</v>
      </c>
      <c r="I6905" s="171">
        <v>4.59</v>
      </c>
      <c r="J6905" s="169">
        <v>1</v>
      </c>
      <c r="K6905" s="154" cm="1">
        <f t="array" ref="K6905">ROUND(
IF(C6905="Beer",
SUM(LOOKUP(2,1/(SRP!$B$8:$B$10&lt;=E6905)/(SRP!$C$8:$C$10&gt;=E6905),SRP!$D$8:$D$10)*(G6905/100)*(E6905/1000)),
IF(C6905="Spirits",
SUM(LOOKUP(2,1/(SRP!$B$2:$B$7&lt;=E6905)/(SRP!$C$2:$C$7&gt;=E6905),SRP!$D$2:$D$7)*(G6905/100)*(E6905/1000)),
IF(AND(C6905="Wine",D6905="Fortified Wines"),
SUM(LOOKUP(2,1/(SRP!$B$26:$B$29&lt;=E6905)/(SRP!$C$26:$C$29&gt;=E6905),SRP!$D$26:$D$29)*(G6905/100)*(E6905/1000)),
IF(C6905="Wine",
SUM(LOOKUP(2,1/(SRP!$B$21:$B$25&lt;=E6905)/(SRP!$C$21:$C$25&gt;=E6905),SRP!$D$21:$D$25)*(G6905/100)*(E6905/1000)),
IF(AND(C6905="Ready to Drink",D6905="RTD-One Pour Cocktail&gt;7%&lt;=14.5"),
SUM(LOOKUP(2,1/(SRP!$B$16:$B$20&lt;=E6905)/(SRP!$C$16:$C$20&gt;=E6905),SRP!$D$16:$D$20)*(G6905/100)*(E6905/1000)),
IF(C6905="Ready to Drink",
SUM(LOOKUP(2,1/(SRP!$B$11:$B$15&lt;=E6905)/(SRP!$C$11:$C$15&gt;=E6905),SRP!$D$11:$D$15)*(G6905/100)*(E6905/1000)),
0)))))),2)</f>
        <v>1.81</v>
      </c>
      <c r="L6905" s="173" t="str">
        <f t="shared" si="107"/>
        <v>Beer473</v>
      </c>
      <c r="M6905" s="154">
        <f>VLOOKUP(L6905,'Slope %'!C:D,2,0)</f>
        <v>0.12</v>
      </c>
    </row>
    <row r="6906" spans="1:13" x14ac:dyDescent="0.25">
      <c r="A6906" s="169">
        <v>68823</v>
      </c>
      <c r="B6906" s="170" t="s">
        <v>5044</v>
      </c>
      <c r="C6906" s="170" t="s">
        <v>15</v>
      </c>
      <c r="D6906" s="170" t="s">
        <v>1399</v>
      </c>
      <c r="E6906" s="170">
        <v>700</v>
      </c>
      <c r="F6906" s="170">
        <v>6</v>
      </c>
      <c r="G6906" s="171">
        <v>43</v>
      </c>
      <c r="H6906" s="170" t="s">
        <v>378</v>
      </c>
      <c r="I6906" s="171">
        <v>59.99</v>
      </c>
      <c r="J6906" s="169">
        <v>1</v>
      </c>
      <c r="K6906" s="154" cm="1">
        <f t="array" ref="K6906">ROUND(
IF(C6906="Beer",
SUM(LOOKUP(2,1/(SRP!$B$8:$B$10&lt;=E6906)/(SRP!$C$8:$C$10&gt;=E6906),SRP!$D$8:$D$10)*(G6906/100)*(E6906/1000)),
IF(C6906="Spirits",
SUM(LOOKUP(2,1/(SRP!$B$2:$B$7&lt;=E6906)/(SRP!$C$2:$C$7&gt;=E6906),SRP!$D$2:$D$7)*(G6906/100)*(E6906/1000)),
IF(AND(C6906="Wine",D6906="Fortified Wines"),
SUM(LOOKUP(2,1/(SRP!$B$26:$B$29&lt;=E6906)/(SRP!$C$26:$C$29&gt;=E6906),SRP!$D$26:$D$29)*(G6906/100)*(E6906/1000)),
IF(C6906="Wine",
SUM(LOOKUP(2,1/(SRP!$B$21:$B$25&lt;=E6906)/(SRP!$C$21:$C$25&gt;=E6906),SRP!$D$21:$D$25)*(G6906/100)*(E6906/1000)),
IF(AND(C6906="Ready to Drink",D6906="RTD-One Pour Cocktail&gt;7%&lt;=14.5"),
SUM(LOOKUP(2,1/(SRP!$B$16:$B$20&lt;=E6906)/(SRP!$C$16:$C$20&gt;=E6906),SRP!$D$16:$D$20)*(G6906/100)*(E6906/1000)),
IF(C6906="Ready to Drink",
SUM(LOOKUP(2,1/(SRP!$B$11:$B$15&lt;=E6906)/(SRP!$C$11:$C$15&gt;=E6906),SRP!$D$11:$D$15)*(G6906/100)*(E6906/1000)),
0)))))),2)</f>
        <v>23.5</v>
      </c>
      <c r="L6906" s="173" t="str">
        <f t="shared" si="107"/>
        <v>Spirits700</v>
      </c>
      <c r="M6906" s="154">
        <f>VLOOKUP(L6906,'Slope %'!C:D,2,0)</f>
        <v>7.0000000000000007E-2</v>
      </c>
    </row>
    <row r="6907" spans="1:13" x14ac:dyDescent="0.25">
      <c r="A6907" s="169">
        <v>68834</v>
      </c>
      <c r="B6907" s="170" t="s">
        <v>5045</v>
      </c>
      <c r="C6907" s="170" t="s">
        <v>11</v>
      </c>
      <c r="D6907" s="170" t="s">
        <v>303</v>
      </c>
      <c r="E6907" s="170">
        <v>568</v>
      </c>
      <c r="F6907" s="170">
        <v>24</v>
      </c>
      <c r="G6907" s="171">
        <v>7.3</v>
      </c>
      <c r="H6907" s="170" t="s">
        <v>1053</v>
      </c>
      <c r="I6907" s="171">
        <v>4.99</v>
      </c>
      <c r="J6907" s="169">
        <v>1</v>
      </c>
      <c r="K6907" s="154" cm="1">
        <f t="array" ref="K6907">ROUND(
IF(C6907="Beer",
SUM(LOOKUP(2,1/(SRP!$B$8:$B$10&lt;=E6907)/(SRP!$C$8:$C$10&gt;=E6907),SRP!$D$8:$D$10)*(G6907/100)*(E6907/1000)),
IF(C6907="Spirits",
SUM(LOOKUP(2,1/(SRP!$B$2:$B$7&lt;=E6907)/(SRP!$C$2:$C$7&gt;=E6907),SRP!$D$2:$D$7)*(G6907/100)*(E6907/1000)),
IF(AND(C6907="Wine",D6907="Fortified Wines"),
SUM(LOOKUP(2,1/(SRP!$B$26:$B$29&lt;=E6907)/(SRP!$C$26:$C$29&gt;=E6907),SRP!$D$26:$D$29)*(G6907/100)*(E6907/1000)),
IF(C6907="Wine",
SUM(LOOKUP(2,1/(SRP!$B$21:$B$25&lt;=E6907)/(SRP!$C$21:$C$25&gt;=E6907),SRP!$D$21:$D$25)*(G6907/100)*(E6907/1000)),
IF(AND(C6907="Ready to Drink",D6907="RTD-One Pour Cocktail&gt;7%&lt;=14.5"),
SUM(LOOKUP(2,1/(SRP!$B$16:$B$20&lt;=E6907)/(SRP!$C$16:$C$20&gt;=E6907),SRP!$D$16:$D$20)*(G6907/100)*(E6907/1000)),
IF(C6907="Ready to Drink",
SUM(LOOKUP(2,1/(SRP!$B$11:$B$15&lt;=E6907)/(SRP!$C$11:$C$15&gt;=E6907),SRP!$D$11:$D$15)*(G6907/100)*(E6907/1000)),
0)))))),2)</f>
        <v>3.24</v>
      </c>
      <c r="L6907" s="173" t="str">
        <f t="shared" si="107"/>
        <v>Beer568</v>
      </c>
      <c r="M6907" s="154">
        <f>VLOOKUP(L6907,'Slope %'!C:D,2,0)</f>
        <v>0.12</v>
      </c>
    </row>
    <row r="6908" spans="1:13" x14ac:dyDescent="0.25">
      <c r="A6908" s="169">
        <v>68834</v>
      </c>
      <c r="B6908" s="170" t="s">
        <v>5045</v>
      </c>
      <c r="C6908" s="170" t="s">
        <v>11</v>
      </c>
      <c r="D6908" s="170" t="s">
        <v>303</v>
      </c>
      <c r="E6908" s="170">
        <v>568</v>
      </c>
      <c r="F6908" s="170">
        <v>24</v>
      </c>
      <c r="G6908" s="171">
        <v>7.3</v>
      </c>
      <c r="H6908" s="170" t="s">
        <v>1053</v>
      </c>
      <c r="I6908" s="171">
        <v>4.99</v>
      </c>
      <c r="J6908" s="169">
        <v>1</v>
      </c>
      <c r="K6908" s="154" cm="1">
        <f t="array" ref="K6908">ROUND(
IF(C6908="Beer",
SUM(LOOKUP(2,1/(SRP!$B$8:$B$10&lt;=E6908)/(SRP!$C$8:$C$10&gt;=E6908),SRP!$D$8:$D$10)*(G6908/100)*(E6908/1000)),
IF(C6908="Spirits",
SUM(LOOKUP(2,1/(SRP!$B$2:$B$7&lt;=E6908)/(SRP!$C$2:$C$7&gt;=E6908),SRP!$D$2:$D$7)*(G6908/100)*(E6908/1000)),
IF(AND(C6908="Wine",D6908="Fortified Wines"),
SUM(LOOKUP(2,1/(SRP!$B$26:$B$29&lt;=E6908)/(SRP!$C$26:$C$29&gt;=E6908),SRP!$D$26:$D$29)*(G6908/100)*(E6908/1000)),
IF(C6908="Wine",
SUM(LOOKUP(2,1/(SRP!$B$21:$B$25&lt;=E6908)/(SRP!$C$21:$C$25&gt;=E6908),SRP!$D$21:$D$25)*(G6908/100)*(E6908/1000)),
IF(AND(C6908="Ready to Drink",D6908="RTD-One Pour Cocktail&gt;7%&lt;=14.5"),
SUM(LOOKUP(2,1/(SRP!$B$16:$B$20&lt;=E6908)/(SRP!$C$16:$C$20&gt;=E6908),SRP!$D$16:$D$20)*(G6908/100)*(E6908/1000)),
IF(C6908="Ready to Drink",
SUM(LOOKUP(2,1/(SRP!$B$11:$B$15&lt;=E6908)/(SRP!$C$11:$C$15&gt;=E6908),SRP!$D$11:$D$15)*(G6908/100)*(E6908/1000)),
0)))))),2)</f>
        <v>3.24</v>
      </c>
      <c r="L6908" s="173" t="str">
        <f t="shared" si="107"/>
        <v>Beer568</v>
      </c>
      <c r="M6908" s="154">
        <f>VLOOKUP(L6908,'Slope %'!C:D,2,0)</f>
        <v>0.12</v>
      </c>
    </row>
    <row r="6909" spans="1:13" x14ac:dyDescent="0.25">
      <c r="A6909" s="169">
        <v>68835</v>
      </c>
      <c r="B6909" s="170" t="s">
        <v>5046</v>
      </c>
      <c r="C6909" s="170" t="s">
        <v>11</v>
      </c>
      <c r="D6909" s="170" t="s">
        <v>12</v>
      </c>
      <c r="E6909" s="170">
        <v>473</v>
      </c>
      <c r="F6909" s="170">
        <v>24</v>
      </c>
      <c r="G6909" s="171">
        <v>5.5</v>
      </c>
      <c r="H6909" s="170" t="s">
        <v>1053</v>
      </c>
      <c r="I6909" s="171">
        <v>4.1900000000000004</v>
      </c>
      <c r="J6909" s="169">
        <v>1</v>
      </c>
      <c r="K6909" s="154" cm="1">
        <f t="array" ref="K6909">ROUND(
IF(C6909="Beer",
SUM(LOOKUP(2,1/(SRP!$B$8:$B$10&lt;=E6909)/(SRP!$C$8:$C$10&gt;=E6909),SRP!$D$8:$D$10)*(G6909/100)*(E6909/1000)),
IF(C6909="Spirits",
SUM(LOOKUP(2,1/(SRP!$B$2:$B$7&lt;=E6909)/(SRP!$C$2:$C$7&gt;=E6909),SRP!$D$2:$D$7)*(G6909/100)*(E6909/1000)),
IF(AND(C6909="Wine",D6909="Fortified Wines"),
SUM(LOOKUP(2,1/(SRP!$B$26:$B$29&lt;=E6909)/(SRP!$C$26:$C$29&gt;=E6909),SRP!$D$26:$D$29)*(G6909/100)*(E6909/1000)),
IF(C6909="Wine",
SUM(LOOKUP(2,1/(SRP!$B$21:$B$25&lt;=E6909)/(SRP!$C$21:$C$25&gt;=E6909),SRP!$D$21:$D$25)*(G6909/100)*(E6909/1000)),
IF(AND(C6909="Ready to Drink",D6909="RTD-One Pour Cocktail&gt;7%&lt;=14.5"),
SUM(LOOKUP(2,1/(SRP!$B$16:$B$20&lt;=E6909)/(SRP!$C$16:$C$20&gt;=E6909),SRP!$D$16:$D$20)*(G6909/100)*(E6909/1000)),
IF(C6909="Ready to Drink",
SUM(LOOKUP(2,1/(SRP!$B$11:$B$15&lt;=E6909)/(SRP!$C$11:$C$15&gt;=E6909),SRP!$D$11:$D$15)*(G6909/100)*(E6909/1000)),
0)))))),2)</f>
        <v>2.0299999999999998</v>
      </c>
      <c r="L6909" s="173" t="str">
        <f t="shared" si="107"/>
        <v>Beer473</v>
      </c>
      <c r="M6909" s="154">
        <f>VLOOKUP(L6909,'Slope %'!C:D,2,0)</f>
        <v>0.12</v>
      </c>
    </row>
    <row r="6910" spans="1:13" x14ac:dyDescent="0.25">
      <c r="A6910" s="169">
        <v>68835</v>
      </c>
      <c r="B6910" s="170" t="s">
        <v>5046</v>
      </c>
      <c r="C6910" s="170" t="s">
        <v>11</v>
      </c>
      <c r="D6910" s="170" t="s">
        <v>12</v>
      </c>
      <c r="E6910" s="170">
        <v>473</v>
      </c>
      <c r="F6910" s="170">
        <v>24</v>
      </c>
      <c r="G6910" s="171">
        <v>5.5</v>
      </c>
      <c r="H6910" s="170" t="s">
        <v>1053</v>
      </c>
      <c r="I6910" s="171">
        <v>4.1900000000000004</v>
      </c>
      <c r="J6910" s="169">
        <v>1</v>
      </c>
      <c r="K6910" s="154" cm="1">
        <f t="array" ref="K6910">ROUND(
IF(C6910="Beer",
SUM(LOOKUP(2,1/(SRP!$B$8:$B$10&lt;=E6910)/(SRP!$C$8:$C$10&gt;=E6910),SRP!$D$8:$D$10)*(G6910/100)*(E6910/1000)),
IF(C6910="Spirits",
SUM(LOOKUP(2,1/(SRP!$B$2:$B$7&lt;=E6910)/(SRP!$C$2:$C$7&gt;=E6910),SRP!$D$2:$D$7)*(G6910/100)*(E6910/1000)),
IF(AND(C6910="Wine",D6910="Fortified Wines"),
SUM(LOOKUP(2,1/(SRP!$B$26:$B$29&lt;=E6910)/(SRP!$C$26:$C$29&gt;=E6910),SRP!$D$26:$D$29)*(G6910/100)*(E6910/1000)),
IF(C6910="Wine",
SUM(LOOKUP(2,1/(SRP!$B$21:$B$25&lt;=E6910)/(SRP!$C$21:$C$25&gt;=E6910),SRP!$D$21:$D$25)*(G6910/100)*(E6910/1000)),
IF(AND(C6910="Ready to Drink",D6910="RTD-One Pour Cocktail&gt;7%&lt;=14.5"),
SUM(LOOKUP(2,1/(SRP!$B$16:$B$20&lt;=E6910)/(SRP!$C$16:$C$20&gt;=E6910),SRP!$D$16:$D$20)*(G6910/100)*(E6910/1000)),
IF(C6910="Ready to Drink",
SUM(LOOKUP(2,1/(SRP!$B$11:$B$15&lt;=E6910)/(SRP!$C$11:$C$15&gt;=E6910),SRP!$D$11:$D$15)*(G6910/100)*(E6910/1000)),
0)))))),2)</f>
        <v>2.0299999999999998</v>
      </c>
      <c r="L6910" s="173" t="str">
        <f t="shared" si="107"/>
        <v>Beer473</v>
      </c>
      <c r="M6910" s="154">
        <f>VLOOKUP(L6910,'Slope %'!C:D,2,0)</f>
        <v>0.12</v>
      </c>
    </row>
    <row r="6911" spans="1:13" x14ac:dyDescent="0.25">
      <c r="A6911" s="169">
        <v>68836</v>
      </c>
      <c r="B6911" s="170" t="s">
        <v>5047</v>
      </c>
      <c r="C6911" s="170" t="s">
        <v>11</v>
      </c>
      <c r="D6911" s="170" t="s">
        <v>12</v>
      </c>
      <c r="E6911" s="170">
        <v>473</v>
      </c>
      <c r="F6911" s="170">
        <v>24</v>
      </c>
      <c r="G6911" s="171">
        <v>5.2</v>
      </c>
      <c r="H6911" s="170" t="s">
        <v>1362</v>
      </c>
      <c r="I6911" s="171">
        <v>4.1900000000000004</v>
      </c>
      <c r="J6911" s="169">
        <v>1</v>
      </c>
      <c r="K6911" s="154" cm="1">
        <f t="array" ref="K6911">ROUND(
IF(C6911="Beer",
SUM(LOOKUP(2,1/(SRP!$B$8:$B$10&lt;=E6911)/(SRP!$C$8:$C$10&gt;=E6911),SRP!$D$8:$D$10)*(G6911/100)*(E6911/1000)),
IF(C6911="Spirits",
SUM(LOOKUP(2,1/(SRP!$B$2:$B$7&lt;=E6911)/(SRP!$C$2:$C$7&gt;=E6911),SRP!$D$2:$D$7)*(G6911/100)*(E6911/1000)),
IF(AND(C6911="Wine",D6911="Fortified Wines"),
SUM(LOOKUP(2,1/(SRP!$B$26:$B$29&lt;=E6911)/(SRP!$C$26:$C$29&gt;=E6911),SRP!$D$26:$D$29)*(G6911/100)*(E6911/1000)),
IF(C6911="Wine",
SUM(LOOKUP(2,1/(SRP!$B$21:$B$25&lt;=E6911)/(SRP!$C$21:$C$25&gt;=E6911),SRP!$D$21:$D$25)*(G6911/100)*(E6911/1000)),
IF(AND(C6911="Ready to Drink",D6911="RTD-One Pour Cocktail&gt;7%&lt;=14.5"),
SUM(LOOKUP(2,1/(SRP!$B$16:$B$20&lt;=E6911)/(SRP!$C$16:$C$20&gt;=E6911),SRP!$D$16:$D$20)*(G6911/100)*(E6911/1000)),
IF(C6911="Ready to Drink",
SUM(LOOKUP(2,1/(SRP!$B$11:$B$15&lt;=E6911)/(SRP!$C$11:$C$15&gt;=E6911),SRP!$D$11:$D$15)*(G6911/100)*(E6911/1000)),
0)))))),2)</f>
        <v>1.92</v>
      </c>
      <c r="L6911" s="173" t="str">
        <f t="shared" si="107"/>
        <v>Beer473</v>
      </c>
      <c r="M6911" s="154">
        <f>VLOOKUP(L6911,'Slope %'!C:D,2,0)</f>
        <v>0.12</v>
      </c>
    </row>
    <row r="6912" spans="1:13" x14ac:dyDescent="0.25">
      <c r="A6912" s="169">
        <v>68836</v>
      </c>
      <c r="B6912" s="170" t="s">
        <v>5047</v>
      </c>
      <c r="C6912" s="170" t="s">
        <v>11</v>
      </c>
      <c r="D6912" s="170" t="s">
        <v>12</v>
      </c>
      <c r="E6912" s="170">
        <v>473</v>
      </c>
      <c r="F6912" s="170">
        <v>24</v>
      </c>
      <c r="G6912" s="171">
        <v>5.2</v>
      </c>
      <c r="H6912" s="170" t="s">
        <v>1362</v>
      </c>
      <c r="I6912" s="171">
        <v>4.1900000000000004</v>
      </c>
      <c r="J6912" s="169">
        <v>1</v>
      </c>
      <c r="K6912" s="154" cm="1">
        <f t="array" ref="K6912">ROUND(
IF(C6912="Beer",
SUM(LOOKUP(2,1/(SRP!$B$8:$B$10&lt;=E6912)/(SRP!$C$8:$C$10&gt;=E6912),SRP!$D$8:$D$10)*(G6912/100)*(E6912/1000)),
IF(C6912="Spirits",
SUM(LOOKUP(2,1/(SRP!$B$2:$B$7&lt;=E6912)/(SRP!$C$2:$C$7&gt;=E6912),SRP!$D$2:$D$7)*(G6912/100)*(E6912/1000)),
IF(AND(C6912="Wine",D6912="Fortified Wines"),
SUM(LOOKUP(2,1/(SRP!$B$26:$B$29&lt;=E6912)/(SRP!$C$26:$C$29&gt;=E6912),SRP!$D$26:$D$29)*(G6912/100)*(E6912/1000)),
IF(C6912="Wine",
SUM(LOOKUP(2,1/(SRP!$B$21:$B$25&lt;=E6912)/(SRP!$C$21:$C$25&gt;=E6912),SRP!$D$21:$D$25)*(G6912/100)*(E6912/1000)),
IF(AND(C6912="Ready to Drink",D6912="RTD-One Pour Cocktail&gt;7%&lt;=14.5"),
SUM(LOOKUP(2,1/(SRP!$B$16:$B$20&lt;=E6912)/(SRP!$C$16:$C$20&gt;=E6912),SRP!$D$16:$D$20)*(G6912/100)*(E6912/1000)),
IF(C6912="Ready to Drink",
SUM(LOOKUP(2,1/(SRP!$B$11:$B$15&lt;=E6912)/(SRP!$C$11:$C$15&gt;=E6912),SRP!$D$11:$D$15)*(G6912/100)*(E6912/1000)),
0)))))),2)</f>
        <v>1.92</v>
      </c>
      <c r="L6912" s="173" t="str">
        <f t="shared" si="107"/>
        <v>Beer473</v>
      </c>
      <c r="M6912" s="154">
        <f>VLOOKUP(L6912,'Slope %'!C:D,2,0)</f>
        <v>0.12</v>
      </c>
    </row>
    <row r="6913" spans="1:13" x14ac:dyDescent="0.25">
      <c r="A6913" s="169">
        <v>68840</v>
      </c>
      <c r="B6913" s="170" t="s">
        <v>5048</v>
      </c>
      <c r="C6913" s="170" t="s">
        <v>11</v>
      </c>
      <c r="D6913" s="170" t="s">
        <v>474</v>
      </c>
      <c r="E6913" s="170">
        <v>473</v>
      </c>
      <c r="F6913" s="170">
        <v>24</v>
      </c>
      <c r="G6913" s="171">
        <v>5</v>
      </c>
      <c r="H6913" s="170" t="s">
        <v>1623</v>
      </c>
      <c r="I6913" s="171">
        <v>4.1900000000000004</v>
      </c>
      <c r="J6913" s="169">
        <v>1</v>
      </c>
      <c r="K6913" s="154" cm="1">
        <f t="array" ref="K6913">ROUND(
IF(C6913="Beer",
SUM(LOOKUP(2,1/(SRP!$B$8:$B$10&lt;=E6913)/(SRP!$C$8:$C$10&gt;=E6913),SRP!$D$8:$D$10)*(G6913/100)*(E6913/1000)),
IF(C6913="Spirits",
SUM(LOOKUP(2,1/(SRP!$B$2:$B$7&lt;=E6913)/(SRP!$C$2:$C$7&gt;=E6913),SRP!$D$2:$D$7)*(G6913/100)*(E6913/1000)),
IF(AND(C6913="Wine",D6913="Fortified Wines"),
SUM(LOOKUP(2,1/(SRP!$B$26:$B$29&lt;=E6913)/(SRP!$C$26:$C$29&gt;=E6913),SRP!$D$26:$D$29)*(G6913/100)*(E6913/1000)),
IF(C6913="Wine",
SUM(LOOKUP(2,1/(SRP!$B$21:$B$25&lt;=E6913)/(SRP!$C$21:$C$25&gt;=E6913),SRP!$D$21:$D$25)*(G6913/100)*(E6913/1000)),
IF(AND(C6913="Ready to Drink",D6913="RTD-One Pour Cocktail&gt;7%&lt;=14.5"),
SUM(LOOKUP(2,1/(SRP!$B$16:$B$20&lt;=E6913)/(SRP!$C$16:$C$20&gt;=E6913),SRP!$D$16:$D$20)*(G6913/100)*(E6913/1000)),
IF(C6913="Ready to Drink",
SUM(LOOKUP(2,1/(SRP!$B$11:$B$15&lt;=E6913)/(SRP!$C$11:$C$15&gt;=E6913),SRP!$D$11:$D$15)*(G6913/100)*(E6913/1000)),
0)))))),2)</f>
        <v>1.85</v>
      </c>
      <c r="L6913" s="173" t="str">
        <f t="shared" si="107"/>
        <v>Beer473</v>
      </c>
      <c r="M6913" s="154">
        <f>VLOOKUP(L6913,'Slope %'!C:D,2,0)</f>
        <v>0.12</v>
      </c>
    </row>
    <row r="6914" spans="1:13" x14ac:dyDescent="0.25">
      <c r="A6914" s="169">
        <v>68840</v>
      </c>
      <c r="B6914" s="170" t="s">
        <v>5048</v>
      </c>
      <c r="C6914" s="170" t="s">
        <v>11</v>
      </c>
      <c r="D6914" s="170" t="s">
        <v>474</v>
      </c>
      <c r="E6914" s="170">
        <v>473</v>
      </c>
      <c r="F6914" s="170">
        <v>24</v>
      </c>
      <c r="G6914" s="171">
        <v>5</v>
      </c>
      <c r="H6914" s="170" t="s">
        <v>1623</v>
      </c>
      <c r="I6914" s="171">
        <v>4.1900000000000004</v>
      </c>
      <c r="J6914" s="169">
        <v>1</v>
      </c>
      <c r="K6914" s="154" cm="1">
        <f t="array" ref="K6914">ROUND(
IF(C6914="Beer",
SUM(LOOKUP(2,1/(SRP!$B$8:$B$10&lt;=E6914)/(SRP!$C$8:$C$10&gt;=E6914),SRP!$D$8:$D$10)*(G6914/100)*(E6914/1000)),
IF(C6914="Spirits",
SUM(LOOKUP(2,1/(SRP!$B$2:$B$7&lt;=E6914)/(SRP!$C$2:$C$7&gt;=E6914),SRP!$D$2:$D$7)*(G6914/100)*(E6914/1000)),
IF(AND(C6914="Wine",D6914="Fortified Wines"),
SUM(LOOKUP(2,1/(SRP!$B$26:$B$29&lt;=E6914)/(SRP!$C$26:$C$29&gt;=E6914),SRP!$D$26:$D$29)*(G6914/100)*(E6914/1000)),
IF(C6914="Wine",
SUM(LOOKUP(2,1/(SRP!$B$21:$B$25&lt;=E6914)/(SRP!$C$21:$C$25&gt;=E6914),SRP!$D$21:$D$25)*(G6914/100)*(E6914/1000)),
IF(AND(C6914="Ready to Drink",D6914="RTD-One Pour Cocktail&gt;7%&lt;=14.5"),
SUM(LOOKUP(2,1/(SRP!$B$16:$B$20&lt;=E6914)/(SRP!$C$16:$C$20&gt;=E6914),SRP!$D$16:$D$20)*(G6914/100)*(E6914/1000)),
IF(C6914="Ready to Drink",
SUM(LOOKUP(2,1/(SRP!$B$11:$B$15&lt;=E6914)/(SRP!$C$11:$C$15&gt;=E6914),SRP!$D$11:$D$15)*(G6914/100)*(E6914/1000)),
0)))))),2)</f>
        <v>1.85</v>
      </c>
      <c r="L6914" s="173" t="str">
        <f t="shared" si="107"/>
        <v>Beer473</v>
      </c>
      <c r="M6914" s="154">
        <f>VLOOKUP(L6914,'Slope %'!C:D,2,0)</f>
        <v>0.12</v>
      </c>
    </row>
    <row r="6915" spans="1:13" x14ac:dyDescent="0.25">
      <c r="A6915" s="169">
        <v>68843</v>
      </c>
      <c r="B6915" s="170" t="s">
        <v>1246</v>
      </c>
      <c r="C6915" s="170" t="s">
        <v>15</v>
      </c>
      <c r="D6915" s="170" t="s">
        <v>19</v>
      </c>
      <c r="E6915" s="170">
        <v>200</v>
      </c>
      <c r="F6915" s="170">
        <v>48</v>
      </c>
      <c r="G6915" s="171">
        <v>40</v>
      </c>
      <c r="H6915" s="170" t="s">
        <v>222</v>
      </c>
      <c r="I6915" s="171">
        <v>9.99</v>
      </c>
      <c r="J6915" s="169">
        <v>1</v>
      </c>
      <c r="K6915" s="154" cm="1">
        <f t="array" ref="K6915">ROUND(
IF(C6915="Beer",
SUM(LOOKUP(2,1/(SRP!$B$8:$B$10&lt;=E6915)/(SRP!$C$8:$C$10&gt;=E6915),SRP!$D$8:$D$10)*(G6915/100)*(E6915/1000)),
IF(C6915="Spirits",
SUM(LOOKUP(2,1/(SRP!$B$2:$B$7&lt;=E6915)/(SRP!$C$2:$C$7&gt;=E6915),SRP!$D$2:$D$7)*(G6915/100)*(E6915/1000)),
IF(AND(C6915="Wine",D6915="Fortified Wines"),
SUM(LOOKUP(2,1/(SRP!$B$26:$B$29&lt;=E6915)/(SRP!$C$26:$C$29&gt;=E6915),SRP!$D$26:$D$29)*(G6915/100)*(E6915/1000)),
IF(C6915="Wine",
SUM(LOOKUP(2,1/(SRP!$B$21:$B$25&lt;=E6915)/(SRP!$C$21:$C$25&gt;=E6915),SRP!$D$21:$D$25)*(G6915/100)*(E6915/1000)),
IF(AND(C6915="Ready to Drink",D6915="RTD-One Pour Cocktail&gt;7%&lt;=14.5"),
SUM(LOOKUP(2,1/(SRP!$B$16:$B$20&lt;=E6915)/(SRP!$C$16:$C$20&gt;=E6915),SRP!$D$16:$D$20)*(G6915/100)*(E6915/1000)),
IF(C6915="Ready to Drink",
SUM(LOOKUP(2,1/(SRP!$B$11:$B$15&lt;=E6915)/(SRP!$C$11:$C$15&gt;=E6915),SRP!$D$11:$D$15)*(G6915/100)*(E6915/1000)),
0)))))),2)</f>
        <v>8.51</v>
      </c>
      <c r="L6915" s="173" t="str">
        <f t="shared" ref="L6915:L6978" si="108">(_xlfn.CONCAT(C6915,E6915))</f>
        <v>Spirits200</v>
      </c>
      <c r="M6915" s="154">
        <f>VLOOKUP(L6915,'Slope %'!C:D,2,0)</f>
        <v>0.1</v>
      </c>
    </row>
    <row r="6916" spans="1:13" x14ac:dyDescent="0.25">
      <c r="A6916" s="169">
        <v>68844</v>
      </c>
      <c r="B6916" s="170" t="s">
        <v>5049</v>
      </c>
      <c r="C6916" s="170" t="s">
        <v>15</v>
      </c>
      <c r="D6916" s="170" t="s">
        <v>1399</v>
      </c>
      <c r="E6916" s="170">
        <v>700</v>
      </c>
      <c r="F6916" s="170">
        <v>6</v>
      </c>
      <c r="G6916" s="171">
        <v>40</v>
      </c>
      <c r="H6916" s="170" t="s">
        <v>86</v>
      </c>
      <c r="I6916" s="171">
        <v>31.49</v>
      </c>
      <c r="J6916" s="169">
        <v>1</v>
      </c>
      <c r="K6916" s="154" cm="1">
        <f t="array" ref="K6916">ROUND(
IF(C6916="Beer",
SUM(LOOKUP(2,1/(SRP!$B$8:$B$10&lt;=E6916)/(SRP!$C$8:$C$10&gt;=E6916),SRP!$D$8:$D$10)*(G6916/100)*(E6916/1000)),
IF(C6916="Spirits",
SUM(LOOKUP(2,1/(SRP!$B$2:$B$7&lt;=E6916)/(SRP!$C$2:$C$7&gt;=E6916),SRP!$D$2:$D$7)*(G6916/100)*(E6916/1000)),
IF(AND(C6916="Wine",D6916="Fortified Wines"),
SUM(LOOKUP(2,1/(SRP!$B$26:$B$29&lt;=E6916)/(SRP!$C$26:$C$29&gt;=E6916),SRP!$D$26:$D$29)*(G6916/100)*(E6916/1000)),
IF(C6916="Wine",
SUM(LOOKUP(2,1/(SRP!$B$21:$B$25&lt;=E6916)/(SRP!$C$21:$C$25&gt;=E6916),SRP!$D$21:$D$25)*(G6916/100)*(E6916/1000)),
IF(AND(C6916="Ready to Drink",D6916="RTD-One Pour Cocktail&gt;7%&lt;=14.5"),
SUM(LOOKUP(2,1/(SRP!$B$16:$B$20&lt;=E6916)/(SRP!$C$16:$C$20&gt;=E6916),SRP!$D$16:$D$20)*(G6916/100)*(E6916/1000)),
IF(C6916="Ready to Drink",
SUM(LOOKUP(2,1/(SRP!$B$11:$B$15&lt;=E6916)/(SRP!$C$11:$C$15&gt;=E6916),SRP!$D$11:$D$15)*(G6916/100)*(E6916/1000)),
0)))))),2)</f>
        <v>21.86</v>
      </c>
      <c r="L6916" s="173" t="str">
        <f t="shared" si="108"/>
        <v>Spirits700</v>
      </c>
      <c r="M6916" s="154">
        <f>VLOOKUP(L6916,'Slope %'!C:D,2,0)</f>
        <v>7.0000000000000007E-2</v>
      </c>
    </row>
    <row r="6917" spans="1:13" x14ac:dyDescent="0.25">
      <c r="A6917" s="169">
        <v>68845</v>
      </c>
      <c r="B6917" s="170" t="s">
        <v>4811</v>
      </c>
      <c r="C6917" s="170" t="s">
        <v>15</v>
      </c>
      <c r="D6917" s="170" t="s">
        <v>1091</v>
      </c>
      <c r="E6917" s="170">
        <v>750</v>
      </c>
      <c r="F6917" s="170">
        <v>12</v>
      </c>
      <c r="G6917" s="171">
        <v>15</v>
      </c>
      <c r="H6917" s="170" t="s">
        <v>141</v>
      </c>
      <c r="I6917" s="171">
        <v>23.49</v>
      </c>
      <c r="J6917" s="169">
        <v>1</v>
      </c>
      <c r="K6917" s="154" cm="1">
        <f t="array" ref="K6917">ROUND(
IF(C6917="Beer",
SUM(LOOKUP(2,1/(SRP!$B$8:$B$10&lt;=E6917)/(SRP!$C$8:$C$10&gt;=E6917),SRP!$D$8:$D$10)*(G6917/100)*(E6917/1000)),
IF(C6917="Spirits",
SUM(LOOKUP(2,1/(SRP!$B$2:$B$7&lt;=E6917)/(SRP!$C$2:$C$7&gt;=E6917),SRP!$D$2:$D$7)*(G6917/100)*(E6917/1000)),
IF(AND(C6917="Wine",D6917="Fortified Wines"),
SUM(LOOKUP(2,1/(SRP!$B$26:$B$29&lt;=E6917)/(SRP!$C$26:$C$29&gt;=E6917),SRP!$D$26:$D$29)*(G6917/100)*(E6917/1000)),
IF(C6917="Wine",
SUM(LOOKUP(2,1/(SRP!$B$21:$B$25&lt;=E6917)/(SRP!$C$21:$C$25&gt;=E6917),SRP!$D$21:$D$25)*(G6917/100)*(E6917/1000)),
IF(AND(C6917="Ready to Drink",D6917="RTD-One Pour Cocktail&gt;7%&lt;=14.5"),
SUM(LOOKUP(2,1/(SRP!$B$16:$B$20&lt;=E6917)/(SRP!$C$16:$C$20&gt;=E6917),SRP!$D$16:$D$20)*(G6917/100)*(E6917/1000)),
IF(C6917="Ready to Drink",
SUM(LOOKUP(2,1/(SRP!$B$11:$B$15&lt;=E6917)/(SRP!$C$11:$C$15&gt;=E6917),SRP!$D$11:$D$15)*(G6917/100)*(E6917/1000)),
0)))))),2)</f>
        <v>8.7799999999999994</v>
      </c>
      <c r="L6917" s="173" t="str">
        <f t="shared" si="108"/>
        <v>Spirits750</v>
      </c>
      <c r="M6917" s="154">
        <f>VLOOKUP(L6917,'Slope %'!C:D,2,0)</f>
        <v>7.0000000000000007E-2</v>
      </c>
    </row>
    <row r="6918" spans="1:13" x14ac:dyDescent="0.25">
      <c r="A6918" s="169">
        <v>68846</v>
      </c>
      <c r="B6918" s="170" t="s">
        <v>5050</v>
      </c>
      <c r="C6918" s="170" t="s">
        <v>15</v>
      </c>
      <c r="D6918" s="170" t="s">
        <v>78</v>
      </c>
      <c r="E6918" s="170">
        <v>750</v>
      </c>
      <c r="F6918" s="170">
        <v>6</v>
      </c>
      <c r="G6918" s="171">
        <v>50</v>
      </c>
      <c r="H6918" s="170" t="s">
        <v>26</v>
      </c>
      <c r="I6918" s="171">
        <v>79.989999999999995</v>
      </c>
      <c r="J6918" s="169">
        <v>1</v>
      </c>
      <c r="K6918" s="154" cm="1">
        <f t="array" ref="K6918">ROUND(
IF(C6918="Beer",
SUM(LOOKUP(2,1/(SRP!$B$8:$B$10&lt;=E6918)/(SRP!$C$8:$C$10&gt;=E6918),SRP!$D$8:$D$10)*(G6918/100)*(E6918/1000)),
IF(C6918="Spirits",
SUM(LOOKUP(2,1/(SRP!$B$2:$B$7&lt;=E6918)/(SRP!$C$2:$C$7&gt;=E6918),SRP!$D$2:$D$7)*(G6918/100)*(E6918/1000)),
IF(AND(C6918="Wine",D6918="Fortified Wines"),
SUM(LOOKUP(2,1/(SRP!$B$26:$B$29&lt;=E6918)/(SRP!$C$26:$C$29&gt;=E6918),SRP!$D$26:$D$29)*(G6918/100)*(E6918/1000)),
IF(C6918="Wine",
SUM(LOOKUP(2,1/(SRP!$B$21:$B$25&lt;=E6918)/(SRP!$C$21:$C$25&gt;=E6918),SRP!$D$21:$D$25)*(G6918/100)*(E6918/1000)),
IF(AND(C6918="Ready to Drink",D6918="RTD-One Pour Cocktail&gt;7%&lt;=14.5"),
SUM(LOOKUP(2,1/(SRP!$B$16:$B$20&lt;=E6918)/(SRP!$C$16:$C$20&gt;=E6918),SRP!$D$16:$D$20)*(G6918/100)*(E6918/1000)),
IF(C6918="Ready to Drink",
SUM(LOOKUP(2,1/(SRP!$B$11:$B$15&lt;=E6918)/(SRP!$C$11:$C$15&gt;=E6918),SRP!$D$11:$D$15)*(G6918/100)*(E6918/1000)),
0)))))),2)</f>
        <v>29.28</v>
      </c>
      <c r="L6918" s="173" t="str">
        <f t="shared" si="108"/>
        <v>Spirits750</v>
      </c>
      <c r="M6918" s="154">
        <f>VLOOKUP(L6918,'Slope %'!C:D,2,0)</f>
        <v>7.0000000000000007E-2</v>
      </c>
    </row>
    <row r="6919" spans="1:13" x14ac:dyDescent="0.25">
      <c r="A6919" s="169">
        <v>68847</v>
      </c>
      <c r="B6919" s="170" t="s">
        <v>5051</v>
      </c>
      <c r="C6919" s="170" t="s">
        <v>37</v>
      </c>
      <c r="D6919" s="170" t="s">
        <v>3760</v>
      </c>
      <c r="E6919" s="170">
        <v>500</v>
      </c>
      <c r="F6919" s="170">
        <v>12</v>
      </c>
      <c r="H6919" s="170" t="s">
        <v>3730</v>
      </c>
      <c r="I6919" s="171">
        <v>10.99</v>
      </c>
      <c r="J6919" s="169">
        <v>1</v>
      </c>
      <c r="K6919" s="154" cm="1">
        <f t="array" ref="K6919">ROUND(
IF(C6919="Beer",
SUM(LOOKUP(2,1/(SRP!$B$8:$B$10&lt;=E6919)/(SRP!$C$8:$C$10&gt;=E6919),SRP!$D$8:$D$10)*(G6919/100)*(E6919/1000)),
IF(C6919="Spirits",
SUM(LOOKUP(2,1/(SRP!$B$2:$B$7&lt;=E6919)/(SRP!$C$2:$C$7&gt;=E6919),SRP!$D$2:$D$7)*(G6919/100)*(E6919/1000)),
IF(AND(C6919="Wine",D6919="Fortified Wines"),
SUM(LOOKUP(2,1/(SRP!$B$26:$B$29&lt;=E6919)/(SRP!$C$26:$C$29&gt;=E6919),SRP!$D$26:$D$29)*(G6919/100)*(E6919/1000)),
IF(C6919="Wine",
SUM(LOOKUP(2,1/(SRP!$B$21:$B$25&lt;=E6919)/(SRP!$C$21:$C$25&gt;=E6919),SRP!$D$21:$D$25)*(G6919/100)*(E6919/1000)),
IF(AND(C6919="Ready to Drink",D6919="RTD-One Pour Cocktail&gt;7%&lt;=14.5"),
SUM(LOOKUP(2,1/(SRP!$B$16:$B$20&lt;=E6919)/(SRP!$C$16:$C$20&gt;=E6919),SRP!$D$16:$D$20)*(G6919/100)*(E6919/1000)),
IF(C6919="Ready to Drink",
SUM(LOOKUP(2,1/(SRP!$B$11:$B$15&lt;=E6919)/(SRP!$C$11:$C$15&gt;=E6919),SRP!$D$11:$D$15)*(G6919/100)*(E6919/1000)),
0)))))),2)</f>
        <v>0</v>
      </c>
      <c r="L6919" s="173" t="str">
        <f t="shared" si="108"/>
        <v>Non Liquor Merchandise500</v>
      </c>
      <c r="M6919" s="154" t="e">
        <f>VLOOKUP(L6919,'Slope %'!C:D,2,0)</f>
        <v>#N/A</v>
      </c>
    </row>
    <row r="6920" spans="1:13" x14ac:dyDescent="0.25">
      <c r="A6920" s="169">
        <v>68848</v>
      </c>
      <c r="B6920" s="170" t="s">
        <v>3007</v>
      </c>
      <c r="C6920" s="170" t="s">
        <v>15</v>
      </c>
      <c r="D6920" s="170" t="s">
        <v>16</v>
      </c>
      <c r="E6920" s="170">
        <v>1140</v>
      </c>
      <c r="F6920" s="170">
        <v>12</v>
      </c>
      <c r="G6920" s="171">
        <v>40</v>
      </c>
      <c r="H6920" s="170" t="s">
        <v>218</v>
      </c>
      <c r="I6920" s="171">
        <v>35.6</v>
      </c>
      <c r="J6920" s="169">
        <v>1</v>
      </c>
      <c r="K6920" s="154" cm="1">
        <f t="array" ref="K6920">ROUND(
IF(C6920="Beer",
SUM(LOOKUP(2,1/(SRP!$B$8:$B$10&lt;=E6920)/(SRP!$C$8:$C$10&gt;=E6920),SRP!$D$8:$D$10)*(G6920/100)*(E6920/1000)),
IF(C6920="Spirits",
SUM(LOOKUP(2,1/(SRP!$B$2:$B$7&lt;=E6920)/(SRP!$C$2:$C$7&gt;=E6920),SRP!$D$2:$D$7)*(G6920/100)*(E6920/1000)),
IF(AND(C6920="Wine",D6920="Fortified Wines"),
SUM(LOOKUP(2,1/(SRP!$B$26:$B$29&lt;=E6920)/(SRP!$C$26:$C$29&gt;=E6920),SRP!$D$26:$D$29)*(G6920/100)*(E6920/1000)),
IF(C6920="Wine",
SUM(LOOKUP(2,1/(SRP!$B$21:$B$25&lt;=E6920)/(SRP!$C$21:$C$25&gt;=E6920),SRP!$D$21:$D$25)*(G6920/100)*(E6920/1000)),
IF(AND(C6920="Ready to Drink",D6920="RTD-One Pour Cocktail&gt;7%&lt;=14.5"),
SUM(LOOKUP(2,1/(SRP!$B$16:$B$20&lt;=E6920)/(SRP!$C$16:$C$20&gt;=E6920),SRP!$D$16:$D$20)*(G6920/100)*(E6920/1000)),
IF(C6920="Ready to Drink",
SUM(LOOKUP(2,1/(SRP!$B$11:$B$15&lt;=E6920)/(SRP!$C$11:$C$15&gt;=E6920),SRP!$D$11:$D$15)*(G6920/100)*(E6920/1000)),
0)))))),2)</f>
        <v>35.6</v>
      </c>
      <c r="L6920" s="173" t="str">
        <f t="shared" si="108"/>
        <v>Spirits1140</v>
      </c>
      <c r="M6920" s="154">
        <f>VLOOKUP(L6920,'Slope %'!C:D,2,0)</f>
        <v>0.05</v>
      </c>
    </row>
    <row r="6921" spans="1:13" x14ac:dyDescent="0.25">
      <c r="A6921" s="169">
        <v>68862</v>
      </c>
      <c r="B6921" s="170" t="s">
        <v>5052</v>
      </c>
      <c r="C6921" s="170" t="s">
        <v>11</v>
      </c>
      <c r="D6921" s="170" t="s">
        <v>303</v>
      </c>
      <c r="E6921" s="170">
        <v>355</v>
      </c>
      <c r="F6921" s="170">
        <v>24</v>
      </c>
      <c r="G6921" s="171">
        <v>10.5</v>
      </c>
      <c r="H6921" s="170" t="s">
        <v>1556</v>
      </c>
      <c r="I6921" s="171">
        <v>5.5</v>
      </c>
      <c r="J6921" s="169">
        <v>1</v>
      </c>
      <c r="K6921" s="154" cm="1">
        <f t="array" ref="K6921">ROUND(
IF(C6921="Beer",
SUM(LOOKUP(2,1/(SRP!$B$8:$B$10&lt;=E6921)/(SRP!$C$8:$C$10&gt;=E6921),SRP!$D$8:$D$10)*(G6921/100)*(E6921/1000)),
IF(C6921="Spirits",
SUM(LOOKUP(2,1/(SRP!$B$2:$B$7&lt;=E6921)/(SRP!$C$2:$C$7&gt;=E6921),SRP!$D$2:$D$7)*(G6921/100)*(E6921/1000)),
IF(AND(C6921="Wine",D6921="Fortified Wines"),
SUM(LOOKUP(2,1/(SRP!$B$26:$B$29&lt;=E6921)/(SRP!$C$26:$C$29&gt;=E6921),SRP!$D$26:$D$29)*(G6921/100)*(E6921/1000)),
IF(C6921="Wine",
SUM(LOOKUP(2,1/(SRP!$B$21:$B$25&lt;=E6921)/(SRP!$C$21:$C$25&gt;=E6921),SRP!$D$21:$D$25)*(G6921/100)*(E6921/1000)),
IF(AND(C6921="Ready to Drink",D6921="RTD-One Pour Cocktail&gt;7%&lt;=14.5"),
SUM(LOOKUP(2,1/(SRP!$B$16:$B$20&lt;=E6921)/(SRP!$C$16:$C$20&gt;=E6921),SRP!$D$16:$D$20)*(G6921/100)*(E6921/1000)),
IF(C6921="Ready to Drink",
SUM(LOOKUP(2,1/(SRP!$B$11:$B$15&lt;=E6921)/(SRP!$C$11:$C$15&gt;=E6921),SRP!$D$11:$D$15)*(G6921/100)*(E6921/1000)),
0)))))),2)</f>
        <v>2.91</v>
      </c>
      <c r="L6921" s="173" t="str">
        <f t="shared" si="108"/>
        <v>Beer355</v>
      </c>
      <c r="M6921" s="154">
        <f>VLOOKUP(L6921,'Slope %'!C:D,2,0)</f>
        <v>0.12</v>
      </c>
    </row>
    <row r="6922" spans="1:13" x14ac:dyDescent="0.25">
      <c r="A6922" s="169">
        <v>68862</v>
      </c>
      <c r="B6922" s="170" t="s">
        <v>5052</v>
      </c>
      <c r="C6922" s="170" t="s">
        <v>11</v>
      </c>
      <c r="D6922" s="170" t="s">
        <v>303</v>
      </c>
      <c r="E6922" s="170">
        <v>355</v>
      </c>
      <c r="F6922" s="170">
        <v>24</v>
      </c>
      <c r="G6922" s="171">
        <v>10.5</v>
      </c>
      <c r="H6922" s="170" t="s">
        <v>1556</v>
      </c>
      <c r="I6922" s="171">
        <v>5.5</v>
      </c>
      <c r="J6922" s="169">
        <v>1</v>
      </c>
      <c r="K6922" s="154" cm="1">
        <f t="array" ref="K6922">ROUND(
IF(C6922="Beer",
SUM(LOOKUP(2,1/(SRP!$B$8:$B$10&lt;=E6922)/(SRP!$C$8:$C$10&gt;=E6922),SRP!$D$8:$D$10)*(G6922/100)*(E6922/1000)),
IF(C6922="Spirits",
SUM(LOOKUP(2,1/(SRP!$B$2:$B$7&lt;=E6922)/(SRP!$C$2:$C$7&gt;=E6922),SRP!$D$2:$D$7)*(G6922/100)*(E6922/1000)),
IF(AND(C6922="Wine",D6922="Fortified Wines"),
SUM(LOOKUP(2,1/(SRP!$B$26:$B$29&lt;=E6922)/(SRP!$C$26:$C$29&gt;=E6922),SRP!$D$26:$D$29)*(G6922/100)*(E6922/1000)),
IF(C6922="Wine",
SUM(LOOKUP(2,1/(SRP!$B$21:$B$25&lt;=E6922)/(SRP!$C$21:$C$25&gt;=E6922),SRP!$D$21:$D$25)*(G6922/100)*(E6922/1000)),
IF(AND(C6922="Ready to Drink",D6922="RTD-One Pour Cocktail&gt;7%&lt;=14.5"),
SUM(LOOKUP(2,1/(SRP!$B$16:$B$20&lt;=E6922)/(SRP!$C$16:$C$20&gt;=E6922),SRP!$D$16:$D$20)*(G6922/100)*(E6922/1000)),
IF(C6922="Ready to Drink",
SUM(LOOKUP(2,1/(SRP!$B$11:$B$15&lt;=E6922)/(SRP!$C$11:$C$15&gt;=E6922),SRP!$D$11:$D$15)*(G6922/100)*(E6922/1000)),
0)))))),2)</f>
        <v>2.91</v>
      </c>
      <c r="L6922" s="173" t="str">
        <f t="shared" si="108"/>
        <v>Beer355</v>
      </c>
      <c r="M6922" s="154">
        <f>VLOOKUP(L6922,'Slope %'!C:D,2,0)</f>
        <v>0.12</v>
      </c>
    </row>
    <row r="6923" spans="1:13" x14ac:dyDescent="0.25">
      <c r="A6923" s="169">
        <v>68863</v>
      </c>
      <c r="B6923" s="170" t="s">
        <v>5053</v>
      </c>
      <c r="C6923" s="170" t="s">
        <v>15</v>
      </c>
      <c r="D6923" s="170" t="s">
        <v>3694</v>
      </c>
      <c r="E6923" s="170">
        <v>750</v>
      </c>
      <c r="F6923" s="170">
        <v>6</v>
      </c>
      <c r="G6923" s="171">
        <v>42.5</v>
      </c>
      <c r="H6923" s="170" t="s">
        <v>177</v>
      </c>
      <c r="I6923" s="171">
        <v>59.99</v>
      </c>
      <c r="J6923" s="169">
        <v>1</v>
      </c>
      <c r="K6923" s="154" cm="1">
        <f t="array" ref="K6923">ROUND(
IF(C6923="Beer",
SUM(LOOKUP(2,1/(SRP!$B$8:$B$10&lt;=E6923)/(SRP!$C$8:$C$10&gt;=E6923),SRP!$D$8:$D$10)*(G6923/100)*(E6923/1000)),
IF(C6923="Spirits",
SUM(LOOKUP(2,1/(SRP!$B$2:$B$7&lt;=E6923)/(SRP!$C$2:$C$7&gt;=E6923),SRP!$D$2:$D$7)*(G6923/100)*(E6923/1000)),
IF(AND(C6923="Wine",D6923="Fortified Wines"),
SUM(LOOKUP(2,1/(SRP!$B$26:$B$29&lt;=E6923)/(SRP!$C$26:$C$29&gt;=E6923),SRP!$D$26:$D$29)*(G6923/100)*(E6923/1000)),
IF(C6923="Wine",
SUM(LOOKUP(2,1/(SRP!$B$21:$B$25&lt;=E6923)/(SRP!$C$21:$C$25&gt;=E6923),SRP!$D$21:$D$25)*(G6923/100)*(E6923/1000)),
IF(AND(C6923="Ready to Drink",D6923="RTD-One Pour Cocktail&gt;7%&lt;=14.5"),
SUM(LOOKUP(2,1/(SRP!$B$16:$B$20&lt;=E6923)/(SRP!$C$16:$C$20&gt;=E6923),SRP!$D$16:$D$20)*(G6923/100)*(E6923/1000)),
IF(C6923="Ready to Drink",
SUM(LOOKUP(2,1/(SRP!$B$11:$B$15&lt;=E6923)/(SRP!$C$11:$C$15&gt;=E6923),SRP!$D$11:$D$15)*(G6923/100)*(E6923/1000)),
0)))))),2)</f>
        <v>24.88</v>
      </c>
      <c r="L6923" s="173" t="str">
        <f t="shared" si="108"/>
        <v>Spirits750</v>
      </c>
      <c r="M6923" s="154">
        <f>VLOOKUP(L6923,'Slope %'!C:D,2,0)</f>
        <v>7.0000000000000007E-2</v>
      </c>
    </row>
    <row r="6924" spans="1:13" x14ac:dyDescent="0.25">
      <c r="A6924" s="169">
        <v>68880</v>
      </c>
      <c r="B6924" s="170" t="s">
        <v>5054</v>
      </c>
      <c r="C6924" s="170" t="s">
        <v>11</v>
      </c>
      <c r="D6924" s="170" t="s">
        <v>474</v>
      </c>
      <c r="E6924" s="170">
        <v>473</v>
      </c>
      <c r="F6924" s="170">
        <v>24</v>
      </c>
      <c r="G6924" s="171">
        <v>5</v>
      </c>
      <c r="H6924" s="170" t="s">
        <v>1556</v>
      </c>
      <c r="I6924" s="171">
        <v>4.99</v>
      </c>
      <c r="J6924" s="169">
        <v>1</v>
      </c>
      <c r="K6924" s="154" cm="1">
        <f t="array" ref="K6924">ROUND(
IF(C6924="Beer",
SUM(LOOKUP(2,1/(SRP!$B$8:$B$10&lt;=E6924)/(SRP!$C$8:$C$10&gt;=E6924),SRP!$D$8:$D$10)*(G6924/100)*(E6924/1000)),
IF(C6924="Spirits",
SUM(LOOKUP(2,1/(SRP!$B$2:$B$7&lt;=E6924)/(SRP!$C$2:$C$7&gt;=E6924),SRP!$D$2:$D$7)*(G6924/100)*(E6924/1000)),
IF(AND(C6924="Wine",D6924="Fortified Wines"),
SUM(LOOKUP(2,1/(SRP!$B$26:$B$29&lt;=E6924)/(SRP!$C$26:$C$29&gt;=E6924),SRP!$D$26:$D$29)*(G6924/100)*(E6924/1000)),
IF(C6924="Wine",
SUM(LOOKUP(2,1/(SRP!$B$21:$B$25&lt;=E6924)/(SRP!$C$21:$C$25&gt;=E6924),SRP!$D$21:$D$25)*(G6924/100)*(E6924/1000)),
IF(AND(C6924="Ready to Drink",D6924="RTD-One Pour Cocktail&gt;7%&lt;=14.5"),
SUM(LOOKUP(2,1/(SRP!$B$16:$B$20&lt;=E6924)/(SRP!$C$16:$C$20&gt;=E6924),SRP!$D$16:$D$20)*(G6924/100)*(E6924/1000)),
IF(C6924="Ready to Drink",
SUM(LOOKUP(2,1/(SRP!$B$11:$B$15&lt;=E6924)/(SRP!$C$11:$C$15&gt;=E6924),SRP!$D$11:$D$15)*(G6924/100)*(E6924/1000)),
0)))))),2)</f>
        <v>1.85</v>
      </c>
      <c r="L6924" s="173" t="str">
        <f t="shared" si="108"/>
        <v>Beer473</v>
      </c>
      <c r="M6924" s="154">
        <f>VLOOKUP(L6924,'Slope %'!C:D,2,0)</f>
        <v>0.12</v>
      </c>
    </row>
    <row r="6925" spans="1:13" x14ac:dyDescent="0.25">
      <c r="A6925" s="169">
        <v>68880</v>
      </c>
      <c r="B6925" s="170" t="s">
        <v>5054</v>
      </c>
      <c r="C6925" s="170" t="s">
        <v>11</v>
      </c>
      <c r="D6925" s="170" t="s">
        <v>474</v>
      </c>
      <c r="E6925" s="170">
        <v>473</v>
      </c>
      <c r="F6925" s="170">
        <v>24</v>
      </c>
      <c r="G6925" s="171">
        <v>5</v>
      </c>
      <c r="H6925" s="170" t="s">
        <v>1556</v>
      </c>
      <c r="I6925" s="171">
        <v>4.99</v>
      </c>
      <c r="J6925" s="169">
        <v>1</v>
      </c>
      <c r="K6925" s="154" cm="1">
        <f t="array" ref="K6925">ROUND(
IF(C6925="Beer",
SUM(LOOKUP(2,1/(SRP!$B$8:$B$10&lt;=E6925)/(SRP!$C$8:$C$10&gt;=E6925),SRP!$D$8:$D$10)*(G6925/100)*(E6925/1000)),
IF(C6925="Spirits",
SUM(LOOKUP(2,1/(SRP!$B$2:$B$7&lt;=E6925)/(SRP!$C$2:$C$7&gt;=E6925),SRP!$D$2:$D$7)*(G6925/100)*(E6925/1000)),
IF(AND(C6925="Wine",D6925="Fortified Wines"),
SUM(LOOKUP(2,1/(SRP!$B$26:$B$29&lt;=E6925)/(SRP!$C$26:$C$29&gt;=E6925),SRP!$D$26:$D$29)*(G6925/100)*(E6925/1000)),
IF(C6925="Wine",
SUM(LOOKUP(2,1/(SRP!$B$21:$B$25&lt;=E6925)/(SRP!$C$21:$C$25&gt;=E6925),SRP!$D$21:$D$25)*(G6925/100)*(E6925/1000)),
IF(AND(C6925="Ready to Drink",D6925="RTD-One Pour Cocktail&gt;7%&lt;=14.5"),
SUM(LOOKUP(2,1/(SRP!$B$16:$B$20&lt;=E6925)/(SRP!$C$16:$C$20&gt;=E6925),SRP!$D$16:$D$20)*(G6925/100)*(E6925/1000)),
IF(C6925="Ready to Drink",
SUM(LOOKUP(2,1/(SRP!$B$11:$B$15&lt;=E6925)/(SRP!$C$11:$C$15&gt;=E6925),SRP!$D$11:$D$15)*(G6925/100)*(E6925/1000)),
0)))))),2)</f>
        <v>1.85</v>
      </c>
      <c r="L6925" s="173" t="str">
        <f t="shared" si="108"/>
        <v>Beer473</v>
      </c>
      <c r="M6925" s="154">
        <f>VLOOKUP(L6925,'Slope %'!C:D,2,0)</f>
        <v>0.12</v>
      </c>
    </row>
    <row r="6926" spans="1:13" x14ac:dyDescent="0.25">
      <c r="A6926" s="169">
        <v>68887</v>
      </c>
      <c r="B6926" s="170" t="s">
        <v>5055</v>
      </c>
      <c r="C6926" s="170" t="s">
        <v>263</v>
      </c>
      <c r="D6926" s="170" t="s">
        <v>264</v>
      </c>
      <c r="E6926" s="170">
        <v>1420</v>
      </c>
      <c r="F6926" s="170">
        <v>6</v>
      </c>
      <c r="G6926" s="171">
        <v>5</v>
      </c>
      <c r="H6926" s="170" t="s">
        <v>3445</v>
      </c>
      <c r="I6926" s="171">
        <v>19.989999999999998</v>
      </c>
      <c r="J6926" s="169">
        <v>4</v>
      </c>
      <c r="K6926" s="154" cm="1">
        <f t="array" ref="K6926">ROUND(
IF(C6926="Beer",
SUM(LOOKUP(2,1/(SRP!$B$8:$B$10&lt;=E6926)/(SRP!$C$8:$C$10&gt;=E6926),SRP!$D$8:$D$10)*(G6926/100)*(E6926/1000)),
IF(C6926="Spirits",
SUM(LOOKUP(2,1/(SRP!$B$2:$B$7&lt;=E6926)/(SRP!$C$2:$C$7&gt;=E6926),SRP!$D$2:$D$7)*(G6926/100)*(E6926/1000)),
IF(AND(C6926="Wine",D6926="Fortified Wines"),
SUM(LOOKUP(2,1/(SRP!$B$26:$B$29&lt;=E6926)/(SRP!$C$26:$C$29&gt;=E6926),SRP!$D$26:$D$29)*(G6926/100)*(E6926/1000)),
IF(C6926="Wine",
SUM(LOOKUP(2,1/(SRP!$B$21:$B$25&lt;=E6926)/(SRP!$C$21:$C$25&gt;=E6926),SRP!$D$21:$D$25)*(G6926/100)*(E6926/1000)),
IF(AND(C6926="Ready to Drink",D6926="RTD-One Pour Cocktail&gt;7%&lt;=14.5"),
SUM(LOOKUP(2,1/(SRP!$B$16:$B$20&lt;=E6926)/(SRP!$C$16:$C$20&gt;=E6926),SRP!$D$16:$D$20)*(G6926/100)*(E6926/1000)),
IF(C6926="Ready to Drink",
SUM(LOOKUP(2,1/(SRP!$B$11:$B$15&lt;=E6926)/(SRP!$C$11:$C$15&gt;=E6926),SRP!$D$11:$D$15)*(G6926/100)*(E6926/1000)),
0)))))),2)</f>
        <v>5.54</v>
      </c>
      <c r="L6926" s="173" t="str">
        <f t="shared" si="108"/>
        <v>Ready to Drink1420</v>
      </c>
      <c r="M6926" s="154">
        <f>VLOOKUP(L6926,'Slope %'!C:D,2,0)</f>
        <v>0.12</v>
      </c>
    </row>
    <row r="6927" spans="1:13" x14ac:dyDescent="0.25">
      <c r="A6927" s="169">
        <v>68887</v>
      </c>
      <c r="B6927" s="170" t="s">
        <v>5055</v>
      </c>
      <c r="C6927" s="170" t="s">
        <v>263</v>
      </c>
      <c r="D6927" s="170" t="s">
        <v>264</v>
      </c>
      <c r="E6927" s="170">
        <v>1420</v>
      </c>
      <c r="F6927" s="170">
        <v>6</v>
      </c>
      <c r="G6927" s="171">
        <v>5</v>
      </c>
      <c r="H6927" s="170" t="s">
        <v>1407</v>
      </c>
      <c r="I6927" s="171">
        <v>19.989999999999998</v>
      </c>
      <c r="J6927" s="169">
        <v>4</v>
      </c>
      <c r="K6927" s="154" cm="1">
        <f t="array" ref="K6927">ROUND(
IF(C6927="Beer",
SUM(LOOKUP(2,1/(SRP!$B$8:$B$10&lt;=E6927)/(SRP!$C$8:$C$10&gt;=E6927),SRP!$D$8:$D$10)*(G6927/100)*(E6927/1000)),
IF(C6927="Spirits",
SUM(LOOKUP(2,1/(SRP!$B$2:$B$7&lt;=E6927)/(SRP!$C$2:$C$7&gt;=E6927),SRP!$D$2:$D$7)*(G6927/100)*(E6927/1000)),
IF(AND(C6927="Wine",D6927="Fortified Wines"),
SUM(LOOKUP(2,1/(SRP!$B$26:$B$29&lt;=E6927)/(SRP!$C$26:$C$29&gt;=E6927),SRP!$D$26:$D$29)*(G6927/100)*(E6927/1000)),
IF(C6927="Wine",
SUM(LOOKUP(2,1/(SRP!$B$21:$B$25&lt;=E6927)/(SRP!$C$21:$C$25&gt;=E6927),SRP!$D$21:$D$25)*(G6927/100)*(E6927/1000)),
IF(AND(C6927="Ready to Drink",D6927="RTD-One Pour Cocktail&gt;7%&lt;=14.5"),
SUM(LOOKUP(2,1/(SRP!$B$16:$B$20&lt;=E6927)/(SRP!$C$16:$C$20&gt;=E6927),SRP!$D$16:$D$20)*(G6927/100)*(E6927/1000)),
IF(C6927="Ready to Drink",
SUM(LOOKUP(2,1/(SRP!$B$11:$B$15&lt;=E6927)/(SRP!$C$11:$C$15&gt;=E6927),SRP!$D$11:$D$15)*(G6927/100)*(E6927/1000)),
0)))))),2)</f>
        <v>5.54</v>
      </c>
      <c r="L6927" s="173" t="str">
        <f t="shared" si="108"/>
        <v>Ready to Drink1420</v>
      </c>
      <c r="M6927" s="154">
        <f>VLOOKUP(L6927,'Slope %'!C:D,2,0)</f>
        <v>0.12</v>
      </c>
    </row>
    <row r="6928" spans="1:13" x14ac:dyDescent="0.25">
      <c r="A6928" s="169">
        <v>68888</v>
      </c>
      <c r="B6928" s="170" t="s">
        <v>5056</v>
      </c>
      <c r="C6928" s="170" t="s">
        <v>263</v>
      </c>
      <c r="D6928" s="170" t="s">
        <v>264</v>
      </c>
      <c r="E6928" s="170">
        <v>30000</v>
      </c>
      <c r="F6928" s="170">
        <v>1</v>
      </c>
      <c r="G6928" s="171">
        <v>5</v>
      </c>
      <c r="H6928" s="170" t="s">
        <v>3445</v>
      </c>
      <c r="I6928" s="171">
        <v>220</v>
      </c>
      <c r="J6928" s="169">
        <v>1</v>
      </c>
      <c r="K6928" s="154" cm="1">
        <f t="array" ref="K6928">ROUND(
IF(C6928="Beer",
SUM(LOOKUP(2,1/(SRP!$B$8:$B$10&lt;=E6928)/(SRP!$C$8:$C$10&gt;=E6928),SRP!$D$8:$D$10)*(G6928/100)*(E6928/1000)),
IF(C6928="Spirits",
SUM(LOOKUP(2,1/(SRP!$B$2:$B$7&lt;=E6928)/(SRP!$C$2:$C$7&gt;=E6928),SRP!$D$2:$D$7)*(G6928/100)*(E6928/1000)),
IF(AND(C6928="Wine",D6928="Fortified Wines"),
SUM(LOOKUP(2,1/(SRP!$B$26:$B$29&lt;=E6928)/(SRP!$C$26:$C$29&gt;=E6928),SRP!$D$26:$D$29)*(G6928/100)*(E6928/1000)),
IF(C6928="Wine",
SUM(LOOKUP(2,1/(SRP!$B$21:$B$25&lt;=E6928)/(SRP!$C$21:$C$25&gt;=E6928),SRP!$D$21:$D$25)*(G6928/100)*(E6928/1000)),
IF(AND(C6928="Ready to Drink",D6928="RTD-One Pour Cocktail&gt;7%&lt;=14.5"),
SUM(LOOKUP(2,1/(SRP!$B$16:$B$20&lt;=E6928)/(SRP!$C$16:$C$20&gt;=E6928),SRP!$D$16:$D$20)*(G6928/100)*(E6928/1000)),
IF(C6928="Ready to Drink",
SUM(LOOKUP(2,1/(SRP!$B$11:$B$15&lt;=E6928)/(SRP!$C$11:$C$15&gt;=E6928),SRP!$D$11:$D$15)*(G6928/100)*(E6928/1000)),
0)))))),2)</f>
        <v>117.11</v>
      </c>
      <c r="L6928" s="173" t="str">
        <f t="shared" si="108"/>
        <v>Ready to Drink30000</v>
      </c>
      <c r="M6928" s="154" t="e">
        <f>VLOOKUP(L6928,'Slope %'!C:D,2,0)</f>
        <v>#N/A</v>
      </c>
    </row>
    <row r="6929" spans="1:13" x14ac:dyDescent="0.25">
      <c r="A6929" s="169">
        <v>68888</v>
      </c>
      <c r="B6929" s="170" t="s">
        <v>5056</v>
      </c>
      <c r="C6929" s="170" t="s">
        <v>263</v>
      </c>
      <c r="D6929" s="170" t="s">
        <v>264</v>
      </c>
      <c r="E6929" s="170">
        <v>30000</v>
      </c>
      <c r="F6929" s="170">
        <v>1</v>
      </c>
      <c r="G6929" s="171">
        <v>5</v>
      </c>
      <c r="H6929" s="170" t="s">
        <v>1407</v>
      </c>
      <c r="I6929" s="171">
        <v>220</v>
      </c>
      <c r="J6929" s="169">
        <v>1</v>
      </c>
      <c r="K6929" s="154" cm="1">
        <f t="array" ref="K6929">ROUND(
IF(C6929="Beer",
SUM(LOOKUP(2,1/(SRP!$B$8:$B$10&lt;=E6929)/(SRP!$C$8:$C$10&gt;=E6929),SRP!$D$8:$D$10)*(G6929/100)*(E6929/1000)),
IF(C6929="Spirits",
SUM(LOOKUP(2,1/(SRP!$B$2:$B$7&lt;=E6929)/(SRP!$C$2:$C$7&gt;=E6929),SRP!$D$2:$D$7)*(G6929/100)*(E6929/1000)),
IF(AND(C6929="Wine",D6929="Fortified Wines"),
SUM(LOOKUP(2,1/(SRP!$B$26:$B$29&lt;=E6929)/(SRP!$C$26:$C$29&gt;=E6929),SRP!$D$26:$D$29)*(G6929/100)*(E6929/1000)),
IF(C6929="Wine",
SUM(LOOKUP(2,1/(SRP!$B$21:$B$25&lt;=E6929)/(SRP!$C$21:$C$25&gt;=E6929),SRP!$D$21:$D$25)*(G6929/100)*(E6929/1000)),
IF(AND(C6929="Ready to Drink",D6929="RTD-One Pour Cocktail&gt;7%&lt;=14.5"),
SUM(LOOKUP(2,1/(SRP!$B$16:$B$20&lt;=E6929)/(SRP!$C$16:$C$20&gt;=E6929),SRP!$D$16:$D$20)*(G6929/100)*(E6929/1000)),
IF(C6929="Ready to Drink",
SUM(LOOKUP(2,1/(SRP!$B$11:$B$15&lt;=E6929)/(SRP!$C$11:$C$15&gt;=E6929),SRP!$D$11:$D$15)*(G6929/100)*(E6929/1000)),
0)))))),2)</f>
        <v>117.11</v>
      </c>
      <c r="L6929" s="173" t="str">
        <f t="shared" si="108"/>
        <v>Ready to Drink30000</v>
      </c>
      <c r="M6929" s="154" t="e">
        <f>VLOOKUP(L6929,'Slope %'!C:D,2,0)</f>
        <v>#N/A</v>
      </c>
    </row>
    <row r="6930" spans="1:13" x14ac:dyDescent="0.25">
      <c r="A6930" s="169">
        <v>68889</v>
      </c>
      <c r="B6930" s="170" t="s">
        <v>5057</v>
      </c>
      <c r="C6930" s="170" t="s">
        <v>11</v>
      </c>
      <c r="D6930" s="170" t="s">
        <v>303</v>
      </c>
      <c r="E6930" s="170">
        <v>473</v>
      </c>
      <c r="F6930" s="170">
        <v>24</v>
      </c>
      <c r="G6930" s="171">
        <v>6.25</v>
      </c>
      <c r="H6930" s="170" t="s">
        <v>1556</v>
      </c>
      <c r="I6930" s="171">
        <v>4.99</v>
      </c>
      <c r="J6930" s="169">
        <v>1</v>
      </c>
      <c r="K6930" s="154" cm="1">
        <f t="array" ref="K6930">ROUND(
IF(C6930="Beer",
SUM(LOOKUP(2,1/(SRP!$B$8:$B$10&lt;=E6930)/(SRP!$C$8:$C$10&gt;=E6930),SRP!$D$8:$D$10)*(G6930/100)*(E6930/1000)),
IF(C6930="Spirits",
SUM(LOOKUP(2,1/(SRP!$B$2:$B$7&lt;=E6930)/(SRP!$C$2:$C$7&gt;=E6930),SRP!$D$2:$D$7)*(G6930/100)*(E6930/1000)),
IF(AND(C6930="Wine",D6930="Fortified Wines"),
SUM(LOOKUP(2,1/(SRP!$B$26:$B$29&lt;=E6930)/(SRP!$C$26:$C$29&gt;=E6930),SRP!$D$26:$D$29)*(G6930/100)*(E6930/1000)),
IF(C6930="Wine",
SUM(LOOKUP(2,1/(SRP!$B$21:$B$25&lt;=E6930)/(SRP!$C$21:$C$25&gt;=E6930),SRP!$D$21:$D$25)*(G6930/100)*(E6930/1000)),
IF(AND(C6930="Ready to Drink",D6930="RTD-One Pour Cocktail&gt;7%&lt;=14.5"),
SUM(LOOKUP(2,1/(SRP!$B$16:$B$20&lt;=E6930)/(SRP!$C$16:$C$20&gt;=E6930),SRP!$D$16:$D$20)*(G6930/100)*(E6930/1000)),
IF(C6930="Ready to Drink",
SUM(LOOKUP(2,1/(SRP!$B$11:$B$15&lt;=E6930)/(SRP!$C$11:$C$15&gt;=E6930),SRP!$D$11:$D$15)*(G6930/100)*(E6930/1000)),
0)))))),2)</f>
        <v>2.31</v>
      </c>
      <c r="L6930" s="173" t="str">
        <f t="shared" si="108"/>
        <v>Beer473</v>
      </c>
      <c r="M6930" s="154">
        <f>VLOOKUP(L6930,'Slope %'!C:D,2,0)</f>
        <v>0.12</v>
      </c>
    </row>
    <row r="6931" spans="1:13" x14ac:dyDescent="0.25">
      <c r="A6931" s="169">
        <v>68889</v>
      </c>
      <c r="B6931" s="170" t="s">
        <v>5057</v>
      </c>
      <c r="C6931" s="170" t="s">
        <v>11</v>
      </c>
      <c r="D6931" s="170" t="s">
        <v>303</v>
      </c>
      <c r="E6931" s="170">
        <v>473</v>
      </c>
      <c r="F6931" s="170">
        <v>24</v>
      </c>
      <c r="G6931" s="171">
        <v>6.25</v>
      </c>
      <c r="H6931" s="170" t="s">
        <v>1556</v>
      </c>
      <c r="I6931" s="171">
        <v>4.99</v>
      </c>
      <c r="J6931" s="169">
        <v>1</v>
      </c>
      <c r="K6931" s="154" cm="1">
        <f t="array" ref="K6931">ROUND(
IF(C6931="Beer",
SUM(LOOKUP(2,1/(SRP!$B$8:$B$10&lt;=E6931)/(SRP!$C$8:$C$10&gt;=E6931),SRP!$D$8:$D$10)*(G6931/100)*(E6931/1000)),
IF(C6931="Spirits",
SUM(LOOKUP(2,1/(SRP!$B$2:$B$7&lt;=E6931)/(SRP!$C$2:$C$7&gt;=E6931),SRP!$D$2:$D$7)*(G6931/100)*(E6931/1000)),
IF(AND(C6931="Wine",D6931="Fortified Wines"),
SUM(LOOKUP(2,1/(SRP!$B$26:$B$29&lt;=E6931)/(SRP!$C$26:$C$29&gt;=E6931),SRP!$D$26:$D$29)*(G6931/100)*(E6931/1000)),
IF(C6931="Wine",
SUM(LOOKUP(2,1/(SRP!$B$21:$B$25&lt;=E6931)/(SRP!$C$21:$C$25&gt;=E6931),SRP!$D$21:$D$25)*(G6931/100)*(E6931/1000)),
IF(AND(C6931="Ready to Drink",D6931="RTD-One Pour Cocktail&gt;7%&lt;=14.5"),
SUM(LOOKUP(2,1/(SRP!$B$16:$B$20&lt;=E6931)/(SRP!$C$16:$C$20&gt;=E6931),SRP!$D$16:$D$20)*(G6931/100)*(E6931/1000)),
IF(C6931="Ready to Drink",
SUM(LOOKUP(2,1/(SRP!$B$11:$B$15&lt;=E6931)/(SRP!$C$11:$C$15&gt;=E6931),SRP!$D$11:$D$15)*(G6931/100)*(E6931/1000)),
0)))))),2)</f>
        <v>2.31</v>
      </c>
      <c r="L6931" s="173" t="str">
        <f t="shared" si="108"/>
        <v>Beer473</v>
      </c>
      <c r="M6931" s="154">
        <f>VLOOKUP(L6931,'Slope %'!C:D,2,0)</f>
        <v>0.12</v>
      </c>
    </row>
    <row r="6932" spans="1:13" x14ac:dyDescent="0.25">
      <c r="A6932" s="169">
        <v>68895</v>
      </c>
      <c r="B6932" s="170" t="s">
        <v>5058</v>
      </c>
      <c r="C6932" s="170" t="s">
        <v>11</v>
      </c>
      <c r="D6932" s="170" t="s">
        <v>303</v>
      </c>
      <c r="E6932" s="170">
        <v>473</v>
      </c>
      <c r="F6932" s="170">
        <v>24</v>
      </c>
      <c r="G6932" s="171">
        <v>6.9</v>
      </c>
      <c r="H6932" s="170" t="s">
        <v>1053</v>
      </c>
      <c r="I6932" s="171">
        <v>4.99</v>
      </c>
      <c r="J6932" s="169">
        <v>1</v>
      </c>
      <c r="K6932" s="154" cm="1">
        <f t="array" ref="K6932">ROUND(
IF(C6932="Beer",
SUM(LOOKUP(2,1/(SRP!$B$8:$B$10&lt;=E6932)/(SRP!$C$8:$C$10&gt;=E6932),SRP!$D$8:$D$10)*(G6932/100)*(E6932/1000)),
IF(C6932="Spirits",
SUM(LOOKUP(2,1/(SRP!$B$2:$B$7&lt;=E6932)/(SRP!$C$2:$C$7&gt;=E6932),SRP!$D$2:$D$7)*(G6932/100)*(E6932/1000)),
IF(AND(C6932="Wine",D6932="Fortified Wines"),
SUM(LOOKUP(2,1/(SRP!$B$26:$B$29&lt;=E6932)/(SRP!$C$26:$C$29&gt;=E6932),SRP!$D$26:$D$29)*(G6932/100)*(E6932/1000)),
IF(C6932="Wine",
SUM(LOOKUP(2,1/(SRP!$B$21:$B$25&lt;=E6932)/(SRP!$C$21:$C$25&gt;=E6932),SRP!$D$21:$D$25)*(G6932/100)*(E6932/1000)),
IF(AND(C6932="Ready to Drink",D6932="RTD-One Pour Cocktail&gt;7%&lt;=14.5"),
SUM(LOOKUP(2,1/(SRP!$B$16:$B$20&lt;=E6932)/(SRP!$C$16:$C$20&gt;=E6932),SRP!$D$16:$D$20)*(G6932/100)*(E6932/1000)),
IF(C6932="Ready to Drink",
SUM(LOOKUP(2,1/(SRP!$B$11:$B$15&lt;=E6932)/(SRP!$C$11:$C$15&gt;=E6932),SRP!$D$11:$D$15)*(G6932/100)*(E6932/1000)),
0)))))),2)</f>
        <v>2.5499999999999998</v>
      </c>
      <c r="L6932" s="173" t="str">
        <f t="shared" si="108"/>
        <v>Beer473</v>
      </c>
      <c r="M6932" s="154">
        <f>VLOOKUP(L6932,'Slope %'!C:D,2,0)</f>
        <v>0.12</v>
      </c>
    </row>
    <row r="6933" spans="1:13" x14ac:dyDescent="0.25">
      <c r="A6933" s="169">
        <v>68895</v>
      </c>
      <c r="B6933" s="170" t="s">
        <v>5058</v>
      </c>
      <c r="C6933" s="170" t="s">
        <v>11</v>
      </c>
      <c r="D6933" s="170" t="s">
        <v>303</v>
      </c>
      <c r="E6933" s="170">
        <v>473</v>
      </c>
      <c r="F6933" s="170">
        <v>24</v>
      </c>
      <c r="G6933" s="171">
        <v>6.9</v>
      </c>
      <c r="H6933" s="170" t="s">
        <v>1053</v>
      </c>
      <c r="I6933" s="171">
        <v>4.99</v>
      </c>
      <c r="J6933" s="169">
        <v>1</v>
      </c>
      <c r="K6933" s="154" cm="1">
        <f t="array" ref="K6933">ROUND(
IF(C6933="Beer",
SUM(LOOKUP(2,1/(SRP!$B$8:$B$10&lt;=E6933)/(SRP!$C$8:$C$10&gt;=E6933),SRP!$D$8:$D$10)*(G6933/100)*(E6933/1000)),
IF(C6933="Spirits",
SUM(LOOKUP(2,1/(SRP!$B$2:$B$7&lt;=E6933)/(SRP!$C$2:$C$7&gt;=E6933),SRP!$D$2:$D$7)*(G6933/100)*(E6933/1000)),
IF(AND(C6933="Wine",D6933="Fortified Wines"),
SUM(LOOKUP(2,1/(SRP!$B$26:$B$29&lt;=E6933)/(SRP!$C$26:$C$29&gt;=E6933),SRP!$D$26:$D$29)*(G6933/100)*(E6933/1000)),
IF(C6933="Wine",
SUM(LOOKUP(2,1/(SRP!$B$21:$B$25&lt;=E6933)/(SRP!$C$21:$C$25&gt;=E6933),SRP!$D$21:$D$25)*(G6933/100)*(E6933/1000)),
IF(AND(C6933="Ready to Drink",D6933="RTD-One Pour Cocktail&gt;7%&lt;=14.5"),
SUM(LOOKUP(2,1/(SRP!$B$16:$B$20&lt;=E6933)/(SRP!$C$16:$C$20&gt;=E6933),SRP!$D$16:$D$20)*(G6933/100)*(E6933/1000)),
IF(C6933="Ready to Drink",
SUM(LOOKUP(2,1/(SRP!$B$11:$B$15&lt;=E6933)/(SRP!$C$11:$C$15&gt;=E6933),SRP!$D$11:$D$15)*(G6933/100)*(E6933/1000)),
0)))))),2)</f>
        <v>2.5499999999999998</v>
      </c>
      <c r="L6933" s="173" t="str">
        <f t="shared" si="108"/>
        <v>Beer473</v>
      </c>
      <c r="M6933" s="154">
        <f>VLOOKUP(L6933,'Slope %'!C:D,2,0)</f>
        <v>0.12</v>
      </c>
    </row>
    <row r="6934" spans="1:13" x14ac:dyDescent="0.25">
      <c r="A6934" s="169">
        <v>68896</v>
      </c>
      <c r="B6934" s="170" t="s">
        <v>5059</v>
      </c>
      <c r="C6934" s="170" t="s">
        <v>11</v>
      </c>
      <c r="D6934" s="170" t="s">
        <v>267</v>
      </c>
      <c r="E6934" s="170">
        <v>473</v>
      </c>
      <c r="F6934" s="170">
        <v>24</v>
      </c>
      <c r="G6934" s="171">
        <v>4.5</v>
      </c>
      <c r="H6934" s="170" t="s">
        <v>1053</v>
      </c>
      <c r="I6934" s="171">
        <v>4.49</v>
      </c>
      <c r="J6934" s="169">
        <v>1</v>
      </c>
      <c r="K6934" s="154" cm="1">
        <f t="array" ref="K6934">ROUND(
IF(C6934="Beer",
SUM(LOOKUP(2,1/(SRP!$B$8:$B$10&lt;=E6934)/(SRP!$C$8:$C$10&gt;=E6934),SRP!$D$8:$D$10)*(G6934/100)*(E6934/1000)),
IF(C6934="Spirits",
SUM(LOOKUP(2,1/(SRP!$B$2:$B$7&lt;=E6934)/(SRP!$C$2:$C$7&gt;=E6934),SRP!$D$2:$D$7)*(G6934/100)*(E6934/1000)),
IF(AND(C6934="Wine",D6934="Fortified Wines"),
SUM(LOOKUP(2,1/(SRP!$B$26:$B$29&lt;=E6934)/(SRP!$C$26:$C$29&gt;=E6934),SRP!$D$26:$D$29)*(G6934/100)*(E6934/1000)),
IF(C6934="Wine",
SUM(LOOKUP(2,1/(SRP!$B$21:$B$25&lt;=E6934)/(SRP!$C$21:$C$25&gt;=E6934),SRP!$D$21:$D$25)*(G6934/100)*(E6934/1000)),
IF(AND(C6934="Ready to Drink",D6934="RTD-One Pour Cocktail&gt;7%&lt;=14.5"),
SUM(LOOKUP(2,1/(SRP!$B$16:$B$20&lt;=E6934)/(SRP!$C$16:$C$20&gt;=E6934),SRP!$D$16:$D$20)*(G6934/100)*(E6934/1000)),
IF(C6934="Ready to Drink",
SUM(LOOKUP(2,1/(SRP!$B$11:$B$15&lt;=E6934)/(SRP!$C$11:$C$15&gt;=E6934),SRP!$D$11:$D$15)*(G6934/100)*(E6934/1000)),
0)))))),2)</f>
        <v>1.66</v>
      </c>
      <c r="L6934" s="173" t="str">
        <f t="shared" si="108"/>
        <v>Beer473</v>
      </c>
      <c r="M6934" s="154">
        <f>VLOOKUP(L6934,'Slope %'!C:D,2,0)</f>
        <v>0.12</v>
      </c>
    </row>
    <row r="6935" spans="1:13" x14ac:dyDescent="0.25">
      <c r="A6935" s="169">
        <v>68896</v>
      </c>
      <c r="B6935" s="170" t="s">
        <v>5059</v>
      </c>
      <c r="C6935" s="170" t="s">
        <v>11</v>
      </c>
      <c r="D6935" s="170" t="s">
        <v>267</v>
      </c>
      <c r="E6935" s="170">
        <v>473</v>
      </c>
      <c r="F6935" s="170">
        <v>24</v>
      </c>
      <c r="G6935" s="171">
        <v>4.5</v>
      </c>
      <c r="H6935" s="170" t="s">
        <v>1053</v>
      </c>
      <c r="I6935" s="171">
        <v>4.49</v>
      </c>
      <c r="J6935" s="169">
        <v>1</v>
      </c>
      <c r="K6935" s="154" cm="1">
        <f t="array" ref="K6935">ROUND(
IF(C6935="Beer",
SUM(LOOKUP(2,1/(SRP!$B$8:$B$10&lt;=E6935)/(SRP!$C$8:$C$10&gt;=E6935),SRP!$D$8:$D$10)*(G6935/100)*(E6935/1000)),
IF(C6935="Spirits",
SUM(LOOKUP(2,1/(SRP!$B$2:$B$7&lt;=E6935)/(SRP!$C$2:$C$7&gt;=E6935),SRP!$D$2:$D$7)*(G6935/100)*(E6935/1000)),
IF(AND(C6935="Wine",D6935="Fortified Wines"),
SUM(LOOKUP(2,1/(SRP!$B$26:$B$29&lt;=E6935)/(SRP!$C$26:$C$29&gt;=E6935),SRP!$D$26:$D$29)*(G6935/100)*(E6935/1000)),
IF(C6935="Wine",
SUM(LOOKUP(2,1/(SRP!$B$21:$B$25&lt;=E6935)/(SRP!$C$21:$C$25&gt;=E6935),SRP!$D$21:$D$25)*(G6935/100)*(E6935/1000)),
IF(AND(C6935="Ready to Drink",D6935="RTD-One Pour Cocktail&gt;7%&lt;=14.5"),
SUM(LOOKUP(2,1/(SRP!$B$16:$B$20&lt;=E6935)/(SRP!$C$16:$C$20&gt;=E6935),SRP!$D$16:$D$20)*(G6935/100)*(E6935/1000)),
IF(C6935="Ready to Drink",
SUM(LOOKUP(2,1/(SRP!$B$11:$B$15&lt;=E6935)/(SRP!$C$11:$C$15&gt;=E6935),SRP!$D$11:$D$15)*(G6935/100)*(E6935/1000)),
0)))))),2)</f>
        <v>1.66</v>
      </c>
      <c r="L6935" s="173" t="str">
        <f t="shared" si="108"/>
        <v>Beer473</v>
      </c>
      <c r="M6935" s="154">
        <f>VLOOKUP(L6935,'Slope %'!C:D,2,0)</f>
        <v>0.12</v>
      </c>
    </row>
    <row r="6936" spans="1:13" x14ac:dyDescent="0.25">
      <c r="A6936" s="169">
        <v>68897</v>
      </c>
      <c r="B6936" s="170" t="s">
        <v>5060</v>
      </c>
      <c r="C6936" s="170" t="s">
        <v>11</v>
      </c>
      <c r="D6936" s="170" t="s">
        <v>211</v>
      </c>
      <c r="E6936" s="170">
        <v>473</v>
      </c>
      <c r="F6936" s="170">
        <v>24</v>
      </c>
      <c r="G6936" s="171">
        <v>3.5</v>
      </c>
      <c r="H6936" s="170" t="s">
        <v>1053</v>
      </c>
      <c r="I6936" s="171">
        <v>3.99</v>
      </c>
      <c r="J6936" s="169">
        <v>1</v>
      </c>
      <c r="K6936" s="154" cm="1">
        <f t="array" ref="K6936">ROUND(
IF(C6936="Beer",
SUM(LOOKUP(2,1/(SRP!$B$8:$B$10&lt;=E6936)/(SRP!$C$8:$C$10&gt;=E6936),SRP!$D$8:$D$10)*(G6936/100)*(E6936/1000)),
IF(C6936="Spirits",
SUM(LOOKUP(2,1/(SRP!$B$2:$B$7&lt;=E6936)/(SRP!$C$2:$C$7&gt;=E6936),SRP!$D$2:$D$7)*(G6936/100)*(E6936/1000)),
IF(AND(C6936="Wine",D6936="Fortified Wines"),
SUM(LOOKUP(2,1/(SRP!$B$26:$B$29&lt;=E6936)/(SRP!$C$26:$C$29&gt;=E6936),SRP!$D$26:$D$29)*(G6936/100)*(E6936/1000)),
IF(C6936="Wine",
SUM(LOOKUP(2,1/(SRP!$B$21:$B$25&lt;=E6936)/(SRP!$C$21:$C$25&gt;=E6936),SRP!$D$21:$D$25)*(G6936/100)*(E6936/1000)),
IF(AND(C6936="Ready to Drink",D6936="RTD-One Pour Cocktail&gt;7%&lt;=14.5"),
SUM(LOOKUP(2,1/(SRP!$B$16:$B$20&lt;=E6936)/(SRP!$C$16:$C$20&gt;=E6936),SRP!$D$16:$D$20)*(G6936/100)*(E6936/1000)),
IF(C6936="Ready to Drink",
SUM(LOOKUP(2,1/(SRP!$B$11:$B$15&lt;=E6936)/(SRP!$C$11:$C$15&gt;=E6936),SRP!$D$11:$D$15)*(G6936/100)*(E6936/1000)),
0)))))),2)</f>
        <v>1.29</v>
      </c>
      <c r="L6936" s="173" t="str">
        <f t="shared" si="108"/>
        <v>Beer473</v>
      </c>
      <c r="M6936" s="154">
        <f>VLOOKUP(L6936,'Slope %'!C:D,2,0)</f>
        <v>0.12</v>
      </c>
    </row>
    <row r="6937" spans="1:13" x14ac:dyDescent="0.25">
      <c r="A6937" s="169">
        <v>68897</v>
      </c>
      <c r="B6937" s="170" t="s">
        <v>5060</v>
      </c>
      <c r="C6937" s="170" t="s">
        <v>11</v>
      </c>
      <c r="D6937" s="170" t="s">
        <v>211</v>
      </c>
      <c r="E6937" s="170">
        <v>473</v>
      </c>
      <c r="F6937" s="170">
        <v>24</v>
      </c>
      <c r="G6937" s="171">
        <v>3.5</v>
      </c>
      <c r="H6937" s="170" t="s">
        <v>1053</v>
      </c>
      <c r="I6937" s="171">
        <v>3.99</v>
      </c>
      <c r="J6937" s="169">
        <v>1</v>
      </c>
      <c r="K6937" s="154" cm="1">
        <f t="array" ref="K6937">ROUND(
IF(C6937="Beer",
SUM(LOOKUP(2,1/(SRP!$B$8:$B$10&lt;=E6937)/(SRP!$C$8:$C$10&gt;=E6937),SRP!$D$8:$D$10)*(G6937/100)*(E6937/1000)),
IF(C6937="Spirits",
SUM(LOOKUP(2,1/(SRP!$B$2:$B$7&lt;=E6937)/(SRP!$C$2:$C$7&gt;=E6937),SRP!$D$2:$D$7)*(G6937/100)*(E6937/1000)),
IF(AND(C6937="Wine",D6937="Fortified Wines"),
SUM(LOOKUP(2,1/(SRP!$B$26:$B$29&lt;=E6937)/(SRP!$C$26:$C$29&gt;=E6937),SRP!$D$26:$D$29)*(G6937/100)*(E6937/1000)),
IF(C6937="Wine",
SUM(LOOKUP(2,1/(SRP!$B$21:$B$25&lt;=E6937)/(SRP!$C$21:$C$25&gt;=E6937),SRP!$D$21:$D$25)*(G6937/100)*(E6937/1000)),
IF(AND(C6937="Ready to Drink",D6937="RTD-One Pour Cocktail&gt;7%&lt;=14.5"),
SUM(LOOKUP(2,1/(SRP!$B$16:$B$20&lt;=E6937)/(SRP!$C$16:$C$20&gt;=E6937),SRP!$D$16:$D$20)*(G6937/100)*(E6937/1000)),
IF(C6937="Ready to Drink",
SUM(LOOKUP(2,1/(SRP!$B$11:$B$15&lt;=E6937)/(SRP!$C$11:$C$15&gt;=E6937),SRP!$D$11:$D$15)*(G6937/100)*(E6937/1000)),
0)))))),2)</f>
        <v>1.29</v>
      </c>
      <c r="L6937" s="173" t="str">
        <f t="shared" si="108"/>
        <v>Beer473</v>
      </c>
      <c r="M6937" s="154">
        <f>VLOOKUP(L6937,'Slope %'!C:D,2,0)</f>
        <v>0.12</v>
      </c>
    </row>
    <row r="6938" spans="1:13" x14ac:dyDescent="0.25">
      <c r="A6938" s="169">
        <v>68935</v>
      </c>
      <c r="B6938" s="170" t="s">
        <v>5061</v>
      </c>
      <c r="C6938" s="170" t="s">
        <v>263</v>
      </c>
      <c r="D6938" s="170" t="s">
        <v>806</v>
      </c>
      <c r="E6938" s="170">
        <v>2130</v>
      </c>
      <c r="F6938" s="170">
        <v>4</v>
      </c>
      <c r="G6938" s="171">
        <v>7</v>
      </c>
      <c r="H6938" s="170" t="s">
        <v>13</v>
      </c>
      <c r="I6938" s="171">
        <v>18.489999999999998</v>
      </c>
      <c r="J6938" s="169">
        <v>6</v>
      </c>
      <c r="K6938" s="154" cm="1">
        <f t="array" ref="K6938">ROUND(
IF(C6938="Beer",
SUM(LOOKUP(2,1/(SRP!$B$8:$B$10&lt;=E6938)/(SRP!$C$8:$C$10&gt;=E6938),SRP!$D$8:$D$10)*(G6938/100)*(E6938/1000)),
IF(C6938="Spirits",
SUM(LOOKUP(2,1/(SRP!$B$2:$B$7&lt;=E6938)/(SRP!$C$2:$C$7&gt;=E6938),SRP!$D$2:$D$7)*(G6938/100)*(E6938/1000)),
IF(AND(C6938="Wine",D6938="Fortified Wines"),
SUM(LOOKUP(2,1/(SRP!$B$26:$B$29&lt;=E6938)/(SRP!$C$26:$C$29&gt;=E6938),SRP!$D$26:$D$29)*(G6938/100)*(E6938/1000)),
IF(C6938="Wine",
SUM(LOOKUP(2,1/(SRP!$B$21:$B$25&lt;=E6938)/(SRP!$C$21:$C$25&gt;=E6938),SRP!$D$21:$D$25)*(G6938/100)*(E6938/1000)),
IF(AND(C6938="Ready to Drink",D6938="RTD-One Pour Cocktail&gt;7%&lt;=14.5"),
SUM(LOOKUP(2,1/(SRP!$B$16:$B$20&lt;=E6938)/(SRP!$C$16:$C$20&gt;=E6938),SRP!$D$16:$D$20)*(G6938/100)*(E6938/1000)),
IF(C6938="Ready to Drink",
SUM(LOOKUP(2,1/(SRP!$B$11:$B$15&lt;=E6938)/(SRP!$C$11:$C$15&gt;=E6938),SRP!$D$11:$D$15)*(G6938/100)*(E6938/1000)),
0)))))),2)</f>
        <v>11.64</v>
      </c>
      <c r="L6938" s="173" t="str">
        <f t="shared" si="108"/>
        <v>Ready to Drink2130</v>
      </c>
      <c r="M6938" s="154">
        <f>VLOOKUP(L6938,'Slope %'!C:D,2,0)</f>
        <v>0.1</v>
      </c>
    </row>
    <row r="6939" spans="1:13" x14ac:dyDescent="0.25">
      <c r="A6939" s="169">
        <v>68935</v>
      </c>
      <c r="B6939" s="170" t="s">
        <v>5061</v>
      </c>
      <c r="C6939" s="170" t="s">
        <v>263</v>
      </c>
      <c r="D6939" s="170" t="s">
        <v>806</v>
      </c>
      <c r="E6939" s="170">
        <v>2130</v>
      </c>
      <c r="F6939" s="170">
        <v>4</v>
      </c>
      <c r="G6939" s="171">
        <v>7</v>
      </c>
      <c r="H6939" s="170" t="s">
        <v>13</v>
      </c>
      <c r="I6939" s="171">
        <v>18.489999999999998</v>
      </c>
      <c r="J6939" s="169">
        <v>6</v>
      </c>
      <c r="K6939" s="154" cm="1">
        <f t="array" ref="K6939">ROUND(
IF(C6939="Beer",
SUM(LOOKUP(2,1/(SRP!$B$8:$B$10&lt;=E6939)/(SRP!$C$8:$C$10&gt;=E6939),SRP!$D$8:$D$10)*(G6939/100)*(E6939/1000)),
IF(C6939="Spirits",
SUM(LOOKUP(2,1/(SRP!$B$2:$B$7&lt;=E6939)/(SRP!$C$2:$C$7&gt;=E6939),SRP!$D$2:$D$7)*(G6939/100)*(E6939/1000)),
IF(AND(C6939="Wine",D6939="Fortified Wines"),
SUM(LOOKUP(2,1/(SRP!$B$26:$B$29&lt;=E6939)/(SRP!$C$26:$C$29&gt;=E6939),SRP!$D$26:$D$29)*(G6939/100)*(E6939/1000)),
IF(C6939="Wine",
SUM(LOOKUP(2,1/(SRP!$B$21:$B$25&lt;=E6939)/(SRP!$C$21:$C$25&gt;=E6939),SRP!$D$21:$D$25)*(G6939/100)*(E6939/1000)),
IF(AND(C6939="Ready to Drink",D6939="RTD-One Pour Cocktail&gt;7%&lt;=14.5"),
SUM(LOOKUP(2,1/(SRP!$B$16:$B$20&lt;=E6939)/(SRP!$C$16:$C$20&gt;=E6939),SRP!$D$16:$D$20)*(G6939/100)*(E6939/1000)),
IF(C6939="Ready to Drink",
SUM(LOOKUP(2,1/(SRP!$B$11:$B$15&lt;=E6939)/(SRP!$C$11:$C$15&gt;=E6939),SRP!$D$11:$D$15)*(G6939/100)*(E6939/1000)),
0)))))),2)</f>
        <v>11.64</v>
      </c>
      <c r="L6939" s="173" t="str">
        <f t="shared" si="108"/>
        <v>Ready to Drink2130</v>
      </c>
      <c r="M6939" s="154">
        <f>VLOOKUP(L6939,'Slope %'!C:D,2,0)</f>
        <v>0.1</v>
      </c>
    </row>
    <row r="6940" spans="1:13" x14ac:dyDescent="0.25">
      <c r="A6940" s="169">
        <v>68937</v>
      </c>
      <c r="B6940" s="170" t="s">
        <v>5062</v>
      </c>
      <c r="C6940" s="170" t="s">
        <v>263</v>
      </c>
      <c r="D6940" s="170" t="s">
        <v>332</v>
      </c>
      <c r="E6940" s="170">
        <v>473</v>
      </c>
      <c r="F6940" s="170">
        <v>24</v>
      </c>
      <c r="G6940" s="171">
        <v>6.9</v>
      </c>
      <c r="H6940" s="170" t="s">
        <v>1053</v>
      </c>
      <c r="I6940" s="171">
        <v>3.99</v>
      </c>
      <c r="J6940" s="169">
        <v>1</v>
      </c>
      <c r="K6940" s="154" cm="1">
        <f t="array" ref="K6940">ROUND(
IF(C6940="Beer",
SUM(LOOKUP(2,1/(SRP!$B$8:$B$10&lt;=E6940)/(SRP!$C$8:$C$10&gt;=E6940),SRP!$D$8:$D$10)*(G6940/100)*(E6940/1000)),
IF(C6940="Spirits",
SUM(LOOKUP(2,1/(SRP!$B$2:$B$7&lt;=E6940)/(SRP!$C$2:$C$7&gt;=E6940),SRP!$D$2:$D$7)*(G6940/100)*(E6940/1000)),
IF(AND(C6940="Wine",D6940="Fortified Wines"),
SUM(LOOKUP(2,1/(SRP!$B$26:$B$29&lt;=E6940)/(SRP!$C$26:$C$29&gt;=E6940),SRP!$D$26:$D$29)*(G6940/100)*(E6940/1000)),
IF(C6940="Wine",
SUM(LOOKUP(2,1/(SRP!$B$21:$B$25&lt;=E6940)/(SRP!$C$21:$C$25&gt;=E6940),SRP!$D$21:$D$25)*(G6940/100)*(E6940/1000)),
IF(AND(C6940="Ready to Drink",D6940="RTD-One Pour Cocktail&gt;7%&lt;=14.5"),
SUM(LOOKUP(2,1/(SRP!$B$16:$B$20&lt;=E6940)/(SRP!$C$16:$C$20&gt;=E6940),SRP!$D$16:$D$20)*(G6940/100)*(E6940/1000)),
IF(C6940="Ready to Drink",
SUM(LOOKUP(2,1/(SRP!$B$11:$B$15&lt;=E6940)/(SRP!$C$11:$C$15&gt;=E6940),SRP!$D$11:$D$15)*(G6940/100)*(E6940/1000)),
0)))))),2)</f>
        <v>2.7</v>
      </c>
      <c r="L6940" s="173" t="str">
        <f t="shared" si="108"/>
        <v>Ready to Drink473</v>
      </c>
      <c r="M6940" s="154">
        <f>VLOOKUP(L6940,'Slope %'!C:D,2,0)</f>
        <v>0.12</v>
      </c>
    </row>
    <row r="6941" spans="1:13" x14ac:dyDescent="0.25">
      <c r="A6941" s="169">
        <v>68937</v>
      </c>
      <c r="B6941" s="170" t="s">
        <v>5062</v>
      </c>
      <c r="C6941" s="170" t="s">
        <v>263</v>
      </c>
      <c r="D6941" s="170" t="s">
        <v>332</v>
      </c>
      <c r="E6941" s="170">
        <v>473</v>
      </c>
      <c r="F6941" s="170">
        <v>24</v>
      </c>
      <c r="G6941" s="171">
        <v>6.9</v>
      </c>
      <c r="H6941" s="170" t="s">
        <v>1053</v>
      </c>
      <c r="I6941" s="171">
        <v>3.99</v>
      </c>
      <c r="J6941" s="169">
        <v>1</v>
      </c>
      <c r="K6941" s="154" cm="1">
        <f t="array" ref="K6941">ROUND(
IF(C6941="Beer",
SUM(LOOKUP(2,1/(SRP!$B$8:$B$10&lt;=E6941)/(SRP!$C$8:$C$10&gt;=E6941),SRP!$D$8:$D$10)*(G6941/100)*(E6941/1000)),
IF(C6941="Spirits",
SUM(LOOKUP(2,1/(SRP!$B$2:$B$7&lt;=E6941)/(SRP!$C$2:$C$7&gt;=E6941),SRP!$D$2:$D$7)*(G6941/100)*(E6941/1000)),
IF(AND(C6941="Wine",D6941="Fortified Wines"),
SUM(LOOKUP(2,1/(SRP!$B$26:$B$29&lt;=E6941)/(SRP!$C$26:$C$29&gt;=E6941),SRP!$D$26:$D$29)*(G6941/100)*(E6941/1000)),
IF(C6941="Wine",
SUM(LOOKUP(2,1/(SRP!$B$21:$B$25&lt;=E6941)/(SRP!$C$21:$C$25&gt;=E6941),SRP!$D$21:$D$25)*(G6941/100)*(E6941/1000)),
IF(AND(C6941="Ready to Drink",D6941="RTD-One Pour Cocktail&gt;7%&lt;=14.5"),
SUM(LOOKUP(2,1/(SRP!$B$16:$B$20&lt;=E6941)/(SRP!$C$16:$C$20&gt;=E6941),SRP!$D$16:$D$20)*(G6941/100)*(E6941/1000)),
IF(C6941="Ready to Drink",
SUM(LOOKUP(2,1/(SRP!$B$11:$B$15&lt;=E6941)/(SRP!$C$11:$C$15&gt;=E6941),SRP!$D$11:$D$15)*(G6941/100)*(E6941/1000)),
0)))))),2)</f>
        <v>2.7</v>
      </c>
      <c r="L6941" s="173" t="str">
        <f t="shared" si="108"/>
        <v>Ready to Drink473</v>
      </c>
      <c r="M6941" s="154">
        <f>VLOOKUP(L6941,'Slope %'!C:D,2,0)</f>
        <v>0.12</v>
      </c>
    </row>
    <row r="6942" spans="1:13" x14ac:dyDescent="0.25">
      <c r="A6942" s="169">
        <v>68938</v>
      </c>
      <c r="B6942" s="170" t="s">
        <v>5063</v>
      </c>
      <c r="C6942" s="170" t="s">
        <v>11</v>
      </c>
      <c r="D6942" s="170" t="s">
        <v>267</v>
      </c>
      <c r="E6942" s="170">
        <v>473</v>
      </c>
      <c r="F6942" s="170">
        <v>24</v>
      </c>
      <c r="G6942" s="171">
        <v>5</v>
      </c>
      <c r="H6942" s="170" t="s">
        <v>1764</v>
      </c>
      <c r="I6942" s="171">
        <v>3.99</v>
      </c>
      <c r="J6942" s="169">
        <v>1</v>
      </c>
      <c r="K6942" s="154" cm="1">
        <f t="array" ref="K6942">ROUND(
IF(C6942="Beer",
SUM(LOOKUP(2,1/(SRP!$B$8:$B$10&lt;=E6942)/(SRP!$C$8:$C$10&gt;=E6942),SRP!$D$8:$D$10)*(G6942/100)*(E6942/1000)),
IF(C6942="Spirits",
SUM(LOOKUP(2,1/(SRP!$B$2:$B$7&lt;=E6942)/(SRP!$C$2:$C$7&gt;=E6942),SRP!$D$2:$D$7)*(G6942/100)*(E6942/1000)),
IF(AND(C6942="Wine",D6942="Fortified Wines"),
SUM(LOOKUP(2,1/(SRP!$B$26:$B$29&lt;=E6942)/(SRP!$C$26:$C$29&gt;=E6942),SRP!$D$26:$D$29)*(G6942/100)*(E6942/1000)),
IF(C6942="Wine",
SUM(LOOKUP(2,1/(SRP!$B$21:$B$25&lt;=E6942)/(SRP!$C$21:$C$25&gt;=E6942),SRP!$D$21:$D$25)*(G6942/100)*(E6942/1000)),
IF(AND(C6942="Ready to Drink",D6942="RTD-One Pour Cocktail&gt;7%&lt;=14.5"),
SUM(LOOKUP(2,1/(SRP!$B$16:$B$20&lt;=E6942)/(SRP!$C$16:$C$20&gt;=E6942),SRP!$D$16:$D$20)*(G6942/100)*(E6942/1000)),
IF(C6942="Ready to Drink",
SUM(LOOKUP(2,1/(SRP!$B$11:$B$15&lt;=E6942)/(SRP!$C$11:$C$15&gt;=E6942),SRP!$D$11:$D$15)*(G6942/100)*(E6942/1000)),
0)))))),2)</f>
        <v>1.85</v>
      </c>
      <c r="L6942" s="173" t="str">
        <f t="shared" si="108"/>
        <v>Beer473</v>
      </c>
      <c r="M6942" s="154">
        <f>VLOOKUP(L6942,'Slope %'!C:D,2,0)</f>
        <v>0.12</v>
      </c>
    </row>
    <row r="6943" spans="1:13" x14ac:dyDescent="0.25">
      <c r="A6943" s="169">
        <v>68938</v>
      </c>
      <c r="B6943" s="170" t="s">
        <v>5063</v>
      </c>
      <c r="C6943" s="170" t="s">
        <v>11</v>
      </c>
      <c r="D6943" s="170" t="s">
        <v>267</v>
      </c>
      <c r="E6943" s="170">
        <v>473</v>
      </c>
      <c r="F6943" s="170">
        <v>24</v>
      </c>
      <c r="G6943" s="171">
        <v>5</v>
      </c>
      <c r="H6943" s="170" t="s">
        <v>1764</v>
      </c>
      <c r="I6943" s="171">
        <v>3.99</v>
      </c>
      <c r="J6943" s="169">
        <v>1</v>
      </c>
      <c r="K6943" s="154" cm="1">
        <f t="array" ref="K6943">ROUND(
IF(C6943="Beer",
SUM(LOOKUP(2,1/(SRP!$B$8:$B$10&lt;=E6943)/(SRP!$C$8:$C$10&gt;=E6943),SRP!$D$8:$D$10)*(G6943/100)*(E6943/1000)),
IF(C6943="Spirits",
SUM(LOOKUP(2,1/(SRP!$B$2:$B$7&lt;=E6943)/(SRP!$C$2:$C$7&gt;=E6943),SRP!$D$2:$D$7)*(G6943/100)*(E6943/1000)),
IF(AND(C6943="Wine",D6943="Fortified Wines"),
SUM(LOOKUP(2,1/(SRP!$B$26:$B$29&lt;=E6943)/(SRP!$C$26:$C$29&gt;=E6943),SRP!$D$26:$D$29)*(G6943/100)*(E6943/1000)),
IF(C6943="Wine",
SUM(LOOKUP(2,1/(SRP!$B$21:$B$25&lt;=E6943)/(SRP!$C$21:$C$25&gt;=E6943),SRP!$D$21:$D$25)*(G6943/100)*(E6943/1000)),
IF(AND(C6943="Ready to Drink",D6943="RTD-One Pour Cocktail&gt;7%&lt;=14.5"),
SUM(LOOKUP(2,1/(SRP!$B$16:$B$20&lt;=E6943)/(SRP!$C$16:$C$20&gt;=E6943),SRP!$D$16:$D$20)*(G6943/100)*(E6943/1000)),
IF(C6943="Ready to Drink",
SUM(LOOKUP(2,1/(SRP!$B$11:$B$15&lt;=E6943)/(SRP!$C$11:$C$15&gt;=E6943),SRP!$D$11:$D$15)*(G6943/100)*(E6943/1000)),
0)))))),2)</f>
        <v>1.85</v>
      </c>
      <c r="L6943" s="173" t="str">
        <f t="shared" si="108"/>
        <v>Beer473</v>
      </c>
      <c r="M6943" s="154">
        <f>VLOOKUP(L6943,'Slope %'!C:D,2,0)</f>
        <v>0.12</v>
      </c>
    </row>
    <row r="6944" spans="1:13" x14ac:dyDescent="0.25">
      <c r="A6944" s="169">
        <v>68940</v>
      </c>
      <c r="B6944" s="170" t="s">
        <v>5064</v>
      </c>
      <c r="C6944" s="170" t="s">
        <v>11</v>
      </c>
      <c r="D6944" s="170" t="s">
        <v>303</v>
      </c>
      <c r="E6944" s="170">
        <v>473</v>
      </c>
      <c r="F6944" s="170">
        <v>24</v>
      </c>
      <c r="G6944" s="171">
        <v>5.8</v>
      </c>
      <c r="H6944" s="170" t="s">
        <v>1764</v>
      </c>
      <c r="I6944" s="171">
        <v>3.99</v>
      </c>
      <c r="J6944" s="169">
        <v>1</v>
      </c>
      <c r="K6944" s="154" cm="1">
        <f t="array" ref="K6944">ROUND(
IF(C6944="Beer",
SUM(LOOKUP(2,1/(SRP!$B$8:$B$10&lt;=E6944)/(SRP!$C$8:$C$10&gt;=E6944),SRP!$D$8:$D$10)*(G6944/100)*(E6944/1000)),
IF(C6944="Spirits",
SUM(LOOKUP(2,1/(SRP!$B$2:$B$7&lt;=E6944)/(SRP!$C$2:$C$7&gt;=E6944),SRP!$D$2:$D$7)*(G6944/100)*(E6944/1000)),
IF(AND(C6944="Wine",D6944="Fortified Wines"),
SUM(LOOKUP(2,1/(SRP!$B$26:$B$29&lt;=E6944)/(SRP!$C$26:$C$29&gt;=E6944),SRP!$D$26:$D$29)*(G6944/100)*(E6944/1000)),
IF(C6944="Wine",
SUM(LOOKUP(2,1/(SRP!$B$21:$B$25&lt;=E6944)/(SRP!$C$21:$C$25&gt;=E6944),SRP!$D$21:$D$25)*(G6944/100)*(E6944/1000)),
IF(AND(C6944="Ready to Drink",D6944="RTD-One Pour Cocktail&gt;7%&lt;=14.5"),
SUM(LOOKUP(2,1/(SRP!$B$16:$B$20&lt;=E6944)/(SRP!$C$16:$C$20&gt;=E6944),SRP!$D$16:$D$20)*(G6944/100)*(E6944/1000)),
IF(C6944="Ready to Drink",
SUM(LOOKUP(2,1/(SRP!$B$11:$B$15&lt;=E6944)/(SRP!$C$11:$C$15&gt;=E6944),SRP!$D$11:$D$15)*(G6944/100)*(E6944/1000)),
0)))))),2)</f>
        <v>2.14</v>
      </c>
      <c r="L6944" s="173" t="str">
        <f t="shared" si="108"/>
        <v>Beer473</v>
      </c>
      <c r="M6944" s="154">
        <f>VLOOKUP(L6944,'Slope %'!C:D,2,0)</f>
        <v>0.12</v>
      </c>
    </row>
    <row r="6945" spans="1:13" x14ac:dyDescent="0.25">
      <c r="A6945" s="169">
        <v>68940</v>
      </c>
      <c r="B6945" s="170" t="s">
        <v>5064</v>
      </c>
      <c r="C6945" s="170" t="s">
        <v>11</v>
      </c>
      <c r="D6945" s="170" t="s">
        <v>303</v>
      </c>
      <c r="E6945" s="170">
        <v>473</v>
      </c>
      <c r="F6945" s="170">
        <v>24</v>
      </c>
      <c r="G6945" s="171">
        <v>5.8</v>
      </c>
      <c r="H6945" s="170" t="s">
        <v>1764</v>
      </c>
      <c r="I6945" s="171">
        <v>3.99</v>
      </c>
      <c r="J6945" s="169">
        <v>1</v>
      </c>
      <c r="K6945" s="154" cm="1">
        <f t="array" ref="K6945">ROUND(
IF(C6945="Beer",
SUM(LOOKUP(2,1/(SRP!$B$8:$B$10&lt;=E6945)/(SRP!$C$8:$C$10&gt;=E6945),SRP!$D$8:$D$10)*(G6945/100)*(E6945/1000)),
IF(C6945="Spirits",
SUM(LOOKUP(2,1/(SRP!$B$2:$B$7&lt;=E6945)/(SRP!$C$2:$C$7&gt;=E6945),SRP!$D$2:$D$7)*(G6945/100)*(E6945/1000)),
IF(AND(C6945="Wine",D6945="Fortified Wines"),
SUM(LOOKUP(2,1/(SRP!$B$26:$B$29&lt;=E6945)/(SRP!$C$26:$C$29&gt;=E6945),SRP!$D$26:$D$29)*(G6945/100)*(E6945/1000)),
IF(C6945="Wine",
SUM(LOOKUP(2,1/(SRP!$B$21:$B$25&lt;=E6945)/(SRP!$C$21:$C$25&gt;=E6945),SRP!$D$21:$D$25)*(G6945/100)*(E6945/1000)),
IF(AND(C6945="Ready to Drink",D6945="RTD-One Pour Cocktail&gt;7%&lt;=14.5"),
SUM(LOOKUP(2,1/(SRP!$B$16:$B$20&lt;=E6945)/(SRP!$C$16:$C$20&gt;=E6945),SRP!$D$16:$D$20)*(G6945/100)*(E6945/1000)),
IF(C6945="Ready to Drink",
SUM(LOOKUP(2,1/(SRP!$B$11:$B$15&lt;=E6945)/(SRP!$C$11:$C$15&gt;=E6945),SRP!$D$11:$D$15)*(G6945/100)*(E6945/1000)),
0)))))),2)</f>
        <v>2.14</v>
      </c>
      <c r="L6945" s="173" t="str">
        <f t="shared" si="108"/>
        <v>Beer473</v>
      </c>
      <c r="M6945" s="154">
        <f>VLOOKUP(L6945,'Slope %'!C:D,2,0)</f>
        <v>0.12</v>
      </c>
    </row>
    <row r="6946" spans="1:13" x14ac:dyDescent="0.25">
      <c r="A6946" s="169">
        <v>68942</v>
      </c>
      <c r="B6946" s="170" t="s">
        <v>5065</v>
      </c>
      <c r="C6946" s="170" t="s">
        <v>263</v>
      </c>
      <c r="D6946" s="170" t="s">
        <v>264</v>
      </c>
      <c r="E6946" s="170">
        <v>200</v>
      </c>
      <c r="F6946" s="170">
        <v>48</v>
      </c>
      <c r="G6946" s="171">
        <v>13</v>
      </c>
      <c r="H6946" s="170" t="s">
        <v>20</v>
      </c>
      <c r="I6946" s="171">
        <v>4.99</v>
      </c>
      <c r="J6946" s="169">
        <v>1</v>
      </c>
      <c r="K6946" s="154" cm="1">
        <f t="array" ref="K6946">ROUND(
IF(C6946="Beer",
SUM(LOOKUP(2,1/(SRP!$B$8:$B$10&lt;=E6946)/(SRP!$C$8:$C$10&gt;=E6946),SRP!$D$8:$D$10)*(G6946/100)*(E6946/1000)),
IF(C6946="Spirits",
SUM(LOOKUP(2,1/(SRP!$B$2:$B$7&lt;=E6946)/(SRP!$C$2:$C$7&gt;=E6946),SRP!$D$2:$D$7)*(G6946/100)*(E6946/1000)),
IF(AND(C6946="Wine",D6946="Fortified Wines"),
SUM(LOOKUP(2,1/(SRP!$B$26:$B$29&lt;=E6946)/(SRP!$C$26:$C$29&gt;=E6946),SRP!$D$26:$D$29)*(G6946/100)*(E6946/1000)),
IF(C6946="Wine",
SUM(LOOKUP(2,1/(SRP!$B$21:$B$25&lt;=E6946)/(SRP!$C$21:$C$25&gt;=E6946),SRP!$D$21:$D$25)*(G6946/100)*(E6946/1000)),
IF(AND(C6946="Ready to Drink",D6946="RTD-One Pour Cocktail&gt;7%&lt;=14.5"),
SUM(LOOKUP(2,1/(SRP!$B$16:$B$20&lt;=E6946)/(SRP!$C$16:$C$20&gt;=E6946),SRP!$D$16:$D$20)*(G6946/100)*(E6946/1000)),
IF(C6946="Ready to Drink",
SUM(LOOKUP(2,1/(SRP!$B$11:$B$15&lt;=E6946)/(SRP!$C$11:$C$15&gt;=E6946),SRP!$D$11:$D$15)*(G6946/100)*(E6946/1000)),
0)))))),2)</f>
        <v>2.77</v>
      </c>
      <c r="L6946" s="173" t="str">
        <f t="shared" si="108"/>
        <v>Ready to Drink200</v>
      </c>
      <c r="M6946" s="154">
        <f>VLOOKUP(L6946,'Slope %'!C:D,2,0)</f>
        <v>0.12</v>
      </c>
    </row>
    <row r="6947" spans="1:13" x14ac:dyDescent="0.25">
      <c r="A6947" s="169">
        <v>68943</v>
      </c>
      <c r="B6947" s="170" t="s">
        <v>3876</v>
      </c>
      <c r="C6947" s="170" t="s">
        <v>263</v>
      </c>
      <c r="D6947" s="170" t="s">
        <v>332</v>
      </c>
      <c r="E6947" s="170">
        <v>2130</v>
      </c>
      <c r="F6947" s="170">
        <v>4</v>
      </c>
      <c r="G6947" s="171">
        <v>6.9</v>
      </c>
      <c r="H6947" s="170" t="s">
        <v>1053</v>
      </c>
      <c r="I6947" s="171">
        <v>2.2000000000000002</v>
      </c>
      <c r="J6947" s="169">
        <v>6</v>
      </c>
      <c r="K6947" s="154" cm="1">
        <f t="array" ref="K6947">ROUND(
IF(C6947="Beer",
SUM(LOOKUP(2,1/(SRP!$B$8:$B$10&lt;=E6947)/(SRP!$C$8:$C$10&gt;=E6947),SRP!$D$8:$D$10)*(G6947/100)*(E6947/1000)),
IF(C6947="Spirits",
SUM(LOOKUP(2,1/(SRP!$B$2:$B$7&lt;=E6947)/(SRP!$C$2:$C$7&gt;=E6947),SRP!$D$2:$D$7)*(G6947/100)*(E6947/1000)),
IF(AND(C6947="Wine",D6947="Fortified Wines"),
SUM(LOOKUP(2,1/(SRP!$B$26:$B$29&lt;=E6947)/(SRP!$C$26:$C$29&gt;=E6947),SRP!$D$26:$D$29)*(G6947/100)*(E6947/1000)),
IF(C6947="Wine",
SUM(LOOKUP(2,1/(SRP!$B$21:$B$25&lt;=E6947)/(SRP!$C$21:$C$25&gt;=E6947),SRP!$D$21:$D$25)*(G6947/100)*(E6947/1000)),
IF(AND(C6947="Ready to Drink",D6947="RTD-One Pour Cocktail&gt;7%&lt;=14.5"),
SUM(LOOKUP(2,1/(SRP!$B$16:$B$20&lt;=E6947)/(SRP!$C$16:$C$20&gt;=E6947),SRP!$D$16:$D$20)*(G6947/100)*(E6947/1000)),
IF(C6947="Ready to Drink",
SUM(LOOKUP(2,1/(SRP!$B$11:$B$15&lt;=E6947)/(SRP!$C$11:$C$15&gt;=E6947),SRP!$D$11:$D$15)*(G6947/100)*(E6947/1000)),
0)))))),2)</f>
        <v>11.47</v>
      </c>
      <c r="L6947" s="173" t="str">
        <f t="shared" si="108"/>
        <v>Ready to Drink2130</v>
      </c>
      <c r="M6947" s="154">
        <f>VLOOKUP(L6947,'Slope %'!C:D,2,0)</f>
        <v>0.1</v>
      </c>
    </row>
    <row r="6948" spans="1:13" x14ac:dyDescent="0.25">
      <c r="A6948" s="169">
        <v>68943</v>
      </c>
      <c r="B6948" s="170" t="s">
        <v>3876</v>
      </c>
      <c r="C6948" s="170" t="s">
        <v>263</v>
      </c>
      <c r="D6948" s="170" t="s">
        <v>332</v>
      </c>
      <c r="E6948" s="170">
        <v>2130</v>
      </c>
      <c r="F6948" s="170">
        <v>4</v>
      </c>
      <c r="G6948" s="171">
        <v>6.9</v>
      </c>
      <c r="H6948" s="170" t="s">
        <v>1053</v>
      </c>
      <c r="I6948" s="171">
        <v>2.2000000000000002</v>
      </c>
      <c r="J6948" s="169">
        <v>6</v>
      </c>
      <c r="K6948" s="154" cm="1">
        <f t="array" ref="K6948">ROUND(
IF(C6948="Beer",
SUM(LOOKUP(2,1/(SRP!$B$8:$B$10&lt;=E6948)/(SRP!$C$8:$C$10&gt;=E6948),SRP!$D$8:$D$10)*(G6948/100)*(E6948/1000)),
IF(C6948="Spirits",
SUM(LOOKUP(2,1/(SRP!$B$2:$B$7&lt;=E6948)/(SRP!$C$2:$C$7&gt;=E6948),SRP!$D$2:$D$7)*(G6948/100)*(E6948/1000)),
IF(AND(C6948="Wine",D6948="Fortified Wines"),
SUM(LOOKUP(2,1/(SRP!$B$26:$B$29&lt;=E6948)/(SRP!$C$26:$C$29&gt;=E6948),SRP!$D$26:$D$29)*(G6948/100)*(E6948/1000)),
IF(C6948="Wine",
SUM(LOOKUP(2,1/(SRP!$B$21:$B$25&lt;=E6948)/(SRP!$C$21:$C$25&gt;=E6948),SRP!$D$21:$D$25)*(G6948/100)*(E6948/1000)),
IF(AND(C6948="Ready to Drink",D6948="RTD-One Pour Cocktail&gt;7%&lt;=14.5"),
SUM(LOOKUP(2,1/(SRP!$B$16:$B$20&lt;=E6948)/(SRP!$C$16:$C$20&gt;=E6948),SRP!$D$16:$D$20)*(G6948/100)*(E6948/1000)),
IF(C6948="Ready to Drink",
SUM(LOOKUP(2,1/(SRP!$B$11:$B$15&lt;=E6948)/(SRP!$C$11:$C$15&gt;=E6948),SRP!$D$11:$D$15)*(G6948/100)*(E6948/1000)),
0)))))),2)</f>
        <v>11.47</v>
      </c>
      <c r="L6948" s="173" t="str">
        <f t="shared" si="108"/>
        <v>Ready to Drink2130</v>
      </c>
      <c r="M6948" s="154">
        <f>VLOOKUP(L6948,'Slope %'!C:D,2,0)</f>
        <v>0.1</v>
      </c>
    </row>
    <row r="6949" spans="1:13" x14ac:dyDescent="0.25">
      <c r="A6949" s="169">
        <v>68945</v>
      </c>
      <c r="B6949" s="170" t="s">
        <v>5066</v>
      </c>
      <c r="C6949" s="170" t="s">
        <v>11</v>
      </c>
      <c r="D6949" s="170" t="s">
        <v>267</v>
      </c>
      <c r="E6949" s="170">
        <v>473</v>
      </c>
      <c r="F6949" s="170">
        <v>24</v>
      </c>
      <c r="G6949" s="171">
        <v>5.2</v>
      </c>
      <c r="H6949" s="170" t="s">
        <v>1764</v>
      </c>
      <c r="I6949" s="171">
        <v>3.99</v>
      </c>
      <c r="J6949" s="169">
        <v>1</v>
      </c>
      <c r="K6949" s="154" cm="1">
        <f t="array" ref="K6949">ROUND(
IF(C6949="Beer",
SUM(LOOKUP(2,1/(SRP!$B$8:$B$10&lt;=E6949)/(SRP!$C$8:$C$10&gt;=E6949),SRP!$D$8:$D$10)*(G6949/100)*(E6949/1000)),
IF(C6949="Spirits",
SUM(LOOKUP(2,1/(SRP!$B$2:$B$7&lt;=E6949)/(SRP!$C$2:$C$7&gt;=E6949),SRP!$D$2:$D$7)*(G6949/100)*(E6949/1000)),
IF(AND(C6949="Wine",D6949="Fortified Wines"),
SUM(LOOKUP(2,1/(SRP!$B$26:$B$29&lt;=E6949)/(SRP!$C$26:$C$29&gt;=E6949),SRP!$D$26:$D$29)*(G6949/100)*(E6949/1000)),
IF(C6949="Wine",
SUM(LOOKUP(2,1/(SRP!$B$21:$B$25&lt;=E6949)/(SRP!$C$21:$C$25&gt;=E6949),SRP!$D$21:$D$25)*(G6949/100)*(E6949/1000)),
IF(AND(C6949="Ready to Drink",D6949="RTD-One Pour Cocktail&gt;7%&lt;=14.5"),
SUM(LOOKUP(2,1/(SRP!$B$16:$B$20&lt;=E6949)/(SRP!$C$16:$C$20&gt;=E6949),SRP!$D$16:$D$20)*(G6949/100)*(E6949/1000)),
IF(C6949="Ready to Drink",
SUM(LOOKUP(2,1/(SRP!$B$11:$B$15&lt;=E6949)/(SRP!$C$11:$C$15&gt;=E6949),SRP!$D$11:$D$15)*(G6949/100)*(E6949/1000)),
0)))))),2)</f>
        <v>1.92</v>
      </c>
      <c r="L6949" s="173" t="str">
        <f t="shared" si="108"/>
        <v>Beer473</v>
      </c>
      <c r="M6949" s="154">
        <f>VLOOKUP(L6949,'Slope %'!C:D,2,0)</f>
        <v>0.12</v>
      </c>
    </row>
    <row r="6950" spans="1:13" x14ac:dyDescent="0.25">
      <c r="A6950" s="169">
        <v>68945</v>
      </c>
      <c r="B6950" s="170" t="s">
        <v>5066</v>
      </c>
      <c r="C6950" s="170" t="s">
        <v>11</v>
      </c>
      <c r="D6950" s="170" t="s">
        <v>267</v>
      </c>
      <c r="E6950" s="170">
        <v>473</v>
      </c>
      <c r="F6950" s="170">
        <v>24</v>
      </c>
      <c r="G6950" s="171">
        <v>5.2</v>
      </c>
      <c r="H6950" s="170" t="s">
        <v>1764</v>
      </c>
      <c r="I6950" s="171">
        <v>3.99</v>
      </c>
      <c r="J6950" s="169">
        <v>1</v>
      </c>
      <c r="K6950" s="154" cm="1">
        <f t="array" ref="K6950">ROUND(
IF(C6950="Beer",
SUM(LOOKUP(2,1/(SRP!$B$8:$B$10&lt;=E6950)/(SRP!$C$8:$C$10&gt;=E6950),SRP!$D$8:$D$10)*(G6950/100)*(E6950/1000)),
IF(C6950="Spirits",
SUM(LOOKUP(2,1/(SRP!$B$2:$B$7&lt;=E6950)/(SRP!$C$2:$C$7&gt;=E6950),SRP!$D$2:$D$7)*(G6950/100)*(E6950/1000)),
IF(AND(C6950="Wine",D6950="Fortified Wines"),
SUM(LOOKUP(2,1/(SRP!$B$26:$B$29&lt;=E6950)/(SRP!$C$26:$C$29&gt;=E6950),SRP!$D$26:$D$29)*(G6950/100)*(E6950/1000)),
IF(C6950="Wine",
SUM(LOOKUP(2,1/(SRP!$B$21:$B$25&lt;=E6950)/(SRP!$C$21:$C$25&gt;=E6950),SRP!$D$21:$D$25)*(G6950/100)*(E6950/1000)),
IF(AND(C6950="Ready to Drink",D6950="RTD-One Pour Cocktail&gt;7%&lt;=14.5"),
SUM(LOOKUP(2,1/(SRP!$B$16:$B$20&lt;=E6950)/(SRP!$C$16:$C$20&gt;=E6950),SRP!$D$16:$D$20)*(G6950/100)*(E6950/1000)),
IF(C6950="Ready to Drink",
SUM(LOOKUP(2,1/(SRP!$B$11:$B$15&lt;=E6950)/(SRP!$C$11:$C$15&gt;=E6950),SRP!$D$11:$D$15)*(G6950/100)*(E6950/1000)),
0)))))),2)</f>
        <v>1.92</v>
      </c>
      <c r="L6950" s="173" t="str">
        <f t="shared" si="108"/>
        <v>Beer473</v>
      </c>
      <c r="M6950" s="154">
        <f>VLOOKUP(L6950,'Slope %'!C:D,2,0)</f>
        <v>0.12</v>
      </c>
    </row>
    <row r="6951" spans="1:13" x14ac:dyDescent="0.25">
      <c r="A6951" s="169">
        <v>68947</v>
      </c>
      <c r="B6951" s="170" t="s">
        <v>5067</v>
      </c>
      <c r="C6951" s="170" t="s">
        <v>263</v>
      </c>
      <c r="D6951" s="170" t="s">
        <v>264</v>
      </c>
      <c r="E6951" s="170">
        <v>1420</v>
      </c>
      <c r="F6951" s="170">
        <v>6</v>
      </c>
      <c r="G6951" s="171">
        <v>6.9</v>
      </c>
      <c r="H6951" s="170" t="s">
        <v>1053</v>
      </c>
      <c r="I6951" s="171">
        <v>13.99</v>
      </c>
      <c r="J6951" s="169">
        <v>4</v>
      </c>
      <c r="K6951" s="154" cm="1">
        <f t="array" ref="K6951">ROUND(
IF(C6951="Beer",
SUM(LOOKUP(2,1/(SRP!$B$8:$B$10&lt;=E6951)/(SRP!$C$8:$C$10&gt;=E6951),SRP!$D$8:$D$10)*(G6951/100)*(E6951/1000)),
IF(C6951="Spirits",
SUM(LOOKUP(2,1/(SRP!$B$2:$B$7&lt;=E6951)/(SRP!$C$2:$C$7&gt;=E6951),SRP!$D$2:$D$7)*(G6951/100)*(E6951/1000)),
IF(AND(C6951="Wine",D6951="Fortified Wines"),
SUM(LOOKUP(2,1/(SRP!$B$26:$B$29&lt;=E6951)/(SRP!$C$26:$C$29&gt;=E6951),SRP!$D$26:$D$29)*(G6951/100)*(E6951/1000)),
IF(C6951="Wine",
SUM(LOOKUP(2,1/(SRP!$B$21:$B$25&lt;=E6951)/(SRP!$C$21:$C$25&gt;=E6951),SRP!$D$21:$D$25)*(G6951/100)*(E6951/1000)),
IF(AND(C6951="Ready to Drink",D6951="RTD-One Pour Cocktail&gt;7%&lt;=14.5"),
SUM(LOOKUP(2,1/(SRP!$B$16:$B$20&lt;=E6951)/(SRP!$C$16:$C$20&gt;=E6951),SRP!$D$16:$D$20)*(G6951/100)*(E6951/1000)),
IF(C6951="Ready to Drink",
SUM(LOOKUP(2,1/(SRP!$B$11:$B$15&lt;=E6951)/(SRP!$C$11:$C$15&gt;=E6951),SRP!$D$11:$D$15)*(G6951/100)*(E6951/1000)),
0)))))),2)</f>
        <v>7.65</v>
      </c>
      <c r="L6951" s="173" t="str">
        <f t="shared" si="108"/>
        <v>Ready to Drink1420</v>
      </c>
      <c r="M6951" s="154">
        <f>VLOOKUP(L6951,'Slope %'!C:D,2,0)</f>
        <v>0.12</v>
      </c>
    </row>
    <row r="6952" spans="1:13" x14ac:dyDescent="0.25">
      <c r="A6952" s="169">
        <v>68947</v>
      </c>
      <c r="B6952" s="170" t="s">
        <v>5067</v>
      </c>
      <c r="C6952" s="170" t="s">
        <v>263</v>
      </c>
      <c r="D6952" s="170" t="s">
        <v>264</v>
      </c>
      <c r="E6952" s="170">
        <v>1420</v>
      </c>
      <c r="F6952" s="170">
        <v>6</v>
      </c>
      <c r="G6952" s="171">
        <v>6.9</v>
      </c>
      <c r="H6952" s="170" t="s">
        <v>1053</v>
      </c>
      <c r="I6952" s="171">
        <v>13.99</v>
      </c>
      <c r="J6952" s="169">
        <v>4</v>
      </c>
      <c r="K6952" s="154" cm="1">
        <f t="array" ref="K6952">ROUND(
IF(C6952="Beer",
SUM(LOOKUP(2,1/(SRP!$B$8:$B$10&lt;=E6952)/(SRP!$C$8:$C$10&gt;=E6952),SRP!$D$8:$D$10)*(G6952/100)*(E6952/1000)),
IF(C6952="Spirits",
SUM(LOOKUP(2,1/(SRP!$B$2:$B$7&lt;=E6952)/(SRP!$C$2:$C$7&gt;=E6952),SRP!$D$2:$D$7)*(G6952/100)*(E6952/1000)),
IF(AND(C6952="Wine",D6952="Fortified Wines"),
SUM(LOOKUP(2,1/(SRP!$B$26:$B$29&lt;=E6952)/(SRP!$C$26:$C$29&gt;=E6952),SRP!$D$26:$D$29)*(G6952/100)*(E6952/1000)),
IF(C6952="Wine",
SUM(LOOKUP(2,1/(SRP!$B$21:$B$25&lt;=E6952)/(SRP!$C$21:$C$25&gt;=E6952),SRP!$D$21:$D$25)*(G6952/100)*(E6952/1000)),
IF(AND(C6952="Ready to Drink",D6952="RTD-One Pour Cocktail&gt;7%&lt;=14.5"),
SUM(LOOKUP(2,1/(SRP!$B$16:$B$20&lt;=E6952)/(SRP!$C$16:$C$20&gt;=E6952),SRP!$D$16:$D$20)*(G6952/100)*(E6952/1000)),
IF(C6952="Ready to Drink",
SUM(LOOKUP(2,1/(SRP!$B$11:$B$15&lt;=E6952)/(SRP!$C$11:$C$15&gt;=E6952),SRP!$D$11:$D$15)*(G6952/100)*(E6952/1000)),
0)))))),2)</f>
        <v>7.65</v>
      </c>
      <c r="L6952" s="173" t="str">
        <f t="shared" si="108"/>
        <v>Ready to Drink1420</v>
      </c>
      <c r="M6952" s="154">
        <f>VLOOKUP(L6952,'Slope %'!C:D,2,0)</f>
        <v>0.12</v>
      </c>
    </row>
    <row r="6953" spans="1:13" x14ac:dyDescent="0.25">
      <c r="A6953" s="169">
        <v>68948</v>
      </c>
      <c r="B6953" s="170" t="s">
        <v>5068</v>
      </c>
      <c r="C6953" s="170" t="s">
        <v>263</v>
      </c>
      <c r="D6953" s="170" t="s">
        <v>332</v>
      </c>
      <c r="E6953" s="170">
        <v>473</v>
      </c>
      <c r="F6953" s="170">
        <v>24</v>
      </c>
      <c r="G6953" s="171">
        <v>6.9</v>
      </c>
      <c r="H6953" s="170" t="s">
        <v>1053</v>
      </c>
      <c r="I6953" s="171">
        <v>3.99</v>
      </c>
      <c r="J6953" s="169">
        <v>1</v>
      </c>
      <c r="K6953" s="154" cm="1">
        <f t="array" ref="K6953">ROUND(
IF(C6953="Beer",
SUM(LOOKUP(2,1/(SRP!$B$8:$B$10&lt;=E6953)/(SRP!$C$8:$C$10&gt;=E6953),SRP!$D$8:$D$10)*(G6953/100)*(E6953/1000)),
IF(C6953="Spirits",
SUM(LOOKUP(2,1/(SRP!$B$2:$B$7&lt;=E6953)/(SRP!$C$2:$C$7&gt;=E6953),SRP!$D$2:$D$7)*(G6953/100)*(E6953/1000)),
IF(AND(C6953="Wine",D6953="Fortified Wines"),
SUM(LOOKUP(2,1/(SRP!$B$26:$B$29&lt;=E6953)/(SRP!$C$26:$C$29&gt;=E6953),SRP!$D$26:$D$29)*(G6953/100)*(E6953/1000)),
IF(C6953="Wine",
SUM(LOOKUP(2,1/(SRP!$B$21:$B$25&lt;=E6953)/(SRP!$C$21:$C$25&gt;=E6953),SRP!$D$21:$D$25)*(G6953/100)*(E6953/1000)),
IF(AND(C6953="Ready to Drink",D6953="RTD-One Pour Cocktail&gt;7%&lt;=14.5"),
SUM(LOOKUP(2,1/(SRP!$B$16:$B$20&lt;=E6953)/(SRP!$C$16:$C$20&gt;=E6953),SRP!$D$16:$D$20)*(G6953/100)*(E6953/1000)),
IF(C6953="Ready to Drink",
SUM(LOOKUP(2,1/(SRP!$B$11:$B$15&lt;=E6953)/(SRP!$C$11:$C$15&gt;=E6953),SRP!$D$11:$D$15)*(G6953/100)*(E6953/1000)),
0)))))),2)</f>
        <v>2.7</v>
      </c>
      <c r="L6953" s="173" t="str">
        <f t="shared" si="108"/>
        <v>Ready to Drink473</v>
      </c>
      <c r="M6953" s="154">
        <f>VLOOKUP(L6953,'Slope %'!C:D,2,0)</f>
        <v>0.12</v>
      </c>
    </row>
    <row r="6954" spans="1:13" x14ac:dyDescent="0.25">
      <c r="A6954" s="169">
        <v>68948</v>
      </c>
      <c r="B6954" s="170" t="s">
        <v>5068</v>
      </c>
      <c r="C6954" s="170" t="s">
        <v>263</v>
      </c>
      <c r="D6954" s="170" t="s">
        <v>332</v>
      </c>
      <c r="E6954" s="170">
        <v>473</v>
      </c>
      <c r="F6954" s="170">
        <v>24</v>
      </c>
      <c r="G6954" s="171">
        <v>6.9</v>
      </c>
      <c r="H6954" s="170" t="s">
        <v>1053</v>
      </c>
      <c r="I6954" s="171">
        <v>3.99</v>
      </c>
      <c r="J6954" s="169">
        <v>1</v>
      </c>
      <c r="K6954" s="154" cm="1">
        <f t="array" ref="K6954">ROUND(
IF(C6954="Beer",
SUM(LOOKUP(2,1/(SRP!$B$8:$B$10&lt;=E6954)/(SRP!$C$8:$C$10&gt;=E6954),SRP!$D$8:$D$10)*(G6954/100)*(E6954/1000)),
IF(C6954="Spirits",
SUM(LOOKUP(2,1/(SRP!$B$2:$B$7&lt;=E6954)/(SRP!$C$2:$C$7&gt;=E6954),SRP!$D$2:$D$7)*(G6954/100)*(E6954/1000)),
IF(AND(C6954="Wine",D6954="Fortified Wines"),
SUM(LOOKUP(2,1/(SRP!$B$26:$B$29&lt;=E6954)/(SRP!$C$26:$C$29&gt;=E6954),SRP!$D$26:$D$29)*(G6954/100)*(E6954/1000)),
IF(C6954="Wine",
SUM(LOOKUP(2,1/(SRP!$B$21:$B$25&lt;=E6954)/(SRP!$C$21:$C$25&gt;=E6954),SRP!$D$21:$D$25)*(G6954/100)*(E6954/1000)),
IF(AND(C6954="Ready to Drink",D6954="RTD-One Pour Cocktail&gt;7%&lt;=14.5"),
SUM(LOOKUP(2,1/(SRP!$B$16:$B$20&lt;=E6954)/(SRP!$C$16:$C$20&gt;=E6954),SRP!$D$16:$D$20)*(G6954/100)*(E6954/1000)),
IF(C6954="Ready to Drink",
SUM(LOOKUP(2,1/(SRP!$B$11:$B$15&lt;=E6954)/(SRP!$C$11:$C$15&gt;=E6954),SRP!$D$11:$D$15)*(G6954/100)*(E6954/1000)),
0)))))),2)</f>
        <v>2.7</v>
      </c>
      <c r="L6954" s="173" t="str">
        <f t="shared" si="108"/>
        <v>Ready to Drink473</v>
      </c>
      <c r="M6954" s="154">
        <f>VLOOKUP(L6954,'Slope %'!C:D,2,0)</f>
        <v>0.12</v>
      </c>
    </row>
    <row r="6955" spans="1:13" x14ac:dyDescent="0.25">
      <c r="A6955" s="169">
        <v>68952</v>
      </c>
      <c r="B6955" s="170" t="s">
        <v>5069</v>
      </c>
      <c r="C6955" s="170" t="s">
        <v>15</v>
      </c>
      <c r="D6955" s="170" t="s">
        <v>16</v>
      </c>
      <c r="E6955" s="170">
        <v>750</v>
      </c>
      <c r="F6955" s="170">
        <v>6</v>
      </c>
      <c r="G6955" s="171">
        <v>40</v>
      </c>
      <c r="H6955" s="170" t="s">
        <v>22</v>
      </c>
      <c r="I6955" s="171">
        <v>34.99</v>
      </c>
      <c r="J6955" s="169">
        <v>1</v>
      </c>
      <c r="K6955" s="154" cm="1">
        <f t="array" ref="K6955">ROUND(
IF(C6955="Beer",
SUM(LOOKUP(2,1/(SRP!$B$8:$B$10&lt;=E6955)/(SRP!$C$8:$C$10&gt;=E6955),SRP!$D$8:$D$10)*(G6955/100)*(E6955/1000)),
IF(C6955="Spirits",
SUM(LOOKUP(2,1/(SRP!$B$2:$B$7&lt;=E6955)/(SRP!$C$2:$C$7&gt;=E6955),SRP!$D$2:$D$7)*(G6955/100)*(E6955/1000)),
IF(AND(C6955="Wine",D6955="Fortified Wines"),
SUM(LOOKUP(2,1/(SRP!$B$26:$B$29&lt;=E6955)/(SRP!$C$26:$C$29&gt;=E6955),SRP!$D$26:$D$29)*(G6955/100)*(E6955/1000)),
IF(C6955="Wine",
SUM(LOOKUP(2,1/(SRP!$B$21:$B$25&lt;=E6955)/(SRP!$C$21:$C$25&gt;=E6955),SRP!$D$21:$D$25)*(G6955/100)*(E6955/1000)),
IF(AND(C6955="Ready to Drink",D6955="RTD-One Pour Cocktail&gt;7%&lt;=14.5"),
SUM(LOOKUP(2,1/(SRP!$B$16:$B$20&lt;=E6955)/(SRP!$C$16:$C$20&gt;=E6955),SRP!$D$16:$D$20)*(G6955/100)*(E6955/1000)),
IF(C6955="Ready to Drink",
SUM(LOOKUP(2,1/(SRP!$B$11:$B$15&lt;=E6955)/(SRP!$C$11:$C$15&gt;=E6955),SRP!$D$11:$D$15)*(G6955/100)*(E6955/1000)),
0)))))),2)</f>
        <v>23.42</v>
      </c>
      <c r="L6955" s="173" t="str">
        <f t="shared" si="108"/>
        <v>Spirits750</v>
      </c>
      <c r="M6955" s="154">
        <f>VLOOKUP(L6955,'Slope %'!C:D,2,0)</f>
        <v>7.0000000000000007E-2</v>
      </c>
    </row>
    <row r="6956" spans="1:13" x14ac:dyDescent="0.25">
      <c r="A6956" s="169">
        <v>68958</v>
      </c>
      <c r="B6956" s="170" t="s">
        <v>5070</v>
      </c>
      <c r="C6956" s="170" t="s">
        <v>11</v>
      </c>
      <c r="D6956" s="170" t="s">
        <v>12</v>
      </c>
      <c r="E6956" s="170">
        <v>473</v>
      </c>
      <c r="F6956" s="170">
        <v>24</v>
      </c>
      <c r="G6956" s="171">
        <v>5</v>
      </c>
      <c r="H6956" s="170" t="s">
        <v>1457</v>
      </c>
      <c r="I6956" s="171">
        <v>4.25</v>
      </c>
      <c r="J6956" s="169">
        <v>1</v>
      </c>
      <c r="K6956" s="154" cm="1">
        <f t="array" ref="K6956">ROUND(
IF(C6956="Beer",
SUM(LOOKUP(2,1/(SRP!$B$8:$B$10&lt;=E6956)/(SRP!$C$8:$C$10&gt;=E6956),SRP!$D$8:$D$10)*(G6956/100)*(E6956/1000)),
IF(C6956="Spirits",
SUM(LOOKUP(2,1/(SRP!$B$2:$B$7&lt;=E6956)/(SRP!$C$2:$C$7&gt;=E6956),SRP!$D$2:$D$7)*(G6956/100)*(E6956/1000)),
IF(AND(C6956="Wine",D6956="Fortified Wines"),
SUM(LOOKUP(2,1/(SRP!$B$26:$B$29&lt;=E6956)/(SRP!$C$26:$C$29&gt;=E6956),SRP!$D$26:$D$29)*(G6956/100)*(E6956/1000)),
IF(C6956="Wine",
SUM(LOOKUP(2,1/(SRP!$B$21:$B$25&lt;=E6956)/(SRP!$C$21:$C$25&gt;=E6956),SRP!$D$21:$D$25)*(G6956/100)*(E6956/1000)),
IF(AND(C6956="Ready to Drink",D6956="RTD-One Pour Cocktail&gt;7%&lt;=14.5"),
SUM(LOOKUP(2,1/(SRP!$B$16:$B$20&lt;=E6956)/(SRP!$C$16:$C$20&gt;=E6956),SRP!$D$16:$D$20)*(G6956/100)*(E6956/1000)),
IF(C6956="Ready to Drink",
SUM(LOOKUP(2,1/(SRP!$B$11:$B$15&lt;=E6956)/(SRP!$C$11:$C$15&gt;=E6956),SRP!$D$11:$D$15)*(G6956/100)*(E6956/1000)),
0)))))),2)</f>
        <v>1.85</v>
      </c>
      <c r="L6956" s="173" t="str">
        <f t="shared" si="108"/>
        <v>Beer473</v>
      </c>
      <c r="M6956" s="154">
        <f>VLOOKUP(L6956,'Slope %'!C:D,2,0)</f>
        <v>0.12</v>
      </c>
    </row>
    <row r="6957" spans="1:13" x14ac:dyDescent="0.25">
      <c r="A6957" s="169">
        <v>68958</v>
      </c>
      <c r="B6957" s="170" t="s">
        <v>5070</v>
      </c>
      <c r="C6957" s="170" t="s">
        <v>11</v>
      </c>
      <c r="D6957" s="170" t="s">
        <v>12</v>
      </c>
      <c r="E6957" s="170">
        <v>473</v>
      </c>
      <c r="F6957" s="170">
        <v>24</v>
      </c>
      <c r="G6957" s="171">
        <v>5</v>
      </c>
      <c r="H6957" s="170" t="s">
        <v>1457</v>
      </c>
      <c r="I6957" s="171">
        <v>4.25</v>
      </c>
      <c r="J6957" s="169">
        <v>1</v>
      </c>
      <c r="K6957" s="154" cm="1">
        <f t="array" ref="K6957">ROUND(
IF(C6957="Beer",
SUM(LOOKUP(2,1/(SRP!$B$8:$B$10&lt;=E6957)/(SRP!$C$8:$C$10&gt;=E6957),SRP!$D$8:$D$10)*(G6957/100)*(E6957/1000)),
IF(C6957="Spirits",
SUM(LOOKUP(2,1/(SRP!$B$2:$B$7&lt;=E6957)/(SRP!$C$2:$C$7&gt;=E6957),SRP!$D$2:$D$7)*(G6957/100)*(E6957/1000)),
IF(AND(C6957="Wine",D6957="Fortified Wines"),
SUM(LOOKUP(2,1/(SRP!$B$26:$B$29&lt;=E6957)/(SRP!$C$26:$C$29&gt;=E6957),SRP!$D$26:$D$29)*(G6957/100)*(E6957/1000)),
IF(C6957="Wine",
SUM(LOOKUP(2,1/(SRP!$B$21:$B$25&lt;=E6957)/(SRP!$C$21:$C$25&gt;=E6957),SRP!$D$21:$D$25)*(G6957/100)*(E6957/1000)),
IF(AND(C6957="Ready to Drink",D6957="RTD-One Pour Cocktail&gt;7%&lt;=14.5"),
SUM(LOOKUP(2,1/(SRP!$B$16:$B$20&lt;=E6957)/(SRP!$C$16:$C$20&gt;=E6957),SRP!$D$16:$D$20)*(G6957/100)*(E6957/1000)),
IF(C6957="Ready to Drink",
SUM(LOOKUP(2,1/(SRP!$B$11:$B$15&lt;=E6957)/(SRP!$C$11:$C$15&gt;=E6957),SRP!$D$11:$D$15)*(G6957/100)*(E6957/1000)),
0)))))),2)</f>
        <v>1.85</v>
      </c>
      <c r="L6957" s="173" t="str">
        <f t="shared" si="108"/>
        <v>Beer473</v>
      </c>
      <c r="M6957" s="154">
        <f>VLOOKUP(L6957,'Slope %'!C:D,2,0)</f>
        <v>0.12</v>
      </c>
    </row>
    <row r="6958" spans="1:13" x14ac:dyDescent="0.25">
      <c r="A6958" s="169">
        <v>68959</v>
      </c>
      <c r="B6958" s="170" t="s">
        <v>5071</v>
      </c>
      <c r="C6958" s="170" t="s">
        <v>1065</v>
      </c>
      <c r="D6958" s="170" t="s">
        <v>1066</v>
      </c>
      <c r="E6958" s="170">
        <v>2840</v>
      </c>
      <c r="F6958" s="170">
        <v>3</v>
      </c>
      <c r="G6958" s="171">
        <v>0.5</v>
      </c>
      <c r="H6958" s="170" t="s">
        <v>1623</v>
      </c>
      <c r="I6958" s="171">
        <v>19.989999999999998</v>
      </c>
      <c r="J6958" s="169">
        <v>8</v>
      </c>
      <c r="K6958" s="154" cm="1">
        <f t="array" ref="K6958">ROUND(
IF(C6958="Beer",
SUM(LOOKUP(2,1/(SRP!$B$8:$B$10&lt;=E6958)/(SRP!$C$8:$C$10&gt;=E6958),SRP!$D$8:$D$10)*(G6958/100)*(E6958/1000)),
IF(C6958="Spirits",
SUM(LOOKUP(2,1/(SRP!$B$2:$B$7&lt;=E6958)/(SRP!$C$2:$C$7&gt;=E6958),SRP!$D$2:$D$7)*(G6958/100)*(E6958/1000)),
IF(AND(C6958="Wine",D6958="Fortified Wines"),
SUM(LOOKUP(2,1/(SRP!$B$26:$B$29&lt;=E6958)/(SRP!$C$26:$C$29&gt;=E6958),SRP!$D$26:$D$29)*(G6958/100)*(E6958/1000)),
IF(C6958="Wine",
SUM(LOOKUP(2,1/(SRP!$B$21:$B$25&lt;=E6958)/(SRP!$C$21:$C$25&gt;=E6958),SRP!$D$21:$D$25)*(G6958/100)*(E6958/1000)),
IF(AND(C6958="Ready to Drink",D6958="RTD-One Pour Cocktail&gt;7%&lt;=14.5"),
SUM(LOOKUP(2,1/(SRP!$B$16:$B$20&lt;=E6958)/(SRP!$C$16:$C$20&gt;=E6958),SRP!$D$16:$D$20)*(G6958/100)*(E6958/1000)),
IF(C6958="Ready to Drink",
SUM(LOOKUP(2,1/(SRP!$B$11:$B$15&lt;=E6958)/(SRP!$C$11:$C$15&gt;=E6958),SRP!$D$11:$D$15)*(G6958/100)*(E6958/1000)),
0)))))),2)</f>
        <v>0</v>
      </c>
      <c r="L6958" s="173" t="str">
        <f t="shared" si="108"/>
        <v>Dealcoholized2840</v>
      </c>
      <c r="M6958" s="154" t="e">
        <f>VLOOKUP(L6958,'Slope %'!C:D,2,0)</f>
        <v>#N/A</v>
      </c>
    </row>
    <row r="6959" spans="1:13" x14ac:dyDescent="0.25">
      <c r="A6959" s="169">
        <v>68959</v>
      </c>
      <c r="B6959" s="170" t="s">
        <v>5071</v>
      </c>
      <c r="C6959" s="170" t="s">
        <v>1065</v>
      </c>
      <c r="D6959" s="170" t="s">
        <v>1066</v>
      </c>
      <c r="E6959" s="170">
        <v>2840</v>
      </c>
      <c r="F6959" s="170">
        <v>3</v>
      </c>
      <c r="G6959" s="171">
        <v>0.5</v>
      </c>
      <c r="H6959" s="170" t="s">
        <v>1623</v>
      </c>
      <c r="I6959" s="171">
        <v>19.989999999999998</v>
      </c>
      <c r="J6959" s="169">
        <v>8</v>
      </c>
      <c r="K6959" s="154" cm="1">
        <f t="array" ref="K6959">ROUND(
IF(C6959="Beer",
SUM(LOOKUP(2,1/(SRP!$B$8:$B$10&lt;=E6959)/(SRP!$C$8:$C$10&gt;=E6959),SRP!$D$8:$D$10)*(G6959/100)*(E6959/1000)),
IF(C6959="Spirits",
SUM(LOOKUP(2,1/(SRP!$B$2:$B$7&lt;=E6959)/(SRP!$C$2:$C$7&gt;=E6959),SRP!$D$2:$D$7)*(G6959/100)*(E6959/1000)),
IF(AND(C6959="Wine",D6959="Fortified Wines"),
SUM(LOOKUP(2,1/(SRP!$B$26:$B$29&lt;=E6959)/(SRP!$C$26:$C$29&gt;=E6959),SRP!$D$26:$D$29)*(G6959/100)*(E6959/1000)),
IF(C6959="Wine",
SUM(LOOKUP(2,1/(SRP!$B$21:$B$25&lt;=E6959)/(SRP!$C$21:$C$25&gt;=E6959),SRP!$D$21:$D$25)*(G6959/100)*(E6959/1000)),
IF(AND(C6959="Ready to Drink",D6959="RTD-One Pour Cocktail&gt;7%&lt;=14.5"),
SUM(LOOKUP(2,1/(SRP!$B$16:$B$20&lt;=E6959)/(SRP!$C$16:$C$20&gt;=E6959),SRP!$D$16:$D$20)*(G6959/100)*(E6959/1000)),
IF(C6959="Ready to Drink",
SUM(LOOKUP(2,1/(SRP!$B$11:$B$15&lt;=E6959)/(SRP!$C$11:$C$15&gt;=E6959),SRP!$D$11:$D$15)*(G6959/100)*(E6959/1000)),
0)))))),2)</f>
        <v>0</v>
      </c>
      <c r="L6959" s="173" t="str">
        <f t="shared" si="108"/>
        <v>Dealcoholized2840</v>
      </c>
      <c r="M6959" s="154" t="e">
        <f>VLOOKUP(L6959,'Slope %'!C:D,2,0)</f>
        <v>#N/A</v>
      </c>
    </row>
    <row r="6960" spans="1:13" x14ac:dyDescent="0.25">
      <c r="A6960" s="169">
        <v>68973</v>
      </c>
      <c r="B6960" s="170" t="s">
        <v>5072</v>
      </c>
      <c r="C6960" s="170" t="s">
        <v>263</v>
      </c>
      <c r="D6960" s="170" t="s">
        <v>264</v>
      </c>
      <c r="E6960" s="170">
        <v>2840</v>
      </c>
      <c r="F6960" s="170">
        <v>3</v>
      </c>
      <c r="G6960" s="171">
        <v>7</v>
      </c>
      <c r="H6960" s="170" t="s">
        <v>13</v>
      </c>
      <c r="I6960" s="171">
        <v>22.99</v>
      </c>
      <c r="J6960" s="169">
        <v>8</v>
      </c>
      <c r="K6960" s="154" cm="1">
        <f t="array" ref="K6960">ROUND(
IF(C6960="Beer",
SUM(LOOKUP(2,1/(SRP!$B$8:$B$10&lt;=E6960)/(SRP!$C$8:$C$10&gt;=E6960),SRP!$D$8:$D$10)*(G6960/100)*(E6960/1000)),
IF(C6960="Spirits",
SUM(LOOKUP(2,1/(SRP!$B$2:$B$7&lt;=E6960)/(SRP!$C$2:$C$7&gt;=E6960),SRP!$D$2:$D$7)*(G6960/100)*(E6960/1000)),
IF(AND(C6960="Wine",D6960="Fortified Wines"),
SUM(LOOKUP(2,1/(SRP!$B$26:$B$29&lt;=E6960)/(SRP!$C$26:$C$29&gt;=E6960),SRP!$D$26:$D$29)*(G6960/100)*(E6960/1000)),
IF(C6960="Wine",
SUM(LOOKUP(2,1/(SRP!$B$21:$B$25&lt;=E6960)/(SRP!$C$21:$C$25&gt;=E6960),SRP!$D$21:$D$25)*(G6960/100)*(E6960/1000)),
IF(AND(C6960="Ready to Drink",D6960="RTD-One Pour Cocktail&gt;7%&lt;=14.5"),
SUM(LOOKUP(2,1/(SRP!$B$16:$B$20&lt;=E6960)/(SRP!$C$16:$C$20&gt;=E6960),SRP!$D$16:$D$20)*(G6960/100)*(E6960/1000)),
IF(C6960="Ready to Drink",
SUM(LOOKUP(2,1/(SRP!$B$11:$B$15&lt;=E6960)/(SRP!$C$11:$C$15&gt;=E6960),SRP!$D$11:$D$15)*(G6960/100)*(E6960/1000)),
0)))))),2)</f>
        <v>15.52</v>
      </c>
      <c r="L6960" s="173" t="str">
        <f t="shared" si="108"/>
        <v>Ready to Drink2840</v>
      </c>
      <c r="M6960" s="154">
        <f>VLOOKUP(L6960,'Slope %'!C:D,2,0)</f>
        <v>0.1</v>
      </c>
    </row>
    <row r="6961" spans="1:13" x14ac:dyDescent="0.25">
      <c r="A6961" s="169">
        <v>68973</v>
      </c>
      <c r="B6961" s="170" t="s">
        <v>5072</v>
      </c>
      <c r="C6961" s="170" t="s">
        <v>263</v>
      </c>
      <c r="D6961" s="170" t="s">
        <v>264</v>
      </c>
      <c r="E6961" s="170">
        <v>2840</v>
      </c>
      <c r="F6961" s="170">
        <v>3</v>
      </c>
      <c r="G6961" s="171">
        <v>7</v>
      </c>
      <c r="H6961" s="170" t="s">
        <v>13</v>
      </c>
      <c r="I6961" s="171">
        <v>22.99</v>
      </c>
      <c r="J6961" s="169">
        <v>8</v>
      </c>
      <c r="K6961" s="154" cm="1">
        <f t="array" ref="K6961">ROUND(
IF(C6961="Beer",
SUM(LOOKUP(2,1/(SRP!$B$8:$B$10&lt;=E6961)/(SRP!$C$8:$C$10&gt;=E6961),SRP!$D$8:$D$10)*(G6961/100)*(E6961/1000)),
IF(C6961="Spirits",
SUM(LOOKUP(2,1/(SRP!$B$2:$B$7&lt;=E6961)/(SRP!$C$2:$C$7&gt;=E6961),SRP!$D$2:$D$7)*(G6961/100)*(E6961/1000)),
IF(AND(C6961="Wine",D6961="Fortified Wines"),
SUM(LOOKUP(2,1/(SRP!$B$26:$B$29&lt;=E6961)/(SRP!$C$26:$C$29&gt;=E6961),SRP!$D$26:$D$29)*(G6961/100)*(E6961/1000)),
IF(C6961="Wine",
SUM(LOOKUP(2,1/(SRP!$B$21:$B$25&lt;=E6961)/(SRP!$C$21:$C$25&gt;=E6961),SRP!$D$21:$D$25)*(G6961/100)*(E6961/1000)),
IF(AND(C6961="Ready to Drink",D6961="RTD-One Pour Cocktail&gt;7%&lt;=14.5"),
SUM(LOOKUP(2,1/(SRP!$B$16:$B$20&lt;=E6961)/(SRP!$C$16:$C$20&gt;=E6961),SRP!$D$16:$D$20)*(G6961/100)*(E6961/1000)),
IF(C6961="Ready to Drink",
SUM(LOOKUP(2,1/(SRP!$B$11:$B$15&lt;=E6961)/(SRP!$C$11:$C$15&gt;=E6961),SRP!$D$11:$D$15)*(G6961/100)*(E6961/1000)),
0)))))),2)</f>
        <v>15.52</v>
      </c>
      <c r="L6961" s="173" t="str">
        <f t="shared" si="108"/>
        <v>Ready to Drink2840</v>
      </c>
      <c r="M6961" s="154">
        <f>VLOOKUP(L6961,'Slope %'!C:D,2,0)</f>
        <v>0.1</v>
      </c>
    </row>
    <row r="6962" spans="1:13" x14ac:dyDescent="0.25">
      <c r="A6962" s="169">
        <v>68976</v>
      </c>
      <c r="B6962" s="170" t="s">
        <v>5073</v>
      </c>
      <c r="C6962" s="170" t="s">
        <v>263</v>
      </c>
      <c r="D6962" s="170" t="s">
        <v>264</v>
      </c>
      <c r="E6962" s="170">
        <v>2130</v>
      </c>
      <c r="F6962" s="170">
        <v>4</v>
      </c>
      <c r="G6962" s="171">
        <v>7</v>
      </c>
      <c r="H6962" s="170" t="s">
        <v>13</v>
      </c>
      <c r="I6962" s="171">
        <v>18.489999999999998</v>
      </c>
      <c r="J6962" s="169">
        <v>6</v>
      </c>
      <c r="K6962" s="154" cm="1">
        <f t="array" ref="K6962">ROUND(
IF(C6962="Beer",
SUM(LOOKUP(2,1/(SRP!$B$8:$B$10&lt;=E6962)/(SRP!$C$8:$C$10&gt;=E6962),SRP!$D$8:$D$10)*(G6962/100)*(E6962/1000)),
IF(C6962="Spirits",
SUM(LOOKUP(2,1/(SRP!$B$2:$B$7&lt;=E6962)/(SRP!$C$2:$C$7&gt;=E6962),SRP!$D$2:$D$7)*(G6962/100)*(E6962/1000)),
IF(AND(C6962="Wine",D6962="Fortified Wines"),
SUM(LOOKUP(2,1/(SRP!$B$26:$B$29&lt;=E6962)/(SRP!$C$26:$C$29&gt;=E6962),SRP!$D$26:$D$29)*(G6962/100)*(E6962/1000)),
IF(C6962="Wine",
SUM(LOOKUP(2,1/(SRP!$B$21:$B$25&lt;=E6962)/(SRP!$C$21:$C$25&gt;=E6962),SRP!$D$21:$D$25)*(G6962/100)*(E6962/1000)),
IF(AND(C6962="Ready to Drink",D6962="RTD-One Pour Cocktail&gt;7%&lt;=14.5"),
SUM(LOOKUP(2,1/(SRP!$B$16:$B$20&lt;=E6962)/(SRP!$C$16:$C$20&gt;=E6962),SRP!$D$16:$D$20)*(G6962/100)*(E6962/1000)),
IF(C6962="Ready to Drink",
SUM(LOOKUP(2,1/(SRP!$B$11:$B$15&lt;=E6962)/(SRP!$C$11:$C$15&gt;=E6962),SRP!$D$11:$D$15)*(G6962/100)*(E6962/1000)),
0)))))),2)</f>
        <v>11.64</v>
      </c>
      <c r="L6962" s="173" t="str">
        <f t="shared" si="108"/>
        <v>Ready to Drink2130</v>
      </c>
      <c r="M6962" s="154">
        <f>VLOOKUP(L6962,'Slope %'!C:D,2,0)</f>
        <v>0.1</v>
      </c>
    </row>
    <row r="6963" spans="1:13" x14ac:dyDescent="0.25">
      <c r="A6963" s="169">
        <v>68976</v>
      </c>
      <c r="B6963" s="170" t="s">
        <v>5073</v>
      </c>
      <c r="C6963" s="170" t="s">
        <v>263</v>
      </c>
      <c r="D6963" s="170" t="s">
        <v>264</v>
      </c>
      <c r="E6963" s="170">
        <v>2130</v>
      </c>
      <c r="F6963" s="170">
        <v>4</v>
      </c>
      <c r="G6963" s="171">
        <v>7</v>
      </c>
      <c r="H6963" s="170" t="s">
        <v>13</v>
      </c>
      <c r="I6963" s="171">
        <v>18.489999999999998</v>
      </c>
      <c r="J6963" s="169">
        <v>6</v>
      </c>
      <c r="K6963" s="154" cm="1">
        <f t="array" ref="K6963">ROUND(
IF(C6963="Beer",
SUM(LOOKUP(2,1/(SRP!$B$8:$B$10&lt;=E6963)/(SRP!$C$8:$C$10&gt;=E6963),SRP!$D$8:$D$10)*(G6963/100)*(E6963/1000)),
IF(C6963="Spirits",
SUM(LOOKUP(2,1/(SRP!$B$2:$B$7&lt;=E6963)/(SRP!$C$2:$C$7&gt;=E6963),SRP!$D$2:$D$7)*(G6963/100)*(E6963/1000)),
IF(AND(C6963="Wine",D6963="Fortified Wines"),
SUM(LOOKUP(2,1/(SRP!$B$26:$B$29&lt;=E6963)/(SRP!$C$26:$C$29&gt;=E6963),SRP!$D$26:$D$29)*(G6963/100)*(E6963/1000)),
IF(C6963="Wine",
SUM(LOOKUP(2,1/(SRP!$B$21:$B$25&lt;=E6963)/(SRP!$C$21:$C$25&gt;=E6963),SRP!$D$21:$D$25)*(G6963/100)*(E6963/1000)),
IF(AND(C6963="Ready to Drink",D6963="RTD-One Pour Cocktail&gt;7%&lt;=14.5"),
SUM(LOOKUP(2,1/(SRP!$B$16:$B$20&lt;=E6963)/(SRP!$C$16:$C$20&gt;=E6963),SRP!$D$16:$D$20)*(G6963/100)*(E6963/1000)),
IF(C6963="Ready to Drink",
SUM(LOOKUP(2,1/(SRP!$B$11:$B$15&lt;=E6963)/(SRP!$C$11:$C$15&gt;=E6963),SRP!$D$11:$D$15)*(G6963/100)*(E6963/1000)),
0)))))),2)</f>
        <v>11.64</v>
      </c>
      <c r="L6963" s="173" t="str">
        <f t="shared" si="108"/>
        <v>Ready to Drink2130</v>
      </c>
      <c r="M6963" s="154">
        <f>VLOOKUP(L6963,'Slope %'!C:D,2,0)</f>
        <v>0.1</v>
      </c>
    </row>
    <row r="6964" spans="1:13" x14ac:dyDescent="0.25">
      <c r="A6964" s="169">
        <v>68990</v>
      </c>
      <c r="B6964" s="170" t="s">
        <v>5074</v>
      </c>
      <c r="C6964" s="170" t="s">
        <v>24</v>
      </c>
      <c r="D6964" s="170" t="s">
        <v>34</v>
      </c>
      <c r="E6964" s="170">
        <v>750</v>
      </c>
      <c r="F6964" s="170">
        <v>6</v>
      </c>
      <c r="G6964" s="171">
        <v>12.5</v>
      </c>
      <c r="H6964" s="170" t="s">
        <v>163</v>
      </c>
      <c r="I6964" s="171">
        <v>34.99</v>
      </c>
      <c r="J6964" s="169">
        <v>1</v>
      </c>
      <c r="K6964" s="154" cm="1">
        <f t="array" ref="K6964">ROUND(
IF(C6964="Beer",
SUM(LOOKUP(2,1/(SRP!$B$8:$B$10&lt;=E6964)/(SRP!$C$8:$C$10&gt;=E6964),SRP!$D$8:$D$10)*(G6964/100)*(E6964/1000)),
IF(C6964="Spirits",
SUM(LOOKUP(2,1/(SRP!$B$2:$B$7&lt;=E6964)/(SRP!$C$2:$C$7&gt;=E6964),SRP!$D$2:$D$7)*(G6964/100)*(E6964/1000)),
IF(AND(C6964="Wine",D6964="Fortified Wines"),
SUM(LOOKUP(2,1/(SRP!$B$26:$B$29&lt;=E6964)/(SRP!$C$26:$C$29&gt;=E6964),SRP!$D$26:$D$29)*(G6964/100)*(E6964/1000)),
IF(C6964="Wine",
SUM(LOOKUP(2,1/(SRP!$B$21:$B$25&lt;=E6964)/(SRP!$C$21:$C$25&gt;=E6964),SRP!$D$21:$D$25)*(G6964/100)*(E6964/1000)),
IF(AND(C6964="Ready to Drink",D6964="RTD-One Pour Cocktail&gt;7%&lt;=14.5"),
SUM(LOOKUP(2,1/(SRP!$B$16:$B$20&lt;=E6964)/(SRP!$C$16:$C$20&gt;=E6964),SRP!$D$16:$D$20)*(G6964/100)*(E6964/1000)),
IF(C6964="Ready to Drink",
SUM(LOOKUP(2,1/(SRP!$B$11:$B$15&lt;=E6964)/(SRP!$C$11:$C$15&gt;=E6964),SRP!$D$11:$D$15)*(G6964/100)*(E6964/1000)),
0)))))),2)</f>
        <v>7.32</v>
      </c>
      <c r="L6964" s="173" t="str">
        <f t="shared" si="108"/>
        <v>Wine750</v>
      </c>
      <c r="M6964" s="154">
        <f>VLOOKUP(L6964,'Slope %'!C:D,2,0)</f>
        <v>0.1</v>
      </c>
    </row>
    <row r="6965" spans="1:13" x14ac:dyDescent="0.25">
      <c r="A6965" s="169">
        <v>69001</v>
      </c>
      <c r="B6965" s="170" t="s">
        <v>5075</v>
      </c>
      <c r="C6965" s="170" t="s">
        <v>11</v>
      </c>
      <c r="D6965" s="170" t="s">
        <v>12</v>
      </c>
      <c r="E6965" s="170">
        <v>473</v>
      </c>
      <c r="F6965" s="170">
        <v>24</v>
      </c>
      <c r="G6965" s="171">
        <v>5.5</v>
      </c>
      <c r="H6965" s="170" t="s">
        <v>1556</v>
      </c>
      <c r="I6965" s="171">
        <v>4.8899999999999997</v>
      </c>
      <c r="J6965" s="169">
        <v>1</v>
      </c>
      <c r="K6965" s="154" cm="1">
        <f t="array" ref="K6965">ROUND(
IF(C6965="Beer",
SUM(LOOKUP(2,1/(SRP!$B$8:$B$10&lt;=E6965)/(SRP!$C$8:$C$10&gt;=E6965),SRP!$D$8:$D$10)*(G6965/100)*(E6965/1000)),
IF(C6965="Spirits",
SUM(LOOKUP(2,1/(SRP!$B$2:$B$7&lt;=E6965)/(SRP!$C$2:$C$7&gt;=E6965),SRP!$D$2:$D$7)*(G6965/100)*(E6965/1000)),
IF(AND(C6965="Wine",D6965="Fortified Wines"),
SUM(LOOKUP(2,1/(SRP!$B$26:$B$29&lt;=E6965)/(SRP!$C$26:$C$29&gt;=E6965),SRP!$D$26:$D$29)*(G6965/100)*(E6965/1000)),
IF(C6965="Wine",
SUM(LOOKUP(2,1/(SRP!$B$21:$B$25&lt;=E6965)/(SRP!$C$21:$C$25&gt;=E6965),SRP!$D$21:$D$25)*(G6965/100)*(E6965/1000)),
IF(AND(C6965="Ready to Drink",D6965="RTD-One Pour Cocktail&gt;7%&lt;=14.5"),
SUM(LOOKUP(2,1/(SRP!$B$16:$B$20&lt;=E6965)/(SRP!$C$16:$C$20&gt;=E6965),SRP!$D$16:$D$20)*(G6965/100)*(E6965/1000)),
IF(C6965="Ready to Drink",
SUM(LOOKUP(2,1/(SRP!$B$11:$B$15&lt;=E6965)/(SRP!$C$11:$C$15&gt;=E6965),SRP!$D$11:$D$15)*(G6965/100)*(E6965/1000)),
0)))))),2)</f>
        <v>2.0299999999999998</v>
      </c>
      <c r="L6965" s="173" t="str">
        <f t="shared" si="108"/>
        <v>Beer473</v>
      </c>
      <c r="M6965" s="154">
        <f>VLOOKUP(L6965,'Slope %'!C:D,2,0)</f>
        <v>0.12</v>
      </c>
    </row>
    <row r="6966" spans="1:13" x14ac:dyDescent="0.25">
      <c r="A6966" s="169">
        <v>69001</v>
      </c>
      <c r="B6966" s="170" t="s">
        <v>5075</v>
      </c>
      <c r="C6966" s="170" t="s">
        <v>11</v>
      </c>
      <c r="D6966" s="170" t="s">
        <v>12</v>
      </c>
      <c r="E6966" s="170">
        <v>473</v>
      </c>
      <c r="F6966" s="170">
        <v>24</v>
      </c>
      <c r="G6966" s="171">
        <v>5.5</v>
      </c>
      <c r="H6966" s="170" t="s">
        <v>1556</v>
      </c>
      <c r="I6966" s="171">
        <v>4.8899999999999997</v>
      </c>
      <c r="J6966" s="169">
        <v>1</v>
      </c>
      <c r="K6966" s="154" cm="1">
        <f t="array" ref="K6966">ROUND(
IF(C6966="Beer",
SUM(LOOKUP(2,1/(SRP!$B$8:$B$10&lt;=E6966)/(SRP!$C$8:$C$10&gt;=E6966),SRP!$D$8:$D$10)*(G6966/100)*(E6966/1000)),
IF(C6966="Spirits",
SUM(LOOKUP(2,1/(SRP!$B$2:$B$7&lt;=E6966)/(SRP!$C$2:$C$7&gt;=E6966),SRP!$D$2:$D$7)*(G6966/100)*(E6966/1000)),
IF(AND(C6966="Wine",D6966="Fortified Wines"),
SUM(LOOKUP(2,1/(SRP!$B$26:$B$29&lt;=E6966)/(SRP!$C$26:$C$29&gt;=E6966),SRP!$D$26:$D$29)*(G6966/100)*(E6966/1000)),
IF(C6966="Wine",
SUM(LOOKUP(2,1/(SRP!$B$21:$B$25&lt;=E6966)/(SRP!$C$21:$C$25&gt;=E6966),SRP!$D$21:$D$25)*(G6966/100)*(E6966/1000)),
IF(AND(C6966="Ready to Drink",D6966="RTD-One Pour Cocktail&gt;7%&lt;=14.5"),
SUM(LOOKUP(2,1/(SRP!$B$16:$B$20&lt;=E6966)/(SRP!$C$16:$C$20&gt;=E6966),SRP!$D$16:$D$20)*(G6966/100)*(E6966/1000)),
IF(C6966="Ready to Drink",
SUM(LOOKUP(2,1/(SRP!$B$11:$B$15&lt;=E6966)/(SRP!$C$11:$C$15&gt;=E6966),SRP!$D$11:$D$15)*(G6966/100)*(E6966/1000)),
0)))))),2)</f>
        <v>2.0299999999999998</v>
      </c>
      <c r="L6966" s="173" t="str">
        <f t="shared" si="108"/>
        <v>Beer473</v>
      </c>
      <c r="M6966" s="154">
        <f>VLOOKUP(L6966,'Slope %'!C:D,2,0)</f>
        <v>0.12</v>
      </c>
    </row>
    <row r="6967" spans="1:13" x14ac:dyDescent="0.25">
      <c r="A6967" s="169">
        <v>69003</v>
      </c>
      <c r="B6967" s="170" t="s">
        <v>5076</v>
      </c>
      <c r="C6967" s="170" t="s">
        <v>24</v>
      </c>
      <c r="D6967" s="170" t="s">
        <v>25</v>
      </c>
      <c r="E6967" s="170">
        <v>750</v>
      </c>
      <c r="F6967" s="170">
        <v>6</v>
      </c>
      <c r="G6967" s="171">
        <v>12</v>
      </c>
      <c r="H6967" s="170" t="s">
        <v>110</v>
      </c>
      <c r="I6967" s="171">
        <v>28.99</v>
      </c>
      <c r="J6967" s="169">
        <v>1</v>
      </c>
      <c r="K6967" s="154" cm="1">
        <f t="array" ref="K6967">ROUND(
IF(C6967="Beer",
SUM(LOOKUP(2,1/(SRP!$B$8:$B$10&lt;=E6967)/(SRP!$C$8:$C$10&gt;=E6967),SRP!$D$8:$D$10)*(G6967/100)*(E6967/1000)),
IF(C6967="Spirits",
SUM(LOOKUP(2,1/(SRP!$B$2:$B$7&lt;=E6967)/(SRP!$C$2:$C$7&gt;=E6967),SRP!$D$2:$D$7)*(G6967/100)*(E6967/1000)),
IF(AND(C6967="Wine",D6967="Fortified Wines"),
SUM(LOOKUP(2,1/(SRP!$B$26:$B$29&lt;=E6967)/(SRP!$C$26:$C$29&gt;=E6967),SRP!$D$26:$D$29)*(G6967/100)*(E6967/1000)),
IF(C6967="Wine",
SUM(LOOKUP(2,1/(SRP!$B$21:$B$25&lt;=E6967)/(SRP!$C$21:$C$25&gt;=E6967),SRP!$D$21:$D$25)*(G6967/100)*(E6967/1000)),
IF(AND(C6967="Ready to Drink",D6967="RTD-One Pour Cocktail&gt;7%&lt;=14.5"),
SUM(LOOKUP(2,1/(SRP!$B$16:$B$20&lt;=E6967)/(SRP!$C$16:$C$20&gt;=E6967),SRP!$D$16:$D$20)*(G6967/100)*(E6967/1000)),
IF(C6967="Ready to Drink",
SUM(LOOKUP(2,1/(SRP!$B$11:$B$15&lt;=E6967)/(SRP!$C$11:$C$15&gt;=E6967),SRP!$D$11:$D$15)*(G6967/100)*(E6967/1000)),
0)))))),2)</f>
        <v>7.03</v>
      </c>
      <c r="L6967" s="173" t="str">
        <f t="shared" si="108"/>
        <v>Wine750</v>
      </c>
      <c r="M6967" s="154">
        <f>VLOOKUP(L6967,'Slope %'!C:D,2,0)</f>
        <v>0.1</v>
      </c>
    </row>
    <row r="6968" spans="1:13" x14ac:dyDescent="0.25">
      <c r="A6968" s="169">
        <v>69004</v>
      </c>
      <c r="B6968" s="170" t="s">
        <v>5077</v>
      </c>
      <c r="C6968" s="170" t="s">
        <v>15</v>
      </c>
      <c r="D6968" s="170" t="s">
        <v>90</v>
      </c>
      <c r="E6968" s="170">
        <v>750</v>
      </c>
      <c r="F6968" s="170">
        <v>6</v>
      </c>
      <c r="G6968" s="171">
        <v>40</v>
      </c>
      <c r="H6968" s="170" t="s">
        <v>177</v>
      </c>
      <c r="I6968" s="171">
        <v>64.989999999999995</v>
      </c>
      <c r="J6968" s="169">
        <v>1</v>
      </c>
      <c r="K6968" s="154" cm="1">
        <f t="array" ref="K6968">ROUND(
IF(C6968="Beer",
SUM(LOOKUP(2,1/(SRP!$B$8:$B$10&lt;=E6968)/(SRP!$C$8:$C$10&gt;=E6968),SRP!$D$8:$D$10)*(G6968/100)*(E6968/1000)),
IF(C6968="Spirits",
SUM(LOOKUP(2,1/(SRP!$B$2:$B$7&lt;=E6968)/(SRP!$C$2:$C$7&gt;=E6968),SRP!$D$2:$D$7)*(G6968/100)*(E6968/1000)),
IF(AND(C6968="Wine",D6968="Fortified Wines"),
SUM(LOOKUP(2,1/(SRP!$B$26:$B$29&lt;=E6968)/(SRP!$C$26:$C$29&gt;=E6968),SRP!$D$26:$D$29)*(G6968/100)*(E6968/1000)),
IF(C6968="Wine",
SUM(LOOKUP(2,1/(SRP!$B$21:$B$25&lt;=E6968)/(SRP!$C$21:$C$25&gt;=E6968),SRP!$D$21:$D$25)*(G6968/100)*(E6968/1000)),
IF(AND(C6968="Ready to Drink",D6968="RTD-One Pour Cocktail&gt;7%&lt;=14.5"),
SUM(LOOKUP(2,1/(SRP!$B$16:$B$20&lt;=E6968)/(SRP!$C$16:$C$20&gt;=E6968),SRP!$D$16:$D$20)*(G6968/100)*(E6968/1000)),
IF(C6968="Ready to Drink",
SUM(LOOKUP(2,1/(SRP!$B$11:$B$15&lt;=E6968)/(SRP!$C$11:$C$15&gt;=E6968),SRP!$D$11:$D$15)*(G6968/100)*(E6968/1000)),
0)))))),2)</f>
        <v>23.42</v>
      </c>
      <c r="L6968" s="173" t="str">
        <f t="shared" si="108"/>
        <v>Spirits750</v>
      </c>
      <c r="M6968" s="154">
        <f>VLOOKUP(L6968,'Slope %'!C:D,2,0)</f>
        <v>7.0000000000000007E-2</v>
      </c>
    </row>
    <row r="6969" spans="1:13" x14ac:dyDescent="0.25">
      <c r="A6969" s="169">
        <v>69008</v>
      </c>
      <c r="B6969" s="170" t="s">
        <v>833</v>
      </c>
      <c r="C6969" s="170" t="s">
        <v>15</v>
      </c>
      <c r="D6969" s="170" t="s">
        <v>213</v>
      </c>
      <c r="E6969" s="170">
        <v>1750</v>
      </c>
      <c r="F6969" s="170">
        <v>3</v>
      </c>
      <c r="G6969" s="171">
        <v>40</v>
      </c>
      <c r="H6969" s="170" t="s">
        <v>20</v>
      </c>
      <c r="I6969" s="171">
        <v>191.99</v>
      </c>
      <c r="J6969" s="169">
        <v>1</v>
      </c>
      <c r="K6969" s="154" cm="1">
        <f t="array" ref="K6969">ROUND(
IF(C6969="Beer",
SUM(LOOKUP(2,1/(SRP!$B$8:$B$10&lt;=E6969)/(SRP!$C$8:$C$10&gt;=E6969),SRP!$D$8:$D$10)*(G6969/100)*(E6969/1000)),
IF(C6969="Spirits",
SUM(LOOKUP(2,1/(SRP!$B$2:$B$7&lt;=E6969)/(SRP!$C$2:$C$7&gt;=E6969),SRP!$D$2:$D$7)*(G6969/100)*(E6969/1000)),
IF(AND(C6969="Wine",D6969="Fortified Wines"),
SUM(LOOKUP(2,1/(SRP!$B$26:$B$29&lt;=E6969)/(SRP!$C$26:$C$29&gt;=E6969),SRP!$D$26:$D$29)*(G6969/100)*(E6969/1000)),
IF(C6969="Wine",
SUM(LOOKUP(2,1/(SRP!$B$21:$B$25&lt;=E6969)/(SRP!$C$21:$C$25&gt;=E6969),SRP!$D$21:$D$25)*(G6969/100)*(E6969/1000)),
IF(AND(C6969="Ready to Drink",D6969="RTD-One Pour Cocktail&gt;7%&lt;=14.5"),
SUM(LOOKUP(2,1/(SRP!$B$16:$B$20&lt;=E6969)/(SRP!$C$16:$C$20&gt;=E6969),SRP!$D$16:$D$20)*(G6969/100)*(E6969/1000)),
IF(C6969="Ready to Drink",
SUM(LOOKUP(2,1/(SRP!$B$11:$B$15&lt;=E6969)/(SRP!$C$11:$C$15&gt;=E6969),SRP!$D$11:$D$15)*(G6969/100)*(E6969/1000)),
0)))))),2)</f>
        <v>54.65</v>
      </c>
      <c r="L6969" s="173" t="str">
        <f t="shared" si="108"/>
        <v>Spirits1750</v>
      </c>
      <c r="M6969" s="154">
        <f>VLOOKUP(L6969,'Slope %'!C:D,2,0)</f>
        <v>0.03</v>
      </c>
    </row>
    <row r="6970" spans="1:13" x14ac:dyDescent="0.25">
      <c r="A6970" s="169">
        <v>69009</v>
      </c>
      <c r="B6970" s="170" t="s">
        <v>834</v>
      </c>
      <c r="C6970" s="170" t="s">
        <v>15</v>
      </c>
      <c r="D6970" s="170" t="s">
        <v>225</v>
      </c>
      <c r="E6970" s="170">
        <v>1750</v>
      </c>
      <c r="F6970" s="170">
        <v>3</v>
      </c>
      <c r="G6970" s="171">
        <v>40</v>
      </c>
      <c r="H6970" s="170" t="s">
        <v>20</v>
      </c>
      <c r="I6970" s="171">
        <v>171.99</v>
      </c>
      <c r="J6970" s="169">
        <v>1</v>
      </c>
      <c r="K6970" s="154" cm="1">
        <f t="array" ref="K6970">ROUND(
IF(C6970="Beer",
SUM(LOOKUP(2,1/(SRP!$B$8:$B$10&lt;=E6970)/(SRP!$C$8:$C$10&gt;=E6970),SRP!$D$8:$D$10)*(G6970/100)*(E6970/1000)),
IF(C6970="Spirits",
SUM(LOOKUP(2,1/(SRP!$B$2:$B$7&lt;=E6970)/(SRP!$C$2:$C$7&gt;=E6970),SRP!$D$2:$D$7)*(G6970/100)*(E6970/1000)),
IF(AND(C6970="Wine",D6970="Fortified Wines"),
SUM(LOOKUP(2,1/(SRP!$B$26:$B$29&lt;=E6970)/(SRP!$C$26:$C$29&gt;=E6970),SRP!$D$26:$D$29)*(G6970/100)*(E6970/1000)),
IF(C6970="Wine",
SUM(LOOKUP(2,1/(SRP!$B$21:$B$25&lt;=E6970)/(SRP!$C$21:$C$25&gt;=E6970),SRP!$D$21:$D$25)*(G6970/100)*(E6970/1000)),
IF(AND(C6970="Ready to Drink",D6970="RTD-One Pour Cocktail&gt;7%&lt;=14.5"),
SUM(LOOKUP(2,1/(SRP!$B$16:$B$20&lt;=E6970)/(SRP!$C$16:$C$20&gt;=E6970),SRP!$D$16:$D$20)*(G6970/100)*(E6970/1000)),
IF(C6970="Ready to Drink",
SUM(LOOKUP(2,1/(SRP!$B$11:$B$15&lt;=E6970)/(SRP!$C$11:$C$15&gt;=E6970),SRP!$D$11:$D$15)*(G6970/100)*(E6970/1000)),
0)))))),2)</f>
        <v>54.65</v>
      </c>
      <c r="L6970" s="173" t="str">
        <f t="shared" si="108"/>
        <v>Spirits1750</v>
      </c>
      <c r="M6970" s="154">
        <f>VLOOKUP(L6970,'Slope %'!C:D,2,0)</f>
        <v>0.03</v>
      </c>
    </row>
    <row r="6971" spans="1:13" x14ac:dyDescent="0.25">
      <c r="A6971" s="169">
        <v>69012</v>
      </c>
      <c r="B6971" s="170" t="s">
        <v>5078</v>
      </c>
      <c r="C6971" s="170" t="s">
        <v>11</v>
      </c>
      <c r="D6971" s="170" t="s">
        <v>267</v>
      </c>
      <c r="E6971" s="170">
        <v>473</v>
      </c>
      <c r="F6971" s="170">
        <v>24</v>
      </c>
      <c r="G6971" s="171">
        <v>5.5</v>
      </c>
      <c r="H6971" s="170" t="s">
        <v>3124</v>
      </c>
      <c r="I6971" s="171">
        <v>4.1900000000000004</v>
      </c>
      <c r="J6971" s="169">
        <v>1</v>
      </c>
      <c r="K6971" s="154" cm="1">
        <f t="array" ref="K6971">ROUND(
IF(C6971="Beer",
SUM(LOOKUP(2,1/(SRP!$B$8:$B$10&lt;=E6971)/(SRP!$C$8:$C$10&gt;=E6971),SRP!$D$8:$D$10)*(G6971/100)*(E6971/1000)),
IF(C6971="Spirits",
SUM(LOOKUP(2,1/(SRP!$B$2:$B$7&lt;=E6971)/(SRP!$C$2:$C$7&gt;=E6971),SRP!$D$2:$D$7)*(G6971/100)*(E6971/1000)),
IF(AND(C6971="Wine",D6971="Fortified Wines"),
SUM(LOOKUP(2,1/(SRP!$B$26:$B$29&lt;=E6971)/(SRP!$C$26:$C$29&gt;=E6971),SRP!$D$26:$D$29)*(G6971/100)*(E6971/1000)),
IF(C6971="Wine",
SUM(LOOKUP(2,1/(SRP!$B$21:$B$25&lt;=E6971)/(SRP!$C$21:$C$25&gt;=E6971),SRP!$D$21:$D$25)*(G6971/100)*(E6971/1000)),
IF(AND(C6971="Ready to Drink",D6971="RTD-One Pour Cocktail&gt;7%&lt;=14.5"),
SUM(LOOKUP(2,1/(SRP!$B$16:$B$20&lt;=E6971)/(SRP!$C$16:$C$20&gt;=E6971),SRP!$D$16:$D$20)*(G6971/100)*(E6971/1000)),
IF(C6971="Ready to Drink",
SUM(LOOKUP(2,1/(SRP!$B$11:$B$15&lt;=E6971)/(SRP!$C$11:$C$15&gt;=E6971),SRP!$D$11:$D$15)*(G6971/100)*(E6971/1000)),
0)))))),2)</f>
        <v>2.0299999999999998</v>
      </c>
      <c r="L6971" s="173" t="str">
        <f t="shared" si="108"/>
        <v>Beer473</v>
      </c>
      <c r="M6971" s="154">
        <f>VLOOKUP(L6971,'Slope %'!C:D,2,0)</f>
        <v>0.12</v>
      </c>
    </row>
    <row r="6972" spans="1:13" x14ac:dyDescent="0.25">
      <c r="A6972" s="169">
        <v>69012</v>
      </c>
      <c r="B6972" s="170" t="s">
        <v>5078</v>
      </c>
      <c r="C6972" s="170" t="s">
        <v>11</v>
      </c>
      <c r="D6972" s="170" t="s">
        <v>267</v>
      </c>
      <c r="E6972" s="170">
        <v>473</v>
      </c>
      <c r="F6972" s="170">
        <v>24</v>
      </c>
      <c r="G6972" s="171">
        <v>5.5</v>
      </c>
      <c r="H6972" s="170" t="s">
        <v>3124</v>
      </c>
      <c r="I6972" s="171">
        <v>4.1900000000000004</v>
      </c>
      <c r="J6972" s="169">
        <v>1</v>
      </c>
      <c r="K6972" s="154" cm="1">
        <f t="array" ref="K6972">ROUND(
IF(C6972="Beer",
SUM(LOOKUP(2,1/(SRP!$B$8:$B$10&lt;=E6972)/(SRP!$C$8:$C$10&gt;=E6972),SRP!$D$8:$D$10)*(G6972/100)*(E6972/1000)),
IF(C6972="Spirits",
SUM(LOOKUP(2,1/(SRP!$B$2:$B$7&lt;=E6972)/(SRP!$C$2:$C$7&gt;=E6972),SRP!$D$2:$D$7)*(G6972/100)*(E6972/1000)),
IF(AND(C6972="Wine",D6972="Fortified Wines"),
SUM(LOOKUP(2,1/(SRP!$B$26:$B$29&lt;=E6972)/(SRP!$C$26:$C$29&gt;=E6972),SRP!$D$26:$D$29)*(G6972/100)*(E6972/1000)),
IF(C6972="Wine",
SUM(LOOKUP(2,1/(SRP!$B$21:$B$25&lt;=E6972)/(SRP!$C$21:$C$25&gt;=E6972),SRP!$D$21:$D$25)*(G6972/100)*(E6972/1000)),
IF(AND(C6972="Ready to Drink",D6972="RTD-One Pour Cocktail&gt;7%&lt;=14.5"),
SUM(LOOKUP(2,1/(SRP!$B$16:$B$20&lt;=E6972)/(SRP!$C$16:$C$20&gt;=E6972),SRP!$D$16:$D$20)*(G6972/100)*(E6972/1000)),
IF(C6972="Ready to Drink",
SUM(LOOKUP(2,1/(SRP!$B$11:$B$15&lt;=E6972)/(SRP!$C$11:$C$15&gt;=E6972),SRP!$D$11:$D$15)*(G6972/100)*(E6972/1000)),
0)))))),2)</f>
        <v>2.0299999999999998</v>
      </c>
      <c r="L6972" s="173" t="str">
        <f t="shared" si="108"/>
        <v>Beer473</v>
      </c>
      <c r="M6972" s="154">
        <f>VLOOKUP(L6972,'Slope %'!C:D,2,0)</f>
        <v>0.12</v>
      </c>
    </row>
    <row r="6973" spans="1:13" x14ac:dyDescent="0.25">
      <c r="A6973" s="169">
        <v>69031</v>
      </c>
      <c r="B6973" s="170" t="s">
        <v>5079</v>
      </c>
      <c r="C6973" s="170" t="s">
        <v>11</v>
      </c>
      <c r="D6973" s="170" t="s">
        <v>303</v>
      </c>
      <c r="E6973" s="170">
        <v>473</v>
      </c>
      <c r="F6973" s="170">
        <v>24</v>
      </c>
      <c r="G6973" s="171">
        <v>6.5</v>
      </c>
      <c r="H6973" s="170" t="s">
        <v>2261</v>
      </c>
      <c r="I6973" s="171">
        <v>4.4000000000000004</v>
      </c>
      <c r="J6973" s="169">
        <v>1</v>
      </c>
      <c r="K6973" s="154" cm="1">
        <f t="array" ref="K6973">ROUND(
IF(C6973="Beer",
SUM(LOOKUP(2,1/(SRP!$B$8:$B$10&lt;=E6973)/(SRP!$C$8:$C$10&gt;=E6973),SRP!$D$8:$D$10)*(G6973/100)*(E6973/1000)),
IF(C6973="Spirits",
SUM(LOOKUP(2,1/(SRP!$B$2:$B$7&lt;=E6973)/(SRP!$C$2:$C$7&gt;=E6973),SRP!$D$2:$D$7)*(G6973/100)*(E6973/1000)),
IF(AND(C6973="Wine",D6973="Fortified Wines"),
SUM(LOOKUP(2,1/(SRP!$B$26:$B$29&lt;=E6973)/(SRP!$C$26:$C$29&gt;=E6973),SRP!$D$26:$D$29)*(G6973/100)*(E6973/1000)),
IF(C6973="Wine",
SUM(LOOKUP(2,1/(SRP!$B$21:$B$25&lt;=E6973)/(SRP!$C$21:$C$25&gt;=E6973),SRP!$D$21:$D$25)*(G6973/100)*(E6973/1000)),
IF(AND(C6973="Ready to Drink",D6973="RTD-One Pour Cocktail&gt;7%&lt;=14.5"),
SUM(LOOKUP(2,1/(SRP!$B$16:$B$20&lt;=E6973)/(SRP!$C$16:$C$20&gt;=E6973),SRP!$D$16:$D$20)*(G6973/100)*(E6973/1000)),
IF(C6973="Ready to Drink",
SUM(LOOKUP(2,1/(SRP!$B$11:$B$15&lt;=E6973)/(SRP!$C$11:$C$15&gt;=E6973),SRP!$D$11:$D$15)*(G6973/100)*(E6973/1000)),
0)))))),2)</f>
        <v>2.4</v>
      </c>
      <c r="L6973" s="173" t="str">
        <f t="shared" si="108"/>
        <v>Beer473</v>
      </c>
      <c r="M6973" s="154">
        <f>VLOOKUP(L6973,'Slope %'!C:D,2,0)</f>
        <v>0.12</v>
      </c>
    </row>
    <row r="6974" spans="1:13" x14ac:dyDescent="0.25">
      <c r="A6974" s="169">
        <v>69031</v>
      </c>
      <c r="B6974" s="170" t="s">
        <v>5079</v>
      </c>
      <c r="C6974" s="170" t="s">
        <v>11</v>
      </c>
      <c r="D6974" s="170" t="s">
        <v>303</v>
      </c>
      <c r="E6974" s="170">
        <v>473</v>
      </c>
      <c r="F6974" s="170">
        <v>24</v>
      </c>
      <c r="G6974" s="171">
        <v>6.5</v>
      </c>
      <c r="H6974" s="170" t="s">
        <v>1407</v>
      </c>
      <c r="I6974" s="171">
        <v>4.4000000000000004</v>
      </c>
      <c r="J6974" s="169">
        <v>1</v>
      </c>
      <c r="K6974" s="154" cm="1">
        <f t="array" ref="K6974">ROUND(
IF(C6974="Beer",
SUM(LOOKUP(2,1/(SRP!$B$8:$B$10&lt;=E6974)/(SRP!$C$8:$C$10&gt;=E6974),SRP!$D$8:$D$10)*(G6974/100)*(E6974/1000)),
IF(C6974="Spirits",
SUM(LOOKUP(2,1/(SRP!$B$2:$B$7&lt;=E6974)/(SRP!$C$2:$C$7&gt;=E6974),SRP!$D$2:$D$7)*(G6974/100)*(E6974/1000)),
IF(AND(C6974="Wine",D6974="Fortified Wines"),
SUM(LOOKUP(2,1/(SRP!$B$26:$B$29&lt;=E6974)/(SRP!$C$26:$C$29&gt;=E6974),SRP!$D$26:$D$29)*(G6974/100)*(E6974/1000)),
IF(C6974="Wine",
SUM(LOOKUP(2,1/(SRP!$B$21:$B$25&lt;=E6974)/(SRP!$C$21:$C$25&gt;=E6974),SRP!$D$21:$D$25)*(G6974/100)*(E6974/1000)),
IF(AND(C6974="Ready to Drink",D6974="RTD-One Pour Cocktail&gt;7%&lt;=14.5"),
SUM(LOOKUP(2,1/(SRP!$B$16:$B$20&lt;=E6974)/(SRP!$C$16:$C$20&gt;=E6974),SRP!$D$16:$D$20)*(G6974/100)*(E6974/1000)),
IF(C6974="Ready to Drink",
SUM(LOOKUP(2,1/(SRP!$B$11:$B$15&lt;=E6974)/(SRP!$C$11:$C$15&gt;=E6974),SRP!$D$11:$D$15)*(G6974/100)*(E6974/1000)),
0)))))),2)</f>
        <v>2.4</v>
      </c>
      <c r="L6974" s="173" t="str">
        <f t="shared" si="108"/>
        <v>Beer473</v>
      </c>
      <c r="M6974" s="154">
        <f>VLOOKUP(L6974,'Slope %'!C:D,2,0)</f>
        <v>0.12</v>
      </c>
    </row>
    <row r="6975" spans="1:13" x14ac:dyDescent="0.25">
      <c r="A6975" s="169">
        <v>69064</v>
      </c>
      <c r="B6975" s="170" t="s">
        <v>5080</v>
      </c>
      <c r="C6975" s="170" t="s">
        <v>263</v>
      </c>
      <c r="D6975" s="170" t="s">
        <v>935</v>
      </c>
      <c r="E6975" s="170">
        <v>20000</v>
      </c>
      <c r="F6975" s="170">
        <v>1</v>
      </c>
      <c r="G6975" s="171">
        <v>6.5</v>
      </c>
      <c r="H6975" s="170" t="s">
        <v>2655</v>
      </c>
      <c r="I6975" s="171">
        <v>167</v>
      </c>
      <c r="J6975" s="169">
        <v>1</v>
      </c>
      <c r="K6975" s="154" cm="1">
        <f t="array" ref="K6975">ROUND(
IF(C6975="Beer",
SUM(LOOKUP(2,1/(SRP!$B$8:$B$10&lt;=E6975)/(SRP!$C$8:$C$10&gt;=E6975),SRP!$D$8:$D$10)*(G6975/100)*(E6975/1000)),
IF(C6975="Spirits",
SUM(LOOKUP(2,1/(SRP!$B$2:$B$7&lt;=E6975)/(SRP!$C$2:$C$7&gt;=E6975),SRP!$D$2:$D$7)*(G6975/100)*(E6975/1000)),
IF(AND(C6975="Wine",D6975="Fortified Wines"),
SUM(LOOKUP(2,1/(SRP!$B$26:$B$29&lt;=E6975)/(SRP!$C$26:$C$29&gt;=E6975),SRP!$D$26:$D$29)*(G6975/100)*(E6975/1000)),
IF(C6975="Wine",
SUM(LOOKUP(2,1/(SRP!$B$21:$B$25&lt;=E6975)/(SRP!$C$21:$C$25&gt;=E6975),SRP!$D$21:$D$25)*(G6975/100)*(E6975/1000)),
IF(AND(C6975="Ready to Drink",D6975="RTD-One Pour Cocktail&gt;7%&lt;=14.5"),
SUM(LOOKUP(2,1/(SRP!$B$16:$B$20&lt;=E6975)/(SRP!$C$16:$C$20&gt;=E6975),SRP!$D$16:$D$20)*(G6975/100)*(E6975/1000)),
IF(C6975="Ready to Drink",
SUM(LOOKUP(2,1/(SRP!$B$11:$B$15&lt;=E6975)/(SRP!$C$11:$C$15&gt;=E6975),SRP!$D$11:$D$15)*(G6975/100)*(E6975/1000)),
0)))))),2)</f>
        <v>101.49</v>
      </c>
      <c r="L6975" s="173" t="str">
        <f t="shared" si="108"/>
        <v>Ready to Drink20000</v>
      </c>
      <c r="M6975" s="154" t="e">
        <f>VLOOKUP(L6975,'Slope %'!C:D,2,0)</f>
        <v>#N/A</v>
      </c>
    </row>
    <row r="6976" spans="1:13" x14ac:dyDescent="0.25">
      <c r="A6976" s="169">
        <v>69064</v>
      </c>
      <c r="B6976" s="170" t="s">
        <v>5080</v>
      </c>
      <c r="C6976" s="170" t="s">
        <v>263</v>
      </c>
      <c r="D6976" s="170" t="s">
        <v>935</v>
      </c>
      <c r="E6976" s="170">
        <v>20000</v>
      </c>
      <c r="F6976" s="170">
        <v>1</v>
      </c>
      <c r="G6976" s="171">
        <v>6.5</v>
      </c>
      <c r="H6976" s="170" t="s">
        <v>2364</v>
      </c>
      <c r="I6976" s="171">
        <v>167</v>
      </c>
      <c r="J6976" s="169">
        <v>1</v>
      </c>
      <c r="K6976" s="154" cm="1">
        <f t="array" ref="K6976">ROUND(
IF(C6976="Beer",
SUM(LOOKUP(2,1/(SRP!$B$8:$B$10&lt;=E6976)/(SRP!$C$8:$C$10&gt;=E6976),SRP!$D$8:$D$10)*(G6976/100)*(E6976/1000)),
IF(C6976="Spirits",
SUM(LOOKUP(2,1/(SRP!$B$2:$B$7&lt;=E6976)/(SRP!$C$2:$C$7&gt;=E6976),SRP!$D$2:$D$7)*(G6976/100)*(E6976/1000)),
IF(AND(C6976="Wine",D6976="Fortified Wines"),
SUM(LOOKUP(2,1/(SRP!$B$26:$B$29&lt;=E6976)/(SRP!$C$26:$C$29&gt;=E6976),SRP!$D$26:$D$29)*(G6976/100)*(E6976/1000)),
IF(C6976="Wine",
SUM(LOOKUP(2,1/(SRP!$B$21:$B$25&lt;=E6976)/(SRP!$C$21:$C$25&gt;=E6976),SRP!$D$21:$D$25)*(G6976/100)*(E6976/1000)),
IF(AND(C6976="Ready to Drink",D6976="RTD-One Pour Cocktail&gt;7%&lt;=14.5"),
SUM(LOOKUP(2,1/(SRP!$B$16:$B$20&lt;=E6976)/(SRP!$C$16:$C$20&gt;=E6976),SRP!$D$16:$D$20)*(G6976/100)*(E6976/1000)),
IF(C6976="Ready to Drink",
SUM(LOOKUP(2,1/(SRP!$B$11:$B$15&lt;=E6976)/(SRP!$C$11:$C$15&gt;=E6976),SRP!$D$11:$D$15)*(G6976/100)*(E6976/1000)),
0)))))),2)</f>
        <v>101.49</v>
      </c>
      <c r="L6976" s="173" t="str">
        <f t="shared" si="108"/>
        <v>Ready to Drink20000</v>
      </c>
      <c r="M6976" s="154" t="e">
        <f>VLOOKUP(L6976,'Slope %'!C:D,2,0)</f>
        <v>#N/A</v>
      </c>
    </row>
    <row r="6977" spans="1:13" x14ac:dyDescent="0.25">
      <c r="A6977" s="169">
        <v>69067</v>
      </c>
      <c r="B6977" s="170" t="s">
        <v>5081</v>
      </c>
      <c r="C6977" s="170" t="s">
        <v>263</v>
      </c>
      <c r="D6977" s="170" t="s">
        <v>935</v>
      </c>
      <c r="E6977" s="170">
        <v>50000</v>
      </c>
      <c r="F6977" s="170">
        <v>1</v>
      </c>
      <c r="G6977" s="171">
        <v>6.5</v>
      </c>
      <c r="H6977" s="170" t="s">
        <v>2655</v>
      </c>
      <c r="I6977" s="171">
        <v>415</v>
      </c>
      <c r="J6977" s="169">
        <v>1</v>
      </c>
      <c r="K6977" s="154" cm="1">
        <f t="array" ref="K6977">ROUND(
IF(C6977="Beer",
SUM(LOOKUP(2,1/(SRP!$B$8:$B$10&lt;=E6977)/(SRP!$C$8:$C$10&gt;=E6977),SRP!$D$8:$D$10)*(G6977/100)*(E6977/1000)),
IF(C6977="Spirits",
SUM(LOOKUP(2,1/(SRP!$B$2:$B$7&lt;=E6977)/(SRP!$C$2:$C$7&gt;=E6977),SRP!$D$2:$D$7)*(G6977/100)*(E6977/1000)),
IF(AND(C6977="Wine",D6977="Fortified Wines"),
SUM(LOOKUP(2,1/(SRP!$B$26:$B$29&lt;=E6977)/(SRP!$C$26:$C$29&gt;=E6977),SRP!$D$26:$D$29)*(G6977/100)*(E6977/1000)),
IF(C6977="Wine",
SUM(LOOKUP(2,1/(SRP!$B$21:$B$25&lt;=E6977)/(SRP!$C$21:$C$25&gt;=E6977),SRP!$D$21:$D$25)*(G6977/100)*(E6977/1000)),
IF(AND(C6977="Ready to Drink",D6977="RTD-One Pour Cocktail&gt;7%&lt;=14.5"),
SUM(LOOKUP(2,1/(SRP!$B$16:$B$20&lt;=E6977)/(SRP!$C$16:$C$20&gt;=E6977),SRP!$D$16:$D$20)*(G6977/100)*(E6977/1000)),
IF(C6977="Ready to Drink",
SUM(LOOKUP(2,1/(SRP!$B$11:$B$15&lt;=E6977)/(SRP!$C$11:$C$15&gt;=E6977),SRP!$D$11:$D$15)*(G6977/100)*(E6977/1000)),
0)))))),2)</f>
        <v>253.73</v>
      </c>
      <c r="L6977" s="173" t="str">
        <f t="shared" si="108"/>
        <v>Ready to Drink50000</v>
      </c>
      <c r="M6977" s="154" t="e">
        <f>VLOOKUP(L6977,'Slope %'!C:D,2,0)</f>
        <v>#N/A</v>
      </c>
    </row>
    <row r="6978" spans="1:13" x14ac:dyDescent="0.25">
      <c r="A6978" s="169">
        <v>69067</v>
      </c>
      <c r="B6978" s="170" t="s">
        <v>5081</v>
      </c>
      <c r="C6978" s="170" t="s">
        <v>263</v>
      </c>
      <c r="D6978" s="170" t="s">
        <v>935</v>
      </c>
      <c r="E6978" s="170">
        <v>50000</v>
      </c>
      <c r="F6978" s="170">
        <v>1</v>
      </c>
      <c r="G6978" s="171">
        <v>6.5</v>
      </c>
      <c r="H6978" s="170" t="s">
        <v>2364</v>
      </c>
      <c r="I6978" s="171">
        <v>415</v>
      </c>
      <c r="J6978" s="169">
        <v>1</v>
      </c>
      <c r="K6978" s="154" cm="1">
        <f t="array" ref="K6978">ROUND(
IF(C6978="Beer",
SUM(LOOKUP(2,1/(SRP!$B$8:$B$10&lt;=E6978)/(SRP!$C$8:$C$10&gt;=E6978),SRP!$D$8:$D$10)*(G6978/100)*(E6978/1000)),
IF(C6978="Spirits",
SUM(LOOKUP(2,1/(SRP!$B$2:$B$7&lt;=E6978)/(SRP!$C$2:$C$7&gt;=E6978),SRP!$D$2:$D$7)*(G6978/100)*(E6978/1000)),
IF(AND(C6978="Wine",D6978="Fortified Wines"),
SUM(LOOKUP(2,1/(SRP!$B$26:$B$29&lt;=E6978)/(SRP!$C$26:$C$29&gt;=E6978),SRP!$D$26:$D$29)*(G6978/100)*(E6978/1000)),
IF(C6978="Wine",
SUM(LOOKUP(2,1/(SRP!$B$21:$B$25&lt;=E6978)/(SRP!$C$21:$C$25&gt;=E6978),SRP!$D$21:$D$25)*(G6978/100)*(E6978/1000)),
IF(AND(C6978="Ready to Drink",D6978="RTD-One Pour Cocktail&gt;7%&lt;=14.5"),
SUM(LOOKUP(2,1/(SRP!$B$16:$B$20&lt;=E6978)/(SRP!$C$16:$C$20&gt;=E6978),SRP!$D$16:$D$20)*(G6978/100)*(E6978/1000)),
IF(C6978="Ready to Drink",
SUM(LOOKUP(2,1/(SRP!$B$11:$B$15&lt;=E6978)/(SRP!$C$11:$C$15&gt;=E6978),SRP!$D$11:$D$15)*(G6978/100)*(E6978/1000)),
0)))))),2)</f>
        <v>253.73</v>
      </c>
      <c r="L6978" s="173" t="str">
        <f t="shared" si="108"/>
        <v>Ready to Drink50000</v>
      </c>
      <c r="M6978" s="154" t="e">
        <f>VLOOKUP(L6978,'Slope %'!C:D,2,0)</f>
        <v>#N/A</v>
      </c>
    </row>
    <row r="6979" spans="1:13" x14ac:dyDescent="0.25">
      <c r="A6979" s="169">
        <v>69070</v>
      </c>
      <c r="B6979" s="170" t="s">
        <v>5082</v>
      </c>
      <c r="C6979" s="170" t="s">
        <v>11</v>
      </c>
      <c r="D6979" s="170" t="s">
        <v>12</v>
      </c>
      <c r="E6979" s="170">
        <v>473</v>
      </c>
      <c r="F6979" s="170">
        <v>24</v>
      </c>
      <c r="G6979" s="171">
        <v>4.2</v>
      </c>
      <c r="H6979" s="170" t="s">
        <v>2850</v>
      </c>
      <c r="I6979" s="171">
        <v>4.25</v>
      </c>
      <c r="J6979" s="169">
        <v>1</v>
      </c>
      <c r="K6979" s="154" cm="1">
        <f t="array" ref="K6979">ROUND(
IF(C6979="Beer",
SUM(LOOKUP(2,1/(SRP!$B$8:$B$10&lt;=E6979)/(SRP!$C$8:$C$10&gt;=E6979),SRP!$D$8:$D$10)*(G6979/100)*(E6979/1000)),
IF(C6979="Spirits",
SUM(LOOKUP(2,1/(SRP!$B$2:$B$7&lt;=E6979)/(SRP!$C$2:$C$7&gt;=E6979),SRP!$D$2:$D$7)*(G6979/100)*(E6979/1000)),
IF(AND(C6979="Wine",D6979="Fortified Wines"),
SUM(LOOKUP(2,1/(SRP!$B$26:$B$29&lt;=E6979)/(SRP!$C$26:$C$29&gt;=E6979),SRP!$D$26:$D$29)*(G6979/100)*(E6979/1000)),
IF(C6979="Wine",
SUM(LOOKUP(2,1/(SRP!$B$21:$B$25&lt;=E6979)/(SRP!$C$21:$C$25&gt;=E6979),SRP!$D$21:$D$25)*(G6979/100)*(E6979/1000)),
IF(AND(C6979="Ready to Drink",D6979="RTD-One Pour Cocktail&gt;7%&lt;=14.5"),
SUM(LOOKUP(2,1/(SRP!$B$16:$B$20&lt;=E6979)/(SRP!$C$16:$C$20&gt;=E6979),SRP!$D$16:$D$20)*(G6979/100)*(E6979/1000)),
IF(C6979="Ready to Drink",
SUM(LOOKUP(2,1/(SRP!$B$11:$B$15&lt;=E6979)/(SRP!$C$11:$C$15&gt;=E6979),SRP!$D$11:$D$15)*(G6979/100)*(E6979/1000)),
0)))))),2)</f>
        <v>1.55</v>
      </c>
      <c r="L6979" s="173" t="str">
        <f t="shared" ref="L6979:L7042" si="109">(_xlfn.CONCAT(C6979,E6979))</f>
        <v>Beer473</v>
      </c>
      <c r="M6979" s="154">
        <f>VLOOKUP(L6979,'Slope %'!C:D,2,0)</f>
        <v>0.12</v>
      </c>
    </row>
    <row r="6980" spans="1:13" x14ac:dyDescent="0.25">
      <c r="A6980" s="169">
        <v>69070</v>
      </c>
      <c r="B6980" s="170" t="s">
        <v>5082</v>
      </c>
      <c r="C6980" s="170" t="s">
        <v>11</v>
      </c>
      <c r="D6980" s="170" t="s">
        <v>12</v>
      </c>
      <c r="E6980" s="170">
        <v>473</v>
      </c>
      <c r="F6980" s="170">
        <v>24</v>
      </c>
      <c r="G6980" s="171">
        <v>4.2</v>
      </c>
      <c r="H6980" s="170" t="s">
        <v>2850</v>
      </c>
      <c r="I6980" s="171">
        <v>4.25</v>
      </c>
      <c r="J6980" s="169">
        <v>1</v>
      </c>
      <c r="K6980" s="154" cm="1">
        <f t="array" ref="K6980">ROUND(
IF(C6980="Beer",
SUM(LOOKUP(2,1/(SRP!$B$8:$B$10&lt;=E6980)/(SRP!$C$8:$C$10&gt;=E6980),SRP!$D$8:$D$10)*(G6980/100)*(E6980/1000)),
IF(C6980="Spirits",
SUM(LOOKUP(2,1/(SRP!$B$2:$B$7&lt;=E6980)/(SRP!$C$2:$C$7&gt;=E6980),SRP!$D$2:$D$7)*(G6980/100)*(E6980/1000)),
IF(AND(C6980="Wine",D6980="Fortified Wines"),
SUM(LOOKUP(2,1/(SRP!$B$26:$B$29&lt;=E6980)/(SRP!$C$26:$C$29&gt;=E6980),SRP!$D$26:$D$29)*(G6980/100)*(E6980/1000)),
IF(C6980="Wine",
SUM(LOOKUP(2,1/(SRP!$B$21:$B$25&lt;=E6980)/(SRP!$C$21:$C$25&gt;=E6980),SRP!$D$21:$D$25)*(G6980/100)*(E6980/1000)),
IF(AND(C6980="Ready to Drink",D6980="RTD-One Pour Cocktail&gt;7%&lt;=14.5"),
SUM(LOOKUP(2,1/(SRP!$B$16:$B$20&lt;=E6980)/(SRP!$C$16:$C$20&gt;=E6980),SRP!$D$16:$D$20)*(G6980/100)*(E6980/1000)),
IF(C6980="Ready to Drink",
SUM(LOOKUP(2,1/(SRP!$B$11:$B$15&lt;=E6980)/(SRP!$C$11:$C$15&gt;=E6980),SRP!$D$11:$D$15)*(G6980/100)*(E6980/1000)),
0)))))),2)</f>
        <v>1.55</v>
      </c>
      <c r="L6980" s="173" t="str">
        <f t="shared" si="109"/>
        <v>Beer473</v>
      </c>
      <c r="M6980" s="154">
        <f>VLOOKUP(L6980,'Slope %'!C:D,2,0)</f>
        <v>0.12</v>
      </c>
    </row>
    <row r="6981" spans="1:13" x14ac:dyDescent="0.25">
      <c r="A6981" s="169">
        <v>69084</v>
      </c>
      <c r="B6981" s="170" t="s">
        <v>5083</v>
      </c>
      <c r="C6981" s="170" t="s">
        <v>11</v>
      </c>
      <c r="D6981" s="170" t="s">
        <v>267</v>
      </c>
      <c r="E6981" s="170">
        <v>473</v>
      </c>
      <c r="F6981" s="170">
        <v>24</v>
      </c>
      <c r="G6981" s="171">
        <v>5</v>
      </c>
      <c r="H6981" s="170" t="s">
        <v>1556</v>
      </c>
      <c r="I6981" s="171">
        <v>3.99</v>
      </c>
      <c r="J6981" s="169">
        <v>1</v>
      </c>
      <c r="K6981" s="154" cm="1">
        <f t="array" ref="K6981">ROUND(
IF(C6981="Beer",
SUM(LOOKUP(2,1/(SRP!$B$8:$B$10&lt;=E6981)/(SRP!$C$8:$C$10&gt;=E6981),SRP!$D$8:$D$10)*(G6981/100)*(E6981/1000)),
IF(C6981="Spirits",
SUM(LOOKUP(2,1/(SRP!$B$2:$B$7&lt;=E6981)/(SRP!$C$2:$C$7&gt;=E6981),SRP!$D$2:$D$7)*(G6981/100)*(E6981/1000)),
IF(AND(C6981="Wine",D6981="Fortified Wines"),
SUM(LOOKUP(2,1/(SRP!$B$26:$B$29&lt;=E6981)/(SRP!$C$26:$C$29&gt;=E6981),SRP!$D$26:$D$29)*(G6981/100)*(E6981/1000)),
IF(C6981="Wine",
SUM(LOOKUP(2,1/(SRP!$B$21:$B$25&lt;=E6981)/(SRP!$C$21:$C$25&gt;=E6981),SRP!$D$21:$D$25)*(G6981/100)*(E6981/1000)),
IF(AND(C6981="Ready to Drink",D6981="RTD-One Pour Cocktail&gt;7%&lt;=14.5"),
SUM(LOOKUP(2,1/(SRP!$B$16:$B$20&lt;=E6981)/(SRP!$C$16:$C$20&gt;=E6981),SRP!$D$16:$D$20)*(G6981/100)*(E6981/1000)),
IF(C6981="Ready to Drink",
SUM(LOOKUP(2,1/(SRP!$B$11:$B$15&lt;=E6981)/(SRP!$C$11:$C$15&gt;=E6981),SRP!$D$11:$D$15)*(G6981/100)*(E6981/1000)),
0)))))),2)</f>
        <v>1.85</v>
      </c>
      <c r="L6981" s="173" t="str">
        <f t="shared" si="109"/>
        <v>Beer473</v>
      </c>
      <c r="M6981" s="154">
        <f>VLOOKUP(L6981,'Slope %'!C:D,2,0)</f>
        <v>0.12</v>
      </c>
    </row>
    <row r="6982" spans="1:13" x14ac:dyDescent="0.25">
      <c r="A6982" s="169">
        <v>69084</v>
      </c>
      <c r="B6982" s="170" t="s">
        <v>5083</v>
      </c>
      <c r="C6982" s="170" t="s">
        <v>11</v>
      </c>
      <c r="D6982" s="170" t="s">
        <v>267</v>
      </c>
      <c r="E6982" s="170">
        <v>473</v>
      </c>
      <c r="F6982" s="170">
        <v>24</v>
      </c>
      <c r="G6982" s="171">
        <v>5</v>
      </c>
      <c r="H6982" s="170" t="s">
        <v>1556</v>
      </c>
      <c r="I6982" s="171">
        <v>3.99</v>
      </c>
      <c r="J6982" s="169">
        <v>1</v>
      </c>
      <c r="K6982" s="154" cm="1">
        <f t="array" ref="K6982">ROUND(
IF(C6982="Beer",
SUM(LOOKUP(2,1/(SRP!$B$8:$B$10&lt;=E6982)/(SRP!$C$8:$C$10&gt;=E6982),SRP!$D$8:$D$10)*(G6982/100)*(E6982/1000)),
IF(C6982="Spirits",
SUM(LOOKUP(2,1/(SRP!$B$2:$B$7&lt;=E6982)/(SRP!$C$2:$C$7&gt;=E6982),SRP!$D$2:$D$7)*(G6982/100)*(E6982/1000)),
IF(AND(C6982="Wine",D6982="Fortified Wines"),
SUM(LOOKUP(2,1/(SRP!$B$26:$B$29&lt;=E6982)/(SRP!$C$26:$C$29&gt;=E6982),SRP!$D$26:$D$29)*(G6982/100)*(E6982/1000)),
IF(C6982="Wine",
SUM(LOOKUP(2,1/(SRP!$B$21:$B$25&lt;=E6982)/(SRP!$C$21:$C$25&gt;=E6982),SRP!$D$21:$D$25)*(G6982/100)*(E6982/1000)),
IF(AND(C6982="Ready to Drink",D6982="RTD-One Pour Cocktail&gt;7%&lt;=14.5"),
SUM(LOOKUP(2,1/(SRP!$B$16:$B$20&lt;=E6982)/(SRP!$C$16:$C$20&gt;=E6982),SRP!$D$16:$D$20)*(G6982/100)*(E6982/1000)),
IF(C6982="Ready to Drink",
SUM(LOOKUP(2,1/(SRP!$B$11:$B$15&lt;=E6982)/(SRP!$C$11:$C$15&gt;=E6982),SRP!$D$11:$D$15)*(G6982/100)*(E6982/1000)),
0)))))),2)</f>
        <v>1.85</v>
      </c>
      <c r="L6982" s="173" t="str">
        <f t="shared" si="109"/>
        <v>Beer473</v>
      </c>
      <c r="M6982" s="154">
        <f>VLOOKUP(L6982,'Slope %'!C:D,2,0)</f>
        <v>0.12</v>
      </c>
    </row>
    <row r="6983" spans="1:13" x14ac:dyDescent="0.25">
      <c r="A6983" s="169">
        <v>69088</v>
      </c>
      <c r="B6983" s="170" t="s">
        <v>5084</v>
      </c>
      <c r="C6983" s="170" t="s">
        <v>24</v>
      </c>
      <c r="D6983" s="170" t="s">
        <v>66</v>
      </c>
      <c r="E6983" s="170">
        <v>750</v>
      </c>
      <c r="F6983" s="170">
        <v>12</v>
      </c>
      <c r="G6983" s="171">
        <v>12.5</v>
      </c>
      <c r="H6983" s="170" t="s">
        <v>47</v>
      </c>
      <c r="I6983" s="171">
        <v>34.99</v>
      </c>
      <c r="J6983" s="169">
        <v>1</v>
      </c>
      <c r="K6983" s="154" cm="1">
        <f t="array" ref="K6983">ROUND(
IF(C6983="Beer",
SUM(LOOKUP(2,1/(SRP!$B$8:$B$10&lt;=E6983)/(SRP!$C$8:$C$10&gt;=E6983),SRP!$D$8:$D$10)*(G6983/100)*(E6983/1000)),
IF(C6983="Spirits",
SUM(LOOKUP(2,1/(SRP!$B$2:$B$7&lt;=E6983)/(SRP!$C$2:$C$7&gt;=E6983),SRP!$D$2:$D$7)*(G6983/100)*(E6983/1000)),
IF(AND(C6983="Wine",D6983="Fortified Wines"),
SUM(LOOKUP(2,1/(SRP!$B$26:$B$29&lt;=E6983)/(SRP!$C$26:$C$29&gt;=E6983),SRP!$D$26:$D$29)*(G6983/100)*(E6983/1000)),
IF(C6983="Wine",
SUM(LOOKUP(2,1/(SRP!$B$21:$B$25&lt;=E6983)/(SRP!$C$21:$C$25&gt;=E6983),SRP!$D$21:$D$25)*(G6983/100)*(E6983/1000)),
IF(AND(C6983="Ready to Drink",D6983="RTD-One Pour Cocktail&gt;7%&lt;=14.5"),
SUM(LOOKUP(2,1/(SRP!$B$16:$B$20&lt;=E6983)/(SRP!$C$16:$C$20&gt;=E6983),SRP!$D$16:$D$20)*(G6983/100)*(E6983/1000)),
IF(C6983="Ready to Drink",
SUM(LOOKUP(2,1/(SRP!$B$11:$B$15&lt;=E6983)/(SRP!$C$11:$C$15&gt;=E6983),SRP!$D$11:$D$15)*(G6983/100)*(E6983/1000)),
0)))))),2)</f>
        <v>7.32</v>
      </c>
      <c r="L6983" s="173" t="str">
        <f t="shared" si="109"/>
        <v>Wine750</v>
      </c>
      <c r="M6983" s="154">
        <f>VLOOKUP(L6983,'Slope %'!C:D,2,0)</f>
        <v>0.1</v>
      </c>
    </row>
    <row r="6984" spans="1:13" x14ac:dyDescent="0.25">
      <c r="A6984" s="169">
        <v>69095</v>
      </c>
      <c r="B6984" s="170" t="s">
        <v>5085</v>
      </c>
      <c r="C6984" s="170" t="s">
        <v>15</v>
      </c>
      <c r="D6984" s="170" t="s">
        <v>93</v>
      </c>
      <c r="E6984" s="170">
        <v>750</v>
      </c>
      <c r="F6984" s="170">
        <v>12</v>
      </c>
      <c r="G6984" s="171">
        <v>45</v>
      </c>
      <c r="H6984" s="170" t="s">
        <v>1563</v>
      </c>
      <c r="I6984" s="171">
        <v>69.95</v>
      </c>
      <c r="J6984" s="169">
        <v>1</v>
      </c>
      <c r="K6984" s="154" cm="1">
        <f t="array" ref="K6984">ROUND(
IF(C6984="Beer",
SUM(LOOKUP(2,1/(SRP!$B$8:$B$10&lt;=E6984)/(SRP!$C$8:$C$10&gt;=E6984),SRP!$D$8:$D$10)*(G6984/100)*(E6984/1000)),
IF(C6984="Spirits",
SUM(LOOKUP(2,1/(SRP!$B$2:$B$7&lt;=E6984)/(SRP!$C$2:$C$7&gt;=E6984),SRP!$D$2:$D$7)*(G6984/100)*(E6984/1000)),
IF(AND(C6984="Wine",D6984="Fortified Wines"),
SUM(LOOKUP(2,1/(SRP!$B$26:$B$29&lt;=E6984)/(SRP!$C$26:$C$29&gt;=E6984),SRP!$D$26:$D$29)*(G6984/100)*(E6984/1000)),
IF(C6984="Wine",
SUM(LOOKUP(2,1/(SRP!$B$21:$B$25&lt;=E6984)/(SRP!$C$21:$C$25&gt;=E6984),SRP!$D$21:$D$25)*(G6984/100)*(E6984/1000)),
IF(AND(C6984="Ready to Drink",D6984="RTD-One Pour Cocktail&gt;7%&lt;=14.5"),
SUM(LOOKUP(2,1/(SRP!$B$16:$B$20&lt;=E6984)/(SRP!$C$16:$C$20&gt;=E6984),SRP!$D$16:$D$20)*(G6984/100)*(E6984/1000)),
IF(C6984="Ready to Drink",
SUM(LOOKUP(2,1/(SRP!$B$11:$B$15&lt;=E6984)/(SRP!$C$11:$C$15&gt;=E6984),SRP!$D$11:$D$15)*(G6984/100)*(E6984/1000)),
0)))))),2)</f>
        <v>26.35</v>
      </c>
      <c r="L6984" s="173" t="str">
        <f t="shared" si="109"/>
        <v>Spirits750</v>
      </c>
      <c r="M6984" s="154">
        <f>VLOOKUP(L6984,'Slope %'!C:D,2,0)</f>
        <v>7.0000000000000007E-2</v>
      </c>
    </row>
    <row r="6985" spans="1:13" x14ac:dyDescent="0.25">
      <c r="A6985" s="169">
        <v>69098</v>
      </c>
      <c r="B6985" s="170" t="s">
        <v>5086</v>
      </c>
      <c r="C6985" s="170" t="s">
        <v>15</v>
      </c>
      <c r="D6985" s="170" t="s">
        <v>49</v>
      </c>
      <c r="E6985" s="170">
        <v>750</v>
      </c>
      <c r="F6985" s="170">
        <v>12</v>
      </c>
      <c r="G6985" s="171">
        <v>21</v>
      </c>
      <c r="H6985" s="170" t="s">
        <v>43</v>
      </c>
      <c r="I6985" s="171">
        <v>29.69</v>
      </c>
      <c r="J6985" s="169">
        <v>1</v>
      </c>
      <c r="K6985" s="154" cm="1">
        <f t="array" ref="K6985">ROUND(
IF(C6985="Beer",
SUM(LOOKUP(2,1/(SRP!$B$8:$B$10&lt;=E6985)/(SRP!$C$8:$C$10&gt;=E6985),SRP!$D$8:$D$10)*(G6985/100)*(E6985/1000)),
IF(C6985="Spirits",
SUM(LOOKUP(2,1/(SRP!$B$2:$B$7&lt;=E6985)/(SRP!$C$2:$C$7&gt;=E6985),SRP!$D$2:$D$7)*(G6985/100)*(E6985/1000)),
IF(AND(C6985="Wine",D6985="Fortified Wines"),
SUM(LOOKUP(2,1/(SRP!$B$26:$B$29&lt;=E6985)/(SRP!$C$26:$C$29&gt;=E6985),SRP!$D$26:$D$29)*(G6985/100)*(E6985/1000)),
IF(C6985="Wine",
SUM(LOOKUP(2,1/(SRP!$B$21:$B$25&lt;=E6985)/(SRP!$C$21:$C$25&gt;=E6985),SRP!$D$21:$D$25)*(G6985/100)*(E6985/1000)),
IF(AND(C6985="Ready to Drink",D6985="RTD-One Pour Cocktail&gt;7%&lt;=14.5"),
SUM(LOOKUP(2,1/(SRP!$B$16:$B$20&lt;=E6985)/(SRP!$C$16:$C$20&gt;=E6985),SRP!$D$16:$D$20)*(G6985/100)*(E6985/1000)),
IF(C6985="Ready to Drink",
SUM(LOOKUP(2,1/(SRP!$B$11:$B$15&lt;=E6985)/(SRP!$C$11:$C$15&gt;=E6985),SRP!$D$11:$D$15)*(G6985/100)*(E6985/1000)),
0)))))),2)</f>
        <v>12.3</v>
      </c>
      <c r="L6985" s="173" t="str">
        <f t="shared" si="109"/>
        <v>Spirits750</v>
      </c>
      <c r="M6985" s="154">
        <f>VLOOKUP(L6985,'Slope %'!C:D,2,0)</f>
        <v>7.0000000000000007E-2</v>
      </c>
    </row>
    <row r="6986" spans="1:13" x14ac:dyDescent="0.25">
      <c r="A6986" s="169">
        <v>69117</v>
      </c>
      <c r="B6986" s="170" t="s">
        <v>403</v>
      </c>
      <c r="C6986" s="170" t="s">
        <v>15</v>
      </c>
      <c r="D6986" s="170" t="s">
        <v>227</v>
      </c>
      <c r="E6986" s="170">
        <v>1750</v>
      </c>
      <c r="F6986" s="170">
        <v>6</v>
      </c>
      <c r="G6986" s="171">
        <v>40</v>
      </c>
      <c r="H6986" s="170" t="s">
        <v>222</v>
      </c>
      <c r="I6986" s="171">
        <v>69.989999999999995</v>
      </c>
      <c r="J6986" s="169">
        <v>1</v>
      </c>
      <c r="K6986" s="154" cm="1">
        <f t="array" ref="K6986">ROUND(
IF(C6986="Beer",
SUM(LOOKUP(2,1/(SRP!$B$8:$B$10&lt;=E6986)/(SRP!$C$8:$C$10&gt;=E6986),SRP!$D$8:$D$10)*(G6986/100)*(E6986/1000)),
IF(C6986="Spirits",
SUM(LOOKUP(2,1/(SRP!$B$2:$B$7&lt;=E6986)/(SRP!$C$2:$C$7&gt;=E6986),SRP!$D$2:$D$7)*(G6986/100)*(E6986/1000)),
IF(AND(C6986="Wine",D6986="Fortified Wines"),
SUM(LOOKUP(2,1/(SRP!$B$26:$B$29&lt;=E6986)/(SRP!$C$26:$C$29&gt;=E6986),SRP!$D$26:$D$29)*(G6986/100)*(E6986/1000)),
IF(C6986="Wine",
SUM(LOOKUP(2,1/(SRP!$B$21:$B$25&lt;=E6986)/(SRP!$C$21:$C$25&gt;=E6986),SRP!$D$21:$D$25)*(G6986/100)*(E6986/1000)),
IF(AND(C6986="Ready to Drink",D6986="RTD-One Pour Cocktail&gt;7%&lt;=14.5"),
SUM(LOOKUP(2,1/(SRP!$B$16:$B$20&lt;=E6986)/(SRP!$C$16:$C$20&gt;=E6986),SRP!$D$16:$D$20)*(G6986/100)*(E6986/1000)),
IF(C6986="Ready to Drink",
SUM(LOOKUP(2,1/(SRP!$B$11:$B$15&lt;=E6986)/(SRP!$C$11:$C$15&gt;=E6986),SRP!$D$11:$D$15)*(G6986/100)*(E6986/1000)),
0)))))),2)</f>
        <v>54.65</v>
      </c>
      <c r="L6986" s="173" t="str">
        <f t="shared" si="109"/>
        <v>Spirits1750</v>
      </c>
      <c r="M6986" s="154">
        <f>VLOOKUP(L6986,'Slope %'!C:D,2,0)</f>
        <v>0.03</v>
      </c>
    </row>
    <row r="6987" spans="1:13" x14ac:dyDescent="0.25">
      <c r="A6987" s="169">
        <v>69142</v>
      </c>
      <c r="B6987" s="170" t="s">
        <v>5087</v>
      </c>
      <c r="C6987" s="170" t="s">
        <v>263</v>
      </c>
      <c r="D6987" s="170" t="s">
        <v>935</v>
      </c>
      <c r="E6987" s="170">
        <v>50000</v>
      </c>
      <c r="F6987" s="170">
        <v>1</v>
      </c>
      <c r="G6987" s="171">
        <v>5</v>
      </c>
      <c r="H6987" s="170" t="s">
        <v>1391</v>
      </c>
      <c r="I6987" s="171">
        <v>317.26</v>
      </c>
      <c r="J6987" s="169">
        <v>1</v>
      </c>
      <c r="K6987" s="154" cm="1">
        <f t="array" ref="K6987">ROUND(
IF(C6987="Beer",
SUM(LOOKUP(2,1/(SRP!$B$8:$B$10&lt;=E6987)/(SRP!$C$8:$C$10&gt;=E6987),SRP!$D$8:$D$10)*(G6987/100)*(E6987/1000)),
IF(C6987="Spirits",
SUM(LOOKUP(2,1/(SRP!$B$2:$B$7&lt;=E6987)/(SRP!$C$2:$C$7&gt;=E6987),SRP!$D$2:$D$7)*(G6987/100)*(E6987/1000)),
IF(AND(C6987="Wine",D6987="Fortified Wines"),
SUM(LOOKUP(2,1/(SRP!$B$26:$B$29&lt;=E6987)/(SRP!$C$26:$C$29&gt;=E6987),SRP!$D$26:$D$29)*(G6987/100)*(E6987/1000)),
IF(C6987="Wine",
SUM(LOOKUP(2,1/(SRP!$B$21:$B$25&lt;=E6987)/(SRP!$C$21:$C$25&gt;=E6987),SRP!$D$21:$D$25)*(G6987/100)*(E6987/1000)),
IF(AND(C6987="Ready to Drink",D6987="RTD-One Pour Cocktail&gt;7%&lt;=14.5"),
SUM(LOOKUP(2,1/(SRP!$B$16:$B$20&lt;=E6987)/(SRP!$C$16:$C$20&gt;=E6987),SRP!$D$16:$D$20)*(G6987/100)*(E6987/1000)),
IF(C6987="Ready to Drink",
SUM(LOOKUP(2,1/(SRP!$B$11:$B$15&lt;=E6987)/(SRP!$C$11:$C$15&gt;=E6987),SRP!$D$11:$D$15)*(G6987/100)*(E6987/1000)),
0)))))),2)</f>
        <v>195.18</v>
      </c>
      <c r="L6987" s="173" t="str">
        <f t="shared" si="109"/>
        <v>Ready to Drink50000</v>
      </c>
      <c r="M6987" s="154" t="e">
        <f>VLOOKUP(L6987,'Slope %'!C:D,2,0)</f>
        <v>#N/A</v>
      </c>
    </row>
    <row r="6988" spans="1:13" x14ac:dyDescent="0.25">
      <c r="A6988" s="169">
        <v>69142</v>
      </c>
      <c r="B6988" s="170" t="s">
        <v>5087</v>
      </c>
      <c r="C6988" s="170" t="s">
        <v>263</v>
      </c>
      <c r="D6988" s="170" t="s">
        <v>935</v>
      </c>
      <c r="E6988" s="170">
        <v>50000</v>
      </c>
      <c r="F6988" s="170">
        <v>1</v>
      </c>
      <c r="G6988" s="171">
        <v>5</v>
      </c>
      <c r="H6988" s="170" t="s">
        <v>1391</v>
      </c>
      <c r="I6988" s="171">
        <v>317.26</v>
      </c>
      <c r="J6988" s="169">
        <v>1</v>
      </c>
      <c r="K6988" s="154" cm="1">
        <f t="array" ref="K6988">ROUND(
IF(C6988="Beer",
SUM(LOOKUP(2,1/(SRP!$B$8:$B$10&lt;=E6988)/(SRP!$C$8:$C$10&gt;=E6988),SRP!$D$8:$D$10)*(G6988/100)*(E6988/1000)),
IF(C6988="Spirits",
SUM(LOOKUP(2,1/(SRP!$B$2:$B$7&lt;=E6988)/(SRP!$C$2:$C$7&gt;=E6988),SRP!$D$2:$D$7)*(G6988/100)*(E6988/1000)),
IF(AND(C6988="Wine",D6988="Fortified Wines"),
SUM(LOOKUP(2,1/(SRP!$B$26:$B$29&lt;=E6988)/(SRP!$C$26:$C$29&gt;=E6988),SRP!$D$26:$D$29)*(G6988/100)*(E6988/1000)),
IF(C6988="Wine",
SUM(LOOKUP(2,1/(SRP!$B$21:$B$25&lt;=E6988)/(SRP!$C$21:$C$25&gt;=E6988),SRP!$D$21:$D$25)*(G6988/100)*(E6988/1000)),
IF(AND(C6988="Ready to Drink",D6988="RTD-One Pour Cocktail&gt;7%&lt;=14.5"),
SUM(LOOKUP(2,1/(SRP!$B$16:$B$20&lt;=E6988)/(SRP!$C$16:$C$20&gt;=E6988),SRP!$D$16:$D$20)*(G6988/100)*(E6988/1000)),
IF(C6988="Ready to Drink",
SUM(LOOKUP(2,1/(SRP!$B$11:$B$15&lt;=E6988)/(SRP!$C$11:$C$15&gt;=E6988),SRP!$D$11:$D$15)*(G6988/100)*(E6988/1000)),
0)))))),2)</f>
        <v>195.18</v>
      </c>
      <c r="L6988" s="173" t="str">
        <f t="shared" si="109"/>
        <v>Ready to Drink50000</v>
      </c>
      <c r="M6988" s="154" t="e">
        <f>VLOOKUP(L6988,'Slope %'!C:D,2,0)</f>
        <v>#N/A</v>
      </c>
    </row>
    <row r="6989" spans="1:13" x14ac:dyDescent="0.25">
      <c r="A6989" s="169">
        <v>69150</v>
      </c>
      <c r="B6989" s="170" t="s">
        <v>5088</v>
      </c>
      <c r="C6989" s="170" t="s">
        <v>15</v>
      </c>
      <c r="D6989" s="170" t="s">
        <v>51</v>
      </c>
      <c r="E6989" s="170">
        <v>700</v>
      </c>
      <c r="F6989" s="170">
        <v>12</v>
      </c>
      <c r="G6989" s="171">
        <v>40</v>
      </c>
      <c r="H6989" s="170" t="s">
        <v>5089</v>
      </c>
      <c r="I6989" s="171">
        <v>29.79</v>
      </c>
      <c r="J6989" s="169">
        <v>1</v>
      </c>
      <c r="K6989" s="154" cm="1">
        <f t="array" ref="K6989">ROUND(
IF(C6989="Beer",
SUM(LOOKUP(2,1/(SRP!$B$8:$B$10&lt;=E6989)/(SRP!$C$8:$C$10&gt;=E6989),SRP!$D$8:$D$10)*(G6989/100)*(E6989/1000)),
IF(C6989="Spirits",
SUM(LOOKUP(2,1/(SRP!$B$2:$B$7&lt;=E6989)/(SRP!$C$2:$C$7&gt;=E6989),SRP!$D$2:$D$7)*(G6989/100)*(E6989/1000)),
IF(AND(C6989="Wine",D6989="Fortified Wines"),
SUM(LOOKUP(2,1/(SRP!$B$26:$B$29&lt;=E6989)/(SRP!$C$26:$C$29&gt;=E6989),SRP!$D$26:$D$29)*(G6989/100)*(E6989/1000)),
IF(C6989="Wine",
SUM(LOOKUP(2,1/(SRP!$B$21:$B$25&lt;=E6989)/(SRP!$C$21:$C$25&gt;=E6989),SRP!$D$21:$D$25)*(G6989/100)*(E6989/1000)),
IF(AND(C6989="Ready to Drink",D6989="RTD-One Pour Cocktail&gt;7%&lt;=14.5"),
SUM(LOOKUP(2,1/(SRP!$B$16:$B$20&lt;=E6989)/(SRP!$C$16:$C$20&gt;=E6989),SRP!$D$16:$D$20)*(G6989/100)*(E6989/1000)),
IF(C6989="Ready to Drink",
SUM(LOOKUP(2,1/(SRP!$B$11:$B$15&lt;=E6989)/(SRP!$C$11:$C$15&gt;=E6989),SRP!$D$11:$D$15)*(G6989/100)*(E6989/1000)),
0)))))),2)</f>
        <v>21.86</v>
      </c>
      <c r="L6989" s="173" t="str">
        <f t="shared" si="109"/>
        <v>Spirits700</v>
      </c>
      <c r="M6989" s="154">
        <f>VLOOKUP(L6989,'Slope %'!C:D,2,0)</f>
        <v>7.0000000000000007E-2</v>
      </c>
    </row>
    <row r="6990" spans="1:13" x14ac:dyDescent="0.25">
      <c r="A6990" s="169">
        <v>69155</v>
      </c>
      <c r="B6990" s="170" t="s">
        <v>5090</v>
      </c>
      <c r="C6990" s="170" t="s">
        <v>263</v>
      </c>
      <c r="D6990" s="170" t="s">
        <v>806</v>
      </c>
      <c r="E6990" s="170">
        <v>473</v>
      </c>
      <c r="F6990" s="170">
        <v>24</v>
      </c>
      <c r="G6990" s="171">
        <v>7</v>
      </c>
      <c r="H6990" s="170" t="s">
        <v>177</v>
      </c>
      <c r="I6990" s="171">
        <v>4.29</v>
      </c>
      <c r="J6990" s="169">
        <v>1</v>
      </c>
      <c r="K6990" s="154" cm="1">
        <f t="array" ref="K6990">ROUND(
IF(C6990="Beer",
SUM(LOOKUP(2,1/(SRP!$B$8:$B$10&lt;=E6990)/(SRP!$C$8:$C$10&gt;=E6990),SRP!$D$8:$D$10)*(G6990/100)*(E6990/1000)),
IF(C6990="Spirits",
SUM(LOOKUP(2,1/(SRP!$B$2:$B$7&lt;=E6990)/(SRP!$C$2:$C$7&gt;=E6990),SRP!$D$2:$D$7)*(G6990/100)*(E6990/1000)),
IF(AND(C6990="Wine",D6990="Fortified Wines"),
SUM(LOOKUP(2,1/(SRP!$B$26:$B$29&lt;=E6990)/(SRP!$C$26:$C$29&gt;=E6990),SRP!$D$26:$D$29)*(G6990/100)*(E6990/1000)),
IF(C6990="Wine",
SUM(LOOKUP(2,1/(SRP!$B$21:$B$25&lt;=E6990)/(SRP!$C$21:$C$25&gt;=E6990),SRP!$D$21:$D$25)*(G6990/100)*(E6990/1000)),
IF(AND(C6990="Ready to Drink",D6990="RTD-One Pour Cocktail&gt;7%&lt;=14.5"),
SUM(LOOKUP(2,1/(SRP!$B$16:$B$20&lt;=E6990)/(SRP!$C$16:$C$20&gt;=E6990),SRP!$D$16:$D$20)*(G6990/100)*(E6990/1000)),
IF(C6990="Ready to Drink",
SUM(LOOKUP(2,1/(SRP!$B$11:$B$15&lt;=E6990)/(SRP!$C$11:$C$15&gt;=E6990),SRP!$D$11:$D$15)*(G6990/100)*(E6990/1000)),
0)))))),2)</f>
        <v>2.74</v>
      </c>
      <c r="L6990" s="173" t="str">
        <f t="shared" si="109"/>
        <v>Ready to Drink473</v>
      </c>
      <c r="M6990" s="154">
        <f>VLOOKUP(L6990,'Slope %'!C:D,2,0)</f>
        <v>0.12</v>
      </c>
    </row>
    <row r="6991" spans="1:13" x14ac:dyDescent="0.25">
      <c r="A6991" s="169">
        <v>69158</v>
      </c>
      <c r="B6991" s="170" t="s">
        <v>5091</v>
      </c>
      <c r="C6991" s="170" t="s">
        <v>11</v>
      </c>
      <c r="D6991" s="170" t="s">
        <v>267</v>
      </c>
      <c r="E6991" s="170">
        <v>473</v>
      </c>
      <c r="F6991" s="170">
        <v>24</v>
      </c>
      <c r="G6991" s="171">
        <v>5.5</v>
      </c>
      <c r="H6991" s="170" t="s">
        <v>747</v>
      </c>
      <c r="I6991" s="171">
        <v>4.3899999999999997</v>
      </c>
      <c r="J6991" s="169">
        <v>1</v>
      </c>
      <c r="K6991" s="154" cm="1">
        <f t="array" ref="K6991">ROUND(
IF(C6991="Beer",
SUM(LOOKUP(2,1/(SRP!$B$8:$B$10&lt;=E6991)/(SRP!$C$8:$C$10&gt;=E6991),SRP!$D$8:$D$10)*(G6991/100)*(E6991/1000)),
IF(C6991="Spirits",
SUM(LOOKUP(2,1/(SRP!$B$2:$B$7&lt;=E6991)/(SRP!$C$2:$C$7&gt;=E6991),SRP!$D$2:$D$7)*(G6991/100)*(E6991/1000)),
IF(AND(C6991="Wine",D6991="Fortified Wines"),
SUM(LOOKUP(2,1/(SRP!$B$26:$B$29&lt;=E6991)/(SRP!$C$26:$C$29&gt;=E6991),SRP!$D$26:$D$29)*(G6991/100)*(E6991/1000)),
IF(C6991="Wine",
SUM(LOOKUP(2,1/(SRP!$B$21:$B$25&lt;=E6991)/(SRP!$C$21:$C$25&gt;=E6991),SRP!$D$21:$D$25)*(G6991/100)*(E6991/1000)),
IF(AND(C6991="Ready to Drink",D6991="RTD-One Pour Cocktail&gt;7%&lt;=14.5"),
SUM(LOOKUP(2,1/(SRP!$B$16:$B$20&lt;=E6991)/(SRP!$C$16:$C$20&gt;=E6991),SRP!$D$16:$D$20)*(G6991/100)*(E6991/1000)),
IF(C6991="Ready to Drink",
SUM(LOOKUP(2,1/(SRP!$B$11:$B$15&lt;=E6991)/(SRP!$C$11:$C$15&gt;=E6991),SRP!$D$11:$D$15)*(G6991/100)*(E6991/1000)),
0)))))),2)</f>
        <v>2.0299999999999998</v>
      </c>
      <c r="L6991" s="173" t="str">
        <f t="shared" si="109"/>
        <v>Beer473</v>
      </c>
      <c r="M6991" s="154">
        <f>VLOOKUP(L6991,'Slope %'!C:D,2,0)</f>
        <v>0.12</v>
      </c>
    </row>
    <row r="6992" spans="1:13" x14ac:dyDescent="0.25">
      <c r="A6992" s="169">
        <v>69158</v>
      </c>
      <c r="B6992" s="170" t="s">
        <v>5091</v>
      </c>
      <c r="C6992" s="170" t="s">
        <v>11</v>
      </c>
      <c r="D6992" s="170" t="s">
        <v>267</v>
      </c>
      <c r="E6992" s="170">
        <v>473</v>
      </c>
      <c r="F6992" s="170">
        <v>24</v>
      </c>
      <c r="G6992" s="171">
        <v>5.5</v>
      </c>
      <c r="H6992" s="170" t="s">
        <v>747</v>
      </c>
      <c r="I6992" s="171">
        <v>4.3899999999999997</v>
      </c>
      <c r="J6992" s="169">
        <v>1</v>
      </c>
      <c r="K6992" s="154" cm="1">
        <f t="array" ref="K6992">ROUND(
IF(C6992="Beer",
SUM(LOOKUP(2,1/(SRP!$B$8:$B$10&lt;=E6992)/(SRP!$C$8:$C$10&gt;=E6992),SRP!$D$8:$D$10)*(G6992/100)*(E6992/1000)),
IF(C6992="Spirits",
SUM(LOOKUP(2,1/(SRP!$B$2:$B$7&lt;=E6992)/(SRP!$C$2:$C$7&gt;=E6992),SRP!$D$2:$D$7)*(G6992/100)*(E6992/1000)),
IF(AND(C6992="Wine",D6992="Fortified Wines"),
SUM(LOOKUP(2,1/(SRP!$B$26:$B$29&lt;=E6992)/(SRP!$C$26:$C$29&gt;=E6992),SRP!$D$26:$D$29)*(G6992/100)*(E6992/1000)),
IF(C6992="Wine",
SUM(LOOKUP(2,1/(SRP!$B$21:$B$25&lt;=E6992)/(SRP!$C$21:$C$25&gt;=E6992),SRP!$D$21:$D$25)*(G6992/100)*(E6992/1000)),
IF(AND(C6992="Ready to Drink",D6992="RTD-One Pour Cocktail&gt;7%&lt;=14.5"),
SUM(LOOKUP(2,1/(SRP!$B$16:$B$20&lt;=E6992)/(SRP!$C$16:$C$20&gt;=E6992),SRP!$D$16:$D$20)*(G6992/100)*(E6992/1000)),
IF(C6992="Ready to Drink",
SUM(LOOKUP(2,1/(SRP!$B$11:$B$15&lt;=E6992)/(SRP!$C$11:$C$15&gt;=E6992),SRP!$D$11:$D$15)*(G6992/100)*(E6992/1000)),
0)))))),2)</f>
        <v>2.0299999999999998</v>
      </c>
      <c r="L6992" s="173" t="str">
        <f t="shared" si="109"/>
        <v>Beer473</v>
      </c>
      <c r="M6992" s="154">
        <f>VLOOKUP(L6992,'Slope %'!C:D,2,0)</f>
        <v>0.12</v>
      </c>
    </row>
    <row r="6993" spans="1:13" x14ac:dyDescent="0.25">
      <c r="A6993" s="169">
        <v>69159</v>
      </c>
      <c r="B6993" s="170" t="s">
        <v>5092</v>
      </c>
      <c r="C6993" s="170" t="s">
        <v>11</v>
      </c>
      <c r="D6993" s="170" t="s">
        <v>12</v>
      </c>
      <c r="E6993" s="170">
        <v>10650</v>
      </c>
      <c r="F6993" s="170">
        <v>1</v>
      </c>
      <c r="G6993" s="171">
        <v>5</v>
      </c>
      <c r="H6993" s="170" t="s">
        <v>105</v>
      </c>
      <c r="I6993" s="171">
        <v>54.49</v>
      </c>
      <c r="J6993" s="169">
        <v>30</v>
      </c>
      <c r="K6993" s="154" cm="1">
        <f t="array" ref="K6993">ROUND(
IF(C6993="Beer",
SUM(LOOKUP(2,1/(SRP!$B$8:$B$10&lt;=E6993)/(SRP!$C$8:$C$10&gt;=E6993),SRP!$D$8:$D$10)*(G6993/100)*(E6993/1000)),
IF(C6993="Spirits",
SUM(LOOKUP(2,1/(SRP!$B$2:$B$7&lt;=E6993)/(SRP!$C$2:$C$7&gt;=E6993),SRP!$D$2:$D$7)*(G6993/100)*(E6993/1000)),
IF(AND(C6993="Wine",D6993="Fortified Wines"),
SUM(LOOKUP(2,1/(SRP!$B$26:$B$29&lt;=E6993)/(SRP!$C$26:$C$29&gt;=E6993),SRP!$D$26:$D$29)*(G6993/100)*(E6993/1000)),
IF(C6993="Wine",
SUM(LOOKUP(2,1/(SRP!$B$21:$B$25&lt;=E6993)/(SRP!$C$21:$C$25&gt;=E6993),SRP!$D$21:$D$25)*(G6993/100)*(E6993/1000)),
IF(AND(C6993="Ready to Drink",D6993="RTD-One Pour Cocktail&gt;7%&lt;=14.5"),
SUM(LOOKUP(2,1/(SRP!$B$16:$B$20&lt;=E6993)/(SRP!$C$16:$C$20&gt;=E6993),SRP!$D$16:$D$20)*(G6993/100)*(E6993/1000)),
IF(C6993="Ready to Drink",
SUM(LOOKUP(2,1/(SRP!$B$11:$B$15&lt;=E6993)/(SRP!$C$11:$C$15&gt;=E6993),SRP!$D$11:$D$15)*(G6993/100)*(E6993/1000)),
0)))))),2)</f>
        <v>37.450000000000003</v>
      </c>
      <c r="L6993" s="173" t="str">
        <f t="shared" si="109"/>
        <v>Beer10650</v>
      </c>
      <c r="M6993" s="154">
        <f>VLOOKUP(L6993,'Slope %'!C:D,2,0)</f>
        <v>0.05</v>
      </c>
    </row>
    <row r="6994" spans="1:13" x14ac:dyDescent="0.25">
      <c r="A6994" s="169">
        <v>69159</v>
      </c>
      <c r="B6994" s="170" t="s">
        <v>5092</v>
      </c>
      <c r="C6994" s="170" t="s">
        <v>11</v>
      </c>
      <c r="D6994" s="170" t="s">
        <v>12</v>
      </c>
      <c r="E6994" s="170">
        <v>10650</v>
      </c>
      <c r="F6994" s="170">
        <v>1</v>
      </c>
      <c r="G6994" s="171">
        <v>5</v>
      </c>
      <c r="H6994" s="170" t="s">
        <v>105</v>
      </c>
      <c r="I6994" s="171">
        <v>54.49</v>
      </c>
      <c r="J6994" s="169">
        <v>30</v>
      </c>
      <c r="K6994" s="154" cm="1">
        <f t="array" ref="K6994">ROUND(
IF(C6994="Beer",
SUM(LOOKUP(2,1/(SRP!$B$8:$B$10&lt;=E6994)/(SRP!$C$8:$C$10&gt;=E6994),SRP!$D$8:$D$10)*(G6994/100)*(E6994/1000)),
IF(C6994="Spirits",
SUM(LOOKUP(2,1/(SRP!$B$2:$B$7&lt;=E6994)/(SRP!$C$2:$C$7&gt;=E6994),SRP!$D$2:$D$7)*(G6994/100)*(E6994/1000)),
IF(AND(C6994="Wine",D6994="Fortified Wines"),
SUM(LOOKUP(2,1/(SRP!$B$26:$B$29&lt;=E6994)/(SRP!$C$26:$C$29&gt;=E6994),SRP!$D$26:$D$29)*(G6994/100)*(E6994/1000)),
IF(C6994="Wine",
SUM(LOOKUP(2,1/(SRP!$B$21:$B$25&lt;=E6994)/(SRP!$C$21:$C$25&gt;=E6994),SRP!$D$21:$D$25)*(G6994/100)*(E6994/1000)),
IF(AND(C6994="Ready to Drink",D6994="RTD-One Pour Cocktail&gt;7%&lt;=14.5"),
SUM(LOOKUP(2,1/(SRP!$B$16:$B$20&lt;=E6994)/(SRP!$C$16:$C$20&gt;=E6994),SRP!$D$16:$D$20)*(G6994/100)*(E6994/1000)),
IF(C6994="Ready to Drink",
SUM(LOOKUP(2,1/(SRP!$B$11:$B$15&lt;=E6994)/(SRP!$C$11:$C$15&gt;=E6994),SRP!$D$11:$D$15)*(G6994/100)*(E6994/1000)),
0)))))),2)</f>
        <v>37.450000000000003</v>
      </c>
      <c r="L6994" s="173" t="str">
        <f t="shared" si="109"/>
        <v>Beer10650</v>
      </c>
      <c r="M6994" s="154">
        <f>VLOOKUP(L6994,'Slope %'!C:D,2,0)</f>
        <v>0.05</v>
      </c>
    </row>
    <row r="6995" spans="1:13" x14ac:dyDescent="0.25">
      <c r="A6995" s="169">
        <v>69160</v>
      </c>
      <c r="B6995" s="170" t="s">
        <v>5093</v>
      </c>
      <c r="C6995" s="170" t="s">
        <v>11</v>
      </c>
      <c r="D6995" s="170" t="s">
        <v>211</v>
      </c>
      <c r="E6995" s="170">
        <v>740</v>
      </c>
      <c r="F6995" s="170">
        <v>12</v>
      </c>
      <c r="G6995" s="171">
        <v>4</v>
      </c>
      <c r="H6995" s="170" t="s">
        <v>105</v>
      </c>
      <c r="I6995" s="171">
        <v>5.29</v>
      </c>
      <c r="J6995" s="169">
        <v>1</v>
      </c>
      <c r="K6995" s="154" cm="1">
        <f t="array" ref="K6995">ROUND(
IF(C6995="Beer",
SUM(LOOKUP(2,1/(SRP!$B$8:$B$10&lt;=E6995)/(SRP!$C$8:$C$10&gt;=E6995),SRP!$D$8:$D$10)*(G6995/100)*(E6995/1000)),
IF(C6995="Spirits",
SUM(LOOKUP(2,1/(SRP!$B$2:$B$7&lt;=E6995)/(SRP!$C$2:$C$7&gt;=E6995),SRP!$D$2:$D$7)*(G6995/100)*(E6995/1000)),
IF(AND(C6995="Wine",D6995="Fortified Wines"),
SUM(LOOKUP(2,1/(SRP!$B$26:$B$29&lt;=E6995)/(SRP!$C$26:$C$29&gt;=E6995),SRP!$D$26:$D$29)*(G6995/100)*(E6995/1000)),
IF(C6995="Wine",
SUM(LOOKUP(2,1/(SRP!$B$21:$B$25&lt;=E6995)/(SRP!$C$21:$C$25&gt;=E6995),SRP!$D$21:$D$25)*(G6995/100)*(E6995/1000)),
IF(AND(C6995="Ready to Drink",D6995="RTD-One Pour Cocktail&gt;7%&lt;=14.5"),
SUM(LOOKUP(2,1/(SRP!$B$16:$B$20&lt;=E6995)/(SRP!$C$16:$C$20&gt;=E6995),SRP!$D$16:$D$20)*(G6995/100)*(E6995/1000)),
IF(C6995="Ready to Drink",
SUM(LOOKUP(2,1/(SRP!$B$11:$B$15&lt;=E6995)/(SRP!$C$11:$C$15&gt;=E6995),SRP!$D$11:$D$15)*(G6995/100)*(E6995/1000)),
0)))))),2)</f>
        <v>2.31</v>
      </c>
      <c r="L6995" s="173" t="str">
        <f t="shared" si="109"/>
        <v>Beer740</v>
      </c>
      <c r="M6995" s="154">
        <f>VLOOKUP(L6995,'Slope %'!C:D,2,0)</f>
        <v>0.12</v>
      </c>
    </row>
    <row r="6996" spans="1:13" x14ac:dyDescent="0.25">
      <c r="A6996" s="169">
        <v>69160</v>
      </c>
      <c r="B6996" s="170" t="s">
        <v>5093</v>
      </c>
      <c r="C6996" s="170" t="s">
        <v>11</v>
      </c>
      <c r="D6996" s="170" t="s">
        <v>211</v>
      </c>
      <c r="E6996" s="170">
        <v>740</v>
      </c>
      <c r="F6996" s="170">
        <v>12</v>
      </c>
      <c r="G6996" s="171">
        <v>4</v>
      </c>
      <c r="H6996" s="170" t="s">
        <v>105</v>
      </c>
      <c r="I6996" s="171">
        <v>5.29</v>
      </c>
      <c r="J6996" s="169">
        <v>1</v>
      </c>
      <c r="K6996" s="154" cm="1">
        <f t="array" ref="K6996">ROUND(
IF(C6996="Beer",
SUM(LOOKUP(2,1/(SRP!$B$8:$B$10&lt;=E6996)/(SRP!$C$8:$C$10&gt;=E6996),SRP!$D$8:$D$10)*(G6996/100)*(E6996/1000)),
IF(C6996="Spirits",
SUM(LOOKUP(2,1/(SRP!$B$2:$B$7&lt;=E6996)/(SRP!$C$2:$C$7&gt;=E6996),SRP!$D$2:$D$7)*(G6996/100)*(E6996/1000)),
IF(AND(C6996="Wine",D6996="Fortified Wines"),
SUM(LOOKUP(2,1/(SRP!$B$26:$B$29&lt;=E6996)/(SRP!$C$26:$C$29&gt;=E6996),SRP!$D$26:$D$29)*(G6996/100)*(E6996/1000)),
IF(C6996="Wine",
SUM(LOOKUP(2,1/(SRP!$B$21:$B$25&lt;=E6996)/(SRP!$C$21:$C$25&gt;=E6996),SRP!$D$21:$D$25)*(G6996/100)*(E6996/1000)),
IF(AND(C6996="Ready to Drink",D6996="RTD-One Pour Cocktail&gt;7%&lt;=14.5"),
SUM(LOOKUP(2,1/(SRP!$B$16:$B$20&lt;=E6996)/(SRP!$C$16:$C$20&gt;=E6996),SRP!$D$16:$D$20)*(G6996/100)*(E6996/1000)),
IF(C6996="Ready to Drink",
SUM(LOOKUP(2,1/(SRP!$B$11:$B$15&lt;=E6996)/(SRP!$C$11:$C$15&gt;=E6996),SRP!$D$11:$D$15)*(G6996/100)*(E6996/1000)),
0)))))),2)</f>
        <v>2.31</v>
      </c>
      <c r="L6996" s="173" t="str">
        <f t="shared" si="109"/>
        <v>Beer740</v>
      </c>
      <c r="M6996" s="154">
        <f>VLOOKUP(L6996,'Slope %'!C:D,2,0)</f>
        <v>0.12</v>
      </c>
    </row>
    <row r="6997" spans="1:13" x14ac:dyDescent="0.25">
      <c r="A6997" s="169">
        <v>69161</v>
      </c>
      <c r="B6997" s="170" t="s">
        <v>5094</v>
      </c>
      <c r="C6997" s="170" t="s">
        <v>1065</v>
      </c>
      <c r="D6997" s="170" t="s">
        <v>1066</v>
      </c>
      <c r="E6997" s="170">
        <v>2130</v>
      </c>
      <c r="F6997" s="170">
        <v>4</v>
      </c>
      <c r="G6997" s="171">
        <v>0.5</v>
      </c>
      <c r="H6997" s="170" t="s">
        <v>13</v>
      </c>
      <c r="I6997" s="171">
        <v>13.99</v>
      </c>
      <c r="J6997" s="169">
        <v>6</v>
      </c>
      <c r="K6997" s="154" cm="1">
        <f t="array" ref="K6997">ROUND(
IF(C6997="Beer",
SUM(LOOKUP(2,1/(SRP!$B$8:$B$10&lt;=E6997)/(SRP!$C$8:$C$10&gt;=E6997),SRP!$D$8:$D$10)*(G6997/100)*(E6997/1000)),
IF(C6997="Spirits",
SUM(LOOKUP(2,1/(SRP!$B$2:$B$7&lt;=E6997)/(SRP!$C$2:$C$7&gt;=E6997),SRP!$D$2:$D$7)*(G6997/100)*(E6997/1000)),
IF(AND(C6997="Wine",D6997="Fortified Wines"),
SUM(LOOKUP(2,1/(SRP!$B$26:$B$29&lt;=E6997)/(SRP!$C$26:$C$29&gt;=E6997),SRP!$D$26:$D$29)*(G6997/100)*(E6997/1000)),
IF(C6997="Wine",
SUM(LOOKUP(2,1/(SRP!$B$21:$B$25&lt;=E6997)/(SRP!$C$21:$C$25&gt;=E6997),SRP!$D$21:$D$25)*(G6997/100)*(E6997/1000)),
IF(AND(C6997="Ready to Drink",D6997="RTD-One Pour Cocktail&gt;7%&lt;=14.5"),
SUM(LOOKUP(2,1/(SRP!$B$16:$B$20&lt;=E6997)/(SRP!$C$16:$C$20&gt;=E6997),SRP!$D$16:$D$20)*(G6997/100)*(E6997/1000)),
IF(C6997="Ready to Drink",
SUM(LOOKUP(2,1/(SRP!$B$11:$B$15&lt;=E6997)/(SRP!$C$11:$C$15&gt;=E6997),SRP!$D$11:$D$15)*(G6997/100)*(E6997/1000)),
0)))))),2)</f>
        <v>0</v>
      </c>
      <c r="L6997" s="173" t="str">
        <f t="shared" si="109"/>
        <v>Dealcoholized2130</v>
      </c>
      <c r="M6997" s="154" t="e">
        <f>VLOOKUP(L6997,'Slope %'!C:D,2,0)</f>
        <v>#N/A</v>
      </c>
    </row>
    <row r="6998" spans="1:13" x14ac:dyDescent="0.25">
      <c r="A6998" s="169">
        <v>69161</v>
      </c>
      <c r="B6998" s="170" t="s">
        <v>5094</v>
      </c>
      <c r="C6998" s="170" t="s">
        <v>1065</v>
      </c>
      <c r="D6998" s="170" t="s">
        <v>1066</v>
      </c>
      <c r="E6998" s="170">
        <v>2130</v>
      </c>
      <c r="F6998" s="170">
        <v>4</v>
      </c>
      <c r="G6998" s="171">
        <v>0.5</v>
      </c>
      <c r="H6998" s="170" t="s">
        <v>13</v>
      </c>
      <c r="I6998" s="171">
        <v>13.99</v>
      </c>
      <c r="J6998" s="169">
        <v>6</v>
      </c>
      <c r="K6998" s="154" cm="1">
        <f t="array" ref="K6998">ROUND(
IF(C6998="Beer",
SUM(LOOKUP(2,1/(SRP!$B$8:$B$10&lt;=E6998)/(SRP!$C$8:$C$10&gt;=E6998),SRP!$D$8:$D$10)*(G6998/100)*(E6998/1000)),
IF(C6998="Spirits",
SUM(LOOKUP(2,1/(SRP!$B$2:$B$7&lt;=E6998)/(SRP!$C$2:$C$7&gt;=E6998),SRP!$D$2:$D$7)*(G6998/100)*(E6998/1000)),
IF(AND(C6998="Wine",D6998="Fortified Wines"),
SUM(LOOKUP(2,1/(SRP!$B$26:$B$29&lt;=E6998)/(SRP!$C$26:$C$29&gt;=E6998),SRP!$D$26:$D$29)*(G6998/100)*(E6998/1000)),
IF(C6998="Wine",
SUM(LOOKUP(2,1/(SRP!$B$21:$B$25&lt;=E6998)/(SRP!$C$21:$C$25&gt;=E6998),SRP!$D$21:$D$25)*(G6998/100)*(E6998/1000)),
IF(AND(C6998="Ready to Drink",D6998="RTD-One Pour Cocktail&gt;7%&lt;=14.5"),
SUM(LOOKUP(2,1/(SRP!$B$16:$B$20&lt;=E6998)/(SRP!$C$16:$C$20&gt;=E6998),SRP!$D$16:$D$20)*(G6998/100)*(E6998/1000)),
IF(C6998="Ready to Drink",
SUM(LOOKUP(2,1/(SRP!$B$11:$B$15&lt;=E6998)/(SRP!$C$11:$C$15&gt;=E6998),SRP!$D$11:$D$15)*(G6998/100)*(E6998/1000)),
0)))))),2)</f>
        <v>0</v>
      </c>
      <c r="L6998" s="173" t="str">
        <f t="shared" si="109"/>
        <v>Dealcoholized2130</v>
      </c>
      <c r="M6998" s="154" t="e">
        <f>VLOOKUP(L6998,'Slope %'!C:D,2,0)</f>
        <v>#N/A</v>
      </c>
    </row>
    <row r="6999" spans="1:13" x14ac:dyDescent="0.25">
      <c r="A6999" s="169">
        <v>69164</v>
      </c>
      <c r="B6999" s="170" t="s">
        <v>5095</v>
      </c>
      <c r="C6999" s="170" t="s">
        <v>24</v>
      </c>
      <c r="D6999" s="170" t="s">
        <v>166</v>
      </c>
      <c r="E6999" s="170">
        <v>750</v>
      </c>
      <c r="F6999" s="170">
        <v>12</v>
      </c>
      <c r="G6999" s="171">
        <v>13</v>
      </c>
      <c r="H6999" s="170" t="s">
        <v>1511</v>
      </c>
      <c r="I6999" s="171">
        <v>28.68</v>
      </c>
      <c r="J6999" s="169">
        <v>1</v>
      </c>
      <c r="K6999" s="154" cm="1">
        <f t="array" ref="K6999">ROUND(
IF(C6999="Beer",
SUM(LOOKUP(2,1/(SRP!$B$8:$B$10&lt;=E6999)/(SRP!$C$8:$C$10&gt;=E6999),SRP!$D$8:$D$10)*(G6999/100)*(E6999/1000)),
IF(C6999="Spirits",
SUM(LOOKUP(2,1/(SRP!$B$2:$B$7&lt;=E6999)/(SRP!$C$2:$C$7&gt;=E6999),SRP!$D$2:$D$7)*(G6999/100)*(E6999/1000)),
IF(AND(C6999="Wine",D6999="Fortified Wines"),
SUM(LOOKUP(2,1/(SRP!$B$26:$B$29&lt;=E6999)/(SRP!$C$26:$C$29&gt;=E6999),SRP!$D$26:$D$29)*(G6999/100)*(E6999/1000)),
IF(C6999="Wine",
SUM(LOOKUP(2,1/(SRP!$B$21:$B$25&lt;=E6999)/(SRP!$C$21:$C$25&gt;=E6999),SRP!$D$21:$D$25)*(G6999/100)*(E6999/1000)),
IF(AND(C6999="Ready to Drink",D6999="RTD-One Pour Cocktail&gt;7%&lt;=14.5"),
SUM(LOOKUP(2,1/(SRP!$B$16:$B$20&lt;=E6999)/(SRP!$C$16:$C$20&gt;=E6999),SRP!$D$16:$D$20)*(G6999/100)*(E6999/1000)),
IF(C6999="Ready to Drink",
SUM(LOOKUP(2,1/(SRP!$B$11:$B$15&lt;=E6999)/(SRP!$C$11:$C$15&gt;=E6999),SRP!$D$11:$D$15)*(G6999/100)*(E6999/1000)),
0)))))),2)</f>
        <v>7.61</v>
      </c>
      <c r="L6999" s="173" t="str">
        <f t="shared" si="109"/>
        <v>Wine750</v>
      </c>
      <c r="M6999" s="154">
        <f>VLOOKUP(L6999,'Slope %'!C:D,2,0)</f>
        <v>0.1</v>
      </c>
    </row>
    <row r="7000" spans="1:13" x14ac:dyDescent="0.25">
      <c r="A7000" s="169">
        <v>69165</v>
      </c>
      <c r="B7000" s="170" t="s">
        <v>5096</v>
      </c>
      <c r="C7000" s="170" t="s">
        <v>11</v>
      </c>
      <c r="D7000" s="170" t="s">
        <v>303</v>
      </c>
      <c r="E7000" s="170">
        <v>473</v>
      </c>
      <c r="F7000" s="170">
        <v>24</v>
      </c>
      <c r="G7000" s="171">
        <v>6.2</v>
      </c>
      <c r="H7000" s="170" t="s">
        <v>2190</v>
      </c>
      <c r="I7000" s="171">
        <v>4.49</v>
      </c>
      <c r="J7000" s="169">
        <v>1</v>
      </c>
      <c r="K7000" s="154" cm="1">
        <f t="array" ref="K7000">ROUND(
IF(C7000="Beer",
SUM(LOOKUP(2,1/(SRP!$B$8:$B$10&lt;=E7000)/(SRP!$C$8:$C$10&gt;=E7000),SRP!$D$8:$D$10)*(G7000/100)*(E7000/1000)),
IF(C7000="Spirits",
SUM(LOOKUP(2,1/(SRP!$B$2:$B$7&lt;=E7000)/(SRP!$C$2:$C$7&gt;=E7000),SRP!$D$2:$D$7)*(G7000/100)*(E7000/1000)),
IF(AND(C7000="Wine",D7000="Fortified Wines"),
SUM(LOOKUP(2,1/(SRP!$B$26:$B$29&lt;=E7000)/(SRP!$C$26:$C$29&gt;=E7000),SRP!$D$26:$D$29)*(G7000/100)*(E7000/1000)),
IF(C7000="Wine",
SUM(LOOKUP(2,1/(SRP!$B$21:$B$25&lt;=E7000)/(SRP!$C$21:$C$25&gt;=E7000),SRP!$D$21:$D$25)*(G7000/100)*(E7000/1000)),
IF(AND(C7000="Ready to Drink",D7000="RTD-One Pour Cocktail&gt;7%&lt;=14.5"),
SUM(LOOKUP(2,1/(SRP!$B$16:$B$20&lt;=E7000)/(SRP!$C$16:$C$20&gt;=E7000),SRP!$D$16:$D$20)*(G7000/100)*(E7000/1000)),
IF(C7000="Ready to Drink",
SUM(LOOKUP(2,1/(SRP!$B$11:$B$15&lt;=E7000)/(SRP!$C$11:$C$15&gt;=E7000),SRP!$D$11:$D$15)*(G7000/100)*(E7000/1000)),
0)))))),2)</f>
        <v>2.29</v>
      </c>
      <c r="L7000" s="173" t="str">
        <f t="shared" si="109"/>
        <v>Beer473</v>
      </c>
      <c r="M7000" s="154">
        <f>VLOOKUP(L7000,'Slope %'!C:D,2,0)</f>
        <v>0.12</v>
      </c>
    </row>
    <row r="7001" spans="1:13" x14ac:dyDescent="0.25">
      <c r="A7001" s="169">
        <v>69165</v>
      </c>
      <c r="B7001" s="170" t="s">
        <v>5096</v>
      </c>
      <c r="C7001" s="170" t="s">
        <v>11</v>
      </c>
      <c r="D7001" s="170" t="s">
        <v>303</v>
      </c>
      <c r="E7001" s="170">
        <v>473</v>
      </c>
      <c r="F7001" s="170">
        <v>24</v>
      </c>
      <c r="G7001" s="171">
        <v>6.2</v>
      </c>
      <c r="H7001" s="170" t="s">
        <v>2190</v>
      </c>
      <c r="I7001" s="171">
        <v>4.49</v>
      </c>
      <c r="J7001" s="169">
        <v>1</v>
      </c>
      <c r="K7001" s="154" cm="1">
        <f t="array" ref="K7001">ROUND(
IF(C7001="Beer",
SUM(LOOKUP(2,1/(SRP!$B$8:$B$10&lt;=E7001)/(SRP!$C$8:$C$10&gt;=E7001),SRP!$D$8:$D$10)*(G7001/100)*(E7001/1000)),
IF(C7001="Spirits",
SUM(LOOKUP(2,1/(SRP!$B$2:$B$7&lt;=E7001)/(SRP!$C$2:$C$7&gt;=E7001),SRP!$D$2:$D$7)*(G7001/100)*(E7001/1000)),
IF(AND(C7001="Wine",D7001="Fortified Wines"),
SUM(LOOKUP(2,1/(SRP!$B$26:$B$29&lt;=E7001)/(SRP!$C$26:$C$29&gt;=E7001),SRP!$D$26:$D$29)*(G7001/100)*(E7001/1000)),
IF(C7001="Wine",
SUM(LOOKUP(2,1/(SRP!$B$21:$B$25&lt;=E7001)/(SRP!$C$21:$C$25&gt;=E7001),SRP!$D$21:$D$25)*(G7001/100)*(E7001/1000)),
IF(AND(C7001="Ready to Drink",D7001="RTD-One Pour Cocktail&gt;7%&lt;=14.5"),
SUM(LOOKUP(2,1/(SRP!$B$16:$B$20&lt;=E7001)/(SRP!$C$16:$C$20&gt;=E7001),SRP!$D$16:$D$20)*(G7001/100)*(E7001/1000)),
IF(C7001="Ready to Drink",
SUM(LOOKUP(2,1/(SRP!$B$11:$B$15&lt;=E7001)/(SRP!$C$11:$C$15&gt;=E7001),SRP!$D$11:$D$15)*(G7001/100)*(E7001/1000)),
0)))))),2)</f>
        <v>2.29</v>
      </c>
      <c r="L7001" s="173" t="str">
        <f t="shared" si="109"/>
        <v>Beer473</v>
      </c>
      <c r="M7001" s="154">
        <f>VLOOKUP(L7001,'Slope %'!C:D,2,0)</f>
        <v>0.12</v>
      </c>
    </row>
    <row r="7002" spans="1:13" x14ac:dyDescent="0.25">
      <c r="A7002" s="169">
        <v>69170</v>
      </c>
      <c r="B7002" s="170" t="s">
        <v>5097</v>
      </c>
      <c r="C7002" s="170" t="s">
        <v>15</v>
      </c>
      <c r="D7002" s="170" t="s">
        <v>441</v>
      </c>
      <c r="E7002" s="170">
        <v>750</v>
      </c>
      <c r="F7002" s="170">
        <v>12</v>
      </c>
      <c r="G7002" s="171">
        <v>15</v>
      </c>
      <c r="H7002" s="170" t="s">
        <v>222</v>
      </c>
      <c r="I7002" s="171">
        <v>23.99</v>
      </c>
      <c r="J7002" s="169">
        <v>1</v>
      </c>
      <c r="K7002" s="154" cm="1">
        <f t="array" ref="K7002">ROUND(
IF(C7002="Beer",
SUM(LOOKUP(2,1/(SRP!$B$8:$B$10&lt;=E7002)/(SRP!$C$8:$C$10&gt;=E7002),SRP!$D$8:$D$10)*(G7002/100)*(E7002/1000)),
IF(C7002="Spirits",
SUM(LOOKUP(2,1/(SRP!$B$2:$B$7&lt;=E7002)/(SRP!$C$2:$C$7&gt;=E7002),SRP!$D$2:$D$7)*(G7002/100)*(E7002/1000)),
IF(AND(C7002="Wine",D7002="Fortified Wines"),
SUM(LOOKUP(2,1/(SRP!$B$26:$B$29&lt;=E7002)/(SRP!$C$26:$C$29&gt;=E7002),SRP!$D$26:$D$29)*(G7002/100)*(E7002/1000)),
IF(C7002="Wine",
SUM(LOOKUP(2,1/(SRP!$B$21:$B$25&lt;=E7002)/(SRP!$C$21:$C$25&gt;=E7002),SRP!$D$21:$D$25)*(G7002/100)*(E7002/1000)),
IF(AND(C7002="Ready to Drink",D7002="RTD-One Pour Cocktail&gt;7%&lt;=14.5"),
SUM(LOOKUP(2,1/(SRP!$B$16:$B$20&lt;=E7002)/(SRP!$C$16:$C$20&gt;=E7002),SRP!$D$16:$D$20)*(G7002/100)*(E7002/1000)),
IF(C7002="Ready to Drink",
SUM(LOOKUP(2,1/(SRP!$B$11:$B$15&lt;=E7002)/(SRP!$C$11:$C$15&gt;=E7002),SRP!$D$11:$D$15)*(G7002/100)*(E7002/1000)),
0)))))),2)</f>
        <v>8.7799999999999994</v>
      </c>
      <c r="L7002" s="173" t="str">
        <f t="shared" si="109"/>
        <v>Spirits750</v>
      </c>
      <c r="M7002" s="154">
        <f>VLOOKUP(L7002,'Slope %'!C:D,2,0)</f>
        <v>7.0000000000000007E-2</v>
      </c>
    </row>
    <row r="7003" spans="1:13" x14ac:dyDescent="0.25">
      <c r="A7003" s="169">
        <v>69171</v>
      </c>
      <c r="B7003" s="170" t="s">
        <v>5098</v>
      </c>
      <c r="C7003" s="170" t="s">
        <v>11</v>
      </c>
      <c r="D7003" s="170" t="s">
        <v>303</v>
      </c>
      <c r="E7003" s="170">
        <v>5325</v>
      </c>
      <c r="F7003" s="170">
        <v>1</v>
      </c>
      <c r="G7003" s="171">
        <v>6.8</v>
      </c>
      <c r="H7003" s="170" t="s">
        <v>1623</v>
      </c>
      <c r="I7003" s="171">
        <v>29.99</v>
      </c>
      <c r="J7003" s="169">
        <v>15</v>
      </c>
      <c r="K7003" s="154" cm="1">
        <f t="array" ref="K7003">ROUND(
IF(C7003="Beer",
SUM(LOOKUP(2,1/(SRP!$B$8:$B$10&lt;=E7003)/(SRP!$C$8:$C$10&gt;=E7003),SRP!$D$8:$D$10)*(G7003/100)*(E7003/1000)),
IF(C7003="Spirits",
SUM(LOOKUP(2,1/(SRP!$B$2:$B$7&lt;=E7003)/(SRP!$C$2:$C$7&gt;=E7003),SRP!$D$2:$D$7)*(G7003/100)*(E7003/1000)),
IF(AND(C7003="Wine",D7003="Fortified Wines"),
SUM(LOOKUP(2,1/(SRP!$B$26:$B$29&lt;=E7003)/(SRP!$C$26:$C$29&gt;=E7003),SRP!$D$26:$D$29)*(G7003/100)*(E7003/1000)),
IF(C7003="Wine",
SUM(LOOKUP(2,1/(SRP!$B$21:$B$25&lt;=E7003)/(SRP!$C$21:$C$25&gt;=E7003),SRP!$D$21:$D$25)*(G7003/100)*(E7003/1000)),
IF(AND(C7003="Ready to Drink",D7003="RTD-One Pour Cocktail&gt;7%&lt;=14.5"),
SUM(LOOKUP(2,1/(SRP!$B$16:$B$20&lt;=E7003)/(SRP!$C$16:$C$20&gt;=E7003),SRP!$D$16:$D$20)*(G7003/100)*(E7003/1000)),
IF(C7003="Ready to Drink",
SUM(LOOKUP(2,1/(SRP!$B$11:$B$15&lt;=E7003)/(SRP!$C$11:$C$15&gt;=E7003),SRP!$D$11:$D$15)*(G7003/100)*(E7003/1000)),
0)))))),2)</f>
        <v>28.27</v>
      </c>
      <c r="L7003" s="173" t="str">
        <f t="shared" si="109"/>
        <v>Beer5325</v>
      </c>
      <c r="M7003" s="154">
        <f>VLOOKUP(L7003,'Slope %'!C:D,2,0)</f>
        <v>0.05</v>
      </c>
    </row>
    <row r="7004" spans="1:13" x14ac:dyDescent="0.25">
      <c r="A7004" s="169">
        <v>69171</v>
      </c>
      <c r="B7004" s="170" t="s">
        <v>5098</v>
      </c>
      <c r="C7004" s="170" t="s">
        <v>11</v>
      </c>
      <c r="D7004" s="170" t="s">
        <v>303</v>
      </c>
      <c r="E7004" s="170">
        <v>5325</v>
      </c>
      <c r="F7004" s="170">
        <v>1</v>
      </c>
      <c r="G7004" s="171">
        <v>6.8</v>
      </c>
      <c r="H7004" s="170" t="s">
        <v>1623</v>
      </c>
      <c r="I7004" s="171">
        <v>29.99</v>
      </c>
      <c r="J7004" s="169">
        <v>15</v>
      </c>
      <c r="K7004" s="154" cm="1">
        <f t="array" ref="K7004">ROUND(
IF(C7004="Beer",
SUM(LOOKUP(2,1/(SRP!$B$8:$B$10&lt;=E7004)/(SRP!$C$8:$C$10&gt;=E7004),SRP!$D$8:$D$10)*(G7004/100)*(E7004/1000)),
IF(C7004="Spirits",
SUM(LOOKUP(2,1/(SRP!$B$2:$B$7&lt;=E7004)/(SRP!$C$2:$C$7&gt;=E7004),SRP!$D$2:$D$7)*(G7004/100)*(E7004/1000)),
IF(AND(C7004="Wine",D7004="Fortified Wines"),
SUM(LOOKUP(2,1/(SRP!$B$26:$B$29&lt;=E7004)/(SRP!$C$26:$C$29&gt;=E7004),SRP!$D$26:$D$29)*(G7004/100)*(E7004/1000)),
IF(C7004="Wine",
SUM(LOOKUP(2,1/(SRP!$B$21:$B$25&lt;=E7004)/(SRP!$C$21:$C$25&gt;=E7004),SRP!$D$21:$D$25)*(G7004/100)*(E7004/1000)),
IF(AND(C7004="Ready to Drink",D7004="RTD-One Pour Cocktail&gt;7%&lt;=14.5"),
SUM(LOOKUP(2,1/(SRP!$B$16:$B$20&lt;=E7004)/(SRP!$C$16:$C$20&gt;=E7004),SRP!$D$16:$D$20)*(G7004/100)*(E7004/1000)),
IF(C7004="Ready to Drink",
SUM(LOOKUP(2,1/(SRP!$B$11:$B$15&lt;=E7004)/(SRP!$C$11:$C$15&gt;=E7004),SRP!$D$11:$D$15)*(G7004/100)*(E7004/1000)),
0)))))),2)</f>
        <v>28.27</v>
      </c>
      <c r="L7004" s="173" t="str">
        <f t="shared" si="109"/>
        <v>Beer5325</v>
      </c>
      <c r="M7004" s="154">
        <f>VLOOKUP(L7004,'Slope %'!C:D,2,0)</f>
        <v>0.05</v>
      </c>
    </row>
    <row r="7005" spans="1:13" x14ac:dyDescent="0.25">
      <c r="A7005" s="169">
        <v>69175</v>
      </c>
      <c r="B7005" s="170" t="s">
        <v>5099</v>
      </c>
      <c r="C7005" s="170" t="s">
        <v>15</v>
      </c>
      <c r="D7005" s="170" t="s">
        <v>38</v>
      </c>
      <c r="E7005" s="170">
        <v>750</v>
      </c>
      <c r="F7005" s="170">
        <v>12</v>
      </c>
      <c r="G7005" s="171">
        <v>15</v>
      </c>
      <c r="H7005" s="170" t="s">
        <v>222</v>
      </c>
      <c r="I7005" s="171">
        <v>23.99</v>
      </c>
      <c r="J7005" s="169">
        <v>1</v>
      </c>
      <c r="K7005" s="154" cm="1">
        <f t="array" ref="K7005">ROUND(
IF(C7005="Beer",
SUM(LOOKUP(2,1/(SRP!$B$8:$B$10&lt;=E7005)/(SRP!$C$8:$C$10&gt;=E7005),SRP!$D$8:$D$10)*(G7005/100)*(E7005/1000)),
IF(C7005="Spirits",
SUM(LOOKUP(2,1/(SRP!$B$2:$B$7&lt;=E7005)/(SRP!$C$2:$C$7&gt;=E7005),SRP!$D$2:$D$7)*(G7005/100)*(E7005/1000)),
IF(AND(C7005="Wine",D7005="Fortified Wines"),
SUM(LOOKUP(2,1/(SRP!$B$26:$B$29&lt;=E7005)/(SRP!$C$26:$C$29&gt;=E7005),SRP!$D$26:$D$29)*(G7005/100)*(E7005/1000)),
IF(C7005="Wine",
SUM(LOOKUP(2,1/(SRP!$B$21:$B$25&lt;=E7005)/(SRP!$C$21:$C$25&gt;=E7005),SRP!$D$21:$D$25)*(G7005/100)*(E7005/1000)),
IF(AND(C7005="Ready to Drink",D7005="RTD-One Pour Cocktail&gt;7%&lt;=14.5"),
SUM(LOOKUP(2,1/(SRP!$B$16:$B$20&lt;=E7005)/(SRP!$C$16:$C$20&gt;=E7005),SRP!$D$16:$D$20)*(G7005/100)*(E7005/1000)),
IF(C7005="Ready to Drink",
SUM(LOOKUP(2,1/(SRP!$B$11:$B$15&lt;=E7005)/(SRP!$C$11:$C$15&gt;=E7005),SRP!$D$11:$D$15)*(G7005/100)*(E7005/1000)),
0)))))),2)</f>
        <v>8.7799999999999994</v>
      </c>
      <c r="L7005" s="173" t="str">
        <f t="shared" si="109"/>
        <v>Spirits750</v>
      </c>
      <c r="M7005" s="154">
        <f>VLOOKUP(L7005,'Slope %'!C:D,2,0)</f>
        <v>7.0000000000000007E-2</v>
      </c>
    </row>
    <row r="7006" spans="1:13" x14ac:dyDescent="0.25">
      <c r="A7006" s="169">
        <v>69178</v>
      </c>
      <c r="B7006" s="170" t="s">
        <v>5100</v>
      </c>
      <c r="C7006" s="170" t="s">
        <v>15</v>
      </c>
      <c r="D7006" s="170" t="s">
        <v>38</v>
      </c>
      <c r="E7006" s="170">
        <v>750</v>
      </c>
      <c r="F7006" s="170">
        <v>12</v>
      </c>
      <c r="G7006" s="171">
        <v>15</v>
      </c>
      <c r="H7006" s="170" t="s">
        <v>222</v>
      </c>
      <c r="I7006" s="171">
        <v>23.99</v>
      </c>
      <c r="J7006" s="169">
        <v>1</v>
      </c>
      <c r="K7006" s="154" cm="1">
        <f t="array" ref="K7006">ROUND(
IF(C7006="Beer",
SUM(LOOKUP(2,1/(SRP!$B$8:$B$10&lt;=E7006)/(SRP!$C$8:$C$10&gt;=E7006),SRP!$D$8:$D$10)*(G7006/100)*(E7006/1000)),
IF(C7006="Spirits",
SUM(LOOKUP(2,1/(SRP!$B$2:$B$7&lt;=E7006)/(SRP!$C$2:$C$7&gt;=E7006),SRP!$D$2:$D$7)*(G7006/100)*(E7006/1000)),
IF(AND(C7006="Wine",D7006="Fortified Wines"),
SUM(LOOKUP(2,1/(SRP!$B$26:$B$29&lt;=E7006)/(SRP!$C$26:$C$29&gt;=E7006),SRP!$D$26:$D$29)*(G7006/100)*(E7006/1000)),
IF(C7006="Wine",
SUM(LOOKUP(2,1/(SRP!$B$21:$B$25&lt;=E7006)/(SRP!$C$21:$C$25&gt;=E7006),SRP!$D$21:$D$25)*(G7006/100)*(E7006/1000)),
IF(AND(C7006="Ready to Drink",D7006="RTD-One Pour Cocktail&gt;7%&lt;=14.5"),
SUM(LOOKUP(2,1/(SRP!$B$16:$B$20&lt;=E7006)/(SRP!$C$16:$C$20&gt;=E7006),SRP!$D$16:$D$20)*(G7006/100)*(E7006/1000)),
IF(C7006="Ready to Drink",
SUM(LOOKUP(2,1/(SRP!$B$11:$B$15&lt;=E7006)/(SRP!$C$11:$C$15&gt;=E7006),SRP!$D$11:$D$15)*(G7006/100)*(E7006/1000)),
0)))))),2)</f>
        <v>8.7799999999999994</v>
      </c>
      <c r="L7006" s="173" t="str">
        <f t="shared" si="109"/>
        <v>Spirits750</v>
      </c>
      <c r="M7006" s="154">
        <f>VLOOKUP(L7006,'Slope %'!C:D,2,0)</f>
        <v>7.0000000000000007E-2</v>
      </c>
    </row>
    <row r="7007" spans="1:13" x14ac:dyDescent="0.25">
      <c r="A7007" s="169">
        <v>69179</v>
      </c>
      <c r="B7007" s="170" t="s">
        <v>5101</v>
      </c>
      <c r="C7007" s="170" t="s">
        <v>15</v>
      </c>
      <c r="D7007" s="170" t="s">
        <v>38</v>
      </c>
      <c r="E7007" s="170">
        <v>750</v>
      </c>
      <c r="F7007" s="170">
        <v>12</v>
      </c>
      <c r="G7007" s="171">
        <v>15</v>
      </c>
      <c r="H7007" s="170" t="s">
        <v>222</v>
      </c>
      <c r="I7007" s="171">
        <v>21.69</v>
      </c>
      <c r="J7007" s="169">
        <v>1</v>
      </c>
      <c r="K7007" s="154" cm="1">
        <f t="array" ref="K7007">ROUND(
IF(C7007="Beer",
SUM(LOOKUP(2,1/(SRP!$B$8:$B$10&lt;=E7007)/(SRP!$C$8:$C$10&gt;=E7007),SRP!$D$8:$D$10)*(G7007/100)*(E7007/1000)),
IF(C7007="Spirits",
SUM(LOOKUP(2,1/(SRP!$B$2:$B$7&lt;=E7007)/(SRP!$C$2:$C$7&gt;=E7007),SRP!$D$2:$D$7)*(G7007/100)*(E7007/1000)),
IF(AND(C7007="Wine",D7007="Fortified Wines"),
SUM(LOOKUP(2,1/(SRP!$B$26:$B$29&lt;=E7007)/(SRP!$C$26:$C$29&gt;=E7007),SRP!$D$26:$D$29)*(G7007/100)*(E7007/1000)),
IF(C7007="Wine",
SUM(LOOKUP(2,1/(SRP!$B$21:$B$25&lt;=E7007)/(SRP!$C$21:$C$25&gt;=E7007),SRP!$D$21:$D$25)*(G7007/100)*(E7007/1000)),
IF(AND(C7007="Ready to Drink",D7007="RTD-One Pour Cocktail&gt;7%&lt;=14.5"),
SUM(LOOKUP(2,1/(SRP!$B$16:$B$20&lt;=E7007)/(SRP!$C$16:$C$20&gt;=E7007),SRP!$D$16:$D$20)*(G7007/100)*(E7007/1000)),
IF(C7007="Ready to Drink",
SUM(LOOKUP(2,1/(SRP!$B$11:$B$15&lt;=E7007)/(SRP!$C$11:$C$15&gt;=E7007),SRP!$D$11:$D$15)*(G7007/100)*(E7007/1000)),
0)))))),2)</f>
        <v>8.7799999999999994</v>
      </c>
      <c r="L7007" s="173" t="str">
        <f t="shared" si="109"/>
        <v>Spirits750</v>
      </c>
      <c r="M7007" s="154">
        <f>VLOOKUP(L7007,'Slope %'!C:D,2,0)</f>
        <v>7.0000000000000007E-2</v>
      </c>
    </row>
    <row r="7008" spans="1:13" x14ac:dyDescent="0.25">
      <c r="A7008" s="169">
        <v>69187</v>
      </c>
      <c r="B7008" s="170" t="s">
        <v>5102</v>
      </c>
      <c r="C7008" s="170" t="s">
        <v>263</v>
      </c>
      <c r="D7008" s="170" t="s">
        <v>332</v>
      </c>
      <c r="E7008" s="170">
        <v>1420</v>
      </c>
      <c r="F7008" s="170">
        <v>6</v>
      </c>
      <c r="G7008" s="171">
        <v>7</v>
      </c>
      <c r="H7008" s="170" t="s">
        <v>402</v>
      </c>
      <c r="I7008" s="171">
        <v>14.99</v>
      </c>
      <c r="J7008" s="169">
        <v>4</v>
      </c>
      <c r="K7008" s="154" cm="1">
        <f t="array" ref="K7008">ROUND(
IF(C7008="Beer",
SUM(LOOKUP(2,1/(SRP!$B$8:$B$10&lt;=E7008)/(SRP!$C$8:$C$10&gt;=E7008),SRP!$D$8:$D$10)*(G7008/100)*(E7008/1000)),
IF(C7008="Spirits",
SUM(LOOKUP(2,1/(SRP!$B$2:$B$7&lt;=E7008)/(SRP!$C$2:$C$7&gt;=E7008),SRP!$D$2:$D$7)*(G7008/100)*(E7008/1000)),
IF(AND(C7008="Wine",D7008="Fortified Wines"),
SUM(LOOKUP(2,1/(SRP!$B$26:$B$29&lt;=E7008)/(SRP!$C$26:$C$29&gt;=E7008),SRP!$D$26:$D$29)*(G7008/100)*(E7008/1000)),
IF(C7008="Wine",
SUM(LOOKUP(2,1/(SRP!$B$21:$B$25&lt;=E7008)/(SRP!$C$21:$C$25&gt;=E7008),SRP!$D$21:$D$25)*(G7008/100)*(E7008/1000)),
IF(AND(C7008="Ready to Drink",D7008="RTD-One Pour Cocktail&gt;7%&lt;=14.5"),
SUM(LOOKUP(2,1/(SRP!$B$16:$B$20&lt;=E7008)/(SRP!$C$16:$C$20&gt;=E7008),SRP!$D$16:$D$20)*(G7008/100)*(E7008/1000)),
IF(C7008="Ready to Drink",
SUM(LOOKUP(2,1/(SRP!$B$11:$B$15&lt;=E7008)/(SRP!$C$11:$C$15&gt;=E7008),SRP!$D$11:$D$15)*(G7008/100)*(E7008/1000)),
0)))))),2)</f>
        <v>7.76</v>
      </c>
      <c r="L7008" s="173" t="str">
        <f t="shared" si="109"/>
        <v>Ready to Drink1420</v>
      </c>
      <c r="M7008" s="154">
        <f>VLOOKUP(L7008,'Slope %'!C:D,2,0)</f>
        <v>0.12</v>
      </c>
    </row>
    <row r="7009" spans="1:13" x14ac:dyDescent="0.25">
      <c r="A7009" s="169">
        <v>69191</v>
      </c>
      <c r="B7009" s="170" t="s">
        <v>5103</v>
      </c>
      <c r="C7009" s="170" t="s">
        <v>15</v>
      </c>
      <c r="D7009" s="170" t="s">
        <v>336</v>
      </c>
      <c r="E7009" s="170">
        <v>1140</v>
      </c>
      <c r="F7009" s="170">
        <v>12</v>
      </c>
      <c r="G7009" s="171">
        <v>20</v>
      </c>
      <c r="H7009" s="170" t="s">
        <v>222</v>
      </c>
      <c r="I7009" s="171">
        <v>38.99</v>
      </c>
      <c r="J7009" s="169">
        <v>1</v>
      </c>
      <c r="K7009" s="154" cm="1">
        <f t="array" ref="K7009">ROUND(
IF(C7009="Beer",
SUM(LOOKUP(2,1/(SRP!$B$8:$B$10&lt;=E7009)/(SRP!$C$8:$C$10&gt;=E7009),SRP!$D$8:$D$10)*(G7009/100)*(E7009/1000)),
IF(C7009="Spirits",
SUM(LOOKUP(2,1/(SRP!$B$2:$B$7&lt;=E7009)/(SRP!$C$2:$C$7&gt;=E7009),SRP!$D$2:$D$7)*(G7009/100)*(E7009/1000)),
IF(AND(C7009="Wine",D7009="Fortified Wines"),
SUM(LOOKUP(2,1/(SRP!$B$26:$B$29&lt;=E7009)/(SRP!$C$26:$C$29&gt;=E7009),SRP!$D$26:$D$29)*(G7009/100)*(E7009/1000)),
IF(C7009="Wine",
SUM(LOOKUP(2,1/(SRP!$B$21:$B$25&lt;=E7009)/(SRP!$C$21:$C$25&gt;=E7009),SRP!$D$21:$D$25)*(G7009/100)*(E7009/1000)),
IF(AND(C7009="Ready to Drink",D7009="RTD-One Pour Cocktail&gt;7%&lt;=14.5"),
SUM(LOOKUP(2,1/(SRP!$B$16:$B$20&lt;=E7009)/(SRP!$C$16:$C$20&gt;=E7009),SRP!$D$16:$D$20)*(G7009/100)*(E7009/1000)),
IF(C7009="Ready to Drink",
SUM(LOOKUP(2,1/(SRP!$B$11:$B$15&lt;=E7009)/(SRP!$C$11:$C$15&gt;=E7009),SRP!$D$11:$D$15)*(G7009/100)*(E7009/1000)),
0)))))),2)</f>
        <v>17.8</v>
      </c>
      <c r="L7009" s="173" t="str">
        <f t="shared" si="109"/>
        <v>Spirits1140</v>
      </c>
      <c r="M7009" s="154">
        <f>VLOOKUP(L7009,'Slope %'!C:D,2,0)</f>
        <v>0.05</v>
      </c>
    </row>
    <row r="7010" spans="1:13" x14ac:dyDescent="0.25">
      <c r="A7010" s="169">
        <v>69193</v>
      </c>
      <c r="B7010" s="170" t="s">
        <v>818</v>
      </c>
      <c r="C7010" s="170" t="s">
        <v>15</v>
      </c>
      <c r="D7010" s="170" t="s">
        <v>137</v>
      </c>
      <c r="E7010" s="170">
        <v>375</v>
      </c>
      <c r="F7010" s="170">
        <v>12</v>
      </c>
      <c r="G7010" s="171">
        <v>47</v>
      </c>
      <c r="H7010" s="170" t="s">
        <v>446</v>
      </c>
      <c r="I7010" s="171">
        <v>18.489999999999998</v>
      </c>
      <c r="J7010" s="169">
        <v>1</v>
      </c>
      <c r="K7010" s="154" cm="1">
        <f t="array" ref="K7010">ROUND(
IF(C7010="Beer",
SUM(LOOKUP(2,1/(SRP!$B$8:$B$10&lt;=E7010)/(SRP!$C$8:$C$10&gt;=E7010),SRP!$D$8:$D$10)*(G7010/100)*(E7010/1000)),
IF(C7010="Spirits",
SUM(LOOKUP(2,1/(SRP!$B$2:$B$7&lt;=E7010)/(SRP!$C$2:$C$7&gt;=E7010),SRP!$D$2:$D$7)*(G7010/100)*(E7010/1000)),
IF(AND(C7010="Wine",D7010="Fortified Wines"),
SUM(LOOKUP(2,1/(SRP!$B$26:$B$29&lt;=E7010)/(SRP!$C$26:$C$29&gt;=E7010),SRP!$D$26:$D$29)*(G7010/100)*(E7010/1000)),
IF(C7010="Wine",
SUM(LOOKUP(2,1/(SRP!$B$21:$B$25&lt;=E7010)/(SRP!$C$21:$C$25&gt;=E7010),SRP!$D$21:$D$25)*(G7010/100)*(E7010/1000)),
IF(AND(C7010="Ready to Drink",D7010="RTD-One Pour Cocktail&gt;7%&lt;=14.5"),
SUM(LOOKUP(2,1/(SRP!$B$16:$B$20&lt;=E7010)/(SRP!$C$16:$C$20&gt;=E7010),SRP!$D$16:$D$20)*(G7010/100)*(E7010/1000)),
IF(C7010="Ready to Drink",
SUM(LOOKUP(2,1/(SRP!$B$11:$B$15&lt;=E7010)/(SRP!$C$11:$C$15&gt;=E7010),SRP!$D$11:$D$15)*(G7010/100)*(E7010/1000)),
0)))))),2)</f>
        <v>15.62</v>
      </c>
      <c r="L7010" s="173" t="str">
        <f t="shared" si="109"/>
        <v>Spirits375</v>
      </c>
      <c r="M7010" s="154">
        <f>VLOOKUP(L7010,'Slope %'!C:D,2,0)</f>
        <v>0.1</v>
      </c>
    </row>
    <row r="7011" spans="1:13" x14ac:dyDescent="0.25">
      <c r="A7011" s="169">
        <v>69194</v>
      </c>
      <c r="B7011" s="170" t="s">
        <v>5104</v>
      </c>
      <c r="C7011" s="170" t="s">
        <v>263</v>
      </c>
      <c r="D7011" s="170" t="s">
        <v>806</v>
      </c>
      <c r="E7011" s="170">
        <v>2840</v>
      </c>
      <c r="F7011" s="170">
        <v>3</v>
      </c>
      <c r="G7011" s="171">
        <v>4.5</v>
      </c>
      <c r="H7011" s="170" t="s">
        <v>333</v>
      </c>
      <c r="I7011" s="171">
        <v>25.39</v>
      </c>
      <c r="J7011" s="169">
        <v>8</v>
      </c>
      <c r="K7011" s="154" cm="1">
        <f t="array" ref="K7011">ROUND(
IF(C7011="Beer",
SUM(LOOKUP(2,1/(SRP!$B$8:$B$10&lt;=E7011)/(SRP!$C$8:$C$10&gt;=E7011),SRP!$D$8:$D$10)*(G7011/100)*(E7011/1000)),
IF(C7011="Spirits",
SUM(LOOKUP(2,1/(SRP!$B$2:$B$7&lt;=E7011)/(SRP!$C$2:$C$7&gt;=E7011),SRP!$D$2:$D$7)*(G7011/100)*(E7011/1000)),
IF(AND(C7011="Wine",D7011="Fortified Wines"),
SUM(LOOKUP(2,1/(SRP!$B$26:$B$29&lt;=E7011)/(SRP!$C$26:$C$29&gt;=E7011),SRP!$D$26:$D$29)*(G7011/100)*(E7011/1000)),
IF(C7011="Wine",
SUM(LOOKUP(2,1/(SRP!$B$21:$B$25&lt;=E7011)/(SRP!$C$21:$C$25&gt;=E7011),SRP!$D$21:$D$25)*(G7011/100)*(E7011/1000)),
IF(AND(C7011="Ready to Drink",D7011="RTD-One Pour Cocktail&gt;7%&lt;=14.5"),
SUM(LOOKUP(2,1/(SRP!$B$16:$B$20&lt;=E7011)/(SRP!$C$16:$C$20&gt;=E7011),SRP!$D$16:$D$20)*(G7011/100)*(E7011/1000)),
IF(C7011="Ready to Drink",
SUM(LOOKUP(2,1/(SRP!$B$11:$B$15&lt;=E7011)/(SRP!$C$11:$C$15&gt;=E7011),SRP!$D$11:$D$15)*(G7011/100)*(E7011/1000)),
0)))))),2)</f>
        <v>9.98</v>
      </c>
      <c r="L7011" s="173" t="str">
        <f t="shared" si="109"/>
        <v>Ready to Drink2840</v>
      </c>
      <c r="M7011" s="154">
        <f>VLOOKUP(L7011,'Slope %'!C:D,2,0)</f>
        <v>0.1</v>
      </c>
    </row>
    <row r="7012" spans="1:13" x14ac:dyDescent="0.25">
      <c r="A7012" s="169">
        <v>69195</v>
      </c>
      <c r="B7012" s="170" t="s">
        <v>5105</v>
      </c>
      <c r="C7012" s="170" t="s">
        <v>263</v>
      </c>
      <c r="D7012" s="170" t="s">
        <v>332</v>
      </c>
      <c r="E7012" s="170">
        <v>4260</v>
      </c>
      <c r="F7012" s="170">
        <v>2</v>
      </c>
      <c r="G7012" s="171">
        <v>7</v>
      </c>
      <c r="H7012" s="170" t="s">
        <v>3142</v>
      </c>
      <c r="I7012" s="171">
        <v>31.99</v>
      </c>
      <c r="J7012" s="169">
        <v>12</v>
      </c>
      <c r="K7012" s="154" cm="1">
        <f t="array" ref="K7012">ROUND(
IF(C7012="Beer",
SUM(LOOKUP(2,1/(SRP!$B$8:$B$10&lt;=E7012)/(SRP!$C$8:$C$10&gt;=E7012),SRP!$D$8:$D$10)*(G7012/100)*(E7012/1000)),
IF(C7012="Spirits",
SUM(LOOKUP(2,1/(SRP!$B$2:$B$7&lt;=E7012)/(SRP!$C$2:$C$7&gt;=E7012),SRP!$D$2:$D$7)*(G7012/100)*(E7012/1000)),
IF(AND(C7012="Wine",D7012="Fortified Wines"),
SUM(LOOKUP(2,1/(SRP!$B$26:$B$29&lt;=E7012)/(SRP!$C$26:$C$29&gt;=E7012),SRP!$D$26:$D$29)*(G7012/100)*(E7012/1000)),
IF(C7012="Wine",
SUM(LOOKUP(2,1/(SRP!$B$21:$B$25&lt;=E7012)/(SRP!$C$21:$C$25&gt;=E7012),SRP!$D$21:$D$25)*(G7012/100)*(E7012/1000)),
IF(AND(C7012="Ready to Drink",D7012="RTD-One Pour Cocktail&gt;7%&lt;=14.5"),
SUM(LOOKUP(2,1/(SRP!$B$16:$B$20&lt;=E7012)/(SRP!$C$16:$C$20&gt;=E7012),SRP!$D$16:$D$20)*(G7012/100)*(E7012/1000)),
IF(C7012="Ready to Drink",
SUM(LOOKUP(2,1/(SRP!$B$11:$B$15&lt;=E7012)/(SRP!$C$11:$C$15&gt;=E7012),SRP!$D$11:$D$15)*(G7012/100)*(E7012/1000)),
0)))))),2)</f>
        <v>23.28</v>
      </c>
      <c r="L7012" s="173" t="str">
        <f t="shared" si="109"/>
        <v>Ready to Drink4260</v>
      </c>
      <c r="M7012" s="154">
        <f>VLOOKUP(L7012,'Slope %'!C:D,2,0)</f>
        <v>7.0000000000000007E-2</v>
      </c>
    </row>
    <row r="7013" spans="1:13" x14ac:dyDescent="0.25">
      <c r="A7013" s="169">
        <v>69195</v>
      </c>
      <c r="B7013" s="170" t="s">
        <v>5105</v>
      </c>
      <c r="C7013" s="170" t="s">
        <v>263</v>
      </c>
      <c r="D7013" s="170" t="s">
        <v>332</v>
      </c>
      <c r="E7013" s="170">
        <v>4260</v>
      </c>
      <c r="F7013" s="170">
        <v>2</v>
      </c>
      <c r="G7013" s="171">
        <v>7</v>
      </c>
      <c r="H7013" s="170" t="s">
        <v>3142</v>
      </c>
      <c r="I7013" s="171">
        <v>31.99</v>
      </c>
      <c r="J7013" s="169">
        <v>12</v>
      </c>
      <c r="K7013" s="154" cm="1">
        <f t="array" ref="K7013">ROUND(
IF(C7013="Beer",
SUM(LOOKUP(2,1/(SRP!$B$8:$B$10&lt;=E7013)/(SRP!$C$8:$C$10&gt;=E7013),SRP!$D$8:$D$10)*(G7013/100)*(E7013/1000)),
IF(C7013="Spirits",
SUM(LOOKUP(2,1/(SRP!$B$2:$B$7&lt;=E7013)/(SRP!$C$2:$C$7&gt;=E7013),SRP!$D$2:$D$7)*(G7013/100)*(E7013/1000)),
IF(AND(C7013="Wine",D7013="Fortified Wines"),
SUM(LOOKUP(2,1/(SRP!$B$26:$B$29&lt;=E7013)/(SRP!$C$26:$C$29&gt;=E7013),SRP!$D$26:$D$29)*(G7013/100)*(E7013/1000)),
IF(C7013="Wine",
SUM(LOOKUP(2,1/(SRP!$B$21:$B$25&lt;=E7013)/(SRP!$C$21:$C$25&gt;=E7013),SRP!$D$21:$D$25)*(G7013/100)*(E7013/1000)),
IF(AND(C7013="Ready to Drink",D7013="RTD-One Pour Cocktail&gt;7%&lt;=14.5"),
SUM(LOOKUP(2,1/(SRP!$B$16:$B$20&lt;=E7013)/(SRP!$C$16:$C$20&gt;=E7013),SRP!$D$16:$D$20)*(G7013/100)*(E7013/1000)),
IF(C7013="Ready to Drink",
SUM(LOOKUP(2,1/(SRP!$B$11:$B$15&lt;=E7013)/(SRP!$C$11:$C$15&gt;=E7013),SRP!$D$11:$D$15)*(G7013/100)*(E7013/1000)),
0)))))),2)</f>
        <v>23.28</v>
      </c>
      <c r="L7013" s="173" t="str">
        <f t="shared" si="109"/>
        <v>Ready to Drink4260</v>
      </c>
      <c r="M7013" s="154">
        <f>VLOOKUP(L7013,'Slope %'!C:D,2,0)</f>
        <v>7.0000000000000007E-2</v>
      </c>
    </row>
    <row r="7014" spans="1:13" x14ac:dyDescent="0.25">
      <c r="A7014" s="169">
        <v>69201</v>
      </c>
      <c r="B7014" s="170" t="s">
        <v>5106</v>
      </c>
      <c r="C7014" s="170" t="s">
        <v>263</v>
      </c>
      <c r="D7014" s="170" t="s">
        <v>806</v>
      </c>
      <c r="E7014" s="170">
        <v>4260</v>
      </c>
      <c r="F7014" s="170">
        <v>2</v>
      </c>
      <c r="G7014" s="171">
        <v>5.5</v>
      </c>
      <c r="H7014" s="170" t="s">
        <v>333</v>
      </c>
      <c r="I7014" s="171">
        <v>27.99</v>
      </c>
      <c r="J7014" s="169">
        <v>12</v>
      </c>
      <c r="K7014" s="154" cm="1">
        <f t="array" ref="K7014">ROUND(
IF(C7014="Beer",
SUM(LOOKUP(2,1/(SRP!$B$8:$B$10&lt;=E7014)/(SRP!$C$8:$C$10&gt;=E7014),SRP!$D$8:$D$10)*(G7014/100)*(E7014/1000)),
IF(C7014="Spirits",
SUM(LOOKUP(2,1/(SRP!$B$2:$B$7&lt;=E7014)/(SRP!$C$2:$C$7&gt;=E7014),SRP!$D$2:$D$7)*(G7014/100)*(E7014/1000)),
IF(AND(C7014="Wine",D7014="Fortified Wines"),
SUM(LOOKUP(2,1/(SRP!$B$26:$B$29&lt;=E7014)/(SRP!$C$26:$C$29&gt;=E7014),SRP!$D$26:$D$29)*(G7014/100)*(E7014/1000)),
IF(C7014="Wine",
SUM(LOOKUP(2,1/(SRP!$B$21:$B$25&lt;=E7014)/(SRP!$C$21:$C$25&gt;=E7014),SRP!$D$21:$D$25)*(G7014/100)*(E7014/1000)),
IF(AND(C7014="Ready to Drink",D7014="RTD-One Pour Cocktail&gt;7%&lt;=14.5"),
SUM(LOOKUP(2,1/(SRP!$B$16:$B$20&lt;=E7014)/(SRP!$C$16:$C$20&gt;=E7014),SRP!$D$16:$D$20)*(G7014/100)*(E7014/1000)),
IF(C7014="Ready to Drink",
SUM(LOOKUP(2,1/(SRP!$B$11:$B$15&lt;=E7014)/(SRP!$C$11:$C$15&gt;=E7014),SRP!$D$11:$D$15)*(G7014/100)*(E7014/1000)),
0)))))),2)</f>
        <v>18.29</v>
      </c>
      <c r="L7014" s="173" t="str">
        <f t="shared" si="109"/>
        <v>Ready to Drink4260</v>
      </c>
      <c r="M7014" s="154">
        <f>VLOOKUP(L7014,'Slope %'!C:D,2,0)</f>
        <v>7.0000000000000007E-2</v>
      </c>
    </row>
    <row r="7015" spans="1:13" x14ac:dyDescent="0.25">
      <c r="A7015" s="169">
        <v>69201</v>
      </c>
      <c r="B7015" s="170" t="s">
        <v>5106</v>
      </c>
      <c r="C7015" s="170" t="s">
        <v>263</v>
      </c>
      <c r="D7015" s="170" t="s">
        <v>806</v>
      </c>
      <c r="E7015" s="170">
        <v>4260</v>
      </c>
      <c r="F7015" s="170">
        <v>2</v>
      </c>
      <c r="G7015" s="171">
        <v>5.5</v>
      </c>
      <c r="H7015" s="170" t="s">
        <v>333</v>
      </c>
      <c r="I7015" s="171">
        <v>27.99</v>
      </c>
      <c r="J7015" s="169">
        <v>12</v>
      </c>
      <c r="K7015" s="154" cm="1">
        <f t="array" ref="K7015">ROUND(
IF(C7015="Beer",
SUM(LOOKUP(2,1/(SRP!$B$8:$B$10&lt;=E7015)/(SRP!$C$8:$C$10&gt;=E7015),SRP!$D$8:$D$10)*(G7015/100)*(E7015/1000)),
IF(C7015="Spirits",
SUM(LOOKUP(2,1/(SRP!$B$2:$B$7&lt;=E7015)/(SRP!$C$2:$C$7&gt;=E7015),SRP!$D$2:$D$7)*(G7015/100)*(E7015/1000)),
IF(AND(C7015="Wine",D7015="Fortified Wines"),
SUM(LOOKUP(2,1/(SRP!$B$26:$B$29&lt;=E7015)/(SRP!$C$26:$C$29&gt;=E7015),SRP!$D$26:$D$29)*(G7015/100)*(E7015/1000)),
IF(C7015="Wine",
SUM(LOOKUP(2,1/(SRP!$B$21:$B$25&lt;=E7015)/(SRP!$C$21:$C$25&gt;=E7015),SRP!$D$21:$D$25)*(G7015/100)*(E7015/1000)),
IF(AND(C7015="Ready to Drink",D7015="RTD-One Pour Cocktail&gt;7%&lt;=14.5"),
SUM(LOOKUP(2,1/(SRP!$B$16:$B$20&lt;=E7015)/(SRP!$C$16:$C$20&gt;=E7015),SRP!$D$16:$D$20)*(G7015/100)*(E7015/1000)),
IF(C7015="Ready to Drink",
SUM(LOOKUP(2,1/(SRP!$B$11:$B$15&lt;=E7015)/(SRP!$C$11:$C$15&gt;=E7015),SRP!$D$11:$D$15)*(G7015/100)*(E7015/1000)),
0)))))),2)</f>
        <v>18.29</v>
      </c>
      <c r="L7015" s="173" t="str">
        <f t="shared" si="109"/>
        <v>Ready to Drink4260</v>
      </c>
      <c r="M7015" s="154">
        <f>VLOOKUP(L7015,'Slope %'!C:D,2,0)</f>
        <v>7.0000000000000007E-2</v>
      </c>
    </row>
    <row r="7016" spans="1:13" x14ac:dyDescent="0.25">
      <c r="A7016" s="169">
        <v>69202</v>
      </c>
      <c r="B7016" s="170" t="s">
        <v>5107</v>
      </c>
      <c r="C7016" s="170" t="s">
        <v>263</v>
      </c>
      <c r="D7016" s="170" t="s">
        <v>806</v>
      </c>
      <c r="E7016" s="170">
        <v>1420</v>
      </c>
      <c r="F7016" s="170">
        <v>6</v>
      </c>
      <c r="G7016" s="171">
        <v>7</v>
      </c>
      <c r="H7016" s="170" t="s">
        <v>222</v>
      </c>
      <c r="I7016" s="171">
        <v>14.99</v>
      </c>
      <c r="J7016" s="169">
        <v>4</v>
      </c>
      <c r="K7016" s="154" cm="1">
        <f t="array" ref="K7016">ROUND(
IF(C7016="Beer",
SUM(LOOKUP(2,1/(SRP!$B$8:$B$10&lt;=E7016)/(SRP!$C$8:$C$10&gt;=E7016),SRP!$D$8:$D$10)*(G7016/100)*(E7016/1000)),
IF(C7016="Spirits",
SUM(LOOKUP(2,1/(SRP!$B$2:$B$7&lt;=E7016)/(SRP!$C$2:$C$7&gt;=E7016),SRP!$D$2:$D$7)*(G7016/100)*(E7016/1000)),
IF(AND(C7016="Wine",D7016="Fortified Wines"),
SUM(LOOKUP(2,1/(SRP!$B$26:$B$29&lt;=E7016)/(SRP!$C$26:$C$29&gt;=E7016),SRP!$D$26:$D$29)*(G7016/100)*(E7016/1000)),
IF(C7016="Wine",
SUM(LOOKUP(2,1/(SRP!$B$21:$B$25&lt;=E7016)/(SRP!$C$21:$C$25&gt;=E7016),SRP!$D$21:$D$25)*(G7016/100)*(E7016/1000)),
IF(AND(C7016="Ready to Drink",D7016="RTD-One Pour Cocktail&gt;7%&lt;=14.5"),
SUM(LOOKUP(2,1/(SRP!$B$16:$B$20&lt;=E7016)/(SRP!$C$16:$C$20&gt;=E7016),SRP!$D$16:$D$20)*(G7016/100)*(E7016/1000)),
IF(C7016="Ready to Drink",
SUM(LOOKUP(2,1/(SRP!$B$11:$B$15&lt;=E7016)/(SRP!$C$11:$C$15&gt;=E7016),SRP!$D$11:$D$15)*(G7016/100)*(E7016/1000)),
0)))))),2)</f>
        <v>7.76</v>
      </c>
      <c r="L7016" s="173" t="str">
        <f t="shared" si="109"/>
        <v>Ready to Drink1420</v>
      </c>
      <c r="M7016" s="154">
        <f>VLOOKUP(L7016,'Slope %'!C:D,2,0)</f>
        <v>0.12</v>
      </c>
    </row>
    <row r="7017" spans="1:13" x14ac:dyDescent="0.25">
      <c r="A7017" s="169">
        <v>69203</v>
      </c>
      <c r="B7017" s="170" t="s">
        <v>5108</v>
      </c>
      <c r="C7017" s="170" t="s">
        <v>263</v>
      </c>
      <c r="D7017" s="170" t="s">
        <v>1938</v>
      </c>
      <c r="E7017" s="170">
        <v>473</v>
      </c>
      <c r="F7017" s="170">
        <v>24</v>
      </c>
      <c r="G7017" s="171">
        <v>5</v>
      </c>
      <c r="H7017" s="170" t="s">
        <v>333</v>
      </c>
      <c r="I7017" s="171">
        <v>3.99</v>
      </c>
      <c r="J7017" s="169">
        <v>1</v>
      </c>
      <c r="K7017" s="154" cm="1">
        <f t="array" ref="K7017">ROUND(
IF(C7017="Beer",
SUM(LOOKUP(2,1/(SRP!$B$8:$B$10&lt;=E7017)/(SRP!$C$8:$C$10&gt;=E7017),SRP!$D$8:$D$10)*(G7017/100)*(E7017/1000)),
IF(C7017="Spirits",
SUM(LOOKUP(2,1/(SRP!$B$2:$B$7&lt;=E7017)/(SRP!$C$2:$C$7&gt;=E7017),SRP!$D$2:$D$7)*(G7017/100)*(E7017/1000)),
IF(AND(C7017="Wine",D7017="Fortified Wines"),
SUM(LOOKUP(2,1/(SRP!$B$26:$B$29&lt;=E7017)/(SRP!$C$26:$C$29&gt;=E7017),SRP!$D$26:$D$29)*(G7017/100)*(E7017/1000)),
IF(C7017="Wine",
SUM(LOOKUP(2,1/(SRP!$B$21:$B$25&lt;=E7017)/(SRP!$C$21:$C$25&gt;=E7017),SRP!$D$21:$D$25)*(G7017/100)*(E7017/1000)),
IF(AND(C7017="Ready to Drink",D7017="RTD-One Pour Cocktail&gt;7%&lt;=14.5"),
SUM(LOOKUP(2,1/(SRP!$B$16:$B$20&lt;=E7017)/(SRP!$C$16:$C$20&gt;=E7017),SRP!$D$16:$D$20)*(G7017/100)*(E7017/1000)),
IF(C7017="Ready to Drink",
SUM(LOOKUP(2,1/(SRP!$B$11:$B$15&lt;=E7017)/(SRP!$C$11:$C$15&gt;=E7017),SRP!$D$11:$D$15)*(G7017/100)*(E7017/1000)),
0)))))),2)</f>
        <v>1.96</v>
      </c>
      <c r="L7017" s="173" t="str">
        <f t="shared" si="109"/>
        <v>Ready to Drink473</v>
      </c>
      <c r="M7017" s="154">
        <f>VLOOKUP(L7017,'Slope %'!C:D,2,0)</f>
        <v>0.12</v>
      </c>
    </row>
    <row r="7018" spans="1:13" x14ac:dyDescent="0.25">
      <c r="A7018" s="169">
        <v>69203</v>
      </c>
      <c r="B7018" s="170" t="s">
        <v>5108</v>
      </c>
      <c r="C7018" s="170" t="s">
        <v>263</v>
      </c>
      <c r="D7018" s="170" t="s">
        <v>1938</v>
      </c>
      <c r="E7018" s="170">
        <v>473</v>
      </c>
      <c r="F7018" s="170">
        <v>24</v>
      </c>
      <c r="G7018" s="171">
        <v>5</v>
      </c>
      <c r="H7018" s="170" t="s">
        <v>333</v>
      </c>
      <c r="I7018" s="171">
        <v>3.99</v>
      </c>
      <c r="J7018" s="169">
        <v>1</v>
      </c>
      <c r="K7018" s="154" cm="1">
        <f t="array" ref="K7018">ROUND(
IF(C7018="Beer",
SUM(LOOKUP(2,1/(SRP!$B$8:$B$10&lt;=E7018)/(SRP!$C$8:$C$10&gt;=E7018),SRP!$D$8:$D$10)*(G7018/100)*(E7018/1000)),
IF(C7018="Spirits",
SUM(LOOKUP(2,1/(SRP!$B$2:$B$7&lt;=E7018)/(SRP!$C$2:$C$7&gt;=E7018),SRP!$D$2:$D$7)*(G7018/100)*(E7018/1000)),
IF(AND(C7018="Wine",D7018="Fortified Wines"),
SUM(LOOKUP(2,1/(SRP!$B$26:$B$29&lt;=E7018)/(SRP!$C$26:$C$29&gt;=E7018),SRP!$D$26:$D$29)*(G7018/100)*(E7018/1000)),
IF(C7018="Wine",
SUM(LOOKUP(2,1/(SRP!$B$21:$B$25&lt;=E7018)/(SRP!$C$21:$C$25&gt;=E7018),SRP!$D$21:$D$25)*(G7018/100)*(E7018/1000)),
IF(AND(C7018="Ready to Drink",D7018="RTD-One Pour Cocktail&gt;7%&lt;=14.5"),
SUM(LOOKUP(2,1/(SRP!$B$16:$B$20&lt;=E7018)/(SRP!$C$16:$C$20&gt;=E7018),SRP!$D$16:$D$20)*(G7018/100)*(E7018/1000)),
IF(C7018="Ready to Drink",
SUM(LOOKUP(2,1/(SRP!$B$11:$B$15&lt;=E7018)/(SRP!$C$11:$C$15&gt;=E7018),SRP!$D$11:$D$15)*(G7018/100)*(E7018/1000)),
0)))))),2)</f>
        <v>1.96</v>
      </c>
      <c r="L7018" s="173" t="str">
        <f t="shared" si="109"/>
        <v>Ready to Drink473</v>
      </c>
      <c r="M7018" s="154">
        <f>VLOOKUP(L7018,'Slope %'!C:D,2,0)</f>
        <v>0.12</v>
      </c>
    </row>
    <row r="7019" spans="1:13" x14ac:dyDescent="0.25">
      <c r="A7019" s="169">
        <v>69204</v>
      </c>
      <c r="B7019" s="170" t="s">
        <v>5109</v>
      </c>
      <c r="C7019" s="170" t="s">
        <v>263</v>
      </c>
      <c r="D7019" s="170" t="s">
        <v>806</v>
      </c>
      <c r="E7019" s="170">
        <v>473</v>
      </c>
      <c r="F7019" s="170">
        <v>24</v>
      </c>
      <c r="G7019" s="171">
        <v>7</v>
      </c>
      <c r="H7019" s="170" t="s">
        <v>333</v>
      </c>
      <c r="I7019" s="171">
        <v>4.1900000000000004</v>
      </c>
      <c r="J7019" s="169">
        <v>1</v>
      </c>
      <c r="K7019" s="154" cm="1">
        <f t="array" ref="K7019">ROUND(
IF(C7019="Beer",
SUM(LOOKUP(2,1/(SRP!$B$8:$B$10&lt;=E7019)/(SRP!$C$8:$C$10&gt;=E7019),SRP!$D$8:$D$10)*(G7019/100)*(E7019/1000)),
IF(C7019="Spirits",
SUM(LOOKUP(2,1/(SRP!$B$2:$B$7&lt;=E7019)/(SRP!$C$2:$C$7&gt;=E7019),SRP!$D$2:$D$7)*(G7019/100)*(E7019/1000)),
IF(AND(C7019="Wine",D7019="Fortified Wines"),
SUM(LOOKUP(2,1/(SRP!$B$26:$B$29&lt;=E7019)/(SRP!$C$26:$C$29&gt;=E7019),SRP!$D$26:$D$29)*(G7019/100)*(E7019/1000)),
IF(C7019="Wine",
SUM(LOOKUP(2,1/(SRP!$B$21:$B$25&lt;=E7019)/(SRP!$C$21:$C$25&gt;=E7019),SRP!$D$21:$D$25)*(G7019/100)*(E7019/1000)),
IF(AND(C7019="Ready to Drink",D7019="RTD-One Pour Cocktail&gt;7%&lt;=14.5"),
SUM(LOOKUP(2,1/(SRP!$B$16:$B$20&lt;=E7019)/(SRP!$C$16:$C$20&gt;=E7019),SRP!$D$16:$D$20)*(G7019/100)*(E7019/1000)),
IF(C7019="Ready to Drink",
SUM(LOOKUP(2,1/(SRP!$B$11:$B$15&lt;=E7019)/(SRP!$C$11:$C$15&gt;=E7019),SRP!$D$11:$D$15)*(G7019/100)*(E7019/1000)),
0)))))),2)</f>
        <v>2.74</v>
      </c>
      <c r="L7019" s="173" t="str">
        <f t="shared" si="109"/>
        <v>Ready to Drink473</v>
      </c>
      <c r="M7019" s="154">
        <f>VLOOKUP(L7019,'Slope %'!C:D,2,0)</f>
        <v>0.12</v>
      </c>
    </row>
    <row r="7020" spans="1:13" x14ac:dyDescent="0.25">
      <c r="A7020" s="169">
        <v>69204</v>
      </c>
      <c r="B7020" s="170" t="s">
        <v>5109</v>
      </c>
      <c r="C7020" s="170" t="s">
        <v>263</v>
      </c>
      <c r="D7020" s="170" t="s">
        <v>806</v>
      </c>
      <c r="E7020" s="170">
        <v>473</v>
      </c>
      <c r="F7020" s="170">
        <v>24</v>
      </c>
      <c r="G7020" s="171">
        <v>7</v>
      </c>
      <c r="H7020" s="170" t="s">
        <v>333</v>
      </c>
      <c r="I7020" s="171">
        <v>4.1900000000000004</v>
      </c>
      <c r="J7020" s="169">
        <v>1</v>
      </c>
      <c r="K7020" s="154" cm="1">
        <f t="array" ref="K7020">ROUND(
IF(C7020="Beer",
SUM(LOOKUP(2,1/(SRP!$B$8:$B$10&lt;=E7020)/(SRP!$C$8:$C$10&gt;=E7020),SRP!$D$8:$D$10)*(G7020/100)*(E7020/1000)),
IF(C7020="Spirits",
SUM(LOOKUP(2,1/(SRP!$B$2:$B$7&lt;=E7020)/(SRP!$C$2:$C$7&gt;=E7020),SRP!$D$2:$D$7)*(G7020/100)*(E7020/1000)),
IF(AND(C7020="Wine",D7020="Fortified Wines"),
SUM(LOOKUP(2,1/(SRP!$B$26:$B$29&lt;=E7020)/(SRP!$C$26:$C$29&gt;=E7020),SRP!$D$26:$D$29)*(G7020/100)*(E7020/1000)),
IF(C7020="Wine",
SUM(LOOKUP(2,1/(SRP!$B$21:$B$25&lt;=E7020)/(SRP!$C$21:$C$25&gt;=E7020),SRP!$D$21:$D$25)*(G7020/100)*(E7020/1000)),
IF(AND(C7020="Ready to Drink",D7020="RTD-One Pour Cocktail&gt;7%&lt;=14.5"),
SUM(LOOKUP(2,1/(SRP!$B$16:$B$20&lt;=E7020)/(SRP!$C$16:$C$20&gt;=E7020),SRP!$D$16:$D$20)*(G7020/100)*(E7020/1000)),
IF(C7020="Ready to Drink",
SUM(LOOKUP(2,1/(SRP!$B$11:$B$15&lt;=E7020)/(SRP!$C$11:$C$15&gt;=E7020),SRP!$D$11:$D$15)*(G7020/100)*(E7020/1000)),
0)))))),2)</f>
        <v>2.74</v>
      </c>
      <c r="L7020" s="173" t="str">
        <f t="shared" si="109"/>
        <v>Ready to Drink473</v>
      </c>
      <c r="M7020" s="154">
        <f>VLOOKUP(L7020,'Slope %'!C:D,2,0)</f>
        <v>0.12</v>
      </c>
    </row>
    <row r="7021" spans="1:13" x14ac:dyDescent="0.25">
      <c r="A7021" s="169">
        <v>69205</v>
      </c>
      <c r="B7021" s="170" t="s">
        <v>5110</v>
      </c>
      <c r="C7021" s="170" t="s">
        <v>263</v>
      </c>
      <c r="D7021" s="170" t="s">
        <v>264</v>
      </c>
      <c r="E7021" s="170">
        <v>355</v>
      </c>
      <c r="F7021" s="170">
        <v>24</v>
      </c>
      <c r="G7021" s="171">
        <v>7</v>
      </c>
      <c r="H7021" s="170" t="s">
        <v>222</v>
      </c>
      <c r="I7021" s="171">
        <v>3.25</v>
      </c>
      <c r="J7021" s="169">
        <v>1</v>
      </c>
      <c r="K7021" s="154" cm="1">
        <f t="array" ref="K7021">ROUND(
IF(C7021="Beer",
SUM(LOOKUP(2,1/(SRP!$B$8:$B$10&lt;=E7021)/(SRP!$C$8:$C$10&gt;=E7021),SRP!$D$8:$D$10)*(G7021/100)*(E7021/1000)),
IF(C7021="Spirits",
SUM(LOOKUP(2,1/(SRP!$B$2:$B$7&lt;=E7021)/(SRP!$C$2:$C$7&gt;=E7021),SRP!$D$2:$D$7)*(G7021/100)*(E7021/1000)),
IF(AND(C7021="Wine",D7021="Fortified Wines"),
SUM(LOOKUP(2,1/(SRP!$B$26:$B$29&lt;=E7021)/(SRP!$C$26:$C$29&gt;=E7021),SRP!$D$26:$D$29)*(G7021/100)*(E7021/1000)),
IF(C7021="Wine",
SUM(LOOKUP(2,1/(SRP!$B$21:$B$25&lt;=E7021)/(SRP!$C$21:$C$25&gt;=E7021),SRP!$D$21:$D$25)*(G7021/100)*(E7021/1000)),
IF(AND(C7021="Ready to Drink",D7021="RTD-One Pour Cocktail&gt;7%&lt;=14.5"),
SUM(LOOKUP(2,1/(SRP!$B$16:$B$20&lt;=E7021)/(SRP!$C$16:$C$20&gt;=E7021),SRP!$D$16:$D$20)*(G7021/100)*(E7021/1000)),
IF(C7021="Ready to Drink",
SUM(LOOKUP(2,1/(SRP!$B$11:$B$15&lt;=E7021)/(SRP!$C$11:$C$15&gt;=E7021),SRP!$D$11:$D$15)*(G7021/100)*(E7021/1000)),
0)))))),2)</f>
        <v>2.2000000000000002</v>
      </c>
      <c r="L7021" s="173" t="str">
        <f t="shared" si="109"/>
        <v>Ready to Drink355</v>
      </c>
      <c r="M7021" s="154">
        <f>VLOOKUP(L7021,'Slope %'!C:D,2,0)</f>
        <v>0.12</v>
      </c>
    </row>
    <row r="7022" spans="1:13" x14ac:dyDescent="0.25">
      <c r="A7022" s="169">
        <v>69207</v>
      </c>
      <c r="B7022" s="170" t="s">
        <v>5111</v>
      </c>
      <c r="C7022" s="170" t="s">
        <v>263</v>
      </c>
      <c r="D7022" s="170" t="s">
        <v>1938</v>
      </c>
      <c r="E7022" s="170">
        <v>2840</v>
      </c>
      <c r="F7022" s="170">
        <v>3</v>
      </c>
      <c r="G7022" s="171">
        <v>5</v>
      </c>
      <c r="H7022" s="170" t="s">
        <v>333</v>
      </c>
      <c r="I7022" s="171">
        <v>23.99</v>
      </c>
      <c r="J7022" s="169">
        <v>8</v>
      </c>
      <c r="K7022" s="154" cm="1">
        <f t="array" ref="K7022">ROUND(
IF(C7022="Beer",
SUM(LOOKUP(2,1/(SRP!$B$8:$B$10&lt;=E7022)/(SRP!$C$8:$C$10&gt;=E7022),SRP!$D$8:$D$10)*(G7022/100)*(E7022/1000)),
IF(C7022="Spirits",
SUM(LOOKUP(2,1/(SRP!$B$2:$B$7&lt;=E7022)/(SRP!$C$2:$C$7&gt;=E7022),SRP!$D$2:$D$7)*(G7022/100)*(E7022/1000)),
IF(AND(C7022="Wine",D7022="Fortified Wines"),
SUM(LOOKUP(2,1/(SRP!$B$26:$B$29&lt;=E7022)/(SRP!$C$26:$C$29&gt;=E7022),SRP!$D$26:$D$29)*(G7022/100)*(E7022/1000)),
IF(C7022="Wine",
SUM(LOOKUP(2,1/(SRP!$B$21:$B$25&lt;=E7022)/(SRP!$C$21:$C$25&gt;=E7022),SRP!$D$21:$D$25)*(G7022/100)*(E7022/1000)),
IF(AND(C7022="Ready to Drink",D7022="RTD-One Pour Cocktail&gt;7%&lt;=14.5"),
SUM(LOOKUP(2,1/(SRP!$B$16:$B$20&lt;=E7022)/(SRP!$C$16:$C$20&gt;=E7022),SRP!$D$16:$D$20)*(G7022/100)*(E7022/1000)),
IF(C7022="Ready to Drink",
SUM(LOOKUP(2,1/(SRP!$B$11:$B$15&lt;=E7022)/(SRP!$C$11:$C$15&gt;=E7022),SRP!$D$11:$D$15)*(G7022/100)*(E7022/1000)),
0)))))),2)</f>
        <v>11.09</v>
      </c>
      <c r="L7022" s="173" t="str">
        <f t="shared" si="109"/>
        <v>Ready to Drink2840</v>
      </c>
      <c r="M7022" s="154">
        <f>VLOOKUP(L7022,'Slope %'!C:D,2,0)</f>
        <v>0.1</v>
      </c>
    </row>
    <row r="7023" spans="1:13" x14ac:dyDescent="0.25">
      <c r="A7023" s="169">
        <v>69207</v>
      </c>
      <c r="B7023" s="170" t="s">
        <v>5111</v>
      </c>
      <c r="C7023" s="170" t="s">
        <v>263</v>
      </c>
      <c r="D7023" s="170" t="s">
        <v>1938</v>
      </c>
      <c r="E7023" s="170">
        <v>2840</v>
      </c>
      <c r="F7023" s="170">
        <v>3</v>
      </c>
      <c r="G7023" s="171">
        <v>5</v>
      </c>
      <c r="H7023" s="170" t="s">
        <v>333</v>
      </c>
      <c r="I7023" s="171">
        <v>23.99</v>
      </c>
      <c r="J7023" s="169">
        <v>8</v>
      </c>
      <c r="K7023" s="154" cm="1">
        <f t="array" ref="K7023">ROUND(
IF(C7023="Beer",
SUM(LOOKUP(2,1/(SRP!$B$8:$B$10&lt;=E7023)/(SRP!$C$8:$C$10&gt;=E7023),SRP!$D$8:$D$10)*(G7023/100)*(E7023/1000)),
IF(C7023="Spirits",
SUM(LOOKUP(2,1/(SRP!$B$2:$B$7&lt;=E7023)/(SRP!$C$2:$C$7&gt;=E7023),SRP!$D$2:$D$7)*(G7023/100)*(E7023/1000)),
IF(AND(C7023="Wine",D7023="Fortified Wines"),
SUM(LOOKUP(2,1/(SRP!$B$26:$B$29&lt;=E7023)/(SRP!$C$26:$C$29&gt;=E7023),SRP!$D$26:$D$29)*(G7023/100)*(E7023/1000)),
IF(C7023="Wine",
SUM(LOOKUP(2,1/(SRP!$B$21:$B$25&lt;=E7023)/(SRP!$C$21:$C$25&gt;=E7023),SRP!$D$21:$D$25)*(G7023/100)*(E7023/1000)),
IF(AND(C7023="Ready to Drink",D7023="RTD-One Pour Cocktail&gt;7%&lt;=14.5"),
SUM(LOOKUP(2,1/(SRP!$B$16:$B$20&lt;=E7023)/(SRP!$C$16:$C$20&gt;=E7023),SRP!$D$16:$D$20)*(G7023/100)*(E7023/1000)),
IF(C7023="Ready to Drink",
SUM(LOOKUP(2,1/(SRP!$B$11:$B$15&lt;=E7023)/(SRP!$C$11:$C$15&gt;=E7023),SRP!$D$11:$D$15)*(G7023/100)*(E7023/1000)),
0)))))),2)</f>
        <v>11.09</v>
      </c>
      <c r="L7023" s="173" t="str">
        <f t="shared" si="109"/>
        <v>Ready to Drink2840</v>
      </c>
      <c r="M7023" s="154">
        <f>VLOOKUP(L7023,'Slope %'!C:D,2,0)</f>
        <v>0.1</v>
      </c>
    </row>
    <row r="7024" spans="1:13" x14ac:dyDescent="0.25">
      <c r="A7024" s="169">
        <v>69212</v>
      </c>
      <c r="B7024" s="170" t="s">
        <v>5112</v>
      </c>
      <c r="C7024" s="170" t="s">
        <v>263</v>
      </c>
      <c r="D7024" s="170" t="s">
        <v>1938</v>
      </c>
      <c r="E7024" s="170">
        <v>4000</v>
      </c>
      <c r="F7024" s="170">
        <v>4</v>
      </c>
      <c r="G7024" s="171">
        <v>5</v>
      </c>
      <c r="H7024" s="170" t="s">
        <v>333</v>
      </c>
      <c r="I7024" s="171">
        <v>25.99</v>
      </c>
      <c r="J7024" s="169">
        <v>1</v>
      </c>
      <c r="K7024" s="154" cm="1">
        <f t="array" ref="K7024">ROUND(
IF(C7024="Beer",
SUM(LOOKUP(2,1/(SRP!$B$8:$B$10&lt;=E7024)/(SRP!$C$8:$C$10&gt;=E7024),SRP!$D$8:$D$10)*(G7024/100)*(E7024/1000)),
IF(C7024="Spirits",
SUM(LOOKUP(2,1/(SRP!$B$2:$B$7&lt;=E7024)/(SRP!$C$2:$C$7&gt;=E7024),SRP!$D$2:$D$7)*(G7024/100)*(E7024/1000)),
IF(AND(C7024="Wine",D7024="Fortified Wines"),
SUM(LOOKUP(2,1/(SRP!$B$26:$B$29&lt;=E7024)/(SRP!$C$26:$C$29&gt;=E7024),SRP!$D$26:$D$29)*(G7024/100)*(E7024/1000)),
IF(C7024="Wine",
SUM(LOOKUP(2,1/(SRP!$B$21:$B$25&lt;=E7024)/(SRP!$C$21:$C$25&gt;=E7024),SRP!$D$21:$D$25)*(G7024/100)*(E7024/1000)),
IF(AND(C7024="Ready to Drink",D7024="RTD-One Pour Cocktail&gt;7%&lt;=14.5"),
SUM(LOOKUP(2,1/(SRP!$B$16:$B$20&lt;=E7024)/(SRP!$C$16:$C$20&gt;=E7024),SRP!$D$16:$D$20)*(G7024/100)*(E7024/1000)),
IF(C7024="Ready to Drink",
SUM(LOOKUP(2,1/(SRP!$B$11:$B$15&lt;=E7024)/(SRP!$C$11:$C$15&gt;=E7024),SRP!$D$11:$D$15)*(G7024/100)*(E7024/1000)),
0)))))),2)</f>
        <v>15.61</v>
      </c>
      <c r="L7024" s="173" t="str">
        <f t="shared" si="109"/>
        <v>Ready to Drink4000</v>
      </c>
      <c r="M7024" s="154">
        <f>VLOOKUP(L7024,'Slope %'!C:D,2,0)</f>
        <v>7.0000000000000007E-2</v>
      </c>
    </row>
    <row r="7025" spans="1:13" x14ac:dyDescent="0.25">
      <c r="A7025" s="169">
        <v>69212</v>
      </c>
      <c r="B7025" s="170" t="s">
        <v>5112</v>
      </c>
      <c r="C7025" s="170" t="s">
        <v>263</v>
      </c>
      <c r="D7025" s="170" t="s">
        <v>1938</v>
      </c>
      <c r="E7025" s="170">
        <v>4000</v>
      </c>
      <c r="F7025" s="170">
        <v>4</v>
      </c>
      <c r="G7025" s="171">
        <v>5</v>
      </c>
      <c r="H7025" s="170" t="s">
        <v>333</v>
      </c>
      <c r="I7025" s="171">
        <v>25.99</v>
      </c>
      <c r="J7025" s="169">
        <v>1</v>
      </c>
      <c r="K7025" s="154" cm="1">
        <f t="array" ref="K7025">ROUND(
IF(C7025="Beer",
SUM(LOOKUP(2,1/(SRP!$B$8:$B$10&lt;=E7025)/(SRP!$C$8:$C$10&gt;=E7025),SRP!$D$8:$D$10)*(G7025/100)*(E7025/1000)),
IF(C7025="Spirits",
SUM(LOOKUP(2,1/(SRP!$B$2:$B$7&lt;=E7025)/(SRP!$C$2:$C$7&gt;=E7025),SRP!$D$2:$D$7)*(G7025/100)*(E7025/1000)),
IF(AND(C7025="Wine",D7025="Fortified Wines"),
SUM(LOOKUP(2,1/(SRP!$B$26:$B$29&lt;=E7025)/(SRP!$C$26:$C$29&gt;=E7025),SRP!$D$26:$D$29)*(G7025/100)*(E7025/1000)),
IF(C7025="Wine",
SUM(LOOKUP(2,1/(SRP!$B$21:$B$25&lt;=E7025)/(SRP!$C$21:$C$25&gt;=E7025),SRP!$D$21:$D$25)*(G7025/100)*(E7025/1000)),
IF(AND(C7025="Ready to Drink",D7025="RTD-One Pour Cocktail&gt;7%&lt;=14.5"),
SUM(LOOKUP(2,1/(SRP!$B$16:$B$20&lt;=E7025)/(SRP!$C$16:$C$20&gt;=E7025),SRP!$D$16:$D$20)*(G7025/100)*(E7025/1000)),
IF(C7025="Ready to Drink",
SUM(LOOKUP(2,1/(SRP!$B$11:$B$15&lt;=E7025)/(SRP!$C$11:$C$15&gt;=E7025),SRP!$D$11:$D$15)*(G7025/100)*(E7025/1000)),
0)))))),2)</f>
        <v>15.61</v>
      </c>
      <c r="L7025" s="173" t="str">
        <f t="shared" si="109"/>
        <v>Ready to Drink4000</v>
      </c>
      <c r="M7025" s="154">
        <f>VLOOKUP(L7025,'Slope %'!C:D,2,0)</f>
        <v>7.0000000000000007E-2</v>
      </c>
    </row>
    <row r="7026" spans="1:13" x14ac:dyDescent="0.25">
      <c r="A7026" s="169">
        <v>69213</v>
      </c>
      <c r="B7026" s="170" t="s">
        <v>5113</v>
      </c>
      <c r="C7026" s="170" t="s">
        <v>263</v>
      </c>
      <c r="D7026" s="170" t="s">
        <v>646</v>
      </c>
      <c r="E7026" s="170">
        <v>4260</v>
      </c>
      <c r="F7026" s="170">
        <v>2</v>
      </c>
      <c r="G7026" s="171">
        <v>7</v>
      </c>
      <c r="H7026" s="170" t="s">
        <v>54</v>
      </c>
      <c r="I7026" s="171">
        <v>33.39</v>
      </c>
      <c r="J7026" s="169">
        <v>12</v>
      </c>
      <c r="K7026" s="154" cm="1">
        <f t="array" ref="K7026">ROUND(
IF(C7026="Beer",
SUM(LOOKUP(2,1/(SRP!$B$8:$B$10&lt;=E7026)/(SRP!$C$8:$C$10&gt;=E7026),SRP!$D$8:$D$10)*(G7026/100)*(E7026/1000)),
IF(C7026="Spirits",
SUM(LOOKUP(2,1/(SRP!$B$2:$B$7&lt;=E7026)/(SRP!$C$2:$C$7&gt;=E7026),SRP!$D$2:$D$7)*(G7026/100)*(E7026/1000)),
IF(AND(C7026="Wine",D7026="Fortified Wines"),
SUM(LOOKUP(2,1/(SRP!$B$26:$B$29&lt;=E7026)/(SRP!$C$26:$C$29&gt;=E7026),SRP!$D$26:$D$29)*(G7026/100)*(E7026/1000)),
IF(C7026="Wine",
SUM(LOOKUP(2,1/(SRP!$B$21:$B$25&lt;=E7026)/(SRP!$C$21:$C$25&gt;=E7026),SRP!$D$21:$D$25)*(G7026/100)*(E7026/1000)),
IF(AND(C7026="Ready to Drink",D7026="RTD-One Pour Cocktail&gt;7%&lt;=14.5"),
SUM(LOOKUP(2,1/(SRP!$B$16:$B$20&lt;=E7026)/(SRP!$C$16:$C$20&gt;=E7026),SRP!$D$16:$D$20)*(G7026/100)*(E7026/1000)),
IF(C7026="Ready to Drink",
SUM(LOOKUP(2,1/(SRP!$B$11:$B$15&lt;=E7026)/(SRP!$C$11:$C$15&gt;=E7026),SRP!$D$11:$D$15)*(G7026/100)*(E7026/1000)),
0)))))),2)</f>
        <v>23.28</v>
      </c>
      <c r="L7026" s="173" t="str">
        <f t="shared" si="109"/>
        <v>Ready to Drink4260</v>
      </c>
      <c r="M7026" s="154">
        <f>VLOOKUP(L7026,'Slope %'!C:D,2,0)</f>
        <v>7.0000000000000007E-2</v>
      </c>
    </row>
    <row r="7027" spans="1:13" x14ac:dyDescent="0.25">
      <c r="A7027" s="169">
        <v>69213</v>
      </c>
      <c r="B7027" s="170" t="s">
        <v>5113</v>
      </c>
      <c r="C7027" s="170" t="s">
        <v>263</v>
      </c>
      <c r="D7027" s="170" t="s">
        <v>646</v>
      </c>
      <c r="E7027" s="170">
        <v>4260</v>
      </c>
      <c r="F7027" s="170">
        <v>2</v>
      </c>
      <c r="G7027" s="171">
        <v>7</v>
      </c>
      <c r="H7027" s="170" t="s">
        <v>54</v>
      </c>
      <c r="I7027" s="171">
        <v>33.39</v>
      </c>
      <c r="J7027" s="169">
        <v>12</v>
      </c>
      <c r="K7027" s="154" cm="1">
        <f t="array" ref="K7027">ROUND(
IF(C7027="Beer",
SUM(LOOKUP(2,1/(SRP!$B$8:$B$10&lt;=E7027)/(SRP!$C$8:$C$10&gt;=E7027),SRP!$D$8:$D$10)*(G7027/100)*(E7027/1000)),
IF(C7027="Spirits",
SUM(LOOKUP(2,1/(SRP!$B$2:$B$7&lt;=E7027)/(SRP!$C$2:$C$7&gt;=E7027),SRP!$D$2:$D$7)*(G7027/100)*(E7027/1000)),
IF(AND(C7027="Wine",D7027="Fortified Wines"),
SUM(LOOKUP(2,1/(SRP!$B$26:$B$29&lt;=E7027)/(SRP!$C$26:$C$29&gt;=E7027),SRP!$D$26:$D$29)*(G7027/100)*(E7027/1000)),
IF(C7027="Wine",
SUM(LOOKUP(2,1/(SRP!$B$21:$B$25&lt;=E7027)/(SRP!$C$21:$C$25&gt;=E7027),SRP!$D$21:$D$25)*(G7027/100)*(E7027/1000)),
IF(AND(C7027="Ready to Drink",D7027="RTD-One Pour Cocktail&gt;7%&lt;=14.5"),
SUM(LOOKUP(2,1/(SRP!$B$16:$B$20&lt;=E7027)/(SRP!$C$16:$C$20&gt;=E7027),SRP!$D$16:$D$20)*(G7027/100)*(E7027/1000)),
IF(C7027="Ready to Drink",
SUM(LOOKUP(2,1/(SRP!$B$11:$B$15&lt;=E7027)/(SRP!$C$11:$C$15&gt;=E7027),SRP!$D$11:$D$15)*(G7027/100)*(E7027/1000)),
0)))))),2)</f>
        <v>23.28</v>
      </c>
      <c r="L7027" s="173" t="str">
        <f t="shared" si="109"/>
        <v>Ready to Drink4260</v>
      </c>
      <c r="M7027" s="154">
        <f>VLOOKUP(L7027,'Slope %'!C:D,2,0)</f>
        <v>7.0000000000000007E-2</v>
      </c>
    </row>
    <row r="7028" spans="1:13" x14ac:dyDescent="0.25">
      <c r="A7028" s="169">
        <v>69215</v>
      </c>
      <c r="B7028" s="170" t="s">
        <v>5114</v>
      </c>
      <c r="C7028" s="170" t="s">
        <v>263</v>
      </c>
      <c r="D7028" s="170" t="s">
        <v>264</v>
      </c>
      <c r="E7028" s="170">
        <v>473</v>
      </c>
      <c r="F7028" s="170">
        <v>24</v>
      </c>
      <c r="G7028" s="171">
        <v>4.5</v>
      </c>
      <c r="H7028" s="170" t="s">
        <v>47</v>
      </c>
      <c r="I7028" s="171">
        <v>3.8</v>
      </c>
      <c r="J7028" s="169">
        <v>1</v>
      </c>
      <c r="K7028" s="154" cm="1">
        <f t="array" ref="K7028">ROUND(
IF(C7028="Beer",
SUM(LOOKUP(2,1/(SRP!$B$8:$B$10&lt;=E7028)/(SRP!$C$8:$C$10&gt;=E7028),SRP!$D$8:$D$10)*(G7028/100)*(E7028/1000)),
IF(C7028="Spirits",
SUM(LOOKUP(2,1/(SRP!$B$2:$B$7&lt;=E7028)/(SRP!$C$2:$C$7&gt;=E7028),SRP!$D$2:$D$7)*(G7028/100)*(E7028/1000)),
IF(AND(C7028="Wine",D7028="Fortified Wines"),
SUM(LOOKUP(2,1/(SRP!$B$26:$B$29&lt;=E7028)/(SRP!$C$26:$C$29&gt;=E7028),SRP!$D$26:$D$29)*(G7028/100)*(E7028/1000)),
IF(C7028="Wine",
SUM(LOOKUP(2,1/(SRP!$B$21:$B$25&lt;=E7028)/(SRP!$C$21:$C$25&gt;=E7028),SRP!$D$21:$D$25)*(G7028/100)*(E7028/1000)),
IF(AND(C7028="Ready to Drink",D7028="RTD-One Pour Cocktail&gt;7%&lt;=14.5"),
SUM(LOOKUP(2,1/(SRP!$B$16:$B$20&lt;=E7028)/(SRP!$C$16:$C$20&gt;=E7028),SRP!$D$16:$D$20)*(G7028/100)*(E7028/1000)),
IF(C7028="Ready to Drink",
SUM(LOOKUP(2,1/(SRP!$B$11:$B$15&lt;=E7028)/(SRP!$C$11:$C$15&gt;=E7028),SRP!$D$11:$D$15)*(G7028/100)*(E7028/1000)),
0)))))),2)</f>
        <v>1.76</v>
      </c>
      <c r="L7028" s="173" t="str">
        <f t="shared" si="109"/>
        <v>Ready to Drink473</v>
      </c>
      <c r="M7028" s="154">
        <f>VLOOKUP(L7028,'Slope %'!C:D,2,0)</f>
        <v>0.12</v>
      </c>
    </row>
    <row r="7029" spans="1:13" x14ac:dyDescent="0.25">
      <c r="A7029" s="169">
        <v>69216</v>
      </c>
      <c r="B7029" s="170" t="s">
        <v>5115</v>
      </c>
      <c r="C7029" s="170" t="s">
        <v>263</v>
      </c>
      <c r="D7029" s="170" t="s">
        <v>646</v>
      </c>
      <c r="E7029" s="170">
        <v>473</v>
      </c>
      <c r="F7029" s="170">
        <v>24</v>
      </c>
      <c r="G7029" s="171">
        <v>4.5</v>
      </c>
      <c r="H7029" s="170" t="s">
        <v>54</v>
      </c>
      <c r="I7029" s="171">
        <v>3.99</v>
      </c>
      <c r="J7029" s="169">
        <v>1</v>
      </c>
      <c r="K7029" s="154" cm="1">
        <f t="array" ref="K7029">ROUND(
IF(C7029="Beer",
SUM(LOOKUP(2,1/(SRP!$B$8:$B$10&lt;=E7029)/(SRP!$C$8:$C$10&gt;=E7029),SRP!$D$8:$D$10)*(G7029/100)*(E7029/1000)),
IF(C7029="Spirits",
SUM(LOOKUP(2,1/(SRP!$B$2:$B$7&lt;=E7029)/(SRP!$C$2:$C$7&gt;=E7029),SRP!$D$2:$D$7)*(G7029/100)*(E7029/1000)),
IF(AND(C7029="Wine",D7029="Fortified Wines"),
SUM(LOOKUP(2,1/(SRP!$B$26:$B$29&lt;=E7029)/(SRP!$C$26:$C$29&gt;=E7029),SRP!$D$26:$D$29)*(G7029/100)*(E7029/1000)),
IF(C7029="Wine",
SUM(LOOKUP(2,1/(SRP!$B$21:$B$25&lt;=E7029)/(SRP!$C$21:$C$25&gt;=E7029),SRP!$D$21:$D$25)*(G7029/100)*(E7029/1000)),
IF(AND(C7029="Ready to Drink",D7029="RTD-One Pour Cocktail&gt;7%&lt;=14.5"),
SUM(LOOKUP(2,1/(SRP!$B$16:$B$20&lt;=E7029)/(SRP!$C$16:$C$20&gt;=E7029),SRP!$D$16:$D$20)*(G7029/100)*(E7029/1000)),
IF(C7029="Ready to Drink",
SUM(LOOKUP(2,1/(SRP!$B$11:$B$15&lt;=E7029)/(SRP!$C$11:$C$15&gt;=E7029),SRP!$D$11:$D$15)*(G7029/100)*(E7029/1000)),
0)))))),2)</f>
        <v>1.76</v>
      </c>
      <c r="L7029" s="173" t="str">
        <f t="shared" si="109"/>
        <v>Ready to Drink473</v>
      </c>
      <c r="M7029" s="154">
        <f>VLOOKUP(L7029,'Slope %'!C:D,2,0)</f>
        <v>0.12</v>
      </c>
    </row>
    <row r="7030" spans="1:13" x14ac:dyDescent="0.25">
      <c r="A7030" s="169">
        <v>69216</v>
      </c>
      <c r="B7030" s="170" t="s">
        <v>5115</v>
      </c>
      <c r="C7030" s="170" t="s">
        <v>263</v>
      </c>
      <c r="D7030" s="170" t="s">
        <v>646</v>
      </c>
      <c r="E7030" s="170">
        <v>473</v>
      </c>
      <c r="F7030" s="170">
        <v>24</v>
      </c>
      <c r="G7030" s="171">
        <v>4.5</v>
      </c>
      <c r="H7030" s="170" t="s">
        <v>54</v>
      </c>
      <c r="I7030" s="171">
        <v>3.99</v>
      </c>
      <c r="J7030" s="169">
        <v>1</v>
      </c>
      <c r="K7030" s="154" cm="1">
        <f t="array" ref="K7030">ROUND(
IF(C7030="Beer",
SUM(LOOKUP(2,1/(SRP!$B$8:$B$10&lt;=E7030)/(SRP!$C$8:$C$10&gt;=E7030),SRP!$D$8:$D$10)*(G7030/100)*(E7030/1000)),
IF(C7030="Spirits",
SUM(LOOKUP(2,1/(SRP!$B$2:$B$7&lt;=E7030)/(SRP!$C$2:$C$7&gt;=E7030),SRP!$D$2:$D$7)*(G7030/100)*(E7030/1000)),
IF(AND(C7030="Wine",D7030="Fortified Wines"),
SUM(LOOKUP(2,1/(SRP!$B$26:$B$29&lt;=E7030)/(SRP!$C$26:$C$29&gt;=E7030),SRP!$D$26:$D$29)*(G7030/100)*(E7030/1000)),
IF(C7030="Wine",
SUM(LOOKUP(2,1/(SRP!$B$21:$B$25&lt;=E7030)/(SRP!$C$21:$C$25&gt;=E7030),SRP!$D$21:$D$25)*(G7030/100)*(E7030/1000)),
IF(AND(C7030="Ready to Drink",D7030="RTD-One Pour Cocktail&gt;7%&lt;=14.5"),
SUM(LOOKUP(2,1/(SRP!$B$16:$B$20&lt;=E7030)/(SRP!$C$16:$C$20&gt;=E7030),SRP!$D$16:$D$20)*(G7030/100)*(E7030/1000)),
IF(C7030="Ready to Drink",
SUM(LOOKUP(2,1/(SRP!$B$11:$B$15&lt;=E7030)/(SRP!$C$11:$C$15&gt;=E7030),SRP!$D$11:$D$15)*(G7030/100)*(E7030/1000)),
0)))))),2)</f>
        <v>1.76</v>
      </c>
      <c r="L7030" s="173" t="str">
        <f t="shared" si="109"/>
        <v>Ready to Drink473</v>
      </c>
      <c r="M7030" s="154">
        <f>VLOOKUP(L7030,'Slope %'!C:D,2,0)</f>
        <v>0.12</v>
      </c>
    </row>
    <row r="7031" spans="1:13" x14ac:dyDescent="0.25">
      <c r="A7031" s="169">
        <v>69218</v>
      </c>
      <c r="B7031" s="170" t="s">
        <v>5116</v>
      </c>
      <c r="C7031" s="170" t="s">
        <v>263</v>
      </c>
      <c r="D7031" s="170" t="s">
        <v>1938</v>
      </c>
      <c r="E7031" s="170">
        <v>4260</v>
      </c>
      <c r="F7031" s="170">
        <v>2</v>
      </c>
      <c r="G7031" s="171">
        <v>4.5</v>
      </c>
      <c r="H7031" s="170" t="s">
        <v>47</v>
      </c>
      <c r="I7031" s="171">
        <v>34.99</v>
      </c>
      <c r="J7031" s="169">
        <v>12</v>
      </c>
      <c r="K7031" s="154" cm="1">
        <f t="array" ref="K7031">ROUND(
IF(C7031="Beer",
SUM(LOOKUP(2,1/(SRP!$B$8:$B$10&lt;=E7031)/(SRP!$C$8:$C$10&gt;=E7031),SRP!$D$8:$D$10)*(G7031/100)*(E7031/1000)),
IF(C7031="Spirits",
SUM(LOOKUP(2,1/(SRP!$B$2:$B$7&lt;=E7031)/(SRP!$C$2:$C$7&gt;=E7031),SRP!$D$2:$D$7)*(G7031/100)*(E7031/1000)),
IF(AND(C7031="Wine",D7031="Fortified Wines"),
SUM(LOOKUP(2,1/(SRP!$B$26:$B$29&lt;=E7031)/(SRP!$C$26:$C$29&gt;=E7031),SRP!$D$26:$D$29)*(G7031/100)*(E7031/1000)),
IF(C7031="Wine",
SUM(LOOKUP(2,1/(SRP!$B$21:$B$25&lt;=E7031)/(SRP!$C$21:$C$25&gt;=E7031),SRP!$D$21:$D$25)*(G7031/100)*(E7031/1000)),
IF(AND(C7031="Ready to Drink",D7031="RTD-One Pour Cocktail&gt;7%&lt;=14.5"),
SUM(LOOKUP(2,1/(SRP!$B$16:$B$20&lt;=E7031)/(SRP!$C$16:$C$20&gt;=E7031),SRP!$D$16:$D$20)*(G7031/100)*(E7031/1000)),
IF(C7031="Ready to Drink",
SUM(LOOKUP(2,1/(SRP!$B$11:$B$15&lt;=E7031)/(SRP!$C$11:$C$15&gt;=E7031),SRP!$D$11:$D$15)*(G7031/100)*(E7031/1000)),
0)))))),2)</f>
        <v>14.97</v>
      </c>
      <c r="L7031" s="173" t="str">
        <f t="shared" si="109"/>
        <v>Ready to Drink4260</v>
      </c>
      <c r="M7031" s="154">
        <f>VLOOKUP(L7031,'Slope %'!C:D,2,0)</f>
        <v>7.0000000000000007E-2</v>
      </c>
    </row>
    <row r="7032" spans="1:13" x14ac:dyDescent="0.25">
      <c r="A7032" s="169">
        <v>69219</v>
      </c>
      <c r="B7032" s="170" t="s">
        <v>5117</v>
      </c>
      <c r="C7032" s="170" t="s">
        <v>263</v>
      </c>
      <c r="D7032" s="170" t="s">
        <v>646</v>
      </c>
      <c r="E7032" s="170">
        <v>473</v>
      </c>
      <c r="F7032" s="170">
        <v>24</v>
      </c>
      <c r="G7032" s="171">
        <v>7</v>
      </c>
      <c r="H7032" s="170" t="s">
        <v>54</v>
      </c>
      <c r="I7032" s="171">
        <v>3.99</v>
      </c>
      <c r="J7032" s="169">
        <v>1</v>
      </c>
      <c r="K7032" s="154" cm="1">
        <f t="array" ref="K7032">ROUND(
IF(C7032="Beer",
SUM(LOOKUP(2,1/(SRP!$B$8:$B$10&lt;=E7032)/(SRP!$C$8:$C$10&gt;=E7032),SRP!$D$8:$D$10)*(G7032/100)*(E7032/1000)),
IF(C7032="Spirits",
SUM(LOOKUP(2,1/(SRP!$B$2:$B$7&lt;=E7032)/(SRP!$C$2:$C$7&gt;=E7032),SRP!$D$2:$D$7)*(G7032/100)*(E7032/1000)),
IF(AND(C7032="Wine",D7032="Fortified Wines"),
SUM(LOOKUP(2,1/(SRP!$B$26:$B$29&lt;=E7032)/(SRP!$C$26:$C$29&gt;=E7032),SRP!$D$26:$D$29)*(G7032/100)*(E7032/1000)),
IF(C7032="Wine",
SUM(LOOKUP(2,1/(SRP!$B$21:$B$25&lt;=E7032)/(SRP!$C$21:$C$25&gt;=E7032),SRP!$D$21:$D$25)*(G7032/100)*(E7032/1000)),
IF(AND(C7032="Ready to Drink",D7032="RTD-One Pour Cocktail&gt;7%&lt;=14.5"),
SUM(LOOKUP(2,1/(SRP!$B$16:$B$20&lt;=E7032)/(SRP!$C$16:$C$20&gt;=E7032),SRP!$D$16:$D$20)*(G7032/100)*(E7032/1000)),
IF(C7032="Ready to Drink",
SUM(LOOKUP(2,1/(SRP!$B$11:$B$15&lt;=E7032)/(SRP!$C$11:$C$15&gt;=E7032),SRP!$D$11:$D$15)*(G7032/100)*(E7032/1000)),
0)))))),2)</f>
        <v>2.74</v>
      </c>
      <c r="L7032" s="173" t="str">
        <f t="shared" si="109"/>
        <v>Ready to Drink473</v>
      </c>
      <c r="M7032" s="154">
        <f>VLOOKUP(L7032,'Slope %'!C:D,2,0)</f>
        <v>0.12</v>
      </c>
    </row>
    <row r="7033" spans="1:13" x14ac:dyDescent="0.25">
      <c r="A7033" s="169">
        <v>69219</v>
      </c>
      <c r="B7033" s="170" t="s">
        <v>5117</v>
      </c>
      <c r="C7033" s="170" t="s">
        <v>263</v>
      </c>
      <c r="D7033" s="170" t="s">
        <v>646</v>
      </c>
      <c r="E7033" s="170">
        <v>473</v>
      </c>
      <c r="F7033" s="170">
        <v>24</v>
      </c>
      <c r="G7033" s="171">
        <v>7</v>
      </c>
      <c r="H7033" s="170" t="s">
        <v>54</v>
      </c>
      <c r="I7033" s="171">
        <v>3.99</v>
      </c>
      <c r="J7033" s="169">
        <v>1</v>
      </c>
      <c r="K7033" s="154" cm="1">
        <f t="array" ref="K7033">ROUND(
IF(C7033="Beer",
SUM(LOOKUP(2,1/(SRP!$B$8:$B$10&lt;=E7033)/(SRP!$C$8:$C$10&gt;=E7033),SRP!$D$8:$D$10)*(G7033/100)*(E7033/1000)),
IF(C7033="Spirits",
SUM(LOOKUP(2,1/(SRP!$B$2:$B$7&lt;=E7033)/(SRP!$C$2:$C$7&gt;=E7033),SRP!$D$2:$D$7)*(G7033/100)*(E7033/1000)),
IF(AND(C7033="Wine",D7033="Fortified Wines"),
SUM(LOOKUP(2,1/(SRP!$B$26:$B$29&lt;=E7033)/(SRP!$C$26:$C$29&gt;=E7033),SRP!$D$26:$D$29)*(G7033/100)*(E7033/1000)),
IF(C7033="Wine",
SUM(LOOKUP(2,1/(SRP!$B$21:$B$25&lt;=E7033)/(SRP!$C$21:$C$25&gt;=E7033),SRP!$D$21:$D$25)*(G7033/100)*(E7033/1000)),
IF(AND(C7033="Ready to Drink",D7033="RTD-One Pour Cocktail&gt;7%&lt;=14.5"),
SUM(LOOKUP(2,1/(SRP!$B$16:$B$20&lt;=E7033)/(SRP!$C$16:$C$20&gt;=E7033),SRP!$D$16:$D$20)*(G7033/100)*(E7033/1000)),
IF(C7033="Ready to Drink",
SUM(LOOKUP(2,1/(SRP!$B$11:$B$15&lt;=E7033)/(SRP!$C$11:$C$15&gt;=E7033),SRP!$D$11:$D$15)*(G7033/100)*(E7033/1000)),
0)))))),2)</f>
        <v>2.74</v>
      </c>
      <c r="L7033" s="173" t="str">
        <f t="shared" si="109"/>
        <v>Ready to Drink473</v>
      </c>
      <c r="M7033" s="154">
        <f>VLOOKUP(L7033,'Slope %'!C:D,2,0)</f>
        <v>0.12</v>
      </c>
    </row>
    <row r="7034" spans="1:13" x14ac:dyDescent="0.25">
      <c r="A7034" s="169">
        <v>69229</v>
      </c>
      <c r="B7034" s="170" t="s">
        <v>121</v>
      </c>
      <c r="C7034" s="170" t="s">
        <v>15</v>
      </c>
      <c r="D7034" s="170" t="s">
        <v>122</v>
      </c>
      <c r="E7034" s="170">
        <v>50</v>
      </c>
      <c r="F7034" s="170">
        <v>120</v>
      </c>
      <c r="G7034" s="171">
        <v>40</v>
      </c>
      <c r="H7034" s="170" t="s">
        <v>123</v>
      </c>
      <c r="I7034" s="171">
        <v>4.75</v>
      </c>
      <c r="J7034" s="169">
        <v>1</v>
      </c>
      <c r="K7034" s="154" cm="1">
        <f t="array" ref="K7034">ROUND(
IF(C7034="Beer",
SUM(LOOKUP(2,1/(SRP!$B$8:$B$10&lt;=E7034)/(SRP!$C$8:$C$10&gt;=E7034),SRP!$D$8:$D$10)*(G7034/100)*(E7034/1000)),
IF(C7034="Spirits",
SUM(LOOKUP(2,1/(SRP!$B$2:$B$7&lt;=E7034)/(SRP!$C$2:$C$7&gt;=E7034),SRP!$D$2:$D$7)*(G7034/100)*(E7034/1000)),
IF(AND(C7034="Wine",D7034="Fortified Wines"),
SUM(LOOKUP(2,1/(SRP!$B$26:$B$29&lt;=E7034)/(SRP!$C$26:$C$29&gt;=E7034),SRP!$D$26:$D$29)*(G7034/100)*(E7034/1000)),
IF(C7034="Wine",
SUM(LOOKUP(2,1/(SRP!$B$21:$B$25&lt;=E7034)/(SRP!$C$21:$C$25&gt;=E7034),SRP!$D$21:$D$25)*(G7034/100)*(E7034/1000)),
IF(AND(C7034="Ready to Drink",D7034="RTD-One Pour Cocktail&gt;7%&lt;=14.5"),
SUM(LOOKUP(2,1/(SRP!$B$16:$B$20&lt;=E7034)/(SRP!$C$16:$C$20&gt;=E7034),SRP!$D$16:$D$20)*(G7034/100)*(E7034/1000)),
IF(C7034="Ready to Drink",
SUM(LOOKUP(2,1/(SRP!$B$11:$B$15&lt;=E7034)/(SRP!$C$11:$C$15&gt;=E7034),SRP!$D$11:$D$15)*(G7034/100)*(E7034/1000)),
0)))))),2)</f>
        <v>2.69</v>
      </c>
      <c r="L7034" s="173" t="str">
        <f t="shared" si="109"/>
        <v>Spirits50</v>
      </c>
      <c r="M7034" s="154">
        <f>VLOOKUP(L7034,'Slope %'!C:D,2,0)</f>
        <v>0.1</v>
      </c>
    </row>
    <row r="7035" spans="1:13" x14ac:dyDescent="0.25">
      <c r="A7035" s="169">
        <v>69230</v>
      </c>
      <c r="B7035" s="170" t="s">
        <v>5118</v>
      </c>
      <c r="C7035" s="170" t="s">
        <v>11</v>
      </c>
      <c r="D7035" s="170" t="s">
        <v>303</v>
      </c>
      <c r="E7035" s="170">
        <v>473</v>
      </c>
      <c r="F7035" s="170">
        <v>24</v>
      </c>
      <c r="G7035" s="171">
        <v>7.5</v>
      </c>
      <c r="H7035" s="170" t="s">
        <v>747</v>
      </c>
      <c r="I7035" s="171">
        <v>4.59</v>
      </c>
      <c r="J7035" s="169">
        <v>1</v>
      </c>
      <c r="K7035" s="154" cm="1">
        <f t="array" ref="K7035">ROUND(
IF(C7035="Beer",
SUM(LOOKUP(2,1/(SRP!$B$8:$B$10&lt;=E7035)/(SRP!$C$8:$C$10&gt;=E7035),SRP!$D$8:$D$10)*(G7035/100)*(E7035/1000)),
IF(C7035="Spirits",
SUM(LOOKUP(2,1/(SRP!$B$2:$B$7&lt;=E7035)/(SRP!$C$2:$C$7&gt;=E7035),SRP!$D$2:$D$7)*(G7035/100)*(E7035/1000)),
IF(AND(C7035="Wine",D7035="Fortified Wines"),
SUM(LOOKUP(2,1/(SRP!$B$26:$B$29&lt;=E7035)/(SRP!$C$26:$C$29&gt;=E7035),SRP!$D$26:$D$29)*(G7035/100)*(E7035/1000)),
IF(C7035="Wine",
SUM(LOOKUP(2,1/(SRP!$B$21:$B$25&lt;=E7035)/(SRP!$C$21:$C$25&gt;=E7035),SRP!$D$21:$D$25)*(G7035/100)*(E7035/1000)),
IF(AND(C7035="Ready to Drink",D7035="RTD-One Pour Cocktail&gt;7%&lt;=14.5"),
SUM(LOOKUP(2,1/(SRP!$B$16:$B$20&lt;=E7035)/(SRP!$C$16:$C$20&gt;=E7035),SRP!$D$16:$D$20)*(G7035/100)*(E7035/1000)),
IF(C7035="Ready to Drink",
SUM(LOOKUP(2,1/(SRP!$B$11:$B$15&lt;=E7035)/(SRP!$C$11:$C$15&gt;=E7035),SRP!$D$11:$D$15)*(G7035/100)*(E7035/1000)),
0)))))),2)</f>
        <v>2.77</v>
      </c>
      <c r="L7035" s="173" t="str">
        <f t="shared" si="109"/>
        <v>Beer473</v>
      </c>
      <c r="M7035" s="154">
        <f>VLOOKUP(L7035,'Slope %'!C:D,2,0)</f>
        <v>0.12</v>
      </c>
    </row>
    <row r="7036" spans="1:13" x14ac:dyDescent="0.25">
      <c r="A7036" s="169">
        <v>69230</v>
      </c>
      <c r="B7036" s="170" t="s">
        <v>5118</v>
      </c>
      <c r="C7036" s="170" t="s">
        <v>11</v>
      </c>
      <c r="D7036" s="170" t="s">
        <v>303</v>
      </c>
      <c r="E7036" s="170">
        <v>473</v>
      </c>
      <c r="F7036" s="170">
        <v>24</v>
      </c>
      <c r="G7036" s="171">
        <v>7.5</v>
      </c>
      <c r="H7036" s="170" t="s">
        <v>747</v>
      </c>
      <c r="I7036" s="171">
        <v>4.59</v>
      </c>
      <c r="J7036" s="169">
        <v>1</v>
      </c>
      <c r="K7036" s="154" cm="1">
        <f t="array" ref="K7036">ROUND(
IF(C7036="Beer",
SUM(LOOKUP(2,1/(SRP!$B$8:$B$10&lt;=E7036)/(SRP!$C$8:$C$10&gt;=E7036),SRP!$D$8:$D$10)*(G7036/100)*(E7036/1000)),
IF(C7036="Spirits",
SUM(LOOKUP(2,1/(SRP!$B$2:$B$7&lt;=E7036)/(SRP!$C$2:$C$7&gt;=E7036),SRP!$D$2:$D$7)*(G7036/100)*(E7036/1000)),
IF(AND(C7036="Wine",D7036="Fortified Wines"),
SUM(LOOKUP(2,1/(SRP!$B$26:$B$29&lt;=E7036)/(SRP!$C$26:$C$29&gt;=E7036),SRP!$D$26:$D$29)*(G7036/100)*(E7036/1000)),
IF(C7036="Wine",
SUM(LOOKUP(2,1/(SRP!$B$21:$B$25&lt;=E7036)/(SRP!$C$21:$C$25&gt;=E7036),SRP!$D$21:$D$25)*(G7036/100)*(E7036/1000)),
IF(AND(C7036="Ready to Drink",D7036="RTD-One Pour Cocktail&gt;7%&lt;=14.5"),
SUM(LOOKUP(2,1/(SRP!$B$16:$B$20&lt;=E7036)/(SRP!$C$16:$C$20&gt;=E7036),SRP!$D$16:$D$20)*(G7036/100)*(E7036/1000)),
IF(C7036="Ready to Drink",
SUM(LOOKUP(2,1/(SRP!$B$11:$B$15&lt;=E7036)/(SRP!$C$11:$C$15&gt;=E7036),SRP!$D$11:$D$15)*(G7036/100)*(E7036/1000)),
0)))))),2)</f>
        <v>2.77</v>
      </c>
      <c r="L7036" s="173" t="str">
        <f t="shared" si="109"/>
        <v>Beer473</v>
      </c>
      <c r="M7036" s="154">
        <f>VLOOKUP(L7036,'Slope %'!C:D,2,0)</f>
        <v>0.12</v>
      </c>
    </row>
    <row r="7037" spans="1:13" x14ac:dyDescent="0.25">
      <c r="A7037" s="169">
        <v>69232</v>
      </c>
      <c r="B7037" s="170" t="s">
        <v>5119</v>
      </c>
      <c r="C7037" s="170" t="s">
        <v>11</v>
      </c>
      <c r="D7037" s="170" t="s">
        <v>303</v>
      </c>
      <c r="E7037" s="170">
        <v>473</v>
      </c>
      <c r="F7037" s="170">
        <v>24</v>
      </c>
      <c r="G7037" s="171">
        <v>6</v>
      </c>
      <c r="H7037" s="170" t="s">
        <v>747</v>
      </c>
      <c r="I7037" s="171">
        <v>4.49</v>
      </c>
      <c r="J7037" s="169">
        <v>1</v>
      </c>
      <c r="K7037" s="154" cm="1">
        <f t="array" ref="K7037">ROUND(
IF(C7037="Beer",
SUM(LOOKUP(2,1/(SRP!$B$8:$B$10&lt;=E7037)/(SRP!$C$8:$C$10&gt;=E7037),SRP!$D$8:$D$10)*(G7037/100)*(E7037/1000)),
IF(C7037="Spirits",
SUM(LOOKUP(2,1/(SRP!$B$2:$B$7&lt;=E7037)/(SRP!$C$2:$C$7&gt;=E7037),SRP!$D$2:$D$7)*(G7037/100)*(E7037/1000)),
IF(AND(C7037="Wine",D7037="Fortified Wines"),
SUM(LOOKUP(2,1/(SRP!$B$26:$B$29&lt;=E7037)/(SRP!$C$26:$C$29&gt;=E7037),SRP!$D$26:$D$29)*(G7037/100)*(E7037/1000)),
IF(C7037="Wine",
SUM(LOOKUP(2,1/(SRP!$B$21:$B$25&lt;=E7037)/(SRP!$C$21:$C$25&gt;=E7037),SRP!$D$21:$D$25)*(G7037/100)*(E7037/1000)),
IF(AND(C7037="Ready to Drink",D7037="RTD-One Pour Cocktail&gt;7%&lt;=14.5"),
SUM(LOOKUP(2,1/(SRP!$B$16:$B$20&lt;=E7037)/(SRP!$C$16:$C$20&gt;=E7037),SRP!$D$16:$D$20)*(G7037/100)*(E7037/1000)),
IF(C7037="Ready to Drink",
SUM(LOOKUP(2,1/(SRP!$B$11:$B$15&lt;=E7037)/(SRP!$C$11:$C$15&gt;=E7037),SRP!$D$11:$D$15)*(G7037/100)*(E7037/1000)),
0)))))),2)</f>
        <v>2.2200000000000002</v>
      </c>
      <c r="L7037" s="173" t="str">
        <f t="shared" si="109"/>
        <v>Beer473</v>
      </c>
      <c r="M7037" s="154">
        <f>VLOOKUP(L7037,'Slope %'!C:D,2,0)</f>
        <v>0.12</v>
      </c>
    </row>
    <row r="7038" spans="1:13" x14ac:dyDescent="0.25">
      <c r="A7038" s="169">
        <v>69232</v>
      </c>
      <c r="B7038" s="170" t="s">
        <v>5119</v>
      </c>
      <c r="C7038" s="170" t="s">
        <v>11</v>
      </c>
      <c r="D7038" s="170" t="s">
        <v>303</v>
      </c>
      <c r="E7038" s="170">
        <v>473</v>
      </c>
      <c r="F7038" s="170">
        <v>24</v>
      </c>
      <c r="G7038" s="171">
        <v>6</v>
      </c>
      <c r="H7038" s="170" t="s">
        <v>747</v>
      </c>
      <c r="I7038" s="171">
        <v>4.49</v>
      </c>
      <c r="J7038" s="169">
        <v>1</v>
      </c>
      <c r="K7038" s="154" cm="1">
        <f t="array" ref="K7038">ROUND(
IF(C7038="Beer",
SUM(LOOKUP(2,1/(SRP!$B$8:$B$10&lt;=E7038)/(SRP!$C$8:$C$10&gt;=E7038),SRP!$D$8:$D$10)*(G7038/100)*(E7038/1000)),
IF(C7038="Spirits",
SUM(LOOKUP(2,1/(SRP!$B$2:$B$7&lt;=E7038)/(SRP!$C$2:$C$7&gt;=E7038),SRP!$D$2:$D$7)*(G7038/100)*(E7038/1000)),
IF(AND(C7038="Wine",D7038="Fortified Wines"),
SUM(LOOKUP(2,1/(SRP!$B$26:$B$29&lt;=E7038)/(SRP!$C$26:$C$29&gt;=E7038),SRP!$D$26:$D$29)*(G7038/100)*(E7038/1000)),
IF(C7038="Wine",
SUM(LOOKUP(2,1/(SRP!$B$21:$B$25&lt;=E7038)/(SRP!$C$21:$C$25&gt;=E7038),SRP!$D$21:$D$25)*(G7038/100)*(E7038/1000)),
IF(AND(C7038="Ready to Drink",D7038="RTD-One Pour Cocktail&gt;7%&lt;=14.5"),
SUM(LOOKUP(2,1/(SRP!$B$16:$B$20&lt;=E7038)/(SRP!$C$16:$C$20&gt;=E7038),SRP!$D$16:$D$20)*(G7038/100)*(E7038/1000)),
IF(C7038="Ready to Drink",
SUM(LOOKUP(2,1/(SRP!$B$11:$B$15&lt;=E7038)/(SRP!$C$11:$C$15&gt;=E7038),SRP!$D$11:$D$15)*(G7038/100)*(E7038/1000)),
0)))))),2)</f>
        <v>2.2200000000000002</v>
      </c>
      <c r="L7038" s="173" t="str">
        <f t="shared" si="109"/>
        <v>Beer473</v>
      </c>
      <c r="M7038" s="154">
        <f>VLOOKUP(L7038,'Slope %'!C:D,2,0)</f>
        <v>0.12</v>
      </c>
    </row>
    <row r="7039" spans="1:13" x14ac:dyDescent="0.25">
      <c r="A7039" s="169">
        <v>69233</v>
      </c>
      <c r="B7039" s="170" t="s">
        <v>5120</v>
      </c>
      <c r="C7039" s="170" t="s">
        <v>263</v>
      </c>
      <c r="D7039" s="170" t="s">
        <v>646</v>
      </c>
      <c r="E7039" s="170">
        <v>4260</v>
      </c>
      <c r="F7039" s="170">
        <v>2</v>
      </c>
      <c r="G7039" s="171">
        <v>4.5</v>
      </c>
      <c r="H7039" s="170" t="s">
        <v>13</v>
      </c>
      <c r="I7039" s="171">
        <v>31.99</v>
      </c>
      <c r="J7039" s="169">
        <v>12</v>
      </c>
      <c r="K7039" s="154" cm="1">
        <f t="array" ref="K7039">ROUND(
IF(C7039="Beer",
SUM(LOOKUP(2,1/(SRP!$B$8:$B$10&lt;=E7039)/(SRP!$C$8:$C$10&gt;=E7039),SRP!$D$8:$D$10)*(G7039/100)*(E7039/1000)),
IF(C7039="Spirits",
SUM(LOOKUP(2,1/(SRP!$B$2:$B$7&lt;=E7039)/(SRP!$C$2:$C$7&gt;=E7039),SRP!$D$2:$D$7)*(G7039/100)*(E7039/1000)),
IF(AND(C7039="Wine",D7039="Fortified Wines"),
SUM(LOOKUP(2,1/(SRP!$B$26:$B$29&lt;=E7039)/(SRP!$C$26:$C$29&gt;=E7039),SRP!$D$26:$D$29)*(G7039/100)*(E7039/1000)),
IF(C7039="Wine",
SUM(LOOKUP(2,1/(SRP!$B$21:$B$25&lt;=E7039)/(SRP!$C$21:$C$25&gt;=E7039),SRP!$D$21:$D$25)*(G7039/100)*(E7039/1000)),
IF(AND(C7039="Ready to Drink",D7039="RTD-One Pour Cocktail&gt;7%&lt;=14.5"),
SUM(LOOKUP(2,1/(SRP!$B$16:$B$20&lt;=E7039)/(SRP!$C$16:$C$20&gt;=E7039),SRP!$D$16:$D$20)*(G7039/100)*(E7039/1000)),
IF(C7039="Ready to Drink",
SUM(LOOKUP(2,1/(SRP!$B$11:$B$15&lt;=E7039)/(SRP!$C$11:$C$15&gt;=E7039),SRP!$D$11:$D$15)*(G7039/100)*(E7039/1000)),
0)))))),2)</f>
        <v>14.97</v>
      </c>
      <c r="L7039" s="173" t="str">
        <f t="shared" si="109"/>
        <v>Ready to Drink4260</v>
      </c>
      <c r="M7039" s="154">
        <f>VLOOKUP(L7039,'Slope %'!C:D,2,0)</f>
        <v>7.0000000000000007E-2</v>
      </c>
    </row>
    <row r="7040" spans="1:13" x14ac:dyDescent="0.25">
      <c r="A7040" s="169">
        <v>69233</v>
      </c>
      <c r="B7040" s="170" t="s">
        <v>5120</v>
      </c>
      <c r="C7040" s="170" t="s">
        <v>263</v>
      </c>
      <c r="D7040" s="170" t="s">
        <v>646</v>
      </c>
      <c r="E7040" s="170">
        <v>4260</v>
      </c>
      <c r="F7040" s="170">
        <v>2</v>
      </c>
      <c r="G7040" s="171">
        <v>4.5</v>
      </c>
      <c r="H7040" s="170" t="s">
        <v>13</v>
      </c>
      <c r="I7040" s="171">
        <v>31.99</v>
      </c>
      <c r="J7040" s="169">
        <v>12</v>
      </c>
      <c r="K7040" s="154" cm="1">
        <f t="array" ref="K7040">ROUND(
IF(C7040="Beer",
SUM(LOOKUP(2,1/(SRP!$B$8:$B$10&lt;=E7040)/(SRP!$C$8:$C$10&gt;=E7040),SRP!$D$8:$D$10)*(G7040/100)*(E7040/1000)),
IF(C7040="Spirits",
SUM(LOOKUP(2,1/(SRP!$B$2:$B$7&lt;=E7040)/(SRP!$C$2:$C$7&gt;=E7040),SRP!$D$2:$D$7)*(G7040/100)*(E7040/1000)),
IF(AND(C7040="Wine",D7040="Fortified Wines"),
SUM(LOOKUP(2,1/(SRP!$B$26:$B$29&lt;=E7040)/(SRP!$C$26:$C$29&gt;=E7040),SRP!$D$26:$D$29)*(G7040/100)*(E7040/1000)),
IF(C7040="Wine",
SUM(LOOKUP(2,1/(SRP!$B$21:$B$25&lt;=E7040)/(SRP!$C$21:$C$25&gt;=E7040),SRP!$D$21:$D$25)*(G7040/100)*(E7040/1000)),
IF(AND(C7040="Ready to Drink",D7040="RTD-One Pour Cocktail&gt;7%&lt;=14.5"),
SUM(LOOKUP(2,1/(SRP!$B$16:$B$20&lt;=E7040)/(SRP!$C$16:$C$20&gt;=E7040),SRP!$D$16:$D$20)*(G7040/100)*(E7040/1000)),
IF(C7040="Ready to Drink",
SUM(LOOKUP(2,1/(SRP!$B$11:$B$15&lt;=E7040)/(SRP!$C$11:$C$15&gt;=E7040),SRP!$D$11:$D$15)*(G7040/100)*(E7040/1000)),
0)))))),2)</f>
        <v>14.97</v>
      </c>
      <c r="L7040" s="173" t="str">
        <f t="shared" si="109"/>
        <v>Ready to Drink4260</v>
      </c>
      <c r="M7040" s="154">
        <f>VLOOKUP(L7040,'Slope %'!C:D,2,0)</f>
        <v>7.0000000000000007E-2</v>
      </c>
    </row>
    <row r="7041" spans="1:13" x14ac:dyDescent="0.25">
      <c r="A7041" s="169">
        <v>69234</v>
      </c>
      <c r="B7041" s="170" t="s">
        <v>5121</v>
      </c>
      <c r="C7041" s="170" t="s">
        <v>24</v>
      </c>
      <c r="D7041" s="170" t="s">
        <v>127</v>
      </c>
      <c r="E7041" s="170">
        <v>750</v>
      </c>
      <c r="F7041" s="170">
        <v>6</v>
      </c>
      <c r="G7041" s="171">
        <v>14.5</v>
      </c>
      <c r="H7041" s="170" t="s">
        <v>177</v>
      </c>
      <c r="I7041" s="171">
        <v>64.989999999999995</v>
      </c>
      <c r="J7041" s="169">
        <v>1</v>
      </c>
      <c r="K7041" s="154" cm="1">
        <f t="array" ref="K7041">ROUND(
IF(C7041="Beer",
SUM(LOOKUP(2,1/(SRP!$B$8:$B$10&lt;=E7041)/(SRP!$C$8:$C$10&gt;=E7041),SRP!$D$8:$D$10)*(G7041/100)*(E7041/1000)),
IF(C7041="Spirits",
SUM(LOOKUP(2,1/(SRP!$B$2:$B$7&lt;=E7041)/(SRP!$C$2:$C$7&gt;=E7041),SRP!$D$2:$D$7)*(G7041/100)*(E7041/1000)),
IF(AND(C7041="Wine",D7041="Fortified Wines"),
SUM(LOOKUP(2,1/(SRP!$B$26:$B$29&lt;=E7041)/(SRP!$C$26:$C$29&gt;=E7041),SRP!$D$26:$D$29)*(G7041/100)*(E7041/1000)),
IF(C7041="Wine",
SUM(LOOKUP(2,1/(SRP!$B$21:$B$25&lt;=E7041)/(SRP!$C$21:$C$25&gt;=E7041),SRP!$D$21:$D$25)*(G7041/100)*(E7041/1000)),
IF(AND(C7041="Ready to Drink",D7041="RTD-One Pour Cocktail&gt;7%&lt;=14.5"),
SUM(LOOKUP(2,1/(SRP!$B$16:$B$20&lt;=E7041)/(SRP!$C$16:$C$20&gt;=E7041),SRP!$D$16:$D$20)*(G7041/100)*(E7041/1000)),
IF(C7041="Ready to Drink",
SUM(LOOKUP(2,1/(SRP!$B$11:$B$15&lt;=E7041)/(SRP!$C$11:$C$15&gt;=E7041),SRP!$D$11:$D$15)*(G7041/100)*(E7041/1000)),
0)))))),2)</f>
        <v>8.49</v>
      </c>
      <c r="L7041" s="173" t="str">
        <f t="shared" si="109"/>
        <v>Wine750</v>
      </c>
      <c r="M7041" s="154">
        <f>VLOOKUP(L7041,'Slope %'!C:D,2,0)</f>
        <v>0.1</v>
      </c>
    </row>
    <row r="7042" spans="1:13" x14ac:dyDescent="0.25">
      <c r="A7042" s="169">
        <v>69235</v>
      </c>
      <c r="B7042" s="170" t="s">
        <v>5122</v>
      </c>
      <c r="C7042" s="170" t="s">
        <v>263</v>
      </c>
      <c r="D7042" s="170" t="s">
        <v>264</v>
      </c>
      <c r="E7042" s="170">
        <v>473</v>
      </c>
      <c r="F7042" s="170">
        <v>24</v>
      </c>
      <c r="G7042" s="171">
        <v>7</v>
      </c>
      <c r="H7042" s="170" t="s">
        <v>13</v>
      </c>
      <c r="I7042" s="171">
        <v>3.99</v>
      </c>
      <c r="J7042" s="169">
        <v>1</v>
      </c>
      <c r="K7042" s="154" cm="1">
        <f t="array" ref="K7042">ROUND(
IF(C7042="Beer",
SUM(LOOKUP(2,1/(SRP!$B$8:$B$10&lt;=E7042)/(SRP!$C$8:$C$10&gt;=E7042),SRP!$D$8:$D$10)*(G7042/100)*(E7042/1000)),
IF(C7042="Spirits",
SUM(LOOKUP(2,1/(SRP!$B$2:$B$7&lt;=E7042)/(SRP!$C$2:$C$7&gt;=E7042),SRP!$D$2:$D$7)*(G7042/100)*(E7042/1000)),
IF(AND(C7042="Wine",D7042="Fortified Wines"),
SUM(LOOKUP(2,1/(SRP!$B$26:$B$29&lt;=E7042)/(SRP!$C$26:$C$29&gt;=E7042),SRP!$D$26:$D$29)*(G7042/100)*(E7042/1000)),
IF(C7042="Wine",
SUM(LOOKUP(2,1/(SRP!$B$21:$B$25&lt;=E7042)/(SRP!$C$21:$C$25&gt;=E7042),SRP!$D$21:$D$25)*(G7042/100)*(E7042/1000)),
IF(AND(C7042="Ready to Drink",D7042="RTD-One Pour Cocktail&gt;7%&lt;=14.5"),
SUM(LOOKUP(2,1/(SRP!$B$16:$B$20&lt;=E7042)/(SRP!$C$16:$C$20&gt;=E7042),SRP!$D$16:$D$20)*(G7042/100)*(E7042/1000)),
IF(C7042="Ready to Drink",
SUM(LOOKUP(2,1/(SRP!$B$11:$B$15&lt;=E7042)/(SRP!$C$11:$C$15&gt;=E7042),SRP!$D$11:$D$15)*(G7042/100)*(E7042/1000)),
0)))))),2)</f>
        <v>2.74</v>
      </c>
      <c r="L7042" s="173" t="str">
        <f t="shared" si="109"/>
        <v>Ready to Drink473</v>
      </c>
      <c r="M7042" s="154">
        <f>VLOOKUP(L7042,'Slope %'!C:D,2,0)</f>
        <v>0.12</v>
      </c>
    </row>
    <row r="7043" spans="1:13" x14ac:dyDescent="0.25">
      <c r="A7043" s="169">
        <v>69235</v>
      </c>
      <c r="B7043" s="170" t="s">
        <v>5122</v>
      </c>
      <c r="C7043" s="170" t="s">
        <v>263</v>
      </c>
      <c r="D7043" s="170" t="s">
        <v>264</v>
      </c>
      <c r="E7043" s="170">
        <v>473</v>
      </c>
      <c r="F7043" s="170">
        <v>24</v>
      </c>
      <c r="G7043" s="171">
        <v>7</v>
      </c>
      <c r="H7043" s="170" t="s">
        <v>13</v>
      </c>
      <c r="I7043" s="171">
        <v>3.99</v>
      </c>
      <c r="J7043" s="169">
        <v>1</v>
      </c>
      <c r="K7043" s="154" cm="1">
        <f t="array" ref="K7043">ROUND(
IF(C7043="Beer",
SUM(LOOKUP(2,1/(SRP!$B$8:$B$10&lt;=E7043)/(SRP!$C$8:$C$10&gt;=E7043),SRP!$D$8:$D$10)*(G7043/100)*(E7043/1000)),
IF(C7043="Spirits",
SUM(LOOKUP(2,1/(SRP!$B$2:$B$7&lt;=E7043)/(SRP!$C$2:$C$7&gt;=E7043),SRP!$D$2:$D$7)*(G7043/100)*(E7043/1000)),
IF(AND(C7043="Wine",D7043="Fortified Wines"),
SUM(LOOKUP(2,1/(SRP!$B$26:$B$29&lt;=E7043)/(SRP!$C$26:$C$29&gt;=E7043),SRP!$D$26:$D$29)*(G7043/100)*(E7043/1000)),
IF(C7043="Wine",
SUM(LOOKUP(2,1/(SRP!$B$21:$B$25&lt;=E7043)/(SRP!$C$21:$C$25&gt;=E7043),SRP!$D$21:$D$25)*(G7043/100)*(E7043/1000)),
IF(AND(C7043="Ready to Drink",D7043="RTD-One Pour Cocktail&gt;7%&lt;=14.5"),
SUM(LOOKUP(2,1/(SRP!$B$16:$B$20&lt;=E7043)/(SRP!$C$16:$C$20&gt;=E7043),SRP!$D$16:$D$20)*(G7043/100)*(E7043/1000)),
IF(C7043="Ready to Drink",
SUM(LOOKUP(2,1/(SRP!$B$11:$B$15&lt;=E7043)/(SRP!$C$11:$C$15&gt;=E7043),SRP!$D$11:$D$15)*(G7043/100)*(E7043/1000)),
0)))))),2)</f>
        <v>2.74</v>
      </c>
      <c r="L7043" s="173" t="str">
        <f t="shared" ref="L7043:L7106" si="110">(_xlfn.CONCAT(C7043,E7043))</f>
        <v>Ready to Drink473</v>
      </c>
      <c r="M7043" s="154">
        <f>VLOOKUP(L7043,'Slope %'!C:D,2,0)</f>
        <v>0.12</v>
      </c>
    </row>
    <row r="7044" spans="1:13" x14ac:dyDescent="0.25">
      <c r="A7044" s="169">
        <v>69237</v>
      </c>
      <c r="B7044" s="170" t="s">
        <v>5123</v>
      </c>
      <c r="C7044" s="170" t="s">
        <v>24</v>
      </c>
      <c r="D7044" s="170" t="s">
        <v>194</v>
      </c>
      <c r="E7044" s="170">
        <v>750</v>
      </c>
      <c r="F7044" s="170">
        <v>12</v>
      </c>
      <c r="G7044" s="171">
        <v>13</v>
      </c>
      <c r="H7044" s="170" t="s">
        <v>177</v>
      </c>
      <c r="I7044" s="171">
        <v>73.989999999999995</v>
      </c>
      <c r="J7044" s="169">
        <v>1</v>
      </c>
      <c r="K7044" s="154" cm="1">
        <f t="array" ref="K7044">ROUND(
IF(C7044="Beer",
SUM(LOOKUP(2,1/(SRP!$B$8:$B$10&lt;=E7044)/(SRP!$C$8:$C$10&gt;=E7044),SRP!$D$8:$D$10)*(G7044/100)*(E7044/1000)),
IF(C7044="Spirits",
SUM(LOOKUP(2,1/(SRP!$B$2:$B$7&lt;=E7044)/(SRP!$C$2:$C$7&gt;=E7044),SRP!$D$2:$D$7)*(G7044/100)*(E7044/1000)),
IF(AND(C7044="Wine",D7044="Fortified Wines"),
SUM(LOOKUP(2,1/(SRP!$B$26:$B$29&lt;=E7044)/(SRP!$C$26:$C$29&gt;=E7044),SRP!$D$26:$D$29)*(G7044/100)*(E7044/1000)),
IF(C7044="Wine",
SUM(LOOKUP(2,1/(SRP!$B$21:$B$25&lt;=E7044)/(SRP!$C$21:$C$25&gt;=E7044),SRP!$D$21:$D$25)*(G7044/100)*(E7044/1000)),
IF(AND(C7044="Ready to Drink",D7044="RTD-One Pour Cocktail&gt;7%&lt;=14.5"),
SUM(LOOKUP(2,1/(SRP!$B$16:$B$20&lt;=E7044)/(SRP!$C$16:$C$20&gt;=E7044),SRP!$D$16:$D$20)*(G7044/100)*(E7044/1000)),
IF(C7044="Ready to Drink",
SUM(LOOKUP(2,1/(SRP!$B$11:$B$15&lt;=E7044)/(SRP!$C$11:$C$15&gt;=E7044),SRP!$D$11:$D$15)*(G7044/100)*(E7044/1000)),
0)))))),2)</f>
        <v>7.61</v>
      </c>
      <c r="L7044" s="173" t="str">
        <f t="shared" si="110"/>
        <v>Wine750</v>
      </c>
      <c r="M7044" s="154">
        <f>VLOOKUP(L7044,'Slope %'!C:D,2,0)</f>
        <v>0.1</v>
      </c>
    </row>
    <row r="7045" spans="1:13" x14ac:dyDescent="0.25">
      <c r="A7045" s="169">
        <v>69240</v>
      </c>
      <c r="B7045" s="170" t="s">
        <v>5124</v>
      </c>
      <c r="C7045" s="170" t="s">
        <v>263</v>
      </c>
      <c r="D7045" s="170" t="s">
        <v>806</v>
      </c>
      <c r="E7045" s="170">
        <v>4260</v>
      </c>
      <c r="F7045" s="170">
        <v>2</v>
      </c>
      <c r="G7045" s="171">
        <v>7</v>
      </c>
      <c r="H7045" s="170" t="s">
        <v>13</v>
      </c>
      <c r="I7045" s="171">
        <v>32.99</v>
      </c>
      <c r="J7045" s="169">
        <v>12</v>
      </c>
      <c r="K7045" s="154" cm="1">
        <f t="array" ref="K7045">ROUND(
IF(C7045="Beer",
SUM(LOOKUP(2,1/(SRP!$B$8:$B$10&lt;=E7045)/(SRP!$C$8:$C$10&gt;=E7045),SRP!$D$8:$D$10)*(G7045/100)*(E7045/1000)),
IF(C7045="Spirits",
SUM(LOOKUP(2,1/(SRP!$B$2:$B$7&lt;=E7045)/(SRP!$C$2:$C$7&gt;=E7045),SRP!$D$2:$D$7)*(G7045/100)*(E7045/1000)),
IF(AND(C7045="Wine",D7045="Fortified Wines"),
SUM(LOOKUP(2,1/(SRP!$B$26:$B$29&lt;=E7045)/(SRP!$C$26:$C$29&gt;=E7045),SRP!$D$26:$D$29)*(G7045/100)*(E7045/1000)),
IF(C7045="Wine",
SUM(LOOKUP(2,1/(SRP!$B$21:$B$25&lt;=E7045)/(SRP!$C$21:$C$25&gt;=E7045),SRP!$D$21:$D$25)*(G7045/100)*(E7045/1000)),
IF(AND(C7045="Ready to Drink",D7045="RTD-One Pour Cocktail&gt;7%&lt;=14.5"),
SUM(LOOKUP(2,1/(SRP!$B$16:$B$20&lt;=E7045)/(SRP!$C$16:$C$20&gt;=E7045),SRP!$D$16:$D$20)*(G7045/100)*(E7045/1000)),
IF(C7045="Ready to Drink",
SUM(LOOKUP(2,1/(SRP!$B$11:$B$15&lt;=E7045)/(SRP!$C$11:$C$15&gt;=E7045),SRP!$D$11:$D$15)*(G7045/100)*(E7045/1000)),
0)))))),2)</f>
        <v>23.28</v>
      </c>
      <c r="L7045" s="173" t="str">
        <f t="shared" si="110"/>
        <v>Ready to Drink4260</v>
      </c>
      <c r="M7045" s="154">
        <f>VLOOKUP(L7045,'Slope %'!C:D,2,0)</f>
        <v>7.0000000000000007E-2</v>
      </c>
    </row>
    <row r="7046" spans="1:13" x14ac:dyDescent="0.25">
      <c r="A7046" s="169">
        <v>69240</v>
      </c>
      <c r="B7046" s="170" t="s">
        <v>5124</v>
      </c>
      <c r="C7046" s="170" t="s">
        <v>263</v>
      </c>
      <c r="D7046" s="170" t="s">
        <v>806</v>
      </c>
      <c r="E7046" s="170">
        <v>4260</v>
      </c>
      <c r="F7046" s="170">
        <v>2</v>
      </c>
      <c r="G7046" s="171">
        <v>7</v>
      </c>
      <c r="H7046" s="170" t="s">
        <v>13</v>
      </c>
      <c r="I7046" s="171">
        <v>32.99</v>
      </c>
      <c r="J7046" s="169">
        <v>12</v>
      </c>
      <c r="K7046" s="154" cm="1">
        <f t="array" ref="K7046">ROUND(
IF(C7046="Beer",
SUM(LOOKUP(2,1/(SRP!$B$8:$B$10&lt;=E7046)/(SRP!$C$8:$C$10&gt;=E7046),SRP!$D$8:$D$10)*(G7046/100)*(E7046/1000)),
IF(C7046="Spirits",
SUM(LOOKUP(2,1/(SRP!$B$2:$B$7&lt;=E7046)/(SRP!$C$2:$C$7&gt;=E7046),SRP!$D$2:$D$7)*(G7046/100)*(E7046/1000)),
IF(AND(C7046="Wine",D7046="Fortified Wines"),
SUM(LOOKUP(2,1/(SRP!$B$26:$B$29&lt;=E7046)/(SRP!$C$26:$C$29&gt;=E7046),SRP!$D$26:$D$29)*(G7046/100)*(E7046/1000)),
IF(C7046="Wine",
SUM(LOOKUP(2,1/(SRP!$B$21:$B$25&lt;=E7046)/(SRP!$C$21:$C$25&gt;=E7046),SRP!$D$21:$D$25)*(G7046/100)*(E7046/1000)),
IF(AND(C7046="Ready to Drink",D7046="RTD-One Pour Cocktail&gt;7%&lt;=14.5"),
SUM(LOOKUP(2,1/(SRP!$B$16:$B$20&lt;=E7046)/(SRP!$C$16:$C$20&gt;=E7046),SRP!$D$16:$D$20)*(G7046/100)*(E7046/1000)),
IF(C7046="Ready to Drink",
SUM(LOOKUP(2,1/(SRP!$B$11:$B$15&lt;=E7046)/(SRP!$C$11:$C$15&gt;=E7046),SRP!$D$11:$D$15)*(G7046/100)*(E7046/1000)),
0)))))),2)</f>
        <v>23.28</v>
      </c>
      <c r="L7046" s="173" t="str">
        <f t="shared" si="110"/>
        <v>Ready to Drink4260</v>
      </c>
      <c r="M7046" s="154">
        <f>VLOOKUP(L7046,'Slope %'!C:D,2,0)</f>
        <v>7.0000000000000007E-2</v>
      </c>
    </row>
    <row r="7047" spans="1:13" x14ac:dyDescent="0.25">
      <c r="A7047" s="169">
        <v>69242</v>
      </c>
      <c r="B7047" s="170" t="s">
        <v>5125</v>
      </c>
      <c r="C7047" s="170" t="s">
        <v>24</v>
      </c>
      <c r="D7047" s="170" t="s">
        <v>194</v>
      </c>
      <c r="E7047" s="170">
        <v>750</v>
      </c>
      <c r="F7047" s="170">
        <v>12</v>
      </c>
      <c r="G7047" s="171">
        <v>13</v>
      </c>
      <c r="H7047" s="170" t="s">
        <v>177</v>
      </c>
      <c r="I7047" s="171">
        <v>73.989999999999995</v>
      </c>
      <c r="J7047" s="169">
        <v>1</v>
      </c>
      <c r="K7047" s="154" cm="1">
        <f t="array" ref="K7047">ROUND(
IF(C7047="Beer",
SUM(LOOKUP(2,1/(SRP!$B$8:$B$10&lt;=E7047)/(SRP!$C$8:$C$10&gt;=E7047),SRP!$D$8:$D$10)*(G7047/100)*(E7047/1000)),
IF(C7047="Spirits",
SUM(LOOKUP(2,1/(SRP!$B$2:$B$7&lt;=E7047)/(SRP!$C$2:$C$7&gt;=E7047),SRP!$D$2:$D$7)*(G7047/100)*(E7047/1000)),
IF(AND(C7047="Wine",D7047="Fortified Wines"),
SUM(LOOKUP(2,1/(SRP!$B$26:$B$29&lt;=E7047)/(SRP!$C$26:$C$29&gt;=E7047),SRP!$D$26:$D$29)*(G7047/100)*(E7047/1000)),
IF(C7047="Wine",
SUM(LOOKUP(2,1/(SRP!$B$21:$B$25&lt;=E7047)/(SRP!$C$21:$C$25&gt;=E7047),SRP!$D$21:$D$25)*(G7047/100)*(E7047/1000)),
IF(AND(C7047="Ready to Drink",D7047="RTD-One Pour Cocktail&gt;7%&lt;=14.5"),
SUM(LOOKUP(2,1/(SRP!$B$16:$B$20&lt;=E7047)/(SRP!$C$16:$C$20&gt;=E7047),SRP!$D$16:$D$20)*(G7047/100)*(E7047/1000)),
IF(C7047="Ready to Drink",
SUM(LOOKUP(2,1/(SRP!$B$11:$B$15&lt;=E7047)/(SRP!$C$11:$C$15&gt;=E7047),SRP!$D$11:$D$15)*(G7047/100)*(E7047/1000)),
0)))))),2)</f>
        <v>7.61</v>
      </c>
      <c r="L7047" s="173" t="str">
        <f t="shared" si="110"/>
        <v>Wine750</v>
      </c>
      <c r="M7047" s="154">
        <f>VLOOKUP(L7047,'Slope %'!C:D,2,0)</f>
        <v>0.1</v>
      </c>
    </row>
    <row r="7048" spans="1:13" x14ac:dyDescent="0.25">
      <c r="A7048" s="169">
        <v>69244</v>
      </c>
      <c r="B7048" s="170" t="s">
        <v>5126</v>
      </c>
      <c r="C7048" s="170" t="s">
        <v>263</v>
      </c>
      <c r="D7048" s="170" t="s">
        <v>806</v>
      </c>
      <c r="E7048" s="170">
        <v>473</v>
      </c>
      <c r="F7048" s="170">
        <v>24</v>
      </c>
      <c r="G7048" s="171">
        <v>7</v>
      </c>
      <c r="H7048" s="170" t="s">
        <v>13</v>
      </c>
      <c r="I7048" s="171">
        <v>3.99</v>
      </c>
      <c r="J7048" s="169">
        <v>1</v>
      </c>
      <c r="K7048" s="154" cm="1">
        <f t="array" ref="K7048">ROUND(
IF(C7048="Beer",
SUM(LOOKUP(2,1/(SRP!$B$8:$B$10&lt;=E7048)/(SRP!$C$8:$C$10&gt;=E7048),SRP!$D$8:$D$10)*(G7048/100)*(E7048/1000)),
IF(C7048="Spirits",
SUM(LOOKUP(2,1/(SRP!$B$2:$B$7&lt;=E7048)/(SRP!$C$2:$C$7&gt;=E7048),SRP!$D$2:$D$7)*(G7048/100)*(E7048/1000)),
IF(AND(C7048="Wine",D7048="Fortified Wines"),
SUM(LOOKUP(2,1/(SRP!$B$26:$B$29&lt;=E7048)/(SRP!$C$26:$C$29&gt;=E7048),SRP!$D$26:$D$29)*(G7048/100)*(E7048/1000)),
IF(C7048="Wine",
SUM(LOOKUP(2,1/(SRP!$B$21:$B$25&lt;=E7048)/(SRP!$C$21:$C$25&gt;=E7048),SRP!$D$21:$D$25)*(G7048/100)*(E7048/1000)),
IF(AND(C7048="Ready to Drink",D7048="RTD-One Pour Cocktail&gt;7%&lt;=14.5"),
SUM(LOOKUP(2,1/(SRP!$B$16:$B$20&lt;=E7048)/(SRP!$C$16:$C$20&gt;=E7048),SRP!$D$16:$D$20)*(G7048/100)*(E7048/1000)),
IF(C7048="Ready to Drink",
SUM(LOOKUP(2,1/(SRP!$B$11:$B$15&lt;=E7048)/(SRP!$C$11:$C$15&gt;=E7048),SRP!$D$11:$D$15)*(G7048/100)*(E7048/1000)),
0)))))),2)</f>
        <v>2.74</v>
      </c>
      <c r="L7048" s="173" t="str">
        <f t="shared" si="110"/>
        <v>Ready to Drink473</v>
      </c>
      <c r="M7048" s="154">
        <f>VLOOKUP(L7048,'Slope %'!C:D,2,0)</f>
        <v>0.12</v>
      </c>
    </row>
    <row r="7049" spans="1:13" x14ac:dyDescent="0.25">
      <c r="A7049" s="169">
        <v>69244</v>
      </c>
      <c r="B7049" s="170" t="s">
        <v>5126</v>
      </c>
      <c r="C7049" s="170" t="s">
        <v>263</v>
      </c>
      <c r="D7049" s="170" t="s">
        <v>806</v>
      </c>
      <c r="E7049" s="170">
        <v>473</v>
      </c>
      <c r="F7049" s="170">
        <v>24</v>
      </c>
      <c r="G7049" s="171">
        <v>7</v>
      </c>
      <c r="H7049" s="170" t="s">
        <v>13</v>
      </c>
      <c r="I7049" s="171">
        <v>3.99</v>
      </c>
      <c r="J7049" s="169">
        <v>1</v>
      </c>
      <c r="K7049" s="154" cm="1">
        <f t="array" ref="K7049">ROUND(
IF(C7049="Beer",
SUM(LOOKUP(2,1/(SRP!$B$8:$B$10&lt;=E7049)/(SRP!$C$8:$C$10&gt;=E7049),SRP!$D$8:$D$10)*(G7049/100)*(E7049/1000)),
IF(C7049="Spirits",
SUM(LOOKUP(2,1/(SRP!$B$2:$B$7&lt;=E7049)/(SRP!$C$2:$C$7&gt;=E7049),SRP!$D$2:$D$7)*(G7049/100)*(E7049/1000)),
IF(AND(C7049="Wine",D7049="Fortified Wines"),
SUM(LOOKUP(2,1/(SRP!$B$26:$B$29&lt;=E7049)/(SRP!$C$26:$C$29&gt;=E7049),SRP!$D$26:$D$29)*(G7049/100)*(E7049/1000)),
IF(C7049="Wine",
SUM(LOOKUP(2,1/(SRP!$B$21:$B$25&lt;=E7049)/(SRP!$C$21:$C$25&gt;=E7049),SRP!$D$21:$D$25)*(G7049/100)*(E7049/1000)),
IF(AND(C7049="Ready to Drink",D7049="RTD-One Pour Cocktail&gt;7%&lt;=14.5"),
SUM(LOOKUP(2,1/(SRP!$B$16:$B$20&lt;=E7049)/(SRP!$C$16:$C$20&gt;=E7049),SRP!$D$16:$D$20)*(G7049/100)*(E7049/1000)),
IF(C7049="Ready to Drink",
SUM(LOOKUP(2,1/(SRP!$B$11:$B$15&lt;=E7049)/(SRP!$C$11:$C$15&gt;=E7049),SRP!$D$11:$D$15)*(G7049/100)*(E7049/1000)),
0)))))),2)</f>
        <v>2.74</v>
      </c>
      <c r="L7049" s="173" t="str">
        <f t="shared" si="110"/>
        <v>Ready to Drink473</v>
      </c>
      <c r="M7049" s="154">
        <f>VLOOKUP(L7049,'Slope %'!C:D,2,0)</f>
        <v>0.12</v>
      </c>
    </row>
    <row r="7050" spans="1:13" x14ac:dyDescent="0.25">
      <c r="A7050" s="169">
        <v>69248</v>
      </c>
      <c r="B7050" s="170" t="s">
        <v>5127</v>
      </c>
      <c r="C7050" s="170" t="s">
        <v>263</v>
      </c>
      <c r="D7050" s="170" t="s">
        <v>935</v>
      </c>
      <c r="E7050" s="170">
        <v>473</v>
      </c>
      <c r="F7050" s="170">
        <v>24</v>
      </c>
      <c r="G7050" s="171">
        <v>4.5</v>
      </c>
      <c r="H7050" s="170" t="s">
        <v>13</v>
      </c>
      <c r="I7050" s="171">
        <v>4.1900000000000004</v>
      </c>
      <c r="J7050" s="169">
        <v>1</v>
      </c>
      <c r="K7050" s="154" cm="1">
        <f t="array" ref="K7050">ROUND(
IF(C7050="Beer",
SUM(LOOKUP(2,1/(SRP!$B$8:$B$10&lt;=E7050)/(SRP!$C$8:$C$10&gt;=E7050),SRP!$D$8:$D$10)*(G7050/100)*(E7050/1000)),
IF(C7050="Spirits",
SUM(LOOKUP(2,1/(SRP!$B$2:$B$7&lt;=E7050)/(SRP!$C$2:$C$7&gt;=E7050),SRP!$D$2:$D$7)*(G7050/100)*(E7050/1000)),
IF(AND(C7050="Wine",D7050="Fortified Wines"),
SUM(LOOKUP(2,1/(SRP!$B$26:$B$29&lt;=E7050)/(SRP!$C$26:$C$29&gt;=E7050),SRP!$D$26:$D$29)*(G7050/100)*(E7050/1000)),
IF(C7050="Wine",
SUM(LOOKUP(2,1/(SRP!$B$21:$B$25&lt;=E7050)/(SRP!$C$21:$C$25&gt;=E7050),SRP!$D$21:$D$25)*(G7050/100)*(E7050/1000)),
IF(AND(C7050="Ready to Drink",D7050="RTD-One Pour Cocktail&gt;7%&lt;=14.5"),
SUM(LOOKUP(2,1/(SRP!$B$16:$B$20&lt;=E7050)/(SRP!$C$16:$C$20&gt;=E7050),SRP!$D$16:$D$20)*(G7050/100)*(E7050/1000)),
IF(C7050="Ready to Drink",
SUM(LOOKUP(2,1/(SRP!$B$11:$B$15&lt;=E7050)/(SRP!$C$11:$C$15&gt;=E7050),SRP!$D$11:$D$15)*(G7050/100)*(E7050/1000)),
0)))))),2)</f>
        <v>1.76</v>
      </c>
      <c r="L7050" s="173" t="str">
        <f t="shared" si="110"/>
        <v>Ready to Drink473</v>
      </c>
      <c r="M7050" s="154">
        <f>VLOOKUP(L7050,'Slope %'!C:D,2,0)</f>
        <v>0.12</v>
      </c>
    </row>
    <row r="7051" spans="1:13" x14ac:dyDescent="0.25">
      <c r="A7051" s="169">
        <v>69248</v>
      </c>
      <c r="B7051" s="170" t="s">
        <v>5127</v>
      </c>
      <c r="C7051" s="170" t="s">
        <v>263</v>
      </c>
      <c r="D7051" s="170" t="s">
        <v>935</v>
      </c>
      <c r="E7051" s="170">
        <v>473</v>
      </c>
      <c r="F7051" s="170">
        <v>24</v>
      </c>
      <c r="G7051" s="171">
        <v>4.5</v>
      </c>
      <c r="H7051" s="170" t="s">
        <v>13</v>
      </c>
      <c r="I7051" s="171">
        <v>4.1900000000000004</v>
      </c>
      <c r="J7051" s="169">
        <v>1</v>
      </c>
      <c r="K7051" s="154" cm="1">
        <f t="array" ref="K7051">ROUND(
IF(C7051="Beer",
SUM(LOOKUP(2,1/(SRP!$B$8:$B$10&lt;=E7051)/(SRP!$C$8:$C$10&gt;=E7051),SRP!$D$8:$D$10)*(G7051/100)*(E7051/1000)),
IF(C7051="Spirits",
SUM(LOOKUP(2,1/(SRP!$B$2:$B$7&lt;=E7051)/(SRP!$C$2:$C$7&gt;=E7051),SRP!$D$2:$D$7)*(G7051/100)*(E7051/1000)),
IF(AND(C7051="Wine",D7051="Fortified Wines"),
SUM(LOOKUP(2,1/(SRP!$B$26:$B$29&lt;=E7051)/(SRP!$C$26:$C$29&gt;=E7051),SRP!$D$26:$D$29)*(G7051/100)*(E7051/1000)),
IF(C7051="Wine",
SUM(LOOKUP(2,1/(SRP!$B$21:$B$25&lt;=E7051)/(SRP!$C$21:$C$25&gt;=E7051),SRP!$D$21:$D$25)*(G7051/100)*(E7051/1000)),
IF(AND(C7051="Ready to Drink",D7051="RTD-One Pour Cocktail&gt;7%&lt;=14.5"),
SUM(LOOKUP(2,1/(SRP!$B$16:$B$20&lt;=E7051)/(SRP!$C$16:$C$20&gt;=E7051),SRP!$D$16:$D$20)*(G7051/100)*(E7051/1000)),
IF(C7051="Ready to Drink",
SUM(LOOKUP(2,1/(SRP!$B$11:$B$15&lt;=E7051)/(SRP!$C$11:$C$15&gt;=E7051),SRP!$D$11:$D$15)*(G7051/100)*(E7051/1000)),
0)))))),2)</f>
        <v>1.76</v>
      </c>
      <c r="L7051" s="173" t="str">
        <f t="shared" si="110"/>
        <v>Ready to Drink473</v>
      </c>
      <c r="M7051" s="154">
        <f>VLOOKUP(L7051,'Slope %'!C:D,2,0)</f>
        <v>0.12</v>
      </c>
    </row>
    <row r="7052" spans="1:13" x14ac:dyDescent="0.25">
      <c r="A7052" s="169">
        <v>69253</v>
      </c>
      <c r="B7052" s="170" t="s">
        <v>5128</v>
      </c>
      <c r="C7052" s="170" t="s">
        <v>24</v>
      </c>
      <c r="D7052" s="170" t="s">
        <v>85</v>
      </c>
      <c r="E7052" s="170">
        <v>750</v>
      </c>
      <c r="F7052" s="170">
        <v>3</v>
      </c>
      <c r="G7052" s="171">
        <v>14.8</v>
      </c>
      <c r="H7052" s="170" t="s">
        <v>177</v>
      </c>
      <c r="I7052" s="171">
        <v>125.99</v>
      </c>
      <c r="J7052" s="169">
        <v>1</v>
      </c>
      <c r="K7052" s="154" cm="1">
        <f t="array" ref="K7052">ROUND(
IF(C7052="Beer",
SUM(LOOKUP(2,1/(SRP!$B$8:$B$10&lt;=E7052)/(SRP!$C$8:$C$10&gt;=E7052),SRP!$D$8:$D$10)*(G7052/100)*(E7052/1000)),
IF(C7052="Spirits",
SUM(LOOKUP(2,1/(SRP!$B$2:$B$7&lt;=E7052)/(SRP!$C$2:$C$7&gt;=E7052),SRP!$D$2:$D$7)*(G7052/100)*(E7052/1000)),
IF(AND(C7052="Wine",D7052="Fortified Wines"),
SUM(LOOKUP(2,1/(SRP!$B$26:$B$29&lt;=E7052)/(SRP!$C$26:$C$29&gt;=E7052),SRP!$D$26:$D$29)*(G7052/100)*(E7052/1000)),
IF(C7052="Wine",
SUM(LOOKUP(2,1/(SRP!$B$21:$B$25&lt;=E7052)/(SRP!$C$21:$C$25&gt;=E7052),SRP!$D$21:$D$25)*(G7052/100)*(E7052/1000)),
IF(AND(C7052="Ready to Drink",D7052="RTD-One Pour Cocktail&gt;7%&lt;=14.5"),
SUM(LOOKUP(2,1/(SRP!$B$16:$B$20&lt;=E7052)/(SRP!$C$16:$C$20&gt;=E7052),SRP!$D$16:$D$20)*(G7052/100)*(E7052/1000)),
IF(C7052="Ready to Drink",
SUM(LOOKUP(2,1/(SRP!$B$11:$B$15&lt;=E7052)/(SRP!$C$11:$C$15&gt;=E7052),SRP!$D$11:$D$15)*(G7052/100)*(E7052/1000)),
0)))))),2)</f>
        <v>8.67</v>
      </c>
      <c r="L7052" s="173" t="str">
        <f t="shared" si="110"/>
        <v>Wine750</v>
      </c>
      <c r="M7052" s="154">
        <f>VLOOKUP(L7052,'Slope %'!C:D,2,0)</f>
        <v>0.1</v>
      </c>
    </row>
    <row r="7053" spans="1:13" x14ac:dyDescent="0.25">
      <c r="A7053" s="169">
        <v>69255</v>
      </c>
      <c r="B7053" s="170" t="s">
        <v>5129</v>
      </c>
      <c r="C7053" s="170" t="s">
        <v>11</v>
      </c>
      <c r="D7053" s="170" t="s">
        <v>12</v>
      </c>
      <c r="E7053" s="170">
        <v>355</v>
      </c>
      <c r="F7053" s="170">
        <v>24</v>
      </c>
      <c r="G7053" s="171">
        <v>4.5999999999999996</v>
      </c>
      <c r="H7053" s="170" t="s">
        <v>13</v>
      </c>
      <c r="I7053" s="171">
        <v>3.99</v>
      </c>
      <c r="J7053" s="169">
        <v>1</v>
      </c>
      <c r="K7053" s="154" cm="1">
        <f t="array" ref="K7053">ROUND(
IF(C7053="Beer",
SUM(LOOKUP(2,1/(SRP!$B$8:$B$10&lt;=E7053)/(SRP!$C$8:$C$10&gt;=E7053),SRP!$D$8:$D$10)*(G7053/100)*(E7053/1000)),
IF(C7053="Spirits",
SUM(LOOKUP(2,1/(SRP!$B$2:$B$7&lt;=E7053)/(SRP!$C$2:$C$7&gt;=E7053),SRP!$D$2:$D$7)*(G7053/100)*(E7053/1000)),
IF(AND(C7053="Wine",D7053="Fortified Wines"),
SUM(LOOKUP(2,1/(SRP!$B$26:$B$29&lt;=E7053)/(SRP!$C$26:$C$29&gt;=E7053),SRP!$D$26:$D$29)*(G7053/100)*(E7053/1000)),
IF(C7053="Wine",
SUM(LOOKUP(2,1/(SRP!$B$21:$B$25&lt;=E7053)/(SRP!$C$21:$C$25&gt;=E7053),SRP!$D$21:$D$25)*(G7053/100)*(E7053/1000)),
IF(AND(C7053="Ready to Drink",D7053="RTD-One Pour Cocktail&gt;7%&lt;=14.5"),
SUM(LOOKUP(2,1/(SRP!$B$16:$B$20&lt;=E7053)/(SRP!$C$16:$C$20&gt;=E7053),SRP!$D$16:$D$20)*(G7053/100)*(E7053/1000)),
IF(C7053="Ready to Drink",
SUM(LOOKUP(2,1/(SRP!$B$11:$B$15&lt;=E7053)/(SRP!$C$11:$C$15&gt;=E7053),SRP!$D$11:$D$15)*(G7053/100)*(E7053/1000)),
0)))))),2)</f>
        <v>1.27</v>
      </c>
      <c r="L7053" s="173" t="str">
        <f t="shared" si="110"/>
        <v>Beer355</v>
      </c>
      <c r="M7053" s="154">
        <f>VLOOKUP(L7053,'Slope %'!C:D,2,0)</f>
        <v>0.12</v>
      </c>
    </row>
    <row r="7054" spans="1:13" x14ac:dyDescent="0.25">
      <c r="A7054" s="169">
        <v>69255</v>
      </c>
      <c r="B7054" s="170" t="s">
        <v>5129</v>
      </c>
      <c r="C7054" s="170" t="s">
        <v>11</v>
      </c>
      <c r="D7054" s="170" t="s">
        <v>12</v>
      </c>
      <c r="E7054" s="170">
        <v>355</v>
      </c>
      <c r="F7054" s="170">
        <v>24</v>
      </c>
      <c r="G7054" s="171">
        <v>4.5999999999999996</v>
      </c>
      <c r="H7054" s="170" t="s">
        <v>13</v>
      </c>
      <c r="I7054" s="171">
        <v>3.99</v>
      </c>
      <c r="J7054" s="169">
        <v>1</v>
      </c>
      <c r="K7054" s="154" cm="1">
        <f t="array" ref="K7054">ROUND(
IF(C7054="Beer",
SUM(LOOKUP(2,1/(SRP!$B$8:$B$10&lt;=E7054)/(SRP!$C$8:$C$10&gt;=E7054),SRP!$D$8:$D$10)*(G7054/100)*(E7054/1000)),
IF(C7054="Spirits",
SUM(LOOKUP(2,1/(SRP!$B$2:$B$7&lt;=E7054)/(SRP!$C$2:$C$7&gt;=E7054),SRP!$D$2:$D$7)*(G7054/100)*(E7054/1000)),
IF(AND(C7054="Wine",D7054="Fortified Wines"),
SUM(LOOKUP(2,1/(SRP!$B$26:$B$29&lt;=E7054)/(SRP!$C$26:$C$29&gt;=E7054),SRP!$D$26:$D$29)*(G7054/100)*(E7054/1000)),
IF(C7054="Wine",
SUM(LOOKUP(2,1/(SRP!$B$21:$B$25&lt;=E7054)/(SRP!$C$21:$C$25&gt;=E7054),SRP!$D$21:$D$25)*(G7054/100)*(E7054/1000)),
IF(AND(C7054="Ready to Drink",D7054="RTD-One Pour Cocktail&gt;7%&lt;=14.5"),
SUM(LOOKUP(2,1/(SRP!$B$16:$B$20&lt;=E7054)/(SRP!$C$16:$C$20&gt;=E7054),SRP!$D$16:$D$20)*(G7054/100)*(E7054/1000)),
IF(C7054="Ready to Drink",
SUM(LOOKUP(2,1/(SRP!$B$11:$B$15&lt;=E7054)/(SRP!$C$11:$C$15&gt;=E7054),SRP!$D$11:$D$15)*(G7054/100)*(E7054/1000)),
0)))))),2)</f>
        <v>1.27</v>
      </c>
      <c r="L7054" s="173" t="str">
        <f t="shared" si="110"/>
        <v>Beer355</v>
      </c>
      <c r="M7054" s="154">
        <f>VLOOKUP(L7054,'Slope %'!C:D,2,0)</f>
        <v>0.12</v>
      </c>
    </row>
    <row r="7055" spans="1:13" x14ac:dyDescent="0.25">
      <c r="A7055" s="169">
        <v>69260</v>
      </c>
      <c r="B7055" s="170" t="s">
        <v>5130</v>
      </c>
      <c r="C7055" s="170" t="s">
        <v>24</v>
      </c>
      <c r="D7055" s="170" t="s">
        <v>194</v>
      </c>
      <c r="E7055" s="170">
        <v>750</v>
      </c>
      <c r="F7055" s="170">
        <v>3</v>
      </c>
      <c r="G7055" s="171">
        <v>13.5</v>
      </c>
      <c r="H7055" s="170" t="s">
        <v>177</v>
      </c>
      <c r="I7055" s="171">
        <v>107.99</v>
      </c>
      <c r="J7055" s="169">
        <v>1</v>
      </c>
      <c r="K7055" s="154" cm="1">
        <f t="array" ref="K7055">ROUND(
IF(C7055="Beer",
SUM(LOOKUP(2,1/(SRP!$B$8:$B$10&lt;=E7055)/(SRP!$C$8:$C$10&gt;=E7055),SRP!$D$8:$D$10)*(G7055/100)*(E7055/1000)),
IF(C7055="Spirits",
SUM(LOOKUP(2,1/(SRP!$B$2:$B$7&lt;=E7055)/(SRP!$C$2:$C$7&gt;=E7055),SRP!$D$2:$D$7)*(G7055/100)*(E7055/1000)),
IF(AND(C7055="Wine",D7055="Fortified Wines"),
SUM(LOOKUP(2,1/(SRP!$B$26:$B$29&lt;=E7055)/(SRP!$C$26:$C$29&gt;=E7055),SRP!$D$26:$D$29)*(G7055/100)*(E7055/1000)),
IF(C7055="Wine",
SUM(LOOKUP(2,1/(SRP!$B$21:$B$25&lt;=E7055)/(SRP!$C$21:$C$25&gt;=E7055),SRP!$D$21:$D$25)*(G7055/100)*(E7055/1000)),
IF(AND(C7055="Ready to Drink",D7055="RTD-One Pour Cocktail&gt;7%&lt;=14.5"),
SUM(LOOKUP(2,1/(SRP!$B$16:$B$20&lt;=E7055)/(SRP!$C$16:$C$20&gt;=E7055),SRP!$D$16:$D$20)*(G7055/100)*(E7055/1000)),
IF(C7055="Ready to Drink",
SUM(LOOKUP(2,1/(SRP!$B$11:$B$15&lt;=E7055)/(SRP!$C$11:$C$15&gt;=E7055),SRP!$D$11:$D$15)*(G7055/100)*(E7055/1000)),
0)))))),2)</f>
        <v>7.9</v>
      </c>
      <c r="L7055" s="173" t="str">
        <f t="shared" si="110"/>
        <v>Wine750</v>
      </c>
      <c r="M7055" s="154">
        <f>VLOOKUP(L7055,'Slope %'!C:D,2,0)</f>
        <v>0.1</v>
      </c>
    </row>
    <row r="7056" spans="1:13" x14ac:dyDescent="0.25">
      <c r="A7056" s="169">
        <v>69265</v>
      </c>
      <c r="B7056" s="170" t="s">
        <v>5131</v>
      </c>
      <c r="C7056" s="170" t="s">
        <v>24</v>
      </c>
      <c r="D7056" s="170" t="s">
        <v>109</v>
      </c>
      <c r="E7056" s="170">
        <v>750</v>
      </c>
      <c r="F7056" s="170">
        <v>3</v>
      </c>
      <c r="G7056" s="171">
        <v>12.4</v>
      </c>
      <c r="H7056" s="170" t="s">
        <v>177</v>
      </c>
      <c r="I7056" s="171">
        <v>66.989999999999995</v>
      </c>
      <c r="J7056" s="169">
        <v>1</v>
      </c>
      <c r="K7056" s="154" cm="1">
        <f t="array" ref="K7056">ROUND(
IF(C7056="Beer",
SUM(LOOKUP(2,1/(SRP!$B$8:$B$10&lt;=E7056)/(SRP!$C$8:$C$10&gt;=E7056),SRP!$D$8:$D$10)*(G7056/100)*(E7056/1000)),
IF(C7056="Spirits",
SUM(LOOKUP(2,1/(SRP!$B$2:$B$7&lt;=E7056)/(SRP!$C$2:$C$7&gt;=E7056),SRP!$D$2:$D$7)*(G7056/100)*(E7056/1000)),
IF(AND(C7056="Wine",D7056="Fortified Wines"),
SUM(LOOKUP(2,1/(SRP!$B$26:$B$29&lt;=E7056)/(SRP!$C$26:$C$29&gt;=E7056),SRP!$D$26:$D$29)*(G7056/100)*(E7056/1000)),
IF(C7056="Wine",
SUM(LOOKUP(2,1/(SRP!$B$21:$B$25&lt;=E7056)/(SRP!$C$21:$C$25&gt;=E7056),SRP!$D$21:$D$25)*(G7056/100)*(E7056/1000)),
IF(AND(C7056="Ready to Drink",D7056="RTD-One Pour Cocktail&gt;7%&lt;=14.5"),
SUM(LOOKUP(2,1/(SRP!$B$16:$B$20&lt;=E7056)/(SRP!$C$16:$C$20&gt;=E7056),SRP!$D$16:$D$20)*(G7056/100)*(E7056/1000)),
IF(C7056="Ready to Drink",
SUM(LOOKUP(2,1/(SRP!$B$11:$B$15&lt;=E7056)/(SRP!$C$11:$C$15&gt;=E7056),SRP!$D$11:$D$15)*(G7056/100)*(E7056/1000)),
0)))))),2)</f>
        <v>7.26</v>
      </c>
      <c r="L7056" s="173" t="str">
        <f t="shared" si="110"/>
        <v>Wine750</v>
      </c>
      <c r="M7056" s="154">
        <f>VLOOKUP(L7056,'Slope %'!C:D,2,0)</f>
        <v>0.1</v>
      </c>
    </row>
    <row r="7057" spans="1:13" x14ac:dyDescent="0.25">
      <c r="A7057" s="169">
        <v>69267</v>
      </c>
      <c r="B7057" s="170" t="s">
        <v>5132</v>
      </c>
      <c r="C7057" s="170" t="s">
        <v>24</v>
      </c>
      <c r="D7057" s="170" t="s">
        <v>194</v>
      </c>
      <c r="E7057" s="170">
        <v>750</v>
      </c>
      <c r="F7057" s="170">
        <v>3</v>
      </c>
      <c r="G7057" s="171">
        <v>12.7</v>
      </c>
      <c r="H7057" s="170" t="s">
        <v>177</v>
      </c>
      <c r="I7057" s="171">
        <v>107.99</v>
      </c>
      <c r="J7057" s="169">
        <v>1</v>
      </c>
      <c r="K7057" s="154" cm="1">
        <f t="array" ref="K7057">ROUND(
IF(C7057="Beer",
SUM(LOOKUP(2,1/(SRP!$B$8:$B$10&lt;=E7057)/(SRP!$C$8:$C$10&gt;=E7057),SRP!$D$8:$D$10)*(G7057/100)*(E7057/1000)),
IF(C7057="Spirits",
SUM(LOOKUP(2,1/(SRP!$B$2:$B$7&lt;=E7057)/(SRP!$C$2:$C$7&gt;=E7057),SRP!$D$2:$D$7)*(G7057/100)*(E7057/1000)),
IF(AND(C7057="Wine",D7057="Fortified Wines"),
SUM(LOOKUP(2,1/(SRP!$B$26:$B$29&lt;=E7057)/(SRP!$C$26:$C$29&gt;=E7057),SRP!$D$26:$D$29)*(G7057/100)*(E7057/1000)),
IF(C7057="Wine",
SUM(LOOKUP(2,1/(SRP!$B$21:$B$25&lt;=E7057)/(SRP!$C$21:$C$25&gt;=E7057),SRP!$D$21:$D$25)*(G7057/100)*(E7057/1000)),
IF(AND(C7057="Ready to Drink",D7057="RTD-One Pour Cocktail&gt;7%&lt;=14.5"),
SUM(LOOKUP(2,1/(SRP!$B$16:$B$20&lt;=E7057)/(SRP!$C$16:$C$20&gt;=E7057),SRP!$D$16:$D$20)*(G7057/100)*(E7057/1000)),
IF(C7057="Ready to Drink",
SUM(LOOKUP(2,1/(SRP!$B$11:$B$15&lt;=E7057)/(SRP!$C$11:$C$15&gt;=E7057),SRP!$D$11:$D$15)*(G7057/100)*(E7057/1000)),
0)))))),2)</f>
        <v>7.44</v>
      </c>
      <c r="L7057" s="173" t="str">
        <f t="shared" si="110"/>
        <v>Wine750</v>
      </c>
      <c r="M7057" s="154">
        <f>VLOOKUP(L7057,'Slope %'!C:D,2,0)</f>
        <v>0.1</v>
      </c>
    </row>
    <row r="7058" spans="1:13" x14ac:dyDescent="0.25">
      <c r="A7058" s="169">
        <v>69296</v>
      </c>
      <c r="B7058" s="170" t="s">
        <v>818</v>
      </c>
      <c r="C7058" s="170" t="s">
        <v>15</v>
      </c>
      <c r="D7058" s="170" t="s">
        <v>137</v>
      </c>
      <c r="E7058" s="170">
        <v>750</v>
      </c>
      <c r="F7058" s="170">
        <v>12</v>
      </c>
      <c r="G7058" s="171">
        <v>47</v>
      </c>
      <c r="H7058" s="170" t="s">
        <v>446</v>
      </c>
      <c r="I7058" s="171">
        <v>32.49</v>
      </c>
      <c r="J7058" s="169">
        <v>1</v>
      </c>
      <c r="K7058" s="154" cm="1">
        <f t="array" ref="K7058">ROUND(
IF(C7058="Beer",
SUM(LOOKUP(2,1/(SRP!$B$8:$B$10&lt;=E7058)/(SRP!$C$8:$C$10&gt;=E7058),SRP!$D$8:$D$10)*(G7058/100)*(E7058/1000)),
IF(C7058="Spirits",
SUM(LOOKUP(2,1/(SRP!$B$2:$B$7&lt;=E7058)/(SRP!$C$2:$C$7&gt;=E7058),SRP!$D$2:$D$7)*(G7058/100)*(E7058/1000)),
IF(AND(C7058="Wine",D7058="Fortified Wines"),
SUM(LOOKUP(2,1/(SRP!$B$26:$B$29&lt;=E7058)/(SRP!$C$26:$C$29&gt;=E7058),SRP!$D$26:$D$29)*(G7058/100)*(E7058/1000)),
IF(C7058="Wine",
SUM(LOOKUP(2,1/(SRP!$B$21:$B$25&lt;=E7058)/(SRP!$C$21:$C$25&gt;=E7058),SRP!$D$21:$D$25)*(G7058/100)*(E7058/1000)),
IF(AND(C7058="Ready to Drink",D7058="RTD-One Pour Cocktail&gt;7%&lt;=14.5"),
SUM(LOOKUP(2,1/(SRP!$B$16:$B$20&lt;=E7058)/(SRP!$C$16:$C$20&gt;=E7058),SRP!$D$16:$D$20)*(G7058/100)*(E7058/1000)),
IF(C7058="Ready to Drink",
SUM(LOOKUP(2,1/(SRP!$B$11:$B$15&lt;=E7058)/(SRP!$C$11:$C$15&gt;=E7058),SRP!$D$11:$D$15)*(G7058/100)*(E7058/1000)),
0)))))),2)</f>
        <v>27.52</v>
      </c>
      <c r="L7058" s="173" t="str">
        <f t="shared" si="110"/>
        <v>Spirits750</v>
      </c>
      <c r="M7058" s="154">
        <f>VLOOKUP(L7058,'Slope %'!C:D,2,0)</f>
        <v>7.0000000000000007E-2</v>
      </c>
    </row>
    <row r="7059" spans="1:13" x14ac:dyDescent="0.25">
      <c r="A7059" s="169">
        <v>69297</v>
      </c>
      <c r="B7059" s="170" t="s">
        <v>818</v>
      </c>
      <c r="C7059" s="170" t="s">
        <v>15</v>
      </c>
      <c r="D7059" s="170" t="s">
        <v>137</v>
      </c>
      <c r="E7059" s="170">
        <v>1140</v>
      </c>
      <c r="F7059" s="170">
        <v>6</v>
      </c>
      <c r="G7059" s="171">
        <v>47</v>
      </c>
      <c r="H7059" s="170" t="s">
        <v>446</v>
      </c>
      <c r="I7059" s="171">
        <v>43.99</v>
      </c>
      <c r="J7059" s="169">
        <v>1</v>
      </c>
      <c r="K7059" s="154" cm="1">
        <f t="array" ref="K7059">ROUND(
IF(C7059="Beer",
SUM(LOOKUP(2,1/(SRP!$B$8:$B$10&lt;=E7059)/(SRP!$C$8:$C$10&gt;=E7059),SRP!$D$8:$D$10)*(G7059/100)*(E7059/1000)),
IF(C7059="Spirits",
SUM(LOOKUP(2,1/(SRP!$B$2:$B$7&lt;=E7059)/(SRP!$C$2:$C$7&gt;=E7059),SRP!$D$2:$D$7)*(G7059/100)*(E7059/1000)),
IF(AND(C7059="Wine",D7059="Fortified Wines"),
SUM(LOOKUP(2,1/(SRP!$B$26:$B$29&lt;=E7059)/(SRP!$C$26:$C$29&gt;=E7059),SRP!$D$26:$D$29)*(G7059/100)*(E7059/1000)),
IF(C7059="Wine",
SUM(LOOKUP(2,1/(SRP!$B$21:$B$25&lt;=E7059)/(SRP!$C$21:$C$25&gt;=E7059),SRP!$D$21:$D$25)*(G7059/100)*(E7059/1000)),
IF(AND(C7059="Ready to Drink",D7059="RTD-One Pour Cocktail&gt;7%&lt;=14.5"),
SUM(LOOKUP(2,1/(SRP!$B$16:$B$20&lt;=E7059)/(SRP!$C$16:$C$20&gt;=E7059),SRP!$D$16:$D$20)*(G7059/100)*(E7059/1000)),
IF(C7059="Ready to Drink",
SUM(LOOKUP(2,1/(SRP!$B$11:$B$15&lt;=E7059)/(SRP!$C$11:$C$15&gt;=E7059),SRP!$D$11:$D$15)*(G7059/100)*(E7059/1000)),
0)))))),2)</f>
        <v>41.83</v>
      </c>
      <c r="L7059" s="173" t="str">
        <f t="shared" si="110"/>
        <v>Spirits1140</v>
      </c>
      <c r="M7059" s="154">
        <f>VLOOKUP(L7059,'Slope %'!C:D,2,0)</f>
        <v>0.05</v>
      </c>
    </row>
    <row r="7060" spans="1:13" x14ac:dyDescent="0.25">
      <c r="A7060" s="169">
        <v>69298</v>
      </c>
      <c r="B7060" s="170" t="s">
        <v>818</v>
      </c>
      <c r="C7060" s="170" t="s">
        <v>15</v>
      </c>
      <c r="D7060" s="170" t="s">
        <v>137</v>
      </c>
      <c r="E7060" s="170">
        <v>1750</v>
      </c>
      <c r="F7060" s="170">
        <v>6</v>
      </c>
      <c r="G7060" s="171">
        <v>47</v>
      </c>
      <c r="H7060" s="170" t="s">
        <v>446</v>
      </c>
      <c r="I7060" s="171">
        <v>64.69</v>
      </c>
      <c r="J7060" s="169">
        <v>1</v>
      </c>
      <c r="K7060" s="154" cm="1">
        <f t="array" ref="K7060">ROUND(
IF(C7060="Beer",
SUM(LOOKUP(2,1/(SRP!$B$8:$B$10&lt;=E7060)/(SRP!$C$8:$C$10&gt;=E7060),SRP!$D$8:$D$10)*(G7060/100)*(E7060/1000)),
IF(C7060="Spirits",
SUM(LOOKUP(2,1/(SRP!$B$2:$B$7&lt;=E7060)/(SRP!$C$2:$C$7&gt;=E7060),SRP!$D$2:$D$7)*(G7060/100)*(E7060/1000)),
IF(AND(C7060="Wine",D7060="Fortified Wines"),
SUM(LOOKUP(2,1/(SRP!$B$26:$B$29&lt;=E7060)/(SRP!$C$26:$C$29&gt;=E7060),SRP!$D$26:$D$29)*(G7060/100)*(E7060/1000)),
IF(C7060="Wine",
SUM(LOOKUP(2,1/(SRP!$B$21:$B$25&lt;=E7060)/(SRP!$C$21:$C$25&gt;=E7060),SRP!$D$21:$D$25)*(G7060/100)*(E7060/1000)),
IF(AND(C7060="Ready to Drink",D7060="RTD-One Pour Cocktail&gt;7%&lt;=14.5"),
SUM(LOOKUP(2,1/(SRP!$B$16:$B$20&lt;=E7060)/(SRP!$C$16:$C$20&gt;=E7060),SRP!$D$16:$D$20)*(G7060/100)*(E7060/1000)),
IF(C7060="Ready to Drink",
SUM(LOOKUP(2,1/(SRP!$B$11:$B$15&lt;=E7060)/(SRP!$C$11:$C$15&gt;=E7060),SRP!$D$11:$D$15)*(G7060/100)*(E7060/1000)),
0)))))),2)</f>
        <v>64.209999999999994</v>
      </c>
      <c r="L7060" s="173" t="str">
        <f t="shared" si="110"/>
        <v>Spirits1750</v>
      </c>
      <c r="M7060" s="154">
        <f>VLOOKUP(L7060,'Slope %'!C:D,2,0)</f>
        <v>0.03</v>
      </c>
    </row>
    <row r="7061" spans="1:13" x14ac:dyDescent="0.25">
      <c r="A7061" s="169">
        <v>69299</v>
      </c>
      <c r="B7061" s="170" t="s">
        <v>2942</v>
      </c>
      <c r="C7061" s="170" t="s">
        <v>15</v>
      </c>
      <c r="D7061" s="170" t="s">
        <v>93</v>
      </c>
      <c r="E7061" s="170">
        <v>750</v>
      </c>
      <c r="F7061" s="170">
        <v>12</v>
      </c>
      <c r="G7061" s="171">
        <v>35</v>
      </c>
      <c r="H7061" s="170" t="s">
        <v>446</v>
      </c>
      <c r="I7061" s="171">
        <v>31.49</v>
      </c>
      <c r="J7061" s="169">
        <v>1</v>
      </c>
      <c r="K7061" s="154" cm="1">
        <f t="array" ref="K7061">ROUND(
IF(C7061="Beer",
SUM(LOOKUP(2,1/(SRP!$B$8:$B$10&lt;=E7061)/(SRP!$C$8:$C$10&gt;=E7061),SRP!$D$8:$D$10)*(G7061/100)*(E7061/1000)),
IF(C7061="Spirits",
SUM(LOOKUP(2,1/(SRP!$B$2:$B$7&lt;=E7061)/(SRP!$C$2:$C$7&gt;=E7061),SRP!$D$2:$D$7)*(G7061/100)*(E7061/1000)),
IF(AND(C7061="Wine",D7061="Fortified Wines"),
SUM(LOOKUP(2,1/(SRP!$B$26:$B$29&lt;=E7061)/(SRP!$C$26:$C$29&gt;=E7061),SRP!$D$26:$D$29)*(G7061/100)*(E7061/1000)),
IF(C7061="Wine",
SUM(LOOKUP(2,1/(SRP!$B$21:$B$25&lt;=E7061)/(SRP!$C$21:$C$25&gt;=E7061),SRP!$D$21:$D$25)*(G7061/100)*(E7061/1000)),
IF(AND(C7061="Ready to Drink",D7061="RTD-One Pour Cocktail&gt;7%&lt;=14.5"),
SUM(LOOKUP(2,1/(SRP!$B$16:$B$20&lt;=E7061)/(SRP!$C$16:$C$20&gt;=E7061),SRP!$D$16:$D$20)*(G7061/100)*(E7061/1000)),
IF(C7061="Ready to Drink",
SUM(LOOKUP(2,1/(SRP!$B$11:$B$15&lt;=E7061)/(SRP!$C$11:$C$15&gt;=E7061),SRP!$D$11:$D$15)*(G7061/100)*(E7061/1000)),
0)))))),2)</f>
        <v>20.49</v>
      </c>
      <c r="L7061" s="173" t="str">
        <f t="shared" si="110"/>
        <v>Spirits750</v>
      </c>
      <c r="M7061" s="154">
        <f>VLOOKUP(L7061,'Slope %'!C:D,2,0)</f>
        <v>7.0000000000000007E-2</v>
      </c>
    </row>
    <row r="7062" spans="1:13" x14ac:dyDescent="0.25">
      <c r="A7062" s="169">
        <v>69300</v>
      </c>
      <c r="B7062" s="170" t="s">
        <v>2942</v>
      </c>
      <c r="C7062" s="170" t="s">
        <v>15</v>
      </c>
      <c r="D7062" s="170" t="s">
        <v>93</v>
      </c>
      <c r="E7062" s="170">
        <v>1140</v>
      </c>
      <c r="F7062" s="170">
        <v>6</v>
      </c>
      <c r="G7062" s="171">
        <v>35</v>
      </c>
      <c r="H7062" s="170" t="s">
        <v>446</v>
      </c>
      <c r="I7062" s="171">
        <v>41.99</v>
      </c>
      <c r="J7062" s="169">
        <v>1</v>
      </c>
      <c r="K7062" s="154" cm="1">
        <f t="array" ref="K7062">ROUND(
IF(C7062="Beer",
SUM(LOOKUP(2,1/(SRP!$B$8:$B$10&lt;=E7062)/(SRP!$C$8:$C$10&gt;=E7062),SRP!$D$8:$D$10)*(G7062/100)*(E7062/1000)),
IF(C7062="Spirits",
SUM(LOOKUP(2,1/(SRP!$B$2:$B$7&lt;=E7062)/(SRP!$C$2:$C$7&gt;=E7062),SRP!$D$2:$D$7)*(G7062/100)*(E7062/1000)),
IF(AND(C7062="Wine",D7062="Fortified Wines"),
SUM(LOOKUP(2,1/(SRP!$B$26:$B$29&lt;=E7062)/(SRP!$C$26:$C$29&gt;=E7062),SRP!$D$26:$D$29)*(G7062/100)*(E7062/1000)),
IF(C7062="Wine",
SUM(LOOKUP(2,1/(SRP!$B$21:$B$25&lt;=E7062)/(SRP!$C$21:$C$25&gt;=E7062),SRP!$D$21:$D$25)*(G7062/100)*(E7062/1000)),
IF(AND(C7062="Ready to Drink",D7062="RTD-One Pour Cocktail&gt;7%&lt;=14.5"),
SUM(LOOKUP(2,1/(SRP!$B$16:$B$20&lt;=E7062)/(SRP!$C$16:$C$20&gt;=E7062),SRP!$D$16:$D$20)*(G7062/100)*(E7062/1000)),
IF(C7062="Ready to Drink",
SUM(LOOKUP(2,1/(SRP!$B$11:$B$15&lt;=E7062)/(SRP!$C$11:$C$15&gt;=E7062),SRP!$D$11:$D$15)*(G7062/100)*(E7062/1000)),
0)))))),2)</f>
        <v>31.15</v>
      </c>
      <c r="L7062" s="173" t="str">
        <f t="shared" si="110"/>
        <v>Spirits1140</v>
      </c>
      <c r="M7062" s="154">
        <f>VLOOKUP(L7062,'Slope %'!C:D,2,0)</f>
        <v>0.05</v>
      </c>
    </row>
    <row r="7063" spans="1:13" x14ac:dyDescent="0.25">
      <c r="A7063" s="169">
        <v>69301</v>
      </c>
      <c r="B7063" s="170" t="s">
        <v>5133</v>
      </c>
      <c r="C7063" s="170" t="s">
        <v>263</v>
      </c>
      <c r="D7063" s="170" t="s">
        <v>646</v>
      </c>
      <c r="E7063" s="170">
        <v>458</v>
      </c>
      <c r="F7063" s="170">
        <v>24</v>
      </c>
      <c r="G7063" s="171">
        <v>7</v>
      </c>
      <c r="H7063" s="170" t="s">
        <v>333</v>
      </c>
      <c r="I7063" s="171">
        <v>3.99</v>
      </c>
      <c r="J7063" s="169">
        <v>1</v>
      </c>
      <c r="K7063" s="154" cm="1">
        <f t="array" ref="K7063">ROUND(
IF(C7063="Beer",
SUM(LOOKUP(2,1/(SRP!$B$8:$B$10&lt;=E7063)/(SRP!$C$8:$C$10&gt;=E7063),SRP!$D$8:$D$10)*(G7063/100)*(E7063/1000)),
IF(C7063="Spirits",
SUM(LOOKUP(2,1/(SRP!$B$2:$B$7&lt;=E7063)/(SRP!$C$2:$C$7&gt;=E7063),SRP!$D$2:$D$7)*(G7063/100)*(E7063/1000)),
IF(AND(C7063="Wine",D7063="Fortified Wines"),
SUM(LOOKUP(2,1/(SRP!$B$26:$B$29&lt;=E7063)/(SRP!$C$26:$C$29&gt;=E7063),SRP!$D$26:$D$29)*(G7063/100)*(E7063/1000)),
IF(C7063="Wine",
SUM(LOOKUP(2,1/(SRP!$B$21:$B$25&lt;=E7063)/(SRP!$C$21:$C$25&gt;=E7063),SRP!$D$21:$D$25)*(G7063/100)*(E7063/1000)),
IF(AND(C7063="Ready to Drink",D7063="RTD-One Pour Cocktail&gt;7%&lt;=14.5"),
SUM(LOOKUP(2,1/(SRP!$B$16:$B$20&lt;=E7063)/(SRP!$C$16:$C$20&gt;=E7063),SRP!$D$16:$D$20)*(G7063/100)*(E7063/1000)),
IF(C7063="Ready to Drink",
SUM(LOOKUP(2,1/(SRP!$B$11:$B$15&lt;=E7063)/(SRP!$C$11:$C$15&gt;=E7063),SRP!$D$11:$D$15)*(G7063/100)*(E7063/1000)),
0)))))),2)</f>
        <v>2.65</v>
      </c>
      <c r="L7063" s="173" t="str">
        <f t="shared" si="110"/>
        <v>Ready to Drink458</v>
      </c>
      <c r="M7063" s="154">
        <f>VLOOKUP(L7063,'Slope %'!C:D,2,0)</f>
        <v>0.12</v>
      </c>
    </row>
    <row r="7064" spans="1:13" x14ac:dyDescent="0.25">
      <c r="A7064" s="169">
        <v>69308</v>
      </c>
      <c r="B7064" s="170" t="s">
        <v>5134</v>
      </c>
      <c r="C7064" s="170" t="s">
        <v>263</v>
      </c>
      <c r="D7064" s="170" t="s">
        <v>1938</v>
      </c>
      <c r="E7064" s="170">
        <v>473</v>
      </c>
      <c r="F7064" s="170">
        <v>24</v>
      </c>
      <c r="G7064" s="171">
        <v>7</v>
      </c>
      <c r="H7064" s="170" t="s">
        <v>333</v>
      </c>
      <c r="I7064" s="171">
        <v>3.99</v>
      </c>
      <c r="J7064" s="169">
        <v>1</v>
      </c>
      <c r="K7064" s="154" cm="1">
        <f t="array" ref="K7064">ROUND(
IF(C7064="Beer",
SUM(LOOKUP(2,1/(SRP!$B$8:$B$10&lt;=E7064)/(SRP!$C$8:$C$10&gt;=E7064),SRP!$D$8:$D$10)*(G7064/100)*(E7064/1000)),
IF(C7064="Spirits",
SUM(LOOKUP(2,1/(SRP!$B$2:$B$7&lt;=E7064)/(SRP!$C$2:$C$7&gt;=E7064),SRP!$D$2:$D$7)*(G7064/100)*(E7064/1000)),
IF(AND(C7064="Wine",D7064="Fortified Wines"),
SUM(LOOKUP(2,1/(SRP!$B$26:$B$29&lt;=E7064)/(SRP!$C$26:$C$29&gt;=E7064),SRP!$D$26:$D$29)*(G7064/100)*(E7064/1000)),
IF(C7064="Wine",
SUM(LOOKUP(2,1/(SRP!$B$21:$B$25&lt;=E7064)/(SRP!$C$21:$C$25&gt;=E7064),SRP!$D$21:$D$25)*(G7064/100)*(E7064/1000)),
IF(AND(C7064="Ready to Drink",D7064="RTD-One Pour Cocktail&gt;7%&lt;=14.5"),
SUM(LOOKUP(2,1/(SRP!$B$16:$B$20&lt;=E7064)/(SRP!$C$16:$C$20&gt;=E7064),SRP!$D$16:$D$20)*(G7064/100)*(E7064/1000)),
IF(C7064="Ready to Drink",
SUM(LOOKUP(2,1/(SRP!$B$11:$B$15&lt;=E7064)/(SRP!$C$11:$C$15&gt;=E7064),SRP!$D$11:$D$15)*(G7064/100)*(E7064/1000)),
0)))))),2)</f>
        <v>2.74</v>
      </c>
      <c r="L7064" s="173" t="str">
        <f t="shared" si="110"/>
        <v>Ready to Drink473</v>
      </c>
      <c r="M7064" s="154">
        <f>VLOOKUP(L7064,'Slope %'!C:D,2,0)</f>
        <v>0.12</v>
      </c>
    </row>
    <row r="7065" spans="1:13" x14ac:dyDescent="0.25">
      <c r="A7065" s="169">
        <v>69308</v>
      </c>
      <c r="B7065" s="170" t="s">
        <v>5134</v>
      </c>
      <c r="C7065" s="170" t="s">
        <v>263</v>
      </c>
      <c r="D7065" s="170" t="s">
        <v>1938</v>
      </c>
      <c r="E7065" s="170">
        <v>473</v>
      </c>
      <c r="F7065" s="170">
        <v>24</v>
      </c>
      <c r="G7065" s="171">
        <v>7</v>
      </c>
      <c r="H7065" s="170" t="s">
        <v>333</v>
      </c>
      <c r="I7065" s="171">
        <v>3.99</v>
      </c>
      <c r="J7065" s="169">
        <v>1</v>
      </c>
      <c r="K7065" s="154" cm="1">
        <f t="array" ref="K7065">ROUND(
IF(C7065="Beer",
SUM(LOOKUP(2,1/(SRP!$B$8:$B$10&lt;=E7065)/(SRP!$C$8:$C$10&gt;=E7065),SRP!$D$8:$D$10)*(G7065/100)*(E7065/1000)),
IF(C7065="Spirits",
SUM(LOOKUP(2,1/(SRP!$B$2:$B$7&lt;=E7065)/(SRP!$C$2:$C$7&gt;=E7065),SRP!$D$2:$D$7)*(G7065/100)*(E7065/1000)),
IF(AND(C7065="Wine",D7065="Fortified Wines"),
SUM(LOOKUP(2,1/(SRP!$B$26:$B$29&lt;=E7065)/(SRP!$C$26:$C$29&gt;=E7065),SRP!$D$26:$D$29)*(G7065/100)*(E7065/1000)),
IF(C7065="Wine",
SUM(LOOKUP(2,1/(SRP!$B$21:$B$25&lt;=E7065)/(SRP!$C$21:$C$25&gt;=E7065),SRP!$D$21:$D$25)*(G7065/100)*(E7065/1000)),
IF(AND(C7065="Ready to Drink",D7065="RTD-One Pour Cocktail&gt;7%&lt;=14.5"),
SUM(LOOKUP(2,1/(SRP!$B$16:$B$20&lt;=E7065)/(SRP!$C$16:$C$20&gt;=E7065),SRP!$D$16:$D$20)*(G7065/100)*(E7065/1000)),
IF(C7065="Ready to Drink",
SUM(LOOKUP(2,1/(SRP!$B$11:$B$15&lt;=E7065)/(SRP!$C$11:$C$15&gt;=E7065),SRP!$D$11:$D$15)*(G7065/100)*(E7065/1000)),
0)))))),2)</f>
        <v>2.74</v>
      </c>
      <c r="L7065" s="173" t="str">
        <f t="shared" si="110"/>
        <v>Ready to Drink473</v>
      </c>
      <c r="M7065" s="154">
        <f>VLOOKUP(L7065,'Slope %'!C:D,2,0)</f>
        <v>0.12</v>
      </c>
    </row>
    <row r="7066" spans="1:13" x14ac:dyDescent="0.25">
      <c r="A7066" s="169">
        <v>69310</v>
      </c>
      <c r="B7066" s="170" t="s">
        <v>754</v>
      </c>
      <c r="C7066" s="170" t="s">
        <v>24</v>
      </c>
      <c r="D7066" s="170" t="s">
        <v>298</v>
      </c>
      <c r="E7066" s="170">
        <v>750</v>
      </c>
      <c r="F7066" s="170">
        <v>6</v>
      </c>
      <c r="G7066" s="171">
        <v>11.5</v>
      </c>
      <c r="H7066" s="170" t="s">
        <v>22</v>
      </c>
      <c r="I7066" s="171">
        <v>17.989999999999998</v>
      </c>
      <c r="J7066" s="169">
        <v>1</v>
      </c>
      <c r="K7066" s="154" cm="1">
        <f t="array" ref="K7066">ROUND(
IF(C7066="Beer",
SUM(LOOKUP(2,1/(SRP!$B$8:$B$10&lt;=E7066)/(SRP!$C$8:$C$10&gt;=E7066),SRP!$D$8:$D$10)*(G7066/100)*(E7066/1000)),
IF(C7066="Spirits",
SUM(LOOKUP(2,1/(SRP!$B$2:$B$7&lt;=E7066)/(SRP!$C$2:$C$7&gt;=E7066),SRP!$D$2:$D$7)*(G7066/100)*(E7066/1000)),
IF(AND(C7066="Wine",D7066="Fortified Wines"),
SUM(LOOKUP(2,1/(SRP!$B$26:$B$29&lt;=E7066)/(SRP!$C$26:$C$29&gt;=E7066),SRP!$D$26:$D$29)*(G7066/100)*(E7066/1000)),
IF(C7066="Wine",
SUM(LOOKUP(2,1/(SRP!$B$21:$B$25&lt;=E7066)/(SRP!$C$21:$C$25&gt;=E7066),SRP!$D$21:$D$25)*(G7066/100)*(E7066/1000)),
IF(AND(C7066="Ready to Drink",D7066="RTD-One Pour Cocktail&gt;7%&lt;=14.5"),
SUM(LOOKUP(2,1/(SRP!$B$16:$B$20&lt;=E7066)/(SRP!$C$16:$C$20&gt;=E7066),SRP!$D$16:$D$20)*(G7066/100)*(E7066/1000)),
IF(C7066="Ready to Drink",
SUM(LOOKUP(2,1/(SRP!$B$11:$B$15&lt;=E7066)/(SRP!$C$11:$C$15&gt;=E7066),SRP!$D$11:$D$15)*(G7066/100)*(E7066/1000)),
0)))))),2)</f>
        <v>6.73</v>
      </c>
      <c r="L7066" s="173" t="str">
        <f t="shared" si="110"/>
        <v>Wine750</v>
      </c>
      <c r="M7066" s="154">
        <f>VLOOKUP(L7066,'Slope %'!C:D,2,0)</f>
        <v>0.1</v>
      </c>
    </row>
    <row r="7067" spans="1:13" x14ac:dyDescent="0.25">
      <c r="A7067" s="169">
        <v>69311</v>
      </c>
      <c r="B7067" s="170" t="s">
        <v>5135</v>
      </c>
      <c r="C7067" s="170" t="s">
        <v>15</v>
      </c>
      <c r="D7067" s="170" t="s">
        <v>19</v>
      </c>
      <c r="E7067" s="170">
        <v>750</v>
      </c>
      <c r="F7067" s="170">
        <v>12</v>
      </c>
      <c r="G7067" s="171">
        <v>40</v>
      </c>
      <c r="H7067" s="170" t="s">
        <v>415</v>
      </c>
      <c r="I7067" s="171">
        <v>30.99</v>
      </c>
      <c r="J7067" s="169">
        <v>1</v>
      </c>
      <c r="K7067" s="154" cm="1">
        <f t="array" ref="K7067">ROUND(
IF(C7067="Beer",
SUM(LOOKUP(2,1/(SRP!$B$8:$B$10&lt;=E7067)/(SRP!$C$8:$C$10&gt;=E7067),SRP!$D$8:$D$10)*(G7067/100)*(E7067/1000)),
IF(C7067="Spirits",
SUM(LOOKUP(2,1/(SRP!$B$2:$B$7&lt;=E7067)/(SRP!$C$2:$C$7&gt;=E7067),SRP!$D$2:$D$7)*(G7067/100)*(E7067/1000)),
IF(AND(C7067="Wine",D7067="Fortified Wines"),
SUM(LOOKUP(2,1/(SRP!$B$26:$B$29&lt;=E7067)/(SRP!$C$26:$C$29&gt;=E7067),SRP!$D$26:$D$29)*(G7067/100)*(E7067/1000)),
IF(C7067="Wine",
SUM(LOOKUP(2,1/(SRP!$B$21:$B$25&lt;=E7067)/(SRP!$C$21:$C$25&gt;=E7067),SRP!$D$21:$D$25)*(G7067/100)*(E7067/1000)),
IF(AND(C7067="Ready to Drink",D7067="RTD-One Pour Cocktail&gt;7%&lt;=14.5"),
SUM(LOOKUP(2,1/(SRP!$B$16:$B$20&lt;=E7067)/(SRP!$C$16:$C$20&gt;=E7067),SRP!$D$16:$D$20)*(G7067/100)*(E7067/1000)),
IF(C7067="Ready to Drink",
SUM(LOOKUP(2,1/(SRP!$B$11:$B$15&lt;=E7067)/(SRP!$C$11:$C$15&gt;=E7067),SRP!$D$11:$D$15)*(G7067/100)*(E7067/1000)),
0)))))),2)</f>
        <v>23.42</v>
      </c>
      <c r="L7067" s="173" t="str">
        <f t="shared" si="110"/>
        <v>Spirits750</v>
      </c>
      <c r="M7067" s="154">
        <f>VLOOKUP(L7067,'Slope %'!C:D,2,0)</f>
        <v>7.0000000000000007E-2</v>
      </c>
    </row>
    <row r="7068" spans="1:13" x14ac:dyDescent="0.25">
      <c r="A7068" s="169">
        <v>69312</v>
      </c>
      <c r="B7068" s="170" t="s">
        <v>5136</v>
      </c>
      <c r="C7068" s="170" t="s">
        <v>263</v>
      </c>
      <c r="D7068" s="170" t="s">
        <v>332</v>
      </c>
      <c r="E7068" s="170">
        <v>458</v>
      </c>
      <c r="F7068" s="170">
        <v>24</v>
      </c>
      <c r="G7068" s="171">
        <v>7</v>
      </c>
      <c r="H7068" s="170" t="s">
        <v>333</v>
      </c>
      <c r="I7068" s="171">
        <v>4.49</v>
      </c>
      <c r="J7068" s="169">
        <v>1</v>
      </c>
      <c r="K7068" s="154" cm="1">
        <f t="array" ref="K7068">ROUND(
IF(C7068="Beer",
SUM(LOOKUP(2,1/(SRP!$B$8:$B$10&lt;=E7068)/(SRP!$C$8:$C$10&gt;=E7068),SRP!$D$8:$D$10)*(G7068/100)*(E7068/1000)),
IF(C7068="Spirits",
SUM(LOOKUP(2,1/(SRP!$B$2:$B$7&lt;=E7068)/(SRP!$C$2:$C$7&gt;=E7068),SRP!$D$2:$D$7)*(G7068/100)*(E7068/1000)),
IF(AND(C7068="Wine",D7068="Fortified Wines"),
SUM(LOOKUP(2,1/(SRP!$B$26:$B$29&lt;=E7068)/(SRP!$C$26:$C$29&gt;=E7068),SRP!$D$26:$D$29)*(G7068/100)*(E7068/1000)),
IF(C7068="Wine",
SUM(LOOKUP(2,1/(SRP!$B$21:$B$25&lt;=E7068)/(SRP!$C$21:$C$25&gt;=E7068),SRP!$D$21:$D$25)*(G7068/100)*(E7068/1000)),
IF(AND(C7068="Ready to Drink",D7068="RTD-One Pour Cocktail&gt;7%&lt;=14.5"),
SUM(LOOKUP(2,1/(SRP!$B$16:$B$20&lt;=E7068)/(SRP!$C$16:$C$20&gt;=E7068),SRP!$D$16:$D$20)*(G7068/100)*(E7068/1000)),
IF(C7068="Ready to Drink",
SUM(LOOKUP(2,1/(SRP!$B$11:$B$15&lt;=E7068)/(SRP!$C$11:$C$15&gt;=E7068),SRP!$D$11:$D$15)*(G7068/100)*(E7068/1000)),
0)))))),2)</f>
        <v>2.65</v>
      </c>
      <c r="L7068" s="173" t="str">
        <f t="shared" si="110"/>
        <v>Ready to Drink458</v>
      </c>
      <c r="M7068" s="154">
        <f>VLOOKUP(L7068,'Slope %'!C:D,2,0)</f>
        <v>0.12</v>
      </c>
    </row>
    <row r="7069" spans="1:13" x14ac:dyDescent="0.25">
      <c r="A7069" s="169">
        <v>69313</v>
      </c>
      <c r="B7069" s="170" t="s">
        <v>5137</v>
      </c>
      <c r="C7069" s="170" t="s">
        <v>263</v>
      </c>
      <c r="D7069" s="170" t="s">
        <v>332</v>
      </c>
      <c r="E7069" s="170">
        <v>1420</v>
      </c>
      <c r="F7069" s="170">
        <v>6</v>
      </c>
      <c r="G7069" s="171">
        <v>5</v>
      </c>
      <c r="H7069" s="170" t="s">
        <v>22</v>
      </c>
      <c r="I7069" s="171">
        <v>14.99</v>
      </c>
      <c r="J7069" s="169">
        <v>4</v>
      </c>
      <c r="K7069" s="154" cm="1">
        <f t="array" ref="K7069">ROUND(
IF(C7069="Beer",
SUM(LOOKUP(2,1/(SRP!$B$8:$B$10&lt;=E7069)/(SRP!$C$8:$C$10&gt;=E7069),SRP!$D$8:$D$10)*(G7069/100)*(E7069/1000)),
IF(C7069="Spirits",
SUM(LOOKUP(2,1/(SRP!$B$2:$B$7&lt;=E7069)/(SRP!$C$2:$C$7&gt;=E7069),SRP!$D$2:$D$7)*(G7069/100)*(E7069/1000)),
IF(AND(C7069="Wine",D7069="Fortified Wines"),
SUM(LOOKUP(2,1/(SRP!$B$26:$B$29&lt;=E7069)/(SRP!$C$26:$C$29&gt;=E7069),SRP!$D$26:$D$29)*(G7069/100)*(E7069/1000)),
IF(C7069="Wine",
SUM(LOOKUP(2,1/(SRP!$B$21:$B$25&lt;=E7069)/(SRP!$C$21:$C$25&gt;=E7069),SRP!$D$21:$D$25)*(G7069/100)*(E7069/1000)),
IF(AND(C7069="Ready to Drink",D7069="RTD-One Pour Cocktail&gt;7%&lt;=14.5"),
SUM(LOOKUP(2,1/(SRP!$B$16:$B$20&lt;=E7069)/(SRP!$C$16:$C$20&gt;=E7069),SRP!$D$16:$D$20)*(G7069/100)*(E7069/1000)),
IF(C7069="Ready to Drink",
SUM(LOOKUP(2,1/(SRP!$B$11:$B$15&lt;=E7069)/(SRP!$C$11:$C$15&gt;=E7069),SRP!$D$11:$D$15)*(G7069/100)*(E7069/1000)),
0)))))),2)</f>
        <v>5.54</v>
      </c>
      <c r="L7069" s="173" t="str">
        <f t="shared" si="110"/>
        <v>Ready to Drink1420</v>
      </c>
      <c r="M7069" s="154">
        <f>VLOOKUP(L7069,'Slope %'!C:D,2,0)</f>
        <v>0.12</v>
      </c>
    </row>
    <row r="7070" spans="1:13" x14ac:dyDescent="0.25">
      <c r="A7070" s="169">
        <v>69314</v>
      </c>
      <c r="B7070" s="170" t="s">
        <v>5138</v>
      </c>
      <c r="C7070" s="170" t="s">
        <v>11</v>
      </c>
      <c r="D7070" s="170" t="s">
        <v>303</v>
      </c>
      <c r="E7070" s="170">
        <v>500</v>
      </c>
      <c r="F7070" s="170">
        <v>12</v>
      </c>
      <c r="G7070" s="171">
        <v>10.5</v>
      </c>
      <c r="H7070" s="170" t="s">
        <v>1457</v>
      </c>
      <c r="I7070" s="171">
        <v>15</v>
      </c>
      <c r="J7070" s="169">
        <v>1</v>
      </c>
      <c r="K7070" s="154" cm="1">
        <f t="array" ref="K7070">ROUND(
IF(C7070="Beer",
SUM(LOOKUP(2,1/(SRP!$B$8:$B$10&lt;=E7070)/(SRP!$C$8:$C$10&gt;=E7070),SRP!$D$8:$D$10)*(G7070/100)*(E7070/1000)),
IF(C7070="Spirits",
SUM(LOOKUP(2,1/(SRP!$B$2:$B$7&lt;=E7070)/(SRP!$C$2:$C$7&gt;=E7070),SRP!$D$2:$D$7)*(G7070/100)*(E7070/1000)),
IF(AND(C7070="Wine",D7070="Fortified Wines"),
SUM(LOOKUP(2,1/(SRP!$B$26:$B$29&lt;=E7070)/(SRP!$C$26:$C$29&gt;=E7070),SRP!$D$26:$D$29)*(G7070/100)*(E7070/1000)),
IF(C7070="Wine",
SUM(LOOKUP(2,1/(SRP!$B$21:$B$25&lt;=E7070)/(SRP!$C$21:$C$25&gt;=E7070),SRP!$D$21:$D$25)*(G7070/100)*(E7070/1000)),
IF(AND(C7070="Ready to Drink",D7070="RTD-One Pour Cocktail&gt;7%&lt;=14.5"),
SUM(LOOKUP(2,1/(SRP!$B$16:$B$20&lt;=E7070)/(SRP!$C$16:$C$20&gt;=E7070),SRP!$D$16:$D$20)*(G7070/100)*(E7070/1000)),
IF(C7070="Ready to Drink",
SUM(LOOKUP(2,1/(SRP!$B$11:$B$15&lt;=E7070)/(SRP!$C$11:$C$15&gt;=E7070),SRP!$D$11:$D$15)*(G7070/100)*(E7070/1000)),
0)))))),2)</f>
        <v>4.0999999999999996</v>
      </c>
      <c r="L7070" s="173" t="str">
        <f t="shared" si="110"/>
        <v>Beer500</v>
      </c>
      <c r="M7070" s="154">
        <f>VLOOKUP(L7070,'Slope %'!C:D,2,0)</f>
        <v>0.12</v>
      </c>
    </row>
    <row r="7071" spans="1:13" x14ac:dyDescent="0.25">
      <c r="A7071" s="169">
        <v>69314</v>
      </c>
      <c r="B7071" s="170" t="s">
        <v>5138</v>
      </c>
      <c r="C7071" s="170" t="s">
        <v>11</v>
      </c>
      <c r="D7071" s="170" t="s">
        <v>303</v>
      </c>
      <c r="E7071" s="170">
        <v>500</v>
      </c>
      <c r="F7071" s="170">
        <v>12</v>
      </c>
      <c r="G7071" s="171">
        <v>10.5</v>
      </c>
      <c r="H7071" s="170" t="s">
        <v>1457</v>
      </c>
      <c r="I7071" s="171">
        <v>15</v>
      </c>
      <c r="J7071" s="169">
        <v>1</v>
      </c>
      <c r="K7071" s="154" cm="1">
        <f t="array" ref="K7071">ROUND(
IF(C7071="Beer",
SUM(LOOKUP(2,1/(SRP!$B$8:$B$10&lt;=E7071)/(SRP!$C$8:$C$10&gt;=E7071),SRP!$D$8:$D$10)*(G7071/100)*(E7071/1000)),
IF(C7071="Spirits",
SUM(LOOKUP(2,1/(SRP!$B$2:$B$7&lt;=E7071)/(SRP!$C$2:$C$7&gt;=E7071),SRP!$D$2:$D$7)*(G7071/100)*(E7071/1000)),
IF(AND(C7071="Wine",D7071="Fortified Wines"),
SUM(LOOKUP(2,1/(SRP!$B$26:$B$29&lt;=E7071)/(SRP!$C$26:$C$29&gt;=E7071),SRP!$D$26:$D$29)*(G7071/100)*(E7071/1000)),
IF(C7071="Wine",
SUM(LOOKUP(2,1/(SRP!$B$21:$B$25&lt;=E7071)/(SRP!$C$21:$C$25&gt;=E7071),SRP!$D$21:$D$25)*(G7071/100)*(E7071/1000)),
IF(AND(C7071="Ready to Drink",D7071="RTD-One Pour Cocktail&gt;7%&lt;=14.5"),
SUM(LOOKUP(2,1/(SRP!$B$16:$B$20&lt;=E7071)/(SRP!$C$16:$C$20&gt;=E7071),SRP!$D$16:$D$20)*(G7071/100)*(E7071/1000)),
IF(C7071="Ready to Drink",
SUM(LOOKUP(2,1/(SRP!$B$11:$B$15&lt;=E7071)/(SRP!$C$11:$C$15&gt;=E7071),SRP!$D$11:$D$15)*(G7071/100)*(E7071/1000)),
0)))))),2)</f>
        <v>4.0999999999999996</v>
      </c>
      <c r="L7071" s="173" t="str">
        <f t="shared" si="110"/>
        <v>Beer500</v>
      </c>
      <c r="M7071" s="154">
        <f>VLOOKUP(L7071,'Slope %'!C:D,2,0)</f>
        <v>0.12</v>
      </c>
    </row>
    <row r="7072" spans="1:13" x14ac:dyDescent="0.25">
      <c r="A7072" s="169">
        <v>69315</v>
      </c>
      <c r="B7072" s="170" t="s">
        <v>5139</v>
      </c>
      <c r="C7072" s="170" t="s">
        <v>11</v>
      </c>
      <c r="D7072" s="170" t="s">
        <v>211</v>
      </c>
      <c r="E7072" s="170">
        <v>6390</v>
      </c>
      <c r="F7072" s="170">
        <v>1</v>
      </c>
      <c r="G7072" s="171">
        <v>4</v>
      </c>
      <c r="H7072" s="170" t="s">
        <v>105</v>
      </c>
      <c r="I7072" s="171">
        <v>42.99</v>
      </c>
      <c r="J7072" s="169">
        <v>18</v>
      </c>
      <c r="K7072" s="154" cm="1">
        <f t="array" ref="K7072">ROUND(
IF(C7072="Beer",
SUM(LOOKUP(2,1/(SRP!$B$8:$B$10&lt;=E7072)/(SRP!$C$8:$C$10&gt;=E7072),SRP!$D$8:$D$10)*(G7072/100)*(E7072/1000)),
IF(C7072="Spirits",
SUM(LOOKUP(2,1/(SRP!$B$2:$B$7&lt;=E7072)/(SRP!$C$2:$C$7&gt;=E7072),SRP!$D$2:$D$7)*(G7072/100)*(E7072/1000)),
IF(AND(C7072="Wine",D7072="Fortified Wines"),
SUM(LOOKUP(2,1/(SRP!$B$26:$B$29&lt;=E7072)/(SRP!$C$26:$C$29&gt;=E7072),SRP!$D$26:$D$29)*(G7072/100)*(E7072/1000)),
IF(C7072="Wine",
SUM(LOOKUP(2,1/(SRP!$B$21:$B$25&lt;=E7072)/(SRP!$C$21:$C$25&gt;=E7072),SRP!$D$21:$D$25)*(G7072/100)*(E7072/1000)),
IF(AND(C7072="Ready to Drink",D7072="RTD-One Pour Cocktail&gt;7%&lt;=14.5"),
SUM(LOOKUP(2,1/(SRP!$B$16:$B$20&lt;=E7072)/(SRP!$C$16:$C$20&gt;=E7072),SRP!$D$16:$D$20)*(G7072/100)*(E7072/1000)),
IF(C7072="Ready to Drink",
SUM(LOOKUP(2,1/(SRP!$B$11:$B$15&lt;=E7072)/(SRP!$C$11:$C$15&gt;=E7072),SRP!$D$11:$D$15)*(G7072/100)*(E7072/1000)),
0)))))),2)</f>
        <v>19.95</v>
      </c>
      <c r="L7072" s="173" t="str">
        <f t="shared" si="110"/>
        <v>Beer6390</v>
      </c>
      <c r="M7072" s="154">
        <f>VLOOKUP(L7072,'Slope %'!C:D,2,0)</f>
        <v>0.05</v>
      </c>
    </row>
    <row r="7073" spans="1:13" x14ac:dyDescent="0.25">
      <c r="A7073" s="169">
        <v>69315</v>
      </c>
      <c r="B7073" s="170" t="s">
        <v>5139</v>
      </c>
      <c r="C7073" s="170" t="s">
        <v>11</v>
      </c>
      <c r="D7073" s="170" t="s">
        <v>211</v>
      </c>
      <c r="E7073" s="170">
        <v>6390</v>
      </c>
      <c r="F7073" s="170">
        <v>1</v>
      </c>
      <c r="G7073" s="171">
        <v>4</v>
      </c>
      <c r="H7073" s="170" t="s">
        <v>105</v>
      </c>
      <c r="I7073" s="171">
        <v>42.99</v>
      </c>
      <c r="J7073" s="169">
        <v>18</v>
      </c>
      <c r="K7073" s="154" cm="1">
        <f t="array" ref="K7073">ROUND(
IF(C7073="Beer",
SUM(LOOKUP(2,1/(SRP!$B$8:$B$10&lt;=E7073)/(SRP!$C$8:$C$10&gt;=E7073),SRP!$D$8:$D$10)*(G7073/100)*(E7073/1000)),
IF(C7073="Spirits",
SUM(LOOKUP(2,1/(SRP!$B$2:$B$7&lt;=E7073)/(SRP!$C$2:$C$7&gt;=E7073),SRP!$D$2:$D$7)*(G7073/100)*(E7073/1000)),
IF(AND(C7073="Wine",D7073="Fortified Wines"),
SUM(LOOKUP(2,1/(SRP!$B$26:$B$29&lt;=E7073)/(SRP!$C$26:$C$29&gt;=E7073),SRP!$D$26:$D$29)*(G7073/100)*(E7073/1000)),
IF(C7073="Wine",
SUM(LOOKUP(2,1/(SRP!$B$21:$B$25&lt;=E7073)/(SRP!$C$21:$C$25&gt;=E7073),SRP!$D$21:$D$25)*(G7073/100)*(E7073/1000)),
IF(AND(C7073="Ready to Drink",D7073="RTD-One Pour Cocktail&gt;7%&lt;=14.5"),
SUM(LOOKUP(2,1/(SRP!$B$16:$B$20&lt;=E7073)/(SRP!$C$16:$C$20&gt;=E7073),SRP!$D$16:$D$20)*(G7073/100)*(E7073/1000)),
IF(C7073="Ready to Drink",
SUM(LOOKUP(2,1/(SRP!$B$11:$B$15&lt;=E7073)/(SRP!$C$11:$C$15&gt;=E7073),SRP!$D$11:$D$15)*(G7073/100)*(E7073/1000)),
0)))))),2)</f>
        <v>19.95</v>
      </c>
      <c r="L7073" s="173" t="str">
        <f t="shared" si="110"/>
        <v>Beer6390</v>
      </c>
      <c r="M7073" s="154">
        <f>VLOOKUP(L7073,'Slope %'!C:D,2,0)</f>
        <v>0.05</v>
      </c>
    </row>
    <row r="7074" spans="1:13" x14ac:dyDescent="0.25">
      <c r="A7074" s="169">
        <v>69316</v>
      </c>
      <c r="B7074" s="170" t="s">
        <v>5140</v>
      </c>
      <c r="C7074" s="170" t="s">
        <v>263</v>
      </c>
      <c r="D7074" s="170" t="s">
        <v>806</v>
      </c>
      <c r="E7074" s="170">
        <v>473</v>
      </c>
      <c r="F7074" s="170">
        <v>24</v>
      </c>
      <c r="G7074" s="171">
        <v>6</v>
      </c>
      <c r="H7074" s="170" t="s">
        <v>17</v>
      </c>
      <c r="I7074" s="171">
        <v>4.29</v>
      </c>
      <c r="J7074" s="169">
        <v>1</v>
      </c>
      <c r="K7074" s="154" cm="1">
        <f t="array" ref="K7074">ROUND(
IF(C7074="Beer",
SUM(LOOKUP(2,1/(SRP!$B$8:$B$10&lt;=E7074)/(SRP!$C$8:$C$10&gt;=E7074),SRP!$D$8:$D$10)*(G7074/100)*(E7074/1000)),
IF(C7074="Spirits",
SUM(LOOKUP(2,1/(SRP!$B$2:$B$7&lt;=E7074)/(SRP!$C$2:$C$7&gt;=E7074),SRP!$D$2:$D$7)*(G7074/100)*(E7074/1000)),
IF(AND(C7074="Wine",D7074="Fortified Wines"),
SUM(LOOKUP(2,1/(SRP!$B$26:$B$29&lt;=E7074)/(SRP!$C$26:$C$29&gt;=E7074),SRP!$D$26:$D$29)*(G7074/100)*(E7074/1000)),
IF(C7074="Wine",
SUM(LOOKUP(2,1/(SRP!$B$21:$B$25&lt;=E7074)/(SRP!$C$21:$C$25&gt;=E7074),SRP!$D$21:$D$25)*(G7074/100)*(E7074/1000)),
IF(AND(C7074="Ready to Drink",D7074="RTD-One Pour Cocktail&gt;7%&lt;=14.5"),
SUM(LOOKUP(2,1/(SRP!$B$16:$B$20&lt;=E7074)/(SRP!$C$16:$C$20&gt;=E7074),SRP!$D$16:$D$20)*(G7074/100)*(E7074/1000)),
IF(C7074="Ready to Drink",
SUM(LOOKUP(2,1/(SRP!$B$11:$B$15&lt;=E7074)/(SRP!$C$11:$C$15&gt;=E7074),SRP!$D$11:$D$15)*(G7074/100)*(E7074/1000)),
0)))))),2)</f>
        <v>2.35</v>
      </c>
      <c r="L7074" s="173" t="str">
        <f t="shared" si="110"/>
        <v>Ready to Drink473</v>
      </c>
      <c r="M7074" s="154">
        <f>VLOOKUP(L7074,'Slope %'!C:D,2,0)</f>
        <v>0.12</v>
      </c>
    </row>
    <row r="7075" spans="1:13" x14ac:dyDescent="0.25">
      <c r="A7075" s="169">
        <v>69318</v>
      </c>
      <c r="B7075" s="170" t="s">
        <v>5141</v>
      </c>
      <c r="C7075" s="170" t="s">
        <v>263</v>
      </c>
      <c r="D7075" s="170" t="s">
        <v>332</v>
      </c>
      <c r="E7075" s="170">
        <v>473</v>
      </c>
      <c r="F7075" s="170">
        <v>24</v>
      </c>
      <c r="G7075" s="171">
        <v>5</v>
      </c>
      <c r="H7075" s="170" t="s">
        <v>22</v>
      </c>
      <c r="I7075" s="171">
        <v>3.75</v>
      </c>
      <c r="J7075" s="169">
        <v>1</v>
      </c>
      <c r="K7075" s="154" cm="1">
        <f t="array" ref="K7075">ROUND(
IF(C7075="Beer",
SUM(LOOKUP(2,1/(SRP!$B$8:$B$10&lt;=E7075)/(SRP!$C$8:$C$10&gt;=E7075),SRP!$D$8:$D$10)*(G7075/100)*(E7075/1000)),
IF(C7075="Spirits",
SUM(LOOKUP(2,1/(SRP!$B$2:$B$7&lt;=E7075)/(SRP!$C$2:$C$7&gt;=E7075),SRP!$D$2:$D$7)*(G7075/100)*(E7075/1000)),
IF(AND(C7075="Wine",D7075="Fortified Wines"),
SUM(LOOKUP(2,1/(SRP!$B$26:$B$29&lt;=E7075)/(SRP!$C$26:$C$29&gt;=E7075),SRP!$D$26:$D$29)*(G7075/100)*(E7075/1000)),
IF(C7075="Wine",
SUM(LOOKUP(2,1/(SRP!$B$21:$B$25&lt;=E7075)/(SRP!$C$21:$C$25&gt;=E7075),SRP!$D$21:$D$25)*(G7075/100)*(E7075/1000)),
IF(AND(C7075="Ready to Drink",D7075="RTD-One Pour Cocktail&gt;7%&lt;=14.5"),
SUM(LOOKUP(2,1/(SRP!$B$16:$B$20&lt;=E7075)/(SRP!$C$16:$C$20&gt;=E7075),SRP!$D$16:$D$20)*(G7075/100)*(E7075/1000)),
IF(C7075="Ready to Drink",
SUM(LOOKUP(2,1/(SRP!$B$11:$B$15&lt;=E7075)/(SRP!$C$11:$C$15&gt;=E7075),SRP!$D$11:$D$15)*(G7075/100)*(E7075/1000)),
0)))))),2)</f>
        <v>1.96</v>
      </c>
      <c r="L7075" s="173" t="str">
        <f t="shared" si="110"/>
        <v>Ready to Drink473</v>
      </c>
      <c r="M7075" s="154">
        <f>VLOOKUP(L7075,'Slope %'!C:D,2,0)</f>
        <v>0.12</v>
      </c>
    </row>
    <row r="7076" spans="1:13" x14ac:dyDescent="0.25">
      <c r="A7076" s="169">
        <v>69320</v>
      </c>
      <c r="B7076" s="170" t="s">
        <v>5142</v>
      </c>
      <c r="C7076" s="170" t="s">
        <v>263</v>
      </c>
      <c r="D7076" s="170" t="s">
        <v>264</v>
      </c>
      <c r="E7076" s="170">
        <v>4260</v>
      </c>
      <c r="F7076" s="170">
        <v>2</v>
      </c>
      <c r="G7076" s="171">
        <v>7</v>
      </c>
      <c r="H7076" s="170" t="s">
        <v>3142</v>
      </c>
      <c r="I7076" s="171">
        <v>30.99</v>
      </c>
      <c r="J7076" s="169">
        <v>12</v>
      </c>
      <c r="K7076" s="154" cm="1">
        <f t="array" ref="K7076">ROUND(
IF(C7076="Beer",
SUM(LOOKUP(2,1/(SRP!$B$8:$B$10&lt;=E7076)/(SRP!$C$8:$C$10&gt;=E7076),SRP!$D$8:$D$10)*(G7076/100)*(E7076/1000)),
IF(C7076="Spirits",
SUM(LOOKUP(2,1/(SRP!$B$2:$B$7&lt;=E7076)/(SRP!$C$2:$C$7&gt;=E7076),SRP!$D$2:$D$7)*(G7076/100)*(E7076/1000)),
IF(AND(C7076="Wine",D7076="Fortified Wines"),
SUM(LOOKUP(2,1/(SRP!$B$26:$B$29&lt;=E7076)/(SRP!$C$26:$C$29&gt;=E7076),SRP!$D$26:$D$29)*(G7076/100)*(E7076/1000)),
IF(C7076="Wine",
SUM(LOOKUP(2,1/(SRP!$B$21:$B$25&lt;=E7076)/(SRP!$C$21:$C$25&gt;=E7076),SRP!$D$21:$D$25)*(G7076/100)*(E7076/1000)),
IF(AND(C7076="Ready to Drink",D7076="RTD-One Pour Cocktail&gt;7%&lt;=14.5"),
SUM(LOOKUP(2,1/(SRP!$B$16:$B$20&lt;=E7076)/(SRP!$C$16:$C$20&gt;=E7076),SRP!$D$16:$D$20)*(G7076/100)*(E7076/1000)),
IF(C7076="Ready to Drink",
SUM(LOOKUP(2,1/(SRP!$B$11:$B$15&lt;=E7076)/(SRP!$C$11:$C$15&gt;=E7076),SRP!$D$11:$D$15)*(G7076/100)*(E7076/1000)),
0)))))),2)</f>
        <v>23.28</v>
      </c>
      <c r="L7076" s="173" t="str">
        <f t="shared" si="110"/>
        <v>Ready to Drink4260</v>
      </c>
      <c r="M7076" s="154">
        <f>VLOOKUP(L7076,'Slope %'!C:D,2,0)</f>
        <v>7.0000000000000007E-2</v>
      </c>
    </row>
    <row r="7077" spans="1:13" x14ac:dyDescent="0.25">
      <c r="A7077" s="169">
        <v>69320</v>
      </c>
      <c r="B7077" s="170" t="s">
        <v>5142</v>
      </c>
      <c r="C7077" s="170" t="s">
        <v>263</v>
      </c>
      <c r="D7077" s="170" t="s">
        <v>264</v>
      </c>
      <c r="E7077" s="170">
        <v>4260</v>
      </c>
      <c r="F7077" s="170">
        <v>2</v>
      </c>
      <c r="G7077" s="171">
        <v>7</v>
      </c>
      <c r="H7077" s="170" t="s">
        <v>3142</v>
      </c>
      <c r="I7077" s="171">
        <v>30.99</v>
      </c>
      <c r="J7077" s="169">
        <v>12</v>
      </c>
      <c r="K7077" s="154" cm="1">
        <f t="array" ref="K7077">ROUND(
IF(C7077="Beer",
SUM(LOOKUP(2,1/(SRP!$B$8:$B$10&lt;=E7077)/(SRP!$C$8:$C$10&gt;=E7077),SRP!$D$8:$D$10)*(G7077/100)*(E7077/1000)),
IF(C7077="Spirits",
SUM(LOOKUP(2,1/(SRP!$B$2:$B$7&lt;=E7077)/(SRP!$C$2:$C$7&gt;=E7077),SRP!$D$2:$D$7)*(G7077/100)*(E7077/1000)),
IF(AND(C7077="Wine",D7077="Fortified Wines"),
SUM(LOOKUP(2,1/(SRP!$B$26:$B$29&lt;=E7077)/(SRP!$C$26:$C$29&gt;=E7077),SRP!$D$26:$D$29)*(G7077/100)*(E7077/1000)),
IF(C7077="Wine",
SUM(LOOKUP(2,1/(SRP!$B$21:$B$25&lt;=E7077)/(SRP!$C$21:$C$25&gt;=E7077),SRP!$D$21:$D$25)*(G7077/100)*(E7077/1000)),
IF(AND(C7077="Ready to Drink",D7077="RTD-One Pour Cocktail&gt;7%&lt;=14.5"),
SUM(LOOKUP(2,1/(SRP!$B$16:$B$20&lt;=E7077)/(SRP!$C$16:$C$20&gt;=E7077),SRP!$D$16:$D$20)*(G7077/100)*(E7077/1000)),
IF(C7077="Ready to Drink",
SUM(LOOKUP(2,1/(SRP!$B$11:$B$15&lt;=E7077)/(SRP!$C$11:$C$15&gt;=E7077),SRP!$D$11:$D$15)*(G7077/100)*(E7077/1000)),
0)))))),2)</f>
        <v>23.28</v>
      </c>
      <c r="L7077" s="173" t="str">
        <f t="shared" si="110"/>
        <v>Ready to Drink4260</v>
      </c>
      <c r="M7077" s="154">
        <f>VLOOKUP(L7077,'Slope %'!C:D,2,0)</f>
        <v>7.0000000000000007E-2</v>
      </c>
    </row>
    <row r="7078" spans="1:13" x14ac:dyDescent="0.25">
      <c r="A7078" s="169">
        <v>69322</v>
      </c>
      <c r="B7078" s="170" t="s">
        <v>5143</v>
      </c>
      <c r="C7078" s="170" t="s">
        <v>15</v>
      </c>
      <c r="D7078" s="170" t="s">
        <v>19</v>
      </c>
      <c r="E7078" s="170">
        <v>750</v>
      </c>
      <c r="F7078" s="170">
        <v>12</v>
      </c>
      <c r="G7078" s="171">
        <v>40</v>
      </c>
      <c r="H7078" s="170" t="s">
        <v>43</v>
      </c>
      <c r="I7078" s="171">
        <v>30.29</v>
      </c>
      <c r="J7078" s="169">
        <v>1</v>
      </c>
      <c r="K7078" s="154" cm="1">
        <f t="array" ref="K7078">ROUND(
IF(C7078="Beer",
SUM(LOOKUP(2,1/(SRP!$B$8:$B$10&lt;=E7078)/(SRP!$C$8:$C$10&gt;=E7078),SRP!$D$8:$D$10)*(G7078/100)*(E7078/1000)),
IF(C7078="Spirits",
SUM(LOOKUP(2,1/(SRP!$B$2:$B$7&lt;=E7078)/(SRP!$C$2:$C$7&gt;=E7078),SRP!$D$2:$D$7)*(G7078/100)*(E7078/1000)),
IF(AND(C7078="Wine",D7078="Fortified Wines"),
SUM(LOOKUP(2,1/(SRP!$B$26:$B$29&lt;=E7078)/(SRP!$C$26:$C$29&gt;=E7078),SRP!$D$26:$D$29)*(G7078/100)*(E7078/1000)),
IF(C7078="Wine",
SUM(LOOKUP(2,1/(SRP!$B$21:$B$25&lt;=E7078)/(SRP!$C$21:$C$25&gt;=E7078),SRP!$D$21:$D$25)*(G7078/100)*(E7078/1000)),
IF(AND(C7078="Ready to Drink",D7078="RTD-One Pour Cocktail&gt;7%&lt;=14.5"),
SUM(LOOKUP(2,1/(SRP!$B$16:$B$20&lt;=E7078)/(SRP!$C$16:$C$20&gt;=E7078),SRP!$D$16:$D$20)*(G7078/100)*(E7078/1000)),
IF(C7078="Ready to Drink",
SUM(LOOKUP(2,1/(SRP!$B$11:$B$15&lt;=E7078)/(SRP!$C$11:$C$15&gt;=E7078),SRP!$D$11:$D$15)*(G7078/100)*(E7078/1000)),
0)))))),2)</f>
        <v>23.42</v>
      </c>
      <c r="L7078" s="173" t="str">
        <f t="shared" si="110"/>
        <v>Spirits750</v>
      </c>
      <c r="M7078" s="154">
        <f>VLOOKUP(L7078,'Slope %'!C:D,2,0)</f>
        <v>7.0000000000000007E-2</v>
      </c>
    </row>
    <row r="7079" spans="1:13" x14ac:dyDescent="0.25">
      <c r="A7079" s="169">
        <v>69323</v>
      </c>
      <c r="B7079" s="170" t="s">
        <v>5144</v>
      </c>
      <c r="C7079" s="170" t="s">
        <v>15</v>
      </c>
      <c r="D7079" s="170" t="s">
        <v>252</v>
      </c>
      <c r="E7079" s="170">
        <v>750</v>
      </c>
      <c r="F7079" s="170">
        <v>12</v>
      </c>
      <c r="G7079" s="171">
        <v>38</v>
      </c>
      <c r="H7079" s="170" t="s">
        <v>43</v>
      </c>
      <c r="I7079" s="171">
        <v>30.29</v>
      </c>
      <c r="J7079" s="169">
        <v>1</v>
      </c>
      <c r="K7079" s="154" cm="1">
        <f t="array" ref="K7079">ROUND(
IF(C7079="Beer",
SUM(LOOKUP(2,1/(SRP!$B$8:$B$10&lt;=E7079)/(SRP!$C$8:$C$10&gt;=E7079),SRP!$D$8:$D$10)*(G7079/100)*(E7079/1000)),
IF(C7079="Spirits",
SUM(LOOKUP(2,1/(SRP!$B$2:$B$7&lt;=E7079)/(SRP!$C$2:$C$7&gt;=E7079),SRP!$D$2:$D$7)*(G7079/100)*(E7079/1000)),
IF(AND(C7079="Wine",D7079="Fortified Wines"),
SUM(LOOKUP(2,1/(SRP!$B$26:$B$29&lt;=E7079)/(SRP!$C$26:$C$29&gt;=E7079),SRP!$D$26:$D$29)*(G7079/100)*(E7079/1000)),
IF(C7079="Wine",
SUM(LOOKUP(2,1/(SRP!$B$21:$B$25&lt;=E7079)/(SRP!$C$21:$C$25&gt;=E7079),SRP!$D$21:$D$25)*(G7079/100)*(E7079/1000)),
IF(AND(C7079="Ready to Drink",D7079="RTD-One Pour Cocktail&gt;7%&lt;=14.5"),
SUM(LOOKUP(2,1/(SRP!$B$16:$B$20&lt;=E7079)/(SRP!$C$16:$C$20&gt;=E7079),SRP!$D$16:$D$20)*(G7079/100)*(E7079/1000)),
IF(C7079="Ready to Drink",
SUM(LOOKUP(2,1/(SRP!$B$11:$B$15&lt;=E7079)/(SRP!$C$11:$C$15&gt;=E7079),SRP!$D$11:$D$15)*(G7079/100)*(E7079/1000)),
0)))))),2)</f>
        <v>22.25</v>
      </c>
      <c r="L7079" s="173" t="str">
        <f t="shared" si="110"/>
        <v>Spirits750</v>
      </c>
      <c r="M7079" s="154">
        <f>VLOOKUP(L7079,'Slope %'!C:D,2,0)</f>
        <v>7.0000000000000007E-2</v>
      </c>
    </row>
    <row r="7080" spans="1:13" x14ac:dyDescent="0.25">
      <c r="A7080" s="169">
        <v>69324</v>
      </c>
      <c r="B7080" s="170" t="s">
        <v>5145</v>
      </c>
      <c r="C7080" s="170" t="s">
        <v>263</v>
      </c>
      <c r="D7080" s="170" t="s">
        <v>264</v>
      </c>
      <c r="E7080" s="170">
        <v>473</v>
      </c>
      <c r="F7080" s="170">
        <v>24</v>
      </c>
      <c r="G7080" s="171">
        <v>7</v>
      </c>
      <c r="H7080" s="170" t="s">
        <v>3142</v>
      </c>
      <c r="I7080" s="171">
        <v>4.1900000000000004</v>
      </c>
      <c r="J7080" s="169">
        <v>1</v>
      </c>
      <c r="K7080" s="154" cm="1">
        <f t="array" ref="K7080">ROUND(
IF(C7080="Beer",
SUM(LOOKUP(2,1/(SRP!$B$8:$B$10&lt;=E7080)/(SRP!$C$8:$C$10&gt;=E7080),SRP!$D$8:$D$10)*(G7080/100)*(E7080/1000)),
IF(C7080="Spirits",
SUM(LOOKUP(2,1/(SRP!$B$2:$B$7&lt;=E7080)/(SRP!$C$2:$C$7&gt;=E7080),SRP!$D$2:$D$7)*(G7080/100)*(E7080/1000)),
IF(AND(C7080="Wine",D7080="Fortified Wines"),
SUM(LOOKUP(2,1/(SRP!$B$26:$B$29&lt;=E7080)/(SRP!$C$26:$C$29&gt;=E7080),SRP!$D$26:$D$29)*(G7080/100)*(E7080/1000)),
IF(C7080="Wine",
SUM(LOOKUP(2,1/(SRP!$B$21:$B$25&lt;=E7080)/(SRP!$C$21:$C$25&gt;=E7080),SRP!$D$21:$D$25)*(G7080/100)*(E7080/1000)),
IF(AND(C7080="Ready to Drink",D7080="RTD-One Pour Cocktail&gt;7%&lt;=14.5"),
SUM(LOOKUP(2,1/(SRP!$B$16:$B$20&lt;=E7080)/(SRP!$C$16:$C$20&gt;=E7080),SRP!$D$16:$D$20)*(G7080/100)*(E7080/1000)),
IF(C7080="Ready to Drink",
SUM(LOOKUP(2,1/(SRP!$B$11:$B$15&lt;=E7080)/(SRP!$C$11:$C$15&gt;=E7080),SRP!$D$11:$D$15)*(G7080/100)*(E7080/1000)),
0)))))),2)</f>
        <v>2.74</v>
      </c>
      <c r="L7080" s="173" t="str">
        <f t="shared" si="110"/>
        <v>Ready to Drink473</v>
      </c>
      <c r="M7080" s="154">
        <f>VLOOKUP(L7080,'Slope %'!C:D,2,0)</f>
        <v>0.12</v>
      </c>
    </row>
    <row r="7081" spans="1:13" x14ac:dyDescent="0.25">
      <c r="A7081" s="169">
        <v>69324</v>
      </c>
      <c r="B7081" s="170" t="s">
        <v>5145</v>
      </c>
      <c r="C7081" s="170" t="s">
        <v>263</v>
      </c>
      <c r="D7081" s="170" t="s">
        <v>264</v>
      </c>
      <c r="E7081" s="170">
        <v>473</v>
      </c>
      <c r="F7081" s="170">
        <v>24</v>
      </c>
      <c r="G7081" s="171">
        <v>7</v>
      </c>
      <c r="H7081" s="170" t="s">
        <v>3142</v>
      </c>
      <c r="I7081" s="171">
        <v>4.1900000000000004</v>
      </c>
      <c r="J7081" s="169">
        <v>1</v>
      </c>
      <c r="K7081" s="154" cm="1">
        <f t="array" ref="K7081">ROUND(
IF(C7081="Beer",
SUM(LOOKUP(2,1/(SRP!$B$8:$B$10&lt;=E7081)/(SRP!$C$8:$C$10&gt;=E7081),SRP!$D$8:$D$10)*(G7081/100)*(E7081/1000)),
IF(C7081="Spirits",
SUM(LOOKUP(2,1/(SRP!$B$2:$B$7&lt;=E7081)/(SRP!$C$2:$C$7&gt;=E7081),SRP!$D$2:$D$7)*(G7081/100)*(E7081/1000)),
IF(AND(C7081="Wine",D7081="Fortified Wines"),
SUM(LOOKUP(2,1/(SRP!$B$26:$B$29&lt;=E7081)/(SRP!$C$26:$C$29&gt;=E7081),SRP!$D$26:$D$29)*(G7081/100)*(E7081/1000)),
IF(C7081="Wine",
SUM(LOOKUP(2,1/(SRP!$B$21:$B$25&lt;=E7081)/(SRP!$C$21:$C$25&gt;=E7081),SRP!$D$21:$D$25)*(G7081/100)*(E7081/1000)),
IF(AND(C7081="Ready to Drink",D7081="RTD-One Pour Cocktail&gt;7%&lt;=14.5"),
SUM(LOOKUP(2,1/(SRP!$B$16:$B$20&lt;=E7081)/(SRP!$C$16:$C$20&gt;=E7081),SRP!$D$16:$D$20)*(G7081/100)*(E7081/1000)),
IF(C7081="Ready to Drink",
SUM(LOOKUP(2,1/(SRP!$B$11:$B$15&lt;=E7081)/(SRP!$C$11:$C$15&gt;=E7081),SRP!$D$11:$D$15)*(G7081/100)*(E7081/1000)),
0)))))),2)</f>
        <v>2.74</v>
      </c>
      <c r="L7081" s="173" t="str">
        <f t="shared" si="110"/>
        <v>Ready to Drink473</v>
      </c>
      <c r="M7081" s="154">
        <f>VLOOKUP(L7081,'Slope %'!C:D,2,0)</f>
        <v>0.12</v>
      </c>
    </row>
    <row r="7082" spans="1:13" x14ac:dyDescent="0.25">
      <c r="A7082" s="169">
        <v>69343</v>
      </c>
      <c r="B7082" s="170" t="s">
        <v>5146</v>
      </c>
      <c r="C7082" s="170" t="s">
        <v>263</v>
      </c>
      <c r="D7082" s="170" t="s">
        <v>332</v>
      </c>
      <c r="E7082" s="170">
        <v>2840</v>
      </c>
      <c r="F7082" s="170">
        <v>3</v>
      </c>
      <c r="G7082" s="171">
        <v>5</v>
      </c>
      <c r="H7082" s="170" t="s">
        <v>1712</v>
      </c>
      <c r="I7082" s="171">
        <v>26.99</v>
      </c>
      <c r="J7082" s="169">
        <v>8</v>
      </c>
      <c r="K7082" s="154" cm="1">
        <f t="array" ref="K7082">ROUND(
IF(C7082="Beer",
SUM(LOOKUP(2,1/(SRP!$B$8:$B$10&lt;=E7082)/(SRP!$C$8:$C$10&gt;=E7082),SRP!$D$8:$D$10)*(G7082/100)*(E7082/1000)),
IF(C7082="Spirits",
SUM(LOOKUP(2,1/(SRP!$B$2:$B$7&lt;=E7082)/(SRP!$C$2:$C$7&gt;=E7082),SRP!$D$2:$D$7)*(G7082/100)*(E7082/1000)),
IF(AND(C7082="Wine",D7082="Fortified Wines"),
SUM(LOOKUP(2,1/(SRP!$B$26:$B$29&lt;=E7082)/(SRP!$C$26:$C$29&gt;=E7082),SRP!$D$26:$D$29)*(G7082/100)*(E7082/1000)),
IF(C7082="Wine",
SUM(LOOKUP(2,1/(SRP!$B$21:$B$25&lt;=E7082)/(SRP!$C$21:$C$25&gt;=E7082),SRP!$D$21:$D$25)*(G7082/100)*(E7082/1000)),
IF(AND(C7082="Ready to Drink",D7082="RTD-One Pour Cocktail&gt;7%&lt;=14.5"),
SUM(LOOKUP(2,1/(SRP!$B$16:$B$20&lt;=E7082)/(SRP!$C$16:$C$20&gt;=E7082),SRP!$D$16:$D$20)*(G7082/100)*(E7082/1000)),
IF(C7082="Ready to Drink",
SUM(LOOKUP(2,1/(SRP!$B$11:$B$15&lt;=E7082)/(SRP!$C$11:$C$15&gt;=E7082),SRP!$D$11:$D$15)*(G7082/100)*(E7082/1000)),
0)))))),2)</f>
        <v>11.09</v>
      </c>
      <c r="L7082" s="173" t="str">
        <f t="shared" si="110"/>
        <v>Ready to Drink2840</v>
      </c>
      <c r="M7082" s="154">
        <f>VLOOKUP(L7082,'Slope %'!C:D,2,0)</f>
        <v>0.1</v>
      </c>
    </row>
    <row r="7083" spans="1:13" x14ac:dyDescent="0.25">
      <c r="A7083" s="169">
        <v>69343</v>
      </c>
      <c r="B7083" s="170" t="s">
        <v>5146</v>
      </c>
      <c r="C7083" s="170" t="s">
        <v>263</v>
      </c>
      <c r="D7083" s="170" t="s">
        <v>332</v>
      </c>
      <c r="E7083" s="170">
        <v>2840</v>
      </c>
      <c r="F7083" s="170">
        <v>3</v>
      </c>
      <c r="G7083" s="171">
        <v>5</v>
      </c>
      <c r="H7083" s="170" t="s">
        <v>1712</v>
      </c>
      <c r="I7083" s="171">
        <v>26.99</v>
      </c>
      <c r="J7083" s="169">
        <v>8</v>
      </c>
      <c r="K7083" s="154" cm="1">
        <f t="array" ref="K7083">ROUND(
IF(C7083="Beer",
SUM(LOOKUP(2,1/(SRP!$B$8:$B$10&lt;=E7083)/(SRP!$C$8:$C$10&gt;=E7083),SRP!$D$8:$D$10)*(G7083/100)*(E7083/1000)),
IF(C7083="Spirits",
SUM(LOOKUP(2,1/(SRP!$B$2:$B$7&lt;=E7083)/(SRP!$C$2:$C$7&gt;=E7083),SRP!$D$2:$D$7)*(G7083/100)*(E7083/1000)),
IF(AND(C7083="Wine",D7083="Fortified Wines"),
SUM(LOOKUP(2,1/(SRP!$B$26:$B$29&lt;=E7083)/(SRP!$C$26:$C$29&gt;=E7083),SRP!$D$26:$D$29)*(G7083/100)*(E7083/1000)),
IF(C7083="Wine",
SUM(LOOKUP(2,1/(SRP!$B$21:$B$25&lt;=E7083)/(SRP!$C$21:$C$25&gt;=E7083),SRP!$D$21:$D$25)*(G7083/100)*(E7083/1000)),
IF(AND(C7083="Ready to Drink",D7083="RTD-One Pour Cocktail&gt;7%&lt;=14.5"),
SUM(LOOKUP(2,1/(SRP!$B$16:$B$20&lt;=E7083)/(SRP!$C$16:$C$20&gt;=E7083),SRP!$D$16:$D$20)*(G7083/100)*(E7083/1000)),
IF(C7083="Ready to Drink",
SUM(LOOKUP(2,1/(SRP!$B$11:$B$15&lt;=E7083)/(SRP!$C$11:$C$15&gt;=E7083),SRP!$D$11:$D$15)*(G7083/100)*(E7083/1000)),
0)))))),2)</f>
        <v>11.09</v>
      </c>
      <c r="L7083" s="173" t="str">
        <f t="shared" si="110"/>
        <v>Ready to Drink2840</v>
      </c>
      <c r="M7083" s="154">
        <f>VLOOKUP(L7083,'Slope %'!C:D,2,0)</f>
        <v>0.1</v>
      </c>
    </row>
    <row r="7084" spans="1:13" x14ac:dyDescent="0.25">
      <c r="A7084" s="169">
        <v>69344</v>
      </c>
      <c r="B7084" s="170" t="s">
        <v>5147</v>
      </c>
      <c r="C7084" s="170" t="s">
        <v>11</v>
      </c>
      <c r="D7084" s="170" t="s">
        <v>211</v>
      </c>
      <c r="E7084" s="170">
        <v>473</v>
      </c>
      <c r="F7084" s="170">
        <v>24</v>
      </c>
      <c r="G7084" s="171">
        <v>3.8</v>
      </c>
      <c r="H7084" s="170" t="s">
        <v>1362</v>
      </c>
      <c r="I7084" s="171">
        <v>3.99</v>
      </c>
      <c r="J7084" s="169">
        <v>1</v>
      </c>
      <c r="K7084" s="154" cm="1">
        <f t="array" ref="K7084">ROUND(
IF(C7084="Beer",
SUM(LOOKUP(2,1/(SRP!$B$8:$B$10&lt;=E7084)/(SRP!$C$8:$C$10&gt;=E7084),SRP!$D$8:$D$10)*(G7084/100)*(E7084/1000)),
IF(C7084="Spirits",
SUM(LOOKUP(2,1/(SRP!$B$2:$B$7&lt;=E7084)/(SRP!$C$2:$C$7&gt;=E7084),SRP!$D$2:$D$7)*(G7084/100)*(E7084/1000)),
IF(AND(C7084="Wine",D7084="Fortified Wines"),
SUM(LOOKUP(2,1/(SRP!$B$26:$B$29&lt;=E7084)/(SRP!$C$26:$C$29&gt;=E7084),SRP!$D$26:$D$29)*(G7084/100)*(E7084/1000)),
IF(C7084="Wine",
SUM(LOOKUP(2,1/(SRP!$B$21:$B$25&lt;=E7084)/(SRP!$C$21:$C$25&gt;=E7084),SRP!$D$21:$D$25)*(G7084/100)*(E7084/1000)),
IF(AND(C7084="Ready to Drink",D7084="RTD-One Pour Cocktail&gt;7%&lt;=14.5"),
SUM(LOOKUP(2,1/(SRP!$B$16:$B$20&lt;=E7084)/(SRP!$C$16:$C$20&gt;=E7084),SRP!$D$16:$D$20)*(G7084/100)*(E7084/1000)),
IF(C7084="Ready to Drink",
SUM(LOOKUP(2,1/(SRP!$B$11:$B$15&lt;=E7084)/(SRP!$C$11:$C$15&gt;=E7084),SRP!$D$11:$D$15)*(G7084/100)*(E7084/1000)),
0)))))),2)</f>
        <v>1.4</v>
      </c>
      <c r="L7084" s="173" t="str">
        <f t="shared" si="110"/>
        <v>Beer473</v>
      </c>
      <c r="M7084" s="154">
        <f>VLOOKUP(L7084,'Slope %'!C:D,2,0)</f>
        <v>0.12</v>
      </c>
    </row>
    <row r="7085" spans="1:13" x14ac:dyDescent="0.25">
      <c r="A7085" s="169">
        <v>69344</v>
      </c>
      <c r="B7085" s="170" t="s">
        <v>5147</v>
      </c>
      <c r="C7085" s="170" t="s">
        <v>11</v>
      </c>
      <c r="D7085" s="170" t="s">
        <v>211</v>
      </c>
      <c r="E7085" s="170">
        <v>473</v>
      </c>
      <c r="F7085" s="170">
        <v>24</v>
      </c>
      <c r="G7085" s="171">
        <v>3.8</v>
      </c>
      <c r="H7085" s="170" t="s">
        <v>1362</v>
      </c>
      <c r="I7085" s="171">
        <v>3.99</v>
      </c>
      <c r="J7085" s="169">
        <v>1</v>
      </c>
      <c r="K7085" s="154" cm="1">
        <f t="array" ref="K7085">ROUND(
IF(C7085="Beer",
SUM(LOOKUP(2,1/(SRP!$B$8:$B$10&lt;=E7085)/(SRP!$C$8:$C$10&gt;=E7085),SRP!$D$8:$D$10)*(G7085/100)*(E7085/1000)),
IF(C7085="Spirits",
SUM(LOOKUP(2,1/(SRP!$B$2:$B$7&lt;=E7085)/(SRP!$C$2:$C$7&gt;=E7085),SRP!$D$2:$D$7)*(G7085/100)*(E7085/1000)),
IF(AND(C7085="Wine",D7085="Fortified Wines"),
SUM(LOOKUP(2,1/(SRP!$B$26:$B$29&lt;=E7085)/(SRP!$C$26:$C$29&gt;=E7085),SRP!$D$26:$D$29)*(G7085/100)*(E7085/1000)),
IF(C7085="Wine",
SUM(LOOKUP(2,1/(SRP!$B$21:$B$25&lt;=E7085)/(SRP!$C$21:$C$25&gt;=E7085),SRP!$D$21:$D$25)*(G7085/100)*(E7085/1000)),
IF(AND(C7085="Ready to Drink",D7085="RTD-One Pour Cocktail&gt;7%&lt;=14.5"),
SUM(LOOKUP(2,1/(SRP!$B$16:$B$20&lt;=E7085)/(SRP!$C$16:$C$20&gt;=E7085),SRP!$D$16:$D$20)*(G7085/100)*(E7085/1000)),
IF(C7085="Ready to Drink",
SUM(LOOKUP(2,1/(SRP!$B$11:$B$15&lt;=E7085)/(SRP!$C$11:$C$15&gt;=E7085),SRP!$D$11:$D$15)*(G7085/100)*(E7085/1000)),
0)))))),2)</f>
        <v>1.4</v>
      </c>
      <c r="L7085" s="173" t="str">
        <f t="shared" si="110"/>
        <v>Beer473</v>
      </c>
      <c r="M7085" s="154">
        <f>VLOOKUP(L7085,'Slope %'!C:D,2,0)</f>
        <v>0.12</v>
      </c>
    </row>
    <row r="7086" spans="1:13" x14ac:dyDescent="0.25">
      <c r="A7086" s="169">
        <v>69345</v>
      </c>
      <c r="B7086" s="170" t="s">
        <v>5148</v>
      </c>
      <c r="C7086" s="170" t="s">
        <v>263</v>
      </c>
      <c r="D7086" s="170" t="s">
        <v>332</v>
      </c>
      <c r="E7086" s="170">
        <v>2840</v>
      </c>
      <c r="F7086" s="170">
        <v>3</v>
      </c>
      <c r="G7086" s="171">
        <v>4.5</v>
      </c>
      <c r="H7086" s="170" t="s">
        <v>333</v>
      </c>
      <c r="I7086" s="171">
        <v>25.39</v>
      </c>
      <c r="J7086" s="169">
        <v>8</v>
      </c>
      <c r="K7086" s="154" cm="1">
        <f t="array" ref="K7086">ROUND(
IF(C7086="Beer",
SUM(LOOKUP(2,1/(SRP!$B$8:$B$10&lt;=E7086)/(SRP!$C$8:$C$10&gt;=E7086),SRP!$D$8:$D$10)*(G7086/100)*(E7086/1000)),
IF(C7086="Spirits",
SUM(LOOKUP(2,1/(SRP!$B$2:$B$7&lt;=E7086)/(SRP!$C$2:$C$7&gt;=E7086),SRP!$D$2:$D$7)*(G7086/100)*(E7086/1000)),
IF(AND(C7086="Wine",D7086="Fortified Wines"),
SUM(LOOKUP(2,1/(SRP!$B$26:$B$29&lt;=E7086)/(SRP!$C$26:$C$29&gt;=E7086),SRP!$D$26:$D$29)*(G7086/100)*(E7086/1000)),
IF(C7086="Wine",
SUM(LOOKUP(2,1/(SRP!$B$21:$B$25&lt;=E7086)/(SRP!$C$21:$C$25&gt;=E7086),SRP!$D$21:$D$25)*(G7086/100)*(E7086/1000)),
IF(AND(C7086="Ready to Drink",D7086="RTD-One Pour Cocktail&gt;7%&lt;=14.5"),
SUM(LOOKUP(2,1/(SRP!$B$16:$B$20&lt;=E7086)/(SRP!$C$16:$C$20&gt;=E7086),SRP!$D$16:$D$20)*(G7086/100)*(E7086/1000)),
IF(C7086="Ready to Drink",
SUM(LOOKUP(2,1/(SRP!$B$11:$B$15&lt;=E7086)/(SRP!$C$11:$C$15&gt;=E7086),SRP!$D$11:$D$15)*(G7086/100)*(E7086/1000)),
0)))))),2)</f>
        <v>9.98</v>
      </c>
      <c r="L7086" s="173" t="str">
        <f t="shared" si="110"/>
        <v>Ready to Drink2840</v>
      </c>
      <c r="M7086" s="154">
        <f>VLOOKUP(L7086,'Slope %'!C:D,2,0)</f>
        <v>0.1</v>
      </c>
    </row>
    <row r="7087" spans="1:13" x14ac:dyDescent="0.25">
      <c r="A7087" s="169">
        <v>69347</v>
      </c>
      <c r="B7087" s="170" t="s">
        <v>5149</v>
      </c>
      <c r="C7087" s="170" t="s">
        <v>263</v>
      </c>
      <c r="D7087" s="170" t="s">
        <v>332</v>
      </c>
      <c r="E7087" s="170">
        <v>473</v>
      </c>
      <c r="F7087" s="170">
        <v>24</v>
      </c>
      <c r="G7087" s="171">
        <v>7</v>
      </c>
      <c r="H7087" s="170" t="s">
        <v>333</v>
      </c>
      <c r="I7087" s="171">
        <v>4.3899999999999997</v>
      </c>
      <c r="J7087" s="169">
        <v>1</v>
      </c>
      <c r="K7087" s="154" cm="1">
        <f t="array" ref="K7087">ROUND(
IF(C7087="Beer",
SUM(LOOKUP(2,1/(SRP!$B$8:$B$10&lt;=E7087)/(SRP!$C$8:$C$10&gt;=E7087),SRP!$D$8:$D$10)*(G7087/100)*(E7087/1000)),
IF(C7087="Spirits",
SUM(LOOKUP(2,1/(SRP!$B$2:$B$7&lt;=E7087)/(SRP!$C$2:$C$7&gt;=E7087),SRP!$D$2:$D$7)*(G7087/100)*(E7087/1000)),
IF(AND(C7087="Wine",D7087="Fortified Wines"),
SUM(LOOKUP(2,1/(SRP!$B$26:$B$29&lt;=E7087)/(SRP!$C$26:$C$29&gt;=E7087),SRP!$D$26:$D$29)*(G7087/100)*(E7087/1000)),
IF(C7087="Wine",
SUM(LOOKUP(2,1/(SRP!$B$21:$B$25&lt;=E7087)/(SRP!$C$21:$C$25&gt;=E7087),SRP!$D$21:$D$25)*(G7087/100)*(E7087/1000)),
IF(AND(C7087="Ready to Drink",D7087="RTD-One Pour Cocktail&gt;7%&lt;=14.5"),
SUM(LOOKUP(2,1/(SRP!$B$16:$B$20&lt;=E7087)/(SRP!$C$16:$C$20&gt;=E7087),SRP!$D$16:$D$20)*(G7087/100)*(E7087/1000)),
IF(C7087="Ready to Drink",
SUM(LOOKUP(2,1/(SRP!$B$11:$B$15&lt;=E7087)/(SRP!$C$11:$C$15&gt;=E7087),SRP!$D$11:$D$15)*(G7087/100)*(E7087/1000)),
0)))))),2)</f>
        <v>2.74</v>
      </c>
      <c r="L7087" s="173" t="str">
        <f t="shared" si="110"/>
        <v>Ready to Drink473</v>
      </c>
      <c r="M7087" s="154">
        <f>VLOOKUP(L7087,'Slope %'!C:D,2,0)</f>
        <v>0.12</v>
      </c>
    </row>
    <row r="7088" spans="1:13" x14ac:dyDescent="0.25">
      <c r="A7088" s="169">
        <v>69367</v>
      </c>
      <c r="B7088" s="170" t="s">
        <v>5150</v>
      </c>
      <c r="C7088" s="170" t="s">
        <v>11</v>
      </c>
      <c r="D7088" s="170" t="s">
        <v>12</v>
      </c>
      <c r="E7088" s="170">
        <v>473</v>
      </c>
      <c r="F7088" s="170">
        <v>24</v>
      </c>
      <c r="G7088" s="171">
        <v>4.5</v>
      </c>
      <c r="H7088" s="170" t="s">
        <v>1136</v>
      </c>
      <c r="I7088" s="171">
        <v>3.5</v>
      </c>
      <c r="J7088" s="169">
        <v>1</v>
      </c>
      <c r="K7088" s="154" cm="1">
        <f t="array" ref="K7088">ROUND(
IF(C7088="Beer",
SUM(LOOKUP(2,1/(SRP!$B$8:$B$10&lt;=E7088)/(SRP!$C$8:$C$10&gt;=E7088),SRP!$D$8:$D$10)*(G7088/100)*(E7088/1000)),
IF(C7088="Spirits",
SUM(LOOKUP(2,1/(SRP!$B$2:$B$7&lt;=E7088)/(SRP!$C$2:$C$7&gt;=E7088),SRP!$D$2:$D$7)*(G7088/100)*(E7088/1000)),
IF(AND(C7088="Wine",D7088="Fortified Wines"),
SUM(LOOKUP(2,1/(SRP!$B$26:$B$29&lt;=E7088)/(SRP!$C$26:$C$29&gt;=E7088),SRP!$D$26:$D$29)*(G7088/100)*(E7088/1000)),
IF(C7088="Wine",
SUM(LOOKUP(2,1/(SRP!$B$21:$B$25&lt;=E7088)/(SRP!$C$21:$C$25&gt;=E7088),SRP!$D$21:$D$25)*(G7088/100)*(E7088/1000)),
IF(AND(C7088="Ready to Drink",D7088="RTD-One Pour Cocktail&gt;7%&lt;=14.5"),
SUM(LOOKUP(2,1/(SRP!$B$16:$B$20&lt;=E7088)/(SRP!$C$16:$C$20&gt;=E7088),SRP!$D$16:$D$20)*(G7088/100)*(E7088/1000)),
IF(C7088="Ready to Drink",
SUM(LOOKUP(2,1/(SRP!$B$11:$B$15&lt;=E7088)/(SRP!$C$11:$C$15&gt;=E7088),SRP!$D$11:$D$15)*(G7088/100)*(E7088/1000)),
0)))))),2)</f>
        <v>1.66</v>
      </c>
      <c r="L7088" s="173" t="str">
        <f t="shared" si="110"/>
        <v>Beer473</v>
      </c>
      <c r="M7088" s="154">
        <f>VLOOKUP(L7088,'Slope %'!C:D,2,0)</f>
        <v>0.12</v>
      </c>
    </row>
    <row r="7089" spans="1:13" x14ac:dyDescent="0.25">
      <c r="A7089" s="169">
        <v>69367</v>
      </c>
      <c r="B7089" s="170" t="s">
        <v>5150</v>
      </c>
      <c r="C7089" s="170" t="s">
        <v>11</v>
      </c>
      <c r="D7089" s="170" t="s">
        <v>12</v>
      </c>
      <c r="E7089" s="170">
        <v>473</v>
      </c>
      <c r="F7089" s="170">
        <v>24</v>
      </c>
      <c r="G7089" s="171">
        <v>4.5</v>
      </c>
      <c r="H7089" s="170" t="s">
        <v>1136</v>
      </c>
      <c r="I7089" s="171">
        <v>3.5</v>
      </c>
      <c r="J7089" s="169">
        <v>1</v>
      </c>
      <c r="K7089" s="154" cm="1">
        <f t="array" ref="K7089">ROUND(
IF(C7089="Beer",
SUM(LOOKUP(2,1/(SRP!$B$8:$B$10&lt;=E7089)/(SRP!$C$8:$C$10&gt;=E7089),SRP!$D$8:$D$10)*(G7089/100)*(E7089/1000)),
IF(C7089="Spirits",
SUM(LOOKUP(2,1/(SRP!$B$2:$B$7&lt;=E7089)/(SRP!$C$2:$C$7&gt;=E7089),SRP!$D$2:$D$7)*(G7089/100)*(E7089/1000)),
IF(AND(C7089="Wine",D7089="Fortified Wines"),
SUM(LOOKUP(2,1/(SRP!$B$26:$B$29&lt;=E7089)/(SRP!$C$26:$C$29&gt;=E7089),SRP!$D$26:$D$29)*(G7089/100)*(E7089/1000)),
IF(C7089="Wine",
SUM(LOOKUP(2,1/(SRP!$B$21:$B$25&lt;=E7089)/(SRP!$C$21:$C$25&gt;=E7089),SRP!$D$21:$D$25)*(G7089/100)*(E7089/1000)),
IF(AND(C7089="Ready to Drink",D7089="RTD-One Pour Cocktail&gt;7%&lt;=14.5"),
SUM(LOOKUP(2,1/(SRP!$B$16:$B$20&lt;=E7089)/(SRP!$C$16:$C$20&gt;=E7089),SRP!$D$16:$D$20)*(G7089/100)*(E7089/1000)),
IF(C7089="Ready to Drink",
SUM(LOOKUP(2,1/(SRP!$B$11:$B$15&lt;=E7089)/(SRP!$C$11:$C$15&gt;=E7089),SRP!$D$11:$D$15)*(G7089/100)*(E7089/1000)),
0)))))),2)</f>
        <v>1.66</v>
      </c>
      <c r="L7089" s="173" t="str">
        <f t="shared" si="110"/>
        <v>Beer473</v>
      </c>
      <c r="M7089" s="154">
        <f>VLOOKUP(L7089,'Slope %'!C:D,2,0)</f>
        <v>0.12</v>
      </c>
    </row>
    <row r="7090" spans="1:13" x14ac:dyDescent="0.25">
      <c r="A7090" s="169">
        <v>69371</v>
      </c>
      <c r="B7090" s="170" t="s">
        <v>5151</v>
      </c>
      <c r="C7090" s="170" t="s">
        <v>11</v>
      </c>
      <c r="D7090" s="170" t="s">
        <v>303</v>
      </c>
      <c r="E7090" s="170">
        <v>473</v>
      </c>
      <c r="F7090" s="170">
        <v>24</v>
      </c>
      <c r="G7090" s="171">
        <v>10.5</v>
      </c>
      <c r="H7090" s="170" t="s">
        <v>2850</v>
      </c>
      <c r="I7090" s="171">
        <v>5.98</v>
      </c>
      <c r="J7090" s="169">
        <v>1</v>
      </c>
      <c r="K7090" s="154" cm="1">
        <f t="array" ref="K7090">ROUND(
IF(C7090="Beer",
SUM(LOOKUP(2,1/(SRP!$B$8:$B$10&lt;=E7090)/(SRP!$C$8:$C$10&gt;=E7090),SRP!$D$8:$D$10)*(G7090/100)*(E7090/1000)),
IF(C7090="Spirits",
SUM(LOOKUP(2,1/(SRP!$B$2:$B$7&lt;=E7090)/(SRP!$C$2:$C$7&gt;=E7090),SRP!$D$2:$D$7)*(G7090/100)*(E7090/1000)),
IF(AND(C7090="Wine",D7090="Fortified Wines"),
SUM(LOOKUP(2,1/(SRP!$B$26:$B$29&lt;=E7090)/(SRP!$C$26:$C$29&gt;=E7090),SRP!$D$26:$D$29)*(G7090/100)*(E7090/1000)),
IF(C7090="Wine",
SUM(LOOKUP(2,1/(SRP!$B$21:$B$25&lt;=E7090)/(SRP!$C$21:$C$25&gt;=E7090),SRP!$D$21:$D$25)*(G7090/100)*(E7090/1000)),
IF(AND(C7090="Ready to Drink",D7090="RTD-One Pour Cocktail&gt;7%&lt;=14.5"),
SUM(LOOKUP(2,1/(SRP!$B$16:$B$20&lt;=E7090)/(SRP!$C$16:$C$20&gt;=E7090),SRP!$D$16:$D$20)*(G7090/100)*(E7090/1000)),
IF(C7090="Ready to Drink",
SUM(LOOKUP(2,1/(SRP!$B$11:$B$15&lt;=E7090)/(SRP!$C$11:$C$15&gt;=E7090),SRP!$D$11:$D$15)*(G7090/100)*(E7090/1000)),
0)))))),2)</f>
        <v>3.88</v>
      </c>
      <c r="L7090" s="173" t="str">
        <f t="shared" si="110"/>
        <v>Beer473</v>
      </c>
      <c r="M7090" s="154">
        <f>VLOOKUP(L7090,'Slope %'!C:D,2,0)</f>
        <v>0.12</v>
      </c>
    </row>
    <row r="7091" spans="1:13" x14ac:dyDescent="0.25">
      <c r="A7091" s="169">
        <v>69371</v>
      </c>
      <c r="B7091" s="170" t="s">
        <v>5151</v>
      </c>
      <c r="C7091" s="170" t="s">
        <v>11</v>
      </c>
      <c r="D7091" s="170" t="s">
        <v>303</v>
      </c>
      <c r="E7091" s="170">
        <v>473</v>
      </c>
      <c r="F7091" s="170">
        <v>24</v>
      </c>
      <c r="G7091" s="171">
        <v>10.5</v>
      </c>
      <c r="H7091" s="170" t="s">
        <v>2850</v>
      </c>
      <c r="I7091" s="171">
        <v>5.98</v>
      </c>
      <c r="J7091" s="169">
        <v>1</v>
      </c>
      <c r="K7091" s="154" cm="1">
        <f t="array" ref="K7091">ROUND(
IF(C7091="Beer",
SUM(LOOKUP(2,1/(SRP!$B$8:$B$10&lt;=E7091)/(SRP!$C$8:$C$10&gt;=E7091),SRP!$D$8:$D$10)*(G7091/100)*(E7091/1000)),
IF(C7091="Spirits",
SUM(LOOKUP(2,1/(SRP!$B$2:$B$7&lt;=E7091)/(SRP!$C$2:$C$7&gt;=E7091),SRP!$D$2:$D$7)*(G7091/100)*(E7091/1000)),
IF(AND(C7091="Wine",D7091="Fortified Wines"),
SUM(LOOKUP(2,1/(SRP!$B$26:$B$29&lt;=E7091)/(SRP!$C$26:$C$29&gt;=E7091),SRP!$D$26:$D$29)*(G7091/100)*(E7091/1000)),
IF(C7091="Wine",
SUM(LOOKUP(2,1/(SRP!$B$21:$B$25&lt;=E7091)/(SRP!$C$21:$C$25&gt;=E7091),SRP!$D$21:$D$25)*(G7091/100)*(E7091/1000)),
IF(AND(C7091="Ready to Drink",D7091="RTD-One Pour Cocktail&gt;7%&lt;=14.5"),
SUM(LOOKUP(2,1/(SRP!$B$16:$B$20&lt;=E7091)/(SRP!$C$16:$C$20&gt;=E7091),SRP!$D$16:$D$20)*(G7091/100)*(E7091/1000)),
IF(C7091="Ready to Drink",
SUM(LOOKUP(2,1/(SRP!$B$11:$B$15&lt;=E7091)/(SRP!$C$11:$C$15&gt;=E7091),SRP!$D$11:$D$15)*(G7091/100)*(E7091/1000)),
0)))))),2)</f>
        <v>3.88</v>
      </c>
      <c r="L7091" s="173" t="str">
        <f t="shared" si="110"/>
        <v>Beer473</v>
      </c>
      <c r="M7091" s="154">
        <f>VLOOKUP(L7091,'Slope %'!C:D,2,0)</f>
        <v>0.12</v>
      </c>
    </row>
    <row r="7092" spans="1:13" x14ac:dyDescent="0.25">
      <c r="A7092" s="169">
        <v>69383</v>
      </c>
      <c r="B7092" s="170" t="s">
        <v>5152</v>
      </c>
      <c r="C7092" s="170" t="s">
        <v>11</v>
      </c>
      <c r="D7092" s="170" t="s">
        <v>303</v>
      </c>
      <c r="E7092" s="170">
        <v>3784</v>
      </c>
      <c r="F7092" s="170">
        <v>3</v>
      </c>
      <c r="G7092" s="171">
        <v>6.5</v>
      </c>
      <c r="H7092" s="170" t="s">
        <v>1556</v>
      </c>
      <c r="I7092" s="171">
        <v>32.99</v>
      </c>
      <c r="J7092" s="169">
        <v>8</v>
      </c>
      <c r="K7092" s="154" cm="1">
        <f t="array" ref="K7092">ROUND(
IF(C7092="Beer",
SUM(LOOKUP(2,1/(SRP!$B$8:$B$10&lt;=E7092)/(SRP!$C$8:$C$10&gt;=E7092),SRP!$D$8:$D$10)*(G7092/100)*(E7092/1000)),
IF(C7092="Spirits",
SUM(LOOKUP(2,1/(SRP!$B$2:$B$7&lt;=E7092)/(SRP!$C$2:$C$7&gt;=E7092),SRP!$D$2:$D$7)*(G7092/100)*(E7092/1000)),
IF(AND(C7092="Wine",D7092="Fortified Wines"),
SUM(LOOKUP(2,1/(SRP!$B$26:$B$29&lt;=E7092)/(SRP!$C$26:$C$29&gt;=E7092),SRP!$D$26:$D$29)*(G7092/100)*(E7092/1000)),
IF(C7092="Wine",
SUM(LOOKUP(2,1/(SRP!$B$21:$B$25&lt;=E7092)/(SRP!$C$21:$C$25&gt;=E7092),SRP!$D$21:$D$25)*(G7092/100)*(E7092/1000)),
IF(AND(C7092="Ready to Drink",D7092="RTD-One Pour Cocktail&gt;7%&lt;=14.5"),
SUM(LOOKUP(2,1/(SRP!$B$16:$B$20&lt;=E7092)/(SRP!$C$16:$C$20&gt;=E7092),SRP!$D$16:$D$20)*(G7092/100)*(E7092/1000)),
IF(C7092="Ready to Drink",
SUM(LOOKUP(2,1/(SRP!$B$11:$B$15&lt;=E7092)/(SRP!$C$11:$C$15&gt;=E7092),SRP!$D$11:$D$15)*(G7092/100)*(E7092/1000)),
0)))))),2)</f>
        <v>19.2</v>
      </c>
      <c r="L7092" s="173" t="str">
        <f t="shared" si="110"/>
        <v>Beer3784</v>
      </c>
      <c r="M7092" s="154">
        <f>VLOOKUP(L7092,'Slope %'!C:D,2,0)</f>
        <v>7.0000000000000007E-2</v>
      </c>
    </row>
    <row r="7093" spans="1:13" x14ac:dyDescent="0.25">
      <c r="A7093" s="169">
        <v>69383</v>
      </c>
      <c r="B7093" s="170" t="s">
        <v>5152</v>
      </c>
      <c r="C7093" s="170" t="s">
        <v>11</v>
      </c>
      <c r="D7093" s="170" t="s">
        <v>303</v>
      </c>
      <c r="E7093" s="170">
        <v>3784</v>
      </c>
      <c r="F7093" s="170">
        <v>3</v>
      </c>
      <c r="G7093" s="171">
        <v>6.5</v>
      </c>
      <c r="H7093" s="170" t="s">
        <v>1556</v>
      </c>
      <c r="I7093" s="171">
        <v>32.99</v>
      </c>
      <c r="J7093" s="169">
        <v>8</v>
      </c>
      <c r="K7093" s="154" cm="1">
        <f t="array" ref="K7093">ROUND(
IF(C7093="Beer",
SUM(LOOKUP(2,1/(SRP!$B$8:$B$10&lt;=E7093)/(SRP!$C$8:$C$10&gt;=E7093),SRP!$D$8:$D$10)*(G7093/100)*(E7093/1000)),
IF(C7093="Spirits",
SUM(LOOKUP(2,1/(SRP!$B$2:$B$7&lt;=E7093)/(SRP!$C$2:$C$7&gt;=E7093),SRP!$D$2:$D$7)*(G7093/100)*(E7093/1000)),
IF(AND(C7093="Wine",D7093="Fortified Wines"),
SUM(LOOKUP(2,1/(SRP!$B$26:$B$29&lt;=E7093)/(SRP!$C$26:$C$29&gt;=E7093),SRP!$D$26:$D$29)*(G7093/100)*(E7093/1000)),
IF(C7093="Wine",
SUM(LOOKUP(2,1/(SRP!$B$21:$B$25&lt;=E7093)/(SRP!$C$21:$C$25&gt;=E7093),SRP!$D$21:$D$25)*(G7093/100)*(E7093/1000)),
IF(AND(C7093="Ready to Drink",D7093="RTD-One Pour Cocktail&gt;7%&lt;=14.5"),
SUM(LOOKUP(2,1/(SRP!$B$16:$B$20&lt;=E7093)/(SRP!$C$16:$C$20&gt;=E7093),SRP!$D$16:$D$20)*(G7093/100)*(E7093/1000)),
IF(C7093="Ready to Drink",
SUM(LOOKUP(2,1/(SRP!$B$11:$B$15&lt;=E7093)/(SRP!$C$11:$C$15&gt;=E7093),SRP!$D$11:$D$15)*(G7093/100)*(E7093/1000)),
0)))))),2)</f>
        <v>19.2</v>
      </c>
      <c r="L7093" s="173" t="str">
        <f t="shared" si="110"/>
        <v>Beer3784</v>
      </c>
      <c r="M7093" s="154">
        <f>VLOOKUP(L7093,'Slope %'!C:D,2,0)</f>
        <v>7.0000000000000007E-2</v>
      </c>
    </row>
    <row r="7094" spans="1:13" x14ac:dyDescent="0.25">
      <c r="A7094" s="169">
        <v>69384</v>
      </c>
      <c r="B7094" s="170" t="s">
        <v>5153</v>
      </c>
      <c r="C7094" s="170" t="s">
        <v>15</v>
      </c>
      <c r="D7094" s="170" t="s">
        <v>19</v>
      </c>
      <c r="E7094" s="170">
        <v>700</v>
      </c>
      <c r="F7094" s="170">
        <v>6</v>
      </c>
      <c r="G7094" s="171">
        <v>40</v>
      </c>
      <c r="H7094" s="170" t="s">
        <v>783</v>
      </c>
      <c r="I7094" s="171">
        <v>39.99</v>
      </c>
      <c r="J7094" s="169">
        <v>1</v>
      </c>
      <c r="K7094" s="154" cm="1">
        <f t="array" ref="K7094">ROUND(
IF(C7094="Beer",
SUM(LOOKUP(2,1/(SRP!$B$8:$B$10&lt;=E7094)/(SRP!$C$8:$C$10&gt;=E7094),SRP!$D$8:$D$10)*(G7094/100)*(E7094/1000)),
IF(C7094="Spirits",
SUM(LOOKUP(2,1/(SRP!$B$2:$B$7&lt;=E7094)/(SRP!$C$2:$C$7&gt;=E7094),SRP!$D$2:$D$7)*(G7094/100)*(E7094/1000)),
IF(AND(C7094="Wine",D7094="Fortified Wines"),
SUM(LOOKUP(2,1/(SRP!$B$26:$B$29&lt;=E7094)/(SRP!$C$26:$C$29&gt;=E7094),SRP!$D$26:$D$29)*(G7094/100)*(E7094/1000)),
IF(C7094="Wine",
SUM(LOOKUP(2,1/(SRP!$B$21:$B$25&lt;=E7094)/(SRP!$C$21:$C$25&gt;=E7094),SRP!$D$21:$D$25)*(G7094/100)*(E7094/1000)),
IF(AND(C7094="Ready to Drink",D7094="RTD-One Pour Cocktail&gt;7%&lt;=14.5"),
SUM(LOOKUP(2,1/(SRP!$B$16:$B$20&lt;=E7094)/(SRP!$C$16:$C$20&gt;=E7094),SRP!$D$16:$D$20)*(G7094/100)*(E7094/1000)),
IF(C7094="Ready to Drink",
SUM(LOOKUP(2,1/(SRP!$B$11:$B$15&lt;=E7094)/(SRP!$C$11:$C$15&gt;=E7094),SRP!$D$11:$D$15)*(G7094/100)*(E7094/1000)),
0)))))),2)</f>
        <v>21.86</v>
      </c>
      <c r="L7094" s="173" t="str">
        <f t="shared" si="110"/>
        <v>Spirits700</v>
      </c>
      <c r="M7094" s="154">
        <f>VLOOKUP(L7094,'Slope %'!C:D,2,0)</f>
        <v>7.0000000000000007E-2</v>
      </c>
    </row>
    <row r="7095" spans="1:13" x14ac:dyDescent="0.25">
      <c r="A7095" s="169">
        <v>69386</v>
      </c>
      <c r="B7095" s="170" t="s">
        <v>5154</v>
      </c>
      <c r="C7095" s="170" t="s">
        <v>263</v>
      </c>
      <c r="D7095" s="170" t="s">
        <v>806</v>
      </c>
      <c r="E7095" s="170">
        <v>473</v>
      </c>
      <c r="F7095" s="170">
        <v>24</v>
      </c>
      <c r="G7095" s="171">
        <v>6</v>
      </c>
      <c r="H7095" s="170" t="s">
        <v>17</v>
      </c>
      <c r="I7095" s="171">
        <v>4.29</v>
      </c>
      <c r="J7095" s="169">
        <v>1</v>
      </c>
      <c r="K7095" s="154" cm="1">
        <f t="array" ref="K7095">ROUND(
IF(C7095="Beer",
SUM(LOOKUP(2,1/(SRP!$B$8:$B$10&lt;=E7095)/(SRP!$C$8:$C$10&gt;=E7095),SRP!$D$8:$D$10)*(G7095/100)*(E7095/1000)),
IF(C7095="Spirits",
SUM(LOOKUP(2,1/(SRP!$B$2:$B$7&lt;=E7095)/(SRP!$C$2:$C$7&gt;=E7095),SRP!$D$2:$D$7)*(G7095/100)*(E7095/1000)),
IF(AND(C7095="Wine",D7095="Fortified Wines"),
SUM(LOOKUP(2,1/(SRP!$B$26:$B$29&lt;=E7095)/(SRP!$C$26:$C$29&gt;=E7095),SRP!$D$26:$D$29)*(G7095/100)*(E7095/1000)),
IF(C7095="Wine",
SUM(LOOKUP(2,1/(SRP!$B$21:$B$25&lt;=E7095)/(SRP!$C$21:$C$25&gt;=E7095),SRP!$D$21:$D$25)*(G7095/100)*(E7095/1000)),
IF(AND(C7095="Ready to Drink",D7095="RTD-One Pour Cocktail&gt;7%&lt;=14.5"),
SUM(LOOKUP(2,1/(SRP!$B$16:$B$20&lt;=E7095)/(SRP!$C$16:$C$20&gt;=E7095),SRP!$D$16:$D$20)*(G7095/100)*(E7095/1000)),
IF(C7095="Ready to Drink",
SUM(LOOKUP(2,1/(SRP!$B$11:$B$15&lt;=E7095)/(SRP!$C$11:$C$15&gt;=E7095),SRP!$D$11:$D$15)*(G7095/100)*(E7095/1000)),
0)))))),2)</f>
        <v>2.35</v>
      </c>
      <c r="L7095" s="173" t="str">
        <f t="shared" si="110"/>
        <v>Ready to Drink473</v>
      </c>
      <c r="M7095" s="154">
        <f>VLOOKUP(L7095,'Slope %'!C:D,2,0)</f>
        <v>0.12</v>
      </c>
    </row>
    <row r="7096" spans="1:13" x14ac:dyDescent="0.25">
      <c r="A7096" s="169">
        <v>69387</v>
      </c>
      <c r="B7096" s="170" t="s">
        <v>5155</v>
      </c>
      <c r="C7096" s="170" t="s">
        <v>15</v>
      </c>
      <c r="D7096" s="170" t="s">
        <v>19</v>
      </c>
      <c r="E7096" s="170">
        <v>750</v>
      </c>
      <c r="F7096" s="170">
        <v>12</v>
      </c>
      <c r="G7096" s="171">
        <v>40</v>
      </c>
      <c r="H7096" s="170" t="s">
        <v>118</v>
      </c>
      <c r="I7096" s="171">
        <v>48.99</v>
      </c>
      <c r="J7096" s="169">
        <v>1</v>
      </c>
      <c r="K7096" s="154" cm="1">
        <f t="array" ref="K7096">ROUND(
IF(C7096="Beer",
SUM(LOOKUP(2,1/(SRP!$B$8:$B$10&lt;=E7096)/(SRP!$C$8:$C$10&gt;=E7096),SRP!$D$8:$D$10)*(G7096/100)*(E7096/1000)),
IF(C7096="Spirits",
SUM(LOOKUP(2,1/(SRP!$B$2:$B$7&lt;=E7096)/(SRP!$C$2:$C$7&gt;=E7096),SRP!$D$2:$D$7)*(G7096/100)*(E7096/1000)),
IF(AND(C7096="Wine",D7096="Fortified Wines"),
SUM(LOOKUP(2,1/(SRP!$B$26:$B$29&lt;=E7096)/(SRP!$C$26:$C$29&gt;=E7096),SRP!$D$26:$D$29)*(G7096/100)*(E7096/1000)),
IF(C7096="Wine",
SUM(LOOKUP(2,1/(SRP!$B$21:$B$25&lt;=E7096)/(SRP!$C$21:$C$25&gt;=E7096),SRP!$D$21:$D$25)*(G7096/100)*(E7096/1000)),
IF(AND(C7096="Ready to Drink",D7096="RTD-One Pour Cocktail&gt;7%&lt;=14.5"),
SUM(LOOKUP(2,1/(SRP!$B$16:$B$20&lt;=E7096)/(SRP!$C$16:$C$20&gt;=E7096),SRP!$D$16:$D$20)*(G7096/100)*(E7096/1000)),
IF(C7096="Ready to Drink",
SUM(LOOKUP(2,1/(SRP!$B$11:$B$15&lt;=E7096)/(SRP!$C$11:$C$15&gt;=E7096),SRP!$D$11:$D$15)*(G7096/100)*(E7096/1000)),
0)))))),2)</f>
        <v>23.42</v>
      </c>
      <c r="L7096" s="173" t="str">
        <f t="shared" si="110"/>
        <v>Spirits750</v>
      </c>
      <c r="M7096" s="154">
        <f>VLOOKUP(L7096,'Slope %'!C:D,2,0)</f>
        <v>7.0000000000000007E-2</v>
      </c>
    </row>
    <row r="7097" spans="1:13" x14ac:dyDescent="0.25">
      <c r="A7097" s="169">
        <v>69389</v>
      </c>
      <c r="B7097" s="170" t="s">
        <v>5156</v>
      </c>
      <c r="C7097" s="170" t="s">
        <v>263</v>
      </c>
      <c r="D7097" s="170" t="s">
        <v>332</v>
      </c>
      <c r="E7097" s="170">
        <v>1600</v>
      </c>
      <c r="F7097" s="170">
        <v>6</v>
      </c>
      <c r="G7097" s="171">
        <v>7</v>
      </c>
      <c r="H7097" s="170" t="s">
        <v>3142</v>
      </c>
      <c r="I7097" s="171">
        <v>13.99</v>
      </c>
      <c r="J7097" s="169">
        <v>4</v>
      </c>
      <c r="K7097" s="154" cm="1">
        <f t="array" ref="K7097">ROUND(
IF(C7097="Beer",
SUM(LOOKUP(2,1/(SRP!$B$8:$B$10&lt;=E7097)/(SRP!$C$8:$C$10&gt;=E7097),SRP!$D$8:$D$10)*(G7097/100)*(E7097/1000)),
IF(C7097="Spirits",
SUM(LOOKUP(2,1/(SRP!$B$2:$B$7&lt;=E7097)/(SRP!$C$2:$C$7&gt;=E7097),SRP!$D$2:$D$7)*(G7097/100)*(E7097/1000)),
IF(AND(C7097="Wine",D7097="Fortified Wines"),
SUM(LOOKUP(2,1/(SRP!$B$26:$B$29&lt;=E7097)/(SRP!$C$26:$C$29&gt;=E7097),SRP!$D$26:$D$29)*(G7097/100)*(E7097/1000)),
IF(C7097="Wine",
SUM(LOOKUP(2,1/(SRP!$B$21:$B$25&lt;=E7097)/(SRP!$C$21:$C$25&gt;=E7097),SRP!$D$21:$D$25)*(G7097/100)*(E7097/1000)),
IF(AND(C7097="Ready to Drink",D7097="RTD-One Pour Cocktail&gt;7%&lt;=14.5"),
SUM(LOOKUP(2,1/(SRP!$B$16:$B$20&lt;=E7097)/(SRP!$C$16:$C$20&gt;=E7097),SRP!$D$16:$D$20)*(G7097/100)*(E7097/1000)),
IF(C7097="Ready to Drink",
SUM(LOOKUP(2,1/(SRP!$B$11:$B$15&lt;=E7097)/(SRP!$C$11:$C$15&gt;=E7097),SRP!$D$11:$D$15)*(G7097/100)*(E7097/1000)),
0)))))),2)</f>
        <v>8.74</v>
      </c>
      <c r="L7097" s="173" t="str">
        <f t="shared" si="110"/>
        <v>Ready to Drink1600</v>
      </c>
      <c r="M7097" s="154">
        <f>VLOOKUP(L7097,'Slope %'!C:D,2,0)</f>
        <v>0.1</v>
      </c>
    </row>
    <row r="7098" spans="1:13" x14ac:dyDescent="0.25">
      <c r="A7098" s="169">
        <v>69389</v>
      </c>
      <c r="B7098" s="170" t="s">
        <v>5156</v>
      </c>
      <c r="C7098" s="170" t="s">
        <v>263</v>
      </c>
      <c r="D7098" s="170" t="s">
        <v>332</v>
      </c>
      <c r="E7098" s="170">
        <v>1600</v>
      </c>
      <c r="F7098" s="170">
        <v>6</v>
      </c>
      <c r="G7098" s="171">
        <v>7</v>
      </c>
      <c r="H7098" s="170" t="s">
        <v>3142</v>
      </c>
      <c r="I7098" s="171">
        <v>13.99</v>
      </c>
      <c r="J7098" s="169">
        <v>4</v>
      </c>
      <c r="K7098" s="154" cm="1">
        <f t="array" ref="K7098">ROUND(
IF(C7098="Beer",
SUM(LOOKUP(2,1/(SRP!$B$8:$B$10&lt;=E7098)/(SRP!$C$8:$C$10&gt;=E7098),SRP!$D$8:$D$10)*(G7098/100)*(E7098/1000)),
IF(C7098="Spirits",
SUM(LOOKUP(2,1/(SRP!$B$2:$B$7&lt;=E7098)/(SRP!$C$2:$C$7&gt;=E7098),SRP!$D$2:$D$7)*(G7098/100)*(E7098/1000)),
IF(AND(C7098="Wine",D7098="Fortified Wines"),
SUM(LOOKUP(2,1/(SRP!$B$26:$B$29&lt;=E7098)/(SRP!$C$26:$C$29&gt;=E7098),SRP!$D$26:$D$29)*(G7098/100)*(E7098/1000)),
IF(C7098="Wine",
SUM(LOOKUP(2,1/(SRP!$B$21:$B$25&lt;=E7098)/(SRP!$C$21:$C$25&gt;=E7098),SRP!$D$21:$D$25)*(G7098/100)*(E7098/1000)),
IF(AND(C7098="Ready to Drink",D7098="RTD-One Pour Cocktail&gt;7%&lt;=14.5"),
SUM(LOOKUP(2,1/(SRP!$B$16:$B$20&lt;=E7098)/(SRP!$C$16:$C$20&gt;=E7098),SRP!$D$16:$D$20)*(G7098/100)*(E7098/1000)),
IF(C7098="Ready to Drink",
SUM(LOOKUP(2,1/(SRP!$B$11:$B$15&lt;=E7098)/(SRP!$C$11:$C$15&gt;=E7098),SRP!$D$11:$D$15)*(G7098/100)*(E7098/1000)),
0)))))),2)</f>
        <v>8.74</v>
      </c>
      <c r="L7098" s="173" t="str">
        <f t="shared" si="110"/>
        <v>Ready to Drink1600</v>
      </c>
      <c r="M7098" s="154">
        <f>VLOOKUP(L7098,'Slope %'!C:D,2,0)</f>
        <v>0.1</v>
      </c>
    </row>
    <row r="7099" spans="1:13" x14ac:dyDescent="0.25">
      <c r="A7099" s="169">
        <v>69392</v>
      </c>
      <c r="B7099" s="170" t="s">
        <v>5157</v>
      </c>
      <c r="C7099" s="170" t="s">
        <v>24</v>
      </c>
      <c r="D7099" s="170" t="s">
        <v>34</v>
      </c>
      <c r="E7099" s="170">
        <v>750</v>
      </c>
      <c r="F7099" s="170">
        <v>12</v>
      </c>
      <c r="G7099" s="171">
        <v>15.5</v>
      </c>
      <c r="H7099" s="170" t="s">
        <v>218</v>
      </c>
      <c r="I7099" s="171">
        <v>69.95</v>
      </c>
      <c r="J7099" s="169">
        <v>1</v>
      </c>
      <c r="K7099" s="154" cm="1">
        <f t="array" ref="K7099">ROUND(
IF(C7099="Beer",
SUM(LOOKUP(2,1/(SRP!$B$8:$B$10&lt;=E7099)/(SRP!$C$8:$C$10&gt;=E7099),SRP!$D$8:$D$10)*(G7099/100)*(E7099/1000)),
IF(C7099="Spirits",
SUM(LOOKUP(2,1/(SRP!$B$2:$B$7&lt;=E7099)/(SRP!$C$2:$C$7&gt;=E7099),SRP!$D$2:$D$7)*(G7099/100)*(E7099/1000)),
IF(AND(C7099="Wine",D7099="Fortified Wines"),
SUM(LOOKUP(2,1/(SRP!$B$26:$B$29&lt;=E7099)/(SRP!$C$26:$C$29&gt;=E7099),SRP!$D$26:$D$29)*(G7099/100)*(E7099/1000)),
IF(C7099="Wine",
SUM(LOOKUP(2,1/(SRP!$B$21:$B$25&lt;=E7099)/(SRP!$C$21:$C$25&gt;=E7099),SRP!$D$21:$D$25)*(G7099/100)*(E7099/1000)),
IF(AND(C7099="Ready to Drink",D7099="RTD-One Pour Cocktail&gt;7%&lt;=14.5"),
SUM(LOOKUP(2,1/(SRP!$B$16:$B$20&lt;=E7099)/(SRP!$C$16:$C$20&gt;=E7099),SRP!$D$16:$D$20)*(G7099/100)*(E7099/1000)),
IF(C7099="Ready to Drink",
SUM(LOOKUP(2,1/(SRP!$B$11:$B$15&lt;=E7099)/(SRP!$C$11:$C$15&gt;=E7099),SRP!$D$11:$D$15)*(G7099/100)*(E7099/1000)),
0)))))),2)</f>
        <v>9.08</v>
      </c>
      <c r="L7099" s="173" t="str">
        <f t="shared" si="110"/>
        <v>Wine750</v>
      </c>
      <c r="M7099" s="154">
        <f>VLOOKUP(L7099,'Slope %'!C:D,2,0)</f>
        <v>0.1</v>
      </c>
    </row>
    <row r="7100" spans="1:13" x14ac:dyDescent="0.25">
      <c r="A7100" s="169">
        <v>69393</v>
      </c>
      <c r="B7100" s="170" t="s">
        <v>5158</v>
      </c>
      <c r="C7100" s="170" t="s">
        <v>37</v>
      </c>
      <c r="D7100" s="170" t="s">
        <v>1121</v>
      </c>
      <c r="E7100" s="170">
        <v>0</v>
      </c>
      <c r="F7100" s="170">
        <v>50</v>
      </c>
      <c r="H7100" s="170" t="s">
        <v>4938</v>
      </c>
      <c r="I7100" s="171">
        <v>1.69</v>
      </c>
      <c r="K7100" s="154" cm="1">
        <f t="array" ref="K7100">ROUND(
IF(C7100="Beer",
SUM(LOOKUP(2,1/(SRP!$B$8:$B$10&lt;=E7100)/(SRP!$C$8:$C$10&gt;=E7100),SRP!$D$8:$D$10)*(G7100/100)*(E7100/1000)),
IF(C7100="Spirits",
SUM(LOOKUP(2,1/(SRP!$B$2:$B$7&lt;=E7100)/(SRP!$C$2:$C$7&gt;=E7100),SRP!$D$2:$D$7)*(G7100/100)*(E7100/1000)),
IF(AND(C7100="Wine",D7100="Fortified Wines"),
SUM(LOOKUP(2,1/(SRP!$B$26:$B$29&lt;=E7100)/(SRP!$C$26:$C$29&gt;=E7100),SRP!$D$26:$D$29)*(G7100/100)*(E7100/1000)),
IF(C7100="Wine",
SUM(LOOKUP(2,1/(SRP!$B$21:$B$25&lt;=E7100)/(SRP!$C$21:$C$25&gt;=E7100),SRP!$D$21:$D$25)*(G7100/100)*(E7100/1000)),
IF(AND(C7100="Ready to Drink",D7100="RTD-One Pour Cocktail&gt;7%&lt;=14.5"),
SUM(LOOKUP(2,1/(SRP!$B$16:$B$20&lt;=E7100)/(SRP!$C$16:$C$20&gt;=E7100),SRP!$D$16:$D$20)*(G7100/100)*(E7100/1000)),
IF(C7100="Ready to Drink",
SUM(LOOKUP(2,1/(SRP!$B$11:$B$15&lt;=E7100)/(SRP!$C$11:$C$15&gt;=E7100),SRP!$D$11:$D$15)*(G7100/100)*(E7100/1000)),
0)))))),2)</f>
        <v>0</v>
      </c>
      <c r="L7100" s="173" t="str">
        <f t="shared" si="110"/>
        <v>Non Liquor Merchandise0</v>
      </c>
      <c r="M7100" s="154" t="e">
        <f>VLOOKUP(L7100,'Slope %'!C:D,2,0)</f>
        <v>#N/A</v>
      </c>
    </row>
    <row r="7101" spans="1:13" x14ac:dyDescent="0.25">
      <c r="A7101" s="169">
        <v>69398</v>
      </c>
      <c r="B7101" s="170" t="s">
        <v>5159</v>
      </c>
      <c r="C7101" s="170" t="s">
        <v>37</v>
      </c>
      <c r="D7101" s="170" t="s">
        <v>1121</v>
      </c>
      <c r="E7101" s="170">
        <v>0</v>
      </c>
      <c r="F7101" s="170">
        <v>50</v>
      </c>
      <c r="H7101" s="170" t="s">
        <v>4938</v>
      </c>
      <c r="I7101" s="171">
        <v>1.49</v>
      </c>
      <c r="K7101" s="154" cm="1">
        <f t="array" ref="K7101">ROUND(
IF(C7101="Beer",
SUM(LOOKUP(2,1/(SRP!$B$8:$B$10&lt;=E7101)/(SRP!$C$8:$C$10&gt;=E7101),SRP!$D$8:$D$10)*(G7101/100)*(E7101/1000)),
IF(C7101="Spirits",
SUM(LOOKUP(2,1/(SRP!$B$2:$B$7&lt;=E7101)/(SRP!$C$2:$C$7&gt;=E7101),SRP!$D$2:$D$7)*(G7101/100)*(E7101/1000)),
IF(AND(C7101="Wine",D7101="Fortified Wines"),
SUM(LOOKUP(2,1/(SRP!$B$26:$B$29&lt;=E7101)/(SRP!$C$26:$C$29&gt;=E7101),SRP!$D$26:$D$29)*(G7101/100)*(E7101/1000)),
IF(C7101="Wine",
SUM(LOOKUP(2,1/(SRP!$B$21:$B$25&lt;=E7101)/(SRP!$C$21:$C$25&gt;=E7101),SRP!$D$21:$D$25)*(G7101/100)*(E7101/1000)),
IF(AND(C7101="Ready to Drink",D7101="RTD-One Pour Cocktail&gt;7%&lt;=14.5"),
SUM(LOOKUP(2,1/(SRP!$B$16:$B$20&lt;=E7101)/(SRP!$C$16:$C$20&gt;=E7101),SRP!$D$16:$D$20)*(G7101/100)*(E7101/1000)),
IF(C7101="Ready to Drink",
SUM(LOOKUP(2,1/(SRP!$B$11:$B$15&lt;=E7101)/(SRP!$C$11:$C$15&gt;=E7101),SRP!$D$11:$D$15)*(G7101/100)*(E7101/1000)),
0)))))),2)</f>
        <v>0</v>
      </c>
      <c r="L7101" s="173" t="str">
        <f t="shared" si="110"/>
        <v>Non Liquor Merchandise0</v>
      </c>
      <c r="M7101" s="154" t="e">
        <f>VLOOKUP(L7101,'Slope %'!C:D,2,0)</f>
        <v>#N/A</v>
      </c>
    </row>
    <row r="7102" spans="1:13" x14ac:dyDescent="0.25">
      <c r="A7102" s="169">
        <v>69399</v>
      </c>
      <c r="B7102" s="170" t="s">
        <v>5160</v>
      </c>
      <c r="C7102" s="170" t="s">
        <v>263</v>
      </c>
      <c r="D7102" s="170" t="s">
        <v>264</v>
      </c>
      <c r="E7102" s="170">
        <v>4260</v>
      </c>
      <c r="F7102" s="170">
        <v>2</v>
      </c>
      <c r="G7102" s="171">
        <v>5</v>
      </c>
      <c r="H7102" s="170" t="s">
        <v>222</v>
      </c>
      <c r="I7102" s="171">
        <v>33.49</v>
      </c>
      <c r="J7102" s="169">
        <v>12</v>
      </c>
      <c r="K7102" s="154" cm="1">
        <f t="array" ref="K7102">ROUND(
IF(C7102="Beer",
SUM(LOOKUP(2,1/(SRP!$B$8:$B$10&lt;=E7102)/(SRP!$C$8:$C$10&gt;=E7102),SRP!$D$8:$D$10)*(G7102/100)*(E7102/1000)),
IF(C7102="Spirits",
SUM(LOOKUP(2,1/(SRP!$B$2:$B$7&lt;=E7102)/(SRP!$C$2:$C$7&gt;=E7102),SRP!$D$2:$D$7)*(G7102/100)*(E7102/1000)),
IF(AND(C7102="Wine",D7102="Fortified Wines"),
SUM(LOOKUP(2,1/(SRP!$B$26:$B$29&lt;=E7102)/(SRP!$C$26:$C$29&gt;=E7102),SRP!$D$26:$D$29)*(G7102/100)*(E7102/1000)),
IF(C7102="Wine",
SUM(LOOKUP(2,1/(SRP!$B$21:$B$25&lt;=E7102)/(SRP!$C$21:$C$25&gt;=E7102),SRP!$D$21:$D$25)*(G7102/100)*(E7102/1000)),
IF(AND(C7102="Ready to Drink",D7102="RTD-One Pour Cocktail&gt;7%&lt;=14.5"),
SUM(LOOKUP(2,1/(SRP!$B$16:$B$20&lt;=E7102)/(SRP!$C$16:$C$20&gt;=E7102),SRP!$D$16:$D$20)*(G7102/100)*(E7102/1000)),
IF(C7102="Ready to Drink",
SUM(LOOKUP(2,1/(SRP!$B$11:$B$15&lt;=E7102)/(SRP!$C$11:$C$15&gt;=E7102),SRP!$D$11:$D$15)*(G7102/100)*(E7102/1000)),
0)))))),2)</f>
        <v>16.63</v>
      </c>
      <c r="L7102" s="173" t="str">
        <f t="shared" si="110"/>
        <v>Ready to Drink4260</v>
      </c>
      <c r="M7102" s="154">
        <f>VLOOKUP(L7102,'Slope %'!C:D,2,0)</f>
        <v>7.0000000000000007E-2</v>
      </c>
    </row>
    <row r="7103" spans="1:13" x14ac:dyDescent="0.25">
      <c r="A7103" s="169">
        <v>69421</v>
      </c>
      <c r="B7103" s="170" t="s">
        <v>5161</v>
      </c>
      <c r="C7103" s="170" t="s">
        <v>263</v>
      </c>
      <c r="D7103" s="170" t="s">
        <v>806</v>
      </c>
      <c r="E7103" s="170">
        <v>4260</v>
      </c>
      <c r="F7103" s="170">
        <v>2</v>
      </c>
      <c r="G7103" s="171">
        <v>5</v>
      </c>
      <c r="H7103" s="170" t="s">
        <v>222</v>
      </c>
      <c r="I7103" s="171">
        <v>33.49</v>
      </c>
      <c r="J7103" s="169">
        <v>12</v>
      </c>
      <c r="K7103" s="154" cm="1">
        <f t="array" ref="K7103">ROUND(
IF(C7103="Beer",
SUM(LOOKUP(2,1/(SRP!$B$8:$B$10&lt;=E7103)/(SRP!$C$8:$C$10&gt;=E7103),SRP!$D$8:$D$10)*(G7103/100)*(E7103/1000)),
IF(C7103="Spirits",
SUM(LOOKUP(2,1/(SRP!$B$2:$B$7&lt;=E7103)/(SRP!$C$2:$C$7&gt;=E7103),SRP!$D$2:$D$7)*(G7103/100)*(E7103/1000)),
IF(AND(C7103="Wine",D7103="Fortified Wines"),
SUM(LOOKUP(2,1/(SRP!$B$26:$B$29&lt;=E7103)/(SRP!$C$26:$C$29&gt;=E7103),SRP!$D$26:$D$29)*(G7103/100)*(E7103/1000)),
IF(C7103="Wine",
SUM(LOOKUP(2,1/(SRP!$B$21:$B$25&lt;=E7103)/(SRP!$C$21:$C$25&gt;=E7103),SRP!$D$21:$D$25)*(G7103/100)*(E7103/1000)),
IF(AND(C7103="Ready to Drink",D7103="RTD-One Pour Cocktail&gt;7%&lt;=14.5"),
SUM(LOOKUP(2,1/(SRP!$B$16:$B$20&lt;=E7103)/(SRP!$C$16:$C$20&gt;=E7103),SRP!$D$16:$D$20)*(G7103/100)*(E7103/1000)),
IF(C7103="Ready to Drink",
SUM(LOOKUP(2,1/(SRP!$B$11:$B$15&lt;=E7103)/(SRP!$C$11:$C$15&gt;=E7103),SRP!$D$11:$D$15)*(G7103/100)*(E7103/1000)),
0)))))),2)</f>
        <v>16.63</v>
      </c>
      <c r="L7103" s="173" t="str">
        <f t="shared" si="110"/>
        <v>Ready to Drink4260</v>
      </c>
      <c r="M7103" s="154">
        <f>VLOOKUP(L7103,'Slope %'!C:D,2,0)</f>
        <v>7.0000000000000007E-2</v>
      </c>
    </row>
    <row r="7104" spans="1:13" x14ac:dyDescent="0.25">
      <c r="A7104" s="169">
        <v>69422</v>
      </c>
      <c r="B7104" s="170" t="s">
        <v>5162</v>
      </c>
      <c r="C7104" s="170" t="s">
        <v>263</v>
      </c>
      <c r="D7104" s="170" t="s">
        <v>332</v>
      </c>
      <c r="E7104" s="170">
        <v>473</v>
      </c>
      <c r="F7104" s="170">
        <v>24</v>
      </c>
      <c r="G7104" s="171">
        <v>6</v>
      </c>
      <c r="H7104" s="170" t="s">
        <v>1053</v>
      </c>
      <c r="I7104" s="171">
        <v>3.79</v>
      </c>
      <c r="J7104" s="169">
        <v>1</v>
      </c>
      <c r="K7104" s="154" cm="1">
        <f t="array" ref="K7104">ROUND(
IF(C7104="Beer",
SUM(LOOKUP(2,1/(SRP!$B$8:$B$10&lt;=E7104)/(SRP!$C$8:$C$10&gt;=E7104),SRP!$D$8:$D$10)*(G7104/100)*(E7104/1000)),
IF(C7104="Spirits",
SUM(LOOKUP(2,1/(SRP!$B$2:$B$7&lt;=E7104)/(SRP!$C$2:$C$7&gt;=E7104),SRP!$D$2:$D$7)*(G7104/100)*(E7104/1000)),
IF(AND(C7104="Wine",D7104="Fortified Wines"),
SUM(LOOKUP(2,1/(SRP!$B$26:$B$29&lt;=E7104)/(SRP!$C$26:$C$29&gt;=E7104),SRP!$D$26:$D$29)*(G7104/100)*(E7104/1000)),
IF(C7104="Wine",
SUM(LOOKUP(2,1/(SRP!$B$21:$B$25&lt;=E7104)/(SRP!$C$21:$C$25&gt;=E7104),SRP!$D$21:$D$25)*(G7104/100)*(E7104/1000)),
IF(AND(C7104="Ready to Drink",D7104="RTD-One Pour Cocktail&gt;7%&lt;=14.5"),
SUM(LOOKUP(2,1/(SRP!$B$16:$B$20&lt;=E7104)/(SRP!$C$16:$C$20&gt;=E7104),SRP!$D$16:$D$20)*(G7104/100)*(E7104/1000)),
IF(C7104="Ready to Drink",
SUM(LOOKUP(2,1/(SRP!$B$11:$B$15&lt;=E7104)/(SRP!$C$11:$C$15&gt;=E7104),SRP!$D$11:$D$15)*(G7104/100)*(E7104/1000)),
0)))))),2)</f>
        <v>2.35</v>
      </c>
      <c r="L7104" s="173" t="str">
        <f t="shared" si="110"/>
        <v>Ready to Drink473</v>
      </c>
      <c r="M7104" s="154">
        <f>VLOOKUP(L7104,'Slope %'!C:D,2,0)</f>
        <v>0.12</v>
      </c>
    </row>
    <row r="7105" spans="1:13" x14ac:dyDescent="0.25">
      <c r="A7105" s="169">
        <v>69422</v>
      </c>
      <c r="B7105" s="170" t="s">
        <v>5162</v>
      </c>
      <c r="C7105" s="170" t="s">
        <v>263</v>
      </c>
      <c r="D7105" s="170" t="s">
        <v>332</v>
      </c>
      <c r="E7105" s="170">
        <v>473</v>
      </c>
      <c r="F7105" s="170">
        <v>24</v>
      </c>
      <c r="G7105" s="171">
        <v>6</v>
      </c>
      <c r="H7105" s="170" t="s">
        <v>1053</v>
      </c>
      <c r="I7105" s="171">
        <v>3.79</v>
      </c>
      <c r="J7105" s="169">
        <v>1</v>
      </c>
      <c r="K7105" s="154" cm="1">
        <f t="array" ref="K7105">ROUND(
IF(C7105="Beer",
SUM(LOOKUP(2,1/(SRP!$B$8:$B$10&lt;=E7105)/(SRP!$C$8:$C$10&gt;=E7105),SRP!$D$8:$D$10)*(G7105/100)*(E7105/1000)),
IF(C7105="Spirits",
SUM(LOOKUP(2,1/(SRP!$B$2:$B$7&lt;=E7105)/(SRP!$C$2:$C$7&gt;=E7105),SRP!$D$2:$D$7)*(G7105/100)*(E7105/1000)),
IF(AND(C7105="Wine",D7105="Fortified Wines"),
SUM(LOOKUP(2,1/(SRP!$B$26:$B$29&lt;=E7105)/(SRP!$C$26:$C$29&gt;=E7105),SRP!$D$26:$D$29)*(G7105/100)*(E7105/1000)),
IF(C7105="Wine",
SUM(LOOKUP(2,1/(SRP!$B$21:$B$25&lt;=E7105)/(SRP!$C$21:$C$25&gt;=E7105),SRP!$D$21:$D$25)*(G7105/100)*(E7105/1000)),
IF(AND(C7105="Ready to Drink",D7105="RTD-One Pour Cocktail&gt;7%&lt;=14.5"),
SUM(LOOKUP(2,1/(SRP!$B$16:$B$20&lt;=E7105)/(SRP!$C$16:$C$20&gt;=E7105),SRP!$D$16:$D$20)*(G7105/100)*(E7105/1000)),
IF(C7105="Ready to Drink",
SUM(LOOKUP(2,1/(SRP!$B$11:$B$15&lt;=E7105)/(SRP!$C$11:$C$15&gt;=E7105),SRP!$D$11:$D$15)*(G7105/100)*(E7105/1000)),
0)))))),2)</f>
        <v>2.35</v>
      </c>
      <c r="L7105" s="173" t="str">
        <f t="shared" si="110"/>
        <v>Ready to Drink473</v>
      </c>
      <c r="M7105" s="154">
        <f>VLOOKUP(L7105,'Slope %'!C:D,2,0)</f>
        <v>0.12</v>
      </c>
    </row>
    <row r="7106" spans="1:13" x14ac:dyDescent="0.25">
      <c r="A7106" s="169">
        <v>69429</v>
      </c>
      <c r="B7106" s="170" t="s">
        <v>5163</v>
      </c>
      <c r="C7106" s="170" t="s">
        <v>263</v>
      </c>
      <c r="D7106" s="170" t="s">
        <v>264</v>
      </c>
      <c r="E7106" s="170">
        <v>1000</v>
      </c>
      <c r="F7106" s="170">
        <v>16</v>
      </c>
      <c r="G7106" s="171">
        <v>8</v>
      </c>
      <c r="H7106" s="170" t="s">
        <v>747</v>
      </c>
      <c r="I7106" s="171">
        <v>7.99</v>
      </c>
      <c r="J7106" s="169">
        <v>1</v>
      </c>
      <c r="K7106" s="154" cm="1">
        <f t="array" ref="K7106">ROUND(
IF(C7106="Beer",
SUM(LOOKUP(2,1/(SRP!$B$8:$B$10&lt;=E7106)/(SRP!$C$8:$C$10&gt;=E7106),SRP!$D$8:$D$10)*(G7106/100)*(E7106/1000)),
IF(C7106="Spirits",
SUM(LOOKUP(2,1/(SRP!$B$2:$B$7&lt;=E7106)/(SRP!$C$2:$C$7&gt;=E7106),SRP!$D$2:$D$7)*(G7106/100)*(E7106/1000)),
IF(AND(C7106="Wine",D7106="Fortified Wines"),
SUM(LOOKUP(2,1/(SRP!$B$26:$B$29&lt;=E7106)/(SRP!$C$26:$C$29&gt;=E7106),SRP!$D$26:$D$29)*(G7106/100)*(E7106/1000)),
IF(C7106="Wine",
SUM(LOOKUP(2,1/(SRP!$B$21:$B$25&lt;=E7106)/(SRP!$C$21:$C$25&gt;=E7106),SRP!$D$21:$D$25)*(G7106/100)*(E7106/1000)),
IF(AND(C7106="Ready to Drink",D7106="RTD-One Pour Cocktail&gt;7%&lt;=14.5"),
SUM(LOOKUP(2,1/(SRP!$B$16:$B$20&lt;=E7106)/(SRP!$C$16:$C$20&gt;=E7106),SRP!$D$16:$D$20)*(G7106/100)*(E7106/1000)),
IF(C7106="Ready to Drink",
SUM(LOOKUP(2,1/(SRP!$B$11:$B$15&lt;=E7106)/(SRP!$C$11:$C$15&gt;=E7106),SRP!$D$11:$D$15)*(G7106/100)*(E7106/1000)),
0)))))),2)</f>
        <v>6.25</v>
      </c>
      <c r="L7106" s="173" t="str">
        <f t="shared" si="110"/>
        <v>Ready to Drink1000</v>
      </c>
      <c r="M7106" s="154">
        <f>VLOOKUP(L7106,'Slope %'!C:D,2,0)</f>
        <v>0.12</v>
      </c>
    </row>
    <row r="7107" spans="1:13" x14ac:dyDescent="0.25">
      <c r="A7107" s="169">
        <v>69429</v>
      </c>
      <c r="B7107" s="170" t="s">
        <v>5163</v>
      </c>
      <c r="C7107" s="170" t="s">
        <v>263</v>
      </c>
      <c r="D7107" s="170" t="s">
        <v>264</v>
      </c>
      <c r="E7107" s="170">
        <v>1000</v>
      </c>
      <c r="F7107" s="170">
        <v>16</v>
      </c>
      <c r="G7107" s="171">
        <v>8</v>
      </c>
      <c r="H7107" s="170" t="s">
        <v>747</v>
      </c>
      <c r="I7107" s="171">
        <v>7.99</v>
      </c>
      <c r="J7107" s="169">
        <v>1</v>
      </c>
      <c r="K7107" s="154" cm="1">
        <f t="array" ref="K7107">ROUND(
IF(C7107="Beer",
SUM(LOOKUP(2,1/(SRP!$B$8:$B$10&lt;=E7107)/(SRP!$C$8:$C$10&gt;=E7107),SRP!$D$8:$D$10)*(G7107/100)*(E7107/1000)),
IF(C7107="Spirits",
SUM(LOOKUP(2,1/(SRP!$B$2:$B$7&lt;=E7107)/(SRP!$C$2:$C$7&gt;=E7107),SRP!$D$2:$D$7)*(G7107/100)*(E7107/1000)),
IF(AND(C7107="Wine",D7107="Fortified Wines"),
SUM(LOOKUP(2,1/(SRP!$B$26:$B$29&lt;=E7107)/(SRP!$C$26:$C$29&gt;=E7107),SRP!$D$26:$D$29)*(G7107/100)*(E7107/1000)),
IF(C7107="Wine",
SUM(LOOKUP(2,1/(SRP!$B$21:$B$25&lt;=E7107)/(SRP!$C$21:$C$25&gt;=E7107),SRP!$D$21:$D$25)*(G7107/100)*(E7107/1000)),
IF(AND(C7107="Ready to Drink",D7107="RTD-One Pour Cocktail&gt;7%&lt;=14.5"),
SUM(LOOKUP(2,1/(SRP!$B$16:$B$20&lt;=E7107)/(SRP!$C$16:$C$20&gt;=E7107),SRP!$D$16:$D$20)*(G7107/100)*(E7107/1000)),
IF(C7107="Ready to Drink",
SUM(LOOKUP(2,1/(SRP!$B$11:$B$15&lt;=E7107)/(SRP!$C$11:$C$15&gt;=E7107),SRP!$D$11:$D$15)*(G7107/100)*(E7107/1000)),
0)))))),2)</f>
        <v>6.25</v>
      </c>
      <c r="L7107" s="173" t="str">
        <f t="shared" ref="L7107:L7170" si="111">(_xlfn.CONCAT(C7107,E7107))</f>
        <v>Ready to Drink1000</v>
      </c>
      <c r="M7107" s="154">
        <f>VLOOKUP(L7107,'Slope %'!C:D,2,0)</f>
        <v>0.12</v>
      </c>
    </row>
    <row r="7108" spans="1:13" x14ac:dyDescent="0.25">
      <c r="A7108" s="169">
        <v>69431</v>
      </c>
      <c r="B7108" s="170" t="s">
        <v>5164</v>
      </c>
      <c r="C7108" s="170" t="s">
        <v>263</v>
      </c>
      <c r="D7108" s="170" t="s">
        <v>264</v>
      </c>
      <c r="E7108" s="170">
        <v>1000</v>
      </c>
      <c r="F7108" s="170">
        <v>16</v>
      </c>
      <c r="G7108" s="171">
        <v>8</v>
      </c>
      <c r="H7108" s="170" t="s">
        <v>747</v>
      </c>
      <c r="I7108" s="171">
        <v>7.99</v>
      </c>
      <c r="J7108" s="169">
        <v>1</v>
      </c>
      <c r="K7108" s="154" cm="1">
        <f t="array" ref="K7108">ROUND(
IF(C7108="Beer",
SUM(LOOKUP(2,1/(SRP!$B$8:$B$10&lt;=E7108)/(SRP!$C$8:$C$10&gt;=E7108),SRP!$D$8:$D$10)*(G7108/100)*(E7108/1000)),
IF(C7108="Spirits",
SUM(LOOKUP(2,1/(SRP!$B$2:$B$7&lt;=E7108)/(SRP!$C$2:$C$7&gt;=E7108),SRP!$D$2:$D$7)*(G7108/100)*(E7108/1000)),
IF(AND(C7108="Wine",D7108="Fortified Wines"),
SUM(LOOKUP(2,1/(SRP!$B$26:$B$29&lt;=E7108)/(SRP!$C$26:$C$29&gt;=E7108),SRP!$D$26:$D$29)*(G7108/100)*(E7108/1000)),
IF(C7108="Wine",
SUM(LOOKUP(2,1/(SRP!$B$21:$B$25&lt;=E7108)/(SRP!$C$21:$C$25&gt;=E7108),SRP!$D$21:$D$25)*(G7108/100)*(E7108/1000)),
IF(AND(C7108="Ready to Drink",D7108="RTD-One Pour Cocktail&gt;7%&lt;=14.5"),
SUM(LOOKUP(2,1/(SRP!$B$16:$B$20&lt;=E7108)/(SRP!$C$16:$C$20&gt;=E7108),SRP!$D$16:$D$20)*(G7108/100)*(E7108/1000)),
IF(C7108="Ready to Drink",
SUM(LOOKUP(2,1/(SRP!$B$11:$B$15&lt;=E7108)/(SRP!$C$11:$C$15&gt;=E7108),SRP!$D$11:$D$15)*(G7108/100)*(E7108/1000)),
0)))))),2)</f>
        <v>6.25</v>
      </c>
      <c r="L7108" s="173" t="str">
        <f t="shared" si="111"/>
        <v>Ready to Drink1000</v>
      </c>
      <c r="M7108" s="154">
        <f>VLOOKUP(L7108,'Slope %'!C:D,2,0)</f>
        <v>0.12</v>
      </c>
    </row>
    <row r="7109" spans="1:13" x14ac:dyDescent="0.25">
      <c r="A7109" s="169">
        <v>69431</v>
      </c>
      <c r="B7109" s="170" t="s">
        <v>5164</v>
      </c>
      <c r="C7109" s="170" t="s">
        <v>263</v>
      </c>
      <c r="D7109" s="170" t="s">
        <v>264</v>
      </c>
      <c r="E7109" s="170">
        <v>1000</v>
      </c>
      <c r="F7109" s="170">
        <v>16</v>
      </c>
      <c r="G7109" s="171">
        <v>8</v>
      </c>
      <c r="H7109" s="170" t="s">
        <v>747</v>
      </c>
      <c r="I7109" s="171">
        <v>7.99</v>
      </c>
      <c r="J7109" s="169">
        <v>1</v>
      </c>
      <c r="K7109" s="154" cm="1">
        <f t="array" ref="K7109">ROUND(
IF(C7109="Beer",
SUM(LOOKUP(2,1/(SRP!$B$8:$B$10&lt;=E7109)/(SRP!$C$8:$C$10&gt;=E7109),SRP!$D$8:$D$10)*(G7109/100)*(E7109/1000)),
IF(C7109="Spirits",
SUM(LOOKUP(2,1/(SRP!$B$2:$B$7&lt;=E7109)/(SRP!$C$2:$C$7&gt;=E7109),SRP!$D$2:$D$7)*(G7109/100)*(E7109/1000)),
IF(AND(C7109="Wine",D7109="Fortified Wines"),
SUM(LOOKUP(2,1/(SRP!$B$26:$B$29&lt;=E7109)/(SRP!$C$26:$C$29&gt;=E7109),SRP!$D$26:$D$29)*(G7109/100)*(E7109/1000)),
IF(C7109="Wine",
SUM(LOOKUP(2,1/(SRP!$B$21:$B$25&lt;=E7109)/(SRP!$C$21:$C$25&gt;=E7109),SRP!$D$21:$D$25)*(G7109/100)*(E7109/1000)),
IF(AND(C7109="Ready to Drink",D7109="RTD-One Pour Cocktail&gt;7%&lt;=14.5"),
SUM(LOOKUP(2,1/(SRP!$B$16:$B$20&lt;=E7109)/(SRP!$C$16:$C$20&gt;=E7109),SRP!$D$16:$D$20)*(G7109/100)*(E7109/1000)),
IF(C7109="Ready to Drink",
SUM(LOOKUP(2,1/(SRP!$B$11:$B$15&lt;=E7109)/(SRP!$C$11:$C$15&gt;=E7109),SRP!$D$11:$D$15)*(G7109/100)*(E7109/1000)),
0)))))),2)</f>
        <v>6.25</v>
      </c>
      <c r="L7109" s="173" t="str">
        <f t="shared" si="111"/>
        <v>Ready to Drink1000</v>
      </c>
      <c r="M7109" s="154">
        <f>VLOOKUP(L7109,'Slope %'!C:D,2,0)</f>
        <v>0.12</v>
      </c>
    </row>
    <row r="7110" spans="1:13" x14ac:dyDescent="0.25">
      <c r="A7110" s="169">
        <v>69459</v>
      </c>
      <c r="B7110" s="170" t="s">
        <v>5165</v>
      </c>
      <c r="C7110" s="170" t="s">
        <v>263</v>
      </c>
      <c r="D7110" s="170" t="s">
        <v>264</v>
      </c>
      <c r="E7110" s="170">
        <v>473</v>
      </c>
      <c r="F7110" s="170">
        <v>24</v>
      </c>
      <c r="G7110" s="171">
        <v>7</v>
      </c>
      <c r="H7110" s="170" t="s">
        <v>20</v>
      </c>
      <c r="I7110" s="171">
        <v>3.99</v>
      </c>
      <c r="J7110" s="169">
        <v>1</v>
      </c>
      <c r="K7110" s="154" cm="1">
        <f t="array" ref="K7110">ROUND(
IF(C7110="Beer",
SUM(LOOKUP(2,1/(SRP!$B$8:$B$10&lt;=E7110)/(SRP!$C$8:$C$10&gt;=E7110),SRP!$D$8:$D$10)*(G7110/100)*(E7110/1000)),
IF(C7110="Spirits",
SUM(LOOKUP(2,1/(SRP!$B$2:$B$7&lt;=E7110)/(SRP!$C$2:$C$7&gt;=E7110),SRP!$D$2:$D$7)*(G7110/100)*(E7110/1000)),
IF(AND(C7110="Wine",D7110="Fortified Wines"),
SUM(LOOKUP(2,1/(SRP!$B$26:$B$29&lt;=E7110)/(SRP!$C$26:$C$29&gt;=E7110),SRP!$D$26:$D$29)*(G7110/100)*(E7110/1000)),
IF(C7110="Wine",
SUM(LOOKUP(2,1/(SRP!$B$21:$B$25&lt;=E7110)/(SRP!$C$21:$C$25&gt;=E7110),SRP!$D$21:$D$25)*(G7110/100)*(E7110/1000)),
IF(AND(C7110="Ready to Drink",D7110="RTD-One Pour Cocktail&gt;7%&lt;=14.5"),
SUM(LOOKUP(2,1/(SRP!$B$16:$B$20&lt;=E7110)/(SRP!$C$16:$C$20&gt;=E7110),SRP!$D$16:$D$20)*(G7110/100)*(E7110/1000)),
IF(C7110="Ready to Drink",
SUM(LOOKUP(2,1/(SRP!$B$11:$B$15&lt;=E7110)/(SRP!$C$11:$C$15&gt;=E7110),SRP!$D$11:$D$15)*(G7110/100)*(E7110/1000)),
0)))))),2)</f>
        <v>2.74</v>
      </c>
      <c r="L7110" s="173" t="str">
        <f t="shared" si="111"/>
        <v>Ready to Drink473</v>
      </c>
      <c r="M7110" s="154">
        <f>VLOOKUP(L7110,'Slope %'!C:D,2,0)</f>
        <v>0.12</v>
      </c>
    </row>
    <row r="7111" spans="1:13" x14ac:dyDescent="0.25">
      <c r="A7111" s="169">
        <v>69462</v>
      </c>
      <c r="B7111" s="170" t="s">
        <v>5166</v>
      </c>
      <c r="C7111" s="170" t="s">
        <v>11</v>
      </c>
      <c r="D7111" s="170" t="s">
        <v>303</v>
      </c>
      <c r="E7111" s="170">
        <v>1750</v>
      </c>
      <c r="F7111" s="170">
        <v>8</v>
      </c>
      <c r="G7111" s="171">
        <v>6</v>
      </c>
      <c r="H7111" s="170" t="s">
        <v>285</v>
      </c>
      <c r="I7111" s="171">
        <v>8.84</v>
      </c>
      <c r="J7111" s="169">
        <v>1</v>
      </c>
      <c r="K7111" s="154" cm="1">
        <f t="array" ref="K7111">ROUND(
IF(C7111="Beer",
SUM(LOOKUP(2,1/(SRP!$B$8:$B$10&lt;=E7111)/(SRP!$C$8:$C$10&gt;=E7111),SRP!$D$8:$D$10)*(G7111/100)*(E7111/1000)),
IF(C7111="Spirits",
SUM(LOOKUP(2,1/(SRP!$B$2:$B$7&lt;=E7111)/(SRP!$C$2:$C$7&gt;=E7111),SRP!$D$2:$D$7)*(G7111/100)*(E7111/1000)),
IF(AND(C7111="Wine",D7111="Fortified Wines"),
SUM(LOOKUP(2,1/(SRP!$B$26:$B$29&lt;=E7111)/(SRP!$C$26:$C$29&gt;=E7111),SRP!$D$26:$D$29)*(G7111/100)*(E7111/1000)),
IF(C7111="Wine",
SUM(LOOKUP(2,1/(SRP!$B$21:$B$25&lt;=E7111)/(SRP!$C$21:$C$25&gt;=E7111),SRP!$D$21:$D$25)*(G7111/100)*(E7111/1000)),
IF(AND(C7111="Ready to Drink",D7111="RTD-One Pour Cocktail&gt;7%&lt;=14.5"),
SUM(LOOKUP(2,1/(SRP!$B$16:$B$20&lt;=E7111)/(SRP!$C$16:$C$20&gt;=E7111),SRP!$D$16:$D$20)*(G7111/100)*(E7111/1000)),
IF(C7111="Ready to Drink",
SUM(LOOKUP(2,1/(SRP!$B$11:$B$15&lt;=E7111)/(SRP!$C$11:$C$15&gt;=E7111),SRP!$D$11:$D$15)*(G7111/100)*(E7111/1000)),
0)))))),2)</f>
        <v>8.1999999999999993</v>
      </c>
      <c r="L7111" s="173" t="str">
        <f t="shared" si="111"/>
        <v>Beer1750</v>
      </c>
      <c r="M7111" s="154" t="e">
        <f>VLOOKUP(L7111,'Slope %'!C:D,2,0)</f>
        <v>#N/A</v>
      </c>
    </row>
    <row r="7112" spans="1:13" x14ac:dyDescent="0.25">
      <c r="A7112" s="169">
        <v>69462</v>
      </c>
      <c r="B7112" s="170" t="s">
        <v>5166</v>
      </c>
      <c r="C7112" s="170" t="s">
        <v>11</v>
      </c>
      <c r="D7112" s="170" t="s">
        <v>303</v>
      </c>
      <c r="E7112" s="170">
        <v>1750</v>
      </c>
      <c r="F7112" s="170">
        <v>8</v>
      </c>
      <c r="G7112" s="171">
        <v>6</v>
      </c>
      <c r="H7112" s="170" t="s">
        <v>285</v>
      </c>
      <c r="I7112" s="171">
        <v>8.84</v>
      </c>
      <c r="J7112" s="169">
        <v>1</v>
      </c>
      <c r="K7112" s="154" cm="1">
        <f t="array" ref="K7112">ROUND(
IF(C7112="Beer",
SUM(LOOKUP(2,1/(SRP!$B$8:$B$10&lt;=E7112)/(SRP!$C$8:$C$10&gt;=E7112),SRP!$D$8:$D$10)*(G7112/100)*(E7112/1000)),
IF(C7112="Spirits",
SUM(LOOKUP(2,1/(SRP!$B$2:$B$7&lt;=E7112)/(SRP!$C$2:$C$7&gt;=E7112),SRP!$D$2:$D$7)*(G7112/100)*(E7112/1000)),
IF(AND(C7112="Wine",D7112="Fortified Wines"),
SUM(LOOKUP(2,1/(SRP!$B$26:$B$29&lt;=E7112)/(SRP!$C$26:$C$29&gt;=E7112),SRP!$D$26:$D$29)*(G7112/100)*(E7112/1000)),
IF(C7112="Wine",
SUM(LOOKUP(2,1/(SRP!$B$21:$B$25&lt;=E7112)/(SRP!$C$21:$C$25&gt;=E7112),SRP!$D$21:$D$25)*(G7112/100)*(E7112/1000)),
IF(AND(C7112="Ready to Drink",D7112="RTD-One Pour Cocktail&gt;7%&lt;=14.5"),
SUM(LOOKUP(2,1/(SRP!$B$16:$B$20&lt;=E7112)/(SRP!$C$16:$C$20&gt;=E7112),SRP!$D$16:$D$20)*(G7112/100)*(E7112/1000)),
IF(C7112="Ready to Drink",
SUM(LOOKUP(2,1/(SRP!$B$11:$B$15&lt;=E7112)/(SRP!$C$11:$C$15&gt;=E7112),SRP!$D$11:$D$15)*(G7112/100)*(E7112/1000)),
0)))))),2)</f>
        <v>8.1999999999999993</v>
      </c>
      <c r="L7112" s="173" t="str">
        <f t="shared" si="111"/>
        <v>Beer1750</v>
      </c>
      <c r="M7112" s="154" t="e">
        <f>VLOOKUP(L7112,'Slope %'!C:D,2,0)</f>
        <v>#N/A</v>
      </c>
    </row>
    <row r="7113" spans="1:13" x14ac:dyDescent="0.25">
      <c r="A7113" s="169">
        <v>69495</v>
      </c>
      <c r="B7113" s="170" t="s">
        <v>5167</v>
      </c>
      <c r="C7113" s="170" t="s">
        <v>11</v>
      </c>
      <c r="D7113" s="170" t="s">
        <v>267</v>
      </c>
      <c r="E7113" s="170">
        <v>473</v>
      </c>
      <c r="F7113" s="170">
        <v>24</v>
      </c>
      <c r="G7113" s="171">
        <v>5.0999999999999996</v>
      </c>
      <c r="H7113" s="170" t="s">
        <v>3994</v>
      </c>
      <c r="I7113" s="171">
        <v>3.99</v>
      </c>
      <c r="J7113" s="169">
        <v>1</v>
      </c>
      <c r="K7113" s="154" cm="1">
        <f t="array" ref="K7113">ROUND(
IF(C7113="Beer",
SUM(LOOKUP(2,1/(SRP!$B$8:$B$10&lt;=E7113)/(SRP!$C$8:$C$10&gt;=E7113),SRP!$D$8:$D$10)*(G7113/100)*(E7113/1000)),
IF(C7113="Spirits",
SUM(LOOKUP(2,1/(SRP!$B$2:$B$7&lt;=E7113)/(SRP!$C$2:$C$7&gt;=E7113),SRP!$D$2:$D$7)*(G7113/100)*(E7113/1000)),
IF(AND(C7113="Wine",D7113="Fortified Wines"),
SUM(LOOKUP(2,1/(SRP!$B$26:$B$29&lt;=E7113)/(SRP!$C$26:$C$29&gt;=E7113),SRP!$D$26:$D$29)*(G7113/100)*(E7113/1000)),
IF(C7113="Wine",
SUM(LOOKUP(2,1/(SRP!$B$21:$B$25&lt;=E7113)/(SRP!$C$21:$C$25&gt;=E7113),SRP!$D$21:$D$25)*(G7113/100)*(E7113/1000)),
IF(AND(C7113="Ready to Drink",D7113="RTD-One Pour Cocktail&gt;7%&lt;=14.5"),
SUM(LOOKUP(2,1/(SRP!$B$16:$B$20&lt;=E7113)/(SRP!$C$16:$C$20&gt;=E7113),SRP!$D$16:$D$20)*(G7113/100)*(E7113/1000)),
IF(C7113="Ready to Drink",
SUM(LOOKUP(2,1/(SRP!$B$11:$B$15&lt;=E7113)/(SRP!$C$11:$C$15&gt;=E7113),SRP!$D$11:$D$15)*(G7113/100)*(E7113/1000)),
0)))))),2)</f>
        <v>1.88</v>
      </c>
      <c r="L7113" s="173" t="str">
        <f t="shared" si="111"/>
        <v>Beer473</v>
      </c>
      <c r="M7113" s="154">
        <f>VLOOKUP(L7113,'Slope %'!C:D,2,0)</f>
        <v>0.12</v>
      </c>
    </row>
    <row r="7114" spans="1:13" x14ac:dyDescent="0.25">
      <c r="A7114" s="169">
        <v>69495</v>
      </c>
      <c r="B7114" s="170" t="s">
        <v>5167</v>
      </c>
      <c r="C7114" s="170" t="s">
        <v>11</v>
      </c>
      <c r="D7114" s="170" t="s">
        <v>267</v>
      </c>
      <c r="E7114" s="170">
        <v>473</v>
      </c>
      <c r="F7114" s="170">
        <v>24</v>
      </c>
      <c r="G7114" s="171">
        <v>5.0999999999999996</v>
      </c>
      <c r="H7114" s="170" t="s">
        <v>1662</v>
      </c>
      <c r="I7114" s="171">
        <v>3.99</v>
      </c>
      <c r="J7114" s="169">
        <v>1</v>
      </c>
      <c r="K7114" s="154" cm="1">
        <f t="array" ref="K7114">ROUND(
IF(C7114="Beer",
SUM(LOOKUP(2,1/(SRP!$B$8:$B$10&lt;=E7114)/(SRP!$C$8:$C$10&gt;=E7114),SRP!$D$8:$D$10)*(G7114/100)*(E7114/1000)),
IF(C7114="Spirits",
SUM(LOOKUP(2,1/(SRP!$B$2:$B$7&lt;=E7114)/(SRP!$C$2:$C$7&gt;=E7114),SRP!$D$2:$D$7)*(G7114/100)*(E7114/1000)),
IF(AND(C7114="Wine",D7114="Fortified Wines"),
SUM(LOOKUP(2,1/(SRP!$B$26:$B$29&lt;=E7114)/(SRP!$C$26:$C$29&gt;=E7114),SRP!$D$26:$D$29)*(G7114/100)*(E7114/1000)),
IF(C7114="Wine",
SUM(LOOKUP(2,1/(SRP!$B$21:$B$25&lt;=E7114)/(SRP!$C$21:$C$25&gt;=E7114),SRP!$D$21:$D$25)*(G7114/100)*(E7114/1000)),
IF(AND(C7114="Ready to Drink",D7114="RTD-One Pour Cocktail&gt;7%&lt;=14.5"),
SUM(LOOKUP(2,1/(SRP!$B$16:$B$20&lt;=E7114)/(SRP!$C$16:$C$20&gt;=E7114),SRP!$D$16:$D$20)*(G7114/100)*(E7114/1000)),
IF(C7114="Ready to Drink",
SUM(LOOKUP(2,1/(SRP!$B$11:$B$15&lt;=E7114)/(SRP!$C$11:$C$15&gt;=E7114),SRP!$D$11:$D$15)*(G7114/100)*(E7114/1000)),
0)))))),2)</f>
        <v>1.88</v>
      </c>
      <c r="L7114" s="173" t="str">
        <f t="shared" si="111"/>
        <v>Beer473</v>
      </c>
      <c r="M7114" s="154">
        <f>VLOOKUP(L7114,'Slope %'!C:D,2,0)</f>
        <v>0.12</v>
      </c>
    </row>
    <row r="7115" spans="1:13" x14ac:dyDescent="0.25">
      <c r="A7115" s="169">
        <v>69505</v>
      </c>
      <c r="B7115" s="170" t="s">
        <v>5168</v>
      </c>
      <c r="C7115" s="170" t="s">
        <v>11</v>
      </c>
      <c r="D7115" s="170" t="s">
        <v>267</v>
      </c>
      <c r="E7115" s="170">
        <v>473</v>
      </c>
      <c r="F7115" s="170">
        <v>24</v>
      </c>
      <c r="G7115" s="171">
        <v>5.5</v>
      </c>
      <c r="H7115" s="170" t="s">
        <v>2066</v>
      </c>
      <c r="I7115" s="171">
        <v>3.95</v>
      </c>
      <c r="J7115" s="169">
        <v>1</v>
      </c>
      <c r="K7115" s="154" cm="1">
        <f t="array" ref="K7115">ROUND(
IF(C7115="Beer",
SUM(LOOKUP(2,1/(SRP!$B$8:$B$10&lt;=E7115)/(SRP!$C$8:$C$10&gt;=E7115),SRP!$D$8:$D$10)*(G7115/100)*(E7115/1000)),
IF(C7115="Spirits",
SUM(LOOKUP(2,1/(SRP!$B$2:$B$7&lt;=E7115)/(SRP!$C$2:$C$7&gt;=E7115),SRP!$D$2:$D$7)*(G7115/100)*(E7115/1000)),
IF(AND(C7115="Wine",D7115="Fortified Wines"),
SUM(LOOKUP(2,1/(SRP!$B$26:$B$29&lt;=E7115)/(SRP!$C$26:$C$29&gt;=E7115),SRP!$D$26:$D$29)*(G7115/100)*(E7115/1000)),
IF(C7115="Wine",
SUM(LOOKUP(2,1/(SRP!$B$21:$B$25&lt;=E7115)/(SRP!$C$21:$C$25&gt;=E7115),SRP!$D$21:$D$25)*(G7115/100)*(E7115/1000)),
IF(AND(C7115="Ready to Drink",D7115="RTD-One Pour Cocktail&gt;7%&lt;=14.5"),
SUM(LOOKUP(2,1/(SRP!$B$16:$B$20&lt;=E7115)/(SRP!$C$16:$C$20&gt;=E7115),SRP!$D$16:$D$20)*(G7115/100)*(E7115/1000)),
IF(C7115="Ready to Drink",
SUM(LOOKUP(2,1/(SRP!$B$11:$B$15&lt;=E7115)/(SRP!$C$11:$C$15&gt;=E7115),SRP!$D$11:$D$15)*(G7115/100)*(E7115/1000)),
0)))))),2)</f>
        <v>2.0299999999999998</v>
      </c>
      <c r="L7115" s="173" t="str">
        <f t="shared" si="111"/>
        <v>Beer473</v>
      </c>
      <c r="M7115" s="154">
        <f>VLOOKUP(L7115,'Slope %'!C:D,2,0)</f>
        <v>0.12</v>
      </c>
    </row>
    <row r="7116" spans="1:13" x14ac:dyDescent="0.25">
      <c r="A7116" s="169">
        <v>69505</v>
      </c>
      <c r="B7116" s="170" t="s">
        <v>5168</v>
      </c>
      <c r="C7116" s="170" t="s">
        <v>11</v>
      </c>
      <c r="D7116" s="170" t="s">
        <v>267</v>
      </c>
      <c r="E7116" s="170">
        <v>473</v>
      </c>
      <c r="F7116" s="170">
        <v>24</v>
      </c>
      <c r="G7116" s="171">
        <v>5.5</v>
      </c>
      <c r="H7116" s="170" t="s">
        <v>2066</v>
      </c>
      <c r="I7116" s="171">
        <v>3.95</v>
      </c>
      <c r="J7116" s="169">
        <v>1</v>
      </c>
      <c r="K7116" s="154" cm="1">
        <f t="array" ref="K7116">ROUND(
IF(C7116="Beer",
SUM(LOOKUP(2,1/(SRP!$B$8:$B$10&lt;=E7116)/(SRP!$C$8:$C$10&gt;=E7116),SRP!$D$8:$D$10)*(G7116/100)*(E7116/1000)),
IF(C7116="Spirits",
SUM(LOOKUP(2,1/(SRP!$B$2:$B$7&lt;=E7116)/(SRP!$C$2:$C$7&gt;=E7116),SRP!$D$2:$D$7)*(G7116/100)*(E7116/1000)),
IF(AND(C7116="Wine",D7116="Fortified Wines"),
SUM(LOOKUP(2,1/(SRP!$B$26:$B$29&lt;=E7116)/(SRP!$C$26:$C$29&gt;=E7116),SRP!$D$26:$D$29)*(G7116/100)*(E7116/1000)),
IF(C7116="Wine",
SUM(LOOKUP(2,1/(SRP!$B$21:$B$25&lt;=E7116)/(SRP!$C$21:$C$25&gt;=E7116),SRP!$D$21:$D$25)*(G7116/100)*(E7116/1000)),
IF(AND(C7116="Ready to Drink",D7116="RTD-One Pour Cocktail&gt;7%&lt;=14.5"),
SUM(LOOKUP(2,1/(SRP!$B$16:$B$20&lt;=E7116)/(SRP!$C$16:$C$20&gt;=E7116),SRP!$D$16:$D$20)*(G7116/100)*(E7116/1000)),
IF(C7116="Ready to Drink",
SUM(LOOKUP(2,1/(SRP!$B$11:$B$15&lt;=E7116)/(SRP!$C$11:$C$15&gt;=E7116),SRP!$D$11:$D$15)*(G7116/100)*(E7116/1000)),
0)))))),2)</f>
        <v>2.0299999999999998</v>
      </c>
      <c r="L7116" s="173" t="str">
        <f t="shared" si="111"/>
        <v>Beer473</v>
      </c>
      <c r="M7116" s="154">
        <f>VLOOKUP(L7116,'Slope %'!C:D,2,0)</f>
        <v>0.12</v>
      </c>
    </row>
    <row r="7117" spans="1:13" x14ac:dyDescent="0.25">
      <c r="A7117" s="169">
        <v>69509</v>
      </c>
      <c r="B7117" s="170" t="s">
        <v>5169</v>
      </c>
      <c r="C7117" s="170" t="s">
        <v>15</v>
      </c>
      <c r="D7117" s="170" t="s">
        <v>1611</v>
      </c>
      <c r="E7117" s="170">
        <v>700</v>
      </c>
      <c r="F7117" s="170">
        <v>6</v>
      </c>
      <c r="G7117" s="171">
        <v>50</v>
      </c>
      <c r="H7117" s="170" t="s">
        <v>182</v>
      </c>
      <c r="I7117" s="171">
        <v>154.78</v>
      </c>
      <c r="J7117" s="169">
        <v>1</v>
      </c>
      <c r="K7117" s="154" cm="1">
        <f t="array" ref="K7117">ROUND(
IF(C7117="Beer",
SUM(LOOKUP(2,1/(SRP!$B$8:$B$10&lt;=E7117)/(SRP!$C$8:$C$10&gt;=E7117),SRP!$D$8:$D$10)*(G7117/100)*(E7117/1000)),
IF(C7117="Spirits",
SUM(LOOKUP(2,1/(SRP!$B$2:$B$7&lt;=E7117)/(SRP!$C$2:$C$7&gt;=E7117),SRP!$D$2:$D$7)*(G7117/100)*(E7117/1000)),
IF(AND(C7117="Wine",D7117="Fortified Wines"),
SUM(LOOKUP(2,1/(SRP!$B$26:$B$29&lt;=E7117)/(SRP!$C$26:$C$29&gt;=E7117),SRP!$D$26:$D$29)*(G7117/100)*(E7117/1000)),
IF(C7117="Wine",
SUM(LOOKUP(2,1/(SRP!$B$21:$B$25&lt;=E7117)/(SRP!$C$21:$C$25&gt;=E7117),SRP!$D$21:$D$25)*(G7117/100)*(E7117/1000)),
IF(AND(C7117="Ready to Drink",D7117="RTD-One Pour Cocktail&gt;7%&lt;=14.5"),
SUM(LOOKUP(2,1/(SRP!$B$16:$B$20&lt;=E7117)/(SRP!$C$16:$C$20&gt;=E7117),SRP!$D$16:$D$20)*(G7117/100)*(E7117/1000)),
IF(C7117="Ready to Drink",
SUM(LOOKUP(2,1/(SRP!$B$11:$B$15&lt;=E7117)/(SRP!$C$11:$C$15&gt;=E7117),SRP!$D$11:$D$15)*(G7117/100)*(E7117/1000)),
0)))))),2)</f>
        <v>27.32</v>
      </c>
      <c r="L7117" s="173" t="str">
        <f t="shared" si="111"/>
        <v>Spirits700</v>
      </c>
      <c r="M7117" s="154">
        <f>VLOOKUP(L7117,'Slope %'!C:D,2,0)</f>
        <v>7.0000000000000007E-2</v>
      </c>
    </row>
    <row r="7118" spans="1:13" x14ac:dyDescent="0.25">
      <c r="A7118" s="169">
        <v>69529</v>
      </c>
      <c r="B7118" s="170" t="s">
        <v>5170</v>
      </c>
      <c r="C7118" s="170" t="s">
        <v>15</v>
      </c>
      <c r="D7118" s="170" t="s">
        <v>154</v>
      </c>
      <c r="E7118" s="170">
        <v>300</v>
      </c>
      <c r="F7118" s="170">
        <v>12</v>
      </c>
      <c r="G7118" s="171">
        <v>17</v>
      </c>
      <c r="H7118" s="170" t="s">
        <v>415</v>
      </c>
      <c r="I7118" s="171">
        <v>19.989999999999998</v>
      </c>
      <c r="J7118" s="169">
        <v>10</v>
      </c>
      <c r="K7118" s="154" cm="1">
        <f t="array" ref="K7118">ROUND(
IF(C7118="Beer",
SUM(LOOKUP(2,1/(SRP!$B$8:$B$10&lt;=E7118)/(SRP!$C$8:$C$10&gt;=E7118),SRP!$D$8:$D$10)*(G7118/100)*(E7118/1000)),
IF(C7118="Spirits",
SUM(LOOKUP(2,1/(SRP!$B$2:$B$7&lt;=E7118)/(SRP!$C$2:$C$7&gt;=E7118),SRP!$D$2:$D$7)*(G7118/100)*(E7118/1000)),
IF(AND(C7118="Wine",D7118="Fortified Wines"),
SUM(LOOKUP(2,1/(SRP!$B$26:$B$29&lt;=E7118)/(SRP!$C$26:$C$29&gt;=E7118),SRP!$D$26:$D$29)*(G7118/100)*(E7118/1000)),
IF(C7118="Wine",
SUM(LOOKUP(2,1/(SRP!$B$21:$B$25&lt;=E7118)/(SRP!$C$21:$C$25&gt;=E7118),SRP!$D$21:$D$25)*(G7118/100)*(E7118/1000)),
IF(AND(C7118="Ready to Drink",D7118="RTD-One Pour Cocktail&gt;7%&lt;=14.5"),
SUM(LOOKUP(2,1/(SRP!$B$16:$B$20&lt;=E7118)/(SRP!$C$16:$C$20&gt;=E7118),SRP!$D$16:$D$20)*(G7118/100)*(E7118/1000)),
IF(C7118="Ready to Drink",
SUM(LOOKUP(2,1/(SRP!$B$11:$B$15&lt;=E7118)/(SRP!$C$11:$C$15&gt;=E7118),SRP!$D$11:$D$15)*(G7118/100)*(E7118/1000)),
0)))))),2)</f>
        <v>4.5199999999999996</v>
      </c>
      <c r="L7118" s="173" t="str">
        <f t="shared" si="111"/>
        <v>Spirits300</v>
      </c>
      <c r="M7118" s="154">
        <f>VLOOKUP(L7118,'Slope %'!C:D,2,0)</f>
        <v>0.1</v>
      </c>
    </row>
    <row r="7119" spans="1:13" x14ac:dyDescent="0.25">
      <c r="A7119" s="169">
        <v>69532</v>
      </c>
      <c r="B7119" s="170" t="s">
        <v>5171</v>
      </c>
      <c r="C7119" s="170" t="s">
        <v>263</v>
      </c>
      <c r="D7119" s="170" t="s">
        <v>332</v>
      </c>
      <c r="E7119" s="170">
        <v>1420</v>
      </c>
      <c r="F7119" s="170">
        <v>6</v>
      </c>
      <c r="G7119" s="171">
        <v>5</v>
      </c>
      <c r="H7119" s="170" t="s">
        <v>5172</v>
      </c>
      <c r="I7119" s="171">
        <v>14.99</v>
      </c>
      <c r="J7119" s="169">
        <v>4</v>
      </c>
      <c r="K7119" s="154" cm="1">
        <f t="array" ref="K7119">ROUND(
IF(C7119="Beer",
SUM(LOOKUP(2,1/(SRP!$B$8:$B$10&lt;=E7119)/(SRP!$C$8:$C$10&gt;=E7119),SRP!$D$8:$D$10)*(G7119/100)*(E7119/1000)),
IF(C7119="Spirits",
SUM(LOOKUP(2,1/(SRP!$B$2:$B$7&lt;=E7119)/(SRP!$C$2:$C$7&gt;=E7119),SRP!$D$2:$D$7)*(G7119/100)*(E7119/1000)),
IF(AND(C7119="Wine",D7119="Fortified Wines"),
SUM(LOOKUP(2,1/(SRP!$B$26:$B$29&lt;=E7119)/(SRP!$C$26:$C$29&gt;=E7119),SRP!$D$26:$D$29)*(G7119/100)*(E7119/1000)),
IF(C7119="Wine",
SUM(LOOKUP(2,1/(SRP!$B$21:$B$25&lt;=E7119)/(SRP!$C$21:$C$25&gt;=E7119),SRP!$D$21:$D$25)*(G7119/100)*(E7119/1000)),
IF(AND(C7119="Ready to Drink",D7119="RTD-One Pour Cocktail&gt;7%&lt;=14.5"),
SUM(LOOKUP(2,1/(SRP!$B$16:$B$20&lt;=E7119)/(SRP!$C$16:$C$20&gt;=E7119),SRP!$D$16:$D$20)*(G7119/100)*(E7119/1000)),
IF(C7119="Ready to Drink",
SUM(LOOKUP(2,1/(SRP!$B$11:$B$15&lt;=E7119)/(SRP!$C$11:$C$15&gt;=E7119),SRP!$D$11:$D$15)*(G7119/100)*(E7119/1000)),
0)))))),2)</f>
        <v>5.54</v>
      </c>
      <c r="L7119" s="173" t="str">
        <f t="shared" si="111"/>
        <v>Ready to Drink1420</v>
      </c>
      <c r="M7119" s="154">
        <f>VLOOKUP(L7119,'Slope %'!C:D,2,0)</f>
        <v>0.12</v>
      </c>
    </row>
    <row r="7120" spans="1:13" x14ac:dyDescent="0.25">
      <c r="A7120" s="169">
        <v>69532</v>
      </c>
      <c r="B7120" s="170" t="s">
        <v>5171</v>
      </c>
      <c r="C7120" s="170" t="s">
        <v>263</v>
      </c>
      <c r="D7120" s="170" t="s">
        <v>332</v>
      </c>
      <c r="E7120" s="170">
        <v>1420</v>
      </c>
      <c r="F7120" s="170">
        <v>6</v>
      </c>
      <c r="G7120" s="171">
        <v>5</v>
      </c>
      <c r="H7120" s="170" t="s">
        <v>5172</v>
      </c>
      <c r="I7120" s="171">
        <v>14.99</v>
      </c>
      <c r="J7120" s="169">
        <v>4</v>
      </c>
      <c r="K7120" s="154" cm="1">
        <f t="array" ref="K7120">ROUND(
IF(C7120="Beer",
SUM(LOOKUP(2,1/(SRP!$B$8:$B$10&lt;=E7120)/(SRP!$C$8:$C$10&gt;=E7120),SRP!$D$8:$D$10)*(G7120/100)*(E7120/1000)),
IF(C7120="Spirits",
SUM(LOOKUP(2,1/(SRP!$B$2:$B$7&lt;=E7120)/(SRP!$C$2:$C$7&gt;=E7120),SRP!$D$2:$D$7)*(G7120/100)*(E7120/1000)),
IF(AND(C7120="Wine",D7120="Fortified Wines"),
SUM(LOOKUP(2,1/(SRP!$B$26:$B$29&lt;=E7120)/(SRP!$C$26:$C$29&gt;=E7120),SRP!$D$26:$D$29)*(G7120/100)*(E7120/1000)),
IF(C7120="Wine",
SUM(LOOKUP(2,1/(SRP!$B$21:$B$25&lt;=E7120)/(SRP!$C$21:$C$25&gt;=E7120),SRP!$D$21:$D$25)*(G7120/100)*(E7120/1000)),
IF(AND(C7120="Ready to Drink",D7120="RTD-One Pour Cocktail&gt;7%&lt;=14.5"),
SUM(LOOKUP(2,1/(SRP!$B$16:$B$20&lt;=E7120)/(SRP!$C$16:$C$20&gt;=E7120),SRP!$D$16:$D$20)*(G7120/100)*(E7120/1000)),
IF(C7120="Ready to Drink",
SUM(LOOKUP(2,1/(SRP!$B$11:$B$15&lt;=E7120)/(SRP!$C$11:$C$15&gt;=E7120),SRP!$D$11:$D$15)*(G7120/100)*(E7120/1000)),
0)))))),2)</f>
        <v>5.54</v>
      </c>
      <c r="L7120" s="173" t="str">
        <f t="shared" si="111"/>
        <v>Ready to Drink1420</v>
      </c>
      <c r="M7120" s="154">
        <f>VLOOKUP(L7120,'Slope %'!C:D,2,0)</f>
        <v>0.12</v>
      </c>
    </row>
    <row r="7121" spans="1:13" x14ac:dyDescent="0.25">
      <c r="A7121" s="169">
        <v>69533</v>
      </c>
      <c r="B7121" s="170" t="s">
        <v>5173</v>
      </c>
      <c r="C7121" s="170" t="s">
        <v>263</v>
      </c>
      <c r="D7121" s="170" t="s">
        <v>332</v>
      </c>
      <c r="E7121" s="170">
        <v>1420</v>
      </c>
      <c r="F7121" s="170">
        <v>6</v>
      </c>
      <c r="G7121" s="171">
        <v>5</v>
      </c>
      <c r="H7121" s="170" t="s">
        <v>5172</v>
      </c>
      <c r="I7121" s="171">
        <v>14.99</v>
      </c>
      <c r="J7121" s="169">
        <v>4</v>
      </c>
      <c r="K7121" s="154" cm="1">
        <f t="array" ref="K7121">ROUND(
IF(C7121="Beer",
SUM(LOOKUP(2,1/(SRP!$B$8:$B$10&lt;=E7121)/(SRP!$C$8:$C$10&gt;=E7121),SRP!$D$8:$D$10)*(G7121/100)*(E7121/1000)),
IF(C7121="Spirits",
SUM(LOOKUP(2,1/(SRP!$B$2:$B$7&lt;=E7121)/(SRP!$C$2:$C$7&gt;=E7121),SRP!$D$2:$D$7)*(G7121/100)*(E7121/1000)),
IF(AND(C7121="Wine",D7121="Fortified Wines"),
SUM(LOOKUP(2,1/(SRP!$B$26:$B$29&lt;=E7121)/(SRP!$C$26:$C$29&gt;=E7121),SRP!$D$26:$D$29)*(G7121/100)*(E7121/1000)),
IF(C7121="Wine",
SUM(LOOKUP(2,1/(SRP!$B$21:$B$25&lt;=E7121)/(SRP!$C$21:$C$25&gt;=E7121),SRP!$D$21:$D$25)*(G7121/100)*(E7121/1000)),
IF(AND(C7121="Ready to Drink",D7121="RTD-One Pour Cocktail&gt;7%&lt;=14.5"),
SUM(LOOKUP(2,1/(SRP!$B$16:$B$20&lt;=E7121)/(SRP!$C$16:$C$20&gt;=E7121),SRP!$D$16:$D$20)*(G7121/100)*(E7121/1000)),
IF(C7121="Ready to Drink",
SUM(LOOKUP(2,1/(SRP!$B$11:$B$15&lt;=E7121)/(SRP!$C$11:$C$15&gt;=E7121),SRP!$D$11:$D$15)*(G7121/100)*(E7121/1000)),
0)))))),2)</f>
        <v>5.54</v>
      </c>
      <c r="L7121" s="173" t="str">
        <f t="shared" si="111"/>
        <v>Ready to Drink1420</v>
      </c>
      <c r="M7121" s="154">
        <f>VLOOKUP(L7121,'Slope %'!C:D,2,0)</f>
        <v>0.12</v>
      </c>
    </row>
    <row r="7122" spans="1:13" x14ac:dyDescent="0.25">
      <c r="A7122" s="169">
        <v>69533</v>
      </c>
      <c r="B7122" s="170" t="s">
        <v>5173</v>
      </c>
      <c r="C7122" s="170" t="s">
        <v>263</v>
      </c>
      <c r="D7122" s="170" t="s">
        <v>332</v>
      </c>
      <c r="E7122" s="170">
        <v>1420</v>
      </c>
      <c r="F7122" s="170">
        <v>6</v>
      </c>
      <c r="G7122" s="171">
        <v>5</v>
      </c>
      <c r="H7122" s="170" t="s">
        <v>5172</v>
      </c>
      <c r="I7122" s="171">
        <v>14.99</v>
      </c>
      <c r="J7122" s="169">
        <v>4</v>
      </c>
      <c r="K7122" s="154" cm="1">
        <f t="array" ref="K7122">ROUND(
IF(C7122="Beer",
SUM(LOOKUP(2,1/(SRP!$B$8:$B$10&lt;=E7122)/(SRP!$C$8:$C$10&gt;=E7122),SRP!$D$8:$D$10)*(G7122/100)*(E7122/1000)),
IF(C7122="Spirits",
SUM(LOOKUP(2,1/(SRP!$B$2:$B$7&lt;=E7122)/(SRP!$C$2:$C$7&gt;=E7122),SRP!$D$2:$D$7)*(G7122/100)*(E7122/1000)),
IF(AND(C7122="Wine",D7122="Fortified Wines"),
SUM(LOOKUP(2,1/(SRP!$B$26:$B$29&lt;=E7122)/(SRP!$C$26:$C$29&gt;=E7122),SRP!$D$26:$D$29)*(G7122/100)*(E7122/1000)),
IF(C7122="Wine",
SUM(LOOKUP(2,1/(SRP!$B$21:$B$25&lt;=E7122)/(SRP!$C$21:$C$25&gt;=E7122),SRP!$D$21:$D$25)*(G7122/100)*(E7122/1000)),
IF(AND(C7122="Ready to Drink",D7122="RTD-One Pour Cocktail&gt;7%&lt;=14.5"),
SUM(LOOKUP(2,1/(SRP!$B$16:$B$20&lt;=E7122)/(SRP!$C$16:$C$20&gt;=E7122),SRP!$D$16:$D$20)*(G7122/100)*(E7122/1000)),
IF(C7122="Ready to Drink",
SUM(LOOKUP(2,1/(SRP!$B$11:$B$15&lt;=E7122)/(SRP!$C$11:$C$15&gt;=E7122),SRP!$D$11:$D$15)*(G7122/100)*(E7122/1000)),
0)))))),2)</f>
        <v>5.54</v>
      </c>
      <c r="L7122" s="173" t="str">
        <f t="shared" si="111"/>
        <v>Ready to Drink1420</v>
      </c>
      <c r="M7122" s="154">
        <f>VLOOKUP(L7122,'Slope %'!C:D,2,0)</f>
        <v>0.12</v>
      </c>
    </row>
    <row r="7123" spans="1:13" x14ac:dyDescent="0.25">
      <c r="A7123" s="169">
        <v>69534</v>
      </c>
      <c r="B7123" s="170" t="s">
        <v>5174</v>
      </c>
      <c r="C7123" s="170" t="s">
        <v>263</v>
      </c>
      <c r="D7123" s="170" t="s">
        <v>332</v>
      </c>
      <c r="E7123" s="170">
        <v>1420</v>
      </c>
      <c r="F7123" s="170">
        <v>6</v>
      </c>
      <c r="G7123" s="171">
        <v>5</v>
      </c>
      <c r="H7123" s="170" t="s">
        <v>5172</v>
      </c>
      <c r="I7123" s="171">
        <v>14.99</v>
      </c>
      <c r="J7123" s="169">
        <v>4</v>
      </c>
      <c r="K7123" s="154" cm="1">
        <f t="array" ref="K7123">ROUND(
IF(C7123="Beer",
SUM(LOOKUP(2,1/(SRP!$B$8:$B$10&lt;=E7123)/(SRP!$C$8:$C$10&gt;=E7123),SRP!$D$8:$D$10)*(G7123/100)*(E7123/1000)),
IF(C7123="Spirits",
SUM(LOOKUP(2,1/(SRP!$B$2:$B$7&lt;=E7123)/(SRP!$C$2:$C$7&gt;=E7123),SRP!$D$2:$D$7)*(G7123/100)*(E7123/1000)),
IF(AND(C7123="Wine",D7123="Fortified Wines"),
SUM(LOOKUP(2,1/(SRP!$B$26:$B$29&lt;=E7123)/(SRP!$C$26:$C$29&gt;=E7123),SRP!$D$26:$D$29)*(G7123/100)*(E7123/1000)),
IF(C7123="Wine",
SUM(LOOKUP(2,1/(SRP!$B$21:$B$25&lt;=E7123)/(SRP!$C$21:$C$25&gt;=E7123),SRP!$D$21:$D$25)*(G7123/100)*(E7123/1000)),
IF(AND(C7123="Ready to Drink",D7123="RTD-One Pour Cocktail&gt;7%&lt;=14.5"),
SUM(LOOKUP(2,1/(SRP!$B$16:$B$20&lt;=E7123)/(SRP!$C$16:$C$20&gt;=E7123),SRP!$D$16:$D$20)*(G7123/100)*(E7123/1000)),
IF(C7123="Ready to Drink",
SUM(LOOKUP(2,1/(SRP!$B$11:$B$15&lt;=E7123)/(SRP!$C$11:$C$15&gt;=E7123),SRP!$D$11:$D$15)*(G7123/100)*(E7123/1000)),
0)))))),2)</f>
        <v>5.54</v>
      </c>
      <c r="L7123" s="173" t="str">
        <f t="shared" si="111"/>
        <v>Ready to Drink1420</v>
      </c>
      <c r="M7123" s="154">
        <f>VLOOKUP(L7123,'Slope %'!C:D,2,0)</f>
        <v>0.12</v>
      </c>
    </row>
    <row r="7124" spans="1:13" x14ac:dyDescent="0.25">
      <c r="A7124" s="169">
        <v>69534</v>
      </c>
      <c r="B7124" s="170" t="s">
        <v>5174</v>
      </c>
      <c r="C7124" s="170" t="s">
        <v>263</v>
      </c>
      <c r="D7124" s="170" t="s">
        <v>332</v>
      </c>
      <c r="E7124" s="170">
        <v>1420</v>
      </c>
      <c r="F7124" s="170">
        <v>6</v>
      </c>
      <c r="G7124" s="171">
        <v>5</v>
      </c>
      <c r="H7124" s="170" t="s">
        <v>5172</v>
      </c>
      <c r="I7124" s="171">
        <v>14.99</v>
      </c>
      <c r="J7124" s="169">
        <v>4</v>
      </c>
      <c r="K7124" s="154" cm="1">
        <f t="array" ref="K7124">ROUND(
IF(C7124="Beer",
SUM(LOOKUP(2,1/(SRP!$B$8:$B$10&lt;=E7124)/(SRP!$C$8:$C$10&gt;=E7124),SRP!$D$8:$D$10)*(G7124/100)*(E7124/1000)),
IF(C7124="Spirits",
SUM(LOOKUP(2,1/(SRP!$B$2:$B$7&lt;=E7124)/(SRP!$C$2:$C$7&gt;=E7124),SRP!$D$2:$D$7)*(G7124/100)*(E7124/1000)),
IF(AND(C7124="Wine",D7124="Fortified Wines"),
SUM(LOOKUP(2,1/(SRP!$B$26:$B$29&lt;=E7124)/(SRP!$C$26:$C$29&gt;=E7124),SRP!$D$26:$D$29)*(G7124/100)*(E7124/1000)),
IF(C7124="Wine",
SUM(LOOKUP(2,1/(SRP!$B$21:$B$25&lt;=E7124)/(SRP!$C$21:$C$25&gt;=E7124),SRP!$D$21:$D$25)*(G7124/100)*(E7124/1000)),
IF(AND(C7124="Ready to Drink",D7124="RTD-One Pour Cocktail&gt;7%&lt;=14.5"),
SUM(LOOKUP(2,1/(SRP!$B$16:$B$20&lt;=E7124)/(SRP!$C$16:$C$20&gt;=E7124),SRP!$D$16:$D$20)*(G7124/100)*(E7124/1000)),
IF(C7124="Ready to Drink",
SUM(LOOKUP(2,1/(SRP!$B$11:$B$15&lt;=E7124)/(SRP!$C$11:$C$15&gt;=E7124),SRP!$D$11:$D$15)*(G7124/100)*(E7124/1000)),
0)))))),2)</f>
        <v>5.54</v>
      </c>
      <c r="L7124" s="173" t="str">
        <f t="shared" si="111"/>
        <v>Ready to Drink1420</v>
      </c>
      <c r="M7124" s="154">
        <f>VLOOKUP(L7124,'Slope %'!C:D,2,0)</f>
        <v>0.12</v>
      </c>
    </row>
    <row r="7125" spans="1:13" x14ac:dyDescent="0.25">
      <c r="A7125" s="169">
        <v>69541</v>
      </c>
      <c r="B7125" s="170" t="s">
        <v>5175</v>
      </c>
      <c r="C7125" s="170" t="s">
        <v>263</v>
      </c>
      <c r="D7125" s="170" t="s">
        <v>332</v>
      </c>
      <c r="E7125" s="170">
        <v>4260</v>
      </c>
      <c r="F7125" s="170">
        <v>2</v>
      </c>
      <c r="G7125" s="171">
        <v>5</v>
      </c>
      <c r="H7125" s="170" t="s">
        <v>5172</v>
      </c>
      <c r="I7125" s="171">
        <v>39.99</v>
      </c>
      <c r="J7125" s="169">
        <v>12</v>
      </c>
      <c r="K7125" s="154" cm="1">
        <f t="array" ref="K7125">ROUND(
IF(C7125="Beer",
SUM(LOOKUP(2,1/(SRP!$B$8:$B$10&lt;=E7125)/(SRP!$C$8:$C$10&gt;=E7125),SRP!$D$8:$D$10)*(G7125/100)*(E7125/1000)),
IF(C7125="Spirits",
SUM(LOOKUP(2,1/(SRP!$B$2:$B$7&lt;=E7125)/(SRP!$C$2:$C$7&gt;=E7125),SRP!$D$2:$D$7)*(G7125/100)*(E7125/1000)),
IF(AND(C7125="Wine",D7125="Fortified Wines"),
SUM(LOOKUP(2,1/(SRP!$B$26:$B$29&lt;=E7125)/(SRP!$C$26:$C$29&gt;=E7125),SRP!$D$26:$D$29)*(G7125/100)*(E7125/1000)),
IF(C7125="Wine",
SUM(LOOKUP(2,1/(SRP!$B$21:$B$25&lt;=E7125)/(SRP!$C$21:$C$25&gt;=E7125),SRP!$D$21:$D$25)*(G7125/100)*(E7125/1000)),
IF(AND(C7125="Ready to Drink",D7125="RTD-One Pour Cocktail&gt;7%&lt;=14.5"),
SUM(LOOKUP(2,1/(SRP!$B$16:$B$20&lt;=E7125)/(SRP!$C$16:$C$20&gt;=E7125),SRP!$D$16:$D$20)*(G7125/100)*(E7125/1000)),
IF(C7125="Ready to Drink",
SUM(LOOKUP(2,1/(SRP!$B$11:$B$15&lt;=E7125)/(SRP!$C$11:$C$15&gt;=E7125),SRP!$D$11:$D$15)*(G7125/100)*(E7125/1000)),
0)))))),2)</f>
        <v>16.63</v>
      </c>
      <c r="L7125" s="173" t="str">
        <f t="shared" si="111"/>
        <v>Ready to Drink4260</v>
      </c>
      <c r="M7125" s="154">
        <f>VLOOKUP(L7125,'Slope %'!C:D,2,0)</f>
        <v>7.0000000000000007E-2</v>
      </c>
    </row>
    <row r="7126" spans="1:13" x14ac:dyDescent="0.25">
      <c r="A7126" s="169">
        <v>69541</v>
      </c>
      <c r="B7126" s="170" t="s">
        <v>5175</v>
      </c>
      <c r="C7126" s="170" t="s">
        <v>263</v>
      </c>
      <c r="D7126" s="170" t="s">
        <v>332</v>
      </c>
      <c r="E7126" s="170">
        <v>4260</v>
      </c>
      <c r="F7126" s="170">
        <v>2</v>
      </c>
      <c r="G7126" s="171">
        <v>5</v>
      </c>
      <c r="H7126" s="170" t="s">
        <v>5172</v>
      </c>
      <c r="I7126" s="171">
        <v>39.99</v>
      </c>
      <c r="J7126" s="169">
        <v>12</v>
      </c>
      <c r="K7126" s="154" cm="1">
        <f t="array" ref="K7126">ROUND(
IF(C7126="Beer",
SUM(LOOKUP(2,1/(SRP!$B$8:$B$10&lt;=E7126)/(SRP!$C$8:$C$10&gt;=E7126),SRP!$D$8:$D$10)*(G7126/100)*(E7126/1000)),
IF(C7126="Spirits",
SUM(LOOKUP(2,1/(SRP!$B$2:$B$7&lt;=E7126)/(SRP!$C$2:$C$7&gt;=E7126),SRP!$D$2:$D$7)*(G7126/100)*(E7126/1000)),
IF(AND(C7126="Wine",D7126="Fortified Wines"),
SUM(LOOKUP(2,1/(SRP!$B$26:$B$29&lt;=E7126)/(SRP!$C$26:$C$29&gt;=E7126),SRP!$D$26:$D$29)*(G7126/100)*(E7126/1000)),
IF(C7126="Wine",
SUM(LOOKUP(2,1/(SRP!$B$21:$B$25&lt;=E7126)/(SRP!$C$21:$C$25&gt;=E7126),SRP!$D$21:$D$25)*(G7126/100)*(E7126/1000)),
IF(AND(C7126="Ready to Drink",D7126="RTD-One Pour Cocktail&gt;7%&lt;=14.5"),
SUM(LOOKUP(2,1/(SRP!$B$16:$B$20&lt;=E7126)/(SRP!$C$16:$C$20&gt;=E7126),SRP!$D$16:$D$20)*(G7126/100)*(E7126/1000)),
IF(C7126="Ready to Drink",
SUM(LOOKUP(2,1/(SRP!$B$11:$B$15&lt;=E7126)/(SRP!$C$11:$C$15&gt;=E7126),SRP!$D$11:$D$15)*(G7126/100)*(E7126/1000)),
0)))))),2)</f>
        <v>16.63</v>
      </c>
      <c r="L7126" s="173" t="str">
        <f t="shared" si="111"/>
        <v>Ready to Drink4260</v>
      </c>
      <c r="M7126" s="154">
        <f>VLOOKUP(L7126,'Slope %'!C:D,2,0)</f>
        <v>7.0000000000000007E-2</v>
      </c>
    </row>
    <row r="7127" spans="1:13" x14ac:dyDescent="0.25">
      <c r="A7127" s="169">
        <v>69550</v>
      </c>
      <c r="B7127" s="170" t="s">
        <v>1603</v>
      </c>
      <c r="C7127" s="170" t="s">
        <v>15</v>
      </c>
      <c r="D7127" s="170" t="s">
        <v>336</v>
      </c>
      <c r="E7127" s="170">
        <v>375</v>
      </c>
      <c r="F7127" s="170">
        <v>24</v>
      </c>
      <c r="G7127" s="171">
        <v>16</v>
      </c>
      <c r="H7127" s="170" t="s">
        <v>43</v>
      </c>
      <c r="I7127" s="171">
        <v>19.989999999999998</v>
      </c>
      <c r="J7127" s="169">
        <v>1</v>
      </c>
      <c r="K7127" s="154" cm="1">
        <f t="array" ref="K7127">ROUND(
IF(C7127="Beer",
SUM(LOOKUP(2,1/(SRP!$B$8:$B$10&lt;=E7127)/(SRP!$C$8:$C$10&gt;=E7127),SRP!$D$8:$D$10)*(G7127/100)*(E7127/1000)),
IF(C7127="Spirits",
SUM(LOOKUP(2,1/(SRP!$B$2:$B$7&lt;=E7127)/(SRP!$C$2:$C$7&gt;=E7127),SRP!$D$2:$D$7)*(G7127/100)*(E7127/1000)),
IF(AND(C7127="Wine",D7127="Fortified Wines"),
SUM(LOOKUP(2,1/(SRP!$B$26:$B$29&lt;=E7127)/(SRP!$C$26:$C$29&gt;=E7127),SRP!$D$26:$D$29)*(G7127/100)*(E7127/1000)),
IF(C7127="Wine",
SUM(LOOKUP(2,1/(SRP!$B$21:$B$25&lt;=E7127)/(SRP!$C$21:$C$25&gt;=E7127),SRP!$D$21:$D$25)*(G7127/100)*(E7127/1000)),
IF(AND(C7127="Ready to Drink",D7127="RTD-One Pour Cocktail&gt;7%&lt;=14.5"),
SUM(LOOKUP(2,1/(SRP!$B$16:$B$20&lt;=E7127)/(SRP!$C$16:$C$20&gt;=E7127),SRP!$D$16:$D$20)*(G7127/100)*(E7127/1000)),
IF(C7127="Ready to Drink",
SUM(LOOKUP(2,1/(SRP!$B$11:$B$15&lt;=E7127)/(SRP!$C$11:$C$15&gt;=E7127),SRP!$D$11:$D$15)*(G7127/100)*(E7127/1000)),
0)))))),2)</f>
        <v>5.32</v>
      </c>
      <c r="L7127" s="173" t="str">
        <f t="shared" si="111"/>
        <v>Spirits375</v>
      </c>
      <c r="M7127" s="154">
        <f>VLOOKUP(L7127,'Slope %'!C:D,2,0)</f>
        <v>0.1</v>
      </c>
    </row>
    <row r="7128" spans="1:13" x14ac:dyDescent="0.25">
      <c r="A7128" s="169">
        <v>69551</v>
      </c>
      <c r="B7128" s="170" t="s">
        <v>5176</v>
      </c>
      <c r="C7128" s="170" t="s">
        <v>263</v>
      </c>
      <c r="D7128" s="170" t="s">
        <v>264</v>
      </c>
      <c r="E7128" s="170">
        <v>275</v>
      </c>
      <c r="F7128" s="170">
        <v>24</v>
      </c>
      <c r="G7128" s="171">
        <v>4.0999999999999996</v>
      </c>
      <c r="H7128" s="170" t="s">
        <v>54</v>
      </c>
      <c r="I7128" s="171">
        <v>3.09</v>
      </c>
      <c r="J7128" s="169">
        <v>1</v>
      </c>
      <c r="K7128" s="154" cm="1">
        <f t="array" ref="K7128">ROUND(
IF(C7128="Beer",
SUM(LOOKUP(2,1/(SRP!$B$8:$B$10&lt;=E7128)/(SRP!$C$8:$C$10&gt;=E7128),SRP!$D$8:$D$10)*(G7128/100)*(E7128/1000)),
IF(C7128="Spirits",
SUM(LOOKUP(2,1/(SRP!$B$2:$B$7&lt;=E7128)/(SRP!$C$2:$C$7&gt;=E7128),SRP!$D$2:$D$7)*(G7128/100)*(E7128/1000)),
IF(AND(C7128="Wine",D7128="Fortified Wines"),
SUM(LOOKUP(2,1/(SRP!$B$26:$B$29&lt;=E7128)/(SRP!$C$26:$C$29&gt;=E7128),SRP!$D$26:$D$29)*(G7128/100)*(E7128/1000)),
IF(C7128="Wine",
SUM(LOOKUP(2,1/(SRP!$B$21:$B$25&lt;=E7128)/(SRP!$C$21:$C$25&gt;=E7128),SRP!$D$21:$D$25)*(G7128/100)*(E7128/1000)),
IF(AND(C7128="Ready to Drink",D7128="RTD-One Pour Cocktail&gt;7%&lt;=14.5"),
SUM(LOOKUP(2,1/(SRP!$B$16:$B$20&lt;=E7128)/(SRP!$C$16:$C$20&gt;=E7128),SRP!$D$16:$D$20)*(G7128/100)*(E7128/1000)),
IF(C7128="Ready to Drink",
SUM(LOOKUP(2,1/(SRP!$B$11:$B$15&lt;=E7128)/(SRP!$C$11:$C$15&gt;=E7128),SRP!$D$11:$D$15)*(G7128/100)*(E7128/1000)),
0)))))),2)</f>
        <v>1</v>
      </c>
      <c r="L7128" s="173" t="str">
        <f t="shared" si="111"/>
        <v>Ready to Drink275</v>
      </c>
      <c r="M7128" s="154">
        <f>VLOOKUP(L7128,'Slope %'!C:D,2,0)</f>
        <v>0.12</v>
      </c>
    </row>
    <row r="7129" spans="1:13" x14ac:dyDescent="0.25">
      <c r="A7129" s="169">
        <v>69551</v>
      </c>
      <c r="B7129" s="170" t="s">
        <v>5176</v>
      </c>
      <c r="C7129" s="170" t="s">
        <v>263</v>
      </c>
      <c r="D7129" s="170" t="s">
        <v>264</v>
      </c>
      <c r="E7129" s="170">
        <v>275</v>
      </c>
      <c r="F7129" s="170">
        <v>24</v>
      </c>
      <c r="G7129" s="171">
        <v>4.0999999999999996</v>
      </c>
      <c r="H7129" s="170" t="s">
        <v>54</v>
      </c>
      <c r="I7129" s="171">
        <v>3.09</v>
      </c>
      <c r="J7129" s="169">
        <v>1</v>
      </c>
      <c r="K7129" s="154" cm="1">
        <f t="array" ref="K7129">ROUND(
IF(C7129="Beer",
SUM(LOOKUP(2,1/(SRP!$B$8:$B$10&lt;=E7129)/(SRP!$C$8:$C$10&gt;=E7129),SRP!$D$8:$D$10)*(G7129/100)*(E7129/1000)),
IF(C7129="Spirits",
SUM(LOOKUP(2,1/(SRP!$B$2:$B$7&lt;=E7129)/(SRP!$C$2:$C$7&gt;=E7129),SRP!$D$2:$D$7)*(G7129/100)*(E7129/1000)),
IF(AND(C7129="Wine",D7129="Fortified Wines"),
SUM(LOOKUP(2,1/(SRP!$B$26:$B$29&lt;=E7129)/(SRP!$C$26:$C$29&gt;=E7129),SRP!$D$26:$D$29)*(G7129/100)*(E7129/1000)),
IF(C7129="Wine",
SUM(LOOKUP(2,1/(SRP!$B$21:$B$25&lt;=E7129)/(SRP!$C$21:$C$25&gt;=E7129),SRP!$D$21:$D$25)*(G7129/100)*(E7129/1000)),
IF(AND(C7129="Ready to Drink",D7129="RTD-One Pour Cocktail&gt;7%&lt;=14.5"),
SUM(LOOKUP(2,1/(SRP!$B$16:$B$20&lt;=E7129)/(SRP!$C$16:$C$20&gt;=E7129),SRP!$D$16:$D$20)*(G7129/100)*(E7129/1000)),
IF(C7129="Ready to Drink",
SUM(LOOKUP(2,1/(SRP!$B$11:$B$15&lt;=E7129)/(SRP!$C$11:$C$15&gt;=E7129),SRP!$D$11:$D$15)*(G7129/100)*(E7129/1000)),
0)))))),2)</f>
        <v>1</v>
      </c>
      <c r="L7129" s="173" t="str">
        <f t="shared" si="111"/>
        <v>Ready to Drink275</v>
      </c>
      <c r="M7129" s="154">
        <f>VLOOKUP(L7129,'Slope %'!C:D,2,0)</f>
        <v>0.12</v>
      </c>
    </row>
    <row r="7130" spans="1:13" x14ac:dyDescent="0.25">
      <c r="A7130" s="169">
        <v>69570</v>
      </c>
      <c r="B7130" s="170" t="s">
        <v>5177</v>
      </c>
      <c r="C7130" s="170" t="s">
        <v>15</v>
      </c>
      <c r="D7130" s="170" t="s">
        <v>441</v>
      </c>
      <c r="E7130" s="170">
        <v>750</v>
      </c>
      <c r="F7130" s="170">
        <v>12</v>
      </c>
      <c r="G7130" s="171">
        <v>21</v>
      </c>
      <c r="H7130" s="170" t="s">
        <v>22</v>
      </c>
      <c r="I7130" s="171">
        <v>23.49</v>
      </c>
      <c r="J7130" s="169">
        <v>1</v>
      </c>
      <c r="K7130" s="154" cm="1">
        <f t="array" ref="K7130">ROUND(
IF(C7130="Beer",
SUM(LOOKUP(2,1/(SRP!$B$8:$B$10&lt;=E7130)/(SRP!$C$8:$C$10&gt;=E7130),SRP!$D$8:$D$10)*(G7130/100)*(E7130/1000)),
IF(C7130="Spirits",
SUM(LOOKUP(2,1/(SRP!$B$2:$B$7&lt;=E7130)/(SRP!$C$2:$C$7&gt;=E7130),SRP!$D$2:$D$7)*(G7130/100)*(E7130/1000)),
IF(AND(C7130="Wine",D7130="Fortified Wines"),
SUM(LOOKUP(2,1/(SRP!$B$26:$B$29&lt;=E7130)/(SRP!$C$26:$C$29&gt;=E7130),SRP!$D$26:$D$29)*(G7130/100)*(E7130/1000)),
IF(C7130="Wine",
SUM(LOOKUP(2,1/(SRP!$B$21:$B$25&lt;=E7130)/(SRP!$C$21:$C$25&gt;=E7130),SRP!$D$21:$D$25)*(G7130/100)*(E7130/1000)),
IF(AND(C7130="Ready to Drink",D7130="RTD-One Pour Cocktail&gt;7%&lt;=14.5"),
SUM(LOOKUP(2,1/(SRP!$B$16:$B$20&lt;=E7130)/(SRP!$C$16:$C$20&gt;=E7130),SRP!$D$16:$D$20)*(G7130/100)*(E7130/1000)),
IF(C7130="Ready to Drink",
SUM(LOOKUP(2,1/(SRP!$B$11:$B$15&lt;=E7130)/(SRP!$C$11:$C$15&gt;=E7130),SRP!$D$11:$D$15)*(G7130/100)*(E7130/1000)),
0)))))),2)</f>
        <v>12.3</v>
      </c>
      <c r="L7130" s="173" t="str">
        <f t="shared" si="111"/>
        <v>Spirits750</v>
      </c>
      <c r="M7130" s="154">
        <f>VLOOKUP(L7130,'Slope %'!C:D,2,0)</f>
        <v>7.0000000000000007E-2</v>
      </c>
    </row>
    <row r="7131" spans="1:13" x14ac:dyDescent="0.25">
      <c r="A7131" s="169">
        <v>69571</v>
      </c>
      <c r="B7131" s="170" t="s">
        <v>5178</v>
      </c>
      <c r="C7131" s="170" t="s">
        <v>15</v>
      </c>
      <c r="D7131" s="170" t="s">
        <v>441</v>
      </c>
      <c r="E7131" s="170">
        <v>750</v>
      </c>
      <c r="F7131" s="170">
        <v>12</v>
      </c>
      <c r="G7131" s="171">
        <v>21</v>
      </c>
      <c r="H7131" s="170" t="s">
        <v>22</v>
      </c>
      <c r="I7131" s="171">
        <v>23.49</v>
      </c>
      <c r="J7131" s="169">
        <v>1</v>
      </c>
      <c r="K7131" s="154" cm="1">
        <f t="array" ref="K7131">ROUND(
IF(C7131="Beer",
SUM(LOOKUP(2,1/(SRP!$B$8:$B$10&lt;=E7131)/(SRP!$C$8:$C$10&gt;=E7131),SRP!$D$8:$D$10)*(G7131/100)*(E7131/1000)),
IF(C7131="Spirits",
SUM(LOOKUP(2,1/(SRP!$B$2:$B$7&lt;=E7131)/(SRP!$C$2:$C$7&gt;=E7131),SRP!$D$2:$D$7)*(G7131/100)*(E7131/1000)),
IF(AND(C7131="Wine",D7131="Fortified Wines"),
SUM(LOOKUP(2,1/(SRP!$B$26:$B$29&lt;=E7131)/(SRP!$C$26:$C$29&gt;=E7131),SRP!$D$26:$D$29)*(G7131/100)*(E7131/1000)),
IF(C7131="Wine",
SUM(LOOKUP(2,1/(SRP!$B$21:$B$25&lt;=E7131)/(SRP!$C$21:$C$25&gt;=E7131),SRP!$D$21:$D$25)*(G7131/100)*(E7131/1000)),
IF(AND(C7131="Ready to Drink",D7131="RTD-One Pour Cocktail&gt;7%&lt;=14.5"),
SUM(LOOKUP(2,1/(SRP!$B$16:$B$20&lt;=E7131)/(SRP!$C$16:$C$20&gt;=E7131),SRP!$D$16:$D$20)*(G7131/100)*(E7131/1000)),
IF(C7131="Ready to Drink",
SUM(LOOKUP(2,1/(SRP!$B$11:$B$15&lt;=E7131)/(SRP!$C$11:$C$15&gt;=E7131),SRP!$D$11:$D$15)*(G7131/100)*(E7131/1000)),
0)))))),2)</f>
        <v>12.3</v>
      </c>
      <c r="L7131" s="173" t="str">
        <f t="shared" si="111"/>
        <v>Spirits750</v>
      </c>
      <c r="M7131" s="154">
        <f>VLOOKUP(L7131,'Slope %'!C:D,2,0)</f>
        <v>7.0000000000000007E-2</v>
      </c>
    </row>
    <row r="7132" spans="1:13" x14ac:dyDescent="0.25">
      <c r="A7132" s="169">
        <v>69572</v>
      </c>
      <c r="B7132" s="170" t="s">
        <v>5179</v>
      </c>
      <c r="C7132" s="170" t="s">
        <v>15</v>
      </c>
      <c r="D7132" s="170" t="s">
        <v>169</v>
      </c>
      <c r="E7132" s="170">
        <v>750</v>
      </c>
      <c r="F7132" s="170">
        <v>12</v>
      </c>
      <c r="G7132" s="171">
        <v>21</v>
      </c>
      <c r="H7132" s="170" t="s">
        <v>22</v>
      </c>
      <c r="I7132" s="171">
        <v>23.49</v>
      </c>
      <c r="J7132" s="169">
        <v>1</v>
      </c>
      <c r="K7132" s="154" cm="1">
        <f t="array" ref="K7132">ROUND(
IF(C7132="Beer",
SUM(LOOKUP(2,1/(SRP!$B$8:$B$10&lt;=E7132)/(SRP!$C$8:$C$10&gt;=E7132),SRP!$D$8:$D$10)*(G7132/100)*(E7132/1000)),
IF(C7132="Spirits",
SUM(LOOKUP(2,1/(SRP!$B$2:$B$7&lt;=E7132)/(SRP!$C$2:$C$7&gt;=E7132),SRP!$D$2:$D$7)*(G7132/100)*(E7132/1000)),
IF(AND(C7132="Wine",D7132="Fortified Wines"),
SUM(LOOKUP(2,1/(SRP!$B$26:$B$29&lt;=E7132)/(SRP!$C$26:$C$29&gt;=E7132),SRP!$D$26:$D$29)*(G7132/100)*(E7132/1000)),
IF(C7132="Wine",
SUM(LOOKUP(2,1/(SRP!$B$21:$B$25&lt;=E7132)/(SRP!$C$21:$C$25&gt;=E7132),SRP!$D$21:$D$25)*(G7132/100)*(E7132/1000)),
IF(AND(C7132="Ready to Drink",D7132="RTD-One Pour Cocktail&gt;7%&lt;=14.5"),
SUM(LOOKUP(2,1/(SRP!$B$16:$B$20&lt;=E7132)/(SRP!$C$16:$C$20&gt;=E7132),SRP!$D$16:$D$20)*(G7132/100)*(E7132/1000)),
IF(C7132="Ready to Drink",
SUM(LOOKUP(2,1/(SRP!$B$11:$B$15&lt;=E7132)/(SRP!$C$11:$C$15&gt;=E7132),SRP!$D$11:$D$15)*(G7132/100)*(E7132/1000)),
0)))))),2)</f>
        <v>12.3</v>
      </c>
      <c r="L7132" s="173" t="str">
        <f t="shared" si="111"/>
        <v>Spirits750</v>
      </c>
      <c r="M7132" s="154">
        <f>VLOOKUP(L7132,'Slope %'!C:D,2,0)</f>
        <v>7.0000000000000007E-2</v>
      </c>
    </row>
    <row r="7133" spans="1:13" x14ac:dyDescent="0.25">
      <c r="A7133" s="169">
        <v>69574</v>
      </c>
      <c r="B7133" s="170" t="s">
        <v>5180</v>
      </c>
      <c r="C7133" s="170" t="s">
        <v>15</v>
      </c>
      <c r="D7133" s="170" t="s">
        <v>215</v>
      </c>
      <c r="E7133" s="170">
        <v>750</v>
      </c>
      <c r="F7133" s="170">
        <v>9</v>
      </c>
      <c r="G7133" s="171">
        <v>40</v>
      </c>
      <c r="H7133" s="170" t="s">
        <v>17</v>
      </c>
      <c r="I7133" s="171">
        <v>69.989999999999995</v>
      </c>
      <c r="J7133" s="169">
        <v>1</v>
      </c>
      <c r="K7133" s="154" cm="1">
        <f t="array" ref="K7133">ROUND(
IF(C7133="Beer",
SUM(LOOKUP(2,1/(SRP!$B$8:$B$10&lt;=E7133)/(SRP!$C$8:$C$10&gt;=E7133),SRP!$D$8:$D$10)*(G7133/100)*(E7133/1000)),
IF(C7133="Spirits",
SUM(LOOKUP(2,1/(SRP!$B$2:$B$7&lt;=E7133)/(SRP!$C$2:$C$7&gt;=E7133),SRP!$D$2:$D$7)*(G7133/100)*(E7133/1000)),
IF(AND(C7133="Wine",D7133="Fortified Wines"),
SUM(LOOKUP(2,1/(SRP!$B$26:$B$29&lt;=E7133)/(SRP!$C$26:$C$29&gt;=E7133),SRP!$D$26:$D$29)*(G7133/100)*(E7133/1000)),
IF(C7133="Wine",
SUM(LOOKUP(2,1/(SRP!$B$21:$B$25&lt;=E7133)/(SRP!$C$21:$C$25&gt;=E7133),SRP!$D$21:$D$25)*(G7133/100)*(E7133/1000)),
IF(AND(C7133="Ready to Drink",D7133="RTD-One Pour Cocktail&gt;7%&lt;=14.5"),
SUM(LOOKUP(2,1/(SRP!$B$16:$B$20&lt;=E7133)/(SRP!$C$16:$C$20&gt;=E7133),SRP!$D$16:$D$20)*(G7133/100)*(E7133/1000)),
IF(C7133="Ready to Drink",
SUM(LOOKUP(2,1/(SRP!$B$11:$B$15&lt;=E7133)/(SRP!$C$11:$C$15&gt;=E7133),SRP!$D$11:$D$15)*(G7133/100)*(E7133/1000)),
0)))))),2)</f>
        <v>23.42</v>
      </c>
      <c r="L7133" s="173" t="str">
        <f t="shared" si="111"/>
        <v>Spirits750</v>
      </c>
      <c r="M7133" s="154">
        <f>VLOOKUP(L7133,'Slope %'!C:D,2,0)</f>
        <v>7.0000000000000007E-2</v>
      </c>
    </row>
    <row r="7134" spans="1:13" x14ac:dyDescent="0.25">
      <c r="A7134" s="169">
        <v>69583</v>
      </c>
      <c r="B7134" s="170" t="s">
        <v>5181</v>
      </c>
      <c r="C7134" s="170" t="s">
        <v>263</v>
      </c>
      <c r="D7134" s="170" t="s">
        <v>264</v>
      </c>
      <c r="E7134" s="170">
        <v>473</v>
      </c>
      <c r="F7134" s="170">
        <v>24</v>
      </c>
      <c r="G7134" s="171">
        <v>7</v>
      </c>
      <c r="H7134" s="170" t="s">
        <v>20</v>
      </c>
      <c r="I7134" s="171">
        <v>3.99</v>
      </c>
      <c r="J7134" s="169">
        <v>1</v>
      </c>
      <c r="K7134" s="154" cm="1">
        <f t="array" ref="K7134">ROUND(
IF(C7134="Beer",
SUM(LOOKUP(2,1/(SRP!$B$8:$B$10&lt;=E7134)/(SRP!$C$8:$C$10&gt;=E7134),SRP!$D$8:$D$10)*(G7134/100)*(E7134/1000)),
IF(C7134="Spirits",
SUM(LOOKUP(2,1/(SRP!$B$2:$B$7&lt;=E7134)/(SRP!$C$2:$C$7&gt;=E7134),SRP!$D$2:$D$7)*(G7134/100)*(E7134/1000)),
IF(AND(C7134="Wine",D7134="Fortified Wines"),
SUM(LOOKUP(2,1/(SRP!$B$26:$B$29&lt;=E7134)/(SRP!$C$26:$C$29&gt;=E7134),SRP!$D$26:$D$29)*(G7134/100)*(E7134/1000)),
IF(C7134="Wine",
SUM(LOOKUP(2,1/(SRP!$B$21:$B$25&lt;=E7134)/(SRP!$C$21:$C$25&gt;=E7134),SRP!$D$21:$D$25)*(G7134/100)*(E7134/1000)),
IF(AND(C7134="Ready to Drink",D7134="RTD-One Pour Cocktail&gt;7%&lt;=14.5"),
SUM(LOOKUP(2,1/(SRP!$B$16:$B$20&lt;=E7134)/(SRP!$C$16:$C$20&gt;=E7134),SRP!$D$16:$D$20)*(G7134/100)*(E7134/1000)),
IF(C7134="Ready to Drink",
SUM(LOOKUP(2,1/(SRP!$B$11:$B$15&lt;=E7134)/(SRP!$C$11:$C$15&gt;=E7134),SRP!$D$11:$D$15)*(G7134/100)*(E7134/1000)),
0)))))),2)</f>
        <v>2.74</v>
      </c>
      <c r="L7134" s="173" t="str">
        <f t="shared" si="111"/>
        <v>Ready to Drink473</v>
      </c>
      <c r="M7134" s="154">
        <f>VLOOKUP(L7134,'Slope %'!C:D,2,0)</f>
        <v>0.12</v>
      </c>
    </row>
    <row r="7135" spans="1:13" x14ac:dyDescent="0.25">
      <c r="A7135" s="169">
        <v>69584</v>
      </c>
      <c r="B7135" s="170" t="s">
        <v>5182</v>
      </c>
      <c r="C7135" s="170" t="s">
        <v>263</v>
      </c>
      <c r="D7135" s="170" t="s">
        <v>332</v>
      </c>
      <c r="E7135" s="170">
        <v>473</v>
      </c>
      <c r="F7135" s="170">
        <v>24</v>
      </c>
      <c r="G7135" s="171">
        <v>7</v>
      </c>
      <c r="H7135" s="170" t="s">
        <v>20</v>
      </c>
      <c r="I7135" s="171">
        <v>4.79</v>
      </c>
      <c r="J7135" s="169">
        <v>1</v>
      </c>
      <c r="K7135" s="154" cm="1">
        <f t="array" ref="K7135">ROUND(
IF(C7135="Beer",
SUM(LOOKUP(2,1/(SRP!$B$8:$B$10&lt;=E7135)/(SRP!$C$8:$C$10&gt;=E7135),SRP!$D$8:$D$10)*(G7135/100)*(E7135/1000)),
IF(C7135="Spirits",
SUM(LOOKUP(2,1/(SRP!$B$2:$B$7&lt;=E7135)/(SRP!$C$2:$C$7&gt;=E7135),SRP!$D$2:$D$7)*(G7135/100)*(E7135/1000)),
IF(AND(C7135="Wine",D7135="Fortified Wines"),
SUM(LOOKUP(2,1/(SRP!$B$26:$B$29&lt;=E7135)/(SRP!$C$26:$C$29&gt;=E7135),SRP!$D$26:$D$29)*(G7135/100)*(E7135/1000)),
IF(C7135="Wine",
SUM(LOOKUP(2,1/(SRP!$B$21:$B$25&lt;=E7135)/(SRP!$C$21:$C$25&gt;=E7135),SRP!$D$21:$D$25)*(G7135/100)*(E7135/1000)),
IF(AND(C7135="Ready to Drink",D7135="RTD-One Pour Cocktail&gt;7%&lt;=14.5"),
SUM(LOOKUP(2,1/(SRP!$B$16:$B$20&lt;=E7135)/(SRP!$C$16:$C$20&gt;=E7135),SRP!$D$16:$D$20)*(G7135/100)*(E7135/1000)),
IF(C7135="Ready to Drink",
SUM(LOOKUP(2,1/(SRP!$B$11:$B$15&lt;=E7135)/(SRP!$C$11:$C$15&gt;=E7135),SRP!$D$11:$D$15)*(G7135/100)*(E7135/1000)),
0)))))),2)</f>
        <v>2.74</v>
      </c>
      <c r="L7135" s="173" t="str">
        <f t="shared" si="111"/>
        <v>Ready to Drink473</v>
      </c>
      <c r="M7135" s="154">
        <f>VLOOKUP(L7135,'Slope %'!C:D,2,0)</f>
        <v>0.12</v>
      </c>
    </row>
    <row r="7136" spans="1:13" x14ac:dyDescent="0.25">
      <c r="A7136" s="169">
        <v>69595</v>
      </c>
      <c r="B7136" s="170" t="s">
        <v>5183</v>
      </c>
      <c r="C7136" s="170" t="s">
        <v>11</v>
      </c>
      <c r="D7136" s="170" t="s">
        <v>211</v>
      </c>
      <c r="E7136" s="170">
        <v>473</v>
      </c>
      <c r="F7136" s="170">
        <v>24</v>
      </c>
      <c r="G7136" s="171">
        <v>3.2</v>
      </c>
      <c r="H7136" s="170" t="s">
        <v>1136</v>
      </c>
      <c r="I7136" s="171">
        <v>4.49</v>
      </c>
      <c r="J7136" s="169">
        <v>1</v>
      </c>
      <c r="K7136" s="154" cm="1">
        <f t="array" ref="K7136">ROUND(
IF(C7136="Beer",
SUM(LOOKUP(2,1/(SRP!$B$8:$B$10&lt;=E7136)/(SRP!$C$8:$C$10&gt;=E7136),SRP!$D$8:$D$10)*(G7136/100)*(E7136/1000)),
IF(C7136="Spirits",
SUM(LOOKUP(2,1/(SRP!$B$2:$B$7&lt;=E7136)/(SRP!$C$2:$C$7&gt;=E7136),SRP!$D$2:$D$7)*(G7136/100)*(E7136/1000)),
IF(AND(C7136="Wine",D7136="Fortified Wines"),
SUM(LOOKUP(2,1/(SRP!$B$26:$B$29&lt;=E7136)/(SRP!$C$26:$C$29&gt;=E7136),SRP!$D$26:$D$29)*(G7136/100)*(E7136/1000)),
IF(C7136="Wine",
SUM(LOOKUP(2,1/(SRP!$B$21:$B$25&lt;=E7136)/(SRP!$C$21:$C$25&gt;=E7136),SRP!$D$21:$D$25)*(G7136/100)*(E7136/1000)),
IF(AND(C7136="Ready to Drink",D7136="RTD-One Pour Cocktail&gt;7%&lt;=14.5"),
SUM(LOOKUP(2,1/(SRP!$B$16:$B$20&lt;=E7136)/(SRP!$C$16:$C$20&gt;=E7136),SRP!$D$16:$D$20)*(G7136/100)*(E7136/1000)),
IF(C7136="Ready to Drink",
SUM(LOOKUP(2,1/(SRP!$B$11:$B$15&lt;=E7136)/(SRP!$C$11:$C$15&gt;=E7136),SRP!$D$11:$D$15)*(G7136/100)*(E7136/1000)),
0)))))),2)</f>
        <v>1.18</v>
      </c>
      <c r="L7136" s="173" t="str">
        <f t="shared" si="111"/>
        <v>Beer473</v>
      </c>
      <c r="M7136" s="154">
        <f>VLOOKUP(L7136,'Slope %'!C:D,2,0)</f>
        <v>0.12</v>
      </c>
    </row>
    <row r="7137" spans="1:13" x14ac:dyDescent="0.25">
      <c r="A7137" s="169">
        <v>69595</v>
      </c>
      <c r="B7137" s="170" t="s">
        <v>5183</v>
      </c>
      <c r="C7137" s="170" t="s">
        <v>11</v>
      </c>
      <c r="D7137" s="170" t="s">
        <v>211</v>
      </c>
      <c r="E7137" s="170">
        <v>473</v>
      </c>
      <c r="F7137" s="170">
        <v>24</v>
      </c>
      <c r="G7137" s="171">
        <v>3.2</v>
      </c>
      <c r="H7137" s="170" t="s">
        <v>1136</v>
      </c>
      <c r="I7137" s="171">
        <v>4.49</v>
      </c>
      <c r="J7137" s="169">
        <v>1</v>
      </c>
      <c r="K7137" s="154" cm="1">
        <f t="array" ref="K7137">ROUND(
IF(C7137="Beer",
SUM(LOOKUP(2,1/(SRP!$B$8:$B$10&lt;=E7137)/(SRP!$C$8:$C$10&gt;=E7137),SRP!$D$8:$D$10)*(G7137/100)*(E7137/1000)),
IF(C7137="Spirits",
SUM(LOOKUP(2,1/(SRP!$B$2:$B$7&lt;=E7137)/(SRP!$C$2:$C$7&gt;=E7137),SRP!$D$2:$D$7)*(G7137/100)*(E7137/1000)),
IF(AND(C7137="Wine",D7137="Fortified Wines"),
SUM(LOOKUP(2,1/(SRP!$B$26:$B$29&lt;=E7137)/(SRP!$C$26:$C$29&gt;=E7137),SRP!$D$26:$D$29)*(G7137/100)*(E7137/1000)),
IF(C7137="Wine",
SUM(LOOKUP(2,1/(SRP!$B$21:$B$25&lt;=E7137)/(SRP!$C$21:$C$25&gt;=E7137),SRP!$D$21:$D$25)*(G7137/100)*(E7137/1000)),
IF(AND(C7137="Ready to Drink",D7137="RTD-One Pour Cocktail&gt;7%&lt;=14.5"),
SUM(LOOKUP(2,1/(SRP!$B$16:$B$20&lt;=E7137)/(SRP!$C$16:$C$20&gt;=E7137),SRP!$D$16:$D$20)*(G7137/100)*(E7137/1000)),
IF(C7137="Ready to Drink",
SUM(LOOKUP(2,1/(SRP!$B$11:$B$15&lt;=E7137)/(SRP!$C$11:$C$15&gt;=E7137),SRP!$D$11:$D$15)*(G7137/100)*(E7137/1000)),
0)))))),2)</f>
        <v>1.18</v>
      </c>
      <c r="L7137" s="173" t="str">
        <f t="shared" si="111"/>
        <v>Beer473</v>
      </c>
      <c r="M7137" s="154">
        <f>VLOOKUP(L7137,'Slope %'!C:D,2,0)</f>
        <v>0.12</v>
      </c>
    </row>
    <row r="7138" spans="1:13" x14ac:dyDescent="0.25">
      <c r="A7138" s="169">
        <v>69605</v>
      </c>
      <c r="B7138" s="170" t="s">
        <v>5184</v>
      </c>
      <c r="C7138" s="170" t="s">
        <v>263</v>
      </c>
      <c r="D7138" s="170" t="s">
        <v>332</v>
      </c>
      <c r="E7138" s="170">
        <v>2840</v>
      </c>
      <c r="F7138" s="170">
        <v>3</v>
      </c>
      <c r="G7138" s="171">
        <v>7</v>
      </c>
      <c r="H7138" s="170" t="s">
        <v>20</v>
      </c>
      <c r="I7138" s="171">
        <v>22.99</v>
      </c>
      <c r="J7138" s="169">
        <v>8</v>
      </c>
      <c r="K7138" s="154" cm="1">
        <f t="array" ref="K7138">ROUND(
IF(C7138="Beer",
SUM(LOOKUP(2,1/(SRP!$B$8:$B$10&lt;=E7138)/(SRP!$C$8:$C$10&gt;=E7138),SRP!$D$8:$D$10)*(G7138/100)*(E7138/1000)),
IF(C7138="Spirits",
SUM(LOOKUP(2,1/(SRP!$B$2:$B$7&lt;=E7138)/(SRP!$C$2:$C$7&gt;=E7138),SRP!$D$2:$D$7)*(G7138/100)*(E7138/1000)),
IF(AND(C7138="Wine",D7138="Fortified Wines"),
SUM(LOOKUP(2,1/(SRP!$B$26:$B$29&lt;=E7138)/(SRP!$C$26:$C$29&gt;=E7138),SRP!$D$26:$D$29)*(G7138/100)*(E7138/1000)),
IF(C7138="Wine",
SUM(LOOKUP(2,1/(SRP!$B$21:$B$25&lt;=E7138)/(SRP!$C$21:$C$25&gt;=E7138),SRP!$D$21:$D$25)*(G7138/100)*(E7138/1000)),
IF(AND(C7138="Ready to Drink",D7138="RTD-One Pour Cocktail&gt;7%&lt;=14.5"),
SUM(LOOKUP(2,1/(SRP!$B$16:$B$20&lt;=E7138)/(SRP!$C$16:$C$20&gt;=E7138),SRP!$D$16:$D$20)*(G7138/100)*(E7138/1000)),
IF(C7138="Ready to Drink",
SUM(LOOKUP(2,1/(SRP!$B$11:$B$15&lt;=E7138)/(SRP!$C$11:$C$15&gt;=E7138),SRP!$D$11:$D$15)*(G7138/100)*(E7138/1000)),
0)))))),2)</f>
        <v>15.52</v>
      </c>
      <c r="L7138" s="173" t="str">
        <f t="shared" si="111"/>
        <v>Ready to Drink2840</v>
      </c>
      <c r="M7138" s="154">
        <f>VLOOKUP(L7138,'Slope %'!C:D,2,0)</f>
        <v>0.1</v>
      </c>
    </row>
    <row r="7139" spans="1:13" x14ac:dyDescent="0.25">
      <c r="A7139" s="169">
        <v>69608</v>
      </c>
      <c r="B7139" s="170" t="s">
        <v>5185</v>
      </c>
      <c r="C7139" s="170" t="s">
        <v>263</v>
      </c>
      <c r="D7139" s="170" t="s">
        <v>806</v>
      </c>
      <c r="E7139" s="170">
        <v>4260</v>
      </c>
      <c r="F7139" s="170">
        <v>2</v>
      </c>
      <c r="G7139" s="171">
        <v>7</v>
      </c>
      <c r="H7139" s="170" t="s">
        <v>54</v>
      </c>
      <c r="I7139" s="171">
        <v>33.39</v>
      </c>
      <c r="J7139" s="169">
        <v>12</v>
      </c>
      <c r="K7139" s="154" cm="1">
        <f t="array" ref="K7139">ROUND(
IF(C7139="Beer",
SUM(LOOKUP(2,1/(SRP!$B$8:$B$10&lt;=E7139)/(SRP!$C$8:$C$10&gt;=E7139),SRP!$D$8:$D$10)*(G7139/100)*(E7139/1000)),
IF(C7139="Spirits",
SUM(LOOKUP(2,1/(SRP!$B$2:$B$7&lt;=E7139)/(SRP!$C$2:$C$7&gt;=E7139),SRP!$D$2:$D$7)*(G7139/100)*(E7139/1000)),
IF(AND(C7139="Wine",D7139="Fortified Wines"),
SUM(LOOKUP(2,1/(SRP!$B$26:$B$29&lt;=E7139)/(SRP!$C$26:$C$29&gt;=E7139),SRP!$D$26:$D$29)*(G7139/100)*(E7139/1000)),
IF(C7139="Wine",
SUM(LOOKUP(2,1/(SRP!$B$21:$B$25&lt;=E7139)/(SRP!$C$21:$C$25&gt;=E7139),SRP!$D$21:$D$25)*(G7139/100)*(E7139/1000)),
IF(AND(C7139="Ready to Drink",D7139="RTD-One Pour Cocktail&gt;7%&lt;=14.5"),
SUM(LOOKUP(2,1/(SRP!$B$16:$B$20&lt;=E7139)/(SRP!$C$16:$C$20&gt;=E7139),SRP!$D$16:$D$20)*(G7139/100)*(E7139/1000)),
IF(C7139="Ready to Drink",
SUM(LOOKUP(2,1/(SRP!$B$11:$B$15&lt;=E7139)/(SRP!$C$11:$C$15&gt;=E7139),SRP!$D$11:$D$15)*(G7139/100)*(E7139/1000)),
0)))))),2)</f>
        <v>23.28</v>
      </c>
      <c r="L7139" s="173" t="str">
        <f t="shared" si="111"/>
        <v>Ready to Drink4260</v>
      </c>
      <c r="M7139" s="154">
        <f>VLOOKUP(L7139,'Slope %'!C:D,2,0)</f>
        <v>7.0000000000000007E-2</v>
      </c>
    </row>
    <row r="7140" spans="1:13" x14ac:dyDescent="0.25">
      <c r="A7140" s="169">
        <v>69608</v>
      </c>
      <c r="B7140" s="170" t="s">
        <v>5185</v>
      </c>
      <c r="C7140" s="170" t="s">
        <v>263</v>
      </c>
      <c r="D7140" s="170" t="s">
        <v>806</v>
      </c>
      <c r="E7140" s="170">
        <v>4260</v>
      </c>
      <c r="F7140" s="170">
        <v>2</v>
      </c>
      <c r="G7140" s="171">
        <v>7</v>
      </c>
      <c r="H7140" s="170" t="s">
        <v>54</v>
      </c>
      <c r="I7140" s="171">
        <v>33.39</v>
      </c>
      <c r="J7140" s="169">
        <v>12</v>
      </c>
      <c r="K7140" s="154" cm="1">
        <f t="array" ref="K7140">ROUND(
IF(C7140="Beer",
SUM(LOOKUP(2,1/(SRP!$B$8:$B$10&lt;=E7140)/(SRP!$C$8:$C$10&gt;=E7140),SRP!$D$8:$D$10)*(G7140/100)*(E7140/1000)),
IF(C7140="Spirits",
SUM(LOOKUP(2,1/(SRP!$B$2:$B$7&lt;=E7140)/(SRP!$C$2:$C$7&gt;=E7140),SRP!$D$2:$D$7)*(G7140/100)*(E7140/1000)),
IF(AND(C7140="Wine",D7140="Fortified Wines"),
SUM(LOOKUP(2,1/(SRP!$B$26:$B$29&lt;=E7140)/(SRP!$C$26:$C$29&gt;=E7140),SRP!$D$26:$D$29)*(G7140/100)*(E7140/1000)),
IF(C7140="Wine",
SUM(LOOKUP(2,1/(SRP!$B$21:$B$25&lt;=E7140)/(SRP!$C$21:$C$25&gt;=E7140),SRP!$D$21:$D$25)*(G7140/100)*(E7140/1000)),
IF(AND(C7140="Ready to Drink",D7140="RTD-One Pour Cocktail&gt;7%&lt;=14.5"),
SUM(LOOKUP(2,1/(SRP!$B$16:$B$20&lt;=E7140)/(SRP!$C$16:$C$20&gt;=E7140),SRP!$D$16:$D$20)*(G7140/100)*(E7140/1000)),
IF(C7140="Ready to Drink",
SUM(LOOKUP(2,1/(SRP!$B$11:$B$15&lt;=E7140)/(SRP!$C$11:$C$15&gt;=E7140),SRP!$D$11:$D$15)*(G7140/100)*(E7140/1000)),
0)))))),2)</f>
        <v>23.28</v>
      </c>
      <c r="L7140" s="173" t="str">
        <f t="shared" si="111"/>
        <v>Ready to Drink4260</v>
      </c>
      <c r="M7140" s="154">
        <f>VLOOKUP(L7140,'Slope %'!C:D,2,0)</f>
        <v>7.0000000000000007E-2</v>
      </c>
    </row>
    <row r="7141" spans="1:13" x14ac:dyDescent="0.25">
      <c r="A7141" s="169">
        <v>69611</v>
      </c>
      <c r="B7141" s="170" t="s">
        <v>5186</v>
      </c>
      <c r="C7141" s="170" t="s">
        <v>11</v>
      </c>
      <c r="D7141" s="170" t="s">
        <v>303</v>
      </c>
      <c r="E7141" s="170">
        <v>473</v>
      </c>
      <c r="F7141" s="170">
        <v>24</v>
      </c>
      <c r="G7141" s="171">
        <v>6.5</v>
      </c>
      <c r="H7141" s="170" t="s">
        <v>2190</v>
      </c>
      <c r="I7141" s="171">
        <v>4.8499999999999996</v>
      </c>
      <c r="J7141" s="169">
        <v>1</v>
      </c>
      <c r="K7141" s="154" cm="1">
        <f t="array" ref="K7141">ROUND(
IF(C7141="Beer",
SUM(LOOKUP(2,1/(SRP!$B$8:$B$10&lt;=E7141)/(SRP!$C$8:$C$10&gt;=E7141),SRP!$D$8:$D$10)*(G7141/100)*(E7141/1000)),
IF(C7141="Spirits",
SUM(LOOKUP(2,1/(SRP!$B$2:$B$7&lt;=E7141)/(SRP!$C$2:$C$7&gt;=E7141),SRP!$D$2:$D$7)*(G7141/100)*(E7141/1000)),
IF(AND(C7141="Wine",D7141="Fortified Wines"),
SUM(LOOKUP(2,1/(SRP!$B$26:$B$29&lt;=E7141)/(SRP!$C$26:$C$29&gt;=E7141),SRP!$D$26:$D$29)*(G7141/100)*(E7141/1000)),
IF(C7141="Wine",
SUM(LOOKUP(2,1/(SRP!$B$21:$B$25&lt;=E7141)/(SRP!$C$21:$C$25&gt;=E7141),SRP!$D$21:$D$25)*(G7141/100)*(E7141/1000)),
IF(AND(C7141="Ready to Drink",D7141="RTD-One Pour Cocktail&gt;7%&lt;=14.5"),
SUM(LOOKUP(2,1/(SRP!$B$16:$B$20&lt;=E7141)/(SRP!$C$16:$C$20&gt;=E7141),SRP!$D$16:$D$20)*(G7141/100)*(E7141/1000)),
IF(C7141="Ready to Drink",
SUM(LOOKUP(2,1/(SRP!$B$11:$B$15&lt;=E7141)/(SRP!$C$11:$C$15&gt;=E7141),SRP!$D$11:$D$15)*(G7141/100)*(E7141/1000)),
0)))))),2)</f>
        <v>2.4</v>
      </c>
      <c r="L7141" s="173" t="str">
        <f t="shared" si="111"/>
        <v>Beer473</v>
      </c>
      <c r="M7141" s="154">
        <f>VLOOKUP(L7141,'Slope %'!C:D,2,0)</f>
        <v>0.12</v>
      </c>
    </row>
    <row r="7142" spans="1:13" x14ac:dyDescent="0.25">
      <c r="A7142" s="169">
        <v>69611</v>
      </c>
      <c r="B7142" s="170" t="s">
        <v>5186</v>
      </c>
      <c r="C7142" s="170" t="s">
        <v>11</v>
      </c>
      <c r="D7142" s="170" t="s">
        <v>303</v>
      </c>
      <c r="E7142" s="170">
        <v>473</v>
      </c>
      <c r="F7142" s="170">
        <v>24</v>
      </c>
      <c r="G7142" s="171">
        <v>6.5</v>
      </c>
      <c r="H7142" s="170" t="s">
        <v>2190</v>
      </c>
      <c r="I7142" s="171">
        <v>4.8499999999999996</v>
      </c>
      <c r="J7142" s="169">
        <v>1</v>
      </c>
      <c r="K7142" s="154" cm="1">
        <f t="array" ref="K7142">ROUND(
IF(C7142="Beer",
SUM(LOOKUP(2,1/(SRP!$B$8:$B$10&lt;=E7142)/(SRP!$C$8:$C$10&gt;=E7142),SRP!$D$8:$D$10)*(G7142/100)*(E7142/1000)),
IF(C7142="Spirits",
SUM(LOOKUP(2,1/(SRP!$B$2:$B$7&lt;=E7142)/(SRP!$C$2:$C$7&gt;=E7142),SRP!$D$2:$D$7)*(G7142/100)*(E7142/1000)),
IF(AND(C7142="Wine",D7142="Fortified Wines"),
SUM(LOOKUP(2,1/(SRP!$B$26:$B$29&lt;=E7142)/(SRP!$C$26:$C$29&gt;=E7142),SRP!$D$26:$D$29)*(G7142/100)*(E7142/1000)),
IF(C7142="Wine",
SUM(LOOKUP(2,1/(SRP!$B$21:$B$25&lt;=E7142)/(SRP!$C$21:$C$25&gt;=E7142),SRP!$D$21:$D$25)*(G7142/100)*(E7142/1000)),
IF(AND(C7142="Ready to Drink",D7142="RTD-One Pour Cocktail&gt;7%&lt;=14.5"),
SUM(LOOKUP(2,1/(SRP!$B$16:$B$20&lt;=E7142)/(SRP!$C$16:$C$20&gt;=E7142),SRP!$D$16:$D$20)*(G7142/100)*(E7142/1000)),
IF(C7142="Ready to Drink",
SUM(LOOKUP(2,1/(SRP!$B$11:$B$15&lt;=E7142)/(SRP!$C$11:$C$15&gt;=E7142),SRP!$D$11:$D$15)*(G7142/100)*(E7142/1000)),
0)))))),2)</f>
        <v>2.4</v>
      </c>
      <c r="L7142" s="173" t="str">
        <f t="shared" si="111"/>
        <v>Beer473</v>
      </c>
      <c r="M7142" s="154">
        <f>VLOOKUP(L7142,'Slope %'!C:D,2,0)</f>
        <v>0.12</v>
      </c>
    </row>
    <row r="7143" spans="1:13" x14ac:dyDescent="0.25">
      <c r="A7143" s="169">
        <v>69633</v>
      </c>
      <c r="B7143" s="170" t="s">
        <v>5187</v>
      </c>
      <c r="C7143" s="170" t="s">
        <v>24</v>
      </c>
      <c r="D7143" s="170" t="s">
        <v>194</v>
      </c>
      <c r="E7143" s="170">
        <v>750</v>
      </c>
      <c r="F7143" s="170">
        <v>12</v>
      </c>
      <c r="G7143" s="171">
        <v>12.4</v>
      </c>
      <c r="H7143" s="170" t="s">
        <v>26</v>
      </c>
      <c r="I7143" s="171">
        <v>25.99</v>
      </c>
      <c r="J7143" s="169">
        <v>1</v>
      </c>
      <c r="K7143" s="154" cm="1">
        <f t="array" ref="K7143">ROUND(
IF(C7143="Beer",
SUM(LOOKUP(2,1/(SRP!$B$8:$B$10&lt;=E7143)/(SRP!$C$8:$C$10&gt;=E7143),SRP!$D$8:$D$10)*(G7143/100)*(E7143/1000)),
IF(C7143="Spirits",
SUM(LOOKUP(2,1/(SRP!$B$2:$B$7&lt;=E7143)/(SRP!$C$2:$C$7&gt;=E7143),SRP!$D$2:$D$7)*(G7143/100)*(E7143/1000)),
IF(AND(C7143="Wine",D7143="Fortified Wines"),
SUM(LOOKUP(2,1/(SRP!$B$26:$B$29&lt;=E7143)/(SRP!$C$26:$C$29&gt;=E7143),SRP!$D$26:$D$29)*(G7143/100)*(E7143/1000)),
IF(C7143="Wine",
SUM(LOOKUP(2,1/(SRP!$B$21:$B$25&lt;=E7143)/(SRP!$C$21:$C$25&gt;=E7143),SRP!$D$21:$D$25)*(G7143/100)*(E7143/1000)),
IF(AND(C7143="Ready to Drink",D7143="RTD-One Pour Cocktail&gt;7%&lt;=14.5"),
SUM(LOOKUP(2,1/(SRP!$B$16:$B$20&lt;=E7143)/(SRP!$C$16:$C$20&gt;=E7143),SRP!$D$16:$D$20)*(G7143/100)*(E7143/1000)),
IF(C7143="Ready to Drink",
SUM(LOOKUP(2,1/(SRP!$B$11:$B$15&lt;=E7143)/(SRP!$C$11:$C$15&gt;=E7143),SRP!$D$11:$D$15)*(G7143/100)*(E7143/1000)),
0)))))),2)</f>
        <v>7.26</v>
      </c>
      <c r="L7143" s="173" t="str">
        <f t="shared" si="111"/>
        <v>Wine750</v>
      </c>
      <c r="M7143" s="154">
        <f>VLOOKUP(L7143,'Slope %'!C:D,2,0)</f>
        <v>0.1</v>
      </c>
    </row>
    <row r="7144" spans="1:13" x14ac:dyDescent="0.25">
      <c r="A7144" s="169">
        <v>69639</v>
      </c>
      <c r="B7144" s="170" t="s">
        <v>5188</v>
      </c>
      <c r="C7144" s="170" t="s">
        <v>24</v>
      </c>
      <c r="D7144" s="170" t="s">
        <v>66</v>
      </c>
      <c r="E7144" s="170">
        <v>750</v>
      </c>
      <c r="F7144" s="170">
        <v>12</v>
      </c>
      <c r="G7144" s="171">
        <v>8.9</v>
      </c>
      <c r="H7144" s="170" t="s">
        <v>22</v>
      </c>
      <c r="I7144" s="171">
        <v>14.99</v>
      </c>
      <c r="J7144" s="169">
        <v>1</v>
      </c>
      <c r="K7144" s="154" cm="1">
        <f t="array" ref="K7144">ROUND(
IF(C7144="Beer",
SUM(LOOKUP(2,1/(SRP!$B$8:$B$10&lt;=E7144)/(SRP!$C$8:$C$10&gt;=E7144),SRP!$D$8:$D$10)*(G7144/100)*(E7144/1000)),
IF(C7144="Spirits",
SUM(LOOKUP(2,1/(SRP!$B$2:$B$7&lt;=E7144)/(SRP!$C$2:$C$7&gt;=E7144),SRP!$D$2:$D$7)*(G7144/100)*(E7144/1000)),
IF(AND(C7144="Wine",D7144="Fortified Wines"),
SUM(LOOKUP(2,1/(SRP!$B$26:$B$29&lt;=E7144)/(SRP!$C$26:$C$29&gt;=E7144),SRP!$D$26:$D$29)*(G7144/100)*(E7144/1000)),
IF(C7144="Wine",
SUM(LOOKUP(2,1/(SRP!$B$21:$B$25&lt;=E7144)/(SRP!$C$21:$C$25&gt;=E7144),SRP!$D$21:$D$25)*(G7144/100)*(E7144/1000)),
IF(AND(C7144="Ready to Drink",D7144="RTD-One Pour Cocktail&gt;7%&lt;=14.5"),
SUM(LOOKUP(2,1/(SRP!$B$16:$B$20&lt;=E7144)/(SRP!$C$16:$C$20&gt;=E7144),SRP!$D$16:$D$20)*(G7144/100)*(E7144/1000)),
IF(C7144="Ready to Drink",
SUM(LOOKUP(2,1/(SRP!$B$11:$B$15&lt;=E7144)/(SRP!$C$11:$C$15&gt;=E7144),SRP!$D$11:$D$15)*(G7144/100)*(E7144/1000)),
0)))))),2)</f>
        <v>5.21</v>
      </c>
      <c r="L7144" s="173" t="str">
        <f t="shared" si="111"/>
        <v>Wine750</v>
      </c>
      <c r="M7144" s="154">
        <f>VLOOKUP(L7144,'Slope %'!C:D,2,0)</f>
        <v>0.1</v>
      </c>
    </row>
    <row r="7145" spans="1:13" x14ac:dyDescent="0.25">
      <c r="A7145" s="169">
        <v>69641</v>
      </c>
      <c r="B7145" s="170" t="s">
        <v>5189</v>
      </c>
      <c r="C7145" s="170" t="s">
        <v>24</v>
      </c>
      <c r="D7145" s="170" t="s">
        <v>58</v>
      </c>
      <c r="E7145" s="170">
        <v>750</v>
      </c>
      <c r="F7145" s="170">
        <v>12</v>
      </c>
      <c r="G7145" s="171">
        <v>5</v>
      </c>
      <c r="H7145" s="170" t="s">
        <v>32</v>
      </c>
      <c r="I7145" s="171">
        <v>21.99</v>
      </c>
      <c r="J7145" s="169">
        <v>1</v>
      </c>
      <c r="K7145" s="154" cm="1">
        <f t="array" ref="K7145">ROUND(
IF(C7145="Beer",
SUM(LOOKUP(2,1/(SRP!$B$8:$B$10&lt;=E7145)/(SRP!$C$8:$C$10&gt;=E7145),SRP!$D$8:$D$10)*(G7145/100)*(E7145/1000)),
IF(C7145="Spirits",
SUM(LOOKUP(2,1/(SRP!$B$2:$B$7&lt;=E7145)/(SRP!$C$2:$C$7&gt;=E7145),SRP!$D$2:$D$7)*(G7145/100)*(E7145/1000)),
IF(AND(C7145="Wine",D7145="Fortified Wines"),
SUM(LOOKUP(2,1/(SRP!$B$26:$B$29&lt;=E7145)/(SRP!$C$26:$C$29&gt;=E7145),SRP!$D$26:$D$29)*(G7145/100)*(E7145/1000)),
IF(C7145="Wine",
SUM(LOOKUP(2,1/(SRP!$B$21:$B$25&lt;=E7145)/(SRP!$C$21:$C$25&gt;=E7145),SRP!$D$21:$D$25)*(G7145/100)*(E7145/1000)),
IF(AND(C7145="Ready to Drink",D7145="RTD-One Pour Cocktail&gt;7%&lt;=14.5"),
SUM(LOOKUP(2,1/(SRP!$B$16:$B$20&lt;=E7145)/(SRP!$C$16:$C$20&gt;=E7145),SRP!$D$16:$D$20)*(G7145/100)*(E7145/1000)),
IF(C7145="Ready to Drink",
SUM(LOOKUP(2,1/(SRP!$B$11:$B$15&lt;=E7145)/(SRP!$C$11:$C$15&gt;=E7145),SRP!$D$11:$D$15)*(G7145/100)*(E7145/1000)),
0)))))),2)</f>
        <v>2.93</v>
      </c>
      <c r="L7145" s="173" t="str">
        <f t="shared" si="111"/>
        <v>Wine750</v>
      </c>
      <c r="M7145" s="154">
        <f>VLOOKUP(L7145,'Slope %'!C:D,2,0)</f>
        <v>0.1</v>
      </c>
    </row>
    <row r="7146" spans="1:13" x14ac:dyDescent="0.25">
      <c r="A7146" s="169">
        <v>69647</v>
      </c>
      <c r="B7146" s="170" t="s">
        <v>5190</v>
      </c>
      <c r="C7146" s="170" t="s">
        <v>263</v>
      </c>
      <c r="D7146" s="170" t="s">
        <v>332</v>
      </c>
      <c r="E7146" s="170">
        <v>473</v>
      </c>
      <c r="F7146" s="170">
        <v>24</v>
      </c>
      <c r="G7146" s="171">
        <v>7</v>
      </c>
      <c r="H7146" s="170" t="s">
        <v>20</v>
      </c>
      <c r="I7146" s="171">
        <v>3.99</v>
      </c>
      <c r="J7146" s="169">
        <v>1</v>
      </c>
      <c r="K7146" s="154" cm="1">
        <f t="array" ref="K7146">ROUND(
IF(C7146="Beer",
SUM(LOOKUP(2,1/(SRP!$B$8:$B$10&lt;=E7146)/(SRP!$C$8:$C$10&gt;=E7146),SRP!$D$8:$D$10)*(G7146/100)*(E7146/1000)),
IF(C7146="Spirits",
SUM(LOOKUP(2,1/(SRP!$B$2:$B$7&lt;=E7146)/(SRP!$C$2:$C$7&gt;=E7146),SRP!$D$2:$D$7)*(G7146/100)*(E7146/1000)),
IF(AND(C7146="Wine",D7146="Fortified Wines"),
SUM(LOOKUP(2,1/(SRP!$B$26:$B$29&lt;=E7146)/(SRP!$C$26:$C$29&gt;=E7146),SRP!$D$26:$D$29)*(G7146/100)*(E7146/1000)),
IF(C7146="Wine",
SUM(LOOKUP(2,1/(SRP!$B$21:$B$25&lt;=E7146)/(SRP!$C$21:$C$25&gt;=E7146),SRP!$D$21:$D$25)*(G7146/100)*(E7146/1000)),
IF(AND(C7146="Ready to Drink",D7146="RTD-One Pour Cocktail&gt;7%&lt;=14.5"),
SUM(LOOKUP(2,1/(SRP!$B$16:$B$20&lt;=E7146)/(SRP!$C$16:$C$20&gt;=E7146),SRP!$D$16:$D$20)*(G7146/100)*(E7146/1000)),
IF(C7146="Ready to Drink",
SUM(LOOKUP(2,1/(SRP!$B$11:$B$15&lt;=E7146)/(SRP!$C$11:$C$15&gt;=E7146),SRP!$D$11:$D$15)*(G7146/100)*(E7146/1000)),
0)))))),2)</f>
        <v>2.74</v>
      </c>
      <c r="L7146" s="173" t="str">
        <f t="shared" si="111"/>
        <v>Ready to Drink473</v>
      </c>
      <c r="M7146" s="154">
        <f>VLOOKUP(L7146,'Slope %'!C:D,2,0)</f>
        <v>0.12</v>
      </c>
    </row>
    <row r="7147" spans="1:13" x14ac:dyDescent="0.25">
      <c r="A7147" s="169">
        <v>69652</v>
      </c>
      <c r="B7147" s="170" t="s">
        <v>5191</v>
      </c>
      <c r="C7147" s="170" t="s">
        <v>263</v>
      </c>
      <c r="D7147" s="170" t="s">
        <v>332</v>
      </c>
      <c r="E7147" s="170">
        <v>4260</v>
      </c>
      <c r="F7147" s="170">
        <v>2</v>
      </c>
      <c r="G7147" s="171">
        <v>7</v>
      </c>
      <c r="H7147" s="170" t="s">
        <v>20</v>
      </c>
      <c r="I7147" s="171">
        <v>32.99</v>
      </c>
      <c r="J7147" s="169">
        <v>12</v>
      </c>
      <c r="K7147" s="154" cm="1">
        <f t="array" ref="K7147">ROUND(
IF(C7147="Beer",
SUM(LOOKUP(2,1/(SRP!$B$8:$B$10&lt;=E7147)/(SRP!$C$8:$C$10&gt;=E7147),SRP!$D$8:$D$10)*(G7147/100)*(E7147/1000)),
IF(C7147="Spirits",
SUM(LOOKUP(2,1/(SRP!$B$2:$B$7&lt;=E7147)/(SRP!$C$2:$C$7&gt;=E7147),SRP!$D$2:$D$7)*(G7147/100)*(E7147/1000)),
IF(AND(C7147="Wine",D7147="Fortified Wines"),
SUM(LOOKUP(2,1/(SRP!$B$26:$B$29&lt;=E7147)/(SRP!$C$26:$C$29&gt;=E7147),SRP!$D$26:$D$29)*(G7147/100)*(E7147/1000)),
IF(C7147="Wine",
SUM(LOOKUP(2,1/(SRP!$B$21:$B$25&lt;=E7147)/(SRP!$C$21:$C$25&gt;=E7147),SRP!$D$21:$D$25)*(G7147/100)*(E7147/1000)),
IF(AND(C7147="Ready to Drink",D7147="RTD-One Pour Cocktail&gt;7%&lt;=14.5"),
SUM(LOOKUP(2,1/(SRP!$B$16:$B$20&lt;=E7147)/(SRP!$C$16:$C$20&gt;=E7147),SRP!$D$16:$D$20)*(G7147/100)*(E7147/1000)),
IF(C7147="Ready to Drink",
SUM(LOOKUP(2,1/(SRP!$B$11:$B$15&lt;=E7147)/(SRP!$C$11:$C$15&gt;=E7147),SRP!$D$11:$D$15)*(G7147/100)*(E7147/1000)),
0)))))),2)</f>
        <v>23.28</v>
      </c>
      <c r="L7147" s="173" t="str">
        <f t="shared" si="111"/>
        <v>Ready to Drink4260</v>
      </c>
      <c r="M7147" s="154">
        <f>VLOOKUP(L7147,'Slope %'!C:D,2,0)</f>
        <v>7.0000000000000007E-2</v>
      </c>
    </row>
    <row r="7148" spans="1:13" x14ac:dyDescent="0.25">
      <c r="A7148" s="169">
        <v>69660</v>
      </c>
      <c r="B7148" s="170" t="s">
        <v>5192</v>
      </c>
      <c r="C7148" s="170" t="s">
        <v>24</v>
      </c>
      <c r="D7148" s="170" t="s">
        <v>68</v>
      </c>
      <c r="E7148" s="170">
        <v>750</v>
      </c>
      <c r="F7148" s="170">
        <v>12</v>
      </c>
      <c r="G7148" s="171">
        <v>14</v>
      </c>
      <c r="H7148" s="170" t="s">
        <v>163</v>
      </c>
      <c r="I7148" s="171">
        <v>28.99</v>
      </c>
      <c r="J7148" s="169">
        <v>1</v>
      </c>
      <c r="K7148" s="154" cm="1">
        <f t="array" ref="K7148">ROUND(
IF(C7148="Beer",
SUM(LOOKUP(2,1/(SRP!$B$8:$B$10&lt;=E7148)/(SRP!$C$8:$C$10&gt;=E7148),SRP!$D$8:$D$10)*(G7148/100)*(E7148/1000)),
IF(C7148="Spirits",
SUM(LOOKUP(2,1/(SRP!$B$2:$B$7&lt;=E7148)/(SRP!$C$2:$C$7&gt;=E7148),SRP!$D$2:$D$7)*(G7148/100)*(E7148/1000)),
IF(AND(C7148="Wine",D7148="Fortified Wines"),
SUM(LOOKUP(2,1/(SRP!$B$26:$B$29&lt;=E7148)/(SRP!$C$26:$C$29&gt;=E7148),SRP!$D$26:$D$29)*(G7148/100)*(E7148/1000)),
IF(C7148="Wine",
SUM(LOOKUP(2,1/(SRP!$B$21:$B$25&lt;=E7148)/(SRP!$C$21:$C$25&gt;=E7148),SRP!$D$21:$D$25)*(G7148/100)*(E7148/1000)),
IF(AND(C7148="Ready to Drink",D7148="RTD-One Pour Cocktail&gt;7%&lt;=14.5"),
SUM(LOOKUP(2,1/(SRP!$B$16:$B$20&lt;=E7148)/(SRP!$C$16:$C$20&gt;=E7148),SRP!$D$16:$D$20)*(G7148/100)*(E7148/1000)),
IF(C7148="Ready to Drink",
SUM(LOOKUP(2,1/(SRP!$B$11:$B$15&lt;=E7148)/(SRP!$C$11:$C$15&gt;=E7148),SRP!$D$11:$D$15)*(G7148/100)*(E7148/1000)),
0)))))),2)</f>
        <v>8.1999999999999993</v>
      </c>
      <c r="L7148" s="173" t="str">
        <f t="shared" si="111"/>
        <v>Wine750</v>
      </c>
      <c r="M7148" s="154">
        <f>VLOOKUP(L7148,'Slope %'!C:D,2,0)</f>
        <v>0.1</v>
      </c>
    </row>
    <row r="7149" spans="1:13" x14ac:dyDescent="0.25">
      <c r="A7149" s="169">
        <v>69662</v>
      </c>
      <c r="B7149" s="170" t="s">
        <v>5193</v>
      </c>
      <c r="C7149" s="170" t="s">
        <v>24</v>
      </c>
      <c r="D7149" s="170" t="s">
        <v>127</v>
      </c>
      <c r="E7149" s="170">
        <v>750</v>
      </c>
      <c r="F7149" s="170">
        <v>12</v>
      </c>
      <c r="G7149" s="171">
        <v>12.5</v>
      </c>
      <c r="H7149" s="170" t="s">
        <v>110</v>
      </c>
      <c r="I7149" s="171">
        <v>26.99</v>
      </c>
      <c r="J7149" s="169">
        <v>1</v>
      </c>
      <c r="K7149" s="154" cm="1">
        <f t="array" ref="K7149">ROUND(
IF(C7149="Beer",
SUM(LOOKUP(2,1/(SRP!$B$8:$B$10&lt;=E7149)/(SRP!$C$8:$C$10&gt;=E7149),SRP!$D$8:$D$10)*(G7149/100)*(E7149/1000)),
IF(C7149="Spirits",
SUM(LOOKUP(2,1/(SRP!$B$2:$B$7&lt;=E7149)/(SRP!$C$2:$C$7&gt;=E7149),SRP!$D$2:$D$7)*(G7149/100)*(E7149/1000)),
IF(AND(C7149="Wine",D7149="Fortified Wines"),
SUM(LOOKUP(2,1/(SRP!$B$26:$B$29&lt;=E7149)/(SRP!$C$26:$C$29&gt;=E7149),SRP!$D$26:$D$29)*(G7149/100)*(E7149/1000)),
IF(C7149="Wine",
SUM(LOOKUP(2,1/(SRP!$B$21:$B$25&lt;=E7149)/(SRP!$C$21:$C$25&gt;=E7149),SRP!$D$21:$D$25)*(G7149/100)*(E7149/1000)),
IF(AND(C7149="Ready to Drink",D7149="RTD-One Pour Cocktail&gt;7%&lt;=14.5"),
SUM(LOOKUP(2,1/(SRP!$B$16:$B$20&lt;=E7149)/(SRP!$C$16:$C$20&gt;=E7149),SRP!$D$16:$D$20)*(G7149/100)*(E7149/1000)),
IF(C7149="Ready to Drink",
SUM(LOOKUP(2,1/(SRP!$B$11:$B$15&lt;=E7149)/(SRP!$C$11:$C$15&gt;=E7149),SRP!$D$11:$D$15)*(G7149/100)*(E7149/1000)),
0)))))),2)</f>
        <v>7.32</v>
      </c>
      <c r="L7149" s="173" t="str">
        <f t="shared" si="111"/>
        <v>Wine750</v>
      </c>
      <c r="M7149" s="154">
        <f>VLOOKUP(L7149,'Slope %'!C:D,2,0)</f>
        <v>0.1</v>
      </c>
    </row>
    <row r="7150" spans="1:13" x14ac:dyDescent="0.25">
      <c r="A7150" s="169">
        <v>69666</v>
      </c>
      <c r="B7150" s="170" t="s">
        <v>5194</v>
      </c>
      <c r="C7150" s="170" t="s">
        <v>24</v>
      </c>
      <c r="D7150" s="170" t="s">
        <v>68</v>
      </c>
      <c r="E7150" s="170">
        <v>750</v>
      </c>
      <c r="F7150" s="170">
        <v>6</v>
      </c>
      <c r="G7150" s="171">
        <v>14</v>
      </c>
      <c r="H7150" s="170" t="s">
        <v>378</v>
      </c>
      <c r="I7150" s="171">
        <v>49.99</v>
      </c>
      <c r="J7150" s="169">
        <v>1</v>
      </c>
      <c r="K7150" s="154" cm="1">
        <f t="array" ref="K7150">ROUND(
IF(C7150="Beer",
SUM(LOOKUP(2,1/(SRP!$B$8:$B$10&lt;=E7150)/(SRP!$C$8:$C$10&gt;=E7150),SRP!$D$8:$D$10)*(G7150/100)*(E7150/1000)),
IF(C7150="Spirits",
SUM(LOOKUP(2,1/(SRP!$B$2:$B$7&lt;=E7150)/(SRP!$C$2:$C$7&gt;=E7150),SRP!$D$2:$D$7)*(G7150/100)*(E7150/1000)),
IF(AND(C7150="Wine",D7150="Fortified Wines"),
SUM(LOOKUP(2,1/(SRP!$B$26:$B$29&lt;=E7150)/(SRP!$C$26:$C$29&gt;=E7150),SRP!$D$26:$D$29)*(G7150/100)*(E7150/1000)),
IF(C7150="Wine",
SUM(LOOKUP(2,1/(SRP!$B$21:$B$25&lt;=E7150)/(SRP!$C$21:$C$25&gt;=E7150),SRP!$D$21:$D$25)*(G7150/100)*(E7150/1000)),
IF(AND(C7150="Ready to Drink",D7150="RTD-One Pour Cocktail&gt;7%&lt;=14.5"),
SUM(LOOKUP(2,1/(SRP!$B$16:$B$20&lt;=E7150)/(SRP!$C$16:$C$20&gt;=E7150),SRP!$D$16:$D$20)*(G7150/100)*(E7150/1000)),
IF(C7150="Ready to Drink",
SUM(LOOKUP(2,1/(SRP!$B$11:$B$15&lt;=E7150)/(SRP!$C$11:$C$15&gt;=E7150),SRP!$D$11:$D$15)*(G7150/100)*(E7150/1000)),
0)))))),2)</f>
        <v>8.1999999999999993</v>
      </c>
      <c r="L7150" s="173" t="str">
        <f t="shared" si="111"/>
        <v>Wine750</v>
      </c>
      <c r="M7150" s="154">
        <f>VLOOKUP(L7150,'Slope %'!C:D,2,0)</f>
        <v>0.1</v>
      </c>
    </row>
    <row r="7151" spans="1:13" x14ac:dyDescent="0.25">
      <c r="A7151" s="169">
        <v>69668</v>
      </c>
      <c r="B7151" s="170" t="s">
        <v>5195</v>
      </c>
      <c r="C7151" s="170" t="s">
        <v>15</v>
      </c>
      <c r="D7151" s="170" t="s">
        <v>122</v>
      </c>
      <c r="E7151" s="170">
        <v>750</v>
      </c>
      <c r="F7151" s="170">
        <v>6</v>
      </c>
      <c r="G7151" s="171">
        <v>20</v>
      </c>
      <c r="H7151" s="170" t="s">
        <v>415</v>
      </c>
      <c r="I7151" s="171">
        <v>37.99</v>
      </c>
      <c r="J7151" s="169">
        <v>1</v>
      </c>
      <c r="K7151" s="154" cm="1">
        <f t="array" ref="K7151">ROUND(
IF(C7151="Beer",
SUM(LOOKUP(2,1/(SRP!$B$8:$B$10&lt;=E7151)/(SRP!$C$8:$C$10&gt;=E7151),SRP!$D$8:$D$10)*(G7151/100)*(E7151/1000)),
IF(C7151="Spirits",
SUM(LOOKUP(2,1/(SRP!$B$2:$B$7&lt;=E7151)/(SRP!$C$2:$C$7&gt;=E7151),SRP!$D$2:$D$7)*(G7151/100)*(E7151/1000)),
IF(AND(C7151="Wine",D7151="Fortified Wines"),
SUM(LOOKUP(2,1/(SRP!$B$26:$B$29&lt;=E7151)/(SRP!$C$26:$C$29&gt;=E7151),SRP!$D$26:$D$29)*(G7151/100)*(E7151/1000)),
IF(C7151="Wine",
SUM(LOOKUP(2,1/(SRP!$B$21:$B$25&lt;=E7151)/(SRP!$C$21:$C$25&gt;=E7151),SRP!$D$21:$D$25)*(G7151/100)*(E7151/1000)),
IF(AND(C7151="Ready to Drink",D7151="RTD-One Pour Cocktail&gt;7%&lt;=14.5"),
SUM(LOOKUP(2,1/(SRP!$B$16:$B$20&lt;=E7151)/(SRP!$C$16:$C$20&gt;=E7151),SRP!$D$16:$D$20)*(G7151/100)*(E7151/1000)),
IF(C7151="Ready to Drink",
SUM(LOOKUP(2,1/(SRP!$B$11:$B$15&lt;=E7151)/(SRP!$C$11:$C$15&gt;=E7151),SRP!$D$11:$D$15)*(G7151/100)*(E7151/1000)),
0)))))),2)</f>
        <v>11.71</v>
      </c>
      <c r="L7151" s="173" t="str">
        <f t="shared" si="111"/>
        <v>Spirits750</v>
      </c>
      <c r="M7151" s="154">
        <f>VLOOKUP(L7151,'Slope %'!C:D,2,0)</f>
        <v>7.0000000000000007E-2</v>
      </c>
    </row>
    <row r="7152" spans="1:13" x14ac:dyDescent="0.25">
      <c r="A7152" s="169">
        <v>69672</v>
      </c>
      <c r="B7152" s="170" t="s">
        <v>5196</v>
      </c>
      <c r="C7152" s="170" t="s">
        <v>15</v>
      </c>
      <c r="D7152" s="170" t="s">
        <v>154</v>
      </c>
      <c r="E7152" s="170">
        <v>750</v>
      </c>
      <c r="F7152" s="170">
        <v>6</v>
      </c>
      <c r="G7152" s="171">
        <v>17</v>
      </c>
      <c r="H7152" s="170" t="s">
        <v>415</v>
      </c>
      <c r="I7152" s="171">
        <v>37.99</v>
      </c>
      <c r="J7152" s="169">
        <v>1</v>
      </c>
      <c r="K7152" s="154" cm="1">
        <f t="array" ref="K7152">ROUND(
IF(C7152="Beer",
SUM(LOOKUP(2,1/(SRP!$B$8:$B$10&lt;=E7152)/(SRP!$C$8:$C$10&gt;=E7152),SRP!$D$8:$D$10)*(G7152/100)*(E7152/1000)),
IF(C7152="Spirits",
SUM(LOOKUP(2,1/(SRP!$B$2:$B$7&lt;=E7152)/(SRP!$C$2:$C$7&gt;=E7152),SRP!$D$2:$D$7)*(G7152/100)*(E7152/1000)),
IF(AND(C7152="Wine",D7152="Fortified Wines"),
SUM(LOOKUP(2,1/(SRP!$B$26:$B$29&lt;=E7152)/(SRP!$C$26:$C$29&gt;=E7152),SRP!$D$26:$D$29)*(G7152/100)*(E7152/1000)),
IF(C7152="Wine",
SUM(LOOKUP(2,1/(SRP!$B$21:$B$25&lt;=E7152)/(SRP!$C$21:$C$25&gt;=E7152),SRP!$D$21:$D$25)*(G7152/100)*(E7152/1000)),
IF(AND(C7152="Ready to Drink",D7152="RTD-One Pour Cocktail&gt;7%&lt;=14.5"),
SUM(LOOKUP(2,1/(SRP!$B$16:$B$20&lt;=E7152)/(SRP!$C$16:$C$20&gt;=E7152),SRP!$D$16:$D$20)*(G7152/100)*(E7152/1000)),
IF(C7152="Ready to Drink",
SUM(LOOKUP(2,1/(SRP!$B$11:$B$15&lt;=E7152)/(SRP!$C$11:$C$15&gt;=E7152),SRP!$D$11:$D$15)*(G7152/100)*(E7152/1000)),
0)))))),2)</f>
        <v>9.9499999999999993</v>
      </c>
      <c r="L7152" s="173" t="str">
        <f t="shared" si="111"/>
        <v>Spirits750</v>
      </c>
      <c r="M7152" s="154">
        <f>VLOOKUP(L7152,'Slope %'!C:D,2,0)</f>
        <v>7.0000000000000007E-2</v>
      </c>
    </row>
    <row r="7153" spans="1:13" x14ac:dyDescent="0.25">
      <c r="A7153" s="169">
        <v>69676</v>
      </c>
      <c r="B7153" s="170" t="s">
        <v>5197</v>
      </c>
      <c r="C7153" s="170" t="s">
        <v>24</v>
      </c>
      <c r="D7153" s="170" t="s">
        <v>66</v>
      </c>
      <c r="E7153" s="170">
        <v>750</v>
      </c>
      <c r="F7153" s="170">
        <v>12</v>
      </c>
      <c r="G7153" s="171">
        <v>13</v>
      </c>
      <c r="H7153" s="170" t="s">
        <v>182</v>
      </c>
      <c r="I7153" s="171">
        <v>13.99</v>
      </c>
      <c r="J7153" s="169">
        <v>1</v>
      </c>
      <c r="K7153" s="154" cm="1">
        <f t="array" ref="K7153">ROUND(
IF(C7153="Beer",
SUM(LOOKUP(2,1/(SRP!$B$8:$B$10&lt;=E7153)/(SRP!$C$8:$C$10&gt;=E7153),SRP!$D$8:$D$10)*(G7153/100)*(E7153/1000)),
IF(C7153="Spirits",
SUM(LOOKUP(2,1/(SRP!$B$2:$B$7&lt;=E7153)/(SRP!$C$2:$C$7&gt;=E7153),SRP!$D$2:$D$7)*(G7153/100)*(E7153/1000)),
IF(AND(C7153="Wine",D7153="Fortified Wines"),
SUM(LOOKUP(2,1/(SRP!$B$26:$B$29&lt;=E7153)/(SRP!$C$26:$C$29&gt;=E7153),SRP!$D$26:$D$29)*(G7153/100)*(E7153/1000)),
IF(C7153="Wine",
SUM(LOOKUP(2,1/(SRP!$B$21:$B$25&lt;=E7153)/(SRP!$C$21:$C$25&gt;=E7153),SRP!$D$21:$D$25)*(G7153/100)*(E7153/1000)),
IF(AND(C7153="Ready to Drink",D7153="RTD-One Pour Cocktail&gt;7%&lt;=14.5"),
SUM(LOOKUP(2,1/(SRP!$B$16:$B$20&lt;=E7153)/(SRP!$C$16:$C$20&gt;=E7153),SRP!$D$16:$D$20)*(G7153/100)*(E7153/1000)),
IF(C7153="Ready to Drink",
SUM(LOOKUP(2,1/(SRP!$B$11:$B$15&lt;=E7153)/(SRP!$C$11:$C$15&gt;=E7153),SRP!$D$11:$D$15)*(G7153/100)*(E7153/1000)),
0)))))),2)</f>
        <v>7.61</v>
      </c>
      <c r="L7153" s="173" t="str">
        <f t="shared" si="111"/>
        <v>Wine750</v>
      </c>
      <c r="M7153" s="154">
        <f>VLOOKUP(L7153,'Slope %'!C:D,2,0)</f>
        <v>0.1</v>
      </c>
    </row>
    <row r="7154" spans="1:13" x14ac:dyDescent="0.25">
      <c r="A7154" s="169">
        <v>69685</v>
      </c>
      <c r="B7154" s="170" t="s">
        <v>5198</v>
      </c>
      <c r="C7154" s="170" t="s">
        <v>24</v>
      </c>
      <c r="D7154" s="170" t="s">
        <v>58</v>
      </c>
      <c r="E7154" s="170">
        <v>750</v>
      </c>
      <c r="F7154" s="170">
        <v>12</v>
      </c>
      <c r="G7154" s="171">
        <v>14</v>
      </c>
      <c r="H7154" s="170" t="s">
        <v>47</v>
      </c>
      <c r="I7154" s="171">
        <v>16.989999999999998</v>
      </c>
      <c r="J7154" s="169">
        <v>1</v>
      </c>
      <c r="K7154" s="154" cm="1">
        <f t="array" ref="K7154">ROUND(
IF(C7154="Beer",
SUM(LOOKUP(2,1/(SRP!$B$8:$B$10&lt;=E7154)/(SRP!$C$8:$C$10&gt;=E7154),SRP!$D$8:$D$10)*(G7154/100)*(E7154/1000)),
IF(C7154="Spirits",
SUM(LOOKUP(2,1/(SRP!$B$2:$B$7&lt;=E7154)/(SRP!$C$2:$C$7&gt;=E7154),SRP!$D$2:$D$7)*(G7154/100)*(E7154/1000)),
IF(AND(C7154="Wine",D7154="Fortified Wines"),
SUM(LOOKUP(2,1/(SRP!$B$26:$B$29&lt;=E7154)/(SRP!$C$26:$C$29&gt;=E7154),SRP!$D$26:$D$29)*(G7154/100)*(E7154/1000)),
IF(C7154="Wine",
SUM(LOOKUP(2,1/(SRP!$B$21:$B$25&lt;=E7154)/(SRP!$C$21:$C$25&gt;=E7154),SRP!$D$21:$D$25)*(G7154/100)*(E7154/1000)),
IF(AND(C7154="Ready to Drink",D7154="RTD-One Pour Cocktail&gt;7%&lt;=14.5"),
SUM(LOOKUP(2,1/(SRP!$B$16:$B$20&lt;=E7154)/(SRP!$C$16:$C$20&gt;=E7154),SRP!$D$16:$D$20)*(G7154/100)*(E7154/1000)),
IF(C7154="Ready to Drink",
SUM(LOOKUP(2,1/(SRP!$B$11:$B$15&lt;=E7154)/(SRP!$C$11:$C$15&gt;=E7154),SRP!$D$11:$D$15)*(G7154/100)*(E7154/1000)),
0)))))),2)</f>
        <v>8.1999999999999993</v>
      </c>
      <c r="L7154" s="173" t="str">
        <f t="shared" si="111"/>
        <v>Wine750</v>
      </c>
      <c r="M7154" s="154">
        <f>VLOOKUP(L7154,'Slope %'!C:D,2,0)</f>
        <v>0.1</v>
      </c>
    </row>
    <row r="7155" spans="1:13" x14ac:dyDescent="0.25">
      <c r="A7155" s="169">
        <v>69686</v>
      </c>
      <c r="B7155" s="170" t="s">
        <v>5199</v>
      </c>
      <c r="C7155" s="170" t="s">
        <v>1065</v>
      </c>
      <c r="D7155" s="170" t="s">
        <v>1066</v>
      </c>
      <c r="E7155" s="170">
        <v>750</v>
      </c>
      <c r="F7155" s="170">
        <v>6</v>
      </c>
      <c r="G7155" s="171">
        <v>9.9999999999999995E-8</v>
      </c>
      <c r="H7155" s="170" t="s">
        <v>128</v>
      </c>
      <c r="I7155" s="171">
        <v>13.99</v>
      </c>
      <c r="J7155" s="169">
        <v>1</v>
      </c>
      <c r="K7155" s="154" cm="1">
        <f t="array" ref="K7155">ROUND(
IF(C7155="Beer",
SUM(LOOKUP(2,1/(SRP!$B$8:$B$10&lt;=E7155)/(SRP!$C$8:$C$10&gt;=E7155),SRP!$D$8:$D$10)*(G7155/100)*(E7155/1000)),
IF(C7155="Spirits",
SUM(LOOKUP(2,1/(SRP!$B$2:$B$7&lt;=E7155)/(SRP!$C$2:$C$7&gt;=E7155),SRP!$D$2:$D$7)*(G7155/100)*(E7155/1000)),
IF(AND(C7155="Wine",D7155="Fortified Wines"),
SUM(LOOKUP(2,1/(SRP!$B$26:$B$29&lt;=E7155)/(SRP!$C$26:$C$29&gt;=E7155),SRP!$D$26:$D$29)*(G7155/100)*(E7155/1000)),
IF(C7155="Wine",
SUM(LOOKUP(2,1/(SRP!$B$21:$B$25&lt;=E7155)/(SRP!$C$21:$C$25&gt;=E7155),SRP!$D$21:$D$25)*(G7155/100)*(E7155/1000)),
IF(AND(C7155="Ready to Drink",D7155="RTD-One Pour Cocktail&gt;7%&lt;=14.5"),
SUM(LOOKUP(2,1/(SRP!$B$16:$B$20&lt;=E7155)/(SRP!$C$16:$C$20&gt;=E7155),SRP!$D$16:$D$20)*(G7155/100)*(E7155/1000)),
IF(C7155="Ready to Drink",
SUM(LOOKUP(2,1/(SRP!$B$11:$B$15&lt;=E7155)/(SRP!$C$11:$C$15&gt;=E7155),SRP!$D$11:$D$15)*(G7155/100)*(E7155/1000)),
0)))))),2)</f>
        <v>0</v>
      </c>
      <c r="L7155" s="173" t="str">
        <f t="shared" si="111"/>
        <v>Dealcoholized750</v>
      </c>
      <c r="M7155" s="154" t="e">
        <f>VLOOKUP(L7155,'Slope %'!C:D,2,0)</f>
        <v>#N/A</v>
      </c>
    </row>
    <row r="7156" spans="1:13" x14ac:dyDescent="0.25">
      <c r="A7156" s="169">
        <v>69688</v>
      </c>
      <c r="B7156" s="170" t="s">
        <v>5200</v>
      </c>
      <c r="C7156" s="170" t="s">
        <v>263</v>
      </c>
      <c r="D7156" s="170" t="s">
        <v>332</v>
      </c>
      <c r="E7156" s="170">
        <v>473</v>
      </c>
      <c r="F7156" s="170">
        <v>24</v>
      </c>
      <c r="G7156" s="171">
        <v>7</v>
      </c>
      <c r="H7156" s="170" t="s">
        <v>3142</v>
      </c>
      <c r="I7156" s="171">
        <v>4.1900000000000004</v>
      </c>
      <c r="J7156" s="169">
        <v>1</v>
      </c>
      <c r="K7156" s="154" cm="1">
        <f t="array" ref="K7156">ROUND(
IF(C7156="Beer",
SUM(LOOKUP(2,1/(SRP!$B$8:$B$10&lt;=E7156)/(SRP!$C$8:$C$10&gt;=E7156),SRP!$D$8:$D$10)*(G7156/100)*(E7156/1000)),
IF(C7156="Spirits",
SUM(LOOKUP(2,1/(SRP!$B$2:$B$7&lt;=E7156)/(SRP!$C$2:$C$7&gt;=E7156),SRP!$D$2:$D$7)*(G7156/100)*(E7156/1000)),
IF(AND(C7156="Wine",D7156="Fortified Wines"),
SUM(LOOKUP(2,1/(SRP!$B$26:$B$29&lt;=E7156)/(SRP!$C$26:$C$29&gt;=E7156),SRP!$D$26:$D$29)*(G7156/100)*(E7156/1000)),
IF(C7156="Wine",
SUM(LOOKUP(2,1/(SRP!$B$21:$B$25&lt;=E7156)/(SRP!$C$21:$C$25&gt;=E7156),SRP!$D$21:$D$25)*(G7156/100)*(E7156/1000)),
IF(AND(C7156="Ready to Drink",D7156="RTD-One Pour Cocktail&gt;7%&lt;=14.5"),
SUM(LOOKUP(2,1/(SRP!$B$16:$B$20&lt;=E7156)/(SRP!$C$16:$C$20&gt;=E7156),SRP!$D$16:$D$20)*(G7156/100)*(E7156/1000)),
IF(C7156="Ready to Drink",
SUM(LOOKUP(2,1/(SRP!$B$11:$B$15&lt;=E7156)/(SRP!$C$11:$C$15&gt;=E7156),SRP!$D$11:$D$15)*(G7156/100)*(E7156/1000)),
0)))))),2)</f>
        <v>2.74</v>
      </c>
      <c r="L7156" s="173" t="str">
        <f t="shared" si="111"/>
        <v>Ready to Drink473</v>
      </c>
      <c r="M7156" s="154">
        <f>VLOOKUP(L7156,'Slope %'!C:D,2,0)</f>
        <v>0.12</v>
      </c>
    </row>
    <row r="7157" spans="1:13" x14ac:dyDescent="0.25">
      <c r="A7157" s="169">
        <v>69688</v>
      </c>
      <c r="B7157" s="170" t="s">
        <v>5200</v>
      </c>
      <c r="C7157" s="170" t="s">
        <v>263</v>
      </c>
      <c r="D7157" s="170" t="s">
        <v>332</v>
      </c>
      <c r="E7157" s="170">
        <v>473</v>
      </c>
      <c r="F7157" s="170">
        <v>24</v>
      </c>
      <c r="G7157" s="171">
        <v>7</v>
      </c>
      <c r="H7157" s="170" t="s">
        <v>3142</v>
      </c>
      <c r="I7157" s="171">
        <v>4.1900000000000004</v>
      </c>
      <c r="J7157" s="169">
        <v>1</v>
      </c>
      <c r="K7157" s="154" cm="1">
        <f t="array" ref="K7157">ROUND(
IF(C7157="Beer",
SUM(LOOKUP(2,1/(SRP!$B$8:$B$10&lt;=E7157)/(SRP!$C$8:$C$10&gt;=E7157),SRP!$D$8:$D$10)*(G7157/100)*(E7157/1000)),
IF(C7157="Spirits",
SUM(LOOKUP(2,1/(SRP!$B$2:$B$7&lt;=E7157)/(SRP!$C$2:$C$7&gt;=E7157),SRP!$D$2:$D$7)*(G7157/100)*(E7157/1000)),
IF(AND(C7157="Wine",D7157="Fortified Wines"),
SUM(LOOKUP(2,1/(SRP!$B$26:$B$29&lt;=E7157)/(SRP!$C$26:$C$29&gt;=E7157),SRP!$D$26:$D$29)*(G7157/100)*(E7157/1000)),
IF(C7157="Wine",
SUM(LOOKUP(2,1/(SRP!$B$21:$B$25&lt;=E7157)/(SRP!$C$21:$C$25&gt;=E7157),SRP!$D$21:$D$25)*(G7157/100)*(E7157/1000)),
IF(AND(C7157="Ready to Drink",D7157="RTD-One Pour Cocktail&gt;7%&lt;=14.5"),
SUM(LOOKUP(2,1/(SRP!$B$16:$B$20&lt;=E7157)/(SRP!$C$16:$C$20&gt;=E7157),SRP!$D$16:$D$20)*(G7157/100)*(E7157/1000)),
IF(C7157="Ready to Drink",
SUM(LOOKUP(2,1/(SRP!$B$11:$B$15&lt;=E7157)/(SRP!$C$11:$C$15&gt;=E7157),SRP!$D$11:$D$15)*(G7157/100)*(E7157/1000)),
0)))))),2)</f>
        <v>2.74</v>
      </c>
      <c r="L7157" s="173" t="str">
        <f t="shared" si="111"/>
        <v>Ready to Drink473</v>
      </c>
      <c r="M7157" s="154">
        <f>VLOOKUP(L7157,'Slope %'!C:D,2,0)</f>
        <v>0.12</v>
      </c>
    </row>
    <row r="7158" spans="1:13" x14ac:dyDescent="0.25">
      <c r="A7158" s="169">
        <v>69691</v>
      </c>
      <c r="B7158" s="170" t="s">
        <v>5201</v>
      </c>
      <c r="C7158" s="170" t="s">
        <v>263</v>
      </c>
      <c r="D7158" s="170" t="s">
        <v>264</v>
      </c>
      <c r="E7158" s="170">
        <v>710</v>
      </c>
      <c r="F7158" s="170">
        <v>12</v>
      </c>
      <c r="G7158" s="171">
        <v>7</v>
      </c>
      <c r="H7158" s="170" t="s">
        <v>3142</v>
      </c>
      <c r="I7158" s="171">
        <v>5.49</v>
      </c>
      <c r="J7158" s="169">
        <v>1</v>
      </c>
      <c r="K7158" s="154" cm="1">
        <f t="array" ref="K7158">ROUND(
IF(C7158="Beer",
SUM(LOOKUP(2,1/(SRP!$B$8:$B$10&lt;=E7158)/(SRP!$C$8:$C$10&gt;=E7158),SRP!$D$8:$D$10)*(G7158/100)*(E7158/1000)),
IF(C7158="Spirits",
SUM(LOOKUP(2,1/(SRP!$B$2:$B$7&lt;=E7158)/(SRP!$C$2:$C$7&gt;=E7158),SRP!$D$2:$D$7)*(G7158/100)*(E7158/1000)),
IF(AND(C7158="Wine",D7158="Fortified Wines"),
SUM(LOOKUP(2,1/(SRP!$B$26:$B$29&lt;=E7158)/(SRP!$C$26:$C$29&gt;=E7158),SRP!$D$26:$D$29)*(G7158/100)*(E7158/1000)),
IF(C7158="Wine",
SUM(LOOKUP(2,1/(SRP!$B$21:$B$25&lt;=E7158)/(SRP!$C$21:$C$25&gt;=E7158),SRP!$D$21:$D$25)*(G7158/100)*(E7158/1000)),
IF(AND(C7158="Ready to Drink",D7158="RTD-One Pour Cocktail&gt;7%&lt;=14.5"),
SUM(LOOKUP(2,1/(SRP!$B$16:$B$20&lt;=E7158)/(SRP!$C$16:$C$20&gt;=E7158),SRP!$D$16:$D$20)*(G7158/100)*(E7158/1000)),
IF(C7158="Ready to Drink",
SUM(LOOKUP(2,1/(SRP!$B$11:$B$15&lt;=E7158)/(SRP!$C$11:$C$15&gt;=E7158),SRP!$D$11:$D$15)*(G7158/100)*(E7158/1000)),
0)))))),2)</f>
        <v>3.88</v>
      </c>
      <c r="L7158" s="173" t="str">
        <f t="shared" si="111"/>
        <v>Ready to Drink710</v>
      </c>
      <c r="M7158" s="154">
        <f>VLOOKUP(L7158,'Slope %'!C:D,2,0)</f>
        <v>0.12</v>
      </c>
    </row>
    <row r="7159" spans="1:13" x14ac:dyDescent="0.25">
      <c r="A7159" s="169">
        <v>69691</v>
      </c>
      <c r="B7159" s="170" t="s">
        <v>5201</v>
      </c>
      <c r="C7159" s="170" t="s">
        <v>263</v>
      </c>
      <c r="D7159" s="170" t="s">
        <v>264</v>
      </c>
      <c r="E7159" s="170">
        <v>710</v>
      </c>
      <c r="F7159" s="170">
        <v>12</v>
      </c>
      <c r="G7159" s="171">
        <v>7</v>
      </c>
      <c r="H7159" s="170" t="s">
        <v>3142</v>
      </c>
      <c r="I7159" s="171">
        <v>5.49</v>
      </c>
      <c r="J7159" s="169">
        <v>1</v>
      </c>
      <c r="K7159" s="154" cm="1">
        <f t="array" ref="K7159">ROUND(
IF(C7159="Beer",
SUM(LOOKUP(2,1/(SRP!$B$8:$B$10&lt;=E7159)/(SRP!$C$8:$C$10&gt;=E7159),SRP!$D$8:$D$10)*(G7159/100)*(E7159/1000)),
IF(C7159="Spirits",
SUM(LOOKUP(2,1/(SRP!$B$2:$B$7&lt;=E7159)/(SRP!$C$2:$C$7&gt;=E7159),SRP!$D$2:$D$7)*(G7159/100)*(E7159/1000)),
IF(AND(C7159="Wine",D7159="Fortified Wines"),
SUM(LOOKUP(2,1/(SRP!$B$26:$B$29&lt;=E7159)/(SRP!$C$26:$C$29&gt;=E7159),SRP!$D$26:$D$29)*(G7159/100)*(E7159/1000)),
IF(C7159="Wine",
SUM(LOOKUP(2,1/(SRP!$B$21:$B$25&lt;=E7159)/(SRP!$C$21:$C$25&gt;=E7159),SRP!$D$21:$D$25)*(G7159/100)*(E7159/1000)),
IF(AND(C7159="Ready to Drink",D7159="RTD-One Pour Cocktail&gt;7%&lt;=14.5"),
SUM(LOOKUP(2,1/(SRP!$B$16:$B$20&lt;=E7159)/(SRP!$C$16:$C$20&gt;=E7159),SRP!$D$16:$D$20)*(G7159/100)*(E7159/1000)),
IF(C7159="Ready to Drink",
SUM(LOOKUP(2,1/(SRP!$B$11:$B$15&lt;=E7159)/(SRP!$C$11:$C$15&gt;=E7159),SRP!$D$11:$D$15)*(G7159/100)*(E7159/1000)),
0)))))),2)</f>
        <v>3.88</v>
      </c>
      <c r="L7159" s="173" t="str">
        <f t="shared" si="111"/>
        <v>Ready to Drink710</v>
      </c>
      <c r="M7159" s="154">
        <f>VLOOKUP(L7159,'Slope %'!C:D,2,0)</f>
        <v>0.12</v>
      </c>
    </row>
    <row r="7160" spans="1:13" x14ac:dyDescent="0.25">
      <c r="A7160" s="169">
        <v>69692</v>
      </c>
      <c r="B7160" s="170" t="s">
        <v>5202</v>
      </c>
      <c r="C7160" s="170" t="s">
        <v>11</v>
      </c>
      <c r="D7160" s="170" t="s">
        <v>303</v>
      </c>
      <c r="E7160" s="170">
        <v>355</v>
      </c>
      <c r="F7160" s="170">
        <v>24</v>
      </c>
      <c r="G7160" s="171">
        <v>7.8</v>
      </c>
      <c r="H7160" s="170" t="s">
        <v>1362</v>
      </c>
      <c r="I7160" s="171">
        <v>3.99</v>
      </c>
      <c r="J7160" s="169">
        <v>1</v>
      </c>
      <c r="K7160" s="154" cm="1">
        <f t="array" ref="K7160">ROUND(
IF(C7160="Beer",
SUM(LOOKUP(2,1/(SRP!$B$8:$B$10&lt;=E7160)/(SRP!$C$8:$C$10&gt;=E7160),SRP!$D$8:$D$10)*(G7160/100)*(E7160/1000)),
IF(C7160="Spirits",
SUM(LOOKUP(2,1/(SRP!$B$2:$B$7&lt;=E7160)/(SRP!$C$2:$C$7&gt;=E7160),SRP!$D$2:$D$7)*(G7160/100)*(E7160/1000)),
IF(AND(C7160="Wine",D7160="Fortified Wines"),
SUM(LOOKUP(2,1/(SRP!$B$26:$B$29&lt;=E7160)/(SRP!$C$26:$C$29&gt;=E7160),SRP!$D$26:$D$29)*(G7160/100)*(E7160/1000)),
IF(C7160="Wine",
SUM(LOOKUP(2,1/(SRP!$B$21:$B$25&lt;=E7160)/(SRP!$C$21:$C$25&gt;=E7160),SRP!$D$21:$D$25)*(G7160/100)*(E7160/1000)),
IF(AND(C7160="Ready to Drink",D7160="RTD-One Pour Cocktail&gt;7%&lt;=14.5"),
SUM(LOOKUP(2,1/(SRP!$B$16:$B$20&lt;=E7160)/(SRP!$C$16:$C$20&gt;=E7160),SRP!$D$16:$D$20)*(G7160/100)*(E7160/1000)),
IF(C7160="Ready to Drink",
SUM(LOOKUP(2,1/(SRP!$B$11:$B$15&lt;=E7160)/(SRP!$C$11:$C$15&gt;=E7160),SRP!$D$11:$D$15)*(G7160/100)*(E7160/1000)),
0)))))),2)</f>
        <v>2.16</v>
      </c>
      <c r="L7160" s="173" t="str">
        <f t="shared" si="111"/>
        <v>Beer355</v>
      </c>
      <c r="M7160" s="154">
        <f>VLOOKUP(L7160,'Slope %'!C:D,2,0)</f>
        <v>0.12</v>
      </c>
    </row>
    <row r="7161" spans="1:13" x14ac:dyDescent="0.25">
      <c r="A7161" s="169">
        <v>69692</v>
      </c>
      <c r="B7161" s="170" t="s">
        <v>5202</v>
      </c>
      <c r="C7161" s="170" t="s">
        <v>11</v>
      </c>
      <c r="D7161" s="170" t="s">
        <v>303</v>
      </c>
      <c r="E7161" s="170">
        <v>355</v>
      </c>
      <c r="F7161" s="170">
        <v>24</v>
      </c>
      <c r="G7161" s="171">
        <v>7.8</v>
      </c>
      <c r="H7161" s="170" t="s">
        <v>1362</v>
      </c>
      <c r="I7161" s="171">
        <v>3.99</v>
      </c>
      <c r="J7161" s="169">
        <v>1</v>
      </c>
      <c r="K7161" s="154" cm="1">
        <f t="array" ref="K7161">ROUND(
IF(C7161="Beer",
SUM(LOOKUP(2,1/(SRP!$B$8:$B$10&lt;=E7161)/(SRP!$C$8:$C$10&gt;=E7161),SRP!$D$8:$D$10)*(G7161/100)*(E7161/1000)),
IF(C7161="Spirits",
SUM(LOOKUP(2,1/(SRP!$B$2:$B$7&lt;=E7161)/(SRP!$C$2:$C$7&gt;=E7161),SRP!$D$2:$D$7)*(G7161/100)*(E7161/1000)),
IF(AND(C7161="Wine",D7161="Fortified Wines"),
SUM(LOOKUP(2,1/(SRP!$B$26:$B$29&lt;=E7161)/(SRP!$C$26:$C$29&gt;=E7161),SRP!$D$26:$D$29)*(G7161/100)*(E7161/1000)),
IF(C7161="Wine",
SUM(LOOKUP(2,1/(SRP!$B$21:$B$25&lt;=E7161)/(SRP!$C$21:$C$25&gt;=E7161),SRP!$D$21:$D$25)*(G7161/100)*(E7161/1000)),
IF(AND(C7161="Ready to Drink",D7161="RTD-One Pour Cocktail&gt;7%&lt;=14.5"),
SUM(LOOKUP(2,1/(SRP!$B$16:$B$20&lt;=E7161)/(SRP!$C$16:$C$20&gt;=E7161),SRP!$D$16:$D$20)*(G7161/100)*(E7161/1000)),
IF(C7161="Ready to Drink",
SUM(LOOKUP(2,1/(SRP!$B$11:$B$15&lt;=E7161)/(SRP!$C$11:$C$15&gt;=E7161),SRP!$D$11:$D$15)*(G7161/100)*(E7161/1000)),
0)))))),2)</f>
        <v>2.16</v>
      </c>
      <c r="L7161" s="173" t="str">
        <f t="shared" si="111"/>
        <v>Beer355</v>
      </c>
      <c r="M7161" s="154">
        <f>VLOOKUP(L7161,'Slope %'!C:D,2,0)</f>
        <v>0.12</v>
      </c>
    </row>
    <row r="7162" spans="1:13" x14ac:dyDescent="0.25">
      <c r="A7162" s="169">
        <v>69693</v>
      </c>
      <c r="B7162" s="170" t="s">
        <v>5203</v>
      </c>
      <c r="C7162" s="170" t="s">
        <v>1065</v>
      </c>
      <c r="D7162" s="170" t="s">
        <v>1066</v>
      </c>
      <c r="E7162" s="170">
        <v>750</v>
      </c>
      <c r="F7162" s="170">
        <v>6</v>
      </c>
      <c r="G7162" s="171">
        <v>9.9999999999999995E-8</v>
      </c>
      <c r="H7162" s="170" t="s">
        <v>128</v>
      </c>
      <c r="I7162" s="171">
        <v>13.99</v>
      </c>
      <c r="J7162" s="169">
        <v>1</v>
      </c>
      <c r="K7162" s="154" cm="1">
        <f t="array" ref="K7162">ROUND(
IF(C7162="Beer",
SUM(LOOKUP(2,1/(SRP!$B$8:$B$10&lt;=E7162)/(SRP!$C$8:$C$10&gt;=E7162),SRP!$D$8:$D$10)*(G7162/100)*(E7162/1000)),
IF(C7162="Spirits",
SUM(LOOKUP(2,1/(SRP!$B$2:$B$7&lt;=E7162)/(SRP!$C$2:$C$7&gt;=E7162),SRP!$D$2:$D$7)*(G7162/100)*(E7162/1000)),
IF(AND(C7162="Wine",D7162="Fortified Wines"),
SUM(LOOKUP(2,1/(SRP!$B$26:$B$29&lt;=E7162)/(SRP!$C$26:$C$29&gt;=E7162),SRP!$D$26:$D$29)*(G7162/100)*(E7162/1000)),
IF(C7162="Wine",
SUM(LOOKUP(2,1/(SRP!$B$21:$B$25&lt;=E7162)/(SRP!$C$21:$C$25&gt;=E7162),SRP!$D$21:$D$25)*(G7162/100)*(E7162/1000)),
IF(AND(C7162="Ready to Drink",D7162="RTD-One Pour Cocktail&gt;7%&lt;=14.5"),
SUM(LOOKUP(2,1/(SRP!$B$16:$B$20&lt;=E7162)/(SRP!$C$16:$C$20&gt;=E7162),SRP!$D$16:$D$20)*(G7162/100)*(E7162/1000)),
IF(C7162="Ready to Drink",
SUM(LOOKUP(2,1/(SRP!$B$11:$B$15&lt;=E7162)/(SRP!$C$11:$C$15&gt;=E7162),SRP!$D$11:$D$15)*(G7162/100)*(E7162/1000)),
0)))))),2)</f>
        <v>0</v>
      </c>
      <c r="L7162" s="173" t="str">
        <f t="shared" si="111"/>
        <v>Dealcoholized750</v>
      </c>
      <c r="M7162" s="154" t="e">
        <f>VLOOKUP(L7162,'Slope %'!C:D,2,0)</f>
        <v>#N/A</v>
      </c>
    </row>
    <row r="7163" spans="1:13" x14ac:dyDescent="0.25">
      <c r="A7163" s="169">
        <v>69694</v>
      </c>
      <c r="B7163" s="170" t="s">
        <v>5204</v>
      </c>
      <c r="C7163" s="170" t="s">
        <v>24</v>
      </c>
      <c r="D7163" s="170" t="s">
        <v>127</v>
      </c>
      <c r="E7163" s="170">
        <v>750</v>
      </c>
      <c r="F7163" s="170">
        <v>12</v>
      </c>
      <c r="G7163" s="171">
        <v>13.5</v>
      </c>
      <c r="H7163" s="170" t="s">
        <v>64</v>
      </c>
      <c r="I7163" s="171">
        <v>22.99</v>
      </c>
      <c r="J7163" s="169">
        <v>1</v>
      </c>
      <c r="K7163" s="154" cm="1">
        <f t="array" ref="K7163">ROUND(
IF(C7163="Beer",
SUM(LOOKUP(2,1/(SRP!$B$8:$B$10&lt;=E7163)/(SRP!$C$8:$C$10&gt;=E7163),SRP!$D$8:$D$10)*(G7163/100)*(E7163/1000)),
IF(C7163="Spirits",
SUM(LOOKUP(2,1/(SRP!$B$2:$B$7&lt;=E7163)/(SRP!$C$2:$C$7&gt;=E7163),SRP!$D$2:$D$7)*(G7163/100)*(E7163/1000)),
IF(AND(C7163="Wine",D7163="Fortified Wines"),
SUM(LOOKUP(2,1/(SRP!$B$26:$B$29&lt;=E7163)/(SRP!$C$26:$C$29&gt;=E7163),SRP!$D$26:$D$29)*(G7163/100)*(E7163/1000)),
IF(C7163="Wine",
SUM(LOOKUP(2,1/(SRP!$B$21:$B$25&lt;=E7163)/(SRP!$C$21:$C$25&gt;=E7163),SRP!$D$21:$D$25)*(G7163/100)*(E7163/1000)),
IF(AND(C7163="Ready to Drink",D7163="RTD-One Pour Cocktail&gt;7%&lt;=14.5"),
SUM(LOOKUP(2,1/(SRP!$B$16:$B$20&lt;=E7163)/(SRP!$C$16:$C$20&gt;=E7163),SRP!$D$16:$D$20)*(G7163/100)*(E7163/1000)),
IF(C7163="Ready to Drink",
SUM(LOOKUP(2,1/(SRP!$B$11:$B$15&lt;=E7163)/(SRP!$C$11:$C$15&gt;=E7163),SRP!$D$11:$D$15)*(G7163/100)*(E7163/1000)),
0)))))),2)</f>
        <v>7.9</v>
      </c>
      <c r="L7163" s="173" t="str">
        <f t="shared" si="111"/>
        <v>Wine750</v>
      </c>
      <c r="M7163" s="154">
        <f>VLOOKUP(L7163,'Slope %'!C:D,2,0)</f>
        <v>0.1</v>
      </c>
    </row>
    <row r="7164" spans="1:13" x14ac:dyDescent="0.25">
      <c r="A7164" s="169">
        <v>69695</v>
      </c>
      <c r="B7164" s="170" t="s">
        <v>5205</v>
      </c>
      <c r="C7164" s="170" t="s">
        <v>263</v>
      </c>
      <c r="D7164" s="170" t="s">
        <v>264</v>
      </c>
      <c r="E7164" s="170">
        <v>710</v>
      </c>
      <c r="F7164" s="170">
        <v>12</v>
      </c>
      <c r="G7164" s="171">
        <v>7</v>
      </c>
      <c r="H7164" s="170" t="s">
        <v>3142</v>
      </c>
      <c r="I7164" s="171">
        <v>5.49</v>
      </c>
      <c r="J7164" s="169">
        <v>1</v>
      </c>
      <c r="K7164" s="154" cm="1">
        <f t="array" ref="K7164">ROUND(
IF(C7164="Beer",
SUM(LOOKUP(2,1/(SRP!$B$8:$B$10&lt;=E7164)/(SRP!$C$8:$C$10&gt;=E7164),SRP!$D$8:$D$10)*(G7164/100)*(E7164/1000)),
IF(C7164="Spirits",
SUM(LOOKUP(2,1/(SRP!$B$2:$B$7&lt;=E7164)/(SRP!$C$2:$C$7&gt;=E7164),SRP!$D$2:$D$7)*(G7164/100)*(E7164/1000)),
IF(AND(C7164="Wine",D7164="Fortified Wines"),
SUM(LOOKUP(2,1/(SRP!$B$26:$B$29&lt;=E7164)/(SRP!$C$26:$C$29&gt;=E7164),SRP!$D$26:$D$29)*(G7164/100)*(E7164/1000)),
IF(C7164="Wine",
SUM(LOOKUP(2,1/(SRP!$B$21:$B$25&lt;=E7164)/(SRP!$C$21:$C$25&gt;=E7164),SRP!$D$21:$D$25)*(G7164/100)*(E7164/1000)),
IF(AND(C7164="Ready to Drink",D7164="RTD-One Pour Cocktail&gt;7%&lt;=14.5"),
SUM(LOOKUP(2,1/(SRP!$B$16:$B$20&lt;=E7164)/(SRP!$C$16:$C$20&gt;=E7164),SRP!$D$16:$D$20)*(G7164/100)*(E7164/1000)),
IF(C7164="Ready to Drink",
SUM(LOOKUP(2,1/(SRP!$B$11:$B$15&lt;=E7164)/(SRP!$C$11:$C$15&gt;=E7164),SRP!$D$11:$D$15)*(G7164/100)*(E7164/1000)),
0)))))),2)</f>
        <v>3.88</v>
      </c>
      <c r="L7164" s="173" t="str">
        <f t="shared" si="111"/>
        <v>Ready to Drink710</v>
      </c>
      <c r="M7164" s="154">
        <f>VLOOKUP(L7164,'Slope %'!C:D,2,0)</f>
        <v>0.12</v>
      </c>
    </row>
    <row r="7165" spans="1:13" x14ac:dyDescent="0.25">
      <c r="A7165" s="169">
        <v>69695</v>
      </c>
      <c r="B7165" s="170" t="s">
        <v>5205</v>
      </c>
      <c r="C7165" s="170" t="s">
        <v>263</v>
      </c>
      <c r="D7165" s="170" t="s">
        <v>264</v>
      </c>
      <c r="E7165" s="170">
        <v>710</v>
      </c>
      <c r="F7165" s="170">
        <v>12</v>
      </c>
      <c r="G7165" s="171">
        <v>7</v>
      </c>
      <c r="H7165" s="170" t="s">
        <v>3142</v>
      </c>
      <c r="I7165" s="171">
        <v>5.49</v>
      </c>
      <c r="J7165" s="169">
        <v>1</v>
      </c>
      <c r="K7165" s="154" cm="1">
        <f t="array" ref="K7165">ROUND(
IF(C7165="Beer",
SUM(LOOKUP(2,1/(SRP!$B$8:$B$10&lt;=E7165)/(SRP!$C$8:$C$10&gt;=E7165),SRP!$D$8:$D$10)*(G7165/100)*(E7165/1000)),
IF(C7165="Spirits",
SUM(LOOKUP(2,1/(SRP!$B$2:$B$7&lt;=E7165)/(SRP!$C$2:$C$7&gt;=E7165),SRP!$D$2:$D$7)*(G7165/100)*(E7165/1000)),
IF(AND(C7165="Wine",D7165="Fortified Wines"),
SUM(LOOKUP(2,1/(SRP!$B$26:$B$29&lt;=E7165)/(SRP!$C$26:$C$29&gt;=E7165),SRP!$D$26:$D$29)*(G7165/100)*(E7165/1000)),
IF(C7165="Wine",
SUM(LOOKUP(2,1/(SRP!$B$21:$B$25&lt;=E7165)/(SRP!$C$21:$C$25&gt;=E7165),SRP!$D$21:$D$25)*(G7165/100)*(E7165/1000)),
IF(AND(C7165="Ready to Drink",D7165="RTD-One Pour Cocktail&gt;7%&lt;=14.5"),
SUM(LOOKUP(2,1/(SRP!$B$16:$B$20&lt;=E7165)/(SRP!$C$16:$C$20&gt;=E7165),SRP!$D$16:$D$20)*(G7165/100)*(E7165/1000)),
IF(C7165="Ready to Drink",
SUM(LOOKUP(2,1/(SRP!$B$11:$B$15&lt;=E7165)/(SRP!$C$11:$C$15&gt;=E7165),SRP!$D$11:$D$15)*(G7165/100)*(E7165/1000)),
0)))))),2)</f>
        <v>3.88</v>
      </c>
      <c r="L7165" s="173" t="str">
        <f t="shared" si="111"/>
        <v>Ready to Drink710</v>
      </c>
      <c r="M7165" s="154">
        <f>VLOOKUP(L7165,'Slope %'!C:D,2,0)</f>
        <v>0.12</v>
      </c>
    </row>
    <row r="7166" spans="1:13" x14ac:dyDescent="0.25">
      <c r="A7166" s="169">
        <v>69697</v>
      </c>
      <c r="B7166" s="170" t="s">
        <v>5206</v>
      </c>
      <c r="C7166" s="170" t="s">
        <v>24</v>
      </c>
      <c r="D7166" s="170" t="s">
        <v>68</v>
      </c>
      <c r="E7166" s="170">
        <v>750</v>
      </c>
      <c r="F7166" s="170">
        <v>12</v>
      </c>
      <c r="G7166" s="171">
        <v>14</v>
      </c>
      <c r="H7166" s="170" t="s">
        <v>274</v>
      </c>
      <c r="I7166" s="171">
        <v>45.99</v>
      </c>
      <c r="J7166" s="169">
        <v>1</v>
      </c>
      <c r="K7166" s="154" cm="1">
        <f t="array" ref="K7166">ROUND(
IF(C7166="Beer",
SUM(LOOKUP(2,1/(SRP!$B$8:$B$10&lt;=E7166)/(SRP!$C$8:$C$10&gt;=E7166),SRP!$D$8:$D$10)*(G7166/100)*(E7166/1000)),
IF(C7166="Spirits",
SUM(LOOKUP(2,1/(SRP!$B$2:$B$7&lt;=E7166)/(SRP!$C$2:$C$7&gt;=E7166),SRP!$D$2:$D$7)*(G7166/100)*(E7166/1000)),
IF(AND(C7166="Wine",D7166="Fortified Wines"),
SUM(LOOKUP(2,1/(SRP!$B$26:$B$29&lt;=E7166)/(SRP!$C$26:$C$29&gt;=E7166),SRP!$D$26:$D$29)*(G7166/100)*(E7166/1000)),
IF(C7166="Wine",
SUM(LOOKUP(2,1/(SRP!$B$21:$B$25&lt;=E7166)/(SRP!$C$21:$C$25&gt;=E7166),SRP!$D$21:$D$25)*(G7166/100)*(E7166/1000)),
IF(AND(C7166="Ready to Drink",D7166="RTD-One Pour Cocktail&gt;7%&lt;=14.5"),
SUM(LOOKUP(2,1/(SRP!$B$16:$B$20&lt;=E7166)/(SRP!$C$16:$C$20&gt;=E7166),SRP!$D$16:$D$20)*(G7166/100)*(E7166/1000)),
IF(C7166="Ready to Drink",
SUM(LOOKUP(2,1/(SRP!$B$11:$B$15&lt;=E7166)/(SRP!$C$11:$C$15&gt;=E7166),SRP!$D$11:$D$15)*(G7166/100)*(E7166/1000)),
0)))))),2)</f>
        <v>8.1999999999999993</v>
      </c>
      <c r="L7166" s="173" t="str">
        <f t="shared" si="111"/>
        <v>Wine750</v>
      </c>
      <c r="M7166" s="154">
        <f>VLOOKUP(L7166,'Slope %'!C:D,2,0)</f>
        <v>0.1</v>
      </c>
    </row>
    <row r="7167" spans="1:13" x14ac:dyDescent="0.25">
      <c r="A7167" s="169">
        <v>69700</v>
      </c>
      <c r="B7167" s="170" t="s">
        <v>5207</v>
      </c>
      <c r="C7167" s="170" t="s">
        <v>24</v>
      </c>
      <c r="D7167" s="170" t="s">
        <v>166</v>
      </c>
      <c r="E7167" s="170">
        <v>750</v>
      </c>
      <c r="F7167" s="170">
        <v>12</v>
      </c>
      <c r="G7167" s="171">
        <v>12.5</v>
      </c>
      <c r="H7167" s="170" t="s">
        <v>22</v>
      </c>
      <c r="I7167" s="171">
        <v>10.99</v>
      </c>
      <c r="J7167" s="169">
        <v>1</v>
      </c>
      <c r="K7167" s="154" cm="1">
        <f t="array" ref="K7167">ROUND(
IF(C7167="Beer",
SUM(LOOKUP(2,1/(SRP!$B$8:$B$10&lt;=E7167)/(SRP!$C$8:$C$10&gt;=E7167),SRP!$D$8:$D$10)*(G7167/100)*(E7167/1000)),
IF(C7167="Spirits",
SUM(LOOKUP(2,1/(SRP!$B$2:$B$7&lt;=E7167)/(SRP!$C$2:$C$7&gt;=E7167),SRP!$D$2:$D$7)*(G7167/100)*(E7167/1000)),
IF(AND(C7167="Wine",D7167="Fortified Wines"),
SUM(LOOKUP(2,1/(SRP!$B$26:$B$29&lt;=E7167)/(SRP!$C$26:$C$29&gt;=E7167),SRP!$D$26:$D$29)*(G7167/100)*(E7167/1000)),
IF(C7167="Wine",
SUM(LOOKUP(2,1/(SRP!$B$21:$B$25&lt;=E7167)/(SRP!$C$21:$C$25&gt;=E7167),SRP!$D$21:$D$25)*(G7167/100)*(E7167/1000)),
IF(AND(C7167="Ready to Drink",D7167="RTD-One Pour Cocktail&gt;7%&lt;=14.5"),
SUM(LOOKUP(2,1/(SRP!$B$16:$B$20&lt;=E7167)/(SRP!$C$16:$C$20&gt;=E7167),SRP!$D$16:$D$20)*(G7167/100)*(E7167/1000)),
IF(C7167="Ready to Drink",
SUM(LOOKUP(2,1/(SRP!$B$11:$B$15&lt;=E7167)/(SRP!$C$11:$C$15&gt;=E7167),SRP!$D$11:$D$15)*(G7167/100)*(E7167/1000)),
0)))))),2)</f>
        <v>7.32</v>
      </c>
      <c r="L7167" s="173" t="str">
        <f t="shared" si="111"/>
        <v>Wine750</v>
      </c>
      <c r="M7167" s="154">
        <f>VLOOKUP(L7167,'Slope %'!C:D,2,0)</f>
        <v>0.1</v>
      </c>
    </row>
    <row r="7168" spans="1:13" x14ac:dyDescent="0.25">
      <c r="A7168" s="169">
        <v>69710</v>
      </c>
      <c r="B7168" s="170" t="s">
        <v>5208</v>
      </c>
      <c r="C7168" s="170" t="s">
        <v>24</v>
      </c>
      <c r="D7168" s="170" t="s">
        <v>194</v>
      </c>
      <c r="E7168" s="170">
        <v>750</v>
      </c>
      <c r="F7168" s="170">
        <v>12</v>
      </c>
      <c r="G7168" s="171">
        <v>14</v>
      </c>
      <c r="H7168" s="170" t="s">
        <v>47</v>
      </c>
      <c r="I7168" s="171">
        <v>16.989999999999998</v>
      </c>
      <c r="J7168" s="169">
        <v>1</v>
      </c>
      <c r="K7168" s="154" cm="1">
        <f t="array" ref="K7168">ROUND(
IF(C7168="Beer",
SUM(LOOKUP(2,1/(SRP!$B$8:$B$10&lt;=E7168)/(SRP!$C$8:$C$10&gt;=E7168),SRP!$D$8:$D$10)*(G7168/100)*(E7168/1000)),
IF(C7168="Spirits",
SUM(LOOKUP(2,1/(SRP!$B$2:$B$7&lt;=E7168)/(SRP!$C$2:$C$7&gt;=E7168),SRP!$D$2:$D$7)*(G7168/100)*(E7168/1000)),
IF(AND(C7168="Wine",D7168="Fortified Wines"),
SUM(LOOKUP(2,1/(SRP!$B$26:$B$29&lt;=E7168)/(SRP!$C$26:$C$29&gt;=E7168),SRP!$D$26:$D$29)*(G7168/100)*(E7168/1000)),
IF(C7168="Wine",
SUM(LOOKUP(2,1/(SRP!$B$21:$B$25&lt;=E7168)/(SRP!$C$21:$C$25&gt;=E7168),SRP!$D$21:$D$25)*(G7168/100)*(E7168/1000)),
IF(AND(C7168="Ready to Drink",D7168="RTD-One Pour Cocktail&gt;7%&lt;=14.5"),
SUM(LOOKUP(2,1/(SRP!$B$16:$B$20&lt;=E7168)/(SRP!$C$16:$C$20&gt;=E7168),SRP!$D$16:$D$20)*(G7168/100)*(E7168/1000)),
IF(C7168="Ready to Drink",
SUM(LOOKUP(2,1/(SRP!$B$11:$B$15&lt;=E7168)/(SRP!$C$11:$C$15&gt;=E7168),SRP!$D$11:$D$15)*(G7168/100)*(E7168/1000)),
0)))))),2)</f>
        <v>8.1999999999999993</v>
      </c>
      <c r="L7168" s="173" t="str">
        <f t="shared" si="111"/>
        <v>Wine750</v>
      </c>
      <c r="M7168" s="154">
        <f>VLOOKUP(L7168,'Slope %'!C:D,2,0)</f>
        <v>0.1</v>
      </c>
    </row>
    <row r="7169" spans="1:13" x14ac:dyDescent="0.25">
      <c r="A7169" s="169">
        <v>69711</v>
      </c>
      <c r="B7169" s="170" t="s">
        <v>5209</v>
      </c>
      <c r="C7169" s="170" t="s">
        <v>24</v>
      </c>
      <c r="D7169" s="170" t="s">
        <v>382</v>
      </c>
      <c r="E7169" s="170">
        <v>750</v>
      </c>
      <c r="F7169" s="170">
        <v>12</v>
      </c>
      <c r="G7169" s="171">
        <v>14.5</v>
      </c>
      <c r="H7169" s="170" t="s">
        <v>163</v>
      </c>
      <c r="I7169" s="171">
        <v>19.989999999999998</v>
      </c>
      <c r="J7169" s="169">
        <v>1</v>
      </c>
      <c r="K7169" s="154" cm="1">
        <f t="array" ref="K7169">ROUND(
IF(C7169="Beer",
SUM(LOOKUP(2,1/(SRP!$B$8:$B$10&lt;=E7169)/(SRP!$C$8:$C$10&gt;=E7169),SRP!$D$8:$D$10)*(G7169/100)*(E7169/1000)),
IF(C7169="Spirits",
SUM(LOOKUP(2,1/(SRP!$B$2:$B$7&lt;=E7169)/(SRP!$C$2:$C$7&gt;=E7169),SRP!$D$2:$D$7)*(G7169/100)*(E7169/1000)),
IF(AND(C7169="Wine",D7169="Fortified Wines"),
SUM(LOOKUP(2,1/(SRP!$B$26:$B$29&lt;=E7169)/(SRP!$C$26:$C$29&gt;=E7169),SRP!$D$26:$D$29)*(G7169/100)*(E7169/1000)),
IF(C7169="Wine",
SUM(LOOKUP(2,1/(SRP!$B$21:$B$25&lt;=E7169)/(SRP!$C$21:$C$25&gt;=E7169),SRP!$D$21:$D$25)*(G7169/100)*(E7169/1000)),
IF(AND(C7169="Ready to Drink",D7169="RTD-One Pour Cocktail&gt;7%&lt;=14.5"),
SUM(LOOKUP(2,1/(SRP!$B$16:$B$20&lt;=E7169)/(SRP!$C$16:$C$20&gt;=E7169),SRP!$D$16:$D$20)*(G7169/100)*(E7169/1000)),
IF(C7169="Ready to Drink",
SUM(LOOKUP(2,1/(SRP!$B$11:$B$15&lt;=E7169)/(SRP!$C$11:$C$15&gt;=E7169),SRP!$D$11:$D$15)*(G7169/100)*(E7169/1000)),
0)))))),2)</f>
        <v>8.49</v>
      </c>
      <c r="L7169" s="173" t="str">
        <f t="shared" si="111"/>
        <v>Wine750</v>
      </c>
      <c r="M7169" s="154">
        <f>VLOOKUP(L7169,'Slope %'!C:D,2,0)</f>
        <v>0.1</v>
      </c>
    </row>
    <row r="7170" spans="1:13" x14ac:dyDescent="0.25">
      <c r="A7170" s="169">
        <v>69717</v>
      </c>
      <c r="B7170" s="170" t="s">
        <v>5210</v>
      </c>
      <c r="C7170" s="170" t="s">
        <v>24</v>
      </c>
      <c r="D7170" s="170" t="s">
        <v>166</v>
      </c>
      <c r="E7170" s="170">
        <v>750</v>
      </c>
      <c r="F7170" s="170">
        <v>12</v>
      </c>
      <c r="G7170" s="171">
        <v>13</v>
      </c>
      <c r="H7170" s="170" t="s">
        <v>128</v>
      </c>
      <c r="I7170" s="171">
        <v>21.99</v>
      </c>
      <c r="J7170" s="169">
        <v>1</v>
      </c>
      <c r="K7170" s="154" cm="1">
        <f t="array" ref="K7170">ROUND(
IF(C7170="Beer",
SUM(LOOKUP(2,1/(SRP!$B$8:$B$10&lt;=E7170)/(SRP!$C$8:$C$10&gt;=E7170),SRP!$D$8:$D$10)*(G7170/100)*(E7170/1000)),
IF(C7170="Spirits",
SUM(LOOKUP(2,1/(SRP!$B$2:$B$7&lt;=E7170)/(SRP!$C$2:$C$7&gt;=E7170),SRP!$D$2:$D$7)*(G7170/100)*(E7170/1000)),
IF(AND(C7170="Wine",D7170="Fortified Wines"),
SUM(LOOKUP(2,1/(SRP!$B$26:$B$29&lt;=E7170)/(SRP!$C$26:$C$29&gt;=E7170),SRP!$D$26:$D$29)*(G7170/100)*(E7170/1000)),
IF(C7170="Wine",
SUM(LOOKUP(2,1/(SRP!$B$21:$B$25&lt;=E7170)/(SRP!$C$21:$C$25&gt;=E7170),SRP!$D$21:$D$25)*(G7170/100)*(E7170/1000)),
IF(AND(C7170="Ready to Drink",D7170="RTD-One Pour Cocktail&gt;7%&lt;=14.5"),
SUM(LOOKUP(2,1/(SRP!$B$16:$B$20&lt;=E7170)/(SRP!$C$16:$C$20&gt;=E7170),SRP!$D$16:$D$20)*(G7170/100)*(E7170/1000)),
IF(C7170="Ready to Drink",
SUM(LOOKUP(2,1/(SRP!$B$11:$B$15&lt;=E7170)/(SRP!$C$11:$C$15&gt;=E7170),SRP!$D$11:$D$15)*(G7170/100)*(E7170/1000)),
0)))))),2)</f>
        <v>7.61</v>
      </c>
      <c r="L7170" s="173" t="str">
        <f t="shared" si="111"/>
        <v>Wine750</v>
      </c>
      <c r="M7170" s="154">
        <f>VLOOKUP(L7170,'Slope %'!C:D,2,0)</f>
        <v>0.1</v>
      </c>
    </row>
    <row r="7171" spans="1:13" x14ac:dyDescent="0.25">
      <c r="A7171" s="169">
        <v>69732</v>
      </c>
      <c r="B7171" s="170" t="s">
        <v>5211</v>
      </c>
      <c r="C7171" s="170" t="s">
        <v>263</v>
      </c>
      <c r="D7171" s="170" t="s">
        <v>1938</v>
      </c>
      <c r="E7171" s="170">
        <v>4260</v>
      </c>
      <c r="F7171" s="170">
        <v>2</v>
      </c>
      <c r="G7171" s="171">
        <v>7</v>
      </c>
      <c r="H7171" s="170" t="s">
        <v>105</v>
      </c>
      <c r="I7171" s="171">
        <v>32.979999999999997</v>
      </c>
      <c r="J7171" s="169">
        <v>12</v>
      </c>
      <c r="K7171" s="154" cm="1">
        <f t="array" ref="K7171">ROUND(
IF(C7171="Beer",
SUM(LOOKUP(2,1/(SRP!$B$8:$B$10&lt;=E7171)/(SRP!$C$8:$C$10&gt;=E7171),SRP!$D$8:$D$10)*(G7171/100)*(E7171/1000)),
IF(C7171="Spirits",
SUM(LOOKUP(2,1/(SRP!$B$2:$B$7&lt;=E7171)/(SRP!$C$2:$C$7&gt;=E7171),SRP!$D$2:$D$7)*(G7171/100)*(E7171/1000)),
IF(AND(C7171="Wine",D7171="Fortified Wines"),
SUM(LOOKUP(2,1/(SRP!$B$26:$B$29&lt;=E7171)/(SRP!$C$26:$C$29&gt;=E7171),SRP!$D$26:$D$29)*(G7171/100)*(E7171/1000)),
IF(C7171="Wine",
SUM(LOOKUP(2,1/(SRP!$B$21:$B$25&lt;=E7171)/(SRP!$C$21:$C$25&gt;=E7171),SRP!$D$21:$D$25)*(G7171/100)*(E7171/1000)),
IF(AND(C7171="Ready to Drink",D7171="RTD-One Pour Cocktail&gt;7%&lt;=14.5"),
SUM(LOOKUP(2,1/(SRP!$B$16:$B$20&lt;=E7171)/(SRP!$C$16:$C$20&gt;=E7171),SRP!$D$16:$D$20)*(G7171/100)*(E7171/1000)),
IF(C7171="Ready to Drink",
SUM(LOOKUP(2,1/(SRP!$B$11:$B$15&lt;=E7171)/(SRP!$C$11:$C$15&gt;=E7171),SRP!$D$11:$D$15)*(G7171/100)*(E7171/1000)),
0)))))),2)</f>
        <v>23.28</v>
      </c>
      <c r="L7171" s="173" t="str">
        <f t="shared" ref="L7171:L7234" si="112">(_xlfn.CONCAT(C7171,E7171))</f>
        <v>Ready to Drink4260</v>
      </c>
      <c r="M7171" s="154">
        <f>VLOOKUP(L7171,'Slope %'!C:D,2,0)</f>
        <v>7.0000000000000007E-2</v>
      </c>
    </row>
    <row r="7172" spans="1:13" x14ac:dyDescent="0.25">
      <c r="A7172" s="169">
        <v>69732</v>
      </c>
      <c r="B7172" s="170" t="s">
        <v>5211</v>
      </c>
      <c r="C7172" s="170" t="s">
        <v>263</v>
      </c>
      <c r="D7172" s="170" t="s">
        <v>1938</v>
      </c>
      <c r="E7172" s="170">
        <v>4260</v>
      </c>
      <c r="F7172" s="170">
        <v>2</v>
      </c>
      <c r="G7172" s="171">
        <v>7</v>
      </c>
      <c r="H7172" s="170" t="s">
        <v>105</v>
      </c>
      <c r="I7172" s="171">
        <v>32.979999999999997</v>
      </c>
      <c r="J7172" s="169">
        <v>12</v>
      </c>
      <c r="K7172" s="154" cm="1">
        <f t="array" ref="K7172">ROUND(
IF(C7172="Beer",
SUM(LOOKUP(2,1/(SRP!$B$8:$B$10&lt;=E7172)/(SRP!$C$8:$C$10&gt;=E7172),SRP!$D$8:$D$10)*(G7172/100)*(E7172/1000)),
IF(C7172="Spirits",
SUM(LOOKUP(2,1/(SRP!$B$2:$B$7&lt;=E7172)/(SRP!$C$2:$C$7&gt;=E7172),SRP!$D$2:$D$7)*(G7172/100)*(E7172/1000)),
IF(AND(C7172="Wine",D7172="Fortified Wines"),
SUM(LOOKUP(2,1/(SRP!$B$26:$B$29&lt;=E7172)/(SRP!$C$26:$C$29&gt;=E7172),SRP!$D$26:$D$29)*(G7172/100)*(E7172/1000)),
IF(C7172="Wine",
SUM(LOOKUP(2,1/(SRP!$B$21:$B$25&lt;=E7172)/(SRP!$C$21:$C$25&gt;=E7172),SRP!$D$21:$D$25)*(G7172/100)*(E7172/1000)),
IF(AND(C7172="Ready to Drink",D7172="RTD-One Pour Cocktail&gt;7%&lt;=14.5"),
SUM(LOOKUP(2,1/(SRP!$B$16:$B$20&lt;=E7172)/(SRP!$C$16:$C$20&gt;=E7172),SRP!$D$16:$D$20)*(G7172/100)*(E7172/1000)),
IF(C7172="Ready to Drink",
SUM(LOOKUP(2,1/(SRP!$B$11:$B$15&lt;=E7172)/(SRP!$C$11:$C$15&gt;=E7172),SRP!$D$11:$D$15)*(G7172/100)*(E7172/1000)),
0)))))),2)</f>
        <v>23.28</v>
      </c>
      <c r="L7172" s="173" t="str">
        <f t="shared" si="112"/>
        <v>Ready to Drink4260</v>
      </c>
      <c r="M7172" s="154">
        <f>VLOOKUP(L7172,'Slope %'!C:D,2,0)</f>
        <v>7.0000000000000007E-2</v>
      </c>
    </row>
    <row r="7173" spans="1:13" x14ac:dyDescent="0.25">
      <c r="A7173" s="169">
        <v>69733</v>
      </c>
      <c r="B7173" s="170" t="s">
        <v>5212</v>
      </c>
      <c r="C7173" s="170" t="s">
        <v>263</v>
      </c>
      <c r="D7173" s="170" t="s">
        <v>1938</v>
      </c>
      <c r="E7173" s="170">
        <v>473</v>
      </c>
      <c r="F7173" s="170">
        <v>24</v>
      </c>
      <c r="G7173" s="171">
        <v>7</v>
      </c>
      <c r="H7173" s="170" t="s">
        <v>105</v>
      </c>
      <c r="I7173" s="171">
        <v>3.99</v>
      </c>
      <c r="J7173" s="169">
        <v>1</v>
      </c>
      <c r="K7173" s="154" cm="1">
        <f t="array" ref="K7173">ROUND(
IF(C7173="Beer",
SUM(LOOKUP(2,1/(SRP!$B$8:$B$10&lt;=E7173)/(SRP!$C$8:$C$10&gt;=E7173),SRP!$D$8:$D$10)*(G7173/100)*(E7173/1000)),
IF(C7173="Spirits",
SUM(LOOKUP(2,1/(SRP!$B$2:$B$7&lt;=E7173)/(SRP!$C$2:$C$7&gt;=E7173),SRP!$D$2:$D$7)*(G7173/100)*(E7173/1000)),
IF(AND(C7173="Wine",D7173="Fortified Wines"),
SUM(LOOKUP(2,1/(SRP!$B$26:$B$29&lt;=E7173)/(SRP!$C$26:$C$29&gt;=E7173),SRP!$D$26:$D$29)*(G7173/100)*(E7173/1000)),
IF(C7173="Wine",
SUM(LOOKUP(2,1/(SRP!$B$21:$B$25&lt;=E7173)/(SRP!$C$21:$C$25&gt;=E7173),SRP!$D$21:$D$25)*(G7173/100)*(E7173/1000)),
IF(AND(C7173="Ready to Drink",D7173="RTD-One Pour Cocktail&gt;7%&lt;=14.5"),
SUM(LOOKUP(2,1/(SRP!$B$16:$B$20&lt;=E7173)/(SRP!$C$16:$C$20&gt;=E7173),SRP!$D$16:$D$20)*(G7173/100)*(E7173/1000)),
IF(C7173="Ready to Drink",
SUM(LOOKUP(2,1/(SRP!$B$11:$B$15&lt;=E7173)/(SRP!$C$11:$C$15&gt;=E7173),SRP!$D$11:$D$15)*(G7173/100)*(E7173/1000)),
0)))))),2)</f>
        <v>2.74</v>
      </c>
      <c r="L7173" s="173" t="str">
        <f t="shared" si="112"/>
        <v>Ready to Drink473</v>
      </c>
      <c r="M7173" s="154">
        <f>VLOOKUP(L7173,'Slope %'!C:D,2,0)</f>
        <v>0.12</v>
      </c>
    </row>
    <row r="7174" spans="1:13" x14ac:dyDescent="0.25">
      <c r="A7174" s="169">
        <v>69733</v>
      </c>
      <c r="B7174" s="170" t="s">
        <v>5212</v>
      </c>
      <c r="C7174" s="170" t="s">
        <v>263</v>
      </c>
      <c r="D7174" s="170" t="s">
        <v>1938</v>
      </c>
      <c r="E7174" s="170">
        <v>473</v>
      </c>
      <c r="F7174" s="170">
        <v>24</v>
      </c>
      <c r="G7174" s="171">
        <v>7</v>
      </c>
      <c r="H7174" s="170" t="s">
        <v>105</v>
      </c>
      <c r="I7174" s="171">
        <v>3.99</v>
      </c>
      <c r="J7174" s="169">
        <v>1</v>
      </c>
      <c r="K7174" s="154" cm="1">
        <f t="array" ref="K7174">ROUND(
IF(C7174="Beer",
SUM(LOOKUP(2,1/(SRP!$B$8:$B$10&lt;=E7174)/(SRP!$C$8:$C$10&gt;=E7174),SRP!$D$8:$D$10)*(G7174/100)*(E7174/1000)),
IF(C7174="Spirits",
SUM(LOOKUP(2,1/(SRP!$B$2:$B$7&lt;=E7174)/(SRP!$C$2:$C$7&gt;=E7174),SRP!$D$2:$D$7)*(G7174/100)*(E7174/1000)),
IF(AND(C7174="Wine",D7174="Fortified Wines"),
SUM(LOOKUP(2,1/(SRP!$B$26:$B$29&lt;=E7174)/(SRP!$C$26:$C$29&gt;=E7174),SRP!$D$26:$D$29)*(G7174/100)*(E7174/1000)),
IF(C7174="Wine",
SUM(LOOKUP(2,1/(SRP!$B$21:$B$25&lt;=E7174)/(SRP!$C$21:$C$25&gt;=E7174),SRP!$D$21:$D$25)*(G7174/100)*(E7174/1000)),
IF(AND(C7174="Ready to Drink",D7174="RTD-One Pour Cocktail&gt;7%&lt;=14.5"),
SUM(LOOKUP(2,1/(SRP!$B$16:$B$20&lt;=E7174)/(SRP!$C$16:$C$20&gt;=E7174),SRP!$D$16:$D$20)*(G7174/100)*(E7174/1000)),
IF(C7174="Ready to Drink",
SUM(LOOKUP(2,1/(SRP!$B$11:$B$15&lt;=E7174)/(SRP!$C$11:$C$15&gt;=E7174),SRP!$D$11:$D$15)*(G7174/100)*(E7174/1000)),
0)))))),2)</f>
        <v>2.74</v>
      </c>
      <c r="L7174" s="173" t="str">
        <f t="shared" si="112"/>
        <v>Ready to Drink473</v>
      </c>
      <c r="M7174" s="154">
        <f>VLOOKUP(L7174,'Slope %'!C:D,2,0)</f>
        <v>0.12</v>
      </c>
    </row>
    <row r="7175" spans="1:13" x14ac:dyDescent="0.25">
      <c r="A7175" s="169">
        <v>69734</v>
      </c>
      <c r="B7175" s="170" t="s">
        <v>5213</v>
      </c>
      <c r="C7175" s="170" t="s">
        <v>24</v>
      </c>
      <c r="D7175" s="170" t="s">
        <v>66</v>
      </c>
      <c r="E7175" s="170">
        <v>750</v>
      </c>
      <c r="F7175" s="170">
        <v>12</v>
      </c>
      <c r="G7175" s="171">
        <v>12.5</v>
      </c>
      <c r="H7175" s="170" t="s">
        <v>47</v>
      </c>
      <c r="I7175" s="171">
        <v>15.99</v>
      </c>
      <c r="J7175" s="169">
        <v>1</v>
      </c>
      <c r="K7175" s="154" cm="1">
        <f t="array" ref="K7175">ROUND(
IF(C7175="Beer",
SUM(LOOKUP(2,1/(SRP!$B$8:$B$10&lt;=E7175)/(SRP!$C$8:$C$10&gt;=E7175),SRP!$D$8:$D$10)*(G7175/100)*(E7175/1000)),
IF(C7175="Spirits",
SUM(LOOKUP(2,1/(SRP!$B$2:$B$7&lt;=E7175)/(SRP!$C$2:$C$7&gt;=E7175),SRP!$D$2:$D$7)*(G7175/100)*(E7175/1000)),
IF(AND(C7175="Wine",D7175="Fortified Wines"),
SUM(LOOKUP(2,1/(SRP!$B$26:$B$29&lt;=E7175)/(SRP!$C$26:$C$29&gt;=E7175),SRP!$D$26:$D$29)*(G7175/100)*(E7175/1000)),
IF(C7175="Wine",
SUM(LOOKUP(2,1/(SRP!$B$21:$B$25&lt;=E7175)/(SRP!$C$21:$C$25&gt;=E7175),SRP!$D$21:$D$25)*(G7175/100)*(E7175/1000)),
IF(AND(C7175="Ready to Drink",D7175="RTD-One Pour Cocktail&gt;7%&lt;=14.5"),
SUM(LOOKUP(2,1/(SRP!$B$16:$B$20&lt;=E7175)/(SRP!$C$16:$C$20&gt;=E7175),SRP!$D$16:$D$20)*(G7175/100)*(E7175/1000)),
IF(C7175="Ready to Drink",
SUM(LOOKUP(2,1/(SRP!$B$11:$B$15&lt;=E7175)/(SRP!$C$11:$C$15&gt;=E7175),SRP!$D$11:$D$15)*(G7175/100)*(E7175/1000)),
0)))))),2)</f>
        <v>7.32</v>
      </c>
      <c r="L7175" s="173" t="str">
        <f t="shared" si="112"/>
        <v>Wine750</v>
      </c>
      <c r="M7175" s="154">
        <f>VLOOKUP(L7175,'Slope %'!C:D,2,0)</f>
        <v>0.1</v>
      </c>
    </row>
    <row r="7176" spans="1:13" x14ac:dyDescent="0.25">
      <c r="A7176" s="169">
        <v>69735</v>
      </c>
      <c r="B7176" s="170" t="s">
        <v>5214</v>
      </c>
      <c r="C7176" s="170" t="s">
        <v>24</v>
      </c>
      <c r="D7176" s="170" t="s">
        <v>68</v>
      </c>
      <c r="E7176" s="170">
        <v>750</v>
      </c>
      <c r="F7176" s="170">
        <v>12</v>
      </c>
      <c r="G7176" s="171">
        <v>13.5</v>
      </c>
      <c r="H7176" s="170" t="s">
        <v>47</v>
      </c>
      <c r="I7176" s="171">
        <v>15.99</v>
      </c>
      <c r="J7176" s="169">
        <v>1</v>
      </c>
      <c r="K7176" s="154" cm="1">
        <f t="array" ref="K7176">ROUND(
IF(C7176="Beer",
SUM(LOOKUP(2,1/(SRP!$B$8:$B$10&lt;=E7176)/(SRP!$C$8:$C$10&gt;=E7176),SRP!$D$8:$D$10)*(G7176/100)*(E7176/1000)),
IF(C7176="Spirits",
SUM(LOOKUP(2,1/(SRP!$B$2:$B$7&lt;=E7176)/(SRP!$C$2:$C$7&gt;=E7176),SRP!$D$2:$D$7)*(G7176/100)*(E7176/1000)),
IF(AND(C7176="Wine",D7176="Fortified Wines"),
SUM(LOOKUP(2,1/(SRP!$B$26:$B$29&lt;=E7176)/(SRP!$C$26:$C$29&gt;=E7176),SRP!$D$26:$D$29)*(G7176/100)*(E7176/1000)),
IF(C7176="Wine",
SUM(LOOKUP(2,1/(SRP!$B$21:$B$25&lt;=E7176)/(SRP!$C$21:$C$25&gt;=E7176),SRP!$D$21:$D$25)*(G7176/100)*(E7176/1000)),
IF(AND(C7176="Ready to Drink",D7176="RTD-One Pour Cocktail&gt;7%&lt;=14.5"),
SUM(LOOKUP(2,1/(SRP!$B$16:$B$20&lt;=E7176)/(SRP!$C$16:$C$20&gt;=E7176),SRP!$D$16:$D$20)*(G7176/100)*(E7176/1000)),
IF(C7176="Ready to Drink",
SUM(LOOKUP(2,1/(SRP!$B$11:$B$15&lt;=E7176)/(SRP!$C$11:$C$15&gt;=E7176),SRP!$D$11:$D$15)*(G7176/100)*(E7176/1000)),
0)))))),2)</f>
        <v>7.9</v>
      </c>
      <c r="L7176" s="173" t="str">
        <f t="shared" si="112"/>
        <v>Wine750</v>
      </c>
      <c r="M7176" s="154">
        <f>VLOOKUP(L7176,'Slope %'!C:D,2,0)</f>
        <v>0.1</v>
      </c>
    </row>
    <row r="7177" spans="1:13" x14ac:dyDescent="0.25">
      <c r="A7177" s="169">
        <v>69736</v>
      </c>
      <c r="B7177" s="170" t="s">
        <v>5215</v>
      </c>
      <c r="C7177" s="170" t="s">
        <v>24</v>
      </c>
      <c r="D7177" s="170" t="s">
        <v>34</v>
      </c>
      <c r="E7177" s="170">
        <v>750</v>
      </c>
      <c r="F7177" s="170">
        <v>12</v>
      </c>
      <c r="G7177" s="171">
        <v>14</v>
      </c>
      <c r="H7177" s="170" t="s">
        <v>47</v>
      </c>
      <c r="I7177" s="171">
        <v>19.989999999999998</v>
      </c>
      <c r="J7177" s="169">
        <v>1</v>
      </c>
      <c r="K7177" s="154" cm="1">
        <f t="array" ref="K7177">ROUND(
IF(C7177="Beer",
SUM(LOOKUP(2,1/(SRP!$B$8:$B$10&lt;=E7177)/(SRP!$C$8:$C$10&gt;=E7177),SRP!$D$8:$D$10)*(G7177/100)*(E7177/1000)),
IF(C7177="Spirits",
SUM(LOOKUP(2,1/(SRP!$B$2:$B$7&lt;=E7177)/(SRP!$C$2:$C$7&gt;=E7177),SRP!$D$2:$D$7)*(G7177/100)*(E7177/1000)),
IF(AND(C7177="Wine",D7177="Fortified Wines"),
SUM(LOOKUP(2,1/(SRP!$B$26:$B$29&lt;=E7177)/(SRP!$C$26:$C$29&gt;=E7177),SRP!$D$26:$D$29)*(G7177/100)*(E7177/1000)),
IF(C7177="Wine",
SUM(LOOKUP(2,1/(SRP!$B$21:$B$25&lt;=E7177)/(SRP!$C$21:$C$25&gt;=E7177),SRP!$D$21:$D$25)*(G7177/100)*(E7177/1000)),
IF(AND(C7177="Ready to Drink",D7177="RTD-One Pour Cocktail&gt;7%&lt;=14.5"),
SUM(LOOKUP(2,1/(SRP!$B$16:$B$20&lt;=E7177)/(SRP!$C$16:$C$20&gt;=E7177),SRP!$D$16:$D$20)*(G7177/100)*(E7177/1000)),
IF(C7177="Ready to Drink",
SUM(LOOKUP(2,1/(SRP!$B$11:$B$15&lt;=E7177)/(SRP!$C$11:$C$15&gt;=E7177),SRP!$D$11:$D$15)*(G7177/100)*(E7177/1000)),
0)))))),2)</f>
        <v>8.1999999999999993</v>
      </c>
      <c r="L7177" s="173" t="str">
        <f t="shared" si="112"/>
        <v>Wine750</v>
      </c>
      <c r="M7177" s="154">
        <f>VLOOKUP(L7177,'Slope %'!C:D,2,0)</f>
        <v>0.1</v>
      </c>
    </row>
    <row r="7178" spans="1:13" x14ac:dyDescent="0.25">
      <c r="A7178" s="169">
        <v>69737</v>
      </c>
      <c r="B7178" s="170" t="s">
        <v>5216</v>
      </c>
      <c r="C7178" s="170" t="s">
        <v>24</v>
      </c>
      <c r="D7178" s="170" t="s">
        <v>68</v>
      </c>
      <c r="E7178" s="170">
        <v>750</v>
      </c>
      <c r="F7178" s="170">
        <v>12</v>
      </c>
      <c r="G7178" s="171">
        <v>14</v>
      </c>
      <c r="H7178" s="170" t="s">
        <v>47</v>
      </c>
      <c r="I7178" s="171">
        <v>19.989999999999998</v>
      </c>
      <c r="J7178" s="169">
        <v>1</v>
      </c>
      <c r="K7178" s="154" cm="1">
        <f t="array" ref="K7178">ROUND(
IF(C7178="Beer",
SUM(LOOKUP(2,1/(SRP!$B$8:$B$10&lt;=E7178)/(SRP!$C$8:$C$10&gt;=E7178),SRP!$D$8:$D$10)*(G7178/100)*(E7178/1000)),
IF(C7178="Spirits",
SUM(LOOKUP(2,1/(SRP!$B$2:$B$7&lt;=E7178)/(SRP!$C$2:$C$7&gt;=E7178),SRP!$D$2:$D$7)*(G7178/100)*(E7178/1000)),
IF(AND(C7178="Wine",D7178="Fortified Wines"),
SUM(LOOKUP(2,1/(SRP!$B$26:$B$29&lt;=E7178)/(SRP!$C$26:$C$29&gt;=E7178),SRP!$D$26:$D$29)*(G7178/100)*(E7178/1000)),
IF(C7178="Wine",
SUM(LOOKUP(2,1/(SRP!$B$21:$B$25&lt;=E7178)/(SRP!$C$21:$C$25&gt;=E7178),SRP!$D$21:$D$25)*(G7178/100)*(E7178/1000)),
IF(AND(C7178="Ready to Drink",D7178="RTD-One Pour Cocktail&gt;7%&lt;=14.5"),
SUM(LOOKUP(2,1/(SRP!$B$16:$B$20&lt;=E7178)/(SRP!$C$16:$C$20&gt;=E7178),SRP!$D$16:$D$20)*(G7178/100)*(E7178/1000)),
IF(C7178="Ready to Drink",
SUM(LOOKUP(2,1/(SRP!$B$11:$B$15&lt;=E7178)/(SRP!$C$11:$C$15&gt;=E7178),SRP!$D$11:$D$15)*(G7178/100)*(E7178/1000)),
0)))))),2)</f>
        <v>8.1999999999999993</v>
      </c>
      <c r="L7178" s="173" t="str">
        <f t="shared" si="112"/>
        <v>Wine750</v>
      </c>
      <c r="M7178" s="154">
        <f>VLOOKUP(L7178,'Slope %'!C:D,2,0)</f>
        <v>0.1</v>
      </c>
    </row>
    <row r="7179" spans="1:13" x14ac:dyDescent="0.25">
      <c r="A7179" s="169">
        <v>69738</v>
      </c>
      <c r="B7179" s="170" t="s">
        <v>5217</v>
      </c>
      <c r="C7179" s="170" t="s">
        <v>24</v>
      </c>
      <c r="D7179" s="170" t="s">
        <v>194</v>
      </c>
      <c r="E7179" s="170">
        <v>4000</v>
      </c>
      <c r="F7179" s="170">
        <v>4</v>
      </c>
      <c r="G7179" s="171">
        <v>13</v>
      </c>
      <c r="H7179" s="170" t="s">
        <v>26</v>
      </c>
      <c r="I7179" s="171">
        <v>46.99</v>
      </c>
      <c r="J7179" s="169">
        <v>1</v>
      </c>
      <c r="K7179" s="154" cm="1">
        <f t="array" ref="K7179">ROUND(
IF(C7179="Beer",
SUM(LOOKUP(2,1/(SRP!$B$8:$B$10&lt;=E7179)/(SRP!$C$8:$C$10&gt;=E7179),SRP!$D$8:$D$10)*(G7179/100)*(E7179/1000)),
IF(C7179="Spirits",
SUM(LOOKUP(2,1/(SRP!$B$2:$B$7&lt;=E7179)/(SRP!$C$2:$C$7&gt;=E7179),SRP!$D$2:$D$7)*(G7179/100)*(E7179/1000)),
IF(AND(C7179="Wine",D7179="Fortified Wines"),
SUM(LOOKUP(2,1/(SRP!$B$26:$B$29&lt;=E7179)/(SRP!$C$26:$C$29&gt;=E7179),SRP!$D$26:$D$29)*(G7179/100)*(E7179/1000)),
IF(C7179="Wine",
SUM(LOOKUP(2,1/(SRP!$B$21:$B$25&lt;=E7179)/(SRP!$C$21:$C$25&gt;=E7179),SRP!$D$21:$D$25)*(G7179/100)*(E7179/1000)),
IF(AND(C7179="Ready to Drink",D7179="RTD-One Pour Cocktail&gt;7%&lt;=14.5"),
SUM(LOOKUP(2,1/(SRP!$B$16:$B$20&lt;=E7179)/(SRP!$C$16:$C$20&gt;=E7179),SRP!$D$16:$D$20)*(G7179/100)*(E7179/1000)),
IF(C7179="Ready to Drink",
SUM(LOOKUP(2,1/(SRP!$B$11:$B$15&lt;=E7179)/(SRP!$C$11:$C$15&gt;=E7179),SRP!$D$11:$D$15)*(G7179/100)*(E7179/1000)),
0)))))),2)</f>
        <v>33.81</v>
      </c>
      <c r="L7179" s="173" t="str">
        <f t="shared" si="112"/>
        <v>Wine4000</v>
      </c>
      <c r="M7179" s="154">
        <f>VLOOKUP(L7179,'Slope %'!C:D,2,0)</f>
        <v>0.05</v>
      </c>
    </row>
    <row r="7180" spans="1:13" x14ac:dyDescent="0.25">
      <c r="A7180" s="169">
        <v>69740</v>
      </c>
      <c r="B7180" s="170" t="s">
        <v>5218</v>
      </c>
      <c r="C7180" s="170" t="s">
        <v>24</v>
      </c>
      <c r="D7180" s="170" t="s">
        <v>68</v>
      </c>
      <c r="E7180" s="170">
        <v>750</v>
      </c>
      <c r="F7180" s="170">
        <v>12</v>
      </c>
      <c r="G7180" s="171">
        <v>14</v>
      </c>
      <c r="H7180" s="170" t="s">
        <v>1214</v>
      </c>
      <c r="I7180" s="171">
        <v>12.99</v>
      </c>
      <c r="J7180" s="169">
        <v>1</v>
      </c>
      <c r="K7180" s="154" cm="1">
        <f t="array" ref="K7180">ROUND(
IF(C7180="Beer",
SUM(LOOKUP(2,1/(SRP!$B$8:$B$10&lt;=E7180)/(SRP!$C$8:$C$10&gt;=E7180),SRP!$D$8:$D$10)*(G7180/100)*(E7180/1000)),
IF(C7180="Spirits",
SUM(LOOKUP(2,1/(SRP!$B$2:$B$7&lt;=E7180)/(SRP!$C$2:$C$7&gt;=E7180),SRP!$D$2:$D$7)*(G7180/100)*(E7180/1000)),
IF(AND(C7180="Wine",D7180="Fortified Wines"),
SUM(LOOKUP(2,1/(SRP!$B$26:$B$29&lt;=E7180)/(SRP!$C$26:$C$29&gt;=E7180),SRP!$D$26:$D$29)*(G7180/100)*(E7180/1000)),
IF(C7180="Wine",
SUM(LOOKUP(2,1/(SRP!$B$21:$B$25&lt;=E7180)/(SRP!$C$21:$C$25&gt;=E7180),SRP!$D$21:$D$25)*(G7180/100)*(E7180/1000)),
IF(AND(C7180="Ready to Drink",D7180="RTD-One Pour Cocktail&gt;7%&lt;=14.5"),
SUM(LOOKUP(2,1/(SRP!$B$16:$B$20&lt;=E7180)/(SRP!$C$16:$C$20&gt;=E7180),SRP!$D$16:$D$20)*(G7180/100)*(E7180/1000)),
IF(C7180="Ready to Drink",
SUM(LOOKUP(2,1/(SRP!$B$11:$B$15&lt;=E7180)/(SRP!$C$11:$C$15&gt;=E7180),SRP!$D$11:$D$15)*(G7180/100)*(E7180/1000)),
0)))))),2)</f>
        <v>8.1999999999999993</v>
      </c>
      <c r="L7180" s="173" t="str">
        <f t="shared" si="112"/>
        <v>Wine750</v>
      </c>
      <c r="M7180" s="154">
        <f>VLOOKUP(L7180,'Slope %'!C:D,2,0)</f>
        <v>0.1</v>
      </c>
    </row>
    <row r="7181" spans="1:13" x14ac:dyDescent="0.25">
      <c r="A7181" s="169">
        <v>69741</v>
      </c>
      <c r="B7181" s="170" t="s">
        <v>5219</v>
      </c>
      <c r="C7181" s="170" t="s">
        <v>24</v>
      </c>
      <c r="D7181" s="170" t="s">
        <v>194</v>
      </c>
      <c r="E7181" s="170">
        <v>750</v>
      </c>
      <c r="F7181" s="170">
        <v>6</v>
      </c>
      <c r="G7181" s="171">
        <v>13.5</v>
      </c>
      <c r="H7181" s="170" t="s">
        <v>22</v>
      </c>
      <c r="I7181" s="171">
        <v>39.99</v>
      </c>
      <c r="J7181" s="169">
        <v>1</v>
      </c>
      <c r="K7181" s="154" cm="1">
        <f t="array" ref="K7181">ROUND(
IF(C7181="Beer",
SUM(LOOKUP(2,1/(SRP!$B$8:$B$10&lt;=E7181)/(SRP!$C$8:$C$10&gt;=E7181),SRP!$D$8:$D$10)*(G7181/100)*(E7181/1000)),
IF(C7181="Spirits",
SUM(LOOKUP(2,1/(SRP!$B$2:$B$7&lt;=E7181)/(SRP!$C$2:$C$7&gt;=E7181),SRP!$D$2:$D$7)*(G7181/100)*(E7181/1000)),
IF(AND(C7181="Wine",D7181="Fortified Wines"),
SUM(LOOKUP(2,1/(SRP!$B$26:$B$29&lt;=E7181)/(SRP!$C$26:$C$29&gt;=E7181),SRP!$D$26:$D$29)*(G7181/100)*(E7181/1000)),
IF(C7181="Wine",
SUM(LOOKUP(2,1/(SRP!$B$21:$B$25&lt;=E7181)/(SRP!$C$21:$C$25&gt;=E7181),SRP!$D$21:$D$25)*(G7181/100)*(E7181/1000)),
IF(AND(C7181="Ready to Drink",D7181="RTD-One Pour Cocktail&gt;7%&lt;=14.5"),
SUM(LOOKUP(2,1/(SRP!$B$16:$B$20&lt;=E7181)/(SRP!$C$16:$C$20&gt;=E7181),SRP!$D$16:$D$20)*(G7181/100)*(E7181/1000)),
IF(C7181="Ready to Drink",
SUM(LOOKUP(2,1/(SRP!$B$11:$B$15&lt;=E7181)/(SRP!$C$11:$C$15&gt;=E7181),SRP!$D$11:$D$15)*(G7181/100)*(E7181/1000)),
0)))))),2)</f>
        <v>7.9</v>
      </c>
      <c r="L7181" s="173" t="str">
        <f t="shared" si="112"/>
        <v>Wine750</v>
      </c>
      <c r="M7181" s="154">
        <f>VLOOKUP(L7181,'Slope %'!C:D,2,0)</f>
        <v>0.1</v>
      </c>
    </row>
    <row r="7182" spans="1:13" x14ac:dyDescent="0.25">
      <c r="A7182" s="169">
        <v>69743</v>
      </c>
      <c r="B7182" s="170" t="s">
        <v>5220</v>
      </c>
      <c r="C7182" s="170" t="s">
        <v>263</v>
      </c>
      <c r="D7182" s="170" t="s">
        <v>264</v>
      </c>
      <c r="E7182" s="170">
        <v>473</v>
      </c>
      <c r="F7182" s="170">
        <v>24</v>
      </c>
      <c r="G7182" s="171">
        <v>5</v>
      </c>
      <c r="H7182" s="170" t="s">
        <v>105</v>
      </c>
      <c r="I7182" s="171">
        <v>3.99</v>
      </c>
      <c r="J7182" s="169">
        <v>1</v>
      </c>
      <c r="K7182" s="154" cm="1">
        <f t="array" ref="K7182">ROUND(
IF(C7182="Beer",
SUM(LOOKUP(2,1/(SRP!$B$8:$B$10&lt;=E7182)/(SRP!$C$8:$C$10&gt;=E7182),SRP!$D$8:$D$10)*(G7182/100)*(E7182/1000)),
IF(C7182="Spirits",
SUM(LOOKUP(2,1/(SRP!$B$2:$B$7&lt;=E7182)/(SRP!$C$2:$C$7&gt;=E7182),SRP!$D$2:$D$7)*(G7182/100)*(E7182/1000)),
IF(AND(C7182="Wine",D7182="Fortified Wines"),
SUM(LOOKUP(2,1/(SRP!$B$26:$B$29&lt;=E7182)/(SRP!$C$26:$C$29&gt;=E7182),SRP!$D$26:$D$29)*(G7182/100)*(E7182/1000)),
IF(C7182="Wine",
SUM(LOOKUP(2,1/(SRP!$B$21:$B$25&lt;=E7182)/(SRP!$C$21:$C$25&gt;=E7182),SRP!$D$21:$D$25)*(G7182/100)*(E7182/1000)),
IF(AND(C7182="Ready to Drink",D7182="RTD-One Pour Cocktail&gt;7%&lt;=14.5"),
SUM(LOOKUP(2,1/(SRP!$B$16:$B$20&lt;=E7182)/(SRP!$C$16:$C$20&gt;=E7182),SRP!$D$16:$D$20)*(G7182/100)*(E7182/1000)),
IF(C7182="Ready to Drink",
SUM(LOOKUP(2,1/(SRP!$B$11:$B$15&lt;=E7182)/(SRP!$C$11:$C$15&gt;=E7182),SRP!$D$11:$D$15)*(G7182/100)*(E7182/1000)),
0)))))),2)</f>
        <v>1.96</v>
      </c>
      <c r="L7182" s="173" t="str">
        <f t="shared" si="112"/>
        <v>Ready to Drink473</v>
      </c>
      <c r="M7182" s="154">
        <f>VLOOKUP(L7182,'Slope %'!C:D,2,0)</f>
        <v>0.12</v>
      </c>
    </row>
    <row r="7183" spans="1:13" x14ac:dyDescent="0.25">
      <c r="A7183" s="169">
        <v>69743</v>
      </c>
      <c r="B7183" s="170" t="s">
        <v>5220</v>
      </c>
      <c r="C7183" s="170" t="s">
        <v>263</v>
      </c>
      <c r="D7183" s="170" t="s">
        <v>264</v>
      </c>
      <c r="E7183" s="170">
        <v>473</v>
      </c>
      <c r="F7183" s="170">
        <v>24</v>
      </c>
      <c r="G7183" s="171">
        <v>5</v>
      </c>
      <c r="H7183" s="170" t="s">
        <v>105</v>
      </c>
      <c r="I7183" s="171">
        <v>3.99</v>
      </c>
      <c r="J7183" s="169">
        <v>1</v>
      </c>
      <c r="K7183" s="154" cm="1">
        <f t="array" ref="K7183">ROUND(
IF(C7183="Beer",
SUM(LOOKUP(2,1/(SRP!$B$8:$B$10&lt;=E7183)/(SRP!$C$8:$C$10&gt;=E7183),SRP!$D$8:$D$10)*(G7183/100)*(E7183/1000)),
IF(C7183="Spirits",
SUM(LOOKUP(2,1/(SRP!$B$2:$B$7&lt;=E7183)/(SRP!$C$2:$C$7&gt;=E7183),SRP!$D$2:$D$7)*(G7183/100)*(E7183/1000)),
IF(AND(C7183="Wine",D7183="Fortified Wines"),
SUM(LOOKUP(2,1/(SRP!$B$26:$B$29&lt;=E7183)/(SRP!$C$26:$C$29&gt;=E7183),SRP!$D$26:$D$29)*(G7183/100)*(E7183/1000)),
IF(C7183="Wine",
SUM(LOOKUP(2,1/(SRP!$B$21:$B$25&lt;=E7183)/(SRP!$C$21:$C$25&gt;=E7183),SRP!$D$21:$D$25)*(G7183/100)*(E7183/1000)),
IF(AND(C7183="Ready to Drink",D7183="RTD-One Pour Cocktail&gt;7%&lt;=14.5"),
SUM(LOOKUP(2,1/(SRP!$B$16:$B$20&lt;=E7183)/(SRP!$C$16:$C$20&gt;=E7183),SRP!$D$16:$D$20)*(G7183/100)*(E7183/1000)),
IF(C7183="Ready to Drink",
SUM(LOOKUP(2,1/(SRP!$B$11:$B$15&lt;=E7183)/(SRP!$C$11:$C$15&gt;=E7183),SRP!$D$11:$D$15)*(G7183/100)*(E7183/1000)),
0)))))),2)</f>
        <v>1.96</v>
      </c>
      <c r="L7183" s="173" t="str">
        <f t="shared" si="112"/>
        <v>Ready to Drink473</v>
      </c>
      <c r="M7183" s="154">
        <f>VLOOKUP(L7183,'Slope %'!C:D,2,0)</f>
        <v>0.12</v>
      </c>
    </row>
    <row r="7184" spans="1:13" x14ac:dyDescent="0.25">
      <c r="A7184" s="169">
        <v>69744</v>
      </c>
      <c r="B7184" s="170" t="s">
        <v>5221</v>
      </c>
      <c r="C7184" s="170" t="s">
        <v>24</v>
      </c>
      <c r="D7184" s="170" t="s">
        <v>58</v>
      </c>
      <c r="E7184" s="170">
        <v>750</v>
      </c>
      <c r="F7184" s="170">
        <v>12</v>
      </c>
      <c r="G7184" s="171">
        <v>13</v>
      </c>
      <c r="H7184" s="170" t="s">
        <v>22</v>
      </c>
      <c r="I7184" s="171">
        <v>23.99</v>
      </c>
      <c r="J7184" s="169">
        <v>1</v>
      </c>
      <c r="K7184" s="154" cm="1">
        <f t="array" ref="K7184">ROUND(
IF(C7184="Beer",
SUM(LOOKUP(2,1/(SRP!$B$8:$B$10&lt;=E7184)/(SRP!$C$8:$C$10&gt;=E7184),SRP!$D$8:$D$10)*(G7184/100)*(E7184/1000)),
IF(C7184="Spirits",
SUM(LOOKUP(2,1/(SRP!$B$2:$B$7&lt;=E7184)/(SRP!$C$2:$C$7&gt;=E7184),SRP!$D$2:$D$7)*(G7184/100)*(E7184/1000)),
IF(AND(C7184="Wine",D7184="Fortified Wines"),
SUM(LOOKUP(2,1/(SRP!$B$26:$B$29&lt;=E7184)/(SRP!$C$26:$C$29&gt;=E7184),SRP!$D$26:$D$29)*(G7184/100)*(E7184/1000)),
IF(C7184="Wine",
SUM(LOOKUP(2,1/(SRP!$B$21:$B$25&lt;=E7184)/(SRP!$C$21:$C$25&gt;=E7184),SRP!$D$21:$D$25)*(G7184/100)*(E7184/1000)),
IF(AND(C7184="Ready to Drink",D7184="RTD-One Pour Cocktail&gt;7%&lt;=14.5"),
SUM(LOOKUP(2,1/(SRP!$B$16:$B$20&lt;=E7184)/(SRP!$C$16:$C$20&gt;=E7184),SRP!$D$16:$D$20)*(G7184/100)*(E7184/1000)),
IF(C7184="Ready to Drink",
SUM(LOOKUP(2,1/(SRP!$B$11:$B$15&lt;=E7184)/(SRP!$C$11:$C$15&gt;=E7184),SRP!$D$11:$D$15)*(G7184/100)*(E7184/1000)),
0)))))),2)</f>
        <v>7.61</v>
      </c>
      <c r="L7184" s="173" t="str">
        <f t="shared" si="112"/>
        <v>Wine750</v>
      </c>
      <c r="M7184" s="154">
        <f>VLOOKUP(L7184,'Slope %'!C:D,2,0)</f>
        <v>0.1</v>
      </c>
    </row>
    <row r="7185" spans="1:13" x14ac:dyDescent="0.25">
      <c r="A7185" s="169">
        <v>69745</v>
      </c>
      <c r="B7185" s="170" t="s">
        <v>5222</v>
      </c>
      <c r="C7185" s="170" t="s">
        <v>263</v>
      </c>
      <c r="D7185" s="170" t="s">
        <v>264</v>
      </c>
      <c r="E7185" s="170">
        <v>473</v>
      </c>
      <c r="F7185" s="170">
        <v>24</v>
      </c>
      <c r="G7185" s="171">
        <v>7</v>
      </c>
      <c r="H7185" s="170" t="s">
        <v>105</v>
      </c>
      <c r="I7185" s="171">
        <v>3.99</v>
      </c>
      <c r="J7185" s="169">
        <v>1</v>
      </c>
      <c r="K7185" s="154" cm="1">
        <f t="array" ref="K7185">ROUND(
IF(C7185="Beer",
SUM(LOOKUP(2,1/(SRP!$B$8:$B$10&lt;=E7185)/(SRP!$C$8:$C$10&gt;=E7185),SRP!$D$8:$D$10)*(G7185/100)*(E7185/1000)),
IF(C7185="Spirits",
SUM(LOOKUP(2,1/(SRP!$B$2:$B$7&lt;=E7185)/(SRP!$C$2:$C$7&gt;=E7185),SRP!$D$2:$D$7)*(G7185/100)*(E7185/1000)),
IF(AND(C7185="Wine",D7185="Fortified Wines"),
SUM(LOOKUP(2,1/(SRP!$B$26:$B$29&lt;=E7185)/(SRP!$C$26:$C$29&gt;=E7185),SRP!$D$26:$D$29)*(G7185/100)*(E7185/1000)),
IF(C7185="Wine",
SUM(LOOKUP(2,1/(SRP!$B$21:$B$25&lt;=E7185)/(SRP!$C$21:$C$25&gt;=E7185),SRP!$D$21:$D$25)*(G7185/100)*(E7185/1000)),
IF(AND(C7185="Ready to Drink",D7185="RTD-One Pour Cocktail&gt;7%&lt;=14.5"),
SUM(LOOKUP(2,1/(SRP!$B$16:$B$20&lt;=E7185)/(SRP!$C$16:$C$20&gt;=E7185),SRP!$D$16:$D$20)*(G7185/100)*(E7185/1000)),
IF(C7185="Ready to Drink",
SUM(LOOKUP(2,1/(SRP!$B$11:$B$15&lt;=E7185)/(SRP!$C$11:$C$15&gt;=E7185),SRP!$D$11:$D$15)*(G7185/100)*(E7185/1000)),
0)))))),2)</f>
        <v>2.74</v>
      </c>
      <c r="L7185" s="173" t="str">
        <f t="shared" si="112"/>
        <v>Ready to Drink473</v>
      </c>
      <c r="M7185" s="154">
        <f>VLOOKUP(L7185,'Slope %'!C:D,2,0)</f>
        <v>0.12</v>
      </c>
    </row>
    <row r="7186" spans="1:13" x14ac:dyDescent="0.25">
      <c r="A7186" s="169">
        <v>69745</v>
      </c>
      <c r="B7186" s="170" t="s">
        <v>5222</v>
      </c>
      <c r="C7186" s="170" t="s">
        <v>263</v>
      </c>
      <c r="D7186" s="170" t="s">
        <v>264</v>
      </c>
      <c r="E7186" s="170">
        <v>473</v>
      </c>
      <c r="F7186" s="170">
        <v>24</v>
      </c>
      <c r="G7186" s="171">
        <v>7</v>
      </c>
      <c r="H7186" s="170" t="s">
        <v>105</v>
      </c>
      <c r="I7186" s="171">
        <v>3.99</v>
      </c>
      <c r="J7186" s="169">
        <v>1</v>
      </c>
      <c r="K7186" s="154" cm="1">
        <f t="array" ref="K7186">ROUND(
IF(C7186="Beer",
SUM(LOOKUP(2,1/(SRP!$B$8:$B$10&lt;=E7186)/(SRP!$C$8:$C$10&gt;=E7186),SRP!$D$8:$D$10)*(G7186/100)*(E7186/1000)),
IF(C7186="Spirits",
SUM(LOOKUP(2,1/(SRP!$B$2:$B$7&lt;=E7186)/(SRP!$C$2:$C$7&gt;=E7186),SRP!$D$2:$D$7)*(G7186/100)*(E7186/1000)),
IF(AND(C7186="Wine",D7186="Fortified Wines"),
SUM(LOOKUP(2,1/(SRP!$B$26:$B$29&lt;=E7186)/(SRP!$C$26:$C$29&gt;=E7186),SRP!$D$26:$D$29)*(G7186/100)*(E7186/1000)),
IF(C7186="Wine",
SUM(LOOKUP(2,1/(SRP!$B$21:$B$25&lt;=E7186)/(SRP!$C$21:$C$25&gt;=E7186),SRP!$D$21:$D$25)*(G7186/100)*(E7186/1000)),
IF(AND(C7186="Ready to Drink",D7186="RTD-One Pour Cocktail&gt;7%&lt;=14.5"),
SUM(LOOKUP(2,1/(SRP!$B$16:$B$20&lt;=E7186)/(SRP!$C$16:$C$20&gt;=E7186),SRP!$D$16:$D$20)*(G7186/100)*(E7186/1000)),
IF(C7186="Ready to Drink",
SUM(LOOKUP(2,1/(SRP!$B$11:$B$15&lt;=E7186)/(SRP!$C$11:$C$15&gt;=E7186),SRP!$D$11:$D$15)*(G7186/100)*(E7186/1000)),
0)))))),2)</f>
        <v>2.74</v>
      </c>
      <c r="L7186" s="173" t="str">
        <f t="shared" si="112"/>
        <v>Ready to Drink473</v>
      </c>
      <c r="M7186" s="154">
        <f>VLOOKUP(L7186,'Slope %'!C:D,2,0)</f>
        <v>0.12</v>
      </c>
    </row>
    <row r="7187" spans="1:13" x14ac:dyDescent="0.25">
      <c r="A7187" s="169">
        <v>69750</v>
      </c>
      <c r="B7187" s="170" t="s">
        <v>5223</v>
      </c>
      <c r="C7187" s="170" t="s">
        <v>263</v>
      </c>
      <c r="D7187" s="170" t="s">
        <v>1938</v>
      </c>
      <c r="E7187" s="170">
        <v>2130</v>
      </c>
      <c r="F7187" s="170">
        <v>4</v>
      </c>
      <c r="G7187" s="171">
        <v>5</v>
      </c>
      <c r="H7187" s="170" t="s">
        <v>105</v>
      </c>
      <c r="I7187" s="171">
        <v>18.489999999999998</v>
      </c>
      <c r="J7187" s="169">
        <v>6</v>
      </c>
      <c r="K7187" s="154" cm="1">
        <f t="array" ref="K7187">ROUND(
IF(C7187="Beer",
SUM(LOOKUP(2,1/(SRP!$B$8:$B$10&lt;=E7187)/(SRP!$C$8:$C$10&gt;=E7187),SRP!$D$8:$D$10)*(G7187/100)*(E7187/1000)),
IF(C7187="Spirits",
SUM(LOOKUP(2,1/(SRP!$B$2:$B$7&lt;=E7187)/(SRP!$C$2:$C$7&gt;=E7187),SRP!$D$2:$D$7)*(G7187/100)*(E7187/1000)),
IF(AND(C7187="Wine",D7187="Fortified Wines"),
SUM(LOOKUP(2,1/(SRP!$B$26:$B$29&lt;=E7187)/(SRP!$C$26:$C$29&gt;=E7187),SRP!$D$26:$D$29)*(G7187/100)*(E7187/1000)),
IF(C7187="Wine",
SUM(LOOKUP(2,1/(SRP!$B$21:$B$25&lt;=E7187)/(SRP!$C$21:$C$25&gt;=E7187),SRP!$D$21:$D$25)*(G7187/100)*(E7187/1000)),
IF(AND(C7187="Ready to Drink",D7187="RTD-One Pour Cocktail&gt;7%&lt;=14.5"),
SUM(LOOKUP(2,1/(SRP!$B$16:$B$20&lt;=E7187)/(SRP!$C$16:$C$20&gt;=E7187),SRP!$D$16:$D$20)*(G7187/100)*(E7187/1000)),
IF(C7187="Ready to Drink",
SUM(LOOKUP(2,1/(SRP!$B$11:$B$15&lt;=E7187)/(SRP!$C$11:$C$15&gt;=E7187),SRP!$D$11:$D$15)*(G7187/100)*(E7187/1000)),
0)))))),2)</f>
        <v>8.31</v>
      </c>
      <c r="L7187" s="173" t="str">
        <f t="shared" si="112"/>
        <v>Ready to Drink2130</v>
      </c>
      <c r="M7187" s="154">
        <f>VLOOKUP(L7187,'Slope %'!C:D,2,0)</f>
        <v>0.1</v>
      </c>
    </row>
    <row r="7188" spans="1:13" x14ac:dyDescent="0.25">
      <c r="A7188" s="169">
        <v>69750</v>
      </c>
      <c r="B7188" s="170" t="s">
        <v>5223</v>
      </c>
      <c r="C7188" s="170" t="s">
        <v>263</v>
      </c>
      <c r="D7188" s="170" t="s">
        <v>1938</v>
      </c>
      <c r="E7188" s="170">
        <v>2130</v>
      </c>
      <c r="F7188" s="170">
        <v>4</v>
      </c>
      <c r="G7188" s="171">
        <v>5</v>
      </c>
      <c r="H7188" s="170" t="s">
        <v>105</v>
      </c>
      <c r="I7188" s="171">
        <v>18.489999999999998</v>
      </c>
      <c r="J7188" s="169">
        <v>6</v>
      </c>
      <c r="K7188" s="154" cm="1">
        <f t="array" ref="K7188">ROUND(
IF(C7188="Beer",
SUM(LOOKUP(2,1/(SRP!$B$8:$B$10&lt;=E7188)/(SRP!$C$8:$C$10&gt;=E7188),SRP!$D$8:$D$10)*(G7188/100)*(E7188/1000)),
IF(C7188="Spirits",
SUM(LOOKUP(2,1/(SRP!$B$2:$B$7&lt;=E7188)/(SRP!$C$2:$C$7&gt;=E7188),SRP!$D$2:$D$7)*(G7188/100)*(E7188/1000)),
IF(AND(C7188="Wine",D7188="Fortified Wines"),
SUM(LOOKUP(2,1/(SRP!$B$26:$B$29&lt;=E7188)/(SRP!$C$26:$C$29&gt;=E7188),SRP!$D$26:$D$29)*(G7188/100)*(E7188/1000)),
IF(C7188="Wine",
SUM(LOOKUP(2,1/(SRP!$B$21:$B$25&lt;=E7188)/(SRP!$C$21:$C$25&gt;=E7188),SRP!$D$21:$D$25)*(G7188/100)*(E7188/1000)),
IF(AND(C7188="Ready to Drink",D7188="RTD-One Pour Cocktail&gt;7%&lt;=14.5"),
SUM(LOOKUP(2,1/(SRP!$B$16:$B$20&lt;=E7188)/(SRP!$C$16:$C$20&gt;=E7188),SRP!$D$16:$D$20)*(G7188/100)*(E7188/1000)),
IF(C7188="Ready to Drink",
SUM(LOOKUP(2,1/(SRP!$B$11:$B$15&lt;=E7188)/(SRP!$C$11:$C$15&gt;=E7188),SRP!$D$11:$D$15)*(G7188/100)*(E7188/1000)),
0)))))),2)</f>
        <v>8.31</v>
      </c>
      <c r="L7188" s="173" t="str">
        <f t="shared" si="112"/>
        <v>Ready to Drink2130</v>
      </c>
      <c r="M7188" s="154">
        <f>VLOOKUP(L7188,'Slope %'!C:D,2,0)</f>
        <v>0.1</v>
      </c>
    </row>
    <row r="7189" spans="1:13" x14ac:dyDescent="0.25">
      <c r="A7189" s="169">
        <v>69751</v>
      </c>
      <c r="B7189" s="170" t="s">
        <v>5224</v>
      </c>
      <c r="C7189" s="170" t="s">
        <v>24</v>
      </c>
      <c r="D7189" s="170" t="s">
        <v>68</v>
      </c>
      <c r="E7189" s="170">
        <v>750</v>
      </c>
      <c r="F7189" s="170">
        <v>6</v>
      </c>
      <c r="G7189" s="171">
        <v>14.2</v>
      </c>
      <c r="H7189" s="170" t="s">
        <v>1214</v>
      </c>
      <c r="I7189" s="171">
        <v>44.99</v>
      </c>
      <c r="J7189" s="169">
        <v>1</v>
      </c>
      <c r="K7189" s="154" cm="1">
        <f t="array" ref="K7189">ROUND(
IF(C7189="Beer",
SUM(LOOKUP(2,1/(SRP!$B$8:$B$10&lt;=E7189)/(SRP!$C$8:$C$10&gt;=E7189),SRP!$D$8:$D$10)*(G7189/100)*(E7189/1000)),
IF(C7189="Spirits",
SUM(LOOKUP(2,1/(SRP!$B$2:$B$7&lt;=E7189)/(SRP!$C$2:$C$7&gt;=E7189),SRP!$D$2:$D$7)*(G7189/100)*(E7189/1000)),
IF(AND(C7189="Wine",D7189="Fortified Wines"),
SUM(LOOKUP(2,1/(SRP!$B$26:$B$29&lt;=E7189)/(SRP!$C$26:$C$29&gt;=E7189),SRP!$D$26:$D$29)*(G7189/100)*(E7189/1000)),
IF(C7189="Wine",
SUM(LOOKUP(2,1/(SRP!$B$21:$B$25&lt;=E7189)/(SRP!$C$21:$C$25&gt;=E7189),SRP!$D$21:$D$25)*(G7189/100)*(E7189/1000)),
IF(AND(C7189="Ready to Drink",D7189="RTD-One Pour Cocktail&gt;7%&lt;=14.5"),
SUM(LOOKUP(2,1/(SRP!$B$16:$B$20&lt;=E7189)/(SRP!$C$16:$C$20&gt;=E7189),SRP!$D$16:$D$20)*(G7189/100)*(E7189/1000)),
IF(C7189="Ready to Drink",
SUM(LOOKUP(2,1/(SRP!$B$11:$B$15&lt;=E7189)/(SRP!$C$11:$C$15&gt;=E7189),SRP!$D$11:$D$15)*(G7189/100)*(E7189/1000)),
0)))))),2)</f>
        <v>8.31</v>
      </c>
      <c r="L7189" s="173" t="str">
        <f t="shared" si="112"/>
        <v>Wine750</v>
      </c>
      <c r="M7189" s="154">
        <f>VLOOKUP(L7189,'Slope %'!C:D,2,0)</f>
        <v>0.1</v>
      </c>
    </row>
    <row r="7190" spans="1:13" x14ac:dyDescent="0.25">
      <c r="A7190" s="169">
        <v>69755</v>
      </c>
      <c r="B7190" s="170" t="s">
        <v>5225</v>
      </c>
      <c r="C7190" s="170" t="s">
        <v>24</v>
      </c>
      <c r="D7190" s="170" t="s">
        <v>598</v>
      </c>
      <c r="E7190" s="170">
        <v>750</v>
      </c>
      <c r="F7190" s="170">
        <v>12</v>
      </c>
      <c r="G7190" s="171">
        <v>5.5</v>
      </c>
      <c r="H7190" s="170" t="s">
        <v>163</v>
      </c>
      <c r="I7190" s="171">
        <v>14.99</v>
      </c>
      <c r="J7190" s="169">
        <v>1</v>
      </c>
      <c r="K7190" s="154" cm="1">
        <f t="array" ref="K7190">ROUND(
IF(C7190="Beer",
SUM(LOOKUP(2,1/(SRP!$B$8:$B$10&lt;=E7190)/(SRP!$C$8:$C$10&gt;=E7190),SRP!$D$8:$D$10)*(G7190/100)*(E7190/1000)),
IF(C7190="Spirits",
SUM(LOOKUP(2,1/(SRP!$B$2:$B$7&lt;=E7190)/(SRP!$C$2:$C$7&gt;=E7190),SRP!$D$2:$D$7)*(G7190/100)*(E7190/1000)),
IF(AND(C7190="Wine",D7190="Fortified Wines"),
SUM(LOOKUP(2,1/(SRP!$B$26:$B$29&lt;=E7190)/(SRP!$C$26:$C$29&gt;=E7190),SRP!$D$26:$D$29)*(G7190/100)*(E7190/1000)),
IF(C7190="Wine",
SUM(LOOKUP(2,1/(SRP!$B$21:$B$25&lt;=E7190)/(SRP!$C$21:$C$25&gt;=E7190),SRP!$D$21:$D$25)*(G7190/100)*(E7190/1000)),
IF(AND(C7190="Ready to Drink",D7190="RTD-One Pour Cocktail&gt;7%&lt;=14.5"),
SUM(LOOKUP(2,1/(SRP!$B$16:$B$20&lt;=E7190)/(SRP!$C$16:$C$20&gt;=E7190),SRP!$D$16:$D$20)*(G7190/100)*(E7190/1000)),
IF(C7190="Ready to Drink",
SUM(LOOKUP(2,1/(SRP!$B$11:$B$15&lt;=E7190)/(SRP!$C$11:$C$15&gt;=E7190),SRP!$D$11:$D$15)*(G7190/100)*(E7190/1000)),
0)))))),2)</f>
        <v>3.22</v>
      </c>
      <c r="L7190" s="173" t="str">
        <f t="shared" si="112"/>
        <v>Wine750</v>
      </c>
      <c r="M7190" s="154">
        <f>VLOOKUP(L7190,'Slope %'!C:D,2,0)</f>
        <v>0.1</v>
      </c>
    </row>
    <row r="7191" spans="1:13" x14ac:dyDescent="0.25">
      <c r="A7191" s="169">
        <v>69756</v>
      </c>
      <c r="B7191" s="170" t="s">
        <v>5226</v>
      </c>
      <c r="C7191" s="170" t="s">
        <v>11</v>
      </c>
      <c r="D7191" s="170" t="s">
        <v>267</v>
      </c>
      <c r="E7191" s="170">
        <v>473</v>
      </c>
      <c r="F7191" s="170">
        <v>24</v>
      </c>
      <c r="G7191" s="171">
        <v>4.5</v>
      </c>
      <c r="H7191" s="170" t="s">
        <v>415</v>
      </c>
      <c r="I7191" s="171">
        <v>4.79</v>
      </c>
      <c r="J7191" s="169">
        <v>1</v>
      </c>
      <c r="K7191" s="154" cm="1">
        <f t="array" ref="K7191">ROUND(
IF(C7191="Beer",
SUM(LOOKUP(2,1/(SRP!$B$8:$B$10&lt;=E7191)/(SRP!$C$8:$C$10&gt;=E7191),SRP!$D$8:$D$10)*(G7191/100)*(E7191/1000)),
IF(C7191="Spirits",
SUM(LOOKUP(2,1/(SRP!$B$2:$B$7&lt;=E7191)/(SRP!$C$2:$C$7&gt;=E7191),SRP!$D$2:$D$7)*(G7191/100)*(E7191/1000)),
IF(AND(C7191="Wine",D7191="Fortified Wines"),
SUM(LOOKUP(2,1/(SRP!$B$26:$B$29&lt;=E7191)/(SRP!$C$26:$C$29&gt;=E7191),SRP!$D$26:$D$29)*(G7191/100)*(E7191/1000)),
IF(C7191="Wine",
SUM(LOOKUP(2,1/(SRP!$B$21:$B$25&lt;=E7191)/(SRP!$C$21:$C$25&gt;=E7191),SRP!$D$21:$D$25)*(G7191/100)*(E7191/1000)),
IF(AND(C7191="Ready to Drink",D7191="RTD-One Pour Cocktail&gt;7%&lt;=14.5"),
SUM(LOOKUP(2,1/(SRP!$B$16:$B$20&lt;=E7191)/(SRP!$C$16:$C$20&gt;=E7191),SRP!$D$16:$D$20)*(G7191/100)*(E7191/1000)),
IF(C7191="Ready to Drink",
SUM(LOOKUP(2,1/(SRP!$B$11:$B$15&lt;=E7191)/(SRP!$C$11:$C$15&gt;=E7191),SRP!$D$11:$D$15)*(G7191/100)*(E7191/1000)),
0)))))),2)</f>
        <v>1.66</v>
      </c>
      <c r="L7191" s="173" t="str">
        <f t="shared" si="112"/>
        <v>Beer473</v>
      </c>
      <c r="M7191" s="154">
        <f>VLOOKUP(L7191,'Slope %'!C:D,2,0)</f>
        <v>0.12</v>
      </c>
    </row>
    <row r="7192" spans="1:13" x14ac:dyDescent="0.25">
      <c r="A7192" s="169">
        <v>69756</v>
      </c>
      <c r="B7192" s="170" t="s">
        <v>5226</v>
      </c>
      <c r="C7192" s="170" t="s">
        <v>11</v>
      </c>
      <c r="D7192" s="170" t="s">
        <v>267</v>
      </c>
      <c r="E7192" s="170">
        <v>473</v>
      </c>
      <c r="F7192" s="170">
        <v>24</v>
      </c>
      <c r="G7192" s="171">
        <v>4.5</v>
      </c>
      <c r="H7192" s="170" t="s">
        <v>415</v>
      </c>
      <c r="I7192" s="171">
        <v>4.79</v>
      </c>
      <c r="J7192" s="169">
        <v>1</v>
      </c>
      <c r="K7192" s="154" cm="1">
        <f t="array" ref="K7192">ROUND(
IF(C7192="Beer",
SUM(LOOKUP(2,1/(SRP!$B$8:$B$10&lt;=E7192)/(SRP!$C$8:$C$10&gt;=E7192),SRP!$D$8:$D$10)*(G7192/100)*(E7192/1000)),
IF(C7192="Spirits",
SUM(LOOKUP(2,1/(SRP!$B$2:$B$7&lt;=E7192)/(SRP!$C$2:$C$7&gt;=E7192),SRP!$D$2:$D$7)*(G7192/100)*(E7192/1000)),
IF(AND(C7192="Wine",D7192="Fortified Wines"),
SUM(LOOKUP(2,1/(SRP!$B$26:$B$29&lt;=E7192)/(SRP!$C$26:$C$29&gt;=E7192),SRP!$D$26:$D$29)*(G7192/100)*(E7192/1000)),
IF(C7192="Wine",
SUM(LOOKUP(2,1/(SRP!$B$21:$B$25&lt;=E7192)/(SRP!$C$21:$C$25&gt;=E7192),SRP!$D$21:$D$25)*(G7192/100)*(E7192/1000)),
IF(AND(C7192="Ready to Drink",D7192="RTD-One Pour Cocktail&gt;7%&lt;=14.5"),
SUM(LOOKUP(2,1/(SRP!$B$16:$B$20&lt;=E7192)/(SRP!$C$16:$C$20&gt;=E7192),SRP!$D$16:$D$20)*(G7192/100)*(E7192/1000)),
IF(C7192="Ready to Drink",
SUM(LOOKUP(2,1/(SRP!$B$11:$B$15&lt;=E7192)/(SRP!$C$11:$C$15&gt;=E7192),SRP!$D$11:$D$15)*(G7192/100)*(E7192/1000)),
0)))))),2)</f>
        <v>1.66</v>
      </c>
      <c r="L7192" s="173" t="str">
        <f t="shared" si="112"/>
        <v>Beer473</v>
      </c>
      <c r="M7192" s="154">
        <f>VLOOKUP(L7192,'Slope %'!C:D,2,0)</f>
        <v>0.12</v>
      </c>
    </row>
    <row r="7193" spans="1:13" x14ac:dyDescent="0.25">
      <c r="A7193" s="169">
        <v>69758</v>
      </c>
      <c r="B7193" s="170" t="s">
        <v>3876</v>
      </c>
      <c r="C7193" s="170" t="s">
        <v>263</v>
      </c>
      <c r="D7193" s="170" t="s">
        <v>332</v>
      </c>
      <c r="E7193" s="170">
        <v>2130</v>
      </c>
      <c r="F7193" s="170">
        <v>4</v>
      </c>
      <c r="G7193" s="171">
        <v>5</v>
      </c>
      <c r="H7193" s="170" t="s">
        <v>342</v>
      </c>
      <c r="I7193" s="171">
        <v>8.84</v>
      </c>
      <c r="J7193" s="169">
        <v>6</v>
      </c>
      <c r="K7193" s="154" cm="1">
        <f t="array" ref="K7193">ROUND(
IF(C7193="Beer",
SUM(LOOKUP(2,1/(SRP!$B$8:$B$10&lt;=E7193)/(SRP!$C$8:$C$10&gt;=E7193),SRP!$D$8:$D$10)*(G7193/100)*(E7193/1000)),
IF(C7193="Spirits",
SUM(LOOKUP(2,1/(SRP!$B$2:$B$7&lt;=E7193)/(SRP!$C$2:$C$7&gt;=E7193),SRP!$D$2:$D$7)*(G7193/100)*(E7193/1000)),
IF(AND(C7193="Wine",D7193="Fortified Wines"),
SUM(LOOKUP(2,1/(SRP!$B$26:$B$29&lt;=E7193)/(SRP!$C$26:$C$29&gt;=E7193),SRP!$D$26:$D$29)*(G7193/100)*(E7193/1000)),
IF(C7193="Wine",
SUM(LOOKUP(2,1/(SRP!$B$21:$B$25&lt;=E7193)/(SRP!$C$21:$C$25&gt;=E7193),SRP!$D$21:$D$25)*(G7193/100)*(E7193/1000)),
IF(AND(C7193="Ready to Drink",D7193="RTD-One Pour Cocktail&gt;7%&lt;=14.5"),
SUM(LOOKUP(2,1/(SRP!$B$16:$B$20&lt;=E7193)/(SRP!$C$16:$C$20&gt;=E7193),SRP!$D$16:$D$20)*(G7193/100)*(E7193/1000)),
IF(C7193="Ready to Drink",
SUM(LOOKUP(2,1/(SRP!$B$11:$B$15&lt;=E7193)/(SRP!$C$11:$C$15&gt;=E7193),SRP!$D$11:$D$15)*(G7193/100)*(E7193/1000)),
0)))))),2)</f>
        <v>8.31</v>
      </c>
      <c r="L7193" s="173" t="str">
        <f t="shared" si="112"/>
        <v>Ready to Drink2130</v>
      </c>
      <c r="M7193" s="154">
        <f>VLOOKUP(L7193,'Slope %'!C:D,2,0)</f>
        <v>0.1</v>
      </c>
    </row>
    <row r="7194" spans="1:13" x14ac:dyDescent="0.25">
      <c r="A7194" s="169">
        <v>69758</v>
      </c>
      <c r="B7194" s="170" t="s">
        <v>3876</v>
      </c>
      <c r="C7194" s="170" t="s">
        <v>263</v>
      </c>
      <c r="D7194" s="170" t="s">
        <v>332</v>
      </c>
      <c r="E7194" s="170">
        <v>2130</v>
      </c>
      <c r="F7194" s="170">
        <v>4</v>
      </c>
      <c r="G7194" s="171">
        <v>5</v>
      </c>
      <c r="H7194" s="170" t="s">
        <v>342</v>
      </c>
      <c r="I7194" s="171">
        <v>8.84</v>
      </c>
      <c r="J7194" s="169">
        <v>6</v>
      </c>
      <c r="K7194" s="154" cm="1">
        <f t="array" ref="K7194">ROUND(
IF(C7194="Beer",
SUM(LOOKUP(2,1/(SRP!$B$8:$B$10&lt;=E7194)/(SRP!$C$8:$C$10&gt;=E7194),SRP!$D$8:$D$10)*(G7194/100)*(E7194/1000)),
IF(C7194="Spirits",
SUM(LOOKUP(2,1/(SRP!$B$2:$B$7&lt;=E7194)/(SRP!$C$2:$C$7&gt;=E7194),SRP!$D$2:$D$7)*(G7194/100)*(E7194/1000)),
IF(AND(C7194="Wine",D7194="Fortified Wines"),
SUM(LOOKUP(2,1/(SRP!$B$26:$B$29&lt;=E7194)/(SRP!$C$26:$C$29&gt;=E7194),SRP!$D$26:$D$29)*(G7194/100)*(E7194/1000)),
IF(C7194="Wine",
SUM(LOOKUP(2,1/(SRP!$B$21:$B$25&lt;=E7194)/(SRP!$C$21:$C$25&gt;=E7194),SRP!$D$21:$D$25)*(G7194/100)*(E7194/1000)),
IF(AND(C7194="Ready to Drink",D7194="RTD-One Pour Cocktail&gt;7%&lt;=14.5"),
SUM(LOOKUP(2,1/(SRP!$B$16:$B$20&lt;=E7194)/(SRP!$C$16:$C$20&gt;=E7194),SRP!$D$16:$D$20)*(G7194/100)*(E7194/1000)),
IF(C7194="Ready to Drink",
SUM(LOOKUP(2,1/(SRP!$B$11:$B$15&lt;=E7194)/(SRP!$C$11:$C$15&gt;=E7194),SRP!$D$11:$D$15)*(G7194/100)*(E7194/1000)),
0)))))),2)</f>
        <v>8.31</v>
      </c>
      <c r="L7194" s="173" t="str">
        <f t="shared" si="112"/>
        <v>Ready to Drink2130</v>
      </c>
      <c r="M7194" s="154">
        <f>VLOOKUP(L7194,'Slope %'!C:D,2,0)</f>
        <v>0.1</v>
      </c>
    </row>
    <row r="7195" spans="1:13" x14ac:dyDescent="0.25">
      <c r="A7195" s="169">
        <v>69761</v>
      </c>
      <c r="B7195" s="170" t="s">
        <v>5227</v>
      </c>
      <c r="C7195" s="170" t="s">
        <v>24</v>
      </c>
      <c r="D7195" s="170" t="s">
        <v>248</v>
      </c>
      <c r="E7195" s="170">
        <v>750</v>
      </c>
      <c r="F7195" s="170">
        <v>12</v>
      </c>
      <c r="G7195" s="171">
        <v>13.5</v>
      </c>
      <c r="H7195" s="170" t="s">
        <v>182</v>
      </c>
      <c r="I7195" s="171">
        <v>39.99</v>
      </c>
      <c r="J7195" s="169">
        <v>1</v>
      </c>
      <c r="K7195" s="154" cm="1">
        <f t="array" ref="K7195">ROUND(
IF(C7195="Beer",
SUM(LOOKUP(2,1/(SRP!$B$8:$B$10&lt;=E7195)/(SRP!$C$8:$C$10&gt;=E7195),SRP!$D$8:$D$10)*(G7195/100)*(E7195/1000)),
IF(C7195="Spirits",
SUM(LOOKUP(2,1/(SRP!$B$2:$B$7&lt;=E7195)/(SRP!$C$2:$C$7&gt;=E7195),SRP!$D$2:$D$7)*(G7195/100)*(E7195/1000)),
IF(AND(C7195="Wine",D7195="Fortified Wines"),
SUM(LOOKUP(2,1/(SRP!$B$26:$B$29&lt;=E7195)/(SRP!$C$26:$C$29&gt;=E7195),SRP!$D$26:$D$29)*(G7195/100)*(E7195/1000)),
IF(C7195="Wine",
SUM(LOOKUP(2,1/(SRP!$B$21:$B$25&lt;=E7195)/(SRP!$C$21:$C$25&gt;=E7195),SRP!$D$21:$D$25)*(G7195/100)*(E7195/1000)),
IF(AND(C7195="Ready to Drink",D7195="RTD-One Pour Cocktail&gt;7%&lt;=14.5"),
SUM(LOOKUP(2,1/(SRP!$B$16:$B$20&lt;=E7195)/(SRP!$C$16:$C$20&gt;=E7195),SRP!$D$16:$D$20)*(G7195/100)*(E7195/1000)),
IF(C7195="Ready to Drink",
SUM(LOOKUP(2,1/(SRP!$B$11:$B$15&lt;=E7195)/(SRP!$C$11:$C$15&gt;=E7195),SRP!$D$11:$D$15)*(G7195/100)*(E7195/1000)),
0)))))),2)</f>
        <v>7.9</v>
      </c>
      <c r="L7195" s="173" t="str">
        <f t="shared" si="112"/>
        <v>Wine750</v>
      </c>
      <c r="M7195" s="154">
        <f>VLOOKUP(L7195,'Slope %'!C:D,2,0)</f>
        <v>0.1</v>
      </c>
    </row>
    <row r="7196" spans="1:13" x14ac:dyDescent="0.25">
      <c r="A7196" s="169">
        <v>69762</v>
      </c>
      <c r="B7196" s="170" t="s">
        <v>5228</v>
      </c>
      <c r="C7196" s="170" t="s">
        <v>263</v>
      </c>
      <c r="D7196" s="170" t="s">
        <v>332</v>
      </c>
      <c r="E7196" s="170">
        <v>1420</v>
      </c>
      <c r="F7196" s="170">
        <v>6</v>
      </c>
      <c r="G7196" s="171">
        <v>5</v>
      </c>
      <c r="H7196" s="170" t="s">
        <v>342</v>
      </c>
      <c r="I7196" s="171">
        <v>16.489999999999998</v>
      </c>
      <c r="J7196" s="169">
        <v>4</v>
      </c>
      <c r="K7196" s="154" cm="1">
        <f t="array" ref="K7196">ROUND(
IF(C7196="Beer",
SUM(LOOKUP(2,1/(SRP!$B$8:$B$10&lt;=E7196)/(SRP!$C$8:$C$10&gt;=E7196),SRP!$D$8:$D$10)*(G7196/100)*(E7196/1000)),
IF(C7196="Spirits",
SUM(LOOKUP(2,1/(SRP!$B$2:$B$7&lt;=E7196)/(SRP!$C$2:$C$7&gt;=E7196),SRP!$D$2:$D$7)*(G7196/100)*(E7196/1000)),
IF(AND(C7196="Wine",D7196="Fortified Wines"),
SUM(LOOKUP(2,1/(SRP!$B$26:$B$29&lt;=E7196)/(SRP!$C$26:$C$29&gt;=E7196),SRP!$D$26:$D$29)*(G7196/100)*(E7196/1000)),
IF(C7196="Wine",
SUM(LOOKUP(2,1/(SRP!$B$21:$B$25&lt;=E7196)/(SRP!$C$21:$C$25&gt;=E7196),SRP!$D$21:$D$25)*(G7196/100)*(E7196/1000)),
IF(AND(C7196="Ready to Drink",D7196="RTD-One Pour Cocktail&gt;7%&lt;=14.5"),
SUM(LOOKUP(2,1/(SRP!$B$16:$B$20&lt;=E7196)/(SRP!$C$16:$C$20&gt;=E7196),SRP!$D$16:$D$20)*(G7196/100)*(E7196/1000)),
IF(C7196="Ready to Drink",
SUM(LOOKUP(2,1/(SRP!$B$11:$B$15&lt;=E7196)/(SRP!$C$11:$C$15&gt;=E7196),SRP!$D$11:$D$15)*(G7196/100)*(E7196/1000)),
0)))))),2)</f>
        <v>5.54</v>
      </c>
      <c r="L7196" s="173" t="str">
        <f t="shared" si="112"/>
        <v>Ready to Drink1420</v>
      </c>
      <c r="M7196" s="154">
        <f>VLOOKUP(L7196,'Slope %'!C:D,2,0)</f>
        <v>0.12</v>
      </c>
    </row>
    <row r="7197" spans="1:13" x14ac:dyDescent="0.25">
      <c r="A7197" s="169">
        <v>69762</v>
      </c>
      <c r="B7197" s="170" t="s">
        <v>5228</v>
      </c>
      <c r="C7197" s="170" t="s">
        <v>263</v>
      </c>
      <c r="D7197" s="170" t="s">
        <v>332</v>
      </c>
      <c r="E7197" s="170">
        <v>1420</v>
      </c>
      <c r="F7197" s="170">
        <v>6</v>
      </c>
      <c r="G7197" s="171">
        <v>5</v>
      </c>
      <c r="H7197" s="170" t="s">
        <v>342</v>
      </c>
      <c r="I7197" s="171">
        <v>16.489999999999998</v>
      </c>
      <c r="J7197" s="169">
        <v>4</v>
      </c>
      <c r="K7197" s="154" cm="1">
        <f t="array" ref="K7197">ROUND(
IF(C7197="Beer",
SUM(LOOKUP(2,1/(SRP!$B$8:$B$10&lt;=E7197)/(SRP!$C$8:$C$10&gt;=E7197),SRP!$D$8:$D$10)*(G7197/100)*(E7197/1000)),
IF(C7197="Spirits",
SUM(LOOKUP(2,1/(SRP!$B$2:$B$7&lt;=E7197)/(SRP!$C$2:$C$7&gt;=E7197),SRP!$D$2:$D$7)*(G7197/100)*(E7197/1000)),
IF(AND(C7197="Wine",D7197="Fortified Wines"),
SUM(LOOKUP(2,1/(SRP!$B$26:$B$29&lt;=E7197)/(SRP!$C$26:$C$29&gt;=E7197),SRP!$D$26:$D$29)*(G7197/100)*(E7197/1000)),
IF(C7197="Wine",
SUM(LOOKUP(2,1/(SRP!$B$21:$B$25&lt;=E7197)/(SRP!$C$21:$C$25&gt;=E7197),SRP!$D$21:$D$25)*(G7197/100)*(E7197/1000)),
IF(AND(C7197="Ready to Drink",D7197="RTD-One Pour Cocktail&gt;7%&lt;=14.5"),
SUM(LOOKUP(2,1/(SRP!$B$16:$B$20&lt;=E7197)/(SRP!$C$16:$C$20&gt;=E7197),SRP!$D$16:$D$20)*(G7197/100)*(E7197/1000)),
IF(C7197="Ready to Drink",
SUM(LOOKUP(2,1/(SRP!$B$11:$B$15&lt;=E7197)/(SRP!$C$11:$C$15&gt;=E7197),SRP!$D$11:$D$15)*(G7197/100)*(E7197/1000)),
0)))))),2)</f>
        <v>5.54</v>
      </c>
      <c r="L7197" s="173" t="str">
        <f t="shared" si="112"/>
        <v>Ready to Drink1420</v>
      </c>
      <c r="M7197" s="154">
        <f>VLOOKUP(L7197,'Slope %'!C:D,2,0)</f>
        <v>0.12</v>
      </c>
    </row>
    <row r="7198" spans="1:13" x14ac:dyDescent="0.25">
      <c r="A7198" s="169">
        <v>69763</v>
      </c>
      <c r="B7198" s="170" t="s">
        <v>5229</v>
      </c>
      <c r="C7198" s="170" t="s">
        <v>24</v>
      </c>
      <c r="D7198" s="170" t="s">
        <v>194</v>
      </c>
      <c r="E7198" s="170">
        <v>750</v>
      </c>
      <c r="F7198" s="170">
        <v>12</v>
      </c>
      <c r="G7198" s="171">
        <v>13</v>
      </c>
      <c r="H7198" s="170" t="s">
        <v>26</v>
      </c>
      <c r="I7198" s="171">
        <v>12.99</v>
      </c>
      <c r="J7198" s="169">
        <v>1</v>
      </c>
      <c r="K7198" s="154" cm="1">
        <f t="array" ref="K7198">ROUND(
IF(C7198="Beer",
SUM(LOOKUP(2,1/(SRP!$B$8:$B$10&lt;=E7198)/(SRP!$C$8:$C$10&gt;=E7198),SRP!$D$8:$D$10)*(G7198/100)*(E7198/1000)),
IF(C7198="Spirits",
SUM(LOOKUP(2,1/(SRP!$B$2:$B$7&lt;=E7198)/(SRP!$C$2:$C$7&gt;=E7198),SRP!$D$2:$D$7)*(G7198/100)*(E7198/1000)),
IF(AND(C7198="Wine",D7198="Fortified Wines"),
SUM(LOOKUP(2,1/(SRP!$B$26:$B$29&lt;=E7198)/(SRP!$C$26:$C$29&gt;=E7198),SRP!$D$26:$D$29)*(G7198/100)*(E7198/1000)),
IF(C7198="Wine",
SUM(LOOKUP(2,1/(SRP!$B$21:$B$25&lt;=E7198)/(SRP!$C$21:$C$25&gt;=E7198),SRP!$D$21:$D$25)*(G7198/100)*(E7198/1000)),
IF(AND(C7198="Ready to Drink",D7198="RTD-One Pour Cocktail&gt;7%&lt;=14.5"),
SUM(LOOKUP(2,1/(SRP!$B$16:$B$20&lt;=E7198)/(SRP!$C$16:$C$20&gt;=E7198),SRP!$D$16:$D$20)*(G7198/100)*(E7198/1000)),
IF(C7198="Ready to Drink",
SUM(LOOKUP(2,1/(SRP!$B$11:$B$15&lt;=E7198)/(SRP!$C$11:$C$15&gt;=E7198),SRP!$D$11:$D$15)*(G7198/100)*(E7198/1000)),
0)))))),2)</f>
        <v>7.61</v>
      </c>
      <c r="L7198" s="173" t="str">
        <f t="shared" si="112"/>
        <v>Wine750</v>
      </c>
      <c r="M7198" s="154">
        <f>VLOOKUP(L7198,'Slope %'!C:D,2,0)</f>
        <v>0.1</v>
      </c>
    </row>
    <row r="7199" spans="1:13" x14ac:dyDescent="0.25">
      <c r="A7199" s="169">
        <v>69764</v>
      </c>
      <c r="B7199" s="170" t="s">
        <v>5230</v>
      </c>
      <c r="C7199" s="170" t="s">
        <v>263</v>
      </c>
      <c r="D7199" s="170" t="s">
        <v>332</v>
      </c>
      <c r="E7199" s="170">
        <v>1420</v>
      </c>
      <c r="F7199" s="170">
        <v>6</v>
      </c>
      <c r="G7199" s="171">
        <v>5</v>
      </c>
      <c r="H7199" s="170" t="s">
        <v>342</v>
      </c>
      <c r="I7199" s="171">
        <v>16.489999999999998</v>
      </c>
      <c r="J7199" s="169">
        <v>4</v>
      </c>
      <c r="K7199" s="154" cm="1">
        <f t="array" ref="K7199">ROUND(
IF(C7199="Beer",
SUM(LOOKUP(2,1/(SRP!$B$8:$B$10&lt;=E7199)/(SRP!$C$8:$C$10&gt;=E7199),SRP!$D$8:$D$10)*(G7199/100)*(E7199/1000)),
IF(C7199="Spirits",
SUM(LOOKUP(2,1/(SRP!$B$2:$B$7&lt;=E7199)/(SRP!$C$2:$C$7&gt;=E7199),SRP!$D$2:$D$7)*(G7199/100)*(E7199/1000)),
IF(AND(C7199="Wine",D7199="Fortified Wines"),
SUM(LOOKUP(2,1/(SRP!$B$26:$B$29&lt;=E7199)/(SRP!$C$26:$C$29&gt;=E7199),SRP!$D$26:$D$29)*(G7199/100)*(E7199/1000)),
IF(C7199="Wine",
SUM(LOOKUP(2,1/(SRP!$B$21:$B$25&lt;=E7199)/(SRP!$C$21:$C$25&gt;=E7199),SRP!$D$21:$D$25)*(G7199/100)*(E7199/1000)),
IF(AND(C7199="Ready to Drink",D7199="RTD-One Pour Cocktail&gt;7%&lt;=14.5"),
SUM(LOOKUP(2,1/(SRP!$B$16:$B$20&lt;=E7199)/(SRP!$C$16:$C$20&gt;=E7199),SRP!$D$16:$D$20)*(G7199/100)*(E7199/1000)),
IF(C7199="Ready to Drink",
SUM(LOOKUP(2,1/(SRP!$B$11:$B$15&lt;=E7199)/(SRP!$C$11:$C$15&gt;=E7199),SRP!$D$11:$D$15)*(G7199/100)*(E7199/1000)),
0)))))),2)</f>
        <v>5.54</v>
      </c>
      <c r="L7199" s="173" t="str">
        <f t="shared" si="112"/>
        <v>Ready to Drink1420</v>
      </c>
      <c r="M7199" s="154">
        <f>VLOOKUP(L7199,'Slope %'!C:D,2,0)</f>
        <v>0.12</v>
      </c>
    </row>
    <row r="7200" spans="1:13" x14ac:dyDescent="0.25">
      <c r="A7200" s="169">
        <v>69764</v>
      </c>
      <c r="B7200" s="170" t="s">
        <v>5230</v>
      </c>
      <c r="C7200" s="170" t="s">
        <v>263</v>
      </c>
      <c r="D7200" s="170" t="s">
        <v>332</v>
      </c>
      <c r="E7200" s="170">
        <v>1420</v>
      </c>
      <c r="F7200" s="170">
        <v>6</v>
      </c>
      <c r="G7200" s="171">
        <v>5</v>
      </c>
      <c r="H7200" s="170" t="s">
        <v>342</v>
      </c>
      <c r="I7200" s="171">
        <v>16.489999999999998</v>
      </c>
      <c r="J7200" s="169">
        <v>4</v>
      </c>
      <c r="K7200" s="154" cm="1">
        <f t="array" ref="K7200">ROUND(
IF(C7200="Beer",
SUM(LOOKUP(2,1/(SRP!$B$8:$B$10&lt;=E7200)/(SRP!$C$8:$C$10&gt;=E7200),SRP!$D$8:$D$10)*(G7200/100)*(E7200/1000)),
IF(C7200="Spirits",
SUM(LOOKUP(2,1/(SRP!$B$2:$B$7&lt;=E7200)/(SRP!$C$2:$C$7&gt;=E7200),SRP!$D$2:$D$7)*(G7200/100)*(E7200/1000)),
IF(AND(C7200="Wine",D7200="Fortified Wines"),
SUM(LOOKUP(2,1/(SRP!$B$26:$B$29&lt;=E7200)/(SRP!$C$26:$C$29&gt;=E7200),SRP!$D$26:$D$29)*(G7200/100)*(E7200/1000)),
IF(C7200="Wine",
SUM(LOOKUP(2,1/(SRP!$B$21:$B$25&lt;=E7200)/(SRP!$C$21:$C$25&gt;=E7200),SRP!$D$21:$D$25)*(G7200/100)*(E7200/1000)),
IF(AND(C7200="Ready to Drink",D7200="RTD-One Pour Cocktail&gt;7%&lt;=14.5"),
SUM(LOOKUP(2,1/(SRP!$B$16:$B$20&lt;=E7200)/(SRP!$C$16:$C$20&gt;=E7200),SRP!$D$16:$D$20)*(G7200/100)*(E7200/1000)),
IF(C7200="Ready to Drink",
SUM(LOOKUP(2,1/(SRP!$B$11:$B$15&lt;=E7200)/(SRP!$C$11:$C$15&gt;=E7200),SRP!$D$11:$D$15)*(G7200/100)*(E7200/1000)),
0)))))),2)</f>
        <v>5.54</v>
      </c>
      <c r="L7200" s="173" t="str">
        <f t="shared" si="112"/>
        <v>Ready to Drink1420</v>
      </c>
      <c r="M7200" s="154">
        <f>VLOOKUP(L7200,'Slope %'!C:D,2,0)</f>
        <v>0.12</v>
      </c>
    </row>
    <row r="7201" spans="1:13" x14ac:dyDescent="0.25">
      <c r="A7201" s="169">
        <v>69765</v>
      </c>
      <c r="B7201" s="170" t="s">
        <v>5231</v>
      </c>
      <c r="C7201" s="170" t="s">
        <v>24</v>
      </c>
      <c r="D7201" s="170" t="s">
        <v>194</v>
      </c>
      <c r="E7201" s="170">
        <v>750</v>
      </c>
      <c r="F7201" s="170">
        <v>12</v>
      </c>
      <c r="G7201" s="171">
        <v>13.5</v>
      </c>
      <c r="H7201" s="170" t="s">
        <v>96</v>
      </c>
      <c r="I7201" s="171">
        <v>24.99</v>
      </c>
      <c r="J7201" s="169">
        <v>1</v>
      </c>
      <c r="K7201" s="154" cm="1">
        <f t="array" ref="K7201">ROUND(
IF(C7201="Beer",
SUM(LOOKUP(2,1/(SRP!$B$8:$B$10&lt;=E7201)/(SRP!$C$8:$C$10&gt;=E7201),SRP!$D$8:$D$10)*(G7201/100)*(E7201/1000)),
IF(C7201="Spirits",
SUM(LOOKUP(2,1/(SRP!$B$2:$B$7&lt;=E7201)/(SRP!$C$2:$C$7&gt;=E7201),SRP!$D$2:$D$7)*(G7201/100)*(E7201/1000)),
IF(AND(C7201="Wine",D7201="Fortified Wines"),
SUM(LOOKUP(2,1/(SRP!$B$26:$B$29&lt;=E7201)/(SRP!$C$26:$C$29&gt;=E7201),SRP!$D$26:$D$29)*(G7201/100)*(E7201/1000)),
IF(C7201="Wine",
SUM(LOOKUP(2,1/(SRP!$B$21:$B$25&lt;=E7201)/(SRP!$C$21:$C$25&gt;=E7201),SRP!$D$21:$D$25)*(G7201/100)*(E7201/1000)),
IF(AND(C7201="Ready to Drink",D7201="RTD-One Pour Cocktail&gt;7%&lt;=14.5"),
SUM(LOOKUP(2,1/(SRP!$B$16:$B$20&lt;=E7201)/(SRP!$C$16:$C$20&gt;=E7201),SRP!$D$16:$D$20)*(G7201/100)*(E7201/1000)),
IF(C7201="Ready to Drink",
SUM(LOOKUP(2,1/(SRP!$B$11:$B$15&lt;=E7201)/(SRP!$C$11:$C$15&gt;=E7201),SRP!$D$11:$D$15)*(G7201/100)*(E7201/1000)),
0)))))),2)</f>
        <v>7.9</v>
      </c>
      <c r="L7201" s="173" t="str">
        <f t="shared" si="112"/>
        <v>Wine750</v>
      </c>
      <c r="M7201" s="154">
        <f>VLOOKUP(L7201,'Slope %'!C:D,2,0)</f>
        <v>0.1</v>
      </c>
    </row>
    <row r="7202" spans="1:13" x14ac:dyDescent="0.25">
      <c r="A7202" s="169">
        <v>69767</v>
      </c>
      <c r="B7202" s="170" t="s">
        <v>5232</v>
      </c>
      <c r="C7202" s="170" t="s">
        <v>24</v>
      </c>
      <c r="D7202" s="170" t="s">
        <v>58</v>
      </c>
      <c r="E7202" s="170">
        <v>750</v>
      </c>
      <c r="F7202" s="170">
        <v>12</v>
      </c>
      <c r="G7202" s="171">
        <v>12.5</v>
      </c>
      <c r="H7202" s="170" t="s">
        <v>64</v>
      </c>
      <c r="I7202" s="171">
        <v>18.989999999999998</v>
      </c>
      <c r="J7202" s="169">
        <v>1</v>
      </c>
      <c r="K7202" s="154" cm="1">
        <f t="array" ref="K7202">ROUND(
IF(C7202="Beer",
SUM(LOOKUP(2,1/(SRP!$B$8:$B$10&lt;=E7202)/(SRP!$C$8:$C$10&gt;=E7202),SRP!$D$8:$D$10)*(G7202/100)*(E7202/1000)),
IF(C7202="Spirits",
SUM(LOOKUP(2,1/(SRP!$B$2:$B$7&lt;=E7202)/(SRP!$C$2:$C$7&gt;=E7202),SRP!$D$2:$D$7)*(G7202/100)*(E7202/1000)),
IF(AND(C7202="Wine",D7202="Fortified Wines"),
SUM(LOOKUP(2,1/(SRP!$B$26:$B$29&lt;=E7202)/(SRP!$C$26:$C$29&gt;=E7202),SRP!$D$26:$D$29)*(G7202/100)*(E7202/1000)),
IF(C7202="Wine",
SUM(LOOKUP(2,1/(SRP!$B$21:$B$25&lt;=E7202)/(SRP!$C$21:$C$25&gt;=E7202),SRP!$D$21:$D$25)*(G7202/100)*(E7202/1000)),
IF(AND(C7202="Ready to Drink",D7202="RTD-One Pour Cocktail&gt;7%&lt;=14.5"),
SUM(LOOKUP(2,1/(SRP!$B$16:$B$20&lt;=E7202)/(SRP!$C$16:$C$20&gt;=E7202),SRP!$D$16:$D$20)*(G7202/100)*(E7202/1000)),
IF(C7202="Ready to Drink",
SUM(LOOKUP(2,1/(SRP!$B$11:$B$15&lt;=E7202)/(SRP!$C$11:$C$15&gt;=E7202),SRP!$D$11:$D$15)*(G7202/100)*(E7202/1000)),
0)))))),2)</f>
        <v>7.32</v>
      </c>
      <c r="L7202" s="173" t="str">
        <f t="shared" si="112"/>
        <v>Wine750</v>
      </c>
      <c r="M7202" s="154">
        <f>VLOOKUP(L7202,'Slope %'!C:D,2,0)</f>
        <v>0.1</v>
      </c>
    </row>
    <row r="7203" spans="1:13" x14ac:dyDescent="0.25">
      <c r="A7203" s="169">
        <v>69769</v>
      </c>
      <c r="B7203" s="170" t="s">
        <v>5233</v>
      </c>
      <c r="C7203" s="170" t="s">
        <v>11</v>
      </c>
      <c r="D7203" s="170" t="s">
        <v>12</v>
      </c>
      <c r="E7203" s="170">
        <v>473</v>
      </c>
      <c r="F7203" s="170">
        <v>24</v>
      </c>
      <c r="G7203" s="171">
        <v>5</v>
      </c>
      <c r="H7203" s="170" t="s">
        <v>1764</v>
      </c>
      <c r="I7203" s="171">
        <v>5.56</v>
      </c>
      <c r="J7203" s="169">
        <v>1</v>
      </c>
      <c r="K7203" s="154" cm="1">
        <f t="array" ref="K7203">ROUND(
IF(C7203="Beer",
SUM(LOOKUP(2,1/(SRP!$B$8:$B$10&lt;=E7203)/(SRP!$C$8:$C$10&gt;=E7203),SRP!$D$8:$D$10)*(G7203/100)*(E7203/1000)),
IF(C7203="Spirits",
SUM(LOOKUP(2,1/(SRP!$B$2:$B$7&lt;=E7203)/(SRP!$C$2:$C$7&gt;=E7203),SRP!$D$2:$D$7)*(G7203/100)*(E7203/1000)),
IF(AND(C7203="Wine",D7203="Fortified Wines"),
SUM(LOOKUP(2,1/(SRP!$B$26:$B$29&lt;=E7203)/(SRP!$C$26:$C$29&gt;=E7203),SRP!$D$26:$D$29)*(G7203/100)*(E7203/1000)),
IF(C7203="Wine",
SUM(LOOKUP(2,1/(SRP!$B$21:$B$25&lt;=E7203)/(SRP!$C$21:$C$25&gt;=E7203),SRP!$D$21:$D$25)*(G7203/100)*(E7203/1000)),
IF(AND(C7203="Ready to Drink",D7203="RTD-One Pour Cocktail&gt;7%&lt;=14.5"),
SUM(LOOKUP(2,1/(SRP!$B$16:$B$20&lt;=E7203)/(SRP!$C$16:$C$20&gt;=E7203),SRP!$D$16:$D$20)*(G7203/100)*(E7203/1000)),
IF(C7203="Ready to Drink",
SUM(LOOKUP(2,1/(SRP!$B$11:$B$15&lt;=E7203)/(SRP!$C$11:$C$15&gt;=E7203),SRP!$D$11:$D$15)*(G7203/100)*(E7203/1000)),
0)))))),2)</f>
        <v>1.85</v>
      </c>
      <c r="L7203" s="173" t="str">
        <f t="shared" si="112"/>
        <v>Beer473</v>
      </c>
      <c r="M7203" s="154">
        <f>VLOOKUP(L7203,'Slope %'!C:D,2,0)</f>
        <v>0.12</v>
      </c>
    </row>
    <row r="7204" spans="1:13" x14ac:dyDescent="0.25">
      <c r="A7204" s="169">
        <v>69769</v>
      </c>
      <c r="B7204" s="170" t="s">
        <v>5233</v>
      </c>
      <c r="C7204" s="170" t="s">
        <v>11</v>
      </c>
      <c r="D7204" s="170" t="s">
        <v>12</v>
      </c>
      <c r="E7204" s="170">
        <v>473</v>
      </c>
      <c r="F7204" s="170">
        <v>24</v>
      </c>
      <c r="G7204" s="171">
        <v>5</v>
      </c>
      <c r="H7204" s="170" t="s">
        <v>1764</v>
      </c>
      <c r="I7204" s="171">
        <v>5.56</v>
      </c>
      <c r="J7204" s="169">
        <v>1</v>
      </c>
      <c r="K7204" s="154" cm="1">
        <f t="array" ref="K7204">ROUND(
IF(C7204="Beer",
SUM(LOOKUP(2,1/(SRP!$B$8:$B$10&lt;=E7204)/(SRP!$C$8:$C$10&gt;=E7204),SRP!$D$8:$D$10)*(G7204/100)*(E7204/1000)),
IF(C7204="Spirits",
SUM(LOOKUP(2,1/(SRP!$B$2:$B$7&lt;=E7204)/(SRP!$C$2:$C$7&gt;=E7204),SRP!$D$2:$D$7)*(G7204/100)*(E7204/1000)),
IF(AND(C7204="Wine",D7204="Fortified Wines"),
SUM(LOOKUP(2,1/(SRP!$B$26:$B$29&lt;=E7204)/(SRP!$C$26:$C$29&gt;=E7204),SRP!$D$26:$D$29)*(G7204/100)*(E7204/1000)),
IF(C7204="Wine",
SUM(LOOKUP(2,1/(SRP!$B$21:$B$25&lt;=E7204)/(SRP!$C$21:$C$25&gt;=E7204),SRP!$D$21:$D$25)*(G7204/100)*(E7204/1000)),
IF(AND(C7204="Ready to Drink",D7204="RTD-One Pour Cocktail&gt;7%&lt;=14.5"),
SUM(LOOKUP(2,1/(SRP!$B$16:$B$20&lt;=E7204)/(SRP!$C$16:$C$20&gt;=E7204),SRP!$D$16:$D$20)*(G7204/100)*(E7204/1000)),
IF(C7204="Ready to Drink",
SUM(LOOKUP(2,1/(SRP!$B$11:$B$15&lt;=E7204)/(SRP!$C$11:$C$15&gt;=E7204),SRP!$D$11:$D$15)*(G7204/100)*(E7204/1000)),
0)))))),2)</f>
        <v>1.85</v>
      </c>
      <c r="L7204" s="173" t="str">
        <f t="shared" si="112"/>
        <v>Beer473</v>
      </c>
      <c r="M7204" s="154">
        <f>VLOOKUP(L7204,'Slope %'!C:D,2,0)</f>
        <v>0.12</v>
      </c>
    </row>
    <row r="7205" spans="1:13" x14ac:dyDescent="0.25">
      <c r="A7205" s="169">
        <v>69771</v>
      </c>
      <c r="B7205" s="170" t="s">
        <v>5234</v>
      </c>
      <c r="C7205" s="170" t="s">
        <v>11</v>
      </c>
      <c r="D7205" s="170" t="s">
        <v>303</v>
      </c>
      <c r="E7205" s="170">
        <v>473</v>
      </c>
      <c r="F7205" s="170">
        <v>24</v>
      </c>
      <c r="G7205" s="171">
        <v>7</v>
      </c>
      <c r="H7205" s="170" t="s">
        <v>1457</v>
      </c>
      <c r="I7205" s="171">
        <v>5.5</v>
      </c>
      <c r="J7205" s="169">
        <v>1</v>
      </c>
      <c r="K7205" s="154" cm="1">
        <f t="array" ref="K7205">ROUND(
IF(C7205="Beer",
SUM(LOOKUP(2,1/(SRP!$B$8:$B$10&lt;=E7205)/(SRP!$C$8:$C$10&gt;=E7205),SRP!$D$8:$D$10)*(G7205/100)*(E7205/1000)),
IF(C7205="Spirits",
SUM(LOOKUP(2,1/(SRP!$B$2:$B$7&lt;=E7205)/(SRP!$C$2:$C$7&gt;=E7205),SRP!$D$2:$D$7)*(G7205/100)*(E7205/1000)),
IF(AND(C7205="Wine",D7205="Fortified Wines"),
SUM(LOOKUP(2,1/(SRP!$B$26:$B$29&lt;=E7205)/(SRP!$C$26:$C$29&gt;=E7205),SRP!$D$26:$D$29)*(G7205/100)*(E7205/1000)),
IF(C7205="Wine",
SUM(LOOKUP(2,1/(SRP!$B$21:$B$25&lt;=E7205)/(SRP!$C$21:$C$25&gt;=E7205),SRP!$D$21:$D$25)*(G7205/100)*(E7205/1000)),
IF(AND(C7205="Ready to Drink",D7205="RTD-One Pour Cocktail&gt;7%&lt;=14.5"),
SUM(LOOKUP(2,1/(SRP!$B$16:$B$20&lt;=E7205)/(SRP!$C$16:$C$20&gt;=E7205),SRP!$D$16:$D$20)*(G7205/100)*(E7205/1000)),
IF(C7205="Ready to Drink",
SUM(LOOKUP(2,1/(SRP!$B$11:$B$15&lt;=E7205)/(SRP!$C$11:$C$15&gt;=E7205),SRP!$D$11:$D$15)*(G7205/100)*(E7205/1000)),
0)))))),2)</f>
        <v>2.58</v>
      </c>
      <c r="L7205" s="173" t="str">
        <f t="shared" si="112"/>
        <v>Beer473</v>
      </c>
      <c r="M7205" s="154">
        <f>VLOOKUP(L7205,'Slope %'!C:D,2,0)</f>
        <v>0.12</v>
      </c>
    </row>
    <row r="7206" spans="1:13" x14ac:dyDescent="0.25">
      <c r="A7206" s="169">
        <v>69771</v>
      </c>
      <c r="B7206" s="170" t="s">
        <v>5234</v>
      </c>
      <c r="C7206" s="170" t="s">
        <v>11</v>
      </c>
      <c r="D7206" s="170" t="s">
        <v>303</v>
      </c>
      <c r="E7206" s="170">
        <v>473</v>
      </c>
      <c r="F7206" s="170">
        <v>24</v>
      </c>
      <c r="G7206" s="171">
        <v>7</v>
      </c>
      <c r="H7206" s="170" t="s">
        <v>1457</v>
      </c>
      <c r="I7206" s="171">
        <v>5.5</v>
      </c>
      <c r="J7206" s="169">
        <v>1</v>
      </c>
      <c r="K7206" s="154" cm="1">
        <f t="array" ref="K7206">ROUND(
IF(C7206="Beer",
SUM(LOOKUP(2,1/(SRP!$B$8:$B$10&lt;=E7206)/(SRP!$C$8:$C$10&gt;=E7206),SRP!$D$8:$D$10)*(G7206/100)*(E7206/1000)),
IF(C7206="Spirits",
SUM(LOOKUP(2,1/(SRP!$B$2:$B$7&lt;=E7206)/(SRP!$C$2:$C$7&gt;=E7206),SRP!$D$2:$D$7)*(G7206/100)*(E7206/1000)),
IF(AND(C7206="Wine",D7206="Fortified Wines"),
SUM(LOOKUP(2,1/(SRP!$B$26:$B$29&lt;=E7206)/(SRP!$C$26:$C$29&gt;=E7206),SRP!$D$26:$D$29)*(G7206/100)*(E7206/1000)),
IF(C7206="Wine",
SUM(LOOKUP(2,1/(SRP!$B$21:$B$25&lt;=E7206)/(SRP!$C$21:$C$25&gt;=E7206),SRP!$D$21:$D$25)*(G7206/100)*(E7206/1000)),
IF(AND(C7206="Ready to Drink",D7206="RTD-One Pour Cocktail&gt;7%&lt;=14.5"),
SUM(LOOKUP(2,1/(SRP!$B$16:$B$20&lt;=E7206)/(SRP!$C$16:$C$20&gt;=E7206),SRP!$D$16:$D$20)*(G7206/100)*(E7206/1000)),
IF(C7206="Ready to Drink",
SUM(LOOKUP(2,1/(SRP!$B$11:$B$15&lt;=E7206)/(SRP!$C$11:$C$15&gt;=E7206),SRP!$D$11:$D$15)*(G7206/100)*(E7206/1000)),
0)))))),2)</f>
        <v>2.58</v>
      </c>
      <c r="L7206" s="173" t="str">
        <f t="shared" si="112"/>
        <v>Beer473</v>
      </c>
      <c r="M7206" s="154">
        <f>VLOOKUP(L7206,'Slope %'!C:D,2,0)</f>
        <v>0.12</v>
      </c>
    </row>
    <row r="7207" spans="1:13" x14ac:dyDescent="0.25">
      <c r="A7207" s="169">
        <v>69778</v>
      </c>
      <c r="B7207" s="170" t="s">
        <v>5235</v>
      </c>
      <c r="C7207" s="170" t="s">
        <v>263</v>
      </c>
      <c r="D7207" s="170" t="s">
        <v>1938</v>
      </c>
      <c r="E7207" s="170">
        <v>473</v>
      </c>
      <c r="F7207" s="170">
        <v>24</v>
      </c>
      <c r="G7207" s="171">
        <v>7</v>
      </c>
      <c r="H7207" s="170" t="s">
        <v>105</v>
      </c>
      <c r="I7207" s="171">
        <v>3.99</v>
      </c>
      <c r="J7207" s="169">
        <v>1</v>
      </c>
      <c r="K7207" s="154" cm="1">
        <f t="array" ref="K7207">ROUND(
IF(C7207="Beer",
SUM(LOOKUP(2,1/(SRP!$B$8:$B$10&lt;=E7207)/(SRP!$C$8:$C$10&gt;=E7207),SRP!$D$8:$D$10)*(G7207/100)*(E7207/1000)),
IF(C7207="Spirits",
SUM(LOOKUP(2,1/(SRP!$B$2:$B$7&lt;=E7207)/(SRP!$C$2:$C$7&gt;=E7207),SRP!$D$2:$D$7)*(G7207/100)*(E7207/1000)),
IF(AND(C7207="Wine",D7207="Fortified Wines"),
SUM(LOOKUP(2,1/(SRP!$B$26:$B$29&lt;=E7207)/(SRP!$C$26:$C$29&gt;=E7207),SRP!$D$26:$D$29)*(G7207/100)*(E7207/1000)),
IF(C7207="Wine",
SUM(LOOKUP(2,1/(SRP!$B$21:$B$25&lt;=E7207)/(SRP!$C$21:$C$25&gt;=E7207),SRP!$D$21:$D$25)*(G7207/100)*(E7207/1000)),
IF(AND(C7207="Ready to Drink",D7207="RTD-One Pour Cocktail&gt;7%&lt;=14.5"),
SUM(LOOKUP(2,1/(SRP!$B$16:$B$20&lt;=E7207)/(SRP!$C$16:$C$20&gt;=E7207),SRP!$D$16:$D$20)*(G7207/100)*(E7207/1000)),
IF(C7207="Ready to Drink",
SUM(LOOKUP(2,1/(SRP!$B$11:$B$15&lt;=E7207)/(SRP!$C$11:$C$15&gt;=E7207),SRP!$D$11:$D$15)*(G7207/100)*(E7207/1000)),
0)))))),2)</f>
        <v>2.74</v>
      </c>
      <c r="L7207" s="173" t="str">
        <f t="shared" si="112"/>
        <v>Ready to Drink473</v>
      </c>
      <c r="M7207" s="154">
        <f>VLOOKUP(L7207,'Slope %'!C:D,2,0)</f>
        <v>0.12</v>
      </c>
    </row>
    <row r="7208" spans="1:13" x14ac:dyDescent="0.25">
      <c r="A7208" s="169">
        <v>69778</v>
      </c>
      <c r="B7208" s="170" t="s">
        <v>5235</v>
      </c>
      <c r="C7208" s="170" t="s">
        <v>263</v>
      </c>
      <c r="D7208" s="170" t="s">
        <v>1938</v>
      </c>
      <c r="E7208" s="170">
        <v>473</v>
      </c>
      <c r="F7208" s="170">
        <v>24</v>
      </c>
      <c r="G7208" s="171">
        <v>7</v>
      </c>
      <c r="H7208" s="170" t="s">
        <v>105</v>
      </c>
      <c r="I7208" s="171">
        <v>3.99</v>
      </c>
      <c r="J7208" s="169">
        <v>1</v>
      </c>
      <c r="K7208" s="154" cm="1">
        <f t="array" ref="K7208">ROUND(
IF(C7208="Beer",
SUM(LOOKUP(2,1/(SRP!$B$8:$B$10&lt;=E7208)/(SRP!$C$8:$C$10&gt;=E7208),SRP!$D$8:$D$10)*(G7208/100)*(E7208/1000)),
IF(C7208="Spirits",
SUM(LOOKUP(2,1/(SRP!$B$2:$B$7&lt;=E7208)/(SRP!$C$2:$C$7&gt;=E7208),SRP!$D$2:$D$7)*(G7208/100)*(E7208/1000)),
IF(AND(C7208="Wine",D7208="Fortified Wines"),
SUM(LOOKUP(2,1/(SRP!$B$26:$B$29&lt;=E7208)/(SRP!$C$26:$C$29&gt;=E7208),SRP!$D$26:$D$29)*(G7208/100)*(E7208/1000)),
IF(C7208="Wine",
SUM(LOOKUP(2,1/(SRP!$B$21:$B$25&lt;=E7208)/(SRP!$C$21:$C$25&gt;=E7208),SRP!$D$21:$D$25)*(G7208/100)*(E7208/1000)),
IF(AND(C7208="Ready to Drink",D7208="RTD-One Pour Cocktail&gt;7%&lt;=14.5"),
SUM(LOOKUP(2,1/(SRP!$B$16:$B$20&lt;=E7208)/(SRP!$C$16:$C$20&gt;=E7208),SRP!$D$16:$D$20)*(G7208/100)*(E7208/1000)),
IF(C7208="Ready to Drink",
SUM(LOOKUP(2,1/(SRP!$B$11:$B$15&lt;=E7208)/(SRP!$C$11:$C$15&gt;=E7208),SRP!$D$11:$D$15)*(G7208/100)*(E7208/1000)),
0)))))),2)</f>
        <v>2.74</v>
      </c>
      <c r="L7208" s="173" t="str">
        <f t="shared" si="112"/>
        <v>Ready to Drink473</v>
      </c>
      <c r="M7208" s="154">
        <f>VLOOKUP(L7208,'Slope %'!C:D,2,0)</f>
        <v>0.12</v>
      </c>
    </row>
    <row r="7209" spans="1:13" x14ac:dyDescent="0.25">
      <c r="A7209" s="169">
        <v>69779</v>
      </c>
      <c r="B7209" s="170" t="s">
        <v>5236</v>
      </c>
      <c r="C7209" s="170" t="s">
        <v>263</v>
      </c>
      <c r="D7209" s="170" t="s">
        <v>332</v>
      </c>
      <c r="E7209" s="170">
        <v>1420</v>
      </c>
      <c r="F7209" s="170">
        <v>6</v>
      </c>
      <c r="G7209" s="171">
        <v>4</v>
      </c>
      <c r="H7209" s="170" t="s">
        <v>747</v>
      </c>
      <c r="I7209" s="171">
        <v>12.99</v>
      </c>
      <c r="J7209" s="169">
        <v>4</v>
      </c>
      <c r="K7209" s="154" cm="1">
        <f t="array" ref="K7209">ROUND(
IF(C7209="Beer",
SUM(LOOKUP(2,1/(SRP!$B$8:$B$10&lt;=E7209)/(SRP!$C$8:$C$10&gt;=E7209),SRP!$D$8:$D$10)*(G7209/100)*(E7209/1000)),
IF(C7209="Spirits",
SUM(LOOKUP(2,1/(SRP!$B$2:$B$7&lt;=E7209)/(SRP!$C$2:$C$7&gt;=E7209),SRP!$D$2:$D$7)*(G7209/100)*(E7209/1000)),
IF(AND(C7209="Wine",D7209="Fortified Wines"),
SUM(LOOKUP(2,1/(SRP!$B$26:$B$29&lt;=E7209)/(SRP!$C$26:$C$29&gt;=E7209),SRP!$D$26:$D$29)*(G7209/100)*(E7209/1000)),
IF(C7209="Wine",
SUM(LOOKUP(2,1/(SRP!$B$21:$B$25&lt;=E7209)/(SRP!$C$21:$C$25&gt;=E7209),SRP!$D$21:$D$25)*(G7209/100)*(E7209/1000)),
IF(AND(C7209="Ready to Drink",D7209="RTD-One Pour Cocktail&gt;7%&lt;=14.5"),
SUM(LOOKUP(2,1/(SRP!$B$16:$B$20&lt;=E7209)/(SRP!$C$16:$C$20&gt;=E7209),SRP!$D$16:$D$20)*(G7209/100)*(E7209/1000)),
IF(C7209="Ready to Drink",
SUM(LOOKUP(2,1/(SRP!$B$11:$B$15&lt;=E7209)/(SRP!$C$11:$C$15&gt;=E7209),SRP!$D$11:$D$15)*(G7209/100)*(E7209/1000)),
0)))))),2)</f>
        <v>4.43</v>
      </c>
      <c r="L7209" s="173" t="str">
        <f t="shared" si="112"/>
        <v>Ready to Drink1420</v>
      </c>
      <c r="M7209" s="154">
        <f>VLOOKUP(L7209,'Slope %'!C:D,2,0)</f>
        <v>0.12</v>
      </c>
    </row>
    <row r="7210" spans="1:13" x14ac:dyDescent="0.25">
      <c r="A7210" s="169">
        <v>69779</v>
      </c>
      <c r="B7210" s="170" t="s">
        <v>5236</v>
      </c>
      <c r="C7210" s="170" t="s">
        <v>263</v>
      </c>
      <c r="D7210" s="170" t="s">
        <v>332</v>
      </c>
      <c r="E7210" s="170">
        <v>1420</v>
      </c>
      <c r="F7210" s="170">
        <v>6</v>
      </c>
      <c r="G7210" s="171">
        <v>4</v>
      </c>
      <c r="H7210" s="170" t="s">
        <v>747</v>
      </c>
      <c r="I7210" s="171">
        <v>12.99</v>
      </c>
      <c r="J7210" s="169">
        <v>4</v>
      </c>
      <c r="K7210" s="154" cm="1">
        <f t="array" ref="K7210">ROUND(
IF(C7210="Beer",
SUM(LOOKUP(2,1/(SRP!$B$8:$B$10&lt;=E7210)/(SRP!$C$8:$C$10&gt;=E7210),SRP!$D$8:$D$10)*(G7210/100)*(E7210/1000)),
IF(C7210="Spirits",
SUM(LOOKUP(2,1/(SRP!$B$2:$B$7&lt;=E7210)/(SRP!$C$2:$C$7&gt;=E7210),SRP!$D$2:$D$7)*(G7210/100)*(E7210/1000)),
IF(AND(C7210="Wine",D7210="Fortified Wines"),
SUM(LOOKUP(2,1/(SRP!$B$26:$B$29&lt;=E7210)/(SRP!$C$26:$C$29&gt;=E7210),SRP!$D$26:$D$29)*(G7210/100)*(E7210/1000)),
IF(C7210="Wine",
SUM(LOOKUP(2,1/(SRP!$B$21:$B$25&lt;=E7210)/(SRP!$C$21:$C$25&gt;=E7210),SRP!$D$21:$D$25)*(G7210/100)*(E7210/1000)),
IF(AND(C7210="Ready to Drink",D7210="RTD-One Pour Cocktail&gt;7%&lt;=14.5"),
SUM(LOOKUP(2,1/(SRP!$B$16:$B$20&lt;=E7210)/(SRP!$C$16:$C$20&gt;=E7210),SRP!$D$16:$D$20)*(G7210/100)*(E7210/1000)),
IF(C7210="Ready to Drink",
SUM(LOOKUP(2,1/(SRP!$B$11:$B$15&lt;=E7210)/(SRP!$C$11:$C$15&gt;=E7210),SRP!$D$11:$D$15)*(G7210/100)*(E7210/1000)),
0)))))),2)</f>
        <v>4.43</v>
      </c>
      <c r="L7210" s="173" t="str">
        <f t="shared" si="112"/>
        <v>Ready to Drink1420</v>
      </c>
      <c r="M7210" s="154">
        <f>VLOOKUP(L7210,'Slope %'!C:D,2,0)</f>
        <v>0.12</v>
      </c>
    </row>
    <row r="7211" spans="1:13" x14ac:dyDescent="0.25">
      <c r="A7211" s="169">
        <v>69780</v>
      </c>
      <c r="B7211" s="170" t="s">
        <v>5237</v>
      </c>
      <c r="C7211" s="170" t="s">
        <v>263</v>
      </c>
      <c r="D7211" s="170" t="s">
        <v>332</v>
      </c>
      <c r="E7211" s="170">
        <v>1420</v>
      </c>
      <c r="F7211" s="170">
        <v>6</v>
      </c>
      <c r="G7211" s="171">
        <v>4</v>
      </c>
      <c r="H7211" s="170" t="s">
        <v>747</v>
      </c>
      <c r="I7211" s="171">
        <v>12.99</v>
      </c>
      <c r="J7211" s="169">
        <v>4</v>
      </c>
      <c r="K7211" s="154" cm="1">
        <f t="array" ref="K7211">ROUND(
IF(C7211="Beer",
SUM(LOOKUP(2,1/(SRP!$B$8:$B$10&lt;=E7211)/(SRP!$C$8:$C$10&gt;=E7211),SRP!$D$8:$D$10)*(G7211/100)*(E7211/1000)),
IF(C7211="Spirits",
SUM(LOOKUP(2,1/(SRP!$B$2:$B$7&lt;=E7211)/(SRP!$C$2:$C$7&gt;=E7211),SRP!$D$2:$D$7)*(G7211/100)*(E7211/1000)),
IF(AND(C7211="Wine",D7211="Fortified Wines"),
SUM(LOOKUP(2,1/(SRP!$B$26:$B$29&lt;=E7211)/(SRP!$C$26:$C$29&gt;=E7211),SRP!$D$26:$D$29)*(G7211/100)*(E7211/1000)),
IF(C7211="Wine",
SUM(LOOKUP(2,1/(SRP!$B$21:$B$25&lt;=E7211)/(SRP!$C$21:$C$25&gt;=E7211),SRP!$D$21:$D$25)*(G7211/100)*(E7211/1000)),
IF(AND(C7211="Ready to Drink",D7211="RTD-One Pour Cocktail&gt;7%&lt;=14.5"),
SUM(LOOKUP(2,1/(SRP!$B$16:$B$20&lt;=E7211)/(SRP!$C$16:$C$20&gt;=E7211),SRP!$D$16:$D$20)*(G7211/100)*(E7211/1000)),
IF(C7211="Ready to Drink",
SUM(LOOKUP(2,1/(SRP!$B$11:$B$15&lt;=E7211)/(SRP!$C$11:$C$15&gt;=E7211),SRP!$D$11:$D$15)*(G7211/100)*(E7211/1000)),
0)))))),2)</f>
        <v>4.43</v>
      </c>
      <c r="L7211" s="173" t="str">
        <f t="shared" si="112"/>
        <v>Ready to Drink1420</v>
      </c>
      <c r="M7211" s="154">
        <f>VLOOKUP(L7211,'Slope %'!C:D,2,0)</f>
        <v>0.12</v>
      </c>
    </row>
    <row r="7212" spans="1:13" x14ac:dyDescent="0.25">
      <c r="A7212" s="169">
        <v>69780</v>
      </c>
      <c r="B7212" s="170" t="s">
        <v>5237</v>
      </c>
      <c r="C7212" s="170" t="s">
        <v>263</v>
      </c>
      <c r="D7212" s="170" t="s">
        <v>332</v>
      </c>
      <c r="E7212" s="170">
        <v>1420</v>
      </c>
      <c r="F7212" s="170">
        <v>6</v>
      </c>
      <c r="G7212" s="171">
        <v>4</v>
      </c>
      <c r="H7212" s="170" t="s">
        <v>747</v>
      </c>
      <c r="I7212" s="171">
        <v>12.99</v>
      </c>
      <c r="J7212" s="169">
        <v>4</v>
      </c>
      <c r="K7212" s="154" cm="1">
        <f t="array" ref="K7212">ROUND(
IF(C7212="Beer",
SUM(LOOKUP(2,1/(SRP!$B$8:$B$10&lt;=E7212)/(SRP!$C$8:$C$10&gt;=E7212),SRP!$D$8:$D$10)*(G7212/100)*(E7212/1000)),
IF(C7212="Spirits",
SUM(LOOKUP(2,1/(SRP!$B$2:$B$7&lt;=E7212)/(SRP!$C$2:$C$7&gt;=E7212),SRP!$D$2:$D$7)*(G7212/100)*(E7212/1000)),
IF(AND(C7212="Wine",D7212="Fortified Wines"),
SUM(LOOKUP(2,1/(SRP!$B$26:$B$29&lt;=E7212)/(SRP!$C$26:$C$29&gt;=E7212),SRP!$D$26:$D$29)*(G7212/100)*(E7212/1000)),
IF(C7212="Wine",
SUM(LOOKUP(2,1/(SRP!$B$21:$B$25&lt;=E7212)/(SRP!$C$21:$C$25&gt;=E7212),SRP!$D$21:$D$25)*(G7212/100)*(E7212/1000)),
IF(AND(C7212="Ready to Drink",D7212="RTD-One Pour Cocktail&gt;7%&lt;=14.5"),
SUM(LOOKUP(2,1/(SRP!$B$16:$B$20&lt;=E7212)/(SRP!$C$16:$C$20&gt;=E7212),SRP!$D$16:$D$20)*(G7212/100)*(E7212/1000)),
IF(C7212="Ready to Drink",
SUM(LOOKUP(2,1/(SRP!$B$11:$B$15&lt;=E7212)/(SRP!$C$11:$C$15&gt;=E7212),SRP!$D$11:$D$15)*(G7212/100)*(E7212/1000)),
0)))))),2)</f>
        <v>4.43</v>
      </c>
      <c r="L7212" s="173" t="str">
        <f t="shared" si="112"/>
        <v>Ready to Drink1420</v>
      </c>
      <c r="M7212" s="154">
        <f>VLOOKUP(L7212,'Slope %'!C:D,2,0)</f>
        <v>0.12</v>
      </c>
    </row>
    <row r="7213" spans="1:13" x14ac:dyDescent="0.25">
      <c r="A7213" s="169">
        <v>69781</v>
      </c>
      <c r="B7213" s="170" t="s">
        <v>859</v>
      </c>
      <c r="C7213" s="170" t="s">
        <v>15</v>
      </c>
      <c r="D7213" s="170" t="s">
        <v>19</v>
      </c>
      <c r="E7213" s="170">
        <v>750</v>
      </c>
      <c r="F7213" s="170">
        <v>12</v>
      </c>
      <c r="G7213" s="171">
        <v>40</v>
      </c>
      <c r="H7213" s="170" t="s">
        <v>47</v>
      </c>
      <c r="I7213" s="171">
        <v>32.99</v>
      </c>
      <c r="J7213" s="169">
        <v>1</v>
      </c>
      <c r="K7213" s="154" cm="1">
        <f t="array" ref="K7213">ROUND(
IF(C7213="Beer",
SUM(LOOKUP(2,1/(SRP!$B$8:$B$10&lt;=E7213)/(SRP!$C$8:$C$10&gt;=E7213),SRP!$D$8:$D$10)*(G7213/100)*(E7213/1000)),
IF(C7213="Spirits",
SUM(LOOKUP(2,1/(SRP!$B$2:$B$7&lt;=E7213)/(SRP!$C$2:$C$7&gt;=E7213),SRP!$D$2:$D$7)*(G7213/100)*(E7213/1000)),
IF(AND(C7213="Wine",D7213="Fortified Wines"),
SUM(LOOKUP(2,1/(SRP!$B$26:$B$29&lt;=E7213)/(SRP!$C$26:$C$29&gt;=E7213),SRP!$D$26:$D$29)*(G7213/100)*(E7213/1000)),
IF(C7213="Wine",
SUM(LOOKUP(2,1/(SRP!$B$21:$B$25&lt;=E7213)/(SRP!$C$21:$C$25&gt;=E7213),SRP!$D$21:$D$25)*(G7213/100)*(E7213/1000)),
IF(AND(C7213="Ready to Drink",D7213="RTD-One Pour Cocktail&gt;7%&lt;=14.5"),
SUM(LOOKUP(2,1/(SRP!$B$16:$B$20&lt;=E7213)/(SRP!$C$16:$C$20&gt;=E7213),SRP!$D$16:$D$20)*(G7213/100)*(E7213/1000)),
IF(C7213="Ready to Drink",
SUM(LOOKUP(2,1/(SRP!$B$11:$B$15&lt;=E7213)/(SRP!$C$11:$C$15&gt;=E7213),SRP!$D$11:$D$15)*(G7213/100)*(E7213/1000)),
0)))))),2)</f>
        <v>23.42</v>
      </c>
      <c r="L7213" s="173" t="str">
        <f t="shared" si="112"/>
        <v>Spirits750</v>
      </c>
      <c r="M7213" s="154">
        <f>VLOOKUP(L7213,'Slope %'!C:D,2,0)</f>
        <v>7.0000000000000007E-2</v>
      </c>
    </row>
    <row r="7214" spans="1:13" x14ac:dyDescent="0.25">
      <c r="A7214" s="169">
        <v>69791</v>
      </c>
      <c r="B7214" s="170" t="s">
        <v>5238</v>
      </c>
      <c r="C7214" s="170" t="s">
        <v>37</v>
      </c>
      <c r="D7214" s="170" t="s">
        <v>4786</v>
      </c>
      <c r="E7214" s="170">
        <v>800</v>
      </c>
      <c r="F7214" s="170">
        <v>6</v>
      </c>
      <c r="H7214" s="170" t="s">
        <v>4787</v>
      </c>
      <c r="I7214" s="171">
        <v>7.99</v>
      </c>
      <c r="J7214" s="169">
        <v>4</v>
      </c>
      <c r="K7214" s="154" cm="1">
        <f t="array" ref="K7214">ROUND(
IF(C7214="Beer",
SUM(LOOKUP(2,1/(SRP!$B$8:$B$10&lt;=E7214)/(SRP!$C$8:$C$10&gt;=E7214),SRP!$D$8:$D$10)*(G7214/100)*(E7214/1000)),
IF(C7214="Spirits",
SUM(LOOKUP(2,1/(SRP!$B$2:$B$7&lt;=E7214)/(SRP!$C$2:$C$7&gt;=E7214),SRP!$D$2:$D$7)*(G7214/100)*(E7214/1000)),
IF(AND(C7214="Wine",D7214="Fortified Wines"),
SUM(LOOKUP(2,1/(SRP!$B$26:$B$29&lt;=E7214)/(SRP!$C$26:$C$29&gt;=E7214),SRP!$D$26:$D$29)*(G7214/100)*(E7214/1000)),
IF(C7214="Wine",
SUM(LOOKUP(2,1/(SRP!$B$21:$B$25&lt;=E7214)/(SRP!$C$21:$C$25&gt;=E7214),SRP!$D$21:$D$25)*(G7214/100)*(E7214/1000)),
IF(AND(C7214="Ready to Drink",D7214="RTD-One Pour Cocktail&gt;7%&lt;=14.5"),
SUM(LOOKUP(2,1/(SRP!$B$16:$B$20&lt;=E7214)/(SRP!$C$16:$C$20&gt;=E7214),SRP!$D$16:$D$20)*(G7214/100)*(E7214/1000)),
IF(C7214="Ready to Drink",
SUM(LOOKUP(2,1/(SRP!$B$11:$B$15&lt;=E7214)/(SRP!$C$11:$C$15&gt;=E7214),SRP!$D$11:$D$15)*(G7214/100)*(E7214/1000)),
0)))))),2)</f>
        <v>0</v>
      </c>
      <c r="L7214" s="173" t="str">
        <f t="shared" si="112"/>
        <v>Non Liquor Merchandise800</v>
      </c>
      <c r="M7214" s="154" t="e">
        <f>VLOOKUP(L7214,'Slope %'!C:D,2,0)</f>
        <v>#N/A</v>
      </c>
    </row>
    <row r="7215" spans="1:13" x14ac:dyDescent="0.25">
      <c r="A7215" s="169">
        <v>69810</v>
      </c>
      <c r="B7215" s="170" t="s">
        <v>5239</v>
      </c>
      <c r="C7215" s="170" t="s">
        <v>263</v>
      </c>
      <c r="D7215" s="170" t="s">
        <v>1938</v>
      </c>
      <c r="E7215" s="170">
        <v>4260</v>
      </c>
      <c r="F7215" s="170">
        <v>2</v>
      </c>
      <c r="G7215" s="171">
        <v>5</v>
      </c>
      <c r="H7215" s="170" t="s">
        <v>333</v>
      </c>
      <c r="I7215" s="171">
        <v>32.99</v>
      </c>
      <c r="J7215" s="169">
        <v>12</v>
      </c>
      <c r="K7215" s="154" cm="1">
        <f t="array" ref="K7215">ROUND(
IF(C7215="Beer",
SUM(LOOKUP(2,1/(SRP!$B$8:$B$10&lt;=E7215)/(SRP!$C$8:$C$10&gt;=E7215),SRP!$D$8:$D$10)*(G7215/100)*(E7215/1000)),
IF(C7215="Spirits",
SUM(LOOKUP(2,1/(SRP!$B$2:$B$7&lt;=E7215)/(SRP!$C$2:$C$7&gt;=E7215),SRP!$D$2:$D$7)*(G7215/100)*(E7215/1000)),
IF(AND(C7215="Wine",D7215="Fortified Wines"),
SUM(LOOKUP(2,1/(SRP!$B$26:$B$29&lt;=E7215)/(SRP!$C$26:$C$29&gt;=E7215),SRP!$D$26:$D$29)*(G7215/100)*(E7215/1000)),
IF(C7215="Wine",
SUM(LOOKUP(2,1/(SRP!$B$21:$B$25&lt;=E7215)/(SRP!$C$21:$C$25&gt;=E7215),SRP!$D$21:$D$25)*(G7215/100)*(E7215/1000)),
IF(AND(C7215="Ready to Drink",D7215="RTD-One Pour Cocktail&gt;7%&lt;=14.5"),
SUM(LOOKUP(2,1/(SRP!$B$16:$B$20&lt;=E7215)/(SRP!$C$16:$C$20&gt;=E7215),SRP!$D$16:$D$20)*(G7215/100)*(E7215/1000)),
IF(C7215="Ready to Drink",
SUM(LOOKUP(2,1/(SRP!$B$11:$B$15&lt;=E7215)/(SRP!$C$11:$C$15&gt;=E7215),SRP!$D$11:$D$15)*(G7215/100)*(E7215/1000)),
0)))))),2)</f>
        <v>16.63</v>
      </c>
      <c r="L7215" s="173" t="str">
        <f t="shared" si="112"/>
        <v>Ready to Drink4260</v>
      </c>
      <c r="M7215" s="154">
        <f>VLOOKUP(L7215,'Slope %'!C:D,2,0)</f>
        <v>7.0000000000000007E-2</v>
      </c>
    </row>
    <row r="7216" spans="1:13" x14ac:dyDescent="0.25">
      <c r="A7216" s="169">
        <v>69810</v>
      </c>
      <c r="B7216" s="170" t="s">
        <v>5239</v>
      </c>
      <c r="C7216" s="170" t="s">
        <v>263</v>
      </c>
      <c r="D7216" s="170" t="s">
        <v>1938</v>
      </c>
      <c r="E7216" s="170">
        <v>4260</v>
      </c>
      <c r="F7216" s="170">
        <v>2</v>
      </c>
      <c r="G7216" s="171">
        <v>5</v>
      </c>
      <c r="H7216" s="170" t="s">
        <v>333</v>
      </c>
      <c r="I7216" s="171">
        <v>32.99</v>
      </c>
      <c r="J7216" s="169">
        <v>12</v>
      </c>
      <c r="K7216" s="154" cm="1">
        <f t="array" ref="K7216">ROUND(
IF(C7216="Beer",
SUM(LOOKUP(2,1/(SRP!$B$8:$B$10&lt;=E7216)/(SRP!$C$8:$C$10&gt;=E7216),SRP!$D$8:$D$10)*(G7216/100)*(E7216/1000)),
IF(C7216="Spirits",
SUM(LOOKUP(2,1/(SRP!$B$2:$B$7&lt;=E7216)/(SRP!$C$2:$C$7&gt;=E7216),SRP!$D$2:$D$7)*(G7216/100)*(E7216/1000)),
IF(AND(C7216="Wine",D7216="Fortified Wines"),
SUM(LOOKUP(2,1/(SRP!$B$26:$B$29&lt;=E7216)/(SRP!$C$26:$C$29&gt;=E7216),SRP!$D$26:$D$29)*(G7216/100)*(E7216/1000)),
IF(C7216="Wine",
SUM(LOOKUP(2,1/(SRP!$B$21:$B$25&lt;=E7216)/(SRP!$C$21:$C$25&gt;=E7216),SRP!$D$21:$D$25)*(G7216/100)*(E7216/1000)),
IF(AND(C7216="Ready to Drink",D7216="RTD-One Pour Cocktail&gt;7%&lt;=14.5"),
SUM(LOOKUP(2,1/(SRP!$B$16:$B$20&lt;=E7216)/(SRP!$C$16:$C$20&gt;=E7216),SRP!$D$16:$D$20)*(G7216/100)*(E7216/1000)),
IF(C7216="Ready to Drink",
SUM(LOOKUP(2,1/(SRP!$B$11:$B$15&lt;=E7216)/(SRP!$C$11:$C$15&gt;=E7216),SRP!$D$11:$D$15)*(G7216/100)*(E7216/1000)),
0)))))),2)</f>
        <v>16.63</v>
      </c>
      <c r="L7216" s="173" t="str">
        <f t="shared" si="112"/>
        <v>Ready to Drink4260</v>
      </c>
      <c r="M7216" s="154">
        <f>VLOOKUP(L7216,'Slope %'!C:D,2,0)</f>
        <v>7.0000000000000007E-2</v>
      </c>
    </row>
    <row r="7217" spans="1:13" x14ac:dyDescent="0.25">
      <c r="A7217" s="169">
        <v>69811</v>
      </c>
      <c r="B7217" s="170" t="s">
        <v>5240</v>
      </c>
      <c r="C7217" s="170" t="s">
        <v>263</v>
      </c>
      <c r="D7217" s="170" t="s">
        <v>1938</v>
      </c>
      <c r="E7217" s="170">
        <v>473</v>
      </c>
      <c r="F7217" s="170">
        <v>24</v>
      </c>
      <c r="G7217" s="171">
        <v>5</v>
      </c>
      <c r="H7217" s="170" t="s">
        <v>333</v>
      </c>
      <c r="I7217" s="171">
        <v>3.99</v>
      </c>
      <c r="J7217" s="169">
        <v>1</v>
      </c>
      <c r="K7217" s="154" cm="1">
        <f t="array" ref="K7217">ROUND(
IF(C7217="Beer",
SUM(LOOKUP(2,1/(SRP!$B$8:$B$10&lt;=E7217)/(SRP!$C$8:$C$10&gt;=E7217),SRP!$D$8:$D$10)*(G7217/100)*(E7217/1000)),
IF(C7217="Spirits",
SUM(LOOKUP(2,1/(SRP!$B$2:$B$7&lt;=E7217)/(SRP!$C$2:$C$7&gt;=E7217),SRP!$D$2:$D$7)*(G7217/100)*(E7217/1000)),
IF(AND(C7217="Wine",D7217="Fortified Wines"),
SUM(LOOKUP(2,1/(SRP!$B$26:$B$29&lt;=E7217)/(SRP!$C$26:$C$29&gt;=E7217),SRP!$D$26:$D$29)*(G7217/100)*(E7217/1000)),
IF(C7217="Wine",
SUM(LOOKUP(2,1/(SRP!$B$21:$B$25&lt;=E7217)/(SRP!$C$21:$C$25&gt;=E7217),SRP!$D$21:$D$25)*(G7217/100)*(E7217/1000)),
IF(AND(C7217="Ready to Drink",D7217="RTD-One Pour Cocktail&gt;7%&lt;=14.5"),
SUM(LOOKUP(2,1/(SRP!$B$16:$B$20&lt;=E7217)/(SRP!$C$16:$C$20&gt;=E7217),SRP!$D$16:$D$20)*(G7217/100)*(E7217/1000)),
IF(C7217="Ready to Drink",
SUM(LOOKUP(2,1/(SRP!$B$11:$B$15&lt;=E7217)/(SRP!$C$11:$C$15&gt;=E7217),SRP!$D$11:$D$15)*(G7217/100)*(E7217/1000)),
0)))))),2)</f>
        <v>1.96</v>
      </c>
      <c r="L7217" s="173" t="str">
        <f t="shared" si="112"/>
        <v>Ready to Drink473</v>
      </c>
      <c r="M7217" s="154">
        <f>VLOOKUP(L7217,'Slope %'!C:D,2,0)</f>
        <v>0.12</v>
      </c>
    </row>
    <row r="7218" spans="1:13" x14ac:dyDescent="0.25">
      <c r="A7218" s="169">
        <v>69811</v>
      </c>
      <c r="B7218" s="170" t="s">
        <v>5240</v>
      </c>
      <c r="C7218" s="170" t="s">
        <v>263</v>
      </c>
      <c r="D7218" s="170" t="s">
        <v>1938</v>
      </c>
      <c r="E7218" s="170">
        <v>473</v>
      </c>
      <c r="F7218" s="170">
        <v>24</v>
      </c>
      <c r="G7218" s="171">
        <v>5</v>
      </c>
      <c r="H7218" s="170" t="s">
        <v>333</v>
      </c>
      <c r="I7218" s="171">
        <v>3.99</v>
      </c>
      <c r="J7218" s="169">
        <v>1</v>
      </c>
      <c r="K7218" s="154" cm="1">
        <f t="array" ref="K7218">ROUND(
IF(C7218="Beer",
SUM(LOOKUP(2,1/(SRP!$B$8:$B$10&lt;=E7218)/(SRP!$C$8:$C$10&gt;=E7218),SRP!$D$8:$D$10)*(G7218/100)*(E7218/1000)),
IF(C7218="Spirits",
SUM(LOOKUP(2,1/(SRP!$B$2:$B$7&lt;=E7218)/(SRP!$C$2:$C$7&gt;=E7218),SRP!$D$2:$D$7)*(G7218/100)*(E7218/1000)),
IF(AND(C7218="Wine",D7218="Fortified Wines"),
SUM(LOOKUP(2,1/(SRP!$B$26:$B$29&lt;=E7218)/(SRP!$C$26:$C$29&gt;=E7218),SRP!$D$26:$D$29)*(G7218/100)*(E7218/1000)),
IF(C7218="Wine",
SUM(LOOKUP(2,1/(SRP!$B$21:$B$25&lt;=E7218)/(SRP!$C$21:$C$25&gt;=E7218),SRP!$D$21:$D$25)*(G7218/100)*(E7218/1000)),
IF(AND(C7218="Ready to Drink",D7218="RTD-One Pour Cocktail&gt;7%&lt;=14.5"),
SUM(LOOKUP(2,1/(SRP!$B$16:$B$20&lt;=E7218)/(SRP!$C$16:$C$20&gt;=E7218),SRP!$D$16:$D$20)*(G7218/100)*(E7218/1000)),
IF(C7218="Ready to Drink",
SUM(LOOKUP(2,1/(SRP!$B$11:$B$15&lt;=E7218)/(SRP!$C$11:$C$15&gt;=E7218),SRP!$D$11:$D$15)*(G7218/100)*(E7218/1000)),
0)))))),2)</f>
        <v>1.96</v>
      </c>
      <c r="L7218" s="173" t="str">
        <f t="shared" si="112"/>
        <v>Ready to Drink473</v>
      </c>
      <c r="M7218" s="154">
        <f>VLOOKUP(L7218,'Slope %'!C:D,2,0)</f>
        <v>0.12</v>
      </c>
    </row>
    <row r="7219" spans="1:13" x14ac:dyDescent="0.25">
      <c r="A7219" s="169">
        <v>69813</v>
      </c>
      <c r="B7219" s="170" t="s">
        <v>5241</v>
      </c>
      <c r="C7219" s="170" t="s">
        <v>263</v>
      </c>
      <c r="D7219" s="170" t="s">
        <v>646</v>
      </c>
      <c r="E7219" s="170">
        <v>473</v>
      </c>
      <c r="F7219" s="170">
        <v>24</v>
      </c>
      <c r="G7219" s="171">
        <v>5</v>
      </c>
      <c r="H7219" s="170" t="s">
        <v>333</v>
      </c>
      <c r="I7219" s="171">
        <v>3.75</v>
      </c>
      <c r="J7219" s="169">
        <v>1</v>
      </c>
      <c r="K7219" s="154" cm="1">
        <f t="array" ref="K7219">ROUND(
IF(C7219="Beer",
SUM(LOOKUP(2,1/(SRP!$B$8:$B$10&lt;=E7219)/(SRP!$C$8:$C$10&gt;=E7219),SRP!$D$8:$D$10)*(G7219/100)*(E7219/1000)),
IF(C7219="Spirits",
SUM(LOOKUP(2,1/(SRP!$B$2:$B$7&lt;=E7219)/(SRP!$C$2:$C$7&gt;=E7219),SRP!$D$2:$D$7)*(G7219/100)*(E7219/1000)),
IF(AND(C7219="Wine",D7219="Fortified Wines"),
SUM(LOOKUP(2,1/(SRP!$B$26:$B$29&lt;=E7219)/(SRP!$C$26:$C$29&gt;=E7219),SRP!$D$26:$D$29)*(G7219/100)*(E7219/1000)),
IF(C7219="Wine",
SUM(LOOKUP(2,1/(SRP!$B$21:$B$25&lt;=E7219)/(SRP!$C$21:$C$25&gt;=E7219),SRP!$D$21:$D$25)*(G7219/100)*(E7219/1000)),
IF(AND(C7219="Ready to Drink",D7219="RTD-One Pour Cocktail&gt;7%&lt;=14.5"),
SUM(LOOKUP(2,1/(SRP!$B$16:$B$20&lt;=E7219)/(SRP!$C$16:$C$20&gt;=E7219),SRP!$D$16:$D$20)*(G7219/100)*(E7219/1000)),
IF(C7219="Ready to Drink",
SUM(LOOKUP(2,1/(SRP!$B$11:$B$15&lt;=E7219)/(SRP!$C$11:$C$15&gt;=E7219),SRP!$D$11:$D$15)*(G7219/100)*(E7219/1000)),
0)))))),2)</f>
        <v>1.96</v>
      </c>
      <c r="L7219" s="173" t="str">
        <f t="shared" si="112"/>
        <v>Ready to Drink473</v>
      </c>
      <c r="M7219" s="154">
        <f>VLOOKUP(L7219,'Slope %'!C:D,2,0)</f>
        <v>0.12</v>
      </c>
    </row>
    <row r="7220" spans="1:13" x14ac:dyDescent="0.25">
      <c r="A7220" s="169">
        <v>69813</v>
      </c>
      <c r="B7220" s="170" t="s">
        <v>5241</v>
      </c>
      <c r="C7220" s="170" t="s">
        <v>263</v>
      </c>
      <c r="D7220" s="170" t="s">
        <v>646</v>
      </c>
      <c r="E7220" s="170">
        <v>473</v>
      </c>
      <c r="F7220" s="170">
        <v>24</v>
      </c>
      <c r="G7220" s="171">
        <v>5</v>
      </c>
      <c r="H7220" s="170" t="s">
        <v>333</v>
      </c>
      <c r="I7220" s="171">
        <v>3.75</v>
      </c>
      <c r="J7220" s="169">
        <v>1</v>
      </c>
      <c r="K7220" s="154" cm="1">
        <f t="array" ref="K7220">ROUND(
IF(C7220="Beer",
SUM(LOOKUP(2,1/(SRP!$B$8:$B$10&lt;=E7220)/(SRP!$C$8:$C$10&gt;=E7220),SRP!$D$8:$D$10)*(G7220/100)*(E7220/1000)),
IF(C7220="Spirits",
SUM(LOOKUP(2,1/(SRP!$B$2:$B$7&lt;=E7220)/(SRP!$C$2:$C$7&gt;=E7220),SRP!$D$2:$D$7)*(G7220/100)*(E7220/1000)),
IF(AND(C7220="Wine",D7220="Fortified Wines"),
SUM(LOOKUP(2,1/(SRP!$B$26:$B$29&lt;=E7220)/(SRP!$C$26:$C$29&gt;=E7220),SRP!$D$26:$D$29)*(G7220/100)*(E7220/1000)),
IF(C7220="Wine",
SUM(LOOKUP(2,1/(SRP!$B$21:$B$25&lt;=E7220)/(SRP!$C$21:$C$25&gt;=E7220),SRP!$D$21:$D$25)*(G7220/100)*(E7220/1000)),
IF(AND(C7220="Ready to Drink",D7220="RTD-One Pour Cocktail&gt;7%&lt;=14.5"),
SUM(LOOKUP(2,1/(SRP!$B$16:$B$20&lt;=E7220)/(SRP!$C$16:$C$20&gt;=E7220),SRP!$D$16:$D$20)*(G7220/100)*(E7220/1000)),
IF(C7220="Ready to Drink",
SUM(LOOKUP(2,1/(SRP!$B$11:$B$15&lt;=E7220)/(SRP!$C$11:$C$15&gt;=E7220),SRP!$D$11:$D$15)*(G7220/100)*(E7220/1000)),
0)))))),2)</f>
        <v>1.96</v>
      </c>
      <c r="L7220" s="173" t="str">
        <f t="shared" si="112"/>
        <v>Ready to Drink473</v>
      </c>
      <c r="M7220" s="154">
        <f>VLOOKUP(L7220,'Slope %'!C:D,2,0)</f>
        <v>0.12</v>
      </c>
    </row>
    <row r="7221" spans="1:13" x14ac:dyDescent="0.25">
      <c r="A7221" s="169">
        <v>69814</v>
      </c>
      <c r="B7221" s="170" t="s">
        <v>5242</v>
      </c>
      <c r="C7221" s="170" t="s">
        <v>263</v>
      </c>
      <c r="D7221" s="170" t="s">
        <v>1938</v>
      </c>
      <c r="E7221" s="170">
        <v>4260</v>
      </c>
      <c r="F7221" s="170">
        <v>2</v>
      </c>
      <c r="G7221" s="171">
        <v>7</v>
      </c>
      <c r="H7221" s="170" t="s">
        <v>333</v>
      </c>
      <c r="I7221" s="171">
        <v>34.99</v>
      </c>
      <c r="J7221" s="169">
        <v>12</v>
      </c>
      <c r="K7221" s="154" cm="1">
        <f t="array" ref="K7221">ROUND(
IF(C7221="Beer",
SUM(LOOKUP(2,1/(SRP!$B$8:$B$10&lt;=E7221)/(SRP!$C$8:$C$10&gt;=E7221),SRP!$D$8:$D$10)*(G7221/100)*(E7221/1000)),
IF(C7221="Spirits",
SUM(LOOKUP(2,1/(SRP!$B$2:$B$7&lt;=E7221)/(SRP!$C$2:$C$7&gt;=E7221),SRP!$D$2:$D$7)*(G7221/100)*(E7221/1000)),
IF(AND(C7221="Wine",D7221="Fortified Wines"),
SUM(LOOKUP(2,1/(SRP!$B$26:$B$29&lt;=E7221)/(SRP!$C$26:$C$29&gt;=E7221),SRP!$D$26:$D$29)*(G7221/100)*(E7221/1000)),
IF(C7221="Wine",
SUM(LOOKUP(2,1/(SRP!$B$21:$B$25&lt;=E7221)/(SRP!$C$21:$C$25&gt;=E7221),SRP!$D$21:$D$25)*(G7221/100)*(E7221/1000)),
IF(AND(C7221="Ready to Drink",D7221="RTD-One Pour Cocktail&gt;7%&lt;=14.5"),
SUM(LOOKUP(2,1/(SRP!$B$16:$B$20&lt;=E7221)/(SRP!$C$16:$C$20&gt;=E7221),SRP!$D$16:$D$20)*(G7221/100)*(E7221/1000)),
IF(C7221="Ready to Drink",
SUM(LOOKUP(2,1/(SRP!$B$11:$B$15&lt;=E7221)/(SRP!$C$11:$C$15&gt;=E7221),SRP!$D$11:$D$15)*(G7221/100)*(E7221/1000)),
0)))))),2)</f>
        <v>23.28</v>
      </c>
      <c r="L7221" s="173" t="str">
        <f t="shared" si="112"/>
        <v>Ready to Drink4260</v>
      </c>
      <c r="M7221" s="154">
        <f>VLOOKUP(L7221,'Slope %'!C:D,2,0)</f>
        <v>7.0000000000000007E-2</v>
      </c>
    </row>
    <row r="7222" spans="1:13" x14ac:dyDescent="0.25">
      <c r="A7222" s="169">
        <v>69814</v>
      </c>
      <c r="B7222" s="170" t="s">
        <v>5242</v>
      </c>
      <c r="C7222" s="170" t="s">
        <v>263</v>
      </c>
      <c r="D7222" s="170" t="s">
        <v>1938</v>
      </c>
      <c r="E7222" s="170">
        <v>4260</v>
      </c>
      <c r="F7222" s="170">
        <v>2</v>
      </c>
      <c r="G7222" s="171">
        <v>7</v>
      </c>
      <c r="H7222" s="170" t="s">
        <v>333</v>
      </c>
      <c r="I7222" s="171">
        <v>34.99</v>
      </c>
      <c r="J7222" s="169">
        <v>12</v>
      </c>
      <c r="K7222" s="154" cm="1">
        <f t="array" ref="K7222">ROUND(
IF(C7222="Beer",
SUM(LOOKUP(2,1/(SRP!$B$8:$B$10&lt;=E7222)/(SRP!$C$8:$C$10&gt;=E7222),SRP!$D$8:$D$10)*(G7222/100)*(E7222/1000)),
IF(C7222="Spirits",
SUM(LOOKUP(2,1/(SRP!$B$2:$B$7&lt;=E7222)/(SRP!$C$2:$C$7&gt;=E7222),SRP!$D$2:$D$7)*(G7222/100)*(E7222/1000)),
IF(AND(C7222="Wine",D7222="Fortified Wines"),
SUM(LOOKUP(2,1/(SRP!$B$26:$B$29&lt;=E7222)/(SRP!$C$26:$C$29&gt;=E7222),SRP!$D$26:$D$29)*(G7222/100)*(E7222/1000)),
IF(C7222="Wine",
SUM(LOOKUP(2,1/(SRP!$B$21:$B$25&lt;=E7222)/(SRP!$C$21:$C$25&gt;=E7222),SRP!$D$21:$D$25)*(G7222/100)*(E7222/1000)),
IF(AND(C7222="Ready to Drink",D7222="RTD-One Pour Cocktail&gt;7%&lt;=14.5"),
SUM(LOOKUP(2,1/(SRP!$B$16:$B$20&lt;=E7222)/(SRP!$C$16:$C$20&gt;=E7222),SRP!$D$16:$D$20)*(G7222/100)*(E7222/1000)),
IF(C7222="Ready to Drink",
SUM(LOOKUP(2,1/(SRP!$B$11:$B$15&lt;=E7222)/(SRP!$C$11:$C$15&gt;=E7222),SRP!$D$11:$D$15)*(G7222/100)*(E7222/1000)),
0)))))),2)</f>
        <v>23.28</v>
      </c>
      <c r="L7222" s="173" t="str">
        <f t="shared" si="112"/>
        <v>Ready to Drink4260</v>
      </c>
      <c r="M7222" s="154">
        <f>VLOOKUP(L7222,'Slope %'!C:D,2,0)</f>
        <v>7.0000000000000007E-2</v>
      </c>
    </row>
    <row r="7223" spans="1:13" x14ac:dyDescent="0.25">
      <c r="A7223" s="169">
        <v>69824</v>
      </c>
      <c r="B7223" s="170" t="s">
        <v>5243</v>
      </c>
      <c r="C7223" s="170" t="s">
        <v>263</v>
      </c>
      <c r="D7223" s="170" t="s">
        <v>264</v>
      </c>
      <c r="E7223" s="170">
        <v>2840</v>
      </c>
      <c r="F7223" s="170">
        <v>3</v>
      </c>
      <c r="G7223" s="171">
        <v>5</v>
      </c>
      <c r="H7223" s="170" t="s">
        <v>378</v>
      </c>
      <c r="I7223" s="171">
        <v>22.99</v>
      </c>
      <c r="J7223" s="169">
        <v>8</v>
      </c>
      <c r="K7223" s="154" cm="1">
        <f t="array" ref="K7223">ROUND(
IF(C7223="Beer",
SUM(LOOKUP(2,1/(SRP!$B$8:$B$10&lt;=E7223)/(SRP!$C$8:$C$10&gt;=E7223),SRP!$D$8:$D$10)*(G7223/100)*(E7223/1000)),
IF(C7223="Spirits",
SUM(LOOKUP(2,1/(SRP!$B$2:$B$7&lt;=E7223)/(SRP!$C$2:$C$7&gt;=E7223),SRP!$D$2:$D$7)*(G7223/100)*(E7223/1000)),
IF(AND(C7223="Wine",D7223="Fortified Wines"),
SUM(LOOKUP(2,1/(SRP!$B$26:$B$29&lt;=E7223)/(SRP!$C$26:$C$29&gt;=E7223),SRP!$D$26:$D$29)*(G7223/100)*(E7223/1000)),
IF(C7223="Wine",
SUM(LOOKUP(2,1/(SRP!$B$21:$B$25&lt;=E7223)/(SRP!$C$21:$C$25&gt;=E7223),SRP!$D$21:$D$25)*(G7223/100)*(E7223/1000)),
IF(AND(C7223="Ready to Drink",D7223="RTD-One Pour Cocktail&gt;7%&lt;=14.5"),
SUM(LOOKUP(2,1/(SRP!$B$16:$B$20&lt;=E7223)/(SRP!$C$16:$C$20&gt;=E7223),SRP!$D$16:$D$20)*(G7223/100)*(E7223/1000)),
IF(C7223="Ready to Drink",
SUM(LOOKUP(2,1/(SRP!$B$11:$B$15&lt;=E7223)/(SRP!$C$11:$C$15&gt;=E7223),SRP!$D$11:$D$15)*(G7223/100)*(E7223/1000)),
0)))))),2)</f>
        <v>11.09</v>
      </c>
      <c r="L7223" s="173" t="str">
        <f t="shared" si="112"/>
        <v>Ready to Drink2840</v>
      </c>
      <c r="M7223" s="154">
        <f>VLOOKUP(L7223,'Slope %'!C:D,2,0)</f>
        <v>0.1</v>
      </c>
    </row>
    <row r="7224" spans="1:13" x14ac:dyDescent="0.25">
      <c r="A7224" s="169">
        <v>69826</v>
      </c>
      <c r="B7224" s="170" t="s">
        <v>5244</v>
      </c>
      <c r="C7224" s="170" t="s">
        <v>263</v>
      </c>
      <c r="D7224" s="170" t="s">
        <v>264</v>
      </c>
      <c r="E7224" s="170">
        <v>710</v>
      </c>
      <c r="F7224" s="170">
        <v>12</v>
      </c>
      <c r="G7224" s="171">
        <v>7</v>
      </c>
      <c r="H7224" s="170" t="s">
        <v>824</v>
      </c>
      <c r="I7224" s="171">
        <v>4.43</v>
      </c>
      <c r="J7224" s="169">
        <v>1</v>
      </c>
      <c r="K7224" s="154" cm="1">
        <f t="array" ref="K7224">ROUND(
IF(C7224="Beer",
SUM(LOOKUP(2,1/(SRP!$B$8:$B$10&lt;=E7224)/(SRP!$C$8:$C$10&gt;=E7224),SRP!$D$8:$D$10)*(G7224/100)*(E7224/1000)),
IF(C7224="Spirits",
SUM(LOOKUP(2,1/(SRP!$B$2:$B$7&lt;=E7224)/(SRP!$C$2:$C$7&gt;=E7224),SRP!$D$2:$D$7)*(G7224/100)*(E7224/1000)),
IF(AND(C7224="Wine",D7224="Fortified Wines"),
SUM(LOOKUP(2,1/(SRP!$B$26:$B$29&lt;=E7224)/(SRP!$C$26:$C$29&gt;=E7224),SRP!$D$26:$D$29)*(G7224/100)*(E7224/1000)),
IF(C7224="Wine",
SUM(LOOKUP(2,1/(SRP!$B$21:$B$25&lt;=E7224)/(SRP!$C$21:$C$25&gt;=E7224),SRP!$D$21:$D$25)*(G7224/100)*(E7224/1000)),
IF(AND(C7224="Ready to Drink",D7224="RTD-One Pour Cocktail&gt;7%&lt;=14.5"),
SUM(LOOKUP(2,1/(SRP!$B$16:$B$20&lt;=E7224)/(SRP!$C$16:$C$20&gt;=E7224),SRP!$D$16:$D$20)*(G7224/100)*(E7224/1000)),
IF(C7224="Ready to Drink",
SUM(LOOKUP(2,1/(SRP!$B$11:$B$15&lt;=E7224)/(SRP!$C$11:$C$15&gt;=E7224),SRP!$D$11:$D$15)*(G7224/100)*(E7224/1000)),
0)))))),2)</f>
        <v>3.88</v>
      </c>
      <c r="L7224" s="173" t="str">
        <f t="shared" si="112"/>
        <v>Ready to Drink710</v>
      </c>
      <c r="M7224" s="154">
        <f>VLOOKUP(L7224,'Slope %'!C:D,2,0)</f>
        <v>0.12</v>
      </c>
    </row>
    <row r="7225" spans="1:13" x14ac:dyDescent="0.25">
      <c r="A7225" s="169">
        <v>69826</v>
      </c>
      <c r="B7225" s="170" t="s">
        <v>5244</v>
      </c>
      <c r="C7225" s="170" t="s">
        <v>263</v>
      </c>
      <c r="D7225" s="170" t="s">
        <v>264</v>
      </c>
      <c r="E7225" s="170">
        <v>710</v>
      </c>
      <c r="F7225" s="170">
        <v>12</v>
      </c>
      <c r="G7225" s="171">
        <v>7</v>
      </c>
      <c r="H7225" s="170" t="s">
        <v>824</v>
      </c>
      <c r="I7225" s="171">
        <v>4.43</v>
      </c>
      <c r="J7225" s="169">
        <v>1</v>
      </c>
      <c r="K7225" s="154" cm="1">
        <f t="array" ref="K7225">ROUND(
IF(C7225="Beer",
SUM(LOOKUP(2,1/(SRP!$B$8:$B$10&lt;=E7225)/(SRP!$C$8:$C$10&gt;=E7225),SRP!$D$8:$D$10)*(G7225/100)*(E7225/1000)),
IF(C7225="Spirits",
SUM(LOOKUP(2,1/(SRP!$B$2:$B$7&lt;=E7225)/(SRP!$C$2:$C$7&gt;=E7225),SRP!$D$2:$D$7)*(G7225/100)*(E7225/1000)),
IF(AND(C7225="Wine",D7225="Fortified Wines"),
SUM(LOOKUP(2,1/(SRP!$B$26:$B$29&lt;=E7225)/(SRP!$C$26:$C$29&gt;=E7225),SRP!$D$26:$D$29)*(G7225/100)*(E7225/1000)),
IF(C7225="Wine",
SUM(LOOKUP(2,1/(SRP!$B$21:$B$25&lt;=E7225)/(SRP!$C$21:$C$25&gt;=E7225),SRP!$D$21:$D$25)*(G7225/100)*(E7225/1000)),
IF(AND(C7225="Ready to Drink",D7225="RTD-One Pour Cocktail&gt;7%&lt;=14.5"),
SUM(LOOKUP(2,1/(SRP!$B$16:$B$20&lt;=E7225)/(SRP!$C$16:$C$20&gt;=E7225),SRP!$D$16:$D$20)*(G7225/100)*(E7225/1000)),
IF(C7225="Ready to Drink",
SUM(LOOKUP(2,1/(SRP!$B$11:$B$15&lt;=E7225)/(SRP!$C$11:$C$15&gt;=E7225),SRP!$D$11:$D$15)*(G7225/100)*(E7225/1000)),
0)))))),2)</f>
        <v>3.88</v>
      </c>
      <c r="L7225" s="173" t="str">
        <f t="shared" si="112"/>
        <v>Ready to Drink710</v>
      </c>
      <c r="M7225" s="154">
        <f>VLOOKUP(L7225,'Slope %'!C:D,2,0)</f>
        <v>0.12</v>
      </c>
    </row>
    <row r="7226" spans="1:13" x14ac:dyDescent="0.25">
      <c r="A7226" s="169">
        <v>69830</v>
      </c>
      <c r="B7226" s="170" t="s">
        <v>5245</v>
      </c>
      <c r="C7226" s="170" t="s">
        <v>263</v>
      </c>
      <c r="D7226" s="170" t="s">
        <v>646</v>
      </c>
      <c r="E7226" s="170">
        <v>710</v>
      </c>
      <c r="F7226" s="170">
        <v>12</v>
      </c>
      <c r="G7226" s="171">
        <v>5</v>
      </c>
      <c r="H7226" s="170" t="s">
        <v>1712</v>
      </c>
      <c r="I7226" s="171">
        <v>4.99</v>
      </c>
      <c r="J7226" s="169">
        <v>1</v>
      </c>
      <c r="K7226" s="154" cm="1">
        <f t="array" ref="K7226">ROUND(
IF(C7226="Beer",
SUM(LOOKUP(2,1/(SRP!$B$8:$B$10&lt;=E7226)/(SRP!$C$8:$C$10&gt;=E7226),SRP!$D$8:$D$10)*(G7226/100)*(E7226/1000)),
IF(C7226="Spirits",
SUM(LOOKUP(2,1/(SRP!$B$2:$B$7&lt;=E7226)/(SRP!$C$2:$C$7&gt;=E7226),SRP!$D$2:$D$7)*(G7226/100)*(E7226/1000)),
IF(AND(C7226="Wine",D7226="Fortified Wines"),
SUM(LOOKUP(2,1/(SRP!$B$26:$B$29&lt;=E7226)/(SRP!$C$26:$C$29&gt;=E7226),SRP!$D$26:$D$29)*(G7226/100)*(E7226/1000)),
IF(C7226="Wine",
SUM(LOOKUP(2,1/(SRP!$B$21:$B$25&lt;=E7226)/(SRP!$C$21:$C$25&gt;=E7226),SRP!$D$21:$D$25)*(G7226/100)*(E7226/1000)),
IF(AND(C7226="Ready to Drink",D7226="RTD-One Pour Cocktail&gt;7%&lt;=14.5"),
SUM(LOOKUP(2,1/(SRP!$B$16:$B$20&lt;=E7226)/(SRP!$C$16:$C$20&gt;=E7226),SRP!$D$16:$D$20)*(G7226/100)*(E7226/1000)),
IF(C7226="Ready to Drink",
SUM(LOOKUP(2,1/(SRP!$B$11:$B$15&lt;=E7226)/(SRP!$C$11:$C$15&gt;=E7226),SRP!$D$11:$D$15)*(G7226/100)*(E7226/1000)),
0)))))),2)</f>
        <v>2.77</v>
      </c>
      <c r="L7226" s="173" t="str">
        <f t="shared" si="112"/>
        <v>Ready to Drink710</v>
      </c>
      <c r="M7226" s="154">
        <f>VLOOKUP(L7226,'Slope %'!C:D,2,0)</f>
        <v>0.12</v>
      </c>
    </row>
    <row r="7227" spans="1:13" x14ac:dyDescent="0.25">
      <c r="A7227" s="169">
        <v>69830</v>
      </c>
      <c r="B7227" s="170" t="s">
        <v>5245</v>
      </c>
      <c r="C7227" s="170" t="s">
        <v>263</v>
      </c>
      <c r="D7227" s="170" t="s">
        <v>646</v>
      </c>
      <c r="E7227" s="170">
        <v>710</v>
      </c>
      <c r="F7227" s="170">
        <v>12</v>
      </c>
      <c r="G7227" s="171">
        <v>5</v>
      </c>
      <c r="H7227" s="170" t="s">
        <v>1712</v>
      </c>
      <c r="I7227" s="171">
        <v>4.99</v>
      </c>
      <c r="J7227" s="169">
        <v>1</v>
      </c>
      <c r="K7227" s="154" cm="1">
        <f t="array" ref="K7227">ROUND(
IF(C7227="Beer",
SUM(LOOKUP(2,1/(SRP!$B$8:$B$10&lt;=E7227)/(SRP!$C$8:$C$10&gt;=E7227),SRP!$D$8:$D$10)*(G7227/100)*(E7227/1000)),
IF(C7227="Spirits",
SUM(LOOKUP(2,1/(SRP!$B$2:$B$7&lt;=E7227)/(SRP!$C$2:$C$7&gt;=E7227),SRP!$D$2:$D$7)*(G7227/100)*(E7227/1000)),
IF(AND(C7227="Wine",D7227="Fortified Wines"),
SUM(LOOKUP(2,1/(SRP!$B$26:$B$29&lt;=E7227)/(SRP!$C$26:$C$29&gt;=E7227),SRP!$D$26:$D$29)*(G7227/100)*(E7227/1000)),
IF(C7227="Wine",
SUM(LOOKUP(2,1/(SRP!$B$21:$B$25&lt;=E7227)/(SRP!$C$21:$C$25&gt;=E7227),SRP!$D$21:$D$25)*(G7227/100)*(E7227/1000)),
IF(AND(C7227="Ready to Drink",D7227="RTD-One Pour Cocktail&gt;7%&lt;=14.5"),
SUM(LOOKUP(2,1/(SRP!$B$16:$B$20&lt;=E7227)/(SRP!$C$16:$C$20&gt;=E7227),SRP!$D$16:$D$20)*(G7227/100)*(E7227/1000)),
IF(C7227="Ready to Drink",
SUM(LOOKUP(2,1/(SRP!$B$11:$B$15&lt;=E7227)/(SRP!$C$11:$C$15&gt;=E7227),SRP!$D$11:$D$15)*(G7227/100)*(E7227/1000)),
0)))))),2)</f>
        <v>2.77</v>
      </c>
      <c r="L7227" s="173" t="str">
        <f t="shared" si="112"/>
        <v>Ready to Drink710</v>
      </c>
      <c r="M7227" s="154">
        <f>VLOOKUP(L7227,'Slope %'!C:D,2,0)</f>
        <v>0.12</v>
      </c>
    </row>
    <row r="7228" spans="1:13" x14ac:dyDescent="0.25">
      <c r="A7228" s="169">
        <v>69845</v>
      </c>
      <c r="B7228" s="170" t="s">
        <v>5246</v>
      </c>
      <c r="C7228" s="170" t="s">
        <v>24</v>
      </c>
      <c r="D7228" s="170" t="s">
        <v>117</v>
      </c>
      <c r="E7228" s="170">
        <v>750</v>
      </c>
      <c r="F7228" s="170">
        <v>6</v>
      </c>
      <c r="G7228" s="171">
        <v>14.5</v>
      </c>
      <c r="H7228" s="170" t="s">
        <v>200</v>
      </c>
      <c r="I7228" s="171">
        <v>141.49</v>
      </c>
      <c r="J7228" s="169">
        <v>1</v>
      </c>
      <c r="K7228" s="154" cm="1">
        <f t="array" ref="K7228">ROUND(
IF(C7228="Beer",
SUM(LOOKUP(2,1/(SRP!$B$8:$B$10&lt;=E7228)/(SRP!$C$8:$C$10&gt;=E7228),SRP!$D$8:$D$10)*(G7228/100)*(E7228/1000)),
IF(C7228="Spirits",
SUM(LOOKUP(2,1/(SRP!$B$2:$B$7&lt;=E7228)/(SRP!$C$2:$C$7&gt;=E7228),SRP!$D$2:$D$7)*(G7228/100)*(E7228/1000)),
IF(AND(C7228="Wine",D7228="Fortified Wines"),
SUM(LOOKUP(2,1/(SRP!$B$26:$B$29&lt;=E7228)/(SRP!$C$26:$C$29&gt;=E7228),SRP!$D$26:$D$29)*(G7228/100)*(E7228/1000)),
IF(C7228="Wine",
SUM(LOOKUP(2,1/(SRP!$B$21:$B$25&lt;=E7228)/(SRP!$C$21:$C$25&gt;=E7228),SRP!$D$21:$D$25)*(G7228/100)*(E7228/1000)),
IF(AND(C7228="Ready to Drink",D7228="RTD-One Pour Cocktail&gt;7%&lt;=14.5"),
SUM(LOOKUP(2,1/(SRP!$B$16:$B$20&lt;=E7228)/(SRP!$C$16:$C$20&gt;=E7228),SRP!$D$16:$D$20)*(G7228/100)*(E7228/1000)),
IF(C7228="Ready to Drink",
SUM(LOOKUP(2,1/(SRP!$B$11:$B$15&lt;=E7228)/(SRP!$C$11:$C$15&gt;=E7228),SRP!$D$11:$D$15)*(G7228/100)*(E7228/1000)),
0)))))),2)</f>
        <v>8.49</v>
      </c>
      <c r="L7228" s="173" t="str">
        <f t="shared" si="112"/>
        <v>Wine750</v>
      </c>
      <c r="M7228" s="154">
        <f>VLOOKUP(L7228,'Slope %'!C:D,2,0)</f>
        <v>0.1</v>
      </c>
    </row>
    <row r="7229" spans="1:13" x14ac:dyDescent="0.25">
      <c r="A7229" s="169">
        <v>69849</v>
      </c>
      <c r="B7229" s="170" t="s">
        <v>5247</v>
      </c>
      <c r="C7229" s="170" t="s">
        <v>263</v>
      </c>
      <c r="D7229" s="170" t="s">
        <v>806</v>
      </c>
      <c r="E7229" s="170">
        <v>355</v>
      </c>
      <c r="F7229" s="170">
        <v>24</v>
      </c>
      <c r="G7229" s="171">
        <v>5</v>
      </c>
      <c r="H7229" s="170" t="s">
        <v>1362</v>
      </c>
      <c r="I7229" s="171">
        <v>3.69</v>
      </c>
      <c r="J7229" s="169">
        <v>1</v>
      </c>
      <c r="K7229" s="154" cm="1">
        <f t="array" ref="K7229">ROUND(
IF(C7229="Beer",
SUM(LOOKUP(2,1/(SRP!$B$8:$B$10&lt;=E7229)/(SRP!$C$8:$C$10&gt;=E7229),SRP!$D$8:$D$10)*(G7229/100)*(E7229/1000)),
IF(C7229="Spirits",
SUM(LOOKUP(2,1/(SRP!$B$2:$B$7&lt;=E7229)/(SRP!$C$2:$C$7&gt;=E7229),SRP!$D$2:$D$7)*(G7229/100)*(E7229/1000)),
IF(AND(C7229="Wine",D7229="Fortified Wines"),
SUM(LOOKUP(2,1/(SRP!$B$26:$B$29&lt;=E7229)/(SRP!$C$26:$C$29&gt;=E7229),SRP!$D$26:$D$29)*(G7229/100)*(E7229/1000)),
IF(C7229="Wine",
SUM(LOOKUP(2,1/(SRP!$B$21:$B$25&lt;=E7229)/(SRP!$C$21:$C$25&gt;=E7229),SRP!$D$21:$D$25)*(G7229/100)*(E7229/1000)),
IF(AND(C7229="Ready to Drink",D7229="RTD-One Pour Cocktail&gt;7%&lt;=14.5"),
SUM(LOOKUP(2,1/(SRP!$B$16:$B$20&lt;=E7229)/(SRP!$C$16:$C$20&gt;=E7229),SRP!$D$16:$D$20)*(G7229/100)*(E7229/1000)),
IF(C7229="Ready to Drink",
SUM(LOOKUP(2,1/(SRP!$B$11:$B$15&lt;=E7229)/(SRP!$C$11:$C$15&gt;=E7229),SRP!$D$11:$D$15)*(G7229/100)*(E7229/1000)),
0)))))),2)</f>
        <v>1.57</v>
      </c>
      <c r="L7229" s="173" t="str">
        <f t="shared" si="112"/>
        <v>Ready to Drink355</v>
      </c>
      <c r="M7229" s="154">
        <f>VLOOKUP(L7229,'Slope %'!C:D,2,0)</f>
        <v>0.12</v>
      </c>
    </row>
    <row r="7230" spans="1:13" x14ac:dyDescent="0.25">
      <c r="A7230" s="169">
        <v>69851</v>
      </c>
      <c r="B7230" s="170" t="s">
        <v>5248</v>
      </c>
      <c r="C7230" s="170" t="s">
        <v>263</v>
      </c>
      <c r="D7230" s="170" t="s">
        <v>806</v>
      </c>
      <c r="E7230" s="170">
        <v>355</v>
      </c>
      <c r="F7230" s="170">
        <v>24</v>
      </c>
      <c r="G7230" s="171">
        <v>5</v>
      </c>
      <c r="H7230" s="170" t="s">
        <v>1362</v>
      </c>
      <c r="I7230" s="171">
        <v>3.69</v>
      </c>
      <c r="J7230" s="169">
        <v>1</v>
      </c>
      <c r="K7230" s="154" cm="1">
        <f t="array" ref="K7230">ROUND(
IF(C7230="Beer",
SUM(LOOKUP(2,1/(SRP!$B$8:$B$10&lt;=E7230)/(SRP!$C$8:$C$10&gt;=E7230),SRP!$D$8:$D$10)*(G7230/100)*(E7230/1000)),
IF(C7230="Spirits",
SUM(LOOKUP(2,1/(SRP!$B$2:$B$7&lt;=E7230)/(SRP!$C$2:$C$7&gt;=E7230),SRP!$D$2:$D$7)*(G7230/100)*(E7230/1000)),
IF(AND(C7230="Wine",D7230="Fortified Wines"),
SUM(LOOKUP(2,1/(SRP!$B$26:$B$29&lt;=E7230)/(SRP!$C$26:$C$29&gt;=E7230),SRP!$D$26:$D$29)*(G7230/100)*(E7230/1000)),
IF(C7230="Wine",
SUM(LOOKUP(2,1/(SRP!$B$21:$B$25&lt;=E7230)/(SRP!$C$21:$C$25&gt;=E7230),SRP!$D$21:$D$25)*(G7230/100)*(E7230/1000)),
IF(AND(C7230="Ready to Drink",D7230="RTD-One Pour Cocktail&gt;7%&lt;=14.5"),
SUM(LOOKUP(2,1/(SRP!$B$16:$B$20&lt;=E7230)/(SRP!$C$16:$C$20&gt;=E7230),SRP!$D$16:$D$20)*(G7230/100)*(E7230/1000)),
IF(C7230="Ready to Drink",
SUM(LOOKUP(2,1/(SRP!$B$11:$B$15&lt;=E7230)/(SRP!$C$11:$C$15&gt;=E7230),SRP!$D$11:$D$15)*(G7230/100)*(E7230/1000)),
0)))))),2)</f>
        <v>1.57</v>
      </c>
      <c r="L7230" s="173" t="str">
        <f t="shared" si="112"/>
        <v>Ready to Drink355</v>
      </c>
      <c r="M7230" s="154">
        <f>VLOOKUP(L7230,'Slope %'!C:D,2,0)</f>
        <v>0.12</v>
      </c>
    </row>
    <row r="7231" spans="1:13" x14ac:dyDescent="0.25">
      <c r="A7231" s="169">
        <v>69853</v>
      </c>
      <c r="B7231" s="170" t="s">
        <v>5249</v>
      </c>
      <c r="C7231" s="170" t="s">
        <v>263</v>
      </c>
      <c r="D7231" s="170" t="s">
        <v>646</v>
      </c>
      <c r="E7231" s="170">
        <v>473</v>
      </c>
      <c r="F7231" s="170">
        <v>24</v>
      </c>
      <c r="G7231" s="171">
        <v>7</v>
      </c>
      <c r="H7231" s="170" t="s">
        <v>105</v>
      </c>
      <c r="I7231" s="171">
        <v>3.79</v>
      </c>
      <c r="J7231" s="169">
        <v>1</v>
      </c>
      <c r="K7231" s="154" cm="1">
        <f t="array" ref="K7231">ROUND(
IF(C7231="Beer",
SUM(LOOKUP(2,1/(SRP!$B$8:$B$10&lt;=E7231)/(SRP!$C$8:$C$10&gt;=E7231),SRP!$D$8:$D$10)*(G7231/100)*(E7231/1000)),
IF(C7231="Spirits",
SUM(LOOKUP(2,1/(SRP!$B$2:$B$7&lt;=E7231)/(SRP!$C$2:$C$7&gt;=E7231),SRP!$D$2:$D$7)*(G7231/100)*(E7231/1000)),
IF(AND(C7231="Wine",D7231="Fortified Wines"),
SUM(LOOKUP(2,1/(SRP!$B$26:$B$29&lt;=E7231)/(SRP!$C$26:$C$29&gt;=E7231),SRP!$D$26:$D$29)*(G7231/100)*(E7231/1000)),
IF(C7231="Wine",
SUM(LOOKUP(2,1/(SRP!$B$21:$B$25&lt;=E7231)/(SRP!$C$21:$C$25&gt;=E7231),SRP!$D$21:$D$25)*(G7231/100)*(E7231/1000)),
IF(AND(C7231="Ready to Drink",D7231="RTD-One Pour Cocktail&gt;7%&lt;=14.5"),
SUM(LOOKUP(2,1/(SRP!$B$16:$B$20&lt;=E7231)/(SRP!$C$16:$C$20&gt;=E7231),SRP!$D$16:$D$20)*(G7231/100)*(E7231/1000)),
IF(C7231="Ready to Drink",
SUM(LOOKUP(2,1/(SRP!$B$11:$B$15&lt;=E7231)/(SRP!$C$11:$C$15&gt;=E7231),SRP!$D$11:$D$15)*(G7231/100)*(E7231/1000)),
0)))))),2)</f>
        <v>2.74</v>
      </c>
      <c r="L7231" s="173" t="str">
        <f t="shared" si="112"/>
        <v>Ready to Drink473</v>
      </c>
      <c r="M7231" s="154">
        <f>VLOOKUP(L7231,'Slope %'!C:D,2,0)</f>
        <v>0.12</v>
      </c>
    </row>
    <row r="7232" spans="1:13" x14ac:dyDescent="0.25">
      <c r="A7232" s="169">
        <v>69853</v>
      </c>
      <c r="B7232" s="170" t="s">
        <v>5249</v>
      </c>
      <c r="C7232" s="170" t="s">
        <v>263</v>
      </c>
      <c r="D7232" s="170" t="s">
        <v>646</v>
      </c>
      <c r="E7232" s="170">
        <v>473</v>
      </c>
      <c r="F7232" s="170">
        <v>24</v>
      </c>
      <c r="G7232" s="171">
        <v>7</v>
      </c>
      <c r="H7232" s="170" t="s">
        <v>105</v>
      </c>
      <c r="I7232" s="171">
        <v>3.79</v>
      </c>
      <c r="J7232" s="169">
        <v>1</v>
      </c>
      <c r="K7232" s="154" cm="1">
        <f t="array" ref="K7232">ROUND(
IF(C7232="Beer",
SUM(LOOKUP(2,1/(SRP!$B$8:$B$10&lt;=E7232)/(SRP!$C$8:$C$10&gt;=E7232),SRP!$D$8:$D$10)*(G7232/100)*(E7232/1000)),
IF(C7232="Spirits",
SUM(LOOKUP(2,1/(SRP!$B$2:$B$7&lt;=E7232)/(SRP!$C$2:$C$7&gt;=E7232),SRP!$D$2:$D$7)*(G7232/100)*(E7232/1000)),
IF(AND(C7232="Wine",D7232="Fortified Wines"),
SUM(LOOKUP(2,1/(SRP!$B$26:$B$29&lt;=E7232)/(SRP!$C$26:$C$29&gt;=E7232),SRP!$D$26:$D$29)*(G7232/100)*(E7232/1000)),
IF(C7232="Wine",
SUM(LOOKUP(2,1/(SRP!$B$21:$B$25&lt;=E7232)/(SRP!$C$21:$C$25&gt;=E7232),SRP!$D$21:$D$25)*(G7232/100)*(E7232/1000)),
IF(AND(C7232="Ready to Drink",D7232="RTD-One Pour Cocktail&gt;7%&lt;=14.5"),
SUM(LOOKUP(2,1/(SRP!$B$16:$B$20&lt;=E7232)/(SRP!$C$16:$C$20&gt;=E7232),SRP!$D$16:$D$20)*(G7232/100)*(E7232/1000)),
IF(C7232="Ready to Drink",
SUM(LOOKUP(2,1/(SRP!$B$11:$B$15&lt;=E7232)/(SRP!$C$11:$C$15&gt;=E7232),SRP!$D$11:$D$15)*(G7232/100)*(E7232/1000)),
0)))))),2)</f>
        <v>2.74</v>
      </c>
      <c r="L7232" s="173" t="str">
        <f t="shared" si="112"/>
        <v>Ready to Drink473</v>
      </c>
      <c r="M7232" s="154">
        <f>VLOOKUP(L7232,'Slope %'!C:D,2,0)</f>
        <v>0.12</v>
      </c>
    </row>
    <row r="7233" spans="1:13" x14ac:dyDescent="0.25">
      <c r="A7233" s="169">
        <v>69854</v>
      </c>
      <c r="B7233" s="170" t="s">
        <v>5250</v>
      </c>
      <c r="C7233" s="170" t="s">
        <v>263</v>
      </c>
      <c r="D7233" s="170" t="s">
        <v>646</v>
      </c>
      <c r="E7233" s="170">
        <v>2130</v>
      </c>
      <c r="F7233" s="170">
        <v>4</v>
      </c>
      <c r="G7233" s="171">
        <v>7</v>
      </c>
      <c r="H7233" s="170" t="s">
        <v>105</v>
      </c>
      <c r="I7233" s="171">
        <v>16.989999999999998</v>
      </c>
      <c r="J7233" s="169">
        <v>6</v>
      </c>
      <c r="K7233" s="154" cm="1">
        <f t="array" ref="K7233">ROUND(
IF(C7233="Beer",
SUM(LOOKUP(2,1/(SRP!$B$8:$B$10&lt;=E7233)/(SRP!$C$8:$C$10&gt;=E7233),SRP!$D$8:$D$10)*(G7233/100)*(E7233/1000)),
IF(C7233="Spirits",
SUM(LOOKUP(2,1/(SRP!$B$2:$B$7&lt;=E7233)/(SRP!$C$2:$C$7&gt;=E7233),SRP!$D$2:$D$7)*(G7233/100)*(E7233/1000)),
IF(AND(C7233="Wine",D7233="Fortified Wines"),
SUM(LOOKUP(2,1/(SRP!$B$26:$B$29&lt;=E7233)/(SRP!$C$26:$C$29&gt;=E7233),SRP!$D$26:$D$29)*(G7233/100)*(E7233/1000)),
IF(C7233="Wine",
SUM(LOOKUP(2,1/(SRP!$B$21:$B$25&lt;=E7233)/(SRP!$C$21:$C$25&gt;=E7233),SRP!$D$21:$D$25)*(G7233/100)*(E7233/1000)),
IF(AND(C7233="Ready to Drink",D7233="RTD-One Pour Cocktail&gt;7%&lt;=14.5"),
SUM(LOOKUP(2,1/(SRP!$B$16:$B$20&lt;=E7233)/(SRP!$C$16:$C$20&gt;=E7233),SRP!$D$16:$D$20)*(G7233/100)*(E7233/1000)),
IF(C7233="Ready to Drink",
SUM(LOOKUP(2,1/(SRP!$B$11:$B$15&lt;=E7233)/(SRP!$C$11:$C$15&gt;=E7233),SRP!$D$11:$D$15)*(G7233/100)*(E7233/1000)),
0)))))),2)</f>
        <v>11.64</v>
      </c>
      <c r="L7233" s="173" t="str">
        <f t="shared" si="112"/>
        <v>Ready to Drink2130</v>
      </c>
      <c r="M7233" s="154">
        <f>VLOOKUP(L7233,'Slope %'!C:D,2,0)</f>
        <v>0.1</v>
      </c>
    </row>
    <row r="7234" spans="1:13" x14ac:dyDescent="0.25">
      <c r="A7234" s="169">
        <v>69854</v>
      </c>
      <c r="B7234" s="170" t="s">
        <v>5250</v>
      </c>
      <c r="C7234" s="170" t="s">
        <v>263</v>
      </c>
      <c r="D7234" s="170" t="s">
        <v>646</v>
      </c>
      <c r="E7234" s="170">
        <v>2130</v>
      </c>
      <c r="F7234" s="170">
        <v>4</v>
      </c>
      <c r="G7234" s="171">
        <v>7</v>
      </c>
      <c r="H7234" s="170" t="s">
        <v>105</v>
      </c>
      <c r="I7234" s="171">
        <v>16.989999999999998</v>
      </c>
      <c r="J7234" s="169">
        <v>6</v>
      </c>
      <c r="K7234" s="154" cm="1">
        <f t="array" ref="K7234">ROUND(
IF(C7234="Beer",
SUM(LOOKUP(2,1/(SRP!$B$8:$B$10&lt;=E7234)/(SRP!$C$8:$C$10&gt;=E7234),SRP!$D$8:$D$10)*(G7234/100)*(E7234/1000)),
IF(C7234="Spirits",
SUM(LOOKUP(2,1/(SRP!$B$2:$B$7&lt;=E7234)/(SRP!$C$2:$C$7&gt;=E7234),SRP!$D$2:$D$7)*(G7234/100)*(E7234/1000)),
IF(AND(C7234="Wine",D7234="Fortified Wines"),
SUM(LOOKUP(2,1/(SRP!$B$26:$B$29&lt;=E7234)/(SRP!$C$26:$C$29&gt;=E7234),SRP!$D$26:$D$29)*(G7234/100)*(E7234/1000)),
IF(C7234="Wine",
SUM(LOOKUP(2,1/(SRP!$B$21:$B$25&lt;=E7234)/(SRP!$C$21:$C$25&gt;=E7234),SRP!$D$21:$D$25)*(G7234/100)*(E7234/1000)),
IF(AND(C7234="Ready to Drink",D7234="RTD-One Pour Cocktail&gt;7%&lt;=14.5"),
SUM(LOOKUP(2,1/(SRP!$B$16:$B$20&lt;=E7234)/(SRP!$C$16:$C$20&gt;=E7234),SRP!$D$16:$D$20)*(G7234/100)*(E7234/1000)),
IF(C7234="Ready to Drink",
SUM(LOOKUP(2,1/(SRP!$B$11:$B$15&lt;=E7234)/(SRP!$C$11:$C$15&gt;=E7234),SRP!$D$11:$D$15)*(G7234/100)*(E7234/1000)),
0)))))),2)</f>
        <v>11.64</v>
      </c>
      <c r="L7234" s="173" t="str">
        <f t="shared" si="112"/>
        <v>Ready to Drink2130</v>
      </c>
      <c r="M7234" s="154">
        <f>VLOOKUP(L7234,'Slope %'!C:D,2,0)</f>
        <v>0.1</v>
      </c>
    </row>
    <row r="7235" spans="1:13" x14ac:dyDescent="0.25">
      <c r="A7235" s="169">
        <v>69856</v>
      </c>
      <c r="B7235" s="170" t="s">
        <v>5251</v>
      </c>
      <c r="C7235" s="170" t="s">
        <v>15</v>
      </c>
      <c r="D7235" s="170" t="s">
        <v>113</v>
      </c>
      <c r="E7235" s="170">
        <v>700</v>
      </c>
      <c r="F7235" s="170">
        <v>6</v>
      </c>
      <c r="G7235" s="171">
        <v>45</v>
      </c>
      <c r="H7235" s="170" t="s">
        <v>5252</v>
      </c>
      <c r="I7235" s="171">
        <v>105.65</v>
      </c>
      <c r="J7235" s="169">
        <v>1</v>
      </c>
      <c r="K7235" s="154" cm="1">
        <f t="array" ref="K7235">ROUND(
IF(C7235="Beer",
SUM(LOOKUP(2,1/(SRP!$B$8:$B$10&lt;=E7235)/(SRP!$C$8:$C$10&gt;=E7235),SRP!$D$8:$D$10)*(G7235/100)*(E7235/1000)),
IF(C7235="Spirits",
SUM(LOOKUP(2,1/(SRP!$B$2:$B$7&lt;=E7235)/(SRP!$C$2:$C$7&gt;=E7235),SRP!$D$2:$D$7)*(G7235/100)*(E7235/1000)),
IF(AND(C7235="Wine",D7235="Fortified Wines"),
SUM(LOOKUP(2,1/(SRP!$B$26:$B$29&lt;=E7235)/(SRP!$C$26:$C$29&gt;=E7235),SRP!$D$26:$D$29)*(G7235/100)*(E7235/1000)),
IF(C7235="Wine",
SUM(LOOKUP(2,1/(SRP!$B$21:$B$25&lt;=E7235)/(SRP!$C$21:$C$25&gt;=E7235),SRP!$D$21:$D$25)*(G7235/100)*(E7235/1000)),
IF(AND(C7235="Ready to Drink",D7235="RTD-One Pour Cocktail&gt;7%&lt;=14.5"),
SUM(LOOKUP(2,1/(SRP!$B$16:$B$20&lt;=E7235)/(SRP!$C$16:$C$20&gt;=E7235),SRP!$D$16:$D$20)*(G7235/100)*(E7235/1000)),
IF(C7235="Ready to Drink",
SUM(LOOKUP(2,1/(SRP!$B$11:$B$15&lt;=E7235)/(SRP!$C$11:$C$15&gt;=E7235),SRP!$D$11:$D$15)*(G7235/100)*(E7235/1000)),
0)))))),2)</f>
        <v>24.59</v>
      </c>
      <c r="L7235" s="173" t="str">
        <f t="shared" ref="L7235:L7298" si="113">(_xlfn.CONCAT(C7235,E7235))</f>
        <v>Spirits700</v>
      </c>
      <c r="M7235" s="154">
        <f>VLOOKUP(L7235,'Slope %'!C:D,2,0)</f>
        <v>7.0000000000000007E-2</v>
      </c>
    </row>
    <row r="7236" spans="1:13" x14ac:dyDescent="0.25">
      <c r="A7236" s="169">
        <v>69857</v>
      </c>
      <c r="B7236" s="170" t="s">
        <v>5253</v>
      </c>
      <c r="C7236" s="170" t="s">
        <v>263</v>
      </c>
      <c r="D7236" s="170" t="s">
        <v>806</v>
      </c>
      <c r="E7236" s="170">
        <v>473</v>
      </c>
      <c r="F7236" s="170">
        <v>24</v>
      </c>
      <c r="G7236" s="171">
        <v>4.5</v>
      </c>
      <c r="H7236" s="170" t="s">
        <v>256</v>
      </c>
      <c r="I7236" s="171">
        <v>3.99</v>
      </c>
      <c r="J7236" s="169">
        <v>1</v>
      </c>
      <c r="K7236" s="154" cm="1">
        <f t="array" ref="K7236">ROUND(
IF(C7236="Beer",
SUM(LOOKUP(2,1/(SRP!$B$8:$B$10&lt;=E7236)/(SRP!$C$8:$C$10&gt;=E7236),SRP!$D$8:$D$10)*(G7236/100)*(E7236/1000)),
IF(C7236="Spirits",
SUM(LOOKUP(2,1/(SRP!$B$2:$B$7&lt;=E7236)/(SRP!$C$2:$C$7&gt;=E7236),SRP!$D$2:$D$7)*(G7236/100)*(E7236/1000)),
IF(AND(C7236="Wine",D7236="Fortified Wines"),
SUM(LOOKUP(2,1/(SRP!$B$26:$B$29&lt;=E7236)/(SRP!$C$26:$C$29&gt;=E7236),SRP!$D$26:$D$29)*(G7236/100)*(E7236/1000)),
IF(C7236="Wine",
SUM(LOOKUP(2,1/(SRP!$B$21:$B$25&lt;=E7236)/(SRP!$C$21:$C$25&gt;=E7236),SRP!$D$21:$D$25)*(G7236/100)*(E7236/1000)),
IF(AND(C7236="Ready to Drink",D7236="RTD-One Pour Cocktail&gt;7%&lt;=14.5"),
SUM(LOOKUP(2,1/(SRP!$B$16:$B$20&lt;=E7236)/(SRP!$C$16:$C$20&gt;=E7236),SRP!$D$16:$D$20)*(G7236/100)*(E7236/1000)),
IF(C7236="Ready to Drink",
SUM(LOOKUP(2,1/(SRP!$B$11:$B$15&lt;=E7236)/(SRP!$C$11:$C$15&gt;=E7236),SRP!$D$11:$D$15)*(G7236/100)*(E7236/1000)),
0)))))),2)</f>
        <v>1.76</v>
      </c>
      <c r="L7236" s="173" t="str">
        <f t="shared" si="113"/>
        <v>Ready to Drink473</v>
      </c>
      <c r="M7236" s="154">
        <f>VLOOKUP(L7236,'Slope %'!C:D,2,0)</f>
        <v>0.12</v>
      </c>
    </row>
    <row r="7237" spans="1:13" x14ac:dyDescent="0.25">
      <c r="A7237" s="169">
        <v>69869</v>
      </c>
      <c r="B7237" s="170" t="s">
        <v>5254</v>
      </c>
      <c r="C7237" s="170" t="s">
        <v>15</v>
      </c>
      <c r="D7237" s="170" t="s">
        <v>51</v>
      </c>
      <c r="E7237" s="170">
        <v>700</v>
      </c>
      <c r="F7237" s="170">
        <v>6</v>
      </c>
      <c r="G7237" s="171">
        <v>42</v>
      </c>
      <c r="H7237" s="170" t="s">
        <v>5255</v>
      </c>
      <c r="I7237" s="171">
        <v>56</v>
      </c>
      <c r="J7237" s="169">
        <v>1</v>
      </c>
      <c r="K7237" s="154" cm="1">
        <f t="array" ref="K7237">ROUND(
IF(C7237="Beer",
SUM(LOOKUP(2,1/(SRP!$B$8:$B$10&lt;=E7237)/(SRP!$C$8:$C$10&gt;=E7237),SRP!$D$8:$D$10)*(G7237/100)*(E7237/1000)),
IF(C7237="Spirits",
SUM(LOOKUP(2,1/(SRP!$B$2:$B$7&lt;=E7237)/(SRP!$C$2:$C$7&gt;=E7237),SRP!$D$2:$D$7)*(G7237/100)*(E7237/1000)),
IF(AND(C7237="Wine",D7237="Fortified Wines"),
SUM(LOOKUP(2,1/(SRP!$B$26:$B$29&lt;=E7237)/(SRP!$C$26:$C$29&gt;=E7237),SRP!$D$26:$D$29)*(G7237/100)*(E7237/1000)),
IF(C7237="Wine",
SUM(LOOKUP(2,1/(SRP!$B$21:$B$25&lt;=E7237)/(SRP!$C$21:$C$25&gt;=E7237),SRP!$D$21:$D$25)*(G7237/100)*(E7237/1000)),
IF(AND(C7237="Ready to Drink",D7237="RTD-One Pour Cocktail&gt;7%&lt;=14.5"),
SUM(LOOKUP(2,1/(SRP!$B$16:$B$20&lt;=E7237)/(SRP!$C$16:$C$20&gt;=E7237),SRP!$D$16:$D$20)*(G7237/100)*(E7237/1000)),
IF(C7237="Ready to Drink",
SUM(LOOKUP(2,1/(SRP!$B$11:$B$15&lt;=E7237)/(SRP!$C$11:$C$15&gt;=E7237),SRP!$D$11:$D$15)*(G7237/100)*(E7237/1000)),
0)))))),2)</f>
        <v>22.95</v>
      </c>
      <c r="L7237" s="173" t="str">
        <f t="shared" si="113"/>
        <v>Spirits700</v>
      </c>
      <c r="M7237" s="154">
        <f>VLOOKUP(L7237,'Slope %'!C:D,2,0)</f>
        <v>7.0000000000000007E-2</v>
      </c>
    </row>
    <row r="7238" spans="1:13" x14ac:dyDescent="0.25">
      <c r="A7238" s="169">
        <v>69871</v>
      </c>
      <c r="B7238" s="170" t="s">
        <v>5256</v>
      </c>
      <c r="C7238" s="170" t="s">
        <v>15</v>
      </c>
      <c r="D7238" s="170" t="s">
        <v>1399</v>
      </c>
      <c r="E7238" s="170">
        <v>700</v>
      </c>
      <c r="F7238" s="170">
        <v>6</v>
      </c>
      <c r="G7238" s="171">
        <v>40</v>
      </c>
      <c r="H7238" s="170" t="s">
        <v>5255</v>
      </c>
      <c r="I7238" s="171">
        <v>56</v>
      </c>
      <c r="J7238" s="169">
        <v>1</v>
      </c>
      <c r="K7238" s="154" cm="1">
        <f t="array" ref="K7238">ROUND(
IF(C7238="Beer",
SUM(LOOKUP(2,1/(SRP!$B$8:$B$10&lt;=E7238)/(SRP!$C$8:$C$10&gt;=E7238),SRP!$D$8:$D$10)*(G7238/100)*(E7238/1000)),
IF(C7238="Spirits",
SUM(LOOKUP(2,1/(SRP!$B$2:$B$7&lt;=E7238)/(SRP!$C$2:$C$7&gt;=E7238),SRP!$D$2:$D$7)*(G7238/100)*(E7238/1000)),
IF(AND(C7238="Wine",D7238="Fortified Wines"),
SUM(LOOKUP(2,1/(SRP!$B$26:$B$29&lt;=E7238)/(SRP!$C$26:$C$29&gt;=E7238),SRP!$D$26:$D$29)*(G7238/100)*(E7238/1000)),
IF(C7238="Wine",
SUM(LOOKUP(2,1/(SRP!$B$21:$B$25&lt;=E7238)/(SRP!$C$21:$C$25&gt;=E7238),SRP!$D$21:$D$25)*(G7238/100)*(E7238/1000)),
IF(AND(C7238="Ready to Drink",D7238="RTD-One Pour Cocktail&gt;7%&lt;=14.5"),
SUM(LOOKUP(2,1/(SRP!$B$16:$B$20&lt;=E7238)/(SRP!$C$16:$C$20&gt;=E7238),SRP!$D$16:$D$20)*(G7238/100)*(E7238/1000)),
IF(C7238="Ready to Drink",
SUM(LOOKUP(2,1/(SRP!$B$11:$B$15&lt;=E7238)/(SRP!$C$11:$C$15&gt;=E7238),SRP!$D$11:$D$15)*(G7238/100)*(E7238/1000)),
0)))))),2)</f>
        <v>21.86</v>
      </c>
      <c r="L7238" s="173" t="str">
        <f t="shared" si="113"/>
        <v>Spirits700</v>
      </c>
      <c r="M7238" s="154">
        <f>VLOOKUP(L7238,'Slope %'!C:D,2,0)</f>
        <v>7.0000000000000007E-2</v>
      </c>
    </row>
    <row r="7239" spans="1:13" x14ac:dyDescent="0.25">
      <c r="A7239" s="169">
        <v>69875</v>
      </c>
      <c r="B7239" s="170" t="s">
        <v>5257</v>
      </c>
      <c r="C7239" s="170" t="s">
        <v>24</v>
      </c>
      <c r="D7239" s="170" t="s">
        <v>166</v>
      </c>
      <c r="E7239" s="170">
        <v>750</v>
      </c>
      <c r="F7239" s="170">
        <v>12</v>
      </c>
      <c r="G7239" s="171">
        <v>13</v>
      </c>
      <c r="H7239" s="170" t="s">
        <v>1214</v>
      </c>
      <c r="I7239" s="171">
        <v>20.99</v>
      </c>
      <c r="J7239" s="169">
        <v>1</v>
      </c>
      <c r="K7239" s="154" cm="1">
        <f t="array" ref="K7239">ROUND(
IF(C7239="Beer",
SUM(LOOKUP(2,1/(SRP!$B$8:$B$10&lt;=E7239)/(SRP!$C$8:$C$10&gt;=E7239),SRP!$D$8:$D$10)*(G7239/100)*(E7239/1000)),
IF(C7239="Spirits",
SUM(LOOKUP(2,1/(SRP!$B$2:$B$7&lt;=E7239)/(SRP!$C$2:$C$7&gt;=E7239),SRP!$D$2:$D$7)*(G7239/100)*(E7239/1000)),
IF(AND(C7239="Wine",D7239="Fortified Wines"),
SUM(LOOKUP(2,1/(SRP!$B$26:$B$29&lt;=E7239)/(SRP!$C$26:$C$29&gt;=E7239),SRP!$D$26:$D$29)*(G7239/100)*(E7239/1000)),
IF(C7239="Wine",
SUM(LOOKUP(2,1/(SRP!$B$21:$B$25&lt;=E7239)/(SRP!$C$21:$C$25&gt;=E7239),SRP!$D$21:$D$25)*(G7239/100)*(E7239/1000)),
IF(AND(C7239="Ready to Drink",D7239="RTD-One Pour Cocktail&gt;7%&lt;=14.5"),
SUM(LOOKUP(2,1/(SRP!$B$16:$B$20&lt;=E7239)/(SRP!$C$16:$C$20&gt;=E7239),SRP!$D$16:$D$20)*(G7239/100)*(E7239/1000)),
IF(C7239="Ready to Drink",
SUM(LOOKUP(2,1/(SRP!$B$11:$B$15&lt;=E7239)/(SRP!$C$11:$C$15&gt;=E7239),SRP!$D$11:$D$15)*(G7239/100)*(E7239/1000)),
0)))))),2)</f>
        <v>7.61</v>
      </c>
      <c r="L7239" s="173" t="str">
        <f t="shared" si="113"/>
        <v>Wine750</v>
      </c>
      <c r="M7239" s="154">
        <f>VLOOKUP(L7239,'Slope %'!C:D,2,0)</f>
        <v>0.1</v>
      </c>
    </row>
    <row r="7240" spans="1:13" x14ac:dyDescent="0.25">
      <c r="A7240" s="169">
        <v>69877</v>
      </c>
      <c r="B7240" s="170" t="s">
        <v>5258</v>
      </c>
      <c r="C7240" s="170" t="s">
        <v>263</v>
      </c>
      <c r="D7240" s="170" t="s">
        <v>806</v>
      </c>
      <c r="E7240" s="170">
        <v>2840</v>
      </c>
      <c r="F7240" s="170">
        <v>3</v>
      </c>
      <c r="G7240" s="171">
        <v>4.5</v>
      </c>
      <c r="H7240" s="170" t="s">
        <v>256</v>
      </c>
      <c r="I7240" s="171">
        <v>28.99</v>
      </c>
      <c r="J7240" s="169">
        <v>8</v>
      </c>
      <c r="K7240" s="154" cm="1">
        <f t="array" ref="K7240">ROUND(
IF(C7240="Beer",
SUM(LOOKUP(2,1/(SRP!$B$8:$B$10&lt;=E7240)/(SRP!$C$8:$C$10&gt;=E7240),SRP!$D$8:$D$10)*(G7240/100)*(E7240/1000)),
IF(C7240="Spirits",
SUM(LOOKUP(2,1/(SRP!$B$2:$B$7&lt;=E7240)/(SRP!$C$2:$C$7&gt;=E7240),SRP!$D$2:$D$7)*(G7240/100)*(E7240/1000)),
IF(AND(C7240="Wine",D7240="Fortified Wines"),
SUM(LOOKUP(2,1/(SRP!$B$26:$B$29&lt;=E7240)/(SRP!$C$26:$C$29&gt;=E7240),SRP!$D$26:$D$29)*(G7240/100)*(E7240/1000)),
IF(C7240="Wine",
SUM(LOOKUP(2,1/(SRP!$B$21:$B$25&lt;=E7240)/(SRP!$C$21:$C$25&gt;=E7240),SRP!$D$21:$D$25)*(G7240/100)*(E7240/1000)),
IF(AND(C7240="Ready to Drink",D7240="RTD-One Pour Cocktail&gt;7%&lt;=14.5"),
SUM(LOOKUP(2,1/(SRP!$B$16:$B$20&lt;=E7240)/(SRP!$C$16:$C$20&gt;=E7240),SRP!$D$16:$D$20)*(G7240/100)*(E7240/1000)),
IF(C7240="Ready to Drink",
SUM(LOOKUP(2,1/(SRP!$B$11:$B$15&lt;=E7240)/(SRP!$C$11:$C$15&gt;=E7240),SRP!$D$11:$D$15)*(G7240/100)*(E7240/1000)),
0)))))),2)</f>
        <v>9.98</v>
      </c>
      <c r="L7240" s="173" t="str">
        <f t="shared" si="113"/>
        <v>Ready to Drink2840</v>
      </c>
      <c r="M7240" s="154">
        <f>VLOOKUP(L7240,'Slope %'!C:D,2,0)</f>
        <v>0.1</v>
      </c>
    </row>
    <row r="7241" spans="1:13" x14ac:dyDescent="0.25">
      <c r="A7241" s="169">
        <v>69882</v>
      </c>
      <c r="B7241" s="170" t="s">
        <v>5259</v>
      </c>
      <c r="C7241" s="170" t="s">
        <v>24</v>
      </c>
      <c r="D7241" s="170" t="s">
        <v>38</v>
      </c>
      <c r="E7241" s="170">
        <v>750</v>
      </c>
      <c r="F7241" s="170">
        <v>12</v>
      </c>
      <c r="G7241" s="171">
        <v>6</v>
      </c>
      <c r="H7241" s="170" t="s">
        <v>2361</v>
      </c>
      <c r="I7241" s="171">
        <v>15.62</v>
      </c>
      <c r="J7241" s="169">
        <v>1</v>
      </c>
      <c r="K7241" s="154" cm="1">
        <f t="array" ref="K7241">ROUND(
IF(C7241="Beer",
SUM(LOOKUP(2,1/(SRP!$B$8:$B$10&lt;=E7241)/(SRP!$C$8:$C$10&gt;=E7241),SRP!$D$8:$D$10)*(G7241/100)*(E7241/1000)),
IF(C7241="Spirits",
SUM(LOOKUP(2,1/(SRP!$B$2:$B$7&lt;=E7241)/(SRP!$C$2:$C$7&gt;=E7241),SRP!$D$2:$D$7)*(G7241/100)*(E7241/1000)),
IF(AND(C7241="Wine",D7241="Fortified Wines"),
SUM(LOOKUP(2,1/(SRP!$B$26:$B$29&lt;=E7241)/(SRP!$C$26:$C$29&gt;=E7241),SRP!$D$26:$D$29)*(G7241/100)*(E7241/1000)),
IF(C7241="Wine",
SUM(LOOKUP(2,1/(SRP!$B$21:$B$25&lt;=E7241)/(SRP!$C$21:$C$25&gt;=E7241),SRP!$D$21:$D$25)*(G7241/100)*(E7241/1000)),
IF(AND(C7241="Ready to Drink",D7241="RTD-One Pour Cocktail&gt;7%&lt;=14.5"),
SUM(LOOKUP(2,1/(SRP!$B$16:$B$20&lt;=E7241)/(SRP!$C$16:$C$20&gt;=E7241),SRP!$D$16:$D$20)*(G7241/100)*(E7241/1000)),
IF(C7241="Ready to Drink",
SUM(LOOKUP(2,1/(SRP!$B$11:$B$15&lt;=E7241)/(SRP!$C$11:$C$15&gt;=E7241),SRP!$D$11:$D$15)*(G7241/100)*(E7241/1000)),
0)))))),2)</f>
        <v>3.51</v>
      </c>
      <c r="L7241" s="173" t="str">
        <f t="shared" si="113"/>
        <v>Wine750</v>
      </c>
      <c r="M7241" s="154">
        <f>VLOOKUP(L7241,'Slope %'!C:D,2,0)</f>
        <v>0.1</v>
      </c>
    </row>
    <row r="7242" spans="1:13" x14ac:dyDescent="0.25">
      <c r="A7242" s="169">
        <v>69891</v>
      </c>
      <c r="B7242" s="170" t="s">
        <v>5260</v>
      </c>
      <c r="C7242" s="170" t="s">
        <v>24</v>
      </c>
      <c r="D7242" s="170" t="s">
        <v>3714</v>
      </c>
      <c r="E7242" s="170">
        <v>750</v>
      </c>
      <c r="F7242" s="170">
        <v>12</v>
      </c>
      <c r="G7242" s="171">
        <v>13</v>
      </c>
      <c r="H7242" s="170" t="s">
        <v>378</v>
      </c>
      <c r="I7242" s="171">
        <v>15.99</v>
      </c>
      <c r="J7242" s="169">
        <v>1</v>
      </c>
      <c r="K7242" s="154" cm="1">
        <f t="array" ref="K7242">ROUND(
IF(C7242="Beer",
SUM(LOOKUP(2,1/(SRP!$B$8:$B$10&lt;=E7242)/(SRP!$C$8:$C$10&gt;=E7242),SRP!$D$8:$D$10)*(G7242/100)*(E7242/1000)),
IF(C7242="Spirits",
SUM(LOOKUP(2,1/(SRP!$B$2:$B$7&lt;=E7242)/(SRP!$C$2:$C$7&gt;=E7242),SRP!$D$2:$D$7)*(G7242/100)*(E7242/1000)),
IF(AND(C7242="Wine",D7242="Fortified Wines"),
SUM(LOOKUP(2,1/(SRP!$B$26:$B$29&lt;=E7242)/(SRP!$C$26:$C$29&gt;=E7242),SRP!$D$26:$D$29)*(G7242/100)*(E7242/1000)),
IF(C7242="Wine",
SUM(LOOKUP(2,1/(SRP!$B$21:$B$25&lt;=E7242)/(SRP!$C$21:$C$25&gt;=E7242),SRP!$D$21:$D$25)*(G7242/100)*(E7242/1000)),
IF(AND(C7242="Ready to Drink",D7242="RTD-One Pour Cocktail&gt;7%&lt;=14.5"),
SUM(LOOKUP(2,1/(SRP!$B$16:$B$20&lt;=E7242)/(SRP!$C$16:$C$20&gt;=E7242),SRP!$D$16:$D$20)*(G7242/100)*(E7242/1000)),
IF(C7242="Ready to Drink",
SUM(LOOKUP(2,1/(SRP!$B$11:$B$15&lt;=E7242)/(SRP!$C$11:$C$15&gt;=E7242),SRP!$D$11:$D$15)*(G7242/100)*(E7242/1000)),
0)))))),2)</f>
        <v>7.61</v>
      </c>
      <c r="L7242" s="173" t="str">
        <f t="shared" si="113"/>
        <v>Wine750</v>
      </c>
      <c r="M7242" s="154">
        <f>VLOOKUP(L7242,'Slope %'!C:D,2,0)</f>
        <v>0.1</v>
      </c>
    </row>
    <row r="7243" spans="1:13" x14ac:dyDescent="0.25">
      <c r="A7243" s="169">
        <v>69892</v>
      </c>
      <c r="B7243" s="170" t="s">
        <v>5261</v>
      </c>
      <c r="C7243" s="170" t="s">
        <v>263</v>
      </c>
      <c r="D7243" s="170" t="s">
        <v>806</v>
      </c>
      <c r="E7243" s="170">
        <v>473</v>
      </c>
      <c r="F7243" s="170">
        <v>24</v>
      </c>
      <c r="G7243" s="171">
        <v>4.5</v>
      </c>
      <c r="H7243" s="170" t="s">
        <v>256</v>
      </c>
      <c r="I7243" s="171">
        <v>3.99</v>
      </c>
      <c r="J7243" s="169">
        <v>1</v>
      </c>
      <c r="K7243" s="154" cm="1">
        <f t="array" ref="K7243">ROUND(
IF(C7243="Beer",
SUM(LOOKUP(2,1/(SRP!$B$8:$B$10&lt;=E7243)/(SRP!$C$8:$C$10&gt;=E7243),SRP!$D$8:$D$10)*(G7243/100)*(E7243/1000)),
IF(C7243="Spirits",
SUM(LOOKUP(2,1/(SRP!$B$2:$B$7&lt;=E7243)/(SRP!$C$2:$C$7&gt;=E7243),SRP!$D$2:$D$7)*(G7243/100)*(E7243/1000)),
IF(AND(C7243="Wine",D7243="Fortified Wines"),
SUM(LOOKUP(2,1/(SRP!$B$26:$B$29&lt;=E7243)/(SRP!$C$26:$C$29&gt;=E7243),SRP!$D$26:$D$29)*(G7243/100)*(E7243/1000)),
IF(C7243="Wine",
SUM(LOOKUP(2,1/(SRP!$B$21:$B$25&lt;=E7243)/(SRP!$C$21:$C$25&gt;=E7243),SRP!$D$21:$D$25)*(G7243/100)*(E7243/1000)),
IF(AND(C7243="Ready to Drink",D7243="RTD-One Pour Cocktail&gt;7%&lt;=14.5"),
SUM(LOOKUP(2,1/(SRP!$B$16:$B$20&lt;=E7243)/(SRP!$C$16:$C$20&gt;=E7243),SRP!$D$16:$D$20)*(G7243/100)*(E7243/1000)),
IF(C7243="Ready to Drink",
SUM(LOOKUP(2,1/(SRP!$B$11:$B$15&lt;=E7243)/(SRP!$C$11:$C$15&gt;=E7243),SRP!$D$11:$D$15)*(G7243/100)*(E7243/1000)),
0)))))),2)</f>
        <v>1.76</v>
      </c>
      <c r="L7243" s="173" t="str">
        <f t="shared" si="113"/>
        <v>Ready to Drink473</v>
      </c>
      <c r="M7243" s="154">
        <f>VLOOKUP(L7243,'Slope %'!C:D,2,0)</f>
        <v>0.12</v>
      </c>
    </row>
    <row r="7244" spans="1:13" x14ac:dyDescent="0.25">
      <c r="A7244" s="169">
        <v>69893</v>
      </c>
      <c r="B7244" s="170" t="s">
        <v>5262</v>
      </c>
      <c r="C7244" s="170" t="s">
        <v>263</v>
      </c>
      <c r="D7244" s="170" t="s">
        <v>806</v>
      </c>
      <c r="E7244" s="170">
        <v>2840</v>
      </c>
      <c r="F7244" s="170">
        <v>3</v>
      </c>
      <c r="G7244" s="171">
        <v>4.5</v>
      </c>
      <c r="H7244" s="170" t="s">
        <v>256</v>
      </c>
      <c r="I7244" s="171">
        <v>28.99</v>
      </c>
      <c r="J7244" s="169">
        <v>8</v>
      </c>
      <c r="K7244" s="154" cm="1">
        <f t="array" ref="K7244">ROUND(
IF(C7244="Beer",
SUM(LOOKUP(2,1/(SRP!$B$8:$B$10&lt;=E7244)/(SRP!$C$8:$C$10&gt;=E7244),SRP!$D$8:$D$10)*(G7244/100)*(E7244/1000)),
IF(C7244="Spirits",
SUM(LOOKUP(2,1/(SRP!$B$2:$B$7&lt;=E7244)/(SRP!$C$2:$C$7&gt;=E7244),SRP!$D$2:$D$7)*(G7244/100)*(E7244/1000)),
IF(AND(C7244="Wine",D7244="Fortified Wines"),
SUM(LOOKUP(2,1/(SRP!$B$26:$B$29&lt;=E7244)/(SRP!$C$26:$C$29&gt;=E7244),SRP!$D$26:$D$29)*(G7244/100)*(E7244/1000)),
IF(C7244="Wine",
SUM(LOOKUP(2,1/(SRP!$B$21:$B$25&lt;=E7244)/(SRP!$C$21:$C$25&gt;=E7244),SRP!$D$21:$D$25)*(G7244/100)*(E7244/1000)),
IF(AND(C7244="Ready to Drink",D7244="RTD-One Pour Cocktail&gt;7%&lt;=14.5"),
SUM(LOOKUP(2,1/(SRP!$B$16:$B$20&lt;=E7244)/(SRP!$C$16:$C$20&gt;=E7244),SRP!$D$16:$D$20)*(G7244/100)*(E7244/1000)),
IF(C7244="Ready to Drink",
SUM(LOOKUP(2,1/(SRP!$B$11:$B$15&lt;=E7244)/(SRP!$C$11:$C$15&gt;=E7244),SRP!$D$11:$D$15)*(G7244/100)*(E7244/1000)),
0)))))),2)</f>
        <v>9.98</v>
      </c>
      <c r="L7244" s="173" t="str">
        <f t="shared" si="113"/>
        <v>Ready to Drink2840</v>
      </c>
      <c r="M7244" s="154">
        <f>VLOOKUP(L7244,'Slope %'!C:D,2,0)</f>
        <v>0.1</v>
      </c>
    </row>
    <row r="7245" spans="1:13" x14ac:dyDescent="0.25">
      <c r="A7245" s="169">
        <v>69894</v>
      </c>
      <c r="B7245" s="170" t="s">
        <v>5263</v>
      </c>
      <c r="C7245" s="170" t="s">
        <v>263</v>
      </c>
      <c r="D7245" s="170" t="s">
        <v>806</v>
      </c>
      <c r="E7245" s="170">
        <v>2840</v>
      </c>
      <c r="F7245" s="170">
        <v>3</v>
      </c>
      <c r="G7245" s="171">
        <v>4.5</v>
      </c>
      <c r="H7245" s="170" t="s">
        <v>256</v>
      </c>
      <c r="I7245" s="171">
        <v>29.99</v>
      </c>
      <c r="J7245" s="169">
        <v>8</v>
      </c>
      <c r="K7245" s="154" cm="1">
        <f t="array" ref="K7245">ROUND(
IF(C7245="Beer",
SUM(LOOKUP(2,1/(SRP!$B$8:$B$10&lt;=E7245)/(SRP!$C$8:$C$10&gt;=E7245),SRP!$D$8:$D$10)*(G7245/100)*(E7245/1000)),
IF(C7245="Spirits",
SUM(LOOKUP(2,1/(SRP!$B$2:$B$7&lt;=E7245)/(SRP!$C$2:$C$7&gt;=E7245),SRP!$D$2:$D$7)*(G7245/100)*(E7245/1000)),
IF(AND(C7245="Wine",D7245="Fortified Wines"),
SUM(LOOKUP(2,1/(SRP!$B$26:$B$29&lt;=E7245)/(SRP!$C$26:$C$29&gt;=E7245),SRP!$D$26:$D$29)*(G7245/100)*(E7245/1000)),
IF(C7245="Wine",
SUM(LOOKUP(2,1/(SRP!$B$21:$B$25&lt;=E7245)/(SRP!$C$21:$C$25&gt;=E7245),SRP!$D$21:$D$25)*(G7245/100)*(E7245/1000)),
IF(AND(C7245="Ready to Drink",D7245="RTD-One Pour Cocktail&gt;7%&lt;=14.5"),
SUM(LOOKUP(2,1/(SRP!$B$16:$B$20&lt;=E7245)/(SRP!$C$16:$C$20&gt;=E7245),SRP!$D$16:$D$20)*(G7245/100)*(E7245/1000)),
IF(C7245="Ready to Drink",
SUM(LOOKUP(2,1/(SRP!$B$11:$B$15&lt;=E7245)/(SRP!$C$11:$C$15&gt;=E7245),SRP!$D$11:$D$15)*(G7245/100)*(E7245/1000)),
0)))))),2)</f>
        <v>9.98</v>
      </c>
      <c r="L7245" s="173" t="str">
        <f t="shared" si="113"/>
        <v>Ready to Drink2840</v>
      </c>
      <c r="M7245" s="154">
        <f>VLOOKUP(L7245,'Slope %'!C:D,2,0)</f>
        <v>0.1</v>
      </c>
    </row>
    <row r="7246" spans="1:13" x14ac:dyDescent="0.25">
      <c r="A7246" s="169">
        <v>69895</v>
      </c>
      <c r="B7246" s="170" t="s">
        <v>5264</v>
      </c>
      <c r="C7246" s="170" t="s">
        <v>11</v>
      </c>
      <c r="D7246" s="170" t="s">
        <v>303</v>
      </c>
      <c r="E7246" s="170">
        <v>473</v>
      </c>
      <c r="F7246" s="170">
        <v>24</v>
      </c>
      <c r="G7246" s="171">
        <v>9.1</v>
      </c>
      <c r="H7246" s="170" t="s">
        <v>2190</v>
      </c>
      <c r="I7246" s="171">
        <v>6.25</v>
      </c>
      <c r="J7246" s="169">
        <v>1</v>
      </c>
      <c r="K7246" s="154" cm="1">
        <f t="array" ref="K7246">ROUND(
IF(C7246="Beer",
SUM(LOOKUP(2,1/(SRP!$B$8:$B$10&lt;=E7246)/(SRP!$C$8:$C$10&gt;=E7246),SRP!$D$8:$D$10)*(G7246/100)*(E7246/1000)),
IF(C7246="Spirits",
SUM(LOOKUP(2,1/(SRP!$B$2:$B$7&lt;=E7246)/(SRP!$C$2:$C$7&gt;=E7246),SRP!$D$2:$D$7)*(G7246/100)*(E7246/1000)),
IF(AND(C7246="Wine",D7246="Fortified Wines"),
SUM(LOOKUP(2,1/(SRP!$B$26:$B$29&lt;=E7246)/(SRP!$C$26:$C$29&gt;=E7246),SRP!$D$26:$D$29)*(G7246/100)*(E7246/1000)),
IF(C7246="Wine",
SUM(LOOKUP(2,1/(SRP!$B$21:$B$25&lt;=E7246)/(SRP!$C$21:$C$25&gt;=E7246),SRP!$D$21:$D$25)*(G7246/100)*(E7246/1000)),
IF(AND(C7246="Ready to Drink",D7246="RTD-One Pour Cocktail&gt;7%&lt;=14.5"),
SUM(LOOKUP(2,1/(SRP!$B$16:$B$20&lt;=E7246)/(SRP!$C$16:$C$20&gt;=E7246),SRP!$D$16:$D$20)*(G7246/100)*(E7246/1000)),
IF(C7246="Ready to Drink",
SUM(LOOKUP(2,1/(SRP!$B$11:$B$15&lt;=E7246)/(SRP!$C$11:$C$15&gt;=E7246),SRP!$D$11:$D$15)*(G7246/100)*(E7246/1000)),
0)))))),2)</f>
        <v>3.36</v>
      </c>
      <c r="L7246" s="173" t="str">
        <f t="shared" si="113"/>
        <v>Beer473</v>
      </c>
      <c r="M7246" s="154">
        <f>VLOOKUP(L7246,'Slope %'!C:D,2,0)</f>
        <v>0.12</v>
      </c>
    </row>
    <row r="7247" spans="1:13" x14ac:dyDescent="0.25">
      <c r="A7247" s="169">
        <v>69895</v>
      </c>
      <c r="B7247" s="170" t="s">
        <v>5264</v>
      </c>
      <c r="C7247" s="170" t="s">
        <v>11</v>
      </c>
      <c r="D7247" s="170" t="s">
        <v>303</v>
      </c>
      <c r="E7247" s="170">
        <v>473</v>
      </c>
      <c r="F7247" s="170">
        <v>24</v>
      </c>
      <c r="G7247" s="171">
        <v>9.1</v>
      </c>
      <c r="H7247" s="170" t="s">
        <v>2190</v>
      </c>
      <c r="I7247" s="171">
        <v>6.25</v>
      </c>
      <c r="J7247" s="169">
        <v>1</v>
      </c>
      <c r="K7247" s="154" cm="1">
        <f t="array" ref="K7247">ROUND(
IF(C7247="Beer",
SUM(LOOKUP(2,1/(SRP!$B$8:$B$10&lt;=E7247)/(SRP!$C$8:$C$10&gt;=E7247),SRP!$D$8:$D$10)*(G7247/100)*(E7247/1000)),
IF(C7247="Spirits",
SUM(LOOKUP(2,1/(SRP!$B$2:$B$7&lt;=E7247)/(SRP!$C$2:$C$7&gt;=E7247),SRP!$D$2:$D$7)*(G7247/100)*(E7247/1000)),
IF(AND(C7247="Wine",D7247="Fortified Wines"),
SUM(LOOKUP(2,1/(SRP!$B$26:$B$29&lt;=E7247)/(SRP!$C$26:$C$29&gt;=E7247),SRP!$D$26:$D$29)*(G7247/100)*(E7247/1000)),
IF(C7247="Wine",
SUM(LOOKUP(2,1/(SRP!$B$21:$B$25&lt;=E7247)/(SRP!$C$21:$C$25&gt;=E7247),SRP!$D$21:$D$25)*(G7247/100)*(E7247/1000)),
IF(AND(C7247="Ready to Drink",D7247="RTD-One Pour Cocktail&gt;7%&lt;=14.5"),
SUM(LOOKUP(2,1/(SRP!$B$16:$B$20&lt;=E7247)/(SRP!$C$16:$C$20&gt;=E7247),SRP!$D$16:$D$20)*(G7247/100)*(E7247/1000)),
IF(C7247="Ready to Drink",
SUM(LOOKUP(2,1/(SRP!$B$11:$B$15&lt;=E7247)/(SRP!$C$11:$C$15&gt;=E7247),SRP!$D$11:$D$15)*(G7247/100)*(E7247/1000)),
0)))))),2)</f>
        <v>3.36</v>
      </c>
      <c r="L7247" s="173" t="str">
        <f t="shared" si="113"/>
        <v>Beer473</v>
      </c>
      <c r="M7247" s="154">
        <f>VLOOKUP(L7247,'Slope %'!C:D,2,0)</f>
        <v>0.12</v>
      </c>
    </row>
    <row r="7248" spans="1:13" x14ac:dyDescent="0.25">
      <c r="A7248" s="169">
        <v>69898</v>
      </c>
      <c r="B7248" s="170" t="s">
        <v>5265</v>
      </c>
      <c r="C7248" s="170" t="s">
        <v>24</v>
      </c>
      <c r="D7248" s="170" t="s">
        <v>66</v>
      </c>
      <c r="E7248" s="170">
        <v>750</v>
      </c>
      <c r="F7248" s="170">
        <v>12</v>
      </c>
      <c r="G7248" s="171">
        <v>14</v>
      </c>
      <c r="H7248" s="170" t="s">
        <v>91</v>
      </c>
      <c r="I7248" s="171">
        <v>17.989999999999998</v>
      </c>
      <c r="J7248" s="169">
        <v>1</v>
      </c>
      <c r="K7248" s="154" cm="1">
        <f t="array" ref="K7248">ROUND(
IF(C7248="Beer",
SUM(LOOKUP(2,1/(SRP!$B$8:$B$10&lt;=E7248)/(SRP!$C$8:$C$10&gt;=E7248),SRP!$D$8:$D$10)*(G7248/100)*(E7248/1000)),
IF(C7248="Spirits",
SUM(LOOKUP(2,1/(SRP!$B$2:$B$7&lt;=E7248)/(SRP!$C$2:$C$7&gt;=E7248),SRP!$D$2:$D$7)*(G7248/100)*(E7248/1000)),
IF(AND(C7248="Wine",D7248="Fortified Wines"),
SUM(LOOKUP(2,1/(SRP!$B$26:$B$29&lt;=E7248)/(SRP!$C$26:$C$29&gt;=E7248),SRP!$D$26:$D$29)*(G7248/100)*(E7248/1000)),
IF(C7248="Wine",
SUM(LOOKUP(2,1/(SRP!$B$21:$B$25&lt;=E7248)/(SRP!$C$21:$C$25&gt;=E7248),SRP!$D$21:$D$25)*(G7248/100)*(E7248/1000)),
IF(AND(C7248="Ready to Drink",D7248="RTD-One Pour Cocktail&gt;7%&lt;=14.5"),
SUM(LOOKUP(2,1/(SRP!$B$16:$B$20&lt;=E7248)/(SRP!$C$16:$C$20&gt;=E7248),SRP!$D$16:$D$20)*(G7248/100)*(E7248/1000)),
IF(C7248="Ready to Drink",
SUM(LOOKUP(2,1/(SRP!$B$11:$B$15&lt;=E7248)/(SRP!$C$11:$C$15&gt;=E7248),SRP!$D$11:$D$15)*(G7248/100)*(E7248/1000)),
0)))))),2)</f>
        <v>8.1999999999999993</v>
      </c>
      <c r="L7248" s="173" t="str">
        <f t="shared" si="113"/>
        <v>Wine750</v>
      </c>
      <c r="M7248" s="154">
        <f>VLOOKUP(L7248,'Slope %'!C:D,2,0)</f>
        <v>0.1</v>
      </c>
    </row>
    <row r="7249" spans="1:13" x14ac:dyDescent="0.25">
      <c r="A7249" s="169">
        <v>69901</v>
      </c>
      <c r="B7249" s="170" t="s">
        <v>5266</v>
      </c>
      <c r="C7249" s="170" t="s">
        <v>263</v>
      </c>
      <c r="D7249" s="170" t="s">
        <v>38</v>
      </c>
      <c r="E7249" s="170">
        <v>4260</v>
      </c>
      <c r="F7249" s="170">
        <v>2</v>
      </c>
      <c r="G7249" s="171">
        <v>5</v>
      </c>
      <c r="H7249" s="170" t="s">
        <v>17</v>
      </c>
      <c r="I7249" s="171">
        <v>30.99</v>
      </c>
      <c r="J7249" s="169">
        <v>12</v>
      </c>
      <c r="K7249" s="154" cm="1">
        <f t="array" ref="K7249">ROUND(
IF(C7249="Beer",
SUM(LOOKUP(2,1/(SRP!$B$8:$B$10&lt;=E7249)/(SRP!$C$8:$C$10&gt;=E7249),SRP!$D$8:$D$10)*(G7249/100)*(E7249/1000)),
IF(C7249="Spirits",
SUM(LOOKUP(2,1/(SRP!$B$2:$B$7&lt;=E7249)/(SRP!$C$2:$C$7&gt;=E7249),SRP!$D$2:$D$7)*(G7249/100)*(E7249/1000)),
IF(AND(C7249="Wine",D7249="Fortified Wines"),
SUM(LOOKUP(2,1/(SRP!$B$26:$B$29&lt;=E7249)/(SRP!$C$26:$C$29&gt;=E7249),SRP!$D$26:$D$29)*(G7249/100)*(E7249/1000)),
IF(C7249="Wine",
SUM(LOOKUP(2,1/(SRP!$B$21:$B$25&lt;=E7249)/(SRP!$C$21:$C$25&gt;=E7249),SRP!$D$21:$D$25)*(G7249/100)*(E7249/1000)),
IF(AND(C7249="Ready to Drink",D7249="RTD-One Pour Cocktail&gt;7%&lt;=14.5"),
SUM(LOOKUP(2,1/(SRP!$B$16:$B$20&lt;=E7249)/(SRP!$C$16:$C$20&gt;=E7249),SRP!$D$16:$D$20)*(G7249/100)*(E7249/1000)),
IF(C7249="Ready to Drink",
SUM(LOOKUP(2,1/(SRP!$B$11:$B$15&lt;=E7249)/(SRP!$C$11:$C$15&gt;=E7249),SRP!$D$11:$D$15)*(G7249/100)*(E7249/1000)),
0)))))),2)</f>
        <v>16.63</v>
      </c>
      <c r="L7249" s="173" t="str">
        <f t="shared" si="113"/>
        <v>Ready to Drink4260</v>
      </c>
      <c r="M7249" s="154">
        <f>VLOOKUP(L7249,'Slope %'!C:D,2,0)</f>
        <v>7.0000000000000007E-2</v>
      </c>
    </row>
    <row r="7250" spans="1:13" x14ac:dyDescent="0.25">
      <c r="A7250" s="169">
        <v>69902</v>
      </c>
      <c r="B7250" s="170" t="s">
        <v>5267</v>
      </c>
      <c r="C7250" s="170" t="s">
        <v>24</v>
      </c>
      <c r="D7250" s="170" t="s">
        <v>99</v>
      </c>
      <c r="E7250" s="170">
        <v>750</v>
      </c>
      <c r="F7250" s="170">
        <v>6</v>
      </c>
      <c r="G7250" s="171">
        <v>20</v>
      </c>
      <c r="H7250" s="170" t="s">
        <v>149</v>
      </c>
      <c r="I7250" s="171">
        <v>65.989999999999995</v>
      </c>
      <c r="J7250" s="169">
        <v>1</v>
      </c>
      <c r="K7250" s="154" cm="1">
        <f t="array" ref="K7250">ROUND(
IF(C7250="Beer",
SUM(LOOKUP(2,1/(SRP!$B$8:$B$10&lt;=E7250)/(SRP!$C$8:$C$10&gt;=E7250),SRP!$D$8:$D$10)*(G7250/100)*(E7250/1000)),
IF(C7250="Spirits",
SUM(LOOKUP(2,1/(SRP!$B$2:$B$7&lt;=E7250)/(SRP!$C$2:$C$7&gt;=E7250),SRP!$D$2:$D$7)*(G7250/100)*(E7250/1000)),
IF(AND(C7250="Wine",D7250="Fortified Wines"),
SUM(LOOKUP(2,1/(SRP!$B$26:$B$29&lt;=E7250)/(SRP!$C$26:$C$29&gt;=E7250),SRP!$D$26:$D$29)*(G7250/100)*(E7250/1000)),
IF(C7250="Wine",
SUM(LOOKUP(2,1/(SRP!$B$21:$B$25&lt;=E7250)/(SRP!$C$21:$C$25&gt;=E7250),SRP!$D$21:$D$25)*(G7250/100)*(E7250/1000)),
IF(AND(C7250="Ready to Drink",D7250="RTD-One Pour Cocktail&gt;7%&lt;=14.5"),
SUM(LOOKUP(2,1/(SRP!$B$16:$B$20&lt;=E7250)/(SRP!$C$16:$C$20&gt;=E7250),SRP!$D$16:$D$20)*(G7250/100)*(E7250/1000)),
IF(C7250="Ready to Drink",
SUM(LOOKUP(2,1/(SRP!$B$11:$B$15&lt;=E7250)/(SRP!$C$11:$C$15&gt;=E7250),SRP!$D$11:$D$15)*(G7250/100)*(E7250/1000)),
0)))))),2)</f>
        <v>11.71</v>
      </c>
      <c r="L7250" s="173" t="str">
        <f t="shared" si="113"/>
        <v>Wine750</v>
      </c>
      <c r="M7250" s="154">
        <f>VLOOKUP(L7250,'Slope %'!C:D,2,0)</f>
        <v>0.1</v>
      </c>
    </row>
    <row r="7251" spans="1:13" x14ac:dyDescent="0.25">
      <c r="A7251" s="169">
        <v>69903</v>
      </c>
      <c r="B7251" s="170" t="s">
        <v>5268</v>
      </c>
      <c r="C7251" s="170" t="s">
        <v>263</v>
      </c>
      <c r="D7251" s="170" t="s">
        <v>264</v>
      </c>
      <c r="E7251" s="170">
        <v>473</v>
      </c>
      <c r="F7251" s="170">
        <v>24</v>
      </c>
      <c r="G7251" s="171">
        <v>7</v>
      </c>
      <c r="H7251" s="170" t="s">
        <v>177</v>
      </c>
      <c r="I7251" s="171">
        <v>4.09</v>
      </c>
      <c r="J7251" s="169">
        <v>1</v>
      </c>
      <c r="K7251" s="154" cm="1">
        <f t="array" ref="K7251">ROUND(
IF(C7251="Beer",
SUM(LOOKUP(2,1/(SRP!$B$8:$B$10&lt;=E7251)/(SRP!$C$8:$C$10&gt;=E7251),SRP!$D$8:$D$10)*(G7251/100)*(E7251/1000)),
IF(C7251="Spirits",
SUM(LOOKUP(2,1/(SRP!$B$2:$B$7&lt;=E7251)/(SRP!$C$2:$C$7&gt;=E7251),SRP!$D$2:$D$7)*(G7251/100)*(E7251/1000)),
IF(AND(C7251="Wine",D7251="Fortified Wines"),
SUM(LOOKUP(2,1/(SRP!$B$26:$B$29&lt;=E7251)/(SRP!$C$26:$C$29&gt;=E7251),SRP!$D$26:$D$29)*(G7251/100)*(E7251/1000)),
IF(C7251="Wine",
SUM(LOOKUP(2,1/(SRP!$B$21:$B$25&lt;=E7251)/(SRP!$C$21:$C$25&gt;=E7251),SRP!$D$21:$D$25)*(G7251/100)*(E7251/1000)),
IF(AND(C7251="Ready to Drink",D7251="RTD-One Pour Cocktail&gt;7%&lt;=14.5"),
SUM(LOOKUP(2,1/(SRP!$B$16:$B$20&lt;=E7251)/(SRP!$C$16:$C$20&gt;=E7251),SRP!$D$16:$D$20)*(G7251/100)*(E7251/1000)),
IF(C7251="Ready to Drink",
SUM(LOOKUP(2,1/(SRP!$B$11:$B$15&lt;=E7251)/(SRP!$C$11:$C$15&gt;=E7251),SRP!$D$11:$D$15)*(G7251/100)*(E7251/1000)),
0)))))),2)</f>
        <v>2.74</v>
      </c>
      <c r="L7251" s="173" t="str">
        <f t="shared" si="113"/>
        <v>Ready to Drink473</v>
      </c>
      <c r="M7251" s="154">
        <f>VLOOKUP(L7251,'Slope %'!C:D,2,0)</f>
        <v>0.12</v>
      </c>
    </row>
    <row r="7252" spans="1:13" x14ac:dyDescent="0.25">
      <c r="A7252" s="169">
        <v>69907</v>
      </c>
      <c r="B7252" s="170" t="s">
        <v>5269</v>
      </c>
      <c r="C7252" s="170" t="s">
        <v>263</v>
      </c>
      <c r="D7252" s="170" t="s">
        <v>1938</v>
      </c>
      <c r="E7252" s="170">
        <v>473</v>
      </c>
      <c r="F7252" s="170">
        <v>24</v>
      </c>
      <c r="G7252" s="171">
        <v>7</v>
      </c>
      <c r="H7252" s="170" t="s">
        <v>105</v>
      </c>
      <c r="I7252" s="171">
        <v>3.99</v>
      </c>
      <c r="J7252" s="169">
        <v>1</v>
      </c>
      <c r="K7252" s="154" cm="1">
        <f t="array" ref="K7252">ROUND(
IF(C7252="Beer",
SUM(LOOKUP(2,1/(SRP!$B$8:$B$10&lt;=E7252)/(SRP!$C$8:$C$10&gt;=E7252),SRP!$D$8:$D$10)*(G7252/100)*(E7252/1000)),
IF(C7252="Spirits",
SUM(LOOKUP(2,1/(SRP!$B$2:$B$7&lt;=E7252)/(SRP!$C$2:$C$7&gt;=E7252),SRP!$D$2:$D$7)*(G7252/100)*(E7252/1000)),
IF(AND(C7252="Wine",D7252="Fortified Wines"),
SUM(LOOKUP(2,1/(SRP!$B$26:$B$29&lt;=E7252)/(SRP!$C$26:$C$29&gt;=E7252),SRP!$D$26:$D$29)*(G7252/100)*(E7252/1000)),
IF(C7252="Wine",
SUM(LOOKUP(2,1/(SRP!$B$21:$B$25&lt;=E7252)/(SRP!$C$21:$C$25&gt;=E7252),SRP!$D$21:$D$25)*(G7252/100)*(E7252/1000)),
IF(AND(C7252="Ready to Drink",D7252="RTD-One Pour Cocktail&gt;7%&lt;=14.5"),
SUM(LOOKUP(2,1/(SRP!$B$16:$B$20&lt;=E7252)/(SRP!$C$16:$C$20&gt;=E7252),SRP!$D$16:$D$20)*(G7252/100)*(E7252/1000)),
IF(C7252="Ready to Drink",
SUM(LOOKUP(2,1/(SRP!$B$11:$B$15&lt;=E7252)/(SRP!$C$11:$C$15&gt;=E7252),SRP!$D$11:$D$15)*(G7252/100)*(E7252/1000)),
0)))))),2)</f>
        <v>2.74</v>
      </c>
      <c r="L7252" s="173" t="str">
        <f t="shared" si="113"/>
        <v>Ready to Drink473</v>
      </c>
      <c r="M7252" s="154">
        <f>VLOOKUP(L7252,'Slope %'!C:D,2,0)</f>
        <v>0.12</v>
      </c>
    </row>
    <row r="7253" spans="1:13" x14ac:dyDescent="0.25">
      <c r="A7253" s="169">
        <v>69907</v>
      </c>
      <c r="B7253" s="170" t="s">
        <v>5269</v>
      </c>
      <c r="C7253" s="170" t="s">
        <v>263</v>
      </c>
      <c r="D7253" s="170" t="s">
        <v>1938</v>
      </c>
      <c r="E7253" s="170">
        <v>473</v>
      </c>
      <c r="F7253" s="170">
        <v>24</v>
      </c>
      <c r="G7253" s="171">
        <v>7</v>
      </c>
      <c r="H7253" s="170" t="s">
        <v>105</v>
      </c>
      <c r="I7253" s="171">
        <v>3.99</v>
      </c>
      <c r="J7253" s="169">
        <v>1</v>
      </c>
      <c r="K7253" s="154" cm="1">
        <f t="array" ref="K7253">ROUND(
IF(C7253="Beer",
SUM(LOOKUP(2,1/(SRP!$B$8:$B$10&lt;=E7253)/(SRP!$C$8:$C$10&gt;=E7253),SRP!$D$8:$D$10)*(G7253/100)*(E7253/1000)),
IF(C7253="Spirits",
SUM(LOOKUP(2,1/(SRP!$B$2:$B$7&lt;=E7253)/(SRP!$C$2:$C$7&gt;=E7253),SRP!$D$2:$D$7)*(G7253/100)*(E7253/1000)),
IF(AND(C7253="Wine",D7253="Fortified Wines"),
SUM(LOOKUP(2,1/(SRP!$B$26:$B$29&lt;=E7253)/(SRP!$C$26:$C$29&gt;=E7253),SRP!$D$26:$D$29)*(G7253/100)*(E7253/1000)),
IF(C7253="Wine",
SUM(LOOKUP(2,1/(SRP!$B$21:$B$25&lt;=E7253)/(SRP!$C$21:$C$25&gt;=E7253),SRP!$D$21:$D$25)*(G7253/100)*(E7253/1000)),
IF(AND(C7253="Ready to Drink",D7253="RTD-One Pour Cocktail&gt;7%&lt;=14.5"),
SUM(LOOKUP(2,1/(SRP!$B$16:$B$20&lt;=E7253)/(SRP!$C$16:$C$20&gt;=E7253),SRP!$D$16:$D$20)*(G7253/100)*(E7253/1000)),
IF(C7253="Ready to Drink",
SUM(LOOKUP(2,1/(SRP!$B$11:$B$15&lt;=E7253)/(SRP!$C$11:$C$15&gt;=E7253),SRP!$D$11:$D$15)*(G7253/100)*(E7253/1000)),
0)))))),2)</f>
        <v>2.74</v>
      </c>
      <c r="L7253" s="173" t="str">
        <f t="shared" si="113"/>
        <v>Ready to Drink473</v>
      </c>
      <c r="M7253" s="154">
        <f>VLOOKUP(L7253,'Slope %'!C:D,2,0)</f>
        <v>0.12</v>
      </c>
    </row>
    <row r="7254" spans="1:13" x14ac:dyDescent="0.25">
      <c r="A7254" s="169">
        <v>69910</v>
      </c>
      <c r="B7254" s="170" t="s">
        <v>5270</v>
      </c>
      <c r="C7254" s="170" t="s">
        <v>263</v>
      </c>
      <c r="D7254" s="170" t="s">
        <v>264</v>
      </c>
      <c r="E7254" s="170">
        <v>4260</v>
      </c>
      <c r="F7254" s="170">
        <v>2</v>
      </c>
      <c r="G7254" s="171">
        <v>5</v>
      </c>
      <c r="H7254" s="170" t="s">
        <v>177</v>
      </c>
      <c r="I7254" s="171">
        <v>32.99</v>
      </c>
      <c r="J7254" s="169">
        <v>12</v>
      </c>
      <c r="K7254" s="154" cm="1">
        <f t="array" ref="K7254">ROUND(
IF(C7254="Beer",
SUM(LOOKUP(2,1/(SRP!$B$8:$B$10&lt;=E7254)/(SRP!$C$8:$C$10&gt;=E7254),SRP!$D$8:$D$10)*(G7254/100)*(E7254/1000)),
IF(C7254="Spirits",
SUM(LOOKUP(2,1/(SRP!$B$2:$B$7&lt;=E7254)/(SRP!$C$2:$C$7&gt;=E7254),SRP!$D$2:$D$7)*(G7254/100)*(E7254/1000)),
IF(AND(C7254="Wine",D7254="Fortified Wines"),
SUM(LOOKUP(2,1/(SRP!$B$26:$B$29&lt;=E7254)/(SRP!$C$26:$C$29&gt;=E7254),SRP!$D$26:$D$29)*(G7254/100)*(E7254/1000)),
IF(C7254="Wine",
SUM(LOOKUP(2,1/(SRP!$B$21:$B$25&lt;=E7254)/(SRP!$C$21:$C$25&gt;=E7254),SRP!$D$21:$D$25)*(G7254/100)*(E7254/1000)),
IF(AND(C7254="Ready to Drink",D7254="RTD-One Pour Cocktail&gt;7%&lt;=14.5"),
SUM(LOOKUP(2,1/(SRP!$B$16:$B$20&lt;=E7254)/(SRP!$C$16:$C$20&gt;=E7254),SRP!$D$16:$D$20)*(G7254/100)*(E7254/1000)),
IF(C7254="Ready to Drink",
SUM(LOOKUP(2,1/(SRP!$B$11:$B$15&lt;=E7254)/(SRP!$C$11:$C$15&gt;=E7254),SRP!$D$11:$D$15)*(G7254/100)*(E7254/1000)),
0)))))),2)</f>
        <v>16.63</v>
      </c>
      <c r="L7254" s="173" t="str">
        <f t="shared" si="113"/>
        <v>Ready to Drink4260</v>
      </c>
      <c r="M7254" s="154">
        <f>VLOOKUP(L7254,'Slope %'!C:D,2,0)</f>
        <v>7.0000000000000007E-2</v>
      </c>
    </row>
    <row r="7255" spans="1:13" x14ac:dyDescent="0.25">
      <c r="A7255" s="169">
        <v>69911</v>
      </c>
      <c r="B7255" s="170" t="s">
        <v>5271</v>
      </c>
      <c r="C7255" s="170" t="s">
        <v>263</v>
      </c>
      <c r="D7255" s="170" t="s">
        <v>646</v>
      </c>
      <c r="E7255" s="170">
        <v>4260</v>
      </c>
      <c r="F7255" s="170">
        <v>2</v>
      </c>
      <c r="G7255" s="171">
        <v>7</v>
      </c>
      <c r="H7255" s="170" t="s">
        <v>105</v>
      </c>
      <c r="I7255" s="171">
        <v>31.99</v>
      </c>
      <c r="J7255" s="169">
        <v>12</v>
      </c>
      <c r="K7255" s="154" cm="1">
        <f t="array" ref="K7255">ROUND(
IF(C7255="Beer",
SUM(LOOKUP(2,1/(SRP!$B$8:$B$10&lt;=E7255)/(SRP!$C$8:$C$10&gt;=E7255),SRP!$D$8:$D$10)*(G7255/100)*(E7255/1000)),
IF(C7255="Spirits",
SUM(LOOKUP(2,1/(SRP!$B$2:$B$7&lt;=E7255)/(SRP!$C$2:$C$7&gt;=E7255),SRP!$D$2:$D$7)*(G7255/100)*(E7255/1000)),
IF(AND(C7255="Wine",D7255="Fortified Wines"),
SUM(LOOKUP(2,1/(SRP!$B$26:$B$29&lt;=E7255)/(SRP!$C$26:$C$29&gt;=E7255),SRP!$D$26:$D$29)*(G7255/100)*(E7255/1000)),
IF(C7255="Wine",
SUM(LOOKUP(2,1/(SRP!$B$21:$B$25&lt;=E7255)/(SRP!$C$21:$C$25&gt;=E7255),SRP!$D$21:$D$25)*(G7255/100)*(E7255/1000)),
IF(AND(C7255="Ready to Drink",D7255="RTD-One Pour Cocktail&gt;7%&lt;=14.5"),
SUM(LOOKUP(2,1/(SRP!$B$16:$B$20&lt;=E7255)/(SRP!$C$16:$C$20&gt;=E7255),SRP!$D$16:$D$20)*(G7255/100)*(E7255/1000)),
IF(C7255="Ready to Drink",
SUM(LOOKUP(2,1/(SRP!$B$11:$B$15&lt;=E7255)/(SRP!$C$11:$C$15&gt;=E7255),SRP!$D$11:$D$15)*(G7255/100)*(E7255/1000)),
0)))))),2)</f>
        <v>23.28</v>
      </c>
      <c r="L7255" s="173" t="str">
        <f t="shared" si="113"/>
        <v>Ready to Drink4260</v>
      </c>
      <c r="M7255" s="154">
        <f>VLOOKUP(L7255,'Slope %'!C:D,2,0)</f>
        <v>7.0000000000000007E-2</v>
      </c>
    </row>
    <row r="7256" spans="1:13" x14ac:dyDescent="0.25">
      <c r="A7256" s="169">
        <v>69911</v>
      </c>
      <c r="B7256" s="170" t="s">
        <v>5271</v>
      </c>
      <c r="C7256" s="170" t="s">
        <v>263</v>
      </c>
      <c r="D7256" s="170" t="s">
        <v>646</v>
      </c>
      <c r="E7256" s="170">
        <v>4260</v>
      </c>
      <c r="F7256" s="170">
        <v>2</v>
      </c>
      <c r="G7256" s="171">
        <v>7</v>
      </c>
      <c r="H7256" s="170" t="s">
        <v>105</v>
      </c>
      <c r="I7256" s="171">
        <v>31.99</v>
      </c>
      <c r="J7256" s="169">
        <v>12</v>
      </c>
      <c r="K7256" s="154" cm="1">
        <f t="array" ref="K7256">ROUND(
IF(C7256="Beer",
SUM(LOOKUP(2,1/(SRP!$B$8:$B$10&lt;=E7256)/(SRP!$C$8:$C$10&gt;=E7256),SRP!$D$8:$D$10)*(G7256/100)*(E7256/1000)),
IF(C7256="Spirits",
SUM(LOOKUP(2,1/(SRP!$B$2:$B$7&lt;=E7256)/(SRP!$C$2:$C$7&gt;=E7256),SRP!$D$2:$D$7)*(G7256/100)*(E7256/1000)),
IF(AND(C7256="Wine",D7256="Fortified Wines"),
SUM(LOOKUP(2,1/(SRP!$B$26:$B$29&lt;=E7256)/(SRP!$C$26:$C$29&gt;=E7256),SRP!$D$26:$D$29)*(G7256/100)*(E7256/1000)),
IF(C7256="Wine",
SUM(LOOKUP(2,1/(SRP!$B$21:$B$25&lt;=E7256)/(SRP!$C$21:$C$25&gt;=E7256),SRP!$D$21:$D$25)*(G7256/100)*(E7256/1000)),
IF(AND(C7256="Ready to Drink",D7256="RTD-One Pour Cocktail&gt;7%&lt;=14.5"),
SUM(LOOKUP(2,1/(SRP!$B$16:$B$20&lt;=E7256)/(SRP!$C$16:$C$20&gt;=E7256),SRP!$D$16:$D$20)*(G7256/100)*(E7256/1000)),
IF(C7256="Ready to Drink",
SUM(LOOKUP(2,1/(SRP!$B$11:$B$15&lt;=E7256)/(SRP!$C$11:$C$15&gt;=E7256),SRP!$D$11:$D$15)*(G7256/100)*(E7256/1000)),
0)))))),2)</f>
        <v>23.28</v>
      </c>
      <c r="L7256" s="173" t="str">
        <f t="shared" si="113"/>
        <v>Ready to Drink4260</v>
      </c>
      <c r="M7256" s="154">
        <f>VLOOKUP(L7256,'Slope %'!C:D,2,0)</f>
        <v>7.0000000000000007E-2</v>
      </c>
    </row>
    <row r="7257" spans="1:13" x14ac:dyDescent="0.25">
      <c r="A7257" s="169">
        <v>69913</v>
      </c>
      <c r="B7257" s="170" t="s">
        <v>5272</v>
      </c>
      <c r="C7257" s="170" t="s">
        <v>263</v>
      </c>
      <c r="D7257" s="170" t="s">
        <v>332</v>
      </c>
      <c r="E7257" s="170">
        <v>473</v>
      </c>
      <c r="F7257" s="170">
        <v>24</v>
      </c>
      <c r="G7257" s="171">
        <v>7</v>
      </c>
      <c r="H7257" s="170" t="s">
        <v>105</v>
      </c>
      <c r="I7257" s="171">
        <v>4.49</v>
      </c>
      <c r="J7257" s="169">
        <v>1</v>
      </c>
      <c r="K7257" s="154" cm="1">
        <f t="array" ref="K7257">ROUND(
IF(C7257="Beer",
SUM(LOOKUP(2,1/(SRP!$B$8:$B$10&lt;=E7257)/(SRP!$C$8:$C$10&gt;=E7257),SRP!$D$8:$D$10)*(G7257/100)*(E7257/1000)),
IF(C7257="Spirits",
SUM(LOOKUP(2,1/(SRP!$B$2:$B$7&lt;=E7257)/(SRP!$C$2:$C$7&gt;=E7257),SRP!$D$2:$D$7)*(G7257/100)*(E7257/1000)),
IF(AND(C7257="Wine",D7257="Fortified Wines"),
SUM(LOOKUP(2,1/(SRP!$B$26:$B$29&lt;=E7257)/(SRP!$C$26:$C$29&gt;=E7257),SRP!$D$26:$D$29)*(G7257/100)*(E7257/1000)),
IF(C7257="Wine",
SUM(LOOKUP(2,1/(SRP!$B$21:$B$25&lt;=E7257)/(SRP!$C$21:$C$25&gt;=E7257),SRP!$D$21:$D$25)*(G7257/100)*(E7257/1000)),
IF(AND(C7257="Ready to Drink",D7257="RTD-One Pour Cocktail&gt;7%&lt;=14.5"),
SUM(LOOKUP(2,1/(SRP!$B$16:$B$20&lt;=E7257)/(SRP!$C$16:$C$20&gt;=E7257),SRP!$D$16:$D$20)*(G7257/100)*(E7257/1000)),
IF(C7257="Ready to Drink",
SUM(LOOKUP(2,1/(SRP!$B$11:$B$15&lt;=E7257)/(SRP!$C$11:$C$15&gt;=E7257),SRP!$D$11:$D$15)*(G7257/100)*(E7257/1000)),
0)))))),2)</f>
        <v>2.74</v>
      </c>
      <c r="L7257" s="173" t="str">
        <f t="shared" si="113"/>
        <v>Ready to Drink473</v>
      </c>
      <c r="M7257" s="154">
        <f>VLOOKUP(L7257,'Slope %'!C:D,2,0)</f>
        <v>0.12</v>
      </c>
    </row>
    <row r="7258" spans="1:13" x14ac:dyDescent="0.25">
      <c r="A7258" s="169">
        <v>69913</v>
      </c>
      <c r="B7258" s="170" t="s">
        <v>5272</v>
      </c>
      <c r="C7258" s="170" t="s">
        <v>263</v>
      </c>
      <c r="D7258" s="170" t="s">
        <v>332</v>
      </c>
      <c r="E7258" s="170">
        <v>473</v>
      </c>
      <c r="F7258" s="170">
        <v>24</v>
      </c>
      <c r="G7258" s="171">
        <v>7</v>
      </c>
      <c r="H7258" s="170" t="s">
        <v>105</v>
      </c>
      <c r="I7258" s="171">
        <v>4.49</v>
      </c>
      <c r="J7258" s="169">
        <v>1</v>
      </c>
      <c r="K7258" s="154" cm="1">
        <f t="array" ref="K7258">ROUND(
IF(C7258="Beer",
SUM(LOOKUP(2,1/(SRP!$B$8:$B$10&lt;=E7258)/(SRP!$C$8:$C$10&gt;=E7258),SRP!$D$8:$D$10)*(G7258/100)*(E7258/1000)),
IF(C7258="Spirits",
SUM(LOOKUP(2,1/(SRP!$B$2:$B$7&lt;=E7258)/(SRP!$C$2:$C$7&gt;=E7258),SRP!$D$2:$D$7)*(G7258/100)*(E7258/1000)),
IF(AND(C7258="Wine",D7258="Fortified Wines"),
SUM(LOOKUP(2,1/(SRP!$B$26:$B$29&lt;=E7258)/(SRP!$C$26:$C$29&gt;=E7258),SRP!$D$26:$D$29)*(G7258/100)*(E7258/1000)),
IF(C7258="Wine",
SUM(LOOKUP(2,1/(SRP!$B$21:$B$25&lt;=E7258)/(SRP!$C$21:$C$25&gt;=E7258),SRP!$D$21:$D$25)*(G7258/100)*(E7258/1000)),
IF(AND(C7258="Ready to Drink",D7258="RTD-One Pour Cocktail&gt;7%&lt;=14.5"),
SUM(LOOKUP(2,1/(SRP!$B$16:$B$20&lt;=E7258)/(SRP!$C$16:$C$20&gt;=E7258),SRP!$D$16:$D$20)*(G7258/100)*(E7258/1000)),
IF(C7258="Ready to Drink",
SUM(LOOKUP(2,1/(SRP!$B$11:$B$15&lt;=E7258)/(SRP!$C$11:$C$15&gt;=E7258),SRP!$D$11:$D$15)*(G7258/100)*(E7258/1000)),
0)))))),2)</f>
        <v>2.74</v>
      </c>
      <c r="L7258" s="173" t="str">
        <f t="shared" si="113"/>
        <v>Ready to Drink473</v>
      </c>
      <c r="M7258" s="154">
        <f>VLOOKUP(L7258,'Slope %'!C:D,2,0)</f>
        <v>0.12</v>
      </c>
    </row>
    <row r="7259" spans="1:13" x14ac:dyDescent="0.25">
      <c r="A7259" s="169">
        <v>69915</v>
      </c>
      <c r="B7259" s="170" t="s">
        <v>5273</v>
      </c>
      <c r="C7259" s="170" t="s">
        <v>263</v>
      </c>
      <c r="D7259" s="170" t="s">
        <v>332</v>
      </c>
      <c r="E7259" s="170">
        <v>4260</v>
      </c>
      <c r="F7259" s="170">
        <v>2</v>
      </c>
      <c r="G7259" s="171">
        <v>7</v>
      </c>
      <c r="H7259" s="170" t="s">
        <v>177</v>
      </c>
      <c r="I7259" s="171">
        <v>34.99</v>
      </c>
      <c r="J7259" s="169">
        <v>12</v>
      </c>
      <c r="K7259" s="154" cm="1">
        <f t="array" ref="K7259">ROUND(
IF(C7259="Beer",
SUM(LOOKUP(2,1/(SRP!$B$8:$B$10&lt;=E7259)/(SRP!$C$8:$C$10&gt;=E7259),SRP!$D$8:$D$10)*(G7259/100)*(E7259/1000)),
IF(C7259="Spirits",
SUM(LOOKUP(2,1/(SRP!$B$2:$B$7&lt;=E7259)/(SRP!$C$2:$C$7&gt;=E7259),SRP!$D$2:$D$7)*(G7259/100)*(E7259/1000)),
IF(AND(C7259="Wine",D7259="Fortified Wines"),
SUM(LOOKUP(2,1/(SRP!$B$26:$B$29&lt;=E7259)/(SRP!$C$26:$C$29&gt;=E7259),SRP!$D$26:$D$29)*(G7259/100)*(E7259/1000)),
IF(C7259="Wine",
SUM(LOOKUP(2,1/(SRP!$B$21:$B$25&lt;=E7259)/(SRP!$C$21:$C$25&gt;=E7259),SRP!$D$21:$D$25)*(G7259/100)*(E7259/1000)),
IF(AND(C7259="Ready to Drink",D7259="RTD-One Pour Cocktail&gt;7%&lt;=14.5"),
SUM(LOOKUP(2,1/(SRP!$B$16:$B$20&lt;=E7259)/(SRP!$C$16:$C$20&gt;=E7259),SRP!$D$16:$D$20)*(G7259/100)*(E7259/1000)),
IF(C7259="Ready to Drink",
SUM(LOOKUP(2,1/(SRP!$B$11:$B$15&lt;=E7259)/(SRP!$C$11:$C$15&gt;=E7259),SRP!$D$11:$D$15)*(G7259/100)*(E7259/1000)),
0)))))),2)</f>
        <v>23.28</v>
      </c>
      <c r="L7259" s="173" t="str">
        <f t="shared" si="113"/>
        <v>Ready to Drink4260</v>
      </c>
      <c r="M7259" s="154">
        <f>VLOOKUP(L7259,'Slope %'!C:D,2,0)</f>
        <v>7.0000000000000007E-2</v>
      </c>
    </row>
    <row r="7260" spans="1:13" x14ac:dyDescent="0.25">
      <c r="A7260" s="169">
        <v>69917</v>
      </c>
      <c r="B7260" s="170" t="s">
        <v>5274</v>
      </c>
      <c r="C7260" s="170" t="s">
        <v>263</v>
      </c>
      <c r="D7260" s="170" t="s">
        <v>806</v>
      </c>
      <c r="E7260" s="170">
        <v>2130</v>
      </c>
      <c r="F7260" s="170">
        <v>4</v>
      </c>
      <c r="G7260" s="171">
        <v>7</v>
      </c>
      <c r="H7260" s="170" t="s">
        <v>13</v>
      </c>
      <c r="I7260" s="171">
        <v>18.489999999999998</v>
      </c>
      <c r="J7260" s="169">
        <v>6</v>
      </c>
      <c r="K7260" s="154" cm="1">
        <f t="array" ref="K7260">ROUND(
IF(C7260="Beer",
SUM(LOOKUP(2,1/(SRP!$B$8:$B$10&lt;=E7260)/(SRP!$C$8:$C$10&gt;=E7260),SRP!$D$8:$D$10)*(G7260/100)*(E7260/1000)),
IF(C7260="Spirits",
SUM(LOOKUP(2,1/(SRP!$B$2:$B$7&lt;=E7260)/(SRP!$C$2:$C$7&gt;=E7260),SRP!$D$2:$D$7)*(G7260/100)*(E7260/1000)),
IF(AND(C7260="Wine",D7260="Fortified Wines"),
SUM(LOOKUP(2,1/(SRP!$B$26:$B$29&lt;=E7260)/(SRP!$C$26:$C$29&gt;=E7260),SRP!$D$26:$D$29)*(G7260/100)*(E7260/1000)),
IF(C7260="Wine",
SUM(LOOKUP(2,1/(SRP!$B$21:$B$25&lt;=E7260)/(SRP!$C$21:$C$25&gt;=E7260),SRP!$D$21:$D$25)*(G7260/100)*(E7260/1000)),
IF(AND(C7260="Ready to Drink",D7260="RTD-One Pour Cocktail&gt;7%&lt;=14.5"),
SUM(LOOKUP(2,1/(SRP!$B$16:$B$20&lt;=E7260)/(SRP!$C$16:$C$20&gt;=E7260),SRP!$D$16:$D$20)*(G7260/100)*(E7260/1000)),
IF(C7260="Ready to Drink",
SUM(LOOKUP(2,1/(SRP!$B$11:$B$15&lt;=E7260)/(SRP!$C$11:$C$15&gt;=E7260),SRP!$D$11:$D$15)*(G7260/100)*(E7260/1000)),
0)))))),2)</f>
        <v>11.64</v>
      </c>
      <c r="L7260" s="173" t="str">
        <f t="shared" si="113"/>
        <v>Ready to Drink2130</v>
      </c>
      <c r="M7260" s="154">
        <f>VLOOKUP(L7260,'Slope %'!C:D,2,0)</f>
        <v>0.1</v>
      </c>
    </row>
    <row r="7261" spans="1:13" x14ac:dyDescent="0.25">
      <c r="A7261" s="169">
        <v>69917</v>
      </c>
      <c r="B7261" s="170" t="s">
        <v>5274</v>
      </c>
      <c r="C7261" s="170" t="s">
        <v>263</v>
      </c>
      <c r="D7261" s="170" t="s">
        <v>806</v>
      </c>
      <c r="E7261" s="170">
        <v>2130</v>
      </c>
      <c r="F7261" s="170">
        <v>4</v>
      </c>
      <c r="G7261" s="171">
        <v>7</v>
      </c>
      <c r="H7261" s="170" t="s">
        <v>13</v>
      </c>
      <c r="I7261" s="171">
        <v>18.489999999999998</v>
      </c>
      <c r="J7261" s="169">
        <v>6</v>
      </c>
      <c r="K7261" s="154" cm="1">
        <f t="array" ref="K7261">ROUND(
IF(C7261="Beer",
SUM(LOOKUP(2,1/(SRP!$B$8:$B$10&lt;=E7261)/(SRP!$C$8:$C$10&gt;=E7261),SRP!$D$8:$D$10)*(G7261/100)*(E7261/1000)),
IF(C7261="Spirits",
SUM(LOOKUP(2,1/(SRP!$B$2:$B$7&lt;=E7261)/(SRP!$C$2:$C$7&gt;=E7261),SRP!$D$2:$D$7)*(G7261/100)*(E7261/1000)),
IF(AND(C7261="Wine",D7261="Fortified Wines"),
SUM(LOOKUP(2,1/(SRP!$B$26:$B$29&lt;=E7261)/(SRP!$C$26:$C$29&gt;=E7261),SRP!$D$26:$D$29)*(G7261/100)*(E7261/1000)),
IF(C7261="Wine",
SUM(LOOKUP(2,1/(SRP!$B$21:$B$25&lt;=E7261)/(SRP!$C$21:$C$25&gt;=E7261),SRP!$D$21:$D$25)*(G7261/100)*(E7261/1000)),
IF(AND(C7261="Ready to Drink",D7261="RTD-One Pour Cocktail&gt;7%&lt;=14.5"),
SUM(LOOKUP(2,1/(SRP!$B$16:$B$20&lt;=E7261)/(SRP!$C$16:$C$20&gt;=E7261),SRP!$D$16:$D$20)*(G7261/100)*(E7261/1000)),
IF(C7261="Ready to Drink",
SUM(LOOKUP(2,1/(SRP!$B$11:$B$15&lt;=E7261)/(SRP!$C$11:$C$15&gt;=E7261),SRP!$D$11:$D$15)*(G7261/100)*(E7261/1000)),
0)))))),2)</f>
        <v>11.64</v>
      </c>
      <c r="L7261" s="173" t="str">
        <f t="shared" si="113"/>
        <v>Ready to Drink2130</v>
      </c>
      <c r="M7261" s="154">
        <f>VLOOKUP(L7261,'Slope %'!C:D,2,0)</f>
        <v>0.1</v>
      </c>
    </row>
    <row r="7262" spans="1:13" x14ac:dyDescent="0.25">
      <c r="A7262" s="169">
        <v>69919</v>
      </c>
      <c r="B7262" s="170" t="s">
        <v>5275</v>
      </c>
      <c r="C7262" s="170" t="s">
        <v>263</v>
      </c>
      <c r="D7262" s="170" t="s">
        <v>806</v>
      </c>
      <c r="E7262" s="170">
        <v>2130</v>
      </c>
      <c r="F7262" s="170">
        <v>4</v>
      </c>
      <c r="G7262" s="171">
        <v>7</v>
      </c>
      <c r="H7262" s="170" t="s">
        <v>13</v>
      </c>
      <c r="I7262" s="171">
        <v>18.489999999999998</v>
      </c>
      <c r="J7262" s="169">
        <v>6</v>
      </c>
      <c r="K7262" s="154" cm="1">
        <f t="array" ref="K7262">ROUND(
IF(C7262="Beer",
SUM(LOOKUP(2,1/(SRP!$B$8:$B$10&lt;=E7262)/(SRP!$C$8:$C$10&gt;=E7262),SRP!$D$8:$D$10)*(G7262/100)*(E7262/1000)),
IF(C7262="Spirits",
SUM(LOOKUP(2,1/(SRP!$B$2:$B$7&lt;=E7262)/(SRP!$C$2:$C$7&gt;=E7262),SRP!$D$2:$D$7)*(G7262/100)*(E7262/1000)),
IF(AND(C7262="Wine",D7262="Fortified Wines"),
SUM(LOOKUP(2,1/(SRP!$B$26:$B$29&lt;=E7262)/(SRP!$C$26:$C$29&gt;=E7262),SRP!$D$26:$D$29)*(G7262/100)*(E7262/1000)),
IF(C7262="Wine",
SUM(LOOKUP(2,1/(SRP!$B$21:$B$25&lt;=E7262)/(SRP!$C$21:$C$25&gt;=E7262),SRP!$D$21:$D$25)*(G7262/100)*(E7262/1000)),
IF(AND(C7262="Ready to Drink",D7262="RTD-One Pour Cocktail&gt;7%&lt;=14.5"),
SUM(LOOKUP(2,1/(SRP!$B$16:$B$20&lt;=E7262)/(SRP!$C$16:$C$20&gt;=E7262),SRP!$D$16:$D$20)*(G7262/100)*(E7262/1000)),
IF(C7262="Ready to Drink",
SUM(LOOKUP(2,1/(SRP!$B$11:$B$15&lt;=E7262)/(SRP!$C$11:$C$15&gt;=E7262),SRP!$D$11:$D$15)*(G7262/100)*(E7262/1000)),
0)))))),2)</f>
        <v>11.64</v>
      </c>
      <c r="L7262" s="173" t="str">
        <f t="shared" si="113"/>
        <v>Ready to Drink2130</v>
      </c>
      <c r="M7262" s="154">
        <f>VLOOKUP(L7262,'Slope %'!C:D,2,0)</f>
        <v>0.1</v>
      </c>
    </row>
    <row r="7263" spans="1:13" x14ac:dyDescent="0.25">
      <c r="A7263" s="169">
        <v>69919</v>
      </c>
      <c r="B7263" s="170" t="s">
        <v>5275</v>
      </c>
      <c r="C7263" s="170" t="s">
        <v>263</v>
      </c>
      <c r="D7263" s="170" t="s">
        <v>806</v>
      </c>
      <c r="E7263" s="170">
        <v>2130</v>
      </c>
      <c r="F7263" s="170">
        <v>4</v>
      </c>
      <c r="G7263" s="171">
        <v>7</v>
      </c>
      <c r="H7263" s="170" t="s">
        <v>13</v>
      </c>
      <c r="I7263" s="171">
        <v>18.489999999999998</v>
      </c>
      <c r="J7263" s="169">
        <v>6</v>
      </c>
      <c r="K7263" s="154" cm="1">
        <f t="array" ref="K7263">ROUND(
IF(C7263="Beer",
SUM(LOOKUP(2,1/(SRP!$B$8:$B$10&lt;=E7263)/(SRP!$C$8:$C$10&gt;=E7263),SRP!$D$8:$D$10)*(G7263/100)*(E7263/1000)),
IF(C7263="Spirits",
SUM(LOOKUP(2,1/(SRP!$B$2:$B$7&lt;=E7263)/(SRP!$C$2:$C$7&gt;=E7263),SRP!$D$2:$D$7)*(G7263/100)*(E7263/1000)),
IF(AND(C7263="Wine",D7263="Fortified Wines"),
SUM(LOOKUP(2,1/(SRP!$B$26:$B$29&lt;=E7263)/(SRP!$C$26:$C$29&gt;=E7263),SRP!$D$26:$D$29)*(G7263/100)*(E7263/1000)),
IF(C7263="Wine",
SUM(LOOKUP(2,1/(SRP!$B$21:$B$25&lt;=E7263)/(SRP!$C$21:$C$25&gt;=E7263),SRP!$D$21:$D$25)*(G7263/100)*(E7263/1000)),
IF(AND(C7263="Ready to Drink",D7263="RTD-One Pour Cocktail&gt;7%&lt;=14.5"),
SUM(LOOKUP(2,1/(SRP!$B$16:$B$20&lt;=E7263)/(SRP!$C$16:$C$20&gt;=E7263),SRP!$D$16:$D$20)*(G7263/100)*(E7263/1000)),
IF(C7263="Ready to Drink",
SUM(LOOKUP(2,1/(SRP!$B$11:$B$15&lt;=E7263)/(SRP!$C$11:$C$15&gt;=E7263),SRP!$D$11:$D$15)*(G7263/100)*(E7263/1000)),
0)))))),2)</f>
        <v>11.64</v>
      </c>
      <c r="L7263" s="173" t="str">
        <f t="shared" si="113"/>
        <v>Ready to Drink2130</v>
      </c>
      <c r="M7263" s="154">
        <f>VLOOKUP(L7263,'Slope %'!C:D,2,0)</f>
        <v>0.1</v>
      </c>
    </row>
    <row r="7264" spans="1:13" x14ac:dyDescent="0.25">
      <c r="A7264" s="169">
        <v>69920</v>
      </c>
      <c r="B7264" s="170" t="s">
        <v>5276</v>
      </c>
      <c r="C7264" s="170" t="s">
        <v>11</v>
      </c>
      <c r="D7264" s="170" t="s">
        <v>303</v>
      </c>
      <c r="E7264" s="170">
        <v>750</v>
      </c>
      <c r="F7264" s="170">
        <v>6</v>
      </c>
      <c r="G7264" s="171">
        <v>10.5</v>
      </c>
      <c r="H7264" s="170" t="s">
        <v>723</v>
      </c>
      <c r="I7264" s="171">
        <v>49.99</v>
      </c>
      <c r="J7264" s="169">
        <v>1</v>
      </c>
      <c r="K7264" s="154" cm="1">
        <f t="array" ref="K7264">ROUND(
IF(C7264="Beer",
SUM(LOOKUP(2,1/(SRP!$B$8:$B$10&lt;=E7264)/(SRP!$C$8:$C$10&gt;=E7264),SRP!$D$8:$D$10)*(G7264/100)*(E7264/1000)),
IF(C7264="Spirits",
SUM(LOOKUP(2,1/(SRP!$B$2:$B$7&lt;=E7264)/(SRP!$C$2:$C$7&gt;=E7264),SRP!$D$2:$D$7)*(G7264/100)*(E7264/1000)),
IF(AND(C7264="Wine",D7264="Fortified Wines"),
SUM(LOOKUP(2,1/(SRP!$B$26:$B$29&lt;=E7264)/(SRP!$C$26:$C$29&gt;=E7264),SRP!$D$26:$D$29)*(G7264/100)*(E7264/1000)),
IF(C7264="Wine",
SUM(LOOKUP(2,1/(SRP!$B$21:$B$25&lt;=E7264)/(SRP!$C$21:$C$25&gt;=E7264),SRP!$D$21:$D$25)*(G7264/100)*(E7264/1000)),
IF(AND(C7264="Ready to Drink",D7264="RTD-One Pour Cocktail&gt;7%&lt;=14.5"),
SUM(LOOKUP(2,1/(SRP!$B$16:$B$20&lt;=E7264)/(SRP!$C$16:$C$20&gt;=E7264),SRP!$D$16:$D$20)*(G7264/100)*(E7264/1000)),
IF(C7264="Ready to Drink",
SUM(LOOKUP(2,1/(SRP!$B$11:$B$15&lt;=E7264)/(SRP!$C$11:$C$15&gt;=E7264),SRP!$D$11:$D$15)*(G7264/100)*(E7264/1000)),
0)))))),2)</f>
        <v>6.15</v>
      </c>
      <c r="L7264" s="173" t="str">
        <f t="shared" si="113"/>
        <v>Beer750</v>
      </c>
      <c r="M7264" s="154">
        <f>VLOOKUP(L7264,'Slope %'!C:D,2,0)</f>
        <v>0.12</v>
      </c>
    </row>
    <row r="7265" spans="1:13" x14ac:dyDescent="0.25">
      <c r="A7265" s="169">
        <v>69924</v>
      </c>
      <c r="B7265" s="170" t="s">
        <v>5277</v>
      </c>
      <c r="C7265" s="170" t="s">
        <v>15</v>
      </c>
      <c r="D7265" s="170" t="s">
        <v>56</v>
      </c>
      <c r="E7265" s="170">
        <v>750</v>
      </c>
      <c r="F7265" s="170">
        <v>6</v>
      </c>
      <c r="G7265" s="171">
        <v>40</v>
      </c>
      <c r="H7265" s="170" t="s">
        <v>17</v>
      </c>
      <c r="I7265" s="171">
        <v>53.99</v>
      </c>
      <c r="J7265" s="169">
        <v>1</v>
      </c>
      <c r="K7265" s="154" cm="1">
        <f t="array" ref="K7265">ROUND(
IF(C7265="Beer",
SUM(LOOKUP(2,1/(SRP!$B$8:$B$10&lt;=E7265)/(SRP!$C$8:$C$10&gt;=E7265),SRP!$D$8:$D$10)*(G7265/100)*(E7265/1000)),
IF(C7265="Spirits",
SUM(LOOKUP(2,1/(SRP!$B$2:$B$7&lt;=E7265)/(SRP!$C$2:$C$7&gt;=E7265),SRP!$D$2:$D$7)*(G7265/100)*(E7265/1000)),
IF(AND(C7265="Wine",D7265="Fortified Wines"),
SUM(LOOKUP(2,1/(SRP!$B$26:$B$29&lt;=E7265)/(SRP!$C$26:$C$29&gt;=E7265),SRP!$D$26:$D$29)*(G7265/100)*(E7265/1000)),
IF(C7265="Wine",
SUM(LOOKUP(2,1/(SRP!$B$21:$B$25&lt;=E7265)/(SRP!$C$21:$C$25&gt;=E7265),SRP!$D$21:$D$25)*(G7265/100)*(E7265/1000)),
IF(AND(C7265="Ready to Drink",D7265="RTD-One Pour Cocktail&gt;7%&lt;=14.5"),
SUM(LOOKUP(2,1/(SRP!$B$16:$B$20&lt;=E7265)/(SRP!$C$16:$C$20&gt;=E7265),SRP!$D$16:$D$20)*(G7265/100)*(E7265/1000)),
IF(C7265="Ready to Drink",
SUM(LOOKUP(2,1/(SRP!$B$11:$B$15&lt;=E7265)/(SRP!$C$11:$C$15&gt;=E7265),SRP!$D$11:$D$15)*(G7265/100)*(E7265/1000)),
0)))))),2)</f>
        <v>23.42</v>
      </c>
      <c r="L7265" s="173" t="str">
        <f t="shared" si="113"/>
        <v>Spirits750</v>
      </c>
      <c r="M7265" s="154">
        <f>VLOOKUP(L7265,'Slope %'!C:D,2,0)</f>
        <v>7.0000000000000007E-2</v>
      </c>
    </row>
    <row r="7266" spans="1:13" x14ac:dyDescent="0.25">
      <c r="A7266" s="169">
        <v>69928</v>
      </c>
      <c r="B7266" s="170" t="s">
        <v>5278</v>
      </c>
      <c r="C7266" s="170" t="s">
        <v>11</v>
      </c>
      <c r="D7266" s="170" t="s">
        <v>303</v>
      </c>
      <c r="E7266" s="170">
        <v>473</v>
      </c>
      <c r="F7266" s="170">
        <v>24</v>
      </c>
      <c r="G7266" s="171">
        <v>6.9</v>
      </c>
      <c r="H7266" s="170" t="s">
        <v>1053</v>
      </c>
      <c r="I7266" s="171">
        <v>4.79</v>
      </c>
      <c r="J7266" s="169">
        <v>1</v>
      </c>
      <c r="K7266" s="154" cm="1">
        <f t="array" ref="K7266">ROUND(
IF(C7266="Beer",
SUM(LOOKUP(2,1/(SRP!$B$8:$B$10&lt;=E7266)/(SRP!$C$8:$C$10&gt;=E7266),SRP!$D$8:$D$10)*(G7266/100)*(E7266/1000)),
IF(C7266="Spirits",
SUM(LOOKUP(2,1/(SRP!$B$2:$B$7&lt;=E7266)/(SRP!$C$2:$C$7&gt;=E7266),SRP!$D$2:$D$7)*(G7266/100)*(E7266/1000)),
IF(AND(C7266="Wine",D7266="Fortified Wines"),
SUM(LOOKUP(2,1/(SRP!$B$26:$B$29&lt;=E7266)/(SRP!$C$26:$C$29&gt;=E7266),SRP!$D$26:$D$29)*(G7266/100)*(E7266/1000)),
IF(C7266="Wine",
SUM(LOOKUP(2,1/(SRP!$B$21:$B$25&lt;=E7266)/(SRP!$C$21:$C$25&gt;=E7266),SRP!$D$21:$D$25)*(G7266/100)*(E7266/1000)),
IF(AND(C7266="Ready to Drink",D7266="RTD-One Pour Cocktail&gt;7%&lt;=14.5"),
SUM(LOOKUP(2,1/(SRP!$B$16:$B$20&lt;=E7266)/(SRP!$C$16:$C$20&gt;=E7266),SRP!$D$16:$D$20)*(G7266/100)*(E7266/1000)),
IF(C7266="Ready to Drink",
SUM(LOOKUP(2,1/(SRP!$B$11:$B$15&lt;=E7266)/(SRP!$C$11:$C$15&gt;=E7266),SRP!$D$11:$D$15)*(G7266/100)*(E7266/1000)),
0)))))),2)</f>
        <v>2.5499999999999998</v>
      </c>
      <c r="L7266" s="173" t="str">
        <f t="shared" si="113"/>
        <v>Beer473</v>
      </c>
      <c r="M7266" s="154">
        <f>VLOOKUP(L7266,'Slope %'!C:D,2,0)</f>
        <v>0.12</v>
      </c>
    </row>
    <row r="7267" spans="1:13" x14ac:dyDescent="0.25">
      <c r="A7267" s="169">
        <v>69928</v>
      </c>
      <c r="B7267" s="170" t="s">
        <v>5278</v>
      </c>
      <c r="C7267" s="170" t="s">
        <v>11</v>
      </c>
      <c r="D7267" s="170" t="s">
        <v>303</v>
      </c>
      <c r="E7267" s="170">
        <v>473</v>
      </c>
      <c r="F7267" s="170">
        <v>24</v>
      </c>
      <c r="G7267" s="171">
        <v>6.9</v>
      </c>
      <c r="H7267" s="170" t="s">
        <v>1053</v>
      </c>
      <c r="I7267" s="171">
        <v>4.79</v>
      </c>
      <c r="J7267" s="169">
        <v>1</v>
      </c>
      <c r="K7267" s="154" cm="1">
        <f t="array" ref="K7267">ROUND(
IF(C7267="Beer",
SUM(LOOKUP(2,1/(SRP!$B$8:$B$10&lt;=E7267)/(SRP!$C$8:$C$10&gt;=E7267),SRP!$D$8:$D$10)*(G7267/100)*(E7267/1000)),
IF(C7267="Spirits",
SUM(LOOKUP(2,1/(SRP!$B$2:$B$7&lt;=E7267)/(SRP!$C$2:$C$7&gt;=E7267),SRP!$D$2:$D$7)*(G7267/100)*(E7267/1000)),
IF(AND(C7267="Wine",D7267="Fortified Wines"),
SUM(LOOKUP(2,1/(SRP!$B$26:$B$29&lt;=E7267)/(SRP!$C$26:$C$29&gt;=E7267),SRP!$D$26:$D$29)*(G7267/100)*(E7267/1000)),
IF(C7267="Wine",
SUM(LOOKUP(2,1/(SRP!$B$21:$B$25&lt;=E7267)/(SRP!$C$21:$C$25&gt;=E7267),SRP!$D$21:$D$25)*(G7267/100)*(E7267/1000)),
IF(AND(C7267="Ready to Drink",D7267="RTD-One Pour Cocktail&gt;7%&lt;=14.5"),
SUM(LOOKUP(2,1/(SRP!$B$16:$B$20&lt;=E7267)/(SRP!$C$16:$C$20&gt;=E7267),SRP!$D$16:$D$20)*(G7267/100)*(E7267/1000)),
IF(C7267="Ready to Drink",
SUM(LOOKUP(2,1/(SRP!$B$11:$B$15&lt;=E7267)/(SRP!$C$11:$C$15&gt;=E7267),SRP!$D$11:$D$15)*(G7267/100)*(E7267/1000)),
0)))))),2)</f>
        <v>2.5499999999999998</v>
      </c>
      <c r="L7267" s="173" t="str">
        <f t="shared" si="113"/>
        <v>Beer473</v>
      </c>
      <c r="M7267" s="154">
        <f>VLOOKUP(L7267,'Slope %'!C:D,2,0)</f>
        <v>0.12</v>
      </c>
    </row>
    <row r="7268" spans="1:13" x14ac:dyDescent="0.25">
      <c r="A7268" s="169">
        <v>69934</v>
      </c>
      <c r="B7268" s="170" t="s">
        <v>573</v>
      </c>
      <c r="C7268" s="170" t="s">
        <v>15</v>
      </c>
      <c r="D7268" s="170" t="s">
        <v>172</v>
      </c>
      <c r="E7268" s="170">
        <v>1750</v>
      </c>
      <c r="F7268" s="170">
        <v>6</v>
      </c>
      <c r="G7268" s="171">
        <v>40</v>
      </c>
      <c r="H7268" s="170" t="s">
        <v>446</v>
      </c>
      <c r="I7268" s="171">
        <v>69.989999999999995</v>
      </c>
      <c r="J7268" s="169">
        <v>1</v>
      </c>
      <c r="K7268" s="154" cm="1">
        <f t="array" ref="K7268">ROUND(
IF(C7268="Beer",
SUM(LOOKUP(2,1/(SRP!$B$8:$B$10&lt;=E7268)/(SRP!$C$8:$C$10&gt;=E7268),SRP!$D$8:$D$10)*(G7268/100)*(E7268/1000)),
IF(C7268="Spirits",
SUM(LOOKUP(2,1/(SRP!$B$2:$B$7&lt;=E7268)/(SRP!$C$2:$C$7&gt;=E7268),SRP!$D$2:$D$7)*(G7268/100)*(E7268/1000)),
IF(AND(C7268="Wine",D7268="Fortified Wines"),
SUM(LOOKUP(2,1/(SRP!$B$26:$B$29&lt;=E7268)/(SRP!$C$26:$C$29&gt;=E7268),SRP!$D$26:$D$29)*(G7268/100)*(E7268/1000)),
IF(C7268="Wine",
SUM(LOOKUP(2,1/(SRP!$B$21:$B$25&lt;=E7268)/(SRP!$C$21:$C$25&gt;=E7268),SRP!$D$21:$D$25)*(G7268/100)*(E7268/1000)),
IF(AND(C7268="Ready to Drink",D7268="RTD-One Pour Cocktail&gt;7%&lt;=14.5"),
SUM(LOOKUP(2,1/(SRP!$B$16:$B$20&lt;=E7268)/(SRP!$C$16:$C$20&gt;=E7268),SRP!$D$16:$D$20)*(G7268/100)*(E7268/1000)),
IF(C7268="Ready to Drink",
SUM(LOOKUP(2,1/(SRP!$B$11:$B$15&lt;=E7268)/(SRP!$C$11:$C$15&gt;=E7268),SRP!$D$11:$D$15)*(G7268/100)*(E7268/1000)),
0)))))),2)</f>
        <v>54.65</v>
      </c>
      <c r="L7268" s="173" t="str">
        <f t="shared" si="113"/>
        <v>Spirits1750</v>
      </c>
      <c r="M7268" s="154">
        <f>VLOOKUP(L7268,'Slope %'!C:D,2,0)</f>
        <v>0.03</v>
      </c>
    </row>
    <row r="7269" spans="1:13" x14ac:dyDescent="0.25">
      <c r="A7269" s="169">
        <v>69945</v>
      </c>
      <c r="B7269" s="170" t="s">
        <v>5279</v>
      </c>
      <c r="C7269" s="170" t="s">
        <v>263</v>
      </c>
      <c r="D7269" s="170" t="s">
        <v>1938</v>
      </c>
      <c r="E7269" s="170">
        <v>2130</v>
      </c>
      <c r="F7269" s="170">
        <v>4</v>
      </c>
      <c r="G7269" s="171">
        <v>5</v>
      </c>
      <c r="H7269" s="170" t="s">
        <v>5280</v>
      </c>
      <c r="I7269" s="171">
        <v>21.99</v>
      </c>
      <c r="J7269" s="169">
        <v>6</v>
      </c>
      <c r="K7269" s="154" cm="1">
        <f t="array" ref="K7269">ROUND(
IF(C7269="Beer",
SUM(LOOKUP(2,1/(SRP!$B$8:$B$10&lt;=E7269)/(SRP!$C$8:$C$10&gt;=E7269),SRP!$D$8:$D$10)*(G7269/100)*(E7269/1000)),
IF(C7269="Spirits",
SUM(LOOKUP(2,1/(SRP!$B$2:$B$7&lt;=E7269)/(SRP!$C$2:$C$7&gt;=E7269),SRP!$D$2:$D$7)*(G7269/100)*(E7269/1000)),
IF(AND(C7269="Wine",D7269="Fortified Wines"),
SUM(LOOKUP(2,1/(SRP!$B$26:$B$29&lt;=E7269)/(SRP!$C$26:$C$29&gt;=E7269),SRP!$D$26:$D$29)*(G7269/100)*(E7269/1000)),
IF(C7269="Wine",
SUM(LOOKUP(2,1/(SRP!$B$21:$B$25&lt;=E7269)/(SRP!$C$21:$C$25&gt;=E7269),SRP!$D$21:$D$25)*(G7269/100)*(E7269/1000)),
IF(AND(C7269="Ready to Drink",D7269="RTD-One Pour Cocktail&gt;7%&lt;=14.5"),
SUM(LOOKUP(2,1/(SRP!$B$16:$B$20&lt;=E7269)/(SRP!$C$16:$C$20&gt;=E7269),SRP!$D$16:$D$20)*(G7269/100)*(E7269/1000)),
IF(C7269="Ready to Drink",
SUM(LOOKUP(2,1/(SRP!$B$11:$B$15&lt;=E7269)/(SRP!$C$11:$C$15&gt;=E7269),SRP!$D$11:$D$15)*(G7269/100)*(E7269/1000)),
0)))))),2)</f>
        <v>8.31</v>
      </c>
      <c r="L7269" s="173" t="str">
        <f t="shared" si="113"/>
        <v>Ready to Drink2130</v>
      </c>
      <c r="M7269" s="154">
        <f>VLOOKUP(L7269,'Slope %'!C:D,2,0)</f>
        <v>0.1</v>
      </c>
    </row>
    <row r="7270" spans="1:13" x14ac:dyDescent="0.25">
      <c r="A7270" s="169">
        <v>69945</v>
      </c>
      <c r="B7270" s="170" t="s">
        <v>5279</v>
      </c>
      <c r="C7270" s="170" t="s">
        <v>263</v>
      </c>
      <c r="D7270" s="170" t="s">
        <v>1938</v>
      </c>
      <c r="E7270" s="170">
        <v>2130</v>
      </c>
      <c r="F7270" s="170">
        <v>4</v>
      </c>
      <c r="G7270" s="171">
        <v>5</v>
      </c>
      <c r="H7270" s="170" t="s">
        <v>5280</v>
      </c>
      <c r="I7270" s="171">
        <v>21.99</v>
      </c>
      <c r="J7270" s="169">
        <v>6</v>
      </c>
      <c r="K7270" s="154" cm="1">
        <f t="array" ref="K7270">ROUND(
IF(C7270="Beer",
SUM(LOOKUP(2,1/(SRP!$B$8:$B$10&lt;=E7270)/(SRP!$C$8:$C$10&gt;=E7270),SRP!$D$8:$D$10)*(G7270/100)*(E7270/1000)),
IF(C7270="Spirits",
SUM(LOOKUP(2,1/(SRP!$B$2:$B$7&lt;=E7270)/(SRP!$C$2:$C$7&gt;=E7270),SRP!$D$2:$D$7)*(G7270/100)*(E7270/1000)),
IF(AND(C7270="Wine",D7270="Fortified Wines"),
SUM(LOOKUP(2,1/(SRP!$B$26:$B$29&lt;=E7270)/(SRP!$C$26:$C$29&gt;=E7270),SRP!$D$26:$D$29)*(G7270/100)*(E7270/1000)),
IF(C7270="Wine",
SUM(LOOKUP(2,1/(SRP!$B$21:$B$25&lt;=E7270)/(SRP!$C$21:$C$25&gt;=E7270),SRP!$D$21:$D$25)*(G7270/100)*(E7270/1000)),
IF(AND(C7270="Ready to Drink",D7270="RTD-One Pour Cocktail&gt;7%&lt;=14.5"),
SUM(LOOKUP(2,1/(SRP!$B$16:$B$20&lt;=E7270)/(SRP!$C$16:$C$20&gt;=E7270),SRP!$D$16:$D$20)*(G7270/100)*(E7270/1000)),
IF(C7270="Ready to Drink",
SUM(LOOKUP(2,1/(SRP!$B$11:$B$15&lt;=E7270)/(SRP!$C$11:$C$15&gt;=E7270),SRP!$D$11:$D$15)*(G7270/100)*(E7270/1000)),
0)))))),2)</f>
        <v>8.31</v>
      </c>
      <c r="L7270" s="173" t="str">
        <f t="shared" si="113"/>
        <v>Ready to Drink2130</v>
      </c>
      <c r="M7270" s="154">
        <f>VLOOKUP(L7270,'Slope %'!C:D,2,0)</f>
        <v>0.1</v>
      </c>
    </row>
    <row r="7271" spans="1:13" x14ac:dyDescent="0.25">
      <c r="A7271" s="169">
        <v>69946</v>
      </c>
      <c r="B7271" s="170" t="s">
        <v>5281</v>
      </c>
      <c r="C7271" s="170" t="s">
        <v>263</v>
      </c>
      <c r="D7271" s="170" t="s">
        <v>332</v>
      </c>
      <c r="E7271" s="170">
        <v>473</v>
      </c>
      <c r="F7271" s="170">
        <v>24</v>
      </c>
      <c r="G7271" s="171">
        <v>5</v>
      </c>
      <c r="H7271" s="170" t="s">
        <v>177</v>
      </c>
      <c r="I7271" s="171">
        <v>4.09</v>
      </c>
      <c r="J7271" s="169">
        <v>1</v>
      </c>
      <c r="K7271" s="154" cm="1">
        <f t="array" ref="K7271">ROUND(
IF(C7271="Beer",
SUM(LOOKUP(2,1/(SRP!$B$8:$B$10&lt;=E7271)/(SRP!$C$8:$C$10&gt;=E7271),SRP!$D$8:$D$10)*(G7271/100)*(E7271/1000)),
IF(C7271="Spirits",
SUM(LOOKUP(2,1/(SRP!$B$2:$B$7&lt;=E7271)/(SRP!$C$2:$C$7&gt;=E7271),SRP!$D$2:$D$7)*(G7271/100)*(E7271/1000)),
IF(AND(C7271="Wine",D7271="Fortified Wines"),
SUM(LOOKUP(2,1/(SRP!$B$26:$B$29&lt;=E7271)/(SRP!$C$26:$C$29&gt;=E7271),SRP!$D$26:$D$29)*(G7271/100)*(E7271/1000)),
IF(C7271="Wine",
SUM(LOOKUP(2,1/(SRP!$B$21:$B$25&lt;=E7271)/(SRP!$C$21:$C$25&gt;=E7271),SRP!$D$21:$D$25)*(G7271/100)*(E7271/1000)),
IF(AND(C7271="Ready to Drink",D7271="RTD-One Pour Cocktail&gt;7%&lt;=14.5"),
SUM(LOOKUP(2,1/(SRP!$B$16:$B$20&lt;=E7271)/(SRP!$C$16:$C$20&gt;=E7271),SRP!$D$16:$D$20)*(G7271/100)*(E7271/1000)),
IF(C7271="Ready to Drink",
SUM(LOOKUP(2,1/(SRP!$B$11:$B$15&lt;=E7271)/(SRP!$C$11:$C$15&gt;=E7271),SRP!$D$11:$D$15)*(G7271/100)*(E7271/1000)),
0)))))),2)</f>
        <v>1.96</v>
      </c>
      <c r="L7271" s="173" t="str">
        <f t="shared" si="113"/>
        <v>Ready to Drink473</v>
      </c>
      <c r="M7271" s="154">
        <f>VLOOKUP(L7271,'Slope %'!C:D,2,0)</f>
        <v>0.12</v>
      </c>
    </row>
    <row r="7272" spans="1:13" x14ac:dyDescent="0.25">
      <c r="A7272" s="169">
        <v>69946</v>
      </c>
      <c r="B7272" s="170" t="s">
        <v>5281</v>
      </c>
      <c r="C7272" s="170" t="s">
        <v>263</v>
      </c>
      <c r="D7272" s="170" t="s">
        <v>332</v>
      </c>
      <c r="E7272" s="170">
        <v>473</v>
      </c>
      <c r="F7272" s="170">
        <v>24</v>
      </c>
      <c r="G7272" s="171">
        <v>5</v>
      </c>
      <c r="H7272" s="170" t="s">
        <v>177</v>
      </c>
      <c r="I7272" s="171">
        <v>4.09</v>
      </c>
      <c r="J7272" s="169">
        <v>1</v>
      </c>
      <c r="K7272" s="154" cm="1">
        <f t="array" ref="K7272">ROUND(
IF(C7272="Beer",
SUM(LOOKUP(2,1/(SRP!$B$8:$B$10&lt;=E7272)/(SRP!$C$8:$C$10&gt;=E7272),SRP!$D$8:$D$10)*(G7272/100)*(E7272/1000)),
IF(C7272="Spirits",
SUM(LOOKUP(2,1/(SRP!$B$2:$B$7&lt;=E7272)/(SRP!$C$2:$C$7&gt;=E7272),SRP!$D$2:$D$7)*(G7272/100)*(E7272/1000)),
IF(AND(C7272="Wine",D7272="Fortified Wines"),
SUM(LOOKUP(2,1/(SRP!$B$26:$B$29&lt;=E7272)/(SRP!$C$26:$C$29&gt;=E7272),SRP!$D$26:$D$29)*(G7272/100)*(E7272/1000)),
IF(C7272="Wine",
SUM(LOOKUP(2,1/(SRP!$B$21:$B$25&lt;=E7272)/(SRP!$C$21:$C$25&gt;=E7272),SRP!$D$21:$D$25)*(G7272/100)*(E7272/1000)),
IF(AND(C7272="Ready to Drink",D7272="RTD-One Pour Cocktail&gt;7%&lt;=14.5"),
SUM(LOOKUP(2,1/(SRP!$B$16:$B$20&lt;=E7272)/(SRP!$C$16:$C$20&gt;=E7272),SRP!$D$16:$D$20)*(G7272/100)*(E7272/1000)),
IF(C7272="Ready to Drink",
SUM(LOOKUP(2,1/(SRP!$B$11:$B$15&lt;=E7272)/(SRP!$C$11:$C$15&gt;=E7272),SRP!$D$11:$D$15)*(G7272/100)*(E7272/1000)),
0)))))),2)</f>
        <v>1.96</v>
      </c>
      <c r="L7272" s="173" t="str">
        <f t="shared" si="113"/>
        <v>Ready to Drink473</v>
      </c>
      <c r="M7272" s="154">
        <f>VLOOKUP(L7272,'Slope %'!C:D,2,0)</f>
        <v>0.12</v>
      </c>
    </row>
    <row r="7273" spans="1:13" x14ac:dyDescent="0.25">
      <c r="A7273" s="169">
        <v>69947</v>
      </c>
      <c r="B7273" s="170" t="s">
        <v>5282</v>
      </c>
      <c r="C7273" s="170" t="s">
        <v>263</v>
      </c>
      <c r="D7273" s="170" t="s">
        <v>332</v>
      </c>
      <c r="E7273" s="170">
        <v>473</v>
      </c>
      <c r="F7273" s="170">
        <v>24</v>
      </c>
      <c r="G7273" s="171">
        <v>6.9</v>
      </c>
      <c r="H7273" s="170" t="s">
        <v>1053</v>
      </c>
      <c r="I7273" s="171">
        <v>3.99</v>
      </c>
      <c r="J7273" s="169">
        <v>1</v>
      </c>
      <c r="K7273" s="154" cm="1">
        <f t="array" ref="K7273">ROUND(
IF(C7273="Beer",
SUM(LOOKUP(2,1/(SRP!$B$8:$B$10&lt;=E7273)/(SRP!$C$8:$C$10&gt;=E7273),SRP!$D$8:$D$10)*(G7273/100)*(E7273/1000)),
IF(C7273="Spirits",
SUM(LOOKUP(2,1/(SRP!$B$2:$B$7&lt;=E7273)/(SRP!$C$2:$C$7&gt;=E7273),SRP!$D$2:$D$7)*(G7273/100)*(E7273/1000)),
IF(AND(C7273="Wine",D7273="Fortified Wines"),
SUM(LOOKUP(2,1/(SRP!$B$26:$B$29&lt;=E7273)/(SRP!$C$26:$C$29&gt;=E7273),SRP!$D$26:$D$29)*(G7273/100)*(E7273/1000)),
IF(C7273="Wine",
SUM(LOOKUP(2,1/(SRP!$B$21:$B$25&lt;=E7273)/(SRP!$C$21:$C$25&gt;=E7273),SRP!$D$21:$D$25)*(G7273/100)*(E7273/1000)),
IF(AND(C7273="Ready to Drink",D7273="RTD-One Pour Cocktail&gt;7%&lt;=14.5"),
SUM(LOOKUP(2,1/(SRP!$B$16:$B$20&lt;=E7273)/(SRP!$C$16:$C$20&gt;=E7273),SRP!$D$16:$D$20)*(G7273/100)*(E7273/1000)),
IF(C7273="Ready to Drink",
SUM(LOOKUP(2,1/(SRP!$B$11:$B$15&lt;=E7273)/(SRP!$C$11:$C$15&gt;=E7273),SRP!$D$11:$D$15)*(G7273/100)*(E7273/1000)),
0)))))),2)</f>
        <v>2.7</v>
      </c>
      <c r="L7273" s="173" t="str">
        <f t="shared" si="113"/>
        <v>Ready to Drink473</v>
      </c>
      <c r="M7273" s="154">
        <f>VLOOKUP(L7273,'Slope %'!C:D,2,0)</f>
        <v>0.12</v>
      </c>
    </row>
    <row r="7274" spans="1:13" x14ac:dyDescent="0.25">
      <c r="A7274" s="169">
        <v>69947</v>
      </c>
      <c r="B7274" s="170" t="s">
        <v>5282</v>
      </c>
      <c r="C7274" s="170" t="s">
        <v>263</v>
      </c>
      <c r="D7274" s="170" t="s">
        <v>332</v>
      </c>
      <c r="E7274" s="170">
        <v>473</v>
      </c>
      <c r="F7274" s="170">
        <v>24</v>
      </c>
      <c r="G7274" s="171">
        <v>6.9</v>
      </c>
      <c r="H7274" s="170" t="s">
        <v>1053</v>
      </c>
      <c r="I7274" s="171">
        <v>3.99</v>
      </c>
      <c r="J7274" s="169">
        <v>1</v>
      </c>
      <c r="K7274" s="154" cm="1">
        <f t="array" ref="K7274">ROUND(
IF(C7274="Beer",
SUM(LOOKUP(2,1/(SRP!$B$8:$B$10&lt;=E7274)/(SRP!$C$8:$C$10&gt;=E7274),SRP!$D$8:$D$10)*(G7274/100)*(E7274/1000)),
IF(C7274="Spirits",
SUM(LOOKUP(2,1/(SRP!$B$2:$B$7&lt;=E7274)/(SRP!$C$2:$C$7&gt;=E7274),SRP!$D$2:$D$7)*(G7274/100)*(E7274/1000)),
IF(AND(C7274="Wine",D7274="Fortified Wines"),
SUM(LOOKUP(2,1/(SRP!$B$26:$B$29&lt;=E7274)/(SRP!$C$26:$C$29&gt;=E7274),SRP!$D$26:$D$29)*(G7274/100)*(E7274/1000)),
IF(C7274="Wine",
SUM(LOOKUP(2,1/(SRP!$B$21:$B$25&lt;=E7274)/(SRP!$C$21:$C$25&gt;=E7274),SRP!$D$21:$D$25)*(G7274/100)*(E7274/1000)),
IF(AND(C7274="Ready to Drink",D7274="RTD-One Pour Cocktail&gt;7%&lt;=14.5"),
SUM(LOOKUP(2,1/(SRP!$B$16:$B$20&lt;=E7274)/(SRP!$C$16:$C$20&gt;=E7274),SRP!$D$16:$D$20)*(G7274/100)*(E7274/1000)),
IF(C7274="Ready to Drink",
SUM(LOOKUP(2,1/(SRP!$B$11:$B$15&lt;=E7274)/(SRP!$C$11:$C$15&gt;=E7274),SRP!$D$11:$D$15)*(G7274/100)*(E7274/1000)),
0)))))),2)</f>
        <v>2.7</v>
      </c>
      <c r="L7274" s="173" t="str">
        <f t="shared" si="113"/>
        <v>Ready to Drink473</v>
      </c>
      <c r="M7274" s="154">
        <f>VLOOKUP(L7274,'Slope %'!C:D,2,0)</f>
        <v>0.12</v>
      </c>
    </row>
    <row r="7275" spans="1:13" x14ac:dyDescent="0.25">
      <c r="A7275" s="169">
        <v>69948</v>
      </c>
      <c r="B7275" s="170" t="s">
        <v>5283</v>
      </c>
      <c r="C7275" s="170" t="s">
        <v>263</v>
      </c>
      <c r="D7275" s="170" t="s">
        <v>332</v>
      </c>
      <c r="E7275" s="170">
        <v>473</v>
      </c>
      <c r="F7275" s="170">
        <v>24</v>
      </c>
      <c r="G7275" s="171">
        <v>6.9</v>
      </c>
      <c r="H7275" s="170" t="s">
        <v>1053</v>
      </c>
      <c r="I7275" s="171">
        <v>4.75</v>
      </c>
      <c r="J7275" s="169">
        <v>1</v>
      </c>
      <c r="K7275" s="154" cm="1">
        <f t="array" ref="K7275">ROUND(
IF(C7275="Beer",
SUM(LOOKUP(2,1/(SRP!$B$8:$B$10&lt;=E7275)/(SRP!$C$8:$C$10&gt;=E7275),SRP!$D$8:$D$10)*(G7275/100)*(E7275/1000)),
IF(C7275="Spirits",
SUM(LOOKUP(2,1/(SRP!$B$2:$B$7&lt;=E7275)/(SRP!$C$2:$C$7&gt;=E7275),SRP!$D$2:$D$7)*(G7275/100)*(E7275/1000)),
IF(AND(C7275="Wine",D7275="Fortified Wines"),
SUM(LOOKUP(2,1/(SRP!$B$26:$B$29&lt;=E7275)/(SRP!$C$26:$C$29&gt;=E7275),SRP!$D$26:$D$29)*(G7275/100)*(E7275/1000)),
IF(C7275="Wine",
SUM(LOOKUP(2,1/(SRP!$B$21:$B$25&lt;=E7275)/(SRP!$C$21:$C$25&gt;=E7275),SRP!$D$21:$D$25)*(G7275/100)*(E7275/1000)),
IF(AND(C7275="Ready to Drink",D7275="RTD-One Pour Cocktail&gt;7%&lt;=14.5"),
SUM(LOOKUP(2,1/(SRP!$B$16:$B$20&lt;=E7275)/(SRP!$C$16:$C$20&gt;=E7275),SRP!$D$16:$D$20)*(G7275/100)*(E7275/1000)),
IF(C7275="Ready to Drink",
SUM(LOOKUP(2,1/(SRP!$B$11:$B$15&lt;=E7275)/(SRP!$C$11:$C$15&gt;=E7275),SRP!$D$11:$D$15)*(G7275/100)*(E7275/1000)),
0)))))),2)</f>
        <v>2.7</v>
      </c>
      <c r="L7275" s="173" t="str">
        <f t="shared" si="113"/>
        <v>Ready to Drink473</v>
      </c>
      <c r="M7275" s="154">
        <f>VLOOKUP(L7275,'Slope %'!C:D,2,0)</f>
        <v>0.12</v>
      </c>
    </row>
    <row r="7276" spans="1:13" x14ac:dyDescent="0.25">
      <c r="A7276" s="169">
        <v>69948</v>
      </c>
      <c r="B7276" s="170" t="s">
        <v>5283</v>
      </c>
      <c r="C7276" s="170" t="s">
        <v>263</v>
      </c>
      <c r="D7276" s="170" t="s">
        <v>332</v>
      </c>
      <c r="E7276" s="170">
        <v>473</v>
      </c>
      <c r="F7276" s="170">
        <v>24</v>
      </c>
      <c r="G7276" s="171">
        <v>6.9</v>
      </c>
      <c r="H7276" s="170" t="s">
        <v>1053</v>
      </c>
      <c r="I7276" s="171">
        <v>4.75</v>
      </c>
      <c r="J7276" s="169">
        <v>1</v>
      </c>
      <c r="K7276" s="154" cm="1">
        <f t="array" ref="K7276">ROUND(
IF(C7276="Beer",
SUM(LOOKUP(2,1/(SRP!$B$8:$B$10&lt;=E7276)/(SRP!$C$8:$C$10&gt;=E7276),SRP!$D$8:$D$10)*(G7276/100)*(E7276/1000)),
IF(C7276="Spirits",
SUM(LOOKUP(2,1/(SRP!$B$2:$B$7&lt;=E7276)/(SRP!$C$2:$C$7&gt;=E7276),SRP!$D$2:$D$7)*(G7276/100)*(E7276/1000)),
IF(AND(C7276="Wine",D7276="Fortified Wines"),
SUM(LOOKUP(2,1/(SRP!$B$26:$B$29&lt;=E7276)/(SRP!$C$26:$C$29&gt;=E7276),SRP!$D$26:$D$29)*(G7276/100)*(E7276/1000)),
IF(C7276="Wine",
SUM(LOOKUP(2,1/(SRP!$B$21:$B$25&lt;=E7276)/(SRP!$C$21:$C$25&gt;=E7276),SRP!$D$21:$D$25)*(G7276/100)*(E7276/1000)),
IF(AND(C7276="Ready to Drink",D7276="RTD-One Pour Cocktail&gt;7%&lt;=14.5"),
SUM(LOOKUP(2,1/(SRP!$B$16:$B$20&lt;=E7276)/(SRP!$C$16:$C$20&gt;=E7276),SRP!$D$16:$D$20)*(G7276/100)*(E7276/1000)),
IF(C7276="Ready to Drink",
SUM(LOOKUP(2,1/(SRP!$B$11:$B$15&lt;=E7276)/(SRP!$C$11:$C$15&gt;=E7276),SRP!$D$11:$D$15)*(G7276/100)*(E7276/1000)),
0)))))),2)</f>
        <v>2.7</v>
      </c>
      <c r="L7276" s="173" t="str">
        <f t="shared" si="113"/>
        <v>Ready to Drink473</v>
      </c>
      <c r="M7276" s="154">
        <f>VLOOKUP(L7276,'Slope %'!C:D,2,0)</f>
        <v>0.12</v>
      </c>
    </row>
    <row r="7277" spans="1:13" x14ac:dyDescent="0.25">
      <c r="A7277" s="169">
        <v>69949</v>
      </c>
      <c r="B7277" s="170" t="s">
        <v>5284</v>
      </c>
      <c r="C7277" s="170" t="s">
        <v>37</v>
      </c>
      <c r="D7277" s="170" t="s">
        <v>4786</v>
      </c>
      <c r="E7277" s="170">
        <v>1200</v>
      </c>
      <c r="F7277" s="170">
        <v>3</v>
      </c>
      <c r="H7277" s="170" t="s">
        <v>4787</v>
      </c>
      <c r="I7277" s="171">
        <v>10.49</v>
      </c>
      <c r="J7277" s="169">
        <v>8</v>
      </c>
      <c r="K7277" s="154" cm="1">
        <f t="array" ref="K7277">ROUND(
IF(C7277="Beer",
SUM(LOOKUP(2,1/(SRP!$B$8:$B$10&lt;=E7277)/(SRP!$C$8:$C$10&gt;=E7277),SRP!$D$8:$D$10)*(G7277/100)*(E7277/1000)),
IF(C7277="Spirits",
SUM(LOOKUP(2,1/(SRP!$B$2:$B$7&lt;=E7277)/(SRP!$C$2:$C$7&gt;=E7277),SRP!$D$2:$D$7)*(G7277/100)*(E7277/1000)),
IF(AND(C7277="Wine",D7277="Fortified Wines"),
SUM(LOOKUP(2,1/(SRP!$B$26:$B$29&lt;=E7277)/(SRP!$C$26:$C$29&gt;=E7277),SRP!$D$26:$D$29)*(G7277/100)*(E7277/1000)),
IF(C7277="Wine",
SUM(LOOKUP(2,1/(SRP!$B$21:$B$25&lt;=E7277)/(SRP!$C$21:$C$25&gt;=E7277),SRP!$D$21:$D$25)*(G7277/100)*(E7277/1000)),
IF(AND(C7277="Ready to Drink",D7277="RTD-One Pour Cocktail&gt;7%&lt;=14.5"),
SUM(LOOKUP(2,1/(SRP!$B$16:$B$20&lt;=E7277)/(SRP!$C$16:$C$20&gt;=E7277),SRP!$D$16:$D$20)*(G7277/100)*(E7277/1000)),
IF(C7277="Ready to Drink",
SUM(LOOKUP(2,1/(SRP!$B$11:$B$15&lt;=E7277)/(SRP!$C$11:$C$15&gt;=E7277),SRP!$D$11:$D$15)*(G7277/100)*(E7277/1000)),
0)))))),2)</f>
        <v>0</v>
      </c>
      <c r="L7277" s="173" t="str">
        <f t="shared" si="113"/>
        <v>Non Liquor Merchandise1200</v>
      </c>
      <c r="M7277" s="154" t="e">
        <f>VLOOKUP(L7277,'Slope %'!C:D,2,0)</f>
        <v>#N/A</v>
      </c>
    </row>
    <row r="7278" spans="1:13" x14ac:dyDescent="0.25">
      <c r="A7278" s="169">
        <v>69950</v>
      </c>
      <c r="B7278" s="170" t="s">
        <v>5285</v>
      </c>
      <c r="C7278" s="170" t="s">
        <v>24</v>
      </c>
      <c r="D7278" s="170" t="s">
        <v>34</v>
      </c>
      <c r="E7278" s="170">
        <v>750</v>
      </c>
      <c r="F7278" s="170">
        <v>12</v>
      </c>
      <c r="G7278" s="171">
        <v>14</v>
      </c>
      <c r="H7278" s="170" t="s">
        <v>128</v>
      </c>
      <c r="I7278" s="171">
        <v>18.989999999999998</v>
      </c>
      <c r="J7278" s="169">
        <v>1</v>
      </c>
      <c r="K7278" s="154" cm="1">
        <f t="array" ref="K7278">ROUND(
IF(C7278="Beer",
SUM(LOOKUP(2,1/(SRP!$B$8:$B$10&lt;=E7278)/(SRP!$C$8:$C$10&gt;=E7278),SRP!$D$8:$D$10)*(G7278/100)*(E7278/1000)),
IF(C7278="Spirits",
SUM(LOOKUP(2,1/(SRP!$B$2:$B$7&lt;=E7278)/(SRP!$C$2:$C$7&gt;=E7278),SRP!$D$2:$D$7)*(G7278/100)*(E7278/1000)),
IF(AND(C7278="Wine",D7278="Fortified Wines"),
SUM(LOOKUP(2,1/(SRP!$B$26:$B$29&lt;=E7278)/(SRP!$C$26:$C$29&gt;=E7278),SRP!$D$26:$D$29)*(G7278/100)*(E7278/1000)),
IF(C7278="Wine",
SUM(LOOKUP(2,1/(SRP!$B$21:$B$25&lt;=E7278)/(SRP!$C$21:$C$25&gt;=E7278),SRP!$D$21:$D$25)*(G7278/100)*(E7278/1000)),
IF(AND(C7278="Ready to Drink",D7278="RTD-One Pour Cocktail&gt;7%&lt;=14.5"),
SUM(LOOKUP(2,1/(SRP!$B$16:$B$20&lt;=E7278)/(SRP!$C$16:$C$20&gt;=E7278),SRP!$D$16:$D$20)*(G7278/100)*(E7278/1000)),
IF(C7278="Ready to Drink",
SUM(LOOKUP(2,1/(SRP!$B$11:$B$15&lt;=E7278)/(SRP!$C$11:$C$15&gt;=E7278),SRP!$D$11:$D$15)*(G7278/100)*(E7278/1000)),
0)))))),2)</f>
        <v>8.1999999999999993</v>
      </c>
      <c r="L7278" s="173" t="str">
        <f t="shared" si="113"/>
        <v>Wine750</v>
      </c>
      <c r="M7278" s="154">
        <f>VLOOKUP(L7278,'Slope %'!C:D,2,0)</f>
        <v>0.1</v>
      </c>
    </row>
    <row r="7279" spans="1:13" x14ac:dyDescent="0.25">
      <c r="A7279" s="169">
        <v>69951</v>
      </c>
      <c r="B7279" s="170" t="s">
        <v>5286</v>
      </c>
      <c r="C7279" s="170" t="s">
        <v>15</v>
      </c>
      <c r="D7279" s="170" t="s">
        <v>252</v>
      </c>
      <c r="E7279" s="170">
        <v>750</v>
      </c>
      <c r="F7279" s="170">
        <v>6</v>
      </c>
      <c r="G7279" s="171">
        <v>40</v>
      </c>
      <c r="H7279" s="170" t="s">
        <v>29</v>
      </c>
      <c r="I7279" s="171">
        <v>49.99</v>
      </c>
      <c r="J7279" s="169">
        <v>1</v>
      </c>
      <c r="K7279" s="154" cm="1">
        <f t="array" ref="K7279">ROUND(
IF(C7279="Beer",
SUM(LOOKUP(2,1/(SRP!$B$8:$B$10&lt;=E7279)/(SRP!$C$8:$C$10&gt;=E7279),SRP!$D$8:$D$10)*(G7279/100)*(E7279/1000)),
IF(C7279="Spirits",
SUM(LOOKUP(2,1/(SRP!$B$2:$B$7&lt;=E7279)/(SRP!$C$2:$C$7&gt;=E7279),SRP!$D$2:$D$7)*(G7279/100)*(E7279/1000)),
IF(AND(C7279="Wine",D7279="Fortified Wines"),
SUM(LOOKUP(2,1/(SRP!$B$26:$B$29&lt;=E7279)/(SRP!$C$26:$C$29&gt;=E7279),SRP!$D$26:$D$29)*(G7279/100)*(E7279/1000)),
IF(C7279="Wine",
SUM(LOOKUP(2,1/(SRP!$B$21:$B$25&lt;=E7279)/(SRP!$C$21:$C$25&gt;=E7279),SRP!$D$21:$D$25)*(G7279/100)*(E7279/1000)),
IF(AND(C7279="Ready to Drink",D7279="RTD-One Pour Cocktail&gt;7%&lt;=14.5"),
SUM(LOOKUP(2,1/(SRP!$B$16:$B$20&lt;=E7279)/(SRP!$C$16:$C$20&gt;=E7279),SRP!$D$16:$D$20)*(G7279/100)*(E7279/1000)),
IF(C7279="Ready to Drink",
SUM(LOOKUP(2,1/(SRP!$B$11:$B$15&lt;=E7279)/(SRP!$C$11:$C$15&gt;=E7279),SRP!$D$11:$D$15)*(G7279/100)*(E7279/1000)),
0)))))),2)</f>
        <v>23.42</v>
      </c>
      <c r="L7279" s="173" t="str">
        <f t="shared" si="113"/>
        <v>Spirits750</v>
      </c>
      <c r="M7279" s="154">
        <f>VLOOKUP(L7279,'Slope %'!C:D,2,0)</f>
        <v>7.0000000000000007E-2</v>
      </c>
    </row>
    <row r="7280" spans="1:13" x14ac:dyDescent="0.25">
      <c r="A7280" s="169">
        <v>69975</v>
      </c>
      <c r="B7280" s="170" t="s">
        <v>5287</v>
      </c>
      <c r="C7280" s="170" t="s">
        <v>24</v>
      </c>
      <c r="D7280" s="170" t="s">
        <v>66</v>
      </c>
      <c r="E7280" s="170">
        <v>750</v>
      </c>
      <c r="F7280" s="170">
        <v>12</v>
      </c>
      <c r="G7280" s="171">
        <v>13</v>
      </c>
      <c r="H7280" s="170" t="s">
        <v>128</v>
      </c>
      <c r="I7280" s="171">
        <v>17.989999999999998</v>
      </c>
      <c r="J7280" s="169">
        <v>1</v>
      </c>
      <c r="K7280" s="154" cm="1">
        <f t="array" ref="K7280">ROUND(
IF(C7280="Beer",
SUM(LOOKUP(2,1/(SRP!$B$8:$B$10&lt;=E7280)/(SRP!$C$8:$C$10&gt;=E7280),SRP!$D$8:$D$10)*(G7280/100)*(E7280/1000)),
IF(C7280="Spirits",
SUM(LOOKUP(2,1/(SRP!$B$2:$B$7&lt;=E7280)/(SRP!$C$2:$C$7&gt;=E7280),SRP!$D$2:$D$7)*(G7280/100)*(E7280/1000)),
IF(AND(C7280="Wine",D7280="Fortified Wines"),
SUM(LOOKUP(2,1/(SRP!$B$26:$B$29&lt;=E7280)/(SRP!$C$26:$C$29&gt;=E7280),SRP!$D$26:$D$29)*(G7280/100)*(E7280/1000)),
IF(C7280="Wine",
SUM(LOOKUP(2,1/(SRP!$B$21:$B$25&lt;=E7280)/(SRP!$C$21:$C$25&gt;=E7280),SRP!$D$21:$D$25)*(G7280/100)*(E7280/1000)),
IF(AND(C7280="Ready to Drink",D7280="RTD-One Pour Cocktail&gt;7%&lt;=14.5"),
SUM(LOOKUP(2,1/(SRP!$B$16:$B$20&lt;=E7280)/(SRP!$C$16:$C$20&gt;=E7280),SRP!$D$16:$D$20)*(G7280/100)*(E7280/1000)),
IF(C7280="Ready to Drink",
SUM(LOOKUP(2,1/(SRP!$B$11:$B$15&lt;=E7280)/(SRP!$C$11:$C$15&gt;=E7280),SRP!$D$11:$D$15)*(G7280/100)*(E7280/1000)),
0)))))),2)</f>
        <v>7.61</v>
      </c>
      <c r="L7280" s="173" t="str">
        <f t="shared" si="113"/>
        <v>Wine750</v>
      </c>
      <c r="M7280" s="154">
        <f>VLOOKUP(L7280,'Slope %'!C:D,2,0)</f>
        <v>0.1</v>
      </c>
    </row>
    <row r="7281" spans="1:13" x14ac:dyDescent="0.25">
      <c r="A7281" s="169">
        <v>69976</v>
      </c>
      <c r="B7281" s="170" t="s">
        <v>5288</v>
      </c>
      <c r="C7281" s="170" t="s">
        <v>24</v>
      </c>
      <c r="D7281" s="170" t="s">
        <v>34</v>
      </c>
      <c r="E7281" s="170">
        <v>750</v>
      </c>
      <c r="F7281" s="170">
        <v>12</v>
      </c>
      <c r="G7281" s="171">
        <v>12.5</v>
      </c>
      <c r="H7281" s="170" t="s">
        <v>128</v>
      </c>
      <c r="I7281" s="171">
        <v>13.99</v>
      </c>
      <c r="J7281" s="169">
        <v>1</v>
      </c>
      <c r="K7281" s="154" cm="1">
        <f t="array" ref="K7281">ROUND(
IF(C7281="Beer",
SUM(LOOKUP(2,1/(SRP!$B$8:$B$10&lt;=E7281)/(SRP!$C$8:$C$10&gt;=E7281),SRP!$D$8:$D$10)*(G7281/100)*(E7281/1000)),
IF(C7281="Spirits",
SUM(LOOKUP(2,1/(SRP!$B$2:$B$7&lt;=E7281)/(SRP!$C$2:$C$7&gt;=E7281),SRP!$D$2:$D$7)*(G7281/100)*(E7281/1000)),
IF(AND(C7281="Wine",D7281="Fortified Wines"),
SUM(LOOKUP(2,1/(SRP!$B$26:$B$29&lt;=E7281)/(SRP!$C$26:$C$29&gt;=E7281),SRP!$D$26:$D$29)*(G7281/100)*(E7281/1000)),
IF(C7281="Wine",
SUM(LOOKUP(2,1/(SRP!$B$21:$B$25&lt;=E7281)/(SRP!$C$21:$C$25&gt;=E7281),SRP!$D$21:$D$25)*(G7281/100)*(E7281/1000)),
IF(AND(C7281="Ready to Drink",D7281="RTD-One Pour Cocktail&gt;7%&lt;=14.5"),
SUM(LOOKUP(2,1/(SRP!$B$16:$B$20&lt;=E7281)/(SRP!$C$16:$C$20&gt;=E7281),SRP!$D$16:$D$20)*(G7281/100)*(E7281/1000)),
IF(C7281="Ready to Drink",
SUM(LOOKUP(2,1/(SRP!$B$11:$B$15&lt;=E7281)/(SRP!$C$11:$C$15&gt;=E7281),SRP!$D$11:$D$15)*(G7281/100)*(E7281/1000)),
0)))))),2)</f>
        <v>7.32</v>
      </c>
      <c r="L7281" s="173" t="str">
        <f t="shared" si="113"/>
        <v>Wine750</v>
      </c>
      <c r="M7281" s="154">
        <f>VLOOKUP(L7281,'Slope %'!C:D,2,0)</f>
        <v>0.1</v>
      </c>
    </row>
    <row r="7282" spans="1:13" x14ac:dyDescent="0.25">
      <c r="A7282" s="169">
        <v>70014</v>
      </c>
      <c r="B7282" s="170" t="s">
        <v>5289</v>
      </c>
      <c r="C7282" s="170" t="s">
        <v>24</v>
      </c>
      <c r="D7282" s="170" t="s">
        <v>60</v>
      </c>
      <c r="E7282" s="170">
        <v>1000</v>
      </c>
      <c r="F7282" s="170">
        <v>12</v>
      </c>
      <c r="G7282" s="171">
        <v>12</v>
      </c>
      <c r="H7282" s="170" t="s">
        <v>35</v>
      </c>
      <c r="I7282" s="171">
        <v>14.99</v>
      </c>
      <c r="J7282" s="169">
        <v>1</v>
      </c>
      <c r="K7282" s="154" cm="1">
        <f t="array" ref="K7282">ROUND(
IF(C7282="Beer",
SUM(LOOKUP(2,1/(SRP!$B$8:$B$10&lt;=E7282)/(SRP!$C$8:$C$10&gt;=E7282),SRP!$D$8:$D$10)*(G7282/100)*(E7282/1000)),
IF(C7282="Spirits",
SUM(LOOKUP(2,1/(SRP!$B$2:$B$7&lt;=E7282)/(SRP!$C$2:$C$7&gt;=E7282),SRP!$D$2:$D$7)*(G7282/100)*(E7282/1000)),
IF(AND(C7282="Wine",D7282="Fortified Wines"),
SUM(LOOKUP(2,1/(SRP!$B$26:$B$29&lt;=E7282)/(SRP!$C$26:$C$29&gt;=E7282),SRP!$D$26:$D$29)*(G7282/100)*(E7282/1000)),
IF(C7282="Wine",
SUM(LOOKUP(2,1/(SRP!$B$21:$B$25&lt;=E7282)/(SRP!$C$21:$C$25&gt;=E7282),SRP!$D$21:$D$25)*(G7282/100)*(E7282/1000)),
IF(AND(C7282="Ready to Drink",D7282="RTD-One Pour Cocktail&gt;7%&lt;=14.5"),
SUM(LOOKUP(2,1/(SRP!$B$16:$B$20&lt;=E7282)/(SRP!$C$16:$C$20&gt;=E7282),SRP!$D$16:$D$20)*(G7282/100)*(E7282/1000)),
IF(C7282="Ready to Drink",
SUM(LOOKUP(2,1/(SRP!$B$11:$B$15&lt;=E7282)/(SRP!$C$11:$C$15&gt;=E7282),SRP!$D$11:$D$15)*(G7282/100)*(E7282/1000)),
0)))))),2)</f>
        <v>9.3699999999999992</v>
      </c>
      <c r="L7282" s="173" t="str">
        <f t="shared" si="113"/>
        <v>Wine1000</v>
      </c>
      <c r="M7282" s="154">
        <f>VLOOKUP(L7282,'Slope %'!C:D,2,0)</f>
        <v>7.0000000000000007E-2</v>
      </c>
    </row>
    <row r="7283" spans="1:13" x14ac:dyDescent="0.25">
      <c r="A7283" s="169">
        <v>70017</v>
      </c>
      <c r="B7283" s="170" t="s">
        <v>5290</v>
      </c>
      <c r="C7283" s="170" t="s">
        <v>24</v>
      </c>
      <c r="D7283" s="170" t="s">
        <v>66</v>
      </c>
      <c r="E7283" s="170">
        <v>750</v>
      </c>
      <c r="F7283" s="170">
        <v>12</v>
      </c>
      <c r="G7283" s="171">
        <v>12.5</v>
      </c>
      <c r="H7283" s="170" t="s">
        <v>32</v>
      </c>
      <c r="I7283" s="171">
        <v>13.49</v>
      </c>
      <c r="J7283" s="169">
        <v>1</v>
      </c>
      <c r="K7283" s="154" cm="1">
        <f t="array" ref="K7283">ROUND(
IF(C7283="Beer",
SUM(LOOKUP(2,1/(SRP!$B$8:$B$10&lt;=E7283)/(SRP!$C$8:$C$10&gt;=E7283),SRP!$D$8:$D$10)*(G7283/100)*(E7283/1000)),
IF(C7283="Spirits",
SUM(LOOKUP(2,1/(SRP!$B$2:$B$7&lt;=E7283)/(SRP!$C$2:$C$7&gt;=E7283),SRP!$D$2:$D$7)*(G7283/100)*(E7283/1000)),
IF(AND(C7283="Wine",D7283="Fortified Wines"),
SUM(LOOKUP(2,1/(SRP!$B$26:$B$29&lt;=E7283)/(SRP!$C$26:$C$29&gt;=E7283),SRP!$D$26:$D$29)*(G7283/100)*(E7283/1000)),
IF(C7283="Wine",
SUM(LOOKUP(2,1/(SRP!$B$21:$B$25&lt;=E7283)/(SRP!$C$21:$C$25&gt;=E7283),SRP!$D$21:$D$25)*(G7283/100)*(E7283/1000)),
IF(AND(C7283="Ready to Drink",D7283="RTD-One Pour Cocktail&gt;7%&lt;=14.5"),
SUM(LOOKUP(2,1/(SRP!$B$16:$B$20&lt;=E7283)/(SRP!$C$16:$C$20&gt;=E7283),SRP!$D$16:$D$20)*(G7283/100)*(E7283/1000)),
IF(C7283="Ready to Drink",
SUM(LOOKUP(2,1/(SRP!$B$11:$B$15&lt;=E7283)/(SRP!$C$11:$C$15&gt;=E7283),SRP!$D$11:$D$15)*(G7283/100)*(E7283/1000)),
0)))))),2)</f>
        <v>7.32</v>
      </c>
      <c r="L7283" s="173" t="str">
        <f t="shared" si="113"/>
        <v>Wine750</v>
      </c>
      <c r="M7283" s="154">
        <f>VLOOKUP(L7283,'Slope %'!C:D,2,0)</f>
        <v>0.1</v>
      </c>
    </row>
    <row r="7284" spans="1:13" x14ac:dyDescent="0.25">
      <c r="A7284" s="169">
        <v>70036</v>
      </c>
      <c r="B7284" s="170" t="s">
        <v>5291</v>
      </c>
      <c r="C7284" s="170" t="s">
        <v>11</v>
      </c>
      <c r="D7284" s="170" t="s">
        <v>12</v>
      </c>
      <c r="E7284" s="170">
        <v>473</v>
      </c>
      <c r="F7284" s="170">
        <v>24</v>
      </c>
      <c r="G7284" s="171">
        <v>5</v>
      </c>
      <c r="H7284" s="170" t="s">
        <v>2066</v>
      </c>
      <c r="I7284" s="171">
        <v>3.95</v>
      </c>
      <c r="J7284" s="169">
        <v>1</v>
      </c>
      <c r="K7284" s="154" cm="1">
        <f t="array" ref="K7284">ROUND(
IF(C7284="Beer",
SUM(LOOKUP(2,1/(SRP!$B$8:$B$10&lt;=E7284)/(SRP!$C$8:$C$10&gt;=E7284),SRP!$D$8:$D$10)*(G7284/100)*(E7284/1000)),
IF(C7284="Spirits",
SUM(LOOKUP(2,1/(SRP!$B$2:$B$7&lt;=E7284)/(SRP!$C$2:$C$7&gt;=E7284),SRP!$D$2:$D$7)*(G7284/100)*(E7284/1000)),
IF(AND(C7284="Wine",D7284="Fortified Wines"),
SUM(LOOKUP(2,1/(SRP!$B$26:$B$29&lt;=E7284)/(SRP!$C$26:$C$29&gt;=E7284),SRP!$D$26:$D$29)*(G7284/100)*(E7284/1000)),
IF(C7284="Wine",
SUM(LOOKUP(2,1/(SRP!$B$21:$B$25&lt;=E7284)/(SRP!$C$21:$C$25&gt;=E7284),SRP!$D$21:$D$25)*(G7284/100)*(E7284/1000)),
IF(AND(C7284="Ready to Drink",D7284="RTD-One Pour Cocktail&gt;7%&lt;=14.5"),
SUM(LOOKUP(2,1/(SRP!$B$16:$B$20&lt;=E7284)/(SRP!$C$16:$C$20&gt;=E7284),SRP!$D$16:$D$20)*(G7284/100)*(E7284/1000)),
IF(C7284="Ready to Drink",
SUM(LOOKUP(2,1/(SRP!$B$11:$B$15&lt;=E7284)/(SRP!$C$11:$C$15&gt;=E7284),SRP!$D$11:$D$15)*(G7284/100)*(E7284/1000)),
0)))))),2)</f>
        <v>1.85</v>
      </c>
      <c r="L7284" s="173" t="str">
        <f t="shared" si="113"/>
        <v>Beer473</v>
      </c>
      <c r="M7284" s="154">
        <f>VLOOKUP(L7284,'Slope %'!C:D,2,0)</f>
        <v>0.12</v>
      </c>
    </row>
    <row r="7285" spans="1:13" x14ac:dyDescent="0.25">
      <c r="A7285" s="169">
        <v>70036</v>
      </c>
      <c r="B7285" s="170" t="s">
        <v>5291</v>
      </c>
      <c r="C7285" s="170" t="s">
        <v>11</v>
      </c>
      <c r="D7285" s="170" t="s">
        <v>12</v>
      </c>
      <c r="E7285" s="170">
        <v>473</v>
      </c>
      <c r="F7285" s="170">
        <v>24</v>
      </c>
      <c r="G7285" s="171">
        <v>5</v>
      </c>
      <c r="H7285" s="170" t="s">
        <v>2066</v>
      </c>
      <c r="I7285" s="171">
        <v>3.95</v>
      </c>
      <c r="J7285" s="169">
        <v>1</v>
      </c>
      <c r="K7285" s="154" cm="1">
        <f t="array" ref="K7285">ROUND(
IF(C7285="Beer",
SUM(LOOKUP(2,1/(SRP!$B$8:$B$10&lt;=E7285)/(SRP!$C$8:$C$10&gt;=E7285),SRP!$D$8:$D$10)*(G7285/100)*(E7285/1000)),
IF(C7285="Spirits",
SUM(LOOKUP(2,1/(SRP!$B$2:$B$7&lt;=E7285)/(SRP!$C$2:$C$7&gt;=E7285),SRP!$D$2:$D$7)*(G7285/100)*(E7285/1000)),
IF(AND(C7285="Wine",D7285="Fortified Wines"),
SUM(LOOKUP(2,1/(SRP!$B$26:$B$29&lt;=E7285)/(SRP!$C$26:$C$29&gt;=E7285),SRP!$D$26:$D$29)*(G7285/100)*(E7285/1000)),
IF(C7285="Wine",
SUM(LOOKUP(2,1/(SRP!$B$21:$B$25&lt;=E7285)/(SRP!$C$21:$C$25&gt;=E7285),SRP!$D$21:$D$25)*(G7285/100)*(E7285/1000)),
IF(AND(C7285="Ready to Drink",D7285="RTD-One Pour Cocktail&gt;7%&lt;=14.5"),
SUM(LOOKUP(2,1/(SRP!$B$16:$B$20&lt;=E7285)/(SRP!$C$16:$C$20&gt;=E7285),SRP!$D$16:$D$20)*(G7285/100)*(E7285/1000)),
IF(C7285="Ready to Drink",
SUM(LOOKUP(2,1/(SRP!$B$11:$B$15&lt;=E7285)/(SRP!$C$11:$C$15&gt;=E7285),SRP!$D$11:$D$15)*(G7285/100)*(E7285/1000)),
0)))))),2)</f>
        <v>1.85</v>
      </c>
      <c r="L7285" s="173" t="str">
        <f t="shared" si="113"/>
        <v>Beer473</v>
      </c>
      <c r="M7285" s="154">
        <f>VLOOKUP(L7285,'Slope %'!C:D,2,0)</f>
        <v>0.12</v>
      </c>
    </row>
    <row r="7286" spans="1:13" x14ac:dyDescent="0.25">
      <c r="A7286" s="169">
        <v>70039</v>
      </c>
      <c r="B7286" s="170" t="s">
        <v>5292</v>
      </c>
      <c r="C7286" s="170" t="s">
        <v>11</v>
      </c>
      <c r="D7286" s="170" t="s">
        <v>303</v>
      </c>
      <c r="E7286" s="170">
        <v>568</v>
      </c>
      <c r="F7286" s="170">
        <v>24</v>
      </c>
      <c r="G7286" s="171">
        <v>10</v>
      </c>
      <c r="H7286" s="170" t="s">
        <v>1053</v>
      </c>
      <c r="I7286" s="171">
        <v>4.99</v>
      </c>
      <c r="J7286" s="169">
        <v>1</v>
      </c>
      <c r="K7286" s="154" cm="1">
        <f t="array" ref="K7286">ROUND(
IF(C7286="Beer",
SUM(LOOKUP(2,1/(SRP!$B$8:$B$10&lt;=E7286)/(SRP!$C$8:$C$10&gt;=E7286),SRP!$D$8:$D$10)*(G7286/100)*(E7286/1000)),
IF(C7286="Spirits",
SUM(LOOKUP(2,1/(SRP!$B$2:$B$7&lt;=E7286)/(SRP!$C$2:$C$7&gt;=E7286),SRP!$D$2:$D$7)*(G7286/100)*(E7286/1000)),
IF(AND(C7286="Wine",D7286="Fortified Wines"),
SUM(LOOKUP(2,1/(SRP!$B$26:$B$29&lt;=E7286)/(SRP!$C$26:$C$29&gt;=E7286),SRP!$D$26:$D$29)*(G7286/100)*(E7286/1000)),
IF(C7286="Wine",
SUM(LOOKUP(2,1/(SRP!$B$21:$B$25&lt;=E7286)/(SRP!$C$21:$C$25&gt;=E7286),SRP!$D$21:$D$25)*(G7286/100)*(E7286/1000)),
IF(AND(C7286="Ready to Drink",D7286="RTD-One Pour Cocktail&gt;7%&lt;=14.5"),
SUM(LOOKUP(2,1/(SRP!$B$16:$B$20&lt;=E7286)/(SRP!$C$16:$C$20&gt;=E7286),SRP!$D$16:$D$20)*(G7286/100)*(E7286/1000)),
IF(C7286="Ready to Drink",
SUM(LOOKUP(2,1/(SRP!$B$11:$B$15&lt;=E7286)/(SRP!$C$11:$C$15&gt;=E7286),SRP!$D$11:$D$15)*(G7286/100)*(E7286/1000)),
0)))))),2)</f>
        <v>4.43</v>
      </c>
      <c r="L7286" s="173" t="str">
        <f t="shared" si="113"/>
        <v>Beer568</v>
      </c>
      <c r="M7286" s="154">
        <f>VLOOKUP(L7286,'Slope %'!C:D,2,0)</f>
        <v>0.12</v>
      </c>
    </row>
    <row r="7287" spans="1:13" x14ac:dyDescent="0.25">
      <c r="A7287" s="169">
        <v>70039</v>
      </c>
      <c r="B7287" s="170" t="s">
        <v>5292</v>
      </c>
      <c r="C7287" s="170" t="s">
        <v>11</v>
      </c>
      <c r="D7287" s="170" t="s">
        <v>303</v>
      </c>
      <c r="E7287" s="170">
        <v>568</v>
      </c>
      <c r="F7287" s="170">
        <v>24</v>
      </c>
      <c r="G7287" s="171">
        <v>10</v>
      </c>
      <c r="H7287" s="170" t="s">
        <v>1053</v>
      </c>
      <c r="I7287" s="171">
        <v>4.99</v>
      </c>
      <c r="J7287" s="169">
        <v>1</v>
      </c>
      <c r="K7287" s="154" cm="1">
        <f t="array" ref="K7287">ROUND(
IF(C7287="Beer",
SUM(LOOKUP(2,1/(SRP!$B$8:$B$10&lt;=E7287)/(SRP!$C$8:$C$10&gt;=E7287),SRP!$D$8:$D$10)*(G7287/100)*(E7287/1000)),
IF(C7287="Spirits",
SUM(LOOKUP(2,1/(SRP!$B$2:$B$7&lt;=E7287)/(SRP!$C$2:$C$7&gt;=E7287),SRP!$D$2:$D$7)*(G7287/100)*(E7287/1000)),
IF(AND(C7287="Wine",D7287="Fortified Wines"),
SUM(LOOKUP(2,1/(SRP!$B$26:$B$29&lt;=E7287)/(SRP!$C$26:$C$29&gt;=E7287),SRP!$D$26:$D$29)*(G7287/100)*(E7287/1000)),
IF(C7287="Wine",
SUM(LOOKUP(2,1/(SRP!$B$21:$B$25&lt;=E7287)/(SRP!$C$21:$C$25&gt;=E7287),SRP!$D$21:$D$25)*(G7287/100)*(E7287/1000)),
IF(AND(C7287="Ready to Drink",D7287="RTD-One Pour Cocktail&gt;7%&lt;=14.5"),
SUM(LOOKUP(2,1/(SRP!$B$16:$B$20&lt;=E7287)/(SRP!$C$16:$C$20&gt;=E7287),SRP!$D$16:$D$20)*(G7287/100)*(E7287/1000)),
IF(C7287="Ready to Drink",
SUM(LOOKUP(2,1/(SRP!$B$11:$B$15&lt;=E7287)/(SRP!$C$11:$C$15&gt;=E7287),SRP!$D$11:$D$15)*(G7287/100)*(E7287/1000)),
0)))))),2)</f>
        <v>4.43</v>
      </c>
      <c r="L7287" s="173" t="str">
        <f t="shared" si="113"/>
        <v>Beer568</v>
      </c>
      <c r="M7287" s="154">
        <f>VLOOKUP(L7287,'Slope %'!C:D,2,0)</f>
        <v>0.12</v>
      </c>
    </row>
    <row r="7288" spans="1:13" x14ac:dyDescent="0.25">
      <c r="A7288" s="169">
        <v>70041</v>
      </c>
      <c r="B7288" s="170" t="s">
        <v>5293</v>
      </c>
      <c r="C7288" s="170" t="s">
        <v>24</v>
      </c>
      <c r="D7288" s="170" t="s">
        <v>85</v>
      </c>
      <c r="E7288" s="170">
        <v>3000</v>
      </c>
      <c r="F7288" s="170">
        <v>4</v>
      </c>
      <c r="G7288" s="171">
        <v>12.5</v>
      </c>
      <c r="H7288" s="170" t="s">
        <v>54</v>
      </c>
      <c r="I7288" s="171">
        <v>49.99</v>
      </c>
      <c r="J7288" s="169">
        <v>1</v>
      </c>
      <c r="K7288" s="154" cm="1">
        <f t="array" ref="K7288">ROUND(
IF(C7288="Beer",
SUM(LOOKUP(2,1/(SRP!$B$8:$B$10&lt;=E7288)/(SRP!$C$8:$C$10&gt;=E7288),SRP!$D$8:$D$10)*(G7288/100)*(E7288/1000)),
IF(C7288="Spirits",
SUM(LOOKUP(2,1/(SRP!$B$2:$B$7&lt;=E7288)/(SRP!$C$2:$C$7&gt;=E7288),SRP!$D$2:$D$7)*(G7288/100)*(E7288/1000)),
IF(AND(C7288="Wine",D7288="Fortified Wines"),
SUM(LOOKUP(2,1/(SRP!$B$26:$B$29&lt;=E7288)/(SRP!$C$26:$C$29&gt;=E7288),SRP!$D$26:$D$29)*(G7288/100)*(E7288/1000)),
IF(C7288="Wine",
SUM(LOOKUP(2,1/(SRP!$B$21:$B$25&lt;=E7288)/(SRP!$C$21:$C$25&gt;=E7288),SRP!$D$21:$D$25)*(G7288/100)*(E7288/1000)),
IF(AND(C7288="Ready to Drink",D7288="RTD-One Pour Cocktail&gt;7%&lt;=14.5"),
SUM(LOOKUP(2,1/(SRP!$B$16:$B$20&lt;=E7288)/(SRP!$C$16:$C$20&gt;=E7288),SRP!$D$16:$D$20)*(G7288/100)*(E7288/1000)),
IF(C7288="Ready to Drink",
SUM(LOOKUP(2,1/(SRP!$B$11:$B$15&lt;=E7288)/(SRP!$C$11:$C$15&gt;=E7288),SRP!$D$11:$D$15)*(G7288/100)*(E7288/1000)),
0)))))),2)</f>
        <v>29.28</v>
      </c>
      <c r="L7288" s="173" t="str">
        <f t="shared" si="113"/>
        <v>Wine3000</v>
      </c>
      <c r="M7288" s="154">
        <f>VLOOKUP(L7288,'Slope %'!C:D,2,0)</f>
        <v>0.05</v>
      </c>
    </row>
    <row r="7289" spans="1:13" x14ac:dyDescent="0.25">
      <c r="A7289" s="169">
        <v>70060</v>
      </c>
      <c r="B7289" s="170" t="s">
        <v>5294</v>
      </c>
      <c r="C7289" s="170" t="s">
        <v>263</v>
      </c>
      <c r="D7289" s="170" t="s">
        <v>332</v>
      </c>
      <c r="E7289" s="170">
        <v>473</v>
      </c>
      <c r="F7289" s="170">
        <v>24</v>
      </c>
      <c r="G7289" s="171">
        <v>6.9</v>
      </c>
      <c r="H7289" s="170" t="s">
        <v>1053</v>
      </c>
      <c r="I7289" s="171">
        <v>3.99</v>
      </c>
      <c r="J7289" s="169">
        <v>1</v>
      </c>
      <c r="K7289" s="154" cm="1">
        <f t="array" ref="K7289">ROUND(
IF(C7289="Beer",
SUM(LOOKUP(2,1/(SRP!$B$8:$B$10&lt;=E7289)/(SRP!$C$8:$C$10&gt;=E7289),SRP!$D$8:$D$10)*(G7289/100)*(E7289/1000)),
IF(C7289="Spirits",
SUM(LOOKUP(2,1/(SRP!$B$2:$B$7&lt;=E7289)/(SRP!$C$2:$C$7&gt;=E7289),SRP!$D$2:$D$7)*(G7289/100)*(E7289/1000)),
IF(AND(C7289="Wine",D7289="Fortified Wines"),
SUM(LOOKUP(2,1/(SRP!$B$26:$B$29&lt;=E7289)/(SRP!$C$26:$C$29&gt;=E7289),SRP!$D$26:$D$29)*(G7289/100)*(E7289/1000)),
IF(C7289="Wine",
SUM(LOOKUP(2,1/(SRP!$B$21:$B$25&lt;=E7289)/(SRP!$C$21:$C$25&gt;=E7289),SRP!$D$21:$D$25)*(G7289/100)*(E7289/1000)),
IF(AND(C7289="Ready to Drink",D7289="RTD-One Pour Cocktail&gt;7%&lt;=14.5"),
SUM(LOOKUP(2,1/(SRP!$B$16:$B$20&lt;=E7289)/(SRP!$C$16:$C$20&gt;=E7289),SRP!$D$16:$D$20)*(G7289/100)*(E7289/1000)),
IF(C7289="Ready to Drink",
SUM(LOOKUP(2,1/(SRP!$B$11:$B$15&lt;=E7289)/(SRP!$C$11:$C$15&gt;=E7289),SRP!$D$11:$D$15)*(G7289/100)*(E7289/1000)),
0)))))),2)</f>
        <v>2.7</v>
      </c>
      <c r="L7289" s="173" t="str">
        <f t="shared" si="113"/>
        <v>Ready to Drink473</v>
      </c>
      <c r="M7289" s="154">
        <f>VLOOKUP(L7289,'Slope %'!C:D,2,0)</f>
        <v>0.12</v>
      </c>
    </row>
    <row r="7290" spans="1:13" x14ac:dyDescent="0.25">
      <c r="A7290" s="169">
        <v>70060</v>
      </c>
      <c r="B7290" s="170" t="s">
        <v>5294</v>
      </c>
      <c r="C7290" s="170" t="s">
        <v>263</v>
      </c>
      <c r="D7290" s="170" t="s">
        <v>332</v>
      </c>
      <c r="E7290" s="170">
        <v>473</v>
      </c>
      <c r="F7290" s="170">
        <v>24</v>
      </c>
      <c r="G7290" s="171">
        <v>6.9</v>
      </c>
      <c r="H7290" s="170" t="s">
        <v>1053</v>
      </c>
      <c r="I7290" s="171">
        <v>3.99</v>
      </c>
      <c r="J7290" s="169">
        <v>1</v>
      </c>
      <c r="K7290" s="154" cm="1">
        <f t="array" ref="K7290">ROUND(
IF(C7290="Beer",
SUM(LOOKUP(2,1/(SRP!$B$8:$B$10&lt;=E7290)/(SRP!$C$8:$C$10&gt;=E7290),SRP!$D$8:$D$10)*(G7290/100)*(E7290/1000)),
IF(C7290="Spirits",
SUM(LOOKUP(2,1/(SRP!$B$2:$B$7&lt;=E7290)/(SRP!$C$2:$C$7&gt;=E7290),SRP!$D$2:$D$7)*(G7290/100)*(E7290/1000)),
IF(AND(C7290="Wine",D7290="Fortified Wines"),
SUM(LOOKUP(2,1/(SRP!$B$26:$B$29&lt;=E7290)/(SRP!$C$26:$C$29&gt;=E7290),SRP!$D$26:$D$29)*(G7290/100)*(E7290/1000)),
IF(C7290="Wine",
SUM(LOOKUP(2,1/(SRP!$B$21:$B$25&lt;=E7290)/(SRP!$C$21:$C$25&gt;=E7290),SRP!$D$21:$D$25)*(G7290/100)*(E7290/1000)),
IF(AND(C7290="Ready to Drink",D7290="RTD-One Pour Cocktail&gt;7%&lt;=14.5"),
SUM(LOOKUP(2,1/(SRP!$B$16:$B$20&lt;=E7290)/(SRP!$C$16:$C$20&gt;=E7290),SRP!$D$16:$D$20)*(G7290/100)*(E7290/1000)),
IF(C7290="Ready to Drink",
SUM(LOOKUP(2,1/(SRP!$B$11:$B$15&lt;=E7290)/(SRP!$C$11:$C$15&gt;=E7290),SRP!$D$11:$D$15)*(G7290/100)*(E7290/1000)),
0)))))),2)</f>
        <v>2.7</v>
      </c>
      <c r="L7290" s="173" t="str">
        <f t="shared" si="113"/>
        <v>Ready to Drink473</v>
      </c>
      <c r="M7290" s="154">
        <f>VLOOKUP(L7290,'Slope %'!C:D,2,0)</f>
        <v>0.12</v>
      </c>
    </row>
    <row r="7291" spans="1:13" x14ac:dyDescent="0.25">
      <c r="A7291" s="169">
        <v>70073</v>
      </c>
      <c r="B7291" s="170" t="s">
        <v>5295</v>
      </c>
      <c r="C7291" s="170" t="s">
        <v>15</v>
      </c>
      <c r="D7291" s="170" t="s">
        <v>1522</v>
      </c>
      <c r="E7291" s="170">
        <v>750</v>
      </c>
      <c r="F7291" s="170">
        <v>6</v>
      </c>
      <c r="G7291" s="171">
        <v>40</v>
      </c>
      <c r="H7291" s="170" t="s">
        <v>29</v>
      </c>
      <c r="I7291" s="171">
        <v>69.989999999999995</v>
      </c>
      <c r="J7291" s="169">
        <v>1</v>
      </c>
      <c r="K7291" s="154" cm="1">
        <f t="array" ref="K7291">ROUND(
IF(C7291="Beer",
SUM(LOOKUP(2,1/(SRP!$B$8:$B$10&lt;=E7291)/(SRP!$C$8:$C$10&gt;=E7291),SRP!$D$8:$D$10)*(G7291/100)*(E7291/1000)),
IF(C7291="Spirits",
SUM(LOOKUP(2,1/(SRP!$B$2:$B$7&lt;=E7291)/(SRP!$C$2:$C$7&gt;=E7291),SRP!$D$2:$D$7)*(G7291/100)*(E7291/1000)),
IF(AND(C7291="Wine",D7291="Fortified Wines"),
SUM(LOOKUP(2,1/(SRP!$B$26:$B$29&lt;=E7291)/(SRP!$C$26:$C$29&gt;=E7291),SRP!$D$26:$D$29)*(G7291/100)*(E7291/1000)),
IF(C7291="Wine",
SUM(LOOKUP(2,1/(SRP!$B$21:$B$25&lt;=E7291)/(SRP!$C$21:$C$25&gt;=E7291),SRP!$D$21:$D$25)*(G7291/100)*(E7291/1000)),
IF(AND(C7291="Ready to Drink",D7291="RTD-One Pour Cocktail&gt;7%&lt;=14.5"),
SUM(LOOKUP(2,1/(SRP!$B$16:$B$20&lt;=E7291)/(SRP!$C$16:$C$20&gt;=E7291),SRP!$D$16:$D$20)*(G7291/100)*(E7291/1000)),
IF(C7291="Ready to Drink",
SUM(LOOKUP(2,1/(SRP!$B$11:$B$15&lt;=E7291)/(SRP!$C$11:$C$15&gt;=E7291),SRP!$D$11:$D$15)*(G7291/100)*(E7291/1000)),
0)))))),2)</f>
        <v>23.42</v>
      </c>
      <c r="L7291" s="173" t="str">
        <f t="shared" si="113"/>
        <v>Spirits750</v>
      </c>
      <c r="M7291" s="154">
        <f>VLOOKUP(L7291,'Slope %'!C:D,2,0)</f>
        <v>7.0000000000000007E-2</v>
      </c>
    </row>
    <row r="7292" spans="1:13" x14ac:dyDescent="0.25">
      <c r="A7292" s="169">
        <v>70074</v>
      </c>
      <c r="B7292" s="170" t="s">
        <v>5296</v>
      </c>
      <c r="C7292" s="170" t="s">
        <v>263</v>
      </c>
      <c r="D7292" s="170" t="s">
        <v>646</v>
      </c>
      <c r="E7292" s="170">
        <v>4260</v>
      </c>
      <c r="F7292" s="170">
        <v>2</v>
      </c>
      <c r="G7292" s="171">
        <v>4.5</v>
      </c>
      <c r="H7292" s="170" t="s">
        <v>54</v>
      </c>
      <c r="I7292" s="171">
        <v>33.39</v>
      </c>
      <c r="J7292" s="169">
        <v>12</v>
      </c>
      <c r="K7292" s="154" cm="1">
        <f t="array" ref="K7292">ROUND(
IF(C7292="Beer",
SUM(LOOKUP(2,1/(SRP!$B$8:$B$10&lt;=E7292)/(SRP!$C$8:$C$10&gt;=E7292),SRP!$D$8:$D$10)*(G7292/100)*(E7292/1000)),
IF(C7292="Spirits",
SUM(LOOKUP(2,1/(SRP!$B$2:$B$7&lt;=E7292)/(SRP!$C$2:$C$7&gt;=E7292),SRP!$D$2:$D$7)*(G7292/100)*(E7292/1000)),
IF(AND(C7292="Wine",D7292="Fortified Wines"),
SUM(LOOKUP(2,1/(SRP!$B$26:$B$29&lt;=E7292)/(SRP!$C$26:$C$29&gt;=E7292),SRP!$D$26:$D$29)*(G7292/100)*(E7292/1000)),
IF(C7292="Wine",
SUM(LOOKUP(2,1/(SRP!$B$21:$B$25&lt;=E7292)/(SRP!$C$21:$C$25&gt;=E7292),SRP!$D$21:$D$25)*(G7292/100)*(E7292/1000)),
IF(AND(C7292="Ready to Drink",D7292="RTD-One Pour Cocktail&gt;7%&lt;=14.5"),
SUM(LOOKUP(2,1/(SRP!$B$16:$B$20&lt;=E7292)/(SRP!$C$16:$C$20&gt;=E7292),SRP!$D$16:$D$20)*(G7292/100)*(E7292/1000)),
IF(C7292="Ready to Drink",
SUM(LOOKUP(2,1/(SRP!$B$11:$B$15&lt;=E7292)/(SRP!$C$11:$C$15&gt;=E7292),SRP!$D$11:$D$15)*(G7292/100)*(E7292/1000)),
0)))))),2)</f>
        <v>14.97</v>
      </c>
      <c r="L7292" s="173" t="str">
        <f t="shared" si="113"/>
        <v>Ready to Drink4260</v>
      </c>
      <c r="M7292" s="154">
        <f>VLOOKUP(L7292,'Slope %'!C:D,2,0)</f>
        <v>7.0000000000000007E-2</v>
      </c>
    </row>
    <row r="7293" spans="1:13" x14ac:dyDescent="0.25">
      <c r="A7293" s="169">
        <v>70074</v>
      </c>
      <c r="B7293" s="170" t="s">
        <v>5296</v>
      </c>
      <c r="C7293" s="170" t="s">
        <v>263</v>
      </c>
      <c r="D7293" s="170" t="s">
        <v>646</v>
      </c>
      <c r="E7293" s="170">
        <v>4260</v>
      </c>
      <c r="F7293" s="170">
        <v>2</v>
      </c>
      <c r="G7293" s="171">
        <v>4.5</v>
      </c>
      <c r="H7293" s="170" t="s">
        <v>54</v>
      </c>
      <c r="I7293" s="171">
        <v>33.39</v>
      </c>
      <c r="J7293" s="169">
        <v>12</v>
      </c>
      <c r="K7293" s="154" cm="1">
        <f t="array" ref="K7293">ROUND(
IF(C7293="Beer",
SUM(LOOKUP(2,1/(SRP!$B$8:$B$10&lt;=E7293)/(SRP!$C$8:$C$10&gt;=E7293),SRP!$D$8:$D$10)*(G7293/100)*(E7293/1000)),
IF(C7293="Spirits",
SUM(LOOKUP(2,1/(SRP!$B$2:$B$7&lt;=E7293)/(SRP!$C$2:$C$7&gt;=E7293),SRP!$D$2:$D$7)*(G7293/100)*(E7293/1000)),
IF(AND(C7293="Wine",D7293="Fortified Wines"),
SUM(LOOKUP(2,1/(SRP!$B$26:$B$29&lt;=E7293)/(SRP!$C$26:$C$29&gt;=E7293),SRP!$D$26:$D$29)*(G7293/100)*(E7293/1000)),
IF(C7293="Wine",
SUM(LOOKUP(2,1/(SRP!$B$21:$B$25&lt;=E7293)/(SRP!$C$21:$C$25&gt;=E7293),SRP!$D$21:$D$25)*(G7293/100)*(E7293/1000)),
IF(AND(C7293="Ready to Drink",D7293="RTD-One Pour Cocktail&gt;7%&lt;=14.5"),
SUM(LOOKUP(2,1/(SRP!$B$16:$B$20&lt;=E7293)/(SRP!$C$16:$C$20&gt;=E7293),SRP!$D$16:$D$20)*(G7293/100)*(E7293/1000)),
IF(C7293="Ready to Drink",
SUM(LOOKUP(2,1/(SRP!$B$11:$B$15&lt;=E7293)/(SRP!$C$11:$C$15&gt;=E7293),SRP!$D$11:$D$15)*(G7293/100)*(E7293/1000)),
0)))))),2)</f>
        <v>14.97</v>
      </c>
      <c r="L7293" s="173" t="str">
        <f t="shared" si="113"/>
        <v>Ready to Drink4260</v>
      </c>
      <c r="M7293" s="154">
        <f>VLOOKUP(L7293,'Slope %'!C:D,2,0)</f>
        <v>7.0000000000000007E-2</v>
      </c>
    </row>
    <row r="7294" spans="1:13" x14ac:dyDescent="0.25">
      <c r="A7294" s="169">
        <v>70080</v>
      </c>
      <c r="B7294" s="170" t="s">
        <v>5297</v>
      </c>
      <c r="C7294" s="170" t="s">
        <v>24</v>
      </c>
      <c r="D7294" s="170" t="s">
        <v>38</v>
      </c>
      <c r="E7294" s="170">
        <v>750</v>
      </c>
      <c r="F7294" s="170">
        <v>12</v>
      </c>
      <c r="G7294" s="171">
        <v>12</v>
      </c>
      <c r="H7294" s="170" t="s">
        <v>200</v>
      </c>
      <c r="I7294" s="171">
        <v>26.99</v>
      </c>
      <c r="J7294" s="169">
        <v>1</v>
      </c>
      <c r="K7294" s="154" cm="1">
        <f t="array" ref="K7294">ROUND(
IF(C7294="Beer",
SUM(LOOKUP(2,1/(SRP!$B$8:$B$10&lt;=E7294)/(SRP!$C$8:$C$10&gt;=E7294),SRP!$D$8:$D$10)*(G7294/100)*(E7294/1000)),
IF(C7294="Spirits",
SUM(LOOKUP(2,1/(SRP!$B$2:$B$7&lt;=E7294)/(SRP!$C$2:$C$7&gt;=E7294),SRP!$D$2:$D$7)*(G7294/100)*(E7294/1000)),
IF(AND(C7294="Wine",D7294="Fortified Wines"),
SUM(LOOKUP(2,1/(SRP!$B$26:$B$29&lt;=E7294)/(SRP!$C$26:$C$29&gt;=E7294),SRP!$D$26:$D$29)*(G7294/100)*(E7294/1000)),
IF(C7294="Wine",
SUM(LOOKUP(2,1/(SRP!$B$21:$B$25&lt;=E7294)/(SRP!$C$21:$C$25&gt;=E7294),SRP!$D$21:$D$25)*(G7294/100)*(E7294/1000)),
IF(AND(C7294="Ready to Drink",D7294="RTD-One Pour Cocktail&gt;7%&lt;=14.5"),
SUM(LOOKUP(2,1/(SRP!$B$16:$B$20&lt;=E7294)/(SRP!$C$16:$C$20&gt;=E7294),SRP!$D$16:$D$20)*(G7294/100)*(E7294/1000)),
IF(C7294="Ready to Drink",
SUM(LOOKUP(2,1/(SRP!$B$11:$B$15&lt;=E7294)/(SRP!$C$11:$C$15&gt;=E7294),SRP!$D$11:$D$15)*(G7294/100)*(E7294/1000)),
0)))))),2)</f>
        <v>7.03</v>
      </c>
      <c r="L7294" s="173" t="str">
        <f t="shared" si="113"/>
        <v>Wine750</v>
      </c>
      <c r="M7294" s="154">
        <f>VLOOKUP(L7294,'Slope %'!C:D,2,0)</f>
        <v>0.1</v>
      </c>
    </row>
    <row r="7295" spans="1:13" x14ac:dyDescent="0.25">
      <c r="A7295" s="169">
        <v>70085</v>
      </c>
      <c r="B7295" s="170" t="s">
        <v>5298</v>
      </c>
      <c r="C7295" s="170" t="s">
        <v>24</v>
      </c>
      <c r="D7295" s="170" t="s">
        <v>166</v>
      </c>
      <c r="E7295" s="170">
        <v>4000</v>
      </c>
      <c r="F7295" s="170">
        <v>4</v>
      </c>
      <c r="G7295" s="171">
        <v>11.5</v>
      </c>
      <c r="H7295" s="170" t="s">
        <v>26</v>
      </c>
      <c r="I7295" s="171">
        <v>45.99</v>
      </c>
      <c r="J7295" s="169">
        <v>1</v>
      </c>
      <c r="K7295" s="154" cm="1">
        <f t="array" ref="K7295">ROUND(
IF(C7295="Beer",
SUM(LOOKUP(2,1/(SRP!$B$8:$B$10&lt;=E7295)/(SRP!$C$8:$C$10&gt;=E7295),SRP!$D$8:$D$10)*(G7295/100)*(E7295/1000)),
IF(C7295="Spirits",
SUM(LOOKUP(2,1/(SRP!$B$2:$B$7&lt;=E7295)/(SRP!$C$2:$C$7&gt;=E7295),SRP!$D$2:$D$7)*(G7295/100)*(E7295/1000)),
IF(AND(C7295="Wine",D7295="Fortified Wines"),
SUM(LOOKUP(2,1/(SRP!$B$26:$B$29&lt;=E7295)/(SRP!$C$26:$C$29&gt;=E7295),SRP!$D$26:$D$29)*(G7295/100)*(E7295/1000)),
IF(C7295="Wine",
SUM(LOOKUP(2,1/(SRP!$B$21:$B$25&lt;=E7295)/(SRP!$C$21:$C$25&gt;=E7295),SRP!$D$21:$D$25)*(G7295/100)*(E7295/1000)),
IF(AND(C7295="Ready to Drink",D7295="RTD-One Pour Cocktail&gt;7%&lt;=14.5"),
SUM(LOOKUP(2,1/(SRP!$B$16:$B$20&lt;=E7295)/(SRP!$C$16:$C$20&gt;=E7295),SRP!$D$16:$D$20)*(G7295/100)*(E7295/1000)),
IF(C7295="Ready to Drink",
SUM(LOOKUP(2,1/(SRP!$B$11:$B$15&lt;=E7295)/(SRP!$C$11:$C$15&gt;=E7295),SRP!$D$11:$D$15)*(G7295/100)*(E7295/1000)),
0)))))),2)</f>
        <v>29.9</v>
      </c>
      <c r="L7295" s="173" t="str">
        <f t="shared" si="113"/>
        <v>Wine4000</v>
      </c>
      <c r="M7295" s="154">
        <f>VLOOKUP(L7295,'Slope %'!C:D,2,0)</f>
        <v>0.05</v>
      </c>
    </row>
    <row r="7296" spans="1:13" x14ac:dyDescent="0.25">
      <c r="A7296" s="169">
        <v>70105</v>
      </c>
      <c r="B7296" s="170" t="s">
        <v>5299</v>
      </c>
      <c r="C7296" s="170" t="s">
        <v>11</v>
      </c>
      <c r="D7296" s="170" t="s">
        <v>267</v>
      </c>
      <c r="E7296" s="170">
        <v>473</v>
      </c>
      <c r="F7296" s="170">
        <v>24</v>
      </c>
      <c r="G7296" s="171">
        <v>4.5</v>
      </c>
      <c r="H7296" s="170" t="s">
        <v>1053</v>
      </c>
      <c r="I7296" s="171">
        <v>4.49</v>
      </c>
      <c r="J7296" s="169">
        <v>1</v>
      </c>
      <c r="K7296" s="154" cm="1">
        <f t="array" ref="K7296">ROUND(
IF(C7296="Beer",
SUM(LOOKUP(2,1/(SRP!$B$8:$B$10&lt;=E7296)/(SRP!$C$8:$C$10&gt;=E7296),SRP!$D$8:$D$10)*(G7296/100)*(E7296/1000)),
IF(C7296="Spirits",
SUM(LOOKUP(2,1/(SRP!$B$2:$B$7&lt;=E7296)/(SRP!$C$2:$C$7&gt;=E7296),SRP!$D$2:$D$7)*(G7296/100)*(E7296/1000)),
IF(AND(C7296="Wine",D7296="Fortified Wines"),
SUM(LOOKUP(2,1/(SRP!$B$26:$B$29&lt;=E7296)/(SRP!$C$26:$C$29&gt;=E7296),SRP!$D$26:$D$29)*(G7296/100)*(E7296/1000)),
IF(C7296="Wine",
SUM(LOOKUP(2,1/(SRP!$B$21:$B$25&lt;=E7296)/(SRP!$C$21:$C$25&gt;=E7296),SRP!$D$21:$D$25)*(G7296/100)*(E7296/1000)),
IF(AND(C7296="Ready to Drink",D7296="RTD-One Pour Cocktail&gt;7%&lt;=14.5"),
SUM(LOOKUP(2,1/(SRP!$B$16:$B$20&lt;=E7296)/(SRP!$C$16:$C$20&gt;=E7296),SRP!$D$16:$D$20)*(G7296/100)*(E7296/1000)),
IF(C7296="Ready to Drink",
SUM(LOOKUP(2,1/(SRP!$B$11:$B$15&lt;=E7296)/(SRP!$C$11:$C$15&gt;=E7296),SRP!$D$11:$D$15)*(G7296/100)*(E7296/1000)),
0)))))),2)</f>
        <v>1.66</v>
      </c>
      <c r="L7296" s="173" t="str">
        <f t="shared" si="113"/>
        <v>Beer473</v>
      </c>
      <c r="M7296" s="154">
        <f>VLOOKUP(L7296,'Slope %'!C:D,2,0)</f>
        <v>0.12</v>
      </c>
    </row>
    <row r="7297" spans="1:13" x14ac:dyDescent="0.25">
      <c r="A7297" s="169">
        <v>70105</v>
      </c>
      <c r="B7297" s="170" t="s">
        <v>5299</v>
      </c>
      <c r="C7297" s="170" t="s">
        <v>11</v>
      </c>
      <c r="D7297" s="170" t="s">
        <v>267</v>
      </c>
      <c r="E7297" s="170">
        <v>473</v>
      </c>
      <c r="F7297" s="170">
        <v>24</v>
      </c>
      <c r="G7297" s="171">
        <v>4.5</v>
      </c>
      <c r="H7297" s="170" t="s">
        <v>1053</v>
      </c>
      <c r="I7297" s="171">
        <v>4.49</v>
      </c>
      <c r="J7297" s="169">
        <v>1</v>
      </c>
      <c r="K7297" s="154" cm="1">
        <f t="array" ref="K7297">ROUND(
IF(C7297="Beer",
SUM(LOOKUP(2,1/(SRP!$B$8:$B$10&lt;=E7297)/(SRP!$C$8:$C$10&gt;=E7297),SRP!$D$8:$D$10)*(G7297/100)*(E7297/1000)),
IF(C7297="Spirits",
SUM(LOOKUP(2,1/(SRP!$B$2:$B$7&lt;=E7297)/(SRP!$C$2:$C$7&gt;=E7297),SRP!$D$2:$D$7)*(G7297/100)*(E7297/1000)),
IF(AND(C7297="Wine",D7297="Fortified Wines"),
SUM(LOOKUP(2,1/(SRP!$B$26:$B$29&lt;=E7297)/(SRP!$C$26:$C$29&gt;=E7297),SRP!$D$26:$D$29)*(G7297/100)*(E7297/1000)),
IF(C7297="Wine",
SUM(LOOKUP(2,1/(SRP!$B$21:$B$25&lt;=E7297)/(SRP!$C$21:$C$25&gt;=E7297),SRP!$D$21:$D$25)*(G7297/100)*(E7297/1000)),
IF(AND(C7297="Ready to Drink",D7297="RTD-One Pour Cocktail&gt;7%&lt;=14.5"),
SUM(LOOKUP(2,1/(SRP!$B$16:$B$20&lt;=E7297)/(SRP!$C$16:$C$20&gt;=E7297),SRP!$D$16:$D$20)*(G7297/100)*(E7297/1000)),
IF(C7297="Ready to Drink",
SUM(LOOKUP(2,1/(SRP!$B$11:$B$15&lt;=E7297)/(SRP!$C$11:$C$15&gt;=E7297),SRP!$D$11:$D$15)*(G7297/100)*(E7297/1000)),
0)))))),2)</f>
        <v>1.66</v>
      </c>
      <c r="L7297" s="173" t="str">
        <f t="shared" si="113"/>
        <v>Beer473</v>
      </c>
      <c r="M7297" s="154">
        <f>VLOOKUP(L7297,'Slope %'!C:D,2,0)</f>
        <v>0.12</v>
      </c>
    </row>
    <row r="7298" spans="1:13" x14ac:dyDescent="0.25">
      <c r="A7298" s="169">
        <v>70107</v>
      </c>
      <c r="B7298" s="170" t="s">
        <v>5300</v>
      </c>
      <c r="C7298" s="170" t="s">
        <v>263</v>
      </c>
      <c r="D7298" s="170" t="s">
        <v>264</v>
      </c>
      <c r="E7298" s="170">
        <v>1000</v>
      </c>
      <c r="F7298" s="170">
        <v>12</v>
      </c>
      <c r="G7298" s="171">
        <v>7</v>
      </c>
      <c r="H7298" s="170" t="s">
        <v>105</v>
      </c>
      <c r="I7298" s="171">
        <v>7.48</v>
      </c>
      <c r="J7298" s="169">
        <v>1</v>
      </c>
      <c r="K7298" s="154" cm="1">
        <f t="array" ref="K7298">ROUND(
IF(C7298="Beer",
SUM(LOOKUP(2,1/(SRP!$B$8:$B$10&lt;=E7298)/(SRP!$C$8:$C$10&gt;=E7298),SRP!$D$8:$D$10)*(G7298/100)*(E7298/1000)),
IF(C7298="Spirits",
SUM(LOOKUP(2,1/(SRP!$B$2:$B$7&lt;=E7298)/(SRP!$C$2:$C$7&gt;=E7298),SRP!$D$2:$D$7)*(G7298/100)*(E7298/1000)),
IF(AND(C7298="Wine",D7298="Fortified Wines"),
SUM(LOOKUP(2,1/(SRP!$B$26:$B$29&lt;=E7298)/(SRP!$C$26:$C$29&gt;=E7298),SRP!$D$26:$D$29)*(G7298/100)*(E7298/1000)),
IF(C7298="Wine",
SUM(LOOKUP(2,1/(SRP!$B$21:$B$25&lt;=E7298)/(SRP!$C$21:$C$25&gt;=E7298),SRP!$D$21:$D$25)*(G7298/100)*(E7298/1000)),
IF(AND(C7298="Ready to Drink",D7298="RTD-One Pour Cocktail&gt;7%&lt;=14.5"),
SUM(LOOKUP(2,1/(SRP!$B$16:$B$20&lt;=E7298)/(SRP!$C$16:$C$20&gt;=E7298),SRP!$D$16:$D$20)*(G7298/100)*(E7298/1000)),
IF(C7298="Ready to Drink",
SUM(LOOKUP(2,1/(SRP!$B$11:$B$15&lt;=E7298)/(SRP!$C$11:$C$15&gt;=E7298),SRP!$D$11:$D$15)*(G7298/100)*(E7298/1000)),
0)))))),2)</f>
        <v>5.46</v>
      </c>
      <c r="L7298" s="173" t="str">
        <f t="shared" si="113"/>
        <v>Ready to Drink1000</v>
      </c>
      <c r="M7298" s="154">
        <f>VLOOKUP(L7298,'Slope %'!C:D,2,0)</f>
        <v>0.12</v>
      </c>
    </row>
    <row r="7299" spans="1:13" x14ac:dyDescent="0.25">
      <c r="A7299" s="169">
        <v>70107</v>
      </c>
      <c r="B7299" s="170" t="s">
        <v>5300</v>
      </c>
      <c r="C7299" s="170" t="s">
        <v>263</v>
      </c>
      <c r="D7299" s="170" t="s">
        <v>264</v>
      </c>
      <c r="E7299" s="170">
        <v>1000</v>
      </c>
      <c r="F7299" s="170">
        <v>12</v>
      </c>
      <c r="G7299" s="171">
        <v>7</v>
      </c>
      <c r="H7299" s="170" t="s">
        <v>105</v>
      </c>
      <c r="I7299" s="171">
        <v>7.48</v>
      </c>
      <c r="J7299" s="169">
        <v>1</v>
      </c>
      <c r="K7299" s="154" cm="1">
        <f t="array" ref="K7299">ROUND(
IF(C7299="Beer",
SUM(LOOKUP(2,1/(SRP!$B$8:$B$10&lt;=E7299)/(SRP!$C$8:$C$10&gt;=E7299),SRP!$D$8:$D$10)*(G7299/100)*(E7299/1000)),
IF(C7299="Spirits",
SUM(LOOKUP(2,1/(SRP!$B$2:$B$7&lt;=E7299)/(SRP!$C$2:$C$7&gt;=E7299),SRP!$D$2:$D$7)*(G7299/100)*(E7299/1000)),
IF(AND(C7299="Wine",D7299="Fortified Wines"),
SUM(LOOKUP(2,1/(SRP!$B$26:$B$29&lt;=E7299)/(SRP!$C$26:$C$29&gt;=E7299),SRP!$D$26:$D$29)*(G7299/100)*(E7299/1000)),
IF(C7299="Wine",
SUM(LOOKUP(2,1/(SRP!$B$21:$B$25&lt;=E7299)/(SRP!$C$21:$C$25&gt;=E7299),SRP!$D$21:$D$25)*(G7299/100)*(E7299/1000)),
IF(AND(C7299="Ready to Drink",D7299="RTD-One Pour Cocktail&gt;7%&lt;=14.5"),
SUM(LOOKUP(2,1/(SRP!$B$16:$B$20&lt;=E7299)/(SRP!$C$16:$C$20&gt;=E7299),SRP!$D$16:$D$20)*(G7299/100)*(E7299/1000)),
IF(C7299="Ready to Drink",
SUM(LOOKUP(2,1/(SRP!$B$11:$B$15&lt;=E7299)/(SRP!$C$11:$C$15&gt;=E7299),SRP!$D$11:$D$15)*(G7299/100)*(E7299/1000)),
0)))))),2)</f>
        <v>5.46</v>
      </c>
      <c r="L7299" s="173" t="str">
        <f t="shared" ref="L7299:L7362" si="114">(_xlfn.CONCAT(C7299,E7299))</f>
        <v>Ready to Drink1000</v>
      </c>
      <c r="M7299" s="154">
        <f>VLOOKUP(L7299,'Slope %'!C:D,2,0)</f>
        <v>0.12</v>
      </c>
    </row>
    <row r="7300" spans="1:13" x14ac:dyDescent="0.25">
      <c r="A7300" s="169">
        <v>70108</v>
      </c>
      <c r="B7300" s="170" t="s">
        <v>5301</v>
      </c>
      <c r="C7300" s="170" t="s">
        <v>1065</v>
      </c>
      <c r="D7300" s="170" t="s">
        <v>1066</v>
      </c>
      <c r="E7300" s="170">
        <v>458</v>
      </c>
      <c r="F7300" s="170">
        <v>24</v>
      </c>
      <c r="G7300" s="171">
        <v>9.9999999999999995E-8</v>
      </c>
      <c r="H7300" s="170" t="s">
        <v>333</v>
      </c>
      <c r="I7300" s="171">
        <v>3.39</v>
      </c>
      <c r="J7300" s="169">
        <v>1</v>
      </c>
      <c r="K7300" s="154" cm="1">
        <f t="array" ref="K7300">ROUND(
IF(C7300="Beer",
SUM(LOOKUP(2,1/(SRP!$B$8:$B$10&lt;=E7300)/(SRP!$C$8:$C$10&gt;=E7300),SRP!$D$8:$D$10)*(G7300/100)*(E7300/1000)),
IF(C7300="Spirits",
SUM(LOOKUP(2,1/(SRP!$B$2:$B$7&lt;=E7300)/(SRP!$C$2:$C$7&gt;=E7300),SRP!$D$2:$D$7)*(G7300/100)*(E7300/1000)),
IF(AND(C7300="Wine",D7300="Fortified Wines"),
SUM(LOOKUP(2,1/(SRP!$B$26:$B$29&lt;=E7300)/(SRP!$C$26:$C$29&gt;=E7300),SRP!$D$26:$D$29)*(G7300/100)*(E7300/1000)),
IF(C7300="Wine",
SUM(LOOKUP(2,1/(SRP!$B$21:$B$25&lt;=E7300)/(SRP!$C$21:$C$25&gt;=E7300),SRP!$D$21:$D$25)*(G7300/100)*(E7300/1000)),
IF(AND(C7300="Ready to Drink",D7300="RTD-One Pour Cocktail&gt;7%&lt;=14.5"),
SUM(LOOKUP(2,1/(SRP!$B$16:$B$20&lt;=E7300)/(SRP!$C$16:$C$20&gt;=E7300),SRP!$D$16:$D$20)*(G7300/100)*(E7300/1000)),
IF(C7300="Ready to Drink",
SUM(LOOKUP(2,1/(SRP!$B$11:$B$15&lt;=E7300)/(SRP!$C$11:$C$15&gt;=E7300),SRP!$D$11:$D$15)*(G7300/100)*(E7300/1000)),
0)))))),2)</f>
        <v>0</v>
      </c>
      <c r="L7300" s="173" t="str">
        <f t="shared" si="114"/>
        <v>Dealcoholized458</v>
      </c>
      <c r="M7300" s="154" t="e">
        <f>VLOOKUP(L7300,'Slope %'!C:D,2,0)</f>
        <v>#N/A</v>
      </c>
    </row>
    <row r="7301" spans="1:13" x14ac:dyDescent="0.25">
      <c r="A7301" s="169">
        <v>70115</v>
      </c>
      <c r="B7301" s="170" t="s">
        <v>5302</v>
      </c>
      <c r="C7301" s="170" t="s">
        <v>24</v>
      </c>
      <c r="D7301" s="170" t="s">
        <v>66</v>
      </c>
      <c r="E7301" s="170">
        <v>750</v>
      </c>
      <c r="F7301" s="170">
        <v>6</v>
      </c>
      <c r="G7301" s="171">
        <v>14</v>
      </c>
      <c r="H7301" s="170" t="s">
        <v>22</v>
      </c>
      <c r="I7301" s="171">
        <v>39.99</v>
      </c>
      <c r="J7301" s="169">
        <v>1</v>
      </c>
      <c r="K7301" s="154" cm="1">
        <f t="array" ref="K7301">ROUND(
IF(C7301="Beer",
SUM(LOOKUP(2,1/(SRP!$B$8:$B$10&lt;=E7301)/(SRP!$C$8:$C$10&gt;=E7301),SRP!$D$8:$D$10)*(G7301/100)*(E7301/1000)),
IF(C7301="Spirits",
SUM(LOOKUP(2,1/(SRP!$B$2:$B$7&lt;=E7301)/(SRP!$C$2:$C$7&gt;=E7301),SRP!$D$2:$D$7)*(G7301/100)*(E7301/1000)),
IF(AND(C7301="Wine",D7301="Fortified Wines"),
SUM(LOOKUP(2,1/(SRP!$B$26:$B$29&lt;=E7301)/(SRP!$C$26:$C$29&gt;=E7301),SRP!$D$26:$D$29)*(G7301/100)*(E7301/1000)),
IF(C7301="Wine",
SUM(LOOKUP(2,1/(SRP!$B$21:$B$25&lt;=E7301)/(SRP!$C$21:$C$25&gt;=E7301),SRP!$D$21:$D$25)*(G7301/100)*(E7301/1000)),
IF(AND(C7301="Ready to Drink",D7301="RTD-One Pour Cocktail&gt;7%&lt;=14.5"),
SUM(LOOKUP(2,1/(SRP!$B$16:$B$20&lt;=E7301)/(SRP!$C$16:$C$20&gt;=E7301),SRP!$D$16:$D$20)*(G7301/100)*(E7301/1000)),
IF(C7301="Ready to Drink",
SUM(LOOKUP(2,1/(SRP!$B$11:$B$15&lt;=E7301)/(SRP!$C$11:$C$15&gt;=E7301),SRP!$D$11:$D$15)*(G7301/100)*(E7301/1000)),
0)))))),2)</f>
        <v>8.1999999999999993</v>
      </c>
      <c r="L7301" s="173" t="str">
        <f t="shared" si="114"/>
        <v>Wine750</v>
      </c>
      <c r="M7301" s="154">
        <f>VLOOKUP(L7301,'Slope %'!C:D,2,0)</f>
        <v>0.1</v>
      </c>
    </row>
    <row r="7302" spans="1:13" x14ac:dyDescent="0.25">
      <c r="A7302" s="169">
        <v>70118</v>
      </c>
      <c r="B7302" s="170" t="s">
        <v>5303</v>
      </c>
      <c r="C7302" s="170" t="s">
        <v>11</v>
      </c>
      <c r="D7302" s="170" t="s">
        <v>303</v>
      </c>
      <c r="E7302" s="170">
        <v>473</v>
      </c>
      <c r="F7302" s="170">
        <v>24</v>
      </c>
      <c r="G7302" s="171">
        <v>6</v>
      </c>
      <c r="H7302" s="170" t="s">
        <v>1053</v>
      </c>
      <c r="I7302" s="171">
        <v>4.79</v>
      </c>
      <c r="J7302" s="169">
        <v>1</v>
      </c>
      <c r="K7302" s="154" cm="1">
        <f t="array" ref="K7302">ROUND(
IF(C7302="Beer",
SUM(LOOKUP(2,1/(SRP!$B$8:$B$10&lt;=E7302)/(SRP!$C$8:$C$10&gt;=E7302),SRP!$D$8:$D$10)*(G7302/100)*(E7302/1000)),
IF(C7302="Spirits",
SUM(LOOKUP(2,1/(SRP!$B$2:$B$7&lt;=E7302)/(SRP!$C$2:$C$7&gt;=E7302),SRP!$D$2:$D$7)*(G7302/100)*(E7302/1000)),
IF(AND(C7302="Wine",D7302="Fortified Wines"),
SUM(LOOKUP(2,1/(SRP!$B$26:$B$29&lt;=E7302)/(SRP!$C$26:$C$29&gt;=E7302),SRP!$D$26:$D$29)*(G7302/100)*(E7302/1000)),
IF(C7302="Wine",
SUM(LOOKUP(2,1/(SRP!$B$21:$B$25&lt;=E7302)/(SRP!$C$21:$C$25&gt;=E7302),SRP!$D$21:$D$25)*(G7302/100)*(E7302/1000)),
IF(AND(C7302="Ready to Drink",D7302="RTD-One Pour Cocktail&gt;7%&lt;=14.5"),
SUM(LOOKUP(2,1/(SRP!$B$16:$B$20&lt;=E7302)/(SRP!$C$16:$C$20&gt;=E7302),SRP!$D$16:$D$20)*(G7302/100)*(E7302/1000)),
IF(C7302="Ready to Drink",
SUM(LOOKUP(2,1/(SRP!$B$11:$B$15&lt;=E7302)/(SRP!$C$11:$C$15&gt;=E7302),SRP!$D$11:$D$15)*(G7302/100)*(E7302/1000)),
0)))))),2)</f>
        <v>2.2200000000000002</v>
      </c>
      <c r="L7302" s="173" t="str">
        <f t="shared" si="114"/>
        <v>Beer473</v>
      </c>
      <c r="M7302" s="154">
        <f>VLOOKUP(L7302,'Slope %'!C:D,2,0)</f>
        <v>0.12</v>
      </c>
    </row>
    <row r="7303" spans="1:13" x14ac:dyDescent="0.25">
      <c r="A7303" s="169">
        <v>70118</v>
      </c>
      <c r="B7303" s="170" t="s">
        <v>5303</v>
      </c>
      <c r="C7303" s="170" t="s">
        <v>11</v>
      </c>
      <c r="D7303" s="170" t="s">
        <v>303</v>
      </c>
      <c r="E7303" s="170">
        <v>473</v>
      </c>
      <c r="F7303" s="170">
        <v>24</v>
      </c>
      <c r="G7303" s="171">
        <v>6</v>
      </c>
      <c r="H7303" s="170" t="s">
        <v>1053</v>
      </c>
      <c r="I7303" s="171">
        <v>4.79</v>
      </c>
      <c r="J7303" s="169">
        <v>1</v>
      </c>
      <c r="K7303" s="154" cm="1">
        <f t="array" ref="K7303">ROUND(
IF(C7303="Beer",
SUM(LOOKUP(2,1/(SRP!$B$8:$B$10&lt;=E7303)/(SRP!$C$8:$C$10&gt;=E7303),SRP!$D$8:$D$10)*(G7303/100)*(E7303/1000)),
IF(C7303="Spirits",
SUM(LOOKUP(2,1/(SRP!$B$2:$B$7&lt;=E7303)/(SRP!$C$2:$C$7&gt;=E7303),SRP!$D$2:$D$7)*(G7303/100)*(E7303/1000)),
IF(AND(C7303="Wine",D7303="Fortified Wines"),
SUM(LOOKUP(2,1/(SRP!$B$26:$B$29&lt;=E7303)/(SRP!$C$26:$C$29&gt;=E7303),SRP!$D$26:$D$29)*(G7303/100)*(E7303/1000)),
IF(C7303="Wine",
SUM(LOOKUP(2,1/(SRP!$B$21:$B$25&lt;=E7303)/(SRP!$C$21:$C$25&gt;=E7303),SRP!$D$21:$D$25)*(G7303/100)*(E7303/1000)),
IF(AND(C7303="Ready to Drink",D7303="RTD-One Pour Cocktail&gt;7%&lt;=14.5"),
SUM(LOOKUP(2,1/(SRP!$B$16:$B$20&lt;=E7303)/(SRP!$C$16:$C$20&gt;=E7303),SRP!$D$16:$D$20)*(G7303/100)*(E7303/1000)),
IF(C7303="Ready to Drink",
SUM(LOOKUP(2,1/(SRP!$B$11:$B$15&lt;=E7303)/(SRP!$C$11:$C$15&gt;=E7303),SRP!$D$11:$D$15)*(G7303/100)*(E7303/1000)),
0)))))),2)</f>
        <v>2.2200000000000002</v>
      </c>
      <c r="L7303" s="173" t="str">
        <f t="shared" si="114"/>
        <v>Beer473</v>
      </c>
      <c r="M7303" s="154">
        <f>VLOOKUP(L7303,'Slope %'!C:D,2,0)</f>
        <v>0.12</v>
      </c>
    </row>
    <row r="7304" spans="1:13" x14ac:dyDescent="0.25">
      <c r="A7304" s="169">
        <v>70119</v>
      </c>
      <c r="B7304" s="170" t="s">
        <v>5304</v>
      </c>
      <c r="C7304" s="170" t="s">
        <v>24</v>
      </c>
      <c r="D7304" s="170" t="s">
        <v>34</v>
      </c>
      <c r="E7304" s="170">
        <v>750</v>
      </c>
      <c r="F7304" s="170">
        <v>6</v>
      </c>
      <c r="G7304" s="171">
        <v>14</v>
      </c>
      <c r="H7304" s="170" t="s">
        <v>177</v>
      </c>
      <c r="I7304" s="171">
        <v>213.99</v>
      </c>
      <c r="J7304" s="169">
        <v>1</v>
      </c>
      <c r="K7304" s="154" cm="1">
        <f t="array" ref="K7304">ROUND(
IF(C7304="Beer",
SUM(LOOKUP(2,1/(SRP!$B$8:$B$10&lt;=E7304)/(SRP!$C$8:$C$10&gt;=E7304),SRP!$D$8:$D$10)*(G7304/100)*(E7304/1000)),
IF(C7304="Spirits",
SUM(LOOKUP(2,1/(SRP!$B$2:$B$7&lt;=E7304)/(SRP!$C$2:$C$7&gt;=E7304),SRP!$D$2:$D$7)*(G7304/100)*(E7304/1000)),
IF(AND(C7304="Wine",D7304="Fortified Wines"),
SUM(LOOKUP(2,1/(SRP!$B$26:$B$29&lt;=E7304)/(SRP!$C$26:$C$29&gt;=E7304),SRP!$D$26:$D$29)*(G7304/100)*(E7304/1000)),
IF(C7304="Wine",
SUM(LOOKUP(2,1/(SRP!$B$21:$B$25&lt;=E7304)/(SRP!$C$21:$C$25&gt;=E7304),SRP!$D$21:$D$25)*(G7304/100)*(E7304/1000)),
IF(AND(C7304="Ready to Drink",D7304="RTD-One Pour Cocktail&gt;7%&lt;=14.5"),
SUM(LOOKUP(2,1/(SRP!$B$16:$B$20&lt;=E7304)/(SRP!$C$16:$C$20&gt;=E7304),SRP!$D$16:$D$20)*(G7304/100)*(E7304/1000)),
IF(C7304="Ready to Drink",
SUM(LOOKUP(2,1/(SRP!$B$11:$B$15&lt;=E7304)/(SRP!$C$11:$C$15&gt;=E7304),SRP!$D$11:$D$15)*(G7304/100)*(E7304/1000)),
0)))))),2)</f>
        <v>8.1999999999999993</v>
      </c>
      <c r="L7304" s="173" t="str">
        <f t="shared" si="114"/>
        <v>Wine750</v>
      </c>
      <c r="M7304" s="154">
        <f>VLOOKUP(L7304,'Slope %'!C:D,2,0)</f>
        <v>0.1</v>
      </c>
    </row>
    <row r="7305" spans="1:13" x14ac:dyDescent="0.25">
      <c r="A7305" s="169">
        <v>70122</v>
      </c>
      <c r="B7305" s="170" t="s">
        <v>5305</v>
      </c>
      <c r="C7305" s="170" t="s">
        <v>24</v>
      </c>
      <c r="D7305" s="170" t="s">
        <v>68</v>
      </c>
      <c r="E7305" s="170">
        <v>750</v>
      </c>
      <c r="F7305" s="170">
        <v>12</v>
      </c>
      <c r="G7305" s="171">
        <v>14</v>
      </c>
      <c r="H7305" s="170" t="s">
        <v>96</v>
      </c>
      <c r="I7305" s="171">
        <v>22.99</v>
      </c>
      <c r="J7305" s="169">
        <v>1</v>
      </c>
      <c r="K7305" s="154" cm="1">
        <f t="array" ref="K7305">ROUND(
IF(C7305="Beer",
SUM(LOOKUP(2,1/(SRP!$B$8:$B$10&lt;=E7305)/(SRP!$C$8:$C$10&gt;=E7305),SRP!$D$8:$D$10)*(G7305/100)*(E7305/1000)),
IF(C7305="Spirits",
SUM(LOOKUP(2,1/(SRP!$B$2:$B$7&lt;=E7305)/(SRP!$C$2:$C$7&gt;=E7305),SRP!$D$2:$D$7)*(G7305/100)*(E7305/1000)),
IF(AND(C7305="Wine",D7305="Fortified Wines"),
SUM(LOOKUP(2,1/(SRP!$B$26:$B$29&lt;=E7305)/(SRP!$C$26:$C$29&gt;=E7305),SRP!$D$26:$D$29)*(G7305/100)*(E7305/1000)),
IF(C7305="Wine",
SUM(LOOKUP(2,1/(SRP!$B$21:$B$25&lt;=E7305)/(SRP!$C$21:$C$25&gt;=E7305),SRP!$D$21:$D$25)*(G7305/100)*(E7305/1000)),
IF(AND(C7305="Ready to Drink",D7305="RTD-One Pour Cocktail&gt;7%&lt;=14.5"),
SUM(LOOKUP(2,1/(SRP!$B$16:$B$20&lt;=E7305)/(SRP!$C$16:$C$20&gt;=E7305),SRP!$D$16:$D$20)*(G7305/100)*(E7305/1000)),
IF(C7305="Ready to Drink",
SUM(LOOKUP(2,1/(SRP!$B$11:$B$15&lt;=E7305)/(SRP!$C$11:$C$15&gt;=E7305),SRP!$D$11:$D$15)*(G7305/100)*(E7305/1000)),
0)))))),2)</f>
        <v>8.1999999999999993</v>
      </c>
      <c r="L7305" s="173" t="str">
        <f t="shared" si="114"/>
        <v>Wine750</v>
      </c>
      <c r="M7305" s="154">
        <f>VLOOKUP(L7305,'Slope %'!C:D,2,0)</f>
        <v>0.1</v>
      </c>
    </row>
    <row r="7306" spans="1:13" x14ac:dyDescent="0.25">
      <c r="A7306" s="169">
        <v>70125</v>
      </c>
      <c r="B7306" s="170" t="s">
        <v>5306</v>
      </c>
      <c r="C7306" s="170" t="s">
        <v>24</v>
      </c>
      <c r="D7306" s="170" t="s">
        <v>127</v>
      </c>
      <c r="E7306" s="170">
        <v>750</v>
      </c>
      <c r="F7306" s="170">
        <v>12</v>
      </c>
      <c r="G7306" s="171">
        <v>14.5</v>
      </c>
      <c r="H7306" s="170" t="s">
        <v>64</v>
      </c>
      <c r="I7306" s="171">
        <v>26.99</v>
      </c>
      <c r="J7306" s="169">
        <v>1</v>
      </c>
      <c r="K7306" s="154" cm="1">
        <f t="array" ref="K7306">ROUND(
IF(C7306="Beer",
SUM(LOOKUP(2,1/(SRP!$B$8:$B$10&lt;=E7306)/(SRP!$C$8:$C$10&gt;=E7306),SRP!$D$8:$D$10)*(G7306/100)*(E7306/1000)),
IF(C7306="Spirits",
SUM(LOOKUP(2,1/(SRP!$B$2:$B$7&lt;=E7306)/(SRP!$C$2:$C$7&gt;=E7306),SRP!$D$2:$D$7)*(G7306/100)*(E7306/1000)),
IF(AND(C7306="Wine",D7306="Fortified Wines"),
SUM(LOOKUP(2,1/(SRP!$B$26:$B$29&lt;=E7306)/(SRP!$C$26:$C$29&gt;=E7306),SRP!$D$26:$D$29)*(G7306/100)*(E7306/1000)),
IF(C7306="Wine",
SUM(LOOKUP(2,1/(SRP!$B$21:$B$25&lt;=E7306)/(SRP!$C$21:$C$25&gt;=E7306),SRP!$D$21:$D$25)*(G7306/100)*(E7306/1000)),
IF(AND(C7306="Ready to Drink",D7306="RTD-One Pour Cocktail&gt;7%&lt;=14.5"),
SUM(LOOKUP(2,1/(SRP!$B$16:$B$20&lt;=E7306)/(SRP!$C$16:$C$20&gt;=E7306),SRP!$D$16:$D$20)*(G7306/100)*(E7306/1000)),
IF(C7306="Ready to Drink",
SUM(LOOKUP(2,1/(SRP!$B$11:$B$15&lt;=E7306)/(SRP!$C$11:$C$15&gt;=E7306),SRP!$D$11:$D$15)*(G7306/100)*(E7306/1000)),
0)))))),2)</f>
        <v>8.49</v>
      </c>
      <c r="L7306" s="173" t="str">
        <f t="shared" si="114"/>
        <v>Wine750</v>
      </c>
      <c r="M7306" s="154">
        <f>VLOOKUP(L7306,'Slope %'!C:D,2,0)</f>
        <v>0.1</v>
      </c>
    </row>
    <row r="7307" spans="1:13" x14ac:dyDescent="0.25">
      <c r="A7307" s="169">
        <v>70126</v>
      </c>
      <c r="B7307" s="170" t="s">
        <v>5307</v>
      </c>
      <c r="C7307" s="170" t="s">
        <v>15</v>
      </c>
      <c r="D7307" s="170" t="s">
        <v>93</v>
      </c>
      <c r="E7307" s="170">
        <v>750</v>
      </c>
      <c r="F7307" s="170">
        <v>12</v>
      </c>
      <c r="G7307" s="171">
        <v>40</v>
      </c>
      <c r="H7307" s="170" t="s">
        <v>47</v>
      </c>
      <c r="I7307" s="171">
        <v>43.99</v>
      </c>
      <c r="J7307" s="169">
        <v>1</v>
      </c>
      <c r="K7307" s="154" cm="1">
        <f t="array" ref="K7307">ROUND(
IF(C7307="Beer",
SUM(LOOKUP(2,1/(SRP!$B$8:$B$10&lt;=E7307)/(SRP!$C$8:$C$10&gt;=E7307),SRP!$D$8:$D$10)*(G7307/100)*(E7307/1000)),
IF(C7307="Spirits",
SUM(LOOKUP(2,1/(SRP!$B$2:$B$7&lt;=E7307)/(SRP!$C$2:$C$7&gt;=E7307),SRP!$D$2:$D$7)*(G7307/100)*(E7307/1000)),
IF(AND(C7307="Wine",D7307="Fortified Wines"),
SUM(LOOKUP(2,1/(SRP!$B$26:$B$29&lt;=E7307)/(SRP!$C$26:$C$29&gt;=E7307),SRP!$D$26:$D$29)*(G7307/100)*(E7307/1000)),
IF(C7307="Wine",
SUM(LOOKUP(2,1/(SRP!$B$21:$B$25&lt;=E7307)/(SRP!$C$21:$C$25&gt;=E7307),SRP!$D$21:$D$25)*(G7307/100)*(E7307/1000)),
IF(AND(C7307="Ready to Drink",D7307="RTD-One Pour Cocktail&gt;7%&lt;=14.5"),
SUM(LOOKUP(2,1/(SRP!$B$16:$B$20&lt;=E7307)/(SRP!$C$16:$C$20&gt;=E7307),SRP!$D$16:$D$20)*(G7307/100)*(E7307/1000)),
IF(C7307="Ready to Drink",
SUM(LOOKUP(2,1/(SRP!$B$11:$B$15&lt;=E7307)/(SRP!$C$11:$C$15&gt;=E7307),SRP!$D$11:$D$15)*(G7307/100)*(E7307/1000)),
0)))))),2)</f>
        <v>23.42</v>
      </c>
      <c r="L7307" s="173" t="str">
        <f t="shared" si="114"/>
        <v>Spirits750</v>
      </c>
      <c r="M7307" s="154">
        <f>VLOOKUP(L7307,'Slope %'!C:D,2,0)</f>
        <v>7.0000000000000007E-2</v>
      </c>
    </row>
    <row r="7308" spans="1:13" x14ac:dyDescent="0.25">
      <c r="A7308" s="169">
        <v>70127</v>
      </c>
      <c r="B7308" s="170" t="s">
        <v>5308</v>
      </c>
      <c r="C7308" s="170" t="s">
        <v>15</v>
      </c>
      <c r="D7308" s="170" t="s">
        <v>1399</v>
      </c>
      <c r="E7308" s="170">
        <v>700</v>
      </c>
      <c r="F7308" s="170">
        <v>6</v>
      </c>
      <c r="G7308" s="171">
        <v>46</v>
      </c>
      <c r="H7308" s="170" t="s">
        <v>5255</v>
      </c>
      <c r="I7308" s="171">
        <v>84</v>
      </c>
      <c r="J7308" s="169">
        <v>1</v>
      </c>
      <c r="K7308" s="154" cm="1">
        <f t="array" ref="K7308">ROUND(
IF(C7308="Beer",
SUM(LOOKUP(2,1/(SRP!$B$8:$B$10&lt;=E7308)/(SRP!$C$8:$C$10&gt;=E7308),SRP!$D$8:$D$10)*(G7308/100)*(E7308/1000)),
IF(C7308="Spirits",
SUM(LOOKUP(2,1/(SRP!$B$2:$B$7&lt;=E7308)/(SRP!$C$2:$C$7&gt;=E7308),SRP!$D$2:$D$7)*(G7308/100)*(E7308/1000)),
IF(AND(C7308="Wine",D7308="Fortified Wines"),
SUM(LOOKUP(2,1/(SRP!$B$26:$B$29&lt;=E7308)/(SRP!$C$26:$C$29&gt;=E7308),SRP!$D$26:$D$29)*(G7308/100)*(E7308/1000)),
IF(C7308="Wine",
SUM(LOOKUP(2,1/(SRP!$B$21:$B$25&lt;=E7308)/(SRP!$C$21:$C$25&gt;=E7308),SRP!$D$21:$D$25)*(G7308/100)*(E7308/1000)),
IF(AND(C7308="Ready to Drink",D7308="RTD-One Pour Cocktail&gt;7%&lt;=14.5"),
SUM(LOOKUP(2,1/(SRP!$B$16:$B$20&lt;=E7308)/(SRP!$C$16:$C$20&gt;=E7308),SRP!$D$16:$D$20)*(G7308/100)*(E7308/1000)),
IF(C7308="Ready to Drink",
SUM(LOOKUP(2,1/(SRP!$B$11:$B$15&lt;=E7308)/(SRP!$C$11:$C$15&gt;=E7308),SRP!$D$11:$D$15)*(G7308/100)*(E7308/1000)),
0)))))),2)</f>
        <v>25.14</v>
      </c>
      <c r="L7308" s="173" t="str">
        <f t="shared" si="114"/>
        <v>Spirits700</v>
      </c>
      <c r="M7308" s="154">
        <f>VLOOKUP(L7308,'Slope %'!C:D,2,0)</f>
        <v>7.0000000000000007E-2</v>
      </c>
    </row>
    <row r="7309" spans="1:13" x14ac:dyDescent="0.25">
      <c r="A7309" s="169">
        <v>70138</v>
      </c>
      <c r="B7309" s="170" t="s">
        <v>5309</v>
      </c>
      <c r="C7309" s="170" t="s">
        <v>24</v>
      </c>
      <c r="D7309" s="170" t="s">
        <v>504</v>
      </c>
      <c r="E7309" s="170">
        <v>750</v>
      </c>
      <c r="F7309" s="170">
        <v>6</v>
      </c>
      <c r="G7309" s="171">
        <v>7.5</v>
      </c>
      <c r="H7309" s="170" t="s">
        <v>22</v>
      </c>
      <c r="I7309" s="171">
        <v>14.49</v>
      </c>
      <c r="J7309" s="169">
        <v>1</v>
      </c>
      <c r="K7309" s="154" cm="1">
        <f t="array" ref="K7309">ROUND(
IF(C7309="Beer",
SUM(LOOKUP(2,1/(SRP!$B$8:$B$10&lt;=E7309)/(SRP!$C$8:$C$10&gt;=E7309),SRP!$D$8:$D$10)*(G7309/100)*(E7309/1000)),
IF(C7309="Spirits",
SUM(LOOKUP(2,1/(SRP!$B$2:$B$7&lt;=E7309)/(SRP!$C$2:$C$7&gt;=E7309),SRP!$D$2:$D$7)*(G7309/100)*(E7309/1000)),
IF(AND(C7309="Wine",D7309="Fortified Wines"),
SUM(LOOKUP(2,1/(SRP!$B$26:$B$29&lt;=E7309)/(SRP!$C$26:$C$29&gt;=E7309),SRP!$D$26:$D$29)*(G7309/100)*(E7309/1000)),
IF(C7309="Wine",
SUM(LOOKUP(2,1/(SRP!$B$21:$B$25&lt;=E7309)/(SRP!$C$21:$C$25&gt;=E7309),SRP!$D$21:$D$25)*(G7309/100)*(E7309/1000)),
IF(AND(C7309="Ready to Drink",D7309="RTD-One Pour Cocktail&gt;7%&lt;=14.5"),
SUM(LOOKUP(2,1/(SRP!$B$16:$B$20&lt;=E7309)/(SRP!$C$16:$C$20&gt;=E7309),SRP!$D$16:$D$20)*(G7309/100)*(E7309/1000)),
IF(C7309="Ready to Drink",
SUM(LOOKUP(2,1/(SRP!$B$11:$B$15&lt;=E7309)/(SRP!$C$11:$C$15&gt;=E7309),SRP!$D$11:$D$15)*(G7309/100)*(E7309/1000)),
0)))))),2)</f>
        <v>4.3899999999999997</v>
      </c>
      <c r="L7309" s="173" t="str">
        <f t="shared" si="114"/>
        <v>Wine750</v>
      </c>
      <c r="M7309" s="154">
        <f>VLOOKUP(L7309,'Slope %'!C:D,2,0)</f>
        <v>0.1</v>
      </c>
    </row>
    <row r="7310" spans="1:13" x14ac:dyDescent="0.25">
      <c r="A7310" s="169">
        <v>70142</v>
      </c>
      <c r="B7310" s="170" t="s">
        <v>5310</v>
      </c>
      <c r="C7310" s="170" t="s">
        <v>263</v>
      </c>
      <c r="D7310" s="170" t="s">
        <v>646</v>
      </c>
      <c r="E7310" s="170">
        <v>710</v>
      </c>
      <c r="F7310" s="170">
        <v>12</v>
      </c>
      <c r="G7310" s="171">
        <v>5.9</v>
      </c>
      <c r="H7310" s="170" t="s">
        <v>824</v>
      </c>
      <c r="I7310" s="171">
        <v>5.79</v>
      </c>
      <c r="J7310" s="169">
        <v>1</v>
      </c>
      <c r="K7310" s="154" cm="1">
        <f t="array" ref="K7310">ROUND(
IF(C7310="Beer",
SUM(LOOKUP(2,1/(SRP!$B$8:$B$10&lt;=E7310)/(SRP!$C$8:$C$10&gt;=E7310),SRP!$D$8:$D$10)*(G7310/100)*(E7310/1000)),
IF(C7310="Spirits",
SUM(LOOKUP(2,1/(SRP!$B$2:$B$7&lt;=E7310)/(SRP!$C$2:$C$7&gt;=E7310),SRP!$D$2:$D$7)*(G7310/100)*(E7310/1000)),
IF(AND(C7310="Wine",D7310="Fortified Wines"),
SUM(LOOKUP(2,1/(SRP!$B$26:$B$29&lt;=E7310)/(SRP!$C$26:$C$29&gt;=E7310),SRP!$D$26:$D$29)*(G7310/100)*(E7310/1000)),
IF(C7310="Wine",
SUM(LOOKUP(2,1/(SRP!$B$21:$B$25&lt;=E7310)/(SRP!$C$21:$C$25&gt;=E7310),SRP!$D$21:$D$25)*(G7310/100)*(E7310/1000)),
IF(AND(C7310="Ready to Drink",D7310="RTD-One Pour Cocktail&gt;7%&lt;=14.5"),
SUM(LOOKUP(2,1/(SRP!$B$16:$B$20&lt;=E7310)/(SRP!$C$16:$C$20&gt;=E7310),SRP!$D$16:$D$20)*(G7310/100)*(E7310/1000)),
IF(C7310="Ready to Drink",
SUM(LOOKUP(2,1/(SRP!$B$11:$B$15&lt;=E7310)/(SRP!$C$11:$C$15&gt;=E7310),SRP!$D$11:$D$15)*(G7310/100)*(E7310/1000)),
0)))))),2)</f>
        <v>3.27</v>
      </c>
      <c r="L7310" s="173" t="str">
        <f t="shared" si="114"/>
        <v>Ready to Drink710</v>
      </c>
      <c r="M7310" s="154">
        <f>VLOOKUP(L7310,'Slope %'!C:D,2,0)</f>
        <v>0.12</v>
      </c>
    </row>
    <row r="7311" spans="1:13" x14ac:dyDescent="0.25">
      <c r="A7311" s="169">
        <v>70144</v>
      </c>
      <c r="B7311" s="170" t="s">
        <v>5311</v>
      </c>
      <c r="C7311" s="170" t="s">
        <v>24</v>
      </c>
      <c r="D7311" s="170" t="s">
        <v>575</v>
      </c>
      <c r="E7311" s="170">
        <v>2000</v>
      </c>
      <c r="F7311" s="170">
        <v>6</v>
      </c>
      <c r="G7311" s="171">
        <v>6.5</v>
      </c>
      <c r="H7311" s="170" t="s">
        <v>100</v>
      </c>
      <c r="I7311" s="171">
        <v>24.99</v>
      </c>
      <c r="J7311" s="169">
        <v>1</v>
      </c>
      <c r="K7311" s="154" cm="1">
        <f t="array" ref="K7311">ROUND(
IF(C7311="Beer",
SUM(LOOKUP(2,1/(SRP!$B$8:$B$10&lt;=E7311)/(SRP!$C$8:$C$10&gt;=E7311),SRP!$D$8:$D$10)*(G7311/100)*(E7311/1000)),
IF(C7311="Spirits",
SUM(LOOKUP(2,1/(SRP!$B$2:$B$7&lt;=E7311)/(SRP!$C$2:$C$7&gt;=E7311),SRP!$D$2:$D$7)*(G7311/100)*(E7311/1000)),
IF(AND(C7311="Wine",D7311="Fortified Wines"),
SUM(LOOKUP(2,1/(SRP!$B$26:$B$29&lt;=E7311)/(SRP!$C$26:$C$29&gt;=E7311),SRP!$D$26:$D$29)*(G7311/100)*(E7311/1000)),
IF(C7311="Wine",
SUM(LOOKUP(2,1/(SRP!$B$21:$B$25&lt;=E7311)/(SRP!$C$21:$C$25&gt;=E7311),SRP!$D$21:$D$25)*(G7311/100)*(E7311/1000)),
IF(AND(C7311="Ready to Drink",D7311="RTD-One Pour Cocktail&gt;7%&lt;=14.5"),
SUM(LOOKUP(2,1/(SRP!$B$16:$B$20&lt;=E7311)/(SRP!$C$16:$C$20&gt;=E7311),SRP!$D$16:$D$20)*(G7311/100)*(E7311/1000)),
IF(C7311="Ready to Drink",
SUM(LOOKUP(2,1/(SRP!$B$11:$B$15&lt;=E7311)/(SRP!$C$11:$C$15&gt;=E7311),SRP!$D$11:$D$15)*(G7311/100)*(E7311/1000)),
0)))))),2)</f>
        <v>10.15</v>
      </c>
      <c r="L7311" s="173" t="str">
        <f t="shared" si="114"/>
        <v>Wine2000</v>
      </c>
      <c r="M7311" s="154">
        <f>VLOOKUP(L7311,'Slope %'!C:D,2,0)</f>
        <v>7.0000000000000007E-2</v>
      </c>
    </row>
    <row r="7312" spans="1:13" x14ac:dyDescent="0.25">
      <c r="A7312" s="169">
        <v>70146</v>
      </c>
      <c r="B7312" s="170" t="s">
        <v>5312</v>
      </c>
      <c r="C7312" s="170" t="s">
        <v>24</v>
      </c>
      <c r="D7312" s="170" t="s">
        <v>504</v>
      </c>
      <c r="E7312" s="170">
        <v>750</v>
      </c>
      <c r="F7312" s="170">
        <v>12</v>
      </c>
      <c r="G7312" s="171">
        <v>8</v>
      </c>
      <c r="H7312" s="170" t="s">
        <v>783</v>
      </c>
      <c r="I7312" s="171">
        <v>18.989999999999998</v>
      </c>
      <c r="J7312" s="169">
        <v>1</v>
      </c>
      <c r="K7312" s="154" cm="1">
        <f t="array" ref="K7312">ROUND(
IF(C7312="Beer",
SUM(LOOKUP(2,1/(SRP!$B$8:$B$10&lt;=E7312)/(SRP!$C$8:$C$10&gt;=E7312),SRP!$D$8:$D$10)*(G7312/100)*(E7312/1000)),
IF(C7312="Spirits",
SUM(LOOKUP(2,1/(SRP!$B$2:$B$7&lt;=E7312)/(SRP!$C$2:$C$7&gt;=E7312),SRP!$D$2:$D$7)*(G7312/100)*(E7312/1000)),
IF(AND(C7312="Wine",D7312="Fortified Wines"),
SUM(LOOKUP(2,1/(SRP!$B$26:$B$29&lt;=E7312)/(SRP!$C$26:$C$29&gt;=E7312),SRP!$D$26:$D$29)*(G7312/100)*(E7312/1000)),
IF(C7312="Wine",
SUM(LOOKUP(2,1/(SRP!$B$21:$B$25&lt;=E7312)/(SRP!$C$21:$C$25&gt;=E7312),SRP!$D$21:$D$25)*(G7312/100)*(E7312/1000)),
IF(AND(C7312="Ready to Drink",D7312="RTD-One Pour Cocktail&gt;7%&lt;=14.5"),
SUM(LOOKUP(2,1/(SRP!$B$16:$B$20&lt;=E7312)/(SRP!$C$16:$C$20&gt;=E7312),SRP!$D$16:$D$20)*(G7312/100)*(E7312/1000)),
IF(C7312="Ready to Drink",
SUM(LOOKUP(2,1/(SRP!$B$11:$B$15&lt;=E7312)/(SRP!$C$11:$C$15&gt;=E7312),SRP!$D$11:$D$15)*(G7312/100)*(E7312/1000)),
0)))))),2)</f>
        <v>4.68</v>
      </c>
      <c r="L7312" s="173" t="str">
        <f t="shared" si="114"/>
        <v>Wine750</v>
      </c>
      <c r="M7312" s="154">
        <f>VLOOKUP(L7312,'Slope %'!C:D,2,0)</f>
        <v>0.1</v>
      </c>
    </row>
    <row r="7313" spans="1:13" x14ac:dyDescent="0.25">
      <c r="A7313" s="169">
        <v>70170</v>
      </c>
      <c r="B7313" s="170" t="s">
        <v>5313</v>
      </c>
      <c r="C7313" s="170" t="s">
        <v>24</v>
      </c>
      <c r="D7313" s="170" t="s">
        <v>191</v>
      </c>
      <c r="E7313" s="170">
        <v>750</v>
      </c>
      <c r="F7313" s="170">
        <v>12</v>
      </c>
      <c r="G7313" s="171">
        <v>13</v>
      </c>
      <c r="H7313" s="170" t="s">
        <v>130</v>
      </c>
      <c r="I7313" s="171">
        <v>25.99</v>
      </c>
      <c r="J7313" s="169">
        <v>1</v>
      </c>
      <c r="K7313" s="154" cm="1">
        <f t="array" ref="K7313">ROUND(
IF(C7313="Beer",
SUM(LOOKUP(2,1/(SRP!$B$8:$B$10&lt;=E7313)/(SRP!$C$8:$C$10&gt;=E7313),SRP!$D$8:$D$10)*(G7313/100)*(E7313/1000)),
IF(C7313="Spirits",
SUM(LOOKUP(2,1/(SRP!$B$2:$B$7&lt;=E7313)/(SRP!$C$2:$C$7&gt;=E7313),SRP!$D$2:$D$7)*(G7313/100)*(E7313/1000)),
IF(AND(C7313="Wine",D7313="Fortified Wines"),
SUM(LOOKUP(2,1/(SRP!$B$26:$B$29&lt;=E7313)/(SRP!$C$26:$C$29&gt;=E7313),SRP!$D$26:$D$29)*(G7313/100)*(E7313/1000)),
IF(C7313="Wine",
SUM(LOOKUP(2,1/(SRP!$B$21:$B$25&lt;=E7313)/(SRP!$C$21:$C$25&gt;=E7313),SRP!$D$21:$D$25)*(G7313/100)*(E7313/1000)),
IF(AND(C7313="Ready to Drink",D7313="RTD-One Pour Cocktail&gt;7%&lt;=14.5"),
SUM(LOOKUP(2,1/(SRP!$B$16:$B$20&lt;=E7313)/(SRP!$C$16:$C$20&gt;=E7313),SRP!$D$16:$D$20)*(G7313/100)*(E7313/1000)),
IF(C7313="Ready to Drink",
SUM(LOOKUP(2,1/(SRP!$B$11:$B$15&lt;=E7313)/(SRP!$C$11:$C$15&gt;=E7313),SRP!$D$11:$D$15)*(G7313/100)*(E7313/1000)),
0)))))),2)</f>
        <v>7.61</v>
      </c>
      <c r="L7313" s="173" t="str">
        <f t="shared" si="114"/>
        <v>Wine750</v>
      </c>
      <c r="M7313" s="154">
        <f>VLOOKUP(L7313,'Slope %'!C:D,2,0)</f>
        <v>0.1</v>
      </c>
    </row>
    <row r="7314" spans="1:13" x14ac:dyDescent="0.25">
      <c r="A7314" s="169">
        <v>70189</v>
      </c>
      <c r="B7314" s="170" t="s">
        <v>5314</v>
      </c>
      <c r="C7314" s="170" t="s">
        <v>24</v>
      </c>
      <c r="D7314" s="170" t="s">
        <v>191</v>
      </c>
      <c r="E7314" s="170">
        <v>750</v>
      </c>
      <c r="F7314" s="170">
        <v>12</v>
      </c>
      <c r="G7314" s="171">
        <v>13.5</v>
      </c>
      <c r="H7314" s="170" t="s">
        <v>783</v>
      </c>
      <c r="I7314" s="171">
        <v>15.99</v>
      </c>
      <c r="J7314" s="169">
        <v>1</v>
      </c>
      <c r="K7314" s="154" cm="1">
        <f t="array" ref="K7314">ROUND(
IF(C7314="Beer",
SUM(LOOKUP(2,1/(SRP!$B$8:$B$10&lt;=E7314)/(SRP!$C$8:$C$10&gt;=E7314),SRP!$D$8:$D$10)*(G7314/100)*(E7314/1000)),
IF(C7314="Spirits",
SUM(LOOKUP(2,1/(SRP!$B$2:$B$7&lt;=E7314)/(SRP!$C$2:$C$7&gt;=E7314),SRP!$D$2:$D$7)*(G7314/100)*(E7314/1000)),
IF(AND(C7314="Wine",D7314="Fortified Wines"),
SUM(LOOKUP(2,1/(SRP!$B$26:$B$29&lt;=E7314)/(SRP!$C$26:$C$29&gt;=E7314),SRP!$D$26:$D$29)*(G7314/100)*(E7314/1000)),
IF(C7314="Wine",
SUM(LOOKUP(2,1/(SRP!$B$21:$B$25&lt;=E7314)/(SRP!$C$21:$C$25&gt;=E7314),SRP!$D$21:$D$25)*(G7314/100)*(E7314/1000)),
IF(AND(C7314="Ready to Drink",D7314="RTD-One Pour Cocktail&gt;7%&lt;=14.5"),
SUM(LOOKUP(2,1/(SRP!$B$16:$B$20&lt;=E7314)/(SRP!$C$16:$C$20&gt;=E7314),SRP!$D$16:$D$20)*(G7314/100)*(E7314/1000)),
IF(C7314="Ready to Drink",
SUM(LOOKUP(2,1/(SRP!$B$11:$B$15&lt;=E7314)/(SRP!$C$11:$C$15&gt;=E7314),SRP!$D$11:$D$15)*(G7314/100)*(E7314/1000)),
0)))))),2)</f>
        <v>7.9</v>
      </c>
      <c r="L7314" s="173" t="str">
        <f t="shared" si="114"/>
        <v>Wine750</v>
      </c>
      <c r="M7314" s="154">
        <f>VLOOKUP(L7314,'Slope %'!C:D,2,0)</f>
        <v>0.1</v>
      </c>
    </row>
    <row r="7315" spans="1:13" x14ac:dyDescent="0.25">
      <c r="A7315" s="169">
        <v>70209</v>
      </c>
      <c r="B7315" s="170" t="s">
        <v>5315</v>
      </c>
      <c r="C7315" s="170" t="s">
        <v>24</v>
      </c>
      <c r="D7315" s="170" t="s">
        <v>194</v>
      </c>
      <c r="E7315" s="170">
        <v>750</v>
      </c>
      <c r="F7315" s="170">
        <v>6</v>
      </c>
      <c r="G7315" s="171">
        <v>11.7</v>
      </c>
      <c r="H7315" s="170" t="s">
        <v>2361</v>
      </c>
      <c r="I7315" s="171">
        <v>31.99</v>
      </c>
      <c r="J7315" s="169">
        <v>1</v>
      </c>
      <c r="K7315" s="154" cm="1">
        <f t="array" ref="K7315">ROUND(
IF(C7315="Beer",
SUM(LOOKUP(2,1/(SRP!$B$8:$B$10&lt;=E7315)/(SRP!$C$8:$C$10&gt;=E7315),SRP!$D$8:$D$10)*(G7315/100)*(E7315/1000)),
IF(C7315="Spirits",
SUM(LOOKUP(2,1/(SRP!$B$2:$B$7&lt;=E7315)/(SRP!$C$2:$C$7&gt;=E7315),SRP!$D$2:$D$7)*(G7315/100)*(E7315/1000)),
IF(AND(C7315="Wine",D7315="Fortified Wines"),
SUM(LOOKUP(2,1/(SRP!$B$26:$B$29&lt;=E7315)/(SRP!$C$26:$C$29&gt;=E7315),SRP!$D$26:$D$29)*(G7315/100)*(E7315/1000)),
IF(C7315="Wine",
SUM(LOOKUP(2,1/(SRP!$B$21:$B$25&lt;=E7315)/(SRP!$C$21:$C$25&gt;=E7315),SRP!$D$21:$D$25)*(G7315/100)*(E7315/1000)),
IF(AND(C7315="Ready to Drink",D7315="RTD-One Pour Cocktail&gt;7%&lt;=14.5"),
SUM(LOOKUP(2,1/(SRP!$B$16:$B$20&lt;=E7315)/(SRP!$C$16:$C$20&gt;=E7315),SRP!$D$16:$D$20)*(G7315/100)*(E7315/1000)),
IF(C7315="Ready to Drink",
SUM(LOOKUP(2,1/(SRP!$B$11:$B$15&lt;=E7315)/(SRP!$C$11:$C$15&gt;=E7315),SRP!$D$11:$D$15)*(G7315/100)*(E7315/1000)),
0)))))),2)</f>
        <v>6.85</v>
      </c>
      <c r="L7315" s="173" t="str">
        <f t="shared" si="114"/>
        <v>Wine750</v>
      </c>
      <c r="M7315" s="154">
        <f>VLOOKUP(L7315,'Slope %'!C:D,2,0)</f>
        <v>0.1</v>
      </c>
    </row>
    <row r="7316" spans="1:13" x14ac:dyDescent="0.25">
      <c r="A7316" s="169">
        <v>70227</v>
      </c>
      <c r="B7316" s="170" t="s">
        <v>5316</v>
      </c>
      <c r="C7316" s="170" t="s">
        <v>24</v>
      </c>
      <c r="D7316" s="170" t="s">
        <v>66</v>
      </c>
      <c r="E7316" s="170">
        <v>750</v>
      </c>
      <c r="F7316" s="170">
        <v>12</v>
      </c>
      <c r="G7316" s="171">
        <v>13.5</v>
      </c>
      <c r="H7316" s="170" t="s">
        <v>128</v>
      </c>
      <c r="I7316" s="171">
        <v>18.989999999999998</v>
      </c>
      <c r="J7316" s="169">
        <v>1</v>
      </c>
      <c r="K7316" s="154" cm="1">
        <f t="array" ref="K7316">ROUND(
IF(C7316="Beer",
SUM(LOOKUP(2,1/(SRP!$B$8:$B$10&lt;=E7316)/(SRP!$C$8:$C$10&gt;=E7316),SRP!$D$8:$D$10)*(G7316/100)*(E7316/1000)),
IF(C7316="Spirits",
SUM(LOOKUP(2,1/(SRP!$B$2:$B$7&lt;=E7316)/(SRP!$C$2:$C$7&gt;=E7316),SRP!$D$2:$D$7)*(G7316/100)*(E7316/1000)),
IF(AND(C7316="Wine",D7316="Fortified Wines"),
SUM(LOOKUP(2,1/(SRP!$B$26:$B$29&lt;=E7316)/(SRP!$C$26:$C$29&gt;=E7316),SRP!$D$26:$D$29)*(G7316/100)*(E7316/1000)),
IF(C7316="Wine",
SUM(LOOKUP(2,1/(SRP!$B$21:$B$25&lt;=E7316)/(SRP!$C$21:$C$25&gt;=E7316),SRP!$D$21:$D$25)*(G7316/100)*(E7316/1000)),
IF(AND(C7316="Ready to Drink",D7316="RTD-One Pour Cocktail&gt;7%&lt;=14.5"),
SUM(LOOKUP(2,1/(SRP!$B$16:$B$20&lt;=E7316)/(SRP!$C$16:$C$20&gt;=E7316),SRP!$D$16:$D$20)*(G7316/100)*(E7316/1000)),
IF(C7316="Ready to Drink",
SUM(LOOKUP(2,1/(SRP!$B$11:$B$15&lt;=E7316)/(SRP!$C$11:$C$15&gt;=E7316),SRP!$D$11:$D$15)*(G7316/100)*(E7316/1000)),
0)))))),2)</f>
        <v>7.9</v>
      </c>
      <c r="L7316" s="173" t="str">
        <f t="shared" si="114"/>
        <v>Wine750</v>
      </c>
      <c r="M7316" s="154">
        <f>VLOOKUP(L7316,'Slope %'!C:D,2,0)</f>
        <v>0.1</v>
      </c>
    </row>
    <row r="7317" spans="1:13" x14ac:dyDescent="0.25">
      <c r="A7317" s="169">
        <v>70228</v>
      </c>
      <c r="B7317" s="170" t="s">
        <v>5317</v>
      </c>
      <c r="C7317" s="170" t="s">
        <v>15</v>
      </c>
      <c r="D7317" s="170" t="s">
        <v>1522</v>
      </c>
      <c r="E7317" s="170">
        <v>750</v>
      </c>
      <c r="F7317" s="170">
        <v>12</v>
      </c>
      <c r="G7317" s="171">
        <v>40</v>
      </c>
      <c r="H7317" s="170" t="s">
        <v>774</v>
      </c>
      <c r="I7317" s="171">
        <v>59.99</v>
      </c>
      <c r="J7317" s="169">
        <v>1</v>
      </c>
      <c r="K7317" s="154" cm="1">
        <f t="array" ref="K7317">ROUND(
IF(C7317="Beer",
SUM(LOOKUP(2,1/(SRP!$B$8:$B$10&lt;=E7317)/(SRP!$C$8:$C$10&gt;=E7317),SRP!$D$8:$D$10)*(G7317/100)*(E7317/1000)),
IF(C7317="Spirits",
SUM(LOOKUP(2,1/(SRP!$B$2:$B$7&lt;=E7317)/(SRP!$C$2:$C$7&gt;=E7317),SRP!$D$2:$D$7)*(G7317/100)*(E7317/1000)),
IF(AND(C7317="Wine",D7317="Fortified Wines"),
SUM(LOOKUP(2,1/(SRP!$B$26:$B$29&lt;=E7317)/(SRP!$C$26:$C$29&gt;=E7317),SRP!$D$26:$D$29)*(G7317/100)*(E7317/1000)),
IF(C7317="Wine",
SUM(LOOKUP(2,1/(SRP!$B$21:$B$25&lt;=E7317)/(SRP!$C$21:$C$25&gt;=E7317),SRP!$D$21:$D$25)*(G7317/100)*(E7317/1000)),
IF(AND(C7317="Ready to Drink",D7317="RTD-One Pour Cocktail&gt;7%&lt;=14.5"),
SUM(LOOKUP(2,1/(SRP!$B$16:$B$20&lt;=E7317)/(SRP!$C$16:$C$20&gt;=E7317),SRP!$D$16:$D$20)*(G7317/100)*(E7317/1000)),
IF(C7317="Ready to Drink",
SUM(LOOKUP(2,1/(SRP!$B$11:$B$15&lt;=E7317)/(SRP!$C$11:$C$15&gt;=E7317),SRP!$D$11:$D$15)*(G7317/100)*(E7317/1000)),
0)))))),2)</f>
        <v>23.42</v>
      </c>
      <c r="L7317" s="173" t="str">
        <f t="shared" si="114"/>
        <v>Spirits750</v>
      </c>
      <c r="M7317" s="154">
        <f>VLOOKUP(L7317,'Slope %'!C:D,2,0)</f>
        <v>7.0000000000000007E-2</v>
      </c>
    </row>
    <row r="7318" spans="1:13" x14ac:dyDescent="0.25">
      <c r="A7318" s="169">
        <v>70236</v>
      </c>
      <c r="B7318" s="170" t="s">
        <v>5318</v>
      </c>
      <c r="C7318" s="170" t="s">
        <v>263</v>
      </c>
      <c r="D7318" s="170" t="s">
        <v>332</v>
      </c>
      <c r="E7318" s="170">
        <v>1420</v>
      </c>
      <c r="F7318" s="170">
        <v>6</v>
      </c>
      <c r="G7318" s="171">
        <v>5</v>
      </c>
      <c r="H7318" s="170" t="s">
        <v>29</v>
      </c>
      <c r="I7318" s="171">
        <v>12.49</v>
      </c>
      <c r="J7318" s="169">
        <v>4</v>
      </c>
      <c r="K7318" s="154" cm="1">
        <f t="array" ref="K7318">ROUND(
IF(C7318="Beer",
SUM(LOOKUP(2,1/(SRP!$B$8:$B$10&lt;=E7318)/(SRP!$C$8:$C$10&gt;=E7318),SRP!$D$8:$D$10)*(G7318/100)*(E7318/1000)),
IF(C7318="Spirits",
SUM(LOOKUP(2,1/(SRP!$B$2:$B$7&lt;=E7318)/(SRP!$C$2:$C$7&gt;=E7318),SRP!$D$2:$D$7)*(G7318/100)*(E7318/1000)),
IF(AND(C7318="Wine",D7318="Fortified Wines"),
SUM(LOOKUP(2,1/(SRP!$B$26:$B$29&lt;=E7318)/(SRP!$C$26:$C$29&gt;=E7318),SRP!$D$26:$D$29)*(G7318/100)*(E7318/1000)),
IF(C7318="Wine",
SUM(LOOKUP(2,1/(SRP!$B$21:$B$25&lt;=E7318)/(SRP!$C$21:$C$25&gt;=E7318),SRP!$D$21:$D$25)*(G7318/100)*(E7318/1000)),
IF(AND(C7318="Ready to Drink",D7318="RTD-One Pour Cocktail&gt;7%&lt;=14.5"),
SUM(LOOKUP(2,1/(SRP!$B$16:$B$20&lt;=E7318)/(SRP!$C$16:$C$20&gt;=E7318),SRP!$D$16:$D$20)*(G7318/100)*(E7318/1000)),
IF(C7318="Ready to Drink",
SUM(LOOKUP(2,1/(SRP!$B$11:$B$15&lt;=E7318)/(SRP!$C$11:$C$15&gt;=E7318),SRP!$D$11:$D$15)*(G7318/100)*(E7318/1000)),
0)))))),2)</f>
        <v>5.54</v>
      </c>
      <c r="L7318" s="173" t="str">
        <f t="shared" si="114"/>
        <v>Ready to Drink1420</v>
      </c>
      <c r="M7318" s="154">
        <f>VLOOKUP(L7318,'Slope %'!C:D,2,0)</f>
        <v>0.12</v>
      </c>
    </row>
    <row r="7319" spans="1:13" x14ac:dyDescent="0.25">
      <c r="A7319" s="169">
        <v>70242</v>
      </c>
      <c r="B7319" s="170" t="s">
        <v>5319</v>
      </c>
      <c r="C7319" s="170" t="s">
        <v>15</v>
      </c>
      <c r="D7319" s="170" t="s">
        <v>198</v>
      </c>
      <c r="E7319" s="170">
        <v>750</v>
      </c>
      <c r="F7319" s="170">
        <v>12</v>
      </c>
      <c r="G7319" s="171">
        <v>35</v>
      </c>
      <c r="H7319" s="170" t="s">
        <v>54</v>
      </c>
      <c r="I7319" s="171">
        <v>36.99</v>
      </c>
      <c r="J7319" s="169">
        <v>1</v>
      </c>
      <c r="K7319" s="154" cm="1">
        <f t="array" ref="K7319">ROUND(
IF(C7319="Beer",
SUM(LOOKUP(2,1/(SRP!$B$8:$B$10&lt;=E7319)/(SRP!$C$8:$C$10&gt;=E7319),SRP!$D$8:$D$10)*(G7319/100)*(E7319/1000)),
IF(C7319="Spirits",
SUM(LOOKUP(2,1/(SRP!$B$2:$B$7&lt;=E7319)/(SRP!$C$2:$C$7&gt;=E7319),SRP!$D$2:$D$7)*(G7319/100)*(E7319/1000)),
IF(AND(C7319="Wine",D7319="Fortified Wines"),
SUM(LOOKUP(2,1/(SRP!$B$26:$B$29&lt;=E7319)/(SRP!$C$26:$C$29&gt;=E7319),SRP!$D$26:$D$29)*(G7319/100)*(E7319/1000)),
IF(C7319="Wine",
SUM(LOOKUP(2,1/(SRP!$B$21:$B$25&lt;=E7319)/(SRP!$C$21:$C$25&gt;=E7319),SRP!$D$21:$D$25)*(G7319/100)*(E7319/1000)),
IF(AND(C7319="Ready to Drink",D7319="RTD-One Pour Cocktail&gt;7%&lt;=14.5"),
SUM(LOOKUP(2,1/(SRP!$B$16:$B$20&lt;=E7319)/(SRP!$C$16:$C$20&gt;=E7319),SRP!$D$16:$D$20)*(G7319/100)*(E7319/1000)),
IF(C7319="Ready to Drink",
SUM(LOOKUP(2,1/(SRP!$B$11:$B$15&lt;=E7319)/(SRP!$C$11:$C$15&gt;=E7319),SRP!$D$11:$D$15)*(G7319/100)*(E7319/1000)),
0)))))),2)</f>
        <v>20.49</v>
      </c>
      <c r="L7319" s="173" t="str">
        <f t="shared" si="114"/>
        <v>Spirits750</v>
      </c>
      <c r="M7319" s="154">
        <f>VLOOKUP(L7319,'Slope %'!C:D,2,0)</f>
        <v>7.0000000000000007E-2</v>
      </c>
    </row>
    <row r="7320" spans="1:13" x14ac:dyDescent="0.25">
      <c r="A7320" s="169">
        <v>70245</v>
      </c>
      <c r="B7320" s="170" t="s">
        <v>5320</v>
      </c>
      <c r="C7320" s="170" t="s">
        <v>263</v>
      </c>
      <c r="D7320" s="170" t="s">
        <v>332</v>
      </c>
      <c r="E7320" s="170">
        <v>2840</v>
      </c>
      <c r="F7320" s="170">
        <v>3</v>
      </c>
      <c r="G7320" s="171">
        <v>5</v>
      </c>
      <c r="H7320" s="170" t="s">
        <v>29</v>
      </c>
      <c r="I7320" s="171">
        <v>22.99</v>
      </c>
      <c r="J7320" s="169">
        <v>8</v>
      </c>
      <c r="K7320" s="154" cm="1">
        <f t="array" ref="K7320">ROUND(
IF(C7320="Beer",
SUM(LOOKUP(2,1/(SRP!$B$8:$B$10&lt;=E7320)/(SRP!$C$8:$C$10&gt;=E7320),SRP!$D$8:$D$10)*(G7320/100)*(E7320/1000)),
IF(C7320="Spirits",
SUM(LOOKUP(2,1/(SRP!$B$2:$B$7&lt;=E7320)/(SRP!$C$2:$C$7&gt;=E7320),SRP!$D$2:$D$7)*(G7320/100)*(E7320/1000)),
IF(AND(C7320="Wine",D7320="Fortified Wines"),
SUM(LOOKUP(2,1/(SRP!$B$26:$B$29&lt;=E7320)/(SRP!$C$26:$C$29&gt;=E7320),SRP!$D$26:$D$29)*(G7320/100)*(E7320/1000)),
IF(C7320="Wine",
SUM(LOOKUP(2,1/(SRP!$B$21:$B$25&lt;=E7320)/(SRP!$C$21:$C$25&gt;=E7320),SRP!$D$21:$D$25)*(G7320/100)*(E7320/1000)),
IF(AND(C7320="Ready to Drink",D7320="RTD-One Pour Cocktail&gt;7%&lt;=14.5"),
SUM(LOOKUP(2,1/(SRP!$B$16:$B$20&lt;=E7320)/(SRP!$C$16:$C$20&gt;=E7320),SRP!$D$16:$D$20)*(G7320/100)*(E7320/1000)),
IF(C7320="Ready to Drink",
SUM(LOOKUP(2,1/(SRP!$B$11:$B$15&lt;=E7320)/(SRP!$C$11:$C$15&gt;=E7320),SRP!$D$11:$D$15)*(G7320/100)*(E7320/1000)),
0)))))),2)</f>
        <v>11.09</v>
      </c>
      <c r="L7320" s="173" t="str">
        <f t="shared" si="114"/>
        <v>Ready to Drink2840</v>
      </c>
      <c r="M7320" s="154">
        <f>VLOOKUP(L7320,'Slope %'!C:D,2,0)</f>
        <v>0.1</v>
      </c>
    </row>
    <row r="7321" spans="1:13" x14ac:dyDescent="0.25">
      <c r="A7321" s="169">
        <v>70265</v>
      </c>
      <c r="B7321" s="170" t="s">
        <v>5321</v>
      </c>
      <c r="C7321" s="170" t="s">
        <v>15</v>
      </c>
      <c r="D7321" s="170" t="s">
        <v>28</v>
      </c>
      <c r="E7321" s="170">
        <v>750</v>
      </c>
      <c r="F7321" s="170">
        <v>12</v>
      </c>
      <c r="G7321" s="171">
        <v>41.2</v>
      </c>
      <c r="H7321" s="170" t="s">
        <v>415</v>
      </c>
      <c r="I7321" s="171">
        <v>32.99</v>
      </c>
      <c r="J7321" s="169">
        <v>1</v>
      </c>
      <c r="K7321" s="154" cm="1">
        <f t="array" ref="K7321">ROUND(
IF(C7321="Beer",
SUM(LOOKUP(2,1/(SRP!$B$8:$B$10&lt;=E7321)/(SRP!$C$8:$C$10&gt;=E7321),SRP!$D$8:$D$10)*(G7321/100)*(E7321/1000)),
IF(C7321="Spirits",
SUM(LOOKUP(2,1/(SRP!$B$2:$B$7&lt;=E7321)/(SRP!$C$2:$C$7&gt;=E7321),SRP!$D$2:$D$7)*(G7321/100)*(E7321/1000)),
IF(AND(C7321="Wine",D7321="Fortified Wines"),
SUM(LOOKUP(2,1/(SRP!$B$26:$B$29&lt;=E7321)/(SRP!$C$26:$C$29&gt;=E7321),SRP!$D$26:$D$29)*(G7321/100)*(E7321/1000)),
IF(C7321="Wine",
SUM(LOOKUP(2,1/(SRP!$B$21:$B$25&lt;=E7321)/(SRP!$C$21:$C$25&gt;=E7321),SRP!$D$21:$D$25)*(G7321/100)*(E7321/1000)),
IF(AND(C7321="Ready to Drink",D7321="RTD-One Pour Cocktail&gt;7%&lt;=14.5"),
SUM(LOOKUP(2,1/(SRP!$B$16:$B$20&lt;=E7321)/(SRP!$C$16:$C$20&gt;=E7321),SRP!$D$16:$D$20)*(G7321/100)*(E7321/1000)),
IF(C7321="Ready to Drink",
SUM(LOOKUP(2,1/(SRP!$B$11:$B$15&lt;=E7321)/(SRP!$C$11:$C$15&gt;=E7321),SRP!$D$11:$D$15)*(G7321/100)*(E7321/1000)),
0)))))),2)</f>
        <v>24.12</v>
      </c>
      <c r="L7321" s="173" t="str">
        <f t="shared" si="114"/>
        <v>Spirits750</v>
      </c>
      <c r="M7321" s="154">
        <f>VLOOKUP(L7321,'Slope %'!C:D,2,0)</f>
        <v>7.0000000000000007E-2</v>
      </c>
    </row>
    <row r="7322" spans="1:13" x14ac:dyDescent="0.25">
      <c r="A7322" s="169">
        <v>70266</v>
      </c>
      <c r="B7322" s="170" t="s">
        <v>5322</v>
      </c>
      <c r="C7322" s="170" t="s">
        <v>263</v>
      </c>
      <c r="D7322" s="170" t="s">
        <v>332</v>
      </c>
      <c r="E7322" s="170">
        <v>1420</v>
      </c>
      <c r="F7322" s="170">
        <v>6</v>
      </c>
      <c r="G7322" s="171">
        <v>12.5</v>
      </c>
      <c r="H7322" s="170" t="s">
        <v>105</v>
      </c>
      <c r="I7322" s="171">
        <v>17.489999999999998</v>
      </c>
      <c r="J7322" s="169">
        <v>4</v>
      </c>
      <c r="K7322" s="154" cm="1">
        <f t="array" ref="K7322">ROUND(
IF(C7322="Beer",
SUM(LOOKUP(2,1/(SRP!$B$8:$B$10&lt;=E7322)/(SRP!$C$8:$C$10&gt;=E7322),SRP!$D$8:$D$10)*(G7322/100)*(E7322/1000)),
IF(C7322="Spirits",
SUM(LOOKUP(2,1/(SRP!$B$2:$B$7&lt;=E7322)/(SRP!$C$2:$C$7&gt;=E7322),SRP!$D$2:$D$7)*(G7322/100)*(E7322/1000)),
IF(AND(C7322="Wine",D7322="Fortified Wines"),
SUM(LOOKUP(2,1/(SRP!$B$26:$B$29&lt;=E7322)/(SRP!$C$26:$C$29&gt;=E7322),SRP!$D$26:$D$29)*(G7322/100)*(E7322/1000)),
IF(C7322="Wine",
SUM(LOOKUP(2,1/(SRP!$B$21:$B$25&lt;=E7322)/(SRP!$C$21:$C$25&gt;=E7322),SRP!$D$21:$D$25)*(G7322/100)*(E7322/1000)),
IF(AND(C7322="Ready to Drink",D7322="RTD-One Pour Cocktail&gt;7%&lt;=14.5"),
SUM(LOOKUP(2,1/(SRP!$B$16:$B$20&lt;=E7322)/(SRP!$C$16:$C$20&gt;=E7322),SRP!$D$16:$D$20)*(G7322/100)*(E7322/1000)),
IF(C7322="Ready to Drink",
SUM(LOOKUP(2,1/(SRP!$B$11:$B$15&lt;=E7322)/(SRP!$C$11:$C$15&gt;=E7322),SRP!$D$11:$D$15)*(G7322/100)*(E7322/1000)),
0)))))),2)</f>
        <v>13.86</v>
      </c>
      <c r="L7322" s="173" t="str">
        <f t="shared" si="114"/>
        <v>Ready to Drink1420</v>
      </c>
      <c r="M7322" s="154">
        <f>VLOOKUP(L7322,'Slope %'!C:D,2,0)</f>
        <v>0.12</v>
      </c>
    </row>
    <row r="7323" spans="1:13" x14ac:dyDescent="0.25">
      <c r="A7323" s="169">
        <v>70266</v>
      </c>
      <c r="B7323" s="170" t="s">
        <v>5322</v>
      </c>
      <c r="C7323" s="170" t="s">
        <v>263</v>
      </c>
      <c r="D7323" s="170" t="s">
        <v>332</v>
      </c>
      <c r="E7323" s="170">
        <v>1420</v>
      </c>
      <c r="F7323" s="170">
        <v>6</v>
      </c>
      <c r="G7323" s="171">
        <v>12.5</v>
      </c>
      <c r="H7323" s="170" t="s">
        <v>105</v>
      </c>
      <c r="I7323" s="171">
        <v>17.489999999999998</v>
      </c>
      <c r="J7323" s="169">
        <v>4</v>
      </c>
      <c r="K7323" s="154" cm="1">
        <f t="array" ref="K7323">ROUND(
IF(C7323="Beer",
SUM(LOOKUP(2,1/(SRP!$B$8:$B$10&lt;=E7323)/(SRP!$C$8:$C$10&gt;=E7323),SRP!$D$8:$D$10)*(G7323/100)*(E7323/1000)),
IF(C7323="Spirits",
SUM(LOOKUP(2,1/(SRP!$B$2:$B$7&lt;=E7323)/(SRP!$C$2:$C$7&gt;=E7323),SRP!$D$2:$D$7)*(G7323/100)*(E7323/1000)),
IF(AND(C7323="Wine",D7323="Fortified Wines"),
SUM(LOOKUP(2,1/(SRP!$B$26:$B$29&lt;=E7323)/(SRP!$C$26:$C$29&gt;=E7323),SRP!$D$26:$D$29)*(G7323/100)*(E7323/1000)),
IF(C7323="Wine",
SUM(LOOKUP(2,1/(SRP!$B$21:$B$25&lt;=E7323)/(SRP!$C$21:$C$25&gt;=E7323),SRP!$D$21:$D$25)*(G7323/100)*(E7323/1000)),
IF(AND(C7323="Ready to Drink",D7323="RTD-One Pour Cocktail&gt;7%&lt;=14.5"),
SUM(LOOKUP(2,1/(SRP!$B$16:$B$20&lt;=E7323)/(SRP!$C$16:$C$20&gt;=E7323),SRP!$D$16:$D$20)*(G7323/100)*(E7323/1000)),
IF(C7323="Ready to Drink",
SUM(LOOKUP(2,1/(SRP!$B$11:$B$15&lt;=E7323)/(SRP!$C$11:$C$15&gt;=E7323),SRP!$D$11:$D$15)*(G7323/100)*(E7323/1000)),
0)))))),2)</f>
        <v>13.86</v>
      </c>
      <c r="L7323" s="173" t="str">
        <f t="shared" si="114"/>
        <v>Ready to Drink1420</v>
      </c>
      <c r="M7323" s="154">
        <f>VLOOKUP(L7323,'Slope %'!C:D,2,0)</f>
        <v>0.12</v>
      </c>
    </row>
    <row r="7324" spans="1:13" x14ac:dyDescent="0.25">
      <c r="A7324" s="169">
        <v>70268</v>
      </c>
      <c r="B7324" s="170" t="s">
        <v>5323</v>
      </c>
      <c r="C7324" s="170" t="s">
        <v>15</v>
      </c>
      <c r="D7324" s="170" t="s">
        <v>93</v>
      </c>
      <c r="E7324" s="170">
        <v>750</v>
      </c>
      <c r="F7324" s="170">
        <v>12</v>
      </c>
      <c r="G7324" s="171">
        <v>37.5</v>
      </c>
      <c r="H7324" s="170" t="s">
        <v>43</v>
      </c>
      <c r="I7324" s="171">
        <v>34.99</v>
      </c>
      <c r="J7324" s="169">
        <v>1</v>
      </c>
      <c r="K7324" s="154" cm="1">
        <f t="array" ref="K7324">ROUND(
IF(C7324="Beer",
SUM(LOOKUP(2,1/(SRP!$B$8:$B$10&lt;=E7324)/(SRP!$C$8:$C$10&gt;=E7324),SRP!$D$8:$D$10)*(G7324/100)*(E7324/1000)),
IF(C7324="Spirits",
SUM(LOOKUP(2,1/(SRP!$B$2:$B$7&lt;=E7324)/(SRP!$C$2:$C$7&gt;=E7324),SRP!$D$2:$D$7)*(G7324/100)*(E7324/1000)),
IF(AND(C7324="Wine",D7324="Fortified Wines"),
SUM(LOOKUP(2,1/(SRP!$B$26:$B$29&lt;=E7324)/(SRP!$C$26:$C$29&gt;=E7324),SRP!$D$26:$D$29)*(G7324/100)*(E7324/1000)),
IF(C7324="Wine",
SUM(LOOKUP(2,1/(SRP!$B$21:$B$25&lt;=E7324)/(SRP!$C$21:$C$25&gt;=E7324),SRP!$D$21:$D$25)*(G7324/100)*(E7324/1000)),
IF(AND(C7324="Ready to Drink",D7324="RTD-One Pour Cocktail&gt;7%&lt;=14.5"),
SUM(LOOKUP(2,1/(SRP!$B$16:$B$20&lt;=E7324)/(SRP!$C$16:$C$20&gt;=E7324),SRP!$D$16:$D$20)*(G7324/100)*(E7324/1000)),
IF(C7324="Ready to Drink",
SUM(LOOKUP(2,1/(SRP!$B$11:$B$15&lt;=E7324)/(SRP!$C$11:$C$15&gt;=E7324),SRP!$D$11:$D$15)*(G7324/100)*(E7324/1000)),
0)))))),2)</f>
        <v>21.96</v>
      </c>
      <c r="L7324" s="173" t="str">
        <f t="shared" si="114"/>
        <v>Spirits750</v>
      </c>
      <c r="M7324" s="154">
        <f>VLOOKUP(L7324,'Slope %'!C:D,2,0)</f>
        <v>7.0000000000000007E-2</v>
      </c>
    </row>
    <row r="7325" spans="1:13" x14ac:dyDescent="0.25">
      <c r="A7325" s="169">
        <v>70269</v>
      </c>
      <c r="B7325" s="170" t="s">
        <v>5324</v>
      </c>
      <c r="C7325" s="170" t="s">
        <v>24</v>
      </c>
      <c r="D7325" s="170" t="s">
        <v>68</v>
      </c>
      <c r="E7325" s="170">
        <v>750</v>
      </c>
      <c r="F7325" s="170">
        <v>12</v>
      </c>
      <c r="G7325" s="171">
        <v>14.5</v>
      </c>
      <c r="H7325" s="170" t="s">
        <v>128</v>
      </c>
      <c r="I7325" s="171">
        <v>16.989999999999998</v>
      </c>
      <c r="J7325" s="169">
        <v>1</v>
      </c>
      <c r="K7325" s="154" cm="1">
        <f t="array" ref="K7325">ROUND(
IF(C7325="Beer",
SUM(LOOKUP(2,1/(SRP!$B$8:$B$10&lt;=E7325)/(SRP!$C$8:$C$10&gt;=E7325),SRP!$D$8:$D$10)*(G7325/100)*(E7325/1000)),
IF(C7325="Spirits",
SUM(LOOKUP(2,1/(SRP!$B$2:$B$7&lt;=E7325)/(SRP!$C$2:$C$7&gt;=E7325),SRP!$D$2:$D$7)*(G7325/100)*(E7325/1000)),
IF(AND(C7325="Wine",D7325="Fortified Wines"),
SUM(LOOKUP(2,1/(SRP!$B$26:$B$29&lt;=E7325)/(SRP!$C$26:$C$29&gt;=E7325),SRP!$D$26:$D$29)*(G7325/100)*(E7325/1000)),
IF(C7325="Wine",
SUM(LOOKUP(2,1/(SRP!$B$21:$B$25&lt;=E7325)/(SRP!$C$21:$C$25&gt;=E7325),SRP!$D$21:$D$25)*(G7325/100)*(E7325/1000)),
IF(AND(C7325="Ready to Drink",D7325="RTD-One Pour Cocktail&gt;7%&lt;=14.5"),
SUM(LOOKUP(2,1/(SRP!$B$16:$B$20&lt;=E7325)/(SRP!$C$16:$C$20&gt;=E7325),SRP!$D$16:$D$20)*(G7325/100)*(E7325/1000)),
IF(C7325="Ready to Drink",
SUM(LOOKUP(2,1/(SRP!$B$11:$B$15&lt;=E7325)/(SRP!$C$11:$C$15&gt;=E7325),SRP!$D$11:$D$15)*(G7325/100)*(E7325/1000)),
0)))))),2)</f>
        <v>8.49</v>
      </c>
      <c r="L7325" s="173" t="str">
        <f t="shared" si="114"/>
        <v>Wine750</v>
      </c>
      <c r="M7325" s="154">
        <f>VLOOKUP(L7325,'Slope %'!C:D,2,0)</f>
        <v>0.1</v>
      </c>
    </row>
    <row r="7326" spans="1:13" x14ac:dyDescent="0.25">
      <c r="A7326" s="169">
        <v>70270</v>
      </c>
      <c r="B7326" s="170" t="s">
        <v>5325</v>
      </c>
      <c r="C7326" s="170" t="s">
        <v>24</v>
      </c>
      <c r="D7326" s="170" t="s">
        <v>127</v>
      </c>
      <c r="E7326" s="170">
        <v>750</v>
      </c>
      <c r="F7326" s="170">
        <v>12</v>
      </c>
      <c r="G7326" s="171">
        <v>14.5</v>
      </c>
      <c r="H7326" s="170" t="s">
        <v>128</v>
      </c>
      <c r="I7326" s="171">
        <v>16.989999999999998</v>
      </c>
      <c r="J7326" s="169">
        <v>1</v>
      </c>
      <c r="K7326" s="154" cm="1">
        <f t="array" ref="K7326">ROUND(
IF(C7326="Beer",
SUM(LOOKUP(2,1/(SRP!$B$8:$B$10&lt;=E7326)/(SRP!$C$8:$C$10&gt;=E7326),SRP!$D$8:$D$10)*(G7326/100)*(E7326/1000)),
IF(C7326="Spirits",
SUM(LOOKUP(2,1/(SRP!$B$2:$B$7&lt;=E7326)/(SRP!$C$2:$C$7&gt;=E7326),SRP!$D$2:$D$7)*(G7326/100)*(E7326/1000)),
IF(AND(C7326="Wine",D7326="Fortified Wines"),
SUM(LOOKUP(2,1/(SRP!$B$26:$B$29&lt;=E7326)/(SRP!$C$26:$C$29&gt;=E7326),SRP!$D$26:$D$29)*(G7326/100)*(E7326/1000)),
IF(C7326="Wine",
SUM(LOOKUP(2,1/(SRP!$B$21:$B$25&lt;=E7326)/(SRP!$C$21:$C$25&gt;=E7326),SRP!$D$21:$D$25)*(G7326/100)*(E7326/1000)),
IF(AND(C7326="Ready to Drink",D7326="RTD-One Pour Cocktail&gt;7%&lt;=14.5"),
SUM(LOOKUP(2,1/(SRP!$B$16:$B$20&lt;=E7326)/(SRP!$C$16:$C$20&gt;=E7326),SRP!$D$16:$D$20)*(G7326/100)*(E7326/1000)),
IF(C7326="Ready to Drink",
SUM(LOOKUP(2,1/(SRP!$B$11:$B$15&lt;=E7326)/(SRP!$C$11:$C$15&gt;=E7326),SRP!$D$11:$D$15)*(G7326/100)*(E7326/1000)),
0)))))),2)</f>
        <v>8.49</v>
      </c>
      <c r="L7326" s="173" t="str">
        <f t="shared" si="114"/>
        <v>Wine750</v>
      </c>
      <c r="M7326" s="154">
        <f>VLOOKUP(L7326,'Slope %'!C:D,2,0)</f>
        <v>0.1</v>
      </c>
    </row>
    <row r="7327" spans="1:13" x14ac:dyDescent="0.25">
      <c r="A7327" s="169">
        <v>70271</v>
      </c>
      <c r="B7327" s="170" t="s">
        <v>4011</v>
      </c>
      <c r="C7327" s="170" t="s">
        <v>263</v>
      </c>
      <c r="D7327" s="170" t="s">
        <v>332</v>
      </c>
      <c r="E7327" s="170">
        <v>1420</v>
      </c>
      <c r="F7327" s="170">
        <v>6</v>
      </c>
      <c r="G7327" s="171">
        <v>12.5</v>
      </c>
      <c r="H7327" s="170" t="s">
        <v>105</v>
      </c>
      <c r="I7327" s="171">
        <v>17.489999999999998</v>
      </c>
      <c r="J7327" s="169">
        <v>4</v>
      </c>
      <c r="K7327" s="154" cm="1">
        <f t="array" ref="K7327">ROUND(
IF(C7327="Beer",
SUM(LOOKUP(2,1/(SRP!$B$8:$B$10&lt;=E7327)/(SRP!$C$8:$C$10&gt;=E7327),SRP!$D$8:$D$10)*(G7327/100)*(E7327/1000)),
IF(C7327="Spirits",
SUM(LOOKUP(2,1/(SRP!$B$2:$B$7&lt;=E7327)/(SRP!$C$2:$C$7&gt;=E7327),SRP!$D$2:$D$7)*(G7327/100)*(E7327/1000)),
IF(AND(C7327="Wine",D7327="Fortified Wines"),
SUM(LOOKUP(2,1/(SRP!$B$26:$B$29&lt;=E7327)/(SRP!$C$26:$C$29&gt;=E7327),SRP!$D$26:$D$29)*(G7327/100)*(E7327/1000)),
IF(C7327="Wine",
SUM(LOOKUP(2,1/(SRP!$B$21:$B$25&lt;=E7327)/(SRP!$C$21:$C$25&gt;=E7327),SRP!$D$21:$D$25)*(G7327/100)*(E7327/1000)),
IF(AND(C7327="Ready to Drink",D7327="RTD-One Pour Cocktail&gt;7%&lt;=14.5"),
SUM(LOOKUP(2,1/(SRP!$B$16:$B$20&lt;=E7327)/(SRP!$C$16:$C$20&gt;=E7327),SRP!$D$16:$D$20)*(G7327/100)*(E7327/1000)),
IF(C7327="Ready to Drink",
SUM(LOOKUP(2,1/(SRP!$B$11:$B$15&lt;=E7327)/(SRP!$C$11:$C$15&gt;=E7327),SRP!$D$11:$D$15)*(G7327/100)*(E7327/1000)),
0)))))),2)</f>
        <v>13.86</v>
      </c>
      <c r="L7327" s="173" t="str">
        <f t="shared" si="114"/>
        <v>Ready to Drink1420</v>
      </c>
      <c r="M7327" s="154">
        <f>VLOOKUP(L7327,'Slope %'!C:D,2,0)</f>
        <v>0.12</v>
      </c>
    </row>
    <row r="7328" spans="1:13" x14ac:dyDescent="0.25">
      <c r="A7328" s="169">
        <v>70271</v>
      </c>
      <c r="B7328" s="170" t="s">
        <v>4011</v>
      </c>
      <c r="C7328" s="170" t="s">
        <v>263</v>
      </c>
      <c r="D7328" s="170" t="s">
        <v>332</v>
      </c>
      <c r="E7328" s="170">
        <v>1420</v>
      </c>
      <c r="F7328" s="170">
        <v>6</v>
      </c>
      <c r="G7328" s="171">
        <v>12.5</v>
      </c>
      <c r="H7328" s="170" t="s">
        <v>105</v>
      </c>
      <c r="I7328" s="171">
        <v>17.489999999999998</v>
      </c>
      <c r="J7328" s="169">
        <v>4</v>
      </c>
      <c r="K7328" s="154" cm="1">
        <f t="array" ref="K7328">ROUND(
IF(C7328="Beer",
SUM(LOOKUP(2,1/(SRP!$B$8:$B$10&lt;=E7328)/(SRP!$C$8:$C$10&gt;=E7328),SRP!$D$8:$D$10)*(G7328/100)*(E7328/1000)),
IF(C7328="Spirits",
SUM(LOOKUP(2,1/(SRP!$B$2:$B$7&lt;=E7328)/(SRP!$C$2:$C$7&gt;=E7328),SRP!$D$2:$D$7)*(G7328/100)*(E7328/1000)),
IF(AND(C7328="Wine",D7328="Fortified Wines"),
SUM(LOOKUP(2,1/(SRP!$B$26:$B$29&lt;=E7328)/(SRP!$C$26:$C$29&gt;=E7328),SRP!$D$26:$D$29)*(G7328/100)*(E7328/1000)),
IF(C7328="Wine",
SUM(LOOKUP(2,1/(SRP!$B$21:$B$25&lt;=E7328)/(SRP!$C$21:$C$25&gt;=E7328),SRP!$D$21:$D$25)*(G7328/100)*(E7328/1000)),
IF(AND(C7328="Ready to Drink",D7328="RTD-One Pour Cocktail&gt;7%&lt;=14.5"),
SUM(LOOKUP(2,1/(SRP!$B$16:$B$20&lt;=E7328)/(SRP!$C$16:$C$20&gt;=E7328),SRP!$D$16:$D$20)*(G7328/100)*(E7328/1000)),
IF(C7328="Ready to Drink",
SUM(LOOKUP(2,1/(SRP!$B$11:$B$15&lt;=E7328)/(SRP!$C$11:$C$15&gt;=E7328),SRP!$D$11:$D$15)*(G7328/100)*(E7328/1000)),
0)))))),2)</f>
        <v>13.86</v>
      </c>
      <c r="L7328" s="173" t="str">
        <f t="shared" si="114"/>
        <v>Ready to Drink1420</v>
      </c>
      <c r="M7328" s="154">
        <f>VLOOKUP(L7328,'Slope %'!C:D,2,0)</f>
        <v>0.12</v>
      </c>
    </row>
    <row r="7329" spans="1:13" x14ac:dyDescent="0.25">
      <c r="A7329" s="169">
        <v>70272</v>
      </c>
      <c r="B7329" s="170" t="s">
        <v>5326</v>
      </c>
      <c r="C7329" s="170" t="s">
        <v>263</v>
      </c>
      <c r="D7329" s="170" t="s">
        <v>332</v>
      </c>
      <c r="E7329" s="170">
        <v>1420</v>
      </c>
      <c r="F7329" s="170">
        <v>6</v>
      </c>
      <c r="G7329" s="171">
        <v>12.5</v>
      </c>
      <c r="H7329" s="170" t="s">
        <v>105</v>
      </c>
      <c r="I7329" s="171">
        <v>17.489999999999998</v>
      </c>
      <c r="J7329" s="169">
        <v>4</v>
      </c>
      <c r="K7329" s="154" cm="1">
        <f t="array" ref="K7329">ROUND(
IF(C7329="Beer",
SUM(LOOKUP(2,1/(SRP!$B$8:$B$10&lt;=E7329)/(SRP!$C$8:$C$10&gt;=E7329),SRP!$D$8:$D$10)*(G7329/100)*(E7329/1000)),
IF(C7329="Spirits",
SUM(LOOKUP(2,1/(SRP!$B$2:$B$7&lt;=E7329)/(SRP!$C$2:$C$7&gt;=E7329),SRP!$D$2:$D$7)*(G7329/100)*(E7329/1000)),
IF(AND(C7329="Wine",D7329="Fortified Wines"),
SUM(LOOKUP(2,1/(SRP!$B$26:$B$29&lt;=E7329)/(SRP!$C$26:$C$29&gt;=E7329),SRP!$D$26:$D$29)*(G7329/100)*(E7329/1000)),
IF(C7329="Wine",
SUM(LOOKUP(2,1/(SRP!$B$21:$B$25&lt;=E7329)/(SRP!$C$21:$C$25&gt;=E7329),SRP!$D$21:$D$25)*(G7329/100)*(E7329/1000)),
IF(AND(C7329="Ready to Drink",D7329="RTD-One Pour Cocktail&gt;7%&lt;=14.5"),
SUM(LOOKUP(2,1/(SRP!$B$16:$B$20&lt;=E7329)/(SRP!$C$16:$C$20&gt;=E7329),SRP!$D$16:$D$20)*(G7329/100)*(E7329/1000)),
IF(C7329="Ready to Drink",
SUM(LOOKUP(2,1/(SRP!$B$11:$B$15&lt;=E7329)/(SRP!$C$11:$C$15&gt;=E7329),SRP!$D$11:$D$15)*(G7329/100)*(E7329/1000)),
0)))))),2)</f>
        <v>13.86</v>
      </c>
      <c r="L7329" s="173" t="str">
        <f t="shared" si="114"/>
        <v>Ready to Drink1420</v>
      </c>
      <c r="M7329" s="154">
        <f>VLOOKUP(L7329,'Slope %'!C:D,2,0)</f>
        <v>0.12</v>
      </c>
    </row>
    <row r="7330" spans="1:13" x14ac:dyDescent="0.25">
      <c r="A7330" s="169">
        <v>70272</v>
      </c>
      <c r="B7330" s="170" t="s">
        <v>5326</v>
      </c>
      <c r="C7330" s="170" t="s">
        <v>263</v>
      </c>
      <c r="D7330" s="170" t="s">
        <v>332</v>
      </c>
      <c r="E7330" s="170">
        <v>1420</v>
      </c>
      <c r="F7330" s="170">
        <v>6</v>
      </c>
      <c r="G7330" s="171">
        <v>12.5</v>
      </c>
      <c r="H7330" s="170" t="s">
        <v>105</v>
      </c>
      <c r="I7330" s="171">
        <v>17.489999999999998</v>
      </c>
      <c r="J7330" s="169">
        <v>4</v>
      </c>
      <c r="K7330" s="154" cm="1">
        <f t="array" ref="K7330">ROUND(
IF(C7330="Beer",
SUM(LOOKUP(2,1/(SRP!$B$8:$B$10&lt;=E7330)/(SRP!$C$8:$C$10&gt;=E7330),SRP!$D$8:$D$10)*(G7330/100)*(E7330/1000)),
IF(C7330="Spirits",
SUM(LOOKUP(2,1/(SRP!$B$2:$B$7&lt;=E7330)/(SRP!$C$2:$C$7&gt;=E7330),SRP!$D$2:$D$7)*(G7330/100)*(E7330/1000)),
IF(AND(C7330="Wine",D7330="Fortified Wines"),
SUM(LOOKUP(2,1/(SRP!$B$26:$B$29&lt;=E7330)/(SRP!$C$26:$C$29&gt;=E7330),SRP!$D$26:$D$29)*(G7330/100)*(E7330/1000)),
IF(C7330="Wine",
SUM(LOOKUP(2,1/(SRP!$B$21:$B$25&lt;=E7330)/(SRP!$C$21:$C$25&gt;=E7330),SRP!$D$21:$D$25)*(G7330/100)*(E7330/1000)),
IF(AND(C7330="Ready to Drink",D7330="RTD-One Pour Cocktail&gt;7%&lt;=14.5"),
SUM(LOOKUP(2,1/(SRP!$B$16:$B$20&lt;=E7330)/(SRP!$C$16:$C$20&gt;=E7330),SRP!$D$16:$D$20)*(G7330/100)*(E7330/1000)),
IF(C7330="Ready to Drink",
SUM(LOOKUP(2,1/(SRP!$B$11:$B$15&lt;=E7330)/(SRP!$C$11:$C$15&gt;=E7330),SRP!$D$11:$D$15)*(G7330/100)*(E7330/1000)),
0)))))),2)</f>
        <v>13.86</v>
      </c>
      <c r="L7330" s="173" t="str">
        <f t="shared" si="114"/>
        <v>Ready to Drink1420</v>
      </c>
      <c r="M7330" s="154">
        <f>VLOOKUP(L7330,'Slope %'!C:D,2,0)</f>
        <v>0.12</v>
      </c>
    </row>
    <row r="7331" spans="1:13" x14ac:dyDescent="0.25">
      <c r="A7331" s="169">
        <v>70273</v>
      </c>
      <c r="B7331" s="170" t="s">
        <v>4128</v>
      </c>
      <c r="C7331" s="170" t="s">
        <v>263</v>
      </c>
      <c r="D7331" s="170" t="s">
        <v>332</v>
      </c>
      <c r="E7331" s="170">
        <v>1420</v>
      </c>
      <c r="F7331" s="170">
        <v>6</v>
      </c>
      <c r="G7331" s="171">
        <v>7</v>
      </c>
      <c r="H7331" s="170" t="s">
        <v>105</v>
      </c>
      <c r="I7331" s="171">
        <v>15.49</v>
      </c>
      <c r="J7331" s="169">
        <v>4</v>
      </c>
      <c r="K7331" s="154" cm="1">
        <f t="array" ref="K7331">ROUND(
IF(C7331="Beer",
SUM(LOOKUP(2,1/(SRP!$B$8:$B$10&lt;=E7331)/(SRP!$C$8:$C$10&gt;=E7331),SRP!$D$8:$D$10)*(G7331/100)*(E7331/1000)),
IF(C7331="Spirits",
SUM(LOOKUP(2,1/(SRP!$B$2:$B$7&lt;=E7331)/(SRP!$C$2:$C$7&gt;=E7331),SRP!$D$2:$D$7)*(G7331/100)*(E7331/1000)),
IF(AND(C7331="Wine",D7331="Fortified Wines"),
SUM(LOOKUP(2,1/(SRP!$B$26:$B$29&lt;=E7331)/(SRP!$C$26:$C$29&gt;=E7331),SRP!$D$26:$D$29)*(G7331/100)*(E7331/1000)),
IF(C7331="Wine",
SUM(LOOKUP(2,1/(SRP!$B$21:$B$25&lt;=E7331)/(SRP!$C$21:$C$25&gt;=E7331),SRP!$D$21:$D$25)*(G7331/100)*(E7331/1000)),
IF(AND(C7331="Ready to Drink",D7331="RTD-One Pour Cocktail&gt;7%&lt;=14.5"),
SUM(LOOKUP(2,1/(SRP!$B$16:$B$20&lt;=E7331)/(SRP!$C$16:$C$20&gt;=E7331),SRP!$D$16:$D$20)*(G7331/100)*(E7331/1000)),
IF(C7331="Ready to Drink",
SUM(LOOKUP(2,1/(SRP!$B$11:$B$15&lt;=E7331)/(SRP!$C$11:$C$15&gt;=E7331),SRP!$D$11:$D$15)*(G7331/100)*(E7331/1000)),
0)))))),2)</f>
        <v>7.76</v>
      </c>
      <c r="L7331" s="173" t="str">
        <f t="shared" si="114"/>
        <v>Ready to Drink1420</v>
      </c>
      <c r="M7331" s="154">
        <f>VLOOKUP(L7331,'Slope %'!C:D,2,0)</f>
        <v>0.12</v>
      </c>
    </row>
    <row r="7332" spans="1:13" x14ac:dyDescent="0.25">
      <c r="A7332" s="169">
        <v>70273</v>
      </c>
      <c r="B7332" s="170" t="s">
        <v>4128</v>
      </c>
      <c r="C7332" s="170" t="s">
        <v>263</v>
      </c>
      <c r="D7332" s="170" t="s">
        <v>332</v>
      </c>
      <c r="E7332" s="170">
        <v>1420</v>
      </c>
      <c r="F7332" s="170">
        <v>6</v>
      </c>
      <c r="G7332" s="171">
        <v>7</v>
      </c>
      <c r="H7332" s="170" t="s">
        <v>105</v>
      </c>
      <c r="I7332" s="171">
        <v>15.49</v>
      </c>
      <c r="J7332" s="169">
        <v>4</v>
      </c>
      <c r="K7332" s="154" cm="1">
        <f t="array" ref="K7332">ROUND(
IF(C7332="Beer",
SUM(LOOKUP(2,1/(SRP!$B$8:$B$10&lt;=E7332)/(SRP!$C$8:$C$10&gt;=E7332),SRP!$D$8:$D$10)*(G7332/100)*(E7332/1000)),
IF(C7332="Spirits",
SUM(LOOKUP(2,1/(SRP!$B$2:$B$7&lt;=E7332)/(SRP!$C$2:$C$7&gt;=E7332),SRP!$D$2:$D$7)*(G7332/100)*(E7332/1000)),
IF(AND(C7332="Wine",D7332="Fortified Wines"),
SUM(LOOKUP(2,1/(SRP!$B$26:$B$29&lt;=E7332)/(SRP!$C$26:$C$29&gt;=E7332),SRP!$D$26:$D$29)*(G7332/100)*(E7332/1000)),
IF(C7332="Wine",
SUM(LOOKUP(2,1/(SRP!$B$21:$B$25&lt;=E7332)/(SRP!$C$21:$C$25&gt;=E7332),SRP!$D$21:$D$25)*(G7332/100)*(E7332/1000)),
IF(AND(C7332="Ready to Drink",D7332="RTD-One Pour Cocktail&gt;7%&lt;=14.5"),
SUM(LOOKUP(2,1/(SRP!$B$16:$B$20&lt;=E7332)/(SRP!$C$16:$C$20&gt;=E7332),SRP!$D$16:$D$20)*(G7332/100)*(E7332/1000)),
IF(C7332="Ready to Drink",
SUM(LOOKUP(2,1/(SRP!$B$11:$B$15&lt;=E7332)/(SRP!$C$11:$C$15&gt;=E7332),SRP!$D$11:$D$15)*(G7332/100)*(E7332/1000)),
0)))))),2)</f>
        <v>7.76</v>
      </c>
      <c r="L7332" s="173" t="str">
        <f t="shared" si="114"/>
        <v>Ready to Drink1420</v>
      </c>
      <c r="M7332" s="154">
        <f>VLOOKUP(L7332,'Slope %'!C:D,2,0)</f>
        <v>0.12</v>
      </c>
    </row>
    <row r="7333" spans="1:13" x14ac:dyDescent="0.25">
      <c r="A7333" s="169">
        <v>70274</v>
      </c>
      <c r="B7333" s="170" t="s">
        <v>5327</v>
      </c>
      <c r="C7333" s="170" t="s">
        <v>15</v>
      </c>
      <c r="D7333" s="170" t="s">
        <v>137</v>
      </c>
      <c r="E7333" s="170">
        <v>750</v>
      </c>
      <c r="F7333" s="170">
        <v>12</v>
      </c>
      <c r="G7333" s="171">
        <v>40</v>
      </c>
      <c r="H7333" s="170" t="s">
        <v>96</v>
      </c>
      <c r="I7333" s="171">
        <v>39.99</v>
      </c>
      <c r="J7333" s="169">
        <v>1</v>
      </c>
      <c r="K7333" s="154" cm="1">
        <f t="array" ref="K7333">ROUND(
IF(C7333="Beer",
SUM(LOOKUP(2,1/(SRP!$B$8:$B$10&lt;=E7333)/(SRP!$C$8:$C$10&gt;=E7333),SRP!$D$8:$D$10)*(G7333/100)*(E7333/1000)),
IF(C7333="Spirits",
SUM(LOOKUP(2,1/(SRP!$B$2:$B$7&lt;=E7333)/(SRP!$C$2:$C$7&gt;=E7333),SRP!$D$2:$D$7)*(G7333/100)*(E7333/1000)),
IF(AND(C7333="Wine",D7333="Fortified Wines"),
SUM(LOOKUP(2,1/(SRP!$B$26:$B$29&lt;=E7333)/(SRP!$C$26:$C$29&gt;=E7333),SRP!$D$26:$D$29)*(G7333/100)*(E7333/1000)),
IF(C7333="Wine",
SUM(LOOKUP(2,1/(SRP!$B$21:$B$25&lt;=E7333)/(SRP!$C$21:$C$25&gt;=E7333),SRP!$D$21:$D$25)*(G7333/100)*(E7333/1000)),
IF(AND(C7333="Ready to Drink",D7333="RTD-One Pour Cocktail&gt;7%&lt;=14.5"),
SUM(LOOKUP(2,1/(SRP!$B$16:$B$20&lt;=E7333)/(SRP!$C$16:$C$20&gt;=E7333),SRP!$D$16:$D$20)*(G7333/100)*(E7333/1000)),
IF(C7333="Ready to Drink",
SUM(LOOKUP(2,1/(SRP!$B$11:$B$15&lt;=E7333)/(SRP!$C$11:$C$15&gt;=E7333),SRP!$D$11:$D$15)*(G7333/100)*(E7333/1000)),
0)))))),2)</f>
        <v>23.42</v>
      </c>
      <c r="L7333" s="173" t="str">
        <f t="shared" si="114"/>
        <v>Spirits750</v>
      </c>
      <c r="M7333" s="154">
        <f>VLOOKUP(L7333,'Slope %'!C:D,2,0)</f>
        <v>7.0000000000000007E-2</v>
      </c>
    </row>
    <row r="7334" spans="1:13" x14ac:dyDescent="0.25">
      <c r="A7334" s="169">
        <v>70275</v>
      </c>
      <c r="B7334" s="170" t="s">
        <v>5328</v>
      </c>
      <c r="C7334" s="170" t="s">
        <v>15</v>
      </c>
      <c r="D7334" s="170" t="s">
        <v>252</v>
      </c>
      <c r="E7334" s="170">
        <v>750</v>
      </c>
      <c r="F7334" s="170">
        <v>12</v>
      </c>
      <c r="G7334" s="171">
        <v>30</v>
      </c>
      <c r="H7334" s="170" t="s">
        <v>43</v>
      </c>
      <c r="I7334" s="171">
        <v>26.49</v>
      </c>
      <c r="J7334" s="169">
        <v>1</v>
      </c>
      <c r="K7334" s="154" cm="1">
        <f t="array" ref="K7334">ROUND(
IF(C7334="Beer",
SUM(LOOKUP(2,1/(SRP!$B$8:$B$10&lt;=E7334)/(SRP!$C$8:$C$10&gt;=E7334),SRP!$D$8:$D$10)*(G7334/100)*(E7334/1000)),
IF(C7334="Spirits",
SUM(LOOKUP(2,1/(SRP!$B$2:$B$7&lt;=E7334)/(SRP!$C$2:$C$7&gt;=E7334),SRP!$D$2:$D$7)*(G7334/100)*(E7334/1000)),
IF(AND(C7334="Wine",D7334="Fortified Wines"),
SUM(LOOKUP(2,1/(SRP!$B$26:$B$29&lt;=E7334)/(SRP!$C$26:$C$29&gt;=E7334),SRP!$D$26:$D$29)*(G7334/100)*(E7334/1000)),
IF(C7334="Wine",
SUM(LOOKUP(2,1/(SRP!$B$21:$B$25&lt;=E7334)/(SRP!$C$21:$C$25&gt;=E7334),SRP!$D$21:$D$25)*(G7334/100)*(E7334/1000)),
IF(AND(C7334="Ready to Drink",D7334="RTD-One Pour Cocktail&gt;7%&lt;=14.5"),
SUM(LOOKUP(2,1/(SRP!$B$16:$B$20&lt;=E7334)/(SRP!$C$16:$C$20&gt;=E7334),SRP!$D$16:$D$20)*(G7334/100)*(E7334/1000)),
IF(C7334="Ready to Drink",
SUM(LOOKUP(2,1/(SRP!$B$11:$B$15&lt;=E7334)/(SRP!$C$11:$C$15&gt;=E7334),SRP!$D$11:$D$15)*(G7334/100)*(E7334/1000)),
0)))))),2)</f>
        <v>17.57</v>
      </c>
      <c r="L7334" s="173" t="str">
        <f t="shared" si="114"/>
        <v>Spirits750</v>
      </c>
      <c r="M7334" s="154">
        <f>VLOOKUP(L7334,'Slope %'!C:D,2,0)</f>
        <v>7.0000000000000007E-2</v>
      </c>
    </row>
    <row r="7335" spans="1:13" x14ac:dyDescent="0.25">
      <c r="A7335" s="169">
        <v>70276</v>
      </c>
      <c r="B7335" s="170" t="s">
        <v>5329</v>
      </c>
      <c r="C7335" s="170" t="s">
        <v>263</v>
      </c>
      <c r="D7335" s="170" t="s">
        <v>332</v>
      </c>
      <c r="E7335" s="170">
        <v>1420</v>
      </c>
      <c r="F7335" s="170">
        <v>6</v>
      </c>
      <c r="G7335" s="171">
        <v>7</v>
      </c>
      <c r="H7335" s="170" t="s">
        <v>105</v>
      </c>
      <c r="I7335" s="171">
        <v>15.49</v>
      </c>
      <c r="J7335" s="169">
        <v>4</v>
      </c>
      <c r="K7335" s="154" cm="1">
        <f t="array" ref="K7335">ROUND(
IF(C7335="Beer",
SUM(LOOKUP(2,1/(SRP!$B$8:$B$10&lt;=E7335)/(SRP!$C$8:$C$10&gt;=E7335),SRP!$D$8:$D$10)*(G7335/100)*(E7335/1000)),
IF(C7335="Spirits",
SUM(LOOKUP(2,1/(SRP!$B$2:$B$7&lt;=E7335)/(SRP!$C$2:$C$7&gt;=E7335),SRP!$D$2:$D$7)*(G7335/100)*(E7335/1000)),
IF(AND(C7335="Wine",D7335="Fortified Wines"),
SUM(LOOKUP(2,1/(SRP!$B$26:$B$29&lt;=E7335)/(SRP!$C$26:$C$29&gt;=E7335),SRP!$D$26:$D$29)*(G7335/100)*(E7335/1000)),
IF(C7335="Wine",
SUM(LOOKUP(2,1/(SRP!$B$21:$B$25&lt;=E7335)/(SRP!$C$21:$C$25&gt;=E7335),SRP!$D$21:$D$25)*(G7335/100)*(E7335/1000)),
IF(AND(C7335="Ready to Drink",D7335="RTD-One Pour Cocktail&gt;7%&lt;=14.5"),
SUM(LOOKUP(2,1/(SRP!$B$16:$B$20&lt;=E7335)/(SRP!$C$16:$C$20&gt;=E7335),SRP!$D$16:$D$20)*(G7335/100)*(E7335/1000)),
IF(C7335="Ready to Drink",
SUM(LOOKUP(2,1/(SRP!$B$11:$B$15&lt;=E7335)/(SRP!$C$11:$C$15&gt;=E7335),SRP!$D$11:$D$15)*(G7335/100)*(E7335/1000)),
0)))))),2)</f>
        <v>7.76</v>
      </c>
      <c r="L7335" s="173" t="str">
        <f t="shared" si="114"/>
        <v>Ready to Drink1420</v>
      </c>
      <c r="M7335" s="154">
        <f>VLOOKUP(L7335,'Slope %'!C:D,2,0)</f>
        <v>0.12</v>
      </c>
    </row>
    <row r="7336" spans="1:13" x14ac:dyDescent="0.25">
      <c r="A7336" s="169">
        <v>70276</v>
      </c>
      <c r="B7336" s="170" t="s">
        <v>5329</v>
      </c>
      <c r="C7336" s="170" t="s">
        <v>263</v>
      </c>
      <c r="D7336" s="170" t="s">
        <v>332</v>
      </c>
      <c r="E7336" s="170">
        <v>1420</v>
      </c>
      <c r="F7336" s="170">
        <v>6</v>
      </c>
      <c r="G7336" s="171">
        <v>7</v>
      </c>
      <c r="H7336" s="170" t="s">
        <v>105</v>
      </c>
      <c r="I7336" s="171">
        <v>15.49</v>
      </c>
      <c r="J7336" s="169">
        <v>4</v>
      </c>
      <c r="K7336" s="154" cm="1">
        <f t="array" ref="K7336">ROUND(
IF(C7336="Beer",
SUM(LOOKUP(2,1/(SRP!$B$8:$B$10&lt;=E7336)/(SRP!$C$8:$C$10&gt;=E7336),SRP!$D$8:$D$10)*(G7336/100)*(E7336/1000)),
IF(C7336="Spirits",
SUM(LOOKUP(2,1/(SRP!$B$2:$B$7&lt;=E7336)/(SRP!$C$2:$C$7&gt;=E7336),SRP!$D$2:$D$7)*(G7336/100)*(E7336/1000)),
IF(AND(C7336="Wine",D7336="Fortified Wines"),
SUM(LOOKUP(2,1/(SRP!$B$26:$B$29&lt;=E7336)/(SRP!$C$26:$C$29&gt;=E7336),SRP!$D$26:$D$29)*(G7336/100)*(E7336/1000)),
IF(C7336="Wine",
SUM(LOOKUP(2,1/(SRP!$B$21:$B$25&lt;=E7336)/(SRP!$C$21:$C$25&gt;=E7336),SRP!$D$21:$D$25)*(G7336/100)*(E7336/1000)),
IF(AND(C7336="Ready to Drink",D7336="RTD-One Pour Cocktail&gt;7%&lt;=14.5"),
SUM(LOOKUP(2,1/(SRP!$B$16:$B$20&lt;=E7336)/(SRP!$C$16:$C$20&gt;=E7336),SRP!$D$16:$D$20)*(G7336/100)*(E7336/1000)),
IF(C7336="Ready to Drink",
SUM(LOOKUP(2,1/(SRP!$B$11:$B$15&lt;=E7336)/(SRP!$C$11:$C$15&gt;=E7336),SRP!$D$11:$D$15)*(G7336/100)*(E7336/1000)),
0)))))),2)</f>
        <v>7.76</v>
      </c>
      <c r="L7336" s="173" t="str">
        <f t="shared" si="114"/>
        <v>Ready to Drink1420</v>
      </c>
      <c r="M7336" s="154">
        <f>VLOOKUP(L7336,'Slope %'!C:D,2,0)</f>
        <v>0.12</v>
      </c>
    </row>
    <row r="7337" spans="1:13" x14ac:dyDescent="0.25">
      <c r="A7337" s="169">
        <v>70278</v>
      </c>
      <c r="B7337" s="170" t="s">
        <v>5330</v>
      </c>
      <c r="C7337" s="170" t="s">
        <v>24</v>
      </c>
      <c r="D7337" s="170" t="s">
        <v>66</v>
      </c>
      <c r="E7337" s="170">
        <v>750</v>
      </c>
      <c r="F7337" s="170">
        <v>12</v>
      </c>
      <c r="G7337" s="171">
        <v>13.5</v>
      </c>
      <c r="H7337" s="170" t="s">
        <v>357</v>
      </c>
      <c r="I7337" s="171">
        <v>18.989999999999998</v>
      </c>
      <c r="J7337" s="169">
        <v>1</v>
      </c>
      <c r="K7337" s="154" cm="1">
        <f t="array" ref="K7337">ROUND(
IF(C7337="Beer",
SUM(LOOKUP(2,1/(SRP!$B$8:$B$10&lt;=E7337)/(SRP!$C$8:$C$10&gt;=E7337),SRP!$D$8:$D$10)*(G7337/100)*(E7337/1000)),
IF(C7337="Spirits",
SUM(LOOKUP(2,1/(SRP!$B$2:$B$7&lt;=E7337)/(SRP!$C$2:$C$7&gt;=E7337),SRP!$D$2:$D$7)*(G7337/100)*(E7337/1000)),
IF(AND(C7337="Wine",D7337="Fortified Wines"),
SUM(LOOKUP(2,1/(SRP!$B$26:$B$29&lt;=E7337)/(SRP!$C$26:$C$29&gt;=E7337),SRP!$D$26:$D$29)*(G7337/100)*(E7337/1000)),
IF(C7337="Wine",
SUM(LOOKUP(2,1/(SRP!$B$21:$B$25&lt;=E7337)/(SRP!$C$21:$C$25&gt;=E7337),SRP!$D$21:$D$25)*(G7337/100)*(E7337/1000)),
IF(AND(C7337="Ready to Drink",D7337="RTD-One Pour Cocktail&gt;7%&lt;=14.5"),
SUM(LOOKUP(2,1/(SRP!$B$16:$B$20&lt;=E7337)/(SRP!$C$16:$C$20&gt;=E7337),SRP!$D$16:$D$20)*(G7337/100)*(E7337/1000)),
IF(C7337="Ready to Drink",
SUM(LOOKUP(2,1/(SRP!$B$11:$B$15&lt;=E7337)/(SRP!$C$11:$C$15&gt;=E7337),SRP!$D$11:$D$15)*(G7337/100)*(E7337/1000)),
0)))))),2)</f>
        <v>7.9</v>
      </c>
      <c r="L7337" s="173" t="str">
        <f t="shared" si="114"/>
        <v>Wine750</v>
      </c>
      <c r="M7337" s="154">
        <f>VLOOKUP(L7337,'Slope %'!C:D,2,0)</f>
        <v>0.1</v>
      </c>
    </row>
    <row r="7338" spans="1:13" x14ac:dyDescent="0.25">
      <c r="A7338" s="169">
        <v>70279</v>
      </c>
      <c r="B7338" s="170" t="s">
        <v>5331</v>
      </c>
      <c r="C7338" s="170" t="s">
        <v>24</v>
      </c>
      <c r="D7338" s="170" t="s">
        <v>68</v>
      </c>
      <c r="E7338" s="170">
        <v>750</v>
      </c>
      <c r="F7338" s="170">
        <v>12</v>
      </c>
      <c r="G7338" s="171">
        <v>14.8</v>
      </c>
      <c r="H7338" s="170" t="s">
        <v>357</v>
      </c>
      <c r="I7338" s="171">
        <v>18.989999999999998</v>
      </c>
      <c r="J7338" s="169">
        <v>1</v>
      </c>
      <c r="K7338" s="154" cm="1">
        <f t="array" ref="K7338">ROUND(
IF(C7338="Beer",
SUM(LOOKUP(2,1/(SRP!$B$8:$B$10&lt;=E7338)/(SRP!$C$8:$C$10&gt;=E7338),SRP!$D$8:$D$10)*(G7338/100)*(E7338/1000)),
IF(C7338="Spirits",
SUM(LOOKUP(2,1/(SRP!$B$2:$B$7&lt;=E7338)/(SRP!$C$2:$C$7&gt;=E7338),SRP!$D$2:$D$7)*(G7338/100)*(E7338/1000)),
IF(AND(C7338="Wine",D7338="Fortified Wines"),
SUM(LOOKUP(2,1/(SRP!$B$26:$B$29&lt;=E7338)/(SRP!$C$26:$C$29&gt;=E7338),SRP!$D$26:$D$29)*(G7338/100)*(E7338/1000)),
IF(C7338="Wine",
SUM(LOOKUP(2,1/(SRP!$B$21:$B$25&lt;=E7338)/(SRP!$C$21:$C$25&gt;=E7338),SRP!$D$21:$D$25)*(G7338/100)*(E7338/1000)),
IF(AND(C7338="Ready to Drink",D7338="RTD-One Pour Cocktail&gt;7%&lt;=14.5"),
SUM(LOOKUP(2,1/(SRP!$B$16:$B$20&lt;=E7338)/(SRP!$C$16:$C$20&gt;=E7338),SRP!$D$16:$D$20)*(G7338/100)*(E7338/1000)),
IF(C7338="Ready to Drink",
SUM(LOOKUP(2,1/(SRP!$B$11:$B$15&lt;=E7338)/(SRP!$C$11:$C$15&gt;=E7338),SRP!$D$11:$D$15)*(G7338/100)*(E7338/1000)),
0)))))),2)</f>
        <v>8.67</v>
      </c>
      <c r="L7338" s="173" t="str">
        <f t="shared" si="114"/>
        <v>Wine750</v>
      </c>
      <c r="M7338" s="154">
        <f>VLOOKUP(L7338,'Slope %'!C:D,2,0)</f>
        <v>0.1</v>
      </c>
    </row>
    <row r="7339" spans="1:13" x14ac:dyDescent="0.25">
      <c r="A7339" s="169">
        <v>70281</v>
      </c>
      <c r="B7339" s="170" t="s">
        <v>5332</v>
      </c>
      <c r="C7339" s="170" t="s">
        <v>11</v>
      </c>
      <c r="D7339" s="170" t="s">
        <v>303</v>
      </c>
      <c r="E7339" s="170">
        <v>750</v>
      </c>
      <c r="F7339" s="170">
        <v>6</v>
      </c>
      <c r="G7339" s="171">
        <v>6.5</v>
      </c>
      <c r="H7339" s="170" t="s">
        <v>723</v>
      </c>
      <c r="I7339" s="171">
        <v>19.989999999999998</v>
      </c>
      <c r="J7339" s="169">
        <v>1</v>
      </c>
      <c r="K7339" s="154" cm="1">
        <f t="array" ref="K7339">ROUND(
IF(C7339="Beer",
SUM(LOOKUP(2,1/(SRP!$B$8:$B$10&lt;=E7339)/(SRP!$C$8:$C$10&gt;=E7339),SRP!$D$8:$D$10)*(G7339/100)*(E7339/1000)),
IF(C7339="Spirits",
SUM(LOOKUP(2,1/(SRP!$B$2:$B$7&lt;=E7339)/(SRP!$C$2:$C$7&gt;=E7339),SRP!$D$2:$D$7)*(G7339/100)*(E7339/1000)),
IF(AND(C7339="Wine",D7339="Fortified Wines"),
SUM(LOOKUP(2,1/(SRP!$B$26:$B$29&lt;=E7339)/(SRP!$C$26:$C$29&gt;=E7339),SRP!$D$26:$D$29)*(G7339/100)*(E7339/1000)),
IF(C7339="Wine",
SUM(LOOKUP(2,1/(SRP!$B$21:$B$25&lt;=E7339)/(SRP!$C$21:$C$25&gt;=E7339),SRP!$D$21:$D$25)*(G7339/100)*(E7339/1000)),
IF(AND(C7339="Ready to Drink",D7339="RTD-One Pour Cocktail&gt;7%&lt;=14.5"),
SUM(LOOKUP(2,1/(SRP!$B$16:$B$20&lt;=E7339)/(SRP!$C$16:$C$20&gt;=E7339),SRP!$D$16:$D$20)*(G7339/100)*(E7339/1000)),
IF(C7339="Ready to Drink",
SUM(LOOKUP(2,1/(SRP!$B$11:$B$15&lt;=E7339)/(SRP!$C$11:$C$15&gt;=E7339),SRP!$D$11:$D$15)*(G7339/100)*(E7339/1000)),
0)))))),2)</f>
        <v>3.81</v>
      </c>
      <c r="L7339" s="173" t="str">
        <f t="shared" si="114"/>
        <v>Beer750</v>
      </c>
      <c r="M7339" s="154">
        <f>VLOOKUP(L7339,'Slope %'!C:D,2,0)</f>
        <v>0.12</v>
      </c>
    </row>
    <row r="7340" spans="1:13" x14ac:dyDescent="0.25">
      <c r="A7340" s="169">
        <v>70282</v>
      </c>
      <c r="B7340" s="170" t="s">
        <v>5333</v>
      </c>
      <c r="C7340" s="170" t="s">
        <v>263</v>
      </c>
      <c r="D7340" s="170" t="s">
        <v>332</v>
      </c>
      <c r="E7340" s="170">
        <v>2840</v>
      </c>
      <c r="F7340" s="170">
        <v>3</v>
      </c>
      <c r="G7340" s="171">
        <v>12.5</v>
      </c>
      <c r="H7340" s="170" t="s">
        <v>105</v>
      </c>
      <c r="I7340" s="171">
        <v>32.99</v>
      </c>
      <c r="J7340" s="169">
        <v>8</v>
      </c>
      <c r="K7340" s="154" cm="1">
        <f t="array" ref="K7340">ROUND(
IF(C7340="Beer",
SUM(LOOKUP(2,1/(SRP!$B$8:$B$10&lt;=E7340)/(SRP!$C$8:$C$10&gt;=E7340),SRP!$D$8:$D$10)*(G7340/100)*(E7340/1000)),
IF(C7340="Spirits",
SUM(LOOKUP(2,1/(SRP!$B$2:$B$7&lt;=E7340)/(SRP!$C$2:$C$7&gt;=E7340),SRP!$D$2:$D$7)*(G7340/100)*(E7340/1000)),
IF(AND(C7340="Wine",D7340="Fortified Wines"),
SUM(LOOKUP(2,1/(SRP!$B$26:$B$29&lt;=E7340)/(SRP!$C$26:$C$29&gt;=E7340),SRP!$D$26:$D$29)*(G7340/100)*(E7340/1000)),
IF(C7340="Wine",
SUM(LOOKUP(2,1/(SRP!$B$21:$B$25&lt;=E7340)/(SRP!$C$21:$C$25&gt;=E7340),SRP!$D$21:$D$25)*(G7340/100)*(E7340/1000)),
IF(AND(C7340="Ready to Drink",D7340="RTD-One Pour Cocktail&gt;7%&lt;=14.5"),
SUM(LOOKUP(2,1/(SRP!$B$16:$B$20&lt;=E7340)/(SRP!$C$16:$C$20&gt;=E7340),SRP!$D$16:$D$20)*(G7340/100)*(E7340/1000)),
IF(C7340="Ready to Drink",
SUM(LOOKUP(2,1/(SRP!$B$11:$B$15&lt;=E7340)/(SRP!$C$11:$C$15&gt;=E7340),SRP!$D$11:$D$15)*(G7340/100)*(E7340/1000)),
0)))))),2)</f>
        <v>27.71</v>
      </c>
      <c r="L7340" s="173" t="str">
        <f t="shared" si="114"/>
        <v>Ready to Drink2840</v>
      </c>
      <c r="M7340" s="154">
        <f>VLOOKUP(L7340,'Slope %'!C:D,2,0)</f>
        <v>0.1</v>
      </c>
    </row>
    <row r="7341" spans="1:13" x14ac:dyDescent="0.25">
      <c r="A7341" s="169">
        <v>70282</v>
      </c>
      <c r="B7341" s="170" t="s">
        <v>5333</v>
      </c>
      <c r="C7341" s="170" t="s">
        <v>263</v>
      </c>
      <c r="D7341" s="170" t="s">
        <v>332</v>
      </c>
      <c r="E7341" s="170">
        <v>2840</v>
      </c>
      <c r="F7341" s="170">
        <v>3</v>
      </c>
      <c r="G7341" s="171">
        <v>12.5</v>
      </c>
      <c r="H7341" s="170" t="s">
        <v>105</v>
      </c>
      <c r="I7341" s="171">
        <v>32.99</v>
      </c>
      <c r="J7341" s="169">
        <v>8</v>
      </c>
      <c r="K7341" s="154" cm="1">
        <f t="array" ref="K7341">ROUND(
IF(C7341="Beer",
SUM(LOOKUP(2,1/(SRP!$B$8:$B$10&lt;=E7341)/(SRP!$C$8:$C$10&gt;=E7341),SRP!$D$8:$D$10)*(G7341/100)*(E7341/1000)),
IF(C7341="Spirits",
SUM(LOOKUP(2,1/(SRP!$B$2:$B$7&lt;=E7341)/(SRP!$C$2:$C$7&gt;=E7341),SRP!$D$2:$D$7)*(G7341/100)*(E7341/1000)),
IF(AND(C7341="Wine",D7341="Fortified Wines"),
SUM(LOOKUP(2,1/(SRP!$B$26:$B$29&lt;=E7341)/(SRP!$C$26:$C$29&gt;=E7341),SRP!$D$26:$D$29)*(G7341/100)*(E7341/1000)),
IF(C7341="Wine",
SUM(LOOKUP(2,1/(SRP!$B$21:$B$25&lt;=E7341)/(SRP!$C$21:$C$25&gt;=E7341),SRP!$D$21:$D$25)*(G7341/100)*(E7341/1000)),
IF(AND(C7341="Ready to Drink",D7341="RTD-One Pour Cocktail&gt;7%&lt;=14.5"),
SUM(LOOKUP(2,1/(SRP!$B$16:$B$20&lt;=E7341)/(SRP!$C$16:$C$20&gt;=E7341),SRP!$D$16:$D$20)*(G7341/100)*(E7341/1000)),
IF(C7341="Ready to Drink",
SUM(LOOKUP(2,1/(SRP!$B$11:$B$15&lt;=E7341)/(SRP!$C$11:$C$15&gt;=E7341),SRP!$D$11:$D$15)*(G7341/100)*(E7341/1000)),
0)))))),2)</f>
        <v>27.71</v>
      </c>
      <c r="L7341" s="173" t="str">
        <f t="shared" si="114"/>
        <v>Ready to Drink2840</v>
      </c>
      <c r="M7341" s="154">
        <f>VLOOKUP(L7341,'Slope %'!C:D,2,0)</f>
        <v>0.1</v>
      </c>
    </row>
    <row r="7342" spans="1:13" x14ac:dyDescent="0.25">
      <c r="A7342" s="169">
        <v>70287</v>
      </c>
      <c r="B7342" s="170" t="s">
        <v>5334</v>
      </c>
      <c r="C7342" s="170" t="s">
        <v>263</v>
      </c>
      <c r="D7342" s="170" t="s">
        <v>332</v>
      </c>
      <c r="E7342" s="170">
        <v>355</v>
      </c>
      <c r="F7342" s="170">
        <v>24</v>
      </c>
      <c r="G7342" s="171">
        <v>12.5</v>
      </c>
      <c r="H7342" s="170" t="s">
        <v>1712</v>
      </c>
      <c r="I7342" s="171">
        <v>4.25</v>
      </c>
      <c r="J7342" s="169">
        <v>1</v>
      </c>
      <c r="K7342" s="154" cm="1">
        <f t="array" ref="K7342">ROUND(
IF(C7342="Beer",
SUM(LOOKUP(2,1/(SRP!$B$8:$B$10&lt;=E7342)/(SRP!$C$8:$C$10&gt;=E7342),SRP!$D$8:$D$10)*(G7342/100)*(E7342/1000)),
IF(C7342="Spirits",
SUM(LOOKUP(2,1/(SRP!$B$2:$B$7&lt;=E7342)/(SRP!$C$2:$C$7&gt;=E7342),SRP!$D$2:$D$7)*(G7342/100)*(E7342/1000)),
IF(AND(C7342="Wine",D7342="Fortified Wines"),
SUM(LOOKUP(2,1/(SRP!$B$26:$B$29&lt;=E7342)/(SRP!$C$26:$C$29&gt;=E7342),SRP!$D$26:$D$29)*(G7342/100)*(E7342/1000)),
IF(C7342="Wine",
SUM(LOOKUP(2,1/(SRP!$B$21:$B$25&lt;=E7342)/(SRP!$C$21:$C$25&gt;=E7342),SRP!$D$21:$D$25)*(G7342/100)*(E7342/1000)),
IF(AND(C7342="Ready to Drink",D7342="RTD-One Pour Cocktail&gt;7%&lt;=14.5"),
SUM(LOOKUP(2,1/(SRP!$B$16:$B$20&lt;=E7342)/(SRP!$C$16:$C$20&gt;=E7342),SRP!$D$16:$D$20)*(G7342/100)*(E7342/1000)),
IF(C7342="Ready to Drink",
SUM(LOOKUP(2,1/(SRP!$B$11:$B$15&lt;=E7342)/(SRP!$C$11:$C$15&gt;=E7342),SRP!$D$11:$D$15)*(G7342/100)*(E7342/1000)),
0)))))),2)</f>
        <v>3.93</v>
      </c>
      <c r="L7342" s="173" t="str">
        <f t="shared" si="114"/>
        <v>Ready to Drink355</v>
      </c>
      <c r="M7342" s="154">
        <f>VLOOKUP(L7342,'Slope %'!C:D,2,0)</f>
        <v>0.12</v>
      </c>
    </row>
    <row r="7343" spans="1:13" x14ac:dyDescent="0.25">
      <c r="A7343" s="169">
        <v>70287</v>
      </c>
      <c r="B7343" s="170" t="s">
        <v>5334</v>
      </c>
      <c r="C7343" s="170" t="s">
        <v>263</v>
      </c>
      <c r="D7343" s="170" t="s">
        <v>332</v>
      </c>
      <c r="E7343" s="170">
        <v>355</v>
      </c>
      <c r="F7343" s="170">
        <v>24</v>
      </c>
      <c r="G7343" s="171">
        <v>12.5</v>
      </c>
      <c r="H7343" s="170" t="s">
        <v>1712</v>
      </c>
      <c r="I7343" s="171">
        <v>4.25</v>
      </c>
      <c r="J7343" s="169">
        <v>1</v>
      </c>
      <c r="K7343" s="154" cm="1">
        <f t="array" ref="K7343">ROUND(
IF(C7343="Beer",
SUM(LOOKUP(2,1/(SRP!$B$8:$B$10&lt;=E7343)/(SRP!$C$8:$C$10&gt;=E7343),SRP!$D$8:$D$10)*(G7343/100)*(E7343/1000)),
IF(C7343="Spirits",
SUM(LOOKUP(2,1/(SRP!$B$2:$B$7&lt;=E7343)/(SRP!$C$2:$C$7&gt;=E7343),SRP!$D$2:$D$7)*(G7343/100)*(E7343/1000)),
IF(AND(C7343="Wine",D7343="Fortified Wines"),
SUM(LOOKUP(2,1/(SRP!$B$26:$B$29&lt;=E7343)/(SRP!$C$26:$C$29&gt;=E7343),SRP!$D$26:$D$29)*(G7343/100)*(E7343/1000)),
IF(C7343="Wine",
SUM(LOOKUP(2,1/(SRP!$B$21:$B$25&lt;=E7343)/(SRP!$C$21:$C$25&gt;=E7343),SRP!$D$21:$D$25)*(G7343/100)*(E7343/1000)),
IF(AND(C7343="Ready to Drink",D7343="RTD-One Pour Cocktail&gt;7%&lt;=14.5"),
SUM(LOOKUP(2,1/(SRP!$B$16:$B$20&lt;=E7343)/(SRP!$C$16:$C$20&gt;=E7343),SRP!$D$16:$D$20)*(G7343/100)*(E7343/1000)),
IF(C7343="Ready to Drink",
SUM(LOOKUP(2,1/(SRP!$B$11:$B$15&lt;=E7343)/(SRP!$C$11:$C$15&gt;=E7343),SRP!$D$11:$D$15)*(G7343/100)*(E7343/1000)),
0)))))),2)</f>
        <v>3.93</v>
      </c>
      <c r="L7343" s="173" t="str">
        <f t="shared" si="114"/>
        <v>Ready to Drink355</v>
      </c>
      <c r="M7343" s="154">
        <f>VLOOKUP(L7343,'Slope %'!C:D,2,0)</f>
        <v>0.12</v>
      </c>
    </row>
    <row r="7344" spans="1:13" x14ac:dyDescent="0.25">
      <c r="A7344" s="169">
        <v>70288</v>
      </c>
      <c r="B7344" s="170" t="s">
        <v>5335</v>
      </c>
      <c r="C7344" s="170" t="s">
        <v>11</v>
      </c>
      <c r="D7344" s="170" t="s">
        <v>12</v>
      </c>
      <c r="E7344" s="170">
        <v>355</v>
      </c>
      <c r="F7344" s="170">
        <v>24</v>
      </c>
      <c r="G7344" s="171">
        <v>5</v>
      </c>
      <c r="H7344" s="170" t="s">
        <v>2535</v>
      </c>
      <c r="I7344" s="171">
        <v>2.91</v>
      </c>
      <c r="J7344" s="169">
        <v>1</v>
      </c>
      <c r="K7344" s="154" cm="1">
        <f t="array" ref="K7344">ROUND(
IF(C7344="Beer",
SUM(LOOKUP(2,1/(SRP!$B$8:$B$10&lt;=E7344)/(SRP!$C$8:$C$10&gt;=E7344),SRP!$D$8:$D$10)*(G7344/100)*(E7344/1000)),
IF(C7344="Spirits",
SUM(LOOKUP(2,1/(SRP!$B$2:$B$7&lt;=E7344)/(SRP!$C$2:$C$7&gt;=E7344),SRP!$D$2:$D$7)*(G7344/100)*(E7344/1000)),
IF(AND(C7344="Wine",D7344="Fortified Wines"),
SUM(LOOKUP(2,1/(SRP!$B$26:$B$29&lt;=E7344)/(SRP!$C$26:$C$29&gt;=E7344),SRP!$D$26:$D$29)*(G7344/100)*(E7344/1000)),
IF(C7344="Wine",
SUM(LOOKUP(2,1/(SRP!$B$21:$B$25&lt;=E7344)/(SRP!$C$21:$C$25&gt;=E7344),SRP!$D$21:$D$25)*(G7344/100)*(E7344/1000)),
IF(AND(C7344="Ready to Drink",D7344="RTD-One Pour Cocktail&gt;7%&lt;=14.5"),
SUM(LOOKUP(2,1/(SRP!$B$16:$B$20&lt;=E7344)/(SRP!$C$16:$C$20&gt;=E7344),SRP!$D$16:$D$20)*(G7344/100)*(E7344/1000)),
IF(C7344="Ready to Drink",
SUM(LOOKUP(2,1/(SRP!$B$11:$B$15&lt;=E7344)/(SRP!$C$11:$C$15&gt;=E7344),SRP!$D$11:$D$15)*(G7344/100)*(E7344/1000)),
0)))))),2)</f>
        <v>1.39</v>
      </c>
      <c r="L7344" s="173" t="str">
        <f t="shared" si="114"/>
        <v>Beer355</v>
      </c>
      <c r="M7344" s="154">
        <f>VLOOKUP(L7344,'Slope %'!C:D,2,0)</f>
        <v>0.12</v>
      </c>
    </row>
    <row r="7345" spans="1:13" x14ac:dyDescent="0.25">
      <c r="A7345" s="169">
        <v>70288</v>
      </c>
      <c r="B7345" s="170" t="s">
        <v>5335</v>
      </c>
      <c r="C7345" s="170" t="s">
        <v>11</v>
      </c>
      <c r="D7345" s="170" t="s">
        <v>12</v>
      </c>
      <c r="E7345" s="170">
        <v>355</v>
      </c>
      <c r="F7345" s="170">
        <v>24</v>
      </c>
      <c r="G7345" s="171">
        <v>5</v>
      </c>
      <c r="H7345" s="170" t="s">
        <v>1136</v>
      </c>
      <c r="I7345" s="171">
        <v>2.91</v>
      </c>
      <c r="J7345" s="169">
        <v>1</v>
      </c>
      <c r="K7345" s="154" cm="1">
        <f t="array" ref="K7345">ROUND(
IF(C7345="Beer",
SUM(LOOKUP(2,1/(SRP!$B$8:$B$10&lt;=E7345)/(SRP!$C$8:$C$10&gt;=E7345),SRP!$D$8:$D$10)*(G7345/100)*(E7345/1000)),
IF(C7345="Spirits",
SUM(LOOKUP(2,1/(SRP!$B$2:$B$7&lt;=E7345)/(SRP!$C$2:$C$7&gt;=E7345),SRP!$D$2:$D$7)*(G7345/100)*(E7345/1000)),
IF(AND(C7345="Wine",D7345="Fortified Wines"),
SUM(LOOKUP(2,1/(SRP!$B$26:$B$29&lt;=E7345)/(SRP!$C$26:$C$29&gt;=E7345),SRP!$D$26:$D$29)*(G7345/100)*(E7345/1000)),
IF(C7345="Wine",
SUM(LOOKUP(2,1/(SRP!$B$21:$B$25&lt;=E7345)/(SRP!$C$21:$C$25&gt;=E7345),SRP!$D$21:$D$25)*(G7345/100)*(E7345/1000)),
IF(AND(C7345="Ready to Drink",D7345="RTD-One Pour Cocktail&gt;7%&lt;=14.5"),
SUM(LOOKUP(2,1/(SRP!$B$16:$B$20&lt;=E7345)/(SRP!$C$16:$C$20&gt;=E7345),SRP!$D$16:$D$20)*(G7345/100)*(E7345/1000)),
IF(C7345="Ready to Drink",
SUM(LOOKUP(2,1/(SRP!$B$11:$B$15&lt;=E7345)/(SRP!$C$11:$C$15&gt;=E7345),SRP!$D$11:$D$15)*(G7345/100)*(E7345/1000)),
0)))))),2)</f>
        <v>1.39</v>
      </c>
      <c r="L7345" s="173" t="str">
        <f t="shared" si="114"/>
        <v>Beer355</v>
      </c>
      <c r="M7345" s="154">
        <f>VLOOKUP(L7345,'Slope %'!C:D,2,0)</f>
        <v>0.12</v>
      </c>
    </row>
    <row r="7346" spans="1:13" x14ac:dyDescent="0.25">
      <c r="A7346" s="169">
        <v>70290</v>
      </c>
      <c r="B7346" s="170" t="s">
        <v>5336</v>
      </c>
      <c r="C7346" s="170" t="s">
        <v>11</v>
      </c>
      <c r="D7346" s="170" t="s">
        <v>303</v>
      </c>
      <c r="E7346" s="170">
        <v>473</v>
      </c>
      <c r="F7346" s="170">
        <v>24</v>
      </c>
      <c r="G7346" s="171">
        <v>6.6</v>
      </c>
      <c r="H7346" s="170" t="s">
        <v>91</v>
      </c>
      <c r="I7346" s="171">
        <v>3.99</v>
      </c>
      <c r="J7346" s="169">
        <v>1</v>
      </c>
      <c r="K7346" s="154" cm="1">
        <f t="array" ref="K7346">ROUND(
IF(C7346="Beer",
SUM(LOOKUP(2,1/(SRP!$B$8:$B$10&lt;=E7346)/(SRP!$C$8:$C$10&gt;=E7346),SRP!$D$8:$D$10)*(G7346/100)*(E7346/1000)),
IF(C7346="Spirits",
SUM(LOOKUP(2,1/(SRP!$B$2:$B$7&lt;=E7346)/(SRP!$C$2:$C$7&gt;=E7346),SRP!$D$2:$D$7)*(G7346/100)*(E7346/1000)),
IF(AND(C7346="Wine",D7346="Fortified Wines"),
SUM(LOOKUP(2,1/(SRP!$B$26:$B$29&lt;=E7346)/(SRP!$C$26:$C$29&gt;=E7346),SRP!$D$26:$D$29)*(G7346/100)*(E7346/1000)),
IF(C7346="Wine",
SUM(LOOKUP(2,1/(SRP!$B$21:$B$25&lt;=E7346)/(SRP!$C$21:$C$25&gt;=E7346),SRP!$D$21:$D$25)*(G7346/100)*(E7346/1000)),
IF(AND(C7346="Ready to Drink",D7346="RTD-One Pour Cocktail&gt;7%&lt;=14.5"),
SUM(LOOKUP(2,1/(SRP!$B$16:$B$20&lt;=E7346)/(SRP!$C$16:$C$20&gt;=E7346),SRP!$D$16:$D$20)*(G7346/100)*(E7346/1000)),
IF(C7346="Ready to Drink",
SUM(LOOKUP(2,1/(SRP!$B$11:$B$15&lt;=E7346)/(SRP!$C$11:$C$15&gt;=E7346),SRP!$D$11:$D$15)*(G7346/100)*(E7346/1000)),
0)))))),2)</f>
        <v>2.44</v>
      </c>
      <c r="L7346" s="173" t="str">
        <f t="shared" si="114"/>
        <v>Beer473</v>
      </c>
      <c r="M7346" s="154">
        <f>VLOOKUP(L7346,'Slope %'!C:D,2,0)</f>
        <v>0.12</v>
      </c>
    </row>
    <row r="7347" spans="1:13" x14ac:dyDescent="0.25">
      <c r="A7347" s="169">
        <v>70295</v>
      </c>
      <c r="B7347" s="170" t="s">
        <v>5337</v>
      </c>
      <c r="C7347" s="170" t="s">
        <v>11</v>
      </c>
      <c r="D7347" s="170" t="s">
        <v>12</v>
      </c>
      <c r="E7347" s="170">
        <v>473</v>
      </c>
      <c r="F7347" s="170">
        <v>24</v>
      </c>
      <c r="G7347" s="171">
        <v>4.5999999999999996</v>
      </c>
      <c r="H7347" s="170" t="s">
        <v>91</v>
      </c>
      <c r="I7347" s="171">
        <v>3.79</v>
      </c>
      <c r="J7347" s="169">
        <v>1</v>
      </c>
      <c r="K7347" s="154" cm="1">
        <f t="array" ref="K7347">ROUND(
IF(C7347="Beer",
SUM(LOOKUP(2,1/(SRP!$B$8:$B$10&lt;=E7347)/(SRP!$C$8:$C$10&gt;=E7347),SRP!$D$8:$D$10)*(G7347/100)*(E7347/1000)),
IF(C7347="Spirits",
SUM(LOOKUP(2,1/(SRP!$B$2:$B$7&lt;=E7347)/(SRP!$C$2:$C$7&gt;=E7347),SRP!$D$2:$D$7)*(G7347/100)*(E7347/1000)),
IF(AND(C7347="Wine",D7347="Fortified Wines"),
SUM(LOOKUP(2,1/(SRP!$B$26:$B$29&lt;=E7347)/(SRP!$C$26:$C$29&gt;=E7347),SRP!$D$26:$D$29)*(G7347/100)*(E7347/1000)),
IF(C7347="Wine",
SUM(LOOKUP(2,1/(SRP!$B$21:$B$25&lt;=E7347)/(SRP!$C$21:$C$25&gt;=E7347),SRP!$D$21:$D$25)*(G7347/100)*(E7347/1000)),
IF(AND(C7347="Ready to Drink",D7347="RTD-One Pour Cocktail&gt;7%&lt;=14.5"),
SUM(LOOKUP(2,1/(SRP!$B$16:$B$20&lt;=E7347)/(SRP!$C$16:$C$20&gt;=E7347),SRP!$D$16:$D$20)*(G7347/100)*(E7347/1000)),
IF(C7347="Ready to Drink",
SUM(LOOKUP(2,1/(SRP!$B$11:$B$15&lt;=E7347)/(SRP!$C$11:$C$15&gt;=E7347),SRP!$D$11:$D$15)*(G7347/100)*(E7347/1000)),
0)))))),2)</f>
        <v>1.7</v>
      </c>
      <c r="L7347" s="173" t="str">
        <f t="shared" si="114"/>
        <v>Beer473</v>
      </c>
      <c r="M7347" s="154">
        <f>VLOOKUP(L7347,'Slope %'!C:D,2,0)</f>
        <v>0.12</v>
      </c>
    </row>
    <row r="7348" spans="1:13" x14ac:dyDescent="0.25">
      <c r="A7348" s="169">
        <v>70299</v>
      </c>
      <c r="B7348" s="170" t="s">
        <v>5338</v>
      </c>
      <c r="C7348" s="170" t="s">
        <v>11</v>
      </c>
      <c r="D7348" s="170" t="s">
        <v>303</v>
      </c>
      <c r="E7348" s="170">
        <v>473</v>
      </c>
      <c r="F7348" s="170">
        <v>24</v>
      </c>
      <c r="G7348" s="171">
        <v>6.8</v>
      </c>
      <c r="H7348" s="170" t="s">
        <v>91</v>
      </c>
      <c r="I7348" s="171">
        <v>3.99</v>
      </c>
      <c r="J7348" s="169">
        <v>1</v>
      </c>
      <c r="K7348" s="154" cm="1">
        <f t="array" ref="K7348">ROUND(
IF(C7348="Beer",
SUM(LOOKUP(2,1/(SRP!$B$8:$B$10&lt;=E7348)/(SRP!$C$8:$C$10&gt;=E7348),SRP!$D$8:$D$10)*(G7348/100)*(E7348/1000)),
IF(C7348="Spirits",
SUM(LOOKUP(2,1/(SRP!$B$2:$B$7&lt;=E7348)/(SRP!$C$2:$C$7&gt;=E7348),SRP!$D$2:$D$7)*(G7348/100)*(E7348/1000)),
IF(AND(C7348="Wine",D7348="Fortified Wines"),
SUM(LOOKUP(2,1/(SRP!$B$26:$B$29&lt;=E7348)/(SRP!$C$26:$C$29&gt;=E7348),SRP!$D$26:$D$29)*(G7348/100)*(E7348/1000)),
IF(C7348="Wine",
SUM(LOOKUP(2,1/(SRP!$B$21:$B$25&lt;=E7348)/(SRP!$C$21:$C$25&gt;=E7348),SRP!$D$21:$D$25)*(G7348/100)*(E7348/1000)),
IF(AND(C7348="Ready to Drink",D7348="RTD-One Pour Cocktail&gt;7%&lt;=14.5"),
SUM(LOOKUP(2,1/(SRP!$B$16:$B$20&lt;=E7348)/(SRP!$C$16:$C$20&gt;=E7348),SRP!$D$16:$D$20)*(G7348/100)*(E7348/1000)),
IF(C7348="Ready to Drink",
SUM(LOOKUP(2,1/(SRP!$B$11:$B$15&lt;=E7348)/(SRP!$C$11:$C$15&gt;=E7348),SRP!$D$11:$D$15)*(G7348/100)*(E7348/1000)),
0)))))),2)</f>
        <v>2.5099999999999998</v>
      </c>
      <c r="L7348" s="173" t="str">
        <f t="shared" si="114"/>
        <v>Beer473</v>
      </c>
      <c r="M7348" s="154">
        <f>VLOOKUP(L7348,'Slope %'!C:D,2,0)</f>
        <v>0.12</v>
      </c>
    </row>
    <row r="7349" spans="1:13" x14ac:dyDescent="0.25">
      <c r="A7349" s="169">
        <v>70372</v>
      </c>
      <c r="B7349" s="170" t="s">
        <v>5339</v>
      </c>
      <c r="C7349" s="170" t="s">
        <v>24</v>
      </c>
      <c r="D7349" s="170" t="s">
        <v>34</v>
      </c>
      <c r="E7349" s="170">
        <v>750</v>
      </c>
      <c r="F7349" s="170">
        <v>6</v>
      </c>
      <c r="G7349" s="171">
        <v>13.5</v>
      </c>
      <c r="H7349" s="170" t="s">
        <v>200</v>
      </c>
      <c r="I7349" s="171">
        <v>159.24</v>
      </c>
      <c r="J7349" s="169">
        <v>1</v>
      </c>
      <c r="K7349" s="154" cm="1">
        <f t="array" ref="K7349">ROUND(
IF(C7349="Beer",
SUM(LOOKUP(2,1/(SRP!$B$8:$B$10&lt;=E7349)/(SRP!$C$8:$C$10&gt;=E7349),SRP!$D$8:$D$10)*(G7349/100)*(E7349/1000)),
IF(C7349="Spirits",
SUM(LOOKUP(2,1/(SRP!$B$2:$B$7&lt;=E7349)/(SRP!$C$2:$C$7&gt;=E7349),SRP!$D$2:$D$7)*(G7349/100)*(E7349/1000)),
IF(AND(C7349="Wine",D7349="Fortified Wines"),
SUM(LOOKUP(2,1/(SRP!$B$26:$B$29&lt;=E7349)/(SRP!$C$26:$C$29&gt;=E7349),SRP!$D$26:$D$29)*(G7349/100)*(E7349/1000)),
IF(C7349="Wine",
SUM(LOOKUP(2,1/(SRP!$B$21:$B$25&lt;=E7349)/(SRP!$C$21:$C$25&gt;=E7349),SRP!$D$21:$D$25)*(G7349/100)*(E7349/1000)),
IF(AND(C7349="Ready to Drink",D7349="RTD-One Pour Cocktail&gt;7%&lt;=14.5"),
SUM(LOOKUP(2,1/(SRP!$B$16:$B$20&lt;=E7349)/(SRP!$C$16:$C$20&gt;=E7349),SRP!$D$16:$D$20)*(G7349/100)*(E7349/1000)),
IF(C7349="Ready to Drink",
SUM(LOOKUP(2,1/(SRP!$B$11:$B$15&lt;=E7349)/(SRP!$C$11:$C$15&gt;=E7349),SRP!$D$11:$D$15)*(G7349/100)*(E7349/1000)),
0)))))),2)</f>
        <v>7.9</v>
      </c>
      <c r="L7349" s="173" t="str">
        <f t="shared" si="114"/>
        <v>Wine750</v>
      </c>
      <c r="M7349" s="154">
        <f>VLOOKUP(L7349,'Slope %'!C:D,2,0)</f>
        <v>0.1</v>
      </c>
    </row>
    <row r="7350" spans="1:13" x14ac:dyDescent="0.25">
      <c r="A7350" s="169">
        <v>70376</v>
      </c>
      <c r="B7350" s="170" t="s">
        <v>5340</v>
      </c>
      <c r="C7350" s="170" t="s">
        <v>24</v>
      </c>
      <c r="D7350" s="170" t="s">
        <v>34</v>
      </c>
      <c r="E7350" s="170">
        <v>750</v>
      </c>
      <c r="F7350" s="170">
        <v>6</v>
      </c>
      <c r="G7350" s="171">
        <v>13</v>
      </c>
      <c r="H7350" s="170" t="s">
        <v>200</v>
      </c>
      <c r="I7350" s="171">
        <v>109.35</v>
      </c>
      <c r="J7350" s="169">
        <v>1</v>
      </c>
      <c r="K7350" s="154" cm="1">
        <f t="array" ref="K7350">ROUND(
IF(C7350="Beer",
SUM(LOOKUP(2,1/(SRP!$B$8:$B$10&lt;=E7350)/(SRP!$C$8:$C$10&gt;=E7350),SRP!$D$8:$D$10)*(G7350/100)*(E7350/1000)),
IF(C7350="Spirits",
SUM(LOOKUP(2,1/(SRP!$B$2:$B$7&lt;=E7350)/(SRP!$C$2:$C$7&gt;=E7350),SRP!$D$2:$D$7)*(G7350/100)*(E7350/1000)),
IF(AND(C7350="Wine",D7350="Fortified Wines"),
SUM(LOOKUP(2,1/(SRP!$B$26:$B$29&lt;=E7350)/(SRP!$C$26:$C$29&gt;=E7350),SRP!$D$26:$D$29)*(G7350/100)*(E7350/1000)),
IF(C7350="Wine",
SUM(LOOKUP(2,1/(SRP!$B$21:$B$25&lt;=E7350)/(SRP!$C$21:$C$25&gt;=E7350),SRP!$D$21:$D$25)*(G7350/100)*(E7350/1000)),
IF(AND(C7350="Ready to Drink",D7350="RTD-One Pour Cocktail&gt;7%&lt;=14.5"),
SUM(LOOKUP(2,1/(SRP!$B$16:$B$20&lt;=E7350)/(SRP!$C$16:$C$20&gt;=E7350),SRP!$D$16:$D$20)*(G7350/100)*(E7350/1000)),
IF(C7350="Ready to Drink",
SUM(LOOKUP(2,1/(SRP!$B$11:$B$15&lt;=E7350)/(SRP!$C$11:$C$15&gt;=E7350),SRP!$D$11:$D$15)*(G7350/100)*(E7350/1000)),
0)))))),2)</f>
        <v>7.61</v>
      </c>
      <c r="L7350" s="173" t="str">
        <f t="shared" si="114"/>
        <v>Wine750</v>
      </c>
      <c r="M7350" s="154">
        <f>VLOOKUP(L7350,'Slope %'!C:D,2,0)</f>
        <v>0.1</v>
      </c>
    </row>
    <row r="7351" spans="1:13" x14ac:dyDescent="0.25">
      <c r="A7351" s="169">
        <v>70377</v>
      </c>
      <c r="B7351" s="170" t="s">
        <v>5341</v>
      </c>
      <c r="C7351" s="170" t="s">
        <v>24</v>
      </c>
      <c r="D7351" s="170" t="s">
        <v>34</v>
      </c>
      <c r="E7351" s="170">
        <v>750</v>
      </c>
      <c r="F7351" s="170">
        <v>12</v>
      </c>
      <c r="G7351" s="171">
        <v>13.5</v>
      </c>
      <c r="H7351" s="170" t="s">
        <v>200</v>
      </c>
      <c r="I7351" s="171">
        <v>35.630000000000003</v>
      </c>
      <c r="J7351" s="169">
        <v>1</v>
      </c>
      <c r="K7351" s="154" cm="1">
        <f t="array" ref="K7351">ROUND(
IF(C7351="Beer",
SUM(LOOKUP(2,1/(SRP!$B$8:$B$10&lt;=E7351)/(SRP!$C$8:$C$10&gt;=E7351),SRP!$D$8:$D$10)*(G7351/100)*(E7351/1000)),
IF(C7351="Spirits",
SUM(LOOKUP(2,1/(SRP!$B$2:$B$7&lt;=E7351)/(SRP!$C$2:$C$7&gt;=E7351),SRP!$D$2:$D$7)*(G7351/100)*(E7351/1000)),
IF(AND(C7351="Wine",D7351="Fortified Wines"),
SUM(LOOKUP(2,1/(SRP!$B$26:$B$29&lt;=E7351)/(SRP!$C$26:$C$29&gt;=E7351),SRP!$D$26:$D$29)*(G7351/100)*(E7351/1000)),
IF(C7351="Wine",
SUM(LOOKUP(2,1/(SRP!$B$21:$B$25&lt;=E7351)/(SRP!$C$21:$C$25&gt;=E7351),SRP!$D$21:$D$25)*(G7351/100)*(E7351/1000)),
IF(AND(C7351="Ready to Drink",D7351="RTD-One Pour Cocktail&gt;7%&lt;=14.5"),
SUM(LOOKUP(2,1/(SRP!$B$16:$B$20&lt;=E7351)/(SRP!$C$16:$C$20&gt;=E7351),SRP!$D$16:$D$20)*(G7351/100)*(E7351/1000)),
IF(C7351="Ready to Drink",
SUM(LOOKUP(2,1/(SRP!$B$11:$B$15&lt;=E7351)/(SRP!$C$11:$C$15&gt;=E7351),SRP!$D$11:$D$15)*(G7351/100)*(E7351/1000)),
0)))))),2)</f>
        <v>7.9</v>
      </c>
      <c r="L7351" s="173" t="str">
        <f t="shared" si="114"/>
        <v>Wine750</v>
      </c>
      <c r="M7351" s="154">
        <f>VLOOKUP(L7351,'Slope %'!C:D,2,0)</f>
        <v>0.1</v>
      </c>
    </row>
    <row r="7352" spans="1:13" x14ac:dyDescent="0.25">
      <c r="A7352" s="169">
        <v>70378</v>
      </c>
      <c r="B7352" s="170" t="s">
        <v>5342</v>
      </c>
      <c r="C7352" s="170" t="s">
        <v>24</v>
      </c>
      <c r="D7352" s="170" t="s">
        <v>34</v>
      </c>
      <c r="E7352" s="170">
        <v>750</v>
      </c>
      <c r="F7352" s="170">
        <v>6</v>
      </c>
      <c r="G7352" s="171">
        <v>14</v>
      </c>
      <c r="H7352" s="170" t="s">
        <v>200</v>
      </c>
      <c r="I7352" s="171">
        <v>132.41</v>
      </c>
      <c r="J7352" s="169">
        <v>1</v>
      </c>
      <c r="K7352" s="154" cm="1">
        <f t="array" ref="K7352">ROUND(
IF(C7352="Beer",
SUM(LOOKUP(2,1/(SRP!$B$8:$B$10&lt;=E7352)/(SRP!$C$8:$C$10&gt;=E7352),SRP!$D$8:$D$10)*(G7352/100)*(E7352/1000)),
IF(C7352="Spirits",
SUM(LOOKUP(2,1/(SRP!$B$2:$B$7&lt;=E7352)/(SRP!$C$2:$C$7&gt;=E7352),SRP!$D$2:$D$7)*(G7352/100)*(E7352/1000)),
IF(AND(C7352="Wine",D7352="Fortified Wines"),
SUM(LOOKUP(2,1/(SRP!$B$26:$B$29&lt;=E7352)/(SRP!$C$26:$C$29&gt;=E7352),SRP!$D$26:$D$29)*(G7352/100)*(E7352/1000)),
IF(C7352="Wine",
SUM(LOOKUP(2,1/(SRP!$B$21:$B$25&lt;=E7352)/(SRP!$C$21:$C$25&gt;=E7352),SRP!$D$21:$D$25)*(G7352/100)*(E7352/1000)),
IF(AND(C7352="Ready to Drink",D7352="RTD-One Pour Cocktail&gt;7%&lt;=14.5"),
SUM(LOOKUP(2,1/(SRP!$B$16:$B$20&lt;=E7352)/(SRP!$C$16:$C$20&gt;=E7352),SRP!$D$16:$D$20)*(G7352/100)*(E7352/1000)),
IF(C7352="Ready to Drink",
SUM(LOOKUP(2,1/(SRP!$B$11:$B$15&lt;=E7352)/(SRP!$C$11:$C$15&gt;=E7352),SRP!$D$11:$D$15)*(G7352/100)*(E7352/1000)),
0)))))),2)</f>
        <v>8.1999999999999993</v>
      </c>
      <c r="L7352" s="173" t="str">
        <f t="shared" si="114"/>
        <v>Wine750</v>
      </c>
      <c r="M7352" s="154">
        <f>VLOOKUP(L7352,'Slope %'!C:D,2,0)</f>
        <v>0.1</v>
      </c>
    </row>
    <row r="7353" spans="1:13" x14ac:dyDescent="0.25">
      <c r="A7353" s="169">
        <v>70380</v>
      </c>
      <c r="B7353" s="170" t="s">
        <v>5343</v>
      </c>
      <c r="C7353" s="170" t="s">
        <v>24</v>
      </c>
      <c r="D7353" s="170" t="s">
        <v>34</v>
      </c>
      <c r="E7353" s="170">
        <v>750</v>
      </c>
      <c r="F7353" s="170">
        <v>6</v>
      </c>
      <c r="G7353" s="171">
        <v>13</v>
      </c>
      <c r="H7353" s="170" t="s">
        <v>200</v>
      </c>
      <c r="I7353" s="171">
        <v>351.12</v>
      </c>
      <c r="J7353" s="169">
        <v>1</v>
      </c>
      <c r="K7353" s="154" cm="1">
        <f t="array" ref="K7353">ROUND(
IF(C7353="Beer",
SUM(LOOKUP(2,1/(SRP!$B$8:$B$10&lt;=E7353)/(SRP!$C$8:$C$10&gt;=E7353),SRP!$D$8:$D$10)*(G7353/100)*(E7353/1000)),
IF(C7353="Spirits",
SUM(LOOKUP(2,1/(SRP!$B$2:$B$7&lt;=E7353)/(SRP!$C$2:$C$7&gt;=E7353),SRP!$D$2:$D$7)*(G7353/100)*(E7353/1000)),
IF(AND(C7353="Wine",D7353="Fortified Wines"),
SUM(LOOKUP(2,1/(SRP!$B$26:$B$29&lt;=E7353)/(SRP!$C$26:$C$29&gt;=E7353),SRP!$D$26:$D$29)*(G7353/100)*(E7353/1000)),
IF(C7353="Wine",
SUM(LOOKUP(2,1/(SRP!$B$21:$B$25&lt;=E7353)/(SRP!$C$21:$C$25&gt;=E7353),SRP!$D$21:$D$25)*(G7353/100)*(E7353/1000)),
IF(AND(C7353="Ready to Drink",D7353="RTD-One Pour Cocktail&gt;7%&lt;=14.5"),
SUM(LOOKUP(2,1/(SRP!$B$16:$B$20&lt;=E7353)/(SRP!$C$16:$C$20&gt;=E7353),SRP!$D$16:$D$20)*(G7353/100)*(E7353/1000)),
IF(C7353="Ready to Drink",
SUM(LOOKUP(2,1/(SRP!$B$11:$B$15&lt;=E7353)/(SRP!$C$11:$C$15&gt;=E7353),SRP!$D$11:$D$15)*(G7353/100)*(E7353/1000)),
0)))))),2)</f>
        <v>7.61</v>
      </c>
      <c r="L7353" s="173" t="str">
        <f t="shared" si="114"/>
        <v>Wine750</v>
      </c>
      <c r="M7353" s="154">
        <f>VLOOKUP(L7353,'Slope %'!C:D,2,0)</f>
        <v>0.1</v>
      </c>
    </row>
    <row r="7354" spans="1:13" x14ac:dyDescent="0.25">
      <c r="A7354" s="169">
        <v>70381</v>
      </c>
      <c r="B7354" s="170" t="s">
        <v>5344</v>
      </c>
      <c r="C7354" s="170" t="s">
        <v>24</v>
      </c>
      <c r="D7354" s="170" t="s">
        <v>34</v>
      </c>
      <c r="E7354" s="170">
        <v>750</v>
      </c>
      <c r="F7354" s="170">
        <v>6</v>
      </c>
      <c r="G7354" s="171">
        <v>13</v>
      </c>
      <c r="H7354" s="170" t="s">
        <v>200</v>
      </c>
      <c r="I7354" s="171">
        <v>41.23</v>
      </c>
      <c r="J7354" s="169">
        <v>1</v>
      </c>
      <c r="K7354" s="154" cm="1">
        <f t="array" ref="K7354">ROUND(
IF(C7354="Beer",
SUM(LOOKUP(2,1/(SRP!$B$8:$B$10&lt;=E7354)/(SRP!$C$8:$C$10&gt;=E7354),SRP!$D$8:$D$10)*(G7354/100)*(E7354/1000)),
IF(C7354="Spirits",
SUM(LOOKUP(2,1/(SRP!$B$2:$B$7&lt;=E7354)/(SRP!$C$2:$C$7&gt;=E7354),SRP!$D$2:$D$7)*(G7354/100)*(E7354/1000)),
IF(AND(C7354="Wine",D7354="Fortified Wines"),
SUM(LOOKUP(2,1/(SRP!$B$26:$B$29&lt;=E7354)/(SRP!$C$26:$C$29&gt;=E7354),SRP!$D$26:$D$29)*(G7354/100)*(E7354/1000)),
IF(C7354="Wine",
SUM(LOOKUP(2,1/(SRP!$B$21:$B$25&lt;=E7354)/(SRP!$C$21:$C$25&gt;=E7354),SRP!$D$21:$D$25)*(G7354/100)*(E7354/1000)),
IF(AND(C7354="Ready to Drink",D7354="RTD-One Pour Cocktail&gt;7%&lt;=14.5"),
SUM(LOOKUP(2,1/(SRP!$B$16:$B$20&lt;=E7354)/(SRP!$C$16:$C$20&gt;=E7354),SRP!$D$16:$D$20)*(G7354/100)*(E7354/1000)),
IF(C7354="Ready to Drink",
SUM(LOOKUP(2,1/(SRP!$B$11:$B$15&lt;=E7354)/(SRP!$C$11:$C$15&gt;=E7354),SRP!$D$11:$D$15)*(G7354/100)*(E7354/1000)),
0)))))),2)</f>
        <v>7.61</v>
      </c>
      <c r="L7354" s="173" t="str">
        <f t="shared" si="114"/>
        <v>Wine750</v>
      </c>
      <c r="M7354" s="154">
        <f>VLOOKUP(L7354,'Slope %'!C:D,2,0)</f>
        <v>0.1</v>
      </c>
    </row>
    <row r="7355" spans="1:13" x14ac:dyDescent="0.25">
      <c r="A7355" s="169">
        <v>70383</v>
      </c>
      <c r="B7355" s="170" t="s">
        <v>5345</v>
      </c>
      <c r="C7355" s="170" t="s">
        <v>24</v>
      </c>
      <c r="D7355" s="170" t="s">
        <v>34</v>
      </c>
      <c r="E7355" s="170">
        <v>750</v>
      </c>
      <c r="F7355" s="170">
        <v>6</v>
      </c>
      <c r="G7355" s="171">
        <v>13</v>
      </c>
      <c r="H7355" s="170" t="s">
        <v>200</v>
      </c>
      <c r="I7355" s="171">
        <v>39.15</v>
      </c>
      <c r="J7355" s="169">
        <v>1</v>
      </c>
      <c r="K7355" s="154" cm="1">
        <f t="array" ref="K7355">ROUND(
IF(C7355="Beer",
SUM(LOOKUP(2,1/(SRP!$B$8:$B$10&lt;=E7355)/(SRP!$C$8:$C$10&gt;=E7355),SRP!$D$8:$D$10)*(G7355/100)*(E7355/1000)),
IF(C7355="Spirits",
SUM(LOOKUP(2,1/(SRP!$B$2:$B$7&lt;=E7355)/(SRP!$C$2:$C$7&gt;=E7355),SRP!$D$2:$D$7)*(G7355/100)*(E7355/1000)),
IF(AND(C7355="Wine",D7355="Fortified Wines"),
SUM(LOOKUP(2,1/(SRP!$B$26:$B$29&lt;=E7355)/(SRP!$C$26:$C$29&gt;=E7355),SRP!$D$26:$D$29)*(G7355/100)*(E7355/1000)),
IF(C7355="Wine",
SUM(LOOKUP(2,1/(SRP!$B$21:$B$25&lt;=E7355)/(SRP!$C$21:$C$25&gt;=E7355),SRP!$D$21:$D$25)*(G7355/100)*(E7355/1000)),
IF(AND(C7355="Ready to Drink",D7355="RTD-One Pour Cocktail&gt;7%&lt;=14.5"),
SUM(LOOKUP(2,1/(SRP!$B$16:$B$20&lt;=E7355)/(SRP!$C$16:$C$20&gt;=E7355),SRP!$D$16:$D$20)*(G7355/100)*(E7355/1000)),
IF(C7355="Ready to Drink",
SUM(LOOKUP(2,1/(SRP!$B$11:$B$15&lt;=E7355)/(SRP!$C$11:$C$15&gt;=E7355),SRP!$D$11:$D$15)*(G7355/100)*(E7355/1000)),
0)))))),2)</f>
        <v>7.61</v>
      </c>
      <c r="L7355" s="173" t="str">
        <f t="shared" si="114"/>
        <v>Wine750</v>
      </c>
      <c r="M7355" s="154">
        <f>VLOOKUP(L7355,'Slope %'!C:D,2,0)</f>
        <v>0.1</v>
      </c>
    </row>
    <row r="7356" spans="1:13" x14ac:dyDescent="0.25">
      <c r="A7356" s="169">
        <v>70386</v>
      </c>
      <c r="B7356" s="170" t="s">
        <v>5346</v>
      </c>
      <c r="C7356" s="170" t="s">
        <v>24</v>
      </c>
      <c r="D7356" s="170" t="s">
        <v>34</v>
      </c>
      <c r="E7356" s="170">
        <v>750</v>
      </c>
      <c r="F7356" s="170">
        <v>6</v>
      </c>
      <c r="G7356" s="171">
        <v>13</v>
      </c>
      <c r="H7356" s="170" t="s">
        <v>200</v>
      </c>
      <c r="I7356" s="171">
        <v>94</v>
      </c>
      <c r="J7356" s="169">
        <v>1</v>
      </c>
      <c r="K7356" s="154" cm="1">
        <f t="array" ref="K7356">ROUND(
IF(C7356="Beer",
SUM(LOOKUP(2,1/(SRP!$B$8:$B$10&lt;=E7356)/(SRP!$C$8:$C$10&gt;=E7356),SRP!$D$8:$D$10)*(G7356/100)*(E7356/1000)),
IF(C7356="Spirits",
SUM(LOOKUP(2,1/(SRP!$B$2:$B$7&lt;=E7356)/(SRP!$C$2:$C$7&gt;=E7356),SRP!$D$2:$D$7)*(G7356/100)*(E7356/1000)),
IF(AND(C7356="Wine",D7356="Fortified Wines"),
SUM(LOOKUP(2,1/(SRP!$B$26:$B$29&lt;=E7356)/(SRP!$C$26:$C$29&gt;=E7356),SRP!$D$26:$D$29)*(G7356/100)*(E7356/1000)),
IF(C7356="Wine",
SUM(LOOKUP(2,1/(SRP!$B$21:$B$25&lt;=E7356)/(SRP!$C$21:$C$25&gt;=E7356),SRP!$D$21:$D$25)*(G7356/100)*(E7356/1000)),
IF(AND(C7356="Ready to Drink",D7356="RTD-One Pour Cocktail&gt;7%&lt;=14.5"),
SUM(LOOKUP(2,1/(SRP!$B$16:$B$20&lt;=E7356)/(SRP!$C$16:$C$20&gt;=E7356),SRP!$D$16:$D$20)*(G7356/100)*(E7356/1000)),
IF(C7356="Ready to Drink",
SUM(LOOKUP(2,1/(SRP!$B$11:$B$15&lt;=E7356)/(SRP!$C$11:$C$15&gt;=E7356),SRP!$D$11:$D$15)*(G7356/100)*(E7356/1000)),
0)))))),2)</f>
        <v>7.61</v>
      </c>
      <c r="L7356" s="173" t="str">
        <f t="shared" si="114"/>
        <v>Wine750</v>
      </c>
      <c r="M7356" s="154">
        <f>VLOOKUP(L7356,'Slope %'!C:D,2,0)</f>
        <v>0.1</v>
      </c>
    </row>
    <row r="7357" spans="1:13" x14ac:dyDescent="0.25">
      <c r="A7357" s="169">
        <v>70387</v>
      </c>
      <c r="B7357" s="170" t="s">
        <v>5347</v>
      </c>
      <c r="C7357" s="170" t="s">
        <v>24</v>
      </c>
      <c r="D7357" s="170" t="s">
        <v>34</v>
      </c>
      <c r="E7357" s="170">
        <v>750</v>
      </c>
      <c r="F7357" s="170">
        <v>6</v>
      </c>
      <c r="G7357" s="171">
        <v>14</v>
      </c>
      <c r="H7357" s="170" t="s">
        <v>200</v>
      </c>
      <c r="I7357" s="171">
        <v>188.06</v>
      </c>
      <c r="J7357" s="169">
        <v>1</v>
      </c>
      <c r="K7357" s="154" cm="1">
        <f t="array" ref="K7357">ROUND(
IF(C7357="Beer",
SUM(LOOKUP(2,1/(SRP!$B$8:$B$10&lt;=E7357)/(SRP!$C$8:$C$10&gt;=E7357),SRP!$D$8:$D$10)*(G7357/100)*(E7357/1000)),
IF(C7357="Spirits",
SUM(LOOKUP(2,1/(SRP!$B$2:$B$7&lt;=E7357)/(SRP!$C$2:$C$7&gt;=E7357),SRP!$D$2:$D$7)*(G7357/100)*(E7357/1000)),
IF(AND(C7357="Wine",D7357="Fortified Wines"),
SUM(LOOKUP(2,1/(SRP!$B$26:$B$29&lt;=E7357)/(SRP!$C$26:$C$29&gt;=E7357),SRP!$D$26:$D$29)*(G7357/100)*(E7357/1000)),
IF(C7357="Wine",
SUM(LOOKUP(2,1/(SRP!$B$21:$B$25&lt;=E7357)/(SRP!$C$21:$C$25&gt;=E7357),SRP!$D$21:$D$25)*(G7357/100)*(E7357/1000)),
IF(AND(C7357="Ready to Drink",D7357="RTD-One Pour Cocktail&gt;7%&lt;=14.5"),
SUM(LOOKUP(2,1/(SRP!$B$16:$B$20&lt;=E7357)/(SRP!$C$16:$C$20&gt;=E7357),SRP!$D$16:$D$20)*(G7357/100)*(E7357/1000)),
IF(C7357="Ready to Drink",
SUM(LOOKUP(2,1/(SRP!$B$11:$B$15&lt;=E7357)/(SRP!$C$11:$C$15&gt;=E7357),SRP!$D$11:$D$15)*(G7357/100)*(E7357/1000)),
0)))))),2)</f>
        <v>8.1999999999999993</v>
      </c>
      <c r="L7357" s="173" t="str">
        <f t="shared" si="114"/>
        <v>Wine750</v>
      </c>
      <c r="M7357" s="154">
        <f>VLOOKUP(L7357,'Slope %'!C:D,2,0)</f>
        <v>0.1</v>
      </c>
    </row>
    <row r="7358" spans="1:13" x14ac:dyDescent="0.25">
      <c r="A7358" s="169">
        <v>70388</v>
      </c>
      <c r="B7358" s="170" t="s">
        <v>5348</v>
      </c>
      <c r="C7358" s="170" t="s">
        <v>24</v>
      </c>
      <c r="D7358" s="170" t="s">
        <v>34</v>
      </c>
      <c r="E7358" s="170">
        <v>750</v>
      </c>
      <c r="F7358" s="170">
        <v>6</v>
      </c>
      <c r="G7358" s="171">
        <v>13.5</v>
      </c>
      <c r="H7358" s="170" t="s">
        <v>200</v>
      </c>
      <c r="I7358" s="171">
        <v>53.7</v>
      </c>
      <c r="J7358" s="169">
        <v>1</v>
      </c>
      <c r="K7358" s="154" cm="1">
        <f t="array" ref="K7358">ROUND(
IF(C7358="Beer",
SUM(LOOKUP(2,1/(SRP!$B$8:$B$10&lt;=E7358)/(SRP!$C$8:$C$10&gt;=E7358),SRP!$D$8:$D$10)*(G7358/100)*(E7358/1000)),
IF(C7358="Spirits",
SUM(LOOKUP(2,1/(SRP!$B$2:$B$7&lt;=E7358)/(SRP!$C$2:$C$7&gt;=E7358),SRP!$D$2:$D$7)*(G7358/100)*(E7358/1000)),
IF(AND(C7358="Wine",D7358="Fortified Wines"),
SUM(LOOKUP(2,1/(SRP!$B$26:$B$29&lt;=E7358)/(SRP!$C$26:$C$29&gt;=E7358),SRP!$D$26:$D$29)*(G7358/100)*(E7358/1000)),
IF(C7358="Wine",
SUM(LOOKUP(2,1/(SRP!$B$21:$B$25&lt;=E7358)/(SRP!$C$21:$C$25&gt;=E7358),SRP!$D$21:$D$25)*(G7358/100)*(E7358/1000)),
IF(AND(C7358="Ready to Drink",D7358="RTD-One Pour Cocktail&gt;7%&lt;=14.5"),
SUM(LOOKUP(2,1/(SRP!$B$16:$B$20&lt;=E7358)/(SRP!$C$16:$C$20&gt;=E7358),SRP!$D$16:$D$20)*(G7358/100)*(E7358/1000)),
IF(C7358="Ready to Drink",
SUM(LOOKUP(2,1/(SRP!$B$11:$B$15&lt;=E7358)/(SRP!$C$11:$C$15&gt;=E7358),SRP!$D$11:$D$15)*(G7358/100)*(E7358/1000)),
0)))))),2)</f>
        <v>7.9</v>
      </c>
      <c r="L7358" s="173" t="str">
        <f t="shared" si="114"/>
        <v>Wine750</v>
      </c>
      <c r="M7358" s="154">
        <f>VLOOKUP(L7358,'Slope %'!C:D,2,0)</f>
        <v>0.1</v>
      </c>
    </row>
    <row r="7359" spans="1:13" x14ac:dyDescent="0.25">
      <c r="A7359" s="169">
        <v>70389</v>
      </c>
      <c r="B7359" s="170" t="s">
        <v>5349</v>
      </c>
      <c r="C7359" s="170" t="s">
        <v>24</v>
      </c>
      <c r="D7359" s="170" t="s">
        <v>34</v>
      </c>
      <c r="E7359" s="170">
        <v>750</v>
      </c>
      <c r="F7359" s="170">
        <v>6</v>
      </c>
      <c r="G7359" s="171">
        <v>14</v>
      </c>
      <c r="H7359" s="170" t="s">
        <v>200</v>
      </c>
      <c r="I7359" s="171">
        <v>57.58</v>
      </c>
      <c r="J7359" s="169">
        <v>1</v>
      </c>
      <c r="K7359" s="154" cm="1">
        <f t="array" ref="K7359">ROUND(
IF(C7359="Beer",
SUM(LOOKUP(2,1/(SRP!$B$8:$B$10&lt;=E7359)/(SRP!$C$8:$C$10&gt;=E7359),SRP!$D$8:$D$10)*(G7359/100)*(E7359/1000)),
IF(C7359="Spirits",
SUM(LOOKUP(2,1/(SRP!$B$2:$B$7&lt;=E7359)/(SRP!$C$2:$C$7&gt;=E7359),SRP!$D$2:$D$7)*(G7359/100)*(E7359/1000)),
IF(AND(C7359="Wine",D7359="Fortified Wines"),
SUM(LOOKUP(2,1/(SRP!$B$26:$B$29&lt;=E7359)/(SRP!$C$26:$C$29&gt;=E7359),SRP!$D$26:$D$29)*(G7359/100)*(E7359/1000)),
IF(C7359="Wine",
SUM(LOOKUP(2,1/(SRP!$B$21:$B$25&lt;=E7359)/(SRP!$C$21:$C$25&gt;=E7359),SRP!$D$21:$D$25)*(G7359/100)*(E7359/1000)),
IF(AND(C7359="Ready to Drink",D7359="RTD-One Pour Cocktail&gt;7%&lt;=14.5"),
SUM(LOOKUP(2,1/(SRP!$B$16:$B$20&lt;=E7359)/(SRP!$C$16:$C$20&gt;=E7359),SRP!$D$16:$D$20)*(G7359/100)*(E7359/1000)),
IF(C7359="Ready to Drink",
SUM(LOOKUP(2,1/(SRP!$B$11:$B$15&lt;=E7359)/(SRP!$C$11:$C$15&gt;=E7359),SRP!$D$11:$D$15)*(G7359/100)*(E7359/1000)),
0)))))),2)</f>
        <v>8.1999999999999993</v>
      </c>
      <c r="L7359" s="173" t="str">
        <f t="shared" si="114"/>
        <v>Wine750</v>
      </c>
      <c r="M7359" s="154">
        <f>VLOOKUP(L7359,'Slope %'!C:D,2,0)</f>
        <v>0.1</v>
      </c>
    </row>
    <row r="7360" spans="1:13" x14ac:dyDescent="0.25">
      <c r="A7360" s="169">
        <v>70393</v>
      </c>
      <c r="B7360" s="170" t="s">
        <v>5350</v>
      </c>
      <c r="C7360" s="170" t="s">
        <v>24</v>
      </c>
      <c r="D7360" s="170" t="s">
        <v>34</v>
      </c>
      <c r="E7360" s="170">
        <v>750</v>
      </c>
      <c r="F7360" s="170">
        <v>6</v>
      </c>
      <c r="G7360" s="171">
        <v>13</v>
      </c>
      <c r="H7360" s="170" t="s">
        <v>200</v>
      </c>
      <c r="I7360" s="171">
        <v>70.97</v>
      </c>
      <c r="J7360" s="169">
        <v>1</v>
      </c>
      <c r="K7360" s="154" cm="1">
        <f t="array" ref="K7360">ROUND(
IF(C7360="Beer",
SUM(LOOKUP(2,1/(SRP!$B$8:$B$10&lt;=E7360)/(SRP!$C$8:$C$10&gt;=E7360),SRP!$D$8:$D$10)*(G7360/100)*(E7360/1000)),
IF(C7360="Spirits",
SUM(LOOKUP(2,1/(SRP!$B$2:$B$7&lt;=E7360)/(SRP!$C$2:$C$7&gt;=E7360),SRP!$D$2:$D$7)*(G7360/100)*(E7360/1000)),
IF(AND(C7360="Wine",D7360="Fortified Wines"),
SUM(LOOKUP(2,1/(SRP!$B$26:$B$29&lt;=E7360)/(SRP!$C$26:$C$29&gt;=E7360),SRP!$D$26:$D$29)*(G7360/100)*(E7360/1000)),
IF(C7360="Wine",
SUM(LOOKUP(2,1/(SRP!$B$21:$B$25&lt;=E7360)/(SRP!$C$21:$C$25&gt;=E7360),SRP!$D$21:$D$25)*(G7360/100)*(E7360/1000)),
IF(AND(C7360="Ready to Drink",D7360="RTD-One Pour Cocktail&gt;7%&lt;=14.5"),
SUM(LOOKUP(2,1/(SRP!$B$16:$B$20&lt;=E7360)/(SRP!$C$16:$C$20&gt;=E7360),SRP!$D$16:$D$20)*(G7360/100)*(E7360/1000)),
IF(C7360="Ready to Drink",
SUM(LOOKUP(2,1/(SRP!$B$11:$B$15&lt;=E7360)/(SRP!$C$11:$C$15&gt;=E7360),SRP!$D$11:$D$15)*(G7360/100)*(E7360/1000)),
0)))))),2)</f>
        <v>7.61</v>
      </c>
      <c r="L7360" s="173" t="str">
        <f t="shared" si="114"/>
        <v>Wine750</v>
      </c>
      <c r="M7360" s="154">
        <f>VLOOKUP(L7360,'Slope %'!C:D,2,0)</f>
        <v>0.1</v>
      </c>
    </row>
    <row r="7361" spans="1:13" x14ac:dyDescent="0.25">
      <c r="A7361" s="169">
        <v>70397</v>
      </c>
      <c r="B7361" s="170" t="s">
        <v>5351</v>
      </c>
      <c r="C7361" s="170" t="s">
        <v>24</v>
      </c>
      <c r="D7361" s="170" t="s">
        <v>34</v>
      </c>
      <c r="E7361" s="170">
        <v>750</v>
      </c>
      <c r="F7361" s="170">
        <v>6</v>
      </c>
      <c r="G7361" s="171">
        <v>13</v>
      </c>
      <c r="H7361" s="170" t="s">
        <v>200</v>
      </c>
      <c r="I7361" s="171">
        <v>811.63</v>
      </c>
      <c r="J7361" s="169">
        <v>1</v>
      </c>
      <c r="K7361" s="154" cm="1">
        <f t="array" ref="K7361">ROUND(
IF(C7361="Beer",
SUM(LOOKUP(2,1/(SRP!$B$8:$B$10&lt;=E7361)/(SRP!$C$8:$C$10&gt;=E7361),SRP!$D$8:$D$10)*(G7361/100)*(E7361/1000)),
IF(C7361="Spirits",
SUM(LOOKUP(2,1/(SRP!$B$2:$B$7&lt;=E7361)/(SRP!$C$2:$C$7&gt;=E7361),SRP!$D$2:$D$7)*(G7361/100)*(E7361/1000)),
IF(AND(C7361="Wine",D7361="Fortified Wines"),
SUM(LOOKUP(2,1/(SRP!$B$26:$B$29&lt;=E7361)/(SRP!$C$26:$C$29&gt;=E7361),SRP!$D$26:$D$29)*(G7361/100)*(E7361/1000)),
IF(C7361="Wine",
SUM(LOOKUP(2,1/(SRP!$B$21:$B$25&lt;=E7361)/(SRP!$C$21:$C$25&gt;=E7361),SRP!$D$21:$D$25)*(G7361/100)*(E7361/1000)),
IF(AND(C7361="Ready to Drink",D7361="RTD-One Pour Cocktail&gt;7%&lt;=14.5"),
SUM(LOOKUP(2,1/(SRP!$B$16:$B$20&lt;=E7361)/(SRP!$C$16:$C$20&gt;=E7361),SRP!$D$16:$D$20)*(G7361/100)*(E7361/1000)),
IF(C7361="Ready to Drink",
SUM(LOOKUP(2,1/(SRP!$B$11:$B$15&lt;=E7361)/(SRP!$C$11:$C$15&gt;=E7361),SRP!$D$11:$D$15)*(G7361/100)*(E7361/1000)),
0)))))),2)</f>
        <v>7.61</v>
      </c>
      <c r="L7361" s="173" t="str">
        <f t="shared" si="114"/>
        <v>Wine750</v>
      </c>
      <c r="M7361" s="154">
        <f>VLOOKUP(L7361,'Slope %'!C:D,2,0)</f>
        <v>0.1</v>
      </c>
    </row>
    <row r="7362" spans="1:13" x14ac:dyDescent="0.25">
      <c r="A7362" s="169">
        <v>70399</v>
      </c>
      <c r="B7362" s="170" t="s">
        <v>5352</v>
      </c>
      <c r="C7362" s="170" t="s">
        <v>24</v>
      </c>
      <c r="D7362" s="170" t="s">
        <v>34</v>
      </c>
      <c r="E7362" s="170">
        <v>750</v>
      </c>
      <c r="F7362" s="170">
        <v>6</v>
      </c>
      <c r="G7362" s="171">
        <v>15</v>
      </c>
      <c r="H7362" s="170" t="s">
        <v>200</v>
      </c>
      <c r="I7362" s="171">
        <v>235.96</v>
      </c>
      <c r="J7362" s="169">
        <v>1</v>
      </c>
      <c r="K7362" s="154" cm="1">
        <f t="array" ref="K7362">ROUND(
IF(C7362="Beer",
SUM(LOOKUP(2,1/(SRP!$B$8:$B$10&lt;=E7362)/(SRP!$C$8:$C$10&gt;=E7362),SRP!$D$8:$D$10)*(G7362/100)*(E7362/1000)),
IF(C7362="Spirits",
SUM(LOOKUP(2,1/(SRP!$B$2:$B$7&lt;=E7362)/(SRP!$C$2:$C$7&gt;=E7362),SRP!$D$2:$D$7)*(G7362/100)*(E7362/1000)),
IF(AND(C7362="Wine",D7362="Fortified Wines"),
SUM(LOOKUP(2,1/(SRP!$B$26:$B$29&lt;=E7362)/(SRP!$C$26:$C$29&gt;=E7362),SRP!$D$26:$D$29)*(G7362/100)*(E7362/1000)),
IF(C7362="Wine",
SUM(LOOKUP(2,1/(SRP!$B$21:$B$25&lt;=E7362)/(SRP!$C$21:$C$25&gt;=E7362),SRP!$D$21:$D$25)*(G7362/100)*(E7362/1000)),
IF(AND(C7362="Ready to Drink",D7362="RTD-One Pour Cocktail&gt;7%&lt;=14.5"),
SUM(LOOKUP(2,1/(SRP!$B$16:$B$20&lt;=E7362)/(SRP!$C$16:$C$20&gt;=E7362),SRP!$D$16:$D$20)*(G7362/100)*(E7362/1000)),
IF(C7362="Ready to Drink",
SUM(LOOKUP(2,1/(SRP!$B$11:$B$15&lt;=E7362)/(SRP!$C$11:$C$15&gt;=E7362),SRP!$D$11:$D$15)*(G7362/100)*(E7362/1000)),
0)))))),2)</f>
        <v>8.7799999999999994</v>
      </c>
      <c r="L7362" s="173" t="str">
        <f t="shared" si="114"/>
        <v>Wine750</v>
      </c>
      <c r="M7362" s="154">
        <f>VLOOKUP(L7362,'Slope %'!C:D,2,0)</f>
        <v>0.1</v>
      </c>
    </row>
    <row r="7363" spans="1:13" x14ac:dyDescent="0.25">
      <c r="A7363" s="169">
        <v>70403</v>
      </c>
      <c r="B7363" s="170" t="s">
        <v>5353</v>
      </c>
      <c r="C7363" s="170" t="s">
        <v>24</v>
      </c>
      <c r="D7363" s="170" t="s">
        <v>34</v>
      </c>
      <c r="E7363" s="170">
        <v>750</v>
      </c>
      <c r="F7363" s="170">
        <v>6</v>
      </c>
      <c r="G7363" s="171">
        <v>13.5</v>
      </c>
      <c r="H7363" s="170" t="s">
        <v>200</v>
      </c>
      <c r="I7363" s="171">
        <v>40.270000000000003</v>
      </c>
      <c r="J7363" s="169">
        <v>1</v>
      </c>
      <c r="K7363" s="154" cm="1">
        <f t="array" ref="K7363">ROUND(
IF(C7363="Beer",
SUM(LOOKUP(2,1/(SRP!$B$8:$B$10&lt;=E7363)/(SRP!$C$8:$C$10&gt;=E7363),SRP!$D$8:$D$10)*(G7363/100)*(E7363/1000)),
IF(C7363="Spirits",
SUM(LOOKUP(2,1/(SRP!$B$2:$B$7&lt;=E7363)/(SRP!$C$2:$C$7&gt;=E7363),SRP!$D$2:$D$7)*(G7363/100)*(E7363/1000)),
IF(AND(C7363="Wine",D7363="Fortified Wines"),
SUM(LOOKUP(2,1/(SRP!$B$26:$B$29&lt;=E7363)/(SRP!$C$26:$C$29&gt;=E7363),SRP!$D$26:$D$29)*(G7363/100)*(E7363/1000)),
IF(C7363="Wine",
SUM(LOOKUP(2,1/(SRP!$B$21:$B$25&lt;=E7363)/(SRP!$C$21:$C$25&gt;=E7363),SRP!$D$21:$D$25)*(G7363/100)*(E7363/1000)),
IF(AND(C7363="Ready to Drink",D7363="RTD-One Pour Cocktail&gt;7%&lt;=14.5"),
SUM(LOOKUP(2,1/(SRP!$B$16:$B$20&lt;=E7363)/(SRP!$C$16:$C$20&gt;=E7363),SRP!$D$16:$D$20)*(G7363/100)*(E7363/1000)),
IF(C7363="Ready to Drink",
SUM(LOOKUP(2,1/(SRP!$B$11:$B$15&lt;=E7363)/(SRP!$C$11:$C$15&gt;=E7363),SRP!$D$11:$D$15)*(G7363/100)*(E7363/1000)),
0)))))),2)</f>
        <v>7.9</v>
      </c>
      <c r="L7363" s="173" t="str">
        <f t="shared" ref="L7363:L7426" si="115">(_xlfn.CONCAT(C7363,E7363))</f>
        <v>Wine750</v>
      </c>
      <c r="M7363" s="154">
        <f>VLOOKUP(L7363,'Slope %'!C:D,2,0)</f>
        <v>0.1</v>
      </c>
    </row>
    <row r="7364" spans="1:13" x14ac:dyDescent="0.25">
      <c r="A7364" s="169">
        <v>70405</v>
      </c>
      <c r="B7364" s="170" t="s">
        <v>5354</v>
      </c>
      <c r="C7364" s="170" t="s">
        <v>24</v>
      </c>
      <c r="D7364" s="170" t="s">
        <v>34</v>
      </c>
      <c r="E7364" s="170">
        <v>750</v>
      </c>
      <c r="F7364" s="170">
        <v>6</v>
      </c>
      <c r="G7364" s="171">
        <v>13</v>
      </c>
      <c r="H7364" s="170" t="s">
        <v>200</v>
      </c>
      <c r="I7364" s="171">
        <v>197.61</v>
      </c>
      <c r="J7364" s="169">
        <v>1</v>
      </c>
      <c r="K7364" s="154" cm="1">
        <f t="array" ref="K7364">ROUND(
IF(C7364="Beer",
SUM(LOOKUP(2,1/(SRP!$B$8:$B$10&lt;=E7364)/(SRP!$C$8:$C$10&gt;=E7364),SRP!$D$8:$D$10)*(G7364/100)*(E7364/1000)),
IF(C7364="Spirits",
SUM(LOOKUP(2,1/(SRP!$B$2:$B$7&lt;=E7364)/(SRP!$C$2:$C$7&gt;=E7364),SRP!$D$2:$D$7)*(G7364/100)*(E7364/1000)),
IF(AND(C7364="Wine",D7364="Fortified Wines"),
SUM(LOOKUP(2,1/(SRP!$B$26:$B$29&lt;=E7364)/(SRP!$C$26:$C$29&gt;=E7364),SRP!$D$26:$D$29)*(G7364/100)*(E7364/1000)),
IF(C7364="Wine",
SUM(LOOKUP(2,1/(SRP!$B$21:$B$25&lt;=E7364)/(SRP!$C$21:$C$25&gt;=E7364),SRP!$D$21:$D$25)*(G7364/100)*(E7364/1000)),
IF(AND(C7364="Ready to Drink",D7364="RTD-One Pour Cocktail&gt;7%&lt;=14.5"),
SUM(LOOKUP(2,1/(SRP!$B$16:$B$20&lt;=E7364)/(SRP!$C$16:$C$20&gt;=E7364),SRP!$D$16:$D$20)*(G7364/100)*(E7364/1000)),
IF(C7364="Ready to Drink",
SUM(LOOKUP(2,1/(SRP!$B$11:$B$15&lt;=E7364)/(SRP!$C$11:$C$15&gt;=E7364),SRP!$D$11:$D$15)*(G7364/100)*(E7364/1000)),
0)))))),2)</f>
        <v>7.61</v>
      </c>
      <c r="L7364" s="173" t="str">
        <f t="shared" si="115"/>
        <v>Wine750</v>
      </c>
      <c r="M7364" s="154">
        <f>VLOOKUP(L7364,'Slope %'!C:D,2,0)</f>
        <v>0.1</v>
      </c>
    </row>
    <row r="7365" spans="1:13" x14ac:dyDescent="0.25">
      <c r="A7365" s="169">
        <v>70407</v>
      </c>
      <c r="B7365" s="170" t="s">
        <v>5355</v>
      </c>
      <c r="C7365" s="170" t="s">
        <v>24</v>
      </c>
      <c r="D7365" s="170" t="s">
        <v>34</v>
      </c>
      <c r="E7365" s="170">
        <v>750</v>
      </c>
      <c r="F7365" s="170">
        <v>6</v>
      </c>
      <c r="G7365" s="171">
        <v>12.9</v>
      </c>
      <c r="H7365" s="170" t="s">
        <v>200</v>
      </c>
      <c r="I7365" s="171">
        <v>389.49</v>
      </c>
      <c r="J7365" s="169">
        <v>1</v>
      </c>
      <c r="K7365" s="154" cm="1">
        <f t="array" ref="K7365">ROUND(
IF(C7365="Beer",
SUM(LOOKUP(2,1/(SRP!$B$8:$B$10&lt;=E7365)/(SRP!$C$8:$C$10&gt;=E7365),SRP!$D$8:$D$10)*(G7365/100)*(E7365/1000)),
IF(C7365="Spirits",
SUM(LOOKUP(2,1/(SRP!$B$2:$B$7&lt;=E7365)/(SRP!$C$2:$C$7&gt;=E7365),SRP!$D$2:$D$7)*(G7365/100)*(E7365/1000)),
IF(AND(C7365="Wine",D7365="Fortified Wines"),
SUM(LOOKUP(2,1/(SRP!$B$26:$B$29&lt;=E7365)/(SRP!$C$26:$C$29&gt;=E7365),SRP!$D$26:$D$29)*(G7365/100)*(E7365/1000)),
IF(C7365="Wine",
SUM(LOOKUP(2,1/(SRP!$B$21:$B$25&lt;=E7365)/(SRP!$C$21:$C$25&gt;=E7365),SRP!$D$21:$D$25)*(G7365/100)*(E7365/1000)),
IF(AND(C7365="Ready to Drink",D7365="RTD-One Pour Cocktail&gt;7%&lt;=14.5"),
SUM(LOOKUP(2,1/(SRP!$B$16:$B$20&lt;=E7365)/(SRP!$C$16:$C$20&gt;=E7365),SRP!$D$16:$D$20)*(G7365/100)*(E7365/1000)),
IF(C7365="Ready to Drink",
SUM(LOOKUP(2,1/(SRP!$B$11:$B$15&lt;=E7365)/(SRP!$C$11:$C$15&gt;=E7365),SRP!$D$11:$D$15)*(G7365/100)*(E7365/1000)),
0)))))),2)</f>
        <v>7.55</v>
      </c>
      <c r="L7365" s="173" t="str">
        <f t="shared" si="115"/>
        <v>Wine750</v>
      </c>
      <c r="M7365" s="154">
        <f>VLOOKUP(L7365,'Slope %'!C:D,2,0)</f>
        <v>0.1</v>
      </c>
    </row>
    <row r="7366" spans="1:13" x14ac:dyDescent="0.25">
      <c r="A7366" s="169">
        <v>70408</v>
      </c>
      <c r="B7366" s="170" t="s">
        <v>5356</v>
      </c>
      <c r="C7366" s="170" t="s">
        <v>24</v>
      </c>
      <c r="D7366" s="170" t="s">
        <v>34</v>
      </c>
      <c r="E7366" s="170">
        <v>750</v>
      </c>
      <c r="F7366" s="170">
        <v>6</v>
      </c>
      <c r="G7366" s="171">
        <v>13</v>
      </c>
      <c r="H7366" s="170" t="s">
        <v>200</v>
      </c>
      <c r="I7366" s="171">
        <v>159.24</v>
      </c>
      <c r="J7366" s="169">
        <v>1</v>
      </c>
      <c r="K7366" s="154" cm="1">
        <f t="array" ref="K7366">ROUND(
IF(C7366="Beer",
SUM(LOOKUP(2,1/(SRP!$B$8:$B$10&lt;=E7366)/(SRP!$C$8:$C$10&gt;=E7366),SRP!$D$8:$D$10)*(G7366/100)*(E7366/1000)),
IF(C7366="Spirits",
SUM(LOOKUP(2,1/(SRP!$B$2:$B$7&lt;=E7366)/(SRP!$C$2:$C$7&gt;=E7366),SRP!$D$2:$D$7)*(G7366/100)*(E7366/1000)),
IF(AND(C7366="Wine",D7366="Fortified Wines"),
SUM(LOOKUP(2,1/(SRP!$B$26:$B$29&lt;=E7366)/(SRP!$C$26:$C$29&gt;=E7366),SRP!$D$26:$D$29)*(G7366/100)*(E7366/1000)),
IF(C7366="Wine",
SUM(LOOKUP(2,1/(SRP!$B$21:$B$25&lt;=E7366)/(SRP!$C$21:$C$25&gt;=E7366),SRP!$D$21:$D$25)*(G7366/100)*(E7366/1000)),
IF(AND(C7366="Ready to Drink",D7366="RTD-One Pour Cocktail&gt;7%&lt;=14.5"),
SUM(LOOKUP(2,1/(SRP!$B$16:$B$20&lt;=E7366)/(SRP!$C$16:$C$20&gt;=E7366),SRP!$D$16:$D$20)*(G7366/100)*(E7366/1000)),
IF(C7366="Ready to Drink",
SUM(LOOKUP(2,1/(SRP!$B$11:$B$15&lt;=E7366)/(SRP!$C$11:$C$15&gt;=E7366),SRP!$D$11:$D$15)*(G7366/100)*(E7366/1000)),
0)))))),2)</f>
        <v>7.61</v>
      </c>
      <c r="L7366" s="173" t="str">
        <f t="shared" si="115"/>
        <v>Wine750</v>
      </c>
      <c r="M7366" s="154">
        <f>VLOOKUP(L7366,'Slope %'!C:D,2,0)</f>
        <v>0.1</v>
      </c>
    </row>
    <row r="7367" spans="1:13" x14ac:dyDescent="0.25">
      <c r="A7367" s="169">
        <v>70409</v>
      </c>
      <c r="B7367" s="170" t="s">
        <v>5357</v>
      </c>
      <c r="C7367" s="170" t="s">
        <v>24</v>
      </c>
      <c r="D7367" s="170" t="s">
        <v>34</v>
      </c>
      <c r="E7367" s="170">
        <v>750</v>
      </c>
      <c r="F7367" s="170">
        <v>6</v>
      </c>
      <c r="G7367" s="171">
        <v>13.5</v>
      </c>
      <c r="H7367" s="170" t="s">
        <v>200</v>
      </c>
      <c r="I7367" s="171">
        <v>136.21</v>
      </c>
      <c r="J7367" s="169">
        <v>1</v>
      </c>
      <c r="K7367" s="154" cm="1">
        <f t="array" ref="K7367">ROUND(
IF(C7367="Beer",
SUM(LOOKUP(2,1/(SRP!$B$8:$B$10&lt;=E7367)/(SRP!$C$8:$C$10&gt;=E7367),SRP!$D$8:$D$10)*(G7367/100)*(E7367/1000)),
IF(C7367="Spirits",
SUM(LOOKUP(2,1/(SRP!$B$2:$B$7&lt;=E7367)/(SRP!$C$2:$C$7&gt;=E7367),SRP!$D$2:$D$7)*(G7367/100)*(E7367/1000)),
IF(AND(C7367="Wine",D7367="Fortified Wines"),
SUM(LOOKUP(2,1/(SRP!$B$26:$B$29&lt;=E7367)/(SRP!$C$26:$C$29&gt;=E7367),SRP!$D$26:$D$29)*(G7367/100)*(E7367/1000)),
IF(C7367="Wine",
SUM(LOOKUP(2,1/(SRP!$B$21:$B$25&lt;=E7367)/(SRP!$C$21:$C$25&gt;=E7367),SRP!$D$21:$D$25)*(G7367/100)*(E7367/1000)),
IF(AND(C7367="Ready to Drink",D7367="RTD-One Pour Cocktail&gt;7%&lt;=14.5"),
SUM(LOOKUP(2,1/(SRP!$B$16:$B$20&lt;=E7367)/(SRP!$C$16:$C$20&gt;=E7367),SRP!$D$16:$D$20)*(G7367/100)*(E7367/1000)),
IF(C7367="Ready to Drink",
SUM(LOOKUP(2,1/(SRP!$B$11:$B$15&lt;=E7367)/(SRP!$C$11:$C$15&gt;=E7367),SRP!$D$11:$D$15)*(G7367/100)*(E7367/1000)),
0)))))),2)</f>
        <v>7.9</v>
      </c>
      <c r="L7367" s="173" t="str">
        <f t="shared" si="115"/>
        <v>Wine750</v>
      </c>
      <c r="M7367" s="154">
        <f>VLOOKUP(L7367,'Slope %'!C:D,2,0)</f>
        <v>0.1</v>
      </c>
    </row>
    <row r="7368" spans="1:13" x14ac:dyDescent="0.25">
      <c r="A7368" s="169">
        <v>70410</v>
      </c>
      <c r="B7368" s="170" t="s">
        <v>5358</v>
      </c>
      <c r="C7368" s="170" t="s">
        <v>24</v>
      </c>
      <c r="D7368" s="170" t="s">
        <v>34</v>
      </c>
      <c r="E7368" s="170">
        <v>750</v>
      </c>
      <c r="F7368" s="170">
        <v>6</v>
      </c>
      <c r="G7368" s="171">
        <v>13</v>
      </c>
      <c r="H7368" s="170" t="s">
        <v>200</v>
      </c>
      <c r="I7368" s="171">
        <v>146.44</v>
      </c>
      <c r="J7368" s="169">
        <v>1</v>
      </c>
      <c r="K7368" s="154" cm="1">
        <f t="array" ref="K7368">ROUND(
IF(C7368="Beer",
SUM(LOOKUP(2,1/(SRP!$B$8:$B$10&lt;=E7368)/(SRP!$C$8:$C$10&gt;=E7368),SRP!$D$8:$D$10)*(G7368/100)*(E7368/1000)),
IF(C7368="Spirits",
SUM(LOOKUP(2,1/(SRP!$B$2:$B$7&lt;=E7368)/(SRP!$C$2:$C$7&gt;=E7368),SRP!$D$2:$D$7)*(G7368/100)*(E7368/1000)),
IF(AND(C7368="Wine",D7368="Fortified Wines"),
SUM(LOOKUP(2,1/(SRP!$B$26:$B$29&lt;=E7368)/(SRP!$C$26:$C$29&gt;=E7368),SRP!$D$26:$D$29)*(G7368/100)*(E7368/1000)),
IF(C7368="Wine",
SUM(LOOKUP(2,1/(SRP!$B$21:$B$25&lt;=E7368)/(SRP!$C$21:$C$25&gt;=E7368),SRP!$D$21:$D$25)*(G7368/100)*(E7368/1000)),
IF(AND(C7368="Ready to Drink",D7368="RTD-One Pour Cocktail&gt;7%&lt;=14.5"),
SUM(LOOKUP(2,1/(SRP!$B$16:$B$20&lt;=E7368)/(SRP!$C$16:$C$20&gt;=E7368),SRP!$D$16:$D$20)*(G7368/100)*(E7368/1000)),
IF(C7368="Ready to Drink",
SUM(LOOKUP(2,1/(SRP!$B$11:$B$15&lt;=E7368)/(SRP!$C$11:$C$15&gt;=E7368),SRP!$D$11:$D$15)*(G7368/100)*(E7368/1000)),
0)))))),2)</f>
        <v>7.61</v>
      </c>
      <c r="L7368" s="173" t="str">
        <f t="shared" si="115"/>
        <v>Wine750</v>
      </c>
      <c r="M7368" s="154">
        <f>VLOOKUP(L7368,'Slope %'!C:D,2,0)</f>
        <v>0.1</v>
      </c>
    </row>
    <row r="7369" spans="1:13" x14ac:dyDescent="0.25">
      <c r="A7369" s="169">
        <v>70412</v>
      </c>
      <c r="B7369" s="170" t="s">
        <v>5359</v>
      </c>
      <c r="C7369" s="170" t="s">
        <v>24</v>
      </c>
      <c r="D7369" s="170" t="s">
        <v>34</v>
      </c>
      <c r="E7369" s="170">
        <v>750</v>
      </c>
      <c r="F7369" s="170">
        <v>6</v>
      </c>
      <c r="G7369" s="171">
        <v>13</v>
      </c>
      <c r="H7369" s="170" t="s">
        <v>200</v>
      </c>
      <c r="I7369" s="171">
        <v>70.97</v>
      </c>
      <c r="J7369" s="169">
        <v>1</v>
      </c>
      <c r="K7369" s="154" cm="1">
        <f t="array" ref="K7369">ROUND(
IF(C7369="Beer",
SUM(LOOKUP(2,1/(SRP!$B$8:$B$10&lt;=E7369)/(SRP!$C$8:$C$10&gt;=E7369),SRP!$D$8:$D$10)*(G7369/100)*(E7369/1000)),
IF(C7369="Spirits",
SUM(LOOKUP(2,1/(SRP!$B$2:$B$7&lt;=E7369)/(SRP!$C$2:$C$7&gt;=E7369),SRP!$D$2:$D$7)*(G7369/100)*(E7369/1000)),
IF(AND(C7369="Wine",D7369="Fortified Wines"),
SUM(LOOKUP(2,1/(SRP!$B$26:$B$29&lt;=E7369)/(SRP!$C$26:$C$29&gt;=E7369),SRP!$D$26:$D$29)*(G7369/100)*(E7369/1000)),
IF(C7369="Wine",
SUM(LOOKUP(2,1/(SRP!$B$21:$B$25&lt;=E7369)/(SRP!$C$21:$C$25&gt;=E7369),SRP!$D$21:$D$25)*(G7369/100)*(E7369/1000)),
IF(AND(C7369="Ready to Drink",D7369="RTD-One Pour Cocktail&gt;7%&lt;=14.5"),
SUM(LOOKUP(2,1/(SRP!$B$16:$B$20&lt;=E7369)/(SRP!$C$16:$C$20&gt;=E7369),SRP!$D$16:$D$20)*(G7369/100)*(E7369/1000)),
IF(C7369="Ready to Drink",
SUM(LOOKUP(2,1/(SRP!$B$11:$B$15&lt;=E7369)/(SRP!$C$11:$C$15&gt;=E7369),SRP!$D$11:$D$15)*(G7369/100)*(E7369/1000)),
0)))))),2)</f>
        <v>7.61</v>
      </c>
      <c r="L7369" s="173" t="str">
        <f t="shared" si="115"/>
        <v>Wine750</v>
      </c>
      <c r="M7369" s="154">
        <f>VLOOKUP(L7369,'Slope %'!C:D,2,0)</f>
        <v>0.1</v>
      </c>
    </row>
    <row r="7370" spans="1:13" x14ac:dyDescent="0.25">
      <c r="A7370" s="169">
        <v>70413</v>
      </c>
      <c r="B7370" s="170" t="s">
        <v>5360</v>
      </c>
      <c r="C7370" s="170" t="s">
        <v>24</v>
      </c>
      <c r="D7370" s="170" t="s">
        <v>34</v>
      </c>
      <c r="E7370" s="170">
        <v>750</v>
      </c>
      <c r="F7370" s="170">
        <v>6</v>
      </c>
      <c r="G7370" s="171">
        <v>13.5</v>
      </c>
      <c r="H7370" s="170" t="s">
        <v>200</v>
      </c>
      <c r="I7370" s="171">
        <v>57.54</v>
      </c>
      <c r="J7370" s="169">
        <v>1</v>
      </c>
      <c r="K7370" s="154" cm="1">
        <f t="array" ref="K7370">ROUND(
IF(C7370="Beer",
SUM(LOOKUP(2,1/(SRP!$B$8:$B$10&lt;=E7370)/(SRP!$C$8:$C$10&gt;=E7370),SRP!$D$8:$D$10)*(G7370/100)*(E7370/1000)),
IF(C7370="Spirits",
SUM(LOOKUP(2,1/(SRP!$B$2:$B$7&lt;=E7370)/(SRP!$C$2:$C$7&gt;=E7370),SRP!$D$2:$D$7)*(G7370/100)*(E7370/1000)),
IF(AND(C7370="Wine",D7370="Fortified Wines"),
SUM(LOOKUP(2,1/(SRP!$B$26:$B$29&lt;=E7370)/(SRP!$C$26:$C$29&gt;=E7370),SRP!$D$26:$D$29)*(G7370/100)*(E7370/1000)),
IF(C7370="Wine",
SUM(LOOKUP(2,1/(SRP!$B$21:$B$25&lt;=E7370)/(SRP!$C$21:$C$25&gt;=E7370),SRP!$D$21:$D$25)*(G7370/100)*(E7370/1000)),
IF(AND(C7370="Ready to Drink",D7370="RTD-One Pour Cocktail&gt;7%&lt;=14.5"),
SUM(LOOKUP(2,1/(SRP!$B$16:$B$20&lt;=E7370)/(SRP!$C$16:$C$20&gt;=E7370),SRP!$D$16:$D$20)*(G7370/100)*(E7370/1000)),
IF(C7370="Ready to Drink",
SUM(LOOKUP(2,1/(SRP!$B$11:$B$15&lt;=E7370)/(SRP!$C$11:$C$15&gt;=E7370),SRP!$D$11:$D$15)*(G7370/100)*(E7370/1000)),
0)))))),2)</f>
        <v>7.9</v>
      </c>
      <c r="L7370" s="173" t="str">
        <f t="shared" si="115"/>
        <v>Wine750</v>
      </c>
      <c r="M7370" s="154">
        <f>VLOOKUP(L7370,'Slope %'!C:D,2,0)</f>
        <v>0.1</v>
      </c>
    </row>
    <row r="7371" spans="1:13" x14ac:dyDescent="0.25">
      <c r="A7371" s="169">
        <v>70414</v>
      </c>
      <c r="B7371" s="170" t="s">
        <v>5361</v>
      </c>
      <c r="C7371" s="170" t="s">
        <v>24</v>
      </c>
      <c r="D7371" s="170" t="s">
        <v>34</v>
      </c>
      <c r="E7371" s="170">
        <v>750</v>
      </c>
      <c r="F7371" s="170">
        <v>6</v>
      </c>
      <c r="G7371" s="171">
        <v>13</v>
      </c>
      <c r="H7371" s="170" t="s">
        <v>200</v>
      </c>
      <c r="I7371" s="171">
        <v>197.61</v>
      </c>
      <c r="J7371" s="169">
        <v>1</v>
      </c>
      <c r="K7371" s="154" cm="1">
        <f t="array" ref="K7371">ROUND(
IF(C7371="Beer",
SUM(LOOKUP(2,1/(SRP!$B$8:$B$10&lt;=E7371)/(SRP!$C$8:$C$10&gt;=E7371),SRP!$D$8:$D$10)*(G7371/100)*(E7371/1000)),
IF(C7371="Spirits",
SUM(LOOKUP(2,1/(SRP!$B$2:$B$7&lt;=E7371)/(SRP!$C$2:$C$7&gt;=E7371),SRP!$D$2:$D$7)*(G7371/100)*(E7371/1000)),
IF(AND(C7371="Wine",D7371="Fortified Wines"),
SUM(LOOKUP(2,1/(SRP!$B$26:$B$29&lt;=E7371)/(SRP!$C$26:$C$29&gt;=E7371),SRP!$D$26:$D$29)*(G7371/100)*(E7371/1000)),
IF(C7371="Wine",
SUM(LOOKUP(2,1/(SRP!$B$21:$B$25&lt;=E7371)/(SRP!$C$21:$C$25&gt;=E7371),SRP!$D$21:$D$25)*(G7371/100)*(E7371/1000)),
IF(AND(C7371="Ready to Drink",D7371="RTD-One Pour Cocktail&gt;7%&lt;=14.5"),
SUM(LOOKUP(2,1/(SRP!$B$16:$B$20&lt;=E7371)/(SRP!$C$16:$C$20&gt;=E7371),SRP!$D$16:$D$20)*(G7371/100)*(E7371/1000)),
IF(C7371="Ready to Drink",
SUM(LOOKUP(2,1/(SRP!$B$11:$B$15&lt;=E7371)/(SRP!$C$11:$C$15&gt;=E7371),SRP!$D$11:$D$15)*(G7371/100)*(E7371/1000)),
0)))))),2)</f>
        <v>7.61</v>
      </c>
      <c r="L7371" s="173" t="str">
        <f t="shared" si="115"/>
        <v>Wine750</v>
      </c>
      <c r="M7371" s="154">
        <f>VLOOKUP(L7371,'Slope %'!C:D,2,0)</f>
        <v>0.1</v>
      </c>
    </row>
    <row r="7372" spans="1:13" x14ac:dyDescent="0.25">
      <c r="A7372" s="169">
        <v>70415</v>
      </c>
      <c r="B7372" s="170" t="s">
        <v>5362</v>
      </c>
      <c r="C7372" s="170" t="s">
        <v>24</v>
      </c>
      <c r="D7372" s="170" t="s">
        <v>34</v>
      </c>
      <c r="E7372" s="170">
        <v>750</v>
      </c>
      <c r="F7372" s="170">
        <v>6</v>
      </c>
      <c r="G7372" s="171">
        <v>13</v>
      </c>
      <c r="H7372" s="170" t="s">
        <v>200</v>
      </c>
      <c r="I7372" s="171">
        <v>151.56</v>
      </c>
      <c r="J7372" s="169">
        <v>1</v>
      </c>
      <c r="K7372" s="154" cm="1">
        <f t="array" ref="K7372">ROUND(
IF(C7372="Beer",
SUM(LOOKUP(2,1/(SRP!$B$8:$B$10&lt;=E7372)/(SRP!$C$8:$C$10&gt;=E7372),SRP!$D$8:$D$10)*(G7372/100)*(E7372/1000)),
IF(C7372="Spirits",
SUM(LOOKUP(2,1/(SRP!$B$2:$B$7&lt;=E7372)/(SRP!$C$2:$C$7&gt;=E7372),SRP!$D$2:$D$7)*(G7372/100)*(E7372/1000)),
IF(AND(C7372="Wine",D7372="Fortified Wines"),
SUM(LOOKUP(2,1/(SRP!$B$26:$B$29&lt;=E7372)/(SRP!$C$26:$C$29&gt;=E7372),SRP!$D$26:$D$29)*(G7372/100)*(E7372/1000)),
IF(C7372="Wine",
SUM(LOOKUP(2,1/(SRP!$B$21:$B$25&lt;=E7372)/(SRP!$C$21:$C$25&gt;=E7372),SRP!$D$21:$D$25)*(G7372/100)*(E7372/1000)),
IF(AND(C7372="Ready to Drink",D7372="RTD-One Pour Cocktail&gt;7%&lt;=14.5"),
SUM(LOOKUP(2,1/(SRP!$B$16:$B$20&lt;=E7372)/(SRP!$C$16:$C$20&gt;=E7372),SRP!$D$16:$D$20)*(G7372/100)*(E7372/1000)),
IF(C7372="Ready to Drink",
SUM(LOOKUP(2,1/(SRP!$B$11:$B$15&lt;=E7372)/(SRP!$C$11:$C$15&gt;=E7372),SRP!$D$11:$D$15)*(G7372/100)*(E7372/1000)),
0)))))),2)</f>
        <v>7.61</v>
      </c>
      <c r="L7372" s="173" t="str">
        <f t="shared" si="115"/>
        <v>Wine750</v>
      </c>
      <c r="M7372" s="154">
        <f>VLOOKUP(L7372,'Slope %'!C:D,2,0)</f>
        <v>0.1</v>
      </c>
    </row>
    <row r="7373" spans="1:13" x14ac:dyDescent="0.25">
      <c r="A7373" s="169">
        <v>70416</v>
      </c>
      <c r="B7373" s="170" t="s">
        <v>5363</v>
      </c>
      <c r="C7373" s="170" t="s">
        <v>24</v>
      </c>
      <c r="D7373" s="170" t="s">
        <v>34</v>
      </c>
      <c r="E7373" s="170">
        <v>750</v>
      </c>
      <c r="F7373" s="170">
        <v>12</v>
      </c>
      <c r="G7373" s="171">
        <v>13</v>
      </c>
      <c r="H7373" s="170" t="s">
        <v>200</v>
      </c>
      <c r="I7373" s="171">
        <v>97.83</v>
      </c>
      <c r="J7373" s="169">
        <v>1</v>
      </c>
      <c r="K7373" s="154" cm="1">
        <f t="array" ref="K7373">ROUND(
IF(C7373="Beer",
SUM(LOOKUP(2,1/(SRP!$B$8:$B$10&lt;=E7373)/(SRP!$C$8:$C$10&gt;=E7373),SRP!$D$8:$D$10)*(G7373/100)*(E7373/1000)),
IF(C7373="Spirits",
SUM(LOOKUP(2,1/(SRP!$B$2:$B$7&lt;=E7373)/(SRP!$C$2:$C$7&gt;=E7373),SRP!$D$2:$D$7)*(G7373/100)*(E7373/1000)),
IF(AND(C7373="Wine",D7373="Fortified Wines"),
SUM(LOOKUP(2,1/(SRP!$B$26:$B$29&lt;=E7373)/(SRP!$C$26:$C$29&gt;=E7373),SRP!$D$26:$D$29)*(G7373/100)*(E7373/1000)),
IF(C7373="Wine",
SUM(LOOKUP(2,1/(SRP!$B$21:$B$25&lt;=E7373)/(SRP!$C$21:$C$25&gt;=E7373),SRP!$D$21:$D$25)*(G7373/100)*(E7373/1000)),
IF(AND(C7373="Ready to Drink",D7373="RTD-One Pour Cocktail&gt;7%&lt;=14.5"),
SUM(LOOKUP(2,1/(SRP!$B$16:$B$20&lt;=E7373)/(SRP!$C$16:$C$20&gt;=E7373),SRP!$D$16:$D$20)*(G7373/100)*(E7373/1000)),
IF(C7373="Ready to Drink",
SUM(LOOKUP(2,1/(SRP!$B$11:$B$15&lt;=E7373)/(SRP!$C$11:$C$15&gt;=E7373),SRP!$D$11:$D$15)*(G7373/100)*(E7373/1000)),
0)))))),2)</f>
        <v>7.61</v>
      </c>
      <c r="L7373" s="173" t="str">
        <f t="shared" si="115"/>
        <v>Wine750</v>
      </c>
      <c r="M7373" s="154">
        <f>VLOOKUP(L7373,'Slope %'!C:D,2,0)</f>
        <v>0.1</v>
      </c>
    </row>
    <row r="7374" spans="1:13" x14ac:dyDescent="0.25">
      <c r="A7374" s="169">
        <v>70417</v>
      </c>
      <c r="B7374" s="170" t="s">
        <v>5364</v>
      </c>
      <c r="C7374" s="170" t="s">
        <v>24</v>
      </c>
      <c r="D7374" s="170" t="s">
        <v>34</v>
      </c>
      <c r="E7374" s="170">
        <v>750</v>
      </c>
      <c r="F7374" s="170">
        <v>6</v>
      </c>
      <c r="G7374" s="171">
        <v>12.8</v>
      </c>
      <c r="H7374" s="170" t="s">
        <v>200</v>
      </c>
      <c r="I7374" s="171">
        <v>888.38</v>
      </c>
      <c r="J7374" s="169">
        <v>1</v>
      </c>
      <c r="K7374" s="154" cm="1">
        <f t="array" ref="K7374">ROUND(
IF(C7374="Beer",
SUM(LOOKUP(2,1/(SRP!$B$8:$B$10&lt;=E7374)/(SRP!$C$8:$C$10&gt;=E7374),SRP!$D$8:$D$10)*(G7374/100)*(E7374/1000)),
IF(C7374="Spirits",
SUM(LOOKUP(2,1/(SRP!$B$2:$B$7&lt;=E7374)/(SRP!$C$2:$C$7&gt;=E7374),SRP!$D$2:$D$7)*(G7374/100)*(E7374/1000)),
IF(AND(C7374="Wine",D7374="Fortified Wines"),
SUM(LOOKUP(2,1/(SRP!$B$26:$B$29&lt;=E7374)/(SRP!$C$26:$C$29&gt;=E7374),SRP!$D$26:$D$29)*(G7374/100)*(E7374/1000)),
IF(C7374="Wine",
SUM(LOOKUP(2,1/(SRP!$B$21:$B$25&lt;=E7374)/(SRP!$C$21:$C$25&gt;=E7374),SRP!$D$21:$D$25)*(G7374/100)*(E7374/1000)),
IF(AND(C7374="Ready to Drink",D7374="RTD-One Pour Cocktail&gt;7%&lt;=14.5"),
SUM(LOOKUP(2,1/(SRP!$B$16:$B$20&lt;=E7374)/(SRP!$C$16:$C$20&gt;=E7374),SRP!$D$16:$D$20)*(G7374/100)*(E7374/1000)),
IF(C7374="Ready to Drink",
SUM(LOOKUP(2,1/(SRP!$B$11:$B$15&lt;=E7374)/(SRP!$C$11:$C$15&gt;=E7374),SRP!$D$11:$D$15)*(G7374/100)*(E7374/1000)),
0)))))),2)</f>
        <v>7.49</v>
      </c>
      <c r="L7374" s="173" t="str">
        <f t="shared" si="115"/>
        <v>Wine750</v>
      </c>
      <c r="M7374" s="154">
        <f>VLOOKUP(L7374,'Slope %'!C:D,2,0)</f>
        <v>0.1</v>
      </c>
    </row>
    <row r="7375" spans="1:13" x14ac:dyDescent="0.25">
      <c r="A7375" s="169">
        <v>70418</v>
      </c>
      <c r="B7375" s="170" t="s">
        <v>5365</v>
      </c>
      <c r="C7375" s="170" t="s">
        <v>24</v>
      </c>
      <c r="D7375" s="170" t="s">
        <v>34</v>
      </c>
      <c r="E7375" s="170">
        <v>750</v>
      </c>
      <c r="F7375" s="170">
        <v>6</v>
      </c>
      <c r="G7375" s="171">
        <v>12.5</v>
      </c>
      <c r="H7375" s="170" t="s">
        <v>200</v>
      </c>
      <c r="I7375" s="171">
        <v>108.39</v>
      </c>
      <c r="J7375" s="169">
        <v>1</v>
      </c>
      <c r="K7375" s="154" cm="1">
        <f t="array" ref="K7375">ROUND(
IF(C7375="Beer",
SUM(LOOKUP(2,1/(SRP!$B$8:$B$10&lt;=E7375)/(SRP!$C$8:$C$10&gt;=E7375),SRP!$D$8:$D$10)*(G7375/100)*(E7375/1000)),
IF(C7375="Spirits",
SUM(LOOKUP(2,1/(SRP!$B$2:$B$7&lt;=E7375)/(SRP!$C$2:$C$7&gt;=E7375),SRP!$D$2:$D$7)*(G7375/100)*(E7375/1000)),
IF(AND(C7375="Wine",D7375="Fortified Wines"),
SUM(LOOKUP(2,1/(SRP!$B$26:$B$29&lt;=E7375)/(SRP!$C$26:$C$29&gt;=E7375),SRP!$D$26:$D$29)*(G7375/100)*(E7375/1000)),
IF(C7375="Wine",
SUM(LOOKUP(2,1/(SRP!$B$21:$B$25&lt;=E7375)/(SRP!$C$21:$C$25&gt;=E7375),SRP!$D$21:$D$25)*(G7375/100)*(E7375/1000)),
IF(AND(C7375="Ready to Drink",D7375="RTD-One Pour Cocktail&gt;7%&lt;=14.5"),
SUM(LOOKUP(2,1/(SRP!$B$16:$B$20&lt;=E7375)/(SRP!$C$16:$C$20&gt;=E7375),SRP!$D$16:$D$20)*(G7375/100)*(E7375/1000)),
IF(C7375="Ready to Drink",
SUM(LOOKUP(2,1/(SRP!$B$11:$B$15&lt;=E7375)/(SRP!$C$11:$C$15&gt;=E7375),SRP!$D$11:$D$15)*(G7375/100)*(E7375/1000)),
0)))))),2)</f>
        <v>7.32</v>
      </c>
      <c r="L7375" s="173" t="str">
        <f t="shared" si="115"/>
        <v>Wine750</v>
      </c>
      <c r="M7375" s="154">
        <f>VLOOKUP(L7375,'Slope %'!C:D,2,0)</f>
        <v>0.1</v>
      </c>
    </row>
    <row r="7376" spans="1:13" x14ac:dyDescent="0.25">
      <c r="A7376" s="169">
        <v>70420</v>
      </c>
      <c r="B7376" s="170" t="s">
        <v>5366</v>
      </c>
      <c r="C7376" s="170" t="s">
        <v>24</v>
      </c>
      <c r="D7376" s="170" t="s">
        <v>34</v>
      </c>
      <c r="E7376" s="170">
        <v>750</v>
      </c>
      <c r="F7376" s="170">
        <v>6</v>
      </c>
      <c r="G7376" s="171">
        <v>12.5</v>
      </c>
      <c r="H7376" s="170" t="s">
        <v>200</v>
      </c>
      <c r="I7376" s="171">
        <v>105.51</v>
      </c>
      <c r="J7376" s="169">
        <v>1</v>
      </c>
      <c r="K7376" s="154" cm="1">
        <f t="array" ref="K7376">ROUND(
IF(C7376="Beer",
SUM(LOOKUP(2,1/(SRP!$B$8:$B$10&lt;=E7376)/(SRP!$C$8:$C$10&gt;=E7376),SRP!$D$8:$D$10)*(G7376/100)*(E7376/1000)),
IF(C7376="Spirits",
SUM(LOOKUP(2,1/(SRP!$B$2:$B$7&lt;=E7376)/(SRP!$C$2:$C$7&gt;=E7376),SRP!$D$2:$D$7)*(G7376/100)*(E7376/1000)),
IF(AND(C7376="Wine",D7376="Fortified Wines"),
SUM(LOOKUP(2,1/(SRP!$B$26:$B$29&lt;=E7376)/(SRP!$C$26:$C$29&gt;=E7376),SRP!$D$26:$D$29)*(G7376/100)*(E7376/1000)),
IF(C7376="Wine",
SUM(LOOKUP(2,1/(SRP!$B$21:$B$25&lt;=E7376)/(SRP!$C$21:$C$25&gt;=E7376),SRP!$D$21:$D$25)*(G7376/100)*(E7376/1000)),
IF(AND(C7376="Ready to Drink",D7376="RTD-One Pour Cocktail&gt;7%&lt;=14.5"),
SUM(LOOKUP(2,1/(SRP!$B$16:$B$20&lt;=E7376)/(SRP!$C$16:$C$20&gt;=E7376),SRP!$D$16:$D$20)*(G7376/100)*(E7376/1000)),
IF(C7376="Ready to Drink",
SUM(LOOKUP(2,1/(SRP!$B$11:$B$15&lt;=E7376)/(SRP!$C$11:$C$15&gt;=E7376),SRP!$D$11:$D$15)*(G7376/100)*(E7376/1000)),
0)))))),2)</f>
        <v>7.32</v>
      </c>
      <c r="L7376" s="173" t="str">
        <f t="shared" si="115"/>
        <v>Wine750</v>
      </c>
      <c r="M7376" s="154">
        <f>VLOOKUP(L7376,'Slope %'!C:D,2,0)</f>
        <v>0.1</v>
      </c>
    </row>
    <row r="7377" spans="1:13" x14ac:dyDescent="0.25">
      <c r="A7377" s="169">
        <v>70426</v>
      </c>
      <c r="B7377" s="170" t="s">
        <v>5367</v>
      </c>
      <c r="C7377" s="170" t="s">
        <v>24</v>
      </c>
      <c r="D7377" s="170" t="s">
        <v>34</v>
      </c>
      <c r="E7377" s="170">
        <v>750</v>
      </c>
      <c r="F7377" s="170">
        <v>6</v>
      </c>
      <c r="G7377" s="171">
        <v>13</v>
      </c>
      <c r="H7377" s="170" t="s">
        <v>200</v>
      </c>
      <c r="I7377" s="171">
        <v>94</v>
      </c>
      <c r="J7377" s="169">
        <v>1</v>
      </c>
      <c r="K7377" s="154" cm="1">
        <f t="array" ref="K7377">ROUND(
IF(C7377="Beer",
SUM(LOOKUP(2,1/(SRP!$B$8:$B$10&lt;=E7377)/(SRP!$C$8:$C$10&gt;=E7377),SRP!$D$8:$D$10)*(G7377/100)*(E7377/1000)),
IF(C7377="Spirits",
SUM(LOOKUP(2,1/(SRP!$B$2:$B$7&lt;=E7377)/(SRP!$C$2:$C$7&gt;=E7377),SRP!$D$2:$D$7)*(G7377/100)*(E7377/1000)),
IF(AND(C7377="Wine",D7377="Fortified Wines"),
SUM(LOOKUP(2,1/(SRP!$B$26:$B$29&lt;=E7377)/(SRP!$C$26:$C$29&gt;=E7377),SRP!$D$26:$D$29)*(G7377/100)*(E7377/1000)),
IF(C7377="Wine",
SUM(LOOKUP(2,1/(SRP!$B$21:$B$25&lt;=E7377)/(SRP!$C$21:$C$25&gt;=E7377),SRP!$D$21:$D$25)*(G7377/100)*(E7377/1000)),
IF(AND(C7377="Ready to Drink",D7377="RTD-One Pour Cocktail&gt;7%&lt;=14.5"),
SUM(LOOKUP(2,1/(SRP!$B$16:$B$20&lt;=E7377)/(SRP!$C$16:$C$20&gt;=E7377),SRP!$D$16:$D$20)*(G7377/100)*(E7377/1000)),
IF(C7377="Ready to Drink",
SUM(LOOKUP(2,1/(SRP!$B$11:$B$15&lt;=E7377)/(SRP!$C$11:$C$15&gt;=E7377),SRP!$D$11:$D$15)*(G7377/100)*(E7377/1000)),
0)))))),2)</f>
        <v>7.61</v>
      </c>
      <c r="L7377" s="173" t="str">
        <f t="shared" si="115"/>
        <v>Wine750</v>
      </c>
      <c r="M7377" s="154">
        <f>VLOOKUP(L7377,'Slope %'!C:D,2,0)</f>
        <v>0.1</v>
      </c>
    </row>
    <row r="7378" spans="1:13" x14ac:dyDescent="0.25">
      <c r="A7378" s="169">
        <v>70435</v>
      </c>
      <c r="B7378" s="170" t="s">
        <v>5368</v>
      </c>
      <c r="C7378" s="170" t="s">
        <v>24</v>
      </c>
      <c r="D7378" s="170" t="s">
        <v>504</v>
      </c>
      <c r="E7378" s="170">
        <v>750</v>
      </c>
      <c r="F7378" s="170">
        <v>12</v>
      </c>
      <c r="G7378" s="171">
        <v>9.5</v>
      </c>
      <c r="H7378" s="170" t="s">
        <v>96</v>
      </c>
      <c r="I7378" s="171">
        <v>19.989999999999998</v>
      </c>
      <c r="J7378" s="169">
        <v>1</v>
      </c>
      <c r="K7378" s="154" cm="1">
        <f t="array" ref="K7378">ROUND(
IF(C7378="Beer",
SUM(LOOKUP(2,1/(SRP!$B$8:$B$10&lt;=E7378)/(SRP!$C$8:$C$10&gt;=E7378),SRP!$D$8:$D$10)*(G7378/100)*(E7378/1000)),
IF(C7378="Spirits",
SUM(LOOKUP(2,1/(SRP!$B$2:$B$7&lt;=E7378)/(SRP!$C$2:$C$7&gt;=E7378),SRP!$D$2:$D$7)*(G7378/100)*(E7378/1000)),
IF(AND(C7378="Wine",D7378="Fortified Wines"),
SUM(LOOKUP(2,1/(SRP!$B$26:$B$29&lt;=E7378)/(SRP!$C$26:$C$29&gt;=E7378),SRP!$D$26:$D$29)*(G7378/100)*(E7378/1000)),
IF(C7378="Wine",
SUM(LOOKUP(2,1/(SRP!$B$21:$B$25&lt;=E7378)/(SRP!$C$21:$C$25&gt;=E7378),SRP!$D$21:$D$25)*(G7378/100)*(E7378/1000)),
IF(AND(C7378="Ready to Drink",D7378="RTD-One Pour Cocktail&gt;7%&lt;=14.5"),
SUM(LOOKUP(2,1/(SRP!$B$16:$B$20&lt;=E7378)/(SRP!$C$16:$C$20&gt;=E7378),SRP!$D$16:$D$20)*(G7378/100)*(E7378/1000)),
IF(C7378="Ready to Drink",
SUM(LOOKUP(2,1/(SRP!$B$11:$B$15&lt;=E7378)/(SRP!$C$11:$C$15&gt;=E7378),SRP!$D$11:$D$15)*(G7378/100)*(E7378/1000)),
0)))))),2)</f>
        <v>5.56</v>
      </c>
      <c r="L7378" s="173" t="str">
        <f t="shared" si="115"/>
        <v>Wine750</v>
      </c>
      <c r="M7378" s="154">
        <f>VLOOKUP(L7378,'Slope %'!C:D,2,0)</f>
        <v>0.1</v>
      </c>
    </row>
    <row r="7379" spans="1:13" x14ac:dyDescent="0.25">
      <c r="A7379" s="169">
        <v>70439</v>
      </c>
      <c r="B7379" s="170" t="s">
        <v>5369</v>
      </c>
      <c r="C7379" s="170" t="s">
        <v>11</v>
      </c>
      <c r="D7379" s="170" t="s">
        <v>211</v>
      </c>
      <c r="E7379" s="170">
        <v>473</v>
      </c>
      <c r="F7379" s="170">
        <v>24</v>
      </c>
      <c r="G7379" s="171">
        <v>3.7</v>
      </c>
      <c r="H7379" s="170" t="s">
        <v>1407</v>
      </c>
      <c r="I7379" s="171">
        <v>3.99</v>
      </c>
      <c r="J7379" s="169">
        <v>1</v>
      </c>
      <c r="K7379" s="154" cm="1">
        <f t="array" ref="K7379">ROUND(
IF(C7379="Beer",
SUM(LOOKUP(2,1/(SRP!$B$8:$B$10&lt;=E7379)/(SRP!$C$8:$C$10&gt;=E7379),SRP!$D$8:$D$10)*(G7379/100)*(E7379/1000)),
IF(C7379="Spirits",
SUM(LOOKUP(2,1/(SRP!$B$2:$B$7&lt;=E7379)/(SRP!$C$2:$C$7&gt;=E7379),SRP!$D$2:$D$7)*(G7379/100)*(E7379/1000)),
IF(AND(C7379="Wine",D7379="Fortified Wines"),
SUM(LOOKUP(2,1/(SRP!$B$26:$B$29&lt;=E7379)/(SRP!$C$26:$C$29&gt;=E7379),SRP!$D$26:$D$29)*(G7379/100)*(E7379/1000)),
IF(C7379="Wine",
SUM(LOOKUP(2,1/(SRP!$B$21:$B$25&lt;=E7379)/(SRP!$C$21:$C$25&gt;=E7379),SRP!$D$21:$D$25)*(G7379/100)*(E7379/1000)),
IF(AND(C7379="Ready to Drink",D7379="RTD-One Pour Cocktail&gt;7%&lt;=14.5"),
SUM(LOOKUP(2,1/(SRP!$B$16:$B$20&lt;=E7379)/(SRP!$C$16:$C$20&gt;=E7379),SRP!$D$16:$D$20)*(G7379/100)*(E7379/1000)),
IF(C7379="Ready to Drink",
SUM(LOOKUP(2,1/(SRP!$B$11:$B$15&lt;=E7379)/(SRP!$C$11:$C$15&gt;=E7379),SRP!$D$11:$D$15)*(G7379/100)*(E7379/1000)),
0)))))),2)</f>
        <v>1.37</v>
      </c>
      <c r="L7379" s="173" t="str">
        <f t="shared" si="115"/>
        <v>Beer473</v>
      </c>
      <c r="M7379" s="154">
        <f>VLOOKUP(L7379,'Slope %'!C:D,2,0)</f>
        <v>0.12</v>
      </c>
    </row>
    <row r="7380" spans="1:13" x14ac:dyDescent="0.25">
      <c r="A7380" s="169">
        <v>70439</v>
      </c>
      <c r="B7380" s="170" t="s">
        <v>5369</v>
      </c>
      <c r="C7380" s="170" t="s">
        <v>11</v>
      </c>
      <c r="D7380" s="170" t="s">
        <v>211</v>
      </c>
      <c r="E7380" s="170">
        <v>473</v>
      </c>
      <c r="F7380" s="170">
        <v>24</v>
      </c>
      <c r="G7380" s="171">
        <v>3.7</v>
      </c>
      <c r="H7380" s="170" t="s">
        <v>1407</v>
      </c>
      <c r="I7380" s="171">
        <v>3.99</v>
      </c>
      <c r="J7380" s="169">
        <v>1</v>
      </c>
      <c r="K7380" s="154" cm="1">
        <f t="array" ref="K7380">ROUND(
IF(C7380="Beer",
SUM(LOOKUP(2,1/(SRP!$B$8:$B$10&lt;=E7380)/(SRP!$C$8:$C$10&gt;=E7380),SRP!$D$8:$D$10)*(G7380/100)*(E7380/1000)),
IF(C7380="Spirits",
SUM(LOOKUP(2,1/(SRP!$B$2:$B$7&lt;=E7380)/(SRP!$C$2:$C$7&gt;=E7380),SRP!$D$2:$D$7)*(G7380/100)*(E7380/1000)),
IF(AND(C7380="Wine",D7380="Fortified Wines"),
SUM(LOOKUP(2,1/(SRP!$B$26:$B$29&lt;=E7380)/(SRP!$C$26:$C$29&gt;=E7380),SRP!$D$26:$D$29)*(G7380/100)*(E7380/1000)),
IF(C7380="Wine",
SUM(LOOKUP(2,1/(SRP!$B$21:$B$25&lt;=E7380)/(SRP!$C$21:$C$25&gt;=E7380),SRP!$D$21:$D$25)*(G7380/100)*(E7380/1000)),
IF(AND(C7380="Ready to Drink",D7380="RTD-One Pour Cocktail&gt;7%&lt;=14.5"),
SUM(LOOKUP(2,1/(SRP!$B$16:$B$20&lt;=E7380)/(SRP!$C$16:$C$20&gt;=E7380),SRP!$D$16:$D$20)*(G7380/100)*(E7380/1000)),
IF(C7380="Ready to Drink",
SUM(LOOKUP(2,1/(SRP!$B$11:$B$15&lt;=E7380)/(SRP!$C$11:$C$15&gt;=E7380),SRP!$D$11:$D$15)*(G7380/100)*(E7380/1000)),
0)))))),2)</f>
        <v>1.37</v>
      </c>
      <c r="L7380" s="173" t="str">
        <f t="shared" si="115"/>
        <v>Beer473</v>
      </c>
      <c r="M7380" s="154">
        <f>VLOOKUP(L7380,'Slope %'!C:D,2,0)</f>
        <v>0.12</v>
      </c>
    </row>
    <row r="7381" spans="1:13" x14ac:dyDescent="0.25">
      <c r="A7381" s="169">
        <v>70446</v>
      </c>
      <c r="B7381" s="170" t="s">
        <v>5370</v>
      </c>
      <c r="C7381" s="170" t="s">
        <v>15</v>
      </c>
      <c r="D7381" s="170" t="s">
        <v>140</v>
      </c>
      <c r="E7381" s="170">
        <v>750</v>
      </c>
      <c r="F7381" s="170">
        <v>6</v>
      </c>
      <c r="G7381" s="171">
        <v>22</v>
      </c>
      <c r="H7381" s="170" t="s">
        <v>26</v>
      </c>
      <c r="I7381" s="171">
        <v>34.99</v>
      </c>
      <c r="J7381" s="169">
        <v>1</v>
      </c>
      <c r="K7381" s="154" cm="1">
        <f t="array" ref="K7381">ROUND(
IF(C7381="Beer",
SUM(LOOKUP(2,1/(SRP!$B$8:$B$10&lt;=E7381)/(SRP!$C$8:$C$10&gt;=E7381),SRP!$D$8:$D$10)*(G7381/100)*(E7381/1000)),
IF(C7381="Spirits",
SUM(LOOKUP(2,1/(SRP!$B$2:$B$7&lt;=E7381)/(SRP!$C$2:$C$7&gt;=E7381),SRP!$D$2:$D$7)*(G7381/100)*(E7381/1000)),
IF(AND(C7381="Wine",D7381="Fortified Wines"),
SUM(LOOKUP(2,1/(SRP!$B$26:$B$29&lt;=E7381)/(SRP!$C$26:$C$29&gt;=E7381),SRP!$D$26:$D$29)*(G7381/100)*(E7381/1000)),
IF(C7381="Wine",
SUM(LOOKUP(2,1/(SRP!$B$21:$B$25&lt;=E7381)/(SRP!$C$21:$C$25&gt;=E7381),SRP!$D$21:$D$25)*(G7381/100)*(E7381/1000)),
IF(AND(C7381="Ready to Drink",D7381="RTD-One Pour Cocktail&gt;7%&lt;=14.5"),
SUM(LOOKUP(2,1/(SRP!$B$16:$B$20&lt;=E7381)/(SRP!$C$16:$C$20&gt;=E7381),SRP!$D$16:$D$20)*(G7381/100)*(E7381/1000)),
IF(C7381="Ready to Drink",
SUM(LOOKUP(2,1/(SRP!$B$11:$B$15&lt;=E7381)/(SRP!$C$11:$C$15&gt;=E7381),SRP!$D$11:$D$15)*(G7381/100)*(E7381/1000)),
0)))))),2)</f>
        <v>12.88</v>
      </c>
      <c r="L7381" s="173" t="str">
        <f t="shared" si="115"/>
        <v>Spirits750</v>
      </c>
      <c r="M7381" s="154">
        <f>VLOOKUP(L7381,'Slope %'!C:D,2,0)</f>
        <v>7.0000000000000007E-2</v>
      </c>
    </row>
    <row r="7382" spans="1:13" x14ac:dyDescent="0.25">
      <c r="A7382" s="169">
        <v>70449</v>
      </c>
      <c r="B7382" s="170" t="s">
        <v>5371</v>
      </c>
      <c r="C7382" s="170" t="s">
        <v>263</v>
      </c>
      <c r="D7382" s="170" t="s">
        <v>332</v>
      </c>
      <c r="E7382" s="170">
        <v>355</v>
      </c>
      <c r="F7382" s="170">
        <v>24</v>
      </c>
      <c r="G7382" s="171">
        <v>12.5</v>
      </c>
      <c r="H7382" s="170" t="s">
        <v>105</v>
      </c>
      <c r="I7382" s="171">
        <v>4.79</v>
      </c>
      <c r="J7382" s="169">
        <v>1</v>
      </c>
      <c r="K7382" s="154" cm="1">
        <f t="array" ref="K7382">ROUND(
IF(C7382="Beer",
SUM(LOOKUP(2,1/(SRP!$B$8:$B$10&lt;=E7382)/(SRP!$C$8:$C$10&gt;=E7382),SRP!$D$8:$D$10)*(G7382/100)*(E7382/1000)),
IF(C7382="Spirits",
SUM(LOOKUP(2,1/(SRP!$B$2:$B$7&lt;=E7382)/(SRP!$C$2:$C$7&gt;=E7382),SRP!$D$2:$D$7)*(G7382/100)*(E7382/1000)),
IF(AND(C7382="Wine",D7382="Fortified Wines"),
SUM(LOOKUP(2,1/(SRP!$B$26:$B$29&lt;=E7382)/(SRP!$C$26:$C$29&gt;=E7382),SRP!$D$26:$D$29)*(G7382/100)*(E7382/1000)),
IF(C7382="Wine",
SUM(LOOKUP(2,1/(SRP!$B$21:$B$25&lt;=E7382)/(SRP!$C$21:$C$25&gt;=E7382),SRP!$D$21:$D$25)*(G7382/100)*(E7382/1000)),
IF(AND(C7382="Ready to Drink",D7382="RTD-One Pour Cocktail&gt;7%&lt;=14.5"),
SUM(LOOKUP(2,1/(SRP!$B$16:$B$20&lt;=E7382)/(SRP!$C$16:$C$20&gt;=E7382),SRP!$D$16:$D$20)*(G7382/100)*(E7382/1000)),
IF(C7382="Ready to Drink",
SUM(LOOKUP(2,1/(SRP!$B$11:$B$15&lt;=E7382)/(SRP!$C$11:$C$15&gt;=E7382),SRP!$D$11:$D$15)*(G7382/100)*(E7382/1000)),
0)))))),2)</f>
        <v>3.93</v>
      </c>
      <c r="L7382" s="173" t="str">
        <f t="shared" si="115"/>
        <v>Ready to Drink355</v>
      </c>
      <c r="M7382" s="154">
        <f>VLOOKUP(L7382,'Slope %'!C:D,2,0)</f>
        <v>0.12</v>
      </c>
    </row>
    <row r="7383" spans="1:13" x14ac:dyDescent="0.25">
      <c r="A7383" s="169">
        <v>70449</v>
      </c>
      <c r="B7383" s="170" t="s">
        <v>5371</v>
      </c>
      <c r="C7383" s="170" t="s">
        <v>263</v>
      </c>
      <c r="D7383" s="170" t="s">
        <v>332</v>
      </c>
      <c r="E7383" s="170">
        <v>355</v>
      </c>
      <c r="F7383" s="170">
        <v>24</v>
      </c>
      <c r="G7383" s="171">
        <v>12.5</v>
      </c>
      <c r="H7383" s="170" t="s">
        <v>105</v>
      </c>
      <c r="I7383" s="171">
        <v>4.79</v>
      </c>
      <c r="J7383" s="169">
        <v>1</v>
      </c>
      <c r="K7383" s="154" cm="1">
        <f t="array" ref="K7383">ROUND(
IF(C7383="Beer",
SUM(LOOKUP(2,1/(SRP!$B$8:$B$10&lt;=E7383)/(SRP!$C$8:$C$10&gt;=E7383),SRP!$D$8:$D$10)*(G7383/100)*(E7383/1000)),
IF(C7383="Spirits",
SUM(LOOKUP(2,1/(SRP!$B$2:$B$7&lt;=E7383)/(SRP!$C$2:$C$7&gt;=E7383),SRP!$D$2:$D$7)*(G7383/100)*(E7383/1000)),
IF(AND(C7383="Wine",D7383="Fortified Wines"),
SUM(LOOKUP(2,1/(SRP!$B$26:$B$29&lt;=E7383)/(SRP!$C$26:$C$29&gt;=E7383),SRP!$D$26:$D$29)*(G7383/100)*(E7383/1000)),
IF(C7383="Wine",
SUM(LOOKUP(2,1/(SRP!$B$21:$B$25&lt;=E7383)/(SRP!$C$21:$C$25&gt;=E7383),SRP!$D$21:$D$25)*(G7383/100)*(E7383/1000)),
IF(AND(C7383="Ready to Drink",D7383="RTD-One Pour Cocktail&gt;7%&lt;=14.5"),
SUM(LOOKUP(2,1/(SRP!$B$16:$B$20&lt;=E7383)/(SRP!$C$16:$C$20&gt;=E7383),SRP!$D$16:$D$20)*(G7383/100)*(E7383/1000)),
IF(C7383="Ready to Drink",
SUM(LOOKUP(2,1/(SRP!$B$11:$B$15&lt;=E7383)/(SRP!$C$11:$C$15&gt;=E7383),SRP!$D$11:$D$15)*(G7383/100)*(E7383/1000)),
0)))))),2)</f>
        <v>3.93</v>
      </c>
      <c r="L7383" s="173" t="str">
        <f t="shared" si="115"/>
        <v>Ready to Drink355</v>
      </c>
      <c r="M7383" s="154">
        <f>VLOOKUP(L7383,'Slope %'!C:D,2,0)</f>
        <v>0.12</v>
      </c>
    </row>
    <row r="7384" spans="1:13" x14ac:dyDescent="0.25">
      <c r="A7384" s="169">
        <v>70452</v>
      </c>
      <c r="B7384" s="170" t="s">
        <v>5372</v>
      </c>
      <c r="C7384" s="170" t="s">
        <v>263</v>
      </c>
      <c r="D7384" s="170" t="s">
        <v>332</v>
      </c>
      <c r="E7384" s="170">
        <v>355</v>
      </c>
      <c r="F7384" s="170">
        <v>24</v>
      </c>
      <c r="G7384" s="171">
        <v>12.5</v>
      </c>
      <c r="H7384" s="170" t="s">
        <v>105</v>
      </c>
      <c r="I7384" s="171">
        <v>4.79</v>
      </c>
      <c r="J7384" s="169">
        <v>1</v>
      </c>
      <c r="K7384" s="154" cm="1">
        <f t="array" ref="K7384">ROUND(
IF(C7384="Beer",
SUM(LOOKUP(2,1/(SRP!$B$8:$B$10&lt;=E7384)/(SRP!$C$8:$C$10&gt;=E7384),SRP!$D$8:$D$10)*(G7384/100)*(E7384/1000)),
IF(C7384="Spirits",
SUM(LOOKUP(2,1/(SRP!$B$2:$B$7&lt;=E7384)/(SRP!$C$2:$C$7&gt;=E7384),SRP!$D$2:$D$7)*(G7384/100)*(E7384/1000)),
IF(AND(C7384="Wine",D7384="Fortified Wines"),
SUM(LOOKUP(2,1/(SRP!$B$26:$B$29&lt;=E7384)/(SRP!$C$26:$C$29&gt;=E7384),SRP!$D$26:$D$29)*(G7384/100)*(E7384/1000)),
IF(C7384="Wine",
SUM(LOOKUP(2,1/(SRP!$B$21:$B$25&lt;=E7384)/(SRP!$C$21:$C$25&gt;=E7384),SRP!$D$21:$D$25)*(G7384/100)*(E7384/1000)),
IF(AND(C7384="Ready to Drink",D7384="RTD-One Pour Cocktail&gt;7%&lt;=14.5"),
SUM(LOOKUP(2,1/(SRP!$B$16:$B$20&lt;=E7384)/(SRP!$C$16:$C$20&gt;=E7384),SRP!$D$16:$D$20)*(G7384/100)*(E7384/1000)),
IF(C7384="Ready to Drink",
SUM(LOOKUP(2,1/(SRP!$B$11:$B$15&lt;=E7384)/(SRP!$C$11:$C$15&gt;=E7384),SRP!$D$11:$D$15)*(G7384/100)*(E7384/1000)),
0)))))),2)</f>
        <v>3.93</v>
      </c>
      <c r="L7384" s="173" t="str">
        <f t="shared" si="115"/>
        <v>Ready to Drink355</v>
      </c>
      <c r="M7384" s="154">
        <f>VLOOKUP(L7384,'Slope %'!C:D,2,0)</f>
        <v>0.12</v>
      </c>
    </row>
    <row r="7385" spans="1:13" x14ac:dyDescent="0.25">
      <c r="A7385" s="169">
        <v>70452</v>
      </c>
      <c r="B7385" s="170" t="s">
        <v>5372</v>
      </c>
      <c r="C7385" s="170" t="s">
        <v>263</v>
      </c>
      <c r="D7385" s="170" t="s">
        <v>332</v>
      </c>
      <c r="E7385" s="170">
        <v>355</v>
      </c>
      <c r="F7385" s="170">
        <v>24</v>
      </c>
      <c r="G7385" s="171">
        <v>12.5</v>
      </c>
      <c r="H7385" s="170" t="s">
        <v>105</v>
      </c>
      <c r="I7385" s="171">
        <v>4.79</v>
      </c>
      <c r="J7385" s="169">
        <v>1</v>
      </c>
      <c r="K7385" s="154" cm="1">
        <f t="array" ref="K7385">ROUND(
IF(C7385="Beer",
SUM(LOOKUP(2,1/(SRP!$B$8:$B$10&lt;=E7385)/(SRP!$C$8:$C$10&gt;=E7385),SRP!$D$8:$D$10)*(G7385/100)*(E7385/1000)),
IF(C7385="Spirits",
SUM(LOOKUP(2,1/(SRP!$B$2:$B$7&lt;=E7385)/(SRP!$C$2:$C$7&gt;=E7385),SRP!$D$2:$D$7)*(G7385/100)*(E7385/1000)),
IF(AND(C7385="Wine",D7385="Fortified Wines"),
SUM(LOOKUP(2,1/(SRP!$B$26:$B$29&lt;=E7385)/(SRP!$C$26:$C$29&gt;=E7385),SRP!$D$26:$D$29)*(G7385/100)*(E7385/1000)),
IF(C7385="Wine",
SUM(LOOKUP(2,1/(SRP!$B$21:$B$25&lt;=E7385)/(SRP!$C$21:$C$25&gt;=E7385),SRP!$D$21:$D$25)*(G7385/100)*(E7385/1000)),
IF(AND(C7385="Ready to Drink",D7385="RTD-One Pour Cocktail&gt;7%&lt;=14.5"),
SUM(LOOKUP(2,1/(SRP!$B$16:$B$20&lt;=E7385)/(SRP!$C$16:$C$20&gt;=E7385),SRP!$D$16:$D$20)*(G7385/100)*(E7385/1000)),
IF(C7385="Ready to Drink",
SUM(LOOKUP(2,1/(SRP!$B$11:$B$15&lt;=E7385)/(SRP!$C$11:$C$15&gt;=E7385),SRP!$D$11:$D$15)*(G7385/100)*(E7385/1000)),
0)))))),2)</f>
        <v>3.93</v>
      </c>
      <c r="L7385" s="173" t="str">
        <f t="shared" si="115"/>
        <v>Ready to Drink355</v>
      </c>
      <c r="M7385" s="154">
        <f>VLOOKUP(L7385,'Slope %'!C:D,2,0)</f>
        <v>0.12</v>
      </c>
    </row>
    <row r="7386" spans="1:13" x14ac:dyDescent="0.25">
      <c r="A7386" s="169">
        <v>70454</v>
      </c>
      <c r="B7386" s="170" t="s">
        <v>5373</v>
      </c>
      <c r="C7386" s="170" t="s">
        <v>263</v>
      </c>
      <c r="D7386" s="170" t="s">
        <v>332</v>
      </c>
      <c r="E7386" s="170">
        <v>355</v>
      </c>
      <c r="F7386" s="170">
        <v>24</v>
      </c>
      <c r="G7386" s="171">
        <v>11</v>
      </c>
      <c r="H7386" s="170" t="s">
        <v>105</v>
      </c>
      <c r="I7386" s="171">
        <v>4.79</v>
      </c>
      <c r="J7386" s="169">
        <v>1</v>
      </c>
      <c r="K7386" s="154" cm="1">
        <f t="array" ref="K7386">ROUND(
IF(C7386="Beer",
SUM(LOOKUP(2,1/(SRP!$B$8:$B$10&lt;=E7386)/(SRP!$C$8:$C$10&gt;=E7386),SRP!$D$8:$D$10)*(G7386/100)*(E7386/1000)),
IF(C7386="Spirits",
SUM(LOOKUP(2,1/(SRP!$B$2:$B$7&lt;=E7386)/(SRP!$C$2:$C$7&gt;=E7386),SRP!$D$2:$D$7)*(G7386/100)*(E7386/1000)),
IF(AND(C7386="Wine",D7386="Fortified Wines"),
SUM(LOOKUP(2,1/(SRP!$B$26:$B$29&lt;=E7386)/(SRP!$C$26:$C$29&gt;=E7386),SRP!$D$26:$D$29)*(G7386/100)*(E7386/1000)),
IF(C7386="Wine",
SUM(LOOKUP(2,1/(SRP!$B$21:$B$25&lt;=E7386)/(SRP!$C$21:$C$25&gt;=E7386),SRP!$D$21:$D$25)*(G7386/100)*(E7386/1000)),
IF(AND(C7386="Ready to Drink",D7386="RTD-One Pour Cocktail&gt;7%&lt;=14.5"),
SUM(LOOKUP(2,1/(SRP!$B$16:$B$20&lt;=E7386)/(SRP!$C$16:$C$20&gt;=E7386),SRP!$D$16:$D$20)*(G7386/100)*(E7386/1000)),
IF(C7386="Ready to Drink",
SUM(LOOKUP(2,1/(SRP!$B$11:$B$15&lt;=E7386)/(SRP!$C$11:$C$15&gt;=E7386),SRP!$D$11:$D$15)*(G7386/100)*(E7386/1000)),
0)))))),2)</f>
        <v>3.46</v>
      </c>
      <c r="L7386" s="173" t="str">
        <f t="shared" si="115"/>
        <v>Ready to Drink355</v>
      </c>
      <c r="M7386" s="154">
        <f>VLOOKUP(L7386,'Slope %'!C:D,2,0)</f>
        <v>0.12</v>
      </c>
    </row>
    <row r="7387" spans="1:13" x14ac:dyDescent="0.25">
      <c r="A7387" s="169">
        <v>70454</v>
      </c>
      <c r="B7387" s="170" t="s">
        <v>5373</v>
      </c>
      <c r="C7387" s="170" t="s">
        <v>263</v>
      </c>
      <c r="D7387" s="170" t="s">
        <v>332</v>
      </c>
      <c r="E7387" s="170">
        <v>355</v>
      </c>
      <c r="F7387" s="170">
        <v>24</v>
      </c>
      <c r="G7387" s="171">
        <v>11</v>
      </c>
      <c r="H7387" s="170" t="s">
        <v>105</v>
      </c>
      <c r="I7387" s="171">
        <v>4.79</v>
      </c>
      <c r="J7387" s="169">
        <v>1</v>
      </c>
      <c r="K7387" s="154" cm="1">
        <f t="array" ref="K7387">ROUND(
IF(C7387="Beer",
SUM(LOOKUP(2,1/(SRP!$B$8:$B$10&lt;=E7387)/(SRP!$C$8:$C$10&gt;=E7387),SRP!$D$8:$D$10)*(G7387/100)*(E7387/1000)),
IF(C7387="Spirits",
SUM(LOOKUP(2,1/(SRP!$B$2:$B$7&lt;=E7387)/(SRP!$C$2:$C$7&gt;=E7387),SRP!$D$2:$D$7)*(G7387/100)*(E7387/1000)),
IF(AND(C7387="Wine",D7387="Fortified Wines"),
SUM(LOOKUP(2,1/(SRP!$B$26:$B$29&lt;=E7387)/(SRP!$C$26:$C$29&gt;=E7387),SRP!$D$26:$D$29)*(G7387/100)*(E7387/1000)),
IF(C7387="Wine",
SUM(LOOKUP(2,1/(SRP!$B$21:$B$25&lt;=E7387)/(SRP!$C$21:$C$25&gt;=E7387),SRP!$D$21:$D$25)*(G7387/100)*(E7387/1000)),
IF(AND(C7387="Ready to Drink",D7387="RTD-One Pour Cocktail&gt;7%&lt;=14.5"),
SUM(LOOKUP(2,1/(SRP!$B$16:$B$20&lt;=E7387)/(SRP!$C$16:$C$20&gt;=E7387),SRP!$D$16:$D$20)*(G7387/100)*(E7387/1000)),
IF(C7387="Ready to Drink",
SUM(LOOKUP(2,1/(SRP!$B$11:$B$15&lt;=E7387)/(SRP!$C$11:$C$15&gt;=E7387),SRP!$D$11:$D$15)*(G7387/100)*(E7387/1000)),
0)))))),2)</f>
        <v>3.46</v>
      </c>
      <c r="L7387" s="173" t="str">
        <f t="shared" si="115"/>
        <v>Ready to Drink355</v>
      </c>
      <c r="M7387" s="154">
        <f>VLOOKUP(L7387,'Slope %'!C:D,2,0)</f>
        <v>0.12</v>
      </c>
    </row>
    <row r="7388" spans="1:13" x14ac:dyDescent="0.25">
      <c r="A7388" s="169">
        <v>70455</v>
      </c>
      <c r="B7388" s="170" t="s">
        <v>5374</v>
      </c>
      <c r="C7388" s="170" t="s">
        <v>263</v>
      </c>
      <c r="D7388" s="170" t="s">
        <v>332</v>
      </c>
      <c r="E7388" s="170">
        <v>1420</v>
      </c>
      <c r="F7388" s="170">
        <v>6</v>
      </c>
      <c r="G7388" s="171">
        <v>11</v>
      </c>
      <c r="H7388" s="170" t="s">
        <v>105</v>
      </c>
      <c r="I7388" s="171">
        <v>17.489999999999998</v>
      </c>
      <c r="J7388" s="169">
        <v>4</v>
      </c>
      <c r="K7388" s="154" cm="1">
        <f t="array" ref="K7388">ROUND(
IF(C7388="Beer",
SUM(LOOKUP(2,1/(SRP!$B$8:$B$10&lt;=E7388)/(SRP!$C$8:$C$10&gt;=E7388),SRP!$D$8:$D$10)*(G7388/100)*(E7388/1000)),
IF(C7388="Spirits",
SUM(LOOKUP(2,1/(SRP!$B$2:$B$7&lt;=E7388)/(SRP!$C$2:$C$7&gt;=E7388),SRP!$D$2:$D$7)*(G7388/100)*(E7388/1000)),
IF(AND(C7388="Wine",D7388="Fortified Wines"),
SUM(LOOKUP(2,1/(SRP!$B$26:$B$29&lt;=E7388)/(SRP!$C$26:$C$29&gt;=E7388),SRP!$D$26:$D$29)*(G7388/100)*(E7388/1000)),
IF(C7388="Wine",
SUM(LOOKUP(2,1/(SRP!$B$21:$B$25&lt;=E7388)/(SRP!$C$21:$C$25&gt;=E7388),SRP!$D$21:$D$25)*(G7388/100)*(E7388/1000)),
IF(AND(C7388="Ready to Drink",D7388="RTD-One Pour Cocktail&gt;7%&lt;=14.5"),
SUM(LOOKUP(2,1/(SRP!$B$16:$B$20&lt;=E7388)/(SRP!$C$16:$C$20&gt;=E7388),SRP!$D$16:$D$20)*(G7388/100)*(E7388/1000)),
IF(C7388="Ready to Drink",
SUM(LOOKUP(2,1/(SRP!$B$11:$B$15&lt;=E7388)/(SRP!$C$11:$C$15&gt;=E7388),SRP!$D$11:$D$15)*(G7388/100)*(E7388/1000)),
0)))))),2)</f>
        <v>12.19</v>
      </c>
      <c r="L7388" s="173" t="str">
        <f t="shared" si="115"/>
        <v>Ready to Drink1420</v>
      </c>
      <c r="M7388" s="154">
        <f>VLOOKUP(L7388,'Slope %'!C:D,2,0)</f>
        <v>0.12</v>
      </c>
    </row>
    <row r="7389" spans="1:13" x14ac:dyDescent="0.25">
      <c r="A7389" s="169">
        <v>70455</v>
      </c>
      <c r="B7389" s="170" t="s">
        <v>5374</v>
      </c>
      <c r="C7389" s="170" t="s">
        <v>263</v>
      </c>
      <c r="D7389" s="170" t="s">
        <v>332</v>
      </c>
      <c r="E7389" s="170">
        <v>1420</v>
      </c>
      <c r="F7389" s="170">
        <v>6</v>
      </c>
      <c r="G7389" s="171">
        <v>11</v>
      </c>
      <c r="H7389" s="170" t="s">
        <v>105</v>
      </c>
      <c r="I7389" s="171">
        <v>17.489999999999998</v>
      </c>
      <c r="J7389" s="169">
        <v>4</v>
      </c>
      <c r="K7389" s="154" cm="1">
        <f t="array" ref="K7389">ROUND(
IF(C7389="Beer",
SUM(LOOKUP(2,1/(SRP!$B$8:$B$10&lt;=E7389)/(SRP!$C$8:$C$10&gt;=E7389),SRP!$D$8:$D$10)*(G7389/100)*(E7389/1000)),
IF(C7389="Spirits",
SUM(LOOKUP(2,1/(SRP!$B$2:$B$7&lt;=E7389)/(SRP!$C$2:$C$7&gt;=E7389),SRP!$D$2:$D$7)*(G7389/100)*(E7389/1000)),
IF(AND(C7389="Wine",D7389="Fortified Wines"),
SUM(LOOKUP(2,1/(SRP!$B$26:$B$29&lt;=E7389)/(SRP!$C$26:$C$29&gt;=E7389),SRP!$D$26:$D$29)*(G7389/100)*(E7389/1000)),
IF(C7389="Wine",
SUM(LOOKUP(2,1/(SRP!$B$21:$B$25&lt;=E7389)/(SRP!$C$21:$C$25&gt;=E7389),SRP!$D$21:$D$25)*(G7389/100)*(E7389/1000)),
IF(AND(C7389="Ready to Drink",D7389="RTD-One Pour Cocktail&gt;7%&lt;=14.5"),
SUM(LOOKUP(2,1/(SRP!$B$16:$B$20&lt;=E7389)/(SRP!$C$16:$C$20&gt;=E7389),SRP!$D$16:$D$20)*(G7389/100)*(E7389/1000)),
IF(C7389="Ready to Drink",
SUM(LOOKUP(2,1/(SRP!$B$11:$B$15&lt;=E7389)/(SRP!$C$11:$C$15&gt;=E7389),SRP!$D$11:$D$15)*(G7389/100)*(E7389/1000)),
0)))))),2)</f>
        <v>12.19</v>
      </c>
      <c r="L7389" s="173" t="str">
        <f t="shared" si="115"/>
        <v>Ready to Drink1420</v>
      </c>
      <c r="M7389" s="154">
        <f>VLOOKUP(L7389,'Slope %'!C:D,2,0)</f>
        <v>0.12</v>
      </c>
    </row>
    <row r="7390" spans="1:13" x14ac:dyDescent="0.25">
      <c r="A7390" s="169">
        <v>70456</v>
      </c>
      <c r="B7390" s="170" t="s">
        <v>5375</v>
      </c>
      <c r="C7390" s="170" t="s">
        <v>24</v>
      </c>
      <c r="D7390" s="170" t="s">
        <v>34</v>
      </c>
      <c r="E7390" s="170">
        <v>750</v>
      </c>
      <c r="F7390" s="170">
        <v>12</v>
      </c>
      <c r="G7390" s="171">
        <v>13.3</v>
      </c>
      <c r="H7390" s="170" t="s">
        <v>200</v>
      </c>
      <c r="I7390" s="171">
        <v>25.99</v>
      </c>
      <c r="J7390" s="169">
        <v>1</v>
      </c>
      <c r="K7390" s="154" cm="1">
        <f t="array" ref="K7390">ROUND(
IF(C7390="Beer",
SUM(LOOKUP(2,1/(SRP!$B$8:$B$10&lt;=E7390)/(SRP!$C$8:$C$10&gt;=E7390),SRP!$D$8:$D$10)*(G7390/100)*(E7390/1000)),
IF(C7390="Spirits",
SUM(LOOKUP(2,1/(SRP!$B$2:$B$7&lt;=E7390)/(SRP!$C$2:$C$7&gt;=E7390),SRP!$D$2:$D$7)*(G7390/100)*(E7390/1000)),
IF(AND(C7390="Wine",D7390="Fortified Wines"),
SUM(LOOKUP(2,1/(SRP!$B$26:$B$29&lt;=E7390)/(SRP!$C$26:$C$29&gt;=E7390),SRP!$D$26:$D$29)*(G7390/100)*(E7390/1000)),
IF(C7390="Wine",
SUM(LOOKUP(2,1/(SRP!$B$21:$B$25&lt;=E7390)/(SRP!$C$21:$C$25&gt;=E7390),SRP!$D$21:$D$25)*(G7390/100)*(E7390/1000)),
IF(AND(C7390="Ready to Drink",D7390="RTD-One Pour Cocktail&gt;7%&lt;=14.5"),
SUM(LOOKUP(2,1/(SRP!$B$16:$B$20&lt;=E7390)/(SRP!$C$16:$C$20&gt;=E7390),SRP!$D$16:$D$20)*(G7390/100)*(E7390/1000)),
IF(C7390="Ready to Drink",
SUM(LOOKUP(2,1/(SRP!$B$11:$B$15&lt;=E7390)/(SRP!$C$11:$C$15&gt;=E7390),SRP!$D$11:$D$15)*(G7390/100)*(E7390/1000)),
0)))))),2)</f>
        <v>7.79</v>
      </c>
      <c r="L7390" s="173" t="str">
        <f t="shared" si="115"/>
        <v>Wine750</v>
      </c>
      <c r="M7390" s="154">
        <f>VLOOKUP(L7390,'Slope %'!C:D,2,0)</f>
        <v>0.1</v>
      </c>
    </row>
    <row r="7391" spans="1:13" x14ac:dyDescent="0.25">
      <c r="A7391" s="169">
        <v>70459</v>
      </c>
      <c r="B7391" s="170" t="s">
        <v>5376</v>
      </c>
      <c r="C7391" s="170" t="s">
        <v>263</v>
      </c>
      <c r="D7391" s="170" t="s">
        <v>264</v>
      </c>
      <c r="E7391" s="170">
        <v>250</v>
      </c>
      <c r="F7391" s="170">
        <v>24</v>
      </c>
      <c r="G7391" s="171">
        <v>12</v>
      </c>
      <c r="H7391" s="170" t="s">
        <v>3142</v>
      </c>
      <c r="I7391" s="171">
        <v>4.1900000000000004</v>
      </c>
      <c r="J7391" s="169">
        <v>1</v>
      </c>
      <c r="K7391" s="154" cm="1">
        <f t="array" ref="K7391">ROUND(
IF(C7391="Beer",
SUM(LOOKUP(2,1/(SRP!$B$8:$B$10&lt;=E7391)/(SRP!$C$8:$C$10&gt;=E7391),SRP!$D$8:$D$10)*(G7391/100)*(E7391/1000)),
IF(C7391="Spirits",
SUM(LOOKUP(2,1/(SRP!$B$2:$B$7&lt;=E7391)/(SRP!$C$2:$C$7&gt;=E7391),SRP!$D$2:$D$7)*(G7391/100)*(E7391/1000)),
IF(AND(C7391="Wine",D7391="Fortified Wines"),
SUM(LOOKUP(2,1/(SRP!$B$26:$B$29&lt;=E7391)/(SRP!$C$26:$C$29&gt;=E7391),SRP!$D$26:$D$29)*(G7391/100)*(E7391/1000)),
IF(C7391="Wine",
SUM(LOOKUP(2,1/(SRP!$B$21:$B$25&lt;=E7391)/(SRP!$C$21:$C$25&gt;=E7391),SRP!$D$21:$D$25)*(G7391/100)*(E7391/1000)),
IF(AND(C7391="Ready to Drink",D7391="RTD-One Pour Cocktail&gt;7%&lt;=14.5"),
SUM(LOOKUP(2,1/(SRP!$B$16:$B$20&lt;=E7391)/(SRP!$C$16:$C$20&gt;=E7391),SRP!$D$16:$D$20)*(G7391/100)*(E7391/1000)),
IF(C7391="Ready to Drink",
SUM(LOOKUP(2,1/(SRP!$B$11:$B$15&lt;=E7391)/(SRP!$C$11:$C$15&gt;=E7391),SRP!$D$11:$D$15)*(G7391/100)*(E7391/1000)),
0)))))),2)</f>
        <v>2.66</v>
      </c>
      <c r="L7391" s="173" t="str">
        <f t="shared" si="115"/>
        <v>Ready to Drink250</v>
      </c>
      <c r="M7391" s="154">
        <f>VLOOKUP(L7391,'Slope %'!C:D,2,0)</f>
        <v>0.12</v>
      </c>
    </row>
    <row r="7392" spans="1:13" x14ac:dyDescent="0.25">
      <c r="A7392" s="169">
        <v>70459</v>
      </c>
      <c r="B7392" s="170" t="s">
        <v>5376</v>
      </c>
      <c r="C7392" s="170" t="s">
        <v>263</v>
      </c>
      <c r="D7392" s="170" t="s">
        <v>264</v>
      </c>
      <c r="E7392" s="170">
        <v>250</v>
      </c>
      <c r="F7392" s="170">
        <v>24</v>
      </c>
      <c r="G7392" s="171">
        <v>12</v>
      </c>
      <c r="H7392" s="170" t="s">
        <v>3142</v>
      </c>
      <c r="I7392" s="171">
        <v>4.1900000000000004</v>
      </c>
      <c r="J7392" s="169">
        <v>1</v>
      </c>
      <c r="K7392" s="154" cm="1">
        <f t="array" ref="K7392">ROUND(
IF(C7392="Beer",
SUM(LOOKUP(2,1/(SRP!$B$8:$B$10&lt;=E7392)/(SRP!$C$8:$C$10&gt;=E7392),SRP!$D$8:$D$10)*(G7392/100)*(E7392/1000)),
IF(C7392="Spirits",
SUM(LOOKUP(2,1/(SRP!$B$2:$B$7&lt;=E7392)/(SRP!$C$2:$C$7&gt;=E7392),SRP!$D$2:$D$7)*(G7392/100)*(E7392/1000)),
IF(AND(C7392="Wine",D7392="Fortified Wines"),
SUM(LOOKUP(2,1/(SRP!$B$26:$B$29&lt;=E7392)/(SRP!$C$26:$C$29&gt;=E7392),SRP!$D$26:$D$29)*(G7392/100)*(E7392/1000)),
IF(C7392="Wine",
SUM(LOOKUP(2,1/(SRP!$B$21:$B$25&lt;=E7392)/(SRP!$C$21:$C$25&gt;=E7392),SRP!$D$21:$D$25)*(G7392/100)*(E7392/1000)),
IF(AND(C7392="Ready to Drink",D7392="RTD-One Pour Cocktail&gt;7%&lt;=14.5"),
SUM(LOOKUP(2,1/(SRP!$B$16:$B$20&lt;=E7392)/(SRP!$C$16:$C$20&gt;=E7392),SRP!$D$16:$D$20)*(G7392/100)*(E7392/1000)),
IF(C7392="Ready to Drink",
SUM(LOOKUP(2,1/(SRP!$B$11:$B$15&lt;=E7392)/(SRP!$C$11:$C$15&gt;=E7392),SRP!$D$11:$D$15)*(G7392/100)*(E7392/1000)),
0)))))),2)</f>
        <v>2.66</v>
      </c>
      <c r="L7392" s="173" t="str">
        <f t="shared" si="115"/>
        <v>Ready to Drink250</v>
      </c>
      <c r="M7392" s="154">
        <f>VLOOKUP(L7392,'Slope %'!C:D,2,0)</f>
        <v>0.12</v>
      </c>
    </row>
    <row r="7393" spans="1:13" x14ac:dyDescent="0.25">
      <c r="A7393" s="169">
        <v>70463</v>
      </c>
      <c r="B7393" s="170" t="s">
        <v>5377</v>
      </c>
      <c r="C7393" s="170" t="s">
        <v>263</v>
      </c>
      <c r="D7393" s="170" t="s">
        <v>264</v>
      </c>
      <c r="E7393" s="170">
        <v>1750</v>
      </c>
      <c r="F7393" s="170">
        <v>8</v>
      </c>
      <c r="G7393" s="171">
        <v>7</v>
      </c>
      <c r="H7393" s="170" t="s">
        <v>285</v>
      </c>
      <c r="I7393" s="171">
        <v>11.97</v>
      </c>
      <c r="J7393" s="169">
        <v>1</v>
      </c>
      <c r="K7393" s="154" cm="1">
        <f t="array" ref="K7393">ROUND(
IF(C7393="Beer",
SUM(LOOKUP(2,1/(SRP!$B$8:$B$10&lt;=E7393)/(SRP!$C$8:$C$10&gt;=E7393),SRP!$D$8:$D$10)*(G7393/100)*(E7393/1000)),
IF(C7393="Spirits",
SUM(LOOKUP(2,1/(SRP!$B$2:$B$7&lt;=E7393)/(SRP!$C$2:$C$7&gt;=E7393),SRP!$D$2:$D$7)*(G7393/100)*(E7393/1000)),
IF(AND(C7393="Wine",D7393="Fortified Wines"),
SUM(LOOKUP(2,1/(SRP!$B$26:$B$29&lt;=E7393)/(SRP!$C$26:$C$29&gt;=E7393),SRP!$D$26:$D$29)*(G7393/100)*(E7393/1000)),
IF(C7393="Wine",
SUM(LOOKUP(2,1/(SRP!$B$21:$B$25&lt;=E7393)/(SRP!$C$21:$C$25&gt;=E7393),SRP!$D$21:$D$25)*(G7393/100)*(E7393/1000)),
IF(AND(C7393="Ready to Drink",D7393="RTD-One Pour Cocktail&gt;7%&lt;=14.5"),
SUM(LOOKUP(2,1/(SRP!$B$16:$B$20&lt;=E7393)/(SRP!$C$16:$C$20&gt;=E7393),SRP!$D$16:$D$20)*(G7393/100)*(E7393/1000)),
IF(C7393="Ready to Drink",
SUM(LOOKUP(2,1/(SRP!$B$11:$B$15&lt;=E7393)/(SRP!$C$11:$C$15&gt;=E7393),SRP!$D$11:$D$15)*(G7393/100)*(E7393/1000)),
0)))))),2)</f>
        <v>9.56</v>
      </c>
      <c r="L7393" s="173" t="str">
        <f t="shared" si="115"/>
        <v>Ready to Drink1750</v>
      </c>
      <c r="M7393" s="154">
        <f>VLOOKUP(L7393,'Slope %'!C:D,2,0)</f>
        <v>0.1</v>
      </c>
    </row>
    <row r="7394" spans="1:13" x14ac:dyDescent="0.25">
      <c r="A7394" s="169">
        <v>70463</v>
      </c>
      <c r="B7394" s="170" t="s">
        <v>5377</v>
      </c>
      <c r="C7394" s="170" t="s">
        <v>263</v>
      </c>
      <c r="D7394" s="170" t="s">
        <v>264</v>
      </c>
      <c r="E7394" s="170">
        <v>1750</v>
      </c>
      <c r="F7394" s="170">
        <v>8</v>
      </c>
      <c r="G7394" s="171">
        <v>7</v>
      </c>
      <c r="H7394" s="170" t="s">
        <v>285</v>
      </c>
      <c r="I7394" s="171">
        <v>11.97</v>
      </c>
      <c r="J7394" s="169">
        <v>1</v>
      </c>
      <c r="K7394" s="154" cm="1">
        <f t="array" ref="K7394">ROUND(
IF(C7394="Beer",
SUM(LOOKUP(2,1/(SRP!$B$8:$B$10&lt;=E7394)/(SRP!$C$8:$C$10&gt;=E7394),SRP!$D$8:$D$10)*(G7394/100)*(E7394/1000)),
IF(C7394="Spirits",
SUM(LOOKUP(2,1/(SRP!$B$2:$B$7&lt;=E7394)/(SRP!$C$2:$C$7&gt;=E7394),SRP!$D$2:$D$7)*(G7394/100)*(E7394/1000)),
IF(AND(C7394="Wine",D7394="Fortified Wines"),
SUM(LOOKUP(2,1/(SRP!$B$26:$B$29&lt;=E7394)/(SRP!$C$26:$C$29&gt;=E7394),SRP!$D$26:$D$29)*(G7394/100)*(E7394/1000)),
IF(C7394="Wine",
SUM(LOOKUP(2,1/(SRP!$B$21:$B$25&lt;=E7394)/(SRP!$C$21:$C$25&gt;=E7394),SRP!$D$21:$D$25)*(G7394/100)*(E7394/1000)),
IF(AND(C7394="Ready to Drink",D7394="RTD-One Pour Cocktail&gt;7%&lt;=14.5"),
SUM(LOOKUP(2,1/(SRP!$B$16:$B$20&lt;=E7394)/(SRP!$C$16:$C$20&gt;=E7394),SRP!$D$16:$D$20)*(G7394/100)*(E7394/1000)),
IF(C7394="Ready to Drink",
SUM(LOOKUP(2,1/(SRP!$B$11:$B$15&lt;=E7394)/(SRP!$C$11:$C$15&gt;=E7394),SRP!$D$11:$D$15)*(G7394/100)*(E7394/1000)),
0)))))),2)</f>
        <v>9.56</v>
      </c>
      <c r="L7394" s="173" t="str">
        <f t="shared" si="115"/>
        <v>Ready to Drink1750</v>
      </c>
      <c r="M7394" s="154">
        <f>VLOOKUP(L7394,'Slope %'!C:D,2,0)</f>
        <v>0.1</v>
      </c>
    </row>
    <row r="7395" spans="1:13" x14ac:dyDescent="0.25">
      <c r="A7395" s="169">
        <v>70473</v>
      </c>
      <c r="B7395" s="170" t="s">
        <v>5378</v>
      </c>
      <c r="C7395" s="170" t="s">
        <v>24</v>
      </c>
      <c r="D7395" s="170" t="s">
        <v>66</v>
      </c>
      <c r="E7395" s="170">
        <v>750</v>
      </c>
      <c r="F7395" s="170">
        <v>12</v>
      </c>
      <c r="G7395" s="171">
        <v>13.5</v>
      </c>
      <c r="H7395" s="170" t="s">
        <v>96</v>
      </c>
      <c r="I7395" s="171">
        <v>21.99</v>
      </c>
      <c r="J7395" s="169">
        <v>1</v>
      </c>
      <c r="K7395" s="154" cm="1">
        <f t="array" ref="K7395">ROUND(
IF(C7395="Beer",
SUM(LOOKUP(2,1/(SRP!$B$8:$B$10&lt;=E7395)/(SRP!$C$8:$C$10&gt;=E7395),SRP!$D$8:$D$10)*(G7395/100)*(E7395/1000)),
IF(C7395="Spirits",
SUM(LOOKUP(2,1/(SRP!$B$2:$B$7&lt;=E7395)/(SRP!$C$2:$C$7&gt;=E7395),SRP!$D$2:$D$7)*(G7395/100)*(E7395/1000)),
IF(AND(C7395="Wine",D7395="Fortified Wines"),
SUM(LOOKUP(2,1/(SRP!$B$26:$B$29&lt;=E7395)/(SRP!$C$26:$C$29&gt;=E7395),SRP!$D$26:$D$29)*(G7395/100)*(E7395/1000)),
IF(C7395="Wine",
SUM(LOOKUP(2,1/(SRP!$B$21:$B$25&lt;=E7395)/(SRP!$C$21:$C$25&gt;=E7395),SRP!$D$21:$D$25)*(G7395/100)*(E7395/1000)),
IF(AND(C7395="Ready to Drink",D7395="RTD-One Pour Cocktail&gt;7%&lt;=14.5"),
SUM(LOOKUP(2,1/(SRP!$B$16:$B$20&lt;=E7395)/(SRP!$C$16:$C$20&gt;=E7395),SRP!$D$16:$D$20)*(G7395/100)*(E7395/1000)),
IF(C7395="Ready to Drink",
SUM(LOOKUP(2,1/(SRP!$B$11:$B$15&lt;=E7395)/(SRP!$C$11:$C$15&gt;=E7395),SRP!$D$11:$D$15)*(G7395/100)*(E7395/1000)),
0)))))),2)</f>
        <v>7.9</v>
      </c>
      <c r="L7395" s="173" t="str">
        <f t="shared" si="115"/>
        <v>Wine750</v>
      </c>
      <c r="M7395" s="154">
        <f>VLOOKUP(L7395,'Slope %'!C:D,2,0)</f>
        <v>0.1</v>
      </c>
    </row>
    <row r="7396" spans="1:13" x14ac:dyDescent="0.25">
      <c r="A7396" s="169">
        <v>70474</v>
      </c>
      <c r="B7396" s="170" t="s">
        <v>5379</v>
      </c>
      <c r="C7396" s="170" t="s">
        <v>15</v>
      </c>
      <c r="D7396" s="170" t="s">
        <v>225</v>
      </c>
      <c r="E7396" s="170">
        <v>700</v>
      </c>
      <c r="F7396" s="170">
        <v>6</v>
      </c>
      <c r="G7396" s="171">
        <v>40</v>
      </c>
      <c r="H7396" s="170" t="s">
        <v>128</v>
      </c>
      <c r="I7396" s="171">
        <v>59.99</v>
      </c>
      <c r="J7396" s="169">
        <v>1</v>
      </c>
      <c r="K7396" s="154" cm="1">
        <f t="array" ref="K7396">ROUND(
IF(C7396="Beer",
SUM(LOOKUP(2,1/(SRP!$B$8:$B$10&lt;=E7396)/(SRP!$C$8:$C$10&gt;=E7396),SRP!$D$8:$D$10)*(G7396/100)*(E7396/1000)),
IF(C7396="Spirits",
SUM(LOOKUP(2,1/(SRP!$B$2:$B$7&lt;=E7396)/(SRP!$C$2:$C$7&gt;=E7396),SRP!$D$2:$D$7)*(G7396/100)*(E7396/1000)),
IF(AND(C7396="Wine",D7396="Fortified Wines"),
SUM(LOOKUP(2,1/(SRP!$B$26:$B$29&lt;=E7396)/(SRP!$C$26:$C$29&gt;=E7396),SRP!$D$26:$D$29)*(G7396/100)*(E7396/1000)),
IF(C7396="Wine",
SUM(LOOKUP(2,1/(SRP!$B$21:$B$25&lt;=E7396)/(SRP!$C$21:$C$25&gt;=E7396),SRP!$D$21:$D$25)*(G7396/100)*(E7396/1000)),
IF(AND(C7396="Ready to Drink",D7396="RTD-One Pour Cocktail&gt;7%&lt;=14.5"),
SUM(LOOKUP(2,1/(SRP!$B$16:$B$20&lt;=E7396)/(SRP!$C$16:$C$20&gt;=E7396),SRP!$D$16:$D$20)*(G7396/100)*(E7396/1000)),
IF(C7396="Ready to Drink",
SUM(LOOKUP(2,1/(SRP!$B$11:$B$15&lt;=E7396)/(SRP!$C$11:$C$15&gt;=E7396),SRP!$D$11:$D$15)*(G7396/100)*(E7396/1000)),
0)))))),2)</f>
        <v>21.86</v>
      </c>
      <c r="L7396" s="173" t="str">
        <f t="shared" si="115"/>
        <v>Spirits700</v>
      </c>
      <c r="M7396" s="154">
        <f>VLOOKUP(L7396,'Slope %'!C:D,2,0)</f>
        <v>7.0000000000000007E-2</v>
      </c>
    </row>
    <row r="7397" spans="1:13" x14ac:dyDescent="0.25">
      <c r="A7397" s="169">
        <v>70479</v>
      </c>
      <c r="B7397" s="170" t="s">
        <v>5380</v>
      </c>
      <c r="C7397" s="170" t="s">
        <v>15</v>
      </c>
      <c r="D7397" s="170" t="s">
        <v>140</v>
      </c>
      <c r="E7397" s="170">
        <v>750</v>
      </c>
      <c r="F7397" s="170">
        <v>6</v>
      </c>
      <c r="G7397" s="171">
        <v>22</v>
      </c>
      <c r="H7397" s="170" t="s">
        <v>26</v>
      </c>
      <c r="I7397" s="171">
        <v>34.99</v>
      </c>
      <c r="J7397" s="169">
        <v>1</v>
      </c>
      <c r="K7397" s="154" cm="1">
        <f t="array" ref="K7397">ROUND(
IF(C7397="Beer",
SUM(LOOKUP(2,1/(SRP!$B$8:$B$10&lt;=E7397)/(SRP!$C$8:$C$10&gt;=E7397),SRP!$D$8:$D$10)*(G7397/100)*(E7397/1000)),
IF(C7397="Spirits",
SUM(LOOKUP(2,1/(SRP!$B$2:$B$7&lt;=E7397)/(SRP!$C$2:$C$7&gt;=E7397),SRP!$D$2:$D$7)*(G7397/100)*(E7397/1000)),
IF(AND(C7397="Wine",D7397="Fortified Wines"),
SUM(LOOKUP(2,1/(SRP!$B$26:$B$29&lt;=E7397)/(SRP!$C$26:$C$29&gt;=E7397),SRP!$D$26:$D$29)*(G7397/100)*(E7397/1000)),
IF(C7397="Wine",
SUM(LOOKUP(2,1/(SRP!$B$21:$B$25&lt;=E7397)/(SRP!$C$21:$C$25&gt;=E7397),SRP!$D$21:$D$25)*(G7397/100)*(E7397/1000)),
IF(AND(C7397="Ready to Drink",D7397="RTD-One Pour Cocktail&gt;7%&lt;=14.5"),
SUM(LOOKUP(2,1/(SRP!$B$16:$B$20&lt;=E7397)/(SRP!$C$16:$C$20&gt;=E7397),SRP!$D$16:$D$20)*(G7397/100)*(E7397/1000)),
IF(C7397="Ready to Drink",
SUM(LOOKUP(2,1/(SRP!$B$11:$B$15&lt;=E7397)/(SRP!$C$11:$C$15&gt;=E7397),SRP!$D$11:$D$15)*(G7397/100)*(E7397/1000)),
0)))))),2)</f>
        <v>12.88</v>
      </c>
      <c r="L7397" s="173" t="str">
        <f t="shared" si="115"/>
        <v>Spirits750</v>
      </c>
      <c r="M7397" s="154">
        <f>VLOOKUP(L7397,'Slope %'!C:D,2,0)</f>
        <v>7.0000000000000007E-2</v>
      </c>
    </row>
    <row r="7398" spans="1:13" x14ac:dyDescent="0.25">
      <c r="A7398" s="169">
        <v>70489</v>
      </c>
      <c r="B7398" s="170" t="s">
        <v>5381</v>
      </c>
      <c r="C7398" s="170" t="s">
        <v>24</v>
      </c>
      <c r="D7398" s="170" t="s">
        <v>34</v>
      </c>
      <c r="E7398" s="170">
        <v>750</v>
      </c>
      <c r="F7398" s="170">
        <v>6</v>
      </c>
      <c r="G7398" s="171">
        <v>13.5</v>
      </c>
      <c r="H7398" s="170" t="s">
        <v>22</v>
      </c>
      <c r="I7398" s="171">
        <v>31.99</v>
      </c>
      <c r="J7398" s="169">
        <v>1</v>
      </c>
      <c r="K7398" s="154" cm="1">
        <f t="array" ref="K7398">ROUND(
IF(C7398="Beer",
SUM(LOOKUP(2,1/(SRP!$B$8:$B$10&lt;=E7398)/(SRP!$C$8:$C$10&gt;=E7398),SRP!$D$8:$D$10)*(G7398/100)*(E7398/1000)),
IF(C7398="Spirits",
SUM(LOOKUP(2,1/(SRP!$B$2:$B$7&lt;=E7398)/(SRP!$C$2:$C$7&gt;=E7398),SRP!$D$2:$D$7)*(G7398/100)*(E7398/1000)),
IF(AND(C7398="Wine",D7398="Fortified Wines"),
SUM(LOOKUP(2,1/(SRP!$B$26:$B$29&lt;=E7398)/(SRP!$C$26:$C$29&gt;=E7398),SRP!$D$26:$D$29)*(G7398/100)*(E7398/1000)),
IF(C7398="Wine",
SUM(LOOKUP(2,1/(SRP!$B$21:$B$25&lt;=E7398)/(SRP!$C$21:$C$25&gt;=E7398),SRP!$D$21:$D$25)*(G7398/100)*(E7398/1000)),
IF(AND(C7398="Ready to Drink",D7398="RTD-One Pour Cocktail&gt;7%&lt;=14.5"),
SUM(LOOKUP(2,1/(SRP!$B$16:$B$20&lt;=E7398)/(SRP!$C$16:$C$20&gt;=E7398),SRP!$D$16:$D$20)*(G7398/100)*(E7398/1000)),
IF(C7398="Ready to Drink",
SUM(LOOKUP(2,1/(SRP!$B$11:$B$15&lt;=E7398)/(SRP!$C$11:$C$15&gt;=E7398),SRP!$D$11:$D$15)*(G7398/100)*(E7398/1000)),
0)))))),2)</f>
        <v>7.9</v>
      </c>
      <c r="L7398" s="173" t="str">
        <f t="shared" si="115"/>
        <v>Wine750</v>
      </c>
      <c r="M7398" s="154">
        <f>VLOOKUP(L7398,'Slope %'!C:D,2,0)</f>
        <v>0.1</v>
      </c>
    </row>
    <row r="7399" spans="1:13" x14ac:dyDescent="0.25">
      <c r="A7399" s="169">
        <v>70490</v>
      </c>
      <c r="B7399" s="170" t="s">
        <v>5382</v>
      </c>
      <c r="C7399" s="170" t="s">
        <v>24</v>
      </c>
      <c r="D7399" s="170" t="s">
        <v>127</v>
      </c>
      <c r="E7399" s="170">
        <v>750</v>
      </c>
      <c r="F7399" s="170">
        <v>12</v>
      </c>
      <c r="G7399" s="171">
        <v>13.5</v>
      </c>
      <c r="H7399" s="170" t="s">
        <v>1214</v>
      </c>
      <c r="I7399" s="171">
        <v>14.99</v>
      </c>
      <c r="J7399" s="169">
        <v>1</v>
      </c>
      <c r="K7399" s="154" cm="1">
        <f t="array" ref="K7399">ROUND(
IF(C7399="Beer",
SUM(LOOKUP(2,1/(SRP!$B$8:$B$10&lt;=E7399)/(SRP!$C$8:$C$10&gt;=E7399),SRP!$D$8:$D$10)*(G7399/100)*(E7399/1000)),
IF(C7399="Spirits",
SUM(LOOKUP(2,1/(SRP!$B$2:$B$7&lt;=E7399)/(SRP!$C$2:$C$7&gt;=E7399),SRP!$D$2:$D$7)*(G7399/100)*(E7399/1000)),
IF(AND(C7399="Wine",D7399="Fortified Wines"),
SUM(LOOKUP(2,1/(SRP!$B$26:$B$29&lt;=E7399)/(SRP!$C$26:$C$29&gt;=E7399),SRP!$D$26:$D$29)*(G7399/100)*(E7399/1000)),
IF(C7399="Wine",
SUM(LOOKUP(2,1/(SRP!$B$21:$B$25&lt;=E7399)/(SRP!$C$21:$C$25&gt;=E7399),SRP!$D$21:$D$25)*(G7399/100)*(E7399/1000)),
IF(AND(C7399="Ready to Drink",D7399="RTD-One Pour Cocktail&gt;7%&lt;=14.5"),
SUM(LOOKUP(2,1/(SRP!$B$16:$B$20&lt;=E7399)/(SRP!$C$16:$C$20&gt;=E7399),SRP!$D$16:$D$20)*(G7399/100)*(E7399/1000)),
IF(C7399="Ready to Drink",
SUM(LOOKUP(2,1/(SRP!$B$11:$B$15&lt;=E7399)/(SRP!$C$11:$C$15&gt;=E7399),SRP!$D$11:$D$15)*(G7399/100)*(E7399/1000)),
0)))))),2)</f>
        <v>7.9</v>
      </c>
      <c r="L7399" s="173" t="str">
        <f t="shared" si="115"/>
        <v>Wine750</v>
      </c>
      <c r="M7399" s="154">
        <f>VLOOKUP(L7399,'Slope %'!C:D,2,0)</f>
        <v>0.1</v>
      </c>
    </row>
    <row r="7400" spans="1:13" x14ac:dyDescent="0.25">
      <c r="A7400" s="169">
        <v>70491</v>
      </c>
      <c r="B7400" s="170" t="s">
        <v>5383</v>
      </c>
      <c r="C7400" s="170" t="s">
        <v>15</v>
      </c>
      <c r="D7400" s="170" t="s">
        <v>143</v>
      </c>
      <c r="E7400" s="170">
        <v>750</v>
      </c>
      <c r="F7400" s="170">
        <v>12</v>
      </c>
      <c r="G7400" s="171">
        <v>45</v>
      </c>
      <c r="H7400" s="170" t="s">
        <v>96</v>
      </c>
      <c r="I7400" s="171">
        <v>44.99</v>
      </c>
      <c r="J7400" s="169">
        <v>1</v>
      </c>
      <c r="K7400" s="154" cm="1">
        <f t="array" ref="K7400">ROUND(
IF(C7400="Beer",
SUM(LOOKUP(2,1/(SRP!$B$8:$B$10&lt;=E7400)/(SRP!$C$8:$C$10&gt;=E7400),SRP!$D$8:$D$10)*(G7400/100)*(E7400/1000)),
IF(C7400="Spirits",
SUM(LOOKUP(2,1/(SRP!$B$2:$B$7&lt;=E7400)/(SRP!$C$2:$C$7&gt;=E7400),SRP!$D$2:$D$7)*(G7400/100)*(E7400/1000)),
IF(AND(C7400="Wine",D7400="Fortified Wines"),
SUM(LOOKUP(2,1/(SRP!$B$26:$B$29&lt;=E7400)/(SRP!$C$26:$C$29&gt;=E7400),SRP!$D$26:$D$29)*(G7400/100)*(E7400/1000)),
IF(C7400="Wine",
SUM(LOOKUP(2,1/(SRP!$B$21:$B$25&lt;=E7400)/(SRP!$C$21:$C$25&gt;=E7400),SRP!$D$21:$D$25)*(G7400/100)*(E7400/1000)),
IF(AND(C7400="Ready to Drink",D7400="RTD-One Pour Cocktail&gt;7%&lt;=14.5"),
SUM(LOOKUP(2,1/(SRP!$B$16:$B$20&lt;=E7400)/(SRP!$C$16:$C$20&gt;=E7400),SRP!$D$16:$D$20)*(G7400/100)*(E7400/1000)),
IF(C7400="Ready to Drink",
SUM(LOOKUP(2,1/(SRP!$B$11:$B$15&lt;=E7400)/(SRP!$C$11:$C$15&gt;=E7400),SRP!$D$11:$D$15)*(G7400/100)*(E7400/1000)),
0)))))),2)</f>
        <v>26.35</v>
      </c>
      <c r="L7400" s="173" t="str">
        <f t="shared" si="115"/>
        <v>Spirits750</v>
      </c>
      <c r="M7400" s="154">
        <f>VLOOKUP(L7400,'Slope %'!C:D,2,0)</f>
        <v>7.0000000000000007E-2</v>
      </c>
    </row>
    <row r="7401" spans="1:13" x14ac:dyDescent="0.25">
      <c r="A7401" s="169">
        <v>70492</v>
      </c>
      <c r="B7401" s="170" t="s">
        <v>5384</v>
      </c>
      <c r="C7401" s="170" t="s">
        <v>11</v>
      </c>
      <c r="D7401" s="170" t="s">
        <v>267</v>
      </c>
      <c r="E7401" s="170">
        <v>473</v>
      </c>
      <c r="F7401" s="170">
        <v>24</v>
      </c>
      <c r="G7401" s="171">
        <v>5.2</v>
      </c>
      <c r="H7401" s="170" t="s">
        <v>1362</v>
      </c>
      <c r="I7401" s="171">
        <v>4.2</v>
      </c>
      <c r="J7401" s="169">
        <v>1</v>
      </c>
      <c r="K7401" s="154" cm="1">
        <f t="array" ref="K7401">ROUND(
IF(C7401="Beer",
SUM(LOOKUP(2,1/(SRP!$B$8:$B$10&lt;=E7401)/(SRP!$C$8:$C$10&gt;=E7401),SRP!$D$8:$D$10)*(G7401/100)*(E7401/1000)),
IF(C7401="Spirits",
SUM(LOOKUP(2,1/(SRP!$B$2:$B$7&lt;=E7401)/(SRP!$C$2:$C$7&gt;=E7401),SRP!$D$2:$D$7)*(G7401/100)*(E7401/1000)),
IF(AND(C7401="Wine",D7401="Fortified Wines"),
SUM(LOOKUP(2,1/(SRP!$B$26:$B$29&lt;=E7401)/(SRP!$C$26:$C$29&gt;=E7401),SRP!$D$26:$D$29)*(G7401/100)*(E7401/1000)),
IF(C7401="Wine",
SUM(LOOKUP(2,1/(SRP!$B$21:$B$25&lt;=E7401)/(SRP!$C$21:$C$25&gt;=E7401),SRP!$D$21:$D$25)*(G7401/100)*(E7401/1000)),
IF(AND(C7401="Ready to Drink",D7401="RTD-One Pour Cocktail&gt;7%&lt;=14.5"),
SUM(LOOKUP(2,1/(SRP!$B$16:$B$20&lt;=E7401)/(SRP!$C$16:$C$20&gt;=E7401),SRP!$D$16:$D$20)*(G7401/100)*(E7401/1000)),
IF(C7401="Ready to Drink",
SUM(LOOKUP(2,1/(SRP!$B$11:$B$15&lt;=E7401)/(SRP!$C$11:$C$15&gt;=E7401),SRP!$D$11:$D$15)*(G7401/100)*(E7401/1000)),
0)))))),2)</f>
        <v>1.92</v>
      </c>
      <c r="L7401" s="173" t="str">
        <f t="shared" si="115"/>
        <v>Beer473</v>
      </c>
      <c r="M7401" s="154">
        <f>VLOOKUP(L7401,'Slope %'!C:D,2,0)</f>
        <v>0.12</v>
      </c>
    </row>
    <row r="7402" spans="1:13" x14ac:dyDescent="0.25">
      <c r="A7402" s="169">
        <v>70492</v>
      </c>
      <c r="B7402" s="170" t="s">
        <v>5384</v>
      </c>
      <c r="C7402" s="170" t="s">
        <v>11</v>
      </c>
      <c r="D7402" s="170" t="s">
        <v>267</v>
      </c>
      <c r="E7402" s="170">
        <v>473</v>
      </c>
      <c r="F7402" s="170">
        <v>24</v>
      </c>
      <c r="G7402" s="171">
        <v>5.2</v>
      </c>
      <c r="H7402" s="170" t="s">
        <v>1362</v>
      </c>
      <c r="I7402" s="171">
        <v>4.2</v>
      </c>
      <c r="J7402" s="169">
        <v>1</v>
      </c>
      <c r="K7402" s="154" cm="1">
        <f t="array" ref="K7402">ROUND(
IF(C7402="Beer",
SUM(LOOKUP(2,1/(SRP!$B$8:$B$10&lt;=E7402)/(SRP!$C$8:$C$10&gt;=E7402),SRP!$D$8:$D$10)*(G7402/100)*(E7402/1000)),
IF(C7402="Spirits",
SUM(LOOKUP(2,1/(SRP!$B$2:$B$7&lt;=E7402)/(SRP!$C$2:$C$7&gt;=E7402),SRP!$D$2:$D$7)*(G7402/100)*(E7402/1000)),
IF(AND(C7402="Wine",D7402="Fortified Wines"),
SUM(LOOKUP(2,1/(SRP!$B$26:$B$29&lt;=E7402)/(SRP!$C$26:$C$29&gt;=E7402),SRP!$D$26:$D$29)*(G7402/100)*(E7402/1000)),
IF(C7402="Wine",
SUM(LOOKUP(2,1/(SRP!$B$21:$B$25&lt;=E7402)/(SRP!$C$21:$C$25&gt;=E7402),SRP!$D$21:$D$25)*(G7402/100)*(E7402/1000)),
IF(AND(C7402="Ready to Drink",D7402="RTD-One Pour Cocktail&gt;7%&lt;=14.5"),
SUM(LOOKUP(2,1/(SRP!$B$16:$B$20&lt;=E7402)/(SRP!$C$16:$C$20&gt;=E7402),SRP!$D$16:$D$20)*(G7402/100)*(E7402/1000)),
IF(C7402="Ready to Drink",
SUM(LOOKUP(2,1/(SRP!$B$11:$B$15&lt;=E7402)/(SRP!$C$11:$C$15&gt;=E7402),SRP!$D$11:$D$15)*(G7402/100)*(E7402/1000)),
0)))))),2)</f>
        <v>1.92</v>
      </c>
      <c r="L7402" s="173" t="str">
        <f t="shared" si="115"/>
        <v>Beer473</v>
      </c>
      <c r="M7402" s="154">
        <f>VLOOKUP(L7402,'Slope %'!C:D,2,0)</f>
        <v>0.12</v>
      </c>
    </row>
    <row r="7403" spans="1:13" x14ac:dyDescent="0.25">
      <c r="A7403" s="169">
        <v>70493</v>
      </c>
      <c r="B7403" s="170" t="s">
        <v>5385</v>
      </c>
      <c r="C7403" s="170" t="s">
        <v>11</v>
      </c>
      <c r="D7403" s="170" t="s">
        <v>12</v>
      </c>
      <c r="E7403" s="170">
        <v>8520</v>
      </c>
      <c r="F7403" s="170">
        <v>1</v>
      </c>
      <c r="G7403" s="171">
        <v>4.5</v>
      </c>
      <c r="H7403" s="170" t="s">
        <v>1324</v>
      </c>
      <c r="I7403" s="171">
        <v>49.68</v>
      </c>
      <c r="J7403" s="169">
        <v>24</v>
      </c>
      <c r="K7403" s="154" cm="1">
        <f t="array" ref="K7403">ROUND(
IF(C7403="Beer",
SUM(LOOKUP(2,1/(SRP!$B$8:$B$10&lt;=E7403)/(SRP!$C$8:$C$10&gt;=E7403),SRP!$D$8:$D$10)*(G7403/100)*(E7403/1000)),
IF(C7403="Spirits",
SUM(LOOKUP(2,1/(SRP!$B$2:$B$7&lt;=E7403)/(SRP!$C$2:$C$7&gt;=E7403),SRP!$D$2:$D$7)*(G7403/100)*(E7403/1000)),
IF(AND(C7403="Wine",D7403="Fortified Wines"),
SUM(LOOKUP(2,1/(SRP!$B$26:$B$29&lt;=E7403)/(SRP!$C$26:$C$29&gt;=E7403),SRP!$D$26:$D$29)*(G7403/100)*(E7403/1000)),
IF(C7403="Wine",
SUM(LOOKUP(2,1/(SRP!$B$21:$B$25&lt;=E7403)/(SRP!$C$21:$C$25&gt;=E7403),SRP!$D$21:$D$25)*(G7403/100)*(E7403/1000)),
IF(AND(C7403="Ready to Drink",D7403="RTD-One Pour Cocktail&gt;7%&lt;=14.5"),
SUM(LOOKUP(2,1/(SRP!$B$16:$B$20&lt;=E7403)/(SRP!$C$16:$C$20&gt;=E7403),SRP!$D$16:$D$20)*(G7403/100)*(E7403/1000)),
IF(C7403="Ready to Drink",
SUM(LOOKUP(2,1/(SRP!$B$11:$B$15&lt;=E7403)/(SRP!$C$11:$C$15&gt;=E7403),SRP!$D$11:$D$15)*(G7403/100)*(E7403/1000)),
0)))))),2)</f>
        <v>29.93</v>
      </c>
      <c r="L7403" s="173" t="str">
        <f t="shared" si="115"/>
        <v>Beer8520</v>
      </c>
      <c r="M7403" s="154">
        <f>VLOOKUP(L7403,'Slope %'!C:D,2,0)</f>
        <v>0.05</v>
      </c>
    </row>
    <row r="7404" spans="1:13" x14ac:dyDescent="0.25">
      <c r="A7404" s="169">
        <v>70493</v>
      </c>
      <c r="B7404" s="170" t="s">
        <v>5385</v>
      </c>
      <c r="C7404" s="170" t="s">
        <v>11</v>
      </c>
      <c r="D7404" s="170" t="s">
        <v>12</v>
      </c>
      <c r="E7404" s="170">
        <v>8520</v>
      </c>
      <c r="F7404" s="170">
        <v>1</v>
      </c>
      <c r="G7404" s="171">
        <v>4.5</v>
      </c>
      <c r="H7404" s="170" t="s">
        <v>1324</v>
      </c>
      <c r="I7404" s="171">
        <v>49.68</v>
      </c>
      <c r="J7404" s="169">
        <v>24</v>
      </c>
      <c r="K7404" s="154" cm="1">
        <f t="array" ref="K7404">ROUND(
IF(C7404="Beer",
SUM(LOOKUP(2,1/(SRP!$B$8:$B$10&lt;=E7404)/(SRP!$C$8:$C$10&gt;=E7404),SRP!$D$8:$D$10)*(G7404/100)*(E7404/1000)),
IF(C7404="Spirits",
SUM(LOOKUP(2,1/(SRP!$B$2:$B$7&lt;=E7404)/(SRP!$C$2:$C$7&gt;=E7404),SRP!$D$2:$D$7)*(G7404/100)*(E7404/1000)),
IF(AND(C7404="Wine",D7404="Fortified Wines"),
SUM(LOOKUP(2,1/(SRP!$B$26:$B$29&lt;=E7404)/(SRP!$C$26:$C$29&gt;=E7404),SRP!$D$26:$D$29)*(G7404/100)*(E7404/1000)),
IF(C7404="Wine",
SUM(LOOKUP(2,1/(SRP!$B$21:$B$25&lt;=E7404)/(SRP!$C$21:$C$25&gt;=E7404),SRP!$D$21:$D$25)*(G7404/100)*(E7404/1000)),
IF(AND(C7404="Ready to Drink",D7404="RTD-One Pour Cocktail&gt;7%&lt;=14.5"),
SUM(LOOKUP(2,1/(SRP!$B$16:$B$20&lt;=E7404)/(SRP!$C$16:$C$20&gt;=E7404),SRP!$D$16:$D$20)*(G7404/100)*(E7404/1000)),
IF(C7404="Ready to Drink",
SUM(LOOKUP(2,1/(SRP!$B$11:$B$15&lt;=E7404)/(SRP!$C$11:$C$15&gt;=E7404),SRP!$D$11:$D$15)*(G7404/100)*(E7404/1000)),
0)))))),2)</f>
        <v>29.93</v>
      </c>
      <c r="L7404" s="173" t="str">
        <f t="shared" si="115"/>
        <v>Beer8520</v>
      </c>
      <c r="M7404" s="154">
        <f>VLOOKUP(L7404,'Slope %'!C:D,2,0)</f>
        <v>0.05</v>
      </c>
    </row>
    <row r="7405" spans="1:13" x14ac:dyDescent="0.25">
      <c r="A7405" s="169">
        <v>70494</v>
      </c>
      <c r="B7405" s="170" t="s">
        <v>5386</v>
      </c>
      <c r="C7405" s="170" t="s">
        <v>24</v>
      </c>
      <c r="D7405" s="170" t="s">
        <v>611</v>
      </c>
      <c r="E7405" s="170">
        <v>750</v>
      </c>
      <c r="F7405" s="170">
        <v>12</v>
      </c>
      <c r="G7405" s="171">
        <v>13</v>
      </c>
      <c r="H7405" s="170" t="s">
        <v>1214</v>
      </c>
      <c r="I7405" s="171">
        <v>14.99</v>
      </c>
      <c r="J7405" s="169">
        <v>1</v>
      </c>
      <c r="K7405" s="154" cm="1">
        <f t="array" ref="K7405">ROUND(
IF(C7405="Beer",
SUM(LOOKUP(2,1/(SRP!$B$8:$B$10&lt;=E7405)/(SRP!$C$8:$C$10&gt;=E7405),SRP!$D$8:$D$10)*(G7405/100)*(E7405/1000)),
IF(C7405="Spirits",
SUM(LOOKUP(2,1/(SRP!$B$2:$B$7&lt;=E7405)/(SRP!$C$2:$C$7&gt;=E7405),SRP!$D$2:$D$7)*(G7405/100)*(E7405/1000)),
IF(AND(C7405="Wine",D7405="Fortified Wines"),
SUM(LOOKUP(2,1/(SRP!$B$26:$B$29&lt;=E7405)/(SRP!$C$26:$C$29&gt;=E7405),SRP!$D$26:$D$29)*(G7405/100)*(E7405/1000)),
IF(C7405="Wine",
SUM(LOOKUP(2,1/(SRP!$B$21:$B$25&lt;=E7405)/(SRP!$C$21:$C$25&gt;=E7405),SRP!$D$21:$D$25)*(G7405/100)*(E7405/1000)),
IF(AND(C7405="Ready to Drink",D7405="RTD-One Pour Cocktail&gt;7%&lt;=14.5"),
SUM(LOOKUP(2,1/(SRP!$B$16:$B$20&lt;=E7405)/(SRP!$C$16:$C$20&gt;=E7405),SRP!$D$16:$D$20)*(G7405/100)*(E7405/1000)),
IF(C7405="Ready to Drink",
SUM(LOOKUP(2,1/(SRP!$B$11:$B$15&lt;=E7405)/(SRP!$C$11:$C$15&gt;=E7405),SRP!$D$11:$D$15)*(G7405/100)*(E7405/1000)),
0)))))),2)</f>
        <v>7.61</v>
      </c>
      <c r="L7405" s="173" t="str">
        <f t="shared" si="115"/>
        <v>Wine750</v>
      </c>
      <c r="M7405" s="154">
        <f>VLOOKUP(L7405,'Slope %'!C:D,2,0)</f>
        <v>0.1</v>
      </c>
    </row>
    <row r="7406" spans="1:13" x14ac:dyDescent="0.25">
      <c r="A7406" s="169">
        <v>70496</v>
      </c>
      <c r="B7406" s="170" t="s">
        <v>5387</v>
      </c>
      <c r="C7406" s="170" t="s">
        <v>24</v>
      </c>
      <c r="D7406" s="170" t="s">
        <v>34</v>
      </c>
      <c r="E7406" s="170">
        <v>750</v>
      </c>
      <c r="F7406" s="170">
        <v>6</v>
      </c>
      <c r="G7406" s="171">
        <v>14.5</v>
      </c>
      <c r="H7406" s="170" t="s">
        <v>22</v>
      </c>
      <c r="I7406" s="171">
        <v>29.99</v>
      </c>
      <c r="J7406" s="169">
        <v>1</v>
      </c>
      <c r="K7406" s="154" cm="1">
        <f t="array" ref="K7406">ROUND(
IF(C7406="Beer",
SUM(LOOKUP(2,1/(SRP!$B$8:$B$10&lt;=E7406)/(SRP!$C$8:$C$10&gt;=E7406),SRP!$D$8:$D$10)*(G7406/100)*(E7406/1000)),
IF(C7406="Spirits",
SUM(LOOKUP(2,1/(SRP!$B$2:$B$7&lt;=E7406)/(SRP!$C$2:$C$7&gt;=E7406),SRP!$D$2:$D$7)*(G7406/100)*(E7406/1000)),
IF(AND(C7406="Wine",D7406="Fortified Wines"),
SUM(LOOKUP(2,1/(SRP!$B$26:$B$29&lt;=E7406)/(SRP!$C$26:$C$29&gt;=E7406),SRP!$D$26:$D$29)*(G7406/100)*(E7406/1000)),
IF(C7406="Wine",
SUM(LOOKUP(2,1/(SRP!$B$21:$B$25&lt;=E7406)/(SRP!$C$21:$C$25&gt;=E7406),SRP!$D$21:$D$25)*(G7406/100)*(E7406/1000)),
IF(AND(C7406="Ready to Drink",D7406="RTD-One Pour Cocktail&gt;7%&lt;=14.5"),
SUM(LOOKUP(2,1/(SRP!$B$16:$B$20&lt;=E7406)/(SRP!$C$16:$C$20&gt;=E7406),SRP!$D$16:$D$20)*(G7406/100)*(E7406/1000)),
IF(C7406="Ready to Drink",
SUM(LOOKUP(2,1/(SRP!$B$11:$B$15&lt;=E7406)/(SRP!$C$11:$C$15&gt;=E7406),SRP!$D$11:$D$15)*(G7406/100)*(E7406/1000)),
0)))))),2)</f>
        <v>8.49</v>
      </c>
      <c r="L7406" s="173" t="str">
        <f t="shared" si="115"/>
        <v>Wine750</v>
      </c>
      <c r="M7406" s="154">
        <f>VLOOKUP(L7406,'Slope %'!C:D,2,0)</f>
        <v>0.1</v>
      </c>
    </row>
    <row r="7407" spans="1:13" x14ac:dyDescent="0.25">
      <c r="A7407" s="169">
        <v>70545</v>
      </c>
      <c r="B7407" s="170" t="s">
        <v>5388</v>
      </c>
      <c r="C7407" s="170" t="s">
        <v>24</v>
      </c>
      <c r="D7407" s="170" t="s">
        <v>34</v>
      </c>
      <c r="E7407" s="170">
        <v>750</v>
      </c>
      <c r="F7407" s="170">
        <v>12</v>
      </c>
      <c r="G7407" s="171">
        <v>12.5</v>
      </c>
      <c r="H7407" s="170" t="s">
        <v>415</v>
      </c>
      <c r="I7407" s="171">
        <v>21.99</v>
      </c>
      <c r="J7407" s="169">
        <v>1</v>
      </c>
      <c r="K7407" s="154" cm="1">
        <f t="array" ref="K7407">ROUND(
IF(C7407="Beer",
SUM(LOOKUP(2,1/(SRP!$B$8:$B$10&lt;=E7407)/(SRP!$C$8:$C$10&gt;=E7407),SRP!$D$8:$D$10)*(G7407/100)*(E7407/1000)),
IF(C7407="Spirits",
SUM(LOOKUP(2,1/(SRP!$B$2:$B$7&lt;=E7407)/(SRP!$C$2:$C$7&gt;=E7407),SRP!$D$2:$D$7)*(G7407/100)*(E7407/1000)),
IF(AND(C7407="Wine",D7407="Fortified Wines"),
SUM(LOOKUP(2,1/(SRP!$B$26:$B$29&lt;=E7407)/(SRP!$C$26:$C$29&gt;=E7407),SRP!$D$26:$D$29)*(G7407/100)*(E7407/1000)),
IF(C7407="Wine",
SUM(LOOKUP(2,1/(SRP!$B$21:$B$25&lt;=E7407)/(SRP!$C$21:$C$25&gt;=E7407),SRP!$D$21:$D$25)*(G7407/100)*(E7407/1000)),
IF(AND(C7407="Ready to Drink",D7407="RTD-One Pour Cocktail&gt;7%&lt;=14.5"),
SUM(LOOKUP(2,1/(SRP!$B$16:$B$20&lt;=E7407)/(SRP!$C$16:$C$20&gt;=E7407),SRP!$D$16:$D$20)*(G7407/100)*(E7407/1000)),
IF(C7407="Ready to Drink",
SUM(LOOKUP(2,1/(SRP!$B$11:$B$15&lt;=E7407)/(SRP!$C$11:$C$15&gt;=E7407),SRP!$D$11:$D$15)*(G7407/100)*(E7407/1000)),
0)))))),2)</f>
        <v>7.32</v>
      </c>
      <c r="L7407" s="173" t="str">
        <f t="shared" si="115"/>
        <v>Wine750</v>
      </c>
      <c r="M7407" s="154">
        <f>VLOOKUP(L7407,'Slope %'!C:D,2,0)</f>
        <v>0.1</v>
      </c>
    </row>
    <row r="7408" spans="1:13" x14ac:dyDescent="0.25">
      <c r="A7408" s="169">
        <v>70548</v>
      </c>
      <c r="B7408" s="170" t="s">
        <v>5389</v>
      </c>
      <c r="C7408" s="170" t="s">
        <v>24</v>
      </c>
      <c r="D7408" s="170" t="s">
        <v>58</v>
      </c>
      <c r="E7408" s="170">
        <v>750</v>
      </c>
      <c r="F7408" s="170">
        <v>12</v>
      </c>
      <c r="G7408" s="171">
        <v>13</v>
      </c>
      <c r="H7408" s="170" t="s">
        <v>5390</v>
      </c>
      <c r="I7408" s="171">
        <v>17.989999999999998</v>
      </c>
      <c r="J7408" s="169">
        <v>1</v>
      </c>
      <c r="K7408" s="154" cm="1">
        <f t="array" ref="K7408">ROUND(
IF(C7408="Beer",
SUM(LOOKUP(2,1/(SRP!$B$8:$B$10&lt;=E7408)/(SRP!$C$8:$C$10&gt;=E7408),SRP!$D$8:$D$10)*(G7408/100)*(E7408/1000)),
IF(C7408="Spirits",
SUM(LOOKUP(2,1/(SRP!$B$2:$B$7&lt;=E7408)/(SRP!$C$2:$C$7&gt;=E7408),SRP!$D$2:$D$7)*(G7408/100)*(E7408/1000)),
IF(AND(C7408="Wine",D7408="Fortified Wines"),
SUM(LOOKUP(2,1/(SRP!$B$26:$B$29&lt;=E7408)/(SRP!$C$26:$C$29&gt;=E7408),SRP!$D$26:$D$29)*(G7408/100)*(E7408/1000)),
IF(C7408="Wine",
SUM(LOOKUP(2,1/(SRP!$B$21:$B$25&lt;=E7408)/(SRP!$C$21:$C$25&gt;=E7408),SRP!$D$21:$D$25)*(G7408/100)*(E7408/1000)),
IF(AND(C7408="Ready to Drink",D7408="RTD-One Pour Cocktail&gt;7%&lt;=14.5"),
SUM(LOOKUP(2,1/(SRP!$B$16:$B$20&lt;=E7408)/(SRP!$C$16:$C$20&gt;=E7408),SRP!$D$16:$D$20)*(G7408/100)*(E7408/1000)),
IF(C7408="Ready to Drink",
SUM(LOOKUP(2,1/(SRP!$B$11:$B$15&lt;=E7408)/(SRP!$C$11:$C$15&gt;=E7408),SRP!$D$11:$D$15)*(G7408/100)*(E7408/1000)),
0)))))),2)</f>
        <v>7.61</v>
      </c>
      <c r="L7408" s="173" t="str">
        <f t="shared" si="115"/>
        <v>Wine750</v>
      </c>
      <c r="M7408" s="154">
        <f>VLOOKUP(L7408,'Slope %'!C:D,2,0)</f>
        <v>0.1</v>
      </c>
    </row>
    <row r="7409" spans="1:13" x14ac:dyDescent="0.25">
      <c r="A7409" s="169">
        <v>70549</v>
      </c>
      <c r="B7409" s="170" t="s">
        <v>5391</v>
      </c>
      <c r="C7409" s="170" t="s">
        <v>24</v>
      </c>
      <c r="D7409" s="170" t="s">
        <v>66</v>
      </c>
      <c r="E7409" s="170">
        <v>750</v>
      </c>
      <c r="F7409" s="170">
        <v>12</v>
      </c>
      <c r="G7409" s="171">
        <v>11</v>
      </c>
      <c r="H7409" s="170" t="s">
        <v>415</v>
      </c>
      <c r="I7409" s="171">
        <v>21.99</v>
      </c>
      <c r="J7409" s="169">
        <v>1</v>
      </c>
      <c r="K7409" s="154" cm="1">
        <f t="array" ref="K7409">ROUND(
IF(C7409="Beer",
SUM(LOOKUP(2,1/(SRP!$B$8:$B$10&lt;=E7409)/(SRP!$C$8:$C$10&gt;=E7409),SRP!$D$8:$D$10)*(G7409/100)*(E7409/1000)),
IF(C7409="Spirits",
SUM(LOOKUP(2,1/(SRP!$B$2:$B$7&lt;=E7409)/(SRP!$C$2:$C$7&gt;=E7409),SRP!$D$2:$D$7)*(G7409/100)*(E7409/1000)),
IF(AND(C7409="Wine",D7409="Fortified Wines"),
SUM(LOOKUP(2,1/(SRP!$B$26:$B$29&lt;=E7409)/(SRP!$C$26:$C$29&gt;=E7409),SRP!$D$26:$D$29)*(G7409/100)*(E7409/1000)),
IF(C7409="Wine",
SUM(LOOKUP(2,1/(SRP!$B$21:$B$25&lt;=E7409)/(SRP!$C$21:$C$25&gt;=E7409),SRP!$D$21:$D$25)*(G7409/100)*(E7409/1000)),
IF(AND(C7409="Ready to Drink",D7409="RTD-One Pour Cocktail&gt;7%&lt;=14.5"),
SUM(LOOKUP(2,1/(SRP!$B$16:$B$20&lt;=E7409)/(SRP!$C$16:$C$20&gt;=E7409),SRP!$D$16:$D$20)*(G7409/100)*(E7409/1000)),
IF(C7409="Ready to Drink",
SUM(LOOKUP(2,1/(SRP!$B$11:$B$15&lt;=E7409)/(SRP!$C$11:$C$15&gt;=E7409),SRP!$D$11:$D$15)*(G7409/100)*(E7409/1000)),
0)))))),2)</f>
        <v>6.44</v>
      </c>
      <c r="L7409" s="173" t="str">
        <f t="shared" si="115"/>
        <v>Wine750</v>
      </c>
      <c r="M7409" s="154">
        <f>VLOOKUP(L7409,'Slope %'!C:D,2,0)</f>
        <v>0.1</v>
      </c>
    </row>
    <row r="7410" spans="1:13" x14ac:dyDescent="0.25">
      <c r="A7410" s="169">
        <v>70551</v>
      </c>
      <c r="B7410" s="170" t="s">
        <v>5392</v>
      </c>
      <c r="C7410" s="170" t="s">
        <v>24</v>
      </c>
      <c r="D7410" s="170" t="s">
        <v>34</v>
      </c>
      <c r="E7410" s="170">
        <v>750</v>
      </c>
      <c r="F7410" s="170">
        <v>6</v>
      </c>
      <c r="G7410" s="171">
        <v>14</v>
      </c>
      <c r="H7410" s="170" t="s">
        <v>2786</v>
      </c>
      <c r="I7410" s="171">
        <v>20.99</v>
      </c>
      <c r="J7410" s="169">
        <v>1</v>
      </c>
      <c r="K7410" s="154" cm="1">
        <f t="array" ref="K7410">ROUND(
IF(C7410="Beer",
SUM(LOOKUP(2,1/(SRP!$B$8:$B$10&lt;=E7410)/(SRP!$C$8:$C$10&gt;=E7410),SRP!$D$8:$D$10)*(G7410/100)*(E7410/1000)),
IF(C7410="Spirits",
SUM(LOOKUP(2,1/(SRP!$B$2:$B$7&lt;=E7410)/(SRP!$C$2:$C$7&gt;=E7410),SRP!$D$2:$D$7)*(G7410/100)*(E7410/1000)),
IF(AND(C7410="Wine",D7410="Fortified Wines"),
SUM(LOOKUP(2,1/(SRP!$B$26:$B$29&lt;=E7410)/(SRP!$C$26:$C$29&gt;=E7410),SRP!$D$26:$D$29)*(G7410/100)*(E7410/1000)),
IF(C7410="Wine",
SUM(LOOKUP(2,1/(SRP!$B$21:$B$25&lt;=E7410)/(SRP!$C$21:$C$25&gt;=E7410),SRP!$D$21:$D$25)*(G7410/100)*(E7410/1000)),
IF(AND(C7410="Ready to Drink",D7410="RTD-One Pour Cocktail&gt;7%&lt;=14.5"),
SUM(LOOKUP(2,1/(SRP!$B$16:$B$20&lt;=E7410)/(SRP!$C$16:$C$20&gt;=E7410),SRP!$D$16:$D$20)*(G7410/100)*(E7410/1000)),
IF(C7410="Ready to Drink",
SUM(LOOKUP(2,1/(SRP!$B$11:$B$15&lt;=E7410)/(SRP!$C$11:$C$15&gt;=E7410),SRP!$D$11:$D$15)*(G7410/100)*(E7410/1000)),
0)))))),2)</f>
        <v>8.1999999999999993</v>
      </c>
      <c r="L7410" s="173" t="str">
        <f t="shared" si="115"/>
        <v>Wine750</v>
      </c>
      <c r="M7410" s="154">
        <f>VLOOKUP(L7410,'Slope %'!C:D,2,0)</f>
        <v>0.1</v>
      </c>
    </row>
    <row r="7411" spans="1:13" x14ac:dyDescent="0.25">
      <c r="A7411" s="169">
        <v>70552</v>
      </c>
      <c r="B7411" s="170" t="s">
        <v>5393</v>
      </c>
      <c r="C7411" s="170" t="s">
        <v>11</v>
      </c>
      <c r="D7411" s="170" t="s">
        <v>303</v>
      </c>
      <c r="E7411" s="170">
        <v>473</v>
      </c>
      <c r="F7411" s="170">
        <v>24</v>
      </c>
      <c r="G7411" s="171">
        <v>9</v>
      </c>
      <c r="H7411" s="170" t="s">
        <v>1662</v>
      </c>
      <c r="I7411" s="171">
        <v>4.49</v>
      </c>
      <c r="J7411" s="169">
        <v>1</v>
      </c>
      <c r="K7411" s="154" cm="1">
        <f t="array" ref="K7411">ROUND(
IF(C7411="Beer",
SUM(LOOKUP(2,1/(SRP!$B$8:$B$10&lt;=E7411)/(SRP!$C$8:$C$10&gt;=E7411),SRP!$D$8:$D$10)*(G7411/100)*(E7411/1000)),
IF(C7411="Spirits",
SUM(LOOKUP(2,1/(SRP!$B$2:$B$7&lt;=E7411)/(SRP!$C$2:$C$7&gt;=E7411),SRP!$D$2:$D$7)*(G7411/100)*(E7411/1000)),
IF(AND(C7411="Wine",D7411="Fortified Wines"),
SUM(LOOKUP(2,1/(SRP!$B$26:$B$29&lt;=E7411)/(SRP!$C$26:$C$29&gt;=E7411),SRP!$D$26:$D$29)*(G7411/100)*(E7411/1000)),
IF(C7411="Wine",
SUM(LOOKUP(2,1/(SRP!$B$21:$B$25&lt;=E7411)/(SRP!$C$21:$C$25&gt;=E7411),SRP!$D$21:$D$25)*(G7411/100)*(E7411/1000)),
IF(AND(C7411="Ready to Drink",D7411="RTD-One Pour Cocktail&gt;7%&lt;=14.5"),
SUM(LOOKUP(2,1/(SRP!$B$16:$B$20&lt;=E7411)/(SRP!$C$16:$C$20&gt;=E7411),SRP!$D$16:$D$20)*(G7411/100)*(E7411/1000)),
IF(C7411="Ready to Drink",
SUM(LOOKUP(2,1/(SRP!$B$11:$B$15&lt;=E7411)/(SRP!$C$11:$C$15&gt;=E7411),SRP!$D$11:$D$15)*(G7411/100)*(E7411/1000)),
0)))))),2)</f>
        <v>3.32</v>
      </c>
      <c r="L7411" s="173" t="str">
        <f t="shared" si="115"/>
        <v>Beer473</v>
      </c>
      <c r="M7411" s="154">
        <f>VLOOKUP(L7411,'Slope %'!C:D,2,0)</f>
        <v>0.12</v>
      </c>
    </row>
    <row r="7412" spans="1:13" x14ac:dyDescent="0.25">
      <c r="A7412" s="169">
        <v>70552</v>
      </c>
      <c r="B7412" s="170" t="s">
        <v>5393</v>
      </c>
      <c r="C7412" s="170" t="s">
        <v>11</v>
      </c>
      <c r="D7412" s="170" t="s">
        <v>303</v>
      </c>
      <c r="E7412" s="170">
        <v>473</v>
      </c>
      <c r="F7412" s="170">
        <v>24</v>
      </c>
      <c r="G7412" s="171">
        <v>9</v>
      </c>
      <c r="H7412" s="170" t="s">
        <v>1662</v>
      </c>
      <c r="I7412" s="171">
        <v>4.49</v>
      </c>
      <c r="J7412" s="169">
        <v>1</v>
      </c>
      <c r="K7412" s="154" cm="1">
        <f t="array" ref="K7412">ROUND(
IF(C7412="Beer",
SUM(LOOKUP(2,1/(SRP!$B$8:$B$10&lt;=E7412)/(SRP!$C$8:$C$10&gt;=E7412),SRP!$D$8:$D$10)*(G7412/100)*(E7412/1000)),
IF(C7412="Spirits",
SUM(LOOKUP(2,1/(SRP!$B$2:$B$7&lt;=E7412)/(SRP!$C$2:$C$7&gt;=E7412),SRP!$D$2:$D$7)*(G7412/100)*(E7412/1000)),
IF(AND(C7412="Wine",D7412="Fortified Wines"),
SUM(LOOKUP(2,1/(SRP!$B$26:$B$29&lt;=E7412)/(SRP!$C$26:$C$29&gt;=E7412),SRP!$D$26:$D$29)*(G7412/100)*(E7412/1000)),
IF(C7412="Wine",
SUM(LOOKUP(2,1/(SRP!$B$21:$B$25&lt;=E7412)/(SRP!$C$21:$C$25&gt;=E7412),SRP!$D$21:$D$25)*(G7412/100)*(E7412/1000)),
IF(AND(C7412="Ready to Drink",D7412="RTD-One Pour Cocktail&gt;7%&lt;=14.5"),
SUM(LOOKUP(2,1/(SRP!$B$16:$B$20&lt;=E7412)/(SRP!$C$16:$C$20&gt;=E7412),SRP!$D$16:$D$20)*(G7412/100)*(E7412/1000)),
IF(C7412="Ready to Drink",
SUM(LOOKUP(2,1/(SRP!$B$11:$B$15&lt;=E7412)/(SRP!$C$11:$C$15&gt;=E7412),SRP!$D$11:$D$15)*(G7412/100)*(E7412/1000)),
0)))))),2)</f>
        <v>3.32</v>
      </c>
      <c r="L7412" s="173" t="str">
        <f t="shared" si="115"/>
        <v>Beer473</v>
      </c>
      <c r="M7412" s="154">
        <f>VLOOKUP(L7412,'Slope %'!C:D,2,0)</f>
        <v>0.12</v>
      </c>
    </row>
    <row r="7413" spans="1:13" x14ac:dyDescent="0.25">
      <c r="A7413" s="169">
        <v>70553</v>
      </c>
      <c r="B7413" s="170" t="s">
        <v>5394</v>
      </c>
      <c r="C7413" s="170" t="s">
        <v>24</v>
      </c>
      <c r="D7413" s="170" t="s">
        <v>34</v>
      </c>
      <c r="E7413" s="170">
        <v>750</v>
      </c>
      <c r="F7413" s="170">
        <v>12</v>
      </c>
      <c r="G7413" s="171">
        <v>12.5</v>
      </c>
      <c r="H7413" s="170" t="s">
        <v>54</v>
      </c>
      <c r="I7413" s="171">
        <v>17.989999999999998</v>
      </c>
      <c r="J7413" s="169">
        <v>1</v>
      </c>
      <c r="K7413" s="154" cm="1">
        <f t="array" ref="K7413">ROUND(
IF(C7413="Beer",
SUM(LOOKUP(2,1/(SRP!$B$8:$B$10&lt;=E7413)/(SRP!$C$8:$C$10&gt;=E7413),SRP!$D$8:$D$10)*(G7413/100)*(E7413/1000)),
IF(C7413="Spirits",
SUM(LOOKUP(2,1/(SRP!$B$2:$B$7&lt;=E7413)/(SRP!$C$2:$C$7&gt;=E7413),SRP!$D$2:$D$7)*(G7413/100)*(E7413/1000)),
IF(AND(C7413="Wine",D7413="Fortified Wines"),
SUM(LOOKUP(2,1/(SRP!$B$26:$B$29&lt;=E7413)/(SRP!$C$26:$C$29&gt;=E7413),SRP!$D$26:$D$29)*(G7413/100)*(E7413/1000)),
IF(C7413="Wine",
SUM(LOOKUP(2,1/(SRP!$B$21:$B$25&lt;=E7413)/(SRP!$C$21:$C$25&gt;=E7413),SRP!$D$21:$D$25)*(G7413/100)*(E7413/1000)),
IF(AND(C7413="Ready to Drink",D7413="RTD-One Pour Cocktail&gt;7%&lt;=14.5"),
SUM(LOOKUP(2,1/(SRP!$B$16:$B$20&lt;=E7413)/(SRP!$C$16:$C$20&gt;=E7413),SRP!$D$16:$D$20)*(G7413/100)*(E7413/1000)),
IF(C7413="Ready to Drink",
SUM(LOOKUP(2,1/(SRP!$B$11:$B$15&lt;=E7413)/(SRP!$C$11:$C$15&gt;=E7413),SRP!$D$11:$D$15)*(G7413/100)*(E7413/1000)),
0)))))),2)</f>
        <v>7.32</v>
      </c>
      <c r="L7413" s="173" t="str">
        <f t="shared" si="115"/>
        <v>Wine750</v>
      </c>
      <c r="M7413" s="154">
        <f>VLOOKUP(L7413,'Slope %'!C:D,2,0)</f>
        <v>0.1</v>
      </c>
    </row>
    <row r="7414" spans="1:13" x14ac:dyDescent="0.25">
      <c r="A7414" s="169">
        <v>70557</v>
      </c>
      <c r="B7414" s="170" t="s">
        <v>5395</v>
      </c>
      <c r="C7414" s="170" t="s">
        <v>24</v>
      </c>
      <c r="D7414" s="170" t="s">
        <v>191</v>
      </c>
      <c r="E7414" s="170">
        <v>750</v>
      </c>
      <c r="F7414" s="170">
        <v>12</v>
      </c>
      <c r="G7414" s="171">
        <v>13</v>
      </c>
      <c r="H7414" s="170" t="s">
        <v>54</v>
      </c>
      <c r="I7414" s="171">
        <v>17.989999999999998</v>
      </c>
      <c r="J7414" s="169">
        <v>1</v>
      </c>
      <c r="K7414" s="154" cm="1">
        <f t="array" ref="K7414">ROUND(
IF(C7414="Beer",
SUM(LOOKUP(2,1/(SRP!$B$8:$B$10&lt;=E7414)/(SRP!$C$8:$C$10&gt;=E7414),SRP!$D$8:$D$10)*(G7414/100)*(E7414/1000)),
IF(C7414="Spirits",
SUM(LOOKUP(2,1/(SRP!$B$2:$B$7&lt;=E7414)/(SRP!$C$2:$C$7&gt;=E7414),SRP!$D$2:$D$7)*(G7414/100)*(E7414/1000)),
IF(AND(C7414="Wine",D7414="Fortified Wines"),
SUM(LOOKUP(2,1/(SRP!$B$26:$B$29&lt;=E7414)/(SRP!$C$26:$C$29&gt;=E7414),SRP!$D$26:$D$29)*(G7414/100)*(E7414/1000)),
IF(C7414="Wine",
SUM(LOOKUP(2,1/(SRP!$B$21:$B$25&lt;=E7414)/(SRP!$C$21:$C$25&gt;=E7414),SRP!$D$21:$D$25)*(G7414/100)*(E7414/1000)),
IF(AND(C7414="Ready to Drink",D7414="RTD-One Pour Cocktail&gt;7%&lt;=14.5"),
SUM(LOOKUP(2,1/(SRP!$B$16:$B$20&lt;=E7414)/(SRP!$C$16:$C$20&gt;=E7414),SRP!$D$16:$D$20)*(G7414/100)*(E7414/1000)),
IF(C7414="Ready to Drink",
SUM(LOOKUP(2,1/(SRP!$B$11:$B$15&lt;=E7414)/(SRP!$C$11:$C$15&gt;=E7414),SRP!$D$11:$D$15)*(G7414/100)*(E7414/1000)),
0)))))),2)</f>
        <v>7.61</v>
      </c>
      <c r="L7414" s="173" t="str">
        <f t="shared" si="115"/>
        <v>Wine750</v>
      </c>
      <c r="M7414" s="154">
        <f>VLOOKUP(L7414,'Slope %'!C:D,2,0)</f>
        <v>0.1</v>
      </c>
    </row>
    <row r="7415" spans="1:13" x14ac:dyDescent="0.25">
      <c r="A7415" s="169">
        <v>70558</v>
      </c>
      <c r="B7415" s="170" t="s">
        <v>5396</v>
      </c>
      <c r="C7415" s="170" t="s">
        <v>11</v>
      </c>
      <c r="D7415" s="170" t="s">
        <v>211</v>
      </c>
      <c r="E7415" s="170">
        <v>473</v>
      </c>
      <c r="F7415" s="170">
        <v>24</v>
      </c>
      <c r="G7415" s="171">
        <v>2.5</v>
      </c>
      <c r="H7415" s="170" t="s">
        <v>1623</v>
      </c>
      <c r="I7415" s="171">
        <v>3.99</v>
      </c>
      <c r="J7415" s="169">
        <v>1</v>
      </c>
      <c r="K7415" s="154" cm="1">
        <f t="array" ref="K7415">ROUND(
IF(C7415="Beer",
SUM(LOOKUP(2,1/(SRP!$B$8:$B$10&lt;=E7415)/(SRP!$C$8:$C$10&gt;=E7415),SRP!$D$8:$D$10)*(G7415/100)*(E7415/1000)),
IF(C7415="Spirits",
SUM(LOOKUP(2,1/(SRP!$B$2:$B$7&lt;=E7415)/(SRP!$C$2:$C$7&gt;=E7415),SRP!$D$2:$D$7)*(G7415/100)*(E7415/1000)),
IF(AND(C7415="Wine",D7415="Fortified Wines"),
SUM(LOOKUP(2,1/(SRP!$B$26:$B$29&lt;=E7415)/(SRP!$C$26:$C$29&gt;=E7415),SRP!$D$26:$D$29)*(G7415/100)*(E7415/1000)),
IF(C7415="Wine",
SUM(LOOKUP(2,1/(SRP!$B$21:$B$25&lt;=E7415)/(SRP!$C$21:$C$25&gt;=E7415),SRP!$D$21:$D$25)*(G7415/100)*(E7415/1000)),
IF(AND(C7415="Ready to Drink",D7415="RTD-One Pour Cocktail&gt;7%&lt;=14.5"),
SUM(LOOKUP(2,1/(SRP!$B$16:$B$20&lt;=E7415)/(SRP!$C$16:$C$20&gt;=E7415),SRP!$D$16:$D$20)*(G7415/100)*(E7415/1000)),
IF(C7415="Ready to Drink",
SUM(LOOKUP(2,1/(SRP!$B$11:$B$15&lt;=E7415)/(SRP!$C$11:$C$15&gt;=E7415),SRP!$D$11:$D$15)*(G7415/100)*(E7415/1000)),
0)))))),2)</f>
        <v>0.92</v>
      </c>
      <c r="L7415" s="173" t="str">
        <f t="shared" si="115"/>
        <v>Beer473</v>
      </c>
      <c r="M7415" s="154">
        <f>VLOOKUP(L7415,'Slope %'!C:D,2,0)</f>
        <v>0.12</v>
      </c>
    </row>
    <row r="7416" spans="1:13" x14ac:dyDescent="0.25">
      <c r="A7416" s="169">
        <v>70558</v>
      </c>
      <c r="B7416" s="170" t="s">
        <v>5396</v>
      </c>
      <c r="C7416" s="170" t="s">
        <v>11</v>
      </c>
      <c r="D7416" s="170" t="s">
        <v>211</v>
      </c>
      <c r="E7416" s="170">
        <v>473</v>
      </c>
      <c r="F7416" s="170">
        <v>24</v>
      </c>
      <c r="G7416" s="171">
        <v>2.5</v>
      </c>
      <c r="H7416" s="170" t="s">
        <v>1623</v>
      </c>
      <c r="I7416" s="171">
        <v>3.99</v>
      </c>
      <c r="J7416" s="169">
        <v>1</v>
      </c>
      <c r="K7416" s="154" cm="1">
        <f t="array" ref="K7416">ROUND(
IF(C7416="Beer",
SUM(LOOKUP(2,1/(SRP!$B$8:$B$10&lt;=E7416)/(SRP!$C$8:$C$10&gt;=E7416),SRP!$D$8:$D$10)*(G7416/100)*(E7416/1000)),
IF(C7416="Spirits",
SUM(LOOKUP(2,1/(SRP!$B$2:$B$7&lt;=E7416)/(SRP!$C$2:$C$7&gt;=E7416),SRP!$D$2:$D$7)*(G7416/100)*(E7416/1000)),
IF(AND(C7416="Wine",D7416="Fortified Wines"),
SUM(LOOKUP(2,1/(SRP!$B$26:$B$29&lt;=E7416)/(SRP!$C$26:$C$29&gt;=E7416),SRP!$D$26:$D$29)*(G7416/100)*(E7416/1000)),
IF(C7416="Wine",
SUM(LOOKUP(2,1/(SRP!$B$21:$B$25&lt;=E7416)/(SRP!$C$21:$C$25&gt;=E7416),SRP!$D$21:$D$25)*(G7416/100)*(E7416/1000)),
IF(AND(C7416="Ready to Drink",D7416="RTD-One Pour Cocktail&gt;7%&lt;=14.5"),
SUM(LOOKUP(2,1/(SRP!$B$16:$B$20&lt;=E7416)/(SRP!$C$16:$C$20&gt;=E7416),SRP!$D$16:$D$20)*(G7416/100)*(E7416/1000)),
IF(C7416="Ready to Drink",
SUM(LOOKUP(2,1/(SRP!$B$11:$B$15&lt;=E7416)/(SRP!$C$11:$C$15&gt;=E7416),SRP!$D$11:$D$15)*(G7416/100)*(E7416/1000)),
0)))))),2)</f>
        <v>0.92</v>
      </c>
      <c r="L7416" s="173" t="str">
        <f t="shared" si="115"/>
        <v>Beer473</v>
      </c>
      <c r="M7416" s="154">
        <f>VLOOKUP(L7416,'Slope %'!C:D,2,0)</f>
        <v>0.12</v>
      </c>
    </row>
    <row r="7417" spans="1:13" x14ac:dyDescent="0.25">
      <c r="A7417" s="169">
        <v>70563</v>
      </c>
      <c r="B7417" s="170" t="s">
        <v>5397</v>
      </c>
      <c r="C7417" s="170" t="s">
        <v>11</v>
      </c>
      <c r="D7417" s="170" t="s">
        <v>211</v>
      </c>
      <c r="E7417" s="170">
        <v>473</v>
      </c>
      <c r="F7417" s="170">
        <v>24</v>
      </c>
      <c r="G7417" s="171">
        <v>2.5</v>
      </c>
      <c r="H7417" s="170" t="s">
        <v>1623</v>
      </c>
      <c r="I7417" s="171">
        <v>3.99</v>
      </c>
      <c r="J7417" s="169">
        <v>1</v>
      </c>
      <c r="K7417" s="154" cm="1">
        <f t="array" ref="K7417">ROUND(
IF(C7417="Beer",
SUM(LOOKUP(2,1/(SRP!$B$8:$B$10&lt;=E7417)/(SRP!$C$8:$C$10&gt;=E7417),SRP!$D$8:$D$10)*(G7417/100)*(E7417/1000)),
IF(C7417="Spirits",
SUM(LOOKUP(2,1/(SRP!$B$2:$B$7&lt;=E7417)/(SRP!$C$2:$C$7&gt;=E7417),SRP!$D$2:$D$7)*(G7417/100)*(E7417/1000)),
IF(AND(C7417="Wine",D7417="Fortified Wines"),
SUM(LOOKUP(2,1/(SRP!$B$26:$B$29&lt;=E7417)/(SRP!$C$26:$C$29&gt;=E7417),SRP!$D$26:$D$29)*(G7417/100)*(E7417/1000)),
IF(C7417="Wine",
SUM(LOOKUP(2,1/(SRP!$B$21:$B$25&lt;=E7417)/(SRP!$C$21:$C$25&gt;=E7417),SRP!$D$21:$D$25)*(G7417/100)*(E7417/1000)),
IF(AND(C7417="Ready to Drink",D7417="RTD-One Pour Cocktail&gt;7%&lt;=14.5"),
SUM(LOOKUP(2,1/(SRP!$B$16:$B$20&lt;=E7417)/(SRP!$C$16:$C$20&gt;=E7417),SRP!$D$16:$D$20)*(G7417/100)*(E7417/1000)),
IF(C7417="Ready to Drink",
SUM(LOOKUP(2,1/(SRP!$B$11:$B$15&lt;=E7417)/(SRP!$C$11:$C$15&gt;=E7417),SRP!$D$11:$D$15)*(G7417/100)*(E7417/1000)),
0)))))),2)</f>
        <v>0.92</v>
      </c>
      <c r="L7417" s="173" t="str">
        <f t="shared" si="115"/>
        <v>Beer473</v>
      </c>
      <c r="M7417" s="154">
        <f>VLOOKUP(L7417,'Slope %'!C:D,2,0)</f>
        <v>0.12</v>
      </c>
    </row>
    <row r="7418" spans="1:13" x14ac:dyDescent="0.25">
      <c r="A7418" s="169">
        <v>70563</v>
      </c>
      <c r="B7418" s="170" t="s">
        <v>5397</v>
      </c>
      <c r="C7418" s="170" t="s">
        <v>11</v>
      </c>
      <c r="D7418" s="170" t="s">
        <v>211</v>
      </c>
      <c r="E7418" s="170">
        <v>473</v>
      </c>
      <c r="F7418" s="170">
        <v>24</v>
      </c>
      <c r="G7418" s="171">
        <v>2.5</v>
      </c>
      <c r="H7418" s="170" t="s">
        <v>1623</v>
      </c>
      <c r="I7418" s="171">
        <v>3.99</v>
      </c>
      <c r="J7418" s="169">
        <v>1</v>
      </c>
      <c r="K7418" s="154" cm="1">
        <f t="array" ref="K7418">ROUND(
IF(C7418="Beer",
SUM(LOOKUP(2,1/(SRP!$B$8:$B$10&lt;=E7418)/(SRP!$C$8:$C$10&gt;=E7418),SRP!$D$8:$D$10)*(G7418/100)*(E7418/1000)),
IF(C7418="Spirits",
SUM(LOOKUP(2,1/(SRP!$B$2:$B$7&lt;=E7418)/(SRP!$C$2:$C$7&gt;=E7418),SRP!$D$2:$D$7)*(G7418/100)*(E7418/1000)),
IF(AND(C7418="Wine",D7418="Fortified Wines"),
SUM(LOOKUP(2,1/(SRP!$B$26:$B$29&lt;=E7418)/(SRP!$C$26:$C$29&gt;=E7418),SRP!$D$26:$D$29)*(G7418/100)*(E7418/1000)),
IF(C7418="Wine",
SUM(LOOKUP(2,1/(SRP!$B$21:$B$25&lt;=E7418)/(SRP!$C$21:$C$25&gt;=E7418),SRP!$D$21:$D$25)*(G7418/100)*(E7418/1000)),
IF(AND(C7418="Ready to Drink",D7418="RTD-One Pour Cocktail&gt;7%&lt;=14.5"),
SUM(LOOKUP(2,1/(SRP!$B$16:$B$20&lt;=E7418)/(SRP!$C$16:$C$20&gt;=E7418),SRP!$D$16:$D$20)*(G7418/100)*(E7418/1000)),
IF(C7418="Ready to Drink",
SUM(LOOKUP(2,1/(SRP!$B$11:$B$15&lt;=E7418)/(SRP!$C$11:$C$15&gt;=E7418),SRP!$D$11:$D$15)*(G7418/100)*(E7418/1000)),
0)))))),2)</f>
        <v>0.92</v>
      </c>
      <c r="L7418" s="173" t="str">
        <f t="shared" si="115"/>
        <v>Beer473</v>
      </c>
      <c r="M7418" s="154">
        <f>VLOOKUP(L7418,'Slope %'!C:D,2,0)</f>
        <v>0.12</v>
      </c>
    </row>
    <row r="7419" spans="1:13" x14ac:dyDescent="0.25">
      <c r="A7419" s="169">
        <v>70566</v>
      </c>
      <c r="B7419" s="170" t="s">
        <v>5398</v>
      </c>
      <c r="C7419" s="170" t="s">
        <v>11</v>
      </c>
      <c r="D7419" s="170" t="s">
        <v>211</v>
      </c>
      <c r="E7419" s="170">
        <v>473</v>
      </c>
      <c r="F7419" s="170">
        <v>24</v>
      </c>
      <c r="G7419" s="171">
        <v>2.5</v>
      </c>
      <c r="H7419" s="170" t="s">
        <v>1623</v>
      </c>
      <c r="I7419" s="171">
        <v>3.99</v>
      </c>
      <c r="J7419" s="169">
        <v>1</v>
      </c>
      <c r="K7419" s="154" cm="1">
        <f t="array" ref="K7419">ROUND(
IF(C7419="Beer",
SUM(LOOKUP(2,1/(SRP!$B$8:$B$10&lt;=E7419)/(SRP!$C$8:$C$10&gt;=E7419),SRP!$D$8:$D$10)*(G7419/100)*(E7419/1000)),
IF(C7419="Spirits",
SUM(LOOKUP(2,1/(SRP!$B$2:$B$7&lt;=E7419)/(SRP!$C$2:$C$7&gt;=E7419),SRP!$D$2:$D$7)*(G7419/100)*(E7419/1000)),
IF(AND(C7419="Wine",D7419="Fortified Wines"),
SUM(LOOKUP(2,1/(SRP!$B$26:$B$29&lt;=E7419)/(SRP!$C$26:$C$29&gt;=E7419),SRP!$D$26:$D$29)*(G7419/100)*(E7419/1000)),
IF(C7419="Wine",
SUM(LOOKUP(2,1/(SRP!$B$21:$B$25&lt;=E7419)/(SRP!$C$21:$C$25&gt;=E7419),SRP!$D$21:$D$25)*(G7419/100)*(E7419/1000)),
IF(AND(C7419="Ready to Drink",D7419="RTD-One Pour Cocktail&gt;7%&lt;=14.5"),
SUM(LOOKUP(2,1/(SRP!$B$16:$B$20&lt;=E7419)/(SRP!$C$16:$C$20&gt;=E7419),SRP!$D$16:$D$20)*(G7419/100)*(E7419/1000)),
IF(C7419="Ready to Drink",
SUM(LOOKUP(2,1/(SRP!$B$11:$B$15&lt;=E7419)/(SRP!$C$11:$C$15&gt;=E7419),SRP!$D$11:$D$15)*(G7419/100)*(E7419/1000)),
0)))))),2)</f>
        <v>0.92</v>
      </c>
      <c r="L7419" s="173" t="str">
        <f t="shared" si="115"/>
        <v>Beer473</v>
      </c>
      <c r="M7419" s="154">
        <f>VLOOKUP(L7419,'Slope %'!C:D,2,0)</f>
        <v>0.12</v>
      </c>
    </row>
    <row r="7420" spans="1:13" x14ac:dyDescent="0.25">
      <c r="A7420" s="169">
        <v>70566</v>
      </c>
      <c r="B7420" s="170" t="s">
        <v>5398</v>
      </c>
      <c r="C7420" s="170" t="s">
        <v>11</v>
      </c>
      <c r="D7420" s="170" t="s">
        <v>211</v>
      </c>
      <c r="E7420" s="170">
        <v>473</v>
      </c>
      <c r="F7420" s="170">
        <v>24</v>
      </c>
      <c r="G7420" s="171">
        <v>2.5</v>
      </c>
      <c r="H7420" s="170" t="s">
        <v>1623</v>
      </c>
      <c r="I7420" s="171">
        <v>3.99</v>
      </c>
      <c r="J7420" s="169">
        <v>1</v>
      </c>
      <c r="K7420" s="154" cm="1">
        <f t="array" ref="K7420">ROUND(
IF(C7420="Beer",
SUM(LOOKUP(2,1/(SRP!$B$8:$B$10&lt;=E7420)/(SRP!$C$8:$C$10&gt;=E7420),SRP!$D$8:$D$10)*(G7420/100)*(E7420/1000)),
IF(C7420="Spirits",
SUM(LOOKUP(2,1/(SRP!$B$2:$B$7&lt;=E7420)/(SRP!$C$2:$C$7&gt;=E7420),SRP!$D$2:$D$7)*(G7420/100)*(E7420/1000)),
IF(AND(C7420="Wine",D7420="Fortified Wines"),
SUM(LOOKUP(2,1/(SRP!$B$26:$B$29&lt;=E7420)/(SRP!$C$26:$C$29&gt;=E7420),SRP!$D$26:$D$29)*(G7420/100)*(E7420/1000)),
IF(C7420="Wine",
SUM(LOOKUP(2,1/(SRP!$B$21:$B$25&lt;=E7420)/(SRP!$C$21:$C$25&gt;=E7420),SRP!$D$21:$D$25)*(G7420/100)*(E7420/1000)),
IF(AND(C7420="Ready to Drink",D7420="RTD-One Pour Cocktail&gt;7%&lt;=14.5"),
SUM(LOOKUP(2,1/(SRP!$B$16:$B$20&lt;=E7420)/(SRP!$C$16:$C$20&gt;=E7420),SRP!$D$16:$D$20)*(G7420/100)*(E7420/1000)),
IF(C7420="Ready to Drink",
SUM(LOOKUP(2,1/(SRP!$B$11:$B$15&lt;=E7420)/(SRP!$C$11:$C$15&gt;=E7420),SRP!$D$11:$D$15)*(G7420/100)*(E7420/1000)),
0)))))),2)</f>
        <v>0.92</v>
      </c>
      <c r="L7420" s="173" t="str">
        <f t="shared" si="115"/>
        <v>Beer473</v>
      </c>
      <c r="M7420" s="154">
        <f>VLOOKUP(L7420,'Slope %'!C:D,2,0)</f>
        <v>0.12</v>
      </c>
    </row>
    <row r="7421" spans="1:13" x14ac:dyDescent="0.25">
      <c r="A7421" s="169">
        <v>70572</v>
      </c>
      <c r="B7421" s="170" t="s">
        <v>5399</v>
      </c>
      <c r="C7421" s="170" t="s">
        <v>24</v>
      </c>
      <c r="D7421" s="170" t="s">
        <v>166</v>
      </c>
      <c r="E7421" s="170">
        <v>750</v>
      </c>
      <c r="F7421" s="170">
        <v>12</v>
      </c>
      <c r="G7421" s="171">
        <v>12</v>
      </c>
      <c r="H7421" s="170" t="s">
        <v>26</v>
      </c>
      <c r="I7421" s="171">
        <v>11.99</v>
      </c>
      <c r="J7421" s="169">
        <v>1</v>
      </c>
      <c r="K7421" s="154" cm="1">
        <f t="array" ref="K7421">ROUND(
IF(C7421="Beer",
SUM(LOOKUP(2,1/(SRP!$B$8:$B$10&lt;=E7421)/(SRP!$C$8:$C$10&gt;=E7421),SRP!$D$8:$D$10)*(G7421/100)*(E7421/1000)),
IF(C7421="Spirits",
SUM(LOOKUP(2,1/(SRP!$B$2:$B$7&lt;=E7421)/(SRP!$C$2:$C$7&gt;=E7421),SRP!$D$2:$D$7)*(G7421/100)*(E7421/1000)),
IF(AND(C7421="Wine",D7421="Fortified Wines"),
SUM(LOOKUP(2,1/(SRP!$B$26:$B$29&lt;=E7421)/(SRP!$C$26:$C$29&gt;=E7421),SRP!$D$26:$D$29)*(G7421/100)*(E7421/1000)),
IF(C7421="Wine",
SUM(LOOKUP(2,1/(SRP!$B$21:$B$25&lt;=E7421)/(SRP!$C$21:$C$25&gt;=E7421),SRP!$D$21:$D$25)*(G7421/100)*(E7421/1000)),
IF(AND(C7421="Ready to Drink",D7421="RTD-One Pour Cocktail&gt;7%&lt;=14.5"),
SUM(LOOKUP(2,1/(SRP!$B$16:$B$20&lt;=E7421)/(SRP!$C$16:$C$20&gt;=E7421),SRP!$D$16:$D$20)*(G7421/100)*(E7421/1000)),
IF(C7421="Ready to Drink",
SUM(LOOKUP(2,1/(SRP!$B$11:$B$15&lt;=E7421)/(SRP!$C$11:$C$15&gt;=E7421),SRP!$D$11:$D$15)*(G7421/100)*(E7421/1000)),
0)))))),2)</f>
        <v>7.03</v>
      </c>
      <c r="L7421" s="173" t="str">
        <f t="shared" si="115"/>
        <v>Wine750</v>
      </c>
      <c r="M7421" s="154">
        <f>VLOOKUP(L7421,'Slope %'!C:D,2,0)</f>
        <v>0.1</v>
      </c>
    </row>
    <row r="7422" spans="1:13" x14ac:dyDescent="0.25">
      <c r="A7422" s="169">
        <v>70573</v>
      </c>
      <c r="B7422" s="170" t="s">
        <v>5400</v>
      </c>
      <c r="C7422" s="170" t="s">
        <v>24</v>
      </c>
      <c r="D7422" s="170" t="s">
        <v>191</v>
      </c>
      <c r="E7422" s="170">
        <v>750</v>
      </c>
      <c r="F7422" s="170">
        <v>12</v>
      </c>
      <c r="G7422" s="171">
        <v>14</v>
      </c>
      <c r="H7422" s="170" t="s">
        <v>26</v>
      </c>
      <c r="I7422" s="171">
        <v>11.99</v>
      </c>
      <c r="J7422" s="169">
        <v>1</v>
      </c>
      <c r="K7422" s="154" cm="1">
        <f t="array" ref="K7422">ROUND(
IF(C7422="Beer",
SUM(LOOKUP(2,1/(SRP!$B$8:$B$10&lt;=E7422)/(SRP!$C$8:$C$10&gt;=E7422),SRP!$D$8:$D$10)*(G7422/100)*(E7422/1000)),
IF(C7422="Spirits",
SUM(LOOKUP(2,1/(SRP!$B$2:$B$7&lt;=E7422)/(SRP!$C$2:$C$7&gt;=E7422),SRP!$D$2:$D$7)*(G7422/100)*(E7422/1000)),
IF(AND(C7422="Wine",D7422="Fortified Wines"),
SUM(LOOKUP(2,1/(SRP!$B$26:$B$29&lt;=E7422)/(SRP!$C$26:$C$29&gt;=E7422),SRP!$D$26:$D$29)*(G7422/100)*(E7422/1000)),
IF(C7422="Wine",
SUM(LOOKUP(2,1/(SRP!$B$21:$B$25&lt;=E7422)/(SRP!$C$21:$C$25&gt;=E7422),SRP!$D$21:$D$25)*(G7422/100)*(E7422/1000)),
IF(AND(C7422="Ready to Drink",D7422="RTD-One Pour Cocktail&gt;7%&lt;=14.5"),
SUM(LOOKUP(2,1/(SRP!$B$16:$B$20&lt;=E7422)/(SRP!$C$16:$C$20&gt;=E7422),SRP!$D$16:$D$20)*(G7422/100)*(E7422/1000)),
IF(C7422="Ready to Drink",
SUM(LOOKUP(2,1/(SRP!$B$11:$B$15&lt;=E7422)/(SRP!$C$11:$C$15&gt;=E7422),SRP!$D$11:$D$15)*(G7422/100)*(E7422/1000)),
0)))))),2)</f>
        <v>8.1999999999999993</v>
      </c>
      <c r="L7422" s="173" t="str">
        <f t="shared" si="115"/>
        <v>Wine750</v>
      </c>
      <c r="M7422" s="154">
        <f>VLOOKUP(L7422,'Slope %'!C:D,2,0)</f>
        <v>0.1</v>
      </c>
    </row>
    <row r="7423" spans="1:13" x14ac:dyDescent="0.25">
      <c r="A7423" s="169">
        <v>70575</v>
      </c>
      <c r="B7423" s="170" t="s">
        <v>5401</v>
      </c>
      <c r="C7423" s="170" t="s">
        <v>24</v>
      </c>
      <c r="D7423" s="170" t="s">
        <v>60</v>
      </c>
      <c r="E7423" s="170">
        <v>750</v>
      </c>
      <c r="F7423" s="170">
        <v>12</v>
      </c>
      <c r="G7423" s="171">
        <v>6.5</v>
      </c>
      <c r="H7423" s="170" t="s">
        <v>26</v>
      </c>
      <c r="I7423" s="171">
        <v>10.99</v>
      </c>
      <c r="J7423" s="169">
        <v>1</v>
      </c>
      <c r="K7423" s="154" cm="1">
        <f t="array" ref="K7423">ROUND(
IF(C7423="Beer",
SUM(LOOKUP(2,1/(SRP!$B$8:$B$10&lt;=E7423)/(SRP!$C$8:$C$10&gt;=E7423),SRP!$D$8:$D$10)*(G7423/100)*(E7423/1000)),
IF(C7423="Spirits",
SUM(LOOKUP(2,1/(SRP!$B$2:$B$7&lt;=E7423)/(SRP!$C$2:$C$7&gt;=E7423),SRP!$D$2:$D$7)*(G7423/100)*(E7423/1000)),
IF(AND(C7423="Wine",D7423="Fortified Wines"),
SUM(LOOKUP(2,1/(SRP!$B$26:$B$29&lt;=E7423)/(SRP!$C$26:$C$29&gt;=E7423),SRP!$D$26:$D$29)*(G7423/100)*(E7423/1000)),
IF(C7423="Wine",
SUM(LOOKUP(2,1/(SRP!$B$21:$B$25&lt;=E7423)/(SRP!$C$21:$C$25&gt;=E7423),SRP!$D$21:$D$25)*(G7423/100)*(E7423/1000)),
IF(AND(C7423="Ready to Drink",D7423="RTD-One Pour Cocktail&gt;7%&lt;=14.5"),
SUM(LOOKUP(2,1/(SRP!$B$16:$B$20&lt;=E7423)/(SRP!$C$16:$C$20&gt;=E7423),SRP!$D$16:$D$20)*(G7423/100)*(E7423/1000)),
IF(C7423="Ready to Drink",
SUM(LOOKUP(2,1/(SRP!$B$11:$B$15&lt;=E7423)/(SRP!$C$11:$C$15&gt;=E7423),SRP!$D$11:$D$15)*(G7423/100)*(E7423/1000)),
0)))))),2)</f>
        <v>3.81</v>
      </c>
      <c r="L7423" s="173" t="str">
        <f t="shared" si="115"/>
        <v>Wine750</v>
      </c>
      <c r="M7423" s="154">
        <f>VLOOKUP(L7423,'Slope %'!C:D,2,0)</f>
        <v>0.1</v>
      </c>
    </row>
    <row r="7424" spans="1:13" x14ac:dyDescent="0.25">
      <c r="A7424" s="169">
        <v>70576</v>
      </c>
      <c r="B7424" s="170" t="s">
        <v>5402</v>
      </c>
      <c r="C7424" s="170" t="s">
        <v>263</v>
      </c>
      <c r="D7424" s="170" t="s">
        <v>38</v>
      </c>
      <c r="E7424" s="170">
        <v>900</v>
      </c>
      <c r="F7424" s="170">
        <v>12</v>
      </c>
      <c r="G7424" s="171">
        <v>7</v>
      </c>
      <c r="H7424" s="170" t="s">
        <v>163</v>
      </c>
      <c r="I7424" s="171">
        <v>19.989999999999998</v>
      </c>
      <c r="J7424" s="169">
        <v>9</v>
      </c>
      <c r="K7424" s="154" cm="1">
        <f t="array" ref="K7424">ROUND(
IF(C7424="Beer",
SUM(LOOKUP(2,1/(SRP!$B$8:$B$10&lt;=E7424)/(SRP!$C$8:$C$10&gt;=E7424),SRP!$D$8:$D$10)*(G7424/100)*(E7424/1000)),
IF(C7424="Spirits",
SUM(LOOKUP(2,1/(SRP!$B$2:$B$7&lt;=E7424)/(SRP!$C$2:$C$7&gt;=E7424),SRP!$D$2:$D$7)*(G7424/100)*(E7424/1000)),
IF(AND(C7424="Wine",D7424="Fortified Wines"),
SUM(LOOKUP(2,1/(SRP!$B$26:$B$29&lt;=E7424)/(SRP!$C$26:$C$29&gt;=E7424),SRP!$D$26:$D$29)*(G7424/100)*(E7424/1000)),
IF(C7424="Wine",
SUM(LOOKUP(2,1/(SRP!$B$21:$B$25&lt;=E7424)/(SRP!$C$21:$C$25&gt;=E7424),SRP!$D$21:$D$25)*(G7424/100)*(E7424/1000)),
IF(AND(C7424="Ready to Drink",D7424="RTD-One Pour Cocktail&gt;7%&lt;=14.5"),
SUM(LOOKUP(2,1/(SRP!$B$16:$B$20&lt;=E7424)/(SRP!$C$16:$C$20&gt;=E7424),SRP!$D$16:$D$20)*(G7424/100)*(E7424/1000)),
IF(C7424="Ready to Drink",
SUM(LOOKUP(2,1/(SRP!$B$11:$B$15&lt;=E7424)/(SRP!$C$11:$C$15&gt;=E7424),SRP!$D$11:$D$15)*(G7424/100)*(E7424/1000)),
0)))))),2)</f>
        <v>4.92</v>
      </c>
      <c r="L7424" s="173" t="str">
        <f t="shared" si="115"/>
        <v>Ready to Drink900</v>
      </c>
      <c r="M7424" s="154" t="e">
        <f>VLOOKUP(L7424,'Slope %'!C:D,2,0)</f>
        <v>#N/A</v>
      </c>
    </row>
    <row r="7425" spans="1:13" x14ac:dyDescent="0.25">
      <c r="A7425" s="169">
        <v>70577</v>
      </c>
      <c r="B7425" s="170" t="s">
        <v>5403</v>
      </c>
      <c r="C7425" s="170" t="s">
        <v>11</v>
      </c>
      <c r="D7425" s="170" t="s">
        <v>303</v>
      </c>
      <c r="E7425" s="170">
        <v>740</v>
      </c>
      <c r="F7425" s="170">
        <v>12</v>
      </c>
      <c r="G7425" s="171">
        <v>8</v>
      </c>
      <c r="H7425" s="170" t="s">
        <v>105</v>
      </c>
      <c r="I7425" s="171">
        <v>4.68</v>
      </c>
      <c r="J7425" s="169">
        <v>1</v>
      </c>
      <c r="K7425" s="154" cm="1">
        <f t="array" ref="K7425">ROUND(
IF(C7425="Beer",
SUM(LOOKUP(2,1/(SRP!$B$8:$B$10&lt;=E7425)/(SRP!$C$8:$C$10&gt;=E7425),SRP!$D$8:$D$10)*(G7425/100)*(E7425/1000)),
IF(C7425="Spirits",
SUM(LOOKUP(2,1/(SRP!$B$2:$B$7&lt;=E7425)/(SRP!$C$2:$C$7&gt;=E7425),SRP!$D$2:$D$7)*(G7425/100)*(E7425/1000)),
IF(AND(C7425="Wine",D7425="Fortified Wines"),
SUM(LOOKUP(2,1/(SRP!$B$26:$B$29&lt;=E7425)/(SRP!$C$26:$C$29&gt;=E7425),SRP!$D$26:$D$29)*(G7425/100)*(E7425/1000)),
IF(C7425="Wine",
SUM(LOOKUP(2,1/(SRP!$B$21:$B$25&lt;=E7425)/(SRP!$C$21:$C$25&gt;=E7425),SRP!$D$21:$D$25)*(G7425/100)*(E7425/1000)),
IF(AND(C7425="Ready to Drink",D7425="RTD-One Pour Cocktail&gt;7%&lt;=14.5"),
SUM(LOOKUP(2,1/(SRP!$B$16:$B$20&lt;=E7425)/(SRP!$C$16:$C$20&gt;=E7425),SRP!$D$16:$D$20)*(G7425/100)*(E7425/1000)),
IF(C7425="Ready to Drink",
SUM(LOOKUP(2,1/(SRP!$B$11:$B$15&lt;=E7425)/(SRP!$C$11:$C$15&gt;=E7425),SRP!$D$11:$D$15)*(G7425/100)*(E7425/1000)),
0)))))),2)</f>
        <v>4.62</v>
      </c>
      <c r="L7425" s="173" t="str">
        <f t="shared" si="115"/>
        <v>Beer740</v>
      </c>
      <c r="M7425" s="154">
        <f>VLOOKUP(L7425,'Slope %'!C:D,2,0)</f>
        <v>0.12</v>
      </c>
    </row>
    <row r="7426" spans="1:13" x14ac:dyDescent="0.25">
      <c r="A7426" s="169">
        <v>70577</v>
      </c>
      <c r="B7426" s="170" t="s">
        <v>5403</v>
      </c>
      <c r="C7426" s="170" t="s">
        <v>11</v>
      </c>
      <c r="D7426" s="170" t="s">
        <v>303</v>
      </c>
      <c r="E7426" s="170">
        <v>740</v>
      </c>
      <c r="F7426" s="170">
        <v>12</v>
      </c>
      <c r="G7426" s="171">
        <v>8</v>
      </c>
      <c r="H7426" s="170" t="s">
        <v>105</v>
      </c>
      <c r="I7426" s="171">
        <v>4.68</v>
      </c>
      <c r="J7426" s="169">
        <v>1</v>
      </c>
      <c r="K7426" s="154" cm="1">
        <f t="array" ref="K7426">ROUND(
IF(C7426="Beer",
SUM(LOOKUP(2,1/(SRP!$B$8:$B$10&lt;=E7426)/(SRP!$C$8:$C$10&gt;=E7426),SRP!$D$8:$D$10)*(G7426/100)*(E7426/1000)),
IF(C7426="Spirits",
SUM(LOOKUP(2,1/(SRP!$B$2:$B$7&lt;=E7426)/(SRP!$C$2:$C$7&gt;=E7426),SRP!$D$2:$D$7)*(G7426/100)*(E7426/1000)),
IF(AND(C7426="Wine",D7426="Fortified Wines"),
SUM(LOOKUP(2,1/(SRP!$B$26:$B$29&lt;=E7426)/(SRP!$C$26:$C$29&gt;=E7426),SRP!$D$26:$D$29)*(G7426/100)*(E7426/1000)),
IF(C7426="Wine",
SUM(LOOKUP(2,1/(SRP!$B$21:$B$25&lt;=E7426)/(SRP!$C$21:$C$25&gt;=E7426),SRP!$D$21:$D$25)*(G7426/100)*(E7426/1000)),
IF(AND(C7426="Ready to Drink",D7426="RTD-One Pour Cocktail&gt;7%&lt;=14.5"),
SUM(LOOKUP(2,1/(SRP!$B$16:$B$20&lt;=E7426)/(SRP!$C$16:$C$20&gt;=E7426),SRP!$D$16:$D$20)*(G7426/100)*(E7426/1000)),
IF(C7426="Ready to Drink",
SUM(LOOKUP(2,1/(SRP!$B$11:$B$15&lt;=E7426)/(SRP!$C$11:$C$15&gt;=E7426),SRP!$D$11:$D$15)*(G7426/100)*(E7426/1000)),
0)))))),2)</f>
        <v>4.62</v>
      </c>
      <c r="L7426" s="173" t="str">
        <f t="shared" si="115"/>
        <v>Beer740</v>
      </c>
      <c r="M7426" s="154">
        <f>VLOOKUP(L7426,'Slope %'!C:D,2,0)</f>
        <v>0.12</v>
      </c>
    </row>
    <row r="7427" spans="1:13" x14ac:dyDescent="0.25">
      <c r="A7427" s="169">
        <v>70578</v>
      </c>
      <c r="B7427" s="170" t="s">
        <v>5404</v>
      </c>
      <c r="C7427" s="170" t="s">
        <v>24</v>
      </c>
      <c r="D7427" s="170" t="s">
        <v>166</v>
      </c>
      <c r="E7427" s="170">
        <v>750</v>
      </c>
      <c r="F7427" s="170">
        <v>12</v>
      </c>
      <c r="G7427" s="171">
        <v>6.5</v>
      </c>
      <c r="H7427" s="170" t="s">
        <v>26</v>
      </c>
      <c r="I7427" s="171">
        <v>10.99</v>
      </c>
      <c r="J7427" s="169">
        <v>1</v>
      </c>
      <c r="K7427" s="154" cm="1">
        <f t="array" ref="K7427">ROUND(
IF(C7427="Beer",
SUM(LOOKUP(2,1/(SRP!$B$8:$B$10&lt;=E7427)/(SRP!$C$8:$C$10&gt;=E7427),SRP!$D$8:$D$10)*(G7427/100)*(E7427/1000)),
IF(C7427="Spirits",
SUM(LOOKUP(2,1/(SRP!$B$2:$B$7&lt;=E7427)/(SRP!$C$2:$C$7&gt;=E7427),SRP!$D$2:$D$7)*(G7427/100)*(E7427/1000)),
IF(AND(C7427="Wine",D7427="Fortified Wines"),
SUM(LOOKUP(2,1/(SRP!$B$26:$B$29&lt;=E7427)/(SRP!$C$26:$C$29&gt;=E7427),SRP!$D$26:$D$29)*(G7427/100)*(E7427/1000)),
IF(C7427="Wine",
SUM(LOOKUP(2,1/(SRP!$B$21:$B$25&lt;=E7427)/(SRP!$C$21:$C$25&gt;=E7427),SRP!$D$21:$D$25)*(G7427/100)*(E7427/1000)),
IF(AND(C7427="Ready to Drink",D7427="RTD-One Pour Cocktail&gt;7%&lt;=14.5"),
SUM(LOOKUP(2,1/(SRP!$B$16:$B$20&lt;=E7427)/(SRP!$C$16:$C$20&gt;=E7427),SRP!$D$16:$D$20)*(G7427/100)*(E7427/1000)),
IF(C7427="Ready to Drink",
SUM(LOOKUP(2,1/(SRP!$B$11:$B$15&lt;=E7427)/(SRP!$C$11:$C$15&gt;=E7427),SRP!$D$11:$D$15)*(G7427/100)*(E7427/1000)),
0)))))),2)</f>
        <v>3.81</v>
      </c>
      <c r="L7427" s="173" t="str">
        <f t="shared" ref="L7427:L7490" si="116">(_xlfn.CONCAT(C7427,E7427))</f>
        <v>Wine750</v>
      </c>
      <c r="M7427" s="154">
        <f>VLOOKUP(L7427,'Slope %'!C:D,2,0)</f>
        <v>0.1</v>
      </c>
    </row>
    <row r="7428" spans="1:13" x14ac:dyDescent="0.25">
      <c r="A7428" s="169">
        <v>70579</v>
      </c>
      <c r="B7428" s="170" t="s">
        <v>5405</v>
      </c>
      <c r="C7428" s="170" t="s">
        <v>11</v>
      </c>
      <c r="D7428" s="170" t="s">
        <v>303</v>
      </c>
      <c r="E7428" s="170">
        <v>710</v>
      </c>
      <c r="F7428" s="170">
        <v>12</v>
      </c>
      <c r="G7428" s="171">
        <v>8</v>
      </c>
      <c r="H7428" s="170" t="s">
        <v>824</v>
      </c>
      <c r="I7428" s="171">
        <v>4.43</v>
      </c>
      <c r="J7428" s="169">
        <v>1</v>
      </c>
      <c r="K7428" s="154" cm="1">
        <f t="array" ref="K7428">ROUND(
IF(C7428="Beer",
SUM(LOOKUP(2,1/(SRP!$B$8:$B$10&lt;=E7428)/(SRP!$C$8:$C$10&gt;=E7428),SRP!$D$8:$D$10)*(G7428/100)*(E7428/1000)),
IF(C7428="Spirits",
SUM(LOOKUP(2,1/(SRP!$B$2:$B$7&lt;=E7428)/(SRP!$C$2:$C$7&gt;=E7428),SRP!$D$2:$D$7)*(G7428/100)*(E7428/1000)),
IF(AND(C7428="Wine",D7428="Fortified Wines"),
SUM(LOOKUP(2,1/(SRP!$B$26:$B$29&lt;=E7428)/(SRP!$C$26:$C$29&gt;=E7428),SRP!$D$26:$D$29)*(G7428/100)*(E7428/1000)),
IF(C7428="Wine",
SUM(LOOKUP(2,1/(SRP!$B$21:$B$25&lt;=E7428)/(SRP!$C$21:$C$25&gt;=E7428),SRP!$D$21:$D$25)*(G7428/100)*(E7428/1000)),
IF(AND(C7428="Ready to Drink",D7428="RTD-One Pour Cocktail&gt;7%&lt;=14.5"),
SUM(LOOKUP(2,1/(SRP!$B$16:$B$20&lt;=E7428)/(SRP!$C$16:$C$20&gt;=E7428),SRP!$D$16:$D$20)*(G7428/100)*(E7428/1000)),
IF(C7428="Ready to Drink",
SUM(LOOKUP(2,1/(SRP!$B$11:$B$15&lt;=E7428)/(SRP!$C$11:$C$15&gt;=E7428),SRP!$D$11:$D$15)*(G7428/100)*(E7428/1000)),
0)))))),2)</f>
        <v>4.43</v>
      </c>
      <c r="L7428" s="173" t="str">
        <f t="shared" si="116"/>
        <v>Beer710</v>
      </c>
      <c r="M7428" s="154">
        <f>VLOOKUP(L7428,'Slope %'!C:D,2,0)</f>
        <v>0.12</v>
      </c>
    </row>
    <row r="7429" spans="1:13" x14ac:dyDescent="0.25">
      <c r="A7429" s="169">
        <v>70579</v>
      </c>
      <c r="B7429" s="170" t="s">
        <v>5405</v>
      </c>
      <c r="C7429" s="170" t="s">
        <v>11</v>
      </c>
      <c r="D7429" s="170" t="s">
        <v>303</v>
      </c>
      <c r="E7429" s="170">
        <v>710</v>
      </c>
      <c r="F7429" s="170">
        <v>12</v>
      </c>
      <c r="G7429" s="171">
        <v>8</v>
      </c>
      <c r="H7429" s="170" t="s">
        <v>824</v>
      </c>
      <c r="I7429" s="171">
        <v>4.43</v>
      </c>
      <c r="J7429" s="169">
        <v>1</v>
      </c>
      <c r="K7429" s="154" cm="1">
        <f t="array" ref="K7429">ROUND(
IF(C7429="Beer",
SUM(LOOKUP(2,1/(SRP!$B$8:$B$10&lt;=E7429)/(SRP!$C$8:$C$10&gt;=E7429),SRP!$D$8:$D$10)*(G7429/100)*(E7429/1000)),
IF(C7429="Spirits",
SUM(LOOKUP(2,1/(SRP!$B$2:$B$7&lt;=E7429)/(SRP!$C$2:$C$7&gt;=E7429),SRP!$D$2:$D$7)*(G7429/100)*(E7429/1000)),
IF(AND(C7429="Wine",D7429="Fortified Wines"),
SUM(LOOKUP(2,1/(SRP!$B$26:$B$29&lt;=E7429)/(SRP!$C$26:$C$29&gt;=E7429),SRP!$D$26:$D$29)*(G7429/100)*(E7429/1000)),
IF(C7429="Wine",
SUM(LOOKUP(2,1/(SRP!$B$21:$B$25&lt;=E7429)/(SRP!$C$21:$C$25&gt;=E7429),SRP!$D$21:$D$25)*(G7429/100)*(E7429/1000)),
IF(AND(C7429="Ready to Drink",D7429="RTD-One Pour Cocktail&gt;7%&lt;=14.5"),
SUM(LOOKUP(2,1/(SRP!$B$16:$B$20&lt;=E7429)/(SRP!$C$16:$C$20&gt;=E7429),SRP!$D$16:$D$20)*(G7429/100)*(E7429/1000)),
IF(C7429="Ready to Drink",
SUM(LOOKUP(2,1/(SRP!$B$11:$B$15&lt;=E7429)/(SRP!$C$11:$C$15&gt;=E7429),SRP!$D$11:$D$15)*(G7429/100)*(E7429/1000)),
0)))))),2)</f>
        <v>4.43</v>
      </c>
      <c r="L7429" s="173" t="str">
        <f t="shared" si="116"/>
        <v>Beer710</v>
      </c>
      <c r="M7429" s="154">
        <f>VLOOKUP(L7429,'Slope %'!C:D,2,0)</f>
        <v>0.12</v>
      </c>
    </row>
    <row r="7430" spans="1:13" x14ac:dyDescent="0.25">
      <c r="A7430" s="169">
        <v>70585</v>
      </c>
      <c r="B7430" s="170" t="s">
        <v>5406</v>
      </c>
      <c r="C7430" s="170" t="s">
        <v>11</v>
      </c>
      <c r="D7430" s="170" t="s">
        <v>12</v>
      </c>
      <c r="E7430" s="170">
        <v>473</v>
      </c>
      <c r="F7430" s="170">
        <v>24</v>
      </c>
      <c r="G7430" s="171">
        <v>4.5</v>
      </c>
      <c r="H7430" s="170" t="s">
        <v>1457</v>
      </c>
      <c r="I7430" s="171">
        <v>4.8899999999999997</v>
      </c>
      <c r="J7430" s="169">
        <v>1</v>
      </c>
      <c r="K7430" s="154" cm="1">
        <f t="array" ref="K7430">ROUND(
IF(C7430="Beer",
SUM(LOOKUP(2,1/(SRP!$B$8:$B$10&lt;=E7430)/(SRP!$C$8:$C$10&gt;=E7430),SRP!$D$8:$D$10)*(G7430/100)*(E7430/1000)),
IF(C7430="Spirits",
SUM(LOOKUP(2,1/(SRP!$B$2:$B$7&lt;=E7430)/(SRP!$C$2:$C$7&gt;=E7430),SRP!$D$2:$D$7)*(G7430/100)*(E7430/1000)),
IF(AND(C7430="Wine",D7430="Fortified Wines"),
SUM(LOOKUP(2,1/(SRP!$B$26:$B$29&lt;=E7430)/(SRP!$C$26:$C$29&gt;=E7430),SRP!$D$26:$D$29)*(G7430/100)*(E7430/1000)),
IF(C7430="Wine",
SUM(LOOKUP(2,1/(SRP!$B$21:$B$25&lt;=E7430)/(SRP!$C$21:$C$25&gt;=E7430),SRP!$D$21:$D$25)*(G7430/100)*(E7430/1000)),
IF(AND(C7430="Ready to Drink",D7430="RTD-One Pour Cocktail&gt;7%&lt;=14.5"),
SUM(LOOKUP(2,1/(SRP!$B$16:$B$20&lt;=E7430)/(SRP!$C$16:$C$20&gt;=E7430),SRP!$D$16:$D$20)*(G7430/100)*(E7430/1000)),
IF(C7430="Ready to Drink",
SUM(LOOKUP(2,1/(SRP!$B$11:$B$15&lt;=E7430)/(SRP!$C$11:$C$15&gt;=E7430),SRP!$D$11:$D$15)*(G7430/100)*(E7430/1000)),
0)))))),2)</f>
        <v>1.66</v>
      </c>
      <c r="L7430" s="173" t="str">
        <f t="shared" si="116"/>
        <v>Beer473</v>
      </c>
      <c r="M7430" s="154">
        <f>VLOOKUP(L7430,'Slope %'!C:D,2,0)</f>
        <v>0.12</v>
      </c>
    </row>
    <row r="7431" spans="1:13" x14ac:dyDescent="0.25">
      <c r="A7431" s="169">
        <v>70585</v>
      </c>
      <c r="B7431" s="170" t="s">
        <v>5406</v>
      </c>
      <c r="C7431" s="170" t="s">
        <v>11</v>
      </c>
      <c r="D7431" s="170" t="s">
        <v>12</v>
      </c>
      <c r="E7431" s="170">
        <v>473</v>
      </c>
      <c r="F7431" s="170">
        <v>24</v>
      </c>
      <c r="G7431" s="171">
        <v>4.5</v>
      </c>
      <c r="H7431" s="170" t="s">
        <v>1457</v>
      </c>
      <c r="I7431" s="171">
        <v>4.8899999999999997</v>
      </c>
      <c r="J7431" s="169">
        <v>1</v>
      </c>
      <c r="K7431" s="154" cm="1">
        <f t="array" ref="K7431">ROUND(
IF(C7431="Beer",
SUM(LOOKUP(2,1/(SRP!$B$8:$B$10&lt;=E7431)/(SRP!$C$8:$C$10&gt;=E7431),SRP!$D$8:$D$10)*(G7431/100)*(E7431/1000)),
IF(C7431="Spirits",
SUM(LOOKUP(2,1/(SRP!$B$2:$B$7&lt;=E7431)/(SRP!$C$2:$C$7&gt;=E7431),SRP!$D$2:$D$7)*(G7431/100)*(E7431/1000)),
IF(AND(C7431="Wine",D7431="Fortified Wines"),
SUM(LOOKUP(2,1/(SRP!$B$26:$B$29&lt;=E7431)/(SRP!$C$26:$C$29&gt;=E7431),SRP!$D$26:$D$29)*(G7431/100)*(E7431/1000)),
IF(C7431="Wine",
SUM(LOOKUP(2,1/(SRP!$B$21:$B$25&lt;=E7431)/(SRP!$C$21:$C$25&gt;=E7431),SRP!$D$21:$D$25)*(G7431/100)*(E7431/1000)),
IF(AND(C7431="Ready to Drink",D7431="RTD-One Pour Cocktail&gt;7%&lt;=14.5"),
SUM(LOOKUP(2,1/(SRP!$B$16:$B$20&lt;=E7431)/(SRP!$C$16:$C$20&gt;=E7431),SRP!$D$16:$D$20)*(G7431/100)*(E7431/1000)),
IF(C7431="Ready to Drink",
SUM(LOOKUP(2,1/(SRP!$B$11:$B$15&lt;=E7431)/(SRP!$C$11:$C$15&gt;=E7431),SRP!$D$11:$D$15)*(G7431/100)*(E7431/1000)),
0)))))),2)</f>
        <v>1.66</v>
      </c>
      <c r="L7431" s="173" t="str">
        <f t="shared" si="116"/>
        <v>Beer473</v>
      </c>
      <c r="M7431" s="154">
        <f>VLOOKUP(L7431,'Slope %'!C:D,2,0)</f>
        <v>0.12</v>
      </c>
    </row>
    <row r="7432" spans="1:13" x14ac:dyDescent="0.25">
      <c r="A7432" s="169">
        <v>70588</v>
      </c>
      <c r="B7432" s="170" t="s">
        <v>5407</v>
      </c>
      <c r="C7432" s="170" t="s">
        <v>263</v>
      </c>
      <c r="D7432" s="170" t="s">
        <v>332</v>
      </c>
      <c r="E7432" s="170">
        <v>473</v>
      </c>
      <c r="F7432" s="170">
        <v>24</v>
      </c>
      <c r="G7432" s="171">
        <v>5</v>
      </c>
      <c r="H7432" s="170" t="s">
        <v>17</v>
      </c>
      <c r="I7432" s="171">
        <v>4.29</v>
      </c>
      <c r="J7432" s="169">
        <v>1</v>
      </c>
      <c r="K7432" s="154" cm="1">
        <f t="array" ref="K7432">ROUND(
IF(C7432="Beer",
SUM(LOOKUP(2,1/(SRP!$B$8:$B$10&lt;=E7432)/(SRP!$C$8:$C$10&gt;=E7432),SRP!$D$8:$D$10)*(G7432/100)*(E7432/1000)),
IF(C7432="Spirits",
SUM(LOOKUP(2,1/(SRP!$B$2:$B$7&lt;=E7432)/(SRP!$C$2:$C$7&gt;=E7432),SRP!$D$2:$D$7)*(G7432/100)*(E7432/1000)),
IF(AND(C7432="Wine",D7432="Fortified Wines"),
SUM(LOOKUP(2,1/(SRP!$B$26:$B$29&lt;=E7432)/(SRP!$C$26:$C$29&gt;=E7432),SRP!$D$26:$D$29)*(G7432/100)*(E7432/1000)),
IF(C7432="Wine",
SUM(LOOKUP(2,1/(SRP!$B$21:$B$25&lt;=E7432)/(SRP!$C$21:$C$25&gt;=E7432),SRP!$D$21:$D$25)*(G7432/100)*(E7432/1000)),
IF(AND(C7432="Ready to Drink",D7432="RTD-One Pour Cocktail&gt;7%&lt;=14.5"),
SUM(LOOKUP(2,1/(SRP!$B$16:$B$20&lt;=E7432)/(SRP!$C$16:$C$20&gt;=E7432),SRP!$D$16:$D$20)*(G7432/100)*(E7432/1000)),
IF(C7432="Ready to Drink",
SUM(LOOKUP(2,1/(SRP!$B$11:$B$15&lt;=E7432)/(SRP!$C$11:$C$15&gt;=E7432),SRP!$D$11:$D$15)*(G7432/100)*(E7432/1000)),
0)))))),2)</f>
        <v>1.96</v>
      </c>
      <c r="L7432" s="173" t="str">
        <f t="shared" si="116"/>
        <v>Ready to Drink473</v>
      </c>
      <c r="M7432" s="154">
        <f>VLOOKUP(L7432,'Slope %'!C:D,2,0)</f>
        <v>0.12</v>
      </c>
    </row>
    <row r="7433" spans="1:13" x14ac:dyDescent="0.25">
      <c r="A7433" s="169">
        <v>70591</v>
      </c>
      <c r="B7433" s="170" t="s">
        <v>5408</v>
      </c>
      <c r="C7433" s="170" t="s">
        <v>15</v>
      </c>
      <c r="D7433" s="170" t="s">
        <v>16</v>
      </c>
      <c r="E7433" s="170">
        <v>750</v>
      </c>
      <c r="F7433" s="170">
        <v>6</v>
      </c>
      <c r="G7433" s="171">
        <v>40</v>
      </c>
      <c r="H7433" s="170" t="s">
        <v>222</v>
      </c>
      <c r="I7433" s="171">
        <v>39.99</v>
      </c>
      <c r="J7433" s="169">
        <v>1</v>
      </c>
      <c r="K7433" s="154" cm="1">
        <f t="array" ref="K7433">ROUND(
IF(C7433="Beer",
SUM(LOOKUP(2,1/(SRP!$B$8:$B$10&lt;=E7433)/(SRP!$C$8:$C$10&gt;=E7433),SRP!$D$8:$D$10)*(G7433/100)*(E7433/1000)),
IF(C7433="Spirits",
SUM(LOOKUP(2,1/(SRP!$B$2:$B$7&lt;=E7433)/(SRP!$C$2:$C$7&gt;=E7433),SRP!$D$2:$D$7)*(G7433/100)*(E7433/1000)),
IF(AND(C7433="Wine",D7433="Fortified Wines"),
SUM(LOOKUP(2,1/(SRP!$B$26:$B$29&lt;=E7433)/(SRP!$C$26:$C$29&gt;=E7433),SRP!$D$26:$D$29)*(G7433/100)*(E7433/1000)),
IF(C7433="Wine",
SUM(LOOKUP(2,1/(SRP!$B$21:$B$25&lt;=E7433)/(SRP!$C$21:$C$25&gt;=E7433),SRP!$D$21:$D$25)*(G7433/100)*(E7433/1000)),
IF(AND(C7433="Ready to Drink",D7433="RTD-One Pour Cocktail&gt;7%&lt;=14.5"),
SUM(LOOKUP(2,1/(SRP!$B$16:$B$20&lt;=E7433)/(SRP!$C$16:$C$20&gt;=E7433),SRP!$D$16:$D$20)*(G7433/100)*(E7433/1000)),
IF(C7433="Ready to Drink",
SUM(LOOKUP(2,1/(SRP!$B$11:$B$15&lt;=E7433)/(SRP!$C$11:$C$15&gt;=E7433),SRP!$D$11:$D$15)*(G7433/100)*(E7433/1000)),
0)))))),2)</f>
        <v>23.42</v>
      </c>
      <c r="L7433" s="173" t="str">
        <f t="shared" si="116"/>
        <v>Spirits750</v>
      </c>
      <c r="M7433" s="154">
        <f>VLOOKUP(L7433,'Slope %'!C:D,2,0)</f>
        <v>7.0000000000000007E-2</v>
      </c>
    </row>
    <row r="7434" spans="1:13" x14ac:dyDescent="0.25">
      <c r="A7434" s="169">
        <v>70592</v>
      </c>
      <c r="B7434" s="170" t="s">
        <v>5409</v>
      </c>
      <c r="C7434" s="170" t="s">
        <v>15</v>
      </c>
      <c r="D7434" s="170" t="s">
        <v>38</v>
      </c>
      <c r="E7434" s="170">
        <v>500</v>
      </c>
      <c r="F7434" s="170">
        <v>6</v>
      </c>
      <c r="G7434" s="171">
        <v>39.9</v>
      </c>
      <c r="H7434" s="170" t="s">
        <v>5255</v>
      </c>
      <c r="I7434" s="171">
        <v>56</v>
      </c>
      <c r="J7434" s="169">
        <v>1</v>
      </c>
      <c r="K7434" s="154" cm="1">
        <f t="array" ref="K7434">ROUND(
IF(C7434="Beer",
SUM(LOOKUP(2,1/(SRP!$B$8:$B$10&lt;=E7434)/(SRP!$C$8:$C$10&gt;=E7434),SRP!$D$8:$D$10)*(G7434/100)*(E7434/1000)),
IF(C7434="Spirits",
SUM(LOOKUP(2,1/(SRP!$B$2:$B$7&lt;=E7434)/(SRP!$C$2:$C$7&gt;=E7434),SRP!$D$2:$D$7)*(G7434/100)*(E7434/1000)),
IF(AND(C7434="Wine",D7434="Fortified Wines"),
SUM(LOOKUP(2,1/(SRP!$B$26:$B$29&lt;=E7434)/(SRP!$C$26:$C$29&gt;=E7434),SRP!$D$26:$D$29)*(G7434/100)*(E7434/1000)),
IF(C7434="Wine",
SUM(LOOKUP(2,1/(SRP!$B$21:$B$25&lt;=E7434)/(SRP!$C$21:$C$25&gt;=E7434),SRP!$D$21:$D$25)*(G7434/100)*(E7434/1000)),
IF(AND(C7434="Ready to Drink",D7434="RTD-One Pour Cocktail&gt;7%&lt;=14.5"),
SUM(LOOKUP(2,1/(SRP!$B$16:$B$20&lt;=E7434)/(SRP!$C$16:$C$20&gt;=E7434),SRP!$D$16:$D$20)*(G7434/100)*(E7434/1000)),
IF(C7434="Ready to Drink",
SUM(LOOKUP(2,1/(SRP!$B$11:$B$15&lt;=E7434)/(SRP!$C$11:$C$15&gt;=E7434),SRP!$D$11:$D$15)*(G7434/100)*(E7434/1000)),
0)))))),2)</f>
        <v>16.510000000000002</v>
      </c>
      <c r="L7434" s="173" t="str">
        <f t="shared" si="116"/>
        <v>Spirits500</v>
      </c>
      <c r="M7434" s="154">
        <f>VLOOKUP(L7434,'Slope %'!C:D,2,0)</f>
        <v>7.0000000000000007E-2</v>
      </c>
    </row>
    <row r="7435" spans="1:13" x14ac:dyDescent="0.25">
      <c r="A7435" s="169">
        <v>70594</v>
      </c>
      <c r="B7435" s="170" t="s">
        <v>5410</v>
      </c>
      <c r="C7435" s="170" t="s">
        <v>24</v>
      </c>
      <c r="D7435" s="170" t="s">
        <v>34</v>
      </c>
      <c r="E7435" s="170">
        <v>750</v>
      </c>
      <c r="F7435" s="170">
        <v>6</v>
      </c>
      <c r="G7435" s="171">
        <v>12</v>
      </c>
      <c r="H7435" s="170" t="s">
        <v>2786</v>
      </c>
      <c r="I7435" s="171">
        <v>20.99</v>
      </c>
      <c r="J7435" s="169">
        <v>1</v>
      </c>
      <c r="K7435" s="154" cm="1">
        <f t="array" ref="K7435">ROUND(
IF(C7435="Beer",
SUM(LOOKUP(2,1/(SRP!$B$8:$B$10&lt;=E7435)/(SRP!$C$8:$C$10&gt;=E7435),SRP!$D$8:$D$10)*(G7435/100)*(E7435/1000)),
IF(C7435="Spirits",
SUM(LOOKUP(2,1/(SRP!$B$2:$B$7&lt;=E7435)/(SRP!$C$2:$C$7&gt;=E7435),SRP!$D$2:$D$7)*(G7435/100)*(E7435/1000)),
IF(AND(C7435="Wine",D7435="Fortified Wines"),
SUM(LOOKUP(2,1/(SRP!$B$26:$B$29&lt;=E7435)/(SRP!$C$26:$C$29&gt;=E7435),SRP!$D$26:$D$29)*(G7435/100)*(E7435/1000)),
IF(C7435="Wine",
SUM(LOOKUP(2,1/(SRP!$B$21:$B$25&lt;=E7435)/(SRP!$C$21:$C$25&gt;=E7435),SRP!$D$21:$D$25)*(G7435/100)*(E7435/1000)),
IF(AND(C7435="Ready to Drink",D7435="RTD-One Pour Cocktail&gt;7%&lt;=14.5"),
SUM(LOOKUP(2,1/(SRP!$B$16:$B$20&lt;=E7435)/(SRP!$C$16:$C$20&gt;=E7435),SRP!$D$16:$D$20)*(G7435/100)*(E7435/1000)),
IF(C7435="Ready to Drink",
SUM(LOOKUP(2,1/(SRP!$B$11:$B$15&lt;=E7435)/(SRP!$C$11:$C$15&gt;=E7435),SRP!$D$11:$D$15)*(G7435/100)*(E7435/1000)),
0)))))),2)</f>
        <v>7.03</v>
      </c>
      <c r="L7435" s="173" t="str">
        <f t="shared" si="116"/>
        <v>Wine750</v>
      </c>
      <c r="M7435" s="154">
        <f>VLOOKUP(L7435,'Slope %'!C:D,2,0)</f>
        <v>0.1</v>
      </c>
    </row>
    <row r="7436" spans="1:13" x14ac:dyDescent="0.25">
      <c r="A7436" s="169">
        <v>70609</v>
      </c>
      <c r="B7436" s="170" t="s">
        <v>5411</v>
      </c>
      <c r="C7436" s="170" t="s">
        <v>15</v>
      </c>
      <c r="D7436" s="170" t="s">
        <v>510</v>
      </c>
      <c r="E7436" s="170">
        <v>700</v>
      </c>
      <c r="F7436" s="170">
        <v>6</v>
      </c>
      <c r="G7436" s="171">
        <v>46</v>
      </c>
      <c r="H7436" s="170" t="s">
        <v>47</v>
      </c>
      <c r="I7436" s="171">
        <v>74.989999999999995</v>
      </c>
      <c r="J7436" s="169">
        <v>1</v>
      </c>
      <c r="K7436" s="154" cm="1">
        <f t="array" ref="K7436">ROUND(
IF(C7436="Beer",
SUM(LOOKUP(2,1/(SRP!$B$8:$B$10&lt;=E7436)/(SRP!$C$8:$C$10&gt;=E7436),SRP!$D$8:$D$10)*(G7436/100)*(E7436/1000)),
IF(C7436="Spirits",
SUM(LOOKUP(2,1/(SRP!$B$2:$B$7&lt;=E7436)/(SRP!$C$2:$C$7&gt;=E7436),SRP!$D$2:$D$7)*(G7436/100)*(E7436/1000)),
IF(AND(C7436="Wine",D7436="Fortified Wines"),
SUM(LOOKUP(2,1/(SRP!$B$26:$B$29&lt;=E7436)/(SRP!$C$26:$C$29&gt;=E7436),SRP!$D$26:$D$29)*(G7436/100)*(E7436/1000)),
IF(C7436="Wine",
SUM(LOOKUP(2,1/(SRP!$B$21:$B$25&lt;=E7436)/(SRP!$C$21:$C$25&gt;=E7436),SRP!$D$21:$D$25)*(G7436/100)*(E7436/1000)),
IF(AND(C7436="Ready to Drink",D7436="RTD-One Pour Cocktail&gt;7%&lt;=14.5"),
SUM(LOOKUP(2,1/(SRP!$B$16:$B$20&lt;=E7436)/(SRP!$C$16:$C$20&gt;=E7436),SRP!$D$16:$D$20)*(G7436/100)*(E7436/1000)),
IF(C7436="Ready to Drink",
SUM(LOOKUP(2,1/(SRP!$B$11:$B$15&lt;=E7436)/(SRP!$C$11:$C$15&gt;=E7436),SRP!$D$11:$D$15)*(G7436/100)*(E7436/1000)),
0)))))),2)</f>
        <v>25.14</v>
      </c>
      <c r="L7436" s="173" t="str">
        <f t="shared" si="116"/>
        <v>Spirits700</v>
      </c>
      <c r="M7436" s="154">
        <f>VLOOKUP(L7436,'Slope %'!C:D,2,0)</f>
        <v>7.0000000000000007E-2</v>
      </c>
    </row>
    <row r="7437" spans="1:13" x14ac:dyDescent="0.25">
      <c r="A7437" s="169">
        <v>70610</v>
      </c>
      <c r="B7437" s="170" t="s">
        <v>5412</v>
      </c>
      <c r="C7437" s="170" t="s">
        <v>11</v>
      </c>
      <c r="D7437" s="170" t="s">
        <v>12</v>
      </c>
      <c r="E7437" s="170">
        <v>473</v>
      </c>
      <c r="F7437" s="170">
        <v>24</v>
      </c>
      <c r="G7437" s="171">
        <v>4.7</v>
      </c>
      <c r="H7437" s="170" t="s">
        <v>1457</v>
      </c>
      <c r="I7437" s="171">
        <v>4.25</v>
      </c>
      <c r="J7437" s="169">
        <v>1</v>
      </c>
      <c r="K7437" s="154" cm="1">
        <f t="array" ref="K7437">ROUND(
IF(C7437="Beer",
SUM(LOOKUP(2,1/(SRP!$B$8:$B$10&lt;=E7437)/(SRP!$C$8:$C$10&gt;=E7437),SRP!$D$8:$D$10)*(G7437/100)*(E7437/1000)),
IF(C7437="Spirits",
SUM(LOOKUP(2,1/(SRP!$B$2:$B$7&lt;=E7437)/(SRP!$C$2:$C$7&gt;=E7437),SRP!$D$2:$D$7)*(G7437/100)*(E7437/1000)),
IF(AND(C7437="Wine",D7437="Fortified Wines"),
SUM(LOOKUP(2,1/(SRP!$B$26:$B$29&lt;=E7437)/(SRP!$C$26:$C$29&gt;=E7437),SRP!$D$26:$D$29)*(G7437/100)*(E7437/1000)),
IF(C7437="Wine",
SUM(LOOKUP(2,1/(SRP!$B$21:$B$25&lt;=E7437)/(SRP!$C$21:$C$25&gt;=E7437),SRP!$D$21:$D$25)*(G7437/100)*(E7437/1000)),
IF(AND(C7437="Ready to Drink",D7437="RTD-One Pour Cocktail&gt;7%&lt;=14.5"),
SUM(LOOKUP(2,1/(SRP!$B$16:$B$20&lt;=E7437)/(SRP!$C$16:$C$20&gt;=E7437),SRP!$D$16:$D$20)*(G7437/100)*(E7437/1000)),
IF(C7437="Ready to Drink",
SUM(LOOKUP(2,1/(SRP!$B$11:$B$15&lt;=E7437)/(SRP!$C$11:$C$15&gt;=E7437),SRP!$D$11:$D$15)*(G7437/100)*(E7437/1000)),
0)))))),2)</f>
        <v>1.74</v>
      </c>
      <c r="L7437" s="173" t="str">
        <f t="shared" si="116"/>
        <v>Beer473</v>
      </c>
      <c r="M7437" s="154">
        <f>VLOOKUP(L7437,'Slope %'!C:D,2,0)</f>
        <v>0.12</v>
      </c>
    </row>
    <row r="7438" spans="1:13" x14ac:dyDescent="0.25">
      <c r="A7438" s="169">
        <v>70610</v>
      </c>
      <c r="B7438" s="170" t="s">
        <v>5412</v>
      </c>
      <c r="C7438" s="170" t="s">
        <v>11</v>
      </c>
      <c r="D7438" s="170" t="s">
        <v>12</v>
      </c>
      <c r="E7438" s="170">
        <v>473</v>
      </c>
      <c r="F7438" s="170">
        <v>24</v>
      </c>
      <c r="G7438" s="171">
        <v>4.7</v>
      </c>
      <c r="H7438" s="170" t="s">
        <v>1457</v>
      </c>
      <c r="I7438" s="171">
        <v>4.25</v>
      </c>
      <c r="J7438" s="169">
        <v>1</v>
      </c>
      <c r="K7438" s="154" cm="1">
        <f t="array" ref="K7438">ROUND(
IF(C7438="Beer",
SUM(LOOKUP(2,1/(SRP!$B$8:$B$10&lt;=E7438)/(SRP!$C$8:$C$10&gt;=E7438),SRP!$D$8:$D$10)*(G7438/100)*(E7438/1000)),
IF(C7438="Spirits",
SUM(LOOKUP(2,1/(SRP!$B$2:$B$7&lt;=E7438)/(SRP!$C$2:$C$7&gt;=E7438),SRP!$D$2:$D$7)*(G7438/100)*(E7438/1000)),
IF(AND(C7438="Wine",D7438="Fortified Wines"),
SUM(LOOKUP(2,1/(SRP!$B$26:$B$29&lt;=E7438)/(SRP!$C$26:$C$29&gt;=E7438),SRP!$D$26:$D$29)*(G7438/100)*(E7438/1000)),
IF(C7438="Wine",
SUM(LOOKUP(2,1/(SRP!$B$21:$B$25&lt;=E7438)/(SRP!$C$21:$C$25&gt;=E7438),SRP!$D$21:$D$25)*(G7438/100)*(E7438/1000)),
IF(AND(C7438="Ready to Drink",D7438="RTD-One Pour Cocktail&gt;7%&lt;=14.5"),
SUM(LOOKUP(2,1/(SRP!$B$16:$B$20&lt;=E7438)/(SRP!$C$16:$C$20&gt;=E7438),SRP!$D$16:$D$20)*(G7438/100)*(E7438/1000)),
IF(C7438="Ready to Drink",
SUM(LOOKUP(2,1/(SRP!$B$11:$B$15&lt;=E7438)/(SRP!$C$11:$C$15&gt;=E7438),SRP!$D$11:$D$15)*(G7438/100)*(E7438/1000)),
0)))))),2)</f>
        <v>1.74</v>
      </c>
      <c r="L7438" s="173" t="str">
        <f t="shared" si="116"/>
        <v>Beer473</v>
      </c>
      <c r="M7438" s="154">
        <f>VLOOKUP(L7438,'Slope %'!C:D,2,0)</f>
        <v>0.12</v>
      </c>
    </row>
    <row r="7439" spans="1:13" x14ac:dyDescent="0.25">
      <c r="A7439" s="169">
        <v>70612</v>
      </c>
      <c r="B7439" s="170" t="s">
        <v>5413</v>
      </c>
      <c r="C7439" s="170" t="s">
        <v>11</v>
      </c>
      <c r="D7439" s="170" t="s">
        <v>12</v>
      </c>
      <c r="E7439" s="170">
        <v>473</v>
      </c>
      <c r="F7439" s="170">
        <v>24</v>
      </c>
      <c r="G7439" s="171">
        <v>5</v>
      </c>
      <c r="H7439" s="170" t="s">
        <v>1556</v>
      </c>
      <c r="I7439" s="171">
        <v>4.1500000000000004</v>
      </c>
      <c r="J7439" s="169">
        <v>1</v>
      </c>
      <c r="K7439" s="154" cm="1">
        <f t="array" ref="K7439">ROUND(
IF(C7439="Beer",
SUM(LOOKUP(2,1/(SRP!$B$8:$B$10&lt;=E7439)/(SRP!$C$8:$C$10&gt;=E7439),SRP!$D$8:$D$10)*(G7439/100)*(E7439/1000)),
IF(C7439="Spirits",
SUM(LOOKUP(2,1/(SRP!$B$2:$B$7&lt;=E7439)/(SRP!$C$2:$C$7&gt;=E7439),SRP!$D$2:$D$7)*(G7439/100)*(E7439/1000)),
IF(AND(C7439="Wine",D7439="Fortified Wines"),
SUM(LOOKUP(2,1/(SRP!$B$26:$B$29&lt;=E7439)/(SRP!$C$26:$C$29&gt;=E7439),SRP!$D$26:$D$29)*(G7439/100)*(E7439/1000)),
IF(C7439="Wine",
SUM(LOOKUP(2,1/(SRP!$B$21:$B$25&lt;=E7439)/(SRP!$C$21:$C$25&gt;=E7439),SRP!$D$21:$D$25)*(G7439/100)*(E7439/1000)),
IF(AND(C7439="Ready to Drink",D7439="RTD-One Pour Cocktail&gt;7%&lt;=14.5"),
SUM(LOOKUP(2,1/(SRP!$B$16:$B$20&lt;=E7439)/(SRP!$C$16:$C$20&gt;=E7439),SRP!$D$16:$D$20)*(G7439/100)*(E7439/1000)),
IF(C7439="Ready to Drink",
SUM(LOOKUP(2,1/(SRP!$B$11:$B$15&lt;=E7439)/(SRP!$C$11:$C$15&gt;=E7439),SRP!$D$11:$D$15)*(G7439/100)*(E7439/1000)),
0)))))),2)</f>
        <v>1.85</v>
      </c>
      <c r="L7439" s="173" t="str">
        <f t="shared" si="116"/>
        <v>Beer473</v>
      </c>
      <c r="M7439" s="154">
        <f>VLOOKUP(L7439,'Slope %'!C:D,2,0)</f>
        <v>0.12</v>
      </c>
    </row>
    <row r="7440" spans="1:13" x14ac:dyDescent="0.25">
      <c r="A7440" s="169">
        <v>70612</v>
      </c>
      <c r="B7440" s="170" t="s">
        <v>5413</v>
      </c>
      <c r="C7440" s="170" t="s">
        <v>11</v>
      </c>
      <c r="D7440" s="170" t="s">
        <v>12</v>
      </c>
      <c r="E7440" s="170">
        <v>473</v>
      </c>
      <c r="F7440" s="170">
        <v>24</v>
      </c>
      <c r="G7440" s="171">
        <v>5</v>
      </c>
      <c r="H7440" s="170" t="s">
        <v>1556</v>
      </c>
      <c r="I7440" s="171">
        <v>4.1500000000000004</v>
      </c>
      <c r="J7440" s="169">
        <v>1</v>
      </c>
      <c r="K7440" s="154" cm="1">
        <f t="array" ref="K7440">ROUND(
IF(C7440="Beer",
SUM(LOOKUP(2,1/(SRP!$B$8:$B$10&lt;=E7440)/(SRP!$C$8:$C$10&gt;=E7440),SRP!$D$8:$D$10)*(G7440/100)*(E7440/1000)),
IF(C7440="Spirits",
SUM(LOOKUP(2,1/(SRP!$B$2:$B$7&lt;=E7440)/(SRP!$C$2:$C$7&gt;=E7440),SRP!$D$2:$D$7)*(G7440/100)*(E7440/1000)),
IF(AND(C7440="Wine",D7440="Fortified Wines"),
SUM(LOOKUP(2,1/(SRP!$B$26:$B$29&lt;=E7440)/(SRP!$C$26:$C$29&gt;=E7440),SRP!$D$26:$D$29)*(G7440/100)*(E7440/1000)),
IF(C7440="Wine",
SUM(LOOKUP(2,1/(SRP!$B$21:$B$25&lt;=E7440)/(SRP!$C$21:$C$25&gt;=E7440),SRP!$D$21:$D$25)*(G7440/100)*(E7440/1000)),
IF(AND(C7440="Ready to Drink",D7440="RTD-One Pour Cocktail&gt;7%&lt;=14.5"),
SUM(LOOKUP(2,1/(SRP!$B$16:$B$20&lt;=E7440)/(SRP!$C$16:$C$20&gt;=E7440),SRP!$D$16:$D$20)*(G7440/100)*(E7440/1000)),
IF(C7440="Ready to Drink",
SUM(LOOKUP(2,1/(SRP!$B$11:$B$15&lt;=E7440)/(SRP!$C$11:$C$15&gt;=E7440),SRP!$D$11:$D$15)*(G7440/100)*(E7440/1000)),
0)))))),2)</f>
        <v>1.85</v>
      </c>
      <c r="L7440" s="173" t="str">
        <f t="shared" si="116"/>
        <v>Beer473</v>
      </c>
      <c r="M7440" s="154">
        <f>VLOOKUP(L7440,'Slope %'!C:D,2,0)</f>
        <v>0.12</v>
      </c>
    </row>
    <row r="7441" spans="1:13" x14ac:dyDescent="0.25">
      <c r="A7441" s="169">
        <v>70615</v>
      </c>
      <c r="B7441" s="170" t="s">
        <v>5414</v>
      </c>
      <c r="C7441" s="170" t="s">
        <v>24</v>
      </c>
      <c r="D7441" s="170" t="s">
        <v>310</v>
      </c>
      <c r="E7441" s="170">
        <v>750</v>
      </c>
      <c r="F7441" s="170">
        <v>12</v>
      </c>
      <c r="G7441" s="171">
        <v>13.8</v>
      </c>
      <c r="H7441" s="170" t="s">
        <v>634</v>
      </c>
      <c r="I7441" s="171">
        <v>17.12</v>
      </c>
      <c r="J7441" s="169">
        <v>1</v>
      </c>
      <c r="K7441" s="154" cm="1">
        <f t="array" ref="K7441">ROUND(
IF(C7441="Beer",
SUM(LOOKUP(2,1/(SRP!$B$8:$B$10&lt;=E7441)/(SRP!$C$8:$C$10&gt;=E7441),SRP!$D$8:$D$10)*(G7441/100)*(E7441/1000)),
IF(C7441="Spirits",
SUM(LOOKUP(2,1/(SRP!$B$2:$B$7&lt;=E7441)/(SRP!$C$2:$C$7&gt;=E7441),SRP!$D$2:$D$7)*(G7441/100)*(E7441/1000)),
IF(AND(C7441="Wine",D7441="Fortified Wines"),
SUM(LOOKUP(2,1/(SRP!$B$26:$B$29&lt;=E7441)/(SRP!$C$26:$C$29&gt;=E7441),SRP!$D$26:$D$29)*(G7441/100)*(E7441/1000)),
IF(C7441="Wine",
SUM(LOOKUP(2,1/(SRP!$B$21:$B$25&lt;=E7441)/(SRP!$C$21:$C$25&gt;=E7441),SRP!$D$21:$D$25)*(G7441/100)*(E7441/1000)),
IF(AND(C7441="Ready to Drink",D7441="RTD-One Pour Cocktail&gt;7%&lt;=14.5"),
SUM(LOOKUP(2,1/(SRP!$B$16:$B$20&lt;=E7441)/(SRP!$C$16:$C$20&gt;=E7441),SRP!$D$16:$D$20)*(G7441/100)*(E7441/1000)),
IF(C7441="Ready to Drink",
SUM(LOOKUP(2,1/(SRP!$B$11:$B$15&lt;=E7441)/(SRP!$C$11:$C$15&gt;=E7441),SRP!$D$11:$D$15)*(G7441/100)*(E7441/1000)),
0)))))),2)</f>
        <v>8.08</v>
      </c>
      <c r="L7441" s="173" t="str">
        <f t="shared" si="116"/>
        <v>Wine750</v>
      </c>
      <c r="M7441" s="154">
        <f>VLOOKUP(L7441,'Slope %'!C:D,2,0)</f>
        <v>0.1</v>
      </c>
    </row>
    <row r="7442" spans="1:13" x14ac:dyDescent="0.25">
      <c r="A7442" s="169">
        <v>70625</v>
      </c>
      <c r="B7442" s="170" t="s">
        <v>5415</v>
      </c>
      <c r="C7442" s="170" t="s">
        <v>24</v>
      </c>
      <c r="D7442" s="170" t="s">
        <v>68</v>
      </c>
      <c r="E7442" s="170">
        <v>750</v>
      </c>
      <c r="F7442" s="170">
        <v>12</v>
      </c>
      <c r="G7442" s="171">
        <v>14.5</v>
      </c>
      <c r="H7442" s="170" t="s">
        <v>634</v>
      </c>
      <c r="I7442" s="171">
        <v>20.12</v>
      </c>
      <c r="J7442" s="169">
        <v>1</v>
      </c>
      <c r="K7442" s="154" cm="1">
        <f t="array" ref="K7442">ROUND(
IF(C7442="Beer",
SUM(LOOKUP(2,1/(SRP!$B$8:$B$10&lt;=E7442)/(SRP!$C$8:$C$10&gt;=E7442),SRP!$D$8:$D$10)*(G7442/100)*(E7442/1000)),
IF(C7442="Spirits",
SUM(LOOKUP(2,1/(SRP!$B$2:$B$7&lt;=E7442)/(SRP!$C$2:$C$7&gt;=E7442),SRP!$D$2:$D$7)*(G7442/100)*(E7442/1000)),
IF(AND(C7442="Wine",D7442="Fortified Wines"),
SUM(LOOKUP(2,1/(SRP!$B$26:$B$29&lt;=E7442)/(SRP!$C$26:$C$29&gt;=E7442),SRP!$D$26:$D$29)*(G7442/100)*(E7442/1000)),
IF(C7442="Wine",
SUM(LOOKUP(2,1/(SRP!$B$21:$B$25&lt;=E7442)/(SRP!$C$21:$C$25&gt;=E7442),SRP!$D$21:$D$25)*(G7442/100)*(E7442/1000)),
IF(AND(C7442="Ready to Drink",D7442="RTD-One Pour Cocktail&gt;7%&lt;=14.5"),
SUM(LOOKUP(2,1/(SRP!$B$16:$B$20&lt;=E7442)/(SRP!$C$16:$C$20&gt;=E7442),SRP!$D$16:$D$20)*(G7442/100)*(E7442/1000)),
IF(C7442="Ready to Drink",
SUM(LOOKUP(2,1/(SRP!$B$11:$B$15&lt;=E7442)/(SRP!$C$11:$C$15&gt;=E7442),SRP!$D$11:$D$15)*(G7442/100)*(E7442/1000)),
0)))))),2)</f>
        <v>8.49</v>
      </c>
      <c r="L7442" s="173" t="str">
        <f t="shared" si="116"/>
        <v>Wine750</v>
      </c>
      <c r="M7442" s="154">
        <f>VLOOKUP(L7442,'Slope %'!C:D,2,0)</f>
        <v>0.1</v>
      </c>
    </row>
    <row r="7443" spans="1:13" x14ac:dyDescent="0.25">
      <c r="A7443" s="169">
        <v>70626</v>
      </c>
      <c r="B7443" s="170" t="s">
        <v>5416</v>
      </c>
      <c r="C7443" s="170" t="s">
        <v>263</v>
      </c>
      <c r="D7443" s="170" t="s">
        <v>264</v>
      </c>
      <c r="E7443" s="170">
        <v>740</v>
      </c>
      <c r="F7443" s="170">
        <v>12</v>
      </c>
      <c r="G7443" s="171">
        <v>7</v>
      </c>
      <c r="H7443" s="170" t="s">
        <v>105</v>
      </c>
      <c r="I7443" s="171">
        <v>5.99</v>
      </c>
      <c r="J7443" s="169">
        <v>1</v>
      </c>
      <c r="K7443" s="154" cm="1">
        <f t="array" ref="K7443">ROUND(
IF(C7443="Beer",
SUM(LOOKUP(2,1/(SRP!$B$8:$B$10&lt;=E7443)/(SRP!$C$8:$C$10&gt;=E7443),SRP!$D$8:$D$10)*(G7443/100)*(E7443/1000)),
IF(C7443="Spirits",
SUM(LOOKUP(2,1/(SRP!$B$2:$B$7&lt;=E7443)/(SRP!$C$2:$C$7&gt;=E7443),SRP!$D$2:$D$7)*(G7443/100)*(E7443/1000)),
IF(AND(C7443="Wine",D7443="Fortified Wines"),
SUM(LOOKUP(2,1/(SRP!$B$26:$B$29&lt;=E7443)/(SRP!$C$26:$C$29&gt;=E7443),SRP!$D$26:$D$29)*(G7443/100)*(E7443/1000)),
IF(C7443="Wine",
SUM(LOOKUP(2,1/(SRP!$B$21:$B$25&lt;=E7443)/(SRP!$C$21:$C$25&gt;=E7443),SRP!$D$21:$D$25)*(G7443/100)*(E7443/1000)),
IF(AND(C7443="Ready to Drink",D7443="RTD-One Pour Cocktail&gt;7%&lt;=14.5"),
SUM(LOOKUP(2,1/(SRP!$B$16:$B$20&lt;=E7443)/(SRP!$C$16:$C$20&gt;=E7443),SRP!$D$16:$D$20)*(G7443/100)*(E7443/1000)),
IF(C7443="Ready to Drink",
SUM(LOOKUP(2,1/(SRP!$B$11:$B$15&lt;=E7443)/(SRP!$C$11:$C$15&gt;=E7443),SRP!$D$11:$D$15)*(G7443/100)*(E7443/1000)),
0)))))),2)</f>
        <v>4.04</v>
      </c>
      <c r="L7443" s="173" t="str">
        <f t="shared" si="116"/>
        <v>Ready to Drink740</v>
      </c>
      <c r="M7443" s="154">
        <f>VLOOKUP(L7443,'Slope %'!C:D,2,0)</f>
        <v>0.12</v>
      </c>
    </row>
    <row r="7444" spans="1:13" x14ac:dyDescent="0.25">
      <c r="A7444" s="169">
        <v>70626</v>
      </c>
      <c r="B7444" s="170" t="s">
        <v>5416</v>
      </c>
      <c r="C7444" s="170" t="s">
        <v>263</v>
      </c>
      <c r="D7444" s="170" t="s">
        <v>264</v>
      </c>
      <c r="E7444" s="170">
        <v>740</v>
      </c>
      <c r="F7444" s="170">
        <v>12</v>
      </c>
      <c r="G7444" s="171">
        <v>7</v>
      </c>
      <c r="H7444" s="170" t="s">
        <v>105</v>
      </c>
      <c r="I7444" s="171">
        <v>5.99</v>
      </c>
      <c r="J7444" s="169">
        <v>1</v>
      </c>
      <c r="K7444" s="154" cm="1">
        <f t="array" ref="K7444">ROUND(
IF(C7444="Beer",
SUM(LOOKUP(2,1/(SRP!$B$8:$B$10&lt;=E7444)/(SRP!$C$8:$C$10&gt;=E7444),SRP!$D$8:$D$10)*(G7444/100)*(E7444/1000)),
IF(C7444="Spirits",
SUM(LOOKUP(2,1/(SRP!$B$2:$B$7&lt;=E7444)/(SRP!$C$2:$C$7&gt;=E7444),SRP!$D$2:$D$7)*(G7444/100)*(E7444/1000)),
IF(AND(C7444="Wine",D7444="Fortified Wines"),
SUM(LOOKUP(2,1/(SRP!$B$26:$B$29&lt;=E7444)/(SRP!$C$26:$C$29&gt;=E7444),SRP!$D$26:$D$29)*(G7444/100)*(E7444/1000)),
IF(C7444="Wine",
SUM(LOOKUP(2,1/(SRP!$B$21:$B$25&lt;=E7444)/(SRP!$C$21:$C$25&gt;=E7444),SRP!$D$21:$D$25)*(G7444/100)*(E7444/1000)),
IF(AND(C7444="Ready to Drink",D7444="RTD-One Pour Cocktail&gt;7%&lt;=14.5"),
SUM(LOOKUP(2,1/(SRP!$B$16:$B$20&lt;=E7444)/(SRP!$C$16:$C$20&gt;=E7444),SRP!$D$16:$D$20)*(G7444/100)*(E7444/1000)),
IF(C7444="Ready to Drink",
SUM(LOOKUP(2,1/(SRP!$B$11:$B$15&lt;=E7444)/(SRP!$C$11:$C$15&gt;=E7444),SRP!$D$11:$D$15)*(G7444/100)*(E7444/1000)),
0)))))),2)</f>
        <v>4.04</v>
      </c>
      <c r="L7444" s="173" t="str">
        <f t="shared" si="116"/>
        <v>Ready to Drink740</v>
      </c>
      <c r="M7444" s="154">
        <f>VLOOKUP(L7444,'Slope %'!C:D,2,0)</f>
        <v>0.12</v>
      </c>
    </row>
    <row r="7445" spans="1:13" x14ac:dyDescent="0.25">
      <c r="A7445" s="169">
        <v>70627</v>
      </c>
      <c r="B7445" s="170" t="s">
        <v>5417</v>
      </c>
      <c r="C7445" s="170" t="s">
        <v>15</v>
      </c>
      <c r="D7445" s="170" t="s">
        <v>215</v>
      </c>
      <c r="E7445" s="170">
        <v>750</v>
      </c>
      <c r="F7445" s="170">
        <v>6</v>
      </c>
      <c r="G7445" s="171">
        <v>40</v>
      </c>
      <c r="H7445" s="170" t="s">
        <v>20</v>
      </c>
      <c r="I7445" s="171">
        <v>299.99</v>
      </c>
      <c r="J7445" s="169">
        <v>1</v>
      </c>
      <c r="K7445" s="154" cm="1">
        <f t="array" ref="K7445">ROUND(
IF(C7445="Beer",
SUM(LOOKUP(2,1/(SRP!$B$8:$B$10&lt;=E7445)/(SRP!$C$8:$C$10&gt;=E7445),SRP!$D$8:$D$10)*(G7445/100)*(E7445/1000)),
IF(C7445="Spirits",
SUM(LOOKUP(2,1/(SRP!$B$2:$B$7&lt;=E7445)/(SRP!$C$2:$C$7&gt;=E7445),SRP!$D$2:$D$7)*(G7445/100)*(E7445/1000)),
IF(AND(C7445="Wine",D7445="Fortified Wines"),
SUM(LOOKUP(2,1/(SRP!$B$26:$B$29&lt;=E7445)/(SRP!$C$26:$C$29&gt;=E7445),SRP!$D$26:$D$29)*(G7445/100)*(E7445/1000)),
IF(C7445="Wine",
SUM(LOOKUP(2,1/(SRP!$B$21:$B$25&lt;=E7445)/(SRP!$C$21:$C$25&gt;=E7445),SRP!$D$21:$D$25)*(G7445/100)*(E7445/1000)),
IF(AND(C7445="Ready to Drink",D7445="RTD-One Pour Cocktail&gt;7%&lt;=14.5"),
SUM(LOOKUP(2,1/(SRP!$B$16:$B$20&lt;=E7445)/(SRP!$C$16:$C$20&gt;=E7445),SRP!$D$16:$D$20)*(G7445/100)*(E7445/1000)),
IF(C7445="Ready to Drink",
SUM(LOOKUP(2,1/(SRP!$B$11:$B$15&lt;=E7445)/(SRP!$C$11:$C$15&gt;=E7445),SRP!$D$11:$D$15)*(G7445/100)*(E7445/1000)),
0)))))),2)</f>
        <v>23.42</v>
      </c>
      <c r="L7445" s="173" t="str">
        <f t="shared" si="116"/>
        <v>Spirits750</v>
      </c>
      <c r="M7445" s="154">
        <f>VLOOKUP(L7445,'Slope %'!C:D,2,0)</f>
        <v>7.0000000000000007E-2</v>
      </c>
    </row>
    <row r="7446" spans="1:13" x14ac:dyDescent="0.25">
      <c r="A7446" s="169">
        <v>70629</v>
      </c>
      <c r="B7446" s="170" t="s">
        <v>5418</v>
      </c>
      <c r="C7446" s="170" t="s">
        <v>24</v>
      </c>
      <c r="D7446" s="170" t="s">
        <v>34</v>
      </c>
      <c r="E7446" s="170">
        <v>750</v>
      </c>
      <c r="F7446" s="170">
        <v>12</v>
      </c>
      <c r="G7446" s="171">
        <v>14</v>
      </c>
      <c r="H7446" s="170" t="s">
        <v>5419</v>
      </c>
      <c r="I7446" s="171">
        <v>18.989999999999998</v>
      </c>
      <c r="J7446" s="169">
        <v>1</v>
      </c>
      <c r="K7446" s="154" cm="1">
        <f t="array" ref="K7446">ROUND(
IF(C7446="Beer",
SUM(LOOKUP(2,1/(SRP!$B$8:$B$10&lt;=E7446)/(SRP!$C$8:$C$10&gt;=E7446),SRP!$D$8:$D$10)*(G7446/100)*(E7446/1000)),
IF(C7446="Spirits",
SUM(LOOKUP(2,1/(SRP!$B$2:$B$7&lt;=E7446)/(SRP!$C$2:$C$7&gt;=E7446),SRP!$D$2:$D$7)*(G7446/100)*(E7446/1000)),
IF(AND(C7446="Wine",D7446="Fortified Wines"),
SUM(LOOKUP(2,1/(SRP!$B$26:$B$29&lt;=E7446)/(SRP!$C$26:$C$29&gt;=E7446),SRP!$D$26:$D$29)*(G7446/100)*(E7446/1000)),
IF(C7446="Wine",
SUM(LOOKUP(2,1/(SRP!$B$21:$B$25&lt;=E7446)/(SRP!$C$21:$C$25&gt;=E7446),SRP!$D$21:$D$25)*(G7446/100)*(E7446/1000)),
IF(AND(C7446="Ready to Drink",D7446="RTD-One Pour Cocktail&gt;7%&lt;=14.5"),
SUM(LOOKUP(2,1/(SRP!$B$16:$B$20&lt;=E7446)/(SRP!$C$16:$C$20&gt;=E7446),SRP!$D$16:$D$20)*(G7446/100)*(E7446/1000)),
IF(C7446="Ready to Drink",
SUM(LOOKUP(2,1/(SRP!$B$11:$B$15&lt;=E7446)/(SRP!$C$11:$C$15&gt;=E7446),SRP!$D$11:$D$15)*(G7446/100)*(E7446/1000)),
0)))))),2)</f>
        <v>8.1999999999999993</v>
      </c>
      <c r="L7446" s="173" t="str">
        <f t="shared" si="116"/>
        <v>Wine750</v>
      </c>
      <c r="M7446" s="154">
        <f>VLOOKUP(L7446,'Slope %'!C:D,2,0)</f>
        <v>0.1</v>
      </c>
    </row>
    <row r="7447" spans="1:13" x14ac:dyDescent="0.25">
      <c r="A7447" s="169">
        <v>70633</v>
      </c>
      <c r="B7447" s="170" t="s">
        <v>5420</v>
      </c>
      <c r="C7447" s="170" t="s">
        <v>263</v>
      </c>
      <c r="D7447" s="170" t="s">
        <v>264</v>
      </c>
      <c r="E7447" s="170">
        <v>30000</v>
      </c>
      <c r="F7447" s="170">
        <v>1</v>
      </c>
      <c r="G7447" s="171">
        <v>4.5</v>
      </c>
      <c r="H7447" s="170" t="s">
        <v>1324</v>
      </c>
      <c r="I7447" s="171">
        <v>169.96</v>
      </c>
      <c r="J7447" s="169">
        <v>1</v>
      </c>
      <c r="K7447" s="154" cm="1">
        <f t="array" ref="K7447">ROUND(
IF(C7447="Beer",
SUM(LOOKUP(2,1/(SRP!$B$8:$B$10&lt;=E7447)/(SRP!$C$8:$C$10&gt;=E7447),SRP!$D$8:$D$10)*(G7447/100)*(E7447/1000)),
IF(C7447="Spirits",
SUM(LOOKUP(2,1/(SRP!$B$2:$B$7&lt;=E7447)/(SRP!$C$2:$C$7&gt;=E7447),SRP!$D$2:$D$7)*(G7447/100)*(E7447/1000)),
IF(AND(C7447="Wine",D7447="Fortified Wines"),
SUM(LOOKUP(2,1/(SRP!$B$26:$B$29&lt;=E7447)/(SRP!$C$26:$C$29&gt;=E7447),SRP!$D$26:$D$29)*(G7447/100)*(E7447/1000)),
IF(C7447="Wine",
SUM(LOOKUP(2,1/(SRP!$B$21:$B$25&lt;=E7447)/(SRP!$C$21:$C$25&gt;=E7447),SRP!$D$21:$D$25)*(G7447/100)*(E7447/1000)),
IF(AND(C7447="Ready to Drink",D7447="RTD-One Pour Cocktail&gt;7%&lt;=14.5"),
SUM(LOOKUP(2,1/(SRP!$B$16:$B$20&lt;=E7447)/(SRP!$C$16:$C$20&gt;=E7447),SRP!$D$16:$D$20)*(G7447/100)*(E7447/1000)),
IF(C7447="Ready to Drink",
SUM(LOOKUP(2,1/(SRP!$B$11:$B$15&lt;=E7447)/(SRP!$C$11:$C$15&gt;=E7447),SRP!$D$11:$D$15)*(G7447/100)*(E7447/1000)),
0)))))),2)</f>
        <v>105.39</v>
      </c>
      <c r="L7447" s="173" t="str">
        <f t="shared" si="116"/>
        <v>Ready to Drink30000</v>
      </c>
      <c r="M7447" s="154" t="e">
        <f>VLOOKUP(L7447,'Slope %'!C:D,2,0)</f>
        <v>#N/A</v>
      </c>
    </row>
    <row r="7448" spans="1:13" x14ac:dyDescent="0.25">
      <c r="A7448" s="169">
        <v>70633</v>
      </c>
      <c r="B7448" s="170" t="s">
        <v>5420</v>
      </c>
      <c r="C7448" s="170" t="s">
        <v>263</v>
      </c>
      <c r="D7448" s="170" t="s">
        <v>264</v>
      </c>
      <c r="E7448" s="170">
        <v>30000</v>
      </c>
      <c r="F7448" s="170">
        <v>1</v>
      </c>
      <c r="G7448" s="171">
        <v>4.5</v>
      </c>
      <c r="H7448" s="170" t="s">
        <v>1324</v>
      </c>
      <c r="I7448" s="171">
        <v>169.96</v>
      </c>
      <c r="J7448" s="169">
        <v>1</v>
      </c>
      <c r="K7448" s="154" cm="1">
        <f t="array" ref="K7448">ROUND(
IF(C7448="Beer",
SUM(LOOKUP(2,1/(SRP!$B$8:$B$10&lt;=E7448)/(SRP!$C$8:$C$10&gt;=E7448),SRP!$D$8:$D$10)*(G7448/100)*(E7448/1000)),
IF(C7448="Spirits",
SUM(LOOKUP(2,1/(SRP!$B$2:$B$7&lt;=E7448)/(SRP!$C$2:$C$7&gt;=E7448),SRP!$D$2:$D$7)*(G7448/100)*(E7448/1000)),
IF(AND(C7448="Wine",D7448="Fortified Wines"),
SUM(LOOKUP(2,1/(SRP!$B$26:$B$29&lt;=E7448)/(SRP!$C$26:$C$29&gt;=E7448),SRP!$D$26:$D$29)*(G7448/100)*(E7448/1000)),
IF(C7448="Wine",
SUM(LOOKUP(2,1/(SRP!$B$21:$B$25&lt;=E7448)/(SRP!$C$21:$C$25&gt;=E7448),SRP!$D$21:$D$25)*(G7448/100)*(E7448/1000)),
IF(AND(C7448="Ready to Drink",D7448="RTD-One Pour Cocktail&gt;7%&lt;=14.5"),
SUM(LOOKUP(2,1/(SRP!$B$16:$B$20&lt;=E7448)/(SRP!$C$16:$C$20&gt;=E7448),SRP!$D$16:$D$20)*(G7448/100)*(E7448/1000)),
IF(C7448="Ready to Drink",
SUM(LOOKUP(2,1/(SRP!$B$11:$B$15&lt;=E7448)/(SRP!$C$11:$C$15&gt;=E7448),SRP!$D$11:$D$15)*(G7448/100)*(E7448/1000)),
0)))))),2)</f>
        <v>105.39</v>
      </c>
      <c r="L7448" s="173" t="str">
        <f t="shared" si="116"/>
        <v>Ready to Drink30000</v>
      </c>
      <c r="M7448" s="154" t="e">
        <f>VLOOKUP(L7448,'Slope %'!C:D,2,0)</f>
        <v>#N/A</v>
      </c>
    </row>
    <row r="7449" spans="1:13" x14ac:dyDescent="0.25">
      <c r="A7449" s="169">
        <v>70635</v>
      </c>
      <c r="B7449" s="170" t="s">
        <v>5417</v>
      </c>
      <c r="C7449" s="170" t="s">
        <v>15</v>
      </c>
      <c r="D7449" s="170" t="s">
        <v>215</v>
      </c>
      <c r="E7449" s="170">
        <v>50</v>
      </c>
      <c r="F7449" s="170">
        <v>60</v>
      </c>
      <c r="G7449" s="171">
        <v>40</v>
      </c>
      <c r="H7449" s="170" t="s">
        <v>20</v>
      </c>
      <c r="I7449" s="171">
        <v>22.99</v>
      </c>
      <c r="J7449" s="169">
        <v>1</v>
      </c>
      <c r="K7449" s="154" cm="1">
        <f t="array" ref="K7449">ROUND(
IF(C7449="Beer",
SUM(LOOKUP(2,1/(SRP!$B$8:$B$10&lt;=E7449)/(SRP!$C$8:$C$10&gt;=E7449),SRP!$D$8:$D$10)*(G7449/100)*(E7449/1000)),
IF(C7449="Spirits",
SUM(LOOKUP(2,1/(SRP!$B$2:$B$7&lt;=E7449)/(SRP!$C$2:$C$7&gt;=E7449),SRP!$D$2:$D$7)*(G7449/100)*(E7449/1000)),
IF(AND(C7449="Wine",D7449="Fortified Wines"),
SUM(LOOKUP(2,1/(SRP!$B$26:$B$29&lt;=E7449)/(SRP!$C$26:$C$29&gt;=E7449),SRP!$D$26:$D$29)*(G7449/100)*(E7449/1000)),
IF(C7449="Wine",
SUM(LOOKUP(2,1/(SRP!$B$21:$B$25&lt;=E7449)/(SRP!$C$21:$C$25&gt;=E7449),SRP!$D$21:$D$25)*(G7449/100)*(E7449/1000)),
IF(AND(C7449="Ready to Drink",D7449="RTD-One Pour Cocktail&gt;7%&lt;=14.5"),
SUM(LOOKUP(2,1/(SRP!$B$16:$B$20&lt;=E7449)/(SRP!$C$16:$C$20&gt;=E7449),SRP!$D$16:$D$20)*(G7449/100)*(E7449/1000)),
IF(C7449="Ready to Drink",
SUM(LOOKUP(2,1/(SRP!$B$11:$B$15&lt;=E7449)/(SRP!$C$11:$C$15&gt;=E7449),SRP!$D$11:$D$15)*(G7449/100)*(E7449/1000)),
0)))))),2)</f>
        <v>2.69</v>
      </c>
      <c r="L7449" s="173" t="str">
        <f t="shared" si="116"/>
        <v>Spirits50</v>
      </c>
      <c r="M7449" s="154">
        <f>VLOOKUP(L7449,'Slope %'!C:D,2,0)</f>
        <v>0.1</v>
      </c>
    </row>
    <row r="7450" spans="1:13" x14ac:dyDescent="0.25">
      <c r="A7450" s="169">
        <v>70636</v>
      </c>
      <c r="B7450" s="170" t="s">
        <v>5421</v>
      </c>
      <c r="C7450" s="170" t="s">
        <v>24</v>
      </c>
      <c r="D7450" s="170" t="s">
        <v>248</v>
      </c>
      <c r="E7450" s="170">
        <v>750</v>
      </c>
      <c r="F7450" s="170">
        <v>6</v>
      </c>
      <c r="G7450" s="171">
        <v>13.9</v>
      </c>
      <c r="H7450" s="170" t="s">
        <v>200</v>
      </c>
      <c r="I7450" s="171">
        <v>19.989999999999998</v>
      </c>
      <c r="J7450" s="169">
        <v>1</v>
      </c>
      <c r="K7450" s="154" cm="1">
        <f t="array" ref="K7450">ROUND(
IF(C7450="Beer",
SUM(LOOKUP(2,1/(SRP!$B$8:$B$10&lt;=E7450)/(SRP!$C$8:$C$10&gt;=E7450),SRP!$D$8:$D$10)*(G7450/100)*(E7450/1000)),
IF(C7450="Spirits",
SUM(LOOKUP(2,1/(SRP!$B$2:$B$7&lt;=E7450)/(SRP!$C$2:$C$7&gt;=E7450),SRP!$D$2:$D$7)*(G7450/100)*(E7450/1000)),
IF(AND(C7450="Wine",D7450="Fortified Wines"),
SUM(LOOKUP(2,1/(SRP!$B$26:$B$29&lt;=E7450)/(SRP!$C$26:$C$29&gt;=E7450),SRP!$D$26:$D$29)*(G7450/100)*(E7450/1000)),
IF(C7450="Wine",
SUM(LOOKUP(2,1/(SRP!$B$21:$B$25&lt;=E7450)/(SRP!$C$21:$C$25&gt;=E7450),SRP!$D$21:$D$25)*(G7450/100)*(E7450/1000)),
IF(AND(C7450="Ready to Drink",D7450="RTD-One Pour Cocktail&gt;7%&lt;=14.5"),
SUM(LOOKUP(2,1/(SRP!$B$16:$B$20&lt;=E7450)/(SRP!$C$16:$C$20&gt;=E7450),SRP!$D$16:$D$20)*(G7450/100)*(E7450/1000)),
IF(C7450="Ready to Drink",
SUM(LOOKUP(2,1/(SRP!$B$11:$B$15&lt;=E7450)/(SRP!$C$11:$C$15&gt;=E7450),SRP!$D$11:$D$15)*(G7450/100)*(E7450/1000)),
0)))))),2)</f>
        <v>8.14</v>
      </c>
      <c r="L7450" s="173" t="str">
        <f t="shared" si="116"/>
        <v>Wine750</v>
      </c>
      <c r="M7450" s="154">
        <f>VLOOKUP(L7450,'Slope %'!C:D,2,0)</f>
        <v>0.1</v>
      </c>
    </row>
    <row r="7451" spans="1:13" x14ac:dyDescent="0.25">
      <c r="A7451" s="169">
        <v>70639</v>
      </c>
      <c r="B7451" s="170" t="s">
        <v>5422</v>
      </c>
      <c r="C7451" s="170" t="s">
        <v>15</v>
      </c>
      <c r="D7451" s="170" t="s">
        <v>19</v>
      </c>
      <c r="E7451" s="170">
        <v>750</v>
      </c>
      <c r="F7451" s="170">
        <v>12</v>
      </c>
      <c r="G7451" s="171">
        <v>40</v>
      </c>
      <c r="H7451" s="170" t="s">
        <v>20</v>
      </c>
      <c r="I7451" s="171">
        <v>27.99</v>
      </c>
      <c r="J7451" s="169">
        <v>1</v>
      </c>
      <c r="K7451" s="154" cm="1">
        <f t="array" ref="K7451">ROUND(
IF(C7451="Beer",
SUM(LOOKUP(2,1/(SRP!$B$8:$B$10&lt;=E7451)/(SRP!$C$8:$C$10&gt;=E7451),SRP!$D$8:$D$10)*(G7451/100)*(E7451/1000)),
IF(C7451="Spirits",
SUM(LOOKUP(2,1/(SRP!$B$2:$B$7&lt;=E7451)/(SRP!$C$2:$C$7&gt;=E7451),SRP!$D$2:$D$7)*(G7451/100)*(E7451/1000)),
IF(AND(C7451="Wine",D7451="Fortified Wines"),
SUM(LOOKUP(2,1/(SRP!$B$26:$B$29&lt;=E7451)/(SRP!$C$26:$C$29&gt;=E7451),SRP!$D$26:$D$29)*(G7451/100)*(E7451/1000)),
IF(C7451="Wine",
SUM(LOOKUP(2,1/(SRP!$B$21:$B$25&lt;=E7451)/(SRP!$C$21:$C$25&gt;=E7451),SRP!$D$21:$D$25)*(G7451/100)*(E7451/1000)),
IF(AND(C7451="Ready to Drink",D7451="RTD-One Pour Cocktail&gt;7%&lt;=14.5"),
SUM(LOOKUP(2,1/(SRP!$B$16:$B$20&lt;=E7451)/(SRP!$C$16:$C$20&gt;=E7451),SRP!$D$16:$D$20)*(G7451/100)*(E7451/1000)),
IF(C7451="Ready to Drink",
SUM(LOOKUP(2,1/(SRP!$B$11:$B$15&lt;=E7451)/(SRP!$C$11:$C$15&gt;=E7451),SRP!$D$11:$D$15)*(G7451/100)*(E7451/1000)),
0)))))),2)</f>
        <v>23.42</v>
      </c>
      <c r="L7451" s="173" t="str">
        <f t="shared" si="116"/>
        <v>Spirits750</v>
      </c>
      <c r="M7451" s="154">
        <f>VLOOKUP(L7451,'Slope %'!C:D,2,0)</f>
        <v>7.0000000000000007E-2</v>
      </c>
    </row>
    <row r="7452" spans="1:13" x14ac:dyDescent="0.25">
      <c r="A7452" s="169">
        <v>70649</v>
      </c>
      <c r="B7452" s="170" t="s">
        <v>375</v>
      </c>
      <c r="C7452" s="170" t="s">
        <v>15</v>
      </c>
      <c r="D7452" s="170" t="s">
        <v>137</v>
      </c>
      <c r="E7452" s="170">
        <v>375</v>
      </c>
      <c r="F7452" s="170">
        <v>12</v>
      </c>
      <c r="G7452" s="171">
        <v>46</v>
      </c>
      <c r="H7452" s="170" t="s">
        <v>91</v>
      </c>
      <c r="I7452" s="171">
        <v>17.989999999999998</v>
      </c>
      <c r="J7452" s="169">
        <v>1</v>
      </c>
      <c r="K7452" s="154" cm="1">
        <f t="array" ref="K7452">ROUND(
IF(C7452="Beer",
SUM(LOOKUP(2,1/(SRP!$B$8:$B$10&lt;=E7452)/(SRP!$C$8:$C$10&gt;=E7452),SRP!$D$8:$D$10)*(G7452/100)*(E7452/1000)),
IF(C7452="Spirits",
SUM(LOOKUP(2,1/(SRP!$B$2:$B$7&lt;=E7452)/(SRP!$C$2:$C$7&gt;=E7452),SRP!$D$2:$D$7)*(G7452/100)*(E7452/1000)),
IF(AND(C7452="Wine",D7452="Fortified Wines"),
SUM(LOOKUP(2,1/(SRP!$B$26:$B$29&lt;=E7452)/(SRP!$C$26:$C$29&gt;=E7452),SRP!$D$26:$D$29)*(G7452/100)*(E7452/1000)),
IF(C7452="Wine",
SUM(LOOKUP(2,1/(SRP!$B$21:$B$25&lt;=E7452)/(SRP!$C$21:$C$25&gt;=E7452),SRP!$D$21:$D$25)*(G7452/100)*(E7452/1000)),
IF(AND(C7452="Ready to Drink",D7452="RTD-One Pour Cocktail&gt;7%&lt;=14.5"),
SUM(LOOKUP(2,1/(SRP!$B$16:$B$20&lt;=E7452)/(SRP!$C$16:$C$20&gt;=E7452),SRP!$D$16:$D$20)*(G7452/100)*(E7452/1000)),
IF(C7452="Ready to Drink",
SUM(LOOKUP(2,1/(SRP!$B$11:$B$15&lt;=E7452)/(SRP!$C$11:$C$15&gt;=E7452),SRP!$D$11:$D$15)*(G7452/100)*(E7452/1000)),
0)))))),2)</f>
        <v>15.29</v>
      </c>
      <c r="L7452" s="173" t="str">
        <f t="shared" si="116"/>
        <v>Spirits375</v>
      </c>
      <c r="M7452" s="154">
        <f>VLOOKUP(L7452,'Slope %'!C:D,2,0)</f>
        <v>0.1</v>
      </c>
    </row>
    <row r="7453" spans="1:13" x14ac:dyDescent="0.25">
      <c r="A7453" s="169">
        <v>70652</v>
      </c>
      <c r="B7453" s="170" t="s">
        <v>375</v>
      </c>
      <c r="C7453" s="170" t="s">
        <v>15</v>
      </c>
      <c r="D7453" s="170" t="s">
        <v>137</v>
      </c>
      <c r="E7453" s="170">
        <v>1140</v>
      </c>
      <c r="F7453" s="170">
        <v>6</v>
      </c>
      <c r="G7453" s="171">
        <v>46</v>
      </c>
      <c r="H7453" s="170" t="s">
        <v>91</v>
      </c>
      <c r="I7453" s="171">
        <v>45.49</v>
      </c>
      <c r="J7453" s="169">
        <v>1</v>
      </c>
      <c r="K7453" s="154" cm="1">
        <f t="array" ref="K7453">ROUND(
IF(C7453="Beer",
SUM(LOOKUP(2,1/(SRP!$B$8:$B$10&lt;=E7453)/(SRP!$C$8:$C$10&gt;=E7453),SRP!$D$8:$D$10)*(G7453/100)*(E7453/1000)),
IF(C7453="Spirits",
SUM(LOOKUP(2,1/(SRP!$B$2:$B$7&lt;=E7453)/(SRP!$C$2:$C$7&gt;=E7453),SRP!$D$2:$D$7)*(G7453/100)*(E7453/1000)),
IF(AND(C7453="Wine",D7453="Fortified Wines"),
SUM(LOOKUP(2,1/(SRP!$B$26:$B$29&lt;=E7453)/(SRP!$C$26:$C$29&gt;=E7453),SRP!$D$26:$D$29)*(G7453/100)*(E7453/1000)),
IF(C7453="Wine",
SUM(LOOKUP(2,1/(SRP!$B$21:$B$25&lt;=E7453)/(SRP!$C$21:$C$25&gt;=E7453),SRP!$D$21:$D$25)*(G7453/100)*(E7453/1000)),
IF(AND(C7453="Ready to Drink",D7453="RTD-One Pour Cocktail&gt;7%&lt;=14.5"),
SUM(LOOKUP(2,1/(SRP!$B$16:$B$20&lt;=E7453)/(SRP!$C$16:$C$20&gt;=E7453),SRP!$D$16:$D$20)*(G7453/100)*(E7453/1000)),
IF(C7453="Ready to Drink",
SUM(LOOKUP(2,1/(SRP!$B$11:$B$15&lt;=E7453)/(SRP!$C$11:$C$15&gt;=E7453),SRP!$D$11:$D$15)*(G7453/100)*(E7453/1000)),
0)))))),2)</f>
        <v>40.94</v>
      </c>
      <c r="L7453" s="173" t="str">
        <f t="shared" si="116"/>
        <v>Spirits1140</v>
      </c>
      <c r="M7453" s="154">
        <f>VLOOKUP(L7453,'Slope %'!C:D,2,0)</f>
        <v>0.05</v>
      </c>
    </row>
    <row r="7454" spans="1:13" x14ac:dyDescent="0.25">
      <c r="A7454" s="169">
        <v>70657</v>
      </c>
      <c r="B7454" s="170" t="s">
        <v>375</v>
      </c>
      <c r="C7454" s="170" t="s">
        <v>15</v>
      </c>
      <c r="D7454" s="170" t="s">
        <v>137</v>
      </c>
      <c r="E7454" s="170">
        <v>750</v>
      </c>
      <c r="F7454" s="170">
        <v>12</v>
      </c>
      <c r="G7454" s="171">
        <v>46</v>
      </c>
      <c r="H7454" s="170" t="s">
        <v>91</v>
      </c>
      <c r="I7454" s="171">
        <v>31.99</v>
      </c>
      <c r="J7454" s="169">
        <v>1</v>
      </c>
      <c r="K7454" s="154" cm="1">
        <f t="array" ref="K7454">ROUND(
IF(C7454="Beer",
SUM(LOOKUP(2,1/(SRP!$B$8:$B$10&lt;=E7454)/(SRP!$C$8:$C$10&gt;=E7454),SRP!$D$8:$D$10)*(G7454/100)*(E7454/1000)),
IF(C7454="Spirits",
SUM(LOOKUP(2,1/(SRP!$B$2:$B$7&lt;=E7454)/(SRP!$C$2:$C$7&gt;=E7454),SRP!$D$2:$D$7)*(G7454/100)*(E7454/1000)),
IF(AND(C7454="Wine",D7454="Fortified Wines"),
SUM(LOOKUP(2,1/(SRP!$B$26:$B$29&lt;=E7454)/(SRP!$C$26:$C$29&gt;=E7454),SRP!$D$26:$D$29)*(G7454/100)*(E7454/1000)),
IF(C7454="Wine",
SUM(LOOKUP(2,1/(SRP!$B$21:$B$25&lt;=E7454)/(SRP!$C$21:$C$25&gt;=E7454),SRP!$D$21:$D$25)*(G7454/100)*(E7454/1000)),
IF(AND(C7454="Ready to Drink",D7454="RTD-One Pour Cocktail&gt;7%&lt;=14.5"),
SUM(LOOKUP(2,1/(SRP!$B$16:$B$20&lt;=E7454)/(SRP!$C$16:$C$20&gt;=E7454),SRP!$D$16:$D$20)*(G7454/100)*(E7454/1000)),
IF(C7454="Ready to Drink",
SUM(LOOKUP(2,1/(SRP!$B$11:$B$15&lt;=E7454)/(SRP!$C$11:$C$15&gt;=E7454),SRP!$D$11:$D$15)*(G7454/100)*(E7454/1000)),
0)))))),2)</f>
        <v>26.93</v>
      </c>
      <c r="L7454" s="173" t="str">
        <f t="shared" si="116"/>
        <v>Spirits750</v>
      </c>
      <c r="M7454" s="154">
        <f>VLOOKUP(L7454,'Slope %'!C:D,2,0)</f>
        <v>7.0000000000000007E-2</v>
      </c>
    </row>
    <row r="7455" spans="1:13" x14ac:dyDescent="0.25">
      <c r="A7455" s="169">
        <v>70661</v>
      </c>
      <c r="B7455" s="170" t="s">
        <v>5423</v>
      </c>
      <c r="C7455" s="170" t="s">
        <v>11</v>
      </c>
      <c r="D7455" s="170" t="s">
        <v>12</v>
      </c>
      <c r="E7455" s="170">
        <v>8520</v>
      </c>
      <c r="F7455" s="170">
        <v>1</v>
      </c>
      <c r="G7455" s="171">
        <v>4.5</v>
      </c>
      <c r="H7455" s="170" t="s">
        <v>105</v>
      </c>
      <c r="I7455" s="171">
        <v>49.99</v>
      </c>
      <c r="J7455" s="169">
        <v>24</v>
      </c>
      <c r="K7455" s="154" cm="1">
        <f t="array" ref="K7455">ROUND(
IF(C7455="Beer",
SUM(LOOKUP(2,1/(SRP!$B$8:$B$10&lt;=E7455)/(SRP!$C$8:$C$10&gt;=E7455),SRP!$D$8:$D$10)*(G7455/100)*(E7455/1000)),
IF(C7455="Spirits",
SUM(LOOKUP(2,1/(SRP!$B$2:$B$7&lt;=E7455)/(SRP!$C$2:$C$7&gt;=E7455),SRP!$D$2:$D$7)*(G7455/100)*(E7455/1000)),
IF(AND(C7455="Wine",D7455="Fortified Wines"),
SUM(LOOKUP(2,1/(SRP!$B$26:$B$29&lt;=E7455)/(SRP!$C$26:$C$29&gt;=E7455),SRP!$D$26:$D$29)*(G7455/100)*(E7455/1000)),
IF(C7455="Wine",
SUM(LOOKUP(2,1/(SRP!$B$21:$B$25&lt;=E7455)/(SRP!$C$21:$C$25&gt;=E7455),SRP!$D$21:$D$25)*(G7455/100)*(E7455/1000)),
IF(AND(C7455="Ready to Drink",D7455="RTD-One Pour Cocktail&gt;7%&lt;=14.5"),
SUM(LOOKUP(2,1/(SRP!$B$16:$B$20&lt;=E7455)/(SRP!$C$16:$C$20&gt;=E7455),SRP!$D$16:$D$20)*(G7455/100)*(E7455/1000)),
IF(C7455="Ready to Drink",
SUM(LOOKUP(2,1/(SRP!$B$11:$B$15&lt;=E7455)/(SRP!$C$11:$C$15&gt;=E7455),SRP!$D$11:$D$15)*(G7455/100)*(E7455/1000)),
0)))))),2)</f>
        <v>29.93</v>
      </c>
      <c r="L7455" s="173" t="str">
        <f t="shared" si="116"/>
        <v>Beer8520</v>
      </c>
      <c r="M7455" s="154">
        <f>VLOOKUP(L7455,'Slope %'!C:D,2,0)</f>
        <v>0.05</v>
      </c>
    </row>
    <row r="7456" spans="1:13" x14ac:dyDescent="0.25">
      <c r="A7456" s="169">
        <v>70661</v>
      </c>
      <c r="B7456" s="170" t="s">
        <v>5423</v>
      </c>
      <c r="C7456" s="170" t="s">
        <v>11</v>
      </c>
      <c r="D7456" s="170" t="s">
        <v>12</v>
      </c>
      <c r="E7456" s="170">
        <v>8520</v>
      </c>
      <c r="F7456" s="170">
        <v>1</v>
      </c>
      <c r="G7456" s="171">
        <v>4.5</v>
      </c>
      <c r="H7456" s="170" t="s">
        <v>105</v>
      </c>
      <c r="I7456" s="171">
        <v>49.99</v>
      </c>
      <c r="J7456" s="169">
        <v>24</v>
      </c>
      <c r="K7456" s="154" cm="1">
        <f t="array" ref="K7456">ROUND(
IF(C7456="Beer",
SUM(LOOKUP(2,1/(SRP!$B$8:$B$10&lt;=E7456)/(SRP!$C$8:$C$10&gt;=E7456),SRP!$D$8:$D$10)*(G7456/100)*(E7456/1000)),
IF(C7456="Spirits",
SUM(LOOKUP(2,1/(SRP!$B$2:$B$7&lt;=E7456)/(SRP!$C$2:$C$7&gt;=E7456),SRP!$D$2:$D$7)*(G7456/100)*(E7456/1000)),
IF(AND(C7456="Wine",D7456="Fortified Wines"),
SUM(LOOKUP(2,1/(SRP!$B$26:$B$29&lt;=E7456)/(SRP!$C$26:$C$29&gt;=E7456),SRP!$D$26:$D$29)*(G7456/100)*(E7456/1000)),
IF(C7456="Wine",
SUM(LOOKUP(2,1/(SRP!$B$21:$B$25&lt;=E7456)/(SRP!$C$21:$C$25&gt;=E7456),SRP!$D$21:$D$25)*(G7456/100)*(E7456/1000)),
IF(AND(C7456="Ready to Drink",D7456="RTD-One Pour Cocktail&gt;7%&lt;=14.5"),
SUM(LOOKUP(2,1/(SRP!$B$16:$B$20&lt;=E7456)/(SRP!$C$16:$C$20&gt;=E7456),SRP!$D$16:$D$20)*(G7456/100)*(E7456/1000)),
IF(C7456="Ready to Drink",
SUM(LOOKUP(2,1/(SRP!$B$11:$B$15&lt;=E7456)/(SRP!$C$11:$C$15&gt;=E7456),SRP!$D$11:$D$15)*(G7456/100)*(E7456/1000)),
0)))))),2)</f>
        <v>29.93</v>
      </c>
      <c r="L7456" s="173" t="str">
        <f t="shared" si="116"/>
        <v>Beer8520</v>
      </c>
      <c r="M7456" s="154">
        <f>VLOOKUP(L7456,'Slope %'!C:D,2,0)</f>
        <v>0.05</v>
      </c>
    </row>
    <row r="7457" spans="1:13" x14ac:dyDescent="0.25">
      <c r="A7457" s="169">
        <v>70663</v>
      </c>
      <c r="B7457" s="170" t="s">
        <v>5424</v>
      </c>
      <c r="C7457" s="170" t="s">
        <v>263</v>
      </c>
      <c r="D7457" s="170" t="s">
        <v>332</v>
      </c>
      <c r="E7457" s="170">
        <v>473</v>
      </c>
      <c r="F7457" s="170">
        <v>24</v>
      </c>
      <c r="G7457" s="171">
        <v>9</v>
      </c>
      <c r="H7457" s="170" t="s">
        <v>333</v>
      </c>
      <c r="I7457" s="171">
        <v>4.49</v>
      </c>
      <c r="J7457" s="169">
        <v>1</v>
      </c>
      <c r="K7457" s="154" cm="1">
        <f t="array" ref="K7457">ROUND(
IF(C7457="Beer",
SUM(LOOKUP(2,1/(SRP!$B$8:$B$10&lt;=E7457)/(SRP!$C$8:$C$10&gt;=E7457),SRP!$D$8:$D$10)*(G7457/100)*(E7457/1000)),
IF(C7457="Spirits",
SUM(LOOKUP(2,1/(SRP!$B$2:$B$7&lt;=E7457)/(SRP!$C$2:$C$7&gt;=E7457),SRP!$D$2:$D$7)*(G7457/100)*(E7457/1000)),
IF(AND(C7457="Wine",D7457="Fortified Wines"),
SUM(LOOKUP(2,1/(SRP!$B$26:$B$29&lt;=E7457)/(SRP!$C$26:$C$29&gt;=E7457),SRP!$D$26:$D$29)*(G7457/100)*(E7457/1000)),
IF(C7457="Wine",
SUM(LOOKUP(2,1/(SRP!$B$21:$B$25&lt;=E7457)/(SRP!$C$21:$C$25&gt;=E7457),SRP!$D$21:$D$25)*(G7457/100)*(E7457/1000)),
IF(AND(C7457="Ready to Drink",D7457="RTD-One Pour Cocktail&gt;7%&lt;=14.5"),
SUM(LOOKUP(2,1/(SRP!$B$16:$B$20&lt;=E7457)/(SRP!$C$16:$C$20&gt;=E7457),SRP!$D$16:$D$20)*(G7457/100)*(E7457/1000)),
IF(C7457="Ready to Drink",
SUM(LOOKUP(2,1/(SRP!$B$11:$B$15&lt;=E7457)/(SRP!$C$11:$C$15&gt;=E7457),SRP!$D$11:$D$15)*(G7457/100)*(E7457/1000)),
0)))))),2)</f>
        <v>3.52</v>
      </c>
      <c r="L7457" s="173" t="str">
        <f t="shared" si="116"/>
        <v>Ready to Drink473</v>
      </c>
      <c r="M7457" s="154">
        <f>VLOOKUP(L7457,'Slope %'!C:D,2,0)</f>
        <v>0.12</v>
      </c>
    </row>
    <row r="7458" spans="1:13" x14ac:dyDescent="0.25">
      <c r="A7458" s="169">
        <v>70663</v>
      </c>
      <c r="B7458" s="170" t="s">
        <v>5424</v>
      </c>
      <c r="C7458" s="170" t="s">
        <v>263</v>
      </c>
      <c r="D7458" s="170" t="s">
        <v>332</v>
      </c>
      <c r="E7458" s="170">
        <v>473</v>
      </c>
      <c r="F7458" s="170">
        <v>24</v>
      </c>
      <c r="G7458" s="171">
        <v>9</v>
      </c>
      <c r="H7458" s="170" t="s">
        <v>333</v>
      </c>
      <c r="I7458" s="171">
        <v>4.49</v>
      </c>
      <c r="J7458" s="169">
        <v>1</v>
      </c>
      <c r="K7458" s="154" cm="1">
        <f t="array" ref="K7458">ROUND(
IF(C7458="Beer",
SUM(LOOKUP(2,1/(SRP!$B$8:$B$10&lt;=E7458)/(SRP!$C$8:$C$10&gt;=E7458),SRP!$D$8:$D$10)*(G7458/100)*(E7458/1000)),
IF(C7458="Spirits",
SUM(LOOKUP(2,1/(SRP!$B$2:$B$7&lt;=E7458)/(SRP!$C$2:$C$7&gt;=E7458),SRP!$D$2:$D$7)*(G7458/100)*(E7458/1000)),
IF(AND(C7458="Wine",D7458="Fortified Wines"),
SUM(LOOKUP(2,1/(SRP!$B$26:$B$29&lt;=E7458)/(SRP!$C$26:$C$29&gt;=E7458),SRP!$D$26:$D$29)*(G7458/100)*(E7458/1000)),
IF(C7458="Wine",
SUM(LOOKUP(2,1/(SRP!$B$21:$B$25&lt;=E7458)/(SRP!$C$21:$C$25&gt;=E7458),SRP!$D$21:$D$25)*(G7458/100)*(E7458/1000)),
IF(AND(C7458="Ready to Drink",D7458="RTD-One Pour Cocktail&gt;7%&lt;=14.5"),
SUM(LOOKUP(2,1/(SRP!$B$16:$B$20&lt;=E7458)/(SRP!$C$16:$C$20&gt;=E7458),SRP!$D$16:$D$20)*(G7458/100)*(E7458/1000)),
IF(C7458="Ready to Drink",
SUM(LOOKUP(2,1/(SRP!$B$11:$B$15&lt;=E7458)/(SRP!$C$11:$C$15&gt;=E7458),SRP!$D$11:$D$15)*(G7458/100)*(E7458/1000)),
0)))))),2)</f>
        <v>3.52</v>
      </c>
      <c r="L7458" s="173" t="str">
        <f t="shared" si="116"/>
        <v>Ready to Drink473</v>
      </c>
      <c r="M7458" s="154">
        <f>VLOOKUP(L7458,'Slope %'!C:D,2,0)</f>
        <v>0.12</v>
      </c>
    </row>
    <row r="7459" spans="1:13" x14ac:dyDescent="0.25">
      <c r="A7459" s="169">
        <v>70671</v>
      </c>
      <c r="B7459" s="170" t="s">
        <v>5425</v>
      </c>
      <c r="C7459" s="170" t="s">
        <v>11</v>
      </c>
      <c r="D7459" s="170" t="s">
        <v>303</v>
      </c>
      <c r="E7459" s="170">
        <v>473</v>
      </c>
      <c r="F7459" s="170">
        <v>24</v>
      </c>
      <c r="G7459" s="171">
        <v>6.3</v>
      </c>
      <c r="H7459" s="170" t="s">
        <v>1623</v>
      </c>
      <c r="I7459" s="171">
        <v>4.49</v>
      </c>
      <c r="J7459" s="169">
        <v>1</v>
      </c>
      <c r="K7459" s="154" cm="1">
        <f t="array" ref="K7459">ROUND(
IF(C7459="Beer",
SUM(LOOKUP(2,1/(SRP!$B$8:$B$10&lt;=E7459)/(SRP!$C$8:$C$10&gt;=E7459),SRP!$D$8:$D$10)*(G7459/100)*(E7459/1000)),
IF(C7459="Spirits",
SUM(LOOKUP(2,1/(SRP!$B$2:$B$7&lt;=E7459)/(SRP!$C$2:$C$7&gt;=E7459),SRP!$D$2:$D$7)*(G7459/100)*(E7459/1000)),
IF(AND(C7459="Wine",D7459="Fortified Wines"),
SUM(LOOKUP(2,1/(SRP!$B$26:$B$29&lt;=E7459)/(SRP!$C$26:$C$29&gt;=E7459),SRP!$D$26:$D$29)*(G7459/100)*(E7459/1000)),
IF(C7459="Wine",
SUM(LOOKUP(2,1/(SRP!$B$21:$B$25&lt;=E7459)/(SRP!$C$21:$C$25&gt;=E7459),SRP!$D$21:$D$25)*(G7459/100)*(E7459/1000)),
IF(AND(C7459="Ready to Drink",D7459="RTD-One Pour Cocktail&gt;7%&lt;=14.5"),
SUM(LOOKUP(2,1/(SRP!$B$16:$B$20&lt;=E7459)/(SRP!$C$16:$C$20&gt;=E7459),SRP!$D$16:$D$20)*(G7459/100)*(E7459/1000)),
IF(C7459="Ready to Drink",
SUM(LOOKUP(2,1/(SRP!$B$11:$B$15&lt;=E7459)/(SRP!$C$11:$C$15&gt;=E7459),SRP!$D$11:$D$15)*(G7459/100)*(E7459/1000)),
0)))))),2)</f>
        <v>2.33</v>
      </c>
      <c r="L7459" s="173" t="str">
        <f t="shared" si="116"/>
        <v>Beer473</v>
      </c>
      <c r="M7459" s="154">
        <f>VLOOKUP(L7459,'Slope %'!C:D,2,0)</f>
        <v>0.12</v>
      </c>
    </row>
    <row r="7460" spans="1:13" x14ac:dyDescent="0.25">
      <c r="A7460" s="169">
        <v>70671</v>
      </c>
      <c r="B7460" s="170" t="s">
        <v>5425</v>
      </c>
      <c r="C7460" s="170" t="s">
        <v>11</v>
      </c>
      <c r="D7460" s="170" t="s">
        <v>303</v>
      </c>
      <c r="E7460" s="170">
        <v>473</v>
      </c>
      <c r="F7460" s="170">
        <v>24</v>
      </c>
      <c r="G7460" s="171">
        <v>6.3</v>
      </c>
      <c r="H7460" s="170" t="s">
        <v>1623</v>
      </c>
      <c r="I7460" s="171">
        <v>4.49</v>
      </c>
      <c r="J7460" s="169">
        <v>1</v>
      </c>
      <c r="K7460" s="154" cm="1">
        <f t="array" ref="K7460">ROUND(
IF(C7460="Beer",
SUM(LOOKUP(2,1/(SRP!$B$8:$B$10&lt;=E7460)/(SRP!$C$8:$C$10&gt;=E7460),SRP!$D$8:$D$10)*(G7460/100)*(E7460/1000)),
IF(C7460="Spirits",
SUM(LOOKUP(2,1/(SRP!$B$2:$B$7&lt;=E7460)/(SRP!$C$2:$C$7&gt;=E7460),SRP!$D$2:$D$7)*(G7460/100)*(E7460/1000)),
IF(AND(C7460="Wine",D7460="Fortified Wines"),
SUM(LOOKUP(2,1/(SRP!$B$26:$B$29&lt;=E7460)/(SRP!$C$26:$C$29&gt;=E7460),SRP!$D$26:$D$29)*(G7460/100)*(E7460/1000)),
IF(C7460="Wine",
SUM(LOOKUP(2,1/(SRP!$B$21:$B$25&lt;=E7460)/(SRP!$C$21:$C$25&gt;=E7460),SRP!$D$21:$D$25)*(G7460/100)*(E7460/1000)),
IF(AND(C7460="Ready to Drink",D7460="RTD-One Pour Cocktail&gt;7%&lt;=14.5"),
SUM(LOOKUP(2,1/(SRP!$B$16:$B$20&lt;=E7460)/(SRP!$C$16:$C$20&gt;=E7460),SRP!$D$16:$D$20)*(G7460/100)*(E7460/1000)),
IF(C7460="Ready to Drink",
SUM(LOOKUP(2,1/(SRP!$B$11:$B$15&lt;=E7460)/(SRP!$C$11:$C$15&gt;=E7460),SRP!$D$11:$D$15)*(G7460/100)*(E7460/1000)),
0)))))),2)</f>
        <v>2.33</v>
      </c>
      <c r="L7460" s="173" t="str">
        <f t="shared" si="116"/>
        <v>Beer473</v>
      </c>
      <c r="M7460" s="154">
        <f>VLOOKUP(L7460,'Slope %'!C:D,2,0)</f>
        <v>0.12</v>
      </c>
    </row>
    <row r="7461" spans="1:13" x14ac:dyDescent="0.25">
      <c r="A7461" s="169">
        <v>70672</v>
      </c>
      <c r="B7461" s="170" t="s">
        <v>5426</v>
      </c>
      <c r="C7461" s="170" t="s">
        <v>11</v>
      </c>
      <c r="D7461" s="170" t="s">
        <v>303</v>
      </c>
      <c r="E7461" s="170">
        <v>473</v>
      </c>
      <c r="F7461" s="170">
        <v>24</v>
      </c>
      <c r="G7461" s="171">
        <v>6.2</v>
      </c>
      <c r="H7461" s="170" t="s">
        <v>1391</v>
      </c>
      <c r="I7461" s="171">
        <v>4.6900000000000004</v>
      </c>
      <c r="J7461" s="169">
        <v>1</v>
      </c>
      <c r="K7461" s="154" cm="1">
        <f t="array" ref="K7461">ROUND(
IF(C7461="Beer",
SUM(LOOKUP(2,1/(SRP!$B$8:$B$10&lt;=E7461)/(SRP!$C$8:$C$10&gt;=E7461),SRP!$D$8:$D$10)*(G7461/100)*(E7461/1000)),
IF(C7461="Spirits",
SUM(LOOKUP(2,1/(SRP!$B$2:$B$7&lt;=E7461)/(SRP!$C$2:$C$7&gt;=E7461),SRP!$D$2:$D$7)*(G7461/100)*(E7461/1000)),
IF(AND(C7461="Wine",D7461="Fortified Wines"),
SUM(LOOKUP(2,1/(SRP!$B$26:$B$29&lt;=E7461)/(SRP!$C$26:$C$29&gt;=E7461),SRP!$D$26:$D$29)*(G7461/100)*(E7461/1000)),
IF(C7461="Wine",
SUM(LOOKUP(2,1/(SRP!$B$21:$B$25&lt;=E7461)/(SRP!$C$21:$C$25&gt;=E7461),SRP!$D$21:$D$25)*(G7461/100)*(E7461/1000)),
IF(AND(C7461="Ready to Drink",D7461="RTD-One Pour Cocktail&gt;7%&lt;=14.5"),
SUM(LOOKUP(2,1/(SRP!$B$16:$B$20&lt;=E7461)/(SRP!$C$16:$C$20&gt;=E7461),SRP!$D$16:$D$20)*(G7461/100)*(E7461/1000)),
IF(C7461="Ready to Drink",
SUM(LOOKUP(2,1/(SRP!$B$11:$B$15&lt;=E7461)/(SRP!$C$11:$C$15&gt;=E7461),SRP!$D$11:$D$15)*(G7461/100)*(E7461/1000)),
0)))))),2)</f>
        <v>2.29</v>
      </c>
      <c r="L7461" s="173" t="str">
        <f t="shared" si="116"/>
        <v>Beer473</v>
      </c>
      <c r="M7461" s="154">
        <f>VLOOKUP(L7461,'Slope %'!C:D,2,0)</f>
        <v>0.12</v>
      </c>
    </row>
    <row r="7462" spans="1:13" x14ac:dyDescent="0.25">
      <c r="A7462" s="169">
        <v>70672</v>
      </c>
      <c r="B7462" s="170" t="s">
        <v>5426</v>
      </c>
      <c r="C7462" s="170" t="s">
        <v>11</v>
      </c>
      <c r="D7462" s="170" t="s">
        <v>303</v>
      </c>
      <c r="E7462" s="170">
        <v>473</v>
      </c>
      <c r="F7462" s="170">
        <v>24</v>
      </c>
      <c r="G7462" s="171">
        <v>6.2</v>
      </c>
      <c r="H7462" s="170" t="s">
        <v>1391</v>
      </c>
      <c r="I7462" s="171">
        <v>4.6900000000000004</v>
      </c>
      <c r="J7462" s="169">
        <v>1</v>
      </c>
      <c r="K7462" s="154" cm="1">
        <f t="array" ref="K7462">ROUND(
IF(C7462="Beer",
SUM(LOOKUP(2,1/(SRP!$B$8:$B$10&lt;=E7462)/(SRP!$C$8:$C$10&gt;=E7462),SRP!$D$8:$D$10)*(G7462/100)*(E7462/1000)),
IF(C7462="Spirits",
SUM(LOOKUP(2,1/(SRP!$B$2:$B$7&lt;=E7462)/(SRP!$C$2:$C$7&gt;=E7462),SRP!$D$2:$D$7)*(G7462/100)*(E7462/1000)),
IF(AND(C7462="Wine",D7462="Fortified Wines"),
SUM(LOOKUP(2,1/(SRP!$B$26:$B$29&lt;=E7462)/(SRP!$C$26:$C$29&gt;=E7462),SRP!$D$26:$D$29)*(G7462/100)*(E7462/1000)),
IF(C7462="Wine",
SUM(LOOKUP(2,1/(SRP!$B$21:$B$25&lt;=E7462)/(SRP!$C$21:$C$25&gt;=E7462),SRP!$D$21:$D$25)*(G7462/100)*(E7462/1000)),
IF(AND(C7462="Ready to Drink",D7462="RTD-One Pour Cocktail&gt;7%&lt;=14.5"),
SUM(LOOKUP(2,1/(SRP!$B$16:$B$20&lt;=E7462)/(SRP!$C$16:$C$20&gt;=E7462),SRP!$D$16:$D$20)*(G7462/100)*(E7462/1000)),
IF(C7462="Ready to Drink",
SUM(LOOKUP(2,1/(SRP!$B$11:$B$15&lt;=E7462)/(SRP!$C$11:$C$15&gt;=E7462),SRP!$D$11:$D$15)*(G7462/100)*(E7462/1000)),
0)))))),2)</f>
        <v>2.29</v>
      </c>
      <c r="L7462" s="173" t="str">
        <f t="shared" si="116"/>
        <v>Beer473</v>
      </c>
      <c r="M7462" s="154">
        <f>VLOOKUP(L7462,'Slope %'!C:D,2,0)</f>
        <v>0.12</v>
      </c>
    </row>
    <row r="7463" spans="1:13" x14ac:dyDescent="0.25">
      <c r="A7463" s="169">
        <v>70678</v>
      </c>
      <c r="B7463" s="170" t="s">
        <v>5427</v>
      </c>
      <c r="C7463" s="170" t="s">
        <v>11</v>
      </c>
      <c r="D7463" s="170" t="s">
        <v>211</v>
      </c>
      <c r="E7463" s="170">
        <v>473</v>
      </c>
      <c r="F7463" s="170">
        <v>24</v>
      </c>
      <c r="G7463" s="171">
        <v>4</v>
      </c>
      <c r="H7463" s="170" t="s">
        <v>1623</v>
      </c>
      <c r="I7463" s="171">
        <v>3.99</v>
      </c>
      <c r="J7463" s="169">
        <v>1</v>
      </c>
      <c r="K7463" s="154" cm="1">
        <f t="array" ref="K7463">ROUND(
IF(C7463="Beer",
SUM(LOOKUP(2,1/(SRP!$B$8:$B$10&lt;=E7463)/(SRP!$C$8:$C$10&gt;=E7463),SRP!$D$8:$D$10)*(G7463/100)*(E7463/1000)),
IF(C7463="Spirits",
SUM(LOOKUP(2,1/(SRP!$B$2:$B$7&lt;=E7463)/(SRP!$C$2:$C$7&gt;=E7463),SRP!$D$2:$D$7)*(G7463/100)*(E7463/1000)),
IF(AND(C7463="Wine",D7463="Fortified Wines"),
SUM(LOOKUP(2,1/(SRP!$B$26:$B$29&lt;=E7463)/(SRP!$C$26:$C$29&gt;=E7463),SRP!$D$26:$D$29)*(G7463/100)*(E7463/1000)),
IF(C7463="Wine",
SUM(LOOKUP(2,1/(SRP!$B$21:$B$25&lt;=E7463)/(SRP!$C$21:$C$25&gt;=E7463),SRP!$D$21:$D$25)*(G7463/100)*(E7463/1000)),
IF(AND(C7463="Ready to Drink",D7463="RTD-One Pour Cocktail&gt;7%&lt;=14.5"),
SUM(LOOKUP(2,1/(SRP!$B$16:$B$20&lt;=E7463)/(SRP!$C$16:$C$20&gt;=E7463),SRP!$D$16:$D$20)*(G7463/100)*(E7463/1000)),
IF(C7463="Ready to Drink",
SUM(LOOKUP(2,1/(SRP!$B$11:$B$15&lt;=E7463)/(SRP!$C$11:$C$15&gt;=E7463),SRP!$D$11:$D$15)*(G7463/100)*(E7463/1000)),
0)))))),2)</f>
        <v>1.48</v>
      </c>
      <c r="L7463" s="173" t="str">
        <f t="shared" si="116"/>
        <v>Beer473</v>
      </c>
      <c r="M7463" s="154">
        <f>VLOOKUP(L7463,'Slope %'!C:D,2,0)</f>
        <v>0.12</v>
      </c>
    </row>
    <row r="7464" spans="1:13" x14ac:dyDescent="0.25">
      <c r="A7464" s="169">
        <v>70678</v>
      </c>
      <c r="B7464" s="170" t="s">
        <v>5427</v>
      </c>
      <c r="C7464" s="170" t="s">
        <v>11</v>
      </c>
      <c r="D7464" s="170" t="s">
        <v>211</v>
      </c>
      <c r="E7464" s="170">
        <v>473</v>
      </c>
      <c r="F7464" s="170">
        <v>24</v>
      </c>
      <c r="G7464" s="171">
        <v>4</v>
      </c>
      <c r="H7464" s="170" t="s">
        <v>1623</v>
      </c>
      <c r="I7464" s="171">
        <v>3.99</v>
      </c>
      <c r="J7464" s="169">
        <v>1</v>
      </c>
      <c r="K7464" s="154" cm="1">
        <f t="array" ref="K7464">ROUND(
IF(C7464="Beer",
SUM(LOOKUP(2,1/(SRP!$B$8:$B$10&lt;=E7464)/(SRP!$C$8:$C$10&gt;=E7464),SRP!$D$8:$D$10)*(G7464/100)*(E7464/1000)),
IF(C7464="Spirits",
SUM(LOOKUP(2,1/(SRP!$B$2:$B$7&lt;=E7464)/(SRP!$C$2:$C$7&gt;=E7464),SRP!$D$2:$D$7)*(G7464/100)*(E7464/1000)),
IF(AND(C7464="Wine",D7464="Fortified Wines"),
SUM(LOOKUP(2,1/(SRP!$B$26:$B$29&lt;=E7464)/(SRP!$C$26:$C$29&gt;=E7464),SRP!$D$26:$D$29)*(G7464/100)*(E7464/1000)),
IF(C7464="Wine",
SUM(LOOKUP(2,1/(SRP!$B$21:$B$25&lt;=E7464)/(SRP!$C$21:$C$25&gt;=E7464),SRP!$D$21:$D$25)*(G7464/100)*(E7464/1000)),
IF(AND(C7464="Ready to Drink",D7464="RTD-One Pour Cocktail&gt;7%&lt;=14.5"),
SUM(LOOKUP(2,1/(SRP!$B$16:$B$20&lt;=E7464)/(SRP!$C$16:$C$20&gt;=E7464),SRP!$D$16:$D$20)*(G7464/100)*(E7464/1000)),
IF(C7464="Ready to Drink",
SUM(LOOKUP(2,1/(SRP!$B$11:$B$15&lt;=E7464)/(SRP!$C$11:$C$15&gt;=E7464),SRP!$D$11:$D$15)*(G7464/100)*(E7464/1000)),
0)))))),2)</f>
        <v>1.48</v>
      </c>
      <c r="L7464" s="173" t="str">
        <f t="shared" si="116"/>
        <v>Beer473</v>
      </c>
      <c r="M7464" s="154">
        <f>VLOOKUP(L7464,'Slope %'!C:D,2,0)</f>
        <v>0.12</v>
      </c>
    </row>
    <row r="7465" spans="1:13" x14ac:dyDescent="0.25">
      <c r="A7465" s="169">
        <v>70684</v>
      </c>
      <c r="B7465" s="170" t="s">
        <v>5428</v>
      </c>
      <c r="C7465" s="170" t="s">
        <v>11</v>
      </c>
      <c r="D7465" s="170" t="s">
        <v>211</v>
      </c>
      <c r="E7465" s="170">
        <v>4260</v>
      </c>
      <c r="F7465" s="170">
        <v>1</v>
      </c>
      <c r="G7465" s="171">
        <v>4</v>
      </c>
      <c r="H7465" s="170" t="s">
        <v>105</v>
      </c>
      <c r="I7465" s="171">
        <v>26.99</v>
      </c>
      <c r="J7465" s="169">
        <v>12</v>
      </c>
      <c r="K7465" s="154" cm="1">
        <f t="array" ref="K7465">ROUND(
IF(C7465="Beer",
SUM(LOOKUP(2,1/(SRP!$B$8:$B$10&lt;=E7465)/(SRP!$C$8:$C$10&gt;=E7465),SRP!$D$8:$D$10)*(G7465/100)*(E7465/1000)),
IF(C7465="Spirits",
SUM(LOOKUP(2,1/(SRP!$B$2:$B$7&lt;=E7465)/(SRP!$C$2:$C$7&gt;=E7465),SRP!$D$2:$D$7)*(G7465/100)*(E7465/1000)),
IF(AND(C7465="Wine",D7465="Fortified Wines"),
SUM(LOOKUP(2,1/(SRP!$B$26:$B$29&lt;=E7465)/(SRP!$C$26:$C$29&gt;=E7465),SRP!$D$26:$D$29)*(G7465/100)*(E7465/1000)),
IF(C7465="Wine",
SUM(LOOKUP(2,1/(SRP!$B$21:$B$25&lt;=E7465)/(SRP!$C$21:$C$25&gt;=E7465),SRP!$D$21:$D$25)*(G7465/100)*(E7465/1000)),
IF(AND(C7465="Ready to Drink",D7465="RTD-One Pour Cocktail&gt;7%&lt;=14.5"),
SUM(LOOKUP(2,1/(SRP!$B$16:$B$20&lt;=E7465)/(SRP!$C$16:$C$20&gt;=E7465),SRP!$D$16:$D$20)*(G7465/100)*(E7465/1000)),
IF(C7465="Ready to Drink",
SUM(LOOKUP(2,1/(SRP!$B$11:$B$15&lt;=E7465)/(SRP!$C$11:$C$15&gt;=E7465),SRP!$D$11:$D$15)*(G7465/100)*(E7465/1000)),
0)))))),2)</f>
        <v>13.3</v>
      </c>
      <c r="L7465" s="173" t="str">
        <f t="shared" si="116"/>
        <v>Beer4260</v>
      </c>
      <c r="M7465" s="154">
        <f>VLOOKUP(L7465,'Slope %'!C:D,2,0)</f>
        <v>7.0000000000000007E-2</v>
      </c>
    </row>
    <row r="7466" spans="1:13" x14ac:dyDescent="0.25">
      <c r="A7466" s="169">
        <v>70684</v>
      </c>
      <c r="B7466" s="170" t="s">
        <v>5428</v>
      </c>
      <c r="C7466" s="170" t="s">
        <v>11</v>
      </c>
      <c r="D7466" s="170" t="s">
        <v>211</v>
      </c>
      <c r="E7466" s="170">
        <v>4260</v>
      </c>
      <c r="F7466" s="170">
        <v>1</v>
      </c>
      <c r="G7466" s="171">
        <v>4</v>
      </c>
      <c r="H7466" s="170" t="s">
        <v>105</v>
      </c>
      <c r="I7466" s="171">
        <v>26.99</v>
      </c>
      <c r="J7466" s="169">
        <v>12</v>
      </c>
      <c r="K7466" s="154" cm="1">
        <f t="array" ref="K7466">ROUND(
IF(C7466="Beer",
SUM(LOOKUP(2,1/(SRP!$B$8:$B$10&lt;=E7466)/(SRP!$C$8:$C$10&gt;=E7466),SRP!$D$8:$D$10)*(G7466/100)*(E7466/1000)),
IF(C7466="Spirits",
SUM(LOOKUP(2,1/(SRP!$B$2:$B$7&lt;=E7466)/(SRP!$C$2:$C$7&gt;=E7466),SRP!$D$2:$D$7)*(G7466/100)*(E7466/1000)),
IF(AND(C7466="Wine",D7466="Fortified Wines"),
SUM(LOOKUP(2,1/(SRP!$B$26:$B$29&lt;=E7466)/(SRP!$C$26:$C$29&gt;=E7466),SRP!$D$26:$D$29)*(G7466/100)*(E7466/1000)),
IF(C7466="Wine",
SUM(LOOKUP(2,1/(SRP!$B$21:$B$25&lt;=E7466)/(SRP!$C$21:$C$25&gt;=E7466),SRP!$D$21:$D$25)*(G7466/100)*(E7466/1000)),
IF(AND(C7466="Ready to Drink",D7466="RTD-One Pour Cocktail&gt;7%&lt;=14.5"),
SUM(LOOKUP(2,1/(SRP!$B$16:$B$20&lt;=E7466)/(SRP!$C$16:$C$20&gt;=E7466),SRP!$D$16:$D$20)*(G7466/100)*(E7466/1000)),
IF(C7466="Ready to Drink",
SUM(LOOKUP(2,1/(SRP!$B$11:$B$15&lt;=E7466)/(SRP!$C$11:$C$15&gt;=E7466),SRP!$D$11:$D$15)*(G7466/100)*(E7466/1000)),
0)))))),2)</f>
        <v>13.3</v>
      </c>
      <c r="L7466" s="173" t="str">
        <f t="shared" si="116"/>
        <v>Beer4260</v>
      </c>
      <c r="M7466" s="154">
        <f>VLOOKUP(L7466,'Slope %'!C:D,2,0)</f>
        <v>7.0000000000000007E-2</v>
      </c>
    </row>
    <row r="7467" spans="1:13" x14ac:dyDescent="0.25">
      <c r="A7467" s="169">
        <v>70685</v>
      </c>
      <c r="B7467" s="170" t="s">
        <v>5429</v>
      </c>
      <c r="C7467" s="170" t="s">
        <v>11</v>
      </c>
      <c r="D7467" s="170" t="s">
        <v>267</v>
      </c>
      <c r="E7467" s="170">
        <v>473</v>
      </c>
      <c r="F7467" s="170">
        <v>24</v>
      </c>
      <c r="G7467" s="171">
        <v>5</v>
      </c>
      <c r="H7467" s="170" t="s">
        <v>105</v>
      </c>
      <c r="I7467" s="171">
        <v>4.3899999999999997</v>
      </c>
      <c r="J7467" s="169">
        <v>1</v>
      </c>
      <c r="K7467" s="154" cm="1">
        <f t="array" ref="K7467">ROUND(
IF(C7467="Beer",
SUM(LOOKUP(2,1/(SRP!$B$8:$B$10&lt;=E7467)/(SRP!$C$8:$C$10&gt;=E7467),SRP!$D$8:$D$10)*(G7467/100)*(E7467/1000)),
IF(C7467="Spirits",
SUM(LOOKUP(2,1/(SRP!$B$2:$B$7&lt;=E7467)/(SRP!$C$2:$C$7&gt;=E7467),SRP!$D$2:$D$7)*(G7467/100)*(E7467/1000)),
IF(AND(C7467="Wine",D7467="Fortified Wines"),
SUM(LOOKUP(2,1/(SRP!$B$26:$B$29&lt;=E7467)/(SRP!$C$26:$C$29&gt;=E7467),SRP!$D$26:$D$29)*(G7467/100)*(E7467/1000)),
IF(C7467="Wine",
SUM(LOOKUP(2,1/(SRP!$B$21:$B$25&lt;=E7467)/(SRP!$C$21:$C$25&gt;=E7467),SRP!$D$21:$D$25)*(G7467/100)*(E7467/1000)),
IF(AND(C7467="Ready to Drink",D7467="RTD-One Pour Cocktail&gt;7%&lt;=14.5"),
SUM(LOOKUP(2,1/(SRP!$B$16:$B$20&lt;=E7467)/(SRP!$C$16:$C$20&gt;=E7467),SRP!$D$16:$D$20)*(G7467/100)*(E7467/1000)),
IF(C7467="Ready to Drink",
SUM(LOOKUP(2,1/(SRP!$B$11:$B$15&lt;=E7467)/(SRP!$C$11:$C$15&gt;=E7467),SRP!$D$11:$D$15)*(G7467/100)*(E7467/1000)),
0)))))),2)</f>
        <v>1.85</v>
      </c>
      <c r="L7467" s="173" t="str">
        <f t="shared" si="116"/>
        <v>Beer473</v>
      </c>
      <c r="M7467" s="154">
        <f>VLOOKUP(L7467,'Slope %'!C:D,2,0)</f>
        <v>0.12</v>
      </c>
    </row>
    <row r="7468" spans="1:13" x14ac:dyDescent="0.25">
      <c r="A7468" s="169">
        <v>70685</v>
      </c>
      <c r="B7468" s="170" t="s">
        <v>5429</v>
      </c>
      <c r="C7468" s="170" t="s">
        <v>11</v>
      </c>
      <c r="D7468" s="170" t="s">
        <v>267</v>
      </c>
      <c r="E7468" s="170">
        <v>473</v>
      </c>
      <c r="F7468" s="170">
        <v>24</v>
      </c>
      <c r="G7468" s="171">
        <v>5</v>
      </c>
      <c r="H7468" s="170" t="s">
        <v>105</v>
      </c>
      <c r="I7468" s="171">
        <v>4.3899999999999997</v>
      </c>
      <c r="J7468" s="169">
        <v>1</v>
      </c>
      <c r="K7468" s="154" cm="1">
        <f t="array" ref="K7468">ROUND(
IF(C7468="Beer",
SUM(LOOKUP(2,1/(SRP!$B$8:$B$10&lt;=E7468)/(SRP!$C$8:$C$10&gt;=E7468),SRP!$D$8:$D$10)*(G7468/100)*(E7468/1000)),
IF(C7468="Spirits",
SUM(LOOKUP(2,1/(SRP!$B$2:$B$7&lt;=E7468)/(SRP!$C$2:$C$7&gt;=E7468),SRP!$D$2:$D$7)*(G7468/100)*(E7468/1000)),
IF(AND(C7468="Wine",D7468="Fortified Wines"),
SUM(LOOKUP(2,1/(SRP!$B$26:$B$29&lt;=E7468)/(SRP!$C$26:$C$29&gt;=E7468),SRP!$D$26:$D$29)*(G7468/100)*(E7468/1000)),
IF(C7468="Wine",
SUM(LOOKUP(2,1/(SRP!$B$21:$B$25&lt;=E7468)/(SRP!$C$21:$C$25&gt;=E7468),SRP!$D$21:$D$25)*(G7468/100)*(E7468/1000)),
IF(AND(C7468="Ready to Drink",D7468="RTD-One Pour Cocktail&gt;7%&lt;=14.5"),
SUM(LOOKUP(2,1/(SRP!$B$16:$B$20&lt;=E7468)/(SRP!$C$16:$C$20&gt;=E7468),SRP!$D$16:$D$20)*(G7468/100)*(E7468/1000)),
IF(C7468="Ready to Drink",
SUM(LOOKUP(2,1/(SRP!$B$11:$B$15&lt;=E7468)/(SRP!$C$11:$C$15&gt;=E7468),SRP!$D$11:$D$15)*(G7468/100)*(E7468/1000)),
0)))))),2)</f>
        <v>1.85</v>
      </c>
      <c r="L7468" s="173" t="str">
        <f t="shared" si="116"/>
        <v>Beer473</v>
      </c>
      <c r="M7468" s="154">
        <f>VLOOKUP(L7468,'Slope %'!C:D,2,0)</f>
        <v>0.12</v>
      </c>
    </row>
    <row r="7469" spans="1:13" x14ac:dyDescent="0.25">
      <c r="A7469" s="169">
        <v>70686</v>
      </c>
      <c r="B7469" s="170" t="s">
        <v>5430</v>
      </c>
      <c r="C7469" s="170" t="s">
        <v>263</v>
      </c>
      <c r="D7469" s="170" t="s">
        <v>646</v>
      </c>
      <c r="E7469" s="170">
        <v>1420</v>
      </c>
      <c r="F7469" s="170">
        <v>6</v>
      </c>
      <c r="G7469" s="171">
        <v>4</v>
      </c>
      <c r="H7469" s="170" t="s">
        <v>747</v>
      </c>
      <c r="I7469" s="171">
        <v>12.99</v>
      </c>
      <c r="J7469" s="169">
        <v>4</v>
      </c>
      <c r="K7469" s="154" cm="1">
        <f t="array" ref="K7469">ROUND(
IF(C7469="Beer",
SUM(LOOKUP(2,1/(SRP!$B$8:$B$10&lt;=E7469)/(SRP!$C$8:$C$10&gt;=E7469),SRP!$D$8:$D$10)*(G7469/100)*(E7469/1000)),
IF(C7469="Spirits",
SUM(LOOKUP(2,1/(SRP!$B$2:$B$7&lt;=E7469)/(SRP!$C$2:$C$7&gt;=E7469),SRP!$D$2:$D$7)*(G7469/100)*(E7469/1000)),
IF(AND(C7469="Wine",D7469="Fortified Wines"),
SUM(LOOKUP(2,1/(SRP!$B$26:$B$29&lt;=E7469)/(SRP!$C$26:$C$29&gt;=E7469),SRP!$D$26:$D$29)*(G7469/100)*(E7469/1000)),
IF(C7469="Wine",
SUM(LOOKUP(2,1/(SRP!$B$21:$B$25&lt;=E7469)/(SRP!$C$21:$C$25&gt;=E7469),SRP!$D$21:$D$25)*(G7469/100)*(E7469/1000)),
IF(AND(C7469="Ready to Drink",D7469="RTD-One Pour Cocktail&gt;7%&lt;=14.5"),
SUM(LOOKUP(2,1/(SRP!$B$16:$B$20&lt;=E7469)/(SRP!$C$16:$C$20&gt;=E7469),SRP!$D$16:$D$20)*(G7469/100)*(E7469/1000)),
IF(C7469="Ready to Drink",
SUM(LOOKUP(2,1/(SRP!$B$11:$B$15&lt;=E7469)/(SRP!$C$11:$C$15&gt;=E7469),SRP!$D$11:$D$15)*(G7469/100)*(E7469/1000)),
0)))))),2)</f>
        <v>4.43</v>
      </c>
      <c r="L7469" s="173" t="str">
        <f t="shared" si="116"/>
        <v>Ready to Drink1420</v>
      </c>
      <c r="M7469" s="154">
        <f>VLOOKUP(L7469,'Slope %'!C:D,2,0)</f>
        <v>0.12</v>
      </c>
    </row>
    <row r="7470" spans="1:13" x14ac:dyDescent="0.25">
      <c r="A7470" s="169">
        <v>70686</v>
      </c>
      <c r="B7470" s="170" t="s">
        <v>5430</v>
      </c>
      <c r="C7470" s="170" t="s">
        <v>263</v>
      </c>
      <c r="D7470" s="170" t="s">
        <v>646</v>
      </c>
      <c r="E7470" s="170">
        <v>1420</v>
      </c>
      <c r="F7470" s="170">
        <v>6</v>
      </c>
      <c r="G7470" s="171">
        <v>4</v>
      </c>
      <c r="H7470" s="170" t="s">
        <v>747</v>
      </c>
      <c r="I7470" s="171">
        <v>12.99</v>
      </c>
      <c r="J7470" s="169">
        <v>4</v>
      </c>
      <c r="K7470" s="154" cm="1">
        <f t="array" ref="K7470">ROUND(
IF(C7470="Beer",
SUM(LOOKUP(2,1/(SRP!$B$8:$B$10&lt;=E7470)/(SRP!$C$8:$C$10&gt;=E7470),SRP!$D$8:$D$10)*(G7470/100)*(E7470/1000)),
IF(C7470="Spirits",
SUM(LOOKUP(2,1/(SRP!$B$2:$B$7&lt;=E7470)/(SRP!$C$2:$C$7&gt;=E7470),SRP!$D$2:$D$7)*(G7470/100)*(E7470/1000)),
IF(AND(C7470="Wine",D7470="Fortified Wines"),
SUM(LOOKUP(2,1/(SRP!$B$26:$B$29&lt;=E7470)/(SRP!$C$26:$C$29&gt;=E7470),SRP!$D$26:$D$29)*(G7470/100)*(E7470/1000)),
IF(C7470="Wine",
SUM(LOOKUP(2,1/(SRP!$B$21:$B$25&lt;=E7470)/(SRP!$C$21:$C$25&gt;=E7470),SRP!$D$21:$D$25)*(G7470/100)*(E7470/1000)),
IF(AND(C7470="Ready to Drink",D7470="RTD-One Pour Cocktail&gt;7%&lt;=14.5"),
SUM(LOOKUP(2,1/(SRP!$B$16:$B$20&lt;=E7470)/(SRP!$C$16:$C$20&gt;=E7470),SRP!$D$16:$D$20)*(G7470/100)*(E7470/1000)),
IF(C7470="Ready to Drink",
SUM(LOOKUP(2,1/(SRP!$B$11:$B$15&lt;=E7470)/(SRP!$C$11:$C$15&gt;=E7470),SRP!$D$11:$D$15)*(G7470/100)*(E7470/1000)),
0)))))),2)</f>
        <v>4.43</v>
      </c>
      <c r="L7470" s="173" t="str">
        <f t="shared" si="116"/>
        <v>Ready to Drink1420</v>
      </c>
      <c r="M7470" s="154">
        <f>VLOOKUP(L7470,'Slope %'!C:D,2,0)</f>
        <v>0.12</v>
      </c>
    </row>
    <row r="7471" spans="1:13" x14ac:dyDescent="0.25">
      <c r="A7471" s="169">
        <v>70687</v>
      </c>
      <c r="B7471" s="170" t="s">
        <v>5431</v>
      </c>
      <c r="C7471" s="170" t="s">
        <v>263</v>
      </c>
      <c r="D7471" s="170" t="s">
        <v>646</v>
      </c>
      <c r="E7471" s="170">
        <v>1420</v>
      </c>
      <c r="F7471" s="170">
        <v>6</v>
      </c>
      <c r="G7471" s="171">
        <v>4</v>
      </c>
      <c r="H7471" s="170" t="s">
        <v>747</v>
      </c>
      <c r="I7471" s="171">
        <v>12.99</v>
      </c>
      <c r="J7471" s="169">
        <v>4</v>
      </c>
      <c r="K7471" s="154" cm="1">
        <f t="array" ref="K7471">ROUND(
IF(C7471="Beer",
SUM(LOOKUP(2,1/(SRP!$B$8:$B$10&lt;=E7471)/(SRP!$C$8:$C$10&gt;=E7471),SRP!$D$8:$D$10)*(G7471/100)*(E7471/1000)),
IF(C7471="Spirits",
SUM(LOOKUP(2,1/(SRP!$B$2:$B$7&lt;=E7471)/(SRP!$C$2:$C$7&gt;=E7471),SRP!$D$2:$D$7)*(G7471/100)*(E7471/1000)),
IF(AND(C7471="Wine",D7471="Fortified Wines"),
SUM(LOOKUP(2,1/(SRP!$B$26:$B$29&lt;=E7471)/(SRP!$C$26:$C$29&gt;=E7471),SRP!$D$26:$D$29)*(G7471/100)*(E7471/1000)),
IF(C7471="Wine",
SUM(LOOKUP(2,1/(SRP!$B$21:$B$25&lt;=E7471)/(SRP!$C$21:$C$25&gt;=E7471),SRP!$D$21:$D$25)*(G7471/100)*(E7471/1000)),
IF(AND(C7471="Ready to Drink",D7471="RTD-One Pour Cocktail&gt;7%&lt;=14.5"),
SUM(LOOKUP(2,1/(SRP!$B$16:$B$20&lt;=E7471)/(SRP!$C$16:$C$20&gt;=E7471),SRP!$D$16:$D$20)*(G7471/100)*(E7471/1000)),
IF(C7471="Ready to Drink",
SUM(LOOKUP(2,1/(SRP!$B$11:$B$15&lt;=E7471)/(SRP!$C$11:$C$15&gt;=E7471),SRP!$D$11:$D$15)*(G7471/100)*(E7471/1000)),
0)))))),2)</f>
        <v>4.43</v>
      </c>
      <c r="L7471" s="173" t="str">
        <f t="shared" si="116"/>
        <v>Ready to Drink1420</v>
      </c>
      <c r="M7471" s="154">
        <f>VLOOKUP(L7471,'Slope %'!C:D,2,0)</f>
        <v>0.12</v>
      </c>
    </row>
    <row r="7472" spans="1:13" x14ac:dyDescent="0.25">
      <c r="A7472" s="169">
        <v>70687</v>
      </c>
      <c r="B7472" s="170" t="s">
        <v>5431</v>
      </c>
      <c r="C7472" s="170" t="s">
        <v>263</v>
      </c>
      <c r="D7472" s="170" t="s">
        <v>646</v>
      </c>
      <c r="E7472" s="170">
        <v>1420</v>
      </c>
      <c r="F7472" s="170">
        <v>6</v>
      </c>
      <c r="G7472" s="171">
        <v>4</v>
      </c>
      <c r="H7472" s="170" t="s">
        <v>747</v>
      </c>
      <c r="I7472" s="171">
        <v>12.99</v>
      </c>
      <c r="J7472" s="169">
        <v>4</v>
      </c>
      <c r="K7472" s="154" cm="1">
        <f t="array" ref="K7472">ROUND(
IF(C7472="Beer",
SUM(LOOKUP(2,1/(SRP!$B$8:$B$10&lt;=E7472)/(SRP!$C$8:$C$10&gt;=E7472),SRP!$D$8:$D$10)*(G7472/100)*(E7472/1000)),
IF(C7472="Spirits",
SUM(LOOKUP(2,1/(SRP!$B$2:$B$7&lt;=E7472)/(SRP!$C$2:$C$7&gt;=E7472),SRP!$D$2:$D$7)*(G7472/100)*(E7472/1000)),
IF(AND(C7472="Wine",D7472="Fortified Wines"),
SUM(LOOKUP(2,1/(SRP!$B$26:$B$29&lt;=E7472)/(SRP!$C$26:$C$29&gt;=E7472),SRP!$D$26:$D$29)*(G7472/100)*(E7472/1000)),
IF(C7472="Wine",
SUM(LOOKUP(2,1/(SRP!$B$21:$B$25&lt;=E7472)/(SRP!$C$21:$C$25&gt;=E7472),SRP!$D$21:$D$25)*(G7472/100)*(E7472/1000)),
IF(AND(C7472="Ready to Drink",D7472="RTD-One Pour Cocktail&gt;7%&lt;=14.5"),
SUM(LOOKUP(2,1/(SRP!$B$16:$B$20&lt;=E7472)/(SRP!$C$16:$C$20&gt;=E7472),SRP!$D$16:$D$20)*(G7472/100)*(E7472/1000)),
IF(C7472="Ready to Drink",
SUM(LOOKUP(2,1/(SRP!$B$11:$B$15&lt;=E7472)/(SRP!$C$11:$C$15&gt;=E7472),SRP!$D$11:$D$15)*(G7472/100)*(E7472/1000)),
0)))))),2)</f>
        <v>4.43</v>
      </c>
      <c r="L7472" s="173" t="str">
        <f t="shared" si="116"/>
        <v>Ready to Drink1420</v>
      </c>
      <c r="M7472" s="154">
        <f>VLOOKUP(L7472,'Slope %'!C:D,2,0)</f>
        <v>0.12</v>
      </c>
    </row>
    <row r="7473" spans="1:13" x14ac:dyDescent="0.25">
      <c r="A7473" s="169">
        <v>70688</v>
      </c>
      <c r="B7473" s="170" t="s">
        <v>5432</v>
      </c>
      <c r="C7473" s="170" t="s">
        <v>263</v>
      </c>
      <c r="D7473" s="170" t="s">
        <v>646</v>
      </c>
      <c r="E7473" s="170">
        <v>1420</v>
      </c>
      <c r="F7473" s="170">
        <v>6</v>
      </c>
      <c r="G7473" s="171">
        <v>4</v>
      </c>
      <c r="H7473" s="170" t="s">
        <v>747</v>
      </c>
      <c r="I7473" s="171">
        <v>12.99</v>
      </c>
      <c r="J7473" s="169">
        <v>4</v>
      </c>
      <c r="K7473" s="154" cm="1">
        <f t="array" ref="K7473">ROUND(
IF(C7473="Beer",
SUM(LOOKUP(2,1/(SRP!$B$8:$B$10&lt;=E7473)/(SRP!$C$8:$C$10&gt;=E7473),SRP!$D$8:$D$10)*(G7473/100)*(E7473/1000)),
IF(C7473="Spirits",
SUM(LOOKUP(2,1/(SRP!$B$2:$B$7&lt;=E7473)/(SRP!$C$2:$C$7&gt;=E7473),SRP!$D$2:$D$7)*(G7473/100)*(E7473/1000)),
IF(AND(C7473="Wine",D7473="Fortified Wines"),
SUM(LOOKUP(2,1/(SRP!$B$26:$B$29&lt;=E7473)/(SRP!$C$26:$C$29&gt;=E7473),SRP!$D$26:$D$29)*(G7473/100)*(E7473/1000)),
IF(C7473="Wine",
SUM(LOOKUP(2,1/(SRP!$B$21:$B$25&lt;=E7473)/(SRP!$C$21:$C$25&gt;=E7473),SRP!$D$21:$D$25)*(G7473/100)*(E7473/1000)),
IF(AND(C7473="Ready to Drink",D7473="RTD-One Pour Cocktail&gt;7%&lt;=14.5"),
SUM(LOOKUP(2,1/(SRP!$B$16:$B$20&lt;=E7473)/(SRP!$C$16:$C$20&gt;=E7473),SRP!$D$16:$D$20)*(G7473/100)*(E7473/1000)),
IF(C7473="Ready to Drink",
SUM(LOOKUP(2,1/(SRP!$B$11:$B$15&lt;=E7473)/(SRP!$C$11:$C$15&gt;=E7473),SRP!$D$11:$D$15)*(G7473/100)*(E7473/1000)),
0)))))),2)</f>
        <v>4.43</v>
      </c>
      <c r="L7473" s="173" t="str">
        <f t="shared" si="116"/>
        <v>Ready to Drink1420</v>
      </c>
      <c r="M7473" s="154">
        <f>VLOOKUP(L7473,'Slope %'!C:D,2,0)</f>
        <v>0.12</v>
      </c>
    </row>
    <row r="7474" spans="1:13" x14ac:dyDescent="0.25">
      <c r="A7474" s="169">
        <v>70688</v>
      </c>
      <c r="B7474" s="170" t="s">
        <v>5432</v>
      </c>
      <c r="C7474" s="170" t="s">
        <v>263</v>
      </c>
      <c r="D7474" s="170" t="s">
        <v>646</v>
      </c>
      <c r="E7474" s="170">
        <v>1420</v>
      </c>
      <c r="F7474" s="170">
        <v>6</v>
      </c>
      <c r="G7474" s="171">
        <v>4</v>
      </c>
      <c r="H7474" s="170" t="s">
        <v>747</v>
      </c>
      <c r="I7474" s="171">
        <v>12.99</v>
      </c>
      <c r="J7474" s="169">
        <v>4</v>
      </c>
      <c r="K7474" s="154" cm="1">
        <f t="array" ref="K7474">ROUND(
IF(C7474="Beer",
SUM(LOOKUP(2,1/(SRP!$B$8:$B$10&lt;=E7474)/(SRP!$C$8:$C$10&gt;=E7474),SRP!$D$8:$D$10)*(G7474/100)*(E7474/1000)),
IF(C7474="Spirits",
SUM(LOOKUP(2,1/(SRP!$B$2:$B$7&lt;=E7474)/(SRP!$C$2:$C$7&gt;=E7474),SRP!$D$2:$D$7)*(G7474/100)*(E7474/1000)),
IF(AND(C7474="Wine",D7474="Fortified Wines"),
SUM(LOOKUP(2,1/(SRP!$B$26:$B$29&lt;=E7474)/(SRP!$C$26:$C$29&gt;=E7474),SRP!$D$26:$D$29)*(G7474/100)*(E7474/1000)),
IF(C7474="Wine",
SUM(LOOKUP(2,1/(SRP!$B$21:$B$25&lt;=E7474)/(SRP!$C$21:$C$25&gt;=E7474),SRP!$D$21:$D$25)*(G7474/100)*(E7474/1000)),
IF(AND(C7474="Ready to Drink",D7474="RTD-One Pour Cocktail&gt;7%&lt;=14.5"),
SUM(LOOKUP(2,1/(SRP!$B$16:$B$20&lt;=E7474)/(SRP!$C$16:$C$20&gt;=E7474),SRP!$D$16:$D$20)*(G7474/100)*(E7474/1000)),
IF(C7474="Ready to Drink",
SUM(LOOKUP(2,1/(SRP!$B$11:$B$15&lt;=E7474)/(SRP!$C$11:$C$15&gt;=E7474),SRP!$D$11:$D$15)*(G7474/100)*(E7474/1000)),
0)))))),2)</f>
        <v>4.43</v>
      </c>
      <c r="L7474" s="173" t="str">
        <f t="shared" si="116"/>
        <v>Ready to Drink1420</v>
      </c>
      <c r="M7474" s="154">
        <f>VLOOKUP(L7474,'Slope %'!C:D,2,0)</f>
        <v>0.12</v>
      </c>
    </row>
    <row r="7475" spans="1:13" x14ac:dyDescent="0.25">
      <c r="A7475" s="169">
        <v>70689</v>
      </c>
      <c r="B7475" s="170" t="s">
        <v>5433</v>
      </c>
      <c r="C7475" s="170" t="s">
        <v>11</v>
      </c>
      <c r="D7475" s="170" t="s">
        <v>267</v>
      </c>
      <c r="E7475" s="170">
        <v>568</v>
      </c>
      <c r="F7475" s="170">
        <v>24</v>
      </c>
      <c r="G7475" s="171">
        <v>5.2</v>
      </c>
      <c r="H7475" s="170" t="s">
        <v>1209</v>
      </c>
      <c r="I7475" s="171">
        <v>3.35</v>
      </c>
      <c r="J7475" s="169">
        <v>1</v>
      </c>
      <c r="K7475" s="154" cm="1">
        <f t="array" ref="K7475">ROUND(
IF(C7475="Beer",
SUM(LOOKUP(2,1/(SRP!$B$8:$B$10&lt;=E7475)/(SRP!$C$8:$C$10&gt;=E7475),SRP!$D$8:$D$10)*(G7475/100)*(E7475/1000)),
IF(C7475="Spirits",
SUM(LOOKUP(2,1/(SRP!$B$2:$B$7&lt;=E7475)/(SRP!$C$2:$C$7&gt;=E7475),SRP!$D$2:$D$7)*(G7475/100)*(E7475/1000)),
IF(AND(C7475="Wine",D7475="Fortified Wines"),
SUM(LOOKUP(2,1/(SRP!$B$26:$B$29&lt;=E7475)/(SRP!$C$26:$C$29&gt;=E7475),SRP!$D$26:$D$29)*(G7475/100)*(E7475/1000)),
IF(C7475="Wine",
SUM(LOOKUP(2,1/(SRP!$B$21:$B$25&lt;=E7475)/(SRP!$C$21:$C$25&gt;=E7475),SRP!$D$21:$D$25)*(G7475/100)*(E7475/1000)),
IF(AND(C7475="Ready to Drink",D7475="RTD-One Pour Cocktail&gt;7%&lt;=14.5"),
SUM(LOOKUP(2,1/(SRP!$B$16:$B$20&lt;=E7475)/(SRP!$C$16:$C$20&gt;=E7475),SRP!$D$16:$D$20)*(G7475/100)*(E7475/1000)),
IF(C7475="Ready to Drink",
SUM(LOOKUP(2,1/(SRP!$B$11:$B$15&lt;=E7475)/(SRP!$C$11:$C$15&gt;=E7475),SRP!$D$11:$D$15)*(G7475/100)*(E7475/1000)),
0)))))),2)</f>
        <v>2.31</v>
      </c>
      <c r="L7475" s="173" t="str">
        <f t="shared" si="116"/>
        <v>Beer568</v>
      </c>
      <c r="M7475" s="154">
        <f>VLOOKUP(L7475,'Slope %'!C:D,2,0)</f>
        <v>0.12</v>
      </c>
    </row>
    <row r="7476" spans="1:13" x14ac:dyDescent="0.25">
      <c r="A7476" s="169">
        <v>70690</v>
      </c>
      <c r="B7476" s="170" t="s">
        <v>5434</v>
      </c>
      <c r="C7476" s="170" t="s">
        <v>11</v>
      </c>
      <c r="D7476" s="170" t="s">
        <v>267</v>
      </c>
      <c r="E7476" s="170">
        <v>473</v>
      </c>
      <c r="F7476" s="170">
        <v>24</v>
      </c>
      <c r="G7476" s="171">
        <v>5</v>
      </c>
      <c r="H7476" s="170" t="s">
        <v>222</v>
      </c>
      <c r="I7476" s="171">
        <v>3.14</v>
      </c>
      <c r="J7476" s="169">
        <v>1</v>
      </c>
      <c r="K7476" s="154" cm="1">
        <f t="array" ref="K7476">ROUND(
IF(C7476="Beer",
SUM(LOOKUP(2,1/(SRP!$B$8:$B$10&lt;=E7476)/(SRP!$C$8:$C$10&gt;=E7476),SRP!$D$8:$D$10)*(G7476/100)*(E7476/1000)),
IF(C7476="Spirits",
SUM(LOOKUP(2,1/(SRP!$B$2:$B$7&lt;=E7476)/(SRP!$C$2:$C$7&gt;=E7476),SRP!$D$2:$D$7)*(G7476/100)*(E7476/1000)),
IF(AND(C7476="Wine",D7476="Fortified Wines"),
SUM(LOOKUP(2,1/(SRP!$B$26:$B$29&lt;=E7476)/(SRP!$C$26:$C$29&gt;=E7476),SRP!$D$26:$D$29)*(G7476/100)*(E7476/1000)),
IF(C7476="Wine",
SUM(LOOKUP(2,1/(SRP!$B$21:$B$25&lt;=E7476)/(SRP!$C$21:$C$25&gt;=E7476),SRP!$D$21:$D$25)*(G7476/100)*(E7476/1000)),
IF(AND(C7476="Ready to Drink",D7476="RTD-One Pour Cocktail&gt;7%&lt;=14.5"),
SUM(LOOKUP(2,1/(SRP!$B$16:$B$20&lt;=E7476)/(SRP!$C$16:$C$20&gt;=E7476),SRP!$D$16:$D$20)*(G7476/100)*(E7476/1000)),
IF(C7476="Ready to Drink",
SUM(LOOKUP(2,1/(SRP!$B$11:$B$15&lt;=E7476)/(SRP!$C$11:$C$15&gt;=E7476),SRP!$D$11:$D$15)*(G7476/100)*(E7476/1000)),
0)))))),2)</f>
        <v>1.85</v>
      </c>
      <c r="L7476" s="173" t="str">
        <f t="shared" si="116"/>
        <v>Beer473</v>
      </c>
      <c r="M7476" s="154">
        <f>VLOOKUP(L7476,'Slope %'!C:D,2,0)</f>
        <v>0.12</v>
      </c>
    </row>
    <row r="7477" spans="1:13" x14ac:dyDescent="0.25">
      <c r="A7477" s="169">
        <v>70691</v>
      </c>
      <c r="B7477" s="170" t="s">
        <v>5435</v>
      </c>
      <c r="C7477" s="170" t="s">
        <v>263</v>
      </c>
      <c r="D7477" s="170" t="s">
        <v>264</v>
      </c>
      <c r="E7477" s="170">
        <v>341</v>
      </c>
      <c r="F7477" s="170">
        <v>24</v>
      </c>
      <c r="G7477" s="171">
        <v>7</v>
      </c>
      <c r="H7477" s="170" t="s">
        <v>105</v>
      </c>
      <c r="I7477" s="171">
        <v>2.99</v>
      </c>
      <c r="J7477" s="169">
        <v>1</v>
      </c>
      <c r="K7477" s="154" cm="1">
        <f t="array" ref="K7477">ROUND(
IF(C7477="Beer",
SUM(LOOKUP(2,1/(SRP!$B$8:$B$10&lt;=E7477)/(SRP!$C$8:$C$10&gt;=E7477),SRP!$D$8:$D$10)*(G7477/100)*(E7477/1000)),
IF(C7477="Spirits",
SUM(LOOKUP(2,1/(SRP!$B$2:$B$7&lt;=E7477)/(SRP!$C$2:$C$7&gt;=E7477),SRP!$D$2:$D$7)*(G7477/100)*(E7477/1000)),
IF(AND(C7477="Wine",D7477="Fortified Wines"),
SUM(LOOKUP(2,1/(SRP!$B$26:$B$29&lt;=E7477)/(SRP!$C$26:$C$29&gt;=E7477),SRP!$D$26:$D$29)*(G7477/100)*(E7477/1000)),
IF(C7477="Wine",
SUM(LOOKUP(2,1/(SRP!$B$21:$B$25&lt;=E7477)/(SRP!$C$21:$C$25&gt;=E7477),SRP!$D$21:$D$25)*(G7477/100)*(E7477/1000)),
IF(AND(C7477="Ready to Drink",D7477="RTD-One Pour Cocktail&gt;7%&lt;=14.5"),
SUM(LOOKUP(2,1/(SRP!$B$16:$B$20&lt;=E7477)/(SRP!$C$16:$C$20&gt;=E7477),SRP!$D$16:$D$20)*(G7477/100)*(E7477/1000)),
IF(C7477="Ready to Drink",
SUM(LOOKUP(2,1/(SRP!$B$11:$B$15&lt;=E7477)/(SRP!$C$11:$C$15&gt;=E7477),SRP!$D$11:$D$15)*(G7477/100)*(E7477/1000)),
0)))))),2)</f>
        <v>2.12</v>
      </c>
      <c r="L7477" s="173" t="str">
        <f t="shared" si="116"/>
        <v>Ready to Drink341</v>
      </c>
      <c r="M7477" s="154">
        <f>VLOOKUP(L7477,'Slope %'!C:D,2,0)</f>
        <v>0.12</v>
      </c>
    </row>
    <row r="7478" spans="1:13" x14ac:dyDescent="0.25">
      <c r="A7478" s="169">
        <v>70691</v>
      </c>
      <c r="B7478" s="170" t="s">
        <v>5435</v>
      </c>
      <c r="C7478" s="170" t="s">
        <v>263</v>
      </c>
      <c r="D7478" s="170" t="s">
        <v>264</v>
      </c>
      <c r="E7478" s="170">
        <v>341</v>
      </c>
      <c r="F7478" s="170">
        <v>24</v>
      </c>
      <c r="G7478" s="171">
        <v>7</v>
      </c>
      <c r="H7478" s="170" t="s">
        <v>105</v>
      </c>
      <c r="I7478" s="171">
        <v>2.99</v>
      </c>
      <c r="J7478" s="169">
        <v>1</v>
      </c>
      <c r="K7478" s="154" cm="1">
        <f t="array" ref="K7478">ROUND(
IF(C7478="Beer",
SUM(LOOKUP(2,1/(SRP!$B$8:$B$10&lt;=E7478)/(SRP!$C$8:$C$10&gt;=E7478),SRP!$D$8:$D$10)*(G7478/100)*(E7478/1000)),
IF(C7478="Spirits",
SUM(LOOKUP(2,1/(SRP!$B$2:$B$7&lt;=E7478)/(SRP!$C$2:$C$7&gt;=E7478),SRP!$D$2:$D$7)*(G7478/100)*(E7478/1000)),
IF(AND(C7478="Wine",D7478="Fortified Wines"),
SUM(LOOKUP(2,1/(SRP!$B$26:$B$29&lt;=E7478)/(SRP!$C$26:$C$29&gt;=E7478),SRP!$D$26:$D$29)*(G7478/100)*(E7478/1000)),
IF(C7478="Wine",
SUM(LOOKUP(2,1/(SRP!$B$21:$B$25&lt;=E7478)/(SRP!$C$21:$C$25&gt;=E7478),SRP!$D$21:$D$25)*(G7478/100)*(E7478/1000)),
IF(AND(C7478="Ready to Drink",D7478="RTD-One Pour Cocktail&gt;7%&lt;=14.5"),
SUM(LOOKUP(2,1/(SRP!$B$16:$B$20&lt;=E7478)/(SRP!$C$16:$C$20&gt;=E7478),SRP!$D$16:$D$20)*(G7478/100)*(E7478/1000)),
IF(C7478="Ready to Drink",
SUM(LOOKUP(2,1/(SRP!$B$11:$B$15&lt;=E7478)/(SRP!$C$11:$C$15&gt;=E7478),SRP!$D$11:$D$15)*(G7478/100)*(E7478/1000)),
0)))))),2)</f>
        <v>2.12</v>
      </c>
      <c r="L7478" s="173" t="str">
        <f t="shared" si="116"/>
        <v>Ready to Drink341</v>
      </c>
      <c r="M7478" s="154">
        <f>VLOOKUP(L7478,'Slope %'!C:D,2,0)</f>
        <v>0.12</v>
      </c>
    </row>
    <row r="7479" spans="1:13" x14ac:dyDescent="0.25">
      <c r="A7479" s="169">
        <v>70692</v>
      </c>
      <c r="B7479" s="170" t="s">
        <v>5436</v>
      </c>
      <c r="C7479" s="170" t="s">
        <v>263</v>
      </c>
      <c r="D7479" s="170" t="s">
        <v>909</v>
      </c>
      <c r="E7479" s="170">
        <v>4260</v>
      </c>
      <c r="F7479" s="170">
        <v>1</v>
      </c>
      <c r="G7479" s="171">
        <v>5</v>
      </c>
      <c r="H7479" s="170" t="s">
        <v>105</v>
      </c>
      <c r="I7479" s="171">
        <v>34.29</v>
      </c>
      <c r="J7479" s="169">
        <v>12</v>
      </c>
      <c r="K7479" s="154" cm="1">
        <f t="array" ref="K7479">ROUND(
IF(C7479="Beer",
SUM(LOOKUP(2,1/(SRP!$B$8:$B$10&lt;=E7479)/(SRP!$C$8:$C$10&gt;=E7479),SRP!$D$8:$D$10)*(G7479/100)*(E7479/1000)),
IF(C7479="Spirits",
SUM(LOOKUP(2,1/(SRP!$B$2:$B$7&lt;=E7479)/(SRP!$C$2:$C$7&gt;=E7479),SRP!$D$2:$D$7)*(G7479/100)*(E7479/1000)),
IF(AND(C7479="Wine",D7479="Fortified Wines"),
SUM(LOOKUP(2,1/(SRP!$B$26:$B$29&lt;=E7479)/(SRP!$C$26:$C$29&gt;=E7479),SRP!$D$26:$D$29)*(G7479/100)*(E7479/1000)),
IF(C7479="Wine",
SUM(LOOKUP(2,1/(SRP!$B$21:$B$25&lt;=E7479)/(SRP!$C$21:$C$25&gt;=E7479),SRP!$D$21:$D$25)*(G7479/100)*(E7479/1000)),
IF(AND(C7479="Ready to Drink",D7479="RTD-One Pour Cocktail&gt;7%&lt;=14.5"),
SUM(LOOKUP(2,1/(SRP!$B$16:$B$20&lt;=E7479)/(SRP!$C$16:$C$20&gt;=E7479),SRP!$D$16:$D$20)*(G7479/100)*(E7479/1000)),
IF(C7479="Ready to Drink",
SUM(LOOKUP(2,1/(SRP!$B$11:$B$15&lt;=E7479)/(SRP!$C$11:$C$15&gt;=E7479),SRP!$D$11:$D$15)*(G7479/100)*(E7479/1000)),
0)))))),2)</f>
        <v>16.63</v>
      </c>
      <c r="L7479" s="173" t="str">
        <f t="shared" si="116"/>
        <v>Ready to Drink4260</v>
      </c>
      <c r="M7479" s="154">
        <f>VLOOKUP(L7479,'Slope %'!C:D,2,0)</f>
        <v>7.0000000000000007E-2</v>
      </c>
    </row>
    <row r="7480" spans="1:13" x14ac:dyDescent="0.25">
      <c r="A7480" s="169">
        <v>70692</v>
      </c>
      <c r="B7480" s="170" t="s">
        <v>5436</v>
      </c>
      <c r="C7480" s="170" t="s">
        <v>263</v>
      </c>
      <c r="D7480" s="170" t="s">
        <v>909</v>
      </c>
      <c r="E7480" s="170">
        <v>4260</v>
      </c>
      <c r="F7480" s="170">
        <v>1</v>
      </c>
      <c r="G7480" s="171">
        <v>5</v>
      </c>
      <c r="H7480" s="170" t="s">
        <v>105</v>
      </c>
      <c r="I7480" s="171">
        <v>34.29</v>
      </c>
      <c r="J7480" s="169">
        <v>12</v>
      </c>
      <c r="K7480" s="154" cm="1">
        <f t="array" ref="K7480">ROUND(
IF(C7480="Beer",
SUM(LOOKUP(2,1/(SRP!$B$8:$B$10&lt;=E7480)/(SRP!$C$8:$C$10&gt;=E7480),SRP!$D$8:$D$10)*(G7480/100)*(E7480/1000)),
IF(C7480="Spirits",
SUM(LOOKUP(2,1/(SRP!$B$2:$B$7&lt;=E7480)/(SRP!$C$2:$C$7&gt;=E7480),SRP!$D$2:$D$7)*(G7480/100)*(E7480/1000)),
IF(AND(C7480="Wine",D7480="Fortified Wines"),
SUM(LOOKUP(2,1/(SRP!$B$26:$B$29&lt;=E7480)/(SRP!$C$26:$C$29&gt;=E7480),SRP!$D$26:$D$29)*(G7480/100)*(E7480/1000)),
IF(C7480="Wine",
SUM(LOOKUP(2,1/(SRP!$B$21:$B$25&lt;=E7480)/(SRP!$C$21:$C$25&gt;=E7480),SRP!$D$21:$D$25)*(G7480/100)*(E7480/1000)),
IF(AND(C7480="Ready to Drink",D7480="RTD-One Pour Cocktail&gt;7%&lt;=14.5"),
SUM(LOOKUP(2,1/(SRP!$B$16:$B$20&lt;=E7480)/(SRP!$C$16:$C$20&gt;=E7480),SRP!$D$16:$D$20)*(G7480/100)*(E7480/1000)),
IF(C7480="Ready to Drink",
SUM(LOOKUP(2,1/(SRP!$B$11:$B$15&lt;=E7480)/(SRP!$C$11:$C$15&gt;=E7480),SRP!$D$11:$D$15)*(G7480/100)*(E7480/1000)),
0)))))),2)</f>
        <v>16.63</v>
      </c>
      <c r="L7480" s="173" t="str">
        <f t="shared" si="116"/>
        <v>Ready to Drink4260</v>
      </c>
      <c r="M7480" s="154">
        <f>VLOOKUP(L7480,'Slope %'!C:D,2,0)</f>
        <v>7.0000000000000007E-2</v>
      </c>
    </row>
    <row r="7481" spans="1:13" x14ac:dyDescent="0.25">
      <c r="A7481" s="169">
        <v>70693</v>
      </c>
      <c r="B7481" s="170" t="s">
        <v>5437</v>
      </c>
      <c r="C7481" s="170" t="s">
        <v>15</v>
      </c>
      <c r="D7481" s="170" t="s">
        <v>2478</v>
      </c>
      <c r="E7481" s="170">
        <v>375</v>
      </c>
      <c r="F7481" s="170">
        <v>20</v>
      </c>
      <c r="G7481" s="171">
        <v>12</v>
      </c>
      <c r="H7481" s="170" t="s">
        <v>274</v>
      </c>
      <c r="I7481" s="171">
        <v>11.59</v>
      </c>
      <c r="J7481" s="169">
        <v>1</v>
      </c>
      <c r="K7481" s="154" cm="1">
        <f t="array" ref="K7481">ROUND(
IF(C7481="Beer",
SUM(LOOKUP(2,1/(SRP!$B$8:$B$10&lt;=E7481)/(SRP!$C$8:$C$10&gt;=E7481),SRP!$D$8:$D$10)*(G7481/100)*(E7481/1000)),
IF(C7481="Spirits",
SUM(LOOKUP(2,1/(SRP!$B$2:$B$7&lt;=E7481)/(SRP!$C$2:$C$7&gt;=E7481),SRP!$D$2:$D$7)*(G7481/100)*(E7481/1000)),
IF(AND(C7481="Wine",D7481="Fortified Wines"),
SUM(LOOKUP(2,1/(SRP!$B$26:$B$29&lt;=E7481)/(SRP!$C$26:$C$29&gt;=E7481),SRP!$D$26:$D$29)*(G7481/100)*(E7481/1000)),
IF(C7481="Wine",
SUM(LOOKUP(2,1/(SRP!$B$21:$B$25&lt;=E7481)/(SRP!$C$21:$C$25&gt;=E7481),SRP!$D$21:$D$25)*(G7481/100)*(E7481/1000)),
IF(AND(C7481="Ready to Drink",D7481="RTD-One Pour Cocktail&gt;7%&lt;=14.5"),
SUM(LOOKUP(2,1/(SRP!$B$16:$B$20&lt;=E7481)/(SRP!$C$16:$C$20&gt;=E7481),SRP!$D$16:$D$20)*(G7481/100)*(E7481/1000)),
IF(C7481="Ready to Drink",
SUM(LOOKUP(2,1/(SRP!$B$11:$B$15&lt;=E7481)/(SRP!$C$11:$C$15&gt;=E7481),SRP!$D$11:$D$15)*(G7481/100)*(E7481/1000)),
0)))))),2)</f>
        <v>3.99</v>
      </c>
      <c r="L7481" s="173" t="str">
        <f t="shared" si="116"/>
        <v>Spirits375</v>
      </c>
      <c r="M7481" s="154">
        <f>VLOOKUP(L7481,'Slope %'!C:D,2,0)</f>
        <v>0.1</v>
      </c>
    </row>
    <row r="7482" spans="1:13" x14ac:dyDescent="0.25">
      <c r="A7482" s="169">
        <v>70694</v>
      </c>
      <c r="B7482" s="170" t="s">
        <v>5438</v>
      </c>
      <c r="C7482" s="170" t="s">
        <v>263</v>
      </c>
      <c r="D7482" s="170" t="s">
        <v>264</v>
      </c>
      <c r="E7482" s="170">
        <v>473</v>
      </c>
      <c r="F7482" s="170">
        <v>24</v>
      </c>
      <c r="G7482" s="171">
        <v>5</v>
      </c>
      <c r="H7482" s="170" t="s">
        <v>3445</v>
      </c>
      <c r="I7482" s="171">
        <v>5.59</v>
      </c>
      <c r="J7482" s="169">
        <v>1</v>
      </c>
      <c r="K7482" s="154" cm="1">
        <f t="array" ref="K7482">ROUND(
IF(C7482="Beer",
SUM(LOOKUP(2,1/(SRP!$B$8:$B$10&lt;=E7482)/(SRP!$C$8:$C$10&gt;=E7482),SRP!$D$8:$D$10)*(G7482/100)*(E7482/1000)),
IF(C7482="Spirits",
SUM(LOOKUP(2,1/(SRP!$B$2:$B$7&lt;=E7482)/(SRP!$C$2:$C$7&gt;=E7482),SRP!$D$2:$D$7)*(G7482/100)*(E7482/1000)),
IF(AND(C7482="Wine",D7482="Fortified Wines"),
SUM(LOOKUP(2,1/(SRP!$B$26:$B$29&lt;=E7482)/(SRP!$C$26:$C$29&gt;=E7482),SRP!$D$26:$D$29)*(G7482/100)*(E7482/1000)),
IF(C7482="Wine",
SUM(LOOKUP(2,1/(SRP!$B$21:$B$25&lt;=E7482)/(SRP!$C$21:$C$25&gt;=E7482),SRP!$D$21:$D$25)*(G7482/100)*(E7482/1000)),
IF(AND(C7482="Ready to Drink",D7482="RTD-One Pour Cocktail&gt;7%&lt;=14.5"),
SUM(LOOKUP(2,1/(SRP!$B$16:$B$20&lt;=E7482)/(SRP!$C$16:$C$20&gt;=E7482),SRP!$D$16:$D$20)*(G7482/100)*(E7482/1000)),
IF(C7482="Ready to Drink",
SUM(LOOKUP(2,1/(SRP!$B$11:$B$15&lt;=E7482)/(SRP!$C$11:$C$15&gt;=E7482),SRP!$D$11:$D$15)*(G7482/100)*(E7482/1000)),
0)))))),2)</f>
        <v>1.96</v>
      </c>
      <c r="L7482" s="173" t="str">
        <f t="shared" si="116"/>
        <v>Ready to Drink473</v>
      </c>
      <c r="M7482" s="154">
        <f>VLOOKUP(L7482,'Slope %'!C:D,2,0)</f>
        <v>0.12</v>
      </c>
    </row>
    <row r="7483" spans="1:13" x14ac:dyDescent="0.25">
      <c r="A7483" s="169">
        <v>70694</v>
      </c>
      <c r="B7483" s="170" t="s">
        <v>5438</v>
      </c>
      <c r="C7483" s="170" t="s">
        <v>263</v>
      </c>
      <c r="D7483" s="170" t="s">
        <v>264</v>
      </c>
      <c r="E7483" s="170">
        <v>473</v>
      </c>
      <c r="F7483" s="170">
        <v>24</v>
      </c>
      <c r="G7483" s="171">
        <v>5</v>
      </c>
      <c r="H7483" s="170" t="s">
        <v>3445</v>
      </c>
      <c r="I7483" s="171">
        <v>5.59</v>
      </c>
      <c r="J7483" s="169">
        <v>1</v>
      </c>
      <c r="K7483" s="154" cm="1">
        <f t="array" ref="K7483">ROUND(
IF(C7483="Beer",
SUM(LOOKUP(2,1/(SRP!$B$8:$B$10&lt;=E7483)/(SRP!$C$8:$C$10&gt;=E7483),SRP!$D$8:$D$10)*(G7483/100)*(E7483/1000)),
IF(C7483="Spirits",
SUM(LOOKUP(2,1/(SRP!$B$2:$B$7&lt;=E7483)/(SRP!$C$2:$C$7&gt;=E7483),SRP!$D$2:$D$7)*(G7483/100)*(E7483/1000)),
IF(AND(C7483="Wine",D7483="Fortified Wines"),
SUM(LOOKUP(2,1/(SRP!$B$26:$B$29&lt;=E7483)/(SRP!$C$26:$C$29&gt;=E7483),SRP!$D$26:$D$29)*(G7483/100)*(E7483/1000)),
IF(C7483="Wine",
SUM(LOOKUP(2,1/(SRP!$B$21:$B$25&lt;=E7483)/(SRP!$C$21:$C$25&gt;=E7483),SRP!$D$21:$D$25)*(G7483/100)*(E7483/1000)),
IF(AND(C7483="Ready to Drink",D7483="RTD-One Pour Cocktail&gt;7%&lt;=14.5"),
SUM(LOOKUP(2,1/(SRP!$B$16:$B$20&lt;=E7483)/(SRP!$C$16:$C$20&gt;=E7483),SRP!$D$16:$D$20)*(G7483/100)*(E7483/1000)),
IF(C7483="Ready to Drink",
SUM(LOOKUP(2,1/(SRP!$B$11:$B$15&lt;=E7483)/(SRP!$C$11:$C$15&gt;=E7483),SRP!$D$11:$D$15)*(G7483/100)*(E7483/1000)),
0)))))),2)</f>
        <v>1.96</v>
      </c>
      <c r="L7483" s="173" t="str">
        <f t="shared" si="116"/>
        <v>Ready to Drink473</v>
      </c>
      <c r="M7483" s="154">
        <f>VLOOKUP(L7483,'Slope %'!C:D,2,0)</f>
        <v>0.12</v>
      </c>
    </row>
    <row r="7484" spans="1:13" x14ac:dyDescent="0.25">
      <c r="A7484" s="169">
        <v>70696</v>
      </c>
      <c r="B7484" s="170" t="s">
        <v>2788</v>
      </c>
      <c r="C7484" s="170" t="s">
        <v>15</v>
      </c>
      <c r="D7484" s="170" t="s">
        <v>1044</v>
      </c>
      <c r="E7484" s="170">
        <v>750</v>
      </c>
      <c r="F7484" s="170">
        <v>12</v>
      </c>
      <c r="G7484" s="171">
        <v>16.5</v>
      </c>
      <c r="H7484" s="170" t="s">
        <v>274</v>
      </c>
      <c r="I7484" s="171">
        <v>20.99</v>
      </c>
      <c r="J7484" s="169">
        <v>1</v>
      </c>
      <c r="K7484" s="154" cm="1">
        <f t="array" ref="K7484">ROUND(
IF(C7484="Beer",
SUM(LOOKUP(2,1/(SRP!$B$8:$B$10&lt;=E7484)/(SRP!$C$8:$C$10&gt;=E7484),SRP!$D$8:$D$10)*(G7484/100)*(E7484/1000)),
IF(C7484="Spirits",
SUM(LOOKUP(2,1/(SRP!$B$2:$B$7&lt;=E7484)/(SRP!$C$2:$C$7&gt;=E7484),SRP!$D$2:$D$7)*(G7484/100)*(E7484/1000)),
IF(AND(C7484="Wine",D7484="Fortified Wines"),
SUM(LOOKUP(2,1/(SRP!$B$26:$B$29&lt;=E7484)/(SRP!$C$26:$C$29&gt;=E7484),SRP!$D$26:$D$29)*(G7484/100)*(E7484/1000)),
IF(C7484="Wine",
SUM(LOOKUP(2,1/(SRP!$B$21:$B$25&lt;=E7484)/(SRP!$C$21:$C$25&gt;=E7484),SRP!$D$21:$D$25)*(G7484/100)*(E7484/1000)),
IF(AND(C7484="Ready to Drink",D7484="RTD-One Pour Cocktail&gt;7%&lt;=14.5"),
SUM(LOOKUP(2,1/(SRP!$B$16:$B$20&lt;=E7484)/(SRP!$C$16:$C$20&gt;=E7484),SRP!$D$16:$D$20)*(G7484/100)*(E7484/1000)),
IF(C7484="Ready to Drink",
SUM(LOOKUP(2,1/(SRP!$B$11:$B$15&lt;=E7484)/(SRP!$C$11:$C$15&gt;=E7484),SRP!$D$11:$D$15)*(G7484/100)*(E7484/1000)),
0)))))),2)</f>
        <v>9.66</v>
      </c>
      <c r="L7484" s="173" t="str">
        <f t="shared" si="116"/>
        <v>Spirits750</v>
      </c>
      <c r="M7484" s="154">
        <f>VLOOKUP(L7484,'Slope %'!C:D,2,0)</f>
        <v>7.0000000000000007E-2</v>
      </c>
    </row>
    <row r="7485" spans="1:13" x14ac:dyDescent="0.25">
      <c r="A7485" s="169">
        <v>70697</v>
      </c>
      <c r="B7485" s="170" t="s">
        <v>5439</v>
      </c>
      <c r="C7485" s="170" t="s">
        <v>15</v>
      </c>
      <c r="D7485" s="170" t="s">
        <v>2478</v>
      </c>
      <c r="E7485" s="170">
        <v>375</v>
      </c>
      <c r="F7485" s="170">
        <v>20</v>
      </c>
      <c r="G7485" s="171">
        <v>12</v>
      </c>
      <c r="H7485" s="170" t="s">
        <v>274</v>
      </c>
      <c r="I7485" s="171">
        <v>11.29</v>
      </c>
      <c r="J7485" s="169">
        <v>1</v>
      </c>
      <c r="K7485" s="154" cm="1">
        <f t="array" ref="K7485">ROUND(
IF(C7485="Beer",
SUM(LOOKUP(2,1/(SRP!$B$8:$B$10&lt;=E7485)/(SRP!$C$8:$C$10&gt;=E7485),SRP!$D$8:$D$10)*(G7485/100)*(E7485/1000)),
IF(C7485="Spirits",
SUM(LOOKUP(2,1/(SRP!$B$2:$B$7&lt;=E7485)/(SRP!$C$2:$C$7&gt;=E7485),SRP!$D$2:$D$7)*(G7485/100)*(E7485/1000)),
IF(AND(C7485="Wine",D7485="Fortified Wines"),
SUM(LOOKUP(2,1/(SRP!$B$26:$B$29&lt;=E7485)/(SRP!$C$26:$C$29&gt;=E7485),SRP!$D$26:$D$29)*(G7485/100)*(E7485/1000)),
IF(C7485="Wine",
SUM(LOOKUP(2,1/(SRP!$B$21:$B$25&lt;=E7485)/(SRP!$C$21:$C$25&gt;=E7485),SRP!$D$21:$D$25)*(G7485/100)*(E7485/1000)),
IF(AND(C7485="Ready to Drink",D7485="RTD-One Pour Cocktail&gt;7%&lt;=14.5"),
SUM(LOOKUP(2,1/(SRP!$B$16:$B$20&lt;=E7485)/(SRP!$C$16:$C$20&gt;=E7485),SRP!$D$16:$D$20)*(G7485/100)*(E7485/1000)),
IF(C7485="Ready to Drink",
SUM(LOOKUP(2,1/(SRP!$B$11:$B$15&lt;=E7485)/(SRP!$C$11:$C$15&gt;=E7485),SRP!$D$11:$D$15)*(G7485/100)*(E7485/1000)),
0)))))),2)</f>
        <v>3.99</v>
      </c>
      <c r="L7485" s="173" t="str">
        <f t="shared" si="116"/>
        <v>Spirits375</v>
      </c>
      <c r="M7485" s="154">
        <f>VLOOKUP(L7485,'Slope %'!C:D,2,0)</f>
        <v>0.1</v>
      </c>
    </row>
    <row r="7486" spans="1:13" x14ac:dyDescent="0.25">
      <c r="A7486" s="169">
        <v>70698</v>
      </c>
      <c r="B7486" s="170" t="s">
        <v>5440</v>
      </c>
      <c r="C7486" s="170" t="s">
        <v>24</v>
      </c>
      <c r="D7486" s="170" t="s">
        <v>230</v>
      </c>
      <c r="E7486" s="170">
        <v>750</v>
      </c>
      <c r="F7486" s="170">
        <v>6</v>
      </c>
      <c r="G7486" s="171">
        <v>14.5</v>
      </c>
      <c r="H7486" s="170" t="s">
        <v>200</v>
      </c>
      <c r="I7486" s="171">
        <v>73.989999999999995</v>
      </c>
      <c r="J7486" s="169">
        <v>1</v>
      </c>
      <c r="K7486" s="154" cm="1">
        <f t="array" ref="K7486">ROUND(
IF(C7486="Beer",
SUM(LOOKUP(2,1/(SRP!$B$8:$B$10&lt;=E7486)/(SRP!$C$8:$C$10&gt;=E7486),SRP!$D$8:$D$10)*(G7486/100)*(E7486/1000)),
IF(C7486="Spirits",
SUM(LOOKUP(2,1/(SRP!$B$2:$B$7&lt;=E7486)/(SRP!$C$2:$C$7&gt;=E7486),SRP!$D$2:$D$7)*(G7486/100)*(E7486/1000)),
IF(AND(C7486="Wine",D7486="Fortified Wines"),
SUM(LOOKUP(2,1/(SRP!$B$26:$B$29&lt;=E7486)/(SRP!$C$26:$C$29&gt;=E7486),SRP!$D$26:$D$29)*(G7486/100)*(E7486/1000)),
IF(C7486="Wine",
SUM(LOOKUP(2,1/(SRP!$B$21:$B$25&lt;=E7486)/(SRP!$C$21:$C$25&gt;=E7486),SRP!$D$21:$D$25)*(G7486/100)*(E7486/1000)),
IF(AND(C7486="Ready to Drink",D7486="RTD-One Pour Cocktail&gt;7%&lt;=14.5"),
SUM(LOOKUP(2,1/(SRP!$B$16:$B$20&lt;=E7486)/(SRP!$C$16:$C$20&gt;=E7486),SRP!$D$16:$D$20)*(G7486/100)*(E7486/1000)),
IF(C7486="Ready to Drink",
SUM(LOOKUP(2,1/(SRP!$B$11:$B$15&lt;=E7486)/(SRP!$C$11:$C$15&gt;=E7486),SRP!$D$11:$D$15)*(G7486/100)*(E7486/1000)),
0)))))),2)</f>
        <v>8.49</v>
      </c>
      <c r="L7486" s="173" t="str">
        <f t="shared" si="116"/>
        <v>Wine750</v>
      </c>
      <c r="M7486" s="154">
        <f>VLOOKUP(L7486,'Slope %'!C:D,2,0)</f>
        <v>0.1</v>
      </c>
    </row>
    <row r="7487" spans="1:13" x14ac:dyDescent="0.25">
      <c r="A7487" s="169">
        <v>70699</v>
      </c>
      <c r="B7487" s="170" t="s">
        <v>5441</v>
      </c>
      <c r="C7487" s="170" t="s">
        <v>15</v>
      </c>
      <c r="D7487" s="170" t="s">
        <v>2478</v>
      </c>
      <c r="E7487" s="170">
        <v>375</v>
      </c>
      <c r="F7487" s="170">
        <v>20</v>
      </c>
      <c r="G7487" s="171">
        <v>12</v>
      </c>
      <c r="H7487" s="170" t="s">
        <v>274</v>
      </c>
      <c r="I7487" s="171">
        <v>11.29</v>
      </c>
      <c r="J7487" s="169">
        <v>1</v>
      </c>
      <c r="K7487" s="154" cm="1">
        <f t="array" ref="K7487">ROUND(
IF(C7487="Beer",
SUM(LOOKUP(2,1/(SRP!$B$8:$B$10&lt;=E7487)/(SRP!$C$8:$C$10&gt;=E7487),SRP!$D$8:$D$10)*(G7487/100)*(E7487/1000)),
IF(C7487="Spirits",
SUM(LOOKUP(2,1/(SRP!$B$2:$B$7&lt;=E7487)/(SRP!$C$2:$C$7&gt;=E7487),SRP!$D$2:$D$7)*(G7487/100)*(E7487/1000)),
IF(AND(C7487="Wine",D7487="Fortified Wines"),
SUM(LOOKUP(2,1/(SRP!$B$26:$B$29&lt;=E7487)/(SRP!$C$26:$C$29&gt;=E7487),SRP!$D$26:$D$29)*(G7487/100)*(E7487/1000)),
IF(C7487="Wine",
SUM(LOOKUP(2,1/(SRP!$B$21:$B$25&lt;=E7487)/(SRP!$C$21:$C$25&gt;=E7487),SRP!$D$21:$D$25)*(G7487/100)*(E7487/1000)),
IF(AND(C7487="Ready to Drink",D7487="RTD-One Pour Cocktail&gt;7%&lt;=14.5"),
SUM(LOOKUP(2,1/(SRP!$B$16:$B$20&lt;=E7487)/(SRP!$C$16:$C$20&gt;=E7487),SRP!$D$16:$D$20)*(G7487/100)*(E7487/1000)),
IF(C7487="Ready to Drink",
SUM(LOOKUP(2,1/(SRP!$B$11:$B$15&lt;=E7487)/(SRP!$C$11:$C$15&gt;=E7487),SRP!$D$11:$D$15)*(G7487/100)*(E7487/1000)),
0)))))),2)</f>
        <v>3.99</v>
      </c>
      <c r="L7487" s="173" t="str">
        <f t="shared" si="116"/>
        <v>Spirits375</v>
      </c>
      <c r="M7487" s="154">
        <f>VLOOKUP(L7487,'Slope %'!C:D,2,0)</f>
        <v>0.1</v>
      </c>
    </row>
    <row r="7488" spans="1:13" x14ac:dyDescent="0.25">
      <c r="A7488" s="169">
        <v>70700</v>
      </c>
      <c r="B7488" s="170" t="s">
        <v>5442</v>
      </c>
      <c r="C7488" s="170" t="s">
        <v>15</v>
      </c>
      <c r="D7488" s="170" t="s">
        <v>1044</v>
      </c>
      <c r="E7488" s="170">
        <v>375</v>
      </c>
      <c r="F7488" s="170">
        <v>12</v>
      </c>
      <c r="G7488" s="171">
        <v>16</v>
      </c>
      <c r="H7488" s="170" t="s">
        <v>274</v>
      </c>
      <c r="I7488" s="171">
        <v>11.39</v>
      </c>
      <c r="J7488" s="169">
        <v>1</v>
      </c>
      <c r="K7488" s="154" cm="1">
        <f t="array" ref="K7488">ROUND(
IF(C7488="Beer",
SUM(LOOKUP(2,1/(SRP!$B$8:$B$10&lt;=E7488)/(SRP!$C$8:$C$10&gt;=E7488),SRP!$D$8:$D$10)*(G7488/100)*(E7488/1000)),
IF(C7488="Spirits",
SUM(LOOKUP(2,1/(SRP!$B$2:$B$7&lt;=E7488)/(SRP!$C$2:$C$7&gt;=E7488),SRP!$D$2:$D$7)*(G7488/100)*(E7488/1000)),
IF(AND(C7488="Wine",D7488="Fortified Wines"),
SUM(LOOKUP(2,1/(SRP!$B$26:$B$29&lt;=E7488)/(SRP!$C$26:$C$29&gt;=E7488),SRP!$D$26:$D$29)*(G7488/100)*(E7488/1000)),
IF(C7488="Wine",
SUM(LOOKUP(2,1/(SRP!$B$21:$B$25&lt;=E7488)/(SRP!$C$21:$C$25&gt;=E7488),SRP!$D$21:$D$25)*(G7488/100)*(E7488/1000)),
IF(AND(C7488="Ready to Drink",D7488="RTD-One Pour Cocktail&gt;7%&lt;=14.5"),
SUM(LOOKUP(2,1/(SRP!$B$16:$B$20&lt;=E7488)/(SRP!$C$16:$C$20&gt;=E7488),SRP!$D$16:$D$20)*(G7488/100)*(E7488/1000)),
IF(C7488="Ready to Drink",
SUM(LOOKUP(2,1/(SRP!$B$11:$B$15&lt;=E7488)/(SRP!$C$11:$C$15&gt;=E7488),SRP!$D$11:$D$15)*(G7488/100)*(E7488/1000)),
0)))))),2)</f>
        <v>5.32</v>
      </c>
      <c r="L7488" s="173" t="str">
        <f t="shared" si="116"/>
        <v>Spirits375</v>
      </c>
      <c r="M7488" s="154">
        <f>VLOOKUP(L7488,'Slope %'!C:D,2,0)</f>
        <v>0.1</v>
      </c>
    </row>
    <row r="7489" spans="1:13" x14ac:dyDescent="0.25">
      <c r="A7489" s="169">
        <v>70709</v>
      </c>
      <c r="B7489" s="170" t="s">
        <v>5443</v>
      </c>
      <c r="C7489" s="170" t="s">
        <v>263</v>
      </c>
      <c r="D7489" s="170" t="s">
        <v>806</v>
      </c>
      <c r="E7489" s="170">
        <v>30000</v>
      </c>
      <c r="F7489" s="170">
        <v>1</v>
      </c>
      <c r="G7489" s="171">
        <v>4.5</v>
      </c>
      <c r="H7489" s="170" t="s">
        <v>1324</v>
      </c>
      <c r="I7489" s="171">
        <v>169</v>
      </c>
      <c r="J7489" s="169">
        <v>1</v>
      </c>
      <c r="K7489" s="154" cm="1">
        <f t="array" ref="K7489">ROUND(
IF(C7489="Beer",
SUM(LOOKUP(2,1/(SRP!$B$8:$B$10&lt;=E7489)/(SRP!$C$8:$C$10&gt;=E7489),SRP!$D$8:$D$10)*(G7489/100)*(E7489/1000)),
IF(C7489="Spirits",
SUM(LOOKUP(2,1/(SRP!$B$2:$B$7&lt;=E7489)/(SRP!$C$2:$C$7&gt;=E7489),SRP!$D$2:$D$7)*(G7489/100)*(E7489/1000)),
IF(AND(C7489="Wine",D7489="Fortified Wines"),
SUM(LOOKUP(2,1/(SRP!$B$26:$B$29&lt;=E7489)/(SRP!$C$26:$C$29&gt;=E7489),SRP!$D$26:$D$29)*(G7489/100)*(E7489/1000)),
IF(C7489="Wine",
SUM(LOOKUP(2,1/(SRP!$B$21:$B$25&lt;=E7489)/(SRP!$C$21:$C$25&gt;=E7489),SRP!$D$21:$D$25)*(G7489/100)*(E7489/1000)),
IF(AND(C7489="Ready to Drink",D7489="RTD-One Pour Cocktail&gt;7%&lt;=14.5"),
SUM(LOOKUP(2,1/(SRP!$B$16:$B$20&lt;=E7489)/(SRP!$C$16:$C$20&gt;=E7489),SRP!$D$16:$D$20)*(G7489/100)*(E7489/1000)),
IF(C7489="Ready to Drink",
SUM(LOOKUP(2,1/(SRP!$B$11:$B$15&lt;=E7489)/(SRP!$C$11:$C$15&gt;=E7489),SRP!$D$11:$D$15)*(G7489/100)*(E7489/1000)),
0)))))),2)</f>
        <v>105.39</v>
      </c>
      <c r="L7489" s="173" t="str">
        <f t="shared" si="116"/>
        <v>Ready to Drink30000</v>
      </c>
      <c r="M7489" s="154" t="e">
        <f>VLOOKUP(L7489,'Slope %'!C:D,2,0)</f>
        <v>#N/A</v>
      </c>
    </row>
    <row r="7490" spans="1:13" x14ac:dyDescent="0.25">
      <c r="A7490" s="169">
        <v>70709</v>
      </c>
      <c r="B7490" s="170" t="s">
        <v>5443</v>
      </c>
      <c r="C7490" s="170" t="s">
        <v>263</v>
      </c>
      <c r="D7490" s="170" t="s">
        <v>806</v>
      </c>
      <c r="E7490" s="170">
        <v>30000</v>
      </c>
      <c r="F7490" s="170">
        <v>1</v>
      </c>
      <c r="G7490" s="171">
        <v>4.5</v>
      </c>
      <c r="H7490" s="170" t="s">
        <v>1324</v>
      </c>
      <c r="I7490" s="171">
        <v>169</v>
      </c>
      <c r="J7490" s="169">
        <v>1</v>
      </c>
      <c r="K7490" s="154" cm="1">
        <f t="array" ref="K7490">ROUND(
IF(C7490="Beer",
SUM(LOOKUP(2,1/(SRP!$B$8:$B$10&lt;=E7490)/(SRP!$C$8:$C$10&gt;=E7490),SRP!$D$8:$D$10)*(G7490/100)*(E7490/1000)),
IF(C7490="Spirits",
SUM(LOOKUP(2,1/(SRP!$B$2:$B$7&lt;=E7490)/(SRP!$C$2:$C$7&gt;=E7490),SRP!$D$2:$D$7)*(G7490/100)*(E7490/1000)),
IF(AND(C7490="Wine",D7490="Fortified Wines"),
SUM(LOOKUP(2,1/(SRP!$B$26:$B$29&lt;=E7490)/(SRP!$C$26:$C$29&gt;=E7490),SRP!$D$26:$D$29)*(G7490/100)*(E7490/1000)),
IF(C7490="Wine",
SUM(LOOKUP(2,1/(SRP!$B$21:$B$25&lt;=E7490)/(SRP!$C$21:$C$25&gt;=E7490),SRP!$D$21:$D$25)*(G7490/100)*(E7490/1000)),
IF(AND(C7490="Ready to Drink",D7490="RTD-One Pour Cocktail&gt;7%&lt;=14.5"),
SUM(LOOKUP(2,1/(SRP!$B$16:$B$20&lt;=E7490)/(SRP!$C$16:$C$20&gt;=E7490),SRP!$D$16:$D$20)*(G7490/100)*(E7490/1000)),
IF(C7490="Ready to Drink",
SUM(LOOKUP(2,1/(SRP!$B$11:$B$15&lt;=E7490)/(SRP!$C$11:$C$15&gt;=E7490),SRP!$D$11:$D$15)*(G7490/100)*(E7490/1000)),
0)))))),2)</f>
        <v>105.39</v>
      </c>
      <c r="L7490" s="173" t="str">
        <f t="shared" si="116"/>
        <v>Ready to Drink30000</v>
      </c>
      <c r="M7490" s="154" t="e">
        <f>VLOOKUP(L7490,'Slope %'!C:D,2,0)</f>
        <v>#N/A</v>
      </c>
    </row>
    <row r="7491" spans="1:13" x14ac:dyDescent="0.25">
      <c r="A7491" s="169">
        <v>70714</v>
      </c>
      <c r="B7491" s="170" t="s">
        <v>5444</v>
      </c>
      <c r="C7491" s="170" t="s">
        <v>11</v>
      </c>
      <c r="D7491" s="170" t="s">
        <v>267</v>
      </c>
      <c r="E7491" s="170">
        <v>473</v>
      </c>
      <c r="F7491" s="170">
        <v>24</v>
      </c>
      <c r="G7491" s="171">
        <v>4.7</v>
      </c>
      <c r="H7491" s="170" t="s">
        <v>1209</v>
      </c>
      <c r="I7491" s="171">
        <v>3.74</v>
      </c>
      <c r="J7491" s="169">
        <v>1</v>
      </c>
      <c r="K7491" s="154" cm="1">
        <f t="array" ref="K7491">ROUND(
IF(C7491="Beer",
SUM(LOOKUP(2,1/(SRP!$B$8:$B$10&lt;=E7491)/(SRP!$C$8:$C$10&gt;=E7491),SRP!$D$8:$D$10)*(G7491/100)*(E7491/1000)),
IF(C7491="Spirits",
SUM(LOOKUP(2,1/(SRP!$B$2:$B$7&lt;=E7491)/(SRP!$C$2:$C$7&gt;=E7491),SRP!$D$2:$D$7)*(G7491/100)*(E7491/1000)),
IF(AND(C7491="Wine",D7491="Fortified Wines"),
SUM(LOOKUP(2,1/(SRP!$B$26:$B$29&lt;=E7491)/(SRP!$C$26:$C$29&gt;=E7491),SRP!$D$26:$D$29)*(G7491/100)*(E7491/1000)),
IF(C7491="Wine",
SUM(LOOKUP(2,1/(SRP!$B$21:$B$25&lt;=E7491)/(SRP!$C$21:$C$25&gt;=E7491),SRP!$D$21:$D$25)*(G7491/100)*(E7491/1000)),
IF(AND(C7491="Ready to Drink",D7491="RTD-One Pour Cocktail&gt;7%&lt;=14.5"),
SUM(LOOKUP(2,1/(SRP!$B$16:$B$20&lt;=E7491)/(SRP!$C$16:$C$20&gt;=E7491),SRP!$D$16:$D$20)*(G7491/100)*(E7491/1000)),
IF(C7491="Ready to Drink",
SUM(LOOKUP(2,1/(SRP!$B$11:$B$15&lt;=E7491)/(SRP!$C$11:$C$15&gt;=E7491),SRP!$D$11:$D$15)*(G7491/100)*(E7491/1000)),
0)))))),2)</f>
        <v>1.74</v>
      </c>
      <c r="L7491" s="173" t="str">
        <f t="shared" ref="L7491:L7554" si="117">(_xlfn.CONCAT(C7491,E7491))</f>
        <v>Beer473</v>
      </c>
      <c r="M7491" s="154">
        <f>VLOOKUP(L7491,'Slope %'!C:D,2,0)</f>
        <v>0.12</v>
      </c>
    </row>
    <row r="7492" spans="1:13" x14ac:dyDescent="0.25">
      <c r="A7492" s="169">
        <v>70715</v>
      </c>
      <c r="B7492" s="170" t="s">
        <v>5445</v>
      </c>
      <c r="C7492" s="170" t="s">
        <v>11</v>
      </c>
      <c r="D7492" s="170" t="s">
        <v>267</v>
      </c>
      <c r="E7492" s="170">
        <v>5325</v>
      </c>
      <c r="F7492" s="170">
        <v>1</v>
      </c>
      <c r="G7492" s="171">
        <v>5</v>
      </c>
      <c r="H7492" s="170" t="s">
        <v>824</v>
      </c>
      <c r="I7492" s="171">
        <v>34.99</v>
      </c>
      <c r="J7492" s="169">
        <v>15</v>
      </c>
      <c r="K7492" s="154" cm="1">
        <f t="array" ref="K7492">ROUND(
IF(C7492="Beer",
SUM(LOOKUP(2,1/(SRP!$B$8:$B$10&lt;=E7492)/(SRP!$C$8:$C$10&gt;=E7492),SRP!$D$8:$D$10)*(G7492/100)*(E7492/1000)),
IF(C7492="Spirits",
SUM(LOOKUP(2,1/(SRP!$B$2:$B$7&lt;=E7492)/(SRP!$C$2:$C$7&gt;=E7492),SRP!$D$2:$D$7)*(G7492/100)*(E7492/1000)),
IF(AND(C7492="Wine",D7492="Fortified Wines"),
SUM(LOOKUP(2,1/(SRP!$B$26:$B$29&lt;=E7492)/(SRP!$C$26:$C$29&gt;=E7492),SRP!$D$26:$D$29)*(G7492/100)*(E7492/1000)),
IF(C7492="Wine",
SUM(LOOKUP(2,1/(SRP!$B$21:$B$25&lt;=E7492)/(SRP!$C$21:$C$25&gt;=E7492),SRP!$D$21:$D$25)*(G7492/100)*(E7492/1000)),
IF(AND(C7492="Ready to Drink",D7492="RTD-One Pour Cocktail&gt;7%&lt;=14.5"),
SUM(LOOKUP(2,1/(SRP!$B$16:$B$20&lt;=E7492)/(SRP!$C$16:$C$20&gt;=E7492),SRP!$D$16:$D$20)*(G7492/100)*(E7492/1000)),
IF(C7492="Ready to Drink",
SUM(LOOKUP(2,1/(SRP!$B$11:$B$15&lt;=E7492)/(SRP!$C$11:$C$15&gt;=E7492),SRP!$D$11:$D$15)*(G7492/100)*(E7492/1000)),
0)))))),2)</f>
        <v>20.79</v>
      </c>
      <c r="L7492" s="173" t="str">
        <f t="shared" si="117"/>
        <v>Beer5325</v>
      </c>
      <c r="M7492" s="154">
        <f>VLOOKUP(L7492,'Slope %'!C:D,2,0)</f>
        <v>0.05</v>
      </c>
    </row>
    <row r="7493" spans="1:13" x14ac:dyDescent="0.25">
      <c r="A7493" s="169">
        <v>70715</v>
      </c>
      <c r="B7493" s="170" t="s">
        <v>5445</v>
      </c>
      <c r="C7493" s="170" t="s">
        <v>11</v>
      </c>
      <c r="D7493" s="170" t="s">
        <v>267</v>
      </c>
      <c r="E7493" s="170">
        <v>5325</v>
      </c>
      <c r="F7493" s="170">
        <v>1</v>
      </c>
      <c r="G7493" s="171">
        <v>5</v>
      </c>
      <c r="H7493" s="170" t="s">
        <v>824</v>
      </c>
      <c r="I7493" s="171">
        <v>34.99</v>
      </c>
      <c r="J7493" s="169">
        <v>15</v>
      </c>
      <c r="K7493" s="154" cm="1">
        <f t="array" ref="K7493">ROUND(
IF(C7493="Beer",
SUM(LOOKUP(2,1/(SRP!$B$8:$B$10&lt;=E7493)/(SRP!$C$8:$C$10&gt;=E7493),SRP!$D$8:$D$10)*(G7493/100)*(E7493/1000)),
IF(C7493="Spirits",
SUM(LOOKUP(2,1/(SRP!$B$2:$B$7&lt;=E7493)/(SRP!$C$2:$C$7&gt;=E7493),SRP!$D$2:$D$7)*(G7493/100)*(E7493/1000)),
IF(AND(C7493="Wine",D7493="Fortified Wines"),
SUM(LOOKUP(2,1/(SRP!$B$26:$B$29&lt;=E7493)/(SRP!$C$26:$C$29&gt;=E7493),SRP!$D$26:$D$29)*(G7493/100)*(E7493/1000)),
IF(C7493="Wine",
SUM(LOOKUP(2,1/(SRP!$B$21:$B$25&lt;=E7493)/(SRP!$C$21:$C$25&gt;=E7493),SRP!$D$21:$D$25)*(G7493/100)*(E7493/1000)),
IF(AND(C7493="Ready to Drink",D7493="RTD-One Pour Cocktail&gt;7%&lt;=14.5"),
SUM(LOOKUP(2,1/(SRP!$B$16:$B$20&lt;=E7493)/(SRP!$C$16:$C$20&gt;=E7493),SRP!$D$16:$D$20)*(G7493/100)*(E7493/1000)),
IF(C7493="Ready to Drink",
SUM(LOOKUP(2,1/(SRP!$B$11:$B$15&lt;=E7493)/(SRP!$C$11:$C$15&gt;=E7493),SRP!$D$11:$D$15)*(G7493/100)*(E7493/1000)),
0)))))),2)</f>
        <v>20.79</v>
      </c>
      <c r="L7493" s="173" t="str">
        <f t="shared" si="117"/>
        <v>Beer5325</v>
      </c>
      <c r="M7493" s="154">
        <f>VLOOKUP(L7493,'Slope %'!C:D,2,0)</f>
        <v>0.05</v>
      </c>
    </row>
    <row r="7494" spans="1:13" x14ac:dyDescent="0.25">
      <c r="A7494" s="169">
        <v>70716</v>
      </c>
      <c r="B7494" s="170" t="s">
        <v>5446</v>
      </c>
      <c r="C7494" s="170" t="s">
        <v>11</v>
      </c>
      <c r="D7494" s="170" t="s">
        <v>211</v>
      </c>
      <c r="E7494" s="170">
        <v>3000</v>
      </c>
      <c r="F7494" s="170">
        <v>4</v>
      </c>
      <c r="G7494" s="171">
        <v>2.5</v>
      </c>
      <c r="H7494" s="170" t="s">
        <v>723</v>
      </c>
      <c r="I7494" s="171">
        <v>24.99</v>
      </c>
      <c r="J7494" s="169">
        <v>6</v>
      </c>
      <c r="K7494" s="154" cm="1">
        <f t="array" ref="K7494">ROUND(
IF(C7494="Beer",
SUM(LOOKUP(2,1/(SRP!$B$8:$B$10&lt;=E7494)/(SRP!$C$8:$C$10&gt;=E7494),SRP!$D$8:$D$10)*(G7494/100)*(E7494/1000)),
IF(C7494="Spirits",
SUM(LOOKUP(2,1/(SRP!$B$2:$B$7&lt;=E7494)/(SRP!$C$2:$C$7&gt;=E7494),SRP!$D$2:$D$7)*(G7494/100)*(E7494/1000)),
IF(AND(C7494="Wine",D7494="Fortified Wines"),
SUM(LOOKUP(2,1/(SRP!$B$26:$B$29&lt;=E7494)/(SRP!$C$26:$C$29&gt;=E7494),SRP!$D$26:$D$29)*(G7494/100)*(E7494/1000)),
IF(C7494="Wine",
SUM(LOOKUP(2,1/(SRP!$B$21:$B$25&lt;=E7494)/(SRP!$C$21:$C$25&gt;=E7494),SRP!$D$21:$D$25)*(G7494/100)*(E7494/1000)),
IF(AND(C7494="Ready to Drink",D7494="RTD-One Pour Cocktail&gt;7%&lt;=14.5"),
SUM(LOOKUP(2,1/(SRP!$B$16:$B$20&lt;=E7494)/(SRP!$C$16:$C$20&gt;=E7494),SRP!$D$16:$D$20)*(G7494/100)*(E7494/1000)),
IF(C7494="Ready to Drink",
SUM(LOOKUP(2,1/(SRP!$B$11:$B$15&lt;=E7494)/(SRP!$C$11:$C$15&gt;=E7494),SRP!$D$11:$D$15)*(G7494/100)*(E7494/1000)),
0)))))),2)</f>
        <v>5.86</v>
      </c>
      <c r="L7494" s="173" t="str">
        <f t="shared" si="117"/>
        <v>Beer3000</v>
      </c>
      <c r="M7494" s="154">
        <f>VLOOKUP(L7494,'Slope %'!C:D,2,0)</f>
        <v>7.0000000000000007E-2</v>
      </c>
    </row>
    <row r="7495" spans="1:13" x14ac:dyDescent="0.25">
      <c r="A7495" s="169">
        <v>70717</v>
      </c>
      <c r="B7495" s="170" t="s">
        <v>5447</v>
      </c>
      <c r="C7495" s="170" t="s">
        <v>11</v>
      </c>
      <c r="D7495" s="170" t="s">
        <v>267</v>
      </c>
      <c r="E7495" s="170">
        <v>500</v>
      </c>
      <c r="F7495" s="170">
        <v>24</v>
      </c>
      <c r="G7495" s="171">
        <v>5</v>
      </c>
      <c r="H7495" s="170" t="s">
        <v>20</v>
      </c>
      <c r="I7495" s="171">
        <v>4.79</v>
      </c>
      <c r="J7495" s="169">
        <v>1</v>
      </c>
      <c r="K7495" s="154" cm="1">
        <f t="array" ref="K7495">ROUND(
IF(C7495="Beer",
SUM(LOOKUP(2,1/(SRP!$B$8:$B$10&lt;=E7495)/(SRP!$C$8:$C$10&gt;=E7495),SRP!$D$8:$D$10)*(G7495/100)*(E7495/1000)),
IF(C7495="Spirits",
SUM(LOOKUP(2,1/(SRP!$B$2:$B$7&lt;=E7495)/(SRP!$C$2:$C$7&gt;=E7495),SRP!$D$2:$D$7)*(G7495/100)*(E7495/1000)),
IF(AND(C7495="Wine",D7495="Fortified Wines"),
SUM(LOOKUP(2,1/(SRP!$B$26:$B$29&lt;=E7495)/(SRP!$C$26:$C$29&gt;=E7495),SRP!$D$26:$D$29)*(G7495/100)*(E7495/1000)),
IF(C7495="Wine",
SUM(LOOKUP(2,1/(SRP!$B$21:$B$25&lt;=E7495)/(SRP!$C$21:$C$25&gt;=E7495),SRP!$D$21:$D$25)*(G7495/100)*(E7495/1000)),
IF(AND(C7495="Ready to Drink",D7495="RTD-One Pour Cocktail&gt;7%&lt;=14.5"),
SUM(LOOKUP(2,1/(SRP!$B$16:$B$20&lt;=E7495)/(SRP!$C$16:$C$20&gt;=E7495),SRP!$D$16:$D$20)*(G7495/100)*(E7495/1000)),
IF(C7495="Ready to Drink",
SUM(LOOKUP(2,1/(SRP!$B$11:$B$15&lt;=E7495)/(SRP!$C$11:$C$15&gt;=E7495),SRP!$D$11:$D$15)*(G7495/100)*(E7495/1000)),
0)))))),2)</f>
        <v>1.95</v>
      </c>
      <c r="L7495" s="173" t="str">
        <f t="shared" si="117"/>
        <v>Beer500</v>
      </c>
      <c r="M7495" s="154">
        <f>VLOOKUP(L7495,'Slope %'!C:D,2,0)</f>
        <v>0.12</v>
      </c>
    </row>
    <row r="7496" spans="1:13" x14ac:dyDescent="0.25">
      <c r="A7496" s="169">
        <v>70717</v>
      </c>
      <c r="B7496" s="170" t="s">
        <v>5447</v>
      </c>
      <c r="C7496" s="170" t="s">
        <v>11</v>
      </c>
      <c r="D7496" s="170" t="s">
        <v>267</v>
      </c>
      <c r="E7496" s="170">
        <v>500</v>
      </c>
      <c r="F7496" s="170">
        <v>24</v>
      </c>
      <c r="G7496" s="171">
        <v>5</v>
      </c>
      <c r="H7496" s="170" t="s">
        <v>20</v>
      </c>
      <c r="I7496" s="171">
        <v>4.79</v>
      </c>
      <c r="J7496" s="169">
        <v>1</v>
      </c>
      <c r="K7496" s="154" cm="1">
        <f t="array" ref="K7496">ROUND(
IF(C7496="Beer",
SUM(LOOKUP(2,1/(SRP!$B$8:$B$10&lt;=E7496)/(SRP!$C$8:$C$10&gt;=E7496),SRP!$D$8:$D$10)*(G7496/100)*(E7496/1000)),
IF(C7496="Spirits",
SUM(LOOKUP(2,1/(SRP!$B$2:$B$7&lt;=E7496)/(SRP!$C$2:$C$7&gt;=E7496),SRP!$D$2:$D$7)*(G7496/100)*(E7496/1000)),
IF(AND(C7496="Wine",D7496="Fortified Wines"),
SUM(LOOKUP(2,1/(SRP!$B$26:$B$29&lt;=E7496)/(SRP!$C$26:$C$29&gt;=E7496),SRP!$D$26:$D$29)*(G7496/100)*(E7496/1000)),
IF(C7496="Wine",
SUM(LOOKUP(2,1/(SRP!$B$21:$B$25&lt;=E7496)/(SRP!$C$21:$C$25&gt;=E7496),SRP!$D$21:$D$25)*(G7496/100)*(E7496/1000)),
IF(AND(C7496="Ready to Drink",D7496="RTD-One Pour Cocktail&gt;7%&lt;=14.5"),
SUM(LOOKUP(2,1/(SRP!$B$16:$B$20&lt;=E7496)/(SRP!$C$16:$C$20&gt;=E7496),SRP!$D$16:$D$20)*(G7496/100)*(E7496/1000)),
IF(C7496="Ready to Drink",
SUM(LOOKUP(2,1/(SRP!$B$11:$B$15&lt;=E7496)/(SRP!$C$11:$C$15&gt;=E7496),SRP!$D$11:$D$15)*(G7496/100)*(E7496/1000)),
0)))))),2)</f>
        <v>1.95</v>
      </c>
      <c r="L7496" s="173" t="str">
        <f t="shared" si="117"/>
        <v>Beer500</v>
      </c>
      <c r="M7496" s="154">
        <f>VLOOKUP(L7496,'Slope %'!C:D,2,0)</f>
        <v>0.12</v>
      </c>
    </row>
    <row r="7497" spans="1:13" x14ac:dyDescent="0.25">
      <c r="A7497" s="169">
        <v>70719</v>
      </c>
      <c r="B7497" s="170" t="s">
        <v>5448</v>
      </c>
      <c r="C7497" s="170" t="s">
        <v>11</v>
      </c>
      <c r="D7497" s="170" t="s">
        <v>303</v>
      </c>
      <c r="E7497" s="170">
        <v>473</v>
      </c>
      <c r="F7497" s="170">
        <v>24</v>
      </c>
      <c r="G7497" s="171">
        <v>8</v>
      </c>
      <c r="H7497" s="170" t="s">
        <v>1459</v>
      </c>
      <c r="I7497" s="171">
        <v>5.5</v>
      </c>
      <c r="J7497" s="169">
        <v>1</v>
      </c>
      <c r="K7497" s="154" cm="1">
        <f t="array" ref="K7497">ROUND(
IF(C7497="Beer",
SUM(LOOKUP(2,1/(SRP!$B$8:$B$10&lt;=E7497)/(SRP!$C$8:$C$10&gt;=E7497),SRP!$D$8:$D$10)*(G7497/100)*(E7497/1000)),
IF(C7497="Spirits",
SUM(LOOKUP(2,1/(SRP!$B$2:$B$7&lt;=E7497)/(SRP!$C$2:$C$7&gt;=E7497),SRP!$D$2:$D$7)*(G7497/100)*(E7497/1000)),
IF(AND(C7497="Wine",D7497="Fortified Wines"),
SUM(LOOKUP(2,1/(SRP!$B$26:$B$29&lt;=E7497)/(SRP!$C$26:$C$29&gt;=E7497),SRP!$D$26:$D$29)*(G7497/100)*(E7497/1000)),
IF(C7497="Wine",
SUM(LOOKUP(2,1/(SRP!$B$21:$B$25&lt;=E7497)/(SRP!$C$21:$C$25&gt;=E7497),SRP!$D$21:$D$25)*(G7497/100)*(E7497/1000)),
IF(AND(C7497="Ready to Drink",D7497="RTD-One Pour Cocktail&gt;7%&lt;=14.5"),
SUM(LOOKUP(2,1/(SRP!$B$16:$B$20&lt;=E7497)/(SRP!$C$16:$C$20&gt;=E7497),SRP!$D$16:$D$20)*(G7497/100)*(E7497/1000)),
IF(C7497="Ready to Drink",
SUM(LOOKUP(2,1/(SRP!$B$11:$B$15&lt;=E7497)/(SRP!$C$11:$C$15&gt;=E7497),SRP!$D$11:$D$15)*(G7497/100)*(E7497/1000)),
0)))))),2)</f>
        <v>2.95</v>
      </c>
      <c r="L7497" s="173" t="str">
        <f t="shared" si="117"/>
        <v>Beer473</v>
      </c>
      <c r="M7497" s="154">
        <f>VLOOKUP(L7497,'Slope %'!C:D,2,0)</f>
        <v>0.12</v>
      </c>
    </row>
    <row r="7498" spans="1:13" x14ac:dyDescent="0.25">
      <c r="A7498" s="169">
        <v>70719</v>
      </c>
      <c r="B7498" s="170" t="s">
        <v>5448</v>
      </c>
      <c r="C7498" s="170" t="s">
        <v>11</v>
      </c>
      <c r="D7498" s="170" t="s">
        <v>303</v>
      </c>
      <c r="E7498" s="170">
        <v>473</v>
      </c>
      <c r="F7498" s="170">
        <v>24</v>
      </c>
      <c r="G7498" s="171">
        <v>8</v>
      </c>
      <c r="H7498" s="170" t="s">
        <v>1459</v>
      </c>
      <c r="I7498" s="171">
        <v>5.5</v>
      </c>
      <c r="J7498" s="169">
        <v>1</v>
      </c>
      <c r="K7498" s="154" cm="1">
        <f t="array" ref="K7498">ROUND(
IF(C7498="Beer",
SUM(LOOKUP(2,1/(SRP!$B$8:$B$10&lt;=E7498)/(SRP!$C$8:$C$10&gt;=E7498),SRP!$D$8:$D$10)*(G7498/100)*(E7498/1000)),
IF(C7498="Spirits",
SUM(LOOKUP(2,1/(SRP!$B$2:$B$7&lt;=E7498)/(SRP!$C$2:$C$7&gt;=E7498),SRP!$D$2:$D$7)*(G7498/100)*(E7498/1000)),
IF(AND(C7498="Wine",D7498="Fortified Wines"),
SUM(LOOKUP(2,1/(SRP!$B$26:$B$29&lt;=E7498)/(SRP!$C$26:$C$29&gt;=E7498),SRP!$D$26:$D$29)*(G7498/100)*(E7498/1000)),
IF(C7498="Wine",
SUM(LOOKUP(2,1/(SRP!$B$21:$B$25&lt;=E7498)/(SRP!$C$21:$C$25&gt;=E7498),SRP!$D$21:$D$25)*(G7498/100)*(E7498/1000)),
IF(AND(C7498="Ready to Drink",D7498="RTD-One Pour Cocktail&gt;7%&lt;=14.5"),
SUM(LOOKUP(2,1/(SRP!$B$16:$B$20&lt;=E7498)/(SRP!$C$16:$C$20&gt;=E7498),SRP!$D$16:$D$20)*(G7498/100)*(E7498/1000)),
IF(C7498="Ready to Drink",
SUM(LOOKUP(2,1/(SRP!$B$11:$B$15&lt;=E7498)/(SRP!$C$11:$C$15&gt;=E7498),SRP!$D$11:$D$15)*(G7498/100)*(E7498/1000)),
0)))))),2)</f>
        <v>2.95</v>
      </c>
      <c r="L7498" s="173" t="str">
        <f t="shared" si="117"/>
        <v>Beer473</v>
      </c>
      <c r="M7498" s="154">
        <f>VLOOKUP(L7498,'Slope %'!C:D,2,0)</f>
        <v>0.12</v>
      </c>
    </row>
    <row r="7499" spans="1:13" x14ac:dyDescent="0.25">
      <c r="A7499" s="169">
        <v>70720</v>
      </c>
      <c r="B7499" s="170" t="s">
        <v>5449</v>
      </c>
      <c r="C7499" s="170" t="s">
        <v>15</v>
      </c>
      <c r="D7499" s="170" t="s">
        <v>252</v>
      </c>
      <c r="E7499" s="170">
        <v>375</v>
      </c>
      <c r="F7499" s="170">
        <v>12</v>
      </c>
      <c r="G7499" s="171">
        <v>17</v>
      </c>
      <c r="H7499" s="170" t="s">
        <v>22</v>
      </c>
      <c r="I7499" s="171">
        <v>19.989999999999998</v>
      </c>
      <c r="J7499" s="169">
        <v>1</v>
      </c>
      <c r="K7499" s="154" cm="1">
        <f t="array" ref="K7499">ROUND(
IF(C7499="Beer",
SUM(LOOKUP(2,1/(SRP!$B$8:$B$10&lt;=E7499)/(SRP!$C$8:$C$10&gt;=E7499),SRP!$D$8:$D$10)*(G7499/100)*(E7499/1000)),
IF(C7499="Spirits",
SUM(LOOKUP(2,1/(SRP!$B$2:$B$7&lt;=E7499)/(SRP!$C$2:$C$7&gt;=E7499),SRP!$D$2:$D$7)*(G7499/100)*(E7499/1000)),
IF(AND(C7499="Wine",D7499="Fortified Wines"),
SUM(LOOKUP(2,1/(SRP!$B$26:$B$29&lt;=E7499)/(SRP!$C$26:$C$29&gt;=E7499),SRP!$D$26:$D$29)*(G7499/100)*(E7499/1000)),
IF(C7499="Wine",
SUM(LOOKUP(2,1/(SRP!$B$21:$B$25&lt;=E7499)/(SRP!$C$21:$C$25&gt;=E7499),SRP!$D$21:$D$25)*(G7499/100)*(E7499/1000)),
IF(AND(C7499="Ready to Drink",D7499="RTD-One Pour Cocktail&gt;7%&lt;=14.5"),
SUM(LOOKUP(2,1/(SRP!$B$16:$B$20&lt;=E7499)/(SRP!$C$16:$C$20&gt;=E7499),SRP!$D$16:$D$20)*(G7499/100)*(E7499/1000)),
IF(C7499="Ready to Drink",
SUM(LOOKUP(2,1/(SRP!$B$11:$B$15&lt;=E7499)/(SRP!$C$11:$C$15&gt;=E7499),SRP!$D$11:$D$15)*(G7499/100)*(E7499/1000)),
0)))))),2)</f>
        <v>5.65</v>
      </c>
      <c r="L7499" s="173" t="str">
        <f t="shared" si="117"/>
        <v>Spirits375</v>
      </c>
      <c r="M7499" s="154">
        <f>VLOOKUP(L7499,'Slope %'!C:D,2,0)</f>
        <v>0.1</v>
      </c>
    </row>
    <row r="7500" spans="1:13" x14ac:dyDescent="0.25">
      <c r="A7500" s="169">
        <v>70739</v>
      </c>
      <c r="B7500" s="170" t="s">
        <v>5450</v>
      </c>
      <c r="C7500" s="170" t="s">
        <v>24</v>
      </c>
      <c r="D7500" s="170" t="s">
        <v>38</v>
      </c>
      <c r="E7500" s="170">
        <v>300</v>
      </c>
      <c r="F7500" s="170">
        <v>12</v>
      </c>
      <c r="G7500" s="171">
        <v>14.5</v>
      </c>
      <c r="H7500" s="170" t="s">
        <v>274</v>
      </c>
      <c r="I7500" s="171">
        <v>11.99</v>
      </c>
      <c r="J7500" s="169">
        <v>1</v>
      </c>
      <c r="K7500" s="154" cm="1">
        <f t="array" ref="K7500">ROUND(
IF(C7500="Beer",
SUM(LOOKUP(2,1/(SRP!$B$8:$B$10&lt;=E7500)/(SRP!$C$8:$C$10&gt;=E7500),SRP!$D$8:$D$10)*(G7500/100)*(E7500/1000)),
IF(C7500="Spirits",
SUM(LOOKUP(2,1/(SRP!$B$2:$B$7&lt;=E7500)/(SRP!$C$2:$C$7&gt;=E7500),SRP!$D$2:$D$7)*(G7500/100)*(E7500/1000)),
IF(AND(C7500="Wine",D7500="Fortified Wines"),
SUM(LOOKUP(2,1/(SRP!$B$26:$B$29&lt;=E7500)/(SRP!$C$26:$C$29&gt;=E7500),SRP!$D$26:$D$29)*(G7500/100)*(E7500/1000)),
IF(C7500="Wine",
SUM(LOOKUP(2,1/(SRP!$B$21:$B$25&lt;=E7500)/(SRP!$C$21:$C$25&gt;=E7500),SRP!$D$21:$D$25)*(G7500/100)*(E7500/1000)),
IF(AND(C7500="Ready to Drink",D7500="RTD-One Pour Cocktail&gt;7%&lt;=14.5"),
SUM(LOOKUP(2,1/(SRP!$B$16:$B$20&lt;=E7500)/(SRP!$C$16:$C$20&gt;=E7500),SRP!$D$16:$D$20)*(G7500/100)*(E7500/1000)),
IF(C7500="Ready to Drink",
SUM(LOOKUP(2,1/(SRP!$B$11:$B$15&lt;=E7500)/(SRP!$C$11:$C$15&gt;=E7500),SRP!$D$11:$D$15)*(G7500/100)*(E7500/1000)),
0)))))),2)</f>
        <v>4.88</v>
      </c>
      <c r="L7500" s="173" t="str">
        <f t="shared" si="117"/>
        <v>Wine300</v>
      </c>
      <c r="M7500" s="154">
        <f>VLOOKUP(L7500,'Slope %'!C:D,2,0)</f>
        <v>0.12</v>
      </c>
    </row>
    <row r="7501" spans="1:13" x14ac:dyDescent="0.25">
      <c r="A7501" s="169">
        <v>70740</v>
      </c>
      <c r="B7501" s="170" t="s">
        <v>5451</v>
      </c>
      <c r="C7501" s="170" t="s">
        <v>24</v>
      </c>
      <c r="D7501" s="170" t="s">
        <v>38</v>
      </c>
      <c r="E7501" s="170">
        <v>300</v>
      </c>
      <c r="F7501" s="170">
        <v>20</v>
      </c>
      <c r="G7501" s="171">
        <v>8</v>
      </c>
      <c r="H7501" s="170" t="s">
        <v>274</v>
      </c>
      <c r="I7501" s="171">
        <v>13.99</v>
      </c>
      <c r="J7501" s="169">
        <v>1</v>
      </c>
      <c r="K7501" s="154" cm="1">
        <f t="array" ref="K7501">ROUND(
IF(C7501="Beer",
SUM(LOOKUP(2,1/(SRP!$B$8:$B$10&lt;=E7501)/(SRP!$C$8:$C$10&gt;=E7501),SRP!$D$8:$D$10)*(G7501/100)*(E7501/1000)),
IF(C7501="Spirits",
SUM(LOOKUP(2,1/(SRP!$B$2:$B$7&lt;=E7501)/(SRP!$C$2:$C$7&gt;=E7501),SRP!$D$2:$D$7)*(G7501/100)*(E7501/1000)),
IF(AND(C7501="Wine",D7501="Fortified Wines"),
SUM(LOOKUP(2,1/(SRP!$B$26:$B$29&lt;=E7501)/(SRP!$C$26:$C$29&gt;=E7501),SRP!$D$26:$D$29)*(G7501/100)*(E7501/1000)),
IF(C7501="Wine",
SUM(LOOKUP(2,1/(SRP!$B$21:$B$25&lt;=E7501)/(SRP!$C$21:$C$25&gt;=E7501),SRP!$D$21:$D$25)*(G7501/100)*(E7501/1000)),
IF(AND(C7501="Ready to Drink",D7501="RTD-One Pour Cocktail&gt;7%&lt;=14.5"),
SUM(LOOKUP(2,1/(SRP!$B$16:$B$20&lt;=E7501)/(SRP!$C$16:$C$20&gt;=E7501),SRP!$D$16:$D$20)*(G7501/100)*(E7501/1000)),
IF(C7501="Ready to Drink",
SUM(LOOKUP(2,1/(SRP!$B$11:$B$15&lt;=E7501)/(SRP!$C$11:$C$15&gt;=E7501),SRP!$D$11:$D$15)*(G7501/100)*(E7501/1000)),
0)))))),2)</f>
        <v>2.69</v>
      </c>
      <c r="L7501" s="173" t="str">
        <f t="shared" si="117"/>
        <v>Wine300</v>
      </c>
      <c r="M7501" s="154">
        <f>VLOOKUP(L7501,'Slope %'!C:D,2,0)</f>
        <v>0.12</v>
      </c>
    </row>
    <row r="7502" spans="1:13" x14ac:dyDescent="0.25">
      <c r="A7502" s="169">
        <v>70750</v>
      </c>
      <c r="B7502" s="170" t="s">
        <v>5452</v>
      </c>
      <c r="C7502" s="170" t="s">
        <v>24</v>
      </c>
      <c r="D7502" s="170" t="s">
        <v>38</v>
      </c>
      <c r="E7502" s="170">
        <v>750</v>
      </c>
      <c r="F7502" s="170">
        <v>20</v>
      </c>
      <c r="G7502" s="171">
        <v>4</v>
      </c>
      <c r="H7502" s="170" t="s">
        <v>274</v>
      </c>
      <c r="I7502" s="171">
        <v>8.99</v>
      </c>
      <c r="J7502" s="169">
        <v>1</v>
      </c>
      <c r="K7502" s="154" cm="1">
        <f t="array" ref="K7502">ROUND(
IF(C7502="Beer",
SUM(LOOKUP(2,1/(SRP!$B$8:$B$10&lt;=E7502)/(SRP!$C$8:$C$10&gt;=E7502),SRP!$D$8:$D$10)*(G7502/100)*(E7502/1000)),
IF(C7502="Spirits",
SUM(LOOKUP(2,1/(SRP!$B$2:$B$7&lt;=E7502)/(SRP!$C$2:$C$7&gt;=E7502),SRP!$D$2:$D$7)*(G7502/100)*(E7502/1000)),
IF(AND(C7502="Wine",D7502="Fortified Wines"),
SUM(LOOKUP(2,1/(SRP!$B$26:$B$29&lt;=E7502)/(SRP!$C$26:$C$29&gt;=E7502),SRP!$D$26:$D$29)*(G7502/100)*(E7502/1000)),
IF(C7502="Wine",
SUM(LOOKUP(2,1/(SRP!$B$21:$B$25&lt;=E7502)/(SRP!$C$21:$C$25&gt;=E7502),SRP!$D$21:$D$25)*(G7502/100)*(E7502/1000)),
IF(AND(C7502="Ready to Drink",D7502="RTD-One Pour Cocktail&gt;7%&lt;=14.5"),
SUM(LOOKUP(2,1/(SRP!$B$16:$B$20&lt;=E7502)/(SRP!$C$16:$C$20&gt;=E7502),SRP!$D$16:$D$20)*(G7502/100)*(E7502/1000)),
IF(C7502="Ready to Drink",
SUM(LOOKUP(2,1/(SRP!$B$11:$B$15&lt;=E7502)/(SRP!$C$11:$C$15&gt;=E7502),SRP!$D$11:$D$15)*(G7502/100)*(E7502/1000)),
0)))))),2)</f>
        <v>2.34</v>
      </c>
      <c r="L7502" s="173" t="str">
        <f t="shared" si="117"/>
        <v>Wine750</v>
      </c>
      <c r="M7502" s="154">
        <f>VLOOKUP(L7502,'Slope %'!C:D,2,0)</f>
        <v>0.1</v>
      </c>
    </row>
    <row r="7503" spans="1:13" x14ac:dyDescent="0.25">
      <c r="A7503" s="169">
        <v>70752</v>
      </c>
      <c r="B7503" s="170" t="s">
        <v>5453</v>
      </c>
      <c r="C7503" s="170" t="s">
        <v>11</v>
      </c>
      <c r="D7503" s="170" t="s">
        <v>267</v>
      </c>
      <c r="E7503" s="170">
        <v>7920</v>
      </c>
      <c r="F7503" s="170">
        <v>1</v>
      </c>
      <c r="G7503" s="171">
        <v>4.2</v>
      </c>
      <c r="H7503" s="170" t="s">
        <v>20</v>
      </c>
      <c r="I7503" s="171">
        <v>50.99</v>
      </c>
      <c r="J7503" s="169">
        <v>18</v>
      </c>
      <c r="K7503" s="154" cm="1">
        <f t="array" ref="K7503">ROUND(
IF(C7503="Beer",
SUM(LOOKUP(2,1/(SRP!$B$8:$B$10&lt;=E7503)/(SRP!$C$8:$C$10&gt;=E7503),SRP!$D$8:$D$10)*(G7503/100)*(E7503/1000)),
IF(C7503="Spirits",
SUM(LOOKUP(2,1/(SRP!$B$2:$B$7&lt;=E7503)/(SRP!$C$2:$C$7&gt;=E7503),SRP!$D$2:$D$7)*(G7503/100)*(E7503/1000)),
IF(AND(C7503="Wine",D7503="Fortified Wines"),
SUM(LOOKUP(2,1/(SRP!$B$26:$B$29&lt;=E7503)/(SRP!$C$26:$C$29&gt;=E7503),SRP!$D$26:$D$29)*(G7503/100)*(E7503/1000)),
IF(C7503="Wine",
SUM(LOOKUP(2,1/(SRP!$B$21:$B$25&lt;=E7503)/(SRP!$C$21:$C$25&gt;=E7503),SRP!$D$21:$D$25)*(G7503/100)*(E7503/1000)),
IF(AND(C7503="Ready to Drink",D7503="RTD-One Pour Cocktail&gt;7%&lt;=14.5"),
SUM(LOOKUP(2,1/(SRP!$B$16:$B$20&lt;=E7503)/(SRP!$C$16:$C$20&gt;=E7503),SRP!$D$16:$D$20)*(G7503/100)*(E7503/1000)),
IF(C7503="Ready to Drink",
SUM(LOOKUP(2,1/(SRP!$B$11:$B$15&lt;=E7503)/(SRP!$C$11:$C$15&gt;=E7503),SRP!$D$11:$D$15)*(G7503/100)*(E7503/1000)),
0)))))),2)</f>
        <v>25.97</v>
      </c>
      <c r="L7503" s="173" t="str">
        <f t="shared" si="117"/>
        <v>Beer7920</v>
      </c>
      <c r="M7503" s="154">
        <f>VLOOKUP(L7503,'Slope %'!C:D,2,0)</f>
        <v>0.05</v>
      </c>
    </row>
    <row r="7504" spans="1:13" x14ac:dyDescent="0.25">
      <c r="A7504" s="169">
        <v>70752</v>
      </c>
      <c r="B7504" s="170" t="s">
        <v>5453</v>
      </c>
      <c r="C7504" s="170" t="s">
        <v>11</v>
      </c>
      <c r="D7504" s="170" t="s">
        <v>267</v>
      </c>
      <c r="E7504" s="170">
        <v>7920</v>
      </c>
      <c r="F7504" s="170">
        <v>1</v>
      </c>
      <c r="G7504" s="171">
        <v>4.2</v>
      </c>
      <c r="H7504" s="170" t="s">
        <v>20</v>
      </c>
      <c r="I7504" s="171">
        <v>50.99</v>
      </c>
      <c r="J7504" s="169">
        <v>18</v>
      </c>
      <c r="K7504" s="154" cm="1">
        <f t="array" ref="K7504">ROUND(
IF(C7504="Beer",
SUM(LOOKUP(2,1/(SRP!$B$8:$B$10&lt;=E7504)/(SRP!$C$8:$C$10&gt;=E7504),SRP!$D$8:$D$10)*(G7504/100)*(E7504/1000)),
IF(C7504="Spirits",
SUM(LOOKUP(2,1/(SRP!$B$2:$B$7&lt;=E7504)/(SRP!$C$2:$C$7&gt;=E7504),SRP!$D$2:$D$7)*(G7504/100)*(E7504/1000)),
IF(AND(C7504="Wine",D7504="Fortified Wines"),
SUM(LOOKUP(2,1/(SRP!$B$26:$B$29&lt;=E7504)/(SRP!$C$26:$C$29&gt;=E7504),SRP!$D$26:$D$29)*(G7504/100)*(E7504/1000)),
IF(C7504="Wine",
SUM(LOOKUP(2,1/(SRP!$B$21:$B$25&lt;=E7504)/(SRP!$C$21:$C$25&gt;=E7504),SRP!$D$21:$D$25)*(G7504/100)*(E7504/1000)),
IF(AND(C7504="Ready to Drink",D7504="RTD-One Pour Cocktail&gt;7%&lt;=14.5"),
SUM(LOOKUP(2,1/(SRP!$B$16:$B$20&lt;=E7504)/(SRP!$C$16:$C$20&gt;=E7504),SRP!$D$16:$D$20)*(G7504/100)*(E7504/1000)),
IF(C7504="Ready to Drink",
SUM(LOOKUP(2,1/(SRP!$B$11:$B$15&lt;=E7504)/(SRP!$C$11:$C$15&gt;=E7504),SRP!$D$11:$D$15)*(G7504/100)*(E7504/1000)),
0)))))),2)</f>
        <v>25.97</v>
      </c>
      <c r="L7504" s="173" t="str">
        <f t="shared" si="117"/>
        <v>Beer7920</v>
      </c>
      <c r="M7504" s="154">
        <f>VLOOKUP(L7504,'Slope %'!C:D,2,0)</f>
        <v>0.05</v>
      </c>
    </row>
    <row r="7505" spans="1:13" x14ac:dyDescent="0.25">
      <c r="A7505" s="169">
        <v>70753</v>
      </c>
      <c r="B7505" s="170" t="s">
        <v>5454</v>
      </c>
      <c r="C7505" s="170" t="s">
        <v>11</v>
      </c>
      <c r="D7505" s="170" t="s">
        <v>474</v>
      </c>
      <c r="E7505" s="170">
        <v>355</v>
      </c>
      <c r="F7505" s="170">
        <v>24</v>
      </c>
      <c r="G7505" s="171">
        <v>4.5</v>
      </c>
      <c r="H7505" s="170" t="s">
        <v>105</v>
      </c>
      <c r="I7505" s="171">
        <v>2.79</v>
      </c>
      <c r="J7505" s="169">
        <v>1</v>
      </c>
      <c r="K7505" s="154" cm="1">
        <f t="array" ref="K7505">ROUND(
IF(C7505="Beer",
SUM(LOOKUP(2,1/(SRP!$B$8:$B$10&lt;=E7505)/(SRP!$C$8:$C$10&gt;=E7505),SRP!$D$8:$D$10)*(G7505/100)*(E7505/1000)),
IF(C7505="Spirits",
SUM(LOOKUP(2,1/(SRP!$B$2:$B$7&lt;=E7505)/(SRP!$C$2:$C$7&gt;=E7505),SRP!$D$2:$D$7)*(G7505/100)*(E7505/1000)),
IF(AND(C7505="Wine",D7505="Fortified Wines"),
SUM(LOOKUP(2,1/(SRP!$B$26:$B$29&lt;=E7505)/(SRP!$C$26:$C$29&gt;=E7505),SRP!$D$26:$D$29)*(G7505/100)*(E7505/1000)),
IF(C7505="Wine",
SUM(LOOKUP(2,1/(SRP!$B$21:$B$25&lt;=E7505)/(SRP!$C$21:$C$25&gt;=E7505),SRP!$D$21:$D$25)*(G7505/100)*(E7505/1000)),
IF(AND(C7505="Ready to Drink",D7505="RTD-One Pour Cocktail&gt;7%&lt;=14.5"),
SUM(LOOKUP(2,1/(SRP!$B$16:$B$20&lt;=E7505)/(SRP!$C$16:$C$20&gt;=E7505),SRP!$D$16:$D$20)*(G7505/100)*(E7505/1000)),
IF(C7505="Ready to Drink",
SUM(LOOKUP(2,1/(SRP!$B$11:$B$15&lt;=E7505)/(SRP!$C$11:$C$15&gt;=E7505),SRP!$D$11:$D$15)*(G7505/100)*(E7505/1000)),
0)))))),2)</f>
        <v>1.25</v>
      </c>
      <c r="L7505" s="173" t="str">
        <f t="shared" si="117"/>
        <v>Beer355</v>
      </c>
      <c r="M7505" s="154">
        <f>VLOOKUP(L7505,'Slope %'!C:D,2,0)</f>
        <v>0.12</v>
      </c>
    </row>
    <row r="7506" spans="1:13" x14ac:dyDescent="0.25">
      <c r="A7506" s="169">
        <v>70753</v>
      </c>
      <c r="B7506" s="170" t="s">
        <v>5454</v>
      </c>
      <c r="C7506" s="170" t="s">
        <v>11</v>
      </c>
      <c r="D7506" s="170" t="s">
        <v>474</v>
      </c>
      <c r="E7506" s="170">
        <v>355</v>
      </c>
      <c r="F7506" s="170">
        <v>24</v>
      </c>
      <c r="G7506" s="171">
        <v>4.5</v>
      </c>
      <c r="H7506" s="170" t="s">
        <v>105</v>
      </c>
      <c r="I7506" s="171">
        <v>2.79</v>
      </c>
      <c r="J7506" s="169">
        <v>1</v>
      </c>
      <c r="K7506" s="154" cm="1">
        <f t="array" ref="K7506">ROUND(
IF(C7506="Beer",
SUM(LOOKUP(2,1/(SRP!$B$8:$B$10&lt;=E7506)/(SRP!$C$8:$C$10&gt;=E7506),SRP!$D$8:$D$10)*(G7506/100)*(E7506/1000)),
IF(C7506="Spirits",
SUM(LOOKUP(2,1/(SRP!$B$2:$B$7&lt;=E7506)/(SRP!$C$2:$C$7&gt;=E7506),SRP!$D$2:$D$7)*(G7506/100)*(E7506/1000)),
IF(AND(C7506="Wine",D7506="Fortified Wines"),
SUM(LOOKUP(2,1/(SRP!$B$26:$B$29&lt;=E7506)/(SRP!$C$26:$C$29&gt;=E7506),SRP!$D$26:$D$29)*(G7506/100)*(E7506/1000)),
IF(C7506="Wine",
SUM(LOOKUP(2,1/(SRP!$B$21:$B$25&lt;=E7506)/(SRP!$C$21:$C$25&gt;=E7506),SRP!$D$21:$D$25)*(G7506/100)*(E7506/1000)),
IF(AND(C7506="Ready to Drink",D7506="RTD-One Pour Cocktail&gt;7%&lt;=14.5"),
SUM(LOOKUP(2,1/(SRP!$B$16:$B$20&lt;=E7506)/(SRP!$C$16:$C$20&gt;=E7506),SRP!$D$16:$D$20)*(G7506/100)*(E7506/1000)),
IF(C7506="Ready to Drink",
SUM(LOOKUP(2,1/(SRP!$B$11:$B$15&lt;=E7506)/(SRP!$C$11:$C$15&gt;=E7506),SRP!$D$11:$D$15)*(G7506/100)*(E7506/1000)),
0)))))),2)</f>
        <v>1.25</v>
      </c>
      <c r="L7506" s="173" t="str">
        <f t="shared" si="117"/>
        <v>Beer355</v>
      </c>
      <c r="M7506" s="154">
        <f>VLOOKUP(L7506,'Slope %'!C:D,2,0)</f>
        <v>0.12</v>
      </c>
    </row>
    <row r="7507" spans="1:13" x14ac:dyDescent="0.25">
      <c r="A7507" s="169">
        <v>70756</v>
      </c>
      <c r="B7507" s="170" t="s">
        <v>2220</v>
      </c>
      <c r="C7507" s="170" t="s">
        <v>15</v>
      </c>
      <c r="D7507" s="170" t="s">
        <v>56</v>
      </c>
      <c r="E7507" s="170">
        <v>700</v>
      </c>
      <c r="F7507" s="170">
        <v>6</v>
      </c>
      <c r="G7507" s="171">
        <v>40</v>
      </c>
      <c r="H7507" s="170" t="s">
        <v>86</v>
      </c>
      <c r="I7507" s="171">
        <v>60.44</v>
      </c>
      <c r="J7507" s="169">
        <v>1</v>
      </c>
      <c r="K7507" s="154" cm="1">
        <f t="array" ref="K7507">ROUND(
IF(C7507="Beer",
SUM(LOOKUP(2,1/(SRP!$B$8:$B$10&lt;=E7507)/(SRP!$C$8:$C$10&gt;=E7507),SRP!$D$8:$D$10)*(G7507/100)*(E7507/1000)),
IF(C7507="Spirits",
SUM(LOOKUP(2,1/(SRP!$B$2:$B$7&lt;=E7507)/(SRP!$C$2:$C$7&gt;=E7507),SRP!$D$2:$D$7)*(G7507/100)*(E7507/1000)),
IF(AND(C7507="Wine",D7507="Fortified Wines"),
SUM(LOOKUP(2,1/(SRP!$B$26:$B$29&lt;=E7507)/(SRP!$C$26:$C$29&gt;=E7507),SRP!$D$26:$D$29)*(G7507/100)*(E7507/1000)),
IF(C7507="Wine",
SUM(LOOKUP(2,1/(SRP!$B$21:$B$25&lt;=E7507)/(SRP!$C$21:$C$25&gt;=E7507),SRP!$D$21:$D$25)*(G7507/100)*(E7507/1000)),
IF(AND(C7507="Ready to Drink",D7507="RTD-One Pour Cocktail&gt;7%&lt;=14.5"),
SUM(LOOKUP(2,1/(SRP!$B$16:$B$20&lt;=E7507)/(SRP!$C$16:$C$20&gt;=E7507),SRP!$D$16:$D$20)*(G7507/100)*(E7507/1000)),
IF(C7507="Ready to Drink",
SUM(LOOKUP(2,1/(SRP!$B$11:$B$15&lt;=E7507)/(SRP!$C$11:$C$15&gt;=E7507),SRP!$D$11:$D$15)*(G7507/100)*(E7507/1000)),
0)))))),2)</f>
        <v>21.86</v>
      </c>
      <c r="L7507" s="173" t="str">
        <f t="shared" si="117"/>
        <v>Spirits700</v>
      </c>
      <c r="M7507" s="154">
        <f>VLOOKUP(L7507,'Slope %'!C:D,2,0)</f>
        <v>7.0000000000000007E-2</v>
      </c>
    </row>
    <row r="7508" spans="1:13" x14ac:dyDescent="0.25">
      <c r="A7508" s="169">
        <v>70769</v>
      </c>
      <c r="B7508" s="170" t="s">
        <v>5455</v>
      </c>
      <c r="C7508" s="170" t="s">
        <v>263</v>
      </c>
      <c r="D7508" s="170" t="s">
        <v>935</v>
      </c>
      <c r="E7508" s="170">
        <v>19500</v>
      </c>
      <c r="F7508" s="170">
        <v>1</v>
      </c>
      <c r="G7508" s="171">
        <v>5</v>
      </c>
      <c r="H7508" s="170" t="s">
        <v>1615</v>
      </c>
      <c r="I7508" s="171">
        <v>156.52000000000001</v>
      </c>
      <c r="J7508" s="169">
        <v>1</v>
      </c>
      <c r="K7508" s="154" cm="1">
        <f t="array" ref="K7508">ROUND(
IF(C7508="Beer",
SUM(LOOKUP(2,1/(SRP!$B$8:$B$10&lt;=E7508)/(SRP!$C$8:$C$10&gt;=E7508),SRP!$D$8:$D$10)*(G7508/100)*(E7508/1000)),
IF(C7508="Spirits",
SUM(LOOKUP(2,1/(SRP!$B$2:$B$7&lt;=E7508)/(SRP!$C$2:$C$7&gt;=E7508),SRP!$D$2:$D$7)*(G7508/100)*(E7508/1000)),
IF(AND(C7508="Wine",D7508="Fortified Wines"),
SUM(LOOKUP(2,1/(SRP!$B$26:$B$29&lt;=E7508)/(SRP!$C$26:$C$29&gt;=E7508),SRP!$D$26:$D$29)*(G7508/100)*(E7508/1000)),
IF(C7508="Wine",
SUM(LOOKUP(2,1/(SRP!$B$21:$B$25&lt;=E7508)/(SRP!$C$21:$C$25&gt;=E7508),SRP!$D$21:$D$25)*(G7508/100)*(E7508/1000)),
IF(AND(C7508="Ready to Drink",D7508="RTD-One Pour Cocktail&gt;7%&lt;=14.5"),
SUM(LOOKUP(2,1/(SRP!$B$16:$B$20&lt;=E7508)/(SRP!$C$16:$C$20&gt;=E7508),SRP!$D$16:$D$20)*(G7508/100)*(E7508/1000)),
IF(C7508="Ready to Drink",
SUM(LOOKUP(2,1/(SRP!$B$11:$B$15&lt;=E7508)/(SRP!$C$11:$C$15&gt;=E7508),SRP!$D$11:$D$15)*(G7508/100)*(E7508/1000)),
0)))))),2)</f>
        <v>76.12</v>
      </c>
      <c r="L7508" s="173" t="str">
        <f t="shared" si="117"/>
        <v>Ready to Drink19500</v>
      </c>
      <c r="M7508" s="154" t="e">
        <f>VLOOKUP(L7508,'Slope %'!C:D,2,0)</f>
        <v>#N/A</v>
      </c>
    </row>
    <row r="7509" spans="1:13" x14ac:dyDescent="0.25">
      <c r="A7509" s="169">
        <v>70769</v>
      </c>
      <c r="B7509" s="170" t="s">
        <v>5455</v>
      </c>
      <c r="C7509" s="170" t="s">
        <v>263</v>
      </c>
      <c r="D7509" s="170" t="s">
        <v>935</v>
      </c>
      <c r="E7509" s="170">
        <v>19500</v>
      </c>
      <c r="F7509" s="170">
        <v>1</v>
      </c>
      <c r="G7509" s="171">
        <v>5</v>
      </c>
      <c r="H7509" s="170" t="s">
        <v>1615</v>
      </c>
      <c r="I7509" s="171">
        <v>156.52000000000001</v>
      </c>
      <c r="J7509" s="169">
        <v>1</v>
      </c>
      <c r="K7509" s="154" cm="1">
        <f t="array" ref="K7509">ROUND(
IF(C7509="Beer",
SUM(LOOKUP(2,1/(SRP!$B$8:$B$10&lt;=E7509)/(SRP!$C$8:$C$10&gt;=E7509),SRP!$D$8:$D$10)*(G7509/100)*(E7509/1000)),
IF(C7509="Spirits",
SUM(LOOKUP(2,1/(SRP!$B$2:$B$7&lt;=E7509)/(SRP!$C$2:$C$7&gt;=E7509),SRP!$D$2:$D$7)*(G7509/100)*(E7509/1000)),
IF(AND(C7509="Wine",D7509="Fortified Wines"),
SUM(LOOKUP(2,1/(SRP!$B$26:$B$29&lt;=E7509)/(SRP!$C$26:$C$29&gt;=E7509),SRP!$D$26:$D$29)*(G7509/100)*(E7509/1000)),
IF(C7509="Wine",
SUM(LOOKUP(2,1/(SRP!$B$21:$B$25&lt;=E7509)/(SRP!$C$21:$C$25&gt;=E7509),SRP!$D$21:$D$25)*(G7509/100)*(E7509/1000)),
IF(AND(C7509="Ready to Drink",D7509="RTD-One Pour Cocktail&gt;7%&lt;=14.5"),
SUM(LOOKUP(2,1/(SRP!$B$16:$B$20&lt;=E7509)/(SRP!$C$16:$C$20&gt;=E7509),SRP!$D$16:$D$20)*(G7509/100)*(E7509/1000)),
IF(C7509="Ready to Drink",
SUM(LOOKUP(2,1/(SRP!$B$11:$B$15&lt;=E7509)/(SRP!$C$11:$C$15&gt;=E7509),SRP!$D$11:$D$15)*(G7509/100)*(E7509/1000)),
0)))))),2)</f>
        <v>76.12</v>
      </c>
      <c r="L7509" s="173" t="str">
        <f t="shared" si="117"/>
        <v>Ready to Drink19500</v>
      </c>
      <c r="M7509" s="154" t="e">
        <f>VLOOKUP(L7509,'Slope %'!C:D,2,0)</f>
        <v>#N/A</v>
      </c>
    </row>
    <row r="7510" spans="1:13" x14ac:dyDescent="0.25">
      <c r="A7510" s="169">
        <v>70780</v>
      </c>
      <c r="B7510" s="170" t="s">
        <v>5456</v>
      </c>
      <c r="C7510" s="170" t="s">
        <v>15</v>
      </c>
      <c r="D7510" s="170" t="s">
        <v>19</v>
      </c>
      <c r="E7510" s="170">
        <v>750</v>
      </c>
      <c r="F7510" s="170">
        <v>12</v>
      </c>
      <c r="G7510" s="171">
        <v>40</v>
      </c>
      <c r="H7510" s="170" t="s">
        <v>5457</v>
      </c>
      <c r="I7510" s="171">
        <v>24.49</v>
      </c>
      <c r="J7510" s="169">
        <v>1</v>
      </c>
      <c r="K7510" s="154" cm="1">
        <f t="array" ref="K7510">ROUND(
IF(C7510="Beer",
SUM(LOOKUP(2,1/(SRP!$B$8:$B$10&lt;=E7510)/(SRP!$C$8:$C$10&gt;=E7510),SRP!$D$8:$D$10)*(G7510/100)*(E7510/1000)),
IF(C7510="Spirits",
SUM(LOOKUP(2,1/(SRP!$B$2:$B$7&lt;=E7510)/(SRP!$C$2:$C$7&gt;=E7510),SRP!$D$2:$D$7)*(G7510/100)*(E7510/1000)),
IF(AND(C7510="Wine",D7510="Fortified Wines"),
SUM(LOOKUP(2,1/(SRP!$B$26:$B$29&lt;=E7510)/(SRP!$C$26:$C$29&gt;=E7510),SRP!$D$26:$D$29)*(G7510/100)*(E7510/1000)),
IF(C7510="Wine",
SUM(LOOKUP(2,1/(SRP!$B$21:$B$25&lt;=E7510)/(SRP!$C$21:$C$25&gt;=E7510),SRP!$D$21:$D$25)*(G7510/100)*(E7510/1000)),
IF(AND(C7510="Ready to Drink",D7510="RTD-One Pour Cocktail&gt;7%&lt;=14.5"),
SUM(LOOKUP(2,1/(SRP!$B$16:$B$20&lt;=E7510)/(SRP!$C$16:$C$20&gt;=E7510),SRP!$D$16:$D$20)*(G7510/100)*(E7510/1000)),
IF(C7510="Ready to Drink",
SUM(LOOKUP(2,1/(SRP!$B$11:$B$15&lt;=E7510)/(SRP!$C$11:$C$15&gt;=E7510),SRP!$D$11:$D$15)*(G7510/100)*(E7510/1000)),
0)))))),2)</f>
        <v>23.42</v>
      </c>
      <c r="L7510" s="173" t="str">
        <f t="shared" si="117"/>
        <v>Spirits750</v>
      </c>
      <c r="M7510" s="154">
        <f>VLOOKUP(L7510,'Slope %'!C:D,2,0)</f>
        <v>7.0000000000000007E-2</v>
      </c>
    </row>
    <row r="7511" spans="1:13" x14ac:dyDescent="0.25">
      <c r="A7511" s="169">
        <v>70788</v>
      </c>
      <c r="B7511" s="170" t="s">
        <v>5458</v>
      </c>
      <c r="C7511" s="170" t="s">
        <v>11</v>
      </c>
      <c r="D7511" s="170" t="s">
        <v>211</v>
      </c>
      <c r="E7511" s="170">
        <v>473</v>
      </c>
      <c r="F7511" s="170">
        <v>24</v>
      </c>
      <c r="G7511" s="171">
        <v>4</v>
      </c>
      <c r="H7511" s="170" t="s">
        <v>2261</v>
      </c>
      <c r="I7511" s="171">
        <v>4.4000000000000004</v>
      </c>
      <c r="J7511" s="169">
        <v>1</v>
      </c>
      <c r="K7511" s="154" cm="1">
        <f t="array" ref="K7511">ROUND(
IF(C7511="Beer",
SUM(LOOKUP(2,1/(SRP!$B$8:$B$10&lt;=E7511)/(SRP!$C$8:$C$10&gt;=E7511),SRP!$D$8:$D$10)*(G7511/100)*(E7511/1000)),
IF(C7511="Spirits",
SUM(LOOKUP(2,1/(SRP!$B$2:$B$7&lt;=E7511)/(SRP!$C$2:$C$7&gt;=E7511),SRP!$D$2:$D$7)*(G7511/100)*(E7511/1000)),
IF(AND(C7511="Wine",D7511="Fortified Wines"),
SUM(LOOKUP(2,1/(SRP!$B$26:$B$29&lt;=E7511)/(SRP!$C$26:$C$29&gt;=E7511),SRP!$D$26:$D$29)*(G7511/100)*(E7511/1000)),
IF(C7511="Wine",
SUM(LOOKUP(2,1/(SRP!$B$21:$B$25&lt;=E7511)/(SRP!$C$21:$C$25&gt;=E7511),SRP!$D$21:$D$25)*(G7511/100)*(E7511/1000)),
IF(AND(C7511="Ready to Drink",D7511="RTD-One Pour Cocktail&gt;7%&lt;=14.5"),
SUM(LOOKUP(2,1/(SRP!$B$16:$B$20&lt;=E7511)/(SRP!$C$16:$C$20&gt;=E7511),SRP!$D$16:$D$20)*(G7511/100)*(E7511/1000)),
IF(C7511="Ready to Drink",
SUM(LOOKUP(2,1/(SRP!$B$11:$B$15&lt;=E7511)/(SRP!$C$11:$C$15&gt;=E7511),SRP!$D$11:$D$15)*(G7511/100)*(E7511/1000)),
0)))))),2)</f>
        <v>1.48</v>
      </c>
      <c r="L7511" s="173" t="str">
        <f t="shared" si="117"/>
        <v>Beer473</v>
      </c>
      <c r="M7511" s="154">
        <f>VLOOKUP(L7511,'Slope %'!C:D,2,0)</f>
        <v>0.12</v>
      </c>
    </row>
    <row r="7512" spans="1:13" x14ac:dyDescent="0.25">
      <c r="A7512" s="169">
        <v>70788</v>
      </c>
      <c r="B7512" s="170" t="s">
        <v>5458</v>
      </c>
      <c r="C7512" s="170" t="s">
        <v>11</v>
      </c>
      <c r="D7512" s="170" t="s">
        <v>211</v>
      </c>
      <c r="E7512" s="170">
        <v>473</v>
      </c>
      <c r="F7512" s="170">
        <v>24</v>
      </c>
      <c r="G7512" s="171">
        <v>4</v>
      </c>
      <c r="H7512" s="170" t="s">
        <v>1407</v>
      </c>
      <c r="I7512" s="171">
        <v>4.4000000000000004</v>
      </c>
      <c r="J7512" s="169">
        <v>1</v>
      </c>
      <c r="K7512" s="154" cm="1">
        <f t="array" ref="K7512">ROUND(
IF(C7512="Beer",
SUM(LOOKUP(2,1/(SRP!$B$8:$B$10&lt;=E7512)/(SRP!$C$8:$C$10&gt;=E7512),SRP!$D$8:$D$10)*(G7512/100)*(E7512/1000)),
IF(C7512="Spirits",
SUM(LOOKUP(2,1/(SRP!$B$2:$B$7&lt;=E7512)/(SRP!$C$2:$C$7&gt;=E7512),SRP!$D$2:$D$7)*(G7512/100)*(E7512/1000)),
IF(AND(C7512="Wine",D7512="Fortified Wines"),
SUM(LOOKUP(2,1/(SRP!$B$26:$B$29&lt;=E7512)/(SRP!$C$26:$C$29&gt;=E7512),SRP!$D$26:$D$29)*(G7512/100)*(E7512/1000)),
IF(C7512="Wine",
SUM(LOOKUP(2,1/(SRP!$B$21:$B$25&lt;=E7512)/(SRP!$C$21:$C$25&gt;=E7512),SRP!$D$21:$D$25)*(G7512/100)*(E7512/1000)),
IF(AND(C7512="Ready to Drink",D7512="RTD-One Pour Cocktail&gt;7%&lt;=14.5"),
SUM(LOOKUP(2,1/(SRP!$B$16:$B$20&lt;=E7512)/(SRP!$C$16:$C$20&gt;=E7512),SRP!$D$16:$D$20)*(G7512/100)*(E7512/1000)),
IF(C7512="Ready to Drink",
SUM(LOOKUP(2,1/(SRP!$B$11:$B$15&lt;=E7512)/(SRP!$C$11:$C$15&gt;=E7512),SRP!$D$11:$D$15)*(G7512/100)*(E7512/1000)),
0)))))),2)</f>
        <v>1.48</v>
      </c>
      <c r="L7512" s="173" t="str">
        <f t="shared" si="117"/>
        <v>Beer473</v>
      </c>
      <c r="M7512" s="154">
        <f>VLOOKUP(L7512,'Slope %'!C:D,2,0)</f>
        <v>0.12</v>
      </c>
    </row>
    <row r="7513" spans="1:13" x14ac:dyDescent="0.25">
      <c r="A7513" s="169">
        <v>70811</v>
      </c>
      <c r="B7513" s="170" t="s">
        <v>4023</v>
      </c>
      <c r="C7513" s="170" t="s">
        <v>1065</v>
      </c>
      <c r="D7513" s="170" t="s">
        <v>1066</v>
      </c>
      <c r="E7513" s="170">
        <v>1420</v>
      </c>
      <c r="F7513" s="170">
        <v>6</v>
      </c>
      <c r="G7513" s="171">
        <v>9.9999999999999995E-8</v>
      </c>
      <c r="H7513" s="170" t="s">
        <v>177</v>
      </c>
      <c r="I7513" s="171">
        <v>12.99</v>
      </c>
      <c r="J7513" s="169">
        <v>4</v>
      </c>
      <c r="K7513" s="154" cm="1">
        <f t="array" ref="K7513">ROUND(
IF(C7513="Beer",
SUM(LOOKUP(2,1/(SRP!$B$8:$B$10&lt;=E7513)/(SRP!$C$8:$C$10&gt;=E7513),SRP!$D$8:$D$10)*(G7513/100)*(E7513/1000)),
IF(C7513="Spirits",
SUM(LOOKUP(2,1/(SRP!$B$2:$B$7&lt;=E7513)/(SRP!$C$2:$C$7&gt;=E7513),SRP!$D$2:$D$7)*(G7513/100)*(E7513/1000)),
IF(AND(C7513="Wine",D7513="Fortified Wines"),
SUM(LOOKUP(2,1/(SRP!$B$26:$B$29&lt;=E7513)/(SRP!$C$26:$C$29&gt;=E7513),SRP!$D$26:$D$29)*(G7513/100)*(E7513/1000)),
IF(C7513="Wine",
SUM(LOOKUP(2,1/(SRP!$B$21:$B$25&lt;=E7513)/(SRP!$C$21:$C$25&gt;=E7513),SRP!$D$21:$D$25)*(G7513/100)*(E7513/1000)),
IF(AND(C7513="Ready to Drink",D7513="RTD-One Pour Cocktail&gt;7%&lt;=14.5"),
SUM(LOOKUP(2,1/(SRP!$B$16:$B$20&lt;=E7513)/(SRP!$C$16:$C$20&gt;=E7513),SRP!$D$16:$D$20)*(G7513/100)*(E7513/1000)),
IF(C7513="Ready to Drink",
SUM(LOOKUP(2,1/(SRP!$B$11:$B$15&lt;=E7513)/(SRP!$C$11:$C$15&gt;=E7513),SRP!$D$11:$D$15)*(G7513/100)*(E7513/1000)),
0)))))),2)</f>
        <v>0</v>
      </c>
      <c r="L7513" s="173" t="str">
        <f t="shared" si="117"/>
        <v>Dealcoholized1420</v>
      </c>
      <c r="M7513" s="154" t="e">
        <f>VLOOKUP(L7513,'Slope %'!C:D,2,0)</f>
        <v>#N/A</v>
      </c>
    </row>
    <row r="7514" spans="1:13" x14ac:dyDescent="0.25">
      <c r="A7514" s="169">
        <v>70812</v>
      </c>
      <c r="B7514" s="170" t="s">
        <v>5459</v>
      </c>
      <c r="C7514" s="170" t="s">
        <v>263</v>
      </c>
      <c r="D7514" s="170" t="s">
        <v>646</v>
      </c>
      <c r="E7514" s="170">
        <v>1750</v>
      </c>
      <c r="F7514" s="170">
        <v>8</v>
      </c>
      <c r="G7514" s="171">
        <v>7</v>
      </c>
      <c r="H7514" s="170" t="s">
        <v>285</v>
      </c>
      <c r="I7514" s="171">
        <v>11.97</v>
      </c>
      <c r="J7514" s="169">
        <v>1</v>
      </c>
      <c r="K7514" s="154" cm="1">
        <f t="array" ref="K7514">ROUND(
IF(C7514="Beer",
SUM(LOOKUP(2,1/(SRP!$B$8:$B$10&lt;=E7514)/(SRP!$C$8:$C$10&gt;=E7514),SRP!$D$8:$D$10)*(G7514/100)*(E7514/1000)),
IF(C7514="Spirits",
SUM(LOOKUP(2,1/(SRP!$B$2:$B$7&lt;=E7514)/(SRP!$C$2:$C$7&gt;=E7514),SRP!$D$2:$D$7)*(G7514/100)*(E7514/1000)),
IF(AND(C7514="Wine",D7514="Fortified Wines"),
SUM(LOOKUP(2,1/(SRP!$B$26:$B$29&lt;=E7514)/(SRP!$C$26:$C$29&gt;=E7514),SRP!$D$26:$D$29)*(G7514/100)*(E7514/1000)),
IF(C7514="Wine",
SUM(LOOKUP(2,1/(SRP!$B$21:$B$25&lt;=E7514)/(SRP!$C$21:$C$25&gt;=E7514),SRP!$D$21:$D$25)*(G7514/100)*(E7514/1000)),
IF(AND(C7514="Ready to Drink",D7514="RTD-One Pour Cocktail&gt;7%&lt;=14.5"),
SUM(LOOKUP(2,1/(SRP!$B$16:$B$20&lt;=E7514)/(SRP!$C$16:$C$20&gt;=E7514),SRP!$D$16:$D$20)*(G7514/100)*(E7514/1000)),
IF(C7514="Ready to Drink",
SUM(LOOKUP(2,1/(SRP!$B$11:$B$15&lt;=E7514)/(SRP!$C$11:$C$15&gt;=E7514),SRP!$D$11:$D$15)*(G7514/100)*(E7514/1000)),
0)))))),2)</f>
        <v>9.56</v>
      </c>
      <c r="L7514" s="173" t="str">
        <f t="shared" si="117"/>
        <v>Ready to Drink1750</v>
      </c>
      <c r="M7514" s="154">
        <f>VLOOKUP(L7514,'Slope %'!C:D,2,0)</f>
        <v>0.1</v>
      </c>
    </row>
    <row r="7515" spans="1:13" x14ac:dyDescent="0.25">
      <c r="A7515" s="169">
        <v>70812</v>
      </c>
      <c r="B7515" s="170" t="s">
        <v>5459</v>
      </c>
      <c r="C7515" s="170" t="s">
        <v>263</v>
      </c>
      <c r="D7515" s="170" t="s">
        <v>646</v>
      </c>
      <c r="E7515" s="170">
        <v>1750</v>
      </c>
      <c r="F7515" s="170">
        <v>8</v>
      </c>
      <c r="G7515" s="171">
        <v>7</v>
      </c>
      <c r="H7515" s="170" t="s">
        <v>285</v>
      </c>
      <c r="I7515" s="171">
        <v>11.97</v>
      </c>
      <c r="J7515" s="169">
        <v>1</v>
      </c>
      <c r="K7515" s="154" cm="1">
        <f t="array" ref="K7515">ROUND(
IF(C7515="Beer",
SUM(LOOKUP(2,1/(SRP!$B$8:$B$10&lt;=E7515)/(SRP!$C$8:$C$10&gt;=E7515),SRP!$D$8:$D$10)*(G7515/100)*(E7515/1000)),
IF(C7515="Spirits",
SUM(LOOKUP(2,1/(SRP!$B$2:$B$7&lt;=E7515)/(SRP!$C$2:$C$7&gt;=E7515),SRP!$D$2:$D$7)*(G7515/100)*(E7515/1000)),
IF(AND(C7515="Wine",D7515="Fortified Wines"),
SUM(LOOKUP(2,1/(SRP!$B$26:$B$29&lt;=E7515)/(SRP!$C$26:$C$29&gt;=E7515),SRP!$D$26:$D$29)*(G7515/100)*(E7515/1000)),
IF(C7515="Wine",
SUM(LOOKUP(2,1/(SRP!$B$21:$B$25&lt;=E7515)/(SRP!$C$21:$C$25&gt;=E7515),SRP!$D$21:$D$25)*(G7515/100)*(E7515/1000)),
IF(AND(C7515="Ready to Drink",D7515="RTD-One Pour Cocktail&gt;7%&lt;=14.5"),
SUM(LOOKUP(2,1/(SRP!$B$16:$B$20&lt;=E7515)/(SRP!$C$16:$C$20&gt;=E7515),SRP!$D$16:$D$20)*(G7515/100)*(E7515/1000)),
IF(C7515="Ready to Drink",
SUM(LOOKUP(2,1/(SRP!$B$11:$B$15&lt;=E7515)/(SRP!$C$11:$C$15&gt;=E7515),SRP!$D$11:$D$15)*(G7515/100)*(E7515/1000)),
0)))))),2)</f>
        <v>9.56</v>
      </c>
      <c r="L7515" s="173" t="str">
        <f t="shared" si="117"/>
        <v>Ready to Drink1750</v>
      </c>
      <c r="M7515" s="154">
        <f>VLOOKUP(L7515,'Slope %'!C:D,2,0)</f>
        <v>0.1</v>
      </c>
    </row>
    <row r="7516" spans="1:13" x14ac:dyDescent="0.25">
      <c r="A7516" s="169">
        <v>70815</v>
      </c>
      <c r="B7516" s="170" t="s">
        <v>4022</v>
      </c>
      <c r="C7516" s="170" t="s">
        <v>1065</v>
      </c>
      <c r="D7516" s="170" t="s">
        <v>1066</v>
      </c>
      <c r="E7516" s="170">
        <v>1420</v>
      </c>
      <c r="F7516" s="170">
        <v>6</v>
      </c>
      <c r="G7516" s="171">
        <v>9.9999999999999995E-8</v>
      </c>
      <c r="H7516" s="170" t="s">
        <v>177</v>
      </c>
      <c r="I7516" s="171">
        <v>12.99</v>
      </c>
      <c r="J7516" s="169">
        <v>4</v>
      </c>
      <c r="K7516" s="154" cm="1">
        <f t="array" ref="K7516">ROUND(
IF(C7516="Beer",
SUM(LOOKUP(2,1/(SRP!$B$8:$B$10&lt;=E7516)/(SRP!$C$8:$C$10&gt;=E7516),SRP!$D$8:$D$10)*(G7516/100)*(E7516/1000)),
IF(C7516="Spirits",
SUM(LOOKUP(2,1/(SRP!$B$2:$B$7&lt;=E7516)/(SRP!$C$2:$C$7&gt;=E7516),SRP!$D$2:$D$7)*(G7516/100)*(E7516/1000)),
IF(AND(C7516="Wine",D7516="Fortified Wines"),
SUM(LOOKUP(2,1/(SRP!$B$26:$B$29&lt;=E7516)/(SRP!$C$26:$C$29&gt;=E7516),SRP!$D$26:$D$29)*(G7516/100)*(E7516/1000)),
IF(C7516="Wine",
SUM(LOOKUP(2,1/(SRP!$B$21:$B$25&lt;=E7516)/(SRP!$C$21:$C$25&gt;=E7516),SRP!$D$21:$D$25)*(G7516/100)*(E7516/1000)),
IF(AND(C7516="Ready to Drink",D7516="RTD-One Pour Cocktail&gt;7%&lt;=14.5"),
SUM(LOOKUP(2,1/(SRP!$B$16:$B$20&lt;=E7516)/(SRP!$C$16:$C$20&gt;=E7516),SRP!$D$16:$D$20)*(G7516/100)*(E7516/1000)),
IF(C7516="Ready to Drink",
SUM(LOOKUP(2,1/(SRP!$B$11:$B$15&lt;=E7516)/(SRP!$C$11:$C$15&gt;=E7516),SRP!$D$11:$D$15)*(G7516/100)*(E7516/1000)),
0)))))),2)</f>
        <v>0</v>
      </c>
      <c r="L7516" s="173" t="str">
        <f t="shared" si="117"/>
        <v>Dealcoholized1420</v>
      </c>
      <c r="M7516" s="154" t="e">
        <f>VLOOKUP(L7516,'Slope %'!C:D,2,0)</f>
        <v>#N/A</v>
      </c>
    </row>
    <row r="7517" spans="1:13" x14ac:dyDescent="0.25">
      <c r="A7517" s="169">
        <v>70827</v>
      </c>
      <c r="B7517" s="170" t="s">
        <v>5460</v>
      </c>
      <c r="C7517" s="170" t="s">
        <v>263</v>
      </c>
      <c r="D7517" s="170" t="s">
        <v>264</v>
      </c>
      <c r="E7517" s="170">
        <v>1750</v>
      </c>
      <c r="F7517" s="170">
        <v>8</v>
      </c>
      <c r="G7517" s="171">
        <v>7</v>
      </c>
      <c r="H7517" s="170" t="s">
        <v>285</v>
      </c>
      <c r="I7517" s="171">
        <v>11.97</v>
      </c>
      <c r="J7517" s="169">
        <v>1</v>
      </c>
      <c r="K7517" s="154" cm="1">
        <f t="array" ref="K7517">ROUND(
IF(C7517="Beer",
SUM(LOOKUP(2,1/(SRP!$B$8:$B$10&lt;=E7517)/(SRP!$C$8:$C$10&gt;=E7517),SRP!$D$8:$D$10)*(G7517/100)*(E7517/1000)),
IF(C7517="Spirits",
SUM(LOOKUP(2,1/(SRP!$B$2:$B$7&lt;=E7517)/(SRP!$C$2:$C$7&gt;=E7517),SRP!$D$2:$D$7)*(G7517/100)*(E7517/1000)),
IF(AND(C7517="Wine",D7517="Fortified Wines"),
SUM(LOOKUP(2,1/(SRP!$B$26:$B$29&lt;=E7517)/(SRP!$C$26:$C$29&gt;=E7517),SRP!$D$26:$D$29)*(G7517/100)*(E7517/1000)),
IF(C7517="Wine",
SUM(LOOKUP(2,1/(SRP!$B$21:$B$25&lt;=E7517)/(SRP!$C$21:$C$25&gt;=E7517),SRP!$D$21:$D$25)*(G7517/100)*(E7517/1000)),
IF(AND(C7517="Ready to Drink",D7517="RTD-One Pour Cocktail&gt;7%&lt;=14.5"),
SUM(LOOKUP(2,1/(SRP!$B$16:$B$20&lt;=E7517)/(SRP!$C$16:$C$20&gt;=E7517),SRP!$D$16:$D$20)*(G7517/100)*(E7517/1000)),
IF(C7517="Ready to Drink",
SUM(LOOKUP(2,1/(SRP!$B$11:$B$15&lt;=E7517)/(SRP!$C$11:$C$15&gt;=E7517),SRP!$D$11:$D$15)*(G7517/100)*(E7517/1000)),
0)))))),2)</f>
        <v>9.56</v>
      </c>
      <c r="L7517" s="173" t="str">
        <f t="shared" si="117"/>
        <v>Ready to Drink1750</v>
      </c>
      <c r="M7517" s="154">
        <f>VLOOKUP(L7517,'Slope %'!C:D,2,0)</f>
        <v>0.1</v>
      </c>
    </row>
    <row r="7518" spans="1:13" x14ac:dyDescent="0.25">
      <c r="A7518" s="169">
        <v>70827</v>
      </c>
      <c r="B7518" s="170" t="s">
        <v>5460</v>
      </c>
      <c r="C7518" s="170" t="s">
        <v>263</v>
      </c>
      <c r="D7518" s="170" t="s">
        <v>264</v>
      </c>
      <c r="E7518" s="170">
        <v>1750</v>
      </c>
      <c r="F7518" s="170">
        <v>8</v>
      </c>
      <c r="G7518" s="171">
        <v>7</v>
      </c>
      <c r="H7518" s="170" t="s">
        <v>285</v>
      </c>
      <c r="I7518" s="171">
        <v>11.97</v>
      </c>
      <c r="J7518" s="169">
        <v>1</v>
      </c>
      <c r="K7518" s="154" cm="1">
        <f t="array" ref="K7518">ROUND(
IF(C7518="Beer",
SUM(LOOKUP(2,1/(SRP!$B$8:$B$10&lt;=E7518)/(SRP!$C$8:$C$10&gt;=E7518),SRP!$D$8:$D$10)*(G7518/100)*(E7518/1000)),
IF(C7518="Spirits",
SUM(LOOKUP(2,1/(SRP!$B$2:$B$7&lt;=E7518)/(SRP!$C$2:$C$7&gt;=E7518),SRP!$D$2:$D$7)*(G7518/100)*(E7518/1000)),
IF(AND(C7518="Wine",D7518="Fortified Wines"),
SUM(LOOKUP(2,1/(SRP!$B$26:$B$29&lt;=E7518)/(SRP!$C$26:$C$29&gt;=E7518),SRP!$D$26:$D$29)*(G7518/100)*(E7518/1000)),
IF(C7518="Wine",
SUM(LOOKUP(2,1/(SRP!$B$21:$B$25&lt;=E7518)/(SRP!$C$21:$C$25&gt;=E7518),SRP!$D$21:$D$25)*(G7518/100)*(E7518/1000)),
IF(AND(C7518="Ready to Drink",D7518="RTD-One Pour Cocktail&gt;7%&lt;=14.5"),
SUM(LOOKUP(2,1/(SRP!$B$16:$B$20&lt;=E7518)/(SRP!$C$16:$C$20&gt;=E7518),SRP!$D$16:$D$20)*(G7518/100)*(E7518/1000)),
IF(C7518="Ready to Drink",
SUM(LOOKUP(2,1/(SRP!$B$11:$B$15&lt;=E7518)/(SRP!$C$11:$C$15&gt;=E7518),SRP!$D$11:$D$15)*(G7518/100)*(E7518/1000)),
0)))))),2)</f>
        <v>9.56</v>
      </c>
      <c r="L7518" s="173" t="str">
        <f t="shared" si="117"/>
        <v>Ready to Drink1750</v>
      </c>
      <c r="M7518" s="154">
        <f>VLOOKUP(L7518,'Slope %'!C:D,2,0)</f>
        <v>0.1</v>
      </c>
    </row>
    <row r="7519" spans="1:13" x14ac:dyDescent="0.25">
      <c r="A7519" s="169">
        <v>70828</v>
      </c>
      <c r="B7519" s="170" t="s">
        <v>5461</v>
      </c>
      <c r="C7519" s="170" t="s">
        <v>263</v>
      </c>
      <c r="D7519" s="170" t="s">
        <v>264</v>
      </c>
      <c r="E7519" s="170">
        <v>1750</v>
      </c>
      <c r="F7519" s="170">
        <v>8</v>
      </c>
      <c r="G7519" s="171">
        <v>7</v>
      </c>
      <c r="H7519" s="170" t="s">
        <v>285</v>
      </c>
      <c r="I7519" s="171">
        <v>11.97</v>
      </c>
      <c r="J7519" s="169">
        <v>1</v>
      </c>
      <c r="K7519" s="154" cm="1">
        <f t="array" ref="K7519">ROUND(
IF(C7519="Beer",
SUM(LOOKUP(2,1/(SRP!$B$8:$B$10&lt;=E7519)/(SRP!$C$8:$C$10&gt;=E7519),SRP!$D$8:$D$10)*(G7519/100)*(E7519/1000)),
IF(C7519="Spirits",
SUM(LOOKUP(2,1/(SRP!$B$2:$B$7&lt;=E7519)/(SRP!$C$2:$C$7&gt;=E7519),SRP!$D$2:$D$7)*(G7519/100)*(E7519/1000)),
IF(AND(C7519="Wine",D7519="Fortified Wines"),
SUM(LOOKUP(2,1/(SRP!$B$26:$B$29&lt;=E7519)/(SRP!$C$26:$C$29&gt;=E7519),SRP!$D$26:$D$29)*(G7519/100)*(E7519/1000)),
IF(C7519="Wine",
SUM(LOOKUP(2,1/(SRP!$B$21:$B$25&lt;=E7519)/(SRP!$C$21:$C$25&gt;=E7519),SRP!$D$21:$D$25)*(G7519/100)*(E7519/1000)),
IF(AND(C7519="Ready to Drink",D7519="RTD-One Pour Cocktail&gt;7%&lt;=14.5"),
SUM(LOOKUP(2,1/(SRP!$B$16:$B$20&lt;=E7519)/(SRP!$C$16:$C$20&gt;=E7519),SRP!$D$16:$D$20)*(G7519/100)*(E7519/1000)),
IF(C7519="Ready to Drink",
SUM(LOOKUP(2,1/(SRP!$B$11:$B$15&lt;=E7519)/(SRP!$C$11:$C$15&gt;=E7519),SRP!$D$11:$D$15)*(G7519/100)*(E7519/1000)),
0)))))),2)</f>
        <v>9.56</v>
      </c>
      <c r="L7519" s="173" t="str">
        <f t="shared" si="117"/>
        <v>Ready to Drink1750</v>
      </c>
      <c r="M7519" s="154">
        <f>VLOOKUP(L7519,'Slope %'!C:D,2,0)</f>
        <v>0.1</v>
      </c>
    </row>
    <row r="7520" spans="1:13" x14ac:dyDescent="0.25">
      <c r="A7520" s="169">
        <v>70828</v>
      </c>
      <c r="B7520" s="170" t="s">
        <v>5461</v>
      </c>
      <c r="C7520" s="170" t="s">
        <v>263</v>
      </c>
      <c r="D7520" s="170" t="s">
        <v>264</v>
      </c>
      <c r="E7520" s="170">
        <v>1750</v>
      </c>
      <c r="F7520" s="170">
        <v>8</v>
      </c>
      <c r="G7520" s="171">
        <v>7</v>
      </c>
      <c r="H7520" s="170" t="s">
        <v>285</v>
      </c>
      <c r="I7520" s="171">
        <v>11.97</v>
      </c>
      <c r="J7520" s="169">
        <v>1</v>
      </c>
      <c r="K7520" s="154" cm="1">
        <f t="array" ref="K7520">ROUND(
IF(C7520="Beer",
SUM(LOOKUP(2,1/(SRP!$B$8:$B$10&lt;=E7520)/(SRP!$C$8:$C$10&gt;=E7520),SRP!$D$8:$D$10)*(G7520/100)*(E7520/1000)),
IF(C7520="Spirits",
SUM(LOOKUP(2,1/(SRP!$B$2:$B$7&lt;=E7520)/(SRP!$C$2:$C$7&gt;=E7520),SRP!$D$2:$D$7)*(G7520/100)*(E7520/1000)),
IF(AND(C7520="Wine",D7520="Fortified Wines"),
SUM(LOOKUP(2,1/(SRP!$B$26:$B$29&lt;=E7520)/(SRP!$C$26:$C$29&gt;=E7520),SRP!$D$26:$D$29)*(G7520/100)*(E7520/1000)),
IF(C7520="Wine",
SUM(LOOKUP(2,1/(SRP!$B$21:$B$25&lt;=E7520)/(SRP!$C$21:$C$25&gt;=E7520),SRP!$D$21:$D$25)*(G7520/100)*(E7520/1000)),
IF(AND(C7520="Ready to Drink",D7520="RTD-One Pour Cocktail&gt;7%&lt;=14.5"),
SUM(LOOKUP(2,1/(SRP!$B$16:$B$20&lt;=E7520)/(SRP!$C$16:$C$20&gt;=E7520),SRP!$D$16:$D$20)*(G7520/100)*(E7520/1000)),
IF(C7520="Ready to Drink",
SUM(LOOKUP(2,1/(SRP!$B$11:$B$15&lt;=E7520)/(SRP!$C$11:$C$15&gt;=E7520),SRP!$D$11:$D$15)*(G7520/100)*(E7520/1000)),
0)))))),2)</f>
        <v>9.56</v>
      </c>
      <c r="L7520" s="173" t="str">
        <f t="shared" si="117"/>
        <v>Ready to Drink1750</v>
      </c>
      <c r="M7520" s="154">
        <f>VLOOKUP(L7520,'Slope %'!C:D,2,0)</f>
        <v>0.1</v>
      </c>
    </row>
    <row r="7521" spans="1:13" x14ac:dyDescent="0.25">
      <c r="A7521" s="169">
        <v>70839</v>
      </c>
      <c r="B7521" s="170" t="s">
        <v>5462</v>
      </c>
      <c r="C7521" s="170" t="s">
        <v>24</v>
      </c>
      <c r="D7521" s="170" t="s">
        <v>34</v>
      </c>
      <c r="E7521" s="170">
        <v>750</v>
      </c>
      <c r="F7521" s="170">
        <v>12</v>
      </c>
      <c r="G7521" s="171">
        <v>8</v>
      </c>
      <c r="H7521" s="170" t="s">
        <v>22</v>
      </c>
      <c r="I7521" s="171">
        <v>11.99</v>
      </c>
      <c r="J7521" s="169">
        <v>1</v>
      </c>
      <c r="K7521" s="154" cm="1">
        <f t="array" ref="K7521">ROUND(
IF(C7521="Beer",
SUM(LOOKUP(2,1/(SRP!$B$8:$B$10&lt;=E7521)/(SRP!$C$8:$C$10&gt;=E7521),SRP!$D$8:$D$10)*(G7521/100)*(E7521/1000)),
IF(C7521="Spirits",
SUM(LOOKUP(2,1/(SRP!$B$2:$B$7&lt;=E7521)/(SRP!$C$2:$C$7&gt;=E7521),SRP!$D$2:$D$7)*(G7521/100)*(E7521/1000)),
IF(AND(C7521="Wine",D7521="Fortified Wines"),
SUM(LOOKUP(2,1/(SRP!$B$26:$B$29&lt;=E7521)/(SRP!$C$26:$C$29&gt;=E7521),SRP!$D$26:$D$29)*(G7521/100)*(E7521/1000)),
IF(C7521="Wine",
SUM(LOOKUP(2,1/(SRP!$B$21:$B$25&lt;=E7521)/(SRP!$C$21:$C$25&gt;=E7521),SRP!$D$21:$D$25)*(G7521/100)*(E7521/1000)),
IF(AND(C7521="Ready to Drink",D7521="RTD-One Pour Cocktail&gt;7%&lt;=14.5"),
SUM(LOOKUP(2,1/(SRP!$B$16:$B$20&lt;=E7521)/(SRP!$C$16:$C$20&gt;=E7521),SRP!$D$16:$D$20)*(G7521/100)*(E7521/1000)),
IF(C7521="Ready to Drink",
SUM(LOOKUP(2,1/(SRP!$B$11:$B$15&lt;=E7521)/(SRP!$C$11:$C$15&gt;=E7521),SRP!$D$11:$D$15)*(G7521/100)*(E7521/1000)),
0)))))),2)</f>
        <v>4.68</v>
      </c>
      <c r="L7521" s="173" t="str">
        <f t="shared" si="117"/>
        <v>Wine750</v>
      </c>
      <c r="M7521" s="154">
        <f>VLOOKUP(L7521,'Slope %'!C:D,2,0)</f>
        <v>0.1</v>
      </c>
    </row>
    <row r="7522" spans="1:13" x14ac:dyDescent="0.25">
      <c r="A7522" s="169">
        <v>70845</v>
      </c>
      <c r="B7522" s="170" t="s">
        <v>5463</v>
      </c>
      <c r="C7522" s="170" t="s">
        <v>11</v>
      </c>
      <c r="D7522" s="170" t="s">
        <v>267</v>
      </c>
      <c r="E7522" s="170">
        <v>473</v>
      </c>
      <c r="F7522" s="170">
        <v>24</v>
      </c>
      <c r="G7522" s="171">
        <v>5.5</v>
      </c>
      <c r="H7522" s="170" t="s">
        <v>1457</v>
      </c>
      <c r="I7522" s="171">
        <v>4.9000000000000004</v>
      </c>
      <c r="J7522" s="169">
        <v>1</v>
      </c>
      <c r="K7522" s="154" cm="1">
        <f t="array" ref="K7522">ROUND(
IF(C7522="Beer",
SUM(LOOKUP(2,1/(SRP!$B$8:$B$10&lt;=E7522)/(SRP!$C$8:$C$10&gt;=E7522),SRP!$D$8:$D$10)*(G7522/100)*(E7522/1000)),
IF(C7522="Spirits",
SUM(LOOKUP(2,1/(SRP!$B$2:$B$7&lt;=E7522)/(SRP!$C$2:$C$7&gt;=E7522),SRP!$D$2:$D$7)*(G7522/100)*(E7522/1000)),
IF(AND(C7522="Wine",D7522="Fortified Wines"),
SUM(LOOKUP(2,1/(SRP!$B$26:$B$29&lt;=E7522)/(SRP!$C$26:$C$29&gt;=E7522),SRP!$D$26:$D$29)*(G7522/100)*(E7522/1000)),
IF(C7522="Wine",
SUM(LOOKUP(2,1/(SRP!$B$21:$B$25&lt;=E7522)/(SRP!$C$21:$C$25&gt;=E7522),SRP!$D$21:$D$25)*(G7522/100)*(E7522/1000)),
IF(AND(C7522="Ready to Drink",D7522="RTD-One Pour Cocktail&gt;7%&lt;=14.5"),
SUM(LOOKUP(2,1/(SRP!$B$16:$B$20&lt;=E7522)/(SRP!$C$16:$C$20&gt;=E7522),SRP!$D$16:$D$20)*(G7522/100)*(E7522/1000)),
IF(C7522="Ready to Drink",
SUM(LOOKUP(2,1/(SRP!$B$11:$B$15&lt;=E7522)/(SRP!$C$11:$C$15&gt;=E7522),SRP!$D$11:$D$15)*(G7522/100)*(E7522/1000)),
0)))))),2)</f>
        <v>2.0299999999999998</v>
      </c>
      <c r="L7522" s="173" t="str">
        <f t="shared" si="117"/>
        <v>Beer473</v>
      </c>
      <c r="M7522" s="154">
        <f>VLOOKUP(L7522,'Slope %'!C:D,2,0)</f>
        <v>0.12</v>
      </c>
    </row>
    <row r="7523" spans="1:13" x14ac:dyDescent="0.25">
      <c r="A7523" s="169">
        <v>70845</v>
      </c>
      <c r="B7523" s="170" t="s">
        <v>5463</v>
      </c>
      <c r="C7523" s="170" t="s">
        <v>11</v>
      </c>
      <c r="D7523" s="170" t="s">
        <v>267</v>
      </c>
      <c r="E7523" s="170">
        <v>473</v>
      </c>
      <c r="F7523" s="170">
        <v>24</v>
      </c>
      <c r="G7523" s="171">
        <v>5.5</v>
      </c>
      <c r="H7523" s="170" t="s">
        <v>1457</v>
      </c>
      <c r="I7523" s="171">
        <v>4.9000000000000004</v>
      </c>
      <c r="J7523" s="169">
        <v>1</v>
      </c>
      <c r="K7523" s="154" cm="1">
        <f t="array" ref="K7523">ROUND(
IF(C7523="Beer",
SUM(LOOKUP(2,1/(SRP!$B$8:$B$10&lt;=E7523)/(SRP!$C$8:$C$10&gt;=E7523),SRP!$D$8:$D$10)*(G7523/100)*(E7523/1000)),
IF(C7523="Spirits",
SUM(LOOKUP(2,1/(SRP!$B$2:$B$7&lt;=E7523)/(SRP!$C$2:$C$7&gt;=E7523),SRP!$D$2:$D$7)*(G7523/100)*(E7523/1000)),
IF(AND(C7523="Wine",D7523="Fortified Wines"),
SUM(LOOKUP(2,1/(SRP!$B$26:$B$29&lt;=E7523)/(SRP!$C$26:$C$29&gt;=E7523),SRP!$D$26:$D$29)*(G7523/100)*(E7523/1000)),
IF(C7523="Wine",
SUM(LOOKUP(2,1/(SRP!$B$21:$B$25&lt;=E7523)/(SRP!$C$21:$C$25&gt;=E7523),SRP!$D$21:$D$25)*(G7523/100)*(E7523/1000)),
IF(AND(C7523="Ready to Drink",D7523="RTD-One Pour Cocktail&gt;7%&lt;=14.5"),
SUM(LOOKUP(2,1/(SRP!$B$16:$B$20&lt;=E7523)/(SRP!$C$16:$C$20&gt;=E7523),SRP!$D$16:$D$20)*(G7523/100)*(E7523/1000)),
IF(C7523="Ready to Drink",
SUM(LOOKUP(2,1/(SRP!$B$11:$B$15&lt;=E7523)/(SRP!$C$11:$C$15&gt;=E7523),SRP!$D$11:$D$15)*(G7523/100)*(E7523/1000)),
0)))))),2)</f>
        <v>2.0299999999999998</v>
      </c>
      <c r="L7523" s="173" t="str">
        <f t="shared" si="117"/>
        <v>Beer473</v>
      </c>
      <c r="M7523" s="154">
        <f>VLOOKUP(L7523,'Slope %'!C:D,2,0)</f>
        <v>0.12</v>
      </c>
    </row>
    <row r="7524" spans="1:13" x14ac:dyDescent="0.25">
      <c r="A7524" s="169">
        <v>70847</v>
      </c>
      <c r="B7524" s="170" t="s">
        <v>5464</v>
      </c>
      <c r="C7524" s="170" t="s">
        <v>11</v>
      </c>
      <c r="D7524" s="170" t="s">
        <v>267</v>
      </c>
      <c r="E7524" s="170">
        <v>473</v>
      </c>
      <c r="F7524" s="170">
        <v>24</v>
      </c>
      <c r="G7524" s="171">
        <v>5</v>
      </c>
      <c r="H7524" s="170" t="s">
        <v>1457</v>
      </c>
      <c r="I7524" s="171">
        <v>4.75</v>
      </c>
      <c r="J7524" s="169">
        <v>1</v>
      </c>
      <c r="K7524" s="154" cm="1">
        <f t="array" ref="K7524">ROUND(
IF(C7524="Beer",
SUM(LOOKUP(2,1/(SRP!$B$8:$B$10&lt;=E7524)/(SRP!$C$8:$C$10&gt;=E7524),SRP!$D$8:$D$10)*(G7524/100)*(E7524/1000)),
IF(C7524="Spirits",
SUM(LOOKUP(2,1/(SRP!$B$2:$B$7&lt;=E7524)/(SRP!$C$2:$C$7&gt;=E7524),SRP!$D$2:$D$7)*(G7524/100)*(E7524/1000)),
IF(AND(C7524="Wine",D7524="Fortified Wines"),
SUM(LOOKUP(2,1/(SRP!$B$26:$B$29&lt;=E7524)/(SRP!$C$26:$C$29&gt;=E7524),SRP!$D$26:$D$29)*(G7524/100)*(E7524/1000)),
IF(C7524="Wine",
SUM(LOOKUP(2,1/(SRP!$B$21:$B$25&lt;=E7524)/(SRP!$C$21:$C$25&gt;=E7524),SRP!$D$21:$D$25)*(G7524/100)*(E7524/1000)),
IF(AND(C7524="Ready to Drink",D7524="RTD-One Pour Cocktail&gt;7%&lt;=14.5"),
SUM(LOOKUP(2,1/(SRP!$B$16:$B$20&lt;=E7524)/(SRP!$C$16:$C$20&gt;=E7524),SRP!$D$16:$D$20)*(G7524/100)*(E7524/1000)),
IF(C7524="Ready to Drink",
SUM(LOOKUP(2,1/(SRP!$B$11:$B$15&lt;=E7524)/(SRP!$C$11:$C$15&gt;=E7524),SRP!$D$11:$D$15)*(G7524/100)*(E7524/1000)),
0)))))),2)</f>
        <v>1.85</v>
      </c>
      <c r="L7524" s="173" t="str">
        <f t="shared" si="117"/>
        <v>Beer473</v>
      </c>
      <c r="M7524" s="154">
        <f>VLOOKUP(L7524,'Slope %'!C:D,2,0)</f>
        <v>0.12</v>
      </c>
    </row>
    <row r="7525" spans="1:13" x14ac:dyDescent="0.25">
      <c r="A7525" s="169">
        <v>70847</v>
      </c>
      <c r="B7525" s="170" t="s">
        <v>5464</v>
      </c>
      <c r="C7525" s="170" t="s">
        <v>11</v>
      </c>
      <c r="D7525" s="170" t="s">
        <v>267</v>
      </c>
      <c r="E7525" s="170">
        <v>473</v>
      </c>
      <c r="F7525" s="170">
        <v>24</v>
      </c>
      <c r="G7525" s="171">
        <v>5</v>
      </c>
      <c r="H7525" s="170" t="s">
        <v>1457</v>
      </c>
      <c r="I7525" s="171">
        <v>4.75</v>
      </c>
      <c r="J7525" s="169">
        <v>1</v>
      </c>
      <c r="K7525" s="154" cm="1">
        <f t="array" ref="K7525">ROUND(
IF(C7525="Beer",
SUM(LOOKUP(2,1/(SRP!$B$8:$B$10&lt;=E7525)/(SRP!$C$8:$C$10&gt;=E7525),SRP!$D$8:$D$10)*(G7525/100)*(E7525/1000)),
IF(C7525="Spirits",
SUM(LOOKUP(2,1/(SRP!$B$2:$B$7&lt;=E7525)/(SRP!$C$2:$C$7&gt;=E7525),SRP!$D$2:$D$7)*(G7525/100)*(E7525/1000)),
IF(AND(C7525="Wine",D7525="Fortified Wines"),
SUM(LOOKUP(2,1/(SRP!$B$26:$B$29&lt;=E7525)/(SRP!$C$26:$C$29&gt;=E7525),SRP!$D$26:$D$29)*(G7525/100)*(E7525/1000)),
IF(C7525="Wine",
SUM(LOOKUP(2,1/(SRP!$B$21:$B$25&lt;=E7525)/(SRP!$C$21:$C$25&gt;=E7525),SRP!$D$21:$D$25)*(G7525/100)*(E7525/1000)),
IF(AND(C7525="Ready to Drink",D7525="RTD-One Pour Cocktail&gt;7%&lt;=14.5"),
SUM(LOOKUP(2,1/(SRP!$B$16:$B$20&lt;=E7525)/(SRP!$C$16:$C$20&gt;=E7525),SRP!$D$16:$D$20)*(G7525/100)*(E7525/1000)),
IF(C7525="Ready to Drink",
SUM(LOOKUP(2,1/(SRP!$B$11:$B$15&lt;=E7525)/(SRP!$C$11:$C$15&gt;=E7525),SRP!$D$11:$D$15)*(G7525/100)*(E7525/1000)),
0)))))),2)</f>
        <v>1.85</v>
      </c>
      <c r="L7525" s="173" t="str">
        <f t="shared" si="117"/>
        <v>Beer473</v>
      </c>
      <c r="M7525" s="154">
        <f>VLOOKUP(L7525,'Slope %'!C:D,2,0)</f>
        <v>0.12</v>
      </c>
    </row>
    <row r="7526" spans="1:13" x14ac:dyDescent="0.25">
      <c r="A7526" s="169">
        <v>70848</v>
      </c>
      <c r="B7526" s="170" t="s">
        <v>5465</v>
      </c>
      <c r="C7526" s="170" t="s">
        <v>11</v>
      </c>
      <c r="D7526" s="170" t="s">
        <v>303</v>
      </c>
      <c r="E7526" s="170">
        <v>473</v>
      </c>
      <c r="F7526" s="170">
        <v>24</v>
      </c>
      <c r="G7526" s="171">
        <v>7</v>
      </c>
      <c r="H7526" s="170" t="s">
        <v>1457</v>
      </c>
      <c r="I7526" s="171">
        <v>4.75</v>
      </c>
      <c r="J7526" s="169">
        <v>1</v>
      </c>
      <c r="K7526" s="154" cm="1">
        <f t="array" ref="K7526">ROUND(
IF(C7526="Beer",
SUM(LOOKUP(2,1/(SRP!$B$8:$B$10&lt;=E7526)/(SRP!$C$8:$C$10&gt;=E7526),SRP!$D$8:$D$10)*(G7526/100)*(E7526/1000)),
IF(C7526="Spirits",
SUM(LOOKUP(2,1/(SRP!$B$2:$B$7&lt;=E7526)/(SRP!$C$2:$C$7&gt;=E7526),SRP!$D$2:$D$7)*(G7526/100)*(E7526/1000)),
IF(AND(C7526="Wine",D7526="Fortified Wines"),
SUM(LOOKUP(2,1/(SRP!$B$26:$B$29&lt;=E7526)/(SRP!$C$26:$C$29&gt;=E7526),SRP!$D$26:$D$29)*(G7526/100)*(E7526/1000)),
IF(C7526="Wine",
SUM(LOOKUP(2,1/(SRP!$B$21:$B$25&lt;=E7526)/(SRP!$C$21:$C$25&gt;=E7526),SRP!$D$21:$D$25)*(G7526/100)*(E7526/1000)),
IF(AND(C7526="Ready to Drink",D7526="RTD-One Pour Cocktail&gt;7%&lt;=14.5"),
SUM(LOOKUP(2,1/(SRP!$B$16:$B$20&lt;=E7526)/(SRP!$C$16:$C$20&gt;=E7526),SRP!$D$16:$D$20)*(G7526/100)*(E7526/1000)),
IF(C7526="Ready to Drink",
SUM(LOOKUP(2,1/(SRP!$B$11:$B$15&lt;=E7526)/(SRP!$C$11:$C$15&gt;=E7526),SRP!$D$11:$D$15)*(G7526/100)*(E7526/1000)),
0)))))),2)</f>
        <v>2.58</v>
      </c>
      <c r="L7526" s="173" t="str">
        <f t="shared" si="117"/>
        <v>Beer473</v>
      </c>
      <c r="M7526" s="154">
        <f>VLOOKUP(L7526,'Slope %'!C:D,2,0)</f>
        <v>0.12</v>
      </c>
    </row>
    <row r="7527" spans="1:13" x14ac:dyDescent="0.25">
      <c r="A7527" s="169">
        <v>70848</v>
      </c>
      <c r="B7527" s="170" t="s">
        <v>5465</v>
      </c>
      <c r="C7527" s="170" t="s">
        <v>11</v>
      </c>
      <c r="D7527" s="170" t="s">
        <v>303</v>
      </c>
      <c r="E7527" s="170">
        <v>473</v>
      </c>
      <c r="F7527" s="170">
        <v>24</v>
      </c>
      <c r="G7527" s="171">
        <v>7</v>
      </c>
      <c r="H7527" s="170" t="s">
        <v>1457</v>
      </c>
      <c r="I7527" s="171">
        <v>4.75</v>
      </c>
      <c r="J7527" s="169">
        <v>1</v>
      </c>
      <c r="K7527" s="154" cm="1">
        <f t="array" ref="K7527">ROUND(
IF(C7527="Beer",
SUM(LOOKUP(2,1/(SRP!$B$8:$B$10&lt;=E7527)/(SRP!$C$8:$C$10&gt;=E7527),SRP!$D$8:$D$10)*(G7527/100)*(E7527/1000)),
IF(C7527="Spirits",
SUM(LOOKUP(2,1/(SRP!$B$2:$B$7&lt;=E7527)/(SRP!$C$2:$C$7&gt;=E7527),SRP!$D$2:$D$7)*(G7527/100)*(E7527/1000)),
IF(AND(C7527="Wine",D7527="Fortified Wines"),
SUM(LOOKUP(2,1/(SRP!$B$26:$B$29&lt;=E7527)/(SRP!$C$26:$C$29&gt;=E7527),SRP!$D$26:$D$29)*(G7527/100)*(E7527/1000)),
IF(C7527="Wine",
SUM(LOOKUP(2,1/(SRP!$B$21:$B$25&lt;=E7527)/(SRP!$C$21:$C$25&gt;=E7527),SRP!$D$21:$D$25)*(G7527/100)*(E7527/1000)),
IF(AND(C7527="Ready to Drink",D7527="RTD-One Pour Cocktail&gt;7%&lt;=14.5"),
SUM(LOOKUP(2,1/(SRP!$B$16:$B$20&lt;=E7527)/(SRP!$C$16:$C$20&gt;=E7527),SRP!$D$16:$D$20)*(G7527/100)*(E7527/1000)),
IF(C7527="Ready to Drink",
SUM(LOOKUP(2,1/(SRP!$B$11:$B$15&lt;=E7527)/(SRP!$C$11:$C$15&gt;=E7527),SRP!$D$11:$D$15)*(G7527/100)*(E7527/1000)),
0)))))),2)</f>
        <v>2.58</v>
      </c>
      <c r="L7527" s="173" t="str">
        <f t="shared" si="117"/>
        <v>Beer473</v>
      </c>
      <c r="M7527" s="154">
        <f>VLOOKUP(L7527,'Slope %'!C:D,2,0)</f>
        <v>0.12</v>
      </c>
    </row>
    <row r="7528" spans="1:13" x14ac:dyDescent="0.25">
      <c r="A7528" s="169">
        <v>70849</v>
      </c>
      <c r="B7528" s="170" t="s">
        <v>5466</v>
      </c>
      <c r="C7528" s="170" t="s">
        <v>263</v>
      </c>
      <c r="D7528" s="170" t="s">
        <v>332</v>
      </c>
      <c r="E7528" s="170">
        <v>1420</v>
      </c>
      <c r="F7528" s="170">
        <v>6</v>
      </c>
      <c r="G7528" s="171">
        <v>5.2</v>
      </c>
      <c r="H7528" s="170" t="s">
        <v>177</v>
      </c>
      <c r="I7528" s="171">
        <v>15.49</v>
      </c>
      <c r="J7528" s="169">
        <v>4</v>
      </c>
      <c r="K7528" s="154" cm="1">
        <f t="array" ref="K7528">ROUND(
IF(C7528="Beer",
SUM(LOOKUP(2,1/(SRP!$B$8:$B$10&lt;=E7528)/(SRP!$C$8:$C$10&gt;=E7528),SRP!$D$8:$D$10)*(G7528/100)*(E7528/1000)),
IF(C7528="Spirits",
SUM(LOOKUP(2,1/(SRP!$B$2:$B$7&lt;=E7528)/(SRP!$C$2:$C$7&gt;=E7528),SRP!$D$2:$D$7)*(G7528/100)*(E7528/1000)),
IF(AND(C7528="Wine",D7528="Fortified Wines"),
SUM(LOOKUP(2,1/(SRP!$B$26:$B$29&lt;=E7528)/(SRP!$C$26:$C$29&gt;=E7528),SRP!$D$26:$D$29)*(G7528/100)*(E7528/1000)),
IF(C7528="Wine",
SUM(LOOKUP(2,1/(SRP!$B$21:$B$25&lt;=E7528)/(SRP!$C$21:$C$25&gt;=E7528),SRP!$D$21:$D$25)*(G7528/100)*(E7528/1000)),
IF(AND(C7528="Ready to Drink",D7528="RTD-One Pour Cocktail&gt;7%&lt;=14.5"),
SUM(LOOKUP(2,1/(SRP!$B$16:$B$20&lt;=E7528)/(SRP!$C$16:$C$20&gt;=E7528),SRP!$D$16:$D$20)*(G7528/100)*(E7528/1000)),
IF(C7528="Ready to Drink",
SUM(LOOKUP(2,1/(SRP!$B$11:$B$15&lt;=E7528)/(SRP!$C$11:$C$15&gt;=E7528),SRP!$D$11:$D$15)*(G7528/100)*(E7528/1000)),
0)))))),2)</f>
        <v>5.76</v>
      </c>
      <c r="L7528" s="173" t="str">
        <f t="shared" si="117"/>
        <v>Ready to Drink1420</v>
      </c>
      <c r="M7528" s="154">
        <f>VLOOKUP(L7528,'Slope %'!C:D,2,0)</f>
        <v>0.12</v>
      </c>
    </row>
    <row r="7529" spans="1:13" x14ac:dyDescent="0.25">
      <c r="A7529" s="169">
        <v>70852</v>
      </c>
      <c r="B7529" s="170" t="s">
        <v>5467</v>
      </c>
      <c r="C7529" s="170" t="s">
        <v>11</v>
      </c>
      <c r="D7529" s="170" t="s">
        <v>303</v>
      </c>
      <c r="E7529" s="170">
        <v>473</v>
      </c>
      <c r="F7529" s="170">
        <v>24</v>
      </c>
      <c r="G7529" s="171">
        <v>6.5</v>
      </c>
      <c r="H7529" s="170" t="s">
        <v>1457</v>
      </c>
      <c r="I7529" s="171">
        <v>5.5</v>
      </c>
      <c r="J7529" s="169">
        <v>1</v>
      </c>
      <c r="K7529" s="154" cm="1">
        <f t="array" ref="K7529">ROUND(
IF(C7529="Beer",
SUM(LOOKUP(2,1/(SRP!$B$8:$B$10&lt;=E7529)/(SRP!$C$8:$C$10&gt;=E7529),SRP!$D$8:$D$10)*(G7529/100)*(E7529/1000)),
IF(C7529="Spirits",
SUM(LOOKUP(2,1/(SRP!$B$2:$B$7&lt;=E7529)/(SRP!$C$2:$C$7&gt;=E7529),SRP!$D$2:$D$7)*(G7529/100)*(E7529/1000)),
IF(AND(C7529="Wine",D7529="Fortified Wines"),
SUM(LOOKUP(2,1/(SRP!$B$26:$B$29&lt;=E7529)/(SRP!$C$26:$C$29&gt;=E7529),SRP!$D$26:$D$29)*(G7529/100)*(E7529/1000)),
IF(C7529="Wine",
SUM(LOOKUP(2,1/(SRP!$B$21:$B$25&lt;=E7529)/(SRP!$C$21:$C$25&gt;=E7529),SRP!$D$21:$D$25)*(G7529/100)*(E7529/1000)),
IF(AND(C7529="Ready to Drink",D7529="RTD-One Pour Cocktail&gt;7%&lt;=14.5"),
SUM(LOOKUP(2,1/(SRP!$B$16:$B$20&lt;=E7529)/(SRP!$C$16:$C$20&gt;=E7529),SRP!$D$16:$D$20)*(G7529/100)*(E7529/1000)),
IF(C7529="Ready to Drink",
SUM(LOOKUP(2,1/(SRP!$B$11:$B$15&lt;=E7529)/(SRP!$C$11:$C$15&gt;=E7529),SRP!$D$11:$D$15)*(G7529/100)*(E7529/1000)),
0)))))),2)</f>
        <v>2.4</v>
      </c>
      <c r="L7529" s="173" t="str">
        <f t="shared" si="117"/>
        <v>Beer473</v>
      </c>
      <c r="M7529" s="154">
        <f>VLOOKUP(L7529,'Slope %'!C:D,2,0)</f>
        <v>0.12</v>
      </c>
    </row>
    <row r="7530" spans="1:13" x14ac:dyDescent="0.25">
      <c r="A7530" s="169">
        <v>70852</v>
      </c>
      <c r="B7530" s="170" t="s">
        <v>5467</v>
      </c>
      <c r="C7530" s="170" t="s">
        <v>11</v>
      </c>
      <c r="D7530" s="170" t="s">
        <v>303</v>
      </c>
      <c r="E7530" s="170">
        <v>473</v>
      </c>
      <c r="F7530" s="170">
        <v>24</v>
      </c>
      <c r="G7530" s="171">
        <v>6.5</v>
      </c>
      <c r="H7530" s="170" t="s">
        <v>1457</v>
      </c>
      <c r="I7530" s="171">
        <v>5.5</v>
      </c>
      <c r="J7530" s="169">
        <v>1</v>
      </c>
      <c r="K7530" s="154" cm="1">
        <f t="array" ref="K7530">ROUND(
IF(C7530="Beer",
SUM(LOOKUP(2,1/(SRP!$B$8:$B$10&lt;=E7530)/(SRP!$C$8:$C$10&gt;=E7530),SRP!$D$8:$D$10)*(G7530/100)*(E7530/1000)),
IF(C7530="Spirits",
SUM(LOOKUP(2,1/(SRP!$B$2:$B$7&lt;=E7530)/(SRP!$C$2:$C$7&gt;=E7530),SRP!$D$2:$D$7)*(G7530/100)*(E7530/1000)),
IF(AND(C7530="Wine",D7530="Fortified Wines"),
SUM(LOOKUP(2,1/(SRP!$B$26:$B$29&lt;=E7530)/(SRP!$C$26:$C$29&gt;=E7530),SRP!$D$26:$D$29)*(G7530/100)*(E7530/1000)),
IF(C7530="Wine",
SUM(LOOKUP(2,1/(SRP!$B$21:$B$25&lt;=E7530)/(SRP!$C$21:$C$25&gt;=E7530),SRP!$D$21:$D$25)*(G7530/100)*(E7530/1000)),
IF(AND(C7530="Ready to Drink",D7530="RTD-One Pour Cocktail&gt;7%&lt;=14.5"),
SUM(LOOKUP(2,1/(SRP!$B$16:$B$20&lt;=E7530)/(SRP!$C$16:$C$20&gt;=E7530),SRP!$D$16:$D$20)*(G7530/100)*(E7530/1000)),
IF(C7530="Ready to Drink",
SUM(LOOKUP(2,1/(SRP!$B$11:$B$15&lt;=E7530)/(SRP!$C$11:$C$15&gt;=E7530),SRP!$D$11:$D$15)*(G7530/100)*(E7530/1000)),
0)))))),2)</f>
        <v>2.4</v>
      </c>
      <c r="L7530" s="173" t="str">
        <f t="shared" si="117"/>
        <v>Beer473</v>
      </c>
      <c r="M7530" s="154">
        <f>VLOOKUP(L7530,'Slope %'!C:D,2,0)</f>
        <v>0.12</v>
      </c>
    </row>
    <row r="7531" spans="1:13" x14ac:dyDescent="0.25">
      <c r="A7531" s="169">
        <v>70855</v>
      </c>
      <c r="B7531" s="170" t="s">
        <v>5468</v>
      </c>
      <c r="C7531" s="170" t="s">
        <v>15</v>
      </c>
      <c r="D7531" s="170" t="s">
        <v>669</v>
      </c>
      <c r="E7531" s="170">
        <v>375</v>
      </c>
      <c r="F7531" s="170">
        <v>24</v>
      </c>
      <c r="G7531" s="171">
        <v>33</v>
      </c>
      <c r="H7531" s="170" t="s">
        <v>22</v>
      </c>
      <c r="I7531" s="171">
        <v>14.99</v>
      </c>
      <c r="J7531" s="169">
        <v>1</v>
      </c>
      <c r="K7531" s="154" cm="1">
        <f t="array" ref="K7531">ROUND(
IF(C7531="Beer",
SUM(LOOKUP(2,1/(SRP!$B$8:$B$10&lt;=E7531)/(SRP!$C$8:$C$10&gt;=E7531),SRP!$D$8:$D$10)*(G7531/100)*(E7531/1000)),
IF(C7531="Spirits",
SUM(LOOKUP(2,1/(SRP!$B$2:$B$7&lt;=E7531)/(SRP!$C$2:$C$7&gt;=E7531),SRP!$D$2:$D$7)*(G7531/100)*(E7531/1000)),
IF(AND(C7531="Wine",D7531="Fortified Wines"),
SUM(LOOKUP(2,1/(SRP!$B$26:$B$29&lt;=E7531)/(SRP!$C$26:$C$29&gt;=E7531),SRP!$D$26:$D$29)*(G7531/100)*(E7531/1000)),
IF(C7531="Wine",
SUM(LOOKUP(2,1/(SRP!$B$21:$B$25&lt;=E7531)/(SRP!$C$21:$C$25&gt;=E7531),SRP!$D$21:$D$25)*(G7531/100)*(E7531/1000)),
IF(AND(C7531="Ready to Drink",D7531="RTD-One Pour Cocktail&gt;7%&lt;=14.5"),
SUM(LOOKUP(2,1/(SRP!$B$16:$B$20&lt;=E7531)/(SRP!$C$16:$C$20&gt;=E7531),SRP!$D$16:$D$20)*(G7531/100)*(E7531/1000)),
IF(C7531="Ready to Drink",
SUM(LOOKUP(2,1/(SRP!$B$11:$B$15&lt;=E7531)/(SRP!$C$11:$C$15&gt;=E7531),SRP!$D$11:$D$15)*(G7531/100)*(E7531/1000)),
0)))))),2)</f>
        <v>10.97</v>
      </c>
      <c r="L7531" s="173" t="str">
        <f t="shared" si="117"/>
        <v>Spirits375</v>
      </c>
      <c r="M7531" s="154">
        <f>VLOOKUP(L7531,'Slope %'!C:D,2,0)</f>
        <v>0.1</v>
      </c>
    </row>
    <row r="7532" spans="1:13" x14ac:dyDescent="0.25">
      <c r="A7532" s="169">
        <v>70856</v>
      </c>
      <c r="B7532" s="170" t="s">
        <v>5468</v>
      </c>
      <c r="C7532" s="170" t="s">
        <v>15</v>
      </c>
      <c r="D7532" s="170" t="s">
        <v>669</v>
      </c>
      <c r="E7532" s="170">
        <v>50</v>
      </c>
      <c r="F7532" s="170">
        <v>120</v>
      </c>
      <c r="G7532" s="171">
        <v>33</v>
      </c>
      <c r="H7532" s="170" t="s">
        <v>22</v>
      </c>
      <c r="I7532" s="171">
        <v>2.4900000000000002</v>
      </c>
      <c r="J7532" s="169">
        <v>1</v>
      </c>
      <c r="K7532" s="154" cm="1">
        <f t="array" ref="K7532">ROUND(
IF(C7532="Beer",
SUM(LOOKUP(2,1/(SRP!$B$8:$B$10&lt;=E7532)/(SRP!$C$8:$C$10&gt;=E7532),SRP!$D$8:$D$10)*(G7532/100)*(E7532/1000)),
IF(C7532="Spirits",
SUM(LOOKUP(2,1/(SRP!$B$2:$B$7&lt;=E7532)/(SRP!$C$2:$C$7&gt;=E7532),SRP!$D$2:$D$7)*(G7532/100)*(E7532/1000)),
IF(AND(C7532="Wine",D7532="Fortified Wines"),
SUM(LOOKUP(2,1/(SRP!$B$26:$B$29&lt;=E7532)/(SRP!$C$26:$C$29&gt;=E7532),SRP!$D$26:$D$29)*(G7532/100)*(E7532/1000)),
IF(C7532="Wine",
SUM(LOOKUP(2,1/(SRP!$B$21:$B$25&lt;=E7532)/(SRP!$C$21:$C$25&gt;=E7532),SRP!$D$21:$D$25)*(G7532/100)*(E7532/1000)),
IF(AND(C7532="Ready to Drink",D7532="RTD-One Pour Cocktail&gt;7%&lt;=14.5"),
SUM(LOOKUP(2,1/(SRP!$B$16:$B$20&lt;=E7532)/(SRP!$C$16:$C$20&gt;=E7532),SRP!$D$16:$D$20)*(G7532/100)*(E7532/1000)),
IF(C7532="Ready to Drink",
SUM(LOOKUP(2,1/(SRP!$B$11:$B$15&lt;=E7532)/(SRP!$C$11:$C$15&gt;=E7532),SRP!$D$11:$D$15)*(G7532/100)*(E7532/1000)),
0)))))),2)</f>
        <v>2.2200000000000002</v>
      </c>
      <c r="L7532" s="173" t="str">
        <f t="shared" si="117"/>
        <v>Spirits50</v>
      </c>
      <c r="M7532" s="154">
        <f>VLOOKUP(L7532,'Slope %'!C:D,2,0)</f>
        <v>0.1</v>
      </c>
    </row>
    <row r="7533" spans="1:13" x14ac:dyDescent="0.25">
      <c r="A7533" s="169">
        <v>70859</v>
      </c>
      <c r="B7533" s="170" t="s">
        <v>5469</v>
      </c>
      <c r="C7533" s="170" t="s">
        <v>15</v>
      </c>
      <c r="D7533" s="170" t="s">
        <v>93</v>
      </c>
      <c r="E7533" s="170">
        <v>700</v>
      </c>
      <c r="F7533" s="170">
        <v>6</v>
      </c>
      <c r="G7533" s="171">
        <v>46</v>
      </c>
      <c r="H7533" s="170" t="s">
        <v>96</v>
      </c>
      <c r="I7533" s="171">
        <v>69.989999999999995</v>
      </c>
      <c r="J7533" s="169">
        <v>1</v>
      </c>
      <c r="K7533" s="154" cm="1">
        <f t="array" ref="K7533">ROUND(
IF(C7533="Beer",
SUM(LOOKUP(2,1/(SRP!$B$8:$B$10&lt;=E7533)/(SRP!$C$8:$C$10&gt;=E7533),SRP!$D$8:$D$10)*(G7533/100)*(E7533/1000)),
IF(C7533="Spirits",
SUM(LOOKUP(2,1/(SRP!$B$2:$B$7&lt;=E7533)/(SRP!$C$2:$C$7&gt;=E7533),SRP!$D$2:$D$7)*(G7533/100)*(E7533/1000)),
IF(AND(C7533="Wine",D7533="Fortified Wines"),
SUM(LOOKUP(2,1/(SRP!$B$26:$B$29&lt;=E7533)/(SRP!$C$26:$C$29&gt;=E7533),SRP!$D$26:$D$29)*(G7533/100)*(E7533/1000)),
IF(C7533="Wine",
SUM(LOOKUP(2,1/(SRP!$B$21:$B$25&lt;=E7533)/(SRP!$C$21:$C$25&gt;=E7533),SRP!$D$21:$D$25)*(G7533/100)*(E7533/1000)),
IF(AND(C7533="Ready to Drink",D7533="RTD-One Pour Cocktail&gt;7%&lt;=14.5"),
SUM(LOOKUP(2,1/(SRP!$B$16:$B$20&lt;=E7533)/(SRP!$C$16:$C$20&gt;=E7533),SRP!$D$16:$D$20)*(G7533/100)*(E7533/1000)),
IF(C7533="Ready to Drink",
SUM(LOOKUP(2,1/(SRP!$B$11:$B$15&lt;=E7533)/(SRP!$C$11:$C$15&gt;=E7533),SRP!$D$11:$D$15)*(G7533/100)*(E7533/1000)),
0)))))),2)</f>
        <v>25.14</v>
      </c>
      <c r="L7533" s="173" t="str">
        <f t="shared" si="117"/>
        <v>Spirits700</v>
      </c>
      <c r="M7533" s="154">
        <f>VLOOKUP(L7533,'Slope %'!C:D,2,0)</f>
        <v>7.0000000000000007E-2</v>
      </c>
    </row>
    <row r="7534" spans="1:13" x14ac:dyDescent="0.25">
      <c r="A7534" s="169">
        <v>70861</v>
      </c>
      <c r="B7534" s="170" t="s">
        <v>5470</v>
      </c>
      <c r="C7534" s="170" t="s">
        <v>15</v>
      </c>
      <c r="D7534" s="170" t="s">
        <v>93</v>
      </c>
      <c r="E7534" s="170">
        <v>700</v>
      </c>
      <c r="F7534" s="170">
        <v>6</v>
      </c>
      <c r="G7534" s="171">
        <v>46</v>
      </c>
      <c r="H7534" s="170" t="s">
        <v>96</v>
      </c>
      <c r="I7534" s="171">
        <v>69.989999999999995</v>
      </c>
      <c r="J7534" s="169">
        <v>1</v>
      </c>
      <c r="K7534" s="154" cm="1">
        <f t="array" ref="K7534">ROUND(
IF(C7534="Beer",
SUM(LOOKUP(2,1/(SRP!$B$8:$B$10&lt;=E7534)/(SRP!$C$8:$C$10&gt;=E7534),SRP!$D$8:$D$10)*(G7534/100)*(E7534/1000)),
IF(C7534="Spirits",
SUM(LOOKUP(2,1/(SRP!$B$2:$B$7&lt;=E7534)/(SRP!$C$2:$C$7&gt;=E7534),SRP!$D$2:$D$7)*(G7534/100)*(E7534/1000)),
IF(AND(C7534="Wine",D7534="Fortified Wines"),
SUM(LOOKUP(2,1/(SRP!$B$26:$B$29&lt;=E7534)/(SRP!$C$26:$C$29&gt;=E7534),SRP!$D$26:$D$29)*(G7534/100)*(E7534/1000)),
IF(C7534="Wine",
SUM(LOOKUP(2,1/(SRP!$B$21:$B$25&lt;=E7534)/(SRP!$C$21:$C$25&gt;=E7534),SRP!$D$21:$D$25)*(G7534/100)*(E7534/1000)),
IF(AND(C7534="Ready to Drink",D7534="RTD-One Pour Cocktail&gt;7%&lt;=14.5"),
SUM(LOOKUP(2,1/(SRP!$B$16:$B$20&lt;=E7534)/(SRP!$C$16:$C$20&gt;=E7534),SRP!$D$16:$D$20)*(G7534/100)*(E7534/1000)),
IF(C7534="Ready to Drink",
SUM(LOOKUP(2,1/(SRP!$B$11:$B$15&lt;=E7534)/(SRP!$C$11:$C$15&gt;=E7534),SRP!$D$11:$D$15)*(G7534/100)*(E7534/1000)),
0)))))),2)</f>
        <v>25.14</v>
      </c>
      <c r="L7534" s="173" t="str">
        <f t="shared" si="117"/>
        <v>Spirits700</v>
      </c>
      <c r="M7534" s="154">
        <f>VLOOKUP(L7534,'Slope %'!C:D,2,0)</f>
        <v>7.0000000000000007E-2</v>
      </c>
    </row>
    <row r="7535" spans="1:13" x14ac:dyDescent="0.25">
      <c r="A7535" s="169">
        <v>70862</v>
      </c>
      <c r="B7535" s="170" t="s">
        <v>5471</v>
      </c>
      <c r="C7535" s="170" t="s">
        <v>263</v>
      </c>
      <c r="D7535" s="170" t="s">
        <v>332</v>
      </c>
      <c r="E7535" s="170">
        <v>1420</v>
      </c>
      <c r="F7535" s="170">
        <v>6</v>
      </c>
      <c r="G7535" s="171">
        <v>5.2</v>
      </c>
      <c r="H7535" s="170" t="s">
        <v>177</v>
      </c>
      <c r="I7535" s="171">
        <v>15.49</v>
      </c>
      <c r="J7535" s="169">
        <v>4</v>
      </c>
      <c r="K7535" s="154" cm="1">
        <f t="array" ref="K7535">ROUND(
IF(C7535="Beer",
SUM(LOOKUP(2,1/(SRP!$B$8:$B$10&lt;=E7535)/(SRP!$C$8:$C$10&gt;=E7535),SRP!$D$8:$D$10)*(G7535/100)*(E7535/1000)),
IF(C7535="Spirits",
SUM(LOOKUP(2,1/(SRP!$B$2:$B$7&lt;=E7535)/(SRP!$C$2:$C$7&gt;=E7535),SRP!$D$2:$D$7)*(G7535/100)*(E7535/1000)),
IF(AND(C7535="Wine",D7535="Fortified Wines"),
SUM(LOOKUP(2,1/(SRP!$B$26:$B$29&lt;=E7535)/(SRP!$C$26:$C$29&gt;=E7535),SRP!$D$26:$D$29)*(G7535/100)*(E7535/1000)),
IF(C7535="Wine",
SUM(LOOKUP(2,1/(SRP!$B$21:$B$25&lt;=E7535)/(SRP!$C$21:$C$25&gt;=E7535),SRP!$D$21:$D$25)*(G7535/100)*(E7535/1000)),
IF(AND(C7535="Ready to Drink",D7535="RTD-One Pour Cocktail&gt;7%&lt;=14.5"),
SUM(LOOKUP(2,1/(SRP!$B$16:$B$20&lt;=E7535)/(SRP!$C$16:$C$20&gt;=E7535),SRP!$D$16:$D$20)*(G7535/100)*(E7535/1000)),
IF(C7535="Ready to Drink",
SUM(LOOKUP(2,1/(SRP!$B$11:$B$15&lt;=E7535)/(SRP!$C$11:$C$15&gt;=E7535),SRP!$D$11:$D$15)*(G7535/100)*(E7535/1000)),
0)))))),2)</f>
        <v>5.76</v>
      </c>
      <c r="L7535" s="173" t="str">
        <f t="shared" si="117"/>
        <v>Ready to Drink1420</v>
      </c>
      <c r="M7535" s="154">
        <f>VLOOKUP(L7535,'Slope %'!C:D,2,0)</f>
        <v>0.12</v>
      </c>
    </row>
    <row r="7536" spans="1:13" x14ac:dyDescent="0.25">
      <c r="A7536" s="169">
        <v>70864</v>
      </c>
      <c r="B7536" s="170" t="s">
        <v>5472</v>
      </c>
      <c r="C7536" s="170" t="s">
        <v>263</v>
      </c>
      <c r="D7536" s="170" t="s">
        <v>332</v>
      </c>
      <c r="E7536" s="170">
        <v>1420</v>
      </c>
      <c r="F7536" s="170">
        <v>6</v>
      </c>
      <c r="G7536" s="171">
        <v>5.2</v>
      </c>
      <c r="H7536" s="170" t="s">
        <v>177</v>
      </c>
      <c r="I7536" s="171">
        <v>15.49</v>
      </c>
      <c r="J7536" s="169">
        <v>4</v>
      </c>
      <c r="K7536" s="154" cm="1">
        <f t="array" ref="K7536">ROUND(
IF(C7536="Beer",
SUM(LOOKUP(2,1/(SRP!$B$8:$B$10&lt;=E7536)/(SRP!$C$8:$C$10&gt;=E7536),SRP!$D$8:$D$10)*(G7536/100)*(E7536/1000)),
IF(C7536="Spirits",
SUM(LOOKUP(2,1/(SRP!$B$2:$B$7&lt;=E7536)/(SRP!$C$2:$C$7&gt;=E7536),SRP!$D$2:$D$7)*(G7536/100)*(E7536/1000)),
IF(AND(C7536="Wine",D7536="Fortified Wines"),
SUM(LOOKUP(2,1/(SRP!$B$26:$B$29&lt;=E7536)/(SRP!$C$26:$C$29&gt;=E7536),SRP!$D$26:$D$29)*(G7536/100)*(E7536/1000)),
IF(C7536="Wine",
SUM(LOOKUP(2,1/(SRP!$B$21:$B$25&lt;=E7536)/(SRP!$C$21:$C$25&gt;=E7536),SRP!$D$21:$D$25)*(G7536/100)*(E7536/1000)),
IF(AND(C7536="Ready to Drink",D7536="RTD-One Pour Cocktail&gt;7%&lt;=14.5"),
SUM(LOOKUP(2,1/(SRP!$B$16:$B$20&lt;=E7536)/(SRP!$C$16:$C$20&gt;=E7536),SRP!$D$16:$D$20)*(G7536/100)*(E7536/1000)),
IF(C7536="Ready to Drink",
SUM(LOOKUP(2,1/(SRP!$B$11:$B$15&lt;=E7536)/(SRP!$C$11:$C$15&gt;=E7536),SRP!$D$11:$D$15)*(G7536/100)*(E7536/1000)),
0)))))),2)</f>
        <v>5.76</v>
      </c>
      <c r="L7536" s="173" t="str">
        <f t="shared" si="117"/>
        <v>Ready to Drink1420</v>
      </c>
      <c r="M7536" s="154">
        <f>VLOOKUP(L7536,'Slope %'!C:D,2,0)</f>
        <v>0.12</v>
      </c>
    </row>
    <row r="7537" spans="1:13" x14ac:dyDescent="0.25">
      <c r="A7537" s="169">
        <v>70867</v>
      </c>
      <c r="B7537" s="170" t="s">
        <v>5473</v>
      </c>
      <c r="C7537" s="170" t="s">
        <v>263</v>
      </c>
      <c r="D7537" s="170" t="s">
        <v>332</v>
      </c>
      <c r="E7537" s="170">
        <v>2840</v>
      </c>
      <c r="F7537" s="170">
        <v>3</v>
      </c>
      <c r="G7537" s="171">
        <v>5.2</v>
      </c>
      <c r="H7537" s="170" t="s">
        <v>177</v>
      </c>
      <c r="I7537" s="171">
        <v>29.49</v>
      </c>
      <c r="J7537" s="169">
        <v>8</v>
      </c>
      <c r="K7537" s="154" cm="1">
        <f t="array" ref="K7537">ROUND(
IF(C7537="Beer",
SUM(LOOKUP(2,1/(SRP!$B$8:$B$10&lt;=E7537)/(SRP!$C$8:$C$10&gt;=E7537),SRP!$D$8:$D$10)*(G7537/100)*(E7537/1000)),
IF(C7537="Spirits",
SUM(LOOKUP(2,1/(SRP!$B$2:$B$7&lt;=E7537)/(SRP!$C$2:$C$7&gt;=E7537),SRP!$D$2:$D$7)*(G7537/100)*(E7537/1000)),
IF(AND(C7537="Wine",D7537="Fortified Wines"),
SUM(LOOKUP(2,1/(SRP!$B$26:$B$29&lt;=E7537)/(SRP!$C$26:$C$29&gt;=E7537),SRP!$D$26:$D$29)*(G7537/100)*(E7537/1000)),
IF(C7537="Wine",
SUM(LOOKUP(2,1/(SRP!$B$21:$B$25&lt;=E7537)/(SRP!$C$21:$C$25&gt;=E7537),SRP!$D$21:$D$25)*(G7537/100)*(E7537/1000)),
IF(AND(C7537="Ready to Drink",D7537="RTD-One Pour Cocktail&gt;7%&lt;=14.5"),
SUM(LOOKUP(2,1/(SRP!$B$16:$B$20&lt;=E7537)/(SRP!$C$16:$C$20&gt;=E7537),SRP!$D$16:$D$20)*(G7537/100)*(E7537/1000)),
IF(C7537="Ready to Drink",
SUM(LOOKUP(2,1/(SRP!$B$11:$B$15&lt;=E7537)/(SRP!$C$11:$C$15&gt;=E7537),SRP!$D$11:$D$15)*(G7537/100)*(E7537/1000)),
0)))))),2)</f>
        <v>11.53</v>
      </c>
      <c r="L7537" s="173" t="str">
        <f t="shared" si="117"/>
        <v>Ready to Drink2840</v>
      </c>
      <c r="M7537" s="154">
        <f>VLOOKUP(L7537,'Slope %'!C:D,2,0)</f>
        <v>0.1</v>
      </c>
    </row>
    <row r="7538" spans="1:13" x14ac:dyDescent="0.25">
      <c r="A7538" s="169">
        <v>70868</v>
      </c>
      <c r="B7538" s="170" t="s">
        <v>5468</v>
      </c>
      <c r="C7538" s="170" t="s">
        <v>15</v>
      </c>
      <c r="D7538" s="170" t="s">
        <v>669</v>
      </c>
      <c r="E7538" s="170">
        <v>750</v>
      </c>
      <c r="F7538" s="170">
        <v>12</v>
      </c>
      <c r="G7538" s="171">
        <v>33</v>
      </c>
      <c r="H7538" s="170" t="s">
        <v>22</v>
      </c>
      <c r="I7538" s="171">
        <v>25.99</v>
      </c>
      <c r="J7538" s="169">
        <v>1</v>
      </c>
      <c r="K7538" s="154" cm="1">
        <f t="array" ref="K7538">ROUND(
IF(C7538="Beer",
SUM(LOOKUP(2,1/(SRP!$B$8:$B$10&lt;=E7538)/(SRP!$C$8:$C$10&gt;=E7538),SRP!$D$8:$D$10)*(G7538/100)*(E7538/1000)),
IF(C7538="Spirits",
SUM(LOOKUP(2,1/(SRP!$B$2:$B$7&lt;=E7538)/(SRP!$C$2:$C$7&gt;=E7538),SRP!$D$2:$D$7)*(G7538/100)*(E7538/1000)),
IF(AND(C7538="Wine",D7538="Fortified Wines"),
SUM(LOOKUP(2,1/(SRP!$B$26:$B$29&lt;=E7538)/(SRP!$C$26:$C$29&gt;=E7538),SRP!$D$26:$D$29)*(G7538/100)*(E7538/1000)),
IF(C7538="Wine",
SUM(LOOKUP(2,1/(SRP!$B$21:$B$25&lt;=E7538)/(SRP!$C$21:$C$25&gt;=E7538),SRP!$D$21:$D$25)*(G7538/100)*(E7538/1000)),
IF(AND(C7538="Ready to Drink",D7538="RTD-One Pour Cocktail&gt;7%&lt;=14.5"),
SUM(LOOKUP(2,1/(SRP!$B$16:$B$20&lt;=E7538)/(SRP!$C$16:$C$20&gt;=E7538),SRP!$D$16:$D$20)*(G7538/100)*(E7538/1000)),
IF(C7538="Ready to Drink",
SUM(LOOKUP(2,1/(SRP!$B$11:$B$15&lt;=E7538)/(SRP!$C$11:$C$15&gt;=E7538),SRP!$D$11:$D$15)*(G7538/100)*(E7538/1000)),
0)))))),2)</f>
        <v>19.32</v>
      </c>
      <c r="L7538" s="173" t="str">
        <f t="shared" si="117"/>
        <v>Spirits750</v>
      </c>
      <c r="M7538" s="154">
        <f>VLOOKUP(L7538,'Slope %'!C:D,2,0)</f>
        <v>7.0000000000000007E-2</v>
      </c>
    </row>
    <row r="7539" spans="1:13" x14ac:dyDescent="0.25">
      <c r="A7539" s="169">
        <v>70869</v>
      </c>
      <c r="B7539" s="170" t="s">
        <v>5474</v>
      </c>
      <c r="C7539" s="170" t="s">
        <v>263</v>
      </c>
      <c r="D7539" s="170" t="s">
        <v>264</v>
      </c>
      <c r="E7539" s="170">
        <v>1750</v>
      </c>
      <c r="F7539" s="170">
        <v>8</v>
      </c>
      <c r="G7539" s="171">
        <v>7</v>
      </c>
      <c r="H7539" s="170" t="s">
        <v>285</v>
      </c>
      <c r="I7539" s="171">
        <v>11.97</v>
      </c>
      <c r="J7539" s="169">
        <v>1</v>
      </c>
      <c r="K7539" s="154" cm="1">
        <f t="array" ref="K7539">ROUND(
IF(C7539="Beer",
SUM(LOOKUP(2,1/(SRP!$B$8:$B$10&lt;=E7539)/(SRP!$C$8:$C$10&gt;=E7539),SRP!$D$8:$D$10)*(G7539/100)*(E7539/1000)),
IF(C7539="Spirits",
SUM(LOOKUP(2,1/(SRP!$B$2:$B$7&lt;=E7539)/(SRP!$C$2:$C$7&gt;=E7539),SRP!$D$2:$D$7)*(G7539/100)*(E7539/1000)),
IF(AND(C7539="Wine",D7539="Fortified Wines"),
SUM(LOOKUP(2,1/(SRP!$B$26:$B$29&lt;=E7539)/(SRP!$C$26:$C$29&gt;=E7539),SRP!$D$26:$D$29)*(G7539/100)*(E7539/1000)),
IF(C7539="Wine",
SUM(LOOKUP(2,1/(SRP!$B$21:$B$25&lt;=E7539)/(SRP!$C$21:$C$25&gt;=E7539),SRP!$D$21:$D$25)*(G7539/100)*(E7539/1000)),
IF(AND(C7539="Ready to Drink",D7539="RTD-One Pour Cocktail&gt;7%&lt;=14.5"),
SUM(LOOKUP(2,1/(SRP!$B$16:$B$20&lt;=E7539)/(SRP!$C$16:$C$20&gt;=E7539),SRP!$D$16:$D$20)*(G7539/100)*(E7539/1000)),
IF(C7539="Ready to Drink",
SUM(LOOKUP(2,1/(SRP!$B$11:$B$15&lt;=E7539)/(SRP!$C$11:$C$15&gt;=E7539),SRP!$D$11:$D$15)*(G7539/100)*(E7539/1000)),
0)))))),2)</f>
        <v>9.56</v>
      </c>
      <c r="L7539" s="173" t="str">
        <f t="shared" si="117"/>
        <v>Ready to Drink1750</v>
      </c>
      <c r="M7539" s="154">
        <f>VLOOKUP(L7539,'Slope %'!C:D,2,0)</f>
        <v>0.1</v>
      </c>
    </row>
    <row r="7540" spans="1:13" x14ac:dyDescent="0.25">
      <c r="A7540" s="169">
        <v>70869</v>
      </c>
      <c r="B7540" s="170" t="s">
        <v>5474</v>
      </c>
      <c r="C7540" s="170" t="s">
        <v>263</v>
      </c>
      <c r="D7540" s="170" t="s">
        <v>264</v>
      </c>
      <c r="E7540" s="170">
        <v>1750</v>
      </c>
      <c r="F7540" s="170">
        <v>8</v>
      </c>
      <c r="G7540" s="171">
        <v>7</v>
      </c>
      <c r="H7540" s="170" t="s">
        <v>285</v>
      </c>
      <c r="I7540" s="171">
        <v>11.97</v>
      </c>
      <c r="J7540" s="169">
        <v>1</v>
      </c>
      <c r="K7540" s="154" cm="1">
        <f t="array" ref="K7540">ROUND(
IF(C7540="Beer",
SUM(LOOKUP(2,1/(SRP!$B$8:$B$10&lt;=E7540)/(SRP!$C$8:$C$10&gt;=E7540),SRP!$D$8:$D$10)*(G7540/100)*(E7540/1000)),
IF(C7540="Spirits",
SUM(LOOKUP(2,1/(SRP!$B$2:$B$7&lt;=E7540)/(SRP!$C$2:$C$7&gt;=E7540),SRP!$D$2:$D$7)*(G7540/100)*(E7540/1000)),
IF(AND(C7540="Wine",D7540="Fortified Wines"),
SUM(LOOKUP(2,1/(SRP!$B$26:$B$29&lt;=E7540)/(SRP!$C$26:$C$29&gt;=E7540),SRP!$D$26:$D$29)*(G7540/100)*(E7540/1000)),
IF(C7540="Wine",
SUM(LOOKUP(2,1/(SRP!$B$21:$B$25&lt;=E7540)/(SRP!$C$21:$C$25&gt;=E7540),SRP!$D$21:$D$25)*(G7540/100)*(E7540/1000)),
IF(AND(C7540="Ready to Drink",D7540="RTD-One Pour Cocktail&gt;7%&lt;=14.5"),
SUM(LOOKUP(2,1/(SRP!$B$16:$B$20&lt;=E7540)/(SRP!$C$16:$C$20&gt;=E7540),SRP!$D$16:$D$20)*(G7540/100)*(E7540/1000)),
IF(C7540="Ready to Drink",
SUM(LOOKUP(2,1/(SRP!$B$11:$B$15&lt;=E7540)/(SRP!$C$11:$C$15&gt;=E7540),SRP!$D$11:$D$15)*(G7540/100)*(E7540/1000)),
0)))))),2)</f>
        <v>9.56</v>
      </c>
      <c r="L7540" s="173" t="str">
        <f t="shared" si="117"/>
        <v>Ready to Drink1750</v>
      </c>
      <c r="M7540" s="154">
        <f>VLOOKUP(L7540,'Slope %'!C:D,2,0)</f>
        <v>0.1</v>
      </c>
    </row>
    <row r="7541" spans="1:13" x14ac:dyDescent="0.25">
      <c r="A7541" s="169">
        <v>70871</v>
      </c>
      <c r="B7541" s="170" t="s">
        <v>5475</v>
      </c>
      <c r="C7541" s="170" t="s">
        <v>263</v>
      </c>
      <c r="D7541" s="170" t="s">
        <v>264</v>
      </c>
      <c r="E7541" s="170">
        <v>1750</v>
      </c>
      <c r="F7541" s="170">
        <v>8</v>
      </c>
      <c r="G7541" s="171">
        <v>7</v>
      </c>
      <c r="H7541" s="170" t="s">
        <v>285</v>
      </c>
      <c r="I7541" s="171">
        <v>11.97</v>
      </c>
      <c r="J7541" s="169">
        <v>1</v>
      </c>
      <c r="K7541" s="154" cm="1">
        <f t="array" ref="K7541">ROUND(
IF(C7541="Beer",
SUM(LOOKUP(2,1/(SRP!$B$8:$B$10&lt;=E7541)/(SRP!$C$8:$C$10&gt;=E7541),SRP!$D$8:$D$10)*(G7541/100)*(E7541/1000)),
IF(C7541="Spirits",
SUM(LOOKUP(2,1/(SRP!$B$2:$B$7&lt;=E7541)/(SRP!$C$2:$C$7&gt;=E7541),SRP!$D$2:$D$7)*(G7541/100)*(E7541/1000)),
IF(AND(C7541="Wine",D7541="Fortified Wines"),
SUM(LOOKUP(2,1/(SRP!$B$26:$B$29&lt;=E7541)/(SRP!$C$26:$C$29&gt;=E7541),SRP!$D$26:$D$29)*(G7541/100)*(E7541/1000)),
IF(C7541="Wine",
SUM(LOOKUP(2,1/(SRP!$B$21:$B$25&lt;=E7541)/(SRP!$C$21:$C$25&gt;=E7541),SRP!$D$21:$D$25)*(G7541/100)*(E7541/1000)),
IF(AND(C7541="Ready to Drink",D7541="RTD-One Pour Cocktail&gt;7%&lt;=14.5"),
SUM(LOOKUP(2,1/(SRP!$B$16:$B$20&lt;=E7541)/(SRP!$C$16:$C$20&gt;=E7541),SRP!$D$16:$D$20)*(G7541/100)*(E7541/1000)),
IF(C7541="Ready to Drink",
SUM(LOOKUP(2,1/(SRP!$B$11:$B$15&lt;=E7541)/(SRP!$C$11:$C$15&gt;=E7541),SRP!$D$11:$D$15)*(G7541/100)*(E7541/1000)),
0)))))),2)</f>
        <v>9.56</v>
      </c>
      <c r="L7541" s="173" t="str">
        <f t="shared" si="117"/>
        <v>Ready to Drink1750</v>
      </c>
      <c r="M7541" s="154">
        <f>VLOOKUP(L7541,'Slope %'!C:D,2,0)</f>
        <v>0.1</v>
      </c>
    </row>
    <row r="7542" spans="1:13" x14ac:dyDescent="0.25">
      <c r="A7542" s="169">
        <v>70871</v>
      </c>
      <c r="B7542" s="170" t="s">
        <v>5475</v>
      </c>
      <c r="C7542" s="170" t="s">
        <v>263</v>
      </c>
      <c r="D7542" s="170" t="s">
        <v>264</v>
      </c>
      <c r="E7542" s="170">
        <v>1750</v>
      </c>
      <c r="F7542" s="170">
        <v>8</v>
      </c>
      <c r="G7542" s="171">
        <v>7</v>
      </c>
      <c r="H7542" s="170" t="s">
        <v>285</v>
      </c>
      <c r="I7542" s="171">
        <v>11.97</v>
      </c>
      <c r="J7542" s="169">
        <v>1</v>
      </c>
      <c r="K7542" s="154" cm="1">
        <f t="array" ref="K7542">ROUND(
IF(C7542="Beer",
SUM(LOOKUP(2,1/(SRP!$B$8:$B$10&lt;=E7542)/(SRP!$C$8:$C$10&gt;=E7542),SRP!$D$8:$D$10)*(G7542/100)*(E7542/1000)),
IF(C7542="Spirits",
SUM(LOOKUP(2,1/(SRP!$B$2:$B$7&lt;=E7542)/(SRP!$C$2:$C$7&gt;=E7542),SRP!$D$2:$D$7)*(G7542/100)*(E7542/1000)),
IF(AND(C7542="Wine",D7542="Fortified Wines"),
SUM(LOOKUP(2,1/(SRP!$B$26:$B$29&lt;=E7542)/(SRP!$C$26:$C$29&gt;=E7542),SRP!$D$26:$D$29)*(G7542/100)*(E7542/1000)),
IF(C7542="Wine",
SUM(LOOKUP(2,1/(SRP!$B$21:$B$25&lt;=E7542)/(SRP!$C$21:$C$25&gt;=E7542),SRP!$D$21:$D$25)*(G7542/100)*(E7542/1000)),
IF(AND(C7542="Ready to Drink",D7542="RTD-One Pour Cocktail&gt;7%&lt;=14.5"),
SUM(LOOKUP(2,1/(SRP!$B$16:$B$20&lt;=E7542)/(SRP!$C$16:$C$20&gt;=E7542),SRP!$D$16:$D$20)*(G7542/100)*(E7542/1000)),
IF(C7542="Ready to Drink",
SUM(LOOKUP(2,1/(SRP!$B$11:$B$15&lt;=E7542)/(SRP!$C$11:$C$15&gt;=E7542),SRP!$D$11:$D$15)*(G7542/100)*(E7542/1000)),
0)))))),2)</f>
        <v>9.56</v>
      </c>
      <c r="L7542" s="173" t="str">
        <f t="shared" si="117"/>
        <v>Ready to Drink1750</v>
      </c>
      <c r="M7542" s="154">
        <f>VLOOKUP(L7542,'Slope %'!C:D,2,0)</f>
        <v>0.1</v>
      </c>
    </row>
    <row r="7543" spans="1:13" x14ac:dyDescent="0.25">
      <c r="A7543" s="169">
        <v>70873</v>
      </c>
      <c r="B7543" s="170" t="s">
        <v>5476</v>
      </c>
      <c r="C7543" s="170" t="s">
        <v>15</v>
      </c>
      <c r="D7543" s="170" t="s">
        <v>669</v>
      </c>
      <c r="E7543" s="170">
        <v>300</v>
      </c>
      <c r="F7543" s="170">
        <v>20</v>
      </c>
      <c r="G7543" s="171">
        <v>33</v>
      </c>
      <c r="H7543" s="170" t="s">
        <v>22</v>
      </c>
      <c r="I7543" s="171">
        <v>13.99</v>
      </c>
      <c r="J7543" s="169">
        <v>6</v>
      </c>
      <c r="K7543" s="154" cm="1">
        <f t="array" ref="K7543">ROUND(
IF(C7543="Beer",
SUM(LOOKUP(2,1/(SRP!$B$8:$B$10&lt;=E7543)/(SRP!$C$8:$C$10&gt;=E7543),SRP!$D$8:$D$10)*(G7543/100)*(E7543/1000)),
IF(C7543="Spirits",
SUM(LOOKUP(2,1/(SRP!$B$2:$B$7&lt;=E7543)/(SRP!$C$2:$C$7&gt;=E7543),SRP!$D$2:$D$7)*(G7543/100)*(E7543/1000)),
IF(AND(C7543="Wine",D7543="Fortified Wines"),
SUM(LOOKUP(2,1/(SRP!$B$26:$B$29&lt;=E7543)/(SRP!$C$26:$C$29&gt;=E7543),SRP!$D$26:$D$29)*(G7543/100)*(E7543/1000)),
IF(C7543="Wine",
SUM(LOOKUP(2,1/(SRP!$B$21:$B$25&lt;=E7543)/(SRP!$C$21:$C$25&gt;=E7543),SRP!$D$21:$D$25)*(G7543/100)*(E7543/1000)),
IF(AND(C7543="Ready to Drink",D7543="RTD-One Pour Cocktail&gt;7%&lt;=14.5"),
SUM(LOOKUP(2,1/(SRP!$B$16:$B$20&lt;=E7543)/(SRP!$C$16:$C$20&gt;=E7543),SRP!$D$16:$D$20)*(G7543/100)*(E7543/1000)),
IF(C7543="Ready to Drink",
SUM(LOOKUP(2,1/(SRP!$B$11:$B$15&lt;=E7543)/(SRP!$C$11:$C$15&gt;=E7543),SRP!$D$11:$D$15)*(G7543/100)*(E7543/1000)),
0)))))),2)</f>
        <v>8.7799999999999994</v>
      </c>
      <c r="L7543" s="173" t="str">
        <f t="shared" si="117"/>
        <v>Spirits300</v>
      </c>
      <c r="M7543" s="154">
        <f>VLOOKUP(L7543,'Slope %'!C:D,2,0)</f>
        <v>0.1</v>
      </c>
    </row>
    <row r="7544" spans="1:13" x14ac:dyDescent="0.25">
      <c r="A7544" s="169">
        <v>70874</v>
      </c>
      <c r="B7544" s="170" t="s">
        <v>5477</v>
      </c>
      <c r="C7544" s="170" t="s">
        <v>263</v>
      </c>
      <c r="D7544" s="170" t="s">
        <v>1938</v>
      </c>
      <c r="E7544" s="170">
        <v>58600</v>
      </c>
      <c r="F7544" s="170">
        <v>1</v>
      </c>
      <c r="G7544" s="171">
        <v>5</v>
      </c>
      <c r="H7544" s="170" t="s">
        <v>342</v>
      </c>
      <c r="I7544" s="171">
        <v>250.61</v>
      </c>
      <c r="J7544" s="169">
        <v>1</v>
      </c>
      <c r="K7544" s="154" cm="1">
        <f t="array" ref="K7544">ROUND(
IF(C7544="Beer",
SUM(LOOKUP(2,1/(SRP!$B$8:$B$10&lt;=E7544)/(SRP!$C$8:$C$10&gt;=E7544),SRP!$D$8:$D$10)*(G7544/100)*(E7544/1000)),
IF(C7544="Spirits",
SUM(LOOKUP(2,1/(SRP!$B$2:$B$7&lt;=E7544)/(SRP!$C$2:$C$7&gt;=E7544),SRP!$D$2:$D$7)*(G7544/100)*(E7544/1000)),
IF(AND(C7544="Wine",D7544="Fortified Wines"),
SUM(LOOKUP(2,1/(SRP!$B$26:$B$29&lt;=E7544)/(SRP!$C$26:$C$29&gt;=E7544),SRP!$D$26:$D$29)*(G7544/100)*(E7544/1000)),
IF(C7544="Wine",
SUM(LOOKUP(2,1/(SRP!$B$21:$B$25&lt;=E7544)/(SRP!$C$21:$C$25&gt;=E7544),SRP!$D$21:$D$25)*(G7544/100)*(E7544/1000)),
IF(AND(C7544="Ready to Drink",D7544="RTD-One Pour Cocktail&gt;7%&lt;=14.5"),
SUM(LOOKUP(2,1/(SRP!$B$16:$B$20&lt;=E7544)/(SRP!$C$16:$C$20&gt;=E7544),SRP!$D$16:$D$20)*(G7544/100)*(E7544/1000)),
IF(C7544="Ready to Drink",
SUM(LOOKUP(2,1/(SRP!$B$11:$B$15&lt;=E7544)/(SRP!$C$11:$C$15&gt;=E7544),SRP!$D$11:$D$15)*(G7544/100)*(E7544/1000)),
0)))))),2)</f>
        <v>228.75</v>
      </c>
      <c r="L7544" s="173" t="str">
        <f t="shared" si="117"/>
        <v>Ready to Drink58600</v>
      </c>
      <c r="M7544" s="154" t="e">
        <f>VLOOKUP(L7544,'Slope %'!C:D,2,0)</f>
        <v>#N/A</v>
      </c>
    </row>
    <row r="7545" spans="1:13" x14ac:dyDescent="0.25">
      <c r="A7545" s="169">
        <v>70874</v>
      </c>
      <c r="B7545" s="170" t="s">
        <v>5477</v>
      </c>
      <c r="C7545" s="170" t="s">
        <v>263</v>
      </c>
      <c r="D7545" s="170" t="s">
        <v>1938</v>
      </c>
      <c r="E7545" s="170">
        <v>58600</v>
      </c>
      <c r="F7545" s="170">
        <v>1</v>
      </c>
      <c r="G7545" s="171">
        <v>5</v>
      </c>
      <c r="H7545" s="170" t="s">
        <v>342</v>
      </c>
      <c r="I7545" s="171">
        <v>250.61</v>
      </c>
      <c r="J7545" s="169">
        <v>1</v>
      </c>
      <c r="K7545" s="154" cm="1">
        <f t="array" ref="K7545">ROUND(
IF(C7545="Beer",
SUM(LOOKUP(2,1/(SRP!$B$8:$B$10&lt;=E7545)/(SRP!$C$8:$C$10&gt;=E7545),SRP!$D$8:$D$10)*(G7545/100)*(E7545/1000)),
IF(C7545="Spirits",
SUM(LOOKUP(2,1/(SRP!$B$2:$B$7&lt;=E7545)/(SRP!$C$2:$C$7&gt;=E7545),SRP!$D$2:$D$7)*(G7545/100)*(E7545/1000)),
IF(AND(C7545="Wine",D7545="Fortified Wines"),
SUM(LOOKUP(2,1/(SRP!$B$26:$B$29&lt;=E7545)/(SRP!$C$26:$C$29&gt;=E7545),SRP!$D$26:$D$29)*(G7545/100)*(E7545/1000)),
IF(C7545="Wine",
SUM(LOOKUP(2,1/(SRP!$B$21:$B$25&lt;=E7545)/(SRP!$C$21:$C$25&gt;=E7545),SRP!$D$21:$D$25)*(G7545/100)*(E7545/1000)),
IF(AND(C7545="Ready to Drink",D7545="RTD-One Pour Cocktail&gt;7%&lt;=14.5"),
SUM(LOOKUP(2,1/(SRP!$B$16:$B$20&lt;=E7545)/(SRP!$C$16:$C$20&gt;=E7545),SRP!$D$16:$D$20)*(G7545/100)*(E7545/1000)),
IF(C7545="Ready to Drink",
SUM(LOOKUP(2,1/(SRP!$B$11:$B$15&lt;=E7545)/(SRP!$C$11:$C$15&gt;=E7545),SRP!$D$11:$D$15)*(G7545/100)*(E7545/1000)),
0)))))),2)</f>
        <v>228.75</v>
      </c>
      <c r="L7545" s="173" t="str">
        <f t="shared" si="117"/>
        <v>Ready to Drink58600</v>
      </c>
      <c r="M7545" s="154" t="e">
        <f>VLOOKUP(L7545,'Slope %'!C:D,2,0)</f>
        <v>#N/A</v>
      </c>
    </row>
    <row r="7546" spans="1:13" x14ac:dyDescent="0.25">
      <c r="A7546" s="169">
        <v>70875</v>
      </c>
      <c r="B7546" s="170" t="s">
        <v>5478</v>
      </c>
      <c r="C7546" s="170" t="s">
        <v>263</v>
      </c>
      <c r="D7546" s="170" t="s">
        <v>1938</v>
      </c>
      <c r="E7546" s="170">
        <v>58600</v>
      </c>
      <c r="F7546" s="170">
        <v>1</v>
      </c>
      <c r="G7546" s="171">
        <v>5</v>
      </c>
      <c r="H7546" s="170" t="s">
        <v>342</v>
      </c>
      <c r="I7546" s="171">
        <v>250.61</v>
      </c>
      <c r="J7546" s="169">
        <v>1</v>
      </c>
      <c r="K7546" s="154" cm="1">
        <f t="array" ref="K7546">ROUND(
IF(C7546="Beer",
SUM(LOOKUP(2,1/(SRP!$B$8:$B$10&lt;=E7546)/(SRP!$C$8:$C$10&gt;=E7546),SRP!$D$8:$D$10)*(G7546/100)*(E7546/1000)),
IF(C7546="Spirits",
SUM(LOOKUP(2,1/(SRP!$B$2:$B$7&lt;=E7546)/(SRP!$C$2:$C$7&gt;=E7546),SRP!$D$2:$D$7)*(G7546/100)*(E7546/1000)),
IF(AND(C7546="Wine",D7546="Fortified Wines"),
SUM(LOOKUP(2,1/(SRP!$B$26:$B$29&lt;=E7546)/(SRP!$C$26:$C$29&gt;=E7546),SRP!$D$26:$D$29)*(G7546/100)*(E7546/1000)),
IF(C7546="Wine",
SUM(LOOKUP(2,1/(SRP!$B$21:$B$25&lt;=E7546)/(SRP!$C$21:$C$25&gt;=E7546),SRP!$D$21:$D$25)*(G7546/100)*(E7546/1000)),
IF(AND(C7546="Ready to Drink",D7546="RTD-One Pour Cocktail&gt;7%&lt;=14.5"),
SUM(LOOKUP(2,1/(SRP!$B$16:$B$20&lt;=E7546)/(SRP!$C$16:$C$20&gt;=E7546),SRP!$D$16:$D$20)*(G7546/100)*(E7546/1000)),
IF(C7546="Ready to Drink",
SUM(LOOKUP(2,1/(SRP!$B$11:$B$15&lt;=E7546)/(SRP!$C$11:$C$15&gt;=E7546),SRP!$D$11:$D$15)*(G7546/100)*(E7546/1000)),
0)))))),2)</f>
        <v>228.75</v>
      </c>
      <c r="L7546" s="173" t="str">
        <f t="shared" si="117"/>
        <v>Ready to Drink58600</v>
      </c>
      <c r="M7546" s="154" t="e">
        <f>VLOOKUP(L7546,'Slope %'!C:D,2,0)</f>
        <v>#N/A</v>
      </c>
    </row>
    <row r="7547" spans="1:13" x14ac:dyDescent="0.25">
      <c r="A7547" s="169">
        <v>70875</v>
      </c>
      <c r="B7547" s="170" t="s">
        <v>5478</v>
      </c>
      <c r="C7547" s="170" t="s">
        <v>263</v>
      </c>
      <c r="D7547" s="170" t="s">
        <v>1938</v>
      </c>
      <c r="E7547" s="170">
        <v>58600</v>
      </c>
      <c r="F7547" s="170">
        <v>1</v>
      </c>
      <c r="G7547" s="171">
        <v>5</v>
      </c>
      <c r="H7547" s="170" t="s">
        <v>342</v>
      </c>
      <c r="I7547" s="171">
        <v>250.61</v>
      </c>
      <c r="J7547" s="169">
        <v>1</v>
      </c>
      <c r="K7547" s="154" cm="1">
        <f t="array" ref="K7547">ROUND(
IF(C7547="Beer",
SUM(LOOKUP(2,1/(SRP!$B$8:$B$10&lt;=E7547)/(SRP!$C$8:$C$10&gt;=E7547),SRP!$D$8:$D$10)*(G7547/100)*(E7547/1000)),
IF(C7547="Spirits",
SUM(LOOKUP(2,1/(SRP!$B$2:$B$7&lt;=E7547)/(SRP!$C$2:$C$7&gt;=E7547),SRP!$D$2:$D$7)*(G7547/100)*(E7547/1000)),
IF(AND(C7547="Wine",D7547="Fortified Wines"),
SUM(LOOKUP(2,1/(SRP!$B$26:$B$29&lt;=E7547)/(SRP!$C$26:$C$29&gt;=E7547),SRP!$D$26:$D$29)*(G7547/100)*(E7547/1000)),
IF(C7547="Wine",
SUM(LOOKUP(2,1/(SRP!$B$21:$B$25&lt;=E7547)/(SRP!$C$21:$C$25&gt;=E7547),SRP!$D$21:$D$25)*(G7547/100)*(E7547/1000)),
IF(AND(C7547="Ready to Drink",D7547="RTD-One Pour Cocktail&gt;7%&lt;=14.5"),
SUM(LOOKUP(2,1/(SRP!$B$16:$B$20&lt;=E7547)/(SRP!$C$16:$C$20&gt;=E7547),SRP!$D$16:$D$20)*(G7547/100)*(E7547/1000)),
IF(C7547="Ready to Drink",
SUM(LOOKUP(2,1/(SRP!$B$11:$B$15&lt;=E7547)/(SRP!$C$11:$C$15&gt;=E7547),SRP!$D$11:$D$15)*(G7547/100)*(E7547/1000)),
0)))))),2)</f>
        <v>228.75</v>
      </c>
      <c r="L7547" s="173" t="str">
        <f t="shared" si="117"/>
        <v>Ready to Drink58600</v>
      </c>
      <c r="M7547" s="154" t="e">
        <f>VLOOKUP(L7547,'Slope %'!C:D,2,0)</f>
        <v>#N/A</v>
      </c>
    </row>
    <row r="7548" spans="1:13" x14ac:dyDescent="0.25">
      <c r="A7548" s="169">
        <v>70876</v>
      </c>
      <c r="B7548" s="170" t="s">
        <v>5479</v>
      </c>
      <c r="C7548" s="170" t="s">
        <v>11</v>
      </c>
      <c r="D7548" s="170" t="s">
        <v>267</v>
      </c>
      <c r="E7548" s="170">
        <v>330</v>
      </c>
      <c r="F7548" s="170">
        <v>24</v>
      </c>
      <c r="G7548" s="171">
        <v>5.5</v>
      </c>
      <c r="H7548" s="170" t="s">
        <v>4544</v>
      </c>
      <c r="I7548" s="171">
        <v>4.6900000000000004</v>
      </c>
      <c r="J7548" s="169">
        <v>1</v>
      </c>
      <c r="K7548" s="154" cm="1">
        <f t="array" ref="K7548">ROUND(
IF(C7548="Beer",
SUM(LOOKUP(2,1/(SRP!$B$8:$B$10&lt;=E7548)/(SRP!$C$8:$C$10&gt;=E7548),SRP!$D$8:$D$10)*(G7548/100)*(E7548/1000)),
IF(C7548="Spirits",
SUM(LOOKUP(2,1/(SRP!$B$2:$B$7&lt;=E7548)/(SRP!$C$2:$C$7&gt;=E7548),SRP!$D$2:$D$7)*(G7548/100)*(E7548/1000)),
IF(AND(C7548="Wine",D7548="Fortified Wines"),
SUM(LOOKUP(2,1/(SRP!$B$26:$B$29&lt;=E7548)/(SRP!$C$26:$C$29&gt;=E7548),SRP!$D$26:$D$29)*(G7548/100)*(E7548/1000)),
IF(C7548="Wine",
SUM(LOOKUP(2,1/(SRP!$B$21:$B$25&lt;=E7548)/(SRP!$C$21:$C$25&gt;=E7548),SRP!$D$21:$D$25)*(G7548/100)*(E7548/1000)),
IF(AND(C7548="Ready to Drink",D7548="RTD-One Pour Cocktail&gt;7%&lt;=14.5"),
SUM(LOOKUP(2,1/(SRP!$B$16:$B$20&lt;=E7548)/(SRP!$C$16:$C$20&gt;=E7548),SRP!$D$16:$D$20)*(G7548/100)*(E7548/1000)),
IF(C7548="Ready to Drink",
SUM(LOOKUP(2,1/(SRP!$B$11:$B$15&lt;=E7548)/(SRP!$C$11:$C$15&gt;=E7548),SRP!$D$11:$D$15)*(G7548/100)*(E7548/1000)),
0)))))),2)</f>
        <v>1.42</v>
      </c>
      <c r="L7548" s="173" t="str">
        <f t="shared" si="117"/>
        <v>Beer330</v>
      </c>
      <c r="M7548" s="154">
        <f>VLOOKUP(L7548,'Slope %'!C:D,2,0)</f>
        <v>0.12</v>
      </c>
    </row>
    <row r="7549" spans="1:13" x14ac:dyDescent="0.25">
      <c r="A7549" s="169">
        <v>70876</v>
      </c>
      <c r="B7549" s="170" t="s">
        <v>5479</v>
      </c>
      <c r="C7549" s="170" t="s">
        <v>11</v>
      </c>
      <c r="D7549" s="170" t="s">
        <v>267</v>
      </c>
      <c r="E7549" s="170">
        <v>330</v>
      </c>
      <c r="F7549" s="170">
        <v>24</v>
      </c>
      <c r="G7549" s="171">
        <v>5.5</v>
      </c>
      <c r="H7549" s="170" t="s">
        <v>4544</v>
      </c>
      <c r="I7549" s="171">
        <v>4.6900000000000004</v>
      </c>
      <c r="J7549" s="169">
        <v>1</v>
      </c>
      <c r="K7549" s="154" cm="1">
        <f t="array" ref="K7549">ROUND(
IF(C7549="Beer",
SUM(LOOKUP(2,1/(SRP!$B$8:$B$10&lt;=E7549)/(SRP!$C$8:$C$10&gt;=E7549),SRP!$D$8:$D$10)*(G7549/100)*(E7549/1000)),
IF(C7549="Spirits",
SUM(LOOKUP(2,1/(SRP!$B$2:$B$7&lt;=E7549)/(SRP!$C$2:$C$7&gt;=E7549),SRP!$D$2:$D$7)*(G7549/100)*(E7549/1000)),
IF(AND(C7549="Wine",D7549="Fortified Wines"),
SUM(LOOKUP(2,1/(SRP!$B$26:$B$29&lt;=E7549)/(SRP!$C$26:$C$29&gt;=E7549),SRP!$D$26:$D$29)*(G7549/100)*(E7549/1000)),
IF(C7549="Wine",
SUM(LOOKUP(2,1/(SRP!$B$21:$B$25&lt;=E7549)/(SRP!$C$21:$C$25&gt;=E7549),SRP!$D$21:$D$25)*(G7549/100)*(E7549/1000)),
IF(AND(C7549="Ready to Drink",D7549="RTD-One Pour Cocktail&gt;7%&lt;=14.5"),
SUM(LOOKUP(2,1/(SRP!$B$16:$B$20&lt;=E7549)/(SRP!$C$16:$C$20&gt;=E7549),SRP!$D$16:$D$20)*(G7549/100)*(E7549/1000)),
IF(C7549="Ready to Drink",
SUM(LOOKUP(2,1/(SRP!$B$11:$B$15&lt;=E7549)/(SRP!$C$11:$C$15&gt;=E7549),SRP!$D$11:$D$15)*(G7549/100)*(E7549/1000)),
0)))))),2)</f>
        <v>1.42</v>
      </c>
      <c r="L7549" s="173" t="str">
        <f t="shared" si="117"/>
        <v>Beer330</v>
      </c>
      <c r="M7549" s="154">
        <f>VLOOKUP(L7549,'Slope %'!C:D,2,0)</f>
        <v>0.12</v>
      </c>
    </row>
    <row r="7550" spans="1:13" x14ac:dyDescent="0.25">
      <c r="A7550" s="169">
        <v>70880</v>
      </c>
      <c r="B7550" s="170" t="s">
        <v>5480</v>
      </c>
      <c r="C7550" s="170" t="s">
        <v>263</v>
      </c>
      <c r="D7550" s="170" t="s">
        <v>264</v>
      </c>
      <c r="E7550" s="170">
        <v>355</v>
      </c>
      <c r="F7550" s="170">
        <v>20</v>
      </c>
      <c r="G7550" s="171">
        <v>7</v>
      </c>
      <c r="H7550" s="170" t="s">
        <v>26</v>
      </c>
      <c r="I7550" s="171">
        <v>4.29</v>
      </c>
      <c r="J7550" s="169">
        <v>1</v>
      </c>
      <c r="K7550" s="154" cm="1">
        <f t="array" ref="K7550">ROUND(
IF(C7550="Beer",
SUM(LOOKUP(2,1/(SRP!$B$8:$B$10&lt;=E7550)/(SRP!$C$8:$C$10&gt;=E7550),SRP!$D$8:$D$10)*(G7550/100)*(E7550/1000)),
IF(C7550="Spirits",
SUM(LOOKUP(2,1/(SRP!$B$2:$B$7&lt;=E7550)/(SRP!$C$2:$C$7&gt;=E7550),SRP!$D$2:$D$7)*(G7550/100)*(E7550/1000)),
IF(AND(C7550="Wine",D7550="Fortified Wines"),
SUM(LOOKUP(2,1/(SRP!$B$26:$B$29&lt;=E7550)/(SRP!$C$26:$C$29&gt;=E7550),SRP!$D$26:$D$29)*(G7550/100)*(E7550/1000)),
IF(C7550="Wine",
SUM(LOOKUP(2,1/(SRP!$B$21:$B$25&lt;=E7550)/(SRP!$C$21:$C$25&gt;=E7550),SRP!$D$21:$D$25)*(G7550/100)*(E7550/1000)),
IF(AND(C7550="Ready to Drink",D7550="RTD-One Pour Cocktail&gt;7%&lt;=14.5"),
SUM(LOOKUP(2,1/(SRP!$B$16:$B$20&lt;=E7550)/(SRP!$C$16:$C$20&gt;=E7550),SRP!$D$16:$D$20)*(G7550/100)*(E7550/1000)),
IF(C7550="Ready to Drink",
SUM(LOOKUP(2,1/(SRP!$B$11:$B$15&lt;=E7550)/(SRP!$C$11:$C$15&gt;=E7550),SRP!$D$11:$D$15)*(G7550/100)*(E7550/1000)),
0)))))),2)</f>
        <v>2.2000000000000002</v>
      </c>
      <c r="L7550" s="173" t="str">
        <f t="shared" si="117"/>
        <v>Ready to Drink355</v>
      </c>
      <c r="M7550" s="154">
        <f>VLOOKUP(L7550,'Slope %'!C:D,2,0)</f>
        <v>0.12</v>
      </c>
    </row>
    <row r="7551" spans="1:13" x14ac:dyDescent="0.25">
      <c r="A7551" s="169">
        <v>70883</v>
      </c>
      <c r="B7551" s="170" t="s">
        <v>5481</v>
      </c>
      <c r="C7551" s="170" t="s">
        <v>15</v>
      </c>
      <c r="D7551" s="170" t="s">
        <v>225</v>
      </c>
      <c r="E7551" s="170">
        <v>700</v>
      </c>
      <c r="F7551" s="170">
        <v>12</v>
      </c>
      <c r="G7551" s="171">
        <v>40</v>
      </c>
      <c r="H7551" s="170" t="s">
        <v>5482</v>
      </c>
      <c r="I7551" s="171">
        <v>55.99</v>
      </c>
      <c r="J7551" s="169">
        <v>1</v>
      </c>
      <c r="K7551" s="154" cm="1">
        <f t="array" ref="K7551">ROUND(
IF(C7551="Beer",
SUM(LOOKUP(2,1/(SRP!$B$8:$B$10&lt;=E7551)/(SRP!$C$8:$C$10&gt;=E7551),SRP!$D$8:$D$10)*(G7551/100)*(E7551/1000)),
IF(C7551="Spirits",
SUM(LOOKUP(2,1/(SRP!$B$2:$B$7&lt;=E7551)/(SRP!$C$2:$C$7&gt;=E7551),SRP!$D$2:$D$7)*(G7551/100)*(E7551/1000)),
IF(AND(C7551="Wine",D7551="Fortified Wines"),
SUM(LOOKUP(2,1/(SRP!$B$26:$B$29&lt;=E7551)/(SRP!$C$26:$C$29&gt;=E7551),SRP!$D$26:$D$29)*(G7551/100)*(E7551/1000)),
IF(C7551="Wine",
SUM(LOOKUP(2,1/(SRP!$B$21:$B$25&lt;=E7551)/(SRP!$C$21:$C$25&gt;=E7551),SRP!$D$21:$D$25)*(G7551/100)*(E7551/1000)),
IF(AND(C7551="Ready to Drink",D7551="RTD-One Pour Cocktail&gt;7%&lt;=14.5"),
SUM(LOOKUP(2,1/(SRP!$B$16:$B$20&lt;=E7551)/(SRP!$C$16:$C$20&gt;=E7551),SRP!$D$16:$D$20)*(G7551/100)*(E7551/1000)),
IF(C7551="Ready to Drink",
SUM(LOOKUP(2,1/(SRP!$B$11:$B$15&lt;=E7551)/(SRP!$C$11:$C$15&gt;=E7551),SRP!$D$11:$D$15)*(G7551/100)*(E7551/1000)),
0)))))),2)</f>
        <v>21.86</v>
      </c>
      <c r="L7551" s="173" t="str">
        <f t="shared" si="117"/>
        <v>Spirits700</v>
      </c>
      <c r="M7551" s="154">
        <f>VLOOKUP(L7551,'Slope %'!C:D,2,0)</f>
        <v>7.0000000000000007E-2</v>
      </c>
    </row>
    <row r="7552" spans="1:13" x14ac:dyDescent="0.25">
      <c r="A7552" s="169">
        <v>70886</v>
      </c>
      <c r="B7552" s="170" t="s">
        <v>5483</v>
      </c>
      <c r="C7552" s="170" t="s">
        <v>15</v>
      </c>
      <c r="D7552" s="170" t="s">
        <v>1522</v>
      </c>
      <c r="E7552" s="170">
        <v>750</v>
      </c>
      <c r="F7552" s="170">
        <v>6</v>
      </c>
      <c r="G7552" s="171">
        <v>48</v>
      </c>
      <c r="H7552" s="170" t="s">
        <v>5482</v>
      </c>
      <c r="I7552" s="171">
        <v>79.989999999999995</v>
      </c>
      <c r="J7552" s="169">
        <v>1</v>
      </c>
      <c r="K7552" s="154" cm="1">
        <f t="array" ref="K7552">ROUND(
IF(C7552="Beer",
SUM(LOOKUP(2,1/(SRP!$B$8:$B$10&lt;=E7552)/(SRP!$C$8:$C$10&gt;=E7552),SRP!$D$8:$D$10)*(G7552/100)*(E7552/1000)),
IF(C7552="Spirits",
SUM(LOOKUP(2,1/(SRP!$B$2:$B$7&lt;=E7552)/(SRP!$C$2:$C$7&gt;=E7552),SRP!$D$2:$D$7)*(G7552/100)*(E7552/1000)),
IF(AND(C7552="Wine",D7552="Fortified Wines"),
SUM(LOOKUP(2,1/(SRP!$B$26:$B$29&lt;=E7552)/(SRP!$C$26:$C$29&gt;=E7552),SRP!$D$26:$D$29)*(G7552/100)*(E7552/1000)),
IF(C7552="Wine",
SUM(LOOKUP(2,1/(SRP!$B$21:$B$25&lt;=E7552)/(SRP!$C$21:$C$25&gt;=E7552),SRP!$D$21:$D$25)*(G7552/100)*(E7552/1000)),
IF(AND(C7552="Ready to Drink",D7552="RTD-One Pour Cocktail&gt;7%&lt;=14.5"),
SUM(LOOKUP(2,1/(SRP!$B$16:$B$20&lt;=E7552)/(SRP!$C$16:$C$20&gt;=E7552),SRP!$D$16:$D$20)*(G7552/100)*(E7552/1000)),
IF(C7552="Ready to Drink",
SUM(LOOKUP(2,1/(SRP!$B$11:$B$15&lt;=E7552)/(SRP!$C$11:$C$15&gt;=E7552),SRP!$D$11:$D$15)*(G7552/100)*(E7552/1000)),
0)))))),2)</f>
        <v>28.11</v>
      </c>
      <c r="L7552" s="173" t="str">
        <f t="shared" si="117"/>
        <v>Spirits750</v>
      </c>
      <c r="M7552" s="154">
        <f>VLOOKUP(L7552,'Slope %'!C:D,2,0)</f>
        <v>7.0000000000000007E-2</v>
      </c>
    </row>
    <row r="7553" spans="1:13" x14ac:dyDescent="0.25">
      <c r="A7553" s="169">
        <v>70890</v>
      </c>
      <c r="B7553" s="170" t="s">
        <v>5484</v>
      </c>
      <c r="C7553" s="170" t="s">
        <v>11</v>
      </c>
      <c r="D7553" s="170" t="s">
        <v>267</v>
      </c>
      <c r="E7553" s="170">
        <v>330</v>
      </c>
      <c r="F7553" s="170">
        <v>24</v>
      </c>
      <c r="G7553" s="171">
        <v>4.8</v>
      </c>
      <c r="H7553" s="170" t="s">
        <v>4544</v>
      </c>
      <c r="I7553" s="171">
        <v>4.59</v>
      </c>
      <c r="J7553" s="169">
        <v>1</v>
      </c>
      <c r="K7553" s="154" cm="1">
        <f t="array" ref="K7553">ROUND(
IF(C7553="Beer",
SUM(LOOKUP(2,1/(SRP!$B$8:$B$10&lt;=E7553)/(SRP!$C$8:$C$10&gt;=E7553),SRP!$D$8:$D$10)*(G7553/100)*(E7553/1000)),
IF(C7553="Spirits",
SUM(LOOKUP(2,1/(SRP!$B$2:$B$7&lt;=E7553)/(SRP!$C$2:$C$7&gt;=E7553),SRP!$D$2:$D$7)*(G7553/100)*(E7553/1000)),
IF(AND(C7553="Wine",D7553="Fortified Wines"),
SUM(LOOKUP(2,1/(SRP!$B$26:$B$29&lt;=E7553)/(SRP!$C$26:$C$29&gt;=E7553),SRP!$D$26:$D$29)*(G7553/100)*(E7553/1000)),
IF(C7553="Wine",
SUM(LOOKUP(2,1/(SRP!$B$21:$B$25&lt;=E7553)/(SRP!$C$21:$C$25&gt;=E7553),SRP!$D$21:$D$25)*(G7553/100)*(E7553/1000)),
IF(AND(C7553="Ready to Drink",D7553="RTD-One Pour Cocktail&gt;7%&lt;=14.5"),
SUM(LOOKUP(2,1/(SRP!$B$16:$B$20&lt;=E7553)/(SRP!$C$16:$C$20&gt;=E7553),SRP!$D$16:$D$20)*(G7553/100)*(E7553/1000)),
IF(C7553="Ready to Drink",
SUM(LOOKUP(2,1/(SRP!$B$11:$B$15&lt;=E7553)/(SRP!$C$11:$C$15&gt;=E7553),SRP!$D$11:$D$15)*(G7553/100)*(E7553/1000)),
0)))))),2)</f>
        <v>1.24</v>
      </c>
      <c r="L7553" s="173" t="str">
        <f t="shared" si="117"/>
        <v>Beer330</v>
      </c>
      <c r="M7553" s="154">
        <f>VLOOKUP(L7553,'Slope %'!C:D,2,0)</f>
        <v>0.12</v>
      </c>
    </row>
    <row r="7554" spans="1:13" x14ac:dyDescent="0.25">
      <c r="A7554" s="169">
        <v>70890</v>
      </c>
      <c r="B7554" s="170" t="s">
        <v>5484</v>
      </c>
      <c r="C7554" s="170" t="s">
        <v>11</v>
      </c>
      <c r="D7554" s="170" t="s">
        <v>267</v>
      </c>
      <c r="E7554" s="170">
        <v>330</v>
      </c>
      <c r="F7554" s="170">
        <v>24</v>
      </c>
      <c r="G7554" s="171">
        <v>4.8</v>
      </c>
      <c r="H7554" s="170" t="s">
        <v>4544</v>
      </c>
      <c r="I7554" s="171">
        <v>4.59</v>
      </c>
      <c r="J7554" s="169">
        <v>1</v>
      </c>
      <c r="K7554" s="154" cm="1">
        <f t="array" ref="K7554">ROUND(
IF(C7554="Beer",
SUM(LOOKUP(2,1/(SRP!$B$8:$B$10&lt;=E7554)/(SRP!$C$8:$C$10&gt;=E7554),SRP!$D$8:$D$10)*(G7554/100)*(E7554/1000)),
IF(C7554="Spirits",
SUM(LOOKUP(2,1/(SRP!$B$2:$B$7&lt;=E7554)/(SRP!$C$2:$C$7&gt;=E7554),SRP!$D$2:$D$7)*(G7554/100)*(E7554/1000)),
IF(AND(C7554="Wine",D7554="Fortified Wines"),
SUM(LOOKUP(2,1/(SRP!$B$26:$B$29&lt;=E7554)/(SRP!$C$26:$C$29&gt;=E7554),SRP!$D$26:$D$29)*(G7554/100)*(E7554/1000)),
IF(C7554="Wine",
SUM(LOOKUP(2,1/(SRP!$B$21:$B$25&lt;=E7554)/(SRP!$C$21:$C$25&gt;=E7554),SRP!$D$21:$D$25)*(G7554/100)*(E7554/1000)),
IF(AND(C7554="Ready to Drink",D7554="RTD-One Pour Cocktail&gt;7%&lt;=14.5"),
SUM(LOOKUP(2,1/(SRP!$B$16:$B$20&lt;=E7554)/(SRP!$C$16:$C$20&gt;=E7554),SRP!$D$16:$D$20)*(G7554/100)*(E7554/1000)),
IF(C7554="Ready to Drink",
SUM(LOOKUP(2,1/(SRP!$B$11:$B$15&lt;=E7554)/(SRP!$C$11:$C$15&gt;=E7554),SRP!$D$11:$D$15)*(G7554/100)*(E7554/1000)),
0)))))),2)</f>
        <v>1.24</v>
      </c>
      <c r="L7554" s="173" t="str">
        <f t="shared" si="117"/>
        <v>Beer330</v>
      </c>
      <c r="M7554" s="154">
        <f>VLOOKUP(L7554,'Slope %'!C:D,2,0)</f>
        <v>0.12</v>
      </c>
    </row>
    <row r="7555" spans="1:13" x14ac:dyDescent="0.25">
      <c r="A7555" s="169">
        <v>70893</v>
      </c>
      <c r="B7555" s="170" t="s">
        <v>5485</v>
      </c>
      <c r="C7555" s="170" t="s">
        <v>11</v>
      </c>
      <c r="D7555" s="170" t="s">
        <v>12</v>
      </c>
      <c r="E7555" s="170">
        <v>473</v>
      </c>
      <c r="F7555" s="170">
        <v>24</v>
      </c>
      <c r="G7555" s="171">
        <v>4.2</v>
      </c>
      <c r="H7555" s="170" t="s">
        <v>2850</v>
      </c>
      <c r="I7555" s="171">
        <v>4.25</v>
      </c>
      <c r="J7555" s="169">
        <v>1</v>
      </c>
      <c r="K7555" s="154" cm="1">
        <f t="array" ref="K7555">ROUND(
IF(C7555="Beer",
SUM(LOOKUP(2,1/(SRP!$B$8:$B$10&lt;=E7555)/(SRP!$C$8:$C$10&gt;=E7555),SRP!$D$8:$D$10)*(G7555/100)*(E7555/1000)),
IF(C7555="Spirits",
SUM(LOOKUP(2,1/(SRP!$B$2:$B$7&lt;=E7555)/(SRP!$C$2:$C$7&gt;=E7555),SRP!$D$2:$D$7)*(G7555/100)*(E7555/1000)),
IF(AND(C7555="Wine",D7555="Fortified Wines"),
SUM(LOOKUP(2,1/(SRP!$B$26:$B$29&lt;=E7555)/(SRP!$C$26:$C$29&gt;=E7555),SRP!$D$26:$D$29)*(G7555/100)*(E7555/1000)),
IF(C7555="Wine",
SUM(LOOKUP(2,1/(SRP!$B$21:$B$25&lt;=E7555)/(SRP!$C$21:$C$25&gt;=E7555),SRP!$D$21:$D$25)*(G7555/100)*(E7555/1000)),
IF(AND(C7555="Ready to Drink",D7555="RTD-One Pour Cocktail&gt;7%&lt;=14.5"),
SUM(LOOKUP(2,1/(SRP!$B$16:$B$20&lt;=E7555)/(SRP!$C$16:$C$20&gt;=E7555),SRP!$D$16:$D$20)*(G7555/100)*(E7555/1000)),
IF(C7555="Ready to Drink",
SUM(LOOKUP(2,1/(SRP!$B$11:$B$15&lt;=E7555)/(SRP!$C$11:$C$15&gt;=E7555),SRP!$D$11:$D$15)*(G7555/100)*(E7555/1000)),
0)))))),2)</f>
        <v>1.55</v>
      </c>
      <c r="L7555" s="173" t="str">
        <f t="shared" ref="L7555:L7618" si="118">(_xlfn.CONCAT(C7555,E7555))</f>
        <v>Beer473</v>
      </c>
      <c r="M7555" s="154">
        <f>VLOOKUP(L7555,'Slope %'!C:D,2,0)</f>
        <v>0.12</v>
      </c>
    </row>
    <row r="7556" spans="1:13" x14ac:dyDescent="0.25">
      <c r="A7556" s="169">
        <v>70893</v>
      </c>
      <c r="B7556" s="170" t="s">
        <v>5485</v>
      </c>
      <c r="C7556" s="170" t="s">
        <v>11</v>
      </c>
      <c r="D7556" s="170" t="s">
        <v>12</v>
      </c>
      <c r="E7556" s="170">
        <v>473</v>
      </c>
      <c r="F7556" s="170">
        <v>24</v>
      </c>
      <c r="G7556" s="171">
        <v>4.2</v>
      </c>
      <c r="H7556" s="170" t="s">
        <v>2850</v>
      </c>
      <c r="I7556" s="171">
        <v>4.25</v>
      </c>
      <c r="J7556" s="169">
        <v>1</v>
      </c>
      <c r="K7556" s="154" cm="1">
        <f t="array" ref="K7556">ROUND(
IF(C7556="Beer",
SUM(LOOKUP(2,1/(SRP!$B$8:$B$10&lt;=E7556)/(SRP!$C$8:$C$10&gt;=E7556),SRP!$D$8:$D$10)*(G7556/100)*(E7556/1000)),
IF(C7556="Spirits",
SUM(LOOKUP(2,1/(SRP!$B$2:$B$7&lt;=E7556)/(SRP!$C$2:$C$7&gt;=E7556),SRP!$D$2:$D$7)*(G7556/100)*(E7556/1000)),
IF(AND(C7556="Wine",D7556="Fortified Wines"),
SUM(LOOKUP(2,1/(SRP!$B$26:$B$29&lt;=E7556)/(SRP!$C$26:$C$29&gt;=E7556),SRP!$D$26:$D$29)*(G7556/100)*(E7556/1000)),
IF(C7556="Wine",
SUM(LOOKUP(2,1/(SRP!$B$21:$B$25&lt;=E7556)/(SRP!$C$21:$C$25&gt;=E7556),SRP!$D$21:$D$25)*(G7556/100)*(E7556/1000)),
IF(AND(C7556="Ready to Drink",D7556="RTD-One Pour Cocktail&gt;7%&lt;=14.5"),
SUM(LOOKUP(2,1/(SRP!$B$16:$B$20&lt;=E7556)/(SRP!$C$16:$C$20&gt;=E7556),SRP!$D$16:$D$20)*(G7556/100)*(E7556/1000)),
IF(C7556="Ready to Drink",
SUM(LOOKUP(2,1/(SRP!$B$11:$B$15&lt;=E7556)/(SRP!$C$11:$C$15&gt;=E7556),SRP!$D$11:$D$15)*(G7556/100)*(E7556/1000)),
0)))))),2)</f>
        <v>1.55</v>
      </c>
      <c r="L7556" s="173" t="str">
        <f t="shared" si="118"/>
        <v>Beer473</v>
      </c>
      <c r="M7556" s="154">
        <f>VLOOKUP(L7556,'Slope %'!C:D,2,0)</f>
        <v>0.12</v>
      </c>
    </row>
    <row r="7557" spans="1:13" x14ac:dyDescent="0.25">
      <c r="A7557" s="169">
        <v>70901</v>
      </c>
      <c r="B7557" s="170" t="s">
        <v>5486</v>
      </c>
      <c r="C7557" s="170" t="s">
        <v>24</v>
      </c>
      <c r="D7557" s="170" t="s">
        <v>194</v>
      </c>
      <c r="E7557" s="170">
        <v>750</v>
      </c>
      <c r="F7557" s="170">
        <v>6</v>
      </c>
      <c r="G7557" s="171">
        <v>14</v>
      </c>
      <c r="H7557" s="170" t="s">
        <v>32</v>
      </c>
      <c r="I7557" s="171">
        <v>79.989999999999995</v>
      </c>
      <c r="J7557" s="169">
        <v>1</v>
      </c>
      <c r="K7557" s="154" cm="1">
        <f t="array" ref="K7557">ROUND(
IF(C7557="Beer",
SUM(LOOKUP(2,1/(SRP!$B$8:$B$10&lt;=E7557)/(SRP!$C$8:$C$10&gt;=E7557),SRP!$D$8:$D$10)*(G7557/100)*(E7557/1000)),
IF(C7557="Spirits",
SUM(LOOKUP(2,1/(SRP!$B$2:$B$7&lt;=E7557)/(SRP!$C$2:$C$7&gt;=E7557),SRP!$D$2:$D$7)*(G7557/100)*(E7557/1000)),
IF(AND(C7557="Wine",D7557="Fortified Wines"),
SUM(LOOKUP(2,1/(SRP!$B$26:$B$29&lt;=E7557)/(SRP!$C$26:$C$29&gt;=E7557),SRP!$D$26:$D$29)*(G7557/100)*(E7557/1000)),
IF(C7557="Wine",
SUM(LOOKUP(2,1/(SRP!$B$21:$B$25&lt;=E7557)/(SRP!$C$21:$C$25&gt;=E7557),SRP!$D$21:$D$25)*(G7557/100)*(E7557/1000)),
IF(AND(C7557="Ready to Drink",D7557="RTD-One Pour Cocktail&gt;7%&lt;=14.5"),
SUM(LOOKUP(2,1/(SRP!$B$16:$B$20&lt;=E7557)/(SRP!$C$16:$C$20&gt;=E7557),SRP!$D$16:$D$20)*(G7557/100)*(E7557/1000)),
IF(C7557="Ready to Drink",
SUM(LOOKUP(2,1/(SRP!$B$11:$B$15&lt;=E7557)/(SRP!$C$11:$C$15&gt;=E7557),SRP!$D$11:$D$15)*(G7557/100)*(E7557/1000)),
0)))))),2)</f>
        <v>8.1999999999999993</v>
      </c>
      <c r="L7557" s="173" t="str">
        <f t="shared" si="118"/>
        <v>Wine750</v>
      </c>
      <c r="M7557" s="154">
        <f>VLOOKUP(L7557,'Slope %'!C:D,2,0)</f>
        <v>0.1</v>
      </c>
    </row>
    <row r="7558" spans="1:13" x14ac:dyDescent="0.25">
      <c r="A7558" s="169">
        <v>70913</v>
      </c>
      <c r="B7558" s="170" t="s">
        <v>5487</v>
      </c>
      <c r="C7558" s="170" t="s">
        <v>11</v>
      </c>
      <c r="D7558" s="170" t="s">
        <v>211</v>
      </c>
      <c r="E7558" s="170">
        <v>473</v>
      </c>
      <c r="F7558" s="170">
        <v>24</v>
      </c>
      <c r="G7558" s="171">
        <v>4</v>
      </c>
      <c r="H7558" s="170" t="s">
        <v>1209</v>
      </c>
      <c r="I7558" s="171">
        <v>3.99</v>
      </c>
      <c r="J7558" s="169">
        <v>1</v>
      </c>
      <c r="K7558" s="154" cm="1">
        <f t="array" ref="K7558">ROUND(
IF(C7558="Beer",
SUM(LOOKUP(2,1/(SRP!$B$8:$B$10&lt;=E7558)/(SRP!$C$8:$C$10&gt;=E7558),SRP!$D$8:$D$10)*(G7558/100)*(E7558/1000)),
IF(C7558="Spirits",
SUM(LOOKUP(2,1/(SRP!$B$2:$B$7&lt;=E7558)/(SRP!$C$2:$C$7&gt;=E7558),SRP!$D$2:$D$7)*(G7558/100)*(E7558/1000)),
IF(AND(C7558="Wine",D7558="Fortified Wines"),
SUM(LOOKUP(2,1/(SRP!$B$26:$B$29&lt;=E7558)/(SRP!$C$26:$C$29&gt;=E7558),SRP!$D$26:$D$29)*(G7558/100)*(E7558/1000)),
IF(C7558="Wine",
SUM(LOOKUP(2,1/(SRP!$B$21:$B$25&lt;=E7558)/(SRP!$C$21:$C$25&gt;=E7558),SRP!$D$21:$D$25)*(G7558/100)*(E7558/1000)),
IF(AND(C7558="Ready to Drink",D7558="RTD-One Pour Cocktail&gt;7%&lt;=14.5"),
SUM(LOOKUP(2,1/(SRP!$B$16:$B$20&lt;=E7558)/(SRP!$C$16:$C$20&gt;=E7558),SRP!$D$16:$D$20)*(G7558/100)*(E7558/1000)),
IF(C7558="Ready to Drink",
SUM(LOOKUP(2,1/(SRP!$B$11:$B$15&lt;=E7558)/(SRP!$C$11:$C$15&gt;=E7558),SRP!$D$11:$D$15)*(G7558/100)*(E7558/1000)),
0)))))),2)</f>
        <v>1.48</v>
      </c>
      <c r="L7558" s="173" t="str">
        <f t="shared" si="118"/>
        <v>Beer473</v>
      </c>
      <c r="M7558" s="154">
        <f>VLOOKUP(L7558,'Slope %'!C:D,2,0)</f>
        <v>0.12</v>
      </c>
    </row>
    <row r="7559" spans="1:13" x14ac:dyDescent="0.25">
      <c r="A7559" s="169">
        <v>70918</v>
      </c>
      <c r="B7559" s="170" t="s">
        <v>5488</v>
      </c>
      <c r="C7559" s="170" t="s">
        <v>11</v>
      </c>
      <c r="D7559" s="170" t="s">
        <v>267</v>
      </c>
      <c r="E7559" s="170">
        <v>5325</v>
      </c>
      <c r="F7559" s="170">
        <v>1</v>
      </c>
      <c r="G7559" s="171">
        <v>5</v>
      </c>
      <c r="H7559" s="170" t="s">
        <v>1391</v>
      </c>
      <c r="I7559" s="171">
        <v>37.99</v>
      </c>
      <c r="J7559" s="169">
        <v>15</v>
      </c>
      <c r="K7559" s="154" cm="1">
        <f t="array" ref="K7559">ROUND(
IF(C7559="Beer",
SUM(LOOKUP(2,1/(SRP!$B$8:$B$10&lt;=E7559)/(SRP!$C$8:$C$10&gt;=E7559),SRP!$D$8:$D$10)*(G7559/100)*(E7559/1000)),
IF(C7559="Spirits",
SUM(LOOKUP(2,1/(SRP!$B$2:$B$7&lt;=E7559)/(SRP!$C$2:$C$7&gt;=E7559),SRP!$D$2:$D$7)*(G7559/100)*(E7559/1000)),
IF(AND(C7559="Wine",D7559="Fortified Wines"),
SUM(LOOKUP(2,1/(SRP!$B$26:$B$29&lt;=E7559)/(SRP!$C$26:$C$29&gt;=E7559),SRP!$D$26:$D$29)*(G7559/100)*(E7559/1000)),
IF(C7559="Wine",
SUM(LOOKUP(2,1/(SRP!$B$21:$B$25&lt;=E7559)/(SRP!$C$21:$C$25&gt;=E7559),SRP!$D$21:$D$25)*(G7559/100)*(E7559/1000)),
IF(AND(C7559="Ready to Drink",D7559="RTD-One Pour Cocktail&gt;7%&lt;=14.5"),
SUM(LOOKUP(2,1/(SRP!$B$16:$B$20&lt;=E7559)/(SRP!$C$16:$C$20&gt;=E7559),SRP!$D$16:$D$20)*(G7559/100)*(E7559/1000)),
IF(C7559="Ready to Drink",
SUM(LOOKUP(2,1/(SRP!$B$11:$B$15&lt;=E7559)/(SRP!$C$11:$C$15&gt;=E7559),SRP!$D$11:$D$15)*(G7559/100)*(E7559/1000)),
0)))))),2)</f>
        <v>20.79</v>
      </c>
      <c r="L7559" s="173" t="str">
        <f t="shared" si="118"/>
        <v>Beer5325</v>
      </c>
      <c r="M7559" s="154">
        <f>VLOOKUP(L7559,'Slope %'!C:D,2,0)</f>
        <v>0.05</v>
      </c>
    </row>
    <row r="7560" spans="1:13" x14ac:dyDescent="0.25">
      <c r="A7560" s="169">
        <v>70918</v>
      </c>
      <c r="B7560" s="170" t="s">
        <v>5488</v>
      </c>
      <c r="C7560" s="170" t="s">
        <v>11</v>
      </c>
      <c r="D7560" s="170" t="s">
        <v>267</v>
      </c>
      <c r="E7560" s="170">
        <v>5325</v>
      </c>
      <c r="F7560" s="170">
        <v>1</v>
      </c>
      <c r="G7560" s="171">
        <v>5</v>
      </c>
      <c r="H7560" s="170" t="s">
        <v>1391</v>
      </c>
      <c r="I7560" s="171">
        <v>37.99</v>
      </c>
      <c r="J7560" s="169">
        <v>15</v>
      </c>
      <c r="K7560" s="154" cm="1">
        <f t="array" ref="K7560">ROUND(
IF(C7560="Beer",
SUM(LOOKUP(2,1/(SRP!$B$8:$B$10&lt;=E7560)/(SRP!$C$8:$C$10&gt;=E7560),SRP!$D$8:$D$10)*(G7560/100)*(E7560/1000)),
IF(C7560="Spirits",
SUM(LOOKUP(2,1/(SRP!$B$2:$B$7&lt;=E7560)/(SRP!$C$2:$C$7&gt;=E7560),SRP!$D$2:$D$7)*(G7560/100)*(E7560/1000)),
IF(AND(C7560="Wine",D7560="Fortified Wines"),
SUM(LOOKUP(2,1/(SRP!$B$26:$B$29&lt;=E7560)/(SRP!$C$26:$C$29&gt;=E7560),SRP!$D$26:$D$29)*(G7560/100)*(E7560/1000)),
IF(C7560="Wine",
SUM(LOOKUP(2,1/(SRP!$B$21:$B$25&lt;=E7560)/(SRP!$C$21:$C$25&gt;=E7560),SRP!$D$21:$D$25)*(G7560/100)*(E7560/1000)),
IF(AND(C7560="Ready to Drink",D7560="RTD-One Pour Cocktail&gt;7%&lt;=14.5"),
SUM(LOOKUP(2,1/(SRP!$B$16:$B$20&lt;=E7560)/(SRP!$C$16:$C$20&gt;=E7560),SRP!$D$16:$D$20)*(G7560/100)*(E7560/1000)),
IF(C7560="Ready to Drink",
SUM(LOOKUP(2,1/(SRP!$B$11:$B$15&lt;=E7560)/(SRP!$C$11:$C$15&gt;=E7560),SRP!$D$11:$D$15)*(G7560/100)*(E7560/1000)),
0)))))),2)</f>
        <v>20.79</v>
      </c>
      <c r="L7560" s="173" t="str">
        <f t="shared" si="118"/>
        <v>Beer5325</v>
      </c>
      <c r="M7560" s="154">
        <f>VLOOKUP(L7560,'Slope %'!C:D,2,0)</f>
        <v>0.05</v>
      </c>
    </row>
    <row r="7561" spans="1:13" x14ac:dyDescent="0.25">
      <c r="A7561" s="169">
        <v>70922</v>
      </c>
      <c r="B7561" s="170" t="s">
        <v>5489</v>
      </c>
      <c r="C7561" s="170" t="s">
        <v>11</v>
      </c>
      <c r="D7561" s="170" t="s">
        <v>12</v>
      </c>
      <c r="E7561" s="170">
        <v>5325</v>
      </c>
      <c r="F7561" s="170">
        <v>1</v>
      </c>
      <c r="G7561" s="171">
        <v>4.5</v>
      </c>
      <c r="H7561" s="170" t="s">
        <v>1391</v>
      </c>
      <c r="I7561" s="171">
        <v>33.99</v>
      </c>
      <c r="J7561" s="169">
        <v>15</v>
      </c>
      <c r="K7561" s="154" cm="1">
        <f t="array" ref="K7561">ROUND(
IF(C7561="Beer",
SUM(LOOKUP(2,1/(SRP!$B$8:$B$10&lt;=E7561)/(SRP!$C$8:$C$10&gt;=E7561),SRP!$D$8:$D$10)*(G7561/100)*(E7561/1000)),
IF(C7561="Spirits",
SUM(LOOKUP(2,1/(SRP!$B$2:$B$7&lt;=E7561)/(SRP!$C$2:$C$7&gt;=E7561),SRP!$D$2:$D$7)*(G7561/100)*(E7561/1000)),
IF(AND(C7561="Wine",D7561="Fortified Wines"),
SUM(LOOKUP(2,1/(SRP!$B$26:$B$29&lt;=E7561)/(SRP!$C$26:$C$29&gt;=E7561),SRP!$D$26:$D$29)*(G7561/100)*(E7561/1000)),
IF(C7561="Wine",
SUM(LOOKUP(2,1/(SRP!$B$21:$B$25&lt;=E7561)/(SRP!$C$21:$C$25&gt;=E7561),SRP!$D$21:$D$25)*(G7561/100)*(E7561/1000)),
IF(AND(C7561="Ready to Drink",D7561="RTD-One Pour Cocktail&gt;7%&lt;=14.5"),
SUM(LOOKUP(2,1/(SRP!$B$16:$B$20&lt;=E7561)/(SRP!$C$16:$C$20&gt;=E7561),SRP!$D$16:$D$20)*(G7561/100)*(E7561/1000)),
IF(C7561="Ready to Drink",
SUM(LOOKUP(2,1/(SRP!$B$11:$B$15&lt;=E7561)/(SRP!$C$11:$C$15&gt;=E7561),SRP!$D$11:$D$15)*(G7561/100)*(E7561/1000)),
0)))))),2)</f>
        <v>18.71</v>
      </c>
      <c r="L7561" s="173" t="str">
        <f t="shared" si="118"/>
        <v>Beer5325</v>
      </c>
      <c r="M7561" s="154">
        <f>VLOOKUP(L7561,'Slope %'!C:D,2,0)</f>
        <v>0.05</v>
      </c>
    </row>
    <row r="7562" spans="1:13" x14ac:dyDescent="0.25">
      <c r="A7562" s="169">
        <v>70922</v>
      </c>
      <c r="B7562" s="170" t="s">
        <v>5489</v>
      </c>
      <c r="C7562" s="170" t="s">
        <v>11</v>
      </c>
      <c r="D7562" s="170" t="s">
        <v>12</v>
      </c>
      <c r="E7562" s="170">
        <v>5325</v>
      </c>
      <c r="F7562" s="170">
        <v>1</v>
      </c>
      <c r="G7562" s="171">
        <v>4.5</v>
      </c>
      <c r="H7562" s="170" t="s">
        <v>1391</v>
      </c>
      <c r="I7562" s="171">
        <v>33.99</v>
      </c>
      <c r="J7562" s="169">
        <v>15</v>
      </c>
      <c r="K7562" s="154" cm="1">
        <f t="array" ref="K7562">ROUND(
IF(C7562="Beer",
SUM(LOOKUP(2,1/(SRP!$B$8:$B$10&lt;=E7562)/(SRP!$C$8:$C$10&gt;=E7562),SRP!$D$8:$D$10)*(G7562/100)*(E7562/1000)),
IF(C7562="Spirits",
SUM(LOOKUP(2,1/(SRP!$B$2:$B$7&lt;=E7562)/(SRP!$C$2:$C$7&gt;=E7562),SRP!$D$2:$D$7)*(G7562/100)*(E7562/1000)),
IF(AND(C7562="Wine",D7562="Fortified Wines"),
SUM(LOOKUP(2,1/(SRP!$B$26:$B$29&lt;=E7562)/(SRP!$C$26:$C$29&gt;=E7562),SRP!$D$26:$D$29)*(G7562/100)*(E7562/1000)),
IF(C7562="Wine",
SUM(LOOKUP(2,1/(SRP!$B$21:$B$25&lt;=E7562)/(SRP!$C$21:$C$25&gt;=E7562),SRP!$D$21:$D$25)*(G7562/100)*(E7562/1000)),
IF(AND(C7562="Ready to Drink",D7562="RTD-One Pour Cocktail&gt;7%&lt;=14.5"),
SUM(LOOKUP(2,1/(SRP!$B$16:$B$20&lt;=E7562)/(SRP!$C$16:$C$20&gt;=E7562),SRP!$D$16:$D$20)*(G7562/100)*(E7562/1000)),
IF(C7562="Ready to Drink",
SUM(LOOKUP(2,1/(SRP!$B$11:$B$15&lt;=E7562)/(SRP!$C$11:$C$15&gt;=E7562),SRP!$D$11:$D$15)*(G7562/100)*(E7562/1000)),
0)))))),2)</f>
        <v>18.71</v>
      </c>
      <c r="L7562" s="173" t="str">
        <f t="shared" si="118"/>
        <v>Beer5325</v>
      </c>
      <c r="M7562" s="154">
        <f>VLOOKUP(L7562,'Slope %'!C:D,2,0)</f>
        <v>0.05</v>
      </c>
    </row>
    <row r="7563" spans="1:13" x14ac:dyDescent="0.25">
      <c r="A7563" s="169">
        <v>70925</v>
      </c>
      <c r="B7563" s="170" t="s">
        <v>5490</v>
      </c>
      <c r="C7563" s="170" t="s">
        <v>11</v>
      </c>
      <c r="D7563" s="170" t="s">
        <v>12</v>
      </c>
      <c r="E7563" s="170">
        <v>8520</v>
      </c>
      <c r="F7563" s="170">
        <v>1</v>
      </c>
      <c r="G7563" s="171">
        <v>4.5</v>
      </c>
      <c r="H7563" s="170" t="s">
        <v>1391</v>
      </c>
      <c r="I7563" s="171">
        <v>52.99</v>
      </c>
      <c r="J7563" s="169">
        <v>24</v>
      </c>
      <c r="K7563" s="154" cm="1">
        <f t="array" ref="K7563">ROUND(
IF(C7563="Beer",
SUM(LOOKUP(2,1/(SRP!$B$8:$B$10&lt;=E7563)/(SRP!$C$8:$C$10&gt;=E7563),SRP!$D$8:$D$10)*(G7563/100)*(E7563/1000)),
IF(C7563="Spirits",
SUM(LOOKUP(2,1/(SRP!$B$2:$B$7&lt;=E7563)/(SRP!$C$2:$C$7&gt;=E7563),SRP!$D$2:$D$7)*(G7563/100)*(E7563/1000)),
IF(AND(C7563="Wine",D7563="Fortified Wines"),
SUM(LOOKUP(2,1/(SRP!$B$26:$B$29&lt;=E7563)/(SRP!$C$26:$C$29&gt;=E7563),SRP!$D$26:$D$29)*(G7563/100)*(E7563/1000)),
IF(C7563="Wine",
SUM(LOOKUP(2,1/(SRP!$B$21:$B$25&lt;=E7563)/(SRP!$C$21:$C$25&gt;=E7563),SRP!$D$21:$D$25)*(G7563/100)*(E7563/1000)),
IF(AND(C7563="Ready to Drink",D7563="RTD-One Pour Cocktail&gt;7%&lt;=14.5"),
SUM(LOOKUP(2,1/(SRP!$B$16:$B$20&lt;=E7563)/(SRP!$C$16:$C$20&gt;=E7563),SRP!$D$16:$D$20)*(G7563/100)*(E7563/1000)),
IF(C7563="Ready to Drink",
SUM(LOOKUP(2,1/(SRP!$B$11:$B$15&lt;=E7563)/(SRP!$C$11:$C$15&gt;=E7563),SRP!$D$11:$D$15)*(G7563/100)*(E7563/1000)),
0)))))),2)</f>
        <v>29.93</v>
      </c>
      <c r="L7563" s="173" t="str">
        <f t="shared" si="118"/>
        <v>Beer8520</v>
      </c>
      <c r="M7563" s="154">
        <f>VLOOKUP(L7563,'Slope %'!C:D,2,0)</f>
        <v>0.05</v>
      </c>
    </row>
    <row r="7564" spans="1:13" x14ac:dyDescent="0.25">
      <c r="A7564" s="169">
        <v>70925</v>
      </c>
      <c r="B7564" s="170" t="s">
        <v>5490</v>
      </c>
      <c r="C7564" s="170" t="s">
        <v>11</v>
      </c>
      <c r="D7564" s="170" t="s">
        <v>12</v>
      </c>
      <c r="E7564" s="170">
        <v>8520</v>
      </c>
      <c r="F7564" s="170">
        <v>1</v>
      </c>
      <c r="G7564" s="171">
        <v>4.5</v>
      </c>
      <c r="H7564" s="170" t="s">
        <v>1391</v>
      </c>
      <c r="I7564" s="171">
        <v>52.99</v>
      </c>
      <c r="J7564" s="169">
        <v>24</v>
      </c>
      <c r="K7564" s="154" cm="1">
        <f t="array" ref="K7564">ROUND(
IF(C7564="Beer",
SUM(LOOKUP(2,1/(SRP!$B$8:$B$10&lt;=E7564)/(SRP!$C$8:$C$10&gt;=E7564),SRP!$D$8:$D$10)*(G7564/100)*(E7564/1000)),
IF(C7564="Spirits",
SUM(LOOKUP(2,1/(SRP!$B$2:$B$7&lt;=E7564)/(SRP!$C$2:$C$7&gt;=E7564),SRP!$D$2:$D$7)*(G7564/100)*(E7564/1000)),
IF(AND(C7564="Wine",D7564="Fortified Wines"),
SUM(LOOKUP(2,1/(SRP!$B$26:$B$29&lt;=E7564)/(SRP!$C$26:$C$29&gt;=E7564),SRP!$D$26:$D$29)*(G7564/100)*(E7564/1000)),
IF(C7564="Wine",
SUM(LOOKUP(2,1/(SRP!$B$21:$B$25&lt;=E7564)/(SRP!$C$21:$C$25&gt;=E7564),SRP!$D$21:$D$25)*(G7564/100)*(E7564/1000)),
IF(AND(C7564="Ready to Drink",D7564="RTD-One Pour Cocktail&gt;7%&lt;=14.5"),
SUM(LOOKUP(2,1/(SRP!$B$16:$B$20&lt;=E7564)/(SRP!$C$16:$C$20&gt;=E7564),SRP!$D$16:$D$20)*(G7564/100)*(E7564/1000)),
IF(C7564="Ready to Drink",
SUM(LOOKUP(2,1/(SRP!$B$11:$B$15&lt;=E7564)/(SRP!$C$11:$C$15&gt;=E7564),SRP!$D$11:$D$15)*(G7564/100)*(E7564/1000)),
0)))))),2)</f>
        <v>29.93</v>
      </c>
      <c r="L7564" s="173" t="str">
        <f t="shared" si="118"/>
        <v>Beer8520</v>
      </c>
      <c r="M7564" s="154">
        <f>VLOOKUP(L7564,'Slope %'!C:D,2,0)</f>
        <v>0.05</v>
      </c>
    </row>
    <row r="7565" spans="1:13" x14ac:dyDescent="0.25">
      <c r="A7565" s="169">
        <v>70926</v>
      </c>
      <c r="B7565" s="170" t="s">
        <v>5491</v>
      </c>
      <c r="C7565" s="170" t="s">
        <v>11</v>
      </c>
      <c r="D7565" s="170" t="s">
        <v>267</v>
      </c>
      <c r="E7565" s="170">
        <v>8520</v>
      </c>
      <c r="F7565" s="170">
        <v>1</v>
      </c>
      <c r="G7565" s="171">
        <v>5</v>
      </c>
      <c r="H7565" s="170" t="s">
        <v>1391</v>
      </c>
      <c r="I7565" s="171">
        <v>57.99</v>
      </c>
      <c r="J7565" s="169">
        <v>24</v>
      </c>
      <c r="K7565" s="154" cm="1">
        <f t="array" ref="K7565">ROUND(
IF(C7565="Beer",
SUM(LOOKUP(2,1/(SRP!$B$8:$B$10&lt;=E7565)/(SRP!$C$8:$C$10&gt;=E7565),SRP!$D$8:$D$10)*(G7565/100)*(E7565/1000)),
IF(C7565="Spirits",
SUM(LOOKUP(2,1/(SRP!$B$2:$B$7&lt;=E7565)/(SRP!$C$2:$C$7&gt;=E7565),SRP!$D$2:$D$7)*(G7565/100)*(E7565/1000)),
IF(AND(C7565="Wine",D7565="Fortified Wines"),
SUM(LOOKUP(2,1/(SRP!$B$26:$B$29&lt;=E7565)/(SRP!$C$26:$C$29&gt;=E7565),SRP!$D$26:$D$29)*(G7565/100)*(E7565/1000)),
IF(C7565="Wine",
SUM(LOOKUP(2,1/(SRP!$B$21:$B$25&lt;=E7565)/(SRP!$C$21:$C$25&gt;=E7565),SRP!$D$21:$D$25)*(G7565/100)*(E7565/1000)),
IF(AND(C7565="Ready to Drink",D7565="RTD-One Pour Cocktail&gt;7%&lt;=14.5"),
SUM(LOOKUP(2,1/(SRP!$B$16:$B$20&lt;=E7565)/(SRP!$C$16:$C$20&gt;=E7565),SRP!$D$16:$D$20)*(G7565/100)*(E7565/1000)),
IF(C7565="Ready to Drink",
SUM(LOOKUP(2,1/(SRP!$B$11:$B$15&lt;=E7565)/(SRP!$C$11:$C$15&gt;=E7565),SRP!$D$11:$D$15)*(G7565/100)*(E7565/1000)),
0)))))),2)</f>
        <v>33.26</v>
      </c>
      <c r="L7565" s="173" t="str">
        <f t="shared" si="118"/>
        <v>Beer8520</v>
      </c>
      <c r="M7565" s="154">
        <f>VLOOKUP(L7565,'Slope %'!C:D,2,0)</f>
        <v>0.05</v>
      </c>
    </row>
    <row r="7566" spans="1:13" x14ac:dyDescent="0.25">
      <c r="A7566" s="169">
        <v>70926</v>
      </c>
      <c r="B7566" s="170" t="s">
        <v>5491</v>
      </c>
      <c r="C7566" s="170" t="s">
        <v>11</v>
      </c>
      <c r="D7566" s="170" t="s">
        <v>267</v>
      </c>
      <c r="E7566" s="170">
        <v>8520</v>
      </c>
      <c r="F7566" s="170">
        <v>1</v>
      </c>
      <c r="G7566" s="171">
        <v>5</v>
      </c>
      <c r="H7566" s="170" t="s">
        <v>1391</v>
      </c>
      <c r="I7566" s="171">
        <v>57.99</v>
      </c>
      <c r="J7566" s="169">
        <v>24</v>
      </c>
      <c r="K7566" s="154" cm="1">
        <f t="array" ref="K7566">ROUND(
IF(C7566="Beer",
SUM(LOOKUP(2,1/(SRP!$B$8:$B$10&lt;=E7566)/(SRP!$C$8:$C$10&gt;=E7566),SRP!$D$8:$D$10)*(G7566/100)*(E7566/1000)),
IF(C7566="Spirits",
SUM(LOOKUP(2,1/(SRP!$B$2:$B$7&lt;=E7566)/(SRP!$C$2:$C$7&gt;=E7566),SRP!$D$2:$D$7)*(G7566/100)*(E7566/1000)),
IF(AND(C7566="Wine",D7566="Fortified Wines"),
SUM(LOOKUP(2,1/(SRP!$B$26:$B$29&lt;=E7566)/(SRP!$C$26:$C$29&gt;=E7566),SRP!$D$26:$D$29)*(G7566/100)*(E7566/1000)),
IF(C7566="Wine",
SUM(LOOKUP(2,1/(SRP!$B$21:$B$25&lt;=E7566)/(SRP!$C$21:$C$25&gt;=E7566),SRP!$D$21:$D$25)*(G7566/100)*(E7566/1000)),
IF(AND(C7566="Ready to Drink",D7566="RTD-One Pour Cocktail&gt;7%&lt;=14.5"),
SUM(LOOKUP(2,1/(SRP!$B$16:$B$20&lt;=E7566)/(SRP!$C$16:$C$20&gt;=E7566),SRP!$D$16:$D$20)*(G7566/100)*(E7566/1000)),
IF(C7566="Ready to Drink",
SUM(LOOKUP(2,1/(SRP!$B$11:$B$15&lt;=E7566)/(SRP!$C$11:$C$15&gt;=E7566),SRP!$D$11:$D$15)*(G7566/100)*(E7566/1000)),
0)))))),2)</f>
        <v>33.26</v>
      </c>
      <c r="L7566" s="173" t="str">
        <f t="shared" si="118"/>
        <v>Beer8520</v>
      </c>
      <c r="M7566" s="154">
        <f>VLOOKUP(L7566,'Slope %'!C:D,2,0)</f>
        <v>0.05</v>
      </c>
    </row>
    <row r="7567" spans="1:13" x14ac:dyDescent="0.25">
      <c r="A7567" s="169">
        <v>70938</v>
      </c>
      <c r="B7567" s="170" t="s">
        <v>5492</v>
      </c>
      <c r="C7567" s="170" t="s">
        <v>24</v>
      </c>
      <c r="D7567" s="170" t="s">
        <v>38</v>
      </c>
      <c r="E7567" s="170">
        <v>375</v>
      </c>
      <c r="F7567" s="170">
        <v>8</v>
      </c>
      <c r="G7567" s="171">
        <v>9</v>
      </c>
      <c r="H7567" s="170" t="s">
        <v>371</v>
      </c>
      <c r="I7567" s="171">
        <v>8.6999999999999993</v>
      </c>
      <c r="J7567" s="169">
        <v>1</v>
      </c>
      <c r="K7567" s="154" cm="1">
        <f t="array" ref="K7567">ROUND(
IF(C7567="Beer",
SUM(LOOKUP(2,1/(SRP!$B$8:$B$10&lt;=E7567)/(SRP!$C$8:$C$10&gt;=E7567),SRP!$D$8:$D$10)*(G7567/100)*(E7567/1000)),
IF(C7567="Spirits",
SUM(LOOKUP(2,1/(SRP!$B$2:$B$7&lt;=E7567)/(SRP!$C$2:$C$7&gt;=E7567),SRP!$D$2:$D$7)*(G7567/100)*(E7567/1000)),
IF(AND(C7567="Wine",D7567="Fortified Wines"),
SUM(LOOKUP(2,1/(SRP!$B$26:$B$29&lt;=E7567)/(SRP!$C$26:$C$29&gt;=E7567),SRP!$D$26:$D$29)*(G7567/100)*(E7567/1000)),
IF(C7567="Wine",
SUM(LOOKUP(2,1/(SRP!$B$21:$B$25&lt;=E7567)/(SRP!$C$21:$C$25&gt;=E7567),SRP!$D$21:$D$25)*(G7567/100)*(E7567/1000)),
IF(AND(C7567="Ready to Drink",D7567="RTD-One Pour Cocktail&gt;7%&lt;=14.5"),
SUM(LOOKUP(2,1/(SRP!$B$16:$B$20&lt;=E7567)/(SRP!$C$16:$C$20&gt;=E7567),SRP!$D$16:$D$20)*(G7567/100)*(E7567/1000)),
IF(C7567="Ready to Drink",
SUM(LOOKUP(2,1/(SRP!$B$11:$B$15&lt;=E7567)/(SRP!$C$11:$C$15&gt;=E7567),SRP!$D$11:$D$15)*(G7567/100)*(E7567/1000)),
0)))))),2)</f>
        <v>2.79</v>
      </c>
      <c r="L7567" s="173" t="str">
        <f t="shared" si="118"/>
        <v>Wine375</v>
      </c>
      <c r="M7567" s="154">
        <f>VLOOKUP(L7567,'Slope %'!C:D,2,0)</f>
        <v>0.12</v>
      </c>
    </row>
    <row r="7568" spans="1:13" x14ac:dyDescent="0.25">
      <c r="A7568" s="169">
        <v>70943</v>
      </c>
      <c r="B7568" s="170" t="s">
        <v>5493</v>
      </c>
      <c r="C7568" s="170" t="s">
        <v>24</v>
      </c>
      <c r="D7568" s="170" t="s">
        <v>68</v>
      </c>
      <c r="E7568" s="170">
        <v>750</v>
      </c>
      <c r="F7568" s="170">
        <v>12</v>
      </c>
      <c r="G7568" s="171">
        <v>14</v>
      </c>
      <c r="H7568" s="170" t="s">
        <v>163</v>
      </c>
      <c r="I7568" s="171">
        <v>24.99</v>
      </c>
      <c r="J7568" s="169">
        <v>1</v>
      </c>
      <c r="K7568" s="154" cm="1">
        <f t="array" ref="K7568">ROUND(
IF(C7568="Beer",
SUM(LOOKUP(2,1/(SRP!$B$8:$B$10&lt;=E7568)/(SRP!$C$8:$C$10&gt;=E7568),SRP!$D$8:$D$10)*(G7568/100)*(E7568/1000)),
IF(C7568="Spirits",
SUM(LOOKUP(2,1/(SRP!$B$2:$B$7&lt;=E7568)/(SRP!$C$2:$C$7&gt;=E7568),SRP!$D$2:$D$7)*(G7568/100)*(E7568/1000)),
IF(AND(C7568="Wine",D7568="Fortified Wines"),
SUM(LOOKUP(2,1/(SRP!$B$26:$B$29&lt;=E7568)/(SRP!$C$26:$C$29&gt;=E7568),SRP!$D$26:$D$29)*(G7568/100)*(E7568/1000)),
IF(C7568="Wine",
SUM(LOOKUP(2,1/(SRP!$B$21:$B$25&lt;=E7568)/(SRP!$C$21:$C$25&gt;=E7568),SRP!$D$21:$D$25)*(G7568/100)*(E7568/1000)),
IF(AND(C7568="Ready to Drink",D7568="RTD-One Pour Cocktail&gt;7%&lt;=14.5"),
SUM(LOOKUP(2,1/(SRP!$B$16:$B$20&lt;=E7568)/(SRP!$C$16:$C$20&gt;=E7568),SRP!$D$16:$D$20)*(G7568/100)*(E7568/1000)),
IF(C7568="Ready to Drink",
SUM(LOOKUP(2,1/(SRP!$B$11:$B$15&lt;=E7568)/(SRP!$C$11:$C$15&gt;=E7568),SRP!$D$11:$D$15)*(G7568/100)*(E7568/1000)),
0)))))),2)</f>
        <v>8.1999999999999993</v>
      </c>
      <c r="L7568" s="173" t="str">
        <f t="shared" si="118"/>
        <v>Wine750</v>
      </c>
      <c r="M7568" s="154">
        <f>VLOOKUP(L7568,'Slope %'!C:D,2,0)</f>
        <v>0.1</v>
      </c>
    </row>
    <row r="7569" spans="1:13" x14ac:dyDescent="0.25">
      <c r="A7569" s="169">
        <v>70944</v>
      </c>
      <c r="B7569" s="170" t="s">
        <v>5494</v>
      </c>
      <c r="C7569" s="170" t="s">
        <v>263</v>
      </c>
      <c r="D7569" s="170" t="s">
        <v>264</v>
      </c>
      <c r="E7569" s="170">
        <v>30000</v>
      </c>
      <c r="F7569" s="170">
        <v>1</v>
      </c>
      <c r="G7569" s="171">
        <v>5</v>
      </c>
      <c r="H7569" s="170" t="s">
        <v>3445</v>
      </c>
      <c r="I7569" s="171">
        <v>225</v>
      </c>
      <c r="J7569" s="169">
        <v>1</v>
      </c>
      <c r="K7569" s="154" cm="1">
        <f t="array" ref="K7569">ROUND(
IF(C7569="Beer",
SUM(LOOKUP(2,1/(SRP!$B$8:$B$10&lt;=E7569)/(SRP!$C$8:$C$10&gt;=E7569),SRP!$D$8:$D$10)*(G7569/100)*(E7569/1000)),
IF(C7569="Spirits",
SUM(LOOKUP(2,1/(SRP!$B$2:$B$7&lt;=E7569)/(SRP!$C$2:$C$7&gt;=E7569),SRP!$D$2:$D$7)*(G7569/100)*(E7569/1000)),
IF(AND(C7569="Wine",D7569="Fortified Wines"),
SUM(LOOKUP(2,1/(SRP!$B$26:$B$29&lt;=E7569)/(SRP!$C$26:$C$29&gt;=E7569),SRP!$D$26:$D$29)*(G7569/100)*(E7569/1000)),
IF(C7569="Wine",
SUM(LOOKUP(2,1/(SRP!$B$21:$B$25&lt;=E7569)/(SRP!$C$21:$C$25&gt;=E7569),SRP!$D$21:$D$25)*(G7569/100)*(E7569/1000)),
IF(AND(C7569="Ready to Drink",D7569="RTD-One Pour Cocktail&gt;7%&lt;=14.5"),
SUM(LOOKUP(2,1/(SRP!$B$16:$B$20&lt;=E7569)/(SRP!$C$16:$C$20&gt;=E7569),SRP!$D$16:$D$20)*(G7569/100)*(E7569/1000)),
IF(C7569="Ready to Drink",
SUM(LOOKUP(2,1/(SRP!$B$11:$B$15&lt;=E7569)/(SRP!$C$11:$C$15&gt;=E7569),SRP!$D$11:$D$15)*(G7569/100)*(E7569/1000)),
0)))))),2)</f>
        <v>117.11</v>
      </c>
      <c r="L7569" s="173" t="str">
        <f t="shared" si="118"/>
        <v>Ready to Drink30000</v>
      </c>
      <c r="M7569" s="154" t="e">
        <f>VLOOKUP(L7569,'Slope %'!C:D,2,0)</f>
        <v>#N/A</v>
      </c>
    </row>
    <row r="7570" spans="1:13" x14ac:dyDescent="0.25">
      <c r="A7570" s="169">
        <v>70944</v>
      </c>
      <c r="B7570" s="170" t="s">
        <v>5494</v>
      </c>
      <c r="C7570" s="170" t="s">
        <v>263</v>
      </c>
      <c r="D7570" s="170" t="s">
        <v>264</v>
      </c>
      <c r="E7570" s="170">
        <v>30000</v>
      </c>
      <c r="F7570" s="170">
        <v>1</v>
      </c>
      <c r="G7570" s="171">
        <v>5</v>
      </c>
      <c r="H7570" s="170" t="s">
        <v>3445</v>
      </c>
      <c r="I7570" s="171">
        <v>225</v>
      </c>
      <c r="J7570" s="169">
        <v>1</v>
      </c>
      <c r="K7570" s="154" cm="1">
        <f t="array" ref="K7570">ROUND(
IF(C7570="Beer",
SUM(LOOKUP(2,1/(SRP!$B$8:$B$10&lt;=E7570)/(SRP!$C$8:$C$10&gt;=E7570),SRP!$D$8:$D$10)*(G7570/100)*(E7570/1000)),
IF(C7570="Spirits",
SUM(LOOKUP(2,1/(SRP!$B$2:$B$7&lt;=E7570)/(SRP!$C$2:$C$7&gt;=E7570),SRP!$D$2:$D$7)*(G7570/100)*(E7570/1000)),
IF(AND(C7570="Wine",D7570="Fortified Wines"),
SUM(LOOKUP(2,1/(SRP!$B$26:$B$29&lt;=E7570)/(SRP!$C$26:$C$29&gt;=E7570),SRP!$D$26:$D$29)*(G7570/100)*(E7570/1000)),
IF(C7570="Wine",
SUM(LOOKUP(2,1/(SRP!$B$21:$B$25&lt;=E7570)/(SRP!$C$21:$C$25&gt;=E7570),SRP!$D$21:$D$25)*(G7570/100)*(E7570/1000)),
IF(AND(C7570="Ready to Drink",D7570="RTD-One Pour Cocktail&gt;7%&lt;=14.5"),
SUM(LOOKUP(2,1/(SRP!$B$16:$B$20&lt;=E7570)/(SRP!$C$16:$C$20&gt;=E7570),SRP!$D$16:$D$20)*(G7570/100)*(E7570/1000)),
IF(C7570="Ready to Drink",
SUM(LOOKUP(2,1/(SRP!$B$11:$B$15&lt;=E7570)/(SRP!$C$11:$C$15&gt;=E7570),SRP!$D$11:$D$15)*(G7570/100)*(E7570/1000)),
0)))))),2)</f>
        <v>117.11</v>
      </c>
      <c r="L7570" s="173" t="str">
        <f t="shared" si="118"/>
        <v>Ready to Drink30000</v>
      </c>
      <c r="M7570" s="154" t="e">
        <f>VLOOKUP(L7570,'Slope %'!C:D,2,0)</f>
        <v>#N/A</v>
      </c>
    </row>
    <row r="7571" spans="1:13" x14ac:dyDescent="0.25">
      <c r="A7571" s="169">
        <v>70947</v>
      </c>
      <c r="B7571" s="170" t="s">
        <v>5495</v>
      </c>
      <c r="C7571" s="170" t="s">
        <v>24</v>
      </c>
      <c r="D7571" s="170" t="s">
        <v>66</v>
      </c>
      <c r="E7571" s="170">
        <v>750</v>
      </c>
      <c r="F7571" s="170">
        <v>12</v>
      </c>
      <c r="G7571" s="171">
        <v>12.5</v>
      </c>
      <c r="H7571" s="170" t="s">
        <v>163</v>
      </c>
      <c r="I7571" s="171">
        <v>24.99</v>
      </c>
      <c r="J7571" s="169">
        <v>1</v>
      </c>
      <c r="K7571" s="154" cm="1">
        <f t="array" ref="K7571">ROUND(
IF(C7571="Beer",
SUM(LOOKUP(2,1/(SRP!$B$8:$B$10&lt;=E7571)/(SRP!$C$8:$C$10&gt;=E7571),SRP!$D$8:$D$10)*(G7571/100)*(E7571/1000)),
IF(C7571="Spirits",
SUM(LOOKUP(2,1/(SRP!$B$2:$B$7&lt;=E7571)/(SRP!$C$2:$C$7&gt;=E7571),SRP!$D$2:$D$7)*(G7571/100)*(E7571/1000)),
IF(AND(C7571="Wine",D7571="Fortified Wines"),
SUM(LOOKUP(2,1/(SRP!$B$26:$B$29&lt;=E7571)/(SRP!$C$26:$C$29&gt;=E7571),SRP!$D$26:$D$29)*(G7571/100)*(E7571/1000)),
IF(C7571="Wine",
SUM(LOOKUP(2,1/(SRP!$B$21:$B$25&lt;=E7571)/(SRP!$C$21:$C$25&gt;=E7571),SRP!$D$21:$D$25)*(G7571/100)*(E7571/1000)),
IF(AND(C7571="Ready to Drink",D7571="RTD-One Pour Cocktail&gt;7%&lt;=14.5"),
SUM(LOOKUP(2,1/(SRP!$B$16:$B$20&lt;=E7571)/(SRP!$C$16:$C$20&gt;=E7571),SRP!$D$16:$D$20)*(G7571/100)*(E7571/1000)),
IF(C7571="Ready to Drink",
SUM(LOOKUP(2,1/(SRP!$B$11:$B$15&lt;=E7571)/(SRP!$C$11:$C$15&gt;=E7571),SRP!$D$11:$D$15)*(G7571/100)*(E7571/1000)),
0)))))),2)</f>
        <v>7.32</v>
      </c>
      <c r="L7571" s="173" t="str">
        <f t="shared" si="118"/>
        <v>Wine750</v>
      </c>
      <c r="M7571" s="154">
        <f>VLOOKUP(L7571,'Slope %'!C:D,2,0)</f>
        <v>0.1</v>
      </c>
    </row>
    <row r="7572" spans="1:13" x14ac:dyDescent="0.25">
      <c r="A7572" s="169">
        <v>70949</v>
      </c>
      <c r="B7572" s="170" t="s">
        <v>5496</v>
      </c>
      <c r="C7572" s="170" t="s">
        <v>263</v>
      </c>
      <c r="D7572" s="170" t="s">
        <v>909</v>
      </c>
      <c r="E7572" s="170">
        <v>375</v>
      </c>
      <c r="F7572" s="170">
        <v>24</v>
      </c>
      <c r="G7572" s="171">
        <v>12</v>
      </c>
      <c r="H7572" s="170" t="s">
        <v>1615</v>
      </c>
      <c r="I7572" s="171">
        <v>59.98</v>
      </c>
      <c r="J7572" s="169">
        <v>1</v>
      </c>
      <c r="K7572" s="154" cm="1">
        <f t="array" ref="K7572">ROUND(
IF(C7572="Beer",
SUM(LOOKUP(2,1/(SRP!$B$8:$B$10&lt;=E7572)/(SRP!$C$8:$C$10&gt;=E7572),SRP!$D$8:$D$10)*(G7572/100)*(E7572/1000)),
IF(C7572="Spirits",
SUM(LOOKUP(2,1/(SRP!$B$2:$B$7&lt;=E7572)/(SRP!$C$2:$C$7&gt;=E7572),SRP!$D$2:$D$7)*(G7572/100)*(E7572/1000)),
IF(AND(C7572="Wine",D7572="Fortified Wines"),
SUM(LOOKUP(2,1/(SRP!$B$26:$B$29&lt;=E7572)/(SRP!$C$26:$C$29&gt;=E7572),SRP!$D$26:$D$29)*(G7572/100)*(E7572/1000)),
IF(C7572="Wine",
SUM(LOOKUP(2,1/(SRP!$B$21:$B$25&lt;=E7572)/(SRP!$C$21:$C$25&gt;=E7572),SRP!$D$21:$D$25)*(G7572/100)*(E7572/1000)),
IF(AND(C7572="Ready to Drink",D7572="RTD-One Pour Cocktail&gt;7%&lt;=14.5"),
SUM(LOOKUP(2,1/(SRP!$B$16:$B$20&lt;=E7572)/(SRP!$C$16:$C$20&gt;=E7572),SRP!$D$16:$D$20)*(G7572/100)*(E7572/1000)),
IF(C7572="Ready to Drink",
SUM(LOOKUP(2,1/(SRP!$B$11:$B$15&lt;=E7572)/(SRP!$C$11:$C$15&gt;=E7572),SRP!$D$11:$D$15)*(G7572/100)*(E7572/1000)),
0)))))),2)</f>
        <v>3.99</v>
      </c>
      <c r="L7572" s="173" t="str">
        <f t="shared" si="118"/>
        <v>Ready to Drink375</v>
      </c>
      <c r="M7572" s="154">
        <f>VLOOKUP(L7572,'Slope %'!C:D,2,0)</f>
        <v>0.12</v>
      </c>
    </row>
    <row r="7573" spans="1:13" x14ac:dyDescent="0.25">
      <c r="A7573" s="169">
        <v>70949</v>
      </c>
      <c r="B7573" s="170" t="s">
        <v>5496</v>
      </c>
      <c r="C7573" s="170" t="s">
        <v>263</v>
      </c>
      <c r="D7573" s="170" t="s">
        <v>909</v>
      </c>
      <c r="E7573" s="170">
        <v>375</v>
      </c>
      <c r="F7573" s="170">
        <v>24</v>
      </c>
      <c r="G7573" s="171">
        <v>12</v>
      </c>
      <c r="H7573" s="170" t="s">
        <v>1615</v>
      </c>
      <c r="I7573" s="171">
        <v>59.98</v>
      </c>
      <c r="J7573" s="169">
        <v>1</v>
      </c>
      <c r="K7573" s="154" cm="1">
        <f t="array" ref="K7573">ROUND(
IF(C7573="Beer",
SUM(LOOKUP(2,1/(SRP!$B$8:$B$10&lt;=E7573)/(SRP!$C$8:$C$10&gt;=E7573),SRP!$D$8:$D$10)*(G7573/100)*(E7573/1000)),
IF(C7573="Spirits",
SUM(LOOKUP(2,1/(SRP!$B$2:$B$7&lt;=E7573)/(SRP!$C$2:$C$7&gt;=E7573),SRP!$D$2:$D$7)*(G7573/100)*(E7573/1000)),
IF(AND(C7573="Wine",D7573="Fortified Wines"),
SUM(LOOKUP(2,1/(SRP!$B$26:$B$29&lt;=E7573)/(SRP!$C$26:$C$29&gt;=E7573),SRP!$D$26:$D$29)*(G7573/100)*(E7573/1000)),
IF(C7573="Wine",
SUM(LOOKUP(2,1/(SRP!$B$21:$B$25&lt;=E7573)/(SRP!$C$21:$C$25&gt;=E7573),SRP!$D$21:$D$25)*(G7573/100)*(E7573/1000)),
IF(AND(C7573="Ready to Drink",D7573="RTD-One Pour Cocktail&gt;7%&lt;=14.5"),
SUM(LOOKUP(2,1/(SRP!$B$16:$B$20&lt;=E7573)/(SRP!$C$16:$C$20&gt;=E7573),SRP!$D$16:$D$20)*(G7573/100)*(E7573/1000)),
IF(C7573="Ready to Drink",
SUM(LOOKUP(2,1/(SRP!$B$11:$B$15&lt;=E7573)/(SRP!$C$11:$C$15&gt;=E7573),SRP!$D$11:$D$15)*(G7573/100)*(E7573/1000)),
0)))))),2)</f>
        <v>3.99</v>
      </c>
      <c r="L7573" s="173" t="str">
        <f t="shared" si="118"/>
        <v>Ready to Drink375</v>
      </c>
      <c r="M7573" s="154">
        <f>VLOOKUP(L7573,'Slope %'!C:D,2,0)</f>
        <v>0.12</v>
      </c>
    </row>
    <row r="7574" spans="1:13" x14ac:dyDescent="0.25">
      <c r="A7574" s="169">
        <v>70958</v>
      </c>
      <c r="B7574" s="170" t="s">
        <v>5497</v>
      </c>
      <c r="C7574" s="170" t="s">
        <v>24</v>
      </c>
      <c r="D7574" s="170" t="s">
        <v>504</v>
      </c>
      <c r="E7574" s="170">
        <v>750</v>
      </c>
      <c r="F7574" s="170">
        <v>12</v>
      </c>
      <c r="G7574" s="171">
        <v>5</v>
      </c>
      <c r="H7574" s="170" t="s">
        <v>22</v>
      </c>
      <c r="I7574" s="171">
        <v>19.989999999999998</v>
      </c>
      <c r="J7574" s="169">
        <v>1</v>
      </c>
      <c r="K7574" s="154" cm="1">
        <f t="array" ref="K7574">ROUND(
IF(C7574="Beer",
SUM(LOOKUP(2,1/(SRP!$B$8:$B$10&lt;=E7574)/(SRP!$C$8:$C$10&gt;=E7574),SRP!$D$8:$D$10)*(G7574/100)*(E7574/1000)),
IF(C7574="Spirits",
SUM(LOOKUP(2,1/(SRP!$B$2:$B$7&lt;=E7574)/(SRP!$C$2:$C$7&gt;=E7574),SRP!$D$2:$D$7)*(G7574/100)*(E7574/1000)),
IF(AND(C7574="Wine",D7574="Fortified Wines"),
SUM(LOOKUP(2,1/(SRP!$B$26:$B$29&lt;=E7574)/(SRP!$C$26:$C$29&gt;=E7574),SRP!$D$26:$D$29)*(G7574/100)*(E7574/1000)),
IF(C7574="Wine",
SUM(LOOKUP(2,1/(SRP!$B$21:$B$25&lt;=E7574)/(SRP!$C$21:$C$25&gt;=E7574),SRP!$D$21:$D$25)*(G7574/100)*(E7574/1000)),
IF(AND(C7574="Ready to Drink",D7574="RTD-One Pour Cocktail&gt;7%&lt;=14.5"),
SUM(LOOKUP(2,1/(SRP!$B$16:$B$20&lt;=E7574)/(SRP!$C$16:$C$20&gt;=E7574),SRP!$D$16:$D$20)*(G7574/100)*(E7574/1000)),
IF(C7574="Ready to Drink",
SUM(LOOKUP(2,1/(SRP!$B$11:$B$15&lt;=E7574)/(SRP!$C$11:$C$15&gt;=E7574),SRP!$D$11:$D$15)*(G7574/100)*(E7574/1000)),
0)))))),2)</f>
        <v>2.93</v>
      </c>
      <c r="L7574" s="173" t="str">
        <f t="shared" si="118"/>
        <v>Wine750</v>
      </c>
      <c r="M7574" s="154">
        <f>VLOOKUP(L7574,'Slope %'!C:D,2,0)</f>
        <v>0.1</v>
      </c>
    </row>
    <row r="7575" spans="1:13" x14ac:dyDescent="0.25">
      <c r="A7575" s="169">
        <v>70982</v>
      </c>
      <c r="B7575" s="170" t="s">
        <v>5498</v>
      </c>
      <c r="C7575" s="170" t="s">
        <v>11</v>
      </c>
      <c r="D7575" s="170" t="s">
        <v>303</v>
      </c>
      <c r="E7575" s="170">
        <v>473</v>
      </c>
      <c r="F7575" s="170">
        <v>24</v>
      </c>
      <c r="G7575" s="171">
        <v>6.5</v>
      </c>
      <c r="H7575" s="170" t="s">
        <v>177</v>
      </c>
      <c r="I7575" s="171">
        <v>3.99</v>
      </c>
      <c r="J7575" s="169">
        <v>1</v>
      </c>
      <c r="K7575" s="154" cm="1">
        <f t="array" ref="K7575">ROUND(
IF(C7575="Beer",
SUM(LOOKUP(2,1/(SRP!$B$8:$B$10&lt;=E7575)/(SRP!$C$8:$C$10&gt;=E7575),SRP!$D$8:$D$10)*(G7575/100)*(E7575/1000)),
IF(C7575="Spirits",
SUM(LOOKUP(2,1/(SRP!$B$2:$B$7&lt;=E7575)/(SRP!$C$2:$C$7&gt;=E7575),SRP!$D$2:$D$7)*(G7575/100)*(E7575/1000)),
IF(AND(C7575="Wine",D7575="Fortified Wines"),
SUM(LOOKUP(2,1/(SRP!$B$26:$B$29&lt;=E7575)/(SRP!$C$26:$C$29&gt;=E7575),SRP!$D$26:$D$29)*(G7575/100)*(E7575/1000)),
IF(C7575="Wine",
SUM(LOOKUP(2,1/(SRP!$B$21:$B$25&lt;=E7575)/(SRP!$C$21:$C$25&gt;=E7575),SRP!$D$21:$D$25)*(G7575/100)*(E7575/1000)),
IF(AND(C7575="Ready to Drink",D7575="RTD-One Pour Cocktail&gt;7%&lt;=14.5"),
SUM(LOOKUP(2,1/(SRP!$B$16:$B$20&lt;=E7575)/(SRP!$C$16:$C$20&gt;=E7575),SRP!$D$16:$D$20)*(G7575/100)*(E7575/1000)),
IF(C7575="Ready to Drink",
SUM(LOOKUP(2,1/(SRP!$B$11:$B$15&lt;=E7575)/(SRP!$C$11:$C$15&gt;=E7575),SRP!$D$11:$D$15)*(G7575/100)*(E7575/1000)),
0)))))),2)</f>
        <v>2.4</v>
      </c>
      <c r="L7575" s="173" t="str">
        <f t="shared" si="118"/>
        <v>Beer473</v>
      </c>
      <c r="M7575" s="154">
        <f>VLOOKUP(L7575,'Slope %'!C:D,2,0)</f>
        <v>0.12</v>
      </c>
    </row>
    <row r="7576" spans="1:13" x14ac:dyDescent="0.25">
      <c r="A7576" s="169">
        <v>70991</v>
      </c>
      <c r="B7576" s="170" t="s">
        <v>5499</v>
      </c>
      <c r="C7576" s="170" t="s">
        <v>1065</v>
      </c>
      <c r="D7576" s="170" t="s">
        <v>1066</v>
      </c>
      <c r="E7576" s="170">
        <v>750</v>
      </c>
      <c r="F7576" s="170">
        <v>12</v>
      </c>
      <c r="G7576" s="171">
        <v>0.4</v>
      </c>
      <c r="H7576" s="170" t="s">
        <v>218</v>
      </c>
      <c r="I7576" s="171">
        <v>15.99</v>
      </c>
      <c r="J7576" s="169">
        <v>1</v>
      </c>
      <c r="K7576" s="154" cm="1">
        <f t="array" ref="K7576">ROUND(
IF(C7576="Beer",
SUM(LOOKUP(2,1/(SRP!$B$8:$B$10&lt;=E7576)/(SRP!$C$8:$C$10&gt;=E7576),SRP!$D$8:$D$10)*(G7576/100)*(E7576/1000)),
IF(C7576="Spirits",
SUM(LOOKUP(2,1/(SRP!$B$2:$B$7&lt;=E7576)/(SRP!$C$2:$C$7&gt;=E7576),SRP!$D$2:$D$7)*(G7576/100)*(E7576/1000)),
IF(AND(C7576="Wine",D7576="Fortified Wines"),
SUM(LOOKUP(2,1/(SRP!$B$26:$B$29&lt;=E7576)/(SRP!$C$26:$C$29&gt;=E7576),SRP!$D$26:$D$29)*(G7576/100)*(E7576/1000)),
IF(C7576="Wine",
SUM(LOOKUP(2,1/(SRP!$B$21:$B$25&lt;=E7576)/(SRP!$C$21:$C$25&gt;=E7576),SRP!$D$21:$D$25)*(G7576/100)*(E7576/1000)),
IF(AND(C7576="Ready to Drink",D7576="RTD-One Pour Cocktail&gt;7%&lt;=14.5"),
SUM(LOOKUP(2,1/(SRP!$B$16:$B$20&lt;=E7576)/(SRP!$C$16:$C$20&gt;=E7576),SRP!$D$16:$D$20)*(G7576/100)*(E7576/1000)),
IF(C7576="Ready to Drink",
SUM(LOOKUP(2,1/(SRP!$B$11:$B$15&lt;=E7576)/(SRP!$C$11:$C$15&gt;=E7576),SRP!$D$11:$D$15)*(G7576/100)*(E7576/1000)),
0)))))),2)</f>
        <v>0</v>
      </c>
      <c r="L7576" s="173" t="str">
        <f t="shared" si="118"/>
        <v>Dealcoholized750</v>
      </c>
      <c r="M7576" s="154" t="e">
        <f>VLOOKUP(L7576,'Slope %'!C:D,2,0)</f>
        <v>#N/A</v>
      </c>
    </row>
    <row r="7577" spans="1:13" x14ac:dyDescent="0.25">
      <c r="A7577" s="169">
        <v>70995</v>
      </c>
      <c r="B7577" s="170" t="s">
        <v>5500</v>
      </c>
      <c r="C7577" s="170" t="s">
        <v>11</v>
      </c>
      <c r="D7577" s="170" t="s">
        <v>267</v>
      </c>
      <c r="E7577" s="170">
        <v>473</v>
      </c>
      <c r="F7577" s="170">
        <v>24</v>
      </c>
      <c r="G7577" s="171">
        <v>5.0999999999999996</v>
      </c>
      <c r="H7577" s="170" t="s">
        <v>1053</v>
      </c>
      <c r="I7577" s="171">
        <v>3.99</v>
      </c>
      <c r="J7577" s="169">
        <v>1</v>
      </c>
      <c r="K7577" s="154" cm="1">
        <f t="array" ref="K7577">ROUND(
IF(C7577="Beer",
SUM(LOOKUP(2,1/(SRP!$B$8:$B$10&lt;=E7577)/(SRP!$C$8:$C$10&gt;=E7577),SRP!$D$8:$D$10)*(G7577/100)*(E7577/1000)),
IF(C7577="Spirits",
SUM(LOOKUP(2,1/(SRP!$B$2:$B$7&lt;=E7577)/(SRP!$C$2:$C$7&gt;=E7577),SRP!$D$2:$D$7)*(G7577/100)*(E7577/1000)),
IF(AND(C7577="Wine",D7577="Fortified Wines"),
SUM(LOOKUP(2,1/(SRP!$B$26:$B$29&lt;=E7577)/(SRP!$C$26:$C$29&gt;=E7577),SRP!$D$26:$D$29)*(G7577/100)*(E7577/1000)),
IF(C7577="Wine",
SUM(LOOKUP(2,1/(SRP!$B$21:$B$25&lt;=E7577)/(SRP!$C$21:$C$25&gt;=E7577),SRP!$D$21:$D$25)*(G7577/100)*(E7577/1000)),
IF(AND(C7577="Ready to Drink",D7577="RTD-One Pour Cocktail&gt;7%&lt;=14.5"),
SUM(LOOKUP(2,1/(SRP!$B$16:$B$20&lt;=E7577)/(SRP!$C$16:$C$20&gt;=E7577),SRP!$D$16:$D$20)*(G7577/100)*(E7577/1000)),
IF(C7577="Ready to Drink",
SUM(LOOKUP(2,1/(SRP!$B$11:$B$15&lt;=E7577)/(SRP!$C$11:$C$15&gt;=E7577),SRP!$D$11:$D$15)*(G7577/100)*(E7577/1000)),
0)))))),2)</f>
        <v>1.88</v>
      </c>
      <c r="L7577" s="173" t="str">
        <f t="shared" si="118"/>
        <v>Beer473</v>
      </c>
      <c r="M7577" s="154">
        <f>VLOOKUP(L7577,'Slope %'!C:D,2,0)</f>
        <v>0.12</v>
      </c>
    </row>
    <row r="7578" spans="1:13" x14ac:dyDescent="0.25">
      <c r="A7578" s="169">
        <v>70995</v>
      </c>
      <c r="B7578" s="170" t="s">
        <v>5500</v>
      </c>
      <c r="C7578" s="170" t="s">
        <v>11</v>
      </c>
      <c r="D7578" s="170" t="s">
        <v>267</v>
      </c>
      <c r="E7578" s="170">
        <v>473</v>
      </c>
      <c r="F7578" s="170">
        <v>24</v>
      </c>
      <c r="G7578" s="171">
        <v>5.0999999999999996</v>
      </c>
      <c r="H7578" s="170" t="s">
        <v>1053</v>
      </c>
      <c r="I7578" s="171">
        <v>3.99</v>
      </c>
      <c r="J7578" s="169">
        <v>1</v>
      </c>
      <c r="K7578" s="154" cm="1">
        <f t="array" ref="K7578">ROUND(
IF(C7578="Beer",
SUM(LOOKUP(2,1/(SRP!$B$8:$B$10&lt;=E7578)/(SRP!$C$8:$C$10&gt;=E7578),SRP!$D$8:$D$10)*(G7578/100)*(E7578/1000)),
IF(C7578="Spirits",
SUM(LOOKUP(2,1/(SRP!$B$2:$B$7&lt;=E7578)/(SRP!$C$2:$C$7&gt;=E7578),SRP!$D$2:$D$7)*(G7578/100)*(E7578/1000)),
IF(AND(C7578="Wine",D7578="Fortified Wines"),
SUM(LOOKUP(2,1/(SRP!$B$26:$B$29&lt;=E7578)/(SRP!$C$26:$C$29&gt;=E7578),SRP!$D$26:$D$29)*(G7578/100)*(E7578/1000)),
IF(C7578="Wine",
SUM(LOOKUP(2,1/(SRP!$B$21:$B$25&lt;=E7578)/(SRP!$C$21:$C$25&gt;=E7578),SRP!$D$21:$D$25)*(G7578/100)*(E7578/1000)),
IF(AND(C7578="Ready to Drink",D7578="RTD-One Pour Cocktail&gt;7%&lt;=14.5"),
SUM(LOOKUP(2,1/(SRP!$B$16:$B$20&lt;=E7578)/(SRP!$C$16:$C$20&gt;=E7578),SRP!$D$16:$D$20)*(G7578/100)*(E7578/1000)),
IF(C7578="Ready to Drink",
SUM(LOOKUP(2,1/(SRP!$B$11:$B$15&lt;=E7578)/(SRP!$C$11:$C$15&gt;=E7578),SRP!$D$11:$D$15)*(G7578/100)*(E7578/1000)),
0)))))),2)</f>
        <v>1.88</v>
      </c>
      <c r="L7578" s="173" t="str">
        <f t="shared" si="118"/>
        <v>Beer473</v>
      </c>
      <c r="M7578" s="154">
        <f>VLOOKUP(L7578,'Slope %'!C:D,2,0)</f>
        <v>0.12</v>
      </c>
    </row>
    <row r="7579" spans="1:13" x14ac:dyDescent="0.25">
      <c r="A7579" s="169">
        <v>70996</v>
      </c>
      <c r="B7579" s="170" t="s">
        <v>5501</v>
      </c>
      <c r="C7579" s="170" t="s">
        <v>11</v>
      </c>
      <c r="D7579" s="170" t="s">
        <v>12</v>
      </c>
      <c r="E7579" s="170">
        <v>473</v>
      </c>
      <c r="F7579" s="170">
        <v>24</v>
      </c>
      <c r="G7579" s="171">
        <v>4.5</v>
      </c>
      <c r="H7579" s="170" t="s">
        <v>1053</v>
      </c>
      <c r="I7579" s="171">
        <v>3.49</v>
      </c>
      <c r="J7579" s="169">
        <v>1</v>
      </c>
      <c r="K7579" s="154" cm="1">
        <f t="array" ref="K7579">ROUND(
IF(C7579="Beer",
SUM(LOOKUP(2,1/(SRP!$B$8:$B$10&lt;=E7579)/(SRP!$C$8:$C$10&gt;=E7579),SRP!$D$8:$D$10)*(G7579/100)*(E7579/1000)),
IF(C7579="Spirits",
SUM(LOOKUP(2,1/(SRP!$B$2:$B$7&lt;=E7579)/(SRP!$C$2:$C$7&gt;=E7579),SRP!$D$2:$D$7)*(G7579/100)*(E7579/1000)),
IF(AND(C7579="Wine",D7579="Fortified Wines"),
SUM(LOOKUP(2,1/(SRP!$B$26:$B$29&lt;=E7579)/(SRP!$C$26:$C$29&gt;=E7579),SRP!$D$26:$D$29)*(G7579/100)*(E7579/1000)),
IF(C7579="Wine",
SUM(LOOKUP(2,1/(SRP!$B$21:$B$25&lt;=E7579)/(SRP!$C$21:$C$25&gt;=E7579),SRP!$D$21:$D$25)*(G7579/100)*(E7579/1000)),
IF(AND(C7579="Ready to Drink",D7579="RTD-One Pour Cocktail&gt;7%&lt;=14.5"),
SUM(LOOKUP(2,1/(SRP!$B$16:$B$20&lt;=E7579)/(SRP!$C$16:$C$20&gt;=E7579),SRP!$D$16:$D$20)*(G7579/100)*(E7579/1000)),
IF(C7579="Ready to Drink",
SUM(LOOKUP(2,1/(SRP!$B$11:$B$15&lt;=E7579)/(SRP!$C$11:$C$15&gt;=E7579),SRP!$D$11:$D$15)*(G7579/100)*(E7579/1000)),
0)))))),2)</f>
        <v>1.66</v>
      </c>
      <c r="L7579" s="173" t="str">
        <f t="shared" si="118"/>
        <v>Beer473</v>
      </c>
      <c r="M7579" s="154">
        <f>VLOOKUP(L7579,'Slope %'!C:D,2,0)</f>
        <v>0.12</v>
      </c>
    </row>
    <row r="7580" spans="1:13" x14ac:dyDescent="0.25">
      <c r="A7580" s="169">
        <v>70996</v>
      </c>
      <c r="B7580" s="170" t="s">
        <v>5501</v>
      </c>
      <c r="C7580" s="170" t="s">
        <v>11</v>
      </c>
      <c r="D7580" s="170" t="s">
        <v>12</v>
      </c>
      <c r="E7580" s="170">
        <v>473</v>
      </c>
      <c r="F7580" s="170">
        <v>24</v>
      </c>
      <c r="G7580" s="171">
        <v>4.5</v>
      </c>
      <c r="H7580" s="170" t="s">
        <v>1053</v>
      </c>
      <c r="I7580" s="171">
        <v>3.49</v>
      </c>
      <c r="J7580" s="169">
        <v>1</v>
      </c>
      <c r="K7580" s="154" cm="1">
        <f t="array" ref="K7580">ROUND(
IF(C7580="Beer",
SUM(LOOKUP(2,1/(SRP!$B$8:$B$10&lt;=E7580)/(SRP!$C$8:$C$10&gt;=E7580),SRP!$D$8:$D$10)*(G7580/100)*(E7580/1000)),
IF(C7580="Spirits",
SUM(LOOKUP(2,1/(SRP!$B$2:$B$7&lt;=E7580)/(SRP!$C$2:$C$7&gt;=E7580),SRP!$D$2:$D$7)*(G7580/100)*(E7580/1000)),
IF(AND(C7580="Wine",D7580="Fortified Wines"),
SUM(LOOKUP(2,1/(SRP!$B$26:$B$29&lt;=E7580)/(SRP!$C$26:$C$29&gt;=E7580),SRP!$D$26:$D$29)*(G7580/100)*(E7580/1000)),
IF(C7580="Wine",
SUM(LOOKUP(2,1/(SRP!$B$21:$B$25&lt;=E7580)/(SRP!$C$21:$C$25&gt;=E7580),SRP!$D$21:$D$25)*(G7580/100)*(E7580/1000)),
IF(AND(C7580="Ready to Drink",D7580="RTD-One Pour Cocktail&gt;7%&lt;=14.5"),
SUM(LOOKUP(2,1/(SRP!$B$16:$B$20&lt;=E7580)/(SRP!$C$16:$C$20&gt;=E7580),SRP!$D$16:$D$20)*(G7580/100)*(E7580/1000)),
IF(C7580="Ready to Drink",
SUM(LOOKUP(2,1/(SRP!$B$11:$B$15&lt;=E7580)/(SRP!$C$11:$C$15&gt;=E7580),SRP!$D$11:$D$15)*(G7580/100)*(E7580/1000)),
0)))))),2)</f>
        <v>1.66</v>
      </c>
      <c r="L7580" s="173" t="str">
        <f t="shared" si="118"/>
        <v>Beer473</v>
      </c>
      <c r="M7580" s="154">
        <f>VLOOKUP(L7580,'Slope %'!C:D,2,0)</f>
        <v>0.12</v>
      </c>
    </row>
    <row r="7581" spans="1:13" x14ac:dyDescent="0.25">
      <c r="A7581" s="169">
        <v>70997</v>
      </c>
      <c r="B7581" s="170" t="s">
        <v>5502</v>
      </c>
      <c r="C7581" s="170" t="s">
        <v>11</v>
      </c>
      <c r="D7581" s="170" t="s">
        <v>267</v>
      </c>
      <c r="E7581" s="170">
        <v>473</v>
      </c>
      <c r="F7581" s="170">
        <v>24</v>
      </c>
      <c r="G7581" s="171">
        <v>4.3</v>
      </c>
      <c r="H7581" s="170" t="s">
        <v>1623</v>
      </c>
      <c r="I7581" s="171">
        <v>4.49</v>
      </c>
      <c r="J7581" s="169">
        <v>1</v>
      </c>
      <c r="K7581" s="154" cm="1">
        <f t="array" ref="K7581">ROUND(
IF(C7581="Beer",
SUM(LOOKUP(2,1/(SRP!$B$8:$B$10&lt;=E7581)/(SRP!$C$8:$C$10&gt;=E7581),SRP!$D$8:$D$10)*(G7581/100)*(E7581/1000)),
IF(C7581="Spirits",
SUM(LOOKUP(2,1/(SRP!$B$2:$B$7&lt;=E7581)/(SRP!$C$2:$C$7&gt;=E7581),SRP!$D$2:$D$7)*(G7581/100)*(E7581/1000)),
IF(AND(C7581="Wine",D7581="Fortified Wines"),
SUM(LOOKUP(2,1/(SRP!$B$26:$B$29&lt;=E7581)/(SRP!$C$26:$C$29&gt;=E7581),SRP!$D$26:$D$29)*(G7581/100)*(E7581/1000)),
IF(C7581="Wine",
SUM(LOOKUP(2,1/(SRP!$B$21:$B$25&lt;=E7581)/(SRP!$C$21:$C$25&gt;=E7581),SRP!$D$21:$D$25)*(G7581/100)*(E7581/1000)),
IF(AND(C7581="Ready to Drink",D7581="RTD-One Pour Cocktail&gt;7%&lt;=14.5"),
SUM(LOOKUP(2,1/(SRP!$B$16:$B$20&lt;=E7581)/(SRP!$C$16:$C$20&gt;=E7581),SRP!$D$16:$D$20)*(G7581/100)*(E7581/1000)),
IF(C7581="Ready to Drink",
SUM(LOOKUP(2,1/(SRP!$B$11:$B$15&lt;=E7581)/(SRP!$C$11:$C$15&gt;=E7581),SRP!$D$11:$D$15)*(G7581/100)*(E7581/1000)),
0)))))),2)</f>
        <v>1.59</v>
      </c>
      <c r="L7581" s="173" t="str">
        <f t="shared" si="118"/>
        <v>Beer473</v>
      </c>
      <c r="M7581" s="154">
        <f>VLOOKUP(L7581,'Slope %'!C:D,2,0)</f>
        <v>0.12</v>
      </c>
    </row>
    <row r="7582" spans="1:13" x14ac:dyDescent="0.25">
      <c r="A7582" s="169">
        <v>70997</v>
      </c>
      <c r="B7582" s="170" t="s">
        <v>5502</v>
      </c>
      <c r="C7582" s="170" t="s">
        <v>11</v>
      </c>
      <c r="D7582" s="170" t="s">
        <v>267</v>
      </c>
      <c r="E7582" s="170">
        <v>473</v>
      </c>
      <c r="F7582" s="170">
        <v>24</v>
      </c>
      <c r="G7582" s="171">
        <v>4.3</v>
      </c>
      <c r="H7582" s="170" t="s">
        <v>1623</v>
      </c>
      <c r="I7582" s="171">
        <v>4.49</v>
      </c>
      <c r="J7582" s="169">
        <v>1</v>
      </c>
      <c r="K7582" s="154" cm="1">
        <f t="array" ref="K7582">ROUND(
IF(C7582="Beer",
SUM(LOOKUP(2,1/(SRP!$B$8:$B$10&lt;=E7582)/(SRP!$C$8:$C$10&gt;=E7582),SRP!$D$8:$D$10)*(G7582/100)*(E7582/1000)),
IF(C7582="Spirits",
SUM(LOOKUP(2,1/(SRP!$B$2:$B$7&lt;=E7582)/(SRP!$C$2:$C$7&gt;=E7582),SRP!$D$2:$D$7)*(G7582/100)*(E7582/1000)),
IF(AND(C7582="Wine",D7582="Fortified Wines"),
SUM(LOOKUP(2,1/(SRP!$B$26:$B$29&lt;=E7582)/(SRP!$C$26:$C$29&gt;=E7582),SRP!$D$26:$D$29)*(G7582/100)*(E7582/1000)),
IF(C7582="Wine",
SUM(LOOKUP(2,1/(SRP!$B$21:$B$25&lt;=E7582)/(SRP!$C$21:$C$25&gt;=E7582),SRP!$D$21:$D$25)*(G7582/100)*(E7582/1000)),
IF(AND(C7582="Ready to Drink",D7582="RTD-One Pour Cocktail&gt;7%&lt;=14.5"),
SUM(LOOKUP(2,1/(SRP!$B$16:$B$20&lt;=E7582)/(SRP!$C$16:$C$20&gt;=E7582),SRP!$D$16:$D$20)*(G7582/100)*(E7582/1000)),
IF(C7582="Ready to Drink",
SUM(LOOKUP(2,1/(SRP!$B$11:$B$15&lt;=E7582)/(SRP!$C$11:$C$15&gt;=E7582),SRP!$D$11:$D$15)*(G7582/100)*(E7582/1000)),
0)))))),2)</f>
        <v>1.59</v>
      </c>
      <c r="L7582" s="173" t="str">
        <f t="shared" si="118"/>
        <v>Beer473</v>
      </c>
      <c r="M7582" s="154">
        <f>VLOOKUP(L7582,'Slope %'!C:D,2,0)</f>
        <v>0.12</v>
      </c>
    </row>
    <row r="7583" spans="1:13" x14ac:dyDescent="0.25">
      <c r="A7583" s="169">
        <v>70998</v>
      </c>
      <c r="B7583" s="170" t="s">
        <v>5503</v>
      </c>
      <c r="C7583" s="170" t="s">
        <v>263</v>
      </c>
      <c r="D7583" s="170" t="s">
        <v>806</v>
      </c>
      <c r="E7583" s="170">
        <v>473</v>
      </c>
      <c r="F7583" s="170">
        <v>24</v>
      </c>
      <c r="G7583" s="171">
        <v>5</v>
      </c>
      <c r="H7583" s="170" t="s">
        <v>1209</v>
      </c>
      <c r="I7583" s="171">
        <v>3.99</v>
      </c>
      <c r="J7583" s="169">
        <v>1</v>
      </c>
      <c r="K7583" s="154" cm="1">
        <f t="array" ref="K7583">ROUND(
IF(C7583="Beer",
SUM(LOOKUP(2,1/(SRP!$B$8:$B$10&lt;=E7583)/(SRP!$C$8:$C$10&gt;=E7583),SRP!$D$8:$D$10)*(G7583/100)*(E7583/1000)),
IF(C7583="Spirits",
SUM(LOOKUP(2,1/(SRP!$B$2:$B$7&lt;=E7583)/(SRP!$C$2:$C$7&gt;=E7583),SRP!$D$2:$D$7)*(G7583/100)*(E7583/1000)),
IF(AND(C7583="Wine",D7583="Fortified Wines"),
SUM(LOOKUP(2,1/(SRP!$B$26:$B$29&lt;=E7583)/(SRP!$C$26:$C$29&gt;=E7583),SRP!$D$26:$D$29)*(G7583/100)*(E7583/1000)),
IF(C7583="Wine",
SUM(LOOKUP(2,1/(SRP!$B$21:$B$25&lt;=E7583)/(SRP!$C$21:$C$25&gt;=E7583),SRP!$D$21:$D$25)*(G7583/100)*(E7583/1000)),
IF(AND(C7583="Ready to Drink",D7583="RTD-One Pour Cocktail&gt;7%&lt;=14.5"),
SUM(LOOKUP(2,1/(SRP!$B$16:$B$20&lt;=E7583)/(SRP!$C$16:$C$20&gt;=E7583),SRP!$D$16:$D$20)*(G7583/100)*(E7583/1000)),
IF(C7583="Ready to Drink",
SUM(LOOKUP(2,1/(SRP!$B$11:$B$15&lt;=E7583)/(SRP!$C$11:$C$15&gt;=E7583),SRP!$D$11:$D$15)*(G7583/100)*(E7583/1000)),
0)))))),2)</f>
        <v>1.96</v>
      </c>
      <c r="L7583" s="173" t="str">
        <f t="shared" si="118"/>
        <v>Ready to Drink473</v>
      </c>
      <c r="M7583" s="154">
        <f>VLOOKUP(L7583,'Slope %'!C:D,2,0)</f>
        <v>0.12</v>
      </c>
    </row>
    <row r="7584" spans="1:13" x14ac:dyDescent="0.25">
      <c r="A7584" s="169">
        <v>71016</v>
      </c>
      <c r="B7584" s="170" t="s">
        <v>5504</v>
      </c>
      <c r="C7584" s="170" t="s">
        <v>15</v>
      </c>
      <c r="D7584" s="170" t="s">
        <v>51</v>
      </c>
      <c r="E7584" s="170">
        <v>700</v>
      </c>
      <c r="F7584" s="170">
        <v>6</v>
      </c>
      <c r="G7584" s="171">
        <v>42</v>
      </c>
      <c r="H7584" s="170" t="s">
        <v>5255</v>
      </c>
      <c r="I7584" s="171">
        <v>56</v>
      </c>
      <c r="J7584" s="169">
        <v>1</v>
      </c>
      <c r="K7584" s="154" cm="1">
        <f t="array" ref="K7584">ROUND(
IF(C7584="Beer",
SUM(LOOKUP(2,1/(SRP!$B$8:$B$10&lt;=E7584)/(SRP!$C$8:$C$10&gt;=E7584),SRP!$D$8:$D$10)*(G7584/100)*(E7584/1000)),
IF(C7584="Spirits",
SUM(LOOKUP(2,1/(SRP!$B$2:$B$7&lt;=E7584)/(SRP!$C$2:$C$7&gt;=E7584),SRP!$D$2:$D$7)*(G7584/100)*(E7584/1000)),
IF(AND(C7584="Wine",D7584="Fortified Wines"),
SUM(LOOKUP(2,1/(SRP!$B$26:$B$29&lt;=E7584)/(SRP!$C$26:$C$29&gt;=E7584),SRP!$D$26:$D$29)*(G7584/100)*(E7584/1000)),
IF(C7584="Wine",
SUM(LOOKUP(2,1/(SRP!$B$21:$B$25&lt;=E7584)/(SRP!$C$21:$C$25&gt;=E7584),SRP!$D$21:$D$25)*(G7584/100)*(E7584/1000)),
IF(AND(C7584="Ready to Drink",D7584="RTD-One Pour Cocktail&gt;7%&lt;=14.5"),
SUM(LOOKUP(2,1/(SRP!$B$16:$B$20&lt;=E7584)/(SRP!$C$16:$C$20&gt;=E7584),SRP!$D$16:$D$20)*(G7584/100)*(E7584/1000)),
IF(C7584="Ready to Drink",
SUM(LOOKUP(2,1/(SRP!$B$11:$B$15&lt;=E7584)/(SRP!$C$11:$C$15&gt;=E7584),SRP!$D$11:$D$15)*(G7584/100)*(E7584/1000)),
0)))))),2)</f>
        <v>22.95</v>
      </c>
      <c r="L7584" s="173" t="str">
        <f t="shared" si="118"/>
        <v>Spirits700</v>
      </c>
      <c r="M7584" s="154">
        <f>VLOOKUP(L7584,'Slope %'!C:D,2,0)</f>
        <v>7.0000000000000007E-2</v>
      </c>
    </row>
    <row r="7585" spans="1:13" x14ac:dyDescent="0.25">
      <c r="A7585" s="169">
        <v>71017</v>
      </c>
      <c r="B7585" s="170" t="s">
        <v>4362</v>
      </c>
      <c r="C7585" s="170" t="s">
        <v>24</v>
      </c>
      <c r="D7585" s="170" t="s">
        <v>34</v>
      </c>
      <c r="E7585" s="170">
        <v>750</v>
      </c>
      <c r="F7585" s="170">
        <v>6</v>
      </c>
      <c r="G7585" s="171">
        <v>14.5</v>
      </c>
      <c r="H7585" s="170" t="s">
        <v>22</v>
      </c>
      <c r="I7585" s="171">
        <v>29.99</v>
      </c>
      <c r="J7585" s="169">
        <v>1</v>
      </c>
      <c r="K7585" s="154" cm="1">
        <f t="array" ref="K7585">ROUND(
IF(C7585="Beer",
SUM(LOOKUP(2,1/(SRP!$B$8:$B$10&lt;=E7585)/(SRP!$C$8:$C$10&gt;=E7585),SRP!$D$8:$D$10)*(G7585/100)*(E7585/1000)),
IF(C7585="Spirits",
SUM(LOOKUP(2,1/(SRP!$B$2:$B$7&lt;=E7585)/(SRP!$C$2:$C$7&gt;=E7585),SRP!$D$2:$D$7)*(G7585/100)*(E7585/1000)),
IF(AND(C7585="Wine",D7585="Fortified Wines"),
SUM(LOOKUP(2,1/(SRP!$B$26:$B$29&lt;=E7585)/(SRP!$C$26:$C$29&gt;=E7585),SRP!$D$26:$D$29)*(G7585/100)*(E7585/1000)),
IF(C7585="Wine",
SUM(LOOKUP(2,1/(SRP!$B$21:$B$25&lt;=E7585)/(SRP!$C$21:$C$25&gt;=E7585),SRP!$D$21:$D$25)*(G7585/100)*(E7585/1000)),
IF(AND(C7585="Ready to Drink",D7585="RTD-One Pour Cocktail&gt;7%&lt;=14.5"),
SUM(LOOKUP(2,1/(SRP!$B$16:$B$20&lt;=E7585)/(SRP!$C$16:$C$20&gt;=E7585),SRP!$D$16:$D$20)*(G7585/100)*(E7585/1000)),
IF(C7585="Ready to Drink",
SUM(LOOKUP(2,1/(SRP!$B$11:$B$15&lt;=E7585)/(SRP!$C$11:$C$15&gt;=E7585),SRP!$D$11:$D$15)*(G7585/100)*(E7585/1000)),
0)))))),2)</f>
        <v>8.49</v>
      </c>
      <c r="L7585" s="173" t="str">
        <f t="shared" si="118"/>
        <v>Wine750</v>
      </c>
      <c r="M7585" s="154">
        <f>VLOOKUP(L7585,'Slope %'!C:D,2,0)</f>
        <v>0.1</v>
      </c>
    </row>
    <row r="7586" spans="1:13" x14ac:dyDescent="0.25">
      <c r="A7586" s="169">
        <v>71019</v>
      </c>
      <c r="B7586" s="170" t="s">
        <v>5505</v>
      </c>
      <c r="C7586" s="170" t="s">
        <v>15</v>
      </c>
      <c r="D7586" s="170" t="s">
        <v>2478</v>
      </c>
      <c r="E7586" s="170">
        <v>230</v>
      </c>
      <c r="F7586" s="170">
        <v>50</v>
      </c>
      <c r="G7586" s="171">
        <v>13.5</v>
      </c>
      <c r="H7586" s="170" t="s">
        <v>54</v>
      </c>
      <c r="I7586" s="171">
        <v>7.49</v>
      </c>
      <c r="J7586" s="169">
        <v>1</v>
      </c>
      <c r="K7586" s="154" cm="1">
        <f t="array" ref="K7586">ROUND(
IF(C7586="Beer",
SUM(LOOKUP(2,1/(SRP!$B$8:$B$10&lt;=E7586)/(SRP!$C$8:$C$10&gt;=E7586),SRP!$D$8:$D$10)*(G7586/100)*(E7586/1000)),
IF(C7586="Spirits",
SUM(LOOKUP(2,1/(SRP!$B$2:$B$7&lt;=E7586)/(SRP!$C$2:$C$7&gt;=E7586),SRP!$D$2:$D$7)*(G7586/100)*(E7586/1000)),
IF(AND(C7586="Wine",D7586="Fortified Wines"),
SUM(LOOKUP(2,1/(SRP!$B$26:$B$29&lt;=E7586)/(SRP!$C$26:$C$29&gt;=E7586),SRP!$D$26:$D$29)*(G7586/100)*(E7586/1000)),
IF(C7586="Wine",
SUM(LOOKUP(2,1/(SRP!$B$21:$B$25&lt;=E7586)/(SRP!$C$21:$C$25&gt;=E7586),SRP!$D$21:$D$25)*(G7586/100)*(E7586/1000)),
IF(AND(C7586="Ready to Drink",D7586="RTD-One Pour Cocktail&gt;7%&lt;=14.5"),
SUM(LOOKUP(2,1/(SRP!$B$16:$B$20&lt;=E7586)/(SRP!$C$16:$C$20&gt;=E7586),SRP!$D$16:$D$20)*(G7586/100)*(E7586/1000)),
IF(C7586="Ready to Drink",
SUM(LOOKUP(2,1/(SRP!$B$11:$B$15&lt;=E7586)/(SRP!$C$11:$C$15&gt;=E7586),SRP!$D$11:$D$15)*(G7586/100)*(E7586/1000)),
0)))))),2)</f>
        <v>3.3</v>
      </c>
      <c r="L7586" s="173" t="str">
        <f t="shared" si="118"/>
        <v>Spirits230</v>
      </c>
      <c r="M7586" s="154" t="e">
        <f>VLOOKUP(L7586,'Slope %'!C:D,2,0)</f>
        <v>#N/A</v>
      </c>
    </row>
    <row r="7587" spans="1:13" x14ac:dyDescent="0.25">
      <c r="A7587" s="169">
        <v>71021</v>
      </c>
      <c r="B7587" s="170" t="s">
        <v>5103</v>
      </c>
      <c r="C7587" s="170" t="s">
        <v>15</v>
      </c>
      <c r="D7587" s="170" t="s">
        <v>336</v>
      </c>
      <c r="E7587" s="170">
        <v>750</v>
      </c>
      <c r="F7587" s="170">
        <v>12</v>
      </c>
      <c r="G7587" s="171">
        <v>20</v>
      </c>
      <c r="H7587" s="170" t="s">
        <v>222</v>
      </c>
      <c r="I7587" s="171">
        <v>27.99</v>
      </c>
      <c r="J7587" s="169">
        <v>1</v>
      </c>
      <c r="K7587" s="154" cm="1">
        <f t="array" ref="K7587">ROUND(
IF(C7587="Beer",
SUM(LOOKUP(2,1/(SRP!$B$8:$B$10&lt;=E7587)/(SRP!$C$8:$C$10&gt;=E7587),SRP!$D$8:$D$10)*(G7587/100)*(E7587/1000)),
IF(C7587="Spirits",
SUM(LOOKUP(2,1/(SRP!$B$2:$B$7&lt;=E7587)/(SRP!$C$2:$C$7&gt;=E7587),SRP!$D$2:$D$7)*(G7587/100)*(E7587/1000)),
IF(AND(C7587="Wine",D7587="Fortified Wines"),
SUM(LOOKUP(2,1/(SRP!$B$26:$B$29&lt;=E7587)/(SRP!$C$26:$C$29&gt;=E7587),SRP!$D$26:$D$29)*(G7587/100)*(E7587/1000)),
IF(C7587="Wine",
SUM(LOOKUP(2,1/(SRP!$B$21:$B$25&lt;=E7587)/(SRP!$C$21:$C$25&gt;=E7587),SRP!$D$21:$D$25)*(G7587/100)*(E7587/1000)),
IF(AND(C7587="Ready to Drink",D7587="RTD-One Pour Cocktail&gt;7%&lt;=14.5"),
SUM(LOOKUP(2,1/(SRP!$B$16:$B$20&lt;=E7587)/(SRP!$C$16:$C$20&gt;=E7587),SRP!$D$16:$D$20)*(G7587/100)*(E7587/1000)),
IF(C7587="Ready to Drink",
SUM(LOOKUP(2,1/(SRP!$B$11:$B$15&lt;=E7587)/(SRP!$C$11:$C$15&gt;=E7587),SRP!$D$11:$D$15)*(G7587/100)*(E7587/1000)),
0)))))),2)</f>
        <v>11.71</v>
      </c>
      <c r="L7587" s="173" t="str">
        <f t="shared" si="118"/>
        <v>Spirits750</v>
      </c>
      <c r="M7587" s="154">
        <f>VLOOKUP(L7587,'Slope %'!C:D,2,0)</f>
        <v>7.0000000000000007E-2</v>
      </c>
    </row>
    <row r="7588" spans="1:13" x14ac:dyDescent="0.25">
      <c r="A7588" s="169">
        <v>71038</v>
      </c>
      <c r="B7588" s="170" t="s">
        <v>5506</v>
      </c>
      <c r="C7588" s="170" t="s">
        <v>11</v>
      </c>
      <c r="D7588" s="170" t="s">
        <v>267</v>
      </c>
      <c r="E7588" s="170">
        <v>473</v>
      </c>
      <c r="F7588" s="170">
        <v>24</v>
      </c>
      <c r="G7588" s="171">
        <v>5</v>
      </c>
      <c r="H7588" s="170" t="s">
        <v>1556</v>
      </c>
      <c r="I7588" s="171">
        <v>4.29</v>
      </c>
      <c r="J7588" s="169">
        <v>1</v>
      </c>
      <c r="K7588" s="154" cm="1">
        <f t="array" ref="K7588">ROUND(
IF(C7588="Beer",
SUM(LOOKUP(2,1/(SRP!$B$8:$B$10&lt;=E7588)/(SRP!$C$8:$C$10&gt;=E7588),SRP!$D$8:$D$10)*(G7588/100)*(E7588/1000)),
IF(C7588="Spirits",
SUM(LOOKUP(2,1/(SRP!$B$2:$B$7&lt;=E7588)/(SRP!$C$2:$C$7&gt;=E7588),SRP!$D$2:$D$7)*(G7588/100)*(E7588/1000)),
IF(AND(C7588="Wine",D7588="Fortified Wines"),
SUM(LOOKUP(2,1/(SRP!$B$26:$B$29&lt;=E7588)/(SRP!$C$26:$C$29&gt;=E7588),SRP!$D$26:$D$29)*(G7588/100)*(E7588/1000)),
IF(C7588="Wine",
SUM(LOOKUP(2,1/(SRP!$B$21:$B$25&lt;=E7588)/(SRP!$C$21:$C$25&gt;=E7588),SRP!$D$21:$D$25)*(G7588/100)*(E7588/1000)),
IF(AND(C7588="Ready to Drink",D7588="RTD-One Pour Cocktail&gt;7%&lt;=14.5"),
SUM(LOOKUP(2,1/(SRP!$B$16:$B$20&lt;=E7588)/(SRP!$C$16:$C$20&gt;=E7588),SRP!$D$16:$D$20)*(G7588/100)*(E7588/1000)),
IF(C7588="Ready to Drink",
SUM(LOOKUP(2,1/(SRP!$B$11:$B$15&lt;=E7588)/(SRP!$C$11:$C$15&gt;=E7588),SRP!$D$11:$D$15)*(G7588/100)*(E7588/1000)),
0)))))),2)</f>
        <v>1.85</v>
      </c>
      <c r="L7588" s="173" t="str">
        <f t="shared" si="118"/>
        <v>Beer473</v>
      </c>
      <c r="M7588" s="154">
        <f>VLOOKUP(L7588,'Slope %'!C:D,2,0)</f>
        <v>0.12</v>
      </c>
    </row>
    <row r="7589" spans="1:13" x14ac:dyDescent="0.25">
      <c r="A7589" s="169">
        <v>71038</v>
      </c>
      <c r="B7589" s="170" t="s">
        <v>5506</v>
      </c>
      <c r="C7589" s="170" t="s">
        <v>11</v>
      </c>
      <c r="D7589" s="170" t="s">
        <v>267</v>
      </c>
      <c r="E7589" s="170">
        <v>473</v>
      </c>
      <c r="F7589" s="170">
        <v>24</v>
      </c>
      <c r="G7589" s="171">
        <v>5</v>
      </c>
      <c r="H7589" s="170" t="s">
        <v>1556</v>
      </c>
      <c r="I7589" s="171">
        <v>4.29</v>
      </c>
      <c r="J7589" s="169">
        <v>1</v>
      </c>
      <c r="K7589" s="154" cm="1">
        <f t="array" ref="K7589">ROUND(
IF(C7589="Beer",
SUM(LOOKUP(2,1/(SRP!$B$8:$B$10&lt;=E7589)/(SRP!$C$8:$C$10&gt;=E7589),SRP!$D$8:$D$10)*(G7589/100)*(E7589/1000)),
IF(C7589="Spirits",
SUM(LOOKUP(2,1/(SRP!$B$2:$B$7&lt;=E7589)/(SRP!$C$2:$C$7&gt;=E7589),SRP!$D$2:$D$7)*(G7589/100)*(E7589/1000)),
IF(AND(C7589="Wine",D7589="Fortified Wines"),
SUM(LOOKUP(2,1/(SRP!$B$26:$B$29&lt;=E7589)/(SRP!$C$26:$C$29&gt;=E7589),SRP!$D$26:$D$29)*(G7589/100)*(E7589/1000)),
IF(C7589="Wine",
SUM(LOOKUP(2,1/(SRP!$B$21:$B$25&lt;=E7589)/(SRP!$C$21:$C$25&gt;=E7589),SRP!$D$21:$D$25)*(G7589/100)*(E7589/1000)),
IF(AND(C7589="Ready to Drink",D7589="RTD-One Pour Cocktail&gt;7%&lt;=14.5"),
SUM(LOOKUP(2,1/(SRP!$B$16:$B$20&lt;=E7589)/(SRP!$C$16:$C$20&gt;=E7589),SRP!$D$16:$D$20)*(G7589/100)*(E7589/1000)),
IF(C7589="Ready to Drink",
SUM(LOOKUP(2,1/(SRP!$B$11:$B$15&lt;=E7589)/(SRP!$C$11:$C$15&gt;=E7589),SRP!$D$11:$D$15)*(G7589/100)*(E7589/1000)),
0)))))),2)</f>
        <v>1.85</v>
      </c>
      <c r="L7589" s="173" t="str">
        <f t="shared" si="118"/>
        <v>Beer473</v>
      </c>
      <c r="M7589" s="154">
        <f>VLOOKUP(L7589,'Slope %'!C:D,2,0)</f>
        <v>0.12</v>
      </c>
    </row>
    <row r="7590" spans="1:13" x14ac:dyDescent="0.25">
      <c r="A7590" s="169">
        <v>71043</v>
      </c>
      <c r="B7590" s="170" t="s">
        <v>5507</v>
      </c>
      <c r="C7590" s="170" t="s">
        <v>11</v>
      </c>
      <c r="D7590" s="170" t="s">
        <v>267</v>
      </c>
      <c r="E7590" s="170">
        <v>473</v>
      </c>
      <c r="F7590" s="170">
        <v>24</v>
      </c>
      <c r="G7590" s="171">
        <v>5</v>
      </c>
      <c r="H7590" s="170" t="s">
        <v>1556</v>
      </c>
      <c r="I7590" s="171">
        <v>4.79</v>
      </c>
      <c r="J7590" s="169">
        <v>1</v>
      </c>
      <c r="K7590" s="154" cm="1">
        <f t="array" ref="K7590">ROUND(
IF(C7590="Beer",
SUM(LOOKUP(2,1/(SRP!$B$8:$B$10&lt;=E7590)/(SRP!$C$8:$C$10&gt;=E7590),SRP!$D$8:$D$10)*(G7590/100)*(E7590/1000)),
IF(C7590="Spirits",
SUM(LOOKUP(2,1/(SRP!$B$2:$B$7&lt;=E7590)/(SRP!$C$2:$C$7&gt;=E7590),SRP!$D$2:$D$7)*(G7590/100)*(E7590/1000)),
IF(AND(C7590="Wine",D7590="Fortified Wines"),
SUM(LOOKUP(2,1/(SRP!$B$26:$B$29&lt;=E7590)/(SRP!$C$26:$C$29&gt;=E7590),SRP!$D$26:$D$29)*(G7590/100)*(E7590/1000)),
IF(C7590="Wine",
SUM(LOOKUP(2,1/(SRP!$B$21:$B$25&lt;=E7590)/(SRP!$C$21:$C$25&gt;=E7590),SRP!$D$21:$D$25)*(G7590/100)*(E7590/1000)),
IF(AND(C7590="Ready to Drink",D7590="RTD-One Pour Cocktail&gt;7%&lt;=14.5"),
SUM(LOOKUP(2,1/(SRP!$B$16:$B$20&lt;=E7590)/(SRP!$C$16:$C$20&gt;=E7590),SRP!$D$16:$D$20)*(G7590/100)*(E7590/1000)),
IF(C7590="Ready to Drink",
SUM(LOOKUP(2,1/(SRP!$B$11:$B$15&lt;=E7590)/(SRP!$C$11:$C$15&gt;=E7590),SRP!$D$11:$D$15)*(G7590/100)*(E7590/1000)),
0)))))),2)</f>
        <v>1.85</v>
      </c>
      <c r="L7590" s="173" t="str">
        <f t="shared" si="118"/>
        <v>Beer473</v>
      </c>
      <c r="M7590" s="154">
        <f>VLOOKUP(L7590,'Slope %'!C:D,2,0)</f>
        <v>0.12</v>
      </c>
    </row>
    <row r="7591" spans="1:13" x14ac:dyDescent="0.25">
      <c r="A7591" s="169">
        <v>71043</v>
      </c>
      <c r="B7591" s="170" t="s">
        <v>5507</v>
      </c>
      <c r="C7591" s="170" t="s">
        <v>11</v>
      </c>
      <c r="D7591" s="170" t="s">
        <v>267</v>
      </c>
      <c r="E7591" s="170">
        <v>473</v>
      </c>
      <c r="F7591" s="170">
        <v>24</v>
      </c>
      <c r="G7591" s="171">
        <v>5</v>
      </c>
      <c r="H7591" s="170" t="s">
        <v>1556</v>
      </c>
      <c r="I7591" s="171">
        <v>4.79</v>
      </c>
      <c r="J7591" s="169">
        <v>1</v>
      </c>
      <c r="K7591" s="154" cm="1">
        <f t="array" ref="K7591">ROUND(
IF(C7591="Beer",
SUM(LOOKUP(2,1/(SRP!$B$8:$B$10&lt;=E7591)/(SRP!$C$8:$C$10&gt;=E7591),SRP!$D$8:$D$10)*(G7591/100)*(E7591/1000)),
IF(C7591="Spirits",
SUM(LOOKUP(2,1/(SRP!$B$2:$B$7&lt;=E7591)/(SRP!$C$2:$C$7&gt;=E7591),SRP!$D$2:$D$7)*(G7591/100)*(E7591/1000)),
IF(AND(C7591="Wine",D7591="Fortified Wines"),
SUM(LOOKUP(2,1/(SRP!$B$26:$B$29&lt;=E7591)/(SRP!$C$26:$C$29&gt;=E7591),SRP!$D$26:$D$29)*(G7591/100)*(E7591/1000)),
IF(C7591="Wine",
SUM(LOOKUP(2,1/(SRP!$B$21:$B$25&lt;=E7591)/(SRP!$C$21:$C$25&gt;=E7591),SRP!$D$21:$D$25)*(G7591/100)*(E7591/1000)),
IF(AND(C7591="Ready to Drink",D7591="RTD-One Pour Cocktail&gt;7%&lt;=14.5"),
SUM(LOOKUP(2,1/(SRP!$B$16:$B$20&lt;=E7591)/(SRP!$C$16:$C$20&gt;=E7591),SRP!$D$16:$D$20)*(G7591/100)*(E7591/1000)),
IF(C7591="Ready to Drink",
SUM(LOOKUP(2,1/(SRP!$B$11:$B$15&lt;=E7591)/(SRP!$C$11:$C$15&gt;=E7591),SRP!$D$11:$D$15)*(G7591/100)*(E7591/1000)),
0)))))),2)</f>
        <v>1.85</v>
      </c>
      <c r="L7591" s="173" t="str">
        <f t="shared" si="118"/>
        <v>Beer473</v>
      </c>
      <c r="M7591" s="154">
        <f>VLOOKUP(L7591,'Slope %'!C:D,2,0)</f>
        <v>0.12</v>
      </c>
    </row>
    <row r="7592" spans="1:13" x14ac:dyDescent="0.25">
      <c r="A7592" s="169">
        <v>71070</v>
      </c>
      <c r="B7592" s="170" t="s">
        <v>5508</v>
      </c>
      <c r="C7592" s="170" t="s">
        <v>11</v>
      </c>
      <c r="D7592" s="170" t="s">
        <v>303</v>
      </c>
      <c r="E7592" s="170">
        <v>473</v>
      </c>
      <c r="F7592" s="170">
        <v>24</v>
      </c>
      <c r="G7592" s="171">
        <v>7</v>
      </c>
      <c r="H7592" s="170" t="s">
        <v>1556</v>
      </c>
      <c r="I7592" s="171">
        <v>4.99</v>
      </c>
      <c r="J7592" s="169">
        <v>1</v>
      </c>
      <c r="K7592" s="154" cm="1">
        <f t="array" ref="K7592">ROUND(
IF(C7592="Beer",
SUM(LOOKUP(2,1/(SRP!$B$8:$B$10&lt;=E7592)/(SRP!$C$8:$C$10&gt;=E7592),SRP!$D$8:$D$10)*(G7592/100)*(E7592/1000)),
IF(C7592="Spirits",
SUM(LOOKUP(2,1/(SRP!$B$2:$B$7&lt;=E7592)/(SRP!$C$2:$C$7&gt;=E7592),SRP!$D$2:$D$7)*(G7592/100)*(E7592/1000)),
IF(AND(C7592="Wine",D7592="Fortified Wines"),
SUM(LOOKUP(2,1/(SRP!$B$26:$B$29&lt;=E7592)/(SRP!$C$26:$C$29&gt;=E7592),SRP!$D$26:$D$29)*(G7592/100)*(E7592/1000)),
IF(C7592="Wine",
SUM(LOOKUP(2,1/(SRP!$B$21:$B$25&lt;=E7592)/(SRP!$C$21:$C$25&gt;=E7592),SRP!$D$21:$D$25)*(G7592/100)*(E7592/1000)),
IF(AND(C7592="Ready to Drink",D7592="RTD-One Pour Cocktail&gt;7%&lt;=14.5"),
SUM(LOOKUP(2,1/(SRP!$B$16:$B$20&lt;=E7592)/(SRP!$C$16:$C$20&gt;=E7592),SRP!$D$16:$D$20)*(G7592/100)*(E7592/1000)),
IF(C7592="Ready to Drink",
SUM(LOOKUP(2,1/(SRP!$B$11:$B$15&lt;=E7592)/(SRP!$C$11:$C$15&gt;=E7592),SRP!$D$11:$D$15)*(G7592/100)*(E7592/1000)),
0)))))),2)</f>
        <v>2.58</v>
      </c>
      <c r="L7592" s="173" t="str">
        <f t="shared" si="118"/>
        <v>Beer473</v>
      </c>
      <c r="M7592" s="154">
        <f>VLOOKUP(L7592,'Slope %'!C:D,2,0)</f>
        <v>0.12</v>
      </c>
    </row>
    <row r="7593" spans="1:13" x14ac:dyDescent="0.25">
      <c r="A7593" s="169">
        <v>71070</v>
      </c>
      <c r="B7593" s="170" t="s">
        <v>5508</v>
      </c>
      <c r="C7593" s="170" t="s">
        <v>11</v>
      </c>
      <c r="D7593" s="170" t="s">
        <v>303</v>
      </c>
      <c r="E7593" s="170">
        <v>473</v>
      </c>
      <c r="F7593" s="170">
        <v>24</v>
      </c>
      <c r="G7593" s="171">
        <v>7</v>
      </c>
      <c r="H7593" s="170" t="s">
        <v>1556</v>
      </c>
      <c r="I7593" s="171">
        <v>4.99</v>
      </c>
      <c r="J7593" s="169">
        <v>1</v>
      </c>
      <c r="K7593" s="154" cm="1">
        <f t="array" ref="K7593">ROUND(
IF(C7593="Beer",
SUM(LOOKUP(2,1/(SRP!$B$8:$B$10&lt;=E7593)/(SRP!$C$8:$C$10&gt;=E7593),SRP!$D$8:$D$10)*(G7593/100)*(E7593/1000)),
IF(C7593="Spirits",
SUM(LOOKUP(2,1/(SRP!$B$2:$B$7&lt;=E7593)/(SRP!$C$2:$C$7&gt;=E7593),SRP!$D$2:$D$7)*(G7593/100)*(E7593/1000)),
IF(AND(C7593="Wine",D7593="Fortified Wines"),
SUM(LOOKUP(2,1/(SRP!$B$26:$B$29&lt;=E7593)/(SRP!$C$26:$C$29&gt;=E7593),SRP!$D$26:$D$29)*(G7593/100)*(E7593/1000)),
IF(C7593="Wine",
SUM(LOOKUP(2,1/(SRP!$B$21:$B$25&lt;=E7593)/(SRP!$C$21:$C$25&gt;=E7593),SRP!$D$21:$D$25)*(G7593/100)*(E7593/1000)),
IF(AND(C7593="Ready to Drink",D7593="RTD-One Pour Cocktail&gt;7%&lt;=14.5"),
SUM(LOOKUP(2,1/(SRP!$B$16:$B$20&lt;=E7593)/(SRP!$C$16:$C$20&gt;=E7593),SRP!$D$16:$D$20)*(G7593/100)*(E7593/1000)),
IF(C7593="Ready to Drink",
SUM(LOOKUP(2,1/(SRP!$B$11:$B$15&lt;=E7593)/(SRP!$C$11:$C$15&gt;=E7593),SRP!$D$11:$D$15)*(G7593/100)*(E7593/1000)),
0)))))),2)</f>
        <v>2.58</v>
      </c>
      <c r="L7593" s="173" t="str">
        <f t="shared" si="118"/>
        <v>Beer473</v>
      </c>
      <c r="M7593" s="154">
        <f>VLOOKUP(L7593,'Slope %'!C:D,2,0)</f>
        <v>0.12</v>
      </c>
    </row>
    <row r="7594" spans="1:13" x14ac:dyDescent="0.25">
      <c r="A7594" s="169">
        <v>71088</v>
      </c>
      <c r="B7594" s="170" t="s">
        <v>5509</v>
      </c>
      <c r="C7594" s="170" t="s">
        <v>11</v>
      </c>
      <c r="D7594" s="170" t="s">
        <v>267</v>
      </c>
      <c r="E7594" s="170">
        <v>473</v>
      </c>
      <c r="F7594" s="170">
        <v>24</v>
      </c>
      <c r="G7594" s="171">
        <v>4.5</v>
      </c>
      <c r="H7594" s="170" t="s">
        <v>13</v>
      </c>
      <c r="I7594" s="171">
        <v>3.79</v>
      </c>
      <c r="J7594" s="169">
        <v>1</v>
      </c>
      <c r="K7594" s="154" cm="1">
        <f t="array" ref="K7594">ROUND(
IF(C7594="Beer",
SUM(LOOKUP(2,1/(SRP!$B$8:$B$10&lt;=E7594)/(SRP!$C$8:$C$10&gt;=E7594),SRP!$D$8:$D$10)*(G7594/100)*(E7594/1000)),
IF(C7594="Spirits",
SUM(LOOKUP(2,1/(SRP!$B$2:$B$7&lt;=E7594)/(SRP!$C$2:$C$7&gt;=E7594),SRP!$D$2:$D$7)*(G7594/100)*(E7594/1000)),
IF(AND(C7594="Wine",D7594="Fortified Wines"),
SUM(LOOKUP(2,1/(SRP!$B$26:$B$29&lt;=E7594)/(SRP!$C$26:$C$29&gt;=E7594),SRP!$D$26:$D$29)*(G7594/100)*(E7594/1000)),
IF(C7594="Wine",
SUM(LOOKUP(2,1/(SRP!$B$21:$B$25&lt;=E7594)/(SRP!$C$21:$C$25&gt;=E7594),SRP!$D$21:$D$25)*(G7594/100)*(E7594/1000)),
IF(AND(C7594="Ready to Drink",D7594="RTD-One Pour Cocktail&gt;7%&lt;=14.5"),
SUM(LOOKUP(2,1/(SRP!$B$16:$B$20&lt;=E7594)/(SRP!$C$16:$C$20&gt;=E7594),SRP!$D$16:$D$20)*(G7594/100)*(E7594/1000)),
IF(C7594="Ready to Drink",
SUM(LOOKUP(2,1/(SRP!$B$11:$B$15&lt;=E7594)/(SRP!$C$11:$C$15&gt;=E7594),SRP!$D$11:$D$15)*(G7594/100)*(E7594/1000)),
0)))))),2)</f>
        <v>1.66</v>
      </c>
      <c r="L7594" s="173" t="str">
        <f t="shared" si="118"/>
        <v>Beer473</v>
      </c>
      <c r="M7594" s="154">
        <f>VLOOKUP(L7594,'Slope %'!C:D,2,0)</f>
        <v>0.12</v>
      </c>
    </row>
    <row r="7595" spans="1:13" x14ac:dyDescent="0.25">
      <c r="A7595" s="169">
        <v>71088</v>
      </c>
      <c r="B7595" s="170" t="s">
        <v>5509</v>
      </c>
      <c r="C7595" s="170" t="s">
        <v>11</v>
      </c>
      <c r="D7595" s="170" t="s">
        <v>267</v>
      </c>
      <c r="E7595" s="170">
        <v>473</v>
      </c>
      <c r="F7595" s="170">
        <v>24</v>
      </c>
      <c r="G7595" s="171">
        <v>4.5</v>
      </c>
      <c r="H7595" s="170" t="s">
        <v>13</v>
      </c>
      <c r="I7595" s="171">
        <v>3.79</v>
      </c>
      <c r="J7595" s="169">
        <v>1</v>
      </c>
      <c r="K7595" s="154" cm="1">
        <f t="array" ref="K7595">ROUND(
IF(C7595="Beer",
SUM(LOOKUP(2,1/(SRP!$B$8:$B$10&lt;=E7595)/(SRP!$C$8:$C$10&gt;=E7595),SRP!$D$8:$D$10)*(G7595/100)*(E7595/1000)),
IF(C7595="Spirits",
SUM(LOOKUP(2,1/(SRP!$B$2:$B$7&lt;=E7595)/(SRP!$C$2:$C$7&gt;=E7595),SRP!$D$2:$D$7)*(G7595/100)*(E7595/1000)),
IF(AND(C7595="Wine",D7595="Fortified Wines"),
SUM(LOOKUP(2,1/(SRP!$B$26:$B$29&lt;=E7595)/(SRP!$C$26:$C$29&gt;=E7595),SRP!$D$26:$D$29)*(G7595/100)*(E7595/1000)),
IF(C7595="Wine",
SUM(LOOKUP(2,1/(SRP!$B$21:$B$25&lt;=E7595)/(SRP!$C$21:$C$25&gt;=E7595),SRP!$D$21:$D$25)*(G7595/100)*(E7595/1000)),
IF(AND(C7595="Ready to Drink",D7595="RTD-One Pour Cocktail&gt;7%&lt;=14.5"),
SUM(LOOKUP(2,1/(SRP!$B$16:$B$20&lt;=E7595)/(SRP!$C$16:$C$20&gt;=E7595),SRP!$D$16:$D$20)*(G7595/100)*(E7595/1000)),
IF(C7595="Ready to Drink",
SUM(LOOKUP(2,1/(SRP!$B$11:$B$15&lt;=E7595)/(SRP!$C$11:$C$15&gt;=E7595),SRP!$D$11:$D$15)*(G7595/100)*(E7595/1000)),
0)))))),2)</f>
        <v>1.66</v>
      </c>
      <c r="L7595" s="173" t="str">
        <f t="shared" si="118"/>
        <v>Beer473</v>
      </c>
      <c r="M7595" s="154">
        <f>VLOOKUP(L7595,'Slope %'!C:D,2,0)</f>
        <v>0.12</v>
      </c>
    </row>
    <row r="7596" spans="1:13" x14ac:dyDescent="0.25">
      <c r="A7596" s="169">
        <v>71099</v>
      </c>
      <c r="B7596" s="170" t="s">
        <v>5510</v>
      </c>
      <c r="C7596" s="170" t="s">
        <v>263</v>
      </c>
      <c r="D7596" s="170" t="s">
        <v>264</v>
      </c>
      <c r="E7596" s="170">
        <v>355</v>
      </c>
      <c r="F7596" s="170">
        <v>24</v>
      </c>
      <c r="G7596" s="171">
        <v>4.5</v>
      </c>
      <c r="H7596" s="170" t="s">
        <v>1324</v>
      </c>
      <c r="I7596" s="171">
        <v>3.69</v>
      </c>
      <c r="J7596" s="169">
        <v>1</v>
      </c>
      <c r="K7596" s="154" cm="1">
        <f t="array" ref="K7596">ROUND(
IF(C7596="Beer",
SUM(LOOKUP(2,1/(SRP!$B$8:$B$10&lt;=E7596)/(SRP!$C$8:$C$10&gt;=E7596),SRP!$D$8:$D$10)*(G7596/100)*(E7596/1000)),
IF(C7596="Spirits",
SUM(LOOKUP(2,1/(SRP!$B$2:$B$7&lt;=E7596)/(SRP!$C$2:$C$7&gt;=E7596),SRP!$D$2:$D$7)*(G7596/100)*(E7596/1000)),
IF(AND(C7596="Wine",D7596="Fortified Wines"),
SUM(LOOKUP(2,1/(SRP!$B$26:$B$29&lt;=E7596)/(SRP!$C$26:$C$29&gt;=E7596),SRP!$D$26:$D$29)*(G7596/100)*(E7596/1000)),
IF(C7596="Wine",
SUM(LOOKUP(2,1/(SRP!$B$21:$B$25&lt;=E7596)/(SRP!$C$21:$C$25&gt;=E7596),SRP!$D$21:$D$25)*(G7596/100)*(E7596/1000)),
IF(AND(C7596="Ready to Drink",D7596="RTD-One Pour Cocktail&gt;7%&lt;=14.5"),
SUM(LOOKUP(2,1/(SRP!$B$16:$B$20&lt;=E7596)/(SRP!$C$16:$C$20&gt;=E7596),SRP!$D$16:$D$20)*(G7596/100)*(E7596/1000)),
IF(C7596="Ready to Drink",
SUM(LOOKUP(2,1/(SRP!$B$11:$B$15&lt;=E7596)/(SRP!$C$11:$C$15&gt;=E7596),SRP!$D$11:$D$15)*(G7596/100)*(E7596/1000)),
0)))))),2)</f>
        <v>1.42</v>
      </c>
      <c r="L7596" s="173" t="str">
        <f t="shared" si="118"/>
        <v>Ready to Drink355</v>
      </c>
      <c r="M7596" s="154">
        <f>VLOOKUP(L7596,'Slope %'!C:D,2,0)</f>
        <v>0.12</v>
      </c>
    </row>
    <row r="7597" spans="1:13" x14ac:dyDescent="0.25">
      <c r="A7597" s="169">
        <v>71099</v>
      </c>
      <c r="B7597" s="170" t="s">
        <v>5510</v>
      </c>
      <c r="C7597" s="170" t="s">
        <v>263</v>
      </c>
      <c r="D7597" s="170" t="s">
        <v>264</v>
      </c>
      <c r="E7597" s="170">
        <v>355</v>
      </c>
      <c r="F7597" s="170">
        <v>24</v>
      </c>
      <c r="G7597" s="171">
        <v>4.5</v>
      </c>
      <c r="H7597" s="170" t="s">
        <v>1324</v>
      </c>
      <c r="I7597" s="171">
        <v>3.69</v>
      </c>
      <c r="J7597" s="169">
        <v>1</v>
      </c>
      <c r="K7597" s="154" cm="1">
        <f t="array" ref="K7597">ROUND(
IF(C7597="Beer",
SUM(LOOKUP(2,1/(SRP!$B$8:$B$10&lt;=E7597)/(SRP!$C$8:$C$10&gt;=E7597),SRP!$D$8:$D$10)*(G7597/100)*(E7597/1000)),
IF(C7597="Spirits",
SUM(LOOKUP(2,1/(SRP!$B$2:$B$7&lt;=E7597)/(SRP!$C$2:$C$7&gt;=E7597),SRP!$D$2:$D$7)*(G7597/100)*(E7597/1000)),
IF(AND(C7597="Wine",D7597="Fortified Wines"),
SUM(LOOKUP(2,1/(SRP!$B$26:$B$29&lt;=E7597)/(SRP!$C$26:$C$29&gt;=E7597),SRP!$D$26:$D$29)*(G7597/100)*(E7597/1000)),
IF(C7597="Wine",
SUM(LOOKUP(2,1/(SRP!$B$21:$B$25&lt;=E7597)/(SRP!$C$21:$C$25&gt;=E7597),SRP!$D$21:$D$25)*(G7597/100)*(E7597/1000)),
IF(AND(C7597="Ready to Drink",D7597="RTD-One Pour Cocktail&gt;7%&lt;=14.5"),
SUM(LOOKUP(2,1/(SRP!$B$16:$B$20&lt;=E7597)/(SRP!$C$16:$C$20&gt;=E7597),SRP!$D$16:$D$20)*(G7597/100)*(E7597/1000)),
IF(C7597="Ready to Drink",
SUM(LOOKUP(2,1/(SRP!$B$11:$B$15&lt;=E7597)/(SRP!$C$11:$C$15&gt;=E7597),SRP!$D$11:$D$15)*(G7597/100)*(E7597/1000)),
0)))))),2)</f>
        <v>1.42</v>
      </c>
      <c r="L7597" s="173" t="str">
        <f t="shared" si="118"/>
        <v>Ready to Drink355</v>
      </c>
      <c r="M7597" s="154">
        <f>VLOOKUP(L7597,'Slope %'!C:D,2,0)</f>
        <v>0.12</v>
      </c>
    </row>
    <row r="7598" spans="1:13" x14ac:dyDescent="0.25">
      <c r="A7598" s="169">
        <v>71102</v>
      </c>
      <c r="B7598" s="170" t="s">
        <v>5511</v>
      </c>
      <c r="C7598" s="170" t="s">
        <v>263</v>
      </c>
      <c r="D7598" s="170" t="s">
        <v>935</v>
      </c>
      <c r="E7598" s="170">
        <v>19500</v>
      </c>
      <c r="F7598" s="170">
        <v>1</v>
      </c>
      <c r="G7598" s="171">
        <v>5</v>
      </c>
      <c r="H7598" s="170" t="s">
        <v>1615</v>
      </c>
      <c r="I7598" s="171">
        <v>156.52000000000001</v>
      </c>
      <c r="J7598" s="169">
        <v>1</v>
      </c>
      <c r="K7598" s="154" cm="1">
        <f t="array" ref="K7598">ROUND(
IF(C7598="Beer",
SUM(LOOKUP(2,1/(SRP!$B$8:$B$10&lt;=E7598)/(SRP!$C$8:$C$10&gt;=E7598),SRP!$D$8:$D$10)*(G7598/100)*(E7598/1000)),
IF(C7598="Spirits",
SUM(LOOKUP(2,1/(SRP!$B$2:$B$7&lt;=E7598)/(SRP!$C$2:$C$7&gt;=E7598),SRP!$D$2:$D$7)*(G7598/100)*(E7598/1000)),
IF(AND(C7598="Wine",D7598="Fortified Wines"),
SUM(LOOKUP(2,1/(SRP!$B$26:$B$29&lt;=E7598)/(SRP!$C$26:$C$29&gt;=E7598),SRP!$D$26:$D$29)*(G7598/100)*(E7598/1000)),
IF(C7598="Wine",
SUM(LOOKUP(2,1/(SRP!$B$21:$B$25&lt;=E7598)/(SRP!$C$21:$C$25&gt;=E7598),SRP!$D$21:$D$25)*(G7598/100)*(E7598/1000)),
IF(AND(C7598="Ready to Drink",D7598="RTD-One Pour Cocktail&gt;7%&lt;=14.5"),
SUM(LOOKUP(2,1/(SRP!$B$16:$B$20&lt;=E7598)/(SRP!$C$16:$C$20&gt;=E7598),SRP!$D$16:$D$20)*(G7598/100)*(E7598/1000)),
IF(C7598="Ready to Drink",
SUM(LOOKUP(2,1/(SRP!$B$11:$B$15&lt;=E7598)/(SRP!$C$11:$C$15&gt;=E7598),SRP!$D$11:$D$15)*(G7598/100)*(E7598/1000)),
0)))))),2)</f>
        <v>76.12</v>
      </c>
      <c r="L7598" s="173" t="str">
        <f t="shared" si="118"/>
        <v>Ready to Drink19500</v>
      </c>
      <c r="M7598" s="154" t="e">
        <f>VLOOKUP(L7598,'Slope %'!C:D,2,0)</f>
        <v>#N/A</v>
      </c>
    </row>
    <row r="7599" spans="1:13" x14ac:dyDescent="0.25">
      <c r="A7599" s="169">
        <v>71102</v>
      </c>
      <c r="B7599" s="170" t="s">
        <v>5511</v>
      </c>
      <c r="C7599" s="170" t="s">
        <v>263</v>
      </c>
      <c r="D7599" s="170" t="s">
        <v>935</v>
      </c>
      <c r="E7599" s="170">
        <v>19500</v>
      </c>
      <c r="F7599" s="170">
        <v>1</v>
      </c>
      <c r="G7599" s="171">
        <v>5</v>
      </c>
      <c r="H7599" s="170" t="s">
        <v>1615</v>
      </c>
      <c r="I7599" s="171">
        <v>156.52000000000001</v>
      </c>
      <c r="J7599" s="169">
        <v>1</v>
      </c>
      <c r="K7599" s="154" cm="1">
        <f t="array" ref="K7599">ROUND(
IF(C7599="Beer",
SUM(LOOKUP(2,1/(SRP!$B$8:$B$10&lt;=E7599)/(SRP!$C$8:$C$10&gt;=E7599),SRP!$D$8:$D$10)*(G7599/100)*(E7599/1000)),
IF(C7599="Spirits",
SUM(LOOKUP(2,1/(SRP!$B$2:$B$7&lt;=E7599)/(SRP!$C$2:$C$7&gt;=E7599),SRP!$D$2:$D$7)*(G7599/100)*(E7599/1000)),
IF(AND(C7599="Wine",D7599="Fortified Wines"),
SUM(LOOKUP(2,1/(SRP!$B$26:$B$29&lt;=E7599)/(SRP!$C$26:$C$29&gt;=E7599),SRP!$D$26:$D$29)*(G7599/100)*(E7599/1000)),
IF(C7599="Wine",
SUM(LOOKUP(2,1/(SRP!$B$21:$B$25&lt;=E7599)/(SRP!$C$21:$C$25&gt;=E7599),SRP!$D$21:$D$25)*(G7599/100)*(E7599/1000)),
IF(AND(C7599="Ready to Drink",D7599="RTD-One Pour Cocktail&gt;7%&lt;=14.5"),
SUM(LOOKUP(2,1/(SRP!$B$16:$B$20&lt;=E7599)/(SRP!$C$16:$C$20&gt;=E7599),SRP!$D$16:$D$20)*(G7599/100)*(E7599/1000)),
IF(C7599="Ready to Drink",
SUM(LOOKUP(2,1/(SRP!$B$11:$B$15&lt;=E7599)/(SRP!$C$11:$C$15&gt;=E7599),SRP!$D$11:$D$15)*(G7599/100)*(E7599/1000)),
0)))))),2)</f>
        <v>76.12</v>
      </c>
      <c r="L7599" s="173" t="str">
        <f t="shared" si="118"/>
        <v>Ready to Drink19500</v>
      </c>
      <c r="M7599" s="154" t="e">
        <f>VLOOKUP(L7599,'Slope %'!C:D,2,0)</f>
        <v>#N/A</v>
      </c>
    </row>
    <row r="7600" spans="1:13" x14ac:dyDescent="0.25">
      <c r="A7600" s="169">
        <v>71104</v>
      </c>
      <c r="B7600" s="170" t="s">
        <v>5512</v>
      </c>
      <c r="C7600" s="170" t="s">
        <v>263</v>
      </c>
      <c r="D7600" s="170" t="s">
        <v>909</v>
      </c>
      <c r="E7600" s="170">
        <v>30000</v>
      </c>
      <c r="F7600" s="170">
        <v>1</v>
      </c>
      <c r="G7600" s="171">
        <v>6.5</v>
      </c>
      <c r="H7600" s="170" t="s">
        <v>2655</v>
      </c>
      <c r="I7600" s="171">
        <v>240</v>
      </c>
      <c r="J7600" s="169">
        <v>1</v>
      </c>
      <c r="K7600" s="154" cm="1">
        <f t="array" ref="K7600">ROUND(
IF(C7600="Beer",
SUM(LOOKUP(2,1/(SRP!$B$8:$B$10&lt;=E7600)/(SRP!$C$8:$C$10&gt;=E7600),SRP!$D$8:$D$10)*(G7600/100)*(E7600/1000)),
IF(C7600="Spirits",
SUM(LOOKUP(2,1/(SRP!$B$2:$B$7&lt;=E7600)/(SRP!$C$2:$C$7&gt;=E7600),SRP!$D$2:$D$7)*(G7600/100)*(E7600/1000)),
IF(AND(C7600="Wine",D7600="Fortified Wines"),
SUM(LOOKUP(2,1/(SRP!$B$26:$B$29&lt;=E7600)/(SRP!$C$26:$C$29&gt;=E7600),SRP!$D$26:$D$29)*(G7600/100)*(E7600/1000)),
IF(C7600="Wine",
SUM(LOOKUP(2,1/(SRP!$B$21:$B$25&lt;=E7600)/(SRP!$C$21:$C$25&gt;=E7600),SRP!$D$21:$D$25)*(G7600/100)*(E7600/1000)),
IF(AND(C7600="Ready to Drink",D7600="RTD-One Pour Cocktail&gt;7%&lt;=14.5"),
SUM(LOOKUP(2,1/(SRP!$B$16:$B$20&lt;=E7600)/(SRP!$C$16:$C$20&gt;=E7600),SRP!$D$16:$D$20)*(G7600/100)*(E7600/1000)),
IF(C7600="Ready to Drink",
SUM(LOOKUP(2,1/(SRP!$B$11:$B$15&lt;=E7600)/(SRP!$C$11:$C$15&gt;=E7600),SRP!$D$11:$D$15)*(G7600/100)*(E7600/1000)),
0)))))),2)</f>
        <v>152.24</v>
      </c>
      <c r="L7600" s="173" t="str">
        <f t="shared" si="118"/>
        <v>Ready to Drink30000</v>
      </c>
      <c r="M7600" s="154" t="e">
        <f>VLOOKUP(L7600,'Slope %'!C:D,2,0)</f>
        <v>#N/A</v>
      </c>
    </row>
    <row r="7601" spans="1:13" x14ac:dyDescent="0.25">
      <c r="A7601" s="169">
        <v>71104</v>
      </c>
      <c r="B7601" s="170" t="s">
        <v>5512</v>
      </c>
      <c r="C7601" s="170" t="s">
        <v>263</v>
      </c>
      <c r="D7601" s="170" t="s">
        <v>909</v>
      </c>
      <c r="E7601" s="170">
        <v>30000</v>
      </c>
      <c r="F7601" s="170">
        <v>1</v>
      </c>
      <c r="G7601" s="171">
        <v>6.5</v>
      </c>
      <c r="H7601" s="170" t="s">
        <v>2655</v>
      </c>
      <c r="I7601" s="171">
        <v>240</v>
      </c>
      <c r="J7601" s="169">
        <v>1</v>
      </c>
      <c r="K7601" s="154" cm="1">
        <f t="array" ref="K7601">ROUND(
IF(C7601="Beer",
SUM(LOOKUP(2,1/(SRP!$B$8:$B$10&lt;=E7601)/(SRP!$C$8:$C$10&gt;=E7601),SRP!$D$8:$D$10)*(G7601/100)*(E7601/1000)),
IF(C7601="Spirits",
SUM(LOOKUP(2,1/(SRP!$B$2:$B$7&lt;=E7601)/(SRP!$C$2:$C$7&gt;=E7601),SRP!$D$2:$D$7)*(G7601/100)*(E7601/1000)),
IF(AND(C7601="Wine",D7601="Fortified Wines"),
SUM(LOOKUP(2,1/(SRP!$B$26:$B$29&lt;=E7601)/(SRP!$C$26:$C$29&gt;=E7601),SRP!$D$26:$D$29)*(G7601/100)*(E7601/1000)),
IF(C7601="Wine",
SUM(LOOKUP(2,1/(SRP!$B$21:$B$25&lt;=E7601)/(SRP!$C$21:$C$25&gt;=E7601),SRP!$D$21:$D$25)*(G7601/100)*(E7601/1000)),
IF(AND(C7601="Ready to Drink",D7601="RTD-One Pour Cocktail&gt;7%&lt;=14.5"),
SUM(LOOKUP(2,1/(SRP!$B$16:$B$20&lt;=E7601)/(SRP!$C$16:$C$20&gt;=E7601),SRP!$D$16:$D$20)*(G7601/100)*(E7601/1000)),
IF(C7601="Ready to Drink",
SUM(LOOKUP(2,1/(SRP!$B$11:$B$15&lt;=E7601)/(SRP!$C$11:$C$15&gt;=E7601),SRP!$D$11:$D$15)*(G7601/100)*(E7601/1000)),
0)))))),2)</f>
        <v>152.24</v>
      </c>
      <c r="L7601" s="173" t="str">
        <f t="shared" si="118"/>
        <v>Ready to Drink30000</v>
      </c>
      <c r="M7601" s="154" t="e">
        <f>VLOOKUP(L7601,'Slope %'!C:D,2,0)</f>
        <v>#N/A</v>
      </c>
    </row>
    <row r="7602" spans="1:13" x14ac:dyDescent="0.25">
      <c r="A7602" s="169">
        <v>71126</v>
      </c>
      <c r="B7602" s="170" t="s">
        <v>5513</v>
      </c>
      <c r="C7602" s="170" t="s">
        <v>11</v>
      </c>
      <c r="D7602" s="170" t="s">
        <v>12</v>
      </c>
      <c r="E7602" s="170">
        <v>1980</v>
      </c>
      <c r="F7602" s="170">
        <v>4</v>
      </c>
      <c r="G7602" s="171">
        <v>5</v>
      </c>
      <c r="H7602" s="170" t="s">
        <v>13</v>
      </c>
      <c r="I7602" s="171">
        <v>17.989999999999998</v>
      </c>
      <c r="J7602" s="169">
        <v>6</v>
      </c>
      <c r="K7602" s="154" cm="1">
        <f t="array" ref="K7602">ROUND(
IF(C7602="Beer",
SUM(LOOKUP(2,1/(SRP!$B$8:$B$10&lt;=E7602)/(SRP!$C$8:$C$10&gt;=E7602),SRP!$D$8:$D$10)*(G7602/100)*(E7602/1000)),
IF(C7602="Spirits",
SUM(LOOKUP(2,1/(SRP!$B$2:$B$7&lt;=E7602)/(SRP!$C$2:$C$7&gt;=E7602),SRP!$D$2:$D$7)*(G7602/100)*(E7602/1000)),
IF(AND(C7602="Wine",D7602="Fortified Wines"),
SUM(LOOKUP(2,1/(SRP!$B$26:$B$29&lt;=E7602)/(SRP!$C$26:$C$29&gt;=E7602),SRP!$D$26:$D$29)*(G7602/100)*(E7602/1000)),
IF(C7602="Wine",
SUM(LOOKUP(2,1/(SRP!$B$21:$B$25&lt;=E7602)/(SRP!$C$21:$C$25&gt;=E7602),SRP!$D$21:$D$25)*(G7602/100)*(E7602/1000)),
IF(AND(C7602="Ready to Drink",D7602="RTD-One Pour Cocktail&gt;7%&lt;=14.5"),
SUM(LOOKUP(2,1/(SRP!$B$16:$B$20&lt;=E7602)/(SRP!$C$16:$C$20&gt;=E7602),SRP!$D$16:$D$20)*(G7602/100)*(E7602/1000)),
IF(C7602="Ready to Drink",
SUM(LOOKUP(2,1/(SRP!$B$11:$B$15&lt;=E7602)/(SRP!$C$11:$C$15&gt;=E7602),SRP!$D$11:$D$15)*(G7602/100)*(E7602/1000)),
0)))))),2)</f>
        <v>7.73</v>
      </c>
      <c r="L7602" s="173" t="str">
        <f t="shared" si="118"/>
        <v>Beer1980</v>
      </c>
      <c r="M7602" s="154">
        <f>VLOOKUP(L7602,'Slope %'!C:D,2,0)</f>
        <v>0.1</v>
      </c>
    </row>
    <row r="7603" spans="1:13" x14ac:dyDescent="0.25">
      <c r="A7603" s="169">
        <v>71126</v>
      </c>
      <c r="B7603" s="170" t="s">
        <v>5513</v>
      </c>
      <c r="C7603" s="170" t="s">
        <v>11</v>
      </c>
      <c r="D7603" s="170" t="s">
        <v>12</v>
      </c>
      <c r="E7603" s="170">
        <v>1980</v>
      </c>
      <c r="F7603" s="170">
        <v>4</v>
      </c>
      <c r="G7603" s="171">
        <v>5</v>
      </c>
      <c r="H7603" s="170" t="s">
        <v>13</v>
      </c>
      <c r="I7603" s="171">
        <v>17.989999999999998</v>
      </c>
      <c r="J7603" s="169">
        <v>6</v>
      </c>
      <c r="K7603" s="154" cm="1">
        <f t="array" ref="K7603">ROUND(
IF(C7603="Beer",
SUM(LOOKUP(2,1/(SRP!$B$8:$B$10&lt;=E7603)/(SRP!$C$8:$C$10&gt;=E7603),SRP!$D$8:$D$10)*(G7603/100)*(E7603/1000)),
IF(C7603="Spirits",
SUM(LOOKUP(2,1/(SRP!$B$2:$B$7&lt;=E7603)/(SRP!$C$2:$C$7&gt;=E7603),SRP!$D$2:$D$7)*(G7603/100)*(E7603/1000)),
IF(AND(C7603="Wine",D7603="Fortified Wines"),
SUM(LOOKUP(2,1/(SRP!$B$26:$B$29&lt;=E7603)/(SRP!$C$26:$C$29&gt;=E7603),SRP!$D$26:$D$29)*(G7603/100)*(E7603/1000)),
IF(C7603="Wine",
SUM(LOOKUP(2,1/(SRP!$B$21:$B$25&lt;=E7603)/(SRP!$C$21:$C$25&gt;=E7603),SRP!$D$21:$D$25)*(G7603/100)*(E7603/1000)),
IF(AND(C7603="Ready to Drink",D7603="RTD-One Pour Cocktail&gt;7%&lt;=14.5"),
SUM(LOOKUP(2,1/(SRP!$B$16:$B$20&lt;=E7603)/(SRP!$C$16:$C$20&gt;=E7603),SRP!$D$16:$D$20)*(G7603/100)*(E7603/1000)),
IF(C7603="Ready to Drink",
SUM(LOOKUP(2,1/(SRP!$B$11:$B$15&lt;=E7603)/(SRP!$C$11:$C$15&gt;=E7603),SRP!$D$11:$D$15)*(G7603/100)*(E7603/1000)),
0)))))),2)</f>
        <v>7.73</v>
      </c>
      <c r="L7603" s="173" t="str">
        <f t="shared" si="118"/>
        <v>Beer1980</v>
      </c>
      <c r="M7603" s="154">
        <f>VLOOKUP(L7603,'Slope %'!C:D,2,0)</f>
        <v>0.1</v>
      </c>
    </row>
    <row r="7604" spans="1:13" x14ac:dyDescent="0.25">
      <c r="A7604" s="169">
        <v>71183</v>
      </c>
      <c r="B7604" s="170" t="s">
        <v>5514</v>
      </c>
      <c r="C7604" s="170" t="s">
        <v>263</v>
      </c>
      <c r="D7604" s="170" t="s">
        <v>806</v>
      </c>
      <c r="E7604" s="170">
        <v>2130</v>
      </c>
      <c r="F7604" s="170">
        <v>4</v>
      </c>
      <c r="G7604" s="171">
        <v>4.5</v>
      </c>
      <c r="H7604" s="170" t="s">
        <v>13</v>
      </c>
      <c r="I7604" s="171">
        <v>18.489999999999998</v>
      </c>
      <c r="J7604" s="169">
        <v>6</v>
      </c>
      <c r="K7604" s="154" cm="1">
        <f t="array" ref="K7604">ROUND(
IF(C7604="Beer",
SUM(LOOKUP(2,1/(SRP!$B$8:$B$10&lt;=E7604)/(SRP!$C$8:$C$10&gt;=E7604),SRP!$D$8:$D$10)*(G7604/100)*(E7604/1000)),
IF(C7604="Spirits",
SUM(LOOKUP(2,1/(SRP!$B$2:$B$7&lt;=E7604)/(SRP!$C$2:$C$7&gt;=E7604),SRP!$D$2:$D$7)*(G7604/100)*(E7604/1000)),
IF(AND(C7604="Wine",D7604="Fortified Wines"),
SUM(LOOKUP(2,1/(SRP!$B$26:$B$29&lt;=E7604)/(SRP!$C$26:$C$29&gt;=E7604),SRP!$D$26:$D$29)*(G7604/100)*(E7604/1000)),
IF(C7604="Wine",
SUM(LOOKUP(2,1/(SRP!$B$21:$B$25&lt;=E7604)/(SRP!$C$21:$C$25&gt;=E7604),SRP!$D$21:$D$25)*(G7604/100)*(E7604/1000)),
IF(AND(C7604="Ready to Drink",D7604="RTD-One Pour Cocktail&gt;7%&lt;=14.5"),
SUM(LOOKUP(2,1/(SRP!$B$16:$B$20&lt;=E7604)/(SRP!$C$16:$C$20&gt;=E7604),SRP!$D$16:$D$20)*(G7604/100)*(E7604/1000)),
IF(C7604="Ready to Drink",
SUM(LOOKUP(2,1/(SRP!$B$11:$B$15&lt;=E7604)/(SRP!$C$11:$C$15&gt;=E7604),SRP!$D$11:$D$15)*(G7604/100)*(E7604/1000)),
0)))))),2)</f>
        <v>7.48</v>
      </c>
      <c r="L7604" s="173" t="str">
        <f t="shared" si="118"/>
        <v>Ready to Drink2130</v>
      </c>
      <c r="M7604" s="154">
        <f>VLOOKUP(L7604,'Slope %'!C:D,2,0)</f>
        <v>0.1</v>
      </c>
    </row>
    <row r="7605" spans="1:13" x14ac:dyDescent="0.25">
      <c r="A7605" s="169">
        <v>71183</v>
      </c>
      <c r="B7605" s="170" t="s">
        <v>5514</v>
      </c>
      <c r="C7605" s="170" t="s">
        <v>263</v>
      </c>
      <c r="D7605" s="170" t="s">
        <v>806</v>
      </c>
      <c r="E7605" s="170">
        <v>2130</v>
      </c>
      <c r="F7605" s="170">
        <v>4</v>
      </c>
      <c r="G7605" s="171">
        <v>4.5</v>
      </c>
      <c r="H7605" s="170" t="s">
        <v>13</v>
      </c>
      <c r="I7605" s="171">
        <v>18.489999999999998</v>
      </c>
      <c r="J7605" s="169">
        <v>6</v>
      </c>
      <c r="K7605" s="154" cm="1">
        <f t="array" ref="K7605">ROUND(
IF(C7605="Beer",
SUM(LOOKUP(2,1/(SRP!$B$8:$B$10&lt;=E7605)/(SRP!$C$8:$C$10&gt;=E7605),SRP!$D$8:$D$10)*(G7605/100)*(E7605/1000)),
IF(C7605="Spirits",
SUM(LOOKUP(2,1/(SRP!$B$2:$B$7&lt;=E7605)/(SRP!$C$2:$C$7&gt;=E7605),SRP!$D$2:$D$7)*(G7605/100)*(E7605/1000)),
IF(AND(C7605="Wine",D7605="Fortified Wines"),
SUM(LOOKUP(2,1/(SRP!$B$26:$B$29&lt;=E7605)/(SRP!$C$26:$C$29&gt;=E7605),SRP!$D$26:$D$29)*(G7605/100)*(E7605/1000)),
IF(C7605="Wine",
SUM(LOOKUP(2,1/(SRP!$B$21:$B$25&lt;=E7605)/(SRP!$C$21:$C$25&gt;=E7605),SRP!$D$21:$D$25)*(G7605/100)*(E7605/1000)),
IF(AND(C7605="Ready to Drink",D7605="RTD-One Pour Cocktail&gt;7%&lt;=14.5"),
SUM(LOOKUP(2,1/(SRP!$B$16:$B$20&lt;=E7605)/(SRP!$C$16:$C$20&gt;=E7605),SRP!$D$16:$D$20)*(G7605/100)*(E7605/1000)),
IF(C7605="Ready to Drink",
SUM(LOOKUP(2,1/(SRP!$B$11:$B$15&lt;=E7605)/(SRP!$C$11:$C$15&gt;=E7605),SRP!$D$11:$D$15)*(G7605/100)*(E7605/1000)),
0)))))),2)</f>
        <v>7.48</v>
      </c>
      <c r="L7605" s="173" t="str">
        <f t="shared" si="118"/>
        <v>Ready to Drink2130</v>
      </c>
      <c r="M7605" s="154">
        <f>VLOOKUP(L7605,'Slope %'!C:D,2,0)</f>
        <v>0.1</v>
      </c>
    </row>
    <row r="7606" spans="1:13" x14ac:dyDescent="0.25">
      <c r="A7606" s="169">
        <v>71206</v>
      </c>
      <c r="B7606" s="170" t="s">
        <v>5515</v>
      </c>
      <c r="C7606" s="170" t="s">
        <v>263</v>
      </c>
      <c r="D7606" s="170" t="s">
        <v>935</v>
      </c>
      <c r="E7606" s="170">
        <v>355</v>
      </c>
      <c r="F7606" s="170">
        <v>24</v>
      </c>
      <c r="G7606" s="171">
        <v>5</v>
      </c>
      <c r="H7606" s="170" t="s">
        <v>1615</v>
      </c>
      <c r="I7606" s="171">
        <v>3.98</v>
      </c>
      <c r="J7606" s="169">
        <v>1</v>
      </c>
      <c r="K7606" s="154" cm="1">
        <f t="array" ref="K7606">ROUND(
IF(C7606="Beer",
SUM(LOOKUP(2,1/(SRP!$B$8:$B$10&lt;=E7606)/(SRP!$C$8:$C$10&gt;=E7606),SRP!$D$8:$D$10)*(G7606/100)*(E7606/1000)),
IF(C7606="Spirits",
SUM(LOOKUP(2,1/(SRP!$B$2:$B$7&lt;=E7606)/(SRP!$C$2:$C$7&gt;=E7606),SRP!$D$2:$D$7)*(G7606/100)*(E7606/1000)),
IF(AND(C7606="Wine",D7606="Fortified Wines"),
SUM(LOOKUP(2,1/(SRP!$B$26:$B$29&lt;=E7606)/(SRP!$C$26:$C$29&gt;=E7606),SRP!$D$26:$D$29)*(G7606/100)*(E7606/1000)),
IF(C7606="Wine",
SUM(LOOKUP(2,1/(SRP!$B$21:$B$25&lt;=E7606)/(SRP!$C$21:$C$25&gt;=E7606),SRP!$D$21:$D$25)*(G7606/100)*(E7606/1000)),
IF(AND(C7606="Ready to Drink",D7606="RTD-One Pour Cocktail&gt;7%&lt;=14.5"),
SUM(LOOKUP(2,1/(SRP!$B$16:$B$20&lt;=E7606)/(SRP!$C$16:$C$20&gt;=E7606),SRP!$D$16:$D$20)*(G7606/100)*(E7606/1000)),
IF(C7606="Ready to Drink",
SUM(LOOKUP(2,1/(SRP!$B$11:$B$15&lt;=E7606)/(SRP!$C$11:$C$15&gt;=E7606),SRP!$D$11:$D$15)*(G7606/100)*(E7606/1000)),
0)))))),2)</f>
        <v>1.57</v>
      </c>
      <c r="L7606" s="173" t="str">
        <f t="shared" si="118"/>
        <v>Ready to Drink355</v>
      </c>
      <c r="M7606" s="154">
        <f>VLOOKUP(L7606,'Slope %'!C:D,2,0)</f>
        <v>0.12</v>
      </c>
    </row>
    <row r="7607" spans="1:13" x14ac:dyDescent="0.25">
      <c r="A7607" s="169">
        <v>71220</v>
      </c>
      <c r="B7607" s="170" t="s">
        <v>5516</v>
      </c>
      <c r="C7607" s="170" t="s">
        <v>263</v>
      </c>
      <c r="D7607" s="170" t="s">
        <v>909</v>
      </c>
      <c r="E7607" s="170">
        <v>20000</v>
      </c>
      <c r="F7607" s="170">
        <v>1</v>
      </c>
      <c r="G7607" s="171">
        <v>6.5</v>
      </c>
      <c r="H7607" s="170" t="s">
        <v>2655</v>
      </c>
      <c r="I7607" s="171">
        <v>167</v>
      </c>
      <c r="J7607" s="169">
        <v>1</v>
      </c>
      <c r="K7607" s="154" cm="1">
        <f t="array" ref="K7607">ROUND(
IF(C7607="Beer",
SUM(LOOKUP(2,1/(SRP!$B$8:$B$10&lt;=E7607)/(SRP!$C$8:$C$10&gt;=E7607),SRP!$D$8:$D$10)*(G7607/100)*(E7607/1000)),
IF(C7607="Spirits",
SUM(LOOKUP(2,1/(SRP!$B$2:$B$7&lt;=E7607)/(SRP!$C$2:$C$7&gt;=E7607),SRP!$D$2:$D$7)*(G7607/100)*(E7607/1000)),
IF(AND(C7607="Wine",D7607="Fortified Wines"),
SUM(LOOKUP(2,1/(SRP!$B$26:$B$29&lt;=E7607)/(SRP!$C$26:$C$29&gt;=E7607),SRP!$D$26:$D$29)*(G7607/100)*(E7607/1000)),
IF(C7607="Wine",
SUM(LOOKUP(2,1/(SRP!$B$21:$B$25&lt;=E7607)/(SRP!$C$21:$C$25&gt;=E7607),SRP!$D$21:$D$25)*(G7607/100)*(E7607/1000)),
IF(AND(C7607="Ready to Drink",D7607="RTD-One Pour Cocktail&gt;7%&lt;=14.5"),
SUM(LOOKUP(2,1/(SRP!$B$16:$B$20&lt;=E7607)/(SRP!$C$16:$C$20&gt;=E7607),SRP!$D$16:$D$20)*(G7607/100)*(E7607/1000)),
IF(C7607="Ready to Drink",
SUM(LOOKUP(2,1/(SRP!$B$11:$B$15&lt;=E7607)/(SRP!$C$11:$C$15&gt;=E7607),SRP!$D$11:$D$15)*(G7607/100)*(E7607/1000)),
0)))))),2)</f>
        <v>101.49</v>
      </c>
      <c r="L7607" s="173" t="str">
        <f t="shared" si="118"/>
        <v>Ready to Drink20000</v>
      </c>
      <c r="M7607" s="154" t="e">
        <f>VLOOKUP(L7607,'Slope %'!C:D,2,0)</f>
        <v>#N/A</v>
      </c>
    </row>
    <row r="7608" spans="1:13" x14ac:dyDescent="0.25">
      <c r="A7608" s="169">
        <v>71220</v>
      </c>
      <c r="B7608" s="170" t="s">
        <v>5516</v>
      </c>
      <c r="C7608" s="170" t="s">
        <v>263</v>
      </c>
      <c r="D7608" s="170" t="s">
        <v>909</v>
      </c>
      <c r="E7608" s="170">
        <v>20000</v>
      </c>
      <c r="F7608" s="170">
        <v>1</v>
      </c>
      <c r="G7608" s="171">
        <v>6.5</v>
      </c>
      <c r="H7608" s="170" t="s">
        <v>2655</v>
      </c>
      <c r="I7608" s="171">
        <v>167</v>
      </c>
      <c r="J7608" s="169">
        <v>1</v>
      </c>
      <c r="K7608" s="154" cm="1">
        <f t="array" ref="K7608">ROUND(
IF(C7608="Beer",
SUM(LOOKUP(2,1/(SRP!$B$8:$B$10&lt;=E7608)/(SRP!$C$8:$C$10&gt;=E7608),SRP!$D$8:$D$10)*(G7608/100)*(E7608/1000)),
IF(C7608="Spirits",
SUM(LOOKUP(2,1/(SRP!$B$2:$B$7&lt;=E7608)/(SRP!$C$2:$C$7&gt;=E7608),SRP!$D$2:$D$7)*(G7608/100)*(E7608/1000)),
IF(AND(C7608="Wine",D7608="Fortified Wines"),
SUM(LOOKUP(2,1/(SRP!$B$26:$B$29&lt;=E7608)/(SRP!$C$26:$C$29&gt;=E7608),SRP!$D$26:$D$29)*(G7608/100)*(E7608/1000)),
IF(C7608="Wine",
SUM(LOOKUP(2,1/(SRP!$B$21:$B$25&lt;=E7608)/(SRP!$C$21:$C$25&gt;=E7608),SRP!$D$21:$D$25)*(G7608/100)*(E7608/1000)),
IF(AND(C7608="Ready to Drink",D7608="RTD-One Pour Cocktail&gt;7%&lt;=14.5"),
SUM(LOOKUP(2,1/(SRP!$B$16:$B$20&lt;=E7608)/(SRP!$C$16:$C$20&gt;=E7608),SRP!$D$16:$D$20)*(G7608/100)*(E7608/1000)),
IF(C7608="Ready to Drink",
SUM(LOOKUP(2,1/(SRP!$B$11:$B$15&lt;=E7608)/(SRP!$C$11:$C$15&gt;=E7608),SRP!$D$11:$D$15)*(G7608/100)*(E7608/1000)),
0)))))),2)</f>
        <v>101.49</v>
      </c>
      <c r="L7608" s="173" t="str">
        <f t="shared" si="118"/>
        <v>Ready to Drink20000</v>
      </c>
      <c r="M7608" s="154" t="e">
        <f>VLOOKUP(L7608,'Slope %'!C:D,2,0)</f>
        <v>#N/A</v>
      </c>
    </row>
    <row r="7609" spans="1:13" x14ac:dyDescent="0.25">
      <c r="A7609" s="169">
        <v>71225</v>
      </c>
      <c r="B7609" s="170" t="s">
        <v>5517</v>
      </c>
      <c r="C7609" s="170" t="s">
        <v>263</v>
      </c>
      <c r="D7609" s="170" t="s">
        <v>909</v>
      </c>
      <c r="E7609" s="170">
        <v>20000</v>
      </c>
      <c r="F7609" s="170">
        <v>1</v>
      </c>
      <c r="G7609" s="171">
        <v>6.5</v>
      </c>
      <c r="H7609" s="170" t="s">
        <v>2655</v>
      </c>
      <c r="I7609" s="171">
        <v>160</v>
      </c>
      <c r="J7609" s="169">
        <v>1</v>
      </c>
      <c r="K7609" s="154" cm="1">
        <f t="array" ref="K7609">ROUND(
IF(C7609="Beer",
SUM(LOOKUP(2,1/(SRP!$B$8:$B$10&lt;=E7609)/(SRP!$C$8:$C$10&gt;=E7609),SRP!$D$8:$D$10)*(G7609/100)*(E7609/1000)),
IF(C7609="Spirits",
SUM(LOOKUP(2,1/(SRP!$B$2:$B$7&lt;=E7609)/(SRP!$C$2:$C$7&gt;=E7609),SRP!$D$2:$D$7)*(G7609/100)*(E7609/1000)),
IF(AND(C7609="Wine",D7609="Fortified Wines"),
SUM(LOOKUP(2,1/(SRP!$B$26:$B$29&lt;=E7609)/(SRP!$C$26:$C$29&gt;=E7609),SRP!$D$26:$D$29)*(G7609/100)*(E7609/1000)),
IF(C7609="Wine",
SUM(LOOKUP(2,1/(SRP!$B$21:$B$25&lt;=E7609)/(SRP!$C$21:$C$25&gt;=E7609),SRP!$D$21:$D$25)*(G7609/100)*(E7609/1000)),
IF(AND(C7609="Ready to Drink",D7609="RTD-One Pour Cocktail&gt;7%&lt;=14.5"),
SUM(LOOKUP(2,1/(SRP!$B$16:$B$20&lt;=E7609)/(SRP!$C$16:$C$20&gt;=E7609),SRP!$D$16:$D$20)*(G7609/100)*(E7609/1000)),
IF(C7609="Ready to Drink",
SUM(LOOKUP(2,1/(SRP!$B$11:$B$15&lt;=E7609)/(SRP!$C$11:$C$15&gt;=E7609),SRP!$D$11:$D$15)*(G7609/100)*(E7609/1000)),
0)))))),2)</f>
        <v>101.49</v>
      </c>
      <c r="L7609" s="173" t="str">
        <f t="shared" si="118"/>
        <v>Ready to Drink20000</v>
      </c>
      <c r="M7609" s="154" t="e">
        <f>VLOOKUP(L7609,'Slope %'!C:D,2,0)</f>
        <v>#N/A</v>
      </c>
    </row>
    <row r="7610" spans="1:13" x14ac:dyDescent="0.25">
      <c r="A7610" s="169">
        <v>71225</v>
      </c>
      <c r="B7610" s="170" t="s">
        <v>5517</v>
      </c>
      <c r="C7610" s="170" t="s">
        <v>263</v>
      </c>
      <c r="D7610" s="170" t="s">
        <v>909</v>
      </c>
      <c r="E7610" s="170">
        <v>20000</v>
      </c>
      <c r="F7610" s="170">
        <v>1</v>
      </c>
      <c r="G7610" s="171">
        <v>6.5</v>
      </c>
      <c r="H7610" s="170" t="s">
        <v>2655</v>
      </c>
      <c r="I7610" s="171">
        <v>160</v>
      </c>
      <c r="J7610" s="169">
        <v>1</v>
      </c>
      <c r="K7610" s="154" cm="1">
        <f t="array" ref="K7610">ROUND(
IF(C7610="Beer",
SUM(LOOKUP(2,1/(SRP!$B$8:$B$10&lt;=E7610)/(SRP!$C$8:$C$10&gt;=E7610),SRP!$D$8:$D$10)*(G7610/100)*(E7610/1000)),
IF(C7610="Spirits",
SUM(LOOKUP(2,1/(SRP!$B$2:$B$7&lt;=E7610)/(SRP!$C$2:$C$7&gt;=E7610),SRP!$D$2:$D$7)*(G7610/100)*(E7610/1000)),
IF(AND(C7610="Wine",D7610="Fortified Wines"),
SUM(LOOKUP(2,1/(SRP!$B$26:$B$29&lt;=E7610)/(SRP!$C$26:$C$29&gt;=E7610),SRP!$D$26:$D$29)*(G7610/100)*(E7610/1000)),
IF(C7610="Wine",
SUM(LOOKUP(2,1/(SRP!$B$21:$B$25&lt;=E7610)/(SRP!$C$21:$C$25&gt;=E7610),SRP!$D$21:$D$25)*(G7610/100)*(E7610/1000)),
IF(AND(C7610="Ready to Drink",D7610="RTD-One Pour Cocktail&gt;7%&lt;=14.5"),
SUM(LOOKUP(2,1/(SRP!$B$16:$B$20&lt;=E7610)/(SRP!$C$16:$C$20&gt;=E7610),SRP!$D$16:$D$20)*(G7610/100)*(E7610/1000)),
IF(C7610="Ready to Drink",
SUM(LOOKUP(2,1/(SRP!$B$11:$B$15&lt;=E7610)/(SRP!$C$11:$C$15&gt;=E7610),SRP!$D$11:$D$15)*(G7610/100)*(E7610/1000)),
0)))))),2)</f>
        <v>101.49</v>
      </c>
      <c r="L7610" s="173" t="str">
        <f t="shared" si="118"/>
        <v>Ready to Drink20000</v>
      </c>
      <c r="M7610" s="154" t="e">
        <f>VLOOKUP(L7610,'Slope %'!C:D,2,0)</f>
        <v>#N/A</v>
      </c>
    </row>
    <row r="7611" spans="1:13" x14ac:dyDescent="0.25">
      <c r="A7611" s="169">
        <v>71227</v>
      </c>
      <c r="B7611" s="170" t="s">
        <v>5518</v>
      </c>
      <c r="C7611" s="170" t="s">
        <v>263</v>
      </c>
      <c r="D7611" s="170" t="s">
        <v>909</v>
      </c>
      <c r="E7611" s="170">
        <v>50000</v>
      </c>
      <c r="F7611" s="170">
        <v>1</v>
      </c>
      <c r="G7611" s="171">
        <v>6.5</v>
      </c>
      <c r="H7611" s="170" t="s">
        <v>2655</v>
      </c>
      <c r="I7611" s="171">
        <v>400</v>
      </c>
      <c r="J7611" s="169">
        <v>1</v>
      </c>
      <c r="K7611" s="154" cm="1">
        <f t="array" ref="K7611">ROUND(
IF(C7611="Beer",
SUM(LOOKUP(2,1/(SRP!$B$8:$B$10&lt;=E7611)/(SRP!$C$8:$C$10&gt;=E7611),SRP!$D$8:$D$10)*(G7611/100)*(E7611/1000)),
IF(C7611="Spirits",
SUM(LOOKUP(2,1/(SRP!$B$2:$B$7&lt;=E7611)/(SRP!$C$2:$C$7&gt;=E7611),SRP!$D$2:$D$7)*(G7611/100)*(E7611/1000)),
IF(AND(C7611="Wine",D7611="Fortified Wines"),
SUM(LOOKUP(2,1/(SRP!$B$26:$B$29&lt;=E7611)/(SRP!$C$26:$C$29&gt;=E7611),SRP!$D$26:$D$29)*(G7611/100)*(E7611/1000)),
IF(C7611="Wine",
SUM(LOOKUP(2,1/(SRP!$B$21:$B$25&lt;=E7611)/(SRP!$C$21:$C$25&gt;=E7611),SRP!$D$21:$D$25)*(G7611/100)*(E7611/1000)),
IF(AND(C7611="Ready to Drink",D7611="RTD-One Pour Cocktail&gt;7%&lt;=14.5"),
SUM(LOOKUP(2,1/(SRP!$B$16:$B$20&lt;=E7611)/(SRP!$C$16:$C$20&gt;=E7611),SRP!$D$16:$D$20)*(G7611/100)*(E7611/1000)),
IF(C7611="Ready to Drink",
SUM(LOOKUP(2,1/(SRP!$B$11:$B$15&lt;=E7611)/(SRP!$C$11:$C$15&gt;=E7611),SRP!$D$11:$D$15)*(G7611/100)*(E7611/1000)),
0)))))),2)</f>
        <v>253.73</v>
      </c>
      <c r="L7611" s="173" t="str">
        <f t="shared" si="118"/>
        <v>Ready to Drink50000</v>
      </c>
      <c r="M7611" s="154" t="e">
        <f>VLOOKUP(L7611,'Slope %'!C:D,2,0)</f>
        <v>#N/A</v>
      </c>
    </row>
    <row r="7612" spans="1:13" x14ac:dyDescent="0.25">
      <c r="A7612" s="169">
        <v>71227</v>
      </c>
      <c r="B7612" s="170" t="s">
        <v>5518</v>
      </c>
      <c r="C7612" s="170" t="s">
        <v>263</v>
      </c>
      <c r="D7612" s="170" t="s">
        <v>909</v>
      </c>
      <c r="E7612" s="170">
        <v>50000</v>
      </c>
      <c r="F7612" s="170">
        <v>1</v>
      </c>
      <c r="G7612" s="171">
        <v>6.5</v>
      </c>
      <c r="H7612" s="170" t="s">
        <v>2655</v>
      </c>
      <c r="I7612" s="171">
        <v>400</v>
      </c>
      <c r="J7612" s="169">
        <v>1</v>
      </c>
      <c r="K7612" s="154" cm="1">
        <f t="array" ref="K7612">ROUND(
IF(C7612="Beer",
SUM(LOOKUP(2,1/(SRP!$B$8:$B$10&lt;=E7612)/(SRP!$C$8:$C$10&gt;=E7612),SRP!$D$8:$D$10)*(G7612/100)*(E7612/1000)),
IF(C7612="Spirits",
SUM(LOOKUP(2,1/(SRP!$B$2:$B$7&lt;=E7612)/(SRP!$C$2:$C$7&gt;=E7612),SRP!$D$2:$D$7)*(G7612/100)*(E7612/1000)),
IF(AND(C7612="Wine",D7612="Fortified Wines"),
SUM(LOOKUP(2,1/(SRP!$B$26:$B$29&lt;=E7612)/(SRP!$C$26:$C$29&gt;=E7612),SRP!$D$26:$D$29)*(G7612/100)*(E7612/1000)),
IF(C7612="Wine",
SUM(LOOKUP(2,1/(SRP!$B$21:$B$25&lt;=E7612)/(SRP!$C$21:$C$25&gt;=E7612),SRP!$D$21:$D$25)*(G7612/100)*(E7612/1000)),
IF(AND(C7612="Ready to Drink",D7612="RTD-One Pour Cocktail&gt;7%&lt;=14.5"),
SUM(LOOKUP(2,1/(SRP!$B$16:$B$20&lt;=E7612)/(SRP!$C$16:$C$20&gt;=E7612),SRP!$D$16:$D$20)*(G7612/100)*(E7612/1000)),
IF(C7612="Ready to Drink",
SUM(LOOKUP(2,1/(SRP!$B$11:$B$15&lt;=E7612)/(SRP!$C$11:$C$15&gt;=E7612),SRP!$D$11:$D$15)*(G7612/100)*(E7612/1000)),
0)))))),2)</f>
        <v>253.73</v>
      </c>
      <c r="L7612" s="173" t="str">
        <f t="shared" si="118"/>
        <v>Ready to Drink50000</v>
      </c>
      <c r="M7612" s="154" t="e">
        <f>VLOOKUP(L7612,'Slope %'!C:D,2,0)</f>
        <v>#N/A</v>
      </c>
    </row>
    <row r="7613" spans="1:13" x14ac:dyDescent="0.25">
      <c r="A7613" s="169">
        <v>71231</v>
      </c>
      <c r="B7613" s="170" t="s">
        <v>5519</v>
      </c>
      <c r="C7613" s="170" t="s">
        <v>24</v>
      </c>
      <c r="D7613" s="170" t="s">
        <v>38</v>
      </c>
      <c r="E7613" s="170">
        <v>750</v>
      </c>
      <c r="F7613" s="170">
        <v>6</v>
      </c>
      <c r="G7613" s="171">
        <v>11</v>
      </c>
      <c r="H7613" s="170" t="s">
        <v>73</v>
      </c>
      <c r="I7613" s="171">
        <v>19.95</v>
      </c>
      <c r="J7613" s="169">
        <v>1</v>
      </c>
      <c r="K7613" s="154" cm="1">
        <f t="array" ref="K7613">ROUND(
IF(C7613="Beer",
SUM(LOOKUP(2,1/(SRP!$B$8:$B$10&lt;=E7613)/(SRP!$C$8:$C$10&gt;=E7613),SRP!$D$8:$D$10)*(G7613/100)*(E7613/1000)),
IF(C7613="Spirits",
SUM(LOOKUP(2,1/(SRP!$B$2:$B$7&lt;=E7613)/(SRP!$C$2:$C$7&gt;=E7613),SRP!$D$2:$D$7)*(G7613/100)*(E7613/1000)),
IF(AND(C7613="Wine",D7613="Fortified Wines"),
SUM(LOOKUP(2,1/(SRP!$B$26:$B$29&lt;=E7613)/(SRP!$C$26:$C$29&gt;=E7613),SRP!$D$26:$D$29)*(G7613/100)*(E7613/1000)),
IF(C7613="Wine",
SUM(LOOKUP(2,1/(SRP!$B$21:$B$25&lt;=E7613)/(SRP!$C$21:$C$25&gt;=E7613),SRP!$D$21:$D$25)*(G7613/100)*(E7613/1000)),
IF(AND(C7613="Ready to Drink",D7613="RTD-One Pour Cocktail&gt;7%&lt;=14.5"),
SUM(LOOKUP(2,1/(SRP!$B$16:$B$20&lt;=E7613)/(SRP!$C$16:$C$20&gt;=E7613),SRP!$D$16:$D$20)*(G7613/100)*(E7613/1000)),
IF(C7613="Ready to Drink",
SUM(LOOKUP(2,1/(SRP!$B$11:$B$15&lt;=E7613)/(SRP!$C$11:$C$15&gt;=E7613),SRP!$D$11:$D$15)*(G7613/100)*(E7613/1000)),
0)))))),2)</f>
        <v>6.44</v>
      </c>
      <c r="L7613" s="173" t="str">
        <f t="shared" si="118"/>
        <v>Wine750</v>
      </c>
      <c r="M7613" s="154">
        <f>VLOOKUP(L7613,'Slope %'!C:D,2,0)</f>
        <v>0.1</v>
      </c>
    </row>
    <row r="7614" spans="1:13" x14ac:dyDescent="0.25">
      <c r="A7614" s="169">
        <v>71234</v>
      </c>
      <c r="B7614" s="170" t="s">
        <v>5520</v>
      </c>
      <c r="C7614" s="170" t="s">
        <v>24</v>
      </c>
      <c r="D7614" s="170" t="s">
        <v>185</v>
      </c>
      <c r="E7614" s="170">
        <v>750</v>
      </c>
      <c r="F7614" s="170">
        <v>6</v>
      </c>
      <c r="G7614" s="171">
        <v>14.5</v>
      </c>
      <c r="H7614" s="170" t="s">
        <v>54</v>
      </c>
      <c r="I7614" s="171">
        <v>19.989999999999998</v>
      </c>
      <c r="J7614" s="169">
        <v>1</v>
      </c>
      <c r="K7614" s="154" cm="1">
        <f t="array" ref="K7614">ROUND(
IF(C7614="Beer",
SUM(LOOKUP(2,1/(SRP!$B$8:$B$10&lt;=E7614)/(SRP!$C$8:$C$10&gt;=E7614),SRP!$D$8:$D$10)*(G7614/100)*(E7614/1000)),
IF(C7614="Spirits",
SUM(LOOKUP(2,1/(SRP!$B$2:$B$7&lt;=E7614)/(SRP!$C$2:$C$7&gt;=E7614),SRP!$D$2:$D$7)*(G7614/100)*(E7614/1000)),
IF(AND(C7614="Wine",D7614="Fortified Wines"),
SUM(LOOKUP(2,1/(SRP!$B$26:$B$29&lt;=E7614)/(SRP!$C$26:$C$29&gt;=E7614),SRP!$D$26:$D$29)*(G7614/100)*(E7614/1000)),
IF(C7614="Wine",
SUM(LOOKUP(2,1/(SRP!$B$21:$B$25&lt;=E7614)/(SRP!$C$21:$C$25&gt;=E7614),SRP!$D$21:$D$25)*(G7614/100)*(E7614/1000)),
IF(AND(C7614="Ready to Drink",D7614="RTD-One Pour Cocktail&gt;7%&lt;=14.5"),
SUM(LOOKUP(2,1/(SRP!$B$16:$B$20&lt;=E7614)/(SRP!$C$16:$C$20&gt;=E7614),SRP!$D$16:$D$20)*(G7614/100)*(E7614/1000)),
IF(C7614="Ready to Drink",
SUM(LOOKUP(2,1/(SRP!$B$11:$B$15&lt;=E7614)/(SRP!$C$11:$C$15&gt;=E7614),SRP!$D$11:$D$15)*(G7614/100)*(E7614/1000)),
0)))))),2)</f>
        <v>8.49</v>
      </c>
      <c r="L7614" s="173" t="str">
        <f t="shared" si="118"/>
        <v>Wine750</v>
      </c>
      <c r="M7614" s="154">
        <f>VLOOKUP(L7614,'Slope %'!C:D,2,0)</f>
        <v>0.1</v>
      </c>
    </row>
    <row r="7615" spans="1:13" x14ac:dyDescent="0.25">
      <c r="A7615" s="169">
        <v>71286</v>
      </c>
      <c r="B7615" s="170" t="s">
        <v>5521</v>
      </c>
      <c r="C7615" s="170" t="s">
        <v>24</v>
      </c>
      <c r="D7615" s="170" t="s">
        <v>109</v>
      </c>
      <c r="E7615" s="170">
        <v>750</v>
      </c>
      <c r="F7615" s="170">
        <v>12</v>
      </c>
      <c r="G7615" s="171">
        <v>12</v>
      </c>
      <c r="H7615" s="170" t="s">
        <v>4771</v>
      </c>
      <c r="I7615" s="171">
        <v>23.95</v>
      </c>
      <c r="J7615" s="169">
        <v>1</v>
      </c>
      <c r="K7615" s="154" cm="1">
        <f t="array" ref="K7615">ROUND(
IF(C7615="Beer",
SUM(LOOKUP(2,1/(SRP!$B$8:$B$10&lt;=E7615)/(SRP!$C$8:$C$10&gt;=E7615),SRP!$D$8:$D$10)*(G7615/100)*(E7615/1000)),
IF(C7615="Spirits",
SUM(LOOKUP(2,1/(SRP!$B$2:$B$7&lt;=E7615)/(SRP!$C$2:$C$7&gt;=E7615),SRP!$D$2:$D$7)*(G7615/100)*(E7615/1000)),
IF(AND(C7615="Wine",D7615="Fortified Wines"),
SUM(LOOKUP(2,1/(SRP!$B$26:$B$29&lt;=E7615)/(SRP!$C$26:$C$29&gt;=E7615),SRP!$D$26:$D$29)*(G7615/100)*(E7615/1000)),
IF(C7615="Wine",
SUM(LOOKUP(2,1/(SRP!$B$21:$B$25&lt;=E7615)/(SRP!$C$21:$C$25&gt;=E7615),SRP!$D$21:$D$25)*(G7615/100)*(E7615/1000)),
IF(AND(C7615="Ready to Drink",D7615="RTD-One Pour Cocktail&gt;7%&lt;=14.5"),
SUM(LOOKUP(2,1/(SRP!$B$16:$B$20&lt;=E7615)/(SRP!$C$16:$C$20&gt;=E7615),SRP!$D$16:$D$20)*(G7615/100)*(E7615/1000)),
IF(C7615="Ready to Drink",
SUM(LOOKUP(2,1/(SRP!$B$11:$B$15&lt;=E7615)/(SRP!$C$11:$C$15&gt;=E7615),SRP!$D$11:$D$15)*(G7615/100)*(E7615/1000)),
0)))))),2)</f>
        <v>7.03</v>
      </c>
      <c r="L7615" s="173" t="str">
        <f t="shared" si="118"/>
        <v>Wine750</v>
      </c>
      <c r="M7615" s="154">
        <f>VLOOKUP(L7615,'Slope %'!C:D,2,0)</f>
        <v>0.1</v>
      </c>
    </row>
    <row r="7616" spans="1:13" x14ac:dyDescent="0.25">
      <c r="A7616" s="169">
        <v>71316</v>
      </c>
      <c r="B7616" s="170" t="s">
        <v>5522</v>
      </c>
      <c r="C7616" s="170" t="s">
        <v>24</v>
      </c>
      <c r="D7616" s="170" t="s">
        <v>185</v>
      </c>
      <c r="E7616" s="170">
        <v>750</v>
      </c>
      <c r="F7616" s="170">
        <v>6</v>
      </c>
      <c r="G7616" s="171">
        <v>14.5</v>
      </c>
      <c r="H7616" s="170" t="s">
        <v>874</v>
      </c>
      <c r="I7616" s="171">
        <v>23.99</v>
      </c>
      <c r="J7616" s="169">
        <v>1</v>
      </c>
      <c r="K7616" s="154" cm="1">
        <f t="array" ref="K7616">ROUND(
IF(C7616="Beer",
SUM(LOOKUP(2,1/(SRP!$B$8:$B$10&lt;=E7616)/(SRP!$C$8:$C$10&gt;=E7616),SRP!$D$8:$D$10)*(G7616/100)*(E7616/1000)),
IF(C7616="Spirits",
SUM(LOOKUP(2,1/(SRP!$B$2:$B$7&lt;=E7616)/(SRP!$C$2:$C$7&gt;=E7616),SRP!$D$2:$D$7)*(G7616/100)*(E7616/1000)),
IF(AND(C7616="Wine",D7616="Fortified Wines"),
SUM(LOOKUP(2,1/(SRP!$B$26:$B$29&lt;=E7616)/(SRP!$C$26:$C$29&gt;=E7616),SRP!$D$26:$D$29)*(G7616/100)*(E7616/1000)),
IF(C7616="Wine",
SUM(LOOKUP(2,1/(SRP!$B$21:$B$25&lt;=E7616)/(SRP!$C$21:$C$25&gt;=E7616),SRP!$D$21:$D$25)*(G7616/100)*(E7616/1000)),
IF(AND(C7616="Ready to Drink",D7616="RTD-One Pour Cocktail&gt;7%&lt;=14.5"),
SUM(LOOKUP(2,1/(SRP!$B$16:$B$20&lt;=E7616)/(SRP!$C$16:$C$20&gt;=E7616),SRP!$D$16:$D$20)*(G7616/100)*(E7616/1000)),
IF(C7616="Ready to Drink",
SUM(LOOKUP(2,1/(SRP!$B$11:$B$15&lt;=E7616)/(SRP!$C$11:$C$15&gt;=E7616),SRP!$D$11:$D$15)*(G7616/100)*(E7616/1000)),
0)))))),2)</f>
        <v>8.49</v>
      </c>
      <c r="L7616" s="173" t="str">
        <f t="shared" si="118"/>
        <v>Wine750</v>
      </c>
      <c r="M7616" s="154">
        <f>VLOOKUP(L7616,'Slope %'!C:D,2,0)</f>
        <v>0.1</v>
      </c>
    </row>
    <row r="7617" spans="1:13" x14ac:dyDescent="0.25">
      <c r="A7617" s="169">
        <v>71326</v>
      </c>
      <c r="B7617" s="170" t="s">
        <v>5523</v>
      </c>
      <c r="C7617" s="170" t="s">
        <v>11</v>
      </c>
      <c r="D7617" s="170" t="s">
        <v>303</v>
      </c>
      <c r="E7617" s="170">
        <v>568</v>
      </c>
      <c r="F7617" s="170">
        <v>24</v>
      </c>
      <c r="G7617" s="171">
        <v>7</v>
      </c>
      <c r="H7617" s="170" t="s">
        <v>274</v>
      </c>
      <c r="I7617" s="171">
        <v>3.69</v>
      </c>
      <c r="J7617" s="169">
        <v>1</v>
      </c>
      <c r="K7617" s="154" cm="1">
        <f t="array" ref="K7617">ROUND(
IF(C7617="Beer",
SUM(LOOKUP(2,1/(SRP!$B$8:$B$10&lt;=E7617)/(SRP!$C$8:$C$10&gt;=E7617),SRP!$D$8:$D$10)*(G7617/100)*(E7617/1000)),
IF(C7617="Spirits",
SUM(LOOKUP(2,1/(SRP!$B$2:$B$7&lt;=E7617)/(SRP!$C$2:$C$7&gt;=E7617),SRP!$D$2:$D$7)*(G7617/100)*(E7617/1000)),
IF(AND(C7617="Wine",D7617="Fortified Wines"),
SUM(LOOKUP(2,1/(SRP!$B$26:$B$29&lt;=E7617)/(SRP!$C$26:$C$29&gt;=E7617),SRP!$D$26:$D$29)*(G7617/100)*(E7617/1000)),
IF(C7617="Wine",
SUM(LOOKUP(2,1/(SRP!$B$21:$B$25&lt;=E7617)/(SRP!$C$21:$C$25&gt;=E7617),SRP!$D$21:$D$25)*(G7617/100)*(E7617/1000)),
IF(AND(C7617="Ready to Drink",D7617="RTD-One Pour Cocktail&gt;7%&lt;=14.5"),
SUM(LOOKUP(2,1/(SRP!$B$16:$B$20&lt;=E7617)/(SRP!$C$16:$C$20&gt;=E7617),SRP!$D$16:$D$20)*(G7617/100)*(E7617/1000)),
IF(C7617="Ready to Drink",
SUM(LOOKUP(2,1/(SRP!$B$11:$B$15&lt;=E7617)/(SRP!$C$11:$C$15&gt;=E7617),SRP!$D$11:$D$15)*(G7617/100)*(E7617/1000)),
0)))))),2)</f>
        <v>3.1</v>
      </c>
      <c r="L7617" s="173" t="str">
        <f t="shared" si="118"/>
        <v>Beer568</v>
      </c>
      <c r="M7617" s="154">
        <f>VLOOKUP(L7617,'Slope %'!C:D,2,0)</f>
        <v>0.12</v>
      </c>
    </row>
    <row r="7618" spans="1:13" x14ac:dyDescent="0.25">
      <c r="A7618" s="169">
        <v>71327</v>
      </c>
      <c r="B7618" s="170" t="s">
        <v>5524</v>
      </c>
      <c r="C7618" s="170" t="s">
        <v>24</v>
      </c>
      <c r="D7618" s="170" t="s">
        <v>34</v>
      </c>
      <c r="E7618" s="170">
        <v>750</v>
      </c>
      <c r="F7618" s="170">
        <v>12</v>
      </c>
      <c r="G7618" s="171">
        <v>12</v>
      </c>
      <c r="H7618" s="170" t="s">
        <v>22</v>
      </c>
      <c r="I7618" s="171">
        <v>13.99</v>
      </c>
      <c r="J7618" s="169">
        <v>1</v>
      </c>
      <c r="K7618" s="154" cm="1">
        <f t="array" ref="K7618">ROUND(
IF(C7618="Beer",
SUM(LOOKUP(2,1/(SRP!$B$8:$B$10&lt;=E7618)/(SRP!$C$8:$C$10&gt;=E7618),SRP!$D$8:$D$10)*(G7618/100)*(E7618/1000)),
IF(C7618="Spirits",
SUM(LOOKUP(2,1/(SRP!$B$2:$B$7&lt;=E7618)/(SRP!$C$2:$C$7&gt;=E7618),SRP!$D$2:$D$7)*(G7618/100)*(E7618/1000)),
IF(AND(C7618="Wine",D7618="Fortified Wines"),
SUM(LOOKUP(2,1/(SRP!$B$26:$B$29&lt;=E7618)/(SRP!$C$26:$C$29&gt;=E7618),SRP!$D$26:$D$29)*(G7618/100)*(E7618/1000)),
IF(C7618="Wine",
SUM(LOOKUP(2,1/(SRP!$B$21:$B$25&lt;=E7618)/(SRP!$C$21:$C$25&gt;=E7618),SRP!$D$21:$D$25)*(G7618/100)*(E7618/1000)),
IF(AND(C7618="Ready to Drink",D7618="RTD-One Pour Cocktail&gt;7%&lt;=14.5"),
SUM(LOOKUP(2,1/(SRP!$B$16:$B$20&lt;=E7618)/(SRP!$C$16:$C$20&gt;=E7618),SRP!$D$16:$D$20)*(G7618/100)*(E7618/1000)),
IF(C7618="Ready to Drink",
SUM(LOOKUP(2,1/(SRP!$B$11:$B$15&lt;=E7618)/(SRP!$C$11:$C$15&gt;=E7618),SRP!$D$11:$D$15)*(G7618/100)*(E7618/1000)),
0)))))),2)</f>
        <v>7.03</v>
      </c>
      <c r="L7618" s="173" t="str">
        <f t="shared" si="118"/>
        <v>Wine750</v>
      </c>
      <c r="M7618" s="154">
        <f>VLOOKUP(L7618,'Slope %'!C:D,2,0)</f>
        <v>0.1</v>
      </c>
    </row>
    <row r="7619" spans="1:13" x14ac:dyDescent="0.25">
      <c r="A7619" s="169">
        <v>71329</v>
      </c>
      <c r="B7619" s="170" t="s">
        <v>5525</v>
      </c>
      <c r="C7619" s="170" t="s">
        <v>24</v>
      </c>
      <c r="D7619" s="170" t="s">
        <v>34</v>
      </c>
      <c r="E7619" s="170">
        <v>750</v>
      </c>
      <c r="F7619" s="170">
        <v>12</v>
      </c>
      <c r="G7619" s="171">
        <v>13</v>
      </c>
      <c r="H7619" s="170" t="s">
        <v>141</v>
      </c>
      <c r="I7619" s="171">
        <v>13.95</v>
      </c>
      <c r="J7619" s="169">
        <v>1</v>
      </c>
      <c r="K7619" s="154" cm="1">
        <f t="array" ref="K7619">ROUND(
IF(C7619="Beer",
SUM(LOOKUP(2,1/(SRP!$B$8:$B$10&lt;=E7619)/(SRP!$C$8:$C$10&gt;=E7619),SRP!$D$8:$D$10)*(G7619/100)*(E7619/1000)),
IF(C7619="Spirits",
SUM(LOOKUP(2,1/(SRP!$B$2:$B$7&lt;=E7619)/(SRP!$C$2:$C$7&gt;=E7619),SRP!$D$2:$D$7)*(G7619/100)*(E7619/1000)),
IF(AND(C7619="Wine",D7619="Fortified Wines"),
SUM(LOOKUP(2,1/(SRP!$B$26:$B$29&lt;=E7619)/(SRP!$C$26:$C$29&gt;=E7619),SRP!$D$26:$D$29)*(G7619/100)*(E7619/1000)),
IF(C7619="Wine",
SUM(LOOKUP(2,1/(SRP!$B$21:$B$25&lt;=E7619)/(SRP!$C$21:$C$25&gt;=E7619),SRP!$D$21:$D$25)*(G7619/100)*(E7619/1000)),
IF(AND(C7619="Ready to Drink",D7619="RTD-One Pour Cocktail&gt;7%&lt;=14.5"),
SUM(LOOKUP(2,1/(SRP!$B$16:$B$20&lt;=E7619)/(SRP!$C$16:$C$20&gt;=E7619),SRP!$D$16:$D$20)*(G7619/100)*(E7619/1000)),
IF(C7619="Ready to Drink",
SUM(LOOKUP(2,1/(SRP!$B$11:$B$15&lt;=E7619)/(SRP!$C$11:$C$15&gt;=E7619),SRP!$D$11:$D$15)*(G7619/100)*(E7619/1000)),
0)))))),2)</f>
        <v>7.61</v>
      </c>
      <c r="L7619" s="173" t="str">
        <f t="shared" ref="L7619:L7682" si="119">(_xlfn.CONCAT(C7619,E7619))</f>
        <v>Wine750</v>
      </c>
      <c r="M7619" s="154">
        <f>VLOOKUP(L7619,'Slope %'!C:D,2,0)</f>
        <v>0.1</v>
      </c>
    </row>
    <row r="7620" spans="1:13" x14ac:dyDescent="0.25">
      <c r="A7620" s="169">
        <v>71331</v>
      </c>
      <c r="B7620" s="170" t="s">
        <v>5526</v>
      </c>
      <c r="C7620" s="170" t="s">
        <v>24</v>
      </c>
      <c r="D7620" s="170" t="s">
        <v>148</v>
      </c>
      <c r="E7620" s="170">
        <v>750</v>
      </c>
      <c r="F7620" s="170">
        <v>12</v>
      </c>
      <c r="G7620" s="171">
        <v>13.5</v>
      </c>
      <c r="H7620" s="170" t="s">
        <v>1214</v>
      </c>
      <c r="I7620" s="171">
        <v>14.99</v>
      </c>
      <c r="J7620" s="169">
        <v>1</v>
      </c>
      <c r="K7620" s="154" cm="1">
        <f t="array" ref="K7620">ROUND(
IF(C7620="Beer",
SUM(LOOKUP(2,1/(SRP!$B$8:$B$10&lt;=E7620)/(SRP!$C$8:$C$10&gt;=E7620),SRP!$D$8:$D$10)*(G7620/100)*(E7620/1000)),
IF(C7620="Spirits",
SUM(LOOKUP(2,1/(SRP!$B$2:$B$7&lt;=E7620)/(SRP!$C$2:$C$7&gt;=E7620),SRP!$D$2:$D$7)*(G7620/100)*(E7620/1000)),
IF(AND(C7620="Wine",D7620="Fortified Wines"),
SUM(LOOKUP(2,1/(SRP!$B$26:$B$29&lt;=E7620)/(SRP!$C$26:$C$29&gt;=E7620),SRP!$D$26:$D$29)*(G7620/100)*(E7620/1000)),
IF(C7620="Wine",
SUM(LOOKUP(2,1/(SRP!$B$21:$B$25&lt;=E7620)/(SRP!$C$21:$C$25&gt;=E7620),SRP!$D$21:$D$25)*(G7620/100)*(E7620/1000)),
IF(AND(C7620="Ready to Drink",D7620="RTD-One Pour Cocktail&gt;7%&lt;=14.5"),
SUM(LOOKUP(2,1/(SRP!$B$16:$B$20&lt;=E7620)/(SRP!$C$16:$C$20&gt;=E7620),SRP!$D$16:$D$20)*(G7620/100)*(E7620/1000)),
IF(C7620="Ready to Drink",
SUM(LOOKUP(2,1/(SRP!$B$11:$B$15&lt;=E7620)/(SRP!$C$11:$C$15&gt;=E7620),SRP!$D$11:$D$15)*(G7620/100)*(E7620/1000)),
0)))))),2)</f>
        <v>7.9</v>
      </c>
      <c r="L7620" s="173" t="str">
        <f t="shared" si="119"/>
        <v>Wine750</v>
      </c>
      <c r="M7620" s="154">
        <f>VLOOKUP(L7620,'Slope %'!C:D,2,0)</f>
        <v>0.1</v>
      </c>
    </row>
    <row r="7621" spans="1:13" x14ac:dyDescent="0.25">
      <c r="A7621" s="169">
        <v>71332</v>
      </c>
      <c r="B7621" s="170" t="s">
        <v>5527</v>
      </c>
      <c r="C7621" s="170" t="s">
        <v>11</v>
      </c>
      <c r="D7621" s="170" t="s">
        <v>12</v>
      </c>
      <c r="E7621" s="170">
        <v>2000</v>
      </c>
      <c r="F7621" s="170">
        <v>6</v>
      </c>
      <c r="G7621" s="171">
        <v>5.2</v>
      </c>
      <c r="H7621" s="170" t="s">
        <v>274</v>
      </c>
      <c r="I7621" s="171">
        <v>12.99</v>
      </c>
      <c r="J7621" s="169">
        <v>4</v>
      </c>
      <c r="K7621" s="154" cm="1">
        <f t="array" ref="K7621">ROUND(
IF(C7621="Beer",
SUM(LOOKUP(2,1/(SRP!$B$8:$B$10&lt;=E7621)/(SRP!$C$8:$C$10&gt;=E7621),SRP!$D$8:$D$10)*(G7621/100)*(E7621/1000)),
IF(C7621="Spirits",
SUM(LOOKUP(2,1/(SRP!$B$2:$B$7&lt;=E7621)/(SRP!$C$2:$C$7&gt;=E7621),SRP!$D$2:$D$7)*(G7621/100)*(E7621/1000)),
IF(AND(C7621="Wine",D7621="Fortified Wines"),
SUM(LOOKUP(2,1/(SRP!$B$26:$B$29&lt;=E7621)/(SRP!$C$26:$C$29&gt;=E7621),SRP!$D$26:$D$29)*(G7621/100)*(E7621/1000)),
IF(C7621="Wine",
SUM(LOOKUP(2,1/(SRP!$B$21:$B$25&lt;=E7621)/(SRP!$C$21:$C$25&gt;=E7621),SRP!$D$21:$D$25)*(G7621/100)*(E7621/1000)),
IF(AND(C7621="Ready to Drink",D7621="RTD-One Pour Cocktail&gt;7%&lt;=14.5"),
SUM(LOOKUP(2,1/(SRP!$B$16:$B$20&lt;=E7621)/(SRP!$C$16:$C$20&gt;=E7621),SRP!$D$16:$D$20)*(G7621/100)*(E7621/1000)),
IF(C7621="Ready to Drink",
SUM(LOOKUP(2,1/(SRP!$B$11:$B$15&lt;=E7621)/(SRP!$C$11:$C$15&gt;=E7621),SRP!$D$11:$D$15)*(G7621/100)*(E7621/1000)),
0)))))),2)</f>
        <v>8.1199999999999992</v>
      </c>
      <c r="L7621" s="173" t="str">
        <f t="shared" si="119"/>
        <v>Beer2000</v>
      </c>
      <c r="M7621" s="154">
        <f>VLOOKUP(L7621,'Slope %'!C:D,2,0)</f>
        <v>0.1</v>
      </c>
    </row>
    <row r="7622" spans="1:13" x14ac:dyDescent="0.25">
      <c r="A7622" s="169">
        <v>71336</v>
      </c>
      <c r="B7622" s="170" t="s">
        <v>5528</v>
      </c>
      <c r="C7622" s="170" t="s">
        <v>11</v>
      </c>
      <c r="D7622" s="170" t="s">
        <v>12</v>
      </c>
      <c r="E7622" s="170">
        <v>5000</v>
      </c>
      <c r="F7622" s="170">
        <v>2</v>
      </c>
      <c r="G7622" s="171">
        <v>4.8</v>
      </c>
      <c r="H7622" s="170" t="s">
        <v>274</v>
      </c>
      <c r="I7622" s="171">
        <v>34.99</v>
      </c>
      <c r="J7622" s="169">
        <v>1</v>
      </c>
      <c r="K7622" s="154" cm="1">
        <f t="array" ref="K7622">ROUND(
IF(C7622="Beer",
SUM(LOOKUP(2,1/(SRP!$B$8:$B$10&lt;=E7622)/(SRP!$C$8:$C$10&gt;=E7622),SRP!$D$8:$D$10)*(G7622/100)*(E7622/1000)),
IF(C7622="Spirits",
SUM(LOOKUP(2,1/(SRP!$B$2:$B$7&lt;=E7622)/(SRP!$C$2:$C$7&gt;=E7622),SRP!$D$2:$D$7)*(G7622/100)*(E7622/1000)),
IF(AND(C7622="Wine",D7622="Fortified Wines"),
SUM(LOOKUP(2,1/(SRP!$B$26:$B$29&lt;=E7622)/(SRP!$C$26:$C$29&gt;=E7622),SRP!$D$26:$D$29)*(G7622/100)*(E7622/1000)),
IF(C7622="Wine",
SUM(LOOKUP(2,1/(SRP!$B$21:$B$25&lt;=E7622)/(SRP!$C$21:$C$25&gt;=E7622),SRP!$D$21:$D$25)*(G7622/100)*(E7622/1000)),
IF(AND(C7622="Ready to Drink",D7622="RTD-One Pour Cocktail&gt;7%&lt;=14.5"),
SUM(LOOKUP(2,1/(SRP!$B$16:$B$20&lt;=E7622)/(SRP!$C$16:$C$20&gt;=E7622),SRP!$D$16:$D$20)*(G7622/100)*(E7622/1000)),
IF(C7622="Ready to Drink",
SUM(LOOKUP(2,1/(SRP!$B$11:$B$15&lt;=E7622)/(SRP!$C$11:$C$15&gt;=E7622),SRP!$D$11:$D$15)*(G7622/100)*(E7622/1000)),
0)))))),2)</f>
        <v>18.739999999999998</v>
      </c>
      <c r="L7622" s="173" t="str">
        <f t="shared" si="119"/>
        <v>Beer5000</v>
      </c>
      <c r="M7622" s="154">
        <f>VLOOKUP(L7622,'Slope %'!C:D,2,0)</f>
        <v>0.05</v>
      </c>
    </row>
    <row r="7623" spans="1:13" x14ac:dyDescent="0.25">
      <c r="A7623" s="169">
        <v>71355</v>
      </c>
      <c r="B7623" s="170" t="s">
        <v>5529</v>
      </c>
      <c r="C7623" s="170" t="s">
        <v>11</v>
      </c>
      <c r="D7623" s="170" t="s">
        <v>303</v>
      </c>
      <c r="E7623" s="170">
        <v>473</v>
      </c>
      <c r="F7623" s="170">
        <v>24</v>
      </c>
      <c r="G7623" s="171">
        <v>8</v>
      </c>
      <c r="H7623" s="170" t="s">
        <v>1362</v>
      </c>
      <c r="I7623" s="171">
        <v>5.29</v>
      </c>
      <c r="J7623" s="169">
        <v>1</v>
      </c>
      <c r="K7623" s="154" cm="1">
        <f t="array" ref="K7623">ROUND(
IF(C7623="Beer",
SUM(LOOKUP(2,1/(SRP!$B$8:$B$10&lt;=E7623)/(SRP!$C$8:$C$10&gt;=E7623),SRP!$D$8:$D$10)*(G7623/100)*(E7623/1000)),
IF(C7623="Spirits",
SUM(LOOKUP(2,1/(SRP!$B$2:$B$7&lt;=E7623)/(SRP!$C$2:$C$7&gt;=E7623),SRP!$D$2:$D$7)*(G7623/100)*(E7623/1000)),
IF(AND(C7623="Wine",D7623="Fortified Wines"),
SUM(LOOKUP(2,1/(SRP!$B$26:$B$29&lt;=E7623)/(SRP!$C$26:$C$29&gt;=E7623),SRP!$D$26:$D$29)*(G7623/100)*(E7623/1000)),
IF(C7623="Wine",
SUM(LOOKUP(2,1/(SRP!$B$21:$B$25&lt;=E7623)/(SRP!$C$21:$C$25&gt;=E7623),SRP!$D$21:$D$25)*(G7623/100)*(E7623/1000)),
IF(AND(C7623="Ready to Drink",D7623="RTD-One Pour Cocktail&gt;7%&lt;=14.5"),
SUM(LOOKUP(2,1/(SRP!$B$16:$B$20&lt;=E7623)/(SRP!$C$16:$C$20&gt;=E7623),SRP!$D$16:$D$20)*(G7623/100)*(E7623/1000)),
IF(C7623="Ready to Drink",
SUM(LOOKUP(2,1/(SRP!$B$11:$B$15&lt;=E7623)/(SRP!$C$11:$C$15&gt;=E7623),SRP!$D$11:$D$15)*(G7623/100)*(E7623/1000)),
0)))))),2)</f>
        <v>2.95</v>
      </c>
      <c r="L7623" s="173" t="str">
        <f t="shared" si="119"/>
        <v>Beer473</v>
      </c>
      <c r="M7623" s="154">
        <f>VLOOKUP(L7623,'Slope %'!C:D,2,0)</f>
        <v>0.12</v>
      </c>
    </row>
    <row r="7624" spans="1:13" x14ac:dyDescent="0.25">
      <c r="A7624" s="169">
        <v>71355</v>
      </c>
      <c r="B7624" s="170" t="s">
        <v>5529</v>
      </c>
      <c r="C7624" s="170" t="s">
        <v>11</v>
      </c>
      <c r="D7624" s="170" t="s">
        <v>303</v>
      </c>
      <c r="E7624" s="170">
        <v>473</v>
      </c>
      <c r="F7624" s="170">
        <v>24</v>
      </c>
      <c r="G7624" s="171">
        <v>8</v>
      </c>
      <c r="H7624" s="170" t="s">
        <v>1362</v>
      </c>
      <c r="I7624" s="171">
        <v>5.29</v>
      </c>
      <c r="J7624" s="169">
        <v>1</v>
      </c>
      <c r="K7624" s="154" cm="1">
        <f t="array" ref="K7624">ROUND(
IF(C7624="Beer",
SUM(LOOKUP(2,1/(SRP!$B$8:$B$10&lt;=E7624)/(SRP!$C$8:$C$10&gt;=E7624),SRP!$D$8:$D$10)*(G7624/100)*(E7624/1000)),
IF(C7624="Spirits",
SUM(LOOKUP(2,1/(SRP!$B$2:$B$7&lt;=E7624)/(SRP!$C$2:$C$7&gt;=E7624),SRP!$D$2:$D$7)*(G7624/100)*(E7624/1000)),
IF(AND(C7624="Wine",D7624="Fortified Wines"),
SUM(LOOKUP(2,1/(SRP!$B$26:$B$29&lt;=E7624)/(SRP!$C$26:$C$29&gt;=E7624),SRP!$D$26:$D$29)*(G7624/100)*(E7624/1000)),
IF(C7624="Wine",
SUM(LOOKUP(2,1/(SRP!$B$21:$B$25&lt;=E7624)/(SRP!$C$21:$C$25&gt;=E7624),SRP!$D$21:$D$25)*(G7624/100)*(E7624/1000)),
IF(AND(C7624="Ready to Drink",D7624="RTD-One Pour Cocktail&gt;7%&lt;=14.5"),
SUM(LOOKUP(2,1/(SRP!$B$16:$B$20&lt;=E7624)/(SRP!$C$16:$C$20&gt;=E7624),SRP!$D$16:$D$20)*(G7624/100)*(E7624/1000)),
IF(C7624="Ready to Drink",
SUM(LOOKUP(2,1/(SRP!$B$11:$B$15&lt;=E7624)/(SRP!$C$11:$C$15&gt;=E7624),SRP!$D$11:$D$15)*(G7624/100)*(E7624/1000)),
0)))))),2)</f>
        <v>2.95</v>
      </c>
      <c r="L7624" s="173" t="str">
        <f t="shared" si="119"/>
        <v>Beer473</v>
      </c>
      <c r="M7624" s="154">
        <f>VLOOKUP(L7624,'Slope %'!C:D,2,0)</f>
        <v>0.12</v>
      </c>
    </row>
    <row r="7625" spans="1:13" x14ac:dyDescent="0.25">
      <c r="A7625" s="169">
        <v>71385</v>
      </c>
      <c r="B7625" s="170" t="s">
        <v>5530</v>
      </c>
      <c r="C7625" s="170" t="s">
        <v>11</v>
      </c>
      <c r="D7625" s="170" t="s">
        <v>267</v>
      </c>
      <c r="E7625" s="170">
        <v>473</v>
      </c>
      <c r="F7625" s="170">
        <v>24</v>
      </c>
      <c r="G7625" s="171">
        <v>5</v>
      </c>
      <c r="H7625" s="170" t="s">
        <v>1362</v>
      </c>
      <c r="I7625" s="171">
        <v>4.42</v>
      </c>
      <c r="J7625" s="169">
        <v>1</v>
      </c>
      <c r="K7625" s="154" cm="1">
        <f t="array" ref="K7625">ROUND(
IF(C7625="Beer",
SUM(LOOKUP(2,1/(SRP!$B$8:$B$10&lt;=E7625)/(SRP!$C$8:$C$10&gt;=E7625),SRP!$D$8:$D$10)*(G7625/100)*(E7625/1000)),
IF(C7625="Spirits",
SUM(LOOKUP(2,1/(SRP!$B$2:$B$7&lt;=E7625)/(SRP!$C$2:$C$7&gt;=E7625),SRP!$D$2:$D$7)*(G7625/100)*(E7625/1000)),
IF(AND(C7625="Wine",D7625="Fortified Wines"),
SUM(LOOKUP(2,1/(SRP!$B$26:$B$29&lt;=E7625)/(SRP!$C$26:$C$29&gt;=E7625),SRP!$D$26:$D$29)*(G7625/100)*(E7625/1000)),
IF(C7625="Wine",
SUM(LOOKUP(2,1/(SRP!$B$21:$B$25&lt;=E7625)/(SRP!$C$21:$C$25&gt;=E7625),SRP!$D$21:$D$25)*(G7625/100)*(E7625/1000)),
IF(AND(C7625="Ready to Drink",D7625="RTD-One Pour Cocktail&gt;7%&lt;=14.5"),
SUM(LOOKUP(2,1/(SRP!$B$16:$B$20&lt;=E7625)/(SRP!$C$16:$C$20&gt;=E7625),SRP!$D$16:$D$20)*(G7625/100)*(E7625/1000)),
IF(C7625="Ready to Drink",
SUM(LOOKUP(2,1/(SRP!$B$11:$B$15&lt;=E7625)/(SRP!$C$11:$C$15&gt;=E7625),SRP!$D$11:$D$15)*(G7625/100)*(E7625/1000)),
0)))))),2)</f>
        <v>1.85</v>
      </c>
      <c r="L7625" s="173" t="str">
        <f t="shared" si="119"/>
        <v>Beer473</v>
      </c>
      <c r="M7625" s="154">
        <f>VLOOKUP(L7625,'Slope %'!C:D,2,0)</f>
        <v>0.12</v>
      </c>
    </row>
    <row r="7626" spans="1:13" x14ac:dyDescent="0.25">
      <c r="A7626" s="169">
        <v>71385</v>
      </c>
      <c r="B7626" s="170" t="s">
        <v>5530</v>
      </c>
      <c r="C7626" s="170" t="s">
        <v>11</v>
      </c>
      <c r="D7626" s="170" t="s">
        <v>267</v>
      </c>
      <c r="E7626" s="170">
        <v>473</v>
      </c>
      <c r="F7626" s="170">
        <v>24</v>
      </c>
      <c r="G7626" s="171">
        <v>5</v>
      </c>
      <c r="H7626" s="170" t="s">
        <v>1362</v>
      </c>
      <c r="I7626" s="171">
        <v>4.42</v>
      </c>
      <c r="J7626" s="169">
        <v>1</v>
      </c>
      <c r="K7626" s="154" cm="1">
        <f t="array" ref="K7626">ROUND(
IF(C7626="Beer",
SUM(LOOKUP(2,1/(SRP!$B$8:$B$10&lt;=E7626)/(SRP!$C$8:$C$10&gt;=E7626),SRP!$D$8:$D$10)*(G7626/100)*(E7626/1000)),
IF(C7626="Spirits",
SUM(LOOKUP(2,1/(SRP!$B$2:$B$7&lt;=E7626)/(SRP!$C$2:$C$7&gt;=E7626),SRP!$D$2:$D$7)*(G7626/100)*(E7626/1000)),
IF(AND(C7626="Wine",D7626="Fortified Wines"),
SUM(LOOKUP(2,1/(SRP!$B$26:$B$29&lt;=E7626)/(SRP!$C$26:$C$29&gt;=E7626),SRP!$D$26:$D$29)*(G7626/100)*(E7626/1000)),
IF(C7626="Wine",
SUM(LOOKUP(2,1/(SRP!$B$21:$B$25&lt;=E7626)/(SRP!$C$21:$C$25&gt;=E7626),SRP!$D$21:$D$25)*(G7626/100)*(E7626/1000)),
IF(AND(C7626="Ready to Drink",D7626="RTD-One Pour Cocktail&gt;7%&lt;=14.5"),
SUM(LOOKUP(2,1/(SRP!$B$16:$B$20&lt;=E7626)/(SRP!$C$16:$C$20&gt;=E7626),SRP!$D$16:$D$20)*(G7626/100)*(E7626/1000)),
IF(C7626="Ready to Drink",
SUM(LOOKUP(2,1/(SRP!$B$11:$B$15&lt;=E7626)/(SRP!$C$11:$C$15&gt;=E7626),SRP!$D$11:$D$15)*(G7626/100)*(E7626/1000)),
0)))))),2)</f>
        <v>1.85</v>
      </c>
      <c r="L7626" s="173" t="str">
        <f t="shared" si="119"/>
        <v>Beer473</v>
      </c>
      <c r="M7626" s="154">
        <f>VLOOKUP(L7626,'Slope %'!C:D,2,0)</f>
        <v>0.12</v>
      </c>
    </row>
    <row r="7627" spans="1:13" x14ac:dyDescent="0.25">
      <c r="A7627" s="169">
        <v>71393</v>
      </c>
      <c r="B7627" s="170" t="s">
        <v>5531</v>
      </c>
      <c r="C7627" s="170" t="s">
        <v>11</v>
      </c>
      <c r="D7627" s="170" t="s">
        <v>303</v>
      </c>
      <c r="E7627" s="170">
        <v>473</v>
      </c>
      <c r="F7627" s="170">
        <v>24</v>
      </c>
      <c r="G7627" s="171">
        <v>5.6</v>
      </c>
      <c r="H7627" s="170" t="s">
        <v>1764</v>
      </c>
      <c r="I7627" s="171">
        <v>7.37</v>
      </c>
      <c r="J7627" s="169">
        <v>1</v>
      </c>
      <c r="K7627" s="154" cm="1">
        <f t="array" ref="K7627">ROUND(
IF(C7627="Beer",
SUM(LOOKUP(2,1/(SRP!$B$8:$B$10&lt;=E7627)/(SRP!$C$8:$C$10&gt;=E7627),SRP!$D$8:$D$10)*(G7627/100)*(E7627/1000)),
IF(C7627="Spirits",
SUM(LOOKUP(2,1/(SRP!$B$2:$B$7&lt;=E7627)/(SRP!$C$2:$C$7&gt;=E7627),SRP!$D$2:$D$7)*(G7627/100)*(E7627/1000)),
IF(AND(C7627="Wine",D7627="Fortified Wines"),
SUM(LOOKUP(2,1/(SRP!$B$26:$B$29&lt;=E7627)/(SRP!$C$26:$C$29&gt;=E7627),SRP!$D$26:$D$29)*(G7627/100)*(E7627/1000)),
IF(C7627="Wine",
SUM(LOOKUP(2,1/(SRP!$B$21:$B$25&lt;=E7627)/(SRP!$C$21:$C$25&gt;=E7627),SRP!$D$21:$D$25)*(G7627/100)*(E7627/1000)),
IF(AND(C7627="Ready to Drink",D7627="RTD-One Pour Cocktail&gt;7%&lt;=14.5"),
SUM(LOOKUP(2,1/(SRP!$B$16:$B$20&lt;=E7627)/(SRP!$C$16:$C$20&gt;=E7627),SRP!$D$16:$D$20)*(G7627/100)*(E7627/1000)),
IF(C7627="Ready to Drink",
SUM(LOOKUP(2,1/(SRP!$B$11:$B$15&lt;=E7627)/(SRP!$C$11:$C$15&gt;=E7627),SRP!$D$11:$D$15)*(G7627/100)*(E7627/1000)),
0)))))),2)</f>
        <v>2.0699999999999998</v>
      </c>
      <c r="L7627" s="173" t="str">
        <f t="shared" si="119"/>
        <v>Beer473</v>
      </c>
      <c r="M7627" s="154">
        <f>VLOOKUP(L7627,'Slope %'!C:D,2,0)</f>
        <v>0.12</v>
      </c>
    </row>
    <row r="7628" spans="1:13" x14ac:dyDescent="0.25">
      <c r="A7628" s="169">
        <v>71393</v>
      </c>
      <c r="B7628" s="170" t="s">
        <v>5531</v>
      </c>
      <c r="C7628" s="170" t="s">
        <v>11</v>
      </c>
      <c r="D7628" s="170" t="s">
        <v>303</v>
      </c>
      <c r="E7628" s="170">
        <v>473</v>
      </c>
      <c r="F7628" s="170">
        <v>24</v>
      </c>
      <c r="G7628" s="171">
        <v>5.6</v>
      </c>
      <c r="H7628" s="170" t="s">
        <v>1764</v>
      </c>
      <c r="I7628" s="171">
        <v>7.37</v>
      </c>
      <c r="J7628" s="169">
        <v>1</v>
      </c>
      <c r="K7628" s="154" cm="1">
        <f t="array" ref="K7628">ROUND(
IF(C7628="Beer",
SUM(LOOKUP(2,1/(SRP!$B$8:$B$10&lt;=E7628)/(SRP!$C$8:$C$10&gt;=E7628),SRP!$D$8:$D$10)*(G7628/100)*(E7628/1000)),
IF(C7628="Spirits",
SUM(LOOKUP(2,1/(SRP!$B$2:$B$7&lt;=E7628)/(SRP!$C$2:$C$7&gt;=E7628),SRP!$D$2:$D$7)*(G7628/100)*(E7628/1000)),
IF(AND(C7628="Wine",D7628="Fortified Wines"),
SUM(LOOKUP(2,1/(SRP!$B$26:$B$29&lt;=E7628)/(SRP!$C$26:$C$29&gt;=E7628),SRP!$D$26:$D$29)*(G7628/100)*(E7628/1000)),
IF(C7628="Wine",
SUM(LOOKUP(2,1/(SRP!$B$21:$B$25&lt;=E7628)/(SRP!$C$21:$C$25&gt;=E7628),SRP!$D$21:$D$25)*(G7628/100)*(E7628/1000)),
IF(AND(C7628="Ready to Drink",D7628="RTD-One Pour Cocktail&gt;7%&lt;=14.5"),
SUM(LOOKUP(2,1/(SRP!$B$16:$B$20&lt;=E7628)/(SRP!$C$16:$C$20&gt;=E7628),SRP!$D$16:$D$20)*(G7628/100)*(E7628/1000)),
IF(C7628="Ready to Drink",
SUM(LOOKUP(2,1/(SRP!$B$11:$B$15&lt;=E7628)/(SRP!$C$11:$C$15&gt;=E7628),SRP!$D$11:$D$15)*(G7628/100)*(E7628/1000)),
0)))))),2)</f>
        <v>2.0699999999999998</v>
      </c>
      <c r="L7628" s="173" t="str">
        <f t="shared" si="119"/>
        <v>Beer473</v>
      </c>
      <c r="M7628" s="154">
        <f>VLOOKUP(L7628,'Slope %'!C:D,2,0)</f>
        <v>0.12</v>
      </c>
    </row>
    <row r="7629" spans="1:13" x14ac:dyDescent="0.25">
      <c r="A7629" s="169">
        <v>71396</v>
      </c>
      <c r="B7629" s="170" t="s">
        <v>5532</v>
      </c>
      <c r="C7629" s="170" t="s">
        <v>11</v>
      </c>
      <c r="D7629" s="170" t="s">
        <v>303</v>
      </c>
      <c r="E7629" s="170">
        <v>473</v>
      </c>
      <c r="F7629" s="170">
        <v>24</v>
      </c>
      <c r="G7629" s="171">
        <v>8.9</v>
      </c>
      <c r="H7629" s="170" t="s">
        <v>1764</v>
      </c>
      <c r="I7629" s="171">
        <v>7.61</v>
      </c>
      <c r="J7629" s="169">
        <v>1</v>
      </c>
      <c r="K7629" s="154" cm="1">
        <f t="array" ref="K7629">ROUND(
IF(C7629="Beer",
SUM(LOOKUP(2,1/(SRP!$B$8:$B$10&lt;=E7629)/(SRP!$C$8:$C$10&gt;=E7629),SRP!$D$8:$D$10)*(G7629/100)*(E7629/1000)),
IF(C7629="Spirits",
SUM(LOOKUP(2,1/(SRP!$B$2:$B$7&lt;=E7629)/(SRP!$C$2:$C$7&gt;=E7629),SRP!$D$2:$D$7)*(G7629/100)*(E7629/1000)),
IF(AND(C7629="Wine",D7629="Fortified Wines"),
SUM(LOOKUP(2,1/(SRP!$B$26:$B$29&lt;=E7629)/(SRP!$C$26:$C$29&gt;=E7629),SRP!$D$26:$D$29)*(G7629/100)*(E7629/1000)),
IF(C7629="Wine",
SUM(LOOKUP(2,1/(SRP!$B$21:$B$25&lt;=E7629)/(SRP!$C$21:$C$25&gt;=E7629),SRP!$D$21:$D$25)*(G7629/100)*(E7629/1000)),
IF(AND(C7629="Ready to Drink",D7629="RTD-One Pour Cocktail&gt;7%&lt;=14.5"),
SUM(LOOKUP(2,1/(SRP!$B$16:$B$20&lt;=E7629)/(SRP!$C$16:$C$20&gt;=E7629),SRP!$D$16:$D$20)*(G7629/100)*(E7629/1000)),
IF(C7629="Ready to Drink",
SUM(LOOKUP(2,1/(SRP!$B$11:$B$15&lt;=E7629)/(SRP!$C$11:$C$15&gt;=E7629),SRP!$D$11:$D$15)*(G7629/100)*(E7629/1000)),
0)))))),2)</f>
        <v>3.29</v>
      </c>
      <c r="L7629" s="173" t="str">
        <f t="shared" si="119"/>
        <v>Beer473</v>
      </c>
      <c r="M7629" s="154">
        <f>VLOOKUP(L7629,'Slope %'!C:D,2,0)</f>
        <v>0.12</v>
      </c>
    </row>
    <row r="7630" spans="1:13" x14ac:dyDescent="0.25">
      <c r="A7630" s="169">
        <v>71396</v>
      </c>
      <c r="B7630" s="170" t="s">
        <v>5532</v>
      </c>
      <c r="C7630" s="170" t="s">
        <v>11</v>
      </c>
      <c r="D7630" s="170" t="s">
        <v>303</v>
      </c>
      <c r="E7630" s="170">
        <v>473</v>
      </c>
      <c r="F7630" s="170">
        <v>24</v>
      </c>
      <c r="G7630" s="171">
        <v>8.9</v>
      </c>
      <c r="H7630" s="170" t="s">
        <v>1764</v>
      </c>
      <c r="I7630" s="171">
        <v>7.61</v>
      </c>
      <c r="J7630" s="169">
        <v>1</v>
      </c>
      <c r="K7630" s="154" cm="1">
        <f t="array" ref="K7630">ROUND(
IF(C7630="Beer",
SUM(LOOKUP(2,1/(SRP!$B$8:$B$10&lt;=E7630)/(SRP!$C$8:$C$10&gt;=E7630),SRP!$D$8:$D$10)*(G7630/100)*(E7630/1000)),
IF(C7630="Spirits",
SUM(LOOKUP(2,1/(SRP!$B$2:$B$7&lt;=E7630)/(SRP!$C$2:$C$7&gt;=E7630),SRP!$D$2:$D$7)*(G7630/100)*(E7630/1000)),
IF(AND(C7630="Wine",D7630="Fortified Wines"),
SUM(LOOKUP(2,1/(SRP!$B$26:$B$29&lt;=E7630)/(SRP!$C$26:$C$29&gt;=E7630),SRP!$D$26:$D$29)*(G7630/100)*(E7630/1000)),
IF(C7630="Wine",
SUM(LOOKUP(2,1/(SRP!$B$21:$B$25&lt;=E7630)/(SRP!$C$21:$C$25&gt;=E7630),SRP!$D$21:$D$25)*(G7630/100)*(E7630/1000)),
IF(AND(C7630="Ready to Drink",D7630="RTD-One Pour Cocktail&gt;7%&lt;=14.5"),
SUM(LOOKUP(2,1/(SRP!$B$16:$B$20&lt;=E7630)/(SRP!$C$16:$C$20&gt;=E7630),SRP!$D$16:$D$20)*(G7630/100)*(E7630/1000)),
IF(C7630="Ready to Drink",
SUM(LOOKUP(2,1/(SRP!$B$11:$B$15&lt;=E7630)/(SRP!$C$11:$C$15&gt;=E7630),SRP!$D$11:$D$15)*(G7630/100)*(E7630/1000)),
0)))))),2)</f>
        <v>3.29</v>
      </c>
      <c r="L7630" s="173" t="str">
        <f t="shared" si="119"/>
        <v>Beer473</v>
      </c>
      <c r="M7630" s="154">
        <f>VLOOKUP(L7630,'Slope %'!C:D,2,0)</f>
        <v>0.12</v>
      </c>
    </row>
    <row r="7631" spans="1:13" x14ac:dyDescent="0.25">
      <c r="A7631" s="169">
        <v>71404</v>
      </c>
      <c r="B7631" s="170" t="s">
        <v>5533</v>
      </c>
      <c r="C7631" s="170" t="s">
        <v>263</v>
      </c>
      <c r="D7631" s="170" t="s">
        <v>264</v>
      </c>
      <c r="E7631" s="170">
        <v>355</v>
      </c>
      <c r="F7631" s="170">
        <v>24</v>
      </c>
      <c r="G7631" s="171">
        <v>4.5</v>
      </c>
      <c r="H7631" s="170" t="s">
        <v>1324</v>
      </c>
      <c r="I7631" s="171">
        <v>3.69</v>
      </c>
      <c r="J7631" s="169">
        <v>1</v>
      </c>
      <c r="K7631" s="154" cm="1">
        <f t="array" ref="K7631">ROUND(
IF(C7631="Beer",
SUM(LOOKUP(2,1/(SRP!$B$8:$B$10&lt;=E7631)/(SRP!$C$8:$C$10&gt;=E7631),SRP!$D$8:$D$10)*(G7631/100)*(E7631/1000)),
IF(C7631="Spirits",
SUM(LOOKUP(2,1/(SRP!$B$2:$B$7&lt;=E7631)/(SRP!$C$2:$C$7&gt;=E7631),SRP!$D$2:$D$7)*(G7631/100)*(E7631/1000)),
IF(AND(C7631="Wine",D7631="Fortified Wines"),
SUM(LOOKUP(2,1/(SRP!$B$26:$B$29&lt;=E7631)/(SRP!$C$26:$C$29&gt;=E7631),SRP!$D$26:$D$29)*(G7631/100)*(E7631/1000)),
IF(C7631="Wine",
SUM(LOOKUP(2,1/(SRP!$B$21:$B$25&lt;=E7631)/(SRP!$C$21:$C$25&gt;=E7631),SRP!$D$21:$D$25)*(G7631/100)*(E7631/1000)),
IF(AND(C7631="Ready to Drink",D7631="RTD-One Pour Cocktail&gt;7%&lt;=14.5"),
SUM(LOOKUP(2,1/(SRP!$B$16:$B$20&lt;=E7631)/(SRP!$C$16:$C$20&gt;=E7631),SRP!$D$16:$D$20)*(G7631/100)*(E7631/1000)),
IF(C7631="Ready to Drink",
SUM(LOOKUP(2,1/(SRP!$B$11:$B$15&lt;=E7631)/(SRP!$C$11:$C$15&gt;=E7631),SRP!$D$11:$D$15)*(G7631/100)*(E7631/1000)),
0)))))),2)</f>
        <v>1.42</v>
      </c>
      <c r="L7631" s="173" t="str">
        <f t="shared" si="119"/>
        <v>Ready to Drink355</v>
      </c>
      <c r="M7631" s="154">
        <f>VLOOKUP(L7631,'Slope %'!C:D,2,0)</f>
        <v>0.12</v>
      </c>
    </row>
    <row r="7632" spans="1:13" x14ac:dyDescent="0.25">
      <c r="A7632" s="169">
        <v>71404</v>
      </c>
      <c r="B7632" s="170" t="s">
        <v>5533</v>
      </c>
      <c r="C7632" s="170" t="s">
        <v>263</v>
      </c>
      <c r="D7632" s="170" t="s">
        <v>264</v>
      </c>
      <c r="E7632" s="170">
        <v>355</v>
      </c>
      <c r="F7632" s="170">
        <v>24</v>
      </c>
      <c r="G7632" s="171">
        <v>4.5</v>
      </c>
      <c r="H7632" s="170" t="s">
        <v>1324</v>
      </c>
      <c r="I7632" s="171">
        <v>3.69</v>
      </c>
      <c r="J7632" s="169">
        <v>1</v>
      </c>
      <c r="K7632" s="154" cm="1">
        <f t="array" ref="K7632">ROUND(
IF(C7632="Beer",
SUM(LOOKUP(2,1/(SRP!$B$8:$B$10&lt;=E7632)/(SRP!$C$8:$C$10&gt;=E7632),SRP!$D$8:$D$10)*(G7632/100)*(E7632/1000)),
IF(C7632="Spirits",
SUM(LOOKUP(2,1/(SRP!$B$2:$B$7&lt;=E7632)/(SRP!$C$2:$C$7&gt;=E7632),SRP!$D$2:$D$7)*(G7632/100)*(E7632/1000)),
IF(AND(C7632="Wine",D7632="Fortified Wines"),
SUM(LOOKUP(2,1/(SRP!$B$26:$B$29&lt;=E7632)/(SRP!$C$26:$C$29&gt;=E7632),SRP!$D$26:$D$29)*(G7632/100)*(E7632/1000)),
IF(C7632="Wine",
SUM(LOOKUP(2,1/(SRP!$B$21:$B$25&lt;=E7632)/(SRP!$C$21:$C$25&gt;=E7632),SRP!$D$21:$D$25)*(G7632/100)*(E7632/1000)),
IF(AND(C7632="Ready to Drink",D7632="RTD-One Pour Cocktail&gt;7%&lt;=14.5"),
SUM(LOOKUP(2,1/(SRP!$B$16:$B$20&lt;=E7632)/(SRP!$C$16:$C$20&gt;=E7632),SRP!$D$16:$D$20)*(G7632/100)*(E7632/1000)),
IF(C7632="Ready to Drink",
SUM(LOOKUP(2,1/(SRP!$B$11:$B$15&lt;=E7632)/(SRP!$C$11:$C$15&gt;=E7632),SRP!$D$11:$D$15)*(G7632/100)*(E7632/1000)),
0)))))),2)</f>
        <v>1.42</v>
      </c>
      <c r="L7632" s="173" t="str">
        <f t="shared" si="119"/>
        <v>Ready to Drink355</v>
      </c>
      <c r="M7632" s="154">
        <f>VLOOKUP(L7632,'Slope %'!C:D,2,0)</f>
        <v>0.12</v>
      </c>
    </row>
    <row r="7633" spans="1:13" x14ac:dyDescent="0.25">
      <c r="A7633" s="169">
        <v>71405</v>
      </c>
      <c r="B7633" s="170" t="s">
        <v>5534</v>
      </c>
      <c r="C7633" s="170" t="s">
        <v>263</v>
      </c>
      <c r="D7633" s="170" t="s">
        <v>264</v>
      </c>
      <c r="E7633" s="170">
        <v>355</v>
      </c>
      <c r="F7633" s="170">
        <v>24</v>
      </c>
      <c r="G7633" s="171">
        <v>4.5</v>
      </c>
      <c r="H7633" s="170" t="s">
        <v>1324</v>
      </c>
      <c r="I7633" s="171">
        <v>4.91</v>
      </c>
      <c r="J7633" s="169">
        <v>1</v>
      </c>
      <c r="K7633" s="154" cm="1">
        <f t="array" ref="K7633">ROUND(
IF(C7633="Beer",
SUM(LOOKUP(2,1/(SRP!$B$8:$B$10&lt;=E7633)/(SRP!$C$8:$C$10&gt;=E7633),SRP!$D$8:$D$10)*(G7633/100)*(E7633/1000)),
IF(C7633="Spirits",
SUM(LOOKUP(2,1/(SRP!$B$2:$B$7&lt;=E7633)/(SRP!$C$2:$C$7&gt;=E7633),SRP!$D$2:$D$7)*(G7633/100)*(E7633/1000)),
IF(AND(C7633="Wine",D7633="Fortified Wines"),
SUM(LOOKUP(2,1/(SRP!$B$26:$B$29&lt;=E7633)/(SRP!$C$26:$C$29&gt;=E7633),SRP!$D$26:$D$29)*(G7633/100)*(E7633/1000)),
IF(C7633="Wine",
SUM(LOOKUP(2,1/(SRP!$B$21:$B$25&lt;=E7633)/(SRP!$C$21:$C$25&gt;=E7633),SRP!$D$21:$D$25)*(G7633/100)*(E7633/1000)),
IF(AND(C7633="Ready to Drink",D7633="RTD-One Pour Cocktail&gt;7%&lt;=14.5"),
SUM(LOOKUP(2,1/(SRP!$B$16:$B$20&lt;=E7633)/(SRP!$C$16:$C$20&gt;=E7633),SRP!$D$16:$D$20)*(G7633/100)*(E7633/1000)),
IF(C7633="Ready to Drink",
SUM(LOOKUP(2,1/(SRP!$B$11:$B$15&lt;=E7633)/(SRP!$C$11:$C$15&gt;=E7633),SRP!$D$11:$D$15)*(G7633/100)*(E7633/1000)),
0)))))),2)</f>
        <v>1.42</v>
      </c>
      <c r="L7633" s="173" t="str">
        <f t="shared" si="119"/>
        <v>Ready to Drink355</v>
      </c>
      <c r="M7633" s="154">
        <f>VLOOKUP(L7633,'Slope %'!C:D,2,0)</f>
        <v>0.12</v>
      </c>
    </row>
    <row r="7634" spans="1:13" x14ac:dyDescent="0.25">
      <c r="A7634" s="169">
        <v>71405</v>
      </c>
      <c r="B7634" s="170" t="s">
        <v>5534</v>
      </c>
      <c r="C7634" s="170" t="s">
        <v>263</v>
      </c>
      <c r="D7634" s="170" t="s">
        <v>264</v>
      </c>
      <c r="E7634" s="170">
        <v>355</v>
      </c>
      <c r="F7634" s="170">
        <v>24</v>
      </c>
      <c r="G7634" s="171">
        <v>4.5</v>
      </c>
      <c r="H7634" s="170" t="s">
        <v>1324</v>
      </c>
      <c r="I7634" s="171">
        <v>4.91</v>
      </c>
      <c r="J7634" s="169">
        <v>1</v>
      </c>
      <c r="K7634" s="154" cm="1">
        <f t="array" ref="K7634">ROUND(
IF(C7634="Beer",
SUM(LOOKUP(2,1/(SRP!$B$8:$B$10&lt;=E7634)/(SRP!$C$8:$C$10&gt;=E7634),SRP!$D$8:$D$10)*(G7634/100)*(E7634/1000)),
IF(C7634="Spirits",
SUM(LOOKUP(2,1/(SRP!$B$2:$B$7&lt;=E7634)/(SRP!$C$2:$C$7&gt;=E7634),SRP!$D$2:$D$7)*(G7634/100)*(E7634/1000)),
IF(AND(C7634="Wine",D7634="Fortified Wines"),
SUM(LOOKUP(2,1/(SRP!$B$26:$B$29&lt;=E7634)/(SRP!$C$26:$C$29&gt;=E7634),SRP!$D$26:$D$29)*(G7634/100)*(E7634/1000)),
IF(C7634="Wine",
SUM(LOOKUP(2,1/(SRP!$B$21:$B$25&lt;=E7634)/(SRP!$C$21:$C$25&gt;=E7634),SRP!$D$21:$D$25)*(G7634/100)*(E7634/1000)),
IF(AND(C7634="Ready to Drink",D7634="RTD-One Pour Cocktail&gt;7%&lt;=14.5"),
SUM(LOOKUP(2,1/(SRP!$B$16:$B$20&lt;=E7634)/(SRP!$C$16:$C$20&gt;=E7634),SRP!$D$16:$D$20)*(G7634/100)*(E7634/1000)),
IF(C7634="Ready to Drink",
SUM(LOOKUP(2,1/(SRP!$B$11:$B$15&lt;=E7634)/(SRP!$C$11:$C$15&gt;=E7634),SRP!$D$11:$D$15)*(G7634/100)*(E7634/1000)),
0)))))),2)</f>
        <v>1.42</v>
      </c>
      <c r="L7634" s="173" t="str">
        <f t="shared" si="119"/>
        <v>Ready to Drink355</v>
      </c>
      <c r="M7634" s="154">
        <f>VLOOKUP(L7634,'Slope %'!C:D,2,0)</f>
        <v>0.12</v>
      </c>
    </row>
    <row r="7635" spans="1:13" x14ac:dyDescent="0.25">
      <c r="A7635" s="169">
        <v>71406</v>
      </c>
      <c r="B7635" s="170" t="s">
        <v>5535</v>
      </c>
      <c r="C7635" s="170" t="s">
        <v>263</v>
      </c>
      <c r="D7635" s="170" t="s">
        <v>264</v>
      </c>
      <c r="E7635" s="170">
        <v>355</v>
      </c>
      <c r="F7635" s="170">
        <v>24</v>
      </c>
      <c r="G7635" s="171">
        <v>4.5</v>
      </c>
      <c r="H7635" s="170" t="s">
        <v>1324</v>
      </c>
      <c r="I7635" s="171">
        <v>3.69</v>
      </c>
      <c r="J7635" s="169">
        <v>1</v>
      </c>
      <c r="K7635" s="154" cm="1">
        <f t="array" ref="K7635">ROUND(
IF(C7635="Beer",
SUM(LOOKUP(2,1/(SRP!$B$8:$B$10&lt;=E7635)/(SRP!$C$8:$C$10&gt;=E7635),SRP!$D$8:$D$10)*(G7635/100)*(E7635/1000)),
IF(C7635="Spirits",
SUM(LOOKUP(2,1/(SRP!$B$2:$B$7&lt;=E7635)/(SRP!$C$2:$C$7&gt;=E7635),SRP!$D$2:$D$7)*(G7635/100)*(E7635/1000)),
IF(AND(C7635="Wine",D7635="Fortified Wines"),
SUM(LOOKUP(2,1/(SRP!$B$26:$B$29&lt;=E7635)/(SRP!$C$26:$C$29&gt;=E7635),SRP!$D$26:$D$29)*(G7635/100)*(E7635/1000)),
IF(C7635="Wine",
SUM(LOOKUP(2,1/(SRP!$B$21:$B$25&lt;=E7635)/(SRP!$C$21:$C$25&gt;=E7635),SRP!$D$21:$D$25)*(G7635/100)*(E7635/1000)),
IF(AND(C7635="Ready to Drink",D7635="RTD-One Pour Cocktail&gt;7%&lt;=14.5"),
SUM(LOOKUP(2,1/(SRP!$B$16:$B$20&lt;=E7635)/(SRP!$C$16:$C$20&gt;=E7635),SRP!$D$16:$D$20)*(G7635/100)*(E7635/1000)),
IF(C7635="Ready to Drink",
SUM(LOOKUP(2,1/(SRP!$B$11:$B$15&lt;=E7635)/(SRP!$C$11:$C$15&gt;=E7635),SRP!$D$11:$D$15)*(G7635/100)*(E7635/1000)),
0)))))),2)</f>
        <v>1.42</v>
      </c>
      <c r="L7635" s="173" t="str">
        <f t="shared" si="119"/>
        <v>Ready to Drink355</v>
      </c>
      <c r="M7635" s="154">
        <f>VLOOKUP(L7635,'Slope %'!C:D,2,0)</f>
        <v>0.12</v>
      </c>
    </row>
    <row r="7636" spans="1:13" x14ac:dyDescent="0.25">
      <c r="A7636" s="169">
        <v>71406</v>
      </c>
      <c r="B7636" s="170" t="s">
        <v>5535</v>
      </c>
      <c r="C7636" s="170" t="s">
        <v>263</v>
      </c>
      <c r="D7636" s="170" t="s">
        <v>264</v>
      </c>
      <c r="E7636" s="170">
        <v>355</v>
      </c>
      <c r="F7636" s="170">
        <v>24</v>
      </c>
      <c r="G7636" s="171">
        <v>4.5</v>
      </c>
      <c r="H7636" s="170" t="s">
        <v>1324</v>
      </c>
      <c r="I7636" s="171">
        <v>3.69</v>
      </c>
      <c r="J7636" s="169">
        <v>1</v>
      </c>
      <c r="K7636" s="154" cm="1">
        <f t="array" ref="K7636">ROUND(
IF(C7636="Beer",
SUM(LOOKUP(2,1/(SRP!$B$8:$B$10&lt;=E7636)/(SRP!$C$8:$C$10&gt;=E7636),SRP!$D$8:$D$10)*(G7636/100)*(E7636/1000)),
IF(C7636="Spirits",
SUM(LOOKUP(2,1/(SRP!$B$2:$B$7&lt;=E7636)/(SRP!$C$2:$C$7&gt;=E7636),SRP!$D$2:$D$7)*(G7636/100)*(E7636/1000)),
IF(AND(C7636="Wine",D7636="Fortified Wines"),
SUM(LOOKUP(2,1/(SRP!$B$26:$B$29&lt;=E7636)/(SRP!$C$26:$C$29&gt;=E7636),SRP!$D$26:$D$29)*(G7636/100)*(E7636/1000)),
IF(C7636="Wine",
SUM(LOOKUP(2,1/(SRP!$B$21:$B$25&lt;=E7636)/(SRP!$C$21:$C$25&gt;=E7636),SRP!$D$21:$D$25)*(G7636/100)*(E7636/1000)),
IF(AND(C7636="Ready to Drink",D7636="RTD-One Pour Cocktail&gt;7%&lt;=14.5"),
SUM(LOOKUP(2,1/(SRP!$B$16:$B$20&lt;=E7636)/(SRP!$C$16:$C$20&gt;=E7636),SRP!$D$16:$D$20)*(G7636/100)*(E7636/1000)),
IF(C7636="Ready to Drink",
SUM(LOOKUP(2,1/(SRP!$B$11:$B$15&lt;=E7636)/(SRP!$C$11:$C$15&gt;=E7636),SRP!$D$11:$D$15)*(G7636/100)*(E7636/1000)),
0)))))),2)</f>
        <v>1.42</v>
      </c>
      <c r="L7636" s="173" t="str">
        <f t="shared" si="119"/>
        <v>Ready to Drink355</v>
      </c>
      <c r="M7636" s="154">
        <f>VLOOKUP(L7636,'Slope %'!C:D,2,0)</f>
        <v>0.12</v>
      </c>
    </row>
    <row r="7637" spans="1:13" x14ac:dyDescent="0.25">
      <c r="A7637" s="169">
        <v>71408</v>
      </c>
      <c r="B7637" s="170" t="s">
        <v>5536</v>
      </c>
      <c r="C7637" s="170" t="s">
        <v>263</v>
      </c>
      <c r="D7637" s="170" t="s">
        <v>332</v>
      </c>
      <c r="E7637" s="170">
        <v>1332</v>
      </c>
      <c r="F7637" s="170">
        <v>4</v>
      </c>
      <c r="G7637" s="171">
        <v>12.5</v>
      </c>
      <c r="H7637" s="170" t="s">
        <v>177</v>
      </c>
      <c r="I7637" s="171">
        <v>22.29</v>
      </c>
      <c r="J7637" s="169">
        <v>6</v>
      </c>
      <c r="K7637" s="154" cm="1">
        <f t="array" ref="K7637">ROUND(
IF(C7637="Beer",
SUM(LOOKUP(2,1/(SRP!$B$8:$B$10&lt;=E7637)/(SRP!$C$8:$C$10&gt;=E7637),SRP!$D$8:$D$10)*(G7637/100)*(E7637/1000)),
IF(C7637="Spirits",
SUM(LOOKUP(2,1/(SRP!$B$2:$B$7&lt;=E7637)/(SRP!$C$2:$C$7&gt;=E7637),SRP!$D$2:$D$7)*(G7637/100)*(E7637/1000)),
IF(AND(C7637="Wine",D7637="Fortified Wines"),
SUM(LOOKUP(2,1/(SRP!$B$26:$B$29&lt;=E7637)/(SRP!$C$26:$C$29&gt;=E7637),SRP!$D$26:$D$29)*(G7637/100)*(E7637/1000)),
IF(C7637="Wine",
SUM(LOOKUP(2,1/(SRP!$B$21:$B$25&lt;=E7637)/(SRP!$C$21:$C$25&gt;=E7637),SRP!$D$21:$D$25)*(G7637/100)*(E7637/1000)),
IF(AND(C7637="Ready to Drink",D7637="RTD-One Pour Cocktail&gt;7%&lt;=14.5"),
SUM(LOOKUP(2,1/(SRP!$B$16:$B$20&lt;=E7637)/(SRP!$C$16:$C$20&gt;=E7637),SRP!$D$16:$D$20)*(G7637/100)*(E7637/1000)),
IF(C7637="Ready to Drink",
SUM(LOOKUP(2,1/(SRP!$B$11:$B$15&lt;=E7637)/(SRP!$C$11:$C$15&gt;=E7637),SRP!$D$11:$D$15)*(G7637/100)*(E7637/1000)),
0)))))),2)</f>
        <v>13</v>
      </c>
      <c r="L7637" s="173" t="str">
        <f t="shared" si="119"/>
        <v>Ready to Drink1332</v>
      </c>
      <c r="M7637" s="154" t="e">
        <f>VLOOKUP(L7637,'Slope %'!C:D,2,0)</f>
        <v>#N/A</v>
      </c>
    </row>
    <row r="7638" spans="1:13" x14ac:dyDescent="0.25">
      <c r="A7638" s="169">
        <v>71410</v>
      </c>
      <c r="B7638" s="170" t="s">
        <v>5537</v>
      </c>
      <c r="C7638" s="170" t="s">
        <v>263</v>
      </c>
      <c r="D7638" s="170" t="s">
        <v>332</v>
      </c>
      <c r="E7638" s="170">
        <v>2130</v>
      </c>
      <c r="F7638" s="170">
        <v>4</v>
      </c>
      <c r="G7638" s="171">
        <v>5</v>
      </c>
      <c r="H7638" s="170" t="s">
        <v>222</v>
      </c>
      <c r="I7638" s="171">
        <v>16.989999999999998</v>
      </c>
      <c r="J7638" s="169">
        <v>6</v>
      </c>
      <c r="K7638" s="154" cm="1">
        <f t="array" ref="K7638">ROUND(
IF(C7638="Beer",
SUM(LOOKUP(2,1/(SRP!$B$8:$B$10&lt;=E7638)/(SRP!$C$8:$C$10&gt;=E7638),SRP!$D$8:$D$10)*(G7638/100)*(E7638/1000)),
IF(C7638="Spirits",
SUM(LOOKUP(2,1/(SRP!$B$2:$B$7&lt;=E7638)/(SRP!$C$2:$C$7&gt;=E7638),SRP!$D$2:$D$7)*(G7638/100)*(E7638/1000)),
IF(AND(C7638="Wine",D7638="Fortified Wines"),
SUM(LOOKUP(2,1/(SRP!$B$26:$B$29&lt;=E7638)/(SRP!$C$26:$C$29&gt;=E7638),SRP!$D$26:$D$29)*(G7638/100)*(E7638/1000)),
IF(C7638="Wine",
SUM(LOOKUP(2,1/(SRP!$B$21:$B$25&lt;=E7638)/(SRP!$C$21:$C$25&gt;=E7638),SRP!$D$21:$D$25)*(G7638/100)*(E7638/1000)),
IF(AND(C7638="Ready to Drink",D7638="RTD-One Pour Cocktail&gt;7%&lt;=14.5"),
SUM(LOOKUP(2,1/(SRP!$B$16:$B$20&lt;=E7638)/(SRP!$C$16:$C$20&gt;=E7638),SRP!$D$16:$D$20)*(G7638/100)*(E7638/1000)),
IF(C7638="Ready to Drink",
SUM(LOOKUP(2,1/(SRP!$B$11:$B$15&lt;=E7638)/(SRP!$C$11:$C$15&gt;=E7638),SRP!$D$11:$D$15)*(G7638/100)*(E7638/1000)),
0)))))),2)</f>
        <v>8.31</v>
      </c>
      <c r="L7638" s="173" t="str">
        <f t="shared" si="119"/>
        <v>Ready to Drink2130</v>
      </c>
      <c r="M7638" s="154">
        <f>VLOOKUP(L7638,'Slope %'!C:D,2,0)</f>
        <v>0.1</v>
      </c>
    </row>
    <row r="7639" spans="1:13" x14ac:dyDescent="0.25">
      <c r="A7639" s="169">
        <v>71410</v>
      </c>
      <c r="B7639" s="170" t="s">
        <v>5537</v>
      </c>
      <c r="C7639" s="170" t="s">
        <v>263</v>
      </c>
      <c r="D7639" s="170" t="s">
        <v>332</v>
      </c>
      <c r="E7639" s="170">
        <v>2130</v>
      </c>
      <c r="F7639" s="170">
        <v>4</v>
      </c>
      <c r="G7639" s="171">
        <v>5</v>
      </c>
      <c r="H7639" s="170" t="s">
        <v>222</v>
      </c>
      <c r="I7639" s="171">
        <v>16.989999999999998</v>
      </c>
      <c r="J7639" s="169">
        <v>6</v>
      </c>
      <c r="K7639" s="154" cm="1">
        <f t="array" ref="K7639">ROUND(
IF(C7639="Beer",
SUM(LOOKUP(2,1/(SRP!$B$8:$B$10&lt;=E7639)/(SRP!$C$8:$C$10&gt;=E7639),SRP!$D$8:$D$10)*(G7639/100)*(E7639/1000)),
IF(C7639="Spirits",
SUM(LOOKUP(2,1/(SRP!$B$2:$B$7&lt;=E7639)/(SRP!$C$2:$C$7&gt;=E7639),SRP!$D$2:$D$7)*(G7639/100)*(E7639/1000)),
IF(AND(C7639="Wine",D7639="Fortified Wines"),
SUM(LOOKUP(2,1/(SRP!$B$26:$B$29&lt;=E7639)/(SRP!$C$26:$C$29&gt;=E7639),SRP!$D$26:$D$29)*(G7639/100)*(E7639/1000)),
IF(C7639="Wine",
SUM(LOOKUP(2,1/(SRP!$B$21:$B$25&lt;=E7639)/(SRP!$C$21:$C$25&gt;=E7639),SRP!$D$21:$D$25)*(G7639/100)*(E7639/1000)),
IF(AND(C7639="Ready to Drink",D7639="RTD-One Pour Cocktail&gt;7%&lt;=14.5"),
SUM(LOOKUP(2,1/(SRP!$B$16:$B$20&lt;=E7639)/(SRP!$C$16:$C$20&gt;=E7639),SRP!$D$16:$D$20)*(G7639/100)*(E7639/1000)),
IF(C7639="Ready to Drink",
SUM(LOOKUP(2,1/(SRP!$B$11:$B$15&lt;=E7639)/(SRP!$C$11:$C$15&gt;=E7639),SRP!$D$11:$D$15)*(G7639/100)*(E7639/1000)),
0)))))),2)</f>
        <v>8.31</v>
      </c>
      <c r="L7639" s="173" t="str">
        <f t="shared" si="119"/>
        <v>Ready to Drink2130</v>
      </c>
      <c r="M7639" s="154">
        <f>VLOOKUP(L7639,'Slope %'!C:D,2,0)</f>
        <v>0.1</v>
      </c>
    </row>
    <row r="7640" spans="1:13" x14ac:dyDescent="0.25">
      <c r="A7640" s="169">
        <v>71411</v>
      </c>
      <c r="B7640" s="170" t="s">
        <v>5538</v>
      </c>
      <c r="C7640" s="170" t="s">
        <v>11</v>
      </c>
      <c r="D7640" s="170" t="s">
        <v>12</v>
      </c>
      <c r="E7640" s="170">
        <v>355</v>
      </c>
      <c r="F7640" s="170">
        <v>24</v>
      </c>
      <c r="G7640" s="171">
        <v>4.5</v>
      </c>
      <c r="H7640" s="170" t="s">
        <v>1391</v>
      </c>
      <c r="I7640" s="171">
        <v>2.21</v>
      </c>
      <c r="J7640" s="169">
        <v>1</v>
      </c>
      <c r="K7640" s="154" cm="1">
        <f t="array" ref="K7640">ROUND(
IF(C7640="Beer",
SUM(LOOKUP(2,1/(SRP!$B$8:$B$10&lt;=E7640)/(SRP!$C$8:$C$10&gt;=E7640),SRP!$D$8:$D$10)*(G7640/100)*(E7640/1000)),
IF(C7640="Spirits",
SUM(LOOKUP(2,1/(SRP!$B$2:$B$7&lt;=E7640)/(SRP!$C$2:$C$7&gt;=E7640),SRP!$D$2:$D$7)*(G7640/100)*(E7640/1000)),
IF(AND(C7640="Wine",D7640="Fortified Wines"),
SUM(LOOKUP(2,1/(SRP!$B$26:$B$29&lt;=E7640)/(SRP!$C$26:$C$29&gt;=E7640),SRP!$D$26:$D$29)*(G7640/100)*(E7640/1000)),
IF(C7640="Wine",
SUM(LOOKUP(2,1/(SRP!$B$21:$B$25&lt;=E7640)/(SRP!$C$21:$C$25&gt;=E7640),SRP!$D$21:$D$25)*(G7640/100)*(E7640/1000)),
IF(AND(C7640="Ready to Drink",D7640="RTD-One Pour Cocktail&gt;7%&lt;=14.5"),
SUM(LOOKUP(2,1/(SRP!$B$16:$B$20&lt;=E7640)/(SRP!$C$16:$C$20&gt;=E7640),SRP!$D$16:$D$20)*(G7640/100)*(E7640/1000)),
IF(C7640="Ready to Drink",
SUM(LOOKUP(2,1/(SRP!$B$11:$B$15&lt;=E7640)/(SRP!$C$11:$C$15&gt;=E7640),SRP!$D$11:$D$15)*(G7640/100)*(E7640/1000)),
0)))))),2)</f>
        <v>1.25</v>
      </c>
      <c r="L7640" s="173" t="str">
        <f t="shared" si="119"/>
        <v>Beer355</v>
      </c>
      <c r="M7640" s="154">
        <f>VLOOKUP(L7640,'Slope %'!C:D,2,0)</f>
        <v>0.12</v>
      </c>
    </row>
    <row r="7641" spans="1:13" x14ac:dyDescent="0.25">
      <c r="A7641" s="169">
        <v>71411</v>
      </c>
      <c r="B7641" s="170" t="s">
        <v>5538</v>
      </c>
      <c r="C7641" s="170" t="s">
        <v>11</v>
      </c>
      <c r="D7641" s="170" t="s">
        <v>12</v>
      </c>
      <c r="E7641" s="170">
        <v>355</v>
      </c>
      <c r="F7641" s="170">
        <v>24</v>
      </c>
      <c r="G7641" s="171">
        <v>4.5</v>
      </c>
      <c r="H7641" s="170" t="s">
        <v>1391</v>
      </c>
      <c r="I7641" s="171">
        <v>2.21</v>
      </c>
      <c r="J7641" s="169">
        <v>1</v>
      </c>
      <c r="K7641" s="154" cm="1">
        <f t="array" ref="K7641">ROUND(
IF(C7641="Beer",
SUM(LOOKUP(2,1/(SRP!$B$8:$B$10&lt;=E7641)/(SRP!$C$8:$C$10&gt;=E7641),SRP!$D$8:$D$10)*(G7641/100)*(E7641/1000)),
IF(C7641="Spirits",
SUM(LOOKUP(2,1/(SRP!$B$2:$B$7&lt;=E7641)/(SRP!$C$2:$C$7&gt;=E7641),SRP!$D$2:$D$7)*(G7641/100)*(E7641/1000)),
IF(AND(C7641="Wine",D7641="Fortified Wines"),
SUM(LOOKUP(2,1/(SRP!$B$26:$B$29&lt;=E7641)/(SRP!$C$26:$C$29&gt;=E7641),SRP!$D$26:$D$29)*(G7641/100)*(E7641/1000)),
IF(C7641="Wine",
SUM(LOOKUP(2,1/(SRP!$B$21:$B$25&lt;=E7641)/(SRP!$C$21:$C$25&gt;=E7641),SRP!$D$21:$D$25)*(G7641/100)*(E7641/1000)),
IF(AND(C7641="Ready to Drink",D7641="RTD-One Pour Cocktail&gt;7%&lt;=14.5"),
SUM(LOOKUP(2,1/(SRP!$B$16:$B$20&lt;=E7641)/(SRP!$C$16:$C$20&gt;=E7641),SRP!$D$16:$D$20)*(G7641/100)*(E7641/1000)),
IF(C7641="Ready to Drink",
SUM(LOOKUP(2,1/(SRP!$B$11:$B$15&lt;=E7641)/(SRP!$C$11:$C$15&gt;=E7641),SRP!$D$11:$D$15)*(G7641/100)*(E7641/1000)),
0)))))),2)</f>
        <v>1.25</v>
      </c>
      <c r="L7641" s="173" t="str">
        <f t="shared" si="119"/>
        <v>Beer355</v>
      </c>
      <c r="M7641" s="154">
        <f>VLOOKUP(L7641,'Slope %'!C:D,2,0)</f>
        <v>0.12</v>
      </c>
    </row>
    <row r="7642" spans="1:13" x14ac:dyDescent="0.25">
      <c r="A7642" s="169">
        <v>71416</v>
      </c>
      <c r="B7642" s="170" t="s">
        <v>5539</v>
      </c>
      <c r="C7642" s="170" t="s">
        <v>15</v>
      </c>
      <c r="D7642" s="170" t="s">
        <v>225</v>
      </c>
      <c r="E7642" s="170">
        <v>750</v>
      </c>
      <c r="F7642" s="170">
        <v>12</v>
      </c>
      <c r="G7642" s="171">
        <v>40</v>
      </c>
      <c r="H7642" s="170" t="s">
        <v>73</v>
      </c>
      <c r="I7642" s="171">
        <v>55.99</v>
      </c>
      <c r="J7642" s="169">
        <v>1</v>
      </c>
      <c r="K7642" s="154" cm="1">
        <f t="array" ref="K7642">ROUND(
IF(C7642="Beer",
SUM(LOOKUP(2,1/(SRP!$B$8:$B$10&lt;=E7642)/(SRP!$C$8:$C$10&gt;=E7642),SRP!$D$8:$D$10)*(G7642/100)*(E7642/1000)),
IF(C7642="Spirits",
SUM(LOOKUP(2,1/(SRP!$B$2:$B$7&lt;=E7642)/(SRP!$C$2:$C$7&gt;=E7642),SRP!$D$2:$D$7)*(G7642/100)*(E7642/1000)),
IF(AND(C7642="Wine",D7642="Fortified Wines"),
SUM(LOOKUP(2,1/(SRP!$B$26:$B$29&lt;=E7642)/(SRP!$C$26:$C$29&gt;=E7642),SRP!$D$26:$D$29)*(G7642/100)*(E7642/1000)),
IF(C7642="Wine",
SUM(LOOKUP(2,1/(SRP!$B$21:$B$25&lt;=E7642)/(SRP!$C$21:$C$25&gt;=E7642),SRP!$D$21:$D$25)*(G7642/100)*(E7642/1000)),
IF(AND(C7642="Ready to Drink",D7642="RTD-One Pour Cocktail&gt;7%&lt;=14.5"),
SUM(LOOKUP(2,1/(SRP!$B$16:$B$20&lt;=E7642)/(SRP!$C$16:$C$20&gt;=E7642),SRP!$D$16:$D$20)*(G7642/100)*(E7642/1000)),
IF(C7642="Ready to Drink",
SUM(LOOKUP(2,1/(SRP!$B$11:$B$15&lt;=E7642)/(SRP!$C$11:$C$15&gt;=E7642),SRP!$D$11:$D$15)*(G7642/100)*(E7642/1000)),
0)))))),2)</f>
        <v>23.42</v>
      </c>
      <c r="L7642" s="173" t="str">
        <f t="shared" si="119"/>
        <v>Spirits750</v>
      </c>
      <c r="M7642" s="154">
        <f>VLOOKUP(L7642,'Slope %'!C:D,2,0)</f>
        <v>7.0000000000000007E-2</v>
      </c>
    </row>
    <row r="7643" spans="1:13" x14ac:dyDescent="0.25">
      <c r="A7643" s="169">
        <v>71417</v>
      </c>
      <c r="B7643" s="170" t="s">
        <v>5540</v>
      </c>
      <c r="C7643" s="170" t="s">
        <v>11</v>
      </c>
      <c r="D7643" s="170" t="s">
        <v>267</v>
      </c>
      <c r="E7643" s="170">
        <v>355</v>
      </c>
      <c r="F7643" s="170">
        <v>24</v>
      </c>
      <c r="G7643" s="171">
        <v>5</v>
      </c>
      <c r="H7643" s="170" t="s">
        <v>1391</v>
      </c>
      <c r="I7643" s="171">
        <v>2.5299999999999998</v>
      </c>
      <c r="J7643" s="169">
        <v>1</v>
      </c>
      <c r="K7643" s="154" cm="1">
        <f t="array" ref="K7643">ROUND(
IF(C7643="Beer",
SUM(LOOKUP(2,1/(SRP!$B$8:$B$10&lt;=E7643)/(SRP!$C$8:$C$10&gt;=E7643),SRP!$D$8:$D$10)*(G7643/100)*(E7643/1000)),
IF(C7643="Spirits",
SUM(LOOKUP(2,1/(SRP!$B$2:$B$7&lt;=E7643)/(SRP!$C$2:$C$7&gt;=E7643),SRP!$D$2:$D$7)*(G7643/100)*(E7643/1000)),
IF(AND(C7643="Wine",D7643="Fortified Wines"),
SUM(LOOKUP(2,1/(SRP!$B$26:$B$29&lt;=E7643)/(SRP!$C$26:$C$29&gt;=E7643),SRP!$D$26:$D$29)*(G7643/100)*(E7643/1000)),
IF(C7643="Wine",
SUM(LOOKUP(2,1/(SRP!$B$21:$B$25&lt;=E7643)/(SRP!$C$21:$C$25&gt;=E7643),SRP!$D$21:$D$25)*(G7643/100)*(E7643/1000)),
IF(AND(C7643="Ready to Drink",D7643="RTD-One Pour Cocktail&gt;7%&lt;=14.5"),
SUM(LOOKUP(2,1/(SRP!$B$16:$B$20&lt;=E7643)/(SRP!$C$16:$C$20&gt;=E7643),SRP!$D$16:$D$20)*(G7643/100)*(E7643/1000)),
IF(C7643="Ready to Drink",
SUM(LOOKUP(2,1/(SRP!$B$11:$B$15&lt;=E7643)/(SRP!$C$11:$C$15&gt;=E7643),SRP!$D$11:$D$15)*(G7643/100)*(E7643/1000)),
0)))))),2)</f>
        <v>1.39</v>
      </c>
      <c r="L7643" s="173" t="str">
        <f t="shared" si="119"/>
        <v>Beer355</v>
      </c>
      <c r="M7643" s="154">
        <f>VLOOKUP(L7643,'Slope %'!C:D,2,0)</f>
        <v>0.12</v>
      </c>
    </row>
    <row r="7644" spans="1:13" x14ac:dyDescent="0.25">
      <c r="A7644" s="169">
        <v>71417</v>
      </c>
      <c r="B7644" s="170" t="s">
        <v>5540</v>
      </c>
      <c r="C7644" s="170" t="s">
        <v>11</v>
      </c>
      <c r="D7644" s="170" t="s">
        <v>267</v>
      </c>
      <c r="E7644" s="170">
        <v>355</v>
      </c>
      <c r="F7644" s="170">
        <v>24</v>
      </c>
      <c r="G7644" s="171">
        <v>5</v>
      </c>
      <c r="H7644" s="170" t="s">
        <v>1391</v>
      </c>
      <c r="I7644" s="171">
        <v>2.5299999999999998</v>
      </c>
      <c r="J7644" s="169">
        <v>1</v>
      </c>
      <c r="K7644" s="154" cm="1">
        <f t="array" ref="K7644">ROUND(
IF(C7644="Beer",
SUM(LOOKUP(2,1/(SRP!$B$8:$B$10&lt;=E7644)/(SRP!$C$8:$C$10&gt;=E7644),SRP!$D$8:$D$10)*(G7644/100)*(E7644/1000)),
IF(C7644="Spirits",
SUM(LOOKUP(2,1/(SRP!$B$2:$B$7&lt;=E7644)/(SRP!$C$2:$C$7&gt;=E7644),SRP!$D$2:$D$7)*(G7644/100)*(E7644/1000)),
IF(AND(C7644="Wine",D7644="Fortified Wines"),
SUM(LOOKUP(2,1/(SRP!$B$26:$B$29&lt;=E7644)/(SRP!$C$26:$C$29&gt;=E7644),SRP!$D$26:$D$29)*(G7644/100)*(E7644/1000)),
IF(C7644="Wine",
SUM(LOOKUP(2,1/(SRP!$B$21:$B$25&lt;=E7644)/(SRP!$C$21:$C$25&gt;=E7644),SRP!$D$21:$D$25)*(G7644/100)*(E7644/1000)),
IF(AND(C7644="Ready to Drink",D7644="RTD-One Pour Cocktail&gt;7%&lt;=14.5"),
SUM(LOOKUP(2,1/(SRP!$B$16:$B$20&lt;=E7644)/(SRP!$C$16:$C$20&gt;=E7644),SRP!$D$16:$D$20)*(G7644/100)*(E7644/1000)),
IF(C7644="Ready to Drink",
SUM(LOOKUP(2,1/(SRP!$B$11:$B$15&lt;=E7644)/(SRP!$C$11:$C$15&gt;=E7644),SRP!$D$11:$D$15)*(G7644/100)*(E7644/1000)),
0)))))),2)</f>
        <v>1.39</v>
      </c>
      <c r="L7644" s="173" t="str">
        <f t="shared" si="119"/>
        <v>Beer355</v>
      </c>
      <c r="M7644" s="154">
        <f>VLOOKUP(L7644,'Slope %'!C:D,2,0)</f>
        <v>0.12</v>
      </c>
    </row>
    <row r="7645" spans="1:13" x14ac:dyDescent="0.25">
      <c r="A7645" s="169">
        <v>71418</v>
      </c>
      <c r="B7645" s="170" t="s">
        <v>5541</v>
      </c>
      <c r="C7645" s="170" t="s">
        <v>263</v>
      </c>
      <c r="D7645" s="170" t="s">
        <v>332</v>
      </c>
      <c r="E7645" s="170">
        <v>2130</v>
      </c>
      <c r="F7645" s="170">
        <v>4</v>
      </c>
      <c r="G7645" s="171">
        <v>5</v>
      </c>
      <c r="H7645" s="170" t="s">
        <v>222</v>
      </c>
      <c r="I7645" s="171">
        <v>14.99</v>
      </c>
      <c r="J7645" s="169">
        <v>6</v>
      </c>
      <c r="K7645" s="154" cm="1">
        <f t="array" ref="K7645">ROUND(
IF(C7645="Beer",
SUM(LOOKUP(2,1/(SRP!$B$8:$B$10&lt;=E7645)/(SRP!$C$8:$C$10&gt;=E7645),SRP!$D$8:$D$10)*(G7645/100)*(E7645/1000)),
IF(C7645="Spirits",
SUM(LOOKUP(2,1/(SRP!$B$2:$B$7&lt;=E7645)/(SRP!$C$2:$C$7&gt;=E7645),SRP!$D$2:$D$7)*(G7645/100)*(E7645/1000)),
IF(AND(C7645="Wine",D7645="Fortified Wines"),
SUM(LOOKUP(2,1/(SRP!$B$26:$B$29&lt;=E7645)/(SRP!$C$26:$C$29&gt;=E7645),SRP!$D$26:$D$29)*(G7645/100)*(E7645/1000)),
IF(C7645="Wine",
SUM(LOOKUP(2,1/(SRP!$B$21:$B$25&lt;=E7645)/(SRP!$C$21:$C$25&gt;=E7645),SRP!$D$21:$D$25)*(G7645/100)*(E7645/1000)),
IF(AND(C7645="Ready to Drink",D7645="RTD-One Pour Cocktail&gt;7%&lt;=14.5"),
SUM(LOOKUP(2,1/(SRP!$B$16:$B$20&lt;=E7645)/(SRP!$C$16:$C$20&gt;=E7645),SRP!$D$16:$D$20)*(G7645/100)*(E7645/1000)),
IF(C7645="Ready to Drink",
SUM(LOOKUP(2,1/(SRP!$B$11:$B$15&lt;=E7645)/(SRP!$C$11:$C$15&gt;=E7645),SRP!$D$11:$D$15)*(G7645/100)*(E7645/1000)),
0)))))),2)</f>
        <v>8.31</v>
      </c>
      <c r="L7645" s="173" t="str">
        <f t="shared" si="119"/>
        <v>Ready to Drink2130</v>
      </c>
      <c r="M7645" s="154">
        <f>VLOOKUP(L7645,'Slope %'!C:D,2,0)</f>
        <v>0.1</v>
      </c>
    </row>
    <row r="7646" spans="1:13" x14ac:dyDescent="0.25">
      <c r="A7646" s="169">
        <v>71418</v>
      </c>
      <c r="B7646" s="170" t="s">
        <v>5541</v>
      </c>
      <c r="C7646" s="170" t="s">
        <v>263</v>
      </c>
      <c r="D7646" s="170" t="s">
        <v>332</v>
      </c>
      <c r="E7646" s="170">
        <v>2130</v>
      </c>
      <c r="F7646" s="170">
        <v>4</v>
      </c>
      <c r="G7646" s="171">
        <v>5</v>
      </c>
      <c r="H7646" s="170" t="s">
        <v>222</v>
      </c>
      <c r="I7646" s="171">
        <v>14.99</v>
      </c>
      <c r="J7646" s="169">
        <v>6</v>
      </c>
      <c r="K7646" s="154" cm="1">
        <f t="array" ref="K7646">ROUND(
IF(C7646="Beer",
SUM(LOOKUP(2,1/(SRP!$B$8:$B$10&lt;=E7646)/(SRP!$C$8:$C$10&gt;=E7646),SRP!$D$8:$D$10)*(G7646/100)*(E7646/1000)),
IF(C7646="Spirits",
SUM(LOOKUP(2,1/(SRP!$B$2:$B$7&lt;=E7646)/(SRP!$C$2:$C$7&gt;=E7646),SRP!$D$2:$D$7)*(G7646/100)*(E7646/1000)),
IF(AND(C7646="Wine",D7646="Fortified Wines"),
SUM(LOOKUP(2,1/(SRP!$B$26:$B$29&lt;=E7646)/(SRP!$C$26:$C$29&gt;=E7646),SRP!$D$26:$D$29)*(G7646/100)*(E7646/1000)),
IF(C7646="Wine",
SUM(LOOKUP(2,1/(SRP!$B$21:$B$25&lt;=E7646)/(SRP!$C$21:$C$25&gt;=E7646),SRP!$D$21:$D$25)*(G7646/100)*(E7646/1000)),
IF(AND(C7646="Ready to Drink",D7646="RTD-One Pour Cocktail&gt;7%&lt;=14.5"),
SUM(LOOKUP(2,1/(SRP!$B$16:$B$20&lt;=E7646)/(SRP!$C$16:$C$20&gt;=E7646),SRP!$D$16:$D$20)*(G7646/100)*(E7646/1000)),
IF(C7646="Ready to Drink",
SUM(LOOKUP(2,1/(SRP!$B$11:$B$15&lt;=E7646)/(SRP!$C$11:$C$15&gt;=E7646),SRP!$D$11:$D$15)*(G7646/100)*(E7646/1000)),
0)))))),2)</f>
        <v>8.31</v>
      </c>
      <c r="L7646" s="173" t="str">
        <f t="shared" si="119"/>
        <v>Ready to Drink2130</v>
      </c>
      <c r="M7646" s="154">
        <f>VLOOKUP(L7646,'Slope %'!C:D,2,0)</f>
        <v>0.1</v>
      </c>
    </row>
    <row r="7647" spans="1:13" x14ac:dyDescent="0.25">
      <c r="A7647" s="169">
        <v>71419</v>
      </c>
      <c r="B7647" s="170" t="s">
        <v>5542</v>
      </c>
      <c r="C7647" s="170" t="s">
        <v>15</v>
      </c>
      <c r="D7647" s="170" t="s">
        <v>1454</v>
      </c>
      <c r="E7647" s="170">
        <v>750</v>
      </c>
      <c r="F7647" s="170">
        <v>12</v>
      </c>
      <c r="G7647" s="171">
        <v>35</v>
      </c>
      <c r="H7647" s="170" t="s">
        <v>73</v>
      </c>
      <c r="I7647" s="171">
        <v>49.99</v>
      </c>
      <c r="J7647" s="169">
        <v>1</v>
      </c>
      <c r="K7647" s="154" cm="1">
        <f t="array" ref="K7647">ROUND(
IF(C7647="Beer",
SUM(LOOKUP(2,1/(SRP!$B$8:$B$10&lt;=E7647)/(SRP!$C$8:$C$10&gt;=E7647),SRP!$D$8:$D$10)*(G7647/100)*(E7647/1000)),
IF(C7647="Spirits",
SUM(LOOKUP(2,1/(SRP!$B$2:$B$7&lt;=E7647)/(SRP!$C$2:$C$7&gt;=E7647),SRP!$D$2:$D$7)*(G7647/100)*(E7647/1000)),
IF(AND(C7647="Wine",D7647="Fortified Wines"),
SUM(LOOKUP(2,1/(SRP!$B$26:$B$29&lt;=E7647)/(SRP!$C$26:$C$29&gt;=E7647),SRP!$D$26:$D$29)*(G7647/100)*(E7647/1000)),
IF(C7647="Wine",
SUM(LOOKUP(2,1/(SRP!$B$21:$B$25&lt;=E7647)/(SRP!$C$21:$C$25&gt;=E7647),SRP!$D$21:$D$25)*(G7647/100)*(E7647/1000)),
IF(AND(C7647="Ready to Drink",D7647="RTD-One Pour Cocktail&gt;7%&lt;=14.5"),
SUM(LOOKUP(2,1/(SRP!$B$16:$B$20&lt;=E7647)/(SRP!$C$16:$C$20&gt;=E7647),SRP!$D$16:$D$20)*(G7647/100)*(E7647/1000)),
IF(C7647="Ready to Drink",
SUM(LOOKUP(2,1/(SRP!$B$11:$B$15&lt;=E7647)/(SRP!$C$11:$C$15&gt;=E7647),SRP!$D$11:$D$15)*(G7647/100)*(E7647/1000)),
0)))))),2)</f>
        <v>20.49</v>
      </c>
      <c r="L7647" s="173" t="str">
        <f t="shared" si="119"/>
        <v>Spirits750</v>
      </c>
      <c r="M7647" s="154">
        <f>VLOOKUP(L7647,'Slope %'!C:D,2,0)</f>
        <v>7.0000000000000007E-2</v>
      </c>
    </row>
    <row r="7648" spans="1:13" x14ac:dyDescent="0.25">
      <c r="A7648" s="169">
        <v>71420</v>
      </c>
      <c r="B7648" s="170" t="s">
        <v>5543</v>
      </c>
      <c r="C7648" s="170" t="s">
        <v>24</v>
      </c>
      <c r="D7648" s="170" t="s">
        <v>34</v>
      </c>
      <c r="E7648" s="170">
        <v>750</v>
      </c>
      <c r="F7648" s="170">
        <v>12</v>
      </c>
      <c r="G7648" s="171">
        <v>12</v>
      </c>
      <c r="H7648" s="170" t="s">
        <v>22</v>
      </c>
      <c r="I7648" s="171">
        <v>13.49</v>
      </c>
      <c r="J7648" s="169">
        <v>1</v>
      </c>
      <c r="K7648" s="154" cm="1">
        <f t="array" ref="K7648">ROUND(
IF(C7648="Beer",
SUM(LOOKUP(2,1/(SRP!$B$8:$B$10&lt;=E7648)/(SRP!$C$8:$C$10&gt;=E7648),SRP!$D$8:$D$10)*(G7648/100)*(E7648/1000)),
IF(C7648="Spirits",
SUM(LOOKUP(2,1/(SRP!$B$2:$B$7&lt;=E7648)/(SRP!$C$2:$C$7&gt;=E7648),SRP!$D$2:$D$7)*(G7648/100)*(E7648/1000)),
IF(AND(C7648="Wine",D7648="Fortified Wines"),
SUM(LOOKUP(2,1/(SRP!$B$26:$B$29&lt;=E7648)/(SRP!$C$26:$C$29&gt;=E7648),SRP!$D$26:$D$29)*(G7648/100)*(E7648/1000)),
IF(C7648="Wine",
SUM(LOOKUP(2,1/(SRP!$B$21:$B$25&lt;=E7648)/(SRP!$C$21:$C$25&gt;=E7648),SRP!$D$21:$D$25)*(G7648/100)*(E7648/1000)),
IF(AND(C7648="Ready to Drink",D7648="RTD-One Pour Cocktail&gt;7%&lt;=14.5"),
SUM(LOOKUP(2,1/(SRP!$B$16:$B$20&lt;=E7648)/(SRP!$C$16:$C$20&gt;=E7648),SRP!$D$16:$D$20)*(G7648/100)*(E7648/1000)),
IF(C7648="Ready to Drink",
SUM(LOOKUP(2,1/(SRP!$B$11:$B$15&lt;=E7648)/(SRP!$C$11:$C$15&gt;=E7648),SRP!$D$11:$D$15)*(G7648/100)*(E7648/1000)),
0)))))),2)</f>
        <v>7.03</v>
      </c>
      <c r="L7648" s="173" t="str">
        <f t="shared" si="119"/>
        <v>Wine750</v>
      </c>
      <c r="M7648" s="154">
        <f>VLOOKUP(L7648,'Slope %'!C:D,2,0)</f>
        <v>0.1</v>
      </c>
    </row>
    <row r="7649" spans="1:13" x14ac:dyDescent="0.25">
      <c r="A7649" s="169">
        <v>71421</v>
      </c>
      <c r="B7649" s="170" t="s">
        <v>5544</v>
      </c>
      <c r="C7649" s="170" t="s">
        <v>263</v>
      </c>
      <c r="D7649" s="170" t="s">
        <v>264</v>
      </c>
      <c r="E7649" s="170">
        <v>2130</v>
      </c>
      <c r="F7649" s="170">
        <v>4</v>
      </c>
      <c r="G7649" s="171">
        <v>5</v>
      </c>
      <c r="H7649" s="170" t="s">
        <v>222</v>
      </c>
      <c r="I7649" s="171">
        <v>14.99</v>
      </c>
      <c r="J7649" s="169">
        <v>6</v>
      </c>
      <c r="K7649" s="154" cm="1">
        <f t="array" ref="K7649">ROUND(
IF(C7649="Beer",
SUM(LOOKUP(2,1/(SRP!$B$8:$B$10&lt;=E7649)/(SRP!$C$8:$C$10&gt;=E7649),SRP!$D$8:$D$10)*(G7649/100)*(E7649/1000)),
IF(C7649="Spirits",
SUM(LOOKUP(2,1/(SRP!$B$2:$B$7&lt;=E7649)/(SRP!$C$2:$C$7&gt;=E7649),SRP!$D$2:$D$7)*(G7649/100)*(E7649/1000)),
IF(AND(C7649="Wine",D7649="Fortified Wines"),
SUM(LOOKUP(2,1/(SRP!$B$26:$B$29&lt;=E7649)/(SRP!$C$26:$C$29&gt;=E7649),SRP!$D$26:$D$29)*(G7649/100)*(E7649/1000)),
IF(C7649="Wine",
SUM(LOOKUP(2,1/(SRP!$B$21:$B$25&lt;=E7649)/(SRP!$C$21:$C$25&gt;=E7649),SRP!$D$21:$D$25)*(G7649/100)*(E7649/1000)),
IF(AND(C7649="Ready to Drink",D7649="RTD-One Pour Cocktail&gt;7%&lt;=14.5"),
SUM(LOOKUP(2,1/(SRP!$B$16:$B$20&lt;=E7649)/(SRP!$C$16:$C$20&gt;=E7649),SRP!$D$16:$D$20)*(G7649/100)*(E7649/1000)),
IF(C7649="Ready to Drink",
SUM(LOOKUP(2,1/(SRP!$B$11:$B$15&lt;=E7649)/(SRP!$C$11:$C$15&gt;=E7649),SRP!$D$11:$D$15)*(G7649/100)*(E7649/1000)),
0)))))),2)</f>
        <v>8.31</v>
      </c>
      <c r="L7649" s="173" t="str">
        <f t="shared" si="119"/>
        <v>Ready to Drink2130</v>
      </c>
      <c r="M7649" s="154">
        <f>VLOOKUP(L7649,'Slope %'!C:D,2,0)</f>
        <v>0.1</v>
      </c>
    </row>
    <row r="7650" spans="1:13" x14ac:dyDescent="0.25">
      <c r="A7650" s="169">
        <v>71421</v>
      </c>
      <c r="B7650" s="170" t="s">
        <v>5544</v>
      </c>
      <c r="C7650" s="170" t="s">
        <v>263</v>
      </c>
      <c r="D7650" s="170" t="s">
        <v>264</v>
      </c>
      <c r="E7650" s="170">
        <v>2130</v>
      </c>
      <c r="F7650" s="170">
        <v>4</v>
      </c>
      <c r="G7650" s="171">
        <v>5</v>
      </c>
      <c r="H7650" s="170" t="s">
        <v>222</v>
      </c>
      <c r="I7650" s="171">
        <v>14.99</v>
      </c>
      <c r="J7650" s="169">
        <v>6</v>
      </c>
      <c r="K7650" s="154" cm="1">
        <f t="array" ref="K7650">ROUND(
IF(C7650="Beer",
SUM(LOOKUP(2,1/(SRP!$B$8:$B$10&lt;=E7650)/(SRP!$C$8:$C$10&gt;=E7650),SRP!$D$8:$D$10)*(G7650/100)*(E7650/1000)),
IF(C7650="Spirits",
SUM(LOOKUP(2,1/(SRP!$B$2:$B$7&lt;=E7650)/(SRP!$C$2:$C$7&gt;=E7650),SRP!$D$2:$D$7)*(G7650/100)*(E7650/1000)),
IF(AND(C7650="Wine",D7650="Fortified Wines"),
SUM(LOOKUP(2,1/(SRP!$B$26:$B$29&lt;=E7650)/(SRP!$C$26:$C$29&gt;=E7650),SRP!$D$26:$D$29)*(G7650/100)*(E7650/1000)),
IF(C7650="Wine",
SUM(LOOKUP(2,1/(SRP!$B$21:$B$25&lt;=E7650)/(SRP!$C$21:$C$25&gt;=E7650),SRP!$D$21:$D$25)*(G7650/100)*(E7650/1000)),
IF(AND(C7650="Ready to Drink",D7650="RTD-One Pour Cocktail&gt;7%&lt;=14.5"),
SUM(LOOKUP(2,1/(SRP!$B$16:$B$20&lt;=E7650)/(SRP!$C$16:$C$20&gt;=E7650),SRP!$D$16:$D$20)*(G7650/100)*(E7650/1000)),
IF(C7650="Ready to Drink",
SUM(LOOKUP(2,1/(SRP!$B$11:$B$15&lt;=E7650)/(SRP!$C$11:$C$15&gt;=E7650),SRP!$D$11:$D$15)*(G7650/100)*(E7650/1000)),
0)))))),2)</f>
        <v>8.31</v>
      </c>
      <c r="L7650" s="173" t="str">
        <f t="shared" si="119"/>
        <v>Ready to Drink2130</v>
      </c>
      <c r="M7650" s="154">
        <f>VLOOKUP(L7650,'Slope %'!C:D,2,0)</f>
        <v>0.1</v>
      </c>
    </row>
    <row r="7651" spans="1:13" x14ac:dyDescent="0.25">
      <c r="A7651" s="169">
        <v>71422</v>
      </c>
      <c r="B7651" s="170" t="s">
        <v>5545</v>
      </c>
      <c r="C7651" s="170" t="s">
        <v>15</v>
      </c>
      <c r="D7651" s="170" t="s">
        <v>93</v>
      </c>
      <c r="E7651" s="170">
        <v>750</v>
      </c>
      <c r="F7651" s="170">
        <v>12</v>
      </c>
      <c r="G7651" s="171">
        <v>42.8</v>
      </c>
      <c r="H7651" s="170" t="s">
        <v>2013</v>
      </c>
      <c r="I7651" s="171">
        <v>44.75</v>
      </c>
      <c r="J7651" s="169">
        <v>1</v>
      </c>
      <c r="K7651" s="154" cm="1">
        <f t="array" ref="K7651">ROUND(
IF(C7651="Beer",
SUM(LOOKUP(2,1/(SRP!$B$8:$B$10&lt;=E7651)/(SRP!$C$8:$C$10&gt;=E7651),SRP!$D$8:$D$10)*(G7651/100)*(E7651/1000)),
IF(C7651="Spirits",
SUM(LOOKUP(2,1/(SRP!$B$2:$B$7&lt;=E7651)/(SRP!$C$2:$C$7&gt;=E7651),SRP!$D$2:$D$7)*(G7651/100)*(E7651/1000)),
IF(AND(C7651="Wine",D7651="Fortified Wines"),
SUM(LOOKUP(2,1/(SRP!$B$26:$B$29&lt;=E7651)/(SRP!$C$26:$C$29&gt;=E7651),SRP!$D$26:$D$29)*(G7651/100)*(E7651/1000)),
IF(C7651="Wine",
SUM(LOOKUP(2,1/(SRP!$B$21:$B$25&lt;=E7651)/(SRP!$C$21:$C$25&gt;=E7651),SRP!$D$21:$D$25)*(G7651/100)*(E7651/1000)),
IF(AND(C7651="Ready to Drink",D7651="RTD-One Pour Cocktail&gt;7%&lt;=14.5"),
SUM(LOOKUP(2,1/(SRP!$B$16:$B$20&lt;=E7651)/(SRP!$C$16:$C$20&gt;=E7651),SRP!$D$16:$D$20)*(G7651/100)*(E7651/1000)),
IF(C7651="Ready to Drink",
SUM(LOOKUP(2,1/(SRP!$B$11:$B$15&lt;=E7651)/(SRP!$C$11:$C$15&gt;=E7651),SRP!$D$11:$D$15)*(G7651/100)*(E7651/1000)),
0)))))),2)</f>
        <v>25.06</v>
      </c>
      <c r="L7651" s="173" t="str">
        <f t="shared" si="119"/>
        <v>Spirits750</v>
      </c>
      <c r="M7651" s="154">
        <f>VLOOKUP(L7651,'Slope %'!C:D,2,0)</f>
        <v>7.0000000000000007E-2</v>
      </c>
    </row>
    <row r="7652" spans="1:13" x14ac:dyDescent="0.25">
      <c r="A7652" s="169">
        <v>71424</v>
      </c>
      <c r="B7652" s="170" t="s">
        <v>5546</v>
      </c>
      <c r="C7652" s="170" t="s">
        <v>15</v>
      </c>
      <c r="D7652" s="170" t="s">
        <v>1522</v>
      </c>
      <c r="E7652" s="170">
        <v>750</v>
      </c>
      <c r="F7652" s="170">
        <v>6</v>
      </c>
      <c r="G7652" s="171">
        <v>40</v>
      </c>
      <c r="H7652" s="170" t="s">
        <v>29</v>
      </c>
      <c r="I7652" s="171">
        <v>99.99</v>
      </c>
      <c r="J7652" s="169">
        <v>1</v>
      </c>
      <c r="K7652" s="154" cm="1">
        <f t="array" ref="K7652">ROUND(
IF(C7652="Beer",
SUM(LOOKUP(2,1/(SRP!$B$8:$B$10&lt;=E7652)/(SRP!$C$8:$C$10&gt;=E7652),SRP!$D$8:$D$10)*(G7652/100)*(E7652/1000)),
IF(C7652="Spirits",
SUM(LOOKUP(2,1/(SRP!$B$2:$B$7&lt;=E7652)/(SRP!$C$2:$C$7&gt;=E7652),SRP!$D$2:$D$7)*(G7652/100)*(E7652/1000)),
IF(AND(C7652="Wine",D7652="Fortified Wines"),
SUM(LOOKUP(2,1/(SRP!$B$26:$B$29&lt;=E7652)/(SRP!$C$26:$C$29&gt;=E7652),SRP!$D$26:$D$29)*(G7652/100)*(E7652/1000)),
IF(C7652="Wine",
SUM(LOOKUP(2,1/(SRP!$B$21:$B$25&lt;=E7652)/(SRP!$C$21:$C$25&gt;=E7652),SRP!$D$21:$D$25)*(G7652/100)*(E7652/1000)),
IF(AND(C7652="Ready to Drink",D7652="RTD-One Pour Cocktail&gt;7%&lt;=14.5"),
SUM(LOOKUP(2,1/(SRP!$B$16:$B$20&lt;=E7652)/(SRP!$C$16:$C$20&gt;=E7652),SRP!$D$16:$D$20)*(G7652/100)*(E7652/1000)),
IF(C7652="Ready to Drink",
SUM(LOOKUP(2,1/(SRP!$B$11:$B$15&lt;=E7652)/(SRP!$C$11:$C$15&gt;=E7652),SRP!$D$11:$D$15)*(G7652/100)*(E7652/1000)),
0)))))),2)</f>
        <v>23.42</v>
      </c>
      <c r="L7652" s="173" t="str">
        <f t="shared" si="119"/>
        <v>Spirits750</v>
      </c>
      <c r="M7652" s="154">
        <f>VLOOKUP(L7652,'Slope %'!C:D,2,0)</f>
        <v>7.0000000000000007E-2</v>
      </c>
    </row>
    <row r="7653" spans="1:13" x14ac:dyDescent="0.25">
      <c r="A7653" s="169">
        <v>71425</v>
      </c>
      <c r="B7653" s="170" t="s">
        <v>5547</v>
      </c>
      <c r="C7653" s="170" t="s">
        <v>11</v>
      </c>
      <c r="D7653" s="170" t="s">
        <v>211</v>
      </c>
      <c r="E7653" s="170">
        <v>473</v>
      </c>
      <c r="F7653" s="170">
        <v>24</v>
      </c>
      <c r="G7653" s="171">
        <v>4</v>
      </c>
      <c r="H7653" s="170" t="s">
        <v>1764</v>
      </c>
      <c r="I7653" s="171">
        <v>6.52</v>
      </c>
      <c r="J7653" s="169">
        <v>1</v>
      </c>
      <c r="K7653" s="154" cm="1">
        <f t="array" ref="K7653">ROUND(
IF(C7653="Beer",
SUM(LOOKUP(2,1/(SRP!$B$8:$B$10&lt;=E7653)/(SRP!$C$8:$C$10&gt;=E7653),SRP!$D$8:$D$10)*(G7653/100)*(E7653/1000)),
IF(C7653="Spirits",
SUM(LOOKUP(2,1/(SRP!$B$2:$B$7&lt;=E7653)/(SRP!$C$2:$C$7&gt;=E7653),SRP!$D$2:$D$7)*(G7653/100)*(E7653/1000)),
IF(AND(C7653="Wine",D7653="Fortified Wines"),
SUM(LOOKUP(2,1/(SRP!$B$26:$B$29&lt;=E7653)/(SRP!$C$26:$C$29&gt;=E7653),SRP!$D$26:$D$29)*(G7653/100)*(E7653/1000)),
IF(C7653="Wine",
SUM(LOOKUP(2,1/(SRP!$B$21:$B$25&lt;=E7653)/(SRP!$C$21:$C$25&gt;=E7653),SRP!$D$21:$D$25)*(G7653/100)*(E7653/1000)),
IF(AND(C7653="Ready to Drink",D7653="RTD-One Pour Cocktail&gt;7%&lt;=14.5"),
SUM(LOOKUP(2,1/(SRP!$B$16:$B$20&lt;=E7653)/(SRP!$C$16:$C$20&gt;=E7653),SRP!$D$16:$D$20)*(G7653/100)*(E7653/1000)),
IF(C7653="Ready to Drink",
SUM(LOOKUP(2,1/(SRP!$B$11:$B$15&lt;=E7653)/(SRP!$C$11:$C$15&gt;=E7653),SRP!$D$11:$D$15)*(G7653/100)*(E7653/1000)),
0)))))),2)</f>
        <v>1.48</v>
      </c>
      <c r="L7653" s="173" t="str">
        <f t="shared" si="119"/>
        <v>Beer473</v>
      </c>
      <c r="M7653" s="154">
        <f>VLOOKUP(L7653,'Slope %'!C:D,2,0)</f>
        <v>0.12</v>
      </c>
    </row>
    <row r="7654" spans="1:13" x14ac:dyDescent="0.25">
      <c r="A7654" s="169">
        <v>71425</v>
      </c>
      <c r="B7654" s="170" t="s">
        <v>5547</v>
      </c>
      <c r="C7654" s="170" t="s">
        <v>11</v>
      </c>
      <c r="D7654" s="170" t="s">
        <v>211</v>
      </c>
      <c r="E7654" s="170">
        <v>473</v>
      </c>
      <c r="F7654" s="170">
        <v>24</v>
      </c>
      <c r="G7654" s="171">
        <v>4</v>
      </c>
      <c r="H7654" s="170" t="s">
        <v>1764</v>
      </c>
      <c r="I7654" s="171">
        <v>6.52</v>
      </c>
      <c r="J7654" s="169">
        <v>1</v>
      </c>
      <c r="K7654" s="154" cm="1">
        <f t="array" ref="K7654">ROUND(
IF(C7654="Beer",
SUM(LOOKUP(2,1/(SRP!$B$8:$B$10&lt;=E7654)/(SRP!$C$8:$C$10&gt;=E7654),SRP!$D$8:$D$10)*(G7654/100)*(E7654/1000)),
IF(C7654="Spirits",
SUM(LOOKUP(2,1/(SRP!$B$2:$B$7&lt;=E7654)/(SRP!$C$2:$C$7&gt;=E7654),SRP!$D$2:$D$7)*(G7654/100)*(E7654/1000)),
IF(AND(C7654="Wine",D7654="Fortified Wines"),
SUM(LOOKUP(2,1/(SRP!$B$26:$B$29&lt;=E7654)/(SRP!$C$26:$C$29&gt;=E7654),SRP!$D$26:$D$29)*(G7654/100)*(E7654/1000)),
IF(C7654="Wine",
SUM(LOOKUP(2,1/(SRP!$B$21:$B$25&lt;=E7654)/(SRP!$C$21:$C$25&gt;=E7654),SRP!$D$21:$D$25)*(G7654/100)*(E7654/1000)),
IF(AND(C7654="Ready to Drink",D7654="RTD-One Pour Cocktail&gt;7%&lt;=14.5"),
SUM(LOOKUP(2,1/(SRP!$B$16:$B$20&lt;=E7654)/(SRP!$C$16:$C$20&gt;=E7654),SRP!$D$16:$D$20)*(G7654/100)*(E7654/1000)),
IF(C7654="Ready to Drink",
SUM(LOOKUP(2,1/(SRP!$B$11:$B$15&lt;=E7654)/(SRP!$C$11:$C$15&gt;=E7654),SRP!$D$11:$D$15)*(G7654/100)*(E7654/1000)),
0)))))),2)</f>
        <v>1.48</v>
      </c>
      <c r="L7654" s="173" t="str">
        <f t="shared" si="119"/>
        <v>Beer473</v>
      </c>
      <c r="M7654" s="154">
        <f>VLOOKUP(L7654,'Slope %'!C:D,2,0)</f>
        <v>0.12</v>
      </c>
    </row>
    <row r="7655" spans="1:13" x14ac:dyDescent="0.25">
      <c r="A7655" s="169">
        <v>71426</v>
      </c>
      <c r="B7655" s="170" t="s">
        <v>5548</v>
      </c>
      <c r="C7655" s="170" t="s">
        <v>11</v>
      </c>
      <c r="D7655" s="170" t="s">
        <v>303</v>
      </c>
      <c r="E7655" s="170">
        <v>473</v>
      </c>
      <c r="F7655" s="170">
        <v>24</v>
      </c>
      <c r="G7655" s="171">
        <v>5.6</v>
      </c>
      <c r="H7655" s="170" t="s">
        <v>1764</v>
      </c>
      <c r="I7655" s="171">
        <v>7.37</v>
      </c>
      <c r="J7655" s="169">
        <v>1</v>
      </c>
      <c r="K7655" s="154" cm="1">
        <f t="array" ref="K7655">ROUND(
IF(C7655="Beer",
SUM(LOOKUP(2,1/(SRP!$B$8:$B$10&lt;=E7655)/(SRP!$C$8:$C$10&gt;=E7655),SRP!$D$8:$D$10)*(G7655/100)*(E7655/1000)),
IF(C7655="Spirits",
SUM(LOOKUP(2,1/(SRP!$B$2:$B$7&lt;=E7655)/(SRP!$C$2:$C$7&gt;=E7655),SRP!$D$2:$D$7)*(G7655/100)*(E7655/1000)),
IF(AND(C7655="Wine",D7655="Fortified Wines"),
SUM(LOOKUP(2,1/(SRP!$B$26:$B$29&lt;=E7655)/(SRP!$C$26:$C$29&gt;=E7655),SRP!$D$26:$D$29)*(G7655/100)*(E7655/1000)),
IF(C7655="Wine",
SUM(LOOKUP(2,1/(SRP!$B$21:$B$25&lt;=E7655)/(SRP!$C$21:$C$25&gt;=E7655),SRP!$D$21:$D$25)*(G7655/100)*(E7655/1000)),
IF(AND(C7655="Ready to Drink",D7655="RTD-One Pour Cocktail&gt;7%&lt;=14.5"),
SUM(LOOKUP(2,1/(SRP!$B$16:$B$20&lt;=E7655)/(SRP!$C$16:$C$20&gt;=E7655),SRP!$D$16:$D$20)*(G7655/100)*(E7655/1000)),
IF(C7655="Ready to Drink",
SUM(LOOKUP(2,1/(SRP!$B$11:$B$15&lt;=E7655)/(SRP!$C$11:$C$15&gt;=E7655),SRP!$D$11:$D$15)*(G7655/100)*(E7655/1000)),
0)))))),2)</f>
        <v>2.0699999999999998</v>
      </c>
      <c r="L7655" s="173" t="str">
        <f t="shared" si="119"/>
        <v>Beer473</v>
      </c>
      <c r="M7655" s="154">
        <f>VLOOKUP(L7655,'Slope %'!C:D,2,0)</f>
        <v>0.12</v>
      </c>
    </row>
    <row r="7656" spans="1:13" x14ac:dyDescent="0.25">
      <c r="A7656" s="169">
        <v>71426</v>
      </c>
      <c r="B7656" s="170" t="s">
        <v>5548</v>
      </c>
      <c r="C7656" s="170" t="s">
        <v>11</v>
      </c>
      <c r="D7656" s="170" t="s">
        <v>303</v>
      </c>
      <c r="E7656" s="170">
        <v>473</v>
      </c>
      <c r="F7656" s="170">
        <v>24</v>
      </c>
      <c r="G7656" s="171">
        <v>5.6</v>
      </c>
      <c r="H7656" s="170" t="s">
        <v>1764</v>
      </c>
      <c r="I7656" s="171">
        <v>7.37</v>
      </c>
      <c r="J7656" s="169">
        <v>1</v>
      </c>
      <c r="K7656" s="154" cm="1">
        <f t="array" ref="K7656">ROUND(
IF(C7656="Beer",
SUM(LOOKUP(2,1/(SRP!$B$8:$B$10&lt;=E7656)/(SRP!$C$8:$C$10&gt;=E7656),SRP!$D$8:$D$10)*(G7656/100)*(E7656/1000)),
IF(C7656="Spirits",
SUM(LOOKUP(2,1/(SRP!$B$2:$B$7&lt;=E7656)/(SRP!$C$2:$C$7&gt;=E7656),SRP!$D$2:$D$7)*(G7656/100)*(E7656/1000)),
IF(AND(C7656="Wine",D7656="Fortified Wines"),
SUM(LOOKUP(2,1/(SRP!$B$26:$B$29&lt;=E7656)/(SRP!$C$26:$C$29&gt;=E7656),SRP!$D$26:$D$29)*(G7656/100)*(E7656/1000)),
IF(C7656="Wine",
SUM(LOOKUP(2,1/(SRP!$B$21:$B$25&lt;=E7656)/(SRP!$C$21:$C$25&gt;=E7656),SRP!$D$21:$D$25)*(G7656/100)*(E7656/1000)),
IF(AND(C7656="Ready to Drink",D7656="RTD-One Pour Cocktail&gt;7%&lt;=14.5"),
SUM(LOOKUP(2,1/(SRP!$B$16:$B$20&lt;=E7656)/(SRP!$C$16:$C$20&gt;=E7656),SRP!$D$16:$D$20)*(G7656/100)*(E7656/1000)),
IF(C7656="Ready to Drink",
SUM(LOOKUP(2,1/(SRP!$B$11:$B$15&lt;=E7656)/(SRP!$C$11:$C$15&gt;=E7656),SRP!$D$11:$D$15)*(G7656/100)*(E7656/1000)),
0)))))),2)</f>
        <v>2.0699999999999998</v>
      </c>
      <c r="L7656" s="173" t="str">
        <f t="shared" si="119"/>
        <v>Beer473</v>
      </c>
      <c r="M7656" s="154">
        <f>VLOOKUP(L7656,'Slope %'!C:D,2,0)</f>
        <v>0.12</v>
      </c>
    </row>
    <row r="7657" spans="1:13" x14ac:dyDescent="0.25">
      <c r="A7657" s="169">
        <v>71428</v>
      </c>
      <c r="B7657" s="170" t="s">
        <v>5549</v>
      </c>
      <c r="C7657" s="170" t="s">
        <v>11</v>
      </c>
      <c r="D7657" s="170" t="s">
        <v>303</v>
      </c>
      <c r="E7657" s="170">
        <v>473</v>
      </c>
      <c r="F7657" s="170">
        <v>24</v>
      </c>
      <c r="G7657" s="171">
        <v>6</v>
      </c>
      <c r="H7657" s="170" t="s">
        <v>1764</v>
      </c>
      <c r="I7657" s="171">
        <v>7.82</v>
      </c>
      <c r="J7657" s="169">
        <v>1</v>
      </c>
      <c r="K7657" s="154" cm="1">
        <f t="array" ref="K7657">ROUND(
IF(C7657="Beer",
SUM(LOOKUP(2,1/(SRP!$B$8:$B$10&lt;=E7657)/(SRP!$C$8:$C$10&gt;=E7657),SRP!$D$8:$D$10)*(G7657/100)*(E7657/1000)),
IF(C7657="Spirits",
SUM(LOOKUP(2,1/(SRP!$B$2:$B$7&lt;=E7657)/(SRP!$C$2:$C$7&gt;=E7657),SRP!$D$2:$D$7)*(G7657/100)*(E7657/1000)),
IF(AND(C7657="Wine",D7657="Fortified Wines"),
SUM(LOOKUP(2,1/(SRP!$B$26:$B$29&lt;=E7657)/(SRP!$C$26:$C$29&gt;=E7657),SRP!$D$26:$D$29)*(G7657/100)*(E7657/1000)),
IF(C7657="Wine",
SUM(LOOKUP(2,1/(SRP!$B$21:$B$25&lt;=E7657)/(SRP!$C$21:$C$25&gt;=E7657),SRP!$D$21:$D$25)*(G7657/100)*(E7657/1000)),
IF(AND(C7657="Ready to Drink",D7657="RTD-One Pour Cocktail&gt;7%&lt;=14.5"),
SUM(LOOKUP(2,1/(SRP!$B$16:$B$20&lt;=E7657)/(SRP!$C$16:$C$20&gt;=E7657),SRP!$D$16:$D$20)*(G7657/100)*(E7657/1000)),
IF(C7657="Ready to Drink",
SUM(LOOKUP(2,1/(SRP!$B$11:$B$15&lt;=E7657)/(SRP!$C$11:$C$15&gt;=E7657),SRP!$D$11:$D$15)*(G7657/100)*(E7657/1000)),
0)))))),2)</f>
        <v>2.2200000000000002</v>
      </c>
      <c r="L7657" s="173" t="str">
        <f t="shared" si="119"/>
        <v>Beer473</v>
      </c>
      <c r="M7657" s="154">
        <f>VLOOKUP(L7657,'Slope %'!C:D,2,0)</f>
        <v>0.12</v>
      </c>
    </row>
    <row r="7658" spans="1:13" x14ac:dyDescent="0.25">
      <c r="A7658" s="169">
        <v>71428</v>
      </c>
      <c r="B7658" s="170" t="s">
        <v>5549</v>
      </c>
      <c r="C7658" s="170" t="s">
        <v>11</v>
      </c>
      <c r="D7658" s="170" t="s">
        <v>303</v>
      </c>
      <c r="E7658" s="170">
        <v>473</v>
      </c>
      <c r="F7658" s="170">
        <v>24</v>
      </c>
      <c r="G7658" s="171">
        <v>6</v>
      </c>
      <c r="H7658" s="170" t="s">
        <v>1764</v>
      </c>
      <c r="I7658" s="171">
        <v>7.82</v>
      </c>
      <c r="J7658" s="169">
        <v>1</v>
      </c>
      <c r="K7658" s="154" cm="1">
        <f t="array" ref="K7658">ROUND(
IF(C7658="Beer",
SUM(LOOKUP(2,1/(SRP!$B$8:$B$10&lt;=E7658)/(SRP!$C$8:$C$10&gt;=E7658),SRP!$D$8:$D$10)*(G7658/100)*(E7658/1000)),
IF(C7658="Spirits",
SUM(LOOKUP(2,1/(SRP!$B$2:$B$7&lt;=E7658)/(SRP!$C$2:$C$7&gt;=E7658),SRP!$D$2:$D$7)*(G7658/100)*(E7658/1000)),
IF(AND(C7658="Wine",D7658="Fortified Wines"),
SUM(LOOKUP(2,1/(SRP!$B$26:$B$29&lt;=E7658)/(SRP!$C$26:$C$29&gt;=E7658),SRP!$D$26:$D$29)*(G7658/100)*(E7658/1000)),
IF(C7658="Wine",
SUM(LOOKUP(2,1/(SRP!$B$21:$B$25&lt;=E7658)/(SRP!$C$21:$C$25&gt;=E7658),SRP!$D$21:$D$25)*(G7658/100)*(E7658/1000)),
IF(AND(C7658="Ready to Drink",D7658="RTD-One Pour Cocktail&gt;7%&lt;=14.5"),
SUM(LOOKUP(2,1/(SRP!$B$16:$B$20&lt;=E7658)/(SRP!$C$16:$C$20&gt;=E7658),SRP!$D$16:$D$20)*(G7658/100)*(E7658/1000)),
IF(C7658="Ready to Drink",
SUM(LOOKUP(2,1/(SRP!$B$11:$B$15&lt;=E7658)/(SRP!$C$11:$C$15&gt;=E7658),SRP!$D$11:$D$15)*(G7658/100)*(E7658/1000)),
0)))))),2)</f>
        <v>2.2200000000000002</v>
      </c>
      <c r="L7658" s="173" t="str">
        <f t="shared" si="119"/>
        <v>Beer473</v>
      </c>
      <c r="M7658" s="154">
        <f>VLOOKUP(L7658,'Slope %'!C:D,2,0)</f>
        <v>0.12</v>
      </c>
    </row>
    <row r="7659" spans="1:13" x14ac:dyDescent="0.25">
      <c r="A7659" s="169">
        <v>71430</v>
      </c>
      <c r="B7659" s="170" t="s">
        <v>5550</v>
      </c>
      <c r="C7659" s="170" t="s">
        <v>11</v>
      </c>
      <c r="D7659" s="170" t="s">
        <v>12</v>
      </c>
      <c r="E7659" s="170">
        <v>473</v>
      </c>
      <c r="F7659" s="170">
        <v>24</v>
      </c>
      <c r="G7659" s="171">
        <v>4.5</v>
      </c>
      <c r="H7659" s="170" t="s">
        <v>1764</v>
      </c>
      <c r="I7659" s="171">
        <v>6.85</v>
      </c>
      <c r="J7659" s="169">
        <v>1</v>
      </c>
      <c r="K7659" s="154" cm="1">
        <f t="array" ref="K7659">ROUND(
IF(C7659="Beer",
SUM(LOOKUP(2,1/(SRP!$B$8:$B$10&lt;=E7659)/(SRP!$C$8:$C$10&gt;=E7659),SRP!$D$8:$D$10)*(G7659/100)*(E7659/1000)),
IF(C7659="Spirits",
SUM(LOOKUP(2,1/(SRP!$B$2:$B$7&lt;=E7659)/(SRP!$C$2:$C$7&gt;=E7659),SRP!$D$2:$D$7)*(G7659/100)*(E7659/1000)),
IF(AND(C7659="Wine",D7659="Fortified Wines"),
SUM(LOOKUP(2,1/(SRP!$B$26:$B$29&lt;=E7659)/(SRP!$C$26:$C$29&gt;=E7659),SRP!$D$26:$D$29)*(G7659/100)*(E7659/1000)),
IF(C7659="Wine",
SUM(LOOKUP(2,1/(SRP!$B$21:$B$25&lt;=E7659)/(SRP!$C$21:$C$25&gt;=E7659),SRP!$D$21:$D$25)*(G7659/100)*(E7659/1000)),
IF(AND(C7659="Ready to Drink",D7659="RTD-One Pour Cocktail&gt;7%&lt;=14.5"),
SUM(LOOKUP(2,1/(SRP!$B$16:$B$20&lt;=E7659)/(SRP!$C$16:$C$20&gt;=E7659),SRP!$D$16:$D$20)*(G7659/100)*(E7659/1000)),
IF(C7659="Ready to Drink",
SUM(LOOKUP(2,1/(SRP!$B$11:$B$15&lt;=E7659)/(SRP!$C$11:$C$15&gt;=E7659),SRP!$D$11:$D$15)*(G7659/100)*(E7659/1000)),
0)))))),2)</f>
        <v>1.66</v>
      </c>
      <c r="L7659" s="173" t="str">
        <f t="shared" si="119"/>
        <v>Beer473</v>
      </c>
      <c r="M7659" s="154">
        <f>VLOOKUP(L7659,'Slope %'!C:D,2,0)</f>
        <v>0.12</v>
      </c>
    </row>
    <row r="7660" spans="1:13" x14ac:dyDescent="0.25">
      <c r="A7660" s="169">
        <v>71430</v>
      </c>
      <c r="B7660" s="170" t="s">
        <v>5550</v>
      </c>
      <c r="C7660" s="170" t="s">
        <v>11</v>
      </c>
      <c r="D7660" s="170" t="s">
        <v>12</v>
      </c>
      <c r="E7660" s="170">
        <v>473</v>
      </c>
      <c r="F7660" s="170">
        <v>24</v>
      </c>
      <c r="G7660" s="171">
        <v>4.5</v>
      </c>
      <c r="H7660" s="170" t="s">
        <v>1764</v>
      </c>
      <c r="I7660" s="171">
        <v>6.85</v>
      </c>
      <c r="J7660" s="169">
        <v>1</v>
      </c>
      <c r="K7660" s="154" cm="1">
        <f t="array" ref="K7660">ROUND(
IF(C7660="Beer",
SUM(LOOKUP(2,1/(SRP!$B$8:$B$10&lt;=E7660)/(SRP!$C$8:$C$10&gt;=E7660),SRP!$D$8:$D$10)*(G7660/100)*(E7660/1000)),
IF(C7660="Spirits",
SUM(LOOKUP(2,1/(SRP!$B$2:$B$7&lt;=E7660)/(SRP!$C$2:$C$7&gt;=E7660),SRP!$D$2:$D$7)*(G7660/100)*(E7660/1000)),
IF(AND(C7660="Wine",D7660="Fortified Wines"),
SUM(LOOKUP(2,1/(SRP!$B$26:$B$29&lt;=E7660)/(SRP!$C$26:$C$29&gt;=E7660),SRP!$D$26:$D$29)*(G7660/100)*(E7660/1000)),
IF(C7660="Wine",
SUM(LOOKUP(2,1/(SRP!$B$21:$B$25&lt;=E7660)/(SRP!$C$21:$C$25&gt;=E7660),SRP!$D$21:$D$25)*(G7660/100)*(E7660/1000)),
IF(AND(C7660="Ready to Drink",D7660="RTD-One Pour Cocktail&gt;7%&lt;=14.5"),
SUM(LOOKUP(2,1/(SRP!$B$16:$B$20&lt;=E7660)/(SRP!$C$16:$C$20&gt;=E7660),SRP!$D$16:$D$20)*(G7660/100)*(E7660/1000)),
IF(C7660="Ready to Drink",
SUM(LOOKUP(2,1/(SRP!$B$11:$B$15&lt;=E7660)/(SRP!$C$11:$C$15&gt;=E7660),SRP!$D$11:$D$15)*(G7660/100)*(E7660/1000)),
0)))))),2)</f>
        <v>1.66</v>
      </c>
      <c r="L7660" s="173" t="str">
        <f t="shared" si="119"/>
        <v>Beer473</v>
      </c>
      <c r="M7660" s="154">
        <f>VLOOKUP(L7660,'Slope %'!C:D,2,0)</f>
        <v>0.12</v>
      </c>
    </row>
    <row r="7661" spans="1:13" x14ac:dyDescent="0.25">
      <c r="A7661" s="169">
        <v>71431</v>
      </c>
      <c r="B7661" s="170" t="s">
        <v>5551</v>
      </c>
      <c r="C7661" s="170" t="s">
        <v>11</v>
      </c>
      <c r="D7661" s="170" t="s">
        <v>211</v>
      </c>
      <c r="E7661" s="170">
        <v>473</v>
      </c>
      <c r="F7661" s="170">
        <v>24</v>
      </c>
      <c r="G7661" s="171">
        <v>3.5</v>
      </c>
      <c r="H7661" s="170" t="s">
        <v>1764</v>
      </c>
      <c r="I7661" s="171">
        <v>7.17</v>
      </c>
      <c r="J7661" s="169">
        <v>1</v>
      </c>
      <c r="K7661" s="154" cm="1">
        <f t="array" ref="K7661">ROUND(
IF(C7661="Beer",
SUM(LOOKUP(2,1/(SRP!$B$8:$B$10&lt;=E7661)/(SRP!$C$8:$C$10&gt;=E7661),SRP!$D$8:$D$10)*(G7661/100)*(E7661/1000)),
IF(C7661="Spirits",
SUM(LOOKUP(2,1/(SRP!$B$2:$B$7&lt;=E7661)/(SRP!$C$2:$C$7&gt;=E7661),SRP!$D$2:$D$7)*(G7661/100)*(E7661/1000)),
IF(AND(C7661="Wine",D7661="Fortified Wines"),
SUM(LOOKUP(2,1/(SRP!$B$26:$B$29&lt;=E7661)/(SRP!$C$26:$C$29&gt;=E7661),SRP!$D$26:$D$29)*(G7661/100)*(E7661/1000)),
IF(C7661="Wine",
SUM(LOOKUP(2,1/(SRP!$B$21:$B$25&lt;=E7661)/(SRP!$C$21:$C$25&gt;=E7661),SRP!$D$21:$D$25)*(G7661/100)*(E7661/1000)),
IF(AND(C7661="Ready to Drink",D7661="RTD-One Pour Cocktail&gt;7%&lt;=14.5"),
SUM(LOOKUP(2,1/(SRP!$B$16:$B$20&lt;=E7661)/(SRP!$C$16:$C$20&gt;=E7661),SRP!$D$16:$D$20)*(G7661/100)*(E7661/1000)),
IF(C7661="Ready to Drink",
SUM(LOOKUP(2,1/(SRP!$B$11:$B$15&lt;=E7661)/(SRP!$C$11:$C$15&gt;=E7661),SRP!$D$11:$D$15)*(G7661/100)*(E7661/1000)),
0)))))),2)</f>
        <v>1.29</v>
      </c>
      <c r="L7661" s="173" t="str">
        <f t="shared" si="119"/>
        <v>Beer473</v>
      </c>
      <c r="M7661" s="154">
        <f>VLOOKUP(L7661,'Slope %'!C:D,2,0)</f>
        <v>0.12</v>
      </c>
    </row>
    <row r="7662" spans="1:13" x14ac:dyDescent="0.25">
      <c r="A7662" s="169">
        <v>71431</v>
      </c>
      <c r="B7662" s="170" t="s">
        <v>5551</v>
      </c>
      <c r="C7662" s="170" t="s">
        <v>11</v>
      </c>
      <c r="D7662" s="170" t="s">
        <v>211</v>
      </c>
      <c r="E7662" s="170">
        <v>473</v>
      </c>
      <c r="F7662" s="170">
        <v>24</v>
      </c>
      <c r="G7662" s="171">
        <v>3.5</v>
      </c>
      <c r="H7662" s="170" t="s">
        <v>1764</v>
      </c>
      <c r="I7662" s="171">
        <v>7.17</v>
      </c>
      <c r="J7662" s="169">
        <v>1</v>
      </c>
      <c r="K7662" s="154" cm="1">
        <f t="array" ref="K7662">ROUND(
IF(C7662="Beer",
SUM(LOOKUP(2,1/(SRP!$B$8:$B$10&lt;=E7662)/(SRP!$C$8:$C$10&gt;=E7662),SRP!$D$8:$D$10)*(G7662/100)*(E7662/1000)),
IF(C7662="Spirits",
SUM(LOOKUP(2,1/(SRP!$B$2:$B$7&lt;=E7662)/(SRP!$C$2:$C$7&gt;=E7662),SRP!$D$2:$D$7)*(G7662/100)*(E7662/1000)),
IF(AND(C7662="Wine",D7662="Fortified Wines"),
SUM(LOOKUP(2,1/(SRP!$B$26:$B$29&lt;=E7662)/(SRP!$C$26:$C$29&gt;=E7662),SRP!$D$26:$D$29)*(G7662/100)*(E7662/1000)),
IF(C7662="Wine",
SUM(LOOKUP(2,1/(SRP!$B$21:$B$25&lt;=E7662)/(SRP!$C$21:$C$25&gt;=E7662),SRP!$D$21:$D$25)*(G7662/100)*(E7662/1000)),
IF(AND(C7662="Ready to Drink",D7662="RTD-One Pour Cocktail&gt;7%&lt;=14.5"),
SUM(LOOKUP(2,1/(SRP!$B$16:$B$20&lt;=E7662)/(SRP!$C$16:$C$20&gt;=E7662),SRP!$D$16:$D$20)*(G7662/100)*(E7662/1000)),
IF(C7662="Ready to Drink",
SUM(LOOKUP(2,1/(SRP!$B$11:$B$15&lt;=E7662)/(SRP!$C$11:$C$15&gt;=E7662),SRP!$D$11:$D$15)*(G7662/100)*(E7662/1000)),
0)))))),2)</f>
        <v>1.29</v>
      </c>
      <c r="L7662" s="173" t="str">
        <f t="shared" si="119"/>
        <v>Beer473</v>
      </c>
      <c r="M7662" s="154">
        <f>VLOOKUP(L7662,'Slope %'!C:D,2,0)</f>
        <v>0.12</v>
      </c>
    </row>
    <row r="7663" spans="1:13" x14ac:dyDescent="0.25">
      <c r="A7663" s="169">
        <v>71433</v>
      </c>
      <c r="B7663" s="170" t="s">
        <v>5552</v>
      </c>
      <c r="C7663" s="170" t="s">
        <v>11</v>
      </c>
      <c r="D7663" s="170" t="s">
        <v>211</v>
      </c>
      <c r="E7663" s="170">
        <v>473</v>
      </c>
      <c r="F7663" s="170">
        <v>24</v>
      </c>
      <c r="G7663" s="171">
        <v>4</v>
      </c>
      <c r="H7663" s="170" t="s">
        <v>2850</v>
      </c>
      <c r="I7663" s="171">
        <v>4.1500000000000004</v>
      </c>
      <c r="J7663" s="169">
        <v>1</v>
      </c>
      <c r="K7663" s="154" cm="1">
        <f t="array" ref="K7663">ROUND(
IF(C7663="Beer",
SUM(LOOKUP(2,1/(SRP!$B$8:$B$10&lt;=E7663)/(SRP!$C$8:$C$10&gt;=E7663),SRP!$D$8:$D$10)*(G7663/100)*(E7663/1000)),
IF(C7663="Spirits",
SUM(LOOKUP(2,1/(SRP!$B$2:$B$7&lt;=E7663)/(SRP!$C$2:$C$7&gt;=E7663),SRP!$D$2:$D$7)*(G7663/100)*(E7663/1000)),
IF(AND(C7663="Wine",D7663="Fortified Wines"),
SUM(LOOKUP(2,1/(SRP!$B$26:$B$29&lt;=E7663)/(SRP!$C$26:$C$29&gt;=E7663),SRP!$D$26:$D$29)*(G7663/100)*(E7663/1000)),
IF(C7663="Wine",
SUM(LOOKUP(2,1/(SRP!$B$21:$B$25&lt;=E7663)/(SRP!$C$21:$C$25&gt;=E7663),SRP!$D$21:$D$25)*(G7663/100)*(E7663/1000)),
IF(AND(C7663="Ready to Drink",D7663="RTD-One Pour Cocktail&gt;7%&lt;=14.5"),
SUM(LOOKUP(2,1/(SRP!$B$16:$B$20&lt;=E7663)/(SRP!$C$16:$C$20&gt;=E7663),SRP!$D$16:$D$20)*(G7663/100)*(E7663/1000)),
IF(C7663="Ready to Drink",
SUM(LOOKUP(2,1/(SRP!$B$11:$B$15&lt;=E7663)/(SRP!$C$11:$C$15&gt;=E7663),SRP!$D$11:$D$15)*(G7663/100)*(E7663/1000)),
0)))))),2)</f>
        <v>1.48</v>
      </c>
      <c r="L7663" s="173" t="str">
        <f t="shared" si="119"/>
        <v>Beer473</v>
      </c>
      <c r="M7663" s="154">
        <f>VLOOKUP(L7663,'Slope %'!C:D,2,0)</f>
        <v>0.12</v>
      </c>
    </row>
    <row r="7664" spans="1:13" x14ac:dyDescent="0.25">
      <c r="A7664" s="169">
        <v>71433</v>
      </c>
      <c r="B7664" s="170" t="s">
        <v>5552</v>
      </c>
      <c r="C7664" s="170" t="s">
        <v>11</v>
      </c>
      <c r="D7664" s="170" t="s">
        <v>211</v>
      </c>
      <c r="E7664" s="170">
        <v>473</v>
      </c>
      <c r="F7664" s="170">
        <v>24</v>
      </c>
      <c r="G7664" s="171">
        <v>4</v>
      </c>
      <c r="H7664" s="170" t="s">
        <v>2850</v>
      </c>
      <c r="I7664" s="171">
        <v>4.1500000000000004</v>
      </c>
      <c r="J7664" s="169">
        <v>1</v>
      </c>
      <c r="K7664" s="154" cm="1">
        <f t="array" ref="K7664">ROUND(
IF(C7664="Beer",
SUM(LOOKUP(2,1/(SRP!$B$8:$B$10&lt;=E7664)/(SRP!$C$8:$C$10&gt;=E7664),SRP!$D$8:$D$10)*(G7664/100)*(E7664/1000)),
IF(C7664="Spirits",
SUM(LOOKUP(2,1/(SRP!$B$2:$B$7&lt;=E7664)/(SRP!$C$2:$C$7&gt;=E7664),SRP!$D$2:$D$7)*(G7664/100)*(E7664/1000)),
IF(AND(C7664="Wine",D7664="Fortified Wines"),
SUM(LOOKUP(2,1/(SRP!$B$26:$B$29&lt;=E7664)/(SRP!$C$26:$C$29&gt;=E7664),SRP!$D$26:$D$29)*(G7664/100)*(E7664/1000)),
IF(C7664="Wine",
SUM(LOOKUP(2,1/(SRP!$B$21:$B$25&lt;=E7664)/(SRP!$C$21:$C$25&gt;=E7664),SRP!$D$21:$D$25)*(G7664/100)*(E7664/1000)),
IF(AND(C7664="Ready to Drink",D7664="RTD-One Pour Cocktail&gt;7%&lt;=14.5"),
SUM(LOOKUP(2,1/(SRP!$B$16:$B$20&lt;=E7664)/(SRP!$C$16:$C$20&gt;=E7664),SRP!$D$16:$D$20)*(G7664/100)*(E7664/1000)),
IF(C7664="Ready to Drink",
SUM(LOOKUP(2,1/(SRP!$B$11:$B$15&lt;=E7664)/(SRP!$C$11:$C$15&gt;=E7664),SRP!$D$11:$D$15)*(G7664/100)*(E7664/1000)),
0)))))),2)</f>
        <v>1.48</v>
      </c>
      <c r="L7664" s="173" t="str">
        <f t="shared" si="119"/>
        <v>Beer473</v>
      </c>
      <c r="M7664" s="154">
        <f>VLOOKUP(L7664,'Slope %'!C:D,2,0)</f>
        <v>0.12</v>
      </c>
    </row>
    <row r="7665" spans="1:13" x14ac:dyDescent="0.25">
      <c r="A7665" s="169">
        <v>71459</v>
      </c>
      <c r="B7665" s="170" t="s">
        <v>5553</v>
      </c>
      <c r="C7665" s="170" t="s">
        <v>263</v>
      </c>
      <c r="D7665" s="170" t="s">
        <v>646</v>
      </c>
      <c r="E7665" s="170">
        <v>4092</v>
      </c>
      <c r="F7665" s="170">
        <v>2</v>
      </c>
      <c r="G7665" s="171">
        <v>5</v>
      </c>
      <c r="H7665" s="170" t="s">
        <v>222</v>
      </c>
      <c r="I7665" s="171">
        <v>31.99</v>
      </c>
      <c r="J7665" s="169">
        <v>12</v>
      </c>
      <c r="K7665" s="154" cm="1">
        <f t="array" ref="K7665">ROUND(
IF(C7665="Beer",
SUM(LOOKUP(2,1/(SRP!$B$8:$B$10&lt;=E7665)/(SRP!$C$8:$C$10&gt;=E7665),SRP!$D$8:$D$10)*(G7665/100)*(E7665/1000)),
IF(C7665="Spirits",
SUM(LOOKUP(2,1/(SRP!$B$2:$B$7&lt;=E7665)/(SRP!$C$2:$C$7&gt;=E7665),SRP!$D$2:$D$7)*(G7665/100)*(E7665/1000)),
IF(AND(C7665="Wine",D7665="Fortified Wines"),
SUM(LOOKUP(2,1/(SRP!$B$26:$B$29&lt;=E7665)/(SRP!$C$26:$C$29&gt;=E7665),SRP!$D$26:$D$29)*(G7665/100)*(E7665/1000)),
IF(C7665="Wine",
SUM(LOOKUP(2,1/(SRP!$B$21:$B$25&lt;=E7665)/(SRP!$C$21:$C$25&gt;=E7665),SRP!$D$21:$D$25)*(G7665/100)*(E7665/1000)),
IF(AND(C7665="Ready to Drink",D7665="RTD-One Pour Cocktail&gt;7%&lt;=14.5"),
SUM(LOOKUP(2,1/(SRP!$B$16:$B$20&lt;=E7665)/(SRP!$C$16:$C$20&gt;=E7665),SRP!$D$16:$D$20)*(G7665/100)*(E7665/1000)),
IF(C7665="Ready to Drink",
SUM(LOOKUP(2,1/(SRP!$B$11:$B$15&lt;=E7665)/(SRP!$C$11:$C$15&gt;=E7665),SRP!$D$11:$D$15)*(G7665/100)*(E7665/1000)),
0)))))),2)</f>
        <v>15.97</v>
      </c>
      <c r="L7665" s="173" t="str">
        <f t="shared" si="119"/>
        <v>Ready to Drink4092</v>
      </c>
      <c r="M7665" s="154">
        <f>VLOOKUP(L7665,'Slope %'!C:D,2,0)</f>
        <v>7.0000000000000007E-2</v>
      </c>
    </row>
    <row r="7666" spans="1:13" x14ac:dyDescent="0.25">
      <c r="A7666" s="169">
        <v>71459</v>
      </c>
      <c r="B7666" s="170" t="s">
        <v>5553</v>
      </c>
      <c r="C7666" s="170" t="s">
        <v>263</v>
      </c>
      <c r="D7666" s="170" t="s">
        <v>646</v>
      </c>
      <c r="E7666" s="170">
        <v>4092</v>
      </c>
      <c r="F7666" s="170">
        <v>2</v>
      </c>
      <c r="G7666" s="171">
        <v>5</v>
      </c>
      <c r="H7666" s="170" t="s">
        <v>222</v>
      </c>
      <c r="I7666" s="171">
        <v>31.99</v>
      </c>
      <c r="J7666" s="169">
        <v>12</v>
      </c>
      <c r="K7666" s="154" cm="1">
        <f t="array" ref="K7666">ROUND(
IF(C7666="Beer",
SUM(LOOKUP(2,1/(SRP!$B$8:$B$10&lt;=E7666)/(SRP!$C$8:$C$10&gt;=E7666),SRP!$D$8:$D$10)*(G7666/100)*(E7666/1000)),
IF(C7666="Spirits",
SUM(LOOKUP(2,1/(SRP!$B$2:$B$7&lt;=E7666)/(SRP!$C$2:$C$7&gt;=E7666),SRP!$D$2:$D$7)*(G7666/100)*(E7666/1000)),
IF(AND(C7666="Wine",D7666="Fortified Wines"),
SUM(LOOKUP(2,1/(SRP!$B$26:$B$29&lt;=E7666)/(SRP!$C$26:$C$29&gt;=E7666),SRP!$D$26:$D$29)*(G7666/100)*(E7666/1000)),
IF(C7666="Wine",
SUM(LOOKUP(2,1/(SRP!$B$21:$B$25&lt;=E7666)/(SRP!$C$21:$C$25&gt;=E7666),SRP!$D$21:$D$25)*(G7666/100)*(E7666/1000)),
IF(AND(C7666="Ready to Drink",D7666="RTD-One Pour Cocktail&gt;7%&lt;=14.5"),
SUM(LOOKUP(2,1/(SRP!$B$16:$B$20&lt;=E7666)/(SRP!$C$16:$C$20&gt;=E7666),SRP!$D$16:$D$20)*(G7666/100)*(E7666/1000)),
IF(C7666="Ready to Drink",
SUM(LOOKUP(2,1/(SRP!$B$11:$B$15&lt;=E7666)/(SRP!$C$11:$C$15&gt;=E7666),SRP!$D$11:$D$15)*(G7666/100)*(E7666/1000)),
0)))))),2)</f>
        <v>15.97</v>
      </c>
      <c r="L7666" s="173" t="str">
        <f t="shared" si="119"/>
        <v>Ready to Drink4092</v>
      </c>
      <c r="M7666" s="154">
        <f>VLOOKUP(L7666,'Slope %'!C:D,2,0)</f>
        <v>7.0000000000000007E-2</v>
      </c>
    </row>
    <row r="7667" spans="1:13" x14ac:dyDescent="0.25">
      <c r="A7667" s="169">
        <v>71461</v>
      </c>
      <c r="B7667" s="170" t="s">
        <v>5554</v>
      </c>
      <c r="C7667" s="170" t="s">
        <v>11</v>
      </c>
      <c r="D7667" s="170" t="s">
        <v>267</v>
      </c>
      <c r="E7667" s="170">
        <v>473</v>
      </c>
      <c r="F7667" s="170">
        <v>24</v>
      </c>
      <c r="G7667" s="171">
        <v>4.5</v>
      </c>
      <c r="H7667" s="170" t="s">
        <v>1918</v>
      </c>
      <c r="I7667" s="171">
        <v>5.29</v>
      </c>
      <c r="J7667" s="169">
        <v>1</v>
      </c>
      <c r="K7667" s="154" cm="1">
        <f t="array" ref="K7667">ROUND(
IF(C7667="Beer",
SUM(LOOKUP(2,1/(SRP!$B$8:$B$10&lt;=E7667)/(SRP!$C$8:$C$10&gt;=E7667),SRP!$D$8:$D$10)*(G7667/100)*(E7667/1000)),
IF(C7667="Spirits",
SUM(LOOKUP(2,1/(SRP!$B$2:$B$7&lt;=E7667)/(SRP!$C$2:$C$7&gt;=E7667),SRP!$D$2:$D$7)*(G7667/100)*(E7667/1000)),
IF(AND(C7667="Wine",D7667="Fortified Wines"),
SUM(LOOKUP(2,1/(SRP!$B$26:$B$29&lt;=E7667)/(SRP!$C$26:$C$29&gt;=E7667),SRP!$D$26:$D$29)*(G7667/100)*(E7667/1000)),
IF(C7667="Wine",
SUM(LOOKUP(2,1/(SRP!$B$21:$B$25&lt;=E7667)/(SRP!$C$21:$C$25&gt;=E7667),SRP!$D$21:$D$25)*(G7667/100)*(E7667/1000)),
IF(AND(C7667="Ready to Drink",D7667="RTD-One Pour Cocktail&gt;7%&lt;=14.5"),
SUM(LOOKUP(2,1/(SRP!$B$16:$B$20&lt;=E7667)/(SRP!$C$16:$C$20&gt;=E7667),SRP!$D$16:$D$20)*(G7667/100)*(E7667/1000)),
IF(C7667="Ready to Drink",
SUM(LOOKUP(2,1/(SRP!$B$11:$B$15&lt;=E7667)/(SRP!$C$11:$C$15&gt;=E7667),SRP!$D$11:$D$15)*(G7667/100)*(E7667/1000)),
0)))))),2)</f>
        <v>1.66</v>
      </c>
      <c r="L7667" s="173" t="str">
        <f t="shared" si="119"/>
        <v>Beer473</v>
      </c>
      <c r="M7667" s="154">
        <f>VLOOKUP(L7667,'Slope %'!C:D,2,0)</f>
        <v>0.12</v>
      </c>
    </row>
    <row r="7668" spans="1:13" x14ac:dyDescent="0.25">
      <c r="A7668" s="169">
        <v>71462</v>
      </c>
      <c r="B7668" s="170" t="s">
        <v>5555</v>
      </c>
      <c r="C7668" s="170" t="s">
        <v>24</v>
      </c>
      <c r="D7668" s="170" t="s">
        <v>68</v>
      </c>
      <c r="E7668" s="170">
        <v>750</v>
      </c>
      <c r="F7668" s="170">
        <v>12</v>
      </c>
      <c r="G7668" s="171">
        <v>14</v>
      </c>
      <c r="H7668" s="170" t="s">
        <v>64</v>
      </c>
      <c r="I7668" s="171">
        <v>15.99</v>
      </c>
      <c r="J7668" s="169">
        <v>1</v>
      </c>
      <c r="K7668" s="154" cm="1">
        <f t="array" ref="K7668">ROUND(
IF(C7668="Beer",
SUM(LOOKUP(2,1/(SRP!$B$8:$B$10&lt;=E7668)/(SRP!$C$8:$C$10&gt;=E7668),SRP!$D$8:$D$10)*(G7668/100)*(E7668/1000)),
IF(C7668="Spirits",
SUM(LOOKUP(2,1/(SRP!$B$2:$B$7&lt;=E7668)/(SRP!$C$2:$C$7&gt;=E7668),SRP!$D$2:$D$7)*(G7668/100)*(E7668/1000)),
IF(AND(C7668="Wine",D7668="Fortified Wines"),
SUM(LOOKUP(2,1/(SRP!$B$26:$B$29&lt;=E7668)/(SRP!$C$26:$C$29&gt;=E7668),SRP!$D$26:$D$29)*(G7668/100)*(E7668/1000)),
IF(C7668="Wine",
SUM(LOOKUP(2,1/(SRP!$B$21:$B$25&lt;=E7668)/(SRP!$C$21:$C$25&gt;=E7668),SRP!$D$21:$D$25)*(G7668/100)*(E7668/1000)),
IF(AND(C7668="Ready to Drink",D7668="RTD-One Pour Cocktail&gt;7%&lt;=14.5"),
SUM(LOOKUP(2,1/(SRP!$B$16:$B$20&lt;=E7668)/(SRP!$C$16:$C$20&gt;=E7668),SRP!$D$16:$D$20)*(G7668/100)*(E7668/1000)),
IF(C7668="Ready to Drink",
SUM(LOOKUP(2,1/(SRP!$B$11:$B$15&lt;=E7668)/(SRP!$C$11:$C$15&gt;=E7668),SRP!$D$11:$D$15)*(G7668/100)*(E7668/1000)),
0)))))),2)</f>
        <v>8.1999999999999993</v>
      </c>
      <c r="L7668" s="173" t="str">
        <f t="shared" si="119"/>
        <v>Wine750</v>
      </c>
      <c r="M7668" s="154">
        <f>VLOOKUP(L7668,'Slope %'!C:D,2,0)</f>
        <v>0.1</v>
      </c>
    </row>
    <row r="7669" spans="1:13" x14ac:dyDescent="0.25">
      <c r="A7669" s="169">
        <v>71469</v>
      </c>
      <c r="B7669" s="170" t="s">
        <v>5556</v>
      </c>
      <c r="C7669" s="170" t="s">
        <v>11</v>
      </c>
      <c r="D7669" s="170" t="s">
        <v>211</v>
      </c>
      <c r="E7669" s="170">
        <v>10650</v>
      </c>
      <c r="F7669" s="170">
        <v>1</v>
      </c>
      <c r="G7669" s="171">
        <v>4</v>
      </c>
      <c r="H7669" s="170" t="s">
        <v>105</v>
      </c>
      <c r="I7669" s="171">
        <v>59.99</v>
      </c>
      <c r="J7669" s="169">
        <v>30</v>
      </c>
      <c r="K7669" s="154" cm="1">
        <f t="array" ref="K7669">ROUND(
IF(C7669="Beer",
SUM(LOOKUP(2,1/(SRP!$B$8:$B$10&lt;=E7669)/(SRP!$C$8:$C$10&gt;=E7669),SRP!$D$8:$D$10)*(G7669/100)*(E7669/1000)),
IF(C7669="Spirits",
SUM(LOOKUP(2,1/(SRP!$B$2:$B$7&lt;=E7669)/(SRP!$C$2:$C$7&gt;=E7669),SRP!$D$2:$D$7)*(G7669/100)*(E7669/1000)),
IF(AND(C7669="Wine",D7669="Fortified Wines"),
SUM(LOOKUP(2,1/(SRP!$B$26:$B$29&lt;=E7669)/(SRP!$C$26:$C$29&gt;=E7669),SRP!$D$26:$D$29)*(G7669/100)*(E7669/1000)),
IF(C7669="Wine",
SUM(LOOKUP(2,1/(SRP!$B$21:$B$25&lt;=E7669)/(SRP!$C$21:$C$25&gt;=E7669),SRP!$D$21:$D$25)*(G7669/100)*(E7669/1000)),
IF(AND(C7669="Ready to Drink",D7669="RTD-One Pour Cocktail&gt;7%&lt;=14.5"),
SUM(LOOKUP(2,1/(SRP!$B$16:$B$20&lt;=E7669)/(SRP!$C$16:$C$20&gt;=E7669),SRP!$D$16:$D$20)*(G7669/100)*(E7669/1000)),
IF(C7669="Ready to Drink",
SUM(LOOKUP(2,1/(SRP!$B$11:$B$15&lt;=E7669)/(SRP!$C$11:$C$15&gt;=E7669),SRP!$D$11:$D$15)*(G7669/100)*(E7669/1000)),
0)))))),2)</f>
        <v>29.96</v>
      </c>
      <c r="L7669" s="173" t="str">
        <f t="shared" si="119"/>
        <v>Beer10650</v>
      </c>
      <c r="M7669" s="154">
        <f>VLOOKUP(L7669,'Slope %'!C:D,2,0)</f>
        <v>0.05</v>
      </c>
    </row>
    <row r="7670" spans="1:13" x14ac:dyDescent="0.25">
      <c r="A7670" s="169">
        <v>71469</v>
      </c>
      <c r="B7670" s="170" t="s">
        <v>5556</v>
      </c>
      <c r="C7670" s="170" t="s">
        <v>11</v>
      </c>
      <c r="D7670" s="170" t="s">
        <v>211</v>
      </c>
      <c r="E7670" s="170">
        <v>10650</v>
      </c>
      <c r="F7670" s="170">
        <v>1</v>
      </c>
      <c r="G7670" s="171">
        <v>4</v>
      </c>
      <c r="H7670" s="170" t="s">
        <v>105</v>
      </c>
      <c r="I7670" s="171">
        <v>59.99</v>
      </c>
      <c r="J7670" s="169">
        <v>30</v>
      </c>
      <c r="K7670" s="154" cm="1">
        <f t="array" ref="K7670">ROUND(
IF(C7670="Beer",
SUM(LOOKUP(2,1/(SRP!$B$8:$B$10&lt;=E7670)/(SRP!$C$8:$C$10&gt;=E7670),SRP!$D$8:$D$10)*(G7670/100)*(E7670/1000)),
IF(C7670="Spirits",
SUM(LOOKUP(2,1/(SRP!$B$2:$B$7&lt;=E7670)/(SRP!$C$2:$C$7&gt;=E7670),SRP!$D$2:$D$7)*(G7670/100)*(E7670/1000)),
IF(AND(C7670="Wine",D7670="Fortified Wines"),
SUM(LOOKUP(2,1/(SRP!$B$26:$B$29&lt;=E7670)/(SRP!$C$26:$C$29&gt;=E7670),SRP!$D$26:$D$29)*(G7670/100)*(E7670/1000)),
IF(C7670="Wine",
SUM(LOOKUP(2,1/(SRP!$B$21:$B$25&lt;=E7670)/(SRP!$C$21:$C$25&gt;=E7670),SRP!$D$21:$D$25)*(G7670/100)*(E7670/1000)),
IF(AND(C7670="Ready to Drink",D7670="RTD-One Pour Cocktail&gt;7%&lt;=14.5"),
SUM(LOOKUP(2,1/(SRP!$B$16:$B$20&lt;=E7670)/(SRP!$C$16:$C$20&gt;=E7670),SRP!$D$16:$D$20)*(G7670/100)*(E7670/1000)),
IF(C7670="Ready to Drink",
SUM(LOOKUP(2,1/(SRP!$B$11:$B$15&lt;=E7670)/(SRP!$C$11:$C$15&gt;=E7670),SRP!$D$11:$D$15)*(G7670/100)*(E7670/1000)),
0)))))),2)</f>
        <v>29.96</v>
      </c>
      <c r="L7670" s="173" t="str">
        <f t="shared" si="119"/>
        <v>Beer10650</v>
      </c>
      <c r="M7670" s="154">
        <f>VLOOKUP(L7670,'Slope %'!C:D,2,0)</f>
        <v>0.05</v>
      </c>
    </row>
    <row r="7671" spans="1:13" x14ac:dyDescent="0.25">
      <c r="A7671" s="169">
        <v>71478</v>
      </c>
      <c r="B7671" s="170" t="s">
        <v>5557</v>
      </c>
      <c r="C7671" s="170" t="s">
        <v>11</v>
      </c>
      <c r="D7671" s="170" t="s">
        <v>211</v>
      </c>
      <c r="E7671" s="170">
        <v>2840</v>
      </c>
      <c r="F7671" s="170">
        <v>3</v>
      </c>
      <c r="G7671" s="171">
        <v>4</v>
      </c>
      <c r="H7671" s="170" t="s">
        <v>222</v>
      </c>
      <c r="I7671" s="171">
        <v>16.489999999999998</v>
      </c>
      <c r="J7671" s="169">
        <v>8</v>
      </c>
      <c r="K7671" s="154" cm="1">
        <f t="array" ref="K7671">ROUND(
IF(C7671="Beer",
SUM(LOOKUP(2,1/(SRP!$B$8:$B$10&lt;=E7671)/(SRP!$C$8:$C$10&gt;=E7671),SRP!$D$8:$D$10)*(G7671/100)*(E7671/1000)),
IF(C7671="Spirits",
SUM(LOOKUP(2,1/(SRP!$B$2:$B$7&lt;=E7671)/(SRP!$C$2:$C$7&gt;=E7671),SRP!$D$2:$D$7)*(G7671/100)*(E7671/1000)),
IF(AND(C7671="Wine",D7671="Fortified Wines"),
SUM(LOOKUP(2,1/(SRP!$B$26:$B$29&lt;=E7671)/(SRP!$C$26:$C$29&gt;=E7671),SRP!$D$26:$D$29)*(G7671/100)*(E7671/1000)),
IF(C7671="Wine",
SUM(LOOKUP(2,1/(SRP!$B$21:$B$25&lt;=E7671)/(SRP!$C$21:$C$25&gt;=E7671),SRP!$D$21:$D$25)*(G7671/100)*(E7671/1000)),
IF(AND(C7671="Ready to Drink",D7671="RTD-One Pour Cocktail&gt;7%&lt;=14.5"),
SUM(LOOKUP(2,1/(SRP!$B$16:$B$20&lt;=E7671)/(SRP!$C$16:$C$20&gt;=E7671),SRP!$D$16:$D$20)*(G7671/100)*(E7671/1000)),
IF(C7671="Ready to Drink",
SUM(LOOKUP(2,1/(SRP!$B$11:$B$15&lt;=E7671)/(SRP!$C$11:$C$15&gt;=E7671),SRP!$D$11:$D$15)*(G7671/100)*(E7671/1000)),
0)))))),2)</f>
        <v>8.8699999999999992</v>
      </c>
      <c r="L7671" s="173" t="str">
        <f t="shared" si="119"/>
        <v>Beer2840</v>
      </c>
      <c r="M7671" s="154">
        <f>VLOOKUP(L7671,'Slope %'!C:D,2,0)</f>
        <v>0.1</v>
      </c>
    </row>
    <row r="7672" spans="1:13" x14ac:dyDescent="0.25">
      <c r="A7672" s="169">
        <v>71478</v>
      </c>
      <c r="B7672" s="170" t="s">
        <v>5557</v>
      </c>
      <c r="C7672" s="170" t="s">
        <v>11</v>
      </c>
      <c r="D7672" s="170" t="s">
        <v>211</v>
      </c>
      <c r="E7672" s="170">
        <v>2840</v>
      </c>
      <c r="F7672" s="170">
        <v>3</v>
      </c>
      <c r="G7672" s="171">
        <v>4</v>
      </c>
      <c r="H7672" s="170" t="s">
        <v>222</v>
      </c>
      <c r="I7672" s="171">
        <v>16.489999999999998</v>
      </c>
      <c r="J7672" s="169">
        <v>8</v>
      </c>
      <c r="K7672" s="154" cm="1">
        <f t="array" ref="K7672">ROUND(
IF(C7672="Beer",
SUM(LOOKUP(2,1/(SRP!$B$8:$B$10&lt;=E7672)/(SRP!$C$8:$C$10&gt;=E7672),SRP!$D$8:$D$10)*(G7672/100)*(E7672/1000)),
IF(C7672="Spirits",
SUM(LOOKUP(2,1/(SRP!$B$2:$B$7&lt;=E7672)/(SRP!$C$2:$C$7&gt;=E7672),SRP!$D$2:$D$7)*(G7672/100)*(E7672/1000)),
IF(AND(C7672="Wine",D7672="Fortified Wines"),
SUM(LOOKUP(2,1/(SRP!$B$26:$B$29&lt;=E7672)/(SRP!$C$26:$C$29&gt;=E7672),SRP!$D$26:$D$29)*(G7672/100)*(E7672/1000)),
IF(C7672="Wine",
SUM(LOOKUP(2,1/(SRP!$B$21:$B$25&lt;=E7672)/(SRP!$C$21:$C$25&gt;=E7672),SRP!$D$21:$D$25)*(G7672/100)*(E7672/1000)),
IF(AND(C7672="Ready to Drink",D7672="RTD-One Pour Cocktail&gt;7%&lt;=14.5"),
SUM(LOOKUP(2,1/(SRP!$B$16:$B$20&lt;=E7672)/(SRP!$C$16:$C$20&gt;=E7672),SRP!$D$16:$D$20)*(G7672/100)*(E7672/1000)),
IF(C7672="Ready to Drink",
SUM(LOOKUP(2,1/(SRP!$B$11:$B$15&lt;=E7672)/(SRP!$C$11:$C$15&gt;=E7672),SRP!$D$11:$D$15)*(G7672/100)*(E7672/1000)),
0)))))),2)</f>
        <v>8.8699999999999992</v>
      </c>
      <c r="L7672" s="173" t="str">
        <f t="shared" si="119"/>
        <v>Beer2840</v>
      </c>
      <c r="M7672" s="154">
        <f>VLOOKUP(L7672,'Slope %'!C:D,2,0)</f>
        <v>0.1</v>
      </c>
    </row>
    <row r="7673" spans="1:13" x14ac:dyDescent="0.25">
      <c r="A7673" s="169">
        <v>71479</v>
      </c>
      <c r="B7673" s="170" t="s">
        <v>5558</v>
      </c>
      <c r="C7673" s="170" t="s">
        <v>24</v>
      </c>
      <c r="D7673" s="170" t="s">
        <v>34</v>
      </c>
      <c r="E7673" s="170">
        <v>750</v>
      </c>
      <c r="F7673" s="170">
        <v>12</v>
      </c>
      <c r="G7673" s="171">
        <v>12</v>
      </c>
      <c r="H7673" s="170" t="s">
        <v>22</v>
      </c>
      <c r="I7673" s="171">
        <v>21.99</v>
      </c>
      <c r="J7673" s="169">
        <v>1</v>
      </c>
      <c r="K7673" s="154" cm="1">
        <f t="array" ref="K7673">ROUND(
IF(C7673="Beer",
SUM(LOOKUP(2,1/(SRP!$B$8:$B$10&lt;=E7673)/(SRP!$C$8:$C$10&gt;=E7673),SRP!$D$8:$D$10)*(G7673/100)*(E7673/1000)),
IF(C7673="Spirits",
SUM(LOOKUP(2,1/(SRP!$B$2:$B$7&lt;=E7673)/(SRP!$C$2:$C$7&gt;=E7673),SRP!$D$2:$D$7)*(G7673/100)*(E7673/1000)),
IF(AND(C7673="Wine",D7673="Fortified Wines"),
SUM(LOOKUP(2,1/(SRP!$B$26:$B$29&lt;=E7673)/(SRP!$C$26:$C$29&gt;=E7673),SRP!$D$26:$D$29)*(G7673/100)*(E7673/1000)),
IF(C7673="Wine",
SUM(LOOKUP(2,1/(SRP!$B$21:$B$25&lt;=E7673)/(SRP!$C$21:$C$25&gt;=E7673),SRP!$D$21:$D$25)*(G7673/100)*(E7673/1000)),
IF(AND(C7673="Ready to Drink",D7673="RTD-One Pour Cocktail&gt;7%&lt;=14.5"),
SUM(LOOKUP(2,1/(SRP!$B$16:$B$20&lt;=E7673)/(SRP!$C$16:$C$20&gt;=E7673),SRP!$D$16:$D$20)*(G7673/100)*(E7673/1000)),
IF(C7673="Ready to Drink",
SUM(LOOKUP(2,1/(SRP!$B$11:$B$15&lt;=E7673)/(SRP!$C$11:$C$15&gt;=E7673),SRP!$D$11:$D$15)*(G7673/100)*(E7673/1000)),
0)))))),2)</f>
        <v>7.03</v>
      </c>
      <c r="L7673" s="173" t="str">
        <f t="shared" si="119"/>
        <v>Wine750</v>
      </c>
      <c r="M7673" s="154">
        <f>VLOOKUP(L7673,'Slope %'!C:D,2,0)</f>
        <v>0.1</v>
      </c>
    </row>
    <row r="7674" spans="1:13" x14ac:dyDescent="0.25">
      <c r="A7674" s="169">
        <v>71482</v>
      </c>
      <c r="B7674" s="170" t="s">
        <v>5559</v>
      </c>
      <c r="C7674" s="170" t="s">
        <v>11</v>
      </c>
      <c r="D7674" s="170" t="s">
        <v>303</v>
      </c>
      <c r="E7674" s="170">
        <v>750</v>
      </c>
      <c r="F7674" s="170">
        <v>12</v>
      </c>
      <c r="G7674" s="171">
        <v>7.3</v>
      </c>
      <c r="H7674" s="170" t="s">
        <v>1324</v>
      </c>
      <c r="I7674" s="171">
        <v>17</v>
      </c>
      <c r="J7674" s="169">
        <v>1</v>
      </c>
      <c r="K7674" s="154" cm="1">
        <f t="array" ref="K7674">ROUND(
IF(C7674="Beer",
SUM(LOOKUP(2,1/(SRP!$B$8:$B$10&lt;=E7674)/(SRP!$C$8:$C$10&gt;=E7674),SRP!$D$8:$D$10)*(G7674/100)*(E7674/1000)),
IF(C7674="Spirits",
SUM(LOOKUP(2,1/(SRP!$B$2:$B$7&lt;=E7674)/(SRP!$C$2:$C$7&gt;=E7674),SRP!$D$2:$D$7)*(G7674/100)*(E7674/1000)),
IF(AND(C7674="Wine",D7674="Fortified Wines"),
SUM(LOOKUP(2,1/(SRP!$B$26:$B$29&lt;=E7674)/(SRP!$C$26:$C$29&gt;=E7674),SRP!$D$26:$D$29)*(G7674/100)*(E7674/1000)),
IF(C7674="Wine",
SUM(LOOKUP(2,1/(SRP!$B$21:$B$25&lt;=E7674)/(SRP!$C$21:$C$25&gt;=E7674),SRP!$D$21:$D$25)*(G7674/100)*(E7674/1000)),
IF(AND(C7674="Ready to Drink",D7674="RTD-One Pour Cocktail&gt;7%&lt;=14.5"),
SUM(LOOKUP(2,1/(SRP!$B$16:$B$20&lt;=E7674)/(SRP!$C$16:$C$20&gt;=E7674),SRP!$D$16:$D$20)*(G7674/100)*(E7674/1000)),
IF(C7674="Ready to Drink",
SUM(LOOKUP(2,1/(SRP!$B$11:$B$15&lt;=E7674)/(SRP!$C$11:$C$15&gt;=E7674),SRP!$D$11:$D$15)*(G7674/100)*(E7674/1000)),
0)))))),2)</f>
        <v>4.2699999999999996</v>
      </c>
      <c r="L7674" s="173" t="str">
        <f t="shared" si="119"/>
        <v>Beer750</v>
      </c>
      <c r="M7674" s="154">
        <f>VLOOKUP(L7674,'Slope %'!C:D,2,0)</f>
        <v>0.12</v>
      </c>
    </row>
    <row r="7675" spans="1:13" x14ac:dyDescent="0.25">
      <c r="A7675" s="169">
        <v>71482</v>
      </c>
      <c r="B7675" s="170" t="s">
        <v>5559</v>
      </c>
      <c r="C7675" s="170" t="s">
        <v>11</v>
      </c>
      <c r="D7675" s="170" t="s">
        <v>303</v>
      </c>
      <c r="E7675" s="170">
        <v>750</v>
      </c>
      <c r="F7675" s="170">
        <v>12</v>
      </c>
      <c r="G7675" s="171">
        <v>7.3</v>
      </c>
      <c r="H7675" s="170" t="s">
        <v>1324</v>
      </c>
      <c r="I7675" s="171">
        <v>17</v>
      </c>
      <c r="J7675" s="169">
        <v>1</v>
      </c>
      <c r="K7675" s="154" cm="1">
        <f t="array" ref="K7675">ROUND(
IF(C7675="Beer",
SUM(LOOKUP(2,1/(SRP!$B$8:$B$10&lt;=E7675)/(SRP!$C$8:$C$10&gt;=E7675),SRP!$D$8:$D$10)*(G7675/100)*(E7675/1000)),
IF(C7675="Spirits",
SUM(LOOKUP(2,1/(SRP!$B$2:$B$7&lt;=E7675)/(SRP!$C$2:$C$7&gt;=E7675),SRP!$D$2:$D$7)*(G7675/100)*(E7675/1000)),
IF(AND(C7675="Wine",D7675="Fortified Wines"),
SUM(LOOKUP(2,1/(SRP!$B$26:$B$29&lt;=E7675)/(SRP!$C$26:$C$29&gt;=E7675),SRP!$D$26:$D$29)*(G7675/100)*(E7675/1000)),
IF(C7675="Wine",
SUM(LOOKUP(2,1/(SRP!$B$21:$B$25&lt;=E7675)/(SRP!$C$21:$C$25&gt;=E7675),SRP!$D$21:$D$25)*(G7675/100)*(E7675/1000)),
IF(AND(C7675="Ready to Drink",D7675="RTD-One Pour Cocktail&gt;7%&lt;=14.5"),
SUM(LOOKUP(2,1/(SRP!$B$16:$B$20&lt;=E7675)/(SRP!$C$16:$C$20&gt;=E7675),SRP!$D$16:$D$20)*(G7675/100)*(E7675/1000)),
IF(C7675="Ready to Drink",
SUM(LOOKUP(2,1/(SRP!$B$11:$B$15&lt;=E7675)/(SRP!$C$11:$C$15&gt;=E7675),SRP!$D$11:$D$15)*(G7675/100)*(E7675/1000)),
0)))))),2)</f>
        <v>4.2699999999999996</v>
      </c>
      <c r="L7675" s="173" t="str">
        <f t="shared" si="119"/>
        <v>Beer750</v>
      </c>
      <c r="M7675" s="154">
        <f>VLOOKUP(L7675,'Slope %'!C:D,2,0)</f>
        <v>0.12</v>
      </c>
    </row>
    <row r="7676" spans="1:13" x14ac:dyDescent="0.25">
      <c r="A7676" s="169">
        <v>71483</v>
      </c>
      <c r="B7676" s="170" t="s">
        <v>5560</v>
      </c>
      <c r="C7676" s="170" t="s">
        <v>24</v>
      </c>
      <c r="D7676" s="170" t="s">
        <v>34</v>
      </c>
      <c r="E7676" s="170">
        <v>750</v>
      </c>
      <c r="F7676" s="170">
        <v>12</v>
      </c>
      <c r="G7676" s="171">
        <v>12.5</v>
      </c>
      <c r="H7676" s="170" t="s">
        <v>378</v>
      </c>
      <c r="I7676" s="171">
        <v>33.99</v>
      </c>
      <c r="J7676" s="169">
        <v>1</v>
      </c>
      <c r="K7676" s="154" cm="1">
        <f t="array" ref="K7676">ROUND(
IF(C7676="Beer",
SUM(LOOKUP(2,1/(SRP!$B$8:$B$10&lt;=E7676)/(SRP!$C$8:$C$10&gt;=E7676),SRP!$D$8:$D$10)*(G7676/100)*(E7676/1000)),
IF(C7676="Spirits",
SUM(LOOKUP(2,1/(SRP!$B$2:$B$7&lt;=E7676)/(SRP!$C$2:$C$7&gt;=E7676),SRP!$D$2:$D$7)*(G7676/100)*(E7676/1000)),
IF(AND(C7676="Wine",D7676="Fortified Wines"),
SUM(LOOKUP(2,1/(SRP!$B$26:$B$29&lt;=E7676)/(SRP!$C$26:$C$29&gt;=E7676),SRP!$D$26:$D$29)*(G7676/100)*(E7676/1000)),
IF(C7676="Wine",
SUM(LOOKUP(2,1/(SRP!$B$21:$B$25&lt;=E7676)/(SRP!$C$21:$C$25&gt;=E7676),SRP!$D$21:$D$25)*(G7676/100)*(E7676/1000)),
IF(AND(C7676="Ready to Drink",D7676="RTD-One Pour Cocktail&gt;7%&lt;=14.5"),
SUM(LOOKUP(2,1/(SRP!$B$16:$B$20&lt;=E7676)/(SRP!$C$16:$C$20&gt;=E7676),SRP!$D$16:$D$20)*(G7676/100)*(E7676/1000)),
IF(C7676="Ready to Drink",
SUM(LOOKUP(2,1/(SRP!$B$11:$B$15&lt;=E7676)/(SRP!$C$11:$C$15&gt;=E7676),SRP!$D$11:$D$15)*(G7676/100)*(E7676/1000)),
0)))))),2)</f>
        <v>7.32</v>
      </c>
      <c r="L7676" s="173" t="str">
        <f t="shared" si="119"/>
        <v>Wine750</v>
      </c>
      <c r="M7676" s="154">
        <f>VLOOKUP(L7676,'Slope %'!C:D,2,0)</f>
        <v>0.1</v>
      </c>
    </row>
    <row r="7677" spans="1:13" x14ac:dyDescent="0.25">
      <c r="A7677" s="169">
        <v>71492</v>
      </c>
      <c r="B7677" s="170" t="s">
        <v>5561</v>
      </c>
      <c r="C7677" s="170" t="s">
        <v>24</v>
      </c>
      <c r="D7677" s="170" t="s">
        <v>38</v>
      </c>
      <c r="E7677" s="170">
        <v>750</v>
      </c>
      <c r="F7677" s="170">
        <v>6</v>
      </c>
      <c r="G7677" s="171">
        <v>10.5</v>
      </c>
      <c r="H7677" s="170" t="s">
        <v>774</v>
      </c>
      <c r="I7677" s="171">
        <v>79.989999999999995</v>
      </c>
      <c r="J7677" s="169">
        <v>1</v>
      </c>
      <c r="K7677" s="154" cm="1">
        <f t="array" ref="K7677">ROUND(
IF(C7677="Beer",
SUM(LOOKUP(2,1/(SRP!$B$8:$B$10&lt;=E7677)/(SRP!$C$8:$C$10&gt;=E7677),SRP!$D$8:$D$10)*(G7677/100)*(E7677/1000)),
IF(C7677="Spirits",
SUM(LOOKUP(2,1/(SRP!$B$2:$B$7&lt;=E7677)/(SRP!$C$2:$C$7&gt;=E7677),SRP!$D$2:$D$7)*(G7677/100)*(E7677/1000)),
IF(AND(C7677="Wine",D7677="Fortified Wines"),
SUM(LOOKUP(2,1/(SRP!$B$26:$B$29&lt;=E7677)/(SRP!$C$26:$C$29&gt;=E7677),SRP!$D$26:$D$29)*(G7677/100)*(E7677/1000)),
IF(C7677="Wine",
SUM(LOOKUP(2,1/(SRP!$B$21:$B$25&lt;=E7677)/(SRP!$C$21:$C$25&gt;=E7677),SRP!$D$21:$D$25)*(G7677/100)*(E7677/1000)),
IF(AND(C7677="Ready to Drink",D7677="RTD-One Pour Cocktail&gt;7%&lt;=14.5"),
SUM(LOOKUP(2,1/(SRP!$B$16:$B$20&lt;=E7677)/(SRP!$C$16:$C$20&gt;=E7677),SRP!$D$16:$D$20)*(G7677/100)*(E7677/1000)),
IF(C7677="Ready to Drink",
SUM(LOOKUP(2,1/(SRP!$B$11:$B$15&lt;=E7677)/(SRP!$C$11:$C$15&gt;=E7677),SRP!$D$11:$D$15)*(G7677/100)*(E7677/1000)),
0)))))),2)</f>
        <v>6.15</v>
      </c>
      <c r="L7677" s="173" t="str">
        <f t="shared" si="119"/>
        <v>Wine750</v>
      </c>
      <c r="M7677" s="154">
        <f>VLOOKUP(L7677,'Slope %'!C:D,2,0)</f>
        <v>0.1</v>
      </c>
    </row>
    <row r="7678" spans="1:13" x14ac:dyDescent="0.25">
      <c r="A7678" s="169">
        <v>71496</v>
      </c>
      <c r="B7678" s="170" t="s">
        <v>5562</v>
      </c>
      <c r="C7678" s="170" t="s">
        <v>263</v>
      </c>
      <c r="D7678" s="170" t="s">
        <v>646</v>
      </c>
      <c r="E7678" s="170">
        <v>458</v>
      </c>
      <c r="F7678" s="170">
        <v>24</v>
      </c>
      <c r="G7678" s="171">
        <v>7</v>
      </c>
      <c r="H7678" s="170" t="s">
        <v>222</v>
      </c>
      <c r="I7678" s="171">
        <v>3.79</v>
      </c>
      <c r="J7678" s="169">
        <v>1</v>
      </c>
      <c r="K7678" s="154" cm="1">
        <f t="array" ref="K7678">ROUND(
IF(C7678="Beer",
SUM(LOOKUP(2,1/(SRP!$B$8:$B$10&lt;=E7678)/(SRP!$C$8:$C$10&gt;=E7678),SRP!$D$8:$D$10)*(G7678/100)*(E7678/1000)),
IF(C7678="Spirits",
SUM(LOOKUP(2,1/(SRP!$B$2:$B$7&lt;=E7678)/(SRP!$C$2:$C$7&gt;=E7678),SRP!$D$2:$D$7)*(G7678/100)*(E7678/1000)),
IF(AND(C7678="Wine",D7678="Fortified Wines"),
SUM(LOOKUP(2,1/(SRP!$B$26:$B$29&lt;=E7678)/(SRP!$C$26:$C$29&gt;=E7678),SRP!$D$26:$D$29)*(G7678/100)*(E7678/1000)),
IF(C7678="Wine",
SUM(LOOKUP(2,1/(SRP!$B$21:$B$25&lt;=E7678)/(SRP!$C$21:$C$25&gt;=E7678),SRP!$D$21:$D$25)*(G7678/100)*(E7678/1000)),
IF(AND(C7678="Ready to Drink",D7678="RTD-One Pour Cocktail&gt;7%&lt;=14.5"),
SUM(LOOKUP(2,1/(SRP!$B$16:$B$20&lt;=E7678)/(SRP!$C$16:$C$20&gt;=E7678),SRP!$D$16:$D$20)*(G7678/100)*(E7678/1000)),
IF(C7678="Ready to Drink",
SUM(LOOKUP(2,1/(SRP!$B$11:$B$15&lt;=E7678)/(SRP!$C$11:$C$15&gt;=E7678),SRP!$D$11:$D$15)*(G7678/100)*(E7678/1000)),
0)))))),2)</f>
        <v>2.65</v>
      </c>
      <c r="L7678" s="173" t="str">
        <f t="shared" si="119"/>
        <v>Ready to Drink458</v>
      </c>
      <c r="M7678" s="154">
        <f>VLOOKUP(L7678,'Slope %'!C:D,2,0)</f>
        <v>0.12</v>
      </c>
    </row>
    <row r="7679" spans="1:13" x14ac:dyDescent="0.25">
      <c r="A7679" s="169">
        <v>71496</v>
      </c>
      <c r="B7679" s="170" t="s">
        <v>5562</v>
      </c>
      <c r="C7679" s="170" t="s">
        <v>263</v>
      </c>
      <c r="D7679" s="170" t="s">
        <v>646</v>
      </c>
      <c r="E7679" s="170">
        <v>458</v>
      </c>
      <c r="F7679" s="170">
        <v>24</v>
      </c>
      <c r="G7679" s="171">
        <v>7</v>
      </c>
      <c r="H7679" s="170" t="s">
        <v>222</v>
      </c>
      <c r="I7679" s="171">
        <v>3.79</v>
      </c>
      <c r="J7679" s="169">
        <v>1</v>
      </c>
      <c r="K7679" s="154" cm="1">
        <f t="array" ref="K7679">ROUND(
IF(C7679="Beer",
SUM(LOOKUP(2,1/(SRP!$B$8:$B$10&lt;=E7679)/(SRP!$C$8:$C$10&gt;=E7679),SRP!$D$8:$D$10)*(G7679/100)*(E7679/1000)),
IF(C7679="Spirits",
SUM(LOOKUP(2,1/(SRP!$B$2:$B$7&lt;=E7679)/(SRP!$C$2:$C$7&gt;=E7679),SRP!$D$2:$D$7)*(G7679/100)*(E7679/1000)),
IF(AND(C7679="Wine",D7679="Fortified Wines"),
SUM(LOOKUP(2,1/(SRP!$B$26:$B$29&lt;=E7679)/(SRP!$C$26:$C$29&gt;=E7679),SRP!$D$26:$D$29)*(G7679/100)*(E7679/1000)),
IF(C7679="Wine",
SUM(LOOKUP(2,1/(SRP!$B$21:$B$25&lt;=E7679)/(SRP!$C$21:$C$25&gt;=E7679),SRP!$D$21:$D$25)*(G7679/100)*(E7679/1000)),
IF(AND(C7679="Ready to Drink",D7679="RTD-One Pour Cocktail&gt;7%&lt;=14.5"),
SUM(LOOKUP(2,1/(SRP!$B$16:$B$20&lt;=E7679)/(SRP!$C$16:$C$20&gt;=E7679),SRP!$D$16:$D$20)*(G7679/100)*(E7679/1000)),
IF(C7679="Ready to Drink",
SUM(LOOKUP(2,1/(SRP!$B$11:$B$15&lt;=E7679)/(SRP!$C$11:$C$15&gt;=E7679),SRP!$D$11:$D$15)*(G7679/100)*(E7679/1000)),
0)))))),2)</f>
        <v>2.65</v>
      </c>
      <c r="L7679" s="173" t="str">
        <f t="shared" si="119"/>
        <v>Ready to Drink458</v>
      </c>
      <c r="M7679" s="154">
        <f>VLOOKUP(L7679,'Slope %'!C:D,2,0)</f>
        <v>0.12</v>
      </c>
    </row>
    <row r="7680" spans="1:13" x14ac:dyDescent="0.25">
      <c r="A7680" s="169">
        <v>71500</v>
      </c>
      <c r="B7680" s="170" t="s">
        <v>5563</v>
      </c>
      <c r="C7680" s="170" t="s">
        <v>24</v>
      </c>
      <c r="D7680" s="170" t="s">
        <v>34</v>
      </c>
      <c r="E7680" s="170">
        <v>750</v>
      </c>
      <c r="F7680" s="170">
        <v>12</v>
      </c>
      <c r="G7680" s="171">
        <v>12.5</v>
      </c>
      <c r="H7680" s="170" t="s">
        <v>177</v>
      </c>
      <c r="I7680" s="171">
        <v>22.99</v>
      </c>
      <c r="J7680" s="169">
        <v>1</v>
      </c>
      <c r="K7680" s="154" cm="1">
        <f t="array" ref="K7680">ROUND(
IF(C7680="Beer",
SUM(LOOKUP(2,1/(SRP!$B$8:$B$10&lt;=E7680)/(SRP!$C$8:$C$10&gt;=E7680),SRP!$D$8:$D$10)*(G7680/100)*(E7680/1000)),
IF(C7680="Spirits",
SUM(LOOKUP(2,1/(SRP!$B$2:$B$7&lt;=E7680)/(SRP!$C$2:$C$7&gt;=E7680),SRP!$D$2:$D$7)*(G7680/100)*(E7680/1000)),
IF(AND(C7680="Wine",D7680="Fortified Wines"),
SUM(LOOKUP(2,1/(SRP!$B$26:$B$29&lt;=E7680)/(SRP!$C$26:$C$29&gt;=E7680),SRP!$D$26:$D$29)*(G7680/100)*(E7680/1000)),
IF(C7680="Wine",
SUM(LOOKUP(2,1/(SRP!$B$21:$B$25&lt;=E7680)/(SRP!$C$21:$C$25&gt;=E7680),SRP!$D$21:$D$25)*(G7680/100)*(E7680/1000)),
IF(AND(C7680="Ready to Drink",D7680="RTD-One Pour Cocktail&gt;7%&lt;=14.5"),
SUM(LOOKUP(2,1/(SRP!$B$16:$B$20&lt;=E7680)/(SRP!$C$16:$C$20&gt;=E7680),SRP!$D$16:$D$20)*(G7680/100)*(E7680/1000)),
IF(C7680="Ready to Drink",
SUM(LOOKUP(2,1/(SRP!$B$11:$B$15&lt;=E7680)/(SRP!$C$11:$C$15&gt;=E7680),SRP!$D$11:$D$15)*(G7680/100)*(E7680/1000)),
0)))))),2)</f>
        <v>7.32</v>
      </c>
      <c r="L7680" s="173" t="str">
        <f t="shared" si="119"/>
        <v>Wine750</v>
      </c>
      <c r="M7680" s="154">
        <f>VLOOKUP(L7680,'Slope %'!C:D,2,0)</f>
        <v>0.1</v>
      </c>
    </row>
    <row r="7681" spans="1:13" x14ac:dyDescent="0.25">
      <c r="A7681" s="169">
        <v>71503</v>
      </c>
      <c r="B7681" s="170" t="s">
        <v>5564</v>
      </c>
      <c r="C7681" s="170" t="s">
        <v>11</v>
      </c>
      <c r="D7681" s="170" t="s">
        <v>1406</v>
      </c>
      <c r="E7681" s="170">
        <v>355</v>
      </c>
      <c r="F7681" s="170">
        <v>24</v>
      </c>
      <c r="G7681" s="171">
        <v>5</v>
      </c>
      <c r="H7681" s="170" t="s">
        <v>415</v>
      </c>
      <c r="I7681" s="171">
        <v>4.99</v>
      </c>
      <c r="J7681" s="169">
        <v>1</v>
      </c>
      <c r="K7681" s="154" cm="1">
        <f t="array" ref="K7681">ROUND(
IF(C7681="Beer",
SUM(LOOKUP(2,1/(SRP!$B$8:$B$10&lt;=E7681)/(SRP!$C$8:$C$10&gt;=E7681),SRP!$D$8:$D$10)*(G7681/100)*(E7681/1000)),
IF(C7681="Spirits",
SUM(LOOKUP(2,1/(SRP!$B$2:$B$7&lt;=E7681)/(SRP!$C$2:$C$7&gt;=E7681),SRP!$D$2:$D$7)*(G7681/100)*(E7681/1000)),
IF(AND(C7681="Wine",D7681="Fortified Wines"),
SUM(LOOKUP(2,1/(SRP!$B$26:$B$29&lt;=E7681)/(SRP!$C$26:$C$29&gt;=E7681),SRP!$D$26:$D$29)*(G7681/100)*(E7681/1000)),
IF(C7681="Wine",
SUM(LOOKUP(2,1/(SRP!$B$21:$B$25&lt;=E7681)/(SRP!$C$21:$C$25&gt;=E7681),SRP!$D$21:$D$25)*(G7681/100)*(E7681/1000)),
IF(AND(C7681="Ready to Drink",D7681="RTD-One Pour Cocktail&gt;7%&lt;=14.5"),
SUM(LOOKUP(2,1/(SRP!$B$16:$B$20&lt;=E7681)/(SRP!$C$16:$C$20&gt;=E7681),SRP!$D$16:$D$20)*(G7681/100)*(E7681/1000)),
IF(C7681="Ready to Drink",
SUM(LOOKUP(2,1/(SRP!$B$11:$B$15&lt;=E7681)/(SRP!$C$11:$C$15&gt;=E7681),SRP!$D$11:$D$15)*(G7681/100)*(E7681/1000)),
0)))))),2)</f>
        <v>1.39</v>
      </c>
      <c r="L7681" s="173" t="str">
        <f t="shared" si="119"/>
        <v>Beer355</v>
      </c>
      <c r="M7681" s="154">
        <f>VLOOKUP(L7681,'Slope %'!C:D,2,0)</f>
        <v>0.12</v>
      </c>
    </row>
    <row r="7682" spans="1:13" x14ac:dyDescent="0.25">
      <c r="A7682" s="169">
        <v>71503</v>
      </c>
      <c r="B7682" s="170" t="s">
        <v>5564</v>
      </c>
      <c r="C7682" s="170" t="s">
        <v>11</v>
      </c>
      <c r="D7682" s="170" t="s">
        <v>1406</v>
      </c>
      <c r="E7682" s="170">
        <v>355</v>
      </c>
      <c r="F7682" s="170">
        <v>24</v>
      </c>
      <c r="G7682" s="171">
        <v>5</v>
      </c>
      <c r="H7682" s="170" t="s">
        <v>415</v>
      </c>
      <c r="I7682" s="171">
        <v>4.99</v>
      </c>
      <c r="J7682" s="169">
        <v>1</v>
      </c>
      <c r="K7682" s="154" cm="1">
        <f t="array" ref="K7682">ROUND(
IF(C7682="Beer",
SUM(LOOKUP(2,1/(SRP!$B$8:$B$10&lt;=E7682)/(SRP!$C$8:$C$10&gt;=E7682),SRP!$D$8:$D$10)*(G7682/100)*(E7682/1000)),
IF(C7682="Spirits",
SUM(LOOKUP(2,1/(SRP!$B$2:$B$7&lt;=E7682)/(SRP!$C$2:$C$7&gt;=E7682),SRP!$D$2:$D$7)*(G7682/100)*(E7682/1000)),
IF(AND(C7682="Wine",D7682="Fortified Wines"),
SUM(LOOKUP(2,1/(SRP!$B$26:$B$29&lt;=E7682)/(SRP!$C$26:$C$29&gt;=E7682),SRP!$D$26:$D$29)*(G7682/100)*(E7682/1000)),
IF(C7682="Wine",
SUM(LOOKUP(2,1/(SRP!$B$21:$B$25&lt;=E7682)/(SRP!$C$21:$C$25&gt;=E7682),SRP!$D$21:$D$25)*(G7682/100)*(E7682/1000)),
IF(AND(C7682="Ready to Drink",D7682="RTD-One Pour Cocktail&gt;7%&lt;=14.5"),
SUM(LOOKUP(2,1/(SRP!$B$16:$B$20&lt;=E7682)/(SRP!$C$16:$C$20&gt;=E7682),SRP!$D$16:$D$20)*(G7682/100)*(E7682/1000)),
IF(C7682="Ready to Drink",
SUM(LOOKUP(2,1/(SRP!$B$11:$B$15&lt;=E7682)/(SRP!$C$11:$C$15&gt;=E7682),SRP!$D$11:$D$15)*(G7682/100)*(E7682/1000)),
0)))))),2)</f>
        <v>1.39</v>
      </c>
      <c r="L7682" s="173" t="str">
        <f t="shared" si="119"/>
        <v>Beer355</v>
      </c>
      <c r="M7682" s="154">
        <f>VLOOKUP(L7682,'Slope %'!C:D,2,0)</f>
        <v>0.12</v>
      </c>
    </row>
    <row r="7683" spans="1:13" x14ac:dyDescent="0.25">
      <c r="A7683" s="169">
        <v>71505</v>
      </c>
      <c r="B7683" s="170" t="s">
        <v>5565</v>
      </c>
      <c r="C7683" s="170" t="s">
        <v>24</v>
      </c>
      <c r="D7683" s="170" t="s">
        <v>68</v>
      </c>
      <c r="E7683" s="170">
        <v>750</v>
      </c>
      <c r="F7683" s="170">
        <v>12</v>
      </c>
      <c r="G7683" s="171">
        <v>14</v>
      </c>
      <c r="H7683" s="170" t="s">
        <v>32</v>
      </c>
      <c r="I7683" s="171">
        <v>17.989999999999998</v>
      </c>
      <c r="J7683" s="169">
        <v>1</v>
      </c>
      <c r="K7683" s="154" cm="1">
        <f t="array" ref="K7683">ROUND(
IF(C7683="Beer",
SUM(LOOKUP(2,1/(SRP!$B$8:$B$10&lt;=E7683)/(SRP!$C$8:$C$10&gt;=E7683),SRP!$D$8:$D$10)*(G7683/100)*(E7683/1000)),
IF(C7683="Spirits",
SUM(LOOKUP(2,1/(SRP!$B$2:$B$7&lt;=E7683)/(SRP!$C$2:$C$7&gt;=E7683),SRP!$D$2:$D$7)*(G7683/100)*(E7683/1000)),
IF(AND(C7683="Wine",D7683="Fortified Wines"),
SUM(LOOKUP(2,1/(SRP!$B$26:$B$29&lt;=E7683)/(SRP!$C$26:$C$29&gt;=E7683),SRP!$D$26:$D$29)*(G7683/100)*(E7683/1000)),
IF(C7683="Wine",
SUM(LOOKUP(2,1/(SRP!$B$21:$B$25&lt;=E7683)/(SRP!$C$21:$C$25&gt;=E7683),SRP!$D$21:$D$25)*(G7683/100)*(E7683/1000)),
IF(AND(C7683="Ready to Drink",D7683="RTD-One Pour Cocktail&gt;7%&lt;=14.5"),
SUM(LOOKUP(2,1/(SRP!$B$16:$B$20&lt;=E7683)/(SRP!$C$16:$C$20&gt;=E7683),SRP!$D$16:$D$20)*(G7683/100)*(E7683/1000)),
IF(C7683="Ready to Drink",
SUM(LOOKUP(2,1/(SRP!$B$11:$B$15&lt;=E7683)/(SRP!$C$11:$C$15&gt;=E7683),SRP!$D$11:$D$15)*(G7683/100)*(E7683/1000)),
0)))))),2)</f>
        <v>8.1999999999999993</v>
      </c>
      <c r="L7683" s="173" t="str">
        <f t="shared" ref="L7683:L7746" si="120">(_xlfn.CONCAT(C7683,E7683))</f>
        <v>Wine750</v>
      </c>
      <c r="M7683" s="154">
        <f>VLOOKUP(L7683,'Slope %'!C:D,2,0)</f>
        <v>0.1</v>
      </c>
    </row>
    <row r="7684" spans="1:13" x14ac:dyDescent="0.25">
      <c r="A7684" s="169">
        <v>71510</v>
      </c>
      <c r="B7684" s="170" t="s">
        <v>5566</v>
      </c>
      <c r="C7684" s="170" t="s">
        <v>11</v>
      </c>
      <c r="D7684" s="170" t="s">
        <v>303</v>
      </c>
      <c r="E7684" s="170">
        <v>750</v>
      </c>
      <c r="F7684" s="170">
        <v>12</v>
      </c>
      <c r="G7684" s="171">
        <v>7.3</v>
      </c>
      <c r="H7684" s="170" t="s">
        <v>1324</v>
      </c>
      <c r="I7684" s="171">
        <v>17</v>
      </c>
      <c r="J7684" s="169">
        <v>1</v>
      </c>
      <c r="K7684" s="154" cm="1">
        <f t="array" ref="K7684">ROUND(
IF(C7684="Beer",
SUM(LOOKUP(2,1/(SRP!$B$8:$B$10&lt;=E7684)/(SRP!$C$8:$C$10&gt;=E7684),SRP!$D$8:$D$10)*(G7684/100)*(E7684/1000)),
IF(C7684="Spirits",
SUM(LOOKUP(2,1/(SRP!$B$2:$B$7&lt;=E7684)/(SRP!$C$2:$C$7&gt;=E7684),SRP!$D$2:$D$7)*(G7684/100)*(E7684/1000)),
IF(AND(C7684="Wine",D7684="Fortified Wines"),
SUM(LOOKUP(2,1/(SRP!$B$26:$B$29&lt;=E7684)/(SRP!$C$26:$C$29&gt;=E7684),SRP!$D$26:$D$29)*(G7684/100)*(E7684/1000)),
IF(C7684="Wine",
SUM(LOOKUP(2,1/(SRP!$B$21:$B$25&lt;=E7684)/(SRP!$C$21:$C$25&gt;=E7684),SRP!$D$21:$D$25)*(G7684/100)*(E7684/1000)),
IF(AND(C7684="Ready to Drink",D7684="RTD-One Pour Cocktail&gt;7%&lt;=14.5"),
SUM(LOOKUP(2,1/(SRP!$B$16:$B$20&lt;=E7684)/(SRP!$C$16:$C$20&gt;=E7684),SRP!$D$16:$D$20)*(G7684/100)*(E7684/1000)),
IF(C7684="Ready to Drink",
SUM(LOOKUP(2,1/(SRP!$B$11:$B$15&lt;=E7684)/(SRP!$C$11:$C$15&gt;=E7684),SRP!$D$11:$D$15)*(G7684/100)*(E7684/1000)),
0)))))),2)</f>
        <v>4.2699999999999996</v>
      </c>
      <c r="L7684" s="173" t="str">
        <f t="shared" si="120"/>
        <v>Beer750</v>
      </c>
      <c r="M7684" s="154">
        <f>VLOOKUP(L7684,'Slope %'!C:D,2,0)</f>
        <v>0.12</v>
      </c>
    </row>
    <row r="7685" spans="1:13" x14ac:dyDescent="0.25">
      <c r="A7685" s="169">
        <v>71510</v>
      </c>
      <c r="B7685" s="170" t="s">
        <v>5566</v>
      </c>
      <c r="C7685" s="170" t="s">
        <v>11</v>
      </c>
      <c r="D7685" s="170" t="s">
        <v>303</v>
      </c>
      <c r="E7685" s="170">
        <v>750</v>
      </c>
      <c r="F7685" s="170">
        <v>12</v>
      </c>
      <c r="G7685" s="171">
        <v>7.3</v>
      </c>
      <c r="H7685" s="170" t="s">
        <v>1324</v>
      </c>
      <c r="I7685" s="171">
        <v>17</v>
      </c>
      <c r="J7685" s="169">
        <v>1</v>
      </c>
      <c r="K7685" s="154" cm="1">
        <f t="array" ref="K7685">ROUND(
IF(C7685="Beer",
SUM(LOOKUP(2,1/(SRP!$B$8:$B$10&lt;=E7685)/(SRP!$C$8:$C$10&gt;=E7685),SRP!$D$8:$D$10)*(G7685/100)*(E7685/1000)),
IF(C7685="Spirits",
SUM(LOOKUP(2,1/(SRP!$B$2:$B$7&lt;=E7685)/(SRP!$C$2:$C$7&gt;=E7685),SRP!$D$2:$D$7)*(G7685/100)*(E7685/1000)),
IF(AND(C7685="Wine",D7685="Fortified Wines"),
SUM(LOOKUP(2,1/(SRP!$B$26:$B$29&lt;=E7685)/(SRP!$C$26:$C$29&gt;=E7685),SRP!$D$26:$D$29)*(G7685/100)*(E7685/1000)),
IF(C7685="Wine",
SUM(LOOKUP(2,1/(SRP!$B$21:$B$25&lt;=E7685)/(SRP!$C$21:$C$25&gt;=E7685),SRP!$D$21:$D$25)*(G7685/100)*(E7685/1000)),
IF(AND(C7685="Ready to Drink",D7685="RTD-One Pour Cocktail&gt;7%&lt;=14.5"),
SUM(LOOKUP(2,1/(SRP!$B$16:$B$20&lt;=E7685)/(SRP!$C$16:$C$20&gt;=E7685),SRP!$D$16:$D$20)*(G7685/100)*(E7685/1000)),
IF(C7685="Ready to Drink",
SUM(LOOKUP(2,1/(SRP!$B$11:$B$15&lt;=E7685)/(SRP!$C$11:$C$15&gt;=E7685),SRP!$D$11:$D$15)*(G7685/100)*(E7685/1000)),
0)))))),2)</f>
        <v>4.2699999999999996</v>
      </c>
      <c r="L7685" s="173" t="str">
        <f t="shared" si="120"/>
        <v>Beer750</v>
      </c>
      <c r="M7685" s="154">
        <f>VLOOKUP(L7685,'Slope %'!C:D,2,0)</f>
        <v>0.12</v>
      </c>
    </row>
    <row r="7686" spans="1:13" x14ac:dyDescent="0.25">
      <c r="A7686" s="169">
        <v>71519</v>
      </c>
      <c r="B7686" s="170" t="s">
        <v>5567</v>
      </c>
      <c r="C7686" s="170" t="s">
        <v>24</v>
      </c>
      <c r="D7686" s="170" t="s">
        <v>60</v>
      </c>
      <c r="E7686" s="170">
        <v>750</v>
      </c>
      <c r="F7686" s="170">
        <v>12</v>
      </c>
      <c r="G7686" s="171">
        <v>10</v>
      </c>
      <c r="H7686" s="170" t="s">
        <v>163</v>
      </c>
      <c r="I7686" s="171">
        <v>12.99</v>
      </c>
      <c r="J7686" s="169">
        <v>1</v>
      </c>
      <c r="K7686" s="154" cm="1">
        <f t="array" ref="K7686">ROUND(
IF(C7686="Beer",
SUM(LOOKUP(2,1/(SRP!$B$8:$B$10&lt;=E7686)/(SRP!$C$8:$C$10&gt;=E7686),SRP!$D$8:$D$10)*(G7686/100)*(E7686/1000)),
IF(C7686="Spirits",
SUM(LOOKUP(2,1/(SRP!$B$2:$B$7&lt;=E7686)/(SRP!$C$2:$C$7&gt;=E7686),SRP!$D$2:$D$7)*(G7686/100)*(E7686/1000)),
IF(AND(C7686="Wine",D7686="Fortified Wines"),
SUM(LOOKUP(2,1/(SRP!$B$26:$B$29&lt;=E7686)/(SRP!$C$26:$C$29&gt;=E7686),SRP!$D$26:$D$29)*(G7686/100)*(E7686/1000)),
IF(C7686="Wine",
SUM(LOOKUP(2,1/(SRP!$B$21:$B$25&lt;=E7686)/(SRP!$C$21:$C$25&gt;=E7686),SRP!$D$21:$D$25)*(G7686/100)*(E7686/1000)),
IF(AND(C7686="Ready to Drink",D7686="RTD-One Pour Cocktail&gt;7%&lt;=14.5"),
SUM(LOOKUP(2,1/(SRP!$B$16:$B$20&lt;=E7686)/(SRP!$C$16:$C$20&gt;=E7686),SRP!$D$16:$D$20)*(G7686/100)*(E7686/1000)),
IF(C7686="Ready to Drink",
SUM(LOOKUP(2,1/(SRP!$B$11:$B$15&lt;=E7686)/(SRP!$C$11:$C$15&gt;=E7686),SRP!$D$11:$D$15)*(G7686/100)*(E7686/1000)),
0)))))),2)</f>
        <v>5.86</v>
      </c>
      <c r="L7686" s="173" t="str">
        <f t="shared" si="120"/>
        <v>Wine750</v>
      </c>
      <c r="M7686" s="154">
        <f>VLOOKUP(L7686,'Slope %'!C:D,2,0)</f>
        <v>0.1</v>
      </c>
    </row>
    <row r="7687" spans="1:13" x14ac:dyDescent="0.25">
      <c r="A7687" s="169">
        <v>71526</v>
      </c>
      <c r="B7687" s="170" t="s">
        <v>5568</v>
      </c>
      <c r="C7687" s="170" t="s">
        <v>11</v>
      </c>
      <c r="D7687" s="170" t="s">
        <v>267</v>
      </c>
      <c r="E7687" s="170">
        <v>355</v>
      </c>
      <c r="F7687" s="170">
        <v>24</v>
      </c>
      <c r="G7687" s="171">
        <v>4.8</v>
      </c>
      <c r="H7687" s="170" t="s">
        <v>747</v>
      </c>
      <c r="I7687" s="171">
        <v>1.34</v>
      </c>
      <c r="J7687" s="169">
        <v>1</v>
      </c>
      <c r="K7687" s="154" cm="1">
        <f t="array" ref="K7687">ROUND(
IF(C7687="Beer",
SUM(LOOKUP(2,1/(SRP!$B$8:$B$10&lt;=E7687)/(SRP!$C$8:$C$10&gt;=E7687),SRP!$D$8:$D$10)*(G7687/100)*(E7687/1000)),
IF(C7687="Spirits",
SUM(LOOKUP(2,1/(SRP!$B$2:$B$7&lt;=E7687)/(SRP!$C$2:$C$7&gt;=E7687),SRP!$D$2:$D$7)*(G7687/100)*(E7687/1000)),
IF(AND(C7687="Wine",D7687="Fortified Wines"),
SUM(LOOKUP(2,1/(SRP!$B$26:$B$29&lt;=E7687)/(SRP!$C$26:$C$29&gt;=E7687),SRP!$D$26:$D$29)*(G7687/100)*(E7687/1000)),
IF(C7687="Wine",
SUM(LOOKUP(2,1/(SRP!$B$21:$B$25&lt;=E7687)/(SRP!$C$21:$C$25&gt;=E7687),SRP!$D$21:$D$25)*(G7687/100)*(E7687/1000)),
IF(AND(C7687="Ready to Drink",D7687="RTD-One Pour Cocktail&gt;7%&lt;=14.5"),
SUM(LOOKUP(2,1/(SRP!$B$16:$B$20&lt;=E7687)/(SRP!$C$16:$C$20&gt;=E7687),SRP!$D$16:$D$20)*(G7687/100)*(E7687/1000)),
IF(C7687="Ready to Drink",
SUM(LOOKUP(2,1/(SRP!$B$11:$B$15&lt;=E7687)/(SRP!$C$11:$C$15&gt;=E7687),SRP!$D$11:$D$15)*(G7687/100)*(E7687/1000)),
0)))))),2)</f>
        <v>1.33</v>
      </c>
      <c r="L7687" s="173" t="str">
        <f t="shared" si="120"/>
        <v>Beer355</v>
      </c>
      <c r="M7687" s="154">
        <f>VLOOKUP(L7687,'Slope %'!C:D,2,0)</f>
        <v>0.12</v>
      </c>
    </row>
    <row r="7688" spans="1:13" x14ac:dyDescent="0.25">
      <c r="A7688" s="169">
        <v>71526</v>
      </c>
      <c r="B7688" s="170" t="s">
        <v>5568</v>
      </c>
      <c r="C7688" s="170" t="s">
        <v>11</v>
      </c>
      <c r="D7688" s="170" t="s">
        <v>267</v>
      </c>
      <c r="E7688" s="170">
        <v>355</v>
      </c>
      <c r="F7688" s="170">
        <v>24</v>
      </c>
      <c r="G7688" s="171">
        <v>4.8</v>
      </c>
      <c r="H7688" s="170" t="s">
        <v>747</v>
      </c>
      <c r="I7688" s="171">
        <v>1.34</v>
      </c>
      <c r="J7688" s="169">
        <v>1</v>
      </c>
      <c r="K7688" s="154" cm="1">
        <f t="array" ref="K7688">ROUND(
IF(C7688="Beer",
SUM(LOOKUP(2,1/(SRP!$B$8:$B$10&lt;=E7688)/(SRP!$C$8:$C$10&gt;=E7688),SRP!$D$8:$D$10)*(G7688/100)*(E7688/1000)),
IF(C7688="Spirits",
SUM(LOOKUP(2,1/(SRP!$B$2:$B$7&lt;=E7688)/(SRP!$C$2:$C$7&gt;=E7688),SRP!$D$2:$D$7)*(G7688/100)*(E7688/1000)),
IF(AND(C7688="Wine",D7688="Fortified Wines"),
SUM(LOOKUP(2,1/(SRP!$B$26:$B$29&lt;=E7688)/(SRP!$C$26:$C$29&gt;=E7688),SRP!$D$26:$D$29)*(G7688/100)*(E7688/1000)),
IF(C7688="Wine",
SUM(LOOKUP(2,1/(SRP!$B$21:$B$25&lt;=E7688)/(SRP!$C$21:$C$25&gt;=E7688),SRP!$D$21:$D$25)*(G7688/100)*(E7688/1000)),
IF(AND(C7688="Ready to Drink",D7688="RTD-One Pour Cocktail&gt;7%&lt;=14.5"),
SUM(LOOKUP(2,1/(SRP!$B$16:$B$20&lt;=E7688)/(SRP!$C$16:$C$20&gt;=E7688),SRP!$D$16:$D$20)*(G7688/100)*(E7688/1000)),
IF(C7688="Ready to Drink",
SUM(LOOKUP(2,1/(SRP!$B$11:$B$15&lt;=E7688)/(SRP!$C$11:$C$15&gt;=E7688),SRP!$D$11:$D$15)*(G7688/100)*(E7688/1000)),
0)))))),2)</f>
        <v>1.33</v>
      </c>
      <c r="L7688" s="173" t="str">
        <f t="shared" si="120"/>
        <v>Beer355</v>
      </c>
      <c r="M7688" s="154">
        <f>VLOOKUP(L7688,'Slope %'!C:D,2,0)</f>
        <v>0.12</v>
      </c>
    </row>
    <row r="7689" spans="1:13" x14ac:dyDescent="0.25">
      <c r="A7689" s="169">
        <v>71545</v>
      </c>
      <c r="B7689" s="170" t="s">
        <v>5569</v>
      </c>
      <c r="C7689" s="170" t="s">
        <v>11</v>
      </c>
      <c r="D7689" s="170" t="s">
        <v>12</v>
      </c>
      <c r="E7689" s="170">
        <v>473</v>
      </c>
      <c r="F7689" s="170">
        <v>24</v>
      </c>
      <c r="G7689" s="171">
        <v>5</v>
      </c>
      <c r="H7689" s="170" t="s">
        <v>747</v>
      </c>
      <c r="I7689" s="171">
        <v>4.29</v>
      </c>
      <c r="J7689" s="169">
        <v>1</v>
      </c>
      <c r="K7689" s="154" cm="1">
        <f t="array" ref="K7689">ROUND(
IF(C7689="Beer",
SUM(LOOKUP(2,1/(SRP!$B$8:$B$10&lt;=E7689)/(SRP!$C$8:$C$10&gt;=E7689),SRP!$D$8:$D$10)*(G7689/100)*(E7689/1000)),
IF(C7689="Spirits",
SUM(LOOKUP(2,1/(SRP!$B$2:$B$7&lt;=E7689)/(SRP!$C$2:$C$7&gt;=E7689),SRP!$D$2:$D$7)*(G7689/100)*(E7689/1000)),
IF(AND(C7689="Wine",D7689="Fortified Wines"),
SUM(LOOKUP(2,1/(SRP!$B$26:$B$29&lt;=E7689)/(SRP!$C$26:$C$29&gt;=E7689),SRP!$D$26:$D$29)*(G7689/100)*(E7689/1000)),
IF(C7689="Wine",
SUM(LOOKUP(2,1/(SRP!$B$21:$B$25&lt;=E7689)/(SRP!$C$21:$C$25&gt;=E7689),SRP!$D$21:$D$25)*(G7689/100)*(E7689/1000)),
IF(AND(C7689="Ready to Drink",D7689="RTD-One Pour Cocktail&gt;7%&lt;=14.5"),
SUM(LOOKUP(2,1/(SRP!$B$16:$B$20&lt;=E7689)/(SRP!$C$16:$C$20&gt;=E7689),SRP!$D$16:$D$20)*(G7689/100)*(E7689/1000)),
IF(C7689="Ready to Drink",
SUM(LOOKUP(2,1/(SRP!$B$11:$B$15&lt;=E7689)/(SRP!$C$11:$C$15&gt;=E7689),SRP!$D$11:$D$15)*(G7689/100)*(E7689/1000)),
0)))))),2)</f>
        <v>1.85</v>
      </c>
      <c r="L7689" s="173" t="str">
        <f t="shared" si="120"/>
        <v>Beer473</v>
      </c>
      <c r="M7689" s="154">
        <f>VLOOKUP(L7689,'Slope %'!C:D,2,0)</f>
        <v>0.12</v>
      </c>
    </row>
    <row r="7690" spans="1:13" x14ac:dyDescent="0.25">
      <c r="A7690" s="169">
        <v>71545</v>
      </c>
      <c r="B7690" s="170" t="s">
        <v>5569</v>
      </c>
      <c r="C7690" s="170" t="s">
        <v>11</v>
      </c>
      <c r="D7690" s="170" t="s">
        <v>12</v>
      </c>
      <c r="E7690" s="170">
        <v>473</v>
      </c>
      <c r="F7690" s="170">
        <v>24</v>
      </c>
      <c r="G7690" s="171">
        <v>5</v>
      </c>
      <c r="H7690" s="170" t="s">
        <v>747</v>
      </c>
      <c r="I7690" s="171">
        <v>4.29</v>
      </c>
      <c r="J7690" s="169">
        <v>1</v>
      </c>
      <c r="K7690" s="154" cm="1">
        <f t="array" ref="K7690">ROUND(
IF(C7690="Beer",
SUM(LOOKUP(2,1/(SRP!$B$8:$B$10&lt;=E7690)/(SRP!$C$8:$C$10&gt;=E7690),SRP!$D$8:$D$10)*(G7690/100)*(E7690/1000)),
IF(C7690="Spirits",
SUM(LOOKUP(2,1/(SRP!$B$2:$B$7&lt;=E7690)/(SRP!$C$2:$C$7&gt;=E7690),SRP!$D$2:$D$7)*(G7690/100)*(E7690/1000)),
IF(AND(C7690="Wine",D7690="Fortified Wines"),
SUM(LOOKUP(2,1/(SRP!$B$26:$B$29&lt;=E7690)/(SRP!$C$26:$C$29&gt;=E7690),SRP!$D$26:$D$29)*(G7690/100)*(E7690/1000)),
IF(C7690="Wine",
SUM(LOOKUP(2,1/(SRP!$B$21:$B$25&lt;=E7690)/(SRP!$C$21:$C$25&gt;=E7690),SRP!$D$21:$D$25)*(G7690/100)*(E7690/1000)),
IF(AND(C7690="Ready to Drink",D7690="RTD-One Pour Cocktail&gt;7%&lt;=14.5"),
SUM(LOOKUP(2,1/(SRP!$B$16:$B$20&lt;=E7690)/(SRP!$C$16:$C$20&gt;=E7690),SRP!$D$16:$D$20)*(G7690/100)*(E7690/1000)),
IF(C7690="Ready to Drink",
SUM(LOOKUP(2,1/(SRP!$B$11:$B$15&lt;=E7690)/(SRP!$C$11:$C$15&gt;=E7690),SRP!$D$11:$D$15)*(G7690/100)*(E7690/1000)),
0)))))),2)</f>
        <v>1.85</v>
      </c>
      <c r="L7690" s="173" t="str">
        <f t="shared" si="120"/>
        <v>Beer473</v>
      </c>
      <c r="M7690" s="154">
        <f>VLOOKUP(L7690,'Slope %'!C:D,2,0)</f>
        <v>0.12</v>
      </c>
    </row>
    <row r="7691" spans="1:13" x14ac:dyDescent="0.25">
      <c r="A7691" s="169">
        <v>71546</v>
      </c>
      <c r="B7691" s="170" t="s">
        <v>5570</v>
      </c>
      <c r="C7691" s="170" t="s">
        <v>24</v>
      </c>
      <c r="D7691" s="170" t="s">
        <v>38</v>
      </c>
      <c r="E7691" s="170">
        <v>750</v>
      </c>
      <c r="F7691" s="170">
        <v>12</v>
      </c>
      <c r="G7691" s="171">
        <v>13</v>
      </c>
      <c r="H7691" s="170" t="s">
        <v>163</v>
      </c>
      <c r="I7691" s="171">
        <v>29.99</v>
      </c>
      <c r="J7691" s="169">
        <v>1</v>
      </c>
      <c r="K7691" s="154" cm="1">
        <f t="array" ref="K7691">ROUND(
IF(C7691="Beer",
SUM(LOOKUP(2,1/(SRP!$B$8:$B$10&lt;=E7691)/(SRP!$C$8:$C$10&gt;=E7691),SRP!$D$8:$D$10)*(G7691/100)*(E7691/1000)),
IF(C7691="Spirits",
SUM(LOOKUP(2,1/(SRP!$B$2:$B$7&lt;=E7691)/(SRP!$C$2:$C$7&gt;=E7691),SRP!$D$2:$D$7)*(G7691/100)*(E7691/1000)),
IF(AND(C7691="Wine",D7691="Fortified Wines"),
SUM(LOOKUP(2,1/(SRP!$B$26:$B$29&lt;=E7691)/(SRP!$C$26:$C$29&gt;=E7691),SRP!$D$26:$D$29)*(G7691/100)*(E7691/1000)),
IF(C7691="Wine",
SUM(LOOKUP(2,1/(SRP!$B$21:$B$25&lt;=E7691)/(SRP!$C$21:$C$25&gt;=E7691),SRP!$D$21:$D$25)*(G7691/100)*(E7691/1000)),
IF(AND(C7691="Ready to Drink",D7691="RTD-One Pour Cocktail&gt;7%&lt;=14.5"),
SUM(LOOKUP(2,1/(SRP!$B$16:$B$20&lt;=E7691)/(SRP!$C$16:$C$20&gt;=E7691),SRP!$D$16:$D$20)*(G7691/100)*(E7691/1000)),
IF(C7691="Ready to Drink",
SUM(LOOKUP(2,1/(SRP!$B$11:$B$15&lt;=E7691)/(SRP!$C$11:$C$15&gt;=E7691),SRP!$D$11:$D$15)*(G7691/100)*(E7691/1000)),
0)))))),2)</f>
        <v>7.61</v>
      </c>
      <c r="L7691" s="173" t="str">
        <f t="shared" si="120"/>
        <v>Wine750</v>
      </c>
      <c r="M7691" s="154">
        <f>VLOOKUP(L7691,'Slope %'!C:D,2,0)</f>
        <v>0.1</v>
      </c>
    </row>
    <row r="7692" spans="1:13" x14ac:dyDescent="0.25">
      <c r="A7692" s="169">
        <v>71549</v>
      </c>
      <c r="B7692" s="170" t="s">
        <v>5571</v>
      </c>
      <c r="C7692" s="170" t="s">
        <v>24</v>
      </c>
      <c r="D7692" s="170" t="s">
        <v>38</v>
      </c>
      <c r="E7692" s="170">
        <v>750</v>
      </c>
      <c r="F7692" s="170">
        <v>12</v>
      </c>
      <c r="G7692" s="171">
        <v>13</v>
      </c>
      <c r="H7692" s="170" t="s">
        <v>774</v>
      </c>
      <c r="I7692" s="171">
        <v>19.989999999999998</v>
      </c>
      <c r="J7692" s="169">
        <v>1</v>
      </c>
      <c r="K7692" s="154" cm="1">
        <f t="array" ref="K7692">ROUND(
IF(C7692="Beer",
SUM(LOOKUP(2,1/(SRP!$B$8:$B$10&lt;=E7692)/(SRP!$C$8:$C$10&gt;=E7692),SRP!$D$8:$D$10)*(G7692/100)*(E7692/1000)),
IF(C7692="Spirits",
SUM(LOOKUP(2,1/(SRP!$B$2:$B$7&lt;=E7692)/(SRP!$C$2:$C$7&gt;=E7692),SRP!$D$2:$D$7)*(G7692/100)*(E7692/1000)),
IF(AND(C7692="Wine",D7692="Fortified Wines"),
SUM(LOOKUP(2,1/(SRP!$B$26:$B$29&lt;=E7692)/(SRP!$C$26:$C$29&gt;=E7692),SRP!$D$26:$D$29)*(G7692/100)*(E7692/1000)),
IF(C7692="Wine",
SUM(LOOKUP(2,1/(SRP!$B$21:$B$25&lt;=E7692)/(SRP!$C$21:$C$25&gt;=E7692),SRP!$D$21:$D$25)*(G7692/100)*(E7692/1000)),
IF(AND(C7692="Ready to Drink",D7692="RTD-One Pour Cocktail&gt;7%&lt;=14.5"),
SUM(LOOKUP(2,1/(SRP!$B$16:$B$20&lt;=E7692)/(SRP!$C$16:$C$20&gt;=E7692),SRP!$D$16:$D$20)*(G7692/100)*(E7692/1000)),
IF(C7692="Ready to Drink",
SUM(LOOKUP(2,1/(SRP!$B$11:$B$15&lt;=E7692)/(SRP!$C$11:$C$15&gt;=E7692),SRP!$D$11:$D$15)*(G7692/100)*(E7692/1000)),
0)))))),2)</f>
        <v>7.61</v>
      </c>
      <c r="L7692" s="173" t="str">
        <f t="shared" si="120"/>
        <v>Wine750</v>
      </c>
      <c r="M7692" s="154">
        <f>VLOOKUP(L7692,'Slope %'!C:D,2,0)</f>
        <v>0.1</v>
      </c>
    </row>
    <row r="7693" spans="1:13" x14ac:dyDescent="0.25">
      <c r="A7693" s="169">
        <v>71556</v>
      </c>
      <c r="B7693" s="170" t="s">
        <v>5572</v>
      </c>
      <c r="C7693" s="170" t="s">
        <v>24</v>
      </c>
      <c r="D7693" s="170" t="s">
        <v>34</v>
      </c>
      <c r="E7693" s="170">
        <v>750</v>
      </c>
      <c r="F7693" s="170">
        <v>12</v>
      </c>
      <c r="G7693" s="171">
        <v>13.5</v>
      </c>
      <c r="H7693" s="170" t="s">
        <v>200</v>
      </c>
      <c r="I7693" s="171">
        <v>15.99</v>
      </c>
      <c r="J7693" s="169">
        <v>1</v>
      </c>
      <c r="K7693" s="154" cm="1">
        <f t="array" ref="K7693">ROUND(
IF(C7693="Beer",
SUM(LOOKUP(2,1/(SRP!$B$8:$B$10&lt;=E7693)/(SRP!$C$8:$C$10&gt;=E7693),SRP!$D$8:$D$10)*(G7693/100)*(E7693/1000)),
IF(C7693="Spirits",
SUM(LOOKUP(2,1/(SRP!$B$2:$B$7&lt;=E7693)/(SRP!$C$2:$C$7&gt;=E7693),SRP!$D$2:$D$7)*(G7693/100)*(E7693/1000)),
IF(AND(C7693="Wine",D7693="Fortified Wines"),
SUM(LOOKUP(2,1/(SRP!$B$26:$B$29&lt;=E7693)/(SRP!$C$26:$C$29&gt;=E7693),SRP!$D$26:$D$29)*(G7693/100)*(E7693/1000)),
IF(C7693="Wine",
SUM(LOOKUP(2,1/(SRP!$B$21:$B$25&lt;=E7693)/(SRP!$C$21:$C$25&gt;=E7693),SRP!$D$21:$D$25)*(G7693/100)*(E7693/1000)),
IF(AND(C7693="Ready to Drink",D7693="RTD-One Pour Cocktail&gt;7%&lt;=14.5"),
SUM(LOOKUP(2,1/(SRP!$B$16:$B$20&lt;=E7693)/(SRP!$C$16:$C$20&gt;=E7693),SRP!$D$16:$D$20)*(G7693/100)*(E7693/1000)),
IF(C7693="Ready to Drink",
SUM(LOOKUP(2,1/(SRP!$B$11:$B$15&lt;=E7693)/(SRP!$C$11:$C$15&gt;=E7693),SRP!$D$11:$D$15)*(G7693/100)*(E7693/1000)),
0)))))),2)</f>
        <v>7.9</v>
      </c>
      <c r="L7693" s="173" t="str">
        <f t="shared" si="120"/>
        <v>Wine750</v>
      </c>
      <c r="M7693" s="154">
        <f>VLOOKUP(L7693,'Slope %'!C:D,2,0)</f>
        <v>0.1</v>
      </c>
    </row>
    <row r="7694" spans="1:13" x14ac:dyDescent="0.25">
      <c r="A7694" s="169">
        <v>71564</v>
      </c>
      <c r="B7694" s="170" t="s">
        <v>5573</v>
      </c>
      <c r="C7694" s="170" t="s">
        <v>24</v>
      </c>
      <c r="D7694" s="170" t="s">
        <v>382</v>
      </c>
      <c r="E7694" s="170">
        <v>750</v>
      </c>
      <c r="F7694" s="170">
        <v>12</v>
      </c>
      <c r="G7694" s="171">
        <v>13</v>
      </c>
      <c r="H7694" s="170" t="s">
        <v>73</v>
      </c>
      <c r="I7694" s="171">
        <v>14.99</v>
      </c>
      <c r="J7694" s="169">
        <v>1</v>
      </c>
      <c r="K7694" s="154" cm="1">
        <f t="array" ref="K7694">ROUND(
IF(C7694="Beer",
SUM(LOOKUP(2,1/(SRP!$B$8:$B$10&lt;=E7694)/(SRP!$C$8:$C$10&gt;=E7694),SRP!$D$8:$D$10)*(G7694/100)*(E7694/1000)),
IF(C7694="Spirits",
SUM(LOOKUP(2,1/(SRP!$B$2:$B$7&lt;=E7694)/(SRP!$C$2:$C$7&gt;=E7694),SRP!$D$2:$D$7)*(G7694/100)*(E7694/1000)),
IF(AND(C7694="Wine",D7694="Fortified Wines"),
SUM(LOOKUP(2,1/(SRP!$B$26:$B$29&lt;=E7694)/(SRP!$C$26:$C$29&gt;=E7694),SRP!$D$26:$D$29)*(G7694/100)*(E7694/1000)),
IF(C7694="Wine",
SUM(LOOKUP(2,1/(SRP!$B$21:$B$25&lt;=E7694)/(SRP!$C$21:$C$25&gt;=E7694),SRP!$D$21:$D$25)*(G7694/100)*(E7694/1000)),
IF(AND(C7694="Ready to Drink",D7694="RTD-One Pour Cocktail&gt;7%&lt;=14.5"),
SUM(LOOKUP(2,1/(SRP!$B$16:$B$20&lt;=E7694)/(SRP!$C$16:$C$20&gt;=E7694),SRP!$D$16:$D$20)*(G7694/100)*(E7694/1000)),
IF(C7694="Ready to Drink",
SUM(LOOKUP(2,1/(SRP!$B$11:$B$15&lt;=E7694)/(SRP!$C$11:$C$15&gt;=E7694),SRP!$D$11:$D$15)*(G7694/100)*(E7694/1000)),
0)))))),2)</f>
        <v>7.61</v>
      </c>
      <c r="L7694" s="173" t="str">
        <f t="shared" si="120"/>
        <v>Wine750</v>
      </c>
      <c r="M7694" s="154">
        <f>VLOOKUP(L7694,'Slope %'!C:D,2,0)</f>
        <v>0.1</v>
      </c>
    </row>
    <row r="7695" spans="1:13" x14ac:dyDescent="0.25">
      <c r="A7695" s="169">
        <v>71585</v>
      </c>
      <c r="B7695" s="170" t="s">
        <v>5574</v>
      </c>
      <c r="C7695" s="170" t="s">
        <v>24</v>
      </c>
      <c r="D7695" s="170" t="s">
        <v>38</v>
      </c>
      <c r="E7695" s="170">
        <v>750</v>
      </c>
      <c r="F7695" s="170">
        <v>12</v>
      </c>
      <c r="G7695" s="171">
        <v>13</v>
      </c>
      <c r="H7695" s="170" t="s">
        <v>200</v>
      </c>
      <c r="I7695" s="171">
        <v>17.989999999999998</v>
      </c>
      <c r="J7695" s="169">
        <v>1</v>
      </c>
      <c r="K7695" s="154" cm="1">
        <f t="array" ref="K7695">ROUND(
IF(C7695="Beer",
SUM(LOOKUP(2,1/(SRP!$B$8:$B$10&lt;=E7695)/(SRP!$C$8:$C$10&gt;=E7695),SRP!$D$8:$D$10)*(G7695/100)*(E7695/1000)),
IF(C7695="Spirits",
SUM(LOOKUP(2,1/(SRP!$B$2:$B$7&lt;=E7695)/(SRP!$C$2:$C$7&gt;=E7695),SRP!$D$2:$D$7)*(G7695/100)*(E7695/1000)),
IF(AND(C7695="Wine",D7695="Fortified Wines"),
SUM(LOOKUP(2,1/(SRP!$B$26:$B$29&lt;=E7695)/(SRP!$C$26:$C$29&gt;=E7695),SRP!$D$26:$D$29)*(G7695/100)*(E7695/1000)),
IF(C7695="Wine",
SUM(LOOKUP(2,1/(SRP!$B$21:$B$25&lt;=E7695)/(SRP!$C$21:$C$25&gt;=E7695),SRP!$D$21:$D$25)*(G7695/100)*(E7695/1000)),
IF(AND(C7695="Ready to Drink",D7695="RTD-One Pour Cocktail&gt;7%&lt;=14.5"),
SUM(LOOKUP(2,1/(SRP!$B$16:$B$20&lt;=E7695)/(SRP!$C$16:$C$20&gt;=E7695),SRP!$D$16:$D$20)*(G7695/100)*(E7695/1000)),
IF(C7695="Ready to Drink",
SUM(LOOKUP(2,1/(SRP!$B$11:$B$15&lt;=E7695)/(SRP!$C$11:$C$15&gt;=E7695),SRP!$D$11:$D$15)*(G7695/100)*(E7695/1000)),
0)))))),2)</f>
        <v>7.61</v>
      </c>
      <c r="L7695" s="173" t="str">
        <f t="shared" si="120"/>
        <v>Wine750</v>
      </c>
      <c r="M7695" s="154">
        <f>VLOOKUP(L7695,'Slope %'!C:D,2,0)</f>
        <v>0.1</v>
      </c>
    </row>
    <row r="7696" spans="1:13" x14ac:dyDescent="0.25">
      <c r="A7696" s="169">
        <v>71622</v>
      </c>
      <c r="B7696" s="170" t="s">
        <v>5575</v>
      </c>
      <c r="C7696" s="170" t="s">
        <v>11</v>
      </c>
      <c r="D7696" s="170" t="s">
        <v>267</v>
      </c>
      <c r="E7696" s="170">
        <v>500</v>
      </c>
      <c r="F7696" s="170">
        <v>20</v>
      </c>
      <c r="G7696" s="171">
        <v>4.0999999999999996</v>
      </c>
      <c r="H7696" s="170" t="s">
        <v>723</v>
      </c>
      <c r="I7696" s="171">
        <v>4.8499999999999996</v>
      </c>
      <c r="J7696" s="169">
        <v>1</v>
      </c>
      <c r="K7696" s="154" cm="1">
        <f t="array" ref="K7696">ROUND(
IF(C7696="Beer",
SUM(LOOKUP(2,1/(SRP!$B$8:$B$10&lt;=E7696)/(SRP!$C$8:$C$10&gt;=E7696),SRP!$D$8:$D$10)*(G7696/100)*(E7696/1000)),
IF(C7696="Spirits",
SUM(LOOKUP(2,1/(SRP!$B$2:$B$7&lt;=E7696)/(SRP!$C$2:$C$7&gt;=E7696),SRP!$D$2:$D$7)*(G7696/100)*(E7696/1000)),
IF(AND(C7696="Wine",D7696="Fortified Wines"),
SUM(LOOKUP(2,1/(SRP!$B$26:$B$29&lt;=E7696)/(SRP!$C$26:$C$29&gt;=E7696),SRP!$D$26:$D$29)*(G7696/100)*(E7696/1000)),
IF(C7696="Wine",
SUM(LOOKUP(2,1/(SRP!$B$21:$B$25&lt;=E7696)/(SRP!$C$21:$C$25&gt;=E7696),SRP!$D$21:$D$25)*(G7696/100)*(E7696/1000)),
IF(AND(C7696="Ready to Drink",D7696="RTD-One Pour Cocktail&gt;7%&lt;=14.5"),
SUM(LOOKUP(2,1/(SRP!$B$16:$B$20&lt;=E7696)/(SRP!$C$16:$C$20&gt;=E7696),SRP!$D$16:$D$20)*(G7696/100)*(E7696/1000)),
IF(C7696="Ready to Drink",
SUM(LOOKUP(2,1/(SRP!$B$11:$B$15&lt;=E7696)/(SRP!$C$11:$C$15&gt;=E7696),SRP!$D$11:$D$15)*(G7696/100)*(E7696/1000)),
0)))))),2)</f>
        <v>1.6</v>
      </c>
      <c r="L7696" s="173" t="str">
        <f t="shared" si="120"/>
        <v>Beer500</v>
      </c>
      <c r="M7696" s="154">
        <f>VLOOKUP(L7696,'Slope %'!C:D,2,0)</f>
        <v>0.12</v>
      </c>
    </row>
    <row r="7697" spans="1:13" x14ac:dyDescent="0.25">
      <c r="A7697" s="169">
        <v>71625</v>
      </c>
      <c r="B7697" s="170" t="s">
        <v>3600</v>
      </c>
      <c r="C7697" s="170" t="s">
        <v>11</v>
      </c>
      <c r="D7697" s="170" t="s">
        <v>12</v>
      </c>
      <c r="E7697" s="170">
        <v>330</v>
      </c>
      <c r="F7697" s="170">
        <v>24</v>
      </c>
      <c r="G7697" s="171">
        <v>5.2</v>
      </c>
      <c r="H7697" s="170" t="s">
        <v>274</v>
      </c>
      <c r="I7697" s="171">
        <v>2.99</v>
      </c>
      <c r="J7697" s="169">
        <v>1</v>
      </c>
      <c r="K7697" s="154" cm="1">
        <f t="array" ref="K7697">ROUND(
IF(C7697="Beer",
SUM(LOOKUP(2,1/(SRP!$B$8:$B$10&lt;=E7697)/(SRP!$C$8:$C$10&gt;=E7697),SRP!$D$8:$D$10)*(G7697/100)*(E7697/1000)),
IF(C7697="Spirits",
SUM(LOOKUP(2,1/(SRP!$B$2:$B$7&lt;=E7697)/(SRP!$C$2:$C$7&gt;=E7697),SRP!$D$2:$D$7)*(G7697/100)*(E7697/1000)),
IF(AND(C7697="Wine",D7697="Fortified Wines"),
SUM(LOOKUP(2,1/(SRP!$B$26:$B$29&lt;=E7697)/(SRP!$C$26:$C$29&gt;=E7697),SRP!$D$26:$D$29)*(G7697/100)*(E7697/1000)),
IF(C7697="Wine",
SUM(LOOKUP(2,1/(SRP!$B$21:$B$25&lt;=E7697)/(SRP!$C$21:$C$25&gt;=E7697),SRP!$D$21:$D$25)*(G7697/100)*(E7697/1000)),
IF(AND(C7697="Ready to Drink",D7697="RTD-One Pour Cocktail&gt;7%&lt;=14.5"),
SUM(LOOKUP(2,1/(SRP!$B$16:$B$20&lt;=E7697)/(SRP!$C$16:$C$20&gt;=E7697),SRP!$D$16:$D$20)*(G7697/100)*(E7697/1000)),
IF(C7697="Ready to Drink",
SUM(LOOKUP(2,1/(SRP!$B$11:$B$15&lt;=E7697)/(SRP!$C$11:$C$15&gt;=E7697),SRP!$D$11:$D$15)*(G7697/100)*(E7697/1000)),
0)))))),2)</f>
        <v>1.34</v>
      </c>
      <c r="L7697" s="173" t="str">
        <f t="shared" si="120"/>
        <v>Beer330</v>
      </c>
      <c r="M7697" s="154">
        <f>VLOOKUP(L7697,'Slope %'!C:D,2,0)</f>
        <v>0.12</v>
      </c>
    </row>
    <row r="7698" spans="1:13" x14ac:dyDescent="0.25">
      <c r="A7698" s="169">
        <v>71669</v>
      </c>
      <c r="B7698" s="170" t="s">
        <v>5576</v>
      </c>
      <c r="C7698" s="170" t="s">
        <v>24</v>
      </c>
      <c r="D7698" s="170" t="s">
        <v>34</v>
      </c>
      <c r="E7698" s="170">
        <v>750</v>
      </c>
      <c r="F7698" s="170">
        <v>6</v>
      </c>
      <c r="G7698" s="171">
        <v>12.5</v>
      </c>
      <c r="H7698" s="170" t="s">
        <v>2786</v>
      </c>
      <c r="I7698" s="171">
        <v>24.99</v>
      </c>
      <c r="J7698" s="169">
        <v>1</v>
      </c>
      <c r="K7698" s="154" cm="1">
        <f t="array" ref="K7698">ROUND(
IF(C7698="Beer",
SUM(LOOKUP(2,1/(SRP!$B$8:$B$10&lt;=E7698)/(SRP!$C$8:$C$10&gt;=E7698),SRP!$D$8:$D$10)*(G7698/100)*(E7698/1000)),
IF(C7698="Spirits",
SUM(LOOKUP(2,1/(SRP!$B$2:$B$7&lt;=E7698)/(SRP!$C$2:$C$7&gt;=E7698),SRP!$D$2:$D$7)*(G7698/100)*(E7698/1000)),
IF(AND(C7698="Wine",D7698="Fortified Wines"),
SUM(LOOKUP(2,1/(SRP!$B$26:$B$29&lt;=E7698)/(SRP!$C$26:$C$29&gt;=E7698),SRP!$D$26:$D$29)*(G7698/100)*(E7698/1000)),
IF(C7698="Wine",
SUM(LOOKUP(2,1/(SRP!$B$21:$B$25&lt;=E7698)/(SRP!$C$21:$C$25&gt;=E7698),SRP!$D$21:$D$25)*(G7698/100)*(E7698/1000)),
IF(AND(C7698="Ready to Drink",D7698="RTD-One Pour Cocktail&gt;7%&lt;=14.5"),
SUM(LOOKUP(2,1/(SRP!$B$16:$B$20&lt;=E7698)/(SRP!$C$16:$C$20&gt;=E7698),SRP!$D$16:$D$20)*(G7698/100)*(E7698/1000)),
IF(C7698="Ready to Drink",
SUM(LOOKUP(2,1/(SRP!$B$11:$B$15&lt;=E7698)/(SRP!$C$11:$C$15&gt;=E7698),SRP!$D$11:$D$15)*(G7698/100)*(E7698/1000)),
0)))))),2)</f>
        <v>7.32</v>
      </c>
      <c r="L7698" s="173" t="str">
        <f t="shared" si="120"/>
        <v>Wine750</v>
      </c>
      <c r="M7698" s="154">
        <f>VLOOKUP(L7698,'Slope %'!C:D,2,0)</f>
        <v>0.1</v>
      </c>
    </row>
    <row r="7699" spans="1:13" x14ac:dyDescent="0.25">
      <c r="A7699" s="169">
        <v>71671</v>
      </c>
      <c r="B7699" s="170" t="s">
        <v>5577</v>
      </c>
      <c r="C7699" s="170" t="s">
        <v>11</v>
      </c>
      <c r="D7699" s="170" t="s">
        <v>303</v>
      </c>
      <c r="E7699" s="170">
        <v>1320</v>
      </c>
      <c r="F7699" s="170">
        <v>4</v>
      </c>
      <c r="G7699" s="171">
        <v>10</v>
      </c>
      <c r="H7699" s="170" t="s">
        <v>4544</v>
      </c>
      <c r="I7699" s="171">
        <v>22.99</v>
      </c>
      <c r="J7699" s="169">
        <v>4</v>
      </c>
      <c r="K7699" s="154" cm="1">
        <f t="array" ref="K7699">ROUND(
IF(C7699="Beer",
SUM(LOOKUP(2,1/(SRP!$B$8:$B$10&lt;=E7699)/(SRP!$C$8:$C$10&gt;=E7699),SRP!$D$8:$D$10)*(G7699/100)*(E7699/1000)),
IF(C7699="Spirits",
SUM(LOOKUP(2,1/(SRP!$B$2:$B$7&lt;=E7699)/(SRP!$C$2:$C$7&gt;=E7699),SRP!$D$2:$D$7)*(G7699/100)*(E7699/1000)),
IF(AND(C7699="Wine",D7699="Fortified Wines"),
SUM(LOOKUP(2,1/(SRP!$B$26:$B$29&lt;=E7699)/(SRP!$C$26:$C$29&gt;=E7699),SRP!$D$26:$D$29)*(G7699/100)*(E7699/1000)),
IF(C7699="Wine",
SUM(LOOKUP(2,1/(SRP!$B$21:$B$25&lt;=E7699)/(SRP!$C$21:$C$25&gt;=E7699),SRP!$D$21:$D$25)*(G7699/100)*(E7699/1000)),
IF(AND(C7699="Ready to Drink",D7699="RTD-One Pour Cocktail&gt;7%&lt;=14.5"),
SUM(LOOKUP(2,1/(SRP!$B$16:$B$20&lt;=E7699)/(SRP!$C$16:$C$20&gt;=E7699),SRP!$D$16:$D$20)*(G7699/100)*(E7699/1000)),
IF(C7699="Ready to Drink",
SUM(LOOKUP(2,1/(SRP!$B$11:$B$15&lt;=E7699)/(SRP!$C$11:$C$15&gt;=E7699),SRP!$D$11:$D$15)*(G7699/100)*(E7699/1000)),
0)))))),2)</f>
        <v>10.31</v>
      </c>
      <c r="L7699" s="173" t="str">
        <f t="shared" si="120"/>
        <v>Beer1320</v>
      </c>
      <c r="M7699" s="154">
        <f>VLOOKUP(L7699,'Slope %'!C:D,2,0)</f>
        <v>0.12</v>
      </c>
    </row>
    <row r="7700" spans="1:13" x14ac:dyDescent="0.25">
      <c r="A7700" s="169">
        <v>71671</v>
      </c>
      <c r="B7700" s="170" t="s">
        <v>5577</v>
      </c>
      <c r="C7700" s="170" t="s">
        <v>11</v>
      </c>
      <c r="D7700" s="170" t="s">
        <v>303</v>
      </c>
      <c r="E7700" s="170">
        <v>1320</v>
      </c>
      <c r="F7700" s="170">
        <v>4</v>
      </c>
      <c r="G7700" s="171">
        <v>10</v>
      </c>
      <c r="H7700" s="170" t="s">
        <v>4544</v>
      </c>
      <c r="I7700" s="171">
        <v>22.99</v>
      </c>
      <c r="J7700" s="169">
        <v>4</v>
      </c>
      <c r="K7700" s="154" cm="1">
        <f t="array" ref="K7700">ROUND(
IF(C7700="Beer",
SUM(LOOKUP(2,1/(SRP!$B$8:$B$10&lt;=E7700)/(SRP!$C$8:$C$10&gt;=E7700),SRP!$D$8:$D$10)*(G7700/100)*(E7700/1000)),
IF(C7700="Spirits",
SUM(LOOKUP(2,1/(SRP!$B$2:$B$7&lt;=E7700)/(SRP!$C$2:$C$7&gt;=E7700),SRP!$D$2:$D$7)*(G7700/100)*(E7700/1000)),
IF(AND(C7700="Wine",D7700="Fortified Wines"),
SUM(LOOKUP(2,1/(SRP!$B$26:$B$29&lt;=E7700)/(SRP!$C$26:$C$29&gt;=E7700),SRP!$D$26:$D$29)*(G7700/100)*(E7700/1000)),
IF(C7700="Wine",
SUM(LOOKUP(2,1/(SRP!$B$21:$B$25&lt;=E7700)/(SRP!$C$21:$C$25&gt;=E7700),SRP!$D$21:$D$25)*(G7700/100)*(E7700/1000)),
IF(AND(C7700="Ready to Drink",D7700="RTD-One Pour Cocktail&gt;7%&lt;=14.5"),
SUM(LOOKUP(2,1/(SRP!$B$16:$B$20&lt;=E7700)/(SRP!$C$16:$C$20&gt;=E7700),SRP!$D$16:$D$20)*(G7700/100)*(E7700/1000)),
IF(C7700="Ready to Drink",
SUM(LOOKUP(2,1/(SRP!$B$11:$B$15&lt;=E7700)/(SRP!$C$11:$C$15&gt;=E7700),SRP!$D$11:$D$15)*(G7700/100)*(E7700/1000)),
0)))))),2)</f>
        <v>10.31</v>
      </c>
      <c r="L7700" s="173" t="str">
        <f t="shared" si="120"/>
        <v>Beer1320</v>
      </c>
      <c r="M7700" s="154">
        <f>VLOOKUP(L7700,'Slope %'!C:D,2,0)</f>
        <v>0.12</v>
      </c>
    </row>
    <row r="7701" spans="1:13" x14ac:dyDescent="0.25">
      <c r="A7701" s="169">
        <v>71676</v>
      </c>
      <c r="B7701" s="170" t="s">
        <v>5578</v>
      </c>
      <c r="C7701" s="170" t="s">
        <v>263</v>
      </c>
      <c r="D7701" s="170" t="s">
        <v>332</v>
      </c>
      <c r="E7701" s="170">
        <v>1420</v>
      </c>
      <c r="F7701" s="170">
        <v>6</v>
      </c>
      <c r="G7701" s="171">
        <v>5</v>
      </c>
      <c r="H7701" s="170" t="s">
        <v>29</v>
      </c>
      <c r="I7701" s="171">
        <v>12.49</v>
      </c>
      <c r="J7701" s="169">
        <v>4</v>
      </c>
      <c r="K7701" s="154" cm="1">
        <f t="array" ref="K7701">ROUND(
IF(C7701="Beer",
SUM(LOOKUP(2,1/(SRP!$B$8:$B$10&lt;=E7701)/(SRP!$C$8:$C$10&gt;=E7701),SRP!$D$8:$D$10)*(G7701/100)*(E7701/1000)),
IF(C7701="Spirits",
SUM(LOOKUP(2,1/(SRP!$B$2:$B$7&lt;=E7701)/(SRP!$C$2:$C$7&gt;=E7701),SRP!$D$2:$D$7)*(G7701/100)*(E7701/1000)),
IF(AND(C7701="Wine",D7701="Fortified Wines"),
SUM(LOOKUP(2,1/(SRP!$B$26:$B$29&lt;=E7701)/(SRP!$C$26:$C$29&gt;=E7701),SRP!$D$26:$D$29)*(G7701/100)*(E7701/1000)),
IF(C7701="Wine",
SUM(LOOKUP(2,1/(SRP!$B$21:$B$25&lt;=E7701)/(SRP!$C$21:$C$25&gt;=E7701),SRP!$D$21:$D$25)*(G7701/100)*(E7701/1000)),
IF(AND(C7701="Ready to Drink",D7701="RTD-One Pour Cocktail&gt;7%&lt;=14.5"),
SUM(LOOKUP(2,1/(SRP!$B$16:$B$20&lt;=E7701)/(SRP!$C$16:$C$20&gt;=E7701),SRP!$D$16:$D$20)*(G7701/100)*(E7701/1000)),
IF(C7701="Ready to Drink",
SUM(LOOKUP(2,1/(SRP!$B$11:$B$15&lt;=E7701)/(SRP!$C$11:$C$15&gt;=E7701),SRP!$D$11:$D$15)*(G7701/100)*(E7701/1000)),
0)))))),2)</f>
        <v>5.54</v>
      </c>
      <c r="L7701" s="173" t="str">
        <f t="shared" si="120"/>
        <v>Ready to Drink1420</v>
      </c>
      <c r="M7701" s="154">
        <f>VLOOKUP(L7701,'Slope %'!C:D,2,0)</f>
        <v>0.12</v>
      </c>
    </row>
    <row r="7702" spans="1:13" x14ac:dyDescent="0.25">
      <c r="A7702" s="169">
        <v>71678</v>
      </c>
      <c r="B7702" s="170" t="s">
        <v>5579</v>
      </c>
      <c r="C7702" s="170" t="s">
        <v>263</v>
      </c>
      <c r="D7702" s="170" t="s">
        <v>332</v>
      </c>
      <c r="E7702" s="170">
        <v>1420</v>
      </c>
      <c r="F7702" s="170">
        <v>6</v>
      </c>
      <c r="G7702" s="171">
        <v>5</v>
      </c>
      <c r="H7702" s="170" t="s">
        <v>29</v>
      </c>
      <c r="I7702" s="171">
        <v>12.49</v>
      </c>
      <c r="J7702" s="169">
        <v>4</v>
      </c>
      <c r="K7702" s="154" cm="1">
        <f t="array" ref="K7702">ROUND(
IF(C7702="Beer",
SUM(LOOKUP(2,1/(SRP!$B$8:$B$10&lt;=E7702)/(SRP!$C$8:$C$10&gt;=E7702),SRP!$D$8:$D$10)*(G7702/100)*(E7702/1000)),
IF(C7702="Spirits",
SUM(LOOKUP(2,1/(SRP!$B$2:$B$7&lt;=E7702)/(SRP!$C$2:$C$7&gt;=E7702),SRP!$D$2:$D$7)*(G7702/100)*(E7702/1000)),
IF(AND(C7702="Wine",D7702="Fortified Wines"),
SUM(LOOKUP(2,1/(SRP!$B$26:$B$29&lt;=E7702)/(SRP!$C$26:$C$29&gt;=E7702),SRP!$D$26:$D$29)*(G7702/100)*(E7702/1000)),
IF(C7702="Wine",
SUM(LOOKUP(2,1/(SRP!$B$21:$B$25&lt;=E7702)/(SRP!$C$21:$C$25&gt;=E7702),SRP!$D$21:$D$25)*(G7702/100)*(E7702/1000)),
IF(AND(C7702="Ready to Drink",D7702="RTD-One Pour Cocktail&gt;7%&lt;=14.5"),
SUM(LOOKUP(2,1/(SRP!$B$16:$B$20&lt;=E7702)/(SRP!$C$16:$C$20&gt;=E7702),SRP!$D$16:$D$20)*(G7702/100)*(E7702/1000)),
IF(C7702="Ready to Drink",
SUM(LOOKUP(2,1/(SRP!$B$11:$B$15&lt;=E7702)/(SRP!$C$11:$C$15&gt;=E7702),SRP!$D$11:$D$15)*(G7702/100)*(E7702/1000)),
0)))))),2)</f>
        <v>5.54</v>
      </c>
      <c r="L7702" s="173" t="str">
        <f t="shared" si="120"/>
        <v>Ready to Drink1420</v>
      </c>
      <c r="M7702" s="154">
        <f>VLOOKUP(L7702,'Slope %'!C:D,2,0)</f>
        <v>0.12</v>
      </c>
    </row>
    <row r="7703" spans="1:13" x14ac:dyDescent="0.25">
      <c r="A7703" s="169">
        <v>71682</v>
      </c>
      <c r="B7703" s="170" t="s">
        <v>5580</v>
      </c>
      <c r="C7703" s="170" t="s">
        <v>24</v>
      </c>
      <c r="D7703" s="170" t="s">
        <v>382</v>
      </c>
      <c r="E7703" s="170">
        <v>750</v>
      </c>
      <c r="F7703" s="170">
        <v>12</v>
      </c>
      <c r="G7703" s="171">
        <v>14</v>
      </c>
      <c r="H7703" s="170" t="s">
        <v>218</v>
      </c>
      <c r="I7703" s="171">
        <v>19.95</v>
      </c>
      <c r="J7703" s="169">
        <v>1</v>
      </c>
      <c r="K7703" s="154" cm="1">
        <f t="array" ref="K7703">ROUND(
IF(C7703="Beer",
SUM(LOOKUP(2,1/(SRP!$B$8:$B$10&lt;=E7703)/(SRP!$C$8:$C$10&gt;=E7703),SRP!$D$8:$D$10)*(G7703/100)*(E7703/1000)),
IF(C7703="Spirits",
SUM(LOOKUP(2,1/(SRP!$B$2:$B$7&lt;=E7703)/(SRP!$C$2:$C$7&gt;=E7703),SRP!$D$2:$D$7)*(G7703/100)*(E7703/1000)),
IF(AND(C7703="Wine",D7703="Fortified Wines"),
SUM(LOOKUP(2,1/(SRP!$B$26:$B$29&lt;=E7703)/(SRP!$C$26:$C$29&gt;=E7703),SRP!$D$26:$D$29)*(G7703/100)*(E7703/1000)),
IF(C7703="Wine",
SUM(LOOKUP(2,1/(SRP!$B$21:$B$25&lt;=E7703)/(SRP!$C$21:$C$25&gt;=E7703),SRP!$D$21:$D$25)*(G7703/100)*(E7703/1000)),
IF(AND(C7703="Ready to Drink",D7703="RTD-One Pour Cocktail&gt;7%&lt;=14.5"),
SUM(LOOKUP(2,1/(SRP!$B$16:$B$20&lt;=E7703)/(SRP!$C$16:$C$20&gt;=E7703),SRP!$D$16:$D$20)*(G7703/100)*(E7703/1000)),
IF(C7703="Ready to Drink",
SUM(LOOKUP(2,1/(SRP!$B$11:$B$15&lt;=E7703)/(SRP!$C$11:$C$15&gt;=E7703),SRP!$D$11:$D$15)*(G7703/100)*(E7703/1000)),
0)))))),2)</f>
        <v>8.1999999999999993</v>
      </c>
      <c r="L7703" s="173" t="str">
        <f t="shared" si="120"/>
        <v>Wine750</v>
      </c>
      <c r="M7703" s="154">
        <f>VLOOKUP(L7703,'Slope %'!C:D,2,0)</f>
        <v>0.1</v>
      </c>
    </row>
    <row r="7704" spans="1:13" x14ac:dyDescent="0.25">
      <c r="A7704" s="169">
        <v>71683</v>
      </c>
      <c r="B7704" s="170" t="s">
        <v>5581</v>
      </c>
      <c r="C7704" s="170" t="s">
        <v>24</v>
      </c>
      <c r="D7704" s="170" t="s">
        <v>34</v>
      </c>
      <c r="E7704" s="170">
        <v>750</v>
      </c>
      <c r="F7704" s="170">
        <v>6</v>
      </c>
      <c r="G7704" s="171">
        <v>13.5</v>
      </c>
      <c r="H7704" s="170" t="s">
        <v>1511</v>
      </c>
      <c r="I7704" s="171">
        <v>18.55</v>
      </c>
      <c r="J7704" s="169">
        <v>1</v>
      </c>
      <c r="K7704" s="154" cm="1">
        <f t="array" ref="K7704">ROUND(
IF(C7704="Beer",
SUM(LOOKUP(2,1/(SRP!$B$8:$B$10&lt;=E7704)/(SRP!$C$8:$C$10&gt;=E7704),SRP!$D$8:$D$10)*(G7704/100)*(E7704/1000)),
IF(C7704="Spirits",
SUM(LOOKUP(2,1/(SRP!$B$2:$B$7&lt;=E7704)/(SRP!$C$2:$C$7&gt;=E7704),SRP!$D$2:$D$7)*(G7704/100)*(E7704/1000)),
IF(AND(C7704="Wine",D7704="Fortified Wines"),
SUM(LOOKUP(2,1/(SRP!$B$26:$B$29&lt;=E7704)/(SRP!$C$26:$C$29&gt;=E7704),SRP!$D$26:$D$29)*(G7704/100)*(E7704/1000)),
IF(C7704="Wine",
SUM(LOOKUP(2,1/(SRP!$B$21:$B$25&lt;=E7704)/(SRP!$C$21:$C$25&gt;=E7704),SRP!$D$21:$D$25)*(G7704/100)*(E7704/1000)),
IF(AND(C7704="Ready to Drink",D7704="RTD-One Pour Cocktail&gt;7%&lt;=14.5"),
SUM(LOOKUP(2,1/(SRP!$B$16:$B$20&lt;=E7704)/(SRP!$C$16:$C$20&gt;=E7704),SRP!$D$16:$D$20)*(G7704/100)*(E7704/1000)),
IF(C7704="Ready to Drink",
SUM(LOOKUP(2,1/(SRP!$B$11:$B$15&lt;=E7704)/(SRP!$C$11:$C$15&gt;=E7704),SRP!$D$11:$D$15)*(G7704/100)*(E7704/1000)),
0)))))),2)</f>
        <v>7.9</v>
      </c>
      <c r="L7704" s="173" t="str">
        <f t="shared" si="120"/>
        <v>Wine750</v>
      </c>
      <c r="M7704" s="154">
        <f>VLOOKUP(L7704,'Slope %'!C:D,2,0)</f>
        <v>0.1</v>
      </c>
    </row>
    <row r="7705" spans="1:13" x14ac:dyDescent="0.25">
      <c r="A7705" s="169">
        <v>71684</v>
      </c>
      <c r="B7705" s="170" t="s">
        <v>5582</v>
      </c>
      <c r="C7705" s="170" t="s">
        <v>263</v>
      </c>
      <c r="D7705" s="170" t="s">
        <v>264</v>
      </c>
      <c r="E7705" s="170">
        <v>355</v>
      </c>
      <c r="F7705" s="170">
        <v>24</v>
      </c>
      <c r="G7705" s="171">
        <v>5</v>
      </c>
      <c r="H7705" s="170" t="s">
        <v>1254</v>
      </c>
      <c r="I7705" s="171">
        <v>3.88</v>
      </c>
      <c r="J7705" s="169">
        <v>1</v>
      </c>
      <c r="K7705" s="154" cm="1">
        <f t="array" ref="K7705">ROUND(
IF(C7705="Beer",
SUM(LOOKUP(2,1/(SRP!$B$8:$B$10&lt;=E7705)/(SRP!$C$8:$C$10&gt;=E7705),SRP!$D$8:$D$10)*(G7705/100)*(E7705/1000)),
IF(C7705="Spirits",
SUM(LOOKUP(2,1/(SRP!$B$2:$B$7&lt;=E7705)/(SRP!$C$2:$C$7&gt;=E7705),SRP!$D$2:$D$7)*(G7705/100)*(E7705/1000)),
IF(AND(C7705="Wine",D7705="Fortified Wines"),
SUM(LOOKUP(2,1/(SRP!$B$26:$B$29&lt;=E7705)/(SRP!$C$26:$C$29&gt;=E7705),SRP!$D$26:$D$29)*(G7705/100)*(E7705/1000)),
IF(C7705="Wine",
SUM(LOOKUP(2,1/(SRP!$B$21:$B$25&lt;=E7705)/(SRP!$C$21:$C$25&gt;=E7705),SRP!$D$21:$D$25)*(G7705/100)*(E7705/1000)),
IF(AND(C7705="Ready to Drink",D7705="RTD-One Pour Cocktail&gt;7%&lt;=14.5"),
SUM(LOOKUP(2,1/(SRP!$B$16:$B$20&lt;=E7705)/(SRP!$C$16:$C$20&gt;=E7705),SRP!$D$16:$D$20)*(G7705/100)*(E7705/1000)),
IF(C7705="Ready to Drink",
SUM(LOOKUP(2,1/(SRP!$B$11:$B$15&lt;=E7705)/(SRP!$C$11:$C$15&gt;=E7705),SRP!$D$11:$D$15)*(G7705/100)*(E7705/1000)),
0)))))),2)</f>
        <v>1.57</v>
      </c>
      <c r="L7705" s="173" t="str">
        <f t="shared" si="120"/>
        <v>Ready to Drink355</v>
      </c>
      <c r="M7705" s="154">
        <f>VLOOKUP(L7705,'Slope %'!C:D,2,0)</f>
        <v>0.12</v>
      </c>
    </row>
    <row r="7706" spans="1:13" x14ac:dyDescent="0.25">
      <c r="A7706" s="169">
        <v>71685</v>
      </c>
      <c r="B7706" s="170" t="s">
        <v>5583</v>
      </c>
      <c r="C7706" s="170" t="s">
        <v>263</v>
      </c>
      <c r="D7706" s="170" t="s">
        <v>806</v>
      </c>
      <c r="E7706" s="170">
        <v>4260</v>
      </c>
      <c r="F7706" s="170">
        <v>2</v>
      </c>
      <c r="G7706" s="171">
        <v>6</v>
      </c>
      <c r="H7706" s="170" t="s">
        <v>22</v>
      </c>
      <c r="I7706" s="171">
        <v>33.99</v>
      </c>
      <c r="J7706" s="169">
        <v>12</v>
      </c>
      <c r="K7706" s="154" cm="1">
        <f t="array" ref="K7706">ROUND(
IF(C7706="Beer",
SUM(LOOKUP(2,1/(SRP!$B$8:$B$10&lt;=E7706)/(SRP!$C$8:$C$10&gt;=E7706),SRP!$D$8:$D$10)*(G7706/100)*(E7706/1000)),
IF(C7706="Spirits",
SUM(LOOKUP(2,1/(SRP!$B$2:$B$7&lt;=E7706)/(SRP!$C$2:$C$7&gt;=E7706),SRP!$D$2:$D$7)*(G7706/100)*(E7706/1000)),
IF(AND(C7706="Wine",D7706="Fortified Wines"),
SUM(LOOKUP(2,1/(SRP!$B$26:$B$29&lt;=E7706)/(SRP!$C$26:$C$29&gt;=E7706),SRP!$D$26:$D$29)*(G7706/100)*(E7706/1000)),
IF(C7706="Wine",
SUM(LOOKUP(2,1/(SRP!$B$21:$B$25&lt;=E7706)/(SRP!$C$21:$C$25&gt;=E7706),SRP!$D$21:$D$25)*(G7706/100)*(E7706/1000)),
IF(AND(C7706="Ready to Drink",D7706="RTD-One Pour Cocktail&gt;7%&lt;=14.5"),
SUM(LOOKUP(2,1/(SRP!$B$16:$B$20&lt;=E7706)/(SRP!$C$16:$C$20&gt;=E7706),SRP!$D$16:$D$20)*(G7706/100)*(E7706/1000)),
IF(C7706="Ready to Drink",
SUM(LOOKUP(2,1/(SRP!$B$11:$B$15&lt;=E7706)/(SRP!$C$11:$C$15&gt;=E7706),SRP!$D$11:$D$15)*(G7706/100)*(E7706/1000)),
0)))))),2)</f>
        <v>19.95</v>
      </c>
      <c r="L7706" s="173" t="str">
        <f t="shared" si="120"/>
        <v>Ready to Drink4260</v>
      </c>
      <c r="M7706" s="154">
        <f>VLOOKUP(L7706,'Slope %'!C:D,2,0)</f>
        <v>7.0000000000000007E-2</v>
      </c>
    </row>
    <row r="7707" spans="1:13" x14ac:dyDescent="0.25">
      <c r="A7707" s="169">
        <v>71689</v>
      </c>
      <c r="B7707" s="170" t="s">
        <v>5584</v>
      </c>
      <c r="C7707" s="170" t="s">
        <v>263</v>
      </c>
      <c r="D7707" s="170" t="s">
        <v>332</v>
      </c>
      <c r="E7707" s="170">
        <v>355</v>
      </c>
      <c r="F7707" s="170">
        <v>24</v>
      </c>
      <c r="G7707" s="171">
        <v>5</v>
      </c>
      <c r="H7707" s="170" t="s">
        <v>22</v>
      </c>
      <c r="I7707" s="171">
        <v>2.79</v>
      </c>
      <c r="J7707" s="169">
        <v>1</v>
      </c>
      <c r="K7707" s="154" cm="1">
        <f t="array" ref="K7707">ROUND(
IF(C7707="Beer",
SUM(LOOKUP(2,1/(SRP!$B$8:$B$10&lt;=E7707)/(SRP!$C$8:$C$10&gt;=E7707),SRP!$D$8:$D$10)*(G7707/100)*(E7707/1000)),
IF(C7707="Spirits",
SUM(LOOKUP(2,1/(SRP!$B$2:$B$7&lt;=E7707)/(SRP!$C$2:$C$7&gt;=E7707),SRP!$D$2:$D$7)*(G7707/100)*(E7707/1000)),
IF(AND(C7707="Wine",D7707="Fortified Wines"),
SUM(LOOKUP(2,1/(SRP!$B$26:$B$29&lt;=E7707)/(SRP!$C$26:$C$29&gt;=E7707),SRP!$D$26:$D$29)*(G7707/100)*(E7707/1000)),
IF(C7707="Wine",
SUM(LOOKUP(2,1/(SRP!$B$21:$B$25&lt;=E7707)/(SRP!$C$21:$C$25&gt;=E7707),SRP!$D$21:$D$25)*(G7707/100)*(E7707/1000)),
IF(AND(C7707="Ready to Drink",D7707="RTD-One Pour Cocktail&gt;7%&lt;=14.5"),
SUM(LOOKUP(2,1/(SRP!$B$16:$B$20&lt;=E7707)/(SRP!$C$16:$C$20&gt;=E7707),SRP!$D$16:$D$20)*(G7707/100)*(E7707/1000)),
IF(C7707="Ready to Drink",
SUM(LOOKUP(2,1/(SRP!$B$11:$B$15&lt;=E7707)/(SRP!$C$11:$C$15&gt;=E7707),SRP!$D$11:$D$15)*(G7707/100)*(E7707/1000)),
0)))))),2)</f>
        <v>1.57</v>
      </c>
      <c r="L7707" s="173" t="str">
        <f t="shared" si="120"/>
        <v>Ready to Drink355</v>
      </c>
      <c r="M7707" s="154">
        <f>VLOOKUP(L7707,'Slope %'!C:D,2,0)</f>
        <v>0.12</v>
      </c>
    </row>
    <row r="7708" spans="1:13" x14ac:dyDescent="0.25">
      <c r="A7708" s="169">
        <v>71721</v>
      </c>
      <c r="B7708" s="170" t="s">
        <v>5585</v>
      </c>
      <c r="C7708" s="170" t="s">
        <v>11</v>
      </c>
      <c r="D7708" s="170" t="s">
        <v>303</v>
      </c>
      <c r="E7708" s="170">
        <v>473</v>
      </c>
      <c r="F7708" s="170">
        <v>24</v>
      </c>
      <c r="G7708" s="171">
        <v>6.7</v>
      </c>
      <c r="H7708" s="170" t="s">
        <v>1053</v>
      </c>
      <c r="I7708" s="171">
        <v>4.99</v>
      </c>
      <c r="J7708" s="169">
        <v>1</v>
      </c>
      <c r="K7708" s="154" cm="1">
        <f t="array" ref="K7708">ROUND(
IF(C7708="Beer",
SUM(LOOKUP(2,1/(SRP!$B$8:$B$10&lt;=E7708)/(SRP!$C$8:$C$10&gt;=E7708),SRP!$D$8:$D$10)*(G7708/100)*(E7708/1000)),
IF(C7708="Spirits",
SUM(LOOKUP(2,1/(SRP!$B$2:$B$7&lt;=E7708)/(SRP!$C$2:$C$7&gt;=E7708),SRP!$D$2:$D$7)*(G7708/100)*(E7708/1000)),
IF(AND(C7708="Wine",D7708="Fortified Wines"),
SUM(LOOKUP(2,1/(SRP!$B$26:$B$29&lt;=E7708)/(SRP!$C$26:$C$29&gt;=E7708),SRP!$D$26:$D$29)*(G7708/100)*(E7708/1000)),
IF(C7708="Wine",
SUM(LOOKUP(2,1/(SRP!$B$21:$B$25&lt;=E7708)/(SRP!$C$21:$C$25&gt;=E7708),SRP!$D$21:$D$25)*(G7708/100)*(E7708/1000)),
IF(AND(C7708="Ready to Drink",D7708="RTD-One Pour Cocktail&gt;7%&lt;=14.5"),
SUM(LOOKUP(2,1/(SRP!$B$16:$B$20&lt;=E7708)/(SRP!$C$16:$C$20&gt;=E7708),SRP!$D$16:$D$20)*(G7708/100)*(E7708/1000)),
IF(C7708="Ready to Drink",
SUM(LOOKUP(2,1/(SRP!$B$11:$B$15&lt;=E7708)/(SRP!$C$11:$C$15&gt;=E7708),SRP!$D$11:$D$15)*(G7708/100)*(E7708/1000)),
0)))))),2)</f>
        <v>2.4700000000000002</v>
      </c>
      <c r="L7708" s="173" t="str">
        <f t="shared" si="120"/>
        <v>Beer473</v>
      </c>
      <c r="M7708" s="154">
        <f>VLOOKUP(L7708,'Slope %'!C:D,2,0)</f>
        <v>0.12</v>
      </c>
    </row>
    <row r="7709" spans="1:13" x14ac:dyDescent="0.25">
      <c r="A7709" s="169">
        <v>71721</v>
      </c>
      <c r="B7709" s="170" t="s">
        <v>5585</v>
      </c>
      <c r="C7709" s="170" t="s">
        <v>11</v>
      </c>
      <c r="D7709" s="170" t="s">
        <v>303</v>
      </c>
      <c r="E7709" s="170">
        <v>473</v>
      </c>
      <c r="F7709" s="170">
        <v>24</v>
      </c>
      <c r="G7709" s="171">
        <v>6.7</v>
      </c>
      <c r="H7709" s="170" t="s">
        <v>1053</v>
      </c>
      <c r="I7709" s="171">
        <v>4.99</v>
      </c>
      <c r="J7709" s="169">
        <v>1</v>
      </c>
      <c r="K7709" s="154" cm="1">
        <f t="array" ref="K7709">ROUND(
IF(C7709="Beer",
SUM(LOOKUP(2,1/(SRP!$B$8:$B$10&lt;=E7709)/(SRP!$C$8:$C$10&gt;=E7709),SRP!$D$8:$D$10)*(G7709/100)*(E7709/1000)),
IF(C7709="Spirits",
SUM(LOOKUP(2,1/(SRP!$B$2:$B$7&lt;=E7709)/(SRP!$C$2:$C$7&gt;=E7709),SRP!$D$2:$D$7)*(G7709/100)*(E7709/1000)),
IF(AND(C7709="Wine",D7709="Fortified Wines"),
SUM(LOOKUP(2,1/(SRP!$B$26:$B$29&lt;=E7709)/(SRP!$C$26:$C$29&gt;=E7709),SRP!$D$26:$D$29)*(G7709/100)*(E7709/1000)),
IF(C7709="Wine",
SUM(LOOKUP(2,1/(SRP!$B$21:$B$25&lt;=E7709)/(SRP!$C$21:$C$25&gt;=E7709),SRP!$D$21:$D$25)*(G7709/100)*(E7709/1000)),
IF(AND(C7709="Ready to Drink",D7709="RTD-One Pour Cocktail&gt;7%&lt;=14.5"),
SUM(LOOKUP(2,1/(SRP!$B$16:$B$20&lt;=E7709)/(SRP!$C$16:$C$20&gt;=E7709),SRP!$D$16:$D$20)*(G7709/100)*(E7709/1000)),
IF(C7709="Ready to Drink",
SUM(LOOKUP(2,1/(SRP!$B$11:$B$15&lt;=E7709)/(SRP!$C$11:$C$15&gt;=E7709),SRP!$D$11:$D$15)*(G7709/100)*(E7709/1000)),
0)))))),2)</f>
        <v>2.4700000000000002</v>
      </c>
      <c r="L7709" s="173" t="str">
        <f t="shared" si="120"/>
        <v>Beer473</v>
      </c>
      <c r="M7709" s="154">
        <f>VLOOKUP(L7709,'Slope %'!C:D,2,0)</f>
        <v>0.12</v>
      </c>
    </row>
    <row r="7710" spans="1:13" x14ac:dyDescent="0.25">
      <c r="A7710" s="169">
        <v>71722</v>
      </c>
      <c r="B7710" s="170" t="s">
        <v>789</v>
      </c>
      <c r="C7710" s="170" t="s">
        <v>24</v>
      </c>
      <c r="D7710" s="170" t="s">
        <v>127</v>
      </c>
      <c r="E7710" s="170">
        <v>750</v>
      </c>
      <c r="F7710" s="170">
        <v>6</v>
      </c>
      <c r="G7710" s="171">
        <v>14.5</v>
      </c>
      <c r="H7710" s="170" t="s">
        <v>222</v>
      </c>
      <c r="I7710" s="171">
        <v>31.74</v>
      </c>
      <c r="J7710" s="169">
        <v>1</v>
      </c>
      <c r="K7710" s="154" cm="1">
        <f t="array" ref="K7710">ROUND(
IF(C7710="Beer",
SUM(LOOKUP(2,1/(SRP!$B$8:$B$10&lt;=E7710)/(SRP!$C$8:$C$10&gt;=E7710),SRP!$D$8:$D$10)*(G7710/100)*(E7710/1000)),
IF(C7710="Spirits",
SUM(LOOKUP(2,1/(SRP!$B$2:$B$7&lt;=E7710)/(SRP!$C$2:$C$7&gt;=E7710),SRP!$D$2:$D$7)*(G7710/100)*(E7710/1000)),
IF(AND(C7710="Wine",D7710="Fortified Wines"),
SUM(LOOKUP(2,1/(SRP!$B$26:$B$29&lt;=E7710)/(SRP!$C$26:$C$29&gt;=E7710),SRP!$D$26:$D$29)*(G7710/100)*(E7710/1000)),
IF(C7710="Wine",
SUM(LOOKUP(2,1/(SRP!$B$21:$B$25&lt;=E7710)/(SRP!$C$21:$C$25&gt;=E7710),SRP!$D$21:$D$25)*(G7710/100)*(E7710/1000)),
IF(AND(C7710="Ready to Drink",D7710="RTD-One Pour Cocktail&gt;7%&lt;=14.5"),
SUM(LOOKUP(2,1/(SRP!$B$16:$B$20&lt;=E7710)/(SRP!$C$16:$C$20&gt;=E7710),SRP!$D$16:$D$20)*(G7710/100)*(E7710/1000)),
IF(C7710="Ready to Drink",
SUM(LOOKUP(2,1/(SRP!$B$11:$B$15&lt;=E7710)/(SRP!$C$11:$C$15&gt;=E7710),SRP!$D$11:$D$15)*(G7710/100)*(E7710/1000)),
0)))))),2)</f>
        <v>8.49</v>
      </c>
      <c r="L7710" s="173" t="str">
        <f t="shared" si="120"/>
        <v>Wine750</v>
      </c>
      <c r="M7710" s="154">
        <f>VLOOKUP(L7710,'Slope %'!C:D,2,0)</f>
        <v>0.1</v>
      </c>
    </row>
    <row r="7711" spans="1:13" x14ac:dyDescent="0.25">
      <c r="A7711" s="169">
        <v>71730</v>
      </c>
      <c r="B7711" s="170" t="s">
        <v>5586</v>
      </c>
      <c r="C7711" s="170" t="s">
        <v>24</v>
      </c>
      <c r="D7711" s="170" t="s">
        <v>34</v>
      </c>
      <c r="E7711" s="170">
        <v>750</v>
      </c>
      <c r="F7711" s="170">
        <v>12</v>
      </c>
      <c r="G7711" s="171">
        <v>13</v>
      </c>
      <c r="H7711" s="170" t="s">
        <v>5587</v>
      </c>
      <c r="I7711" s="171">
        <v>20.99</v>
      </c>
      <c r="J7711" s="169">
        <v>1</v>
      </c>
      <c r="K7711" s="154" cm="1">
        <f t="array" ref="K7711">ROUND(
IF(C7711="Beer",
SUM(LOOKUP(2,1/(SRP!$B$8:$B$10&lt;=E7711)/(SRP!$C$8:$C$10&gt;=E7711),SRP!$D$8:$D$10)*(G7711/100)*(E7711/1000)),
IF(C7711="Spirits",
SUM(LOOKUP(2,1/(SRP!$B$2:$B$7&lt;=E7711)/(SRP!$C$2:$C$7&gt;=E7711),SRP!$D$2:$D$7)*(G7711/100)*(E7711/1000)),
IF(AND(C7711="Wine",D7711="Fortified Wines"),
SUM(LOOKUP(2,1/(SRP!$B$26:$B$29&lt;=E7711)/(SRP!$C$26:$C$29&gt;=E7711),SRP!$D$26:$D$29)*(G7711/100)*(E7711/1000)),
IF(C7711="Wine",
SUM(LOOKUP(2,1/(SRP!$B$21:$B$25&lt;=E7711)/(SRP!$C$21:$C$25&gt;=E7711),SRP!$D$21:$D$25)*(G7711/100)*(E7711/1000)),
IF(AND(C7711="Ready to Drink",D7711="RTD-One Pour Cocktail&gt;7%&lt;=14.5"),
SUM(LOOKUP(2,1/(SRP!$B$16:$B$20&lt;=E7711)/(SRP!$C$16:$C$20&gt;=E7711),SRP!$D$16:$D$20)*(G7711/100)*(E7711/1000)),
IF(C7711="Ready to Drink",
SUM(LOOKUP(2,1/(SRP!$B$11:$B$15&lt;=E7711)/(SRP!$C$11:$C$15&gt;=E7711),SRP!$D$11:$D$15)*(G7711/100)*(E7711/1000)),
0)))))),2)</f>
        <v>7.61</v>
      </c>
      <c r="L7711" s="173" t="str">
        <f t="shared" si="120"/>
        <v>Wine750</v>
      </c>
      <c r="M7711" s="154">
        <f>VLOOKUP(L7711,'Slope %'!C:D,2,0)</f>
        <v>0.1</v>
      </c>
    </row>
    <row r="7712" spans="1:13" x14ac:dyDescent="0.25">
      <c r="A7712" s="169">
        <v>71739</v>
      </c>
      <c r="B7712" s="170" t="s">
        <v>5588</v>
      </c>
      <c r="C7712" s="170" t="s">
        <v>11</v>
      </c>
      <c r="D7712" s="170" t="s">
        <v>12</v>
      </c>
      <c r="E7712" s="170">
        <v>473</v>
      </c>
      <c r="F7712" s="170">
        <v>24</v>
      </c>
      <c r="G7712" s="171">
        <v>5</v>
      </c>
      <c r="H7712" s="170" t="s">
        <v>54</v>
      </c>
      <c r="I7712" s="171">
        <v>2.79</v>
      </c>
      <c r="J7712" s="169">
        <v>1</v>
      </c>
      <c r="K7712" s="154" cm="1">
        <f t="array" ref="K7712">ROUND(
IF(C7712="Beer",
SUM(LOOKUP(2,1/(SRP!$B$8:$B$10&lt;=E7712)/(SRP!$C$8:$C$10&gt;=E7712),SRP!$D$8:$D$10)*(G7712/100)*(E7712/1000)),
IF(C7712="Spirits",
SUM(LOOKUP(2,1/(SRP!$B$2:$B$7&lt;=E7712)/(SRP!$C$2:$C$7&gt;=E7712),SRP!$D$2:$D$7)*(G7712/100)*(E7712/1000)),
IF(AND(C7712="Wine",D7712="Fortified Wines"),
SUM(LOOKUP(2,1/(SRP!$B$26:$B$29&lt;=E7712)/(SRP!$C$26:$C$29&gt;=E7712),SRP!$D$26:$D$29)*(G7712/100)*(E7712/1000)),
IF(C7712="Wine",
SUM(LOOKUP(2,1/(SRP!$B$21:$B$25&lt;=E7712)/(SRP!$C$21:$C$25&gt;=E7712),SRP!$D$21:$D$25)*(G7712/100)*(E7712/1000)),
IF(AND(C7712="Ready to Drink",D7712="RTD-One Pour Cocktail&gt;7%&lt;=14.5"),
SUM(LOOKUP(2,1/(SRP!$B$16:$B$20&lt;=E7712)/(SRP!$C$16:$C$20&gt;=E7712),SRP!$D$16:$D$20)*(G7712/100)*(E7712/1000)),
IF(C7712="Ready to Drink",
SUM(LOOKUP(2,1/(SRP!$B$11:$B$15&lt;=E7712)/(SRP!$C$11:$C$15&gt;=E7712),SRP!$D$11:$D$15)*(G7712/100)*(E7712/1000)),
0)))))),2)</f>
        <v>1.85</v>
      </c>
      <c r="L7712" s="173" t="str">
        <f t="shared" si="120"/>
        <v>Beer473</v>
      </c>
      <c r="M7712" s="154">
        <f>VLOOKUP(L7712,'Slope %'!C:D,2,0)</f>
        <v>0.12</v>
      </c>
    </row>
    <row r="7713" spans="1:13" x14ac:dyDescent="0.25">
      <c r="A7713" s="169">
        <v>71739</v>
      </c>
      <c r="B7713" s="170" t="s">
        <v>5588</v>
      </c>
      <c r="C7713" s="170" t="s">
        <v>11</v>
      </c>
      <c r="D7713" s="170" t="s">
        <v>12</v>
      </c>
      <c r="E7713" s="170">
        <v>473</v>
      </c>
      <c r="F7713" s="170">
        <v>24</v>
      </c>
      <c r="G7713" s="171">
        <v>5</v>
      </c>
      <c r="H7713" s="170" t="s">
        <v>54</v>
      </c>
      <c r="I7713" s="171">
        <v>2.79</v>
      </c>
      <c r="J7713" s="169">
        <v>1</v>
      </c>
      <c r="K7713" s="154" cm="1">
        <f t="array" ref="K7713">ROUND(
IF(C7713="Beer",
SUM(LOOKUP(2,1/(SRP!$B$8:$B$10&lt;=E7713)/(SRP!$C$8:$C$10&gt;=E7713),SRP!$D$8:$D$10)*(G7713/100)*(E7713/1000)),
IF(C7713="Spirits",
SUM(LOOKUP(2,1/(SRP!$B$2:$B$7&lt;=E7713)/(SRP!$C$2:$C$7&gt;=E7713),SRP!$D$2:$D$7)*(G7713/100)*(E7713/1000)),
IF(AND(C7713="Wine",D7713="Fortified Wines"),
SUM(LOOKUP(2,1/(SRP!$B$26:$B$29&lt;=E7713)/(SRP!$C$26:$C$29&gt;=E7713),SRP!$D$26:$D$29)*(G7713/100)*(E7713/1000)),
IF(C7713="Wine",
SUM(LOOKUP(2,1/(SRP!$B$21:$B$25&lt;=E7713)/(SRP!$C$21:$C$25&gt;=E7713),SRP!$D$21:$D$25)*(G7713/100)*(E7713/1000)),
IF(AND(C7713="Ready to Drink",D7713="RTD-One Pour Cocktail&gt;7%&lt;=14.5"),
SUM(LOOKUP(2,1/(SRP!$B$16:$B$20&lt;=E7713)/(SRP!$C$16:$C$20&gt;=E7713),SRP!$D$16:$D$20)*(G7713/100)*(E7713/1000)),
IF(C7713="Ready to Drink",
SUM(LOOKUP(2,1/(SRP!$B$11:$B$15&lt;=E7713)/(SRP!$C$11:$C$15&gt;=E7713),SRP!$D$11:$D$15)*(G7713/100)*(E7713/1000)),
0)))))),2)</f>
        <v>1.85</v>
      </c>
      <c r="L7713" s="173" t="str">
        <f t="shared" si="120"/>
        <v>Beer473</v>
      </c>
      <c r="M7713" s="154">
        <f>VLOOKUP(L7713,'Slope %'!C:D,2,0)</f>
        <v>0.12</v>
      </c>
    </row>
    <row r="7714" spans="1:13" x14ac:dyDescent="0.25">
      <c r="A7714" s="169">
        <v>71740</v>
      </c>
      <c r="B7714" s="170" t="s">
        <v>5589</v>
      </c>
      <c r="C7714" s="170" t="s">
        <v>11</v>
      </c>
      <c r="D7714" s="170" t="s">
        <v>12</v>
      </c>
      <c r="E7714" s="170">
        <v>473</v>
      </c>
      <c r="F7714" s="170">
        <v>24</v>
      </c>
      <c r="G7714" s="171">
        <v>5.5</v>
      </c>
      <c r="H7714" s="170" t="s">
        <v>54</v>
      </c>
      <c r="I7714" s="171">
        <v>2.89</v>
      </c>
      <c r="J7714" s="169">
        <v>1</v>
      </c>
      <c r="K7714" s="154" cm="1">
        <f t="array" ref="K7714">ROUND(
IF(C7714="Beer",
SUM(LOOKUP(2,1/(SRP!$B$8:$B$10&lt;=E7714)/(SRP!$C$8:$C$10&gt;=E7714),SRP!$D$8:$D$10)*(G7714/100)*(E7714/1000)),
IF(C7714="Spirits",
SUM(LOOKUP(2,1/(SRP!$B$2:$B$7&lt;=E7714)/(SRP!$C$2:$C$7&gt;=E7714),SRP!$D$2:$D$7)*(G7714/100)*(E7714/1000)),
IF(AND(C7714="Wine",D7714="Fortified Wines"),
SUM(LOOKUP(2,1/(SRP!$B$26:$B$29&lt;=E7714)/(SRP!$C$26:$C$29&gt;=E7714),SRP!$D$26:$D$29)*(G7714/100)*(E7714/1000)),
IF(C7714="Wine",
SUM(LOOKUP(2,1/(SRP!$B$21:$B$25&lt;=E7714)/(SRP!$C$21:$C$25&gt;=E7714),SRP!$D$21:$D$25)*(G7714/100)*(E7714/1000)),
IF(AND(C7714="Ready to Drink",D7714="RTD-One Pour Cocktail&gt;7%&lt;=14.5"),
SUM(LOOKUP(2,1/(SRP!$B$16:$B$20&lt;=E7714)/(SRP!$C$16:$C$20&gt;=E7714),SRP!$D$16:$D$20)*(G7714/100)*(E7714/1000)),
IF(C7714="Ready to Drink",
SUM(LOOKUP(2,1/(SRP!$B$11:$B$15&lt;=E7714)/(SRP!$C$11:$C$15&gt;=E7714),SRP!$D$11:$D$15)*(G7714/100)*(E7714/1000)),
0)))))),2)</f>
        <v>2.0299999999999998</v>
      </c>
      <c r="L7714" s="173" t="str">
        <f t="shared" si="120"/>
        <v>Beer473</v>
      </c>
      <c r="M7714" s="154">
        <f>VLOOKUP(L7714,'Slope %'!C:D,2,0)</f>
        <v>0.12</v>
      </c>
    </row>
    <row r="7715" spans="1:13" x14ac:dyDescent="0.25">
      <c r="A7715" s="169">
        <v>71740</v>
      </c>
      <c r="B7715" s="170" t="s">
        <v>5589</v>
      </c>
      <c r="C7715" s="170" t="s">
        <v>11</v>
      </c>
      <c r="D7715" s="170" t="s">
        <v>12</v>
      </c>
      <c r="E7715" s="170">
        <v>473</v>
      </c>
      <c r="F7715" s="170">
        <v>24</v>
      </c>
      <c r="G7715" s="171">
        <v>5.5</v>
      </c>
      <c r="H7715" s="170" t="s">
        <v>54</v>
      </c>
      <c r="I7715" s="171">
        <v>2.89</v>
      </c>
      <c r="J7715" s="169">
        <v>1</v>
      </c>
      <c r="K7715" s="154" cm="1">
        <f t="array" ref="K7715">ROUND(
IF(C7715="Beer",
SUM(LOOKUP(2,1/(SRP!$B$8:$B$10&lt;=E7715)/(SRP!$C$8:$C$10&gt;=E7715),SRP!$D$8:$D$10)*(G7715/100)*(E7715/1000)),
IF(C7715="Spirits",
SUM(LOOKUP(2,1/(SRP!$B$2:$B$7&lt;=E7715)/(SRP!$C$2:$C$7&gt;=E7715),SRP!$D$2:$D$7)*(G7715/100)*(E7715/1000)),
IF(AND(C7715="Wine",D7715="Fortified Wines"),
SUM(LOOKUP(2,1/(SRP!$B$26:$B$29&lt;=E7715)/(SRP!$C$26:$C$29&gt;=E7715),SRP!$D$26:$D$29)*(G7715/100)*(E7715/1000)),
IF(C7715="Wine",
SUM(LOOKUP(2,1/(SRP!$B$21:$B$25&lt;=E7715)/(SRP!$C$21:$C$25&gt;=E7715),SRP!$D$21:$D$25)*(G7715/100)*(E7715/1000)),
IF(AND(C7715="Ready to Drink",D7715="RTD-One Pour Cocktail&gt;7%&lt;=14.5"),
SUM(LOOKUP(2,1/(SRP!$B$16:$B$20&lt;=E7715)/(SRP!$C$16:$C$20&gt;=E7715),SRP!$D$16:$D$20)*(G7715/100)*(E7715/1000)),
IF(C7715="Ready to Drink",
SUM(LOOKUP(2,1/(SRP!$B$11:$B$15&lt;=E7715)/(SRP!$C$11:$C$15&gt;=E7715),SRP!$D$11:$D$15)*(G7715/100)*(E7715/1000)),
0)))))),2)</f>
        <v>2.0299999999999998</v>
      </c>
      <c r="L7715" s="173" t="str">
        <f t="shared" si="120"/>
        <v>Beer473</v>
      </c>
      <c r="M7715" s="154">
        <f>VLOOKUP(L7715,'Slope %'!C:D,2,0)</f>
        <v>0.12</v>
      </c>
    </row>
    <row r="7716" spans="1:13" x14ac:dyDescent="0.25">
      <c r="A7716" s="169">
        <v>71741</v>
      </c>
      <c r="B7716" s="170" t="s">
        <v>5590</v>
      </c>
      <c r="C7716" s="170" t="s">
        <v>11</v>
      </c>
      <c r="D7716" s="170" t="s">
        <v>12</v>
      </c>
      <c r="E7716" s="170">
        <v>473</v>
      </c>
      <c r="F7716" s="170">
        <v>24</v>
      </c>
      <c r="G7716" s="171">
        <v>5</v>
      </c>
      <c r="H7716" s="170" t="s">
        <v>1556</v>
      </c>
      <c r="I7716" s="171">
        <v>4.29</v>
      </c>
      <c r="J7716" s="169">
        <v>1</v>
      </c>
      <c r="K7716" s="154" cm="1">
        <f t="array" ref="K7716">ROUND(
IF(C7716="Beer",
SUM(LOOKUP(2,1/(SRP!$B$8:$B$10&lt;=E7716)/(SRP!$C$8:$C$10&gt;=E7716),SRP!$D$8:$D$10)*(G7716/100)*(E7716/1000)),
IF(C7716="Spirits",
SUM(LOOKUP(2,1/(SRP!$B$2:$B$7&lt;=E7716)/(SRP!$C$2:$C$7&gt;=E7716),SRP!$D$2:$D$7)*(G7716/100)*(E7716/1000)),
IF(AND(C7716="Wine",D7716="Fortified Wines"),
SUM(LOOKUP(2,1/(SRP!$B$26:$B$29&lt;=E7716)/(SRP!$C$26:$C$29&gt;=E7716),SRP!$D$26:$D$29)*(G7716/100)*(E7716/1000)),
IF(C7716="Wine",
SUM(LOOKUP(2,1/(SRP!$B$21:$B$25&lt;=E7716)/(SRP!$C$21:$C$25&gt;=E7716),SRP!$D$21:$D$25)*(G7716/100)*(E7716/1000)),
IF(AND(C7716="Ready to Drink",D7716="RTD-One Pour Cocktail&gt;7%&lt;=14.5"),
SUM(LOOKUP(2,1/(SRP!$B$16:$B$20&lt;=E7716)/(SRP!$C$16:$C$20&gt;=E7716),SRP!$D$16:$D$20)*(G7716/100)*(E7716/1000)),
IF(C7716="Ready to Drink",
SUM(LOOKUP(2,1/(SRP!$B$11:$B$15&lt;=E7716)/(SRP!$C$11:$C$15&gt;=E7716),SRP!$D$11:$D$15)*(G7716/100)*(E7716/1000)),
0)))))),2)</f>
        <v>1.85</v>
      </c>
      <c r="L7716" s="173" t="str">
        <f t="shared" si="120"/>
        <v>Beer473</v>
      </c>
      <c r="M7716" s="154">
        <f>VLOOKUP(L7716,'Slope %'!C:D,2,0)</f>
        <v>0.12</v>
      </c>
    </row>
    <row r="7717" spans="1:13" x14ac:dyDescent="0.25">
      <c r="A7717" s="169">
        <v>71741</v>
      </c>
      <c r="B7717" s="170" t="s">
        <v>5590</v>
      </c>
      <c r="C7717" s="170" t="s">
        <v>11</v>
      </c>
      <c r="D7717" s="170" t="s">
        <v>12</v>
      </c>
      <c r="E7717" s="170">
        <v>473</v>
      </c>
      <c r="F7717" s="170">
        <v>24</v>
      </c>
      <c r="G7717" s="171">
        <v>5</v>
      </c>
      <c r="H7717" s="170" t="s">
        <v>1556</v>
      </c>
      <c r="I7717" s="171">
        <v>4.29</v>
      </c>
      <c r="J7717" s="169">
        <v>1</v>
      </c>
      <c r="K7717" s="154" cm="1">
        <f t="array" ref="K7717">ROUND(
IF(C7717="Beer",
SUM(LOOKUP(2,1/(SRP!$B$8:$B$10&lt;=E7717)/(SRP!$C$8:$C$10&gt;=E7717),SRP!$D$8:$D$10)*(G7717/100)*(E7717/1000)),
IF(C7717="Spirits",
SUM(LOOKUP(2,1/(SRP!$B$2:$B$7&lt;=E7717)/(SRP!$C$2:$C$7&gt;=E7717),SRP!$D$2:$D$7)*(G7717/100)*(E7717/1000)),
IF(AND(C7717="Wine",D7717="Fortified Wines"),
SUM(LOOKUP(2,1/(SRP!$B$26:$B$29&lt;=E7717)/(SRP!$C$26:$C$29&gt;=E7717),SRP!$D$26:$D$29)*(G7717/100)*(E7717/1000)),
IF(C7717="Wine",
SUM(LOOKUP(2,1/(SRP!$B$21:$B$25&lt;=E7717)/(SRP!$C$21:$C$25&gt;=E7717),SRP!$D$21:$D$25)*(G7717/100)*(E7717/1000)),
IF(AND(C7717="Ready to Drink",D7717="RTD-One Pour Cocktail&gt;7%&lt;=14.5"),
SUM(LOOKUP(2,1/(SRP!$B$16:$B$20&lt;=E7717)/(SRP!$C$16:$C$20&gt;=E7717),SRP!$D$16:$D$20)*(G7717/100)*(E7717/1000)),
IF(C7717="Ready to Drink",
SUM(LOOKUP(2,1/(SRP!$B$11:$B$15&lt;=E7717)/(SRP!$C$11:$C$15&gt;=E7717),SRP!$D$11:$D$15)*(G7717/100)*(E7717/1000)),
0)))))),2)</f>
        <v>1.85</v>
      </c>
      <c r="L7717" s="173" t="str">
        <f t="shared" si="120"/>
        <v>Beer473</v>
      </c>
      <c r="M7717" s="154">
        <f>VLOOKUP(L7717,'Slope %'!C:D,2,0)</f>
        <v>0.12</v>
      </c>
    </row>
    <row r="7718" spans="1:13" x14ac:dyDescent="0.25">
      <c r="A7718" s="169">
        <v>71743</v>
      </c>
      <c r="B7718" s="170" t="s">
        <v>5591</v>
      </c>
      <c r="C7718" s="170" t="s">
        <v>11</v>
      </c>
      <c r="D7718" s="170" t="s">
        <v>303</v>
      </c>
      <c r="E7718" s="170">
        <v>568</v>
      </c>
      <c r="F7718" s="170">
        <v>24</v>
      </c>
      <c r="G7718" s="171">
        <v>8.5</v>
      </c>
      <c r="H7718" s="170" t="s">
        <v>1053</v>
      </c>
      <c r="I7718" s="171">
        <v>4.99</v>
      </c>
      <c r="J7718" s="169">
        <v>1</v>
      </c>
      <c r="K7718" s="154" cm="1">
        <f t="array" ref="K7718">ROUND(
IF(C7718="Beer",
SUM(LOOKUP(2,1/(SRP!$B$8:$B$10&lt;=E7718)/(SRP!$C$8:$C$10&gt;=E7718),SRP!$D$8:$D$10)*(G7718/100)*(E7718/1000)),
IF(C7718="Spirits",
SUM(LOOKUP(2,1/(SRP!$B$2:$B$7&lt;=E7718)/(SRP!$C$2:$C$7&gt;=E7718),SRP!$D$2:$D$7)*(G7718/100)*(E7718/1000)),
IF(AND(C7718="Wine",D7718="Fortified Wines"),
SUM(LOOKUP(2,1/(SRP!$B$26:$B$29&lt;=E7718)/(SRP!$C$26:$C$29&gt;=E7718),SRP!$D$26:$D$29)*(G7718/100)*(E7718/1000)),
IF(C7718="Wine",
SUM(LOOKUP(2,1/(SRP!$B$21:$B$25&lt;=E7718)/(SRP!$C$21:$C$25&gt;=E7718),SRP!$D$21:$D$25)*(G7718/100)*(E7718/1000)),
IF(AND(C7718="Ready to Drink",D7718="RTD-One Pour Cocktail&gt;7%&lt;=14.5"),
SUM(LOOKUP(2,1/(SRP!$B$16:$B$20&lt;=E7718)/(SRP!$C$16:$C$20&gt;=E7718),SRP!$D$16:$D$20)*(G7718/100)*(E7718/1000)),
IF(C7718="Ready to Drink",
SUM(LOOKUP(2,1/(SRP!$B$11:$B$15&lt;=E7718)/(SRP!$C$11:$C$15&gt;=E7718),SRP!$D$11:$D$15)*(G7718/100)*(E7718/1000)),
0)))))),2)</f>
        <v>3.77</v>
      </c>
      <c r="L7718" s="173" t="str">
        <f t="shared" si="120"/>
        <v>Beer568</v>
      </c>
      <c r="M7718" s="154">
        <f>VLOOKUP(L7718,'Slope %'!C:D,2,0)</f>
        <v>0.12</v>
      </c>
    </row>
    <row r="7719" spans="1:13" x14ac:dyDescent="0.25">
      <c r="A7719" s="169">
        <v>71743</v>
      </c>
      <c r="B7719" s="170" t="s">
        <v>5591</v>
      </c>
      <c r="C7719" s="170" t="s">
        <v>11</v>
      </c>
      <c r="D7719" s="170" t="s">
        <v>303</v>
      </c>
      <c r="E7719" s="170">
        <v>568</v>
      </c>
      <c r="F7719" s="170">
        <v>24</v>
      </c>
      <c r="G7719" s="171">
        <v>8.5</v>
      </c>
      <c r="H7719" s="170" t="s">
        <v>1053</v>
      </c>
      <c r="I7719" s="171">
        <v>4.99</v>
      </c>
      <c r="J7719" s="169">
        <v>1</v>
      </c>
      <c r="K7719" s="154" cm="1">
        <f t="array" ref="K7719">ROUND(
IF(C7719="Beer",
SUM(LOOKUP(2,1/(SRP!$B$8:$B$10&lt;=E7719)/(SRP!$C$8:$C$10&gt;=E7719),SRP!$D$8:$D$10)*(G7719/100)*(E7719/1000)),
IF(C7719="Spirits",
SUM(LOOKUP(2,1/(SRP!$B$2:$B$7&lt;=E7719)/(SRP!$C$2:$C$7&gt;=E7719),SRP!$D$2:$D$7)*(G7719/100)*(E7719/1000)),
IF(AND(C7719="Wine",D7719="Fortified Wines"),
SUM(LOOKUP(2,1/(SRP!$B$26:$B$29&lt;=E7719)/(SRP!$C$26:$C$29&gt;=E7719),SRP!$D$26:$D$29)*(G7719/100)*(E7719/1000)),
IF(C7719="Wine",
SUM(LOOKUP(2,1/(SRP!$B$21:$B$25&lt;=E7719)/(SRP!$C$21:$C$25&gt;=E7719),SRP!$D$21:$D$25)*(G7719/100)*(E7719/1000)),
IF(AND(C7719="Ready to Drink",D7719="RTD-One Pour Cocktail&gt;7%&lt;=14.5"),
SUM(LOOKUP(2,1/(SRP!$B$16:$B$20&lt;=E7719)/(SRP!$C$16:$C$20&gt;=E7719),SRP!$D$16:$D$20)*(G7719/100)*(E7719/1000)),
IF(C7719="Ready to Drink",
SUM(LOOKUP(2,1/(SRP!$B$11:$B$15&lt;=E7719)/(SRP!$C$11:$C$15&gt;=E7719),SRP!$D$11:$D$15)*(G7719/100)*(E7719/1000)),
0)))))),2)</f>
        <v>3.77</v>
      </c>
      <c r="L7719" s="173" t="str">
        <f t="shared" si="120"/>
        <v>Beer568</v>
      </c>
      <c r="M7719" s="154">
        <f>VLOOKUP(L7719,'Slope %'!C:D,2,0)</f>
        <v>0.12</v>
      </c>
    </row>
    <row r="7720" spans="1:13" x14ac:dyDescent="0.25">
      <c r="A7720" s="169">
        <v>71744</v>
      </c>
      <c r="B7720" s="170" t="s">
        <v>5592</v>
      </c>
      <c r="C7720" s="170" t="s">
        <v>11</v>
      </c>
      <c r="D7720" s="170" t="s">
        <v>267</v>
      </c>
      <c r="E7720" s="170">
        <v>473</v>
      </c>
      <c r="F7720" s="170">
        <v>24</v>
      </c>
      <c r="G7720" s="171">
        <v>5</v>
      </c>
      <c r="H7720" s="170" t="s">
        <v>1053</v>
      </c>
      <c r="I7720" s="171">
        <v>4.1500000000000004</v>
      </c>
      <c r="J7720" s="169">
        <v>1</v>
      </c>
      <c r="K7720" s="154" cm="1">
        <f t="array" ref="K7720">ROUND(
IF(C7720="Beer",
SUM(LOOKUP(2,1/(SRP!$B$8:$B$10&lt;=E7720)/(SRP!$C$8:$C$10&gt;=E7720),SRP!$D$8:$D$10)*(G7720/100)*(E7720/1000)),
IF(C7720="Spirits",
SUM(LOOKUP(2,1/(SRP!$B$2:$B$7&lt;=E7720)/(SRP!$C$2:$C$7&gt;=E7720),SRP!$D$2:$D$7)*(G7720/100)*(E7720/1000)),
IF(AND(C7720="Wine",D7720="Fortified Wines"),
SUM(LOOKUP(2,1/(SRP!$B$26:$B$29&lt;=E7720)/(SRP!$C$26:$C$29&gt;=E7720),SRP!$D$26:$D$29)*(G7720/100)*(E7720/1000)),
IF(C7720="Wine",
SUM(LOOKUP(2,1/(SRP!$B$21:$B$25&lt;=E7720)/(SRP!$C$21:$C$25&gt;=E7720),SRP!$D$21:$D$25)*(G7720/100)*(E7720/1000)),
IF(AND(C7720="Ready to Drink",D7720="RTD-One Pour Cocktail&gt;7%&lt;=14.5"),
SUM(LOOKUP(2,1/(SRP!$B$16:$B$20&lt;=E7720)/(SRP!$C$16:$C$20&gt;=E7720),SRP!$D$16:$D$20)*(G7720/100)*(E7720/1000)),
IF(C7720="Ready to Drink",
SUM(LOOKUP(2,1/(SRP!$B$11:$B$15&lt;=E7720)/(SRP!$C$11:$C$15&gt;=E7720),SRP!$D$11:$D$15)*(G7720/100)*(E7720/1000)),
0)))))),2)</f>
        <v>1.85</v>
      </c>
      <c r="L7720" s="173" t="str">
        <f t="shared" si="120"/>
        <v>Beer473</v>
      </c>
      <c r="M7720" s="154">
        <f>VLOOKUP(L7720,'Slope %'!C:D,2,0)</f>
        <v>0.12</v>
      </c>
    </row>
    <row r="7721" spans="1:13" x14ac:dyDescent="0.25">
      <c r="A7721" s="169">
        <v>71744</v>
      </c>
      <c r="B7721" s="170" t="s">
        <v>5592</v>
      </c>
      <c r="C7721" s="170" t="s">
        <v>11</v>
      </c>
      <c r="D7721" s="170" t="s">
        <v>267</v>
      </c>
      <c r="E7721" s="170">
        <v>473</v>
      </c>
      <c r="F7721" s="170">
        <v>24</v>
      </c>
      <c r="G7721" s="171">
        <v>5</v>
      </c>
      <c r="H7721" s="170" t="s">
        <v>1053</v>
      </c>
      <c r="I7721" s="171">
        <v>4.1500000000000004</v>
      </c>
      <c r="J7721" s="169">
        <v>1</v>
      </c>
      <c r="K7721" s="154" cm="1">
        <f t="array" ref="K7721">ROUND(
IF(C7721="Beer",
SUM(LOOKUP(2,1/(SRP!$B$8:$B$10&lt;=E7721)/(SRP!$C$8:$C$10&gt;=E7721),SRP!$D$8:$D$10)*(G7721/100)*(E7721/1000)),
IF(C7721="Spirits",
SUM(LOOKUP(2,1/(SRP!$B$2:$B$7&lt;=E7721)/(SRP!$C$2:$C$7&gt;=E7721),SRP!$D$2:$D$7)*(G7721/100)*(E7721/1000)),
IF(AND(C7721="Wine",D7721="Fortified Wines"),
SUM(LOOKUP(2,1/(SRP!$B$26:$B$29&lt;=E7721)/(SRP!$C$26:$C$29&gt;=E7721),SRP!$D$26:$D$29)*(G7721/100)*(E7721/1000)),
IF(C7721="Wine",
SUM(LOOKUP(2,1/(SRP!$B$21:$B$25&lt;=E7721)/(SRP!$C$21:$C$25&gt;=E7721),SRP!$D$21:$D$25)*(G7721/100)*(E7721/1000)),
IF(AND(C7721="Ready to Drink",D7721="RTD-One Pour Cocktail&gt;7%&lt;=14.5"),
SUM(LOOKUP(2,1/(SRP!$B$16:$B$20&lt;=E7721)/(SRP!$C$16:$C$20&gt;=E7721),SRP!$D$16:$D$20)*(G7721/100)*(E7721/1000)),
IF(C7721="Ready to Drink",
SUM(LOOKUP(2,1/(SRP!$B$11:$B$15&lt;=E7721)/(SRP!$C$11:$C$15&gt;=E7721),SRP!$D$11:$D$15)*(G7721/100)*(E7721/1000)),
0)))))),2)</f>
        <v>1.85</v>
      </c>
      <c r="L7721" s="173" t="str">
        <f t="shared" si="120"/>
        <v>Beer473</v>
      </c>
      <c r="M7721" s="154">
        <f>VLOOKUP(L7721,'Slope %'!C:D,2,0)</f>
        <v>0.12</v>
      </c>
    </row>
    <row r="7722" spans="1:13" x14ac:dyDescent="0.25">
      <c r="A7722" s="169">
        <v>71746</v>
      </c>
      <c r="B7722" s="170" t="s">
        <v>5593</v>
      </c>
      <c r="C7722" s="170" t="s">
        <v>15</v>
      </c>
      <c r="D7722" s="170" t="s">
        <v>462</v>
      </c>
      <c r="E7722" s="170">
        <v>750</v>
      </c>
      <c r="F7722" s="170">
        <v>12</v>
      </c>
      <c r="G7722" s="171">
        <v>40</v>
      </c>
      <c r="H7722" s="170" t="s">
        <v>91</v>
      </c>
      <c r="I7722" s="171">
        <v>39.99</v>
      </c>
      <c r="J7722" s="169">
        <v>1</v>
      </c>
      <c r="K7722" s="154" cm="1">
        <f t="array" ref="K7722">ROUND(
IF(C7722="Beer",
SUM(LOOKUP(2,1/(SRP!$B$8:$B$10&lt;=E7722)/(SRP!$C$8:$C$10&gt;=E7722),SRP!$D$8:$D$10)*(G7722/100)*(E7722/1000)),
IF(C7722="Spirits",
SUM(LOOKUP(2,1/(SRP!$B$2:$B$7&lt;=E7722)/(SRP!$C$2:$C$7&gt;=E7722),SRP!$D$2:$D$7)*(G7722/100)*(E7722/1000)),
IF(AND(C7722="Wine",D7722="Fortified Wines"),
SUM(LOOKUP(2,1/(SRP!$B$26:$B$29&lt;=E7722)/(SRP!$C$26:$C$29&gt;=E7722),SRP!$D$26:$D$29)*(G7722/100)*(E7722/1000)),
IF(C7722="Wine",
SUM(LOOKUP(2,1/(SRP!$B$21:$B$25&lt;=E7722)/(SRP!$C$21:$C$25&gt;=E7722),SRP!$D$21:$D$25)*(G7722/100)*(E7722/1000)),
IF(AND(C7722="Ready to Drink",D7722="RTD-One Pour Cocktail&gt;7%&lt;=14.5"),
SUM(LOOKUP(2,1/(SRP!$B$16:$B$20&lt;=E7722)/(SRP!$C$16:$C$20&gt;=E7722),SRP!$D$16:$D$20)*(G7722/100)*(E7722/1000)),
IF(C7722="Ready to Drink",
SUM(LOOKUP(2,1/(SRP!$B$11:$B$15&lt;=E7722)/(SRP!$C$11:$C$15&gt;=E7722),SRP!$D$11:$D$15)*(G7722/100)*(E7722/1000)),
0)))))),2)</f>
        <v>23.42</v>
      </c>
      <c r="L7722" s="173" t="str">
        <f t="shared" si="120"/>
        <v>Spirits750</v>
      </c>
      <c r="M7722" s="154">
        <f>VLOOKUP(L7722,'Slope %'!C:D,2,0)</f>
        <v>7.0000000000000007E-2</v>
      </c>
    </row>
    <row r="7723" spans="1:13" x14ac:dyDescent="0.25">
      <c r="A7723" s="169">
        <v>71750</v>
      </c>
      <c r="B7723" s="170" t="s">
        <v>5594</v>
      </c>
      <c r="C7723" s="170" t="s">
        <v>11</v>
      </c>
      <c r="D7723" s="170" t="s">
        <v>303</v>
      </c>
      <c r="E7723" s="170">
        <v>473</v>
      </c>
      <c r="F7723" s="170">
        <v>24</v>
      </c>
      <c r="G7723" s="171">
        <v>9</v>
      </c>
      <c r="H7723" s="170" t="s">
        <v>1053</v>
      </c>
      <c r="I7723" s="171">
        <v>3.99</v>
      </c>
      <c r="J7723" s="169">
        <v>1</v>
      </c>
      <c r="K7723" s="154" cm="1">
        <f t="array" ref="K7723">ROUND(
IF(C7723="Beer",
SUM(LOOKUP(2,1/(SRP!$B$8:$B$10&lt;=E7723)/(SRP!$C$8:$C$10&gt;=E7723),SRP!$D$8:$D$10)*(G7723/100)*(E7723/1000)),
IF(C7723="Spirits",
SUM(LOOKUP(2,1/(SRP!$B$2:$B$7&lt;=E7723)/(SRP!$C$2:$C$7&gt;=E7723),SRP!$D$2:$D$7)*(G7723/100)*(E7723/1000)),
IF(AND(C7723="Wine",D7723="Fortified Wines"),
SUM(LOOKUP(2,1/(SRP!$B$26:$B$29&lt;=E7723)/(SRP!$C$26:$C$29&gt;=E7723),SRP!$D$26:$D$29)*(G7723/100)*(E7723/1000)),
IF(C7723="Wine",
SUM(LOOKUP(2,1/(SRP!$B$21:$B$25&lt;=E7723)/(SRP!$C$21:$C$25&gt;=E7723),SRP!$D$21:$D$25)*(G7723/100)*(E7723/1000)),
IF(AND(C7723="Ready to Drink",D7723="RTD-One Pour Cocktail&gt;7%&lt;=14.5"),
SUM(LOOKUP(2,1/(SRP!$B$16:$B$20&lt;=E7723)/(SRP!$C$16:$C$20&gt;=E7723),SRP!$D$16:$D$20)*(G7723/100)*(E7723/1000)),
IF(C7723="Ready to Drink",
SUM(LOOKUP(2,1/(SRP!$B$11:$B$15&lt;=E7723)/(SRP!$C$11:$C$15&gt;=E7723),SRP!$D$11:$D$15)*(G7723/100)*(E7723/1000)),
0)))))),2)</f>
        <v>3.32</v>
      </c>
      <c r="L7723" s="173" t="str">
        <f t="shared" si="120"/>
        <v>Beer473</v>
      </c>
      <c r="M7723" s="154">
        <f>VLOOKUP(L7723,'Slope %'!C:D,2,0)</f>
        <v>0.12</v>
      </c>
    </row>
    <row r="7724" spans="1:13" x14ac:dyDescent="0.25">
      <c r="A7724" s="169">
        <v>71750</v>
      </c>
      <c r="B7724" s="170" t="s">
        <v>5594</v>
      </c>
      <c r="C7724" s="170" t="s">
        <v>11</v>
      </c>
      <c r="D7724" s="170" t="s">
        <v>303</v>
      </c>
      <c r="E7724" s="170">
        <v>473</v>
      </c>
      <c r="F7724" s="170">
        <v>24</v>
      </c>
      <c r="G7724" s="171">
        <v>9</v>
      </c>
      <c r="H7724" s="170" t="s">
        <v>1053</v>
      </c>
      <c r="I7724" s="171">
        <v>3.99</v>
      </c>
      <c r="J7724" s="169">
        <v>1</v>
      </c>
      <c r="K7724" s="154" cm="1">
        <f t="array" ref="K7724">ROUND(
IF(C7724="Beer",
SUM(LOOKUP(2,1/(SRP!$B$8:$B$10&lt;=E7724)/(SRP!$C$8:$C$10&gt;=E7724),SRP!$D$8:$D$10)*(G7724/100)*(E7724/1000)),
IF(C7724="Spirits",
SUM(LOOKUP(2,1/(SRP!$B$2:$B$7&lt;=E7724)/(SRP!$C$2:$C$7&gt;=E7724),SRP!$D$2:$D$7)*(G7724/100)*(E7724/1000)),
IF(AND(C7724="Wine",D7724="Fortified Wines"),
SUM(LOOKUP(2,1/(SRP!$B$26:$B$29&lt;=E7724)/(SRP!$C$26:$C$29&gt;=E7724),SRP!$D$26:$D$29)*(G7724/100)*(E7724/1000)),
IF(C7724="Wine",
SUM(LOOKUP(2,1/(SRP!$B$21:$B$25&lt;=E7724)/(SRP!$C$21:$C$25&gt;=E7724),SRP!$D$21:$D$25)*(G7724/100)*(E7724/1000)),
IF(AND(C7724="Ready to Drink",D7724="RTD-One Pour Cocktail&gt;7%&lt;=14.5"),
SUM(LOOKUP(2,1/(SRP!$B$16:$B$20&lt;=E7724)/(SRP!$C$16:$C$20&gt;=E7724),SRP!$D$16:$D$20)*(G7724/100)*(E7724/1000)),
IF(C7724="Ready to Drink",
SUM(LOOKUP(2,1/(SRP!$B$11:$B$15&lt;=E7724)/(SRP!$C$11:$C$15&gt;=E7724),SRP!$D$11:$D$15)*(G7724/100)*(E7724/1000)),
0)))))),2)</f>
        <v>3.32</v>
      </c>
      <c r="L7724" s="173" t="str">
        <f t="shared" si="120"/>
        <v>Beer473</v>
      </c>
      <c r="M7724" s="154">
        <f>VLOOKUP(L7724,'Slope %'!C:D,2,0)</f>
        <v>0.12</v>
      </c>
    </row>
    <row r="7725" spans="1:13" x14ac:dyDescent="0.25">
      <c r="A7725" s="169">
        <v>71756</v>
      </c>
      <c r="B7725" s="170" t="s">
        <v>5595</v>
      </c>
      <c r="C7725" s="170" t="s">
        <v>11</v>
      </c>
      <c r="D7725" s="170" t="s">
        <v>12</v>
      </c>
      <c r="E7725" s="170">
        <v>473</v>
      </c>
      <c r="F7725" s="170">
        <v>24</v>
      </c>
      <c r="G7725" s="171">
        <v>5</v>
      </c>
      <c r="H7725" s="170" t="s">
        <v>1053</v>
      </c>
      <c r="I7725" s="171">
        <v>3.49</v>
      </c>
      <c r="J7725" s="169">
        <v>1</v>
      </c>
      <c r="K7725" s="154" cm="1">
        <f t="array" ref="K7725">ROUND(
IF(C7725="Beer",
SUM(LOOKUP(2,1/(SRP!$B$8:$B$10&lt;=E7725)/(SRP!$C$8:$C$10&gt;=E7725),SRP!$D$8:$D$10)*(G7725/100)*(E7725/1000)),
IF(C7725="Spirits",
SUM(LOOKUP(2,1/(SRP!$B$2:$B$7&lt;=E7725)/(SRP!$C$2:$C$7&gt;=E7725),SRP!$D$2:$D$7)*(G7725/100)*(E7725/1000)),
IF(AND(C7725="Wine",D7725="Fortified Wines"),
SUM(LOOKUP(2,1/(SRP!$B$26:$B$29&lt;=E7725)/(SRP!$C$26:$C$29&gt;=E7725),SRP!$D$26:$D$29)*(G7725/100)*(E7725/1000)),
IF(C7725="Wine",
SUM(LOOKUP(2,1/(SRP!$B$21:$B$25&lt;=E7725)/(SRP!$C$21:$C$25&gt;=E7725),SRP!$D$21:$D$25)*(G7725/100)*(E7725/1000)),
IF(AND(C7725="Ready to Drink",D7725="RTD-One Pour Cocktail&gt;7%&lt;=14.5"),
SUM(LOOKUP(2,1/(SRP!$B$16:$B$20&lt;=E7725)/(SRP!$C$16:$C$20&gt;=E7725),SRP!$D$16:$D$20)*(G7725/100)*(E7725/1000)),
IF(C7725="Ready to Drink",
SUM(LOOKUP(2,1/(SRP!$B$11:$B$15&lt;=E7725)/(SRP!$C$11:$C$15&gt;=E7725),SRP!$D$11:$D$15)*(G7725/100)*(E7725/1000)),
0)))))),2)</f>
        <v>1.85</v>
      </c>
      <c r="L7725" s="173" t="str">
        <f t="shared" si="120"/>
        <v>Beer473</v>
      </c>
      <c r="M7725" s="154">
        <f>VLOOKUP(L7725,'Slope %'!C:D,2,0)</f>
        <v>0.12</v>
      </c>
    </row>
    <row r="7726" spans="1:13" x14ac:dyDescent="0.25">
      <c r="A7726" s="169">
        <v>71756</v>
      </c>
      <c r="B7726" s="170" t="s">
        <v>5595</v>
      </c>
      <c r="C7726" s="170" t="s">
        <v>11</v>
      </c>
      <c r="D7726" s="170" t="s">
        <v>12</v>
      </c>
      <c r="E7726" s="170">
        <v>473</v>
      </c>
      <c r="F7726" s="170">
        <v>24</v>
      </c>
      <c r="G7726" s="171">
        <v>5</v>
      </c>
      <c r="H7726" s="170" t="s">
        <v>1053</v>
      </c>
      <c r="I7726" s="171">
        <v>3.49</v>
      </c>
      <c r="J7726" s="169">
        <v>1</v>
      </c>
      <c r="K7726" s="154" cm="1">
        <f t="array" ref="K7726">ROUND(
IF(C7726="Beer",
SUM(LOOKUP(2,1/(SRP!$B$8:$B$10&lt;=E7726)/(SRP!$C$8:$C$10&gt;=E7726),SRP!$D$8:$D$10)*(G7726/100)*(E7726/1000)),
IF(C7726="Spirits",
SUM(LOOKUP(2,1/(SRP!$B$2:$B$7&lt;=E7726)/(SRP!$C$2:$C$7&gt;=E7726),SRP!$D$2:$D$7)*(G7726/100)*(E7726/1000)),
IF(AND(C7726="Wine",D7726="Fortified Wines"),
SUM(LOOKUP(2,1/(SRP!$B$26:$B$29&lt;=E7726)/(SRP!$C$26:$C$29&gt;=E7726),SRP!$D$26:$D$29)*(G7726/100)*(E7726/1000)),
IF(C7726="Wine",
SUM(LOOKUP(2,1/(SRP!$B$21:$B$25&lt;=E7726)/(SRP!$C$21:$C$25&gt;=E7726),SRP!$D$21:$D$25)*(G7726/100)*(E7726/1000)),
IF(AND(C7726="Ready to Drink",D7726="RTD-One Pour Cocktail&gt;7%&lt;=14.5"),
SUM(LOOKUP(2,1/(SRP!$B$16:$B$20&lt;=E7726)/(SRP!$C$16:$C$20&gt;=E7726),SRP!$D$16:$D$20)*(G7726/100)*(E7726/1000)),
IF(C7726="Ready to Drink",
SUM(LOOKUP(2,1/(SRP!$B$11:$B$15&lt;=E7726)/(SRP!$C$11:$C$15&gt;=E7726),SRP!$D$11:$D$15)*(G7726/100)*(E7726/1000)),
0)))))),2)</f>
        <v>1.85</v>
      </c>
      <c r="L7726" s="173" t="str">
        <f t="shared" si="120"/>
        <v>Beer473</v>
      </c>
      <c r="M7726" s="154">
        <f>VLOOKUP(L7726,'Slope %'!C:D,2,0)</f>
        <v>0.12</v>
      </c>
    </row>
    <row r="7727" spans="1:13" x14ac:dyDescent="0.25">
      <c r="A7727" s="169">
        <v>71763</v>
      </c>
      <c r="B7727" s="170" t="s">
        <v>5596</v>
      </c>
      <c r="C7727" s="170" t="s">
        <v>11</v>
      </c>
      <c r="D7727" s="170" t="s">
        <v>303</v>
      </c>
      <c r="E7727" s="170">
        <v>473</v>
      </c>
      <c r="F7727" s="170">
        <v>24</v>
      </c>
      <c r="G7727" s="171">
        <v>8.5</v>
      </c>
      <c r="H7727" s="170" t="s">
        <v>1457</v>
      </c>
      <c r="I7727" s="171">
        <v>5.5</v>
      </c>
      <c r="J7727" s="169">
        <v>1</v>
      </c>
      <c r="K7727" s="154" cm="1">
        <f t="array" ref="K7727">ROUND(
IF(C7727="Beer",
SUM(LOOKUP(2,1/(SRP!$B$8:$B$10&lt;=E7727)/(SRP!$C$8:$C$10&gt;=E7727),SRP!$D$8:$D$10)*(G7727/100)*(E7727/1000)),
IF(C7727="Spirits",
SUM(LOOKUP(2,1/(SRP!$B$2:$B$7&lt;=E7727)/(SRP!$C$2:$C$7&gt;=E7727),SRP!$D$2:$D$7)*(G7727/100)*(E7727/1000)),
IF(AND(C7727="Wine",D7727="Fortified Wines"),
SUM(LOOKUP(2,1/(SRP!$B$26:$B$29&lt;=E7727)/(SRP!$C$26:$C$29&gt;=E7727),SRP!$D$26:$D$29)*(G7727/100)*(E7727/1000)),
IF(C7727="Wine",
SUM(LOOKUP(2,1/(SRP!$B$21:$B$25&lt;=E7727)/(SRP!$C$21:$C$25&gt;=E7727),SRP!$D$21:$D$25)*(G7727/100)*(E7727/1000)),
IF(AND(C7727="Ready to Drink",D7727="RTD-One Pour Cocktail&gt;7%&lt;=14.5"),
SUM(LOOKUP(2,1/(SRP!$B$16:$B$20&lt;=E7727)/(SRP!$C$16:$C$20&gt;=E7727),SRP!$D$16:$D$20)*(G7727/100)*(E7727/1000)),
IF(C7727="Ready to Drink",
SUM(LOOKUP(2,1/(SRP!$B$11:$B$15&lt;=E7727)/(SRP!$C$11:$C$15&gt;=E7727),SRP!$D$11:$D$15)*(G7727/100)*(E7727/1000)),
0)))))),2)</f>
        <v>3.14</v>
      </c>
      <c r="L7727" s="173" t="str">
        <f t="shared" si="120"/>
        <v>Beer473</v>
      </c>
      <c r="M7727" s="154">
        <f>VLOOKUP(L7727,'Slope %'!C:D,2,0)</f>
        <v>0.12</v>
      </c>
    </row>
    <row r="7728" spans="1:13" x14ac:dyDescent="0.25">
      <c r="A7728" s="169">
        <v>71763</v>
      </c>
      <c r="B7728" s="170" t="s">
        <v>5596</v>
      </c>
      <c r="C7728" s="170" t="s">
        <v>11</v>
      </c>
      <c r="D7728" s="170" t="s">
        <v>303</v>
      </c>
      <c r="E7728" s="170">
        <v>473</v>
      </c>
      <c r="F7728" s="170">
        <v>24</v>
      </c>
      <c r="G7728" s="171">
        <v>8.5</v>
      </c>
      <c r="H7728" s="170" t="s">
        <v>1457</v>
      </c>
      <c r="I7728" s="171">
        <v>5.5</v>
      </c>
      <c r="J7728" s="169">
        <v>1</v>
      </c>
      <c r="K7728" s="154" cm="1">
        <f t="array" ref="K7728">ROUND(
IF(C7728="Beer",
SUM(LOOKUP(2,1/(SRP!$B$8:$B$10&lt;=E7728)/(SRP!$C$8:$C$10&gt;=E7728),SRP!$D$8:$D$10)*(G7728/100)*(E7728/1000)),
IF(C7728="Spirits",
SUM(LOOKUP(2,1/(SRP!$B$2:$B$7&lt;=E7728)/(SRP!$C$2:$C$7&gt;=E7728),SRP!$D$2:$D$7)*(G7728/100)*(E7728/1000)),
IF(AND(C7728="Wine",D7728="Fortified Wines"),
SUM(LOOKUP(2,1/(SRP!$B$26:$B$29&lt;=E7728)/(SRP!$C$26:$C$29&gt;=E7728),SRP!$D$26:$D$29)*(G7728/100)*(E7728/1000)),
IF(C7728="Wine",
SUM(LOOKUP(2,1/(SRP!$B$21:$B$25&lt;=E7728)/(SRP!$C$21:$C$25&gt;=E7728),SRP!$D$21:$D$25)*(G7728/100)*(E7728/1000)),
IF(AND(C7728="Ready to Drink",D7728="RTD-One Pour Cocktail&gt;7%&lt;=14.5"),
SUM(LOOKUP(2,1/(SRP!$B$16:$B$20&lt;=E7728)/(SRP!$C$16:$C$20&gt;=E7728),SRP!$D$16:$D$20)*(G7728/100)*(E7728/1000)),
IF(C7728="Ready to Drink",
SUM(LOOKUP(2,1/(SRP!$B$11:$B$15&lt;=E7728)/(SRP!$C$11:$C$15&gt;=E7728),SRP!$D$11:$D$15)*(G7728/100)*(E7728/1000)),
0)))))),2)</f>
        <v>3.14</v>
      </c>
      <c r="L7728" s="173" t="str">
        <f t="shared" si="120"/>
        <v>Beer473</v>
      </c>
      <c r="M7728" s="154">
        <f>VLOOKUP(L7728,'Slope %'!C:D,2,0)</f>
        <v>0.12</v>
      </c>
    </row>
    <row r="7729" spans="1:13" x14ac:dyDescent="0.25">
      <c r="A7729" s="169">
        <v>71765</v>
      </c>
      <c r="B7729" s="170" t="s">
        <v>5597</v>
      </c>
      <c r="C7729" s="170" t="s">
        <v>11</v>
      </c>
      <c r="D7729" s="170" t="s">
        <v>267</v>
      </c>
      <c r="E7729" s="170">
        <v>473</v>
      </c>
      <c r="F7729" s="170">
        <v>24</v>
      </c>
      <c r="G7729" s="171">
        <v>5</v>
      </c>
      <c r="H7729" s="170" t="s">
        <v>1053</v>
      </c>
      <c r="I7729" s="171">
        <v>3.99</v>
      </c>
      <c r="J7729" s="169">
        <v>1</v>
      </c>
      <c r="K7729" s="154" cm="1">
        <f t="array" ref="K7729">ROUND(
IF(C7729="Beer",
SUM(LOOKUP(2,1/(SRP!$B$8:$B$10&lt;=E7729)/(SRP!$C$8:$C$10&gt;=E7729),SRP!$D$8:$D$10)*(G7729/100)*(E7729/1000)),
IF(C7729="Spirits",
SUM(LOOKUP(2,1/(SRP!$B$2:$B$7&lt;=E7729)/(SRP!$C$2:$C$7&gt;=E7729),SRP!$D$2:$D$7)*(G7729/100)*(E7729/1000)),
IF(AND(C7729="Wine",D7729="Fortified Wines"),
SUM(LOOKUP(2,1/(SRP!$B$26:$B$29&lt;=E7729)/(SRP!$C$26:$C$29&gt;=E7729),SRP!$D$26:$D$29)*(G7729/100)*(E7729/1000)),
IF(C7729="Wine",
SUM(LOOKUP(2,1/(SRP!$B$21:$B$25&lt;=E7729)/(SRP!$C$21:$C$25&gt;=E7729),SRP!$D$21:$D$25)*(G7729/100)*(E7729/1000)),
IF(AND(C7729="Ready to Drink",D7729="RTD-One Pour Cocktail&gt;7%&lt;=14.5"),
SUM(LOOKUP(2,1/(SRP!$B$16:$B$20&lt;=E7729)/(SRP!$C$16:$C$20&gt;=E7729),SRP!$D$16:$D$20)*(G7729/100)*(E7729/1000)),
IF(C7729="Ready to Drink",
SUM(LOOKUP(2,1/(SRP!$B$11:$B$15&lt;=E7729)/(SRP!$C$11:$C$15&gt;=E7729),SRP!$D$11:$D$15)*(G7729/100)*(E7729/1000)),
0)))))),2)</f>
        <v>1.85</v>
      </c>
      <c r="L7729" s="173" t="str">
        <f t="shared" si="120"/>
        <v>Beer473</v>
      </c>
      <c r="M7729" s="154">
        <f>VLOOKUP(L7729,'Slope %'!C:D,2,0)</f>
        <v>0.12</v>
      </c>
    </row>
    <row r="7730" spans="1:13" x14ac:dyDescent="0.25">
      <c r="A7730" s="169">
        <v>71765</v>
      </c>
      <c r="B7730" s="170" t="s">
        <v>5597</v>
      </c>
      <c r="C7730" s="170" t="s">
        <v>11</v>
      </c>
      <c r="D7730" s="170" t="s">
        <v>267</v>
      </c>
      <c r="E7730" s="170">
        <v>473</v>
      </c>
      <c r="F7730" s="170">
        <v>24</v>
      </c>
      <c r="G7730" s="171">
        <v>5</v>
      </c>
      <c r="H7730" s="170" t="s">
        <v>1053</v>
      </c>
      <c r="I7730" s="171">
        <v>3.99</v>
      </c>
      <c r="J7730" s="169">
        <v>1</v>
      </c>
      <c r="K7730" s="154" cm="1">
        <f t="array" ref="K7730">ROUND(
IF(C7730="Beer",
SUM(LOOKUP(2,1/(SRP!$B$8:$B$10&lt;=E7730)/(SRP!$C$8:$C$10&gt;=E7730),SRP!$D$8:$D$10)*(G7730/100)*(E7730/1000)),
IF(C7730="Spirits",
SUM(LOOKUP(2,1/(SRP!$B$2:$B$7&lt;=E7730)/(SRP!$C$2:$C$7&gt;=E7730),SRP!$D$2:$D$7)*(G7730/100)*(E7730/1000)),
IF(AND(C7730="Wine",D7730="Fortified Wines"),
SUM(LOOKUP(2,1/(SRP!$B$26:$B$29&lt;=E7730)/(SRP!$C$26:$C$29&gt;=E7730),SRP!$D$26:$D$29)*(G7730/100)*(E7730/1000)),
IF(C7730="Wine",
SUM(LOOKUP(2,1/(SRP!$B$21:$B$25&lt;=E7730)/(SRP!$C$21:$C$25&gt;=E7730),SRP!$D$21:$D$25)*(G7730/100)*(E7730/1000)),
IF(AND(C7730="Ready to Drink",D7730="RTD-One Pour Cocktail&gt;7%&lt;=14.5"),
SUM(LOOKUP(2,1/(SRP!$B$16:$B$20&lt;=E7730)/(SRP!$C$16:$C$20&gt;=E7730),SRP!$D$16:$D$20)*(G7730/100)*(E7730/1000)),
IF(C7730="Ready to Drink",
SUM(LOOKUP(2,1/(SRP!$B$11:$B$15&lt;=E7730)/(SRP!$C$11:$C$15&gt;=E7730),SRP!$D$11:$D$15)*(G7730/100)*(E7730/1000)),
0)))))),2)</f>
        <v>1.85</v>
      </c>
      <c r="L7730" s="173" t="str">
        <f t="shared" si="120"/>
        <v>Beer473</v>
      </c>
      <c r="M7730" s="154">
        <f>VLOOKUP(L7730,'Slope %'!C:D,2,0)</f>
        <v>0.12</v>
      </c>
    </row>
    <row r="7731" spans="1:13" x14ac:dyDescent="0.25">
      <c r="A7731" s="169">
        <v>71769</v>
      </c>
      <c r="B7731" s="170" t="s">
        <v>5598</v>
      </c>
      <c r="C7731" s="170" t="s">
        <v>11</v>
      </c>
      <c r="D7731" s="170" t="s">
        <v>211</v>
      </c>
      <c r="E7731" s="170">
        <v>473</v>
      </c>
      <c r="F7731" s="170">
        <v>24</v>
      </c>
      <c r="G7731" s="171">
        <v>3.5</v>
      </c>
      <c r="H7731" s="170" t="s">
        <v>1662</v>
      </c>
      <c r="I7731" s="171">
        <v>3.59</v>
      </c>
      <c r="J7731" s="169">
        <v>1</v>
      </c>
      <c r="K7731" s="154" cm="1">
        <f t="array" ref="K7731">ROUND(
IF(C7731="Beer",
SUM(LOOKUP(2,1/(SRP!$B$8:$B$10&lt;=E7731)/(SRP!$C$8:$C$10&gt;=E7731),SRP!$D$8:$D$10)*(G7731/100)*(E7731/1000)),
IF(C7731="Spirits",
SUM(LOOKUP(2,1/(SRP!$B$2:$B$7&lt;=E7731)/(SRP!$C$2:$C$7&gt;=E7731),SRP!$D$2:$D$7)*(G7731/100)*(E7731/1000)),
IF(AND(C7731="Wine",D7731="Fortified Wines"),
SUM(LOOKUP(2,1/(SRP!$B$26:$B$29&lt;=E7731)/(SRP!$C$26:$C$29&gt;=E7731),SRP!$D$26:$D$29)*(G7731/100)*(E7731/1000)),
IF(C7731="Wine",
SUM(LOOKUP(2,1/(SRP!$B$21:$B$25&lt;=E7731)/(SRP!$C$21:$C$25&gt;=E7731),SRP!$D$21:$D$25)*(G7731/100)*(E7731/1000)),
IF(AND(C7731="Ready to Drink",D7731="RTD-One Pour Cocktail&gt;7%&lt;=14.5"),
SUM(LOOKUP(2,1/(SRP!$B$16:$B$20&lt;=E7731)/(SRP!$C$16:$C$20&gt;=E7731),SRP!$D$16:$D$20)*(G7731/100)*(E7731/1000)),
IF(C7731="Ready to Drink",
SUM(LOOKUP(2,1/(SRP!$B$11:$B$15&lt;=E7731)/(SRP!$C$11:$C$15&gt;=E7731),SRP!$D$11:$D$15)*(G7731/100)*(E7731/1000)),
0)))))),2)</f>
        <v>1.29</v>
      </c>
      <c r="L7731" s="173" t="str">
        <f t="shared" si="120"/>
        <v>Beer473</v>
      </c>
      <c r="M7731" s="154">
        <f>VLOOKUP(L7731,'Slope %'!C:D,2,0)</f>
        <v>0.12</v>
      </c>
    </row>
    <row r="7732" spans="1:13" x14ac:dyDescent="0.25">
      <c r="A7732" s="169">
        <v>71769</v>
      </c>
      <c r="B7732" s="170" t="s">
        <v>5598</v>
      </c>
      <c r="C7732" s="170" t="s">
        <v>11</v>
      </c>
      <c r="D7732" s="170" t="s">
        <v>211</v>
      </c>
      <c r="E7732" s="170">
        <v>473</v>
      </c>
      <c r="F7732" s="170">
        <v>24</v>
      </c>
      <c r="G7732" s="171">
        <v>3.5</v>
      </c>
      <c r="H7732" s="170" t="s">
        <v>1662</v>
      </c>
      <c r="I7732" s="171">
        <v>3.59</v>
      </c>
      <c r="J7732" s="169">
        <v>1</v>
      </c>
      <c r="K7732" s="154" cm="1">
        <f t="array" ref="K7732">ROUND(
IF(C7732="Beer",
SUM(LOOKUP(2,1/(SRP!$B$8:$B$10&lt;=E7732)/(SRP!$C$8:$C$10&gt;=E7732),SRP!$D$8:$D$10)*(G7732/100)*(E7732/1000)),
IF(C7732="Spirits",
SUM(LOOKUP(2,1/(SRP!$B$2:$B$7&lt;=E7732)/(SRP!$C$2:$C$7&gt;=E7732),SRP!$D$2:$D$7)*(G7732/100)*(E7732/1000)),
IF(AND(C7732="Wine",D7732="Fortified Wines"),
SUM(LOOKUP(2,1/(SRP!$B$26:$B$29&lt;=E7732)/(SRP!$C$26:$C$29&gt;=E7732),SRP!$D$26:$D$29)*(G7732/100)*(E7732/1000)),
IF(C7732="Wine",
SUM(LOOKUP(2,1/(SRP!$B$21:$B$25&lt;=E7732)/(SRP!$C$21:$C$25&gt;=E7732),SRP!$D$21:$D$25)*(G7732/100)*(E7732/1000)),
IF(AND(C7732="Ready to Drink",D7732="RTD-One Pour Cocktail&gt;7%&lt;=14.5"),
SUM(LOOKUP(2,1/(SRP!$B$16:$B$20&lt;=E7732)/(SRP!$C$16:$C$20&gt;=E7732),SRP!$D$16:$D$20)*(G7732/100)*(E7732/1000)),
IF(C7732="Ready to Drink",
SUM(LOOKUP(2,1/(SRP!$B$11:$B$15&lt;=E7732)/(SRP!$C$11:$C$15&gt;=E7732),SRP!$D$11:$D$15)*(G7732/100)*(E7732/1000)),
0)))))),2)</f>
        <v>1.29</v>
      </c>
      <c r="L7732" s="173" t="str">
        <f t="shared" si="120"/>
        <v>Beer473</v>
      </c>
      <c r="M7732" s="154">
        <f>VLOOKUP(L7732,'Slope %'!C:D,2,0)</f>
        <v>0.12</v>
      </c>
    </row>
    <row r="7733" spans="1:13" x14ac:dyDescent="0.25">
      <c r="A7733" s="169">
        <v>71778</v>
      </c>
      <c r="B7733" s="170" t="s">
        <v>5599</v>
      </c>
      <c r="C7733" s="170" t="s">
        <v>11</v>
      </c>
      <c r="D7733" s="170" t="s">
        <v>267</v>
      </c>
      <c r="E7733" s="170">
        <v>473</v>
      </c>
      <c r="F7733" s="170">
        <v>24</v>
      </c>
      <c r="G7733" s="171">
        <v>5.5</v>
      </c>
      <c r="H7733" s="170" t="s">
        <v>1362</v>
      </c>
      <c r="I7733" s="171">
        <v>5.33</v>
      </c>
      <c r="J7733" s="169">
        <v>1</v>
      </c>
      <c r="K7733" s="154" cm="1">
        <f t="array" ref="K7733">ROUND(
IF(C7733="Beer",
SUM(LOOKUP(2,1/(SRP!$B$8:$B$10&lt;=E7733)/(SRP!$C$8:$C$10&gt;=E7733),SRP!$D$8:$D$10)*(G7733/100)*(E7733/1000)),
IF(C7733="Spirits",
SUM(LOOKUP(2,1/(SRP!$B$2:$B$7&lt;=E7733)/(SRP!$C$2:$C$7&gt;=E7733),SRP!$D$2:$D$7)*(G7733/100)*(E7733/1000)),
IF(AND(C7733="Wine",D7733="Fortified Wines"),
SUM(LOOKUP(2,1/(SRP!$B$26:$B$29&lt;=E7733)/(SRP!$C$26:$C$29&gt;=E7733),SRP!$D$26:$D$29)*(G7733/100)*(E7733/1000)),
IF(C7733="Wine",
SUM(LOOKUP(2,1/(SRP!$B$21:$B$25&lt;=E7733)/(SRP!$C$21:$C$25&gt;=E7733),SRP!$D$21:$D$25)*(G7733/100)*(E7733/1000)),
IF(AND(C7733="Ready to Drink",D7733="RTD-One Pour Cocktail&gt;7%&lt;=14.5"),
SUM(LOOKUP(2,1/(SRP!$B$16:$B$20&lt;=E7733)/(SRP!$C$16:$C$20&gt;=E7733),SRP!$D$16:$D$20)*(G7733/100)*(E7733/1000)),
IF(C7733="Ready to Drink",
SUM(LOOKUP(2,1/(SRP!$B$11:$B$15&lt;=E7733)/(SRP!$C$11:$C$15&gt;=E7733),SRP!$D$11:$D$15)*(G7733/100)*(E7733/1000)),
0)))))),2)</f>
        <v>2.0299999999999998</v>
      </c>
      <c r="L7733" s="173" t="str">
        <f t="shared" si="120"/>
        <v>Beer473</v>
      </c>
      <c r="M7733" s="154">
        <f>VLOOKUP(L7733,'Slope %'!C:D,2,0)</f>
        <v>0.12</v>
      </c>
    </row>
    <row r="7734" spans="1:13" x14ac:dyDescent="0.25">
      <c r="A7734" s="169">
        <v>71778</v>
      </c>
      <c r="B7734" s="170" t="s">
        <v>5599</v>
      </c>
      <c r="C7734" s="170" t="s">
        <v>11</v>
      </c>
      <c r="D7734" s="170" t="s">
        <v>267</v>
      </c>
      <c r="E7734" s="170">
        <v>473</v>
      </c>
      <c r="F7734" s="170">
        <v>24</v>
      </c>
      <c r="G7734" s="171">
        <v>5.5</v>
      </c>
      <c r="H7734" s="170" t="s">
        <v>1362</v>
      </c>
      <c r="I7734" s="171">
        <v>5.33</v>
      </c>
      <c r="J7734" s="169">
        <v>1</v>
      </c>
      <c r="K7734" s="154" cm="1">
        <f t="array" ref="K7734">ROUND(
IF(C7734="Beer",
SUM(LOOKUP(2,1/(SRP!$B$8:$B$10&lt;=E7734)/(SRP!$C$8:$C$10&gt;=E7734),SRP!$D$8:$D$10)*(G7734/100)*(E7734/1000)),
IF(C7734="Spirits",
SUM(LOOKUP(2,1/(SRP!$B$2:$B$7&lt;=E7734)/(SRP!$C$2:$C$7&gt;=E7734),SRP!$D$2:$D$7)*(G7734/100)*(E7734/1000)),
IF(AND(C7734="Wine",D7734="Fortified Wines"),
SUM(LOOKUP(2,1/(SRP!$B$26:$B$29&lt;=E7734)/(SRP!$C$26:$C$29&gt;=E7734),SRP!$D$26:$D$29)*(G7734/100)*(E7734/1000)),
IF(C7734="Wine",
SUM(LOOKUP(2,1/(SRP!$B$21:$B$25&lt;=E7734)/(SRP!$C$21:$C$25&gt;=E7734),SRP!$D$21:$D$25)*(G7734/100)*(E7734/1000)),
IF(AND(C7734="Ready to Drink",D7734="RTD-One Pour Cocktail&gt;7%&lt;=14.5"),
SUM(LOOKUP(2,1/(SRP!$B$16:$B$20&lt;=E7734)/(SRP!$C$16:$C$20&gt;=E7734),SRP!$D$16:$D$20)*(G7734/100)*(E7734/1000)),
IF(C7734="Ready to Drink",
SUM(LOOKUP(2,1/(SRP!$B$11:$B$15&lt;=E7734)/(SRP!$C$11:$C$15&gt;=E7734),SRP!$D$11:$D$15)*(G7734/100)*(E7734/1000)),
0)))))),2)</f>
        <v>2.0299999999999998</v>
      </c>
      <c r="L7734" s="173" t="str">
        <f t="shared" si="120"/>
        <v>Beer473</v>
      </c>
      <c r="M7734" s="154">
        <f>VLOOKUP(L7734,'Slope %'!C:D,2,0)</f>
        <v>0.12</v>
      </c>
    </row>
    <row r="7735" spans="1:13" x14ac:dyDescent="0.25">
      <c r="A7735" s="169">
        <v>71781</v>
      </c>
      <c r="B7735" s="170" t="s">
        <v>5600</v>
      </c>
      <c r="C7735" s="170" t="s">
        <v>11</v>
      </c>
      <c r="D7735" s="170" t="s">
        <v>267</v>
      </c>
      <c r="E7735" s="170">
        <v>473</v>
      </c>
      <c r="F7735" s="170">
        <v>24</v>
      </c>
      <c r="G7735" s="171">
        <v>5</v>
      </c>
      <c r="H7735" s="170" t="s">
        <v>1742</v>
      </c>
      <c r="I7735" s="171">
        <v>4.8</v>
      </c>
      <c r="J7735" s="169">
        <v>1</v>
      </c>
      <c r="K7735" s="154" cm="1">
        <f t="array" ref="K7735">ROUND(
IF(C7735="Beer",
SUM(LOOKUP(2,1/(SRP!$B$8:$B$10&lt;=E7735)/(SRP!$C$8:$C$10&gt;=E7735),SRP!$D$8:$D$10)*(G7735/100)*(E7735/1000)),
IF(C7735="Spirits",
SUM(LOOKUP(2,1/(SRP!$B$2:$B$7&lt;=E7735)/(SRP!$C$2:$C$7&gt;=E7735),SRP!$D$2:$D$7)*(G7735/100)*(E7735/1000)),
IF(AND(C7735="Wine",D7735="Fortified Wines"),
SUM(LOOKUP(2,1/(SRP!$B$26:$B$29&lt;=E7735)/(SRP!$C$26:$C$29&gt;=E7735),SRP!$D$26:$D$29)*(G7735/100)*(E7735/1000)),
IF(C7735="Wine",
SUM(LOOKUP(2,1/(SRP!$B$21:$B$25&lt;=E7735)/(SRP!$C$21:$C$25&gt;=E7735),SRP!$D$21:$D$25)*(G7735/100)*(E7735/1000)),
IF(AND(C7735="Ready to Drink",D7735="RTD-One Pour Cocktail&gt;7%&lt;=14.5"),
SUM(LOOKUP(2,1/(SRP!$B$16:$B$20&lt;=E7735)/(SRP!$C$16:$C$20&gt;=E7735),SRP!$D$16:$D$20)*(G7735/100)*(E7735/1000)),
IF(C7735="Ready to Drink",
SUM(LOOKUP(2,1/(SRP!$B$11:$B$15&lt;=E7735)/(SRP!$C$11:$C$15&gt;=E7735),SRP!$D$11:$D$15)*(G7735/100)*(E7735/1000)),
0)))))),2)</f>
        <v>1.85</v>
      </c>
      <c r="L7735" s="173" t="str">
        <f t="shared" si="120"/>
        <v>Beer473</v>
      </c>
      <c r="M7735" s="154">
        <f>VLOOKUP(L7735,'Slope %'!C:D,2,0)</f>
        <v>0.12</v>
      </c>
    </row>
    <row r="7736" spans="1:13" x14ac:dyDescent="0.25">
      <c r="A7736" s="169">
        <v>71781</v>
      </c>
      <c r="B7736" s="170" t="s">
        <v>5600</v>
      </c>
      <c r="C7736" s="170" t="s">
        <v>11</v>
      </c>
      <c r="D7736" s="170" t="s">
        <v>267</v>
      </c>
      <c r="E7736" s="170">
        <v>473</v>
      </c>
      <c r="F7736" s="170">
        <v>24</v>
      </c>
      <c r="G7736" s="171">
        <v>5</v>
      </c>
      <c r="H7736" s="170" t="s">
        <v>1742</v>
      </c>
      <c r="I7736" s="171">
        <v>4.8</v>
      </c>
      <c r="J7736" s="169">
        <v>1</v>
      </c>
      <c r="K7736" s="154" cm="1">
        <f t="array" ref="K7736">ROUND(
IF(C7736="Beer",
SUM(LOOKUP(2,1/(SRP!$B$8:$B$10&lt;=E7736)/(SRP!$C$8:$C$10&gt;=E7736),SRP!$D$8:$D$10)*(G7736/100)*(E7736/1000)),
IF(C7736="Spirits",
SUM(LOOKUP(2,1/(SRP!$B$2:$B$7&lt;=E7736)/(SRP!$C$2:$C$7&gt;=E7736),SRP!$D$2:$D$7)*(G7736/100)*(E7736/1000)),
IF(AND(C7736="Wine",D7736="Fortified Wines"),
SUM(LOOKUP(2,1/(SRP!$B$26:$B$29&lt;=E7736)/(SRP!$C$26:$C$29&gt;=E7736),SRP!$D$26:$D$29)*(G7736/100)*(E7736/1000)),
IF(C7736="Wine",
SUM(LOOKUP(2,1/(SRP!$B$21:$B$25&lt;=E7736)/(SRP!$C$21:$C$25&gt;=E7736),SRP!$D$21:$D$25)*(G7736/100)*(E7736/1000)),
IF(AND(C7736="Ready to Drink",D7736="RTD-One Pour Cocktail&gt;7%&lt;=14.5"),
SUM(LOOKUP(2,1/(SRP!$B$16:$B$20&lt;=E7736)/(SRP!$C$16:$C$20&gt;=E7736),SRP!$D$16:$D$20)*(G7736/100)*(E7736/1000)),
IF(C7736="Ready to Drink",
SUM(LOOKUP(2,1/(SRP!$B$11:$B$15&lt;=E7736)/(SRP!$C$11:$C$15&gt;=E7736),SRP!$D$11:$D$15)*(G7736/100)*(E7736/1000)),
0)))))),2)</f>
        <v>1.85</v>
      </c>
      <c r="L7736" s="173" t="str">
        <f t="shared" si="120"/>
        <v>Beer473</v>
      </c>
      <c r="M7736" s="154">
        <f>VLOOKUP(L7736,'Slope %'!C:D,2,0)</f>
        <v>0.12</v>
      </c>
    </row>
    <row r="7737" spans="1:13" x14ac:dyDescent="0.25">
      <c r="A7737" s="169">
        <v>71782</v>
      </c>
      <c r="B7737" s="170" t="s">
        <v>5601</v>
      </c>
      <c r="C7737" s="170" t="s">
        <v>24</v>
      </c>
      <c r="D7737" s="170" t="s">
        <v>34</v>
      </c>
      <c r="E7737" s="170">
        <v>750</v>
      </c>
      <c r="F7737" s="170">
        <v>12</v>
      </c>
      <c r="G7737" s="171">
        <v>14</v>
      </c>
      <c r="H7737" s="170" t="s">
        <v>5587</v>
      </c>
      <c r="I7737" s="171">
        <v>17.989999999999998</v>
      </c>
      <c r="J7737" s="169">
        <v>1</v>
      </c>
      <c r="K7737" s="154" cm="1">
        <f t="array" ref="K7737">ROUND(
IF(C7737="Beer",
SUM(LOOKUP(2,1/(SRP!$B$8:$B$10&lt;=E7737)/(SRP!$C$8:$C$10&gt;=E7737),SRP!$D$8:$D$10)*(G7737/100)*(E7737/1000)),
IF(C7737="Spirits",
SUM(LOOKUP(2,1/(SRP!$B$2:$B$7&lt;=E7737)/(SRP!$C$2:$C$7&gt;=E7737),SRP!$D$2:$D$7)*(G7737/100)*(E7737/1000)),
IF(AND(C7737="Wine",D7737="Fortified Wines"),
SUM(LOOKUP(2,1/(SRP!$B$26:$B$29&lt;=E7737)/(SRP!$C$26:$C$29&gt;=E7737),SRP!$D$26:$D$29)*(G7737/100)*(E7737/1000)),
IF(C7737="Wine",
SUM(LOOKUP(2,1/(SRP!$B$21:$B$25&lt;=E7737)/(SRP!$C$21:$C$25&gt;=E7737),SRP!$D$21:$D$25)*(G7737/100)*(E7737/1000)),
IF(AND(C7737="Ready to Drink",D7737="RTD-One Pour Cocktail&gt;7%&lt;=14.5"),
SUM(LOOKUP(2,1/(SRP!$B$16:$B$20&lt;=E7737)/(SRP!$C$16:$C$20&gt;=E7737),SRP!$D$16:$D$20)*(G7737/100)*(E7737/1000)),
IF(C7737="Ready to Drink",
SUM(LOOKUP(2,1/(SRP!$B$11:$B$15&lt;=E7737)/(SRP!$C$11:$C$15&gt;=E7737),SRP!$D$11:$D$15)*(G7737/100)*(E7737/1000)),
0)))))),2)</f>
        <v>8.1999999999999993</v>
      </c>
      <c r="L7737" s="173" t="str">
        <f t="shared" si="120"/>
        <v>Wine750</v>
      </c>
      <c r="M7737" s="154">
        <f>VLOOKUP(L7737,'Slope %'!C:D,2,0)</f>
        <v>0.1</v>
      </c>
    </row>
    <row r="7738" spans="1:13" x14ac:dyDescent="0.25">
      <c r="A7738" s="169">
        <v>71789</v>
      </c>
      <c r="B7738" s="170" t="s">
        <v>5602</v>
      </c>
      <c r="C7738" s="170" t="s">
        <v>24</v>
      </c>
      <c r="D7738" s="170" t="s">
        <v>34</v>
      </c>
      <c r="E7738" s="170">
        <v>750</v>
      </c>
      <c r="F7738" s="170">
        <v>12</v>
      </c>
      <c r="G7738" s="171">
        <v>13.5</v>
      </c>
      <c r="H7738" s="170" t="s">
        <v>5587</v>
      </c>
      <c r="I7738" s="171">
        <v>26.99</v>
      </c>
      <c r="J7738" s="169">
        <v>1</v>
      </c>
      <c r="K7738" s="154" cm="1">
        <f t="array" ref="K7738">ROUND(
IF(C7738="Beer",
SUM(LOOKUP(2,1/(SRP!$B$8:$B$10&lt;=E7738)/(SRP!$C$8:$C$10&gt;=E7738),SRP!$D$8:$D$10)*(G7738/100)*(E7738/1000)),
IF(C7738="Spirits",
SUM(LOOKUP(2,1/(SRP!$B$2:$B$7&lt;=E7738)/(SRP!$C$2:$C$7&gt;=E7738),SRP!$D$2:$D$7)*(G7738/100)*(E7738/1000)),
IF(AND(C7738="Wine",D7738="Fortified Wines"),
SUM(LOOKUP(2,1/(SRP!$B$26:$B$29&lt;=E7738)/(SRP!$C$26:$C$29&gt;=E7738),SRP!$D$26:$D$29)*(G7738/100)*(E7738/1000)),
IF(C7738="Wine",
SUM(LOOKUP(2,1/(SRP!$B$21:$B$25&lt;=E7738)/(SRP!$C$21:$C$25&gt;=E7738),SRP!$D$21:$D$25)*(G7738/100)*(E7738/1000)),
IF(AND(C7738="Ready to Drink",D7738="RTD-One Pour Cocktail&gt;7%&lt;=14.5"),
SUM(LOOKUP(2,1/(SRP!$B$16:$B$20&lt;=E7738)/(SRP!$C$16:$C$20&gt;=E7738),SRP!$D$16:$D$20)*(G7738/100)*(E7738/1000)),
IF(C7738="Ready to Drink",
SUM(LOOKUP(2,1/(SRP!$B$11:$B$15&lt;=E7738)/(SRP!$C$11:$C$15&gt;=E7738),SRP!$D$11:$D$15)*(G7738/100)*(E7738/1000)),
0)))))),2)</f>
        <v>7.9</v>
      </c>
      <c r="L7738" s="173" t="str">
        <f t="shared" si="120"/>
        <v>Wine750</v>
      </c>
      <c r="M7738" s="154">
        <f>VLOOKUP(L7738,'Slope %'!C:D,2,0)</f>
        <v>0.1</v>
      </c>
    </row>
    <row r="7739" spans="1:13" x14ac:dyDescent="0.25">
      <c r="A7739" s="169">
        <v>71793</v>
      </c>
      <c r="B7739" s="170" t="s">
        <v>5603</v>
      </c>
      <c r="C7739" s="170" t="s">
        <v>11</v>
      </c>
      <c r="D7739" s="170" t="s">
        <v>303</v>
      </c>
      <c r="E7739" s="170">
        <v>473</v>
      </c>
      <c r="F7739" s="170">
        <v>24</v>
      </c>
      <c r="G7739" s="171">
        <v>6.5</v>
      </c>
      <c r="H7739" s="170" t="s">
        <v>1053</v>
      </c>
      <c r="I7739" s="171">
        <v>4.99</v>
      </c>
      <c r="J7739" s="169">
        <v>1</v>
      </c>
      <c r="K7739" s="154" cm="1">
        <f t="array" ref="K7739">ROUND(
IF(C7739="Beer",
SUM(LOOKUP(2,1/(SRP!$B$8:$B$10&lt;=E7739)/(SRP!$C$8:$C$10&gt;=E7739),SRP!$D$8:$D$10)*(G7739/100)*(E7739/1000)),
IF(C7739="Spirits",
SUM(LOOKUP(2,1/(SRP!$B$2:$B$7&lt;=E7739)/(SRP!$C$2:$C$7&gt;=E7739),SRP!$D$2:$D$7)*(G7739/100)*(E7739/1000)),
IF(AND(C7739="Wine",D7739="Fortified Wines"),
SUM(LOOKUP(2,1/(SRP!$B$26:$B$29&lt;=E7739)/(SRP!$C$26:$C$29&gt;=E7739),SRP!$D$26:$D$29)*(G7739/100)*(E7739/1000)),
IF(C7739="Wine",
SUM(LOOKUP(2,1/(SRP!$B$21:$B$25&lt;=E7739)/(SRP!$C$21:$C$25&gt;=E7739),SRP!$D$21:$D$25)*(G7739/100)*(E7739/1000)),
IF(AND(C7739="Ready to Drink",D7739="RTD-One Pour Cocktail&gt;7%&lt;=14.5"),
SUM(LOOKUP(2,1/(SRP!$B$16:$B$20&lt;=E7739)/(SRP!$C$16:$C$20&gt;=E7739),SRP!$D$16:$D$20)*(G7739/100)*(E7739/1000)),
IF(C7739="Ready to Drink",
SUM(LOOKUP(2,1/(SRP!$B$11:$B$15&lt;=E7739)/(SRP!$C$11:$C$15&gt;=E7739),SRP!$D$11:$D$15)*(G7739/100)*(E7739/1000)),
0)))))),2)</f>
        <v>2.4</v>
      </c>
      <c r="L7739" s="173" t="str">
        <f t="shared" si="120"/>
        <v>Beer473</v>
      </c>
      <c r="M7739" s="154">
        <f>VLOOKUP(L7739,'Slope %'!C:D,2,0)</f>
        <v>0.12</v>
      </c>
    </row>
    <row r="7740" spans="1:13" x14ac:dyDescent="0.25">
      <c r="A7740" s="169">
        <v>71793</v>
      </c>
      <c r="B7740" s="170" t="s">
        <v>5603</v>
      </c>
      <c r="C7740" s="170" t="s">
        <v>11</v>
      </c>
      <c r="D7740" s="170" t="s">
        <v>303</v>
      </c>
      <c r="E7740" s="170">
        <v>473</v>
      </c>
      <c r="F7740" s="170">
        <v>24</v>
      </c>
      <c r="G7740" s="171">
        <v>6.5</v>
      </c>
      <c r="H7740" s="170" t="s">
        <v>1053</v>
      </c>
      <c r="I7740" s="171">
        <v>4.99</v>
      </c>
      <c r="J7740" s="169">
        <v>1</v>
      </c>
      <c r="K7740" s="154" cm="1">
        <f t="array" ref="K7740">ROUND(
IF(C7740="Beer",
SUM(LOOKUP(2,1/(SRP!$B$8:$B$10&lt;=E7740)/(SRP!$C$8:$C$10&gt;=E7740),SRP!$D$8:$D$10)*(G7740/100)*(E7740/1000)),
IF(C7740="Spirits",
SUM(LOOKUP(2,1/(SRP!$B$2:$B$7&lt;=E7740)/(SRP!$C$2:$C$7&gt;=E7740),SRP!$D$2:$D$7)*(G7740/100)*(E7740/1000)),
IF(AND(C7740="Wine",D7740="Fortified Wines"),
SUM(LOOKUP(2,1/(SRP!$B$26:$B$29&lt;=E7740)/(SRP!$C$26:$C$29&gt;=E7740),SRP!$D$26:$D$29)*(G7740/100)*(E7740/1000)),
IF(C7740="Wine",
SUM(LOOKUP(2,1/(SRP!$B$21:$B$25&lt;=E7740)/(SRP!$C$21:$C$25&gt;=E7740),SRP!$D$21:$D$25)*(G7740/100)*(E7740/1000)),
IF(AND(C7740="Ready to Drink",D7740="RTD-One Pour Cocktail&gt;7%&lt;=14.5"),
SUM(LOOKUP(2,1/(SRP!$B$16:$B$20&lt;=E7740)/(SRP!$C$16:$C$20&gt;=E7740),SRP!$D$16:$D$20)*(G7740/100)*(E7740/1000)),
IF(C7740="Ready to Drink",
SUM(LOOKUP(2,1/(SRP!$B$11:$B$15&lt;=E7740)/(SRP!$C$11:$C$15&gt;=E7740),SRP!$D$11:$D$15)*(G7740/100)*(E7740/1000)),
0)))))),2)</f>
        <v>2.4</v>
      </c>
      <c r="L7740" s="173" t="str">
        <f t="shared" si="120"/>
        <v>Beer473</v>
      </c>
      <c r="M7740" s="154">
        <f>VLOOKUP(L7740,'Slope %'!C:D,2,0)</f>
        <v>0.12</v>
      </c>
    </row>
    <row r="7741" spans="1:13" x14ac:dyDescent="0.25">
      <c r="A7741" s="169">
        <v>71812</v>
      </c>
      <c r="B7741" s="170" t="s">
        <v>5604</v>
      </c>
      <c r="C7741" s="170" t="s">
        <v>15</v>
      </c>
      <c r="D7741" s="170" t="s">
        <v>38</v>
      </c>
      <c r="E7741" s="170">
        <v>750</v>
      </c>
      <c r="F7741" s="170">
        <v>12</v>
      </c>
      <c r="G7741" s="171">
        <v>30</v>
      </c>
      <c r="H7741" s="170" t="s">
        <v>5605</v>
      </c>
      <c r="I7741" s="171">
        <v>35</v>
      </c>
      <c r="J7741" s="169">
        <v>1</v>
      </c>
      <c r="K7741" s="154" cm="1">
        <f t="array" ref="K7741">ROUND(
IF(C7741="Beer",
SUM(LOOKUP(2,1/(SRP!$B$8:$B$10&lt;=E7741)/(SRP!$C$8:$C$10&gt;=E7741),SRP!$D$8:$D$10)*(G7741/100)*(E7741/1000)),
IF(C7741="Spirits",
SUM(LOOKUP(2,1/(SRP!$B$2:$B$7&lt;=E7741)/(SRP!$C$2:$C$7&gt;=E7741),SRP!$D$2:$D$7)*(G7741/100)*(E7741/1000)),
IF(AND(C7741="Wine",D7741="Fortified Wines"),
SUM(LOOKUP(2,1/(SRP!$B$26:$B$29&lt;=E7741)/(SRP!$C$26:$C$29&gt;=E7741),SRP!$D$26:$D$29)*(G7741/100)*(E7741/1000)),
IF(C7741="Wine",
SUM(LOOKUP(2,1/(SRP!$B$21:$B$25&lt;=E7741)/(SRP!$C$21:$C$25&gt;=E7741),SRP!$D$21:$D$25)*(G7741/100)*(E7741/1000)),
IF(AND(C7741="Ready to Drink",D7741="RTD-One Pour Cocktail&gt;7%&lt;=14.5"),
SUM(LOOKUP(2,1/(SRP!$B$16:$B$20&lt;=E7741)/(SRP!$C$16:$C$20&gt;=E7741),SRP!$D$16:$D$20)*(G7741/100)*(E7741/1000)),
IF(C7741="Ready to Drink",
SUM(LOOKUP(2,1/(SRP!$B$11:$B$15&lt;=E7741)/(SRP!$C$11:$C$15&gt;=E7741),SRP!$D$11:$D$15)*(G7741/100)*(E7741/1000)),
0)))))),2)</f>
        <v>17.57</v>
      </c>
      <c r="L7741" s="173" t="str">
        <f t="shared" si="120"/>
        <v>Spirits750</v>
      </c>
      <c r="M7741" s="154">
        <f>VLOOKUP(L7741,'Slope %'!C:D,2,0)</f>
        <v>7.0000000000000007E-2</v>
      </c>
    </row>
    <row r="7742" spans="1:13" x14ac:dyDescent="0.25">
      <c r="A7742" s="169">
        <v>71816</v>
      </c>
      <c r="B7742" s="170" t="s">
        <v>5606</v>
      </c>
      <c r="C7742" s="170" t="s">
        <v>263</v>
      </c>
      <c r="D7742" s="170" t="s">
        <v>264</v>
      </c>
      <c r="E7742" s="170">
        <v>473</v>
      </c>
      <c r="F7742" s="170">
        <v>24</v>
      </c>
      <c r="G7742" s="171">
        <v>7</v>
      </c>
      <c r="H7742" s="170" t="s">
        <v>285</v>
      </c>
      <c r="I7742" s="171">
        <v>3.99</v>
      </c>
      <c r="J7742" s="169">
        <v>1</v>
      </c>
      <c r="K7742" s="154" cm="1">
        <f t="array" ref="K7742">ROUND(
IF(C7742="Beer",
SUM(LOOKUP(2,1/(SRP!$B$8:$B$10&lt;=E7742)/(SRP!$C$8:$C$10&gt;=E7742),SRP!$D$8:$D$10)*(G7742/100)*(E7742/1000)),
IF(C7742="Spirits",
SUM(LOOKUP(2,1/(SRP!$B$2:$B$7&lt;=E7742)/(SRP!$C$2:$C$7&gt;=E7742),SRP!$D$2:$D$7)*(G7742/100)*(E7742/1000)),
IF(AND(C7742="Wine",D7742="Fortified Wines"),
SUM(LOOKUP(2,1/(SRP!$B$26:$B$29&lt;=E7742)/(SRP!$C$26:$C$29&gt;=E7742),SRP!$D$26:$D$29)*(G7742/100)*(E7742/1000)),
IF(C7742="Wine",
SUM(LOOKUP(2,1/(SRP!$B$21:$B$25&lt;=E7742)/(SRP!$C$21:$C$25&gt;=E7742),SRP!$D$21:$D$25)*(G7742/100)*(E7742/1000)),
IF(AND(C7742="Ready to Drink",D7742="RTD-One Pour Cocktail&gt;7%&lt;=14.5"),
SUM(LOOKUP(2,1/(SRP!$B$16:$B$20&lt;=E7742)/(SRP!$C$16:$C$20&gt;=E7742),SRP!$D$16:$D$20)*(G7742/100)*(E7742/1000)),
IF(C7742="Ready to Drink",
SUM(LOOKUP(2,1/(SRP!$B$11:$B$15&lt;=E7742)/(SRP!$C$11:$C$15&gt;=E7742),SRP!$D$11:$D$15)*(G7742/100)*(E7742/1000)),
0)))))),2)</f>
        <v>2.74</v>
      </c>
      <c r="L7742" s="173" t="str">
        <f t="shared" si="120"/>
        <v>Ready to Drink473</v>
      </c>
      <c r="M7742" s="154">
        <f>VLOOKUP(L7742,'Slope %'!C:D,2,0)</f>
        <v>0.12</v>
      </c>
    </row>
    <row r="7743" spans="1:13" x14ac:dyDescent="0.25">
      <c r="A7743" s="169">
        <v>71816</v>
      </c>
      <c r="B7743" s="170" t="s">
        <v>5606</v>
      </c>
      <c r="C7743" s="170" t="s">
        <v>263</v>
      </c>
      <c r="D7743" s="170" t="s">
        <v>264</v>
      </c>
      <c r="E7743" s="170">
        <v>473</v>
      </c>
      <c r="F7743" s="170">
        <v>24</v>
      </c>
      <c r="G7743" s="171">
        <v>7</v>
      </c>
      <c r="H7743" s="170" t="s">
        <v>285</v>
      </c>
      <c r="I7743" s="171">
        <v>3.99</v>
      </c>
      <c r="J7743" s="169">
        <v>1</v>
      </c>
      <c r="K7743" s="154" cm="1">
        <f t="array" ref="K7743">ROUND(
IF(C7743="Beer",
SUM(LOOKUP(2,1/(SRP!$B$8:$B$10&lt;=E7743)/(SRP!$C$8:$C$10&gt;=E7743),SRP!$D$8:$D$10)*(G7743/100)*(E7743/1000)),
IF(C7743="Spirits",
SUM(LOOKUP(2,1/(SRP!$B$2:$B$7&lt;=E7743)/(SRP!$C$2:$C$7&gt;=E7743),SRP!$D$2:$D$7)*(G7743/100)*(E7743/1000)),
IF(AND(C7743="Wine",D7743="Fortified Wines"),
SUM(LOOKUP(2,1/(SRP!$B$26:$B$29&lt;=E7743)/(SRP!$C$26:$C$29&gt;=E7743),SRP!$D$26:$D$29)*(G7743/100)*(E7743/1000)),
IF(C7743="Wine",
SUM(LOOKUP(2,1/(SRP!$B$21:$B$25&lt;=E7743)/(SRP!$C$21:$C$25&gt;=E7743),SRP!$D$21:$D$25)*(G7743/100)*(E7743/1000)),
IF(AND(C7743="Ready to Drink",D7743="RTD-One Pour Cocktail&gt;7%&lt;=14.5"),
SUM(LOOKUP(2,1/(SRP!$B$16:$B$20&lt;=E7743)/(SRP!$C$16:$C$20&gt;=E7743),SRP!$D$16:$D$20)*(G7743/100)*(E7743/1000)),
IF(C7743="Ready to Drink",
SUM(LOOKUP(2,1/(SRP!$B$11:$B$15&lt;=E7743)/(SRP!$C$11:$C$15&gt;=E7743),SRP!$D$11:$D$15)*(G7743/100)*(E7743/1000)),
0)))))),2)</f>
        <v>2.74</v>
      </c>
      <c r="L7743" s="173" t="str">
        <f t="shared" si="120"/>
        <v>Ready to Drink473</v>
      </c>
      <c r="M7743" s="154">
        <f>VLOOKUP(L7743,'Slope %'!C:D,2,0)</f>
        <v>0.12</v>
      </c>
    </row>
    <row r="7744" spans="1:13" x14ac:dyDescent="0.25">
      <c r="A7744" s="169">
        <v>71823</v>
      </c>
      <c r="B7744" s="170" t="s">
        <v>5607</v>
      </c>
      <c r="C7744" s="170" t="s">
        <v>263</v>
      </c>
      <c r="D7744" s="170" t="s">
        <v>264</v>
      </c>
      <c r="E7744" s="170">
        <v>473</v>
      </c>
      <c r="F7744" s="170">
        <v>24</v>
      </c>
      <c r="G7744" s="171">
        <v>5.5</v>
      </c>
      <c r="H7744" s="170" t="s">
        <v>824</v>
      </c>
      <c r="I7744" s="171">
        <v>3.89</v>
      </c>
      <c r="J7744" s="169">
        <v>1</v>
      </c>
      <c r="K7744" s="154" cm="1">
        <f t="array" ref="K7744">ROUND(
IF(C7744="Beer",
SUM(LOOKUP(2,1/(SRP!$B$8:$B$10&lt;=E7744)/(SRP!$C$8:$C$10&gt;=E7744),SRP!$D$8:$D$10)*(G7744/100)*(E7744/1000)),
IF(C7744="Spirits",
SUM(LOOKUP(2,1/(SRP!$B$2:$B$7&lt;=E7744)/(SRP!$C$2:$C$7&gt;=E7744),SRP!$D$2:$D$7)*(G7744/100)*(E7744/1000)),
IF(AND(C7744="Wine",D7744="Fortified Wines"),
SUM(LOOKUP(2,1/(SRP!$B$26:$B$29&lt;=E7744)/(SRP!$C$26:$C$29&gt;=E7744),SRP!$D$26:$D$29)*(G7744/100)*(E7744/1000)),
IF(C7744="Wine",
SUM(LOOKUP(2,1/(SRP!$B$21:$B$25&lt;=E7744)/(SRP!$C$21:$C$25&gt;=E7744),SRP!$D$21:$D$25)*(G7744/100)*(E7744/1000)),
IF(AND(C7744="Ready to Drink",D7744="RTD-One Pour Cocktail&gt;7%&lt;=14.5"),
SUM(LOOKUP(2,1/(SRP!$B$16:$B$20&lt;=E7744)/(SRP!$C$16:$C$20&gt;=E7744),SRP!$D$16:$D$20)*(G7744/100)*(E7744/1000)),
IF(C7744="Ready to Drink",
SUM(LOOKUP(2,1/(SRP!$B$11:$B$15&lt;=E7744)/(SRP!$C$11:$C$15&gt;=E7744),SRP!$D$11:$D$15)*(G7744/100)*(E7744/1000)),
0)))))),2)</f>
        <v>2.15</v>
      </c>
      <c r="L7744" s="173" t="str">
        <f t="shared" si="120"/>
        <v>Ready to Drink473</v>
      </c>
      <c r="M7744" s="154">
        <f>VLOOKUP(L7744,'Slope %'!C:D,2,0)</f>
        <v>0.12</v>
      </c>
    </row>
    <row r="7745" spans="1:13" x14ac:dyDescent="0.25">
      <c r="A7745" s="169">
        <v>71823</v>
      </c>
      <c r="B7745" s="170" t="s">
        <v>5607</v>
      </c>
      <c r="C7745" s="170" t="s">
        <v>263</v>
      </c>
      <c r="D7745" s="170" t="s">
        <v>264</v>
      </c>
      <c r="E7745" s="170">
        <v>473</v>
      </c>
      <c r="F7745" s="170">
        <v>24</v>
      </c>
      <c r="G7745" s="171">
        <v>5.5</v>
      </c>
      <c r="H7745" s="170" t="s">
        <v>824</v>
      </c>
      <c r="I7745" s="171">
        <v>3.89</v>
      </c>
      <c r="J7745" s="169">
        <v>1</v>
      </c>
      <c r="K7745" s="154" cm="1">
        <f t="array" ref="K7745">ROUND(
IF(C7745="Beer",
SUM(LOOKUP(2,1/(SRP!$B$8:$B$10&lt;=E7745)/(SRP!$C$8:$C$10&gt;=E7745),SRP!$D$8:$D$10)*(G7745/100)*(E7745/1000)),
IF(C7745="Spirits",
SUM(LOOKUP(2,1/(SRP!$B$2:$B$7&lt;=E7745)/(SRP!$C$2:$C$7&gt;=E7745),SRP!$D$2:$D$7)*(G7745/100)*(E7745/1000)),
IF(AND(C7745="Wine",D7745="Fortified Wines"),
SUM(LOOKUP(2,1/(SRP!$B$26:$B$29&lt;=E7745)/(SRP!$C$26:$C$29&gt;=E7745),SRP!$D$26:$D$29)*(G7745/100)*(E7745/1000)),
IF(C7745="Wine",
SUM(LOOKUP(2,1/(SRP!$B$21:$B$25&lt;=E7745)/(SRP!$C$21:$C$25&gt;=E7745),SRP!$D$21:$D$25)*(G7745/100)*(E7745/1000)),
IF(AND(C7745="Ready to Drink",D7745="RTD-One Pour Cocktail&gt;7%&lt;=14.5"),
SUM(LOOKUP(2,1/(SRP!$B$16:$B$20&lt;=E7745)/(SRP!$C$16:$C$20&gt;=E7745),SRP!$D$16:$D$20)*(G7745/100)*(E7745/1000)),
IF(C7745="Ready to Drink",
SUM(LOOKUP(2,1/(SRP!$B$11:$B$15&lt;=E7745)/(SRP!$C$11:$C$15&gt;=E7745),SRP!$D$11:$D$15)*(G7745/100)*(E7745/1000)),
0)))))),2)</f>
        <v>2.15</v>
      </c>
      <c r="L7745" s="173" t="str">
        <f t="shared" si="120"/>
        <v>Ready to Drink473</v>
      </c>
      <c r="M7745" s="154">
        <f>VLOOKUP(L7745,'Slope %'!C:D,2,0)</f>
        <v>0.12</v>
      </c>
    </row>
    <row r="7746" spans="1:13" x14ac:dyDescent="0.25">
      <c r="A7746" s="169">
        <v>71827</v>
      </c>
      <c r="B7746" s="170" t="s">
        <v>5608</v>
      </c>
      <c r="C7746" s="170" t="s">
        <v>263</v>
      </c>
      <c r="D7746" s="170" t="s">
        <v>264</v>
      </c>
      <c r="E7746" s="170">
        <v>1750</v>
      </c>
      <c r="F7746" s="170">
        <v>8</v>
      </c>
      <c r="G7746" s="171">
        <v>7</v>
      </c>
      <c r="H7746" s="170" t="s">
        <v>285</v>
      </c>
      <c r="I7746" s="171">
        <v>11.97</v>
      </c>
      <c r="J7746" s="169">
        <v>1</v>
      </c>
      <c r="K7746" s="154" cm="1">
        <f t="array" ref="K7746">ROUND(
IF(C7746="Beer",
SUM(LOOKUP(2,1/(SRP!$B$8:$B$10&lt;=E7746)/(SRP!$C$8:$C$10&gt;=E7746),SRP!$D$8:$D$10)*(G7746/100)*(E7746/1000)),
IF(C7746="Spirits",
SUM(LOOKUP(2,1/(SRP!$B$2:$B$7&lt;=E7746)/(SRP!$C$2:$C$7&gt;=E7746),SRP!$D$2:$D$7)*(G7746/100)*(E7746/1000)),
IF(AND(C7746="Wine",D7746="Fortified Wines"),
SUM(LOOKUP(2,1/(SRP!$B$26:$B$29&lt;=E7746)/(SRP!$C$26:$C$29&gt;=E7746),SRP!$D$26:$D$29)*(G7746/100)*(E7746/1000)),
IF(C7746="Wine",
SUM(LOOKUP(2,1/(SRP!$B$21:$B$25&lt;=E7746)/(SRP!$C$21:$C$25&gt;=E7746),SRP!$D$21:$D$25)*(G7746/100)*(E7746/1000)),
IF(AND(C7746="Ready to Drink",D7746="RTD-One Pour Cocktail&gt;7%&lt;=14.5"),
SUM(LOOKUP(2,1/(SRP!$B$16:$B$20&lt;=E7746)/(SRP!$C$16:$C$20&gt;=E7746),SRP!$D$16:$D$20)*(G7746/100)*(E7746/1000)),
IF(C7746="Ready to Drink",
SUM(LOOKUP(2,1/(SRP!$B$11:$B$15&lt;=E7746)/(SRP!$C$11:$C$15&gt;=E7746),SRP!$D$11:$D$15)*(G7746/100)*(E7746/1000)),
0)))))),2)</f>
        <v>9.56</v>
      </c>
      <c r="L7746" s="173" t="str">
        <f t="shared" si="120"/>
        <v>Ready to Drink1750</v>
      </c>
      <c r="M7746" s="154">
        <f>VLOOKUP(L7746,'Slope %'!C:D,2,0)</f>
        <v>0.1</v>
      </c>
    </row>
    <row r="7747" spans="1:13" x14ac:dyDescent="0.25">
      <c r="A7747" s="169">
        <v>71827</v>
      </c>
      <c r="B7747" s="170" t="s">
        <v>5608</v>
      </c>
      <c r="C7747" s="170" t="s">
        <v>263</v>
      </c>
      <c r="D7747" s="170" t="s">
        <v>264</v>
      </c>
      <c r="E7747" s="170">
        <v>1750</v>
      </c>
      <c r="F7747" s="170">
        <v>8</v>
      </c>
      <c r="G7747" s="171">
        <v>7</v>
      </c>
      <c r="H7747" s="170" t="s">
        <v>285</v>
      </c>
      <c r="I7747" s="171">
        <v>11.97</v>
      </c>
      <c r="J7747" s="169">
        <v>1</v>
      </c>
      <c r="K7747" s="154" cm="1">
        <f t="array" ref="K7747">ROUND(
IF(C7747="Beer",
SUM(LOOKUP(2,1/(SRP!$B$8:$B$10&lt;=E7747)/(SRP!$C$8:$C$10&gt;=E7747),SRP!$D$8:$D$10)*(G7747/100)*(E7747/1000)),
IF(C7747="Spirits",
SUM(LOOKUP(2,1/(SRP!$B$2:$B$7&lt;=E7747)/(SRP!$C$2:$C$7&gt;=E7747),SRP!$D$2:$D$7)*(G7747/100)*(E7747/1000)),
IF(AND(C7747="Wine",D7747="Fortified Wines"),
SUM(LOOKUP(2,1/(SRP!$B$26:$B$29&lt;=E7747)/(SRP!$C$26:$C$29&gt;=E7747),SRP!$D$26:$D$29)*(G7747/100)*(E7747/1000)),
IF(C7747="Wine",
SUM(LOOKUP(2,1/(SRP!$B$21:$B$25&lt;=E7747)/(SRP!$C$21:$C$25&gt;=E7747),SRP!$D$21:$D$25)*(G7747/100)*(E7747/1000)),
IF(AND(C7747="Ready to Drink",D7747="RTD-One Pour Cocktail&gt;7%&lt;=14.5"),
SUM(LOOKUP(2,1/(SRP!$B$16:$B$20&lt;=E7747)/(SRP!$C$16:$C$20&gt;=E7747),SRP!$D$16:$D$20)*(G7747/100)*(E7747/1000)),
IF(C7747="Ready to Drink",
SUM(LOOKUP(2,1/(SRP!$B$11:$B$15&lt;=E7747)/(SRP!$C$11:$C$15&gt;=E7747),SRP!$D$11:$D$15)*(G7747/100)*(E7747/1000)),
0)))))),2)</f>
        <v>9.56</v>
      </c>
      <c r="L7747" s="173" t="str">
        <f t="shared" ref="L7747:L7810" si="121">(_xlfn.CONCAT(C7747,E7747))</f>
        <v>Ready to Drink1750</v>
      </c>
      <c r="M7747" s="154">
        <f>VLOOKUP(L7747,'Slope %'!C:D,2,0)</f>
        <v>0.1</v>
      </c>
    </row>
    <row r="7748" spans="1:13" x14ac:dyDescent="0.25">
      <c r="A7748" s="169">
        <v>71828</v>
      </c>
      <c r="B7748" s="170" t="s">
        <v>5609</v>
      </c>
      <c r="C7748" s="170" t="s">
        <v>263</v>
      </c>
      <c r="D7748" s="170" t="s">
        <v>1938</v>
      </c>
      <c r="E7748" s="170">
        <v>473</v>
      </c>
      <c r="F7748" s="170">
        <v>24</v>
      </c>
      <c r="G7748" s="171">
        <v>7</v>
      </c>
      <c r="H7748" s="170" t="s">
        <v>1053</v>
      </c>
      <c r="I7748" s="171">
        <v>3.49</v>
      </c>
      <c r="J7748" s="169">
        <v>1</v>
      </c>
      <c r="K7748" s="154" cm="1">
        <f t="array" ref="K7748">ROUND(
IF(C7748="Beer",
SUM(LOOKUP(2,1/(SRP!$B$8:$B$10&lt;=E7748)/(SRP!$C$8:$C$10&gt;=E7748),SRP!$D$8:$D$10)*(G7748/100)*(E7748/1000)),
IF(C7748="Spirits",
SUM(LOOKUP(2,1/(SRP!$B$2:$B$7&lt;=E7748)/(SRP!$C$2:$C$7&gt;=E7748),SRP!$D$2:$D$7)*(G7748/100)*(E7748/1000)),
IF(AND(C7748="Wine",D7748="Fortified Wines"),
SUM(LOOKUP(2,1/(SRP!$B$26:$B$29&lt;=E7748)/(SRP!$C$26:$C$29&gt;=E7748),SRP!$D$26:$D$29)*(G7748/100)*(E7748/1000)),
IF(C7748="Wine",
SUM(LOOKUP(2,1/(SRP!$B$21:$B$25&lt;=E7748)/(SRP!$C$21:$C$25&gt;=E7748),SRP!$D$21:$D$25)*(G7748/100)*(E7748/1000)),
IF(AND(C7748="Ready to Drink",D7748="RTD-One Pour Cocktail&gt;7%&lt;=14.5"),
SUM(LOOKUP(2,1/(SRP!$B$16:$B$20&lt;=E7748)/(SRP!$C$16:$C$20&gt;=E7748),SRP!$D$16:$D$20)*(G7748/100)*(E7748/1000)),
IF(C7748="Ready to Drink",
SUM(LOOKUP(2,1/(SRP!$B$11:$B$15&lt;=E7748)/(SRP!$C$11:$C$15&gt;=E7748),SRP!$D$11:$D$15)*(G7748/100)*(E7748/1000)),
0)))))),2)</f>
        <v>2.74</v>
      </c>
      <c r="L7748" s="173" t="str">
        <f t="shared" si="121"/>
        <v>Ready to Drink473</v>
      </c>
      <c r="M7748" s="154">
        <f>VLOOKUP(L7748,'Slope %'!C:D,2,0)</f>
        <v>0.12</v>
      </c>
    </row>
    <row r="7749" spans="1:13" x14ac:dyDescent="0.25">
      <c r="A7749" s="169">
        <v>71832</v>
      </c>
      <c r="B7749" s="170" t="s">
        <v>5610</v>
      </c>
      <c r="C7749" s="170" t="s">
        <v>11</v>
      </c>
      <c r="D7749" s="170" t="s">
        <v>12</v>
      </c>
      <c r="E7749" s="170">
        <v>4260</v>
      </c>
      <c r="F7749" s="170">
        <v>2</v>
      </c>
      <c r="G7749" s="171">
        <v>5</v>
      </c>
      <c r="H7749" s="170" t="s">
        <v>1053</v>
      </c>
      <c r="I7749" s="171">
        <v>21.99</v>
      </c>
      <c r="J7749" s="169">
        <v>12</v>
      </c>
      <c r="K7749" s="154" cm="1">
        <f t="array" ref="K7749">ROUND(
IF(C7749="Beer",
SUM(LOOKUP(2,1/(SRP!$B$8:$B$10&lt;=E7749)/(SRP!$C$8:$C$10&gt;=E7749),SRP!$D$8:$D$10)*(G7749/100)*(E7749/1000)),
IF(C7749="Spirits",
SUM(LOOKUP(2,1/(SRP!$B$2:$B$7&lt;=E7749)/(SRP!$C$2:$C$7&gt;=E7749),SRP!$D$2:$D$7)*(G7749/100)*(E7749/1000)),
IF(AND(C7749="Wine",D7749="Fortified Wines"),
SUM(LOOKUP(2,1/(SRP!$B$26:$B$29&lt;=E7749)/(SRP!$C$26:$C$29&gt;=E7749),SRP!$D$26:$D$29)*(G7749/100)*(E7749/1000)),
IF(C7749="Wine",
SUM(LOOKUP(2,1/(SRP!$B$21:$B$25&lt;=E7749)/(SRP!$C$21:$C$25&gt;=E7749),SRP!$D$21:$D$25)*(G7749/100)*(E7749/1000)),
IF(AND(C7749="Ready to Drink",D7749="RTD-One Pour Cocktail&gt;7%&lt;=14.5"),
SUM(LOOKUP(2,1/(SRP!$B$16:$B$20&lt;=E7749)/(SRP!$C$16:$C$20&gt;=E7749),SRP!$D$16:$D$20)*(G7749/100)*(E7749/1000)),
IF(C7749="Ready to Drink",
SUM(LOOKUP(2,1/(SRP!$B$11:$B$15&lt;=E7749)/(SRP!$C$11:$C$15&gt;=E7749),SRP!$D$11:$D$15)*(G7749/100)*(E7749/1000)),
0)))))),2)</f>
        <v>16.63</v>
      </c>
      <c r="L7749" s="173" t="str">
        <f t="shared" si="121"/>
        <v>Beer4260</v>
      </c>
      <c r="M7749" s="154">
        <f>VLOOKUP(L7749,'Slope %'!C:D,2,0)</f>
        <v>7.0000000000000007E-2</v>
      </c>
    </row>
    <row r="7750" spans="1:13" x14ac:dyDescent="0.25">
      <c r="A7750" s="169">
        <v>71848</v>
      </c>
      <c r="B7750" s="170" t="s">
        <v>5611</v>
      </c>
      <c r="C7750" s="170" t="s">
        <v>15</v>
      </c>
      <c r="D7750" s="170" t="s">
        <v>19</v>
      </c>
      <c r="E7750" s="170">
        <v>750</v>
      </c>
      <c r="F7750" s="170">
        <v>12</v>
      </c>
      <c r="G7750" s="171">
        <v>40</v>
      </c>
      <c r="H7750" s="170" t="s">
        <v>5605</v>
      </c>
      <c r="I7750" s="171">
        <v>31.99</v>
      </c>
      <c r="J7750" s="169">
        <v>1</v>
      </c>
      <c r="K7750" s="154" cm="1">
        <f t="array" ref="K7750">ROUND(
IF(C7750="Beer",
SUM(LOOKUP(2,1/(SRP!$B$8:$B$10&lt;=E7750)/(SRP!$C$8:$C$10&gt;=E7750),SRP!$D$8:$D$10)*(G7750/100)*(E7750/1000)),
IF(C7750="Spirits",
SUM(LOOKUP(2,1/(SRP!$B$2:$B$7&lt;=E7750)/(SRP!$C$2:$C$7&gt;=E7750),SRP!$D$2:$D$7)*(G7750/100)*(E7750/1000)),
IF(AND(C7750="Wine",D7750="Fortified Wines"),
SUM(LOOKUP(2,1/(SRP!$B$26:$B$29&lt;=E7750)/(SRP!$C$26:$C$29&gt;=E7750),SRP!$D$26:$D$29)*(G7750/100)*(E7750/1000)),
IF(C7750="Wine",
SUM(LOOKUP(2,1/(SRP!$B$21:$B$25&lt;=E7750)/(SRP!$C$21:$C$25&gt;=E7750),SRP!$D$21:$D$25)*(G7750/100)*(E7750/1000)),
IF(AND(C7750="Ready to Drink",D7750="RTD-One Pour Cocktail&gt;7%&lt;=14.5"),
SUM(LOOKUP(2,1/(SRP!$B$16:$B$20&lt;=E7750)/(SRP!$C$16:$C$20&gt;=E7750),SRP!$D$16:$D$20)*(G7750/100)*(E7750/1000)),
IF(C7750="Ready to Drink",
SUM(LOOKUP(2,1/(SRP!$B$11:$B$15&lt;=E7750)/(SRP!$C$11:$C$15&gt;=E7750),SRP!$D$11:$D$15)*(G7750/100)*(E7750/1000)),
0)))))),2)</f>
        <v>23.42</v>
      </c>
      <c r="L7750" s="173" t="str">
        <f t="shared" si="121"/>
        <v>Spirits750</v>
      </c>
      <c r="M7750" s="154">
        <f>VLOOKUP(L7750,'Slope %'!C:D,2,0)</f>
        <v>7.0000000000000007E-2</v>
      </c>
    </row>
    <row r="7751" spans="1:13" x14ac:dyDescent="0.25">
      <c r="A7751" s="169">
        <v>71855</v>
      </c>
      <c r="B7751" s="170" t="s">
        <v>1081</v>
      </c>
      <c r="C7751" s="170" t="s">
        <v>15</v>
      </c>
      <c r="D7751" s="170" t="s">
        <v>16</v>
      </c>
      <c r="E7751" s="170">
        <v>1000</v>
      </c>
      <c r="F7751" s="170">
        <v>12</v>
      </c>
      <c r="G7751" s="171">
        <v>46</v>
      </c>
      <c r="H7751" s="170" t="s">
        <v>91</v>
      </c>
      <c r="I7751" s="171">
        <v>35.99</v>
      </c>
      <c r="J7751" s="169">
        <v>1</v>
      </c>
      <c r="K7751" s="154" cm="1">
        <f t="array" ref="K7751">ROUND(
IF(C7751="Beer",
SUM(LOOKUP(2,1/(SRP!$B$8:$B$10&lt;=E7751)/(SRP!$C$8:$C$10&gt;=E7751),SRP!$D$8:$D$10)*(G7751/100)*(E7751/1000)),
IF(C7751="Spirits",
SUM(LOOKUP(2,1/(SRP!$B$2:$B$7&lt;=E7751)/(SRP!$C$2:$C$7&gt;=E7751),SRP!$D$2:$D$7)*(G7751/100)*(E7751/1000)),
IF(AND(C7751="Wine",D7751="Fortified Wines"),
SUM(LOOKUP(2,1/(SRP!$B$26:$B$29&lt;=E7751)/(SRP!$C$26:$C$29&gt;=E7751),SRP!$D$26:$D$29)*(G7751/100)*(E7751/1000)),
IF(C7751="Wine",
SUM(LOOKUP(2,1/(SRP!$B$21:$B$25&lt;=E7751)/(SRP!$C$21:$C$25&gt;=E7751),SRP!$D$21:$D$25)*(G7751/100)*(E7751/1000)),
IF(AND(C7751="Ready to Drink",D7751="RTD-One Pour Cocktail&gt;7%&lt;=14.5"),
SUM(LOOKUP(2,1/(SRP!$B$16:$B$20&lt;=E7751)/(SRP!$C$16:$C$20&gt;=E7751),SRP!$D$16:$D$20)*(G7751/100)*(E7751/1000)),
IF(C7751="Ready to Drink",
SUM(LOOKUP(2,1/(SRP!$B$11:$B$15&lt;=E7751)/(SRP!$C$11:$C$15&gt;=E7751),SRP!$D$11:$D$15)*(G7751/100)*(E7751/1000)),
0)))))),2)</f>
        <v>35.909999999999997</v>
      </c>
      <c r="L7751" s="173" t="str">
        <f t="shared" si="121"/>
        <v>Spirits1000</v>
      </c>
      <c r="M7751" s="154">
        <f>VLOOKUP(L7751,'Slope %'!C:D,2,0)</f>
        <v>0.05</v>
      </c>
    </row>
    <row r="7752" spans="1:13" x14ac:dyDescent="0.25">
      <c r="A7752" s="169">
        <v>71862</v>
      </c>
      <c r="B7752" s="170" t="s">
        <v>5612</v>
      </c>
      <c r="C7752" s="170" t="s">
        <v>15</v>
      </c>
      <c r="D7752" s="170" t="s">
        <v>756</v>
      </c>
      <c r="E7752" s="170">
        <v>750</v>
      </c>
      <c r="F7752" s="170">
        <v>12</v>
      </c>
      <c r="G7752" s="171">
        <v>40</v>
      </c>
      <c r="H7752" s="170" t="s">
        <v>17</v>
      </c>
      <c r="I7752" s="171">
        <v>27.99</v>
      </c>
      <c r="J7752" s="169">
        <v>1</v>
      </c>
      <c r="K7752" s="154" cm="1">
        <f t="array" ref="K7752">ROUND(
IF(C7752="Beer",
SUM(LOOKUP(2,1/(SRP!$B$8:$B$10&lt;=E7752)/(SRP!$C$8:$C$10&gt;=E7752),SRP!$D$8:$D$10)*(G7752/100)*(E7752/1000)),
IF(C7752="Spirits",
SUM(LOOKUP(2,1/(SRP!$B$2:$B$7&lt;=E7752)/(SRP!$C$2:$C$7&gt;=E7752),SRP!$D$2:$D$7)*(G7752/100)*(E7752/1000)),
IF(AND(C7752="Wine",D7752="Fortified Wines"),
SUM(LOOKUP(2,1/(SRP!$B$26:$B$29&lt;=E7752)/(SRP!$C$26:$C$29&gt;=E7752),SRP!$D$26:$D$29)*(G7752/100)*(E7752/1000)),
IF(C7752="Wine",
SUM(LOOKUP(2,1/(SRP!$B$21:$B$25&lt;=E7752)/(SRP!$C$21:$C$25&gt;=E7752),SRP!$D$21:$D$25)*(G7752/100)*(E7752/1000)),
IF(AND(C7752="Ready to Drink",D7752="RTD-One Pour Cocktail&gt;7%&lt;=14.5"),
SUM(LOOKUP(2,1/(SRP!$B$16:$B$20&lt;=E7752)/(SRP!$C$16:$C$20&gt;=E7752),SRP!$D$16:$D$20)*(G7752/100)*(E7752/1000)),
IF(C7752="Ready to Drink",
SUM(LOOKUP(2,1/(SRP!$B$11:$B$15&lt;=E7752)/(SRP!$C$11:$C$15&gt;=E7752),SRP!$D$11:$D$15)*(G7752/100)*(E7752/1000)),
0)))))),2)</f>
        <v>23.42</v>
      </c>
      <c r="L7752" s="173" t="str">
        <f t="shared" si="121"/>
        <v>Spirits750</v>
      </c>
      <c r="M7752" s="154">
        <f>VLOOKUP(L7752,'Slope %'!C:D,2,0)</f>
        <v>7.0000000000000007E-2</v>
      </c>
    </row>
    <row r="7753" spans="1:13" x14ac:dyDescent="0.25">
      <c r="A7753" s="169">
        <v>71863</v>
      </c>
      <c r="B7753" s="170" t="s">
        <v>5613</v>
      </c>
      <c r="C7753" s="170" t="s">
        <v>11</v>
      </c>
      <c r="D7753" s="170" t="s">
        <v>12</v>
      </c>
      <c r="E7753" s="170">
        <v>4260</v>
      </c>
      <c r="F7753" s="170">
        <v>2</v>
      </c>
      <c r="G7753" s="171">
        <v>5</v>
      </c>
      <c r="H7753" s="170" t="s">
        <v>1053</v>
      </c>
      <c r="I7753" s="171">
        <v>24.99</v>
      </c>
      <c r="J7753" s="169">
        <v>12</v>
      </c>
      <c r="K7753" s="154" cm="1">
        <f t="array" ref="K7753">ROUND(
IF(C7753="Beer",
SUM(LOOKUP(2,1/(SRP!$B$8:$B$10&lt;=E7753)/(SRP!$C$8:$C$10&gt;=E7753),SRP!$D$8:$D$10)*(G7753/100)*(E7753/1000)),
IF(C7753="Spirits",
SUM(LOOKUP(2,1/(SRP!$B$2:$B$7&lt;=E7753)/(SRP!$C$2:$C$7&gt;=E7753),SRP!$D$2:$D$7)*(G7753/100)*(E7753/1000)),
IF(AND(C7753="Wine",D7753="Fortified Wines"),
SUM(LOOKUP(2,1/(SRP!$B$26:$B$29&lt;=E7753)/(SRP!$C$26:$C$29&gt;=E7753),SRP!$D$26:$D$29)*(G7753/100)*(E7753/1000)),
IF(C7753="Wine",
SUM(LOOKUP(2,1/(SRP!$B$21:$B$25&lt;=E7753)/(SRP!$C$21:$C$25&gt;=E7753),SRP!$D$21:$D$25)*(G7753/100)*(E7753/1000)),
IF(AND(C7753="Ready to Drink",D7753="RTD-One Pour Cocktail&gt;7%&lt;=14.5"),
SUM(LOOKUP(2,1/(SRP!$B$16:$B$20&lt;=E7753)/(SRP!$C$16:$C$20&gt;=E7753),SRP!$D$16:$D$20)*(G7753/100)*(E7753/1000)),
IF(C7753="Ready to Drink",
SUM(LOOKUP(2,1/(SRP!$B$11:$B$15&lt;=E7753)/(SRP!$C$11:$C$15&gt;=E7753),SRP!$D$11:$D$15)*(G7753/100)*(E7753/1000)),
0)))))),2)</f>
        <v>16.63</v>
      </c>
      <c r="L7753" s="173" t="str">
        <f t="shared" si="121"/>
        <v>Beer4260</v>
      </c>
      <c r="M7753" s="154">
        <f>VLOOKUP(L7753,'Slope %'!C:D,2,0)</f>
        <v>7.0000000000000007E-2</v>
      </c>
    </row>
    <row r="7754" spans="1:13" x14ac:dyDescent="0.25">
      <c r="A7754" s="169">
        <v>71876</v>
      </c>
      <c r="B7754" s="170" t="s">
        <v>5614</v>
      </c>
      <c r="C7754" s="170" t="s">
        <v>11</v>
      </c>
      <c r="D7754" s="170" t="s">
        <v>267</v>
      </c>
      <c r="E7754" s="170">
        <v>473</v>
      </c>
      <c r="F7754" s="170">
        <v>24</v>
      </c>
      <c r="G7754" s="171">
        <v>5.5</v>
      </c>
      <c r="H7754" s="170" t="s">
        <v>2967</v>
      </c>
      <c r="I7754" s="171">
        <v>4.99</v>
      </c>
      <c r="J7754" s="169">
        <v>1</v>
      </c>
      <c r="K7754" s="154" cm="1">
        <f t="array" ref="K7754">ROUND(
IF(C7754="Beer",
SUM(LOOKUP(2,1/(SRP!$B$8:$B$10&lt;=E7754)/(SRP!$C$8:$C$10&gt;=E7754),SRP!$D$8:$D$10)*(G7754/100)*(E7754/1000)),
IF(C7754="Spirits",
SUM(LOOKUP(2,1/(SRP!$B$2:$B$7&lt;=E7754)/(SRP!$C$2:$C$7&gt;=E7754),SRP!$D$2:$D$7)*(G7754/100)*(E7754/1000)),
IF(AND(C7754="Wine",D7754="Fortified Wines"),
SUM(LOOKUP(2,1/(SRP!$B$26:$B$29&lt;=E7754)/(SRP!$C$26:$C$29&gt;=E7754),SRP!$D$26:$D$29)*(G7754/100)*(E7754/1000)),
IF(C7754="Wine",
SUM(LOOKUP(2,1/(SRP!$B$21:$B$25&lt;=E7754)/(SRP!$C$21:$C$25&gt;=E7754),SRP!$D$21:$D$25)*(G7754/100)*(E7754/1000)),
IF(AND(C7754="Ready to Drink",D7754="RTD-One Pour Cocktail&gt;7%&lt;=14.5"),
SUM(LOOKUP(2,1/(SRP!$B$16:$B$20&lt;=E7754)/(SRP!$C$16:$C$20&gt;=E7754),SRP!$D$16:$D$20)*(G7754/100)*(E7754/1000)),
IF(C7754="Ready to Drink",
SUM(LOOKUP(2,1/(SRP!$B$11:$B$15&lt;=E7754)/(SRP!$C$11:$C$15&gt;=E7754),SRP!$D$11:$D$15)*(G7754/100)*(E7754/1000)),
0)))))),2)</f>
        <v>2.0299999999999998</v>
      </c>
      <c r="L7754" s="173" t="str">
        <f t="shared" si="121"/>
        <v>Beer473</v>
      </c>
      <c r="M7754" s="154">
        <f>VLOOKUP(L7754,'Slope %'!C:D,2,0)</f>
        <v>0.12</v>
      </c>
    </row>
    <row r="7755" spans="1:13" x14ac:dyDescent="0.25">
      <c r="A7755" s="169">
        <v>71876</v>
      </c>
      <c r="B7755" s="170" t="s">
        <v>5614</v>
      </c>
      <c r="C7755" s="170" t="s">
        <v>11</v>
      </c>
      <c r="D7755" s="170" t="s">
        <v>267</v>
      </c>
      <c r="E7755" s="170">
        <v>473</v>
      </c>
      <c r="F7755" s="170">
        <v>24</v>
      </c>
      <c r="G7755" s="171">
        <v>5.5</v>
      </c>
      <c r="H7755" s="170" t="s">
        <v>2967</v>
      </c>
      <c r="I7755" s="171">
        <v>4.99</v>
      </c>
      <c r="J7755" s="169">
        <v>1</v>
      </c>
      <c r="K7755" s="154" cm="1">
        <f t="array" ref="K7755">ROUND(
IF(C7755="Beer",
SUM(LOOKUP(2,1/(SRP!$B$8:$B$10&lt;=E7755)/(SRP!$C$8:$C$10&gt;=E7755),SRP!$D$8:$D$10)*(G7755/100)*(E7755/1000)),
IF(C7755="Spirits",
SUM(LOOKUP(2,1/(SRP!$B$2:$B$7&lt;=E7755)/(SRP!$C$2:$C$7&gt;=E7755),SRP!$D$2:$D$7)*(G7755/100)*(E7755/1000)),
IF(AND(C7755="Wine",D7755="Fortified Wines"),
SUM(LOOKUP(2,1/(SRP!$B$26:$B$29&lt;=E7755)/(SRP!$C$26:$C$29&gt;=E7755),SRP!$D$26:$D$29)*(G7755/100)*(E7755/1000)),
IF(C7755="Wine",
SUM(LOOKUP(2,1/(SRP!$B$21:$B$25&lt;=E7755)/(SRP!$C$21:$C$25&gt;=E7755),SRP!$D$21:$D$25)*(G7755/100)*(E7755/1000)),
IF(AND(C7755="Ready to Drink",D7755="RTD-One Pour Cocktail&gt;7%&lt;=14.5"),
SUM(LOOKUP(2,1/(SRP!$B$16:$B$20&lt;=E7755)/(SRP!$C$16:$C$20&gt;=E7755),SRP!$D$16:$D$20)*(G7755/100)*(E7755/1000)),
IF(C7755="Ready to Drink",
SUM(LOOKUP(2,1/(SRP!$B$11:$B$15&lt;=E7755)/(SRP!$C$11:$C$15&gt;=E7755),SRP!$D$11:$D$15)*(G7755/100)*(E7755/1000)),
0)))))),2)</f>
        <v>2.0299999999999998</v>
      </c>
      <c r="L7755" s="173" t="str">
        <f t="shared" si="121"/>
        <v>Beer473</v>
      </c>
      <c r="M7755" s="154">
        <f>VLOOKUP(L7755,'Slope %'!C:D,2,0)</f>
        <v>0.12</v>
      </c>
    </row>
    <row r="7756" spans="1:13" x14ac:dyDescent="0.25">
      <c r="A7756" s="169">
        <v>71884</v>
      </c>
      <c r="B7756" s="170" t="s">
        <v>5615</v>
      </c>
      <c r="C7756" s="170" t="s">
        <v>263</v>
      </c>
      <c r="D7756" s="170" t="s">
        <v>264</v>
      </c>
      <c r="E7756" s="170">
        <v>500</v>
      </c>
      <c r="F7756" s="170">
        <v>12</v>
      </c>
      <c r="G7756" s="171">
        <v>7.1</v>
      </c>
      <c r="H7756" s="170" t="s">
        <v>5616</v>
      </c>
      <c r="I7756" s="171">
        <v>4.99</v>
      </c>
      <c r="J7756" s="169">
        <v>1</v>
      </c>
      <c r="K7756" s="154" cm="1">
        <f t="array" ref="K7756">ROUND(
IF(C7756="Beer",
SUM(LOOKUP(2,1/(SRP!$B$8:$B$10&lt;=E7756)/(SRP!$C$8:$C$10&gt;=E7756),SRP!$D$8:$D$10)*(G7756/100)*(E7756/1000)),
IF(C7756="Spirits",
SUM(LOOKUP(2,1/(SRP!$B$2:$B$7&lt;=E7756)/(SRP!$C$2:$C$7&gt;=E7756),SRP!$D$2:$D$7)*(G7756/100)*(E7756/1000)),
IF(AND(C7756="Wine",D7756="Fortified Wines"),
SUM(LOOKUP(2,1/(SRP!$B$26:$B$29&lt;=E7756)/(SRP!$C$26:$C$29&gt;=E7756),SRP!$D$26:$D$29)*(G7756/100)*(E7756/1000)),
IF(C7756="Wine",
SUM(LOOKUP(2,1/(SRP!$B$21:$B$25&lt;=E7756)/(SRP!$C$21:$C$25&gt;=E7756),SRP!$D$21:$D$25)*(G7756/100)*(E7756/1000)),
IF(AND(C7756="Ready to Drink",D7756="RTD-One Pour Cocktail&gt;7%&lt;=14.5"),
SUM(LOOKUP(2,1/(SRP!$B$16:$B$20&lt;=E7756)/(SRP!$C$16:$C$20&gt;=E7756),SRP!$D$16:$D$20)*(G7756/100)*(E7756/1000)),
IF(C7756="Ready to Drink",
SUM(LOOKUP(2,1/(SRP!$B$11:$B$15&lt;=E7756)/(SRP!$C$11:$C$15&gt;=E7756),SRP!$D$11:$D$15)*(G7756/100)*(E7756/1000)),
0)))))),2)</f>
        <v>2.94</v>
      </c>
      <c r="L7756" s="173" t="str">
        <f t="shared" si="121"/>
        <v>Ready to Drink500</v>
      </c>
      <c r="M7756" s="154">
        <f>VLOOKUP(L7756,'Slope %'!C:D,2,0)</f>
        <v>0.12</v>
      </c>
    </row>
    <row r="7757" spans="1:13" x14ac:dyDescent="0.25">
      <c r="A7757" s="169">
        <v>71884</v>
      </c>
      <c r="B7757" s="170" t="s">
        <v>5615</v>
      </c>
      <c r="C7757" s="170" t="s">
        <v>263</v>
      </c>
      <c r="D7757" s="170" t="s">
        <v>264</v>
      </c>
      <c r="E7757" s="170">
        <v>500</v>
      </c>
      <c r="F7757" s="170">
        <v>12</v>
      </c>
      <c r="G7757" s="171">
        <v>7.1</v>
      </c>
      <c r="H7757" s="170" t="s">
        <v>5616</v>
      </c>
      <c r="I7757" s="171">
        <v>4.99</v>
      </c>
      <c r="J7757" s="169">
        <v>1</v>
      </c>
      <c r="K7757" s="154" cm="1">
        <f t="array" ref="K7757">ROUND(
IF(C7757="Beer",
SUM(LOOKUP(2,1/(SRP!$B$8:$B$10&lt;=E7757)/(SRP!$C$8:$C$10&gt;=E7757),SRP!$D$8:$D$10)*(G7757/100)*(E7757/1000)),
IF(C7757="Spirits",
SUM(LOOKUP(2,1/(SRP!$B$2:$B$7&lt;=E7757)/(SRP!$C$2:$C$7&gt;=E7757),SRP!$D$2:$D$7)*(G7757/100)*(E7757/1000)),
IF(AND(C7757="Wine",D7757="Fortified Wines"),
SUM(LOOKUP(2,1/(SRP!$B$26:$B$29&lt;=E7757)/(SRP!$C$26:$C$29&gt;=E7757),SRP!$D$26:$D$29)*(G7757/100)*(E7757/1000)),
IF(C7757="Wine",
SUM(LOOKUP(2,1/(SRP!$B$21:$B$25&lt;=E7757)/(SRP!$C$21:$C$25&gt;=E7757),SRP!$D$21:$D$25)*(G7757/100)*(E7757/1000)),
IF(AND(C7757="Ready to Drink",D7757="RTD-One Pour Cocktail&gt;7%&lt;=14.5"),
SUM(LOOKUP(2,1/(SRP!$B$16:$B$20&lt;=E7757)/(SRP!$C$16:$C$20&gt;=E7757),SRP!$D$16:$D$20)*(G7757/100)*(E7757/1000)),
IF(C7757="Ready to Drink",
SUM(LOOKUP(2,1/(SRP!$B$11:$B$15&lt;=E7757)/(SRP!$C$11:$C$15&gt;=E7757),SRP!$D$11:$D$15)*(G7757/100)*(E7757/1000)),
0)))))),2)</f>
        <v>2.94</v>
      </c>
      <c r="L7757" s="173" t="str">
        <f t="shared" si="121"/>
        <v>Ready to Drink500</v>
      </c>
      <c r="M7757" s="154">
        <f>VLOOKUP(L7757,'Slope %'!C:D,2,0)</f>
        <v>0.12</v>
      </c>
    </row>
    <row r="7758" spans="1:13" x14ac:dyDescent="0.25">
      <c r="A7758" s="169">
        <v>71887</v>
      </c>
      <c r="B7758" s="170" t="s">
        <v>5617</v>
      </c>
      <c r="C7758" s="170" t="s">
        <v>263</v>
      </c>
      <c r="D7758" s="170" t="s">
        <v>264</v>
      </c>
      <c r="E7758" s="170">
        <v>500</v>
      </c>
      <c r="F7758" s="170">
        <v>12</v>
      </c>
      <c r="G7758" s="171">
        <v>7.1</v>
      </c>
      <c r="H7758" s="170" t="s">
        <v>5616</v>
      </c>
      <c r="I7758" s="171">
        <v>4.99</v>
      </c>
      <c r="J7758" s="169">
        <v>1</v>
      </c>
      <c r="K7758" s="154" cm="1">
        <f t="array" ref="K7758">ROUND(
IF(C7758="Beer",
SUM(LOOKUP(2,1/(SRP!$B$8:$B$10&lt;=E7758)/(SRP!$C$8:$C$10&gt;=E7758),SRP!$D$8:$D$10)*(G7758/100)*(E7758/1000)),
IF(C7758="Spirits",
SUM(LOOKUP(2,1/(SRP!$B$2:$B$7&lt;=E7758)/(SRP!$C$2:$C$7&gt;=E7758),SRP!$D$2:$D$7)*(G7758/100)*(E7758/1000)),
IF(AND(C7758="Wine",D7758="Fortified Wines"),
SUM(LOOKUP(2,1/(SRP!$B$26:$B$29&lt;=E7758)/(SRP!$C$26:$C$29&gt;=E7758),SRP!$D$26:$D$29)*(G7758/100)*(E7758/1000)),
IF(C7758="Wine",
SUM(LOOKUP(2,1/(SRP!$B$21:$B$25&lt;=E7758)/(SRP!$C$21:$C$25&gt;=E7758),SRP!$D$21:$D$25)*(G7758/100)*(E7758/1000)),
IF(AND(C7758="Ready to Drink",D7758="RTD-One Pour Cocktail&gt;7%&lt;=14.5"),
SUM(LOOKUP(2,1/(SRP!$B$16:$B$20&lt;=E7758)/(SRP!$C$16:$C$20&gt;=E7758),SRP!$D$16:$D$20)*(G7758/100)*(E7758/1000)),
IF(C7758="Ready to Drink",
SUM(LOOKUP(2,1/(SRP!$B$11:$B$15&lt;=E7758)/(SRP!$C$11:$C$15&gt;=E7758),SRP!$D$11:$D$15)*(G7758/100)*(E7758/1000)),
0)))))),2)</f>
        <v>2.94</v>
      </c>
      <c r="L7758" s="173" t="str">
        <f t="shared" si="121"/>
        <v>Ready to Drink500</v>
      </c>
      <c r="M7758" s="154">
        <f>VLOOKUP(L7758,'Slope %'!C:D,2,0)</f>
        <v>0.12</v>
      </c>
    </row>
    <row r="7759" spans="1:13" x14ac:dyDescent="0.25">
      <c r="A7759" s="169">
        <v>71887</v>
      </c>
      <c r="B7759" s="170" t="s">
        <v>5617</v>
      </c>
      <c r="C7759" s="170" t="s">
        <v>263</v>
      </c>
      <c r="D7759" s="170" t="s">
        <v>264</v>
      </c>
      <c r="E7759" s="170">
        <v>500</v>
      </c>
      <c r="F7759" s="170">
        <v>12</v>
      </c>
      <c r="G7759" s="171">
        <v>7.1</v>
      </c>
      <c r="H7759" s="170" t="s">
        <v>5616</v>
      </c>
      <c r="I7759" s="171">
        <v>4.99</v>
      </c>
      <c r="J7759" s="169">
        <v>1</v>
      </c>
      <c r="K7759" s="154" cm="1">
        <f t="array" ref="K7759">ROUND(
IF(C7759="Beer",
SUM(LOOKUP(2,1/(SRP!$B$8:$B$10&lt;=E7759)/(SRP!$C$8:$C$10&gt;=E7759),SRP!$D$8:$D$10)*(G7759/100)*(E7759/1000)),
IF(C7759="Spirits",
SUM(LOOKUP(2,1/(SRP!$B$2:$B$7&lt;=E7759)/(SRP!$C$2:$C$7&gt;=E7759),SRP!$D$2:$D$7)*(G7759/100)*(E7759/1000)),
IF(AND(C7759="Wine",D7759="Fortified Wines"),
SUM(LOOKUP(2,1/(SRP!$B$26:$B$29&lt;=E7759)/(SRP!$C$26:$C$29&gt;=E7759),SRP!$D$26:$D$29)*(G7759/100)*(E7759/1000)),
IF(C7759="Wine",
SUM(LOOKUP(2,1/(SRP!$B$21:$B$25&lt;=E7759)/(SRP!$C$21:$C$25&gt;=E7759),SRP!$D$21:$D$25)*(G7759/100)*(E7759/1000)),
IF(AND(C7759="Ready to Drink",D7759="RTD-One Pour Cocktail&gt;7%&lt;=14.5"),
SUM(LOOKUP(2,1/(SRP!$B$16:$B$20&lt;=E7759)/(SRP!$C$16:$C$20&gt;=E7759),SRP!$D$16:$D$20)*(G7759/100)*(E7759/1000)),
IF(C7759="Ready to Drink",
SUM(LOOKUP(2,1/(SRP!$B$11:$B$15&lt;=E7759)/(SRP!$C$11:$C$15&gt;=E7759),SRP!$D$11:$D$15)*(G7759/100)*(E7759/1000)),
0)))))),2)</f>
        <v>2.94</v>
      </c>
      <c r="L7759" s="173" t="str">
        <f t="shared" si="121"/>
        <v>Ready to Drink500</v>
      </c>
      <c r="M7759" s="154">
        <f>VLOOKUP(L7759,'Slope %'!C:D,2,0)</f>
        <v>0.12</v>
      </c>
    </row>
    <row r="7760" spans="1:13" x14ac:dyDescent="0.25">
      <c r="A7760" s="169">
        <v>71890</v>
      </c>
      <c r="B7760" s="170" t="s">
        <v>5618</v>
      </c>
      <c r="C7760" s="170" t="s">
        <v>263</v>
      </c>
      <c r="D7760" s="170" t="s">
        <v>264</v>
      </c>
      <c r="E7760" s="170">
        <v>500</v>
      </c>
      <c r="F7760" s="170">
        <v>12</v>
      </c>
      <c r="G7760" s="171">
        <v>7.1</v>
      </c>
      <c r="H7760" s="170" t="s">
        <v>5616</v>
      </c>
      <c r="I7760" s="171">
        <v>4.99</v>
      </c>
      <c r="J7760" s="169">
        <v>1</v>
      </c>
      <c r="K7760" s="154" cm="1">
        <f t="array" ref="K7760">ROUND(
IF(C7760="Beer",
SUM(LOOKUP(2,1/(SRP!$B$8:$B$10&lt;=E7760)/(SRP!$C$8:$C$10&gt;=E7760),SRP!$D$8:$D$10)*(G7760/100)*(E7760/1000)),
IF(C7760="Spirits",
SUM(LOOKUP(2,1/(SRP!$B$2:$B$7&lt;=E7760)/(SRP!$C$2:$C$7&gt;=E7760),SRP!$D$2:$D$7)*(G7760/100)*(E7760/1000)),
IF(AND(C7760="Wine",D7760="Fortified Wines"),
SUM(LOOKUP(2,1/(SRP!$B$26:$B$29&lt;=E7760)/(SRP!$C$26:$C$29&gt;=E7760),SRP!$D$26:$D$29)*(G7760/100)*(E7760/1000)),
IF(C7760="Wine",
SUM(LOOKUP(2,1/(SRP!$B$21:$B$25&lt;=E7760)/(SRP!$C$21:$C$25&gt;=E7760),SRP!$D$21:$D$25)*(G7760/100)*(E7760/1000)),
IF(AND(C7760="Ready to Drink",D7760="RTD-One Pour Cocktail&gt;7%&lt;=14.5"),
SUM(LOOKUP(2,1/(SRP!$B$16:$B$20&lt;=E7760)/(SRP!$C$16:$C$20&gt;=E7760),SRP!$D$16:$D$20)*(G7760/100)*(E7760/1000)),
IF(C7760="Ready to Drink",
SUM(LOOKUP(2,1/(SRP!$B$11:$B$15&lt;=E7760)/(SRP!$C$11:$C$15&gt;=E7760),SRP!$D$11:$D$15)*(G7760/100)*(E7760/1000)),
0)))))),2)</f>
        <v>2.94</v>
      </c>
      <c r="L7760" s="173" t="str">
        <f t="shared" si="121"/>
        <v>Ready to Drink500</v>
      </c>
      <c r="M7760" s="154">
        <f>VLOOKUP(L7760,'Slope %'!C:D,2,0)</f>
        <v>0.12</v>
      </c>
    </row>
    <row r="7761" spans="1:13" x14ac:dyDescent="0.25">
      <c r="A7761" s="169">
        <v>71890</v>
      </c>
      <c r="B7761" s="170" t="s">
        <v>5618</v>
      </c>
      <c r="C7761" s="170" t="s">
        <v>263</v>
      </c>
      <c r="D7761" s="170" t="s">
        <v>264</v>
      </c>
      <c r="E7761" s="170">
        <v>500</v>
      </c>
      <c r="F7761" s="170">
        <v>12</v>
      </c>
      <c r="G7761" s="171">
        <v>7.1</v>
      </c>
      <c r="H7761" s="170" t="s">
        <v>5616</v>
      </c>
      <c r="I7761" s="171">
        <v>4.99</v>
      </c>
      <c r="J7761" s="169">
        <v>1</v>
      </c>
      <c r="K7761" s="154" cm="1">
        <f t="array" ref="K7761">ROUND(
IF(C7761="Beer",
SUM(LOOKUP(2,1/(SRP!$B$8:$B$10&lt;=E7761)/(SRP!$C$8:$C$10&gt;=E7761),SRP!$D$8:$D$10)*(G7761/100)*(E7761/1000)),
IF(C7761="Spirits",
SUM(LOOKUP(2,1/(SRP!$B$2:$B$7&lt;=E7761)/(SRP!$C$2:$C$7&gt;=E7761),SRP!$D$2:$D$7)*(G7761/100)*(E7761/1000)),
IF(AND(C7761="Wine",D7761="Fortified Wines"),
SUM(LOOKUP(2,1/(SRP!$B$26:$B$29&lt;=E7761)/(SRP!$C$26:$C$29&gt;=E7761),SRP!$D$26:$D$29)*(G7761/100)*(E7761/1000)),
IF(C7761="Wine",
SUM(LOOKUP(2,1/(SRP!$B$21:$B$25&lt;=E7761)/(SRP!$C$21:$C$25&gt;=E7761),SRP!$D$21:$D$25)*(G7761/100)*(E7761/1000)),
IF(AND(C7761="Ready to Drink",D7761="RTD-One Pour Cocktail&gt;7%&lt;=14.5"),
SUM(LOOKUP(2,1/(SRP!$B$16:$B$20&lt;=E7761)/(SRP!$C$16:$C$20&gt;=E7761),SRP!$D$16:$D$20)*(G7761/100)*(E7761/1000)),
IF(C7761="Ready to Drink",
SUM(LOOKUP(2,1/(SRP!$B$11:$B$15&lt;=E7761)/(SRP!$C$11:$C$15&gt;=E7761),SRP!$D$11:$D$15)*(G7761/100)*(E7761/1000)),
0)))))),2)</f>
        <v>2.94</v>
      </c>
      <c r="L7761" s="173" t="str">
        <f t="shared" si="121"/>
        <v>Ready to Drink500</v>
      </c>
      <c r="M7761" s="154">
        <f>VLOOKUP(L7761,'Slope %'!C:D,2,0)</f>
        <v>0.12</v>
      </c>
    </row>
    <row r="7762" spans="1:13" x14ac:dyDescent="0.25">
      <c r="A7762" s="169">
        <v>71891</v>
      </c>
      <c r="B7762" s="170" t="s">
        <v>5619</v>
      </c>
      <c r="C7762" s="170" t="s">
        <v>263</v>
      </c>
      <c r="D7762" s="170" t="s">
        <v>264</v>
      </c>
      <c r="E7762" s="170">
        <v>500</v>
      </c>
      <c r="F7762" s="170">
        <v>12</v>
      </c>
      <c r="G7762" s="171">
        <v>7.1</v>
      </c>
      <c r="H7762" s="170" t="s">
        <v>5616</v>
      </c>
      <c r="I7762" s="171">
        <v>4.99</v>
      </c>
      <c r="J7762" s="169">
        <v>1</v>
      </c>
      <c r="K7762" s="154" cm="1">
        <f t="array" ref="K7762">ROUND(
IF(C7762="Beer",
SUM(LOOKUP(2,1/(SRP!$B$8:$B$10&lt;=E7762)/(SRP!$C$8:$C$10&gt;=E7762),SRP!$D$8:$D$10)*(G7762/100)*(E7762/1000)),
IF(C7762="Spirits",
SUM(LOOKUP(2,1/(SRP!$B$2:$B$7&lt;=E7762)/(SRP!$C$2:$C$7&gt;=E7762),SRP!$D$2:$D$7)*(G7762/100)*(E7762/1000)),
IF(AND(C7762="Wine",D7762="Fortified Wines"),
SUM(LOOKUP(2,1/(SRP!$B$26:$B$29&lt;=E7762)/(SRP!$C$26:$C$29&gt;=E7762),SRP!$D$26:$D$29)*(G7762/100)*(E7762/1000)),
IF(C7762="Wine",
SUM(LOOKUP(2,1/(SRP!$B$21:$B$25&lt;=E7762)/(SRP!$C$21:$C$25&gt;=E7762),SRP!$D$21:$D$25)*(G7762/100)*(E7762/1000)),
IF(AND(C7762="Ready to Drink",D7762="RTD-One Pour Cocktail&gt;7%&lt;=14.5"),
SUM(LOOKUP(2,1/(SRP!$B$16:$B$20&lt;=E7762)/(SRP!$C$16:$C$20&gt;=E7762),SRP!$D$16:$D$20)*(G7762/100)*(E7762/1000)),
IF(C7762="Ready to Drink",
SUM(LOOKUP(2,1/(SRP!$B$11:$B$15&lt;=E7762)/(SRP!$C$11:$C$15&gt;=E7762),SRP!$D$11:$D$15)*(G7762/100)*(E7762/1000)),
0)))))),2)</f>
        <v>2.94</v>
      </c>
      <c r="L7762" s="173" t="str">
        <f t="shared" si="121"/>
        <v>Ready to Drink500</v>
      </c>
      <c r="M7762" s="154">
        <f>VLOOKUP(L7762,'Slope %'!C:D,2,0)</f>
        <v>0.12</v>
      </c>
    </row>
    <row r="7763" spans="1:13" x14ac:dyDescent="0.25">
      <c r="A7763" s="169">
        <v>71891</v>
      </c>
      <c r="B7763" s="170" t="s">
        <v>5619</v>
      </c>
      <c r="C7763" s="170" t="s">
        <v>263</v>
      </c>
      <c r="D7763" s="170" t="s">
        <v>264</v>
      </c>
      <c r="E7763" s="170">
        <v>500</v>
      </c>
      <c r="F7763" s="170">
        <v>12</v>
      </c>
      <c r="G7763" s="171">
        <v>7.1</v>
      </c>
      <c r="H7763" s="170" t="s">
        <v>5616</v>
      </c>
      <c r="I7763" s="171">
        <v>4.99</v>
      </c>
      <c r="J7763" s="169">
        <v>1</v>
      </c>
      <c r="K7763" s="154" cm="1">
        <f t="array" ref="K7763">ROUND(
IF(C7763="Beer",
SUM(LOOKUP(2,1/(SRP!$B$8:$B$10&lt;=E7763)/(SRP!$C$8:$C$10&gt;=E7763),SRP!$D$8:$D$10)*(G7763/100)*(E7763/1000)),
IF(C7763="Spirits",
SUM(LOOKUP(2,1/(SRP!$B$2:$B$7&lt;=E7763)/(SRP!$C$2:$C$7&gt;=E7763),SRP!$D$2:$D$7)*(G7763/100)*(E7763/1000)),
IF(AND(C7763="Wine",D7763="Fortified Wines"),
SUM(LOOKUP(2,1/(SRP!$B$26:$B$29&lt;=E7763)/(SRP!$C$26:$C$29&gt;=E7763),SRP!$D$26:$D$29)*(G7763/100)*(E7763/1000)),
IF(C7763="Wine",
SUM(LOOKUP(2,1/(SRP!$B$21:$B$25&lt;=E7763)/(SRP!$C$21:$C$25&gt;=E7763),SRP!$D$21:$D$25)*(G7763/100)*(E7763/1000)),
IF(AND(C7763="Ready to Drink",D7763="RTD-One Pour Cocktail&gt;7%&lt;=14.5"),
SUM(LOOKUP(2,1/(SRP!$B$16:$B$20&lt;=E7763)/(SRP!$C$16:$C$20&gt;=E7763),SRP!$D$16:$D$20)*(G7763/100)*(E7763/1000)),
IF(C7763="Ready to Drink",
SUM(LOOKUP(2,1/(SRP!$B$11:$B$15&lt;=E7763)/(SRP!$C$11:$C$15&gt;=E7763),SRP!$D$11:$D$15)*(G7763/100)*(E7763/1000)),
0)))))),2)</f>
        <v>2.94</v>
      </c>
      <c r="L7763" s="173" t="str">
        <f t="shared" si="121"/>
        <v>Ready to Drink500</v>
      </c>
      <c r="M7763" s="154">
        <f>VLOOKUP(L7763,'Slope %'!C:D,2,0)</f>
        <v>0.12</v>
      </c>
    </row>
    <row r="7764" spans="1:13" x14ac:dyDescent="0.25">
      <c r="A7764" s="169">
        <v>71892</v>
      </c>
      <c r="B7764" s="170" t="s">
        <v>5620</v>
      </c>
      <c r="C7764" s="170" t="s">
        <v>263</v>
      </c>
      <c r="D7764" s="170" t="s">
        <v>264</v>
      </c>
      <c r="E7764" s="170">
        <v>500</v>
      </c>
      <c r="F7764" s="170">
        <v>12</v>
      </c>
      <c r="G7764" s="171">
        <v>7.1</v>
      </c>
      <c r="H7764" s="170" t="s">
        <v>5616</v>
      </c>
      <c r="I7764" s="171">
        <v>4.99</v>
      </c>
      <c r="J7764" s="169">
        <v>1</v>
      </c>
      <c r="K7764" s="154" cm="1">
        <f t="array" ref="K7764">ROUND(
IF(C7764="Beer",
SUM(LOOKUP(2,1/(SRP!$B$8:$B$10&lt;=E7764)/(SRP!$C$8:$C$10&gt;=E7764),SRP!$D$8:$D$10)*(G7764/100)*(E7764/1000)),
IF(C7764="Spirits",
SUM(LOOKUP(2,1/(SRP!$B$2:$B$7&lt;=E7764)/(SRP!$C$2:$C$7&gt;=E7764),SRP!$D$2:$D$7)*(G7764/100)*(E7764/1000)),
IF(AND(C7764="Wine",D7764="Fortified Wines"),
SUM(LOOKUP(2,1/(SRP!$B$26:$B$29&lt;=E7764)/(SRP!$C$26:$C$29&gt;=E7764),SRP!$D$26:$D$29)*(G7764/100)*(E7764/1000)),
IF(C7764="Wine",
SUM(LOOKUP(2,1/(SRP!$B$21:$B$25&lt;=E7764)/(SRP!$C$21:$C$25&gt;=E7764),SRP!$D$21:$D$25)*(G7764/100)*(E7764/1000)),
IF(AND(C7764="Ready to Drink",D7764="RTD-One Pour Cocktail&gt;7%&lt;=14.5"),
SUM(LOOKUP(2,1/(SRP!$B$16:$B$20&lt;=E7764)/(SRP!$C$16:$C$20&gt;=E7764),SRP!$D$16:$D$20)*(G7764/100)*(E7764/1000)),
IF(C7764="Ready to Drink",
SUM(LOOKUP(2,1/(SRP!$B$11:$B$15&lt;=E7764)/(SRP!$C$11:$C$15&gt;=E7764),SRP!$D$11:$D$15)*(G7764/100)*(E7764/1000)),
0)))))),2)</f>
        <v>2.94</v>
      </c>
      <c r="L7764" s="173" t="str">
        <f t="shared" si="121"/>
        <v>Ready to Drink500</v>
      </c>
      <c r="M7764" s="154">
        <f>VLOOKUP(L7764,'Slope %'!C:D,2,0)</f>
        <v>0.12</v>
      </c>
    </row>
    <row r="7765" spans="1:13" x14ac:dyDescent="0.25">
      <c r="A7765" s="169">
        <v>71892</v>
      </c>
      <c r="B7765" s="170" t="s">
        <v>5620</v>
      </c>
      <c r="C7765" s="170" t="s">
        <v>263</v>
      </c>
      <c r="D7765" s="170" t="s">
        <v>264</v>
      </c>
      <c r="E7765" s="170">
        <v>500</v>
      </c>
      <c r="F7765" s="170">
        <v>12</v>
      </c>
      <c r="G7765" s="171">
        <v>7.1</v>
      </c>
      <c r="H7765" s="170" t="s">
        <v>5616</v>
      </c>
      <c r="I7765" s="171">
        <v>4.99</v>
      </c>
      <c r="J7765" s="169">
        <v>1</v>
      </c>
      <c r="K7765" s="154" cm="1">
        <f t="array" ref="K7765">ROUND(
IF(C7765="Beer",
SUM(LOOKUP(2,1/(SRP!$B$8:$B$10&lt;=E7765)/(SRP!$C$8:$C$10&gt;=E7765),SRP!$D$8:$D$10)*(G7765/100)*(E7765/1000)),
IF(C7765="Spirits",
SUM(LOOKUP(2,1/(SRP!$B$2:$B$7&lt;=E7765)/(SRP!$C$2:$C$7&gt;=E7765),SRP!$D$2:$D$7)*(G7765/100)*(E7765/1000)),
IF(AND(C7765="Wine",D7765="Fortified Wines"),
SUM(LOOKUP(2,1/(SRP!$B$26:$B$29&lt;=E7765)/(SRP!$C$26:$C$29&gt;=E7765),SRP!$D$26:$D$29)*(G7765/100)*(E7765/1000)),
IF(C7765="Wine",
SUM(LOOKUP(2,1/(SRP!$B$21:$B$25&lt;=E7765)/(SRP!$C$21:$C$25&gt;=E7765),SRP!$D$21:$D$25)*(G7765/100)*(E7765/1000)),
IF(AND(C7765="Ready to Drink",D7765="RTD-One Pour Cocktail&gt;7%&lt;=14.5"),
SUM(LOOKUP(2,1/(SRP!$B$16:$B$20&lt;=E7765)/(SRP!$C$16:$C$20&gt;=E7765),SRP!$D$16:$D$20)*(G7765/100)*(E7765/1000)),
IF(C7765="Ready to Drink",
SUM(LOOKUP(2,1/(SRP!$B$11:$B$15&lt;=E7765)/(SRP!$C$11:$C$15&gt;=E7765),SRP!$D$11:$D$15)*(G7765/100)*(E7765/1000)),
0)))))),2)</f>
        <v>2.94</v>
      </c>
      <c r="L7765" s="173" t="str">
        <f t="shared" si="121"/>
        <v>Ready to Drink500</v>
      </c>
      <c r="M7765" s="154">
        <f>VLOOKUP(L7765,'Slope %'!C:D,2,0)</f>
        <v>0.12</v>
      </c>
    </row>
    <row r="7766" spans="1:13" x14ac:dyDescent="0.25">
      <c r="A7766" s="169">
        <v>71918</v>
      </c>
      <c r="B7766" s="170" t="s">
        <v>5621</v>
      </c>
      <c r="C7766" s="170" t="s">
        <v>263</v>
      </c>
      <c r="D7766" s="170" t="s">
        <v>806</v>
      </c>
      <c r="E7766" s="170">
        <v>473</v>
      </c>
      <c r="F7766" s="170">
        <v>24</v>
      </c>
      <c r="G7766" s="171">
        <v>5</v>
      </c>
      <c r="H7766" s="170" t="s">
        <v>3146</v>
      </c>
      <c r="I7766" s="171">
        <v>3.59</v>
      </c>
      <c r="J7766" s="169">
        <v>1</v>
      </c>
      <c r="K7766" s="154" cm="1">
        <f t="array" ref="K7766">ROUND(
IF(C7766="Beer",
SUM(LOOKUP(2,1/(SRP!$B$8:$B$10&lt;=E7766)/(SRP!$C$8:$C$10&gt;=E7766),SRP!$D$8:$D$10)*(G7766/100)*(E7766/1000)),
IF(C7766="Spirits",
SUM(LOOKUP(2,1/(SRP!$B$2:$B$7&lt;=E7766)/(SRP!$C$2:$C$7&gt;=E7766),SRP!$D$2:$D$7)*(G7766/100)*(E7766/1000)),
IF(AND(C7766="Wine",D7766="Fortified Wines"),
SUM(LOOKUP(2,1/(SRP!$B$26:$B$29&lt;=E7766)/(SRP!$C$26:$C$29&gt;=E7766),SRP!$D$26:$D$29)*(G7766/100)*(E7766/1000)),
IF(C7766="Wine",
SUM(LOOKUP(2,1/(SRP!$B$21:$B$25&lt;=E7766)/(SRP!$C$21:$C$25&gt;=E7766),SRP!$D$21:$D$25)*(G7766/100)*(E7766/1000)),
IF(AND(C7766="Ready to Drink",D7766="RTD-One Pour Cocktail&gt;7%&lt;=14.5"),
SUM(LOOKUP(2,1/(SRP!$B$16:$B$20&lt;=E7766)/(SRP!$C$16:$C$20&gt;=E7766),SRP!$D$16:$D$20)*(G7766/100)*(E7766/1000)),
IF(C7766="Ready to Drink",
SUM(LOOKUP(2,1/(SRP!$B$11:$B$15&lt;=E7766)/(SRP!$C$11:$C$15&gt;=E7766),SRP!$D$11:$D$15)*(G7766/100)*(E7766/1000)),
0)))))),2)</f>
        <v>1.96</v>
      </c>
      <c r="L7766" s="173" t="str">
        <f t="shared" si="121"/>
        <v>Ready to Drink473</v>
      </c>
      <c r="M7766" s="154">
        <f>VLOOKUP(L7766,'Slope %'!C:D,2,0)</f>
        <v>0.12</v>
      </c>
    </row>
    <row r="7767" spans="1:13" x14ac:dyDescent="0.25">
      <c r="A7767" s="169">
        <v>71946</v>
      </c>
      <c r="B7767" s="170" t="s">
        <v>5622</v>
      </c>
      <c r="C7767" s="170" t="s">
        <v>15</v>
      </c>
      <c r="D7767" s="170" t="s">
        <v>3694</v>
      </c>
      <c r="E7767" s="170">
        <v>700</v>
      </c>
      <c r="F7767" s="170">
        <v>6</v>
      </c>
      <c r="G7767" s="171">
        <v>46</v>
      </c>
      <c r="H7767" s="170" t="s">
        <v>5623</v>
      </c>
      <c r="I7767" s="171">
        <v>65</v>
      </c>
      <c r="J7767" s="169">
        <v>1</v>
      </c>
      <c r="K7767" s="154" cm="1">
        <f t="array" ref="K7767">ROUND(
IF(C7767="Beer",
SUM(LOOKUP(2,1/(SRP!$B$8:$B$10&lt;=E7767)/(SRP!$C$8:$C$10&gt;=E7767),SRP!$D$8:$D$10)*(G7767/100)*(E7767/1000)),
IF(C7767="Spirits",
SUM(LOOKUP(2,1/(SRP!$B$2:$B$7&lt;=E7767)/(SRP!$C$2:$C$7&gt;=E7767),SRP!$D$2:$D$7)*(G7767/100)*(E7767/1000)),
IF(AND(C7767="Wine",D7767="Fortified Wines"),
SUM(LOOKUP(2,1/(SRP!$B$26:$B$29&lt;=E7767)/(SRP!$C$26:$C$29&gt;=E7767),SRP!$D$26:$D$29)*(G7767/100)*(E7767/1000)),
IF(C7767="Wine",
SUM(LOOKUP(2,1/(SRP!$B$21:$B$25&lt;=E7767)/(SRP!$C$21:$C$25&gt;=E7767),SRP!$D$21:$D$25)*(G7767/100)*(E7767/1000)),
IF(AND(C7767="Ready to Drink",D7767="RTD-One Pour Cocktail&gt;7%&lt;=14.5"),
SUM(LOOKUP(2,1/(SRP!$B$16:$B$20&lt;=E7767)/(SRP!$C$16:$C$20&gt;=E7767),SRP!$D$16:$D$20)*(G7767/100)*(E7767/1000)),
IF(C7767="Ready to Drink",
SUM(LOOKUP(2,1/(SRP!$B$11:$B$15&lt;=E7767)/(SRP!$C$11:$C$15&gt;=E7767),SRP!$D$11:$D$15)*(G7767/100)*(E7767/1000)),
0)))))),2)</f>
        <v>25.14</v>
      </c>
      <c r="L7767" s="173" t="str">
        <f t="shared" si="121"/>
        <v>Spirits700</v>
      </c>
      <c r="M7767" s="154">
        <f>VLOOKUP(L7767,'Slope %'!C:D,2,0)</f>
        <v>7.0000000000000007E-2</v>
      </c>
    </row>
    <row r="7768" spans="1:13" x14ac:dyDescent="0.25">
      <c r="A7768" s="169">
        <v>71952</v>
      </c>
      <c r="B7768" s="170" t="s">
        <v>2365</v>
      </c>
      <c r="C7768" s="170" t="s">
        <v>15</v>
      </c>
      <c r="D7768" s="170" t="s">
        <v>227</v>
      </c>
      <c r="E7768" s="170">
        <v>700</v>
      </c>
      <c r="F7768" s="170">
        <v>6</v>
      </c>
      <c r="G7768" s="171">
        <v>40</v>
      </c>
      <c r="H7768" s="170" t="s">
        <v>222</v>
      </c>
      <c r="I7768" s="171">
        <v>46.99</v>
      </c>
      <c r="J7768" s="169">
        <v>1</v>
      </c>
      <c r="K7768" s="154" cm="1">
        <f t="array" ref="K7768">ROUND(
IF(C7768="Beer",
SUM(LOOKUP(2,1/(SRP!$B$8:$B$10&lt;=E7768)/(SRP!$C$8:$C$10&gt;=E7768),SRP!$D$8:$D$10)*(G7768/100)*(E7768/1000)),
IF(C7768="Spirits",
SUM(LOOKUP(2,1/(SRP!$B$2:$B$7&lt;=E7768)/(SRP!$C$2:$C$7&gt;=E7768),SRP!$D$2:$D$7)*(G7768/100)*(E7768/1000)),
IF(AND(C7768="Wine",D7768="Fortified Wines"),
SUM(LOOKUP(2,1/(SRP!$B$26:$B$29&lt;=E7768)/(SRP!$C$26:$C$29&gt;=E7768),SRP!$D$26:$D$29)*(G7768/100)*(E7768/1000)),
IF(C7768="Wine",
SUM(LOOKUP(2,1/(SRP!$B$21:$B$25&lt;=E7768)/(SRP!$C$21:$C$25&gt;=E7768),SRP!$D$21:$D$25)*(G7768/100)*(E7768/1000)),
IF(AND(C7768="Ready to Drink",D7768="RTD-One Pour Cocktail&gt;7%&lt;=14.5"),
SUM(LOOKUP(2,1/(SRP!$B$16:$B$20&lt;=E7768)/(SRP!$C$16:$C$20&gt;=E7768),SRP!$D$16:$D$20)*(G7768/100)*(E7768/1000)),
IF(C7768="Ready to Drink",
SUM(LOOKUP(2,1/(SRP!$B$11:$B$15&lt;=E7768)/(SRP!$C$11:$C$15&gt;=E7768),SRP!$D$11:$D$15)*(G7768/100)*(E7768/1000)),
0)))))),2)</f>
        <v>21.86</v>
      </c>
      <c r="L7768" s="173" t="str">
        <f t="shared" si="121"/>
        <v>Spirits700</v>
      </c>
      <c r="M7768" s="154">
        <f>VLOOKUP(L7768,'Slope %'!C:D,2,0)</f>
        <v>7.0000000000000007E-2</v>
      </c>
    </row>
    <row r="7769" spans="1:13" x14ac:dyDescent="0.25">
      <c r="A7769" s="169">
        <v>71973</v>
      </c>
      <c r="B7769" s="170" t="s">
        <v>5624</v>
      </c>
      <c r="C7769" s="170" t="s">
        <v>263</v>
      </c>
      <c r="D7769" s="170" t="s">
        <v>264</v>
      </c>
      <c r="E7769" s="170">
        <v>2840</v>
      </c>
      <c r="F7769" s="170">
        <v>3</v>
      </c>
      <c r="G7769" s="171">
        <v>7</v>
      </c>
      <c r="H7769" s="170" t="s">
        <v>1053</v>
      </c>
      <c r="I7769" s="171">
        <v>23.99</v>
      </c>
      <c r="J7769" s="169">
        <v>8</v>
      </c>
      <c r="K7769" s="154" cm="1">
        <f t="array" ref="K7769">ROUND(
IF(C7769="Beer",
SUM(LOOKUP(2,1/(SRP!$B$8:$B$10&lt;=E7769)/(SRP!$C$8:$C$10&gt;=E7769),SRP!$D$8:$D$10)*(G7769/100)*(E7769/1000)),
IF(C7769="Spirits",
SUM(LOOKUP(2,1/(SRP!$B$2:$B$7&lt;=E7769)/(SRP!$C$2:$C$7&gt;=E7769),SRP!$D$2:$D$7)*(G7769/100)*(E7769/1000)),
IF(AND(C7769="Wine",D7769="Fortified Wines"),
SUM(LOOKUP(2,1/(SRP!$B$26:$B$29&lt;=E7769)/(SRP!$C$26:$C$29&gt;=E7769),SRP!$D$26:$D$29)*(G7769/100)*(E7769/1000)),
IF(C7769="Wine",
SUM(LOOKUP(2,1/(SRP!$B$21:$B$25&lt;=E7769)/(SRP!$C$21:$C$25&gt;=E7769),SRP!$D$21:$D$25)*(G7769/100)*(E7769/1000)),
IF(AND(C7769="Ready to Drink",D7769="RTD-One Pour Cocktail&gt;7%&lt;=14.5"),
SUM(LOOKUP(2,1/(SRP!$B$16:$B$20&lt;=E7769)/(SRP!$C$16:$C$20&gt;=E7769),SRP!$D$16:$D$20)*(G7769/100)*(E7769/1000)),
IF(C7769="Ready to Drink",
SUM(LOOKUP(2,1/(SRP!$B$11:$B$15&lt;=E7769)/(SRP!$C$11:$C$15&gt;=E7769),SRP!$D$11:$D$15)*(G7769/100)*(E7769/1000)),
0)))))),2)</f>
        <v>15.52</v>
      </c>
      <c r="L7769" s="173" t="str">
        <f t="shared" si="121"/>
        <v>Ready to Drink2840</v>
      </c>
      <c r="M7769" s="154">
        <f>VLOOKUP(L7769,'Slope %'!C:D,2,0)</f>
        <v>0.1</v>
      </c>
    </row>
    <row r="7770" spans="1:13" x14ac:dyDescent="0.25">
      <c r="A7770" s="169">
        <v>71986</v>
      </c>
      <c r="B7770" s="170" t="s">
        <v>5625</v>
      </c>
      <c r="C7770" s="170" t="s">
        <v>15</v>
      </c>
      <c r="D7770" s="170" t="s">
        <v>78</v>
      </c>
      <c r="E7770" s="170">
        <v>750</v>
      </c>
      <c r="F7770" s="170">
        <v>6</v>
      </c>
      <c r="G7770" s="171">
        <v>55.3</v>
      </c>
      <c r="H7770" s="170" t="s">
        <v>26</v>
      </c>
      <c r="I7770" s="171">
        <v>59.99</v>
      </c>
      <c r="J7770" s="169">
        <v>1</v>
      </c>
      <c r="K7770" s="154" cm="1">
        <f t="array" ref="K7770">ROUND(
IF(C7770="Beer",
SUM(LOOKUP(2,1/(SRP!$B$8:$B$10&lt;=E7770)/(SRP!$C$8:$C$10&gt;=E7770),SRP!$D$8:$D$10)*(G7770/100)*(E7770/1000)),
IF(C7770="Spirits",
SUM(LOOKUP(2,1/(SRP!$B$2:$B$7&lt;=E7770)/(SRP!$C$2:$C$7&gt;=E7770),SRP!$D$2:$D$7)*(G7770/100)*(E7770/1000)),
IF(AND(C7770="Wine",D7770="Fortified Wines"),
SUM(LOOKUP(2,1/(SRP!$B$26:$B$29&lt;=E7770)/(SRP!$C$26:$C$29&gt;=E7770),SRP!$D$26:$D$29)*(G7770/100)*(E7770/1000)),
IF(C7770="Wine",
SUM(LOOKUP(2,1/(SRP!$B$21:$B$25&lt;=E7770)/(SRP!$C$21:$C$25&gt;=E7770),SRP!$D$21:$D$25)*(G7770/100)*(E7770/1000)),
IF(AND(C7770="Ready to Drink",D7770="RTD-One Pour Cocktail&gt;7%&lt;=14.5"),
SUM(LOOKUP(2,1/(SRP!$B$16:$B$20&lt;=E7770)/(SRP!$C$16:$C$20&gt;=E7770),SRP!$D$16:$D$20)*(G7770/100)*(E7770/1000)),
IF(C7770="Ready to Drink",
SUM(LOOKUP(2,1/(SRP!$B$11:$B$15&lt;=E7770)/(SRP!$C$11:$C$15&gt;=E7770),SRP!$D$11:$D$15)*(G7770/100)*(E7770/1000)),
0)))))),2)</f>
        <v>32.380000000000003</v>
      </c>
      <c r="L7770" s="173" t="str">
        <f t="shared" si="121"/>
        <v>Spirits750</v>
      </c>
      <c r="M7770" s="154">
        <f>VLOOKUP(L7770,'Slope %'!C:D,2,0)</f>
        <v>7.0000000000000007E-2</v>
      </c>
    </row>
    <row r="7771" spans="1:13" x14ac:dyDescent="0.25">
      <c r="A7771" s="169">
        <v>72009</v>
      </c>
      <c r="B7771" s="170" t="s">
        <v>52</v>
      </c>
      <c r="C7771" s="170" t="s">
        <v>15</v>
      </c>
      <c r="D7771" s="170" t="s">
        <v>28</v>
      </c>
      <c r="E7771" s="170">
        <v>50</v>
      </c>
      <c r="F7771" s="170">
        <v>120</v>
      </c>
      <c r="G7771" s="171">
        <v>40</v>
      </c>
      <c r="H7771" s="170" t="s">
        <v>29</v>
      </c>
      <c r="I7771" s="171">
        <v>3.99</v>
      </c>
      <c r="J7771" s="169">
        <v>1</v>
      </c>
      <c r="K7771" s="154" cm="1">
        <f t="array" ref="K7771">ROUND(
IF(C7771="Beer",
SUM(LOOKUP(2,1/(SRP!$B$8:$B$10&lt;=E7771)/(SRP!$C$8:$C$10&gt;=E7771),SRP!$D$8:$D$10)*(G7771/100)*(E7771/1000)),
IF(C7771="Spirits",
SUM(LOOKUP(2,1/(SRP!$B$2:$B$7&lt;=E7771)/(SRP!$C$2:$C$7&gt;=E7771),SRP!$D$2:$D$7)*(G7771/100)*(E7771/1000)),
IF(AND(C7771="Wine",D7771="Fortified Wines"),
SUM(LOOKUP(2,1/(SRP!$B$26:$B$29&lt;=E7771)/(SRP!$C$26:$C$29&gt;=E7771),SRP!$D$26:$D$29)*(G7771/100)*(E7771/1000)),
IF(C7771="Wine",
SUM(LOOKUP(2,1/(SRP!$B$21:$B$25&lt;=E7771)/(SRP!$C$21:$C$25&gt;=E7771),SRP!$D$21:$D$25)*(G7771/100)*(E7771/1000)),
IF(AND(C7771="Ready to Drink",D7771="RTD-One Pour Cocktail&gt;7%&lt;=14.5"),
SUM(LOOKUP(2,1/(SRP!$B$16:$B$20&lt;=E7771)/(SRP!$C$16:$C$20&gt;=E7771),SRP!$D$16:$D$20)*(G7771/100)*(E7771/1000)),
IF(C7771="Ready to Drink",
SUM(LOOKUP(2,1/(SRP!$B$11:$B$15&lt;=E7771)/(SRP!$C$11:$C$15&gt;=E7771),SRP!$D$11:$D$15)*(G7771/100)*(E7771/1000)),
0)))))),2)</f>
        <v>2.69</v>
      </c>
      <c r="L7771" s="173" t="str">
        <f t="shared" si="121"/>
        <v>Spirits50</v>
      </c>
      <c r="M7771" s="154">
        <f>VLOOKUP(L7771,'Slope %'!C:D,2,0)</f>
        <v>0.1</v>
      </c>
    </row>
    <row r="7772" spans="1:13" x14ac:dyDescent="0.25">
      <c r="A7772" s="169">
        <v>72016</v>
      </c>
      <c r="B7772" s="170" t="s">
        <v>5626</v>
      </c>
      <c r="C7772" s="170" t="s">
        <v>263</v>
      </c>
      <c r="D7772" s="170" t="s">
        <v>332</v>
      </c>
      <c r="E7772" s="170">
        <v>1420</v>
      </c>
      <c r="F7772" s="170">
        <v>6</v>
      </c>
      <c r="G7772" s="171">
        <v>10.4</v>
      </c>
      <c r="H7772" s="170" t="s">
        <v>177</v>
      </c>
      <c r="I7772" s="171">
        <v>17.489999999999998</v>
      </c>
      <c r="J7772" s="169">
        <v>4</v>
      </c>
      <c r="K7772" s="154" cm="1">
        <f t="array" ref="K7772">ROUND(
IF(C7772="Beer",
SUM(LOOKUP(2,1/(SRP!$B$8:$B$10&lt;=E7772)/(SRP!$C$8:$C$10&gt;=E7772),SRP!$D$8:$D$10)*(G7772/100)*(E7772/1000)),
IF(C7772="Spirits",
SUM(LOOKUP(2,1/(SRP!$B$2:$B$7&lt;=E7772)/(SRP!$C$2:$C$7&gt;=E7772),SRP!$D$2:$D$7)*(G7772/100)*(E7772/1000)),
IF(AND(C7772="Wine",D7772="Fortified Wines"),
SUM(LOOKUP(2,1/(SRP!$B$26:$B$29&lt;=E7772)/(SRP!$C$26:$C$29&gt;=E7772),SRP!$D$26:$D$29)*(G7772/100)*(E7772/1000)),
IF(C7772="Wine",
SUM(LOOKUP(2,1/(SRP!$B$21:$B$25&lt;=E7772)/(SRP!$C$21:$C$25&gt;=E7772),SRP!$D$21:$D$25)*(G7772/100)*(E7772/1000)),
IF(AND(C7772="Ready to Drink",D7772="RTD-One Pour Cocktail&gt;7%&lt;=14.5"),
SUM(LOOKUP(2,1/(SRP!$B$16:$B$20&lt;=E7772)/(SRP!$C$16:$C$20&gt;=E7772),SRP!$D$16:$D$20)*(G7772/100)*(E7772/1000)),
IF(C7772="Ready to Drink",
SUM(LOOKUP(2,1/(SRP!$B$11:$B$15&lt;=E7772)/(SRP!$C$11:$C$15&gt;=E7772),SRP!$D$11:$D$15)*(G7772/100)*(E7772/1000)),
0)))))),2)</f>
        <v>11.53</v>
      </c>
      <c r="L7772" s="173" t="str">
        <f t="shared" si="121"/>
        <v>Ready to Drink1420</v>
      </c>
      <c r="M7772" s="154">
        <f>VLOOKUP(L7772,'Slope %'!C:D,2,0)</f>
        <v>0.12</v>
      </c>
    </row>
    <row r="7773" spans="1:13" x14ac:dyDescent="0.25">
      <c r="A7773" s="169">
        <v>72045</v>
      </c>
      <c r="B7773" s="170" t="s">
        <v>5627</v>
      </c>
      <c r="C7773" s="170" t="s">
        <v>263</v>
      </c>
      <c r="D7773" s="170" t="s">
        <v>332</v>
      </c>
      <c r="E7773" s="170">
        <v>1420</v>
      </c>
      <c r="F7773" s="170">
        <v>6</v>
      </c>
      <c r="G7773" s="171">
        <v>10.4</v>
      </c>
      <c r="H7773" s="170" t="s">
        <v>177</v>
      </c>
      <c r="I7773" s="171">
        <v>17.489999999999998</v>
      </c>
      <c r="J7773" s="169">
        <v>4</v>
      </c>
      <c r="K7773" s="154" cm="1">
        <f t="array" ref="K7773">ROUND(
IF(C7773="Beer",
SUM(LOOKUP(2,1/(SRP!$B$8:$B$10&lt;=E7773)/(SRP!$C$8:$C$10&gt;=E7773),SRP!$D$8:$D$10)*(G7773/100)*(E7773/1000)),
IF(C7773="Spirits",
SUM(LOOKUP(2,1/(SRP!$B$2:$B$7&lt;=E7773)/(SRP!$C$2:$C$7&gt;=E7773),SRP!$D$2:$D$7)*(G7773/100)*(E7773/1000)),
IF(AND(C7773="Wine",D7773="Fortified Wines"),
SUM(LOOKUP(2,1/(SRP!$B$26:$B$29&lt;=E7773)/(SRP!$C$26:$C$29&gt;=E7773),SRP!$D$26:$D$29)*(G7773/100)*(E7773/1000)),
IF(C7773="Wine",
SUM(LOOKUP(2,1/(SRP!$B$21:$B$25&lt;=E7773)/(SRP!$C$21:$C$25&gt;=E7773),SRP!$D$21:$D$25)*(G7773/100)*(E7773/1000)),
IF(AND(C7773="Ready to Drink",D7773="RTD-One Pour Cocktail&gt;7%&lt;=14.5"),
SUM(LOOKUP(2,1/(SRP!$B$16:$B$20&lt;=E7773)/(SRP!$C$16:$C$20&gt;=E7773),SRP!$D$16:$D$20)*(G7773/100)*(E7773/1000)),
IF(C7773="Ready to Drink",
SUM(LOOKUP(2,1/(SRP!$B$11:$B$15&lt;=E7773)/(SRP!$C$11:$C$15&gt;=E7773),SRP!$D$11:$D$15)*(G7773/100)*(E7773/1000)),
0)))))),2)</f>
        <v>11.53</v>
      </c>
      <c r="L7773" s="173" t="str">
        <f t="shared" si="121"/>
        <v>Ready to Drink1420</v>
      </c>
      <c r="M7773" s="154">
        <f>VLOOKUP(L7773,'Slope %'!C:D,2,0)</f>
        <v>0.12</v>
      </c>
    </row>
    <row r="7774" spans="1:13" x14ac:dyDescent="0.25">
      <c r="A7774" s="169">
        <v>72079</v>
      </c>
      <c r="B7774" s="170" t="s">
        <v>5628</v>
      </c>
      <c r="C7774" s="170" t="s">
        <v>11</v>
      </c>
      <c r="D7774" s="170" t="s">
        <v>12</v>
      </c>
      <c r="E7774" s="170">
        <v>473</v>
      </c>
      <c r="F7774" s="170">
        <v>24</v>
      </c>
      <c r="G7774" s="171">
        <v>4.5</v>
      </c>
      <c r="H7774" s="170" t="s">
        <v>1459</v>
      </c>
      <c r="I7774" s="171">
        <v>4.1900000000000004</v>
      </c>
      <c r="J7774" s="169">
        <v>1</v>
      </c>
      <c r="K7774" s="154" cm="1">
        <f t="array" ref="K7774">ROUND(
IF(C7774="Beer",
SUM(LOOKUP(2,1/(SRP!$B$8:$B$10&lt;=E7774)/(SRP!$C$8:$C$10&gt;=E7774),SRP!$D$8:$D$10)*(G7774/100)*(E7774/1000)),
IF(C7774="Spirits",
SUM(LOOKUP(2,1/(SRP!$B$2:$B$7&lt;=E7774)/(SRP!$C$2:$C$7&gt;=E7774),SRP!$D$2:$D$7)*(G7774/100)*(E7774/1000)),
IF(AND(C7774="Wine",D7774="Fortified Wines"),
SUM(LOOKUP(2,1/(SRP!$B$26:$B$29&lt;=E7774)/(SRP!$C$26:$C$29&gt;=E7774),SRP!$D$26:$D$29)*(G7774/100)*(E7774/1000)),
IF(C7774="Wine",
SUM(LOOKUP(2,1/(SRP!$B$21:$B$25&lt;=E7774)/(SRP!$C$21:$C$25&gt;=E7774),SRP!$D$21:$D$25)*(G7774/100)*(E7774/1000)),
IF(AND(C7774="Ready to Drink",D7774="RTD-One Pour Cocktail&gt;7%&lt;=14.5"),
SUM(LOOKUP(2,1/(SRP!$B$16:$B$20&lt;=E7774)/(SRP!$C$16:$C$20&gt;=E7774),SRP!$D$16:$D$20)*(G7774/100)*(E7774/1000)),
IF(C7774="Ready to Drink",
SUM(LOOKUP(2,1/(SRP!$B$11:$B$15&lt;=E7774)/(SRP!$C$11:$C$15&gt;=E7774),SRP!$D$11:$D$15)*(G7774/100)*(E7774/1000)),
0)))))),2)</f>
        <v>1.66</v>
      </c>
      <c r="L7774" s="173" t="str">
        <f t="shared" si="121"/>
        <v>Beer473</v>
      </c>
      <c r="M7774" s="154">
        <f>VLOOKUP(L7774,'Slope %'!C:D,2,0)</f>
        <v>0.12</v>
      </c>
    </row>
    <row r="7775" spans="1:13" x14ac:dyDescent="0.25">
      <c r="A7775" s="169">
        <v>72079</v>
      </c>
      <c r="B7775" s="170" t="s">
        <v>5628</v>
      </c>
      <c r="C7775" s="170" t="s">
        <v>11</v>
      </c>
      <c r="D7775" s="170" t="s">
        <v>12</v>
      </c>
      <c r="E7775" s="170">
        <v>473</v>
      </c>
      <c r="F7775" s="170">
        <v>24</v>
      </c>
      <c r="G7775" s="171">
        <v>4.5</v>
      </c>
      <c r="H7775" s="170" t="s">
        <v>1459</v>
      </c>
      <c r="I7775" s="171">
        <v>4.1900000000000004</v>
      </c>
      <c r="J7775" s="169">
        <v>1</v>
      </c>
      <c r="K7775" s="154" cm="1">
        <f t="array" ref="K7775">ROUND(
IF(C7775="Beer",
SUM(LOOKUP(2,1/(SRP!$B$8:$B$10&lt;=E7775)/(SRP!$C$8:$C$10&gt;=E7775),SRP!$D$8:$D$10)*(G7775/100)*(E7775/1000)),
IF(C7775="Spirits",
SUM(LOOKUP(2,1/(SRP!$B$2:$B$7&lt;=E7775)/(SRP!$C$2:$C$7&gt;=E7775),SRP!$D$2:$D$7)*(G7775/100)*(E7775/1000)),
IF(AND(C7775="Wine",D7775="Fortified Wines"),
SUM(LOOKUP(2,1/(SRP!$B$26:$B$29&lt;=E7775)/(SRP!$C$26:$C$29&gt;=E7775),SRP!$D$26:$D$29)*(G7775/100)*(E7775/1000)),
IF(C7775="Wine",
SUM(LOOKUP(2,1/(SRP!$B$21:$B$25&lt;=E7775)/(SRP!$C$21:$C$25&gt;=E7775),SRP!$D$21:$D$25)*(G7775/100)*(E7775/1000)),
IF(AND(C7775="Ready to Drink",D7775="RTD-One Pour Cocktail&gt;7%&lt;=14.5"),
SUM(LOOKUP(2,1/(SRP!$B$16:$B$20&lt;=E7775)/(SRP!$C$16:$C$20&gt;=E7775),SRP!$D$16:$D$20)*(G7775/100)*(E7775/1000)),
IF(C7775="Ready to Drink",
SUM(LOOKUP(2,1/(SRP!$B$11:$B$15&lt;=E7775)/(SRP!$C$11:$C$15&gt;=E7775),SRP!$D$11:$D$15)*(G7775/100)*(E7775/1000)),
0)))))),2)</f>
        <v>1.66</v>
      </c>
      <c r="L7775" s="173" t="str">
        <f t="shared" si="121"/>
        <v>Beer473</v>
      </c>
      <c r="M7775" s="154">
        <f>VLOOKUP(L7775,'Slope %'!C:D,2,0)</f>
        <v>0.12</v>
      </c>
    </row>
    <row r="7776" spans="1:13" x14ac:dyDescent="0.25">
      <c r="A7776" s="169">
        <v>72091</v>
      </c>
      <c r="B7776" s="170" t="s">
        <v>5629</v>
      </c>
      <c r="C7776" s="170" t="s">
        <v>11</v>
      </c>
      <c r="D7776" s="170" t="s">
        <v>267</v>
      </c>
      <c r="E7776" s="170">
        <v>473</v>
      </c>
      <c r="F7776" s="170">
        <v>24</v>
      </c>
      <c r="G7776" s="171">
        <v>4.5</v>
      </c>
      <c r="H7776" s="170" t="s">
        <v>4247</v>
      </c>
      <c r="I7776" s="171">
        <v>4.8899999999999997</v>
      </c>
      <c r="J7776" s="169">
        <v>1</v>
      </c>
      <c r="K7776" s="154" cm="1">
        <f t="array" ref="K7776">ROUND(
IF(C7776="Beer",
SUM(LOOKUP(2,1/(SRP!$B$8:$B$10&lt;=E7776)/(SRP!$C$8:$C$10&gt;=E7776),SRP!$D$8:$D$10)*(G7776/100)*(E7776/1000)),
IF(C7776="Spirits",
SUM(LOOKUP(2,1/(SRP!$B$2:$B$7&lt;=E7776)/(SRP!$C$2:$C$7&gt;=E7776),SRP!$D$2:$D$7)*(G7776/100)*(E7776/1000)),
IF(AND(C7776="Wine",D7776="Fortified Wines"),
SUM(LOOKUP(2,1/(SRP!$B$26:$B$29&lt;=E7776)/(SRP!$C$26:$C$29&gt;=E7776),SRP!$D$26:$D$29)*(G7776/100)*(E7776/1000)),
IF(C7776="Wine",
SUM(LOOKUP(2,1/(SRP!$B$21:$B$25&lt;=E7776)/(SRP!$C$21:$C$25&gt;=E7776),SRP!$D$21:$D$25)*(G7776/100)*(E7776/1000)),
IF(AND(C7776="Ready to Drink",D7776="RTD-One Pour Cocktail&gt;7%&lt;=14.5"),
SUM(LOOKUP(2,1/(SRP!$B$16:$B$20&lt;=E7776)/(SRP!$C$16:$C$20&gt;=E7776),SRP!$D$16:$D$20)*(G7776/100)*(E7776/1000)),
IF(C7776="Ready to Drink",
SUM(LOOKUP(2,1/(SRP!$B$11:$B$15&lt;=E7776)/(SRP!$C$11:$C$15&gt;=E7776),SRP!$D$11:$D$15)*(G7776/100)*(E7776/1000)),
0)))))),2)</f>
        <v>1.66</v>
      </c>
      <c r="L7776" s="173" t="str">
        <f t="shared" si="121"/>
        <v>Beer473</v>
      </c>
      <c r="M7776" s="154">
        <f>VLOOKUP(L7776,'Slope %'!C:D,2,0)</f>
        <v>0.12</v>
      </c>
    </row>
    <row r="7777" spans="1:13" x14ac:dyDescent="0.25">
      <c r="A7777" s="169">
        <v>72091</v>
      </c>
      <c r="B7777" s="170" t="s">
        <v>5629</v>
      </c>
      <c r="C7777" s="170" t="s">
        <v>11</v>
      </c>
      <c r="D7777" s="170" t="s">
        <v>267</v>
      </c>
      <c r="E7777" s="170">
        <v>473</v>
      </c>
      <c r="F7777" s="170">
        <v>24</v>
      </c>
      <c r="G7777" s="171">
        <v>4.5</v>
      </c>
      <c r="H7777" s="170" t="s">
        <v>4247</v>
      </c>
      <c r="I7777" s="171">
        <v>4.8899999999999997</v>
      </c>
      <c r="J7777" s="169">
        <v>1</v>
      </c>
      <c r="K7777" s="154" cm="1">
        <f t="array" ref="K7777">ROUND(
IF(C7777="Beer",
SUM(LOOKUP(2,1/(SRP!$B$8:$B$10&lt;=E7777)/(SRP!$C$8:$C$10&gt;=E7777),SRP!$D$8:$D$10)*(G7777/100)*(E7777/1000)),
IF(C7777="Spirits",
SUM(LOOKUP(2,1/(SRP!$B$2:$B$7&lt;=E7777)/(SRP!$C$2:$C$7&gt;=E7777),SRP!$D$2:$D$7)*(G7777/100)*(E7777/1000)),
IF(AND(C7777="Wine",D7777="Fortified Wines"),
SUM(LOOKUP(2,1/(SRP!$B$26:$B$29&lt;=E7777)/(SRP!$C$26:$C$29&gt;=E7777),SRP!$D$26:$D$29)*(G7777/100)*(E7777/1000)),
IF(C7777="Wine",
SUM(LOOKUP(2,1/(SRP!$B$21:$B$25&lt;=E7777)/(SRP!$C$21:$C$25&gt;=E7777),SRP!$D$21:$D$25)*(G7777/100)*(E7777/1000)),
IF(AND(C7777="Ready to Drink",D7777="RTD-One Pour Cocktail&gt;7%&lt;=14.5"),
SUM(LOOKUP(2,1/(SRP!$B$16:$B$20&lt;=E7777)/(SRP!$C$16:$C$20&gt;=E7777),SRP!$D$16:$D$20)*(G7777/100)*(E7777/1000)),
IF(C7777="Ready to Drink",
SUM(LOOKUP(2,1/(SRP!$B$11:$B$15&lt;=E7777)/(SRP!$C$11:$C$15&gt;=E7777),SRP!$D$11:$D$15)*(G7777/100)*(E7777/1000)),
0)))))),2)</f>
        <v>1.66</v>
      </c>
      <c r="L7777" s="173" t="str">
        <f t="shared" si="121"/>
        <v>Beer473</v>
      </c>
      <c r="M7777" s="154">
        <f>VLOOKUP(L7777,'Slope %'!C:D,2,0)</f>
        <v>0.12</v>
      </c>
    </row>
    <row r="7778" spans="1:13" x14ac:dyDescent="0.25">
      <c r="A7778" s="169">
        <v>72092</v>
      </c>
      <c r="B7778" s="170" t="s">
        <v>5630</v>
      </c>
      <c r="C7778" s="170" t="s">
        <v>11</v>
      </c>
      <c r="D7778" s="170" t="s">
        <v>267</v>
      </c>
      <c r="E7778" s="170">
        <v>473</v>
      </c>
      <c r="F7778" s="170">
        <v>24</v>
      </c>
      <c r="G7778" s="171">
        <v>5.5</v>
      </c>
      <c r="H7778" s="170" t="s">
        <v>1136</v>
      </c>
      <c r="I7778" s="171">
        <v>3.99</v>
      </c>
      <c r="J7778" s="169">
        <v>1</v>
      </c>
      <c r="K7778" s="154" cm="1">
        <f t="array" ref="K7778">ROUND(
IF(C7778="Beer",
SUM(LOOKUP(2,1/(SRP!$B$8:$B$10&lt;=E7778)/(SRP!$C$8:$C$10&gt;=E7778),SRP!$D$8:$D$10)*(G7778/100)*(E7778/1000)),
IF(C7778="Spirits",
SUM(LOOKUP(2,1/(SRP!$B$2:$B$7&lt;=E7778)/(SRP!$C$2:$C$7&gt;=E7778),SRP!$D$2:$D$7)*(G7778/100)*(E7778/1000)),
IF(AND(C7778="Wine",D7778="Fortified Wines"),
SUM(LOOKUP(2,1/(SRP!$B$26:$B$29&lt;=E7778)/(SRP!$C$26:$C$29&gt;=E7778),SRP!$D$26:$D$29)*(G7778/100)*(E7778/1000)),
IF(C7778="Wine",
SUM(LOOKUP(2,1/(SRP!$B$21:$B$25&lt;=E7778)/(SRP!$C$21:$C$25&gt;=E7778),SRP!$D$21:$D$25)*(G7778/100)*(E7778/1000)),
IF(AND(C7778="Ready to Drink",D7778="RTD-One Pour Cocktail&gt;7%&lt;=14.5"),
SUM(LOOKUP(2,1/(SRP!$B$16:$B$20&lt;=E7778)/(SRP!$C$16:$C$20&gt;=E7778),SRP!$D$16:$D$20)*(G7778/100)*(E7778/1000)),
IF(C7778="Ready to Drink",
SUM(LOOKUP(2,1/(SRP!$B$11:$B$15&lt;=E7778)/(SRP!$C$11:$C$15&gt;=E7778),SRP!$D$11:$D$15)*(G7778/100)*(E7778/1000)),
0)))))),2)</f>
        <v>2.0299999999999998</v>
      </c>
      <c r="L7778" s="173" t="str">
        <f t="shared" si="121"/>
        <v>Beer473</v>
      </c>
      <c r="M7778" s="154">
        <f>VLOOKUP(L7778,'Slope %'!C:D,2,0)</f>
        <v>0.12</v>
      </c>
    </row>
    <row r="7779" spans="1:13" x14ac:dyDescent="0.25">
      <c r="A7779" s="169">
        <v>72092</v>
      </c>
      <c r="B7779" s="170" t="s">
        <v>5630</v>
      </c>
      <c r="C7779" s="170" t="s">
        <v>11</v>
      </c>
      <c r="D7779" s="170" t="s">
        <v>267</v>
      </c>
      <c r="E7779" s="170">
        <v>473</v>
      </c>
      <c r="F7779" s="170">
        <v>24</v>
      </c>
      <c r="G7779" s="171">
        <v>5.5</v>
      </c>
      <c r="H7779" s="170" t="s">
        <v>1136</v>
      </c>
      <c r="I7779" s="171">
        <v>3.99</v>
      </c>
      <c r="J7779" s="169">
        <v>1</v>
      </c>
      <c r="K7779" s="154" cm="1">
        <f t="array" ref="K7779">ROUND(
IF(C7779="Beer",
SUM(LOOKUP(2,1/(SRP!$B$8:$B$10&lt;=E7779)/(SRP!$C$8:$C$10&gt;=E7779),SRP!$D$8:$D$10)*(G7779/100)*(E7779/1000)),
IF(C7779="Spirits",
SUM(LOOKUP(2,1/(SRP!$B$2:$B$7&lt;=E7779)/(SRP!$C$2:$C$7&gt;=E7779),SRP!$D$2:$D$7)*(G7779/100)*(E7779/1000)),
IF(AND(C7779="Wine",D7779="Fortified Wines"),
SUM(LOOKUP(2,1/(SRP!$B$26:$B$29&lt;=E7779)/(SRP!$C$26:$C$29&gt;=E7779),SRP!$D$26:$D$29)*(G7779/100)*(E7779/1000)),
IF(C7779="Wine",
SUM(LOOKUP(2,1/(SRP!$B$21:$B$25&lt;=E7779)/(SRP!$C$21:$C$25&gt;=E7779),SRP!$D$21:$D$25)*(G7779/100)*(E7779/1000)),
IF(AND(C7779="Ready to Drink",D7779="RTD-One Pour Cocktail&gt;7%&lt;=14.5"),
SUM(LOOKUP(2,1/(SRP!$B$16:$B$20&lt;=E7779)/(SRP!$C$16:$C$20&gt;=E7779),SRP!$D$16:$D$20)*(G7779/100)*(E7779/1000)),
IF(C7779="Ready to Drink",
SUM(LOOKUP(2,1/(SRP!$B$11:$B$15&lt;=E7779)/(SRP!$C$11:$C$15&gt;=E7779),SRP!$D$11:$D$15)*(G7779/100)*(E7779/1000)),
0)))))),2)</f>
        <v>2.0299999999999998</v>
      </c>
      <c r="L7779" s="173" t="str">
        <f t="shared" si="121"/>
        <v>Beer473</v>
      </c>
      <c r="M7779" s="154">
        <f>VLOOKUP(L7779,'Slope %'!C:D,2,0)</f>
        <v>0.12</v>
      </c>
    </row>
    <row r="7780" spans="1:13" x14ac:dyDescent="0.25">
      <c r="A7780" s="169">
        <v>72094</v>
      </c>
      <c r="B7780" s="170" t="s">
        <v>5631</v>
      </c>
      <c r="C7780" s="170" t="s">
        <v>15</v>
      </c>
      <c r="D7780" s="170" t="s">
        <v>225</v>
      </c>
      <c r="E7780" s="170">
        <v>750</v>
      </c>
      <c r="F7780" s="170">
        <v>6</v>
      </c>
      <c r="G7780" s="171">
        <v>40</v>
      </c>
      <c r="H7780" s="170" t="s">
        <v>20</v>
      </c>
      <c r="I7780" s="171">
        <v>45.99</v>
      </c>
      <c r="J7780" s="169">
        <v>1</v>
      </c>
      <c r="K7780" s="154" cm="1">
        <f t="array" ref="K7780">ROUND(
IF(C7780="Beer",
SUM(LOOKUP(2,1/(SRP!$B$8:$B$10&lt;=E7780)/(SRP!$C$8:$C$10&gt;=E7780),SRP!$D$8:$D$10)*(G7780/100)*(E7780/1000)),
IF(C7780="Spirits",
SUM(LOOKUP(2,1/(SRP!$B$2:$B$7&lt;=E7780)/(SRP!$C$2:$C$7&gt;=E7780),SRP!$D$2:$D$7)*(G7780/100)*(E7780/1000)),
IF(AND(C7780="Wine",D7780="Fortified Wines"),
SUM(LOOKUP(2,1/(SRP!$B$26:$B$29&lt;=E7780)/(SRP!$C$26:$C$29&gt;=E7780),SRP!$D$26:$D$29)*(G7780/100)*(E7780/1000)),
IF(C7780="Wine",
SUM(LOOKUP(2,1/(SRP!$B$21:$B$25&lt;=E7780)/(SRP!$C$21:$C$25&gt;=E7780),SRP!$D$21:$D$25)*(G7780/100)*(E7780/1000)),
IF(AND(C7780="Ready to Drink",D7780="RTD-One Pour Cocktail&gt;7%&lt;=14.5"),
SUM(LOOKUP(2,1/(SRP!$B$16:$B$20&lt;=E7780)/(SRP!$C$16:$C$20&gt;=E7780),SRP!$D$16:$D$20)*(G7780/100)*(E7780/1000)),
IF(C7780="Ready to Drink",
SUM(LOOKUP(2,1/(SRP!$B$11:$B$15&lt;=E7780)/(SRP!$C$11:$C$15&gt;=E7780),SRP!$D$11:$D$15)*(G7780/100)*(E7780/1000)),
0)))))),2)</f>
        <v>23.42</v>
      </c>
      <c r="L7780" s="173" t="str">
        <f t="shared" si="121"/>
        <v>Spirits750</v>
      </c>
      <c r="M7780" s="154">
        <f>VLOOKUP(L7780,'Slope %'!C:D,2,0)</f>
        <v>7.0000000000000007E-2</v>
      </c>
    </row>
    <row r="7781" spans="1:13" x14ac:dyDescent="0.25">
      <c r="A7781" s="169">
        <v>72099</v>
      </c>
      <c r="B7781" s="170" t="s">
        <v>5632</v>
      </c>
      <c r="C7781" s="170" t="s">
        <v>15</v>
      </c>
      <c r="D7781" s="170" t="s">
        <v>213</v>
      </c>
      <c r="E7781" s="170">
        <v>750</v>
      </c>
      <c r="F7781" s="170">
        <v>6</v>
      </c>
      <c r="G7781" s="171">
        <v>40</v>
      </c>
      <c r="H7781" s="170" t="s">
        <v>20</v>
      </c>
      <c r="I7781" s="171">
        <v>47.99</v>
      </c>
      <c r="J7781" s="169">
        <v>1</v>
      </c>
      <c r="K7781" s="154" cm="1">
        <f t="array" ref="K7781">ROUND(
IF(C7781="Beer",
SUM(LOOKUP(2,1/(SRP!$B$8:$B$10&lt;=E7781)/(SRP!$C$8:$C$10&gt;=E7781),SRP!$D$8:$D$10)*(G7781/100)*(E7781/1000)),
IF(C7781="Spirits",
SUM(LOOKUP(2,1/(SRP!$B$2:$B$7&lt;=E7781)/(SRP!$C$2:$C$7&gt;=E7781),SRP!$D$2:$D$7)*(G7781/100)*(E7781/1000)),
IF(AND(C7781="Wine",D7781="Fortified Wines"),
SUM(LOOKUP(2,1/(SRP!$B$26:$B$29&lt;=E7781)/(SRP!$C$26:$C$29&gt;=E7781),SRP!$D$26:$D$29)*(G7781/100)*(E7781/1000)),
IF(C7781="Wine",
SUM(LOOKUP(2,1/(SRP!$B$21:$B$25&lt;=E7781)/(SRP!$C$21:$C$25&gt;=E7781),SRP!$D$21:$D$25)*(G7781/100)*(E7781/1000)),
IF(AND(C7781="Ready to Drink",D7781="RTD-One Pour Cocktail&gt;7%&lt;=14.5"),
SUM(LOOKUP(2,1/(SRP!$B$16:$B$20&lt;=E7781)/(SRP!$C$16:$C$20&gt;=E7781),SRP!$D$16:$D$20)*(G7781/100)*(E7781/1000)),
IF(C7781="Ready to Drink",
SUM(LOOKUP(2,1/(SRP!$B$11:$B$15&lt;=E7781)/(SRP!$C$11:$C$15&gt;=E7781),SRP!$D$11:$D$15)*(G7781/100)*(E7781/1000)),
0)))))),2)</f>
        <v>23.42</v>
      </c>
      <c r="L7781" s="173" t="str">
        <f t="shared" si="121"/>
        <v>Spirits750</v>
      </c>
      <c r="M7781" s="154">
        <f>VLOOKUP(L7781,'Slope %'!C:D,2,0)</f>
        <v>7.0000000000000007E-2</v>
      </c>
    </row>
    <row r="7782" spans="1:13" x14ac:dyDescent="0.25">
      <c r="A7782" s="169">
        <v>72136</v>
      </c>
      <c r="B7782" s="170" t="s">
        <v>687</v>
      </c>
      <c r="C7782" s="170" t="s">
        <v>15</v>
      </c>
      <c r="D7782" s="170" t="s">
        <v>93</v>
      </c>
      <c r="E7782" s="170">
        <v>750</v>
      </c>
      <c r="F7782" s="170">
        <v>12</v>
      </c>
      <c r="G7782" s="171">
        <v>37.5</v>
      </c>
      <c r="H7782" s="170" t="s">
        <v>43</v>
      </c>
      <c r="I7782" s="171">
        <v>31.99</v>
      </c>
      <c r="J7782" s="169">
        <v>1</v>
      </c>
      <c r="K7782" s="154" cm="1">
        <f t="array" ref="K7782">ROUND(
IF(C7782="Beer",
SUM(LOOKUP(2,1/(SRP!$B$8:$B$10&lt;=E7782)/(SRP!$C$8:$C$10&gt;=E7782),SRP!$D$8:$D$10)*(G7782/100)*(E7782/1000)),
IF(C7782="Spirits",
SUM(LOOKUP(2,1/(SRP!$B$2:$B$7&lt;=E7782)/(SRP!$C$2:$C$7&gt;=E7782),SRP!$D$2:$D$7)*(G7782/100)*(E7782/1000)),
IF(AND(C7782="Wine",D7782="Fortified Wines"),
SUM(LOOKUP(2,1/(SRP!$B$26:$B$29&lt;=E7782)/(SRP!$C$26:$C$29&gt;=E7782),SRP!$D$26:$D$29)*(G7782/100)*(E7782/1000)),
IF(C7782="Wine",
SUM(LOOKUP(2,1/(SRP!$B$21:$B$25&lt;=E7782)/(SRP!$C$21:$C$25&gt;=E7782),SRP!$D$21:$D$25)*(G7782/100)*(E7782/1000)),
IF(AND(C7782="Ready to Drink",D7782="RTD-One Pour Cocktail&gt;7%&lt;=14.5"),
SUM(LOOKUP(2,1/(SRP!$B$16:$B$20&lt;=E7782)/(SRP!$C$16:$C$20&gt;=E7782),SRP!$D$16:$D$20)*(G7782/100)*(E7782/1000)),
IF(C7782="Ready to Drink",
SUM(LOOKUP(2,1/(SRP!$B$11:$B$15&lt;=E7782)/(SRP!$C$11:$C$15&gt;=E7782),SRP!$D$11:$D$15)*(G7782/100)*(E7782/1000)),
0)))))),2)</f>
        <v>21.96</v>
      </c>
      <c r="L7782" s="173" t="str">
        <f t="shared" si="121"/>
        <v>Spirits750</v>
      </c>
      <c r="M7782" s="154">
        <f>VLOOKUP(L7782,'Slope %'!C:D,2,0)</f>
        <v>7.0000000000000007E-2</v>
      </c>
    </row>
    <row r="7783" spans="1:13" x14ac:dyDescent="0.25">
      <c r="A7783" s="169">
        <v>72137</v>
      </c>
      <c r="B7783" s="170" t="s">
        <v>5101</v>
      </c>
      <c r="C7783" s="170" t="s">
        <v>15</v>
      </c>
      <c r="D7783" s="170" t="s">
        <v>1271</v>
      </c>
      <c r="E7783" s="170">
        <v>375</v>
      </c>
      <c r="F7783" s="170">
        <v>24</v>
      </c>
      <c r="G7783" s="171">
        <v>15</v>
      </c>
      <c r="H7783" s="170" t="s">
        <v>222</v>
      </c>
      <c r="I7783" s="171">
        <v>12.99</v>
      </c>
      <c r="J7783" s="169">
        <v>1</v>
      </c>
      <c r="K7783" s="154" cm="1">
        <f t="array" ref="K7783">ROUND(
IF(C7783="Beer",
SUM(LOOKUP(2,1/(SRP!$B$8:$B$10&lt;=E7783)/(SRP!$C$8:$C$10&gt;=E7783),SRP!$D$8:$D$10)*(G7783/100)*(E7783/1000)),
IF(C7783="Spirits",
SUM(LOOKUP(2,1/(SRP!$B$2:$B$7&lt;=E7783)/(SRP!$C$2:$C$7&gt;=E7783),SRP!$D$2:$D$7)*(G7783/100)*(E7783/1000)),
IF(AND(C7783="Wine",D7783="Fortified Wines"),
SUM(LOOKUP(2,1/(SRP!$B$26:$B$29&lt;=E7783)/(SRP!$C$26:$C$29&gt;=E7783),SRP!$D$26:$D$29)*(G7783/100)*(E7783/1000)),
IF(C7783="Wine",
SUM(LOOKUP(2,1/(SRP!$B$21:$B$25&lt;=E7783)/(SRP!$C$21:$C$25&gt;=E7783),SRP!$D$21:$D$25)*(G7783/100)*(E7783/1000)),
IF(AND(C7783="Ready to Drink",D7783="RTD-One Pour Cocktail&gt;7%&lt;=14.5"),
SUM(LOOKUP(2,1/(SRP!$B$16:$B$20&lt;=E7783)/(SRP!$C$16:$C$20&gt;=E7783),SRP!$D$16:$D$20)*(G7783/100)*(E7783/1000)),
IF(C7783="Ready to Drink",
SUM(LOOKUP(2,1/(SRP!$B$11:$B$15&lt;=E7783)/(SRP!$C$11:$C$15&gt;=E7783),SRP!$D$11:$D$15)*(G7783/100)*(E7783/1000)),
0)))))),2)</f>
        <v>4.99</v>
      </c>
      <c r="L7783" s="173" t="str">
        <f t="shared" si="121"/>
        <v>Spirits375</v>
      </c>
      <c r="M7783" s="154">
        <f>VLOOKUP(L7783,'Slope %'!C:D,2,0)</f>
        <v>0.1</v>
      </c>
    </row>
    <row r="7784" spans="1:13" x14ac:dyDescent="0.25">
      <c r="A7784" s="169">
        <v>72138</v>
      </c>
      <c r="B7784" s="170" t="s">
        <v>5633</v>
      </c>
      <c r="C7784" s="170" t="s">
        <v>15</v>
      </c>
      <c r="D7784" s="170" t="s">
        <v>441</v>
      </c>
      <c r="E7784" s="170">
        <v>200</v>
      </c>
      <c r="F7784" s="170">
        <v>48</v>
      </c>
      <c r="G7784" s="171">
        <v>15</v>
      </c>
      <c r="H7784" s="170" t="s">
        <v>222</v>
      </c>
      <c r="I7784" s="171">
        <v>8.99</v>
      </c>
      <c r="J7784" s="169">
        <v>1</v>
      </c>
      <c r="K7784" s="154" cm="1">
        <f t="array" ref="K7784">ROUND(
IF(C7784="Beer",
SUM(LOOKUP(2,1/(SRP!$B$8:$B$10&lt;=E7784)/(SRP!$C$8:$C$10&gt;=E7784),SRP!$D$8:$D$10)*(G7784/100)*(E7784/1000)),
IF(C7784="Spirits",
SUM(LOOKUP(2,1/(SRP!$B$2:$B$7&lt;=E7784)/(SRP!$C$2:$C$7&gt;=E7784),SRP!$D$2:$D$7)*(G7784/100)*(E7784/1000)),
IF(AND(C7784="Wine",D7784="Fortified Wines"),
SUM(LOOKUP(2,1/(SRP!$B$26:$B$29&lt;=E7784)/(SRP!$C$26:$C$29&gt;=E7784),SRP!$D$26:$D$29)*(G7784/100)*(E7784/1000)),
IF(C7784="Wine",
SUM(LOOKUP(2,1/(SRP!$B$21:$B$25&lt;=E7784)/(SRP!$C$21:$C$25&gt;=E7784),SRP!$D$21:$D$25)*(G7784/100)*(E7784/1000)),
IF(AND(C7784="Ready to Drink",D7784="RTD-One Pour Cocktail&gt;7%&lt;=14.5"),
SUM(LOOKUP(2,1/(SRP!$B$16:$B$20&lt;=E7784)/(SRP!$C$16:$C$20&gt;=E7784),SRP!$D$16:$D$20)*(G7784/100)*(E7784/1000)),
IF(C7784="Ready to Drink",
SUM(LOOKUP(2,1/(SRP!$B$11:$B$15&lt;=E7784)/(SRP!$C$11:$C$15&gt;=E7784),SRP!$D$11:$D$15)*(G7784/100)*(E7784/1000)),
0)))))),2)</f>
        <v>3.19</v>
      </c>
      <c r="L7784" s="173" t="str">
        <f t="shared" si="121"/>
        <v>Spirits200</v>
      </c>
      <c r="M7784" s="154">
        <f>VLOOKUP(L7784,'Slope %'!C:D,2,0)</f>
        <v>0.1</v>
      </c>
    </row>
    <row r="7785" spans="1:13" x14ac:dyDescent="0.25">
      <c r="A7785" s="169">
        <v>72139</v>
      </c>
      <c r="B7785" s="170" t="s">
        <v>5634</v>
      </c>
      <c r="C7785" s="170" t="s">
        <v>24</v>
      </c>
      <c r="D7785" s="170" t="s">
        <v>34</v>
      </c>
      <c r="E7785" s="170">
        <v>750</v>
      </c>
      <c r="F7785" s="170">
        <v>6</v>
      </c>
      <c r="G7785" s="171">
        <v>14.5</v>
      </c>
      <c r="H7785" s="170" t="s">
        <v>182</v>
      </c>
      <c r="I7785" s="171">
        <v>91.99</v>
      </c>
      <c r="J7785" s="169">
        <v>1</v>
      </c>
      <c r="K7785" s="154" cm="1">
        <f t="array" ref="K7785">ROUND(
IF(C7785="Beer",
SUM(LOOKUP(2,1/(SRP!$B$8:$B$10&lt;=E7785)/(SRP!$C$8:$C$10&gt;=E7785),SRP!$D$8:$D$10)*(G7785/100)*(E7785/1000)),
IF(C7785="Spirits",
SUM(LOOKUP(2,1/(SRP!$B$2:$B$7&lt;=E7785)/(SRP!$C$2:$C$7&gt;=E7785),SRP!$D$2:$D$7)*(G7785/100)*(E7785/1000)),
IF(AND(C7785="Wine",D7785="Fortified Wines"),
SUM(LOOKUP(2,1/(SRP!$B$26:$B$29&lt;=E7785)/(SRP!$C$26:$C$29&gt;=E7785),SRP!$D$26:$D$29)*(G7785/100)*(E7785/1000)),
IF(C7785="Wine",
SUM(LOOKUP(2,1/(SRP!$B$21:$B$25&lt;=E7785)/(SRP!$C$21:$C$25&gt;=E7785),SRP!$D$21:$D$25)*(G7785/100)*(E7785/1000)),
IF(AND(C7785="Ready to Drink",D7785="RTD-One Pour Cocktail&gt;7%&lt;=14.5"),
SUM(LOOKUP(2,1/(SRP!$B$16:$B$20&lt;=E7785)/(SRP!$C$16:$C$20&gt;=E7785),SRP!$D$16:$D$20)*(G7785/100)*(E7785/1000)),
IF(C7785="Ready to Drink",
SUM(LOOKUP(2,1/(SRP!$B$11:$B$15&lt;=E7785)/(SRP!$C$11:$C$15&gt;=E7785),SRP!$D$11:$D$15)*(G7785/100)*(E7785/1000)),
0)))))),2)</f>
        <v>8.49</v>
      </c>
      <c r="L7785" s="173" t="str">
        <f t="shared" si="121"/>
        <v>Wine750</v>
      </c>
      <c r="M7785" s="154">
        <f>VLOOKUP(L7785,'Slope %'!C:D,2,0)</f>
        <v>0.1</v>
      </c>
    </row>
    <row r="7786" spans="1:13" x14ac:dyDescent="0.25">
      <c r="A7786" s="169">
        <v>72140</v>
      </c>
      <c r="B7786" s="170" t="s">
        <v>5635</v>
      </c>
      <c r="C7786" s="170" t="s">
        <v>15</v>
      </c>
      <c r="D7786" s="170" t="s">
        <v>1271</v>
      </c>
      <c r="E7786" s="170">
        <v>750</v>
      </c>
      <c r="F7786" s="170">
        <v>12</v>
      </c>
      <c r="G7786" s="171">
        <v>15</v>
      </c>
      <c r="H7786" s="170" t="s">
        <v>222</v>
      </c>
      <c r="I7786" s="171">
        <v>23.99</v>
      </c>
      <c r="J7786" s="169">
        <v>1</v>
      </c>
      <c r="K7786" s="154" cm="1">
        <f t="array" ref="K7786">ROUND(
IF(C7786="Beer",
SUM(LOOKUP(2,1/(SRP!$B$8:$B$10&lt;=E7786)/(SRP!$C$8:$C$10&gt;=E7786),SRP!$D$8:$D$10)*(G7786/100)*(E7786/1000)),
IF(C7786="Spirits",
SUM(LOOKUP(2,1/(SRP!$B$2:$B$7&lt;=E7786)/(SRP!$C$2:$C$7&gt;=E7786),SRP!$D$2:$D$7)*(G7786/100)*(E7786/1000)),
IF(AND(C7786="Wine",D7786="Fortified Wines"),
SUM(LOOKUP(2,1/(SRP!$B$26:$B$29&lt;=E7786)/(SRP!$C$26:$C$29&gt;=E7786),SRP!$D$26:$D$29)*(G7786/100)*(E7786/1000)),
IF(C7786="Wine",
SUM(LOOKUP(2,1/(SRP!$B$21:$B$25&lt;=E7786)/(SRP!$C$21:$C$25&gt;=E7786),SRP!$D$21:$D$25)*(G7786/100)*(E7786/1000)),
IF(AND(C7786="Ready to Drink",D7786="RTD-One Pour Cocktail&gt;7%&lt;=14.5"),
SUM(LOOKUP(2,1/(SRP!$B$16:$B$20&lt;=E7786)/(SRP!$C$16:$C$20&gt;=E7786),SRP!$D$16:$D$20)*(G7786/100)*(E7786/1000)),
IF(C7786="Ready to Drink",
SUM(LOOKUP(2,1/(SRP!$B$11:$B$15&lt;=E7786)/(SRP!$C$11:$C$15&gt;=E7786),SRP!$D$11:$D$15)*(G7786/100)*(E7786/1000)),
0)))))),2)</f>
        <v>8.7799999999999994</v>
      </c>
      <c r="L7786" s="173" t="str">
        <f t="shared" si="121"/>
        <v>Spirits750</v>
      </c>
      <c r="M7786" s="154">
        <f>VLOOKUP(L7786,'Slope %'!C:D,2,0)</f>
        <v>7.0000000000000007E-2</v>
      </c>
    </row>
    <row r="7787" spans="1:13" x14ac:dyDescent="0.25">
      <c r="A7787" s="169">
        <v>72160</v>
      </c>
      <c r="B7787" s="170" t="s">
        <v>5636</v>
      </c>
      <c r="C7787" s="170" t="s">
        <v>263</v>
      </c>
      <c r="D7787" s="170" t="s">
        <v>806</v>
      </c>
      <c r="E7787" s="170">
        <v>2130</v>
      </c>
      <c r="F7787" s="170">
        <v>4</v>
      </c>
      <c r="G7787" s="171">
        <v>5</v>
      </c>
      <c r="H7787" s="170" t="s">
        <v>177</v>
      </c>
      <c r="I7787" s="171">
        <v>18.989999999999998</v>
      </c>
      <c r="J7787" s="169">
        <v>6</v>
      </c>
      <c r="K7787" s="154" cm="1">
        <f t="array" ref="K7787">ROUND(
IF(C7787="Beer",
SUM(LOOKUP(2,1/(SRP!$B$8:$B$10&lt;=E7787)/(SRP!$C$8:$C$10&gt;=E7787),SRP!$D$8:$D$10)*(G7787/100)*(E7787/1000)),
IF(C7787="Spirits",
SUM(LOOKUP(2,1/(SRP!$B$2:$B$7&lt;=E7787)/(SRP!$C$2:$C$7&gt;=E7787),SRP!$D$2:$D$7)*(G7787/100)*(E7787/1000)),
IF(AND(C7787="Wine",D7787="Fortified Wines"),
SUM(LOOKUP(2,1/(SRP!$B$26:$B$29&lt;=E7787)/(SRP!$C$26:$C$29&gt;=E7787),SRP!$D$26:$D$29)*(G7787/100)*(E7787/1000)),
IF(C7787="Wine",
SUM(LOOKUP(2,1/(SRP!$B$21:$B$25&lt;=E7787)/(SRP!$C$21:$C$25&gt;=E7787),SRP!$D$21:$D$25)*(G7787/100)*(E7787/1000)),
IF(AND(C7787="Ready to Drink",D7787="RTD-One Pour Cocktail&gt;7%&lt;=14.5"),
SUM(LOOKUP(2,1/(SRP!$B$16:$B$20&lt;=E7787)/(SRP!$C$16:$C$20&gt;=E7787),SRP!$D$16:$D$20)*(G7787/100)*(E7787/1000)),
IF(C7787="Ready to Drink",
SUM(LOOKUP(2,1/(SRP!$B$11:$B$15&lt;=E7787)/(SRP!$C$11:$C$15&gt;=E7787),SRP!$D$11:$D$15)*(G7787/100)*(E7787/1000)),
0)))))),2)</f>
        <v>8.31</v>
      </c>
      <c r="L7787" s="173" t="str">
        <f t="shared" si="121"/>
        <v>Ready to Drink2130</v>
      </c>
      <c r="M7787" s="154">
        <f>VLOOKUP(L7787,'Slope %'!C:D,2,0)</f>
        <v>0.1</v>
      </c>
    </row>
    <row r="7788" spans="1:13" x14ac:dyDescent="0.25">
      <c r="A7788" s="169">
        <v>72160</v>
      </c>
      <c r="B7788" s="170" t="s">
        <v>5636</v>
      </c>
      <c r="C7788" s="170" t="s">
        <v>263</v>
      </c>
      <c r="D7788" s="170" t="s">
        <v>806</v>
      </c>
      <c r="E7788" s="170">
        <v>2130</v>
      </c>
      <c r="F7788" s="170">
        <v>4</v>
      </c>
      <c r="G7788" s="171">
        <v>5</v>
      </c>
      <c r="H7788" s="170" t="s">
        <v>177</v>
      </c>
      <c r="I7788" s="171">
        <v>18.989999999999998</v>
      </c>
      <c r="J7788" s="169">
        <v>6</v>
      </c>
      <c r="K7788" s="154" cm="1">
        <f t="array" ref="K7788">ROUND(
IF(C7788="Beer",
SUM(LOOKUP(2,1/(SRP!$B$8:$B$10&lt;=E7788)/(SRP!$C$8:$C$10&gt;=E7788),SRP!$D$8:$D$10)*(G7788/100)*(E7788/1000)),
IF(C7788="Spirits",
SUM(LOOKUP(2,1/(SRP!$B$2:$B$7&lt;=E7788)/(SRP!$C$2:$C$7&gt;=E7788),SRP!$D$2:$D$7)*(G7788/100)*(E7788/1000)),
IF(AND(C7788="Wine",D7788="Fortified Wines"),
SUM(LOOKUP(2,1/(SRP!$B$26:$B$29&lt;=E7788)/(SRP!$C$26:$C$29&gt;=E7788),SRP!$D$26:$D$29)*(G7788/100)*(E7788/1000)),
IF(C7788="Wine",
SUM(LOOKUP(2,1/(SRP!$B$21:$B$25&lt;=E7788)/(SRP!$C$21:$C$25&gt;=E7788),SRP!$D$21:$D$25)*(G7788/100)*(E7788/1000)),
IF(AND(C7788="Ready to Drink",D7788="RTD-One Pour Cocktail&gt;7%&lt;=14.5"),
SUM(LOOKUP(2,1/(SRP!$B$16:$B$20&lt;=E7788)/(SRP!$C$16:$C$20&gt;=E7788),SRP!$D$16:$D$20)*(G7788/100)*(E7788/1000)),
IF(C7788="Ready to Drink",
SUM(LOOKUP(2,1/(SRP!$B$11:$B$15&lt;=E7788)/(SRP!$C$11:$C$15&gt;=E7788),SRP!$D$11:$D$15)*(G7788/100)*(E7788/1000)),
0)))))),2)</f>
        <v>8.31</v>
      </c>
      <c r="L7788" s="173" t="str">
        <f t="shared" si="121"/>
        <v>Ready to Drink2130</v>
      </c>
      <c r="M7788" s="154">
        <f>VLOOKUP(L7788,'Slope %'!C:D,2,0)</f>
        <v>0.1</v>
      </c>
    </row>
    <row r="7789" spans="1:13" x14ac:dyDescent="0.25">
      <c r="A7789" s="169">
        <v>72163</v>
      </c>
      <c r="B7789" s="170" t="s">
        <v>5637</v>
      </c>
      <c r="C7789" s="170" t="s">
        <v>263</v>
      </c>
      <c r="D7789" s="170" t="s">
        <v>1938</v>
      </c>
      <c r="E7789" s="170">
        <v>58600</v>
      </c>
      <c r="F7789" s="170">
        <v>1</v>
      </c>
      <c r="G7789" s="171">
        <v>5</v>
      </c>
      <c r="H7789" s="170" t="s">
        <v>342</v>
      </c>
      <c r="I7789" s="171">
        <v>250.61</v>
      </c>
      <c r="J7789" s="169">
        <v>1</v>
      </c>
      <c r="K7789" s="154" cm="1">
        <f t="array" ref="K7789">ROUND(
IF(C7789="Beer",
SUM(LOOKUP(2,1/(SRP!$B$8:$B$10&lt;=E7789)/(SRP!$C$8:$C$10&gt;=E7789),SRP!$D$8:$D$10)*(G7789/100)*(E7789/1000)),
IF(C7789="Spirits",
SUM(LOOKUP(2,1/(SRP!$B$2:$B$7&lt;=E7789)/(SRP!$C$2:$C$7&gt;=E7789),SRP!$D$2:$D$7)*(G7789/100)*(E7789/1000)),
IF(AND(C7789="Wine",D7789="Fortified Wines"),
SUM(LOOKUP(2,1/(SRP!$B$26:$B$29&lt;=E7789)/(SRP!$C$26:$C$29&gt;=E7789),SRP!$D$26:$D$29)*(G7789/100)*(E7789/1000)),
IF(C7789="Wine",
SUM(LOOKUP(2,1/(SRP!$B$21:$B$25&lt;=E7789)/(SRP!$C$21:$C$25&gt;=E7789),SRP!$D$21:$D$25)*(G7789/100)*(E7789/1000)),
IF(AND(C7789="Ready to Drink",D7789="RTD-One Pour Cocktail&gt;7%&lt;=14.5"),
SUM(LOOKUP(2,1/(SRP!$B$16:$B$20&lt;=E7789)/(SRP!$C$16:$C$20&gt;=E7789),SRP!$D$16:$D$20)*(G7789/100)*(E7789/1000)),
IF(C7789="Ready to Drink",
SUM(LOOKUP(2,1/(SRP!$B$11:$B$15&lt;=E7789)/(SRP!$C$11:$C$15&gt;=E7789),SRP!$D$11:$D$15)*(G7789/100)*(E7789/1000)),
0)))))),2)</f>
        <v>228.75</v>
      </c>
      <c r="L7789" s="173" t="str">
        <f t="shared" si="121"/>
        <v>Ready to Drink58600</v>
      </c>
      <c r="M7789" s="154" t="e">
        <f>VLOOKUP(L7789,'Slope %'!C:D,2,0)</f>
        <v>#N/A</v>
      </c>
    </row>
    <row r="7790" spans="1:13" x14ac:dyDescent="0.25">
      <c r="A7790" s="169">
        <v>72163</v>
      </c>
      <c r="B7790" s="170" t="s">
        <v>5637</v>
      </c>
      <c r="C7790" s="170" t="s">
        <v>263</v>
      </c>
      <c r="D7790" s="170" t="s">
        <v>1938</v>
      </c>
      <c r="E7790" s="170">
        <v>58600</v>
      </c>
      <c r="F7790" s="170">
        <v>1</v>
      </c>
      <c r="G7790" s="171">
        <v>5</v>
      </c>
      <c r="H7790" s="170" t="s">
        <v>342</v>
      </c>
      <c r="I7790" s="171">
        <v>250.61</v>
      </c>
      <c r="J7790" s="169">
        <v>1</v>
      </c>
      <c r="K7790" s="154" cm="1">
        <f t="array" ref="K7790">ROUND(
IF(C7790="Beer",
SUM(LOOKUP(2,1/(SRP!$B$8:$B$10&lt;=E7790)/(SRP!$C$8:$C$10&gt;=E7790),SRP!$D$8:$D$10)*(G7790/100)*(E7790/1000)),
IF(C7790="Spirits",
SUM(LOOKUP(2,1/(SRP!$B$2:$B$7&lt;=E7790)/(SRP!$C$2:$C$7&gt;=E7790),SRP!$D$2:$D$7)*(G7790/100)*(E7790/1000)),
IF(AND(C7790="Wine",D7790="Fortified Wines"),
SUM(LOOKUP(2,1/(SRP!$B$26:$B$29&lt;=E7790)/(SRP!$C$26:$C$29&gt;=E7790),SRP!$D$26:$D$29)*(G7790/100)*(E7790/1000)),
IF(C7790="Wine",
SUM(LOOKUP(2,1/(SRP!$B$21:$B$25&lt;=E7790)/(SRP!$C$21:$C$25&gt;=E7790),SRP!$D$21:$D$25)*(G7790/100)*(E7790/1000)),
IF(AND(C7790="Ready to Drink",D7790="RTD-One Pour Cocktail&gt;7%&lt;=14.5"),
SUM(LOOKUP(2,1/(SRP!$B$16:$B$20&lt;=E7790)/(SRP!$C$16:$C$20&gt;=E7790),SRP!$D$16:$D$20)*(G7790/100)*(E7790/1000)),
IF(C7790="Ready to Drink",
SUM(LOOKUP(2,1/(SRP!$B$11:$B$15&lt;=E7790)/(SRP!$C$11:$C$15&gt;=E7790),SRP!$D$11:$D$15)*(G7790/100)*(E7790/1000)),
0)))))),2)</f>
        <v>228.75</v>
      </c>
      <c r="L7790" s="173" t="str">
        <f t="shared" si="121"/>
        <v>Ready to Drink58600</v>
      </c>
      <c r="M7790" s="154" t="e">
        <f>VLOOKUP(L7790,'Slope %'!C:D,2,0)</f>
        <v>#N/A</v>
      </c>
    </row>
    <row r="7791" spans="1:13" x14ac:dyDescent="0.25">
      <c r="A7791" s="169">
        <v>72165</v>
      </c>
      <c r="B7791" s="170" t="s">
        <v>5638</v>
      </c>
      <c r="C7791" s="170" t="s">
        <v>263</v>
      </c>
      <c r="D7791" s="170" t="s">
        <v>806</v>
      </c>
      <c r="E7791" s="170">
        <v>473</v>
      </c>
      <c r="F7791" s="170">
        <v>24</v>
      </c>
      <c r="G7791" s="171">
        <v>5</v>
      </c>
      <c r="H7791" s="170" t="s">
        <v>177</v>
      </c>
      <c r="I7791" s="171">
        <v>4.09</v>
      </c>
      <c r="J7791" s="169">
        <v>1</v>
      </c>
      <c r="K7791" s="154" cm="1">
        <f t="array" ref="K7791">ROUND(
IF(C7791="Beer",
SUM(LOOKUP(2,1/(SRP!$B$8:$B$10&lt;=E7791)/(SRP!$C$8:$C$10&gt;=E7791),SRP!$D$8:$D$10)*(G7791/100)*(E7791/1000)),
IF(C7791="Spirits",
SUM(LOOKUP(2,1/(SRP!$B$2:$B$7&lt;=E7791)/(SRP!$C$2:$C$7&gt;=E7791),SRP!$D$2:$D$7)*(G7791/100)*(E7791/1000)),
IF(AND(C7791="Wine",D7791="Fortified Wines"),
SUM(LOOKUP(2,1/(SRP!$B$26:$B$29&lt;=E7791)/(SRP!$C$26:$C$29&gt;=E7791),SRP!$D$26:$D$29)*(G7791/100)*(E7791/1000)),
IF(C7791="Wine",
SUM(LOOKUP(2,1/(SRP!$B$21:$B$25&lt;=E7791)/(SRP!$C$21:$C$25&gt;=E7791),SRP!$D$21:$D$25)*(G7791/100)*(E7791/1000)),
IF(AND(C7791="Ready to Drink",D7791="RTD-One Pour Cocktail&gt;7%&lt;=14.5"),
SUM(LOOKUP(2,1/(SRP!$B$16:$B$20&lt;=E7791)/(SRP!$C$16:$C$20&gt;=E7791),SRP!$D$16:$D$20)*(G7791/100)*(E7791/1000)),
IF(C7791="Ready to Drink",
SUM(LOOKUP(2,1/(SRP!$B$11:$B$15&lt;=E7791)/(SRP!$C$11:$C$15&gt;=E7791),SRP!$D$11:$D$15)*(G7791/100)*(E7791/1000)),
0)))))),2)</f>
        <v>1.96</v>
      </c>
      <c r="L7791" s="173" t="str">
        <f t="shared" si="121"/>
        <v>Ready to Drink473</v>
      </c>
      <c r="M7791" s="154">
        <f>VLOOKUP(L7791,'Slope %'!C:D,2,0)</f>
        <v>0.12</v>
      </c>
    </row>
    <row r="7792" spans="1:13" x14ac:dyDescent="0.25">
      <c r="A7792" s="169">
        <v>72165</v>
      </c>
      <c r="B7792" s="170" t="s">
        <v>5638</v>
      </c>
      <c r="C7792" s="170" t="s">
        <v>263</v>
      </c>
      <c r="D7792" s="170" t="s">
        <v>806</v>
      </c>
      <c r="E7792" s="170">
        <v>473</v>
      </c>
      <c r="F7792" s="170">
        <v>24</v>
      </c>
      <c r="G7792" s="171">
        <v>5</v>
      </c>
      <c r="H7792" s="170" t="s">
        <v>177</v>
      </c>
      <c r="I7792" s="171">
        <v>4.09</v>
      </c>
      <c r="J7792" s="169">
        <v>1</v>
      </c>
      <c r="K7792" s="154" cm="1">
        <f t="array" ref="K7792">ROUND(
IF(C7792="Beer",
SUM(LOOKUP(2,1/(SRP!$B$8:$B$10&lt;=E7792)/(SRP!$C$8:$C$10&gt;=E7792),SRP!$D$8:$D$10)*(G7792/100)*(E7792/1000)),
IF(C7792="Spirits",
SUM(LOOKUP(2,1/(SRP!$B$2:$B$7&lt;=E7792)/(SRP!$C$2:$C$7&gt;=E7792),SRP!$D$2:$D$7)*(G7792/100)*(E7792/1000)),
IF(AND(C7792="Wine",D7792="Fortified Wines"),
SUM(LOOKUP(2,1/(SRP!$B$26:$B$29&lt;=E7792)/(SRP!$C$26:$C$29&gt;=E7792),SRP!$D$26:$D$29)*(G7792/100)*(E7792/1000)),
IF(C7792="Wine",
SUM(LOOKUP(2,1/(SRP!$B$21:$B$25&lt;=E7792)/(SRP!$C$21:$C$25&gt;=E7792),SRP!$D$21:$D$25)*(G7792/100)*(E7792/1000)),
IF(AND(C7792="Ready to Drink",D7792="RTD-One Pour Cocktail&gt;7%&lt;=14.5"),
SUM(LOOKUP(2,1/(SRP!$B$16:$B$20&lt;=E7792)/(SRP!$C$16:$C$20&gt;=E7792),SRP!$D$16:$D$20)*(G7792/100)*(E7792/1000)),
IF(C7792="Ready to Drink",
SUM(LOOKUP(2,1/(SRP!$B$11:$B$15&lt;=E7792)/(SRP!$C$11:$C$15&gt;=E7792),SRP!$D$11:$D$15)*(G7792/100)*(E7792/1000)),
0)))))),2)</f>
        <v>1.96</v>
      </c>
      <c r="L7792" s="173" t="str">
        <f t="shared" si="121"/>
        <v>Ready to Drink473</v>
      </c>
      <c r="M7792" s="154">
        <f>VLOOKUP(L7792,'Slope %'!C:D,2,0)</f>
        <v>0.12</v>
      </c>
    </row>
    <row r="7793" spans="1:13" x14ac:dyDescent="0.25">
      <c r="A7793" s="169">
        <v>72175</v>
      </c>
      <c r="B7793" s="170" t="s">
        <v>5639</v>
      </c>
      <c r="C7793" s="170" t="s">
        <v>263</v>
      </c>
      <c r="D7793" s="170" t="s">
        <v>1938</v>
      </c>
      <c r="E7793" s="170">
        <v>58600</v>
      </c>
      <c r="F7793" s="170">
        <v>1</v>
      </c>
      <c r="G7793" s="171">
        <v>5</v>
      </c>
      <c r="H7793" s="170" t="s">
        <v>342</v>
      </c>
      <c r="I7793" s="171">
        <v>250.61</v>
      </c>
      <c r="J7793" s="169">
        <v>1</v>
      </c>
      <c r="K7793" s="154" cm="1">
        <f t="array" ref="K7793">ROUND(
IF(C7793="Beer",
SUM(LOOKUP(2,1/(SRP!$B$8:$B$10&lt;=E7793)/(SRP!$C$8:$C$10&gt;=E7793),SRP!$D$8:$D$10)*(G7793/100)*(E7793/1000)),
IF(C7793="Spirits",
SUM(LOOKUP(2,1/(SRP!$B$2:$B$7&lt;=E7793)/(SRP!$C$2:$C$7&gt;=E7793),SRP!$D$2:$D$7)*(G7793/100)*(E7793/1000)),
IF(AND(C7793="Wine",D7793="Fortified Wines"),
SUM(LOOKUP(2,1/(SRP!$B$26:$B$29&lt;=E7793)/(SRP!$C$26:$C$29&gt;=E7793),SRP!$D$26:$D$29)*(G7793/100)*(E7793/1000)),
IF(C7793="Wine",
SUM(LOOKUP(2,1/(SRP!$B$21:$B$25&lt;=E7793)/(SRP!$C$21:$C$25&gt;=E7793),SRP!$D$21:$D$25)*(G7793/100)*(E7793/1000)),
IF(AND(C7793="Ready to Drink",D7793="RTD-One Pour Cocktail&gt;7%&lt;=14.5"),
SUM(LOOKUP(2,1/(SRP!$B$16:$B$20&lt;=E7793)/(SRP!$C$16:$C$20&gt;=E7793),SRP!$D$16:$D$20)*(G7793/100)*(E7793/1000)),
IF(C7793="Ready to Drink",
SUM(LOOKUP(2,1/(SRP!$B$11:$B$15&lt;=E7793)/(SRP!$C$11:$C$15&gt;=E7793),SRP!$D$11:$D$15)*(G7793/100)*(E7793/1000)),
0)))))),2)</f>
        <v>228.75</v>
      </c>
      <c r="L7793" s="173" t="str">
        <f t="shared" si="121"/>
        <v>Ready to Drink58600</v>
      </c>
      <c r="M7793" s="154" t="e">
        <f>VLOOKUP(L7793,'Slope %'!C:D,2,0)</f>
        <v>#N/A</v>
      </c>
    </row>
    <row r="7794" spans="1:13" x14ac:dyDescent="0.25">
      <c r="A7794" s="169">
        <v>72175</v>
      </c>
      <c r="B7794" s="170" t="s">
        <v>5639</v>
      </c>
      <c r="C7794" s="170" t="s">
        <v>263</v>
      </c>
      <c r="D7794" s="170" t="s">
        <v>1938</v>
      </c>
      <c r="E7794" s="170">
        <v>58600</v>
      </c>
      <c r="F7794" s="170">
        <v>1</v>
      </c>
      <c r="G7794" s="171">
        <v>5</v>
      </c>
      <c r="H7794" s="170" t="s">
        <v>342</v>
      </c>
      <c r="I7794" s="171">
        <v>250.61</v>
      </c>
      <c r="J7794" s="169">
        <v>1</v>
      </c>
      <c r="K7794" s="154" cm="1">
        <f t="array" ref="K7794">ROUND(
IF(C7794="Beer",
SUM(LOOKUP(2,1/(SRP!$B$8:$B$10&lt;=E7794)/(SRP!$C$8:$C$10&gt;=E7794),SRP!$D$8:$D$10)*(G7794/100)*(E7794/1000)),
IF(C7794="Spirits",
SUM(LOOKUP(2,1/(SRP!$B$2:$B$7&lt;=E7794)/(SRP!$C$2:$C$7&gt;=E7794),SRP!$D$2:$D$7)*(G7794/100)*(E7794/1000)),
IF(AND(C7794="Wine",D7794="Fortified Wines"),
SUM(LOOKUP(2,1/(SRP!$B$26:$B$29&lt;=E7794)/(SRP!$C$26:$C$29&gt;=E7794),SRP!$D$26:$D$29)*(G7794/100)*(E7794/1000)),
IF(C7794="Wine",
SUM(LOOKUP(2,1/(SRP!$B$21:$B$25&lt;=E7794)/(SRP!$C$21:$C$25&gt;=E7794),SRP!$D$21:$D$25)*(G7794/100)*(E7794/1000)),
IF(AND(C7794="Ready to Drink",D7794="RTD-One Pour Cocktail&gt;7%&lt;=14.5"),
SUM(LOOKUP(2,1/(SRP!$B$16:$B$20&lt;=E7794)/(SRP!$C$16:$C$20&gt;=E7794),SRP!$D$16:$D$20)*(G7794/100)*(E7794/1000)),
IF(C7794="Ready to Drink",
SUM(LOOKUP(2,1/(SRP!$B$11:$B$15&lt;=E7794)/(SRP!$C$11:$C$15&gt;=E7794),SRP!$D$11:$D$15)*(G7794/100)*(E7794/1000)),
0)))))),2)</f>
        <v>228.75</v>
      </c>
      <c r="L7794" s="173" t="str">
        <f t="shared" si="121"/>
        <v>Ready to Drink58600</v>
      </c>
      <c r="M7794" s="154" t="e">
        <f>VLOOKUP(L7794,'Slope %'!C:D,2,0)</f>
        <v>#N/A</v>
      </c>
    </row>
    <row r="7795" spans="1:13" x14ac:dyDescent="0.25">
      <c r="A7795" s="169">
        <v>72177</v>
      </c>
      <c r="B7795" s="170" t="s">
        <v>5640</v>
      </c>
      <c r="C7795" s="170" t="s">
        <v>24</v>
      </c>
      <c r="D7795" s="170" t="s">
        <v>31</v>
      </c>
      <c r="E7795" s="170">
        <v>750</v>
      </c>
      <c r="F7795" s="170">
        <v>6</v>
      </c>
      <c r="G7795" s="171">
        <v>14.5</v>
      </c>
      <c r="H7795" s="170" t="s">
        <v>182</v>
      </c>
      <c r="I7795" s="171">
        <v>66.989999999999995</v>
      </c>
      <c r="J7795" s="169">
        <v>1</v>
      </c>
      <c r="K7795" s="154" cm="1">
        <f t="array" ref="K7795">ROUND(
IF(C7795="Beer",
SUM(LOOKUP(2,1/(SRP!$B$8:$B$10&lt;=E7795)/(SRP!$C$8:$C$10&gt;=E7795),SRP!$D$8:$D$10)*(G7795/100)*(E7795/1000)),
IF(C7795="Spirits",
SUM(LOOKUP(2,1/(SRP!$B$2:$B$7&lt;=E7795)/(SRP!$C$2:$C$7&gt;=E7795),SRP!$D$2:$D$7)*(G7795/100)*(E7795/1000)),
IF(AND(C7795="Wine",D7795="Fortified Wines"),
SUM(LOOKUP(2,1/(SRP!$B$26:$B$29&lt;=E7795)/(SRP!$C$26:$C$29&gt;=E7795),SRP!$D$26:$D$29)*(G7795/100)*(E7795/1000)),
IF(C7795="Wine",
SUM(LOOKUP(2,1/(SRP!$B$21:$B$25&lt;=E7795)/(SRP!$C$21:$C$25&gt;=E7795),SRP!$D$21:$D$25)*(G7795/100)*(E7795/1000)),
IF(AND(C7795="Ready to Drink",D7795="RTD-One Pour Cocktail&gt;7%&lt;=14.5"),
SUM(LOOKUP(2,1/(SRP!$B$16:$B$20&lt;=E7795)/(SRP!$C$16:$C$20&gt;=E7795),SRP!$D$16:$D$20)*(G7795/100)*(E7795/1000)),
IF(C7795="Ready to Drink",
SUM(LOOKUP(2,1/(SRP!$B$11:$B$15&lt;=E7795)/(SRP!$C$11:$C$15&gt;=E7795),SRP!$D$11:$D$15)*(G7795/100)*(E7795/1000)),
0)))))),2)</f>
        <v>8.49</v>
      </c>
      <c r="L7795" s="173" t="str">
        <f t="shared" si="121"/>
        <v>Wine750</v>
      </c>
      <c r="M7795" s="154">
        <f>VLOOKUP(L7795,'Slope %'!C:D,2,0)</f>
        <v>0.1</v>
      </c>
    </row>
    <row r="7796" spans="1:13" x14ac:dyDescent="0.25">
      <c r="A7796" s="169">
        <v>72178</v>
      </c>
      <c r="B7796" s="170" t="s">
        <v>5641</v>
      </c>
      <c r="C7796" s="170" t="s">
        <v>263</v>
      </c>
      <c r="D7796" s="170" t="s">
        <v>1938</v>
      </c>
      <c r="E7796" s="170">
        <v>58600</v>
      </c>
      <c r="F7796" s="170">
        <v>1</v>
      </c>
      <c r="G7796" s="171">
        <v>5</v>
      </c>
      <c r="H7796" s="170" t="s">
        <v>342</v>
      </c>
      <c r="I7796" s="171">
        <v>250.61</v>
      </c>
      <c r="J7796" s="169">
        <v>1</v>
      </c>
      <c r="K7796" s="154" cm="1">
        <f t="array" ref="K7796">ROUND(
IF(C7796="Beer",
SUM(LOOKUP(2,1/(SRP!$B$8:$B$10&lt;=E7796)/(SRP!$C$8:$C$10&gt;=E7796),SRP!$D$8:$D$10)*(G7796/100)*(E7796/1000)),
IF(C7796="Spirits",
SUM(LOOKUP(2,1/(SRP!$B$2:$B$7&lt;=E7796)/(SRP!$C$2:$C$7&gt;=E7796),SRP!$D$2:$D$7)*(G7796/100)*(E7796/1000)),
IF(AND(C7796="Wine",D7796="Fortified Wines"),
SUM(LOOKUP(2,1/(SRP!$B$26:$B$29&lt;=E7796)/(SRP!$C$26:$C$29&gt;=E7796),SRP!$D$26:$D$29)*(G7796/100)*(E7796/1000)),
IF(C7796="Wine",
SUM(LOOKUP(2,1/(SRP!$B$21:$B$25&lt;=E7796)/(SRP!$C$21:$C$25&gt;=E7796),SRP!$D$21:$D$25)*(G7796/100)*(E7796/1000)),
IF(AND(C7796="Ready to Drink",D7796="RTD-One Pour Cocktail&gt;7%&lt;=14.5"),
SUM(LOOKUP(2,1/(SRP!$B$16:$B$20&lt;=E7796)/(SRP!$C$16:$C$20&gt;=E7796),SRP!$D$16:$D$20)*(G7796/100)*(E7796/1000)),
IF(C7796="Ready to Drink",
SUM(LOOKUP(2,1/(SRP!$B$11:$B$15&lt;=E7796)/(SRP!$C$11:$C$15&gt;=E7796),SRP!$D$11:$D$15)*(G7796/100)*(E7796/1000)),
0)))))),2)</f>
        <v>228.75</v>
      </c>
      <c r="L7796" s="173" t="str">
        <f t="shared" si="121"/>
        <v>Ready to Drink58600</v>
      </c>
      <c r="M7796" s="154" t="e">
        <f>VLOOKUP(L7796,'Slope %'!C:D,2,0)</f>
        <v>#N/A</v>
      </c>
    </row>
    <row r="7797" spans="1:13" x14ac:dyDescent="0.25">
      <c r="A7797" s="169">
        <v>72178</v>
      </c>
      <c r="B7797" s="170" t="s">
        <v>5641</v>
      </c>
      <c r="C7797" s="170" t="s">
        <v>263</v>
      </c>
      <c r="D7797" s="170" t="s">
        <v>1938</v>
      </c>
      <c r="E7797" s="170">
        <v>58600</v>
      </c>
      <c r="F7797" s="170">
        <v>1</v>
      </c>
      <c r="G7797" s="171">
        <v>5</v>
      </c>
      <c r="H7797" s="170" t="s">
        <v>342</v>
      </c>
      <c r="I7797" s="171">
        <v>250.61</v>
      </c>
      <c r="J7797" s="169">
        <v>1</v>
      </c>
      <c r="K7797" s="154" cm="1">
        <f t="array" ref="K7797">ROUND(
IF(C7797="Beer",
SUM(LOOKUP(2,1/(SRP!$B$8:$B$10&lt;=E7797)/(SRP!$C$8:$C$10&gt;=E7797),SRP!$D$8:$D$10)*(G7797/100)*(E7797/1000)),
IF(C7797="Spirits",
SUM(LOOKUP(2,1/(SRP!$B$2:$B$7&lt;=E7797)/(SRP!$C$2:$C$7&gt;=E7797),SRP!$D$2:$D$7)*(G7797/100)*(E7797/1000)),
IF(AND(C7797="Wine",D7797="Fortified Wines"),
SUM(LOOKUP(2,1/(SRP!$B$26:$B$29&lt;=E7797)/(SRP!$C$26:$C$29&gt;=E7797),SRP!$D$26:$D$29)*(G7797/100)*(E7797/1000)),
IF(C7797="Wine",
SUM(LOOKUP(2,1/(SRP!$B$21:$B$25&lt;=E7797)/(SRP!$C$21:$C$25&gt;=E7797),SRP!$D$21:$D$25)*(G7797/100)*(E7797/1000)),
IF(AND(C7797="Ready to Drink",D7797="RTD-One Pour Cocktail&gt;7%&lt;=14.5"),
SUM(LOOKUP(2,1/(SRP!$B$16:$B$20&lt;=E7797)/(SRP!$C$16:$C$20&gt;=E7797),SRP!$D$16:$D$20)*(G7797/100)*(E7797/1000)),
IF(C7797="Ready to Drink",
SUM(LOOKUP(2,1/(SRP!$B$11:$B$15&lt;=E7797)/(SRP!$C$11:$C$15&gt;=E7797),SRP!$D$11:$D$15)*(G7797/100)*(E7797/1000)),
0)))))),2)</f>
        <v>228.75</v>
      </c>
      <c r="L7797" s="173" t="str">
        <f t="shared" si="121"/>
        <v>Ready to Drink58600</v>
      </c>
      <c r="M7797" s="154" t="e">
        <f>VLOOKUP(L7797,'Slope %'!C:D,2,0)</f>
        <v>#N/A</v>
      </c>
    </row>
    <row r="7798" spans="1:13" x14ac:dyDescent="0.25">
      <c r="A7798" s="169">
        <v>72190</v>
      </c>
      <c r="B7798" s="170" t="s">
        <v>5642</v>
      </c>
      <c r="C7798" s="170" t="s">
        <v>24</v>
      </c>
      <c r="D7798" s="170" t="s">
        <v>148</v>
      </c>
      <c r="E7798" s="170">
        <v>750</v>
      </c>
      <c r="F7798" s="170">
        <v>12</v>
      </c>
      <c r="G7798" s="171">
        <v>14</v>
      </c>
      <c r="H7798" s="170" t="s">
        <v>2361</v>
      </c>
      <c r="I7798" s="171">
        <v>24.99</v>
      </c>
      <c r="J7798" s="169">
        <v>1</v>
      </c>
      <c r="K7798" s="154" cm="1">
        <f t="array" ref="K7798">ROUND(
IF(C7798="Beer",
SUM(LOOKUP(2,1/(SRP!$B$8:$B$10&lt;=E7798)/(SRP!$C$8:$C$10&gt;=E7798),SRP!$D$8:$D$10)*(G7798/100)*(E7798/1000)),
IF(C7798="Spirits",
SUM(LOOKUP(2,1/(SRP!$B$2:$B$7&lt;=E7798)/(SRP!$C$2:$C$7&gt;=E7798),SRP!$D$2:$D$7)*(G7798/100)*(E7798/1000)),
IF(AND(C7798="Wine",D7798="Fortified Wines"),
SUM(LOOKUP(2,1/(SRP!$B$26:$B$29&lt;=E7798)/(SRP!$C$26:$C$29&gt;=E7798),SRP!$D$26:$D$29)*(G7798/100)*(E7798/1000)),
IF(C7798="Wine",
SUM(LOOKUP(2,1/(SRP!$B$21:$B$25&lt;=E7798)/(SRP!$C$21:$C$25&gt;=E7798),SRP!$D$21:$D$25)*(G7798/100)*(E7798/1000)),
IF(AND(C7798="Ready to Drink",D7798="RTD-One Pour Cocktail&gt;7%&lt;=14.5"),
SUM(LOOKUP(2,1/(SRP!$B$16:$B$20&lt;=E7798)/(SRP!$C$16:$C$20&gt;=E7798),SRP!$D$16:$D$20)*(G7798/100)*(E7798/1000)),
IF(C7798="Ready to Drink",
SUM(LOOKUP(2,1/(SRP!$B$11:$B$15&lt;=E7798)/(SRP!$C$11:$C$15&gt;=E7798),SRP!$D$11:$D$15)*(G7798/100)*(E7798/1000)),
0)))))),2)</f>
        <v>8.1999999999999993</v>
      </c>
      <c r="L7798" s="173" t="str">
        <f t="shared" si="121"/>
        <v>Wine750</v>
      </c>
      <c r="M7798" s="154">
        <f>VLOOKUP(L7798,'Slope %'!C:D,2,0)</f>
        <v>0.1</v>
      </c>
    </row>
    <row r="7799" spans="1:13" x14ac:dyDescent="0.25">
      <c r="A7799" s="169">
        <v>72194</v>
      </c>
      <c r="B7799" s="170" t="s">
        <v>5643</v>
      </c>
      <c r="C7799" s="170" t="s">
        <v>263</v>
      </c>
      <c r="D7799" s="170" t="s">
        <v>1938</v>
      </c>
      <c r="E7799" s="170">
        <v>58600</v>
      </c>
      <c r="F7799" s="170">
        <v>1</v>
      </c>
      <c r="G7799" s="171">
        <v>5</v>
      </c>
      <c r="H7799" s="170" t="s">
        <v>342</v>
      </c>
      <c r="I7799" s="171">
        <v>250.61</v>
      </c>
      <c r="J7799" s="169">
        <v>1</v>
      </c>
      <c r="K7799" s="154" cm="1">
        <f t="array" ref="K7799">ROUND(
IF(C7799="Beer",
SUM(LOOKUP(2,1/(SRP!$B$8:$B$10&lt;=E7799)/(SRP!$C$8:$C$10&gt;=E7799),SRP!$D$8:$D$10)*(G7799/100)*(E7799/1000)),
IF(C7799="Spirits",
SUM(LOOKUP(2,1/(SRP!$B$2:$B$7&lt;=E7799)/(SRP!$C$2:$C$7&gt;=E7799),SRP!$D$2:$D$7)*(G7799/100)*(E7799/1000)),
IF(AND(C7799="Wine",D7799="Fortified Wines"),
SUM(LOOKUP(2,1/(SRP!$B$26:$B$29&lt;=E7799)/(SRP!$C$26:$C$29&gt;=E7799),SRP!$D$26:$D$29)*(G7799/100)*(E7799/1000)),
IF(C7799="Wine",
SUM(LOOKUP(2,1/(SRP!$B$21:$B$25&lt;=E7799)/(SRP!$C$21:$C$25&gt;=E7799),SRP!$D$21:$D$25)*(G7799/100)*(E7799/1000)),
IF(AND(C7799="Ready to Drink",D7799="RTD-One Pour Cocktail&gt;7%&lt;=14.5"),
SUM(LOOKUP(2,1/(SRP!$B$16:$B$20&lt;=E7799)/(SRP!$C$16:$C$20&gt;=E7799),SRP!$D$16:$D$20)*(G7799/100)*(E7799/1000)),
IF(C7799="Ready to Drink",
SUM(LOOKUP(2,1/(SRP!$B$11:$B$15&lt;=E7799)/(SRP!$C$11:$C$15&gt;=E7799),SRP!$D$11:$D$15)*(G7799/100)*(E7799/1000)),
0)))))),2)</f>
        <v>228.75</v>
      </c>
      <c r="L7799" s="173" t="str">
        <f t="shared" si="121"/>
        <v>Ready to Drink58600</v>
      </c>
      <c r="M7799" s="154" t="e">
        <f>VLOOKUP(L7799,'Slope %'!C:D,2,0)</f>
        <v>#N/A</v>
      </c>
    </row>
    <row r="7800" spans="1:13" x14ac:dyDescent="0.25">
      <c r="A7800" s="169">
        <v>72194</v>
      </c>
      <c r="B7800" s="170" t="s">
        <v>5643</v>
      </c>
      <c r="C7800" s="170" t="s">
        <v>263</v>
      </c>
      <c r="D7800" s="170" t="s">
        <v>1938</v>
      </c>
      <c r="E7800" s="170">
        <v>58600</v>
      </c>
      <c r="F7800" s="170">
        <v>1</v>
      </c>
      <c r="G7800" s="171">
        <v>5</v>
      </c>
      <c r="H7800" s="170" t="s">
        <v>342</v>
      </c>
      <c r="I7800" s="171">
        <v>250.61</v>
      </c>
      <c r="J7800" s="169">
        <v>1</v>
      </c>
      <c r="K7800" s="154" cm="1">
        <f t="array" ref="K7800">ROUND(
IF(C7800="Beer",
SUM(LOOKUP(2,1/(SRP!$B$8:$B$10&lt;=E7800)/(SRP!$C$8:$C$10&gt;=E7800),SRP!$D$8:$D$10)*(G7800/100)*(E7800/1000)),
IF(C7800="Spirits",
SUM(LOOKUP(2,1/(SRP!$B$2:$B$7&lt;=E7800)/(SRP!$C$2:$C$7&gt;=E7800),SRP!$D$2:$D$7)*(G7800/100)*(E7800/1000)),
IF(AND(C7800="Wine",D7800="Fortified Wines"),
SUM(LOOKUP(2,1/(SRP!$B$26:$B$29&lt;=E7800)/(SRP!$C$26:$C$29&gt;=E7800),SRP!$D$26:$D$29)*(G7800/100)*(E7800/1000)),
IF(C7800="Wine",
SUM(LOOKUP(2,1/(SRP!$B$21:$B$25&lt;=E7800)/(SRP!$C$21:$C$25&gt;=E7800),SRP!$D$21:$D$25)*(G7800/100)*(E7800/1000)),
IF(AND(C7800="Ready to Drink",D7800="RTD-One Pour Cocktail&gt;7%&lt;=14.5"),
SUM(LOOKUP(2,1/(SRP!$B$16:$B$20&lt;=E7800)/(SRP!$C$16:$C$20&gt;=E7800),SRP!$D$16:$D$20)*(G7800/100)*(E7800/1000)),
IF(C7800="Ready to Drink",
SUM(LOOKUP(2,1/(SRP!$B$11:$B$15&lt;=E7800)/(SRP!$C$11:$C$15&gt;=E7800),SRP!$D$11:$D$15)*(G7800/100)*(E7800/1000)),
0)))))),2)</f>
        <v>228.75</v>
      </c>
      <c r="L7800" s="173" t="str">
        <f t="shared" si="121"/>
        <v>Ready to Drink58600</v>
      </c>
      <c r="M7800" s="154" t="e">
        <f>VLOOKUP(L7800,'Slope %'!C:D,2,0)</f>
        <v>#N/A</v>
      </c>
    </row>
    <row r="7801" spans="1:13" x14ac:dyDescent="0.25">
      <c r="A7801" s="169">
        <v>72195</v>
      </c>
      <c r="B7801" s="170" t="s">
        <v>5644</v>
      </c>
      <c r="C7801" s="170" t="s">
        <v>24</v>
      </c>
      <c r="D7801" s="170" t="s">
        <v>34</v>
      </c>
      <c r="E7801" s="170">
        <v>750</v>
      </c>
      <c r="F7801" s="170">
        <v>12</v>
      </c>
      <c r="G7801" s="171">
        <v>6</v>
      </c>
      <c r="H7801" s="170" t="s">
        <v>378</v>
      </c>
      <c r="I7801" s="171">
        <v>22.99</v>
      </c>
      <c r="J7801" s="169">
        <v>1</v>
      </c>
      <c r="K7801" s="154" cm="1">
        <f t="array" ref="K7801">ROUND(
IF(C7801="Beer",
SUM(LOOKUP(2,1/(SRP!$B$8:$B$10&lt;=E7801)/(SRP!$C$8:$C$10&gt;=E7801),SRP!$D$8:$D$10)*(G7801/100)*(E7801/1000)),
IF(C7801="Spirits",
SUM(LOOKUP(2,1/(SRP!$B$2:$B$7&lt;=E7801)/(SRP!$C$2:$C$7&gt;=E7801),SRP!$D$2:$D$7)*(G7801/100)*(E7801/1000)),
IF(AND(C7801="Wine",D7801="Fortified Wines"),
SUM(LOOKUP(2,1/(SRP!$B$26:$B$29&lt;=E7801)/(SRP!$C$26:$C$29&gt;=E7801),SRP!$D$26:$D$29)*(G7801/100)*(E7801/1000)),
IF(C7801="Wine",
SUM(LOOKUP(2,1/(SRP!$B$21:$B$25&lt;=E7801)/(SRP!$C$21:$C$25&gt;=E7801),SRP!$D$21:$D$25)*(G7801/100)*(E7801/1000)),
IF(AND(C7801="Ready to Drink",D7801="RTD-One Pour Cocktail&gt;7%&lt;=14.5"),
SUM(LOOKUP(2,1/(SRP!$B$16:$B$20&lt;=E7801)/(SRP!$C$16:$C$20&gt;=E7801),SRP!$D$16:$D$20)*(G7801/100)*(E7801/1000)),
IF(C7801="Ready to Drink",
SUM(LOOKUP(2,1/(SRP!$B$11:$B$15&lt;=E7801)/(SRP!$C$11:$C$15&gt;=E7801),SRP!$D$11:$D$15)*(G7801/100)*(E7801/1000)),
0)))))),2)</f>
        <v>3.51</v>
      </c>
      <c r="L7801" s="173" t="str">
        <f t="shared" si="121"/>
        <v>Wine750</v>
      </c>
      <c r="M7801" s="154">
        <f>VLOOKUP(L7801,'Slope %'!C:D,2,0)</f>
        <v>0.1</v>
      </c>
    </row>
    <row r="7802" spans="1:13" x14ac:dyDescent="0.25">
      <c r="A7802" s="169">
        <v>72200</v>
      </c>
      <c r="B7802" s="170" t="s">
        <v>5645</v>
      </c>
      <c r="C7802" s="170" t="s">
        <v>11</v>
      </c>
      <c r="D7802" s="170" t="s">
        <v>267</v>
      </c>
      <c r="E7802" s="170">
        <v>473</v>
      </c>
      <c r="F7802" s="170">
        <v>24</v>
      </c>
      <c r="G7802" s="171">
        <v>4.8</v>
      </c>
      <c r="H7802" s="170" t="s">
        <v>2535</v>
      </c>
      <c r="I7802" s="171">
        <v>4.45</v>
      </c>
      <c r="J7802" s="169">
        <v>1</v>
      </c>
      <c r="K7802" s="154" cm="1">
        <f t="array" ref="K7802">ROUND(
IF(C7802="Beer",
SUM(LOOKUP(2,1/(SRP!$B$8:$B$10&lt;=E7802)/(SRP!$C$8:$C$10&gt;=E7802),SRP!$D$8:$D$10)*(G7802/100)*(E7802/1000)),
IF(C7802="Spirits",
SUM(LOOKUP(2,1/(SRP!$B$2:$B$7&lt;=E7802)/(SRP!$C$2:$C$7&gt;=E7802),SRP!$D$2:$D$7)*(G7802/100)*(E7802/1000)),
IF(AND(C7802="Wine",D7802="Fortified Wines"),
SUM(LOOKUP(2,1/(SRP!$B$26:$B$29&lt;=E7802)/(SRP!$C$26:$C$29&gt;=E7802),SRP!$D$26:$D$29)*(G7802/100)*(E7802/1000)),
IF(C7802="Wine",
SUM(LOOKUP(2,1/(SRP!$B$21:$B$25&lt;=E7802)/(SRP!$C$21:$C$25&gt;=E7802),SRP!$D$21:$D$25)*(G7802/100)*(E7802/1000)),
IF(AND(C7802="Ready to Drink",D7802="RTD-One Pour Cocktail&gt;7%&lt;=14.5"),
SUM(LOOKUP(2,1/(SRP!$B$16:$B$20&lt;=E7802)/(SRP!$C$16:$C$20&gt;=E7802),SRP!$D$16:$D$20)*(G7802/100)*(E7802/1000)),
IF(C7802="Ready to Drink",
SUM(LOOKUP(2,1/(SRP!$B$11:$B$15&lt;=E7802)/(SRP!$C$11:$C$15&gt;=E7802),SRP!$D$11:$D$15)*(G7802/100)*(E7802/1000)),
0)))))),2)</f>
        <v>1.77</v>
      </c>
      <c r="L7802" s="173" t="str">
        <f t="shared" si="121"/>
        <v>Beer473</v>
      </c>
      <c r="M7802" s="154">
        <f>VLOOKUP(L7802,'Slope %'!C:D,2,0)</f>
        <v>0.12</v>
      </c>
    </row>
    <row r="7803" spans="1:13" x14ac:dyDescent="0.25">
      <c r="A7803" s="169">
        <v>72200</v>
      </c>
      <c r="B7803" s="170" t="s">
        <v>5645</v>
      </c>
      <c r="C7803" s="170" t="s">
        <v>11</v>
      </c>
      <c r="D7803" s="170" t="s">
        <v>267</v>
      </c>
      <c r="E7803" s="170">
        <v>473</v>
      </c>
      <c r="F7803" s="170">
        <v>24</v>
      </c>
      <c r="G7803" s="171">
        <v>4.8</v>
      </c>
      <c r="H7803" s="170" t="s">
        <v>1136</v>
      </c>
      <c r="I7803" s="171">
        <v>4.45</v>
      </c>
      <c r="J7803" s="169">
        <v>1</v>
      </c>
      <c r="K7803" s="154" cm="1">
        <f t="array" ref="K7803">ROUND(
IF(C7803="Beer",
SUM(LOOKUP(2,1/(SRP!$B$8:$B$10&lt;=E7803)/(SRP!$C$8:$C$10&gt;=E7803),SRP!$D$8:$D$10)*(G7803/100)*(E7803/1000)),
IF(C7803="Spirits",
SUM(LOOKUP(2,1/(SRP!$B$2:$B$7&lt;=E7803)/(SRP!$C$2:$C$7&gt;=E7803),SRP!$D$2:$D$7)*(G7803/100)*(E7803/1000)),
IF(AND(C7803="Wine",D7803="Fortified Wines"),
SUM(LOOKUP(2,1/(SRP!$B$26:$B$29&lt;=E7803)/(SRP!$C$26:$C$29&gt;=E7803),SRP!$D$26:$D$29)*(G7803/100)*(E7803/1000)),
IF(C7803="Wine",
SUM(LOOKUP(2,1/(SRP!$B$21:$B$25&lt;=E7803)/(SRP!$C$21:$C$25&gt;=E7803),SRP!$D$21:$D$25)*(G7803/100)*(E7803/1000)),
IF(AND(C7803="Ready to Drink",D7803="RTD-One Pour Cocktail&gt;7%&lt;=14.5"),
SUM(LOOKUP(2,1/(SRP!$B$16:$B$20&lt;=E7803)/(SRP!$C$16:$C$20&gt;=E7803),SRP!$D$16:$D$20)*(G7803/100)*(E7803/1000)),
IF(C7803="Ready to Drink",
SUM(LOOKUP(2,1/(SRP!$B$11:$B$15&lt;=E7803)/(SRP!$C$11:$C$15&gt;=E7803),SRP!$D$11:$D$15)*(G7803/100)*(E7803/1000)),
0)))))),2)</f>
        <v>1.77</v>
      </c>
      <c r="L7803" s="173" t="str">
        <f t="shared" si="121"/>
        <v>Beer473</v>
      </c>
      <c r="M7803" s="154">
        <f>VLOOKUP(L7803,'Slope %'!C:D,2,0)</f>
        <v>0.12</v>
      </c>
    </row>
    <row r="7804" spans="1:13" x14ac:dyDescent="0.25">
      <c r="A7804" s="169">
        <v>72244</v>
      </c>
      <c r="B7804" s="170" t="s">
        <v>5646</v>
      </c>
      <c r="C7804" s="170" t="s">
        <v>263</v>
      </c>
      <c r="D7804" s="170" t="s">
        <v>264</v>
      </c>
      <c r="E7804" s="170">
        <v>473</v>
      </c>
      <c r="F7804" s="170">
        <v>24</v>
      </c>
      <c r="G7804" s="171">
        <v>4.0999999999999996</v>
      </c>
      <c r="H7804" s="170" t="s">
        <v>54</v>
      </c>
      <c r="I7804" s="171">
        <v>3.99</v>
      </c>
      <c r="J7804" s="169">
        <v>1</v>
      </c>
      <c r="K7804" s="154" cm="1">
        <f t="array" ref="K7804">ROUND(
IF(C7804="Beer",
SUM(LOOKUP(2,1/(SRP!$B$8:$B$10&lt;=E7804)/(SRP!$C$8:$C$10&gt;=E7804),SRP!$D$8:$D$10)*(G7804/100)*(E7804/1000)),
IF(C7804="Spirits",
SUM(LOOKUP(2,1/(SRP!$B$2:$B$7&lt;=E7804)/(SRP!$C$2:$C$7&gt;=E7804),SRP!$D$2:$D$7)*(G7804/100)*(E7804/1000)),
IF(AND(C7804="Wine",D7804="Fortified Wines"),
SUM(LOOKUP(2,1/(SRP!$B$26:$B$29&lt;=E7804)/(SRP!$C$26:$C$29&gt;=E7804),SRP!$D$26:$D$29)*(G7804/100)*(E7804/1000)),
IF(C7804="Wine",
SUM(LOOKUP(2,1/(SRP!$B$21:$B$25&lt;=E7804)/(SRP!$C$21:$C$25&gt;=E7804),SRP!$D$21:$D$25)*(G7804/100)*(E7804/1000)),
IF(AND(C7804="Ready to Drink",D7804="RTD-One Pour Cocktail&gt;7%&lt;=14.5"),
SUM(LOOKUP(2,1/(SRP!$B$16:$B$20&lt;=E7804)/(SRP!$C$16:$C$20&gt;=E7804),SRP!$D$16:$D$20)*(G7804/100)*(E7804/1000)),
IF(C7804="Ready to Drink",
SUM(LOOKUP(2,1/(SRP!$B$11:$B$15&lt;=E7804)/(SRP!$C$11:$C$15&gt;=E7804),SRP!$D$11:$D$15)*(G7804/100)*(E7804/1000)),
0)))))),2)</f>
        <v>1.6</v>
      </c>
      <c r="L7804" s="173" t="str">
        <f t="shared" si="121"/>
        <v>Ready to Drink473</v>
      </c>
      <c r="M7804" s="154">
        <f>VLOOKUP(L7804,'Slope %'!C:D,2,0)</f>
        <v>0.12</v>
      </c>
    </row>
    <row r="7805" spans="1:13" x14ac:dyDescent="0.25">
      <c r="A7805" s="169">
        <v>72244</v>
      </c>
      <c r="B7805" s="170" t="s">
        <v>5646</v>
      </c>
      <c r="C7805" s="170" t="s">
        <v>263</v>
      </c>
      <c r="D7805" s="170" t="s">
        <v>264</v>
      </c>
      <c r="E7805" s="170">
        <v>473</v>
      </c>
      <c r="F7805" s="170">
        <v>24</v>
      </c>
      <c r="G7805" s="171">
        <v>4.0999999999999996</v>
      </c>
      <c r="H7805" s="170" t="s">
        <v>54</v>
      </c>
      <c r="I7805" s="171">
        <v>3.99</v>
      </c>
      <c r="J7805" s="169">
        <v>1</v>
      </c>
      <c r="K7805" s="154" cm="1">
        <f t="array" ref="K7805">ROUND(
IF(C7805="Beer",
SUM(LOOKUP(2,1/(SRP!$B$8:$B$10&lt;=E7805)/(SRP!$C$8:$C$10&gt;=E7805),SRP!$D$8:$D$10)*(G7805/100)*(E7805/1000)),
IF(C7805="Spirits",
SUM(LOOKUP(2,1/(SRP!$B$2:$B$7&lt;=E7805)/(SRP!$C$2:$C$7&gt;=E7805),SRP!$D$2:$D$7)*(G7805/100)*(E7805/1000)),
IF(AND(C7805="Wine",D7805="Fortified Wines"),
SUM(LOOKUP(2,1/(SRP!$B$26:$B$29&lt;=E7805)/(SRP!$C$26:$C$29&gt;=E7805),SRP!$D$26:$D$29)*(G7805/100)*(E7805/1000)),
IF(C7805="Wine",
SUM(LOOKUP(2,1/(SRP!$B$21:$B$25&lt;=E7805)/(SRP!$C$21:$C$25&gt;=E7805),SRP!$D$21:$D$25)*(G7805/100)*(E7805/1000)),
IF(AND(C7805="Ready to Drink",D7805="RTD-One Pour Cocktail&gt;7%&lt;=14.5"),
SUM(LOOKUP(2,1/(SRP!$B$16:$B$20&lt;=E7805)/(SRP!$C$16:$C$20&gt;=E7805),SRP!$D$16:$D$20)*(G7805/100)*(E7805/1000)),
IF(C7805="Ready to Drink",
SUM(LOOKUP(2,1/(SRP!$B$11:$B$15&lt;=E7805)/(SRP!$C$11:$C$15&gt;=E7805),SRP!$D$11:$D$15)*(G7805/100)*(E7805/1000)),
0)))))),2)</f>
        <v>1.6</v>
      </c>
      <c r="L7805" s="173" t="str">
        <f t="shared" si="121"/>
        <v>Ready to Drink473</v>
      </c>
      <c r="M7805" s="154">
        <f>VLOOKUP(L7805,'Slope %'!C:D,2,0)</f>
        <v>0.12</v>
      </c>
    </row>
    <row r="7806" spans="1:13" x14ac:dyDescent="0.25">
      <c r="A7806" s="169">
        <v>72260</v>
      </c>
      <c r="B7806" s="170" t="s">
        <v>5647</v>
      </c>
      <c r="C7806" s="170" t="s">
        <v>263</v>
      </c>
      <c r="D7806" s="170" t="s">
        <v>264</v>
      </c>
      <c r="E7806" s="170">
        <v>473</v>
      </c>
      <c r="F7806" s="170">
        <v>24</v>
      </c>
      <c r="G7806" s="171">
        <v>4.0999999999999996</v>
      </c>
      <c r="H7806" s="170" t="s">
        <v>54</v>
      </c>
      <c r="I7806" s="171">
        <v>3.99</v>
      </c>
      <c r="J7806" s="169">
        <v>1</v>
      </c>
      <c r="K7806" s="154" cm="1">
        <f t="array" ref="K7806">ROUND(
IF(C7806="Beer",
SUM(LOOKUP(2,1/(SRP!$B$8:$B$10&lt;=E7806)/(SRP!$C$8:$C$10&gt;=E7806),SRP!$D$8:$D$10)*(G7806/100)*(E7806/1000)),
IF(C7806="Spirits",
SUM(LOOKUP(2,1/(SRP!$B$2:$B$7&lt;=E7806)/(SRP!$C$2:$C$7&gt;=E7806),SRP!$D$2:$D$7)*(G7806/100)*(E7806/1000)),
IF(AND(C7806="Wine",D7806="Fortified Wines"),
SUM(LOOKUP(2,1/(SRP!$B$26:$B$29&lt;=E7806)/(SRP!$C$26:$C$29&gt;=E7806),SRP!$D$26:$D$29)*(G7806/100)*(E7806/1000)),
IF(C7806="Wine",
SUM(LOOKUP(2,1/(SRP!$B$21:$B$25&lt;=E7806)/(SRP!$C$21:$C$25&gt;=E7806),SRP!$D$21:$D$25)*(G7806/100)*(E7806/1000)),
IF(AND(C7806="Ready to Drink",D7806="RTD-One Pour Cocktail&gt;7%&lt;=14.5"),
SUM(LOOKUP(2,1/(SRP!$B$16:$B$20&lt;=E7806)/(SRP!$C$16:$C$20&gt;=E7806),SRP!$D$16:$D$20)*(G7806/100)*(E7806/1000)),
IF(C7806="Ready to Drink",
SUM(LOOKUP(2,1/(SRP!$B$11:$B$15&lt;=E7806)/(SRP!$C$11:$C$15&gt;=E7806),SRP!$D$11:$D$15)*(G7806/100)*(E7806/1000)),
0)))))),2)</f>
        <v>1.6</v>
      </c>
      <c r="L7806" s="173" t="str">
        <f t="shared" si="121"/>
        <v>Ready to Drink473</v>
      </c>
      <c r="M7806" s="154">
        <f>VLOOKUP(L7806,'Slope %'!C:D,2,0)</f>
        <v>0.12</v>
      </c>
    </row>
    <row r="7807" spans="1:13" x14ac:dyDescent="0.25">
      <c r="A7807" s="169">
        <v>72260</v>
      </c>
      <c r="B7807" s="170" t="s">
        <v>5647</v>
      </c>
      <c r="C7807" s="170" t="s">
        <v>263</v>
      </c>
      <c r="D7807" s="170" t="s">
        <v>264</v>
      </c>
      <c r="E7807" s="170">
        <v>473</v>
      </c>
      <c r="F7807" s="170">
        <v>24</v>
      </c>
      <c r="G7807" s="171">
        <v>4.0999999999999996</v>
      </c>
      <c r="H7807" s="170" t="s">
        <v>54</v>
      </c>
      <c r="I7807" s="171">
        <v>3.99</v>
      </c>
      <c r="J7807" s="169">
        <v>1</v>
      </c>
      <c r="K7807" s="154" cm="1">
        <f t="array" ref="K7807">ROUND(
IF(C7807="Beer",
SUM(LOOKUP(2,1/(SRP!$B$8:$B$10&lt;=E7807)/(SRP!$C$8:$C$10&gt;=E7807),SRP!$D$8:$D$10)*(G7807/100)*(E7807/1000)),
IF(C7807="Spirits",
SUM(LOOKUP(2,1/(SRP!$B$2:$B$7&lt;=E7807)/(SRP!$C$2:$C$7&gt;=E7807),SRP!$D$2:$D$7)*(G7807/100)*(E7807/1000)),
IF(AND(C7807="Wine",D7807="Fortified Wines"),
SUM(LOOKUP(2,1/(SRP!$B$26:$B$29&lt;=E7807)/(SRP!$C$26:$C$29&gt;=E7807),SRP!$D$26:$D$29)*(G7807/100)*(E7807/1000)),
IF(C7807="Wine",
SUM(LOOKUP(2,1/(SRP!$B$21:$B$25&lt;=E7807)/(SRP!$C$21:$C$25&gt;=E7807),SRP!$D$21:$D$25)*(G7807/100)*(E7807/1000)),
IF(AND(C7807="Ready to Drink",D7807="RTD-One Pour Cocktail&gt;7%&lt;=14.5"),
SUM(LOOKUP(2,1/(SRP!$B$16:$B$20&lt;=E7807)/(SRP!$C$16:$C$20&gt;=E7807),SRP!$D$16:$D$20)*(G7807/100)*(E7807/1000)),
IF(C7807="Ready to Drink",
SUM(LOOKUP(2,1/(SRP!$B$11:$B$15&lt;=E7807)/(SRP!$C$11:$C$15&gt;=E7807),SRP!$D$11:$D$15)*(G7807/100)*(E7807/1000)),
0)))))),2)</f>
        <v>1.6</v>
      </c>
      <c r="L7807" s="173" t="str">
        <f t="shared" si="121"/>
        <v>Ready to Drink473</v>
      </c>
      <c r="M7807" s="154">
        <f>VLOOKUP(L7807,'Slope %'!C:D,2,0)</f>
        <v>0.12</v>
      </c>
    </row>
    <row r="7808" spans="1:13" x14ac:dyDescent="0.25">
      <c r="A7808" s="169">
        <v>72265</v>
      </c>
      <c r="B7808" s="170" t="s">
        <v>5648</v>
      </c>
      <c r="C7808" s="170" t="s">
        <v>11</v>
      </c>
      <c r="D7808" s="170" t="s">
        <v>303</v>
      </c>
      <c r="E7808" s="170">
        <v>473</v>
      </c>
      <c r="F7808" s="170">
        <v>24</v>
      </c>
      <c r="G7808" s="171">
        <v>6.5</v>
      </c>
      <c r="H7808" s="170" t="s">
        <v>1459</v>
      </c>
      <c r="I7808" s="171">
        <v>4.99</v>
      </c>
      <c r="J7808" s="169">
        <v>1</v>
      </c>
      <c r="K7808" s="154" cm="1">
        <f t="array" ref="K7808">ROUND(
IF(C7808="Beer",
SUM(LOOKUP(2,1/(SRP!$B$8:$B$10&lt;=E7808)/(SRP!$C$8:$C$10&gt;=E7808),SRP!$D$8:$D$10)*(G7808/100)*(E7808/1000)),
IF(C7808="Spirits",
SUM(LOOKUP(2,1/(SRP!$B$2:$B$7&lt;=E7808)/(SRP!$C$2:$C$7&gt;=E7808),SRP!$D$2:$D$7)*(G7808/100)*(E7808/1000)),
IF(AND(C7808="Wine",D7808="Fortified Wines"),
SUM(LOOKUP(2,1/(SRP!$B$26:$B$29&lt;=E7808)/(SRP!$C$26:$C$29&gt;=E7808),SRP!$D$26:$D$29)*(G7808/100)*(E7808/1000)),
IF(C7808="Wine",
SUM(LOOKUP(2,1/(SRP!$B$21:$B$25&lt;=E7808)/(SRP!$C$21:$C$25&gt;=E7808),SRP!$D$21:$D$25)*(G7808/100)*(E7808/1000)),
IF(AND(C7808="Ready to Drink",D7808="RTD-One Pour Cocktail&gt;7%&lt;=14.5"),
SUM(LOOKUP(2,1/(SRP!$B$16:$B$20&lt;=E7808)/(SRP!$C$16:$C$20&gt;=E7808),SRP!$D$16:$D$20)*(G7808/100)*(E7808/1000)),
IF(C7808="Ready to Drink",
SUM(LOOKUP(2,1/(SRP!$B$11:$B$15&lt;=E7808)/(SRP!$C$11:$C$15&gt;=E7808),SRP!$D$11:$D$15)*(G7808/100)*(E7808/1000)),
0)))))),2)</f>
        <v>2.4</v>
      </c>
      <c r="L7808" s="173" t="str">
        <f t="shared" si="121"/>
        <v>Beer473</v>
      </c>
      <c r="M7808" s="154">
        <f>VLOOKUP(L7808,'Slope %'!C:D,2,0)</f>
        <v>0.12</v>
      </c>
    </row>
    <row r="7809" spans="1:13" x14ac:dyDescent="0.25">
      <c r="A7809" s="169">
        <v>72265</v>
      </c>
      <c r="B7809" s="170" t="s">
        <v>5648</v>
      </c>
      <c r="C7809" s="170" t="s">
        <v>11</v>
      </c>
      <c r="D7809" s="170" t="s">
        <v>303</v>
      </c>
      <c r="E7809" s="170">
        <v>473</v>
      </c>
      <c r="F7809" s="170">
        <v>24</v>
      </c>
      <c r="G7809" s="171">
        <v>6.5</v>
      </c>
      <c r="H7809" s="170" t="s">
        <v>1459</v>
      </c>
      <c r="I7809" s="171">
        <v>4.99</v>
      </c>
      <c r="J7809" s="169">
        <v>1</v>
      </c>
      <c r="K7809" s="154" cm="1">
        <f t="array" ref="K7809">ROUND(
IF(C7809="Beer",
SUM(LOOKUP(2,1/(SRP!$B$8:$B$10&lt;=E7809)/(SRP!$C$8:$C$10&gt;=E7809),SRP!$D$8:$D$10)*(G7809/100)*(E7809/1000)),
IF(C7809="Spirits",
SUM(LOOKUP(2,1/(SRP!$B$2:$B$7&lt;=E7809)/(SRP!$C$2:$C$7&gt;=E7809),SRP!$D$2:$D$7)*(G7809/100)*(E7809/1000)),
IF(AND(C7809="Wine",D7809="Fortified Wines"),
SUM(LOOKUP(2,1/(SRP!$B$26:$B$29&lt;=E7809)/(SRP!$C$26:$C$29&gt;=E7809),SRP!$D$26:$D$29)*(G7809/100)*(E7809/1000)),
IF(C7809="Wine",
SUM(LOOKUP(2,1/(SRP!$B$21:$B$25&lt;=E7809)/(SRP!$C$21:$C$25&gt;=E7809),SRP!$D$21:$D$25)*(G7809/100)*(E7809/1000)),
IF(AND(C7809="Ready to Drink",D7809="RTD-One Pour Cocktail&gt;7%&lt;=14.5"),
SUM(LOOKUP(2,1/(SRP!$B$16:$B$20&lt;=E7809)/(SRP!$C$16:$C$20&gt;=E7809),SRP!$D$16:$D$20)*(G7809/100)*(E7809/1000)),
IF(C7809="Ready to Drink",
SUM(LOOKUP(2,1/(SRP!$B$11:$B$15&lt;=E7809)/(SRP!$C$11:$C$15&gt;=E7809),SRP!$D$11:$D$15)*(G7809/100)*(E7809/1000)),
0)))))),2)</f>
        <v>2.4</v>
      </c>
      <c r="L7809" s="173" t="str">
        <f t="shared" si="121"/>
        <v>Beer473</v>
      </c>
      <c r="M7809" s="154">
        <f>VLOOKUP(L7809,'Slope %'!C:D,2,0)</f>
        <v>0.12</v>
      </c>
    </row>
    <row r="7810" spans="1:13" x14ac:dyDescent="0.25">
      <c r="A7810" s="169">
        <v>72269</v>
      </c>
      <c r="B7810" s="170" t="s">
        <v>5649</v>
      </c>
      <c r="C7810" s="170" t="s">
        <v>11</v>
      </c>
      <c r="D7810" s="170" t="s">
        <v>267</v>
      </c>
      <c r="E7810" s="170">
        <v>2500</v>
      </c>
      <c r="F7810" s="170">
        <v>5</v>
      </c>
      <c r="G7810" s="171">
        <v>5.3</v>
      </c>
      <c r="H7810" s="170" t="s">
        <v>723</v>
      </c>
      <c r="I7810" s="171">
        <v>25.95</v>
      </c>
      <c r="J7810" s="169">
        <v>5</v>
      </c>
      <c r="K7810" s="154" cm="1">
        <f t="array" ref="K7810">ROUND(
IF(C7810="Beer",
SUM(LOOKUP(2,1/(SRP!$B$8:$B$10&lt;=E7810)/(SRP!$C$8:$C$10&gt;=E7810),SRP!$D$8:$D$10)*(G7810/100)*(E7810/1000)),
IF(C7810="Spirits",
SUM(LOOKUP(2,1/(SRP!$B$2:$B$7&lt;=E7810)/(SRP!$C$2:$C$7&gt;=E7810),SRP!$D$2:$D$7)*(G7810/100)*(E7810/1000)),
IF(AND(C7810="Wine",D7810="Fortified Wines"),
SUM(LOOKUP(2,1/(SRP!$B$26:$B$29&lt;=E7810)/(SRP!$C$26:$C$29&gt;=E7810),SRP!$D$26:$D$29)*(G7810/100)*(E7810/1000)),
IF(C7810="Wine",
SUM(LOOKUP(2,1/(SRP!$B$21:$B$25&lt;=E7810)/(SRP!$C$21:$C$25&gt;=E7810),SRP!$D$21:$D$25)*(G7810/100)*(E7810/1000)),
IF(AND(C7810="Ready to Drink",D7810="RTD-One Pour Cocktail&gt;7%&lt;=14.5"),
SUM(LOOKUP(2,1/(SRP!$B$16:$B$20&lt;=E7810)/(SRP!$C$16:$C$20&gt;=E7810),SRP!$D$16:$D$20)*(G7810/100)*(E7810/1000)),
IF(C7810="Ready to Drink",
SUM(LOOKUP(2,1/(SRP!$B$11:$B$15&lt;=E7810)/(SRP!$C$11:$C$15&gt;=E7810),SRP!$D$11:$D$15)*(G7810/100)*(E7810/1000)),
0)))))),2)</f>
        <v>10.34</v>
      </c>
      <c r="L7810" s="173" t="str">
        <f t="shared" si="121"/>
        <v>Beer2500</v>
      </c>
      <c r="M7810" s="154" t="e">
        <f>VLOOKUP(L7810,'Slope %'!C:D,2,0)</f>
        <v>#N/A</v>
      </c>
    </row>
    <row r="7811" spans="1:13" x14ac:dyDescent="0.25">
      <c r="A7811" s="169">
        <v>72270</v>
      </c>
      <c r="B7811" s="170" t="s">
        <v>5650</v>
      </c>
      <c r="C7811" s="170" t="s">
        <v>11</v>
      </c>
      <c r="D7811" s="170" t="s">
        <v>303</v>
      </c>
      <c r="E7811" s="170">
        <v>473</v>
      </c>
      <c r="F7811" s="170">
        <v>24</v>
      </c>
      <c r="G7811" s="171">
        <v>6</v>
      </c>
      <c r="H7811" s="170" t="s">
        <v>1459</v>
      </c>
      <c r="I7811" s="171">
        <v>4.54</v>
      </c>
      <c r="J7811" s="169">
        <v>1</v>
      </c>
      <c r="K7811" s="154" cm="1">
        <f t="array" ref="K7811">ROUND(
IF(C7811="Beer",
SUM(LOOKUP(2,1/(SRP!$B$8:$B$10&lt;=E7811)/(SRP!$C$8:$C$10&gt;=E7811),SRP!$D$8:$D$10)*(G7811/100)*(E7811/1000)),
IF(C7811="Spirits",
SUM(LOOKUP(2,1/(SRP!$B$2:$B$7&lt;=E7811)/(SRP!$C$2:$C$7&gt;=E7811),SRP!$D$2:$D$7)*(G7811/100)*(E7811/1000)),
IF(AND(C7811="Wine",D7811="Fortified Wines"),
SUM(LOOKUP(2,1/(SRP!$B$26:$B$29&lt;=E7811)/(SRP!$C$26:$C$29&gt;=E7811),SRP!$D$26:$D$29)*(G7811/100)*(E7811/1000)),
IF(C7811="Wine",
SUM(LOOKUP(2,1/(SRP!$B$21:$B$25&lt;=E7811)/(SRP!$C$21:$C$25&gt;=E7811),SRP!$D$21:$D$25)*(G7811/100)*(E7811/1000)),
IF(AND(C7811="Ready to Drink",D7811="RTD-One Pour Cocktail&gt;7%&lt;=14.5"),
SUM(LOOKUP(2,1/(SRP!$B$16:$B$20&lt;=E7811)/(SRP!$C$16:$C$20&gt;=E7811),SRP!$D$16:$D$20)*(G7811/100)*(E7811/1000)),
IF(C7811="Ready to Drink",
SUM(LOOKUP(2,1/(SRP!$B$11:$B$15&lt;=E7811)/(SRP!$C$11:$C$15&gt;=E7811),SRP!$D$11:$D$15)*(G7811/100)*(E7811/1000)),
0)))))),2)</f>
        <v>2.2200000000000002</v>
      </c>
      <c r="L7811" s="173" t="str">
        <f t="shared" ref="L7811:L7874" si="122">(_xlfn.CONCAT(C7811,E7811))</f>
        <v>Beer473</v>
      </c>
      <c r="M7811" s="154">
        <f>VLOOKUP(L7811,'Slope %'!C:D,2,0)</f>
        <v>0.12</v>
      </c>
    </row>
    <row r="7812" spans="1:13" x14ac:dyDescent="0.25">
      <c r="A7812" s="169">
        <v>72270</v>
      </c>
      <c r="B7812" s="170" t="s">
        <v>5650</v>
      </c>
      <c r="C7812" s="170" t="s">
        <v>11</v>
      </c>
      <c r="D7812" s="170" t="s">
        <v>303</v>
      </c>
      <c r="E7812" s="170">
        <v>473</v>
      </c>
      <c r="F7812" s="170">
        <v>24</v>
      </c>
      <c r="G7812" s="171">
        <v>6</v>
      </c>
      <c r="H7812" s="170" t="s">
        <v>1459</v>
      </c>
      <c r="I7812" s="171">
        <v>4.54</v>
      </c>
      <c r="J7812" s="169">
        <v>1</v>
      </c>
      <c r="K7812" s="154" cm="1">
        <f t="array" ref="K7812">ROUND(
IF(C7812="Beer",
SUM(LOOKUP(2,1/(SRP!$B$8:$B$10&lt;=E7812)/(SRP!$C$8:$C$10&gt;=E7812),SRP!$D$8:$D$10)*(G7812/100)*(E7812/1000)),
IF(C7812="Spirits",
SUM(LOOKUP(2,1/(SRP!$B$2:$B$7&lt;=E7812)/(SRP!$C$2:$C$7&gt;=E7812),SRP!$D$2:$D$7)*(G7812/100)*(E7812/1000)),
IF(AND(C7812="Wine",D7812="Fortified Wines"),
SUM(LOOKUP(2,1/(SRP!$B$26:$B$29&lt;=E7812)/(SRP!$C$26:$C$29&gt;=E7812),SRP!$D$26:$D$29)*(G7812/100)*(E7812/1000)),
IF(C7812="Wine",
SUM(LOOKUP(2,1/(SRP!$B$21:$B$25&lt;=E7812)/(SRP!$C$21:$C$25&gt;=E7812),SRP!$D$21:$D$25)*(G7812/100)*(E7812/1000)),
IF(AND(C7812="Ready to Drink",D7812="RTD-One Pour Cocktail&gt;7%&lt;=14.5"),
SUM(LOOKUP(2,1/(SRP!$B$16:$B$20&lt;=E7812)/(SRP!$C$16:$C$20&gt;=E7812),SRP!$D$16:$D$20)*(G7812/100)*(E7812/1000)),
IF(C7812="Ready to Drink",
SUM(LOOKUP(2,1/(SRP!$B$11:$B$15&lt;=E7812)/(SRP!$C$11:$C$15&gt;=E7812),SRP!$D$11:$D$15)*(G7812/100)*(E7812/1000)),
0)))))),2)</f>
        <v>2.2200000000000002</v>
      </c>
      <c r="L7812" s="173" t="str">
        <f t="shared" si="122"/>
        <v>Beer473</v>
      </c>
      <c r="M7812" s="154">
        <f>VLOOKUP(L7812,'Slope %'!C:D,2,0)</f>
        <v>0.12</v>
      </c>
    </row>
    <row r="7813" spans="1:13" x14ac:dyDescent="0.25">
      <c r="A7813" s="169">
        <v>72271</v>
      </c>
      <c r="B7813" s="170" t="s">
        <v>5651</v>
      </c>
      <c r="C7813" s="170" t="s">
        <v>15</v>
      </c>
      <c r="D7813" s="170" t="s">
        <v>252</v>
      </c>
      <c r="E7813" s="170">
        <v>375</v>
      </c>
      <c r="F7813" s="170">
        <v>24</v>
      </c>
      <c r="G7813" s="171">
        <v>30</v>
      </c>
      <c r="H7813" s="170" t="s">
        <v>43</v>
      </c>
      <c r="I7813" s="171">
        <v>14.79</v>
      </c>
      <c r="J7813" s="169">
        <v>1</v>
      </c>
      <c r="K7813" s="154" cm="1">
        <f t="array" ref="K7813">ROUND(
IF(C7813="Beer",
SUM(LOOKUP(2,1/(SRP!$B$8:$B$10&lt;=E7813)/(SRP!$C$8:$C$10&gt;=E7813),SRP!$D$8:$D$10)*(G7813/100)*(E7813/1000)),
IF(C7813="Spirits",
SUM(LOOKUP(2,1/(SRP!$B$2:$B$7&lt;=E7813)/(SRP!$C$2:$C$7&gt;=E7813),SRP!$D$2:$D$7)*(G7813/100)*(E7813/1000)),
IF(AND(C7813="Wine",D7813="Fortified Wines"),
SUM(LOOKUP(2,1/(SRP!$B$26:$B$29&lt;=E7813)/(SRP!$C$26:$C$29&gt;=E7813),SRP!$D$26:$D$29)*(G7813/100)*(E7813/1000)),
IF(C7813="Wine",
SUM(LOOKUP(2,1/(SRP!$B$21:$B$25&lt;=E7813)/(SRP!$C$21:$C$25&gt;=E7813),SRP!$D$21:$D$25)*(G7813/100)*(E7813/1000)),
IF(AND(C7813="Ready to Drink",D7813="RTD-One Pour Cocktail&gt;7%&lt;=14.5"),
SUM(LOOKUP(2,1/(SRP!$B$16:$B$20&lt;=E7813)/(SRP!$C$16:$C$20&gt;=E7813),SRP!$D$16:$D$20)*(G7813/100)*(E7813/1000)),
IF(C7813="Ready to Drink",
SUM(LOOKUP(2,1/(SRP!$B$11:$B$15&lt;=E7813)/(SRP!$C$11:$C$15&gt;=E7813),SRP!$D$11:$D$15)*(G7813/100)*(E7813/1000)),
0)))))),2)</f>
        <v>9.9700000000000006</v>
      </c>
      <c r="L7813" s="173" t="str">
        <f t="shared" si="122"/>
        <v>Spirits375</v>
      </c>
      <c r="M7813" s="154">
        <f>VLOOKUP(L7813,'Slope %'!C:D,2,0)</f>
        <v>0.1</v>
      </c>
    </row>
    <row r="7814" spans="1:13" x14ac:dyDescent="0.25">
      <c r="A7814" s="169">
        <v>72272</v>
      </c>
      <c r="B7814" s="170" t="s">
        <v>5652</v>
      </c>
      <c r="C7814" s="170" t="s">
        <v>15</v>
      </c>
      <c r="D7814" s="170" t="s">
        <v>140</v>
      </c>
      <c r="E7814" s="170">
        <v>750</v>
      </c>
      <c r="F7814" s="170">
        <v>6</v>
      </c>
      <c r="G7814" s="171">
        <v>20</v>
      </c>
      <c r="H7814" s="170" t="s">
        <v>415</v>
      </c>
      <c r="I7814" s="171">
        <v>37.99</v>
      </c>
      <c r="J7814" s="169">
        <v>1</v>
      </c>
      <c r="K7814" s="154" cm="1">
        <f t="array" ref="K7814">ROUND(
IF(C7814="Beer",
SUM(LOOKUP(2,1/(SRP!$B$8:$B$10&lt;=E7814)/(SRP!$C$8:$C$10&gt;=E7814),SRP!$D$8:$D$10)*(G7814/100)*(E7814/1000)),
IF(C7814="Spirits",
SUM(LOOKUP(2,1/(SRP!$B$2:$B$7&lt;=E7814)/(SRP!$C$2:$C$7&gt;=E7814),SRP!$D$2:$D$7)*(G7814/100)*(E7814/1000)),
IF(AND(C7814="Wine",D7814="Fortified Wines"),
SUM(LOOKUP(2,1/(SRP!$B$26:$B$29&lt;=E7814)/(SRP!$C$26:$C$29&gt;=E7814),SRP!$D$26:$D$29)*(G7814/100)*(E7814/1000)),
IF(C7814="Wine",
SUM(LOOKUP(2,1/(SRP!$B$21:$B$25&lt;=E7814)/(SRP!$C$21:$C$25&gt;=E7814),SRP!$D$21:$D$25)*(G7814/100)*(E7814/1000)),
IF(AND(C7814="Ready to Drink",D7814="RTD-One Pour Cocktail&gt;7%&lt;=14.5"),
SUM(LOOKUP(2,1/(SRP!$B$16:$B$20&lt;=E7814)/(SRP!$C$16:$C$20&gt;=E7814),SRP!$D$16:$D$20)*(G7814/100)*(E7814/1000)),
IF(C7814="Ready to Drink",
SUM(LOOKUP(2,1/(SRP!$B$11:$B$15&lt;=E7814)/(SRP!$C$11:$C$15&gt;=E7814),SRP!$D$11:$D$15)*(G7814/100)*(E7814/1000)),
0)))))),2)</f>
        <v>11.71</v>
      </c>
      <c r="L7814" s="173" t="str">
        <f t="shared" si="122"/>
        <v>Spirits750</v>
      </c>
      <c r="M7814" s="154">
        <f>VLOOKUP(L7814,'Slope %'!C:D,2,0)</f>
        <v>7.0000000000000007E-2</v>
      </c>
    </row>
    <row r="7815" spans="1:13" x14ac:dyDescent="0.25">
      <c r="A7815" s="169">
        <v>72278</v>
      </c>
      <c r="B7815" s="170" t="s">
        <v>5653</v>
      </c>
      <c r="C7815" s="170" t="s">
        <v>15</v>
      </c>
      <c r="D7815" s="170" t="s">
        <v>140</v>
      </c>
      <c r="E7815" s="170">
        <v>750</v>
      </c>
      <c r="F7815" s="170">
        <v>6</v>
      </c>
      <c r="G7815" s="171">
        <v>20</v>
      </c>
      <c r="H7815" s="170" t="s">
        <v>415</v>
      </c>
      <c r="I7815" s="171">
        <v>37.99</v>
      </c>
      <c r="J7815" s="169">
        <v>1</v>
      </c>
      <c r="K7815" s="154" cm="1">
        <f t="array" ref="K7815">ROUND(
IF(C7815="Beer",
SUM(LOOKUP(2,1/(SRP!$B$8:$B$10&lt;=E7815)/(SRP!$C$8:$C$10&gt;=E7815),SRP!$D$8:$D$10)*(G7815/100)*(E7815/1000)),
IF(C7815="Spirits",
SUM(LOOKUP(2,1/(SRP!$B$2:$B$7&lt;=E7815)/(SRP!$C$2:$C$7&gt;=E7815),SRP!$D$2:$D$7)*(G7815/100)*(E7815/1000)),
IF(AND(C7815="Wine",D7815="Fortified Wines"),
SUM(LOOKUP(2,1/(SRP!$B$26:$B$29&lt;=E7815)/(SRP!$C$26:$C$29&gt;=E7815),SRP!$D$26:$D$29)*(G7815/100)*(E7815/1000)),
IF(C7815="Wine",
SUM(LOOKUP(2,1/(SRP!$B$21:$B$25&lt;=E7815)/(SRP!$C$21:$C$25&gt;=E7815),SRP!$D$21:$D$25)*(G7815/100)*(E7815/1000)),
IF(AND(C7815="Ready to Drink",D7815="RTD-One Pour Cocktail&gt;7%&lt;=14.5"),
SUM(LOOKUP(2,1/(SRP!$B$16:$B$20&lt;=E7815)/(SRP!$C$16:$C$20&gt;=E7815),SRP!$D$16:$D$20)*(G7815/100)*(E7815/1000)),
IF(C7815="Ready to Drink",
SUM(LOOKUP(2,1/(SRP!$B$11:$B$15&lt;=E7815)/(SRP!$C$11:$C$15&gt;=E7815),SRP!$D$11:$D$15)*(G7815/100)*(E7815/1000)),
0)))))),2)</f>
        <v>11.71</v>
      </c>
      <c r="L7815" s="173" t="str">
        <f t="shared" si="122"/>
        <v>Spirits750</v>
      </c>
      <c r="M7815" s="154">
        <f>VLOOKUP(L7815,'Slope %'!C:D,2,0)</f>
        <v>7.0000000000000007E-2</v>
      </c>
    </row>
    <row r="7816" spans="1:13" x14ac:dyDescent="0.25">
      <c r="A7816" s="169">
        <v>72287</v>
      </c>
      <c r="B7816" s="170" t="s">
        <v>5654</v>
      </c>
      <c r="C7816" s="170" t="s">
        <v>11</v>
      </c>
      <c r="D7816" s="170" t="s">
        <v>267</v>
      </c>
      <c r="E7816" s="170">
        <v>473</v>
      </c>
      <c r="F7816" s="170">
        <v>24</v>
      </c>
      <c r="G7816" s="171">
        <v>5</v>
      </c>
      <c r="H7816" s="170" t="s">
        <v>1662</v>
      </c>
      <c r="I7816" s="171">
        <v>4.3</v>
      </c>
      <c r="J7816" s="169">
        <v>1</v>
      </c>
      <c r="K7816" s="154" cm="1">
        <f t="array" ref="K7816">ROUND(
IF(C7816="Beer",
SUM(LOOKUP(2,1/(SRP!$B$8:$B$10&lt;=E7816)/(SRP!$C$8:$C$10&gt;=E7816),SRP!$D$8:$D$10)*(G7816/100)*(E7816/1000)),
IF(C7816="Spirits",
SUM(LOOKUP(2,1/(SRP!$B$2:$B$7&lt;=E7816)/(SRP!$C$2:$C$7&gt;=E7816),SRP!$D$2:$D$7)*(G7816/100)*(E7816/1000)),
IF(AND(C7816="Wine",D7816="Fortified Wines"),
SUM(LOOKUP(2,1/(SRP!$B$26:$B$29&lt;=E7816)/(SRP!$C$26:$C$29&gt;=E7816),SRP!$D$26:$D$29)*(G7816/100)*(E7816/1000)),
IF(C7816="Wine",
SUM(LOOKUP(2,1/(SRP!$B$21:$B$25&lt;=E7816)/(SRP!$C$21:$C$25&gt;=E7816),SRP!$D$21:$D$25)*(G7816/100)*(E7816/1000)),
IF(AND(C7816="Ready to Drink",D7816="RTD-One Pour Cocktail&gt;7%&lt;=14.5"),
SUM(LOOKUP(2,1/(SRP!$B$16:$B$20&lt;=E7816)/(SRP!$C$16:$C$20&gt;=E7816),SRP!$D$16:$D$20)*(G7816/100)*(E7816/1000)),
IF(C7816="Ready to Drink",
SUM(LOOKUP(2,1/(SRP!$B$11:$B$15&lt;=E7816)/(SRP!$C$11:$C$15&gt;=E7816),SRP!$D$11:$D$15)*(G7816/100)*(E7816/1000)),
0)))))),2)</f>
        <v>1.85</v>
      </c>
      <c r="L7816" s="173" t="str">
        <f t="shared" si="122"/>
        <v>Beer473</v>
      </c>
      <c r="M7816" s="154">
        <f>VLOOKUP(L7816,'Slope %'!C:D,2,0)</f>
        <v>0.12</v>
      </c>
    </row>
    <row r="7817" spans="1:13" x14ac:dyDescent="0.25">
      <c r="A7817" s="169">
        <v>72287</v>
      </c>
      <c r="B7817" s="170" t="s">
        <v>5654</v>
      </c>
      <c r="C7817" s="170" t="s">
        <v>11</v>
      </c>
      <c r="D7817" s="170" t="s">
        <v>267</v>
      </c>
      <c r="E7817" s="170">
        <v>473</v>
      </c>
      <c r="F7817" s="170">
        <v>24</v>
      </c>
      <c r="G7817" s="171">
        <v>5</v>
      </c>
      <c r="H7817" s="170" t="s">
        <v>1662</v>
      </c>
      <c r="I7817" s="171">
        <v>4.3</v>
      </c>
      <c r="J7817" s="169">
        <v>1</v>
      </c>
      <c r="K7817" s="154" cm="1">
        <f t="array" ref="K7817">ROUND(
IF(C7817="Beer",
SUM(LOOKUP(2,1/(SRP!$B$8:$B$10&lt;=E7817)/(SRP!$C$8:$C$10&gt;=E7817),SRP!$D$8:$D$10)*(G7817/100)*(E7817/1000)),
IF(C7817="Spirits",
SUM(LOOKUP(2,1/(SRP!$B$2:$B$7&lt;=E7817)/(SRP!$C$2:$C$7&gt;=E7817),SRP!$D$2:$D$7)*(G7817/100)*(E7817/1000)),
IF(AND(C7817="Wine",D7817="Fortified Wines"),
SUM(LOOKUP(2,1/(SRP!$B$26:$B$29&lt;=E7817)/(SRP!$C$26:$C$29&gt;=E7817),SRP!$D$26:$D$29)*(G7817/100)*(E7817/1000)),
IF(C7817="Wine",
SUM(LOOKUP(2,1/(SRP!$B$21:$B$25&lt;=E7817)/(SRP!$C$21:$C$25&gt;=E7817),SRP!$D$21:$D$25)*(G7817/100)*(E7817/1000)),
IF(AND(C7817="Ready to Drink",D7817="RTD-One Pour Cocktail&gt;7%&lt;=14.5"),
SUM(LOOKUP(2,1/(SRP!$B$16:$B$20&lt;=E7817)/(SRP!$C$16:$C$20&gt;=E7817),SRP!$D$16:$D$20)*(G7817/100)*(E7817/1000)),
IF(C7817="Ready to Drink",
SUM(LOOKUP(2,1/(SRP!$B$11:$B$15&lt;=E7817)/(SRP!$C$11:$C$15&gt;=E7817),SRP!$D$11:$D$15)*(G7817/100)*(E7817/1000)),
0)))))),2)</f>
        <v>1.85</v>
      </c>
      <c r="L7817" s="173" t="str">
        <f t="shared" si="122"/>
        <v>Beer473</v>
      </c>
      <c r="M7817" s="154">
        <f>VLOOKUP(L7817,'Slope %'!C:D,2,0)</f>
        <v>0.12</v>
      </c>
    </row>
    <row r="7818" spans="1:13" x14ac:dyDescent="0.25">
      <c r="A7818" s="169">
        <v>72288</v>
      </c>
      <c r="B7818" s="170" t="s">
        <v>5655</v>
      </c>
      <c r="C7818" s="170" t="s">
        <v>11</v>
      </c>
      <c r="D7818" s="170" t="s">
        <v>303</v>
      </c>
      <c r="E7818" s="170">
        <v>473</v>
      </c>
      <c r="F7818" s="170">
        <v>24</v>
      </c>
      <c r="G7818" s="171">
        <v>7</v>
      </c>
      <c r="H7818" s="170" t="s">
        <v>1407</v>
      </c>
      <c r="I7818" s="171">
        <v>4.59</v>
      </c>
      <c r="J7818" s="169">
        <v>1</v>
      </c>
      <c r="K7818" s="154" cm="1">
        <f t="array" ref="K7818">ROUND(
IF(C7818="Beer",
SUM(LOOKUP(2,1/(SRP!$B$8:$B$10&lt;=E7818)/(SRP!$C$8:$C$10&gt;=E7818),SRP!$D$8:$D$10)*(G7818/100)*(E7818/1000)),
IF(C7818="Spirits",
SUM(LOOKUP(2,1/(SRP!$B$2:$B$7&lt;=E7818)/(SRP!$C$2:$C$7&gt;=E7818),SRP!$D$2:$D$7)*(G7818/100)*(E7818/1000)),
IF(AND(C7818="Wine",D7818="Fortified Wines"),
SUM(LOOKUP(2,1/(SRP!$B$26:$B$29&lt;=E7818)/(SRP!$C$26:$C$29&gt;=E7818),SRP!$D$26:$D$29)*(G7818/100)*(E7818/1000)),
IF(C7818="Wine",
SUM(LOOKUP(2,1/(SRP!$B$21:$B$25&lt;=E7818)/(SRP!$C$21:$C$25&gt;=E7818),SRP!$D$21:$D$25)*(G7818/100)*(E7818/1000)),
IF(AND(C7818="Ready to Drink",D7818="RTD-One Pour Cocktail&gt;7%&lt;=14.5"),
SUM(LOOKUP(2,1/(SRP!$B$16:$B$20&lt;=E7818)/(SRP!$C$16:$C$20&gt;=E7818),SRP!$D$16:$D$20)*(G7818/100)*(E7818/1000)),
IF(C7818="Ready to Drink",
SUM(LOOKUP(2,1/(SRP!$B$11:$B$15&lt;=E7818)/(SRP!$C$11:$C$15&gt;=E7818),SRP!$D$11:$D$15)*(G7818/100)*(E7818/1000)),
0)))))),2)</f>
        <v>2.58</v>
      </c>
      <c r="L7818" s="173" t="str">
        <f t="shared" si="122"/>
        <v>Beer473</v>
      </c>
      <c r="M7818" s="154">
        <f>VLOOKUP(L7818,'Slope %'!C:D,2,0)</f>
        <v>0.12</v>
      </c>
    </row>
    <row r="7819" spans="1:13" x14ac:dyDescent="0.25">
      <c r="A7819" s="169">
        <v>72288</v>
      </c>
      <c r="B7819" s="170" t="s">
        <v>5655</v>
      </c>
      <c r="C7819" s="170" t="s">
        <v>11</v>
      </c>
      <c r="D7819" s="170" t="s">
        <v>303</v>
      </c>
      <c r="E7819" s="170">
        <v>473</v>
      </c>
      <c r="F7819" s="170">
        <v>24</v>
      </c>
      <c r="G7819" s="171">
        <v>7</v>
      </c>
      <c r="H7819" s="170" t="s">
        <v>1407</v>
      </c>
      <c r="I7819" s="171">
        <v>4.59</v>
      </c>
      <c r="J7819" s="169">
        <v>1</v>
      </c>
      <c r="K7819" s="154" cm="1">
        <f t="array" ref="K7819">ROUND(
IF(C7819="Beer",
SUM(LOOKUP(2,1/(SRP!$B$8:$B$10&lt;=E7819)/(SRP!$C$8:$C$10&gt;=E7819),SRP!$D$8:$D$10)*(G7819/100)*(E7819/1000)),
IF(C7819="Spirits",
SUM(LOOKUP(2,1/(SRP!$B$2:$B$7&lt;=E7819)/(SRP!$C$2:$C$7&gt;=E7819),SRP!$D$2:$D$7)*(G7819/100)*(E7819/1000)),
IF(AND(C7819="Wine",D7819="Fortified Wines"),
SUM(LOOKUP(2,1/(SRP!$B$26:$B$29&lt;=E7819)/(SRP!$C$26:$C$29&gt;=E7819),SRP!$D$26:$D$29)*(G7819/100)*(E7819/1000)),
IF(C7819="Wine",
SUM(LOOKUP(2,1/(SRP!$B$21:$B$25&lt;=E7819)/(SRP!$C$21:$C$25&gt;=E7819),SRP!$D$21:$D$25)*(G7819/100)*(E7819/1000)),
IF(AND(C7819="Ready to Drink",D7819="RTD-One Pour Cocktail&gt;7%&lt;=14.5"),
SUM(LOOKUP(2,1/(SRP!$B$16:$B$20&lt;=E7819)/(SRP!$C$16:$C$20&gt;=E7819),SRP!$D$16:$D$20)*(G7819/100)*(E7819/1000)),
IF(C7819="Ready to Drink",
SUM(LOOKUP(2,1/(SRP!$B$11:$B$15&lt;=E7819)/(SRP!$C$11:$C$15&gt;=E7819),SRP!$D$11:$D$15)*(G7819/100)*(E7819/1000)),
0)))))),2)</f>
        <v>2.58</v>
      </c>
      <c r="L7819" s="173" t="str">
        <f t="shared" si="122"/>
        <v>Beer473</v>
      </c>
      <c r="M7819" s="154">
        <f>VLOOKUP(L7819,'Slope %'!C:D,2,0)</f>
        <v>0.12</v>
      </c>
    </row>
    <row r="7820" spans="1:13" x14ac:dyDescent="0.25">
      <c r="A7820" s="169">
        <v>72292</v>
      </c>
      <c r="B7820" s="170" t="s">
        <v>5656</v>
      </c>
      <c r="C7820" s="170" t="s">
        <v>11</v>
      </c>
      <c r="D7820" s="170" t="s">
        <v>12</v>
      </c>
      <c r="E7820" s="170">
        <v>473</v>
      </c>
      <c r="F7820" s="170">
        <v>24</v>
      </c>
      <c r="G7820" s="171">
        <v>4.2</v>
      </c>
      <c r="H7820" s="170" t="s">
        <v>2190</v>
      </c>
      <c r="I7820" s="171">
        <v>4.3499999999999996</v>
      </c>
      <c r="J7820" s="169">
        <v>1</v>
      </c>
      <c r="K7820" s="154" cm="1">
        <f t="array" ref="K7820">ROUND(
IF(C7820="Beer",
SUM(LOOKUP(2,1/(SRP!$B$8:$B$10&lt;=E7820)/(SRP!$C$8:$C$10&gt;=E7820),SRP!$D$8:$D$10)*(G7820/100)*(E7820/1000)),
IF(C7820="Spirits",
SUM(LOOKUP(2,1/(SRP!$B$2:$B$7&lt;=E7820)/(SRP!$C$2:$C$7&gt;=E7820),SRP!$D$2:$D$7)*(G7820/100)*(E7820/1000)),
IF(AND(C7820="Wine",D7820="Fortified Wines"),
SUM(LOOKUP(2,1/(SRP!$B$26:$B$29&lt;=E7820)/(SRP!$C$26:$C$29&gt;=E7820),SRP!$D$26:$D$29)*(G7820/100)*(E7820/1000)),
IF(C7820="Wine",
SUM(LOOKUP(2,1/(SRP!$B$21:$B$25&lt;=E7820)/(SRP!$C$21:$C$25&gt;=E7820),SRP!$D$21:$D$25)*(G7820/100)*(E7820/1000)),
IF(AND(C7820="Ready to Drink",D7820="RTD-One Pour Cocktail&gt;7%&lt;=14.5"),
SUM(LOOKUP(2,1/(SRP!$B$16:$B$20&lt;=E7820)/(SRP!$C$16:$C$20&gt;=E7820),SRP!$D$16:$D$20)*(G7820/100)*(E7820/1000)),
IF(C7820="Ready to Drink",
SUM(LOOKUP(2,1/(SRP!$B$11:$B$15&lt;=E7820)/(SRP!$C$11:$C$15&gt;=E7820),SRP!$D$11:$D$15)*(G7820/100)*(E7820/1000)),
0)))))),2)</f>
        <v>1.55</v>
      </c>
      <c r="L7820" s="173" t="str">
        <f t="shared" si="122"/>
        <v>Beer473</v>
      </c>
      <c r="M7820" s="154">
        <f>VLOOKUP(L7820,'Slope %'!C:D,2,0)</f>
        <v>0.12</v>
      </c>
    </row>
    <row r="7821" spans="1:13" x14ac:dyDescent="0.25">
      <c r="A7821" s="169">
        <v>72292</v>
      </c>
      <c r="B7821" s="170" t="s">
        <v>5656</v>
      </c>
      <c r="C7821" s="170" t="s">
        <v>11</v>
      </c>
      <c r="D7821" s="170" t="s">
        <v>12</v>
      </c>
      <c r="E7821" s="170">
        <v>473</v>
      </c>
      <c r="F7821" s="170">
        <v>24</v>
      </c>
      <c r="G7821" s="171">
        <v>4.2</v>
      </c>
      <c r="H7821" s="170" t="s">
        <v>2190</v>
      </c>
      <c r="I7821" s="171">
        <v>4.3499999999999996</v>
      </c>
      <c r="J7821" s="169">
        <v>1</v>
      </c>
      <c r="K7821" s="154" cm="1">
        <f t="array" ref="K7821">ROUND(
IF(C7821="Beer",
SUM(LOOKUP(2,1/(SRP!$B$8:$B$10&lt;=E7821)/(SRP!$C$8:$C$10&gt;=E7821),SRP!$D$8:$D$10)*(G7821/100)*(E7821/1000)),
IF(C7821="Spirits",
SUM(LOOKUP(2,1/(SRP!$B$2:$B$7&lt;=E7821)/(SRP!$C$2:$C$7&gt;=E7821),SRP!$D$2:$D$7)*(G7821/100)*(E7821/1000)),
IF(AND(C7821="Wine",D7821="Fortified Wines"),
SUM(LOOKUP(2,1/(SRP!$B$26:$B$29&lt;=E7821)/(SRP!$C$26:$C$29&gt;=E7821),SRP!$D$26:$D$29)*(G7821/100)*(E7821/1000)),
IF(C7821="Wine",
SUM(LOOKUP(2,1/(SRP!$B$21:$B$25&lt;=E7821)/(SRP!$C$21:$C$25&gt;=E7821),SRP!$D$21:$D$25)*(G7821/100)*(E7821/1000)),
IF(AND(C7821="Ready to Drink",D7821="RTD-One Pour Cocktail&gt;7%&lt;=14.5"),
SUM(LOOKUP(2,1/(SRP!$B$16:$B$20&lt;=E7821)/(SRP!$C$16:$C$20&gt;=E7821),SRP!$D$16:$D$20)*(G7821/100)*(E7821/1000)),
IF(C7821="Ready to Drink",
SUM(LOOKUP(2,1/(SRP!$B$11:$B$15&lt;=E7821)/(SRP!$C$11:$C$15&gt;=E7821),SRP!$D$11:$D$15)*(G7821/100)*(E7821/1000)),
0)))))),2)</f>
        <v>1.55</v>
      </c>
      <c r="L7821" s="173" t="str">
        <f t="shared" si="122"/>
        <v>Beer473</v>
      </c>
      <c r="M7821" s="154">
        <f>VLOOKUP(L7821,'Slope %'!C:D,2,0)</f>
        <v>0.12</v>
      </c>
    </row>
    <row r="7822" spans="1:13" x14ac:dyDescent="0.25">
      <c r="A7822" s="169">
        <v>72293</v>
      </c>
      <c r="B7822" s="170" t="s">
        <v>5633</v>
      </c>
      <c r="C7822" s="170" t="s">
        <v>15</v>
      </c>
      <c r="D7822" s="170" t="s">
        <v>441</v>
      </c>
      <c r="E7822" s="170">
        <v>375</v>
      </c>
      <c r="F7822" s="170">
        <v>24</v>
      </c>
      <c r="G7822" s="171">
        <v>15</v>
      </c>
      <c r="H7822" s="170" t="s">
        <v>222</v>
      </c>
      <c r="I7822" s="171">
        <v>13.99</v>
      </c>
      <c r="J7822" s="169">
        <v>1</v>
      </c>
      <c r="K7822" s="154" cm="1">
        <f t="array" ref="K7822">ROUND(
IF(C7822="Beer",
SUM(LOOKUP(2,1/(SRP!$B$8:$B$10&lt;=E7822)/(SRP!$C$8:$C$10&gt;=E7822),SRP!$D$8:$D$10)*(G7822/100)*(E7822/1000)),
IF(C7822="Spirits",
SUM(LOOKUP(2,1/(SRP!$B$2:$B$7&lt;=E7822)/(SRP!$C$2:$C$7&gt;=E7822),SRP!$D$2:$D$7)*(G7822/100)*(E7822/1000)),
IF(AND(C7822="Wine",D7822="Fortified Wines"),
SUM(LOOKUP(2,1/(SRP!$B$26:$B$29&lt;=E7822)/(SRP!$C$26:$C$29&gt;=E7822),SRP!$D$26:$D$29)*(G7822/100)*(E7822/1000)),
IF(C7822="Wine",
SUM(LOOKUP(2,1/(SRP!$B$21:$B$25&lt;=E7822)/(SRP!$C$21:$C$25&gt;=E7822),SRP!$D$21:$D$25)*(G7822/100)*(E7822/1000)),
IF(AND(C7822="Ready to Drink",D7822="RTD-One Pour Cocktail&gt;7%&lt;=14.5"),
SUM(LOOKUP(2,1/(SRP!$B$16:$B$20&lt;=E7822)/(SRP!$C$16:$C$20&gt;=E7822),SRP!$D$16:$D$20)*(G7822/100)*(E7822/1000)),
IF(C7822="Ready to Drink",
SUM(LOOKUP(2,1/(SRP!$B$11:$B$15&lt;=E7822)/(SRP!$C$11:$C$15&gt;=E7822),SRP!$D$11:$D$15)*(G7822/100)*(E7822/1000)),
0)))))),2)</f>
        <v>4.99</v>
      </c>
      <c r="L7822" s="173" t="str">
        <f t="shared" si="122"/>
        <v>Spirits375</v>
      </c>
      <c r="M7822" s="154">
        <f>VLOOKUP(L7822,'Slope %'!C:D,2,0)</f>
        <v>0.1</v>
      </c>
    </row>
    <row r="7823" spans="1:13" x14ac:dyDescent="0.25">
      <c r="A7823" s="169">
        <v>72294</v>
      </c>
      <c r="B7823" s="170" t="s">
        <v>5657</v>
      </c>
      <c r="C7823" s="170" t="s">
        <v>11</v>
      </c>
      <c r="D7823" s="170" t="s">
        <v>303</v>
      </c>
      <c r="E7823" s="170">
        <v>473</v>
      </c>
      <c r="F7823" s="170">
        <v>24</v>
      </c>
      <c r="G7823" s="171">
        <v>6.2</v>
      </c>
      <c r="H7823" s="170" t="s">
        <v>5658</v>
      </c>
      <c r="I7823" s="171">
        <v>3.74</v>
      </c>
      <c r="J7823" s="169">
        <v>1</v>
      </c>
      <c r="K7823" s="154" cm="1">
        <f t="array" ref="K7823">ROUND(
IF(C7823="Beer",
SUM(LOOKUP(2,1/(SRP!$B$8:$B$10&lt;=E7823)/(SRP!$C$8:$C$10&gt;=E7823),SRP!$D$8:$D$10)*(G7823/100)*(E7823/1000)),
IF(C7823="Spirits",
SUM(LOOKUP(2,1/(SRP!$B$2:$B$7&lt;=E7823)/(SRP!$C$2:$C$7&gt;=E7823),SRP!$D$2:$D$7)*(G7823/100)*(E7823/1000)),
IF(AND(C7823="Wine",D7823="Fortified Wines"),
SUM(LOOKUP(2,1/(SRP!$B$26:$B$29&lt;=E7823)/(SRP!$C$26:$C$29&gt;=E7823),SRP!$D$26:$D$29)*(G7823/100)*(E7823/1000)),
IF(C7823="Wine",
SUM(LOOKUP(2,1/(SRP!$B$21:$B$25&lt;=E7823)/(SRP!$C$21:$C$25&gt;=E7823),SRP!$D$21:$D$25)*(G7823/100)*(E7823/1000)),
IF(AND(C7823="Ready to Drink",D7823="RTD-One Pour Cocktail&gt;7%&lt;=14.5"),
SUM(LOOKUP(2,1/(SRP!$B$16:$B$20&lt;=E7823)/(SRP!$C$16:$C$20&gt;=E7823),SRP!$D$16:$D$20)*(G7823/100)*(E7823/1000)),
IF(C7823="Ready to Drink",
SUM(LOOKUP(2,1/(SRP!$B$11:$B$15&lt;=E7823)/(SRP!$C$11:$C$15&gt;=E7823),SRP!$D$11:$D$15)*(G7823/100)*(E7823/1000)),
0)))))),2)</f>
        <v>2.29</v>
      </c>
      <c r="L7823" s="173" t="str">
        <f t="shared" si="122"/>
        <v>Beer473</v>
      </c>
      <c r="M7823" s="154">
        <f>VLOOKUP(L7823,'Slope %'!C:D,2,0)</f>
        <v>0.12</v>
      </c>
    </row>
    <row r="7824" spans="1:13" x14ac:dyDescent="0.25">
      <c r="A7824" s="169">
        <v>72295</v>
      </c>
      <c r="B7824" s="170" t="s">
        <v>5659</v>
      </c>
      <c r="C7824" s="170" t="s">
        <v>11</v>
      </c>
      <c r="D7824" s="170" t="s">
        <v>12</v>
      </c>
      <c r="E7824" s="170">
        <v>473</v>
      </c>
      <c r="F7824" s="170">
        <v>24</v>
      </c>
      <c r="G7824" s="171">
        <v>5</v>
      </c>
      <c r="H7824" s="170" t="s">
        <v>177</v>
      </c>
      <c r="I7824" s="171">
        <v>3.29</v>
      </c>
      <c r="J7824" s="169">
        <v>1</v>
      </c>
      <c r="K7824" s="154" cm="1">
        <f t="array" ref="K7824">ROUND(
IF(C7824="Beer",
SUM(LOOKUP(2,1/(SRP!$B$8:$B$10&lt;=E7824)/(SRP!$C$8:$C$10&gt;=E7824),SRP!$D$8:$D$10)*(G7824/100)*(E7824/1000)),
IF(C7824="Spirits",
SUM(LOOKUP(2,1/(SRP!$B$2:$B$7&lt;=E7824)/(SRP!$C$2:$C$7&gt;=E7824),SRP!$D$2:$D$7)*(G7824/100)*(E7824/1000)),
IF(AND(C7824="Wine",D7824="Fortified Wines"),
SUM(LOOKUP(2,1/(SRP!$B$26:$B$29&lt;=E7824)/(SRP!$C$26:$C$29&gt;=E7824),SRP!$D$26:$D$29)*(G7824/100)*(E7824/1000)),
IF(C7824="Wine",
SUM(LOOKUP(2,1/(SRP!$B$21:$B$25&lt;=E7824)/(SRP!$C$21:$C$25&gt;=E7824),SRP!$D$21:$D$25)*(G7824/100)*(E7824/1000)),
IF(AND(C7824="Ready to Drink",D7824="RTD-One Pour Cocktail&gt;7%&lt;=14.5"),
SUM(LOOKUP(2,1/(SRP!$B$16:$B$20&lt;=E7824)/(SRP!$C$16:$C$20&gt;=E7824),SRP!$D$16:$D$20)*(G7824/100)*(E7824/1000)),
IF(C7824="Ready to Drink",
SUM(LOOKUP(2,1/(SRP!$B$11:$B$15&lt;=E7824)/(SRP!$C$11:$C$15&gt;=E7824),SRP!$D$11:$D$15)*(G7824/100)*(E7824/1000)),
0)))))),2)</f>
        <v>1.85</v>
      </c>
      <c r="L7824" s="173" t="str">
        <f t="shared" si="122"/>
        <v>Beer473</v>
      </c>
      <c r="M7824" s="154">
        <f>VLOOKUP(L7824,'Slope %'!C:D,2,0)</f>
        <v>0.12</v>
      </c>
    </row>
    <row r="7825" spans="1:13" x14ac:dyDescent="0.25">
      <c r="A7825" s="169">
        <v>72295</v>
      </c>
      <c r="B7825" s="170" t="s">
        <v>5659</v>
      </c>
      <c r="C7825" s="170" t="s">
        <v>11</v>
      </c>
      <c r="D7825" s="170" t="s">
        <v>12</v>
      </c>
      <c r="E7825" s="170">
        <v>473</v>
      </c>
      <c r="F7825" s="170">
        <v>24</v>
      </c>
      <c r="G7825" s="171">
        <v>5</v>
      </c>
      <c r="H7825" s="170" t="s">
        <v>177</v>
      </c>
      <c r="I7825" s="171">
        <v>3.29</v>
      </c>
      <c r="J7825" s="169">
        <v>1</v>
      </c>
      <c r="K7825" s="154" cm="1">
        <f t="array" ref="K7825">ROUND(
IF(C7825="Beer",
SUM(LOOKUP(2,1/(SRP!$B$8:$B$10&lt;=E7825)/(SRP!$C$8:$C$10&gt;=E7825),SRP!$D$8:$D$10)*(G7825/100)*(E7825/1000)),
IF(C7825="Spirits",
SUM(LOOKUP(2,1/(SRP!$B$2:$B$7&lt;=E7825)/(SRP!$C$2:$C$7&gt;=E7825),SRP!$D$2:$D$7)*(G7825/100)*(E7825/1000)),
IF(AND(C7825="Wine",D7825="Fortified Wines"),
SUM(LOOKUP(2,1/(SRP!$B$26:$B$29&lt;=E7825)/(SRP!$C$26:$C$29&gt;=E7825),SRP!$D$26:$D$29)*(G7825/100)*(E7825/1000)),
IF(C7825="Wine",
SUM(LOOKUP(2,1/(SRP!$B$21:$B$25&lt;=E7825)/(SRP!$C$21:$C$25&gt;=E7825),SRP!$D$21:$D$25)*(G7825/100)*(E7825/1000)),
IF(AND(C7825="Ready to Drink",D7825="RTD-One Pour Cocktail&gt;7%&lt;=14.5"),
SUM(LOOKUP(2,1/(SRP!$B$16:$B$20&lt;=E7825)/(SRP!$C$16:$C$20&gt;=E7825),SRP!$D$16:$D$20)*(G7825/100)*(E7825/1000)),
IF(C7825="Ready to Drink",
SUM(LOOKUP(2,1/(SRP!$B$11:$B$15&lt;=E7825)/(SRP!$C$11:$C$15&gt;=E7825),SRP!$D$11:$D$15)*(G7825/100)*(E7825/1000)),
0)))))),2)</f>
        <v>1.85</v>
      </c>
      <c r="L7825" s="173" t="str">
        <f t="shared" si="122"/>
        <v>Beer473</v>
      </c>
      <c r="M7825" s="154">
        <f>VLOOKUP(L7825,'Slope %'!C:D,2,0)</f>
        <v>0.12</v>
      </c>
    </row>
    <row r="7826" spans="1:13" x14ac:dyDescent="0.25">
      <c r="A7826" s="169">
        <v>72296</v>
      </c>
      <c r="B7826" s="170" t="s">
        <v>5660</v>
      </c>
      <c r="C7826" s="170" t="s">
        <v>11</v>
      </c>
      <c r="D7826" s="170" t="s">
        <v>211</v>
      </c>
      <c r="E7826" s="170">
        <v>10650</v>
      </c>
      <c r="F7826" s="170">
        <v>1</v>
      </c>
      <c r="G7826" s="171">
        <v>4</v>
      </c>
      <c r="H7826" s="170" t="s">
        <v>824</v>
      </c>
      <c r="I7826" s="171">
        <v>49.99</v>
      </c>
      <c r="J7826" s="169">
        <v>30</v>
      </c>
      <c r="K7826" s="154" cm="1">
        <f t="array" ref="K7826">ROUND(
IF(C7826="Beer",
SUM(LOOKUP(2,1/(SRP!$B$8:$B$10&lt;=E7826)/(SRP!$C$8:$C$10&gt;=E7826),SRP!$D$8:$D$10)*(G7826/100)*(E7826/1000)),
IF(C7826="Spirits",
SUM(LOOKUP(2,1/(SRP!$B$2:$B$7&lt;=E7826)/(SRP!$C$2:$C$7&gt;=E7826),SRP!$D$2:$D$7)*(G7826/100)*(E7826/1000)),
IF(AND(C7826="Wine",D7826="Fortified Wines"),
SUM(LOOKUP(2,1/(SRP!$B$26:$B$29&lt;=E7826)/(SRP!$C$26:$C$29&gt;=E7826),SRP!$D$26:$D$29)*(G7826/100)*(E7826/1000)),
IF(C7826="Wine",
SUM(LOOKUP(2,1/(SRP!$B$21:$B$25&lt;=E7826)/(SRP!$C$21:$C$25&gt;=E7826),SRP!$D$21:$D$25)*(G7826/100)*(E7826/1000)),
IF(AND(C7826="Ready to Drink",D7826="RTD-One Pour Cocktail&gt;7%&lt;=14.5"),
SUM(LOOKUP(2,1/(SRP!$B$16:$B$20&lt;=E7826)/(SRP!$C$16:$C$20&gt;=E7826),SRP!$D$16:$D$20)*(G7826/100)*(E7826/1000)),
IF(C7826="Ready to Drink",
SUM(LOOKUP(2,1/(SRP!$B$11:$B$15&lt;=E7826)/(SRP!$C$11:$C$15&gt;=E7826),SRP!$D$11:$D$15)*(G7826/100)*(E7826/1000)),
0)))))),2)</f>
        <v>29.96</v>
      </c>
      <c r="L7826" s="173" t="str">
        <f t="shared" si="122"/>
        <v>Beer10650</v>
      </c>
      <c r="M7826" s="154">
        <f>VLOOKUP(L7826,'Slope %'!C:D,2,0)</f>
        <v>0.05</v>
      </c>
    </row>
    <row r="7827" spans="1:13" x14ac:dyDescent="0.25">
      <c r="A7827" s="169">
        <v>72296</v>
      </c>
      <c r="B7827" s="170" t="s">
        <v>5660</v>
      </c>
      <c r="C7827" s="170" t="s">
        <v>11</v>
      </c>
      <c r="D7827" s="170" t="s">
        <v>211</v>
      </c>
      <c r="E7827" s="170">
        <v>10650</v>
      </c>
      <c r="F7827" s="170">
        <v>1</v>
      </c>
      <c r="G7827" s="171">
        <v>4</v>
      </c>
      <c r="H7827" s="170" t="s">
        <v>824</v>
      </c>
      <c r="I7827" s="171">
        <v>49.99</v>
      </c>
      <c r="J7827" s="169">
        <v>30</v>
      </c>
      <c r="K7827" s="154" cm="1">
        <f t="array" ref="K7827">ROUND(
IF(C7827="Beer",
SUM(LOOKUP(2,1/(SRP!$B$8:$B$10&lt;=E7827)/(SRP!$C$8:$C$10&gt;=E7827),SRP!$D$8:$D$10)*(G7827/100)*(E7827/1000)),
IF(C7827="Spirits",
SUM(LOOKUP(2,1/(SRP!$B$2:$B$7&lt;=E7827)/(SRP!$C$2:$C$7&gt;=E7827),SRP!$D$2:$D$7)*(G7827/100)*(E7827/1000)),
IF(AND(C7827="Wine",D7827="Fortified Wines"),
SUM(LOOKUP(2,1/(SRP!$B$26:$B$29&lt;=E7827)/(SRP!$C$26:$C$29&gt;=E7827),SRP!$D$26:$D$29)*(G7827/100)*(E7827/1000)),
IF(C7827="Wine",
SUM(LOOKUP(2,1/(SRP!$B$21:$B$25&lt;=E7827)/(SRP!$C$21:$C$25&gt;=E7827),SRP!$D$21:$D$25)*(G7827/100)*(E7827/1000)),
IF(AND(C7827="Ready to Drink",D7827="RTD-One Pour Cocktail&gt;7%&lt;=14.5"),
SUM(LOOKUP(2,1/(SRP!$B$16:$B$20&lt;=E7827)/(SRP!$C$16:$C$20&gt;=E7827),SRP!$D$16:$D$20)*(G7827/100)*(E7827/1000)),
IF(C7827="Ready to Drink",
SUM(LOOKUP(2,1/(SRP!$B$11:$B$15&lt;=E7827)/(SRP!$C$11:$C$15&gt;=E7827),SRP!$D$11:$D$15)*(G7827/100)*(E7827/1000)),
0)))))),2)</f>
        <v>29.96</v>
      </c>
      <c r="L7827" s="173" t="str">
        <f t="shared" si="122"/>
        <v>Beer10650</v>
      </c>
      <c r="M7827" s="154">
        <f>VLOOKUP(L7827,'Slope %'!C:D,2,0)</f>
        <v>0.05</v>
      </c>
    </row>
    <row r="7828" spans="1:13" x14ac:dyDescent="0.25">
      <c r="A7828" s="169">
        <v>72299</v>
      </c>
      <c r="B7828" s="170" t="s">
        <v>5661</v>
      </c>
      <c r="C7828" s="170" t="s">
        <v>11</v>
      </c>
      <c r="D7828" s="170" t="s">
        <v>12</v>
      </c>
      <c r="E7828" s="170">
        <v>5325</v>
      </c>
      <c r="F7828" s="170">
        <v>1</v>
      </c>
      <c r="G7828" s="171">
        <v>4.5999999999999996</v>
      </c>
      <c r="H7828" s="170" t="s">
        <v>105</v>
      </c>
      <c r="I7828" s="171">
        <v>34.29</v>
      </c>
      <c r="J7828" s="169">
        <v>15</v>
      </c>
      <c r="K7828" s="154" cm="1">
        <f t="array" ref="K7828">ROUND(
IF(C7828="Beer",
SUM(LOOKUP(2,1/(SRP!$B$8:$B$10&lt;=E7828)/(SRP!$C$8:$C$10&gt;=E7828),SRP!$D$8:$D$10)*(G7828/100)*(E7828/1000)),
IF(C7828="Spirits",
SUM(LOOKUP(2,1/(SRP!$B$2:$B$7&lt;=E7828)/(SRP!$C$2:$C$7&gt;=E7828),SRP!$D$2:$D$7)*(G7828/100)*(E7828/1000)),
IF(AND(C7828="Wine",D7828="Fortified Wines"),
SUM(LOOKUP(2,1/(SRP!$B$26:$B$29&lt;=E7828)/(SRP!$C$26:$C$29&gt;=E7828),SRP!$D$26:$D$29)*(G7828/100)*(E7828/1000)),
IF(C7828="Wine",
SUM(LOOKUP(2,1/(SRP!$B$21:$B$25&lt;=E7828)/(SRP!$C$21:$C$25&gt;=E7828),SRP!$D$21:$D$25)*(G7828/100)*(E7828/1000)),
IF(AND(C7828="Ready to Drink",D7828="RTD-One Pour Cocktail&gt;7%&lt;=14.5"),
SUM(LOOKUP(2,1/(SRP!$B$16:$B$20&lt;=E7828)/(SRP!$C$16:$C$20&gt;=E7828),SRP!$D$16:$D$20)*(G7828/100)*(E7828/1000)),
IF(C7828="Ready to Drink",
SUM(LOOKUP(2,1/(SRP!$B$11:$B$15&lt;=E7828)/(SRP!$C$11:$C$15&gt;=E7828),SRP!$D$11:$D$15)*(G7828/100)*(E7828/1000)),
0)))))),2)</f>
        <v>19.12</v>
      </c>
      <c r="L7828" s="173" t="str">
        <f t="shared" si="122"/>
        <v>Beer5325</v>
      </c>
      <c r="M7828" s="154">
        <f>VLOOKUP(L7828,'Slope %'!C:D,2,0)</f>
        <v>0.05</v>
      </c>
    </row>
    <row r="7829" spans="1:13" x14ac:dyDescent="0.25">
      <c r="A7829" s="169">
        <v>72299</v>
      </c>
      <c r="B7829" s="170" t="s">
        <v>5661</v>
      </c>
      <c r="C7829" s="170" t="s">
        <v>11</v>
      </c>
      <c r="D7829" s="170" t="s">
        <v>12</v>
      </c>
      <c r="E7829" s="170">
        <v>5325</v>
      </c>
      <c r="F7829" s="170">
        <v>1</v>
      </c>
      <c r="G7829" s="171">
        <v>4.5999999999999996</v>
      </c>
      <c r="H7829" s="170" t="s">
        <v>105</v>
      </c>
      <c r="I7829" s="171">
        <v>34.29</v>
      </c>
      <c r="J7829" s="169">
        <v>15</v>
      </c>
      <c r="K7829" s="154" cm="1">
        <f t="array" ref="K7829">ROUND(
IF(C7829="Beer",
SUM(LOOKUP(2,1/(SRP!$B$8:$B$10&lt;=E7829)/(SRP!$C$8:$C$10&gt;=E7829),SRP!$D$8:$D$10)*(G7829/100)*(E7829/1000)),
IF(C7829="Spirits",
SUM(LOOKUP(2,1/(SRP!$B$2:$B$7&lt;=E7829)/(SRP!$C$2:$C$7&gt;=E7829),SRP!$D$2:$D$7)*(G7829/100)*(E7829/1000)),
IF(AND(C7829="Wine",D7829="Fortified Wines"),
SUM(LOOKUP(2,1/(SRP!$B$26:$B$29&lt;=E7829)/(SRP!$C$26:$C$29&gt;=E7829),SRP!$D$26:$D$29)*(G7829/100)*(E7829/1000)),
IF(C7829="Wine",
SUM(LOOKUP(2,1/(SRP!$B$21:$B$25&lt;=E7829)/(SRP!$C$21:$C$25&gt;=E7829),SRP!$D$21:$D$25)*(G7829/100)*(E7829/1000)),
IF(AND(C7829="Ready to Drink",D7829="RTD-One Pour Cocktail&gt;7%&lt;=14.5"),
SUM(LOOKUP(2,1/(SRP!$B$16:$B$20&lt;=E7829)/(SRP!$C$16:$C$20&gt;=E7829),SRP!$D$16:$D$20)*(G7829/100)*(E7829/1000)),
IF(C7829="Ready to Drink",
SUM(LOOKUP(2,1/(SRP!$B$11:$B$15&lt;=E7829)/(SRP!$C$11:$C$15&gt;=E7829),SRP!$D$11:$D$15)*(G7829/100)*(E7829/1000)),
0)))))),2)</f>
        <v>19.12</v>
      </c>
      <c r="L7829" s="173" t="str">
        <f t="shared" si="122"/>
        <v>Beer5325</v>
      </c>
      <c r="M7829" s="154">
        <f>VLOOKUP(L7829,'Slope %'!C:D,2,0)</f>
        <v>0.05</v>
      </c>
    </row>
    <row r="7830" spans="1:13" x14ac:dyDescent="0.25">
      <c r="A7830" s="169">
        <v>72300</v>
      </c>
      <c r="B7830" s="170" t="s">
        <v>5662</v>
      </c>
      <c r="C7830" s="170" t="s">
        <v>15</v>
      </c>
      <c r="D7830" s="170" t="s">
        <v>16</v>
      </c>
      <c r="E7830" s="170">
        <v>750</v>
      </c>
      <c r="F7830" s="170">
        <v>12</v>
      </c>
      <c r="G7830" s="171">
        <v>40</v>
      </c>
      <c r="H7830" s="170" t="s">
        <v>86</v>
      </c>
      <c r="I7830" s="171">
        <v>39.99</v>
      </c>
      <c r="J7830" s="169">
        <v>1</v>
      </c>
      <c r="K7830" s="154" cm="1">
        <f t="array" ref="K7830">ROUND(
IF(C7830="Beer",
SUM(LOOKUP(2,1/(SRP!$B$8:$B$10&lt;=E7830)/(SRP!$C$8:$C$10&gt;=E7830),SRP!$D$8:$D$10)*(G7830/100)*(E7830/1000)),
IF(C7830="Spirits",
SUM(LOOKUP(2,1/(SRP!$B$2:$B$7&lt;=E7830)/(SRP!$C$2:$C$7&gt;=E7830),SRP!$D$2:$D$7)*(G7830/100)*(E7830/1000)),
IF(AND(C7830="Wine",D7830="Fortified Wines"),
SUM(LOOKUP(2,1/(SRP!$B$26:$B$29&lt;=E7830)/(SRP!$C$26:$C$29&gt;=E7830),SRP!$D$26:$D$29)*(G7830/100)*(E7830/1000)),
IF(C7830="Wine",
SUM(LOOKUP(2,1/(SRP!$B$21:$B$25&lt;=E7830)/(SRP!$C$21:$C$25&gt;=E7830),SRP!$D$21:$D$25)*(G7830/100)*(E7830/1000)),
IF(AND(C7830="Ready to Drink",D7830="RTD-One Pour Cocktail&gt;7%&lt;=14.5"),
SUM(LOOKUP(2,1/(SRP!$B$16:$B$20&lt;=E7830)/(SRP!$C$16:$C$20&gt;=E7830),SRP!$D$16:$D$20)*(G7830/100)*(E7830/1000)),
IF(C7830="Ready to Drink",
SUM(LOOKUP(2,1/(SRP!$B$11:$B$15&lt;=E7830)/(SRP!$C$11:$C$15&gt;=E7830),SRP!$D$11:$D$15)*(G7830/100)*(E7830/1000)),
0)))))),2)</f>
        <v>23.42</v>
      </c>
      <c r="L7830" s="173" t="str">
        <f t="shared" si="122"/>
        <v>Spirits750</v>
      </c>
      <c r="M7830" s="154">
        <f>VLOOKUP(L7830,'Slope %'!C:D,2,0)</f>
        <v>7.0000000000000007E-2</v>
      </c>
    </row>
    <row r="7831" spans="1:13" x14ac:dyDescent="0.25">
      <c r="A7831" s="169">
        <v>72301</v>
      </c>
      <c r="B7831" s="170" t="s">
        <v>5663</v>
      </c>
      <c r="C7831" s="170" t="s">
        <v>11</v>
      </c>
      <c r="D7831" s="170" t="s">
        <v>303</v>
      </c>
      <c r="E7831" s="170">
        <v>710</v>
      </c>
      <c r="F7831" s="170">
        <v>18</v>
      </c>
      <c r="G7831" s="171">
        <v>8.3000000000000007</v>
      </c>
      <c r="H7831" s="170" t="s">
        <v>285</v>
      </c>
      <c r="I7831" s="171">
        <v>4.5999999999999996</v>
      </c>
      <c r="J7831" s="169">
        <v>1</v>
      </c>
      <c r="K7831" s="154" cm="1">
        <f t="array" ref="K7831">ROUND(
IF(C7831="Beer",
SUM(LOOKUP(2,1/(SRP!$B$8:$B$10&lt;=E7831)/(SRP!$C$8:$C$10&gt;=E7831),SRP!$D$8:$D$10)*(G7831/100)*(E7831/1000)),
IF(C7831="Spirits",
SUM(LOOKUP(2,1/(SRP!$B$2:$B$7&lt;=E7831)/(SRP!$C$2:$C$7&gt;=E7831),SRP!$D$2:$D$7)*(G7831/100)*(E7831/1000)),
IF(AND(C7831="Wine",D7831="Fortified Wines"),
SUM(LOOKUP(2,1/(SRP!$B$26:$B$29&lt;=E7831)/(SRP!$C$26:$C$29&gt;=E7831),SRP!$D$26:$D$29)*(G7831/100)*(E7831/1000)),
IF(C7831="Wine",
SUM(LOOKUP(2,1/(SRP!$B$21:$B$25&lt;=E7831)/(SRP!$C$21:$C$25&gt;=E7831),SRP!$D$21:$D$25)*(G7831/100)*(E7831/1000)),
IF(AND(C7831="Ready to Drink",D7831="RTD-One Pour Cocktail&gt;7%&lt;=14.5"),
SUM(LOOKUP(2,1/(SRP!$B$16:$B$20&lt;=E7831)/(SRP!$C$16:$C$20&gt;=E7831),SRP!$D$16:$D$20)*(G7831/100)*(E7831/1000)),
IF(C7831="Ready to Drink",
SUM(LOOKUP(2,1/(SRP!$B$11:$B$15&lt;=E7831)/(SRP!$C$11:$C$15&gt;=E7831),SRP!$D$11:$D$15)*(G7831/100)*(E7831/1000)),
0)))))),2)</f>
        <v>4.5999999999999996</v>
      </c>
      <c r="L7831" s="173" t="str">
        <f t="shared" si="122"/>
        <v>Beer710</v>
      </c>
      <c r="M7831" s="154">
        <f>VLOOKUP(L7831,'Slope %'!C:D,2,0)</f>
        <v>0.12</v>
      </c>
    </row>
    <row r="7832" spans="1:13" x14ac:dyDescent="0.25">
      <c r="A7832" s="169">
        <v>72301</v>
      </c>
      <c r="B7832" s="170" t="s">
        <v>5663</v>
      </c>
      <c r="C7832" s="170" t="s">
        <v>11</v>
      </c>
      <c r="D7832" s="170" t="s">
        <v>303</v>
      </c>
      <c r="E7832" s="170">
        <v>710</v>
      </c>
      <c r="F7832" s="170">
        <v>18</v>
      </c>
      <c r="G7832" s="171">
        <v>8.3000000000000007</v>
      </c>
      <c r="H7832" s="170" t="s">
        <v>285</v>
      </c>
      <c r="I7832" s="171">
        <v>4.5999999999999996</v>
      </c>
      <c r="J7832" s="169">
        <v>1</v>
      </c>
      <c r="K7832" s="154" cm="1">
        <f t="array" ref="K7832">ROUND(
IF(C7832="Beer",
SUM(LOOKUP(2,1/(SRP!$B$8:$B$10&lt;=E7832)/(SRP!$C$8:$C$10&gt;=E7832),SRP!$D$8:$D$10)*(G7832/100)*(E7832/1000)),
IF(C7832="Spirits",
SUM(LOOKUP(2,1/(SRP!$B$2:$B$7&lt;=E7832)/(SRP!$C$2:$C$7&gt;=E7832),SRP!$D$2:$D$7)*(G7832/100)*(E7832/1000)),
IF(AND(C7832="Wine",D7832="Fortified Wines"),
SUM(LOOKUP(2,1/(SRP!$B$26:$B$29&lt;=E7832)/(SRP!$C$26:$C$29&gt;=E7832),SRP!$D$26:$D$29)*(G7832/100)*(E7832/1000)),
IF(C7832="Wine",
SUM(LOOKUP(2,1/(SRP!$B$21:$B$25&lt;=E7832)/(SRP!$C$21:$C$25&gt;=E7832),SRP!$D$21:$D$25)*(G7832/100)*(E7832/1000)),
IF(AND(C7832="Ready to Drink",D7832="RTD-One Pour Cocktail&gt;7%&lt;=14.5"),
SUM(LOOKUP(2,1/(SRP!$B$16:$B$20&lt;=E7832)/(SRP!$C$16:$C$20&gt;=E7832),SRP!$D$16:$D$20)*(G7832/100)*(E7832/1000)),
IF(C7832="Ready to Drink",
SUM(LOOKUP(2,1/(SRP!$B$11:$B$15&lt;=E7832)/(SRP!$C$11:$C$15&gt;=E7832),SRP!$D$11:$D$15)*(G7832/100)*(E7832/1000)),
0)))))),2)</f>
        <v>4.5999999999999996</v>
      </c>
      <c r="L7832" s="173" t="str">
        <f t="shared" si="122"/>
        <v>Beer710</v>
      </c>
      <c r="M7832" s="154">
        <f>VLOOKUP(L7832,'Slope %'!C:D,2,0)</f>
        <v>0.12</v>
      </c>
    </row>
    <row r="7833" spans="1:13" x14ac:dyDescent="0.25">
      <c r="A7833" s="169">
        <v>72302</v>
      </c>
      <c r="B7833" s="170" t="s">
        <v>5664</v>
      </c>
      <c r="C7833" s="170" t="s">
        <v>11</v>
      </c>
      <c r="D7833" s="170" t="s">
        <v>211</v>
      </c>
      <c r="E7833" s="170">
        <v>473</v>
      </c>
      <c r="F7833" s="170">
        <v>24</v>
      </c>
      <c r="G7833" s="171">
        <v>4</v>
      </c>
      <c r="H7833" s="170" t="s">
        <v>177</v>
      </c>
      <c r="I7833" s="171">
        <v>3.99</v>
      </c>
      <c r="J7833" s="169">
        <v>1</v>
      </c>
      <c r="K7833" s="154" cm="1">
        <f t="array" ref="K7833">ROUND(
IF(C7833="Beer",
SUM(LOOKUP(2,1/(SRP!$B$8:$B$10&lt;=E7833)/(SRP!$C$8:$C$10&gt;=E7833),SRP!$D$8:$D$10)*(G7833/100)*(E7833/1000)),
IF(C7833="Spirits",
SUM(LOOKUP(2,1/(SRP!$B$2:$B$7&lt;=E7833)/(SRP!$C$2:$C$7&gt;=E7833),SRP!$D$2:$D$7)*(G7833/100)*(E7833/1000)),
IF(AND(C7833="Wine",D7833="Fortified Wines"),
SUM(LOOKUP(2,1/(SRP!$B$26:$B$29&lt;=E7833)/(SRP!$C$26:$C$29&gt;=E7833),SRP!$D$26:$D$29)*(G7833/100)*(E7833/1000)),
IF(C7833="Wine",
SUM(LOOKUP(2,1/(SRP!$B$21:$B$25&lt;=E7833)/(SRP!$C$21:$C$25&gt;=E7833),SRP!$D$21:$D$25)*(G7833/100)*(E7833/1000)),
IF(AND(C7833="Ready to Drink",D7833="RTD-One Pour Cocktail&gt;7%&lt;=14.5"),
SUM(LOOKUP(2,1/(SRP!$B$16:$B$20&lt;=E7833)/(SRP!$C$16:$C$20&gt;=E7833),SRP!$D$16:$D$20)*(G7833/100)*(E7833/1000)),
IF(C7833="Ready to Drink",
SUM(LOOKUP(2,1/(SRP!$B$11:$B$15&lt;=E7833)/(SRP!$C$11:$C$15&gt;=E7833),SRP!$D$11:$D$15)*(G7833/100)*(E7833/1000)),
0)))))),2)</f>
        <v>1.48</v>
      </c>
      <c r="L7833" s="173" t="str">
        <f t="shared" si="122"/>
        <v>Beer473</v>
      </c>
      <c r="M7833" s="154">
        <f>VLOOKUP(L7833,'Slope %'!C:D,2,0)</f>
        <v>0.12</v>
      </c>
    </row>
    <row r="7834" spans="1:13" x14ac:dyDescent="0.25">
      <c r="A7834" s="169">
        <v>72302</v>
      </c>
      <c r="B7834" s="170" t="s">
        <v>5664</v>
      </c>
      <c r="C7834" s="170" t="s">
        <v>11</v>
      </c>
      <c r="D7834" s="170" t="s">
        <v>211</v>
      </c>
      <c r="E7834" s="170">
        <v>473</v>
      </c>
      <c r="F7834" s="170">
        <v>24</v>
      </c>
      <c r="G7834" s="171">
        <v>4</v>
      </c>
      <c r="H7834" s="170" t="s">
        <v>177</v>
      </c>
      <c r="I7834" s="171">
        <v>3.99</v>
      </c>
      <c r="J7834" s="169">
        <v>1</v>
      </c>
      <c r="K7834" s="154" cm="1">
        <f t="array" ref="K7834">ROUND(
IF(C7834="Beer",
SUM(LOOKUP(2,1/(SRP!$B$8:$B$10&lt;=E7834)/(SRP!$C$8:$C$10&gt;=E7834),SRP!$D$8:$D$10)*(G7834/100)*(E7834/1000)),
IF(C7834="Spirits",
SUM(LOOKUP(2,1/(SRP!$B$2:$B$7&lt;=E7834)/(SRP!$C$2:$C$7&gt;=E7834),SRP!$D$2:$D$7)*(G7834/100)*(E7834/1000)),
IF(AND(C7834="Wine",D7834="Fortified Wines"),
SUM(LOOKUP(2,1/(SRP!$B$26:$B$29&lt;=E7834)/(SRP!$C$26:$C$29&gt;=E7834),SRP!$D$26:$D$29)*(G7834/100)*(E7834/1000)),
IF(C7834="Wine",
SUM(LOOKUP(2,1/(SRP!$B$21:$B$25&lt;=E7834)/(SRP!$C$21:$C$25&gt;=E7834),SRP!$D$21:$D$25)*(G7834/100)*(E7834/1000)),
IF(AND(C7834="Ready to Drink",D7834="RTD-One Pour Cocktail&gt;7%&lt;=14.5"),
SUM(LOOKUP(2,1/(SRP!$B$16:$B$20&lt;=E7834)/(SRP!$C$16:$C$20&gt;=E7834),SRP!$D$16:$D$20)*(G7834/100)*(E7834/1000)),
IF(C7834="Ready to Drink",
SUM(LOOKUP(2,1/(SRP!$B$11:$B$15&lt;=E7834)/(SRP!$C$11:$C$15&gt;=E7834),SRP!$D$11:$D$15)*(G7834/100)*(E7834/1000)),
0)))))),2)</f>
        <v>1.48</v>
      </c>
      <c r="L7834" s="173" t="str">
        <f t="shared" si="122"/>
        <v>Beer473</v>
      </c>
      <c r="M7834" s="154">
        <f>VLOOKUP(L7834,'Slope %'!C:D,2,0)</f>
        <v>0.12</v>
      </c>
    </row>
    <row r="7835" spans="1:13" x14ac:dyDescent="0.25">
      <c r="A7835" s="169">
        <v>72305</v>
      </c>
      <c r="B7835" s="170" t="s">
        <v>5665</v>
      </c>
      <c r="C7835" s="170" t="s">
        <v>24</v>
      </c>
      <c r="D7835" s="170" t="s">
        <v>46</v>
      </c>
      <c r="E7835" s="170">
        <v>750</v>
      </c>
      <c r="F7835" s="170">
        <v>6</v>
      </c>
      <c r="G7835" s="171">
        <v>44</v>
      </c>
      <c r="H7835" s="170" t="s">
        <v>783</v>
      </c>
      <c r="I7835" s="171">
        <v>26.99</v>
      </c>
      <c r="J7835" s="169">
        <v>1</v>
      </c>
      <c r="K7835" s="154" cm="1">
        <f t="array" ref="K7835">ROUND(
IF(C7835="Beer",
SUM(LOOKUP(2,1/(SRP!$B$8:$B$10&lt;=E7835)/(SRP!$C$8:$C$10&gt;=E7835),SRP!$D$8:$D$10)*(G7835/100)*(E7835/1000)),
IF(C7835="Spirits",
SUM(LOOKUP(2,1/(SRP!$B$2:$B$7&lt;=E7835)/(SRP!$C$2:$C$7&gt;=E7835),SRP!$D$2:$D$7)*(G7835/100)*(E7835/1000)),
IF(AND(C7835="Wine",D7835="Fortified Wines"),
SUM(LOOKUP(2,1/(SRP!$B$26:$B$29&lt;=E7835)/(SRP!$C$26:$C$29&gt;=E7835),SRP!$D$26:$D$29)*(G7835/100)*(E7835/1000)),
IF(C7835="Wine",
SUM(LOOKUP(2,1/(SRP!$B$21:$B$25&lt;=E7835)/(SRP!$C$21:$C$25&gt;=E7835),SRP!$D$21:$D$25)*(G7835/100)*(E7835/1000)),
IF(AND(C7835="Ready to Drink",D7835="RTD-One Pour Cocktail&gt;7%&lt;=14.5"),
SUM(LOOKUP(2,1/(SRP!$B$16:$B$20&lt;=E7835)/(SRP!$C$16:$C$20&gt;=E7835),SRP!$D$16:$D$20)*(G7835/100)*(E7835/1000)),
IF(C7835="Ready to Drink",
SUM(LOOKUP(2,1/(SRP!$B$11:$B$15&lt;=E7835)/(SRP!$C$11:$C$15&gt;=E7835),SRP!$D$11:$D$15)*(G7835/100)*(E7835/1000)),
0)))))),2)</f>
        <v>25.76</v>
      </c>
      <c r="L7835" s="173" t="str">
        <f t="shared" si="122"/>
        <v>Wine750</v>
      </c>
      <c r="M7835" s="154">
        <f>VLOOKUP(L7835,'Slope %'!C:D,2,0)</f>
        <v>0.1</v>
      </c>
    </row>
    <row r="7836" spans="1:13" x14ac:dyDescent="0.25">
      <c r="A7836" s="169">
        <v>72306</v>
      </c>
      <c r="B7836" s="170" t="s">
        <v>5666</v>
      </c>
      <c r="C7836" s="170" t="s">
        <v>11</v>
      </c>
      <c r="D7836" s="170" t="s">
        <v>267</v>
      </c>
      <c r="E7836" s="170">
        <v>473</v>
      </c>
      <c r="F7836" s="170">
        <v>24</v>
      </c>
      <c r="G7836" s="171">
        <v>4.9000000000000004</v>
      </c>
      <c r="H7836" s="170" t="s">
        <v>2190</v>
      </c>
      <c r="I7836" s="171">
        <v>4.49</v>
      </c>
      <c r="J7836" s="169">
        <v>1</v>
      </c>
      <c r="K7836" s="154" cm="1">
        <f t="array" ref="K7836">ROUND(
IF(C7836="Beer",
SUM(LOOKUP(2,1/(SRP!$B$8:$B$10&lt;=E7836)/(SRP!$C$8:$C$10&gt;=E7836),SRP!$D$8:$D$10)*(G7836/100)*(E7836/1000)),
IF(C7836="Spirits",
SUM(LOOKUP(2,1/(SRP!$B$2:$B$7&lt;=E7836)/(SRP!$C$2:$C$7&gt;=E7836),SRP!$D$2:$D$7)*(G7836/100)*(E7836/1000)),
IF(AND(C7836="Wine",D7836="Fortified Wines"),
SUM(LOOKUP(2,1/(SRP!$B$26:$B$29&lt;=E7836)/(SRP!$C$26:$C$29&gt;=E7836),SRP!$D$26:$D$29)*(G7836/100)*(E7836/1000)),
IF(C7836="Wine",
SUM(LOOKUP(2,1/(SRP!$B$21:$B$25&lt;=E7836)/(SRP!$C$21:$C$25&gt;=E7836),SRP!$D$21:$D$25)*(G7836/100)*(E7836/1000)),
IF(AND(C7836="Ready to Drink",D7836="RTD-One Pour Cocktail&gt;7%&lt;=14.5"),
SUM(LOOKUP(2,1/(SRP!$B$16:$B$20&lt;=E7836)/(SRP!$C$16:$C$20&gt;=E7836),SRP!$D$16:$D$20)*(G7836/100)*(E7836/1000)),
IF(C7836="Ready to Drink",
SUM(LOOKUP(2,1/(SRP!$B$11:$B$15&lt;=E7836)/(SRP!$C$11:$C$15&gt;=E7836),SRP!$D$11:$D$15)*(G7836/100)*(E7836/1000)),
0)))))),2)</f>
        <v>1.81</v>
      </c>
      <c r="L7836" s="173" t="str">
        <f t="shared" si="122"/>
        <v>Beer473</v>
      </c>
      <c r="M7836" s="154">
        <f>VLOOKUP(L7836,'Slope %'!C:D,2,0)</f>
        <v>0.12</v>
      </c>
    </row>
    <row r="7837" spans="1:13" x14ac:dyDescent="0.25">
      <c r="A7837" s="169">
        <v>72306</v>
      </c>
      <c r="B7837" s="170" t="s">
        <v>5666</v>
      </c>
      <c r="C7837" s="170" t="s">
        <v>11</v>
      </c>
      <c r="D7837" s="170" t="s">
        <v>267</v>
      </c>
      <c r="E7837" s="170">
        <v>473</v>
      </c>
      <c r="F7837" s="170">
        <v>24</v>
      </c>
      <c r="G7837" s="171">
        <v>4.9000000000000004</v>
      </c>
      <c r="H7837" s="170" t="s">
        <v>2190</v>
      </c>
      <c r="I7837" s="171">
        <v>4.49</v>
      </c>
      <c r="J7837" s="169">
        <v>1</v>
      </c>
      <c r="K7837" s="154" cm="1">
        <f t="array" ref="K7837">ROUND(
IF(C7837="Beer",
SUM(LOOKUP(2,1/(SRP!$B$8:$B$10&lt;=E7837)/(SRP!$C$8:$C$10&gt;=E7837),SRP!$D$8:$D$10)*(G7837/100)*(E7837/1000)),
IF(C7837="Spirits",
SUM(LOOKUP(2,1/(SRP!$B$2:$B$7&lt;=E7837)/(SRP!$C$2:$C$7&gt;=E7837),SRP!$D$2:$D$7)*(G7837/100)*(E7837/1000)),
IF(AND(C7837="Wine",D7837="Fortified Wines"),
SUM(LOOKUP(2,1/(SRP!$B$26:$B$29&lt;=E7837)/(SRP!$C$26:$C$29&gt;=E7837),SRP!$D$26:$D$29)*(G7837/100)*(E7837/1000)),
IF(C7837="Wine",
SUM(LOOKUP(2,1/(SRP!$B$21:$B$25&lt;=E7837)/(SRP!$C$21:$C$25&gt;=E7837),SRP!$D$21:$D$25)*(G7837/100)*(E7837/1000)),
IF(AND(C7837="Ready to Drink",D7837="RTD-One Pour Cocktail&gt;7%&lt;=14.5"),
SUM(LOOKUP(2,1/(SRP!$B$16:$B$20&lt;=E7837)/(SRP!$C$16:$C$20&gt;=E7837),SRP!$D$16:$D$20)*(G7837/100)*(E7837/1000)),
IF(C7837="Ready to Drink",
SUM(LOOKUP(2,1/(SRP!$B$11:$B$15&lt;=E7837)/(SRP!$C$11:$C$15&gt;=E7837),SRP!$D$11:$D$15)*(G7837/100)*(E7837/1000)),
0)))))),2)</f>
        <v>1.81</v>
      </c>
      <c r="L7837" s="173" t="str">
        <f t="shared" si="122"/>
        <v>Beer473</v>
      </c>
      <c r="M7837" s="154">
        <f>VLOOKUP(L7837,'Slope %'!C:D,2,0)</f>
        <v>0.12</v>
      </c>
    </row>
    <row r="7838" spans="1:13" x14ac:dyDescent="0.25">
      <c r="A7838" s="169">
        <v>72307</v>
      </c>
      <c r="B7838" s="170" t="s">
        <v>5667</v>
      </c>
      <c r="C7838" s="170" t="s">
        <v>24</v>
      </c>
      <c r="D7838" s="170" t="s">
        <v>248</v>
      </c>
      <c r="E7838" s="170">
        <v>750</v>
      </c>
      <c r="F7838" s="170">
        <v>6</v>
      </c>
      <c r="G7838" s="171">
        <v>12.5</v>
      </c>
      <c r="H7838" s="170" t="s">
        <v>2361</v>
      </c>
      <c r="I7838" s="171">
        <v>22.99</v>
      </c>
      <c r="J7838" s="169">
        <v>1</v>
      </c>
      <c r="K7838" s="154" cm="1">
        <f t="array" ref="K7838">ROUND(
IF(C7838="Beer",
SUM(LOOKUP(2,1/(SRP!$B$8:$B$10&lt;=E7838)/(SRP!$C$8:$C$10&gt;=E7838),SRP!$D$8:$D$10)*(G7838/100)*(E7838/1000)),
IF(C7838="Spirits",
SUM(LOOKUP(2,1/(SRP!$B$2:$B$7&lt;=E7838)/(SRP!$C$2:$C$7&gt;=E7838),SRP!$D$2:$D$7)*(G7838/100)*(E7838/1000)),
IF(AND(C7838="Wine",D7838="Fortified Wines"),
SUM(LOOKUP(2,1/(SRP!$B$26:$B$29&lt;=E7838)/(SRP!$C$26:$C$29&gt;=E7838),SRP!$D$26:$D$29)*(G7838/100)*(E7838/1000)),
IF(C7838="Wine",
SUM(LOOKUP(2,1/(SRP!$B$21:$B$25&lt;=E7838)/(SRP!$C$21:$C$25&gt;=E7838),SRP!$D$21:$D$25)*(G7838/100)*(E7838/1000)),
IF(AND(C7838="Ready to Drink",D7838="RTD-One Pour Cocktail&gt;7%&lt;=14.5"),
SUM(LOOKUP(2,1/(SRP!$B$16:$B$20&lt;=E7838)/(SRP!$C$16:$C$20&gt;=E7838),SRP!$D$16:$D$20)*(G7838/100)*(E7838/1000)),
IF(C7838="Ready to Drink",
SUM(LOOKUP(2,1/(SRP!$B$11:$B$15&lt;=E7838)/(SRP!$C$11:$C$15&gt;=E7838),SRP!$D$11:$D$15)*(G7838/100)*(E7838/1000)),
0)))))),2)</f>
        <v>7.32</v>
      </c>
      <c r="L7838" s="173" t="str">
        <f t="shared" si="122"/>
        <v>Wine750</v>
      </c>
      <c r="M7838" s="154">
        <f>VLOOKUP(L7838,'Slope %'!C:D,2,0)</f>
        <v>0.1</v>
      </c>
    </row>
    <row r="7839" spans="1:13" x14ac:dyDescent="0.25">
      <c r="A7839" s="169">
        <v>72308</v>
      </c>
      <c r="B7839" s="170" t="s">
        <v>5668</v>
      </c>
      <c r="C7839" s="170" t="s">
        <v>11</v>
      </c>
      <c r="D7839" s="170" t="s">
        <v>12</v>
      </c>
      <c r="E7839" s="170">
        <v>355</v>
      </c>
      <c r="F7839" s="170">
        <v>24</v>
      </c>
      <c r="G7839" s="171">
        <v>5.4</v>
      </c>
      <c r="H7839" s="170" t="s">
        <v>1362</v>
      </c>
      <c r="I7839" s="171">
        <v>3.29</v>
      </c>
      <c r="J7839" s="169">
        <v>1</v>
      </c>
      <c r="K7839" s="154" cm="1">
        <f t="array" ref="K7839">ROUND(
IF(C7839="Beer",
SUM(LOOKUP(2,1/(SRP!$B$8:$B$10&lt;=E7839)/(SRP!$C$8:$C$10&gt;=E7839),SRP!$D$8:$D$10)*(G7839/100)*(E7839/1000)),
IF(C7839="Spirits",
SUM(LOOKUP(2,1/(SRP!$B$2:$B$7&lt;=E7839)/(SRP!$C$2:$C$7&gt;=E7839),SRP!$D$2:$D$7)*(G7839/100)*(E7839/1000)),
IF(AND(C7839="Wine",D7839="Fortified Wines"),
SUM(LOOKUP(2,1/(SRP!$B$26:$B$29&lt;=E7839)/(SRP!$C$26:$C$29&gt;=E7839),SRP!$D$26:$D$29)*(G7839/100)*(E7839/1000)),
IF(C7839="Wine",
SUM(LOOKUP(2,1/(SRP!$B$21:$B$25&lt;=E7839)/(SRP!$C$21:$C$25&gt;=E7839),SRP!$D$21:$D$25)*(G7839/100)*(E7839/1000)),
IF(AND(C7839="Ready to Drink",D7839="RTD-One Pour Cocktail&gt;7%&lt;=14.5"),
SUM(LOOKUP(2,1/(SRP!$B$16:$B$20&lt;=E7839)/(SRP!$C$16:$C$20&gt;=E7839),SRP!$D$16:$D$20)*(G7839/100)*(E7839/1000)),
IF(C7839="Ready to Drink",
SUM(LOOKUP(2,1/(SRP!$B$11:$B$15&lt;=E7839)/(SRP!$C$11:$C$15&gt;=E7839),SRP!$D$11:$D$15)*(G7839/100)*(E7839/1000)),
0)))))),2)</f>
        <v>1.5</v>
      </c>
      <c r="L7839" s="173" t="str">
        <f t="shared" si="122"/>
        <v>Beer355</v>
      </c>
      <c r="M7839" s="154">
        <f>VLOOKUP(L7839,'Slope %'!C:D,2,0)</f>
        <v>0.12</v>
      </c>
    </row>
    <row r="7840" spans="1:13" x14ac:dyDescent="0.25">
      <c r="A7840" s="169">
        <v>72308</v>
      </c>
      <c r="B7840" s="170" t="s">
        <v>5668</v>
      </c>
      <c r="C7840" s="170" t="s">
        <v>11</v>
      </c>
      <c r="D7840" s="170" t="s">
        <v>12</v>
      </c>
      <c r="E7840" s="170">
        <v>355</v>
      </c>
      <c r="F7840" s="170">
        <v>24</v>
      </c>
      <c r="G7840" s="171">
        <v>5.4</v>
      </c>
      <c r="H7840" s="170" t="s">
        <v>1362</v>
      </c>
      <c r="I7840" s="171">
        <v>3.29</v>
      </c>
      <c r="J7840" s="169">
        <v>1</v>
      </c>
      <c r="K7840" s="154" cm="1">
        <f t="array" ref="K7840">ROUND(
IF(C7840="Beer",
SUM(LOOKUP(2,1/(SRP!$B$8:$B$10&lt;=E7840)/(SRP!$C$8:$C$10&gt;=E7840),SRP!$D$8:$D$10)*(G7840/100)*(E7840/1000)),
IF(C7840="Spirits",
SUM(LOOKUP(2,1/(SRP!$B$2:$B$7&lt;=E7840)/(SRP!$C$2:$C$7&gt;=E7840),SRP!$D$2:$D$7)*(G7840/100)*(E7840/1000)),
IF(AND(C7840="Wine",D7840="Fortified Wines"),
SUM(LOOKUP(2,1/(SRP!$B$26:$B$29&lt;=E7840)/(SRP!$C$26:$C$29&gt;=E7840),SRP!$D$26:$D$29)*(G7840/100)*(E7840/1000)),
IF(C7840="Wine",
SUM(LOOKUP(2,1/(SRP!$B$21:$B$25&lt;=E7840)/(SRP!$C$21:$C$25&gt;=E7840),SRP!$D$21:$D$25)*(G7840/100)*(E7840/1000)),
IF(AND(C7840="Ready to Drink",D7840="RTD-One Pour Cocktail&gt;7%&lt;=14.5"),
SUM(LOOKUP(2,1/(SRP!$B$16:$B$20&lt;=E7840)/(SRP!$C$16:$C$20&gt;=E7840),SRP!$D$16:$D$20)*(G7840/100)*(E7840/1000)),
IF(C7840="Ready to Drink",
SUM(LOOKUP(2,1/(SRP!$B$11:$B$15&lt;=E7840)/(SRP!$C$11:$C$15&gt;=E7840),SRP!$D$11:$D$15)*(G7840/100)*(E7840/1000)),
0)))))),2)</f>
        <v>1.5</v>
      </c>
      <c r="L7840" s="173" t="str">
        <f t="shared" si="122"/>
        <v>Beer355</v>
      </c>
      <c r="M7840" s="154">
        <f>VLOOKUP(L7840,'Slope %'!C:D,2,0)</f>
        <v>0.12</v>
      </c>
    </row>
    <row r="7841" spans="1:13" x14ac:dyDescent="0.25">
      <c r="A7841" s="169">
        <v>72309</v>
      </c>
      <c r="B7841" s="170" t="s">
        <v>5669</v>
      </c>
      <c r="C7841" s="170" t="s">
        <v>24</v>
      </c>
      <c r="D7841" s="170" t="s">
        <v>162</v>
      </c>
      <c r="E7841" s="170">
        <v>750</v>
      </c>
      <c r="F7841" s="170">
        <v>6</v>
      </c>
      <c r="G7841" s="171">
        <v>12</v>
      </c>
      <c r="H7841" s="170" t="s">
        <v>1214</v>
      </c>
      <c r="I7841" s="171">
        <v>79.989999999999995</v>
      </c>
      <c r="J7841" s="169">
        <v>1</v>
      </c>
      <c r="K7841" s="154" cm="1">
        <f t="array" ref="K7841">ROUND(
IF(C7841="Beer",
SUM(LOOKUP(2,1/(SRP!$B$8:$B$10&lt;=E7841)/(SRP!$C$8:$C$10&gt;=E7841),SRP!$D$8:$D$10)*(G7841/100)*(E7841/1000)),
IF(C7841="Spirits",
SUM(LOOKUP(2,1/(SRP!$B$2:$B$7&lt;=E7841)/(SRP!$C$2:$C$7&gt;=E7841),SRP!$D$2:$D$7)*(G7841/100)*(E7841/1000)),
IF(AND(C7841="Wine",D7841="Fortified Wines"),
SUM(LOOKUP(2,1/(SRP!$B$26:$B$29&lt;=E7841)/(SRP!$C$26:$C$29&gt;=E7841),SRP!$D$26:$D$29)*(G7841/100)*(E7841/1000)),
IF(C7841="Wine",
SUM(LOOKUP(2,1/(SRP!$B$21:$B$25&lt;=E7841)/(SRP!$C$21:$C$25&gt;=E7841),SRP!$D$21:$D$25)*(G7841/100)*(E7841/1000)),
IF(AND(C7841="Ready to Drink",D7841="RTD-One Pour Cocktail&gt;7%&lt;=14.5"),
SUM(LOOKUP(2,1/(SRP!$B$16:$B$20&lt;=E7841)/(SRP!$C$16:$C$20&gt;=E7841),SRP!$D$16:$D$20)*(G7841/100)*(E7841/1000)),
IF(C7841="Ready to Drink",
SUM(LOOKUP(2,1/(SRP!$B$11:$B$15&lt;=E7841)/(SRP!$C$11:$C$15&gt;=E7841),SRP!$D$11:$D$15)*(G7841/100)*(E7841/1000)),
0)))))),2)</f>
        <v>7.03</v>
      </c>
      <c r="L7841" s="173" t="str">
        <f t="shared" si="122"/>
        <v>Wine750</v>
      </c>
      <c r="M7841" s="154">
        <f>VLOOKUP(L7841,'Slope %'!C:D,2,0)</f>
        <v>0.1</v>
      </c>
    </row>
    <row r="7842" spans="1:13" x14ac:dyDescent="0.25">
      <c r="A7842" s="169">
        <v>72312</v>
      </c>
      <c r="B7842" s="170" t="s">
        <v>5670</v>
      </c>
      <c r="C7842" s="170" t="s">
        <v>24</v>
      </c>
      <c r="D7842" s="170" t="s">
        <v>298</v>
      </c>
      <c r="E7842" s="170">
        <v>750</v>
      </c>
      <c r="F7842" s="170">
        <v>6</v>
      </c>
      <c r="G7842" s="171">
        <v>11.5</v>
      </c>
      <c r="H7842" s="170" t="s">
        <v>100</v>
      </c>
      <c r="I7842" s="171">
        <v>17.12</v>
      </c>
      <c r="J7842" s="169">
        <v>1</v>
      </c>
      <c r="K7842" s="154" cm="1">
        <f t="array" ref="K7842">ROUND(
IF(C7842="Beer",
SUM(LOOKUP(2,1/(SRP!$B$8:$B$10&lt;=E7842)/(SRP!$C$8:$C$10&gt;=E7842),SRP!$D$8:$D$10)*(G7842/100)*(E7842/1000)),
IF(C7842="Spirits",
SUM(LOOKUP(2,1/(SRP!$B$2:$B$7&lt;=E7842)/(SRP!$C$2:$C$7&gt;=E7842),SRP!$D$2:$D$7)*(G7842/100)*(E7842/1000)),
IF(AND(C7842="Wine",D7842="Fortified Wines"),
SUM(LOOKUP(2,1/(SRP!$B$26:$B$29&lt;=E7842)/(SRP!$C$26:$C$29&gt;=E7842),SRP!$D$26:$D$29)*(G7842/100)*(E7842/1000)),
IF(C7842="Wine",
SUM(LOOKUP(2,1/(SRP!$B$21:$B$25&lt;=E7842)/(SRP!$C$21:$C$25&gt;=E7842),SRP!$D$21:$D$25)*(G7842/100)*(E7842/1000)),
IF(AND(C7842="Ready to Drink",D7842="RTD-One Pour Cocktail&gt;7%&lt;=14.5"),
SUM(LOOKUP(2,1/(SRP!$B$16:$B$20&lt;=E7842)/(SRP!$C$16:$C$20&gt;=E7842),SRP!$D$16:$D$20)*(G7842/100)*(E7842/1000)),
IF(C7842="Ready to Drink",
SUM(LOOKUP(2,1/(SRP!$B$11:$B$15&lt;=E7842)/(SRP!$C$11:$C$15&gt;=E7842),SRP!$D$11:$D$15)*(G7842/100)*(E7842/1000)),
0)))))),2)</f>
        <v>6.73</v>
      </c>
      <c r="L7842" s="173" t="str">
        <f t="shared" si="122"/>
        <v>Wine750</v>
      </c>
      <c r="M7842" s="154">
        <f>VLOOKUP(L7842,'Slope %'!C:D,2,0)</f>
        <v>0.1</v>
      </c>
    </row>
    <row r="7843" spans="1:13" x14ac:dyDescent="0.25">
      <c r="A7843" s="169">
        <v>72313</v>
      </c>
      <c r="B7843" s="170" t="s">
        <v>5671</v>
      </c>
      <c r="C7843" s="170" t="s">
        <v>11</v>
      </c>
      <c r="D7843" s="170" t="s">
        <v>211</v>
      </c>
      <c r="E7843" s="170">
        <v>5325</v>
      </c>
      <c r="F7843" s="170">
        <v>1</v>
      </c>
      <c r="G7843" s="171">
        <v>4</v>
      </c>
      <c r="H7843" s="170" t="s">
        <v>2535</v>
      </c>
      <c r="I7843" s="171">
        <v>31.99</v>
      </c>
      <c r="J7843" s="169">
        <v>15</v>
      </c>
      <c r="K7843" s="154" cm="1">
        <f t="array" ref="K7843">ROUND(
IF(C7843="Beer",
SUM(LOOKUP(2,1/(SRP!$B$8:$B$10&lt;=E7843)/(SRP!$C$8:$C$10&gt;=E7843),SRP!$D$8:$D$10)*(G7843/100)*(E7843/1000)),
IF(C7843="Spirits",
SUM(LOOKUP(2,1/(SRP!$B$2:$B$7&lt;=E7843)/(SRP!$C$2:$C$7&gt;=E7843),SRP!$D$2:$D$7)*(G7843/100)*(E7843/1000)),
IF(AND(C7843="Wine",D7843="Fortified Wines"),
SUM(LOOKUP(2,1/(SRP!$B$26:$B$29&lt;=E7843)/(SRP!$C$26:$C$29&gt;=E7843),SRP!$D$26:$D$29)*(G7843/100)*(E7843/1000)),
IF(C7843="Wine",
SUM(LOOKUP(2,1/(SRP!$B$21:$B$25&lt;=E7843)/(SRP!$C$21:$C$25&gt;=E7843),SRP!$D$21:$D$25)*(G7843/100)*(E7843/1000)),
IF(AND(C7843="Ready to Drink",D7843="RTD-One Pour Cocktail&gt;7%&lt;=14.5"),
SUM(LOOKUP(2,1/(SRP!$B$16:$B$20&lt;=E7843)/(SRP!$C$16:$C$20&gt;=E7843),SRP!$D$16:$D$20)*(G7843/100)*(E7843/1000)),
IF(C7843="Ready to Drink",
SUM(LOOKUP(2,1/(SRP!$B$11:$B$15&lt;=E7843)/(SRP!$C$11:$C$15&gt;=E7843),SRP!$D$11:$D$15)*(G7843/100)*(E7843/1000)),
0)))))),2)</f>
        <v>16.63</v>
      </c>
      <c r="L7843" s="173" t="str">
        <f t="shared" si="122"/>
        <v>Beer5325</v>
      </c>
      <c r="M7843" s="154">
        <f>VLOOKUP(L7843,'Slope %'!C:D,2,0)</f>
        <v>0.05</v>
      </c>
    </row>
    <row r="7844" spans="1:13" x14ac:dyDescent="0.25">
      <c r="A7844" s="169">
        <v>72313</v>
      </c>
      <c r="B7844" s="170" t="s">
        <v>5671</v>
      </c>
      <c r="C7844" s="170" t="s">
        <v>11</v>
      </c>
      <c r="D7844" s="170" t="s">
        <v>211</v>
      </c>
      <c r="E7844" s="170">
        <v>5325</v>
      </c>
      <c r="F7844" s="170">
        <v>1</v>
      </c>
      <c r="G7844" s="171">
        <v>4</v>
      </c>
      <c r="H7844" s="170" t="s">
        <v>1136</v>
      </c>
      <c r="I7844" s="171">
        <v>31.99</v>
      </c>
      <c r="J7844" s="169">
        <v>15</v>
      </c>
      <c r="K7844" s="154" cm="1">
        <f t="array" ref="K7844">ROUND(
IF(C7844="Beer",
SUM(LOOKUP(2,1/(SRP!$B$8:$B$10&lt;=E7844)/(SRP!$C$8:$C$10&gt;=E7844),SRP!$D$8:$D$10)*(G7844/100)*(E7844/1000)),
IF(C7844="Spirits",
SUM(LOOKUP(2,1/(SRP!$B$2:$B$7&lt;=E7844)/(SRP!$C$2:$C$7&gt;=E7844),SRP!$D$2:$D$7)*(G7844/100)*(E7844/1000)),
IF(AND(C7844="Wine",D7844="Fortified Wines"),
SUM(LOOKUP(2,1/(SRP!$B$26:$B$29&lt;=E7844)/(SRP!$C$26:$C$29&gt;=E7844),SRP!$D$26:$D$29)*(G7844/100)*(E7844/1000)),
IF(C7844="Wine",
SUM(LOOKUP(2,1/(SRP!$B$21:$B$25&lt;=E7844)/(SRP!$C$21:$C$25&gt;=E7844),SRP!$D$21:$D$25)*(G7844/100)*(E7844/1000)),
IF(AND(C7844="Ready to Drink",D7844="RTD-One Pour Cocktail&gt;7%&lt;=14.5"),
SUM(LOOKUP(2,1/(SRP!$B$16:$B$20&lt;=E7844)/(SRP!$C$16:$C$20&gt;=E7844),SRP!$D$16:$D$20)*(G7844/100)*(E7844/1000)),
IF(C7844="Ready to Drink",
SUM(LOOKUP(2,1/(SRP!$B$11:$B$15&lt;=E7844)/(SRP!$C$11:$C$15&gt;=E7844),SRP!$D$11:$D$15)*(G7844/100)*(E7844/1000)),
0)))))),2)</f>
        <v>16.63</v>
      </c>
      <c r="L7844" s="173" t="str">
        <f t="shared" si="122"/>
        <v>Beer5325</v>
      </c>
      <c r="M7844" s="154">
        <f>VLOOKUP(L7844,'Slope %'!C:D,2,0)</f>
        <v>0.05</v>
      </c>
    </row>
    <row r="7845" spans="1:13" x14ac:dyDescent="0.25">
      <c r="A7845" s="169">
        <v>72314</v>
      </c>
      <c r="B7845" s="170" t="s">
        <v>5672</v>
      </c>
      <c r="C7845" s="170" t="s">
        <v>11</v>
      </c>
      <c r="D7845" s="170" t="s">
        <v>211</v>
      </c>
      <c r="E7845" s="170">
        <v>4260</v>
      </c>
      <c r="F7845" s="170">
        <v>2</v>
      </c>
      <c r="G7845" s="171">
        <v>4</v>
      </c>
      <c r="H7845" s="170" t="s">
        <v>1689</v>
      </c>
      <c r="I7845" s="171">
        <v>32.99</v>
      </c>
      <c r="J7845" s="169">
        <v>12</v>
      </c>
      <c r="K7845" s="154" cm="1">
        <f t="array" ref="K7845">ROUND(
IF(C7845="Beer",
SUM(LOOKUP(2,1/(SRP!$B$8:$B$10&lt;=E7845)/(SRP!$C$8:$C$10&gt;=E7845),SRP!$D$8:$D$10)*(G7845/100)*(E7845/1000)),
IF(C7845="Spirits",
SUM(LOOKUP(2,1/(SRP!$B$2:$B$7&lt;=E7845)/(SRP!$C$2:$C$7&gt;=E7845),SRP!$D$2:$D$7)*(G7845/100)*(E7845/1000)),
IF(AND(C7845="Wine",D7845="Fortified Wines"),
SUM(LOOKUP(2,1/(SRP!$B$26:$B$29&lt;=E7845)/(SRP!$C$26:$C$29&gt;=E7845),SRP!$D$26:$D$29)*(G7845/100)*(E7845/1000)),
IF(C7845="Wine",
SUM(LOOKUP(2,1/(SRP!$B$21:$B$25&lt;=E7845)/(SRP!$C$21:$C$25&gt;=E7845),SRP!$D$21:$D$25)*(G7845/100)*(E7845/1000)),
IF(AND(C7845="Ready to Drink",D7845="RTD-One Pour Cocktail&gt;7%&lt;=14.5"),
SUM(LOOKUP(2,1/(SRP!$B$16:$B$20&lt;=E7845)/(SRP!$C$16:$C$20&gt;=E7845),SRP!$D$16:$D$20)*(G7845/100)*(E7845/1000)),
IF(C7845="Ready to Drink",
SUM(LOOKUP(2,1/(SRP!$B$11:$B$15&lt;=E7845)/(SRP!$C$11:$C$15&gt;=E7845),SRP!$D$11:$D$15)*(G7845/100)*(E7845/1000)),
0)))))),2)</f>
        <v>13.3</v>
      </c>
      <c r="L7845" s="173" t="str">
        <f t="shared" si="122"/>
        <v>Beer4260</v>
      </c>
      <c r="M7845" s="154">
        <f>VLOOKUP(L7845,'Slope %'!C:D,2,0)</f>
        <v>7.0000000000000007E-2</v>
      </c>
    </row>
    <row r="7846" spans="1:13" x14ac:dyDescent="0.25">
      <c r="A7846" s="169">
        <v>72314</v>
      </c>
      <c r="B7846" s="170" t="s">
        <v>5672</v>
      </c>
      <c r="C7846" s="170" t="s">
        <v>11</v>
      </c>
      <c r="D7846" s="170" t="s">
        <v>211</v>
      </c>
      <c r="E7846" s="170">
        <v>4260</v>
      </c>
      <c r="F7846" s="170">
        <v>2</v>
      </c>
      <c r="G7846" s="171">
        <v>4</v>
      </c>
      <c r="H7846" s="170" t="s">
        <v>1689</v>
      </c>
      <c r="I7846" s="171">
        <v>32.99</v>
      </c>
      <c r="J7846" s="169">
        <v>12</v>
      </c>
      <c r="K7846" s="154" cm="1">
        <f t="array" ref="K7846">ROUND(
IF(C7846="Beer",
SUM(LOOKUP(2,1/(SRP!$B$8:$B$10&lt;=E7846)/(SRP!$C$8:$C$10&gt;=E7846),SRP!$D$8:$D$10)*(G7846/100)*(E7846/1000)),
IF(C7846="Spirits",
SUM(LOOKUP(2,1/(SRP!$B$2:$B$7&lt;=E7846)/(SRP!$C$2:$C$7&gt;=E7846),SRP!$D$2:$D$7)*(G7846/100)*(E7846/1000)),
IF(AND(C7846="Wine",D7846="Fortified Wines"),
SUM(LOOKUP(2,1/(SRP!$B$26:$B$29&lt;=E7846)/(SRP!$C$26:$C$29&gt;=E7846),SRP!$D$26:$D$29)*(G7846/100)*(E7846/1000)),
IF(C7846="Wine",
SUM(LOOKUP(2,1/(SRP!$B$21:$B$25&lt;=E7846)/(SRP!$C$21:$C$25&gt;=E7846),SRP!$D$21:$D$25)*(G7846/100)*(E7846/1000)),
IF(AND(C7846="Ready to Drink",D7846="RTD-One Pour Cocktail&gt;7%&lt;=14.5"),
SUM(LOOKUP(2,1/(SRP!$B$16:$B$20&lt;=E7846)/(SRP!$C$16:$C$20&gt;=E7846),SRP!$D$16:$D$20)*(G7846/100)*(E7846/1000)),
IF(C7846="Ready to Drink",
SUM(LOOKUP(2,1/(SRP!$B$11:$B$15&lt;=E7846)/(SRP!$C$11:$C$15&gt;=E7846),SRP!$D$11:$D$15)*(G7846/100)*(E7846/1000)),
0)))))),2)</f>
        <v>13.3</v>
      </c>
      <c r="L7846" s="173" t="str">
        <f t="shared" si="122"/>
        <v>Beer4260</v>
      </c>
      <c r="M7846" s="154">
        <f>VLOOKUP(L7846,'Slope %'!C:D,2,0)</f>
        <v>7.0000000000000007E-2</v>
      </c>
    </row>
    <row r="7847" spans="1:13" x14ac:dyDescent="0.25">
      <c r="A7847" s="169">
        <v>72315</v>
      </c>
      <c r="B7847" s="170" t="s">
        <v>5673</v>
      </c>
      <c r="C7847" s="170" t="s">
        <v>24</v>
      </c>
      <c r="D7847" s="170" t="s">
        <v>230</v>
      </c>
      <c r="E7847" s="170">
        <v>750</v>
      </c>
      <c r="F7847" s="170">
        <v>12</v>
      </c>
      <c r="G7847" s="171">
        <v>13</v>
      </c>
      <c r="H7847" s="170" t="s">
        <v>2361</v>
      </c>
      <c r="I7847" s="171">
        <v>19.989999999999998</v>
      </c>
      <c r="J7847" s="169">
        <v>1</v>
      </c>
      <c r="K7847" s="154" cm="1">
        <f t="array" ref="K7847">ROUND(
IF(C7847="Beer",
SUM(LOOKUP(2,1/(SRP!$B$8:$B$10&lt;=E7847)/(SRP!$C$8:$C$10&gt;=E7847),SRP!$D$8:$D$10)*(G7847/100)*(E7847/1000)),
IF(C7847="Spirits",
SUM(LOOKUP(2,1/(SRP!$B$2:$B$7&lt;=E7847)/(SRP!$C$2:$C$7&gt;=E7847),SRP!$D$2:$D$7)*(G7847/100)*(E7847/1000)),
IF(AND(C7847="Wine",D7847="Fortified Wines"),
SUM(LOOKUP(2,1/(SRP!$B$26:$B$29&lt;=E7847)/(SRP!$C$26:$C$29&gt;=E7847),SRP!$D$26:$D$29)*(G7847/100)*(E7847/1000)),
IF(C7847="Wine",
SUM(LOOKUP(2,1/(SRP!$B$21:$B$25&lt;=E7847)/(SRP!$C$21:$C$25&gt;=E7847),SRP!$D$21:$D$25)*(G7847/100)*(E7847/1000)),
IF(AND(C7847="Ready to Drink",D7847="RTD-One Pour Cocktail&gt;7%&lt;=14.5"),
SUM(LOOKUP(2,1/(SRP!$B$16:$B$20&lt;=E7847)/(SRP!$C$16:$C$20&gt;=E7847),SRP!$D$16:$D$20)*(G7847/100)*(E7847/1000)),
IF(C7847="Ready to Drink",
SUM(LOOKUP(2,1/(SRP!$B$11:$B$15&lt;=E7847)/(SRP!$C$11:$C$15&gt;=E7847),SRP!$D$11:$D$15)*(G7847/100)*(E7847/1000)),
0)))))),2)</f>
        <v>7.61</v>
      </c>
      <c r="L7847" s="173" t="str">
        <f t="shared" si="122"/>
        <v>Wine750</v>
      </c>
      <c r="M7847" s="154">
        <f>VLOOKUP(L7847,'Slope %'!C:D,2,0)</f>
        <v>0.1</v>
      </c>
    </row>
    <row r="7848" spans="1:13" x14ac:dyDescent="0.25">
      <c r="A7848" s="169">
        <v>72317</v>
      </c>
      <c r="B7848" s="170" t="s">
        <v>5674</v>
      </c>
      <c r="C7848" s="170" t="s">
        <v>24</v>
      </c>
      <c r="D7848" s="170" t="s">
        <v>25</v>
      </c>
      <c r="E7848" s="170">
        <v>750</v>
      </c>
      <c r="F7848" s="170">
        <v>12</v>
      </c>
      <c r="G7848" s="171">
        <v>12</v>
      </c>
      <c r="H7848" s="170" t="s">
        <v>26</v>
      </c>
      <c r="I7848" s="171">
        <v>13.99</v>
      </c>
      <c r="J7848" s="169">
        <v>1</v>
      </c>
      <c r="K7848" s="154" cm="1">
        <f t="array" ref="K7848">ROUND(
IF(C7848="Beer",
SUM(LOOKUP(2,1/(SRP!$B$8:$B$10&lt;=E7848)/(SRP!$C$8:$C$10&gt;=E7848),SRP!$D$8:$D$10)*(G7848/100)*(E7848/1000)),
IF(C7848="Spirits",
SUM(LOOKUP(2,1/(SRP!$B$2:$B$7&lt;=E7848)/(SRP!$C$2:$C$7&gt;=E7848),SRP!$D$2:$D$7)*(G7848/100)*(E7848/1000)),
IF(AND(C7848="Wine",D7848="Fortified Wines"),
SUM(LOOKUP(2,1/(SRP!$B$26:$B$29&lt;=E7848)/(SRP!$C$26:$C$29&gt;=E7848),SRP!$D$26:$D$29)*(G7848/100)*(E7848/1000)),
IF(C7848="Wine",
SUM(LOOKUP(2,1/(SRP!$B$21:$B$25&lt;=E7848)/(SRP!$C$21:$C$25&gt;=E7848),SRP!$D$21:$D$25)*(G7848/100)*(E7848/1000)),
IF(AND(C7848="Ready to Drink",D7848="RTD-One Pour Cocktail&gt;7%&lt;=14.5"),
SUM(LOOKUP(2,1/(SRP!$B$16:$B$20&lt;=E7848)/(SRP!$C$16:$C$20&gt;=E7848),SRP!$D$16:$D$20)*(G7848/100)*(E7848/1000)),
IF(C7848="Ready to Drink",
SUM(LOOKUP(2,1/(SRP!$B$11:$B$15&lt;=E7848)/(SRP!$C$11:$C$15&gt;=E7848),SRP!$D$11:$D$15)*(G7848/100)*(E7848/1000)),
0)))))),2)</f>
        <v>7.03</v>
      </c>
      <c r="L7848" s="173" t="str">
        <f t="shared" si="122"/>
        <v>Wine750</v>
      </c>
      <c r="M7848" s="154">
        <f>VLOOKUP(L7848,'Slope %'!C:D,2,0)</f>
        <v>0.1</v>
      </c>
    </row>
    <row r="7849" spans="1:13" x14ac:dyDescent="0.25">
      <c r="A7849" s="169">
        <v>72318</v>
      </c>
      <c r="B7849" s="170" t="s">
        <v>5675</v>
      </c>
      <c r="C7849" s="170" t="s">
        <v>11</v>
      </c>
      <c r="D7849" s="170" t="s">
        <v>303</v>
      </c>
      <c r="E7849" s="170">
        <v>1980</v>
      </c>
      <c r="F7849" s="170">
        <v>4</v>
      </c>
      <c r="G7849" s="171">
        <v>6.72</v>
      </c>
      <c r="H7849" s="170" t="s">
        <v>4544</v>
      </c>
      <c r="I7849" s="171">
        <v>31.99</v>
      </c>
      <c r="J7849" s="169">
        <v>6</v>
      </c>
      <c r="K7849" s="154" cm="1">
        <f t="array" ref="K7849">ROUND(
IF(C7849="Beer",
SUM(LOOKUP(2,1/(SRP!$B$8:$B$10&lt;=E7849)/(SRP!$C$8:$C$10&gt;=E7849),SRP!$D$8:$D$10)*(G7849/100)*(E7849/1000)),
IF(C7849="Spirits",
SUM(LOOKUP(2,1/(SRP!$B$2:$B$7&lt;=E7849)/(SRP!$C$2:$C$7&gt;=E7849),SRP!$D$2:$D$7)*(G7849/100)*(E7849/1000)),
IF(AND(C7849="Wine",D7849="Fortified Wines"),
SUM(LOOKUP(2,1/(SRP!$B$26:$B$29&lt;=E7849)/(SRP!$C$26:$C$29&gt;=E7849),SRP!$D$26:$D$29)*(G7849/100)*(E7849/1000)),
IF(C7849="Wine",
SUM(LOOKUP(2,1/(SRP!$B$21:$B$25&lt;=E7849)/(SRP!$C$21:$C$25&gt;=E7849),SRP!$D$21:$D$25)*(G7849/100)*(E7849/1000)),
IF(AND(C7849="Ready to Drink",D7849="RTD-One Pour Cocktail&gt;7%&lt;=14.5"),
SUM(LOOKUP(2,1/(SRP!$B$16:$B$20&lt;=E7849)/(SRP!$C$16:$C$20&gt;=E7849),SRP!$D$16:$D$20)*(G7849/100)*(E7849/1000)),
IF(C7849="Ready to Drink",
SUM(LOOKUP(2,1/(SRP!$B$11:$B$15&lt;=E7849)/(SRP!$C$11:$C$15&gt;=E7849),SRP!$D$11:$D$15)*(G7849/100)*(E7849/1000)),
0)))))),2)</f>
        <v>10.39</v>
      </c>
      <c r="L7849" s="173" t="str">
        <f t="shared" si="122"/>
        <v>Beer1980</v>
      </c>
      <c r="M7849" s="154">
        <f>VLOOKUP(L7849,'Slope %'!C:D,2,0)</f>
        <v>0.1</v>
      </c>
    </row>
    <row r="7850" spans="1:13" x14ac:dyDescent="0.25">
      <c r="A7850" s="169">
        <v>72318</v>
      </c>
      <c r="B7850" s="170" t="s">
        <v>5675</v>
      </c>
      <c r="C7850" s="170" t="s">
        <v>11</v>
      </c>
      <c r="D7850" s="170" t="s">
        <v>303</v>
      </c>
      <c r="E7850" s="170">
        <v>1980</v>
      </c>
      <c r="F7850" s="170">
        <v>4</v>
      </c>
      <c r="G7850" s="171">
        <v>6.72</v>
      </c>
      <c r="H7850" s="170" t="s">
        <v>4544</v>
      </c>
      <c r="I7850" s="171">
        <v>31.99</v>
      </c>
      <c r="J7850" s="169">
        <v>6</v>
      </c>
      <c r="K7850" s="154" cm="1">
        <f t="array" ref="K7850">ROUND(
IF(C7850="Beer",
SUM(LOOKUP(2,1/(SRP!$B$8:$B$10&lt;=E7850)/(SRP!$C$8:$C$10&gt;=E7850),SRP!$D$8:$D$10)*(G7850/100)*(E7850/1000)),
IF(C7850="Spirits",
SUM(LOOKUP(2,1/(SRP!$B$2:$B$7&lt;=E7850)/(SRP!$C$2:$C$7&gt;=E7850),SRP!$D$2:$D$7)*(G7850/100)*(E7850/1000)),
IF(AND(C7850="Wine",D7850="Fortified Wines"),
SUM(LOOKUP(2,1/(SRP!$B$26:$B$29&lt;=E7850)/(SRP!$C$26:$C$29&gt;=E7850),SRP!$D$26:$D$29)*(G7850/100)*(E7850/1000)),
IF(C7850="Wine",
SUM(LOOKUP(2,1/(SRP!$B$21:$B$25&lt;=E7850)/(SRP!$C$21:$C$25&gt;=E7850),SRP!$D$21:$D$25)*(G7850/100)*(E7850/1000)),
IF(AND(C7850="Ready to Drink",D7850="RTD-One Pour Cocktail&gt;7%&lt;=14.5"),
SUM(LOOKUP(2,1/(SRP!$B$16:$B$20&lt;=E7850)/(SRP!$C$16:$C$20&gt;=E7850),SRP!$D$16:$D$20)*(G7850/100)*(E7850/1000)),
IF(C7850="Ready to Drink",
SUM(LOOKUP(2,1/(SRP!$B$11:$B$15&lt;=E7850)/(SRP!$C$11:$C$15&gt;=E7850),SRP!$D$11:$D$15)*(G7850/100)*(E7850/1000)),
0)))))),2)</f>
        <v>10.39</v>
      </c>
      <c r="L7850" s="173" t="str">
        <f t="shared" si="122"/>
        <v>Beer1980</v>
      </c>
      <c r="M7850" s="154">
        <f>VLOOKUP(L7850,'Slope %'!C:D,2,0)</f>
        <v>0.1</v>
      </c>
    </row>
    <row r="7851" spans="1:13" x14ac:dyDescent="0.25">
      <c r="A7851" s="169">
        <v>72319</v>
      </c>
      <c r="B7851" s="170" t="s">
        <v>5676</v>
      </c>
      <c r="C7851" s="170" t="s">
        <v>11</v>
      </c>
      <c r="D7851" s="170" t="s">
        <v>211</v>
      </c>
      <c r="E7851" s="170">
        <v>2130</v>
      </c>
      <c r="F7851" s="170">
        <v>4</v>
      </c>
      <c r="G7851" s="171">
        <v>4</v>
      </c>
      <c r="H7851" s="170" t="s">
        <v>2535</v>
      </c>
      <c r="I7851" s="171">
        <v>12.99</v>
      </c>
      <c r="J7851" s="169">
        <v>6</v>
      </c>
      <c r="K7851" s="154" cm="1">
        <f t="array" ref="K7851">ROUND(
IF(C7851="Beer",
SUM(LOOKUP(2,1/(SRP!$B$8:$B$10&lt;=E7851)/(SRP!$C$8:$C$10&gt;=E7851),SRP!$D$8:$D$10)*(G7851/100)*(E7851/1000)),
IF(C7851="Spirits",
SUM(LOOKUP(2,1/(SRP!$B$2:$B$7&lt;=E7851)/(SRP!$C$2:$C$7&gt;=E7851),SRP!$D$2:$D$7)*(G7851/100)*(E7851/1000)),
IF(AND(C7851="Wine",D7851="Fortified Wines"),
SUM(LOOKUP(2,1/(SRP!$B$26:$B$29&lt;=E7851)/(SRP!$C$26:$C$29&gt;=E7851),SRP!$D$26:$D$29)*(G7851/100)*(E7851/1000)),
IF(C7851="Wine",
SUM(LOOKUP(2,1/(SRP!$B$21:$B$25&lt;=E7851)/(SRP!$C$21:$C$25&gt;=E7851),SRP!$D$21:$D$25)*(G7851/100)*(E7851/1000)),
IF(AND(C7851="Ready to Drink",D7851="RTD-One Pour Cocktail&gt;7%&lt;=14.5"),
SUM(LOOKUP(2,1/(SRP!$B$16:$B$20&lt;=E7851)/(SRP!$C$16:$C$20&gt;=E7851),SRP!$D$16:$D$20)*(G7851/100)*(E7851/1000)),
IF(C7851="Ready to Drink",
SUM(LOOKUP(2,1/(SRP!$B$11:$B$15&lt;=E7851)/(SRP!$C$11:$C$15&gt;=E7851),SRP!$D$11:$D$15)*(G7851/100)*(E7851/1000)),
0)))))),2)</f>
        <v>6.65</v>
      </c>
      <c r="L7851" s="173" t="str">
        <f t="shared" si="122"/>
        <v>Beer2130</v>
      </c>
      <c r="M7851" s="154">
        <f>VLOOKUP(L7851,'Slope %'!C:D,2,0)</f>
        <v>0.1</v>
      </c>
    </row>
    <row r="7852" spans="1:13" x14ac:dyDescent="0.25">
      <c r="A7852" s="169">
        <v>72319</v>
      </c>
      <c r="B7852" s="170" t="s">
        <v>5676</v>
      </c>
      <c r="C7852" s="170" t="s">
        <v>11</v>
      </c>
      <c r="D7852" s="170" t="s">
        <v>211</v>
      </c>
      <c r="E7852" s="170">
        <v>2130</v>
      </c>
      <c r="F7852" s="170">
        <v>4</v>
      </c>
      <c r="G7852" s="171">
        <v>4</v>
      </c>
      <c r="H7852" s="170" t="s">
        <v>1136</v>
      </c>
      <c r="I7852" s="171">
        <v>12.99</v>
      </c>
      <c r="J7852" s="169">
        <v>6</v>
      </c>
      <c r="K7852" s="154" cm="1">
        <f t="array" ref="K7852">ROUND(
IF(C7852="Beer",
SUM(LOOKUP(2,1/(SRP!$B$8:$B$10&lt;=E7852)/(SRP!$C$8:$C$10&gt;=E7852),SRP!$D$8:$D$10)*(G7852/100)*(E7852/1000)),
IF(C7852="Spirits",
SUM(LOOKUP(2,1/(SRP!$B$2:$B$7&lt;=E7852)/(SRP!$C$2:$C$7&gt;=E7852),SRP!$D$2:$D$7)*(G7852/100)*(E7852/1000)),
IF(AND(C7852="Wine",D7852="Fortified Wines"),
SUM(LOOKUP(2,1/(SRP!$B$26:$B$29&lt;=E7852)/(SRP!$C$26:$C$29&gt;=E7852),SRP!$D$26:$D$29)*(G7852/100)*(E7852/1000)),
IF(C7852="Wine",
SUM(LOOKUP(2,1/(SRP!$B$21:$B$25&lt;=E7852)/(SRP!$C$21:$C$25&gt;=E7852),SRP!$D$21:$D$25)*(G7852/100)*(E7852/1000)),
IF(AND(C7852="Ready to Drink",D7852="RTD-One Pour Cocktail&gt;7%&lt;=14.5"),
SUM(LOOKUP(2,1/(SRP!$B$16:$B$20&lt;=E7852)/(SRP!$C$16:$C$20&gt;=E7852),SRP!$D$16:$D$20)*(G7852/100)*(E7852/1000)),
IF(C7852="Ready to Drink",
SUM(LOOKUP(2,1/(SRP!$B$11:$B$15&lt;=E7852)/(SRP!$C$11:$C$15&gt;=E7852),SRP!$D$11:$D$15)*(G7852/100)*(E7852/1000)),
0)))))),2)</f>
        <v>6.65</v>
      </c>
      <c r="L7852" s="173" t="str">
        <f t="shared" si="122"/>
        <v>Beer2130</v>
      </c>
      <c r="M7852" s="154">
        <f>VLOOKUP(L7852,'Slope %'!C:D,2,0)</f>
        <v>0.1</v>
      </c>
    </row>
    <row r="7853" spans="1:13" x14ac:dyDescent="0.25">
      <c r="A7853" s="169">
        <v>72324</v>
      </c>
      <c r="B7853" s="170" t="s">
        <v>5677</v>
      </c>
      <c r="C7853" s="170" t="s">
        <v>15</v>
      </c>
      <c r="D7853" s="170" t="s">
        <v>1007</v>
      </c>
      <c r="E7853" s="170">
        <v>700</v>
      </c>
      <c r="F7853" s="170">
        <v>6</v>
      </c>
      <c r="G7853" s="171">
        <v>40</v>
      </c>
      <c r="H7853" s="170" t="s">
        <v>4725</v>
      </c>
      <c r="I7853" s="171">
        <v>89.99</v>
      </c>
      <c r="J7853" s="169">
        <v>1</v>
      </c>
      <c r="K7853" s="154" cm="1">
        <f t="array" ref="K7853">ROUND(
IF(C7853="Beer",
SUM(LOOKUP(2,1/(SRP!$B$8:$B$10&lt;=E7853)/(SRP!$C$8:$C$10&gt;=E7853),SRP!$D$8:$D$10)*(G7853/100)*(E7853/1000)),
IF(C7853="Spirits",
SUM(LOOKUP(2,1/(SRP!$B$2:$B$7&lt;=E7853)/(SRP!$C$2:$C$7&gt;=E7853),SRP!$D$2:$D$7)*(G7853/100)*(E7853/1000)),
IF(AND(C7853="Wine",D7853="Fortified Wines"),
SUM(LOOKUP(2,1/(SRP!$B$26:$B$29&lt;=E7853)/(SRP!$C$26:$C$29&gt;=E7853),SRP!$D$26:$D$29)*(G7853/100)*(E7853/1000)),
IF(C7853="Wine",
SUM(LOOKUP(2,1/(SRP!$B$21:$B$25&lt;=E7853)/(SRP!$C$21:$C$25&gt;=E7853),SRP!$D$21:$D$25)*(G7853/100)*(E7853/1000)),
IF(AND(C7853="Ready to Drink",D7853="RTD-One Pour Cocktail&gt;7%&lt;=14.5"),
SUM(LOOKUP(2,1/(SRP!$B$16:$B$20&lt;=E7853)/(SRP!$C$16:$C$20&gt;=E7853),SRP!$D$16:$D$20)*(G7853/100)*(E7853/1000)),
IF(C7853="Ready to Drink",
SUM(LOOKUP(2,1/(SRP!$B$11:$B$15&lt;=E7853)/(SRP!$C$11:$C$15&gt;=E7853),SRP!$D$11:$D$15)*(G7853/100)*(E7853/1000)),
0)))))),2)</f>
        <v>21.86</v>
      </c>
      <c r="L7853" s="173" t="str">
        <f t="shared" si="122"/>
        <v>Spirits700</v>
      </c>
      <c r="M7853" s="154">
        <f>VLOOKUP(L7853,'Slope %'!C:D,2,0)</f>
        <v>7.0000000000000007E-2</v>
      </c>
    </row>
    <row r="7854" spans="1:13" x14ac:dyDescent="0.25">
      <c r="A7854" s="169">
        <v>72327</v>
      </c>
      <c r="B7854" s="170" t="s">
        <v>5678</v>
      </c>
      <c r="C7854" s="170" t="s">
        <v>24</v>
      </c>
      <c r="D7854" s="170" t="s">
        <v>25</v>
      </c>
      <c r="E7854" s="170">
        <v>750</v>
      </c>
      <c r="F7854" s="170">
        <v>12</v>
      </c>
      <c r="G7854" s="171">
        <v>7.2</v>
      </c>
      <c r="H7854" s="170" t="s">
        <v>415</v>
      </c>
      <c r="I7854" s="171">
        <v>12.99</v>
      </c>
      <c r="J7854" s="169">
        <v>1</v>
      </c>
      <c r="K7854" s="154" cm="1">
        <f t="array" ref="K7854">ROUND(
IF(C7854="Beer",
SUM(LOOKUP(2,1/(SRP!$B$8:$B$10&lt;=E7854)/(SRP!$C$8:$C$10&gt;=E7854),SRP!$D$8:$D$10)*(G7854/100)*(E7854/1000)),
IF(C7854="Spirits",
SUM(LOOKUP(2,1/(SRP!$B$2:$B$7&lt;=E7854)/(SRP!$C$2:$C$7&gt;=E7854),SRP!$D$2:$D$7)*(G7854/100)*(E7854/1000)),
IF(AND(C7854="Wine",D7854="Fortified Wines"),
SUM(LOOKUP(2,1/(SRP!$B$26:$B$29&lt;=E7854)/(SRP!$C$26:$C$29&gt;=E7854),SRP!$D$26:$D$29)*(G7854/100)*(E7854/1000)),
IF(C7854="Wine",
SUM(LOOKUP(2,1/(SRP!$B$21:$B$25&lt;=E7854)/(SRP!$C$21:$C$25&gt;=E7854),SRP!$D$21:$D$25)*(G7854/100)*(E7854/1000)),
IF(AND(C7854="Ready to Drink",D7854="RTD-One Pour Cocktail&gt;7%&lt;=14.5"),
SUM(LOOKUP(2,1/(SRP!$B$16:$B$20&lt;=E7854)/(SRP!$C$16:$C$20&gt;=E7854),SRP!$D$16:$D$20)*(G7854/100)*(E7854/1000)),
IF(C7854="Ready to Drink",
SUM(LOOKUP(2,1/(SRP!$B$11:$B$15&lt;=E7854)/(SRP!$C$11:$C$15&gt;=E7854),SRP!$D$11:$D$15)*(G7854/100)*(E7854/1000)),
0)))))),2)</f>
        <v>4.22</v>
      </c>
      <c r="L7854" s="173" t="str">
        <f t="shared" si="122"/>
        <v>Wine750</v>
      </c>
      <c r="M7854" s="154">
        <f>VLOOKUP(L7854,'Slope %'!C:D,2,0)</f>
        <v>0.1</v>
      </c>
    </row>
    <row r="7855" spans="1:13" x14ac:dyDescent="0.25">
      <c r="A7855" s="169">
        <v>72335</v>
      </c>
      <c r="B7855" s="170" t="s">
        <v>5679</v>
      </c>
      <c r="C7855" s="170" t="s">
        <v>37</v>
      </c>
      <c r="D7855" s="170" t="s">
        <v>4786</v>
      </c>
      <c r="E7855" s="170">
        <v>500</v>
      </c>
      <c r="F7855" s="170">
        <v>12</v>
      </c>
      <c r="H7855" s="170" t="s">
        <v>3730</v>
      </c>
      <c r="I7855" s="171">
        <v>14.99</v>
      </c>
      <c r="J7855" s="169">
        <v>1</v>
      </c>
      <c r="K7855" s="154" cm="1">
        <f t="array" ref="K7855">ROUND(
IF(C7855="Beer",
SUM(LOOKUP(2,1/(SRP!$B$8:$B$10&lt;=E7855)/(SRP!$C$8:$C$10&gt;=E7855),SRP!$D$8:$D$10)*(G7855/100)*(E7855/1000)),
IF(C7855="Spirits",
SUM(LOOKUP(2,1/(SRP!$B$2:$B$7&lt;=E7855)/(SRP!$C$2:$C$7&gt;=E7855),SRP!$D$2:$D$7)*(G7855/100)*(E7855/1000)),
IF(AND(C7855="Wine",D7855="Fortified Wines"),
SUM(LOOKUP(2,1/(SRP!$B$26:$B$29&lt;=E7855)/(SRP!$C$26:$C$29&gt;=E7855),SRP!$D$26:$D$29)*(G7855/100)*(E7855/1000)),
IF(C7855="Wine",
SUM(LOOKUP(2,1/(SRP!$B$21:$B$25&lt;=E7855)/(SRP!$C$21:$C$25&gt;=E7855),SRP!$D$21:$D$25)*(G7855/100)*(E7855/1000)),
IF(AND(C7855="Ready to Drink",D7855="RTD-One Pour Cocktail&gt;7%&lt;=14.5"),
SUM(LOOKUP(2,1/(SRP!$B$16:$B$20&lt;=E7855)/(SRP!$C$16:$C$20&gt;=E7855),SRP!$D$16:$D$20)*(G7855/100)*(E7855/1000)),
IF(C7855="Ready to Drink",
SUM(LOOKUP(2,1/(SRP!$B$11:$B$15&lt;=E7855)/(SRP!$C$11:$C$15&gt;=E7855),SRP!$D$11:$D$15)*(G7855/100)*(E7855/1000)),
0)))))),2)</f>
        <v>0</v>
      </c>
      <c r="L7855" s="173" t="str">
        <f t="shared" si="122"/>
        <v>Non Liquor Merchandise500</v>
      </c>
      <c r="M7855" s="154" t="e">
        <f>VLOOKUP(L7855,'Slope %'!C:D,2,0)</f>
        <v>#N/A</v>
      </c>
    </row>
    <row r="7856" spans="1:13" x14ac:dyDescent="0.25">
      <c r="A7856" s="169">
        <v>72339</v>
      </c>
      <c r="B7856" s="170" t="s">
        <v>5680</v>
      </c>
      <c r="C7856" s="170" t="s">
        <v>11</v>
      </c>
      <c r="D7856" s="170" t="s">
        <v>303</v>
      </c>
      <c r="E7856" s="170">
        <v>568</v>
      </c>
      <c r="F7856" s="170">
        <v>24</v>
      </c>
      <c r="G7856" s="171">
        <v>9</v>
      </c>
      <c r="H7856" s="170" t="s">
        <v>415</v>
      </c>
      <c r="I7856" s="171">
        <v>5.25</v>
      </c>
      <c r="J7856" s="169">
        <v>1</v>
      </c>
      <c r="K7856" s="154" cm="1">
        <f t="array" ref="K7856">ROUND(
IF(C7856="Beer",
SUM(LOOKUP(2,1/(SRP!$B$8:$B$10&lt;=E7856)/(SRP!$C$8:$C$10&gt;=E7856),SRP!$D$8:$D$10)*(G7856/100)*(E7856/1000)),
IF(C7856="Spirits",
SUM(LOOKUP(2,1/(SRP!$B$2:$B$7&lt;=E7856)/(SRP!$C$2:$C$7&gt;=E7856),SRP!$D$2:$D$7)*(G7856/100)*(E7856/1000)),
IF(AND(C7856="Wine",D7856="Fortified Wines"),
SUM(LOOKUP(2,1/(SRP!$B$26:$B$29&lt;=E7856)/(SRP!$C$26:$C$29&gt;=E7856),SRP!$D$26:$D$29)*(G7856/100)*(E7856/1000)),
IF(C7856="Wine",
SUM(LOOKUP(2,1/(SRP!$B$21:$B$25&lt;=E7856)/(SRP!$C$21:$C$25&gt;=E7856),SRP!$D$21:$D$25)*(G7856/100)*(E7856/1000)),
IF(AND(C7856="Ready to Drink",D7856="RTD-One Pour Cocktail&gt;7%&lt;=14.5"),
SUM(LOOKUP(2,1/(SRP!$B$16:$B$20&lt;=E7856)/(SRP!$C$16:$C$20&gt;=E7856),SRP!$D$16:$D$20)*(G7856/100)*(E7856/1000)),
IF(C7856="Ready to Drink",
SUM(LOOKUP(2,1/(SRP!$B$11:$B$15&lt;=E7856)/(SRP!$C$11:$C$15&gt;=E7856),SRP!$D$11:$D$15)*(G7856/100)*(E7856/1000)),
0)))))),2)</f>
        <v>3.99</v>
      </c>
      <c r="L7856" s="173" t="str">
        <f t="shared" si="122"/>
        <v>Beer568</v>
      </c>
      <c r="M7856" s="154">
        <f>VLOOKUP(L7856,'Slope %'!C:D,2,0)</f>
        <v>0.12</v>
      </c>
    </row>
    <row r="7857" spans="1:13" x14ac:dyDescent="0.25">
      <c r="A7857" s="169">
        <v>72339</v>
      </c>
      <c r="B7857" s="170" t="s">
        <v>5680</v>
      </c>
      <c r="C7857" s="170" t="s">
        <v>11</v>
      </c>
      <c r="D7857" s="170" t="s">
        <v>303</v>
      </c>
      <c r="E7857" s="170">
        <v>568</v>
      </c>
      <c r="F7857" s="170">
        <v>24</v>
      </c>
      <c r="G7857" s="171">
        <v>9</v>
      </c>
      <c r="H7857" s="170" t="s">
        <v>415</v>
      </c>
      <c r="I7857" s="171">
        <v>5.25</v>
      </c>
      <c r="J7857" s="169">
        <v>1</v>
      </c>
      <c r="K7857" s="154" cm="1">
        <f t="array" ref="K7857">ROUND(
IF(C7857="Beer",
SUM(LOOKUP(2,1/(SRP!$B$8:$B$10&lt;=E7857)/(SRP!$C$8:$C$10&gt;=E7857),SRP!$D$8:$D$10)*(G7857/100)*(E7857/1000)),
IF(C7857="Spirits",
SUM(LOOKUP(2,1/(SRP!$B$2:$B$7&lt;=E7857)/(SRP!$C$2:$C$7&gt;=E7857),SRP!$D$2:$D$7)*(G7857/100)*(E7857/1000)),
IF(AND(C7857="Wine",D7857="Fortified Wines"),
SUM(LOOKUP(2,1/(SRP!$B$26:$B$29&lt;=E7857)/(SRP!$C$26:$C$29&gt;=E7857),SRP!$D$26:$D$29)*(G7857/100)*(E7857/1000)),
IF(C7857="Wine",
SUM(LOOKUP(2,1/(SRP!$B$21:$B$25&lt;=E7857)/(SRP!$C$21:$C$25&gt;=E7857),SRP!$D$21:$D$25)*(G7857/100)*(E7857/1000)),
IF(AND(C7857="Ready to Drink",D7857="RTD-One Pour Cocktail&gt;7%&lt;=14.5"),
SUM(LOOKUP(2,1/(SRP!$B$16:$B$20&lt;=E7857)/(SRP!$C$16:$C$20&gt;=E7857),SRP!$D$16:$D$20)*(G7857/100)*(E7857/1000)),
IF(C7857="Ready to Drink",
SUM(LOOKUP(2,1/(SRP!$B$11:$B$15&lt;=E7857)/(SRP!$C$11:$C$15&gt;=E7857),SRP!$D$11:$D$15)*(G7857/100)*(E7857/1000)),
0)))))),2)</f>
        <v>3.99</v>
      </c>
      <c r="L7857" s="173" t="str">
        <f t="shared" si="122"/>
        <v>Beer568</v>
      </c>
      <c r="M7857" s="154">
        <f>VLOOKUP(L7857,'Slope %'!C:D,2,0)</f>
        <v>0.12</v>
      </c>
    </row>
    <row r="7858" spans="1:13" x14ac:dyDescent="0.25">
      <c r="A7858" s="169">
        <v>72341</v>
      </c>
      <c r="B7858" s="170" t="s">
        <v>5681</v>
      </c>
      <c r="C7858" s="170" t="s">
        <v>11</v>
      </c>
      <c r="D7858" s="170" t="s">
        <v>12</v>
      </c>
      <c r="E7858" s="170">
        <v>473</v>
      </c>
      <c r="F7858" s="170">
        <v>24</v>
      </c>
      <c r="G7858" s="171">
        <v>5</v>
      </c>
      <c r="H7858" s="170" t="s">
        <v>415</v>
      </c>
      <c r="I7858" s="171">
        <v>4.79</v>
      </c>
      <c r="J7858" s="169">
        <v>1</v>
      </c>
      <c r="K7858" s="154" cm="1">
        <f t="array" ref="K7858">ROUND(
IF(C7858="Beer",
SUM(LOOKUP(2,1/(SRP!$B$8:$B$10&lt;=E7858)/(SRP!$C$8:$C$10&gt;=E7858),SRP!$D$8:$D$10)*(G7858/100)*(E7858/1000)),
IF(C7858="Spirits",
SUM(LOOKUP(2,1/(SRP!$B$2:$B$7&lt;=E7858)/(SRP!$C$2:$C$7&gt;=E7858),SRP!$D$2:$D$7)*(G7858/100)*(E7858/1000)),
IF(AND(C7858="Wine",D7858="Fortified Wines"),
SUM(LOOKUP(2,1/(SRP!$B$26:$B$29&lt;=E7858)/(SRP!$C$26:$C$29&gt;=E7858),SRP!$D$26:$D$29)*(G7858/100)*(E7858/1000)),
IF(C7858="Wine",
SUM(LOOKUP(2,1/(SRP!$B$21:$B$25&lt;=E7858)/(SRP!$C$21:$C$25&gt;=E7858),SRP!$D$21:$D$25)*(G7858/100)*(E7858/1000)),
IF(AND(C7858="Ready to Drink",D7858="RTD-One Pour Cocktail&gt;7%&lt;=14.5"),
SUM(LOOKUP(2,1/(SRP!$B$16:$B$20&lt;=E7858)/(SRP!$C$16:$C$20&gt;=E7858),SRP!$D$16:$D$20)*(G7858/100)*(E7858/1000)),
IF(C7858="Ready to Drink",
SUM(LOOKUP(2,1/(SRP!$B$11:$B$15&lt;=E7858)/(SRP!$C$11:$C$15&gt;=E7858),SRP!$D$11:$D$15)*(G7858/100)*(E7858/1000)),
0)))))),2)</f>
        <v>1.85</v>
      </c>
      <c r="L7858" s="173" t="str">
        <f t="shared" si="122"/>
        <v>Beer473</v>
      </c>
      <c r="M7858" s="154">
        <f>VLOOKUP(L7858,'Slope %'!C:D,2,0)</f>
        <v>0.12</v>
      </c>
    </row>
    <row r="7859" spans="1:13" x14ac:dyDescent="0.25">
      <c r="A7859" s="169">
        <v>72341</v>
      </c>
      <c r="B7859" s="170" t="s">
        <v>5681</v>
      </c>
      <c r="C7859" s="170" t="s">
        <v>11</v>
      </c>
      <c r="D7859" s="170" t="s">
        <v>12</v>
      </c>
      <c r="E7859" s="170">
        <v>473</v>
      </c>
      <c r="F7859" s="170">
        <v>24</v>
      </c>
      <c r="G7859" s="171">
        <v>5</v>
      </c>
      <c r="H7859" s="170" t="s">
        <v>415</v>
      </c>
      <c r="I7859" s="171">
        <v>4.79</v>
      </c>
      <c r="J7859" s="169">
        <v>1</v>
      </c>
      <c r="K7859" s="154" cm="1">
        <f t="array" ref="K7859">ROUND(
IF(C7859="Beer",
SUM(LOOKUP(2,1/(SRP!$B$8:$B$10&lt;=E7859)/(SRP!$C$8:$C$10&gt;=E7859),SRP!$D$8:$D$10)*(G7859/100)*(E7859/1000)),
IF(C7859="Spirits",
SUM(LOOKUP(2,1/(SRP!$B$2:$B$7&lt;=E7859)/(SRP!$C$2:$C$7&gt;=E7859),SRP!$D$2:$D$7)*(G7859/100)*(E7859/1000)),
IF(AND(C7859="Wine",D7859="Fortified Wines"),
SUM(LOOKUP(2,1/(SRP!$B$26:$B$29&lt;=E7859)/(SRP!$C$26:$C$29&gt;=E7859),SRP!$D$26:$D$29)*(G7859/100)*(E7859/1000)),
IF(C7859="Wine",
SUM(LOOKUP(2,1/(SRP!$B$21:$B$25&lt;=E7859)/(SRP!$C$21:$C$25&gt;=E7859),SRP!$D$21:$D$25)*(G7859/100)*(E7859/1000)),
IF(AND(C7859="Ready to Drink",D7859="RTD-One Pour Cocktail&gt;7%&lt;=14.5"),
SUM(LOOKUP(2,1/(SRP!$B$16:$B$20&lt;=E7859)/(SRP!$C$16:$C$20&gt;=E7859),SRP!$D$16:$D$20)*(G7859/100)*(E7859/1000)),
IF(C7859="Ready to Drink",
SUM(LOOKUP(2,1/(SRP!$B$11:$B$15&lt;=E7859)/(SRP!$C$11:$C$15&gt;=E7859),SRP!$D$11:$D$15)*(G7859/100)*(E7859/1000)),
0)))))),2)</f>
        <v>1.85</v>
      </c>
      <c r="L7859" s="173" t="str">
        <f t="shared" si="122"/>
        <v>Beer473</v>
      </c>
      <c r="M7859" s="154">
        <f>VLOOKUP(L7859,'Slope %'!C:D,2,0)</f>
        <v>0.12</v>
      </c>
    </row>
    <row r="7860" spans="1:13" x14ac:dyDescent="0.25">
      <c r="A7860" s="169">
        <v>72345</v>
      </c>
      <c r="B7860" s="170" t="s">
        <v>5682</v>
      </c>
      <c r="C7860" s="170" t="s">
        <v>11</v>
      </c>
      <c r="D7860" s="170" t="s">
        <v>211</v>
      </c>
      <c r="E7860" s="170">
        <v>2840</v>
      </c>
      <c r="F7860" s="170">
        <v>3</v>
      </c>
      <c r="G7860" s="171">
        <v>3.2</v>
      </c>
      <c r="H7860" s="170" t="s">
        <v>415</v>
      </c>
      <c r="I7860" s="171">
        <v>19.79</v>
      </c>
      <c r="J7860" s="169">
        <v>8</v>
      </c>
      <c r="K7860" s="154" cm="1">
        <f t="array" ref="K7860">ROUND(
IF(C7860="Beer",
SUM(LOOKUP(2,1/(SRP!$B$8:$B$10&lt;=E7860)/(SRP!$C$8:$C$10&gt;=E7860),SRP!$D$8:$D$10)*(G7860/100)*(E7860/1000)),
IF(C7860="Spirits",
SUM(LOOKUP(2,1/(SRP!$B$2:$B$7&lt;=E7860)/(SRP!$C$2:$C$7&gt;=E7860),SRP!$D$2:$D$7)*(G7860/100)*(E7860/1000)),
IF(AND(C7860="Wine",D7860="Fortified Wines"),
SUM(LOOKUP(2,1/(SRP!$B$26:$B$29&lt;=E7860)/(SRP!$C$26:$C$29&gt;=E7860),SRP!$D$26:$D$29)*(G7860/100)*(E7860/1000)),
IF(C7860="Wine",
SUM(LOOKUP(2,1/(SRP!$B$21:$B$25&lt;=E7860)/(SRP!$C$21:$C$25&gt;=E7860),SRP!$D$21:$D$25)*(G7860/100)*(E7860/1000)),
IF(AND(C7860="Ready to Drink",D7860="RTD-One Pour Cocktail&gt;7%&lt;=14.5"),
SUM(LOOKUP(2,1/(SRP!$B$16:$B$20&lt;=E7860)/(SRP!$C$16:$C$20&gt;=E7860),SRP!$D$16:$D$20)*(G7860/100)*(E7860/1000)),
IF(C7860="Ready to Drink",
SUM(LOOKUP(2,1/(SRP!$B$11:$B$15&lt;=E7860)/(SRP!$C$11:$C$15&gt;=E7860),SRP!$D$11:$D$15)*(G7860/100)*(E7860/1000)),
0)))))),2)</f>
        <v>7.1</v>
      </c>
      <c r="L7860" s="173" t="str">
        <f t="shared" si="122"/>
        <v>Beer2840</v>
      </c>
      <c r="M7860" s="154">
        <f>VLOOKUP(L7860,'Slope %'!C:D,2,0)</f>
        <v>0.1</v>
      </c>
    </row>
    <row r="7861" spans="1:13" x14ac:dyDescent="0.25">
      <c r="A7861" s="169">
        <v>72345</v>
      </c>
      <c r="B7861" s="170" t="s">
        <v>5682</v>
      </c>
      <c r="C7861" s="170" t="s">
        <v>11</v>
      </c>
      <c r="D7861" s="170" t="s">
        <v>211</v>
      </c>
      <c r="E7861" s="170">
        <v>2840</v>
      </c>
      <c r="F7861" s="170">
        <v>3</v>
      </c>
      <c r="G7861" s="171">
        <v>3.2</v>
      </c>
      <c r="H7861" s="170" t="s">
        <v>415</v>
      </c>
      <c r="I7861" s="171">
        <v>19.79</v>
      </c>
      <c r="J7861" s="169">
        <v>8</v>
      </c>
      <c r="K7861" s="154" cm="1">
        <f t="array" ref="K7861">ROUND(
IF(C7861="Beer",
SUM(LOOKUP(2,1/(SRP!$B$8:$B$10&lt;=E7861)/(SRP!$C$8:$C$10&gt;=E7861),SRP!$D$8:$D$10)*(G7861/100)*(E7861/1000)),
IF(C7861="Spirits",
SUM(LOOKUP(2,1/(SRP!$B$2:$B$7&lt;=E7861)/(SRP!$C$2:$C$7&gt;=E7861),SRP!$D$2:$D$7)*(G7861/100)*(E7861/1000)),
IF(AND(C7861="Wine",D7861="Fortified Wines"),
SUM(LOOKUP(2,1/(SRP!$B$26:$B$29&lt;=E7861)/(SRP!$C$26:$C$29&gt;=E7861),SRP!$D$26:$D$29)*(G7861/100)*(E7861/1000)),
IF(C7861="Wine",
SUM(LOOKUP(2,1/(SRP!$B$21:$B$25&lt;=E7861)/(SRP!$C$21:$C$25&gt;=E7861),SRP!$D$21:$D$25)*(G7861/100)*(E7861/1000)),
IF(AND(C7861="Ready to Drink",D7861="RTD-One Pour Cocktail&gt;7%&lt;=14.5"),
SUM(LOOKUP(2,1/(SRP!$B$16:$B$20&lt;=E7861)/(SRP!$C$16:$C$20&gt;=E7861),SRP!$D$16:$D$20)*(G7861/100)*(E7861/1000)),
IF(C7861="Ready to Drink",
SUM(LOOKUP(2,1/(SRP!$B$11:$B$15&lt;=E7861)/(SRP!$C$11:$C$15&gt;=E7861),SRP!$D$11:$D$15)*(G7861/100)*(E7861/1000)),
0)))))),2)</f>
        <v>7.1</v>
      </c>
      <c r="L7861" s="173" t="str">
        <f t="shared" si="122"/>
        <v>Beer2840</v>
      </c>
      <c r="M7861" s="154">
        <f>VLOOKUP(L7861,'Slope %'!C:D,2,0)</f>
        <v>0.1</v>
      </c>
    </row>
    <row r="7862" spans="1:13" x14ac:dyDescent="0.25">
      <c r="A7862" s="169">
        <v>72360</v>
      </c>
      <c r="B7862" s="170" t="s">
        <v>5683</v>
      </c>
      <c r="C7862" s="170" t="s">
        <v>11</v>
      </c>
      <c r="D7862" s="170" t="s">
        <v>267</v>
      </c>
      <c r="E7862" s="170">
        <v>404</v>
      </c>
      <c r="F7862" s="170">
        <v>24</v>
      </c>
      <c r="G7862" s="171">
        <v>4.7</v>
      </c>
      <c r="H7862" s="170" t="s">
        <v>415</v>
      </c>
      <c r="I7862" s="171">
        <v>4.79</v>
      </c>
      <c r="J7862" s="169">
        <v>1</v>
      </c>
      <c r="K7862" s="154" cm="1">
        <f t="array" ref="K7862">ROUND(
IF(C7862="Beer",
SUM(LOOKUP(2,1/(SRP!$B$8:$B$10&lt;=E7862)/(SRP!$C$8:$C$10&gt;=E7862),SRP!$D$8:$D$10)*(G7862/100)*(E7862/1000)),
IF(C7862="Spirits",
SUM(LOOKUP(2,1/(SRP!$B$2:$B$7&lt;=E7862)/(SRP!$C$2:$C$7&gt;=E7862),SRP!$D$2:$D$7)*(G7862/100)*(E7862/1000)),
IF(AND(C7862="Wine",D7862="Fortified Wines"),
SUM(LOOKUP(2,1/(SRP!$B$26:$B$29&lt;=E7862)/(SRP!$C$26:$C$29&gt;=E7862),SRP!$D$26:$D$29)*(G7862/100)*(E7862/1000)),
IF(C7862="Wine",
SUM(LOOKUP(2,1/(SRP!$B$21:$B$25&lt;=E7862)/(SRP!$C$21:$C$25&gt;=E7862),SRP!$D$21:$D$25)*(G7862/100)*(E7862/1000)),
IF(AND(C7862="Ready to Drink",D7862="RTD-One Pour Cocktail&gt;7%&lt;=14.5"),
SUM(LOOKUP(2,1/(SRP!$B$16:$B$20&lt;=E7862)/(SRP!$C$16:$C$20&gt;=E7862),SRP!$D$16:$D$20)*(G7862/100)*(E7862/1000)),
IF(C7862="Ready to Drink",
SUM(LOOKUP(2,1/(SRP!$B$11:$B$15&lt;=E7862)/(SRP!$C$11:$C$15&gt;=E7862),SRP!$D$11:$D$15)*(G7862/100)*(E7862/1000)),
0)))))),2)</f>
        <v>1.48</v>
      </c>
      <c r="L7862" s="173" t="str">
        <f t="shared" si="122"/>
        <v>Beer404</v>
      </c>
      <c r="M7862" s="154" t="e">
        <f>VLOOKUP(L7862,'Slope %'!C:D,2,0)</f>
        <v>#N/A</v>
      </c>
    </row>
    <row r="7863" spans="1:13" x14ac:dyDescent="0.25">
      <c r="A7863" s="169">
        <v>72360</v>
      </c>
      <c r="B7863" s="170" t="s">
        <v>5683</v>
      </c>
      <c r="C7863" s="170" t="s">
        <v>11</v>
      </c>
      <c r="D7863" s="170" t="s">
        <v>267</v>
      </c>
      <c r="E7863" s="170">
        <v>404</v>
      </c>
      <c r="F7863" s="170">
        <v>24</v>
      </c>
      <c r="G7863" s="171">
        <v>4.7</v>
      </c>
      <c r="H7863" s="170" t="s">
        <v>415</v>
      </c>
      <c r="I7863" s="171">
        <v>4.79</v>
      </c>
      <c r="J7863" s="169">
        <v>1</v>
      </c>
      <c r="K7863" s="154" cm="1">
        <f t="array" ref="K7863">ROUND(
IF(C7863="Beer",
SUM(LOOKUP(2,1/(SRP!$B$8:$B$10&lt;=E7863)/(SRP!$C$8:$C$10&gt;=E7863),SRP!$D$8:$D$10)*(G7863/100)*(E7863/1000)),
IF(C7863="Spirits",
SUM(LOOKUP(2,1/(SRP!$B$2:$B$7&lt;=E7863)/(SRP!$C$2:$C$7&gt;=E7863),SRP!$D$2:$D$7)*(G7863/100)*(E7863/1000)),
IF(AND(C7863="Wine",D7863="Fortified Wines"),
SUM(LOOKUP(2,1/(SRP!$B$26:$B$29&lt;=E7863)/(SRP!$C$26:$C$29&gt;=E7863),SRP!$D$26:$D$29)*(G7863/100)*(E7863/1000)),
IF(C7863="Wine",
SUM(LOOKUP(2,1/(SRP!$B$21:$B$25&lt;=E7863)/(SRP!$C$21:$C$25&gt;=E7863),SRP!$D$21:$D$25)*(G7863/100)*(E7863/1000)),
IF(AND(C7863="Ready to Drink",D7863="RTD-One Pour Cocktail&gt;7%&lt;=14.5"),
SUM(LOOKUP(2,1/(SRP!$B$16:$B$20&lt;=E7863)/(SRP!$C$16:$C$20&gt;=E7863),SRP!$D$16:$D$20)*(G7863/100)*(E7863/1000)),
IF(C7863="Ready to Drink",
SUM(LOOKUP(2,1/(SRP!$B$11:$B$15&lt;=E7863)/(SRP!$C$11:$C$15&gt;=E7863),SRP!$D$11:$D$15)*(G7863/100)*(E7863/1000)),
0)))))),2)</f>
        <v>1.48</v>
      </c>
      <c r="L7863" s="173" t="str">
        <f t="shared" si="122"/>
        <v>Beer404</v>
      </c>
      <c r="M7863" s="154" t="e">
        <f>VLOOKUP(L7863,'Slope %'!C:D,2,0)</f>
        <v>#N/A</v>
      </c>
    </row>
    <row r="7864" spans="1:13" x14ac:dyDescent="0.25">
      <c r="A7864" s="169">
        <v>72393</v>
      </c>
      <c r="B7864" s="170" t="s">
        <v>5684</v>
      </c>
      <c r="C7864" s="170" t="s">
        <v>11</v>
      </c>
      <c r="D7864" s="170" t="s">
        <v>12</v>
      </c>
      <c r="E7864" s="170">
        <v>473</v>
      </c>
      <c r="F7864" s="170">
        <v>24</v>
      </c>
      <c r="G7864" s="171">
        <v>5</v>
      </c>
      <c r="H7864" s="170" t="s">
        <v>1324</v>
      </c>
      <c r="I7864" s="171">
        <v>4.45</v>
      </c>
      <c r="J7864" s="169">
        <v>1</v>
      </c>
      <c r="K7864" s="154" cm="1">
        <f t="array" ref="K7864">ROUND(
IF(C7864="Beer",
SUM(LOOKUP(2,1/(SRP!$B$8:$B$10&lt;=E7864)/(SRP!$C$8:$C$10&gt;=E7864),SRP!$D$8:$D$10)*(G7864/100)*(E7864/1000)),
IF(C7864="Spirits",
SUM(LOOKUP(2,1/(SRP!$B$2:$B$7&lt;=E7864)/(SRP!$C$2:$C$7&gt;=E7864),SRP!$D$2:$D$7)*(G7864/100)*(E7864/1000)),
IF(AND(C7864="Wine",D7864="Fortified Wines"),
SUM(LOOKUP(2,1/(SRP!$B$26:$B$29&lt;=E7864)/(SRP!$C$26:$C$29&gt;=E7864),SRP!$D$26:$D$29)*(G7864/100)*(E7864/1000)),
IF(C7864="Wine",
SUM(LOOKUP(2,1/(SRP!$B$21:$B$25&lt;=E7864)/(SRP!$C$21:$C$25&gt;=E7864),SRP!$D$21:$D$25)*(G7864/100)*(E7864/1000)),
IF(AND(C7864="Ready to Drink",D7864="RTD-One Pour Cocktail&gt;7%&lt;=14.5"),
SUM(LOOKUP(2,1/(SRP!$B$16:$B$20&lt;=E7864)/(SRP!$C$16:$C$20&gt;=E7864),SRP!$D$16:$D$20)*(G7864/100)*(E7864/1000)),
IF(C7864="Ready to Drink",
SUM(LOOKUP(2,1/(SRP!$B$11:$B$15&lt;=E7864)/(SRP!$C$11:$C$15&gt;=E7864),SRP!$D$11:$D$15)*(G7864/100)*(E7864/1000)),
0)))))),2)</f>
        <v>1.85</v>
      </c>
      <c r="L7864" s="173" t="str">
        <f t="shared" si="122"/>
        <v>Beer473</v>
      </c>
      <c r="M7864" s="154">
        <f>VLOOKUP(L7864,'Slope %'!C:D,2,0)</f>
        <v>0.12</v>
      </c>
    </row>
    <row r="7865" spans="1:13" x14ac:dyDescent="0.25">
      <c r="A7865" s="169">
        <v>72393</v>
      </c>
      <c r="B7865" s="170" t="s">
        <v>5684</v>
      </c>
      <c r="C7865" s="170" t="s">
        <v>11</v>
      </c>
      <c r="D7865" s="170" t="s">
        <v>12</v>
      </c>
      <c r="E7865" s="170">
        <v>473</v>
      </c>
      <c r="F7865" s="170">
        <v>24</v>
      </c>
      <c r="G7865" s="171">
        <v>5</v>
      </c>
      <c r="H7865" s="170" t="s">
        <v>1324</v>
      </c>
      <c r="I7865" s="171">
        <v>4.45</v>
      </c>
      <c r="J7865" s="169">
        <v>1</v>
      </c>
      <c r="K7865" s="154" cm="1">
        <f t="array" ref="K7865">ROUND(
IF(C7865="Beer",
SUM(LOOKUP(2,1/(SRP!$B$8:$B$10&lt;=E7865)/(SRP!$C$8:$C$10&gt;=E7865),SRP!$D$8:$D$10)*(G7865/100)*(E7865/1000)),
IF(C7865="Spirits",
SUM(LOOKUP(2,1/(SRP!$B$2:$B$7&lt;=E7865)/(SRP!$C$2:$C$7&gt;=E7865),SRP!$D$2:$D$7)*(G7865/100)*(E7865/1000)),
IF(AND(C7865="Wine",D7865="Fortified Wines"),
SUM(LOOKUP(2,1/(SRP!$B$26:$B$29&lt;=E7865)/(SRP!$C$26:$C$29&gt;=E7865),SRP!$D$26:$D$29)*(G7865/100)*(E7865/1000)),
IF(C7865="Wine",
SUM(LOOKUP(2,1/(SRP!$B$21:$B$25&lt;=E7865)/(SRP!$C$21:$C$25&gt;=E7865),SRP!$D$21:$D$25)*(G7865/100)*(E7865/1000)),
IF(AND(C7865="Ready to Drink",D7865="RTD-One Pour Cocktail&gt;7%&lt;=14.5"),
SUM(LOOKUP(2,1/(SRP!$B$16:$B$20&lt;=E7865)/(SRP!$C$16:$C$20&gt;=E7865),SRP!$D$16:$D$20)*(G7865/100)*(E7865/1000)),
IF(C7865="Ready to Drink",
SUM(LOOKUP(2,1/(SRP!$B$11:$B$15&lt;=E7865)/(SRP!$C$11:$C$15&gt;=E7865),SRP!$D$11:$D$15)*(G7865/100)*(E7865/1000)),
0)))))),2)</f>
        <v>1.85</v>
      </c>
      <c r="L7865" s="173" t="str">
        <f t="shared" si="122"/>
        <v>Beer473</v>
      </c>
      <c r="M7865" s="154">
        <f>VLOOKUP(L7865,'Slope %'!C:D,2,0)</f>
        <v>0.12</v>
      </c>
    </row>
    <row r="7866" spans="1:13" x14ac:dyDescent="0.25">
      <c r="A7866" s="169">
        <v>72395</v>
      </c>
      <c r="B7866" s="170" t="s">
        <v>5685</v>
      </c>
      <c r="C7866" s="170" t="s">
        <v>11</v>
      </c>
      <c r="D7866" s="170" t="s">
        <v>267</v>
      </c>
      <c r="E7866" s="170">
        <v>473</v>
      </c>
      <c r="F7866" s="170">
        <v>24</v>
      </c>
      <c r="G7866" s="171">
        <v>4.75</v>
      </c>
      <c r="H7866" s="170" t="s">
        <v>1662</v>
      </c>
      <c r="I7866" s="171">
        <v>4.49</v>
      </c>
      <c r="J7866" s="169">
        <v>1</v>
      </c>
      <c r="K7866" s="154" cm="1">
        <f t="array" ref="K7866">ROUND(
IF(C7866="Beer",
SUM(LOOKUP(2,1/(SRP!$B$8:$B$10&lt;=E7866)/(SRP!$C$8:$C$10&gt;=E7866),SRP!$D$8:$D$10)*(G7866/100)*(E7866/1000)),
IF(C7866="Spirits",
SUM(LOOKUP(2,1/(SRP!$B$2:$B$7&lt;=E7866)/(SRP!$C$2:$C$7&gt;=E7866),SRP!$D$2:$D$7)*(G7866/100)*(E7866/1000)),
IF(AND(C7866="Wine",D7866="Fortified Wines"),
SUM(LOOKUP(2,1/(SRP!$B$26:$B$29&lt;=E7866)/(SRP!$C$26:$C$29&gt;=E7866),SRP!$D$26:$D$29)*(G7866/100)*(E7866/1000)),
IF(C7866="Wine",
SUM(LOOKUP(2,1/(SRP!$B$21:$B$25&lt;=E7866)/(SRP!$C$21:$C$25&gt;=E7866),SRP!$D$21:$D$25)*(G7866/100)*(E7866/1000)),
IF(AND(C7866="Ready to Drink",D7866="RTD-One Pour Cocktail&gt;7%&lt;=14.5"),
SUM(LOOKUP(2,1/(SRP!$B$16:$B$20&lt;=E7866)/(SRP!$C$16:$C$20&gt;=E7866),SRP!$D$16:$D$20)*(G7866/100)*(E7866/1000)),
IF(C7866="Ready to Drink",
SUM(LOOKUP(2,1/(SRP!$B$11:$B$15&lt;=E7866)/(SRP!$C$11:$C$15&gt;=E7866),SRP!$D$11:$D$15)*(G7866/100)*(E7866/1000)),
0)))))),2)</f>
        <v>1.75</v>
      </c>
      <c r="L7866" s="173" t="str">
        <f t="shared" si="122"/>
        <v>Beer473</v>
      </c>
      <c r="M7866" s="154">
        <f>VLOOKUP(L7866,'Slope %'!C:D,2,0)</f>
        <v>0.12</v>
      </c>
    </row>
    <row r="7867" spans="1:13" x14ac:dyDescent="0.25">
      <c r="A7867" s="169">
        <v>72395</v>
      </c>
      <c r="B7867" s="170" t="s">
        <v>5685</v>
      </c>
      <c r="C7867" s="170" t="s">
        <v>11</v>
      </c>
      <c r="D7867" s="170" t="s">
        <v>267</v>
      </c>
      <c r="E7867" s="170">
        <v>473</v>
      </c>
      <c r="F7867" s="170">
        <v>24</v>
      </c>
      <c r="G7867" s="171">
        <v>4.75</v>
      </c>
      <c r="H7867" s="170" t="s">
        <v>1662</v>
      </c>
      <c r="I7867" s="171">
        <v>4.49</v>
      </c>
      <c r="J7867" s="169">
        <v>1</v>
      </c>
      <c r="K7867" s="154" cm="1">
        <f t="array" ref="K7867">ROUND(
IF(C7867="Beer",
SUM(LOOKUP(2,1/(SRP!$B$8:$B$10&lt;=E7867)/(SRP!$C$8:$C$10&gt;=E7867),SRP!$D$8:$D$10)*(G7867/100)*(E7867/1000)),
IF(C7867="Spirits",
SUM(LOOKUP(2,1/(SRP!$B$2:$B$7&lt;=E7867)/(SRP!$C$2:$C$7&gt;=E7867),SRP!$D$2:$D$7)*(G7867/100)*(E7867/1000)),
IF(AND(C7867="Wine",D7867="Fortified Wines"),
SUM(LOOKUP(2,1/(SRP!$B$26:$B$29&lt;=E7867)/(SRP!$C$26:$C$29&gt;=E7867),SRP!$D$26:$D$29)*(G7867/100)*(E7867/1000)),
IF(C7867="Wine",
SUM(LOOKUP(2,1/(SRP!$B$21:$B$25&lt;=E7867)/(SRP!$C$21:$C$25&gt;=E7867),SRP!$D$21:$D$25)*(G7867/100)*(E7867/1000)),
IF(AND(C7867="Ready to Drink",D7867="RTD-One Pour Cocktail&gt;7%&lt;=14.5"),
SUM(LOOKUP(2,1/(SRP!$B$16:$B$20&lt;=E7867)/(SRP!$C$16:$C$20&gt;=E7867),SRP!$D$16:$D$20)*(G7867/100)*(E7867/1000)),
IF(C7867="Ready to Drink",
SUM(LOOKUP(2,1/(SRP!$B$11:$B$15&lt;=E7867)/(SRP!$C$11:$C$15&gt;=E7867),SRP!$D$11:$D$15)*(G7867/100)*(E7867/1000)),
0)))))),2)</f>
        <v>1.75</v>
      </c>
      <c r="L7867" s="173" t="str">
        <f t="shared" si="122"/>
        <v>Beer473</v>
      </c>
      <c r="M7867" s="154">
        <f>VLOOKUP(L7867,'Slope %'!C:D,2,0)</f>
        <v>0.12</v>
      </c>
    </row>
    <row r="7868" spans="1:13" x14ac:dyDescent="0.25">
      <c r="A7868" s="169">
        <v>72396</v>
      </c>
      <c r="B7868" s="170" t="s">
        <v>5686</v>
      </c>
      <c r="C7868" s="170" t="s">
        <v>11</v>
      </c>
      <c r="D7868" s="170" t="s">
        <v>267</v>
      </c>
      <c r="E7868" s="170">
        <v>473</v>
      </c>
      <c r="F7868" s="170">
        <v>24</v>
      </c>
      <c r="G7868" s="171">
        <v>4.5</v>
      </c>
      <c r="H7868" s="170" t="s">
        <v>1662</v>
      </c>
      <c r="I7868" s="171">
        <v>4.3</v>
      </c>
      <c r="J7868" s="169">
        <v>1</v>
      </c>
      <c r="K7868" s="154" cm="1">
        <f t="array" ref="K7868">ROUND(
IF(C7868="Beer",
SUM(LOOKUP(2,1/(SRP!$B$8:$B$10&lt;=E7868)/(SRP!$C$8:$C$10&gt;=E7868),SRP!$D$8:$D$10)*(G7868/100)*(E7868/1000)),
IF(C7868="Spirits",
SUM(LOOKUP(2,1/(SRP!$B$2:$B$7&lt;=E7868)/(SRP!$C$2:$C$7&gt;=E7868),SRP!$D$2:$D$7)*(G7868/100)*(E7868/1000)),
IF(AND(C7868="Wine",D7868="Fortified Wines"),
SUM(LOOKUP(2,1/(SRP!$B$26:$B$29&lt;=E7868)/(SRP!$C$26:$C$29&gt;=E7868),SRP!$D$26:$D$29)*(G7868/100)*(E7868/1000)),
IF(C7868="Wine",
SUM(LOOKUP(2,1/(SRP!$B$21:$B$25&lt;=E7868)/(SRP!$C$21:$C$25&gt;=E7868),SRP!$D$21:$D$25)*(G7868/100)*(E7868/1000)),
IF(AND(C7868="Ready to Drink",D7868="RTD-One Pour Cocktail&gt;7%&lt;=14.5"),
SUM(LOOKUP(2,1/(SRP!$B$16:$B$20&lt;=E7868)/(SRP!$C$16:$C$20&gt;=E7868),SRP!$D$16:$D$20)*(G7868/100)*(E7868/1000)),
IF(C7868="Ready to Drink",
SUM(LOOKUP(2,1/(SRP!$B$11:$B$15&lt;=E7868)/(SRP!$C$11:$C$15&gt;=E7868),SRP!$D$11:$D$15)*(G7868/100)*(E7868/1000)),
0)))))),2)</f>
        <v>1.66</v>
      </c>
      <c r="L7868" s="173" t="str">
        <f t="shared" si="122"/>
        <v>Beer473</v>
      </c>
      <c r="M7868" s="154">
        <f>VLOOKUP(L7868,'Slope %'!C:D,2,0)</f>
        <v>0.12</v>
      </c>
    </row>
    <row r="7869" spans="1:13" x14ac:dyDescent="0.25">
      <c r="A7869" s="169">
        <v>72396</v>
      </c>
      <c r="B7869" s="170" t="s">
        <v>5686</v>
      </c>
      <c r="C7869" s="170" t="s">
        <v>11</v>
      </c>
      <c r="D7869" s="170" t="s">
        <v>267</v>
      </c>
      <c r="E7869" s="170">
        <v>473</v>
      </c>
      <c r="F7869" s="170">
        <v>24</v>
      </c>
      <c r="G7869" s="171">
        <v>4.5</v>
      </c>
      <c r="H7869" s="170" t="s">
        <v>1662</v>
      </c>
      <c r="I7869" s="171">
        <v>4.3</v>
      </c>
      <c r="J7869" s="169">
        <v>1</v>
      </c>
      <c r="K7869" s="154" cm="1">
        <f t="array" ref="K7869">ROUND(
IF(C7869="Beer",
SUM(LOOKUP(2,1/(SRP!$B$8:$B$10&lt;=E7869)/(SRP!$C$8:$C$10&gt;=E7869),SRP!$D$8:$D$10)*(G7869/100)*(E7869/1000)),
IF(C7869="Spirits",
SUM(LOOKUP(2,1/(SRP!$B$2:$B$7&lt;=E7869)/(SRP!$C$2:$C$7&gt;=E7869),SRP!$D$2:$D$7)*(G7869/100)*(E7869/1000)),
IF(AND(C7869="Wine",D7869="Fortified Wines"),
SUM(LOOKUP(2,1/(SRP!$B$26:$B$29&lt;=E7869)/(SRP!$C$26:$C$29&gt;=E7869),SRP!$D$26:$D$29)*(G7869/100)*(E7869/1000)),
IF(C7869="Wine",
SUM(LOOKUP(2,1/(SRP!$B$21:$B$25&lt;=E7869)/(SRP!$C$21:$C$25&gt;=E7869),SRP!$D$21:$D$25)*(G7869/100)*(E7869/1000)),
IF(AND(C7869="Ready to Drink",D7869="RTD-One Pour Cocktail&gt;7%&lt;=14.5"),
SUM(LOOKUP(2,1/(SRP!$B$16:$B$20&lt;=E7869)/(SRP!$C$16:$C$20&gt;=E7869),SRP!$D$16:$D$20)*(G7869/100)*(E7869/1000)),
IF(C7869="Ready to Drink",
SUM(LOOKUP(2,1/(SRP!$B$11:$B$15&lt;=E7869)/(SRP!$C$11:$C$15&gt;=E7869),SRP!$D$11:$D$15)*(G7869/100)*(E7869/1000)),
0)))))),2)</f>
        <v>1.66</v>
      </c>
      <c r="L7869" s="173" t="str">
        <f t="shared" si="122"/>
        <v>Beer473</v>
      </c>
      <c r="M7869" s="154">
        <f>VLOOKUP(L7869,'Slope %'!C:D,2,0)</f>
        <v>0.12</v>
      </c>
    </row>
    <row r="7870" spans="1:13" x14ac:dyDescent="0.25">
      <c r="A7870" s="169">
        <v>72409</v>
      </c>
      <c r="B7870" s="170" t="s">
        <v>5687</v>
      </c>
      <c r="C7870" s="170" t="s">
        <v>24</v>
      </c>
      <c r="D7870" s="170" t="s">
        <v>25</v>
      </c>
      <c r="E7870" s="170">
        <v>750</v>
      </c>
      <c r="F7870" s="170">
        <v>12</v>
      </c>
      <c r="G7870" s="171">
        <v>12</v>
      </c>
      <c r="H7870" s="170" t="s">
        <v>26</v>
      </c>
      <c r="I7870" s="171">
        <v>17.989999999999998</v>
      </c>
      <c r="J7870" s="169">
        <v>1</v>
      </c>
      <c r="K7870" s="154" cm="1">
        <f t="array" ref="K7870">ROUND(
IF(C7870="Beer",
SUM(LOOKUP(2,1/(SRP!$B$8:$B$10&lt;=E7870)/(SRP!$C$8:$C$10&gt;=E7870),SRP!$D$8:$D$10)*(G7870/100)*(E7870/1000)),
IF(C7870="Spirits",
SUM(LOOKUP(2,1/(SRP!$B$2:$B$7&lt;=E7870)/(SRP!$C$2:$C$7&gt;=E7870),SRP!$D$2:$D$7)*(G7870/100)*(E7870/1000)),
IF(AND(C7870="Wine",D7870="Fortified Wines"),
SUM(LOOKUP(2,1/(SRP!$B$26:$B$29&lt;=E7870)/(SRP!$C$26:$C$29&gt;=E7870),SRP!$D$26:$D$29)*(G7870/100)*(E7870/1000)),
IF(C7870="Wine",
SUM(LOOKUP(2,1/(SRP!$B$21:$B$25&lt;=E7870)/(SRP!$C$21:$C$25&gt;=E7870),SRP!$D$21:$D$25)*(G7870/100)*(E7870/1000)),
IF(AND(C7870="Ready to Drink",D7870="RTD-One Pour Cocktail&gt;7%&lt;=14.5"),
SUM(LOOKUP(2,1/(SRP!$B$16:$B$20&lt;=E7870)/(SRP!$C$16:$C$20&gt;=E7870),SRP!$D$16:$D$20)*(G7870/100)*(E7870/1000)),
IF(C7870="Ready to Drink",
SUM(LOOKUP(2,1/(SRP!$B$11:$B$15&lt;=E7870)/(SRP!$C$11:$C$15&gt;=E7870),SRP!$D$11:$D$15)*(G7870/100)*(E7870/1000)),
0)))))),2)</f>
        <v>7.03</v>
      </c>
      <c r="L7870" s="173" t="str">
        <f t="shared" si="122"/>
        <v>Wine750</v>
      </c>
      <c r="M7870" s="154">
        <f>VLOOKUP(L7870,'Slope %'!C:D,2,0)</f>
        <v>0.1</v>
      </c>
    </row>
    <row r="7871" spans="1:13" x14ac:dyDescent="0.25">
      <c r="A7871" s="169">
        <v>72426</v>
      </c>
      <c r="B7871" s="170" t="s">
        <v>5688</v>
      </c>
      <c r="C7871" s="170" t="s">
        <v>263</v>
      </c>
      <c r="D7871" s="170" t="s">
        <v>909</v>
      </c>
      <c r="E7871" s="170">
        <v>30000</v>
      </c>
      <c r="F7871" s="170">
        <v>1</v>
      </c>
      <c r="G7871" s="171">
        <v>5</v>
      </c>
      <c r="H7871" s="170" t="s">
        <v>1615</v>
      </c>
      <c r="I7871" s="171">
        <v>180.16</v>
      </c>
      <c r="J7871" s="169">
        <v>1</v>
      </c>
      <c r="K7871" s="154" cm="1">
        <f t="array" ref="K7871">ROUND(
IF(C7871="Beer",
SUM(LOOKUP(2,1/(SRP!$B$8:$B$10&lt;=E7871)/(SRP!$C$8:$C$10&gt;=E7871),SRP!$D$8:$D$10)*(G7871/100)*(E7871/1000)),
IF(C7871="Spirits",
SUM(LOOKUP(2,1/(SRP!$B$2:$B$7&lt;=E7871)/(SRP!$C$2:$C$7&gt;=E7871),SRP!$D$2:$D$7)*(G7871/100)*(E7871/1000)),
IF(AND(C7871="Wine",D7871="Fortified Wines"),
SUM(LOOKUP(2,1/(SRP!$B$26:$B$29&lt;=E7871)/(SRP!$C$26:$C$29&gt;=E7871),SRP!$D$26:$D$29)*(G7871/100)*(E7871/1000)),
IF(C7871="Wine",
SUM(LOOKUP(2,1/(SRP!$B$21:$B$25&lt;=E7871)/(SRP!$C$21:$C$25&gt;=E7871),SRP!$D$21:$D$25)*(G7871/100)*(E7871/1000)),
IF(AND(C7871="Ready to Drink",D7871="RTD-One Pour Cocktail&gt;7%&lt;=14.5"),
SUM(LOOKUP(2,1/(SRP!$B$16:$B$20&lt;=E7871)/(SRP!$C$16:$C$20&gt;=E7871),SRP!$D$16:$D$20)*(G7871/100)*(E7871/1000)),
IF(C7871="Ready to Drink",
SUM(LOOKUP(2,1/(SRP!$B$11:$B$15&lt;=E7871)/(SRP!$C$11:$C$15&gt;=E7871),SRP!$D$11:$D$15)*(G7871/100)*(E7871/1000)),
0)))))),2)</f>
        <v>117.11</v>
      </c>
      <c r="L7871" s="173" t="str">
        <f t="shared" si="122"/>
        <v>Ready to Drink30000</v>
      </c>
      <c r="M7871" s="154" t="e">
        <f>VLOOKUP(L7871,'Slope %'!C:D,2,0)</f>
        <v>#N/A</v>
      </c>
    </row>
    <row r="7872" spans="1:13" x14ac:dyDescent="0.25">
      <c r="A7872" s="169">
        <v>72426</v>
      </c>
      <c r="B7872" s="170" t="s">
        <v>5688</v>
      </c>
      <c r="C7872" s="170" t="s">
        <v>263</v>
      </c>
      <c r="D7872" s="170" t="s">
        <v>909</v>
      </c>
      <c r="E7872" s="170">
        <v>30000</v>
      </c>
      <c r="F7872" s="170">
        <v>1</v>
      </c>
      <c r="G7872" s="171">
        <v>5</v>
      </c>
      <c r="H7872" s="170" t="s">
        <v>1615</v>
      </c>
      <c r="I7872" s="171">
        <v>180.16</v>
      </c>
      <c r="J7872" s="169">
        <v>1</v>
      </c>
      <c r="K7872" s="154" cm="1">
        <f t="array" ref="K7872">ROUND(
IF(C7872="Beer",
SUM(LOOKUP(2,1/(SRP!$B$8:$B$10&lt;=E7872)/(SRP!$C$8:$C$10&gt;=E7872),SRP!$D$8:$D$10)*(G7872/100)*(E7872/1000)),
IF(C7872="Spirits",
SUM(LOOKUP(2,1/(SRP!$B$2:$B$7&lt;=E7872)/(SRP!$C$2:$C$7&gt;=E7872),SRP!$D$2:$D$7)*(G7872/100)*(E7872/1000)),
IF(AND(C7872="Wine",D7872="Fortified Wines"),
SUM(LOOKUP(2,1/(SRP!$B$26:$B$29&lt;=E7872)/(SRP!$C$26:$C$29&gt;=E7872),SRP!$D$26:$D$29)*(G7872/100)*(E7872/1000)),
IF(C7872="Wine",
SUM(LOOKUP(2,1/(SRP!$B$21:$B$25&lt;=E7872)/(SRP!$C$21:$C$25&gt;=E7872),SRP!$D$21:$D$25)*(G7872/100)*(E7872/1000)),
IF(AND(C7872="Ready to Drink",D7872="RTD-One Pour Cocktail&gt;7%&lt;=14.5"),
SUM(LOOKUP(2,1/(SRP!$B$16:$B$20&lt;=E7872)/(SRP!$C$16:$C$20&gt;=E7872),SRP!$D$16:$D$20)*(G7872/100)*(E7872/1000)),
IF(C7872="Ready to Drink",
SUM(LOOKUP(2,1/(SRP!$B$11:$B$15&lt;=E7872)/(SRP!$C$11:$C$15&gt;=E7872),SRP!$D$11:$D$15)*(G7872/100)*(E7872/1000)),
0)))))),2)</f>
        <v>117.11</v>
      </c>
      <c r="L7872" s="173" t="str">
        <f t="shared" si="122"/>
        <v>Ready to Drink30000</v>
      </c>
      <c r="M7872" s="154" t="e">
        <f>VLOOKUP(L7872,'Slope %'!C:D,2,0)</f>
        <v>#N/A</v>
      </c>
    </row>
    <row r="7873" spans="1:13" x14ac:dyDescent="0.25">
      <c r="A7873" s="169">
        <v>72427</v>
      </c>
      <c r="B7873" s="170" t="s">
        <v>5689</v>
      </c>
      <c r="C7873" s="170" t="s">
        <v>263</v>
      </c>
      <c r="D7873" s="170" t="s">
        <v>909</v>
      </c>
      <c r="E7873" s="170">
        <v>30000</v>
      </c>
      <c r="F7873" s="170">
        <v>1</v>
      </c>
      <c r="G7873" s="171">
        <v>5</v>
      </c>
      <c r="H7873" s="170" t="s">
        <v>1615</v>
      </c>
      <c r="I7873" s="171">
        <v>172.9</v>
      </c>
      <c r="J7873" s="169">
        <v>1</v>
      </c>
      <c r="K7873" s="154" cm="1">
        <f t="array" ref="K7873">ROUND(
IF(C7873="Beer",
SUM(LOOKUP(2,1/(SRP!$B$8:$B$10&lt;=E7873)/(SRP!$C$8:$C$10&gt;=E7873),SRP!$D$8:$D$10)*(G7873/100)*(E7873/1000)),
IF(C7873="Spirits",
SUM(LOOKUP(2,1/(SRP!$B$2:$B$7&lt;=E7873)/(SRP!$C$2:$C$7&gt;=E7873),SRP!$D$2:$D$7)*(G7873/100)*(E7873/1000)),
IF(AND(C7873="Wine",D7873="Fortified Wines"),
SUM(LOOKUP(2,1/(SRP!$B$26:$B$29&lt;=E7873)/(SRP!$C$26:$C$29&gt;=E7873),SRP!$D$26:$D$29)*(G7873/100)*(E7873/1000)),
IF(C7873="Wine",
SUM(LOOKUP(2,1/(SRP!$B$21:$B$25&lt;=E7873)/(SRP!$C$21:$C$25&gt;=E7873),SRP!$D$21:$D$25)*(G7873/100)*(E7873/1000)),
IF(AND(C7873="Ready to Drink",D7873="RTD-One Pour Cocktail&gt;7%&lt;=14.5"),
SUM(LOOKUP(2,1/(SRP!$B$16:$B$20&lt;=E7873)/(SRP!$C$16:$C$20&gt;=E7873),SRP!$D$16:$D$20)*(G7873/100)*(E7873/1000)),
IF(C7873="Ready to Drink",
SUM(LOOKUP(2,1/(SRP!$B$11:$B$15&lt;=E7873)/(SRP!$C$11:$C$15&gt;=E7873),SRP!$D$11:$D$15)*(G7873/100)*(E7873/1000)),
0)))))),2)</f>
        <v>117.11</v>
      </c>
      <c r="L7873" s="173" t="str">
        <f t="shared" si="122"/>
        <v>Ready to Drink30000</v>
      </c>
      <c r="M7873" s="154" t="e">
        <f>VLOOKUP(L7873,'Slope %'!C:D,2,0)</f>
        <v>#N/A</v>
      </c>
    </row>
    <row r="7874" spans="1:13" x14ac:dyDescent="0.25">
      <c r="A7874" s="169">
        <v>72427</v>
      </c>
      <c r="B7874" s="170" t="s">
        <v>5689</v>
      </c>
      <c r="C7874" s="170" t="s">
        <v>263</v>
      </c>
      <c r="D7874" s="170" t="s">
        <v>909</v>
      </c>
      <c r="E7874" s="170">
        <v>30000</v>
      </c>
      <c r="F7874" s="170">
        <v>1</v>
      </c>
      <c r="G7874" s="171">
        <v>5</v>
      </c>
      <c r="H7874" s="170" t="s">
        <v>1615</v>
      </c>
      <c r="I7874" s="171">
        <v>172.9</v>
      </c>
      <c r="J7874" s="169">
        <v>1</v>
      </c>
      <c r="K7874" s="154" cm="1">
        <f t="array" ref="K7874">ROUND(
IF(C7874="Beer",
SUM(LOOKUP(2,1/(SRP!$B$8:$B$10&lt;=E7874)/(SRP!$C$8:$C$10&gt;=E7874),SRP!$D$8:$D$10)*(G7874/100)*(E7874/1000)),
IF(C7874="Spirits",
SUM(LOOKUP(2,1/(SRP!$B$2:$B$7&lt;=E7874)/(SRP!$C$2:$C$7&gt;=E7874),SRP!$D$2:$D$7)*(G7874/100)*(E7874/1000)),
IF(AND(C7874="Wine",D7874="Fortified Wines"),
SUM(LOOKUP(2,1/(SRP!$B$26:$B$29&lt;=E7874)/(SRP!$C$26:$C$29&gt;=E7874),SRP!$D$26:$D$29)*(G7874/100)*(E7874/1000)),
IF(C7874="Wine",
SUM(LOOKUP(2,1/(SRP!$B$21:$B$25&lt;=E7874)/(SRP!$C$21:$C$25&gt;=E7874),SRP!$D$21:$D$25)*(G7874/100)*(E7874/1000)),
IF(AND(C7874="Ready to Drink",D7874="RTD-One Pour Cocktail&gt;7%&lt;=14.5"),
SUM(LOOKUP(2,1/(SRP!$B$16:$B$20&lt;=E7874)/(SRP!$C$16:$C$20&gt;=E7874),SRP!$D$16:$D$20)*(G7874/100)*(E7874/1000)),
IF(C7874="Ready to Drink",
SUM(LOOKUP(2,1/(SRP!$B$11:$B$15&lt;=E7874)/(SRP!$C$11:$C$15&gt;=E7874),SRP!$D$11:$D$15)*(G7874/100)*(E7874/1000)),
0)))))),2)</f>
        <v>117.11</v>
      </c>
      <c r="L7874" s="173" t="str">
        <f t="shared" si="122"/>
        <v>Ready to Drink30000</v>
      </c>
      <c r="M7874" s="154" t="e">
        <f>VLOOKUP(L7874,'Slope %'!C:D,2,0)</f>
        <v>#N/A</v>
      </c>
    </row>
    <row r="7875" spans="1:13" x14ac:dyDescent="0.25">
      <c r="A7875" s="169">
        <v>72428</v>
      </c>
      <c r="B7875" s="170" t="s">
        <v>5690</v>
      </c>
      <c r="C7875" s="170" t="s">
        <v>11</v>
      </c>
      <c r="D7875" s="170" t="s">
        <v>12</v>
      </c>
      <c r="E7875" s="170">
        <v>355</v>
      </c>
      <c r="F7875" s="170">
        <v>24</v>
      </c>
      <c r="G7875" s="171">
        <v>5</v>
      </c>
      <c r="H7875" s="170" t="s">
        <v>1457</v>
      </c>
      <c r="I7875" s="171">
        <v>2.5</v>
      </c>
      <c r="J7875" s="169">
        <v>1</v>
      </c>
      <c r="K7875" s="154" cm="1">
        <f t="array" ref="K7875">ROUND(
IF(C7875="Beer",
SUM(LOOKUP(2,1/(SRP!$B$8:$B$10&lt;=E7875)/(SRP!$C$8:$C$10&gt;=E7875),SRP!$D$8:$D$10)*(G7875/100)*(E7875/1000)),
IF(C7875="Spirits",
SUM(LOOKUP(2,1/(SRP!$B$2:$B$7&lt;=E7875)/(SRP!$C$2:$C$7&gt;=E7875),SRP!$D$2:$D$7)*(G7875/100)*(E7875/1000)),
IF(AND(C7875="Wine",D7875="Fortified Wines"),
SUM(LOOKUP(2,1/(SRP!$B$26:$B$29&lt;=E7875)/(SRP!$C$26:$C$29&gt;=E7875),SRP!$D$26:$D$29)*(G7875/100)*(E7875/1000)),
IF(C7875="Wine",
SUM(LOOKUP(2,1/(SRP!$B$21:$B$25&lt;=E7875)/(SRP!$C$21:$C$25&gt;=E7875),SRP!$D$21:$D$25)*(G7875/100)*(E7875/1000)),
IF(AND(C7875="Ready to Drink",D7875="RTD-One Pour Cocktail&gt;7%&lt;=14.5"),
SUM(LOOKUP(2,1/(SRP!$B$16:$B$20&lt;=E7875)/(SRP!$C$16:$C$20&gt;=E7875),SRP!$D$16:$D$20)*(G7875/100)*(E7875/1000)),
IF(C7875="Ready to Drink",
SUM(LOOKUP(2,1/(SRP!$B$11:$B$15&lt;=E7875)/(SRP!$C$11:$C$15&gt;=E7875),SRP!$D$11:$D$15)*(G7875/100)*(E7875/1000)),
0)))))),2)</f>
        <v>1.39</v>
      </c>
      <c r="L7875" s="173" t="str">
        <f t="shared" ref="L7875:L7938" si="123">(_xlfn.CONCAT(C7875,E7875))</f>
        <v>Beer355</v>
      </c>
      <c r="M7875" s="154">
        <f>VLOOKUP(L7875,'Slope %'!C:D,2,0)</f>
        <v>0.12</v>
      </c>
    </row>
    <row r="7876" spans="1:13" x14ac:dyDescent="0.25">
      <c r="A7876" s="169">
        <v>72428</v>
      </c>
      <c r="B7876" s="170" t="s">
        <v>5690</v>
      </c>
      <c r="C7876" s="170" t="s">
        <v>11</v>
      </c>
      <c r="D7876" s="170" t="s">
        <v>12</v>
      </c>
      <c r="E7876" s="170">
        <v>355</v>
      </c>
      <c r="F7876" s="170">
        <v>24</v>
      </c>
      <c r="G7876" s="171">
        <v>5</v>
      </c>
      <c r="H7876" s="170" t="s">
        <v>1457</v>
      </c>
      <c r="I7876" s="171">
        <v>2.5</v>
      </c>
      <c r="J7876" s="169">
        <v>1</v>
      </c>
      <c r="K7876" s="154" cm="1">
        <f t="array" ref="K7876">ROUND(
IF(C7876="Beer",
SUM(LOOKUP(2,1/(SRP!$B$8:$B$10&lt;=E7876)/(SRP!$C$8:$C$10&gt;=E7876),SRP!$D$8:$D$10)*(G7876/100)*(E7876/1000)),
IF(C7876="Spirits",
SUM(LOOKUP(2,1/(SRP!$B$2:$B$7&lt;=E7876)/(SRP!$C$2:$C$7&gt;=E7876),SRP!$D$2:$D$7)*(G7876/100)*(E7876/1000)),
IF(AND(C7876="Wine",D7876="Fortified Wines"),
SUM(LOOKUP(2,1/(SRP!$B$26:$B$29&lt;=E7876)/(SRP!$C$26:$C$29&gt;=E7876),SRP!$D$26:$D$29)*(G7876/100)*(E7876/1000)),
IF(C7876="Wine",
SUM(LOOKUP(2,1/(SRP!$B$21:$B$25&lt;=E7876)/(SRP!$C$21:$C$25&gt;=E7876),SRP!$D$21:$D$25)*(G7876/100)*(E7876/1000)),
IF(AND(C7876="Ready to Drink",D7876="RTD-One Pour Cocktail&gt;7%&lt;=14.5"),
SUM(LOOKUP(2,1/(SRP!$B$16:$B$20&lt;=E7876)/(SRP!$C$16:$C$20&gt;=E7876),SRP!$D$16:$D$20)*(G7876/100)*(E7876/1000)),
IF(C7876="Ready to Drink",
SUM(LOOKUP(2,1/(SRP!$B$11:$B$15&lt;=E7876)/(SRP!$C$11:$C$15&gt;=E7876),SRP!$D$11:$D$15)*(G7876/100)*(E7876/1000)),
0)))))),2)</f>
        <v>1.39</v>
      </c>
      <c r="L7876" s="173" t="str">
        <f t="shared" si="123"/>
        <v>Beer355</v>
      </c>
      <c r="M7876" s="154">
        <f>VLOOKUP(L7876,'Slope %'!C:D,2,0)</f>
        <v>0.12</v>
      </c>
    </row>
    <row r="7877" spans="1:13" x14ac:dyDescent="0.25">
      <c r="A7877" s="169">
        <v>72429</v>
      </c>
      <c r="B7877" s="170" t="s">
        <v>5691</v>
      </c>
      <c r="C7877" s="170" t="s">
        <v>263</v>
      </c>
      <c r="D7877" s="170" t="s">
        <v>332</v>
      </c>
      <c r="E7877" s="170">
        <v>473</v>
      </c>
      <c r="F7877" s="170">
        <v>24</v>
      </c>
      <c r="G7877" s="171">
        <v>6.9</v>
      </c>
      <c r="H7877" s="170" t="s">
        <v>1053</v>
      </c>
      <c r="I7877" s="171">
        <v>3.99</v>
      </c>
      <c r="J7877" s="169">
        <v>1</v>
      </c>
      <c r="K7877" s="154" cm="1">
        <f t="array" ref="K7877">ROUND(
IF(C7877="Beer",
SUM(LOOKUP(2,1/(SRP!$B$8:$B$10&lt;=E7877)/(SRP!$C$8:$C$10&gt;=E7877),SRP!$D$8:$D$10)*(G7877/100)*(E7877/1000)),
IF(C7877="Spirits",
SUM(LOOKUP(2,1/(SRP!$B$2:$B$7&lt;=E7877)/(SRP!$C$2:$C$7&gt;=E7877),SRP!$D$2:$D$7)*(G7877/100)*(E7877/1000)),
IF(AND(C7877="Wine",D7877="Fortified Wines"),
SUM(LOOKUP(2,1/(SRP!$B$26:$B$29&lt;=E7877)/(SRP!$C$26:$C$29&gt;=E7877),SRP!$D$26:$D$29)*(G7877/100)*(E7877/1000)),
IF(C7877="Wine",
SUM(LOOKUP(2,1/(SRP!$B$21:$B$25&lt;=E7877)/(SRP!$C$21:$C$25&gt;=E7877),SRP!$D$21:$D$25)*(G7877/100)*(E7877/1000)),
IF(AND(C7877="Ready to Drink",D7877="RTD-One Pour Cocktail&gt;7%&lt;=14.5"),
SUM(LOOKUP(2,1/(SRP!$B$16:$B$20&lt;=E7877)/(SRP!$C$16:$C$20&gt;=E7877),SRP!$D$16:$D$20)*(G7877/100)*(E7877/1000)),
IF(C7877="Ready to Drink",
SUM(LOOKUP(2,1/(SRP!$B$11:$B$15&lt;=E7877)/(SRP!$C$11:$C$15&gt;=E7877),SRP!$D$11:$D$15)*(G7877/100)*(E7877/1000)),
0)))))),2)</f>
        <v>2.7</v>
      </c>
      <c r="L7877" s="173" t="str">
        <f t="shared" si="123"/>
        <v>Ready to Drink473</v>
      </c>
      <c r="M7877" s="154">
        <f>VLOOKUP(L7877,'Slope %'!C:D,2,0)</f>
        <v>0.12</v>
      </c>
    </row>
    <row r="7878" spans="1:13" x14ac:dyDescent="0.25">
      <c r="A7878" s="169">
        <v>72429</v>
      </c>
      <c r="B7878" s="170" t="s">
        <v>5691</v>
      </c>
      <c r="C7878" s="170" t="s">
        <v>263</v>
      </c>
      <c r="D7878" s="170" t="s">
        <v>332</v>
      </c>
      <c r="E7878" s="170">
        <v>473</v>
      </c>
      <c r="F7878" s="170">
        <v>24</v>
      </c>
      <c r="G7878" s="171">
        <v>6.9</v>
      </c>
      <c r="H7878" s="170" t="s">
        <v>1053</v>
      </c>
      <c r="I7878" s="171">
        <v>3.99</v>
      </c>
      <c r="J7878" s="169">
        <v>1</v>
      </c>
      <c r="K7878" s="154" cm="1">
        <f t="array" ref="K7878">ROUND(
IF(C7878="Beer",
SUM(LOOKUP(2,1/(SRP!$B$8:$B$10&lt;=E7878)/(SRP!$C$8:$C$10&gt;=E7878),SRP!$D$8:$D$10)*(G7878/100)*(E7878/1000)),
IF(C7878="Spirits",
SUM(LOOKUP(2,1/(SRP!$B$2:$B$7&lt;=E7878)/(SRP!$C$2:$C$7&gt;=E7878),SRP!$D$2:$D$7)*(G7878/100)*(E7878/1000)),
IF(AND(C7878="Wine",D7878="Fortified Wines"),
SUM(LOOKUP(2,1/(SRP!$B$26:$B$29&lt;=E7878)/(SRP!$C$26:$C$29&gt;=E7878),SRP!$D$26:$D$29)*(G7878/100)*(E7878/1000)),
IF(C7878="Wine",
SUM(LOOKUP(2,1/(SRP!$B$21:$B$25&lt;=E7878)/(SRP!$C$21:$C$25&gt;=E7878),SRP!$D$21:$D$25)*(G7878/100)*(E7878/1000)),
IF(AND(C7878="Ready to Drink",D7878="RTD-One Pour Cocktail&gt;7%&lt;=14.5"),
SUM(LOOKUP(2,1/(SRP!$B$16:$B$20&lt;=E7878)/(SRP!$C$16:$C$20&gt;=E7878),SRP!$D$16:$D$20)*(G7878/100)*(E7878/1000)),
IF(C7878="Ready to Drink",
SUM(LOOKUP(2,1/(SRP!$B$11:$B$15&lt;=E7878)/(SRP!$C$11:$C$15&gt;=E7878),SRP!$D$11:$D$15)*(G7878/100)*(E7878/1000)),
0)))))),2)</f>
        <v>2.7</v>
      </c>
      <c r="L7878" s="173" t="str">
        <f t="shared" si="123"/>
        <v>Ready to Drink473</v>
      </c>
      <c r="M7878" s="154">
        <f>VLOOKUP(L7878,'Slope %'!C:D,2,0)</f>
        <v>0.12</v>
      </c>
    </row>
    <row r="7879" spans="1:13" x14ac:dyDescent="0.25">
      <c r="A7879" s="169">
        <v>72430</v>
      </c>
      <c r="B7879" s="170" t="s">
        <v>5692</v>
      </c>
      <c r="C7879" s="170" t="s">
        <v>11</v>
      </c>
      <c r="D7879" s="170" t="s">
        <v>12</v>
      </c>
      <c r="E7879" s="170">
        <v>355</v>
      </c>
      <c r="F7879" s="170">
        <v>24</v>
      </c>
      <c r="G7879" s="171">
        <v>5</v>
      </c>
      <c r="H7879" s="170" t="s">
        <v>1457</v>
      </c>
      <c r="I7879" s="171">
        <v>2.5</v>
      </c>
      <c r="J7879" s="169">
        <v>1</v>
      </c>
      <c r="K7879" s="154" cm="1">
        <f t="array" ref="K7879">ROUND(
IF(C7879="Beer",
SUM(LOOKUP(2,1/(SRP!$B$8:$B$10&lt;=E7879)/(SRP!$C$8:$C$10&gt;=E7879),SRP!$D$8:$D$10)*(G7879/100)*(E7879/1000)),
IF(C7879="Spirits",
SUM(LOOKUP(2,1/(SRP!$B$2:$B$7&lt;=E7879)/(SRP!$C$2:$C$7&gt;=E7879),SRP!$D$2:$D$7)*(G7879/100)*(E7879/1000)),
IF(AND(C7879="Wine",D7879="Fortified Wines"),
SUM(LOOKUP(2,1/(SRP!$B$26:$B$29&lt;=E7879)/(SRP!$C$26:$C$29&gt;=E7879),SRP!$D$26:$D$29)*(G7879/100)*(E7879/1000)),
IF(C7879="Wine",
SUM(LOOKUP(2,1/(SRP!$B$21:$B$25&lt;=E7879)/(SRP!$C$21:$C$25&gt;=E7879),SRP!$D$21:$D$25)*(G7879/100)*(E7879/1000)),
IF(AND(C7879="Ready to Drink",D7879="RTD-One Pour Cocktail&gt;7%&lt;=14.5"),
SUM(LOOKUP(2,1/(SRP!$B$16:$B$20&lt;=E7879)/(SRP!$C$16:$C$20&gt;=E7879),SRP!$D$16:$D$20)*(G7879/100)*(E7879/1000)),
IF(C7879="Ready to Drink",
SUM(LOOKUP(2,1/(SRP!$B$11:$B$15&lt;=E7879)/(SRP!$C$11:$C$15&gt;=E7879),SRP!$D$11:$D$15)*(G7879/100)*(E7879/1000)),
0)))))),2)</f>
        <v>1.39</v>
      </c>
      <c r="L7879" s="173" t="str">
        <f t="shared" si="123"/>
        <v>Beer355</v>
      </c>
      <c r="M7879" s="154">
        <f>VLOOKUP(L7879,'Slope %'!C:D,2,0)</f>
        <v>0.12</v>
      </c>
    </row>
    <row r="7880" spans="1:13" x14ac:dyDescent="0.25">
      <c r="A7880" s="169">
        <v>72430</v>
      </c>
      <c r="B7880" s="170" t="s">
        <v>5692</v>
      </c>
      <c r="C7880" s="170" t="s">
        <v>11</v>
      </c>
      <c r="D7880" s="170" t="s">
        <v>12</v>
      </c>
      <c r="E7880" s="170">
        <v>355</v>
      </c>
      <c r="F7880" s="170">
        <v>24</v>
      </c>
      <c r="G7880" s="171">
        <v>5</v>
      </c>
      <c r="H7880" s="170" t="s">
        <v>1457</v>
      </c>
      <c r="I7880" s="171">
        <v>2.5</v>
      </c>
      <c r="J7880" s="169">
        <v>1</v>
      </c>
      <c r="K7880" s="154" cm="1">
        <f t="array" ref="K7880">ROUND(
IF(C7880="Beer",
SUM(LOOKUP(2,1/(SRP!$B$8:$B$10&lt;=E7880)/(SRP!$C$8:$C$10&gt;=E7880),SRP!$D$8:$D$10)*(G7880/100)*(E7880/1000)),
IF(C7880="Spirits",
SUM(LOOKUP(2,1/(SRP!$B$2:$B$7&lt;=E7880)/(SRP!$C$2:$C$7&gt;=E7880),SRP!$D$2:$D$7)*(G7880/100)*(E7880/1000)),
IF(AND(C7880="Wine",D7880="Fortified Wines"),
SUM(LOOKUP(2,1/(SRP!$B$26:$B$29&lt;=E7880)/(SRP!$C$26:$C$29&gt;=E7880),SRP!$D$26:$D$29)*(G7880/100)*(E7880/1000)),
IF(C7880="Wine",
SUM(LOOKUP(2,1/(SRP!$B$21:$B$25&lt;=E7880)/(SRP!$C$21:$C$25&gt;=E7880),SRP!$D$21:$D$25)*(G7880/100)*(E7880/1000)),
IF(AND(C7880="Ready to Drink",D7880="RTD-One Pour Cocktail&gt;7%&lt;=14.5"),
SUM(LOOKUP(2,1/(SRP!$B$16:$B$20&lt;=E7880)/(SRP!$C$16:$C$20&gt;=E7880),SRP!$D$16:$D$20)*(G7880/100)*(E7880/1000)),
IF(C7880="Ready to Drink",
SUM(LOOKUP(2,1/(SRP!$B$11:$B$15&lt;=E7880)/(SRP!$C$11:$C$15&gt;=E7880),SRP!$D$11:$D$15)*(G7880/100)*(E7880/1000)),
0)))))),2)</f>
        <v>1.39</v>
      </c>
      <c r="L7880" s="173" t="str">
        <f t="shared" si="123"/>
        <v>Beer355</v>
      </c>
      <c r="M7880" s="154">
        <f>VLOOKUP(L7880,'Slope %'!C:D,2,0)</f>
        <v>0.12</v>
      </c>
    </row>
    <row r="7881" spans="1:13" x14ac:dyDescent="0.25">
      <c r="A7881" s="169">
        <v>72434</v>
      </c>
      <c r="B7881" s="170" t="s">
        <v>5693</v>
      </c>
      <c r="C7881" s="170" t="s">
        <v>15</v>
      </c>
      <c r="D7881" s="170" t="s">
        <v>1007</v>
      </c>
      <c r="E7881" s="170">
        <v>700</v>
      </c>
      <c r="F7881" s="170">
        <v>6</v>
      </c>
      <c r="G7881" s="171">
        <v>45</v>
      </c>
      <c r="H7881" s="170" t="s">
        <v>2597</v>
      </c>
      <c r="I7881" s="171">
        <v>104.99</v>
      </c>
      <c r="J7881" s="169">
        <v>1</v>
      </c>
      <c r="K7881" s="154" cm="1">
        <f t="array" ref="K7881">ROUND(
IF(C7881="Beer",
SUM(LOOKUP(2,1/(SRP!$B$8:$B$10&lt;=E7881)/(SRP!$C$8:$C$10&gt;=E7881),SRP!$D$8:$D$10)*(G7881/100)*(E7881/1000)),
IF(C7881="Spirits",
SUM(LOOKUP(2,1/(SRP!$B$2:$B$7&lt;=E7881)/(SRP!$C$2:$C$7&gt;=E7881),SRP!$D$2:$D$7)*(G7881/100)*(E7881/1000)),
IF(AND(C7881="Wine",D7881="Fortified Wines"),
SUM(LOOKUP(2,1/(SRP!$B$26:$B$29&lt;=E7881)/(SRP!$C$26:$C$29&gt;=E7881),SRP!$D$26:$D$29)*(G7881/100)*(E7881/1000)),
IF(C7881="Wine",
SUM(LOOKUP(2,1/(SRP!$B$21:$B$25&lt;=E7881)/(SRP!$C$21:$C$25&gt;=E7881),SRP!$D$21:$D$25)*(G7881/100)*(E7881/1000)),
IF(AND(C7881="Ready to Drink",D7881="RTD-One Pour Cocktail&gt;7%&lt;=14.5"),
SUM(LOOKUP(2,1/(SRP!$B$16:$B$20&lt;=E7881)/(SRP!$C$16:$C$20&gt;=E7881),SRP!$D$16:$D$20)*(G7881/100)*(E7881/1000)),
IF(C7881="Ready to Drink",
SUM(LOOKUP(2,1/(SRP!$B$11:$B$15&lt;=E7881)/(SRP!$C$11:$C$15&gt;=E7881),SRP!$D$11:$D$15)*(G7881/100)*(E7881/1000)),
0)))))),2)</f>
        <v>24.59</v>
      </c>
      <c r="L7881" s="173" t="str">
        <f t="shared" si="123"/>
        <v>Spirits700</v>
      </c>
      <c r="M7881" s="154">
        <f>VLOOKUP(L7881,'Slope %'!C:D,2,0)</f>
        <v>7.0000000000000007E-2</v>
      </c>
    </row>
    <row r="7882" spans="1:13" x14ac:dyDescent="0.25">
      <c r="A7882" s="169">
        <v>72440</v>
      </c>
      <c r="B7882" s="170" t="s">
        <v>5694</v>
      </c>
      <c r="C7882" s="170" t="s">
        <v>11</v>
      </c>
      <c r="D7882" s="170" t="s">
        <v>211</v>
      </c>
      <c r="E7882" s="170">
        <v>355</v>
      </c>
      <c r="F7882" s="170">
        <v>24</v>
      </c>
      <c r="G7882" s="171">
        <v>4</v>
      </c>
      <c r="H7882" s="170" t="s">
        <v>1457</v>
      </c>
      <c r="I7882" s="171">
        <v>2.08</v>
      </c>
      <c r="J7882" s="169">
        <v>1</v>
      </c>
      <c r="K7882" s="154" cm="1">
        <f t="array" ref="K7882">ROUND(
IF(C7882="Beer",
SUM(LOOKUP(2,1/(SRP!$B$8:$B$10&lt;=E7882)/(SRP!$C$8:$C$10&gt;=E7882),SRP!$D$8:$D$10)*(G7882/100)*(E7882/1000)),
IF(C7882="Spirits",
SUM(LOOKUP(2,1/(SRP!$B$2:$B$7&lt;=E7882)/(SRP!$C$2:$C$7&gt;=E7882),SRP!$D$2:$D$7)*(G7882/100)*(E7882/1000)),
IF(AND(C7882="Wine",D7882="Fortified Wines"),
SUM(LOOKUP(2,1/(SRP!$B$26:$B$29&lt;=E7882)/(SRP!$C$26:$C$29&gt;=E7882),SRP!$D$26:$D$29)*(G7882/100)*(E7882/1000)),
IF(C7882="Wine",
SUM(LOOKUP(2,1/(SRP!$B$21:$B$25&lt;=E7882)/(SRP!$C$21:$C$25&gt;=E7882),SRP!$D$21:$D$25)*(G7882/100)*(E7882/1000)),
IF(AND(C7882="Ready to Drink",D7882="RTD-One Pour Cocktail&gt;7%&lt;=14.5"),
SUM(LOOKUP(2,1/(SRP!$B$16:$B$20&lt;=E7882)/(SRP!$C$16:$C$20&gt;=E7882),SRP!$D$16:$D$20)*(G7882/100)*(E7882/1000)),
IF(C7882="Ready to Drink",
SUM(LOOKUP(2,1/(SRP!$B$11:$B$15&lt;=E7882)/(SRP!$C$11:$C$15&gt;=E7882),SRP!$D$11:$D$15)*(G7882/100)*(E7882/1000)),
0)))))),2)</f>
        <v>1.1100000000000001</v>
      </c>
      <c r="L7882" s="173" t="str">
        <f t="shared" si="123"/>
        <v>Beer355</v>
      </c>
      <c r="M7882" s="154">
        <f>VLOOKUP(L7882,'Slope %'!C:D,2,0)</f>
        <v>0.12</v>
      </c>
    </row>
    <row r="7883" spans="1:13" x14ac:dyDescent="0.25">
      <c r="A7883" s="169">
        <v>72440</v>
      </c>
      <c r="B7883" s="170" t="s">
        <v>5694</v>
      </c>
      <c r="C7883" s="170" t="s">
        <v>11</v>
      </c>
      <c r="D7883" s="170" t="s">
        <v>211</v>
      </c>
      <c r="E7883" s="170">
        <v>355</v>
      </c>
      <c r="F7883" s="170">
        <v>24</v>
      </c>
      <c r="G7883" s="171">
        <v>4</v>
      </c>
      <c r="H7883" s="170" t="s">
        <v>1457</v>
      </c>
      <c r="I7883" s="171">
        <v>2.08</v>
      </c>
      <c r="J7883" s="169">
        <v>1</v>
      </c>
      <c r="K7883" s="154" cm="1">
        <f t="array" ref="K7883">ROUND(
IF(C7883="Beer",
SUM(LOOKUP(2,1/(SRP!$B$8:$B$10&lt;=E7883)/(SRP!$C$8:$C$10&gt;=E7883),SRP!$D$8:$D$10)*(G7883/100)*(E7883/1000)),
IF(C7883="Spirits",
SUM(LOOKUP(2,1/(SRP!$B$2:$B$7&lt;=E7883)/(SRP!$C$2:$C$7&gt;=E7883),SRP!$D$2:$D$7)*(G7883/100)*(E7883/1000)),
IF(AND(C7883="Wine",D7883="Fortified Wines"),
SUM(LOOKUP(2,1/(SRP!$B$26:$B$29&lt;=E7883)/(SRP!$C$26:$C$29&gt;=E7883),SRP!$D$26:$D$29)*(G7883/100)*(E7883/1000)),
IF(C7883="Wine",
SUM(LOOKUP(2,1/(SRP!$B$21:$B$25&lt;=E7883)/(SRP!$C$21:$C$25&gt;=E7883),SRP!$D$21:$D$25)*(G7883/100)*(E7883/1000)),
IF(AND(C7883="Ready to Drink",D7883="RTD-One Pour Cocktail&gt;7%&lt;=14.5"),
SUM(LOOKUP(2,1/(SRP!$B$16:$B$20&lt;=E7883)/(SRP!$C$16:$C$20&gt;=E7883),SRP!$D$16:$D$20)*(G7883/100)*(E7883/1000)),
IF(C7883="Ready to Drink",
SUM(LOOKUP(2,1/(SRP!$B$11:$B$15&lt;=E7883)/(SRP!$C$11:$C$15&gt;=E7883),SRP!$D$11:$D$15)*(G7883/100)*(E7883/1000)),
0)))))),2)</f>
        <v>1.1100000000000001</v>
      </c>
      <c r="L7883" s="173" t="str">
        <f t="shared" si="123"/>
        <v>Beer355</v>
      </c>
      <c r="M7883" s="154">
        <f>VLOOKUP(L7883,'Slope %'!C:D,2,0)</f>
        <v>0.12</v>
      </c>
    </row>
    <row r="7884" spans="1:13" x14ac:dyDescent="0.25">
      <c r="A7884" s="169">
        <v>72451</v>
      </c>
      <c r="B7884" s="170" t="s">
        <v>5695</v>
      </c>
      <c r="C7884" s="170" t="s">
        <v>263</v>
      </c>
      <c r="D7884" s="170" t="s">
        <v>332</v>
      </c>
      <c r="E7884" s="170">
        <v>2130</v>
      </c>
      <c r="F7884" s="170">
        <v>4</v>
      </c>
      <c r="G7884" s="171">
        <v>6.9</v>
      </c>
      <c r="H7884" s="170" t="s">
        <v>1053</v>
      </c>
      <c r="I7884" s="171">
        <v>17.989999999999998</v>
      </c>
      <c r="J7884" s="169">
        <v>6</v>
      </c>
      <c r="K7884" s="154" cm="1">
        <f t="array" ref="K7884">ROUND(
IF(C7884="Beer",
SUM(LOOKUP(2,1/(SRP!$B$8:$B$10&lt;=E7884)/(SRP!$C$8:$C$10&gt;=E7884),SRP!$D$8:$D$10)*(G7884/100)*(E7884/1000)),
IF(C7884="Spirits",
SUM(LOOKUP(2,1/(SRP!$B$2:$B$7&lt;=E7884)/(SRP!$C$2:$C$7&gt;=E7884),SRP!$D$2:$D$7)*(G7884/100)*(E7884/1000)),
IF(AND(C7884="Wine",D7884="Fortified Wines"),
SUM(LOOKUP(2,1/(SRP!$B$26:$B$29&lt;=E7884)/(SRP!$C$26:$C$29&gt;=E7884),SRP!$D$26:$D$29)*(G7884/100)*(E7884/1000)),
IF(C7884="Wine",
SUM(LOOKUP(2,1/(SRP!$B$21:$B$25&lt;=E7884)/(SRP!$C$21:$C$25&gt;=E7884),SRP!$D$21:$D$25)*(G7884/100)*(E7884/1000)),
IF(AND(C7884="Ready to Drink",D7884="RTD-One Pour Cocktail&gt;7%&lt;=14.5"),
SUM(LOOKUP(2,1/(SRP!$B$16:$B$20&lt;=E7884)/(SRP!$C$16:$C$20&gt;=E7884),SRP!$D$16:$D$20)*(G7884/100)*(E7884/1000)),
IF(C7884="Ready to Drink",
SUM(LOOKUP(2,1/(SRP!$B$11:$B$15&lt;=E7884)/(SRP!$C$11:$C$15&gt;=E7884),SRP!$D$11:$D$15)*(G7884/100)*(E7884/1000)),
0)))))),2)</f>
        <v>11.47</v>
      </c>
      <c r="L7884" s="173" t="str">
        <f t="shared" si="123"/>
        <v>Ready to Drink2130</v>
      </c>
      <c r="M7884" s="154">
        <f>VLOOKUP(L7884,'Slope %'!C:D,2,0)</f>
        <v>0.1</v>
      </c>
    </row>
    <row r="7885" spans="1:13" x14ac:dyDescent="0.25">
      <c r="A7885" s="169">
        <v>72451</v>
      </c>
      <c r="B7885" s="170" t="s">
        <v>5695</v>
      </c>
      <c r="C7885" s="170" t="s">
        <v>263</v>
      </c>
      <c r="D7885" s="170" t="s">
        <v>332</v>
      </c>
      <c r="E7885" s="170">
        <v>2130</v>
      </c>
      <c r="F7885" s="170">
        <v>4</v>
      </c>
      <c r="G7885" s="171">
        <v>6.9</v>
      </c>
      <c r="H7885" s="170" t="s">
        <v>1053</v>
      </c>
      <c r="I7885" s="171">
        <v>17.989999999999998</v>
      </c>
      <c r="J7885" s="169">
        <v>6</v>
      </c>
      <c r="K7885" s="154" cm="1">
        <f t="array" ref="K7885">ROUND(
IF(C7885="Beer",
SUM(LOOKUP(2,1/(SRP!$B$8:$B$10&lt;=E7885)/(SRP!$C$8:$C$10&gt;=E7885),SRP!$D$8:$D$10)*(G7885/100)*(E7885/1000)),
IF(C7885="Spirits",
SUM(LOOKUP(2,1/(SRP!$B$2:$B$7&lt;=E7885)/(SRP!$C$2:$C$7&gt;=E7885),SRP!$D$2:$D$7)*(G7885/100)*(E7885/1000)),
IF(AND(C7885="Wine",D7885="Fortified Wines"),
SUM(LOOKUP(2,1/(SRP!$B$26:$B$29&lt;=E7885)/(SRP!$C$26:$C$29&gt;=E7885),SRP!$D$26:$D$29)*(G7885/100)*(E7885/1000)),
IF(C7885="Wine",
SUM(LOOKUP(2,1/(SRP!$B$21:$B$25&lt;=E7885)/(SRP!$C$21:$C$25&gt;=E7885),SRP!$D$21:$D$25)*(G7885/100)*(E7885/1000)),
IF(AND(C7885="Ready to Drink",D7885="RTD-One Pour Cocktail&gt;7%&lt;=14.5"),
SUM(LOOKUP(2,1/(SRP!$B$16:$B$20&lt;=E7885)/(SRP!$C$16:$C$20&gt;=E7885),SRP!$D$16:$D$20)*(G7885/100)*(E7885/1000)),
IF(C7885="Ready to Drink",
SUM(LOOKUP(2,1/(SRP!$B$11:$B$15&lt;=E7885)/(SRP!$C$11:$C$15&gt;=E7885),SRP!$D$11:$D$15)*(G7885/100)*(E7885/1000)),
0)))))),2)</f>
        <v>11.47</v>
      </c>
      <c r="L7885" s="173" t="str">
        <f t="shared" si="123"/>
        <v>Ready to Drink2130</v>
      </c>
      <c r="M7885" s="154">
        <f>VLOOKUP(L7885,'Slope %'!C:D,2,0)</f>
        <v>0.1</v>
      </c>
    </row>
    <row r="7886" spans="1:13" x14ac:dyDescent="0.25">
      <c r="A7886" s="169">
        <v>72463</v>
      </c>
      <c r="B7886" s="170" t="s">
        <v>5696</v>
      </c>
      <c r="C7886" s="170" t="s">
        <v>263</v>
      </c>
      <c r="D7886" s="170" t="s">
        <v>332</v>
      </c>
      <c r="E7886" s="170">
        <v>473</v>
      </c>
      <c r="F7886" s="170">
        <v>24</v>
      </c>
      <c r="G7886" s="171">
        <v>6.9</v>
      </c>
      <c r="H7886" s="170" t="s">
        <v>1053</v>
      </c>
      <c r="I7886" s="171">
        <v>3.99</v>
      </c>
      <c r="J7886" s="169">
        <v>1</v>
      </c>
      <c r="K7886" s="154" cm="1">
        <f t="array" ref="K7886">ROUND(
IF(C7886="Beer",
SUM(LOOKUP(2,1/(SRP!$B$8:$B$10&lt;=E7886)/(SRP!$C$8:$C$10&gt;=E7886),SRP!$D$8:$D$10)*(G7886/100)*(E7886/1000)),
IF(C7886="Spirits",
SUM(LOOKUP(2,1/(SRP!$B$2:$B$7&lt;=E7886)/(SRP!$C$2:$C$7&gt;=E7886),SRP!$D$2:$D$7)*(G7886/100)*(E7886/1000)),
IF(AND(C7886="Wine",D7886="Fortified Wines"),
SUM(LOOKUP(2,1/(SRP!$B$26:$B$29&lt;=E7886)/(SRP!$C$26:$C$29&gt;=E7886),SRP!$D$26:$D$29)*(G7886/100)*(E7886/1000)),
IF(C7886="Wine",
SUM(LOOKUP(2,1/(SRP!$B$21:$B$25&lt;=E7886)/(SRP!$C$21:$C$25&gt;=E7886),SRP!$D$21:$D$25)*(G7886/100)*(E7886/1000)),
IF(AND(C7886="Ready to Drink",D7886="RTD-One Pour Cocktail&gt;7%&lt;=14.5"),
SUM(LOOKUP(2,1/(SRP!$B$16:$B$20&lt;=E7886)/(SRP!$C$16:$C$20&gt;=E7886),SRP!$D$16:$D$20)*(G7886/100)*(E7886/1000)),
IF(C7886="Ready to Drink",
SUM(LOOKUP(2,1/(SRP!$B$11:$B$15&lt;=E7886)/(SRP!$C$11:$C$15&gt;=E7886),SRP!$D$11:$D$15)*(G7886/100)*(E7886/1000)),
0)))))),2)</f>
        <v>2.7</v>
      </c>
      <c r="L7886" s="173" t="str">
        <f t="shared" si="123"/>
        <v>Ready to Drink473</v>
      </c>
      <c r="M7886" s="154">
        <f>VLOOKUP(L7886,'Slope %'!C:D,2,0)</f>
        <v>0.12</v>
      </c>
    </row>
    <row r="7887" spans="1:13" x14ac:dyDescent="0.25">
      <c r="A7887" s="169">
        <v>72463</v>
      </c>
      <c r="B7887" s="170" t="s">
        <v>5696</v>
      </c>
      <c r="C7887" s="170" t="s">
        <v>263</v>
      </c>
      <c r="D7887" s="170" t="s">
        <v>332</v>
      </c>
      <c r="E7887" s="170">
        <v>473</v>
      </c>
      <c r="F7887" s="170">
        <v>24</v>
      </c>
      <c r="G7887" s="171">
        <v>6.9</v>
      </c>
      <c r="H7887" s="170" t="s">
        <v>1053</v>
      </c>
      <c r="I7887" s="171">
        <v>3.99</v>
      </c>
      <c r="J7887" s="169">
        <v>1</v>
      </c>
      <c r="K7887" s="154" cm="1">
        <f t="array" ref="K7887">ROUND(
IF(C7887="Beer",
SUM(LOOKUP(2,1/(SRP!$B$8:$B$10&lt;=E7887)/(SRP!$C$8:$C$10&gt;=E7887),SRP!$D$8:$D$10)*(G7887/100)*(E7887/1000)),
IF(C7887="Spirits",
SUM(LOOKUP(2,1/(SRP!$B$2:$B$7&lt;=E7887)/(SRP!$C$2:$C$7&gt;=E7887),SRP!$D$2:$D$7)*(G7887/100)*(E7887/1000)),
IF(AND(C7887="Wine",D7887="Fortified Wines"),
SUM(LOOKUP(2,1/(SRP!$B$26:$B$29&lt;=E7887)/(SRP!$C$26:$C$29&gt;=E7887),SRP!$D$26:$D$29)*(G7887/100)*(E7887/1000)),
IF(C7887="Wine",
SUM(LOOKUP(2,1/(SRP!$B$21:$B$25&lt;=E7887)/(SRP!$C$21:$C$25&gt;=E7887),SRP!$D$21:$D$25)*(G7887/100)*(E7887/1000)),
IF(AND(C7887="Ready to Drink",D7887="RTD-One Pour Cocktail&gt;7%&lt;=14.5"),
SUM(LOOKUP(2,1/(SRP!$B$16:$B$20&lt;=E7887)/(SRP!$C$16:$C$20&gt;=E7887),SRP!$D$16:$D$20)*(G7887/100)*(E7887/1000)),
IF(C7887="Ready to Drink",
SUM(LOOKUP(2,1/(SRP!$B$11:$B$15&lt;=E7887)/(SRP!$C$11:$C$15&gt;=E7887),SRP!$D$11:$D$15)*(G7887/100)*(E7887/1000)),
0)))))),2)</f>
        <v>2.7</v>
      </c>
      <c r="L7887" s="173" t="str">
        <f t="shared" si="123"/>
        <v>Ready to Drink473</v>
      </c>
      <c r="M7887" s="154">
        <f>VLOOKUP(L7887,'Slope %'!C:D,2,0)</f>
        <v>0.12</v>
      </c>
    </row>
    <row r="7888" spans="1:13" x14ac:dyDescent="0.25">
      <c r="A7888" s="169">
        <v>72465</v>
      </c>
      <c r="B7888" s="170" t="s">
        <v>5697</v>
      </c>
      <c r="C7888" s="170" t="s">
        <v>263</v>
      </c>
      <c r="D7888" s="170" t="s">
        <v>332</v>
      </c>
      <c r="E7888" s="170">
        <v>473</v>
      </c>
      <c r="F7888" s="170">
        <v>24</v>
      </c>
      <c r="G7888" s="171">
        <v>6.9</v>
      </c>
      <c r="H7888" s="170" t="s">
        <v>1053</v>
      </c>
      <c r="I7888" s="171">
        <v>3.99</v>
      </c>
      <c r="J7888" s="169">
        <v>1</v>
      </c>
      <c r="K7888" s="154" cm="1">
        <f t="array" ref="K7888">ROUND(
IF(C7888="Beer",
SUM(LOOKUP(2,1/(SRP!$B$8:$B$10&lt;=E7888)/(SRP!$C$8:$C$10&gt;=E7888),SRP!$D$8:$D$10)*(G7888/100)*(E7888/1000)),
IF(C7888="Spirits",
SUM(LOOKUP(2,1/(SRP!$B$2:$B$7&lt;=E7888)/(SRP!$C$2:$C$7&gt;=E7888),SRP!$D$2:$D$7)*(G7888/100)*(E7888/1000)),
IF(AND(C7888="Wine",D7888="Fortified Wines"),
SUM(LOOKUP(2,1/(SRP!$B$26:$B$29&lt;=E7888)/(SRP!$C$26:$C$29&gt;=E7888),SRP!$D$26:$D$29)*(G7888/100)*(E7888/1000)),
IF(C7888="Wine",
SUM(LOOKUP(2,1/(SRP!$B$21:$B$25&lt;=E7888)/(SRP!$C$21:$C$25&gt;=E7888),SRP!$D$21:$D$25)*(G7888/100)*(E7888/1000)),
IF(AND(C7888="Ready to Drink",D7888="RTD-One Pour Cocktail&gt;7%&lt;=14.5"),
SUM(LOOKUP(2,1/(SRP!$B$16:$B$20&lt;=E7888)/(SRP!$C$16:$C$20&gt;=E7888),SRP!$D$16:$D$20)*(G7888/100)*(E7888/1000)),
IF(C7888="Ready to Drink",
SUM(LOOKUP(2,1/(SRP!$B$11:$B$15&lt;=E7888)/(SRP!$C$11:$C$15&gt;=E7888),SRP!$D$11:$D$15)*(G7888/100)*(E7888/1000)),
0)))))),2)</f>
        <v>2.7</v>
      </c>
      <c r="L7888" s="173" t="str">
        <f t="shared" si="123"/>
        <v>Ready to Drink473</v>
      </c>
      <c r="M7888" s="154">
        <f>VLOOKUP(L7888,'Slope %'!C:D,2,0)</f>
        <v>0.12</v>
      </c>
    </row>
    <row r="7889" spans="1:13" x14ac:dyDescent="0.25">
      <c r="A7889" s="169">
        <v>72465</v>
      </c>
      <c r="B7889" s="170" t="s">
        <v>5697</v>
      </c>
      <c r="C7889" s="170" t="s">
        <v>263</v>
      </c>
      <c r="D7889" s="170" t="s">
        <v>332</v>
      </c>
      <c r="E7889" s="170">
        <v>473</v>
      </c>
      <c r="F7889" s="170">
        <v>24</v>
      </c>
      <c r="G7889" s="171">
        <v>6.9</v>
      </c>
      <c r="H7889" s="170" t="s">
        <v>1053</v>
      </c>
      <c r="I7889" s="171">
        <v>3.99</v>
      </c>
      <c r="J7889" s="169">
        <v>1</v>
      </c>
      <c r="K7889" s="154" cm="1">
        <f t="array" ref="K7889">ROUND(
IF(C7889="Beer",
SUM(LOOKUP(2,1/(SRP!$B$8:$B$10&lt;=E7889)/(SRP!$C$8:$C$10&gt;=E7889),SRP!$D$8:$D$10)*(G7889/100)*(E7889/1000)),
IF(C7889="Spirits",
SUM(LOOKUP(2,1/(SRP!$B$2:$B$7&lt;=E7889)/(SRP!$C$2:$C$7&gt;=E7889),SRP!$D$2:$D$7)*(G7889/100)*(E7889/1000)),
IF(AND(C7889="Wine",D7889="Fortified Wines"),
SUM(LOOKUP(2,1/(SRP!$B$26:$B$29&lt;=E7889)/(SRP!$C$26:$C$29&gt;=E7889),SRP!$D$26:$D$29)*(G7889/100)*(E7889/1000)),
IF(C7889="Wine",
SUM(LOOKUP(2,1/(SRP!$B$21:$B$25&lt;=E7889)/(SRP!$C$21:$C$25&gt;=E7889),SRP!$D$21:$D$25)*(G7889/100)*(E7889/1000)),
IF(AND(C7889="Ready to Drink",D7889="RTD-One Pour Cocktail&gt;7%&lt;=14.5"),
SUM(LOOKUP(2,1/(SRP!$B$16:$B$20&lt;=E7889)/(SRP!$C$16:$C$20&gt;=E7889),SRP!$D$16:$D$20)*(G7889/100)*(E7889/1000)),
IF(C7889="Ready to Drink",
SUM(LOOKUP(2,1/(SRP!$B$11:$B$15&lt;=E7889)/(SRP!$C$11:$C$15&gt;=E7889),SRP!$D$11:$D$15)*(G7889/100)*(E7889/1000)),
0)))))),2)</f>
        <v>2.7</v>
      </c>
      <c r="L7889" s="173" t="str">
        <f t="shared" si="123"/>
        <v>Ready to Drink473</v>
      </c>
      <c r="M7889" s="154">
        <f>VLOOKUP(L7889,'Slope %'!C:D,2,0)</f>
        <v>0.12</v>
      </c>
    </row>
    <row r="7890" spans="1:13" x14ac:dyDescent="0.25">
      <c r="A7890" s="169">
        <v>72484</v>
      </c>
      <c r="B7890" s="170" t="s">
        <v>5698</v>
      </c>
      <c r="C7890" s="170" t="s">
        <v>263</v>
      </c>
      <c r="D7890" s="170" t="s">
        <v>264</v>
      </c>
      <c r="E7890" s="170">
        <v>473</v>
      </c>
      <c r="F7890" s="170">
        <v>24</v>
      </c>
      <c r="G7890" s="171">
        <v>7</v>
      </c>
      <c r="H7890" s="170" t="s">
        <v>96</v>
      </c>
      <c r="I7890" s="171">
        <v>3.89</v>
      </c>
      <c r="J7890" s="169">
        <v>1</v>
      </c>
      <c r="K7890" s="154" cm="1">
        <f t="array" ref="K7890">ROUND(
IF(C7890="Beer",
SUM(LOOKUP(2,1/(SRP!$B$8:$B$10&lt;=E7890)/(SRP!$C$8:$C$10&gt;=E7890),SRP!$D$8:$D$10)*(G7890/100)*(E7890/1000)),
IF(C7890="Spirits",
SUM(LOOKUP(2,1/(SRP!$B$2:$B$7&lt;=E7890)/(SRP!$C$2:$C$7&gt;=E7890),SRP!$D$2:$D$7)*(G7890/100)*(E7890/1000)),
IF(AND(C7890="Wine",D7890="Fortified Wines"),
SUM(LOOKUP(2,1/(SRP!$B$26:$B$29&lt;=E7890)/(SRP!$C$26:$C$29&gt;=E7890),SRP!$D$26:$D$29)*(G7890/100)*(E7890/1000)),
IF(C7890="Wine",
SUM(LOOKUP(2,1/(SRP!$B$21:$B$25&lt;=E7890)/(SRP!$C$21:$C$25&gt;=E7890),SRP!$D$21:$D$25)*(G7890/100)*(E7890/1000)),
IF(AND(C7890="Ready to Drink",D7890="RTD-One Pour Cocktail&gt;7%&lt;=14.5"),
SUM(LOOKUP(2,1/(SRP!$B$16:$B$20&lt;=E7890)/(SRP!$C$16:$C$20&gt;=E7890),SRP!$D$16:$D$20)*(G7890/100)*(E7890/1000)),
IF(C7890="Ready to Drink",
SUM(LOOKUP(2,1/(SRP!$B$11:$B$15&lt;=E7890)/(SRP!$C$11:$C$15&gt;=E7890),SRP!$D$11:$D$15)*(G7890/100)*(E7890/1000)),
0)))))),2)</f>
        <v>2.74</v>
      </c>
      <c r="L7890" s="173" t="str">
        <f t="shared" si="123"/>
        <v>Ready to Drink473</v>
      </c>
      <c r="M7890" s="154">
        <f>VLOOKUP(L7890,'Slope %'!C:D,2,0)</f>
        <v>0.12</v>
      </c>
    </row>
    <row r="7891" spans="1:13" x14ac:dyDescent="0.25">
      <c r="A7891" s="169">
        <v>72484</v>
      </c>
      <c r="B7891" s="170" t="s">
        <v>5698</v>
      </c>
      <c r="C7891" s="170" t="s">
        <v>263</v>
      </c>
      <c r="D7891" s="170" t="s">
        <v>264</v>
      </c>
      <c r="E7891" s="170">
        <v>473</v>
      </c>
      <c r="F7891" s="170">
        <v>24</v>
      </c>
      <c r="G7891" s="171">
        <v>7</v>
      </c>
      <c r="H7891" s="170" t="s">
        <v>96</v>
      </c>
      <c r="I7891" s="171">
        <v>3.89</v>
      </c>
      <c r="J7891" s="169">
        <v>1</v>
      </c>
      <c r="K7891" s="154" cm="1">
        <f t="array" ref="K7891">ROUND(
IF(C7891="Beer",
SUM(LOOKUP(2,1/(SRP!$B$8:$B$10&lt;=E7891)/(SRP!$C$8:$C$10&gt;=E7891),SRP!$D$8:$D$10)*(G7891/100)*(E7891/1000)),
IF(C7891="Spirits",
SUM(LOOKUP(2,1/(SRP!$B$2:$B$7&lt;=E7891)/(SRP!$C$2:$C$7&gt;=E7891),SRP!$D$2:$D$7)*(G7891/100)*(E7891/1000)),
IF(AND(C7891="Wine",D7891="Fortified Wines"),
SUM(LOOKUP(2,1/(SRP!$B$26:$B$29&lt;=E7891)/(SRP!$C$26:$C$29&gt;=E7891),SRP!$D$26:$D$29)*(G7891/100)*(E7891/1000)),
IF(C7891="Wine",
SUM(LOOKUP(2,1/(SRP!$B$21:$B$25&lt;=E7891)/(SRP!$C$21:$C$25&gt;=E7891),SRP!$D$21:$D$25)*(G7891/100)*(E7891/1000)),
IF(AND(C7891="Ready to Drink",D7891="RTD-One Pour Cocktail&gt;7%&lt;=14.5"),
SUM(LOOKUP(2,1/(SRP!$B$16:$B$20&lt;=E7891)/(SRP!$C$16:$C$20&gt;=E7891),SRP!$D$16:$D$20)*(G7891/100)*(E7891/1000)),
IF(C7891="Ready to Drink",
SUM(LOOKUP(2,1/(SRP!$B$11:$B$15&lt;=E7891)/(SRP!$C$11:$C$15&gt;=E7891),SRP!$D$11:$D$15)*(G7891/100)*(E7891/1000)),
0)))))),2)</f>
        <v>2.74</v>
      </c>
      <c r="L7891" s="173" t="str">
        <f t="shared" si="123"/>
        <v>Ready to Drink473</v>
      </c>
      <c r="M7891" s="154">
        <f>VLOOKUP(L7891,'Slope %'!C:D,2,0)</f>
        <v>0.12</v>
      </c>
    </row>
    <row r="7892" spans="1:13" x14ac:dyDescent="0.25">
      <c r="A7892" s="169">
        <v>72491</v>
      </c>
      <c r="B7892" s="170" t="s">
        <v>5699</v>
      </c>
      <c r="C7892" s="170" t="s">
        <v>263</v>
      </c>
      <c r="D7892" s="170" t="s">
        <v>332</v>
      </c>
      <c r="E7892" s="170">
        <v>1420</v>
      </c>
      <c r="F7892" s="170">
        <v>6</v>
      </c>
      <c r="G7892" s="171">
        <v>5</v>
      </c>
      <c r="H7892" s="170" t="s">
        <v>402</v>
      </c>
      <c r="I7892" s="171">
        <v>11.99</v>
      </c>
      <c r="J7892" s="169">
        <v>4</v>
      </c>
      <c r="K7892" s="154" cm="1">
        <f t="array" ref="K7892">ROUND(
IF(C7892="Beer",
SUM(LOOKUP(2,1/(SRP!$B$8:$B$10&lt;=E7892)/(SRP!$C$8:$C$10&gt;=E7892),SRP!$D$8:$D$10)*(G7892/100)*(E7892/1000)),
IF(C7892="Spirits",
SUM(LOOKUP(2,1/(SRP!$B$2:$B$7&lt;=E7892)/(SRP!$C$2:$C$7&gt;=E7892),SRP!$D$2:$D$7)*(G7892/100)*(E7892/1000)),
IF(AND(C7892="Wine",D7892="Fortified Wines"),
SUM(LOOKUP(2,1/(SRP!$B$26:$B$29&lt;=E7892)/(SRP!$C$26:$C$29&gt;=E7892),SRP!$D$26:$D$29)*(G7892/100)*(E7892/1000)),
IF(C7892="Wine",
SUM(LOOKUP(2,1/(SRP!$B$21:$B$25&lt;=E7892)/(SRP!$C$21:$C$25&gt;=E7892),SRP!$D$21:$D$25)*(G7892/100)*(E7892/1000)),
IF(AND(C7892="Ready to Drink",D7892="RTD-One Pour Cocktail&gt;7%&lt;=14.5"),
SUM(LOOKUP(2,1/(SRP!$B$16:$B$20&lt;=E7892)/(SRP!$C$16:$C$20&gt;=E7892),SRP!$D$16:$D$20)*(G7892/100)*(E7892/1000)),
IF(C7892="Ready to Drink",
SUM(LOOKUP(2,1/(SRP!$B$11:$B$15&lt;=E7892)/(SRP!$C$11:$C$15&gt;=E7892),SRP!$D$11:$D$15)*(G7892/100)*(E7892/1000)),
0)))))),2)</f>
        <v>5.54</v>
      </c>
      <c r="L7892" s="173" t="str">
        <f t="shared" si="123"/>
        <v>Ready to Drink1420</v>
      </c>
      <c r="M7892" s="154">
        <f>VLOOKUP(L7892,'Slope %'!C:D,2,0)</f>
        <v>0.12</v>
      </c>
    </row>
    <row r="7893" spans="1:13" x14ac:dyDescent="0.25">
      <c r="A7893" s="169">
        <v>72492</v>
      </c>
      <c r="B7893" s="170" t="s">
        <v>5700</v>
      </c>
      <c r="C7893" s="170" t="s">
        <v>263</v>
      </c>
      <c r="D7893" s="170" t="s">
        <v>332</v>
      </c>
      <c r="E7893" s="170">
        <v>1420</v>
      </c>
      <c r="F7893" s="170">
        <v>6</v>
      </c>
      <c r="G7893" s="171">
        <v>5</v>
      </c>
      <c r="H7893" s="170" t="s">
        <v>402</v>
      </c>
      <c r="I7893" s="171">
        <v>11.99</v>
      </c>
      <c r="J7893" s="169">
        <v>4</v>
      </c>
      <c r="K7893" s="154" cm="1">
        <f t="array" ref="K7893">ROUND(
IF(C7893="Beer",
SUM(LOOKUP(2,1/(SRP!$B$8:$B$10&lt;=E7893)/(SRP!$C$8:$C$10&gt;=E7893),SRP!$D$8:$D$10)*(G7893/100)*(E7893/1000)),
IF(C7893="Spirits",
SUM(LOOKUP(2,1/(SRP!$B$2:$B$7&lt;=E7893)/(SRP!$C$2:$C$7&gt;=E7893),SRP!$D$2:$D$7)*(G7893/100)*(E7893/1000)),
IF(AND(C7893="Wine",D7893="Fortified Wines"),
SUM(LOOKUP(2,1/(SRP!$B$26:$B$29&lt;=E7893)/(SRP!$C$26:$C$29&gt;=E7893),SRP!$D$26:$D$29)*(G7893/100)*(E7893/1000)),
IF(C7893="Wine",
SUM(LOOKUP(2,1/(SRP!$B$21:$B$25&lt;=E7893)/(SRP!$C$21:$C$25&gt;=E7893),SRP!$D$21:$D$25)*(G7893/100)*(E7893/1000)),
IF(AND(C7893="Ready to Drink",D7893="RTD-One Pour Cocktail&gt;7%&lt;=14.5"),
SUM(LOOKUP(2,1/(SRP!$B$16:$B$20&lt;=E7893)/(SRP!$C$16:$C$20&gt;=E7893),SRP!$D$16:$D$20)*(G7893/100)*(E7893/1000)),
IF(C7893="Ready to Drink",
SUM(LOOKUP(2,1/(SRP!$B$11:$B$15&lt;=E7893)/(SRP!$C$11:$C$15&gt;=E7893),SRP!$D$11:$D$15)*(G7893/100)*(E7893/1000)),
0)))))),2)</f>
        <v>5.54</v>
      </c>
      <c r="L7893" s="173" t="str">
        <f t="shared" si="123"/>
        <v>Ready to Drink1420</v>
      </c>
      <c r="M7893" s="154">
        <f>VLOOKUP(L7893,'Slope %'!C:D,2,0)</f>
        <v>0.12</v>
      </c>
    </row>
    <row r="7894" spans="1:13" x14ac:dyDescent="0.25">
      <c r="A7894" s="169">
        <v>72495</v>
      </c>
      <c r="B7894" s="170" t="s">
        <v>5442</v>
      </c>
      <c r="C7894" s="170" t="s">
        <v>15</v>
      </c>
      <c r="D7894" s="170" t="s">
        <v>1044</v>
      </c>
      <c r="E7894" s="170">
        <v>375</v>
      </c>
      <c r="F7894" s="170">
        <v>20</v>
      </c>
      <c r="G7894" s="171">
        <v>16</v>
      </c>
      <c r="H7894" s="170" t="s">
        <v>274</v>
      </c>
      <c r="I7894" s="171">
        <v>11.29</v>
      </c>
      <c r="J7894" s="169">
        <v>1</v>
      </c>
      <c r="K7894" s="154" cm="1">
        <f t="array" ref="K7894">ROUND(
IF(C7894="Beer",
SUM(LOOKUP(2,1/(SRP!$B$8:$B$10&lt;=E7894)/(SRP!$C$8:$C$10&gt;=E7894),SRP!$D$8:$D$10)*(G7894/100)*(E7894/1000)),
IF(C7894="Spirits",
SUM(LOOKUP(2,1/(SRP!$B$2:$B$7&lt;=E7894)/(SRP!$C$2:$C$7&gt;=E7894),SRP!$D$2:$D$7)*(G7894/100)*(E7894/1000)),
IF(AND(C7894="Wine",D7894="Fortified Wines"),
SUM(LOOKUP(2,1/(SRP!$B$26:$B$29&lt;=E7894)/(SRP!$C$26:$C$29&gt;=E7894),SRP!$D$26:$D$29)*(G7894/100)*(E7894/1000)),
IF(C7894="Wine",
SUM(LOOKUP(2,1/(SRP!$B$21:$B$25&lt;=E7894)/(SRP!$C$21:$C$25&gt;=E7894),SRP!$D$21:$D$25)*(G7894/100)*(E7894/1000)),
IF(AND(C7894="Ready to Drink",D7894="RTD-One Pour Cocktail&gt;7%&lt;=14.5"),
SUM(LOOKUP(2,1/(SRP!$B$16:$B$20&lt;=E7894)/(SRP!$C$16:$C$20&gt;=E7894),SRP!$D$16:$D$20)*(G7894/100)*(E7894/1000)),
IF(C7894="Ready to Drink",
SUM(LOOKUP(2,1/(SRP!$B$11:$B$15&lt;=E7894)/(SRP!$C$11:$C$15&gt;=E7894),SRP!$D$11:$D$15)*(G7894/100)*(E7894/1000)),
0)))))),2)</f>
        <v>5.32</v>
      </c>
      <c r="L7894" s="173" t="str">
        <f t="shared" si="123"/>
        <v>Spirits375</v>
      </c>
      <c r="M7894" s="154">
        <f>VLOOKUP(L7894,'Slope %'!C:D,2,0)</f>
        <v>0.1</v>
      </c>
    </row>
    <row r="7895" spans="1:13" x14ac:dyDescent="0.25">
      <c r="A7895" s="169">
        <v>72498</v>
      </c>
      <c r="B7895" s="170" t="s">
        <v>5701</v>
      </c>
      <c r="C7895" s="170" t="s">
        <v>24</v>
      </c>
      <c r="D7895" s="170" t="s">
        <v>298</v>
      </c>
      <c r="E7895" s="170">
        <v>750</v>
      </c>
      <c r="F7895" s="170">
        <v>6</v>
      </c>
      <c r="G7895" s="171">
        <v>11.5</v>
      </c>
      <c r="H7895" s="170" t="s">
        <v>47</v>
      </c>
      <c r="I7895" s="171">
        <v>19.989999999999998</v>
      </c>
      <c r="J7895" s="169">
        <v>1</v>
      </c>
      <c r="K7895" s="154" cm="1">
        <f t="array" ref="K7895">ROUND(
IF(C7895="Beer",
SUM(LOOKUP(2,1/(SRP!$B$8:$B$10&lt;=E7895)/(SRP!$C$8:$C$10&gt;=E7895),SRP!$D$8:$D$10)*(G7895/100)*(E7895/1000)),
IF(C7895="Spirits",
SUM(LOOKUP(2,1/(SRP!$B$2:$B$7&lt;=E7895)/(SRP!$C$2:$C$7&gt;=E7895),SRP!$D$2:$D$7)*(G7895/100)*(E7895/1000)),
IF(AND(C7895="Wine",D7895="Fortified Wines"),
SUM(LOOKUP(2,1/(SRP!$B$26:$B$29&lt;=E7895)/(SRP!$C$26:$C$29&gt;=E7895),SRP!$D$26:$D$29)*(G7895/100)*(E7895/1000)),
IF(C7895="Wine",
SUM(LOOKUP(2,1/(SRP!$B$21:$B$25&lt;=E7895)/(SRP!$C$21:$C$25&gt;=E7895),SRP!$D$21:$D$25)*(G7895/100)*(E7895/1000)),
IF(AND(C7895="Ready to Drink",D7895="RTD-One Pour Cocktail&gt;7%&lt;=14.5"),
SUM(LOOKUP(2,1/(SRP!$B$16:$B$20&lt;=E7895)/(SRP!$C$16:$C$20&gt;=E7895),SRP!$D$16:$D$20)*(G7895/100)*(E7895/1000)),
IF(C7895="Ready to Drink",
SUM(LOOKUP(2,1/(SRP!$B$11:$B$15&lt;=E7895)/(SRP!$C$11:$C$15&gt;=E7895),SRP!$D$11:$D$15)*(G7895/100)*(E7895/1000)),
0)))))),2)</f>
        <v>6.73</v>
      </c>
      <c r="L7895" s="173" t="str">
        <f t="shared" si="123"/>
        <v>Wine750</v>
      </c>
      <c r="M7895" s="154">
        <f>VLOOKUP(L7895,'Slope %'!C:D,2,0)</f>
        <v>0.1</v>
      </c>
    </row>
    <row r="7896" spans="1:13" x14ac:dyDescent="0.25">
      <c r="A7896" s="169">
        <v>72504</v>
      </c>
      <c r="B7896" s="170" t="s">
        <v>5702</v>
      </c>
      <c r="C7896" s="170" t="s">
        <v>24</v>
      </c>
      <c r="D7896" s="170" t="s">
        <v>34</v>
      </c>
      <c r="E7896" s="170">
        <v>750</v>
      </c>
      <c r="F7896" s="170">
        <v>12</v>
      </c>
      <c r="G7896" s="171">
        <v>11.5</v>
      </c>
      <c r="H7896" s="170" t="s">
        <v>218</v>
      </c>
      <c r="I7896" s="171">
        <v>19.989999999999998</v>
      </c>
      <c r="J7896" s="169">
        <v>1</v>
      </c>
      <c r="K7896" s="154" cm="1">
        <f t="array" ref="K7896">ROUND(
IF(C7896="Beer",
SUM(LOOKUP(2,1/(SRP!$B$8:$B$10&lt;=E7896)/(SRP!$C$8:$C$10&gt;=E7896),SRP!$D$8:$D$10)*(G7896/100)*(E7896/1000)),
IF(C7896="Spirits",
SUM(LOOKUP(2,1/(SRP!$B$2:$B$7&lt;=E7896)/(SRP!$C$2:$C$7&gt;=E7896),SRP!$D$2:$D$7)*(G7896/100)*(E7896/1000)),
IF(AND(C7896="Wine",D7896="Fortified Wines"),
SUM(LOOKUP(2,1/(SRP!$B$26:$B$29&lt;=E7896)/(SRP!$C$26:$C$29&gt;=E7896),SRP!$D$26:$D$29)*(G7896/100)*(E7896/1000)),
IF(C7896="Wine",
SUM(LOOKUP(2,1/(SRP!$B$21:$B$25&lt;=E7896)/(SRP!$C$21:$C$25&gt;=E7896),SRP!$D$21:$D$25)*(G7896/100)*(E7896/1000)),
IF(AND(C7896="Ready to Drink",D7896="RTD-One Pour Cocktail&gt;7%&lt;=14.5"),
SUM(LOOKUP(2,1/(SRP!$B$16:$B$20&lt;=E7896)/(SRP!$C$16:$C$20&gt;=E7896),SRP!$D$16:$D$20)*(G7896/100)*(E7896/1000)),
IF(C7896="Ready to Drink",
SUM(LOOKUP(2,1/(SRP!$B$11:$B$15&lt;=E7896)/(SRP!$C$11:$C$15&gt;=E7896),SRP!$D$11:$D$15)*(G7896/100)*(E7896/1000)),
0)))))),2)</f>
        <v>6.73</v>
      </c>
      <c r="L7896" s="173" t="str">
        <f t="shared" si="123"/>
        <v>Wine750</v>
      </c>
      <c r="M7896" s="154">
        <f>VLOOKUP(L7896,'Slope %'!C:D,2,0)</f>
        <v>0.1</v>
      </c>
    </row>
    <row r="7897" spans="1:13" x14ac:dyDescent="0.25">
      <c r="A7897" s="169">
        <v>72580</v>
      </c>
      <c r="B7897" s="170" t="s">
        <v>5703</v>
      </c>
      <c r="C7897" s="170" t="s">
        <v>24</v>
      </c>
      <c r="D7897" s="170" t="s">
        <v>46</v>
      </c>
      <c r="E7897" s="170">
        <v>750</v>
      </c>
      <c r="F7897" s="170">
        <v>6</v>
      </c>
      <c r="G7897" s="171">
        <v>11</v>
      </c>
      <c r="H7897" s="170" t="s">
        <v>200</v>
      </c>
      <c r="I7897" s="171">
        <v>19.989999999999998</v>
      </c>
      <c r="J7897" s="169">
        <v>1</v>
      </c>
      <c r="K7897" s="154" cm="1">
        <f t="array" ref="K7897">ROUND(
IF(C7897="Beer",
SUM(LOOKUP(2,1/(SRP!$B$8:$B$10&lt;=E7897)/(SRP!$C$8:$C$10&gt;=E7897),SRP!$D$8:$D$10)*(G7897/100)*(E7897/1000)),
IF(C7897="Spirits",
SUM(LOOKUP(2,1/(SRP!$B$2:$B$7&lt;=E7897)/(SRP!$C$2:$C$7&gt;=E7897),SRP!$D$2:$D$7)*(G7897/100)*(E7897/1000)),
IF(AND(C7897="Wine",D7897="Fortified Wines"),
SUM(LOOKUP(2,1/(SRP!$B$26:$B$29&lt;=E7897)/(SRP!$C$26:$C$29&gt;=E7897),SRP!$D$26:$D$29)*(G7897/100)*(E7897/1000)),
IF(C7897="Wine",
SUM(LOOKUP(2,1/(SRP!$B$21:$B$25&lt;=E7897)/(SRP!$C$21:$C$25&gt;=E7897),SRP!$D$21:$D$25)*(G7897/100)*(E7897/1000)),
IF(AND(C7897="Ready to Drink",D7897="RTD-One Pour Cocktail&gt;7%&lt;=14.5"),
SUM(LOOKUP(2,1/(SRP!$B$16:$B$20&lt;=E7897)/(SRP!$C$16:$C$20&gt;=E7897),SRP!$D$16:$D$20)*(G7897/100)*(E7897/1000)),
IF(C7897="Ready to Drink",
SUM(LOOKUP(2,1/(SRP!$B$11:$B$15&lt;=E7897)/(SRP!$C$11:$C$15&gt;=E7897),SRP!$D$11:$D$15)*(G7897/100)*(E7897/1000)),
0)))))),2)</f>
        <v>6.44</v>
      </c>
      <c r="L7897" s="173" t="str">
        <f t="shared" si="123"/>
        <v>Wine750</v>
      </c>
      <c r="M7897" s="154">
        <f>VLOOKUP(L7897,'Slope %'!C:D,2,0)</f>
        <v>0.1</v>
      </c>
    </row>
    <row r="7898" spans="1:13" x14ac:dyDescent="0.25">
      <c r="A7898" s="169">
        <v>72597</v>
      </c>
      <c r="B7898" s="170" t="s">
        <v>5704</v>
      </c>
      <c r="C7898" s="170" t="s">
        <v>15</v>
      </c>
      <c r="D7898" s="170" t="s">
        <v>122</v>
      </c>
      <c r="E7898" s="170">
        <v>750</v>
      </c>
      <c r="F7898" s="170">
        <v>12</v>
      </c>
      <c r="G7898" s="171">
        <v>23</v>
      </c>
      <c r="H7898" s="170" t="s">
        <v>47</v>
      </c>
      <c r="I7898" s="171">
        <v>23.95</v>
      </c>
      <c r="J7898" s="169">
        <v>1</v>
      </c>
      <c r="K7898" s="154" cm="1">
        <f t="array" ref="K7898">ROUND(
IF(C7898="Beer",
SUM(LOOKUP(2,1/(SRP!$B$8:$B$10&lt;=E7898)/(SRP!$C$8:$C$10&gt;=E7898),SRP!$D$8:$D$10)*(G7898/100)*(E7898/1000)),
IF(C7898="Spirits",
SUM(LOOKUP(2,1/(SRP!$B$2:$B$7&lt;=E7898)/(SRP!$C$2:$C$7&gt;=E7898),SRP!$D$2:$D$7)*(G7898/100)*(E7898/1000)),
IF(AND(C7898="Wine",D7898="Fortified Wines"),
SUM(LOOKUP(2,1/(SRP!$B$26:$B$29&lt;=E7898)/(SRP!$C$26:$C$29&gt;=E7898),SRP!$D$26:$D$29)*(G7898/100)*(E7898/1000)),
IF(C7898="Wine",
SUM(LOOKUP(2,1/(SRP!$B$21:$B$25&lt;=E7898)/(SRP!$C$21:$C$25&gt;=E7898),SRP!$D$21:$D$25)*(G7898/100)*(E7898/1000)),
IF(AND(C7898="Ready to Drink",D7898="RTD-One Pour Cocktail&gt;7%&lt;=14.5"),
SUM(LOOKUP(2,1/(SRP!$B$16:$B$20&lt;=E7898)/(SRP!$C$16:$C$20&gt;=E7898),SRP!$D$16:$D$20)*(G7898/100)*(E7898/1000)),
IF(C7898="Ready to Drink",
SUM(LOOKUP(2,1/(SRP!$B$11:$B$15&lt;=E7898)/(SRP!$C$11:$C$15&gt;=E7898),SRP!$D$11:$D$15)*(G7898/100)*(E7898/1000)),
0)))))),2)</f>
        <v>13.47</v>
      </c>
      <c r="L7898" s="173" t="str">
        <f t="shared" si="123"/>
        <v>Spirits750</v>
      </c>
      <c r="M7898" s="154">
        <f>VLOOKUP(L7898,'Slope %'!C:D,2,0)</f>
        <v>7.0000000000000007E-2</v>
      </c>
    </row>
    <row r="7899" spans="1:13" x14ac:dyDescent="0.25">
      <c r="A7899" s="169">
        <v>72598</v>
      </c>
      <c r="B7899" s="170" t="s">
        <v>5705</v>
      </c>
      <c r="C7899" s="170" t="s">
        <v>15</v>
      </c>
      <c r="D7899" s="170" t="s">
        <v>154</v>
      </c>
      <c r="E7899" s="170">
        <v>750</v>
      </c>
      <c r="F7899" s="170">
        <v>12</v>
      </c>
      <c r="G7899" s="171">
        <v>17</v>
      </c>
      <c r="H7899" s="170" t="s">
        <v>26</v>
      </c>
      <c r="I7899" s="171">
        <v>36.99</v>
      </c>
      <c r="J7899" s="169">
        <v>1</v>
      </c>
      <c r="K7899" s="154" cm="1">
        <f t="array" ref="K7899">ROUND(
IF(C7899="Beer",
SUM(LOOKUP(2,1/(SRP!$B$8:$B$10&lt;=E7899)/(SRP!$C$8:$C$10&gt;=E7899),SRP!$D$8:$D$10)*(G7899/100)*(E7899/1000)),
IF(C7899="Spirits",
SUM(LOOKUP(2,1/(SRP!$B$2:$B$7&lt;=E7899)/(SRP!$C$2:$C$7&gt;=E7899),SRP!$D$2:$D$7)*(G7899/100)*(E7899/1000)),
IF(AND(C7899="Wine",D7899="Fortified Wines"),
SUM(LOOKUP(2,1/(SRP!$B$26:$B$29&lt;=E7899)/(SRP!$C$26:$C$29&gt;=E7899),SRP!$D$26:$D$29)*(G7899/100)*(E7899/1000)),
IF(C7899="Wine",
SUM(LOOKUP(2,1/(SRP!$B$21:$B$25&lt;=E7899)/(SRP!$C$21:$C$25&gt;=E7899),SRP!$D$21:$D$25)*(G7899/100)*(E7899/1000)),
IF(AND(C7899="Ready to Drink",D7899="RTD-One Pour Cocktail&gt;7%&lt;=14.5"),
SUM(LOOKUP(2,1/(SRP!$B$16:$B$20&lt;=E7899)/(SRP!$C$16:$C$20&gt;=E7899),SRP!$D$16:$D$20)*(G7899/100)*(E7899/1000)),
IF(C7899="Ready to Drink",
SUM(LOOKUP(2,1/(SRP!$B$11:$B$15&lt;=E7899)/(SRP!$C$11:$C$15&gt;=E7899),SRP!$D$11:$D$15)*(G7899/100)*(E7899/1000)),
0)))))),2)</f>
        <v>9.9499999999999993</v>
      </c>
      <c r="L7899" s="173" t="str">
        <f t="shared" si="123"/>
        <v>Spirits750</v>
      </c>
      <c r="M7899" s="154">
        <f>VLOOKUP(L7899,'Slope %'!C:D,2,0)</f>
        <v>7.0000000000000007E-2</v>
      </c>
    </row>
    <row r="7900" spans="1:13" x14ac:dyDescent="0.25">
      <c r="A7900" s="169">
        <v>72599</v>
      </c>
      <c r="B7900" s="170" t="s">
        <v>5706</v>
      </c>
      <c r="C7900" s="170" t="s">
        <v>11</v>
      </c>
      <c r="D7900" s="170" t="s">
        <v>211</v>
      </c>
      <c r="E7900" s="170">
        <v>473</v>
      </c>
      <c r="F7900" s="170">
        <v>24</v>
      </c>
      <c r="G7900" s="171">
        <v>4</v>
      </c>
      <c r="H7900" s="170" t="s">
        <v>2850</v>
      </c>
      <c r="I7900" s="171">
        <v>4.25</v>
      </c>
      <c r="J7900" s="169">
        <v>1</v>
      </c>
      <c r="K7900" s="154" cm="1">
        <f t="array" ref="K7900">ROUND(
IF(C7900="Beer",
SUM(LOOKUP(2,1/(SRP!$B$8:$B$10&lt;=E7900)/(SRP!$C$8:$C$10&gt;=E7900),SRP!$D$8:$D$10)*(G7900/100)*(E7900/1000)),
IF(C7900="Spirits",
SUM(LOOKUP(2,1/(SRP!$B$2:$B$7&lt;=E7900)/(SRP!$C$2:$C$7&gt;=E7900),SRP!$D$2:$D$7)*(G7900/100)*(E7900/1000)),
IF(AND(C7900="Wine",D7900="Fortified Wines"),
SUM(LOOKUP(2,1/(SRP!$B$26:$B$29&lt;=E7900)/(SRP!$C$26:$C$29&gt;=E7900),SRP!$D$26:$D$29)*(G7900/100)*(E7900/1000)),
IF(C7900="Wine",
SUM(LOOKUP(2,1/(SRP!$B$21:$B$25&lt;=E7900)/(SRP!$C$21:$C$25&gt;=E7900),SRP!$D$21:$D$25)*(G7900/100)*(E7900/1000)),
IF(AND(C7900="Ready to Drink",D7900="RTD-One Pour Cocktail&gt;7%&lt;=14.5"),
SUM(LOOKUP(2,1/(SRP!$B$16:$B$20&lt;=E7900)/(SRP!$C$16:$C$20&gt;=E7900),SRP!$D$16:$D$20)*(G7900/100)*(E7900/1000)),
IF(C7900="Ready to Drink",
SUM(LOOKUP(2,1/(SRP!$B$11:$B$15&lt;=E7900)/(SRP!$C$11:$C$15&gt;=E7900),SRP!$D$11:$D$15)*(G7900/100)*(E7900/1000)),
0)))))),2)</f>
        <v>1.48</v>
      </c>
      <c r="L7900" s="173" t="str">
        <f t="shared" si="123"/>
        <v>Beer473</v>
      </c>
      <c r="M7900" s="154">
        <f>VLOOKUP(L7900,'Slope %'!C:D,2,0)</f>
        <v>0.12</v>
      </c>
    </row>
    <row r="7901" spans="1:13" x14ac:dyDescent="0.25">
      <c r="A7901" s="169">
        <v>72599</v>
      </c>
      <c r="B7901" s="170" t="s">
        <v>5706</v>
      </c>
      <c r="C7901" s="170" t="s">
        <v>11</v>
      </c>
      <c r="D7901" s="170" t="s">
        <v>211</v>
      </c>
      <c r="E7901" s="170">
        <v>473</v>
      </c>
      <c r="F7901" s="170">
        <v>24</v>
      </c>
      <c r="G7901" s="171">
        <v>4</v>
      </c>
      <c r="H7901" s="170" t="s">
        <v>2850</v>
      </c>
      <c r="I7901" s="171">
        <v>4.25</v>
      </c>
      <c r="J7901" s="169">
        <v>1</v>
      </c>
      <c r="K7901" s="154" cm="1">
        <f t="array" ref="K7901">ROUND(
IF(C7901="Beer",
SUM(LOOKUP(2,1/(SRP!$B$8:$B$10&lt;=E7901)/(SRP!$C$8:$C$10&gt;=E7901),SRP!$D$8:$D$10)*(G7901/100)*(E7901/1000)),
IF(C7901="Spirits",
SUM(LOOKUP(2,1/(SRP!$B$2:$B$7&lt;=E7901)/(SRP!$C$2:$C$7&gt;=E7901),SRP!$D$2:$D$7)*(G7901/100)*(E7901/1000)),
IF(AND(C7901="Wine",D7901="Fortified Wines"),
SUM(LOOKUP(2,1/(SRP!$B$26:$B$29&lt;=E7901)/(SRP!$C$26:$C$29&gt;=E7901),SRP!$D$26:$D$29)*(G7901/100)*(E7901/1000)),
IF(C7901="Wine",
SUM(LOOKUP(2,1/(SRP!$B$21:$B$25&lt;=E7901)/(SRP!$C$21:$C$25&gt;=E7901),SRP!$D$21:$D$25)*(G7901/100)*(E7901/1000)),
IF(AND(C7901="Ready to Drink",D7901="RTD-One Pour Cocktail&gt;7%&lt;=14.5"),
SUM(LOOKUP(2,1/(SRP!$B$16:$B$20&lt;=E7901)/(SRP!$C$16:$C$20&gt;=E7901),SRP!$D$16:$D$20)*(G7901/100)*(E7901/1000)),
IF(C7901="Ready to Drink",
SUM(LOOKUP(2,1/(SRP!$B$11:$B$15&lt;=E7901)/(SRP!$C$11:$C$15&gt;=E7901),SRP!$D$11:$D$15)*(G7901/100)*(E7901/1000)),
0)))))),2)</f>
        <v>1.48</v>
      </c>
      <c r="L7901" s="173" t="str">
        <f t="shared" si="123"/>
        <v>Beer473</v>
      </c>
      <c r="M7901" s="154">
        <f>VLOOKUP(L7901,'Slope %'!C:D,2,0)</f>
        <v>0.12</v>
      </c>
    </row>
    <row r="7902" spans="1:13" x14ac:dyDescent="0.25">
      <c r="A7902" s="169">
        <v>72601</v>
      </c>
      <c r="B7902" s="170" t="s">
        <v>5707</v>
      </c>
      <c r="C7902" s="170" t="s">
        <v>11</v>
      </c>
      <c r="D7902" s="170" t="s">
        <v>267</v>
      </c>
      <c r="E7902" s="170">
        <v>473</v>
      </c>
      <c r="F7902" s="170">
        <v>24</v>
      </c>
      <c r="G7902" s="171">
        <v>5</v>
      </c>
      <c r="H7902" s="170" t="s">
        <v>1391</v>
      </c>
      <c r="I7902" s="171">
        <v>4.6900000000000004</v>
      </c>
      <c r="J7902" s="169">
        <v>1</v>
      </c>
      <c r="K7902" s="154" cm="1">
        <f t="array" ref="K7902">ROUND(
IF(C7902="Beer",
SUM(LOOKUP(2,1/(SRP!$B$8:$B$10&lt;=E7902)/(SRP!$C$8:$C$10&gt;=E7902),SRP!$D$8:$D$10)*(G7902/100)*(E7902/1000)),
IF(C7902="Spirits",
SUM(LOOKUP(2,1/(SRP!$B$2:$B$7&lt;=E7902)/(SRP!$C$2:$C$7&gt;=E7902),SRP!$D$2:$D$7)*(G7902/100)*(E7902/1000)),
IF(AND(C7902="Wine",D7902="Fortified Wines"),
SUM(LOOKUP(2,1/(SRP!$B$26:$B$29&lt;=E7902)/(SRP!$C$26:$C$29&gt;=E7902),SRP!$D$26:$D$29)*(G7902/100)*(E7902/1000)),
IF(C7902="Wine",
SUM(LOOKUP(2,1/(SRP!$B$21:$B$25&lt;=E7902)/(SRP!$C$21:$C$25&gt;=E7902),SRP!$D$21:$D$25)*(G7902/100)*(E7902/1000)),
IF(AND(C7902="Ready to Drink",D7902="RTD-One Pour Cocktail&gt;7%&lt;=14.5"),
SUM(LOOKUP(2,1/(SRP!$B$16:$B$20&lt;=E7902)/(SRP!$C$16:$C$20&gt;=E7902),SRP!$D$16:$D$20)*(G7902/100)*(E7902/1000)),
IF(C7902="Ready to Drink",
SUM(LOOKUP(2,1/(SRP!$B$11:$B$15&lt;=E7902)/(SRP!$C$11:$C$15&gt;=E7902),SRP!$D$11:$D$15)*(G7902/100)*(E7902/1000)),
0)))))),2)</f>
        <v>1.85</v>
      </c>
      <c r="L7902" s="173" t="str">
        <f t="shared" si="123"/>
        <v>Beer473</v>
      </c>
      <c r="M7902" s="154">
        <f>VLOOKUP(L7902,'Slope %'!C:D,2,0)</f>
        <v>0.12</v>
      </c>
    </row>
    <row r="7903" spans="1:13" x14ac:dyDescent="0.25">
      <c r="A7903" s="169">
        <v>72601</v>
      </c>
      <c r="B7903" s="170" t="s">
        <v>5707</v>
      </c>
      <c r="C7903" s="170" t="s">
        <v>11</v>
      </c>
      <c r="D7903" s="170" t="s">
        <v>267</v>
      </c>
      <c r="E7903" s="170">
        <v>473</v>
      </c>
      <c r="F7903" s="170">
        <v>24</v>
      </c>
      <c r="G7903" s="171">
        <v>5</v>
      </c>
      <c r="H7903" s="170" t="s">
        <v>1391</v>
      </c>
      <c r="I7903" s="171">
        <v>4.6900000000000004</v>
      </c>
      <c r="J7903" s="169">
        <v>1</v>
      </c>
      <c r="K7903" s="154" cm="1">
        <f t="array" ref="K7903">ROUND(
IF(C7903="Beer",
SUM(LOOKUP(2,1/(SRP!$B$8:$B$10&lt;=E7903)/(SRP!$C$8:$C$10&gt;=E7903),SRP!$D$8:$D$10)*(G7903/100)*(E7903/1000)),
IF(C7903="Spirits",
SUM(LOOKUP(2,1/(SRP!$B$2:$B$7&lt;=E7903)/(SRP!$C$2:$C$7&gt;=E7903),SRP!$D$2:$D$7)*(G7903/100)*(E7903/1000)),
IF(AND(C7903="Wine",D7903="Fortified Wines"),
SUM(LOOKUP(2,1/(SRP!$B$26:$B$29&lt;=E7903)/(SRP!$C$26:$C$29&gt;=E7903),SRP!$D$26:$D$29)*(G7903/100)*(E7903/1000)),
IF(C7903="Wine",
SUM(LOOKUP(2,1/(SRP!$B$21:$B$25&lt;=E7903)/(SRP!$C$21:$C$25&gt;=E7903),SRP!$D$21:$D$25)*(G7903/100)*(E7903/1000)),
IF(AND(C7903="Ready to Drink",D7903="RTD-One Pour Cocktail&gt;7%&lt;=14.5"),
SUM(LOOKUP(2,1/(SRP!$B$16:$B$20&lt;=E7903)/(SRP!$C$16:$C$20&gt;=E7903),SRP!$D$16:$D$20)*(G7903/100)*(E7903/1000)),
IF(C7903="Ready to Drink",
SUM(LOOKUP(2,1/(SRP!$B$11:$B$15&lt;=E7903)/(SRP!$C$11:$C$15&gt;=E7903),SRP!$D$11:$D$15)*(G7903/100)*(E7903/1000)),
0)))))),2)</f>
        <v>1.85</v>
      </c>
      <c r="L7903" s="173" t="str">
        <f t="shared" si="123"/>
        <v>Beer473</v>
      </c>
      <c r="M7903" s="154">
        <f>VLOOKUP(L7903,'Slope %'!C:D,2,0)</f>
        <v>0.12</v>
      </c>
    </row>
    <row r="7904" spans="1:13" x14ac:dyDescent="0.25">
      <c r="A7904" s="169">
        <v>72602</v>
      </c>
      <c r="B7904" s="170" t="s">
        <v>5708</v>
      </c>
      <c r="C7904" s="170" t="s">
        <v>263</v>
      </c>
      <c r="D7904" s="170" t="s">
        <v>935</v>
      </c>
      <c r="E7904" s="170">
        <v>50000</v>
      </c>
      <c r="F7904" s="170">
        <v>1</v>
      </c>
      <c r="G7904" s="171">
        <v>5</v>
      </c>
      <c r="H7904" s="170" t="s">
        <v>1391</v>
      </c>
      <c r="I7904" s="171">
        <v>298</v>
      </c>
      <c r="J7904" s="169">
        <v>1</v>
      </c>
      <c r="K7904" s="154" cm="1">
        <f t="array" ref="K7904">ROUND(
IF(C7904="Beer",
SUM(LOOKUP(2,1/(SRP!$B$8:$B$10&lt;=E7904)/(SRP!$C$8:$C$10&gt;=E7904),SRP!$D$8:$D$10)*(G7904/100)*(E7904/1000)),
IF(C7904="Spirits",
SUM(LOOKUP(2,1/(SRP!$B$2:$B$7&lt;=E7904)/(SRP!$C$2:$C$7&gt;=E7904),SRP!$D$2:$D$7)*(G7904/100)*(E7904/1000)),
IF(AND(C7904="Wine",D7904="Fortified Wines"),
SUM(LOOKUP(2,1/(SRP!$B$26:$B$29&lt;=E7904)/(SRP!$C$26:$C$29&gt;=E7904),SRP!$D$26:$D$29)*(G7904/100)*(E7904/1000)),
IF(C7904="Wine",
SUM(LOOKUP(2,1/(SRP!$B$21:$B$25&lt;=E7904)/(SRP!$C$21:$C$25&gt;=E7904),SRP!$D$21:$D$25)*(G7904/100)*(E7904/1000)),
IF(AND(C7904="Ready to Drink",D7904="RTD-One Pour Cocktail&gt;7%&lt;=14.5"),
SUM(LOOKUP(2,1/(SRP!$B$16:$B$20&lt;=E7904)/(SRP!$C$16:$C$20&gt;=E7904),SRP!$D$16:$D$20)*(G7904/100)*(E7904/1000)),
IF(C7904="Ready to Drink",
SUM(LOOKUP(2,1/(SRP!$B$11:$B$15&lt;=E7904)/(SRP!$C$11:$C$15&gt;=E7904),SRP!$D$11:$D$15)*(G7904/100)*(E7904/1000)),
0)))))),2)</f>
        <v>195.18</v>
      </c>
      <c r="L7904" s="173" t="str">
        <f t="shared" si="123"/>
        <v>Ready to Drink50000</v>
      </c>
      <c r="M7904" s="154" t="e">
        <f>VLOOKUP(L7904,'Slope %'!C:D,2,0)</f>
        <v>#N/A</v>
      </c>
    </row>
    <row r="7905" spans="1:13" x14ac:dyDescent="0.25">
      <c r="A7905" s="169">
        <v>72602</v>
      </c>
      <c r="B7905" s="170" t="s">
        <v>5708</v>
      </c>
      <c r="C7905" s="170" t="s">
        <v>263</v>
      </c>
      <c r="D7905" s="170" t="s">
        <v>935</v>
      </c>
      <c r="E7905" s="170">
        <v>50000</v>
      </c>
      <c r="F7905" s="170">
        <v>1</v>
      </c>
      <c r="G7905" s="171">
        <v>5</v>
      </c>
      <c r="H7905" s="170" t="s">
        <v>1391</v>
      </c>
      <c r="I7905" s="171">
        <v>298</v>
      </c>
      <c r="J7905" s="169">
        <v>1</v>
      </c>
      <c r="K7905" s="154" cm="1">
        <f t="array" ref="K7905">ROUND(
IF(C7905="Beer",
SUM(LOOKUP(2,1/(SRP!$B$8:$B$10&lt;=E7905)/(SRP!$C$8:$C$10&gt;=E7905),SRP!$D$8:$D$10)*(G7905/100)*(E7905/1000)),
IF(C7905="Spirits",
SUM(LOOKUP(2,1/(SRP!$B$2:$B$7&lt;=E7905)/(SRP!$C$2:$C$7&gt;=E7905),SRP!$D$2:$D$7)*(G7905/100)*(E7905/1000)),
IF(AND(C7905="Wine",D7905="Fortified Wines"),
SUM(LOOKUP(2,1/(SRP!$B$26:$B$29&lt;=E7905)/(SRP!$C$26:$C$29&gt;=E7905),SRP!$D$26:$D$29)*(G7905/100)*(E7905/1000)),
IF(C7905="Wine",
SUM(LOOKUP(2,1/(SRP!$B$21:$B$25&lt;=E7905)/(SRP!$C$21:$C$25&gt;=E7905),SRP!$D$21:$D$25)*(G7905/100)*(E7905/1000)),
IF(AND(C7905="Ready to Drink",D7905="RTD-One Pour Cocktail&gt;7%&lt;=14.5"),
SUM(LOOKUP(2,1/(SRP!$B$16:$B$20&lt;=E7905)/(SRP!$C$16:$C$20&gt;=E7905),SRP!$D$16:$D$20)*(G7905/100)*(E7905/1000)),
IF(C7905="Ready to Drink",
SUM(LOOKUP(2,1/(SRP!$B$11:$B$15&lt;=E7905)/(SRP!$C$11:$C$15&gt;=E7905),SRP!$D$11:$D$15)*(G7905/100)*(E7905/1000)),
0)))))),2)</f>
        <v>195.18</v>
      </c>
      <c r="L7905" s="173" t="str">
        <f t="shared" si="123"/>
        <v>Ready to Drink50000</v>
      </c>
      <c r="M7905" s="154" t="e">
        <f>VLOOKUP(L7905,'Slope %'!C:D,2,0)</f>
        <v>#N/A</v>
      </c>
    </row>
    <row r="7906" spans="1:13" x14ac:dyDescent="0.25">
      <c r="A7906" s="169">
        <v>72603</v>
      </c>
      <c r="B7906" s="170" t="s">
        <v>5709</v>
      </c>
      <c r="C7906" s="170" t="s">
        <v>11</v>
      </c>
      <c r="D7906" s="170" t="s">
        <v>303</v>
      </c>
      <c r="E7906" s="170">
        <v>568</v>
      </c>
      <c r="F7906" s="170">
        <v>24</v>
      </c>
      <c r="G7906" s="171">
        <v>8</v>
      </c>
      <c r="H7906" s="170" t="s">
        <v>1209</v>
      </c>
      <c r="I7906" s="171">
        <v>4.99</v>
      </c>
      <c r="J7906" s="169">
        <v>1</v>
      </c>
      <c r="K7906" s="154" cm="1">
        <f t="array" ref="K7906">ROUND(
IF(C7906="Beer",
SUM(LOOKUP(2,1/(SRP!$B$8:$B$10&lt;=E7906)/(SRP!$C$8:$C$10&gt;=E7906),SRP!$D$8:$D$10)*(G7906/100)*(E7906/1000)),
IF(C7906="Spirits",
SUM(LOOKUP(2,1/(SRP!$B$2:$B$7&lt;=E7906)/(SRP!$C$2:$C$7&gt;=E7906),SRP!$D$2:$D$7)*(G7906/100)*(E7906/1000)),
IF(AND(C7906="Wine",D7906="Fortified Wines"),
SUM(LOOKUP(2,1/(SRP!$B$26:$B$29&lt;=E7906)/(SRP!$C$26:$C$29&gt;=E7906),SRP!$D$26:$D$29)*(G7906/100)*(E7906/1000)),
IF(C7906="Wine",
SUM(LOOKUP(2,1/(SRP!$B$21:$B$25&lt;=E7906)/(SRP!$C$21:$C$25&gt;=E7906),SRP!$D$21:$D$25)*(G7906/100)*(E7906/1000)),
IF(AND(C7906="Ready to Drink",D7906="RTD-One Pour Cocktail&gt;7%&lt;=14.5"),
SUM(LOOKUP(2,1/(SRP!$B$16:$B$20&lt;=E7906)/(SRP!$C$16:$C$20&gt;=E7906),SRP!$D$16:$D$20)*(G7906/100)*(E7906/1000)),
IF(C7906="Ready to Drink",
SUM(LOOKUP(2,1/(SRP!$B$11:$B$15&lt;=E7906)/(SRP!$C$11:$C$15&gt;=E7906),SRP!$D$11:$D$15)*(G7906/100)*(E7906/1000)),
0)))))),2)</f>
        <v>3.55</v>
      </c>
      <c r="L7906" s="173" t="str">
        <f t="shared" si="123"/>
        <v>Beer568</v>
      </c>
      <c r="M7906" s="154">
        <f>VLOOKUP(L7906,'Slope %'!C:D,2,0)</f>
        <v>0.12</v>
      </c>
    </row>
    <row r="7907" spans="1:13" x14ac:dyDescent="0.25">
      <c r="A7907" s="169">
        <v>72606</v>
      </c>
      <c r="B7907" s="170" t="s">
        <v>5710</v>
      </c>
      <c r="C7907" s="170" t="s">
        <v>11</v>
      </c>
      <c r="D7907" s="170" t="s">
        <v>267</v>
      </c>
      <c r="E7907" s="170">
        <v>473</v>
      </c>
      <c r="F7907" s="170">
        <v>24</v>
      </c>
      <c r="G7907" s="171">
        <v>5.2</v>
      </c>
      <c r="H7907" s="170" t="s">
        <v>1053</v>
      </c>
      <c r="I7907" s="171">
        <v>4.79</v>
      </c>
      <c r="J7907" s="169">
        <v>1</v>
      </c>
      <c r="K7907" s="154" cm="1">
        <f t="array" ref="K7907">ROUND(
IF(C7907="Beer",
SUM(LOOKUP(2,1/(SRP!$B$8:$B$10&lt;=E7907)/(SRP!$C$8:$C$10&gt;=E7907),SRP!$D$8:$D$10)*(G7907/100)*(E7907/1000)),
IF(C7907="Spirits",
SUM(LOOKUP(2,1/(SRP!$B$2:$B$7&lt;=E7907)/(SRP!$C$2:$C$7&gt;=E7907),SRP!$D$2:$D$7)*(G7907/100)*(E7907/1000)),
IF(AND(C7907="Wine",D7907="Fortified Wines"),
SUM(LOOKUP(2,1/(SRP!$B$26:$B$29&lt;=E7907)/(SRP!$C$26:$C$29&gt;=E7907),SRP!$D$26:$D$29)*(G7907/100)*(E7907/1000)),
IF(C7907="Wine",
SUM(LOOKUP(2,1/(SRP!$B$21:$B$25&lt;=E7907)/(SRP!$C$21:$C$25&gt;=E7907),SRP!$D$21:$D$25)*(G7907/100)*(E7907/1000)),
IF(AND(C7907="Ready to Drink",D7907="RTD-One Pour Cocktail&gt;7%&lt;=14.5"),
SUM(LOOKUP(2,1/(SRP!$B$16:$B$20&lt;=E7907)/(SRP!$C$16:$C$20&gt;=E7907),SRP!$D$16:$D$20)*(G7907/100)*(E7907/1000)),
IF(C7907="Ready to Drink",
SUM(LOOKUP(2,1/(SRP!$B$11:$B$15&lt;=E7907)/(SRP!$C$11:$C$15&gt;=E7907),SRP!$D$11:$D$15)*(G7907/100)*(E7907/1000)),
0)))))),2)</f>
        <v>1.92</v>
      </c>
      <c r="L7907" s="173" t="str">
        <f t="shared" si="123"/>
        <v>Beer473</v>
      </c>
      <c r="M7907" s="154">
        <f>VLOOKUP(L7907,'Slope %'!C:D,2,0)</f>
        <v>0.12</v>
      </c>
    </row>
    <row r="7908" spans="1:13" x14ac:dyDescent="0.25">
      <c r="A7908" s="169">
        <v>72606</v>
      </c>
      <c r="B7908" s="170" t="s">
        <v>5710</v>
      </c>
      <c r="C7908" s="170" t="s">
        <v>11</v>
      </c>
      <c r="D7908" s="170" t="s">
        <v>267</v>
      </c>
      <c r="E7908" s="170">
        <v>473</v>
      </c>
      <c r="F7908" s="170">
        <v>24</v>
      </c>
      <c r="G7908" s="171">
        <v>5.2</v>
      </c>
      <c r="H7908" s="170" t="s">
        <v>1053</v>
      </c>
      <c r="I7908" s="171">
        <v>4.79</v>
      </c>
      <c r="J7908" s="169">
        <v>1</v>
      </c>
      <c r="K7908" s="154" cm="1">
        <f t="array" ref="K7908">ROUND(
IF(C7908="Beer",
SUM(LOOKUP(2,1/(SRP!$B$8:$B$10&lt;=E7908)/(SRP!$C$8:$C$10&gt;=E7908),SRP!$D$8:$D$10)*(G7908/100)*(E7908/1000)),
IF(C7908="Spirits",
SUM(LOOKUP(2,1/(SRP!$B$2:$B$7&lt;=E7908)/(SRP!$C$2:$C$7&gt;=E7908),SRP!$D$2:$D$7)*(G7908/100)*(E7908/1000)),
IF(AND(C7908="Wine",D7908="Fortified Wines"),
SUM(LOOKUP(2,1/(SRP!$B$26:$B$29&lt;=E7908)/(SRP!$C$26:$C$29&gt;=E7908),SRP!$D$26:$D$29)*(G7908/100)*(E7908/1000)),
IF(C7908="Wine",
SUM(LOOKUP(2,1/(SRP!$B$21:$B$25&lt;=E7908)/(SRP!$C$21:$C$25&gt;=E7908),SRP!$D$21:$D$25)*(G7908/100)*(E7908/1000)),
IF(AND(C7908="Ready to Drink",D7908="RTD-One Pour Cocktail&gt;7%&lt;=14.5"),
SUM(LOOKUP(2,1/(SRP!$B$16:$B$20&lt;=E7908)/(SRP!$C$16:$C$20&gt;=E7908),SRP!$D$16:$D$20)*(G7908/100)*(E7908/1000)),
IF(C7908="Ready to Drink",
SUM(LOOKUP(2,1/(SRP!$B$11:$B$15&lt;=E7908)/(SRP!$C$11:$C$15&gt;=E7908),SRP!$D$11:$D$15)*(G7908/100)*(E7908/1000)),
0)))))),2)</f>
        <v>1.92</v>
      </c>
      <c r="L7908" s="173" t="str">
        <f t="shared" si="123"/>
        <v>Beer473</v>
      </c>
      <c r="M7908" s="154">
        <f>VLOOKUP(L7908,'Slope %'!C:D,2,0)</f>
        <v>0.12</v>
      </c>
    </row>
    <row r="7909" spans="1:13" x14ac:dyDescent="0.25">
      <c r="A7909" s="169">
        <v>72609</v>
      </c>
      <c r="B7909" s="170" t="s">
        <v>5711</v>
      </c>
      <c r="C7909" s="170" t="s">
        <v>11</v>
      </c>
      <c r="D7909" s="170" t="s">
        <v>267</v>
      </c>
      <c r="E7909" s="170">
        <v>473</v>
      </c>
      <c r="F7909" s="170">
        <v>24</v>
      </c>
      <c r="G7909" s="171">
        <v>5</v>
      </c>
      <c r="H7909" s="170" t="s">
        <v>1053</v>
      </c>
      <c r="I7909" s="171">
        <v>4.79</v>
      </c>
      <c r="J7909" s="169">
        <v>1</v>
      </c>
      <c r="K7909" s="154" cm="1">
        <f t="array" ref="K7909">ROUND(
IF(C7909="Beer",
SUM(LOOKUP(2,1/(SRP!$B$8:$B$10&lt;=E7909)/(SRP!$C$8:$C$10&gt;=E7909),SRP!$D$8:$D$10)*(G7909/100)*(E7909/1000)),
IF(C7909="Spirits",
SUM(LOOKUP(2,1/(SRP!$B$2:$B$7&lt;=E7909)/(SRP!$C$2:$C$7&gt;=E7909),SRP!$D$2:$D$7)*(G7909/100)*(E7909/1000)),
IF(AND(C7909="Wine",D7909="Fortified Wines"),
SUM(LOOKUP(2,1/(SRP!$B$26:$B$29&lt;=E7909)/(SRP!$C$26:$C$29&gt;=E7909),SRP!$D$26:$D$29)*(G7909/100)*(E7909/1000)),
IF(C7909="Wine",
SUM(LOOKUP(2,1/(SRP!$B$21:$B$25&lt;=E7909)/(SRP!$C$21:$C$25&gt;=E7909),SRP!$D$21:$D$25)*(G7909/100)*(E7909/1000)),
IF(AND(C7909="Ready to Drink",D7909="RTD-One Pour Cocktail&gt;7%&lt;=14.5"),
SUM(LOOKUP(2,1/(SRP!$B$16:$B$20&lt;=E7909)/(SRP!$C$16:$C$20&gt;=E7909),SRP!$D$16:$D$20)*(G7909/100)*(E7909/1000)),
IF(C7909="Ready to Drink",
SUM(LOOKUP(2,1/(SRP!$B$11:$B$15&lt;=E7909)/(SRP!$C$11:$C$15&gt;=E7909),SRP!$D$11:$D$15)*(G7909/100)*(E7909/1000)),
0)))))),2)</f>
        <v>1.85</v>
      </c>
      <c r="L7909" s="173" t="str">
        <f t="shared" si="123"/>
        <v>Beer473</v>
      </c>
      <c r="M7909" s="154">
        <f>VLOOKUP(L7909,'Slope %'!C:D,2,0)</f>
        <v>0.12</v>
      </c>
    </row>
    <row r="7910" spans="1:13" x14ac:dyDescent="0.25">
      <c r="A7910" s="169">
        <v>72609</v>
      </c>
      <c r="B7910" s="170" t="s">
        <v>5711</v>
      </c>
      <c r="C7910" s="170" t="s">
        <v>11</v>
      </c>
      <c r="D7910" s="170" t="s">
        <v>267</v>
      </c>
      <c r="E7910" s="170">
        <v>473</v>
      </c>
      <c r="F7910" s="170">
        <v>24</v>
      </c>
      <c r="G7910" s="171">
        <v>5</v>
      </c>
      <c r="H7910" s="170" t="s">
        <v>1053</v>
      </c>
      <c r="I7910" s="171">
        <v>4.79</v>
      </c>
      <c r="J7910" s="169">
        <v>1</v>
      </c>
      <c r="K7910" s="154" cm="1">
        <f t="array" ref="K7910">ROUND(
IF(C7910="Beer",
SUM(LOOKUP(2,1/(SRP!$B$8:$B$10&lt;=E7910)/(SRP!$C$8:$C$10&gt;=E7910),SRP!$D$8:$D$10)*(G7910/100)*(E7910/1000)),
IF(C7910="Spirits",
SUM(LOOKUP(2,1/(SRP!$B$2:$B$7&lt;=E7910)/(SRP!$C$2:$C$7&gt;=E7910),SRP!$D$2:$D$7)*(G7910/100)*(E7910/1000)),
IF(AND(C7910="Wine",D7910="Fortified Wines"),
SUM(LOOKUP(2,1/(SRP!$B$26:$B$29&lt;=E7910)/(SRP!$C$26:$C$29&gt;=E7910),SRP!$D$26:$D$29)*(G7910/100)*(E7910/1000)),
IF(C7910="Wine",
SUM(LOOKUP(2,1/(SRP!$B$21:$B$25&lt;=E7910)/(SRP!$C$21:$C$25&gt;=E7910),SRP!$D$21:$D$25)*(G7910/100)*(E7910/1000)),
IF(AND(C7910="Ready to Drink",D7910="RTD-One Pour Cocktail&gt;7%&lt;=14.5"),
SUM(LOOKUP(2,1/(SRP!$B$16:$B$20&lt;=E7910)/(SRP!$C$16:$C$20&gt;=E7910),SRP!$D$16:$D$20)*(G7910/100)*(E7910/1000)),
IF(C7910="Ready to Drink",
SUM(LOOKUP(2,1/(SRP!$B$11:$B$15&lt;=E7910)/(SRP!$C$11:$C$15&gt;=E7910),SRP!$D$11:$D$15)*(G7910/100)*(E7910/1000)),
0)))))),2)</f>
        <v>1.85</v>
      </c>
      <c r="L7910" s="173" t="str">
        <f t="shared" si="123"/>
        <v>Beer473</v>
      </c>
      <c r="M7910" s="154">
        <f>VLOOKUP(L7910,'Slope %'!C:D,2,0)</f>
        <v>0.12</v>
      </c>
    </row>
    <row r="7911" spans="1:13" x14ac:dyDescent="0.25">
      <c r="A7911" s="169">
        <v>72610</v>
      </c>
      <c r="B7911" s="170" t="s">
        <v>5712</v>
      </c>
      <c r="C7911" s="170" t="s">
        <v>11</v>
      </c>
      <c r="D7911" s="170" t="s">
        <v>267</v>
      </c>
      <c r="E7911" s="170">
        <v>473</v>
      </c>
      <c r="F7911" s="170">
        <v>24</v>
      </c>
      <c r="G7911" s="171">
        <v>5.5</v>
      </c>
      <c r="H7911" s="170" t="s">
        <v>1053</v>
      </c>
      <c r="I7911" s="171">
        <v>4.49</v>
      </c>
      <c r="J7911" s="169">
        <v>1</v>
      </c>
      <c r="K7911" s="154" cm="1">
        <f t="array" ref="K7911">ROUND(
IF(C7911="Beer",
SUM(LOOKUP(2,1/(SRP!$B$8:$B$10&lt;=E7911)/(SRP!$C$8:$C$10&gt;=E7911),SRP!$D$8:$D$10)*(G7911/100)*(E7911/1000)),
IF(C7911="Spirits",
SUM(LOOKUP(2,1/(SRP!$B$2:$B$7&lt;=E7911)/(SRP!$C$2:$C$7&gt;=E7911),SRP!$D$2:$D$7)*(G7911/100)*(E7911/1000)),
IF(AND(C7911="Wine",D7911="Fortified Wines"),
SUM(LOOKUP(2,1/(SRP!$B$26:$B$29&lt;=E7911)/(SRP!$C$26:$C$29&gt;=E7911),SRP!$D$26:$D$29)*(G7911/100)*(E7911/1000)),
IF(C7911="Wine",
SUM(LOOKUP(2,1/(SRP!$B$21:$B$25&lt;=E7911)/(SRP!$C$21:$C$25&gt;=E7911),SRP!$D$21:$D$25)*(G7911/100)*(E7911/1000)),
IF(AND(C7911="Ready to Drink",D7911="RTD-One Pour Cocktail&gt;7%&lt;=14.5"),
SUM(LOOKUP(2,1/(SRP!$B$16:$B$20&lt;=E7911)/(SRP!$C$16:$C$20&gt;=E7911),SRP!$D$16:$D$20)*(G7911/100)*(E7911/1000)),
IF(C7911="Ready to Drink",
SUM(LOOKUP(2,1/(SRP!$B$11:$B$15&lt;=E7911)/(SRP!$C$11:$C$15&gt;=E7911),SRP!$D$11:$D$15)*(G7911/100)*(E7911/1000)),
0)))))),2)</f>
        <v>2.0299999999999998</v>
      </c>
      <c r="L7911" s="173" t="str">
        <f t="shared" si="123"/>
        <v>Beer473</v>
      </c>
      <c r="M7911" s="154">
        <f>VLOOKUP(L7911,'Slope %'!C:D,2,0)</f>
        <v>0.12</v>
      </c>
    </row>
    <row r="7912" spans="1:13" x14ac:dyDescent="0.25">
      <c r="A7912" s="169">
        <v>72610</v>
      </c>
      <c r="B7912" s="170" t="s">
        <v>5712</v>
      </c>
      <c r="C7912" s="170" t="s">
        <v>11</v>
      </c>
      <c r="D7912" s="170" t="s">
        <v>267</v>
      </c>
      <c r="E7912" s="170">
        <v>473</v>
      </c>
      <c r="F7912" s="170">
        <v>24</v>
      </c>
      <c r="G7912" s="171">
        <v>5.5</v>
      </c>
      <c r="H7912" s="170" t="s">
        <v>1053</v>
      </c>
      <c r="I7912" s="171">
        <v>4.49</v>
      </c>
      <c r="J7912" s="169">
        <v>1</v>
      </c>
      <c r="K7912" s="154" cm="1">
        <f t="array" ref="K7912">ROUND(
IF(C7912="Beer",
SUM(LOOKUP(2,1/(SRP!$B$8:$B$10&lt;=E7912)/(SRP!$C$8:$C$10&gt;=E7912),SRP!$D$8:$D$10)*(G7912/100)*(E7912/1000)),
IF(C7912="Spirits",
SUM(LOOKUP(2,1/(SRP!$B$2:$B$7&lt;=E7912)/(SRP!$C$2:$C$7&gt;=E7912),SRP!$D$2:$D$7)*(G7912/100)*(E7912/1000)),
IF(AND(C7912="Wine",D7912="Fortified Wines"),
SUM(LOOKUP(2,1/(SRP!$B$26:$B$29&lt;=E7912)/(SRP!$C$26:$C$29&gt;=E7912),SRP!$D$26:$D$29)*(G7912/100)*(E7912/1000)),
IF(C7912="Wine",
SUM(LOOKUP(2,1/(SRP!$B$21:$B$25&lt;=E7912)/(SRP!$C$21:$C$25&gt;=E7912),SRP!$D$21:$D$25)*(G7912/100)*(E7912/1000)),
IF(AND(C7912="Ready to Drink",D7912="RTD-One Pour Cocktail&gt;7%&lt;=14.5"),
SUM(LOOKUP(2,1/(SRP!$B$16:$B$20&lt;=E7912)/(SRP!$C$16:$C$20&gt;=E7912),SRP!$D$16:$D$20)*(G7912/100)*(E7912/1000)),
IF(C7912="Ready to Drink",
SUM(LOOKUP(2,1/(SRP!$B$11:$B$15&lt;=E7912)/(SRP!$C$11:$C$15&gt;=E7912),SRP!$D$11:$D$15)*(G7912/100)*(E7912/1000)),
0)))))),2)</f>
        <v>2.0299999999999998</v>
      </c>
      <c r="L7912" s="173" t="str">
        <f t="shared" si="123"/>
        <v>Beer473</v>
      </c>
      <c r="M7912" s="154">
        <f>VLOOKUP(L7912,'Slope %'!C:D,2,0)</f>
        <v>0.12</v>
      </c>
    </row>
    <row r="7913" spans="1:13" x14ac:dyDescent="0.25">
      <c r="A7913" s="169">
        <v>72613</v>
      </c>
      <c r="B7913" s="170" t="s">
        <v>5713</v>
      </c>
      <c r="C7913" s="170" t="s">
        <v>11</v>
      </c>
      <c r="D7913" s="170" t="s">
        <v>303</v>
      </c>
      <c r="E7913" s="170">
        <v>568</v>
      </c>
      <c r="F7913" s="170">
        <v>24</v>
      </c>
      <c r="G7913" s="171">
        <v>8.5</v>
      </c>
      <c r="H7913" s="170" t="s">
        <v>1053</v>
      </c>
      <c r="I7913" s="171">
        <v>4.99</v>
      </c>
      <c r="J7913" s="169">
        <v>1</v>
      </c>
      <c r="K7913" s="154" cm="1">
        <f t="array" ref="K7913">ROUND(
IF(C7913="Beer",
SUM(LOOKUP(2,1/(SRP!$B$8:$B$10&lt;=E7913)/(SRP!$C$8:$C$10&gt;=E7913),SRP!$D$8:$D$10)*(G7913/100)*(E7913/1000)),
IF(C7913="Spirits",
SUM(LOOKUP(2,1/(SRP!$B$2:$B$7&lt;=E7913)/(SRP!$C$2:$C$7&gt;=E7913),SRP!$D$2:$D$7)*(G7913/100)*(E7913/1000)),
IF(AND(C7913="Wine",D7913="Fortified Wines"),
SUM(LOOKUP(2,1/(SRP!$B$26:$B$29&lt;=E7913)/(SRP!$C$26:$C$29&gt;=E7913),SRP!$D$26:$D$29)*(G7913/100)*(E7913/1000)),
IF(C7913="Wine",
SUM(LOOKUP(2,1/(SRP!$B$21:$B$25&lt;=E7913)/(SRP!$C$21:$C$25&gt;=E7913),SRP!$D$21:$D$25)*(G7913/100)*(E7913/1000)),
IF(AND(C7913="Ready to Drink",D7913="RTD-One Pour Cocktail&gt;7%&lt;=14.5"),
SUM(LOOKUP(2,1/(SRP!$B$16:$B$20&lt;=E7913)/(SRP!$C$16:$C$20&gt;=E7913),SRP!$D$16:$D$20)*(G7913/100)*(E7913/1000)),
IF(C7913="Ready to Drink",
SUM(LOOKUP(2,1/(SRP!$B$11:$B$15&lt;=E7913)/(SRP!$C$11:$C$15&gt;=E7913),SRP!$D$11:$D$15)*(G7913/100)*(E7913/1000)),
0)))))),2)</f>
        <v>3.77</v>
      </c>
      <c r="L7913" s="173" t="str">
        <f t="shared" si="123"/>
        <v>Beer568</v>
      </c>
      <c r="M7913" s="154">
        <f>VLOOKUP(L7913,'Slope %'!C:D,2,0)</f>
        <v>0.12</v>
      </c>
    </row>
    <row r="7914" spans="1:13" x14ac:dyDescent="0.25">
      <c r="A7914" s="169">
        <v>72613</v>
      </c>
      <c r="B7914" s="170" t="s">
        <v>5713</v>
      </c>
      <c r="C7914" s="170" t="s">
        <v>11</v>
      </c>
      <c r="D7914" s="170" t="s">
        <v>303</v>
      </c>
      <c r="E7914" s="170">
        <v>568</v>
      </c>
      <c r="F7914" s="170">
        <v>24</v>
      </c>
      <c r="G7914" s="171">
        <v>8.5</v>
      </c>
      <c r="H7914" s="170" t="s">
        <v>1053</v>
      </c>
      <c r="I7914" s="171">
        <v>4.99</v>
      </c>
      <c r="J7914" s="169">
        <v>1</v>
      </c>
      <c r="K7914" s="154" cm="1">
        <f t="array" ref="K7914">ROUND(
IF(C7914="Beer",
SUM(LOOKUP(2,1/(SRP!$B$8:$B$10&lt;=E7914)/(SRP!$C$8:$C$10&gt;=E7914),SRP!$D$8:$D$10)*(G7914/100)*(E7914/1000)),
IF(C7914="Spirits",
SUM(LOOKUP(2,1/(SRP!$B$2:$B$7&lt;=E7914)/(SRP!$C$2:$C$7&gt;=E7914),SRP!$D$2:$D$7)*(G7914/100)*(E7914/1000)),
IF(AND(C7914="Wine",D7914="Fortified Wines"),
SUM(LOOKUP(2,1/(SRP!$B$26:$B$29&lt;=E7914)/(SRP!$C$26:$C$29&gt;=E7914),SRP!$D$26:$D$29)*(G7914/100)*(E7914/1000)),
IF(C7914="Wine",
SUM(LOOKUP(2,1/(SRP!$B$21:$B$25&lt;=E7914)/(SRP!$C$21:$C$25&gt;=E7914),SRP!$D$21:$D$25)*(G7914/100)*(E7914/1000)),
IF(AND(C7914="Ready to Drink",D7914="RTD-One Pour Cocktail&gt;7%&lt;=14.5"),
SUM(LOOKUP(2,1/(SRP!$B$16:$B$20&lt;=E7914)/(SRP!$C$16:$C$20&gt;=E7914),SRP!$D$16:$D$20)*(G7914/100)*(E7914/1000)),
IF(C7914="Ready to Drink",
SUM(LOOKUP(2,1/(SRP!$B$11:$B$15&lt;=E7914)/(SRP!$C$11:$C$15&gt;=E7914),SRP!$D$11:$D$15)*(G7914/100)*(E7914/1000)),
0)))))),2)</f>
        <v>3.77</v>
      </c>
      <c r="L7914" s="173" t="str">
        <f t="shared" si="123"/>
        <v>Beer568</v>
      </c>
      <c r="M7914" s="154">
        <f>VLOOKUP(L7914,'Slope %'!C:D,2,0)</f>
        <v>0.12</v>
      </c>
    </row>
    <row r="7915" spans="1:13" x14ac:dyDescent="0.25">
      <c r="A7915" s="169">
        <v>72615</v>
      </c>
      <c r="B7915" s="170" t="s">
        <v>5714</v>
      </c>
      <c r="C7915" s="170" t="s">
        <v>11</v>
      </c>
      <c r="D7915" s="170" t="s">
        <v>303</v>
      </c>
      <c r="E7915" s="170">
        <v>568</v>
      </c>
      <c r="F7915" s="170">
        <v>24</v>
      </c>
      <c r="G7915" s="171">
        <v>8.5</v>
      </c>
      <c r="H7915" s="170" t="s">
        <v>1053</v>
      </c>
      <c r="I7915" s="171">
        <v>4.99</v>
      </c>
      <c r="J7915" s="169">
        <v>1</v>
      </c>
      <c r="K7915" s="154" cm="1">
        <f t="array" ref="K7915">ROUND(
IF(C7915="Beer",
SUM(LOOKUP(2,1/(SRP!$B$8:$B$10&lt;=E7915)/(SRP!$C$8:$C$10&gt;=E7915),SRP!$D$8:$D$10)*(G7915/100)*(E7915/1000)),
IF(C7915="Spirits",
SUM(LOOKUP(2,1/(SRP!$B$2:$B$7&lt;=E7915)/(SRP!$C$2:$C$7&gt;=E7915),SRP!$D$2:$D$7)*(G7915/100)*(E7915/1000)),
IF(AND(C7915="Wine",D7915="Fortified Wines"),
SUM(LOOKUP(2,1/(SRP!$B$26:$B$29&lt;=E7915)/(SRP!$C$26:$C$29&gt;=E7915),SRP!$D$26:$D$29)*(G7915/100)*(E7915/1000)),
IF(C7915="Wine",
SUM(LOOKUP(2,1/(SRP!$B$21:$B$25&lt;=E7915)/(SRP!$C$21:$C$25&gt;=E7915),SRP!$D$21:$D$25)*(G7915/100)*(E7915/1000)),
IF(AND(C7915="Ready to Drink",D7915="RTD-One Pour Cocktail&gt;7%&lt;=14.5"),
SUM(LOOKUP(2,1/(SRP!$B$16:$B$20&lt;=E7915)/(SRP!$C$16:$C$20&gt;=E7915),SRP!$D$16:$D$20)*(G7915/100)*(E7915/1000)),
IF(C7915="Ready to Drink",
SUM(LOOKUP(2,1/(SRP!$B$11:$B$15&lt;=E7915)/(SRP!$C$11:$C$15&gt;=E7915),SRP!$D$11:$D$15)*(G7915/100)*(E7915/1000)),
0)))))),2)</f>
        <v>3.77</v>
      </c>
      <c r="L7915" s="173" t="str">
        <f t="shared" si="123"/>
        <v>Beer568</v>
      </c>
      <c r="M7915" s="154">
        <f>VLOOKUP(L7915,'Slope %'!C:D,2,0)</f>
        <v>0.12</v>
      </c>
    </row>
    <row r="7916" spans="1:13" x14ac:dyDescent="0.25">
      <c r="A7916" s="169">
        <v>72615</v>
      </c>
      <c r="B7916" s="170" t="s">
        <v>5714</v>
      </c>
      <c r="C7916" s="170" t="s">
        <v>11</v>
      </c>
      <c r="D7916" s="170" t="s">
        <v>303</v>
      </c>
      <c r="E7916" s="170">
        <v>568</v>
      </c>
      <c r="F7916" s="170">
        <v>24</v>
      </c>
      <c r="G7916" s="171">
        <v>8.5</v>
      </c>
      <c r="H7916" s="170" t="s">
        <v>1053</v>
      </c>
      <c r="I7916" s="171">
        <v>4.99</v>
      </c>
      <c r="J7916" s="169">
        <v>1</v>
      </c>
      <c r="K7916" s="154" cm="1">
        <f t="array" ref="K7916">ROUND(
IF(C7916="Beer",
SUM(LOOKUP(2,1/(SRP!$B$8:$B$10&lt;=E7916)/(SRP!$C$8:$C$10&gt;=E7916),SRP!$D$8:$D$10)*(G7916/100)*(E7916/1000)),
IF(C7916="Spirits",
SUM(LOOKUP(2,1/(SRP!$B$2:$B$7&lt;=E7916)/(SRP!$C$2:$C$7&gt;=E7916),SRP!$D$2:$D$7)*(G7916/100)*(E7916/1000)),
IF(AND(C7916="Wine",D7916="Fortified Wines"),
SUM(LOOKUP(2,1/(SRP!$B$26:$B$29&lt;=E7916)/(SRP!$C$26:$C$29&gt;=E7916),SRP!$D$26:$D$29)*(G7916/100)*(E7916/1000)),
IF(C7916="Wine",
SUM(LOOKUP(2,1/(SRP!$B$21:$B$25&lt;=E7916)/(SRP!$C$21:$C$25&gt;=E7916),SRP!$D$21:$D$25)*(G7916/100)*(E7916/1000)),
IF(AND(C7916="Ready to Drink",D7916="RTD-One Pour Cocktail&gt;7%&lt;=14.5"),
SUM(LOOKUP(2,1/(SRP!$B$16:$B$20&lt;=E7916)/(SRP!$C$16:$C$20&gt;=E7916),SRP!$D$16:$D$20)*(G7916/100)*(E7916/1000)),
IF(C7916="Ready to Drink",
SUM(LOOKUP(2,1/(SRP!$B$11:$B$15&lt;=E7916)/(SRP!$C$11:$C$15&gt;=E7916),SRP!$D$11:$D$15)*(G7916/100)*(E7916/1000)),
0)))))),2)</f>
        <v>3.77</v>
      </c>
      <c r="L7916" s="173" t="str">
        <f t="shared" si="123"/>
        <v>Beer568</v>
      </c>
      <c r="M7916" s="154">
        <f>VLOOKUP(L7916,'Slope %'!C:D,2,0)</f>
        <v>0.12</v>
      </c>
    </row>
    <row r="7917" spans="1:13" x14ac:dyDescent="0.25">
      <c r="A7917" s="169">
        <v>72623</v>
      </c>
      <c r="B7917" s="170" t="s">
        <v>5715</v>
      </c>
      <c r="C7917" s="170" t="s">
        <v>11</v>
      </c>
      <c r="D7917" s="170" t="s">
        <v>303</v>
      </c>
      <c r="E7917" s="170">
        <v>473</v>
      </c>
      <c r="F7917" s="170">
        <v>24</v>
      </c>
      <c r="G7917" s="171">
        <v>7.7</v>
      </c>
      <c r="H7917" s="170" t="s">
        <v>1053</v>
      </c>
      <c r="I7917" s="171">
        <v>4.99</v>
      </c>
      <c r="J7917" s="169">
        <v>1</v>
      </c>
      <c r="K7917" s="154" cm="1">
        <f t="array" ref="K7917">ROUND(
IF(C7917="Beer",
SUM(LOOKUP(2,1/(SRP!$B$8:$B$10&lt;=E7917)/(SRP!$C$8:$C$10&gt;=E7917),SRP!$D$8:$D$10)*(G7917/100)*(E7917/1000)),
IF(C7917="Spirits",
SUM(LOOKUP(2,1/(SRP!$B$2:$B$7&lt;=E7917)/(SRP!$C$2:$C$7&gt;=E7917),SRP!$D$2:$D$7)*(G7917/100)*(E7917/1000)),
IF(AND(C7917="Wine",D7917="Fortified Wines"),
SUM(LOOKUP(2,1/(SRP!$B$26:$B$29&lt;=E7917)/(SRP!$C$26:$C$29&gt;=E7917),SRP!$D$26:$D$29)*(G7917/100)*(E7917/1000)),
IF(C7917="Wine",
SUM(LOOKUP(2,1/(SRP!$B$21:$B$25&lt;=E7917)/(SRP!$C$21:$C$25&gt;=E7917),SRP!$D$21:$D$25)*(G7917/100)*(E7917/1000)),
IF(AND(C7917="Ready to Drink",D7917="RTD-One Pour Cocktail&gt;7%&lt;=14.5"),
SUM(LOOKUP(2,1/(SRP!$B$16:$B$20&lt;=E7917)/(SRP!$C$16:$C$20&gt;=E7917),SRP!$D$16:$D$20)*(G7917/100)*(E7917/1000)),
IF(C7917="Ready to Drink",
SUM(LOOKUP(2,1/(SRP!$B$11:$B$15&lt;=E7917)/(SRP!$C$11:$C$15&gt;=E7917),SRP!$D$11:$D$15)*(G7917/100)*(E7917/1000)),
0)))))),2)</f>
        <v>2.84</v>
      </c>
      <c r="L7917" s="173" t="str">
        <f t="shared" si="123"/>
        <v>Beer473</v>
      </c>
      <c r="M7917" s="154">
        <f>VLOOKUP(L7917,'Slope %'!C:D,2,0)</f>
        <v>0.12</v>
      </c>
    </row>
    <row r="7918" spans="1:13" x14ac:dyDescent="0.25">
      <c r="A7918" s="169">
        <v>72623</v>
      </c>
      <c r="B7918" s="170" t="s">
        <v>5715</v>
      </c>
      <c r="C7918" s="170" t="s">
        <v>11</v>
      </c>
      <c r="D7918" s="170" t="s">
        <v>303</v>
      </c>
      <c r="E7918" s="170">
        <v>473</v>
      </c>
      <c r="F7918" s="170">
        <v>24</v>
      </c>
      <c r="G7918" s="171">
        <v>7.7</v>
      </c>
      <c r="H7918" s="170" t="s">
        <v>1053</v>
      </c>
      <c r="I7918" s="171">
        <v>4.99</v>
      </c>
      <c r="J7918" s="169">
        <v>1</v>
      </c>
      <c r="K7918" s="154" cm="1">
        <f t="array" ref="K7918">ROUND(
IF(C7918="Beer",
SUM(LOOKUP(2,1/(SRP!$B$8:$B$10&lt;=E7918)/(SRP!$C$8:$C$10&gt;=E7918),SRP!$D$8:$D$10)*(G7918/100)*(E7918/1000)),
IF(C7918="Spirits",
SUM(LOOKUP(2,1/(SRP!$B$2:$B$7&lt;=E7918)/(SRP!$C$2:$C$7&gt;=E7918),SRP!$D$2:$D$7)*(G7918/100)*(E7918/1000)),
IF(AND(C7918="Wine",D7918="Fortified Wines"),
SUM(LOOKUP(2,1/(SRP!$B$26:$B$29&lt;=E7918)/(SRP!$C$26:$C$29&gt;=E7918),SRP!$D$26:$D$29)*(G7918/100)*(E7918/1000)),
IF(C7918="Wine",
SUM(LOOKUP(2,1/(SRP!$B$21:$B$25&lt;=E7918)/(SRP!$C$21:$C$25&gt;=E7918),SRP!$D$21:$D$25)*(G7918/100)*(E7918/1000)),
IF(AND(C7918="Ready to Drink",D7918="RTD-One Pour Cocktail&gt;7%&lt;=14.5"),
SUM(LOOKUP(2,1/(SRP!$B$16:$B$20&lt;=E7918)/(SRP!$C$16:$C$20&gt;=E7918),SRP!$D$16:$D$20)*(G7918/100)*(E7918/1000)),
IF(C7918="Ready to Drink",
SUM(LOOKUP(2,1/(SRP!$B$11:$B$15&lt;=E7918)/(SRP!$C$11:$C$15&gt;=E7918),SRP!$D$11:$D$15)*(G7918/100)*(E7918/1000)),
0)))))),2)</f>
        <v>2.84</v>
      </c>
      <c r="L7918" s="173" t="str">
        <f t="shared" si="123"/>
        <v>Beer473</v>
      </c>
      <c r="M7918" s="154">
        <f>VLOOKUP(L7918,'Slope %'!C:D,2,0)</f>
        <v>0.12</v>
      </c>
    </row>
    <row r="7919" spans="1:13" x14ac:dyDescent="0.25">
      <c r="A7919" s="169">
        <v>72628</v>
      </c>
      <c r="B7919" s="170" t="s">
        <v>5716</v>
      </c>
      <c r="C7919" s="170" t="s">
        <v>263</v>
      </c>
      <c r="D7919" s="170" t="s">
        <v>264</v>
      </c>
      <c r="E7919" s="170">
        <v>473</v>
      </c>
      <c r="F7919" s="170">
        <v>24</v>
      </c>
      <c r="G7919" s="171">
        <v>7</v>
      </c>
      <c r="H7919" s="170" t="s">
        <v>22</v>
      </c>
      <c r="I7919" s="171">
        <v>3.99</v>
      </c>
      <c r="J7919" s="169">
        <v>1</v>
      </c>
      <c r="K7919" s="154" cm="1">
        <f t="array" ref="K7919">ROUND(
IF(C7919="Beer",
SUM(LOOKUP(2,1/(SRP!$B$8:$B$10&lt;=E7919)/(SRP!$C$8:$C$10&gt;=E7919),SRP!$D$8:$D$10)*(G7919/100)*(E7919/1000)),
IF(C7919="Spirits",
SUM(LOOKUP(2,1/(SRP!$B$2:$B$7&lt;=E7919)/(SRP!$C$2:$C$7&gt;=E7919),SRP!$D$2:$D$7)*(G7919/100)*(E7919/1000)),
IF(AND(C7919="Wine",D7919="Fortified Wines"),
SUM(LOOKUP(2,1/(SRP!$B$26:$B$29&lt;=E7919)/(SRP!$C$26:$C$29&gt;=E7919),SRP!$D$26:$D$29)*(G7919/100)*(E7919/1000)),
IF(C7919="Wine",
SUM(LOOKUP(2,1/(SRP!$B$21:$B$25&lt;=E7919)/(SRP!$C$21:$C$25&gt;=E7919),SRP!$D$21:$D$25)*(G7919/100)*(E7919/1000)),
IF(AND(C7919="Ready to Drink",D7919="RTD-One Pour Cocktail&gt;7%&lt;=14.5"),
SUM(LOOKUP(2,1/(SRP!$B$16:$B$20&lt;=E7919)/(SRP!$C$16:$C$20&gt;=E7919),SRP!$D$16:$D$20)*(G7919/100)*(E7919/1000)),
IF(C7919="Ready to Drink",
SUM(LOOKUP(2,1/(SRP!$B$11:$B$15&lt;=E7919)/(SRP!$C$11:$C$15&gt;=E7919),SRP!$D$11:$D$15)*(G7919/100)*(E7919/1000)),
0)))))),2)</f>
        <v>2.74</v>
      </c>
      <c r="L7919" s="173" t="str">
        <f t="shared" si="123"/>
        <v>Ready to Drink473</v>
      </c>
      <c r="M7919" s="154">
        <f>VLOOKUP(L7919,'Slope %'!C:D,2,0)</f>
        <v>0.12</v>
      </c>
    </row>
    <row r="7920" spans="1:13" x14ac:dyDescent="0.25">
      <c r="A7920" s="169">
        <v>72639</v>
      </c>
      <c r="B7920" s="170" t="s">
        <v>5717</v>
      </c>
      <c r="C7920" s="170" t="s">
        <v>11</v>
      </c>
      <c r="D7920" s="170" t="s">
        <v>303</v>
      </c>
      <c r="E7920" s="170">
        <v>473</v>
      </c>
      <c r="F7920" s="170">
        <v>24</v>
      </c>
      <c r="G7920" s="171">
        <v>6.9</v>
      </c>
      <c r="H7920" s="170" t="s">
        <v>2850</v>
      </c>
      <c r="I7920" s="171">
        <v>4.55</v>
      </c>
      <c r="J7920" s="169">
        <v>1</v>
      </c>
      <c r="K7920" s="154" cm="1">
        <f t="array" ref="K7920">ROUND(
IF(C7920="Beer",
SUM(LOOKUP(2,1/(SRP!$B$8:$B$10&lt;=E7920)/(SRP!$C$8:$C$10&gt;=E7920),SRP!$D$8:$D$10)*(G7920/100)*(E7920/1000)),
IF(C7920="Spirits",
SUM(LOOKUP(2,1/(SRP!$B$2:$B$7&lt;=E7920)/(SRP!$C$2:$C$7&gt;=E7920),SRP!$D$2:$D$7)*(G7920/100)*(E7920/1000)),
IF(AND(C7920="Wine",D7920="Fortified Wines"),
SUM(LOOKUP(2,1/(SRP!$B$26:$B$29&lt;=E7920)/(SRP!$C$26:$C$29&gt;=E7920),SRP!$D$26:$D$29)*(G7920/100)*(E7920/1000)),
IF(C7920="Wine",
SUM(LOOKUP(2,1/(SRP!$B$21:$B$25&lt;=E7920)/(SRP!$C$21:$C$25&gt;=E7920),SRP!$D$21:$D$25)*(G7920/100)*(E7920/1000)),
IF(AND(C7920="Ready to Drink",D7920="RTD-One Pour Cocktail&gt;7%&lt;=14.5"),
SUM(LOOKUP(2,1/(SRP!$B$16:$B$20&lt;=E7920)/(SRP!$C$16:$C$20&gt;=E7920),SRP!$D$16:$D$20)*(G7920/100)*(E7920/1000)),
IF(C7920="Ready to Drink",
SUM(LOOKUP(2,1/(SRP!$B$11:$B$15&lt;=E7920)/(SRP!$C$11:$C$15&gt;=E7920),SRP!$D$11:$D$15)*(G7920/100)*(E7920/1000)),
0)))))),2)</f>
        <v>2.5499999999999998</v>
      </c>
      <c r="L7920" s="173" t="str">
        <f t="shared" si="123"/>
        <v>Beer473</v>
      </c>
      <c r="M7920" s="154">
        <f>VLOOKUP(L7920,'Slope %'!C:D,2,0)</f>
        <v>0.12</v>
      </c>
    </row>
    <row r="7921" spans="1:13" x14ac:dyDescent="0.25">
      <c r="A7921" s="169">
        <v>72639</v>
      </c>
      <c r="B7921" s="170" t="s">
        <v>5717</v>
      </c>
      <c r="C7921" s="170" t="s">
        <v>11</v>
      </c>
      <c r="D7921" s="170" t="s">
        <v>303</v>
      </c>
      <c r="E7921" s="170">
        <v>473</v>
      </c>
      <c r="F7921" s="170">
        <v>24</v>
      </c>
      <c r="G7921" s="171">
        <v>6.9</v>
      </c>
      <c r="H7921" s="170" t="s">
        <v>2850</v>
      </c>
      <c r="I7921" s="171">
        <v>4.55</v>
      </c>
      <c r="J7921" s="169">
        <v>1</v>
      </c>
      <c r="K7921" s="154" cm="1">
        <f t="array" ref="K7921">ROUND(
IF(C7921="Beer",
SUM(LOOKUP(2,1/(SRP!$B$8:$B$10&lt;=E7921)/(SRP!$C$8:$C$10&gt;=E7921),SRP!$D$8:$D$10)*(G7921/100)*(E7921/1000)),
IF(C7921="Spirits",
SUM(LOOKUP(2,1/(SRP!$B$2:$B$7&lt;=E7921)/(SRP!$C$2:$C$7&gt;=E7921),SRP!$D$2:$D$7)*(G7921/100)*(E7921/1000)),
IF(AND(C7921="Wine",D7921="Fortified Wines"),
SUM(LOOKUP(2,1/(SRP!$B$26:$B$29&lt;=E7921)/(SRP!$C$26:$C$29&gt;=E7921),SRP!$D$26:$D$29)*(G7921/100)*(E7921/1000)),
IF(C7921="Wine",
SUM(LOOKUP(2,1/(SRP!$B$21:$B$25&lt;=E7921)/(SRP!$C$21:$C$25&gt;=E7921),SRP!$D$21:$D$25)*(G7921/100)*(E7921/1000)),
IF(AND(C7921="Ready to Drink",D7921="RTD-One Pour Cocktail&gt;7%&lt;=14.5"),
SUM(LOOKUP(2,1/(SRP!$B$16:$B$20&lt;=E7921)/(SRP!$C$16:$C$20&gt;=E7921),SRP!$D$16:$D$20)*(G7921/100)*(E7921/1000)),
IF(C7921="Ready to Drink",
SUM(LOOKUP(2,1/(SRP!$B$11:$B$15&lt;=E7921)/(SRP!$C$11:$C$15&gt;=E7921),SRP!$D$11:$D$15)*(G7921/100)*(E7921/1000)),
0)))))),2)</f>
        <v>2.5499999999999998</v>
      </c>
      <c r="L7921" s="173" t="str">
        <f t="shared" si="123"/>
        <v>Beer473</v>
      </c>
      <c r="M7921" s="154">
        <f>VLOOKUP(L7921,'Slope %'!C:D,2,0)</f>
        <v>0.12</v>
      </c>
    </row>
    <row r="7922" spans="1:13" x14ac:dyDescent="0.25">
      <c r="A7922" s="169">
        <v>72640</v>
      </c>
      <c r="B7922" s="170" t="s">
        <v>5718</v>
      </c>
      <c r="C7922" s="170" t="s">
        <v>11</v>
      </c>
      <c r="D7922" s="170" t="s">
        <v>303</v>
      </c>
      <c r="E7922" s="170">
        <v>473</v>
      </c>
      <c r="F7922" s="170">
        <v>24</v>
      </c>
      <c r="G7922" s="171">
        <v>6.4</v>
      </c>
      <c r="H7922" s="170" t="s">
        <v>2850</v>
      </c>
      <c r="I7922" s="171">
        <v>4.5999999999999996</v>
      </c>
      <c r="J7922" s="169">
        <v>1</v>
      </c>
      <c r="K7922" s="154" cm="1">
        <f t="array" ref="K7922">ROUND(
IF(C7922="Beer",
SUM(LOOKUP(2,1/(SRP!$B$8:$B$10&lt;=E7922)/(SRP!$C$8:$C$10&gt;=E7922),SRP!$D$8:$D$10)*(G7922/100)*(E7922/1000)),
IF(C7922="Spirits",
SUM(LOOKUP(2,1/(SRP!$B$2:$B$7&lt;=E7922)/(SRP!$C$2:$C$7&gt;=E7922),SRP!$D$2:$D$7)*(G7922/100)*(E7922/1000)),
IF(AND(C7922="Wine",D7922="Fortified Wines"),
SUM(LOOKUP(2,1/(SRP!$B$26:$B$29&lt;=E7922)/(SRP!$C$26:$C$29&gt;=E7922),SRP!$D$26:$D$29)*(G7922/100)*(E7922/1000)),
IF(C7922="Wine",
SUM(LOOKUP(2,1/(SRP!$B$21:$B$25&lt;=E7922)/(SRP!$C$21:$C$25&gt;=E7922),SRP!$D$21:$D$25)*(G7922/100)*(E7922/1000)),
IF(AND(C7922="Ready to Drink",D7922="RTD-One Pour Cocktail&gt;7%&lt;=14.5"),
SUM(LOOKUP(2,1/(SRP!$B$16:$B$20&lt;=E7922)/(SRP!$C$16:$C$20&gt;=E7922),SRP!$D$16:$D$20)*(G7922/100)*(E7922/1000)),
IF(C7922="Ready to Drink",
SUM(LOOKUP(2,1/(SRP!$B$11:$B$15&lt;=E7922)/(SRP!$C$11:$C$15&gt;=E7922),SRP!$D$11:$D$15)*(G7922/100)*(E7922/1000)),
0)))))),2)</f>
        <v>2.36</v>
      </c>
      <c r="L7922" s="173" t="str">
        <f t="shared" si="123"/>
        <v>Beer473</v>
      </c>
      <c r="M7922" s="154">
        <f>VLOOKUP(L7922,'Slope %'!C:D,2,0)</f>
        <v>0.12</v>
      </c>
    </row>
    <row r="7923" spans="1:13" x14ac:dyDescent="0.25">
      <c r="A7923" s="169">
        <v>72640</v>
      </c>
      <c r="B7923" s="170" t="s">
        <v>5718</v>
      </c>
      <c r="C7923" s="170" t="s">
        <v>11</v>
      </c>
      <c r="D7923" s="170" t="s">
        <v>303</v>
      </c>
      <c r="E7923" s="170">
        <v>473</v>
      </c>
      <c r="F7923" s="170">
        <v>24</v>
      </c>
      <c r="G7923" s="171">
        <v>6.4</v>
      </c>
      <c r="H7923" s="170" t="s">
        <v>2850</v>
      </c>
      <c r="I7923" s="171">
        <v>4.5999999999999996</v>
      </c>
      <c r="J7923" s="169">
        <v>1</v>
      </c>
      <c r="K7923" s="154" cm="1">
        <f t="array" ref="K7923">ROUND(
IF(C7923="Beer",
SUM(LOOKUP(2,1/(SRP!$B$8:$B$10&lt;=E7923)/(SRP!$C$8:$C$10&gt;=E7923),SRP!$D$8:$D$10)*(G7923/100)*(E7923/1000)),
IF(C7923="Spirits",
SUM(LOOKUP(2,1/(SRP!$B$2:$B$7&lt;=E7923)/(SRP!$C$2:$C$7&gt;=E7923),SRP!$D$2:$D$7)*(G7923/100)*(E7923/1000)),
IF(AND(C7923="Wine",D7923="Fortified Wines"),
SUM(LOOKUP(2,1/(SRP!$B$26:$B$29&lt;=E7923)/(SRP!$C$26:$C$29&gt;=E7923),SRP!$D$26:$D$29)*(G7923/100)*(E7923/1000)),
IF(C7923="Wine",
SUM(LOOKUP(2,1/(SRP!$B$21:$B$25&lt;=E7923)/(SRP!$C$21:$C$25&gt;=E7923),SRP!$D$21:$D$25)*(G7923/100)*(E7923/1000)),
IF(AND(C7923="Ready to Drink",D7923="RTD-One Pour Cocktail&gt;7%&lt;=14.5"),
SUM(LOOKUP(2,1/(SRP!$B$16:$B$20&lt;=E7923)/(SRP!$C$16:$C$20&gt;=E7923),SRP!$D$16:$D$20)*(G7923/100)*(E7923/1000)),
IF(C7923="Ready to Drink",
SUM(LOOKUP(2,1/(SRP!$B$11:$B$15&lt;=E7923)/(SRP!$C$11:$C$15&gt;=E7923),SRP!$D$11:$D$15)*(G7923/100)*(E7923/1000)),
0)))))),2)</f>
        <v>2.36</v>
      </c>
      <c r="L7923" s="173" t="str">
        <f t="shared" si="123"/>
        <v>Beer473</v>
      </c>
      <c r="M7923" s="154">
        <f>VLOOKUP(L7923,'Slope %'!C:D,2,0)</f>
        <v>0.12</v>
      </c>
    </row>
    <row r="7924" spans="1:13" x14ac:dyDescent="0.25">
      <c r="A7924" s="169">
        <v>72656</v>
      </c>
      <c r="B7924" s="170" t="s">
        <v>5719</v>
      </c>
      <c r="C7924" s="170" t="s">
        <v>263</v>
      </c>
      <c r="D7924" s="170" t="s">
        <v>264</v>
      </c>
      <c r="E7924" s="170">
        <v>355</v>
      </c>
      <c r="F7924" s="170">
        <v>24</v>
      </c>
      <c r="G7924" s="171">
        <v>4.5</v>
      </c>
      <c r="H7924" s="170" t="s">
        <v>1563</v>
      </c>
      <c r="I7924" s="171">
        <v>3.89</v>
      </c>
      <c r="J7924" s="169">
        <v>1</v>
      </c>
      <c r="K7924" s="154" cm="1">
        <f t="array" ref="K7924">ROUND(
IF(C7924="Beer",
SUM(LOOKUP(2,1/(SRP!$B$8:$B$10&lt;=E7924)/(SRP!$C$8:$C$10&gt;=E7924),SRP!$D$8:$D$10)*(G7924/100)*(E7924/1000)),
IF(C7924="Spirits",
SUM(LOOKUP(2,1/(SRP!$B$2:$B$7&lt;=E7924)/(SRP!$C$2:$C$7&gt;=E7924),SRP!$D$2:$D$7)*(G7924/100)*(E7924/1000)),
IF(AND(C7924="Wine",D7924="Fortified Wines"),
SUM(LOOKUP(2,1/(SRP!$B$26:$B$29&lt;=E7924)/(SRP!$C$26:$C$29&gt;=E7924),SRP!$D$26:$D$29)*(G7924/100)*(E7924/1000)),
IF(C7924="Wine",
SUM(LOOKUP(2,1/(SRP!$B$21:$B$25&lt;=E7924)/(SRP!$C$21:$C$25&gt;=E7924),SRP!$D$21:$D$25)*(G7924/100)*(E7924/1000)),
IF(AND(C7924="Ready to Drink",D7924="RTD-One Pour Cocktail&gt;7%&lt;=14.5"),
SUM(LOOKUP(2,1/(SRP!$B$16:$B$20&lt;=E7924)/(SRP!$C$16:$C$20&gt;=E7924),SRP!$D$16:$D$20)*(G7924/100)*(E7924/1000)),
IF(C7924="Ready to Drink",
SUM(LOOKUP(2,1/(SRP!$B$11:$B$15&lt;=E7924)/(SRP!$C$11:$C$15&gt;=E7924),SRP!$D$11:$D$15)*(G7924/100)*(E7924/1000)),
0)))))),2)</f>
        <v>1.42</v>
      </c>
      <c r="L7924" s="173" t="str">
        <f t="shared" si="123"/>
        <v>Ready to Drink355</v>
      </c>
      <c r="M7924" s="154">
        <f>VLOOKUP(L7924,'Slope %'!C:D,2,0)</f>
        <v>0.12</v>
      </c>
    </row>
    <row r="7925" spans="1:13" x14ac:dyDescent="0.25">
      <c r="A7925" s="169">
        <v>72674</v>
      </c>
      <c r="B7925" s="170" t="s">
        <v>5720</v>
      </c>
      <c r="C7925" s="170" t="s">
        <v>11</v>
      </c>
      <c r="D7925" s="170" t="s">
        <v>267</v>
      </c>
      <c r="E7925" s="170">
        <v>355</v>
      </c>
      <c r="F7925" s="170">
        <v>24</v>
      </c>
      <c r="G7925" s="171">
        <v>5</v>
      </c>
      <c r="H7925" s="170" t="s">
        <v>1457</v>
      </c>
      <c r="I7925" s="171">
        <v>2.97</v>
      </c>
      <c r="J7925" s="169">
        <v>1</v>
      </c>
      <c r="K7925" s="154" cm="1">
        <f t="array" ref="K7925">ROUND(
IF(C7925="Beer",
SUM(LOOKUP(2,1/(SRP!$B$8:$B$10&lt;=E7925)/(SRP!$C$8:$C$10&gt;=E7925),SRP!$D$8:$D$10)*(G7925/100)*(E7925/1000)),
IF(C7925="Spirits",
SUM(LOOKUP(2,1/(SRP!$B$2:$B$7&lt;=E7925)/(SRP!$C$2:$C$7&gt;=E7925),SRP!$D$2:$D$7)*(G7925/100)*(E7925/1000)),
IF(AND(C7925="Wine",D7925="Fortified Wines"),
SUM(LOOKUP(2,1/(SRP!$B$26:$B$29&lt;=E7925)/(SRP!$C$26:$C$29&gt;=E7925),SRP!$D$26:$D$29)*(G7925/100)*(E7925/1000)),
IF(C7925="Wine",
SUM(LOOKUP(2,1/(SRP!$B$21:$B$25&lt;=E7925)/(SRP!$C$21:$C$25&gt;=E7925),SRP!$D$21:$D$25)*(G7925/100)*(E7925/1000)),
IF(AND(C7925="Ready to Drink",D7925="RTD-One Pour Cocktail&gt;7%&lt;=14.5"),
SUM(LOOKUP(2,1/(SRP!$B$16:$B$20&lt;=E7925)/(SRP!$C$16:$C$20&gt;=E7925),SRP!$D$16:$D$20)*(G7925/100)*(E7925/1000)),
IF(C7925="Ready to Drink",
SUM(LOOKUP(2,1/(SRP!$B$11:$B$15&lt;=E7925)/(SRP!$C$11:$C$15&gt;=E7925),SRP!$D$11:$D$15)*(G7925/100)*(E7925/1000)),
0)))))),2)</f>
        <v>1.39</v>
      </c>
      <c r="L7925" s="173" t="str">
        <f t="shared" si="123"/>
        <v>Beer355</v>
      </c>
      <c r="M7925" s="154">
        <f>VLOOKUP(L7925,'Slope %'!C:D,2,0)</f>
        <v>0.12</v>
      </c>
    </row>
    <row r="7926" spans="1:13" x14ac:dyDescent="0.25">
      <c r="A7926" s="169">
        <v>72674</v>
      </c>
      <c r="B7926" s="170" t="s">
        <v>5720</v>
      </c>
      <c r="C7926" s="170" t="s">
        <v>11</v>
      </c>
      <c r="D7926" s="170" t="s">
        <v>267</v>
      </c>
      <c r="E7926" s="170">
        <v>355</v>
      </c>
      <c r="F7926" s="170">
        <v>24</v>
      </c>
      <c r="G7926" s="171">
        <v>5</v>
      </c>
      <c r="H7926" s="170" t="s">
        <v>1457</v>
      </c>
      <c r="I7926" s="171">
        <v>2.97</v>
      </c>
      <c r="J7926" s="169">
        <v>1</v>
      </c>
      <c r="K7926" s="154" cm="1">
        <f t="array" ref="K7926">ROUND(
IF(C7926="Beer",
SUM(LOOKUP(2,1/(SRP!$B$8:$B$10&lt;=E7926)/(SRP!$C$8:$C$10&gt;=E7926),SRP!$D$8:$D$10)*(G7926/100)*(E7926/1000)),
IF(C7926="Spirits",
SUM(LOOKUP(2,1/(SRP!$B$2:$B$7&lt;=E7926)/(SRP!$C$2:$C$7&gt;=E7926),SRP!$D$2:$D$7)*(G7926/100)*(E7926/1000)),
IF(AND(C7926="Wine",D7926="Fortified Wines"),
SUM(LOOKUP(2,1/(SRP!$B$26:$B$29&lt;=E7926)/(SRP!$C$26:$C$29&gt;=E7926),SRP!$D$26:$D$29)*(G7926/100)*(E7926/1000)),
IF(C7926="Wine",
SUM(LOOKUP(2,1/(SRP!$B$21:$B$25&lt;=E7926)/(SRP!$C$21:$C$25&gt;=E7926),SRP!$D$21:$D$25)*(G7926/100)*(E7926/1000)),
IF(AND(C7926="Ready to Drink",D7926="RTD-One Pour Cocktail&gt;7%&lt;=14.5"),
SUM(LOOKUP(2,1/(SRP!$B$16:$B$20&lt;=E7926)/(SRP!$C$16:$C$20&gt;=E7926),SRP!$D$16:$D$20)*(G7926/100)*(E7926/1000)),
IF(C7926="Ready to Drink",
SUM(LOOKUP(2,1/(SRP!$B$11:$B$15&lt;=E7926)/(SRP!$C$11:$C$15&gt;=E7926),SRP!$D$11:$D$15)*(G7926/100)*(E7926/1000)),
0)))))),2)</f>
        <v>1.39</v>
      </c>
      <c r="L7926" s="173" t="str">
        <f t="shared" si="123"/>
        <v>Beer355</v>
      </c>
      <c r="M7926" s="154">
        <f>VLOOKUP(L7926,'Slope %'!C:D,2,0)</f>
        <v>0.12</v>
      </c>
    </row>
    <row r="7927" spans="1:13" x14ac:dyDescent="0.25">
      <c r="A7927" s="169">
        <v>72676</v>
      </c>
      <c r="B7927" s="170" t="s">
        <v>5721</v>
      </c>
      <c r="C7927" s="170" t="s">
        <v>263</v>
      </c>
      <c r="D7927" s="170" t="s">
        <v>909</v>
      </c>
      <c r="E7927" s="170">
        <v>473</v>
      </c>
      <c r="F7927" s="170">
        <v>24</v>
      </c>
      <c r="G7927" s="171">
        <v>5</v>
      </c>
      <c r="H7927" s="170" t="s">
        <v>5722</v>
      </c>
      <c r="I7927" s="171">
        <v>3.99</v>
      </c>
      <c r="J7927" s="169">
        <v>1</v>
      </c>
      <c r="K7927" s="154" cm="1">
        <f t="array" ref="K7927">ROUND(
IF(C7927="Beer",
SUM(LOOKUP(2,1/(SRP!$B$8:$B$10&lt;=E7927)/(SRP!$C$8:$C$10&gt;=E7927),SRP!$D$8:$D$10)*(G7927/100)*(E7927/1000)),
IF(C7927="Spirits",
SUM(LOOKUP(2,1/(SRP!$B$2:$B$7&lt;=E7927)/(SRP!$C$2:$C$7&gt;=E7927),SRP!$D$2:$D$7)*(G7927/100)*(E7927/1000)),
IF(AND(C7927="Wine",D7927="Fortified Wines"),
SUM(LOOKUP(2,1/(SRP!$B$26:$B$29&lt;=E7927)/(SRP!$C$26:$C$29&gt;=E7927),SRP!$D$26:$D$29)*(G7927/100)*(E7927/1000)),
IF(C7927="Wine",
SUM(LOOKUP(2,1/(SRP!$B$21:$B$25&lt;=E7927)/(SRP!$C$21:$C$25&gt;=E7927),SRP!$D$21:$D$25)*(G7927/100)*(E7927/1000)),
IF(AND(C7927="Ready to Drink",D7927="RTD-One Pour Cocktail&gt;7%&lt;=14.5"),
SUM(LOOKUP(2,1/(SRP!$B$16:$B$20&lt;=E7927)/(SRP!$C$16:$C$20&gt;=E7927),SRP!$D$16:$D$20)*(G7927/100)*(E7927/1000)),
IF(C7927="Ready to Drink",
SUM(LOOKUP(2,1/(SRP!$B$11:$B$15&lt;=E7927)/(SRP!$C$11:$C$15&gt;=E7927),SRP!$D$11:$D$15)*(G7927/100)*(E7927/1000)),
0)))))),2)</f>
        <v>1.96</v>
      </c>
      <c r="L7927" s="173" t="str">
        <f t="shared" si="123"/>
        <v>Ready to Drink473</v>
      </c>
      <c r="M7927" s="154">
        <f>VLOOKUP(L7927,'Slope %'!C:D,2,0)</f>
        <v>0.12</v>
      </c>
    </row>
    <row r="7928" spans="1:13" x14ac:dyDescent="0.25">
      <c r="A7928" s="169">
        <v>72676</v>
      </c>
      <c r="B7928" s="170" t="s">
        <v>5721</v>
      </c>
      <c r="C7928" s="170" t="s">
        <v>263</v>
      </c>
      <c r="D7928" s="170" t="s">
        <v>909</v>
      </c>
      <c r="E7928" s="170">
        <v>473</v>
      </c>
      <c r="F7928" s="170">
        <v>24</v>
      </c>
      <c r="G7928" s="171">
        <v>5</v>
      </c>
      <c r="H7928" s="170" t="s">
        <v>5722</v>
      </c>
      <c r="I7928" s="171">
        <v>3.99</v>
      </c>
      <c r="J7928" s="169">
        <v>1</v>
      </c>
      <c r="K7928" s="154" cm="1">
        <f t="array" ref="K7928">ROUND(
IF(C7928="Beer",
SUM(LOOKUP(2,1/(SRP!$B$8:$B$10&lt;=E7928)/(SRP!$C$8:$C$10&gt;=E7928),SRP!$D$8:$D$10)*(G7928/100)*(E7928/1000)),
IF(C7928="Spirits",
SUM(LOOKUP(2,1/(SRP!$B$2:$B$7&lt;=E7928)/(SRP!$C$2:$C$7&gt;=E7928),SRP!$D$2:$D$7)*(G7928/100)*(E7928/1000)),
IF(AND(C7928="Wine",D7928="Fortified Wines"),
SUM(LOOKUP(2,1/(SRP!$B$26:$B$29&lt;=E7928)/(SRP!$C$26:$C$29&gt;=E7928),SRP!$D$26:$D$29)*(G7928/100)*(E7928/1000)),
IF(C7928="Wine",
SUM(LOOKUP(2,1/(SRP!$B$21:$B$25&lt;=E7928)/(SRP!$C$21:$C$25&gt;=E7928),SRP!$D$21:$D$25)*(G7928/100)*(E7928/1000)),
IF(AND(C7928="Ready to Drink",D7928="RTD-One Pour Cocktail&gt;7%&lt;=14.5"),
SUM(LOOKUP(2,1/(SRP!$B$16:$B$20&lt;=E7928)/(SRP!$C$16:$C$20&gt;=E7928),SRP!$D$16:$D$20)*(G7928/100)*(E7928/1000)),
IF(C7928="Ready to Drink",
SUM(LOOKUP(2,1/(SRP!$B$11:$B$15&lt;=E7928)/(SRP!$C$11:$C$15&gt;=E7928),SRP!$D$11:$D$15)*(G7928/100)*(E7928/1000)),
0)))))),2)</f>
        <v>1.96</v>
      </c>
      <c r="L7928" s="173" t="str">
        <f t="shared" si="123"/>
        <v>Ready to Drink473</v>
      </c>
      <c r="M7928" s="154">
        <f>VLOOKUP(L7928,'Slope %'!C:D,2,0)</f>
        <v>0.12</v>
      </c>
    </row>
    <row r="7929" spans="1:13" x14ac:dyDescent="0.25">
      <c r="A7929" s="169">
        <v>72681</v>
      </c>
      <c r="B7929" s="170" t="s">
        <v>5723</v>
      </c>
      <c r="C7929" s="170" t="s">
        <v>11</v>
      </c>
      <c r="D7929" s="170" t="s">
        <v>303</v>
      </c>
      <c r="E7929" s="170">
        <v>473</v>
      </c>
      <c r="F7929" s="170">
        <v>24</v>
      </c>
      <c r="G7929" s="171">
        <v>5.8</v>
      </c>
      <c r="H7929" s="170" t="s">
        <v>1324</v>
      </c>
      <c r="I7929" s="171">
        <v>4.5</v>
      </c>
      <c r="J7929" s="169">
        <v>1</v>
      </c>
      <c r="K7929" s="154" cm="1">
        <f t="array" ref="K7929">ROUND(
IF(C7929="Beer",
SUM(LOOKUP(2,1/(SRP!$B$8:$B$10&lt;=E7929)/(SRP!$C$8:$C$10&gt;=E7929),SRP!$D$8:$D$10)*(G7929/100)*(E7929/1000)),
IF(C7929="Spirits",
SUM(LOOKUP(2,1/(SRP!$B$2:$B$7&lt;=E7929)/(SRP!$C$2:$C$7&gt;=E7929),SRP!$D$2:$D$7)*(G7929/100)*(E7929/1000)),
IF(AND(C7929="Wine",D7929="Fortified Wines"),
SUM(LOOKUP(2,1/(SRP!$B$26:$B$29&lt;=E7929)/(SRP!$C$26:$C$29&gt;=E7929),SRP!$D$26:$D$29)*(G7929/100)*(E7929/1000)),
IF(C7929="Wine",
SUM(LOOKUP(2,1/(SRP!$B$21:$B$25&lt;=E7929)/(SRP!$C$21:$C$25&gt;=E7929),SRP!$D$21:$D$25)*(G7929/100)*(E7929/1000)),
IF(AND(C7929="Ready to Drink",D7929="RTD-One Pour Cocktail&gt;7%&lt;=14.5"),
SUM(LOOKUP(2,1/(SRP!$B$16:$B$20&lt;=E7929)/(SRP!$C$16:$C$20&gt;=E7929),SRP!$D$16:$D$20)*(G7929/100)*(E7929/1000)),
IF(C7929="Ready to Drink",
SUM(LOOKUP(2,1/(SRP!$B$11:$B$15&lt;=E7929)/(SRP!$C$11:$C$15&gt;=E7929),SRP!$D$11:$D$15)*(G7929/100)*(E7929/1000)),
0)))))),2)</f>
        <v>2.14</v>
      </c>
      <c r="L7929" s="173" t="str">
        <f t="shared" si="123"/>
        <v>Beer473</v>
      </c>
      <c r="M7929" s="154">
        <f>VLOOKUP(L7929,'Slope %'!C:D,2,0)</f>
        <v>0.12</v>
      </c>
    </row>
    <row r="7930" spans="1:13" x14ac:dyDescent="0.25">
      <c r="A7930" s="169">
        <v>72681</v>
      </c>
      <c r="B7930" s="170" t="s">
        <v>5723</v>
      </c>
      <c r="C7930" s="170" t="s">
        <v>11</v>
      </c>
      <c r="D7930" s="170" t="s">
        <v>303</v>
      </c>
      <c r="E7930" s="170">
        <v>473</v>
      </c>
      <c r="F7930" s="170">
        <v>24</v>
      </c>
      <c r="G7930" s="171">
        <v>5.8</v>
      </c>
      <c r="H7930" s="170" t="s">
        <v>1324</v>
      </c>
      <c r="I7930" s="171">
        <v>4.5</v>
      </c>
      <c r="J7930" s="169">
        <v>1</v>
      </c>
      <c r="K7930" s="154" cm="1">
        <f t="array" ref="K7930">ROUND(
IF(C7930="Beer",
SUM(LOOKUP(2,1/(SRP!$B$8:$B$10&lt;=E7930)/(SRP!$C$8:$C$10&gt;=E7930),SRP!$D$8:$D$10)*(G7930/100)*(E7930/1000)),
IF(C7930="Spirits",
SUM(LOOKUP(2,1/(SRP!$B$2:$B$7&lt;=E7930)/(SRP!$C$2:$C$7&gt;=E7930),SRP!$D$2:$D$7)*(G7930/100)*(E7930/1000)),
IF(AND(C7930="Wine",D7930="Fortified Wines"),
SUM(LOOKUP(2,1/(SRP!$B$26:$B$29&lt;=E7930)/(SRP!$C$26:$C$29&gt;=E7930),SRP!$D$26:$D$29)*(G7930/100)*(E7930/1000)),
IF(C7930="Wine",
SUM(LOOKUP(2,1/(SRP!$B$21:$B$25&lt;=E7930)/(SRP!$C$21:$C$25&gt;=E7930),SRP!$D$21:$D$25)*(G7930/100)*(E7930/1000)),
IF(AND(C7930="Ready to Drink",D7930="RTD-One Pour Cocktail&gt;7%&lt;=14.5"),
SUM(LOOKUP(2,1/(SRP!$B$16:$B$20&lt;=E7930)/(SRP!$C$16:$C$20&gt;=E7930),SRP!$D$16:$D$20)*(G7930/100)*(E7930/1000)),
IF(C7930="Ready to Drink",
SUM(LOOKUP(2,1/(SRP!$B$11:$B$15&lt;=E7930)/(SRP!$C$11:$C$15&gt;=E7930),SRP!$D$11:$D$15)*(G7930/100)*(E7930/1000)),
0)))))),2)</f>
        <v>2.14</v>
      </c>
      <c r="L7930" s="173" t="str">
        <f t="shared" si="123"/>
        <v>Beer473</v>
      </c>
      <c r="M7930" s="154">
        <f>VLOOKUP(L7930,'Slope %'!C:D,2,0)</f>
        <v>0.12</v>
      </c>
    </row>
    <row r="7931" spans="1:13" x14ac:dyDescent="0.25">
      <c r="A7931" s="169">
        <v>72682</v>
      </c>
      <c r="B7931" s="170" t="s">
        <v>5724</v>
      </c>
      <c r="C7931" s="170" t="s">
        <v>11</v>
      </c>
      <c r="D7931" s="170" t="s">
        <v>12</v>
      </c>
      <c r="E7931" s="170">
        <v>473</v>
      </c>
      <c r="F7931" s="170">
        <v>24</v>
      </c>
      <c r="G7931" s="171">
        <v>4.3</v>
      </c>
      <c r="H7931" s="170" t="s">
        <v>2850</v>
      </c>
      <c r="I7931" s="171">
        <v>3.9</v>
      </c>
      <c r="J7931" s="169">
        <v>1</v>
      </c>
      <c r="K7931" s="154" cm="1">
        <f t="array" ref="K7931">ROUND(
IF(C7931="Beer",
SUM(LOOKUP(2,1/(SRP!$B$8:$B$10&lt;=E7931)/(SRP!$C$8:$C$10&gt;=E7931),SRP!$D$8:$D$10)*(G7931/100)*(E7931/1000)),
IF(C7931="Spirits",
SUM(LOOKUP(2,1/(SRP!$B$2:$B$7&lt;=E7931)/(SRP!$C$2:$C$7&gt;=E7931),SRP!$D$2:$D$7)*(G7931/100)*(E7931/1000)),
IF(AND(C7931="Wine",D7931="Fortified Wines"),
SUM(LOOKUP(2,1/(SRP!$B$26:$B$29&lt;=E7931)/(SRP!$C$26:$C$29&gt;=E7931),SRP!$D$26:$D$29)*(G7931/100)*(E7931/1000)),
IF(C7931="Wine",
SUM(LOOKUP(2,1/(SRP!$B$21:$B$25&lt;=E7931)/(SRP!$C$21:$C$25&gt;=E7931),SRP!$D$21:$D$25)*(G7931/100)*(E7931/1000)),
IF(AND(C7931="Ready to Drink",D7931="RTD-One Pour Cocktail&gt;7%&lt;=14.5"),
SUM(LOOKUP(2,1/(SRP!$B$16:$B$20&lt;=E7931)/(SRP!$C$16:$C$20&gt;=E7931),SRP!$D$16:$D$20)*(G7931/100)*(E7931/1000)),
IF(C7931="Ready to Drink",
SUM(LOOKUP(2,1/(SRP!$B$11:$B$15&lt;=E7931)/(SRP!$C$11:$C$15&gt;=E7931),SRP!$D$11:$D$15)*(G7931/100)*(E7931/1000)),
0)))))),2)</f>
        <v>1.59</v>
      </c>
      <c r="L7931" s="173" t="str">
        <f t="shared" si="123"/>
        <v>Beer473</v>
      </c>
      <c r="M7931" s="154">
        <f>VLOOKUP(L7931,'Slope %'!C:D,2,0)</f>
        <v>0.12</v>
      </c>
    </row>
    <row r="7932" spans="1:13" x14ac:dyDescent="0.25">
      <c r="A7932" s="169">
        <v>72682</v>
      </c>
      <c r="B7932" s="170" t="s">
        <v>5724</v>
      </c>
      <c r="C7932" s="170" t="s">
        <v>11</v>
      </c>
      <c r="D7932" s="170" t="s">
        <v>12</v>
      </c>
      <c r="E7932" s="170">
        <v>473</v>
      </c>
      <c r="F7932" s="170">
        <v>24</v>
      </c>
      <c r="G7932" s="171">
        <v>4.3</v>
      </c>
      <c r="H7932" s="170" t="s">
        <v>2850</v>
      </c>
      <c r="I7932" s="171">
        <v>3.9</v>
      </c>
      <c r="J7932" s="169">
        <v>1</v>
      </c>
      <c r="K7932" s="154" cm="1">
        <f t="array" ref="K7932">ROUND(
IF(C7932="Beer",
SUM(LOOKUP(2,1/(SRP!$B$8:$B$10&lt;=E7932)/(SRP!$C$8:$C$10&gt;=E7932),SRP!$D$8:$D$10)*(G7932/100)*(E7932/1000)),
IF(C7932="Spirits",
SUM(LOOKUP(2,1/(SRP!$B$2:$B$7&lt;=E7932)/(SRP!$C$2:$C$7&gt;=E7932),SRP!$D$2:$D$7)*(G7932/100)*(E7932/1000)),
IF(AND(C7932="Wine",D7932="Fortified Wines"),
SUM(LOOKUP(2,1/(SRP!$B$26:$B$29&lt;=E7932)/(SRP!$C$26:$C$29&gt;=E7932),SRP!$D$26:$D$29)*(G7932/100)*(E7932/1000)),
IF(C7932="Wine",
SUM(LOOKUP(2,1/(SRP!$B$21:$B$25&lt;=E7932)/(SRP!$C$21:$C$25&gt;=E7932),SRP!$D$21:$D$25)*(G7932/100)*(E7932/1000)),
IF(AND(C7932="Ready to Drink",D7932="RTD-One Pour Cocktail&gt;7%&lt;=14.5"),
SUM(LOOKUP(2,1/(SRP!$B$16:$B$20&lt;=E7932)/(SRP!$C$16:$C$20&gt;=E7932),SRP!$D$16:$D$20)*(G7932/100)*(E7932/1000)),
IF(C7932="Ready to Drink",
SUM(LOOKUP(2,1/(SRP!$B$11:$B$15&lt;=E7932)/(SRP!$C$11:$C$15&gt;=E7932),SRP!$D$11:$D$15)*(G7932/100)*(E7932/1000)),
0)))))),2)</f>
        <v>1.59</v>
      </c>
      <c r="L7932" s="173" t="str">
        <f t="shared" si="123"/>
        <v>Beer473</v>
      </c>
      <c r="M7932" s="154">
        <f>VLOOKUP(L7932,'Slope %'!C:D,2,0)</f>
        <v>0.12</v>
      </c>
    </row>
    <row r="7933" spans="1:13" x14ac:dyDescent="0.25">
      <c r="A7933" s="169">
        <v>72695</v>
      </c>
      <c r="B7933" s="170" t="s">
        <v>5725</v>
      </c>
      <c r="C7933" s="170" t="s">
        <v>11</v>
      </c>
      <c r="D7933" s="170" t="s">
        <v>303</v>
      </c>
      <c r="E7933" s="170">
        <v>473</v>
      </c>
      <c r="F7933" s="170">
        <v>24</v>
      </c>
      <c r="G7933" s="171">
        <v>6.7</v>
      </c>
      <c r="H7933" s="170" t="s">
        <v>1053</v>
      </c>
      <c r="I7933" s="171">
        <v>4.99</v>
      </c>
      <c r="J7933" s="169">
        <v>1</v>
      </c>
      <c r="K7933" s="154" cm="1">
        <f t="array" ref="K7933">ROUND(
IF(C7933="Beer",
SUM(LOOKUP(2,1/(SRP!$B$8:$B$10&lt;=E7933)/(SRP!$C$8:$C$10&gt;=E7933),SRP!$D$8:$D$10)*(G7933/100)*(E7933/1000)),
IF(C7933="Spirits",
SUM(LOOKUP(2,1/(SRP!$B$2:$B$7&lt;=E7933)/(SRP!$C$2:$C$7&gt;=E7933),SRP!$D$2:$D$7)*(G7933/100)*(E7933/1000)),
IF(AND(C7933="Wine",D7933="Fortified Wines"),
SUM(LOOKUP(2,1/(SRP!$B$26:$B$29&lt;=E7933)/(SRP!$C$26:$C$29&gt;=E7933),SRP!$D$26:$D$29)*(G7933/100)*(E7933/1000)),
IF(C7933="Wine",
SUM(LOOKUP(2,1/(SRP!$B$21:$B$25&lt;=E7933)/(SRP!$C$21:$C$25&gt;=E7933),SRP!$D$21:$D$25)*(G7933/100)*(E7933/1000)),
IF(AND(C7933="Ready to Drink",D7933="RTD-One Pour Cocktail&gt;7%&lt;=14.5"),
SUM(LOOKUP(2,1/(SRP!$B$16:$B$20&lt;=E7933)/(SRP!$C$16:$C$20&gt;=E7933),SRP!$D$16:$D$20)*(G7933/100)*(E7933/1000)),
IF(C7933="Ready to Drink",
SUM(LOOKUP(2,1/(SRP!$B$11:$B$15&lt;=E7933)/(SRP!$C$11:$C$15&gt;=E7933),SRP!$D$11:$D$15)*(G7933/100)*(E7933/1000)),
0)))))),2)</f>
        <v>2.4700000000000002</v>
      </c>
      <c r="L7933" s="173" t="str">
        <f t="shared" si="123"/>
        <v>Beer473</v>
      </c>
      <c r="M7933" s="154">
        <f>VLOOKUP(L7933,'Slope %'!C:D,2,0)</f>
        <v>0.12</v>
      </c>
    </row>
    <row r="7934" spans="1:13" x14ac:dyDescent="0.25">
      <c r="A7934" s="169">
        <v>72695</v>
      </c>
      <c r="B7934" s="170" t="s">
        <v>5725</v>
      </c>
      <c r="C7934" s="170" t="s">
        <v>11</v>
      </c>
      <c r="D7934" s="170" t="s">
        <v>303</v>
      </c>
      <c r="E7934" s="170">
        <v>473</v>
      </c>
      <c r="F7934" s="170">
        <v>24</v>
      </c>
      <c r="G7934" s="171">
        <v>6.7</v>
      </c>
      <c r="H7934" s="170" t="s">
        <v>1053</v>
      </c>
      <c r="I7934" s="171">
        <v>4.99</v>
      </c>
      <c r="J7934" s="169">
        <v>1</v>
      </c>
      <c r="K7934" s="154" cm="1">
        <f t="array" ref="K7934">ROUND(
IF(C7934="Beer",
SUM(LOOKUP(2,1/(SRP!$B$8:$B$10&lt;=E7934)/(SRP!$C$8:$C$10&gt;=E7934),SRP!$D$8:$D$10)*(G7934/100)*(E7934/1000)),
IF(C7934="Spirits",
SUM(LOOKUP(2,1/(SRP!$B$2:$B$7&lt;=E7934)/(SRP!$C$2:$C$7&gt;=E7934),SRP!$D$2:$D$7)*(G7934/100)*(E7934/1000)),
IF(AND(C7934="Wine",D7934="Fortified Wines"),
SUM(LOOKUP(2,1/(SRP!$B$26:$B$29&lt;=E7934)/(SRP!$C$26:$C$29&gt;=E7934),SRP!$D$26:$D$29)*(G7934/100)*(E7934/1000)),
IF(C7934="Wine",
SUM(LOOKUP(2,1/(SRP!$B$21:$B$25&lt;=E7934)/(SRP!$C$21:$C$25&gt;=E7934),SRP!$D$21:$D$25)*(G7934/100)*(E7934/1000)),
IF(AND(C7934="Ready to Drink",D7934="RTD-One Pour Cocktail&gt;7%&lt;=14.5"),
SUM(LOOKUP(2,1/(SRP!$B$16:$B$20&lt;=E7934)/(SRP!$C$16:$C$20&gt;=E7934),SRP!$D$16:$D$20)*(G7934/100)*(E7934/1000)),
IF(C7934="Ready to Drink",
SUM(LOOKUP(2,1/(SRP!$B$11:$B$15&lt;=E7934)/(SRP!$C$11:$C$15&gt;=E7934),SRP!$D$11:$D$15)*(G7934/100)*(E7934/1000)),
0)))))),2)</f>
        <v>2.4700000000000002</v>
      </c>
      <c r="L7934" s="173" t="str">
        <f t="shared" si="123"/>
        <v>Beer473</v>
      </c>
      <c r="M7934" s="154">
        <f>VLOOKUP(L7934,'Slope %'!C:D,2,0)</f>
        <v>0.12</v>
      </c>
    </row>
    <row r="7935" spans="1:13" x14ac:dyDescent="0.25">
      <c r="A7935" s="169">
        <v>72696</v>
      </c>
      <c r="B7935" s="170" t="s">
        <v>5726</v>
      </c>
      <c r="C7935" s="170" t="s">
        <v>24</v>
      </c>
      <c r="D7935" s="170" t="s">
        <v>34</v>
      </c>
      <c r="E7935" s="170">
        <v>1500</v>
      </c>
      <c r="F7935" s="170">
        <v>6</v>
      </c>
      <c r="G7935" s="171">
        <v>12</v>
      </c>
      <c r="H7935" s="170" t="s">
        <v>22</v>
      </c>
      <c r="I7935" s="171">
        <v>39.659999999999997</v>
      </c>
      <c r="J7935" s="169">
        <v>2</v>
      </c>
      <c r="K7935" s="154" cm="1">
        <f t="array" ref="K7935">ROUND(
IF(C7935="Beer",
SUM(LOOKUP(2,1/(SRP!$B$8:$B$10&lt;=E7935)/(SRP!$C$8:$C$10&gt;=E7935),SRP!$D$8:$D$10)*(G7935/100)*(E7935/1000)),
IF(C7935="Spirits",
SUM(LOOKUP(2,1/(SRP!$B$2:$B$7&lt;=E7935)/(SRP!$C$2:$C$7&gt;=E7935),SRP!$D$2:$D$7)*(G7935/100)*(E7935/1000)),
IF(AND(C7935="Wine",D7935="Fortified Wines"),
SUM(LOOKUP(2,1/(SRP!$B$26:$B$29&lt;=E7935)/(SRP!$C$26:$C$29&gt;=E7935),SRP!$D$26:$D$29)*(G7935/100)*(E7935/1000)),
IF(C7935="Wine",
SUM(LOOKUP(2,1/(SRP!$B$21:$B$25&lt;=E7935)/(SRP!$C$21:$C$25&gt;=E7935),SRP!$D$21:$D$25)*(G7935/100)*(E7935/1000)),
IF(AND(C7935="Ready to Drink",D7935="RTD-One Pour Cocktail&gt;7%&lt;=14.5"),
SUM(LOOKUP(2,1/(SRP!$B$16:$B$20&lt;=E7935)/(SRP!$C$16:$C$20&gt;=E7935),SRP!$D$16:$D$20)*(G7935/100)*(E7935/1000)),
IF(C7935="Ready to Drink",
SUM(LOOKUP(2,1/(SRP!$B$11:$B$15&lt;=E7935)/(SRP!$C$11:$C$15&gt;=E7935),SRP!$D$11:$D$15)*(G7935/100)*(E7935/1000)),
0)))))),2)</f>
        <v>14.05</v>
      </c>
      <c r="L7935" s="173" t="str">
        <f t="shared" si="123"/>
        <v>Wine1500</v>
      </c>
      <c r="M7935" s="154">
        <f>VLOOKUP(L7935,'Slope %'!C:D,2,0)</f>
        <v>7.0000000000000007E-2</v>
      </c>
    </row>
    <row r="7936" spans="1:13" x14ac:dyDescent="0.25">
      <c r="A7936" s="169">
        <v>72709</v>
      </c>
      <c r="B7936" s="170" t="s">
        <v>5727</v>
      </c>
      <c r="C7936" s="170" t="s">
        <v>263</v>
      </c>
      <c r="D7936" s="170" t="s">
        <v>332</v>
      </c>
      <c r="E7936" s="170">
        <v>473</v>
      </c>
      <c r="F7936" s="170">
        <v>24</v>
      </c>
      <c r="G7936" s="171">
        <v>6.9</v>
      </c>
      <c r="H7936" s="170" t="s">
        <v>1053</v>
      </c>
      <c r="I7936" s="171">
        <v>3.99</v>
      </c>
      <c r="J7936" s="169">
        <v>1</v>
      </c>
      <c r="K7936" s="154" cm="1">
        <f t="array" ref="K7936">ROUND(
IF(C7936="Beer",
SUM(LOOKUP(2,1/(SRP!$B$8:$B$10&lt;=E7936)/(SRP!$C$8:$C$10&gt;=E7936),SRP!$D$8:$D$10)*(G7936/100)*(E7936/1000)),
IF(C7936="Spirits",
SUM(LOOKUP(2,1/(SRP!$B$2:$B$7&lt;=E7936)/(SRP!$C$2:$C$7&gt;=E7936),SRP!$D$2:$D$7)*(G7936/100)*(E7936/1000)),
IF(AND(C7936="Wine",D7936="Fortified Wines"),
SUM(LOOKUP(2,1/(SRP!$B$26:$B$29&lt;=E7936)/(SRP!$C$26:$C$29&gt;=E7936),SRP!$D$26:$D$29)*(G7936/100)*(E7936/1000)),
IF(C7936="Wine",
SUM(LOOKUP(2,1/(SRP!$B$21:$B$25&lt;=E7936)/(SRP!$C$21:$C$25&gt;=E7936),SRP!$D$21:$D$25)*(G7936/100)*(E7936/1000)),
IF(AND(C7936="Ready to Drink",D7936="RTD-One Pour Cocktail&gt;7%&lt;=14.5"),
SUM(LOOKUP(2,1/(SRP!$B$16:$B$20&lt;=E7936)/(SRP!$C$16:$C$20&gt;=E7936),SRP!$D$16:$D$20)*(G7936/100)*(E7936/1000)),
IF(C7936="Ready to Drink",
SUM(LOOKUP(2,1/(SRP!$B$11:$B$15&lt;=E7936)/(SRP!$C$11:$C$15&gt;=E7936),SRP!$D$11:$D$15)*(G7936/100)*(E7936/1000)),
0)))))),2)</f>
        <v>2.7</v>
      </c>
      <c r="L7936" s="173" t="str">
        <f t="shared" si="123"/>
        <v>Ready to Drink473</v>
      </c>
      <c r="M7936" s="154">
        <f>VLOOKUP(L7936,'Slope %'!C:D,2,0)</f>
        <v>0.12</v>
      </c>
    </row>
    <row r="7937" spans="1:13" x14ac:dyDescent="0.25">
      <c r="A7937" s="169">
        <v>72709</v>
      </c>
      <c r="B7937" s="170" t="s">
        <v>5727</v>
      </c>
      <c r="C7937" s="170" t="s">
        <v>263</v>
      </c>
      <c r="D7937" s="170" t="s">
        <v>332</v>
      </c>
      <c r="E7937" s="170">
        <v>473</v>
      </c>
      <c r="F7937" s="170">
        <v>24</v>
      </c>
      <c r="G7937" s="171">
        <v>6.9</v>
      </c>
      <c r="H7937" s="170" t="s">
        <v>1053</v>
      </c>
      <c r="I7937" s="171">
        <v>3.99</v>
      </c>
      <c r="J7937" s="169">
        <v>1</v>
      </c>
      <c r="K7937" s="154" cm="1">
        <f t="array" ref="K7937">ROUND(
IF(C7937="Beer",
SUM(LOOKUP(2,1/(SRP!$B$8:$B$10&lt;=E7937)/(SRP!$C$8:$C$10&gt;=E7937),SRP!$D$8:$D$10)*(G7937/100)*(E7937/1000)),
IF(C7937="Spirits",
SUM(LOOKUP(2,1/(SRP!$B$2:$B$7&lt;=E7937)/(SRP!$C$2:$C$7&gt;=E7937),SRP!$D$2:$D$7)*(G7937/100)*(E7937/1000)),
IF(AND(C7937="Wine",D7937="Fortified Wines"),
SUM(LOOKUP(2,1/(SRP!$B$26:$B$29&lt;=E7937)/(SRP!$C$26:$C$29&gt;=E7937),SRP!$D$26:$D$29)*(G7937/100)*(E7937/1000)),
IF(C7937="Wine",
SUM(LOOKUP(2,1/(SRP!$B$21:$B$25&lt;=E7937)/(SRP!$C$21:$C$25&gt;=E7937),SRP!$D$21:$D$25)*(G7937/100)*(E7937/1000)),
IF(AND(C7937="Ready to Drink",D7937="RTD-One Pour Cocktail&gt;7%&lt;=14.5"),
SUM(LOOKUP(2,1/(SRP!$B$16:$B$20&lt;=E7937)/(SRP!$C$16:$C$20&gt;=E7937),SRP!$D$16:$D$20)*(G7937/100)*(E7937/1000)),
IF(C7937="Ready to Drink",
SUM(LOOKUP(2,1/(SRP!$B$11:$B$15&lt;=E7937)/(SRP!$C$11:$C$15&gt;=E7937),SRP!$D$11:$D$15)*(G7937/100)*(E7937/1000)),
0)))))),2)</f>
        <v>2.7</v>
      </c>
      <c r="L7937" s="173" t="str">
        <f t="shared" si="123"/>
        <v>Ready to Drink473</v>
      </c>
      <c r="M7937" s="154">
        <f>VLOOKUP(L7937,'Slope %'!C:D,2,0)</f>
        <v>0.12</v>
      </c>
    </row>
    <row r="7938" spans="1:13" x14ac:dyDescent="0.25">
      <c r="A7938" s="169">
        <v>72721</v>
      </c>
      <c r="B7938" s="170" t="s">
        <v>5728</v>
      </c>
      <c r="C7938" s="170" t="s">
        <v>263</v>
      </c>
      <c r="D7938" s="170" t="s">
        <v>909</v>
      </c>
      <c r="E7938" s="170">
        <v>473</v>
      </c>
      <c r="F7938" s="170">
        <v>24</v>
      </c>
      <c r="G7938" s="171">
        <v>5</v>
      </c>
      <c r="H7938" s="170" t="s">
        <v>5722</v>
      </c>
      <c r="I7938" s="171">
        <v>3.99</v>
      </c>
      <c r="J7938" s="169">
        <v>1</v>
      </c>
      <c r="K7938" s="154" cm="1">
        <f t="array" ref="K7938">ROUND(
IF(C7938="Beer",
SUM(LOOKUP(2,1/(SRP!$B$8:$B$10&lt;=E7938)/(SRP!$C$8:$C$10&gt;=E7938),SRP!$D$8:$D$10)*(G7938/100)*(E7938/1000)),
IF(C7938="Spirits",
SUM(LOOKUP(2,1/(SRP!$B$2:$B$7&lt;=E7938)/(SRP!$C$2:$C$7&gt;=E7938),SRP!$D$2:$D$7)*(G7938/100)*(E7938/1000)),
IF(AND(C7938="Wine",D7938="Fortified Wines"),
SUM(LOOKUP(2,1/(SRP!$B$26:$B$29&lt;=E7938)/(SRP!$C$26:$C$29&gt;=E7938),SRP!$D$26:$D$29)*(G7938/100)*(E7938/1000)),
IF(C7938="Wine",
SUM(LOOKUP(2,1/(SRP!$B$21:$B$25&lt;=E7938)/(SRP!$C$21:$C$25&gt;=E7938),SRP!$D$21:$D$25)*(G7938/100)*(E7938/1000)),
IF(AND(C7938="Ready to Drink",D7938="RTD-One Pour Cocktail&gt;7%&lt;=14.5"),
SUM(LOOKUP(2,1/(SRP!$B$16:$B$20&lt;=E7938)/(SRP!$C$16:$C$20&gt;=E7938),SRP!$D$16:$D$20)*(G7938/100)*(E7938/1000)),
IF(C7938="Ready to Drink",
SUM(LOOKUP(2,1/(SRP!$B$11:$B$15&lt;=E7938)/(SRP!$C$11:$C$15&gt;=E7938),SRP!$D$11:$D$15)*(G7938/100)*(E7938/1000)),
0)))))),2)</f>
        <v>1.96</v>
      </c>
      <c r="L7938" s="173" t="str">
        <f t="shared" si="123"/>
        <v>Ready to Drink473</v>
      </c>
      <c r="M7938" s="154">
        <f>VLOOKUP(L7938,'Slope %'!C:D,2,0)</f>
        <v>0.12</v>
      </c>
    </row>
    <row r="7939" spans="1:13" x14ac:dyDescent="0.25">
      <c r="A7939" s="169">
        <v>72721</v>
      </c>
      <c r="B7939" s="170" t="s">
        <v>5728</v>
      </c>
      <c r="C7939" s="170" t="s">
        <v>263</v>
      </c>
      <c r="D7939" s="170" t="s">
        <v>909</v>
      </c>
      <c r="E7939" s="170">
        <v>473</v>
      </c>
      <c r="F7939" s="170">
        <v>24</v>
      </c>
      <c r="G7939" s="171">
        <v>5</v>
      </c>
      <c r="H7939" s="170" t="s">
        <v>5722</v>
      </c>
      <c r="I7939" s="171">
        <v>3.99</v>
      </c>
      <c r="J7939" s="169">
        <v>1</v>
      </c>
      <c r="K7939" s="154" cm="1">
        <f t="array" ref="K7939">ROUND(
IF(C7939="Beer",
SUM(LOOKUP(2,1/(SRP!$B$8:$B$10&lt;=E7939)/(SRP!$C$8:$C$10&gt;=E7939),SRP!$D$8:$D$10)*(G7939/100)*(E7939/1000)),
IF(C7939="Spirits",
SUM(LOOKUP(2,1/(SRP!$B$2:$B$7&lt;=E7939)/(SRP!$C$2:$C$7&gt;=E7939),SRP!$D$2:$D$7)*(G7939/100)*(E7939/1000)),
IF(AND(C7939="Wine",D7939="Fortified Wines"),
SUM(LOOKUP(2,1/(SRP!$B$26:$B$29&lt;=E7939)/(SRP!$C$26:$C$29&gt;=E7939),SRP!$D$26:$D$29)*(G7939/100)*(E7939/1000)),
IF(C7939="Wine",
SUM(LOOKUP(2,1/(SRP!$B$21:$B$25&lt;=E7939)/(SRP!$C$21:$C$25&gt;=E7939),SRP!$D$21:$D$25)*(G7939/100)*(E7939/1000)),
IF(AND(C7939="Ready to Drink",D7939="RTD-One Pour Cocktail&gt;7%&lt;=14.5"),
SUM(LOOKUP(2,1/(SRP!$B$16:$B$20&lt;=E7939)/(SRP!$C$16:$C$20&gt;=E7939),SRP!$D$16:$D$20)*(G7939/100)*(E7939/1000)),
IF(C7939="Ready to Drink",
SUM(LOOKUP(2,1/(SRP!$B$11:$B$15&lt;=E7939)/(SRP!$C$11:$C$15&gt;=E7939),SRP!$D$11:$D$15)*(G7939/100)*(E7939/1000)),
0)))))),2)</f>
        <v>1.96</v>
      </c>
      <c r="L7939" s="173" t="str">
        <f t="shared" ref="L7939:L8002" si="124">(_xlfn.CONCAT(C7939,E7939))</f>
        <v>Ready to Drink473</v>
      </c>
      <c r="M7939" s="154">
        <f>VLOOKUP(L7939,'Slope %'!C:D,2,0)</f>
        <v>0.12</v>
      </c>
    </row>
    <row r="7940" spans="1:13" x14ac:dyDescent="0.25">
      <c r="A7940" s="169">
        <v>72724</v>
      </c>
      <c r="B7940" s="170" t="s">
        <v>5729</v>
      </c>
      <c r="C7940" s="170" t="s">
        <v>15</v>
      </c>
      <c r="D7940" s="170" t="s">
        <v>154</v>
      </c>
      <c r="E7940" s="170">
        <v>750</v>
      </c>
      <c r="F7940" s="170">
        <v>12</v>
      </c>
      <c r="G7940" s="171">
        <v>17</v>
      </c>
      <c r="H7940" s="170" t="s">
        <v>218</v>
      </c>
      <c r="I7940" s="171">
        <v>29.99</v>
      </c>
      <c r="J7940" s="169">
        <v>1</v>
      </c>
      <c r="K7940" s="154" cm="1">
        <f t="array" ref="K7940">ROUND(
IF(C7940="Beer",
SUM(LOOKUP(2,1/(SRP!$B$8:$B$10&lt;=E7940)/(SRP!$C$8:$C$10&gt;=E7940),SRP!$D$8:$D$10)*(G7940/100)*(E7940/1000)),
IF(C7940="Spirits",
SUM(LOOKUP(2,1/(SRP!$B$2:$B$7&lt;=E7940)/(SRP!$C$2:$C$7&gt;=E7940),SRP!$D$2:$D$7)*(G7940/100)*(E7940/1000)),
IF(AND(C7940="Wine",D7940="Fortified Wines"),
SUM(LOOKUP(2,1/(SRP!$B$26:$B$29&lt;=E7940)/(SRP!$C$26:$C$29&gt;=E7940),SRP!$D$26:$D$29)*(G7940/100)*(E7940/1000)),
IF(C7940="Wine",
SUM(LOOKUP(2,1/(SRP!$B$21:$B$25&lt;=E7940)/(SRP!$C$21:$C$25&gt;=E7940),SRP!$D$21:$D$25)*(G7940/100)*(E7940/1000)),
IF(AND(C7940="Ready to Drink",D7940="RTD-One Pour Cocktail&gt;7%&lt;=14.5"),
SUM(LOOKUP(2,1/(SRP!$B$16:$B$20&lt;=E7940)/(SRP!$C$16:$C$20&gt;=E7940),SRP!$D$16:$D$20)*(G7940/100)*(E7940/1000)),
IF(C7940="Ready to Drink",
SUM(LOOKUP(2,1/(SRP!$B$11:$B$15&lt;=E7940)/(SRP!$C$11:$C$15&gt;=E7940),SRP!$D$11:$D$15)*(G7940/100)*(E7940/1000)),
0)))))),2)</f>
        <v>9.9499999999999993</v>
      </c>
      <c r="L7940" s="173" t="str">
        <f t="shared" si="124"/>
        <v>Spirits750</v>
      </c>
      <c r="M7940" s="154">
        <f>VLOOKUP(L7940,'Slope %'!C:D,2,0)</f>
        <v>7.0000000000000007E-2</v>
      </c>
    </row>
    <row r="7941" spans="1:13" x14ac:dyDescent="0.25">
      <c r="A7941" s="169">
        <v>72731</v>
      </c>
      <c r="B7941" s="170" t="s">
        <v>5730</v>
      </c>
      <c r="C7941" s="170" t="s">
        <v>11</v>
      </c>
      <c r="D7941" s="170" t="s">
        <v>303</v>
      </c>
      <c r="E7941" s="170">
        <v>473</v>
      </c>
      <c r="F7941" s="170">
        <v>24</v>
      </c>
      <c r="G7941" s="171">
        <v>6.1</v>
      </c>
      <c r="H7941" s="170" t="s">
        <v>1362</v>
      </c>
      <c r="I7941" s="171">
        <v>5.37</v>
      </c>
      <c r="J7941" s="169">
        <v>1</v>
      </c>
      <c r="K7941" s="154" cm="1">
        <f t="array" ref="K7941">ROUND(
IF(C7941="Beer",
SUM(LOOKUP(2,1/(SRP!$B$8:$B$10&lt;=E7941)/(SRP!$C$8:$C$10&gt;=E7941),SRP!$D$8:$D$10)*(G7941/100)*(E7941/1000)),
IF(C7941="Spirits",
SUM(LOOKUP(2,1/(SRP!$B$2:$B$7&lt;=E7941)/(SRP!$C$2:$C$7&gt;=E7941),SRP!$D$2:$D$7)*(G7941/100)*(E7941/1000)),
IF(AND(C7941="Wine",D7941="Fortified Wines"),
SUM(LOOKUP(2,1/(SRP!$B$26:$B$29&lt;=E7941)/(SRP!$C$26:$C$29&gt;=E7941),SRP!$D$26:$D$29)*(G7941/100)*(E7941/1000)),
IF(C7941="Wine",
SUM(LOOKUP(2,1/(SRP!$B$21:$B$25&lt;=E7941)/(SRP!$C$21:$C$25&gt;=E7941),SRP!$D$21:$D$25)*(G7941/100)*(E7941/1000)),
IF(AND(C7941="Ready to Drink",D7941="RTD-One Pour Cocktail&gt;7%&lt;=14.5"),
SUM(LOOKUP(2,1/(SRP!$B$16:$B$20&lt;=E7941)/(SRP!$C$16:$C$20&gt;=E7941),SRP!$D$16:$D$20)*(G7941/100)*(E7941/1000)),
IF(C7941="Ready to Drink",
SUM(LOOKUP(2,1/(SRP!$B$11:$B$15&lt;=E7941)/(SRP!$C$11:$C$15&gt;=E7941),SRP!$D$11:$D$15)*(G7941/100)*(E7941/1000)),
0)))))),2)</f>
        <v>2.25</v>
      </c>
      <c r="L7941" s="173" t="str">
        <f t="shared" si="124"/>
        <v>Beer473</v>
      </c>
      <c r="M7941" s="154">
        <f>VLOOKUP(L7941,'Slope %'!C:D,2,0)</f>
        <v>0.12</v>
      </c>
    </row>
    <row r="7942" spans="1:13" x14ac:dyDescent="0.25">
      <c r="A7942" s="169">
        <v>72731</v>
      </c>
      <c r="B7942" s="170" t="s">
        <v>5730</v>
      </c>
      <c r="C7942" s="170" t="s">
        <v>11</v>
      </c>
      <c r="D7942" s="170" t="s">
        <v>303</v>
      </c>
      <c r="E7942" s="170">
        <v>473</v>
      </c>
      <c r="F7942" s="170">
        <v>24</v>
      </c>
      <c r="G7942" s="171">
        <v>6.1</v>
      </c>
      <c r="H7942" s="170" t="s">
        <v>1362</v>
      </c>
      <c r="I7942" s="171">
        <v>5.37</v>
      </c>
      <c r="J7942" s="169">
        <v>1</v>
      </c>
      <c r="K7942" s="154" cm="1">
        <f t="array" ref="K7942">ROUND(
IF(C7942="Beer",
SUM(LOOKUP(2,1/(SRP!$B$8:$B$10&lt;=E7942)/(SRP!$C$8:$C$10&gt;=E7942),SRP!$D$8:$D$10)*(G7942/100)*(E7942/1000)),
IF(C7942="Spirits",
SUM(LOOKUP(2,1/(SRP!$B$2:$B$7&lt;=E7942)/(SRP!$C$2:$C$7&gt;=E7942),SRP!$D$2:$D$7)*(G7942/100)*(E7942/1000)),
IF(AND(C7942="Wine",D7942="Fortified Wines"),
SUM(LOOKUP(2,1/(SRP!$B$26:$B$29&lt;=E7942)/(SRP!$C$26:$C$29&gt;=E7942),SRP!$D$26:$D$29)*(G7942/100)*(E7942/1000)),
IF(C7942="Wine",
SUM(LOOKUP(2,1/(SRP!$B$21:$B$25&lt;=E7942)/(SRP!$C$21:$C$25&gt;=E7942),SRP!$D$21:$D$25)*(G7942/100)*(E7942/1000)),
IF(AND(C7942="Ready to Drink",D7942="RTD-One Pour Cocktail&gt;7%&lt;=14.5"),
SUM(LOOKUP(2,1/(SRP!$B$16:$B$20&lt;=E7942)/(SRP!$C$16:$C$20&gt;=E7942),SRP!$D$16:$D$20)*(G7942/100)*(E7942/1000)),
IF(C7942="Ready to Drink",
SUM(LOOKUP(2,1/(SRP!$B$11:$B$15&lt;=E7942)/(SRP!$C$11:$C$15&gt;=E7942),SRP!$D$11:$D$15)*(G7942/100)*(E7942/1000)),
0)))))),2)</f>
        <v>2.25</v>
      </c>
      <c r="L7942" s="173" t="str">
        <f t="shared" si="124"/>
        <v>Beer473</v>
      </c>
      <c r="M7942" s="154">
        <f>VLOOKUP(L7942,'Slope %'!C:D,2,0)</f>
        <v>0.12</v>
      </c>
    </row>
    <row r="7943" spans="1:13" x14ac:dyDescent="0.25">
      <c r="A7943" s="169">
        <v>72736</v>
      </c>
      <c r="B7943" s="170" t="s">
        <v>5731</v>
      </c>
      <c r="C7943" s="170" t="s">
        <v>11</v>
      </c>
      <c r="D7943" s="170" t="s">
        <v>12</v>
      </c>
      <c r="E7943" s="170">
        <v>473</v>
      </c>
      <c r="F7943" s="170">
        <v>24</v>
      </c>
      <c r="G7943" s="171">
        <v>5</v>
      </c>
      <c r="H7943" s="170" t="s">
        <v>1662</v>
      </c>
      <c r="I7943" s="171">
        <v>3.99</v>
      </c>
      <c r="J7943" s="169">
        <v>1</v>
      </c>
      <c r="K7943" s="154" cm="1">
        <f t="array" ref="K7943">ROUND(
IF(C7943="Beer",
SUM(LOOKUP(2,1/(SRP!$B$8:$B$10&lt;=E7943)/(SRP!$C$8:$C$10&gt;=E7943),SRP!$D$8:$D$10)*(G7943/100)*(E7943/1000)),
IF(C7943="Spirits",
SUM(LOOKUP(2,1/(SRP!$B$2:$B$7&lt;=E7943)/(SRP!$C$2:$C$7&gt;=E7943),SRP!$D$2:$D$7)*(G7943/100)*(E7943/1000)),
IF(AND(C7943="Wine",D7943="Fortified Wines"),
SUM(LOOKUP(2,1/(SRP!$B$26:$B$29&lt;=E7943)/(SRP!$C$26:$C$29&gt;=E7943),SRP!$D$26:$D$29)*(G7943/100)*(E7943/1000)),
IF(C7943="Wine",
SUM(LOOKUP(2,1/(SRP!$B$21:$B$25&lt;=E7943)/(SRP!$C$21:$C$25&gt;=E7943),SRP!$D$21:$D$25)*(G7943/100)*(E7943/1000)),
IF(AND(C7943="Ready to Drink",D7943="RTD-One Pour Cocktail&gt;7%&lt;=14.5"),
SUM(LOOKUP(2,1/(SRP!$B$16:$B$20&lt;=E7943)/(SRP!$C$16:$C$20&gt;=E7943),SRP!$D$16:$D$20)*(G7943/100)*(E7943/1000)),
IF(C7943="Ready to Drink",
SUM(LOOKUP(2,1/(SRP!$B$11:$B$15&lt;=E7943)/(SRP!$C$11:$C$15&gt;=E7943),SRP!$D$11:$D$15)*(G7943/100)*(E7943/1000)),
0)))))),2)</f>
        <v>1.85</v>
      </c>
      <c r="L7943" s="173" t="str">
        <f t="shared" si="124"/>
        <v>Beer473</v>
      </c>
      <c r="M7943" s="154">
        <f>VLOOKUP(L7943,'Slope %'!C:D,2,0)</f>
        <v>0.12</v>
      </c>
    </row>
    <row r="7944" spans="1:13" x14ac:dyDescent="0.25">
      <c r="A7944" s="169">
        <v>72736</v>
      </c>
      <c r="B7944" s="170" t="s">
        <v>5731</v>
      </c>
      <c r="C7944" s="170" t="s">
        <v>11</v>
      </c>
      <c r="D7944" s="170" t="s">
        <v>12</v>
      </c>
      <c r="E7944" s="170">
        <v>473</v>
      </c>
      <c r="F7944" s="170">
        <v>24</v>
      </c>
      <c r="G7944" s="171">
        <v>5</v>
      </c>
      <c r="H7944" s="170" t="s">
        <v>1662</v>
      </c>
      <c r="I7944" s="171">
        <v>3.99</v>
      </c>
      <c r="J7944" s="169">
        <v>1</v>
      </c>
      <c r="K7944" s="154" cm="1">
        <f t="array" ref="K7944">ROUND(
IF(C7944="Beer",
SUM(LOOKUP(2,1/(SRP!$B$8:$B$10&lt;=E7944)/(SRP!$C$8:$C$10&gt;=E7944),SRP!$D$8:$D$10)*(G7944/100)*(E7944/1000)),
IF(C7944="Spirits",
SUM(LOOKUP(2,1/(SRP!$B$2:$B$7&lt;=E7944)/(SRP!$C$2:$C$7&gt;=E7944),SRP!$D$2:$D$7)*(G7944/100)*(E7944/1000)),
IF(AND(C7944="Wine",D7944="Fortified Wines"),
SUM(LOOKUP(2,1/(SRP!$B$26:$B$29&lt;=E7944)/(SRP!$C$26:$C$29&gt;=E7944),SRP!$D$26:$D$29)*(G7944/100)*(E7944/1000)),
IF(C7944="Wine",
SUM(LOOKUP(2,1/(SRP!$B$21:$B$25&lt;=E7944)/(SRP!$C$21:$C$25&gt;=E7944),SRP!$D$21:$D$25)*(G7944/100)*(E7944/1000)),
IF(AND(C7944="Ready to Drink",D7944="RTD-One Pour Cocktail&gt;7%&lt;=14.5"),
SUM(LOOKUP(2,1/(SRP!$B$16:$B$20&lt;=E7944)/(SRP!$C$16:$C$20&gt;=E7944),SRP!$D$16:$D$20)*(G7944/100)*(E7944/1000)),
IF(C7944="Ready to Drink",
SUM(LOOKUP(2,1/(SRP!$B$11:$B$15&lt;=E7944)/(SRP!$C$11:$C$15&gt;=E7944),SRP!$D$11:$D$15)*(G7944/100)*(E7944/1000)),
0)))))),2)</f>
        <v>1.85</v>
      </c>
      <c r="L7944" s="173" t="str">
        <f t="shared" si="124"/>
        <v>Beer473</v>
      </c>
      <c r="M7944" s="154">
        <f>VLOOKUP(L7944,'Slope %'!C:D,2,0)</f>
        <v>0.12</v>
      </c>
    </row>
    <row r="7945" spans="1:13" x14ac:dyDescent="0.25">
      <c r="A7945" s="169">
        <v>72754</v>
      </c>
      <c r="B7945" s="170" t="s">
        <v>5732</v>
      </c>
      <c r="C7945" s="170" t="s">
        <v>263</v>
      </c>
      <c r="D7945" s="170" t="s">
        <v>646</v>
      </c>
      <c r="E7945" s="170">
        <v>473</v>
      </c>
      <c r="F7945" s="170">
        <v>24</v>
      </c>
      <c r="G7945" s="171">
        <v>7</v>
      </c>
      <c r="H7945" s="170" t="s">
        <v>1053</v>
      </c>
      <c r="I7945" s="171">
        <v>3.99</v>
      </c>
      <c r="J7945" s="169">
        <v>1</v>
      </c>
      <c r="K7945" s="154" cm="1">
        <f t="array" ref="K7945">ROUND(
IF(C7945="Beer",
SUM(LOOKUP(2,1/(SRP!$B$8:$B$10&lt;=E7945)/(SRP!$C$8:$C$10&gt;=E7945),SRP!$D$8:$D$10)*(G7945/100)*(E7945/1000)),
IF(C7945="Spirits",
SUM(LOOKUP(2,1/(SRP!$B$2:$B$7&lt;=E7945)/(SRP!$C$2:$C$7&gt;=E7945),SRP!$D$2:$D$7)*(G7945/100)*(E7945/1000)),
IF(AND(C7945="Wine",D7945="Fortified Wines"),
SUM(LOOKUP(2,1/(SRP!$B$26:$B$29&lt;=E7945)/(SRP!$C$26:$C$29&gt;=E7945),SRP!$D$26:$D$29)*(G7945/100)*(E7945/1000)),
IF(C7945="Wine",
SUM(LOOKUP(2,1/(SRP!$B$21:$B$25&lt;=E7945)/(SRP!$C$21:$C$25&gt;=E7945),SRP!$D$21:$D$25)*(G7945/100)*(E7945/1000)),
IF(AND(C7945="Ready to Drink",D7945="RTD-One Pour Cocktail&gt;7%&lt;=14.5"),
SUM(LOOKUP(2,1/(SRP!$B$16:$B$20&lt;=E7945)/(SRP!$C$16:$C$20&gt;=E7945),SRP!$D$16:$D$20)*(G7945/100)*(E7945/1000)),
IF(C7945="Ready to Drink",
SUM(LOOKUP(2,1/(SRP!$B$11:$B$15&lt;=E7945)/(SRP!$C$11:$C$15&gt;=E7945),SRP!$D$11:$D$15)*(G7945/100)*(E7945/1000)),
0)))))),2)</f>
        <v>2.74</v>
      </c>
      <c r="L7945" s="173" t="str">
        <f t="shared" si="124"/>
        <v>Ready to Drink473</v>
      </c>
      <c r="M7945" s="154">
        <f>VLOOKUP(L7945,'Slope %'!C:D,2,0)</f>
        <v>0.12</v>
      </c>
    </row>
    <row r="7946" spans="1:13" x14ac:dyDescent="0.25">
      <c r="A7946" s="169">
        <v>72754</v>
      </c>
      <c r="B7946" s="170" t="s">
        <v>5732</v>
      </c>
      <c r="C7946" s="170" t="s">
        <v>263</v>
      </c>
      <c r="D7946" s="170" t="s">
        <v>646</v>
      </c>
      <c r="E7946" s="170">
        <v>473</v>
      </c>
      <c r="F7946" s="170">
        <v>24</v>
      </c>
      <c r="G7946" s="171">
        <v>7</v>
      </c>
      <c r="H7946" s="170" t="s">
        <v>1053</v>
      </c>
      <c r="I7946" s="171">
        <v>3.99</v>
      </c>
      <c r="J7946" s="169">
        <v>1</v>
      </c>
      <c r="K7946" s="154" cm="1">
        <f t="array" ref="K7946">ROUND(
IF(C7946="Beer",
SUM(LOOKUP(2,1/(SRP!$B$8:$B$10&lt;=E7946)/(SRP!$C$8:$C$10&gt;=E7946),SRP!$D$8:$D$10)*(G7946/100)*(E7946/1000)),
IF(C7946="Spirits",
SUM(LOOKUP(2,1/(SRP!$B$2:$B$7&lt;=E7946)/(SRP!$C$2:$C$7&gt;=E7946),SRP!$D$2:$D$7)*(G7946/100)*(E7946/1000)),
IF(AND(C7946="Wine",D7946="Fortified Wines"),
SUM(LOOKUP(2,1/(SRP!$B$26:$B$29&lt;=E7946)/(SRP!$C$26:$C$29&gt;=E7946),SRP!$D$26:$D$29)*(G7946/100)*(E7946/1000)),
IF(C7946="Wine",
SUM(LOOKUP(2,1/(SRP!$B$21:$B$25&lt;=E7946)/(SRP!$C$21:$C$25&gt;=E7946),SRP!$D$21:$D$25)*(G7946/100)*(E7946/1000)),
IF(AND(C7946="Ready to Drink",D7946="RTD-One Pour Cocktail&gt;7%&lt;=14.5"),
SUM(LOOKUP(2,1/(SRP!$B$16:$B$20&lt;=E7946)/(SRP!$C$16:$C$20&gt;=E7946),SRP!$D$16:$D$20)*(G7946/100)*(E7946/1000)),
IF(C7946="Ready to Drink",
SUM(LOOKUP(2,1/(SRP!$B$11:$B$15&lt;=E7946)/(SRP!$C$11:$C$15&gt;=E7946),SRP!$D$11:$D$15)*(G7946/100)*(E7946/1000)),
0)))))),2)</f>
        <v>2.74</v>
      </c>
      <c r="L7946" s="173" t="str">
        <f t="shared" si="124"/>
        <v>Ready to Drink473</v>
      </c>
      <c r="M7946" s="154">
        <f>VLOOKUP(L7946,'Slope %'!C:D,2,0)</f>
        <v>0.12</v>
      </c>
    </row>
    <row r="7947" spans="1:13" x14ac:dyDescent="0.25">
      <c r="A7947" s="169">
        <v>72755</v>
      </c>
      <c r="B7947" s="170" t="s">
        <v>5733</v>
      </c>
      <c r="C7947" s="170" t="s">
        <v>263</v>
      </c>
      <c r="D7947" s="170" t="s">
        <v>264</v>
      </c>
      <c r="E7947" s="170">
        <v>473</v>
      </c>
      <c r="F7947" s="170">
        <v>24</v>
      </c>
      <c r="G7947" s="171">
        <v>5</v>
      </c>
      <c r="H7947" s="170" t="s">
        <v>3445</v>
      </c>
      <c r="I7947" s="171">
        <v>5.59</v>
      </c>
      <c r="J7947" s="169">
        <v>1</v>
      </c>
      <c r="K7947" s="154" cm="1">
        <f t="array" ref="K7947">ROUND(
IF(C7947="Beer",
SUM(LOOKUP(2,1/(SRP!$B$8:$B$10&lt;=E7947)/(SRP!$C$8:$C$10&gt;=E7947),SRP!$D$8:$D$10)*(G7947/100)*(E7947/1000)),
IF(C7947="Spirits",
SUM(LOOKUP(2,1/(SRP!$B$2:$B$7&lt;=E7947)/(SRP!$C$2:$C$7&gt;=E7947),SRP!$D$2:$D$7)*(G7947/100)*(E7947/1000)),
IF(AND(C7947="Wine",D7947="Fortified Wines"),
SUM(LOOKUP(2,1/(SRP!$B$26:$B$29&lt;=E7947)/(SRP!$C$26:$C$29&gt;=E7947),SRP!$D$26:$D$29)*(G7947/100)*(E7947/1000)),
IF(C7947="Wine",
SUM(LOOKUP(2,1/(SRP!$B$21:$B$25&lt;=E7947)/(SRP!$C$21:$C$25&gt;=E7947),SRP!$D$21:$D$25)*(G7947/100)*(E7947/1000)),
IF(AND(C7947="Ready to Drink",D7947="RTD-One Pour Cocktail&gt;7%&lt;=14.5"),
SUM(LOOKUP(2,1/(SRP!$B$16:$B$20&lt;=E7947)/(SRP!$C$16:$C$20&gt;=E7947),SRP!$D$16:$D$20)*(G7947/100)*(E7947/1000)),
IF(C7947="Ready to Drink",
SUM(LOOKUP(2,1/(SRP!$B$11:$B$15&lt;=E7947)/(SRP!$C$11:$C$15&gt;=E7947),SRP!$D$11:$D$15)*(G7947/100)*(E7947/1000)),
0)))))),2)</f>
        <v>1.96</v>
      </c>
      <c r="L7947" s="173" t="str">
        <f t="shared" si="124"/>
        <v>Ready to Drink473</v>
      </c>
      <c r="M7947" s="154">
        <f>VLOOKUP(L7947,'Slope %'!C:D,2,0)</f>
        <v>0.12</v>
      </c>
    </row>
    <row r="7948" spans="1:13" x14ac:dyDescent="0.25">
      <c r="A7948" s="169">
        <v>72755</v>
      </c>
      <c r="B7948" s="170" t="s">
        <v>5733</v>
      </c>
      <c r="C7948" s="170" t="s">
        <v>263</v>
      </c>
      <c r="D7948" s="170" t="s">
        <v>264</v>
      </c>
      <c r="E7948" s="170">
        <v>473</v>
      </c>
      <c r="F7948" s="170">
        <v>24</v>
      </c>
      <c r="G7948" s="171">
        <v>5</v>
      </c>
      <c r="H7948" s="170" t="s">
        <v>1407</v>
      </c>
      <c r="I7948" s="171">
        <v>5.59</v>
      </c>
      <c r="J7948" s="169">
        <v>1</v>
      </c>
      <c r="K7948" s="154" cm="1">
        <f t="array" ref="K7948">ROUND(
IF(C7948="Beer",
SUM(LOOKUP(2,1/(SRP!$B$8:$B$10&lt;=E7948)/(SRP!$C$8:$C$10&gt;=E7948),SRP!$D$8:$D$10)*(G7948/100)*(E7948/1000)),
IF(C7948="Spirits",
SUM(LOOKUP(2,1/(SRP!$B$2:$B$7&lt;=E7948)/(SRP!$C$2:$C$7&gt;=E7948),SRP!$D$2:$D$7)*(G7948/100)*(E7948/1000)),
IF(AND(C7948="Wine",D7948="Fortified Wines"),
SUM(LOOKUP(2,1/(SRP!$B$26:$B$29&lt;=E7948)/(SRP!$C$26:$C$29&gt;=E7948),SRP!$D$26:$D$29)*(G7948/100)*(E7948/1000)),
IF(C7948="Wine",
SUM(LOOKUP(2,1/(SRP!$B$21:$B$25&lt;=E7948)/(SRP!$C$21:$C$25&gt;=E7948),SRP!$D$21:$D$25)*(G7948/100)*(E7948/1000)),
IF(AND(C7948="Ready to Drink",D7948="RTD-One Pour Cocktail&gt;7%&lt;=14.5"),
SUM(LOOKUP(2,1/(SRP!$B$16:$B$20&lt;=E7948)/(SRP!$C$16:$C$20&gt;=E7948),SRP!$D$16:$D$20)*(G7948/100)*(E7948/1000)),
IF(C7948="Ready to Drink",
SUM(LOOKUP(2,1/(SRP!$B$11:$B$15&lt;=E7948)/(SRP!$C$11:$C$15&gt;=E7948),SRP!$D$11:$D$15)*(G7948/100)*(E7948/1000)),
0)))))),2)</f>
        <v>1.96</v>
      </c>
      <c r="L7948" s="173" t="str">
        <f t="shared" si="124"/>
        <v>Ready to Drink473</v>
      </c>
      <c r="M7948" s="154">
        <f>VLOOKUP(L7948,'Slope %'!C:D,2,0)</f>
        <v>0.12</v>
      </c>
    </row>
    <row r="7949" spans="1:13" x14ac:dyDescent="0.25">
      <c r="A7949" s="169">
        <v>72758</v>
      </c>
      <c r="B7949" s="170" t="s">
        <v>5734</v>
      </c>
      <c r="C7949" s="170" t="s">
        <v>263</v>
      </c>
      <c r="D7949" s="170" t="s">
        <v>264</v>
      </c>
      <c r="E7949" s="170">
        <v>30000</v>
      </c>
      <c r="F7949" s="170">
        <v>1</v>
      </c>
      <c r="G7949" s="171">
        <v>5</v>
      </c>
      <c r="H7949" s="170" t="s">
        <v>3445</v>
      </c>
      <c r="I7949" s="171">
        <v>220</v>
      </c>
      <c r="J7949" s="169">
        <v>1</v>
      </c>
      <c r="K7949" s="154" cm="1">
        <f t="array" ref="K7949">ROUND(
IF(C7949="Beer",
SUM(LOOKUP(2,1/(SRP!$B$8:$B$10&lt;=E7949)/(SRP!$C$8:$C$10&gt;=E7949),SRP!$D$8:$D$10)*(G7949/100)*(E7949/1000)),
IF(C7949="Spirits",
SUM(LOOKUP(2,1/(SRP!$B$2:$B$7&lt;=E7949)/(SRP!$C$2:$C$7&gt;=E7949),SRP!$D$2:$D$7)*(G7949/100)*(E7949/1000)),
IF(AND(C7949="Wine",D7949="Fortified Wines"),
SUM(LOOKUP(2,1/(SRP!$B$26:$B$29&lt;=E7949)/(SRP!$C$26:$C$29&gt;=E7949),SRP!$D$26:$D$29)*(G7949/100)*(E7949/1000)),
IF(C7949="Wine",
SUM(LOOKUP(2,1/(SRP!$B$21:$B$25&lt;=E7949)/(SRP!$C$21:$C$25&gt;=E7949),SRP!$D$21:$D$25)*(G7949/100)*(E7949/1000)),
IF(AND(C7949="Ready to Drink",D7949="RTD-One Pour Cocktail&gt;7%&lt;=14.5"),
SUM(LOOKUP(2,1/(SRP!$B$16:$B$20&lt;=E7949)/(SRP!$C$16:$C$20&gt;=E7949),SRP!$D$16:$D$20)*(G7949/100)*(E7949/1000)),
IF(C7949="Ready to Drink",
SUM(LOOKUP(2,1/(SRP!$B$11:$B$15&lt;=E7949)/(SRP!$C$11:$C$15&gt;=E7949),SRP!$D$11:$D$15)*(G7949/100)*(E7949/1000)),
0)))))),2)</f>
        <v>117.11</v>
      </c>
      <c r="L7949" s="173" t="str">
        <f t="shared" si="124"/>
        <v>Ready to Drink30000</v>
      </c>
      <c r="M7949" s="154" t="e">
        <f>VLOOKUP(L7949,'Slope %'!C:D,2,0)</f>
        <v>#N/A</v>
      </c>
    </row>
    <row r="7950" spans="1:13" x14ac:dyDescent="0.25">
      <c r="A7950" s="169">
        <v>72758</v>
      </c>
      <c r="B7950" s="170" t="s">
        <v>5734</v>
      </c>
      <c r="C7950" s="170" t="s">
        <v>263</v>
      </c>
      <c r="D7950" s="170" t="s">
        <v>264</v>
      </c>
      <c r="E7950" s="170">
        <v>30000</v>
      </c>
      <c r="F7950" s="170">
        <v>1</v>
      </c>
      <c r="G7950" s="171">
        <v>5</v>
      </c>
      <c r="H7950" s="170" t="s">
        <v>1407</v>
      </c>
      <c r="I7950" s="171">
        <v>220</v>
      </c>
      <c r="J7950" s="169">
        <v>1</v>
      </c>
      <c r="K7950" s="154" cm="1">
        <f t="array" ref="K7950">ROUND(
IF(C7950="Beer",
SUM(LOOKUP(2,1/(SRP!$B$8:$B$10&lt;=E7950)/(SRP!$C$8:$C$10&gt;=E7950),SRP!$D$8:$D$10)*(G7950/100)*(E7950/1000)),
IF(C7950="Spirits",
SUM(LOOKUP(2,1/(SRP!$B$2:$B$7&lt;=E7950)/(SRP!$C$2:$C$7&gt;=E7950),SRP!$D$2:$D$7)*(G7950/100)*(E7950/1000)),
IF(AND(C7950="Wine",D7950="Fortified Wines"),
SUM(LOOKUP(2,1/(SRP!$B$26:$B$29&lt;=E7950)/(SRP!$C$26:$C$29&gt;=E7950),SRP!$D$26:$D$29)*(G7950/100)*(E7950/1000)),
IF(C7950="Wine",
SUM(LOOKUP(2,1/(SRP!$B$21:$B$25&lt;=E7950)/(SRP!$C$21:$C$25&gt;=E7950),SRP!$D$21:$D$25)*(G7950/100)*(E7950/1000)),
IF(AND(C7950="Ready to Drink",D7950="RTD-One Pour Cocktail&gt;7%&lt;=14.5"),
SUM(LOOKUP(2,1/(SRP!$B$16:$B$20&lt;=E7950)/(SRP!$C$16:$C$20&gt;=E7950),SRP!$D$16:$D$20)*(G7950/100)*(E7950/1000)),
IF(C7950="Ready to Drink",
SUM(LOOKUP(2,1/(SRP!$B$11:$B$15&lt;=E7950)/(SRP!$C$11:$C$15&gt;=E7950),SRP!$D$11:$D$15)*(G7950/100)*(E7950/1000)),
0)))))),2)</f>
        <v>117.11</v>
      </c>
      <c r="L7950" s="173" t="str">
        <f t="shared" si="124"/>
        <v>Ready to Drink30000</v>
      </c>
      <c r="M7950" s="154" t="e">
        <f>VLOOKUP(L7950,'Slope %'!C:D,2,0)</f>
        <v>#N/A</v>
      </c>
    </row>
    <row r="7951" spans="1:13" x14ac:dyDescent="0.25">
      <c r="A7951" s="169">
        <v>72760</v>
      </c>
      <c r="B7951" s="170" t="s">
        <v>5735</v>
      </c>
      <c r="C7951" s="170" t="s">
        <v>15</v>
      </c>
      <c r="D7951" s="170" t="s">
        <v>3582</v>
      </c>
      <c r="E7951" s="170">
        <v>750</v>
      </c>
      <c r="F7951" s="170">
        <v>12</v>
      </c>
      <c r="G7951" s="171">
        <v>15</v>
      </c>
      <c r="H7951" s="170" t="s">
        <v>43</v>
      </c>
      <c r="I7951" s="171">
        <v>35.99</v>
      </c>
      <c r="J7951" s="169">
        <v>1</v>
      </c>
      <c r="K7951" s="154" cm="1">
        <f t="array" ref="K7951">ROUND(
IF(C7951="Beer",
SUM(LOOKUP(2,1/(SRP!$B$8:$B$10&lt;=E7951)/(SRP!$C$8:$C$10&gt;=E7951),SRP!$D$8:$D$10)*(G7951/100)*(E7951/1000)),
IF(C7951="Spirits",
SUM(LOOKUP(2,1/(SRP!$B$2:$B$7&lt;=E7951)/(SRP!$C$2:$C$7&gt;=E7951),SRP!$D$2:$D$7)*(G7951/100)*(E7951/1000)),
IF(AND(C7951="Wine",D7951="Fortified Wines"),
SUM(LOOKUP(2,1/(SRP!$B$26:$B$29&lt;=E7951)/(SRP!$C$26:$C$29&gt;=E7951),SRP!$D$26:$D$29)*(G7951/100)*(E7951/1000)),
IF(C7951="Wine",
SUM(LOOKUP(2,1/(SRP!$B$21:$B$25&lt;=E7951)/(SRP!$C$21:$C$25&gt;=E7951),SRP!$D$21:$D$25)*(G7951/100)*(E7951/1000)),
IF(AND(C7951="Ready to Drink",D7951="RTD-One Pour Cocktail&gt;7%&lt;=14.5"),
SUM(LOOKUP(2,1/(SRP!$B$16:$B$20&lt;=E7951)/(SRP!$C$16:$C$20&gt;=E7951),SRP!$D$16:$D$20)*(G7951/100)*(E7951/1000)),
IF(C7951="Ready to Drink",
SUM(LOOKUP(2,1/(SRP!$B$11:$B$15&lt;=E7951)/(SRP!$C$11:$C$15&gt;=E7951),SRP!$D$11:$D$15)*(G7951/100)*(E7951/1000)),
0)))))),2)</f>
        <v>8.7799999999999994</v>
      </c>
      <c r="L7951" s="173" t="str">
        <f t="shared" si="124"/>
        <v>Spirits750</v>
      </c>
      <c r="M7951" s="154">
        <f>VLOOKUP(L7951,'Slope %'!C:D,2,0)</f>
        <v>7.0000000000000007E-2</v>
      </c>
    </row>
    <row r="7952" spans="1:13" x14ac:dyDescent="0.25">
      <c r="A7952" s="169">
        <v>72761</v>
      </c>
      <c r="B7952" s="170" t="s">
        <v>4756</v>
      </c>
      <c r="C7952" s="170" t="s">
        <v>15</v>
      </c>
      <c r="D7952" s="170" t="s">
        <v>252</v>
      </c>
      <c r="E7952" s="170">
        <v>750</v>
      </c>
      <c r="F7952" s="170">
        <v>12</v>
      </c>
      <c r="G7952" s="171">
        <v>30</v>
      </c>
      <c r="H7952" s="170" t="s">
        <v>1173</v>
      </c>
      <c r="I7952" s="171">
        <v>28.99</v>
      </c>
      <c r="J7952" s="169">
        <v>1</v>
      </c>
      <c r="K7952" s="154" cm="1">
        <f t="array" ref="K7952">ROUND(
IF(C7952="Beer",
SUM(LOOKUP(2,1/(SRP!$B$8:$B$10&lt;=E7952)/(SRP!$C$8:$C$10&gt;=E7952),SRP!$D$8:$D$10)*(G7952/100)*(E7952/1000)),
IF(C7952="Spirits",
SUM(LOOKUP(2,1/(SRP!$B$2:$B$7&lt;=E7952)/(SRP!$C$2:$C$7&gt;=E7952),SRP!$D$2:$D$7)*(G7952/100)*(E7952/1000)),
IF(AND(C7952="Wine",D7952="Fortified Wines"),
SUM(LOOKUP(2,1/(SRP!$B$26:$B$29&lt;=E7952)/(SRP!$C$26:$C$29&gt;=E7952),SRP!$D$26:$D$29)*(G7952/100)*(E7952/1000)),
IF(C7952="Wine",
SUM(LOOKUP(2,1/(SRP!$B$21:$B$25&lt;=E7952)/(SRP!$C$21:$C$25&gt;=E7952),SRP!$D$21:$D$25)*(G7952/100)*(E7952/1000)),
IF(AND(C7952="Ready to Drink",D7952="RTD-One Pour Cocktail&gt;7%&lt;=14.5"),
SUM(LOOKUP(2,1/(SRP!$B$16:$B$20&lt;=E7952)/(SRP!$C$16:$C$20&gt;=E7952),SRP!$D$16:$D$20)*(G7952/100)*(E7952/1000)),
IF(C7952="Ready to Drink",
SUM(LOOKUP(2,1/(SRP!$B$11:$B$15&lt;=E7952)/(SRP!$C$11:$C$15&gt;=E7952),SRP!$D$11:$D$15)*(G7952/100)*(E7952/1000)),
0)))))),2)</f>
        <v>17.57</v>
      </c>
      <c r="L7952" s="173" t="str">
        <f t="shared" si="124"/>
        <v>Spirits750</v>
      </c>
      <c r="M7952" s="154">
        <f>VLOOKUP(L7952,'Slope %'!C:D,2,0)</f>
        <v>7.0000000000000007E-2</v>
      </c>
    </row>
    <row r="7953" spans="1:13" x14ac:dyDescent="0.25">
      <c r="A7953" s="169">
        <v>72803</v>
      </c>
      <c r="B7953" s="170" t="s">
        <v>5736</v>
      </c>
      <c r="C7953" s="170" t="s">
        <v>15</v>
      </c>
      <c r="D7953" s="170" t="s">
        <v>113</v>
      </c>
      <c r="E7953" s="170">
        <v>750</v>
      </c>
      <c r="F7953" s="170">
        <v>6</v>
      </c>
      <c r="G7953" s="171">
        <v>43</v>
      </c>
      <c r="H7953" s="170" t="s">
        <v>35</v>
      </c>
      <c r="I7953" s="171">
        <v>109.99</v>
      </c>
      <c r="J7953" s="169">
        <v>1</v>
      </c>
      <c r="K7953" s="154" cm="1">
        <f t="array" ref="K7953">ROUND(
IF(C7953="Beer",
SUM(LOOKUP(2,1/(SRP!$B$8:$B$10&lt;=E7953)/(SRP!$C$8:$C$10&gt;=E7953),SRP!$D$8:$D$10)*(G7953/100)*(E7953/1000)),
IF(C7953="Spirits",
SUM(LOOKUP(2,1/(SRP!$B$2:$B$7&lt;=E7953)/(SRP!$C$2:$C$7&gt;=E7953),SRP!$D$2:$D$7)*(G7953/100)*(E7953/1000)),
IF(AND(C7953="Wine",D7953="Fortified Wines"),
SUM(LOOKUP(2,1/(SRP!$B$26:$B$29&lt;=E7953)/(SRP!$C$26:$C$29&gt;=E7953),SRP!$D$26:$D$29)*(G7953/100)*(E7953/1000)),
IF(C7953="Wine",
SUM(LOOKUP(2,1/(SRP!$B$21:$B$25&lt;=E7953)/(SRP!$C$21:$C$25&gt;=E7953),SRP!$D$21:$D$25)*(G7953/100)*(E7953/1000)),
IF(AND(C7953="Ready to Drink",D7953="RTD-One Pour Cocktail&gt;7%&lt;=14.5"),
SUM(LOOKUP(2,1/(SRP!$B$16:$B$20&lt;=E7953)/(SRP!$C$16:$C$20&gt;=E7953),SRP!$D$16:$D$20)*(G7953/100)*(E7953/1000)),
IF(C7953="Ready to Drink",
SUM(LOOKUP(2,1/(SRP!$B$11:$B$15&lt;=E7953)/(SRP!$C$11:$C$15&gt;=E7953),SRP!$D$11:$D$15)*(G7953/100)*(E7953/1000)),
0)))))),2)</f>
        <v>25.18</v>
      </c>
      <c r="L7953" s="173" t="str">
        <f t="shared" si="124"/>
        <v>Spirits750</v>
      </c>
      <c r="M7953" s="154">
        <f>VLOOKUP(L7953,'Slope %'!C:D,2,0)</f>
        <v>7.0000000000000007E-2</v>
      </c>
    </row>
    <row r="7954" spans="1:13" x14ac:dyDescent="0.25">
      <c r="A7954" s="169">
        <v>72805</v>
      </c>
      <c r="B7954" s="170" t="s">
        <v>4738</v>
      </c>
      <c r="C7954" s="170" t="s">
        <v>15</v>
      </c>
      <c r="D7954" s="170" t="s">
        <v>252</v>
      </c>
      <c r="E7954" s="170">
        <v>750</v>
      </c>
      <c r="F7954" s="170">
        <v>12</v>
      </c>
      <c r="G7954" s="171">
        <v>30</v>
      </c>
      <c r="H7954" s="170" t="s">
        <v>1173</v>
      </c>
      <c r="I7954" s="171">
        <v>28.99</v>
      </c>
      <c r="J7954" s="169">
        <v>1</v>
      </c>
      <c r="K7954" s="154" cm="1">
        <f t="array" ref="K7954">ROUND(
IF(C7954="Beer",
SUM(LOOKUP(2,1/(SRP!$B$8:$B$10&lt;=E7954)/(SRP!$C$8:$C$10&gt;=E7954),SRP!$D$8:$D$10)*(G7954/100)*(E7954/1000)),
IF(C7954="Spirits",
SUM(LOOKUP(2,1/(SRP!$B$2:$B$7&lt;=E7954)/(SRP!$C$2:$C$7&gt;=E7954),SRP!$D$2:$D$7)*(G7954/100)*(E7954/1000)),
IF(AND(C7954="Wine",D7954="Fortified Wines"),
SUM(LOOKUP(2,1/(SRP!$B$26:$B$29&lt;=E7954)/(SRP!$C$26:$C$29&gt;=E7954),SRP!$D$26:$D$29)*(G7954/100)*(E7954/1000)),
IF(C7954="Wine",
SUM(LOOKUP(2,1/(SRP!$B$21:$B$25&lt;=E7954)/(SRP!$C$21:$C$25&gt;=E7954),SRP!$D$21:$D$25)*(G7954/100)*(E7954/1000)),
IF(AND(C7954="Ready to Drink",D7954="RTD-One Pour Cocktail&gt;7%&lt;=14.5"),
SUM(LOOKUP(2,1/(SRP!$B$16:$B$20&lt;=E7954)/(SRP!$C$16:$C$20&gt;=E7954),SRP!$D$16:$D$20)*(G7954/100)*(E7954/1000)),
IF(C7954="Ready to Drink",
SUM(LOOKUP(2,1/(SRP!$B$11:$B$15&lt;=E7954)/(SRP!$C$11:$C$15&gt;=E7954),SRP!$D$11:$D$15)*(G7954/100)*(E7954/1000)),
0)))))),2)</f>
        <v>17.57</v>
      </c>
      <c r="L7954" s="173" t="str">
        <f t="shared" si="124"/>
        <v>Spirits750</v>
      </c>
      <c r="M7954" s="154">
        <f>VLOOKUP(L7954,'Slope %'!C:D,2,0)</f>
        <v>7.0000000000000007E-2</v>
      </c>
    </row>
    <row r="7955" spans="1:13" x14ac:dyDescent="0.25">
      <c r="A7955" s="169">
        <v>72817</v>
      </c>
      <c r="B7955" s="170" t="s">
        <v>5737</v>
      </c>
      <c r="C7955" s="170" t="s">
        <v>15</v>
      </c>
      <c r="D7955" s="170" t="s">
        <v>154</v>
      </c>
      <c r="E7955" s="170">
        <v>750</v>
      </c>
      <c r="F7955" s="170">
        <v>12</v>
      </c>
      <c r="G7955" s="171">
        <v>17</v>
      </c>
      <c r="H7955" s="170" t="s">
        <v>415</v>
      </c>
      <c r="I7955" s="171">
        <v>39.99</v>
      </c>
      <c r="J7955" s="169">
        <v>1</v>
      </c>
      <c r="K7955" s="154" cm="1">
        <f t="array" ref="K7955">ROUND(
IF(C7955="Beer",
SUM(LOOKUP(2,1/(SRP!$B$8:$B$10&lt;=E7955)/(SRP!$C$8:$C$10&gt;=E7955),SRP!$D$8:$D$10)*(G7955/100)*(E7955/1000)),
IF(C7955="Spirits",
SUM(LOOKUP(2,1/(SRP!$B$2:$B$7&lt;=E7955)/(SRP!$C$2:$C$7&gt;=E7955),SRP!$D$2:$D$7)*(G7955/100)*(E7955/1000)),
IF(AND(C7955="Wine",D7955="Fortified Wines"),
SUM(LOOKUP(2,1/(SRP!$B$26:$B$29&lt;=E7955)/(SRP!$C$26:$C$29&gt;=E7955),SRP!$D$26:$D$29)*(G7955/100)*(E7955/1000)),
IF(C7955="Wine",
SUM(LOOKUP(2,1/(SRP!$B$21:$B$25&lt;=E7955)/(SRP!$C$21:$C$25&gt;=E7955),SRP!$D$21:$D$25)*(G7955/100)*(E7955/1000)),
IF(AND(C7955="Ready to Drink",D7955="RTD-One Pour Cocktail&gt;7%&lt;=14.5"),
SUM(LOOKUP(2,1/(SRP!$B$16:$B$20&lt;=E7955)/(SRP!$C$16:$C$20&gt;=E7955),SRP!$D$16:$D$20)*(G7955/100)*(E7955/1000)),
IF(C7955="Ready to Drink",
SUM(LOOKUP(2,1/(SRP!$B$11:$B$15&lt;=E7955)/(SRP!$C$11:$C$15&gt;=E7955),SRP!$D$11:$D$15)*(G7955/100)*(E7955/1000)),
0)))))),2)</f>
        <v>9.9499999999999993</v>
      </c>
      <c r="L7955" s="173" t="str">
        <f t="shared" si="124"/>
        <v>Spirits750</v>
      </c>
      <c r="M7955" s="154">
        <f>VLOOKUP(L7955,'Slope %'!C:D,2,0)</f>
        <v>7.0000000000000007E-2</v>
      </c>
    </row>
    <row r="7956" spans="1:13" x14ac:dyDescent="0.25">
      <c r="A7956" s="169">
        <v>72874</v>
      </c>
      <c r="B7956" s="170" t="s">
        <v>5738</v>
      </c>
      <c r="C7956" s="170" t="s">
        <v>24</v>
      </c>
      <c r="D7956" s="170" t="s">
        <v>68</v>
      </c>
      <c r="E7956" s="170">
        <v>750</v>
      </c>
      <c r="F7956" s="170">
        <v>6</v>
      </c>
      <c r="G7956" s="171">
        <v>14.5</v>
      </c>
      <c r="H7956" s="170" t="s">
        <v>5739</v>
      </c>
      <c r="I7956" s="171">
        <v>65.78</v>
      </c>
      <c r="J7956" s="169">
        <v>1</v>
      </c>
      <c r="K7956" s="154" cm="1">
        <f t="array" ref="K7956">ROUND(
IF(C7956="Beer",
SUM(LOOKUP(2,1/(SRP!$B$8:$B$10&lt;=E7956)/(SRP!$C$8:$C$10&gt;=E7956),SRP!$D$8:$D$10)*(G7956/100)*(E7956/1000)),
IF(C7956="Spirits",
SUM(LOOKUP(2,1/(SRP!$B$2:$B$7&lt;=E7956)/(SRP!$C$2:$C$7&gt;=E7956),SRP!$D$2:$D$7)*(G7956/100)*(E7956/1000)),
IF(AND(C7956="Wine",D7956="Fortified Wines"),
SUM(LOOKUP(2,1/(SRP!$B$26:$B$29&lt;=E7956)/(SRP!$C$26:$C$29&gt;=E7956),SRP!$D$26:$D$29)*(G7956/100)*(E7956/1000)),
IF(C7956="Wine",
SUM(LOOKUP(2,1/(SRP!$B$21:$B$25&lt;=E7956)/(SRP!$C$21:$C$25&gt;=E7956),SRP!$D$21:$D$25)*(G7956/100)*(E7956/1000)),
IF(AND(C7956="Ready to Drink",D7956="RTD-One Pour Cocktail&gt;7%&lt;=14.5"),
SUM(LOOKUP(2,1/(SRP!$B$16:$B$20&lt;=E7956)/(SRP!$C$16:$C$20&gt;=E7956),SRP!$D$16:$D$20)*(G7956/100)*(E7956/1000)),
IF(C7956="Ready to Drink",
SUM(LOOKUP(2,1/(SRP!$B$11:$B$15&lt;=E7956)/(SRP!$C$11:$C$15&gt;=E7956),SRP!$D$11:$D$15)*(G7956/100)*(E7956/1000)),
0)))))),2)</f>
        <v>8.49</v>
      </c>
      <c r="L7956" s="173" t="str">
        <f t="shared" si="124"/>
        <v>Wine750</v>
      </c>
      <c r="M7956" s="154">
        <f>VLOOKUP(L7956,'Slope %'!C:D,2,0)</f>
        <v>0.1</v>
      </c>
    </row>
    <row r="7957" spans="1:13" x14ac:dyDescent="0.25">
      <c r="A7957" s="169">
        <v>72889</v>
      </c>
      <c r="B7957" s="170" t="s">
        <v>5740</v>
      </c>
      <c r="C7957" s="170" t="s">
        <v>15</v>
      </c>
      <c r="D7957" s="170" t="s">
        <v>169</v>
      </c>
      <c r="E7957" s="170">
        <v>750</v>
      </c>
      <c r="F7957" s="170">
        <v>12</v>
      </c>
      <c r="G7957" s="171">
        <v>15</v>
      </c>
      <c r="H7957" s="170" t="s">
        <v>222</v>
      </c>
      <c r="I7957" s="171">
        <v>22.99</v>
      </c>
      <c r="J7957" s="169">
        <v>1</v>
      </c>
      <c r="K7957" s="154" cm="1">
        <f t="array" ref="K7957">ROUND(
IF(C7957="Beer",
SUM(LOOKUP(2,1/(SRP!$B$8:$B$10&lt;=E7957)/(SRP!$C$8:$C$10&gt;=E7957),SRP!$D$8:$D$10)*(G7957/100)*(E7957/1000)),
IF(C7957="Spirits",
SUM(LOOKUP(2,1/(SRP!$B$2:$B$7&lt;=E7957)/(SRP!$C$2:$C$7&gt;=E7957),SRP!$D$2:$D$7)*(G7957/100)*(E7957/1000)),
IF(AND(C7957="Wine",D7957="Fortified Wines"),
SUM(LOOKUP(2,1/(SRP!$B$26:$B$29&lt;=E7957)/(SRP!$C$26:$C$29&gt;=E7957),SRP!$D$26:$D$29)*(G7957/100)*(E7957/1000)),
IF(C7957="Wine",
SUM(LOOKUP(2,1/(SRP!$B$21:$B$25&lt;=E7957)/(SRP!$C$21:$C$25&gt;=E7957),SRP!$D$21:$D$25)*(G7957/100)*(E7957/1000)),
IF(AND(C7957="Ready to Drink",D7957="RTD-One Pour Cocktail&gt;7%&lt;=14.5"),
SUM(LOOKUP(2,1/(SRP!$B$16:$B$20&lt;=E7957)/(SRP!$C$16:$C$20&gt;=E7957),SRP!$D$16:$D$20)*(G7957/100)*(E7957/1000)),
IF(C7957="Ready to Drink",
SUM(LOOKUP(2,1/(SRP!$B$11:$B$15&lt;=E7957)/(SRP!$C$11:$C$15&gt;=E7957),SRP!$D$11:$D$15)*(G7957/100)*(E7957/1000)),
0)))))),2)</f>
        <v>8.7799999999999994</v>
      </c>
      <c r="L7957" s="173" t="str">
        <f t="shared" si="124"/>
        <v>Spirits750</v>
      </c>
      <c r="M7957" s="154">
        <f>VLOOKUP(L7957,'Slope %'!C:D,2,0)</f>
        <v>7.0000000000000007E-2</v>
      </c>
    </row>
    <row r="7958" spans="1:13" x14ac:dyDescent="0.25">
      <c r="A7958" s="169">
        <v>72895</v>
      </c>
      <c r="B7958" s="170" t="s">
        <v>5741</v>
      </c>
      <c r="C7958" s="170" t="s">
        <v>15</v>
      </c>
      <c r="D7958" s="170" t="s">
        <v>301</v>
      </c>
      <c r="E7958" s="170">
        <v>1140</v>
      </c>
      <c r="F7958" s="170">
        <v>12</v>
      </c>
      <c r="G7958" s="171">
        <v>15</v>
      </c>
      <c r="H7958" s="170" t="s">
        <v>22</v>
      </c>
      <c r="I7958" s="171">
        <v>33.99</v>
      </c>
      <c r="J7958" s="169">
        <v>1</v>
      </c>
      <c r="K7958" s="154" cm="1">
        <f t="array" ref="K7958">ROUND(
IF(C7958="Beer",
SUM(LOOKUP(2,1/(SRP!$B$8:$B$10&lt;=E7958)/(SRP!$C$8:$C$10&gt;=E7958),SRP!$D$8:$D$10)*(G7958/100)*(E7958/1000)),
IF(C7958="Spirits",
SUM(LOOKUP(2,1/(SRP!$B$2:$B$7&lt;=E7958)/(SRP!$C$2:$C$7&gt;=E7958),SRP!$D$2:$D$7)*(G7958/100)*(E7958/1000)),
IF(AND(C7958="Wine",D7958="Fortified Wines"),
SUM(LOOKUP(2,1/(SRP!$B$26:$B$29&lt;=E7958)/(SRP!$C$26:$C$29&gt;=E7958),SRP!$D$26:$D$29)*(G7958/100)*(E7958/1000)),
IF(C7958="Wine",
SUM(LOOKUP(2,1/(SRP!$B$21:$B$25&lt;=E7958)/(SRP!$C$21:$C$25&gt;=E7958),SRP!$D$21:$D$25)*(G7958/100)*(E7958/1000)),
IF(AND(C7958="Ready to Drink",D7958="RTD-One Pour Cocktail&gt;7%&lt;=14.5"),
SUM(LOOKUP(2,1/(SRP!$B$16:$B$20&lt;=E7958)/(SRP!$C$16:$C$20&gt;=E7958),SRP!$D$16:$D$20)*(G7958/100)*(E7958/1000)),
IF(C7958="Ready to Drink",
SUM(LOOKUP(2,1/(SRP!$B$11:$B$15&lt;=E7958)/(SRP!$C$11:$C$15&gt;=E7958),SRP!$D$11:$D$15)*(G7958/100)*(E7958/1000)),
0)))))),2)</f>
        <v>13.35</v>
      </c>
      <c r="L7958" s="173" t="str">
        <f t="shared" si="124"/>
        <v>Spirits1140</v>
      </c>
      <c r="M7958" s="154">
        <f>VLOOKUP(L7958,'Slope %'!C:D,2,0)</f>
        <v>0.05</v>
      </c>
    </row>
    <row r="7959" spans="1:13" x14ac:dyDescent="0.25">
      <c r="A7959" s="169">
        <v>72896</v>
      </c>
      <c r="B7959" s="170" t="s">
        <v>5742</v>
      </c>
      <c r="C7959" s="170" t="s">
        <v>11</v>
      </c>
      <c r="D7959" s="170" t="s">
        <v>12</v>
      </c>
      <c r="E7959" s="170">
        <v>473</v>
      </c>
      <c r="F7959" s="170">
        <v>24</v>
      </c>
      <c r="G7959" s="171">
        <v>4.2</v>
      </c>
      <c r="H7959" s="170" t="s">
        <v>2850</v>
      </c>
      <c r="I7959" s="171">
        <v>4.25</v>
      </c>
      <c r="J7959" s="169">
        <v>1</v>
      </c>
      <c r="K7959" s="154" cm="1">
        <f t="array" ref="K7959">ROUND(
IF(C7959="Beer",
SUM(LOOKUP(2,1/(SRP!$B$8:$B$10&lt;=E7959)/(SRP!$C$8:$C$10&gt;=E7959),SRP!$D$8:$D$10)*(G7959/100)*(E7959/1000)),
IF(C7959="Spirits",
SUM(LOOKUP(2,1/(SRP!$B$2:$B$7&lt;=E7959)/(SRP!$C$2:$C$7&gt;=E7959),SRP!$D$2:$D$7)*(G7959/100)*(E7959/1000)),
IF(AND(C7959="Wine",D7959="Fortified Wines"),
SUM(LOOKUP(2,1/(SRP!$B$26:$B$29&lt;=E7959)/(SRP!$C$26:$C$29&gt;=E7959),SRP!$D$26:$D$29)*(G7959/100)*(E7959/1000)),
IF(C7959="Wine",
SUM(LOOKUP(2,1/(SRP!$B$21:$B$25&lt;=E7959)/(SRP!$C$21:$C$25&gt;=E7959),SRP!$D$21:$D$25)*(G7959/100)*(E7959/1000)),
IF(AND(C7959="Ready to Drink",D7959="RTD-One Pour Cocktail&gt;7%&lt;=14.5"),
SUM(LOOKUP(2,1/(SRP!$B$16:$B$20&lt;=E7959)/(SRP!$C$16:$C$20&gt;=E7959),SRP!$D$16:$D$20)*(G7959/100)*(E7959/1000)),
IF(C7959="Ready to Drink",
SUM(LOOKUP(2,1/(SRP!$B$11:$B$15&lt;=E7959)/(SRP!$C$11:$C$15&gt;=E7959),SRP!$D$11:$D$15)*(G7959/100)*(E7959/1000)),
0)))))),2)</f>
        <v>1.55</v>
      </c>
      <c r="L7959" s="173" t="str">
        <f t="shared" si="124"/>
        <v>Beer473</v>
      </c>
      <c r="M7959" s="154">
        <f>VLOOKUP(L7959,'Slope %'!C:D,2,0)</f>
        <v>0.12</v>
      </c>
    </row>
    <row r="7960" spans="1:13" x14ac:dyDescent="0.25">
      <c r="A7960" s="169">
        <v>72896</v>
      </c>
      <c r="B7960" s="170" t="s">
        <v>5742</v>
      </c>
      <c r="C7960" s="170" t="s">
        <v>11</v>
      </c>
      <c r="D7960" s="170" t="s">
        <v>12</v>
      </c>
      <c r="E7960" s="170">
        <v>473</v>
      </c>
      <c r="F7960" s="170">
        <v>24</v>
      </c>
      <c r="G7960" s="171">
        <v>4.2</v>
      </c>
      <c r="H7960" s="170" t="s">
        <v>2850</v>
      </c>
      <c r="I7960" s="171">
        <v>4.25</v>
      </c>
      <c r="J7960" s="169">
        <v>1</v>
      </c>
      <c r="K7960" s="154" cm="1">
        <f t="array" ref="K7960">ROUND(
IF(C7960="Beer",
SUM(LOOKUP(2,1/(SRP!$B$8:$B$10&lt;=E7960)/(SRP!$C$8:$C$10&gt;=E7960),SRP!$D$8:$D$10)*(G7960/100)*(E7960/1000)),
IF(C7960="Spirits",
SUM(LOOKUP(2,1/(SRP!$B$2:$B$7&lt;=E7960)/(SRP!$C$2:$C$7&gt;=E7960),SRP!$D$2:$D$7)*(G7960/100)*(E7960/1000)),
IF(AND(C7960="Wine",D7960="Fortified Wines"),
SUM(LOOKUP(2,1/(SRP!$B$26:$B$29&lt;=E7960)/(SRP!$C$26:$C$29&gt;=E7960),SRP!$D$26:$D$29)*(G7960/100)*(E7960/1000)),
IF(C7960="Wine",
SUM(LOOKUP(2,1/(SRP!$B$21:$B$25&lt;=E7960)/(SRP!$C$21:$C$25&gt;=E7960),SRP!$D$21:$D$25)*(G7960/100)*(E7960/1000)),
IF(AND(C7960="Ready to Drink",D7960="RTD-One Pour Cocktail&gt;7%&lt;=14.5"),
SUM(LOOKUP(2,1/(SRP!$B$16:$B$20&lt;=E7960)/(SRP!$C$16:$C$20&gt;=E7960),SRP!$D$16:$D$20)*(G7960/100)*(E7960/1000)),
IF(C7960="Ready to Drink",
SUM(LOOKUP(2,1/(SRP!$B$11:$B$15&lt;=E7960)/(SRP!$C$11:$C$15&gt;=E7960),SRP!$D$11:$D$15)*(G7960/100)*(E7960/1000)),
0)))))),2)</f>
        <v>1.55</v>
      </c>
      <c r="L7960" s="173" t="str">
        <f t="shared" si="124"/>
        <v>Beer473</v>
      </c>
      <c r="M7960" s="154">
        <f>VLOOKUP(L7960,'Slope %'!C:D,2,0)</f>
        <v>0.12</v>
      </c>
    </row>
    <row r="7961" spans="1:13" x14ac:dyDescent="0.25">
      <c r="A7961" s="169">
        <v>72898</v>
      </c>
      <c r="B7961" s="170" t="s">
        <v>5743</v>
      </c>
      <c r="C7961" s="170" t="s">
        <v>15</v>
      </c>
      <c r="D7961" s="170" t="s">
        <v>664</v>
      </c>
      <c r="E7961" s="170">
        <v>1140</v>
      </c>
      <c r="F7961" s="170">
        <v>12</v>
      </c>
      <c r="G7961" s="171">
        <v>15</v>
      </c>
      <c r="H7961" s="170" t="s">
        <v>22</v>
      </c>
      <c r="I7961" s="171">
        <v>33.99</v>
      </c>
      <c r="J7961" s="169">
        <v>1</v>
      </c>
      <c r="K7961" s="154" cm="1">
        <f t="array" ref="K7961">ROUND(
IF(C7961="Beer",
SUM(LOOKUP(2,1/(SRP!$B$8:$B$10&lt;=E7961)/(SRP!$C$8:$C$10&gt;=E7961),SRP!$D$8:$D$10)*(G7961/100)*(E7961/1000)),
IF(C7961="Spirits",
SUM(LOOKUP(2,1/(SRP!$B$2:$B$7&lt;=E7961)/(SRP!$C$2:$C$7&gt;=E7961),SRP!$D$2:$D$7)*(G7961/100)*(E7961/1000)),
IF(AND(C7961="Wine",D7961="Fortified Wines"),
SUM(LOOKUP(2,1/(SRP!$B$26:$B$29&lt;=E7961)/(SRP!$C$26:$C$29&gt;=E7961),SRP!$D$26:$D$29)*(G7961/100)*(E7961/1000)),
IF(C7961="Wine",
SUM(LOOKUP(2,1/(SRP!$B$21:$B$25&lt;=E7961)/(SRP!$C$21:$C$25&gt;=E7961),SRP!$D$21:$D$25)*(G7961/100)*(E7961/1000)),
IF(AND(C7961="Ready to Drink",D7961="RTD-One Pour Cocktail&gt;7%&lt;=14.5"),
SUM(LOOKUP(2,1/(SRP!$B$16:$B$20&lt;=E7961)/(SRP!$C$16:$C$20&gt;=E7961),SRP!$D$16:$D$20)*(G7961/100)*(E7961/1000)),
IF(C7961="Ready to Drink",
SUM(LOOKUP(2,1/(SRP!$B$11:$B$15&lt;=E7961)/(SRP!$C$11:$C$15&gt;=E7961),SRP!$D$11:$D$15)*(G7961/100)*(E7961/1000)),
0)))))),2)</f>
        <v>13.35</v>
      </c>
      <c r="L7961" s="173" t="str">
        <f t="shared" si="124"/>
        <v>Spirits1140</v>
      </c>
      <c r="M7961" s="154">
        <f>VLOOKUP(L7961,'Slope %'!C:D,2,0)</f>
        <v>0.05</v>
      </c>
    </row>
    <row r="7962" spans="1:13" x14ac:dyDescent="0.25">
      <c r="A7962" s="169">
        <v>72899</v>
      </c>
      <c r="B7962" s="170" t="s">
        <v>5744</v>
      </c>
      <c r="C7962" s="170" t="s">
        <v>11</v>
      </c>
      <c r="D7962" s="170" t="s">
        <v>267</v>
      </c>
      <c r="E7962" s="170">
        <v>473</v>
      </c>
      <c r="F7962" s="170">
        <v>24</v>
      </c>
      <c r="G7962" s="171">
        <v>4.8</v>
      </c>
      <c r="H7962" s="170" t="s">
        <v>2850</v>
      </c>
      <c r="I7962" s="171">
        <v>4.25</v>
      </c>
      <c r="J7962" s="169">
        <v>1</v>
      </c>
      <c r="K7962" s="154" cm="1">
        <f t="array" ref="K7962">ROUND(
IF(C7962="Beer",
SUM(LOOKUP(2,1/(SRP!$B$8:$B$10&lt;=E7962)/(SRP!$C$8:$C$10&gt;=E7962),SRP!$D$8:$D$10)*(G7962/100)*(E7962/1000)),
IF(C7962="Spirits",
SUM(LOOKUP(2,1/(SRP!$B$2:$B$7&lt;=E7962)/(SRP!$C$2:$C$7&gt;=E7962),SRP!$D$2:$D$7)*(G7962/100)*(E7962/1000)),
IF(AND(C7962="Wine",D7962="Fortified Wines"),
SUM(LOOKUP(2,1/(SRP!$B$26:$B$29&lt;=E7962)/(SRP!$C$26:$C$29&gt;=E7962),SRP!$D$26:$D$29)*(G7962/100)*(E7962/1000)),
IF(C7962="Wine",
SUM(LOOKUP(2,1/(SRP!$B$21:$B$25&lt;=E7962)/(SRP!$C$21:$C$25&gt;=E7962),SRP!$D$21:$D$25)*(G7962/100)*(E7962/1000)),
IF(AND(C7962="Ready to Drink",D7962="RTD-One Pour Cocktail&gt;7%&lt;=14.5"),
SUM(LOOKUP(2,1/(SRP!$B$16:$B$20&lt;=E7962)/(SRP!$C$16:$C$20&gt;=E7962),SRP!$D$16:$D$20)*(G7962/100)*(E7962/1000)),
IF(C7962="Ready to Drink",
SUM(LOOKUP(2,1/(SRP!$B$11:$B$15&lt;=E7962)/(SRP!$C$11:$C$15&gt;=E7962),SRP!$D$11:$D$15)*(G7962/100)*(E7962/1000)),
0)))))),2)</f>
        <v>1.77</v>
      </c>
      <c r="L7962" s="173" t="str">
        <f t="shared" si="124"/>
        <v>Beer473</v>
      </c>
      <c r="M7962" s="154">
        <f>VLOOKUP(L7962,'Slope %'!C:D,2,0)</f>
        <v>0.12</v>
      </c>
    </row>
    <row r="7963" spans="1:13" x14ac:dyDescent="0.25">
      <c r="A7963" s="169">
        <v>72899</v>
      </c>
      <c r="B7963" s="170" t="s">
        <v>5744</v>
      </c>
      <c r="C7963" s="170" t="s">
        <v>11</v>
      </c>
      <c r="D7963" s="170" t="s">
        <v>267</v>
      </c>
      <c r="E7963" s="170">
        <v>473</v>
      </c>
      <c r="F7963" s="170">
        <v>24</v>
      </c>
      <c r="G7963" s="171">
        <v>4.8</v>
      </c>
      <c r="H7963" s="170" t="s">
        <v>2850</v>
      </c>
      <c r="I7963" s="171">
        <v>4.25</v>
      </c>
      <c r="J7963" s="169">
        <v>1</v>
      </c>
      <c r="K7963" s="154" cm="1">
        <f t="array" ref="K7963">ROUND(
IF(C7963="Beer",
SUM(LOOKUP(2,1/(SRP!$B$8:$B$10&lt;=E7963)/(SRP!$C$8:$C$10&gt;=E7963),SRP!$D$8:$D$10)*(G7963/100)*(E7963/1000)),
IF(C7963="Spirits",
SUM(LOOKUP(2,1/(SRP!$B$2:$B$7&lt;=E7963)/(SRP!$C$2:$C$7&gt;=E7963),SRP!$D$2:$D$7)*(G7963/100)*(E7963/1000)),
IF(AND(C7963="Wine",D7963="Fortified Wines"),
SUM(LOOKUP(2,1/(SRP!$B$26:$B$29&lt;=E7963)/(SRP!$C$26:$C$29&gt;=E7963),SRP!$D$26:$D$29)*(G7963/100)*(E7963/1000)),
IF(C7963="Wine",
SUM(LOOKUP(2,1/(SRP!$B$21:$B$25&lt;=E7963)/(SRP!$C$21:$C$25&gt;=E7963),SRP!$D$21:$D$25)*(G7963/100)*(E7963/1000)),
IF(AND(C7963="Ready to Drink",D7963="RTD-One Pour Cocktail&gt;7%&lt;=14.5"),
SUM(LOOKUP(2,1/(SRP!$B$16:$B$20&lt;=E7963)/(SRP!$C$16:$C$20&gt;=E7963),SRP!$D$16:$D$20)*(G7963/100)*(E7963/1000)),
IF(C7963="Ready to Drink",
SUM(LOOKUP(2,1/(SRP!$B$11:$B$15&lt;=E7963)/(SRP!$C$11:$C$15&gt;=E7963),SRP!$D$11:$D$15)*(G7963/100)*(E7963/1000)),
0)))))),2)</f>
        <v>1.77</v>
      </c>
      <c r="L7963" s="173" t="str">
        <f t="shared" si="124"/>
        <v>Beer473</v>
      </c>
      <c r="M7963" s="154">
        <f>VLOOKUP(L7963,'Slope %'!C:D,2,0)</f>
        <v>0.12</v>
      </c>
    </row>
    <row r="7964" spans="1:13" x14ac:dyDescent="0.25">
      <c r="A7964" s="169">
        <v>72900</v>
      </c>
      <c r="B7964" s="170" t="s">
        <v>5745</v>
      </c>
      <c r="C7964" s="170" t="s">
        <v>24</v>
      </c>
      <c r="D7964" s="170" t="s">
        <v>162</v>
      </c>
      <c r="E7964" s="170">
        <v>750</v>
      </c>
      <c r="F7964" s="170">
        <v>6</v>
      </c>
      <c r="G7964" s="171">
        <v>12</v>
      </c>
      <c r="H7964" s="170" t="s">
        <v>634</v>
      </c>
      <c r="I7964" s="171">
        <v>96.14</v>
      </c>
      <c r="J7964" s="169">
        <v>1</v>
      </c>
      <c r="K7964" s="154" cm="1">
        <f t="array" ref="K7964">ROUND(
IF(C7964="Beer",
SUM(LOOKUP(2,1/(SRP!$B$8:$B$10&lt;=E7964)/(SRP!$C$8:$C$10&gt;=E7964),SRP!$D$8:$D$10)*(G7964/100)*(E7964/1000)),
IF(C7964="Spirits",
SUM(LOOKUP(2,1/(SRP!$B$2:$B$7&lt;=E7964)/(SRP!$C$2:$C$7&gt;=E7964),SRP!$D$2:$D$7)*(G7964/100)*(E7964/1000)),
IF(AND(C7964="Wine",D7964="Fortified Wines"),
SUM(LOOKUP(2,1/(SRP!$B$26:$B$29&lt;=E7964)/(SRP!$C$26:$C$29&gt;=E7964),SRP!$D$26:$D$29)*(G7964/100)*(E7964/1000)),
IF(C7964="Wine",
SUM(LOOKUP(2,1/(SRP!$B$21:$B$25&lt;=E7964)/(SRP!$C$21:$C$25&gt;=E7964),SRP!$D$21:$D$25)*(G7964/100)*(E7964/1000)),
IF(AND(C7964="Ready to Drink",D7964="RTD-One Pour Cocktail&gt;7%&lt;=14.5"),
SUM(LOOKUP(2,1/(SRP!$B$16:$B$20&lt;=E7964)/(SRP!$C$16:$C$20&gt;=E7964),SRP!$D$16:$D$20)*(G7964/100)*(E7964/1000)),
IF(C7964="Ready to Drink",
SUM(LOOKUP(2,1/(SRP!$B$11:$B$15&lt;=E7964)/(SRP!$C$11:$C$15&gt;=E7964),SRP!$D$11:$D$15)*(G7964/100)*(E7964/1000)),
0)))))),2)</f>
        <v>7.03</v>
      </c>
      <c r="L7964" s="173" t="str">
        <f t="shared" si="124"/>
        <v>Wine750</v>
      </c>
      <c r="M7964" s="154">
        <f>VLOOKUP(L7964,'Slope %'!C:D,2,0)</f>
        <v>0.1</v>
      </c>
    </row>
    <row r="7965" spans="1:13" x14ac:dyDescent="0.25">
      <c r="A7965" s="169">
        <v>72902</v>
      </c>
      <c r="B7965" s="170" t="s">
        <v>5746</v>
      </c>
      <c r="C7965" s="170" t="s">
        <v>263</v>
      </c>
      <c r="D7965" s="170" t="s">
        <v>646</v>
      </c>
      <c r="E7965" s="170">
        <v>1420</v>
      </c>
      <c r="F7965" s="170">
        <v>6</v>
      </c>
      <c r="G7965" s="171">
        <v>5</v>
      </c>
      <c r="H7965" s="170" t="s">
        <v>409</v>
      </c>
      <c r="I7965" s="171">
        <v>13.49</v>
      </c>
      <c r="J7965" s="169">
        <v>4</v>
      </c>
      <c r="K7965" s="154" cm="1">
        <f t="array" ref="K7965">ROUND(
IF(C7965="Beer",
SUM(LOOKUP(2,1/(SRP!$B$8:$B$10&lt;=E7965)/(SRP!$C$8:$C$10&gt;=E7965),SRP!$D$8:$D$10)*(G7965/100)*(E7965/1000)),
IF(C7965="Spirits",
SUM(LOOKUP(2,1/(SRP!$B$2:$B$7&lt;=E7965)/(SRP!$C$2:$C$7&gt;=E7965),SRP!$D$2:$D$7)*(G7965/100)*(E7965/1000)),
IF(AND(C7965="Wine",D7965="Fortified Wines"),
SUM(LOOKUP(2,1/(SRP!$B$26:$B$29&lt;=E7965)/(SRP!$C$26:$C$29&gt;=E7965),SRP!$D$26:$D$29)*(G7965/100)*(E7965/1000)),
IF(C7965="Wine",
SUM(LOOKUP(2,1/(SRP!$B$21:$B$25&lt;=E7965)/(SRP!$C$21:$C$25&gt;=E7965),SRP!$D$21:$D$25)*(G7965/100)*(E7965/1000)),
IF(AND(C7965="Ready to Drink",D7965="RTD-One Pour Cocktail&gt;7%&lt;=14.5"),
SUM(LOOKUP(2,1/(SRP!$B$16:$B$20&lt;=E7965)/(SRP!$C$16:$C$20&gt;=E7965),SRP!$D$16:$D$20)*(G7965/100)*(E7965/1000)),
IF(C7965="Ready to Drink",
SUM(LOOKUP(2,1/(SRP!$B$11:$B$15&lt;=E7965)/(SRP!$C$11:$C$15&gt;=E7965),SRP!$D$11:$D$15)*(G7965/100)*(E7965/1000)),
0)))))),2)</f>
        <v>5.54</v>
      </c>
      <c r="L7965" s="173" t="str">
        <f t="shared" si="124"/>
        <v>Ready to Drink1420</v>
      </c>
      <c r="M7965" s="154">
        <f>VLOOKUP(L7965,'Slope %'!C:D,2,0)</f>
        <v>0.12</v>
      </c>
    </row>
    <row r="7966" spans="1:13" x14ac:dyDescent="0.25">
      <c r="A7966" s="169">
        <v>72902</v>
      </c>
      <c r="B7966" s="170" t="s">
        <v>5746</v>
      </c>
      <c r="C7966" s="170" t="s">
        <v>263</v>
      </c>
      <c r="D7966" s="170" t="s">
        <v>646</v>
      </c>
      <c r="E7966" s="170">
        <v>1420</v>
      </c>
      <c r="F7966" s="170">
        <v>6</v>
      </c>
      <c r="G7966" s="171">
        <v>5</v>
      </c>
      <c r="H7966" s="170" t="s">
        <v>409</v>
      </c>
      <c r="I7966" s="171">
        <v>13.49</v>
      </c>
      <c r="J7966" s="169">
        <v>4</v>
      </c>
      <c r="K7966" s="154" cm="1">
        <f t="array" ref="K7966">ROUND(
IF(C7966="Beer",
SUM(LOOKUP(2,1/(SRP!$B$8:$B$10&lt;=E7966)/(SRP!$C$8:$C$10&gt;=E7966),SRP!$D$8:$D$10)*(G7966/100)*(E7966/1000)),
IF(C7966="Spirits",
SUM(LOOKUP(2,1/(SRP!$B$2:$B$7&lt;=E7966)/(SRP!$C$2:$C$7&gt;=E7966),SRP!$D$2:$D$7)*(G7966/100)*(E7966/1000)),
IF(AND(C7966="Wine",D7966="Fortified Wines"),
SUM(LOOKUP(2,1/(SRP!$B$26:$B$29&lt;=E7966)/(SRP!$C$26:$C$29&gt;=E7966),SRP!$D$26:$D$29)*(G7966/100)*(E7966/1000)),
IF(C7966="Wine",
SUM(LOOKUP(2,1/(SRP!$B$21:$B$25&lt;=E7966)/(SRP!$C$21:$C$25&gt;=E7966),SRP!$D$21:$D$25)*(G7966/100)*(E7966/1000)),
IF(AND(C7966="Ready to Drink",D7966="RTD-One Pour Cocktail&gt;7%&lt;=14.5"),
SUM(LOOKUP(2,1/(SRP!$B$16:$B$20&lt;=E7966)/(SRP!$C$16:$C$20&gt;=E7966),SRP!$D$16:$D$20)*(G7966/100)*(E7966/1000)),
IF(C7966="Ready to Drink",
SUM(LOOKUP(2,1/(SRP!$B$11:$B$15&lt;=E7966)/(SRP!$C$11:$C$15&gt;=E7966),SRP!$D$11:$D$15)*(G7966/100)*(E7966/1000)),
0)))))),2)</f>
        <v>5.54</v>
      </c>
      <c r="L7966" s="173" t="str">
        <f t="shared" si="124"/>
        <v>Ready to Drink1420</v>
      </c>
      <c r="M7966" s="154">
        <f>VLOOKUP(L7966,'Slope %'!C:D,2,0)</f>
        <v>0.12</v>
      </c>
    </row>
    <row r="7967" spans="1:13" x14ac:dyDescent="0.25">
      <c r="A7967" s="169">
        <v>72904</v>
      </c>
      <c r="B7967" s="170" t="s">
        <v>5747</v>
      </c>
      <c r="C7967" s="170" t="s">
        <v>263</v>
      </c>
      <c r="D7967" s="170" t="s">
        <v>332</v>
      </c>
      <c r="E7967" s="170">
        <v>30000</v>
      </c>
      <c r="F7967" s="170">
        <v>1</v>
      </c>
      <c r="G7967" s="171">
        <v>6.9</v>
      </c>
      <c r="H7967" s="170" t="s">
        <v>1053</v>
      </c>
      <c r="I7967" s="171">
        <v>279.07</v>
      </c>
      <c r="J7967" s="169">
        <v>1</v>
      </c>
      <c r="K7967" s="154" cm="1">
        <f t="array" ref="K7967">ROUND(
IF(C7967="Beer",
SUM(LOOKUP(2,1/(SRP!$B$8:$B$10&lt;=E7967)/(SRP!$C$8:$C$10&gt;=E7967),SRP!$D$8:$D$10)*(G7967/100)*(E7967/1000)),
IF(C7967="Spirits",
SUM(LOOKUP(2,1/(SRP!$B$2:$B$7&lt;=E7967)/(SRP!$C$2:$C$7&gt;=E7967),SRP!$D$2:$D$7)*(G7967/100)*(E7967/1000)),
IF(AND(C7967="Wine",D7967="Fortified Wines"),
SUM(LOOKUP(2,1/(SRP!$B$26:$B$29&lt;=E7967)/(SRP!$C$26:$C$29&gt;=E7967),SRP!$D$26:$D$29)*(G7967/100)*(E7967/1000)),
IF(C7967="Wine",
SUM(LOOKUP(2,1/(SRP!$B$21:$B$25&lt;=E7967)/(SRP!$C$21:$C$25&gt;=E7967),SRP!$D$21:$D$25)*(G7967/100)*(E7967/1000)),
IF(AND(C7967="Ready to Drink",D7967="RTD-One Pour Cocktail&gt;7%&lt;=14.5"),
SUM(LOOKUP(2,1/(SRP!$B$16:$B$20&lt;=E7967)/(SRP!$C$16:$C$20&gt;=E7967),SRP!$D$16:$D$20)*(G7967/100)*(E7967/1000)),
IF(C7967="Ready to Drink",
SUM(LOOKUP(2,1/(SRP!$B$11:$B$15&lt;=E7967)/(SRP!$C$11:$C$15&gt;=E7967),SRP!$D$11:$D$15)*(G7967/100)*(E7967/1000)),
0)))))),2)</f>
        <v>161.6</v>
      </c>
      <c r="L7967" s="173" t="str">
        <f t="shared" si="124"/>
        <v>Ready to Drink30000</v>
      </c>
      <c r="M7967" s="154" t="e">
        <f>VLOOKUP(L7967,'Slope %'!C:D,2,0)</f>
        <v>#N/A</v>
      </c>
    </row>
    <row r="7968" spans="1:13" x14ac:dyDescent="0.25">
      <c r="A7968" s="169">
        <v>72904</v>
      </c>
      <c r="B7968" s="170" t="s">
        <v>5747</v>
      </c>
      <c r="C7968" s="170" t="s">
        <v>263</v>
      </c>
      <c r="D7968" s="170" t="s">
        <v>332</v>
      </c>
      <c r="E7968" s="170">
        <v>30000</v>
      </c>
      <c r="F7968" s="170">
        <v>1</v>
      </c>
      <c r="G7968" s="171">
        <v>6.9</v>
      </c>
      <c r="H7968" s="170" t="s">
        <v>1053</v>
      </c>
      <c r="I7968" s="171">
        <v>279.07</v>
      </c>
      <c r="J7968" s="169">
        <v>1</v>
      </c>
      <c r="K7968" s="154" cm="1">
        <f t="array" ref="K7968">ROUND(
IF(C7968="Beer",
SUM(LOOKUP(2,1/(SRP!$B$8:$B$10&lt;=E7968)/(SRP!$C$8:$C$10&gt;=E7968),SRP!$D$8:$D$10)*(G7968/100)*(E7968/1000)),
IF(C7968="Spirits",
SUM(LOOKUP(2,1/(SRP!$B$2:$B$7&lt;=E7968)/(SRP!$C$2:$C$7&gt;=E7968),SRP!$D$2:$D$7)*(G7968/100)*(E7968/1000)),
IF(AND(C7968="Wine",D7968="Fortified Wines"),
SUM(LOOKUP(2,1/(SRP!$B$26:$B$29&lt;=E7968)/(SRP!$C$26:$C$29&gt;=E7968),SRP!$D$26:$D$29)*(G7968/100)*(E7968/1000)),
IF(C7968="Wine",
SUM(LOOKUP(2,1/(SRP!$B$21:$B$25&lt;=E7968)/(SRP!$C$21:$C$25&gt;=E7968),SRP!$D$21:$D$25)*(G7968/100)*(E7968/1000)),
IF(AND(C7968="Ready to Drink",D7968="RTD-One Pour Cocktail&gt;7%&lt;=14.5"),
SUM(LOOKUP(2,1/(SRP!$B$16:$B$20&lt;=E7968)/(SRP!$C$16:$C$20&gt;=E7968),SRP!$D$16:$D$20)*(G7968/100)*(E7968/1000)),
IF(C7968="Ready to Drink",
SUM(LOOKUP(2,1/(SRP!$B$11:$B$15&lt;=E7968)/(SRP!$C$11:$C$15&gt;=E7968),SRP!$D$11:$D$15)*(G7968/100)*(E7968/1000)),
0)))))),2)</f>
        <v>161.6</v>
      </c>
      <c r="L7968" s="173" t="str">
        <f t="shared" si="124"/>
        <v>Ready to Drink30000</v>
      </c>
      <c r="M7968" s="154" t="e">
        <f>VLOOKUP(L7968,'Slope %'!C:D,2,0)</f>
        <v>#N/A</v>
      </c>
    </row>
    <row r="7969" spans="1:13" x14ac:dyDescent="0.25">
      <c r="A7969" s="169">
        <v>72907</v>
      </c>
      <c r="B7969" s="170" t="s">
        <v>5748</v>
      </c>
      <c r="C7969" s="170" t="s">
        <v>263</v>
      </c>
      <c r="D7969" s="170" t="s">
        <v>264</v>
      </c>
      <c r="E7969" s="170">
        <v>30000</v>
      </c>
      <c r="F7969" s="170">
        <v>1</v>
      </c>
      <c r="G7969" s="171">
        <v>6.9</v>
      </c>
      <c r="H7969" s="170" t="s">
        <v>1053</v>
      </c>
      <c r="I7969" s="171">
        <v>279.07</v>
      </c>
      <c r="J7969" s="169">
        <v>1</v>
      </c>
      <c r="K7969" s="154" cm="1">
        <f t="array" ref="K7969">ROUND(
IF(C7969="Beer",
SUM(LOOKUP(2,1/(SRP!$B$8:$B$10&lt;=E7969)/(SRP!$C$8:$C$10&gt;=E7969),SRP!$D$8:$D$10)*(G7969/100)*(E7969/1000)),
IF(C7969="Spirits",
SUM(LOOKUP(2,1/(SRP!$B$2:$B$7&lt;=E7969)/(SRP!$C$2:$C$7&gt;=E7969),SRP!$D$2:$D$7)*(G7969/100)*(E7969/1000)),
IF(AND(C7969="Wine",D7969="Fortified Wines"),
SUM(LOOKUP(2,1/(SRP!$B$26:$B$29&lt;=E7969)/(SRP!$C$26:$C$29&gt;=E7969),SRP!$D$26:$D$29)*(G7969/100)*(E7969/1000)),
IF(C7969="Wine",
SUM(LOOKUP(2,1/(SRP!$B$21:$B$25&lt;=E7969)/(SRP!$C$21:$C$25&gt;=E7969),SRP!$D$21:$D$25)*(G7969/100)*(E7969/1000)),
IF(AND(C7969="Ready to Drink",D7969="RTD-One Pour Cocktail&gt;7%&lt;=14.5"),
SUM(LOOKUP(2,1/(SRP!$B$16:$B$20&lt;=E7969)/(SRP!$C$16:$C$20&gt;=E7969),SRP!$D$16:$D$20)*(G7969/100)*(E7969/1000)),
IF(C7969="Ready to Drink",
SUM(LOOKUP(2,1/(SRP!$B$11:$B$15&lt;=E7969)/(SRP!$C$11:$C$15&gt;=E7969),SRP!$D$11:$D$15)*(G7969/100)*(E7969/1000)),
0)))))),2)</f>
        <v>161.6</v>
      </c>
      <c r="L7969" s="173" t="str">
        <f t="shared" si="124"/>
        <v>Ready to Drink30000</v>
      </c>
      <c r="M7969" s="154" t="e">
        <f>VLOOKUP(L7969,'Slope %'!C:D,2,0)</f>
        <v>#N/A</v>
      </c>
    </row>
    <row r="7970" spans="1:13" x14ac:dyDescent="0.25">
      <c r="A7970" s="169">
        <v>72907</v>
      </c>
      <c r="B7970" s="170" t="s">
        <v>5748</v>
      </c>
      <c r="C7970" s="170" t="s">
        <v>263</v>
      </c>
      <c r="D7970" s="170" t="s">
        <v>264</v>
      </c>
      <c r="E7970" s="170">
        <v>30000</v>
      </c>
      <c r="F7970" s="170">
        <v>1</v>
      </c>
      <c r="G7970" s="171">
        <v>6.9</v>
      </c>
      <c r="H7970" s="170" t="s">
        <v>1053</v>
      </c>
      <c r="I7970" s="171">
        <v>279.07</v>
      </c>
      <c r="J7970" s="169">
        <v>1</v>
      </c>
      <c r="K7970" s="154" cm="1">
        <f t="array" ref="K7970">ROUND(
IF(C7970="Beer",
SUM(LOOKUP(2,1/(SRP!$B$8:$B$10&lt;=E7970)/(SRP!$C$8:$C$10&gt;=E7970),SRP!$D$8:$D$10)*(G7970/100)*(E7970/1000)),
IF(C7970="Spirits",
SUM(LOOKUP(2,1/(SRP!$B$2:$B$7&lt;=E7970)/(SRP!$C$2:$C$7&gt;=E7970),SRP!$D$2:$D$7)*(G7970/100)*(E7970/1000)),
IF(AND(C7970="Wine",D7970="Fortified Wines"),
SUM(LOOKUP(2,1/(SRP!$B$26:$B$29&lt;=E7970)/(SRP!$C$26:$C$29&gt;=E7970),SRP!$D$26:$D$29)*(G7970/100)*(E7970/1000)),
IF(C7970="Wine",
SUM(LOOKUP(2,1/(SRP!$B$21:$B$25&lt;=E7970)/(SRP!$C$21:$C$25&gt;=E7970),SRP!$D$21:$D$25)*(G7970/100)*(E7970/1000)),
IF(AND(C7970="Ready to Drink",D7970="RTD-One Pour Cocktail&gt;7%&lt;=14.5"),
SUM(LOOKUP(2,1/(SRP!$B$16:$B$20&lt;=E7970)/(SRP!$C$16:$C$20&gt;=E7970),SRP!$D$16:$D$20)*(G7970/100)*(E7970/1000)),
IF(C7970="Ready to Drink",
SUM(LOOKUP(2,1/(SRP!$B$11:$B$15&lt;=E7970)/(SRP!$C$11:$C$15&gt;=E7970),SRP!$D$11:$D$15)*(G7970/100)*(E7970/1000)),
0)))))),2)</f>
        <v>161.6</v>
      </c>
      <c r="L7970" s="173" t="str">
        <f t="shared" si="124"/>
        <v>Ready to Drink30000</v>
      </c>
      <c r="M7970" s="154" t="e">
        <f>VLOOKUP(L7970,'Slope %'!C:D,2,0)</f>
        <v>#N/A</v>
      </c>
    </row>
    <row r="7971" spans="1:13" x14ac:dyDescent="0.25">
      <c r="A7971" s="169">
        <v>72913</v>
      </c>
      <c r="B7971" s="170" t="s">
        <v>5749</v>
      </c>
      <c r="C7971" s="170" t="s">
        <v>24</v>
      </c>
      <c r="D7971" s="170" t="s">
        <v>879</v>
      </c>
      <c r="E7971" s="170">
        <v>375</v>
      </c>
      <c r="F7971" s="170">
        <v>12</v>
      </c>
      <c r="G7971" s="171">
        <v>11</v>
      </c>
      <c r="H7971" s="170" t="s">
        <v>4771</v>
      </c>
      <c r="I7971" s="171">
        <v>36</v>
      </c>
      <c r="J7971" s="169">
        <v>1</v>
      </c>
      <c r="K7971" s="154" cm="1">
        <f t="array" ref="K7971">ROUND(
IF(C7971="Beer",
SUM(LOOKUP(2,1/(SRP!$B$8:$B$10&lt;=E7971)/(SRP!$C$8:$C$10&gt;=E7971),SRP!$D$8:$D$10)*(G7971/100)*(E7971/1000)),
IF(C7971="Spirits",
SUM(LOOKUP(2,1/(SRP!$B$2:$B$7&lt;=E7971)/(SRP!$C$2:$C$7&gt;=E7971),SRP!$D$2:$D$7)*(G7971/100)*(E7971/1000)),
IF(AND(C7971="Wine",D7971="Fortified Wines"),
SUM(LOOKUP(2,1/(SRP!$B$26:$B$29&lt;=E7971)/(SRP!$C$26:$C$29&gt;=E7971),SRP!$D$26:$D$29)*(G7971/100)*(E7971/1000)),
IF(C7971="Wine",
SUM(LOOKUP(2,1/(SRP!$B$21:$B$25&lt;=E7971)/(SRP!$C$21:$C$25&gt;=E7971),SRP!$D$21:$D$25)*(G7971/100)*(E7971/1000)),
IF(AND(C7971="Ready to Drink",D7971="RTD-One Pour Cocktail&gt;7%&lt;=14.5"),
SUM(LOOKUP(2,1/(SRP!$B$16:$B$20&lt;=E7971)/(SRP!$C$16:$C$20&gt;=E7971),SRP!$D$16:$D$20)*(G7971/100)*(E7971/1000)),
IF(C7971="Ready to Drink",
SUM(LOOKUP(2,1/(SRP!$B$11:$B$15&lt;=E7971)/(SRP!$C$11:$C$15&gt;=E7971),SRP!$D$11:$D$15)*(G7971/100)*(E7971/1000)),
0)))))),2)</f>
        <v>3.41</v>
      </c>
      <c r="L7971" s="173" t="str">
        <f t="shared" si="124"/>
        <v>Wine375</v>
      </c>
      <c r="M7971" s="154">
        <f>VLOOKUP(L7971,'Slope %'!C:D,2,0)</f>
        <v>0.12</v>
      </c>
    </row>
    <row r="7972" spans="1:13" x14ac:dyDescent="0.25">
      <c r="A7972" s="169">
        <v>72918</v>
      </c>
      <c r="B7972" s="170" t="s">
        <v>5750</v>
      </c>
      <c r="C7972" s="170" t="s">
        <v>24</v>
      </c>
      <c r="D7972" s="170" t="s">
        <v>109</v>
      </c>
      <c r="E7972" s="170">
        <v>375</v>
      </c>
      <c r="F7972" s="170">
        <v>12</v>
      </c>
      <c r="G7972" s="171">
        <v>9.6</v>
      </c>
      <c r="H7972" s="170" t="s">
        <v>415</v>
      </c>
      <c r="I7972" s="171">
        <v>50.99</v>
      </c>
      <c r="J7972" s="169">
        <v>1</v>
      </c>
      <c r="K7972" s="154" cm="1">
        <f t="array" ref="K7972">ROUND(
IF(C7972="Beer",
SUM(LOOKUP(2,1/(SRP!$B$8:$B$10&lt;=E7972)/(SRP!$C$8:$C$10&gt;=E7972),SRP!$D$8:$D$10)*(G7972/100)*(E7972/1000)),
IF(C7972="Spirits",
SUM(LOOKUP(2,1/(SRP!$B$2:$B$7&lt;=E7972)/(SRP!$C$2:$C$7&gt;=E7972),SRP!$D$2:$D$7)*(G7972/100)*(E7972/1000)),
IF(AND(C7972="Wine",D7972="Fortified Wines"),
SUM(LOOKUP(2,1/(SRP!$B$26:$B$29&lt;=E7972)/(SRP!$C$26:$C$29&gt;=E7972),SRP!$D$26:$D$29)*(G7972/100)*(E7972/1000)),
IF(C7972="Wine",
SUM(LOOKUP(2,1/(SRP!$B$21:$B$25&lt;=E7972)/(SRP!$C$21:$C$25&gt;=E7972),SRP!$D$21:$D$25)*(G7972/100)*(E7972/1000)),
IF(AND(C7972="Ready to Drink",D7972="RTD-One Pour Cocktail&gt;7%&lt;=14.5"),
SUM(LOOKUP(2,1/(SRP!$B$16:$B$20&lt;=E7972)/(SRP!$C$16:$C$20&gt;=E7972),SRP!$D$16:$D$20)*(G7972/100)*(E7972/1000)),
IF(C7972="Ready to Drink",
SUM(LOOKUP(2,1/(SRP!$B$11:$B$15&lt;=E7972)/(SRP!$C$11:$C$15&gt;=E7972),SRP!$D$11:$D$15)*(G7972/100)*(E7972/1000)),
0)))))),2)</f>
        <v>2.98</v>
      </c>
      <c r="L7972" s="173" t="str">
        <f t="shared" si="124"/>
        <v>Wine375</v>
      </c>
      <c r="M7972" s="154">
        <f>VLOOKUP(L7972,'Slope %'!C:D,2,0)</f>
        <v>0.12</v>
      </c>
    </row>
    <row r="7973" spans="1:13" x14ac:dyDescent="0.25">
      <c r="A7973" s="169">
        <v>72925</v>
      </c>
      <c r="B7973" s="170" t="s">
        <v>5751</v>
      </c>
      <c r="C7973" s="170" t="s">
        <v>24</v>
      </c>
      <c r="D7973" s="170" t="s">
        <v>34</v>
      </c>
      <c r="E7973" s="170">
        <v>750</v>
      </c>
      <c r="F7973" s="170">
        <v>6</v>
      </c>
      <c r="G7973" s="171">
        <v>15.5</v>
      </c>
      <c r="H7973" s="170" t="s">
        <v>32</v>
      </c>
      <c r="I7973" s="171">
        <v>94.99</v>
      </c>
      <c r="J7973" s="169">
        <v>1</v>
      </c>
      <c r="K7973" s="154" cm="1">
        <f t="array" ref="K7973">ROUND(
IF(C7973="Beer",
SUM(LOOKUP(2,1/(SRP!$B$8:$B$10&lt;=E7973)/(SRP!$C$8:$C$10&gt;=E7973),SRP!$D$8:$D$10)*(G7973/100)*(E7973/1000)),
IF(C7973="Spirits",
SUM(LOOKUP(2,1/(SRP!$B$2:$B$7&lt;=E7973)/(SRP!$C$2:$C$7&gt;=E7973),SRP!$D$2:$D$7)*(G7973/100)*(E7973/1000)),
IF(AND(C7973="Wine",D7973="Fortified Wines"),
SUM(LOOKUP(2,1/(SRP!$B$26:$B$29&lt;=E7973)/(SRP!$C$26:$C$29&gt;=E7973),SRP!$D$26:$D$29)*(G7973/100)*(E7973/1000)),
IF(C7973="Wine",
SUM(LOOKUP(2,1/(SRP!$B$21:$B$25&lt;=E7973)/(SRP!$C$21:$C$25&gt;=E7973),SRP!$D$21:$D$25)*(G7973/100)*(E7973/1000)),
IF(AND(C7973="Ready to Drink",D7973="RTD-One Pour Cocktail&gt;7%&lt;=14.5"),
SUM(LOOKUP(2,1/(SRP!$B$16:$B$20&lt;=E7973)/(SRP!$C$16:$C$20&gt;=E7973),SRP!$D$16:$D$20)*(G7973/100)*(E7973/1000)),
IF(C7973="Ready to Drink",
SUM(LOOKUP(2,1/(SRP!$B$11:$B$15&lt;=E7973)/(SRP!$C$11:$C$15&gt;=E7973),SRP!$D$11:$D$15)*(G7973/100)*(E7973/1000)),
0)))))),2)</f>
        <v>9.08</v>
      </c>
      <c r="L7973" s="173" t="str">
        <f t="shared" si="124"/>
        <v>Wine750</v>
      </c>
      <c r="M7973" s="154">
        <f>VLOOKUP(L7973,'Slope %'!C:D,2,0)</f>
        <v>0.1</v>
      </c>
    </row>
    <row r="7974" spans="1:13" x14ac:dyDescent="0.25">
      <c r="A7974" s="169">
        <v>72989</v>
      </c>
      <c r="B7974" s="170" t="s">
        <v>5752</v>
      </c>
      <c r="C7974" s="170" t="s">
        <v>24</v>
      </c>
      <c r="D7974" s="170" t="s">
        <v>127</v>
      </c>
      <c r="E7974" s="170">
        <v>750</v>
      </c>
      <c r="F7974" s="170">
        <v>12</v>
      </c>
      <c r="G7974" s="171">
        <v>15.5</v>
      </c>
      <c r="H7974" s="170" t="s">
        <v>5739</v>
      </c>
      <c r="I7974" s="171">
        <v>103.82</v>
      </c>
      <c r="J7974" s="169">
        <v>1</v>
      </c>
      <c r="K7974" s="154" cm="1">
        <f t="array" ref="K7974">ROUND(
IF(C7974="Beer",
SUM(LOOKUP(2,1/(SRP!$B$8:$B$10&lt;=E7974)/(SRP!$C$8:$C$10&gt;=E7974),SRP!$D$8:$D$10)*(G7974/100)*(E7974/1000)),
IF(C7974="Spirits",
SUM(LOOKUP(2,1/(SRP!$B$2:$B$7&lt;=E7974)/(SRP!$C$2:$C$7&gt;=E7974),SRP!$D$2:$D$7)*(G7974/100)*(E7974/1000)),
IF(AND(C7974="Wine",D7974="Fortified Wines"),
SUM(LOOKUP(2,1/(SRP!$B$26:$B$29&lt;=E7974)/(SRP!$C$26:$C$29&gt;=E7974),SRP!$D$26:$D$29)*(G7974/100)*(E7974/1000)),
IF(C7974="Wine",
SUM(LOOKUP(2,1/(SRP!$B$21:$B$25&lt;=E7974)/(SRP!$C$21:$C$25&gt;=E7974),SRP!$D$21:$D$25)*(G7974/100)*(E7974/1000)),
IF(AND(C7974="Ready to Drink",D7974="RTD-One Pour Cocktail&gt;7%&lt;=14.5"),
SUM(LOOKUP(2,1/(SRP!$B$16:$B$20&lt;=E7974)/(SRP!$C$16:$C$20&gt;=E7974),SRP!$D$16:$D$20)*(G7974/100)*(E7974/1000)),
IF(C7974="Ready to Drink",
SUM(LOOKUP(2,1/(SRP!$B$11:$B$15&lt;=E7974)/(SRP!$C$11:$C$15&gt;=E7974),SRP!$D$11:$D$15)*(G7974/100)*(E7974/1000)),
0)))))),2)</f>
        <v>9.08</v>
      </c>
      <c r="L7974" s="173" t="str">
        <f t="shared" si="124"/>
        <v>Wine750</v>
      </c>
      <c r="M7974" s="154">
        <f>VLOOKUP(L7974,'Slope %'!C:D,2,0)</f>
        <v>0.1</v>
      </c>
    </row>
    <row r="7975" spans="1:13" x14ac:dyDescent="0.25">
      <c r="A7975" s="169">
        <v>73004</v>
      </c>
      <c r="B7975" s="170" t="s">
        <v>5753</v>
      </c>
      <c r="C7975" s="170" t="s">
        <v>24</v>
      </c>
      <c r="D7975" s="170" t="s">
        <v>34</v>
      </c>
      <c r="E7975" s="170">
        <v>750</v>
      </c>
      <c r="F7975" s="170">
        <v>6</v>
      </c>
      <c r="G7975" s="171">
        <v>12.5</v>
      </c>
      <c r="H7975" s="170" t="s">
        <v>415</v>
      </c>
      <c r="I7975" s="171">
        <v>18.989999999999998</v>
      </c>
      <c r="J7975" s="169">
        <v>1</v>
      </c>
      <c r="K7975" s="154" cm="1">
        <f t="array" ref="K7975">ROUND(
IF(C7975="Beer",
SUM(LOOKUP(2,1/(SRP!$B$8:$B$10&lt;=E7975)/(SRP!$C$8:$C$10&gt;=E7975),SRP!$D$8:$D$10)*(G7975/100)*(E7975/1000)),
IF(C7975="Spirits",
SUM(LOOKUP(2,1/(SRP!$B$2:$B$7&lt;=E7975)/(SRP!$C$2:$C$7&gt;=E7975),SRP!$D$2:$D$7)*(G7975/100)*(E7975/1000)),
IF(AND(C7975="Wine",D7975="Fortified Wines"),
SUM(LOOKUP(2,1/(SRP!$B$26:$B$29&lt;=E7975)/(SRP!$C$26:$C$29&gt;=E7975),SRP!$D$26:$D$29)*(G7975/100)*(E7975/1000)),
IF(C7975="Wine",
SUM(LOOKUP(2,1/(SRP!$B$21:$B$25&lt;=E7975)/(SRP!$C$21:$C$25&gt;=E7975),SRP!$D$21:$D$25)*(G7975/100)*(E7975/1000)),
IF(AND(C7975="Ready to Drink",D7975="RTD-One Pour Cocktail&gt;7%&lt;=14.5"),
SUM(LOOKUP(2,1/(SRP!$B$16:$B$20&lt;=E7975)/(SRP!$C$16:$C$20&gt;=E7975),SRP!$D$16:$D$20)*(G7975/100)*(E7975/1000)),
IF(C7975="Ready to Drink",
SUM(LOOKUP(2,1/(SRP!$B$11:$B$15&lt;=E7975)/(SRP!$C$11:$C$15&gt;=E7975),SRP!$D$11:$D$15)*(G7975/100)*(E7975/1000)),
0)))))),2)</f>
        <v>7.32</v>
      </c>
      <c r="L7975" s="173" t="str">
        <f t="shared" si="124"/>
        <v>Wine750</v>
      </c>
      <c r="M7975" s="154">
        <f>VLOOKUP(L7975,'Slope %'!C:D,2,0)</f>
        <v>0.1</v>
      </c>
    </row>
    <row r="7976" spans="1:13" x14ac:dyDescent="0.25">
      <c r="A7976" s="169">
        <v>73018</v>
      </c>
      <c r="B7976" s="170" t="s">
        <v>5754</v>
      </c>
      <c r="C7976" s="170" t="s">
        <v>11</v>
      </c>
      <c r="D7976" s="170" t="s">
        <v>303</v>
      </c>
      <c r="E7976" s="170">
        <v>473</v>
      </c>
      <c r="F7976" s="170">
        <v>24</v>
      </c>
      <c r="G7976" s="171">
        <v>6.7</v>
      </c>
      <c r="H7976" s="170" t="s">
        <v>1053</v>
      </c>
      <c r="I7976" s="171">
        <v>4.8899999999999997</v>
      </c>
      <c r="J7976" s="169">
        <v>1</v>
      </c>
      <c r="K7976" s="154" cm="1">
        <f t="array" ref="K7976">ROUND(
IF(C7976="Beer",
SUM(LOOKUP(2,1/(SRP!$B$8:$B$10&lt;=E7976)/(SRP!$C$8:$C$10&gt;=E7976),SRP!$D$8:$D$10)*(G7976/100)*(E7976/1000)),
IF(C7976="Spirits",
SUM(LOOKUP(2,1/(SRP!$B$2:$B$7&lt;=E7976)/(SRP!$C$2:$C$7&gt;=E7976),SRP!$D$2:$D$7)*(G7976/100)*(E7976/1000)),
IF(AND(C7976="Wine",D7976="Fortified Wines"),
SUM(LOOKUP(2,1/(SRP!$B$26:$B$29&lt;=E7976)/(SRP!$C$26:$C$29&gt;=E7976),SRP!$D$26:$D$29)*(G7976/100)*(E7976/1000)),
IF(C7976="Wine",
SUM(LOOKUP(2,1/(SRP!$B$21:$B$25&lt;=E7976)/(SRP!$C$21:$C$25&gt;=E7976),SRP!$D$21:$D$25)*(G7976/100)*(E7976/1000)),
IF(AND(C7976="Ready to Drink",D7976="RTD-One Pour Cocktail&gt;7%&lt;=14.5"),
SUM(LOOKUP(2,1/(SRP!$B$16:$B$20&lt;=E7976)/(SRP!$C$16:$C$20&gt;=E7976),SRP!$D$16:$D$20)*(G7976/100)*(E7976/1000)),
IF(C7976="Ready to Drink",
SUM(LOOKUP(2,1/(SRP!$B$11:$B$15&lt;=E7976)/(SRP!$C$11:$C$15&gt;=E7976),SRP!$D$11:$D$15)*(G7976/100)*(E7976/1000)),
0)))))),2)</f>
        <v>2.4700000000000002</v>
      </c>
      <c r="L7976" s="173" t="str">
        <f t="shared" si="124"/>
        <v>Beer473</v>
      </c>
      <c r="M7976" s="154">
        <f>VLOOKUP(L7976,'Slope %'!C:D,2,0)</f>
        <v>0.12</v>
      </c>
    </row>
    <row r="7977" spans="1:13" x14ac:dyDescent="0.25">
      <c r="A7977" s="169">
        <v>73018</v>
      </c>
      <c r="B7977" s="170" t="s">
        <v>5754</v>
      </c>
      <c r="C7977" s="170" t="s">
        <v>11</v>
      </c>
      <c r="D7977" s="170" t="s">
        <v>303</v>
      </c>
      <c r="E7977" s="170">
        <v>473</v>
      </c>
      <c r="F7977" s="170">
        <v>24</v>
      </c>
      <c r="G7977" s="171">
        <v>6.7</v>
      </c>
      <c r="H7977" s="170" t="s">
        <v>1053</v>
      </c>
      <c r="I7977" s="171">
        <v>4.8899999999999997</v>
      </c>
      <c r="J7977" s="169">
        <v>1</v>
      </c>
      <c r="K7977" s="154" cm="1">
        <f t="array" ref="K7977">ROUND(
IF(C7977="Beer",
SUM(LOOKUP(2,1/(SRP!$B$8:$B$10&lt;=E7977)/(SRP!$C$8:$C$10&gt;=E7977),SRP!$D$8:$D$10)*(G7977/100)*(E7977/1000)),
IF(C7977="Spirits",
SUM(LOOKUP(2,1/(SRP!$B$2:$B$7&lt;=E7977)/(SRP!$C$2:$C$7&gt;=E7977),SRP!$D$2:$D$7)*(G7977/100)*(E7977/1000)),
IF(AND(C7977="Wine",D7977="Fortified Wines"),
SUM(LOOKUP(2,1/(SRP!$B$26:$B$29&lt;=E7977)/(SRP!$C$26:$C$29&gt;=E7977),SRP!$D$26:$D$29)*(G7977/100)*(E7977/1000)),
IF(C7977="Wine",
SUM(LOOKUP(2,1/(SRP!$B$21:$B$25&lt;=E7977)/(SRP!$C$21:$C$25&gt;=E7977),SRP!$D$21:$D$25)*(G7977/100)*(E7977/1000)),
IF(AND(C7977="Ready to Drink",D7977="RTD-One Pour Cocktail&gt;7%&lt;=14.5"),
SUM(LOOKUP(2,1/(SRP!$B$16:$B$20&lt;=E7977)/(SRP!$C$16:$C$20&gt;=E7977),SRP!$D$16:$D$20)*(G7977/100)*(E7977/1000)),
IF(C7977="Ready to Drink",
SUM(LOOKUP(2,1/(SRP!$B$11:$B$15&lt;=E7977)/(SRP!$C$11:$C$15&gt;=E7977),SRP!$D$11:$D$15)*(G7977/100)*(E7977/1000)),
0)))))),2)</f>
        <v>2.4700000000000002</v>
      </c>
      <c r="L7977" s="173" t="str">
        <f t="shared" si="124"/>
        <v>Beer473</v>
      </c>
      <c r="M7977" s="154">
        <f>VLOOKUP(L7977,'Slope %'!C:D,2,0)</f>
        <v>0.12</v>
      </c>
    </row>
    <row r="7978" spans="1:13" x14ac:dyDescent="0.25">
      <c r="A7978" s="169">
        <v>73027</v>
      </c>
      <c r="B7978" s="170" t="s">
        <v>5755</v>
      </c>
      <c r="C7978" s="170" t="s">
        <v>11</v>
      </c>
      <c r="D7978" s="170" t="s">
        <v>303</v>
      </c>
      <c r="E7978" s="170">
        <v>473</v>
      </c>
      <c r="F7978" s="170">
        <v>24</v>
      </c>
      <c r="G7978" s="171">
        <v>8</v>
      </c>
      <c r="H7978" s="170" t="s">
        <v>1053</v>
      </c>
      <c r="I7978" s="171">
        <v>4.25</v>
      </c>
      <c r="J7978" s="169">
        <v>1</v>
      </c>
      <c r="K7978" s="154" cm="1">
        <f t="array" ref="K7978">ROUND(
IF(C7978="Beer",
SUM(LOOKUP(2,1/(SRP!$B$8:$B$10&lt;=E7978)/(SRP!$C$8:$C$10&gt;=E7978),SRP!$D$8:$D$10)*(G7978/100)*(E7978/1000)),
IF(C7978="Spirits",
SUM(LOOKUP(2,1/(SRP!$B$2:$B$7&lt;=E7978)/(SRP!$C$2:$C$7&gt;=E7978),SRP!$D$2:$D$7)*(G7978/100)*(E7978/1000)),
IF(AND(C7978="Wine",D7978="Fortified Wines"),
SUM(LOOKUP(2,1/(SRP!$B$26:$B$29&lt;=E7978)/(SRP!$C$26:$C$29&gt;=E7978),SRP!$D$26:$D$29)*(G7978/100)*(E7978/1000)),
IF(C7978="Wine",
SUM(LOOKUP(2,1/(SRP!$B$21:$B$25&lt;=E7978)/(SRP!$C$21:$C$25&gt;=E7978),SRP!$D$21:$D$25)*(G7978/100)*(E7978/1000)),
IF(AND(C7978="Ready to Drink",D7978="RTD-One Pour Cocktail&gt;7%&lt;=14.5"),
SUM(LOOKUP(2,1/(SRP!$B$16:$B$20&lt;=E7978)/(SRP!$C$16:$C$20&gt;=E7978),SRP!$D$16:$D$20)*(G7978/100)*(E7978/1000)),
IF(C7978="Ready to Drink",
SUM(LOOKUP(2,1/(SRP!$B$11:$B$15&lt;=E7978)/(SRP!$C$11:$C$15&gt;=E7978),SRP!$D$11:$D$15)*(G7978/100)*(E7978/1000)),
0)))))),2)</f>
        <v>2.95</v>
      </c>
      <c r="L7978" s="173" t="str">
        <f t="shared" si="124"/>
        <v>Beer473</v>
      </c>
      <c r="M7978" s="154">
        <f>VLOOKUP(L7978,'Slope %'!C:D,2,0)</f>
        <v>0.12</v>
      </c>
    </row>
    <row r="7979" spans="1:13" x14ac:dyDescent="0.25">
      <c r="A7979" s="169">
        <v>73030</v>
      </c>
      <c r="B7979" s="170" t="s">
        <v>5756</v>
      </c>
      <c r="C7979" s="170" t="s">
        <v>15</v>
      </c>
      <c r="D7979" s="170" t="s">
        <v>669</v>
      </c>
      <c r="E7979" s="170">
        <v>500</v>
      </c>
      <c r="F7979" s="170">
        <v>12</v>
      </c>
      <c r="G7979" s="171">
        <v>33</v>
      </c>
      <c r="H7979" s="170" t="s">
        <v>22</v>
      </c>
      <c r="I7979" s="171">
        <v>26.99</v>
      </c>
      <c r="J7979" s="169">
        <v>10</v>
      </c>
      <c r="K7979" s="154" cm="1">
        <f t="array" ref="K7979">ROUND(
IF(C7979="Beer",
SUM(LOOKUP(2,1/(SRP!$B$8:$B$10&lt;=E7979)/(SRP!$C$8:$C$10&gt;=E7979),SRP!$D$8:$D$10)*(G7979/100)*(E7979/1000)),
IF(C7979="Spirits",
SUM(LOOKUP(2,1/(SRP!$B$2:$B$7&lt;=E7979)/(SRP!$C$2:$C$7&gt;=E7979),SRP!$D$2:$D$7)*(G7979/100)*(E7979/1000)),
IF(AND(C7979="Wine",D7979="Fortified Wines"),
SUM(LOOKUP(2,1/(SRP!$B$26:$B$29&lt;=E7979)/(SRP!$C$26:$C$29&gt;=E7979),SRP!$D$26:$D$29)*(G7979/100)*(E7979/1000)),
IF(C7979="Wine",
SUM(LOOKUP(2,1/(SRP!$B$21:$B$25&lt;=E7979)/(SRP!$C$21:$C$25&gt;=E7979),SRP!$D$21:$D$25)*(G7979/100)*(E7979/1000)),
IF(AND(C7979="Ready to Drink",D7979="RTD-One Pour Cocktail&gt;7%&lt;=14.5"),
SUM(LOOKUP(2,1/(SRP!$B$16:$B$20&lt;=E7979)/(SRP!$C$16:$C$20&gt;=E7979),SRP!$D$16:$D$20)*(G7979/100)*(E7979/1000)),
IF(C7979="Ready to Drink",
SUM(LOOKUP(2,1/(SRP!$B$11:$B$15&lt;=E7979)/(SRP!$C$11:$C$15&gt;=E7979),SRP!$D$11:$D$15)*(G7979/100)*(E7979/1000)),
0)))))),2)</f>
        <v>13.65</v>
      </c>
      <c r="L7979" s="173" t="str">
        <f t="shared" si="124"/>
        <v>Spirits500</v>
      </c>
      <c r="M7979" s="154">
        <f>VLOOKUP(L7979,'Slope %'!C:D,2,0)</f>
        <v>7.0000000000000007E-2</v>
      </c>
    </row>
    <row r="7980" spans="1:13" x14ac:dyDescent="0.25">
      <c r="A7980" s="169">
        <v>73032</v>
      </c>
      <c r="B7980" s="170" t="s">
        <v>5757</v>
      </c>
      <c r="C7980" s="170" t="s">
        <v>11</v>
      </c>
      <c r="D7980" s="170" t="s">
        <v>303</v>
      </c>
      <c r="E7980" s="170">
        <v>355</v>
      </c>
      <c r="F7980" s="170">
        <v>24</v>
      </c>
      <c r="G7980" s="171">
        <v>10</v>
      </c>
      <c r="H7980" s="170" t="s">
        <v>1362</v>
      </c>
      <c r="I7980" s="171">
        <v>5.28</v>
      </c>
      <c r="J7980" s="169">
        <v>1</v>
      </c>
      <c r="K7980" s="154" cm="1">
        <f t="array" ref="K7980">ROUND(
IF(C7980="Beer",
SUM(LOOKUP(2,1/(SRP!$B$8:$B$10&lt;=E7980)/(SRP!$C$8:$C$10&gt;=E7980),SRP!$D$8:$D$10)*(G7980/100)*(E7980/1000)),
IF(C7980="Spirits",
SUM(LOOKUP(2,1/(SRP!$B$2:$B$7&lt;=E7980)/(SRP!$C$2:$C$7&gt;=E7980),SRP!$D$2:$D$7)*(G7980/100)*(E7980/1000)),
IF(AND(C7980="Wine",D7980="Fortified Wines"),
SUM(LOOKUP(2,1/(SRP!$B$26:$B$29&lt;=E7980)/(SRP!$C$26:$C$29&gt;=E7980),SRP!$D$26:$D$29)*(G7980/100)*(E7980/1000)),
IF(C7980="Wine",
SUM(LOOKUP(2,1/(SRP!$B$21:$B$25&lt;=E7980)/(SRP!$C$21:$C$25&gt;=E7980),SRP!$D$21:$D$25)*(G7980/100)*(E7980/1000)),
IF(AND(C7980="Ready to Drink",D7980="RTD-One Pour Cocktail&gt;7%&lt;=14.5"),
SUM(LOOKUP(2,1/(SRP!$B$16:$B$20&lt;=E7980)/(SRP!$C$16:$C$20&gt;=E7980),SRP!$D$16:$D$20)*(G7980/100)*(E7980/1000)),
IF(C7980="Ready to Drink",
SUM(LOOKUP(2,1/(SRP!$B$11:$B$15&lt;=E7980)/(SRP!$C$11:$C$15&gt;=E7980),SRP!$D$11:$D$15)*(G7980/100)*(E7980/1000)),
0)))))),2)</f>
        <v>2.77</v>
      </c>
      <c r="L7980" s="173" t="str">
        <f t="shared" si="124"/>
        <v>Beer355</v>
      </c>
      <c r="M7980" s="154">
        <f>VLOOKUP(L7980,'Slope %'!C:D,2,0)</f>
        <v>0.12</v>
      </c>
    </row>
    <row r="7981" spans="1:13" x14ac:dyDescent="0.25">
      <c r="A7981" s="169">
        <v>73032</v>
      </c>
      <c r="B7981" s="170" t="s">
        <v>5757</v>
      </c>
      <c r="C7981" s="170" t="s">
        <v>11</v>
      </c>
      <c r="D7981" s="170" t="s">
        <v>303</v>
      </c>
      <c r="E7981" s="170">
        <v>355</v>
      </c>
      <c r="F7981" s="170">
        <v>24</v>
      </c>
      <c r="G7981" s="171">
        <v>10</v>
      </c>
      <c r="H7981" s="170" t="s">
        <v>1362</v>
      </c>
      <c r="I7981" s="171">
        <v>5.28</v>
      </c>
      <c r="J7981" s="169">
        <v>1</v>
      </c>
      <c r="K7981" s="154" cm="1">
        <f t="array" ref="K7981">ROUND(
IF(C7981="Beer",
SUM(LOOKUP(2,1/(SRP!$B$8:$B$10&lt;=E7981)/(SRP!$C$8:$C$10&gt;=E7981),SRP!$D$8:$D$10)*(G7981/100)*(E7981/1000)),
IF(C7981="Spirits",
SUM(LOOKUP(2,1/(SRP!$B$2:$B$7&lt;=E7981)/(SRP!$C$2:$C$7&gt;=E7981),SRP!$D$2:$D$7)*(G7981/100)*(E7981/1000)),
IF(AND(C7981="Wine",D7981="Fortified Wines"),
SUM(LOOKUP(2,1/(SRP!$B$26:$B$29&lt;=E7981)/(SRP!$C$26:$C$29&gt;=E7981),SRP!$D$26:$D$29)*(G7981/100)*(E7981/1000)),
IF(C7981="Wine",
SUM(LOOKUP(2,1/(SRP!$B$21:$B$25&lt;=E7981)/(SRP!$C$21:$C$25&gt;=E7981),SRP!$D$21:$D$25)*(G7981/100)*(E7981/1000)),
IF(AND(C7981="Ready to Drink",D7981="RTD-One Pour Cocktail&gt;7%&lt;=14.5"),
SUM(LOOKUP(2,1/(SRP!$B$16:$B$20&lt;=E7981)/(SRP!$C$16:$C$20&gt;=E7981),SRP!$D$16:$D$20)*(G7981/100)*(E7981/1000)),
IF(C7981="Ready to Drink",
SUM(LOOKUP(2,1/(SRP!$B$11:$B$15&lt;=E7981)/(SRP!$C$11:$C$15&gt;=E7981),SRP!$D$11:$D$15)*(G7981/100)*(E7981/1000)),
0)))))),2)</f>
        <v>2.77</v>
      </c>
      <c r="L7981" s="173" t="str">
        <f t="shared" si="124"/>
        <v>Beer355</v>
      </c>
      <c r="M7981" s="154">
        <f>VLOOKUP(L7981,'Slope %'!C:D,2,0)</f>
        <v>0.12</v>
      </c>
    </row>
    <row r="7982" spans="1:13" x14ac:dyDescent="0.25">
      <c r="A7982" s="169">
        <v>73076</v>
      </c>
      <c r="B7982" s="170" t="s">
        <v>5758</v>
      </c>
      <c r="C7982" s="170" t="s">
        <v>24</v>
      </c>
      <c r="D7982" s="170" t="s">
        <v>34</v>
      </c>
      <c r="E7982" s="170">
        <v>750</v>
      </c>
      <c r="F7982" s="170">
        <v>12</v>
      </c>
      <c r="G7982" s="171">
        <v>14</v>
      </c>
      <c r="H7982" s="170" t="s">
        <v>141</v>
      </c>
      <c r="I7982" s="171">
        <v>35.99</v>
      </c>
      <c r="J7982" s="169">
        <v>1</v>
      </c>
      <c r="K7982" s="154" cm="1">
        <f t="array" ref="K7982">ROUND(
IF(C7982="Beer",
SUM(LOOKUP(2,1/(SRP!$B$8:$B$10&lt;=E7982)/(SRP!$C$8:$C$10&gt;=E7982),SRP!$D$8:$D$10)*(G7982/100)*(E7982/1000)),
IF(C7982="Spirits",
SUM(LOOKUP(2,1/(SRP!$B$2:$B$7&lt;=E7982)/(SRP!$C$2:$C$7&gt;=E7982),SRP!$D$2:$D$7)*(G7982/100)*(E7982/1000)),
IF(AND(C7982="Wine",D7982="Fortified Wines"),
SUM(LOOKUP(2,1/(SRP!$B$26:$B$29&lt;=E7982)/(SRP!$C$26:$C$29&gt;=E7982),SRP!$D$26:$D$29)*(G7982/100)*(E7982/1000)),
IF(C7982="Wine",
SUM(LOOKUP(2,1/(SRP!$B$21:$B$25&lt;=E7982)/(SRP!$C$21:$C$25&gt;=E7982),SRP!$D$21:$D$25)*(G7982/100)*(E7982/1000)),
IF(AND(C7982="Ready to Drink",D7982="RTD-One Pour Cocktail&gt;7%&lt;=14.5"),
SUM(LOOKUP(2,1/(SRP!$B$16:$B$20&lt;=E7982)/(SRP!$C$16:$C$20&gt;=E7982),SRP!$D$16:$D$20)*(G7982/100)*(E7982/1000)),
IF(C7982="Ready to Drink",
SUM(LOOKUP(2,1/(SRP!$B$11:$B$15&lt;=E7982)/(SRP!$C$11:$C$15&gt;=E7982),SRP!$D$11:$D$15)*(G7982/100)*(E7982/1000)),
0)))))),2)</f>
        <v>8.1999999999999993</v>
      </c>
      <c r="L7982" s="173" t="str">
        <f t="shared" si="124"/>
        <v>Wine750</v>
      </c>
      <c r="M7982" s="154">
        <f>VLOOKUP(L7982,'Slope %'!C:D,2,0)</f>
        <v>0.1</v>
      </c>
    </row>
    <row r="7983" spans="1:13" x14ac:dyDescent="0.25">
      <c r="A7983" s="169">
        <v>73079</v>
      </c>
      <c r="B7983" s="170" t="s">
        <v>5759</v>
      </c>
      <c r="C7983" s="170" t="s">
        <v>24</v>
      </c>
      <c r="D7983" s="170" t="s">
        <v>58</v>
      </c>
      <c r="E7983" s="170">
        <v>750</v>
      </c>
      <c r="F7983" s="170">
        <v>6</v>
      </c>
      <c r="G7983" s="171">
        <v>13</v>
      </c>
      <c r="H7983" s="170" t="s">
        <v>86</v>
      </c>
      <c r="I7983" s="171">
        <v>61.38</v>
      </c>
      <c r="J7983" s="169">
        <v>1</v>
      </c>
      <c r="K7983" s="154" cm="1">
        <f t="array" ref="K7983">ROUND(
IF(C7983="Beer",
SUM(LOOKUP(2,1/(SRP!$B$8:$B$10&lt;=E7983)/(SRP!$C$8:$C$10&gt;=E7983),SRP!$D$8:$D$10)*(G7983/100)*(E7983/1000)),
IF(C7983="Spirits",
SUM(LOOKUP(2,1/(SRP!$B$2:$B$7&lt;=E7983)/(SRP!$C$2:$C$7&gt;=E7983),SRP!$D$2:$D$7)*(G7983/100)*(E7983/1000)),
IF(AND(C7983="Wine",D7983="Fortified Wines"),
SUM(LOOKUP(2,1/(SRP!$B$26:$B$29&lt;=E7983)/(SRP!$C$26:$C$29&gt;=E7983),SRP!$D$26:$D$29)*(G7983/100)*(E7983/1000)),
IF(C7983="Wine",
SUM(LOOKUP(2,1/(SRP!$B$21:$B$25&lt;=E7983)/(SRP!$C$21:$C$25&gt;=E7983),SRP!$D$21:$D$25)*(G7983/100)*(E7983/1000)),
IF(AND(C7983="Ready to Drink",D7983="RTD-One Pour Cocktail&gt;7%&lt;=14.5"),
SUM(LOOKUP(2,1/(SRP!$B$16:$B$20&lt;=E7983)/(SRP!$C$16:$C$20&gt;=E7983),SRP!$D$16:$D$20)*(G7983/100)*(E7983/1000)),
IF(C7983="Ready to Drink",
SUM(LOOKUP(2,1/(SRP!$B$11:$B$15&lt;=E7983)/(SRP!$C$11:$C$15&gt;=E7983),SRP!$D$11:$D$15)*(G7983/100)*(E7983/1000)),
0)))))),2)</f>
        <v>7.61</v>
      </c>
      <c r="L7983" s="173" t="str">
        <f t="shared" si="124"/>
        <v>Wine750</v>
      </c>
      <c r="M7983" s="154">
        <f>VLOOKUP(L7983,'Slope %'!C:D,2,0)</f>
        <v>0.1</v>
      </c>
    </row>
    <row r="7984" spans="1:13" x14ac:dyDescent="0.25">
      <c r="A7984" s="169">
        <v>73100</v>
      </c>
      <c r="B7984" s="170" t="s">
        <v>5760</v>
      </c>
      <c r="C7984" s="170" t="s">
        <v>15</v>
      </c>
      <c r="D7984" s="170" t="s">
        <v>49</v>
      </c>
      <c r="E7984" s="170">
        <v>750</v>
      </c>
      <c r="F7984" s="170">
        <v>12</v>
      </c>
      <c r="G7984" s="171">
        <v>25</v>
      </c>
      <c r="H7984" s="170" t="s">
        <v>783</v>
      </c>
      <c r="I7984" s="171">
        <v>24.99</v>
      </c>
      <c r="J7984" s="169">
        <v>1</v>
      </c>
      <c r="K7984" s="154" cm="1">
        <f t="array" ref="K7984">ROUND(
IF(C7984="Beer",
SUM(LOOKUP(2,1/(SRP!$B$8:$B$10&lt;=E7984)/(SRP!$C$8:$C$10&gt;=E7984),SRP!$D$8:$D$10)*(G7984/100)*(E7984/1000)),
IF(C7984="Spirits",
SUM(LOOKUP(2,1/(SRP!$B$2:$B$7&lt;=E7984)/(SRP!$C$2:$C$7&gt;=E7984),SRP!$D$2:$D$7)*(G7984/100)*(E7984/1000)),
IF(AND(C7984="Wine",D7984="Fortified Wines"),
SUM(LOOKUP(2,1/(SRP!$B$26:$B$29&lt;=E7984)/(SRP!$C$26:$C$29&gt;=E7984),SRP!$D$26:$D$29)*(G7984/100)*(E7984/1000)),
IF(C7984="Wine",
SUM(LOOKUP(2,1/(SRP!$B$21:$B$25&lt;=E7984)/(SRP!$C$21:$C$25&gt;=E7984),SRP!$D$21:$D$25)*(G7984/100)*(E7984/1000)),
IF(AND(C7984="Ready to Drink",D7984="RTD-One Pour Cocktail&gt;7%&lt;=14.5"),
SUM(LOOKUP(2,1/(SRP!$B$16:$B$20&lt;=E7984)/(SRP!$C$16:$C$20&gt;=E7984),SRP!$D$16:$D$20)*(G7984/100)*(E7984/1000)),
IF(C7984="Ready to Drink",
SUM(LOOKUP(2,1/(SRP!$B$11:$B$15&lt;=E7984)/(SRP!$C$11:$C$15&gt;=E7984),SRP!$D$11:$D$15)*(G7984/100)*(E7984/1000)),
0)))))),2)</f>
        <v>14.64</v>
      </c>
      <c r="L7984" s="173" t="str">
        <f t="shared" si="124"/>
        <v>Spirits750</v>
      </c>
      <c r="M7984" s="154">
        <f>VLOOKUP(L7984,'Slope %'!C:D,2,0)</f>
        <v>7.0000000000000007E-2</v>
      </c>
    </row>
    <row r="7985" spans="1:13" x14ac:dyDescent="0.25">
      <c r="A7985" s="169">
        <v>73101</v>
      </c>
      <c r="B7985" s="170" t="s">
        <v>5761</v>
      </c>
      <c r="C7985" s="170" t="s">
        <v>11</v>
      </c>
      <c r="D7985" s="170" t="s">
        <v>12</v>
      </c>
      <c r="E7985" s="170">
        <v>6390</v>
      </c>
      <c r="F7985" s="170">
        <v>1</v>
      </c>
      <c r="G7985" s="171">
        <v>5</v>
      </c>
      <c r="H7985" s="170" t="s">
        <v>13</v>
      </c>
      <c r="I7985" s="171">
        <v>28.99</v>
      </c>
      <c r="J7985" s="169">
        <v>18</v>
      </c>
      <c r="K7985" s="154" cm="1">
        <f t="array" ref="K7985">ROUND(
IF(C7985="Beer",
SUM(LOOKUP(2,1/(SRP!$B$8:$B$10&lt;=E7985)/(SRP!$C$8:$C$10&gt;=E7985),SRP!$D$8:$D$10)*(G7985/100)*(E7985/1000)),
IF(C7985="Spirits",
SUM(LOOKUP(2,1/(SRP!$B$2:$B$7&lt;=E7985)/(SRP!$C$2:$C$7&gt;=E7985),SRP!$D$2:$D$7)*(G7985/100)*(E7985/1000)),
IF(AND(C7985="Wine",D7985="Fortified Wines"),
SUM(LOOKUP(2,1/(SRP!$B$26:$B$29&lt;=E7985)/(SRP!$C$26:$C$29&gt;=E7985),SRP!$D$26:$D$29)*(G7985/100)*(E7985/1000)),
IF(C7985="Wine",
SUM(LOOKUP(2,1/(SRP!$B$21:$B$25&lt;=E7985)/(SRP!$C$21:$C$25&gt;=E7985),SRP!$D$21:$D$25)*(G7985/100)*(E7985/1000)),
IF(AND(C7985="Ready to Drink",D7985="RTD-One Pour Cocktail&gt;7%&lt;=14.5"),
SUM(LOOKUP(2,1/(SRP!$B$16:$B$20&lt;=E7985)/(SRP!$C$16:$C$20&gt;=E7985),SRP!$D$16:$D$20)*(G7985/100)*(E7985/1000)),
IF(C7985="Ready to Drink",
SUM(LOOKUP(2,1/(SRP!$B$11:$B$15&lt;=E7985)/(SRP!$C$11:$C$15&gt;=E7985),SRP!$D$11:$D$15)*(G7985/100)*(E7985/1000)),
0)))))),2)</f>
        <v>24.94</v>
      </c>
      <c r="L7985" s="173" t="str">
        <f t="shared" si="124"/>
        <v>Beer6390</v>
      </c>
      <c r="M7985" s="154">
        <f>VLOOKUP(L7985,'Slope %'!C:D,2,0)</f>
        <v>0.05</v>
      </c>
    </row>
    <row r="7986" spans="1:13" x14ac:dyDescent="0.25">
      <c r="A7986" s="169">
        <v>73101</v>
      </c>
      <c r="B7986" s="170" t="s">
        <v>5761</v>
      </c>
      <c r="C7986" s="170" t="s">
        <v>11</v>
      </c>
      <c r="D7986" s="170" t="s">
        <v>12</v>
      </c>
      <c r="E7986" s="170">
        <v>6390</v>
      </c>
      <c r="F7986" s="170">
        <v>1</v>
      </c>
      <c r="G7986" s="171">
        <v>5</v>
      </c>
      <c r="H7986" s="170" t="s">
        <v>13</v>
      </c>
      <c r="I7986" s="171">
        <v>28.99</v>
      </c>
      <c r="J7986" s="169">
        <v>18</v>
      </c>
      <c r="K7986" s="154" cm="1">
        <f t="array" ref="K7986">ROUND(
IF(C7986="Beer",
SUM(LOOKUP(2,1/(SRP!$B$8:$B$10&lt;=E7986)/(SRP!$C$8:$C$10&gt;=E7986),SRP!$D$8:$D$10)*(G7986/100)*(E7986/1000)),
IF(C7986="Spirits",
SUM(LOOKUP(2,1/(SRP!$B$2:$B$7&lt;=E7986)/(SRP!$C$2:$C$7&gt;=E7986),SRP!$D$2:$D$7)*(G7986/100)*(E7986/1000)),
IF(AND(C7986="Wine",D7986="Fortified Wines"),
SUM(LOOKUP(2,1/(SRP!$B$26:$B$29&lt;=E7986)/(SRP!$C$26:$C$29&gt;=E7986),SRP!$D$26:$D$29)*(G7986/100)*(E7986/1000)),
IF(C7986="Wine",
SUM(LOOKUP(2,1/(SRP!$B$21:$B$25&lt;=E7986)/(SRP!$C$21:$C$25&gt;=E7986),SRP!$D$21:$D$25)*(G7986/100)*(E7986/1000)),
IF(AND(C7986="Ready to Drink",D7986="RTD-One Pour Cocktail&gt;7%&lt;=14.5"),
SUM(LOOKUP(2,1/(SRP!$B$16:$B$20&lt;=E7986)/(SRP!$C$16:$C$20&gt;=E7986),SRP!$D$16:$D$20)*(G7986/100)*(E7986/1000)),
IF(C7986="Ready to Drink",
SUM(LOOKUP(2,1/(SRP!$B$11:$B$15&lt;=E7986)/(SRP!$C$11:$C$15&gt;=E7986),SRP!$D$11:$D$15)*(G7986/100)*(E7986/1000)),
0)))))),2)</f>
        <v>24.94</v>
      </c>
      <c r="L7986" s="173" t="str">
        <f t="shared" si="124"/>
        <v>Beer6390</v>
      </c>
      <c r="M7986" s="154">
        <f>VLOOKUP(L7986,'Slope %'!C:D,2,0)</f>
        <v>0.05</v>
      </c>
    </row>
    <row r="7987" spans="1:13" x14ac:dyDescent="0.25">
      <c r="A7987" s="169">
        <v>73102</v>
      </c>
      <c r="B7987" s="170" t="s">
        <v>5762</v>
      </c>
      <c r="C7987" s="170" t="s">
        <v>11</v>
      </c>
      <c r="D7987" s="170" t="s">
        <v>12</v>
      </c>
      <c r="E7987" s="170">
        <v>473</v>
      </c>
      <c r="F7987" s="170">
        <v>24</v>
      </c>
      <c r="G7987" s="171">
        <v>5.3</v>
      </c>
      <c r="H7987" s="170" t="s">
        <v>1556</v>
      </c>
      <c r="I7987" s="171">
        <v>4.29</v>
      </c>
      <c r="J7987" s="169">
        <v>1</v>
      </c>
      <c r="K7987" s="154" cm="1">
        <f t="array" ref="K7987">ROUND(
IF(C7987="Beer",
SUM(LOOKUP(2,1/(SRP!$B$8:$B$10&lt;=E7987)/(SRP!$C$8:$C$10&gt;=E7987),SRP!$D$8:$D$10)*(G7987/100)*(E7987/1000)),
IF(C7987="Spirits",
SUM(LOOKUP(2,1/(SRP!$B$2:$B$7&lt;=E7987)/(SRP!$C$2:$C$7&gt;=E7987),SRP!$D$2:$D$7)*(G7987/100)*(E7987/1000)),
IF(AND(C7987="Wine",D7987="Fortified Wines"),
SUM(LOOKUP(2,1/(SRP!$B$26:$B$29&lt;=E7987)/(SRP!$C$26:$C$29&gt;=E7987),SRP!$D$26:$D$29)*(G7987/100)*(E7987/1000)),
IF(C7987="Wine",
SUM(LOOKUP(2,1/(SRP!$B$21:$B$25&lt;=E7987)/(SRP!$C$21:$C$25&gt;=E7987),SRP!$D$21:$D$25)*(G7987/100)*(E7987/1000)),
IF(AND(C7987="Ready to Drink",D7987="RTD-One Pour Cocktail&gt;7%&lt;=14.5"),
SUM(LOOKUP(2,1/(SRP!$B$16:$B$20&lt;=E7987)/(SRP!$C$16:$C$20&gt;=E7987),SRP!$D$16:$D$20)*(G7987/100)*(E7987/1000)),
IF(C7987="Ready to Drink",
SUM(LOOKUP(2,1/(SRP!$B$11:$B$15&lt;=E7987)/(SRP!$C$11:$C$15&gt;=E7987),SRP!$D$11:$D$15)*(G7987/100)*(E7987/1000)),
0)))))),2)</f>
        <v>1.96</v>
      </c>
      <c r="L7987" s="173" t="str">
        <f t="shared" si="124"/>
        <v>Beer473</v>
      </c>
      <c r="M7987" s="154">
        <f>VLOOKUP(L7987,'Slope %'!C:D,2,0)</f>
        <v>0.12</v>
      </c>
    </row>
    <row r="7988" spans="1:13" x14ac:dyDescent="0.25">
      <c r="A7988" s="169">
        <v>73102</v>
      </c>
      <c r="B7988" s="170" t="s">
        <v>5762</v>
      </c>
      <c r="C7988" s="170" t="s">
        <v>11</v>
      </c>
      <c r="D7988" s="170" t="s">
        <v>12</v>
      </c>
      <c r="E7988" s="170">
        <v>473</v>
      </c>
      <c r="F7988" s="170">
        <v>24</v>
      </c>
      <c r="G7988" s="171">
        <v>5.3</v>
      </c>
      <c r="H7988" s="170" t="s">
        <v>1556</v>
      </c>
      <c r="I7988" s="171">
        <v>4.29</v>
      </c>
      <c r="J7988" s="169">
        <v>1</v>
      </c>
      <c r="K7988" s="154" cm="1">
        <f t="array" ref="K7988">ROUND(
IF(C7988="Beer",
SUM(LOOKUP(2,1/(SRP!$B$8:$B$10&lt;=E7988)/(SRP!$C$8:$C$10&gt;=E7988),SRP!$D$8:$D$10)*(G7988/100)*(E7988/1000)),
IF(C7988="Spirits",
SUM(LOOKUP(2,1/(SRP!$B$2:$B$7&lt;=E7988)/(SRP!$C$2:$C$7&gt;=E7988),SRP!$D$2:$D$7)*(G7988/100)*(E7988/1000)),
IF(AND(C7988="Wine",D7988="Fortified Wines"),
SUM(LOOKUP(2,1/(SRP!$B$26:$B$29&lt;=E7988)/(SRP!$C$26:$C$29&gt;=E7988),SRP!$D$26:$D$29)*(G7988/100)*(E7988/1000)),
IF(C7988="Wine",
SUM(LOOKUP(2,1/(SRP!$B$21:$B$25&lt;=E7988)/(SRP!$C$21:$C$25&gt;=E7988),SRP!$D$21:$D$25)*(G7988/100)*(E7988/1000)),
IF(AND(C7988="Ready to Drink",D7988="RTD-One Pour Cocktail&gt;7%&lt;=14.5"),
SUM(LOOKUP(2,1/(SRP!$B$16:$B$20&lt;=E7988)/(SRP!$C$16:$C$20&gt;=E7988),SRP!$D$16:$D$20)*(G7988/100)*(E7988/1000)),
IF(C7988="Ready to Drink",
SUM(LOOKUP(2,1/(SRP!$B$11:$B$15&lt;=E7988)/(SRP!$C$11:$C$15&gt;=E7988),SRP!$D$11:$D$15)*(G7988/100)*(E7988/1000)),
0)))))),2)</f>
        <v>1.96</v>
      </c>
      <c r="L7988" s="173" t="str">
        <f t="shared" si="124"/>
        <v>Beer473</v>
      </c>
      <c r="M7988" s="154">
        <f>VLOOKUP(L7988,'Slope %'!C:D,2,0)</f>
        <v>0.12</v>
      </c>
    </row>
    <row r="7989" spans="1:13" x14ac:dyDescent="0.25">
      <c r="A7989" s="169">
        <v>73104</v>
      </c>
      <c r="B7989" s="170" t="s">
        <v>5763</v>
      </c>
      <c r="C7989" s="170" t="s">
        <v>15</v>
      </c>
      <c r="D7989" s="170" t="s">
        <v>38</v>
      </c>
      <c r="E7989" s="170">
        <v>750</v>
      </c>
      <c r="F7989" s="170">
        <v>12</v>
      </c>
      <c r="G7989" s="171">
        <v>14.5</v>
      </c>
      <c r="H7989" s="170" t="s">
        <v>783</v>
      </c>
      <c r="I7989" s="171">
        <v>32.99</v>
      </c>
      <c r="J7989" s="169">
        <v>1</v>
      </c>
      <c r="K7989" s="154" cm="1">
        <f t="array" ref="K7989">ROUND(
IF(C7989="Beer",
SUM(LOOKUP(2,1/(SRP!$B$8:$B$10&lt;=E7989)/(SRP!$C$8:$C$10&gt;=E7989),SRP!$D$8:$D$10)*(G7989/100)*(E7989/1000)),
IF(C7989="Spirits",
SUM(LOOKUP(2,1/(SRP!$B$2:$B$7&lt;=E7989)/(SRP!$C$2:$C$7&gt;=E7989),SRP!$D$2:$D$7)*(G7989/100)*(E7989/1000)),
IF(AND(C7989="Wine",D7989="Fortified Wines"),
SUM(LOOKUP(2,1/(SRP!$B$26:$B$29&lt;=E7989)/(SRP!$C$26:$C$29&gt;=E7989),SRP!$D$26:$D$29)*(G7989/100)*(E7989/1000)),
IF(C7989="Wine",
SUM(LOOKUP(2,1/(SRP!$B$21:$B$25&lt;=E7989)/(SRP!$C$21:$C$25&gt;=E7989),SRP!$D$21:$D$25)*(G7989/100)*(E7989/1000)),
IF(AND(C7989="Ready to Drink",D7989="RTD-One Pour Cocktail&gt;7%&lt;=14.5"),
SUM(LOOKUP(2,1/(SRP!$B$16:$B$20&lt;=E7989)/(SRP!$C$16:$C$20&gt;=E7989),SRP!$D$16:$D$20)*(G7989/100)*(E7989/1000)),
IF(C7989="Ready to Drink",
SUM(LOOKUP(2,1/(SRP!$B$11:$B$15&lt;=E7989)/(SRP!$C$11:$C$15&gt;=E7989),SRP!$D$11:$D$15)*(G7989/100)*(E7989/1000)),
0)))))),2)</f>
        <v>8.49</v>
      </c>
      <c r="L7989" s="173" t="str">
        <f t="shared" si="124"/>
        <v>Spirits750</v>
      </c>
      <c r="M7989" s="154">
        <f>VLOOKUP(L7989,'Slope %'!C:D,2,0)</f>
        <v>7.0000000000000007E-2</v>
      </c>
    </row>
    <row r="7990" spans="1:13" x14ac:dyDescent="0.25">
      <c r="A7990" s="169">
        <v>73105</v>
      </c>
      <c r="B7990" s="170" t="s">
        <v>5764</v>
      </c>
      <c r="C7990" s="170" t="s">
        <v>24</v>
      </c>
      <c r="D7990" s="170" t="s">
        <v>34</v>
      </c>
      <c r="E7990" s="170">
        <v>750</v>
      </c>
      <c r="F7990" s="170">
        <v>12</v>
      </c>
      <c r="G7990" s="171">
        <v>13.5</v>
      </c>
      <c r="H7990" s="170" t="s">
        <v>26</v>
      </c>
      <c r="I7990" s="171">
        <v>44.99</v>
      </c>
      <c r="J7990" s="169">
        <v>1</v>
      </c>
      <c r="K7990" s="154" cm="1">
        <f t="array" ref="K7990">ROUND(
IF(C7990="Beer",
SUM(LOOKUP(2,1/(SRP!$B$8:$B$10&lt;=E7990)/(SRP!$C$8:$C$10&gt;=E7990),SRP!$D$8:$D$10)*(G7990/100)*(E7990/1000)),
IF(C7990="Spirits",
SUM(LOOKUP(2,1/(SRP!$B$2:$B$7&lt;=E7990)/(SRP!$C$2:$C$7&gt;=E7990),SRP!$D$2:$D$7)*(G7990/100)*(E7990/1000)),
IF(AND(C7990="Wine",D7990="Fortified Wines"),
SUM(LOOKUP(2,1/(SRP!$B$26:$B$29&lt;=E7990)/(SRP!$C$26:$C$29&gt;=E7990),SRP!$D$26:$D$29)*(G7990/100)*(E7990/1000)),
IF(C7990="Wine",
SUM(LOOKUP(2,1/(SRP!$B$21:$B$25&lt;=E7990)/(SRP!$C$21:$C$25&gt;=E7990),SRP!$D$21:$D$25)*(G7990/100)*(E7990/1000)),
IF(AND(C7990="Ready to Drink",D7990="RTD-One Pour Cocktail&gt;7%&lt;=14.5"),
SUM(LOOKUP(2,1/(SRP!$B$16:$B$20&lt;=E7990)/(SRP!$C$16:$C$20&gt;=E7990),SRP!$D$16:$D$20)*(G7990/100)*(E7990/1000)),
IF(C7990="Ready to Drink",
SUM(LOOKUP(2,1/(SRP!$B$11:$B$15&lt;=E7990)/(SRP!$C$11:$C$15&gt;=E7990),SRP!$D$11:$D$15)*(G7990/100)*(E7990/1000)),
0)))))),2)</f>
        <v>7.9</v>
      </c>
      <c r="L7990" s="173" t="str">
        <f t="shared" si="124"/>
        <v>Wine750</v>
      </c>
      <c r="M7990" s="154">
        <f>VLOOKUP(L7990,'Slope %'!C:D,2,0)</f>
        <v>0.1</v>
      </c>
    </row>
    <row r="7991" spans="1:13" x14ac:dyDescent="0.25">
      <c r="A7991" s="169">
        <v>73108</v>
      </c>
      <c r="B7991" s="170" t="s">
        <v>5765</v>
      </c>
      <c r="C7991" s="170" t="s">
        <v>263</v>
      </c>
      <c r="D7991" s="170" t="s">
        <v>332</v>
      </c>
      <c r="E7991" s="170">
        <v>200</v>
      </c>
      <c r="F7991" s="170">
        <v>27</v>
      </c>
      <c r="G7991" s="171">
        <v>13.5</v>
      </c>
      <c r="H7991" s="170" t="s">
        <v>1053</v>
      </c>
      <c r="I7991" s="171">
        <v>4.99</v>
      </c>
      <c r="J7991" s="169">
        <v>1</v>
      </c>
      <c r="K7991" s="154" cm="1">
        <f t="array" ref="K7991">ROUND(
IF(C7991="Beer",
SUM(LOOKUP(2,1/(SRP!$B$8:$B$10&lt;=E7991)/(SRP!$C$8:$C$10&gt;=E7991),SRP!$D$8:$D$10)*(G7991/100)*(E7991/1000)),
IF(C7991="Spirits",
SUM(LOOKUP(2,1/(SRP!$B$2:$B$7&lt;=E7991)/(SRP!$C$2:$C$7&gt;=E7991),SRP!$D$2:$D$7)*(G7991/100)*(E7991/1000)),
IF(AND(C7991="Wine",D7991="Fortified Wines"),
SUM(LOOKUP(2,1/(SRP!$B$26:$B$29&lt;=E7991)/(SRP!$C$26:$C$29&gt;=E7991),SRP!$D$26:$D$29)*(G7991/100)*(E7991/1000)),
IF(C7991="Wine",
SUM(LOOKUP(2,1/(SRP!$B$21:$B$25&lt;=E7991)/(SRP!$C$21:$C$25&gt;=E7991),SRP!$D$21:$D$25)*(G7991/100)*(E7991/1000)),
IF(AND(C7991="Ready to Drink",D7991="RTD-One Pour Cocktail&gt;7%&lt;=14.5"),
SUM(LOOKUP(2,1/(SRP!$B$16:$B$20&lt;=E7991)/(SRP!$C$16:$C$20&gt;=E7991),SRP!$D$16:$D$20)*(G7991/100)*(E7991/1000)),
IF(C7991="Ready to Drink",
SUM(LOOKUP(2,1/(SRP!$B$11:$B$15&lt;=E7991)/(SRP!$C$11:$C$15&gt;=E7991),SRP!$D$11:$D$15)*(G7991/100)*(E7991/1000)),
0)))))),2)</f>
        <v>2.87</v>
      </c>
      <c r="L7991" s="173" t="str">
        <f t="shared" si="124"/>
        <v>Ready to Drink200</v>
      </c>
      <c r="M7991" s="154">
        <f>VLOOKUP(L7991,'Slope %'!C:D,2,0)</f>
        <v>0.12</v>
      </c>
    </row>
    <row r="7992" spans="1:13" x14ac:dyDescent="0.25">
      <c r="A7992" s="169">
        <v>73109</v>
      </c>
      <c r="B7992" s="170" t="s">
        <v>5766</v>
      </c>
      <c r="C7992" s="170" t="s">
        <v>15</v>
      </c>
      <c r="D7992" s="170" t="s">
        <v>154</v>
      </c>
      <c r="E7992" s="170">
        <v>750</v>
      </c>
      <c r="F7992" s="170">
        <v>6</v>
      </c>
      <c r="G7992" s="171">
        <v>17</v>
      </c>
      <c r="H7992" s="170" t="s">
        <v>783</v>
      </c>
      <c r="I7992" s="171">
        <v>49.99</v>
      </c>
      <c r="J7992" s="169">
        <v>1</v>
      </c>
      <c r="K7992" s="154" cm="1">
        <f t="array" ref="K7992">ROUND(
IF(C7992="Beer",
SUM(LOOKUP(2,1/(SRP!$B$8:$B$10&lt;=E7992)/(SRP!$C$8:$C$10&gt;=E7992),SRP!$D$8:$D$10)*(G7992/100)*(E7992/1000)),
IF(C7992="Spirits",
SUM(LOOKUP(2,1/(SRP!$B$2:$B$7&lt;=E7992)/(SRP!$C$2:$C$7&gt;=E7992),SRP!$D$2:$D$7)*(G7992/100)*(E7992/1000)),
IF(AND(C7992="Wine",D7992="Fortified Wines"),
SUM(LOOKUP(2,1/(SRP!$B$26:$B$29&lt;=E7992)/(SRP!$C$26:$C$29&gt;=E7992),SRP!$D$26:$D$29)*(G7992/100)*(E7992/1000)),
IF(C7992="Wine",
SUM(LOOKUP(2,1/(SRP!$B$21:$B$25&lt;=E7992)/(SRP!$C$21:$C$25&gt;=E7992),SRP!$D$21:$D$25)*(G7992/100)*(E7992/1000)),
IF(AND(C7992="Ready to Drink",D7992="RTD-One Pour Cocktail&gt;7%&lt;=14.5"),
SUM(LOOKUP(2,1/(SRP!$B$16:$B$20&lt;=E7992)/(SRP!$C$16:$C$20&gt;=E7992),SRP!$D$16:$D$20)*(G7992/100)*(E7992/1000)),
IF(C7992="Ready to Drink",
SUM(LOOKUP(2,1/(SRP!$B$11:$B$15&lt;=E7992)/(SRP!$C$11:$C$15&gt;=E7992),SRP!$D$11:$D$15)*(G7992/100)*(E7992/1000)),
0)))))),2)</f>
        <v>9.9499999999999993</v>
      </c>
      <c r="L7992" s="173" t="str">
        <f t="shared" si="124"/>
        <v>Spirits750</v>
      </c>
      <c r="M7992" s="154">
        <f>VLOOKUP(L7992,'Slope %'!C:D,2,0)</f>
        <v>7.0000000000000007E-2</v>
      </c>
    </row>
    <row r="7993" spans="1:13" x14ac:dyDescent="0.25">
      <c r="A7993" s="169">
        <v>73111</v>
      </c>
      <c r="B7993" s="170" t="s">
        <v>5767</v>
      </c>
      <c r="C7993" s="170" t="s">
        <v>15</v>
      </c>
      <c r="D7993" s="170" t="s">
        <v>122</v>
      </c>
      <c r="E7993" s="170">
        <v>700</v>
      </c>
      <c r="F7993" s="170">
        <v>6</v>
      </c>
      <c r="G7993" s="171">
        <v>30</v>
      </c>
      <c r="H7993" s="170" t="s">
        <v>222</v>
      </c>
      <c r="I7993" s="171">
        <v>45.99</v>
      </c>
      <c r="J7993" s="169">
        <v>1</v>
      </c>
      <c r="K7993" s="154" cm="1">
        <f t="array" ref="K7993">ROUND(
IF(C7993="Beer",
SUM(LOOKUP(2,1/(SRP!$B$8:$B$10&lt;=E7993)/(SRP!$C$8:$C$10&gt;=E7993),SRP!$D$8:$D$10)*(G7993/100)*(E7993/1000)),
IF(C7993="Spirits",
SUM(LOOKUP(2,1/(SRP!$B$2:$B$7&lt;=E7993)/(SRP!$C$2:$C$7&gt;=E7993),SRP!$D$2:$D$7)*(G7993/100)*(E7993/1000)),
IF(AND(C7993="Wine",D7993="Fortified Wines"),
SUM(LOOKUP(2,1/(SRP!$B$26:$B$29&lt;=E7993)/(SRP!$C$26:$C$29&gt;=E7993),SRP!$D$26:$D$29)*(G7993/100)*(E7993/1000)),
IF(C7993="Wine",
SUM(LOOKUP(2,1/(SRP!$B$21:$B$25&lt;=E7993)/(SRP!$C$21:$C$25&gt;=E7993),SRP!$D$21:$D$25)*(G7993/100)*(E7993/1000)),
IF(AND(C7993="Ready to Drink",D7993="RTD-One Pour Cocktail&gt;7%&lt;=14.5"),
SUM(LOOKUP(2,1/(SRP!$B$16:$B$20&lt;=E7993)/(SRP!$C$16:$C$20&gt;=E7993),SRP!$D$16:$D$20)*(G7993/100)*(E7993/1000)),
IF(C7993="Ready to Drink",
SUM(LOOKUP(2,1/(SRP!$B$11:$B$15&lt;=E7993)/(SRP!$C$11:$C$15&gt;=E7993),SRP!$D$11:$D$15)*(G7993/100)*(E7993/1000)),
0)))))),2)</f>
        <v>16.39</v>
      </c>
      <c r="L7993" s="173" t="str">
        <f t="shared" si="124"/>
        <v>Spirits700</v>
      </c>
      <c r="M7993" s="154">
        <f>VLOOKUP(L7993,'Slope %'!C:D,2,0)</f>
        <v>7.0000000000000007E-2</v>
      </c>
    </row>
    <row r="7994" spans="1:13" x14ac:dyDescent="0.25">
      <c r="A7994" s="169">
        <v>73114</v>
      </c>
      <c r="B7994" s="170" t="s">
        <v>5768</v>
      </c>
      <c r="C7994" s="170" t="s">
        <v>263</v>
      </c>
      <c r="D7994" s="170" t="s">
        <v>332</v>
      </c>
      <c r="E7994" s="170">
        <v>200</v>
      </c>
      <c r="F7994" s="170">
        <v>27</v>
      </c>
      <c r="G7994" s="171">
        <v>13.5</v>
      </c>
      <c r="H7994" s="170" t="s">
        <v>1053</v>
      </c>
      <c r="I7994" s="171">
        <v>4.99</v>
      </c>
      <c r="J7994" s="169">
        <v>1</v>
      </c>
      <c r="K7994" s="154" cm="1">
        <f t="array" ref="K7994">ROUND(
IF(C7994="Beer",
SUM(LOOKUP(2,1/(SRP!$B$8:$B$10&lt;=E7994)/(SRP!$C$8:$C$10&gt;=E7994),SRP!$D$8:$D$10)*(G7994/100)*(E7994/1000)),
IF(C7994="Spirits",
SUM(LOOKUP(2,1/(SRP!$B$2:$B$7&lt;=E7994)/(SRP!$C$2:$C$7&gt;=E7994),SRP!$D$2:$D$7)*(G7994/100)*(E7994/1000)),
IF(AND(C7994="Wine",D7994="Fortified Wines"),
SUM(LOOKUP(2,1/(SRP!$B$26:$B$29&lt;=E7994)/(SRP!$C$26:$C$29&gt;=E7994),SRP!$D$26:$D$29)*(G7994/100)*(E7994/1000)),
IF(C7994="Wine",
SUM(LOOKUP(2,1/(SRP!$B$21:$B$25&lt;=E7994)/(SRP!$C$21:$C$25&gt;=E7994),SRP!$D$21:$D$25)*(G7994/100)*(E7994/1000)),
IF(AND(C7994="Ready to Drink",D7994="RTD-One Pour Cocktail&gt;7%&lt;=14.5"),
SUM(LOOKUP(2,1/(SRP!$B$16:$B$20&lt;=E7994)/(SRP!$C$16:$C$20&gt;=E7994),SRP!$D$16:$D$20)*(G7994/100)*(E7994/1000)),
IF(C7994="Ready to Drink",
SUM(LOOKUP(2,1/(SRP!$B$11:$B$15&lt;=E7994)/(SRP!$C$11:$C$15&gt;=E7994),SRP!$D$11:$D$15)*(G7994/100)*(E7994/1000)),
0)))))),2)</f>
        <v>2.87</v>
      </c>
      <c r="L7994" s="173" t="str">
        <f t="shared" si="124"/>
        <v>Ready to Drink200</v>
      </c>
      <c r="M7994" s="154">
        <f>VLOOKUP(L7994,'Slope %'!C:D,2,0)</f>
        <v>0.12</v>
      </c>
    </row>
    <row r="7995" spans="1:13" x14ac:dyDescent="0.25">
      <c r="A7995" s="169">
        <v>73117</v>
      </c>
      <c r="B7995" s="170" t="s">
        <v>5769</v>
      </c>
      <c r="C7995" s="170" t="s">
        <v>11</v>
      </c>
      <c r="D7995" s="170" t="s">
        <v>12</v>
      </c>
      <c r="E7995" s="170">
        <v>473</v>
      </c>
      <c r="F7995" s="170">
        <v>24</v>
      </c>
      <c r="G7995" s="171">
        <v>5</v>
      </c>
      <c r="H7995" s="170" t="s">
        <v>1459</v>
      </c>
      <c r="I7995" s="171">
        <v>4.09</v>
      </c>
      <c r="J7995" s="169">
        <v>1</v>
      </c>
      <c r="K7995" s="154" cm="1">
        <f t="array" ref="K7995">ROUND(
IF(C7995="Beer",
SUM(LOOKUP(2,1/(SRP!$B$8:$B$10&lt;=E7995)/(SRP!$C$8:$C$10&gt;=E7995),SRP!$D$8:$D$10)*(G7995/100)*(E7995/1000)),
IF(C7995="Spirits",
SUM(LOOKUP(2,1/(SRP!$B$2:$B$7&lt;=E7995)/(SRP!$C$2:$C$7&gt;=E7995),SRP!$D$2:$D$7)*(G7995/100)*(E7995/1000)),
IF(AND(C7995="Wine",D7995="Fortified Wines"),
SUM(LOOKUP(2,1/(SRP!$B$26:$B$29&lt;=E7995)/(SRP!$C$26:$C$29&gt;=E7995),SRP!$D$26:$D$29)*(G7995/100)*(E7995/1000)),
IF(C7995="Wine",
SUM(LOOKUP(2,1/(SRP!$B$21:$B$25&lt;=E7995)/(SRP!$C$21:$C$25&gt;=E7995),SRP!$D$21:$D$25)*(G7995/100)*(E7995/1000)),
IF(AND(C7995="Ready to Drink",D7995="RTD-One Pour Cocktail&gt;7%&lt;=14.5"),
SUM(LOOKUP(2,1/(SRP!$B$16:$B$20&lt;=E7995)/(SRP!$C$16:$C$20&gt;=E7995),SRP!$D$16:$D$20)*(G7995/100)*(E7995/1000)),
IF(C7995="Ready to Drink",
SUM(LOOKUP(2,1/(SRP!$B$11:$B$15&lt;=E7995)/(SRP!$C$11:$C$15&gt;=E7995),SRP!$D$11:$D$15)*(G7995/100)*(E7995/1000)),
0)))))),2)</f>
        <v>1.85</v>
      </c>
      <c r="L7995" s="173" t="str">
        <f t="shared" si="124"/>
        <v>Beer473</v>
      </c>
      <c r="M7995" s="154">
        <f>VLOOKUP(L7995,'Slope %'!C:D,2,0)</f>
        <v>0.12</v>
      </c>
    </row>
    <row r="7996" spans="1:13" x14ac:dyDescent="0.25">
      <c r="A7996" s="169">
        <v>73117</v>
      </c>
      <c r="B7996" s="170" t="s">
        <v>5769</v>
      </c>
      <c r="C7996" s="170" t="s">
        <v>11</v>
      </c>
      <c r="D7996" s="170" t="s">
        <v>12</v>
      </c>
      <c r="E7996" s="170">
        <v>473</v>
      </c>
      <c r="F7996" s="170">
        <v>24</v>
      </c>
      <c r="G7996" s="171">
        <v>5</v>
      </c>
      <c r="H7996" s="170" t="s">
        <v>1459</v>
      </c>
      <c r="I7996" s="171">
        <v>4.09</v>
      </c>
      <c r="J7996" s="169">
        <v>1</v>
      </c>
      <c r="K7996" s="154" cm="1">
        <f t="array" ref="K7996">ROUND(
IF(C7996="Beer",
SUM(LOOKUP(2,1/(SRP!$B$8:$B$10&lt;=E7996)/(SRP!$C$8:$C$10&gt;=E7996),SRP!$D$8:$D$10)*(G7996/100)*(E7996/1000)),
IF(C7996="Spirits",
SUM(LOOKUP(2,1/(SRP!$B$2:$B$7&lt;=E7996)/(SRP!$C$2:$C$7&gt;=E7996),SRP!$D$2:$D$7)*(G7996/100)*(E7996/1000)),
IF(AND(C7996="Wine",D7996="Fortified Wines"),
SUM(LOOKUP(2,1/(SRP!$B$26:$B$29&lt;=E7996)/(SRP!$C$26:$C$29&gt;=E7996),SRP!$D$26:$D$29)*(G7996/100)*(E7996/1000)),
IF(C7996="Wine",
SUM(LOOKUP(2,1/(SRP!$B$21:$B$25&lt;=E7996)/(SRP!$C$21:$C$25&gt;=E7996),SRP!$D$21:$D$25)*(G7996/100)*(E7996/1000)),
IF(AND(C7996="Ready to Drink",D7996="RTD-One Pour Cocktail&gt;7%&lt;=14.5"),
SUM(LOOKUP(2,1/(SRP!$B$16:$B$20&lt;=E7996)/(SRP!$C$16:$C$20&gt;=E7996),SRP!$D$16:$D$20)*(G7996/100)*(E7996/1000)),
IF(C7996="Ready to Drink",
SUM(LOOKUP(2,1/(SRP!$B$11:$B$15&lt;=E7996)/(SRP!$C$11:$C$15&gt;=E7996),SRP!$D$11:$D$15)*(G7996/100)*(E7996/1000)),
0)))))),2)</f>
        <v>1.85</v>
      </c>
      <c r="L7996" s="173" t="str">
        <f t="shared" si="124"/>
        <v>Beer473</v>
      </c>
      <c r="M7996" s="154">
        <f>VLOOKUP(L7996,'Slope %'!C:D,2,0)</f>
        <v>0.12</v>
      </c>
    </row>
    <row r="7997" spans="1:13" x14ac:dyDescent="0.25">
      <c r="A7997" s="169">
        <v>73123</v>
      </c>
      <c r="B7997" s="170" t="s">
        <v>5770</v>
      </c>
      <c r="C7997" s="170" t="s">
        <v>15</v>
      </c>
      <c r="D7997" s="170" t="s">
        <v>215</v>
      </c>
      <c r="E7997" s="170">
        <v>50</v>
      </c>
      <c r="F7997" s="170">
        <v>60</v>
      </c>
      <c r="G7997" s="171">
        <v>40</v>
      </c>
      <c r="H7997" s="170" t="s">
        <v>20</v>
      </c>
      <c r="I7997" s="171">
        <v>22.99</v>
      </c>
      <c r="J7997" s="169">
        <v>1</v>
      </c>
      <c r="K7997" s="154" cm="1">
        <f t="array" ref="K7997">ROUND(
IF(C7997="Beer",
SUM(LOOKUP(2,1/(SRP!$B$8:$B$10&lt;=E7997)/(SRP!$C$8:$C$10&gt;=E7997),SRP!$D$8:$D$10)*(G7997/100)*(E7997/1000)),
IF(C7997="Spirits",
SUM(LOOKUP(2,1/(SRP!$B$2:$B$7&lt;=E7997)/(SRP!$C$2:$C$7&gt;=E7997),SRP!$D$2:$D$7)*(G7997/100)*(E7997/1000)),
IF(AND(C7997="Wine",D7997="Fortified Wines"),
SUM(LOOKUP(2,1/(SRP!$B$26:$B$29&lt;=E7997)/(SRP!$C$26:$C$29&gt;=E7997),SRP!$D$26:$D$29)*(G7997/100)*(E7997/1000)),
IF(C7997="Wine",
SUM(LOOKUP(2,1/(SRP!$B$21:$B$25&lt;=E7997)/(SRP!$C$21:$C$25&gt;=E7997),SRP!$D$21:$D$25)*(G7997/100)*(E7997/1000)),
IF(AND(C7997="Ready to Drink",D7997="RTD-One Pour Cocktail&gt;7%&lt;=14.5"),
SUM(LOOKUP(2,1/(SRP!$B$16:$B$20&lt;=E7997)/(SRP!$C$16:$C$20&gt;=E7997),SRP!$D$16:$D$20)*(G7997/100)*(E7997/1000)),
IF(C7997="Ready to Drink",
SUM(LOOKUP(2,1/(SRP!$B$11:$B$15&lt;=E7997)/(SRP!$C$11:$C$15&gt;=E7997),SRP!$D$11:$D$15)*(G7997/100)*(E7997/1000)),
0)))))),2)</f>
        <v>2.69</v>
      </c>
      <c r="L7997" s="173" t="str">
        <f t="shared" si="124"/>
        <v>Spirits50</v>
      </c>
      <c r="M7997" s="154">
        <f>VLOOKUP(L7997,'Slope %'!C:D,2,0)</f>
        <v>0.1</v>
      </c>
    </row>
    <row r="7998" spans="1:13" x14ac:dyDescent="0.25">
      <c r="A7998" s="169">
        <v>73126</v>
      </c>
      <c r="B7998" s="170" t="s">
        <v>5771</v>
      </c>
      <c r="C7998" s="170" t="s">
        <v>263</v>
      </c>
      <c r="D7998" s="170" t="s">
        <v>332</v>
      </c>
      <c r="E7998" s="170">
        <v>355</v>
      </c>
      <c r="F7998" s="170">
        <v>24</v>
      </c>
      <c r="G7998" s="171">
        <v>11</v>
      </c>
      <c r="H7998" s="170" t="s">
        <v>105</v>
      </c>
      <c r="I7998" s="171">
        <v>4.79</v>
      </c>
      <c r="J7998" s="169">
        <v>1</v>
      </c>
      <c r="K7998" s="154" cm="1">
        <f t="array" ref="K7998">ROUND(
IF(C7998="Beer",
SUM(LOOKUP(2,1/(SRP!$B$8:$B$10&lt;=E7998)/(SRP!$C$8:$C$10&gt;=E7998),SRP!$D$8:$D$10)*(G7998/100)*(E7998/1000)),
IF(C7998="Spirits",
SUM(LOOKUP(2,1/(SRP!$B$2:$B$7&lt;=E7998)/(SRP!$C$2:$C$7&gt;=E7998),SRP!$D$2:$D$7)*(G7998/100)*(E7998/1000)),
IF(AND(C7998="Wine",D7998="Fortified Wines"),
SUM(LOOKUP(2,1/(SRP!$B$26:$B$29&lt;=E7998)/(SRP!$C$26:$C$29&gt;=E7998),SRP!$D$26:$D$29)*(G7998/100)*(E7998/1000)),
IF(C7998="Wine",
SUM(LOOKUP(2,1/(SRP!$B$21:$B$25&lt;=E7998)/(SRP!$C$21:$C$25&gt;=E7998),SRP!$D$21:$D$25)*(G7998/100)*(E7998/1000)),
IF(AND(C7998="Ready to Drink",D7998="RTD-One Pour Cocktail&gt;7%&lt;=14.5"),
SUM(LOOKUP(2,1/(SRP!$B$16:$B$20&lt;=E7998)/(SRP!$C$16:$C$20&gt;=E7998),SRP!$D$16:$D$20)*(G7998/100)*(E7998/1000)),
IF(C7998="Ready to Drink",
SUM(LOOKUP(2,1/(SRP!$B$11:$B$15&lt;=E7998)/(SRP!$C$11:$C$15&gt;=E7998),SRP!$D$11:$D$15)*(G7998/100)*(E7998/1000)),
0)))))),2)</f>
        <v>3.46</v>
      </c>
      <c r="L7998" s="173" t="str">
        <f t="shared" si="124"/>
        <v>Ready to Drink355</v>
      </c>
      <c r="M7998" s="154">
        <f>VLOOKUP(L7998,'Slope %'!C:D,2,0)</f>
        <v>0.12</v>
      </c>
    </row>
    <row r="7999" spans="1:13" x14ac:dyDescent="0.25">
      <c r="A7999" s="169">
        <v>73126</v>
      </c>
      <c r="B7999" s="170" t="s">
        <v>5771</v>
      </c>
      <c r="C7999" s="170" t="s">
        <v>263</v>
      </c>
      <c r="D7999" s="170" t="s">
        <v>332</v>
      </c>
      <c r="E7999" s="170">
        <v>355</v>
      </c>
      <c r="F7999" s="170">
        <v>24</v>
      </c>
      <c r="G7999" s="171">
        <v>11</v>
      </c>
      <c r="H7999" s="170" t="s">
        <v>105</v>
      </c>
      <c r="I7999" s="171">
        <v>4.79</v>
      </c>
      <c r="J7999" s="169">
        <v>1</v>
      </c>
      <c r="K7999" s="154" cm="1">
        <f t="array" ref="K7999">ROUND(
IF(C7999="Beer",
SUM(LOOKUP(2,1/(SRP!$B$8:$B$10&lt;=E7999)/(SRP!$C$8:$C$10&gt;=E7999),SRP!$D$8:$D$10)*(G7999/100)*(E7999/1000)),
IF(C7999="Spirits",
SUM(LOOKUP(2,1/(SRP!$B$2:$B$7&lt;=E7999)/(SRP!$C$2:$C$7&gt;=E7999),SRP!$D$2:$D$7)*(G7999/100)*(E7999/1000)),
IF(AND(C7999="Wine",D7999="Fortified Wines"),
SUM(LOOKUP(2,1/(SRP!$B$26:$B$29&lt;=E7999)/(SRP!$C$26:$C$29&gt;=E7999),SRP!$D$26:$D$29)*(G7999/100)*(E7999/1000)),
IF(C7999="Wine",
SUM(LOOKUP(2,1/(SRP!$B$21:$B$25&lt;=E7999)/(SRP!$C$21:$C$25&gt;=E7999),SRP!$D$21:$D$25)*(G7999/100)*(E7999/1000)),
IF(AND(C7999="Ready to Drink",D7999="RTD-One Pour Cocktail&gt;7%&lt;=14.5"),
SUM(LOOKUP(2,1/(SRP!$B$16:$B$20&lt;=E7999)/(SRP!$C$16:$C$20&gt;=E7999),SRP!$D$16:$D$20)*(G7999/100)*(E7999/1000)),
IF(C7999="Ready to Drink",
SUM(LOOKUP(2,1/(SRP!$B$11:$B$15&lt;=E7999)/(SRP!$C$11:$C$15&gt;=E7999),SRP!$D$11:$D$15)*(G7999/100)*(E7999/1000)),
0)))))),2)</f>
        <v>3.46</v>
      </c>
      <c r="L7999" s="173" t="str">
        <f t="shared" si="124"/>
        <v>Ready to Drink355</v>
      </c>
      <c r="M7999" s="154">
        <f>VLOOKUP(L7999,'Slope %'!C:D,2,0)</f>
        <v>0.12</v>
      </c>
    </row>
    <row r="8000" spans="1:13" x14ac:dyDescent="0.25">
      <c r="A8000" s="169">
        <v>73127</v>
      </c>
      <c r="B8000" s="170" t="s">
        <v>5772</v>
      </c>
      <c r="C8000" s="170" t="s">
        <v>263</v>
      </c>
      <c r="D8000" s="170" t="s">
        <v>806</v>
      </c>
      <c r="E8000" s="170">
        <v>2130</v>
      </c>
      <c r="F8000" s="170">
        <v>4</v>
      </c>
      <c r="G8000" s="171">
        <v>5.5</v>
      </c>
      <c r="H8000" s="170" t="s">
        <v>2431</v>
      </c>
      <c r="I8000" s="171">
        <v>21.99</v>
      </c>
      <c r="J8000" s="169">
        <v>6</v>
      </c>
      <c r="K8000" s="154" cm="1">
        <f t="array" ref="K8000">ROUND(
IF(C8000="Beer",
SUM(LOOKUP(2,1/(SRP!$B$8:$B$10&lt;=E8000)/(SRP!$C$8:$C$10&gt;=E8000),SRP!$D$8:$D$10)*(G8000/100)*(E8000/1000)),
IF(C8000="Spirits",
SUM(LOOKUP(2,1/(SRP!$B$2:$B$7&lt;=E8000)/(SRP!$C$2:$C$7&gt;=E8000),SRP!$D$2:$D$7)*(G8000/100)*(E8000/1000)),
IF(AND(C8000="Wine",D8000="Fortified Wines"),
SUM(LOOKUP(2,1/(SRP!$B$26:$B$29&lt;=E8000)/(SRP!$C$26:$C$29&gt;=E8000),SRP!$D$26:$D$29)*(G8000/100)*(E8000/1000)),
IF(C8000="Wine",
SUM(LOOKUP(2,1/(SRP!$B$21:$B$25&lt;=E8000)/(SRP!$C$21:$C$25&gt;=E8000),SRP!$D$21:$D$25)*(G8000/100)*(E8000/1000)),
IF(AND(C8000="Ready to Drink",D8000="RTD-One Pour Cocktail&gt;7%&lt;=14.5"),
SUM(LOOKUP(2,1/(SRP!$B$16:$B$20&lt;=E8000)/(SRP!$C$16:$C$20&gt;=E8000),SRP!$D$16:$D$20)*(G8000/100)*(E8000/1000)),
IF(C8000="Ready to Drink",
SUM(LOOKUP(2,1/(SRP!$B$11:$B$15&lt;=E8000)/(SRP!$C$11:$C$15&gt;=E8000),SRP!$D$11:$D$15)*(G8000/100)*(E8000/1000)),
0)))))),2)</f>
        <v>9.15</v>
      </c>
      <c r="L8000" s="173" t="str">
        <f t="shared" si="124"/>
        <v>Ready to Drink2130</v>
      </c>
      <c r="M8000" s="154">
        <f>VLOOKUP(L8000,'Slope %'!C:D,2,0)</f>
        <v>0.1</v>
      </c>
    </row>
    <row r="8001" spans="1:13" x14ac:dyDescent="0.25">
      <c r="A8001" s="169">
        <v>73127</v>
      </c>
      <c r="B8001" s="170" t="s">
        <v>5772</v>
      </c>
      <c r="C8001" s="170" t="s">
        <v>263</v>
      </c>
      <c r="D8001" s="170" t="s">
        <v>806</v>
      </c>
      <c r="E8001" s="170">
        <v>2130</v>
      </c>
      <c r="F8001" s="170">
        <v>4</v>
      </c>
      <c r="G8001" s="171">
        <v>5.5</v>
      </c>
      <c r="H8001" s="170" t="s">
        <v>2364</v>
      </c>
      <c r="I8001" s="171">
        <v>21.99</v>
      </c>
      <c r="J8001" s="169">
        <v>6</v>
      </c>
      <c r="K8001" s="154" cm="1">
        <f t="array" ref="K8001">ROUND(
IF(C8001="Beer",
SUM(LOOKUP(2,1/(SRP!$B$8:$B$10&lt;=E8001)/(SRP!$C$8:$C$10&gt;=E8001),SRP!$D$8:$D$10)*(G8001/100)*(E8001/1000)),
IF(C8001="Spirits",
SUM(LOOKUP(2,1/(SRP!$B$2:$B$7&lt;=E8001)/(SRP!$C$2:$C$7&gt;=E8001),SRP!$D$2:$D$7)*(G8001/100)*(E8001/1000)),
IF(AND(C8001="Wine",D8001="Fortified Wines"),
SUM(LOOKUP(2,1/(SRP!$B$26:$B$29&lt;=E8001)/(SRP!$C$26:$C$29&gt;=E8001),SRP!$D$26:$D$29)*(G8001/100)*(E8001/1000)),
IF(C8001="Wine",
SUM(LOOKUP(2,1/(SRP!$B$21:$B$25&lt;=E8001)/(SRP!$C$21:$C$25&gt;=E8001),SRP!$D$21:$D$25)*(G8001/100)*(E8001/1000)),
IF(AND(C8001="Ready to Drink",D8001="RTD-One Pour Cocktail&gt;7%&lt;=14.5"),
SUM(LOOKUP(2,1/(SRP!$B$16:$B$20&lt;=E8001)/(SRP!$C$16:$C$20&gt;=E8001),SRP!$D$16:$D$20)*(G8001/100)*(E8001/1000)),
IF(C8001="Ready to Drink",
SUM(LOOKUP(2,1/(SRP!$B$11:$B$15&lt;=E8001)/(SRP!$C$11:$C$15&gt;=E8001),SRP!$D$11:$D$15)*(G8001/100)*(E8001/1000)),
0)))))),2)</f>
        <v>9.15</v>
      </c>
      <c r="L8001" s="173" t="str">
        <f t="shared" si="124"/>
        <v>Ready to Drink2130</v>
      </c>
      <c r="M8001" s="154">
        <f>VLOOKUP(L8001,'Slope %'!C:D,2,0)</f>
        <v>0.1</v>
      </c>
    </row>
    <row r="8002" spans="1:13" x14ac:dyDescent="0.25">
      <c r="A8002" s="169">
        <v>73128</v>
      </c>
      <c r="B8002" s="170" t="s">
        <v>5773</v>
      </c>
      <c r="C8002" s="170" t="s">
        <v>24</v>
      </c>
      <c r="D8002" s="170" t="s">
        <v>99</v>
      </c>
      <c r="E8002" s="170">
        <v>750</v>
      </c>
      <c r="F8002" s="170">
        <v>6</v>
      </c>
      <c r="G8002" s="171">
        <v>20</v>
      </c>
      <c r="H8002" s="170" t="s">
        <v>22</v>
      </c>
      <c r="I8002" s="171">
        <v>77.989999999999995</v>
      </c>
      <c r="J8002" s="169">
        <v>1</v>
      </c>
      <c r="K8002" s="154" cm="1">
        <f t="array" ref="K8002">ROUND(
IF(C8002="Beer",
SUM(LOOKUP(2,1/(SRP!$B$8:$B$10&lt;=E8002)/(SRP!$C$8:$C$10&gt;=E8002),SRP!$D$8:$D$10)*(G8002/100)*(E8002/1000)),
IF(C8002="Spirits",
SUM(LOOKUP(2,1/(SRP!$B$2:$B$7&lt;=E8002)/(SRP!$C$2:$C$7&gt;=E8002),SRP!$D$2:$D$7)*(G8002/100)*(E8002/1000)),
IF(AND(C8002="Wine",D8002="Fortified Wines"),
SUM(LOOKUP(2,1/(SRP!$B$26:$B$29&lt;=E8002)/(SRP!$C$26:$C$29&gt;=E8002),SRP!$D$26:$D$29)*(G8002/100)*(E8002/1000)),
IF(C8002="Wine",
SUM(LOOKUP(2,1/(SRP!$B$21:$B$25&lt;=E8002)/(SRP!$C$21:$C$25&gt;=E8002),SRP!$D$21:$D$25)*(G8002/100)*(E8002/1000)),
IF(AND(C8002="Ready to Drink",D8002="RTD-One Pour Cocktail&gt;7%&lt;=14.5"),
SUM(LOOKUP(2,1/(SRP!$B$16:$B$20&lt;=E8002)/(SRP!$C$16:$C$20&gt;=E8002),SRP!$D$16:$D$20)*(G8002/100)*(E8002/1000)),
IF(C8002="Ready to Drink",
SUM(LOOKUP(2,1/(SRP!$B$11:$B$15&lt;=E8002)/(SRP!$C$11:$C$15&gt;=E8002),SRP!$D$11:$D$15)*(G8002/100)*(E8002/1000)),
0)))))),2)</f>
        <v>11.71</v>
      </c>
      <c r="L8002" s="173" t="str">
        <f t="shared" si="124"/>
        <v>Wine750</v>
      </c>
      <c r="M8002" s="154">
        <f>VLOOKUP(L8002,'Slope %'!C:D,2,0)</f>
        <v>0.1</v>
      </c>
    </row>
    <row r="8003" spans="1:13" x14ac:dyDescent="0.25">
      <c r="A8003" s="169">
        <v>73129</v>
      </c>
      <c r="B8003" s="170" t="s">
        <v>5774</v>
      </c>
      <c r="C8003" s="170" t="s">
        <v>263</v>
      </c>
      <c r="D8003" s="170" t="s">
        <v>332</v>
      </c>
      <c r="E8003" s="170">
        <v>1750</v>
      </c>
      <c r="F8003" s="170">
        <v>6</v>
      </c>
      <c r="G8003" s="171">
        <v>9.9499999999999993</v>
      </c>
      <c r="H8003" s="170" t="s">
        <v>446</v>
      </c>
      <c r="I8003" s="171">
        <v>23.99</v>
      </c>
      <c r="J8003" s="169">
        <v>1</v>
      </c>
      <c r="K8003" s="154" cm="1">
        <f t="array" ref="K8003">ROUND(
IF(C8003="Beer",
SUM(LOOKUP(2,1/(SRP!$B$8:$B$10&lt;=E8003)/(SRP!$C$8:$C$10&gt;=E8003),SRP!$D$8:$D$10)*(G8003/100)*(E8003/1000)),
IF(C8003="Spirits",
SUM(LOOKUP(2,1/(SRP!$B$2:$B$7&lt;=E8003)/(SRP!$C$2:$C$7&gt;=E8003),SRP!$D$2:$D$7)*(G8003/100)*(E8003/1000)),
IF(AND(C8003="Wine",D8003="Fortified Wines"),
SUM(LOOKUP(2,1/(SRP!$B$26:$B$29&lt;=E8003)/(SRP!$C$26:$C$29&gt;=E8003),SRP!$D$26:$D$29)*(G8003/100)*(E8003/1000)),
IF(C8003="Wine",
SUM(LOOKUP(2,1/(SRP!$B$21:$B$25&lt;=E8003)/(SRP!$C$21:$C$25&gt;=E8003),SRP!$D$21:$D$25)*(G8003/100)*(E8003/1000)),
IF(AND(C8003="Ready to Drink",D8003="RTD-One Pour Cocktail&gt;7%&lt;=14.5"),
SUM(LOOKUP(2,1/(SRP!$B$16:$B$20&lt;=E8003)/(SRP!$C$16:$C$20&gt;=E8003),SRP!$D$16:$D$20)*(G8003/100)*(E8003/1000)),
IF(C8003="Ready to Drink",
SUM(LOOKUP(2,1/(SRP!$B$11:$B$15&lt;=E8003)/(SRP!$C$11:$C$15&gt;=E8003),SRP!$D$11:$D$15)*(G8003/100)*(E8003/1000)),
0)))))),2)</f>
        <v>13.59</v>
      </c>
      <c r="L8003" s="173" t="str">
        <f t="shared" ref="L8003:L8066" si="125">(_xlfn.CONCAT(C8003,E8003))</f>
        <v>Ready to Drink1750</v>
      </c>
      <c r="M8003" s="154">
        <f>VLOOKUP(L8003,'Slope %'!C:D,2,0)</f>
        <v>0.1</v>
      </c>
    </row>
    <row r="8004" spans="1:13" x14ac:dyDescent="0.25">
      <c r="A8004" s="169">
        <v>73139</v>
      </c>
      <c r="B8004" s="170" t="s">
        <v>5775</v>
      </c>
      <c r="C8004" s="170" t="s">
        <v>263</v>
      </c>
      <c r="D8004" s="170" t="s">
        <v>264</v>
      </c>
      <c r="E8004" s="170">
        <v>473</v>
      </c>
      <c r="F8004" s="170">
        <v>24</v>
      </c>
      <c r="G8004" s="171">
        <v>7</v>
      </c>
      <c r="H8004" s="170" t="s">
        <v>105</v>
      </c>
      <c r="I8004" s="171">
        <v>3.99</v>
      </c>
      <c r="J8004" s="169">
        <v>1</v>
      </c>
      <c r="K8004" s="154" cm="1">
        <f t="array" ref="K8004">ROUND(
IF(C8004="Beer",
SUM(LOOKUP(2,1/(SRP!$B$8:$B$10&lt;=E8004)/(SRP!$C$8:$C$10&gt;=E8004),SRP!$D$8:$D$10)*(G8004/100)*(E8004/1000)),
IF(C8004="Spirits",
SUM(LOOKUP(2,1/(SRP!$B$2:$B$7&lt;=E8004)/(SRP!$C$2:$C$7&gt;=E8004),SRP!$D$2:$D$7)*(G8004/100)*(E8004/1000)),
IF(AND(C8004="Wine",D8004="Fortified Wines"),
SUM(LOOKUP(2,1/(SRP!$B$26:$B$29&lt;=E8004)/(SRP!$C$26:$C$29&gt;=E8004),SRP!$D$26:$D$29)*(G8004/100)*(E8004/1000)),
IF(C8004="Wine",
SUM(LOOKUP(2,1/(SRP!$B$21:$B$25&lt;=E8004)/(SRP!$C$21:$C$25&gt;=E8004),SRP!$D$21:$D$25)*(G8004/100)*(E8004/1000)),
IF(AND(C8004="Ready to Drink",D8004="RTD-One Pour Cocktail&gt;7%&lt;=14.5"),
SUM(LOOKUP(2,1/(SRP!$B$16:$B$20&lt;=E8004)/(SRP!$C$16:$C$20&gt;=E8004),SRP!$D$16:$D$20)*(G8004/100)*(E8004/1000)),
IF(C8004="Ready to Drink",
SUM(LOOKUP(2,1/(SRP!$B$11:$B$15&lt;=E8004)/(SRP!$C$11:$C$15&gt;=E8004),SRP!$D$11:$D$15)*(G8004/100)*(E8004/1000)),
0)))))),2)</f>
        <v>2.74</v>
      </c>
      <c r="L8004" s="173" t="str">
        <f t="shared" si="125"/>
        <v>Ready to Drink473</v>
      </c>
      <c r="M8004" s="154">
        <f>VLOOKUP(L8004,'Slope %'!C:D,2,0)</f>
        <v>0.12</v>
      </c>
    </row>
    <row r="8005" spans="1:13" x14ac:dyDescent="0.25">
      <c r="A8005" s="169">
        <v>73139</v>
      </c>
      <c r="B8005" s="170" t="s">
        <v>5775</v>
      </c>
      <c r="C8005" s="170" t="s">
        <v>263</v>
      </c>
      <c r="D8005" s="170" t="s">
        <v>264</v>
      </c>
      <c r="E8005" s="170">
        <v>473</v>
      </c>
      <c r="F8005" s="170">
        <v>24</v>
      </c>
      <c r="G8005" s="171">
        <v>7</v>
      </c>
      <c r="H8005" s="170" t="s">
        <v>105</v>
      </c>
      <c r="I8005" s="171">
        <v>3.99</v>
      </c>
      <c r="J8005" s="169">
        <v>1</v>
      </c>
      <c r="K8005" s="154" cm="1">
        <f t="array" ref="K8005">ROUND(
IF(C8005="Beer",
SUM(LOOKUP(2,1/(SRP!$B$8:$B$10&lt;=E8005)/(SRP!$C$8:$C$10&gt;=E8005),SRP!$D$8:$D$10)*(G8005/100)*(E8005/1000)),
IF(C8005="Spirits",
SUM(LOOKUP(2,1/(SRP!$B$2:$B$7&lt;=E8005)/(SRP!$C$2:$C$7&gt;=E8005),SRP!$D$2:$D$7)*(G8005/100)*(E8005/1000)),
IF(AND(C8005="Wine",D8005="Fortified Wines"),
SUM(LOOKUP(2,1/(SRP!$B$26:$B$29&lt;=E8005)/(SRP!$C$26:$C$29&gt;=E8005),SRP!$D$26:$D$29)*(G8005/100)*(E8005/1000)),
IF(C8005="Wine",
SUM(LOOKUP(2,1/(SRP!$B$21:$B$25&lt;=E8005)/(SRP!$C$21:$C$25&gt;=E8005),SRP!$D$21:$D$25)*(G8005/100)*(E8005/1000)),
IF(AND(C8005="Ready to Drink",D8005="RTD-One Pour Cocktail&gt;7%&lt;=14.5"),
SUM(LOOKUP(2,1/(SRP!$B$16:$B$20&lt;=E8005)/(SRP!$C$16:$C$20&gt;=E8005),SRP!$D$16:$D$20)*(G8005/100)*(E8005/1000)),
IF(C8005="Ready to Drink",
SUM(LOOKUP(2,1/(SRP!$B$11:$B$15&lt;=E8005)/(SRP!$C$11:$C$15&gt;=E8005),SRP!$D$11:$D$15)*(G8005/100)*(E8005/1000)),
0)))))),2)</f>
        <v>2.74</v>
      </c>
      <c r="L8005" s="173" t="str">
        <f t="shared" si="125"/>
        <v>Ready to Drink473</v>
      </c>
      <c r="M8005" s="154">
        <f>VLOOKUP(L8005,'Slope %'!C:D,2,0)</f>
        <v>0.12</v>
      </c>
    </row>
    <row r="8006" spans="1:13" x14ac:dyDescent="0.25">
      <c r="A8006" s="169">
        <v>73140</v>
      </c>
      <c r="B8006" s="170" t="s">
        <v>5776</v>
      </c>
      <c r="C8006" s="170" t="s">
        <v>24</v>
      </c>
      <c r="D8006" s="170" t="s">
        <v>34</v>
      </c>
      <c r="E8006" s="170">
        <v>750</v>
      </c>
      <c r="F8006" s="170">
        <v>12</v>
      </c>
      <c r="G8006" s="171">
        <v>12</v>
      </c>
      <c r="H8006" s="170" t="s">
        <v>54</v>
      </c>
      <c r="I8006" s="171">
        <v>18.989999999999998</v>
      </c>
      <c r="J8006" s="169">
        <v>1</v>
      </c>
      <c r="K8006" s="154" cm="1">
        <f t="array" ref="K8006">ROUND(
IF(C8006="Beer",
SUM(LOOKUP(2,1/(SRP!$B$8:$B$10&lt;=E8006)/(SRP!$C$8:$C$10&gt;=E8006),SRP!$D$8:$D$10)*(G8006/100)*(E8006/1000)),
IF(C8006="Spirits",
SUM(LOOKUP(2,1/(SRP!$B$2:$B$7&lt;=E8006)/(SRP!$C$2:$C$7&gt;=E8006),SRP!$D$2:$D$7)*(G8006/100)*(E8006/1000)),
IF(AND(C8006="Wine",D8006="Fortified Wines"),
SUM(LOOKUP(2,1/(SRP!$B$26:$B$29&lt;=E8006)/(SRP!$C$26:$C$29&gt;=E8006),SRP!$D$26:$D$29)*(G8006/100)*(E8006/1000)),
IF(C8006="Wine",
SUM(LOOKUP(2,1/(SRP!$B$21:$B$25&lt;=E8006)/(SRP!$C$21:$C$25&gt;=E8006),SRP!$D$21:$D$25)*(G8006/100)*(E8006/1000)),
IF(AND(C8006="Ready to Drink",D8006="RTD-One Pour Cocktail&gt;7%&lt;=14.5"),
SUM(LOOKUP(2,1/(SRP!$B$16:$B$20&lt;=E8006)/(SRP!$C$16:$C$20&gt;=E8006),SRP!$D$16:$D$20)*(G8006/100)*(E8006/1000)),
IF(C8006="Ready to Drink",
SUM(LOOKUP(2,1/(SRP!$B$11:$B$15&lt;=E8006)/(SRP!$C$11:$C$15&gt;=E8006),SRP!$D$11:$D$15)*(G8006/100)*(E8006/1000)),
0)))))),2)</f>
        <v>7.03</v>
      </c>
      <c r="L8006" s="173" t="str">
        <f t="shared" si="125"/>
        <v>Wine750</v>
      </c>
      <c r="M8006" s="154">
        <f>VLOOKUP(L8006,'Slope %'!C:D,2,0)</f>
        <v>0.1</v>
      </c>
    </row>
    <row r="8007" spans="1:13" x14ac:dyDescent="0.25">
      <c r="A8007" s="169">
        <v>73141</v>
      </c>
      <c r="B8007" s="170" t="s">
        <v>5777</v>
      </c>
      <c r="C8007" s="170" t="s">
        <v>24</v>
      </c>
      <c r="D8007" s="170" t="s">
        <v>34</v>
      </c>
      <c r="E8007" s="170">
        <v>750</v>
      </c>
      <c r="F8007" s="170">
        <v>12</v>
      </c>
      <c r="G8007" s="171">
        <v>12.5</v>
      </c>
      <c r="H8007" s="170" t="s">
        <v>141</v>
      </c>
      <c r="I8007" s="171">
        <v>17.989999999999998</v>
      </c>
      <c r="J8007" s="169">
        <v>1</v>
      </c>
      <c r="K8007" s="154" cm="1">
        <f t="array" ref="K8007">ROUND(
IF(C8007="Beer",
SUM(LOOKUP(2,1/(SRP!$B$8:$B$10&lt;=E8007)/(SRP!$C$8:$C$10&gt;=E8007),SRP!$D$8:$D$10)*(G8007/100)*(E8007/1000)),
IF(C8007="Spirits",
SUM(LOOKUP(2,1/(SRP!$B$2:$B$7&lt;=E8007)/(SRP!$C$2:$C$7&gt;=E8007),SRP!$D$2:$D$7)*(G8007/100)*(E8007/1000)),
IF(AND(C8007="Wine",D8007="Fortified Wines"),
SUM(LOOKUP(2,1/(SRP!$B$26:$B$29&lt;=E8007)/(SRP!$C$26:$C$29&gt;=E8007),SRP!$D$26:$D$29)*(G8007/100)*(E8007/1000)),
IF(C8007="Wine",
SUM(LOOKUP(2,1/(SRP!$B$21:$B$25&lt;=E8007)/(SRP!$C$21:$C$25&gt;=E8007),SRP!$D$21:$D$25)*(G8007/100)*(E8007/1000)),
IF(AND(C8007="Ready to Drink",D8007="RTD-One Pour Cocktail&gt;7%&lt;=14.5"),
SUM(LOOKUP(2,1/(SRP!$B$16:$B$20&lt;=E8007)/(SRP!$C$16:$C$20&gt;=E8007),SRP!$D$16:$D$20)*(G8007/100)*(E8007/1000)),
IF(C8007="Ready to Drink",
SUM(LOOKUP(2,1/(SRP!$B$11:$B$15&lt;=E8007)/(SRP!$C$11:$C$15&gt;=E8007),SRP!$D$11:$D$15)*(G8007/100)*(E8007/1000)),
0)))))),2)</f>
        <v>7.32</v>
      </c>
      <c r="L8007" s="173" t="str">
        <f t="shared" si="125"/>
        <v>Wine750</v>
      </c>
      <c r="M8007" s="154">
        <f>VLOOKUP(L8007,'Slope %'!C:D,2,0)</f>
        <v>0.1</v>
      </c>
    </row>
    <row r="8008" spans="1:13" x14ac:dyDescent="0.25">
      <c r="A8008" s="169">
        <v>73145</v>
      </c>
      <c r="B8008" s="170" t="s">
        <v>5778</v>
      </c>
      <c r="C8008" s="170" t="s">
        <v>24</v>
      </c>
      <c r="D8008" s="170" t="s">
        <v>34</v>
      </c>
      <c r="E8008" s="170">
        <v>750</v>
      </c>
      <c r="F8008" s="170">
        <v>12</v>
      </c>
      <c r="G8008" s="171">
        <v>13</v>
      </c>
      <c r="H8008" s="170" t="s">
        <v>415</v>
      </c>
      <c r="I8008" s="171">
        <v>18.989999999999998</v>
      </c>
      <c r="J8008" s="169">
        <v>1</v>
      </c>
      <c r="K8008" s="154" cm="1">
        <f t="array" ref="K8008">ROUND(
IF(C8008="Beer",
SUM(LOOKUP(2,1/(SRP!$B$8:$B$10&lt;=E8008)/(SRP!$C$8:$C$10&gt;=E8008),SRP!$D$8:$D$10)*(G8008/100)*(E8008/1000)),
IF(C8008="Spirits",
SUM(LOOKUP(2,1/(SRP!$B$2:$B$7&lt;=E8008)/(SRP!$C$2:$C$7&gt;=E8008),SRP!$D$2:$D$7)*(G8008/100)*(E8008/1000)),
IF(AND(C8008="Wine",D8008="Fortified Wines"),
SUM(LOOKUP(2,1/(SRP!$B$26:$B$29&lt;=E8008)/(SRP!$C$26:$C$29&gt;=E8008),SRP!$D$26:$D$29)*(G8008/100)*(E8008/1000)),
IF(C8008="Wine",
SUM(LOOKUP(2,1/(SRP!$B$21:$B$25&lt;=E8008)/(SRP!$C$21:$C$25&gt;=E8008),SRP!$D$21:$D$25)*(G8008/100)*(E8008/1000)),
IF(AND(C8008="Ready to Drink",D8008="RTD-One Pour Cocktail&gt;7%&lt;=14.5"),
SUM(LOOKUP(2,1/(SRP!$B$16:$B$20&lt;=E8008)/(SRP!$C$16:$C$20&gt;=E8008),SRP!$D$16:$D$20)*(G8008/100)*(E8008/1000)),
IF(C8008="Ready to Drink",
SUM(LOOKUP(2,1/(SRP!$B$11:$B$15&lt;=E8008)/(SRP!$C$11:$C$15&gt;=E8008),SRP!$D$11:$D$15)*(G8008/100)*(E8008/1000)),
0)))))),2)</f>
        <v>7.61</v>
      </c>
      <c r="L8008" s="173" t="str">
        <f t="shared" si="125"/>
        <v>Wine750</v>
      </c>
      <c r="M8008" s="154">
        <f>VLOOKUP(L8008,'Slope %'!C:D,2,0)</f>
        <v>0.1</v>
      </c>
    </row>
    <row r="8009" spans="1:13" x14ac:dyDescent="0.25">
      <c r="A8009" s="169">
        <v>73147</v>
      </c>
      <c r="B8009" s="170" t="s">
        <v>5779</v>
      </c>
      <c r="C8009" s="170" t="s">
        <v>24</v>
      </c>
      <c r="D8009" s="170" t="s">
        <v>38</v>
      </c>
      <c r="E8009" s="170">
        <v>750</v>
      </c>
      <c r="F8009" s="170">
        <v>12</v>
      </c>
      <c r="G8009" s="171">
        <v>11</v>
      </c>
      <c r="H8009" s="170" t="s">
        <v>26</v>
      </c>
      <c r="I8009" s="171">
        <v>24.99</v>
      </c>
      <c r="J8009" s="169">
        <v>1</v>
      </c>
      <c r="K8009" s="154" cm="1">
        <f t="array" ref="K8009">ROUND(
IF(C8009="Beer",
SUM(LOOKUP(2,1/(SRP!$B$8:$B$10&lt;=E8009)/(SRP!$C$8:$C$10&gt;=E8009),SRP!$D$8:$D$10)*(G8009/100)*(E8009/1000)),
IF(C8009="Spirits",
SUM(LOOKUP(2,1/(SRP!$B$2:$B$7&lt;=E8009)/(SRP!$C$2:$C$7&gt;=E8009),SRP!$D$2:$D$7)*(G8009/100)*(E8009/1000)),
IF(AND(C8009="Wine",D8009="Fortified Wines"),
SUM(LOOKUP(2,1/(SRP!$B$26:$B$29&lt;=E8009)/(SRP!$C$26:$C$29&gt;=E8009),SRP!$D$26:$D$29)*(G8009/100)*(E8009/1000)),
IF(C8009="Wine",
SUM(LOOKUP(2,1/(SRP!$B$21:$B$25&lt;=E8009)/(SRP!$C$21:$C$25&gt;=E8009),SRP!$D$21:$D$25)*(G8009/100)*(E8009/1000)),
IF(AND(C8009="Ready to Drink",D8009="RTD-One Pour Cocktail&gt;7%&lt;=14.5"),
SUM(LOOKUP(2,1/(SRP!$B$16:$B$20&lt;=E8009)/(SRP!$C$16:$C$20&gt;=E8009),SRP!$D$16:$D$20)*(G8009/100)*(E8009/1000)),
IF(C8009="Ready to Drink",
SUM(LOOKUP(2,1/(SRP!$B$11:$B$15&lt;=E8009)/(SRP!$C$11:$C$15&gt;=E8009),SRP!$D$11:$D$15)*(G8009/100)*(E8009/1000)),
0)))))),2)</f>
        <v>6.44</v>
      </c>
      <c r="L8009" s="173" t="str">
        <f t="shared" si="125"/>
        <v>Wine750</v>
      </c>
      <c r="M8009" s="154">
        <f>VLOOKUP(L8009,'Slope %'!C:D,2,0)</f>
        <v>0.1</v>
      </c>
    </row>
    <row r="8010" spans="1:13" x14ac:dyDescent="0.25">
      <c r="A8010" s="169">
        <v>73151</v>
      </c>
      <c r="B8010" s="170" t="s">
        <v>5780</v>
      </c>
      <c r="C8010" s="170" t="s">
        <v>24</v>
      </c>
      <c r="D8010" s="170" t="s">
        <v>34</v>
      </c>
      <c r="E8010" s="170">
        <v>750</v>
      </c>
      <c r="F8010" s="170">
        <v>12</v>
      </c>
      <c r="G8010" s="171">
        <v>13</v>
      </c>
      <c r="H8010" s="170" t="s">
        <v>2361</v>
      </c>
      <c r="I8010" s="171">
        <v>19.989999999999998</v>
      </c>
      <c r="J8010" s="169">
        <v>1</v>
      </c>
      <c r="K8010" s="154" cm="1">
        <f t="array" ref="K8010">ROUND(
IF(C8010="Beer",
SUM(LOOKUP(2,1/(SRP!$B$8:$B$10&lt;=E8010)/(SRP!$C$8:$C$10&gt;=E8010),SRP!$D$8:$D$10)*(G8010/100)*(E8010/1000)),
IF(C8010="Spirits",
SUM(LOOKUP(2,1/(SRP!$B$2:$B$7&lt;=E8010)/(SRP!$C$2:$C$7&gt;=E8010),SRP!$D$2:$D$7)*(G8010/100)*(E8010/1000)),
IF(AND(C8010="Wine",D8010="Fortified Wines"),
SUM(LOOKUP(2,1/(SRP!$B$26:$B$29&lt;=E8010)/(SRP!$C$26:$C$29&gt;=E8010),SRP!$D$26:$D$29)*(G8010/100)*(E8010/1000)),
IF(C8010="Wine",
SUM(LOOKUP(2,1/(SRP!$B$21:$B$25&lt;=E8010)/(SRP!$C$21:$C$25&gt;=E8010),SRP!$D$21:$D$25)*(G8010/100)*(E8010/1000)),
IF(AND(C8010="Ready to Drink",D8010="RTD-One Pour Cocktail&gt;7%&lt;=14.5"),
SUM(LOOKUP(2,1/(SRP!$B$16:$B$20&lt;=E8010)/(SRP!$C$16:$C$20&gt;=E8010),SRP!$D$16:$D$20)*(G8010/100)*(E8010/1000)),
IF(C8010="Ready to Drink",
SUM(LOOKUP(2,1/(SRP!$B$11:$B$15&lt;=E8010)/(SRP!$C$11:$C$15&gt;=E8010),SRP!$D$11:$D$15)*(G8010/100)*(E8010/1000)),
0)))))),2)</f>
        <v>7.61</v>
      </c>
      <c r="L8010" s="173" t="str">
        <f t="shared" si="125"/>
        <v>Wine750</v>
      </c>
      <c r="M8010" s="154">
        <f>VLOOKUP(L8010,'Slope %'!C:D,2,0)</f>
        <v>0.1</v>
      </c>
    </row>
    <row r="8011" spans="1:13" x14ac:dyDescent="0.25">
      <c r="A8011" s="169">
        <v>73153</v>
      </c>
      <c r="B8011" s="170" t="s">
        <v>5781</v>
      </c>
      <c r="C8011" s="170" t="s">
        <v>24</v>
      </c>
      <c r="D8011" s="170" t="s">
        <v>34</v>
      </c>
      <c r="E8011" s="170">
        <v>750</v>
      </c>
      <c r="F8011" s="170">
        <v>12</v>
      </c>
      <c r="G8011" s="171">
        <v>14</v>
      </c>
      <c r="H8011" s="170" t="s">
        <v>2361</v>
      </c>
      <c r="I8011" s="171">
        <v>19.989999999999998</v>
      </c>
      <c r="J8011" s="169">
        <v>1</v>
      </c>
      <c r="K8011" s="154" cm="1">
        <f t="array" ref="K8011">ROUND(
IF(C8011="Beer",
SUM(LOOKUP(2,1/(SRP!$B$8:$B$10&lt;=E8011)/(SRP!$C$8:$C$10&gt;=E8011),SRP!$D$8:$D$10)*(G8011/100)*(E8011/1000)),
IF(C8011="Spirits",
SUM(LOOKUP(2,1/(SRP!$B$2:$B$7&lt;=E8011)/(SRP!$C$2:$C$7&gt;=E8011),SRP!$D$2:$D$7)*(G8011/100)*(E8011/1000)),
IF(AND(C8011="Wine",D8011="Fortified Wines"),
SUM(LOOKUP(2,1/(SRP!$B$26:$B$29&lt;=E8011)/(SRP!$C$26:$C$29&gt;=E8011),SRP!$D$26:$D$29)*(G8011/100)*(E8011/1000)),
IF(C8011="Wine",
SUM(LOOKUP(2,1/(SRP!$B$21:$B$25&lt;=E8011)/(SRP!$C$21:$C$25&gt;=E8011),SRP!$D$21:$D$25)*(G8011/100)*(E8011/1000)),
IF(AND(C8011="Ready to Drink",D8011="RTD-One Pour Cocktail&gt;7%&lt;=14.5"),
SUM(LOOKUP(2,1/(SRP!$B$16:$B$20&lt;=E8011)/(SRP!$C$16:$C$20&gt;=E8011),SRP!$D$16:$D$20)*(G8011/100)*(E8011/1000)),
IF(C8011="Ready to Drink",
SUM(LOOKUP(2,1/(SRP!$B$11:$B$15&lt;=E8011)/(SRP!$C$11:$C$15&gt;=E8011),SRP!$D$11:$D$15)*(G8011/100)*(E8011/1000)),
0)))))),2)</f>
        <v>8.1999999999999993</v>
      </c>
      <c r="L8011" s="173" t="str">
        <f t="shared" si="125"/>
        <v>Wine750</v>
      </c>
      <c r="M8011" s="154">
        <f>VLOOKUP(L8011,'Slope %'!C:D,2,0)</f>
        <v>0.1</v>
      </c>
    </row>
    <row r="8012" spans="1:13" x14ac:dyDescent="0.25">
      <c r="A8012" s="169">
        <v>73159</v>
      </c>
      <c r="B8012" s="170" t="s">
        <v>5782</v>
      </c>
      <c r="C8012" s="170" t="s">
        <v>263</v>
      </c>
      <c r="D8012" s="170" t="s">
        <v>332</v>
      </c>
      <c r="E8012" s="170">
        <v>1750</v>
      </c>
      <c r="F8012" s="170">
        <v>6</v>
      </c>
      <c r="G8012" s="171">
        <v>9.9499999999999993</v>
      </c>
      <c r="H8012" s="170" t="s">
        <v>446</v>
      </c>
      <c r="I8012" s="171">
        <v>23.99</v>
      </c>
      <c r="J8012" s="169">
        <v>1</v>
      </c>
      <c r="K8012" s="154" cm="1">
        <f t="array" ref="K8012">ROUND(
IF(C8012="Beer",
SUM(LOOKUP(2,1/(SRP!$B$8:$B$10&lt;=E8012)/(SRP!$C$8:$C$10&gt;=E8012),SRP!$D$8:$D$10)*(G8012/100)*(E8012/1000)),
IF(C8012="Spirits",
SUM(LOOKUP(2,1/(SRP!$B$2:$B$7&lt;=E8012)/(SRP!$C$2:$C$7&gt;=E8012),SRP!$D$2:$D$7)*(G8012/100)*(E8012/1000)),
IF(AND(C8012="Wine",D8012="Fortified Wines"),
SUM(LOOKUP(2,1/(SRP!$B$26:$B$29&lt;=E8012)/(SRP!$C$26:$C$29&gt;=E8012),SRP!$D$26:$D$29)*(G8012/100)*(E8012/1000)),
IF(C8012="Wine",
SUM(LOOKUP(2,1/(SRP!$B$21:$B$25&lt;=E8012)/(SRP!$C$21:$C$25&gt;=E8012),SRP!$D$21:$D$25)*(G8012/100)*(E8012/1000)),
IF(AND(C8012="Ready to Drink",D8012="RTD-One Pour Cocktail&gt;7%&lt;=14.5"),
SUM(LOOKUP(2,1/(SRP!$B$16:$B$20&lt;=E8012)/(SRP!$C$16:$C$20&gt;=E8012),SRP!$D$16:$D$20)*(G8012/100)*(E8012/1000)),
IF(C8012="Ready to Drink",
SUM(LOOKUP(2,1/(SRP!$B$11:$B$15&lt;=E8012)/(SRP!$C$11:$C$15&gt;=E8012),SRP!$D$11:$D$15)*(G8012/100)*(E8012/1000)),
0)))))),2)</f>
        <v>13.59</v>
      </c>
      <c r="L8012" s="173" t="str">
        <f t="shared" si="125"/>
        <v>Ready to Drink1750</v>
      </c>
      <c r="M8012" s="154">
        <f>VLOOKUP(L8012,'Slope %'!C:D,2,0)</f>
        <v>0.1</v>
      </c>
    </row>
    <row r="8013" spans="1:13" x14ac:dyDescent="0.25">
      <c r="A8013" s="169">
        <v>73161</v>
      </c>
      <c r="B8013" s="170" t="s">
        <v>5783</v>
      </c>
      <c r="C8013" s="170" t="s">
        <v>263</v>
      </c>
      <c r="D8013" s="170" t="s">
        <v>332</v>
      </c>
      <c r="E8013" s="170">
        <v>1750</v>
      </c>
      <c r="F8013" s="170">
        <v>6</v>
      </c>
      <c r="G8013" s="171">
        <v>9.9499999999999993</v>
      </c>
      <c r="H8013" s="170" t="s">
        <v>446</v>
      </c>
      <c r="I8013" s="171">
        <v>23.99</v>
      </c>
      <c r="J8013" s="169">
        <v>1</v>
      </c>
      <c r="K8013" s="154" cm="1">
        <f t="array" ref="K8013">ROUND(
IF(C8013="Beer",
SUM(LOOKUP(2,1/(SRP!$B$8:$B$10&lt;=E8013)/(SRP!$C$8:$C$10&gt;=E8013),SRP!$D$8:$D$10)*(G8013/100)*(E8013/1000)),
IF(C8013="Spirits",
SUM(LOOKUP(2,1/(SRP!$B$2:$B$7&lt;=E8013)/(SRP!$C$2:$C$7&gt;=E8013),SRP!$D$2:$D$7)*(G8013/100)*(E8013/1000)),
IF(AND(C8013="Wine",D8013="Fortified Wines"),
SUM(LOOKUP(2,1/(SRP!$B$26:$B$29&lt;=E8013)/(SRP!$C$26:$C$29&gt;=E8013),SRP!$D$26:$D$29)*(G8013/100)*(E8013/1000)),
IF(C8013="Wine",
SUM(LOOKUP(2,1/(SRP!$B$21:$B$25&lt;=E8013)/(SRP!$C$21:$C$25&gt;=E8013),SRP!$D$21:$D$25)*(G8013/100)*(E8013/1000)),
IF(AND(C8013="Ready to Drink",D8013="RTD-One Pour Cocktail&gt;7%&lt;=14.5"),
SUM(LOOKUP(2,1/(SRP!$B$16:$B$20&lt;=E8013)/(SRP!$C$16:$C$20&gt;=E8013),SRP!$D$16:$D$20)*(G8013/100)*(E8013/1000)),
IF(C8013="Ready to Drink",
SUM(LOOKUP(2,1/(SRP!$B$11:$B$15&lt;=E8013)/(SRP!$C$11:$C$15&gt;=E8013),SRP!$D$11:$D$15)*(G8013/100)*(E8013/1000)),
0)))))),2)</f>
        <v>13.59</v>
      </c>
      <c r="L8013" s="173" t="str">
        <f t="shared" si="125"/>
        <v>Ready to Drink1750</v>
      </c>
      <c r="M8013" s="154">
        <f>VLOOKUP(L8013,'Slope %'!C:D,2,0)</f>
        <v>0.1</v>
      </c>
    </row>
    <row r="8014" spans="1:13" x14ac:dyDescent="0.25">
      <c r="A8014" s="169">
        <v>73182</v>
      </c>
      <c r="B8014" s="170" t="s">
        <v>5784</v>
      </c>
      <c r="C8014" s="170" t="s">
        <v>263</v>
      </c>
      <c r="D8014" s="170" t="s">
        <v>332</v>
      </c>
      <c r="E8014" s="170">
        <v>1420</v>
      </c>
      <c r="F8014" s="170">
        <v>6</v>
      </c>
      <c r="G8014" s="171">
        <v>5</v>
      </c>
      <c r="H8014" s="170" t="s">
        <v>446</v>
      </c>
      <c r="I8014" s="171">
        <v>12.99</v>
      </c>
      <c r="J8014" s="169">
        <v>4</v>
      </c>
      <c r="K8014" s="154" cm="1">
        <f t="array" ref="K8014">ROUND(
IF(C8014="Beer",
SUM(LOOKUP(2,1/(SRP!$B$8:$B$10&lt;=E8014)/(SRP!$C$8:$C$10&gt;=E8014),SRP!$D$8:$D$10)*(G8014/100)*(E8014/1000)),
IF(C8014="Spirits",
SUM(LOOKUP(2,1/(SRP!$B$2:$B$7&lt;=E8014)/(SRP!$C$2:$C$7&gt;=E8014),SRP!$D$2:$D$7)*(G8014/100)*(E8014/1000)),
IF(AND(C8014="Wine",D8014="Fortified Wines"),
SUM(LOOKUP(2,1/(SRP!$B$26:$B$29&lt;=E8014)/(SRP!$C$26:$C$29&gt;=E8014),SRP!$D$26:$D$29)*(G8014/100)*(E8014/1000)),
IF(C8014="Wine",
SUM(LOOKUP(2,1/(SRP!$B$21:$B$25&lt;=E8014)/(SRP!$C$21:$C$25&gt;=E8014),SRP!$D$21:$D$25)*(G8014/100)*(E8014/1000)),
IF(AND(C8014="Ready to Drink",D8014="RTD-One Pour Cocktail&gt;7%&lt;=14.5"),
SUM(LOOKUP(2,1/(SRP!$B$16:$B$20&lt;=E8014)/(SRP!$C$16:$C$20&gt;=E8014),SRP!$D$16:$D$20)*(G8014/100)*(E8014/1000)),
IF(C8014="Ready to Drink",
SUM(LOOKUP(2,1/(SRP!$B$11:$B$15&lt;=E8014)/(SRP!$C$11:$C$15&gt;=E8014),SRP!$D$11:$D$15)*(G8014/100)*(E8014/1000)),
0)))))),2)</f>
        <v>5.54</v>
      </c>
      <c r="L8014" s="173" t="str">
        <f t="shared" si="125"/>
        <v>Ready to Drink1420</v>
      </c>
      <c r="M8014" s="154">
        <f>VLOOKUP(L8014,'Slope %'!C:D,2,0)</f>
        <v>0.12</v>
      </c>
    </row>
    <row r="8015" spans="1:13" x14ac:dyDescent="0.25">
      <c r="A8015" s="169">
        <v>73195</v>
      </c>
      <c r="B8015" s="170" t="s">
        <v>5785</v>
      </c>
      <c r="C8015" s="170" t="s">
        <v>263</v>
      </c>
      <c r="D8015" s="170" t="s">
        <v>332</v>
      </c>
      <c r="E8015" s="170">
        <v>1420</v>
      </c>
      <c r="F8015" s="170">
        <v>6</v>
      </c>
      <c r="G8015" s="171">
        <v>5</v>
      </c>
      <c r="H8015" s="170" t="s">
        <v>446</v>
      </c>
      <c r="I8015" s="171">
        <v>12.99</v>
      </c>
      <c r="J8015" s="169">
        <v>4</v>
      </c>
      <c r="K8015" s="154" cm="1">
        <f t="array" ref="K8015">ROUND(
IF(C8015="Beer",
SUM(LOOKUP(2,1/(SRP!$B$8:$B$10&lt;=E8015)/(SRP!$C$8:$C$10&gt;=E8015),SRP!$D$8:$D$10)*(G8015/100)*(E8015/1000)),
IF(C8015="Spirits",
SUM(LOOKUP(2,1/(SRP!$B$2:$B$7&lt;=E8015)/(SRP!$C$2:$C$7&gt;=E8015),SRP!$D$2:$D$7)*(G8015/100)*(E8015/1000)),
IF(AND(C8015="Wine",D8015="Fortified Wines"),
SUM(LOOKUP(2,1/(SRP!$B$26:$B$29&lt;=E8015)/(SRP!$C$26:$C$29&gt;=E8015),SRP!$D$26:$D$29)*(G8015/100)*(E8015/1000)),
IF(C8015="Wine",
SUM(LOOKUP(2,1/(SRP!$B$21:$B$25&lt;=E8015)/(SRP!$C$21:$C$25&gt;=E8015),SRP!$D$21:$D$25)*(G8015/100)*(E8015/1000)),
IF(AND(C8015="Ready to Drink",D8015="RTD-One Pour Cocktail&gt;7%&lt;=14.5"),
SUM(LOOKUP(2,1/(SRP!$B$16:$B$20&lt;=E8015)/(SRP!$C$16:$C$20&gt;=E8015),SRP!$D$16:$D$20)*(G8015/100)*(E8015/1000)),
IF(C8015="Ready to Drink",
SUM(LOOKUP(2,1/(SRP!$B$11:$B$15&lt;=E8015)/(SRP!$C$11:$C$15&gt;=E8015),SRP!$D$11:$D$15)*(G8015/100)*(E8015/1000)),
0)))))),2)</f>
        <v>5.54</v>
      </c>
      <c r="L8015" s="173" t="str">
        <f t="shared" si="125"/>
        <v>Ready to Drink1420</v>
      </c>
      <c r="M8015" s="154">
        <f>VLOOKUP(L8015,'Slope %'!C:D,2,0)</f>
        <v>0.12</v>
      </c>
    </row>
    <row r="8016" spans="1:13" x14ac:dyDescent="0.25">
      <c r="A8016" s="169">
        <v>73209</v>
      </c>
      <c r="B8016" s="170" t="s">
        <v>5786</v>
      </c>
      <c r="C8016" s="170" t="s">
        <v>11</v>
      </c>
      <c r="D8016" s="170" t="s">
        <v>267</v>
      </c>
      <c r="E8016" s="170">
        <v>473</v>
      </c>
      <c r="F8016" s="170">
        <v>24</v>
      </c>
      <c r="G8016" s="171">
        <v>4.5</v>
      </c>
      <c r="H8016" s="170" t="s">
        <v>2190</v>
      </c>
      <c r="I8016" s="171">
        <v>4.75</v>
      </c>
      <c r="J8016" s="169">
        <v>1</v>
      </c>
      <c r="K8016" s="154" cm="1">
        <f t="array" ref="K8016">ROUND(
IF(C8016="Beer",
SUM(LOOKUP(2,1/(SRP!$B$8:$B$10&lt;=E8016)/(SRP!$C$8:$C$10&gt;=E8016),SRP!$D$8:$D$10)*(G8016/100)*(E8016/1000)),
IF(C8016="Spirits",
SUM(LOOKUP(2,1/(SRP!$B$2:$B$7&lt;=E8016)/(SRP!$C$2:$C$7&gt;=E8016),SRP!$D$2:$D$7)*(G8016/100)*(E8016/1000)),
IF(AND(C8016="Wine",D8016="Fortified Wines"),
SUM(LOOKUP(2,1/(SRP!$B$26:$B$29&lt;=E8016)/(SRP!$C$26:$C$29&gt;=E8016),SRP!$D$26:$D$29)*(G8016/100)*(E8016/1000)),
IF(C8016="Wine",
SUM(LOOKUP(2,1/(SRP!$B$21:$B$25&lt;=E8016)/(SRP!$C$21:$C$25&gt;=E8016),SRP!$D$21:$D$25)*(G8016/100)*(E8016/1000)),
IF(AND(C8016="Ready to Drink",D8016="RTD-One Pour Cocktail&gt;7%&lt;=14.5"),
SUM(LOOKUP(2,1/(SRP!$B$16:$B$20&lt;=E8016)/(SRP!$C$16:$C$20&gt;=E8016),SRP!$D$16:$D$20)*(G8016/100)*(E8016/1000)),
IF(C8016="Ready to Drink",
SUM(LOOKUP(2,1/(SRP!$B$11:$B$15&lt;=E8016)/(SRP!$C$11:$C$15&gt;=E8016),SRP!$D$11:$D$15)*(G8016/100)*(E8016/1000)),
0)))))),2)</f>
        <v>1.66</v>
      </c>
      <c r="L8016" s="173" t="str">
        <f t="shared" si="125"/>
        <v>Beer473</v>
      </c>
      <c r="M8016" s="154">
        <f>VLOOKUP(L8016,'Slope %'!C:D,2,0)</f>
        <v>0.12</v>
      </c>
    </row>
    <row r="8017" spans="1:13" x14ac:dyDescent="0.25">
      <c r="A8017" s="169">
        <v>73209</v>
      </c>
      <c r="B8017" s="170" t="s">
        <v>5786</v>
      </c>
      <c r="C8017" s="170" t="s">
        <v>11</v>
      </c>
      <c r="D8017" s="170" t="s">
        <v>267</v>
      </c>
      <c r="E8017" s="170">
        <v>473</v>
      </c>
      <c r="F8017" s="170">
        <v>24</v>
      </c>
      <c r="G8017" s="171">
        <v>4.5</v>
      </c>
      <c r="H8017" s="170" t="s">
        <v>2190</v>
      </c>
      <c r="I8017" s="171">
        <v>4.75</v>
      </c>
      <c r="J8017" s="169">
        <v>1</v>
      </c>
      <c r="K8017" s="154" cm="1">
        <f t="array" ref="K8017">ROUND(
IF(C8017="Beer",
SUM(LOOKUP(2,1/(SRP!$B$8:$B$10&lt;=E8017)/(SRP!$C$8:$C$10&gt;=E8017),SRP!$D$8:$D$10)*(G8017/100)*(E8017/1000)),
IF(C8017="Spirits",
SUM(LOOKUP(2,1/(SRP!$B$2:$B$7&lt;=E8017)/(SRP!$C$2:$C$7&gt;=E8017),SRP!$D$2:$D$7)*(G8017/100)*(E8017/1000)),
IF(AND(C8017="Wine",D8017="Fortified Wines"),
SUM(LOOKUP(2,1/(SRP!$B$26:$B$29&lt;=E8017)/(SRP!$C$26:$C$29&gt;=E8017),SRP!$D$26:$D$29)*(G8017/100)*(E8017/1000)),
IF(C8017="Wine",
SUM(LOOKUP(2,1/(SRP!$B$21:$B$25&lt;=E8017)/(SRP!$C$21:$C$25&gt;=E8017),SRP!$D$21:$D$25)*(G8017/100)*(E8017/1000)),
IF(AND(C8017="Ready to Drink",D8017="RTD-One Pour Cocktail&gt;7%&lt;=14.5"),
SUM(LOOKUP(2,1/(SRP!$B$16:$B$20&lt;=E8017)/(SRP!$C$16:$C$20&gt;=E8017),SRP!$D$16:$D$20)*(G8017/100)*(E8017/1000)),
IF(C8017="Ready to Drink",
SUM(LOOKUP(2,1/(SRP!$B$11:$B$15&lt;=E8017)/(SRP!$C$11:$C$15&gt;=E8017),SRP!$D$11:$D$15)*(G8017/100)*(E8017/1000)),
0)))))),2)</f>
        <v>1.66</v>
      </c>
      <c r="L8017" s="173" t="str">
        <f t="shared" si="125"/>
        <v>Beer473</v>
      </c>
      <c r="M8017" s="154">
        <f>VLOOKUP(L8017,'Slope %'!C:D,2,0)</f>
        <v>0.12</v>
      </c>
    </row>
    <row r="8018" spans="1:13" x14ac:dyDescent="0.25">
      <c r="A8018" s="169">
        <v>73218</v>
      </c>
      <c r="B8018" s="170" t="s">
        <v>5787</v>
      </c>
      <c r="C8018" s="170" t="s">
        <v>24</v>
      </c>
      <c r="D8018" s="170" t="s">
        <v>34</v>
      </c>
      <c r="E8018" s="170">
        <v>750</v>
      </c>
      <c r="F8018" s="170">
        <v>12</v>
      </c>
      <c r="G8018" s="171">
        <v>13.5</v>
      </c>
      <c r="H8018" s="170" t="s">
        <v>222</v>
      </c>
      <c r="I8018" s="171">
        <v>21.99</v>
      </c>
      <c r="J8018" s="169">
        <v>1</v>
      </c>
      <c r="K8018" s="154" cm="1">
        <f t="array" ref="K8018">ROUND(
IF(C8018="Beer",
SUM(LOOKUP(2,1/(SRP!$B$8:$B$10&lt;=E8018)/(SRP!$C$8:$C$10&gt;=E8018),SRP!$D$8:$D$10)*(G8018/100)*(E8018/1000)),
IF(C8018="Spirits",
SUM(LOOKUP(2,1/(SRP!$B$2:$B$7&lt;=E8018)/(SRP!$C$2:$C$7&gt;=E8018),SRP!$D$2:$D$7)*(G8018/100)*(E8018/1000)),
IF(AND(C8018="Wine",D8018="Fortified Wines"),
SUM(LOOKUP(2,1/(SRP!$B$26:$B$29&lt;=E8018)/(SRP!$C$26:$C$29&gt;=E8018),SRP!$D$26:$D$29)*(G8018/100)*(E8018/1000)),
IF(C8018="Wine",
SUM(LOOKUP(2,1/(SRP!$B$21:$B$25&lt;=E8018)/(SRP!$C$21:$C$25&gt;=E8018),SRP!$D$21:$D$25)*(G8018/100)*(E8018/1000)),
IF(AND(C8018="Ready to Drink",D8018="RTD-One Pour Cocktail&gt;7%&lt;=14.5"),
SUM(LOOKUP(2,1/(SRP!$B$16:$B$20&lt;=E8018)/(SRP!$C$16:$C$20&gt;=E8018),SRP!$D$16:$D$20)*(G8018/100)*(E8018/1000)),
IF(C8018="Ready to Drink",
SUM(LOOKUP(2,1/(SRP!$B$11:$B$15&lt;=E8018)/(SRP!$C$11:$C$15&gt;=E8018),SRP!$D$11:$D$15)*(G8018/100)*(E8018/1000)),
0)))))),2)</f>
        <v>7.9</v>
      </c>
      <c r="L8018" s="173" t="str">
        <f t="shared" si="125"/>
        <v>Wine750</v>
      </c>
      <c r="M8018" s="154">
        <f>VLOOKUP(L8018,'Slope %'!C:D,2,0)</f>
        <v>0.1</v>
      </c>
    </row>
    <row r="8019" spans="1:13" x14ac:dyDescent="0.25">
      <c r="A8019" s="169">
        <v>73219</v>
      </c>
      <c r="B8019" s="170" t="s">
        <v>5788</v>
      </c>
      <c r="C8019" s="170" t="s">
        <v>24</v>
      </c>
      <c r="D8019" s="170" t="s">
        <v>68</v>
      </c>
      <c r="E8019" s="170">
        <v>750</v>
      </c>
      <c r="F8019" s="170">
        <v>12</v>
      </c>
      <c r="G8019" s="171">
        <v>14</v>
      </c>
      <c r="H8019" s="170" t="s">
        <v>783</v>
      </c>
      <c r="I8019" s="171">
        <v>17.989999999999998</v>
      </c>
      <c r="J8019" s="169">
        <v>1</v>
      </c>
      <c r="K8019" s="154" cm="1">
        <f t="array" ref="K8019">ROUND(
IF(C8019="Beer",
SUM(LOOKUP(2,1/(SRP!$B$8:$B$10&lt;=E8019)/(SRP!$C$8:$C$10&gt;=E8019),SRP!$D$8:$D$10)*(G8019/100)*(E8019/1000)),
IF(C8019="Spirits",
SUM(LOOKUP(2,1/(SRP!$B$2:$B$7&lt;=E8019)/(SRP!$C$2:$C$7&gt;=E8019),SRP!$D$2:$D$7)*(G8019/100)*(E8019/1000)),
IF(AND(C8019="Wine",D8019="Fortified Wines"),
SUM(LOOKUP(2,1/(SRP!$B$26:$B$29&lt;=E8019)/(SRP!$C$26:$C$29&gt;=E8019),SRP!$D$26:$D$29)*(G8019/100)*(E8019/1000)),
IF(C8019="Wine",
SUM(LOOKUP(2,1/(SRP!$B$21:$B$25&lt;=E8019)/(SRP!$C$21:$C$25&gt;=E8019),SRP!$D$21:$D$25)*(G8019/100)*(E8019/1000)),
IF(AND(C8019="Ready to Drink",D8019="RTD-One Pour Cocktail&gt;7%&lt;=14.5"),
SUM(LOOKUP(2,1/(SRP!$B$16:$B$20&lt;=E8019)/(SRP!$C$16:$C$20&gt;=E8019),SRP!$D$16:$D$20)*(G8019/100)*(E8019/1000)),
IF(C8019="Ready to Drink",
SUM(LOOKUP(2,1/(SRP!$B$11:$B$15&lt;=E8019)/(SRP!$C$11:$C$15&gt;=E8019),SRP!$D$11:$D$15)*(G8019/100)*(E8019/1000)),
0)))))),2)</f>
        <v>8.1999999999999993</v>
      </c>
      <c r="L8019" s="173" t="str">
        <f t="shared" si="125"/>
        <v>Wine750</v>
      </c>
      <c r="M8019" s="154">
        <f>VLOOKUP(L8019,'Slope %'!C:D,2,0)</f>
        <v>0.1</v>
      </c>
    </row>
    <row r="8020" spans="1:13" x14ac:dyDescent="0.25">
      <c r="A8020" s="169">
        <v>73220</v>
      </c>
      <c r="B8020" s="170" t="s">
        <v>5789</v>
      </c>
      <c r="C8020" s="170" t="s">
        <v>24</v>
      </c>
      <c r="D8020" s="170" t="s">
        <v>66</v>
      </c>
      <c r="E8020" s="170">
        <v>750</v>
      </c>
      <c r="F8020" s="170">
        <v>6</v>
      </c>
      <c r="G8020" s="171">
        <v>13</v>
      </c>
      <c r="H8020" s="170" t="s">
        <v>200</v>
      </c>
      <c r="I8020" s="171">
        <v>19.989999999999998</v>
      </c>
      <c r="J8020" s="169">
        <v>1</v>
      </c>
      <c r="K8020" s="154" cm="1">
        <f t="array" ref="K8020">ROUND(
IF(C8020="Beer",
SUM(LOOKUP(2,1/(SRP!$B$8:$B$10&lt;=E8020)/(SRP!$C$8:$C$10&gt;=E8020),SRP!$D$8:$D$10)*(G8020/100)*(E8020/1000)),
IF(C8020="Spirits",
SUM(LOOKUP(2,1/(SRP!$B$2:$B$7&lt;=E8020)/(SRP!$C$2:$C$7&gt;=E8020),SRP!$D$2:$D$7)*(G8020/100)*(E8020/1000)),
IF(AND(C8020="Wine",D8020="Fortified Wines"),
SUM(LOOKUP(2,1/(SRP!$B$26:$B$29&lt;=E8020)/(SRP!$C$26:$C$29&gt;=E8020),SRP!$D$26:$D$29)*(G8020/100)*(E8020/1000)),
IF(C8020="Wine",
SUM(LOOKUP(2,1/(SRP!$B$21:$B$25&lt;=E8020)/(SRP!$C$21:$C$25&gt;=E8020),SRP!$D$21:$D$25)*(G8020/100)*(E8020/1000)),
IF(AND(C8020="Ready to Drink",D8020="RTD-One Pour Cocktail&gt;7%&lt;=14.5"),
SUM(LOOKUP(2,1/(SRP!$B$16:$B$20&lt;=E8020)/(SRP!$C$16:$C$20&gt;=E8020),SRP!$D$16:$D$20)*(G8020/100)*(E8020/1000)),
IF(C8020="Ready to Drink",
SUM(LOOKUP(2,1/(SRP!$B$11:$B$15&lt;=E8020)/(SRP!$C$11:$C$15&gt;=E8020),SRP!$D$11:$D$15)*(G8020/100)*(E8020/1000)),
0)))))),2)</f>
        <v>7.61</v>
      </c>
      <c r="L8020" s="173" t="str">
        <f t="shared" si="125"/>
        <v>Wine750</v>
      </c>
      <c r="M8020" s="154">
        <f>VLOOKUP(L8020,'Slope %'!C:D,2,0)</f>
        <v>0.1</v>
      </c>
    </row>
    <row r="8021" spans="1:13" x14ac:dyDescent="0.25">
      <c r="A8021" s="169">
        <v>73229</v>
      </c>
      <c r="B8021" s="170" t="s">
        <v>5790</v>
      </c>
      <c r="C8021" s="170" t="s">
        <v>11</v>
      </c>
      <c r="D8021" s="170" t="s">
        <v>303</v>
      </c>
      <c r="E8021" s="170">
        <v>473</v>
      </c>
      <c r="F8021" s="170">
        <v>24</v>
      </c>
      <c r="G8021" s="171">
        <v>6.5</v>
      </c>
      <c r="H8021" s="170" t="s">
        <v>1457</v>
      </c>
      <c r="I8021" s="171">
        <v>5.5</v>
      </c>
      <c r="J8021" s="169">
        <v>1</v>
      </c>
      <c r="K8021" s="154" cm="1">
        <f t="array" ref="K8021">ROUND(
IF(C8021="Beer",
SUM(LOOKUP(2,1/(SRP!$B$8:$B$10&lt;=E8021)/(SRP!$C$8:$C$10&gt;=E8021),SRP!$D$8:$D$10)*(G8021/100)*(E8021/1000)),
IF(C8021="Spirits",
SUM(LOOKUP(2,1/(SRP!$B$2:$B$7&lt;=E8021)/(SRP!$C$2:$C$7&gt;=E8021),SRP!$D$2:$D$7)*(G8021/100)*(E8021/1000)),
IF(AND(C8021="Wine",D8021="Fortified Wines"),
SUM(LOOKUP(2,1/(SRP!$B$26:$B$29&lt;=E8021)/(SRP!$C$26:$C$29&gt;=E8021),SRP!$D$26:$D$29)*(G8021/100)*(E8021/1000)),
IF(C8021="Wine",
SUM(LOOKUP(2,1/(SRP!$B$21:$B$25&lt;=E8021)/(SRP!$C$21:$C$25&gt;=E8021),SRP!$D$21:$D$25)*(G8021/100)*(E8021/1000)),
IF(AND(C8021="Ready to Drink",D8021="RTD-One Pour Cocktail&gt;7%&lt;=14.5"),
SUM(LOOKUP(2,1/(SRP!$B$16:$B$20&lt;=E8021)/(SRP!$C$16:$C$20&gt;=E8021),SRP!$D$16:$D$20)*(G8021/100)*(E8021/1000)),
IF(C8021="Ready to Drink",
SUM(LOOKUP(2,1/(SRP!$B$11:$B$15&lt;=E8021)/(SRP!$C$11:$C$15&gt;=E8021),SRP!$D$11:$D$15)*(G8021/100)*(E8021/1000)),
0)))))),2)</f>
        <v>2.4</v>
      </c>
      <c r="L8021" s="173" t="str">
        <f t="shared" si="125"/>
        <v>Beer473</v>
      </c>
      <c r="M8021" s="154">
        <f>VLOOKUP(L8021,'Slope %'!C:D,2,0)</f>
        <v>0.12</v>
      </c>
    </row>
    <row r="8022" spans="1:13" x14ac:dyDescent="0.25">
      <c r="A8022" s="169">
        <v>73229</v>
      </c>
      <c r="B8022" s="170" t="s">
        <v>5790</v>
      </c>
      <c r="C8022" s="170" t="s">
        <v>11</v>
      </c>
      <c r="D8022" s="170" t="s">
        <v>303</v>
      </c>
      <c r="E8022" s="170">
        <v>473</v>
      </c>
      <c r="F8022" s="170">
        <v>24</v>
      </c>
      <c r="G8022" s="171">
        <v>6.5</v>
      </c>
      <c r="H8022" s="170" t="s">
        <v>1457</v>
      </c>
      <c r="I8022" s="171">
        <v>5.5</v>
      </c>
      <c r="J8022" s="169">
        <v>1</v>
      </c>
      <c r="K8022" s="154" cm="1">
        <f t="array" ref="K8022">ROUND(
IF(C8022="Beer",
SUM(LOOKUP(2,1/(SRP!$B$8:$B$10&lt;=E8022)/(SRP!$C$8:$C$10&gt;=E8022),SRP!$D$8:$D$10)*(G8022/100)*(E8022/1000)),
IF(C8022="Spirits",
SUM(LOOKUP(2,1/(SRP!$B$2:$B$7&lt;=E8022)/(SRP!$C$2:$C$7&gt;=E8022),SRP!$D$2:$D$7)*(G8022/100)*(E8022/1000)),
IF(AND(C8022="Wine",D8022="Fortified Wines"),
SUM(LOOKUP(2,1/(SRP!$B$26:$B$29&lt;=E8022)/(SRP!$C$26:$C$29&gt;=E8022),SRP!$D$26:$D$29)*(G8022/100)*(E8022/1000)),
IF(C8022="Wine",
SUM(LOOKUP(2,1/(SRP!$B$21:$B$25&lt;=E8022)/(SRP!$C$21:$C$25&gt;=E8022),SRP!$D$21:$D$25)*(G8022/100)*(E8022/1000)),
IF(AND(C8022="Ready to Drink",D8022="RTD-One Pour Cocktail&gt;7%&lt;=14.5"),
SUM(LOOKUP(2,1/(SRP!$B$16:$B$20&lt;=E8022)/(SRP!$C$16:$C$20&gt;=E8022),SRP!$D$16:$D$20)*(G8022/100)*(E8022/1000)),
IF(C8022="Ready to Drink",
SUM(LOOKUP(2,1/(SRP!$B$11:$B$15&lt;=E8022)/(SRP!$C$11:$C$15&gt;=E8022),SRP!$D$11:$D$15)*(G8022/100)*(E8022/1000)),
0)))))),2)</f>
        <v>2.4</v>
      </c>
      <c r="L8022" s="173" t="str">
        <f t="shared" si="125"/>
        <v>Beer473</v>
      </c>
      <c r="M8022" s="154">
        <f>VLOOKUP(L8022,'Slope %'!C:D,2,0)</f>
        <v>0.12</v>
      </c>
    </row>
    <row r="8023" spans="1:13" x14ac:dyDescent="0.25">
      <c r="A8023" s="169">
        <v>73232</v>
      </c>
      <c r="B8023" s="170" t="s">
        <v>5791</v>
      </c>
      <c r="C8023" s="170" t="s">
        <v>11</v>
      </c>
      <c r="D8023" s="170" t="s">
        <v>211</v>
      </c>
      <c r="E8023" s="170">
        <v>473</v>
      </c>
      <c r="F8023" s="170">
        <v>24</v>
      </c>
      <c r="G8023" s="171">
        <v>3.8</v>
      </c>
      <c r="H8023" s="170" t="s">
        <v>1457</v>
      </c>
      <c r="I8023" s="171">
        <v>4.5</v>
      </c>
      <c r="J8023" s="169">
        <v>1</v>
      </c>
      <c r="K8023" s="154" cm="1">
        <f t="array" ref="K8023">ROUND(
IF(C8023="Beer",
SUM(LOOKUP(2,1/(SRP!$B$8:$B$10&lt;=E8023)/(SRP!$C$8:$C$10&gt;=E8023),SRP!$D$8:$D$10)*(G8023/100)*(E8023/1000)),
IF(C8023="Spirits",
SUM(LOOKUP(2,1/(SRP!$B$2:$B$7&lt;=E8023)/(SRP!$C$2:$C$7&gt;=E8023),SRP!$D$2:$D$7)*(G8023/100)*(E8023/1000)),
IF(AND(C8023="Wine",D8023="Fortified Wines"),
SUM(LOOKUP(2,1/(SRP!$B$26:$B$29&lt;=E8023)/(SRP!$C$26:$C$29&gt;=E8023),SRP!$D$26:$D$29)*(G8023/100)*(E8023/1000)),
IF(C8023="Wine",
SUM(LOOKUP(2,1/(SRP!$B$21:$B$25&lt;=E8023)/(SRP!$C$21:$C$25&gt;=E8023),SRP!$D$21:$D$25)*(G8023/100)*(E8023/1000)),
IF(AND(C8023="Ready to Drink",D8023="RTD-One Pour Cocktail&gt;7%&lt;=14.5"),
SUM(LOOKUP(2,1/(SRP!$B$16:$B$20&lt;=E8023)/(SRP!$C$16:$C$20&gt;=E8023),SRP!$D$16:$D$20)*(G8023/100)*(E8023/1000)),
IF(C8023="Ready to Drink",
SUM(LOOKUP(2,1/(SRP!$B$11:$B$15&lt;=E8023)/(SRP!$C$11:$C$15&gt;=E8023),SRP!$D$11:$D$15)*(G8023/100)*(E8023/1000)),
0)))))),2)</f>
        <v>1.4</v>
      </c>
      <c r="L8023" s="173" t="str">
        <f t="shared" si="125"/>
        <v>Beer473</v>
      </c>
      <c r="M8023" s="154">
        <f>VLOOKUP(L8023,'Slope %'!C:D,2,0)</f>
        <v>0.12</v>
      </c>
    </row>
    <row r="8024" spans="1:13" x14ac:dyDescent="0.25">
      <c r="A8024" s="169">
        <v>73232</v>
      </c>
      <c r="B8024" s="170" t="s">
        <v>5791</v>
      </c>
      <c r="C8024" s="170" t="s">
        <v>11</v>
      </c>
      <c r="D8024" s="170" t="s">
        <v>211</v>
      </c>
      <c r="E8024" s="170">
        <v>473</v>
      </c>
      <c r="F8024" s="170">
        <v>24</v>
      </c>
      <c r="G8024" s="171">
        <v>3.8</v>
      </c>
      <c r="H8024" s="170" t="s">
        <v>1457</v>
      </c>
      <c r="I8024" s="171">
        <v>4.5</v>
      </c>
      <c r="J8024" s="169">
        <v>1</v>
      </c>
      <c r="K8024" s="154" cm="1">
        <f t="array" ref="K8024">ROUND(
IF(C8024="Beer",
SUM(LOOKUP(2,1/(SRP!$B$8:$B$10&lt;=E8024)/(SRP!$C$8:$C$10&gt;=E8024),SRP!$D$8:$D$10)*(G8024/100)*(E8024/1000)),
IF(C8024="Spirits",
SUM(LOOKUP(2,1/(SRP!$B$2:$B$7&lt;=E8024)/(SRP!$C$2:$C$7&gt;=E8024),SRP!$D$2:$D$7)*(G8024/100)*(E8024/1000)),
IF(AND(C8024="Wine",D8024="Fortified Wines"),
SUM(LOOKUP(2,1/(SRP!$B$26:$B$29&lt;=E8024)/(SRP!$C$26:$C$29&gt;=E8024),SRP!$D$26:$D$29)*(G8024/100)*(E8024/1000)),
IF(C8024="Wine",
SUM(LOOKUP(2,1/(SRP!$B$21:$B$25&lt;=E8024)/(SRP!$C$21:$C$25&gt;=E8024),SRP!$D$21:$D$25)*(G8024/100)*(E8024/1000)),
IF(AND(C8024="Ready to Drink",D8024="RTD-One Pour Cocktail&gt;7%&lt;=14.5"),
SUM(LOOKUP(2,1/(SRP!$B$16:$B$20&lt;=E8024)/(SRP!$C$16:$C$20&gt;=E8024),SRP!$D$16:$D$20)*(G8024/100)*(E8024/1000)),
IF(C8024="Ready to Drink",
SUM(LOOKUP(2,1/(SRP!$B$11:$B$15&lt;=E8024)/(SRP!$C$11:$C$15&gt;=E8024),SRP!$D$11:$D$15)*(G8024/100)*(E8024/1000)),
0)))))),2)</f>
        <v>1.4</v>
      </c>
      <c r="L8024" s="173" t="str">
        <f t="shared" si="125"/>
        <v>Beer473</v>
      </c>
      <c r="M8024" s="154">
        <f>VLOOKUP(L8024,'Slope %'!C:D,2,0)</f>
        <v>0.12</v>
      </c>
    </row>
    <row r="8025" spans="1:13" x14ac:dyDescent="0.25">
      <c r="A8025" s="169">
        <v>73235</v>
      </c>
      <c r="B8025" s="170" t="s">
        <v>5792</v>
      </c>
      <c r="C8025" s="170" t="s">
        <v>11</v>
      </c>
      <c r="D8025" s="170" t="s">
        <v>211</v>
      </c>
      <c r="E8025" s="170">
        <v>473</v>
      </c>
      <c r="F8025" s="170">
        <v>24</v>
      </c>
      <c r="G8025" s="171">
        <v>4</v>
      </c>
      <c r="H8025" s="170" t="s">
        <v>1457</v>
      </c>
      <c r="I8025" s="171">
        <v>4.25</v>
      </c>
      <c r="J8025" s="169">
        <v>1</v>
      </c>
      <c r="K8025" s="154" cm="1">
        <f t="array" ref="K8025">ROUND(
IF(C8025="Beer",
SUM(LOOKUP(2,1/(SRP!$B$8:$B$10&lt;=E8025)/(SRP!$C$8:$C$10&gt;=E8025),SRP!$D$8:$D$10)*(G8025/100)*(E8025/1000)),
IF(C8025="Spirits",
SUM(LOOKUP(2,1/(SRP!$B$2:$B$7&lt;=E8025)/(SRP!$C$2:$C$7&gt;=E8025),SRP!$D$2:$D$7)*(G8025/100)*(E8025/1000)),
IF(AND(C8025="Wine",D8025="Fortified Wines"),
SUM(LOOKUP(2,1/(SRP!$B$26:$B$29&lt;=E8025)/(SRP!$C$26:$C$29&gt;=E8025),SRP!$D$26:$D$29)*(G8025/100)*(E8025/1000)),
IF(C8025="Wine",
SUM(LOOKUP(2,1/(SRP!$B$21:$B$25&lt;=E8025)/(SRP!$C$21:$C$25&gt;=E8025),SRP!$D$21:$D$25)*(G8025/100)*(E8025/1000)),
IF(AND(C8025="Ready to Drink",D8025="RTD-One Pour Cocktail&gt;7%&lt;=14.5"),
SUM(LOOKUP(2,1/(SRP!$B$16:$B$20&lt;=E8025)/(SRP!$C$16:$C$20&gt;=E8025),SRP!$D$16:$D$20)*(G8025/100)*(E8025/1000)),
IF(C8025="Ready to Drink",
SUM(LOOKUP(2,1/(SRP!$B$11:$B$15&lt;=E8025)/(SRP!$C$11:$C$15&gt;=E8025),SRP!$D$11:$D$15)*(G8025/100)*(E8025/1000)),
0)))))),2)</f>
        <v>1.48</v>
      </c>
      <c r="L8025" s="173" t="str">
        <f t="shared" si="125"/>
        <v>Beer473</v>
      </c>
      <c r="M8025" s="154">
        <f>VLOOKUP(L8025,'Slope %'!C:D,2,0)</f>
        <v>0.12</v>
      </c>
    </row>
    <row r="8026" spans="1:13" x14ac:dyDescent="0.25">
      <c r="A8026" s="169">
        <v>73235</v>
      </c>
      <c r="B8026" s="170" t="s">
        <v>5792</v>
      </c>
      <c r="C8026" s="170" t="s">
        <v>11</v>
      </c>
      <c r="D8026" s="170" t="s">
        <v>211</v>
      </c>
      <c r="E8026" s="170">
        <v>473</v>
      </c>
      <c r="F8026" s="170">
        <v>24</v>
      </c>
      <c r="G8026" s="171">
        <v>4</v>
      </c>
      <c r="H8026" s="170" t="s">
        <v>1457</v>
      </c>
      <c r="I8026" s="171">
        <v>4.25</v>
      </c>
      <c r="J8026" s="169">
        <v>1</v>
      </c>
      <c r="K8026" s="154" cm="1">
        <f t="array" ref="K8026">ROUND(
IF(C8026="Beer",
SUM(LOOKUP(2,1/(SRP!$B$8:$B$10&lt;=E8026)/(SRP!$C$8:$C$10&gt;=E8026),SRP!$D$8:$D$10)*(G8026/100)*(E8026/1000)),
IF(C8026="Spirits",
SUM(LOOKUP(2,1/(SRP!$B$2:$B$7&lt;=E8026)/(SRP!$C$2:$C$7&gt;=E8026),SRP!$D$2:$D$7)*(G8026/100)*(E8026/1000)),
IF(AND(C8026="Wine",D8026="Fortified Wines"),
SUM(LOOKUP(2,1/(SRP!$B$26:$B$29&lt;=E8026)/(SRP!$C$26:$C$29&gt;=E8026),SRP!$D$26:$D$29)*(G8026/100)*(E8026/1000)),
IF(C8026="Wine",
SUM(LOOKUP(2,1/(SRP!$B$21:$B$25&lt;=E8026)/(SRP!$C$21:$C$25&gt;=E8026),SRP!$D$21:$D$25)*(G8026/100)*(E8026/1000)),
IF(AND(C8026="Ready to Drink",D8026="RTD-One Pour Cocktail&gt;7%&lt;=14.5"),
SUM(LOOKUP(2,1/(SRP!$B$16:$B$20&lt;=E8026)/(SRP!$C$16:$C$20&gt;=E8026),SRP!$D$16:$D$20)*(G8026/100)*(E8026/1000)),
IF(C8026="Ready to Drink",
SUM(LOOKUP(2,1/(SRP!$B$11:$B$15&lt;=E8026)/(SRP!$C$11:$C$15&gt;=E8026),SRP!$D$11:$D$15)*(G8026/100)*(E8026/1000)),
0)))))),2)</f>
        <v>1.48</v>
      </c>
      <c r="L8026" s="173" t="str">
        <f t="shared" si="125"/>
        <v>Beer473</v>
      </c>
      <c r="M8026" s="154">
        <f>VLOOKUP(L8026,'Slope %'!C:D,2,0)</f>
        <v>0.12</v>
      </c>
    </row>
    <row r="8027" spans="1:13" x14ac:dyDescent="0.25">
      <c r="A8027" s="169">
        <v>73236</v>
      </c>
      <c r="B8027" s="170" t="s">
        <v>5793</v>
      </c>
      <c r="C8027" s="170" t="s">
        <v>24</v>
      </c>
      <c r="D8027" s="170" t="s">
        <v>707</v>
      </c>
      <c r="E8027" s="170">
        <v>750</v>
      </c>
      <c r="F8027" s="170">
        <v>6</v>
      </c>
      <c r="G8027" s="171">
        <v>14</v>
      </c>
      <c r="H8027" s="170" t="s">
        <v>2361</v>
      </c>
      <c r="I8027" s="171">
        <v>32.99</v>
      </c>
      <c r="J8027" s="169">
        <v>1</v>
      </c>
      <c r="K8027" s="154" cm="1">
        <f t="array" ref="K8027">ROUND(
IF(C8027="Beer",
SUM(LOOKUP(2,1/(SRP!$B$8:$B$10&lt;=E8027)/(SRP!$C$8:$C$10&gt;=E8027),SRP!$D$8:$D$10)*(G8027/100)*(E8027/1000)),
IF(C8027="Spirits",
SUM(LOOKUP(2,1/(SRP!$B$2:$B$7&lt;=E8027)/(SRP!$C$2:$C$7&gt;=E8027),SRP!$D$2:$D$7)*(G8027/100)*(E8027/1000)),
IF(AND(C8027="Wine",D8027="Fortified Wines"),
SUM(LOOKUP(2,1/(SRP!$B$26:$B$29&lt;=E8027)/(SRP!$C$26:$C$29&gt;=E8027),SRP!$D$26:$D$29)*(G8027/100)*(E8027/1000)),
IF(C8027="Wine",
SUM(LOOKUP(2,1/(SRP!$B$21:$B$25&lt;=E8027)/(SRP!$C$21:$C$25&gt;=E8027),SRP!$D$21:$D$25)*(G8027/100)*(E8027/1000)),
IF(AND(C8027="Ready to Drink",D8027="RTD-One Pour Cocktail&gt;7%&lt;=14.5"),
SUM(LOOKUP(2,1/(SRP!$B$16:$B$20&lt;=E8027)/(SRP!$C$16:$C$20&gt;=E8027),SRP!$D$16:$D$20)*(G8027/100)*(E8027/1000)),
IF(C8027="Ready to Drink",
SUM(LOOKUP(2,1/(SRP!$B$11:$B$15&lt;=E8027)/(SRP!$C$11:$C$15&gt;=E8027),SRP!$D$11:$D$15)*(G8027/100)*(E8027/1000)),
0)))))),2)</f>
        <v>8.1999999999999993</v>
      </c>
      <c r="L8027" s="173" t="str">
        <f t="shared" si="125"/>
        <v>Wine750</v>
      </c>
      <c r="M8027" s="154">
        <f>VLOOKUP(L8027,'Slope %'!C:D,2,0)</f>
        <v>0.1</v>
      </c>
    </row>
    <row r="8028" spans="1:13" x14ac:dyDescent="0.25">
      <c r="A8028" s="169">
        <v>73237</v>
      </c>
      <c r="B8028" s="170" t="s">
        <v>5794</v>
      </c>
      <c r="C8028" s="170" t="s">
        <v>11</v>
      </c>
      <c r="D8028" s="170" t="s">
        <v>12</v>
      </c>
      <c r="E8028" s="170">
        <v>355</v>
      </c>
      <c r="F8028" s="170">
        <v>24</v>
      </c>
      <c r="G8028" s="171">
        <v>5</v>
      </c>
      <c r="H8028" s="170" t="s">
        <v>1457</v>
      </c>
      <c r="I8028" s="171">
        <v>2.5</v>
      </c>
      <c r="J8028" s="169">
        <v>1</v>
      </c>
      <c r="K8028" s="154" cm="1">
        <f t="array" ref="K8028">ROUND(
IF(C8028="Beer",
SUM(LOOKUP(2,1/(SRP!$B$8:$B$10&lt;=E8028)/(SRP!$C$8:$C$10&gt;=E8028),SRP!$D$8:$D$10)*(G8028/100)*(E8028/1000)),
IF(C8028="Spirits",
SUM(LOOKUP(2,1/(SRP!$B$2:$B$7&lt;=E8028)/(SRP!$C$2:$C$7&gt;=E8028),SRP!$D$2:$D$7)*(G8028/100)*(E8028/1000)),
IF(AND(C8028="Wine",D8028="Fortified Wines"),
SUM(LOOKUP(2,1/(SRP!$B$26:$B$29&lt;=E8028)/(SRP!$C$26:$C$29&gt;=E8028),SRP!$D$26:$D$29)*(G8028/100)*(E8028/1000)),
IF(C8028="Wine",
SUM(LOOKUP(2,1/(SRP!$B$21:$B$25&lt;=E8028)/(SRP!$C$21:$C$25&gt;=E8028),SRP!$D$21:$D$25)*(G8028/100)*(E8028/1000)),
IF(AND(C8028="Ready to Drink",D8028="RTD-One Pour Cocktail&gt;7%&lt;=14.5"),
SUM(LOOKUP(2,1/(SRP!$B$16:$B$20&lt;=E8028)/(SRP!$C$16:$C$20&gt;=E8028),SRP!$D$16:$D$20)*(G8028/100)*(E8028/1000)),
IF(C8028="Ready to Drink",
SUM(LOOKUP(2,1/(SRP!$B$11:$B$15&lt;=E8028)/(SRP!$C$11:$C$15&gt;=E8028),SRP!$D$11:$D$15)*(G8028/100)*(E8028/1000)),
0)))))),2)</f>
        <v>1.39</v>
      </c>
      <c r="L8028" s="173" t="str">
        <f t="shared" si="125"/>
        <v>Beer355</v>
      </c>
      <c r="M8028" s="154">
        <f>VLOOKUP(L8028,'Slope %'!C:D,2,0)</f>
        <v>0.12</v>
      </c>
    </row>
    <row r="8029" spans="1:13" x14ac:dyDescent="0.25">
      <c r="A8029" s="169">
        <v>73237</v>
      </c>
      <c r="B8029" s="170" t="s">
        <v>5794</v>
      </c>
      <c r="C8029" s="170" t="s">
        <v>11</v>
      </c>
      <c r="D8029" s="170" t="s">
        <v>12</v>
      </c>
      <c r="E8029" s="170">
        <v>355</v>
      </c>
      <c r="F8029" s="170">
        <v>24</v>
      </c>
      <c r="G8029" s="171">
        <v>5</v>
      </c>
      <c r="H8029" s="170" t="s">
        <v>1457</v>
      </c>
      <c r="I8029" s="171">
        <v>2.5</v>
      </c>
      <c r="J8029" s="169">
        <v>1</v>
      </c>
      <c r="K8029" s="154" cm="1">
        <f t="array" ref="K8029">ROUND(
IF(C8029="Beer",
SUM(LOOKUP(2,1/(SRP!$B$8:$B$10&lt;=E8029)/(SRP!$C$8:$C$10&gt;=E8029),SRP!$D$8:$D$10)*(G8029/100)*(E8029/1000)),
IF(C8029="Spirits",
SUM(LOOKUP(2,1/(SRP!$B$2:$B$7&lt;=E8029)/(SRP!$C$2:$C$7&gt;=E8029),SRP!$D$2:$D$7)*(G8029/100)*(E8029/1000)),
IF(AND(C8029="Wine",D8029="Fortified Wines"),
SUM(LOOKUP(2,1/(SRP!$B$26:$B$29&lt;=E8029)/(SRP!$C$26:$C$29&gt;=E8029),SRP!$D$26:$D$29)*(G8029/100)*(E8029/1000)),
IF(C8029="Wine",
SUM(LOOKUP(2,1/(SRP!$B$21:$B$25&lt;=E8029)/(SRP!$C$21:$C$25&gt;=E8029),SRP!$D$21:$D$25)*(G8029/100)*(E8029/1000)),
IF(AND(C8029="Ready to Drink",D8029="RTD-One Pour Cocktail&gt;7%&lt;=14.5"),
SUM(LOOKUP(2,1/(SRP!$B$16:$B$20&lt;=E8029)/(SRP!$C$16:$C$20&gt;=E8029),SRP!$D$16:$D$20)*(G8029/100)*(E8029/1000)),
IF(C8029="Ready to Drink",
SUM(LOOKUP(2,1/(SRP!$B$11:$B$15&lt;=E8029)/(SRP!$C$11:$C$15&gt;=E8029),SRP!$D$11:$D$15)*(G8029/100)*(E8029/1000)),
0)))))),2)</f>
        <v>1.39</v>
      </c>
      <c r="L8029" s="173" t="str">
        <f t="shared" si="125"/>
        <v>Beer355</v>
      </c>
      <c r="M8029" s="154">
        <f>VLOOKUP(L8029,'Slope %'!C:D,2,0)</f>
        <v>0.12</v>
      </c>
    </row>
    <row r="8030" spans="1:13" x14ac:dyDescent="0.25">
      <c r="A8030" s="169">
        <v>73255</v>
      </c>
      <c r="B8030" s="170" t="s">
        <v>5795</v>
      </c>
      <c r="C8030" s="170" t="s">
        <v>263</v>
      </c>
      <c r="D8030" s="170" t="s">
        <v>264</v>
      </c>
      <c r="E8030" s="170">
        <v>700</v>
      </c>
      <c r="F8030" s="170">
        <v>6</v>
      </c>
      <c r="G8030" s="171">
        <v>5</v>
      </c>
      <c r="H8030" s="170" t="s">
        <v>274</v>
      </c>
      <c r="I8030" s="171">
        <v>25.99</v>
      </c>
      <c r="J8030" s="169">
        <v>1</v>
      </c>
      <c r="K8030" s="154" cm="1">
        <f t="array" ref="K8030">ROUND(
IF(C8030="Beer",
SUM(LOOKUP(2,1/(SRP!$B$8:$B$10&lt;=E8030)/(SRP!$C$8:$C$10&gt;=E8030),SRP!$D$8:$D$10)*(G8030/100)*(E8030/1000)),
IF(C8030="Spirits",
SUM(LOOKUP(2,1/(SRP!$B$2:$B$7&lt;=E8030)/(SRP!$C$2:$C$7&gt;=E8030),SRP!$D$2:$D$7)*(G8030/100)*(E8030/1000)),
IF(AND(C8030="Wine",D8030="Fortified Wines"),
SUM(LOOKUP(2,1/(SRP!$B$26:$B$29&lt;=E8030)/(SRP!$C$26:$C$29&gt;=E8030),SRP!$D$26:$D$29)*(G8030/100)*(E8030/1000)),
IF(C8030="Wine",
SUM(LOOKUP(2,1/(SRP!$B$21:$B$25&lt;=E8030)/(SRP!$C$21:$C$25&gt;=E8030),SRP!$D$21:$D$25)*(G8030/100)*(E8030/1000)),
IF(AND(C8030="Ready to Drink",D8030="RTD-One Pour Cocktail&gt;7%&lt;=14.5"),
SUM(LOOKUP(2,1/(SRP!$B$16:$B$20&lt;=E8030)/(SRP!$C$16:$C$20&gt;=E8030),SRP!$D$16:$D$20)*(G8030/100)*(E8030/1000)),
IF(C8030="Ready to Drink",
SUM(LOOKUP(2,1/(SRP!$B$11:$B$15&lt;=E8030)/(SRP!$C$11:$C$15&gt;=E8030),SRP!$D$11:$D$15)*(G8030/100)*(E8030/1000)),
0)))))),2)</f>
        <v>2.73</v>
      </c>
      <c r="L8030" s="173" t="str">
        <f t="shared" si="125"/>
        <v>Ready to Drink700</v>
      </c>
      <c r="M8030" s="154" t="e">
        <f>VLOOKUP(L8030,'Slope %'!C:D,2,0)</f>
        <v>#N/A</v>
      </c>
    </row>
    <row r="8031" spans="1:13" x14ac:dyDescent="0.25">
      <c r="A8031" s="169">
        <v>73256</v>
      </c>
      <c r="B8031" s="170" t="s">
        <v>5796</v>
      </c>
      <c r="C8031" s="170" t="s">
        <v>263</v>
      </c>
      <c r="D8031" s="170" t="s">
        <v>264</v>
      </c>
      <c r="E8031" s="170">
        <v>710</v>
      </c>
      <c r="F8031" s="170">
        <v>6</v>
      </c>
      <c r="G8031" s="171">
        <v>5</v>
      </c>
      <c r="H8031" s="170" t="s">
        <v>274</v>
      </c>
      <c r="I8031" s="171">
        <v>24.99</v>
      </c>
      <c r="J8031" s="169">
        <v>1</v>
      </c>
      <c r="K8031" s="154" cm="1">
        <f t="array" ref="K8031">ROUND(
IF(C8031="Beer",
SUM(LOOKUP(2,1/(SRP!$B$8:$B$10&lt;=E8031)/(SRP!$C$8:$C$10&gt;=E8031),SRP!$D$8:$D$10)*(G8031/100)*(E8031/1000)),
IF(C8031="Spirits",
SUM(LOOKUP(2,1/(SRP!$B$2:$B$7&lt;=E8031)/(SRP!$C$2:$C$7&gt;=E8031),SRP!$D$2:$D$7)*(G8031/100)*(E8031/1000)),
IF(AND(C8031="Wine",D8031="Fortified Wines"),
SUM(LOOKUP(2,1/(SRP!$B$26:$B$29&lt;=E8031)/(SRP!$C$26:$C$29&gt;=E8031),SRP!$D$26:$D$29)*(G8031/100)*(E8031/1000)),
IF(C8031="Wine",
SUM(LOOKUP(2,1/(SRP!$B$21:$B$25&lt;=E8031)/(SRP!$C$21:$C$25&gt;=E8031),SRP!$D$21:$D$25)*(G8031/100)*(E8031/1000)),
IF(AND(C8031="Ready to Drink",D8031="RTD-One Pour Cocktail&gt;7%&lt;=14.5"),
SUM(LOOKUP(2,1/(SRP!$B$16:$B$20&lt;=E8031)/(SRP!$C$16:$C$20&gt;=E8031),SRP!$D$16:$D$20)*(G8031/100)*(E8031/1000)),
IF(C8031="Ready to Drink",
SUM(LOOKUP(2,1/(SRP!$B$11:$B$15&lt;=E8031)/(SRP!$C$11:$C$15&gt;=E8031),SRP!$D$11:$D$15)*(G8031/100)*(E8031/1000)),
0)))))),2)</f>
        <v>2.77</v>
      </c>
      <c r="L8031" s="173" t="str">
        <f t="shared" si="125"/>
        <v>Ready to Drink710</v>
      </c>
      <c r="M8031" s="154">
        <f>VLOOKUP(L8031,'Slope %'!C:D,2,0)</f>
        <v>0.12</v>
      </c>
    </row>
    <row r="8032" spans="1:13" x14ac:dyDescent="0.25">
      <c r="A8032" s="169">
        <v>73259</v>
      </c>
      <c r="B8032" s="170" t="s">
        <v>5797</v>
      </c>
      <c r="C8032" s="170" t="s">
        <v>263</v>
      </c>
      <c r="D8032" s="170" t="s">
        <v>264</v>
      </c>
      <c r="E8032" s="170">
        <v>720</v>
      </c>
      <c r="F8032" s="170">
        <v>6</v>
      </c>
      <c r="G8032" s="171">
        <v>5</v>
      </c>
      <c r="H8032" s="170" t="s">
        <v>274</v>
      </c>
      <c r="I8032" s="171">
        <v>24.99</v>
      </c>
      <c r="J8032" s="169">
        <v>1</v>
      </c>
      <c r="K8032" s="154" cm="1">
        <f t="array" ref="K8032">ROUND(
IF(C8032="Beer",
SUM(LOOKUP(2,1/(SRP!$B$8:$B$10&lt;=E8032)/(SRP!$C$8:$C$10&gt;=E8032),SRP!$D$8:$D$10)*(G8032/100)*(E8032/1000)),
IF(C8032="Spirits",
SUM(LOOKUP(2,1/(SRP!$B$2:$B$7&lt;=E8032)/(SRP!$C$2:$C$7&gt;=E8032),SRP!$D$2:$D$7)*(G8032/100)*(E8032/1000)),
IF(AND(C8032="Wine",D8032="Fortified Wines"),
SUM(LOOKUP(2,1/(SRP!$B$26:$B$29&lt;=E8032)/(SRP!$C$26:$C$29&gt;=E8032),SRP!$D$26:$D$29)*(G8032/100)*(E8032/1000)),
IF(C8032="Wine",
SUM(LOOKUP(2,1/(SRP!$B$21:$B$25&lt;=E8032)/(SRP!$C$21:$C$25&gt;=E8032),SRP!$D$21:$D$25)*(G8032/100)*(E8032/1000)),
IF(AND(C8032="Ready to Drink",D8032="RTD-One Pour Cocktail&gt;7%&lt;=14.5"),
SUM(LOOKUP(2,1/(SRP!$B$16:$B$20&lt;=E8032)/(SRP!$C$16:$C$20&gt;=E8032),SRP!$D$16:$D$20)*(G8032/100)*(E8032/1000)),
IF(C8032="Ready to Drink",
SUM(LOOKUP(2,1/(SRP!$B$11:$B$15&lt;=E8032)/(SRP!$C$11:$C$15&gt;=E8032),SRP!$D$11:$D$15)*(G8032/100)*(E8032/1000)),
0)))))),2)</f>
        <v>2.81</v>
      </c>
      <c r="L8032" s="173" t="str">
        <f t="shared" si="125"/>
        <v>Ready to Drink720</v>
      </c>
      <c r="M8032" s="154" t="e">
        <f>VLOOKUP(L8032,'Slope %'!C:D,2,0)</f>
        <v>#N/A</v>
      </c>
    </row>
    <row r="8033" spans="1:13" x14ac:dyDescent="0.25">
      <c r="A8033" s="169">
        <v>73290</v>
      </c>
      <c r="B8033" s="170" t="s">
        <v>5798</v>
      </c>
      <c r="C8033" s="170" t="s">
        <v>24</v>
      </c>
      <c r="D8033" s="170" t="s">
        <v>38</v>
      </c>
      <c r="E8033" s="170">
        <v>750</v>
      </c>
      <c r="F8033" s="170">
        <v>12</v>
      </c>
      <c r="G8033" s="171">
        <v>11.2</v>
      </c>
      <c r="H8033" s="170" t="s">
        <v>96</v>
      </c>
      <c r="I8033" s="171">
        <v>29.99</v>
      </c>
      <c r="J8033" s="169">
        <v>1</v>
      </c>
      <c r="K8033" s="154" cm="1">
        <f t="array" ref="K8033">ROUND(
IF(C8033="Beer",
SUM(LOOKUP(2,1/(SRP!$B$8:$B$10&lt;=E8033)/(SRP!$C$8:$C$10&gt;=E8033),SRP!$D$8:$D$10)*(G8033/100)*(E8033/1000)),
IF(C8033="Spirits",
SUM(LOOKUP(2,1/(SRP!$B$2:$B$7&lt;=E8033)/(SRP!$C$2:$C$7&gt;=E8033),SRP!$D$2:$D$7)*(G8033/100)*(E8033/1000)),
IF(AND(C8033="Wine",D8033="Fortified Wines"),
SUM(LOOKUP(2,1/(SRP!$B$26:$B$29&lt;=E8033)/(SRP!$C$26:$C$29&gt;=E8033),SRP!$D$26:$D$29)*(G8033/100)*(E8033/1000)),
IF(C8033="Wine",
SUM(LOOKUP(2,1/(SRP!$B$21:$B$25&lt;=E8033)/(SRP!$C$21:$C$25&gt;=E8033),SRP!$D$21:$D$25)*(G8033/100)*(E8033/1000)),
IF(AND(C8033="Ready to Drink",D8033="RTD-One Pour Cocktail&gt;7%&lt;=14.5"),
SUM(LOOKUP(2,1/(SRP!$B$16:$B$20&lt;=E8033)/(SRP!$C$16:$C$20&gt;=E8033),SRP!$D$16:$D$20)*(G8033/100)*(E8033/1000)),
IF(C8033="Ready to Drink",
SUM(LOOKUP(2,1/(SRP!$B$11:$B$15&lt;=E8033)/(SRP!$C$11:$C$15&gt;=E8033),SRP!$D$11:$D$15)*(G8033/100)*(E8033/1000)),
0)))))),2)</f>
        <v>6.56</v>
      </c>
      <c r="L8033" s="173" t="str">
        <f t="shared" si="125"/>
        <v>Wine750</v>
      </c>
      <c r="M8033" s="154">
        <f>VLOOKUP(L8033,'Slope %'!C:D,2,0)</f>
        <v>0.1</v>
      </c>
    </row>
    <row r="8034" spans="1:13" x14ac:dyDescent="0.25">
      <c r="A8034" s="169">
        <v>73296</v>
      </c>
      <c r="B8034" s="170" t="s">
        <v>5799</v>
      </c>
      <c r="C8034" s="170" t="s">
        <v>24</v>
      </c>
      <c r="D8034" s="170" t="s">
        <v>38</v>
      </c>
      <c r="E8034" s="170">
        <v>750</v>
      </c>
      <c r="F8034" s="170">
        <v>12</v>
      </c>
      <c r="G8034" s="171">
        <v>13.5</v>
      </c>
      <c r="H8034" s="170" t="s">
        <v>96</v>
      </c>
      <c r="I8034" s="171">
        <v>22.99</v>
      </c>
      <c r="J8034" s="169">
        <v>1</v>
      </c>
      <c r="K8034" s="154" cm="1">
        <f t="array" ref="K8034">ROUND(
IF(C8034="Beer",
SUM(LOOKUP(2,1/(SRP!$B$8:$B$10&lt;=E8034)/(SRP!$C$8:$C$10&gt;=E8034),SRP!$D$8:$D$10)*(G8034/100)*(E8034/1000)),
IF(C8034="Spirits",
SUM(LOOKUP(2,1/(SRP!$B$2:$B$7&lt;=E8034)/(SRP!$C$2:$C$7&gt;=E8034),SRP!$D$2:$D$7)*(G8034/100)*(E8034/1000)),
IF(AND(C8034="Wine",D8034="Fortified Wines"),
SUM(LOOKUP(2,1/(SRP!$B$26:$B$29&lt;=E8034)/(SRP!$C$26:$C$29&gt;=E8034),SRP!$D$26:$D$29)*(G8034/100)*(E8034/1000)),
IF(C8034="Wine",
SUM(LOOKUP(2,1/(SRP!$B$21:$B$25&lt;=E8034)/(SRP!$C$21:$C$25&gt;=E8034),SRP!$D$21:$D$25)*(G8034/100)*(E8034/1000)),
IF(AND(C8034="Ready to Drink",D8034="RTD-One Pour Cocktail&gt;7%&lt;=14.5"),
SUM(LOOKUP(2,1/(SRP!$B$16:$B$20&lt;=E8034)/(SRP!$C$16:$C$20&gt;=E8034),SRP!$D$16:$D$20)*(G8034/100)*(E8034/1000)),
IF(C8034="Ready to Drink",
SUM(LOOKUP(2,1/(SRP!$B$11:$B$15&lt;=E8034)/(SRP!$C$11:$C$15&gt;=E8034),SRP!$D$11:$D$15)*(G8034/100)*(E8034/1000)),
0)))))),2)</f>
        <v>7.9</v>
      </c>
      <c r="L8034" s="173" t="str">
        <f t="shared" si="125"/>
        <v>Wine750</v>
      </c>
      <c r="M8034" s="154">
        <f>VLOOKUP(L8034,'Slope %'!C:D,2,0)</f>
        <v>0.1</v>
      </c>
    </row>
    <row r="8035" spans="1:13" x14ac:dyDescent="0.25">
      <c r="A8035" s="169">
        <v>73298</v>
      </c>
      <c r="B8035" s="170" t="s">
        <v>5800</v>
      </c>
      <c r="C8035" s="170" t="s">
        <v>24</v>
      </c>
      <c r="D8035" s="170" t="s">
        <v>66</v>
      </c>
      <c r="E8035" s="170">
        <v>750</v>
      </c>
      <c r="F8035" s="170">
        <v>12</v>
      </c>
      <c r="G8035" s="171">
        <v>13.5</v>
      </c>
      <c r="H8035" s="170" t="s">
        <v>96</v>
      </c>
      <c r="I8035" s="171">
        <v>22.99</v>
      </c>
      <c r="J8035" s="169">
        <v>1</v>
      </c>
      <c r="K8035" s="154" cm="1">
        <f t="array" ref="K8035">ROUND(
IF(C8035="Beer",
SUM(LOOKUP(2,1/(SRP!$B$8:$B$10&lt;=E8035)/(SRP!$C$8:$C$10&gt;=E8035),SRP!$D$8:$D$10)*(G8035/100)*(E8035/1000)),
IF(C8035="Spirits",
SUM(LOOKUP(2,1/(SRP!$B$2:$B$7&lt;=E8035)/(SRP!$C$2:$C$7&gt;=E8035),SRP!$D$2:$D$7)*(G8035/100)*(E8035/1000)),
IF(AND(C8035="Wine",D8035="Fortified Wines"),
SUM(LOOKUP(2,1/(SRP!$B$26:$B$29&lt;=E8035)/(SRP!$C$26:$C$29&gt;=E8035),SRP!$D$26:$D$29)*(G8035/100)*(E8035/1000)),
IF(C8035="Wine",
SUM(LOOKUP(2,1/(SRP!$B$21:$B$25&lt;=E8035)/(SRP!$C$21:$C$25&gt;=E8035),SRP!$D$21:$D$25)*(G8035/100)*(E8035/1000)),
IF(AND(C8035="Ready to Drink",D8035="RTD-One Pour Cocktail&gt;7%&lt;=14.5"),
SUM(LOOKUP(2,1/(SRP!$B$16:$B$20&lt;=E8035)/(SRP!$C$16:$C$20&gt;=E8035),SRP!$D$16:$D$20)*(G8035/100)*(E8035/1000)),
IF(C8035="Ready to Drink",
SUM(LOOKUP(2,1/(SRP!$B$11:$B$15&lt;=E8035)/(SRP!$C$11:$C$15&gt;=E8035),SRP!$D$11:$D$15)*(G8035/100)*(E8035/1000)),
0)))))),2)</f>
        <v>7.9</v>
      </c>
      <c r="L8035" s="173" t="str">
        <f t="shared" si="125"/>
        <v>Wine750</v>
      </c>
      <c r="M8035" s="154">
        <f>VLOOKUP(L8035,'Slope %'!C:D,2,0)</f>
        <v>0.1</v>
      </c>
    </row>
    <row r="8036" spans="1:13" x14ac:dyDescent="0.25">
      <c r="A8036" s="169">
        <v>73301</v>
      </c>
      <c r="B8036" s="170" t="s">
        <v>5801</v>
      </c>
      <c r="C8036" s="170" t="s">
        <v>24</v>
      </c>
      <c r="D8036" s="170" t="s">
        <v>34</v>
      </c>
      <c r="E8036" s="170">
        <v>750</v>
      </c>
      <c r="F8036" s="170">
        <v>12</v>
      </c>
      <c r="G8036" s="171">
        <v>12.5</v>
      </c>
      <c r="H8036" s="170" t="s">
        <v>222</v>
      </c>
      <c r="I8036" s="171">
        <v>22.99</v>
      </c>
      <c r="J8036" s="169">
        <v>1</v>
      </c>
      <c r="K8036" s="154" cm="1">
        <f t="array" ref="K8036">ROUND(
IF(C8036="Beer",
SUM(LOOKUP(2,1/(SRP!$B$8:$B$10&lt;=E8036)/(SRP!$C$8:$C$10&gt;=E8036),SRP!$D$8:$D$10)*(G8036/100)*(E8036/1000)),
IF(C8036="Spirits",
SUM(LOOKUP(2,1/(SRP!$B$2:$B$7&lt;=E8036)/(SRP!$C$2:$C$7&gt;=E8036),SRP!$D$2:$D$7)*(G8036/100)*(E8036/1000)),
IF(AND(C8036="Wine",D8036="Fortified Wines"),
SUM(LOOKUP(2,1/(SRP!$B$26:$B$29&lt;=E8036)/(SRP!$C$26:$C$29&gt;=E8036),SRP!$D$26:$D$29)*(G8036/100)*(E8036/1000)),
IF(C8036="Wine",
SUM(LOOKUP(2,1/(SRP!$B$21:$B$25&lt;=E8036)/(SRP!$C$21:$C$25&gt;=E8036),SRP!$D$21:$D$25)*(G8036/100)*(E8036/1000)),
IF(AND(C8036="Ready to Drink",D8036="RTD-One Pour Cocktail&gt;7%&lt;=14.5"),
SUM(LOOKUP(2,1/(SRP!$B$16:$B$20&lt;=E8036)/(SRP!$C$16:$C$20&gt;=E8036),SRP!$D$16:$D$20)*(G8036/100)*(E8036/1000)),
IF(C8036="Ready to Drink",
SUM(LOOKUP(2,1/(SRP!$B$11:$B$15&lt;=E8036)/(SRP!$C$11:$C$15&gt;=E8036),SRP!$D$11:$D$15)*(G8036/100)*(E8036/1000)),
0)))))),2)</f>
        <v>7.32</v>
      </c>
      <c r="L8036" s="173" t="str">
        <f t="shared" si="125"/>
        <v>Wine750</v>
      </c>
      <c r="M8036" s="154">
        <f>VLOOKUP(L8036,'Slope %'!C:D,2,0)</f>
        <v>0.1</v>
      </c>
    </row>
    <row r="8037" spans="1:13" x14ac:dyDescent="0.25">
      <c r="A8037" s="169">
        <v>73302</v>
      </c>
      <c r="B8037" s="170" t="s">
        <v>5802</v>
      </c>
      <c r="C8037" s="170" t="s">
        <v>24</v>
      </c>
      <c r="D8037" s="170" t="s">
        <v>99</v>
      </c>
      <c r="E8037" s="170">
        <v>750</v>
      </c>
      <c r="F8037" s="170">
        <v>12</v>
      </c>
      <c r="G8037" s="171">
        <v>19.5</v>
      </c>
      <c r="H8037" s="170" t="s">
        <v>149</v>
      </c>
      <c r="I8037" s="171">
        <v>21.99</v>
      </c>
      <c r="J8037" s="169">
        <v>1</v>
      </c>
      <c r="K8037" s="154" cm="1">
        <f t="array" ref="K8037">ROUND(
IF(C8037="Beer",
SUM(LOOKUP(2,1/(SRP!$B$8:$B$10&lt;=E8037)/(SRP!$C$8:$C$10&gt;=E8037),SRP!$D$8:$D$10)*(G8037/100)*(E8037/1000)),
IF(C8037="Spirits",
SUM(LOOKUP(2,1/(SRP!$B$2:$B$7&lt;=E8037)/(SRP!$C$2:$C$7&gt;=E8037),SRP!$D$2:$D$7)*(G8037/100)*(E8037/1000)),
IF(AND(C8037="Wine",D8037="Fortified Wines"),
SUM(LOOKUP(2,1/(SRP!$B$26:$B$29&lt;=E8037)/(SRP!$C$26:$C$29&gt;=E8037),SRP!$D$26:$D$29)*(G8037/100)*(E8037/1000)),
IF(C8037="Wine",
SUM(LOOKUP(2,1/(SRP!$B$21:$B$25&lt;=E8037)/(SRP!$C$21:$C$25&gt;=E8037),SRP!$D$21:$D$25)*(G8037/100)*(E8037/1000)),
IF(AND(C8037="Ready to Drink",D8037="RTD-One Pour Cocktail&gt;7%&lt;=14.5"),
SUM(LOOKUP(2,1/(SRP!$B$16:$B$20&lt;=E8037)/(SRP!$C$16:$C$20&gt;=E8037),SRP!$D$16:$D$20)*(G8037/100)*(E8037/1000)),
IF(C8037="Ready to Drink",
SUM(LOOKUP(2,1/(SRP!$B$11:$B$15&lt;=E8037)/(SRP!$C$11:$C$15&gt;=E8037),SRP!$D$11:$D$15)*(G8037/100)*(E8037/1000)),
0)))))),2)</f>
        <v>11.42</v>
      </c>
      <c r="L8037" s="173" t="str">
        <f t="shared" si="125"/>
        <v>Wine750</v>
      </c>
      <c r="M8037" s="154">
        <f>VLOOKUP(L8037,'Slope %'!C:D,2,0)</f>
        <v>0.1</v>
      </c>
    </row>
    <row r="8038" spans="1:13" x14ac:dyDescent="0.25">
      <c r="A8038" s="169">
        <v>73304</v>
      </c>
      <c r="B8038" s="170" t="s">
        <v>5803</v>
      </c>
      <c r="C8038" s="170" t="s">
        <v>15</v>
      </c>
      <c r="D8038" s="170" t="s">
        <v>301</v>
      </c>
      <c r="E8038" s="170">
        <v>375</v>
      </c>
      <c r="F8038" s="170">
        <v>24</v>
      </c>
      <c r="G8038" s="171">
        <v>40</v>
      </c>
      <c r="H8038" s="170" t="s">
        <v>35</v>
      </c>
      <c r="I8038" s="171">
        <v>26.99</v>
      </c>
      <c r="J8038" s="169">
        <v>1</v>
      </c>
      <c r="K8038" s="154" cm="1">
        <f t="array" ref="K8038">ROUND(
IF(C8038="Beer",
SUM(LOOKUP(2,1/(SRP!$B$8:$B$10&lt;=E8038)/(SRP!$C$8:$C$10&gt;=E8038),SRP!$D$8:$D$10)*(G8038/100)*(E8038/1000)),
IF(C8038="Spirits",
SUM(LOOKUP(2,1/(SRP!$B$2:$B$7&lt;=E8038)/(SRP!$C$2:$C$7&gt;=E8038),SRP!$D$2:$D$7)*(G8038/100)*(E8038/1000)),
IF(AND(C8038="Wine",D8038="Fortified Wines"),
SUM(LOOKUP(2,1/(SRP!$B$26:$B$29&lt;=E8038)/(SRP!$C$26:$C$29&gt;=E8038),SRP!$D$26:$D$29)*(G8038/100)*(E8038/1000)),
IF(C8038="Wine",
SUM(LOOKUP(2,1/(SRP!$B$21:$B$25&lt;=E8038)/(SRP!$C$21:$C$25&gt;=E8038),SRP!$D$21:$D$25)*(G8038/100)*(E8038/1000)),
IF(AND(C8038="Ready to Drink",D8038="RTD-One Pour Cocktail&gt;7%&lt;=14.5"),
SUM(LOOKUP(2,1/(SRP!$B$16:$B$20&lt;=E8038)/(SRP!$C$16:$C$20&gt;=E8038),SRP!$D$16:$D$20)*(G8038/100)*(E8038/1000)),
IF(C8038="Ready to Drink",
SUM(LOOKUP(2,1/(SRP!$B$11:$B$15&lt;=E8038)/(SRP!$C$11:$C$15&gt;=E8038),SRP!$D$11:$D$15)*(G8038/100)*(E8038/1000)),
0)))))),2)</f>
        <v>13.3</v>
      </c>
      <c r="L8038" s="173" t="str">
        <f t="shared" si="125"/>
        <v>Spirits375</v>
      </c>
      <c r="M8038" s="154">
        <f>VLOOKUP(L8038,'Slope %'!C:D,2,0)</f>
        <v>0.1</v>
      </c>
    </row>
    <row r="8039" spans="1:13" x14ac:dyDescent="0.25">
      <c r="A8039" s="169">
        <v>73306</v>
      </c>
      <c r="B8039" s="170" t="s">
        <v>5804</v>
      </c>
      <c r="C8039" s="170" t="s">
        <v>15</v>
      </c>
      <c r="D8039" s="170" t="s">
        <v>140</v>
      </c>
      <c r="E8039" s="170">
        <v>750</v>
      </c>
      <c r="F8039" s="170">
        <v>6</v>
      </c>
      <c r="G8039" s="171">
        <v>17</v>
      </c>
      <c r="H8039" s="170" t="s">
        <v>415</v>
      </c>
      <c r="I8039" s="171">
        <v>37.590000000000003</v>
      </c>
      <c r="J8039" s="169">
        <v>1</v>
      </c>
      <c r="K8039" s="154" cm="1">
        <f t="array" ref="K8039">ROUND(
IF(C8039="Beer",
SUM(LOOKUP(2,1/(SRP!$B$8:$B$10&lt;=E8039)/(SRP!$C$8:$C$10&gt;=E8039),SRP!$D$8:$D$10)*(G8039/100)*(E8039/1000)),
IF(C8039="Spirits",
SUM(LOOKUP(2,1/(SRP!$B$2:$B$7&lt;=E8039)/(SRP!$C$2:$C$7&gt;=E8039),SRP!$D$2:$D$7)*(G8039/100)*(E8039/1000)),
IF(AND(C8039="Wine",D8039="Fortified Wines"),
SUM(LOOKUP(2,1/(SRP!$B$26:$B$29&lt;=E8039)/(SRP!$C$26:$C$29&gt;=E8039),SRP!$D$26:$D$29)*(G8039/100)*(E8039/1000)),
IF(C8039="Wine",
SUM(LOOKUP(2,1/(SRP!$B$21:$B$25&lt;=E8039)/(SRP!$C$21:$C$25&gt;=E8039),SRP!$D$21:$D$25)*(G8039/100)*(E8039/1000)),
IF(AND(C8039="Ready to Drink",D8039="RTD-One Pour Cocktail&gt;7%&lt;=14.5"),
SUM(LOOKUP(2,1/(SRP!$B$16:$B$20&lt;=E8039)/(SRP!$C$16:$C$20&gt;=E8039),SRP!$D$16:$D$20)*(G8039/100)*(E8039/1000)),
IF(C8039="Ready to Drink",
SUM(LOOKUP(2,1/(SRP!$B$11:$B$15&lt;=E8039)/(SRP!$C$11:$C$15&gt;=E8039),SRP!$D$11:$D$15)*(G8039/100)*(E8039/1000)),
0)))))),2)</f>
        <v>9.9499999999999993</v>
      </c>
      <c r="L8039" s="173" t="str">
        <f t="shared" si="125"/>
        <v>Spirits750</v>
      </c>
      <c r="M8039" s="154">
        <f>VLOOKUP(L8039,'Slope %'!C:D,2,0)</f>
        <v>7.0000000000000007E-2</v>
      </c>
    </row>
    <row r="8040" spans="1:13" x14ac:dyDescent="0.25">
      <c r="A8040" s="169">
        <v>73307</v>
      </c>
      <c r="B8040" s="170" t="s">
        <v>5805</v>
      </c>
      <c r="C8040" s="170" t="s">
        <v>15</v>
      </c>
      <c r="D8040" s="170" t="s">
        <v>1271</v>
      </c>
      <c r="E8040" s="170">
        <v>200</v>
      </c>
      <c r="F8040" s="170">
        <v>24</v>
      </c>
      <c r="G8040" s="171">
        <v>15</v>
      </c>
      <c r="H8040" s="170" t="s">
        <v>22</v>
      </c>
      <c r="I8040" s="171">
        <v>6.99</v>
      </c>
      <c r="J8040" s="169">
        <v>1</v>
      </c>
      <c r="K8040" s="154" cm="1">
        <f t="array" ref="K8040">ROUND(
IF(C8040="Beer",
SUM(LOOKUP(2,1/(SRP!$B$8:$B$10&lt;=E8040)/(SRP!$C$8:$C$10&gt;=E8040),SRP!$D$8:$D$10)*(G8040/100)*(E8040/1000)),
IF(C8040="Spirits",
SUM(LOOKUP(2,1/(SRP!$B$2:$B$7&lt;=E8040)/(SRP!$C$2:$C$7&gt;=E8040),SRP!$D$2:$D$7)*(G8040/100)*(E8040/1000)),
IF(AND(C8040="Wine",D8040="Fortified Wines"),
SUM(LOOKUP(2,1/(SRP!$B$26:$B$29&lt;=E8040)/(SRP!$C$26:$C$29&gt;=E8040),SRP!$D$26:$D$29)*(G8040/100)*(E8040/1000)),
IF(C8040="Wine",
SUM(LOOKUP(2,1/(SRP!$B$21:$B$25&lt;=E8040)/(SRP!$C$21:$C$25&gt;=E8040),SRP!$D$21:$D$25)*(G8040/100)*(E8040/1000)),
IF(AND(C8040="Ready to Drink",D8040="RTD-One Pour Cocktail&gt;7%&lt;=14.5"),
SUM(LOOKUP(2,1/(SRP!$B$16:$B$20&lt;=E8040)/(SRP!$C$16:$C$20&gt;=E8040),SRP!$D$16:$D$20)*(G8040/100)*(E8040/1000)),
IF(C8040="Ready to Drink",
SUM(LOOKUP(2,1/(SRP!$B$11:$B$15&lt;=E8040)/(SRP!$C$11:$C$15&gt;=E8040),SRP!$D$11:$D$15)*(G8040/100)*(E8040/1000)),
0)))))),2)</f>
        <v>3.19</v>
      </c>
      <c r="L8040" s="173" t="str">
        <f t="shared" si="125"/>
        <v>Spirits200</v>
      </c>
      <c r="M8040" s="154">
        <f>VLOOKUP(L8040,'Slope %'!C:D,2,0)</f>
        <v>0.1</v>
      </c>
    </row>
    <row r="8041" spans="1:13" x14ac:dyDescent="0.25">
      <c r="A8041" s="169">
        <v>73308</v>
      </c>
      <c r="B8041" s="170" t="s">
        <v>5806</v>
      </c>
      <c r="C8041" s="170" t="s">
        <v>11</v>
      </c>
      <c r="D8041" s="170" t="s">
        <v>211</v>
      </c>
      <c r="E8041" s="170">
        <v>2130</v>
      </c>
      <c r="F8041" s="170">
        <v>4</v>
      </c>
      <c r="G8041" s="171">
        <v>4</v>
      </c>
      <c r="H8041" s="170" t="s">
        <v>1136</v>
      </c>
      <c r="I8041" s="171">
        <v>15</v>
      </c>
      <c r="J8041" s="169">
        <v>6</v>
      </c>
      <c r="K8041" s="154" cm="1">
        <f t="array" ref="K8041">ROUND(
IF(C8041="Beer",
SUM(LOOKUP(2,1/(SRP!$B$8:$B$10&lt;=E8041)/(SRP!$C$8:$C$10&gt;=E8041),SRP!$D$8:$D$10)*(G8041/100)*(E8041/1000)),
IF(C8041="Spirits",
SUM(LOOKUP(2,1/(SRP!$B$2:$B$7&lt;=E8041)/(SRP!$C$2:$C$7&gt;=E8041),SRP!$D$2:$D$7)*(G8041/100)*(E8041/1000)),
IF(AND(C8041="Wine",D8041="Fortified Wines"),
SUM(LOOKUP(2,1/(SRP!$B$26:$B$29&lt;=E8041)/(SRP!$C$26:$C$29&gt;=E8041),SRP!$D$26:$D$29)*(G8041/100)*(E8041/1000)),
IF(C8041="Wine",
SUM(LOOKUP(2,1/(SRP!$B$21:$B$25&lt;=E8041)/(SRP!$C$21:$C$25&gt;=E8041),SRP!$D$21:$D$25)*(G8041/100)*(E8041/1000)),
IF(AND(C8041="Ready to Drink",D8041="RTD-One Pour Cocktail&gt;7%&lt;=14.5"),
SUM(LOOKUP(2,1/(SRP!$B$16:$B$20&lt;=E8041)/(SRP!$C$16:$C$20&gt;=E8041),SRP!$D$16:$D$20)*(G8041/100)*(E8041/1000)),
IF(C8041="Ready to Drink",
SUM(LOOKUP(2,1/(SRP!$B$11:$B$15&lt;=E8041)/(SRP!$C$11:$C$15&gt;=E8041),SRP!$D$11:$D$15)*(G8041/100)*(E8041/1000)),
0)))))),2)</f>
        <v>6.65</v>
      </c>
      <c r="L8041" s="173" t="str">
        <f t="shared" si="125"/>
        <v>Beer2130</v>
      </c>
      <c r="M8041" s="154">
        <f>VLOOKUP(L8041,'Slope %'!C:D,2,0)</f>
        <v>0.1</v>
      </c>
    </row>
    <row r="8042" spans="1:13" x14ac:dyDescent="0.25">
      <c r="A8042" s="169">
        <v>73308</v>
      </c>
      <c r="B8042" s="170" t="s">
        <v>5806</v>
      </c>
      <c r="C8042" s="170" t="s">
        <v>11</v>
      </c>
      <c r="D8042" s="170" t="s">
        <v>211</v>
      </c>
      <c r="E8042" s="170">
        <v>2130</v>
      </c>
      <c r="F8042" s="170">
        <v>4</v>
      </c>
      <c r="G8042" s="171">
        <v>4</v>
      </c>
      <c r="H8042" s="170" t="s">
        <v>1136</v>
      </c>
      <c r="I8042" s="171">
        <v>15</v>
      </c>
      <c r="J8042" s="169">
        <v>6</v>
      </c>
      <c r="K8042" s="154" cm="1">
        <f t="array" ref="K8042">ROUND(
IF(C8042="Beer",
SUM(LOOKUP(2,1/(SRP!$B$8:$B$10&lt;=E8042)/(SRP!$C$8:$C$10&gt;=E8042),SRP!$D$8:$D$10)*(G8042/100)*(E8042/1000)),
IF(C8042="Spirits",
SUM(LOOKUP(2,1/(SRP!$B$2:$B$7&lt;=E8042)/(SRP!$C$2:$C$7&gt;=E8042),SRP!$D$2:$D$7)*(G8042/100)*(E8042/1000)),
IF(AND(C8042="Wine",D8042="Fortified Wines"),
SUM(LOOKUP(2,1/(SRP!$B$26:$B$29&lt;=E8042)/(SRP!$C$26:$C$29&gt;=E8042),SRP!$D$26:$D$29)*(G8042/100)*(E8042/1000)),
IF(C8042="Wine",
SUM(LOOKUP(2,1/(SRP!$B$21:$B$25&lt;=E8042)/(SRP!$C$21:$C$25&gt;=E8042),SRP!$D$21:$D$25)*(G8042/100)*(E8042/1000)),
IF(AND(C8042="Ready to Drink",D8042="RTD-One Pour Cocktail&gt;7%&lt;=14.5"),
SUM(LOOKUP(2,1/(SRP!$B$16:$B$20&lt;=E8042)/(SRP!$C$16:$C$20&gt;=E8042),SRP!$D$16:$D$20)*(G8042/100)*(E8042/1000)),
IF(C8042="Ready to Drink",
SUM(LOOKUP(2,1/(SRP!$B$11:$B$15&lt;=E8042)/(SRP!$C$11:$C$15&gt;=E8042),SRP!$D$11:$D$15)*(G8042/100)*(E8042/1000)),
0)))))),2)</f>
        <v>6.65</v>
      </c>
      <c r="L8042" s="173" t="str">
        <f t="shared" si="125"/>
        <v>Beer2130</v>
      </c>
      <c r="M8042" s="154">
        <f>VLOOKUP(L8042,'Slope %'!C:D,2,0)</f>
        <v>0.1</v>
      </c>
    </row>
    <row r="8043" spans="1:13" x14ac:dyDescent="0.25">
      <c r="A8043" s="169">
        <v>73312</v>
      </c>
      <c r="B8043" s="170" t="s">
        <v>5807</v>
      </c>
      <c r="C8043" s="170" t="s">
        <v>24</v>
      </c>
      <c r="D8043" s="170" t="s">
        <v>38</v>
      </c>
      <c r="E8043" s="170">
        <v>750</v>
      </c>
      <c r="F8043" s="170">
        <v>6</v>
      </c>
      <c r="G8043" s="171">
        <v>12.5</v>
      </c>
      <c r="H8043" s="170" t="s">
        <v>329</v>
      </c>
      <c r="I8043" s="171">
        <v>17.010000000000002</v>
      </c>
      <c r="J8043" s="169">
        <v>1</v>
      </c>
      <c r="K8043" s="154" cm="1">
        <f t="array" ref="K8043">ROUND(
IF(C8043="Beer",
SUM(LOOKUP(2,1/(SRP!$B$8:$B$10&lt;=E8043)/(SRP!$C$8:$C$10&gt;=E8043),SRP!$D$8:$D$10)*(G8043/100)*(E8043/1000)),
IF(C8043="Spirits",
SUM(LOOKUP(2,1/(SRP!$B$2:$B$7&lt;=E8043)/(SRP!$C$2:$C$7&gt;=E8043),SRP!$D$2:$D$7)*(G8043/100)*(E8043/1000)),
IF(AND(C8043="Wine",D8043="Fortified Wines"),
SUM(LOOKUP(2,1/(SRP!$B$26:$B$29&lt;=E8043)/(SRP!$C$26:$C$29&gt;=E8043),SRP!$D$26:$D$29)*(G8043/100)*(E8043/1000)),
IF(C8043="Wine",
SUM(LOOKUP(2,1/(SRP!$B$21:$B$25&lt;=E8043)/(SRP!$C$21:$C$25&gt;=E8043),SRP!$D$21:$D$25)*(G8043/100)*(E8043/1000)),
IF(AND(C8043="Ready to Drink",D8043="RTD-One Pour Cocktail&gt;7%&lt;=14.5"),
SUM(LOOKUP(2,1/(SRP!$B$16:$B$20&lt;=E8043)/(SRP!$C$16:$C$20&gt;=E8043),SRP!$D$16:$D$20)*(G8043/100)*(E8043/1000)),
IF(C8043="Ready to Drink",
SUM(LOOKUP(2,1/(SRP!$B$11:$B$15&lt;=E8043)/(SRP!$C$11:$C$15&gt;=E8043),SRP!$D$11:$D$15)*(G8043/100)*(E8043/1000)),
0)))))),2)</f>
        <v>7.32</v>
      </c>
      <c r="L8043" s="173" t="str">
        <f t="shared" si="125"/>
        <v>Wine750</v>
      </c>
      <c r="M8043" s="154">
        <f>VLOOKUP(L8043,'Slope %'!C:D,2,0)</f>
        <v>0.1</v>
      </c>
    </row>
    <row r="8044" spans="1:13" x14ac:dyDescent="0.25">
      <c r="A8044" s="169">
        <v>73315</v>
      </c>
      <c r="B8044" s="170" t="s">
        <v>5808</v>
      </c>
      <c r="C8044" s="170" t="s">
        <v>11</v>
      </c>
      <c r="D8044" s="170" t="s">
        <v>267</v>
      </c>
      <c r="E8044" s="170">
        <v>473</v>
      </c>
      <c r="F8044" s="170">
        <v>24</v>
      </c>
      <c r="G8044" s="171">
        <v>5</v>
      </c>
      <c r="H8044" s="170" t="s">
        <v>3994</v>
      </c>
      <c r="I8044" s="171">
        <v>4.5</v>
      </c>
      <c r="J8044" s="169">
        <v>1</v>
      </c>
      <c r="K8044" s="154" cm="1">
        <f t="array" ref="K8044">ROUND(
IF(C8044="Beer",
SUM(LOOKUP(2,1/(SRP!$B$8:$B$10&lt;=E8044)/(SRP!$C$8:$C$10&gt;=E8044),SRP!$D$8:$D$10)*(G8044/100)*(E8044/1000)),
IF(C8044="Spirits",
SUM(LOOKUP(2,1/(SRP!$B$2:$B$7&lt;=E8044)/(SRP!$C$2:$C$7&gt;=E8044),SRP!$D$2:$D$7)*(G8044/100)*(E8044/1000)),
IF(AND(C8044="Wine",D8044="Fortified Wines"),
SUM(LOOKUP(2,1/(SRP!$B$26:$B$29&lt;=E8044)/(SRP!$C$26:$C$29&gt;=E8044),SRP!$D$26:$D$29)*(G8044/100)*(E8044/1000)),
IF(C8044="Wine",
SUM(LOOKUP(2,1/(SRP!$B$21:$B$25&lt;=E8044)/(SRP!$C$21:$C$25&gt;=E8044),SRP!$D$21:$D$25)*(G8044/100)*(E8044/1000)),
IF(AND(C8044="Ready to Drink",D8044="RTD-One Pour Cocktail&gt;7%&lt;=14.5"),
SUM(LOOKUP(2,1/(SRP!$B$16:$B$20&lt;=E8044)/(SRP!$C$16:$C$20&gt;=E8044),SRP!$D$16:$D$20)*(G8044/100)*(E8044/1000)),
IF(C8044="Ready to Drink",
SUM(LOOKUP(2,1/(SRP!$B$11:$B$15&lt;=E8044)/(SRP!$C$11:$C$15&gt;=E8044),SRP!$D$11:$D$15)*(G8044/100)*(E8044/1000)),
0)))))),2)</f>
        <v>1.85</v>
      </c>
      <c r="L8044" s="173" t="str">
        <f t="shared" si="125"/>
        <v>Beer473</v>
      </c>
      <c r="M8044" s="154">
        <f>VLOOKUP(L8044,'Slope %'!C:D,2,0)</f>
        <v>0.12</v>
      </c>
    </row>
    <row r="8045" spans="1:13" x14ac:dyDescent="0.25">
      <c r="A8045" s="169">
        <v>73315</v>
      </c>
      <c r="B8045" s="170" t="s">
        <v>5808</v>
      </c>
      <c r="C8045" s="170" t="s">
        <v>11</v>
      </c>
      <c r="D8045" s="170" t="s">
        <v>267</v>
      </c>
      <c r="E8045" s="170">
        <v>473</v>
      </c>
      <c r="F8045" s="170">
        <v>24</v>
      </c>
      <c r="G8045" s="171">
        <v>5</v>
      </c>
      <c r="H8045" s="170" t="s">
        <v>1662</v>
      </c>
      <c r="I8045" s="171">
        <v>4.5</v>
      </c>
      <c r="J8045" s="169">
        <v>1</v>
      </c>
      <c r="K8045" s="154" cm="1">
        <f t="array" ref="K8045">ROUND(
IF(C8045="Beer",
SUM(LOOKUP(2,1/(SRP!$B$8:$B$10&lt;=E8045)/(SRP!$C$8:$C$10&gt;=E8045),SRP!$D$8:$D$10)*(G8045/100)*(E8045/1000)),
IF(C8045="Spirits",
SUM(LOOKUP(2,1/(SRP!$B$2:$B$7&lt;=E8045)/(SRP!$C$2:$C$7&gt;=E8045),SRP!$D$2:$D$7)*(G8045/100)*(E8045/1000)),
IF(AND(C8045="Wine",D8045="Fortified Wines"),
SUM(LOOKUP(2,1/(SRP!$B$26:$B$29&lt;=E8045)/(SRP!$C$26:$C$29&gt;=E8045),SRP!$D$26:$D$29)*(G8045/100)*(E8045/1000)),
IF(C8045="Wine",
SUM(LOOKUP(2,1/(SRP!$B$21:$B$25&lt;=E8045)/(SRP!$C$21:$C$25&gt;=E8045),SRP!$D$21:$D$25)*(G8045/100)*(E8045/1000)),
IF(AND(C8045="Ready to Drink",D8045="RTD-One Pour Cocktail&gt;7%&lt;=14.5"),
SUM(LOOKUP(2,1/(SRP!$B$16:$B$20&lt;=E8045)/(SRP!$C$16:$C$20&gt;=E8045),SRP!$D$16:$D$20)*(G8045/100)*(E8045/1000)),
IF(C8045="Ready to Drink",
SUM(LOOKUP(2,1/(SRP!$B$11:$B$15&lt;=E8045)/(SRP!$C$11:$C$15&gt;=E8045),SRP!$D$11:$D$15)*(G8045/100)*(E8045/1000)),
0)))))),2)</f>
        <v>1.85</v>
      </c>
      <c r="L8045" s="173" t="str">
        <f t="shared" si="125"/>
        <v>Beer473</v>
      </c>
      <c r="M8045" s="154">
        <f>VLOOKUP(L8045,'Slope %'!C:D,2,0)</f>
        <v>0.12</v>
      </c>
    </row>
    <row r="8046" spans="1:13" x14ac:dyDescent="0.25">
      <c r="A8046" s="169">
        <v>73331</v>
      </c>
      <c r="B8046" s="170" t="s">
        <v>5809</v>
      </c>
      <c r="C8046" s="170" t="s">
        <v>24</v>
      </c>
      <c r="D8046" s="170" t="s">
        <v>34</v>
      </c>
      <c r="E8046" s="170">
        <v>750</v>
      </c>
      <c r="F8046" s="170">
        <v>12</v>
      </c>
      <c r="G8046" s="171">
        <v>14</v>
      </c>
      <c r="H8046" s="170" t="s">
        <v>22</v>
      </c>
      <c r="I8046" s="171">
        <v>21.99</v>
      </c>
      <c r="J8046" s="169">
        <v>1</v>
      </c>
      <c r="K8046" s="154" cm="1">
        <f t="array" ref="K8046">ROUND(
IF(C8046="Beer",
SUM(LOOKUP(2,1/(SRP!$B$8:$B$10&lt;=E8046)/(SRP!$C$8:$C$10&gt;=E8046),SRP!$D$8:$D$10)*(G8046/100)*(E8046/1000)),
IF(C8046="Spirits",
SUM(LOOKUP(2,1/(SRP!$B$2:$B$7&lt;=E8046)/(SRP!$C$2:$C$7&gt;=E8046),SRP!$D$2:$D$7)*(G8046/100)*(E8046/1000)),
IF(AND(C8046="Wine",D8046="Fortified Wines"),
SUM(LOOKUP(2,1/(SRP!$B$26:$B$29&lt;=E8046)/(SRP!$C$26:$C$29&gt;=E8046),SRP!$D$26:$D$29)*(G8046/100)*(E8046/1000)),
IF(C8046="Wine",
SUM(LOOKUP(2,1/(SRP!$B$21:$B$25&lt;=E8046)/(SRP!$C$21:$C$25&gt;=E8046),SRP!$D$21:$D$25)*(G8046/100)*(E8046/1000)),
IF(AND(C8046="Ready to Drink",D8046="RTD-One Pour Cocktail&gt;7%&lt;=14.5"),
SUM(LOOKUP(2,1/(SRP!$B$16:$B$20&lt;=E8046)/(SRP!$C$16:$C$20&gt;=E8046),SRP!$D$16:$D$20)*(G8046/100)*(E8046/1000)),
IF(C8046="Ready to Drink",
SUM(LOOKUP(2,1/(SRP!$B$11:$B$15&lt;=E8046)/(SRP!$C$11:$C$15&gt;=E8046),SRP!$D$11:$D$15)*(G8046/100)*(E8046/1000)),
0)))))),2)</f>
        <v>8.1999999999999993</v>
      </c>
      <c r="L8046" s="173" t="str">
        <f t="shared" si="125"/>
        <v>Wine750</v>
      </c>
      <c r="M8046" s="154">
        <f>VLOOKUP(L8046,'Slope %'!C:D,2,0)</f>
        <v>0.1</v>
      </c>
    </row>
    <row r="8047" spans="1:13" x14ac:dyDescent="0.25">
      <c r="A8047" s="169">
        <v>73332</v>
      </c>
      <c r="B8047" s="170" t="s">
        <v>5810</v>
      </c>
      <c r="C8047" s="170" t="s">
        <v>24</v>
      </c>
      <c r="D8047" s="170" t="s">
        <v>68</v>
      </c>
      <c r="E8047" s="170">
        <v>750</v>
      </c>
      <c r="F8047" s="170">
        <v>6</v>
      </c>
      <c r="G8047" s="171">
        <v>13</v>
      </c>
      <c r="H8047" s="170" t="s">
        <v>218</v>
      </c>
      <c r="I8047" s="171">
        <v>31.95</v>
      </c>
      <c r="J8047" s="169">
        <v>1</v>
      </c>
      <c r="K8047" s="154" cm="1">
        <f t="array" ref="K8047">ROUND(
IF(C8047="Beer",
SUM(LOOKUP(2,1/(SRP!$B$8:$B$10&lt;=E8047)/(SRP!$C$8:$C$10&gt;=E8047),SRP!$D$8:$D$10)*(G8047/100)*(E8047/1000)),
IF(C8047="Spirits",
SUM(LOOKUP(2,1/(SRP!$B$2:$B$7&lt;=E8047)/(SRP!$C$2:$C$7&gt;=E8047),SRP!$D$2:$D$7)*(G8047/100)*(E8047/1000)),
IF(AND(C8047="Wine",D8047="Fortified Wines"),
SUM(LOOKUP(2,1/(SRP!$B$26:$B$29&lt;=E8047)/(SRP!$C$26:$C$29&gt;=E8047),SRP!$D$26:$D$29)*(G8047/100)*(E8047/1000)),
IF(C8047="Wine",
SUM(LOOKUP(2,1/(SRP!$B$21:$B$25&lt;=E8047)/(SRP!$C$21:$C$25&gt;=E8047),SRP!$D$21:$D$25)*(G8047/100)*(E8047/1000)),
IF(AND(C8047="Ready to Drink",D8047="RTD-One Pour Cocktail&gt;7%&lt;=14.5"),
SUM(LOOKUP(2,1/(SRP!$B$16:$B$20&lt;=E8047)/(SRP!$C$16:$C$20&gt;=E8047),SRP!$D$16:$D$20)*(G8047/100)*(E8047/1000)),
IF(C8047="Ready to Drink",
SUM(LOOKUP(2,1/(SRP!$B$11:$B$15&lt;=E8047)/(SRP!$C$11:$C$15&gt;=E8047),SRP!$D$11:$D$15)*(G8047/100)*(E8047/1000)),
0)))))),2)</f>
        <v>7.61</v>
      </c>
      <c r="L8047" s="173" t="str">
        <f t="shared" si="125"/>
        <v>Wine750</v>
      </c>
      <c r="M8047" s="154">
        <f>VLOOKUP(L8047,'Slope %'!C:D,2,0)</f>
        <v>0.1</v>
      </c>
    </row>
    <row r="8048" spans="1:13" x14ac:dyDescent="0.25">
      <c r="A8048" s="169">
        <v>73344</v>
      </c>
      <c r="B8048" s="170" t="s">
        <v>5811</v>
      </c>
      <c r="C8048" s="170" t="s">
        <v>15</v>
      </c>
      <c r="D8048" s="170" t="s">
        <v>1271</v>
      </c>
      <c r="E8048" s="170">
        <v>200</v>
      </c>
      <c r="F8048" s="170">
        <v>24</v>
      </c>
      <c r="G8048" s="171">
        <v>15</v>
      </c>
      <c r="H8048" s="170" t="s">
        <v>22</v>
      </c>
      <c r="I8048" s="171">
        <v>6.99</v>
      </c>
      <c r="J8048" s="169">
        <v>1</v>
      </c>
      <c r="K8048" s="154" cm="1">
        <f t="array" ref="K8048">ROUND(
IF(C8048="Beer",
SUM(LOOKUP(2,1/(SRP!$B$8:$B$10&lt;=E8048)/(SRP!$C$8:$C$10&gt;=E8048),SRP!$D$8:$D$10)*(G8048/100)*(E8048/1000)),
IF(C8048="Spirits",
SUM(LOOKUP(2,1/(SRP!$B$2:$B$7&lt;=E8048)/(SRP!$C$2:$C$7&gt;=E8048),SRP!$D$2:$D$7)*(G8048/100)*(E8048/1000)),
IF(AND(C8048="Wine",D8048="Fortified Wines"),
SUM(LOOKUP(2,1/(SRP!$B$26:$B$29&lt;=E8048)/(SRP!$C$26:$C$29&gt;=E8048),SRP!$D$26:$D$29)*(G8048/100)*(E8048/1000)),
IF(C8048="Wine",
SUM(LOOKUP(2,1/(SRP!$B$21:$B$25&lt;=E8048)/(SRP!$C$21:$C$25&gt;=E8048),SRP!$D$21:$D$25)*(G8048/100)*(E8048/1000)),
IF(AND(C8048="Ready to Drink",D8048="RTD-One Pour Cocktail&gt;7%&lt;=14.5"),
SUM(LOOKUP(2,1/(SRP!$B$16:$B$20&lt;=E8048)/(SRP!$C$16:$C$20&gt;=E8048),SRP!$D$16:$D$20)*(G8048/100)*(E8048/1000)),
IF(C8048="Ready to Drink",
SUM(LOOKUP(2,1/(SRP!$B$11:$B$15&lt;=E8048)/(SRP!$C$11:$C$15&gt;=E8048),SRP!$D$11:$D$15)*(G8048/100)*(E8048/1000)),
0)))))),2)</f>
        <v>3.19</v>
      </c>
      <c r="L8048" s="173" t="str">
        <f t="shared" si="125"/>
        <v>Spirits200</v>
      </c>
      <c r="M8048" s="154">
        <f>VLOOKUP(L8048,'Slope %'!C:D,2,0)</f>
        <v>0.1</v>
      </c>
    </row>
    <row r="8049" spans="1:13" x14ac:dyDescent="0.25">
      <c r="A8049" s="169">
        <v>73345</v>
      </c>
      <c r="B8049" s="170" t="s">
        <v>5812</v>
      </c>
      <c r="C8049" s="170" t="s">
        <v>15</v>
      </c>
      <c r="D8049" s="170" t="s">
        <v>1271</v>
      </c>
      <c r="E8049" s="170">
        <v>200</v>
      </c>
      <c r="F8049" s="170">
        <v>24</v>
      </c>
      <c r="G8049" s="171">
        <v>15</v>
      </c>
      <c r="H8049" s="170" t="s">
        <v>22</v>
      </c>
      <c r="I8049" s="171">
        <v>6.99</v>
      </c>
      <c r="J8049" s="169">
        <v>1</v>
      </c>
      <c r="K8049" s="154" cm="1">
        <f t="array" ref="K8049">ROUND(
IF(C8049="Beer",
SUM(LOOKUP(2,1/(SRP!$B$8:$B$10&lt;=E8049)/(SRP!$C$8:$C$10&gt;=E8049),SRP!$D$8:$D$10)*(G8049/100)*(E8049/1000)),
IF(C8049="Spirits",
SUM(LOOKUP(2,1/(SRP!$B$2:$B$7&lt;=E8049)/(SRP!$C$2:$C$7&gt;=E8049),SRP!$D$2:$D$7)*(G8049/100)*(E8049/1000)),
IF(AND(C8049="Wine",D8049="Fortified Wines"),
SUM(LOOKUP(2,1/(SRP!$B$26:$B$29&lt;=E8049)/(SRP!$C$26:$C$29&gt;=E8049),SRP!$D$26:$D$29)*(G8049/100)*(E8049/1000)),
IF(C8049="Wine",
SUM(LOOKUP(2,1/(SRP!$B$21:$B$25&lt;=E8049)/(SRP!$C$21:$C$25&gt;=E8049),SRP!$D$21:$D$25)*(G8049/100)*(E8049/1000)),
IF(AND(C8049="Ready to Drink",D8049="RTD-One Pour Cocktail&gt;7%&lt;=14.5"),
SUM(LOOKUP(2,1/(SRP!$B$16:$B$20&lt;=E8049)/(SRP!$C$16:$C$20&gt;=E8049),SRP!$D$16:$D$20)*(G8049/100)*(E8049/1000)),
IF(C8049="Ready to Drink",
SUM(LOOKUP(2,1/(SRP!$B$11:$B$15&lt;=E8049)/(SRP!$C$11:$C$15&gt;=E8049),SRP!$D$11:$D$15)*(G8049/100)*(E8049/1000)),
0)))))),2)</f>
        <v>3.19</v>
      </c>
      <c r="L8049" s="173" t="str">
        <f t="shared" si="125"/>
        <v>Spirits200</v>
      </c>
      <c r="M8049" s="154">
        <f>VLOOKUP(L8049,'Slope %'!C:D,2,0)</f>
        <v>0.1</v>
      </c>
    </row>
    <row r="8050" spans="1:13" x14ac:dyDescent="0.25">
      <c r="A8050" s="169">
        <v>73346</v>
      </c>
      <c r="B8050" s="170" t="s">
        <v>5813</v>
      </c>
      <c r="C8050" s="170" t="s">
        <v>15</v>
      </c>
      <c r="D8050" s="170" t="s">
        <v>1271</v>
      </c>
      <c r="E8050" s="170">
        <v>200</v>
      </c>
      <c r="F8050" s="170">
        <v>24</v>
      </c>
      <c r="G8050" s="171">
        <v>15</v>
      </c>
      <c r="H8050" s="170" t="s">
        <v>22</v>
      </c>
      <c r="I8050" s="171">
        <v>6.99</v>
      </c>
      <c r="J8050" s="169">
        <v>1</v>
      </c>
      <c r="K8050" s="154" cm="1">
        <f t="array" ref="K8050">ROUND(
IF(C8050="Beer",
SUM(LOOKUP(2,1/(SRP!$B$8:$B$10&lt;=E8050)/(SRP!$C$8:$C$10&gt;=E8050),SRP!$D$8:$D$10)*(G8050/100)*(E8050/1000)),
IF(C8050="Spirits",
SUM(LOOKUP(2,1/(SRP!$B$2:$B$7&lt;=E8050)/(SRP!$C$2:$C$7&gt;=E8050),SRP!$D$2:$D$7)*(G8050/100)*(E8050/1000)),
IF(AND(C8050="Wine",D8050="Fortified Wines"),
SUM(LOOKUP(2,1/(SRP!$B$26:$B$29&lt;=E8050)/(SRP!$C$26:$C$29&gt;=E8050),SRP!$D$26:$D$29)*(G8050/100)*(E8050/1000)),
IF(C8050="Wine",
SUM(LOOKUP(2,1/(SRP!$B$21:$B$25&lt;=E8050)/(SRP!$C$21:$C$25&gt;=E8050),SRP!$D$21:$D$25)*(G8050/100)*(E8050/1000)),
IF(AND(C8050="Ready to Drink",D8050="RTD-One Pour Cocktail&gt;7%&lt;=14.5"),
SUM(LOOKUP(2,1/(SRP!$B$16:$B$20&lt;=E8050)/(SRP!$C$16:$C$20&gt;=E8050),SRP!$D$16:$D$20)*(G8050/100)*(E8050/1000)),
IF(C8050="Ready to Drink",
SUM(LOOKUP(2,1/(SRP!$B$11:$B$15&lt;=E8050)/(SRP!$C$11:$C$15&gt;=E8050),SRP!$D$11:$D$15)*(G8050/100)*(E8050/1000)),
0)))))),2)</f>
        <v>3.19</v>
      </c>
      <c r="L8050" s="173" t="str">
        <f t="shared" si="125"/>
        <v>Spirits200</v>
      </c>
      <c r="M8050" s="154">
        <f>VLOOKUP(L8050,'Slope %'!C:D,2,0)</f>
        <v>0.1</v>
      </c>
    </row>
    <row r="8051" spans="1:13" x14ac:dyDescent="0.25">
      <c r="A8051" s="169">
        <v>73379</v>
      </c>
      <c r="B8051" s="170" t="s">
        <v>320</v>
      </c>
      <c r="C8051" s="170" t="s">
        <v>15</v>
      </c>
      <c r="D8051" s="170" t="s">
        <v>78</v>
      </c>
      <c r="E8051" s="170">
        <v>200</v>
      </c>
      <c r="F8051" s="170">
        <v>48</v>
      </c>
      <c r="G8051" s="171">
        <v>40</v>
      </c>
      <c r="H8051" s="170" t="s">
        <v>123</v>
      </c>
      <c r="I8051" s="171">
        <v>9.49</v>
      </c>
      <c r="J8051" s="169">
        <v>1</v>
      </c>
      <c r="K8051" s="154" cm="1">
        <f t="array" ref="K8051">ROUND(
IF(C8051="Beer",
SUM(LOOKUP(2,1/(SRP!$B$8:$B$10&lt;=E8051)/(SRP!$C$8:$C$10&gt;=E8051),SRP!$D$8:$D$10)*(G8051/100)*(E8051/1000)),
IF(C8051="Spirits",
SUM(LOOKUP(2,1/(SRP!$B$2:$B$7&lt;=E8051)/(SRP!$C$2:$C$7&gt;=E8051),SRP!$D$2:$D$7)*(G8051/100)*(E8051/1000)),
IF(AND(C8051="Wine",D8051="Fortified Wines"),
SUM(LOOKUP(2,1/(SRP!$B$26:$B$29&lt;=E8051)/(SRP!$C$26:$C$29&gt;=E8051),SRP!$D$26:$D$29)*(G8051/100)*(E8051/1000)),
IF(C8051="Wine",
SUM(LOOKUP(2,1/(SRP!$B$21:$B$25&lt;=E8051)/(SRP!$C$21:$C$25&gt;=E8051),SRP!$D$21:$D$25)*(G8051/100)*(E8051/1000)),
IF(AND(C8051="Ready to Drink",D8051="RTD-One Pour Cocktail&gt;7%&lt;=14.5"),
SUM(LOOKUP(2,1/(SRP!$B$16:$B$20&lt;=E8051)/(SRP!$C$16:$C$20&gt;=E8051),SRP!$D$16:$D$20)*(G8051/100)*(E8051/1000)),
IF(C8051="Ready to Drink",
SUM(LOOKUP(2,1/(SRP!$B$11:$B$15&lt;=E8051)/(SRP!$C$11:$C$15&gt;=E8051),SRP!$D$11:$D$15)*(G8051/100)*(E8051/1000)),
0)))))),2)</f>
        <v>8.51</v>
      </c>
      <c r="L8051" s="173" t="str">
        <f t="shared" si="125"/>
        <v>Spirits200</v>
      </c>
      <c r="M8051" s="154">
        <f>VLOOKUP(L8051,'Slope %'!C:D,2,0)</f>
        <v>0.1</v>
      </c>
    </row>
    <row r="8052" spans="1:13" x14ac:dyDescent="0.25">
      <c r="A8052" s="169">
        <v>73382</v>
      </c>
      <c r="B8052" s="170" t="s">
        <v>5814</v>
      </c>
      <c r="C8052" s="170" t="s">
        <v>15</v>
      </c>
      <c r="D8052" s="170" t="s">
        <v>225</v>
      </c>
      <c r="E8052" s="170">
        <v>375</v>
      </c>
      <c r="F8052" s="170">
        <v>12</v>
      </c>
      <c r="G8052" s="171">
        <v>40</v>
      </c>
      <c r="H8052" s="170" t="s">
        <v>43</v>
      </c>
      <c r="I8052" s="171">
        <v>25.79</v>
      </c>
      <c r="J8052" s="169">
        <v>1</v>
      </c>
      <c r="K8052" s="154" cm="1">
        <f t="array" ref="K8052">ROUND(
IF(C8052="Beer",
SUM(LOOKUP(2,1/(SRP!$B$8:$B$10&lt;=E8052)/(SRP!$C$8:$C$10&gt;=E8052),SRP!$D$8:$D$10)*(G8052/100)*(E8052/1000)),
IF(C8052="Spirits",
SUM(LOOKUP(2,1/(SRP!$B$2:$B$7&lt;=E8052)/(SRP!$C$2:$C$7&gt;=E8052),SRP!$D$2:$D$7)*(G8052/100)*(E8052/1000)),
IF(AND(C8052="Wine",D8052="Fortified Wines"),
SUM(LOOKUP(2,1/(SRP!$B$26:$B$29&lt;=E8052)/(SRP!$C$26:$C$29&gt;=E8052),SRP!$D$26:$D$29)*(G8052/100)*(E8052/1000)),
IF(C8052="Wine",
SUM(LOOKUP(2,1/(SRP!$B$21:$B$25&lt;=E8052)/(SRP!$C$21:$C$25&gt;=E8052),SRP!$D$21:$D$25)*(G8052/100)*(E8052/1000)),
IF(AND(C8052="Ready to Drink",D8052="RTD-One Pour Cocktail&gt;7%&lt;=14.5"),
SUM(LOOKUP(2,1/(SRP!$B$16:$B$20&lt;=E8052)/(SRP!$C$16:$C$20&gt;=E8052),SRP!$D$16:$D$20)*(G8052/100)*(E8052/1000)),
IF(C8052="Ready to Drink",
SUM(LOOKUP(2,1/(SRP!$B$11:$B$15&lt;=E8052)/(SRP!$C$11:$C$15&gt;=E8052),SRP!$D$11:$D$15)*(G8052/100)*(E8052/1000)),
0)))))),2)</f>
        <v>13.3</v>
      </c>
      <c r="L8052" s="173" t="str">
        <f t="shared" si="125"/>
        <v>Spirits375</v>
      </c>
      <c r="M8052" s="154">
        <f>VLOOKUP(L8052,'Slope %'!C:D,2,0)</f>
        <v>0.1</v>
      </c>
    </row>
    <row r="8053" spans="1:13" x14ac:dyDescent="0.25">
      <c r="A8053" s="169">
        <v>73383</v>
      </c>
      <c r="B8053" s="170" t="s">
        <v>5815</v>
      </c>
      <c r="C8053" s="170" t="s">
        <v>11</v>
      </c>
      <c r="D8053" s="170" t="s">
        <v>303</v>
      </c>
      <c r="E8053" s="170">
        <v>473</v>
      </c>
      <c r="F8053" s="170">
        <v>24</v>
      </c>
      <c r="G8053" s="171">
        <v>6.7</v>
      </c>
      <c r="H8053" s="170" t="s">
        <v>1053</v>
      </c>
      <c r="I8053" s="171">
        <v>4.79</v>
      </c>
      <c r="J8053" s="169">
        <v>1</v>
      </c>
      <c r="K8053" s="154" cm="1">
        <f t="array" ref="K8053">ROUND(
IF(C8053="Beer",
SUM(LOOKUP(2,1/(SRP!$B$8:$B$10&lt;=E8053)/(SRP!$C$8:$C$10&gt;=E8053),SRP!$D$8:$D$10)*(G8053/100)*(E8053/1000)),
IF(C8053="Spirits",
SUM(LOOKUP(2,1/(SRP!$B$2:$B$7&lt;=E8053)/(SRP!$C$2:$C$7&gt;=E8053),SRP!$D$2:$D$7)*(G8053/100)*(E8053/1000)),
IF(AND(C8053="Wine",D8053="Fortified Wines"),
SUM(LOOKUP(2,1/(SRP!$B$26:$B$29&lt;=E8053)/(SRP!$C$26:$C$29&gt;=E8053),SRP!$D$26:$D$29)*(G8053/100)*(E8053/1000)),
IF(C8053="Wine",
SUM(LOOKUP(2,1/(SRP!$B$21:$B$25&lt;=E8053)/(SRP!$C$21:$C$25&gt;=E8053),SRP!$D$21:$D$25)*(G8053/100)*(E8053/1000)),
IF(AND(C8053="Ready to Drink",D8053="RTD-One Pour Cocktail&gt;7%&lt;=14.5"),
SUM(LOOKUP(2,1/(SRP!$B$16:$B$20&lt;=E8053)/(SRP!$C$16:$C$20&gt;=E8053),SRP!$D$16:$D$20)*(G8053/100)*(E8053/1000)),
IF(C8053="Ready to Drink",
SUM(LOOKUP(2,1/(SRP!$B$11:$B$15&lt;=E8053)/(SRP!$C$11:$C$15&gt;=E8053),SRP!$D$11:$D$15)*(G8053/100)*(E8053/1000)),
0)))))),2)</f>
        <v>2.4700000000000002</v>
      </c>
      <c r="L8053" s="173" t="str">
        <f t="shared" si="125"/>
        <v>Beer473</v>
      </c>
      <c r="M8053" s="154">
        <f>VLOOKUP(L8053,'Slope %'!C:D,2,0)</f>
        <v>0.12</v>
      </c>
    </row>
    <row r="8054" spans="1:13" x14ac:dyDescent="0.25">
      <c r="A8054" s="169">
        <v>73383</v>
      </c>
      <c r="B8054" s="170" t="s">
        <v>5815</v>
      </c>
      <c r="C8054" s="170" t="s">
        <v>11</v>
      </c>
      <c r="D8054" s="170" t="s">
        <v>303</v>
      </c>
      <c r="E8054" s="170">
        <v>473</v>
      </c>
      <c r="F8054" s="170">
        <v>24</v>
      </c>
      <c r="G8054" s="171">
        <v>6.7</v>
      </c>
      <c r="H8054" s="170" t="s">
        <v>1053</v>
      </c>
      <c r="I8054" s="171">
        <v>4.79</v>
      </c>
      <c r="J8054" s="169">
        <v>1</v>
      </c>
      <c r="K8054" s="154" cm="1">
        <f t="array" ref="K8054">ROUND(
IF(C8054="Beer",
SUM(LOOKUP(2,1/(SRP!$B$8:$B$10&lt;=E8054)/(SRP!$C$8:$C$10&gt;=E8054),SRP!$D$8:$D$10)*(G8054/100)*(E8054/1000)),
IF(C8054="Spirits",
SUM(LOOKUP(2,1/(SRP!$B$2:$B$7&lt;=E8054)/(SRP!$C$2:$C$7&gt;=E8054),SRP!$D$2:$D$7)*(G8054/100)*(E8054/1000)),
IF(AND(C8054="Wine",D8054="Fortified Wines"),
SUM(LOOKUP(2,1/(SRP!$B$26:$B$29&lt;=E8054)/(SRP!$C$26:$C$29&gt;=E8054),SRP!$D$26:$D$29)*(G8054/100)*(E8054/1000)),
IF(C8054="Wine",
SUM(LOOKUP(2,1/(SRP!$B$21:$B$25&lt;=E8054)/(SRP!$C$21:$C$25&gt;=E8054),SRP!$D$21:$D$25)*(G8054/100)*(E8054/1000)),
IF(AND(C8054="Ready to Drink",D8054="RTD-One Pour Cocktail&gt;7%&lt;=14.5"),
SUM(LOOKUP(2,1/(SRP!$B$16:$B$20&lt;=E8054)/(SRP!$C$16:$C$20&gt;=E8054),SRP!$D$16:$D$20)*(G8054/100)*(E8054/1000)),
IF(C8054="Ready to Drink",
SUM(LOOKUP(2,1/(SRP!$B$11:$B$15&lt;=E8054)/(SRP!$C$11:$C$15&gt;=E8054),SRP!$D$11:$D$15)*(G8054/100)*(E8054/1000)),
0)))))),2)</f>
        <v>2.4700000000000002</v>
      </c>
      <c r="L8054" s="173" t="str">
        <f t="shared" si="125"/>
        <v>Beer473</v>
      </c>
      <c r="M8054" s="154">
        <f>VLOOKUP(L8054,'Slope %'!C:D,2,0)</f>
        <v>0.12</v>
      </c>
    </row>
    <row r="8055" spans="1:13" x14ac:dyDescent="0.25">
      <c r="A8055" s="169">
        <v>73401</v>
      </c>
      <c r="B8055" s="170" t="s">
        <v>2213</v>
      </c>
      <c r="C8055" s="170" t="s">
        <v>24</v>
      </c>
      <c r="D8055" s="170" t="s">
        <v>34</v>
      </c>
      <c r="E8055" s="170">
        <v>750</v>
      </c>
      <c r="F8055" s="170">
        <v>12</v>
      </c>
      <c r="G8055" s="171">
        <v>12.5</v>
      </c>
      <c r="H8055" s="170" t="s">
        <v>32</v>
      </c>
      <c r="I8055" s="171">
        <v>20.99</v>
      </c>
      <c r="J8055" s="169">
        <v>1</v>
      </c>
      <c r="K8055" s="154" cm="1">
        <f t="array" ref="K8055">ROUND(
IF(C8055="Beer",
SUM(LOOKUP(2,1/(SRP!$B$8:$B$10&lt;=E8055)/(SRP!$C$8:$C$10&gt;=E8055),SRP!$D$8:$D$10)*(G8055/100)*(E8055/1000)),
IF(C8055="Spirits",
SUM(LOOKUP(2,1/(SRP!$B$2:$B$7&lt;=E8055)/(SRP!$C$2:$C$7&gt;=E8055),SRP!$D$2:$D$7)*(G8055/100)*(E8055/1000)),
IF(AND(C8055="Wine",D8055="Fortified Wines"),
SUM(LOOKUP(2,1/(SRP!$B$26:$B$29&lt;=E8055)/(SRP!$C$26:$C$29&gt;=E8055),SRP!$D$26:$D$29)*(G8055/100)*(E8055/1000)),
IF(C8055="Wine",
SUM(LOOKUP(2,1/(SRP!$B$21:$B$25&lt;=E8055)/(SRP!$C$21:$C$25&gt;=E8055),SRP!$D$21:$D$25)*(G8055/100)*(E8055/1000)),
IF(AND(C8055="Ready to Drink",D8055="RTD-One Pour Cocktail&gt;7%&lt;=14.5"),
SUM(LOOKUP(2,1/(SRP!$B$16:$B$20&lt;=E8055)/(SRP!$C$16:$C$20&gt;=E8055),SRP!$D$16:$D$20)*(G8055/100)*(E8055/1000)),
IF(C8055="Ready to Drink",
SUM(LOOKUP(2,1/(SRP!$B$11:$B$15&lt;=E8055)/(SRP!$C$11:$C$15&gt;=E8055),SRP!$D$11:$D$15)*(G8055/100)*(E8055/1000)),
0)))))),2)</f>
        <v>7.32</v>
      </c>
      <c r="L8055" s="173" t="str">
        <f t="shared" si="125"/>
        <v>Wine750</v>
      </c>
      <c r="M8055" s="154">
        <f>VLOOKUP(L8055,'Slope %'!C:D,2,0)</f>
        <v>0.1</v>
      </c>
    </row>
    <row r="8056" spans="1:13" x14ac:dyDescent="0.25">
      <c r="A8056" s="169">
        <v>73405</v>
      </c>
      <c r="B8056" s="170" t="s">
        <v>5816</v>
      </c>
      <c r="C8056" s="170" t="s">
        <v>24</v>
      </c>
      <c r="D8056" s="170" t="s">
        <v>46</v>
      </c>
      <c r="E8056" s="170">
        <v>750</v>
      </c>
      <c r="F8056" s="170">
        <v>6</v>
      </c>
      <c r="G8056" s="171">
        <v>11</v>
      </c>
      <c r="H8056" s="170" t="s">
        <v>5817</v>
      </c>
      <c r="I8056" s="171">
        <v>19.829999999999998</v>
      </c>
      <c r="J8056" s="169">
        <v>1</v>
      </c>
      <c r="K8056" s="154" cm="1">
        <f t="array" ref="K8056">ROUND(
IF(C8056="Beer",
SUM(LOOKUP(2,1/(SRP!$B$8:$B$10&lt;=E8056)/(SRP!$C$8:$C$10&gt;=E8056),SRP!$D$8:$D$10)*(G8056/100)*(E8056/1000)),
IF(C8056="Spirits",
SUM(LOOKUP(2,1/(SRP!$B$2:$B$7&lt;=E8056)/(SRP!$C$2:$C$7&gt;=E8056),SRP!$D$2:$D$7)*(G8056/100)*(E8056/1000)),
IF(AND(C8056="Wine",D8056="Fortified Wines"),
SUM(LOOKUP(2,1/(SRP!$B$26:$B$29&lt;=E8056)/(SRP!$C$26:$C$29&gt;=E8056),SRP!$D$26:$D$29)*(G8056/100)*(E8056/1000)),
IF(C8056="Wine",
SUM(LOOKUP(2,1/(SRP!$B$21:$B$25&lt;=E8056)/(SRP!$C$21:$C$25&gt;=E8056),SRP!$D$21:$D$25)*(G8056/100)*(E8056/1000)),
IF(AND(C8056="Ready to Drink",D8056="RTD-One Pour Cocktail&gt;7%&lt;=14.5"),
SUM(LOOKUP(2,1/(SRP!$B$16:$B$20&lt;=E8056)/(SRP!$C$16:$C$20&gt;=E8056),SRP!$D$16:$D$20)*(G8056/100)*(E8056/1000)),
IF(C8056="Ready to Drink",
SUM(LOOKUP(2,1/(SRP!$B$11:$B$15&lt;=E8056)/(SRP!$C$11:$C$15&gt;=E8056),SRP!$D$11:$D$15)*(G8056/100)*(E8056/1000)),
0)))))),2)</f>
        <v>6.44</v>
      </c>
      <c r="L8056" s="173" t="str">
        <f t="shared" si="125"/>
        <v>Wine750</v>
      </c>
      <c r="M8056" s="154">
        <f>VLOOKUP(L8056,'Slope %'!C:D,2,0)</f>
        <v>0.1</v>
      </c>
    </row>
    <row r="8057" spans="1:13" x14ac:dyDescent="0.25">
      <c r="A8057" s="169">
        <v>73406</v>
      </c>
      <c r="B8057" s="170" t="s">
        <v>3372</v>
      </c>
      <c r="C8057" s="170" t="s">
        <v>15</v>
      </c>
      <c r="D8057" s="170" t="s">
        <v>38</v>
      </c>
      <c r="E8057" s="170">
        <v>700</v>
      </c>
      <c r="F8057" s="170">
        <v>6</v>
      </c>
      <c r="G8057" s="171">
        <v>9.5</v>
      </c>
      <c r="H8057" s="170" t="s">
        <v>274</v>
      </c>
      <c r="I8057" s="171">
        <v>29.99</v>
      </c>
      <c r="J8057" s="169">
        <v>1</v>
      </c>
      <c r="K8057" s="154" cm="1">
        <f t="array" ref="K8057">ROUND(
IF(C8057="Beer",
SUM(LOOKUP(2,1/(SRP!$B$8:$B$10&lt;=E8057)/(SRP!$C$8:$C$10&gt;=E8057),SRP!$D$8:$D$10)*(G8057/100)*(E8057/1000)),
IF(C8057="Spirits",
SUM(LOOKUP(2,1/(SRP!$B$2:$B$7&lt;=E8057)/(SRP!$C$2:$C$7&gt;=E8057),SRP!$D$2:$D$7)*(G8057/100)*(E8057/1000)),
IF(AND(C8057="Wine",D8057="Fortified Wines"),
SUM(LOOKUP(2,1/(SRP!$B$26:$B$29&lt;=E8057)/(SRP!$C$26:$C$29&gt;=E8057),SRP!$D$26:$D$29)*(G8057/100)*(E8057/1000)),
IF(C8057="Wine",
SUM(LOOKUP(2,1/(SRP!$B$21:$B$25&lt;=E8057)/(SRP!$C$21:$C$25&gt;=E8057),SRP!$D$21:$D$25)*(G8057/100)*(E8057/1000)),
IF(AND(C8057="Ready to Drink",D8057="RTD-One Pour Cocktail&gt;7%&lt;=14.5"),
SUM(LOOKUP(2,1/(SRP!$B$16:$B$20&lt;=E8057)/(SRP!$C$16:$C$20&gt;=E8057),SRP!$D$16:$D$20)*(G8057/100)*(E8057/1000)),
IF(C8057="Ready to Drink",
SUM(LOOKUP(2,1/(SRP!$B$11:$B$15&lt;=E8057)/(SRP!$C$11:$C$15&gt;=E8057),SRP!$D$11:$D$15)*(G8057/100)*(E8057/1000)),
0)))))),2)</f>
        <v>5.19</v>
      </c>
      <c r="L8057" s="173" t="str">
        <f t="shared" si="125"/>
        <v>Spirits700</v>
      </c>
      <c r="M8057" s="154">
        <f>VLOOKUP(L8057,'Slope %'!C:D,2,0)</f>
        <v>7.0000000000000007E-2</v>
      </c>
    </row>
    <row r="8058" spans="1:13" x14ac:dyDescent="0.25">
      <c r="A8058" s="169">
        <v>73422</v>
      </c>
      <c r="B8058" s="170" t="s">
        <v>5818</v>
      </c>
      <c r="C8058" s="170" t="s">
        <v>11</v>
      </c>
      <c r="D8058" s="170" t="s">
        <v>303</v>
      </c>
      <c r="E8058" s="170">
        <v>2838</v>
      </c>
      <c r="F8058" s="170">
        <v>4</v>
      </c>
      <c r="G8058" s="171">
        <v>8</v>
      </c>
      <c r="H8058" s="170" t="s">
        <v>274</v>
      </c>
      <c r="I8058" s="171">
        <v>19.989999999999998</v>
      </c>
      <c r="J8058" s="169">
        <v>6</v>
      </c>
      <c r="K8058" s="154" cm="1">
        <f t="array" ref="K8058">ROUND(
IF(C8058="Beer",
SUM(LOOKUP(2,1/(SRP!$B$8:$B$10&lt;=E8058)/(SRP!$C$8:$C$10&gt;=E8058),SRP!$D$8:$D$10)*(G8058/100)*(E8058/1000)),
IF(C8058="Spirits",
SUM(LOOKUP(2,1/(SRP!$B$2:$B$7&lt;=E8058)/(SRP!$C$2:$C$7&gt;=E8058),SRP!$D$2:$D$7)*(G8058/100)*(E8058/1000)),
IF(AND(C8058="Wine",D8058="Fortified Wines"),
SUM(LOOKUP(2,1/(SRP!$B$26:$B$29&lt;=E8058)/(SRP!$C$26:$C$29&gt;=E8058),SRP!$D$26:$D$29)*(G8058/100)*(E8058/1000)),
IF(C8058="Wine",
SUM(LOOKUP(2,1/(SRP!$B$21:$B$25&lt;=E8058)/(SRP!$C$21:$C$25&gt;=E8058),SRP!$D$21:$D$25)*(G8058/100)*(E8058/1000)),
IF(AND(C8058="Ready to Drink",D8058="RTD-One Pour Cocktail&gt;7%&lt;=14.5"),
SUM(LOOKUP(2,1/(SRP!$B$16:$B$20&lt;=E8058)/(SRP!$C$16:$C$20&gt;=E8058),SRP!$D$16:$D$20)*(G8058/100)*(E8058/1000)),
IF(C8058="Ready to Drink",
SUM(LOOKUP(2,1/(SRP!$B$11:$B$15&lt;=E8058)/(SRP!$C$11:$C$15&gt;=E8058),SRP!$D$11:$D$15)*(G8058/100)*(E8058/1000)),
0)))))),2)</f>
        <v>17.73</v>
      </c>
      <c r="L8058" s="173" t="str">
        <f t="shared" si="125"/>
        <v>Beer2838</v>
      </c>
      <c r="M8058" s="154">
        <f>VLOOKUP(L8058,'Slope %'!C:D,2,0)</f>
        <v>0.1</v>
      </c>
    </row>
    <row r="8059" spans="1:13" x14ac:dyDescent="0.25">
      <c r="A8059" s="169">
        <v>73427</v>
      </c>
      <c r="B8059" s="170" t="s">
        <v>5819</v>
      </c>
      <c r="C8059" s="170" t="s">
        <v>24</v>
      </c>
      <c r="D8059" s="170" t="s">
        <v>34</v>
      </c>
      <c r="E8059" s="170">
        <v>750</v>
      </c>
      <c r="F8059" s="170">
        <v>12</v>
      </c>
      <c r="G8059" s="171">
        <v>12.7</v>
      </c>
      <c r="H8059" s="170" t="s">
        <v>26</v>
      </c>
      <c r="I8059" s="171">
        <v>24.99</v>
      </c>
      <c r="J8059" s="169">
        <v>1</v>
      </c>
      <c r="K8059" s="154" cm="1">
        <f t="array" ref="K8059">ROUND(
IF(C8059="Beer",
SUM(LOOKUP(2,1/(SRP!$B$8:$B$10&lt;=E8059)/(SRP!$C$8:$C$10&gt;=E8059),SRP!$D$8:$D$10)*(G8059/100)*(E8059/1000)),
IF(C8059="Spirits",
SUM(LOOKUP(2,1/(SRP!$B$2:$B$7&lt;=E8059)/(SRP!$C$2:$C$7&gt;=E8059),SRP!$D$2:$D$7)*(G8059/100)*(E8059/1000)),
IF(AND(C8059="Wine",D8059="Fortified Wines"),
SUM(LOOKUP(2,1/(SRP!$B$26:$B$29&lt;=E8059)/(SRP!$C$26:$C$29&gt;=E8059),SRP!$D$26:$D$29)*(G8059/100)*(E8059/1000)),
IF(C8059="Wine",
SUM(LOOKUP(2,1/(SRP!$B$21:$B$25&lt;=E8059)/(SRP!$C$21:$C$25&gt;=E8059),SRP!$D$21:$D$25)*(G8059/100)*(E8059/1000)),
IF(AND(C8059="Ready to Drink",D8059="RTD-One Pour Cocktail&gt;7%&lt;=14.5"),
SUM(LOOKUP(2,1/(SRP!$B$16:$B$20&lt;=E8059)/(SRP!$C$16:$C$20&gt;=E8059),SRP!$D$16:$D$20)*(G8059/100)*(E8059/1000)),
IF(C8059="Ready to Drink",
SUM(LOOKUP(2,1/(SRP!$B$11:$B$15&lt;=E8059)/(SRP!$C$11:$C$15&gt;=E8059),SRP!$D$11:$D$15)*(G8059/100)*(E8059/1000)),
0)))))),2)</f>
        <v>7.44</v>
      </c>
      <c r="L8059" s="173" t="str">
        <f t="shared" si="125"/>
        <v>Wine750</v>
      </c>
      <c r="M8059" s="154">
        <f>VLOOKUP(L8059,'Slope %'!C:D,2,0)</f>
        <v>0.1</v>
      </c>
    </row>
    <row r="8060" spans="1:13" x14ac:dyDescent="0.25">
      <c r="A8060" s="169">
        <v>73429</v>
      </c>
      <c r="B8060" s="170" t="s">
        <v>5820</v>
      </c>
      <c r="C8060" s="170" t="s">
        <v>24</v>
      </c>
      <c r="D8060" s="170" t="s">
        <v>34</v>
      </c>
      <c r="E8060" s="170">
        <v>750</v>
      </c>
      <c r="F8060" s="170">
        <v>6</v>
      </c>
      <c r="G8060" s="171">
        <v>14.5</v>
      </c>
      <c r="H8060" s="170" t="s">
        <v>182</v>
      </c>
      <c r="I8060" s="171">
        <v>99.99</v>
      </c>
      <c r="J8060" s="169">
        <v>1</v>
      </c>
      <c r="K8060" s="154" cm="1">
        <f t="array" ref="K8060">ROUND(
IF(C8060="Beer",
SUM(LOOKUP(2,1/(SRP!$B$8:$B$10&lt;=E8060)/(SRP!$C$8:$C$10&gt;=E8060),SRP!$D$8:$D$10)*(G8060/100)*(E8060/1000)),
IF(C8060="Spirits",
SUM(LOOKUP(2,1/(SRP!$B$2:$B$7&lt;=E8060)/(SRP!$C$2:$C$7&gt;=E8060),SRP!$D$2:$D$7)*(G8060/100)*(E8060/1000)),
IF(AND(C8060="Wine",D8060="Fortified Wines"),
SUM(LOOKUP(2,1/(SRP!$B$26:$B$29&lt;=E8060)/(SRP!$C$26:$C$29&gt;=E8060),SRP!$D$26:$D$29)*(G8060/100)*(E8060/1000)),
IF(C8060="Wine",
SUM(LOOKUP(2,1/(SRP!$B$21:$B$25&lt;=E8060)/(SRP!$C$21:$C$25&gt;=E8060),SRP!$D$21:$D$25)*(G8060/100)*(E8060/1000)),
IF(AND(C8060="Ready to Drink",D8060="RTD-One Pour Cocktail&gt;7%&lt;=14.5"),
SUM(LOOKUP(2,1/(SRP!$B$16:$B$20&lt;=E8060)/(SRP!$C$16:$C$20&gt;=E8060),SRP!$D$16:$D$20)*(G8060/100)*(E8060/1000)),
IF(C8060="Ready to Drink",
SUM(LOOKUP(2,1/(SRP!$B$11:$B$15&lt;=E8060)/(SRP!$C$11:$C$15&gt;=E8060),SRP!$D$11:$D$15)*(G8060/100)*(E8060/1000)),
0)))))),2)</f>
        <v>8.49</v>
      </c>
      <c r="L8060" s="173" t="str">
        <f t="shared" si="125"/>
        <v>Wine750</v>
      </c>
      <c r="M8060" s="154">
        <f>VLOOKUP(L8060,'Slope %'!C:D,2,0)</f>
        <v>0.1</v>
      </c>
    </row>
    <row r="8061" spans="1:13" x14ac:dyDescent="0.25">
      <c r="A8061" s="169">
        <v>73439</v>
      </c>
      <c r="B8061" s="170" t="s">
        <v>5821</v>
      </c>
      <c r="C8061" s="170" t="s">
        <v>263</v>
      </c>
      <c r="D8061" s="170" t="s">
        <v>264</v>
      </c>
      <c r="E8061" s="170">
        <v>2000</v>
      </c>
      <c r="F8061" s="170">
        <v>8</v>
      </c>
      <c r="G8061" s="171">
        <v>7</v>
      </c>
      <c r="H8061" s="170" t="s">
        <v>218</v>
      </c>
      <c r="I8061" s="171">
        <v>13.49</v>
      </c>
      <c r="J8061" s="169">
        <v>1</v>
      </c>
      <c r="K8061" s="154" cm="1">
        <f t="array" ref="K8061">ROUND(
IF(C8061="Beer",
SUM(LOOKUP(2,1/(SRP!$B$8:$B$10&lt;=E8061)/(SRP!$C$8:$C$10&gt;=E8061),SRP!$D$8:$D$10)*(G8061/100)*(E8061/1000)),
IF(C8061="Spirits",
SUM(LOOKUP(2,1/(SRP!$B$2:$B$7&lt;=E8061)/(SRP!$C$2:$C$7&gt;=E8061),SRP!$D$2:$D$7)*(G8061/100)*(E8061/1000)),
IF(AND(C8061="Wine",D8061="Fortified Wines"),
SUM(LOOKUP(2,1/(SRP!$B$26:$B$29&lt;=E8061)/(SRP!$C$26:$C$29&gt;=E8061),SRP!$D$26:$D$29)*(G8061/100)*(E8061/1000)),
IF(C8061="Wine",
SUM(LOOKUP(2,1/(SRP!$B$21:$B$25&lt;=E8061)/(SRP!$C$21:$C$25&gt;=E8061),SRP!$D$21:$D$25)*(G8061/100)*(E8061/1000)),
IF(AND(C8061="Ready to Drink",D8061="RTD-One Pour Cocktail&gt;7%&lt;=14.5"),
SUM(LOOKUP(2,1/(SRP!$B$16:$B$20&lt;=E8061)/(SRP!$C$16:$C$20&gt;=E8061),SRP!$D$16:$D$20)*(G8061/100)*(E8061/1000)),
IF(C8061="Ready to Drink",
SUM(LOOKUP(2,1/(SRP!$B$11:$B$15&lt;=E8061)/(SRP!$C$11:$C$15&gt;=E8061),SRP!$D$11:$D$15)*(G8061/100)*(E8061/1000)),
0)))))),2)</f>
        <v>10.93</v>
      </c>
      <c r="L8061" s="173" t="str">
        <f t="shared" si="125"/>
        <v>Ready to Drink2000</v>
      </c>
      <c r="M8061" s="154">
        <f>VLOOKUP(L8061,'Slope %'!C:D,2,0)</f>
        <v>0.1</v>
      </c>
    </row>
    <row r="8062" spans="1:13" x14ac:dyDescent="0.25">
      <c r="A8062" s="169">
        <v>73439</v>
      </c>
      <c r="B8062" s="170" t="s">
        <v>5821</v>
      </c>
      <c r="C8062" s="170" t="s">
        <v>263</v>
      </c>
      <c r="D8062" s="170" t="s">
        <v>264</v>
      </c>
      <c r="E8062" s="170">
        <v>2000</v>
      </c>
      <c r="F8062" s="170">
        <v>8</v>
      </c>
      <c r="G8062" s="171">
        <v>7</v>
      </c>
      <c r="H8062" s="170" t="s">
        <v>218</v>
      </c>
      <c r="I8062" s="171">
        <v>13.49</v>
      </c>
      <c r="J8062" s="169">
        <v>1</v>
      </c>
      <c r="K8062" s="154" cm="1">
        <f t="array" ref="K8062">ROUND(
IF(C8062="Beer",
SUM(LOOKUP(2,1/(SRP!$B$8:$B$10&lt;=E8062)/(SRP!$C$8:$C$10&gt;=E8062),SRP!$D$8:$D$10)*(G8062/100)*(E8062/1000)),
IF(C8062="Spirits",
SUM(LOOKUP(2,1/(SRP!$B$2:$B$7&lt;=E8062)/(SRP!$C$2:$C$7&gt;=E8062),SRP!$D$2:$D$7)*(G8062/100)*(E8062/1000)),
IF(AND(C8062="Wine",D8062="Fortified Wines"),
SUM(LOOKUP(2,1/(SRP!$B$26:$B$29&lt;=E8062)/(SRP!$C$26:$C$29&gt;=E8062),SRP!$D$26:$D$29)*(G8062/100)*(E8062/1000)),
IF(C8062="Wine",
SUM(LOOKUP(2,1/(SRP!$B$21:$B$25&lt;=E8062)/(SRP!$C$21:$C$25&gt;=E8062),SRP!$D$21:$D$25)*(G8062/100)*(E8062/1000)),
IF(AND(C8062="Ready to Drink",D8062="RTD-One Pour Cocktail&gt;7%&lt;=14.5"),
SUM(LOOKUP(2,1/(SRP!$B$16:$B$20&lt;=E8062)/(SRP!$C$16:$C$20&gt;=E8062),SRP!$D$16:$D$20)*(G8062/100)*(E8062/1000)),
IF(C8062="Ready to Drink",
SUM(LOOKUP(2,1/(SRP!$B$11:$B$15&lt;=E8062)/(SRP!$C$11:$C$15&gt;=E8062),SRP!$D$11:$D$15)*(G8062/100)*(E8062/1000)),
0)))))),2)</f>
        <v>10.93</v>
      </c>
      <c r="L8062" s="173" t="str">
        <f t="shared" si="125"/>
        <v>Ready to Drink2000</v>
      </c>
      <c r="M8062" s="154">
        <f>VLOOKUP(L8062,'Slope %'!C:D,2,0)</f>
        <v>0.1</v>
      </c>
    </row>
    <row r="8063" spans="1:13" x14ac:dyDescent="0.25">
      <c r="A8063" s="169">
        <v>73440</v>
      </c>
      <c r="B8063" s="170" t="s">
        <v>5822</v>
      </c>
      <c r="C8063" s="170" t="s">
        <v>263</v>
      </c>
      <c r="D8063" s="170" t="s">
        <v>264</v>
      </c>
      <c r="E8063" s="170">
        <v>2000</v>
      </c>
      <c r="F8063" s="170">
        <v>8</v>
      </c>
      <c r="G8063" s="171">
        <v>7</v>
      </c>
      <c r="H8063" s="170" t="s">
        <v>218</v>
      </c>
      <c r="I8063" s="171">
        <v>13.49</v>
      </c>
      <c r="J8063" s="169">
        <v>1</v>
      </c>
      <c r="K8063" s="154" cm="1">
        <f t="array" ref="K8063">ROUND(
IF(C8063="Beer",
SUM(LOOKUP(2,1/(SRP!$B$8:$B$10&lt;=E8063)/(SRP!$C$8:$C$10&gt;=E8063),SRP!$D$8:$D$10)*(G8063/100)*(E8063/1000)),
IF(C8063="Spirits",
SUM(LOOKUP(2,1/(SRP!$B$2:$B$7&lt;=E8063)/(SRP!$C$2:$C$7&gt;=E8063),SRP!$D$2:$D$7)*(G8063/100)*(E8063/1000)),
IF(AND(C8063="Wine",D8063="Fortified Wines"),
SUM(LOOKUP(2,1/(SRP!$B$26:$B$29&lt;=E8063)/(SRP!$C$26:$C$29&gt;=E8063),SRP!$D$26:$D$29)*(G8063/100)*(E8063/1000)),
IF(C8063="Wine",
SUM(LOOKUP(2,1/(SRP!$B$21:$B$25&lt;=E8063)/(SRP!$C$21:$C$25&gt;=E8063),SRP!$D$21:$D$25)*(G8063/100)*(E8063/1000)),
IF(AND(C8063="Ready to Drink",D8063="RTD-One Pour Cocktail&gt;7%&lt;=14.5"),
SUM(LOOKUP(2,1/(SRP!$B$16:$B$20&lt;=E8063)/(SRP!$C$16:$C$20&gt;=E8063),SRP!$D$16:$D$20)*(G8063/100)*(E8063/1000)),
IF(C8063="Ready to Drink",
SUM(LOOKUP(2,1/(SRP!$B$11:$B$15&lt;=E8063)/(SRP!$C$11:$C$15&gt;=E8063),SRP!$D$11:$D$15)*(G8063/100)*(E8063/1000)),
0)))))),2)</f>
        <v>10.93</v>
      </c>
      <c r="L8063" s="173" t="str">
        <f t="shared" si="125"/>
        <v>Ready to Drink2000</v>
      </c>
      <c r="M8063" s="154">
        <f>VLOOKUP(L8063,'Slope %'!C:D,2,0)</f>
        <v>0.1</v>
      </c>
    </row>
    <row r="8064" spans="1:13" x14ac:dyDescent="0.25">
      <c r="A8064" s="169">
        <v>73440</v>
      </c>
      <c r="B8064" s="170" t="s">
        <v>5822</v>
      </c>
      <c r="C8064" s="170" t="s">
        <v>263</v>
      </c>
      <c r="D8064" s="170" t="s">
        <v>264</v>
      </c>
      <c r="E8064" s="170">
        <v>2000</v>
      </c>
      <c r="F8064" s="170">
        <v>8</v>
      </c>
      <c r="G8064" s="171">
        <v>7</v>
      </c>
      <c r="H8064" s="170" t="s">
        <v>218</v>
      </c>
      <c r="I8064" s="171">
        <v>13.49</v>
      </c>
      <c r="J8064" s="169">
        <v>1</v>
      </c>
      <c r="K8064" s="154" cm="1">
        <f t="array" ref="K8064">ROUND(
IF(C8064="Beer",
SUM(LOOKUP(2,1/(SRP!$B$8:$B$10&lt;=E8064)/(SRP!$C$8:$C$10&gt;=E8064),SRP!$D$8:$D$10)*(G8064/100)*(E8064/1000)),
IF(C8064="Spirits",
SUM(LOOKUP(2,1/(SRP!$B$2:$B$7&lt;=E8064)/(SRP!$C$2:$C$7&gt;=E8064),SRP!$D$2:$D$7)*(G8064/100)*(E8064/1000)),
IF(AND(C8064="Wine",D8064="Fortified Wines"),
SUM(LOOKUP(2,1/(SRP!$B$26:$B$29&lt;=E8064)/(SRP!$C$26:$C$29&gt;=E8064),SRP!$D$26:$D$29)*(G8064/100)*(E8064/1000)),
IF(C8064="Wine",
SUM(LOOKUP(2,1/(SRP!$B$21:$B$25&lt;=E8064)/(SRP!$C$21:$C$25&gt;=E8064),SRP!$D$21:$D$25)*(G8064/100)*(E8064/1000)),
IF(AND(C8064="Ready to Drink",D8064="RTD-One Pour Cocktail&gt;7%&lt;=14.5"),
SUM(LOOKUP(2,1/(SRP!$B$16:$B$20&lt;=E8064)/(SRP!$C$16:$C$20&gt;=E8064),SRP!$D$16:$D$20)*(G8064/100)*(E8064/1000)),
IF(C8064="Ready to Drink",
SUM(LOOKUP(2,1/(SRP!$B$11:$B$15&lt;=E8064)/(SRP!$C$11:$C$15&gt;=E8064),SRP!$D$11:$D$15)*(G8064/100)*(E8064/1000)),
0)))))),2)</f>
        <v>10.93</v>
      </c>
      <c r="L8064" s="173" t="str">
        <f t="shared" si="125"/>
        <v>Ready to Drink2000</v>
      </c>
      <c r="M8064" s="154">
        <f>VLOOKUP(L8064,'Slope %'!C:D,2,0)</f>
        <v>0.1</v>
      </c>
    </row>
    <row r="8065" spans="1:13" x14ac:dyDescent="0.25">
      <c r="A8065" s="169">
        <v>73441</v>
      </c>
      <c r="B8065" s="170" t="s">
        <v>5823</v>
      </c>
      <c r="C8065" s="170" t="s">
        <v>263</v>
      </c>
      <c r="D8065" s="170" t="s">
        <v>332</v>
      </c>
      <c r="E8065" s="170">
        <v>1420</v>
      </c>
      <c r="F8065" s="170">
        <v>6</v>
      </c>
      <c r="G8065" s="171">
        <v>4</v>
      </c>
      <c r="H8065" s="170" t="s">
        <v>747</v>
      </c>
      <c r="I8065" s="171">
        <v>12.99</v>
      </c>
      <c r="J8065" s="169">
        <v>4</v>
      </c>
      <c r="K8065" s="154" cm="1">
        <f t="array" ref="K8065">ROUND(
IF(C8065="Beer",
SUM(LOOKUP(2,1/(SRP!$B$8:$B$10&lt;=E8065)/(SRP!$C$8:$C$10&gt;=E8065),SRP!$D$8:$D$10)*(G8065/100)*(E8065/1000)),
IF(C8065="Spirits",
SUM(LOOKUP(2,1/(SRP!$B$2:$B$7&lt;=E8065)/(SRP!$C$2:$C$7&gt;=E8065),SRP!$D$2:$D$7)*(G8065/100)*(E8065/1000)),
IF(AND(C8065="Wine",D8065="Fortified Wines"),
SUM(LOOKUP(2,1/(SRP!$B$26:$B$29&lt;=E8065)/(SRP!$C$26:$C$29&gt;=E8065),SRP!$D$26:$D$29)*(G8065/100)*(E8065/1000)),
IF(C8065="Wine",
SUM(LOOKUP(2,1/(SRP!$B$21:$B$25&lt;=E8065)/(SRP!$C$21:$C$25&gt;=E8065),SRP!$D$21:$D$25)*(G8065/100)*(E8065/1000)),
IF(AND(C8065="Ready to Drink",D8065="RTD-One Pour Cocktail&gt;7%&lt;=14.5"),
SUM(LOOKUP(2,1/(SRP!$B$16:$B$20&lt;=E8065)/(SRP!$C$16:$C$20&gt;=E8065),SRP!$D$16:$D$20)*(G8065/100)*(E8065/1000)),
IF(C8065="Ready to Drink",
SUM(LOOKUP(2,1/(SRP!$B$11:$B$15&lt;=E8065)/(SRP!$C$11:$C$15&gt;=E8065),SRP!$D$11:$D$15)*(G8065/100)*(E8065/1000)),
0)))))),2)</f>
        <v>4.43</v>
      </c>
      <c r="L8065" s="173" t="str">
        <f t="shared" si="125"/>
        <v>Ready to Drink1420</v>
      </c>
      <c r="M8065" s="154">
        <f>VLOOKUP(L8065,'Slope %'!C:D,2,0)</f>
        <v>0.12</v>
      </c>
    </row>
    <row r="8066" spans="1:13" x14ac:dyDescent="0.25">
      <c r="A8066" s="169">
        <v>73441</v>
      </c>
      <c r="B8066" s="170" t="s">
        <v>5823</v>
      </c>
      <c r="C8066" s="170" t="s">
        <v>263</v>
      </c>
      <c r="D8066" s="170" t="s">
        <v>332</v>
      </c>
      <c r="E8066" s="170">
        <v>1420</v>
      </c>
      <c r="F8066" s="170">
        <v>6</v>
      </c>
      <c r="G8066" s="171">
        <v>4</v>
      </c>
      <c r="H8066" s="170" t="s">
        <v>747</v>
      </c>
      <c r="I8066" s="171">
        <v>12.99</v>
      </c>
      <c r="J8066" s="169">
        <v>4</v>
      </c>
      <c r="K8066" s="154" cm="1">
        <f t="array" ref="K8066">ROUND(
IF(C8066="Beer",
SUM(LOOKUP(2,1/(SRP!$B$8:$B$10&lt;=E8066)/(SRP!$C$8:$C$10&gt;=E8066),SRP!$D$8:$D$10)*(G8066/100)*(E8066/1000)),
IF(C8066="Spirits",
SUM(LOOKUP(2,1/(SRP!$B$2:$B$7&lt;=E8066)/(SRP!$C$2:$C$7&gt;=E8066),SRP!$D$2:$D$7)*(G8066/100)*(E8066/1000)),
IF(AND(C8066="Wine",D8066="Fortified Wines"),
SUM(LOOKUP(2,1/(SRP!$B$26:$B$29&lt;=E8066)/(SRP!$C$26:$C$29&gt;=E8066),SRP!$D$26:$D$29)*(G8066/100)*(E8066/1000)),
IF(C8066="Wine",
SUM(LOOKUP(2,1/(SRP!$B$21:$B$25&lt;=E8066)/(SRP!$C$21:$C$25&gt;=E8066),SRP!$D$21:$D$25)*(G8066/100)*(E8066/1000)),
IF(AND(C8066="Ready to Drink",D8066="RTD-One Pour Cocktail&gt;7%&lt;=14.5"),
SUM(LOOKUP(2,1/(SRP!$B$16:$B$20&lt;=E8066)/(SRP!$C$16:$C$20&gt;=E8066),SRP!$D$16:$D$20)*(G8066/100)*(E8066/1000)),
IF(C8066="Ready to Drink",
SUM(LOOKUP(2,1/(SRP!$B$11:$B$15&lt;=E8066)/(SRP!$C$11:$C$15&gt;=E8066),SRP!$D$11:$D$15)*(G8066/100)*(E8066/1000)),
0)))))),2)</f>
        <v>4.43</v>
      </c>
      <c r="L8066" s="173" t="str">
        <f t="shared" si="125"/>
        <v>Ready to Drink1420</v>
      </c>
      <c r="M8066" s="154">
        <f>VLOOKUP(L8066,'Slope %'!C:D,2,0)</f>
        <v>0.12</v>
      </c>
    </row>
    <row r="8067" spans="1:13" x14ac:dyDescent="0.25">
      <c r="A8067" s="169">
        <v>73444</v>
      </c>
      <c r="B8067" s="170" t="s">
        <v>5824</v>
      </c>
      <c r="C8067" s="170" t="s">
        <v>263</v>
      </c>
      <c r="D8067" s="170" t="s">
        <v>332</v>
      </c>
      <c r="E8067" s="170">
        <v>1420</v>
      </c>
      <c r="F8067" s="170">
        <v>6</v>
      </c>
      <c r="G8067" s="171">
        <v>4</v>
      </c>
      <c r="H8067" s="170" t="s">
        <v>747</v>
      </c>
      <c r="I8067" s="171">
        <v>12.99</v>
      </c>
      <c r="J8067" s="169">
        <v>4</v>
      </c>
      <c r="K8067" s="154" cm="1">
        <f t="array" ref="K8067">ROUND(
IF(C8067="Beer",
SUM(LOOKUP(2,1/(SRP!$B$8:$B$10&lt;=E8067)/(SRP!$C$8:$C$10&gt;=E8067),SRP!$D$8:$D$10)*(G8067/100)*(E8067/1000)),
IF(C8067="Spirits",
SUM(LOOKUP(2,1/(SRP!$B$2:$B$7&lt;=E8067)/(SRP!$C$2:$C$7&gt;=E8067),SRP!$D$2:$D$7)*(G8067/100)*(E8067/1000)),
IF(AND(C8067="Wine",D8067="Fortified Wines"),
SUM(LOOKUP(2,1/(SRP!$B$26:$B$29&lt;=E8067)/(SRP!$C$26:$C$29&gt;=E8067),SRP!$D$26:$D$29)*(G8067/100)*(E8067/1000)),
IF(C8067="Wine",
SUM(LOOKUP(2,1/(SRP!$B$21:$B$25&lt;=E8067)/(SRP!$C$21:$C$25&gt;=E8067),SRP!$D$21:$D$25)*(G8067/100)*(E8067/1000)),
IF(AND(C8067="Ready to Drink",D8067="RTD-One Pour Cocktail&gt;7%&lt;=14.5"),
SUM(LOOKUP(2,1/(SRP!$B$16:$B$20&lt;=E8067)/(SRP!$C$16:$C$20&gt;=E8067),SRP!$D$16:$D$20)*(G8067/100)*(E8067/1000)),
IF(C8067="Ready to Drink",
SUM(LOOKUP(2,1/(SRP!$B$11:$B$15&lt;=E8067)/(SRP!$C$11:$C$15&gt;=E8067),SRP!$D$11:$D$15)*(G8067/100)*(E8067/1000)),
0)))))),2)</f>
        <v>4.43</v>
      </c>
      <c r="L8067" s="173" t="str">
        <f t="shared" ref="L8067:L8130" si="126">(_xlfn.CONCAT(C8067,E8067))</f>
        <v>Ready to Drink1420</v>
      </c>
      <c r="M8067" s="154">
        <f>VLOOKUP(L8067,'Slope %'!C:D,2,0)</f>
        <v>0.12</v>
      </c>
    </row>
    <row r="8068" spans="1:13" x14ac:dyDescent="0.25">
      <c r="A8068" s="169">
        <v>73444</v>
      </c>
      <c r="B8068" s="170" t="s">
        <v>5824</v>
      </c>
      <c r="C8068" s="170" t="s">
        <v>263</v>
      </c>
      <c r="D8068" s="170" t="s">
        <v>332</v>
      </c>
      <c r="E8068" s="170">
        <v>1420</v>
      </c>
      <c r="F8068" s="170">
        <v>6</v>
      </c>
      <c r="G8068" s="171">
        <v>4</v>
      </c>
      <c r="H8068" s="170" t="s">
        <v>747</v>
      </c>
      <c r="I8068" s="171">
        <v>12.99</v>
      </c>
      <c r="J8068" s="169">
        <v>4</v>
      </c>
      <c r="K8068" s="154" cm="1">
        <f t="array" ref="K8068">ROUND(
IF(C8068="Beer",
SUM(LOOKUP(2,1/(SRP!$B$8:$B$10&lt;=E8068)/(SRP!$C$8:$C$10&gt;=E8068),SRP!$D$8:$D$10)*(G8068/100)*(E8068/1000)),
IF(C8068="Spirits",
SUM(LOOKUP(2,1/(SRP!$B$2:$B$7&lt;=E8068)/(SRP!$C$2:$C$7&gt;=E8068),SRP!$D$2:$D$7)*(G8068/100)*(E8068/1000)),
IF(AND(C8068="Wine",D8068="Fortified Wines"),
SUM(LOOKUP(2,1/(SRP!$B$26:$B$29&lt;=E8068)/(SRP!$C$26:$C$29&gt;=E8068),SRP!$D$26:$D$29)*(G8068/100)*(E8068/1000)),
IF(C8068="Wine",
SUM(LOOKUP(2,1/(SRP!$B$21:$B$25&lt;=E8068)/(SRP!$C$21:$C$25&gt;=E8068),SRP!$D$21:$D$25)*(G8068/100)*(E8068/1000)),
IF(AND(C8068="Ready to Drink",D8068="RTD-One Pour Cocktail&gt;7%&lt;=14.5"),
SUM(LOOKUP(2,1/(SRP!$B$16:$B$20&lt;=E8068)/(SRP!$C$16:$C$20&gt;=E8068),SRP!$D$16:$D$20)*(G8068/100)*(E8068/1000)),
IF(C8068="Ready to Drink",
SUM(LOOKUP(2,1/(SRP!$B$11:$B$15&lt;=E8068)/(SRP!$C$11:$C$15&gt;=E8068),SRP!$D$11:$D$15)*(G8068/100)*(E8068/1000)),
0)))))),2)</f>
        <v>4.43</v>
      </c>
      <c r="L8068" s="173" t="str">
        <f t="shared" si="126"/>
        <v>Ready to Drink1420</v>
      </c>
      <c r="M8068" s="154">
        <f>VLOOKUP(L8068,'Slope %'!C:D,2,0)</f>
        <v>0.12</v>
      </c>
    </row>
    <row r="8069" spans="1:13" x14ac:dyDescent="0.25">
      <c r="A8069" s="169">
        <v>73481</v>
      </c>
      <c r="B8069" s="170" t="s">
        <v>5825</v>
      </c>
      <c r="C8069" s="170" t="s">
        <v>11</v>
      </c>
      <c r="D8069" s="170" t="s">
        <v>267</v>
      </c>
      <c r="E8069" s="170">
        <v>473</v>
      </c>
      <c r="F8069" s="170">
        <v>24</v>
      </c>
      <c r="G8069" s="171">
        <v>5</v>
      </c>
      <c r="H8069" s="170" t="s">
        <v>1053</v>
      </c>
      <c r="I8069" s="171">
        <v>3.99</v>
      </c>
      <c r="J8069" s="169">
        <v>1</v>
      </c>
      <c r="K8069" s="154" cm="1">
        <f t="array" ref="K8069">ROUND(
IF(C8069="Beer",
SUM(LOOKUP(2,1/(SRP!$B$8:$B$10&lt;=E8069)/(SRP!$C$8:$C$10&gt;=E8069),SRP!$D$8:$D$10)*(G8069/100)*(E8069/1000)),
IF(C8069="Spirits",
SUM(LOOKUP(2,1/(SRP!$B$2:$B$7&lt;=E8069)/(SRP!$C$2:$C$7&gt;=E8069),SRP!$D$2:$D$7)*(G8069/100)*(E8069/1000)),
IF(AND(C8069="Wine",D8069="Fortified Wines"),
SUM(LOOKUP(2,1/(SRP!$B$26:$B$29&lt;=E8069)/(SRP!$C$26:$C$29&gt;=E8069),SRP!$D$26:$D$29)*(G8069/100)*(E8069/1000)),
IF(C8069="Wine",
SUM(LOOKUP(2,1/(SRP!$B$21:$B$25&lt;=E8069)/(SRP!$C$21:$C$25&gt;=E8069),SRP!$D$21:$D$25)*(G8069/100)*(E8069/1000)),
IF(AND(C8069="Ready to Drink",D8069="RTD-One Pour Cocktail&gt;7%&lt;=14.5"),
SUM(LOOKUP(2,1/(SRP!$B$16:$B$20&lt;=E8069)/(SRP!$C$16:$C$20&gt;=E8069),SRP!$D$16:$D$20)*(G8069/100)*(E8069/1000)),
IF(C8069="Ready to Drink",
SUM(LOOKUP(2,1/(SRP!$B$11:$B$15&lt;=E8069)/(SRP!$C$11:$C$15&gt;=E8069),SRP!$D$11:$D$15)*(G8069/100)*(E8069/1000)),
0)))))),2)</f>
        <v>1.85</v>
      </c>
      <c r="L8069" s="173" t="str">
        <f t="shared" si="126"/>
        <v>Beer473</v>
      </c>
      <c r="M8069" s="154">
        <f>VLOOKUP(L8069,'Slope %'!C:D,2,0)</f>
        <v>0.12</v>
      </c>
    </row>
    <row r="8070" spans="1:13" x14ac:dyDescent="0.25">
      <c r="A8070" s="169">
        <v>73481</v>
      </c>
      <c r="B8070" s="170" t="s">
        <v>5825</v>
      </c>
      <c r="C8070" s="170" t="s">
        <v>11</v>
      </c>
      <c r="D8070" s="170" t="s">
        <v>267</v>
      </c>
      <c r="E8070" s="170">
        <v>473</v>
      </c>
      <c r="F8070" s="170">
        <v>24</v>
      </c>
      <c r="G8070" s="171">
        <v>5</v>
      </c>
      <c r="H8070" s="170" t="s">
        <v>1053</v>
      </c>
      <c r="I8070" s="171">
        <v>3.99</v>
      </c>
      <c r="J8070" s="169">
        <v>1</v>
      </c>
      <c r="K8070" s="154" cm="1">
        <f t="array" ref="K8070">ROUND(
IF(C8070="Beer",
SUM(LOOKUP(2,1/(SRP!$B$8:$B$10&lt;=E8070)/(SRP!$C$8:$C$10&gt;=E8070),SRP!$D$8:$D$10)*(G8070/100)*(E8070/1000)),
IF(C8070="Spirits",
SUM(LOOKUP(2,1/(SRP!$B$2:$B$7&lt;=E8070)/(SRP!$C$2:$C$7&gt;=E8070),SRP!$D$2:$D$7)*(G8070/100)*(E8070/1000)),
IF(AND(C8070="Wine",D8070="Fortified Wines"),
SUM(LOOKUP(2,1/(SRP!$B$26:$B$29&lt;=E8070)/(SRP!$C$26:$C$29&gt;=E8070),SRP!$D$26:$D$29)*(G8070/100)*(E8070/1000)),
IF(C8070="Wine",
SUM(LOOKUP(2,1/(SRP!$B$21:$B$25&lt;=E8070)/(SRP!$C$21:$C$25&gt;=E8070),SRP!$D$21:$D$25)*(G8070/100)*(E8070/1000)),
IF(AND(C8070="Ready to Drink",D8070="RTD-One Pour Cocktail&gt;7%&lt;=14.5"),
SUM(LOOKUP(2,1/(SRP!$B$16:$B$20&lt;=E8070)/(SRP!$C$16:$C$20&gt;=E8070),SRP!$D$16:$D$20)*(G8070/100)*(E8070/1000)),
IF(C8070="Ready to Drink",
SUM(LOOKUP(2,1/(SRP!$B$11:$B$15&lt;=E8070)/(SRP!$C$11:$C$15&gt;=E8070),SRP!$D$11:$D$15)*(G8070/100)*(E8070/1000)),
0)))))),2)</f>
        <v>1.85</v>
      </c>
      <c r="L8070" s="173" t="str">
        <f t="shared" si="126"/>
        <v>Beer473</v>
      </c>
      <c r="M8070" s="154">
        <f>VLOOKUP(L8070,'Slope %'!C:D,2,0)</f>
        <v>0.12</v>
      </c>
    </row>
    <row r="8071" spans="1:13" x14ac:dyDescent="0.25">
      <c r="A8071" s="169">
        <v>73491</v>
      </c>
      <c r="B8071" s="170" t="s">
        <v>5826</v>
      </c>
      <c r="C8071" s="170" t="s">
        <v>263</v>
      </c>
      <c r="D8071" s="170" t="s">
        <v>909</v>
      </c>
      <c r="E8071" s="170">
        <v>4260</v>
      </c>
      <c r="F8071" s="170">
        <v>2</v>
      </c>
      <c r="G8071" s="171">
        <v>6.5</v>
      </c>
      <c r="H8071" s="170" t="s">
        <v>2655</v>
      </c>
      <c r="I8071" s="171">
        <v>53.88</v>
      </c>
      <c r="J8071" s="169">
        <v>12</v>
      </c>
      <c r="K8071" s="154" cm="1">
        <f t="array" ref="K8071">ROUND(
IF(C8071="Beer",
SUM(LOOKUP(2,1/(SRP!$B$8:$B$10&lt;=E8071)/(SRP!$C$8:$C$10&gt;=E8071),SRP!$D$8:$D$10)*(G8071/100)*(E8071/1000)),
IF(C8071="Spirits",
SUM(LOOKUP(2,1/(SRP!$B$2:$B$7&lt;=E8071)/(SRP!$C$2:$C$7&gt;=E8071),SRP!$D$2:$D$7)*(G8071/100)*(E8071/1000)),
IF(AND(C8071="Wine",D8071="Fortified Wines"),
SUM(LOOKUP(2,1/(SRP!$B$26:$B$29&lt;=E8071)/(SRP!$C$26:$C$29&gt;=E8071),SRP!$D$26:$D$29)*(G8071/100)*(E8071/1000)),
IF(C8071="Wine",
SUM(LOOKUP(2,1/(SRP!$B$21:$B$25&lt;=E8071)/(SRP!$C$21:$C$25&gt;=E8071),SRP!$D$21:$D$25)*(G8071/100)*(E8071/1000)),
IF(AND(C8071="Ready to Drink",D8071="RTD-One Pour Cocktail&gt;7%&lt;=14.5"),
SUM(LOOKUP(2,1/(SRP!$B$16:$B$20&lt;=E8071)/(SRP!$C$16:$C$20&gt;=E8071),SRP!$D$16:$D$20)*(G8071/100)*(E8071/1000)),
IF(C8071="Ready to Drink",
SUM(LOOKUP(2,1/(SRP!$B$11:$B$15&lt;=E8071)/(SRP!$C$11:$C$15&gt;=E8071),SRP!$D$11:$D$15)*(G8071/100)*(E8071/1000)),
0)))))),2)</f>
        <v>21.62</v>
      </c>
      <c r="L8071" s="173" t="str">
        <f t="shared" si="126"/>
        <v>Ready to Drink4260</v>
      </c>
      <c r="M8071" s="154">
        <f>VLOOKUP(L8071,'Slope %'!C:D,2,0)</f>
        <v>7.0000000000000007E-2</v>
      </c>
    </row>
    <row r="8072" spans="1:13" x14ac:dyDescent="0.25">
      <c r="A8072" s="169">
        <v>73491</v>
      </c>
      <c r="B8072" s="170" t="s">
        <v>5826</v>
      </c>
      <c r="C8072" s="170" t="s">
        <v>263</v>
      </c>
      <c r="D8072" s="170" t="s">
        <v>909</v>
      </c>
      <c r="E8072" s="170">
        <v>4260</v>
      </c>
      <c r="F8072" s="170">
        <v>2</v>
      </c>
      <c r="G8072" s="171">
        <v>6.5</v>
      </c>
      <c r="H8072" s="170" t="s">
        <v>2364</v>
      </c>
      <c r="I8072" s="171">
        <v>53.88</v>
      </c>
      <c r="J8072" s="169">
        <v>12</v>
      </c>
      <c r="K8072" s="154" cm="1">
        <f t="array" ref="K8072">ROUND(
IF(C8072="Beer",
SUM(LOOKUP(2,1/(SRP!$B$8:$B$10&lt;=E8072)/(SRP!$C$8:$C$10&gt;=E8072),SRP!$D$8:$D$10)*(G8072/100)*(E8072/1000)),
IF(C8072="Spirits",
SUM(LOOKUP(2,1/(SRP!$B$2:$B$7&lt;=E8072)/(SRP!$C$2:$C$7&gt;=E8072),SRP!$D$2:$D$7)*(G8072/100)*(E8072/1000)),
IF(AND(C8072="Wine",D8072="Fortified Wines"),
SUM(LOOKUP(2,1/(SRP!$B$26:$B$29&lt;=E8072)/(SRP!$C$26:$C$29&gt;=E8072),SRP!$D$26:$D$29)*(G8072/100)*(E8072/1000)),
IF(C8072="Wine",
SUM(LOOKUP(2,1/(SRP!$B$21:$B$25&lt;=E8072)/(SRP!$C$21:$C$25&gt;=E8072),SRP!$D$21:$D$25)*(G8072/100)*(E8072/1000)),
IF(AND(C8072="Ready to Drink",D8072="RTD-One Pour Cocktail&gt;7%&lt;=14.5"),
SUM(LOOKUP(2,1/(SRP!$B$16:$B$20&lt;=E8072)/(SRP!$C$16:$C$20&gt;=E8072),SRP!$D$16:$D$20)*(G8072/100)*(E8072/1000)),
IF(C8072="Ready to Drink",
SUM(LOOKUP(2,1/(SRP!$B$11:$B$15&lt;=E8072)/(SRP!$C$11:$C$15&gt;=E8072),SRP!$D$11:$D$15)*(G8072/100)*(E8072/1000)),
0)))))),2)</f>
        <v>21.62</v>
      </c>
      <c r="L8072" s="173" t="str">
        <f t="shared" si="126"/>
        <v>Ready to Drink4260</v>
      </c>
      <c r="M8072" s="154">
        <f>VLOOKUP(L8072,'Slope %'!C:D,2,0)</f>
        <v>7.0000000000000007E-2</v>
      </c>
    </row>
    <row r="8073" spans="1:13" x14ac:dyDescent="0.25">
      <c r="A8073" s="169">
        <v>73492</v>
      </c>
      <c r="B8073" s="170" t="s">
        <v>5827</v>
      </c>
      <c r="C8073" s="170" t="s">
        <v>15</v>
      </c>
      <c r="D8073" s="170" t="s">
        <v>1271</v>
      </c>
      <c r="E8073" s="170">
        <v>200</v>
      </c>
      <c r="F8073" s="170">
        <v>24</v>
      </c>
      <c r="G8073" s="171">
        <v>15</v>
      </c>
      <c r="H8073" s="170" t="s">
        <v>22</v>
      </c>
      <c r="I8073" s="171">
        <v>6.99</v>
      </c>
      <c r="J8073" s="169">
        <v>1</v>
      </c>
      <c r="K8073" s="154" cm="1">
        <f t="array" ref="K8073">ROUND(
IF(C8073="Beer",
SUM(LOOKUP(2,1/(SRP!$B$8:$B$10&lt;=E8073)/(SRP!$C$8:$C$10&gt;=E8073),SRP!$D$8:$D$10)*(G8073/100)*(E8073/1000)),
IF(C8073="Spirits",
SUM(LOOKUP(2,1/(SRP!$B$2:$B$7&lt;=E8073)/(SRP!$C$2:$C$7&gt;=E8073),SRP!$D$2:$D$7)*(G8073/100)*(E8073/1000)),
IF(AND(C8073="Wine",D8073="Fortified Wines"),
SUM(LOOKUP(2,1/(SRP!$B$26:$B$29&lt;=E8073)/(SRP!$C$26:$C$29&gt;=E8073),SRP!$D$26:$D$29)*(G8073/100)*(E8073/1000)),
IF(C8073="Wine",
SUM(LOOKUP(2,1/(SRP!$B$21:$B$25&lt;=E8073)/(SRP!$C$21:$C$25&gt;=E8073),SRP!$D$21:$D$25)*(G8073/100)*(E8073/1000)),
IF(AND(C8073="Ready to Drink",D8073="RTD-One Pour Cocktail&gt;7%&lt;=14.5"),
SUM(LOOKUP(2,1/(SRP!$B$16:$B$20&lt;=E8073)/(SRP!$C$16:$C$20&gt;=E8073),SRP!$D$16:$D$20)*(G8073/100)*(E8073/1000)),
IF(C8073="Ready to Drink",
SUM(LOOKUP(2,1/(SRP!$B$11:$B$15&lt;=E8073)/(SRP!$C$11:$C$15&gt;=E8073),SRP!$D$11:$D$15)*(G8073/100)*(E8073/1000)),
0)))))),2)</f>
        <v>3.19</v>
      </c>
      <c r="L8073" s="173" t="str">
        <f t="shared" si="126"/>
        <v>Spirits200</v>
      </c>
      <c r="M8073" s="154">
        <f>VLOOKUP(L8073,'Slope %'!C:D,2,0)</f>
        <v>0.1</v>
      </c>
    </row>
    <row r="8074" spans="1:13" x14ac:dyDescent="0.25">
      <c r="A8074" s="169">
        <v>73501</v>
      </c>
      <c r="B8074" s="170" t="s">
        <v>5828</v>
      </c>
      <c r="C8074" s="170" t="s">
        <v>24</v>
      </c>
      <c r="D8074" s="170" t="s">
        <v>504</v>
      </c>
      <c r="E8074" s="170">
        <v>1500</v>
      </c>
      <c r="F8074" s="170">
        <v>6</v>
      </c>
      <c r="G8074" s="171">
        <v>7</v>
      </c>
      <c r="H8074" s="170" t="s">
        <v>783</v>
      </c>
      <c r="I8074" s="171">
        <v>15.99</v>
      </c>
      <c r="J8074" s="169">
        <v>1</v>
      </c>
      <c r="K8074" s="154" cm="1">
        <f t="array" ref="K8074">ROUND(
IF(C8074="Beer",
SUM(LOOKUP(2,1/(SRP!$B$8:$B$10&lt;=E8074)/(SRP!$C$8:$C$10&gt;=E8074),SRP!$D$8:$D$10)*(G8074/100)*(E8074/1000)),
IF(C8074="Spirits",
SUM(LOOKUP(2,1/(SRP!$B$2:$B$7&lt;=E8074)/(SRP!$C$2:$C$7&gt;=E8074),SRP!$D$2:$D$7)*(G8074/100)*(E8074/1000)),
IF(AND(C8074="Wine",D8074="Fortified Wines"),
SUM(LOOKUP(2,1/(SRP!$B$26:$B$29&lt;=E8074)/(SRP!$C$26:$C$29&gt;=E8074),SRP!$D$26:$D$29)*(G8074/100)*(E8074/1000)),
IF(C8074="Wine",
SUM(LOOKUP(2,1/(SRP!$B$21:$B$25&lt;=E8074)/(SRP!$C$21:$C$25&gt;=E8074),SRP!$D$21:$D$25)*(G8074/100)*(E8074/1000)),
IF(AND(C8074="Ready to Drink",D8074="RTD-One Pour Cocktail&gt;7%&lt;=14.5"),
SUM(LOOKUP(2,1/(SRP!$B$16:$B$20&lt;=E8074)/(SRP!$C$16:$C$20&gt;=E8074),SRP!$D$16:$D$20)*(G8074/100)*(E8074/1000)),
IF(C8074="Ready to Drink",
SUM(LOOKUP(2,1/(SRP!$B$11:$B$15&lt;=E8074)/(SRP!$C$11:$C$15&gt;=E8074),SRP!$D$11:$D$15)*(G8074/100)*(E8074/1000)),
0)))))),2)</f>
        <v>8.1999999999999993</v>
      </c>
      <c r="L8074" s="173" t="str">
        <f t="shared" si="126"/>
        <v>Wine1500</v>
      </c>
      <c r="M8074" s="154">
        <f>VLOOKUP(L8074,'Slope %'!C:D,2,0)</f>
        <v>7.0000000000000007E-2</v>
      </c>
    </row>
    <row r="8075" spans="1:13" x14ac:dyDescent="0.25">
      <c r="A8075" s="169">
        <v>73512</v>
      </c>
      <c r="B8075" s="170" t="s">
        <v>5829</v>
      </c>
      <c r="C8075" s="170" t="s">
        <v>24</v>
      </c>
      <c r="D8075" s="170" t="s">
        <v>66</v>
      </c>
      <c r="E8075" s="170">
        <v>750</v>
      </c>
      <c r="F8075" s="170">
        <v>6</v>
      </c>
      <c r="G8075" s="171">
        <v>13.5</v>
      </c>
      <c r="H8075" s="170" t="s">
        <v>22</v>
      </c>
      <c r="I8075" s="171">
        <v>45.99</v>
      </c>
      <c r="J8075" s="169">
        <v>1</v>
      </c>
      <c r="K8075" s="154" cm="1">
        <f t="array" ref="K8075">ROUND(
IF(C8075="Beer",
SUM(LOOKUP(2,1/(SRP!$B$8:$B$10&lt;=E8075)/(SRP!$C$8:$C$10&gt;=E8075),SRP!$D$8:$D$10)*(G8075/100)*(E8075/1000)),
IF(C8075="Spirits",
SUM(LOOKUP(2,1/(SRP!$B$2:$B$7&lt;=E8075)/(SRP!$C$2:$C$7&gt;=E8075),SRP!$D$2:$D$7)*(G8075/100)*(E8075/1000)),
IF(AND(C8075="Wine",D8075="Fortified Wines"),
SUM(LOOKUP(2,1/(SRP!$B$26:$B$29&lt;=E8075)/(SRP!$C$26:$C$29&gt;=E8075),SRP!$D$26:$D$29)*(G8075/100)*(E8075/1000)),
IF(C8075="Wine",
SUM(LOOKUP(2,1/(SRP!$B$21:$B$25&lt;=E8075)/(SRP!$C$21:$C$25&gt;=E8075),SRP!$D$21:$D$25)*(G8075/100)*(E8075/1000)),
IF(AND(C8075="Ready to Drink",D8075="RTD-One Pour Cocktail&gt;7%&lt;=14.5"),
SUM(LOOKUP(2,1/(SRP!$B$16:$B$20&lt;=E8075)/(SRP!$C$16:$C$20&gt;=E8075),SRP!$D$16:$D$20)*(G8075/100)*(E8075/1000)),
IF(C8075="Ready to Drink",
SUM(LOOKUP(2,1/(SRP!$B$11:$B$15&lt;=E8075)/(SRP!$C$11:$C$15&gt;=E8075),SRP!$D$11:$D$15)*(G8075/100)*(E8075/1000)),
0)))))),2)</f>
        <v>7.9</v>
      </c>
      <c r="L8075" s="173" t="str">
        <f t="shared" si="126"/>
        <v>Wine750</v>
      </c>
      <c r="M8075" s="154">
        <f>VLOOKUP(L8075,'Slope %'!C:D,2,0)</f>
        <v>0.1</v>
      </c>
    </row>
    <row r="8076" spans="1:13" x14ac:dyDescent="0.25">
      <c r="A8076" s="169">
        <v>73514</v>
      </c>
      <c r="B8076" s="170" t="s">
        <v>5830</v>
      </c>
      <c r="C8076" s="170" t="s">
        <v>24</v>
      </c>
      <c r="D8076" s="170" t="s">
        <v>230</v>
      </c>
      <c r="E8076" s="170">
        <v>750</v>
      </c>
      <c r="F8076" s="170">
        <v>12</v>
      </c>
      <c r="G8076" s="171">
        <v>13</v>
      </c>
      <c r="H8076" s="170" t="s">
        <v>32</v>
      </c>
      <c r="I8076" s="171">
        <v>22.99</v>
      </c>
      <c r="J8076" s="169">
        <v>1</v>
      </c>
      <c r="K8076" s="154" cm="1">
        <f t="array" ref="K8076">ROUND(
IF(C8076="Beer",
SUM(LOOKUP(2,1/(SRP!$B$8:$B$10&lt;=E8076)/(SRP!$C$8:$C$10&gt;=E8076),SRP!$D$8:$D$10)*(G8076/100)*(E8076/1000)),
IF(C8076="Spirits",
SUM(LOOKUP(2,1/(SRP!$B$2:$B$7&lt;=E8076)/(SRP!$C$2:$C$7&gt;=E8076),SRP!$D$2:$D$7)*(G8076/100)*(E8076/1000)),
IF(AND(C8076="Wine",D8076="Fortified Wines"),
SUM(LOOKUP(2,1/(SRP!$B$26:$B$29&lt;=E8076)/(SRP!$C$26:$C$29&gt;=E8076),SRP!$D$26:$D$29)*(G8076/100)*(E8076/1000)),
IF(C8076="Wine",
SUM(LOOKUP(2,1/(SRP!$B$21:$B$25&lt;=E8076)/(SRP!$C$21:$C$25&gt;=E8076),SRP!$D$21:$D$25)*(G8076/100)*(E8076/1000)),
IF(AND(C8076="Ready to Drink",D8076="RTD-One Pour Cocktail&gt;7%&lt;=14.5"),
SUM(LOOKUP(2,1/(SRP!$B$16:$B$20&lt;=E8076)/(SRP!$C$16:$C$20&gt;=E8076),SRP!$D$16:$D$20)*(G8076/100)*(E8076/1000)),
IF(C8076="Ready to Drink",
SUM(LOOKUP(2,1/(SRP!$B$11:$B$15&lt;=E8076)/(SRP!$C$11:$C$15&gt;=E8076),SRP!$D$11:$D$15)*(G8076/100)*(E8076/1000)),
0)))))),2)</f>
        <v>7.61</v>
      </c>
      <c r="L8076" s="173" t="str">
        <f t="shared" si="126"/>
        <v>Wine750</v>
      </c>
      <c r="M8076" s="154">
        <f>VLOOKUP(L8076,'Slope %'!C:D,2,0)</f>
        <v>0.1</v>
      </c>
    </row>
    <row r="8077" spans="1:13" x14ac:dyDescent="0.25">
      <c r="A8077" s="169">
        <v>73517</v>
      </c>
      <c r="B8077" s="170" t="s">
        <v>5831</v>
      </c>
      <c r="C8077" s="170" t="s">
        <v>24</v>
      </c>
      <c r="D8077" s="170" t="s">
        <v>34</v>
      </c>
      <c r="E8077" s="170">
        <v>750</v>
      </c>
      <c r="F8077" s="170">
        <v>6</v>
      </c>
      <c r="G8077" s="171">
        <v>13</v>
      </c>
      <c r="H8077" s="170" t="s">
        <v>130</v>
      </c>
      <c r="I8077" s="171">
        <v>32.99</v>
      </c>
      <c r="J8077" s="169">
        <v>1</v>
      </c>
      <c r="K8077" s="154" cm="1">
        <f t="array" ref="K8077">ROUND(
IF(C8077="Beer",
SUM(LOOKUP(2,1/(SRP!$B$8:$B$10&lt;=E8077)/(SRP!$C$8:$C$10&gt;=E8077),SRP!$D$8:$D$10)*(G8077/100)*(E8077/1000)),
IF(C8077="Spirits",
SUM(LOOKUP(2,1/(SRP!$B$2:$B$7&lt;=E8077)/(SRP!$C$2:$C$7&gt;=E8077),SRP!$D$2:$D$7)*(G8077/100)*(E8077/1000)),
IF(AND(C8077="Wine",D8077="Fortified Wines"),
SUM(LOOKUP(2,1/(SRP!$B$26:$B$29&lt;=E8077)/(SRP!$C$26:$C$29&gt;=E8077),SRP!$D$26:$D$29)*(G8077/100)*(E8077/1000)),
IF(C8077="Wine",
SUM(LOOKUP(2,1/(SRP!$B$21:$B$25&lt;=E8077)/(SRP!$C$21:$C$25&gt;=E8077),SRP!$D$21:$D$25)*(G8077/100)*(E8077/1000)),
IF(AND(C8077="Ready to Drink",D8077="RTD-One Pour Cocktail&gt;7%&lt;=14.5"),
SUM(LOOKUP(2,1/(SRP!$B$16:$B$20&lt;=E8077)/(SRP!$C$16:$C$20&gt;=E8077),SRP!$D$16:$D$20)*(G8077/100)*(E8077/1000)),
IF(C8077="Ready to Drink",
SUM(LOOKUP(2,1/(SRP!$B$11:$B$15&lt;=E8077)/(SRP!$C$11:$C$15&gt;=E8077),SRP!$D$11:$D$15)*(G8077/100)*(E8077/1000)),
0)))))),2)</f>
        <v>7.61</v>
      </c>
      <c r="L8077" s="173" t="str">
        <f t="shared" si="126"/>
        <v>Wine750</v>
      </c>
      <c r="M8077" s="154">
        <f>VLOOKUP(L8077,'Slope %'!C:D,2,0)</f>
        <v>0.1</v>
      </c>
    </row>
    <row r="8078" spans="1:13" x14ac:dyDescent="0.25">
      <c r="A8078" s="169">
        <v>73523</v>
      </c>
      <c r="B8078" s="170" t="s">
        <v>244</v>
      </c>
      <c r="C8078" s="170" t="s">
        <v>15</v>
      </c>
      <c r="D8078" s="170" t="s">
        <v>125</v>
      </c>
      <c r="E8078" s="170">
        <v>200</v>
      </c>
      <c r="F8078" s="170">
        <v>24</v>
      </c>
      <c r="G8078" s="171">
        <v>35</v>
      </c>
      <c r="H8078" s="170" t="s">
        <v>91</v>
      </c>
      <c r="I8078" s="171">
        <v>10.99</v>
      </c>
      <c r="J8078" s="169">
        <v>1</v>
      </c>
      <c r="K8078" s="154" cm="1">
        <f t="array" ref="K8078">ROUND(
IF(C8078="Beer",
SUM(LOOKUP(2,1/(SRP!$B$8:$B$10&lt;=E8078)/(SRP!$C$8:$C$10&gt;=E8078),SRP!$D$8:$D$10)*(G8078/100)*(E8078/1000)),
IF(C8078="Spirits",
SUM(LOOKUP(2,1/(SRP!$B$2:$B$7&lt;=E8078)/(SRP!$C$2:$C$7&gt;=E8078),SRP!$D$2:$D$7)*(G8078/100)*(E8078/1000)),
IF(AND(C8078="Wine",D8078="Fortified Wines"),
SUM(LOOKUP(2,1/(SRP!$B$26:$B$29&lt;=E8078)/(SRP!$C$26:$C$29&gt;=E8078),SRP!$D$26:$D$29)*(G8078/100)*(E8078/1000)),
IF(C8078="Wine",
SUM(LOOKUP(2,1/(SRP!$B$21:$B$25&lt;=E8078)/(SRP!$C$21:$C$25&gt;=E8078),SRP!$D$21:$D$25)*(G8078/100)*(E8078/1000)),
IF(AND(C8078="Ready to Drink",D8078="RTD-One Pour Cocktail&gt;7%&lt;=14.5"),
SUM(LOOKUP(2,1/(SRP!$B$16:$B$20&lt;=E8078)/(SRP!$C$16:$C$20&gt;=E8078),SRP!$D$16:$D$20)*(G8078/100)*(E8078/1000)),
IF(C8078="Ready to Drink",
SUM(LOOKUP(2,1/(SRP!$B$11:$B$15&lt;=E8078)/(SRP!$C$11:$C$15&gt;=E8078),SRP!$D$11:$D$15)*(G8078/100)*(E8078/1000)),
0)))))),2)</f>
        <v>7.45</v>
      </c>
      <c r="L8078" s="173" t="str">
        <f t="shared" si="126"/>
        <v>Spirits200</v>
      </c>
      <c r="M8078" s="154">
        <f>VLOOKUP(L8078,'Slope %'!C:D,2,0)</f>
        <v>0.1</v>
      </c>
    </row>
    <row r="8079" spans="1:13" x14ac:dyDescent="0.25">
      <c r="A8079" s="169">
        <v>73524</v>
      </c>
      <c r="B8079" s="170" t="s">
        <v>5832</v>
      </c>
      <c r="C8079" s="170" t="s">
        <v>24</v>
      </c>
      <c r="D8079" s="170" t="s">
        <v>34</v>
      </c>
      <c r="E8079" s="170">
        <v>750</v>
      </c>
      <c r="F8079" s="170">
        <v>12</v>
      </c>
      <c r="G8079" s="171">
        <v>13</v>
      </c>
      <c r="H8079" s="170" t="s">
        <v>378</v>
      </c>
      <c r="I8079" s="171">
        <v>14.99</v>
      </c>
      <c r="J8079" s="169">
        <v>1</v>
      </c>
      <c r="K8079" s="154" cm="1">
        <f t="array" ref="K8079">ROUND(
IF(C8079="Beer",
SUM(LOOKUP(2,1/(SRP!$B$8:$B$10&lt;=E8079)/(SRP!$C$8:$C$10&gt;=E8079),SRP!$D$8:$D$10)*(G8079/100)*(E8079/1000)),
IF(C8079="Spirits",
SUM(LOOKUP(2,1/(SRP!$B$2:$B$7&lt;=E8079)/(SRP!$C$2:$C$7&gt;=E8079),SRP!$D$2:$D$7)*(G8079/100)*(E8079/1000)),
IF(AND(C8079="Wine",D8079="Fortified Wines"),
SUM(LOOKUP(2,1/(SRP!$B$26:$B$29&lt;=E8079)/(SRP!$C$26:$C$29&gt;=E8079),SRP!$D$26:$D$29)*(G8079/100)*(E8079/1000)),
IF(C8079="Wine",
SUM(LOOKUP(2,1/(SRP!$B$21:$B$25&lt;=E8079)/(SRP!$C$21:$C$25&gt;=E8079),SRP!$D$21:$D$25)*(G8079/100)*(E8079/1000)),
IF(AND(C8079="Ready to Drink",D8079="RTD-One Pour Cocktail&gt;7%&lt;=14.5"),
SUM(LOOKUP(2,1/(SRP!$B$16:$B$20&lt;=E8079)/(SRP!$C$16:$C$20&gt;=E8079),SRP!$D$16:$D$20)*(G8079/100)*(E8079/1000)),
IF(C8079="Ready to Drink",
SUM(LOOKUP(2,1/(SRP!$B$11:$B$15&lt;=E8079)/(SRP!$C$11:$C$15&gt;=E8079),SRP!$D$11:$D$15)*(G8079/100)*(E8079/1000)),
0)))))),2)</f>
        <v>7.61</v>
      </c>
      <c r="L8079" s="173" t="str">
        <f t="shared" si="126"/>
        <v>Wine750</v>
      </c>
      <c r="M8079" s="154">
        <f>VLOOKUP(L8079,'Slope %'!C:D,2,0)</f>
        <v>0.1</v>
      </c>
    </row>
    <row r="8080" spans="1:13" x14ac:dyDescent="0.25">
      <c r="A8080" s="169">
        <v>73540</v>
      </c>
      <c r="B8080" s="170" t="s">
        <v>859</v>
      </c>
      <c r="C8080" s="170" t="s">
        <v>15</v>
      </c>
      <c r="D8080" s="170" t="s">
        <v>19</v>
      </c>
      <c r="E8080" s="170">
        <v>200</v>
      </c>
      <c r="F8080" s="170">
        <v>24</v>
      </c>
      <c r="G8080" s="171">
        <v>40</v>
      </c>
      <c r="H8080" s="170" t="s">
        <v>47</v>
      </c>
      <c r="I8080" s="171">
        <v>10.49</v>
      </c>
      <c r="J8080" s="169">
        <v>1</v>
      </c>
      <c r="K8080" s="154" cm="1">
        <f t="array" ref="K8080">ROUND(
IF(C8080="Beer",
SUM(LOOKUP(2,1/(SRP!$B$8:$B$10&lt;=E8080)/(SRP!$C$8:$C$10&gt;=E8080),SRP!$D$8:$D$10)*(G8080/100)*(E8080/1000)),
IF(C8080="Spirits",
SUM(LOOKUP(2,1/(SRP!$B$2:$B$7&lt;=E8080)/(SRP!$C$2:$C$7&gt;=E8080),SRP!$D$2:$D$7)*(G8080/100)*(E8080/1000)),
IF(AND(C8080="Wine",D8080="Fortified Wines"),
SUM(LOOKUP(2,1/(SRP!$B$26:$B$29&lt;=E8080)/(SRP!$C$26:$C$29&gt;=E8080),SRP!$D$26:$D$29)*(G8080/100)*(E8080/1000)),
IF(C8080="Wine",
SUM(LOOKUP(2,1/(SRP!$B$21:$B$25&lt;=E8080)/(SRP!$C$21:$C$25&gt;=E8080),SRP!$D$21:$D$25)*(G8080/100)*(E8080/1000)),
IF(AND(C8080="Ready to Drink",D8080="RTD-One Pour Cocktail&gt;7%&lt;=14.5"),
SUM(LOOKUP(2,1/(SRP!$B$16:$B$20&lt;=E8080)/(SRP!$C$16:$C$20&gt;=E8080),SRP!$D$16:$D$20)*(G8080/100)*(E8080/1000)),
IF(C8080="Ready to Drink",
SUM(LOOKUP(2,1/(SRP!$B$11:$B$15&lt;=E8080)/(SRP!$C$11:$C$15&gt;=E8080),SRP!$D$11:$D$15)*(G8080/100)*(E8080/1000)),
0)))))),2)</f>
        <v>8.51</v>
      </c>
      <c r="L8080" s="173" t="str">
        <f t="shared" si="126"/>
        <v>Spirits200</v>
      </c>
      <c r="M8080" s="154">
        <f>VLOOKUP(L8080,'Slope %'!C:D,2,0)</f>
        <v>0.1</v>
      </c>
    </row>
    <row r="8081" spans="1:13" x14ac:dyDescent="0.25">
      <c r="A8081" s="169">
        <v>73550</v>
      </c>
      <c r="B8081" s="170" t="s">
        <v>5833</v>
      </c>
      <c r="C8081" s="170" t="s">
        <v>263</v>
      </c>
      <c r="D8081" s="170" t="s">
        <v>332</v>
      </c>
      <c r="E8081" s="170">
        <v>473</v>
      </c>
      <c r="F8081" s="170">
        <v>24</v>
      </c>
      <c r="G8081" s="171">
        <v>4</v>
      </c>
      <c r="H8081" s="170" t="s">
        <v>747</v>
      </c>
      <c r="I8081" s="171">
        <v>4.49</v>
      </c>
      <c r="J8081" s="169">
        <v>1</v>
      </c>
      <c r="K8081" s="154" cm="1">
        <f t="array" ref="K8081">ROUND(
IF(C8081="Beer",
SUM(LOOKUP(2,1/(SRP!$B$8:$B$10&lt;=E8081)/(SRP!$C$8:$C$10&gt;=E8081),SRP!$D$8:$D$10)*(G8081/100)*(E8081/1000)),
IF(C8081="Spirits",
SUM(LOOKUP(2,1/(SRP!$B$2:$B$7&lt;=E8081)/(SRP!$C$2:$C$7&gt;=E8081),SRP!$D$2:$D$7)*(G8081/100)*(E8081/1000)),
IF(AND(C8081="Wine",D8081="Fortified Wines"),
SUM(LOOKUP(2,1/(SRP!$B$26:$B$29&lt;=E8081)/(SRP!$C$26:$C$29&gt;=E8081),SRP!$D$26:$D$29)*(G8081/100)*(E8081/1000)),
IF(C8081="Wine",
SUM(LOOKUP(2,1/(SRP!$B$21:$B$25&lt;=E8081)/(SRP!$C$21:$C$25&gt;=E8081),SRP!$D$21:$D$25)*(G8081/100)*(E8081/1000)),
IF(AND(C8081="Ready to Drink",D8081="RTD-One Pour Cocktail&gt;7%&lt;=14.5"),
SUM(LOOKUP(2,1/(SRP!$B$16:$B$20&lt;=E8081)/(SRP!$C$16:$C$20&gt;=E8081),SRP!$D$16:$D$20)*(G8081/100)*(E8081/1000)),
IF(C8081="Ready to Drink",
SUM(LOOKUP(2,1/(SRP!$B$11:$B$15&lt;=E8081)/(SRP!$C$11:$C$15&gt;=E8081),SRP!$D$11:$D$15)*(G8081/100)*(E8081/1000)),
0)))))),2)</f>
        <v>1.57</v>
      </c>
      <c r="L8081" s="173" t="str">
        <f t="shared" si="126"/>
        <v>Ready to Drink473</v>
      </c>
      <c r="M8081" s="154">
        <f>VLOOKUP(L8081,'Slope %'!C:D,2,0)</f>
        <v>0.12</v>
      </c>
    </row>
    <row r="8082" spans="1:13" x14ac:dyDescent="0.25">
      <c r="A8082" s="169">
        <v>73550</v>
      </c>
      <c r="B8082" s="170" t="s">
        <v>5833</v>
      </c>
      <c r="C8082" s="170" t="s">
        <v>263</v>
      </c>
      <c r="D8082" s="170" t="s">
        <v>332</v>
      </c>
      <c r="E8082" s="170">
        <v>473</v>
      </c>
      <c r="F8082" s="170">
        <v>24</v>
      </c>
      <c r="G8082" s="171">
        <v>4</v>
      </c>
      <c r="H8082" s="170" t="s">
        <v>747</v>
      </c>
      <c r="I8082" s="171">
        <v>4.49</v>
      </c>
      <c r="J8082" s="169">
        <v>1</v>
      </c>
      <c r="K8082" s="154" cm="1">
        <f t="array" ref="K8082">ROUND(
IF(C8082="Beer",
SUM(LOOKUP(2,1/(SRP!$B$8:$B$10&lt;=E8082)/(SRP!$C$8:$C$10&gt;=E8082),SRP!$D$8:$D$10)*(G8082/100)*(E8082/1000)),
IF(C8082="Spirits",
SUM(LOOKUP(2,1/(SRP!$B$2:$B$7&lt;=E8082)/(SRP!$C$2:$C$7&gt;=E8082),SRP!$D$2:$D$7)*(G8082/100)*(E8082/1000)),
IF(AND(C8082="Wine",D8082="Fortified Wines"),
SUM(LOOKUP(2,1/(SRP!$B$26:$B$29&lt;=E8082)/(SRP!$C$26:$C$29&gt;=E8082),SRP!$D$26:$D$29)*(G8082/100)*(E8082/1000)),
IF(C8082="Wine",
SUM(LOOKUP(2,1/(SRP!$B$21:$B$25&lt;=E8082)/(SRP!$C$21:$C$25&gt;=E8082),SRP!$D$21:$D$25)*(G8082/100)*(E8082/1000)),
IF(AND(C8082="Ready to Drink",D8082="RTD-One Pour Cocktail&gt;7%&lt;=14.5"),
SUM(LOOKUP(2,1/(SRP!$B$16:$B$20&lt;=E8082)/(SRP!$C$16:$C$20&gt;=E8082),SRP!$D$16:$D$20)*(G8082/100)*(E8082/1000)),
IF(C8082="Ready to Drink",
SUM(LOOKUP(2,1/(SRP!$B$11:$B$15&lt;=E8082)/(SRP!$C$11:$C$15&gt;=E8082),SRP!$D$11:$D$15)*(G8082/100)*(E8082/1000)),
0)))))),2)</f>
        <v>1.57</v>
      </c>
      <c r="L8082" s="173" t="str">
        <f t="shared" si="126"/>
        <v>Ready to Drink473</v>
      </c>
      <c r="M8082" s="154">
        <f>VLOOKUP(L8082,'Slope %'!C:D,2,0)</f>
        <v>0.12</v>
      </c>
    </row>
    <row r="8083" spans="1:13" x14ac:dyDescent="0.25">
      <c r="A8083" s="169">
        <v>73556</v>
      </c>
      <c r="B8083" s="170" t="s">
        <v>5834</v>
      </c>
      <c r="C8083" s="170" t="s">
        <v>263</v>
      </c>
      <c r="D8083" s="170" t="s">
        <v>332</v>
      </c>
      <c r="E8083" s="170">
        <v>473</v>
      </c>
      <c r="F8083" s="170">
        <v>24</v>
      </c>
      <c r="G8083" s="171">
        <v>4</v>
      </c>
      <c r="H8083" s="170" t="s">
        <v>747</v>
      </c>
      <c r="I8083" s="171">
        <v>4.49</v>
      </c>
      <c r="J8083" s="169">
        <v>1</v>
      </c>
      <c r="K8083" s="154" cm="1">
        <f t="array" ref="K8083">ROUND(
IF(C8083="Beer",
SUM(LOOKUP(2,1/(SRP!$B$8:$B$10&lt;=E8083)/(SRP!$C$8:$C$10&gt;=E8083),SRP!$D$8:$D$10)*(G8083/100)*(E8083/1000)),
IF(C8083="Spirits",
SUM(LOOKUP(2,1/(SRP!$B$2:$B$7&lt;=E8083)/(SRP!$C$2:$C$7&gt;=E8083),SRP!$D$2:$D$7)*(G8083/100)*(E8083/1000)),
IF(AND(C8083="Wine",D8083="Fortified Wines"),
SUM(LOOKUP(2,1/(SRP!$B$26:$B$29&lt;=E8083)/(SRP!$C$26:$C$29&gt;=E8083),SRP!$D$26:$D$29)*(G8083/100)*(E8083/1000)),
IF(C8083="Wine",
SUM(LOOKUP(2,1/(SRP!$B$21:$B$25&lt;=E8083)/(SRP!$C$21:$C$25&gt;=E8083),SRP!$D$21:$D$25)*(G8083/100)*(E8083/1000)),
IF(AND(C8083="Ready to Drink",D8083="RTD-One Pour Cocktail&gt;7%&lt;=14.5"),
SUM(LOOKUP(2,1/(SRP!$B$16:$B$20&lt;=E8083)/(SRP!$C$16:$C$20&gt;=E8083),SRP!$D$16:$D$20)*(G8083/100)*(E8083/1000)),
IF(C8083="Ready to Drink",
SUM(LOOKUP(2,1/(SRP!$B$11:$B$15&lt;=E8083)/(SRP!$C$11:$C$15&gt;=E8083),SRP!$D$11:$D$15)*(G8083/100)*(E8083/1000)),
0)))))),2)</f>
        <v>1.57</v>
      </c>
      <c r="L8083" s="173" t="str">
        <f t="shared" si="126"/>
        <v>Ready to Drink473</v>
      </c>
      <c r="M8083" s="154">
        <f>VLOOKUP(L8083,'Slope %'!C:D,2,0)</f>
        <v>0.12</v>
      </c>
    </row>
    <row r="8084" spans="1:13" x14ac:dyDescent="0.25">
      <c r="A8084" s="169">
        <v>73556</v>
      </c>
      <c r="B8084" s="170" t="s">
        <v>5834</v>
      </c>
      <c r="C8084" s="170" t="s">
        <v>263</v>
      </c>
      <c r="D8084" s="170" t="s">
        <v>332</v>
      </c>
      <c r="E8084" s="170">
        <v>473</v>
      </c>
      <c r="F8084" s="170">
        <v>24</v>
      </c>
      <c r="G8084" s="171">
        <v>4</v>
      </c>
      <c r="H8084" s="170" t="s">
        <v>747</v>
      </c>
      <c r="I8084" s="171">
        <v>4.49</v>
      </c>
      <c r="J8084" s="169">
        <v>1</v>
      </c>
      <c r="K8084" s="154" cm="1">
        <f t="array" ref="K8084">ROUND(
IF(C8084="Beer",
SUM(LOOKUP(2,1/(SRP!$B$8:$B$10&lt;=E8084)/(SRP!$C$8:$C$10&gt;=E8084),SRP!$D$8:$D$10)*(G8084/100)*(E8084/1000)),
IF(C8084="Spirits",
SUM(LOOKUP(2,1/(SRP!$B$2:$B$7&lt;=E8084)/(SRP!$C$2:$C$7&gt;=E8084),SRP!$D$2:$D$7)*(G8084/100)*(E8084/1000)),
IF(AND(C8084="Wine",D8084="Fortified Wines"),
SUM(LOOKUP(2,1/(SRP!$B$26:$B$29&lt;=E8084)/(SRP!$C$26:$C$29&gt;=E8084),SRP!$D$26:$D$29)*(G8084/100)*(E8084/1000)),
IF(C8084="Wine",
SUM(LOOKUP(2,1/(SRP!$B$21:$B$25&lt;=E8084)/(SRP!$C$21:$C$25&gt;=E8084),SRP!$D$21:$D$25)*(G8084/100)*(E8084/1000)),
IF(AND(C8084="Ready to Drink",D8084="RTD-One Pour Cocktail&gt;7%&lt;=14.5"),
SUM(LOOKUP(2,1/(SRP!$B$16:$B$20&lt;=E8084)/(SRP!$C$16:$C$20&gt;=E8084),SRP!$D$16:$D$20)*(G8084/100)*(E8084/1000)),
IF(C8084="Ready to Drink",
SUM(LOOKUP(2,1/(SRP!$B$11:$B$15&lt;=E8084)/(SRP!$C$11:$C$15&gt;=E8084),SRP!$D$11:$D$15)*(G8084/100)*(E8084/1000)),
0)))))),2)</f>
        <v>1.57</v>
      </c>
      <c r="L8084" s="173" t="str">
        <f t="shared" si="126"/>
        <v>Ready to Drink473</v>
      </c>
      <c r="M8084" s="154">
        <f>VLOOKUP(L8084,'Slope %'!C:D,2,0)</f>
        <v>0.12</v>
      </c>
    </row>
    <row r="8085" spans="1:13" x14ac:dyDescent="0.25">
      <c r="A8085" s="169">
        <v>73605</v>
      </c>
      <c r="B8085" s="170" t="s">
        <v>5835</v>
      </c>
      <c r="C8085" s="170" t="s">
        <v>11</v>
      </c>
      <c r="D8085" s="170" t="s">
        <v>267</v>
      </c>
      <c r="E8085" s="170">
        <v>473</v>
      </c>
      <c r="F8085" s="170">
        <v>24</v>
      </c>
      <c r="G8085" s="171">
        <v>4.3</v>
      </c>
      <c r="H8085" s="170" t="s">
        <v>747</v>
      </c>
      <c r="I8085" s="171">
        <v>4.49</v>
      </c>
      <c r="J8085" s="169">
        <v>1</v>
      </c>
      <c r="K8085" s="154" cm="1">
        <f t="array" ref="K8085">ROUND(
IF(C8085="Beer",
SUM(LOOKUP(2,1/(SRP!$B$8:$B$10&lt;=E8085)/(SRP!$C$8:$C$10&gt;=E8085),SRP!$D$8:$D$10)*(G8085/100)*(E8085/1000)),
IF(C8085="Spirits",
SUM(LOOKUP(2,1/(SRP!$B$2:$B$7&lt;=E8085)/(SRP!$C$2:$C$7&gt;=E8085),SRP!$D$2:$D$7)*(G8085/100)*(E8085/1000)),
IF(AND(C8085="Wine",D8085="Fortified Wines"),
SUM(LOOKUP(2,1/(SRP!$B$26:$B$29&lt;=E8085)/(SRP!$C$26:$C$29&gt;=E8085),SRP!$D$26:$D$29)*(G8085/100)*(E8085/1000)),
IF(C8085="Wine",
SUM(LOOKUP(2,1/(SRP!$B$21:$B$25&lt;=E8085)/(SRP!$C$21:$C$25&gt;=E8085),SRP!$D$21:$D$25)*(G8085/100)*(E8085/1000)),
IF(AND(C8085="Ready to Drink",D8085="RTD-One Pour Cocktail&gt;7%&lt;=14.5"),
SUM(LOOKUP(2,1/(SRP!$B$16:$B$20&lt;=E8085)/(SRP!$C$16:$C$20&gt;=E8085),SRP!$D$16:$D$20)*(G8085/100)*(E8085/1000)),
IF(C8085="Ready to Drink",
SUM(LOOKUP(2,1/(SRP!$B$11:$B$15&lt;=E8085)/(SRP!$C$11:$C$15&gt;=E8085),SRP!$D$11:$D$15)*(G8085/100)*(E8085/1000)),
0)))))),2)</f>
        <v>1.59</v>
      </c>
      <c r="L8085" s="173" t="str">
        <f t="shared" si="126"/>
        <v>Beer473</v>
      </c>
      <c r="M8085" s="154">
        <f>VLOOKUP(L8085,'Slope %'!C:D,2,0)</f>
        <v>0.12</v>
      </c>
    </row>
    <row r="8086" spans="1:13" x14ac:dyDescent="0.25">
      <c r="A8086" s="169">
        <v>73605</v>
      </c>
      <c r="B8086" s="170" t="s">
        <v>5835</v>
      </c>
      <c r="C8086" s="170" t="s">
        <v>11</v>
      </c>
      <c r="D8086" s="170" t="s">
        <v>267</v>
      </c>
      <c r="E8086" s="170">
        <v>473</v>
      </c>
      <c r="F8086" s="170">
        <v>24</v>
      </c>
      <c r="G8086" s="171">
        <v>4.3</v>
      </c>
      <c r="H8086" s="170" t="s">
        <v>747</v>
      </c>
      <c r="I8086" s="171">
        <v>4.49</v>
      </c>
      <c r="J8086" s="169">
        <v>1</v>
      </c>
      <c r="K8086" s="154" cm="1">
        <f t="array" ref="K8086">ROUND(
IF(C8086="Beer",
SUM(LOOKUP(2,1/(SRP!$B$8:$B$10&lt;=E8086)/(SRP!$C$8:$C$10&gt;=E8086),SRP!$D$8:$D$10)*(G8086/100)*(E8086/1000)),
IF(C8086="Spirits",
SUM(LOOKUP(2,1/(SRP!$B$2:$B$7&lt;=E8086)/(SRP!$C$2:$C$7&gt;=E8086),SRP!$D$2:$D$7)*(G8086/100)*(E8086/1000)),
IF(AND(C8086="Wine",D8086="Fortified Wines"),
SUM(LOOKUP(2,1/(SRP!$B$26:$B$29&lt;=E8086)/(SRP!$C$26:$C$29&gt;=E8086),SRP!$D$26:$D$29)*(G8086/100)*(E8086/1000)),
IF(C8086="Wine",
SUM(LOOKUP(2,1/(SRP!$B$21:$B$25&lt;=E8086)/(SRP!$C$21:$C$25&gt;=E8086),SRP!$D$21:$D$25)*(G8086/100)*(E8086/1000)),
IF(AND(C8086="Ready to Drink",D8086="RTD-One Pour Cocktail&gt;7%&lt;=14.5"),
SUM(LOOKUP(2,1/(SRP!$B$16:$B$20&lt;=E8086)/(SRP!$C$16:$C$20&gt;=E8086),SRP!$D$16:$D$20)*(G8086/100)*(E8086/1000)),
IF(C8086="Ready to Drink",
SUM(LOOKUP(2,1/(SRP!$B$11:$B$15&lt;=E8086)/(SRP!$C$11:$C$15&gt;=E8086),SRP!$D$11:$D$15)*(G8086/100)*(E8086/1000)),
0)))))),2)</f>
        <v>1.59</v>
      </c>
      <c r="L8086" s="173" t="str">
        <f t="shared" si="126"/>
        <v>Beer473</v>
      </c>
      <c r="M8086" s="154">
        <f>VLOOKUP(L8086,'Slope %'!C:D,2,0)</f>
        <v>0.12</v>
      </c>
    </row>
    <row r="8087" spans="1:13" x14ac:dyDescent="0.25">
      <c r="A8087" s="169">
        <v>73612</v>
      </c>
      <c r="B8087" s="170" t="s">
        <v>5836</v>
      </c>
      <c r="C8087" s="170" t="s">
        <v>24</v>
      </c>
      <c r="D8087" s="170" t="s">
        <v>25</v>
      </c>
      <c r="E8087" s="170">
        <v>800</v>
      </c>
      <c r="F8087" s="170">
        <v>6</v>
      </c>
      <c r="G8087" s="171">
        <v>11.5</v>
      </c>
      <c r="H8087" s="170" t="s">
        <v>163</v>
      </c>
      <c r="I8087" s="171">
        <v>34.99</v>
      </c>
      <c r="J8087" s="169">
        <v>4</v>
      </c>
      <c r="K8087" s="154" cm="1">
        <f t="array" ref="K8087">ROUND(
IF(C8087="Beer",
SUM(LOOKUP(2,1/(SRP!$B$8:$B$10&lt;=E8087)/(SRP!$C$8:$C$10&gt;=E8087),SRP!$D$8:$D$10)*(G8087/100)*(E8087/1000)),
IF(C8087="Spirits",
SUM(LOOKUP(2,1/(SRP!$B$2:$B$7&lt;=E8087)/(SRP!$C$2:$C$7&gt;=E8087),SRP!$D$2:$D$7)*(G8087/100)*(E8087/1000)),
IF(AND(C8087="Wine",D8087="Fortified Wines"),
SUM(LOOKUP(2,1/(SRP!$B$26:$B$29&lt;=E8087)/(SRP!$C$26:$C$29&gt;=E8087),SRP!$D$26:$D$29)*(G8087/100)*(E8087/1000)),
IF(C8087="Wine",
SUM(LOOKUP(2,1/(SRP!$B$21:$B$25&lt;=E8087)/(SRP!$C$21:$C$25&gt;=E8087),SRP!$D$21:$D$25)*(G8087/100)*(E8087/1000)),
IF(AND(C8087="Ready to Drink",D8087="RTD-One Pour Cocktail&gt;7%&lt;=14.5"),
SUM(LOOKUP(2,1/(SRP!$B$16:$B$20&lt;=E8087)/(SRP!$C$16:$C$20&gt;=E8087),SRP!$D$16:$D$20)*(G8087/100)*(E8087/1000)),
IF(C8087="Ready to Drink",
SUM(LOOKUP(2,1/(SRP!$B$11:$B$15&lt;=E8087)/(SRP!$C$11:$C$15&gt;=E8087),SRP!$D$11:$D$15)*(G8087/100)*(E8087/1000)),
0)))))),2)</f>
        <v>7.18</v>
      </c>
      <c r="L8087" s="173" t="str">
        <f t="shared" si="126"/>
        <v>Wine800</v>
      </c>
      <c r="M8087" s="154" t="e">
        <f>VLOOKUP(L8087,'Slope %'!C:D,2,0)</f>
        <v>#N/A</v>
      </c>
    </row>
    <row r="8088" spans="1:13" x14ac:dyDescent="0.25">
      <c r="A8088" s="169">
        <v>73617</v>
      </c>
      <c r="B8088" s="170" t="s">
        <v>5837</v>
      </c>
      <c r="C8088" s="170" t="s">
        <v>24</v>
      </c>
      <c r="D8088" s="170" t="s">
        <v>46</v>
      </c>
      <c r="E8088" s="170">
        <v>750</v>
      </c>
      <c r="F8088" s="170">
        <v>6</v>
      </c>
      <c r="G8088" s="171">
        <v>11.5</v>
      </c>
      <c r="H8088" s="170" t="s">
        <v>163</v>
      </c>
      <c r="I8088" s="171">
        <v>27.99</v>
      </c>
      <c r="J8088" s="169">
        <v>1</v>
      </c>
      <c r="K8088" s="154" cm="1">
        <f t="array" ref="K8088">ROUND(
IF(C8088="Beer",
SUM(LOOKUP(2,1/(SRP!$B$8:$B$10&lt;=E8088)/(SRP!$C$8:$C$10&gt;=E8088),SRP!$D$8:$D$10)*(G8088/100)*(E8088/1000)),
IF(C8088="Spirits",
SUM(LOOKUP(2,1/(SRP!$B$2:$B$7&lt;=E8088)/(SRP!$C$2:$C$7&gt;=E8088),SRP!$D$2:$D$7)*(G8088/100)*(E8088/1000)),
IF(AND(C8088="Wine",D8088="Fortified Wines"),
SUM(LOOKUP(2,1/(SRP!$B$26:$B$29&lt;=E8088)/(SRP!$C$26:$C$29&gt;=E8088),SRP!$D$26:$D$29)*(G8088/100)*(E8088/1000)),
IF(C8088="Wine",
SUM(LOOKUP(2,1/(SRP!$B$21:$B$25&lt;=E8088)/(SRP!$C$21:$C$25&gt;=E8088),SRP!$D$21:$D$25)*(G8088/100)*(E8088/1000)),
IF(AND(C8088="Ready to Drink",D8088="RTD-One Pour Cocktail&gt;7%&lt;=14.5"),
SUM(LOOKUP(2,1/(SRP!$B$16:$B$20&lt;=E8088)/(SRP!$C$16:$C$20&gt;=E8088),SRP!$D$16:$D$20)*(G8088/100)*(E8088/1000)),
IF(C8088="Ready to Drink",
SUM(LOOKUP(2,1/(SRP!$B$11:$B$15&lt;=E8088)/(SRP!$C$11:$C$15&gt;=E8088),SRP!$D$11:$D$15)*(G8088/100)*(E8088/1000)),
0)))))),2)</f>
        <v>6.73</v>
      </c>
      <c r="L8088" s="173" t="str">
        <f t="shared" si="126"/>
        <v>Wine750</v>
      </c>
      <c r="M8088" s="154">
        <f>VLOOKUP(L8088,'Slope %'!C:D,2,0)</f>
        <v>0.1</v>
      </c>
    </row>
    <row r="8089" spans="1:13" x14ac:dyDescent="0.25">
      <c r="A8089" s="169">
        <v>73618</v>
      </c>
      <c r="B8089" s="170" t="s">
        <v>5838</v>
      </c>
      <c r="C8089" s="170" t="s">
        <v>15</v>
      </c>
      <c r="D8089" s="170" t="s">
        <v>1399</v>
      </c>
      <c r="E8089" s="170">
        <v>100</v>
      </c>
      <c r="F8089" s="170">
        <v>30</v>
      </c>
      <c r="G8089" s="171">
        <v>26</v>
      </c>
      <c r="H8089" s="170" t="s">
        <v>378</v>
      </c>
      <c r="I8089" s="171">
        <v>7.25</v>
      </c>
      <c r="J8089" s="169">
        <v>1</v>
      </c>
      <c r="K8089" s="154" cm="1">
        <f t="array" ref="K8089">ROUND(
IF(C8089="Beer",
SUM(LOOKUP(2,1/(SRP!$B$8:$B$10&lt;=E8089)/(SRP!$C$8:$C$10&gt;=E8089),SRP!$D$8:$D$10)*(G8089/100)*(E8089/1000)),
IF(C8089="Spirits",
SUM(LOOKUP(2,1/(SRP!$B$2:$B$7&lt;=E8089)/(SRP!$C$2:$C$7&gt;=E8089),SRP!$D$2:$D$7)*(G8089/100)*(E8089/1000)),
IF(AND(C8089="Wine",D8089="Fortified Wines"),
SUM(LOOKUP(2,1/(SRP!$B$26:$B$29&lt;=E8089)/(SRP!$C$26:$C$29&gt;=E8089),SRP!$D$26:$D$29)*(G8089/100)*(E8089/1000)),
IF(C8089="Wine",
SUM(LOOKUP(2,1/(SRP!$B$21:$B$25&lt;=E8089)/(SRP!$C$21:$C$25&gt;=E8089),SRP!$D$21:$D$25)*(G8089/100)*(E8089/1000)),
IF(AND(C8089="Ready to Drink",D8089="RTD-One Pour Cocktail&gt;7%&lt;=14.5"),
SUM(LOOKUP(2,1/(SRP!$B$16:$B$20&lt;=E8089)/(SRP!$C$16:$C$20&gt;=E8089),SRP!$D$16:$D$20)*(G8089/100)*(E8089/1000)),
IF(C8089="Ready to Drink",
SUM(LOOKUP(2,1/(SRP!$B$11:$B$15&lt;=E8089)/(SRP!$C$11:$C$15&gt;=E8089),SRP!$D$11:$D$15)*(G8089/100)*(E8089/1000)),
0)))))),2)</f>
        <v>2.77</v>
      </c>
      <c r="L8089" s="173" t="str">
        <f t="shared" si="126"/>
        <v>Spirits100</v>
      </c>
      <c r="M8089" s="154">
        <f>VLOOKUP(L8089,'Slope %'!C:D,2,0)</f>
        <v>0.1</v>
      </c>
    </row>
    <row r="8090" spans="1:13" x14ac:dyDescent="0.25">
      <c r="A8090" s="169">
        <v>73638</v>
      </c>
      <c r="B8090" s="170" t="s">
        <v>5839</v>
      </c>
      <c r="C8090" s="170" t="s">
        <v>24</v>
      </c>
      <c r="D8090" s="170" t="s">
        <v>85</v>
      </c>
      <c r="E8090" s="170">
        <v>750</v>
      </c>
      <c r="F8090" s="170">
        <v>12</v>
      </c>
      <c r="G8090" s="171">
        <v>14.5</v>
      </c>
      <c r="H8090" s="170" t="s">
        <v>26</v>
      </c>
      <c r="I8090" s="171">
        <v>39.99</v>
      </c>
      <c r="J8090" s="169">
        <v>1</v>
      </c>
      <c r="K8090" s="154" cm="1">
        <f t="array" ref="K8090">ROUND(
IF(C8090="Beer",
SUM(LOOKUP(2,1/(SRP!$B$8:$B$10&lt;=E8090)/(SRP!$C$8:$C$10&gt;=E8090),SRP!$D$8:$D$10)*(G8090/100)*(E8090/1000)),
IF(C8090="Spirits",
SUM(LOOKUP(2,1/(SRP!$B$2:$B$7&lt;=E8090)/(SRP!$C$2:$C$7&gt;=E8090),SRP!$D$2:$D$7)*(G8090/100)*(E8090/1000)),
IF(AND(C8090="Wine",D8090="Fortified Wines"),
SUM(LOOKUP(2,1/(SRP!$B$26:$B$29&lt;=E8090)/(SRP!$C$26:$C$29&gt;=E8090),SRP!$D$26:$D$29)*(G8090/100)*(E8090/1000)),
IF(C8090="Wine",
SUM(LOOKUP(2,1/(SRP!$B$21:$B$25&lt;=E8090)/(SRP!$C$21:$C$25&gt;=E8090),SRP!$D$21:$D$25)*(G8090/100)*(E8090/1000)),
IF(AND(C8090="Ready to Drink",D8090="RTD-One Pour Cocktail&gt;7%&lt;=14.5"),
SUM(LOOKUP(2,1/(SRP!$B$16:$B$20&lt;=E8090)/(SRP!$C$16:$C$20&gt;=E8090),SRP!$D$16:$D$20)*(G8090/100)*(E8090/1000)),
IF(C8090="Ready to Drink",
SUM(LOOKUP(2,1/(SRP!$B$11:$B$15&lt;=E8090)/(SRP!$C$11:$C$15&gt;=E8090),SRP!$D$11:$D$15)*(G8090/100)*(E8090/1000)),
0)))))),2)</f>
        <v>8.49</v>
      </c>
      <c r="L8090" s="173" t="str">
        <f t="shared" si="126"/>
        <v>Wine750</v>
      </c>
      <c r="M8090" s="154">
        <f>VLOOKUP(L8090,'Slope %'!C:D,2,0)</f>
        <v>0.1</v>
      </c>
    </row>
    <row r="8091" spans="1:13" x14ac:dyDescent="0.25">
      <c r="A8091" s="169">
        <v>73669</v>
      </c>
      <c r="B8091" s="170" t="s">
        <v>5840</v>
      </c>
      <c r="C8091" s="170" t="s">
        <v>24</v>
      </c>
      <c r="D8091" s="170" t="s">
        <v>166</v>
      </c>
      <c r="E8091" s="170">
        <v>750</v>
      </c>
      <c r="F8091" s="170">
        <v>12</v>
      </c>
      <c r="G8091" s="171">
        <v>12</v>
      </c>
      <c r="H8091" s="170" t="s">
        <v>218</v>
      </c>
      <c r="I8091" s="171">
        <v>19.989999999999998</v>
      </c>
      <c r="J8091" s="169">
        <v>1</v>
      </c>
      <c r="K8091" s="154" cm="1">
        <f t="array" ref="K8091">ROUND(
IF(C8091="Beer",
SUM(LOOKUP(2,1/(SRP!$B$8:$B$10&lt;=E8091)/(SRP!$C$8:$C$10&gt;=E8091),SRP!$D$8:$D$10)*(G8091/100)*(E8091/1000)),
IF(C8091="Spirits",
SUM(LOOKUP(2,1/(SRP!$B$2:$B$7&lt;=E8091)/(SRP!$C$2:$C$7&gt;=E8091),SRP!$D$2:$D$7)*(G8091/100)*(E8091/1000)),
IF(AND(C8091="Wine",D8091="Fortified Wines"),
SUM(LOOKUP(2,1/(SRP!$B$26:$B$29&lt;=E8091)/(SRP!$C$26:$C$29&gt;=E8091),SRP!$D$26:$D$29)*(G8091/100)*(E8091/1000)),
IF(C8091="Wine",
SUM(LOOKUP(2,1/(SRP!$B$21:$B$25&lt;=E8091)/(SRP!$C$21:$C$25&gt;=E8091),SRP!$D$21:$D$25)*(G8091/100)*(E8091/1000)),
IF(AND(C8091="Ready to Drink",D8091="RTD-One Pour Cocktail&gt;7%&lt;=14.5"),
SUM(LOOKUP(2,1/(SRP!$B$16:$B$20&lt;=E8091)/(SRP!$C$16:$C$20&gt;=E8091),SRP!$D$16:$D$20)*(G8091/100)*(E8091/1000)),
IF(C8091="Ready to Drink",
SUM(LOOKUP(2,1/(SRP!$B$11:$B$15&lt;=E8091)/(SRP!$C$11:$C$15&gt;=E8091),SRP!$D$11:$D$15)*(G8091/100)*(E8091/1000)),
0)))))),2)</f>
        <v>7.03</v>
      </c>
      <c r="L8091" s="173" t="str">
        <f t="shared" si="126"/>
        <v>Wine750</v>
      </c>
      <c r="M8091" s="154">
        <f>VLOOKUP(L8091,'Slope %'!C:D,2,0)</f>
        <v>0.1</v>
      </c>
    </row>
    <row r="8092" spans="1:13" x14ac:dyDescent="0.25">
      <c r="A8092" s="169">
        <v>73670</v>
      </c>
      <c r="B8092" s="170" t="s">
        <v>5841</v>
      </c>
      <c r="C8092" s="170" t="s">
        <v>24</v>
      </c>
      <c r="D8092" s="170" t="s">
        <v>34</v>
      </c>
      <c r="E8092" s="170">
        <v>750</v>
      </c>
      <c r="F8092" s="170">
        <v>12</v>
      </c>
      <c r="G8092" s="171">
        <v>13</v>
      </c>
      <c r="H8092" s="170" t="s">
        <v>378</v>
      </c>
      <c r="I8092" s="171">
        <v>26.99</v>
      </c>
      <c r="J8092" s="169">
        <v>1</v>
      </c>
      <c r="K8092" s="154" cm="1">
        <f t="array" ref="K8092">ROUND(
IF(C8092="Beer",
SUM(LOOKUP(2,1/(SRP!$B$8:$B$10&lt;=E8092)/(SRP!$C$8:$C$10&gt;=E8092),SRP!$D$8:$D$10)*(G8092/100)*(E8092/1000)),
IF(C8092="Spirits",
SUM(LOOKUP(2,1/(SRP!$B$2:$B$7&lt;=E8092)/(SRP!$C$2:$C$7&gt;=E8092),SRP!$D$2:$D$7)*(G8092/100)*(E8092/1000)),
IF(AND(C8092="Wine",D8092="Fortified Wines"),
SUM(LOOKUP(2,1/(SRP!$B$26:$B$29&lt;=E8092)/(SRP!$C$26:$C$29&gt;=E8092),SRP!$D$26:$D$29)*(G8092/100)*(E8092/1000)),
IF(C8092="Wine",
SUM(LOOKUP(2,1/(SRP!$B$21:$B$25&lt;=E8092)/(SRP!$C$21:$C$25&gt;=E8092),SRP!$D$21:$D$25)*(G8092/100)*(E8092/1000)),
IF(AND(C8092="Ready to Drink",D8092="RTD-One Pour Cocktail&gt;7%&lt;=14.5"),
SUM(LOOKUP(2,1/(SRP!$B$16:$B$20&lt;=E8092)/(SRP!$C$16:$C$20&gt;=E8092),SRP!$D$16:$D$20)*(G8092/100)*(E8092/1000)),
IF(C8092="Ready to Drink",
SUM(LOOKUP(2,1/(SRP!$B$11:$B$15&lt;=E8092)/(SRP!$C$11:$C$15&gt;=E8092),SRP!$D$11:$D$15)*(G8092/100)*(E8092/1000)),
0)))))),2)</f>
        <v>7.61</v>
      </c>
      <c r="L8092" s="173" t="str">
        <f t="shared" si="126"/>
        <v>Wine750</v>
      </c>
      <c r="M8092" s="154">
        <f>VLOOKUP(L8092,'Slope %'!C:D,2,0)</f>
        <v>0.1</v>
      </c>
    </row>
    <row r="8093" spans="1:13" x14ac:dyDescent="0.25">
      <c r="A8093" s="169">
        <v>73672</v>
      </c>
      <c r="B8093" s="170" t="s">
        <v>5842</v>
      </c>
      <c r="C8093" s="170" t="s">
        <v>24</v>
      </c>
      <c r="D8093" s="170" t="s">
        <v>230</v>
      </c>
      <c r="E8093" s="170">
        <v>750</v>
      </c>
      <c r="F8093" s="170">
        <v>6</v>
      </c>
      <c r="G8093" s="171">
        <v>14.5</v>
      </c>
      <c r="H8093" s="170" t="s">
        <v>5817</v>
      </c>
      <c r="I8093" s="171">
        <v>189.99</v>
      </c>
      <c r="J8093" s="169">
        <v>1</v>
      </c>
      <c r="K8093" s="154" cm="1">
        <f t="array" ref="K8093">ROUND(
IF(C8093="Beer",
SUM(LOOKUP(2,1/(SRP!$B$8:$B$10&lt;=E8093)/(SRP!$C$8:$C$10&gt;=E8093),SRP!$D$8:$D$10)*(G8093/100)*(E8093/1000)),
IF(C8093="Spirits",
SUM(LOOKUP(2,1/(SRP!$B$2:$B$7&lt;=E8093)/(SRP!$C$2:$C$7&gt;=E8093),SRP!$D$2:$D$7)*(G8093/100)*(E8093/1000)),
IF(AND(C8093="Wine",D8093="Fortified Wines"),
SUM(LOOKUP(2,1/(SRP!$B$26:$B$29&lt;=E8093)/(SRP!$C$26:$C$29&gt;=E8093),SRP!$D$26:$D$29)*(G8093/100)*(E8093/1000)),
IF(C8093="Wine",
SUM(LOOKUP(2,1/(SRP!$B$21:$B$25&lt;=E8093)/(SRP!$C$21:$C$25&gt;=E8093),SRP!$D$21:$D$25)*(G8093/100)*(E8093/1000)),
IF(AND(C8093="Ready to Drink",D8093="RTD-One Pour Cocktail&gt;7%&lt;=14.5"),
SUM(LOOKUP(2,1/(SRP!$B$16:$B$20&lt;=E8093)/(SRP!$C$16:$C$20&gt;=E8093),SRP!$D$16:$D$20)*(G8093/100)*(E8093/1000)),
IF(C8093="Ready to Drink",
SUM(LOOKUP(2,1/(SRP!$B$11:$B$15&lt;=E8093)/(SRP!$C$11:$C$15&gt;=E8093),SRP!$D$11:$D$15)*(G8093/100)*(E8093/1000)),
0)))))),2)</f>
        <v>8.49</v>
      </c>
      <c r="L8093" s="173" t="str">
        <f t="shared" si="126"/>
        <v>Wine750</v>
      </c>
      <c r="M8093" s="154">
        <f>VLOOKUP(L8093,'Slope %'!C:D,2,0)</f>
        <v>0.1</v>
      </c>
    </row>
    <row r="8094" spans="1:13" x14ac:dyDescent="0.25">
      <c r="A8094" s="169">
        <v>73673</v>
      </c>
      <c r="B8094" s="170" t="s">
        <v>5843</v>
      </c>
      <c r="C8094" s="170" t="s">
        <v>24</v>
      </c>
      <c r="D8094" s="170" t="s">
        <v>148</v>
      </c>
      <c r="E8094" s="170">
        <v>750</v>
      </c>
      <c r="F8094" s="170">
        <v>12</v>
      </c>
      <c r="G8094" s="171">
        <v>13.2</v>
      </c>
      <c r="H8094" s="170" t="s">
        <v>1214</v>
      </c>
      <c r="I8094" s="171">
        <v>24.99</v>
      </c>
      <c r="J8094" s="169">
        <v>1</v>
      </c>
      <c r="K8094" s="154" cm="1">
        <f t="array" ref="K8094">ROUND(
IF(C8094="Beer",
SUM(LOOKUP(2,1/(SRP!$B$8:$B$10&lt;=E8094)/(SRP!$C$8:$C$10&gt;=E8094),SRP!$D$8:$D$10)*(G8094/100)*(E8094/1000)),
IF(C8094="Spirits",
SUM(LOOKUP(2,1/(SRP!$B$2:$B$7&lt;=E8094)/(SRP!$C$2:$C$7&gt;=E8094),SRP!$D$2:$D$7)*(G8094/100)*(E8094/1000)),
IF(AND(C8094="Wine",D8094="Fortified Wines"),
SUM(LOOKUP(2,1/(SRP!$B$26:$B$29&lt;=E8094)/(SRP!$C$26:$C$29&gt;=E8094),SRP!$D$26:$D$29)*(G8094/100)*(E8094/1000)),
IF(C8094="Wine",
SUM(LOOKUP(2,1/(SRP!$B$21:$B$25&lt;=E8094)/(SRP!$C$21:$C$25&gt;=E8094),SRP!$D$21:$D$25)*(G8094/100)*(E8094/1000)),
IF(AND(C8094="Ready to Drink",D8094="RTD-One Pour Cocktail&gt;7%&lt;=14.5"),
SUM(LOOKUP(2,1/(SRP!$B$16:$B$20&lt;=E8094)/(SRP!$C$16:$C$20&gt;=E8094),SRP!$D$16:$D$20)*(G8094/100)*(E8094/1000)),
IF(C8094="Ready to Drink",
SUM(LOOKUP(2,1/(SRP!$B$11:$B$15&lt;=E8094)/(SRP!$C$11:$C$15&gt;=E8094),SRP!$D$11:$D$15)*(G8094/100)*(E8094/1000)),
0)))))),2)</f>
        <v>7.73</v>
      </c>
      <c r="L8094" s="173" t="str">
        <f t="shared" si="126"/>
        <v>Wine750</v>
      </c>
      <c r="M8094" s="154">
        <f>VLOOKUP(L8094,'Slope %'!C:D,2,0)</f>
        <v>0.1</v>
      </c>
    </row>
    <row r="8095" spans="1:13" x14ac:dyDescent="0.25">
      <c r="A8095" s="169">
        <v>73674</v>
      </c>
      <c r="B8095" s="170" t="s">
        <v>5844</v>
      </c>
      <c r="C8095" s="170" t="s">
        <v>263</v>
      </c>
      <c r="D8095" s="170" t="s">
        <v>909</v>
      </c>
      <c r="E8095" s="170">
        <v>500</v>
      </c>
      <c r="F8095" s="170">
        <v>12</v>
      </c>
      <c r="G8095" s="171">
        <v>5.5</v>
      </c>
      <c r="H8095" s="170" t="s">
        <v>2607</v>
      </c>
      <c r="I8095" s="171">
        <v>11.99</v>
      </c>
      <c r="J8095" s="169">
        <v>1</v>
      </c>
      <c r="K8095" s="154" cm="1">
        <f t="array" ref="K8095">ROUND(
IF(C8095="Beer",
SUM(LOOKUP(2,1/(SRP!$B$8:$B$10&lt;=E8095)/(SRP!$C$8:$C$10&gt;=E8095),SRP!$D$8:$D$10)*(G8095/100)*(E8095/1000)),
IF(C8095="Spirits",
SUM(LOOKUP(2,1/(SRP!$B$2:$B$7&lt;=E8095)/(SRP!$C$2:$C$7&gt;=E8095),SRP!$D$2:$D$7)*(G8095/100)*(E8095/1000)),
IF(AND(C8095="Wine",D8095="Fortified Wines"),
SUM(LOOKUP(2,1/(SRP!$B$26:$B$29&lt;=E8095)/(SRP!$C$26:$C$29&gt;=E8095),SRP!$D$26:$D$29)*(G8095/100)*(E8095/1000)),
IF(C8095="Wine",
SUM(LOOKUP(2,1/(SRP!$B$21:$B$25&lt;=E8095)/(SRP!$C$21:$C$25&gt;=E8095),SRP!$D$21:$D$25)*(G8095/100)*(E8095/1000)),
IF(AND(C8095="Ready to Drink",D8095="RTD-One Pour Cocktail&gt;7%&lt;=14.5"),
SUM(LOOKUP(2,1/(SRP!$B$16:$B$20&lt;=E8095)/(SRP!$C$16:$C$20&gt;=E8095),SRP!$D$16:$D$20)*(G8095/100)*(E8095/1000)),
IF(C8095="Ready to Drink",
SUM(LOOKUP(2,1/(SRP!$B$11:$B$15&lt;=E8095)/(SRP!$C$11:$C$15&gt;=E8095),SRP!$D$11:$D$15)*(G8095/100)*(E8095/1000)),
0)))))),2)</f>
        <v>2.2799999999999998</v>
      </c>
      <c r="L8095" s="173" t="str">
        <f t="shared" si="126"/>
        <v>Ready to Drink500</v>
      </c>
      <c r="M8095" s="154">
        <f>VLOOKUP(L8095,'Slope %'!C:D,2,0)</f>
        <v>0.12</v>
      </c>
    </row>
    <row r="8096" spans="1:13" x14ac:dyDescent="0.25">
      <c r="A8096" s="169">
        <v>73674</v>
      </c>
      <c r="B8096" s="170" t="s">
        <v>5844</v>
      </c>
      <c r="C8096" s="170" t="s">
        <v>263</v>
      </c>
      <c r="D8096" s="170" t="s">
        <v>909</v>
      </c>
      <c r="E8096" s="170">
        <v>500</v>
      </c>
      <c r="F8096" s="170">
        <v>12</v>
      </c>
      <c r="G8096" s="171">
        <v>5.5</v>
      </c>
      <c r="H8096" s="170" t="s">
        <v>2607</v>
      </c>
      <c r="I8096" s="171">
        <v>11.99</v>
      </c>
      <c r="J8096" s="169">
        <v>1</v>
      </c>
      <c r="K8096" s="154" cm="1">
        <f t="array" ref="K8096">ROUND(
IF(C8096="Beer",
SUM(LOOKUP(2,1/(SRP!$B$8:$B$10&lt;=E8096)/(SRP!$C$8:$C$10&gt;=E8096),SRP!$D$8:$D$10)*(G8096/100)*(E8096/1000)),
IF(C8096="Spirits",
SUM(LOOKUP(2,1/(SRP!$B$2:$B$7&lt;=E8096)/(SRP!$C$2:$C$7&gt;=E8096),SRP!$D$2:$D$7)*(G8096/100)*(E8096/1000)),
IF(AND(C8096="Wine",D8096="Fortified Wines"),
SUM(LOOKUP(2,1/(SRP!$B$26:$B$29&lt;=E8096)/(SRP!$C$26:$C$29&gt;=E8096),SRP!$D$26:$D$29)*(G8096/100)*(E8096/1000)),
IF(C8096="Wine",
SUM(LOOKUP(2,1/(SRP!$B$21:$B$25&lt;=E8096)/(SRP!$C$21:$C$25&gt;=E8096),SRP!$D$21:$D$25)*(G8096/100)*(E8096/1000)),
IF(AND(C8096="Ready to Drink",D8096="RTD-One Pour Cocktail&gt;7%&lt;=14.5"),
SUM(LOOKUP(2,1/(SRP!$B$16:$B$20&lt;=E8096)/(SRP!$C$16:$C$20&gt;=E8096),SRP!$D$16:$D$20)*(G8096/100)*(E8096/1000)),
IF(C8096="Ready to Drink",
SUM(LOOKUP(2,1/(SRP!$B$11:$B$15&lt;=E8096)/(SRP!$C$11:$C$15&gt;=E8096),SRP!$D$11:$D$15)*(G8096/100)*(E8096/1000)),
0)))))),2)</f>
        <v>2.2799999999999998</v>
      </c>
      <c r="L8096" s="173" t="str">
        <f t="shared" si="126"/>
        <v>Ready to Drink500</v>
      </c>
      <c r="M8096" s="154">
        <f>VLOOKUP(L8096,'Slope %'!C:D,2,0)</f>
        <v>0.12</v>
      </c>
    </row>
    <row r="8097" spans="1:13" x14ac:dyDescent="0.25">
      <c r="A8097" s="169">
        <v>73691</v>
      </c>
      <c r="B8097" s="170" t="s">
        <v>5845</v>
      </c>
      <c r="C8097" s="170" t="s">
        <v>24</v>
      </c>
      <c r="D8097" s="170" t="s">
        <v>34</v>
      </c>
      <c r="E8097" s="170">
        <v>750</v>
      </c>
      <c r="F8097" s="170">
        <v>12</v>
      </c>
      <c r="G8097" s="171">
        <v>15</v>
      </c>
      <c r="H8097" s="170" t="s">
        <v>47</v>
      </c>
      <c r="I8097" s="171">
        <v>69.989999999999995</v>
      </c>
      <c r="J8097" s="169">
        <v>1</v>
      </c>
      <c r="K8097" s="154" cm="1">
        <f t="array" ref="K8097">ROUND(
IF(C8097="Beer",
SUM(LOOKUP(2,1/(SRP!$B$8:$B$10&lt;=E8097)/(SRP!$C$8:$C$10&gt;=E8097),SRP!$D$8:$D$10)*(G8097/100)*(E8097/1000)),
IF(C8097="Spirits",
SUM(LOOKUP(2,1/(SRP!$B$2:$B$7&lt;=E8097)/(SRP!$C$2:$C$7&gt;=E8097),SRP!$D$2:$D$7)*(G8097/100)*(E8097/1000)),
IF(AND(C8097="Wine",D8097="Fortified Wines"),
SUM(LOOKUP(2,1/(SRP!$B$26:$B$29&lt;=E8097)/(SRP!$C$26:$C$29&gt;=E8097),SRP!$D$26:$D$29)*(G8097/100)*(E8097/1000)),
IF(C8097="Wine",
SUM(LOOKUP(2,1/(SRP!$B$21:$B$25&lt;=E8097)/(SRP!$C$21:$C$25&gt;=E8097),SRP!$D$21:$D$25)*(G8097/100)*(E8097/1000)),
IF(AND(C8097="Ready to Drink",D8097="RTD-One Pour Cocktail&gt;7%&lt;=14.5"),
SUM(LOOKUP(2,1/(SRP!$B$16:$B$20&lt;=E8097)/(SRP!$C$16:$C$20&gt;=E8097),SRP!$D$16:$D$20)*(G8097/100)*(E8097/1000)),
IF(C8097="Ready to Drink",
SUM(LOOKUP(2,1/(SRP!$B$11:$B$15&lt;=E8097)/(SRP!$C$11:$C$15&gt;=E8097),SRP!$D$11:$D$15)*(G8097/100)*(E8097/1000)),
0)))))),2)</f>
        <v>8.7799999999999994</v>
      </c>
      <c r="L8097" s="173" t="str">
        <f t="shared" si="126"/>
        <v>Wine750</v>
      </c>
      <c r="M8097" s="154">
        <f>VLOOKUP(L8097,'Slope %'!C:D,2,0)</f>
        <v>0.1</v>
      </c>
    </row>
    <row r="8098" spans="1:13" x14ac:dyDescent="0.25">
      <c r="A8098" s="169">
        <v>73694</v>
      </c>
      <c r="B8098" s="170" t="s">
        <v>5846</v>
      </c>
      <c r="C8098" s="170" t="s">
        <v>24</v>
      </c>
      <c r="D8098" s="170" t="s">
        <v>66</v>
      </c>
      <c r="E8098" s="170">
        <v>750</v>
      </c>
      <c r="F8098" s="170">
        <v>12</v>
      </c>
      <c r="G8098" s="171">
        <v>12.5</v>
      </c>
      <c r="H8098" s="170" t="s">
        <v>64</v>
      </c>
      <c r="I8098" s="171">
        <v>29.99</v>
      </c>
      <c r="J8098" s="169">
        <v>1</v>
      </c>
      <c r="K8098" s="154" cm="1">
        <f t="array" ref="K8098">ROUND(
IF(C8098="Beer",
SUM(LOOKUP(2,1/(SRP!$B$8:$B$10&lt;=E8098)/(SRP!$C$8:$C$10&gt;=E8098),SRP!$D$8:$D$10)*(G8098/100)*(E8098/1000)),
IF(C8098="Spirits",
SUM(LOOKUP(2,1/(SRP!$B$2:$B$7&lt;=E8098)/(SRP!$C$2:$C$7&gt;=E8098),SRP!$D$2:$D$7)*(G8098/100)*(E8098/1000)),
IF(AND(C8098="Wine",D8098="Fortified Wines"),
SUM(LOOKUP(2,1/(SRP!$B$26:$B$29&lt;=E8098)/(SRP!$C$26:$C$29&gt;=E8098),SRP!$D$26:$D$29)*(G8098/100)*(E8098/1000)),
IF(C8098="Wine",
SUM(LOOKUP(2,1/(SRP!$B$21:$B$25&lt;=E8098)/(SRP!$C$21:$C$25&gt;=E8098),SRP!$D$21:$D$25)*(G8098/100)*(E8098/1000)),
IF(AND(C8098="Ready to Drink",D8098="RTD-One Pour Cocktail&gt;7%&lt;=14.5"),
SUM(LOOKUP(2,1/(SRP!$B$16:$B$20&lt;=E8098)/(SRP!$C$16:$C$20&gt;=E8098),SRP!$D$16:$D$20)*(G8098/100)*(E8098/1000)),
IF(C8098="Ready to Drink",
SUM(LOOKUP(2,1/(SRP!$B$11:$B$15&lt;=E8098)/(SRP!$C$11:$C$15&gt;=E8098),SRP!$D$11:$D$15)*(G8098/100)*(E8098/1000)),
0)))))),2)</f>
        <v>7.32</v>
      </c>
      <c r="L8098" s="173" t="str">
        <f t="shared" si="126"/>
        <v>Wine750</v>
      </c>
      <c r="M8098" s="154">
        <f>VLOOKUP(L8098,'Slope %'!C:D,2,0)</f>
        <v>0.1</v>
      </c>
    </row>
    <row r="8099" spans="1:13" x14ac:dyDescent="0.25">
      <c r="A8099" s="169">
        <v>73695</v>
      </c>
      <c r="B8099" s="170" t="s">
        <v>5847</v>
      </c>
      <c r="C8099" s="170" t="s">
        <v>24</v>
      </c>
      <c r="D8099" s="170" t="s">
        <v>248</v>
      </c>
      <c r="E8099" s="170">
        <v>750</v>
      </c>
      <c r="F8099" s="170">
        <v>12</v>
      </c>
      <c r="G8099" s="171">
        <v>14.2</v>
      </c>
      <c r="H8099" s="170" t="s">
        <v>26</v>
      </c>
      <c r="I8099" s="171">
        <v>44.99</v>
      </c>
      <c r="J8099" s="169">
        <v>1</v>
      </c>
      <c r="K8099" s="154" cm="1">
        <f t="array" ref="K8099">ROUND(
IF(C8099="Beer",
SUM(LOOKUP(2,1/(SRP!$B$8:$B$10&lt;=E8099)/(SRP!$C$8:$C$10&gt;=E8099),SRP!$D$8:$D$10)*(G8099/100)*(E8099/1000)),
IF(C8099="Spirits",
SUM(LOOKUP(2,1/(SRP!$B$2:$B$7&lt;=E8099)/(SRP!$C$2:$C$7&gt;=E8099),SRP!$D$2:$D$7)*(G8099/100)*(E8099/1000)),
IF(AND(C8099="Wine",D8099="Fortified Wines"),
SUM(LOOKUP(2,1/(SRP!$B$26:$B$29&lt;=E8099)/(SRP!$C$26:$C$29&gt;=E8099),SRP!$D$26:$D$29)*(G8099/100)*(E8099/1000)),
IF(C8099="Wine",
SUM(LOOKUP(2,1/(SRP!$B$21:$B$25&lt;=E8099)/(SRP!$C$21:$C$25&gt;=E8099),SRP!$D$21:$D$25)*(G8099/100)*(E8099/1000)),
IF(AND(C8099="Ready to Drink",D8099="RTD-One Pour Cocktail&gt;7%&lt;=14.5"),
SUM(LOOKUP(2,1/(SRP!$B$16:$B$20&lt;=E8099)/(SRP!$C$16:$C$20&gt;=E8099),SRP!$D$16:$D$20)*(G8099/100)*(E8099/1000)),
IF(C8099="Ready to Drink",
SUM(LOOKUP(2,1/(SRP!$B$11:$B$15&lt;=E8099)/(SRP!$C$11:$C$15&gt;=E8099),SRP!$D$11:$D$15)*(G8099/100)*(E8099/1000)),
0)))))),2)</f>
        <v>8.31</v>
      </c>
      <c r="L8099" s="173" t="str">
        <f t="shared" si="126"/>
        <v>Wine750</v>
      </c>
      <c r="M8099" s="154">
        <f>VLOOKUP(L8099,'Slope %'!C:D,2,0)</f>
        <v>0.1</v>
      </c>
    </row>
    <row r="8100" spans="1:13" x14ac:dyDescent="0.25">
      <c r="A8100" s="169">
        <v>73702</v>
      </c>
      <c r="B8100" s="170" t="s">
        <v>5848</v>
      </c>
      <c r="C8100" s="170" t="s">
        <v>24</v>
      </c>
      <c r="D8100" s="170" t="s">
        <v>34</v>
      </c>
      <c r="E8100" s="170">
        <v>375</v>
      </c>
      <c r="F8100" s="170">
        <v>12</v>
      </c>
      <c r="G8100" s="171">
        <v>13.5</v>
      </c>
      <c r="H8100" s="170" t="s">
        <v>35</v>
      </c>
      <c r="I8100" s="171">
        <v>10.99</v>
      </c>
      <c r="J8100" s="169">
        <v>1</v>
      </c>
      <c r="K8100" s="154" cm="1">
        <f t="array" ref="K8100">ROUND(
IF(C8100="Beer",
SUM(LOOKUP(2,1/(SRP!$B$8:$B$10&lt;=E8100)/(SRP!$C$8:$C$10&gt;=E8100),SRP!$D$8:$D$10)*(G8100/100)*(E8100/1000)),
IF(C8100="Spirits",
SUM(LOOKUP(2,1/(SRP!$B$2:$B$7&lt;=E8100)/(SRP!$C$2:$C$7&gt;=E8100),SRP!$D$2:$D$7)*(G8100/100)*(E8100/1000)),
IF(AND(C8100="Wine",D8100="Fortified Wines"),
SUM(LOOKUP(2,1/(SRP!$B$26:$B$29&lt;=E8100)/(SRP!$C$26:$C$29&gt;=E8100),SRP!$D$26:$D$29)*(G8100/100)*(E8100/1000)),
IF(C8100="Wine",
SUM(LOOKUP(2,1/(SRP!$B$21:$B$25&lt;=E8100)/(SRP!$C$21:$C$25&gt;=E8100),SRP!$D$21:$D$25)*(G8100/100)*(E8100/1000)),
IF(AND(C8100="Ready to Drink",D8100="RTD-One Pour Cocktail&gt;7%&lt;=14.5"),
SUM(LOOKUP(2,1/(SRP!$B$16:$B$20&lt;=E8100)/(SRP!$C$16:$C$20&gt;=E8100),SRP!$D$16:$D$20)*(G8100/100)*(E8100/1000)),
IF(C8100="Ready to Drink",
SUM(LOOKUP(2,1/(SRP!$B$11:$B$15&lt;=E8100)/(SRP!$C$11:$C$15&gt;=E8100),SRP!$D$11:$D$15)*(G8100/100)*(E8100/1000)),
0)))))),2)</f>
        <v>4.1900000000000004</v>
      </c>
      <c r="L8100" s="173" t="str">
        <f t="shared" si="126"/>
        <v>Wine375</v>
      </c>
      <c r="M8100" s="154">
        <f>VLOOKUP(L8100,'Slope %'!C:D,2,0)</f>
        <v>0.12</v>
      </c>
    </row>
    <row r="8101" spans="1:13" x14ac:dyDescent="0.25">
      <c r="A8101" s="169">
        <v>73703</v>
      </c>
      <c r="B8101" s="170" t="s">
        <v>5849</v>
      </c>
      <c r="C8101" s="170" t="s">
        <v>11</v>
      </c>
      <c r="D8101" s="170" t="s">
        <v>267</v>
      </c>
      <c r="E8101" s="170">
        <v>473</v>
      </c>
      <c r="F8101" s="170">
        <v>24</v>
      </c>
      <c r="G8101" s="171">
        <v>5.4</v>
      </c>
      <c r="H8101" s="170" t="s">
        <v>1324</v>
      </c>
      <c r="I8101" s="171">
        <v>4.5</v>
      </c>
      <c r="J8101" s="169">
        <v>1</v>
      </c>
      <c r="K8101" s="154" cm="1">
        <f t="array" ref="K8101">ROUND(
IF(C8101="Beer",
SUM(LOOKUP(2,1/(SRP!$B$8:$B$10&lt;=E8101)/(SRP!$C$8:$C$10&gt;=E8101),SRP!$D$8:$D$10)*(G8101/100)*(E8101/1000)),
IF(C8101="Spirits",
SUM(LOOKUP(2,1/(SRP!$B$2:$B$7&lt;=E8101)/(SRP!$C$2:$C$7&gt;=E8101),SRP!$D$2:$D$7)*(G8101/100)*(E8101/1000)),
IF(AND(C8101="Wine",D8101="Fortified Wines"),
SUM(LOOKUP(2,1/(SRP!$B$26:$B$29&lt;=E8101)/(SRP!$C$26:$C$29&gt;=E8101),SRP!$D$26:$D$29)*(G8101/100)*(E8101/1000)),
IF(C8101="Wine",
SUM(LOOKUP(2,1/(SRP!$B$21:$B$25&lt;=E8101)/(SRP!$C$21:$C$25&gt;=E8101),SRP!$D$21:$D$25)*(G8101/100)*(E8101/1000)),
IF(AND(C8101="Ready to Drink",D8101="RTD-One Pour Cocktail&gt;7%&lt;=14.5"),
SUM(LOOKUP(2,1/(SRP!$B$16:$B$20&lt;=E8101)/(SRP!$C$16:$C$20&gt;=E8101),SRP!$D$16:$D$20)*(G8101/100)*(E8101/1000)),
IF(C8101="Ready to Drink",
SUM(LOOKUP(2,1/(SRP!$B$11:$B$15&lt;=E8101)/(SRP!$C$11:$C$15&gt;=E8101),SRP!$D$11:$D$15)*(G8101/100)*(E8101/1000)),
0)))))),2)</f>
        <v>1.99</v>
      </c>
      <c r="L8101" s="173" t="str">
        <f t="shared" si="126"/>
        <v>Beer473</v>
      </c>
      <c r="M8101" s="154">
        <f>VLOOKUP(L8101,'Slope %'!C:D,2,0)</f>
        <v>0.12</v>
      </c>
    </row>
    <row r="8102" spans="1:13" x14ac:dyDescent="0.25">
      <c r="A8102" s="169">
        <v>73703</v>
      </c>
      <c r="B8102" s="170" t="s">
        <v>5849</v>
      </c>
      <c r="C8102" s="170" t="s">
        <v>11</v>
      </c>
      <c r="D8102" s="170" t="s">
        <v>267</v>
      </c>
      <c r="E8102" s="170">
        <v>473</v>
      </c>
      <c r="F8102" s="170">
        <v>24</v>
      </c>
      <c r="G8102" s="171">
        <v>5.4</v>
      </c>
      <c r="H8102" s="170" t="s">
        <v>1324</v>
      </c>
      <c r="I8102" s="171">
        <v>4.5</v>
      </c>
      <c r="J8102" s="169">
        <v>1</v>
      </c>
      <c r="K8102" s="154" cm="1">
        <f t="array" ref="K8102">ROUND(
IF(C8102="Beer",
SUM(LOOKUP(2,1/(SRP!$B$8:$B$10&lt;=E8102)/(SRP!$C$8:$C$10&gt;=E8102),SRP!$D$8:$D$10)*(G8102/100)*(E8102/1000)),
IF(C8102="Spirits",
SUM(LOOKUP(2,1/(SRP!$B$2:$B$7&lt;=E8102)/(SRP!$C$2:$C$7&gt;=E8102),SRP!$D$2:$D$7)*(G8102/100)*(E8102/1000)),
IF(AND(C8102="Wine",D8102="Fortified Wines"),
SUM(LOOKUP(2,1/(SRP!$B$26:$B$29&lt;=E8102)/(SRP!$C$26:$C$29&gt;=E8102),SRP!$D$26:$D$29)*(G8102/100)*(E8102/1000)),
IF(C8102="Wine",
SUM(LOOKUP(2,1/(SRP!$B$21:$B$25&lt;=E8102)/(SRP!$C$21:$C$25&gt;=E8102),SRP!$D$21:$D$25)*(G8102/100)*(E8102/1000)),
IF(AND(C8102="Ready to Drink",D8102="RTD-One Pour Cocktail&gt;7%&lt;=14.5"),
SUM(LOOKUP(2,1/(SRP!$B$16:$B$20&lt;=E8102)/(SRP!$C$16:$C$20&gt;=E8102),SRP!$D$16:$D$20)*(G8102/100)*(E8102/1000)),
IF(C8102="Ready to Drink",
SUM(LOOKUP(2,1/(SRP!$B$11:$B$15&lt;=E8102)/(SRP!$C$11:$C$15&gt;=E8102),SRP!$D$11:$D$15)*(G8102/100)*(E8102/1000)),
0)))))),2)</f>
        <v>1.99</v>
      </c>
      <c r="L8102" s="173" t="str">
        <f t="shared" si="126"/>
        <v>Beer473</v>
      </c>
      <c r="M8102" s="154">
        <f>VLOOKUP(L8102,'Slope %'!C:D,2,0)</f>
        <v>0.12</v>
      </c>
    </row>
    <row r="8103" spans="1:13" x14ac:dyDescent="0.25">
      <c r="A8103" s="169">
        <v>73705</v>
      </c>
      <c r="B8103" s="170" t="s">
        <v>5850</v>
      </c>
      <c r="C8103" s="170" t="s">
        <v>263</v>
      </c>
      <c r="D8103" s="170" t="s">
        <v>909</v>
      </c>
      <c r="E8103" s="170">
        <v>500</v>
      </c>
      <c r="F8103" s="170">
        <v>12</v>
      </c>
      <c r="G8103" s="171">
        <v>5.9</v>
      </c>
      <c r="H8103" s="170" t="s">
        <v>2607</v>
      </c>
      <c r="I8103" s="171">
        <v>10.99</v>
      </c>
      <c r="J8103" s="169">
        <v>1</v>
      </c>
      <c r="K8103" s="154" cm="1">
        <f t="array" ref="K8103">ROUND(
IF(C8103="Beer",
SUM(LOOKUP(2,1/(SRP!$B$8:$B$10&lt;=E8103)/(SRP!$C$8:$C$10&gt;=E8103),SRP!$D$8:$D$10)*(G8103/100)*(E8103/1000)),
IF(C8103="Spirits",
SUM(LOOKUP(2,1/(SRP!$B$2:$B$7&lt;=E8103)/(SRP!$C$2:$C$7&gt;=E8103),SRP!$D$2:$D$7)*(G8103/100)*(E8103/1000)),
IF(AND(C8103="Wine",D8103="Fortified Wines"),
SUM(LOOKUP(2,1/(SRP!$B$26:$B$29&lt;=E8103)/(SRP!$C$26:$C$29&gt;=E8103),SRP!$D$26:$D$29)*(G8103/100)*(E8103/1000)),
IF(C8103="Wine",
SUM(LOOKUP(2,1/(SRP!$B$21:$B$25&lt;=E8103)/(SRP!$C$21:$C$25&gt;=E8103),SRP!$D$21:$D$25)*(G8103/100)*(E8103/1000)),
IF(AND(C8103="Ready to Drink",D8103="RTD-One Pour Cocktail&gt;7%&lt;=14.5"),
SUM(LOOKUP(2,1/(SRP!$B$16:$B$20&lt;=E8103)/(SRP!$C$16:$C$20&gt;=E8103),SRP!$D$16:$D$20)*(G8103/100)*(E8103/1000)),
IF(C8103="Ready to Drink",
SUM(LOOKUP(2,1/(SRP!$B$11:$B$15&lt;=E8103)/(SRP!$C$11:$C$15&gt;=E8103),SRP!$D$11:$D$15)*(G8103/100)*(E8103/1000)),
0)))))),2)</f>
        <v>2.44</v>
      </c>
      <c r="L8103" s="173" t="str">
        <f t="shared" si="126"/>
        <v>Ready to Drink500</v>
      </c>
      <c r="M8103" s="154">
        <f>VLOOKUP(L8103,'Slope %'!C:D,2,0)</f>
        <v>0.12</v>
      </c>
    </row>
    <row r="8104" spans="1:13" x14ac:dyDescent="0.25">
      <c r="A8104" s="169">
        <v>73705</v>
      </c>
      <c r="B8104" s="170" t="s">
        <v>5850</v>
      </c>
      <c r="C8104" s="170" t="s">
        <v>263</v>
      </c>
      <c r="D8104" s="170" t="s">
        <v>909</v>
      </c>
      <c r="E8104" s="170">
        <v>500</v>
      </c>
      <c r="F8104" s="170">
        <v>12</v>
      </c>
      <c r="G8104" s="171">
        <v>5.9</v>
      </c>
      <c r="H8104" s="170" t="s">
        <v>2607</v>
      </c>
      <c r="I8104" s="171">
        <v>10.99</v>
      </c>
      <c r="J8104" s="169">
        <v>1</v>
      </c>
      <c r="K8104" s="154" cm="1">
        <f t="array" ref="K8104">ROUND(
IF(C8104="Beer",
SUM(LOOKUP(2,1/(SRP!$B$8:$B$10&lt;=E8104)/(SRP!$C$8:$C$10&gt;=E8104),SRP!$D$8:$D$10)*(G8104/100)*(E8104/1000)),
IF(C8104="Spirits",
SUM(LOOKUP(2,1/(SRP!$B$2:$B$7&lt;=E8104)/(SRP!$C$2:$C$7&gt;=E8104),SRP!$D$2:$D$7)*(G8104/100)*(E8104/1000)),
IF(AND(C8104="Wine",D8104="Fortified Wines"),
SUM(LOOKUP(2,1/(SRP!$B$26:$B$29&lt;=E8104)/(SRP!$C$26:$C$29&gt;=E8104),SRP!$D$26:$D$29)*(G8104/100)*(E8104/1000)),
IF(C8104="Wine",
SUM(LOOKUP(2,1/(SRP!$B$21:$B$25&lt;=E8104)/(SRP!$C$21:$C$25&gt;=E8104),SRP!$D$21:$D$25)*(G8104/100)*(E8104/1000)),
IF(AND(C8104="Ready to Drink",D8104="RTD-One Pour Cocktail&gt;7%&lt;=14.5"),
SUM(LOOKUP(2,1/(SRP!$B$16:$B$20&lt;=E8104)/(SRP!$C$16:$C$20&gt;=E8104),SRP!$D$16:$D$20)*(G8104/100)*(E8104/1000)),
IF(C8104="Ready to Drink",
SUM(LOOKUP(2,1/(SRP!$B$11:$B$15&lt;=E8104)/(SRP!$C$11:$C$15&gt;=E8104),SRP!$D$11:$D$15)*(G8104/100)*(E8104/1000)),
0)))))),2)</f>
        <v>2.44</v>
      </c>
      <c r="L8104" s="173" t="str">
        <f t="shared" si="126"/>
        <v>Ready to Drink500</v>
      </c>
      <c r="M8104" s="154">
        <f>VLOOKUP(L8104,'Slope %'!C:D,2,0)</f>
        <v>0.12</v>
      </c>
    </row>
    <row r="8105" spans="1:13" x14ac:dyDescent="0.25">
      <c r="A8105" s="169">
        <v>73706</v>
      </c>
      <c r="B8105" s="170" t="s">
        <v>5851</v>
      </c>
      <c r="C8105" s="170" t="s">
        <v>263</v>
      </c>
      <c r="D8105" s="170" t="s">
        <v>909</v>
      </c>
      <c r="E8105" s="170">
        <v>500</v>
      </c>
      <c r="F8105" s="170">
        <v>12</v>
      </c>
      <c r="G8105" s="171">
        <v>5.5</v>
      </c>
      <c r="H8105" s="170" t="s">
        <v>2607</v>
      </c>
      <c r="I8105" s="171">
        <v>11.99</v>
      </c>
      <c r="J8105" s="169">
        <v>1</v>
      </c>
      <c r="K8105" s="154" cm="1">
        <f t="array" ref="K8105">ROUND(
IF(C8105="Beer",
SUM(LOOKUP(2,1/(SRP!$B$8:$B$10&lt;=E8105)/(SRP!$C$8:$C$10&gt;=E8105),SRP!$D$8:$D$10)*(G8105/100)*(E8105/1000)),
IF(C8105="Spirits",
SUM(LOOKUP(2,1/(SRP!$B$2:$B$7&lt;=E8105)/(SRP!$C$2:$C$7&gt;=E8105),SRP!$D$2:$D$7)*(G8105/100)*(E8105/1000)),
IF(AND(C8105="Wine",D8105="Fortified Wines"),
SUM(LOOKUP(2,1/(SRP!$B$26:$B$29&lt;=E8105)/(SRP!$C$26:$C$29&gt;=E8105),SRP!$D$26:$D$29)*(G8105/100)*(E8105/1000)),
IF(C8105="Wine",
SUM(LOOKUP(2,1/(SRP!$B$21:$B$25&lt;=E8105)/(SRP!$C$21:$C$25&gt;=E8105),SRP!$D$21:$D$25)*(G8105/100)*(E8105/1000)),
IF(AND(C8105="Ready to Drink",D8105="RTD-One Pour Cocktail&gt;7%&lt;=14.5"),
SUM(LOOKUP(2,1/(SRP!$B$16:$B$20&lt;=E8105)/(SRP!$C$16:$C$20&gt;=E8105),SRP!$D$16:$D$20)*(G8105/100)*(E8105/1000)),
IF(C8105="Ready to Drink",
SUM(LOOKUP(2,1/(SRP!$B$11:$B$15&lt;=E8105)/(SRP!$C$11:$C$15&gt;=E8105),SRP!$D$11:$D$15)*(G8105/100)*(E8105/1000)),
0)))))),2)</f>
        <v>2.2799999999999998</v>
      </c>
      <c r="L8105" s="173" t="str">
        <f t="shared" si="126"/>
        <v>Ready to Drink500</v>
      </c>
      <c r="M8105" s="154">
        <f>VLOOKUP(L8105,'Slope %'!C:D,2,0)</f>
        <v>0.12</v>
      </c>
    </row>
    <row r="8106" spans="1:13" x14ac:dyDescent="0.25">
      <c r="A8106" s="169">
        <v>73706</v>
      </c>
      <c r="B8106" s="170" t="s">
        <v>5851</v>
      </c>
      <c r="C8106" s="170" t="s">
        <v>263</v>
      </c>
      <c r="D8106" s="170" t="s">
        <v>909</v>
      </c>
      <c r="E8106" s="170">
        <v>500</v>
      </c>
      <c r="F8106" s="170">
        <v>12</v>
      </c>
      <c r="G8106" s="171">
        <v>5.5</v>
      </c>
      <c r="H8106" s="170" t="s">
        <v>2607</v>
      </c>
      <c r="I8106" s="171">
        <v>11.99</v>
      </c>
      <c r="J8106" s="169">
        <v>1</v>
      </c>
      <c r="K8106" s="154" cm="1">
        <f t="array" ref="K8106">ROUND(
IF(C8106="Beer",
SUM(LOOKUP(2,1/(SRP!$B$8:$B$10&lt;=E8106)/(SRP!$C$8:$C$10&gt;=E8106),SRP!$D$8:$D$10)*(G8106/100)*(E8106/1000)),
IF(C8106="Spirits",
SUM(LOOKUP(2,1/(SRP!$B$2:$B$7&lt;=E8106)/(SRP!$C$2:$C$7&gt;=E8106),SRP!$D$2:$D$7)*(G8106/100)*(E8106/1000)),
IF(AND(C8106="Wine",D8106="Fortified Wines"),
SUM(LOOKUP(2,1/(SRP!$B$26:$B$29&lt;=E8106)/(SRP!$C$26:$C$29&gt;=E8106),SRP!$D$26:$D$29)*(G8106/100)*(E8106/1000)),
IF(C8106="Wine",
SUM(LOOKUP(2,1/(SRP!$B$21:$B$25&lt;=E8106)/(SRP!$C$21:$C$25&gt;=E8106),SRP!$D$21:$D$25)*(G8106/100)*(E8106/1000)),
IF(AND(C8106="Ready to Drink",D8106="RTD-One Pour Cocktail&gt;7%&lt;=14.5"),
SUM(LOOKUP(2,1/(SRP!$B$16:$B$20&lt;=E8106)/(SRP!$C$16:$C$20&gt;=E8106),SRP!$D$16:$D$20)*(G8106/100)*(E8106/1000)),
IF(C8106="Ready to Drink",
SUM(LOOKUP(2,1/(SRP!$B$11:$B$15&lt;=E8106)/(SRP!$C$11:$C$15&gt;=E8106),SRP!$D$11:$D$15)*(G8106/100)*(E8106/1000)),
0)))))),2)</f>
        <v>2.2799999999999998</v>
      </c>
      <c r="L8106" s="173" t="str">
        <f t="shared" si="126"/>
        <v>Ready to Drink500</v>
      </c>
      <c r="M8106" s="154">
        <f>VLOOKUP(L8106,'Slope %'!C:D,2,0)</f>
        <v>0.12</v>
      </c>
    </row>
    <row r="8107" spans="1:13" x14ac:dyDescent="0.25">
      <c r="A8107" s="169">
        <v>73708</v>
      </c>
      <c r="B8107" s="170" t="s">
        <v>5852</v>
      </c>
      <c r="C8107" s="170" t="s">
        <v>263</v>
      </c>
      <c r="D8107" s="170" t="s">
        <v>909</v>
      </c>
      <c r="E8107" s="170">
        <v>500</v>
      </c>
      <c r="F8107" s="170">
        <v>12</v>
      </c>
      <c r="G8107" s="171">
        <v>5.5</v>
      </c>
      <c r="H8107" s="170" t="s">
        <v>2607</v>
      </c>
      <c r="I8107" s="171">
        <v>11.99</v>
      </c>
      <c r="J8107" s="169">
        <v>1</v>
      </c>
      <c r="K8107" s="154" cm="1">
        <f t="array" ref="K8107">ROUND(
IF(C8107="Beer",
SUM(LOOKUP(2,1/(SRP!$B$8:$B$10&lt;=E8107)/(SRP!$C$8:$C$10&gt;=E8107),SRP!$D$8:$D$10)*(G8107/100)*(E8107/1000)),
IF(C8107="Spirits",
SUM(LOOKUP(2,1/(SRP!$B$2:$B$7&lt;=E8107)/(SRP!$C$2:$C$7&gt;=E8107),SRP!$D$2:$D$7)*(G8107/100)*(E8107/1000)),
IF(AND(C8107="Wine",D8107="Fortified Wines"),
SUM(LOOKUP(2,1/(SRP!$B$26:$B$29&lt;=E8107)/(SRP!$C$26:$C$29&gt;=E8107),SRP!$D$26:$D$29)*(G8107/100)*(E8107/1000)),
IF(C8107="Wine",
SUM(LOOKUP(2,1/(SRP!$B$21:$B$25&lt;=E8107)/(SRP!$C$21:$C$25&gt;=E8107),SRP!$D$21:$D$25)*(G8107/100)*(E8107/1000)),
IF(AND(C8107="Ready to Drink",D8107="RTD-One Pour Cocktail&gt;7%&lt;=14.5"),
SUM(LOOKUP(2,1/(SRP!$B$16:$B$20&lt;=E8107)/(SRP!$C$16:$C$20&gt;=E8107),SRP!$D$16:$D$20)*(G8107/100)*(E8107/1000)),
IF(C8107="Ready to Drink",
SUM(LOOKUP(2,1/(SRP!$B$11:$B$15&lt;=E8107)/(SRP!$C$11:$C$15&gt;=E8107),SRP!$D$11:$D$15)*(G8107/100)*(E8107/1000)),
0)))))),2)</f>
        <v>2.2799999999999998</v>
      </c>
      <c r="L8107" s="173" t="str">
        <f t="shared" si="126"/>
        <v>Ready to Drink500</v>
      </c>
      <c r="M8107" s="154">
        <f>VLOOKUP(L8107,'Slope %'!C:D,2,0)</f>
        <v>0.12</v>
      </c>
    </row>
    <row r="8108" spans="1:13" x14ac:dyDescent="0.25">
      <c r="A8108" s="169">
        <v>73708</v>
      </c>
      <c r="B8108" s="170" t="s">
        <v>5852</v>
      </c>
      <c r="C8108" s="170" t="s">
        <v>263</v>
      </c>
      <c r="D8108" s="170" t="s">
        <v>909</v>
      </c>
      <c r="E8108" s="170">
        <v>500</v>
      </c>
      <c r="F8108" s="170">
        <v>12</v>
      </c>
      <c r="G8108" s="171">
        <v>5.5</v>
      </c>
      <c r="H8108" s="170" t="s">
        <v>2607</v>
      </c>
      <c r="I8108" s="171">
        <v>11.99</v>
      </c>
      <c r="J8108" s="169">
        <v>1</v>
      </c>
      <c r="K8108" s="154" cm="1">
        <f t="array" ref="K8108">ROUND(
IF(C8108="Beer",
SUM(LOOKUP(2,1/(SRP!$B$8:$B$10&lt;=E8108)/(SRP!$C$8:$C$10&gt;=E8108),SRP!$D$8:$D$10)*(G8108/100)*(E8108/1000)),
IF(C8108="Spirits",
SUM(LOOKUP(2,1/(SRP!$B$2:$B$7&lt;=E8108)/(SRP!$C$2:$C$7&gt;=E8108),SRP!$D$2:$D$7)*(G8108/100)*(E8108/1000)),
IF(AND(C8108="Wine",D8108="Fortified Wines"),
SUM(LOOKUP(2,1/(SRP!$B$26:$B$29&lt;=E8108)/(SRP!$C$26:$C$29&gt;=E8108),SRP!$D$26:$D$29)*(G8108/100)*(E8108/1000)),
IF(C8108="Wine",
SUM(LOOKUP(2,1/(SRP!$B$21:$B$25&lt;=E8108)/(SRP!$C$21:$C$25&gt;=E8108),SRP!$D$21:$D$25)*(G8108/100)*(E8108/1000)),
IF(AND(C8108="Ready to Drink",D8108="RTD-One Pour Cocktail&gt;7%&lt;=14.5"),
SUM(LOOKUP(2,1/(SRP!$B$16:$B$20&lt;=E8108)/(SRP!$C$16:$C$20&gt;=E8108),SRP!$D$16:$D$20)*(G8108/100)*(E8108/1000)),
IF(C8108="Ready to Drink",
SUM(LOOKUP(2,1/(SRP!$B$11:$B$15&lt;=E8108)/(SRP!$C$11:$C$15&gt;=E8108),SRP!$D$11:$D$15)*(G8108/100)*(E8108/1000)),
0)))))),2)</f>
        <v>2.2799999999999998</v>
      </c>
      <c r="L8108" s="173" t="str">
        <f t="shared" si="126"/>
        <v>Ready to Drink500</v>
      </c>
      <c r="M8108" s="154">
        <f>VLOOKUP(L8108,'Slope %'!C:D,2,0)</f>
        <v>0.12</v>
      </c>
    </row>
    <row r="8109" spans="1:13" x14ac:dyDescent="0.25">
      <c r="A8109" s="169">
        <v>73709</v>
      </c>
      <c r="B8109" s="170" t="s">
        <v>5853</v>
      </c>
      <c r="C8109" s="170" t="s">
        <v>24</v>
      </c>
      <c r="D8109" s="170" t="s">
        <v>38</v>
      </c>
      <c r="E8109" s="170">
        <v>750</v>
      </c>
      <c r="F8109" s="170">
        <v>12</v>
      </c>
      <c r="G8109" s="171">
        <v>12.5</v>
      </c>
      <c r="H8109" s="170" t="s">
        <v>5854</v>
      </c>
      <c r="I8109" s="171">
        <v>19.649999999999999</v>
      </c>
      <c r="J8109" s="169">
        <v>1</v>
      </c>
      <c r="K8109" s="154" cm="1">
        <f t="array" ref="K8109">ROUND(
IF(C8109="Beer",
SUM(LOOKUP(2,1/(SRP!$B$8:$B$10&lt;=E8109)/(SRP!$C$8:$C$10&gt;=E8109),SRP!$D$8:$D$10)*(G8109/100)*(E8109/1000)),
IF(C8109="Spirits",
SUM(LOOKUP(2,1/(SRP!$B$2:$B$7&lt;=E8109)/(SRP!$C$2:$C$7&gt;=E8109),SRP!$D$2:$D$7)*(G8109/100)*(E8109/1000)),
IF(AND(C8109="Wine",D8109="Fortified Wines"),
SUM(LOOKUP(2,1/(SRP!$B$26:$B$29&lt;=E8109)/(SRP!$C$26:$C$29&gt;=E8109),SRP!$D$26:$D$29)*(G8109/100)*(E8109/1000)),
IF(C8109="Wine",
SUM(LOOKUP(2,1/(SRP!$B$21:$B$25&lt;=E8109)/(SRP!$C$21:$C$25&gt;=E8109),SRP!$D$21:$D$25)*(G8109/100)*(E8109/1000)),
IF(AND(C8109="Ready to Drink",D8109="RTD-One Pour Cocktail&gt;7%&lt;=14.5"),
SUM(LOOKUP(2,1/(SRP!$B$16:$B$20&lt;=E8109)/(SRP!$C$16:$C$20&gt;=E8109),SRP!$D$16:$D$20)*(G8109/100)*(E8109/1000)),
IF(C8109="Ready to Drink",
SUM(LOOKUP(2,1/(SRP!$B$11:$B$15&lt;=E8109)/(SRP!$C$11:$C$15&gt;=E8109),SRP!$D$11:$D$15)*(G8109/100)*(E8109/1000)),
0)))))),2)</f>
        <v>7.32</v>
      </c>
      <c r="L8109" s="173" t="str">
        <f t="shared" si="126"/>
        <v>Wine750</v>
      </c>
      <c r="M8109" s="154">
        <f>VLOOKUP(L8109,'Slope %'!C:D,2,0)</f>
        <v>0.1</v>
      </c>
    </row>
    <row r="8110" spans="1:13" x14ac:dyDescent="0.25">
      <c r="A8110" s="169">
        <v>73710</v>
      </c>
      <c r="B8110" s="170" t="s">
        <v>5855</v>
      </c>
      <c r="C8110" s="170" t="s">
        <v>263</v>
      </c>
      <c r="D8110" s="170" t="s">
        <v>909</v>
      </c>
      <c r="E8110" s="170">
        <v>500</v>
      </c>
      <c r="F8110" s="170">
        <v>12</v>
      </c>
      <c r="G8110" s="171">
        <v>4.8</v>
      </c>
      <c r="H8110" s="170" t="s">
        <v>2607</v>
      </c>
      <c r="I8110" s="171">
        <v>9.99</v>
      </c>
      <c r="J8110" s="169">
        <v>1</v>
      </c>
      <c r="K8110" s="154" cm="1">
        <f t="array" ref="K8110">ROUND(
IF(C8110="Beer",
SUM(LOOKUP(2,1/(SRP!$B$8:$B$10&lt;=E8110)/(SRP!$C$8:$C$10&gt;=E8110),SRP!$D$8:$D$10)*(G8110/100)*(E8110/1000)),
IF(C8110="Spirits",
SUM(LOOKUP(2,1/(SRP!$B$2:$B$7&lt;=E8110)/(SRP!$C$2:$C$7&gt;=E8110),SRP!$D$2:$D$7)*(G8110/100)*(E8110/1000)),
IF(AND(C8110="Wine",D8110="Fortified Wines"),
SUM(LOOKUP(2,1/(SRP!$B$26:$B$29&lt;=E8110)/(SRP!$C$26:$C$29&gt;=E8110),SRP!$D$26:$D$29)*(G8110/100)*(E8110/1000)),
IF(C8110="Wine",
SUM(LOOKUP(2,1/(SRP!$B$21:$B$25&lt;=E8110)/(SRP!$C$21:$C$25&gt;=E8110),SRP!$D$21:$D$25)*(G8110/100)*(E8110/1000)),
IF(AND(C8110="Ready to Drink",D8110="RTD-One Pour Cocktail&gt;7%&lt;=14.5"),
SUM(LOOKUP(2,1/(SRP!$B$16:$B$20&lt;=E8110)/(SRP!$C$16:$C$20&gt;=E8110),SRP!$D$16:$D$20)*(G8110/100)*(E8110/1000)),
IF(C8110="Ready to Drink",
SUM(LOOKUP(2,1/(SRP!$B$11:$B$15&lt;=E8110)/(SRP!$C$11:$C$15&gt;=E8110),SRP!$D$11:$D$15)*(G8110/100)*(E8110/1000)),
0)))))),2)</f>
        <v>1.99</v>
      </c>
      <c r="L8110" s="173" t="str">
        <f t="shared" si="126"/>
        <v>Ready to Drink500</v>
      </c>
      <c r="M8110" s="154">
        <f>VLOOKUP(L8110,'Slope %'!C:D,2,0)</f>
        <v>0.12</v>
      </c>
    </row>
    <row r="8111" spans="1:13" x14ac:dyDescent="0.25">
      <c r="A8111" s="169">
        <v>73710</v>
      </c>
      <c r="B8111" s="170" t="s">
        <v>5855</v>
      </c>
      <c r="C8111" s="170" t="s">
        <v>263</v>
      </c>
      <c r="D8111" s="170" t="s">
        <v>909</v>
      </c>
      <c r="E8111" s="170">
        <v>500</v>
      </c>
      <c r="F8111" s="170">
        <v>12</v>
      </c>
      <c r="G8111" s="171">
        <v>4.8</v>
      </c>
      <c r="H8111" s="170" t="s">
        <v>2607</v>
      </c>
      <c r="I8111" s="171">
        <v>9.99</v>
      </c>
      <c r="J8111" s="169">
        <v>1</v>
      </c>
      <c r="K8111" s="154" cm="1">
        <f t="array" ref="K8111">ROUND(
IF(C8111="Beer",
SUM(LOOKUP(2,1/(SRP!$B$8:$B$10&lt;=E8111)/(SRP!$C$8:$C$10&gt;=E8111),SRP!$D$8:$D$10)*(G8111/100)*(E8111/1000)),
IF(C8111="Spirits",
SUM(LOOKUP(2,1/(SRP!$B$2:$B$7&lt;=E8111)/(SRP!$C$2:$C$7&gt;=E8111),SRP!$D$2:$D$7)*(G8111/100)*(E8111/1000)),
IF(AND(C8111="Wine",D8111="Fortified Wines"),
SUM(LOOKUP(2,1/(SRP!$B$26:$B$29&lt;=E8111)/(SRP!$C$26:$C$29&gt;=E8111),SRP!$D$26:$D$29)*(G8111/100)*(E8111/1000)),
IF(C8111="Wine",
SUM(LOOKUP(2,1/(SRP!$B$21:$B$25&lt;=E8111)/(SRP!$C$21:$C$25&gt;=E8111),SRP!$D$21:$D$25)*(G8111/100)*(E8111/1000)),
IF(AND(C8111="Ready to Drink",D8111="RTD-One Pour Cocktail&gt;7%&lt;=14.5"),
SUM(LOOKUP(2,1/(SRP!$B$16:$B$20&lt;=E8111)/(SRP!$C$16:$C$20&gt;=E8111),SRP!$D$16:$D$20)*(G8111/100)*(E8111/1000)),
IF(C8111="Ready to Drink",
SUM(LOOKUP(2,1/(SRP!$B$11:$B$15&lt;=E8111)/(SRP!$C$11:$C$15&gt;=E8111),SRP!$D$11:$D$15)*(G8111/100)*(E8111/1000)),
0)))))),2)</f>
        <v>1.99</v>
      </c>
      <c r="L8111" s="173" t="str">
        <f t="shared" si="126"/>
        <v>Ready to Drink500</v>
      </c>
      <c r="M8111" s="154">
        <f>VLOOKUP(L8111,'Slope %'!C:D,2,0)</f>
        <v>0.12</v>
      </c>
    </row>
    <row r="8112" spans="1:13" x14ac:dyDescent="0.25">
      <c r="A8112" s="169">
        <v>73711</v>
      </c>
      <c r="B8112" s="170" t="s">
        <v>5856</v>
      </c>
      <c r="C8112" s="170" t="s">
        <v>263</v>
      </c>
      <c r="D8112" s="170" t="s">
        <v>909</v>
      </c>
      <c r="E8112" s="170">
        <v>500</v>
      </c>
      <c r="F8112" s="170">
        <v>12</v>
      </c>
      <c r="G8112" s="171">
        <v>5.7</v>
      </c>
      <c r="H8112" s="170" t="s">
        <v>2607</v>
      </c>
      <c r="I8112" s="171">
        <v>10.99</v>
      </c>
      <c r="J8112" s="169">
        <v>1</v>
      </c>
      <c r="K8112" s="154" cm="1">
        <f t="array" ref="K8112">ROUND(
IF(C8112="Beer",
SUM(LOOKUP(2,1/(SRP!$B$8:$B$10&lt;=E8112)/(SRP!$C$8:$C$10&gt;=E8112),SRP!$D$8:$D$10)*(G8112/100)*(E8112/1000)),
IF(C8112="Spirits",
SUM(LOOKUP(2,1/(SRP!$B$2:$B$7&lt;=E8112)/(SRP!$C$2:$C$7&gt;=E8112),SRP!$D$2:$D$7)*(G8112/100)*(E8112/1000)),
IF(AND(C8112="Wine",D8112="Fortified Wines"),
SUM(LOOKUP(2,1/(SRP!$B$26:$B$29&lt;=E8112)/(SRP!$C$26:$C$29&gt;=E8112),SRP!$D$26:$D$29)*(G8112/100)*(E8112/1000)),
IF(C8112="Wine",
SUM(LOOKUP(2,1/(SRP!$B$21:$B$25&lt;=E8112)/(SRP!$C$21:$C$25&gt;=E8112),SRP!$D$21:$D$25)*(G8112/100)*(E8112/1000)),
IF(AND(C8112="Ready to Drink",D8112="RTD-One Pour Cocktail&gt;7%&lt;=14.5"),
SUM(LOOKUP(2,1/(SRP!$B$16:$B$20&lt;=E8112)/(SRP!$C$16:$C$20&gt;=E8112),SRP!$D$16:$D$20)*(G8112/100)*(E8112/1000)),
IF(C8112="Ready to Drink",
SUM(LOOKUP(2,1/(SRP!$B$11:$B$15&lt;=E8112)/(SRP!$C$11:$C$15&gt;=E8112),SRP!$D$11:$D$15)*(G8112/100)*(E8112/1000)),
0)))))),2)</f>
        <v>2.36</v>
      </c>
      <c r="L8112" s="173" t="str">
        <f t="shared" si="126"/>
        <v>Ready to Drink500</v>
      </c>
      <c r="M8112" s="154">
        <f>VLOOKUP(L8112,'Slope %'!C:D,2,0)</f>
        <v>0.12</v>
      </c>
    </row>
    <row r="8113" spans="1:13" x14ac:dyDescent="0.25">
      <c r="A8113" s="169">
        <v>73711</v>
      </c>
      <c r="B8113" s="170" t="s">
        <v>5856</v>
      </c>
      <c r="C8113" s="170" t="s">
        <v>263</v>
      </c>
      <c r="D8113" s="170" t="s">
        <v>909</v>
      </c>
      <c r="E8113" s="170">
        <v>500</v>
      </c>
      <c r="F8113" s="170">
        <v>12</v>
      </c>
      <c r="G8113" s="171">
        <v>5.7</v>
      </c>
      <c r="H8113" s="170" t="s">
        <v>2607</v>
      </c>
      <c r="I8113" s="171">
        <v>10.99</v>
      </c>
      <c r="J8113" s="169">
        <v>1</v>
      </c>
      <c r="K8113" s="154" cm="1">
        <f t="array" ref="K8113">ROUND(
IF(C8113="Beer",
SUM(LOOKUP(2,1/(SRP!$B$8:$B$10&lt;=E8113)/(SRP!$C$8:$C$10&gt;=E8113),SRP!$D$8:$D$10)*(G8113/100)*(E8113/1000)),
IF(C8113="Spirits",
SUM(LOOKUP(2,1/(SRP!$B$2:$B$7&lt;=E8113)/(SRP!$C$2:$C$7&gt;=E8113),SRP!$D$2:$D$7)*(G8113/100)*(E8113/1000)),
IF(AND(C8113="Wine",D8113="Fortified Wines"),
SUM(LOOKUP(2,1/(SRP!$B$26:$B$29&lt;=E8113)/(SRP!$C$26:$C$29&gt;=E8113),SRP!$D$26:$D$29)*(G8113/100)*(E8113/1000)),
IF(C8113="Wine",
SUM(LOOKUP(2,1/(SRP!$B$21:$B$25&lt;=E8113)/(SRP!$C$21:$C$25&gt;=E8113),SRP!$D$21:$D$25)*(G8113/100)*(E8113/1000)),
IF(AND(C8113="Ready to Drink",D8113="RTD-One Pour Cocktail&gt;7%&lt;=14.5"),
SUM(LOOKUP(2,1/(SRP!$B$16:$B$20&lt;=E8113)/(SRP!$C$16:$C$20&gt;=E8113),SRP!$D$16:$D$20)*(G8113/100)*(E8113/1000)),
IF(C8113="Ready to Drink",
SUM(LOOKUP(2,1/(SRP!$B$11:$B$15&lt;=E8113)/(SRP!$C$11:$C$15&gt;=E8113),SRP!$D$11:$D$15)*(G8113/100)*(E8113/1000)),
0)))))),2)</f>
        <v>2.36</v>
      </c>
      <c r="L8113" s="173" t="str">
        <f t="shared" si="126"/>
        <v>Ready to Drink500</v>
      </c>
      <c r="M8113" s="154">
        <f>VLOOKUP(L8113,'Slope %'!C:D,2,0)</f>
        <v>0.12</v>
      </c>
    </row>
    <row r="8114" spans="1:13" x14ac:dyDescent="0.25">
      <c r="A8114" s="169">
        <v>73716</v>
      </c>
      <c r="B8114" s="170" t="s">
        <v>5857</v>
      </c>
      <c r="C8114" s="170" t="s">
        <v>24</v>
      </c>
      <c r="D8114" s="170" t="s">
        <v>598</v>
      </c>
      <c r="E8114" s="170">
        <v>750</v>
      </c>
      <c r="F8114" s="170">
        <v>6</v>
      </c>
      <c r="G8114" s="171">
        <v>5</v>
      </c>
      <c r="H8114" s="170" t="s">
        <v>200</v>
      </c>
      <c r="I8114" s="171">
        <v>26.99</v>
      </c>
      <c r="J8114" s="169">
        <v>1</v>
      </c>
      <c r="K8114" s="154" cm="1">
        <f t="array" ref="K8114">ROUND(
IF(C8114="Beer",
SUM(LOOKUP(2,1/(SRP!$B$8:$B$10&lt;=E8114)/(SRP!$C$8:$C$10&gt;=E8114),SRP!$D$8:$D$10)*(G8114/100)*(E8114/1000)),
IF(C8114="Spirits",
SUM(LOOKUP(2,1/(SRP!$B$2:$B$7&lt;=E8114)/(SRP!$C$2:$C$7&gt;=E8114),SRP!$D$2:$D$7)*(G8114/100)*(E8114/1000)),
IF(AND(C8114="Wine",D8114="Fortified Wines"),
SUM(LOOKUP(2,1/(SRP!$B$26:$B$29&lt;=E8114)/(SRP!$C$26:$C$29&gt;=E8114),SRP!$D$26:$D$29)*(G8114/100)*(E8114/1000)),
IF(C8114="Wine",
SUM(LOOKUP(2,1/(SRP!$B$21:$B$25&lt;=E8114)/(SRP!$C$21:$C$25&gt;=E8114),SRP!$D$21:$D$25)*(G8114/100)*(E8114/1000)),
IF(AND(C8114="Ready to Drink",D8114="RTD-One Pour Cocktail&gt;7%&lt;=14.5"),
SUM(LOOKUP(2,1/(SRP!$B$16:$B$20&lt;=E8114)/(SRP!$C$16:$C$20&gt;=E8114),SRP!$D$16:$D$20)*(G8114/100)*(E8114/1000)),
IF(C8114="Ready to Drink",
SUM(LOOKUP(2,1/(SRP!$B$11:$B$15&lt;=E8114)/(SRP!$C$11:$C$15&gt;=E8114),SRP!$D$11:$D$15)*(G8114/100)*(E8114/1000)),
0)))))),2)</f>
        <v>2.93</v>
      </c>
      <c r="L8114" s="173" t="str">
        <f t="shared" si="126"/>
        <v>Wine750</v>
      </c>
      <c r="M8114" s="154">
        <f>VLOOKUP(L8114,'Slope %'!C:D,2,0)</f>
        <v>0.1</v>
      </c>
    </row>
    <row r="8115" spans="1:13" x14ac:dyDescent="0.25">
      <c r="A8115" s="169">
        <v>73721</v>
      </c>
      <c r="B8115" s="170" t="s">
        <v>5858</v>
      </c>
      <c r="C8115" s="170" t="s">
        <v>15</v>
      </c>
      <c r="D8115" s="170" t="s">
        <v>140</v>
      </c>
      <c r="E8115" s="170">
        <v>750</v>
      </c>
      <c r="F8115" s="170">
        <v>6</v>
      </c>
      <c r="G8115" s="171">
        <v>31</v>
      </c>
      <c r="H8115" s="170" t="s">
        <v>783</v>
      </c>
      <c r="I8115" s="171">
        <v>36.99</v>
      </c>
      <c r="J8115" s="169">
        <v>1</v>
      </c>
      <c r="K8115" s="154" cm="1">
        <f t="array" ref="K8115">ROUND(
IF(C8115="Beer",
SUM(LOOKUP(2,1/(SRP!$B$8:$B$10&lt;=E8115)/(SRP!$C$8:$C$10&gt;=E8115),SRP!$D$8:$D$10)*(G8115/100)*(E8115/1000)),
IF(C8115="Spirits",
SUM(LOOKUP(2,1/(SRP!$B$2:$B$7&lt;=E8115)/(SRP!$C$2:$C$7&gt;=E8115),SRP!$D$2:$D$7)*(G8115/100)*(E8115/1000)),
IF(AND(C8115="Wine",D8115="Fortified Wines"),
SUM(LOOKUP(2,1/(SRP!$B$26:$B$29&lt;=E8115)/(SRP!$C$26:$C$29&gt;=E8115),SRP!$D$26:$D$29)*(G8115/100)*(E8115/1000)),
IF(C8115="Wine",
SUM(LOOKUP(2,1/(SRP!$B$21:$B$25&lt;=E8115)/(SRP!$C$21:$C$25&gt;=E8115),SRP!$D$21:$D$25)*(G8115/100)*(E8115/1000)),
IF(AND(C8115="Ready to Drink",D8115="RTD-One Pour Cocktail&gt;7%&lt;=14.5"),
SUM(LOOKUP(2,1/(SRP!$B$16:$B$20&lt;=E8115)/(SRP!$C$16:$C$20&gt;=E8115),SRP!$D$16:$D$20)*(G8115/100)*(E8115/1000)),
IF(C8115="Ready to Drink",
SUM(LOOKUP(2,1/(SRP!$B$11:$B$15&lt;=E8115)/(SRP!$C$11:$C$15&gt;=E8115),SRP!$D$11:$D$15)*(G8115/100)*(E8115/1000)),
0)))))),2)</f>
        <v>18.149999999999999</v>
      </c>
      <c r="L8115" s="173" t="str">
        <f t="shared" si="126"/>
        <v>Spirits750</v>
      </c>
      <c r="M8115" s="154">
        <f>VLOOKUP(L8115,'Slope %'!C:D,2,0)</f>
        <v>7.0000000000000007E-2</v>
      </c>
    </row>
    <row r="8116" spans="1:13" x14ac:dyDescent="0.25">
      <c r="A8116" s="169">
        <v>73722</v>
      </c>
      <c r="B8116" s="170" t="s">
        <v>5859</v>
      </c>
      <c r="C8116" s="170" t="s">
        <v>263</v>
      </c>
      <c r="D8116" s="170" t="s">
        <v>909</v>
      </c>
      <c r="E8116" s="170">
        <v>500</v>
      </c>
      <c r="F8116" s="170">
        <v>12</v>
      </c>
      <c r="G8116" s="171">
        <v>5.7</v>
      </c>
      <c r="H8116" s="170" t="s">
        <v>2607</v>
      </c>
      <c r="I8116" s="171">
        <v>10.99</v>
      </c>
      <c r="J8116" s="169">
        <v>1</v>
      </c>
      <c r="K8116" s="154" cm="1">
        <f t="array" ref="K8116">ROUND(
IF(C8116="Beer",
SUM(LOOKUP(2,1/(SRP!$B$8:$B$10&lt;=E8116)/(SRP!$C$8:$C$10&gt;=E8116),SRP!$D$8:$D$10)*(G8116/100)*(E8116/1000)),
IF(C8116="Spirits",
SUM(LOOKUP(2,1/(SRP!$B$2:$B$7&lt;=E8116)/(SRP!$C$2:$C$7&gt;=E8116),SRP!$D$2:$D$7)*(G8116/100)*(E8116/1000)),
IF(AND(C8116="Wine",D8116="Fortified Wines"),
SUM(LOOKUP(2,1/(SRP!$B$26:$B$29&lt;=E8116)/(SRP!$C$26:$C$29&gt;=E8116),SRP!$D$26:$D$29)*(G8116/100)*(E8116/1000)),
IF(C8116="Wine",
SUM(LOOKUP(2,1/(SRP!$B$21:$B$25&lt;=E8116)/(SRP!$C$21:$C$25&gt;=E8116),SRP!$D$21:$D$25)*(G8116/100)*(E8116/1000)),
IF(AND(C8116="Ready to Drink",D8116="RTD-One Pour Cocktail&gt;7%&lt;=14.5"),
SUM(LOOKUP(2,1/(SRP!$B$16:$B$20&lt;=E8116)/(SRP!$C$16:$C$20&gt;=E8116),SRP!$D$16:$D$20)*(G8116/100)*(E8116/1000)),
IF(C8116="Ready to Drink",
SUM(LOOKUP(2,1/(SRP!$B$11:$B$15&lt;=E8116)/(SRP!$C$11:$C$15&gt;=E8116),SRP!$D$11:$D$15)*(G8116/100)*(E8116/1000)),
0)))))),2)</f>
        <v>2.36</v>
      </c>
      <c r="L8116" s="173" t="str">
        <f t="shared" si="126"/>
        <v>Ready to Drink500</v>
      </c>
      <c r="M8116" s="154">
        <f>VLOOKUP(L8116,'Slope %'!C:D,2,0)</f>
        <v>0.12</v>
      </c>
    </row>
    <row r="8117" spans="1:13" x14ac:dyDescent="0.25">
      <c r="A8117" s="169">
        <v>73722</v>
      </c>
      <c r="B8117" s="170" t="s">
        <v>5859</v>
      </c>
      <c r="C8117" s="170" t="s">
        <v>263</v>
      </c>
      <c r="D8117" s="170" t="s">
        <v>909</v>
      </c>
      <c r="E8117" s="170">
        <v>500</v>
      </c>
      <c r="F8117" s="170">
        <v>12</v>
      </c>
      <c r="G8117" s="171">
        <v>5.7</v>
      </c>
      <c r="H8117" s="170" t="s">
        <v>2607</v>
      </c>
      <c r="I8117" s="171">
        <v>10.99</v>
      </c>
      <c r="J8117" s="169">
        <v>1</v>
      </c>
      <c r="K8117" s="154" cm="1">
        <f t="array" ref="K8117">ROUND(
IF(C8117="Beer",
SUM(LOOKUP(2,1/(SRP!$B$8:$B$10&lt;=E8117)/(SRP!$C$8:$C$10&gt;=E8117),SRP!$D$8:$D$10)*(G8117/100)*(E8117/1000)),
IF(C8117="Spirits",
SUM(LOOKUP(2,1/(SRP!$B$2:$B$7&lt;=E8117)/(SRP!$C$2:$C$7&gt;=E8117),SRP!$D$2:$D$7)*(G8117/100)*(E8117/1000)),
IF(AND(C8117="Wine",D8117="Fortified Wines"),
SUM(LOOKUP(2,1/(SRP!$B$26:$B$29&lt;=E8117)/(SRP!$C$26:$C$29&gt;=E8117),SRP!$D$26:$D$29)*(G8117/100)*(E8117/1000)),
IF(C8117="Wine",
SUM(LOOKUP(2,1/(SRP!$B$21:$B$25&lt;=E8117)/(SRP!$C$21:$C$25&gt;=E8117),SRP!$D$21:$D$25)*(G8117/100)*(E8117/1000)),
IF(AND(C8117="Ready to Drink",D8117="RTD-One Pour Cocktail&gt;7%&lt;=14.5"),
SUM(LOOKUP(2,1/(SRP!$B$16:$B$20&lt;=E8117)/(SRP!$C$16:$C$20&gt;=E8117),SRP!$D$16:$D$20)*(G8117/100)*(E8117/1000)),
IF(C8117="Ready to Drink",
SUM(LOOKUP(2,1/(SRP!$B$11:$B$15&lt;=E8117)/(SRP!$C$11:$C$15&gt;=E8117),SRP!$D$11:$D$15)*(G8117/100)*(E8117/1000)),
0)))))),2)</f>
        <v>2.36</v>
      </c>
      <c r="L8117" s="173" t="str">
        <f t="shared" si="126"/>
        <v>Ready to Drink500</v>
      </c>
      <c r="M8117" s="154">
        <f>VLOOKUP(L8117,'Slope %'!C:D,2,0)</f>
        <v>0.12</v>
      </c>
    </row>
    <row r="8118" spans="1:13" x14ac:dyDescent="0.25">
      <c r="A8118" s="169">
        <v>73723</v>
      </c>
      <c r="B8118" s="170" t="s">
        <v>5860</v>
      </c>
      <c r="C8118" s="170" t="s">
        <v>263</v>
      </c>
      <c r="D8118" s="170" t="s">
        <v>909</v>
      </c>
      <c r="E8118" s="170">
        <v>500</v>
      </c>
      <c r="F8118" s="170">
        <v>12</v>
      </c>
      <c r="G8118" s="171">
        <v>5.5</v>
      </c>
      <c r="H8118" s="170" t="s">
        <v>2607</v>
      </c>
      <c r="I8118" s="171">
        <v>9.99</v>
      </c>
      <c r="J8118" s="169">
        <v>1</v>
      </c>
      <c r="K8118" s="154" cm="1">
        <f t="array" ref="K8118">ROUND(
IF(C8118="Beer",
SUM(LOOKUP(2,1/(SRP!$B$8:$B$10&lt;=E8118)/(SRP!$C$8:$C$10&gt;=E8118),SRP!$D$8:$D$10)*(G8118/100)*(E8118/1000)),
IF(C8118="Spirits",
SUM(LOOKUP(2,1/(SRP!$B$2:$B$7&lt;=E8118)/(SRP!$C$2:$C$7&gt;=E8118),SRP!$D$2:$D$7)*(G8118/100)*(E8118/1000)),
IF(AND(C8118="Wine",D8118="Fortified Wines"),
SUM(LOOKUP(2,1/(SRP!$B$26:$B$29&lt;=E8118)/(SRP!$C$26:$C$29&gt;=E8118),SRP!$D$26:$D$29)*(G8118/100)*(E8118/1000)),
IF(C8118="Wine",
SUM(LOOKUP(2,1/(SRP!$B$21:$B$25&lt;=E8118)/(SRP!$C$21:$C$25&gt;=E8118),SRP!$D$21:$D$25)*(G8118/100)*(E8118/1000)),
IF(AND(C8118="Ready to Drink",D8118="RTD-One Pour Cocktail&gt;7%&lt;=14.5"),
SUM(LOOKUP(2,1/(SRP!$B$16:$B$20&lt;=E8118)/(SRP!$C$16:$C$20&gt;=E8118),SRP!$D$16:$D$20)*(G8118/100)*(E8118/1000)),
IF(C8118="Ready to Drink",
SUM(LOOKUP(2,1/(SRP!$B$11:$B$15&lt;=E8118)/(SRP!$C$11:$C$15&gt;=E8118),SRP!$D$11:$D$15)*(G8118/100)*(E8118/1000)),
0)))))),2)</f>
        <v>2.2799999999999998</v>
      </c>
      <c r="L8118" s="173" t="str">
        <f t="shared" si="126"/>
        <v>Ready to Drink500</v>
      </c>
      <c r="M8118" s="154">
        <f>VLOOKUP(L8118,'Slope %'!C:D,2,0)</f>
        <v>0.12</v>
      </c>
    </row>
    <row r="8119" spans="1:13" x14ac:dyDescent="0.25">
      <c r="A8119" s="169">
        <v>73723</v>
      </c>
      <c r="B8119" s="170" t="s">
        <v>5860</v>
      </c>
      <c r="C8119" s="170" t="s">
        <v>263</v>
      </c>
      <c r="D8119" s="170" t="s">
        <v>909</v>
      </c>
      <c r="E8119" s="170">
        <v>500</v>
      </c>
      <c r="F8119" s="170">
        <v>12</v>
      </c>
      <c r="G8119" s="171">
        <v>5.5</v>
      </c>
      <c r="H8119" s="170" t="s">
        <v>2607</v>
      </c>
      <c r="I8119" s="171">
        <v>9.99</v>
      </c>
      <c r="J8119" s="169">
        <v>1</v>
      </c>
      <c r="K8119" s="154" cm="1">
        <f t="array" ref="K8119">ROUND(
IF(C8119="Beer",
SUM(LOOKUP(2,1/(SRP!$B$8:$B$10&lt;=E8119)/(SRP!$C$8:$C$10&gt;=E8119),SRP!$D$8:$D$10)*(G8119/100)*(E8119/1000)),
IF(C8119="Spirits",
SUM(LOOKUP(2,1/(SRP!$B$2:$B$7&lt;=E8119)/(SRP!$C$2:$C$7&gt;=E8119),SRP!$D$2:$D$7)*(G8119/100)*(E8119/1000)),
IF(AND(C8119="Wine",D8119="Fortified Wines"),
SUM(LOOKUP(2,1/(SRP!$B$26:$B$29&lt;=E8119)/(SRP!$C$26:$C$29&gt;=E8119),SRP!$D$26:$D$29)*(G8119/100)*(E8119/1000)),
IF(C8119="Wine",
SUM(LOOKUP(2,1/(SRP!$B$21:$B$25&lt;=E8119)/(SRP!$C$21:$C$25&gt;=E8119),SRP!$D$21:$D$25)*(G8119/100)*(E8119/1000)),
IF(AND(C8119="Ready to Drink",D8119="RTD-One Pour Cocktail&gt;7%&lt;=14.5"),
SUM(LOOKUP(2,1/(SRP!$B$16:$B$20&lt;=E8119)/(SRP!$C$16:$C$20&gt;=E8119),SRP!$D$16:$D$20)*(G8119/100)*(E8119/1000)),
IF(C8119="Ready to Drink",
SUM(LOOKUP(2,1/(SRP!$B$11:$B$15&lt;=E8119)/(SRP!$C$11:$C$15&gt;=E8119),SRP!$D$11:$D$15)*(G8119/100)*(E8119/1000)),
0)))))),2)</f>
        <v>2.2799999999999998</v>
      </c>
      <c r="L8119" s="173" t="str">
        <f t="shared" si="126"/>
        <v>Ready to Drink500</v>
      </c>
      <c r="M8119" s="154">
        <f>VLOOKUP(L8119,'Slope %'!C:D,2,0)</f>
        <v>0.12</v>
      </c>
    </row>
    <row r="8120" spans="1:13" x14ac:dyDescent="0.25">
      <c r="A8120" s="169">
        <v>73724</v>
      </c>
      <c r="B8120" s="170" t="s">
        <v>5861</v>
      </c>
      <c r="C8120" s="170" t="s">
        <v>24</v>
      </c>
      <c r="D8120" s="170" t="s">
        <v>598</v>
      </c>
      <c r="E8120" s="170">
        <v>375</v>
      </c>
      <c r="F8120" s="170">
        <v>12</v>
      </c>
      <c r="G8120" s="171">
        <v>5.5</v>
      </c>
      <c r="H8120" s="170" t="s">
        <v>218</v>
      </c>
      <c r="I8120" s="171">
        <v>13.99</v>
      </c>
      <c r="J8120" s="169">
        <v>1</v>
      </c>
      <c r="K8120" s="154" cm="1">
        <f t="array" ref="K8120">ROUND(
IF(C8120="Beer",
SUM(LOOKUP(2,1/(SRP!$B$8:$B$10&lt;=E8120)/(SRP!$C$8:$C$10&gt;=E8120),SRP!$D$8:$D$10)*(G8120/100)*(E8120/1000)),
IF(C8120="Spirits",
SUM(LOOKUP(2,1/(SRP!$B$2:$B$7&lt;=E8120)/(SRP!$C$2:$C$7&gt;=E8120),SRP!$D$2:$D$7)*(G8120/100)*(E8120/1000)),
IF(AND(C8120="Wine",D8120="Fortified Wines"),
SUM(LOOKUP(2,1/(SRP!$B$26:$B$29&lt;=E8120)/(SRP!$C$26:$C$29&gt;=E8120),SRP!$D$26:$D$29)*(G8120/100)*(E8120/1000)),
IF(C8120="Wine",
SUM(LOOKUP(2,1/(SRP!$B$21:$B$25&lt;=E8120)/(SRP!$C$21:$C$25&gt;=E8120),SRP!$D$21:$D$25)*(G8120/100)*(E8120/1000)),
IF(AND(C8120="Ready to Drink",D8120="RTD-One Pour Cocktail&gt;7%&lt;=14.5"),
SUM(LOOKUP(2,1/(SRP!$B$16:$B$20&lt;=E8120)/(SRP!$C$16:$C$20&gt;=E8120),SRP!$D$16:$D$20)*(G8120/100)*(E8120/1000)),
IF(C8120="Ready to Drink",
SUM(LOOKUP(2,1/(SRP!$B$11:$B$15&lt;=E8120)/(SRP!$C$11:$C$15&gt;=E8120),SRP!$D$11:$D$15)*(G8120/100)*(E8120/1000)),
0)))))),2)</f>
        <v>1.71</v>
      </c>
      <c r="L8120" s="173" t="str">
        <f t="shared" si="126"/>
        <v>Wine375</v>
      </c>
      <c r="M8120" s="154">
        <f>VLOOKUP(L8120,'Slope %'!C:D,2,0)</f>
        <v>0.12</v>
      </c>
    </row>
    <row r="8121" spans="1:13" x14ac:dyDescent="0.25">
      <c r="A8121" s="169">
        <v>73725</v>
      </c>
      <c r="B8121" s="170" t="s">
        <v>5862</v>
      </c>
      <c r="C8121" s="170" t="s">
        <v>263</v>
      </c>
      <c r="D8121" s="170" t="s">
        <v>909</v>
      </c>
      <c r="E8121" s="170">
        <v>750</v>
      </c>
      <c r="F8121" s="170">
        <v>12</v>
      </c>
      <c r="G8121" s="171">
        <v>5.5</v>
      </c>
      <c r="H8121" s="170" t="s">
        <v>2607</v>
      </c>
      <c r="I8121" s="171">
        <v>18.989999999999998</v>
      </c>
      <c r="J8121" s="169">
        <v>1</v>
      </c>
      <c r="K8121" s="154" cm="1">
        <f t="array" ref="K8121">ROUND(
IF(C8121="Beer",
SUM(LOOKUP(2,1/(SRP!$B$8:$B$10&lt;=E8121)/(SRP!$C$8:$C$10&gt;=E8121),SRP!$D$8:$D$10)*(G8121/100)*(E8121/1000)),
IF(C8121="Spirits",
SUM(LOOKUP(2,1/(SRP!$B$2:$B$7&lt;=E8121)/(SRP!$C$2:$C$7&gt;=E8121),SRP!$D$2:$D$7)*(G8121/100)*(E8121/1000)),
IF(AND(C8121="Wine",D8121="Fortified Wines"),
SUM(LOOKUP(2,1/(SRP!$B$26:$B$29&lt;=E8121)/(SRP!$C$26:$C$29&gt;=E8121),SRP!$D$26:$D$29)*(G8121/100)*(E8121/1000)),
IF(C8121="Wine",
SUM(LOOKUP(2,1/(SRP!$B$21:$B$25&lt;=E8121)/(SRP!$C$21:$C$25&gt;=E8121),SRP!$D$21:$D$25)*(G8121/100)*(E8121/1000)),
IF(AND(C8121="Ready to Drink",D8121="RTD-One Pour Cocktail&gt;7%&lt;=14.5"),
SUM(LOOKUP(2,1/(SRP!$B$16:$B$20&lt;=E8121)/(SRP!$C$16:$C$20&gt;=E8121),SRP!$D$16:$D$20)*(G8121/100)*(E8121/1000)),
IF(C8121="Ready to Drink",
SUM(LOOKUP(2,1/(SRP!$B$11:$B$15&lt;=E8121)/(SRP!$C$11:$C$15&gt;=E8121),SRP!$D$11:$D$15)*(G8121/100)*(E8121/1000)),
0)))))),2)</f>
        <v>3.22</v>
      </c>
      <c r="L8121" s="173" t="str">
        <f t="shared" si="126"/>
        <v>Ready to Drink750</v>
      </c>
      <c r="M8121" s="154">
        <f>VLOOKUP(L8121,'Slope %'!C:D,2,0)</f>
        <v>0.12</v>
      </c>
    </row>
    <row r="8122" spans="1:13" x14ac:dyDescent="0.25">
      <c r="A8122" s="169">
        <v>73725</v>
      </c>
      <c r="B8122" s="170" t="s">
        <v>5862</v>
      </c>
      <c r="C8122" s="170" t="s">
        <v>263</v>
      </c>
      <c r="D8122" s="170" t="s">
        <v>909</v>
      </c>
      <c r="E8122" s="170">
        <v>750</v>
      </c>
      <c r="F8122" s="170">
        <v>12</v>
      </c>
      <c r="G8122" s="171">
        <v>5.5</v>
      </c>
      <c r="H8122" s="170" t="s">
        <v>2607</v>
      </c>
      <c r="I8122" s="171">
        <v>18.989999999999998</v>
      </c>
      <c r="J8122" s="169">
        <v>1</v>
      </c>
      <c r="K8122" s="154" cm="1">
        <f t="array" ref="K8122">ROUND(
IF(C8122="Beer",
SUM(LOOKUP(2,1/(SRP!$B$8:$B$10&lt;=E8122)/(SRP!$C$8:$C$10&gt;=E8122),SRP!$D$8:$D$10)*(G8122/100)*(E8122/1000)),
IF(C8122="Spirits",
SUM(LOOKUP(2,1/(SRP!$B$2:$B$7&lt;=E8122)/(SRP!$C$2:$C$7&gt;=E8122),SRP!$D$2:$D$7)*(G8122/100)*(E8122/1000)),
IF(AND(C8122="Wine",D8122="Fortified Wines"),
SUM(LOOKUP(2,1/(SRP!$B$26:$B$29&lt;=E8122)/(SRP!$C$26:$C$29&gt;=E8122),SRP!$D$26:$D$29)*(G8122/100)*(E8122/1000)),
IF(C8122="Wine",
SUM(LOOKUP(2,1/(SRP!$B$21:$B$25&lt;=E8122)/(SRP!$C$21:$C$25&gt;=E8122),SRP!$D$21:$D$25)*(G8122/100)*(E8122/1000)),
IF(AND(C8122="Ready to Drink",D8122="RTD-One Pour Cocktail&gt;7%&lt;=14.5"),
SUM(LOOKUP(2,1/(SRP!$B$16:$B$20&lt;=E8122)/(SRP!$C$16:$C$20&gt;=E8122),SRP!$D$16:$D$20)*(G8122/100)*(E8122/1000)),
IF(C8122="Ready to Drink",
SUM(LOOKUP(2,1/(SRP!$B$11:$B$15&lt;=E8122)/(SRP!$C$11:$C$15&gt;=E8122),SRP!$D$11:$D$15)*(G8122/100)*(E8122/1000)),
0)))))),2)</f>
        <v>3.22</v>
      </c>
      <c r="L8122" s="173" t="str">
        <f t="shared" si="126"/>
        <v>Ready to Drink750</v>
      </c>
      <c r="M8122" s="154">
        <f>VLOOKUP(L8122,'Slope %'!C:D,2,0)</f>
        <v>0.12</v>
      </c>
    </row>
    <row r="8123" spans="1:13" x14ac:dyDescent="0.25">
      <c r="A8123" s="169">
        <v>73727</v>
      </c>
      <c r="B8123" s="170" t="s">
        <v>5863</v>
      </c>
      <c r="C8123" s="170" t="s">
        <v>263</v>
      </c>
      <c r="D8123" s="170" t="s">
        <v>909</v>
      </c>
      <c r="E8123" s="170">
        <v>750</v>
      </c>
      <c r="F8123" s="170">
        <v>12</v>
      </c>
      <c r="G8123" s="171">
        <v>6</v>
      </c>
      <c r="H8123" s="170" t="s">
        <v>2607</v>
      </c>
      <c r="I8123" s="171">
        <v>19.989999999999998</v>
      </c>
      <c r="J8123" s="169">
        <v>1</v>
      </c>
      <c r="K8123" s="154" cm="1">
        <f t="array" ref="K8123">ROUND(
IF(C8123="Beer",
SUM(LOOKUP(2,1/(SRP!$B$8:$B$10&lt;=E8123)/(SRP!$C$8:$C$10&gt;=E8123),SRP!$D$8:$D$10)*(G8123/100)*(E8123/1000)),
IF(C8123="Spirits",
SUM(LOOKUP(2,1/(SRP!$B$2:$B$7&lt;=E8123)/(SRP!$C$2:$C$7&gt;=E8123),SRP!$D$2:$D$7)*(G8123/100)*(E8123/1000)),
IF(AND(C8123="Wine",D8123="Fortified Wines"),
SUM(LOOKUP(2,1/(SRP!$B$26:$B$29&lt;=E8123)/(SRP!$C$26:$C$29&gt;=E8123),SRP!$D$26:$D$29)*(G8123/100)*(E8123/1000)),
IF(C8123="Wine",
SUM(LOOKUP(2,1/(SRP!$B$21:$B$25&lt;=E8123)/(SRP!$C$21:$C$25&gt;=E8123),SRP!$D$21:$D$25)*(G8123/100)*(E8123/1000)),
IF(AND(C8123="Ready to Drink",D8123="RTD-One Pour Cocktail&gt;7%&lt;=14.5"),
SUM(LOOKUP(2,1/(SRP!$B$16:$B$20&lt;=E8123)/(SRP!$C$16:$C$20&gt;=E8123),SRP!$D$16:$D$20)*(G8123/100)*(E8123/1000)),
IF(C8123="Ready to Drink",
SUM(LOOKUP(2,1/(SRP!$B$11:$B$15&lt;=E8123)/(SRP!$C$11:$C$15&gt;=E8123),SRP!$D$11:$D$15)*(G8123/100)*(E8123/1000)),
0)))))),2)</f>
        <v>3.51</v>
      </c>
      <c r="L8123" s="173" t="str">
        <f t="shared" si="126"/>
        <v>Ready to Drink750</v>
      </c>
      <c r="M8123" s="154">
        <f>VLOOKUP(L8123,'Slope %'!C:D,2,0)</f>
        <v>0.12</v>
      </c>
    </row>
    <row r="8124" spans="1:13" x14ac:dyDescent="0.25">
      <c r="A8124" s="169">
        <v>73727</v>
      </c>
      <c r="B8124" s="170" t="s">
        <v>5863</v>
      </c>
      <c r="C8124" s="170" t="s">
        <v>263</v>
      </c>
      <c r="D8124" s="170" t="s">
        <v>909</v>
      </c>
      <c r="E8124" s="170">
        <v>750</v>
      </c>
      <c r="F8124" s="170">
        <v>12</v>
      </c>
      <c r="G8124" s="171">
        <v>6</v>
      </c>
      <c r="H8124" s="170" t="s">
        <v>2607</v>
      </c>
      <c r="I8124" s="171">
        <v>19.989999999999998</v>
      </c>
      <c r="J8124" s="169">
        <v>1</v>
      </c>
      <c r="K8124" s="154" cm="1">
        <f t="array" ref="K8124">ROUND(
IF(C8124="Beer",
SUM(LOOKUP(2,1/(SRP!$B$8:$B$10&lt;=E8124)/(SRP!$C$8:$C$10&gt;=E8124),SRP!$D$8:$D$10)*(G8124/100)*(E8124/1000)),
IF(C8124="Spirits",
SUM(LOOKUP(2,1/(SRP!$B$2:$B$7&lt;=E8124)/(SRP!$C$2:$C$7&gt;=E8124),SRP!$D$2:$D$7)*(G8124/100)*(E8124/1000)),
IF(AND(C8124="Wine",D8124="Fortified Wines"),
SUM(LOOKUP(2,1/(SRP!$B$26:$B$29&lt;=E8124)/(SRP!$C$26:$C$29&gt;=E8124),SRP!$D$26:$D$29)*(G8124/100)*(E8124/1000)),
IF(C8124="Wine",
SUM(LOOKUP(2,1/(SRP!$B$21:$B$25&lt;=E8124)/(SRP!$C$21:$C$25&gt;=E8124),SRP!$D$21:$D$25)*(G8124/100)*(E8124/1000)),
IF(AND(C8124="Ready to Drink",D8124="RTD-One Pour Cocktail&gt;7%&lt;=14.5"),
SUM(LOOKUP(2,1/(SRP!$B$16:$B$20&lt;=E8124)/(SRP!$C$16:$C$20&gt;=E8124),SRP!$D$16:$D$20)*(G8124/100)*(E8124/1000)),
IF(C8124="Ready to Drink",
SUM(LOOKUP(2,1/(SRP!$B$11:$B$15&lt;=E8124)/(SRP!$C$11:$C$15&gt;=E8124),SRP!$D$11:$D$15)*(G8124/100)*(E8124/1000)),
0)))))),2)</f>
        <v>3.51</v>
      </c>
      <c r="L8124" s="173" t="str">
        <f t="shared" si="126"/>
        <v>Ready to Drink750</v>
      </c>
      <c r="M8124" s="154">
        <f>VLOOKUP(L8124,'Slope %'!C:D,2,0)</f>
        <v>0.12</v>
      </c>
    </row>
    <row r="8125" spans="1:13" x14ac:dyDescent="0.25">
      <c r="A8125" s="169">
        <v>73730</v>
      </c>
      <c r="B8125" s="170" t="s">
        <v>1047</v>
      </c>
      <c r="C8125" s="170" t="s">
        <v>24</v>
      </c>
      <c r="D8125" s="170" t="s">
        <v>34</v>
      </c>
      <c r="E8125" s="170">
        <v>375</v>
      </c>
      <c r="F8125" s="170">
        <v>24</v>
      </c>
      <c r="G8125" s="171">
        <v>13</v>
      </c>
      <c r="H8125" s="170" t="s">
        <v>200</v>
      </c>
      <c r="I8125" s="171">
        <v>7.99</v>
      </c>
      <c r="J8125" s="169">
        <v>1</v>
      </c>
      <c r="K8125" s="154" cm="1">
        <f t="array" ref="K8125">ROUND(
IF(C8125="Beer",
SUM(LOOKUP(2,1/(SRP!$B$8:$B$10&lt;=E8125)/(SRP!$C$8:$C$10&gt;=E8125),SRP!$D$8:$D$10)*(G8125/100)*(E8125/1000)),
IF(C8125="Spirits",
SUM(LOOKUP(2,1/(SRP!$B$2:$B$7&lt;=E8125)/(SRP!$C$2:$C$7&gt;=E8125),SRP!$D$2:$D$7)*(G8125/100)*(E8125/1000)),
IF(AND(C8125="Wine",D8125="Fortified Wines"),
SUM(LOOKUP(2,1/(SRP!$B$26:$B$29&lt;=E8125)/(SRP!$C$26:$C$29&gt;=E8125),SRP!$D$26:$D$29)*(G8125/100)*(E8125/1000)),
IF(C8125="Wine",
SUM(LOOKUP(2,1/(SRP!$B$21:$B$25&lt;=E8125)/(SRP!$C$21:$C$25&gt;=E8125),SRP!$D$21:$D$25)*(G8125/100)*(E8125/1000)),
IF(AND(C8125="Ready to Drink",D8125="RTD-One Pour Cocktail&gt;7%&lt;=14.5"),
SUM(LOOKUP(2,1/(SRP!$B$16:$B$20&lt;=E8125)/(SRP!$C$16:$C$20&gt;=E8125),SRP!$D$16:$D$20)*(G8125/100)*(E8125/1000)),
IF(C8125="Ready to Drink",
SUM(LOOKUP(2,1/(SRP!$B$11:$B$15&lt;=E8125)/(SRP!$C$11:$C$15&gt;=E8125),SRP!$D$11:$D$15)*(G8125/100)*(E8125/1000)),
0)))))),2)</f>
        <v>4.03</v>
      </c>
      <c r="L8125" s="173" t="str">
        <f t="shared" si="126"/>
        <v>Wine375</v>
      </c>
      <c r="M8125" s="154">
        <f>VLOOKUP(L8125,'Slope %'!C:D,2,0)</f>
        <v>0.12</v>
      </c>
    </row>
    <row r="8126" spans="1:13" x14ac:dyDescent="0.25">
      <c r="A8126" s="169">
        <v>73731</v>
      </c>
      <c r="B8126" s="170" t="s">
        <v>5864</v>
      </c>
      <c r="C8126" s="170" t="s">
        <v>263</v>
      </c>
      <c r="D8126" s="170" t="s">
        <v>909</v>
      </c>
      <c r="E8126" s="170">
        <v>750</v>
      </c>
      <c r="F8126" s="170">
        <v>12</v>
      </c>
      <c r="G8126" s="171">
        <v>5.7</v>
      </c>
      <c r="H8126" s="170" t="s">
        <v>2607</v>
      </c>
      <c r="I8126" s="171">
        <v>18.989999999999998</v>
      </c>
      <c r="J8126" s="169">
        <v>1</v>
      </c>
      <c r="K8126" s="154" cm="1">
        <f t="array" ref="K8126">ROUND(
IF(C8126="Beer",
SUM(LOOKUP(2,1/(SRP!$B$8:$B$10&lt;=E8126)/(SRP!$C$8:$C$10&gt;=E8126),SRP!$D$8:$D$10)*(G8126/100)*(E8126/1000)),
IF(C8126="Spirits",
SUM(LOOKUP(2,1/(SRP!$B$2:$B$7&lt;=E8126)/(SRP!$C$2:$C$7&gt;=E8126),SRP!$D$2:$D$7)*(G8126/100)*(E8126/1000)),
IF(AND(C8126="Wine",D8126="Fortified Wines"),
SUM(LOOKUP(2,1/(SRP!$B$26:$B$29&lt;=E8126)/(SRP!$C$26:$C$29&gt;=E8126),SRP!$D$26:$D$29)*(G8126/100)*(E8126/1000)),
IF(C8126="Wine",
SUM(LOOKUP(2,1/(SRP!$B$21:$B$25&lt;=E8126)/(SRP!$C$21:$C$25&gt;=E8126),SRP!$D$21:$D$25)*(G8126/100)*(E8126/1000)),
IF(AND(C8126="Ready to Drink",D8126="RTD-One Pour Cocktail&gt;7%&lt;=14.5"),
SUM(LOOKUP(2,1/(SRP!$B$16:$B$20&lt;=E8126)/(SRP!$C$16:$C$20&gt;=E8126),SRP!$D$16:$D$20)*(G8126/100)*(E8126/1000)),
IF(C8126="Ready to Drink",
SUM(LOOKUP(2,1/(SRP!$B$11:$B$15&lt;=E8126)/(SRP!$C$11:$C$15&gt;=E8126),SRP!$D$11:$D$15)*(G8126/100)*(E8126/1000)),
0)))))),2)</f>
        <v>3.34</v>
      </c>
      <c r="L8126" s="173" t="str">
        <f t="shared" si="126"/>
        <v>Ready to Drink750</v>
      </c>
      <c r="M8126" s="154">
        <f>VLOOKUP(L8126,'Slope %'!C:D,2,0)</f>
        <v>0.12</v>
      </c>
    </row>
    <row r="8127" spans="1:13" x14ac:dyDescent="0.25">
      <c r="A8127" s="169">
        <v>73731</v>
      </c>
      <c r="B8127" s="170" t="s">
        <v>5864</v>
      </c>
      <c r="C8127" s="170" t="s">
        <v>263</v>
      </c>
      <c r="D8127" s="170" t="s">
        <v>909</v>
      </c>
      <c r="E8127" s="170">
        <v>750</v>
      </c>
      <c r="F8127" s="170">
        <v>12</v>
      </c>
      <c r="G8127" s="171">
        <v>5.7</v>
      </c>
      <c r="H8127" s="170" t="s">
        <v>2607</v>
      </c>
      <c r="I8127" s="171">
        <v>18.989999999999998</v>
      </c>
      <c r="J8127" s="169">
        <v>1</v>
      </c>
      <c r="K8127" s="154" cm="1">
        <f t="array" ref="K8127">ROUND(
IF(C8127="Beer",
SUM(LOOKUP(2,1/(SRP!$B$8:$B$10&lt;=E8127)/(SRP!$C$8:$C$10&gt;=E8127),SRP!$D$8:$D$10)*(G8127/100)*(E8127/1000)),
IF(C8127="Spirits",
SUM(LOOKUP(2,1/(SRP!$B$2:$B$7&lt;=E8127)/(SRP!$C$2:$C$7&gt;=E8127),SRP!$D$2:$D$7)*(G8127/100)*(E8127/1000)),
IF(AND(C8127="Wine",D8127="Fortified Wines"),
SUM(LOOKUP(2,1/(SRP!$B$26:$B$29&lt;=E8127)/(SRP!$C$26:$C$29&gt;=E8127),SRP!$D$26:$D$29)*(G8127/100)*(E8127/1000)),
IF(C8127="Wine",
SUM(LOOKUP(2,1/(SRP!$B$21:$B$25&lt;=E8127)/(SRP!$C$21:$C$25&gt;=E8127),SRP!$D$21:$D$25)*(G8127/100)*(E8127/1000)),
IF(AND(C8127="Ready to Drink",D8127="RTD-One Pour Cocktail&gt;7%&lt;=14.5"),
SUM(LOOKUP(2,1/(SRP!$B$16:$B$20&lt;=E8127)/(SRP!$C$16:$C$20&gt;=E8127),SRP!$D$16:$D$20)*(G8127/100)*(E8127/1000)),
IF(C8127="Ready to Drink",
SUM(LOOKUP(2,1/(SRP!$B$11:$B$15&lt;=E8127)/(SRP!$C$11:$C$15&gt;=E8127),SRP!$D$11:$D$15)*(G8127/100)*(E8127/1000)),
0)))))),2)</f>
        <v>3.34</v>
      </c>
      <c r="L8127" s="173" t="str">
        <f t="shared" si="126"/>
        <v>Ready to Drink750</v>
      </c>
      <c r="M8127" s="154">
        <f>VLOOKUP(L8127,'Slope %'!C:D,2,0)</f>
        <v>0.12</v>
      </c>
    </row>
    <row r="8128" spans="1:13" x14ac:dyDescent="0.25">
      <c r="A8128" s="169">
        <v>73733</v>
      </c>
      <c r="B8128" s="170" t="s">
        <v>5865</v>
      </c>
      <c r="C8128" s="170" t="s">
        <v>263</v>
      </c>
      <c r="D8128" s="170" t="s">
        <v>909</v>
      </c>
      <c r="E8128" s="170">
        <v>750</v>
      </c>
      <c r="F8128" s="170">
        <v>12</v>
      </c>
      <c r="G8128" s="171">
        <v>6.5</v>
      </c>
      <c r="H8128" s="170" t="s">
        <v>2607</v>
      </c>
      <c r="I8128" s="171">
        <v>19.989999999999998</v>
      </c>
      <c r="J8128" s="169">
        <v>1</v>
      </c>
      <c r="K8128" s="154" cm="1">
        <f t="array" ref="K8128">ROUND(
IF(C8128="Beer",
SUM(LOOKUP(2,1/(SRP!$B$8:$B$10&lt;=E8128)/(SRP!$C$8:$C$10&gt;=E8128),SRP!$D$8:$D$10)*(G8128/100)*(E8128/1000)),
IF(C8128="Spirits",
SUM(LOOKUP(2,1/(SRP!$B$2:$B$7&lt;=E8128)/(SRP!$C$2:$C$7&gt;=E8128),SRP!$D$2:$D$7)*(G8128/100)*(E8128/1000)),
IF(AND(C8128="Wine",D8128="Fortified Wines"),
SUM(LOOKUP(2,1/(SRP!$B$26:$B$29&lt;=E8128)/(SRP!$C$26:$C$29&gt;=E8128),SRP!$D$26:$D$29)*(G8128/100)*(E8128/1000)),
IF(C8128="Wine",
SUM(LOOKUP(2,1/(SRP!$B$21:$B$25&lt;=E8128)/(SRP!$C$21:$C$25&gt;=E8128),SRP!$D$21:$D$25)*(G8128/100)*(E8128/1000)),
IF(AND(C8128="Ready to Drink",D8128="RTD-One Pour Cocktail&gt;7%&lt;=14.5"),
SUM(LOOKUP(2,1/(SRP!$B$16:$B$20&lt;=E8128)/(SRP!$C$16:$C$20&gt;=E8128),SRP!$D$16:$D$20)*(G8128/100)*(E8128/1000)),
IF(C8128="Ready to Drink",
SUM(LOOKUP(2,1/(SRP!$B$11:$B$15&lt;=E8128)/(SRP!$C$11:$C$15&gt;=E8128),SRP!$D$11:$D$15)*(G8128/100)*(E8128/1000)),
0)))))),2)</f>
        <v>3.81</v>
      </c>
      <c r="L8128" s="173" t="str">
        <f t="shared" si="126"/>
        <v>Ready to Drink750</v>
      </c>
      <c r="M8128" s="154">
        <f>VLOOKUP(L8128,'Slope %'!C:D,2,0)</f>
        <v>0.12</v>
      </c>
    </row>
    <row r="8129" spans="1:13" x14ac:dyDescent="0.25">
      <c r="A8129" s="169">
        <v>73733</v>
      </c>
      <c r="B8129" s="170" t="s">
        <v>5865</v>
      </c>
      <c r="C8129" s="170" t="s">
        <v>263</v>
      </c>
      <c r="D8129" s="170" t="s">
        <v>909</v>
      </c>
      <c r="E8129" s="170">
        <v>750</v>
      </c>
      <c r="F8129" s="170">
        <v>12</v>
      </c>
      <c r="G8129" s="171">
        <v>6.5</v>
      </c>
      <c r="H8129" s="170" t="s">
        <v>2607</v>
      </c>
      <c r="I8129" s="171">
        <v>19.989999999999998</v>
      </c>
      <c r="J8129" s="169">
        <v>1</v>
      </c>
      <c r="K8129" s="154" cm="1">
        <f t="array" ref="K8129">ROUND(
IF(C8129="Beer",
SUM(LOOKUP(2,1/(SRP!$B$8:$B$10&lt;=E8129)/(SRP!$C$8:$C$10&gt;=E8129),SRP!$D$8:$D$10)*(G8129/100)*(E8129/1000)),
IF(C8129="Spirits",
SUM(LOOKUP(2,1/(SRP!$B$2:$B$7&lt;=E8129)/(SRP!$C$2:$C$7&gt;=E8129),SRP!$D$2:$D$7)*(G8129/100)*(E8129/1000)),
IF(AND(C8129="Wine",D8129="Fortified Wines"),
SUM(LOOKUP(2,1/(SRP!$B$26:$B$29&lt;=E8129)/(SRP!$C$26:$C$29&gt;=E8129),SRP!$D$26:$D$29)*(G8129/100)*(E8129/1000)),
IF(C8129="Wine",
SUM(LOOKUP(2,1/(SRP!$B$21:$B$25&lt;=E8129)/(SRP!$C$21:$C$25&gt;=E8129),SRP!$D$21:$D$25)*(G8129/100)*(E8129/1000)),
IF(AND(C8129="Ready to Drink",D8129="RTD-One Pour Cocktail&gt;7%&lt;=14.5"),
SUM(LOOKUP(2,1/(SRP!$B$16:$B$20&lt;=E8129)/(SRP!$C$16:$C$20&gt;=E8129),SRP!$D$16:$D$20)*(G8129/100)*(E8129/1000)),
IF(C8129="Ready to Drink",
SUM(LOOKUP(2,1/(SRP!$B$11:$B$15&lt;=E8129)/(SRP!$C$11:$C$15&gt;=E8129),SRP!$D$11:$D$15)*(G8129/100)*(E8129/1000)),
0)))))),2)</f>
        <v>3.81</v>
      </c>
      <c r="L8129" s="173" t="str">
        <f t="shared" si="126"/>
        <v>Ready to Drink750</v>
      </c>
      <c r="M8129" s="154">
        <f>VLOOKUP(L8129,'Slope %'!C:D,2,0)</f>
        <v>0.12</v>
      </c>
    </row>
    <row r="8130" spans="1:13" x14ac:dyDescent="0.25">
      <c r="A8130" s="169">
        <v>73736</v>
      </c>
      <c r="B8130" s="170" t="s">
        <v>5866</v>
      </c>
      <c r="C8130" s="170" t="s">
        <v>24</v>
      </c>
      <c r="D8130" s="170" t="s">
        <v>422</v>
      </c>
      <c r="E8130" s="170">
        <v>750</v>
      </c>
      <c r="F8130" s="170">
        <v>12</v>
      </c>
      <c r="G8130" s="171">
        <v>13.5</v>
      </c>
      <c r="H8130" s="170" t="s">
        <v>22</v>
      </c>
      <c r="I8130" s="171">
        <v>28.99</v>
      </c>
      <c r="J8130" s="169">
        <v>1</v>
      </c>
      <c r="K8130" s="154" cm="1">
        <f t="array" ref="K8130">ROUND(
IF(C8130="Beer",
SUM(LOOKUP(2,1/(SRP!$B$8:$B$10&lt;=E8130)/(SRP!$C$8:$C$10&gt;=E8130),SRP!$D$8:$D$10)*(G8130/100)*(E8130/1000)),
IF(C8130="Spirits",
SUM(LOOKUP(2,1/(SRP!$B$2:$B$7&lt;=E8130)/(SRP!$C$2:$C$7&gt;=E8130),SRP!$D$2:$D$7)*(G8130/100)*(E8130/1000)),
IF(AND(C8130="Wine",D8130="Fortified Wines"),
SUM(LOOKUP(2,1/(SRP!$B$26:$B$29&lt;=E8130)/(SRP!$C$26:$C$29&gt;=E8130),SRP!$D$26:$D$29)*(G8130/100)*(E8130/1000)),
IF(C8130="Wine",
SUM(LOOKUP(2,1/(SRP!$B$21:$B$25&lt;=E8130)/(SRP!$C$21:$C$25&gt;=E8130),SRP!$D$21:$D$25)*(G8130/100)*(E8130/1000)),
IF(AND(C8130="Ready to Drink",D8130="RTD-One Pour Cocktail&gt;7%&lt;=14.5"),
SUM(LOOKUP(2,1/(SRP!$B$16:$B$20&lt;=E8130)/(SRP!$C$16:$C$20&gt;=E8130),SRP!$D$16:$D$20)*(G8130/100)*(E8130/1000)),
IF(C8130="Ready to Drink",
SUM(LOOKUP(2,1/(SRP!$B$11:$B$15&lt;=E8130)/(SRP!$C$11:$C$15&gt;=E8130),SRP!$D$11:$D$15)*(G8130/100)*(E8130/1000)),
0)))))),2)</f>
        <v>7.9</v>
      </c>
      <c r="L8130" s="173" t="str">
        <f t="shared" si="126"/>
        <v>Wine750</v>
      </c>
      <c r="M8130" s="154">
        <f>VLOOKUP(L8130,'Slope %'!C:D,2,0)</f>
        <v>0.1</v>
      </c>
    </row>
    <row r="8131" spans="1:13" x14ac:dyDescent="0.25">
      <c r="A8131" s="169">
        <v>73738</v>
      </c>
      <c r="B8131" s="170" t="s">
        <v>5867</v>
      </c>
      <c r="C8131" s="170" t="s">
        <v>15</v>
      </c>
      <c r="D8131" s="170" t="s">
        <v>227</v>
      </c>
      <c r="E8131" s="170">
        <v>700</v>
      </c>
      <c r="F8131" s="170">
        <v>12</v>
      </c>
      <c r="G8131" s="171">
        <v>40</v>
      </c>
      <c r="H8131" s="170" t="s">
        <v>222</v>
      </c>
      <c r="I8131" s="171">
        <v>64.989999999999995</v>
      </c>
      <c r="J8131" s="169">
        <v>1</v>
      </c>
      <c r="K8131" s="154" cm="1">
        <f t="array" ref="K8131">ROUND(
IF(C8131="Beer",
SUM(LOOKUP(2,1/(SRP!$B$8:$B$10&lt;=E8131)/(SRP!$C$8:$C$10&gt;=E8131),SRP!$D$8:$D$10)*(G8131/100)*(E8131/1000)),
IF(C8131="Spirits",
SUM(LOOKUP(2,1/(SRP!$B$2:$B$7&lt;=E8131)/(SRP!$C$2:$C$7&gt;=E8131),SRP!$D$2:$D$7)*(G8131/100)*(E8131/1000)),
IF(AND(C8131="Wine",D8131="Fortified Wines"),
SUM(LOOKUP(2,1/(SRP!$B$26:$B$29&lt;=E8131)/(SRP!$C$26:$C$29&gt;=E8131),SRP!$D$26:$D$29)*(G8131/100)*(E8131/1000)),
IF(C8131="Wine",
SUM(LOOKUP(2,1/(SRP!$B$21:$B$25&lt;=E8131)/(SRP!$C$21:$C$25&gt;=E8131),SRP!$D$21:$D$25)*(G8131/100)*(E8131/1000)),
IF(AND(C8131="Ready to Drink",D8131="RTD-One Pour Cocktail&gt;7%&lt;=14.5"),
SUM(LOOKUP(2,1/(SRP!$B$16:$B$20&lt;=E8131)/(SRP!$C$16:$C$20&gt;=E8131),SRP!$D$16:$D$20)*(G8131/100)*(E8131/1000)),
IF(C8131="Ready to Drink",
SUM(LOOKUP(2,1/(SRP!$B$11:$B$15&lt;=E8131)/(SRP!$C$11:$C$15&gt;=E8131),SRP!$D$11:$D$15)*(G8131/100)*(E8131/1000)),
0)))))),2)</f>
        <v>21.86</v>
      </c>
      <c r="L8131" s="173" t="str">
        <f t="shared" ref="L8131:L8194" si="127">(_xlfn.CONCAT(C8131,E8131))</f>
        <v>Spirits700</v>
      </c>
      <c r="M8131" s="154">
        <f>VLOOKUP(L8131,'Slope %'!C:D,2,0)</f>
        <v>7.0000000000000007E-2</v>
      </c>
    </row>
    <row r="8132" spans="1:13" x14ac:dyDescent="0.25">
      <c r="A8132" s="169">
        <v>73742</v>
      </c>
      <c r="B8132" s="170" t="s">
        <v>5868</v>
      </c>
      <c r="C8132" s="170" t="s">
        <v>15</v>
      </c>
      <c r="D8132" s="170" t="s">
        <v>56</v>
      </c>
      <c r="E8132" s="170">
        <v>750</v>
      </c>
      <c r="F8132" s="170">
        <v>6</v>
      </c>
      <c r="G8132" s="171">
        <v>46</v>
      </c>
      <c r="H8132" s="170" t="s">
        <v>35</v>
      </c>
      <c r="I8132" s="171">
        <v>129.99</v>
      </c>
      <c r="J8132" s="169">
        <v>1</v>
      </c>
      <c r="K8132" s="154" cm="1">
        <f t="array" ref="K8132">ROUND(
IF(C8132="Beer",
SUM(LOOKUP(2,1/(SRP!$B$8:$B$10&lt;=E8132)/(SRP!$C$8:$C$10&gt;=E8132),SRP!$D$8:$D$10)*(G8132/100)*(E8132/1000)),
IF(C8132="Spirits",
SUM(LOOKUP(2,1/(SRP!$B$2:$B$7&lt;=E8132)/(SRP!$C$2:$C$7&gt;=E8132),SRP!$D$2:$D$7)*(G8132/100)*(E8132/1000)),
IF(AND(C8132="Wine",D8132="Fortified Wines"),
SUM(LOOKUP(2,1/(SRP!$B$26:$B$29&lt;=E8132)/(SRP!$C$26:$C$29&gt;=E8132),SRP!$D$26:$D$29)*(G8132/100)*(E8132/1000)),
IF(C8132="Wine",
SUM(LOOKUP(2,1/(SRP!$B$21:$B$25&lt;=E8132)/(SRP!$C$21:$C$25&gt;=E8132),SRP!$D$21:$D$25)*(G8132/100)*(E8132/1000)),
IF(AND(C8132="Ready to Drink",D8132="RTD-One Pour Cocktail&gt;7%&lt;=14.5"),
SUM(LOOKUP(2,1/(SRP!$B$16:$B$20&lt;=E8132)/(SRP!$C$16:$C$20&gt;=E8132),SRP!$D$16:$D$20)*(G8132/100)*(E8132/1000)),
IF(C8132="Ready to Drink",
SUM(LOOKUP(2,1/(SRP!$B$11:$B$15&lt;=E8132)/(SRP!$C$11:$C$15&gt;=E8132),SRP!$D$11:$D$15)*(G8132/100)*(E8132/1000)),
0)))))),2)</f>
        <v>26.93</v>
      </c>
      <c r="L8132" s="173" t="str">
        <f t="shared" si="127"/>
        <v>Spirits750</v>
      </c>
      <c r="M8132" s="154">
        <f>VLOOKUP(L8132,'Slope %'!C:D,2,0)</f>
        <v>7.0000000000000007E-2</v>
      </c>
    </row>
    <row r="8133" spans="1:13" x14ac:dyDescent="0.25">
      <c r="A8133" s="169">
        <v>73749</v>
      </c>
      <c r="B8133" s="170" t="s">
        <v>5869</v>
      </c>
      <c r="C8133" s="170" t="s">
        <v>24</v>
      </c>
      <c r="D8133" s="170" t="s">
        <v>38</v>
      </c>
      <c r="E8133" s="170">
        <v>750</v>
      </c>
      <c r="F8133" s="170">
        <v>6</v>
      </c>
      <c r="G8133" s="171">
        <v>13</v>
      </c>
      <c r="H8133" s="170" t="s">
        <v>200</v>
      </c>
      <c r="I8133" s="171">
        <v>21.99</v>
      </c>
      <c r="J8133" s="169">
        <v>1</v>
      </c>
      <c r="K8133" s="154" cm="1">
        <f t="array" ref="K8133">ROUND(
IF(C8133="Beer",
SUM(LOOKUP(2,1/(SRP!$B$8:$B$10&lt;=E8133)/(SRP!$C$8:$C$10&gt;=E8133),SRP!$D$8:$D$10)*(G8133/100)*(E8133/1000)),
IF(C8133="Spirits",
SUM(LOOKUP(2,1/(SRP!$B$2:$B$7&lt;=E8133)/(SRP!$C$2:$C$7&gt;=E8133),SRP!$D$2:$D$7)*(G8133/100)*(E8133/1000)),
IF(AND(C8133="Wine",D8133="Fortified Wines"),
SUM(LOOKUP(2,1/(SRP!$B$26:$B$29&lt;=E8133)/(SRP!$C$26:$C$29&gt;=E8133),SRP!$D$26:$D$29)*(G8133/100)*(E8133/1000)),
IF(C8133="Wine",
SUM(LOOKUP(2,1/(SRP!$B$21:$B$25&lt;=E8133)/(SRP!$C$21:$C$25&gt;=E8133),SRP!$D$21:$D$25)*(G8133/100)*(E8133/1000)),
IF(AND(C8133="Ready to Drink",D8133="RTD-One Pour Cocktail&gt;7%&lt;=14.5"),
SUM(LOOKUP(2,1/(SRP!$B$16:$B$20&lt;=E8133)/(SRP!$C$16:$C$20&gt;=E8133),SRP!$D$16:$D$20)*(G8133/100)*(E8133/1000)),
IF(C8133="Ready to Drink",
SUM(LOOKUP(2,1/(SRP!$B$11:$B$15&lt;=E8133)/(SRP!$C$11:$C$15&gt;=E8133),SRP!$D$11:$D$15)*(G8133/100)*(E8133/1000)),
0)))))),2)</f>
        <v>7.61</v>
      </c>
      <c r="L8133" s="173" t="str">
        <f t="shared" si="127"/>
        <v>Wine750</v>
      </c>
      <c r="M8133" s="154">
        <f>VLOOKUP(L8133,'Slope %'!C:D,2,0)</f>
        <v>0.1</v>
      </c>
    </row>
    <row r="8134" spans="1:13" x14ac:dyDescent="0.25">
      <c r="A8134" s="169">
        <v>73750</v>
      </c>
      <c r="B8134" s="170" t="s">
        <v>5870</v>
      </c>
      <c r="C8134" s="170" t="s">
        <v>24</v>
      </c>
      <c r="D8134" s="170" t="s">
        <v>34</v>
      </c>
      <c r="E8134" s="170">
        <v>750</v>
      </c>
      <c r="F8134" s="170">
        <v>6</v>
      </c>
      <c r="G8134" s="171">
        <v>15</v>
      </c>
      <c r="H8134" s="170" t="s">
        <v>5871</v>
      </c>
      <c r="I8134" s="171">
        <v>44.99</v>
      </c>
      <c r="J8134" s="169">
        <v>1</v>
      </c>
      <c r="K8134" s="154" cm="1">
        <f t="array" ref="K8134">ROUND(
IF(C8134="Beer",
SUM(LOOKUP(2,1/(SRP!$B$8:$B$10&lt;=E8134)/(SRP!$C$8:$C$10&gt;=E8134),SRP!$D$8:$D$10)*(G8134/100)*(E8134/1000)),
IF(C8134="Spirits",
SUM(LOOKUP(2,1/(SRP!$B$2:$B$7&lt;=E8134)/(SRP!$C$2:$C$7&gt;=E8134),SRP!$D$2:$D$7)*(G8134/100)*(E8134/1000)),
IF(AND(C8134="Wine",D8134="Fortified Wines"),
SUM(LOOKUP(2,1/(SRP!$B$26:$B$29&lt;=E8134)/(SRP!$C$26:$C$29&gt;=E8134),SRP!$D$26:$D$29)*(G8134/100)*(E8134/1000)),
IF(C8134="Wine",
SUM(LOOKUP(2,1/(SRP!$B$21:$B$25&lt;=E8134)/(SRP!$C$21:$C$25&gt;=E8134),SRP!$D$21:$D$25)*(G8134/100)*(E8134/1000)),
IF(AND(C8134="Ready to Drink",D8134="RTD-One Pour Cocktail&gt;7%&lt;=14.5"),
SUM(LOOKUP(2,1/(SRP!$B$16:$B$20&lt;=E8134)/(SRP!$C$16:$C$20&gt;=E8134),SRP!$D$16:$D$20)*(G8134/100)*(E8134/1000)),
IF(C8134="Ready to Drink",
SUM(LOOKUP(2,1/(SRP!$B$11:$B$15&lt;=E8134)/(SRP!$C$11:$C$15&gt;=E8134),SRP!$D$11:$D$15)*(G8134/100)*(E8134/1000)),
0)))))),2)</f>
        <v>8.7799999999999994</v>
      </c>
      <c r="L8134" s="173" t="str">
        <f t="shared" si="127"/>
        <v>Wine750</v>
      </c>
      <c r="M8134" s="154">
        <f>VLOOKUP(L8134,'Slope %'!C:D,2,0)</f>
        <v>0.1</v>
      </c>
    </row>
    <row r="8135" spans="1:13" x14ac:dyDescent="0.25">
      <c r="A8135" s="169">
        <v>73769</v>
      </c>
      <c r="B8135" s="170" t="s">
        <v>5872</v>
      </c>
      <c r="C8135" s="170" t="s">
        <v>11</v>
      </c>
      <c r="D8135" s="170" t="s">
        <v>211</v>
      </c>
      <c r="E8135" s="170">
        <v>473</v>
      </c>
      <c r="F8135" s="170">
        <v>24</v>
      </c>
      <c r="G8135" s="171">
        <v>3.3</v>
      </c>
      <c r="H8135" s="170" t="s">
        <v>1556</v>
      </c>
      <c r="I8135" s="171">
        <v>4.29</v>
      </c>
      <c r="J8135" s="169">
        <v>1</v>
      </c>
      <c r="K8135" s="154" cm="1">
        <f t="array" ref="K8135">ROUND(
IF(C8135="Beer",
SUM(LOOKUP(2,1/(SRP!$B$8:$B$10&lt;=E8135)/(SRP!$C$8:$C$10&gt;=E8135),SRP!$D$8:$D$10)*(G8135/100)*(E8135/1000)),
IF(C8135="Spirits",
SUM(LOOKUP(2,1/(SRP!$B$2:$B$7&lt;=E8135)/(SRP!$C$2:$C$7&gt;=E8135),SRP!$D$2:$D$7)*(G8135/100)*(E8135/1000)),
IF(AND(C8135="Wine",D8135="Fortified Wines"),
SUM(LOOKUP(2,1/(SRP!$B$26:$B$29&lt;=E8135)/(SRP!$C$26:$C$29&gt;=E8135),SRP!$D$26:$D$29)*(G8135/100)*(E8135/1000)),
IF(C8135="Wine",
SUM(LOOKUP(2,1/(SRP!$B$21:$B$25&lt;=E8135)/(SRP!$C$21:$C$25&gt;=E8135),SRP!$D$21:$D$25)*(G8135/100)*(E8135/1000)),
IF(AND(C8135="Ready to Drink",D8135="RTD-One Pour Cocktail&gt;7%&lt;=14.5"),
SUM(LOOKUP(2,1/(SRP!$B$16:$B$20&lt;=E8135)/(SRP!$C$16:$C$20&gt;=E8135),SRP!$D$16:$D$20)*(G8135/100)*(E8135/1000)),
IF(C8135="Ready to Drink",
SUM(LOOKUP(2,1/(SRP!$B$11:$B$15&lt;=E8135)/(SRP!$C$11:$C$15&gt;=E8135),SRP!$D$11:$D$15)*(G8135/100)*(E8135/1000)),
0)))))),2)</f>
        <v>1.22</v>
      </c>
      <c r="L8135" s="173" t="str">
        <f t="shared" si="127"/>
        <v>Beer473</v>
      </c>
      <c r="M8135" s="154">
        <f>VLOOKUP(L8135,'Slope %'!C:D,2,0)</f>
        <v>0.12</v>
      </c>
    </row>
    <row r="8136" spans="1:13" x14ac:dyDescent="0.25">
      <c r="A8136" s="169">
        <v>73769</v>
      </c>
      <c r="B8136" s="170" t="s">
        <v>5872</v>
      </c>
      <c r="C8136" s="170" t="s">
        <v>11</v>
      </c>
      <c r="D8136" s="170" t="s">
        <v>211</v>
      </c>
      <c r="E8136" s="170">
        <v>473</v>
      </c>
      <c r="F8136" s="170">
        <v>24</v>
      </c>
      <c r="G8136" s="171">
        <v>3.3</v>
      </c>
      <c r="H8136" s="170" t="s">
        <v>1556</v>
      </c>
      <c r="I8136" s="171">
        <v>4.29</v>
      </c>
      <c r="J8136" s="169">
        <v>1</v>
      </c>
      <c r="K8136" s="154" cm="1">
        <f t="array" ref="K8136">ROUND(
IF(C8136="Beer",
SUM(LOOKUP(2,1/(SRP!$B$8:$B$10&lt;=E8136)/(SRP!$C$8:$C$10&gt;=E8136),SRP!$D$8:$D$10)*(G8136/100)*(E8136/1000)),
IF(C8136="Spirits",
SUM(LOOKUP(2,1/(SRP!$B$2:$B$7&lt;=E8136)/(SRP!$C$2:$C$7&gt;=E8136),SRP!$D$2:$D$7)*(G8136/100)*(E8136/1000)),
IF(AND(C8136="Wine",D8136="Fortified Wines"),
SUM(LOOKUP(2,1/(SRP!$B$26:$B$29&lt;=E8136)/(SRP!$C$26:$C$29&gt;=E8136),SRP!$D$26:$D$29)*(G8136/100)*(E8136/1000)),
IF(C8136="Wine",
SUM(LOOKUP(2,1/(SRP!$B$21:$B$25&lt;=E8136)/(SRP!$C$21:$C$25&gt;=E8136),SRP!$D$21:$D$25)*(G8136/100)*(E8136/1000)),
IF(AND(C8136="Ready to Drink",D8136="RTD-One Pour Cocktail&gt;7%&lt;=14.5"),
SUM(LOOKUP(2,1/(SRP!$B$16:$B$20&lt;=E8136)/(SRP!$C$16:$C$20&gt;=E8136),SRP!$D$16:$D$20)*(G8136/100)*(E8136/1000)),
IF(C8136="Ready to Drink",
SUM(LOOKUP(2,1/(SRP!$B$11:$B$15&lt;=E8136)/(SRP!$C$11:$C$15&gt;=E8136),SRP!$D$11:$D$15)*(G8136/100)*(E8136/1000)),
0)))))),2)</f>
        <v>1.22</v>
      </c>
      <c r="L8136" s="173" t="str">
        <f t="shared" si="127"/>
        <v>Beer473</v>
      </c>
      <c r="M8136" s="154">
        <f>VLOOKUP(L8136,'Slope %'!C:D,2,0)</f>
        <v>0.12</v>
      </c>
    </row>
    <row r="8137" spans="1:13" x14ac:dyDescent="0.25">
      <c r="A8137" s="169">
        <v>73778</v>
      </c>
      <c r="B8137" s="170" t="s">
        <v>5873</v>
      </c>
      <c r="C8137" s="170" t="s">
        <v>24</v>
      </c>
      <c r="D8137" s="170" t="s">
        <v>191</v>
      </c>
      <c r="E8137" s="170">
        <v>750</v>
      </c>
      <c r="F8137" s="170">
        <v>6</v>
      </c>
      <c r="G8137" s="171">
        <v>14.5</v>
      </c>
      <c r="H8137" s="170" t="s">
        <v>22</v>
      </c>
      <c r="I8137" s="171">
        <v>74.989999999999995</v>
      </c>
      <c r="J8137" s="169">
        <v>1</v>
      </c>
      <c r="K8137" s="154" cm="1">
        <f t="array" ref="K8137">ROUND(
IF(C8137="Beer",
SUM(LOOKUP(2,1/(SRP!$B$8:$B$10&lt;=E8137)/(SRP!$C$8:$C$10&gt;=E8137),SRP!$D$8:$D$10)*(G8137/100)*(E8137/1000)),
IF(C8137="Spirits",
SUM(LOOKUP(2,1/(SRP!$B$2:$B$7&lt;=E8137)/(SRP!$C$2:$C$7&gt;=E8137),SRP!$D$2:$D$7)*(G8137/100)*(E8137/1000)),
IF(AND(C8137="Wine",D8137="Fortified Wines"),
SUM(LOOKUP(2,1/(SRP!$B$26:$B$29&lt;=E8137)/(SRP!$C$26:$C$29&gt;=E8137),SRP!$D$26:$D$29)*(G8137/100)*(E8137/1000)),
IF(C8137="Wine",
SUM(LOOKUP(2,1/(SRP!$B$21:$B$25&lt;=E8137)/(SRP!$C$21:$C$25&gt;=E8137),SRP!$D$21:$D$25)*(G8137/100)*(E8137/1000)),
IF(AND(C8137="Ready to Drink",D8137="RTD-One Pour Cocktail&gt;7%&lt;=14.5"),
SUM(LOOKUP(2,1/(SRP!$B$16:$B$20&lt;=E8137)/(SRP!$C$16:$C$20&gt;=E8137),SRP!$D$16:$D$20)*(G8137/100)*(E8137/1000)),
IF(C8137="Ready to Drink",
SUM(LOOKUP(2,1/(SRP!$B$11:$B$15&lt;=E8137)/(SRP!$C$11:$C$15&gt;=E8137),SRP!$D$11:$D$15)*(G8137/100)*(E8137/1000)),
0)))))),2)</f>
        <v>8.49</v>
      </c>
      <c r="L8137" s="173" t="str">
        <f t="shared" si="127"/>
        <v>Wine750</v>
      </c>
      <c r="M8137" s="154">
        <f>VLOOKUP(L8137,'Slope %'!C:D,2,0)</f>
        <v>0.1</v>
      </c>
    </row>
    <row r="8138" spans="1:13" x14ac:dyDescent="0.25">
      <c r="A8138" s="169">
        <v>73789</v>
      </c>
      <c r="B8138" s="170" t="s">
        <v>5874</v>
      </c>
      <c r="C8138" s="170" t="s">
        <v>24</v>
      </c>
      <c r="D8138" s="170" t="s">
        <v>68</v>
      </c>
      <c r="E8138" s="170">
        <v>750</v>
      </c>
      <c r="F8138" s="170">
        <v>6</v>
      </c>
      <c r="G8138" s="171">
        <v>14</v>
      </c>
      <c r="H8138" s="170" t="s">
        <v>22</v>
      </c>
      <c r="I8138" s="171">
        <v>36.99</v>
      </c>
      <c r="J8138" s="169">
        <v>1</v>
      </c>
      <c r="K8138" s="154" cm="1">
        <f t="array" ref="K8138">ROUND(
IF(C8138="Beer",
SUM(LOOKUP(2,1/(SRP!$B$8:$B$10&lt;=E8138)/(SRP!$C$8:$C$10&gt;=E8138),SRP!$D$8:$D$10)*(G8138/100)*(E8138/1000)),
IF(C8138="Spirits",
SUM(LOOKUP(2,1/(SRP!$B$2:$B$7&lt;=E8138)/(SRP!$C$2:$C$7&gt;=E8138),SRP!$D$2:$D$7)*(G8138/100)*(E8138/1000)),
IF(AND(C8138="Wine",D8138="Fortified Wines"),
SUM(LOOKUP(2,1/(SRP!$B$26:$B$29&lt;=E8138)/(SRP!$C$26:$C$29&gt;=E8138),SRP!$D$26:$D$29)*(G8138/100)*(E8138/1000)),
IF(C8138="Wine",
SUM(LOOKUP(2,1/(SRP!$B$21:$B$25&lt;=E8138)/(SRP!$C$21:$C$25&gt;=E8138),SRP!$D$21:$D$25)*(G8138/100)*(E8138/1000)),
IF(AND(C8138="Ready to Drink",D8138="RTD-One Pour Cocktail&gt;7%&lt;=14.5"),
SUM(LOOKUP(2,1/(SRP!$B$16:$B$20&lt;=E8138)/(SRP!$C$16:$C$20&gt;=E8138),SRP!$D$16:$D$20)*(G8138/100)*(E8138/1000)),
IF(C8138="Ready to Drink",
SUM(LOOKUP(2,1/(SRP!$B$11:$B$15&lt;=E8138)/(SRP!$C$11:$C$15&gt;=E8138),SRP!$D$11:$D$15)*(G8138/100)*(E8138/1000)),
0)))))),2)</f>
        <v>8.1999999999999993</v>
      </c>
      <c r="L8138" s="173" t="str">
        <f t="shared" si="127"/>
        <v>Wine750</v>
      </c>
      <c r="M8138" s="154">
        <f>VLOOKUP(L8138,'Slope %'!C:D,2,0)</f>
        <v>0.1</v>
      </c>
    </row>
    <row r="8139" spans="1:13" x14ac:dyDescent="0.25">
      <c r="A8139" s="169">
        <v>73853</v>
      </c>
      <c r="B8139" s="170" t="s">
        <v>5875</v>
      </c>
      <c r="C8139" s="170" t="s">
        <v>263</v>
      </c>
      <c r="D8139" s="170" t="s">
        <v>909</v>
      </c>
      <c r="E8139" s="170">
        <v>30000</v>
      </c>
      <c r="F8139" s="170">
        <v>1</v>
      </c>
      <c r="G8139" s="171">
        <v>5</v>
      </c>
      <c r="H8139" s="170" t="s">
        <v>5722</v>
      </c>
      <c r="I8139" s="171">
        <v>217.07</v>
      </c>
      <c r="J8139" s="169">
        <v>1</v>
      </c>
      <c r="K8139" s="154" cm="1">
        <f t="array" ref="K8139">ROUND(
IF(C8139="Beer",
SUM(LOOKUP(2,1/(SRP!$B$8:$B$10&lt;=E8139)/(SRP!$C$8:$C$10&gt;=E8139),SRP!$D$8:$D$10)*(G8139/100)*(E8139/1000)),
IF(C8139="Spirits",
SUM(LOOKUP(2,1/(SRP!$B$2:$B$7&lt;=E8139)/(SRP!$C$2:$C$7&gt;=E8139),SRP!$D$2:$D$7)*(G8139/100)*(E8139/1000)),
IF(AND(C8139="Wine",D8139="Fortified Wines"),
SUM(LOOKUP(2,1/(SRP!$B$26:$B$29&lt;=E8139)/(SRP!$C$26:$C$29&gt;=E8139),SRP!$D$26:$D$29)*(G8139/100)*(E8139/1000)),
IF(C8139="Wine",
SUM(LOOKUP(2,1/(SRP!$B$21:$B$25&lt;=E8139)/(SRP!$C$21:$C$25&gt;=E8139),SRP!$D$21:$D$25)*(G8139/100)*(E8139/1000)),
IF(AND(C8139="Ready to Drink",D8139="RTD-One Pour Cocktail&gt;7%&lt;=14.5"),
SUM(LOOKUP(2,1/(SRP!$B$16:$B$20&lt;=E8139)/(SRP!$C$16:$C$20&gt;=E8139),SRP!$D$16:$D$20)*(G8139/100)*(E8139/1000)),
IF(C8139="Ready to Drink",
SUM(LOOKUP(2,1/(SRP!$B$11:$B$15&lt;=E8139)/(SRP!$C$11:$C$15&gt;=E8139),SRP!$D$11:$D$15)*(G8139/100)*(E8139/1000)),
0)))))),2)</f>
        <v>117.11</v>
      </c>
      <c r="L8139" s="173" t="str">
        <f t="shared" si="127"/>
        <v>Ready to Drink30000</v>
      </c>
      <c r="M8139" s="154" t="e">
        <f>VLOOKUP(L8139,'Slope %'!C:D,2,0)</f>
        <v>#N/A</v>
      </c>
    </row>
    <row r="8140" spans="1:13" x14ac:dyDescent="0.25">
      <c r="A8140" s="169">
        <v>73853</v>
      </c>
      <c r="B8140" s="170" t="s">
        <v>5875</v>
      </c>
      <c r="C8140" s="170" t="s">
        <v>263</v>
      </c>
      <c r="D8140" s="170" t="s">
        <v>909</v>
      </c>
      <c r="E8140" s="170">
        <v>30000</v>
      </c>
      <c r="F8140" s="170">
        <v>1</v>
      </c>
      <c r="G8140" s="171">
        <v>5</v>
      </c>
      <c r="H8140" s="170" t="s">
        <v>5722</v>
      </c>
      <c r="I8140" s="171">
        <v>217.07</v>
      </c>
      <c r="J8140" s="169">
        <v>1</v>
      </c>
      <c r="K8140" s="154" cm="1">
        <f t="array" ref="K8140">ROUND(
IF(C8140="Beer",
SUM(LOOKUP(2,1/(SRP!$B$8:$B$10&lt;=E8140)/(SRP!$C$8:$C$10&gt;=E8140),SRP!$D$8:$D$10)*(G8140/100)*(E8140/1000)),
IF(C8140="Spirits",
SUM(LOOKUP(2,1/(SRP!$B$2:$B$7&lt;=E8140)/(SRP!$C$2:$C$7&gt;=E8140),SRP!$D$2:$D$7)*(G8140/100)*(E8140/1000)),
IF(AND(C8140="Wine",D8140="Fortified Wines"),
SUM(LOOKUP(2,1/(SRP!$B$26:$B$29&lt;=E8140)/(SRP!$C$26:$C$29&gt;=E8140),SRP!$D$26:$D$29)*(G8140/100)*(E8140/1000)),
IF(C8140="Wine",
SUM(LOOKUP(2,1/(SRP!$B$21:$B$25&lt;=E8140)/(SRP!$C$21:$C$25&gt;=E8140),SRP!$D$21:$D$25)*(G8140/100)*(E8140/1000)),
IF(AND(C8140="Ready to Drink",D8140="RTD-One Pour Cocktail&gt;7%&lt;=14.5"),
SUM(LOOKUP(2,1/(SRP!$B$16:$B$20&lt;=E8140)/(SRP!$C$16:$C$20&gt;=E8140),SRP!$D$16:$D$20)*(G8140/100)*(E8140/1000)),
IF(C8140="Ready to Drink",
SUM(LOOKUP(2,1/(SRP!$B$11:$B$15&lt;=E8140)/(SRP!$C$11:$C$15&gt;=E8140),SRP!$D$11:$D$15)*(G8140/100)*(E8140/1000)),
0)))))),2)</f>
        <v>117.11</v>
      </c>
      <c r="L8140" s="173" t="str">
        <f t="shared" si="127"/>
        <v>Ready to Drink30000</v>
      </c>
      <c r="M8140" s="154" t="e">
        <f>VLOOKUP(L8140,'Slope %'!C:D,2,0)</f>
        <v>#N/A</v>
      </c>
    </row>
    <row r="8141" spans="1:13" x14ac:dyDescent="0.25">
      <c r="A8141" s="169">
        <v>73856</v>
      </c>
      <c r="B8141" s="170" t="s">
        <v>5876</v>
      </c>
      <c r="C8141" s="170" t="s">
        <v>263</v>
      </c>
      <c r="D8141" s="170" t="s">
        <v>909</v>
      </c>
      <c r="E8141" s="170">
        <v>30000</v>
      </c>
      <c r="F8141" s="170">
        <v>1</v>
      </c>
      <c r="G8141" s="171">
        <v>5</v>
      </c>
      <c r="H8141" s="170" t="s">
        <v>5722</v>
      </c>
      <c r="I8141" s="171">
        <v>217.07</v>
      </c>
      <c r="J8141" s="169">
        <v>1</v>
      </c>
      <c r="K8141" s="154" cm="1">
        <f t="array" ref="K8141">ROUND(
IF(C8141="Beer",
SUM(LOOKUP(2,1/(SRP!$B$8:$B$10&lt;=E8141)/(SRP!$C$8:$C$10&gt;=E8141),SRP!$D$8:$D$10)*(G8141/100)*(E8141/1000)),
IF(C8141="Spirits",
SUM(LOOKUP(2,1/(SRP!$B$2:$B$7&lt;=E8141)/(SRP!$C$2:$C$7&gt;=E8141),SRP!$D$2:$D$7)*(G8141/100)*(E8141/1000)),
IF(AND(C8141="Wine",D8141="Fortified Wines"),
SUM(LOOKUP(2,1/(SRP!$B$26:$B$29&lt;=E8141)/(SRP!$C$26:$C$29&gt;=E8141),SRP!$D$26:$D$29)*(G8141/100)*(E8141/1000)),
IF(C8141="Wine",
SUM(LOOKUP(2,1/(SRP!$B$21:$B$25&lt;=E8141)/(SRP!$C$21:$C$25&gt;=E8141),SRP!$D$21:$D$25)*(G8141/100)*(E8141/1000)),
IF(AND(C8141="Ready to Drink",D8141="RTD-One Pour Cocktail&gt;7%&lt;=14.5"),
SUM(LOOKUP(2,1/(SRP!$B$16:$B$20&lt;=E8141)/(SRP!$C$16:$C$20&gt;=E8141),SRP!$D$16:$D$20)*(G8141/100)*(E8141/1000)),
IF(C8141="Ready to Drink",
SUM(LOOKUP(2,1/(SRP!$B$11:$B$15&lt;=E8141)/(SRP!$C$11:$C$15&gt;=E8141),SRP!$D$11:$D$15)*(G8141/100)*(E8141/1000)),
0)))))),2)</f>
        <v>117.11</v>
      </c>
      <c r="L8141" s="173" t="str">
        <f t="shared" si="127"/>
        <v>Ready to Drink30000</v>
      </c>
      <c r="M8141" s="154" t="e">
        <f>VLOOKUP(L8141,'Slope %'!C:D,2,0)</f>
        <v>#N/A</v>
      </c>
    </row>
    <row r="8142" spans="1:13" x14ac:dyDescent="0.25">
      <c r="A8142" s="169">
        <v>73856</v>
      </c>
      <c r="B8142" s="170" t="s">
        <v>5876</v>
      </c>
      <c r="C8142" s="170" t="s">
        <v>263</v>
      </c>
      <c r="D8142" s="170" t="s">
        <v>909</v>
      </c>
      <c r="E8142" s="170">
        <v>30000</v>
      </c>
      <c r="F8142" s="170">
        <v>1</v>
      </c>
      <c r="G8142" s="171">
        <v>5</v>
      </c>
      <c r="H8142" s="170" t="s">
        <v>5722</v>
      </c>
      <c r="I8142" s="171">
        <v>217.07</v>
      </c>
      <c r="J8142" s="169">
        <v>1</v>
      </c>
      <c r="K8142" s="154" cm="1">
        <f t="array" ref="K8142">ROUND(
IF(C8142="Beer",
SUM(LOOKUP(2,1/(SRP!$B$8:$B$10&lt;=E8142)/(SRP!$C$8:$C$10&gt;=E8142),SRP!$D$8:$D$10)*(G8142/100)*(E8142/1000)),
IF(C8142="Spirits",
SUM(LOOKUP(2,1/(SRP!$B$2:$B$7&lt;=E8142)/(SRP!$C$2:$C$7&gt;=E8142),SRP!$D$2:$D$7)*(G8142/100)*(E8142/1000)),
IF(AND(C8142="Wine",D8142="Fortified Wines"),
SUM(LOOKUP(2,1/(SRP!$B$26:$B$29&lt;=E8142)/(SRP!$C$26:$C$29&gt;=E8142),SRP!$D$26:$D$29)*(G8142/100)*(E8142/1000)),
IF(C8142="Wine",
SUM(LOOKUP(2,1/(SRP!$B$21:$B$25&lt;=E8142)/(SRP!$C$21:$C$25&gt;=E8142),SRP!$D$21:$D$25)*(G8142/100)*(E8142/1000)),
IF(AND(C8142="Ready to Drink",D8142="RTD-One Pour Cocktail&gt;7%&lt;=14.5"),
SUM(LOOKUP(2,1/(SRP!$B$16:$B$20&lt;=E8142)/(SRP!$C$16:$C$20&gt;=E8142),SRP!$D$16:$D$20)*(G8142/100)*(E8142/1000)),
IF(C8142="Ready to Drink",
SUM(LOOKUP(2,1/(SRP!$B$11:$B$15&lt;=E8142)/(SRP!$C$11:$C$15&gt;=E8142),SRP!$D$11:$D$15)*(G8142/100)*(E8142/1000)),
0)))))),2)</f>
        <v>117.11</v>
      </c>
      <c r="L8142" s="173" t="str">
        <f t="shared" si="127"/>
        <v>Ready to Drink30000</v>
      </c>
      <c r="M8142" s="154" t="e">
        <f>VLOOKUP(L8142,'Slope %'!C:D,2,0)</f>
        <v>#N/A</v>
      </c>
    </row>
    <row r="8143" spans="1:13" x14ac:dyDescent="0.25">
      <c r="A8143" s="169">
        <v>73871</v>
      </c>
      <c r="B8143" s="170" t="s">
        <v>5877</v>
      </c>
      <c r="C8143" s="170" t="s">
        <v>24</v>
      </c>
      <c r="D8143" s="170" t="s">
        <v>194</v>
      </c>
      <c r="E8143" s="170">
        <v>750</v>
      </c>
      <c r="F8143" s="170">
        <v>12</v>
      </c>
      <c r="G8143" s="171">
        <v>14</v>
      </c>
      <c r="H8143" s="170" t="s">
        <v>96</v>
      </c>
      <c r="I8143" s="171">
        <v>54.99</v>
      </c>
      <c r="J8143" s="169">
        <v>1</v>
      </c>
      <c r="K8143" s="154" cm="1">
        <f t="array" ref="K8143">ROUND(
IF(C8143="Beer",
SUM(LOOKUP(2,1/(SRP!$B$8:$B$10&lt;=E8143)/(SRP!$C$8:$C$10&gt;=E8143),SRP!$D$8:$D$10)*(G8143/100)*(E8143/1000)),
IF(C8143="Spirits",
SUM(LOOKUP(2,1/(SRP!$B$2:$B$7&lt;=E8143)/(SRP!$C$2:$C$7&gt;=E8143),SRP!$D$2:$D$7)*(G8143/100)*(E8143/1000)),
IF(AND(C8143="Wine",D8143="Fortified Wines"),
SUM(LOOKUP(2,1/(SRP!$B$26:$B$29&lt;=E8143)/(SRP!$C$26:$C$29&gt;=E8143),SRP!$D$26:$D$29)*(G8143/100)*(E8143/1000)),
IF(C8143="Wine",
SUM(LOOKUP(2,1/(SRP!$B$21:$B$25&lt;=E8143)/(SRP!$C$21:$C$25&gt;=E8143),SRP!$D$21:$D$25)*(G8143/100)*(E8143/1000)),
IF(AND(C8143="Ready to Drink",D8143="RTD-One Pour Cocktail&gt;7%&lt;=14.5"),
SUM(LOOKUP(2,1/(SRP!$B$16:$B$20&lt;=E8143)/(SRP!$C$16:$C$20&gt;=E8143),SRP!$D$16:$D$20)*(G8143/100)*(E8143/1000)),
IF(C8143="Ready to Drink",
SUM(LOOKUP(2,1/(SRP!$B$11:$B$15&lt;=E8143)/(SRP!$C$11:$C$15&gt;=E8143),SRP!$D$11:$D$15)*(G8143/100)*(E8143/1000)),
0)))))),2)</f>
        <v>8.1999999999999993</v>
      </c>
      <c r="L8143" s="173" t="str">
        <f t="shared" si="127"/>
        <v>Wine750</v>
      </c>
      <c r="M8143" s="154">
        <f>VLOOKUP(L8143,'Slope %'!C:D,2,0)</f>
        <v>0.1</v>
      </c>
    </row>
    <row r="8144" spans="1:13" x14ac:dyDescent="0.25">
      <c r="A8144" s="169">
        <v>73895</v>
      </c>
      <c r="B8144" s="170" t="s">
        <v>5878</v>
      </c>
      <c r="C8144" s="170" t="s">
        <v>37</v>
      </c>
      <c r="D8144" s="170" t="s">
        <v>4786</v>
      </c>
      <c r="E8144" s="170">
        <v>500</v>
      </c>
      <c r="F8144" s="170">
        <v>12</v>
      </c>
      <c r="H8144" s="170" t="s">
        <v>3730</v>
      </c>
      <c r="I8144" s="171">
        <v>14.99</v>
      </c>
      <c r="J8144" s="169">
        <v>1</v>
      </c>
      <c r="K8144" s="154" cm="1">
        <f t="array" ref="K8144">ROUND(
IF(C8144="Beer",
SUM(LOOKUP(2,1/(SRP!$B$8:$B$10&lt;=E8144)/(SRP!$C$8:$C$10&gt;=E8144),SRP!$D$8:$D$10)*(G8144/100)*(E8144/1000)),
IF(C8144="Spirits",
SUM(LOOKUP(2,1/(SRP!$B$2:$B$7&lt;=E8144)/(SRP!$C$2:$C$7&gt;=E8144),SRP!$D$2:$D$7)*(G8144/100)*(E8144/1000)),
IF(AND(C8144="Wine",D8144="Fortified Wines"),
SUM(LOOKUP(2,1/(SRP!$B$26:$B$29&lt;=E8144)/(SRP!$C$26:$C$29&gt;=E8144),SRP!$D$26:$D$29)*(G8144/100)*(E8144/1000)),
IF(C8144="Wine",
SUM(LOOKUP(2,1/(SRP!$B$21:$B$25&lt;=E8144)/(SRP!$C$21:$C$25&gt;=E8144),SRP!$D$21:$D$25)*(G8144/100)*(E8144/1000)),
IF(AND(C8144="Ready to Drink",D8144="RTD-One Pour Cocktail&gt;7%&lt;=14.5"),
SUM(LOOKUP(2,1/(SRP!$B$16:$B$20&lt;=E8144)/(SRP!$C$16:$C$20&gt;=E8144),SRP!$D$16:$D$20)*(G8144/100)*(E8144/1000)),
IF(C8144="Ready to Drink",
SUM(LOOKUP(2,1/(SRP!$B$11:$B$15&lt;=E8144)/(SRP!$C$11:$C$15&gt;=E8144),SRP!$D$11:$D$15)*(G8144/100)*(E8144/1000)),
0)))))),2)</f>
        <v>0</v>
      </c>
      <c r="L8144" s="173" t="str">
        <f t="shared" si="127"/>
        <v>Non Liquor Merchandise500</v>
      </c>
      <c r="M8144" s="154" t="e">
        <f>VLOOKUP(L8144,'Slope %'!C:D,2,0)</f>
        <v>#N/A</v>
      </c>
    </row>
    <row r="8145" spans="1:13" x14ac:dyDescent="0.25">
      <c r="A8145" s="169">
        <v>73897</v>
      </c>
      <c r="B8145" s="170" t="s">
        <v>5879</v>
      </c>
      <c r="C8145" s="170" t="s">
        <v>11</v>
      </c>
      <c r="D8145" s="170" t="s">
        <v>12</v>
      </c>
      <c r="E8145" s="170">
        <v>473</v>
      </c>
      <c r="F8145" s="170">
        <v>24</v>
      </c>
      <c r="G8145" s="171">
        <v>5</v>
      </c>
      <c r="H8145" s="170" t="s">
        <v>1662</v>
      </c>
      <c r="I8145" s="171">
        <v>3.75</v>
      </c>
      <c r="J8145" s="169">
        <v>1</v>
      </c>
      <c r="K8145" s="154" cm="1">
        <f t="array" ref="K8145">ROUND(
IF(C8145="Beer",
SUM(LOOKUP(2,1/(SRP!$B$8:$B$10&lt;=E8145)/(SRP!$C$8:$C$10&gt;=E8145),SRP!$D$8:$D$10)*(G8145/100)*(E8145/1000)),
IF(C8145="Spirits",
SUM(LOOKUP(2,1/(SRP!$B$2:$B$7&lt;=E8145)/(SRP!$C$2:$C$7&gt;=E8145),SRP!$D$2:$D$7)*(G8145/100)*(E8145/1000)),
IF(AND(C8145="Wine",D8145="Fortified Wines"),
SUM(LOOKUP(2,1/(SRP!$B$26:$B$29&lt;=E8145)/(SRP!$C$26:$C$29&gt;=E8145),SRP!$D$26:$D$29)*(G8145/100)*(E8145/1000)),
IF(C8145="Wine",
SUM(LOOKUP(2,1/(SRP!$B$21:$B$25&lt;=E8145)/(SRP!$C$21:$C$25&gt;=E8145),SRP!$D$21:$D$25)*(G8145/100)*(E8145/1000)),
IF(AND(C8145="Ready to Drink",D8145="RTD-One Pour Cocktail&gt;7%&lt;=14.5"),
SUM(LOOKUP(2,1/(SRP!$B$16:$B$20&lt;=E8145)/(SRP!$C$16:$C$20&gt;=E8145),SRP!$D$16:$D$20)*(G8145/100)*(E8145/1000)),
IF(C8145="Ready to Drink",
SUM(LOOKUP(2,1/(SRP!$B$11:$B$15&lt;=E8145)/(SRP!$C$11:$C$15&gt;=E8145),SRP!$D$11:$D$15)*(G8145/100)*(E8145/1000)),
0)))))),2)</f>
        <v>1.85</v>
      </c>
      <c r="L8145" s="173" t="str">
        <f t="shared" si="127"/>
        <v>Beer473</v>
      </c>
      <c r="M8145" s="154">
        <f>VLOOKUP(L8145,'Slope %'!C:D,2,0)</f>
        <v>0.12</v>
      </c>
    </row>
    <row r="8146" spans="1:13" x14ac:dyDescent="0.25">
      <c r="A8146" s="169">
        <v>73897</v>
      </c>
      <c r="B8146" s="170" t="s">
        <v>5879</v>
      </c>
      <c r="C8146" s="170" t="s">
        <v>11</v>
      </c>
      <c r="D8146" s="170" t="s">
        <v>12</v>
      </c>
      <c r="E8146" s="170">
        <v>473</v>
      </c>
      <c r="F8146" s="170">
        <v>24</v>
      </c>
      <c r="G8146" s="171">
        <v>5</v>
      </c>
      <c r="H8146" s="170" t="s">
        <v>1662</v>
      </c>
      <c r="I8146" s="171">
        <v>3.75</v>
      </c>
      <c r="J8146" s="169">
        <v>1</v>
      </c>
      <c r="K8146" s="154" cm="1">
        <f t="array" ref="K8146">ROUND(
IF(C8146="Beer",
SUM(LOOKUP(2,1/(SRP!$B$8:$B$10&lt;=E8146)/(SRP!$C$8:$C$10&gt;=E8146),SRP!$D$8:$D$10)*(G8146/100)*(E8146/1000)),
IF(C8146="Spirits",
SUM(LOOKUP(2,1/(SRP!$B$2:$B$7&lt;=E8146)/(SRP!$C$2:$C$7&gt;=E8146),SRP!$D$2:$D$7)*(G8146/100)*(E8146/1000)),
IF(AND(C8146="Wine",D8146="Fortified Wines"),
SUM(LOOKUP(2,1/(SRP!$B$26:$B$29&lt;=E8146)/(SRP!$C$26:$C$29&gt;=E8146),SRP!$D$26:$D$29)*(G8146/100)*(E8146/1000)),
IF(C8146="Wine",
SUM(LOOKUP(2,1/(SRP!$B$21:$B$25&lt;=E8146)/(SRP!$C$21:$C$25&gt;=E8146),SRP!$D$21:$D$25)*(G8146/100)*(E8146/1000)),
IF(AND(C8146="Ready to Drink",D8146="RTD-One Pour Cocktail&gt;7%&lt;=14.5"),
SUM(LOOKUP(2,1/(SRP!$B$16:$B$20&lt;=E8146)/(SRP!$C$16:$C$20&gt;=E8146),SRP!$D$16:$D$20)*(G8146/100)*(E8146/1000)),
IF(C8146="Ready to Drink",
SUM(LOOKUP(2,1/(SRP!$B$11:$B$15&lt;=E8146)/(SRP!$C$11:$C$15&gt;=E8146),SRP!$D$11:$D$15)*(G8146/100)*(E8146/1000)),
0)))))),2)</f>
        <v>1.85</v>
      </c>
      <c r="L8146" s="173" t="str">
        <f t="shared" si="127"/>
        <v>Beer473</v>
      </c>
      <c r="M8146" s="154">
        <f>VLOOKUP(L8146,'Slope %'!C:D,2,0)</f>
        <v>0.12</v>
      </c>
    </row>
    <row r="8147" spans="1:13" x14ac:dyDescent="0.25">
      <c r="A8147" s="169">
        <v>73899</v>
      </c>
      <c r="B8147" s="170" t="s">
        <v>5880</v>
      </c>
      <c r="C8147" s="170" t="s">
        <v>11</v>
      </c>
      <c r="D8147" s="170" t="s">
        <v>267</v>
      </c>
      <c r="E8147" s="170">
        <v>473</v>
      </c>
      <c r="F8147" s="170">
        <v>24</v>
      </c>
      <c r="G8147" s="171">
        <v>5</v>
      </c>
      <c r="H8147" s="170" t="s">
        <v>1662</v>
      </c>
      <c r="I8147" s="171">
        <v>4.75</v>
      </c>
      <c r="J8147" s="169">
        <v>1</v>
      </c>
      <c r="K8147" s="154" cm="1">
        <f t="array" ref="K8147">ROUND(
IF(C8147="Beer",
SUM(LOOKUP(2,1/(SRP!$B$8:$B$10&lt;=E8147)/(SRP!$C$8:$C$10&gt;=E8147),SRP!$D$8:$D$10)*(G8147/100)*(E8147/1000)),
IF(C8147="Spirits",
SUM(LOOKUP(2,1/(SRP!$B$2:$B$7&lt;=E8147)/(SRP!$C$2:$C$7&gt;=E8147),SRP!$D$2:$D$7)*(G8147/100)*(E8147/1000)),
IF(AND(C8147="Wine",D8147="Fortified Wines"),
SUM(LOOKUP(2,1/(SRP!$B$26:$B$29&lt;=E8147)/(SRP!$C$26:$C$29&gt;=E8147),SRP!$D$26:$D$29)*(G8147/100)*(E8147/1000)),
IF(C8147="Wine",
SUM(LOOKUP(2,1/(SRP!$B$21:$B$25&lt;=E8147)/(SRP!$C$21:$C$25&gt;=E8147),SRP!$D$21:$D$25)*(G8147/100)*(E8147/1000)),
IF(AND(C8147="Ready to Drink",D8147="RTD-One Pour Cocktail&gt;7%&lt;=14.5"),
SUM(LOOKUP(2,1/(SRP!$B$16:$B$20&lt;=E8147)/(SRP!$C$16:$C$20&gt;=E8147),SRP!$D$16:$D$20)*(G8147/100)*(E8147/1000)),
IF(C8147="Ready to Drink",
SUM(LOOKUP(2,1/(SRP!$B$11:$B$15&lt;=E8147)/(SRP!$C$11:$C$15&gt;=E8147),SRP!$D$11:$D$15)*(G8147/100)*(E8147/1000)),
0)))))),2)</f>
        <v>1.85</v>
      </c>
      <c r="L8147" s="173" t="str">
        <f t="shared" si="127"/>
        <v>Beer473</v>
      </c>
      <c r="M8147" s="154">
        <f>VLOOKUP(L8147,'Slope %'!C:D,2,0)</f>
        <v>0.12</v>
      </c>
    </row>
    <row r="8148" spans="1:13" x14ac:dyDescent="0.25">
      <c r="A8148" s="169">
        <v>73899</v>
      </c>
      <c r="B8148" s="170" t="s">
        <v>5880</v>
      </c>
      <c r="C8148" s="170" t="s">
        <v>11</v>
      </c>
      <c r="D8148" s="170" t="s">
        <v>267</v>
      </c>
      <c r="E8148" s="170">
        <v>473</v>
      </c>
      <c r="F8148" s="170">
        <v>24</v>
      </c>
      <c r="G8148" s="171">
        <v>5</v>
      </c>
      <c r="H8148" s="170" t="s">
        <v>1662</v>
      </c>
      <c r="I8148" s="171">
        <v>4.75</v>
      </c>
      <c r="J8148" s="169">
        <v>1</v>
      </c>
      <c r="K8148" s="154" cm="1">
        <f t="array" ref="K8148">ROUND(
IF(C8148="Beer",
SUM(LOOKUP(2,1/(SRP!$B$8:$B$10&lt;=E8148)/(SRP!$C$8:$C$10&gt;=E8148),SRP!$D$8:$D$10)*(G8148/100)*(E8148/1000)),
IF(C8148="Spirits",
SUM(LOOKUP(2,1/(SRP!$B$2:$B$7&lt;=E8148)/(SRP!$C$2:$C$7&gt;=E8148),SRP!$D$2:$D$7)*(G8148/100)*(E8148/1000)),
IF(AND(C8148="Wine",D8148="Fortified Wines"),
SUM(LOOKUP(2,1/(SRP!$B$26:$B$29&lt;=E8148)/(SRP!$C$26:$C$29&gt;=E8148),SRP!$D$26:$D$29)*(G8148/100)*(E8148/1000)),
IF(C8148="Wine",
SUM(LOOKUP(2,1/(SRP!$B$21:$B$25&lt;=E8148)/(SRP!$C$21:$C$25&gt;=E8148),SRP!$D$21:$D$25)*(G8148/100)*(E8148/1000)),
IF(AND(C8148="Ready to Drink",D8148="RTD-One Pour Cocktail&gt;7%&lt;=14.5"),
SUM(LOOKUP(2,1/(SRP!$B$16:$B$20&lt;=E8148)/(SRP!$C$16:$C$20&gt;=E8148),SRP!$D$16:$D$20)*(G8148/100)*(E8148/1000)),
IF(C8148="Ready to Drink",
SUM(LOOKUP(2,1/(SRP!$B$11:$B$15&lt;=E8148)/(SRP!$C$11:$C$15&gt;=E8148),SRP!$D$11:$D$15)*(G8148/100)*(E8148/1000)),
0)))))),2)</f>
        <v>1.85</v>
      </c>
      <c r="L8148" s="173" t="str">
        <f t="shared" si="127"/>
        <v>Beer473</v>
      </c>
      <c r="M8148" s="154">
        <f>VLOOKUP(L8148,'Slope %'!C:D,2,0)</f>
        <v>0.12</v>
      </c>
    </row>
    <row r="8149" spans="1:13" x14ac:dyDescent="0.25">
      <c r="A8149" s="169">
        <v>73901</v>
      </c>
      <c r="B8149" s="170" t="s">
        <v>5881</v>
      </c>
      <c r="C8149" s="170" t="s">
        <v>11</v>
      </c>
      <c r="D8149" s="170" t="s">
        <v>267</v>
      </c>
      <c r="E8149" s="170">
        <v>473</v>
      </c>
      <c r="F8149" s="170">
        <v>24</v>
      </c>
      <c r="G8149" s="171">
        <v>4.5</v>
      </c>
      <c r="H8149" s="170" t="s">
        <v>1662</v>
      </c>
      <c r="I8149" s="171">
        <v>4.5</v>
      </c>
      <c r="J8149" s="169">
        <v>1</v>
      </c>
      <c r="K8149" s="154" cm="1">
        <f t="array" ref="K8149">ROUND(
IF(C8149="Beer",
SUM(LOOKUP(2,1/(SRP!$B$8:$B$10&lt;=E8149)/(SRP!$C$8:$C$10&gt;=E8149),SRP!$D$8:$D$10)*(G8149/100)*(E8149/1000)),
IF(C8149="Spirits",
SUM(LOOKUP(2,1/(SRP!$B$2:$B$7&lt;=E8149)/(SRP!$C$2:$C$7&gt;=E8149),SRP!$D$2:$D$7)*(G8149/100)*(E8149/1000)),
IF(AND(C8149="Wine",D8149="Fortified Wines"),
SUM(LOOKUP(2,1/(SRP!$B$26:$B$29&lt;=E8149)/(SRP!$C$26:$C$29&gt;=E8149),SRP!$D$26:$D$29)*(G8149/100)*(E8149/1000)),
IF(C8149="Wine",
SUM(LOOKUP(2,1/(SRP!$B$21:$B$25&lt;=E8149)/(SRP!$C$21:$C$25&gt;=E8149),SRP!$D$21:$D$25)*(G8149/100)*(E8149/1000)),
IF(AND(C8149="Ready to Drink",D8149="RTD-One Pour Cocktail&gt;7%&lt;=14.5"),
SUM(LOOKUP(2,1/(SRP!$B$16:$B$20&lt;=E8149)/(SRP!$C$16:$C$20&gt;=E8149),SRP!$D$16:$D$20)*(G8149/100)*(E8149/1000)),
IF(C8149="Ready to Drink",
SUM(LOOKUP(2,1/(SRP!$B$11:$B$15&lt;=E8149)/(SRP!$C$11:$C$15&gt;=E8149),SRP!$D$11:$D$15)*(G8149/100)*(E8149/1000)),
0)))))),2)</f>
        <v>1.66</v>
      </c>
      <c r="L8149" s="173" t="str">
        <f t="shared" si="127"/>
        <v>Beer473</v>
      </c>
      <c r="M8149" s="154">
        <f>VLOOKUP(L8149,'Slope %'!C:D,2,0)</f>
        <v>0.12</v>
      </c>
    </row>
    <row r="8150" spans="1:13" x14ac:dyDescent="0.25">
      <c r="A8150" s="169">
        <v>73901</v>
      </c>
      <c r="B8150" s="170" t="s">
        <v>5881</v>
      </c>
      <c r="C8150" s="170" t="s">
        <v>11</v>
      </c>
      <c r="D8150" s="170" t="s">
        <v>267</v>
      </c>
      <c r="E8150" s="170">
        <v>473</v>
      </c>
      <c r="F8150" s="170">
        <v>24</v>
      </c>
      <c r="G8150" s="171">
        <v>4.5</v>
      </c>
      <c r="H8150" s="170" t="s">
        <v>1662</v>
      </c>
      <c r="I8150" s="171">
        <v>4.5</v>
      </c>
      <c r="J8150" s="169">
        <v>1</v>
      </c>
      <c r="K8150" s="154" cm="1">
        <f t="array" ref="K8150">ROUND(
IF(C8150="Beer",
SUM(LOOKUP(2,1/(SRP!$B$8:$B$10&lt;=E8150)/(SRP!$C$8:$C$10&gt;=E8150),SRP!$D$8:$D$10)*(G8150/100)*(E8150/1000)),
IF(C8150="Spirits",
SUM(LOOKUP(2,1/(SRP!$B$2:$B$7&lt;=E8150)/(SRP!$C$2:$C$7&gt;=E8150),SRP!$D$2:$D$7)*(G8150/100)*(E8150/1000)),
IF(AND(C8150="Wine",D8150="Fortified Wines"),
SUM(LOOKUP(2,1/(SRP!$B$26:$B$29&lt;=E8150)/(SRP!$C$26:$C$29&gt;=E8150),SRP!$D$26:$D$29)*(G8150/100)*(E8150/1000)),
IF(C8150="Wine",
SUM(LOOKUP(2,1/(SRP!$B$21:$B$25&lt;=E8150)/(SRP!$C$21:$C$25&gt;=E8150),SRP!$D$21:$D$25)*(G8150/100)*(E8150/1000)),
IF(AND(C8150="Ready to Drink",D8150="RTD-One Pour Cocktail&gt;7%&lt;=14.5"),
SUM(LOOKUP(2,1/(SRP!$B$16:$B$20&lt;=E8150)/(SRP!$C$16:$C$20&gt;=E8150),SRP!$D$16:$D$20)*(G8150/100)*(E8150/1000)),
IF(C8150="Ready to Drink",
SUM(LOOKUP(2,1/(SRP!$B$11:$B$15&lt;=E8150)/(SRP!$C$11:$C$15&gt;=E8150),SRP!$D$11:$D$15)*(G8150/100)*(E8150/1000)),
0)))))),2)</f>
        <v>1.66</v>
      </c>
      <c r="L8150" s="173" t="str">
        <f t="shared" si="127"/>
        <v>Beer473</v>
      </c>
      <c r="M8150" s="154">
        <f>VLOOKUP(L8150,'Slope %'!C:D,2,0)</f>
        <v>0.12</v>
      </c>
    </row>
    <row r="8151" spans="1:13" x14ac:dyDescent="0.25">
      <c r="A8151" s="169">
        <v>73902</v>
      </c>
      <c r="B8151" s="170" t="s">
        <v>5882</v>
      </c>
      <c r="C8151" s="170" t="s">
        <v>11</v>
      </c>
      <c r="D8151" s="170" t="s">
        <v>267</v>
      </c>
      <c r="E8151" s="170">
        <v>473</v>
      </c>
      <c r="F8151" s="170">
        <v>24</v>
      </c>
      <c r="G8151" s="171">
        <v>5.5</v>
      </c>
      <c r="H8151" s="170" t="s">
        <v>1662</v>
      </c>
      <c r="I8151" s="171">
        <v>4.75</v>
      </c>
      <c r="J8151" s="169">
        <v>1</v>
      </c>
      <c r="K8151" s="154" cm="1">
        <f t="array" ref="K8151">ROUND(
IF(C8151="Beer",
SUM(LOOKUP(2,1/(SRP!$B$8:$B$10&lt;=E8151)/(SRP!$C$8:$C$10&gt;=E8151),SRP!$D$8:$D$10)*(G8151/100)*(E8151/1000)),
IF(C8151="Spirits",
SUM(LOOKUP(2,1/(SRP!$B$2:$B$7&lt;=E8151)/(SRP!$C$2:$C$7&gt;=E8151),SRP!$D$2:$D$7)*(G8151/100)*(E8151/1000)),
IF(AND(C8151="Wine",D8151="Fortified Wines"),
SUM(LOOKUP(2,1/(SRP!$B$26:$B$29&lt;=E8151)/(SRP!$C$26:$C$29&gt;=E8151),SRP!$D$26:$D$29)*(G8151/100)*(E8151/1000)),
IF(C8151="Wine",
SUM(LOOKUP(2,1/(SRP!$B$21:$B$25&lt;=E8151)/(SRP!$C$21:$C$25&gt;=E8151),SRP!$D$21:$D$25)*(G8151/100)*(E8151/1000)),
IF(AND(C8151="Ready to Drink",D8151="RTD-One Pour Cocktail&gt;7%&lt;=14.5"),
SUM(LOOKUP(2,1/(SRP!$B$16:$B$20&lt;=E8151)/(SRP!$C$16:$C$20&gt;=E8151),SRP!$D$16:$D$20)*(G8151/100)*(E8151/1000)),
IF(C8151="Ready to Drink",
SUM(LOOKUP(2,1/(SRP!$B$11:$B$15&lt;=E8151)/(SRP!$C$11:$C$15&gt;=E8151),SRP!$D$11:$D$15)*(G8151/100)*(E8151/1000)),
0)))))),2)</f>
        <v>2.0299999999999998</v>
      </c>
      <c r="L8151" s="173" t="str">
        <f t="shared" si="127"/>
        <v>Beer473</v>
      </c>
      <c r="M8151" s="154">
        <f>VLOOKUP(L8151,'Slope %'!C:D,2,0)</f>
        <v>0.12</v>
      </c>
    </row>
    <row r="8152" spans="1:13" x14ac:dyDescent="0.25">
      <c r="A8152" s="169">
        <v>73902</v>
      </c>
      <c r="B8152" s="170" t="s">
        <v>5882</v>
      </c>
      <c r="C8152" s="170" t="s">
        <v>11</v>
      </c>
      <c r="D8152" s="170" t="s">
        <v>267</v>
      </c>
      <c r="E8152" s="170">
        <v>473</v>
      </c>
      <c r="F8152" s="170">
        <v>24</v>
      </c>
      <c r="G8152" s="171">
        <v>5.5</v>
      </c>
      <c r="H8152" s="170" t="s">
        <v>1662</v>
      </c>
      <c r="I8152" s="171">
        <v>4.75</v>
      </c>
      <c r="J8152" s="169">
        <v>1</v>
      </c>
      <c r="K8152" s="154" cm="1">
        <f t="array" ref="K8152">ROUND(
IF(C8152="Beer",
SUM(LOOKUP(2,1/(SRP!$B$8:$B$10&lt;=E8152)/(SRP!$C$8:$C$10&gt;=E8152),SRP!$D$8:$D$10)*(G8152/100)*(E8152/1000)),
IF(C8152="Spirits",
SUM(LOOKUP(2,1/(SRP!$B$2:$B$7&lt;=E8152)/(SRP!$C$2:$C$7&gt;=E8152),SRP!$D$2:$D$7)*(G8152/100)*(E8152/1000)),
IF(AND(C8152="Wine",D8152="Fortified Wines"),
SUM(LOOKUP(2,1/(SRP!$B$26:$B$29&lt;=E8152)/(SRP!$C$26:$C$29&gt;=E8152),SRP!$D$26:$D$29)*(G8152/100)*(E8152/1000)),
IF(C8152="Wine",
SUM(LOOKUP(2,1/(SRP!$B$21:$B$25&lt;=E8152)/(SRP!$C$21:$C$25&gt;=E8152),SRP!$D$21:$D$25)*(G8152/100)*(E8152/1000)),
IF(AND(C8152="Ready to Drink",D8152="RTD-One Pour Cocktail&gt;7%&lt;=14.5"),
SUM(LOOKUP(2,1/(SRP!$B$16:$B$20&lt;=E8152)/(SRP!$C$16:$C$20&gt;=E8152),SRP!$D$16:$D$20)*(G8152/100)*(E8152/1000)),
IF(C8152="Ready to Drink",
SUM(LOOKUP(2,1/(SRP!$B$11:$B$15&lt;=E8152)/(SRP!$C$11:$C$15&gt;=E8152),SRP!$D$11:$D$15)*(G8152/100)*(E8152/1000)),
0)))))),2)</f>
        <v>2.0299999999999998</v>
      </c>
      <c r="L8152" s="173" t="str">
        <f t="shared" si="127"/>
        <v>Beer473</v>
      </c>
      <c r="M8152" s="154">
        <f>VLOOKUP(L8152,'Slope %'!C:D,2,0)</f>
        <v>0.12</v>
      </c>
    </row>
    <row r="8153" spans="1:13" x14ac:dyDescent="0.25">
      <c r="A8153" s="169">
        <v>73921</v>
      </c>
      <c r="B8153" s="170" t="s">
        <v>3876</v>
      </c>
      <c r="C8153" s="170" t="s">
        <v>15</v>
      </c>
      <c r="D8153" s="170" t="s">
        <v>154</v>
      </c>
      <c r="E8153" s="170">
        <v>750</v>
      </c>
      <c r="F8153" s="170">
        <v>12</v>
      </c>
      <c r="G8153" s="171">
        <v>17</v>
      </c>
      <c r="H8153" s="170" t="s">
        <v>26</v>
      </c>
      <c r="I8153" s="171">
        <v>24.99</v>
      </c>
      <c r="J8153" s="169">
        <v>1</v>
      </c>
      <c r="K8153" s="154" cm="1">
        <f t="array" ref="K8153">ROUND(
IF(C8153="Beer",
SUM(LOOKUP(2,1/(SRP!$B$8:$B$10&lt;=E8153)/(SRP!$C$8:$C$10&gt;=E8153),SRP!$D$8:$D$10)*(G8153/100)*(E8153/1000)),
IF(C8153="Spirits",
SUM(LOOKUP(2,1/(SRP!$B$2:$B$7&lt;=E8153)/(SRP!$C$2:$C$7&gt;=E8153),SRP!$D$2:$D$7)*(G8153/100)*(E8153/1000)),
IF(AND(C8153="Wine",D8153="Fortified Wines"),
SUM(LOOKUP(2,1/(SRP!$B$26:$B$29&lt;=E8153)/(SRP!$C$26:$C$29&gt;=E8153),SRP!$D$26:$D$29)*(G8153/100)*(E8153/1000)),
IF(C8153="Wine",
SUM(LOOKUP(2,1/(SRP!$B$21:$B$25&lt;=E8153)/(SRP!$C$21:$C$25&gt;=E8153),SRP!$D$21:$D$25)*(G8153/100)*(E8153/1000)),
IF(AND(C8153="Ready to Drink",D8153="RTD-One Pour Cocktail&gt;7%&lt;=14.5"),
SUM(LOOKUP(2,1/(SRP!$B$16:$B$20&lt;=E8153)/(SRP!$C$16:$C$20&gt;=E8153),SRP!$D$16:$D$20)*(G8153/100)*(E8153/1000)),
IF(C8153="Ready to Drink",
SUM(LOOKUP(2,1/(SRP!$B$11:$B$15&lt;=E8153)/(SRP!$C$11:$C$15&gt;=E8153),SRP!$D$11:$D$15)*(G8153/100)*(E8153/1000)),
0)))))),2)</f>
        <v>9.9499999999999993</v>
      </c>
      <c r="L8153" s="173" t="str">
        <f t="shared" si="127"/>
        <v>Spirits750</v>
      </c>
      <c r="M8153" s="154">
        <f>VLOOKUP(L8153,'Slope %'!C:D,2,0)</f>
        <v>7.0000000000000007E-2</v>
      </c>
    </row>
    <row r="8154" spans="1:13" x14ac:dyDescent="0.25">
      <c r="A8154" s="169">
        <v>73947</v>
      </c>
      <c r="B8154" s="170" t="s">
        <v>5883</v>
      </c>
      <c r="C8154" s="170" t="s">
        <v>15</v>
      </c>
      <c r="D8154" s="170" t="s">
        <v>16</v>
      </c>
      <c r="E8154" s="170">
        <v>750</v>
      </c>
      <c r="F8154" s="170">
        <v>12</v>
      </c>
      <c r="G8154" s="171">
        <v>40</v>
      </c>
      <c r="H8154" s="170" t="s">
        <v>3146</v>
      </c>
      <c r="I8154" s="171">
        <v>49.99</v>
      </c>
      <c r="J8154" s="169">
        <v>1</v>
      </c>
      <c r="K8154" s="154" cm="1">
        <f t="array" ref="K8154">ROUND(
IF(C8154="Beer",
SUM(LOOKUP(2,1/(SRP!$B$8:$B$10&lt;=E8154)/(SRP!$C$8:$C$10&gt;=E8154),SRP!$D$8:$D$10)*(G8154/100)*(E8154/1000)),
IF(C8154="Spirits",
SUM(LOOKUP(2,1/(SRP!$B$2:$B$7&lt;=E8154)/(SRP!$C$2:$C$7&gt;=E8154),SRP!$D$2:$D$7)*(G8154/100)*(E8154/1000)),
IF(AND(C8154="Wine",D8154="Fortified Wines"),
SUM(LOOKUP(2,1/(SRP!$B$26:$B$29&lt;=E8154)/(SRP!$C$26:$C$29&gt;=E8154),SRP!$D$26:$D$29)*(G8154/100)*(E8154/1000)),
IF(C8154="Wine",
SUM(LOOKUP(2,1/(SRP!$B$21:$B$25&lt;=E8154)/(SRP!$C$21:$C$25&gt;=E8154),SRP!$D$21:$D$25)*(G8154/100)*(E8154/1000)),
IF(AND(C8154="Ready to Drink",D8154="RTD-One Pour Cocktail&gt;7%&lt;=14.5"),
SUM(LOOKUP(2,1/(SRP!$B$16:$B$20&lt;=E8154)/(SRP!$C$16:$C$20&gt;=E8154),SRP!$D$16:$D$20)*(G8154/100)*(E8154/1000)),
IF(C8154="Ready to Drink",
SUM(LOOKUP(2,1/(SRP!$B$11:$B$15&lt;=E8154)/(SRP!$C$11:$C$15&gt;=E8154),SRP!$D$11:$D$15)*(G8154/100)*(E8154/1000)),
0)))))),2)</f>
        <v>23.42</v>
      </c>
      <c r="L8154" s="173" t="str">
        <f t="shared" si="127"/>
        <v>Spirits750</v>
      </c>
      <c r="M8154" s="154">
        <f>VLOOKUP(L8154,'Slope %'!C:D,2,0)</f>
        <v>7.0000000000000007E-2</v>
      </c>
    </row>
    <row r="8155" spans="1:13" x14ac:dyDescent="0.25">
      <c r="A8155" s="169">
        <v>73948</v>
      </c>
      <c r="B8155" s="170" t="s">
        <v>5884</v>
      </c>
      <c r="C8155" s="170" t="s">
        <v>24</v>
      </c>
      <c r="D8155" s="170" t="s">
        <v>68</v>
      </c>
      <c r="E8155" s="170">
        <v>750</v>
      </c>
      <c r="F8155" s="170">
        <v>12</v>
      </c>
      <c r="G8155" s="171">
        <v>8</v>
      </c>
      <c r="H8155" s="170" t="s">
        <v>26</v>
      </c>
      <c r="I8155" s="171">
        <v>11.99</v>
      </c>
      <c r="J8155" s="169">
        <v>1</v>
      </c>
      <c r="K8155" s="154" cm="1">
        <f t="array" ref="K8155">ROUND(
IF(C8155="Beer",
SUM(LOOKUP(2,1/(SRP!$B$8:$B$10&lt;=E8155)/(SRP!$C$8:$C$10&gt;=E8155),SRP!$D$8:$D$10)*(G8155/100)*(E8155/1000)),
IF(C8155="Spirits",
SUM(LOOKUP(2,1/(SRP!$B$2:$B$7&lt;=E8155)/(SRP!$C$2:$C$7&gt;=E8155),SRP!$D$2:$D$7)*(G8155/100)*(E8155/1000)),
IF(AND(C8155="Wine",D8155="Fortified Wines"),
SUM(LOOKUP(2,1/(SRP!$B$26:$B$29&lt;=E8155)/(SRP!$C$26:$C$29&gt;=E8155),SRP!$D$26:$D$29)*(G8155/100)*(E8155/1000)),
IF(C8155="Wine",
SUM(LOOKUP(2,1/(SRP!$B$21:$B$25&lt;=E8155)/(SRP!$C$21:$C$25&gt;=E8155),SRP!$D$21:$D$25)*(G8155/100)*(E8155/1000)),
IF(AND(C8155="Ready to Drink",D8155="RTD-One Pour Cocktail&gt;7%&lt;=14.5"),
SUM(LOOKUP(2,1/(SRP!$B$16:$B$20&lt;=E8155)/(SRP!$C$16:$C$20&gt;=E8155),SRP!$D$16:$D$20)*(G8155/100)*(E8155/1000)),
IF(C8155="Ready to Drink",
SUM(LOOKUP(2,1/(SRP!$B$11:$B$15&lt;=E8155)/(SRP!$C$11:$C$15&gt;=E8155),SRP!$D$11:$D$15)*(G8155/100)*(E8155/1000)),
0)))))),2)</f>
        <v>4.68</v>
      </c>
      <c r="L8155" s="173" t="str">
        <f t="shared" si="127"/>
        <v>Wine750</v>
      </c>
      <c r="M8155" s="154">
        <f>VLOOKUP(L8155,'Slope %'!C:D,2,0)</f>
        <v>0.1</v>
      </c>
    </row>
    <row r="8156" spans="1:13" x14ac:dyDescent="0.25">
      <c r="A8156" s="169">
        <v>73952</v>
      </c>
      <c r="B8156" s="170" t="s">
        <v>5885</v>
      </c>
      <c r="C8156" s="170" t="s">
        <v>15</v>
      </c>
      <c r="D8156" s="170" t="s">
        <v>154</v>
      </c>
      <c r="E8156" s="170">
        <v>750</v>
      </c>
      <c r="F8156" s="170">
        <v>12</v>
      </c>
      <c r="G8156" s="171">
        <v>16.5</v>
      </c>
      <c r="H8156" s="170" t="s">
        <v>22</v>
      </c>
      <c r="I8156" s="171">
        <v>21.99</v>
      </c>
      <c r="J8156" s="169">
        <v>1</v>
      </c>
      <c r="K8156" s="154" cm="1">
        <f t="array" ref="K8156">ROUND(
IF(C8156="Beer",
SUM(LOOKUP(2,1/(SRP!$B$8:$B$10&lt;=E8156)/(SRP!$C$8:$C$10&gt;=E8156),SRP!$D$8:$D$10)*(G8156/100)*(E8156/1000)),
IF(C8156="Spirits",
SUM(LOOKUP(2,1/(SRP!$B$2:$B$7&lt;=E8156)/(SRP!$C$2:$C$7&gt;=E8156),SRP!$D$2:$D$7)*(G8156/100)*(E8156/1000)),
IF(AND(C8156="Wine",D8156="Fortified Wines"),
SUM(LOOKUP(2,1/(SRP!$B$26:$B$29&lt;=E8156)/(SRP!$C$26:$C$29&gt;=E8156),SRP!$D$26:$D$29)*(G8156/100)*(E8156/1000)),
IF(C8156="Wine",
SUM(LOOKUP(2,1/(SRP!$B$21:$B$25&lt;=E8156)/(SRP!$C$21:$C$25&gt;=E8156),SRP!$D$21:$D$25)*(G8156/100)*(E8156/1000)),
IF(AND(C8156="Ready to Drink",D8156="RTD-One Pour Cocktail&gt;7%&lt;=14.5"),
SUM(LOOKUP(2,1/(SRP!$B$16:$B$20&lt;=E8156)/(SRP!$C$16:$C$20&gt;=E8156),SRP!$D$16:$D$20)*(G8156/100)*(E8156/1000)),
IF(C8156="Ready to Drink",
SUM(LOOKUP(2,1/(SRP!$B$11:$B$15&lt;=E8156)/(SRP!$C$11:$C$15&gt;=E8156),SRP!$D$11:$D$15)*(G8156/100)*(E8156/1000)),
0)))))),2)</f>
        <v>9.66</v>
      </c>
      <c r="L8156" s="173" t="str">
        <f t="shared" si="127"/>
        <v>Spirits750</v>
      </c>
      <c r="M8156" s="154">
        <f>VLOOKUP(L8156,'Slope %'!C:D,2,0)</f>
        <v>7.0000000000000007E-2</v>
      </c>
    </row>
    <row r="8157" spans="1:13" x14ac:dyDescent="0.25">
      <c r="A8157" s="169">
        <v>73953</v>
      </c>
      <c r="B8157" s="170" t="s">
        <v>5886</v>
      </c>
      <c r="C8157" s="170" t="s">
        <v>15</v>
      </c>
      <c r="D8157" s="170" t="s">
        <v>756</v>
      </c>
      <c r="E8157" s="170">
        <v>750</v>
      </c>
      <c r="F8157" s="170">
        <v>12</v>
      </c>
      <c r="G8157" s="171">
        <v>35</v>
      </c>
      <c r="H8157" s="170" t="s">
        <v>96</v>
      </c>
      <c r="I8157" s="171">
        <v>39.99</v>
      </c>
      <c r="J8157" s="169">
        <v>1</v>
      </c>
      <c r="K8157" s="154" cm="1">
        <f t="array" ref="K8157">ROUND(
IF(C8157="Beer",
SUM(LOOKUP(2,1/(SRP!$B$8:$B$10&lt;=E8157)/(SRP!$C$8:$C$10&gt;=E8157),SRP!$D$8:$D$10)*(G8157/100)*(E8157/1000)),
IF(C8157="Spirits",
SUM(LOOKUP(2,1/(SRP!$B$2:$B$7&lt;=E8157)/(SRP!$C$2:$C$7&gt;=E8157),SRP!$D$2:$D$7)*(G8157/100)*(E8157/1000)),
IF(AND(C8157="Wine",D8157="Fortified Wines"),
SUM(LOOKUP(2,1/(SRP!$B$26:$B$29&lt;=E8157)/(SRP!$C$26:$C$29&gt;=E8157),SRP!$D$26:$D$29)*(G8157/100)*(E8157/1000)),
IF(C8157="Wine",
SUM(LOOKUP(2,1/(SRP!$B$21:$B$25&lt;=E8157)/(SRP!$C$21:$C$25&gt;=E8157),SRP!$D$21:$D$25)*(G8157/100)*(E8157/1000)),
IF(AND(C8157="Ready to Drink",D8157="RTD-One Pour Cocktail&gt;7%&lt;=14.5"),
SUM(LOOKUP(2,1/(SRP!$B$16:$B$20&lt;=E8157)/(SRP!$C$16:$C$20&gt;=E8157),SRP!$D$16:$D$20)*(G8157/100)*(E8157/1000)),
IF(C8157="Ready to Drink",
SUM(LOOKUP(2,1/(SRP!$B$11:$B$15&lt;=E8157)/(SRP!$C$11:$C$15&gt;=E8157),SRP!$D$11:$D$15)*(G8157/100)*(E8157/1000)),
0)))))),2)</f>
        <v>20.49</v>
      </c>
      <c r="L8157" s="173" t="str">
        <f t="shared" si="127"/>
        <v>Spirits750</v>
      </c>
      <c r="M8157" s="154">
        <f>VLOOKUP(L8157,'Slope %'!C:D,2,0)</f>
        <v>7.0000000000000007E-2</v>
      </c>
    </row>
    <row r="8158" spans="1:13" x14ac:dyDescent="0.25">
      <c r="A8158" s="169">
        <v>73954</v>
      </c>
      <c r="B8158" s="170" t="s">
        <v>5887</v>
      </c>
      <c r="C8158" s="170" t="s">
        <v>11</v>
      </c>
      <c r="D8158" s="170" t="s">
        <v>267</v>
      </c>
      <c r="E8158" s="170">
        <v>473</v>
      </c>
      <c r="F8158" s="170">
        <v>24</v>
      </c>
      <c r="G8158" s="171">
        <v>5</v>
      </c>
      <c r="H8158" s="170" t="s">
        <v>1457</v>
      </c>
      <c r="I8158" s="171">
        <v>4.75</v>
      </c>
      <c r="J8158" s="169">
        <v>1</v>
      </c>
      <c r="K8158" s="154" cm="1">
        <f t="array" ref="K8158">ROUND(
IF(C8158="Beer",
SUM(LOOKUP(2,1/(SRP!$B$8:$B$10&lt;=E8158)/(SRP!$C$8:$C$10&gt;=E8158),SRP!$D$8:$D$10)*(G8158/100)*(E8158/1000)),
IF(C8158="Spirits",
SUM(LOOKUP(2,1/(SRP!$B$2:$B$7&lt;=E8158)/(SRP!$C$2:$C$7&gt;=E8158),SRP!$D$2:$D$7)*(G8158/100)*(E8158/1000)),
IF(AND(C8158="Wine",D8158="Fortified Wines"),
SUM(LOOKUP(2,1/(SRP!$B$26:$B$29&lt;=E8158)/(SRP!$C$26:$C$29&gt;=E8158),SRP!$D$26:$D$29)*(G8158/100)*(E8158/1000)),
IF(C8158="Wine",
SUM(LOOKUP(2,1/(SRP!$B$21:$B$25&lt;=E8158)/(SRP!$C$21:$C$25&gt;=E8158),SRP!$D$21:$D$25)*(G8158/100)*(E8158/1000)),
IF(AND(C8158="Ready to Drink",D8158="RTD-One Pour Cocktail&gt;7%&lt;=14.5"),
SUM(LOOKUP(2,1/(SRP!$B$16:$B$20&lt;=E8158)/(SRP!$C$16:$C$20&gt;=E8158),SRP!$D$16:$D$20)*(G8158/100)*(E8158/1000)),
IF(C8158="Ready to Drink",
SUM(LOOKUP(2,1/(SRP!$B$11:$B$15&lt;=E8158)/(SRP!$C$11:$C$15&gt;=E8158),SRP!$D$11:$D$15)*(G8158/100)*(E8158/1000)),
0)))))),2)</f>
        <v>1.85</v>
      </c>
      <c r="L8158" s="173" t="str">
        <f t="shared" si="127"/>
        <v>Beer473</v>
      </c>
      <c r="M8158" s="154">
        <f>VLOOKUP(L8158,'Slope %'!C:D,2,0)</f>
        <v>0.12</v>
      </c>
    </row>
    <row r="8159" spans="1:13" x14ac:dyDescent="0.25">
      <c r="A8159" s="169">
        <v>73954</v>
      </c>
      <c r="B8159" s="170" t="s">
        <v>5887</v>
      </c>
      <c r="C8159" s="170" t="s">
        <v>11</v>
      </c>
      <c r="D8159" s="170" t="s">
        <v>267</v>
      </c>
      <c r="E8159" s="170">
        <v>473</v>
      </c>
      <c r="F8159" s="170">
        <v>24</v>
      </c>
      <c r="G8159" s="171">
        <v>5</v>
      </c>
      <c r="H8159" s="170" t="s">
        <v>1457</v>
      </c>
      <c r="I8159" s="171">
        <v>4.75</v>
      </c>
      <c r="J8159" s="169">
        <v>1</v>
      </c>
      <c r="K8159" s="154" cm="1">
        <f t="array" ref="K8159">ROUND(
IF(C8159="Beer",
SUM(LOOKUP(2,1/(SRP!$B$8:$B$10&lt;=E8159)/(SRP!$C$8:$C$10&gt;=E8159),SRP!$D$8:$D$10)*(G8159/100)*(E8159/1000)),
IF(C8159="Spirits",
SUM(LOOKUP(2,1/(SRP!$B$2:$B$7&lt;=E8159)/(SRP!$C$2:$C$7&gt;=E8159),SRP!$D$2:$D$7)*(G8159/100)*(E8159/1000)),
IF(AND(C8159="Wine",D8159="Fortified Wines"),
SUM(LOOKUP(2,1/(SRP!$B$26:$B$29&lt;=E8159)/(SRP!$C$26:$C$29&gt;=E8159),SRP!$D$26:$D$29)*(G8159/100)*(E8159/1000)),
IF(C8159="Wine",
SUM(LOOKUP(2,1/(SRP!$B$21:$B$25&lt;=E8159)/(SRP!$C$21:$C$25&gt;=E8159),SRP!$D$21:$D$25)*(G8159/100)*(E8159/1000)),
IF(AND(C8159="Ready to Drink",D8159="RTD-One Pour Cocktail&gt;7%&lt;=14.5"),
SUM(LOOKUP(2,1/(SRP!$B$16:$B$20&lt;=E8159)/(SRP!$C$16:$C$20&gt;=E8159),SRP!$D$16:$D$20)*(G8159/100)*(E8159/1000)),
IF(C8159="Ready to Drink",
SUM(LOOKUP(2,1/(SRP!$B$11:$B$15&lt;=E8159)/(SRP!$C$11:$C$15&gt;=E8159),SRP!$D$11:$D$15)*(G8159/100)*(E8159/1000)),
0)))))),2)</f>
        <v>1.85</v>
      </c>
      <c r="L8159" s="173" t="str">
        <f t="shared" si="127"/>
        <v>Beer473</v>
      </c>
      <c r="M8159" s="154">
        <f>VLOOKUP(L8159,'Slope %'!C:D,2,0)</f>
        <v>0.12</v>
      </c>
    </row>
    <row r="8160" spans="1:13" x14ac:dyDescent="0.25">
      <c r="A8160" s="169">
        <v>73959</v>
      </c>
      <c r="B8160" s="170" t="s">
        <v>5888</v>
      </c>
      <c r="C8160" s="170" t="s">
        <v>15</v>
      </c>
      <c r="D8160" s="170" t="s">
        <v>134</v>
      </c>
      <c r="E8160" s="170">
        <v>750</v>
      </c>
      <c r="F8160" s="170">
        <v>6</v>
      </c>
      <c r="G8160" s="171">
        <v>40</v>
      </c>
      <c r="H8160" s="170" t="s">
        <v>5889</v>
      </c>
      <c r="I8160" s="171">
        <v>85.99</v>
      </c>
      <c r="J8160" s="169">
        <v>1</v>
      </c>
      <c r="K8160" s="154" cm="1">
        <f t="array" ref="K8160">ROUND(
IF(C8160="Beer",
SUM(LOOKUP(2,1/(SRP!$B$8:$B$10&lt;=E8160)/(SRP!$C$8:$C$10&gt;=E8160),SRP!$D$8:$D$10)*(G8160/100)*(E8160/1000)),
IF(C8160="Spirits",
SUM(LOOKUP(2,1/(SRP!$B$2:$B$7&lt;=E8160)/(SRP!$C$2:$C$7&gt;=E8160),SRP!$D$2:$D$7)*(G8160/100)*(E8160/1000)),
IF(AND(C8160="Wine",D8160="Fortified Wines"),
SUM(LOOKUP(2,1/(SRP!$B$26:$B$29&lt;=E8160)/(SRP!$C$26:$C$29&gt;=E8160),SRP!$D$26:$D$29)*(G8160/100)*(E8160/1000)),
IF(C8160="Wine",
SUM(LOOKUP(2,1/(SRP!$B$21:$B$25&lt;=E8160)/(SRP!$C$21:$C$25&gt;=E8160),SRP!$D$21:$D$25)*(G8160/100)*(E8160/1000)),
IF(AND(C8160="Ready to Drink",D8160="RTD-One Pour Cocktail&gt;7%&lt;=14.5"),
SUM(LOOKUP(2,1/(SRP!$B$16:$B$20&lt;=E8160)/(SRP!$C$16:$C$20&gt;=E8160),SRP!$D$16:$D$20)*(G8160/100)*(E8160/1000)),
IF(C8160="Ready to Drink",
SUM(LOOKUP(2,1/(SRP!$B$11:$B$15&lt;=E8160)/(SRP!$C$11:$C$15&gt;=E8160),SRP!$D$11:$D$15)*(G8160/100)*(E8160/1000)),
0)))))),2)</f>
        <v>23.42</v>
      </c>
      <c r="L8160" s="173" t="str">
        <f t="shared" si="127"/>
        <v>Spirits750</v>
      </c>
      <c r="M8160" s="154">
        <f>VLOOKUP(L8160,'Slope %'!C:D,2,0)</f>
        <v>7.0000000000000007E-2</v>
      </c>
    </row>
    <row r="8161" spans="1:13" x14ac:dyDescent="0.25">
      <c r="A8161" s="169">
        <v>73961</v>
      </c>
      <c r="B8161" s="170" t="s">
        <v>5890</v>
      </c>
      <c r="C8161" s="170" t="s">
        <v>263</v>
      </c>
      <c r="D8161" s="170" t="s">
        <v>332</v>
      </c>
      <c r="E8161" s="170">
        <v>4260</v>
      </c>
      <c r="F8161" s="170">
        <v>2</v>
      </c>
      <c r="G8161" s="171">
        <v>7</v>
      </c>
      <c r="H8161" s="170" t="s">
        <v>1712</v>
      </c>
      <c r="I8161" s="171">
        <v>37.99</v>
      </c>
      <c r="J8161" s="169">
        <v>12</v>
      </c>
      <c r="K8161" s="154" cm="1">
        <f t="array" ref="K8161">ROUND(
IF(C8161="Beer",
SUM(LOOKUP(2,1/(SRP!$B$8:$B$10&lt;=E8161)/(SRP!$C$8:$C$10&gt;=E8161),SRP!$D$8:$D$10)*(G8161/100)*(E8161/1000)),
IF(C8161="Spirits",
SUM(LOOKUP(2,1/(SRP!$B$2:$B$7&lt;=E8161)/(SRP!$C$2:$C$7&gt;=E8161),SRP!$D$2:$D$7)*(G8161/100)*(E8161/1000)),
IF(AND(C8161="Wine",D8161="Fortified Wines"),
SUM(LOOKUP(2,1/(SRP!$B$26:$B$29&lt;=E8161)/(SRP!$C$26:$C$29&gt;=E8161),SRP!$D$26:$D$29)*(G8161/100)*(E8161/1000)),
IF(C8161="Wine",
SUM(LOOKUP(2,1/(SRP!$B$21:$B$25&lt;=E8161)/(SRP!$C$21:$C$25&gt;=E8161),SRP!$D$21:$D$25)*(G8161/100)*(E8161/1000)),
IF(AND(C8161="Ready to Drink",D8161="RTD-One Pour Cocktail&gt;7%&lt;=14.5"),
SUM(LOOKUP(2,1/(SRP!$B$16:$B$20&lt;=E8161)/(SRP!$C$16:$C$20&gt;=E8161),SRP!$D$16:$D$20)*(G8161/100)*(E8161/1000)),
IF(C8161="Ready to Drink",
SUM(LOOKUP(2,1/(SRP!$B$11:$B$15&lt;=E8161)/(SRP!$C$11:$C$15&gt;=E8161),SRP!$D$11:$D$15)*(G8161/100)*(E8161/1000)),
0)))))),2)</f>
        <v>23.28</v>
      </c>
      <c r="L8161" s="173" t="str">
        <f t="shared" si="127"/>
        <v>Ready to Drink4260</v>
      </c>
      <c r="M8161" s="154">
        <f>VLOOKUP(L8161,'Slope %'!C:D,2,0)</f>
        <v>7.0000000000000007E-2</v>
      </c>
    </row>
    <row r="8162" spans="1:13" x14ac:dyDescent="0.25">
      <c r="A8162" s="169">
        <v>74034</v>
      </c>
      <c r="B8162" s="170" t="s">
        <v>5891</v>
      </c>
      <c r="C8162" s="170" t="s">
        <v>263</v>
      </c>
      <c r="D8162" s="170" t="s">
        <v>1938</v>
      </c>
      <c r="E8162" s="170">
        <v>473</v>
      </c>
      <c r="F8162" s="170">
        <v>24</v>
      </c>
      <c r="G8162" s="171">
        <v>5</v>
      </c>
      <c r="H8162" s="170" t="s">
        <v>5892</v>
      </c>
      <c r="I8162" s="171">
        <v>2.99</v>
      </c>
      <c r="J8162" s="169">
        <v>1</v>
      </c>
      <c r="K8162" s="154" cm="1">
        <f t="array" ref="K8162">ROUND(
IF(C8162="Beer",
SUM(LOOKUP(2,1/(SRP!$B$8:$B$10&lt;=E8162)/(SRP!$C$8:$C$10&gt;=E8162),SRP!$D$8:$D$10)*(G8162/100)*(E8162/1000)),
IF(C8162="Spirits",
SUM(LOOKUP(2,1/(SRP!$B$2:$B$7&lt;=E8162)/(SRP!$C$2:$C$7&gt;=E8162),SRP!$D$2:$D$7)*(G8162/100)*(E8162/1000)),
IF(AND(C8162="Wine",D8162="Fortified Wines"),
SUM(LOOKUP(2,1/(SRP!$B$26:$B$29&lt;=E8162)/(SRP!$C$26:$C$29&gt;=E8162),SRP!$D$26:$D$29)*(G8162/100)*(E8162/1000)),
IF(C8162="Wine",
SUM(LOOKUP(2,1/(SRP!$B$21:$B$25&lt;=E8162)/(SRP!$C$21:$C$25&gt;=E8162),SRP!$D$21:$D$25)*(G8162/100)*(E8162/1000)),
IF(AND(C8162="Ready to Drink",D8162="RTD-One Pour Cocktail&gt;7%&lt;=14.5"),
SUM(LOOKUP(2,1/(SRP!$B$16:$B$20&lt;=E8162)/(SRP!$C$16:$C$20&gt;=E8162),SRP!$D$16:$D$20)*(G8162/100)*(E8162/1000)),
IF(C8162="Ready to Drink",
SUM(LOOKUP(2,1/(SRP!$B$11:$B$15&lt;=E8162)/(SRP!$C$11:$C$15&gt;=E8162),SRP!$D$11:$D$15)*(G8162/100)*(E8162/1000)),
0)))))),2)</f>
        <v>1.96</v>
      </c>
      <c r="L8162" s="173" t="str">
        <f t="shared" si="127"/>
        <v>Ready to Drink473</v>
      </c>
      <c r="M8162" s="154">
        <f>VLOOKUP(L8162,'Slope %'!C:D,2,0)</f>
        <v>0.12</v>
      </c>
    </row>
    <row r="8163" spans="1:13" x14ac:dyDescent="0.25">
      <c r="A8163" s="169">
        <v>74034</v>
      </c>
      <c r="B8163" s="170" t="s">
        <v>5891</v>
      </c>
      <c r="C8163" s="170" t="s">
        <v>263</v>
      </c>
      <c r="D8163" s="170" t="s">
        <v>1938</v>
      </c>
      <c r="E8163" s="170">
        <v>473</v>
      </c>
      <c r="F8163" s="170">
        <v>24</v>
      </c>
      <c r="G8163" s="171">
        <v>5</v>
      </c>
      <c r="H8163" s="170" t="s">
        <v>5892</v>
      </c>
      <c r="I8163" s="171">
        <v>2.99</v>
      </c>
      <c r="J8163" s="169">
        <v>1</v>
      </c>
      <c r="K8163" s="154" cm="1">
        <f t="array" ref="K8163">ROUND(
IF(C8163="Beer",
SUM(LOOKUP(2,1/(SRP!$B$8:$B$10&lt;=E8163)/(SRP!$C$8:$C$10&gt;=E8163),SRP!$D$8:$D$10)*(G8163/100)*(E8163/1000)),
IF(C8163="Spirits",
SUM(LOOKUP(2,1/(SRP!$B$2:$B$7&lt;=E8163)/(SRP!$C$2:$C$7&gt;=E8163),SRP!$D$2:$D$7)*(G8163/100)*(E8163/1000)),
IF(AND(C8163="Wine",D8163="Fortified Wines"),
SUM(LOOKUP(2,1/(SRP!$B$26:$B$29&lt;=E8163)/(SRP!$C$26:$C$29&gt;=E8163),SRP!$D$26:$D$29)*(G8163/100)*(E8163/1000)),
IF(C8163="Wine",
SUM(LOOKUP(2,1/(SRP!$B$21:$B$25&lt;=E8163)/(SRP!$C$21:$C$25&gt;=E8163),SRP!$D$21:$D$25)*(G8163/100)*(E8163/1000)),
IF(AND(C8163="Ready to Drink",D8163="RTD-One Pour Cocktail&gt;7%&lt;=14.5"),
SUM(LOOKUP(2,1/(SRP!$B$16:$B$20&lt;=E8163)/(SRP!$C$16:$C$20&gt;=E8163),SRP!$D$16:$D$20)*(G8163/100)*(E8163/1000)),
IF(C8163="Ready to Drink",
SUM(LOOKUP(2,1/(SRP!$B$11:$B$15&lt;=E8163)/(SRP!$C$11:$C$15&gt;=E8163),SRP!$D$11:$D$15)*(G8163/100)*(E8163/1000)),
0)))))),2)</f>
        <v>1.96</v>
      </c>
      <c r="L8163" s="173" t="str">
        <f t="shared" si="127"/>
        <v>Ready to Drink473</v>
      </c>
      <c r="M8163" s="154">
        <f>VLOOKUP(L8163,'Slope %'!C:D,2,0)</f>
        <v>0.12</v>
      </c>
    </row>
    <row r="8164" spans="1:13" x14ac:dyDescent="0.25">
      <c r="A8164" s="169">
        <v>74040</v>
      </c>
      <c r="B8164" s="170" t="s">
        <v>5893</v>
      </c>
      <c r="C8164" s="170" t="s">
        <v>263</v>
      </c>
      <c r="D8164" s="170" t="s">
        <v>806</v>
      </c>
      <c r="E8164" s="170">
        <v>473</v>
      </c>
      <c r="F8164" s="170">
        <v>24</v>
      </c>
      <c r="G8164" s="171">
        <v>5</v>
      </c>
      <c r="H8164" s="170" t="s">
        <v>5892</v>
      </c>
      <c r="I8164" s="171">
        <v>3.49</v>
      </c>
      <c r="J8164" s="169">
        <v>1</v>
      </c>
      <c r="K8164" s="154" cm="1">
        <f t="array" ref="K8164">ROUND(
IF(C8164="Beer",
SUM(LOOKUP(2,1/(SRP!$B$8:$B$10&lt;=E8164)/(SRP!$C$8:$C$10&gt;=E8164),SRP!$D$8:$D$10)*(G8164/100)*(E8164/1000)),
IF(C8164="Spirits",
SUM(LOOKUP(2,1/(SRP!$B$2:$B$7&lt;=E8164)/(SRP!$C$2:$C$7&gt;=E8164),SRP!$D$2:$D$7)*(G8164/100)*(E8164/1000)),
IF(AND(C8164="Wine",D8164="Fortified Wines"),
SUM(LOOKUP(2,1/(SRP!$B$26:$B$29&lt;=E8164)/(SRP!$C$26:$C$29&gt;=E8164),SRP!$D$26:$D$29)*(G8164/100)*(E8164/1000)),
IF(C8164="Wine",
SUM(LOOKUP(2,1/(SRP!$B$21:$B$25&lt;=E8164)/(SRP!$C$21:$C$25&gt;=E8164),SRP!$D$21:$D$25)*(G8164/100)*(E8164/1000)),
IF(AND(C8164="Ready to Drink",D8164="RTD-One Pour Cocktail&gt;7%&lt;=14.5"),
SUM(LOOKUP(2,1/(SRP!$B$16:$B$20&lt;=E8164)/(SRP!$C$16:$C$20&gt;=E8164),SRP!$D$16:$D$20)*(G8164/100)*(E8164/1000)),
IF(C8164="Ready to Drink",
SUM(LOOKUP(2,1/(SRP!$B$11:$B$15&lt;=E8164)/(SRP!$C$11:$C$15&gt;=E8164),SRP!$D$11:$D$15)*(G8164/100)*(E8164/1000)),
0)))))),2)</f>
        <v>1.96</v>
      </c>
      <c r="L8164" s="173" t="str">
        <f t="shared" si="127"/>
        <v>Ready to Drink473</v>
      </c>
      <c r="M8164" s="154">
        <f>VLOOKUP(L8164,'Slope %'!C:D,2,0)</f>
        <v>0.12</v>
      </c>
    </row>
    <row r="8165" spans="1:13" x14ac:dyDescent="0.25">
      <c r="A8165" s="169">
        <v>74040</v>
      </c>
      <c r="B8165" s="170" t="s">
        <v>5893</v>
      </c>
      <c r="C8165" s="170" t="s">
        <v>263</v>
      </c>
      <c r="D8165" s="170" t="s">
        <v>806</v>
      </c>
      <c r="E8165" s="170">
        <v>473</v>
      </c>
      <c r="F8165" s="170">
        <v>24</v>
      </c>
      <c r="G8165" s="171">
        <v>5</v>
      </c>
      <c r="H8165" s="170" t="s">
        <v>5892</v>
      </c>
      <c r="I8165" s="171">
        <v>3.49</v>
      </c>
      <c r="J8165" s="169">
        <v>1</v>
      </c>
      <c r="K8165" s="154" cm="1">
        <f t="array" ref="K8165">ROUND(
IF(C8165="Beer",
SUM(LOOKUP(2,1/(SRP!$B$8:$B$10&lt;=E8165)/(SRP!$C$8:$C$10&gt;=E8165),SRP!$D$8:$D$10)*(G8165/100)*(E8165/1000)),
IF(C8165="Spirits",
SUM(LOOKUP(2,1/(SRP!$B$2:$B$7&lt;=E8165)/(SRP!$C$2:$C$7&gt;=E8165),SRP!$D$2:$D$7)*(G8165/100)*(E8165/1000)),
IF(AND(C8165="Wine",D8165="Fortified Wines"),
SUM(LOOKUP(2,1/(SRP!$B$26:$B$29&lt;=E8165)/(SRP!$C$26:$C$29&gt;=E8165),SRP!$D$26:$D$29)*(G8165/100)*(E8165/1000)),
IF(C8165="Wine",
SUM(LOOKUP(2,1/(SRP!$B$21:$B$25&lt;=E8165)/(SRP!$C$21:$C$25&gt;=E8165),SRP!$D$21:$D$25)*(G8165/100)*(E8165/1000)),
IF(AND(C8165="Ready to Drink",D8165="RTD-One Pour Cocktail&gt;7%&lt;=14.5"),
SUM(LOOKUP(2,1/(SRP!$B$16:$B$20&lt;=E8165)/(SRP!$C$16:$C$20&gt;=E8165),SRP!$D$16:$D$20)*(G8165/100)*(E8165/1000)),
IF(C8165="Ready to Drink",
SUM(LOOKUP(2,1/(SRP!$B$11:$B$15&lt;=E8165)/(SRP!$C$11:$C$15&gt;=E8165),SRP!$D$11:$D$15)*(G8165/100)*(E8165/1000)),
0)))))),2)</f>
        <v>1.96</v>
      </c>
      <c r="L8165" s="173" t="str">
        <f t="shared" si="127"/>
        <v>Ready to Drink473</v>
      </c>
      <c r="M8165" s="154">
        <f>VLOOKUP(L8165,'Slope %'!C:D,2,0)</f>
        <v>0.12</v>
      </c>
    </row>
    <row r="8166" spans="1:13" x14ac:dyDescent="0.25">
      <c r="A8166" s="169">
        <v>74044</v>
      </c>
      <c r="B8166" s="170" t="s">
        <v>5894</v>
      </c>
      <c r="C8166" s="170" t="s">
        <v>263</v>
      </c>
      <c r="D8166" s="170" t="s">
        <v>332</v>
      </c>
      <c r="E8166" s="170">
        <v>1420</v>
      </c>
      <c r="F8166" s="170">
        <v>6</v>
      </c>
      <c r="G8166" s="171">
        <v>5</v>
      </c>
      <c r="H8166" s="170" t="s">
        <v>5892</v>
      </c>
      <c r="I8166" s="171">
        <v>11.99</v>
      </c>
      <c r="J8166" s="169">
        <v>4</v>
      </c>
      <c r="K8166" s="154" cm="1">
        <f t="array" ref="K8166">ROUND(
IF(C8166="Beer",
SUM(LOOKUP(2,1/(SRP!$B$8:$B$10&lt;=E8166)/(SRP!$C$8:$C$10&gt;=E8166),SRP!$D$8:$D$10)*(G8166/100)*(E8166/1000)),
IF(C8166="Spirits",
SUM(LOOKUP(2,1/(SRP!$B$2:$B$7&lt;=E8166)/(SRP!$C$2:$C$7&gt;=E8166),SRP!$D$2:$D$7)*(G8166/100)*(E8166/1000)),
IF(AND(C8166="Wine",D8166="Fortified Wines"),
SUM(LOOKUP(2,1/(SRP!$B$26:$B$29&lt;=E8166)/(SRP!$C$26:$C$29&gt;=E8166),SRP!$D$26:$D$29)*(G8166/100)*(E8166/1000)),
IF(C8166="Wine",
SUM(LOOKUP(2,1/(SRP!$B$21:$B$25&lt;=E8166)/(SRP!$C$21:$C$25&gt;=E8166),SRP!$D$21:$D$25)*(G8166/100)*(E8166/1000)),
IF(AND(C8166="Ready to Drink",D8166="RTD-One Pour Cocktail&gt;7%&lt;=14.5"),
SUM(LOOKUP(2,1/(SRP!$B$16:$B$20&lt;=E8166)/(SRP!$C$16:$C$20&gt;=E8166),SRP!$D$16:$D$20)*(G8166/100)*(E8166/1000)),
IF(C8166="Ready to Drink",
SUM(LOOKUP(2,1/(SRP!$B$11:$B$15&lt;=E8166)/(SRP!$C$11:$C$15&gt;=E8166),SRP!$D$11:$D$15)*(G8166/100)*(E8166/1000)),
0)))))),2)</f>
        <v>5.54</v>
      </c>
      <c r="L8166" s="173" t="str">
        <f t="shared" si="127"/>
        <v>Ready to Drink1420</v>
      </c>
      <c r="M8166" s="154">
        <f>VLOOKUP(L8166,'Slope %'!C:D,2,0)</f>
        <v>0.12</v>
      </c>
    </row>
    <row r="8167" spans="1:13" x14ac:dyDescent="0.25">
      <c r="A8167" s="169">
        <v>74044</v>
      </c>
      <c r="B8167" s="170" t="s">
        <v>5894</v>
      </c>
      <c r="C8167" s="170" t="s">
        <v>263</v>
      </c>
      <c r="D8167" s="170" t="s">
        <v>332</v>
      </c>
      <c r="E8167" s="170">
        <v>1420</v>
      </c>
      <c r="F8167" s="170">
        <v>6</v>
      </c>
      <c r="G8167" s="171">
        <v>5</v>
      </c>
      <c r="H8167" s="170" t="s">
        <v>5892</v>
      </c>
      <c r="I8167" s="171">
        <v>11.99</v>
      </c>
      <c r="J8167" s="169">
        <v>4</v>
      </c>
      <c r="K8167" s="154" cm="1">
        <f t="array" ref="K8167">ROUND(
IF(C8167="Beer",
SUM(LOOKUP(2,1/(SRP!$B$8:$B$10&lt;=E8167)/(SRP!$C$8:$C$10&gt;=E8167),SRP!$D$8:$D$10)*(G8167/100)*(E8167/1000)),
IF(C8167="Spirits",
SUM(LOOKUP(2,1/(SRP!$B$2:$B$7&lt;=E8167)/(SRP!$C$2:$C$7&gt;=E8167),SRP!$D$2:$D$7)*(G8167/100)*(E8167/1000)),
IF(AND(C8167="Wine",D8167="Fortified Wines"),
SUM(LOOKUP(2,1/(SRP!$B$26:$B$29&lt;=E8167)/(SRP!$C$26:$C$29&gt;=E8167),SRP!$D$26:$D$29)*(G8167/100)*(E8167/1000)),
IF(C8167="Wine",
SUM(LOOKUP(2,1/(SRP!$B$21:$B$25&lt;=E8167)/(SRP!$C$21:$C$25&gt;=E8167),SRP!$D$21:$D$25)*(G8167/100)*(E8167/1000)),
IF(AND(C8167="Ready to Drink",D8167="RTD-One Pour Cocktail&gt;7%&lt;=14.5"),
SUM(LOOKUP(2,1/(SRP!$B$16:$B$20&lt;=E8167)/(SRP!$C$16:$C$20&gt;=E8167),SRP!$D$16:$D$20)*(G8167/100)*(E8167/1000)),
IF(C8167="Ready to Drink",
SUM(LOOKUP(2,1/(SRP!$B$11:$B$15&lt;=E8167)/(SRP!$C$11:$C$15&gt;=E8167),SRP!$D$11:$D$15)*(G8167/100)*(E8167/1000)),
0)))))),2)</f>
        <v>5.54</v>
      </c>
      <c r="L8167" s="173" t="str">
        <f t="shared" si="127"/>
        <v>Ready to Drink1420</v>
      </c>
      <c r="M8167" s="154">
        <f>VLOOKUP(L8167,'Slope %'!C:D,2,0)</f>
        <v>0.12</v>
      </c>
    </row>
    <row r="8168" spans="1:13" x14ac:dyDescent="0.25">
      <c r="A8168" s="169">
        <v>74062</v>
      </c>
      <c r="B8168" s="170" t="s">
        <v>5895</v>
      </c>
      <c r="C8168" s="170" t="s">
        <v>11</v>
      </c>
      <c r="D8168" s="170" t="s">
        <v>303</v>
      </c>
      <c r="E8168" s="170">
        <v>2130</v>
      </c>
      <c r="F8168" s="170">
        <v>4</v>
      </c>
      <c r="G8168" s="171">
        <v>5.9</v>
      </c>
      <c r="H8168" s="170" t="s">
        <v>824</v>
      </c>
      <c r="I8168" s="171">
        <v>11.99</v>
      </c>
      <c r="J8168" s="169">
        <v>6</v>
      </c>
      <c r="K8168" s="154" cm="1">
        <f t="array" ref="K8168">ROUND(
IF(C8168="Beer",
SUM(LOOKUP(2,1/(SRP!$B$8:$B$10&lt;=E8168)/(SRP!$C$8:$C$10&gt;=E8168),SRP!$D$8:$D$10)*(G8168/100)*(E8168/1000)),
IF(C8168="Spirits",
SUM(LOOKUP(2,1/(SRP!$B$2:$B$7&lt;=E8168)/(SRP!$C$2:$C$7&gt;=E8168),SRP!$D$2:$D$7)*(G8168/100)*(E8168/1000)),
IF(AND(C8168="Wine",D8168="Fortified Wines"),
SUM(LOOKUP(2,1/(SRP!$B$26:$B$29&lt;=E8168)/(SRP!$C$26:$C$29&gt;=E8168),SRP!$D$26:$D$29)*(G8168/100)*(E8168/1000)),
IF(C8168="Wine",
SUM(LOOKUP(2,1/(SRP!$B$21:$B$25&lt;=E8168)/(SRP!$C$21:$C$25&gt;=E8168),SRP!$D$21:$D$25)*(G8168/100)*(E8168/1000)),
IF(AND(C8168="Ready to Drink",D8168="RTD-One Pour Cocktail&gt;7%&lt;=14.5"),
SUM(LOOKUP(2,1/(SRP!$B$16:$B$20&lt;=E8168)/(SRP!$C$16:$C$20&gt;=E8168),SRP!$D$16:$D$20)*(G8168/100)*(E8168/1000)),
IF(C8168="Ready to Drink",
SUM(LOOKUP(2,1/(SRP!$B$11:$B$15&lt;=E8168)/(SRP!$C$11:$C$15&gt;=E8168),SRP!$D$11:$D$15)*(G8168/100)*(E8168/1000)),
0)))))),2)</f>
        <v>9.81</v>
      </c>
      <c r="L8168" s="173" t="str">
        <f t="shared" si="127"/>
        <v>Beer2130</v>
      </c>
      <c r="M8168" s="154">
        <f>VLOOKUP(L8168,'Slope %'!C:D,2,0)</f>
        <v>0.1</v>
      </c>
    </row>
    <row r="8169" spans="1:13" x14ac:dyDescent="0.25">
      <c r="A8169" s="169">
        <v>74062</v>
      </c>
      <c r="B8169" s="170" t="s">
        <v>5895</v>
      </c>
      <c r="C8169" s="170" t="s">
        <v>11</v>
      </c>
      <c r="D8169" s="170" t="s">
        <v>303</v>
      </c>
      <c r="E8169" s="170">
        <v>2130</v>
      </c>
      <c r="F8169" s="170">
        <v>4</v>
      </c>
      <c r="G8169" s="171">
        <v>5.9</v>
      </c>
      <c r="H8169" s="170" t="s">
        <v>824</v>
      </c>
      <c r="I8169" s="171">
        <v>11.99</v>
      </c>
      <c r="J8169" s="169">
        <v>6</v>
      </c>
      <c r="K8169" s="154" cm="1">
        <f t="array" ref="K8169">ROUND(
IF(C8169="Beer",
SUM(LOOKUP(2,1/(SRP!$B$8:$B$10&lt;=E8169)/(SRP!$C$8:$C$10&gt;=E8169),SRP!$D$8:$D$10)*(G8169/100)*(E8169/1000)),
IF(C8169="Spirits",
SUM(LOOKUP(2,1/(SRP!$B$2:$B$7&lt;=E8169)/(SRP!$C$2:$C$7&gt;=E8169),SRP!$D$2:$D$7)*(G8169/100)*(E8169/1000)),
IF(AND(C8169="Wine",D8169="Fortified Wines"),
SUM(LOOKUP(2,1/(SRP!$B$26:$B$29&lt;=E8169)/(SRP!$C$26:$C$29&gt;=E8169),SRP!$D$26:$D$29)*(G8169/100)*(E8169/1000)),
IF(C8169="Wine",
SUM(LOOKUP(2,1/(SRP!$B$21:$B$25&lt;=E8169)/(SRP!$C$21:$C$25&gt;=E8169),SRP!$D$21:$D$25)*(G8169/100)*(E8169/1000)),
IF(AND(C8169="Ready to Drink",D8169="RTD-One Pour Cocktail&gt;7%&lt;=14.5"),
SUM(LOOKUP(2,1/(SRP!$B$16:$B$20&lt;=E8169)/(SRP!$C$16:$C$20&gt;=E8169),SRP!$D$16:$D$20)*(G8169/100)*(E8169/1000)),
IF(C8169="Ready to Drink",
SUM(LOOKUP(2,1/(SRP!$B$11:$B$15&lt;=E8169)/(SRP!$C$11:$C$15&gt;=E8169),SRP!$D$11:$D$15)*(G8169/100)*(E8169/1000)),
0)))))),2)</f>
        <v>9.81</v>
      </c>
      <c r="L8169" s="173" t="str">
        <f t="shared" si="127"/>
        <v>Beer2130</v>
      </c>
      <c r="M8169" s="154">
        <f>VLOOKUP(L8169,'Slope %'!C:D,2,0)</f>
        <v>0.1</v>
      </c>
    </row>
    <row r="8170" spans="1:13" x14ac:dyDescent="0.25">
      <c r="A8170" s="169">
        <v>74095</v>
      </c>
      <c r="B8170" s="170" t="s">
        <v>5896</v>
      </c>
      <c r="C8170" s="170" t="s">
        <v>263</v>
      </c>
      <c r="D8170" s="170" t="s">
        <v>332</v>
      </c>
      <c r="E8170" s="170">
        <v>250</v>
      </c>
      <c r="F8170" s="170">
        <v>24</v>
      </c>
      <c r="G8170" s="171">
        <v>6.7</v>
      </c>
      <c r="H8170" s="170" t="s">
        <v>222</v>
      </c>
      <c r="I8170" s="171">
        <v>4.99</v>
      </c>
      <c r="J8170" s="169">
        <v>1</v>
      </c>
      <c r="K8170" s="154" cm="1">
        <f t="array" ref="K8170">ROUND(
IF(C8170="Beer",
SUM(LOOKUP(2,1/(SRP!$B$8:$B$10&lt;=E8170)/(SRP!$C$8:$C$10&gt;=E8170),SRP!$D$8:$D$10)*(G8170/100)*(E8170/1000)),
IF(C8170="Spirits",
SUM(LOOKUP(2,1/(SRP!$B$2:$B$7&lt;=E8170)/(SRP!$C$2:$C$7&gt;=E8170),SRP!$D$2:$D$7)*(G8170/100)*(E8170/1000)),
IF(AND(C8170="Wine",D8170="Fortified Wines"),
SUM(LOOKUP(2,1/(SRP!$B$26:$B$29&lt;=E8170)/(SRP!$C$26:$C$29&gt;=E8170),SRP!$D$26:$D$29)*(G8170/100)*(E8170/1000)),
IF(C8170="Wine",
SUM(LOOKUP(2,1/(SRP!$B$21:$B$25&lt;=E8170)/(SRP!$C$21:$C$25&gt;=E8170),SRP!$D$21:$D$25)*(G8170/100)*(E8170/1000)),
IF(AND(C8170="Ready to Drink",D8170="RTD-One Pour Cocktail&gt;7%&lt;=14.5"),
SUM(LOOKUP(2,1/(SRP!$B$16:$B$20&lt;=E8170)/(SRP!$C$16:$C$20&gt;=E8170),SRP!$D$16:$D$20)*(G8170/100)*(E8170/1000)),
IF(C8170="Ready to Drink",
SUM(LOOKUP(2,1/(SRP!$B$11:$B$15&lt;=E8170)/(SRP!$C$11:$C$15&gt;=E8170),SRP!$D$11:$D$15)*(G8170/100)*(E8170/1000)),
0)))))),2)</f>
        <v>1.48</v>
      </c>
      <c r="L8170" s="173" t="str">
        <f t="shared" si="127"/>
        <v>Ready to Drink250</v>
      </c>
      <c r="M8170" s="154">
        <f>VLOOKUP(L8170,'Slope %'!C:D,2,0)</f>
        <v>0.12</v>
      </c>
    </row>
    <row r="8171" spans="1:13" x14ac:dyDescent="0.25">
      <c r="A8171" s="169">
        <v>74097</v>
      </c>
      <c r="B8171" s="170" t="s">
        <v>5897</v>
      </c>
      <c r="C8171" s="170" t="s">
        <v>11</v>
      </c>
      <c r="D8171" s="170" t="s">
        <v>303</v>
      </c>
      <c r="E8171" s="170">
        <v>473</v>
      </c>
      <c r="F8171" s="170">
        <v>24</v>
      </c>
      <c r="G8171" s="171">
        <v>8</v>
      </c>
      <c r="H8171" s="170" t="s">
        <v>1457</v>
      </c>
      <c r="I8171" s="171">
        <v>5.5</v>
      </c>
      <c r="J8171" s="169">
        <v>1</v>
      </c>
      <c r="K8171" s="154" cm="1">
        <f t="array" ref="K8171">ROUND(
IF(C8171="Beer",
SUM(LOOKUP(2,1/(SRP!$B$8:$B$10&lt;=E8171)/(SRP!$C$8:$C$10&gt;=E8171),SRP!$D$8:$D$10)*(G8171/100)*(E8171/1000)),
IF(C8171="Spirits",
SUM(LOOKUP(2,1/(SRP!$B$2:$B$7&lt;=E8171)/(SRP!$C$2:$C$7&gt;=E8171),SRP!$D$2:$D$7)*(G8171/100)*(E8171/1000)),
IF(AND(C8171="Wine",D8171="Fortified Wines"),
SUM(LOOKUP(2,1/(SRP!$B$26:$B$29&lt;=E8171)/(SRP!$C$26:$C$29&gt;=E8171),SRP!$D$26:$D$29)*(G8171/100)*(E8171/1000)),
IF(C8171="Wine",
SUM(LOOKUP(2,1/(SRP!$B$21:$B$25&lt;=E8171)/(SRP!$C$21:$C$25&gt;=E8171),SRP!$D$21:$D$25)*(G8171/100)*(E8171/1000)),
IF(AND(C8171="Ready to Drink",D8171="RTD-One Pour Cocktail&gt;7%&lt;=14.5"),
SUM(LOOKUP(2,1/(SRP!$B$16:$B$20&lt;=E8171)/(SRP!$C$16:$C$20&gt;=E8171),SRP!$D$16:$D$20)*(G8171/100)*(E8171/1000)),
IF(C8171="Ready to Drink",
SUM(LOOKUP(2,1/(SRP!$B$11:$B$15&lt;=E8171)/(SRP!$C$11:$C$15&gt;=E8171),SRP!$D$11:$D$15)*(G8171/100)*(E8171/1000)),
0)))))),2)</f>
        <v>2.95</v>
      </c>
      <c r="L8171" s="173" t="str">
        <f t="shared" si="127"/>
        <v>Beer473</v>
      </c>
      <c r="M8171" s="154">
        <f>VLOOKUP(L8171,'Slope %'!C:D,2,0)</f>
        <v>0.12</v>
      </c>
    </row>
    <row r="8172" spans="1:13" x14ac:dyDescent="0.25">
      <c r="A8172" s="169">
        <v>74097</v>
      </c>
      <c r="B8172" s="170" t="s">
        <v>5897</v>
      </c>
      <c r="C8172" s="170" t="s">
        <v>11</v>
      </c>
      <c r="D8172" s="170" t="s">
        <v>303</v>
      </c>
      <c r="E8172" s="170">
        <v>473</v>
      </c>
      <c r="F8172" s="170">
        <v>24</v>
      </c>
      <c r="G8172" s="171">
        <v>8</v>
      </c>
      <c r="H8172" s="170" t="s">
        <v>1457</v>
      </c>
      <c r="I8172" s="171">
        <v>5.5</v>
      </c>
      <c r="J8172" s="169">
        <v>1</v>
      </c>
      <c r="K8172" s="154" cm="1">
        <f t="array" ref="K8172">ROUND(
IF(C8172="Beer",
SUM(LOOKUP(2,1/(SRP!$B$8:$B$10&lt;=E8172)/(SRP!$C$8:$C$10&gt;=E8172),SRP!$D$8:$D$10)*(G8172/100)*(E8172/1000)),
IF(C8172="Spirits",
SUM(LOOKUP(2,1/(SRP!$B$2:$B$7&lt;=E8172)/(SRP!$C$2:$C$7&gt;=E8172),SRP!$D$2:$D$7)*(G8172/100)*(E8172/1000)),
IF(AND(C8172="Wine",D8172="Fortified Wines"),
SUM(LOOKUP(2,1/(SRP!$B$26:$B$29&lt;=E8172)/(SRP!$C$26:$C$29&gt;=E8172),SRP!$D$26:$D$29)*(G8172/100)*(E8172/1000)),
IF(C8172="Wine",
SUM(LOOKUP(2,1/(SRP!$B$21:$B$25&lt;=E8172)/(SRP!$C$21:$C$25&gt;=E8172),SRP!$D$21:$D$25)*(G8172/100)*(E8172/1000)),
IF(AND(C8172="Ready to Drink",D8172="RTD-One Pour Cocktail&gt;7%&lt;=14.5"),
SUM(LOOKUP(2,1/(SRP!$B$16:$B$20&lt;=E8172)/(SRP!$C$16:$C$20&gt;=E8172),SRP!$D$16:$D$20)*(G8172/100)*(E8172/1000)),
IF(C8172="Ready to Drink",
SUM(LOOKUP(2,1/(SRP!$B$11:$B$15&lt;=E8172)/(SRP!$C$11:$C$15&gt;=E8172),SRP!$D$11:$D$15)*(G8172/100)*(E8172/1000)),
0)))))),2)</f>
        <v>2.95</v>
      </c>
      <c r="L8172" s="173" t="str">
        <f t="shared" si="127"/>
        <v>Beer473</v>
      </c>
      <c r="M8172" s="154">
        <f>VLOOKUP(L8172,'Slope %'!C:D,2,0)</f>
        <v>0.12</v>
      </c>
    </row>
    <row r="8173" spans="1:13" x14ac:dyDescent="0.25">
      <c r="A8173" s="169">
        <v>74103</v>
      </c>
      <c r="B8173" s="170" t="s">
        <v>5898</v>
      </c>
      <c r="C8173" s="170" t="s">
        <v>11</v>
      </c>
      <c r="D8173" s="170" t="s">
        <v>267</v>
      </c>
      <c r="E8173" s="170">
        <v>473</v>
      </c>
      <c r="F8173" s="170">
        <v>24</v>
      </c>
      <c r="G8173" s="171">
        <v>4.5</v>
      </c>
      <c r="H8173" s="170" t="s">
        <v>1457</v>
      </c>
      <c r="I8173" s="171">
        <v>4.5</v>
      </c>
      <c r="J8173" s="169">
        <v>1</v>
      </c>
      <c r="K8173" s="154" cm="1">
        <f t="array" ref="K8173">ROUND(
IF(C8173="Beer",
SUM(LOOKUP(2,1/(SRP!$B$8:$B$10&lt;=E8173)/(SRP!$C$8:$C$10&gt;=E8173),SRP!$D$8:$D$10)*(G8173/100)*(E8173/1000)),
IF(C8173="Spirits",
SUM(LOOKUP(2,1/(SRP!$B$2:$B$7&lt;=E8173)/(SRP!$C$2:$C$7&gt;=E8173),SRP!$D$2:$D$7)*(G8173/100)*(E8173/1000)),
IF(AND(C8173="Wine",D8173="Fortified Wines"),
SUM(LOOKUP(2,1/(SRP!$B$26:$B$29&lt;=E8173)/(SRP!$C$26:$C$29&gt;=E8173),SRP!$D$26:$D$29)*(G8173/100)*(E8173/1000)),
IF(C8173="Wine",
SUM(LOOKUP(2,1/(SRP!$B$21:$B$25&lt;=E8173)/(SRP!$C$21:$C$25&gt;=E8173),SRP!$D$21:$D$25)*(G8173/100)*(E8173/1000)),
IF(AND(C8173="Ready to Drink",D8173="RTD-One Pour Cocktail&gt;7%&lt;=14.5"),
SUM(LOOKUP(2,1/(SRP!$B$16:$B$20&lt;=E8173)/(SRP!$C$16:$C$20&gt;=E8173),SRP!$D$16:$D$20)*(G8173/100)*(E8173/1000)),
IF(C8173="Ready to Drink",
SUM(LOOKUP(2,1/(SRP!$B$11:$B$15&lt;=E8173)/(SRP!$C$11:$C$15&gt;=E8173),SRP!$D$11:$D$15)*(G8173/100)*(E8173/1000)),
0)))))),2)</f>
        <v>1.66</v>
      </c>
      <c r="L8173" s="173" t="str">
        <f t="shared" si="127"/>
        <v>Beer473</v>
      </c>
      <c r="M8173" s="154">
        <f>VLOOKUP(L8173,'Slope %'!C:D,2,0)</f>
        <v>0.12</v>
      </c>
    </row>
    <row r="8174" spans="1:13" x14ac:dyDescent="0.25">
      <c r="A8174" s="169">
        <v>74103</v>
      </c>
      <c r="B8174" s="170" t="s">
        <v>5898</v>
      </c>
      <c r="C8174" s="170" t="s">
        <v>11</v>
      </c>
      <c r="D8174" s="170" t="s">
        <v>267</v>
      </c>
      <c r="E8174" s="170">
        <v>473</v>
      </c>
      <c r="F8174" s="170">
        <v>24</v>
      </c>
      <c r="G8174" s="171">
        <v>4.5</v>
      </c>
      <c r="H8174" s="170" t="s">
        <v>1457</v>
      </c>
      <c r="I8174" s="171">
        <v>4.5</v>
      </c>
      <c r="J8174" s="169">
        <v>1</v>
      </c>
      <c r="K8174" s="154" cm="1">
        <f t="array" ref="K8174">ROUND(
IF(C8174="Beer",
SUM(LOOKUP(2,1/(SRP!$B$8:$B$10&lt;=E8174)/(SRP!$C$8:$C$10&gt;=E8174),SRP!$D$8:$D$10)*(G8174/100)*(E8174/1000)),
IF(C8174="Spirits",
SUM(LOOKUP(2,1/(SRP!$B$2:$B$7&lt;=E8174)/(SRP!$C$2:$C$7&gt;=E8174),SRP!$D$2:$D$7)*(G8174/100)*(E8174/1000)),
IF(AND(C8174="Wine",D8174="Fortified Wines"),
SUM(LOOKUP(2,1/(SRP!$B$26:$B$29&lt;=E8174)/(SRP!$C$26:$C$29&gt;=E8174),SRP!$D$26:$D$29)*(G8174/100)*(E8174/1000)),
IF(C8174="Wine",
SUM(LOOKUP(2,1/(SRP!$B$21:$B$25&lt;=E8174)/(SRP!$C$21:$C$25&gt;=E8174),SRP!$D$21:$D$25)*(G8174/100)*(E8174/1000)),
IF(AND(C8174="Ready to Drink",D8174="RTD-One Pour Cocktail&gt;7%&lt;=14.5"),
SUM(LOOKUP(2,1/(SRP!$B$16:$B$20&lt;=E8174)/(SRP!$C$16:$C$20&gt;=E8174),SRP!$D$16:$D$20)*(G8174/100)*(E8174/1000)),
IF(C8174="Ready to Drink",
SUM(LOOKUP(2,1/(SRP!$B$11:$B$15&lt;=E8174)/(SRP!$C$11:$C$15&gt;=E8174),SRP!$D$11:$D$15)*(G8174/100)*(E8174/1000)),
0)))))),2)</f>
        <v>1.66</v>
      </c>
      <c r="L8174" s="173" t="str">
        <f t="shared" si="127"/>
        <v>Beer473</v>
      </c>
      <c r="M8174" s="154">
        <f>VLOOKUP(L8174,'Slope %'!C:D,2,0)</f>
        <v>0.12</v>
      </c>
    </row>
    <row r="8175" spans="1:13" x14ac:dyDescent="0.25">
      <c r="A8175" s="169">
        <v>74106</v>
      </c>
      <c r="B8175" s="170" t="s">
        <v>5899</v>
      </c>
      <c r="C8175" s="170" t="s">
        <v>15</v>
      </c>
      <c r="D8175" s="170" t="s">
        <v>19</v>
      </c>
      <c r="E8175" s="170">
        <v>700</v>
      </c>
      <c r="F8175" s="170">
        <v>6</v>
      </c>
      <c r="G8175" s="171">
        <v>40</v>
      </c>
      <c r="H8175" s="170" t="s">
        <v>86</v>
      </c>
      <c r="I8175" s="171">
        <v>59.99</v>
      </c>
      <c r="J8175" s="169">
        <v>1</v>
      </c>
      <c r="K8175" s="154" cm="1">
        <f t="array" ref="K8175">ROUND(
IF(C8175="Beer",
SUM(LOOKUP(2,1/(SRP!$B$8:$B$10&lt;=E8175)/(SRP!$C$8:$C$10&gt;=E8175),SRP!$D$8:$D$10)*(G8175/100)*(E8175/1000)),
IF(C8175="Spirits",
SUM(LOOKUP(2,1/(SRP!$B$2:$B$7&lt;=E8175)/(SRP!$C$2:$C$7&gt;=E8175),SRP!$D$2:$D$7)*(G8175/100)*(E8175/1000)),
IF(AND(C8175="Wine",D8175="Fortified Wines"),
SUM(LOOKUP(2,1/(SRP!$B$26:$B$29&lt;=E8175)/(SRP!$C$26:$C$29&gt;=E8175),SRP!$D$26:$D$29)*(G8175/100)*(E8175/1000)),
IF(C8175="Wine",
SUM(LOOKUP(2,1/(SRP!$B$21:$B$25&lt;=E8175)/(SRP!$C$21:$C$25&gt;=E8175),SRP!$D$21:$D$25)*(G8175/100)*(E8175/1000)),
IF(AND(C8175="Ready to Drink",D8175="RTD-One Pour Cocktail&gt;7%&lt;=14.5"),
SUM(LOOKUP(2,1/(SRP!$B$16:$B$20&lt;=E8175)/(SRP!$C$16:$C$20&gt;=E8175),SRP!$D$16:$D$20)*(G8175/100)*(E8175/1000)),
IF(C8175="Ready to Drink",
SUM(LOOKUP(2,1/(SRP!$B$11:$B$15&lt;=E8175)/(SRP!$C$11:$C$15&gt;=E8175),SRP!$D$11:$D$15)*(G8175/100)*(E8175/1000)),
0)))))),2)</f>
        <v>21.86</v>
      </c>
      <c r="L8175" s="173" t="str">
        <f t="shared" si="127"/>
        <v>Spirits700</v>
      </c>
      <c r="M8175" s="154">
        <f>VLOOKUP(L8175,'Slope %'!C:D,2,0)</f>
        <v>7.0000000000000007E-2</v>
      </c>
    </row>
    <row r="8176" spans="1:13" x14ac:dyDescent="0.25">
      <c r="A8176" s="169">
        <v>74116</v>
      </c>
      <c r="B8176" s="170" t="s">
        <v>5900</v>
      </c>
      <c r="C8176" s="170" t="s">
        <v>15</v>
      </c>
      <c r="D8176" s="170" t="s">
        <v>756</v>
      </c>
      <c r="E8176" s="170">
        <v>500</v>
      </c>
      <c r="F8176" s="170">
        <v>12</v>
      </c>
      <c r="G8176" s="171">
        <v>33</v>
      </c>
      <c r="H8176" s="170" t="s">
        <v>22</v>
      </c>
      <c r="I8176" s="171">
        <v>26.99</v>
      </c>
      <c r="J8176" s="169">
        <v>10</v>
      </c>
      <c r="K8176" s="154" cm="1">
        <f t="array" ref="K8176">ROUND(
IF(C8176="Beer",
SUM(LOOKUP(2,1/(SRP!$B$8:$B$10&lt;=E8176)/(SRP!$C$8:$C$10&gt;=E8176),SRP!$D$8:$D$10)*(G8176/100)*(E8176/1000)),
IF(C8176="Spirits",
SUM(LOOKUP(2,1/(SRP!$B$2:$B$7&lt;=E8176)/(SRP!$C$2:$C$7&gt;=E8176),SRP!$D$2:$D$7)*(G8176/100)*(E8176/1000)),
IF(AND(C8176="Wine",D8176="Fortified Wines"),
SUM(LOOKUP(2,1/(SRP!$B$26:$B$29&lt;=E8176)/(SRP!$C$26:$C$29&gt;=E8176),SRP!$D$26:$D$29)*(G8176/100)*(E8176/1000)),
IF(C8176="Wine",
SUM(LOOKUP(2,1/(SRP!$B$21:$B$25&lt;=E8176)/(SRP!$C$21:$C$25&gt;=E8176),SRP!$D$21:$D$25)*(G8176/100)*(E8176/1000)),
IF(AND(C8176="Ready to Drink",D8176="RTD-One Pour Cocktail&gt;7%&lt;=14.5"),
SUM(LOOKUP(2,1/(SRP!$B$16:$B$20&lt;=E8176)/(SRP!$C$16:$C$20&gt;=E8176),SRP!$D$16:$D$20)*(G8176/100)*(E8176/1000)),
IF(C8176="Ready to Drink",
SUM(LOOKUP(2,1/(SRP!$B$11:$B$15&lt;=E8176)/(SRP!$C$11:$C$15&gt;=E8176),SRP!$D$11:$D$15)*(G8176/100)*(E8176/1000)),
0)))))),2)</f>
        <v>13.65</v>
      </c>
      <c r="L8176" s="173" t="str">
        <f t="shared" si="127"/>
        <v>Spirits500</v>
      </c>
      <c r="M8176" s="154">
        <f>VLOOKUP(L8176,'Slope %'!C:D,2,0)</f>
        <v>7.0000000000000007E-2</v>
      </c>
    </row>
    <row r="8177" spans="1:13" x14ac:dyDescent="0.25">
      <c r="A8177" s="169">
        <v>74122</v>
      </c>
      <c r="B8177" s="170" t="s">
        <v>5901</v>
      </c>
      <c r="C8177" s="170" t="s">
        <v>15</v>
      </c>
      <c r="D8177" s="170" t="s">
        <v>16</v>
      </c>
      <c r="E8177" s="170">
        <v>750</v>
      </c>
      <c r="F8177" s="170">
        <v>6</v>
      </c>
      <c r="G8177" s="171">
        <v>45</v>
      </c>
      <c r="H8177" s="170" t="s">
        <v>1465</v>
      </c>
      <c r="I8177" s="171">
        <v>65</v>
      </c>
      <c r="J8177" s="169">
        <v>1</v>
      </c>
      <c r="K8177" s="154" cm="1">
        <f t="array" ref="K8177">ROUND(
IF(C8177="Beer",
SUM(LOOKUP(2,1/(SRP!$B$8:$B$10&lt;=E8177)/(SRP!$C$8:$C$10&gt;=E8177),SRP!$D$8:$D$10)*(G8177/100)*(E8177/1000)),
IF(C8177="Spirits",
SUM(LOOKUP(2,1/(SRP!$B$2:$B$7&lt;=E8177)/(SRP!$C$2:$C$7&gt;=E8177),SRP!$D$2:$D$7)*(G8177/100)*(E8177/1000)),
IF(AND(C8177="Wine",D8177="Fortified Wines"),
SUM(LOOKUP(2,1/(SRP!$B$26:$B$29&lt;=E8177)/(SRP!$C$26:$C$29&gt;=E8177),SRP!$D$26:$D$29)*(G8177/100)*(E8177/1000)),
IF(C8177="Wine",
SUM(LOOKUP(2,1/(SRP!$B$21:$B$25&lt;=E8177)/(SRP!$C$21:$C$25&gt;=E8177),SRP!$D$21:$D$25)*(G8177/100)*(E8177/1000)),
IF(AND(C8177="Ready to Drink",D8177="RTD-One Pour Cocktail&gt;7%&lt;=14.5"),
SUM(LOOKUP(2,1/(SRP!$B$16:$B$20&lt;=E8177)/(SRP!$C$16:$C$20&gt;=E8177),SRP!$D$16:$D$20)*(G8177/100)*(E8177/1000)),
IF(C8177="Ready to Drink",
SUM(LOOKUP(2,1/(SRP!$B$11:$B$15&lt;=E8177)/(SRP!$C$11:$C$15&gt;=E8177),SRP!$D$11:$D$15)*(G8177/100)*(E8177/1000)),
0)))))),2)</f>
        <v>26.35</v>
      </c>
      <c r="L8177" s="173" t="str">
        <f t="shared" si="127"/>
        <v>Spirits750</v>
      </c>
      <c r="M8177" s="154">
        <f>VLOOKUP(L8177,'Slope %'!C:D,2,0)</f>
        <v>7.0000000000000007E-2</v>
      </c>
    </row>
    <row r="8178" spans="1:13" x14ac:dyDescent="0.25">
      <c r="A8178" s="169">
        <v>74127</v>
      </c>
      <c r="B8178" s="170" t="s">
        <v>5902</v>
      </c>
      <c r="C8178" s="170" t="s">
        <v>263</v>
      </c>
      <c r="D8178" s="170" t="s">
        <v>332</v>
      </c>
      <c r="E8178" s="170">
        <v>222</v>
      </c>
      <c r="F8178" s="170">
        <v>24</v>
      </c>
      <c r="G8178" s="171">
        <v>12.5</v>
      </c>
      <c r="H8178" s="170" t="s">
        <v>177</v>
      </c>
      <c r="I8178" s="171">
        <v>3.75</v>
      </c>
      <c r="J8178" s="169">
        <v>1</v>
      </c>
      <c r="K8178" s="154" cm="1">
        <f t="array" ref="K8178">ROUND(
IF(C8178="Beer",
SUM(LOOKUP(2,1/(SRP!$B$8:$B$10&lt;=E8178)/(SRP!$C$8:$C$10&gt;=E8178),SRP!$D$8:$D$10)*(G8178/100)*(E8178/1000)),
IF(C8178="Spirits",
SUM(LOOKUP(2,1/(SRP!$B$2:$B$7&lt;=E8178)/(SRP!$C$2:$C$7&gt;=E8178),SRP!$D$2:$D$7)*(G8178/100)*(E8178/1000)),
IF(AND(C8178="Wine",D8178="Fortified Wines"),
SUM(LOOKUP(2,1/(SRP!$B$26:$B$29&lt;=E8178)/(SRP!$C$26:$C$29&gt;=E8178),SRP!$D$26:$D$29)*(G8178/100)*(E8178/1000)),
IF(C8178="Wine",
SUM(LOOKUP(2,1/(SRP!$B$21:$B$25&lt;=E8178)/(SRP!$C$21:$C$25&gt;=E8178),SRP!$D$21:$D$25)*(G8178/100)*(E8178/1000)),
IF(AND(C8178="Ready to Drink",D8178="RTD-One Pour Cocktail&gt;7%&lt;=14.5"),
SUM(LOOKUP(2,1/(SRP!$B$16:$B$20&lt;=E8178)/(SRP!$C$16:$C$20&gt;=E8178),SRP!$D$16:$D$20)*(G8178/100)*(E8178/1000)),
IF(C8178="Ready to Drink",
SUM(LOOKUP(2,1/(SRP!$B$11:$B$15&lt;=E8178)/(SRP!$C$11:$C$15&gt;=E8178),SRP!$D$11:$D$15)*(G8178/100)*(E8178/1000)),
0)))))),2)</f>
        <v>2.95</v>
      </c>
      <c r="L8178" s="173" t="str">
        <f t="shared" si="127"/>
        <v>Ready to Drink222</v>
      </c>
      <c r="M8178" s="154" t="e">
        <f>VLOOKUP(L8178,'Slope %'!C:D,2,0)</f>
        <v>#N/A</v>
      </c>
    </row>
    <row r="8179" spans="1:13" x14ac:dyDescent="0.25">
      <c r="A8179" s="169">
        <v>74127</v>
      </c>
      <c r="B8179" s="170" t="s">
        <v>5902</v>
      </c>
      <c r="C8179" s="170" t="s">
        <v>263</v>
      </c>
      <c r="D8179" s="170" t="s">
        <v>332</v>
      </c>
      <c r="E8179" s="170">
        <v>222</v>
      </c>
      <c r="F8179" s="170">
        <v>24</v>
      </c>
      <c r="G8179" s="171">
        <v>12.5</v>
      </c>
      <c r="H8179" s="170" t="s">
        <v>177</v>
      </c>
      <c r="I8179" s="171">
        <v>3.75</v>
      </c>
      <c r="J8179" s="169">
        <v>1</v>
      </c>
      <c r="K8179" s="154" cm="1">
        <f t="array" ref="K8179">ROUND(
IF(C8179="Beer",
SUM(LOOKUP(2,1/(SRP!$B$8:$B$10&lt;=E8179)/(SRP!$C$8:$C$10&gt;=E8179),SRP!$D$8:$D$10)*(G8179/100)*(E8179/1000)),
IF(C8179="Spirits",
SUM(LOOKUP(2,1/(SRP!$B$2:$B$7&lt;=E8179)/(SRP!$C$2:$C$7&gt;=E8179),SRP!$D$2:$D$7)*(G8179/100)*(E8179/1000)),
IF(AND(C8179="Wine",D8179="Fortified Wines"),
SUM(LOOKUP(2,1/(SRP!$B$26:$B$29&lt;=E8179)/(SRP!$C$26:$C$29&gt;=E8179),SRP!$D$26:$D$29)*(G8179/100)*(E8179/1000)),
IF(C8179="Wine",
SUM(LOOKUP(2,1/(SRP!$B$21:$B$25&lt;=E8179)/(SRP!$C$21:$C$25&gt;=E8179),SRP!$D$21:$D$25)*(G8179/100)*(E8179/1000)),
IF(AND(C8179="Ready to Drink",D8179="RTD-One Pour Cocktail&gt;7%&lt;=14.5"),
SUM(LOOKUP(2,1/(SRP!$B$16:$B$20&lt;=E8179)/(SRP!$C$16:$C$20&gt;=E8179),SRP!$D$16:$D$20)*(G8179/100)*(E8179/1000)),
IF(C8179="Ready to Drink",
SUM(LOOKUP(2,1/(SRP!$B$11:$B$15&lt;=E8179)/(SRP!$C$11:$C$15&gt;=E8179),SRP!$D$11:$D$15)*(G8179/100)*(E8179/1000)),
0)))))),2)</f>
        <v>2.95</v>
      </c>
      <c r="L8179" s="173" t="str">
        <f t="shared" si="127"/>
        <v>Ready to Drink222</v>
      </c>
      <c r="M8179" s="154" t="e">
        <f>VLOOKUP(L8179,'Slope %'!C:D,2,0)</f>
        <v>#N/A</v>
      </c>
    </row>
    <row r="8180" spans="1:13" x14ac:dyDescent="0.25">
      <c r="A8180" s="169">
        <v>74133</v>
      </c>
      <c r="B8180" s="170" t="s">
        <v>5903</v>
      </c>
      <c r="C8180" s="170" t="s">
        <v>15</v>
      </c>
      <c r="D8180" s="170" t="s">
        <v>389</v>
      </c>
      <c r="E8180" s="170">
        <v>50</v>
      </c>
      <c r="F8180" s="170">
        <v>120</v>
      </c>
      <c r="G8180" s="171">
        <v>35</v>
      </c>
      <c r="H8180" s="170" t="s">
        <v>22</v>
      </c>
      <c r="I8180" s="171">
        <v>2.4900000000000002</v>
      </c>
      <c r="J8180" s="169">
        <v>1</v>
      </c>
      <c r="K8180" s="154" cm="1">
        <f t="array" ref="K8180">ROUND(
IF(C8180="Beer",
SUM(LOOKUP(2,1/(SRP!$B$8:$B$10&lt;=E8180)/(SRP!$C$8:$C$10&gt;=E8180),SRP!$D$8:$D$10)*(G8180/100)*(E8180/1000)),
IF(C8180="Spirits",
SUM(LOOKUP(2,1/(SRP!$B$2:$B$7&lt;=E8180)/(SRP!$C$2:$C$7&gt;=E8180),SRP!$D$2:$D$7)*(G8180/100)*(E8180/1000)),
IF(AND(C8180="Wine",D8180="Fortified Wines"),
SUM(LOOKUP(2,1/(SRP!$B$26:$B$29&lt;=E8180)/(SRP!$C$26:$C$29&gt;=E8180),SRP!$D$26:$D$29)*(G8180/100)*(E8180/1000)),
IF(C8180="Wine",
SUM(LOOKUP(2,1/(SRP!$B$21:$B$25&lt;=E8180)/(SRP!$C$21:$C$25&gt;=E8180),SRP!$D$21:$D$25)*(G8180/100)*(E8180/1000)),
IF(AND(C8180="Ready to Drink",D8180="RTD-One Pour Cocktail&gt;7%&lt;=14.5"),
SUM(LOOKUP(2,1/(SRP!$B$16:$B$20&lt;=E8180)/(SRP!$C$16:$C$20&gt;=E8180),SRP!$D$16:$D$20)*(G8180/100)*(E8180/1000)),
IF(C8180="Ready to Drink",
SUM(LOOKUP(2,1/(SRP!$B$11:$B$15&lt;=E8180)/(SRP!$C$11:$C$15&gt;=E8180),SRP!$D$11:$D$15)*(G8180/100)*(E8180/1000)),
0)))))),2)</f>
        <v>2.35</v>
      </c>
      <c r="L8180" s="173" t="str">
        <f t="shared" si="127"/>
        <v>Spirits50</v>
      </c>
      <c r="M8180" s="154">
        <f>VLOOKUP(L8180,'Slope %'!C:D,2,0)</f>
        <v>0.1</v>
      </c>
    </row>
    <row r="8181" spans="1:13" x14ac:dyDescent="0.25">
      <c r="A8181" s="169">
        <v>74134</v>
      </c>
      <c r="B8181" s="170" t="s">
        <v>5904</v>
      </c>
      <c r="C8181" s="170" t="s">
        <v>15</v>
      </c>
      <c r="D8181" s="170" t="s">
        <v>225</v>
      </c>
      <c r="E8181" s="170">
        <v>50</v>
      </c>
      <c r="F8181" s="170">
        <v>60</v>
      </c>
      <c r="G8181" s="171">
        <v>40</v>
      </c>
      <c r="H8181" s="170" t="s">
        <v>29</v>
      </c>
      <c r="I8181" s="171">
        <v>19.95</v>
      </c>
      <c r="J8181" s="169">
        <v>1</v>
      </c>
      <c r="K8181" s="154" cm="1">
        <f t="array" ref="K8181">ROUND(
IF(C8181="Beer",
SUM(LOOKUP(2,1/(SRP!$B$8:$B$10&lt;=E8181)/(SRP!$C$8:$C$10&gt;=E8181),SRP!$D$8:$D$10)*(G8181/100)*(E8181/1000)),
IF(C8181="Spirits",
SUM(LOOKUP(2,1/(SRP!$B$2:$B$7&lt;=E8181)/(SRP!$C$2:$C$7&gt;=E8181),SRP!$D$2:$D$7)*(G8181/100)*(E8181/1000)),
IF(AND(C8181="Wine",D8181="Fortified Wines"),
SUM(LOOKUP(2,1/(SRP!$B$26:$B$29&lt;=E8181)/(SRP!$C$26:$C$29&gt;=E8181),SRP!$D$26:$D$29)*(G8181/100)*(E8181/1000)),
IF(C8181="Wine",
SUM(LOOKUP(2,1/(SRP!$B$21:$B$25&lt;=E8181)/(SRP!$C$21:$C$25&gt;=E8181),SRP!$D$21:$D$25)*(G8181/100)*(E8181/1000)),
IF(AND(C8181="Ready to Drink",D8181="RTD-One Pour Cocktail&gt;7%&lt;=14.5"),
SUM(LOOKUP(2,1/(SRP!$B$16:$B$20&lt;=E8181)/(SRP!$C$16:$C$20&gt;=E8181),SRP!$D$16:$D$20)*(G8181/100)*(E8181/1000)),
IF(C8181="Ready to Drink",
SUM(LOOKUP(2,1/(SRP!$B$11:$B$15&lt;=E8181)/(SRP!$C$11:$C$15&gt;=E8181),SRP!$D$11:$D$15)*(G8181/100)*(E8181/1000)),
0)))))),2)</f>
        <v>2.69</v>
      </c>
      <c r="L8181" s="173" t="str">
        <f t="shared" si="127"/>
        <v>Spirits50</v>
      </c>
      <c r="M8181" s="154">
        <f>VLOOKUP(L8181,'Slope %'!C:D,2,0)</f>
        <v>0.1</v>
      </c>
    </row>
    <row r="8182" spans="1:13" x14ac:dyDescent="0.25">
      <c r="A8182" s="169">
        <v>74140</v>
      </c>
      <c r="B8182" s="170" t="s">
        <v>5905</v>
      </c>
      <c r="C8182" s="170" t="s">
        <v>24</v>
      </c>
      <c r="D8182" s="170" t="s">
        <v>34</v>
      </c>
      <c r="E8182" s="170">
        <v>750</v>
      </c>
      <c r="F8182" s="170">
        <v>12</v>
      </c>
      <c r="G8182" s="171">
        <v>15</v>
      </c>
      <c r="H8182" s="170" t="s">
        <v>22</v>
      </c>
      <c r="I8182" s="171">
        <v>48.99</v>
      </c>
      <c r="J8182" s="169">
        <v>1</v>
      </c>
      <c r="K8182" s="154" cm="1">
        <f t="array" ref="K8182">ROUND(
IF(C8182="Beer",
SUM(LOOKUP(2,1/(SRP!$B$8:$B$10&lt;=E8182)/(SRP!$C$8:$C$10&gt;=E8182),SRP!$D$8:$D$10)*(G8182/100)*(E8182/1000)),
IF(C8182="Spirits",
SUM(LOOKUP(2,1/(SRP!$B$2:$B$7&lt;=E8182)/(SRP!$C$2:$C$7&gt;=E8182),SRP!$D$2:$D$7)*(G8182/100)*(E8182/1000)),
IF(AND(C8182="Wine",D8182="Fortified Wines"),
SUM(LOOKUP(2,1/(SRP!$B$26:$B$29&lt;=E8182)/(SRP!$C$26:$C$29&gt;=E8182),SRP!$D$26:$D$29)*(G8182/100)*(E8182/1000)),
IF(C8182="Wine",
SUM(LOOKUP(2,1/(SRP!$B$21:$B$25&lt;=E8182)/(SRP!$C$21:$C$25&gt;=E8182),SRP!$D$21:$D$25)*(G8182/100)*(E8182/1000)),
IF(AND(C8182="Ready to Drink",D8182="RTD-One Pour Cocktail&gt;7%&lt;=14.5"),
SUM(LOOKUP(2,1/(SRP!$B$16:$B$20&lt;=E8182)/(SRP!$C$16:$C$20&gt;=E8182),SRP!$D$16:$D$20)*(G8182/100)*(E8182/1000)),
IF(C8182="Ready to Drink",
SUM(LOOKUP(2,1/(SRP!$B$11:$B$15&lt;=E8182)/(SRP!$C$11:$C$15&gt;=E8182),SRP!$D$11:$D$15)*(G8182/100)*(E8182/1000)),
0)))))),2)</f>
        <v>8.7799999999999994</v>
      </c>
      <c r="L8182" s="173" t="str">
        <f t="shared" si="127"/>
        <v>Wine750</v>
      </c>
      <c r="M8182" s="154">
        <f>VLOOKUP(L8182,'Slope %'!C:D,2,0)</f>
        <v>0.1</v>
      </c>
    </row>
    <row r="8183" spans="1:13" x14ac:dyDescent="0.25">
      <c r="A8183" s="169">
        <v>74167</v>
      </c>
      <c r="B8183" s="170" t="s">
        <v>5906</v>
      </c>
      <c r="C8183" s="170" t="s">
        <v>11</v>
      </c>
      <c r="D8183" s="170" t="s">
        <v>12</v>
      </c>
      <c r="E8183" s="170">
        <v>4260</v>
      </c>
      <c r="F8183" s="170">
        <v>2</v>
      </c>
      <c r="G8183" s="171">
        <v>5</v>
      </c>
      <c r="H8183" s="170" t="s">
        <v>1407</v>
      </c>
      <c r="I8183" s="171">
        <v>26.99</v>
      </c>
      <c r="J8183" s="169">
        <v>12</v>
      </c>
      <c r="K8183" s="154" cm="1">
        <f t="array" ref="K8183">ROUND(
IF(C8183="Beer",
SUM(LOOKUP(2,1/(SRP!$B$8:$B$10&lt;=E8183)/(SRP!$C$8:$C$10&gt;=E8183),SRP!$D$8:$D$10)*(G8183/100)*(E8183/1000)),
IF(C8183="Spirits",
SUM(LOOKUP(2,1/(SRP!$B$2:$B$7&lt;=E8183)/(SRP!$C$2:$C$7&gt;=E8183),SRP!$D$2:$D$7)*(G8183/100)*(E8183/1000)),
IF(AND(C8183="Wine",D8183="Fortified Wines"),
SUM(LOOKUP(2,1/(SRP!$B$26:$B$29&lt;=E8183)/(SRP!$C$26:$C$29&gt;=E8183),SRP!$D$26:$D$29)*(G8183/100)*(E8183/1000)),
IF(C8183="Wine",
SUM(LOOKUP(2,1/(SRP!$B$21:$B$25&lt;=E8183)/(SRP!$C$21:$C$25&gt;=E8183),SRP!$D$21:$D$25)*(G8183/100)*(E8183/1000)),
IF(AND(C8183="Ready to Drink",D8183="RTD-One Pour Cocktail&gt;7%&lt;=14.5"),
SUM(LOOKUP(2,1/(SRP!$B$16:$B$20&lt;=E8183)/(SRP!$C$16:$C$20&gt;=E8183),SRP!$D$16:$D$20)*(G8183/100)*(E8183/1000)),
IF(C8183="Ready to Drink",
SUM(LOOKUP(2,1/(SRP!$B$11:$B$15&lt;=E8183)/(SRP!$C$11:$C$15&gt;=E8183),SRP!$D$11:$D$15)*(G8183/100)*(E8183/1000)),
0)))))),2)</f>
        <v>16.63</v>
      </c>
      <c r="L8183" s="173" t="str">
        <f t="shared" si="127"/>
        <v>Beer4260</v>
      </c>
      <c r="M8183" s="154">
        <f>VLOOKUP(L8183,'Slope %'!C:D,2,0)</f>
        <v>7.0000000000000007E-2</v>
      </c>
    </row>
    <row r="8184" spans="1:13" x14ac:dyDescent="0.25">
      <c r="A8184" s="169">
        <v>74167</v>
      </c>
      <c r="B8184" s="170" t="s">
        <v>5906</v>
      </c>
      <c r="C8184" s="170" t="s">
        <v>11</v>
      </c>
      <c r="D8184" s="170" t="s">
        <v>12</v>
      </c>
      <c r="E8184" s="170">
        <v>4260</v>
      </c>
      <c r="F8184" s="170">
        <v>2</v>
      </c>
      <c r="G8184" s="171">
        <v>5</v>
      </c>
      <c r="H8184" s="170" t="s">
        <v>1407</v>
      </c>
      <c r="I8184" s="171">
        <v>26.99</v>
      </c>
      <c r="J8184" s="169">
        <v>12</v>
      </c>
      <c r="K8184" s="154" cm="1">
        <f t="array" ref="K8184">ROUND(
IF(C8184="Beer",
SUM(LOOKUP(2,1/(SRP!$B$8:$B$10&lt;=E8184)/(SRP!$C$8:$C$10&gt;=E8184),SRP!$D$8:$D$10)*(G8184/100)*(E8184/1000)),
IF(C8184="Spirits",
SUM(LOOKUP(2,1/(SRP!$B$2:$B$7&lt;=E8184)/(SRP!$C$2:$C$7&gt;=E8184),SRP!$D$2:$D$7)*(G8184/100)*(E8184/1000)),
IF(AND(C8184="Wine",D8184="Fortified Wines"),
SUM(LOOKUP(2,1/(SRP!$B$26:$B$29&lt;=E8184)/(SRP!$C$26:$C$29&gt;=E8184),SRP!$D$26:$D$29)*(G8184/100)*(E8184/1000)),
IF(C8184="Wine",
SUM(LOOKUP(2,1/(SRP!$B$21:$B$25&lt;=E8184)/(SRP!$C$21:$C$25&gt;=E8184),SRP!$D$21:$D$25)*(G8184/100)*(E8184/1000)),
IF(AND(C8184="Ready to Drink",D8184="RTD-One Pour Cocktail&gt;7%&lt;=14.5"),
SUM(LOOKUP(2,1/(SRP!$B$16:$B$20&lt;=E8184)/(SRP!$C$16:$C$20&gt;=E8184),SRP!$D$16:$D$20)*(G8184/100)*(E8184/1000)),
IF(C8184="Ready to Drink",
SUM(LOOKUP(2,1/(SRP!$B$11:$B$15&lt;=E8184)/(SRP!$C$11:$C$15&gt;=E8184),SRP!$D$11:$D$15)*(G8184/100)*(E8184/1000)),
0)))))),2)</f>
        <v>16.63</v>
      </c>
      <c r="L8184" s="173" t="str">
        <f t="shared" si="127"/>
        <v>Beer4260</v>
      </c>
      <c r="M8184" s="154">
        <f>VLOOKUP(L8184,'Slope %'!C:D,2,0)</f>
        <v>7.0000000000000007E-2</v>
      </c>
    </row>
    <row r="8185" spans="1:13" x14ac:dyDescent="0.25">
      <c r="A8185" s="169">
        <v>74169</v>
      </c>
      <c r="B8185" s="170" t="s">
        <v>5907</v>
      </c>
      <c r="C8185" s="170" t="s">
        <v>11</v>
      </c>
      <c r="D8185" s="170" t="s">
        <v>12</v>
      </c>
      <c r="E8185" s="170">
        <v>4260</v>
      </c>
      <c r="F8185" s="170">
        <v>2</v>
      </c>
      <c r="G8185" s="171">
        <v>5</v>
      </c>
      <c r="H8185" s="170" t="s">
        <v>1407</v>
      </c>
      <c r="I8185" s="171">
        <v>26.99</v>
      </c>
      <c r="J8185" s="169">
        <v>12</v>
      </c>
      <c r="K8185" s="154" cm="1">
        <f t="array" ref="K8185">ROUND(
IF(C8185="Beer",
SUM(LOOKUP(2,1/(SRP!$B$8:$B$10&lt;=E8185)/(SRP!$C$8:$C$10&gt;=E8185),SRP!$D$8:$D$10)*(G8185/100)*(E8185/1000)),
IF(C8185="Spirits",
SUM(LOOKUP(2,1/(SRP!$B$2:$B$7&lt;=E8185)/(SRP!$C$2:$C$7&gt;=E8185),SRP!$D$2:$D$7)*(G8185/100)*(E8185/1000)),
IF(AND(C8185="Wine",D8185="Fortified Wines"),
SUM(LOOKUP(2,1/(SRP!$B$26:$B$29&lt;=E8185)/(SRP!$C$26:$C$29&gt;=E8185),SRP!$D$26:$D$29)*(G8185/100)*(E8185/1000)),
IF(C8185="Wine",
SUM(LOOKUP(2,1/(SRP!$B$21:$B$25&lt;=E8185)/(SRP!$C$21:$C$25&gt;=E8185),SRP!$D$21:$D$25)*(G8185/100)*(E8185/1000)),
IF(AND(C8185="Ready to Drink",D8185="RTD-One Pour Cocktail&gt;7%&lt;=14.5"),
SUM(LOOKUP(2,1/(SRP!$B$16:$B$20&lt;=E8185)/(SRP!$C$16:$C$20&gt;=E8185),SRP!$D$16:$D$20)*(G8185/100)*(E8185/1000)),
IF(C8185="Ready to Drink",
SUM(LOOKUP(2,1/(SRP!$B$11:$B$15&lt;=E8185)/(SRP!$C$11:$C$15&gt;=E8185),SRP!$D$11:$D$15)*(G8185/100)*(E8185/1000)),
0)))))),2)</f>
        <v>16.63</v>
      </c>
      <c r="L8185" s="173" t="str">
        <f t="shared" si="127"/>
        <v>Beer4260</v>
      </c>
      <c r="M8185" s="154">
        <f>VLOOKUP(L8185,'Slope %'!C:D,2,0)</f>
        <v>7.0000000000000007E-2</v>
      </c>
    </row>
    <row r="8186" spans="1:13" x14ac:dyDescent="0.25">
      <c r="A8186" s="169">
        <v>74169</v>
      </c>
      <c r="B8186" s="170" t="s">
        <v>5907</v>
      </c>
      <c r="C8186" s="170" t="s">
        <v>11</v>
      </c>
      <c r="D8186" s="170" t="s">
        <v>12</v>
      </c>
      <c r="E8186" s="170">
        <v>4260</v>
      </c>
      <c r="F8186" s="170">
        <v>2</v>
      </c>
      <c r="G8186" s="171">
        <v>5</v>
      </c>
      <c r="H8186" s="170" t="s">
        <v>1407</v>
      </c>
      <c r="I8186" s="171">
        <v>26.99</v>
      </c>
      <c r="J8186" s="169">
        <v>12</v>
      </c>
      <c r="K8186" s="154" cm="1">
        <f t="array" ref="K8186">ROUND(
IF(C8186="Beer",
SUM(LOOKUP(2,1/(SRP!$B$8:$B$10&lt;=E8186)/(SRP!$C$8:$C$10&gt;=E8186),SRP!$D$8:$D$10)*(G8186/100)*(E8186/1000)),
IF(C8186="Spirits",
SUM(LOOKUP(2,1/(SRP!$B$2:$B$7&lt;=E8186)/(SRP!$C$2:$C$7&gt;=E8186),SRP!$D$2:$D$7)*(G8186/100)*(E8186/1000)),
IF(AND(C8186="Wine",D8186="Fortified Wines"),
SUM(LOOKUP(2,1/(SRP!$B$26:$B$29&lt;=E8186)/(SRP!$C$26:$C$29&gt;=E8186),SRP!$D$26:$D$29)*(G8186/100)*(E8186/1000)),
IF(C8186="Wine",
SUM(LOOKUP(2,1/(SRP!$B$21:$B$25&lt;=E8186)/(SRP!$C$21:$C$25&gt;=E8186),SRP!$D$21:$D$25)*(G8186/100)*(E8186/1000)),
IF(AND(C8186="Ready to Drink",D8186="RTD-One Pour Cocktail&gt;7%&lt;=14.5"),
SUM(LOOKUP(2,1/(SRP!$B$16:$B$20&lt;=E8186)/(SRP!$C$16:$C$20&gt;=E8186),SRP!$D$16:$D$20)*(G8186/100)*(E8186/1000)),
IF(C8186="Ready to Drink",
SUM(LOOKUP(2,1/(SRP!$B$11:$B$15&lt;=E8186)/(SRP!$C$11:$C$15&gt;=E8186),SRP!$D$11:$D$15)*(G8186/100)*(E8186/1000)),
0)))))),2)</f>
        <v>16.63</v>
      </c>
      <c r="L8186" s="173" t="str">
        <f t="shared" si="127"/>
        <v>Beer4260</v>
      </c>
      <c r="M8186" s="154">
        <f>VLOOKUP(L8186,'Slope %'!C:D,2,0)</f>
        <v>7.0000000000000007E-2</v>
      </c>
    </row>
    <row r="8187" spans="1:13" x14ac:dyDescent="0.25">
      <c r="A8187" s="169">
        <v>74184</v>
      </c>
      <c r="B8187" s="170" t="s">
        <v>5908</v>
      </c>
      <c r="C8187" s="170" t="s">
        <v>11</v>
      </c>
      <c r="D8187" s="170" t="s">
        <v>12</v>
      </c>
      <c r="E8187" s="170">
        <v>473</v>
      </c>
      <c r="F8187" s="170">
        <v>24</v>
      </c>
      <c r="G8187" s="171">
        <v>5</v>
      </c>
      <c r="H8187" s="170" t="s">
        <v>1209</v>
      </c>
      <c r="I8187" s="171">
        <v>3.49</v>
      </c>
      <c r="J8187" s="169">
        <v>1</v>
      </c>
      <c r="K8187" s="154" cm="1">
        <f t="array" ref="K8187">ROUND(
IF(C8187="Beer",
SUM(LOOKUP(2,1/(SRP!$B$8:$B$10&lt;=E8187)/(SRP!$C$8:$C$10&gt;=E8187),SRP!$D$8:$D$10)*(G8187/100)*(E8187/1000)),
IF(C8187="Spirits",
SUM(LOOKUP(2,1/(SRP!$B$2:$B$7&lt;=E8187)/(SRP!$C$2:$C$7&gt;=E8187),SRP!$D$2:$D$7)*(G8187/100)*(E8187/1000)),
IF(AND(C8187="Wine",D8187="Fortified Wines"),
SUM(LOOKUP(2,1/(SRP!$B$26:$B$29&lt;=E8187)/(SRP!$C$26:$C$29&gt;=E8187),SRP!$D$26:$D$29)*(G8187/100)*(E8187/1000)),
IF(C8187="Wine",
SUM(LOOKUP(2,1/(SRP!$B$21:$B$25&lt;=E8187)/(SRP!$C$21:$C$25&gt;=E8187),SRP!$D$21:$D$25)*(G8187/100)*(E8187/1000)),
IF(AND(C8187="Ready to Drink",D8187="RTD-One Pour Cocktail&gt;7%&lt;=14.5"),
SUM(LOOKUP(2,1/(SRP!$B$16:$B$20&lt;=E8187)/(SRP!$C$16:$C$20&gt;=E8187),SRP!$D$16:$D$20)*(G8187/100)*(E8187/1000)),
IF(C8187="Ready to Drink",
SUM(LOOKUP(2,1/(SRP!$B$11:$B$15&lt;=E8187)/(SRP!$C$11:$C$15&gt;=E8187),SRP!$D$11:$D$15)*(G8187/100)*(E8187/1000)),
0)))))),2)</f>
        <v>1.85</v>
      </c>
      <c r="L8187" s="173" t="str">
        <f t="shared" si="127"/>
        <v>Beer473</v>
      </c>
      <c r="M8187" s="154">
        <f>VLOOKUP(L8187,'Slope %'!C:D,2,0)</f>
        <v>0.12</v>
      </c>
    </row>
    <row r="8188" spans="1:13" x14ac:dyDescent="0.25">
      <c r="A8188" s="169">
        <v>74202</v>
      </c>
      <c r="B8188" s="170" t="s">
        <v>5909</v>
      </c>
      <c r="C8188" s="170" t="s">
        <v>24</v>
      </c>
      <c r="D8188" s="170" t="s">
        <v>25</v>
      </c>
      <c r="E8188" s="170">
        <v>1200</v>
      </c>
      <c r="F8188" s="170">
        <v>4</v>
      </c>
      <c r="G8188" s="171">
        <v>11</v>
      </c>
      <c r="H8188" s="170" t="s">
        <v>177</v>
      </c>
      <c r="I8188" s="171">
        <v>45.99</v>
      </c>
      <c r="J8188" s="169">
        <v>6</v>
      </c>
      <c r="K8188" s="154" cm="1">
        <f t="array" ref="K8188">ROUND(
IF(C8188="Beer",
SUM(LOOKUP(2,1/(SRP!$B$8:$B$10&lt;=E8188)/(SRP!$C$8:$C$10&gt;=E8188),SRP!$D$8:$D$10)*(G8188/100)*(E8188/1000)),
IF(C8188="Spirits",
SUM(LOOKUP(2,1/(SRP!$B$2:$B$7&lt;=E8188)/(SRP!$C$2:$C$7&gt;=E8188),SRP!$D$2:$D$7)*(G8188/100)*(E8188/1000)),
IF(AND(C8188="Wine",D8188="Fortified Wines"),
SUM(LOOKUP(2,1/(SRP!$B$26:$B$29&lt;=E8188)/(SRP!$C$26:$C$29&gt;=E8188),SRP!$D$26:$D$29)*(G8188/100)*(E8188/1000)),
IF(C8188="Wine",
SUM(LOOKUP(2,1/(SRP!$B$21:$B$25&lt;=E8188)/(SRP!$C$21:$C$25&gt;=E8188),SRP!$D$21:$D$25)*(G8188/100)*(E8188/1000)),
IF(AND(C8188="Ready to Drink",D8188="RTD-One Pour Cocktail&gt;7%&lt;=14.5"),
SUM(LOOKUP(2,1/(SRP!$B$16:$B$20&lt;=E8188)/(SRP!$C$16:$C$20&gt;=E8188),SRP!$D$16:$D$20)*(G8188/100)*(E8188/1000)),
IF(C8188="Ready to Drink",
SUM(LOOKUP(2,1/(SRP!$B$11:$B$15&lt;=E8188)/(SRP!$C$11:$C$15&gt;=E8188),SRP!$D$11:$D$15)*(G8188/100)*(E8188/1000)),
0)))))),2)</f>
        <v>10.31</v>
      </c>
      <c r="L8188" s="173" t="str">
        <f t="shared" si="127"/>
        <v>Wine1200</v>
      </c>
      <c r="M8188" s="154" t="e">
        <f>VLOOKUP(L8188,'Slope %'!C:D,2,0)</f>
        <v>#N/A</v>
      </c>
    </row>
    <row r="8189" spans="1:13" x14ac:dyDescent="0.25">
      <c r="A8189" s="169">
        <v>74204</v>
      </c>
      <c r="B8189" s="170" t="s">
        <v>5910</v>
      </c>
      <c r="C8189" s="170" t="s">
        <v>11</v>
      </c>
      <c r="D8189" s="170" t="s">
        <v>211</v>
      </c>
      <c r="E8189" s="170">
        <v>473</v>
      </c>
      <c r="F8189" s="170">
        <v>24</v>
      </c>
      <c r="G8189" s="171">
        <v>3.2</v>
      </c>
      <c r="H8189" s="170" t="s">
        <v>1623</v>
      </c>
      <c r="I8189" s="171">
        <v>4.29</v>
      </c>
      <c r="J8189" s="169">
        <v>1</v>
      </c>
      <c r="K8189" s="154" cm="1">
        <f t="array" ref="K8189">ROUND(
IF(C8189="Beer",
SUM(LOOKUP(2,1/(SRP!$B$8:$B$10&lt;=E8189)/(SRP!$C$8:$C$10&gt;=E8189),SRP!$D$8:$D$10)*(G8189/100)*(E8189/1000)),
IF(C8189="Spirits",
SUM(LOOKUP(2,1/(SRP!$B$2:$B$7&lt;=E8189)/(SRP!$C$2:$C$7&gt;=E8189),SRP!$D$2:$D$7)*(G8189/100)*(E8189/1000)),
IF(AND(C8189="Wine",D8189="Fortified Wines"),
SUM(LOOKUP(2,1/(SRP!$B$26:$B$29&lt;=E8189)/(SRP!$C$26:$C$29&gt;=E8189),SRP!$D$26:$D$29)*(G8189/100)*(E8189/1000)),
IF(C8189="Wine",
SUM(LOOKUP(2,1/(SRP!$B$21:$B$25&lt;=E8189)/(SRP!$C$21:$C$25&gt;=E8189),SRP!$D$21:$D$25)*(G8189/100)*(E8189/1000)),
IF(AND(C8189="Ready to Drink",D8189="RTD-One Pour Cocktail&gt;7%&lt;=14.5"),
SUM(LOOKUP(2,1/(SRP!$B$16:$B$20&lt;=E8189)/(SRP!$C$16:$C$20&gt;=E8189),SRP!$D$16:$D$20)*(G8189/100)*(E8189/1000)),
IF(C8189="Ready to Drink",
SUM(LOOKUP(2,1/(SRP!$B$11:$B$15&lt;=E8189)/(SRP!$C$11:$C$15&gt;=E8189),SRP!$D$11:$D$15)*(G8189/100)*(E8189/1000)),
0)))))),2)</f>
        <v>1.18</v>
      </c>
      <c r="L8189" s="173" t="str">
        <f t="shared" si="127"/>
        <v>Beer473</v>
      </c>
      <c r="M8189" s="154">
        <f>VLOOKUP(L8189,'Slope %'!C:D,2,0)</f>
        <v>0.12</v>
      </c>
    </row>
    <row r="8190" spans="1:13" x14ac:dyDescent="0.25">
      <c r="A8190" s="169">
        <v>74204</v>
      </c>
      <c r="B8190" s="170" t="s">
        <v>5910</v>
      </c>
      <c r="C8190" s="170" t="s">
        <v>11</v>
      </c>
      <c r="D8190" s="170" t="s">
        <v>211</v>
      </c>
      <c r="E8190" s="170">
        <v>473</v>
      </c>
      <c r="F8190" s="170">
        <v>24</v>
      </c>
      <c r="G8190" s="171">
        <v>3.2</v>
      </c>
      <c r="H8190" s="170" t="s">
        <v>1623</v>
      </c>
      <c r="I8190" s="171">
        <v>4.29</v>
      </c>
      <c r="J8190" s="169">
        <v>1</v>
      </c>
      <c r="K8190" s="154" cm="1">
        <f t="array" ref="K8190">ROUND(
IF(C8190="Beer",
SUM(LOOKUP(2,1/(SRP!$B$8:$B$10&lt;=E8190)/(SRP!$C$8:$C$10&gt;=E8190),SRP!$D$8:$D$10)*(G8190/100)*(E8190/1000)),
IF(C8190="Spirits",
SUM(LOOKUP(2,1/(SRP!$B$2:$B$7&lt;=E8190)/(SRP!$C$2:$C$7&gt;=E8190),SRP!$D$2:$D$7)*(G8190/100)*(E8190/1000)),
IF(AND(C8190="Wine",D8190="Fortified Wines"),
SUM(LOOKUP(2,1/(SRP!$B$26:$B$29&lt;=E8190)/(SRP!$C$26:$C$29&gt;=E8190),SRP!$D$26:$D$29)*(G8190/100)*(E8190/1000)),
IF(C8190="Wine",
SUM(LOOKUP(2,1/(SRP!$B$21:$B$25&lt;=E8190)/(SRP!$C$21:$C$25&gt;=E8190),SRP!$D$21:$D$25)*(G8190/100)*(E8190/1000)),
IF(AND(C8190="Ready to Drink",D8190="RTD-One Pour Cocktail&gt;7%&lt;=14.5"),
SUM(LOOKUP(2,1/(SRP!$B$16:$B$20&lt;=E8190)/(SRP!$C$16:$C$20&gt;=E8190),SRP!$D$16:$D$20)*(G8190/100)*(E8190/1000)),
IF(C8190="Ready to Drink",
SUM(LOOKUP(2,1/(SRP!$B$11:$B$15&lt;=E8190)/(SRP!$C$11:$C$15&gt;=E8190),SRP!$D$11:$D$15)*(G8190/100)*(E8190/1000)),
0)))))),2)</f>
        <v>1.18</v>
      </c>
      <c r="L8190" s="173" t="str">
        <f t="shared" si="127"/>
        <v>Beer473</v>
      </c>
      <c r="M8190" s="154">
        <f>VLOOKUP(L8190,'Slope %'!C:D,2,0)</f>
        <v>0.12</v>
      </c>
    </row>
    <row r="8191" spans="1:13" x14ac:dyDescent="0.25">
      <c r="A8191" s="169">
        <v>74214</v>
      </c>
      <c r="B8191" s="170" t="s">
        <v>5911</v>
      </c>
      <c r="C8191" s="170" t="s">
        <v>11</v>
      </c>
      <c r="D8191" s="170" t="s">
        <v>267</v>
      </c>
      <c r="E8191" s="170">
        <v>5325</v>
      </c>
      <c r="F8191" s="170">
        <v>1</v>
      </c>
      <c r="G8191" s="171">
        <v>4.8</v>
      </c>
      <c r="H8191" s="170" t="s">
        <v>1209</v>
      </c>
      <c r="I8191" s="171">
        <v>22.99</v>
      </c>
      <c r="J8191" s="169">
        <v>15</v>
      </c>
      <c r="K8191" s="154" cm="1">
        <f t="array" ref="K8191">ROUND(
IF(C8191="Beer",
SUM(LOOKUP(2,1/(SRP!$B$8:$B$10&lt;=E8191)/(SRP!$C$8:$C$10&gt;=E8191),SRP!$D$8:$D$10)*(G8191/100)*(E8191/1000)),
IF(C8191="Spirits",
SUM(LOOKUP(2,1/(SRP!$B$2:$B$7&lt;=E8191)/(SRP!$C$2:$C$7&gt;=E8191),SRP!$D$2:$D$7)*(G8191/100)*(E8191/1000)),
IF(AND(C8191="Wine",D8191="Fortified Wines"),
SUM(LOOKUP(2,1/(SRP!$B$26:$B$29&lt;=E8191)/(SRP!$C$26:$C$29&gt;=E8191),SRP!$D$26:$D$29)*(G8191/100)*(E8191/1000)),
IF(C8191="Wine",
SUM(LOOKUP(2,1/(SRP!$B$21:$B$25&lt;=E8191)/(SRP!$C$21:$C$25&gt;=E8191),SRP!$D$21:$D$25)*(G8191/100)*(E8191/1000)),
IF(AND(C8191="Ready to Drink",D8191="RTD-One Pour Cocktail&gt;7%&lt;=14.5"),
SUM(LOOKUP(2,1/(SRP!$B$16:$B$20&lt;=E8191)/(SRP!$C$16:$C$20&gt;=E8191),SRP!$D$16:$D$20)*(G8191/100)*(E8191/1000)),
IF(C8191="Ready to Drink",
SUM(LOOKUP(2,1/(SRP!$B$11:$B$15&lt;=E8191)/(SRP!$C$11:$C$15&gt;=E8191),SRP!$D$11:$D$15)*(G8191/100)*(E8191/1000)),
0)))))),2)</f>
        <v>19.95</v>
      </c>
      <c r="L8191" s="173" t="str">
        <f t="shared" si="127"/>
        <v>Beer5325</v>
      </c>
      <c r="M8191" s="154">
        <f>VLOOKUP(L8191,'Slope %'!C:D,2,0)</f>
        <v>0.05</v>
      </c>
    </row>
    <row r="8192" spans="1:13" x14ac:dyDescent="0.25">
      <c r="A8192" s="169">
        <v>74231</v>
      </c>
      <c r="B8192" s="170" t="s">
        <v>5912</v>
      </c>
      <c r="C8192" s="170" t="s">
        <v>24</v>
      </c>
      <c r="D8192" s="170" t="s">
        <v>46</v>
      </c>
      <c r="E8192" s="170">
        <v>750</v>
      </c>
      <c r="F8192" s="170">
        <v>6</v>
      </c>
      <c r="G8192" s="171">
        <v>11</v>
      </c>
      <c r="H8192" s="170" t="s">
        <v>22</v>
      </c>
      <c r="I8192" s="171">
        <v>19.989999999999998</v>
      </c>
      <c r="J8192" s="169">
        <v>1</v>
      </c>
      <c r="K8192" s="154" cm="1">
        <f t="array" ref="K8192">ROUND(
IF(C8192="Beer",
SUM(LOOKUP(2,1/(SRP!$B$8:$B$10&lt;=E8192)/(SRP!$C$8:$C$10&gt;=E8192),SRP!$D$8:$D$10)*(G8192/100)*(E8192/1000)),
IF(C8192="Spirits",
SUM(LOOKUP(2,1/(SRP!$B$2:$B$7&lt;=E8192)/(SRP!$C$2:$C$7&gt;=E8192),SRP!$D$2:$D$7)*(G8192/100)*(E8192/1000)),
IF(AND(C8192="Wine",D8192="Fortified Wines"),
SUM(LOOKUP(2,1/(SRP!$B$26:$B$29&lt;=E8192)/(SRP!$C$26:$C$29&gt;=E8192),SRP!$D$26:$D$29)*(G8192/100)*(E8192/1000)),
IF(C8192="Wine",
SUM(LOOKUP(2,1/(SRP!$B$21:$B$25&lt;=E8192)/(SRP!$C$21:$C$25&gt;=E8192),SRP!$D$21:$D$25)*(G8192/100)*(E8192/1000)),
IF(AND(C8192="Ready to Drink",D8192="RTD-One Pour Cocktail&gt;7%&lt;=14.5"),
SUM(LOOKUP(2,1/(SRP!$B$16:$B$20&lt;=E8192)/(SRP!$C$16:$C$20&gt;=E8192),SRP!$D$16:$D$20)*(G8192/100)*(E8192/1000)),
IF(C8192="Ready to Drink",
SUM(LOOKUP(2,1/(SRP!$B$11:$B$15&lt;=E8192)/(SRP!$C$11:$C$15&gt;=E8192),SRP!$D$11:$D$15)*(G8192/100)*(E8192/1000)),
0)))))),2)</f>
        <v>6.44</v>
      </c>
      <c r="L8192" s="173" t="str">
        <f t="shared" si="127"/>
        <v>Wine750</v>
      </c>
      <c r="M8192" s="154">
        <f>VLOOKUP(L8192,'Slope %'!C:D,2,0)</f>
        <v>0.1</v>
      </c>
    </row>
    <row r="8193" spans="1:13" x14ac:dyDescent="0.25">
      <c r="A8193" s="169">
        <v>74232</v>
      </c>
      <c r="B8193" s="170" t="s">
        <v>5913</v>
      </c>
      <c r="C8193" s="170" t="s">
        <v>11</v>
      </c>
      <c r="D8193" s="170" t="s">
        <v>12</v>
      </c>
      <c r="E8193" s="170">
        <v>473</v>
      </c>
      <c r="F8193" s="170">
        <v>24</v>
      </c>
      <c r="G8193" s="171">
        <v>5</v>
      </c>
      <c r="H8193" s="170" t="s">
        <v>824</v>
      </c>
      <c r="I8193" s="171">
        <v>3.79</v>
      </c>
      <c r="J8193" s="169">
        <v>1</v>
      </c>
      <c r="K8193" s="154" cm="1">
        <f t="array" ref="K8193">ROUND(
IF(C8193="Beer",
SUM(LOOKUP(2,1/(SRP!$B$8:$B$10&lt;=E8193)/(SRP!$C$8:$C$10&gt;=E8193),SRP!$D$8:$D$10)*(G8193/100)*(E8193/1000)),
IF(C8193="Spirits",
SUM(LOOKUP(2,1/(SRP!$B$2:$B$7&lt;=E8193)/(SRP!$C$2:$C$7&gt;=E8193),SRP!$D$2:$D$7)*(G8193/100)*(E8193/1000)),
IF(AND(C8193="Wine",D8193="Fortified Wines"),
SUM(LOOKUP(2,1/(SRP!$B$26:$B$29&lt;=E8193)/(SRP!$C$26:$C$29&gt;=E8193),SRP!$D$26:$D$29)*(G8193/100)*(E8193/1000)),
IF(C8193="Wine",
SUM(LOOKUP(2,1/(SRP!$B$21:$B$25&lt;=E8193)/(SRP!$C$21:$C$25&gt;=E8193),SRP!$D$21:$D$25)*(G8193/100)*(E8193/1000)),
IF(AND(C8193="Ready to Drink",D8193="RTD-One Pour Cocktail&gt;7%&lt;=14.5"),
SUM(LOOKUP(2,1/(SRP!$B$16:$B$20&lt;=E8193)/(SRP!$C$16:$C$20&gt;=E8193),SRP!$D$16:$D$20)*(G8193/100)*(E8193/1000)),
IF(C8193="Ready to Drink",
SUM(LOOKUP(2,1/(SRP!$B$11:$B$15&lt;=E8193)/(SRP!$C$11:$C$15&gt;=E8193),SRP!$D$11:$D$15)*(G8193/100)*(E8193/1000)),
0)))))),2)</f>
        <v>1.85</v>
      </c>
      <c r="L8193" s="173" t="str">
        <f t="shared" si="127"/>
        <v>Beer473</v>
      </c>
      <c r="M8193" s="154">
        <f>VLOOKUP(L8193,'Slope %'!C:D,2,0)</f>
        <v>0.12</v>
      </c>
    </row>
    <row r="8194" spans="1:13" x14ac:dyDescent="0.25">
      <c r="A8194" s="169">
        <v>74232</v>
      </c>
      <c r="B8194" s="170" t="s">
        <v>5913</v>
      </c>
      <c r="C8194" s="170" t="s">
        <v>11</v>
      </c>
      <c r="D8194" s="170" t="s">
        <v>12</v>
      </c>
      <c r="E8194" s="170">
        <v>473</v>
      </c>
      <c r="F8194" s="170">
        <v>24</v>
      </c>
      <c r="G8194" s="171">
        <v>5</v>
      </c>
      <c r="H8194" s="170" t="s">
        <v>824</v>
      </c>
      <c r="I8194" s="171">
        <v>3.79</v>
      </c>
      <c r="J8194" s="169">
        <v>1</v>
      </c>
      <c r="K8194" s="154" cm="1">
        <f t="array" ref="K8194">ROUND(
IF(C8194="Beer",
SUM(LOOKUP(2,1/(SRP!$B$8:$B$10&lt;=E8194)/(SRP!$C$8:$C$10&gt;=E8194),SRP!$D$8:$D$10)*(G8194/100)*(E8194/1000)),
IF(C8194="Spirits",
SUM(LOOKUP(2,1/(SRP!$B$2:$B$7&lt;=E8194)/(SRP!$C$2:$C$7&gt;=E8194),SRP!$D$2:$D$7)*(G8194/100)*(E8194/1000)),
IF(AND(C8194="Wine",D8194="Fortified Wines"),
SUM(LOOKUP(2,1/(SRP!$B$26:$B$29&lt;=E8194)/(SRP!$C$26:$C$29&gt;=E8194),SRP!$D$26:$D$29)*(G8194/100)*(E8194/1000)),
IF(C8194="Wine",
SUM(LOOKUP(2,1/(SRP!$B$21:$B$25&lt;=E8194)/(SRP!$C$21:$C$25&gt;=E8194),SRP!$D$21:$D$25)*(G8194/100)*(E8194/1000)),
IF(AND(C8194="Ready to Drink",D8194="RTD-One Pour Cocktail&gt;7%&lt;=14.5"),
SUM(LOOKUP(2,1/(SRP!$B$16:$B$20&lt;=E8194)/(SRP!$C$16:$C$20&gt;=E8194),SRP!$D$16:$D$20)*(G8194/100)*(E8194/1000)),
IF(C8194="Ready to Drink",
SUM(LOOKUP(2,1/(SRP!$B$11:$B$15&lt;=E8194)/(SRP!$C$11:$C$15&gt;=E8194),SRP!$D$11:$D$15)*(G8194/100)*(E8194/1000)),
0)))))),2)</f>
        <v>1.85</v>
      </c>
      <c r="L8194" s="173" t="str">
        <f t="shared" si="127"/>
        <v>Beer473</v>
      </c>
      <c r="M8194" s="154">
        <f>VLOOKUP(L8194,'Slope %'!C:D,2,0)</f>
        <v>0.12</v>
      </c>
    </row>
    <row r="8195" spans="1:13" x14ac:dyDescent="0.25">
      <c r="A8195" s="169">
        <v>74236</v>
      </c>
      <c r="B8195" s="170" t="s">
        <v>5914</v>
      </c>
      <c r="C8195" s="170" t="s">
        <v>24</v>
      </c>
      <c r="D8195" s="170" t="s">
        <v>38</v>
      </c>
      <c r="E8195" s="170">
        <v>750</v>
      </c>
      <c r="F8195" s="170">
        <v>6</v>
      </c>
      <c r="G8195" s="171">
        <v>13</v>
      </c>
      <c r="H8195" s="170" t="s">
        <v>1511</v>
      </c>
      <c r="I8195" s="171">
        <v>29.96</v>
      </c>
      <c r="J8195" s="169">
        <v>1</v>
      </c>
      <c r="K8195" s="154" cm="1">
        <f t="array" ref="K8195">ROUND(
IF(C8195="Beer",
SUM(LOOKUP(2,1/(SRP!$B$8:$B$10&lt;=E8195)/(SRP!$C$8:$C$10&gt;=E8195),SRP!$D$8:$D$10)*(G8195/100)*(E8195/1000)),
IF(C8195="Spirits",
SUM(LOOKUP(2,1/(SRP!$B$2:$B$7&lt;=E8195)/(SRP!$C$2:$C$7&gt;=E8195),SRP!$D$2:$D$7)*(G8195/100)*(E8195/1000)),
IF(AND(C8195="Wine",D8195="Fortified Wines"),
SUM(LOOKUP(2,1/(SRP!$B$26:$B$29&lt;=E8195)/(SRP!$C$26:$C$29&gt;=E8195),SRP!$D$26:$D$29)*(G8195/100)*(E8195/1000)),
IF(C8195="Wine",
SUM(LOOKUP(2,1/(SRP!$B$21:$B$25&lt;=E8195)/(SRP!$C$21:$C$25&gt;=E8195),SRP!$D$21:$D$25)*(G8195/100)*(E8195/1000)),
IF(AND(C8195="Ready to Drink",D8195="RTD-One Pour Cocktail&gt;7%&lt;=14.5"),
SUM(LOOKUP(2,1/(SRP!$B$16:$B$20&lt;=E8195)/(SRP!$C$16:$C$20&gt;=E8195),SRP!$D$16:$D$20)*(G8195/100)*(E8195/1000)),
IF(C8195="Ready to Drink",
SUM(LOOKUP(2,1/(SRP!$B$11:$B$15&lt;=E8195)/(SRP!$C$11:$C$15&gt;=E8195),SRP!$D$11:$D$15)*(G8195/100)*(E8195/1000)),
0)))))),2)</f>
        <v>7.61</v>
      </c>
      <c r="L8195" s="173" t="str">
        <f t="shared" ref="L8195:L8258" si="128">(_xlfn.CONCAT(C8195,E8195))</f>
        <v>Wine750</v>
      </c>
      <c r="M8195" s="154">
        <f>VLOOKUP(L8195,'Slope %'!C:D,2,0)</f>
        <v>0.1</v>
      </c>
    </row>
    <row r="8196" spans="1:13" x14ac:dyDescent="0.25">
      <c r="A8196" s="169">
        <v>74237</v>
      </c>
      <c r="B8196" s="170" t="s">
        <v>5915</v>
      </c>
      <c r="C8196" s="170" t="s">
        <v>24</v>
      </c>
      <c r="D8196" s="170" t="s">
        <v>38</v>
      </c>
      <c r="E8196" s="170">
        <v>750</v>
      </c>
      <c r="F8196" s="170">
        <v>6</v>
      </c>
      <c r="G8196" s="171">
        <v>13.5</v>
      </c>
      <c r="H8196" s="170" t="s">
        <v>22</v>
      </c>
      <c r="I8196" s="171">
        <v>28.99</v>
      </c>
      <c r="J8196" s="169">
        <v>1</v>
      </c>
      <c r="K8196" s="154" cm="1">
        <f t="array" ref="K8196">ROUND(
IF(C8196="Beer",
SUM(LOOKUP(2,1/(SRP!$B$8:$B$10&lt;=E8196)/(SRP!$C$8:$C$10&gt;=E8196),SRP!$D$8:$D$10)*(G8196/100)*(E8196/1000)),
IF(C8196="Spirits",
SUM(LOOKUP(2,1/(SRP!$B$2:$B$7&lt;=E8196)/(SRP!$C$2:$C$7&gt;=E8196),SRP!$D$2:$D$7)*(G8196/100)*(E8196/1000)),
IF(AND(C8196="Wine",D8196="Fortified Wines"),
SUM(LOOKUP(2,1/(SRP!$B$26:$B$29&lt;=E8196)/(SRP!$C$26:$C$29&gt;=E8196),SRP!$D$26:$D$29)*(G8196/100)*(E8196/1000)),
IF(C8196="Wine",
SUM(LOOKUP(2,1/(SRP!$B$21:$B$25&lt;=E8196)/(SRP!$C$21:$C$25&gt;=E8196),SRP!$D$21:$D$25)*(G8196/100)*(E8196/1000)),
IF(AND(C8196="Ready to Drink",D8196="RTD-One Pour Cocktail&gt;7%&lt;=14.5"),
SUM(LOOKUP(2,1/(SRP!$B$16:$B$20&lt;=E8196)/(SRP!$C$16:$C$20&gt;=E8196),SRP!$D$16:$D$20)*(G8196/100)*(E8196/1000)),
IF(C8196="Ready to Drink",
SUM(LOOKUP(2,1/(SRP!$B$11:$B$15&lt;=E8196)/(SRP!$C$11:$C$15&gt;=E8196),SRP!$D$11:$D$15)*(G8196/100)*(E8196/1000)),
0)))))),2)</f>
        <v>7.9</v>
      </c>
      <c r="L8196" s="173" t="str">
        <f t="shared" si="128"/>
        <v>Wine750</v>
      </c>
      <c r="M8196" s="154">
        <f>VLOOKUP(L8196,'Slope %'!C:D,2,0)</f>
        <v>0.1</v>
      </c>
    </row>
    <row r="8197" spans="1:13" x14ac:dyDescent="0.25">
      <c r="A8197" s="169">
        <v>74248</v>
      </c>
      <c r="B8197" s="170" t="s">
        <v>5916</v>
      </c>
      <c r="C8197" s="170" t="s">
        <v>24</v>
      </c>
      <c r="D8197" s="170" t="s">
        <v>38</v>
      </c>
      <c r="E8197" s="170">
        <v>180</v>
      </c>
      <c r="F8197" s="170">
        <v>30</v>
      </c>
      <c r="G8197" s="171">
        <v>19</v>
      </c>
      <c r="H8197" s="170" t="s">
        <v>274</v>
      </c>
      <c r="I8197" s="171">
        <v>7.99</v>
      </c>
      <c r="J8197" s="169">
        <v>1</v>
      </c>
      <c r="K8197" s="154" cm="1">
        <f t="array" ref="K8197">ROUND(
IF(C8197="Beer",
SUM(LOOKUP(2,1/(SRP!$B$8:$B$10&lt;=E8197)/(SRP!$C$8:$C$10&gt;=E8197),SRP!$D$8:$D$10)*(G8197/100)*(E8197/1000)),
IF(C8197="Spirits",
SUM(LOOKUP(2,1/(SRP!$B$2:$B$7&lt;=E8197)/(SRP!$C$2:$C$7&gt;=E8197),SRP!$D$2:$D$7)*(G8197/100)*(E8197/1000)),
IF(AND(C8197="Wine",D8197="Fortified Wines"),
SUM(LOOKUP(2,1/(SRP!$B$26:$B$29&lt;=E8197)/(SRP!$C$26:$C$29&gt;=E8197),SRP!$D$26:$D$29)*(G8197/100)*(E8197/1000)),
IF(C8197="Wine",
SUM(LOOKUP(2,1/(SRP!$B$21:$B$25&lt;=E8197)/(SRP!$C$21:$C$25&gt;=E8197),SRP!$D$21:$D$25)*(G8197/100)*(E8197/1000)),
IF(AND(C8197="Ready to Drink",D8197="RTD-One Pour Cocktail&gt;7%&lt;=14.5"),
SUM(LOOKUP(2,1/(SRP!$B$16:$B$20&lt;=E8197)/(SRP!$C$16:$C$20&gt;=E8197),SRP!$D$16:$D$20)*(G8197/100)*(E8197/1000)),
IF(C8197="Ready to Drink",
SUM(LOOKUP(2,1/(SRP!$B$11:$B$15&lt;=E8197)/(SRP!$C$11:$C$15&gt;=E8197),SRP!$D$11:$D$15)*(G8197/100)*(E8197/1000)),
0)))))),2)</f>
        <v>3.84</v>
      </c>
      <c r="L8197" s="173" t="str">
        <f t="shared" si="128"/>
        <v>Wine180</v>
      </c>
      <c r="M8197" s="154" t="e">
        <f>VLOOKUP(L8197,'Slope %'!C:D,2,0)</f>
        <v>#N/A</v>
      </c>
    </row>
    <row r="8198" spans="1:13" x14ac:dyDescent="0.25">
      <c r="A8198" s="169">
        <v>74257</v>
      </c>
      <c r="B8198" s="170" t="s">
        <v>5917</v>
      </c>
      <c r="C8198" s="170" t="s">
        <v>24</v>
      </c>
      <c r="D8198" s="170" t="s">
        <v>34</v>
      </c>
      <c r="E8198" s="170">
        <v>750</v>
      </c>
      <c r="F8198" s="170">
        <v>12</v>
      </c>
      <c r="G8198" s="171">
        <v>12.5</v>
      </c>
      <c r="H8198" s="170" t="s">
        <v>149</v>
      </c>
      <c r="I8198" s="171">
        <v>21.99</v>
      </c>
      <c r="J8198" s="169">
        <v>1</v>
      </c>
      <c r="K8198" s="154" cm="1">
        <f t="array" ref="K8198">ROUND(
IF(C8198="Beer",
SUM(LOOKUP(2,1/(SRP!$B$8:$B$10&lt;=E8198)/(SRP!$C$8:$C$10&gt;=E8198),SRP!$D$8:$D$10)*(G8198/100)*(E8198/1000)),
IF(C8198="Spirits",
SUM(LOOKUP(2,1/(SRP!$B$2:$B$7&lt;=E8198)/(SRP!$C$2:$C$7&gt;=E8198),SRP!$D$2:$D$7)*(G8198/100)*(E8198/1000)),
IF(AND(C8198="Wine",D8198="Fortified Wines"),
SUM(LOOKUP(2,1/(SRP!$B$26:$B$29&lt;=E8198)/(SRP!$C$26:$C$29&gt;=E8198),SRP!$D$26:$D$29)*(G8198/100)*(E8198/1000)),
IF(C8198="Wine",
SUM(LOOKUP(2,1/(SRP!$B$21:$B$25&lt;=E8198)/(SRP!$C$21:$C$25&gt;=E8198),SRP!$D$21:$D$25)*(G8198/100)*(E8198/1000)),
IF(AND(C8198="Ready to Drink",D8198="RTD-One Pour Cocktail&gt;7%&lt;=14.5"),
SUM(LOOKUP(2,1/(SRP!$B$16:$B$20&lt;=E8198)/(SRP!$C$16:$C$20&gt;=E8198),SRP!$D$16:$D$20)*(G8198/100)*(E8198/1000)),
IF(C8198="Ready to Drink",
SUM(LOOKUP(2,1/(SRP!$B$11:$B$15&lt;=E8198)/(SRP!$C$11:$C$15&gt;=E8198),SRP!$D$11:$D$15)*(G8198/100)*(E8198/1000)),
0)))))),2)</f>
        <v>7.32</v>
      </c>
      <c r="L8198" s="173" t="str">
        <f t="shared" si="128"/>
        <v>Wine750</v>
      </c>
      <c r="M8198" s="154">
        <f>VLOOKUP(L8198,'Slope %'!C:D,2,0)</f>
        <v>0.1</v>
      </c>
    </row>
    <row r="8199" spans="1:13" x14ac:dyDescent="0.25">
      <c r="A8199" s="169">
        <v>74261</v>
      </c>
      <c r="B8199" s="170" t="s">
        <v>5918</v>
      </c>
      <c r="C8199" s="170" t="s">
        <v>24</v>
      </c>
      <c r="D8199" s="170" t="s">
        <v>117</v>
      </c>
      <c r="E8199" s="170">
        <v>750</v>
      </c>
      <c r="F8199" s="170">
        <v>12</v>
      </c>
      <c r="G8199" s="171">
        <v>13</v>
      </c>
      <c r="H8199" s="170" t="s">
        <v>22</v>
      </c>
      <c r="I8199" s="171">
        <v>48.99</v>
      </c>
      <c r="J8199" s="169">
        <v>1</v>
      </c>
      <c r="K8199" s="154" cm="1">
        <f t="array" ref="K8199">ROUND(
IF(C8199="Beer",
SUM(LOOKUP(2,1/(SRP!$B$8:$B$10&lt;=E8199)/(SRP!$C$8:$C$10&gt;=E8199),SRP!$D$8:$D$10)*(G8199/100)*(E8199/1000)),
IF(C8199="Spirits",
SUM(LOOKUP(2,1/(SRP!$B$2:$B$7&lt;=E8199)/(SRP!$C$2:$C$7&gt;=E8199),SRP!$D$2:$D$7)*(G8199/100)*(E8199/1000)),
IF(AND(C8199="Wine",D8199="Fortified Wines"),
SUM(LOOKUP(2,1/(SRP!$B$26:$B$29&lt;=E8199)/(SRP!$C$26:$C$29&gt;=E8199),SRP!$D$26:$D$29)*(G8199/100)*(E8199/1000)),
IF(C8199="Wine",
SUM(LOOKUP(2,1/(SRP!$B$21:$B$25&lt;=E8199)/(SRP!$C$21:$C$25&gt;=E8199),SRP!$D$21:$D$25)*(G8199/100)*(E8199/1000)),
IF(AND(C8199="Ready to Drink",D8199="RTD-One Pour Cocktail&gt;7%&lt;=14.5"),
SUM(LOOKUP(2,1/(SRP!$B$16:$B$20&lt;=E8199)/(SRP!$C$16:$C$20&gt;=E8199),SRP!$D$16:$D$20)*(G8199/100)*(E8199/1000)),
IF(C8199="Ready to Drink",
SUM(LOOKUP(2,1/(SRP!$B$11:$B$15&lt;=E8199)/(SRP!$C$11:$C$15&gt;=E8199),SRP!$D$11:$D$15)*(G8199/100)*(E8199/1000)),
0)))))),2)</f>
        <v>7.61</v>
      </c>
      <c r="L8199" s="173" t="str">
        <f t="shared" si="128"/>
        <v>Wine750</v>
      </c>
      <c r="M8199" s="154">
        <f>VLOOKUP(L8199,'Slope %'!C:D,2,0)</f>
        <v>0.1</v>
      </c>
    </row>
    <row r="8200" spans="1:13" x14ac:dyDescent="0.25">
      <c r="A8200" s="169">
        <v>74263</v>
      </c>
      <c r="B8200" s="170" t="s">
        <v>5919</v>
      </c>
      <c r="C8200" s="170" t="s">
        <v>24</v>
      </c>
      <c r="D8200" s="170" t="s">
        <v>230</v>
      </c>
      <c r="E8200" s="170">
        <v>750</v>
      </c>
      <c r="F8200" s="170">
        <v>6</v>
      </c>
      <c r="G8200" s="171">
        <v>14</v>
      </c>
      <c r="H8200" s="170" t="s">
        <v>22</v>
      </c>
      <c r="I8200" s="171">
        <v>31.99</v>
      </c>
      <c r="J8200" s="169">
        <v>1</v>
      </c>
      <c r="K8200" s="154" cm="1">
        <f t="array" ref="K8200">ROUND(
IF(C8200="Beer",
SUM(LOOKUP(2,1/(SRP!$B$8:$B$10&lt;=E8200)/(SRP!$C$8:$C$10&gt;=E8200),SRP!$D$8:$D$10)*(G8200/100)*(E8200/1000)),
IF(C8200="Spirits",
SUM(LOOKUP(2,1/(SRP!$B$2:$B$7&lt;=E8200)/(SRP!$C$2:$C$7&gt;=E8200),SRP!$D$2:$D$7)*(G8200/100)*(E8200/1000)),
IF(AND(C8200="Wine",D8200="Fortified Wines"),
SUM(LOOKUP(2,1/(SRP!$B$26:$B$29&lt;=E8200)/(SRP!$C$26:$C$29&gt;=E8200),SRP!$D$26:$D$29)*(G8200/100)*(E8200/1000)),
IF(C8200="Wine",
SUM(LOOKUP(2,1/(SRP!$B$21:$B$25&lt;=E8200)/(SRP!$C$21:$C$25&gt;=E8200),SRP!$D$21:$D$25)*(G8200/100)*(E8200/1000)),
IF(AND(C8200="Ready to Drink",D8200="RTD-One Pour Cocktail&gt;7%&lt;=14.5"),
SUM(LOOKUP(2,1/(SRP!$B$16:$B$20&lt;=E8200)/(SRP!$C$16:$C$20&gt;=E8200),SRP!$D$16:$D$20)*(G8200/100)*(E8200/1000)),
IF(C8200="Ready to Drink",
SUM(LOOKUP(2,1/(SRP!$B$11:$B$15&lt;=E8200)/(SRP!$C$11:$C$15&gt;=E8200),SRP!$D$11:$D$15)*(G8200/100)*(E8200/1000)),
0)))))),2)</f>
        <v>8.1999999999999993</v>
      </c>
      <c r="L8200" s="173" t="str">
        <f t="shared" si="128"/>
        <v>Wine750</v>
      </c>
      <c r="M8200" s="154">
        <f>VLOOKUP(L8200,'Slope %'!C:D,2,0)</f>
        <v>0.1</v>
      </c>
    </row>
    <row r="8201" spans="1:13" x14ac:dyDescent="0.25">
      <c r="A8201" s="169">
        <v>74264</v>
      </c>
      <c r="B8201" s="170" t="s">
        <v>5920</v>
      </c>
      <c r="C8201" s="170" t="s">
        <v>24</v>
      </c>
      <c r="D8201" s="170" t="s">
        <v>230</v>
      </c>
      <c r="E8201" s="170">
        <v>750</v>
      </c>
      <c r="F8201" s="170">
        <v>6</v>
      </c>
      <c r="G8201" s="171">
        <v>13.5</v>
      </c>
      <c r="H8201" s="170" t="s">
        <v>200</v>
      </c>
      <c r="I8201" s="171">
        <v>22.99</v>
      </c>
      <c r="J8201" s="169">
        <v>1</v>
      </c>
      <c r="K8201" s="154" cm="1">
        <f t="array" ref="K8201">ROUND(
IF(C8201="Beer",
SUM(LOOKUP(2,1/(SRP!$B$8:$B$10&lt;=E8201)/(SRP!$C$8:$C$10&gt;=E8201),SRP!$D$8:$D$10)*(G8201/100)*(E8201/1000)),
IF(C8201="Spirits",
SUM(LOOKUP(2,1/(SRP!$B$2:$B$7&lt;=E8201)/(SRP!$C$2:$C$7&gt;=E8201),SRP!$D$2:$D$7)*(G8201/100)*(E8201/1000)),
IF(AND(C8201="Wine",D8201="Fortified Wines"),
SUM(LOOKUP(2,1/(SRP!$B$26:$B$29&lt;=E8201)/(SRP!$C$26:$C$29&gt;=E8201),SRP!$D$26:$D$29)*(G8201/100)*(E8201/1000)),
IF(C8201="Wine",
SUM(LOOKUP(2,1/(SRP!$B$21:$B$25&lt;=E8201)/(SRP!$C$21:$C$25&gt;=E8201),SRP!$D$21:$D$25)*(G8201/100)*(E8201/1000)),
IF(AND(C8201="Ready to Drink",D8201="RTD-One Pour Cocktail&gt;7%&lt;=14.5"),
SUM(LOOKUP(2,1/(SRP!$B$16:$B$20&lt;=E8201)/(SRP!$C$16:$C$20&gt;=E8201),SRP!$D$16:$D$20)*(G8201/100)*(E8201/1000)),
IF(C8201="Ready to Drink",
SUM(LOOKUP(2,1/(SRP!$B$11:$B$15&lt;=E8201)/(SRP!$C$11:$C$15&gt;=E8201),SRP!$D$11:$D$15)*(G8201/100)*(E8201/1000)),
0)))))),2)</f>
        <v>7.9</v>
      </c>
      <c r="L8201" s="173" t="str">
        <f t="shared" si="128"/>
        <v>Wine750</v>
      </c>
      <c r="M8201" s="154">
        <f>VLOOKUP(L8201,'Slope %'!C:D,2,0)</f>
        <v>0.1</v>
      </c>
    </row>
    <row r="8202" spans="1:13" x14ac:dyDescent="0.25">
      <c r="A8202" s="169">
        <v>74271</v>
      </c>
      <c r="B8202" s="170" t="s">
        <v>5921</v>
      </c>
      <c r="C8202" s="170" t="s">
        <v>11</v>
      </c>
      <c r="D8202" s="170" t="s">
        <v>267</v>
      </c>
      <c r="E8202" s="170">
        <v>8520</v>
      </c>
      <c r="F8202" s="170">
        <v>1</v>
      </c>
      <c r="G8202" s="171">
        <v>5.5</v>
      </c>
      <c r="H8202" s="170" t="s">
        <v>1053</v>
      </c>
      <c r="I8202" s="171">
        <v>154.99</v>
      </c>
      <c r="J8202" s="169">
        <v>24</v>
      </c>
      <c r="K8202" s="154" cm="1">
        <f t="array" ref="K8202">ROUND(
IF(C8202="Beer",
SUM(LOOKUP(2,1/(SRP!$B$8:$B$10&lt;=E8202)/(SRP!$C$8:$C$10&gt;=E8202),SRP!$D$8:$D$10)*(G8202/100)*(E8202/1000)),
IF(C8202="Spirits",
SUM(LOOKUP(2,1/(SRP!$B$2:$B$7&lt;=E8202)/(SRP!$C$2:$C$7&gt;=E8202),SRP!$D$2:$D$7)*(G8202/100)*(E8202/1000)),
IF(AND(C8202="Wine",D8202="Fortified Wines"),
SUM(LOOKUP(2,1/(SRP!$B$26:$B$29&lt;=E8202)/(SRP!$C$26:$C$29&gt;=E8202),SRP!$D$26:$D$29)*(G8202/100)*(E8202/1000)),
IF(C8202="Wine",
SUM(LOOKUP(2,1/(SRP!$B$21:$B$25&lt;=E8202)/(SRP!$C$21:$C$25&gt;=E8202),SRP!$D$21:$D$25)*(G8202/100)*(E8202/1000)),
IF(AND(C8202="Ready to Drink",D8202="RTD-One Pour Cocktail&gt;7%&lt;=14.5"),
SUM(LOOKUP(2,1/(SRP!$B$16:$B$20&lt;=E8202)/(SRP!$C$16:$C$20&gt;=E8202),SRP!$D$16:$D$20)*(G8202/100)*(E8202/1000)),
IF(C8202="Ready to Drink",
SUM(LOOKUP(2,1/(SRP!$B$11:$B$15&lt;=E8202)/(SRP!$C$11:$C$15&gt;=E8202),SRP!$D$11:$D$15)*(G8202/100)*(E8202/1000)),
0)))))),2)</f>
        <v>36.58</v>
      </c>
      <c r="L8202" s="173" t="str">
        <f t="shared" si="128"/>
        <v>Beer8520</v>
      </c>
      <c r="M8202" s="154">
        <f>VLOOKUP(L8202,'Slope %'!C:D,2,0)</f>
        <v>0.05</v>
      </c>
    </row>
    <row r="8203" spans="1:13" x14ac:dyDescent="0.25">
      <c r="A8203" s="169">
        <v>74272</v>
      </c>
      <c r="B8203" s="170" t="s">
        <v>5922</v>
      </c>
      <c r="C8203" s="170" t="s">
        <v>24</v>
      </c>
      <c r="D8203" s="170" t="s">
        <v>66</v>
      </c>
      <c r="E8203" s="170">
        <v>750</v>
      </c>
      <c r="F8203" s="170">
        <v>12</v>
      </c>
      <c r="G8203" s="171">
        <v>13</v>
      </c>
      <c r="H8203" s="170" t="s">
        <v>163</v>
      </c>
      <c r="I8203" s="171">
        <v>17.989999999999998</v>
      </c>
      <c r="J8203" s="169">
        <v>1</v>
      </c>
      <c r="K8203" s="154" cm="1">
        <f t="array" ref="K8203">ROUND(
IF(C8203="Beer",
SUM(LOOKUP(2,1/(SRP!$B$8:$B$10&lt;=E8203)/(SRP!$C$8:$C$10&gt;=E8203),SRP!$D$8:$D$10)*(G8203/100)*(E8203/1000)),
IF(C8203="Spirits",
SUM(LOOKUP(2,1/(SRP!$B$2:$B$7&lt;=E8203)/(SRP!$C$2:$C$7&gt;=E8203),SRP!$D$2:$D$7)*(G8203/100)*(E8203/1000)),
IF(AND(C8203="Wine",D8203="Fortified Wines"),
SUM(LOOKUP(2,1/(SRP!$B$26:$B$29&lt;=E8203)/(SRP!$C$26:$C$29&gt;=E8203),SRP!$D$26:$D$29)*(G8203/100)*(E8203/1000)),
IF(C8203="Wine",
SUM(LOOKUP(2,1/(SRP!$B$21:$B$25&lt;=E8203)/(SRP!$C$21:$C$25&gt;=E8203),SRP!$D$21:$D$25)*(G8203/100)*(E8203/1000)),
IF(AND(C8203="Ready to Drink",D8203="RTD-One Pour Cocktail&gt;7%&lt;=14.5"),
SUM(LOOKUP(2,1/(SRP!$B$16:$B$20&lt;=E8203)/(SRP!$C$16:$C$20&gt;=E8203),SRP!$D$16:$D$20)*(G8203/100)*(E8203/1000)),
IF(C8203="Ready to Drink",
SUM(LOOKUP(2,1/(SRP!$B$11:$B$15&lt;=E8203)/(SRP!$C$11:$C$15&gt;=E8203),SRP!$D$11:$D$15)*(G8203/100)*(E8203/1000)),
0)))))),2)</f>
        <v>7.61</v>
      </c>
      <c r="L8203" s="173" t="str">
        <f t="shared" si="128"/>
        <v>Wine750</v>
      </c>
      <c r="M8203" s="154">
        <f>VLOOKUP(L8203,'Slope %'!C:D,2,0)</f>
        <v>0.1</v>
      </c>
    </row>
    <row r="8204" spans="1:13" x14ac:dyDescent="0.25">
      <c r="A8204" s="169">
        <v>74273</v>
      </c>
      <c r="B8204" s="170" t="s">
        <v>5923</v>
      </c>
      <c r="C8204" s="170" t="s">
        <v>24</v>
      </c>
      <c r="D8204" s="170" t="s">
        <v>194</v>
      </c>
      <c r="E8204" s="170">
        <v>750</v>
      </c>
      <c r="F8204" s="170">
        <v>12</v>
      </c>
      <c r="G8204" s="171">
        <v>13.5</v>
      </c>
      <c r="H8204" s="170" t="s">
        <v>163</v>
      </c>
      <c r="I8204" s="171">
        <v>17.989999999999998</v>
      </c>
      <c r="J8204" s="169">
        <v>1</v>
      </c>
      <c r="K8204" s="154" cm="1">
        <f t="array" ref="K8204">ROUND(
IF(C8204="Beer",
SUM(LOOKUP(2,1/(SRP!$B$8:$B$10&lt;=E8204)/(SRP!$C$8:$C$10&gt;=E8204),SRP!$D$8:$D$10)*(G8204/100)*(E8204/1000)),
IF(C8204="Spirits",
SUM(LOOKUP(2,1/(SRP!$B$2:$B$7&lt;=E8204)/(SRP!$C$2:$C$7&gt;=E8204),SRP!$D$2:$D$7)*(G8204/100)*(E8204/1000)),
IF(AND(C8204="Wine",D8204="Fortified Wines"),
SUM(LOOKUP(2,1/(SRP!$B$26:$B$29&lt;=E8204)/(SRP!$C$26:$C$29&gt;=E8204),SRP!$D$26:$D$29)*(G8204/100)*(E8204/1000)),
IF(C8204="Wine",
SUM(LOOKUP(2,1/(SRP!$B$21:$B$25&lt;=E8204)/(SRP!$C$21:$C$25&gt;=E8204),SRP!$D$21:$D$25)*(G8204/100)*(E8204/1000)),
IF(AND(C8204="Ready to Drink",D8204="RTD-One Pour Cocktail&gt;7%&lt;=14.5"),
SUM(LOOKUP(2,1/(SRP!$B$16:$B$20&lt;=E8204)/(SRP!$C$16:$C$20&gt;=E8204),SRP!$D$16:$D$20)*(G8204/100)*(E8204/1000)),
IF(C8204="Ready to Drink",
SUM(LOOKUP(2,1/(SRP!$B$11:$B$15&lt;=E8204)/(SRP!$C$11:$C$15&gt;=E8204),SRP!$D$11:$D$15)*(G8204/100)*(E8204/1000)),
0)))))),2)</f>
        <v>7.9</v>
      </c>
      <c r="L8204" s="173" t="str">
        <f t="shared" si="128"/>
        <v>Wine750</v>
      </c>
      <c r="M8204" s="154">
        <f>VLOOKUP(L8204,'Slope %'!C:D,2,0)</f>
        <v>0.1</v>
      </c>
    </row>
    <row r="8205" spans="1:13" x14ac:dyDescent="0.25">
      <c r="A8205" s="169">
        <v>74274</v>
      </c>
      <c r="B8205" s="170" t="s">
        <v>5924</v>
      </c>
      <c r="C8205" s="170" t="s">
        <v>24</v>
      </c>
      <c r="D8205" s="170" t="s">
        <v>598</v>
      </c>
      <c r="E8205" s="170">
        <v>750</v>
      </c>
      <c r="F8205" s="170">
        <v>12</v>
      </c>
      <c r="G8205" s="171">
        <v>7.5</v>
      </c>
      <c r="H8205" s="170" t="s">
        <v>26</v>
      </c>
      <c r="I8205" s="171">
        <v>10.99</v>
      </c>
      <c r="J8205" s="169">
        <v>1</v>
      </c>
      <c r="K8205" s="154" cm="1">
        <f t="array" ref="K8205">ROUND(
IF(C8205="Beer",
SUM(LOOKUP(2,1/(SRP!$B$8:$B$10&lt;=E8205)/(SRP!$C$8:$C$10&gt;=E8205),SRP!$D$8:$D$10)*(G8205/100)*(E8205/1000)),
IF(C8205="Spirits",
SUM(LOOKUP(2,1/(SRP!$B$2:$B$7&lt;=E8205)/(SRP!$C$2:$C$7&gt;=E8205),SRP!$D$2:$D$7)*(G8205/100)*(E8205/1000)),
IF(AND(C8205="Wine",D8205="Fortified Wines"),
SUM(LOOKUP(2,1/(SRP!$B$26:$B$29&lt;=E8205)/(SRP!$C$26:$C$29&gt;=E8205),SRP!$D$26:$D$29)*(G8205/100)*(E8205/1000)),
IF(C8205="Wine",
SUM(LOOKUP(2,1/(SRP!$B$21:$B$25&lt;=E8205)/(SRP!$C$21:$C$25&gt;=E8205),SRP!$D$21:$D$25)*(G8205/100)*(E8205/1000)),
IF(AND(C8205="Ready to Drink",D8205="RTD-One Pour Cocktail&gt;7%&lt;=14.5"),
SUM(LOOKUP(2,1/(SRP!$B$16:$B$20&lt;=E8205)/(SRP!$C$16:$C$20&gt;=E8205),SRP!$D$16:$D$20)*(G8205/100)*(E8205/1000)),
IF(C8205="Ready to Drink",
SUM(LOOKUP(2,1/(SRP!$B$11:$B$15&lt;=E8205)/(SRP!$C$11:$C$15&gt;=E8205),SRP!$D$11:$D$15)*(G8205/100)*(E8205/1000)),
0)))))),2)</f>
        <v>4.3899999999999997</v>
      </c>
      <c r="L8205" s="173" t="str">
        <f t="shared" si="128"/>
        <v>Wine750</v>
      </c>
      <c r="M8205" s="154">
        <f>VLOOKUP(L8205,'Slope %'!C:D,2,0)</f>
        <v>0.1</v>
      </c>
    </row>
    <row r="8206" spans="1:13" x14ac:dyDescent="0.25">
      <c r="A8206" s="169">
        <v>74276</v>
      </c>
      <c r="B8206" s="170" t="s">
        <v>400</v>
      </c>
      <c r="C8206" s="170" t="s">
        <v>15</v>
      </c>
      <c r="D8206" s="170" t="s">
        <v>19</v>
      </c>
      <c r="E8206" s="170">
        <v>50</v>
      </c>
      <c r="F8206" s="170">
        <v>48</v>
      </c>
      <c r="G8206" s="171">
        <v>40</v>
      </c>
      <c r="H8206" s="170" t="s">
        <v>86</v>
      </c>
      <c r="I8206" s="171">
        <v>9.99</v>
      </c>
      <c r="J8206" s="169">
        <v>1</v>
      </c>
      <c r="K8206" s="154" cm="1">
        <f t="array" ref="K8206">ROUND(
IF(C8206="Beer",
SUM(LOOKUP(2,1/(SRP!$B$8:$B$10&lt;=E8206)/(SRP!$C$8:$C$10&gt;=E8206),SRP!$D$8:$D$10)*(G8206/100)*(E8206/1000)),
IF(C8206="Spirits",
SUM(LOOKUP(2,1/(SRP!$B$2:$B$7&lt;=E8206)/(SRP!$C$2:$C$7&gt;=E8206),SRP!$D$2:$D$7)*(G8206/100)*(E8206/1000)),
IF(AND(C8206="Wine",D8206="Fortified Wines"),
SUM(LOOKUP(2,1/(SRP!$B$26:$B$29&lt;=E8206)/(SRP!$C$26:$C$29&gt;=E8206),SRP!$D$26:$D$29)*(G8206/100)*(E8206/1000)),
IF(C8206="Wine",
SUM(LOOKUP(2,1/(SRP!$B$21:$B$25&lt;=E8206)/(SRP!$C$21:$C$25&gt;=E8206),SRP!$D$21:$D$25)*(G8206/100)*(E8206/1000)),
IF(AND(C8206="Ready to Drink",D8206="RTD-One Pour Cocktail&gt;7%&lt;=14.5"),
SUM(LOOKUP(2,1/(SRP!$B$16:$B$20&lt;=E8206)/(SRP!$C$16:$C$20&gt;=E8206),SRP!$D$16:$D$20)*(G8206/100)*(E8206/1000)),
IF(C8206="Ready to Drink",
SUM(LOOKUP(2,1/(SRP!$B$11:$B$15&lt;=E8206)/(SRP!$C$11:$C$15&gt;=E8206),SRP!$D$11:$D$15)*(G8206/100)*(E8206/1000)),
0)))))),2)</f>
        <v>2.69</v>
      </c>
      <c r="L8206" s="173" t="str">
        <f t="shared" si="128"/>
        <v>Spirits50</v>
      </c>
      <c r="M8206" s="154">
        <f>VLOOKUP(L8206,'Slope %'!C:D,2,0)</f>
        <v>0.1</v>
      </c>
    </row>
    <row r="8207" spans="1:13" x14ac:dyDescent="0.25">
      <c r="A8207" s="169">
        <v>74279</v>
      </c>
      <c r="B8207" s="170" t="s">
        <v>5925</v>
      </c>
      <c r="C8207" s="170" t="s">
        <v>15</v>
      </c>
      <c r="D8207" s="170" t="s">
        <v>1007</v>
      </c>
      <c r="E8207" s="170">
        <v>700</v>
      </c>
      <c r="F8207" s="170">
        <v>12</v>
      </c>
      <c r="G8207" s="171">
        <v>43</v>
      </c>
      <c r="H8207" s="170" t="s">
        <v>342</v>
      </c>
      <c r="I8207" s="171">
        <v>123.4</v>
      </c>
      <c r="J8207" s="169">
        <v>1</v>
      </c>
      <c r="K8207" s="154" cm="1">
        <f t="array" ref="K8207">ROUND(
IF(C8207="Beer",
SUM(LOOKUP(2,1/(SRP!$B$8:$B$10&lt;=E8207)/(SRP!$C$8:$C$10&gt;=E8207),SRP!$D$8:$D$10)*(G8207/100)*(E8207/1000)),
IF(C8207="Spirits",
SUM(LOOKUP(2,1/(SRP!$B$2:$B$7&lt;=E8207)/(SRP!$C$2:$C$7&gt;=E8207),SRP!$D$2:$D$7)*(G8207/100)*(E8207/1000)),
IF(AND(C8207="Wine",D8207="Fortified Wines"),
SUM(LOOKUP(2,1/(SRP!$B$26:$B$29&lt;=E8207)/(SRP!$C$26:$C$29&gt;=E8207),SRP!$D$26:$D$29)*(G8207/100)*(E8207/1000)),
IF(C8207="Wine",
SUM(LOOKUP(2,1/(SRP!$B$21:$B$25&lt;=E8207)/(SRP!$C$21:$C$25&gt;=E8207),SRP!$D$21:$D$25)*(G8207/100)*(E8207/1000)),
IF(AND(C8207="Ready to Drink",D8207="RTD-One Pour Cocktail&gt;7%&lt;=14.5"),
SUM(LOOKUP(2,1/(SRP!$B$16:$B$20&lt;=E8207)/(SRP!$C$16:$C$20&gt;=E8207),SRP!$D$16:$D$20)*(G8207/100)*(E8207/1000)),
IF(C8207="Ready to Drink",
SUM(LOOKUP(2,1/(SRP!$B$11:$B$15&lt;=E8207)/(SRP!$C$11:$C$15&gt;=E8207),SRP!$D$11:$D$15)*(G8207/100)*(E8207/1000)),
0)))))),2)</f>
        <v>23.5</v>
      </c>
      <c r="L8207" s="173" t="str">
        <f t="shared" si="128"/>
        <v>Spirits700</v>
      </c>
      <c r="M8207" s="154">
        <f>VLOOKUP(L8207,'Slope %'!C:D,2,0)</f>
        <v>7.0000000000000007E-2</v>
      </c>
    </row>
    <row r="8208" spans="1:13" x14ac:dyDescent="0.25">
      <c r="A8208" s="169">
        <v>74284</v>
      </c>
      <c r="B8208" s="170" t="s">
        <v>224</v>
      </c>
      <c r="C8208" s="170" t="s">
        <v>15</v>
      </c>
      <c r="D8208" s="170" t="s">
        <v>225</v>
      </c>
      <c r="E8208" s="170">
        <v>50</v>
      </c>
      <c r="F8208" s="170">
        <v>72</v>
      </c>
      <c r="G8208" s="171">
        <v>40</v>
      </c>
      <c r="H8208" s="170" t="s">
        <v>29</v>
      </c>
      <c r="I8208" s="171">
        <v>9.99</v>
      </c>
      <c r="J8208" s="169">
        <v>1</v>
      </c>
      <c r="K8208" s="154" cm="1">
        <f t="array" ref="K8208">ROUND(
IF(C8208="Beer",
SUM(LOOKUP(2,1/(SRP!$B$8:$B$10&lt;=E8208)/(SRP!$C$8:$C$10&gt;=E8208),SRP!$D$8:$D$10)*(G8208/100)*(E8208/1000)),
IF(C8208="Spirits",
SUM(LOOKUP(2,1/(SRP!$B$2:$B$7&lt;=E8208)/(SRP!$C$2:$C$7&gt;=E8208),SRP!$D$2:$D$7)*(G8208/100)*(E8208/1000)),
IF(AND(C8208="Wine",D8208="Fortified Wines"),
SUM(LOOKUP(2,1/(SRP!$B$26:$B$29&lt;=E8208)/(SRP!$C$26:$C$29&gt;=E8208),SRP!$D$26:$D$29)*(G8208/100)*(E8208/1000)),
IF(C8208="Wine",
SUM(LOOKUP(2,1/(SRP!$B$21:$B$25&lt;=E8208)/(SRP!$C$21:$C$25&gt;=E8208),SRP!$D$21:$D$25)*(G8208/100)*(E8208/1000)),
IF(AND(C8208="Ready to Drink",D8208="RTD-One Pour Cocktail&gt;7%&lt;=14.5"),
SUM(LOOKUP(2,1/(SRP!$B$16:$B$20&lt;=E8208)/(SRP!$C$16:$C$20&gt;=E8208),SRP!$D$16:$D$20)*(G8208/100)*(E8208/1000)),
IF(C8208="Ready to Drink",
SUM(LOOKUP(2,1/(SRP!$B$11:$B$15&lt;=E8208)/(SRP!$C$11:$C$15&gt;=E8208),SRP!$D$11:$D$15)*(G8208/100)*(E8208/1000)),
0)))))),2)</f>
        <v>2.69</v>
      </c>
      <c r="L8208" s="173" t="str">
        <f t="shared" si="128"/>
        <v>Spirits50</v>
      </c>
      <c r="M8208" s="154">
        <f>VLOOKUP(L8208,'Slope %'!C:D,2,0)</f>
        <v>0.1</v>
      </c>
    </row>
    <row r="8209" spans="1:13" x14ac:dyDescent="0.25">
      <c r="A8209" s="169">
        <v>74285</v>
      </c>
      <c r="B8209" s="170" t="s">
        <v>5926</v>
      </c>
      <c r="C8209" s="170" t="s">
        <v>15</v>
      </c>
      <c r="D8209" s="170" t="s">
        <v>3694</v>
      </c>
      <c r="E8209" s="170">
        <v>100</v>
      </c>
      <c r="F8209" s="170">
        <v>24</v>
      </c>
      <c r="G8209" s="171">
        <v>32</v>
      </c>
      <c r="H8209" s="170" t="s">
        <v>1712</v>
      </c>
      <c r="I8209" s="171">
        <v>5.95</v>
      </c>
      <c r="J8209" s="169">
        <v>1</v>
      </c>
      <c r="K8209" s="154" cm="1">
        <f t="array" ref="K8209">ROUND(
IF(C8209="Beer",
SUM(LOOKUP(2,1/(SRP!$B$8:$B$10&lt;=E8209)/(SRP!$C$8:$C$10&gt;=E8209),SRP!$D$8:$D$10)*(G8209/100)*(E8209/1000)),
IF(C8209="Spirits",
SUM(LOOKUP(2,1/(SRP!$B$2:$B$7&lt;=E8209)/(SRP!$C$2:$C$7&gt;=E8209),SRP!$D$2:$D$7)*(G8209/100)*(E8209/1000)),
IF(AND(C8209="Wine",D8209="Fortified Wines"),
SUM(LOOKUP(2,1/(SRP!$B$26:$B$29&lt;=E8209)/(SRP!$C$26:$C$29&gt;=E8209),SRP!$D$26:$D$29)*(G8209/100)*(E8209/1000)),
IF(C8209="Wine",
SUM(LOOKUP(2,1/(SRP!$B$21:$B$25&lt;=E8209)/(SRP!$C$21:$C$25&gt;=E8209),SRP!$D$21:$D$25)*(G8209/100)*(E8209/1000)),
IF(AND(C8209="Ready to Drink",D8209="RTD-One Pour Cocktail&gt;7%&lt;=14.5"),
SUM(LOOKUP(2,1/(SRP!$B$16:$B$20&lt;=E8209)/(SRP!$C$16:$C$20&gt;=E8209),SRP!$D$16:$D$20)*(G8209/100)*(E8209/1000)),
IF(C8209="Ready to Drink",
SUM(LOOKUP(2,1/(SRP!$B$11:$B$15&lt;=E8209)/(SRP!$C$11:$C$15&gt;=E8209),SRP!$D$11:$D$15)*(G8209/100)*(E8209/1000)),
0)))))),2)</f>
        <v>3.4</v>
      </c>
      <c r="L8209" s="173" t="str">
        <f t="shared" si="128"/>
        <v>Spirits100</v>
      </c>
      <c r="M8209" s="154">
        <f>VLOOKUP(L8209,'Slope %'!C:D,2,0)</f>
        <v>0.1</v>
      </c>
    </row>
    <row r="8210" spans="1:13" x14ac:dyDescent="0.25">
      <c r="A8210" s="169">
        <v>74287</v>
      </c>
      <c r="B8210" s="170" t="s">
        <v>5927</v>
      </c>
      <c r="C8210" s="170" t="s">
        <v>11</v>
      </c>
      <c r="D8210" s="170" t="s">
        <v>267</v>
      </c>
      <c r="E8210" s="170">
        <v>473</v>
      </c>
      <c r="F8210" s="170">
        <v>24</v>
      </c>
      <c r="G8210" s="171">
        <v>4.8</v>
      </c>
      <c r="H8210" s="170" t="s">
        <v>2261</v>
      </c>
      <c r="I8210" s="171">
        <v>4.4000000000000004</v>
      </c>
      <c r="J8210" s="169">
        <v>1</v>
      </c>
      <c r="K8210" s="154" cm="1">
        <f t="array" ref="K8210">ROUND(
IF(C8210="Beer",
SUM(LOOKUP(2,1/(SRP!$B$8:$B$10&lt;=E8210)/(SRP!$C$8:$C$10&gt;=E8210),SRP!$D$8:$D$10)*(G8210/100)*(E8210/1000)),
IF(C8210="Spirits",
SUM(LOOKUP(2,1/(SRP!$B$2:$B$7&lt;=E8210)/(SRP!$C$2:$C$7&gt;=E8210),SRP!$D$2:$D$7)*(G8210/100)*(E8210/1000)),
IF(AND(C8210="Wine",D8210="Fortified Wines"),
SUM(LOOKUP(2,1/(SRP!$B$26:$B$29&lt;=E8210)/(SRP!$C$26:$C$29&gt;=E8210),SRP!$D$26:$D$29)*(G8210/100)*(E8210/1000)),
IF(C8210="Wine",
SUM(LOOKUP(2,1/(SRP!$B$21:$B$25&lt;=E8210)/(SRP!$C$21:$C$25&gt;=E8210),SRP!$D$21:$D$25)*(G8210/100)*(E8210/1000)),
IF(AND(C8210="Ready to Drink",D8210="RTD-One Pour Cocktail&gt;7%&lt;=14.5"),
SUM(LOOKUP(2,1/(SRP!$B$16:$B$20&lt;=E8210)/(SRP!$C$16:$C$20&gt;=E8210),SRP!$D$16:$D$20)*(G8210/100)*(E8210/1000)),
IF(C8210="Ready to Drink",
SUM(LOOKUP(2,1/(SRP!$B$11:$B$15&lt;=E8210)/(SRP!$C$11:$C$15&gt;=E8210),SRP!$D$11:$D$15)*(G8210/100)*(E8210/1000)),
0)))))),2)</f>
        <v>1.77</v>
      </c>
      <c r="L8210" s="173" t="str">
        <f t="shared" si="128"/>
        <v>Beer473</v>
      </c>
      <c r="M8210" s="154">
        <f>VLOOKUP(L8210,'Slope %'!C:D,2,0)</f>
        <v>0.12</v>
      </c>
    </row>
    <row r="8211" spans="1:13" x14ac:dyDescent="0.25">
      <c r="A8211" s="169">
        <v>74287</v>
      </c>
      <c r="B8211" s="170" t="s">
        <v>5927</v>
      </c>
      <c r="C8211" s="170" t="s">
        <v>11</v>
      </c>
      <c r="D8211" s="170" t="s">
        <v>267</v>
      </c>
      <c r="E8211" s="170">
        <v>473</v>
      </c>
      <c r="F8211" s="170">
        <v>24</v>
      </c>
      <c r="G8211" s="171">
        <v>4.8</v>
      </c>
      <c r="H8211" s="170" t="s">
        <v>1136</v>
      </c>
      <c r="I8211" s="171">
        <v>4.4000000000000004</v>
      </c>
      <c r="J8211" s="169">
        <v>1</v>
      </c>
      <c r="K8211" s="154" cm="1">
        <f t="array" ref="K8211">ROUND(
IF(C8211="Beer",
SUM(LOOKUP(2,1/(SRP!$B$8:$B$10&lt;=E8211)/(SRP!$C$8:$C$10&gt;=E8211),SRP!$D$8:$D$10)*(G8211/100)*(E8211/1000)),
IF(C8211="Spirits",
SUM(LOOKUP(2,1/(SRP!$B$2:$B$7&lt;=E8211)/(SRP!$C$2:$C$7&gt;=E8211),SRP!$D$2:$D$7)*(G8211/100)*(E8211/1000)),
IF(AND(C8211="Wine",D8211="Fortified Wines"),
SUM(LOOKUP(2,1/(SRP!$B$26:$B$29&lt;=E8211)/(SRP!$C$26:$C$29&gt;=E8211),SRP!$D$26:$D$29)*(G8211/100)*(E8211/1000)),
IF(C8211="Wine",
SUM(LOOKUP(2,1/(SRP!$B$21:$B$25&lt;=E8211)/(SRP!$C$21:$C$25&gt;=E8211),SRP!$D$21:$D$25)*(G8211/100)*(E8211/1000)),
IF(AND(C8211="Ready to Drink",D8211="RTD-One Pour Cocktail&gt;7%&lt;=14.5"),
SUM(LOOKUP(2,1/(SRP!$B$16:$B$20&lt;=E8211)/(SRP!$C$16:$C$20&gt;=E8211),SRP!$D$16:$D$20)*(G8211/100)*(E8211/1000)),
IF(C8211="Ready to Drink",
SUM(LOOKUP(2,1/(SRP!$B$11:$B$15&lt;=E8211)/(SRP!$C$11:$C$15&gt;=E8211),SRP!$D$11:$D$15)*(G8211/100)*(E8211/1000)),
0)))))),2)</f>
        <v>1.77</v>
      </c>
      <c r="L8211" s="173" t="str">
        <f t="shared" si="128"/>
        <v>Beer473</v>
      </c>
      <c r="M8211" s="154">
        <f>VLOOKUP(L8211,'Slope %'!C:D,2,0)</f>
        <v>0.12</v>
      </c>
    </row>
    <row r="8212" spans="1:13" x14ac:dyDescent="0.25">
      <c r="A8212" s="169">
        <v>74288</v>
      </c>
      <c r="B8212" s="170" t="s">
        <v>5928</v>
      </c>
      <c r="C8212" s="170" t="s">
        <v>15</v>
      </c>
      <c r="D8212" s="170" t="s">
        <v>38</v>
      </c>
      <c r="E8212" s="170">
        <v>300</v>
      </c>
      <c r="F8212" s="170">
        <v>12</v>
      </c>
      <c r="G8212" s="171">
        <v>44</v>
      </c>
      <c r="H8212" s="170" t="s">
        <v>415</v>
      </c>
      <c r="I8212" s="171">
        <v>19.989999999999998</v>
      </c>
      <c r="J8212" s="169">
        <v>10</v>
      </c>
      <c r="K8212" s="154" cm="1">
        <f t="array" ref="K8212">ROUND(
IF(C8212="Beer",
SUM(LOOKUP(2,1/(SRP!$B$8:$B$10&lt;=E8212)/(SRP!$C$8:$C$10&gt;=E8212),SRP!$D$8:$D$10)*(G8212/100)*(E8212/1000)),
IF(C8212="Spirits",
SUM(LOOKUP(2,1/(SRP!$B$2:$B$7&lt;=E8212)/(SRP!$C$2:$C$7&gt;=E8212),SRP!$D$2:$D$7)*(G8212/100)*(E8212/1000)),
IF(AND(C8212="Wine",D8212="Fortified Wines"),
SUM(LOOKUP(2,1/(SRP!$B$26:$B$29&lt;=E8212)/(SRP!$C$26:$C$29&gt;=E8212),SRP!$D$26:$D$29)*(G8212/100)*(E8212/1000)),
IF(C8212="Wine",
SUM(LOOKUP(2,1/(SRP!$B$21:$B$25&lt;=E8212)/(SRP!$C$21:$C$25&gt;=E8212),SRP!$D$21:$D$25)*(G8212/100)*(E8212/1000)),
IF(AND(C8212="Ready to Drink",D8212="RTD-One Pour Cocktail&gt;7%&lt;=14.5"),
SUM(LOOKUP(2,1/(SRP!$B$16:$B$20&lt;=E8212)/(SRP!$C$16:$C$20&gt;=E8212),SRP!$D$16:$D$20)*(G8212/100)*(E8212/1000)),
IF(C8212="Ready to Drink",
SUM(LOOKUP(2,1/(SRP!$B$11:$B$15&lt;=E8212)/(SRP!$C$11:$C$15&gt;=E8212),SRP!$D$11:$D$15)*(G8212/100)*(E8212/1000)),
0)))))),2)</f>
        <v>11.7</v>
      </c>
      <c r="L8212" s="173" t="str">
        <f t="shared" si="128"/>
        <v>Spirits300</v>
      </c>
      <c r="M8212" s="154">
        <f>VLOOKUP(L8212,'Slope %'!C:D,2,0)</f>
        <v>0.1</v>
      </c>
    </row>
    <row r="8213" spans="1:13" x14ac:dyDescent="0.25">
      <c r="A8213" s="169">
        <v>74291</v>
      </c>
      <c r="B8213" s="170" t="s">
        <v>5929</v>
      </c>
      <c r="C8213" s="170" t="s">
        <v>11</v>
      </c>
      <c r="D8213" s="170" t="s">
        <v>267</v>
      </c>
      <c r="E8213" s="170">
        <v>473</v>
      </c>
      <c r="F8213" s="170">
        <v>24</v>
      </c>
      <c r="G8213" s="171">
        <v>5</v>
      </c>
      <c r="H8213" s="170" t="s">
        <v>222</v>
      </c>
      <c r="I8213" s="171">
        <v>4.49</v>
      </c>
      <c r="J8213" s="169">
        <v>1</v>
      </c>
      <c r="K8213" s="154" cm="1">
        <f t="array" ref="K8213">ROUND(
IF(C8213="Beer",
SUM(LOOKUP(2,1/(SRP!$B$8:$B$10&lt;=E8213)/(SRP!$C$8:$C$10&gt;=E8213),SRP!$D$8:$D$10)*(G8213/100)*(E8213/1000)),
IF(C8213="Spirits",
SUM(LOOKUP(2,1/(SRP!$B$2:$B$7&lt;=E8213)/(SRP!$C$2:$C$7&gt;=E8213),SRP!$D$2:$D$7)*(G8213/100)*(E8213/1000)),
IF(AND(C8213="Wine",D8213="Fortified Wines"),
SUM(LOOKUP(2,1/(SRP!$B$26:$B$29&lt;=E8213)/(SRP!$C$26:$C$29&gt;=E8213),SRP!$D$26:$D$29)*(G8213/100)*(E8213/1000)),
IF(C8213="Wine",
SUM(LOOKUP(2,1/(SRP!$B$21:$B$25&lt;=E8213)/(SRP!$C$21:$C$25&gt;=E8213),SRP!$D$21:$D$25)*(G8213/100)*(E8213/1000)),
IF(AND(C8213="Ready to Drink",D8213="RTD-One Pour Cocktail&gt;7%&lt;=14.5"),
SUM(LOOKUP(2,1/(SRP!$B$16:$B$20&lt;=E8213)/(SRP!$C$16:$C$20&gt;=E8213),SRP!$D$16:$D$20)*(G8213/100)*(E8213/1000)),
IF(C8213="Ready to Drink",
SUM(LOOKUP(2,1/(SRP!$B$11:$B$15&lt;=E8213)/(SRP!$C$11:$C$15&gt;=E8213),SRP!$D$11:$D$15)*(G8213/100)*(E8213/1000)),
0)))))),2)</f>
        <v>1.85</v>
      </c>
      <c r="L8213" s="173" t="str">
        <f t="shared" si="128"/>
        <v>Beer473</v>
      </c>
      <c r="M8213" s="154">
        <f>VLOOKUP(L8213,'Slope %'!C:D,2,0)</f>
        <v>0.12</v>
      </c>
    </row>
    <row r="8214" spans="1:13" x14ac:dyDescent="0.25">
      <c r="A8214" s="169">
        <v>74297</v>
      </c>
      <c r="B8214" s="170" t="s">
        <v>5930</v>
      </c>
      <c r="C8214" s="170" t="s">
        <v>15</v>
      </c>
      <c r="D8214" s="170" t="s">
        <v>1129</v>
      </c>
      <c r="E8214" s="170">
        <v>750</v>
      </c>
      <c r="F8214" s="170">
        <v>6</v>
      </c>
      <c r="G8214" s="171">
        <v>46</v>
      </c>
      <c r="H8214" s="170" t="s">
        <v>43</v>
      </c>
      <c r="I8214" s="171">
        <v>86.99</v>
      </c>
      <c r="J8214" s="169">
        <v>1</v>
      </c>
      <c r="K8214" s="154" cm="1">
        <f t="array" ref="K8214">ROUND(
IF(C8214="Beer",
SUM(LOOKUP(2,1/(SRP!$B$8:$B$10&lt;=E8214)/(SRP!$C$8:$C$10&gt;=E8214),SRP!$D$8:$D$10)*(G8214/100)*(E8214/1000)),
IF(C8214="Spirits",
SUM(LOOKUP(2,1/(SRP!$B$2:$B$7&lt;=E8214)/(SRP!$C$2:$C$7&gt;=E8214),SRP!$D$2:$D$7)*(G8214/100)*(E8214/1000)),
IF(AND(C8214="Wine",D8214="Fortified Wines"),
SUM(LOOKUP(2,1/(SRP!$B$26:$B$29&lt;=E8214)/(SRP!$C$26:$C$29&gt;=E8214),SRP!$D$26:$D$29)*(G8214/100)*(E8214/1000)),
IF(C8214="Wine",
SUM(LOOKUP(2,1/(SRP!$B$21:$B$25&lt;=E8214)/(SRP!$C$21:$C$25&gt;=E8214),SRP!$D$21:$D$25)*(G8214/100)*(E8214/1000)),
IF(AND(C8214="Ready to Drink",D8214="RTD-One Pour Cocktail&gt;7%&lt;=14.5"),
SUM(LOOKUP(2,1/(SRP!$B$16:$B$20&lt;=E8214)/(SRP!$C$16:$C$20&gt;=E8214),SRP!$D$16:$D$20)*(G8214/100)*(E8214/1000)),
IF(C8214="Ready to Drink",
SUM(LOOKUP(2,1/(SRP!$B$11:$B$15&lt;=E8214)/(SRP!$C$11:$C$15&gt;=E8214),SRP!$D$11:$D$15)*(G8214/100)*(E8214/1000)),
0)))))),2)</f>
        <v>26.93</v>
      </c>
      <c r="L8214" s="173" t="str">
        <f t="shared" si="128"/>
        <v>Spirits750</v>
      </c>
      <c r="M8214" s="154">
        <f>VLOOKUP(L8214,'Slope %'!C:D,2,0)</f>
        <v>7.0000000000000007E-2</v>
      </c>
    </row>
    <row r="8215" spans="1:13" x14ac:dyDescent="0.25">
      <c r="A8215" s="169">
        <v>74298</v>
      </c>
      <c r="B8215" s="170" t="s">
        <v>5931</v>
      </c>
      <c r="C8215" s="170" t="s">
        <v>37</v>
      </c>
      <c r="D8215" s="170" t="s">
        <v>4786</v>
      </c>
      <c r="E8215" s="170">
        <v>800</v>
      </c>
      <c r="F8215" s="170">
        <v>6</v>
      </c>
      <c r="H8215" s="170" t="s">
        <v>4787</v>
      </c>
      <c r="I8215" s="171">
        <v>7.99</v>
      </c>
      <c r="J8215" s="169">
        <v>4</v>
      </c>
      <c r="K8215" s="154" cm="1">
        <f t="array" ref="K8215">ROUND(
IF(C8215="Beer",
SUM(LOOKUP(2,1/(SRP!$B$8:$B$10&lt;=E8215)/(SRP!$C$8:$C$10&gt;=E8215),SRP!$D$8:$D$10)*(G8215/100)*(E8215/1000)),
IF(C8215="Spirits",
SUM(LOOKUP(2,1/(SRP!$B$2:$B$7&lt;=E8215)/(SRP!$C$2:$C$7&gt;=E8215),SRP!$D$2:$D$7)*(G8215/100)*(E8215/1000)),
IF(AND(C8215="Wine",D8215="Fortified Wines"),
SUM(LOOKUP(2,1/(SRP!$B$26:$B$29&lt;=E8215)/(SRP!$C$26:$C$29&gt;=E8215),SRP!$D$26:$D$29)*(G8215/100)*(E8215/1000)),
IF(C8215="Wine",
SUM(LOOKUP(2,1/(SRP!$B$21:$B$25&lt;=E8215)/(SRP!$C$21:$C$25&gt;=E8215),SRP!$D$21:$D$25)*(G8215/100)*(E8215/1000)),
IF(AND(C8215="Ready to Drink",D8215="RTD-One Pour Cocktail&gt;7%&lt;=14.5"),
SUM(LOOKUP(2,1/(SRP!$B$16:$B$20&lt;=E8215)/(SRP!$C$16:$C$20&gt;=E8215),SRP!$D$16:$D$20)*(G8215/100)*(E8215/1000)),
IF(C8215="Ready to Drink",
SUM(LOOKUP(2,1/(SRP!$B$11:$B$15&lt;=E8215)/(SRP!$C$11:$C$15&gt;=E8215),SRP!$D$11:$D$15)*(G8215/100)*(E8215/1000)),
0)))))),2)</f>
        <v>0</v>
      </c>
      <c r="L8215" s="173" t="str">
        <f t="shared" si="128"/>
        <v>Non Liquor Merchandise800</v>
      </c>
      <c r="M8215" s="154" t="e">
        <f>VLOOKUP(L8215,'Slope %'!C:D,2,0)</f>
        <v>#N/A</v>
      </c>
    </row>
    <row r="8216" spans="1:13" x14ac:dyDescent="0.25">
      <c r="A8216" s="169">
        <v>74304</v>
      </c>
      <c r="B8216" s="170" t="s">
        <v>5932</v>
      </c>
      <c r="C8216" s="170" t="s">
        <v>24</v>
      </c>
      <c r="D8216" s="170" t="s">
        <v>127</v>
      </c>
      <c r="E8216" s="170">
        <v>750</v>
      </c>
      <c r="F8216" s="170">
        <v>6</v>
      </c>
      <c r="G8216" s="171">
        <v>15</v>
      </c>
      <c r="H8216" s="170" t="s">
        <v>22</v>
      </c>
      <c r="I8216" s="171">
        <v>36.99</v>
      </c>
      <c r="J8216" s="169">
        <v>1</v>
      </c>
      <c r="K8216" s="154" cm="1">
        <f t="array" ref="K8216">ROUND(
IF(C8216="Beer",
SUM(LOOKUP(2,1/(SRP!$B$8:$B$10&lt;=E8216)/(SRP!$C$8:$C$10&gt;=E8216),SRP!$D$8:$D$10)*(G8216/100)*(E8216/1000)),
IF(C8216="Spirits",
SUM(LOOKUP(2,1/(SRP!$B$2:$B$7&lt;=E8216)/(SRP!$C$2:$C$7&gt;=E8216),SRP!$D$2:$D$7)*(G8216/100)*(E8216/1000)),
IF(AND(C8216="Wine",D8216="Fortified Wines"),
SUM(LOOKUP(2,1/(SRP!$B$26:$B$29&lt;=E8216)/(SRP!$C$26:$C$29&gt;=E8216),SRP!$D$26:$D$29)*(G8216/100)*(E8216/1000)),
IF(C8216="Wine",
SUM(LOOKUP(2,1/(SRP!$B$21:$B$25&lt;=E8216)/(SRP!$C$21:$C$25&gt;=E8216),SRP!$D$21:$D$25)*(G8216/100)*(E8216/1000)),
IF(AND(C8216="Ready to Drink",D8216="RTD-One Pour Cocktail&gt;7%&lt;=14.5"),
SUM(LOOKUP(2,1/(SRP!$B$16:$B$20&lt;=E8216)/(SRP!$C$16:$C$20&gt;=E8216),SRP!$D$16:$D$20)*(G8216/100)*(E8216/1000)),
IF(C8216="Ready to Drink",
SUM(LOOKUP(2,1/(SRP!$B$11:$B$15&lt;=E8216)/(SRP!$C$11:$C$15&gt;=E8216),SRP!$D$11:$D$15)*(G8216/100)*(E8216/1000)),
0)))))),2)</f>
        <v>8.7799999999999994</v>
      </c>
      <c r="L8216" s="173" t="str">
        <f t="shared" si="128"/>
        <v>Wine750</v>
      </c>
      <c r="M8216" s="154">
        <f>VLOOKUP(L8216,'Slope %'!C:D,2,0)</f>
        <v>0.1</v>
      </c>
    </row>
    <row r="8217" spans="1:13" x14ac:dyDescent="0.25">
      <c r="A8217" s="169">
        <v>74306</v>
      </c>
      <c r="B8217" s="170" t="s">
        <v>5933</v>
      </c>
      <c r="C8217" s="170" t="s">
        <v>24</v>
      </c>
      <c r="D8217" s="170" t="s">
        <v>60</v>
      </c>
      <c r="E8217" s="170">
        <v>750</v>
      </c>
      <c r="F8217" s="170">
        <v>6</v>
      </c>
      <c r="G8217" s="171">
        <v>8.5</v>
      </c>
      <c r="H8217" s="170" t="s">
        <v>218</v>
      </c>
      <c r="I8217" s="171">
        <v>17.489999999999998</v>
      </c>
      <c r="J8217" s="169">
        <v>1</v>
      </c>
      <c r="K8217" s="154" cm="1">
        <f t="array" ref="K8217">ROUND(
IF(C8217="Beer",
SUM(LOOKUP(2,1/(SRP!$B$8:$B$10&lt;=E8217)/(SRP!$C$8:$C$10&gt;=E8217),SRP!$D$8:$D$10)*(G8217/100)*(E8217/1000)),
IF(C8217="Spirits",
SUM(LOOKUP(2,1/(SRP!$B$2:$B$7&lt;=E8217)/(SRP!$C$2:$C$7&gt;=E8217),SRP!$D$2:$D$7)*(G8217/100)*(E8217/1000)),
IF(AND(C8217="Wine",D8217="Fortified Wines"),
SUM(LOOKUP(2,1/(SRP!$B$26:$B$29&lt;=E8217)/(SRP!$C$26:$C$29&gt;=E8217),SRP!$D$26:$D$29)*(G8217/100)*(E8217/1000)),
IF(C8217="Wine",
SUM(LOOKUP(2,1/(SRP!$B$21:$B$25&lt;=E8217)/(SRP!$C$21:$C$25&gt;=E8217),SRP!$D$21:$D$25)*(G8217/100)*(E8217/1000)),
IF(AND(C8217="Ready to Drink",D8217="RTD-One Pour Cocktail&gt;7%&lt;=14.5"),
SUM(LOOKUP(2,1/(SRP!$B$16:$B$20&lt;=E8217)/(SRP!$C$16:$C$20&gt;=E8217),SRP!$D$16:$D$20)*(G8217/100)*(E8217/1000)),
IF(C8217="Ready to Drink",
SUM(LOOKUP(2,1/(SRP!$B$11:$B$15&lt;=E8217)/(SRP!$C$11:$C$15&gt;=E8217),SRP!$D$11:$D$15)*(G8217/100)*(E8217/1000)),
0)))))),2)</f>
        <v>4.9800000000000004</v>
      </c>
      <c r="L8217" s="173" t="str">
        <f t="shared" si="128"/>
        <v>Wine750</v>
      </c>
      <c r="M8217" s="154">
        <f>VLOOKUP(L8217,'Slope %'!C:D,2,0)</f>
        <v>0.1</v>
      </c>
    </row>
    <row r="8218" spans="1:13" x14ac:dyDescent="0.25">
      <c r="A8218" s="169">
        <v>74307</v>
      </c>
      <c r="B8218" s="170" t="s">
        <v>5934</v>
      </c>
      <c r="C8218" s="170" t="s">
        <v>11</v>
      </c>
      <c r="D8218" s="170" t="s">
        <v>12</v>
      </c>
      <c r="E8218" s="170">
        <v>473</v>
      </c>
      <c r="F8218" s="170">
        <v>24</v>
      </c>
      <c r="G8218" s="171">
        <v>4.75</v>
      </c>
      <c r="H8218" s="170" t="s">
        <v>982</v>
      </c>
      <c r="I8218" s="171">
        <v>3.99</v>
      </c>
      <c r="J8218" s="169">
        <v>1</v>
      </c>
      <c r="K8218" s="154" cm="1">
        <f t="array" ref="K8218">ROUND(
IF(C8218="Beer",
SUM(LOOKUP(2,1/(SRP!$B$8:$B$10&lt;=E8218)/(SRP!$C$8:$C$10&gt;=E8218),SRP!$D$8:$D$10)*(G8218/100)*(E8218/1000)),
IF(C8218="Spirits",
SUM(LOOKUP(2,1/(SRP!$B$2:$B$7&lt;=E8218)/(SRP!$C$2:$C$7&gt;=E8218),SRP!$D$2:$D$7)*(G8218/100)*(E8218/1000)),
IF(AND(C8218="Wine",D8218="Fortified Wines"),
SUM(LOOKUP(2,1/(SRP!$B$26:$B$29&lt;=E8218)/(SRP!$C$26:$C$29&gt;=E8218),SRP!$D$26:$D$29)*(G8218/100)*(E8218/1000)),
IF(C8218="Wine",
SUM(LOOKUP(2,1/(SRP!$B$21:$B$25&lt;=E8218)/(SRP!$C$21:$C$25&gt;=E8218),SRP!$D$21:$D$25)*(G8218/100)*(E8218/1000)),
IF(AND(C8218="Ready to Drink",D8218="RTD-One Pour Cocktail&gt;7%&lt;=14.5"),
SUM(LOOKUP(2,1/(SRP!$B$16:$B$20&lt;=E8218)/(SRP!$C$16:$C$20&gt;=E8218),SRP!$D$16:$D$20)*(G8218/100)*(E8218/1000)),
IF(C8218="Ready to Drink",
SUM(LOOKUP(2,1/(SRP!$B$11:$B$15&lt;=E8218)/(SRP!$C$11:$C$15&gt;=E8218),SRP!$D$11:$D$15)*(G8218/100)*(E8218/1000)),
0)))))),2)</f>
        <v>1.75</v>
      </c>
      <c r="L8218" s="173" t="str">
        <f t="shared" si="128"/>
        <v>Beer473</v>
      </c>
      <c r="M8218" s="154">
        <f>VLOOKUP(L8218,'Slope %'!C:D,2,0)</f>
        <v>0.12</v>
      </c>
    </row>
    <row r="8219" spans="1:13" x14ac:dyDescent="0.25">
      <c r="A8219" s="169">
        <v>74307</v>
      </c>
      <c r="B8219" s="170" t="s">
        <v>5934</v>
      </c>
      <c r="C8219" s="170" t="s">
        <v>11</v>
      </c>
      <c r="D8219" s="170" t="s">
        <v>12</v>
      </c>
      <c r="E8219" s="170">
        <v>473</v>
      </c>
      <c r="F8219" s="170">
        <v>24</v>
      </c>
      <c r="G8219" s="171">
        <v>4.75</v>
      </c>
      <c r="H8219" s="170" t="s">
        <v>982</v>
      </c>
      <c r="I8219" s="171">
        <v>3.99</v>
      </c>
      <c r="J8219" s="169">
        <v>1</v>
      </c>
      <c r="K8219" s="154" cm="1">
        <f t="array" ref="K8219">ROUND(
IF(C8219="Beer",
SUM(LOOKUP(2,1/(SRP!$B$8:$B$10&lt;=E8219)/(SRP!$C$8:$C$10&gt;=E8219),SRP!$D$8:$D$10)*(G8219/100)*(E8219/1000)),
IF(C8219="Spirits",
SUM(LOOKUP(2,1/(SRP!$B$2:$B$7&lt;=E8219)/(SRP!$C$2:$C$7&gt;=E8219),SRP!$D$2:$D$7)*(G8219/100)*(E8219/1000)),
IF(AND(C8219="Wine",D8219="Fortified Wines"),
SUM(LOOKUP(2,1/(SRP!$B$26:$B$29&lt;=E8219)/(SRP!$C$26:$C$29&gt;=E8219),SRP!$D$26:$D$29)*(G8219/100)*(E8219/1000)),
IF(C8219="Wine",
SUM(LOOKUP(2,1/(SRP!$B$21:$B$25&lt;=E8219)/(SRP!$C$21:$C$25&gt;=E8219),SRP!$D$21:$D$25)*(G8219/100)*(E8219/1000)),
IF(AND(C8219="Ready to Drink",D8219="RTD-One Pour Cocktail&gt;7%&lt;=14.5"),
SUM(LOOKUP(2,1/(SRP!$B$16:$B$20&lt;=E8219)/(SRP!$C$16:$C$20&gt;=E8219),SRP!$D$16:$D$20)*(G8219/100)*(E8219/1000)),
IF(C8219="Ready to Drink",
SUM(LOOKUP(2,1/(SRP!$B$11:$B$15&lt;=E8219)/(SRP!$C$11:$C$15&gt;=E8219),SRP!$D$11:$D$15)*(G8219/100)*(E8219/1000)),
0)))))),2)</f>
        <v>1.75</v>
      </c>
      <c r="L8219" s="173" t="str">
        <f t="shared" si="128"/>
        <v>Beer473</v>
      </c>
      <c r="M8219" s="154">
        <f>VLOOKUP(L8219,'Slope %'!C:D,2,0)</f>
        <v>0.12</v>
      </c>
    </row>
    <row r="8220" spans="1:13" x14ac:dyDescent="0.25">
      <c r="A8220" s="169">
        <v>74308</v>
      </c>
      <c r="B8220" s="170" t="s">
        <v>5935</v>
      </c>
      <c r="C8220" s="170" t="s">
        <v>24</v>
      </c>
      <c r="D8220" s="170" t="s">
        <v>60</v>
      </c>
      <c r="E8220" s="170">
        <v>750</v>
      </c>
      <c r="F8220" s="170">
        <v>6</v>
      </c>
      <c r="G8220" s="171">
        <v>9</v>
      </c>
      <c r="H8220" s="170" t="s">
        <v>218</v>
      </c>
      <c r="I8220" s="171">
        <v>17.489999999999998</v>
      </c>
      <c r="J8220" s="169">
        <v>1</v>
      </c>
      <c r="K8220" s="154" cm="1">
        <f t="array" ref="K8220">ROUND(
IF(C8220="Beer",
SUM(LOOKUP(2,1/(SRP!$B$8:$B$10&lt;=E8220)/(SRP!$C$8:$C$10&gt;=E8220),SRP!$D$8:$D$10)*(G8220/100)*(E8220/1000)),
IF(C8220="Spirits",
SUM(LOOKUP(2,1/(SRP!$B$2:$B$7&lt;=E8220)/(SRP!$C$2:$C$7&gt;=E8220),SRP!$D$2:$D$7)*(G8220/100)*(E8220/1000)),
IF(AND(C8220="Wine",D8220="Fortified Wines"),
SUM(LOOKUP(2,1/(SRP!$B$26:$B$29&lt;=E8220)/(SRP!$C$26:$C$29&gt;=E8220),SRP!$D$26:$D$29)*(G8220/100)*(E8220/1000)),
IF(C8220="Wine",
SUM(LOOKUP(2,1/(SRP!$B$21:$B$25&lt;=E8220)/(SRP!$C$21:$C$25&gt;=E8220),SRP!$D$21:$D$25)*(G8220/100)*(E8220/1000)),
IF(AND(C8220="Ready to Drink",D8220="RTD-One Pour Cocktail&gt;7%&lt;=14.5"),
SUM(LOOKUP(2,1/(SRP!$B$16:$B$20&lt;=E8220)/(SRP!$C$16:$C$20&gt;=E8220),SRP!$D$16:$D$20)*(G8220/100)*(E8220/1000)),
IF(C8220="Ready to Drink",
SUM(LOOKUP(2,1/(SRP!$B$11:$B$15&lt;=E8220)/(SRP!$C$11:$C$15&gt;=E8220),SRP!$D$11:$D$15)*(G8220/100)*(E8220/1000)),
0)))))),2)</f>
        <v>5.27</v>
      </c>
      <c r="L8220" s="173" t="str">
        <f t="shared" si="128"/>
        <v>Wine750</v>
      </c>
      <c r="M8220" s="154">
        <f>VLOOKUP(L8220,'Slope %'!C:D,2,0)</f>
        <v>0.1</v>
      </c>
    </row>
    <row r="8221" spans="1:13" x14ac:dyDescent="0.25">
      <c r="A8221" s="169">
        <v>74309</v>
      </c>
      <c r="B8221" s="170" t="s">
        <v>5936</v>
      </c>
      <c r="C8221" s="170" t="s">
        <v>24</v>
      </c>
      <c r="D8221" s="170" t="s">
        <v>60</v>
      </c>
      <c r="E8221" s="170">
        <v>750</v>
      </c>
      <c r="F8221" s="170">
        <v>6</v>
      </c>
      <c r="G8221" s="171">
        <v>8.5</v>
      </c>
      <c r="H8221" s="170" t="s">
        <v>218</v>
      </c>
      <c r="I8221" s="171">
        <v>17.489999999999998</v>
      </c>
      <c r="J8221" s="169">
        <v>1</v>
      </c>
      <c r="K8221" s="154" cm="1">
        <f t="array" ref="K8221">ROUND(
IF(C8221="Beer",
SUM(LOOKUP(2,1/(SRP!$B$8:$B$10&lt;=E8221)/(SRP!$C$8:$C$10&gt;=E8221),SRP!$D$8:$D$10)*(G8221/100)*(E8221/1000)),
IF(C8221="Spirits",
SUM(LOOKUP(2,1/(SRP!$B$2:$B$7&lt;=E8221)/(SRP!$C$2:$C$7&gt;=E8221),SRP!$D$2:$D$7)*(G8221/100)*(E8221/1000)),
IF(AND(C8221="Wine",D8221="Fortified Wines"),
SUM(LOOKUP(2,1/(SRP!$B$26:$B$29&lt;=E8221)/(SRP!$C$26:$C$29&gt;=E8221),SRP!$D$26:$D$29)*(G8221/100)*(E8221/1000)),
IF(C8221="Wine",
SUM(LOOKUP(2,1/(SRP!$B$21:$B$25&lt;=E8221)/(SRP!$C$21:$C$25&gt;=E8221),SRP!$D$21:$D$25)*(G8221/100)*(E8221/1000)),
IF(AND(C8221="Ready to Drink",D8221="RTD-One Pour Cocktail&gt;7%&lt;=14.5"),
SUM(LOOKUP(2,1/(SRP!$B$16:$B$20&lt;=E8221)/(SRP!$C$16:$C$20&gt;=E8221),SRP!$D$16:$D$20)*(G8221/100)*(E8221/1000)),
IF(C8221="Ready to Drink",
SUM(LOOKUP(2,1/(SRP!$B$11:$B$15&lt;=E8221)/(SRP!$C$11:$C$15&gt;=E8221),SRP!$D$11:$D$15)*(G8221/100)*(E8221/1000)),
0)))))),2)</f>
        <v>4.9800000000000004</v>
      </c>
      <c r="L8221" s="173" t="str">
        <f t="shared" si="128"/>
        <v>Wine750</v>
      </c>
      <c r="M8221" s="154">
        <f>VLOOKUP(L8221,'Slope %'!C:D,2,0)</f>
        <v>0.1</v>
      </c>
    </row>
    <row r="8222" spans="1:13" x14ac:dyDescent="0.25">
      <c r="A8222" s="169">
        <v>74332</v>
      </c>
      <c r="B8222" s="170" t="s">
        <v>5937</v>
      </c>
      <c r="C8222" s="170" t="s">
        <v>11</v>
      </c>
      <c r="D8222" s="170" t="s">
        <v>12</v>
      </c>
      <c r="E8222" s="170">
        <v>473</v>
      </c>
      <c r="F8222" s="170">
        <v>24</v>
      </c>
      <c r="G8222" s="171">
        <v>4.5</v>
      </c>
      <c r="H8222" s="170" t="s">
        <v>2967</v>
      </c>
      <c r="I8222" s="171">
        <v>4.09</v>
      </c>
      <c r="J8222" s="169">
        <v>1</v>
      </c>
      <c r="K8222" s="154" cm="1">
        <f t="array" ref="K8222">ROUND(
IF(C8222="Beer",
SUM(LOOKUP(2,1/(SRP!$B$8:$B$10&lt;=E8222)/(SRP!$C$8:$C$10&gt;=E8222),SRP!$D$8:$D$10)*(G8222/100)*(E8222/1000)),
IF(C8222="Spirits",
SUM(LOOKUP(2,1/(SRP!$B$2:$B$7&lt;=E8222)/(SRP!$C$2:$C$7&gt;=E8222),SRP!$D$2:$D$7)*(G8222/100)*(E8222/1000)),
IF(AND(C8222="Wine",D8222="Fortified Wines"),
SUM(LOOKUP(2,1/(SRP!$B$26:$B$29&lt;=E8222)/(SRP!$C$26:$C$29&gt;=E8222),SRP!$D$26:$D$29)*(G8222/100)*(E8222/1000)),
IF(C8222="Wine",
SUM(LOOKUP(2,1/(SRP!$B$21:$B$25&lt;=E8222)/(SRP!$C$21:$C$25&gt;=E8222),SRP!$D$21:$D$25)*(G8222/100)*(E8222/1000)),
IF(AND(C8222="Ready to Drink",D8222="RTD-One Pour Cocktail&gt;7%&lt;=14.5"),
SUM(LOOKUP(2,1/(SRP!$B$16:$B$20&lt;=E8222)/(SRP!$C$16:$C$20&gt;=E8222),SRP!$D$16:$D$20)*(G8222/100)*(E8222/1000)),
IF(C8222="Ready to Drink",
SUM(LOOKUP(2,1/(SRP!$B$11:$B$15&lt;=E8222)/(SRP!$C$11:$C$15&gt;=E8222),SRP!$D$11:$D$15)*(G8222/100)*(E8222/1000)),
0)))))),2)</f>
        <v>1.66</v>
      </c>
      <c r="L8222" s="173" t="str">
        <f t="shared" si="128"/>
        <v>Beer473</v>
      </c>
      <c r="M8222" s="154">
        <f>VLOOKUP(L8222,'Slope %'!C:D,2,0)</f>
        <v>0.12</v>
      </c>
    </row>
    <row r="8223" spans="1:13" x14ac:dyDescent="0.25">
      <c r="A8223" s="169">
        <v>74332</v>
      </c>
      <c r="B8223" s="170" t="s">
        <v>5937</v>
      </c>
      <c r="C8223" s="170" t="s">
        <v>11</v>
      </c>
      <c r="D8223" s="170" t="s">
        <v>12</v>
      </c>
      <c r="E8223" s="170">
        <v>473</v>
      </c>
      <c r="F8223" s="170">
        <v>24</v>
      </c>
      <c r="G8223" s="171">
        <v>4.5</v>
      </c>
      <c r="H8223" s="170" t="s">
        <v>2967</v>
      </c>
      <c r="I8223" s="171">
        <v>4.09</v>
      </c>
      <c r="J8223" s="169">
        <v>1</v>
      </c>
      <c r="K8223" s="154" cm="1">
        <f t="array" ref="K8223">ROUND(
IF(C8223="Beer",
SUM(LOOKUP(2,1/(SRP!$B$8:$B$10&lt;=E8223)/(SRP!$C$8:$C$10&gt;=E8223),SRP!$D$8:$D$10)*(G8223/100)*(E8223/1000)),
IF(C8223="Spirits",
SUM(LOOKUP(2,1/(SRP!$B$2:$B$7&lt;=E8223)/(SRP!$C$2:$C$7&gt;=E8223),SRP!$D$2:$D$7)*(G8223/100)*(E8223/1000)),
IF(AND(C8223="Wine",D8223="Fortified Wines"),
SUM(LOOKUP(2,1/(SRP!$B$26:$B$29&lt;=E8223)/(SRP!$C$26:$C$29&gt;=E8223),SRP!$D$26:$D$29)*(G8223/100)*(E8223/1000)),
IF(C8223="Wine",
SUM(LOOKUP(2,1/(SRP!$B$21:$B$25&lt;=E8223)/(SRP!$C$21:$C$25&gt;=E8223),SRP!$D$21:$D$25)*(G8223/100)*(E8223/1000)),
IF(AND(C8223="Ready to Drink",D8223="RTD-One Pour Cocktail&gt;7%&lt;=14.5"),
SUM(LOOKUP(2,1/(SRP!$B$16:$B$20&lt;=E8223)/(SRP!$C$16:$C$20&gt;=E8223),SRP!$D$16:$D$20)*(G8223/100)*(E8223/1000)),
IF(C8223="Ready to Drink",
SUM(LOOKUP(2,1/(SRP!$B$11:$B$15&lt;=E8223)/(SRP!$C$11:$C$15&gt;=E8223),SRP!$D$11:$D$15)*(G8223/100)*(E8223/1000)),
0)))))),2)</f>
        <v>1.66</v>
      </c>
      <c r="L8223" s="173" t="str">
        <f t="shared" si="128"/>
        <v>Beer473</v>
      </c>
      <c r="M8223" s="154">
        <f>VLOOKUP(L8223,'Slope %'!C:D,2,0)</f>
        <v>0.12</v>
      </c>
    </row>
    <row r="8224" spans="1:13" x14ac:dyDescent="0.25">
      <c r="A8224" s="169">
        <v>74333</v>
      </c>
      <c r="B8224" s="170" t="s">
        <v>5938</v>
      </c>
      <c r="C8224" s="170" t="s">
        <v>263</v>
      </c>
      <c r="D8224" s="170" t="s">
        <v>806</v>
      </c>
      <c r="E8224" s="170">
        <v>1420</v>
      </c>
      <c r="F8224" s="170">
        <v>6</v>
      </c>
      <c r="G8224" s="171">
        <v>6</v>
      </c>
      <c r="H8224" s="170" t="s">
        <v>17</v>
      </c>
      <c r="I8224" s="171">
        <v>12.99</v>
      </c>
      <c r="J8224" s="169">
        <v>4</v>
      </c>
      <c r="K8224" s="154" cm="1">
        <f t="array" ref="K8224">ROUND(
IF(C8224="Beer",
SUM(LOOKUP(2,1/(SRP!$B$8:$B$10&lt;=E8224)/(SRP!$C$8:$C$10&gt;=E8224),SRP!$D$8:$D$10)*(G8224/100)*(E8224/1000)),
IF(C8224="Spirits",
SUM(LOOKUP(2,1/(SRP!$B$2:$B$7&lt;=E8224)/(SRP!$C$2:$C$7&gt;=E8224),SRP!$D$2:$D$7)*(G8224/100)*(E8224/1000)),
IF(AND(C8224="Wine",D8224="Fortified Wines"),
SUM(LOOKUP(2,1/(SRP!$B$26:$B$29&lt;=E8224)/(SRP!$C$26:$C$29&gt;=E8224),SRP!$D$26:$D$29)*(G8224/100)*(E8224/1000)),
IF(C8224="Wine",
SUM(LOOKUP(2,1/(SRP!$B$21:$B$25&lt;=E8224)/(SRP!$C$21:$C$25&gt;=E8224),SRP!$D$21:$D$25)*(G8224/100)*(E8224/1000)),
IF(AND(C8224="Ready to Drink",D8224="RTD-One Pour Cocktail&gt;7%&lt;=14.5"),
SUM(LOOKUP(2,1/(SRP!$B$16:$B$20&lt;=E8224)/(SRP!$C$16:$C$20&gt;=E8224),SRP!$D$16:$D$20)*(G8224/100)*(E8224/1000)),
IF(C8224="Ready to Drink",
SUM(LOOKUP(2,1/(SRP!$B$11:$B$15&lt;=E8224)/(SRP!$C$11:$C$15&gt;=E8224),SRP!$D$11:$D$15)*(G8224/100)*(E8224/1000)),
0)))))),2)</f>
        <v>6.65</v>
      </c>
      <c r="L8224" s="173" t="str">
        <f t="shared" si="128"/>
        <v>Ready to Drink1420</v>
      </c>
      <c r="M8224" s="154">
        <f>VLOOKUP(L8224,'Slope %'!C:D,2,0)</f>
        <v>0.12</v>
      </c>
    </row>
    <row r="8225" spans="1:13" x14ac:dyDescent="0.25">
      <c r="A8225" s="169">
        <v>74335</v>
      </c>
      <c r="B8225" s="170" t="s">
        <v>5939</v>
      </c>
      <c r="C8225" s="170" t="s">
        <v>263</v>
      </c>
      <c r="D8225" s="170" t="s">
        <v>264</v>
      </c>
      <c r="E8225" s="170">
        <v>1420</v>
      </c>
      <c r="F8225" s="170">
        <v>6</v>
      </c>
      <c r="G8225" s="171">
        <v>5</v>
      </c>
      <c r="H8225" s="170" t="s">
        <v>29</v>
      </c>
      <c r="I8225" s="171">
        <v>12.49</v>
      </c>
      <c r="J8225" s="169">
        <v>4</v>
      </c>
      <c r="K8225" s="154" cm="1">
        <f t="array" ref="K8225">ROUND(
IF(C8225="Beer",
SUM(LOOKUP(2,1/(SRP!$B$8:$B$10&lt;=E8225)/(SRP!$C$8:$C$10&gt;=E8225),SRP!$D$8:$D$10)*(G8225/100)*(E8225/1000)),
IF(C8225="Spirits",
SUM(LOOKUP(2,1/(SRP!$B$2:$B$7&lt;=E8225)/(SRP!$C$2:$C$7&gt;=E8225),SRP!$D$2:$D$7)*(G8225/100)*(E8225/1000)),
IF(AND(C8225="Wine",D8225="Fortified Wines"),
SUM(LOOKUP(2,1/(SRP!$B$26:$B$29&lt;=E8225)/(SRP!$C$26:$C$29&gt;=E8225),SRP!$D$26:$D$29)*(G8225/100)*(E8225/1000)),
IF(C8225="Wine",
SUM(LOOKUP(2,1/(SRP!$B$21:$B$25&lt;=E8225)/(SRP!$C$21:$C$25&gt;=E8225),SRP!$D$21:$D$25)*(G8225/100)*(E8225/1000)),
IF(AND(C8225="Ready to Drink",D8225="RTD-One Pour Cocktail&gt;7%&lt;=14.5"),
SUM(LOOKUP(2,1/(SRP!$B$16:$B$20&lt;=E8225)/(SRP!$C$16:$C$20&gt;=E8225),SRP!$D$16:$D$20)*(G8225/100)*(E8225/1000)),
IF(C8225="Ready to Drink",
SUM(LOOKUP(2,1/(SRP!$B$11:$B$15&lt;=E8225)/(SRP!$C$11:$C$15&gt;=E8225),SRP!$D$11:$D$15)*(G8225/100)*(E8225/1000)),
0)))))),2)</f>
        <v>5.54</v>
      </c>
      <c r="L8225" s="173" t="str">
        <f t="shared" si="128"/>
        <v>Ready to Drink1420</v>
      </c>
      <c r="M8225" s="154">
        <f>VLOOKUP(L8225,'Slope %'!C:D,2,0)</f>
        <v>0.12</v>
      </c>
    </row>
    <row r="8226" spans="1:13" x14ac:dyDescent="0.25">
      <c r="A8226" s="169">
        <v>74343</v>
      </c>
      <c r="B8226" s="170" t="s">
        <v>5940</v>
      </c>
      <c r="C8226" s="170" t="s">
        <v>24</v>
      </c>
      <c r="D8226" s="170" t="s">
        <v>34</v>
      </c>
      <c r="E8226" s="170">
        <v>750</v>
      </c>
      <c r="F8226" s="170">
        <v>12</v>
      </c>
      <c r="G8226" s="171">
        <v>12.5</v>
      </c>
      <c r="H8226" s="170" t="s">
        <v>54</v>
      </c>
      <c r="I8226" s="171">
        <v>16.989999999999998</v>
      </c>
      <c r="J8226" s="169">
        <v>1</v>
      </c>
      <c r="K8226" s="154" cm="1">
        <f t="array" ref="K8226">ROUND(
IF(C8226="Beer",
SUM(LOOKUP(2,1/(SRP!$B$8:$B$10&lt;=E8226)/(SRP!$C$8:$C$10&gt;=E8226),SRP!$D$8:$D$10)*(G8226/100)*(E8226/1000)),
IF(C8226="Spirits",
SUM(LOOKUP(2,1/(SRP!$B$2:$B$7&lt;=E8226)/(SRP!$C$2:$C$7&gt;=E8226),SRP!$D$2:$D$7)*(G8226/100)*(E8226/1000)),
IF(AND(C8226="Wine",D8226="Fortified Wines"),
SUM(LOOKUP(2,1/(SRP!$B$26:$B$29&lt;=E8226)/(SRP!$C$26:$C$29&gt;=E8226),SRP!$D$26:$D$29)*(G8226/100)*(E8226/1000)),
IF(C8226="Wine",
SUM(LOOKUP(2,1/(SRP!$B$21:$B$25&lt;=E8226)/(SRP!$C$21:$C$25&gt;=E8226),SRP!$D$21:$D$25)*(G8226/100)*(E8226/1000)),
IF(AND(C8226="Ready to Drink",D8226="RTD-One Pour Cocktail&gt;7%&lt;=14.5"),
SUM(LOOKUP(2,1/(SRP!$B$16:$B$20&lt;=E8226)/(SRP!$C$16:$C$20&gt;=E8226),SRP!$D$16:$D$20)*(G8226/100)*(E8226/1000)),
IF(C8226="Ready to Drink",
SUM(LOOKUP(2,1/(SRP!$B$11:$B$15&lt;=E8226)/(SRP!$C$11:$C$15&gt;=E8226),SRP!$D$11:$D$15)*(G8226/100)*(E8226/1000)),
0)))))),2)</f>
        <v>7.32</v>
      </c>
      <c r="L8226" s="173" t="str">
        <f t="shared" si="128"/>
        <v>Wine750</v>
      </c>
      <c r="M8226" s="154">
        <f>VLOOKUP(L8226,'Slope %'!C:D,2,0)</f>
        <v>0.1</v>
      </c>
    </row>
    <row r="8227" spans="1:13" x14ac:dyDescent="0.25">
      <c r="A8227" s="169">
        <v>74345</v>
      </c>
      <c r="B8227" s="170" t="s">
        <v>5941</v>
      </c>
      <c r="C8227" s="170" t="s">
        <v>24</v>
      </c>
      <c r="D8227" s="170" t="s">
        <v>34</v>
      </c>
      <c r="E8227" s="170">
        <v>750</v>
      </c>
      <c r="F8227" s="170">
        <v>12</v>
      </c>
      <c r="G8227" s="171">
        <v>12.5</v>
      </c>
      <c r="H8227" s="170" t="s">
        <v>54</v>
      </c>
      <c r="I8227" s="171">
        <v>16.989999999999998</v>
      </c>
      <c r="J8227" s="169">
        <v>1</v>
      </c>
      <c r="K8227" s="154" cm="1">
        <f t="array" ref="K8227">ROUND(
IF(C8227="Beer",
SUM(LOOKUP(2,1/(SRP!$B$8:$B$10&lt;=E8227)/(SRP!$C$8:$C$10&gt;=E8227),SRP!$D$8:$D$10)*(G8227/100)*(E8227/1000)),
IF(C8227="Spirits",
SUM(LOOKUP(2,1/(SRP!$B$2:$B$7&lt;=E8227)/(SRP!$C$2:$C$7&gt;=E8227),SRP!$D$2:$D$7)*(G8227/100)*(E8227/1000)),
IF(AND(C8227="Wine",D8227="Fortified Wines"),
SUM(LOOKUP(2,1/(SRP!$B$26:$B$29&lt;=E8227)/(SRP!$C$26:$C$29&gt;=E8227),SRP!$D$26:$D$29)*(G8227/100)*(E8227/1000)),
IF(C8227="Wine",
SUM(LOOKUP(2,1/(SRP!$B$21:$B$25&lt;=E8227)/(SRP!$C$21:$C$25&gt;=E8227),SRP!$D$21:$D$25)*(G8227/100)*(E8227/1000)),
IF(AND(C8227="Ready to Drink",D8227="RTD-One Pour Cocktail&gt;7%&lt;=14.5"),
SUM(LOOKUP(2,1/(SRP!$B$16:$B$20&lt;=E8227)/(SRP!$C$16:$C$20&gt;=E8227),SRP!$D$16:$D$20)*(G8227/100)*(E8227/1000)),
IF(C8227="Ready to Drink",
SUM(LOOKUP(2,1/(SRP!$B$11:$B$15&lt;=E8227)/(SRP!$C$11:$C$15&gt;=E8227),SRP!$D$11:$D$15)*(G8227/100)*(E8227/1000)),
0)))))),2)</f>
        <v>7.32</v>
      </c>
      <c r="L8227" s="173" t="str">
        <f t="shared" si="128"/>
        <v>Wine750</v>
      </c>
      <c r="M8227" s="154">
        <f>VLOOKUP(L8227,'Slope %'!C:D,2,0)</f>
        <v>0.1</v>
      </c>
    </row>
    <row r="8228" spans="1:13" x14ac:dyDescent="0.25">
      <c r="A8228" s="169">
        <v>74349</v>
      </c>
      <c r="B8228" s="170" t="s">
        <v>5942</v>
      </c>
      <c r="C8228" s="170" t="s">
        <v>24</v>
      </c>
      <c r="D8228" s="170" t="s">
        <v>38</v>
      </c>
      <c r="E8228" s="170">
        <v>750</v>
      </c>
      <c r="F8228" s="170">
        <v>6</v>
      </c>
      <c r="G8228" s="171">
        <v>13</v>
      </c>
      <c r="H8228" s="170" t="s">
        <v>1511</v>
      </c>
      <c r="I8228" s="171">
        <v>33.97</v>
      </c>
      <c r="J8228" s="169">
        <v>1</v>
      </c>
      <c r="K8228" s="154" cm="1">
        <f t="array" ref="K8228">ROUND(
IF(C8228="Beer",
SUM(LOOKUP(2,1/(SRP!$B$8:$B$10&lt;=E8228)/(SRP!$C$8:$C$10&gt;=E8228),SRP!$D$8:$D$10)*(G8228/100)*(E8228/1000)),
IF(C8228="Spirits",
SUM(LOOKUP(2,1/(SRP!$B$2:$B$7&lt;=E8228)/(SRP!$C$2:$C$7&gt;=E8228),SRP!$D$2:$D$7)*(G8228/100)*(E8228/1000)),
IF(AND(C8228="Wine",D8228="Fortified Wines"),
SUM(LOOKUP(2,1/(SRP!$B$26:$B$29&lt;=E8228)/(SRP!$C$26:$C$29&gt;=E8228),SRP!$D$26:$D$29)*(G8228/100)*(E8228/1000)),
IF(C8228="Wine",
SUM(LOOKUP(2,1/(SRP!$B$21:$B$25&lt;=E8228)/(SRP!$C$21:$C$25&gt;=E8228),SRP!$D$21:$D$25)*(G8228/100)*(E8228/1000)),
IF(AND(C8228="Ready to Drink",D8228="RTD-One Pour Cocktail&gt;7%&lt;=14.5"),
SUM(LOOKUP(2,1/(SRP!$B$16:$B$20&lt;=E8228)/(SRP!$C$16:$C$20&gt;=E8228),SRP!$D$16:$D$20)*(G8228/100)*(E8228/1000)),
IF(C8228="Ready to Drink",
SUM(LOOKUP(2,1/(SRP!$B$11:$B$15&lt;=E8228)/(SRP!$C$11:$C$15&gt;=E8228),SRP!$D$11:$D$15)*(G8228/100)*(E8228/1000)),
0)))))),2)</f>
        <v>7.61</v>
      </c>
      <c r="L8228" s="173" t="str">
        <f t="shared" si="128"/>
        <v>Wine750</v>
      </c>
      <c r="M8228" s="154">
        <f>VLOOKUP(L8228,'Slope %'!C:D,2,0)</f>
        <v>0.1</v>
      </c>
    </row>
    <row r="8229" spans="1:13" x14ac:dyDescent="0.25">
      <c r="A8229" s="169">
        <v>74352</v>
      </c>
      <c r="B8229" s="170" t="s">
        <v>5943</v>
      </c>
      <c r="C8229" s="170" t="s">
        <v>15</v>
      </c>
      <c r="D8229" s="170" t="s">
        <v>56</v>
      </c>
      <c r="E8229" s="170">
        <v>750</v>
      </c>
      <c r="F8229" s="170">
        <v>6</v>
      </c>
      <c r="G8229" s="171">
        <v>50</v>
      </c>
      <c r="H8229" s="170" t="s">
        <v>222</v>
      </c>
      <c r="I8229" s="171">
        <v>84.99</v>
      </c>
      <c r="J8229" s="169">
        <v>1</v>
      </c>
      <c r="K8229" s="154" cm="1">
        <f t="array" ref="K8229">ROUND(
IF(C8229="Beer",
SUM(LOOKUP(2,1/(SRP!$B$8:$B$10&lt;=E8229)/(SRP!$C$8:$C$10&gt;=E8229),SRP!$D$8:$D$10)*(G8229/100)*(E8229/1000)),
IF(C8229="Spirits",
SUM(LOOKUP(2,1/(SRP!$B$2:$B$7&lt;=E8229)/(SRP!$C$2:$C$7&gt;=E8229),SRP!$D$2:$D$7)*(G8229/100)*(E8229/1000)),
IF(AND(C8229="Wine",D8229="Fortified Wines"),
SUM(LOOKUP(2,1/(SRP!$B$26:$B$29&lt;=E8229)/(SRP!$C$26:$C$29&gt;=E8229),SRP!$D$26:$D$29)*(G8229/100)*(E8229/1000)),
IF(C8229="Wine",
SUM(LOOKUP(2,1/(SRP!$B$21:$B$25&lt;=E8229)/(SRP!$C$21:$C$25&gt;=E8229),SRP!$D$21:$D$25)*(G8229/100)*(E8229/1000)),
IF(AND(C8229="Ready to Drink",D8229="RTD-One Pour Cocktail&gt;7%&lt;=14.5"),
SUM(LOOKUP(2,1/(SRP!$B$16:$B$20&lt;=E8229)/(SRP!$C$16:$C$20&gt;=E8229),SRP!$D$16:$D$20)*(G8229/100)*(E8229/1000)),
IF(C8229="Ready to Drink",
SUM(LOOKUP(2,1/(SRP!$B$11:$B$15&lt;=E8229)/(SRP!$C$11:$C$15&gt;=E8229),SRP!$D$11:$D$15)*(G8229/100)*(E8229/1000)),
0)))))),2)</f>
        <v>29.28</v>
      </c>
      <c r="L8229" s="173" t="str">
        <f t="shared" si="128"/>
        <v>Spirits750</v>
      </c>
      <c r="M8229" s="154">
        <f>VLOOKUP(L8229,'Slope %'!C:D,2,0)</f>
        <v>7.0000000000000007E-2</v>
      </c>
    </row>
    <row r="8230" spans="1:13" x14ac:dyDescent="0.25">
      <c r="A8230" s="169">
        <v>74356</v>
      </c>
      <c r="B8230" s="170" t="s">
        <v>5944</v>
      </c>
      <c r="C8230" s="170" t="s">
        <v>24</v>
      </c>
      <c r="D8230" s="170" t="s">
        <v>34</v>
      </c>
      <c r="E8230" s="170">
        <v>750</v>
      </c>
      <c r="F8230" s="170">
        <v>12</v>
      </c>
      <c r="G8230" s="171">
        <v>14.6</v>
      </c>
      <c r="H8230" s="170" t="s">
        <v>5945</v>
      </c>
      <c r="I8230" s="171">
        <v>36.74</v>
      </c>
      <c r="J8230" s="169">
        <v>1</v>
      </c>
      <c r="K8230" s="154" cm="1">
        <f t="array" ref="K8230">ROUND(
IF(C8230="Beer",
SUM(LOOKUP(2,1/(SRP!$B$8:$B$10&lt;=E8230)/(SRP!$C$8:$C$10&gt;=E8230),SRP!$D$8:$D$10)*(G8230/100)*(E8230/1000)),
IF(C8230="Spirits",
SUM(LOOKUP(2,1/(SRP!$B$2:$B$7&lt;=E8230)/(SRP!$C$2:$C$7&gt;=E8230),SRP!$D$2:$D$7)*(G8230/100)*(E8230/1000)),
IF(AND(C8230="Wine",D8230="Fortified Wines"),
SUM(LOOKUP(2,1/(SRP!$B$26:$B$29&lt;=E8230)/(SRP!$C$26:$C$29&gt;=E8230),SRP!$D$26:$D$29)*(G8230/100)*(E8230/1000)),
IF(C8230="Wine",
SUM(LOOKUP(2,1/(SRP!$B$21:$B$25&lt;=E8230)/(SRP!$C$21:$C$25&gt;=E8230),SRP!$D$21:$D$25)*(G8230/100)*(E8230/1000)),
IF(AND(C8230="Ready to Drink",D8230="RTD-One Pour Cocktail&gt;7%&lt;=14.5"),
SUM(LOOKUP(2,1/(SRP!$B$16:$B$20&lt;=E8230)/(SRP!$C$16:$C$20&gt;=E8230),SRP!$D$16:$D$20)*(G8230/100)*(E8230/1000)),
IF(C8230="Ready to Drink",
SUM(LOOKUP(2,1/(SRP!$B$11:$B$15&lt;=E8230)/(SRP!$C$11:$C$15&gt;=E8230),SRP!$D$11:$D$15)*(G8230/100)*(E8230/1000)),
0)))))),2)</f>
        <v>8.5500000000000007</v>
      </c>
      <c r="L8230" s="173" t="str">
        <f t="shared" si="128"/>
        <v>Wine750</v>
      </c>
      <c r="M8230" s="154">
        <f>VLOOKUP(L8230,'Slope %'!C:D,2,0)</f>
        <v>0.1</v>
      </c>
    </row>
    <row r="8231" spans="1:13" x14ac:dyDescent="0.25">
      <c r="A8231" s="169">
        <v>74357</v>
      </c>
      <c r="B8231" s="170" t="s">
        <v>5946</v>
      </c>
      <c r="C8231" s="170" t="s">
        <v>24</v>
      </c>
      <c r="D8231" s="170" t="s">
        <v>38</v>
      </c>
      <c r="E8231" s="170">
        <v>750</v>
      </c>
      <c r="F8231" s="170">
        <v>6</v>
      </c>
      <c r="G8231" s="171">
        <v>14</v>
      </c>
      <c r="H8231" s="170" t="s">
        <v>1511</v>
      </c>
      <c r="I8231" s="171">
        <v>24.96</v>
      </c>
      <c r="J8231" s="169">
        <v>1</v>
      </c>
      <c r="K8231" s="154" cm="1">
        <f t="array" ref="K8231">ROUND(
IF(C8231="Beer",
SUM(LOOKUP(2,1/(SRP!$B$8:$B$10&lt;=E8231)/(SRP!$C$8:$C$10&gt;=E8231),SRP!$D$8:$D$10)*(G8231/100)*(E8231/1000)),
IF(C8231="Spirits",
SUM(LOOKUP(2,1/(SRP!$B$2:$B$7&lt;=E8231)/(SRP!$C$2:$C$7&gt;=E8231),SRP!$D$2:$D$7)*(G8231/100)*(E8231/1000)),
IF(AND(C8231="Wine",D8231="Fortified Wines"),
SUM(LOOKUP(2,1/(SRP!$B$26:$B$29&lt;=E8231)/(SRP!$C$26:$C$29&gt;=E8231),SRP!$D$26:$D$29)*(G8231/100)*(E8231/1000)),
IF(C8231="Wine",
SUM(LOOKUP(2,1/(SRP!$B$21:$B$25&lt;=E8231)/(SRP!$C$21:$C$25&gt;=E8231),SRP!$D$21:$D$25)*(G8231/100)*(E8231/1000)),
IF(AND(C8231="Ready to Drink",D8231="RTD-One Pour Cocktail&gt;7%&lt;=14.5"),
SUM(LOOKUP(2,1/(SRP!$B$16:$B$20&lt;=E8231)/(SRP!$C$16:$C$20&gt;=E8231),SRP!$D$16:$D$20)*(G8231/100)*(E8231/1000)),
IF(C8231="Ready to Drink",
SUM(LOOKUP(2,1/(SRP!$B$11:$B$15&lt;=E8231)/(SRP!$C$11:$C$15&gt;=E8231),SRP!$D$11:$D$15)*(G8231/100)*(E8231/1000)),
0)))))),2)</f>
        <v>8.1999999999999993</v>
      </c>
      <c r="L8231" s="173" t="str">
        <f t="shared" si="128"/>
        <v>Wine750</v>
      </c>
      <c r="M8231" s="154">
        <f>VLOOKUP(L8231,'Slope %'!C:D,2,0)</f>
        <v>0.1</v>
      </c>
    </row>
    <row r="8232" spans="1:13" x14ac:dyDescent="0.25">
      <c r="A8232" s="169">
        <v>74360</v>
      </c>
      <c r="B8232" s="170" t="s">
        <v>5947</v>
      </c>
      <c r="C8232" s="170" t="s">
        <v>11</v>
      </c>
      <c r="D8232" s="170" t="s">
        <v>303</v>
      </c>
      <c r="E8232" s="170">
        <v>710</v>
      </c>
      <c r="F8232" s="170">
        <v>12</v>
      </c>
      <c r="G8232" s="171">
        <v>10.1</v>
      </c>
      <c r="H8232" s="170" t="s">
        <v>13</v>
      </c>
      <c r="I8232" s="171">
        <v>5.82</v>
      </c>
      <c r="J8232" s="169">
        <v>1</v>
      </c>
      <c r="K8232" s="154" cm="1">
        <f t="array" ref="K8232">ROUND(
IF(C8232="Beer",
SUM(LOOKUP(2,1/(SRP!$B$8:$B$10&lt;=E8232)/(SRP!$C$8:$C$10&gt;=E8232),SRP!$D$8:$D$10)*(G8232/100)*(E8232/1000)),
IF(C8232="Spirits",
SUM(LOOKUP(2,1/(SRP!$B$2:$B$7&lt;=E8232)/(SRP!$C$2:$C$7&gt;=E8232),SRP!$D$2:$D$7)*(G8232/100)*(E8232/1000)),
IF(AND(C8232="Wine",D8232="Fortified Wines"),
SUM(LOOKUP(2,1/(SRP!$B$26:$B$29&lt;=E8232)/(SRP!$C$26:$C$29&gt;=E8232),SRP!$D$26:$D$29)*(G8232/100)*(E8232/1000)),
IF(C8232="Wine",
SUM(LOOKUP(2,1/(SRP!$B$21:$B$25&lt;=E8232)/(SRP!$C$21:$C$25&gt;=E8232),SRP!$D$21:$D$25)*(G8232/100)*(E8232/1000)),
IF(AND(C8232="Ready to Drink",D8232="RTD-One Pour Cocktail&gt;7%&lt;=14.5"),
SUM(LOOKUP(2,1/(SRP!$B$16:$B$20&lt;=E8232)/(SRP!$C$16:$C$20&gt;=E8232),SRP!$D$16:$D$20)*(G8232/100)*(E8232/1000)),
IF(C8232="Ready to Drink",
SUM(LOOKUP(2,1/(SRP!$B$11:$B$15&lt;=E8232)/(SRP!$C$11:$C$15&gt;=E8232),SRP!$D$11:$D$15)*(G8232/100)*(E8232/1000)),
0)))))),2)</f>
        <v>5.6</v>
      </c>
      <c r="L8232" s="173" t="str">
        <f t="shared" si="128"/>
        <v>Beer710</v>
      </c>
      <c r="M8232" s="154">
        <f>VLOOKUP(L8232,'Slope %'!C:D,2,0)</f>
        <v>0.12</v>
      </c>
    </row>
    <row r="8233" spans="1:13" x14ac:dyDescent="0.25">
      <c r="A8233" s="169">
        <v>74360</v>
      </c>
      <c r="B8233" s="170" t="s">
        <v>5947</v>
      </c>
      <c r="C8233" s="170" t="s">
        <v>11</v>
      </c>
      <c r="D8233" s="170" t="s">
        <v>303</v>
      </c>
      <c r="E8233" s="170">
        <v>710</v>
      </c>
      <c r="F8233" s="170">
        <v>12</v>
      </c>
      <c r="G8233" s="171">
        <v>10.1</v>
      </c>
      <c r="H8233" s="170" t="s">
        <v>13</v>
      </c>
      <c r="I8233" s="171">
        <v>5.82</v>
      </c>
      <c r="J8233" s="169">
        <v>1</v>
      </c>
      <c r="K8233" s="154" cm="1">
        <f t="array" ref="K8233">ROUND(
IF(C8233="Beer",
SUM(LOOKUP(2,1/(SRP!$B$8:$B$10&lt;=E8233)/(SRP!$C$8:$C$10&gt;=E8233),SRP!$D$8:$D$10)*(G8233/100)*(E8233/1000)),
IF(C8233="Spirits",
SUM(LOOKUP(2,1/(SRP!$B$2:$B$7&lt;=E8233)/(SRP!$C$2:$C$7&gt;=E8233),SRP!$D$2:$D$7)*(G8233/100)*(E8233/1000)),
IF(AND(C8233="Wine",D8233="Fortified Wines"),
SUM(LOOKUP(2,1/(SRP!$B$26:$B$29&lt;=E8233)/(SRP!$C$26:$C$29&gt;=E8233),SRP!$D$26:$D$29)*(G8233/100)*(E8233/1000)),
IF(C8233="Wine",
SUM(LOOKUP(2,1/(SRP!$B$21:$B$25&lt;=E8233)/(SRP!$C$21:$C$25&gt;=E8233),SRP!$D$21:$D$25)*(G8233/100)*(E8233/1000)),
IF(AND(C8233="Ready to Drink",D8233="RTD-One Pour Cocktail&gt;7%&lt;=14.5"),
SUM(LOOKUP(2,1/(SRP!$B$16:$B$20&lt;=E8233)/(SRP!$C$16:$C$20&gt;=E8233),SRP!$D$16:$D$20)*(G8233/100)*(E8233/1000)),
IF(C8233="Ready to Drink",
SUM(LOOKUP(2,1/(SRP!$B$11:$B$15&lt;=E8233)/(SRP!$C$11:$C$15&gt;=E8233),SRP!$D$11:$D$15)*(G8233/100)*(E8233/1000)),
0)))))),2)</f>
        <v>5.6</v>
      </c>
      <c r="L8233" s="173" t="str">
        <f t="shared" si="128"/>
        <v>Beer710</v>
      </c>
      <c r="M8233" s="154">
        <f>VLOOKUP(L8233,'Slope %'!C:D,2,0)</f>
        <v>0.12</v>
      </c>
    </row>
    <row r="8234" spans="1:13" x14ac:dyDescent="0.25">
      <c r="A8234" s="169">
        <v>74363</v>
      </c>
      <c r="B8234" s="170" t="s">
        <v>5948</v>
      </c>
      <c r="C8234" s="170" t="s">
        <v>24</v>
      </c>
      <c r="D8234" s="170" t="s">
        <v>2508</v>
      </c>
      <c r="E8234" s="170">
        <v>750</v>
      </c>
      <c r="F8234" s="170">
        <v>12</v>
      </c>
      <c r="G8234" s="171">
        <v>13</v>
      </c>
      <c r="H8234" s="170" t="s">
        <v>64</v>
      </c>
      <c r="I8234" s="171">
        <v>19.989999999999998</v>
      </c>
      <c r="J8234" s="169">
        <v>1</v>
      </c>
      <c r="K8234" s="154" cm="1">
        <f t="array" ref="K8234">ROUND(
IF(C8234="Beer",
SUM(LOOKUP(2,1/(SRP!$B$8:$B$10&lt;=E8234)/(SRP!$C$8:$C$10&gt;=E8234),SRP!$D$8:$D$10)*(G8234/100)*(E8234/1000)),
IF(C8234="Spirits",
SUM(LOOKUP(2,1/(SRP!$B$2:$B$7&lt;=E8234)/(SRP!$C$2:$C$7&gt;=E8234),SRP!$D$2:$D$7)*(G8234/100)*(E8234/1000)),
IF(AND(C8234="Wine",D8234="Fortified Wines"),
SUM(LOOKUP(2,1/(SRP!$B$26:$B$29&lt;=E8234)/(SRP!$C$26:$C$29&gt;=E8234),SRP!$D$26:$D$29)*(G8234/100)*(E8234/1000)),
IF(C8234="Wine",
SUM(LOOKUP(2,1/(SRP!$B$21:$B$25&lt;=E8234)/(SRP!$C$21:$C$25&gt;=E8234),SRP!$D$21:$D$25)*(G8234/100)*(E8234/1000)),
IF(AND(C8234="Ready to Drink",D8234="RTD-One Pour Cocktail&gt;7%&lt;=14.5"),
SUM(LOOKUP(2,1/(SRP!$B$16:$B$20&lt;=E8234)/(SRP!$C$16:$C$20&gt;=E8234),SRP!$D$16:$D$20)*(G8234/100)*(E8234/1000)),
IF(C8234="Ready to Drink",
SUM(LOOKUP(2,1/(SRP!$B$11:$B$15&lt;=E8234)/(SRP!$C$11:$C$15&gt;=E8234),SRP!$D$11:$D$15)*(G8234/100)*(E8234/1000)),
0)))))),2)</f>
        <v>7.61</v>
      </c>
      <c r="L8234" s="173" t="str">
        <f t="shared" si="128"/>
        <v>Wine750</v>
      </c>
      <c r="M8234" s="154">
        <f>VLOOKUP(L8234,'Slope %'!C:D,2,0)</f>
        <v>0.1</v>
      </c>
    </row>
    <row r="8235" spans="1:13" x14ac:dyDescent="0.25">
      <c r="A8235" s="169">
        <v>74364</v>
      </c>
      <c r="B8235" s="170" t="s">
        <v>5949</v>
      </c>
      <c r="C8235" s="170" t="s">
        <v>11</v>
      </c>
      <c r="D8235" s="170" t="s">
        <v>12</v>
      </c>
      <c r="E8235" s="170">
        <v>710</v>
      </c>
      <c r="F8235" s="170">
        <v>12</v>
      </c>
      <c r="G8235" s="171">
        <v>4.5999999999999996</v>
      </c>
      <c r="H8235" s="170" t="s">
        <v>13</v>
      </c>
      <c r="I8235" s="171">
        <v>3.99</v>
      </c>
      <c r="J8235" s="169">
        <v>1</v>
      </c>
      <c r="K8235" s="154" cm="1">
        <f t="array" ref="K8235">ROUND(
IF(C8235="Beer",
SUM(LOOKUP(2,1/(SRP!$B$8:$B$10&lt;=E8235)/(SRP!$C$8:$C$10&gt;=E8235),SRP!$D$8:$D$10)*(G8235/100)*(E8235/1000)),
IF(C8235="Spirits",
SUM(LOOKUP(2,1/(SRP!$B$2:$B$7&lt;=E8235)/(SRP!$C$2:$C$7&gt;=E8235),SRP!$D$2:$D$7)*(G8235/100)*(E8235/1000)),
IF(AND(C8235="Wine",D8235="Fortified Wines"),
SUM(LOOKUP(2,1/(SRP!$B$26:$B$29&lt;=E8235)/(SRP!$C$26:$C$29&gt;=E8235),SRP!$D$26:$D$29)*(G8235/100)*(E8235/1000)),
IF(C8235="Wine",
SUM(LOOKUP(2,1/(SRP!$B$21:$B$25&lt;=E8235)/(SRP!$C$21:$C$25&gt;=E8235),SRP!$D$21:$D$25)*(G8235/100)*(E8235/1000)),
IF(AND(C8235="Ready to Drink",D8235="RTD-One Pour Cocktail&gt;7%&lt;=14.5"),
SUM(LOOKUP(2,1/(SRP!$B$16:$B$20&lt;=E8235)/(SRP!$C$16:$C$20&gt;=E8235),SRP!$D$16:$D$20)*(G8235/100)*(E8235/1000)),
IF(C8235="Ready to Drink",
SUM(LOOKUP(2,1/(SRP!$B$11:$B$15&lt;=E8235)/(SRP!$C$11:$C$15&gt;=E8235),SRP!$D$11:$D$15)*(G8235/100)*(E8235/1000)),
0)))))),2)</f>
        <v>2.5499999999999998</v>
      </c>
      <c r="L8235" s="173" t="str">
        <f t="shared" si="128"/>
        <v>Beer710</v>
      </c>
      <c r="M8235" s="154">
        <f>VLOOKUP(L8235,'Slope %'!C:D,2,0)</f>
        <v>0.12</v>
      </c>
    </row>
    <row r="8236" spans="1:13" x14ac:dyDescent="0.25">
      <c r="A8236" s="169">
        <v>74364</v>
      </c>
      <c r="B8236" s="170" t="s">
        <v>5949</v>
      </c>
      <c r="C8236" s="170" t="s">
        <v>11</v>
      </c>
      <c r="D8236" s="170" t="s">
        <v>12</v>
      </c>
      <c r="E8236" s="170">
        <v>710</v>
      </c>
      <c r="F8236" s="170">
        <v>12</v>
      </c>
      <c r="G8236" s="171">
        <v>4.5999999999999996</v>
      </c>
      <c r="H8236" s="170" t="s">
        <v>13</v>
      </c>
      <c r="I8236" s="171">
        <v>3.99</v>
      </c>
      <c r="J8236" s="169">
        <v>1</v>
      </c>
      <c r="K8236" s="154" cm="1">
        <f t="array" ref="K8236">ROUND(
IF(C8236="Beer",
SUM(LOOKUP(2,1/(SRP!$B$8:$B$10&lt;=E8236)/(SRP!$C$8:$C$10&gt;=E8236),SRP!$D$8:$D$10)*(G8236/100)*(E8236/1000)),
IF(C8236="Spirits",
SUM(LOOKUP(2,1/(SRP!$B$2:$B$7&lt;=E8236)/(SRP!$C$2:$C$7&gt;=E8236),SRP!$D$2:$D$7)*(G8236/100)*(E8236/1000)),
IF(AND(C8236="Wine",D8236="Fortified Wines"),
SUM(LOOKUP(2,1/(SRP!$B$26:$B$29&lt;=E8236)/(SRP!$C$26:$C$29&gt;=E8236),SRP!$D$26:$D$29)*(G8236/100)*(E8236/1000)),
IF(C8236="Wine",
SUM(LOOKUP(2,1/(SRP!$B$21:$B$25&lt;=E8236)/(SRP!$C$21:$C$25&gt;=E8236),SRP!$D$21:$D$25)*(G8236/100)*(E8236/1000)),
IF(AND(C8236="Ready to Drink",D8236="RTD-One Pour Cocktail&gt;7%&lt;=14.5"),
SUM(LOOKUP(2,1/(SRP!$B$16:$B$20&lt;=E8236)/(SRP!$C$16:$C$20&gt;=E8236),SRP!$D$16:$D$20)*(G8236/100)*(E8236/1000)),
IF(C8236="Ready to Drink",
SUM(LOOKUP(2,1/(SRP!$B$11:$B$15&lt;=E8236)/(SRP!$C$11:$C$15&gt;=E8236),SRP!$D$11:$D$15)*(G8236/100)*(E8236/1000)),
0)))))),2)</f>
        <v>2.5499999999999998</v>
      </c>
      <c r="L8236" s="173" t="str">
        <f t="shared" si="128"/>
        <v>Beer710</v>
      </c>
      <c r="M8236" s="154">
        <f>VLOOKUP(L8236,'Slope %'!C:D,2,0)</f>
        <v>0.12</v>
      </c>
    </row>
    <row r="8237" spans="1:13" x14ac:dyDescent="0.25">
      <c r="A8237" s="169">
        <v>74367</v>
      </c>
      <c r="B8237" s="170" t="s">
        <v>5950</v>
      </c>
      <c r="C8237" s="170" t="s">
        <v>24</v>
      </c>
      <c r="D8237" s="170" t="s">
        <v>25</v>
      </c>
      <c r="E8237" s="170">
        <v>750</v>
      </c>
      <c r="F8237" s="170">
        <v>6</v>
      </c>
      <c r="G8237" s="171">
        <v>10</v>
      </c>
      <c r="H8237" s="170" t="s">
        <v>22</v>
      </c>
      <c r="I8237" s="171">
        <v>39.99</v>
      </c>
      <c r="J8237" s="169">
        <v>1</v>
      </c>
      <c r="K8237" s="154" cm="1">
        <f t="array" ref="K8237">ROUND(
IF(C8237="Beer",
SUM(LOOKUP(2,1/(SRP!$B$8:$B$10&lt;=E8237)/(SRP!$C$8:$C$10&gt;=E8237),SRP!$D$8:$D$10)*(G8237/100)*(E8237/1000)),
IF(C8237="Spirits",
SUM(LOOKUP(2,1/(SRP!$B$2:$B$7&lt;=E8237)/(SRP!$C$2:$C$7&gt;=E8237),SRP!$D$2:$D$7)*(G8237/100)*(E8237/1000)),
IF(AND(C8237="Wine",D8237="Fortified Wines"),
SUM(LOOKUP(2,1/(SRP!$B$26:$B$29&lt;=E8237)/(SRP!$C$26:$C$29&gt;=E8237),SRP!$D$26:$D$29)*(G8237/100)*(E8237/1000)),
IF(C8237="Wine",
SUM(LOOKUP(2,1/(SRP!$B$21:$B$25&lt;=E8237)/(SRP!$C$21:$C$25&gt;=E8237),SRP!$D$21:$D$25)*(G8237/100)*(E8237/1000)),
IF(AND(C8237="Ready to Drink",D8237="RTD-One Pour Cocktail&gt;7%&lt;=14.5"),
SUM(LOOKUP(2,1/(SRP!$B$16:$B$20&lt;=E8237)/(SRP!$C$16:$C$20&gt;=E8237),SRP!$D$16:$D$20)*(G8237/100)*(E8237/1000)),
IF(C8237="Ready to Drink",
SUM(LOOKUP(2,1/(SRP!$B$11:$B$15&lt;=E8237)/(SRP!$C$11:$C$15&gt;=E8237),SRP!$D$11:$D$15)*(G8237/100)*(E8237/1000)),
0)))))),2)</f>
        <v>5.86</v>
      </c>
      <c r="L8237" s="173" t="str">
        <f t="shared" si="128"/>
        <v>Wine750</v>
      </c>
      <c r="M8237" s="154">
        <f>VLOOKUP(L8237,'Slope %'!C:D,2,0)</f>
        <v>0.1</v>
      </c>
    </row>
    <row r="8238" spans="1:13" x14ac:dyDescent="0.25">
      <c r="A8238" s="169">
        <v>74375</v>
      </c>
      <c r="B8238" s="170" t="s">
        <v>5951</v>
      </c>
      <c r="C8238" s="170" t="s">
        <v>24</v>
      </c>
      <c r="D8238" s="170" t="s">
        <v>34</v>
      </c>
      <c r="E8238" s="170">
        <v>750</v>
      </c>
      <c r="F8238" s="170">
        <v>6</v>
      </c>
      <c r="G8238" s="171">
        <v>14</v>
      </c>
      <c r="H8238" s="170" t="s">
        <v>22</v>
      </c>
      <c r="I8238" s="171">
        <v>78.989999999999995</v>
      </c>
      <c r="J8238" s="169">
        <v>1</v>
      </c>
      <c r="K8238" s="154" cm="1">
        <f t="array" ref="K8238">ROUND(
IF(C8238="Beer",
SUM(LOOKUP(2,1/(SRP!$B$8:$B$10&lt;=E8238)/(SRP!$C$8:$C$10&gt;=E8238),SRP!$D$8:$D$10)*(G8238/100)*(E8238/1000)),
IF(C8238="Spirits",
SUM(LOOKUP(2,1/(SRP!$B$2:$B$7&lt;=E8238)/(SRP!$C$2:$C$7&gt;=E8238),SRP!$D$2:$D$7)*(G8238/100)*(E8238/1000)),
IF(AND(C8238="Wine",D8238="Fortified Wines"),
SUM(LOOKUP(2,1/(SRP!$B$26:$B$29&lt;=E8238)/(SRP!$C$26:$C$29&gt;=E8238),SRP!$D$26:$D$29)*(G8238/100)*(E8238/1000)),
IF(C8238="Wine",
SUM(LOOKUP(2,1/(SRP!$B$21:$B$25&lt;=E8238)/(SRP!$C$21:$C$25&gt;=E8238),SRP!$D$21:$D$25)*(G8238/100)*(E8238/1000)),
IF(AND(C8238="Ready to Drink",D8238="RTD-One Pour Cocktail&gt;7%&lt;=14.5"),
SUM(LOOKUP(2,1/(SRP!$B$16:$B$20&lt;=E8238)/(SRP!$C$16:$C$20&gt;=E8238),SRP!$D$16:$D$20)*(G8238/100)*(E8238/1000)),
IF(C8238="Ready to Drink",
SUM(LOOKUP(2,1/(SRP!$B$11:$B$15&lt;=E8238)/(SRP!$C$11:$C$15&gt;=E8238),SRP!$D$11:$D$15)*(G8238/100)*(E8238/1000)),
0)))))),2)</f>
        <v>8.1999999999999993</v>
      </c>
      <c r="L8238" s="173" t="str">
        <f t="shared" si="128"/>
        <v>Wine750</v>
      </c>
      <c r="M8238" s="154">
        <f>VLOOKUP(L8238,'Slope %'!C:D,2,0)</f>
        <v>0.1</v>
      </c>
    </row>
    <row r="8239" spans="1:13" x14ac:dyDescent="0.25">
      <c r="A8239" s="169">
        <v>74376</v>
      </c>
      <c r="B8239" s="170" t="s">
        <v>5952</v>
      </c>
      <c r="C8239" s="170" t="s">
        <v>24</v>
      </c>
      <c r="D8239" s="170" t="s">
        <v>148</v>
      </c>
      <c r="E8239" s="170">
        <v>750</v>
      </c>
      <c r="F8239" s="170">
        <v>6</v>
      </c>
      <c r="G8239" s="171">
        <v>15</v>
      </c>
      <c r="H8239" s="170" t="s">
        <v>149</v>
      </c>
      <c r="I8239" s="171">
        <v>54.99</v>
      </c>
      <c r="J8239" s="169">
        <v>1</v>
      </c>
      <c r="K8239" s="154" cm="1">
        <f t="array" ref="K8239">ROUND(
IF(C8239="Beer",
SUM(LOOKUP(2,1/(SRP!$B$8:$B$10&lt;=E8239)/(SRP!$C$8:$C$10&gt;=E8239),SRP!$D$8:$D$10)*(G8239/100)*(E8239/1000)),
IF(C8239="Spirits",
SUM(LOOKUP(2,1/(SRP!$B$2:$B$7&lt;=E8239)/(SRP!$C$2:$C$7&gt;=E8239),SRP!$D$2:$D$7)*(G8239/100)*(E8239/1000)),
IF(AND(C8239="Wine",D8239="Fortified Wines"),
SUM(LOOKUP(2,1/(SRP!$B$26:$B$29&lt;=E8239)/(SRP!$C$26:$C$29&gt;=E8239),SRP!$D$26:$D$29)*(G8239/100)*(E8239/1000)),
IF(C8239="Wine",
SUM(LOOKUP(2,1/(SRP!$B$21:$B$25&lt;=E8239)/(SRP!$C$21:$C$25&gt;=E8239),SRP!$D$21:$D$25)*(G8239/100)*(E8239/1000)),
IF(AND(C8239="Ready to Drink",D8239="RTD-One Pour Cocktail&gt;7%&lt;=14.5"),
SUM(LOOKUP(2,1/(SRP!$B$16:$B$20&lt;=E8239)/(SRP!$C$16:$C$20&gt;=E8239),SRP!$D$16:$D$20)*(G8239/100)*(E8239/1000)),
IF(C8239="Ready to Drink",
SUM(LOOKUP(2,1/(SRP!$B$11:$B$15&lt;=E8239)/(SRP!$C$11:$C$15&gt;=E8239),SRP!$D$11:$D$15)*(G8239/100)*(E8239/1000)),
0)))))),2)</f>
        <v>8.7799999999999994</v>
      </c>
      <c r="L8239" s="173" t="str">
        <f t="shared" si="128"/>
        <v>Wine750</v>
      </c>
      <c r="M8239" s="154">
        <f>VLOOKUP(L8239,'Slope %'!C:D,2,0)</f>
        <v>0.1</v>
      </c>
    </row>
    <row r="8240" spans="1:13" x14ac:dyDescent="0.25">
      <c r="A8240" s="169">
        <v>74381</v>
      </c>
      <c r="B8240" s="170" t="s">
        <v>2046</v>
      </c>
      <c r="C8240" s="170" t="s">
        <v>24</v>
      </c>
      <c r="D8240" s="170" t="s">
        <v>68</v>
      </c>
      <c r="E8240" s="170">
        <v>1500</v>
      </c>
      <c r="F8240" s="170">
        <v>1</v>
      </c>
      <c r="G8240" s="171">
        <v>14.2</v>
      </c>
      <c r="H8240" s="170" t="s">
        <v>64</v>
      </c>
      <c r="I8240" s="171">
        <v>119.99</v>
      </c>
      <c r="J8240" s="169">
        <v>1</v>
      </c>
      <c r="K8240" s="154" cm="1">
        <f t="array" ref="K8240">ROUND(
IF(C8240="Beer",
SUM(LOOKUP(2,1/(SRP!$B$8:$B$10&lt;=E8240)/(SRP!$C$8:$C$10&gt;=E8240),SRP!$D$8:$D$10)*(G8240/100)*(E8240/1000)),
IF(C8240="Spirits",
SUM(LOOKUP(2,1/(SRP!$B$2:$B$7&lt;=E8240)/(SRP!$C$2:$C$7&gt;=E8240),SRP!$D$2:$D$7)*(G8240/100)*(E8240/1000)),
IF(AND(C8240="Wine",D8240="Fortified Wines"),
SUM(LOOKUP(2,1/(SRP!$B$26:$B$29&lt;=E8240)/(SRP!$C$26:$C$29&gt;=E8240),SRP!$D$26:$D$29)*(G8240/100)*(E8240/1000)),
IF(C8240="Wine",
SUM(LOOKUP(2,1/(SRP!$B$21:$B$25&lt;=E8240)/(SRP!$C$21:$C$25&gt;=E8240),SRP!$D$21:$D$25)*(G8240/100)*(E8240/1000)),
IF(AND(C8240="Ready to Drink",D8240="RTD-One Pour Cocktail&gt;7%&lt;=14.5"),
SUM(LOOKUP(2,1/(SRP!$B$16:$B$20&lt;=E8240)/(SRP!$C$16:$C$20&gt;=E8240),SRP!$D$16:$D$20)*(G8240/100)*(E8240/1000)),
IF(C8240="Ready to Drink",
SUM(LOOKUP(2,1/(SRP!$B$11:$B$15&lt;=E8240)/(SRP!$C$11:$C$15&gt;=E8240),SRP!$D$11:$D$15)*(G8240/100)*(E8240/1000)),
0)))))),2)</f>
        <v>16.63</v>
      </c>
      <c r="L8240" s="173" t="str">
        <f t="shared" si="128"/>
        <v>Wine1500</v>
      </c>
      <c r="M8240" s="154">
        <f>VLOOKUP(L8240,'Slope %'!C:D,2,0)</f>
        <v>7.0000000000000007E-2</v>
      </c>
    </row>
    <row r="8241" spans="1:13" x14ac:dyDescent="0.25">
      <c r="A8241" s="169">
        <v>74393</v>
      </c>
      <c r="B8241" s="170" t="s">
        <v>220</v>
      </c>
      <c r="C8241" s="170" t="s">
        <v>15</v>
      </c>
      <c r="D8241" s="170" t="s">
        <v>154</v>
      </c>
      <c r="E8241" s="170">
        <v>375</v>
      </c>
      <c r="F8241" s="170">
        <v>12</v>
      </c>
      <c r="G8241" s="171">
        <v>17</v>
      </c>
      <c r="H8241" s="170" t="s">
        <v>20</v>
      </c>
      <c r="I8241" s="171">
        <v>19.989999999999998</v>
      </c>
      <c r="J8241" s="169">
        <v>1</v>
      </c>
      <c r="K8241" s="154" cm="1">
        <f t="array" ref="K8241">ROUND(
IF(C8241="Beer",
SUM(LOOKUP(2,1/(SRP!$B$8:$B$10&lt;=E8241)/(SRP!$C$8:$C$10&gt;=E8241),SRP!$D$8:$D$10)*(G8241/100)*(E8241/1000)),
IF(C8241="Spirits",
SUM(LOOKUP(2,1/(SRP!$B$2:$B$7&lt;=E8241)/(SRP!$C$2:$C$7&gt;=E8241),SRP!$D$2:$D$7)*(G8241/100)*(E8241/1000)),
IF(AND(C8241="Wine",D8241="Fortified Wines"),
SUM(LOOKUP(2,1/(SRP!$B$26:$B$29&lt;=E8241)/(SRP!$C$26:$C$29&gt;=E8241),SRP!$D$26:$D$29)*(G8241/100)*(E8241/1000)),
IF(C8241="Wine",
SUM(LOOKUP(2,1/(SRP!$B$21:$B$25&lt;=E8241)/(SRP!$C$21:$C$25&gt;=E8241),SRP!$D$21:$D$25)*(G8241/100)*(E8241/1000)),
IF(AND(C8241="Ready to Drink",D8241="RTD-One Pour Cocktail&gt;7%&lt;=14.5"),
SUM(LOOKUP(2,1/(SRP!$B$16:$B$20&lt;=E8241)/(SRP!$C$16:$C$20&gt;=E8241),SRP!$D$16:$D$20)*(G8241/100)*(E8241/1000)),
IF(C8241="Ready to Drink",
SUM(LOOKUP(2,1/(SRP!$B$11:$B$15&lt;=E8241)/(SRP!$C$11:$C$15&gt;=E8241),SRP!$D$11:$D$15)*(G8241/100)*(E8241/1000)),
0)))))),2)</f>
        <v>5.65</v>
      </c>
      <c r="L8241" s="173" t="str">
        <f t="shared" si="128"/>
        <v>Spirits375</v>
      </c>
      <c r="M8241" s="154">
        <f>VLOOKUP(L8241,'Slope %'!C:D,2,0)</f>
        <v>0.1</v>
      </c>
    </row>
    <row r="8242" spans="1:13" x14ac:dyDescent="0.25">
      <c r="A8242" s="169">
        <v>74399</v>
      </c>
      <c r="B8242" s="170" t="s">
        <v>5953</v>
      </c>
      <c r="C8242" s="170" t="s">
        <v>11</v>
      </c>
      <c r="D8242" s="170" t="s">
        <v>211</v>
      </c>
      <c r="E8242" s="170">
        <v>473</v>
      </c>
      <c r="F8242" s="170">
        <v>24</v>
      </c>
      <c r="G8242" s="171">
        <v>4</v>
      </c>
      <c r="H8242" s="170" t="s">
        <v>4650</v>
      </c>
      <c r="I8242" s="171">
        <v>3.75</v>
      </c>
      <c r="J8242" s="169">
        <v>1</v>
      </c>
      <c r="K8242" s="154" cm="1">
        <f t="array" ref="K8242">ROUND(
IF(C8242="Beer",
SUM(LOOKUP(2,1/(SRP!$B$8:$B$10&lt;=E8242)/(SRP!$C$8:$C$10&gt;=E8242),SRP!$D$8:$D$10)*(G8242/100)*(E8242/1000)),
IF(C8242="Spirits",
SUM(LOOKUP(2,1/(SRP!$B$2:$B$7&lt;=E8242)/(SRP!$C$2:$C$7&gt;=E8242),SRP!$D$2:$D$7)*(G8242/100)*(E8242/1000)),
IF(AND(C8242="Wine",D8242="Fortified Wines"),
SUM(LOOKUP(2,1/(SRP!$B$26:$B$29&lt;=E8242)/(SRP!$C$26:$C$29&gt;=E8242),SRP!$D$26:$D$29)*(G8242/100)*(E8242/1000)),
IF(C8242="Wine",
SUM(LOOKUP(2,1/(SRP!$B$21:$B$25&lt;=E8242)/(SRP!$C$21:$C$25&gt;=E8242),SRP!$D$21:$D$25)*(G8242/100)*(E8242/1000)),
IF(AND(C8242="Ready to Drink",D8242="RTD-One Pour Cocktail&gt;7%&lt;=14.5"),
SUM(LOOKUP(2,1/(SRP!$B$16:$B$20&lt;=E8242)/(SRP!$C$16:$C$20&gt;=E8242),SRP!$D$16:$D$20)*(G8242/100)*(E8242/1000)),
IF(C8242="Ready to Drink",
SUM(LOOKUP(2,1/(SRP!$B$11:$B$15&lt;=E8242)/(SRP!$C$11:$C$15&gt;=E8242),SRP!$D$11:$D$15)*(G8242/100)*(E8242/1000)),
0)))))),2)</f>
        <v>1.48</v>
      </c>
      <c r="L8242" s="173" t="str">
        <f t="shared" si="128"/>
        <v>Beer473</v>
      </c>
      <c r="M8242" s="154">
        <f>VLOOKUP(L8242,'Slope %'!C:D,2,0)</f>
        <v>0.12</v>
      </c>
    </row>
    <row r="8243" spans="1:13" x14ac:dyDescent="0.25">
      <c r="A8243" s="169">
        <v>74399</v>
      </c>
      <c r="B8243" s="170" t="s">
        <v>5953</v>
      </c>
      <c r="C8243" s="170" t="s">
        <v>11</v>
      </c>
      <c r="D8243" s="170" t="s">
        <v>211</v>
      </c>
      <c r="E8243" s="170">
        <v>473</v>
      </c>
      <c r="F8243" s="170">
        <v>24</v>
      </c>
      <c r="G8243" s="171">
        <v>4</v>
      </c>
      <c r="H8243" s="170" t="s">
        <v>4650</v>
      </c>
      <c r="I8243" s="171">
        <v>3.75</v>
      </c>
      <c r="J8243" s="169">
        <v>1</v>
      </c>
      <c r="K8243" s="154" cm="1">
        <f t="array" ref="K8243">ROUND(
IF(C8243="Beer",
SUM(LOOKUP(2,1/(SRP!$B$8:$B$10&lt;=E8243)/(SRP!$C$8:$C$10&gt;=E8243),SRP!$D$8:$D$10)*(G8243/100)*(E8243/1000)),
IF(C8243="Spirits",
SUM(LOOKUP(2,1/(SRP!$B$2:$B$7&lt;=E8243)/(SRP!$C$2:$C$7&gt;=E8243),SRP!$D$2:$D$7)*(G8243/100)*(E8243/1000)),
IF(AND(C8243="Wine",D8243="Fortified Wines"),
SUM(LOOKUP(2,1/(SRP!$B$26:$B$29&lt;=E8243)/(SRP!$C$26:$C$29&gt;=E8243),SRP!$D$26:$D$29)*(G8243/100)*(E8243/1000)),
IF(C8243="Wine",
SUM(LOOKUP(2,1/(SRP!$B$21:$B$25&lt;=E8243)/(SRP!$C$21:$C$25&gt;=E8243),SRP!$D$21:$D$25)*(G8243/100)*(E8243/1000)),
IF(AND(C8243="Ready to Drink",D8243="RTD-One Pour Cocktail&gt;7%&lt;=14.5"),
SUM(LOOKUP(2,1/(SRP!$B$16:$B$20&lt;=E8243)/(SRP!$C$16:$C$20&gt;=E8243),SRP!$D$16:$D$20)*(G8243/100)*(E8243/1000)),
IF(C8243="Ready to Drink",
SUM(LOOKUP(2,1/(SRP!$B$11:$B$15&lt;=E8243)/(SRP!$C$11:$C$15&gt;=E8243),SRP!$D$11:$D$15)*(G8243/100)*(E8243/1000)),
0)))))),2)</f>
        <v>1.48</v>
      </c>
      <c r="L8243" s="173" t="str">
        <f t="shared" si="128"/>
        <v>Beer473</v>
      </c>
      <c r="M8243" s="154">
        <f>VLOOKUP(L8243,'Slope %'!C:D,2,0)</f>
        <v>0.12</v>
      </c>
    </row>
    <row r="8244" spans="1:13" x14ac:dyDescent="0.25">
      <c r="A8244" s="169">
        <v>74418</v>
      </c>
      <c r="B8244" s="170" t="s">
        <v>5954</v>
      </c>
      <c r="C8244" s="170" t="s">
        <v>1065</v>
      </c>
      <c r="D8244" s="170" t="s">
        <v>1066</v>
      </c>
      <c r="E8244" s="170">
        <v>473</v>
      </c>
      <c r="F8244" s="170">
        <v>24</v>
      </c>
      <c r="G8244" s="171">
        <v>1E-3</v>
      </c>
      <c r="H8244" s="170" t="s">
        <v>747</v>
      </c>
      <c r="I8244" s="171">
        <v>3.29</v>
      </c>
      <c r="J8244" s="169">
        <v>1</v>
      </c>
      <c r="K8244" s="154" cm="1">
        <f t="array" ref="K8244">ROUND(
IF(C8244="Beer",
SUM(LOOKUP(2,1/(SRP!$B$8:$B$10&lt;=E8244)/(SRP!$C$8:$C$10&gt;=E8244),SRP!$D$8:$D$10)*(G8244/100)*(E8244/1000)),
IF(C8244="Spirits",
SUM(LOOKUP(2,1/(SRP!$B$2:$B$7&lt;=E8244)/(SRP!$C$2:$C$7&gt;=E8244),SRP!$D$2:$D$7)*(G8244/100)*(E8244/1000)),
IF(AND(C8244="Wine",D8244="Fortified Wines"),
SUM(LOOKUP(2,1/(SRP!$B$26:$B$29&lt;=E8244)/(SRP!$C$26:$C$29&gt;=E8244),SRP!$D$26:$D$29)*(G8244/100)*(E8244/1000)),
IF(C8244="Wine",
SUM(LOOKUP(2,1/(SRP!$B$21:$B$25&lt;=E8244)/(SRP!$C$21:$C$25&gt;=E8244),SRP!$D$21:$D$25)*(G8244/100)*(E8244/1000)),
IF(AND(C8244="Ready to Drink",D8244="RTD-One Pour Cocktail&gt;7%&lt;=14.5"),
SUM(LOOKUP(2,1/(SRP!$B$16:$B$20&lt;=E8244)/(SRP!$C$16:$C$20&gt;=E8244),SRP!$D$16:$D$20)*(G8244/100)*(E8244/1000)),
IF(C8244="Ready to Drink",
SUM(LOOKUP(2,1/(SRP!$B$11:$B$15&lt;=E8244)/(SRP!$C$11:$C$15&gt;=E8244),SRP!$D$11:$D$15)*(G8244/100)*(E8244/1000)),
0)))))),2)</f>
        <v>0</v>
      </c>
      <c r="L8244" s="173" t="str">
        <f t="shared" si="128"/>
        <v>Dealcoholized473</v>
      </c>
      <c r="M8244" s="154" t="e">
        <f>VLOOKUP(L8244,'Slope %'!C:D,2,0)</f>
        <v>#N/A</v>
      </c>
    </row>
    <row r="8245" spans="1:13" x14ac:dyDescent="0.25">
      <c r="A8245" s="169">
        <v>74418</v>
      </c>
      <c r="B8245" s="170" t="s">
        <v>5954</v>
      </c>
      <c r="C8245" s="170" t="s">
        <v>1065</v>
      </c>
      <c r="D8245" s="170" t="s">
        <v>1066</v>
      </c>
      <c r="E8245" s="170">
        <v>473</v>
      </c>
      <c r="F8245" s="170">
        <v>24</v>
      </c>
      <c r="G8245" s="171">
        <v>1E-3</v>
      </c>
      <c r="H8245" s="170" t="s">
        <v>747</v>
      </c>
      <c r="I8245" s="171">
        <v>3.29</v>
      </c>
      <c r="J8245" s="169">
        <v>1</v>
      </c>
      <c r="K8245" s="154" cm="1">
        <f t="array" ref="K8245">ROUND(
IF(C8245="Beer",
SUM(LOOKUP(2,1/(SRP!$B$8:$B$10&lt;=E8245)/(SRP!$C$8:$C$10&gt;=E8245),SRP!$D$8:$D$10)*(G8245/100)*(E8245/1000)),
IF(C8245="Spirits",
SUM(LOOKUP(2,1/(SRP!$B$2:$B$7&lt;=E8245)/(SRP!$C$2:$C$7&gt;=E8245),SRP!$D$2:$D$7)*(G8245/100)*(E8245/1000)),
IF(AND(C8245="Wine",D8245="Fortified Wines"),
SUM(LOOKUP(2,1/(SRP!$B$26:$B$29&lt;=E8245)/(SRP!$C$26:$C$29&gt;=E8245),SRP!$D$26:$D$29)*(G8245/100)*(E8245/1000)),
IF(C8245="Wine",
SUM(LOOKUP(2,1/(SRP!$B$21:$B$25&lt;=E8245)/(SRP!$C$21:$C$25&gt;=E8245),SRP!$D$21:$D$25)*(G8245/100)*(E8245/1000)),
IF(AND(C8245="Ready to Drink",D8245="RTD-One Pour Cocktail&gt;7%&lt;=14.5"),
SUM(LOOKUP(2,1/(SRP!$B$16:$B$20&lt;=E8245)/(SRP!$C$16:$C$20&gt;=E8245),SRP!$D$16:$D$20)*(G8245/100)*(E8245/1000)),
IF(C8245="Ready to Drink",
SUM(LOOKUP(2,1/(SRP!$B$11:$B$15&lt;=E8245)/(SRP!$C$11:$C$15&gt;=E8245),SRP!$D$11:$D$15)*(G8245/100)*(E8245/1000)),
0)))))),2)</f>
        <v>0</v>
      </c>
      <c r="L8245" s="173" t="str">
        <f t="shared" si="128"/>
        <v>Dealcoholized473</v>
      </c>
      <c r="M8245" s="154" t="e">
        <f>VLOOKUP(L8245,'Slope %'!C:D,2,0)</f>
        <v>#N/A</v>
      </c>
    </row>
    <row r="8246" spans="1:13" x14ac:dyDescent="0.25">
      <c r="A8246" s="169">
        <v>74422</v>
      </c>
      <c r="B8246" s="170" t="s">
        <v>5955</v>
      </c>
      <c r="C8246" s="170" t="s">
        <v>24</v>
      </c>
      <c r="D8246" s="170" t="s">
        <v>34</v>
      </c>
      <c r="E8246" s="170">
        <v>750</v>
      </c>
      <c r="F8246" s="170">
        <v>12</v>
      </c>
      <c r="G8246" s="171">
        <v>13.5</v>
      </c>
      <c r="H8246" s="170" t="s">
        <v>329</v>
      </c>
      <c r="I8246" s="171">
        <v>11.99</v>
      </c>
      <c r="J8246" s="169">
        <v>1</v>
      </c>
      <c r="K8246" s="154" cm="1">
        <f t="array" ref="K8246">ROUND(
IF(C8246="Beer",
SUM(LOOKUP(2,1/(SRP!$B$8:$B$10&lt;=E8246)/(SRP!$C$8:$C$10&gt;=E8246),SRP!$D$8:$D$10)*(G8246/100)*(E8246/1000)),
IF(C8246="Spirits",
SUM(LOOKUP(2,1/(SRP!$B$2:$B$7&lt;=E8246)/(SRP!$C$2:$C$7&gt;=E8246),SRP!$D$2:$D$7)*(G8246/100)*(E8246/1000)),
IF(AND(C8246="Wine",D8246="Fortified Wines"),
SUM(LOOKUP(2,1/(SRP!$B$26:$B$29&lt;=E8246)/(SRP!$C$26:$C$29&gt;=E8246),SRP!$D$26:$D$29)*(G8246/100)*(E8246/1000)),
IF(C8246="Wine",
SUM(LOOKUP(2,1/(SRP!$B$21:$B$25&lt;=E8246)/(SRP!$C$21:$C$25&gt;=E8246),SRP!$D$21:$D$25)*(G8246/100)*(E8246/1000)),
IF(AND(C8246="Ready to Drink",D8246="RTD-One Pour Cocktail&gt;7%&lt;=14.5"),
SUM(LOOKUP(2,1/(SRP!$B$16:$B$20&lt;=E8246)/(SRP!$C$16:$C$20&gt;=E8246),SRP!$D$16:$D$20)*(G8246/100)*(E8246/1000)),
IF(C8246="Ready to Drink",
SUM(LOOKUP(2,1/(SRP!$B$11:$B$15&lt;=E8246)/(SRP!$C$11:$C$15&gt;=E8246),SRP!$D$11:$D$15)*(G8246/100)*(E8246/1000)),
0)))))),2)</f>
        <v>7.9</v>
      </c>
      <c r="L8246" s="173" t="str">
        <f t="shared" si="128"/>
        <v>Wine750</v>
      </c>
      <c r="M8246" s="154">
        <f>VLOOKUP(L8246,'Slope %'!C:D,2,0)</f>
        <v>0.1</v>
      </c>
    </row>
    <row r="8247" spans="1:13" x14ac:dyDescent="0.25">
      <c r="A8247" s="169">
        <v>74423</v>
      </c>
      <c r="B8247" s="170" t="s">
        <v>5956</v>
      </c>
      <c r="C8247" s="170" t="s">
        <v>24</v>
      </c>
      <c r="D8247" s="170" t="s">
        <v>25</v>
      </c>
      <c r="E8247" s="170">
        <v>750</v>
      </c>
      <c r="F8247" s="170">
        <v>12</v>
      </c>
      <c r="G8247" s="171">
        <v>11</v>
      </c>
      <c r="H8247" s="170" t="s">
        <v>47</v>
      </c>
      <c r="I8247" s="171">
        <v>21.99</v>
      </c>
      <c r="J8247" s="169">
        <v>1</v>
      </c>
      <c r="K8247" s="154" cm="1">
        <f t="array" ref="K8247">ROUND(
IF(C8247="Beer",
SUM(LOOKUP(2,1/(SRP!$B$8:$B$10&lt;=E8247)/(SRP!$C$8:$C$10&gt;=E8247),SRP!$D$8:$D$10)*(G8247/100)*(E8247/1000)),
IF(C8247="Spirits",
SUM(LOOKUP(2,1/(SRP!$B$2:$B$7&lt;=E8247)/(SRP!$C$2:$C$7&gt;=E8247),SRP!$D$2:$D$7)*(G8247/100)*(E8247/1000)),
IF(AND(C8247="Wine",D8247="Fortified Wines"),
SUM(LOOKUP(2,1/(SRP!$B$26:$B$29&lt;=E8247)/(SRP!$C$26:$C$29&gt;=E8247),SRP!$D$26:$D$29)*(G8247/100)*(E8247/1000)),
IF(C8247="Wine",
SUM(LOOKUP(2,1/(SRP!$B$21:$B$25&lt;=E8247)/(SRP!$C$21:$C$25&gt;=E8247),SRP!$D$21:$D$25)*(G8247/100)*(E8247/1000)),
IF(AND(C8247="Ready to Drink",D8247="RTD-One Pour Cocktail&gt;7%&lt;=14.5"),
SUM(LOOKUP(2,1/(SRP!$B$16:$B$20&lt;=E8247)/(SRP!$C$16:$C$20&gt;=E8247),SRP!$D$16:$D$20)*(G8247/100)*(E8247/1000)),
IF(C8247="Ready to Drink",
SUM(LOOKUP(2,1/(SRP!$B$11:$B$15&lt;=E8247)/(SRP!$C$11:$C$15&gt;=E8247),SRP!$D$11:$D$15)*(G8247/100)*(E8247/1000)),
0)))))),2)</f>
        <v>6.44</v>
      </c>
      <c r="L8247" s="173" t="str">
        <f t="shared" si="128"/>
        <v>Wine750</v>
      </c>
      <c r="M8247" s="154">
        <f>VLOOKUP(L8247,'Slope %'!C:D,2,0)</f>
        <v>0.1</v>
      </c>
    </row>
    <row r="8248" spans="1:13" x14ac:dyDescent="0.25">
      <c r="A8248" s="169">
        <v>74426</v>
      </c>
      <c r="B8248" s="170" t="s">
        <v>5957</v>
      </c>
      <c r="C8248" s="170" t="s">
        <v>1065</v>
      </c>
      <c r="D8248" s="170" t="s">
        <v>1066</v>
      </c>
      <c r="E8248" s="170">
        <v>473</v>
      </c>
      <c r="F8248" s="170">
        <v>24</v>
      </c>
      <c r="G8248" s="171">
        <v>1E-3</v>
      </c>
      <c r="H8248" s="170" t="s">
        <v>747</v>
      </c>
      <c r="I8248" s="171">
        <v>3.29</v>
      </c>
      <c r="J8248" s="169">
        <v>1</v>
      </c>
      <c r="K8248" s="154" cm="1">
        <f t="array" ref="K8248">ROUND(
IF(C8248="Beer",
SUM(LOOKUP(2,1/(SRP!$B$8:$B$10&lt;=E8248)/(SRP!$C$8:$C$10&gt;=E8248),SRP!$D$8:$D$10)*(G8248/100)*(E8248/1000)),
IF(C8248="Spirits",
SUM(LOOKUP(2,1/(SRP!$B$2:$B$7&lt;=E8248)/(SRP!$C$2:$C$7&gt;=E8248),SRP!$D$2:$D$7)*(G8248/100)*(E8248/1000)),
IF(AND(C8248="Wine",D8248="Fortified Wines"),
SUM(LOOKUP(2,1/(SRP!$B$26:$B$29&lt;=E8248)/(SRP!$C$26:$C$29&gt;=E8248),SRP!$D$26:$D$29)*(G8248/100)*(E8248/1000)),
IF(C8248="Wine",
SUM(LOOKUP(2,1/(SRP!$B$21:$B$25&lt;=E8248)/(SRP!$C$21:$C$25&gt;=E8248),SRP!$D$21:$D$25)*(G8248/100)*(E8248/1000)),
IF(AND(C8248="Ready to Drink",D8248="RTD-One Pour Cocktail&gt;7%&lt;=14.5"),
SUM(LOOKUP(2,1/(SRP!$B$16:$B$20&lt;=E8248)/(SRP!$C$16:$C$20&gt;=E8248),SRP!$D$16:$D$20)*(G8248/100)*(E8248/1000)),
IF(C8248="Ready to Drink",
SUM(LOOKUP(2,1/(SRP!$B$11:$B$15&lt;=E8248)/(SRP!$C$11:$C$15&gt;=E8248),SRP!$D$11:$D$15)*(G8248/100)*(E8248/1000)),
0)))))),2)</f>
        <v>0</v>
      </c>
      <c r="L8248" s="173" t="str">
        <f t="shared" si="128"/>
        <v>Dealcoholized473</v>
      </c>
      <c r="M8248" s="154" t="e">
        <f>VLOOKUP(L8248,'Slope %'!C:D,2,0)</f>
        <v>#N/A</v>
      </c>
    </row>
    <row r="8249" spans="1:13" x14ac:dyDescent="0.25">
      <c r="A8249" s="169">
        <v>74426</v>
      </c>
      <c r="B8249" s="170" t="s">
        <v>5957</v>
      </c>
      <c r="C8249" s="170" t="s">
        <v>1065</v>
      </c>
      <c r="D8249" s="170" t="s">
        <v>1066</v>
      </c>
      <c r="E8249" s="170">
        <v>473</v>
      </c>
      <c r="F8249" s="170">
        <v>24</v>
      </c>
      <c r="G8249" s="171">
        <v>1E-3</v>
      </c>
      <c r="H8249" s="170" t="s">
        <v>747</v>
      </c>
      <c r="I8249" s="171">
        <v>3.29</v>
      </c>
      <c r="J8249" s="169">
        <v>1</v>
      </c>
      <c r="K8249" s="154" cm="1">
        <f t="array" ref="K8249">ROUND(
IF(C8249="Beer",
SUM(LOOKUP(2,1/(SRP!$B$8:$B$10&lt;=E8249)/(SRP!$C$8:$C$10&gt;=E8249),SRP!$D$8:$D$10)*(G8249/100)*(E8249/1000)),
IF(C8249="Spirits",
SUM(LOOKUP(2,1/(SRP!$B$2:$B$7&lt;=E8249)/(SRP!$C$2:$C$7&gt;=E8249),SRP!$D$2:$D$7)*(G8249/100)*(E8249/1000)),
IF(AND(C8249="Wine",D8249="Fortified Wines"),
SUM(LOOKUP(2,1/(SRP!$B$26:$B$29&lt;=E8249)/(SRP!$C$26:$C$29&gt;=E8249),SRP!$D$26:$D$29)*(G8249/100)*(E8249/1000)),
IF(C8249="Wine",
SUM(LOOKUP(2,1/(SRP!$B$21:$B$25&lt;=E8249)/(SRP!$C$21:$C$25&gt;=E8249),SRP!$D$21:$D$25)*(G8249/100)*(E8249/1000)),
IF(AND(C8249="Ready to Drink",D8249="RTD-One Pour Cocktail&gt;7%&lt;=14.5"),
SUM(LOOKUP(2,1/(SRP!$B$16:$B$20&lt;=E8249)/(SRP!$C$16:$C$20&gt;=E8249),SRP!$D$16:$D$20)*(G8249/100)*(E8249/1000)),
IF(C8249="Ready to Drink",
SUM(LOOKUP(2,1/(SRP!$B$11:$B$15&lt;=E8249)/(SRP!$C$11:$C$15&gt;=E8249),SRP!$D$11:$D$15)*(G8249/100)*(E8249/1000)),
0)))))),2)</f>
        <v>0</v>
      </c>
      <c r="L8249" s="173" t="str">
        <f t="shared" si="128"/>
        <v>Dealcoholized473</v>
      </c>
      <c r="M8249" s="154" t="e">
        <f>VLOOKUP(L8249,'Slope %'!C:D,2,0)</f>
        <v>#N/A</v>
      </c>
    </row>
    <row r="8250" spans="1:13" x14ac:dyDescent="0.25">
      <c r="A8250" s="169">
        <v>74440</v>
      </c>
      <c r="B8250" s="170" t="s">
        <v>5958</v>
      </c>
      <c r="C8250" s="170" t="s">
        <v>11</v>
      </c>
      <c r="D8250" s="170" t="s">
        <v>267</v>
      </c>
      <c r="E8250" s="170">
        <v>473</v>
      </c>
      <c r="F8250" s="170">
        <v>24</v>
      </c>
      <c r="G8250" s="171">
        <v>5.5</v>
      </c>
      <c r="H8250" s="170" t="s">
        <v>1556</v>
      </c>
      <c r="I8250" s="171">
        <v>4.79</v>
      </c>
      <c r="J8250" s="169">
        <v>1</v>
      </c>
      <c r="K8250" s="154" cm="1">
        <f t="array" ref="K8250">ROUND(
IF(C8250="Beer",
SUM(LOOKUP(2,1/(SRP!$B$8:$B$10&lt;=E8250)/(SRP!$C$8:$C$10&gt;=E8250),SRP!$D$8:$D$10)*(G8250/100)*(E8250/1000)),
IF(C8250="Spirits",
SUM(LOOKUP(2,1/(SRP!$B$2:$B$7&lt;=E8250)/(SRP!$C$2:$C$7&gt;=E8250),SRP!$D$2:$D$7)*(G8250/100)*(E8250/1000)),
IF(AND(C8250="Wine",D8250="Fortified Wines"),
SUM(LOOKUP(2,1/(SRP!$B$26:$B$29&lt;=E8250)/(SRP!$C$26:$C$29&gt;=E8250),SRP!$D$26:$D$29)*(G8250/100)*(E8250/1000)),
IF(C8250="Wine",
SUM(LOOKUP(2,1/(SRP!$B$21:$B$25&lt;=E8250)/(SRP!$C$21:$C$25&gt;=E8250),SRP!$D$21:$D$25)*(G8250/100)*(E8250/1000)),
IF(AND(C8250="Ready to Drink",D8250="RTD-One Pour Cocktail&gt;7%&lt;=14.5"),
SUM(LOOKUP(2,1/(SRP!$B$16:$B$20&lt;=E8250)/(SRP!$C$16:$C$20&gt;=E8250),SRP!$D$16:$D$20)*(G8250/100)*(E8250/1000)),
IF(C8250="Ready to Drink",
SUM(LOOKUP(2,1/(SRP!$B$11:$B$15&lt;=E8250)/(SRP!$C$11:$C$15&gt;=E8250),SRP!$D$11:$D$15)*(G8250/100)*(E8250/1000)),
0)))))),2)</f>
        <v>2.0299999999999998</v>
      </c>
      <c r="L8250" s="173" t="str">
        <f t="shared" si="128"/>
        <v>Beer473</v>
      </c>
      <c r="M8250" s="154">
        <f>VLOOKUP(L8250,'Slope %'!C:D,2,0)</f>
        <v>0.12</v>
      </c>
    </row>
    <row r="8251" spans="1:13" x14ac:dyDescent="0.25">
      <c r="A8251" s="169">
        <v>74440</v>
      </c>
      <c r="B8251" s="170" t="s">
        <v>5958</v>
      </c>
      <c r="C8251" s="170" t="s">
        <v>11</v>
      </c>
      <c r="D8251" s="170" t="s">
        <v>267</v>
      </c>
      <c r="E8251" s="170">
        <v>473</v>
      </c>
      <c r="F8251" s="170">
        <v>24</v>
      </c>
      <c r="G8251" s="171">
        <v>5.5</v>
      </c>
      <c r="H8251" s="170" t="s">
        <v>1556</v>
      </c>
      <c r="I8251" s="171">
        <v>4.79</v>
      </c>
      <c r="J8251" s="169">
        <v>1</v>
      </c>
      <c r="K8251" s="154" cm="1">
        <f t="array" ref="K8251">ROUND(
IF(C8251="Beer",
SUM(LOOKUP(2,1/(SRP!$B$8:$B$10&lt;=E8251)/(SRP!$C$8:$C$10&gt;=E8251),SRP!$D$8:$D$10)*(G8251/100)*(E8251/1000)),
IF(C8251="Spirits",
SUM(LOOKUP(2,1/(SRP!$B$2:$B$7&lt;=E8251)/(SRP!$C$2:$C$7&gt;=E8251),SRP!$D$2:$D$7)*(G8251/100)*(E8251/1000)),
IF(AND(C8251="Wine",D8251="Fortified Wines"),
SUM(LOOKUP(2,1/(SRP!$B$26:$B$29&lt;=E8251)/(SRP!$C$26:$C$29&gt;=E8251),SRP!$D$26:$D$29)*(G8251/100)*(E8251/1000)),
IF(C8251="Wine",
SUM(LOOKUP(2,1/(SRP!$B$21:$B$25&lt;=E8251)/(SRP!$C$21:$C$25&gt;=E8251),SRP!$D$21:$D$25)*(G8251/100)*(E8251/1000)),
IF(AND(C8251="Ready to Drink",D8251="RTD-One Pour Cocktail&gt;7%&lt;=14.5"),
SUM(LOOKUP(2,1/(SRP!$B$16:$B$20&lt;=E8251)/(SRP!$C$16:$C$20&gt;=E8251),SRP!$D$16:$D$20)*(G8251/100)*(E8251/1000)),
IF(C8251="Ready to Drink",
SUM(LOOKUP(2,1/(SRP!$B$11:$B$15&lt;=E8251)/(SRP!$C$11:$C$15&gt;=E8251),SRP!$D$11:$D$15)*(G8251/100)*(E8251/1000)),
0)))))),2)</f>
        <v>2.0299999999999998</v>
      </c>
      <c r="L8251" s="173" t="str">
        <f t="shared" si="128"/>
        <v>Beer473</v>
      </c>
      <c r="M8251" s="154">
        <f>VLOOKUP(L8251,'Slope %'!C:D,2,0)</f>
        <v>0.12</v>
      </c>
    </row>
    <row r="8252" spans="1:13" x14ac:dyDescent="0.25">
      <c r="A8252" s="169">
        <v>74444</v>
      </c>
      <c r="B8252" s="170" t="s">
        <v>5959</v>
      </c>
      <c r="C8252" s="170" t="s">
        <v>263</v>
      </c>
      <c r="D8252" s="170" t="s">
        <v>332</v>
      </c>
      <c r="E8252" s="170">
        <v>473</v>
      </c>
      <c r="F8252" s="170">
        <v>24</v>
      </c>
      <c r="G8252" s="171">
        <v>10</v>
      </c>
      <c r="H8252" s="170" t="s">
        <v>54</v>
      </c>
      <c r="I8252" s="171">
        <v>5.49</v>
      </c>
      <c r="J8252" s="169">
        <v>1</v>
      </c>
      <c r="K8252" s="154" cm="1">
        <f t="array" ref="K8252">ROUND(
IF(C8252="Beer",
SUM(LOOKUP(2,1/(SRP!$B$8:$B$10&lt;=E8252)/(SRP!$C$8:$C$10&gt;=E8252),SRP!$D$8:$D$10)*(G8252/100)*(E8252/1000)),
IF(C8252="Spirits",
SUM(LOOKUP(2,1/(SRP!$B$2:$B$7&lt;=E8252)/(SRP!$C$2:$C$7&gt;=E8252),SRP!$D$2:$D$7)*(G8252/100)*(E8252/1000)),
IF(AND(C8252="Wine",D8252="Fortified Wines"),
SUM(LOOKUP(2,1/(SRP!$B$26:$B$29&lt;=E8252)/(SRP!$C$26:$C$29&gt;=E8252),SRP!$D$26:$D$29)*(G8252/100)*(E8252/1000)),
IF(C8252="Wine",
SUM(LOOKUP(2,1/(SRP!$B$21:$B$25&lt;=E8252)/(SRP!$C$21:$C$25&gt;=E8252),SRP!$D$21:$D$25)*(G8252/100)*(E8252/1000)),
IF(AND(C8252="Ready to Drink",D8252="RTD-One Pour Cocktail&gt;7%&lt;=14.5"),
SUM(LOOKUP(2,1/(SRP!$B$16:$B$20&lt;=E8252)/(SRP!$C$16:$C$20&gt;=E8252),SRP!$D$16:$D$20)*(G8252/100)*(E8252/1000)),
IF(C8252="Ready to Drink",
SUM(LOOKUP(2,1/(SRP!$B$11:$B$15&lt;=E8252)/(SRP!$C$11:$C$15&gt;=E8252),SRP!$D$11:$D$15)*(G8252/100)*(E8252/1000)),
0)))))),2)</f>
        <v>3.91</v>
      </c>
      <c r="L8252" s="173" t="str">
        <f t="shared" si="128"/>
        <v>Ready to Drink473</v>
      </c>
      <c r="M8252" s="154">
        <f>VLOOKUP(L8252,'Slope %'!C:D,2,0)</f>
        <v>0.12</v>
      </c>
    </row>
    <row r="8253" spans="1:13" x14ac:dyDescent="0.25">
      <c r="A8253" s="169">
        <v>74444</v>
      </c>
      <c r="B8253" s="170" t="s">
        <v>5959</v>
      </c>
      <c r="C8253" s="170" t="s">
        <v>263</v>
      </c>
      <c r="D8253" s="170" t="s">
        <v>332</v>
      </c>
      <c r="E8253" s="170">
        <v>473</v>
      </c>
      <c r="F8253" s="170">
        <v>24</v>
      </c>
      <c r="G8253" s="171">
        <v>10</v>
      </c>
      <c r="H8253" s="170" t="s">
        <v>54</v>
      </c>
      <c r="I8253" s="171">
        <v>5.49</v>
      </c>
      <c r="J8253" s="169">
        <v>1</v>
      </c>
      <c r="K8253" s="154" cm="1">
        <f t="array" ref="K8253">ROUND(
IF(C8253="Beer",
SUM(LOOKUP(2,1/(SRP!$B$8:$B$10&lt;=E8253)/(SRP!$C$8:$C$10&gt;=E8253),SRP!$D$8:$D$10)*(G8253/100)*(E8253/1000)),
IF(C8253="Spirits",
SUM(LOOKUP(2,1/(SRP!$B$2:$B$7&lt;=E8253)/(SRP!$C$2:$C$7&gt;=E8253),SRP!$D$2:$D$7)*(G8253/100)*(E8253/1000)),
IF(AND(C8253="Wine",D8253="Fortified Wines"),
SUM(LOOKUP(2,1/(SRP!$B$26:$B$29&lt;=E8253)/(SRP!$C$26:$C$29&gt;=E8253),SRP!$D$26:$D$29)*(G8253/100)*(E8253/1000)),
IF(C8253="Wine",
SUM(LOOKUP(2,1/(SRP!$B$21:$B$25&lt;=E8253)/(SRP!$C$21:$C$25&gt;=E8253),SRP!$D$21:$D$25)*(G8253/100)*(E8253/1000)),
IF(AND(C8253="Ready to Drink",D8253="RTD-One Pour Cocktail&gt;7%&lt;=14.5"),
SUM(LOOKUP(2,1/(SRP!$B$16:$B$20&lt;=E8253)/(SRP!$C$16:$C$20&gt;=E8253),SRP!$D$16:$D$20)*(G8253/100)*(E8253/1000)),
IF(C8253="Ready to Drink",
SUM(LOOKUP(2,1/(SRP!$B$11:$B$15&lt;=E8253)/(SRP!$C$11:$C$15&gt;=E8253),SRP!$D$11:$D$15)*(G8253/100)*(E8253/1000)),
0)))))),2)</f>
        <v>3.91</v>
      </c>
      <c r="L8253" s="173" t="str">
        <f t="shared" si="128"/>
        <v>Ready to Drink473</v>
      </c>
      <c r="M8253" s="154">
        <f>VLOOKUP(L8253,'Slope %'!C:D,2,0)</f>
        <v>0.12</v>
      </c>
    </row>
    <row r="8254" spans="1:13" x14ac:dyDescent="0.25">
      <c r="A8254" s="169">
        <v>74445</v>
      </c>
      <c r="B8254" s="170" t="s">
        <v>5960</v>
      </c>
      <c r="C8254" s="170" t="s">
        <v>263</v>
      </c>
      <c r="D8254" s="170" t="s">
        <v>332</v>
      </c>
      <c r="E8254" s="170">
        <v>473</v>
      </c>
      <c r="F8254" s="170">
        <v>24</v>
      </c>
      <c r="G8254" s="171">
        <v>10</v>
      </c>
      <c r="H8254" s="170" t="s">
        <v>54</v>
      </c>
      <c r="I8254" s="171">
        <v>5.49</v>
      </c>
      <c r="J8254" s="169">
        <v>1</v>
      </c>
      <c r="K8254" s="154" cm="1">
        <f t="array" ref="K8254">ROUND(
IF(C8254="Beer",
SUM(LOOKUP(2,1/(SRP!$B$8:$B$10&lt;=E8254)/(SRP!$C$8:$C$10&gt;=E8254),SRP!$D$8:$D$10)*(G8254/100)*(E8254/1000)),
IF(C8254="Spirits",
SUM(LOOKUP(2,1/(SRP!$B$2:$B$7&lt;=E8254)/(SRP!$C$2:$C$7&gt;=E8254),SRP!$D$2:$D$7)*(G8254/100)*(E8254/1000)),
IF(AND(C8254="Wine",D8254="Fortified Wines"),
SUM(LOOKUP(2,1/(SRP!$B$26:$B$29&lt;=E8254)/(SRP!$C$26:$C$29&gt;=E8254),SRP!$D$26:$D$29)*(G8254/100)*(E8254/1000)),
IF(C8254="Wine",
SUM(LOOKUP(2,1/(SRP!$B$21:$B$25&lt;=E8254)/(SRP!$C$21:$C$25&gt;=E8254),SRP!$D$21:$D$25)*(G8254/100)*(E8254/1000)),
IF(AND(C8254="Ready to Drink",D8254="RTD-One Pour Cocktail&gt;7%&lt;=14.5"),
SUM(LOOKUP(2,1/(SRP!$B$16:$B$20&lt;=E8254)/(SRP!$C$16:$C$20&gt;=E8254),SRP!$D$16:$D$20)*(G8254/100)*(E8254/1000)),
IF(C8254="Ready to Drink",
SUM(LOOKUP(2,1/(SRP!$B$11:$B$15&lt;=E8254)/(SRP!$C$11:$C$15&gt;=E8254),SRP!$D$11:$D$15)*(G8254/100)*(E8254/1000)),
0)))))),2)</f>
        <v>3.91</v>
      </c>
      <c r="L8254" s="173" t="str">
        <f t="shared" si="128"/>
        <v>Ready to Drink473</v>
      </c>
      <c r="M8254" s="154">
        <f>VLOOKUP(L8254,'Slope %'!C:D,2,0)</f>
        <v>0.12</v>
      </c>
    </row>
    <row r="8255" spans="1:13" x14ac:dyDescent="0.25">
      <c r="A8255" s="169">
        <v>74445</v>
      </c>
      <c r="B8255" s="170" t="s">
        <v>5960</v>
      </c>
      <c r="C8255" s="170" t="s">
        <v>263</v>
      </c>
      <c r="D8255" s="170" t="s">
        <v>332</v>
      </c>
      <c r="E8255" s="170">
        <v>473</v>
      </c>
      <c r="F8255" s="170">
        <v>24</v>
      </c>
      <c r="G8255" s="171">
        <v>10</v>
      </c>
      <c r="H8255" s="170" t="s">
        <v>54</v>
      </c>
      <c r="I8255" s="171">
        <v>5.49</v>
      </c>
      <c r="J8255" s="169">
        <v>1</v>
      </c>
      <c r="K8255" s="154" cm="1">
        <f t="array" ref="K8255">ROUND(
IF(C8255="Beer",
SUM(LOOKUP(2,1/(SRP!$B$8:$B$10&lt;=E8255)/(SRP!$C$8:$C$10&gt;=E8255),SRP!$D$8:$D$10)*(G8255/100)*(E8255/1000)),
IF(C8255="Spirits",
SUM(LOOKUP(2,1/(SRP!$B$2:$B$7&lt;=E8255)/(SRP!$C$2:$C$7&gt;=E8255),SRP!$D$2:$D$7)*(G8255/100)*(E8255/1000)),
IF(AND(C8255="Wine",D8255="Fortified Wines"),
SUM(LOOKUP(2,1/(SRP!$B$26:$B$29&lt;=E8255)/(SRP!$C$26:$C$29&gt;=E8255),SRP!$D$26:$D$29)*(G8255/100)*(E8255/1000)),
IF(C8255="Wine",
SUM(LOOKUP(2,1/(SRP!$B$21:$B$25&lt;=E8255)/(SRP!$C$21:$C$25&gt;=E8255),SRP!$D$21:$D$25)*(G8255/100)*(E8255/1000)),
IF(AND(C8255="Ready to Drink",D8255="RTD-One Pour Cocktail&gt;7%&lt;=14.5"),
SUM(LOOKUP(2,1/(SRP!$B$16:$B$20&lt;=E8255)/(SRP!$C$16:$C$20&gt;=E8255),SRP!$D$16:$D$20)*(G8255/100)*(E8255/1000)),
IF(C8255="Ready to Drink",
SUM(LOOKUP(2,1/(SRP!$B$11:$B$15&lt;=E8255)/(SRP!$C$11:$C$15&gt;=E8255),SRP!$D$11:$D$15)*(G8255/100)*(E8255/1000)),
0)))))),2)</f>
        <v>3.91</v>
      </c>
      <c r="L8255" s="173" t="str">
        <f t="shared" si="128"/>
        <v>Ready to Drink473</v>
      </c>
      <c r="M8255" s="154">
        <f>VLOOKUP(L8255,'Slope %'!C:D,2,0)</f>
        <v>0.12</v>
      </c>
    </row>
    <row r="8256" spans="1:13" x14ac:dyDescent="0.25">
      <c r="A8256" s="169">
        <v>74446</v>
      </c>
      <c r="B8256" s="170" t="s">
        <v>5961</v>
      </c>
      <c r="C8256" s="170" t="s">
        <v>11</v>
      </c>
      <c r="D8256" s="170" t="s">
        <v>267</v>
      </c>
      <c r="E8256" s="170">
        <v>568</v>
      </c>
      <c r="F8256" s="170">
        <v>24</v>
      </c>
      <c r="G8256" s="171">
        <v>5.2</v>
      </c>
      <c r="H8256" s="170" t="s">
        <v>1209</v>
      </c>
      <c r="I8256" s="171">
        <v>4.79</v>
      </c>
      <c r="J8256" s="169">
        <v>1</v>
      </c>
      <c r="K8256" s="154" cm="1">
        <f t="array" ref="K8256">ROUND(
IF(C8256="Beer",
SUM(LOOKUP(2,1/(SRP!$B$8:$B$10&lt;=E8256)/(SRP!$C$8:$C$10&gt;=E8256),SRP!$D$8:$D$10)*(G8256/100)*(E8256/1000)),
IF(C8256="Spirits",
SUM(LOOKUP(2,1/(SRP!$B$2:$B$7&lt;=E8256)/(SRP!$C$2:$C$7&gt;=E8256),SRP!$D$2:$D$7)*(G8256/100)*(E8256/1000)),
IF(AND(C8256="Wine",D8256="Fortified Wines"),
SUM(LOOKUP(2,1/(SRP!$B$26:$B$29&lt;=E8256)/(SRP!$C$26:$C$29&gt;=E8256),SRP!$D$26:$D$29)*(G8256/100)*(E8256/1000)),
IF(C8256="Wine",
SUM(LOOKUP(2,1/(SRP!$B$21:$B$25&lt;=E8256)/(SRP!$C$21:$C$25&gt;=E8256),SRP!$D$21:$D$25)*(G8256/100)*(E8256/1000)),
IF(AND(C8256="Ready to Drink",D8256="RTD-One Pour Cocktail&gt;7%&lt;=14.5"),
SUM(LOOKUP(2,1/(SRP!$B$16:$B$20&lt;=E8256)/(SRP!$C$16:$C$20&gt;=E8256),SRP!$D$16:$D$20)*(G8256/100)*(E8256/1000)),
IF(C8256="Ready to Drink",
SUM(LOOKUP(2,1/(SRP!$B$11:$B$15&lt;=E8256)/(SRP!$C$11:$C$15&gt;=E8256),SRP!$D$11:$D$15)*(G8256/100)*(E8256/1000)),
0)))))),2)</f>
        <v>2.31</v>
      </c>
      <c r="L8256" s="173" t="str">
        <f t="shared" si="128"/>
        <v>Beer568</v>
      </c>
      <c r="M8256" s="154">
        <f>VLOOKUP(L8256,'Slope %'!C:D,2,0)</f>
        <v>0.12</v>
      </c>
    </row>
    <row r="8257" spans="1:13" x14ac:dyDescent="0.25">
      <c r="A8257" s="169">
        <v>74451</v>
      </c>
      <c r="B8257" s="170" t="s">
        <v>5962</v>
      </c>
      <c r="C8257" s="170" t="s">
        <v>11</v>
      </c>
      <c r="D8257" s="170" t="s">
        <v>303</v>
      </c>
      <c r="E8257" s="170">
        <v>568</v>
      </c>
      <c r="F8257" s="170">
        <v>24</v>
      </c>
      <c r="G8257" s="171">
        <v>6</v>
      </c>
      <c r="H8257" s="170" t="s">
        <v>1209</v>
      </c>
      <c r="I8257" s="171">
        <v>4.8899999999999997</v>
      </c>
      <c r="J8257" s="169">
        <v>1</v>
      </c>
      <c r="K8257" s="154" cm="1">
        <f t="array" ref="K8257">ROUND(
IF(C8257="Beer",
SUM(LOOKUP(2,1/(SRP!$B$8:$B$10&lt;=E8257)/(SRP!$C$8:$C$10&gt;=E8257),SRP!$D$8:$D$10)*(G8257/100)*(E8257/1000)),
IF(C8257="Spirits",
SUM(LOOKUP(2,1/(SRP!$B$2:$B$7&lt;=E8257)/(SRP!$C$2:$C$7&gt;=E8257),SRP!$D$2:$D$7)*(G8257/100)*(E8257/1000)),
IF(AND(C8257="Wine",D8257="Fortified Wines"),
SUM(LOOKUP(2,1/(SRP!$B$26:$B$29&lt;=E8257)/(SRP!$C$26:$C$29&gt;=E8257),SRP!$D$26:$D$29)*(G8257/100)*(E8257/1000)),
IF(C8257="Wine",
SUM(LOOKUP(2,1/(SRP!$B$21:$B$25&lt;=E8257)/(SRP!$C$21:$C$25&gt;=E8257),SRP!$D$21:$D$25)*(G8257/100)*(E8257/1000)),
IF(AND(C8257="Ready to Drink",D8257="RTD-One Pour Cocktail&gt;7%&lt;=14.5"),
SUM(LOOKUP(2,1/(SRP!$B$16:$B$20&lt;=E8257)/(SRP!$C$16:$C$20&gt;=E8257),SRP!$D$16:$D$20)*(G8257/100)*(E8257/1000)),
IF(C8257="Ready to Drink",
SUM(LOOKUP(2,1/(SRP!$B$11:$B$15&lt;=E8257)/(SRP!$C$11:$C$15&gt;=E8257),SRP!$D$11:$D$15)*(G8257/100)*(E8257/1000)),
0)))))),2)</f>
        <v>2.66</v>
      </c>
      <c r="L8257" s="173" t="str">
        <f t="shared" si="128"/>
        <v>Beer568</v>
      </c>
      <c r="M8257" s="154">
        <f>VLOOKUP(L8257,'Slope %'!C:D,2,0)</f>
        <v>0.12</v>
      </c>
    </row>
    <row r="8258" spans="1:13" x14ac:dyDescent="0.25">
      <c r="A8258" s="169">
        <v>74457</v>
      </c>
      <c r="B8258" s="170" t="s">
        <v>5963</v>
      </c>
      <c r="C8258" s="170" t="s">
        <v>263</v>
      </c>
      <c r="D8258" s="170" t="s">
        <v>909</v>
      </c>
      <c r="E8258" s="170">
        <v>2130</v>
      </c>
      <c r="F8258" s="170">
        <v>4</v>
      </c>
      <c r="G8258" s="171">
        <v>5.5</v>
      </c>
      <c r="H8258" s="170" t="s">
        <v>222</v>
      </c>
      <c r="I8258" s="171">
        <v>15.99</v>
      </c>
      <c r="J8258" s="169">
        <v>6</v>
      </c>
      <c r="K8258" s="154" cm="1">
        <f t="array" ref="K8258">ROUND(
IF(C8258="Beer",
SUM(LOOKUP(2,1/(SRP!$B$8:$B$10&lt;=E8258)/(SRP!$C$8:$C$10&gt;=E8258),SRP!$D$8:$D$10)*(G8258/100)*(E8258/1000)),
IF(C8258="Spirits",
SUM(LOOKUP(2,1/(SRP!$B$2:$B$7&lt;=E8258)/(SRP!$C$2:$C$7&gt;=E8258),SRP!$D$2:$D$7)*(G8258/100)*(E8258/1000)),
IF(AND(C8258="Wine",D8258="Fortified Wines"),
SUM(LOOKUP(2,1/(SRP!$B$26:$B$29&lt;=E8258)/(SRP!$C$26:$C$29&gt;=E8258),SRP!$D$26:$D$29)*(G8258/100)*(E8258/1000)),
IF(C8258="Wine",
SUM(LOOKUP(2,1/(SRP!$B$21:$B$25&lt;=E8258)/(SRP!$C$21:$C$25&gt;=E8258),SRP!$D$21:$D$25)*(G8258/100)*(E8258/1000)),
IF(AND(C8258="Ready to Drink",D8258="RTD-One Pour Cocktail&gt;7%&lt;=14.5"),
SUM(LOOKUP(2,1/(SRP!$B$16:$B$20&lt;=E8258)/(SRP!$C$16:$C$20&gt;=E8258),SRP!$D$16:$D$20)*(G8258/100)*(E8258/1000)),
IF(C8258="Ready to Drink",
SUM(LOOKUP(2,1/(SRP!$B$11:$B$15&lt;=E8258)/(SRP!$C$11:$C$15&gt;=E8258),SRP!$D$11:$D$15)*(G8258/100)*(E8258/1000)),
0)))))),2)</f>
        <v>9.15</v>
      </c>
      <c r="L8258" s="173" t="str">
        <f t="shared" si="128"/>
        <v>Ready to Drink2130</v>
      </c>
      <c r="M8258" s="154">
        <f>VLOOKUP(L8258,'Slope %'!C:D,2,0)</f>
        <v>0.1</v>
      </c>
    </row>
    <row r="8259" spans="1:13" x14ac:dyDescent="0.25">
      <c r="A8259" s="169">
        <v>74457</v>
      </c>
      <c r="B8259" s="170" t="s">
        <v>5963</v>
      </c>
      <c r="C8259" s="170" t="s">
        <v>263</v>
      </c>
      <c r="D8259" s="170" t="s">
        <v>909</v>
      </c>
      <c r="E8259" s="170">
        <v>2130</v>
      </c>
      <c r="F8259" s="170">
        <v>4</v>
      </c>
      <c r="G8259" s="171">
        <v>5.5</v>
      </c>
      <c r="H8259" s="170" t="s">
        <v>222</v>
      </c>
      <c r="I8259" s="171">
        <v>15.99</v>
      </c>
      <c r="J8259" s="169">
        <v>6</v>
      </c>
      <c r="K8259" s="154" cm="1">
        <f t="array" ref="K8259">ROUND(
IF(C8259="Beer",
SUM(LOOKUP(2,1/(SRP!$B$8:$B$10&lt;=E8259)/(SRP!$C$8:$C$10&gt;=E8259),SRP!$D$8:$D$10)*(G8259/100)*(E8259/1000)),
IF(C8259="Spirits",
SUM(LOOKUP(2,1/(SRP!$B$2:$B$7&lt;=E8259)/(SRP!$C$2:$C$7&gt;=E8259),SRP!$D$2:$D$7)*(G8259/100)*(E8259/1000)),
IF(AND(C8259="Wine",D8259="Fortified Wines"),
SUM(LOOKUP(2,1/(SRP!$B$26:$B$29&lt;=E8259)/(SRP!$C$26:$C$29&gt;=E8259),SRP!$D$26:$D$29)*(G8259/100)*(E8259/1000)),
IF(C8259="Wine",
SUM(LOOKUP(2,1/(SRP!$B$21:$B$25&lt;=E8259)/(SRP!$C$21:$C$25&gt;=E8259),SRP!$D$21:$D$25)*(G8259/100)*(E8259/1000)),
IF(AND(C8259="Ready to Drink",D8259="RTD-One Pour Cocktail&gt;7%&lt;=14.5"),
SUM(LOOKUP(2,1/(SRP!$B$16:$B$20&lt;=E8259)/(SRP!$C$16:$C$20&gt;=E8259),SRP!$D$16:$D$20)*(G8259/100)*(E8259/1000)),
IF(C8259="Ready to Drink",
SUM(LOOKUP(2,1/(SRP!$B$11:$B$15&lt;=E8259)/(SRP!$C$11:$C$15&gt;=E8259),SRP!$D$11:$D$15)*(G8259/100)*(E8259/1000)),
0)))))),2)</f>
        <v>9.15</v>
      </c>
      <c r="L8259" s="173" t="str">
        <f t="shared" ref="L8259:L8322" si="129">(_xlfn.CONCAT(C8259,E8259))</f>
        <v>Ready to Drink2130</v>
      </c>
      <c r="M8259" s="154">
        <f>VLOOKUP(L8259,'Slope %'!C:D,2,0)</f>
        <v>0.1</v>
      </c>
    </row>
    <row r="8260" spans="1:13" x14ac:dyDescent="0.25">
      <c r="A8260" s="169">
        <v>74465</v>
      </c>
      <c r="B8260" s="170" t="s">
        <v>5964</v>
      </c>
      <c r="C8260" s="170" t="s">
        <v>15</v>
      </c>
      <c r="D8260" s="170" t="s">
        <v>140</v>
      </c>
      <c r="E8260" s="170">
        <v>750</v>
      </c>
      <c r="F8260" s="170">
        <v>6</v>
      </c>
      <c r="G8260" s="171">
        <v>20</v>
      </c>
      <c r="H8260" s="170" t="s">
        <v>415</v>
      </c>
      <c r="I8260" s="171">
        <v>37.99</v>
      </c>
      <c r="J8260" s="169">
        <v>1</v>
      </c>
      <c r="K8260" s="154" cm="1">
        <f t="array" ref="K8260">ROUND(
IF(C8260="Beer",
SUM(LOOKUP(2,1/(SRP!$B$8:$B$10&lt;=E8260)/(SRP!$C$8:$C$10&gt;=E8260),SRP!$D$8:$D$10)*(G8260/100)*(E8260/1000)),
IF(C8260="Spirits",
SUM(LOOKUP(2,1/(SRP!$B$2:$B$7&lt;=E8260)/(SRP!$C$2:$C$7&gt;=E8260),SRP!$D$2:$D$7)*(G8260/100)*(E8260/1000)),
IF(AND(C8260="Wine",D8260="Fortified Wines"),
SUM(LOOKUP(2,1/(SRP!$B$26:$B$29&lt;=E8260)/(SRP!$C$26:$C$29&gt;=E8260),SRP!$D$26:$D$29)*(G8260/100)*(E8260/1000)),
IF(C8260="Wine",
SUM(LOOKUP(2,1/(SRP!$B$21:$B$25&lt;=E8260)/(SRP!$C$21:$C$25&gt;=E8260),SRP!$D$21:$D$25)*(G8260/100)*(E8260/1000)),
IF(AND(C8260="Ready to Drink",D8260="RTD-One Pour Cocktail&gt;7%&lt;=14.5"),
SUM(LOOKUP(2,1/(SRP!$B$16:$B$20&lt;=E8260)/(SRP!$C$16:$C$20&gt;=E8260),SRP!$D$16:$D$20)*(G8260/100)*(E8260/1000)),
IF(C8260="Ready to Drink",
SUM(LOOKUP(2,1/(SRP!$B$11:$B$15&lt;=E8260)/(SRP!$C$11:$C$15&gt;=E8260),SRP!$D$11:$D$15)*(G8260/100)*(E8260/1000)),
0)))))),2)</f>
        <v>11.71</v>
      </c>
      <c r="L8260" s="173" t="str">
        <f t="shared" si="129"/>
        <v>Spirits750</v>
      </c>
      <c r="M8260" s="154">
        <f>VLOOKUP(L8260,'Slope %'!C:D,2,0)</f>
        <v>7.0000000000000007E-2</v>
      </c>
    </row>
    <row r="8261" spans="1:13" x14ac:dyDescent="0.25">
      <c r="A8261" s="169">
        <v>74468</v>
      </c>
      <c r="B8261" s="170" t="s">
        <v>5965</v>
      </c>
      <c r="C8261" s="170" t="s">
        <v>15</v>
      </c>
      <c r="D8261" s="170" t="s">
        <v>140</v>
      </c>
      <c r="E8261" s="170">
        <v>750</v>
      </c>
      <c r="F8261" s="170">
        <v>6</v>
      </c>
      <c r="G8261" s="171">
        <v>17</v>
      </c>
      <c r="H8261" s="170" t="s">
        <v>415</v>
      </c>
      <c r="I8261" s="171">
        <v>37.99</v>
      </c>
      <c r="J8261" s="169">
        <v>1</v>
      </c>
      <c r="K8261" s="154" cm="1">
        <f t="array" ref="K8261">ROUND(
IF(C8261="Beer",
SUM(LOOKUP(2,1/(SRP!$B$8:$B$10&lt;=E8261)/(SRP!$C$8:$C$10&gt;=E8261),SRP!$D$8:$D$10)*(G8261/100)*(E8261/1000)),
IF(C8261="Spirits",
SUM(LOOKUP(2,1/(SRP!$B$2:$B$7&lt;=E8261)/(SRP!$C$2:$C$7&gt;=E8261),SRP!$D$2:$D$7)*(G8261/100)*(E8261/1000)),
IF(AND(C8261="Wine",D8261="Fortified Wines"),
SUM(LOOKUP(2,1/(SRP!$B$26:$B$29&lt;=E8261)/(SRP!$C$26:$C$29&gt;=E8261),SRP!$D$26:$D$29)*(G8261/100)*(E8261/1000)),
IF(C8261="Wine",
SUM(LOOKUP(2,1/(SRP!$B$21:$B$25&lt;=E8261)/(SRP!$C$21:$C$25&gt;=E8261),SRP!$D$21:$D$25)*(G8261/100)*(E8261/1000)),
IF(AND(C8261="Ready to Drink",D8261="RTD-One Pour Cocktail&gt;7%&lt;=14.5"),
SUM(LOOKUP(2,1/(SRP!$B$16:$B$20&lt;=E8261)/(SRP!$C$16:$C$20&gt;=E8261),SRP!$D$16:$D$20)*(G8261/100)*(E8261/1000)),
IF(C8261="Ready to Drink",
SUM(LOOKUP(2,1/(SRP!$B$11:$B$15&lt;=E8261)/(SRP!$C$11:$C$15&gt;=E8261),SRP!$D$11:$D$15)*(G8261/100)*(E8261/1000)),
0)))))),2)</f>
        <v>9.9499999999999993</v>
      </c>
      <c r="L8261" s="173" t="str">
        <f t="shared" si="129"/>
        <v>Spirits750</v>
      </c>
      <c r="M8261" s="154">
        <f>VLOOKUP(L8261,'Slope %'!C:D,2,0)</f>
        <v>7.0000000000000007E-2</v>
      </c>
    </row>
    <row r="8262" spans="1:13" x14ac:dyDescent="0.25">
      <c r="A8262" s="169">
        <v>74469</v>
      </c>
      <c r="B8262" s="170" t="s">
        <v>5966</v>
      </c>
      <c r="C8262" s="170" t="s">
        <v>11</v>
      </c>
      <c r="D8262" s="170" t="s">
        <v>267</v>
      </c>
      <c r="E8262" s="170">
        <v>473</v>
      </c>
      <c r="F8262" s="170">
        <v>24</v>
      </c>
      <c r="G8262" s="171">
        <v>5</v>
      </c>
      <c r="H8262" s="170" t="s">
        <v>5658</v>
      </c>
      <c r="I8262" s="171">
        <v>3.99</v>
      </c>
      <c r="J8262" s="169">
        <v>1</v>
      </c>
      <c r="K8262" s="154" cm="1">
        <f t="array" ref="K8262">ROUND(
IF(C8262="Beer",
SUM(LOOKUP(2,1/(SRP!$B$8:$B$10&lt;=E8262)/(SRP!$C$8:$C$10&gt;=E8262),SRP!$D$8:$D$10)*(G8262/100)*(E8262/1000)),
IF(C8262="Spirits",
SUM(LOOKUP(2,1/(SRP!$B$2:$B$7&lt;=E8262)/(SRP!$C$2:$C$7&gt;=E8262),SRP!$D$2:$D$7)*(G8262/100)*(E8262/1000)),
IF(AND(C8262="Wine",D8262="Fortified Wines"),
SUM(LOOKUP(2,1/(SRP!$B$26:$B$29&lt;=E8262)/(SRP!$C$26:$C$29&gt;=E8262),SRP!$D$26:$D$29)*(G8262/100)*(E8262/1000)),
IF(C8262="Wine",
SUM(LOOKUP(2,1/(SRP!$B$21:$B$25&lt;=E8262)/(SRP!$C$21:$C$25&gt;=E8262),SRP!$D$21:$D$25)*(G8262/100)*(E8262/1000)),
IF(AND(C8262="Ready to Drink",D8262="RTD-One Pour Cocktail&gt;7%&lt;=14.5"),
SUM(LOOKUP(2,1/(SRP!$B$16:$B$20&lt;=E8262)/(SRP!$C$16:$C$20&gt;=E8262),SRP!$D$16:$D$20)*(G8262/100)*(E8262/1000)),
IF(C8262="Ready to Drink",
SUM(LOOKUP(2,1/(SRP!$B$11:$B$15&lt;=E8262)/(SRP!$C$11:$C$15&gt;=E8262),SRP!$D$11:$D$15)*(G8262/100)*(E8262/1000)),
0)))))),2)</f>
        <v>1.85</v>
      </c>
      <c r="L8262" s="173" t="str">
        <f t="shared" si="129"/>
        <v>Beer473</v>
      </c>
      <c r="M8262" s="154">
        <f>VLOOKUP(L8262,'Slope %'!C:D,2,0)</f>
        <v>0.12</v>
      </c>
    </row>
    <row r="8263" spans="1:13" x14ac:dyDescent="0.25">
      <c r="A8263" s="169">
        <v>74474</v>
      </c>
      <c r="B8263" s="170" t="s">
        <v>5967</v>
      </c>
      <c r="C8263" s="170" t="s">
        <v>15</v>
      </c>
      <c r="D8263" s="170" t="s">
        <v>1007</v>
      </c>
      <c r="E8263" s="170">
        <v>700</v>
      </c>
      <c r="F8263" s="170">
        <v>12</v>
      </c>
      <c r="G8263" s="171">
        <v>43</v>
      </c>
      <c r="H8263" s="170" t="s">
        <v>342</v>
      </c>
      <c r="I8263" s="171">
        <v>75.959999999999994</v>
      </c>
      <c r="J8263" s="169">
        <v>1</v>
      </c>
      <c r="K8263" s="154" cm="1">
        <f t="array" ref="K8263">ROUND(
IF(C8263="Beer",
SUM(LOOKUP(2,1/(SRP!$B$8:$B$10&lt;=E8263)/(SRP!$C$8:$C$10&gt;=E8263),SRP!$D$8:$D$10)*(G8263/100)*(E8263/1000)),
IF(C8263="Spirits",
SUM(LOOKUP(2,1/(SRP!$B$2:$B$7&lt;=E8263)/(SRP!$C$2:$C$7&gt;=E8263),SRP!$D$2:$D$7)*(G8263/100)*(E8263/1000)),
IF(AND(C8263="Wine",D8263="Fortified Wines"),
SUM(LOOKUP(2,1/(SRP!$B$26:$B$29&lt;=E8263)/(SRP!$C$26:$C$29&gt;=E8263),SRP!$D$26:$D$29)*(G8263/100)*(E8263/1000)),
IF(C8263="Wine",
SUM(LOOKUP(2,1/(SRP!$B$21:$B$25&lt;=E8263)/(SRP!$C$21:$C$25&gt;=E8263),SRP!$D$21:$D$25)*(G8263/100)*(E8263/1000)),
IF(AND(C8263="Ready to Drink",D8263="RTD-One Pour Cocktail&gt;7%&lt;=14.5"),
SUM(LOOKUP(2,1/(SRP!$B$16:$B$20&lt;=E8263)/(SRP!$C$16:$C$20&gt;=E8263),SRP!$D$16:$D$20)*(G8263/100)*(E8263/1000)),
IF(C8263="Ready to Drink",
SUM(LOOKUP(2,1/(SRP!$B$11:$B$15&lt;=E8263)/(SRP!$C$11:$C$15&gt;=E8263),SRP!$D$11:$D$15)*(G8263/100)*(E8263/1000)),
0)))))),2)</f>
        <v>23.5</v>
      </c>
      <c r="L8263" s="173" t="str">
        <f t="shared" si="129"/>
        <v>Spirits700</v>
      </c>
      <c r="M8263" s="154">
        <f>VLOOKUP(L8263,'Slope %'!C:D,2,0)</f>
        <v>7.0000000000000007E-2</v>
      </c>
    </row>
    <row r="8264" spans="1:13" x14ac:dyDescent="0.25">
      <c r="A8264" s="169">
        <v>74483</v>
      </c>
      <c r="B8264" s="170" t="s">
        <v>5968</v>
      </c>
      <c r="C8264" s="170" t="s">
        <v>15</v>
      </c>
      <c r="D8264" s="170" t="s">
        <v>252</v>
      </c>
      <c r="E8264" s="170">
        <v>750</v>
      </c>
      <c r="F8264" s="170">
        <v>12</v>
      </c>
      <c r="G8264" s="171">
        <v>30</v>
      </c>
      <c r="H8264" s="170" t="s">
        <v>43</v>
      </c>
      <c r="I8264" s="171">
        <v>26.49</v>
      </c>
      <c r="J8264" s="169">
        <v>1</v>
      </c>
      <c r="K8264" s="154" cm="1">
        <f t="array" ref="K8264">ROUND(
IF(C8264="Beer",
SUM(LOOKUP(2,1/(SRP!$B$8:$B$10&lt;=E8264)/(SRP!$C$8:$C$10&gt;=E8264),SRP!$D$8:$D$10)*(G8264/100)*(E8264/1000)),
IF(C8264="Spirits",
SUM(LOOKUP(2,1/(SRP!$B$2:$B$7&lt;=E8264)/(SRP!$C$2:$C$7&gt;=E8264),SRP!$D$2:$D$7)*(G8264/100)*(E8264/1000)),
IF(AND(C8264="Wine",D8264="Fortified Wines"),
SUM(LOOKUP(2,1/(SRP!$B$26:$B$29&lt;=E8264)/(SRP!$C$26:$C$29&gt;=E8264),SRP!$D$26:$D$29)*(G8264/100)*(E8264/1000)),
IF(C8264="Wine",
SUM(LOOKUP(2,1/(SRP!$B$21:$B$25&lt;=E8264)/(SRP!$C$21:$C$25&gt;=E8264),SRP!$D$21:$D$25)*(G8264/100)*(E8264/1000)),
IF(AND(C8264="Ready to Drink",D8264="RTD-One Pour Cocktail&gt;7%&lt;=14.5"),
SUM(LOOKUP(2,1/(SRP!$B$16:$B$20&lt;=E8264)/(SRP!$C$16:$C$20&gt;=E8264),SRP!$D$16:$D$20)*(G8264/100)*(E8264/1000)),
IF(C8264="Ready to Drink",
SUM(LOOKUP(2,1/(SRP!$B$11:$B$15&lt;=E8264)/(SRP!$C$11:$C$15&gt;=E8264),SRP!$D$11:$D$15)*(G8264/100)*(E8264/1000)),
0)))))),2)</f>
        <v>17.57</v>
      </c>
      <c r="L8264" s="173" t="str">
        <f t="shared" si="129"/>
        <v>Spirits750</v>
      </c>
      <c r="M8264" s="154">
        <f>VLOOKUP(L8264,'Slope %'!C:D,2,0)</f>
        <v>7.0000000000000007E-2</v>
      </c>
    </row>
    <row r="8265" spans="1:13" x14ac:dyDescent="0.25">
      <c r="A8265" s="169">
        <v>74488</v>
      </c>
      <c r="B8265" s="170" t="s">
        <v>5969</v>
      </c>
      <c r="C8265" s="170" t="s">
        <v>24</v>
      </c>
      <c r="D8265" s="170" t="s">
        <v>25</v>
      </c>
      <c r="E8265" s="170">
        <v>750</v>
      </c>
      <c r="F8265" s="170">
        <v>6</v>
      </c>
      <c r="G8265" s="171">
        <v>13.5</v>
      </c>
      <c r="H8265" s="170" t="s">
        <v>329</v>
      </c>
      <c r="I8265" s="171">
        <v>16.989999999999998</v>
      </c>
      <c r="J8265" s="169">
        <v>1</v>
      </c>
      <c r="K8265" s="154" cm="1">
        <f t="array" ref="K8265">ROUND(
IF(C8265="Beer",
SUM(LOOKUP(2,1/(SRP!$B$8:$B$10&lt;=E8265)/(SRP!$C$8:$C$10&gt;=E8265),SRP!$D$8:$D$10)*(G8265/100)*(E8265/1000)),
IF(C8265="Spirits",
SUM(LOOKUP(2,1/(SRP!$B$2:$B$7&lt;=E8265)/(SRP!$C$2:$C$7&gt;=E8265),SRP!$D$2:$D$7)*(G8265/100)*(E8265/1000)),
IF(AND(C8265="Wine",D8265="Fortified Wines"),
SUM(LOOKUP(2,1/(SRP!$B$26:$B$29&lt;=E8265)/(SRP!$C$26:$C$29&gt;=E8265),SRP!$D$26:$D$29)*(G8265/100)*(E8265/1000)),
IF(C8265="Wine",
SUM(LOOKUP(2,1/(SRP!$B$21:$B$25&lt;=E8265)/(SRP!$C$21:$C$25&gt;=E8265),SRP!$D$21:$D$25)*(G8265/100)*(E8265/1000)),
IF(AND(C8265="Ready to Drink",D8265="RTD-One Pour Cocktail&gt;7%&lt;=14.5"),
SUM(LOOKUP(2,1/(SRP!$B$16:$B$20&lt;=E8265)/(SRP!$C$16:$C$20&gt;=E8265),SRP!$D$16:$D$20)*(G8265/100)*(E8265/1000)),
IF(C8265="Ready to Drink",
SUM(LOOKUP(2,1/(SRP!$B$11:$B$15&lt;=E8265)/(SRP!$C$11:$C$15&gt;=E8265),SRP!$D$11:$D$15)*(G8265/100)*(E8265/1000)),
0)))))),2)</f>
        <v>7.9</v>
      </c>
      <c r="L8265" s="173" t="str">
        <f t="shared" si="129"/>
        <v>Wine750</v>
      </c>
      <c r="M8265" s="154">
        <f>VLOOKUP(L8265,'Slope %'!C:D,2,0)</f>
        <v>0.1</v>
      </c>
    </row>
    <row r="8266" spans="1:13" x14ac:dyDescent="0.25">
      <c r="A8266" s="169">
        <v>74493</v>
      </c>
      <c r="B8266" s="170" t="s">
        <v>5970</v>
      </c>
      <c r="C8266" s="170" t="s">
        <v>15</v>
      </c>
      <c r="D8266" s="170" t="s">
        <v>1007</v>
      </c>
      <c r="E8266" s="170">
        <v>750</v>
      </c>
      <c r="F8266" s="170">
        <v>12</v>
      </c>
      <c r="G8266" s="171">
        <v>45</v>
      </c>
      <c r="H8266" s="170" t="s">
        <v>22</v>
      </c>
      <c r="I8266" s="171">
        <v>44.99</v>
      </c>
      <c r="J8266" s="169">
        <v>1</v>
      </c>
      <c r="K8266" s="154" cm="1">
        <f t="array" ref="K8266">ROUND(
IF(C8266="Beer",
SUM(LOOKUP(2,1/(SRP!$B$8:$B$10&lt;=E8266)/(SRP!$C$8:$C$10&gt;=E8266),SRP!$D$8:$D$10)*(G8266/100)*(E8266/1000)),
IF(C8266="Spirits",
SUM(LOOKUP(2,1/(SRP!$B$2:$B$7&lt;=E8266)/(SRP!$C$2:$C$7&gt;=E8266),SRP!$D$2:$D$7)*(G8266/100)*(E8266/1000)),
IF(AND(C8266="Wine",D8266="Fortified Wines"),
SUM(LOOKUP(2,1/(SRP!$B$26:$B$29&lt;=E8266)/(SRP!$C$26:$C$29&gt;=E8266),SRP!$D$26:$D$29)*(G8266/100)*(E8266/1000)),
IF(C8266="Wine",
SUM(LOOKUP(2,1/(SRP!$B$21:$B$25&lt;=E8266)/(SRP!$C$21:$C$25&gt;=E8266),SRP!$D$21:$D$25)*(G8266/100)*(E8266/1000)),
IF(AND(C8266="Ready to Drink",D8266="RTD-One Pour Cocktail&gt;7%&lt;=14.5"),
SUM(LOOKUP(2,1/(SRP!$B$16:$B$20&lt;=E8266)/(SRP!$C$16:$C$20&gt;=E8266),SRP!$D$16:$D$20)*(G8266/100)*(E8266/1000)),
IF(C8266="Ready to Drink",
SUM(LOOKUP(2,1/(SRP!$B$11:$B$15&lt;=E8266)/(SRP!$C$11:$C$15&gt;=E8266),SRP!$D$11:$D$15)*(G8266/100)*(E8266/1000)),
0)))))),2)</f>
        <v>26.35</v>
      </c>
      <c r="L8266" s="173" t="str">
        <f t="shared" si="129"/>
        <v>Spirits750</v>
      </c>
      <c r="M8266" s="154">
        <f>VLOOKUP(L8266,'Slope %'!C:D,2,0)</f>
        <v>7.0000000000000007E-2</v>
      </c>
    </row>
    <row r="8267" spans="1:13" x14ac:dyDescent="0.25">
      <c r="A8267" s="169">
        <v>74495</v>
      </c>
      <c r="B8267" s="170" t="s">
        <v>5971</v>
      </c>
      <c r="C8267" s="170" t="s">
        <v>24</v>
      </c>
      <c r="D8267" s="170" t="s">
        <v>166</v>
      </c>
      <c r="E8267" s="170">
        <v>750</v>
      </c>
      <c r="F8267" s="170">
        <v>12</v>
      </c>
      <c r="G8267" s="171">
        <v>12.5</v>
      </c>
      <c r="H8267" s="170" t="s">
        <v>26</v>
      </c>
      <c r="I8267" s="171">
        <v>24.99</v>
      </c>
      <c r="J8267" s="169">
        <v>1</v>
      </c>
      <c r="K8267" s="154" cm="1">
        <f t="array" ref="K8267">ROUND(
IF(C8267="Beer",
SUM(LOOKUP(2,1/(SRP!$B$8:$B$10&lt;=E8267)/(SRP!$C$8:$C$10&gt;=E8267),SRP!$D$8:$D$10)*(G8267/100)*(E8267/1000)),
IF(C8267="Spirits",
SUM(LOOKUP(2,1/(SRP!$B$2:$B$7&lt;=E8267)/(SRP!$C$2:$C$7&gt;=E8267),SRP!$D$2:$D$7)*(G8267/100)*(E8267/1000)),
IF(AND(C8267="Wine",D8267="Fortified Wines"),
SUM(LOOKUP(2,1/(SRP!$B$26:$B$29&lt;=E8267)/(SRP!$C$26:$C$29&gt;=E8267),SRP!$D$26:$D$29)*(G8267/100)*(E8267/1000)),
IF(C8267="Wine",
SUM(LOOKUP(2,1/(SRP!$B$21:$B$25&lt;=E8267)/(SRP!$C$21:$C$25&gt;=E8267),SRP!$D$21:$D$25)*(G8267/100)*(E8267/1000)),
IF(AND(C8267="Ready to Drink",D8267="RTD-One Pour Cocktail&gt;7%&lt;=14.5"),
SUM(LOOKUP(2,1/(SRP!$B$16:$B$20&lt;=E8267)/(SRP!$C$16:$C$20&gt;=E8267),SRP!$D$16:$D$20)*(G8267/100)*(E8267/1000)),
IF(C8267="Ready to Drink",
SUM(LOOKUP(2,1/(SRP!$B$11:$B$15&lt;=E8267)/(SRP!$C$11:$C$15&gt;=E8267),SRP!$D$11:$D$15)*(G8267/100)*(E8267/1000)),
0)))))),2)</f>
        <v>7.32</v>
      </c>
      <c r="L8267" s="173" t="str">
        <f t="shared" si="129"/>
        <v>Wine750</v>
      </c>
      <c r="M8267" s="154">
        <f>VLOOKUP(L8267,'Slope %'!C:D,2,0)</f>
        <v>0.1</v>
      </c>
    </row>
    <row r="8268" spans="1:13" x14ac:dyDescent="0.25">
      <c r="A8268" s="169">
        <v>74499</v>
      </c>
      <c r="B8268" s="170" t="s">
        <v>5972</v>
      </c>
      <c r="C8268" s="170" t="s">
        <v>15</v>
      </c>
      <c r="D8268" s="170" t="s">
        <v>1129</v>
      </c>
      <c r="E8268" s="170">
        <v>700</v>
      </c>
      <c r="F8268" s="170">
        <v>6</v>
      </c>
      <c r="G8268" s="171">
        <v>43</v>
      </c>
      <c r="H8268" s="170" t="s">
        <v>378</v>
      </c>
      <c r="I8268" s="171">
        <v>87.99</v>
      </c>
      <c r="J8268" s="169">
        <v>1</v>
      </c>
      <c r="K8268" s="154" cm="1">
        <f t="array" ref="K8268">ROUND(
IF(C8268="Beer",
SUM(LOOKUP(2,1/(SRP!$B$8:$B$10&lt;=E8268)/(SRP!$C$8:$C$10&gt;=E8268),SRP!$D$8:$D$10)*(G8268/100)*(E8268/1000)),
IF(C8268="Spirits",
SUM(LOOKUP(2,1/(SRP!$B$2:$B$7&lt;=E8268)/(SRP!$C$2:$C$7&gt;=E8268),SRP!$D$2:$D$7)*(G8268/100)*(E8268/1000)),
IF(AND(C8268="Wine",D8268="Fortified Wines"),
SUM(LOOKUP(2,1/(SRP!$B$26:$B$29&lt;=E8268)/(SRP!$C$26:$C$29&gt;=E8268),SRP!$D$26:$D$29)*(G8268/100)*(E8268/1000)),
IF(C8268="Wine",
SUM(LOOKUP(2,1/(SRP!$B$21:$B$25&lt;=E8268)/(SRP!$C$21:$C$25&gt;=E8268),SRP!$D$21:$D$25)*(G8268/100)*(E8268/1000)),
IF(AND(C8268="Ready to Drink",D8268="RTD-One Pour Cocktail&gt;7%&lt;=14.5"),
SUM(LOOKUP(2,1/(SRP!$B$16:$B$20&lt;=E8268)/(SRP!$C$16:$C$20&gt;=E8268),SRP!$D$16:$D$20)*(G8268/100)*(E8268/1000)),
IF(C8268="Ready to Drink",
SUM(LOOKUP(2,1/(SRP!$B$11:$B$15&lt;=E8268)/(SRP!$C$11:$C$15&gt;=E8268),SRP!$D$11:$D$15)*(G8268/100)*(E8268/1000)),
0)))))),2)</f>
        <v>23.5</v>
      </c>
      <c r="L8268" s="173" t="str">
        <f t="shared" si="129"/>
        <v>Spirits700</v>
      </c>
      <c r="M8268" s="154">
        <f>VLOOKUP(L8268,'Slope %'!C:D,2,0)</f>
        <v>7.0000000000000007E-2</v>
      </c>
    </row>
    <row r="8269" spans="1:13" x14ac:dyDescent="0.25">
      <c r="A8269" s="169">
        <v>74521</v>
      </c>
      <c r="B8269" s="170" t="s">
        <v>5973</v>
      </c>
      <c r="C8269" s="170" t="s">
        <v>24</v>
      </c>
      <c r="D8269" s="170" t="s">
        <v>66</v>
      </c>
      <c r="E8269" s="170">
        <v>750</v>
      </c>
      <c r="F8269" s="170">
        <v>12</v>
      </c>
      <c r="G8269" s="171">
        <v>13.1</v>
      </c>
      <c r="H8269" s="170" t="s">
        <v>26</v>
      </c>
      <c r="I8269" s="171">
        <v>24.99</v>
      </c>
      <c r="J8269" s="169">
        <v>1</v>
      </c>
      <c r="K8269" s="154" cm="1">
        <f t="array" ref="K8269">ROUND(
IF(C8269="Beer",
SUM(LOOKUP(2,1/(SRP!$B$8:$B$10&lt;=E8269)/(SRP!$C$8:$C$10&gt;=E8269),SRP!$D$8:$D$10)*(G8269/100)*(E8269/1000)),
IF(C8269="Spirits",
SUM(LOOKUP(2,1/(SRP!$B$2:$B$7&lt;=E8269)/(SRP!$C$2:$C$7&gt;=E8269),SRP!$D$2:$D$7)*(G8269/100)*(E8269/1000)),
IF(AND(C8269="Wine",D8269="Fortified Wines"),
SUM(LOOKUP(2,1/(SRP!$B$26:$B$29&lt;=E8269)/(SRP!$C$26:$C$29&gt;=E8269),SRP!$D$26:$D$29)*(G8269/100)*(E8269/1000)),
IF(C8269="Wine",
SUM(LOOKUP(2,1/(SRP!$B$21:$B$25&lt;=E8269)/(SRP!$C$21:$C$25&gt;=E8269),SRP!$D$21:$D$25)*(G8269/100)*(E8269/1000)),
IF(AND(C8269="Ready to Drink",D8269="RTD-One Pour Cocktail&gt;7%&lt;=14.5"),
SUM(LOOKUP(2,1/(SRP!$B$16:$B$20&lt;=E8269)/(SRP!$C$16:$C$20&gt;=E8269),SRP!$D$16:$D$20)*(G8269/100)*(E8269/1000)),
IF(C8269="Ready to Drink",
SUM(LOOKUP(2,1/(SRP!$B$11:$B$15&lt;=E8269)/(SRP!$C$11:$C$15&gt;=E8269),SRP!$D$11:$D$15)*(G8269/100)*(E8269/1000)),
0)))))),2)</f>
        <v>7.67</v>
      </c>
      <c r="L8269" s="173" t="str">
        <f t="shared" si="129"/>
        <v>Wine750</v>
      </c>
      <c r="M8269" s="154">
        <f>VLOOKUP(L8269,'Slope %'!C:D,2,0)</f>
        <v>0.1</v>
      </c>
    </row>
    <row r="8270" spans="1:13" x14ac:dyDescent="0.25">
      <c r="A8270" s="169">
        <v>74537</v>
      </c>
      <c r="B8270" s="170" t="s">
        <v>5974</v>
      </c>
      <c r="C8270" s="170" t="s">
        <v>24</v>
      </c>
      <c r="D8270" s="170" t="s">
        <v>68</v>
      </c>
      <c r="E8270" s="170">
        <v>750</v>
      </c>
      <c r="F8270" s="170">
        <v>12</v>
      </c>
      <c r="G8270" s="171">
        <v>13.5</v>
      </c>
      <c r="H8270" s="170" t="s">
        <v>73</v>
      </c>
      <c r="I8270" s="171">
        <v>21.99</v>
      </c>
      <c r="J8270" s="169">
        <v>1</v>
      </c>
      <c r="K8270" s="154" cm="1">
        <f t="array" ref="K8270">ROUND(
IF(C8270="Beer",
SUM(LOOKUP(2,1/(SRP!$B$8:$B$10&lt;=E8270)/(SRP!$C$8:$C$10&gt;=E8270),SRP!$D$8:$D$10)*(G8270/100)*(E8270/1000)),
IF(C8270="Spirits",
SUM(LOOKUP(2,1/(SRP!$B$2:$B$7&lt;=E8270)/(SRP!$C$2:$C$7&gt;=E8270),SRP!$D$2:$D$7)*(G8270/100)*(E8270/1000)),
IF(AND(C8270="Wine",D8270="Fortified Wines"),
SUM(LOOKUP(2,1/(SRP!$B$26:$B$29&lt;=E8270)/(SRP!$C$26:$C$29&gt;=E8270),SRP!$D$26:$D$29)*(G8270/100)*(E8270/1000)),
IF(C8270="Wine",
SUM(LOOKUP(2,1/(SRP!$B$21:$B$25&lt;=E8270)/(SRP!$C$21:$C$25&gt;=E8270),SRP!$D$21:$D$25)*(G8270/100)*(E8270/1000)),
IF(AND(C8270="Ready to Drink",D8270="RTD-One Pour Cocktail&gt;7%&lt;=14.5"),
SUM(LOOKUP(2,1/(SRP!$B$16:$B$20&lt;=E8270)/(SRP!$C$16:$C$20&gt;=E8270),SRP!$D$16:$D$20)*(G8270/100)*(E8270/1000)),
IF(C8270="Ready to Drink",
SUM(LOOKUP(2,1/(SRP!$B$11:$B$15&lt;=E8270)/(SRP!$C$11:$C$15&gt;=E8270),SRP!$D$11:$D$15)*(G8270/100)*(E8270/1000)),
0)))))),2)</f>
        <v>7.9</v>
      </c>
      <c r="L8270" s="173" t="str">
        <f t="shared" si="129"/>
        <v>Wine750</v>
      </c>
      <c r="M8270" s="154">
        <f>VLOOKUP(L8270,'Slope %'!C:D,2,0)</f>
        <v>0.1</v>
      </c>
    </row>
    <row r="8271" spans="1:13" x14ac:dyDescent="0.25">
      <c r="A8271" s="169">
        <v>74538</v>
      </c>
      <c r="B8271" s="170" t="s">
        <v>5975</v>
      </c>
      <c r="C8271" s="170" t="s">
        <v>24</v>
      </c>
      <c r="D8271" s="170" t="s">
        <v>38</v>
      </c>
      <c r="E8271" s="170">
        <v>750</v>
      </c>
      <c r="F8271" s="170">
        <v>12</v>
      </c>
      <c r="G8271" s="171">
        <v>17</v>
      </c>
      <c r="H8271" s="170" t="s">
        <v>26</v>
      </c>
      <c r="I8271" s="171">
        <v>19.989999999999998</v>
      </c>
      <c r="J8271" s="169">
        <v>1</v>
      </c>
      <c r="K8271" s="154" cm="1">
        <f t="array" ref="K8271">ROUND(
IF(C8271="Beer",
SUM(LOOKUP(2,1/(SRP!$B$8:$B$10&lt;=E8271)/(SRP!$C$8:$C$10&gt;=E8271),SRP!$D$8:$D$10)*(G8271/100)*(E8271/1000)),
IF(C8271="Spirits",
SUM(LOOKUP(2,1/(SRP!$B$2:$B$7&lt;=E8271)/(SRP!$C$2:$C$7&gt;=E8271),SRP!$D$2:$D$7)*(G8271/100)*(E8271/1000)),
IF(AND(C8271="Wine",D8271="Fortified Wines"),
SUM(LOOKUP(2,1/(SRP!$B$26:$B$29&lt;=E8271)/(SRP!$C$26:$C$29&gt;=E8271),SRP!$D$26:$D$29)*(G8271/100)*(E8271/1000)),
IF(C8271="Wine",
SUM(LOOKUP(2,1/(SRP!$B$21:$B$25&lt;=E8271)/(SRP!$C$21:$C$25&gt;=E8271),SRP!$D$21:$D$25)*(G8271/100)*(E8271/1000)),
IF(AND(C8271="Ready to Drink",D8271="RTD-One Pour Cocktail&gt;7%&lt;=14.5"),
SUM(LOOKUP(2,1/(SRP!$B$16:$B$20&lt;=E8271)/(SRP!$C$16:$C$20&gt;=E8271),SRP!$D$16:$D$20)*(G8271/100)*(E8271/1000)),
IF(C8271="Ready to Drink",
SUM(LOOKUP(2,1/(SRP!$B$11:$B$15&lt;=E8271)/(SRP!$C$11:$C$15&gt;=E8271),SRP!$D$11:$D$15)*(G8271/100)*(E8271/1000)),
0)))))),2)</f>
        <v>9.9499999999999993</v>
      </c>
      <c r="L8271" s="173" t="str">
        <f t="shared" si="129"/>
        <v>Wine750</v>
      </c>
      <c r="M8271" s="154">
        <f>VLOOKUP(L8271,'Slope %'!C:D,2,0)</f>
        <v>0.1</v>
      </c>
    </row>
    <row r="8272" spans="1:13" x14ac:dyDescent="0.25">
      <c r="A8272" s="169">
        <v>74539</v>
      </c>
      <c r="B8272" s="170" t="s">
        <v>5976</v>
      </c>
      <c r="C8272" s="170" t="s">
        <v>24</v>
      </c>
      <c r="D8272" s="170" t="s">
        <v>38</v>
      </c>
      <c r="E8272" s="170">
        <v>750</v>
      </c>
      <c r="F8272" s="170">
        <v>12</v>
      </c>
      <c r="G8272" s="171">
        <v>17</v>
      </c>
      <c r="H8272" s="170" t="s">
        <v>26</v>
      </c>
      <c r="I8272" s="171">
        <v>19.989999999999998</v>
      </c>
      <c r="J8272" s="169">
        <v>1</v>
      </c>
      <c r="K8272" s="154" cm="1">
        <f t="array" ref="K8272">ROUND(
IF(C8272="Beer",
SUM(LOOKUP(2,1/(SRP!$B$8:$B$10&lt;=E8272)/(SRP!$C$8:$C$10&gt;=E8272),SRP!$D$8:$D$10)*(G8272/100)*(E8272/1000)),
IF(C8272="Spirits",
SUM(LOOKUP(2,1/(SRP!$B$2:$B$7&lt;=E8272)/(SRP!$C$2:$C$7&gt;=E8272),SRP!$D$2:$D$7)*(G8272/100)*(E8272/1000)),
IF(AND(C8272="Wine",D8272="Fortified Wines"),
SUM(LOOKUP(2,1/(SRP!$B$26:$B$29&lt;=E8272)/(SRP!$C$26:$C$29&gt;=E8272),SRP!$D$26:$D$29)*(G8272/100)*(E8272/1000)),
IF(C8272="Wine",
SUM(LOOKUP(2,1/(SRP!$B$21:$B$25&lt;=E8272)/(SRP!$C$21:$C$25&gt;=E8272),SRP!$D$21:$D$25)*(G8272/100)*(E8272/1000)),
IF(AND(C8272="Ready to Drink",D8272="RTD-One Pour Cocktail&gt;7%&lt;=14.5"),
SUM(LOOKUP(2,1/(SRP!$B$16:$B$20&lt;=E8272)/(SRP!$C$16:$C$20&gt;=E8272),SRP!$D$16:$D$20)*(G8272/100)*(E8272/1000)),
IF(C8272="Ready to Drink",
SUM(LOOKUP(2,1/(SRP!$B$11:$B$15&lt;=E8272)/(SRP!$C$11:$C$15&gt;=E8272),SRP!$D$11:$D$15)*(G8272/100)*(E8272/1000)),
0)))))),2)</f>
        <v>9.9499999999999993</v>
      </c>
      <c r="L8272" s="173" t="str">
        <f t="shared" si="129"/>
        <v>Wine750</v>
      </c>
      <c r="M8272" s="154">
        <f>VLOOKUP(L8272,'Slope %'!C:D,2,0)</f>
        <v>0.1</v>
      </c>
    </row>
    <row r="8273" spans="1:13" x14ac:dyDescent="0.25">
      <c r="A8273" s="169">
        <v>74545</v>
      </c>
      <c r="B8273" s="170" t="s">
        <v>5977</v>
      </c>
      <c r="C8273" s="170" t="s">
        <v>15</v>
      </c>
      <c r="D8273" s="170" t="s">
        <v>1007</v>
      </c>
      <c r="E8273" s="170">
        <v>700</v>
      </c>
      <c r="F8273" s="170">
        <v>6</v>
      </c>
      <c r="G8273" s="171">
        <v>40</v>
      </c>
      <c r="H8273" s="170" t="s">
        <v>54</v>
      </c>
      <c r="I8273" s="171">
        <v>69.989999999999995</v>
      </c>
      <c r="J8273" s="169">
        <v>1</v>
      </c>
      <c r="K8273" s="154" cm="1">
        <f t="array" ref="K8273">ROUND(
IF(C8273="Beer",
SUM(LOOKUP(2,1/(SRP!$B$8:$B$10&lt;=E8273)/(SRP!$C$8:$C$10&gt;=E8273),SRP!$D$8:$D$10)*(G8273/100)*(E8273/1000)),
IF(C8273="Spirits",
SUM(LOOKUP(2,1/(SRP!$B$2:$B$7&lt;=E8273)/(SRP!$C$2:$C$7&gt;=E8273),SRP!$D$2:$D$7)*(G8273/100)*(E8273/1000)),
IF(AND(C8273="Wine",D8273="Fortified Wines"),
SUM(LOOKUP(2,1/(SRP!$B$26:$B$29&lt;=E8273)/(SRP!$C$26:$C$29&gt;=E8273),SRP!$D$26:$D$29)*(G8273/100)*(E8273/1000)),
IF(C8273="Wine",
SUM(LOOKUP(2,1/(SRP!$B$21:$B$25&lt;=E8273)/(SRP!$C$21:$C$25&gt;=E8273),SRP!$D$21:$D$25)*(G8273/100)*(E8273/1000)),
IF(AND(C8273="Ready to Drink",D8273="RTD-One Pour Cocktail&gt;7%&lt;=14.5"),
SUM(LOOKUP(2,1/(SRP!$B$16:$B$20&lt;=E8273)/(SRP!$C$16:$C$20&gt;=E8273),SRP!$D$16:$D$20)*(G8273/100)*(E8273/1000)),
IF(C8273="Ready to Drink",
SUM(LOOKUP(2,1/(SRP!$B$11:$B$15&lt;=E8273)/(SRP!$C$11:$C$15&gt;=E8273),SRP!$D$11:$D$15)*(G8273/100)*(E8273/1000)),
0)))))),2)</f>
        <v>21.86</v>
      </c>
      <c r="L8273" s="173" t="str">
        <f t="shared" si="129"/>
        <v>Spirits700</v>
      </c>
      <c r="M8273" s="154">
        <f>VLOOKUP(L8273,'Slope %'!C:D,2,0)</f>
        <v>7.0000000000000007E-2</v>
      </c>
    </row>
    <row r="8274" spans="1:13" x14ac:dyDescent="0.25">
      <c r="A8274" s="169">
        <v>74557</v>
      </c>
      <c r="B8274" s="170" t="s">
        <v>5978</v>
      </c>
      <c r="C8274" s="170" t="s">
        <v>11</v>
      </c>
      <c r="D8274" s="170" t="s">
        <v>303</v>
      </c>
      <c r="E8274" s="170">
        <v>473</v>
      </c>
      <c r="F8274" s="170">
        <v>24</v>
      </c>
      <c r="G8274" s="171">
        <v>6.5</v>
      </c>
      <c r="H8274" s="170" t="s">
        <v>1457</v>
      </c>
      <c r="I8274" s="171">
        <v>4.75</v>
      </c>
      <c r="J8274" s="169">
        <v>1</v>
      </c>
      <c r="K8274" s="154" cm="1">
        <f t="array" ref="K8274">ROUND(
IF(C8274="Beer",
SUM(LOOKUP(2,1/(SRP!$B$8:$B$10&lt;=E8274)/(SRP!$C$8:$C$10&gt;=E8274),SRP!$D$8:$D$10)*(G8274/100)*(E8274/1000)),
IF(C8274="Spirits",
SUM(LOOKUP(2,1/(SRP!$B$2:$B$7&lt;=E8274)/(SRP!$C$2:$C$7&gt;=E8274),SRP!$D$2:$D$7)*(G8274/100)*(E8274/1000)),
IF(AND(C8274="Wine",D8274="Fortified Wines"),
SUM(LOOKUP(2,1/(SRP!$B$26:$B$29&lt;=E8274)/(SRP!$C$26:$C$29&gt;=E8274),SRP!$D$26:$D$29)*(G8274/100)*(E8274/1000)),
IF(C8274="Wine",
SUM(LOOKUP(2,1/(SRP!$B$21:$B$25&lt;=E8274)/(SRP!$C$21:$C$25&gt;=E8274),SRP!$D$21:$D$25)*(G8274/100)*(E8274/1000)),
IF(AND(C8274="Ready to Drink",D8274="RTD-One Pour Cocktail&gt;7%&lt;=14.5"),
SUM(LOOKUP(2,1/(SRP!$B$16:$B$20&lt;=E8274)/(SRP!$C$16:$C$20&gt;=E8274),SRP!$D$16:$D$20)*(G8274/100)*(E8274/1000)),
IF(C8274="Ready to Drink",
SUM(LOOKUP(2,1/(SRP!$B$11:$B$15&lt;=E8274)/(SRP!$C$11:$C$15&gt;=E8274),SRP!$D$11:$D$15)*(G8274/100)*(E8274/1000)),
0)))))),2)</f>
        <v>2.4</v>
      </c>
      <c r="L8274" s="173" t="str">
        <f t="shared" si="129"/>
        <v>Beer473</v>
      </c>
      <c r="M8274" s="154">
        <f>VLOOKUP(L8274,'Slope %'!C:D,2,0)</f>
        <v>0.12</v>
      </c>
    </row>
    <row r="8275" spans="1:13" x14ac:dyDescent="0.25">
      <c r="A8275" s="169">
        <v>74557</v>
      </c>
      <c r="B8275" s="170" t="s">
        <v>5978</v>
      </c>
      <c r="C8275" s="170" t="s">
        <v>11</v>
      </c>
      <c r="D8275" s="170" t="s">
        <v>303</v>
      </c>
      <c r="E8275" s="170">
        <v>473</v>
      </c>
      <c r="F8275" s="170">
        <v>24</v>
      </c>
      <c r="G8275" s="171">
        <v>6.5</v>
      </c>
      <c r="H8275" s="170" t="s">
        <v>1457</v>
      </c>
      <c r="I8275" s="171">
        <v>4.75</v>
      </c>
      <c r="J8275" s="169">
        <v>1</v>
      </c>
      <c r="K8275" s="154" cm="1">
        <f t="array" ref="K8275">ROUND(
IF(C8275="Beer",
SUM(LOOKUP(2,1/(SRP!$B$8:$B$10&lt;=E8275)/(SRP!$C$8:$C$10&gt;=E8275),SRP!$D$8:$D$10)*(G8275/100)*(E8275/1000)),
IF(C8275="Spirits",
SUM(LOOKUP(2,1/(SRP!$B$2:$B$7&lt;=E8275)/(SRP!$C$2:$C$7&gt;=E8275),SRP!$D$2:$D$7)*(G8275/100)*(E8275/1000)),
IF(AND(C8275="Wine",D8275="Fortified Wines"),
SUM(LOOKUP(2,1/(SRP!$B$26:$B$29&lt;=E8275)/(SRP!$C$26:$C$29&gt;=E8275),SRP!$D$26:$D$29)*(G8275/100)*(E8275/1000)),
IF(C8275="Wine",
SUM(LOOKUP(2,1/(SRP!$B$21:$B$25&lt;=E8275)/(SRP!$C$21:$C$25&gt;=E8275),SRP!$D$21:$D$25)*(G8275/100)*(E8275/1000)),
IF(AND(C8275="Ready to Drink",D8275="RTD-One Pour Cocktail&gt;7%&lt;=14.5"),
SUM(LOOKUP(2,1/(SRP!$B$16:$B$20&lt;=E8275)/(SRP!$C$16:$C$20&gt;=E8275),SRP!$D$16:$D$20)*(G8275/100)*(E8275/1000)),
IF(C8275="Ready to Drink",
SUM(LOOKUP(2,1/(SRP!$B$11:$B$15&lt;=E8275)/(SRP!$C$11:$C$15&gt;=E8275),SRP!$D$11:$D$15)*(G8275/100)*(E8275/1000)),
0)))))),2)</f>
        <v>2.4</v>
      </c>
      <c r="L8275" s="173" t="str">
        <f t="shared" si="129"/>
        <v>Beer473</v>
      </c>
      <c r="M8275" s="154">
        <f>VLOOKUP(L8275,'Slope %'!C:D,2,0)</f>
        <v>0.12</v>
      </c>
    </row>
    <row r="8276" spans="1:13" x14ac:dyDescent="0.25">
      <c r="A8276" s="169">
        <v>74558</v>
      </c>
      <c r="B8276" s="170" t="s">
        <v>5979</v>
      </c>
      <c r="C8276" s="170" t="s">
        <v>11</v>
      </c>
      <c r="D8276" s="170" t="s">
        <v>267</v>
      </c>
      <c r="E8276" s="170">
        <v>473</v>
      </c>
      <c r="F8276" s="170">
        <v>24</v>
      </c>
      <c r="G8276" s="171">
        <v>4.5</v>
      </c>
      <c r="H8276" s="170" t="s">
        <v>1457</v>
      </c>
      <c r="I8276" s="171">
        <v>4.75</v>
      </c>
      <c r="J8276" s="169">
        <v>1</v>
      </c>
      <c r="K8276" s="154" cm="1">
        <f t="array" ref="K8276">ROUND(
IF(C8276="Beer",
SUM(LOOKUP(2,1/(SRP!$B$8:$B$10&lt;=E8276)/(SRP!$C$8:$C$10&gt;=E8276),SRP!$D$8:$D$10)*(G8276/100)*(E8276/1000)),
IF(C8276="Spirits",
SUM(LOOKUP(2,1/(SRP!$B$2:$B$7&lt;=E8276)/(SRP!$C$2:$C$7&gt;=E8276),SRP!$D$2:$D$7)*(G8276/100)*(E8276/1000)),
IF(AND(C8276="Wine",D8276="Fortified Wines"),
SUM(LOOKUP(2,1/(SRP!$B$26:$B$29&lt;=E8276)/(SRP!$C$26:$C$29&gt;=E8276),SRP!$D$26:$D$29)*(G8276/100)*(E8276/1000)),
IF(C8276="Wine",
SUM(LOOKUP(2,1/(SRP!$B$21:$B$25&lt;=E8276)/(SRP!$C$21:$C$25&gt;=E8276),SRP!$D$21:$D$25)*(G8276/100)*(E8276/1000)),
IF(AND(C8276="Ready to Drink",D8276="RTD-One Pour Cocktail&gt;7%&lt;=14.5"),
SUM(LOOKUP(2,1/(SRP!$B$16:$B$20&lt;=E8276)/(SRP!$C$16:$C$20&gt;=E8276),SRP!$D$16:$D$20)*(G8276/100)*(E8276/1000)),
IF(C8276="Ready to Drink",
SUM(LOOKUP(2,1/(SRP!$B$11:$B$15&lt;=E8276)/(SRP!$C$11:$C$15&gt;=E8276),SRP!$D$11:$D$15)*(G8276/100)*(E8276/1000)),
0)))))),2)</f>
        <v>1.66</v>
      </c>
      <c r="L8276" s="173" t="str">
        <f t="shared" si="129"/>
        <v>Beer473</v>
      </c>
      <c r="M8276" s="154">
        <f>VLOOKUP(L8276,'Slope %'!C:D,2,0)</f>
        <v>0.12</v>
      </c>
    </row>
    <row r="8277" spans="1:13" x14ac:dyDescent="0.25">
      <c r="A8277" s="169">
        <v>74558</v>
      </c>
      <c r="B8277" s="170" t="s">
        <v>5979</v>
      </c>
      <c r="C8277" s="170" t="s">
        <v>11</v>
      </c>
      <c r="D8277" s="170" t="s">
        <v>267</v>
      </c>
      <c r="E8277" s="170">
        <v>473</v>
      </c>
      <c r="F8277" s="170">
        <v>24</v>
      </c>
      <c r="G8277" s="171">
        <v>4.5</v>
      </c>
      <c r="H8277" s="170" t="s">
        <v>1457</v>
      </c>
      <c r="I8277" s="171">
        <v>4.75</v>
      </c>
      <c r="J8277" s="169">
        <v>1</v>
      </c>
      <c r="K8277" s="154" cm="1">
        <f t="array" ref="K8277">ROUND(
IF(C8277="Beer",
SUM(LOOKUP(2,1/(SRP!$B$8:$B$10&lt;=E8277)/(SRP!$C$8:$C$10&gt;=E8277),SRP!$D$8:$D$10)*(G8277/100)*(E8277/1000)),
IF(C8277="Spirits",
SUM(LOOKUP(2,1/(SRP!$B$2:$B$7&lt;=E8277)/(SRP!$C$2:$C$7&gt;=E8277),SRP!$D$2:$D$7)*(G8277/100)*(E8277/1000)),
IF(AND(C8277="Wine",D8277="Fortified Wines"),
SUM(LOOKUP(2,1/(SRP!$B$26:$B$29&lt;=E8277)/(SRP!$C$26:$C$29&gt;=E8277),SRP!$D$26:$D$29)*(G8277/100)*(E8277/1000)),
IF(C8277="Wine",
SUM(LOOKUP(2,1/(SRP!$B$21:$B$25&lt;=E8277)/(SRP!$C$21:$C$25&gt;=E8277),SRP!$D$21:$D$25)*(G8277/100)*(E8277/1000)),
IF(AND(C8277="Ready to Drink",D8277="RTD-One Pour Cocktail&gt;7%&lt;=14.5"),
SUM(LOOKUP(2,1/(SRP!$B$16:$B$20&lt;=E8277)/(SRP!$C$16:$C$20&gt;=E8277),SRP!$D$16:$D$20)*(G8277/100)*(E8277/1000)),
IF(C8277="Ready to Drink",
SUM(LOOKUP(2,1/(SRP!$B$11:$B$15&lt;=E8277)/(SRP!$C$11:$C$15&gt;=E8277),SRP!$D$11:$D$15)*(G8277/100)*(E8277/1000)),
0)))))),2)</f>
        <v>1.66</v>
      </c>
      <c r="L8277" s="173" t="str">
        <f t="shared" si="129"/>
        <v>Beer473</v>
      </c>
      <c r="M8277" s="154">
        <f>VLOOKUP(L8277,'Slope %'!C:D,2,0)</f>
        <v>0.12</v>
      </c>
    </row>
    <row r="8278" spans="1:13" x14ac:dyDescent="0.25">
      <c r="A8278" s="169">
        <v>74559</v>
      </c>
      <c r="B8278" s="170" t="s">
        <v>5980</v>
      </c>
      <c r="C8278" s="170" t="s">
        <v>11</v>
      </c>
      <c r="D8278" s="170" t="s">
        <v>267</v>
      </c>
      <c r="E8278" s="170">
        <v>473</v>
      </c>
      <c r="F8278" s="170">
        <v>24</v>
      </c>
      <c r="G8278" s="171">
        <v>5.2</v>
      </c>
      <c r="H8278" s="170" t="s">
        <v>1457</v>
      </c>
      <c r="I8278" s="171">
        <v>4.25</v>
      </c>
      <c r="J8278" s="169">
        <v>1</v>
      </c>
      <c r="K8278" s="154" cm="1">
        <f t="array" ref="K8278">ROUND(
IF(C8278="Beer",
SUM(LOOKUP(2,1/(SRP!$B$8:$B$10&lt;=E8278)/(SRP!$C$8:$C$10&gt;=E8278),SRP!$D$8:$D$10)*(G8278/100)*(E8278/1000)),
IF(C8278="Spirits",
SUM(LOOKUP(2,1/(SRP!$B$2:$B$7&lt;=E8278)/(SRP!$C$2:$C$7&gt;=E8278),SRP!$D$2:$D$7)*(G8278/100)*(E8278/1000)),
IF(AND(C8278="Wine",D8278="Fortified Wines"),
SUM(LOOKUP(2,1/(SRP!$B$26:$B$29&lt;=E8278)/(SRP!$C$26:$C$29&gt;=E8278),SRP!$D$26:$D$29)*(G8278/100)*(E8278/1000)),
IF(C8278="Wine",
SUM(LOOKUP(2,1/(SRP!$B$21:$B$25&lt;=E8278)/(SRP!$C$21:$C$25&gt;=E8278),SRP!$D$21:$D$25)*(G8278/100)*(E8278/1000)),
IF(AND(C8278="Ready to Drink",D8278="RTD-One Pour Cocktail&gt;7%&lt;=14.5"),
SUM(LOOKUP(2,1/(SRP!$B$16:$B$20&lt;=E8278)/(SRP!$C$16:$C$20&gt;=E8278),SRP!$D$16:$D$20)*(G8278/100)*(E8278/1000)),
IF(C8278="Ready to Drink",
SUM(LOOKUP(2,1/(SRP!$B$11:$B$15&lt;=E8278)/(SRP!$C$11:$C$15&gt;=E8278),SRP!$D$11:$D$15)*(G8278/100)*(E8278/1000)),
0)))))),2)</f>
        <v>1.92</v>
      </c>
      <c r="L8278" s="173" t="str">
        <f t="shared" si="129"/>
        <v>Beer473</v>
      </c>
      <c r="M8278" s="154">
        <f>VLOOKUP(L8278,'Slope %'!C:D,2,0)</f>
        <v>0.12</v>
      </c>
    </row>
    <row r="8279" spans="1:13" x14ac:dyDescent="0.25">
      <c r="A8279" s="169">
        <v>74559</v>
      </c>
      <c r="B8279" s="170" t="s">
        <v>5980</v>
      </c>
      <c r="C8279" s="170" t="s">
        <v>11</v>
      </c>
      <c r="D8279" s="170" t="s">
        <v>267</v>
      </c>
      <c r="E8279" s="170">
        <v>473</v>
      </c>
      <c r="F8279" s="170">
        <v>24</v>
      </c>
      <c r="G8279" s="171">
        <v>5.2</v>
      </c>
      <c r="H8279" s="170" t="s">
        <v>1457</v>
      </c>
      <c r="I8279" s="171">
        <v>4.25</v>
      </c>
      <c r="J8279" s="169">
        <v>1</v>
      </c>
      <c r="K8279" s="154" cm="1">
        <f t="array" ref="K8279">ROUND(
IF(C8279="Beer",
SUM(LOOKUP(2,1/(SRP!$B$8:$B$10&lt;=E8279)/(SRP!$C$8:$C$10&gt;=E8279),SRP!$D$8:$D$10)*(G8279/100)*(E8279/1000)),
IF(C8279="Spirits",
SUM(LOOKUP(2,1/(SRP!$B$2:$B$7&lt;=E8279)/(SRP!$C$2:$C$7&gt;=E8279),SRP!$D$2:$D$7)*(G8279/100)*(E8279/1000)),
IF(AND(C8279="Wine",D8279="Fortified Wines"),
SUM(LOOKUP(2,1/(SRP!$B$26:$B$29&lt;=E8279)/(SRP!$C$26:$C$29&gt;=E8279),SRP!$D$26:$D$29)*(G8279/100)*(E8279/1000)),
IF(C8279="Wine",
SUM(LOOKUP(2,1/(SRP!$B$21:$B$25&lt;=E8279)/(SRP!$C$21:$C$25&gt;=E8279),SRP!$D$21:$D$25)*(G8279/100)*(E8279/1000)),
IF(AND(C8279="Ready to Drink",D8279="RTD-One Pour Cocktail&gt;7%&lt;=14.5"),
SUM(LOOKUP(2,1/(SRP!$B$16:$B$20&lt;=E8279)/(SRP!$C$16:$C$20&gt;=E8279),SRP!$D$16:$D$20)*(G8279/100)*(E8279/1000)),
IF(C8279="Ready to Drink",
SUM(LOOKUP(2,1/(SRP!$B$11:$B$15&lt;=E8279)/(SRP!$C$11:$C$15&gt;=E8279),SRP!$D$11:$D$15)*(G8279/100)*(E8279/1000)),
0)))))),2)</f>
        <v>1.92</v>
      </c>
      <c r="L8279" s="173" t="str">
        <f t="shared" si="129"/>
        <v>Beer473</v>
      </c>
      <c r="M8279" s="154">
        <f>VLOOKUP(L8279,'Slope %'!C:D,2,0)</f>
        <v>0.12</v>
      </c>
    </row>
    <row r="8280" spans="1:13" x14ac:dyDescent="0.25">
      <c r="A8280" s="169">
        <v>74560</v>
      </c>
      <c r="B8280" s="170" t="s">
        <v>5981</v>
      </c>
      <c r="C8280" s="170" t="s">
        <v>11</v>
      </c>
      <c r="D8280" s="170" t="s">
        <v>303</v>
      </c>
      <c r="E8280" s="170">
        <v>473</v>
      </c>
      <c r="F8280" s="170">
        <v>24</v>
      </c>
      <c r="G8280" s="171">
        <v>7.5</v>
      </c>
      <c r="H8280" s="170" t="s">
        <v>1457</v>
      </c>
      <c r="I8280" s="171">
        <v>5.5</v>
      </c>
      <c r="J8280" s="169">
        <v>1</v>
      </c>
      <c r="K8280" s="154" cm="1">
        <f t="array" ref="K8280">ROUND(
IF(C8280="Beer",
SUM(LOOKUP(2,1/(SRP!$B$8:$B$10&lt;=E8280)/(SRP!$C$8:$C$10&gt;=E8280),SRP!$D$8:$D$10)*(G8280/100)*(E8280/1000)),
IF(C8280="Spirits",
SUM(LOOKUP(2,1/(SRP!$B$2:$B$7&lt;=E8280)/(SRP!$C$2:$C$7&gt;=E8280),SRP!$D$2:$D$7)*(G8280/100)*(E8280/1000)),
IF(AND(C8280="Wine",D8280="Fortified Wines"),
SUM(LOOKUP(2,1/(SRP!$B$26:$B$29&lt;=E8280)/(SRP!$C$26:$C$29&gt;=E8280),SRP!$D$26:$D$29)*(G8280/100)*(E8280/1000)),
IF(C8280="Wine",
SUM(LOOKUP(2,1/(SRP!$B$21:$B$25&lt;=E8280)/(SRP!$C$21:$C$25&gt;=E8280),SRP!$D$21:$D$25)*(G8280/100)*(E8280/1000)),
IF(AND(C8280="Ready to Drink",D8280="RTD-One Pour Cocktail&gt;7%&lt;=14.5"),
SUM(LOOKUP(2,1/(SRP!$B$16:$B$20&lt;=E8280)/(SRP!$C$16:$C$20&gt;=E8280),SRP!$D$16:$D$20)*(G8280/100)*(E8280/1000)),
IF(C8280="Ready to Drink",
SUM(LOOKUP(2,1/(SRP!$B$11:$B$15&lt;=E8280)/(SRP!$C$11:$C$15&gt;=E8280),SRP!$D$11:$D$15)*(G8280/100)*(E8280/1000)),
0)))))),2)</f>
        <v>2.77</v>
      </c>
      <c r="L8280" s="173" t="str">
        <f t="shared" si="129"/>
        <v>Beer473</v>
      </c>
      <c r="M8280" s="154">
        <f>VLOOKUP(L8280,'Slope %'!C:D,2,0)</f>
        <v>0.12</v>
      </c>
    </row>
    <row r="8281" spans="1:13" x14ac:dyDescent="0.25">
      <c r="A8281" s="169">
        <v>74560</v>
      </c>
      <c r="B8281" s="170" t="s">
        <v>5981</v>
      </c>
      <c r="C8281" s="170" t="s">
        <v>11</v>
      </c>
      <c r="D8281" s="170" t="s">
        <v>303</v>
      </c>
      <c r="E8281" s="170">
        <v>473</v>
      </c>
      <c r="F8281" s="170">
        <v>24</v>
      </c>
      <c r="G8281" s="171">
        <v>7.5</v>
      </c>
      <c r="H8281" s="170" t="s">
        <v>1457</v>
      </c>
      <c r="I8281" s="171">
        <v>5.5</v>
      </c>
      <c r="J8281" s="169">
        <v>1</v>
      </c>
      <c r="K8281" s="154" cm="1">
        <f t="array" ref="K8281">ROUND(
IF(C8281="Beer",
SUM(LOOKUP(2,1/(SRP!$B$8:$B$10&lt;=E8281)/(SRP!$C$8:$C$10&gt;=E8281),SRP!$D$8:$D$10)*(G8281/100)*(E8281/1000)),
IF(C8281="Spirits",
SUM(LOOKUP(2,1/(SRP!$B$2:$B$7&lt;=E8281)/(SRP!$C$2:$C$7&gt;=E8281),SRP!$D$2:$D$7)*(G8281/100)*(E8281/1000)),
IF(AND(C8281="Wine",D8281="Fortified Wines"),
SUM(LOOKUP(2,1/(SRP!$B$26:$B$29&lt;=E8281)/(SRP!$C$26:$C$29&gt;=E8281),SRP!$D$26:$D$29)*(G8281/100)*(E8281/1000)),
IF(C8281="Wine",
SUM(LOOKUP(2,1/(SRP!$B$21:$B$25&lt;=E8281)/(SRP!$C$21:$C$25&gt;=E8281),SRP!$D$21:$D$25)*(G8281/100)*(E8281/1000)),
IF(AND(C8281="Ready to Drink",D8281="RTD-One Pour Cocktail&gt;7%&lt;=14.5"),
SUM(LOOKUP(2,1/(SRP!$B$16:$B$20&lt;=E8281)/(SRP!$C$16:$C$20&gt;=E8281),SRP!$D$16:$D$20)*(G8281/100)*(E8281/1000)),
IF(C8281="Ready to Drink",
SUM(LOOKUP(2,1/(SRP!$B$11:$B$15&lt;=E8281)/(SRP!$C$11:$C$15&gt;=E8281),SRP!$D$11:$D$15)*(G8281/100)*(E8281/1000)),
0)))))),2)</f>
        <v>2.77</v>
      </c>
      <c r="L8281" s="173" t="str">
        <f t="shared" si="129"/>
        <v>Beer473</v>
      </c>
      <c r="M8281" s="154">
        <f>VLOOKUP(L8281,'Slope %'!C:D,2,0)</f>
        <v>0.12</v>
      </c>
    </row>
    <row r="8282" spans="1:13" x14ac:dyDescent="0.25">
      <c r="A8282" s="169">
        <v>74561</v>
      </c>
      <c r="B8282" s="170" t="s">
        <v>5982</v>
      </c>
      <c r="C8282" s="170" t="s">
        <v>24</v>
      </c>
      <c r="D8282" s="170" t="s">
        <v>34</v>
      </c>
      <c r="E8282" s="170">
        <v>750</v>
      </c>
      <c r="F8282" s="170">
        <v>12</v>
      </c>
      <c r="G8282" s="171">
        <v>13</v>
      </c>
      <c r="H8282" s="170" t="s">
        <v>22</v>
      </c>
      <c r="I8282" s="171">
        <v>16.989999999999998</v>
      </c>
      <c r="J8282" s="169">
        <v>1</v>
      </c>
      <c r="K8282" s="154" cm="1">
        <f t="array" ref="K8282">ROUND(
IF(C8282="Beer",
SUM(LOOKUP(2,1/(SRP!$B$8:$B$10&lt;=E8282)/(SRP!$C$8:$C$10&gt;=E8282),SRP!$D$8:$D$10)*(G8282/100)*(E8282/1000)),
IF(C8282="Spirits",
SUM(LOOKUP(2,1/(SRP!$B$2:$B$7&lt;=E8282)/(SRP!$C$2:$C$7&gt;=E8282),SRP!$D$2:$D$7)*(G8282/100)*(E8282/1000)),
IF(AND(C8282="Wine",D8282="Fortified Wines"),
SUM(LOOKUP(2,1/(SRP!$B$26:$B$29&lt;=E8282)/(SRP!$C$26:$C$29&gt;=E8282),SRP!$D$26:$D$29)*(G8282/100)*(E8282/1000)),
IF(C8282="Wine",
SUM(LOOKUP(2,1/(SRP!$B$21:$B$25&lt;=E8282)/(SRP!$C$21:$C$25&gt;=E8282),SRP!$D$21:$D$25)*(G8282/100)*(E8282/1000)),
IF(AND(C8282="Ready to Drink",D8282="RTD-One Pour Cocktail&gt;7%&lt;=14.5"),
SUM(LOOKUP(2,1/(SRP!$B$16:$B$20&lt;=E8282)/(SRP!$C$16:$C$20&gt;=E8282),SRP!$D$16:$D$20)*(G8282/100)*(E8282/1000)),
IF(C8282="Ready to Drink",
SUM(LOOKUP(2,1/(SRP!$B$11:$B$15&lt;=E8282)/(SRP!$C$11:$C$15&gt;=E8282),SRP!$D$11:$D$15)*(G8282/100)*(E8282/1000)),
0)))))),2)</f>
        <v>7.61</v>
      </c>
      <c r="L8282" s="173" t="str">
        <f t="shared" si="129"/>
        <v>Wine750</v>
      </c>
      <c r="M8282" s="154">
        <f>VLOOKUP(L8282,'Slope %'!C:D,2,0)</f>
        <v>0.1</v>
      </c>
    </row>
    <row r="8283" spans="1:13" x14ac:dyDescent="0.25">
      <c r="A8283" s="169">
        <v>74562</v>
      </c>
      <c r="B8283" s="170" t="s">
        <v>5983</v>
      </c>
      <c r="C8283" s="170" t="s">
        <v>24</v>
      </c>
      <c r="D8283" s="170" t="s">
        <v>38</v>
      </c>
      <c r="E8283" s="170">
        <v>750</v>
      </c>
      <c r="F8283" s="170">
        <v>6</v>
      </c>
      <c r="G8283" s="171">
        <v>19.5</v>
      </c>
      <c r="H8283" s="170" t="s">
        <v>22</v>
      </c>
      <c r="I8283" s="171">
        <v>38.99</v>
      </c>
      <c r="J8283" s="169">
        <v>1</v>
      </c>
      <c r="K8283" s="154" cm="1">
        <f t="array" ref="K8283">ROUND(
IF(C8283="Beer",
SUM(LOOKUP(2,1/(SRP!$B$8:$B$10&lt;=E8283)/(SRP!$C$8:$C$10&gt;=E8283),SRP!$D$8:$D$10)*(G8283/100)*(E8283/1000)),
IF(C8283="Spirits",
SUM(LOOKUP(2,1/(SRP!$B$2:$B$7&lt;=E8283)/(SRP!$C$2:$C$7&gt;=E8283),SRP!$D$2:$D$7)*(G8283/100)*(E8283/1000)),
IF(AND(C8283="Wine",D8283="Fortified Wines"),
SUM(LOOKUP(2,1/(SRP!$B$26:$B$29&lt;=E8283)/(SRP!$C$26:$C$29&gt;=E8283),SRP!$D$26:$D$29)*(G8283/100)*(E8283/1000)),
IF(C8283="Wine",
SUM(LOOKUP(2,1/(SRP!$B$21:$B$25&lt;=E8283)/(SRP!$C$21:$C$25&gt;=E8283),SRP!$D$21:$D$25)*(G8283/100)*(E8283/1000)),
IF(AND(C8283="Ready to Drink",D8283="RTD-One Pour Cocktail&gt;7%&lt;=14.5"),
SUM(LOOKUP(2,1/(SRP!$B$16:$B$20&lt;=E8283)/(SRP!$C$16:$C$20&gt;=E8283),SRP!$D$16:$D$20)*(G8283/100)*(E8283/1000)),
IF(C8283="Ready to Drink",
SUM(LOOKUP(2,1/(SRP!$B$11:$B$15&lt;=E8283)/(SRP!$C$11:$C$15&gt;=E8283),SRP!$D$11:$D$15)*(G8283/100)*(E8283/1000)),
0)))))),2)</f>
        <v>11.42</v>
      </c>
      <c r="L8283" s="173" t="str">
        <f t="shared" si="129"/>
        <v>Wine750</v>
      </c>
      <c r="M8283" s="154">
        <f>VLOOKUP(L8283,'Slope %'!C:D,2,0)</f>
        <v>0.1</v>
      </c>
    </row>
    <row r="8284" spans="1:13" x14ac:dyDescent="0.25">
      <c r="A8284" s="169">
        <v>74563</v>
      </c>
      <c r="B8284" s="170" t="s">
        <v>5984</v>
      </c>
      <c r="C8284" s="170" t="s">
        <v>24</v>
      </c>
      <c r="D8284" s="170" t="s">
        <v>25</v>
      </c>
      <c r="E8284" s="170">
        <v>750</v>
      </c>
      <c r="F8284" s="170">
        <v>6</v>
      </c>
      <c r="G8284" s="171">
        <v>12</v>
      </c>
      <c r="H8284" s="170" t="s">
        <v>54</v>
      </c>
      <c r="I8284" s="171">
        <v>44.49</v>
      </c>
      <c r="J8284" s="169">
        <v>1</v>
      </c>
      <c r="K8284" s="154" cm="1">
        <f t="array" ref="K8284">ROUND(
IF(C8284="Beer",
SUM(LOOKUP(2,1/(SRP!$B$8:$B$10&lt;=E8284)/(SRP!$C$8:$C$10&gt;=E8284),SRP!$D$8:$D$10)*(G8284/100)*(E8284/1000)),
IF(C8284="Spirits",
SUM(LOOKUP(2,1/(SRP!$B$2:$B$7&lt;=E8284)/(SRP!$C$2:$C$7&gt;=E8284),SRP!$D$2:$D$7)*(G8284/100)*(E8284/1000)),
IF(AND(C8284="Wine",D8284="Fortified Wines"),
SUM(LOOKUP(2,1/(SRP!$B$26:$B$29&lt;=E8284)/(SRP!$C$26:$C$29&gt;=E8284),SRP!$D$26:$D$29)*(G8284/100)*(E8284/1000)),
IF(C8284="Wine",
SUM(LOOKUP(2,1/(SRP!$B$21:$B$25&lt;=E8284)/(SRP!$C$21:$C$25&gt;=E8284),SRP!$D$21:$D$25)*(G8284/100)*(E8284/1000)),
IF(AND(C8284="Ready to Drink",D8284="RTD-One Pour Cocktail&gt;7%&lt;=14.5"),
SUM(LOOKUP(2,1/(SRP!$B$16:$B$20&lt;=E8284)/(SRP!$C$16:$C$20&gt;=E8284),SRP!$D$16:$D$20)*(G8284/100)*(E8284/1000)),
IF(C8284="Ready to Drink",
SUM(LOOKUP(2,1/(SRP!$B$11:$B$15&lt;=E8284)/(SRP!$C$11:$C$15&gt;=E8284),SRP!$D$11:$D$15)*(G8284/100)*(E8284/1000)),
0)))))),2)</f>
        <v>7.03</v>
      </c>
      <c r="L8284" s="173" t="str">
        <f t="shared" si="129"/>
        <v>Wine750</v>
      </c>
      <c r="M8284" s="154">
        <f>VLOOKUP(L8284,'Slope %'!C:D,2,0)</f>
        <v>0.1</v>
      </c>
    </row>
    <row r="8285" spans="1:13" x14ac:dyDescent="0.25">
      <c r="A8285" s="169">
        <v>74571</v>
      </c>
      <c r="B8285" s="170" t="s">
        <v>5985</v>
      </c>
      <c r="C8285" s="170" t="s">
        <v>11</v>
      </c>
      <c r="D8285" s="170" t="s">
        <v>303</v>
      </c>
      <c r="E8285" s="170">
        <v>473</v>
      </c>
      <c r="F8285" s="170">
        <v>24</v>
      </c>
      <c r="G8285" s="171">
        <v>6.5</v>
      </c>
      <c r="H8285" s="170" t="s">
        <v>1556</v>
      </c>
      <c r="I8285" s="171">
        <v>4.99</v>
      </c>
      <c r="J8285" s="169">
        <v>1</v>
      </c>
      <c r="K8285" s="154" cm="1">
        <f t="array" ref="K8285">ROUND(
IF(C8285="Beer",
SUM(LOOKUP(2,1/(SRP!$B$8:$B$10&lt;=E8285)/(SRP!$C$8:$C$10&gt;=E8285),SRP!$D$8:$D$10)*(G8285/100)*(E8285/1000)),
IF(C8285="Spirits",
SUM(LOOKUP(2,1/(SRP!$B$2:$B$7&lt;=E8285)/(SRP!$C$2:$C$7&gt;=E8285),SRP!$D$2:$D$7)*(G8285/100)*(E8285/1000)),
IF(AND(C8285="Wine",D8285="Fortified Wines"),
SUM(LOOKUP(2,1/(SRP!$B$26:$B$29&lt;=E8285)/(SRP!$C$26:$C$29&gt;=E8285),SRP!$D$26:$D$29)*(G8285/100)*(E8285/1000)),
IF(C8285="Wine",
SUM(LOOKUP(2,1/(SRP!$B$21:$B$25&lt;=E8285)/(SRP!$C$21:$C$25&gt;=E8285),SRP!$D$21:$D$25)*(G8285/100)*(E8285/1000)),
IF(AND(C8285="Ready to Drink",D8285="RTD-One Pour Cocktail&gt;7%&lt;=14.5"),
SUM(LOOKUP(2,1/(SRP!$B$16:$B$20&lt;=E8285)/(SRP!$C$16:$C$20&gt;=E8285),SRP!$D$16:$D$20)*(G8285/100)*(E8285/1000)),
IF(C8285="Ready to Drink",
SUM(LOOKUP(2,1/(SRP!$B$11:$B$15&lt;=E8285)/(SRP!$C$11:$C$15&gt;=E8285),SRP!$D$11:$D$15)*(G8285/100)*(E8285/1000)),
0)))))),2)</f>
        <v>2.4</v>
      </c>
      <c r="L8285" s="173" t="str">
        <f t="shared" si="129"/>
        <v>Beer473</v>
      </c>
      <c r="M8285" s="154">
        <f>VLOOKUP(L8285,'Slope %'!C:D,2,0)</f>
        <v>0.12</v>
      </c>
    </row>
    <row r="8286" spans="1:13" x14ac:dyDescent="0.25">
      <c r="A8286" s="169">
        <v>74571</v>
      </c>
      <c r="B8286" s="170" t="s">
        <v>5985</v>
      </c>
      <c r="C8286" s="170" t="s">
        <v>11</v>
      </c>
      <c r="D8286" s="170" t="s">
        <v>303</v>
      </c>
      <c r="E8286" s="170">
        <v>473</v>
      </c>
      <c r="F8286" s="170">
        <v>24</v>
      </c>
      <c r="G8286" s="171">
        <v>6.5</v>
      </c>
      <c r="H8286" s="170" t="s">
        <v>1556</v>
      </c>
      <c r="I8286" s="171">
        <v>4.99</v>
      </c>
      <c r="J8286" s="169">
        <v>1</v>
      </c>
      <c r="K8286" s="154" cm="1">
        <f t="array" ref="K8286">ROUND(
IF(C8286="Beer",
SUM(LOOKUP(2,1/(SRP!$B$8:$B$10&lt;=E8286)/(SRP!$C$8:$C$10&gt;=E8286),SRP!$D$8:$D$10)*(G8286/100)*(E8286/1000)),
IF(C8286="Spirits",
SUM(LOOKUP(2,1/(SRP!$B$2:$B$7&lt;=E8286)/(SRP!$C$2:$C$7&gt;=E8286),SRP!$D$2:$D$7)*(G8286/100)*(E8286/1000)),
IF(AND(C8286="Wine",D8286="Fortified Wines"),
SUM(LOOKUP(2,1/(SRP!$B$26:$B$29&lt;=E8286)/(SRP!$C$26:$C$29&gt;=E8286),SRP!$D$26:$D$29)*(G8286/100)*(E8286/1000)),
IF(C8286="Wine",
SUM(LOOKUP(2,1/(SRP!$B$21:$B$25&lt;=E8286)/(SRP!$C$21:$C$25&gt;=E8286),SRP!$D$21:$D$25)*(G8286/100)*(E8286/1000)),
IF(AND(C8286="Ready to Drink",D8286="RTD-One Pour Cocktail&gt;7%&lt;=14.5"),
SUM(LOOKUP(2,1/(SRP!$B$16:$B$20&lt;=E8286)/(SRP!$C$16:$C$20&gt;=E8286),SRP!$D$16:$D$20)*(G8286/100)*(E8286/1000)),
IF(C8286="Ready to Drink",
SUM(LOOKUP(2,1/(SRP!$B$11:$B$15&lt;=E8286)/(SRP!$C$11:$C$15&gt;=E8286),SRP!$D$11:$D$15)*(G8286/100)*(E8286/1000)),
0)))))),2)</f>
        <v>2.4</v>
      </c>
      <c r="L8286" s="173" t="str">
        <f t="shared" si="129"/>
        <v>Beer473</v>
      </c>
      <c r="M8286" s="154">
        <f>VLOOKUP(L8286,'Slope %'!C:D,2,0)</f>
        <v>0.12</v>
      </c>
    </row>
    <row r="8287" spans="1:13" x14ac:dyDescent="0.25">
      <c r="A8287" s="169">
        <v>74575</v>
      </c>
      <c r="B8287" s="170" t="s">
        <v>5986</v>
      </c>
      <c r="C8287" s="170" t="s">
        <v>11</v>
      </c>
      <c r="D8287" s="170" t="s">
        <v>303</v>
      </c>
      <c r="E8287" s="170">
        <v>473</v>
      </c>
      <c r="F8287" s="170">
        <v>24</v>
      </c>
      <c r="G8287" s="171">
        <v>6.1</v>
      </c>
      <c r="H8287" s="170" t="s">
        <v>1053</v>
      </c>
      <c r="I8287" s="171">
        <v>4.99</v>
      </c>
      <c r="J8287" s="169">
        <v>1</v>
      </c>
      <c r="K8287" s="154" cm="1">
        <f t="array" ref="K8287">ROUND(
IF(C8287="Beer",
SUM(LOOKUP(2,1/(SRP!$B$8:$B$10&lt;=E8287)/(SRP!$C$8:$C$10&gt;=E8287),SRP!$D$8:$D$10)*(G8287/100)*(E8287/1000)),
IF(C8287="Spirits",
SUM(LOOKUP(2,1/(SRP!$B$2:$B$7&lt;=E8287)/(SRP!$C$2:$C$7&gt;=E8287),SRP!$D$2:$D$7)*(G8287/100)*(E8287/1000)),
IF(AND(C8287="Wine",D8287="Fortified Wines"),
SUM(LOOKUP(2,1/(SRP!$B$26:$B$29&lt;=E8287)/(SRP!$C$26:$C$29&gt;=E8287),SRP!$D$26:$D$29)*(G8287/100)*(E8287/1000)),
IF(C8287="Wine",
SUM(LOOKUP(2,1/(SRP!$B$21:$B$25&lt;=E8287)/(SRP!$C$21:$C$25&gt;=E8287),SRP!$D$21:$D$25)*(G8287/100)*(E8287/1000)),
IF(AND(C8287="Ready to Drink",D8287="RTD-One Pour Cocktail&gt;7%&lt;=14.5"),
SUM(LOOKUP(2,1/(SRP!$B$16:$B$20&lt;=E8287)/(SRP!$C$16:$C$20&gt;=E8287),SRP!$D$16:$D$20)*(G8287/100)*(E8287/1000)),
IF(C8287="Ready to Drink",
SUM(LOOKUP(2,1/(SRP!$B$11:$B$15&lt;=E8287)/(SRP!$C$11:$C$15&gt;=E8287),SRP!$D$11:$D$15)*(G8287/100)*(E8287/1000)),
0)))))),2)</f>
        <v>2.25</v>
      </c>
      <c r="L8287" s="173" t="str">
        <f t="shared" si="129"/>
        <v>Beer473</v>
      </c>
      <c r="M8287" s="154">
        <f>VLOOKUP(L8287,'Slope %'!C:D,2,0)</f>
        <v>0.12</v>
      </c>
    </row>
    <row r="8288" spans="1:13" x14ac:dyDescent="0.25">
      <c r="A8288" s="169">
        <v>74575</v>
      </c>
      <c r="B8288" s="170" t="s">
        <v>5986</v>
      </c>
      <c r="C8288" s="170" t="s">
        <v>11</v>
      </c>
      <c r="D8288" s="170" t="s">
        <v>303</v>
      </c>
      <c r="E8288" s="170">
        <v>473</v>
      </c>
      <c r="F8288" s="170">
        <v>24</v>
      </c>
      <c r="G8288" s="171">
        <v>6.1</v>
      </c>
      <c r="H8288" s="170" t="s">
        <v>1053</v>
      </c>
      <c r="I8288" s="171">
        <v>4.99</v>
      </c>
      <c r="J8288" s="169">
        <v>1</v>
      </c>
      <c r="K8288" s="154" cm="1">
        <f t="array" ref="K8288">ROUND(
IF(C8288="Beer",
SUM(LOOKUP(2,1/(SRP!$B$8:$B$10&lt;=E8288)/(SRP!$C$8:$C$10&gt;=E8288),SRP!$D$8:$D$10)*(G8288/100)*(E8288/1000)),
IF(C8288="Spirits",
SUM(LOOKUP(2,1/(SRP!$B$2:$B$7&lt;=E8288)/(SRP!$C$2:$C$7&gt;=E8288),SRP!$D$2:$D$7)*(G8288/100)*(E8288/1000)),
IF(AND(C8288="Wine",D8288="Fortified Wines"),
SUM(LOOKUP(2,1/(SRP!$B$26:$B$29&lt;=E8288)/(SRP!$C$26:$C$29&gt;=E8288),SRP!$D$26:$D$29)*(G8288/100)*(E8288/1000)),
IF(C8288="Wine",
SUM(LOOKUP(2,1/(SRP!$B$21:$B$25&lt;=E8288)/(SRP!$C$21:$C$25&gt;=E8288),SRP!$D$21:$D$25)*(G8288/100)*(E8288/1000)),
IF(AND(C8288="Ready to Drink",D8288="RTD-One Pour Cocktail&gt;7%&lt;=14.5"),
SUM(LOOKUP(2,1/(SRP!$B$16:$B$20&lt;=E8288)/(SRP!$C$16:$C$20&gt;=E8288),SRP!$D$16:$D$20)*(G8288/100)*(E8288/1000)),
IF(C8288="Ready to Drink",
SUM(LOOKUP(2,1/(SRP!$B$11:$B$15&lt;=E8288)/(SRP!$C$11:$C$15&gt;=E8288),SRP!$D$11:$D$15)*(G8288/100)*(E8288/1000)),
0)))))),2)</f>
        <v>2.25</v>
      </c>
      <c r="L8288" s="173" t="str">
        <f t="shared" si="129"/>
        <v>Beer473</v>
      </c>
      <c r="M8288" s="154">
        <f>VLOOKUP(L8288,'Slope %'!C:D,2,0)</f>
        <v>0.12</v>
      </c>
    </row>
    <row r="8289" spans="1:13" x14ac:dyDescent="0.25">
      <c r="A8289" s="169">
        <v>74577</v>
      </c>
      <c r="B8289" s="170" t="s">
        <v>5987</v>
      </c>
      <c r="C8289" s="170" t="s">
        <v>11</v>
      </c>
      <c r="D8289" s="170" t="s">
        <v>303</v>
      </c>
      <c r="E8289" s="170">
        <v>473</v>
      </c>
      <c r="F8289" s="170">
        <v>24</v>
      </c>
      <c r="G8289" s="171">
        <v>6.7</v>
      </c>
      <c r="H8289" s="170" t="s">
        <v>1053</v>
      </c>
      <c r="I8289" s="171">
        <v>4.99</v>
      </c>
      <c r="J8289" s="169">
        <v>1</v>
      </c>
      <c r="K8289" s="154" cm="1">
        <f t="array" ref="K8289">ROUND(
IF(C8289="Beer",
SUM(LOOKUP(2,1/(SRP!$B$8:$B$10&lt;=E8289)/(SRP!$C$8:$C$10&gt;=E8289),SRP!$D$8:$D$10)*(G8289/100)*(E8289/1000)),
IF(C8289="Spirits",
SUM(LOOKUP(2,1/(SRP!$B$2:$B$7&lt;=E8289)/(SRP!$C$2:$C$7&gt;=E8289),SRP!$D$2:$D$7)*(G8289/100)*(E8289/1000)),
IF(AND(C8289="Wine",D8289="Fortified Wines"),
SUM(LOOKUP(2,1/(SRP!$B$26:$B$29&lt;=E8289)/(SRP!$C$26:$C$29&gt;=E8289),SRP!$D$26:$D$29)*(G8289/100)*(E8289/1000)),
IF(C8289="Wine",
SUM(LOOKUP(2,1/(SRP!$B$21:$B$25&lt;=E8289)/(SRP!$C$21:$C$25&gt;=E8289),SRP!$D$21:$D$25)*(G8289/100)*(E8289/1000)),
IF(AND(C8289="Ready to Drink",D8289="RTD-One Pour Cocktail&gt;7%&lt;=14.5"),
SUM(LOOKUP(2,1/(SRP!$B$16:$B$20&lt;=E8289)/(SRP!$C$16:$C$20&gt;=E8289),SRP!$D$16:$D$20)*(G8289/100)*(E8289/1000)),
IF(C8289="Ready to Drink",
SUM(LOOKUP(2,1/(SRP!$B$11:$B$15&lt;=E8289)/(SRP!$C$11:$C$15&gt;=E8289),SRP!$D$11:$D$15)*(G8289/100)*(E8289/1000)),
0)))))),2)</f>
        <v>2.4700000000000002</v>
      </c>
      <c r="L8289" s="173" t="str">
        <f t="shared" si="129"/>
        <v>Beer473</v>
      </c>
      <c r="M8289" s="154">
        <f>VLOOKUP(L8289,'Slope %'!C:D,2,0)</f>
        <v>0.12</v>
      </c>
    </row>
    <row r="8290" spans="1:13" x14ac:dyDescent="0.25">
      <c r="A8290" s="169">
        <v>74577</v>
      </c>
      <c r="B8290" s="170" t="s">
        <v>5987</v>
      </c>
      <c r="C8290" s="170" t="s">
        <v>11</v>
      </c>
      <c r="D8290" s="170" t="s">
        <v>303</v>
      </c>
      <c r="E8290" s="170">
        <v>473</v>
      </c>
      <c r="F8290" s="170">
        <v>24</v>
      </c>
      <c r="G8290" s="171">
        <v>6.7</v>
      </c>
      <c r="H8290" s="170" t="s">
        <v>1053</v>
      </c>
      <c r="I8290" s="171">
        <v>4.99</v>
      </c>
      <c r="J8290" s="169">
        <v>1</v>
      </c>
      <c r="K8290" s="154" cm="1">
        <f t="array" ref="K8290">ROUND(
IF(C8290="Beer",
SUM(LOOKUP(2,1/(SRP!$B$8:$B$10&lt;=E8290)/(SRP!$C$8:$C$10&gt;=E8290),SRP!$D$8:$D$10)*(G8290/100)*(E8290/1000)),
IF(C8290="Spirits",
SUM(LOOKUP(2,1/(SRP!$B$2:$B$7&lt;=E8290)/(SRP!$C$2:$C$7&gt;=E8290),SRP!$D$2:$D$7)*(G8290/100)*(E8290/1000)),
IF(AND(C8290="Wine",D8290="Fortified Wines"),
SUM(LOOKUP(2,1/(SRP!$B$26:$B$29&lt;=E8290)/(SRP!$C$26:$C$29&gt;=E8290),SRP!$D$26:$D$29)*(G8290/100)*(E8290/1000)),
IF(C8290="Wine",
SUM(LOOKUP(2,1/(SRP!$B$21:$B$25&lt;=E8290)/(SRP!$C$21:$C$25&gt;=E8290),SRP!$D$21:$D$25)*(G8290/100)*(E8290/1000)),
IF(AND(C8290="Ready to Drink",D8290="RTD-One Pour Cocktail&gt;7%&lt;=14.5"),
SUM(LOOKUP(2,1/(SRP!$B$16:$B$20&lt;=E8290)/(SRP!$C$16:$C$20&gt;=E8290),SRP!$D$16:$D$20)*(G8290/100)*(E8290/1000)),
IF(C8290="Ready to Drink",
SUM(LOOKUP(2,1/(SRP!$B$11:$B$15&lt;=E8290)/(SRP!$C$11:$C$15&gt;=E8290),SRP!$D$11:$D$15)*(G8290/100)*(E8290/1000)),
0)))))),2)</f>
        <v>2.4700000000000002</v>
      </c>
      <c r="L8290" s="173" t="str">
        <f t="shared" si="129"/>
        <v>Beer473</v>
      </c>
      <c r="M8290" s="154">
        <f>VLOOKUP(L8290,'Slope %'!C:D,2,0)</f>
        <v>0.12</v>
      </c>
    </row>
    <row r="8291" spans="1:13" x14ac:dyDescent="0.25">
      <c r="A8291" s="169">
        <v>74579</v>
      </c>
      <c r="B8291" s="170" t="s">
        <v>5988</v>
      </c>
      <c r="C8291" s="170" t="s">
        <v>24</v>
      </c>
      <c r="D8291" s="170" t="s">
        <v>194</v>
      </c>
      <c r="E8291" s="170">
        <v>750</v>
      </c>
      <c r="F8291" s="170">
        <v>12</v>
      </c>
      <c r="G8291" s="171">
        <v>13.7</v>
      </c>
      <c r="H8291" s="170" t="s">
        <v>1465</v>
      </c>
      <c r="I8291" s="171">
        <v>33.99</v>
      </c>
      <c r="J8291" s="169">
        <v>1</v>
      </c>
      <c r="K8291" s="154" cm="1">
        <f t="array" ref="K8291">ROUND(
IF(C8291="Beer",
SUM(LOOKUP(2,1/(SRP!$B$8:$B$10&lt;=E8291)/(SRP!$C$8:$C$10&gt;=E8291),SRP!$D$8:$D$10)*(G8291/100)*(E8291/1000)),
IF(C8291="Spirits",
SUM(LOOKUP(2,1/(SRP!$B$2:$B$7&lt;=E8291)/(SRP!$C$2:$C$7&gt;=E8291),SRP!$D$2:$D$7)*(G8291/100)*(E8291/1000)),
IF(AND(C8291="Wine",D8291="Fortified Wines"),
SUM(LOOKUP(2,1/(SRP!$B$26:$B$29&lt;=E8291)/(SRP!$C$26:$C$29&gt;=E8291),SRP!$D$26:$D$29)*(G8291/100)*(E8291/1000)),
IF(C8291="Wine",
SUM(LOOKUP(2,1/(SRP!$B$21:$B$25&lt;=E8291)/(SRP!$C$21:$C$25&gt;=E8291),SRP!$D$21:$D$25)*(G8291/100)*(E8291/1000)),
IF(AND(C8291="Ready to Drink",D8291="RTD-One Pour Cocktail&gt;7%&lt;=14.5"),
SUM(LOOKUP(2,1/(SRP!$B$16:$B$20&lt;=E8291)/(SRP!$C$16:$C$20&gt;=E8291),SRP!$D$16:$D$20)*(G8291/100)*(E8291/1000)),
IF(C8291="Ready to Drink",
SUM(LOOKUP(2,1/(SRP!$B$11:$B$15&lt;=E8291)/(SRP!$C$11:$C$15&gt;=E8291),SRP!$D$11:$D$15)*(G8291/100)*(E8291/1000)),
0)))))),2)</f>
        <v>8.02</v>
      </c>
      <c r="L8291" s="173" t="str">
        <f t="shared" si="129"/>
        <v>Wine750</v>
      </c>
      <c r="M8291" s="154">
        <f>VLOOKUP(L8291,'Slope %'!C:D,2,0)</f>
        <v>0.1</v>
      </c>
    </row>
    <row r="8292" spans="1:13" x14ac:dyDescent="0.25">
      <c r="A8292" s="169">
        <v>74580</v>
      </c>
      <c r="B8292" s="170" t="s">
        <v>5989</v>
      </c>
      <c r="C8292" s="170" t="s">
        <v>24</v>
      </c>
      <c r="D8292" s="170" t="s">
        <v>34</v>
      </c>
      <c r="E8292" s="170">
        <v>750</v>
      </c>
      <c r="F8292" s="170">
        <v>12</v>
      </c>
      <c r="G8292" s="171">
        <v>15</v>
      </c>
      <c r="H8292" s="170" t="s">
        <v>1214</v>
      </c>
      <c r="I8292" s="171">
        <v>39.99</v>
      </c>
      <c r="J8292" s="169">
        <v>1</v>
      </c>
      <c r="K8292" s="154" cm="1">
        <f t="array" ref="K8292">ROUND(
IF(C8292="Beer",
SUM(LOOKUP(2,1/(SRP!$B$8:$B$10&lt;=E8292)/(SRP!$C$8:$C$10&gt;=E8292),SRP!$D$8:$D$10)*(G8292/100)*(E8292/1000)),
IF(C8292="Spirits",
SUM(LOOKUP(2,1/(SRP!$B$2:$B$7&lt;=E8292)/(SRP!$C$2:$C$7&gt;=E8292),SRP!$D$2:$D$7)*(G8292/100)*(E8292/1000)),
IF(AND(C8292="Wine",D8292="Fortified Wines"),
SUM(LOOKUP(2,1/(SRP!$B$26:$B$29&lt;=E8292)/(SRP!$C$26:$C$29&gt;=E8292),SRP!$D$26:$D$29)*(G8292/100)*(E8292/1000)),
IF(C8292="Wine",
SUM(LOOKUP(2,1/(SRP!$B$21:$B$25&lt;=E8292)/(SRP!$C$21:$C$25&gt;=E8292),SRP!$D$21:$D$25)*(G8292/100)*(E8292/1000)),
IF(AND(C8292="Ready to Drink",D8292="RTD-One Pour Cocktail&gt;7%&lt;=14.5"),
SUM(LOOKUP(2,1/(SRP!$B$16:$B$20&lt;=E8292)/(SRP!$C$16:$C$20&gt;=E8292),SRP!$D$16:$D$20)*(G8292/100)*(E8292/1000)),
IF(C8292="Ready to Drink",
SUM(LOOKUP(2,1/(SRP!$B$11:$B$15&lt;=E8292)/(SRP!$C$11:$C$15&gt;=E8292),SRP!$D$11:$D$15)*(G8292/100)*(E8292/1000)),
0)))))),2)</f>
        <v>8.7799999999999994</v>
      </c>
      <c r="L8292" s="173" t="str">
        <f t="shared" si="129"/>
        <v>Wine750</v>
      </c>
      <c r="M8292" s="154">
        <f>VLOOKUP(L8292,'Slope %'!C:D,2,0)</f>
        <v>0.1</v>
      </c>
    </row>
    <row r="8293" spans="1:13" x14ac:dyDescent="0.25">
      <c r="A8293" s="169">
        <v>74582</v>
      </c>
      <c r="B8293" s="170" t="s">
        <v>5990</v>
      </c>
      <c r="C8293" s="170" t="s">
        <v>24</v>
      </c>
      <c r="D8293" s="170" t="s">
        <v>58</v>
      </c>
      <c r="E8293" s="170">
        <v>750</v>
      </c>
      <c r="F8293" s="170">
        <v>12</v>
      </c>
      <c r="G8293" s="171">
        <v>12.9</v>
      </c>
      <c r="H8293" s="170" t="s">
        <v>5991</v>
      </c>
      <c r="I8293" s="171">
        <v>28</v>
      </c>
      <c r="J8293" s="169">
        <v>1</v>
      </c>
      <c r="K8293" s="154" cm="1">
        <f t="array" ref="K8293">ROUND(
IF(C8293="Beer",
SUM(LOOKUP(2,1/(SRP!$B$8:$B$10&lt;=E8293)/(SRP!$C$8:$C$10&gt;=E8293),SRP!$D$8:$D$10)*(G8293/100)*(E8293/1000)),
IF(C8293="Spirits",
SUM(LOOKUP(2,1/(SRP!$B$2:$B$7&lt;=E8293)/(SRP!$C$2:$C$7&gt;=E8293),SRP!$D$2:$D$7)*(G8293/100)*(E8293/1000)),
IF(AND(C8293="Wine",D8293="Fortified Wines"),
SUM(LOOKUP(2,1/(SRP!$B$26:$B$29&lt;=E8293)/(SRP!$C$26:$C$29&gt;=E8293),SRP!$D$26:$D$29)*(G8293/100)*(E8293/1000)),
IF(C8293="Wine",
SUM(LOOKUP(2,1/(SRP!$B$21:$B$25&lt;=E8293)/(SRP!$C$21:$C$25&gt;=E8293),SRP!$D$21:$D$25)*(G8293/100)*(E8293/1000)),
IF(AND(C8293="Ready to Drink",D8293="RTD-One Pour Cocktail&gt;7%&lt;=14.5"),
SUM(LOOKUP(2,1/(SRP!$B$16:$B$20&lt;=E8293)/(SRP!$C$16:$C$20&gt;=E8293),SRP!$D$16:$D$20)*(G8293/100)*(E8293/1000)),
IF(C8293="Ready to Drink",
SUM(LOOKUP(2,1/(SRP!$B$11:$B$15&lt;=E8293)/(SRP!$C$11:$C$15&gt;=E8293),SRP!$D$11:$D$15)*(G8293/100)*(E8293/1000)),
0)))))),2)</f>
        <v>7.55</v>
      </c>
      <c r="L8293" s="173" t="str">
        <f t="shared" si="129"/>
        <v>Wine750</v>
      </c>
      <c r="M8293" s="154">
        <f>VLOOKUP(L8293,'Slope %'!C:D,2,0)</f>
        <v>0.1</v>
      </c>
    </row>
    <row r="8294" spans="1:13" x14ac:dyDescent="0.25">
      <c r="A8294" s="169">
        <v>74585</v>
      </c>
      <c r="B8294" s="170" t="s">
        <v>5992</v>
      </c>
      <c r="C8294" s="170" t="s">
        <v>24</v>
      </c>
      <c r="D8294" s="170" t="s">
        <v>3714</v>
      </c>
      <c r="E8294" s="170">
        <v>750</v>
      </c>
      <c r="F8294" s="170">
        <v>12</v>
      </c>
      <c r="G8294" s="171">
        <v>13.5</v>
      </c>
      <c r="H8294" s="170" t="s">
        <v>5991</v>
      </c>
      <c r="I8294" s="171">
        <v>28</v>
      </c>
      <c r="J8294" s="169">
        <v>1</v>
      </c>
      <c r="K8294" s="154" cm="1">
        <f t="array" ref="K8294">ROUND(
IF(C8294="Beer",
SUM(LOOKUP(2,1/(SRP!$B$8:$B$10&lt;=E8294)/(SRP!$C$8:$C$10&gt;=E8294),SRP!$D$8:$D$10)*(G8294/100)*(E8294/1000)),
IF(C8294="Spirits",
SUM(LOOKUP(2,1/(SRP!$B$2:$B$7&lt;=E8294)/(SRP!$C$2:$C$7&gt;=E8294),SRP!$D$2:$D$7)*(G8294/100)*(E8294/1000)),
IF(AND(C8294="Wine",D8294="Fortified Wines"),
SUM(LOOKUP(2,1/(SRP!$B$26:$B$29&lt;=E8294)/(SRP!$C$26:$C$29&gt;=E8294),SRP!$D$26:$D$29)*(G8294/100)*(E8294/1000)),
IF(C8294="Wine",
SUM(LOOKUP(2,1/(SRP!$B$21:$B$25&lt;=E8294)/(SRP!$C$21:$C$25&gt;=E8294),SRP!$D$21:$D$25)*(G8294/100)*(E8294/1000)),
IF(AND(C8294="Ready to Drink",D8294="RTD-One Pour Cocktail&gt;7%&lt;=14.5"),
SUM(LOOKUP(2,1/(SRP!$B$16:$B$20&lt;=E8294)/(SRP!$C$16:$C$20&gt;=E8294),SRP!$D$16:$D$20)*(G8294/100)*(E8294/1000)),
IF(C8294="Ready to Drink",
SUM(LOOKUP(2,1/(SRP!$B$11:$B$15&lt;=E8294)/(SRP!$C$11:$C$15&gt;=E8294),SRP!$D$11:$D$15)*(G8294/100)*(E8294/1000)),
0)))))),2)</f>
        <v>7.9</v>
      </c>
      <c r="L8294" s="173" t="str">
        <f t="shared" si="129"/>
        <v>Wine750</v>
      </c>
      <c r="M8294" s="154">
        <f>VLOOKUP(L8294,'Slope %'!C:D,2,0)</f>
        <v>0.1</v>
      </c>
    </row>
    <row r="8295" spans="1:13" x14ac:dyDescent="0.25">
      <c r="A8295" s="169">
        <v>74587</v>
      </c>
      <c r="B8295" s="170" t="s">
        <v>792</v>
      </c>
      <c r="C8295" s="170" t="s">
        <v>11</v>
      </c>
      <c r="D8295" s="170" t="s">
        <v>12</v>
      </c>
      <c r="E8295" s="170">
        <v>650</v>
      </c>
      <c r="F8295" s="170">
        <v>12</v>
      </c>
      <c r="G8295" s="171">
        <v>5</v>
      </c>
      <c r="H8295" s="170" t="s">
        <v>222</v>
      </c>
      <c r="I8295" s="171">
        <v>8.99</v>
      </c>
      <c r="J8295" s="169">
        <v>1</v>
      </c>
      <c r="K8295" s="154" cm="1">
        <f t="array" ref="K8295">ROUND(
IF(C8295="Beer",
SUM(LOOKUP(2,1/(SRP!$B$8:$B$10&lt;=E8295)/(SRP!$C$8:$C$10&gt;=E8295),SRP!$D$8:$D$10)*(G8295/100)*(E8295/1000)),
IF(C8295="Spirits",
SUM(LOOKUP(2,1/(SRP!$B$2:$B$7&lt;=E8295)/(SRP!$C$2:$C$7&gt;=E8295),SRP!$D$2:$D$7)*(G8295/100)*(E8295/1000)),
IF(AND(C8295="Wine",D8295="Fortified Wines"),
SUM(LOOKUP(2,1/(SRP!$B$26:$B$29&lt;=E8295)/(SRP!$C$26:$C$29&gt;=E8295),SRP!$D$26:$D$29)*(G8295/100)*(E8295/1000)),
IF(C8295="Wine",
SUM(LOOKUP(2,1/(SRP!$B$21:$B$25&lt;=E8295)/(SRP!$C$21:$C$25&gt;=E8295),SRP!$D$21:$D$25)*(G8295/100)*(E8295/1000)),
IF(AND(C8295="Ready to Drink",D8295="RTD-One Pour Cocktail&gt;7%&lt;=14.5"),
SUM(LOOKUP(2,1/(SRP!$B$16:$B$20&lt;=E8295)/(SRP!$C$16:$C$20&gt;=E8295),SRP!$D$16:$D$20)*(G8295/100)*(E8295/1000)),
IF(C8295="Ready to Drink",
SUM(LOOKUP(2,1/(SRP!$B$11:$B$15&lt;=E8295)/(SRP!$C$11:$C$15&gt;=E8295),SRP!$D$11:$D$15)*(G8295/100)*(E8295/1000)),
0)))))),2)</f>
        <v>2.54</v>
      </c>
      <c r="L8295" s="173" t="str">
        <f t="shared" si="129"/>
        <v>Beer650</v>
      </c>
      <c r="M8295" s="154">
        <f>VLOOKUP(L8295,'Slope %'!C:D,2,0)</f>
        <v>0.12</v>
      </c>
    </row>
    <row r="8296" spans="1:13" x14ac:dyDescent="0.25">
      <c r="A8296" s="169">
        <v>74615</v>
      </c>
      <c r="B8296" s="170" t="s">
        <v>5993</v>
      </c>
      <c r="C8296" s="170" t="s">
        <v>15</v>
      </c>
      <c r="D8296" s="170" t="s">
        <v>462</v>
      </c>
      <c r="E8296" s="170">
        <v>750</v>
      </c>
      <c r="F8296" s="170">
        <v>12</v>
      </c>
      <c r="G8296" s="171">
        <v>43</v>
      </c>
      <c r="H8296" s="170" t="s">
        <v>783</v>
      </c>
      <c r="I8296" s="171">
        <v>59.99</v>
      </c>
      <c r="J8296" s="169">
        <v>1</v>
      </c>
      <c r="K8296" s="154" cm="1">
        <f t="array" ref="K8296">ROUND(
IF(C8296="Beer",
SUM(LOOKUP(2,1/(SRP!$B$8:$B$10&lt;=E8296)/(SRP!$C$8:$C$10&gt;=E8296),SRP!$D$8:$D$10)*(G8296/100)*(E8296/1000)),
IF(C8296="Spirits",
SUM(LOOKUP(2,1/(SRP!$B$2:$B$7&lt;=E8296)/(SRP!$C$2:$C$7&gt;=E8296),SRP!$D$2:$D$7)*(G8296/100)*(E8296/1000)),
IF(AND(C8296="Wine",D8296="Fortified Wines"),
SUM(LOOKUP(2,1/(SRP!$B$26:$B$29&lt;=E8296)/(SRP!$C$26:$C$29&gt;=E8296),SRP!$D$26:$D$29)*(G8296/100)*(E8296/1000)),
IF(C8296="Wine",
SUM(LOOKUP(2,1/(SRP!$B$21:$B$25&lt;=E8296)/(SRP!$C$21:$C$25&gt;=E8296),SRP!$D$21:$D$25)*(G8296/100)*(E8296/1000)),
IF(AND(C8296="Ready to Drink",D8296="RTD-One Pour Cocktail&gt;7%&lt;=14.5"),
SUM(LOOKUP(2,1/(SRP!$B$16:$B$20&lt;=E8296)/(SRP!$C$16:$C$20&gt;=E8296),SRP!$D$16:$D$20)*(G8296/100)*(E8296/1000)),
IF(C8296="Ready to Drink",
SUM(LOOKUP(2,1/(SRP!$B$11:$B$15&lt;=E8296)/(SRP!$C$11:$C$15&gt;=E8296),SRP!$D$11:$D$15)*(G8296/100)*(E8296/1000)),
0)))))),2)</f>
        <v>25.18</v>
      </c>
      <c r="L8296" s="173" t="str">
        <f t="shared" si="129"/>
        <v>Spirits750</v>
      </c>
      <c r="M8296" s="154">
        <f>VLOOKUP(L8296,'Slope %'!C:D,2,0)</f>
        <v>7.0000000000000007E-2</v>
      </c>
    </row>
    <row r="8297" spans="1:13" x14ac:dyDescent="0.25">
      <c r="A8297" s="169">
        <v>74616</v>
      </c>
      <c r="B8297" s="170" t="s">
        <v>5994</v>
      </c>
      <c r="C8297" s="170" t="s">
        <v>15</v>
      </c>
      <c r="D8297" s="170" t="s">
        <v>1522</v>
      </c>
      <c r="E8297" s="170">
        <v>750</v>
      </c>
      <c r="F8297" s="170">
        <v>6</v>
      </c>
      <c r="G8297" s="171">
        <v>44</v>
      </c>
      <c r="H8297" s="170" t="s">
        <v>5482</v>
      </c>
      <c r="I8297" s="171">
        <v>54.99</v>
      </c>
      <c r="J8297" s="169">
        <v>1</v>
      </c>
      <c r="K8297" s="154" cm="1">
        <f t="array" ref="K8297">ROUND(
IF(C8297="Beer",
SUM(LOOKUP(2,1/(SRP!$B$8:$B$10&lt;=E8297)/(SRP!$C$8:$C$10&gt;=E8297),SRP!$D$8:$D$10)*(G8297/100)*(E8297/1000)),
IF(C8297="Spirits",
SUM(LOOKUP(2,1/(SRP!$B$2:$B$7&lt;=E8297)/(SRP!$C$2:$C$7&gt;=E8297),SRP!$D$2:$D$7)*(G8297/100)*(E8297/1000)),
IF(AND(C8297="Wine",D8297="Fortified Wines"),
SUM(LOOKUP(2,1/(SRP!$B$26:$B$29&lt;=E8297)/(SRP!$C$26:$C$29&gt;=E8297),SRP!$D$26:$D$29)*(G8297/100)*(E8297/1000)),
IF(C8297="Wine",
SUM(LOOKUP(2,1/(SRP!$B$21:$B$25&lt;=E8297)/(SRP!$C$21:$C$25&gt;=E8297),SRP!$D$21:$D$25)*(G8297/100)*(E8297/1000)),
IF(AND(C8297="Ready to Drink",D8297="RTD-One Pour Cocktail&gt;7%&lt;=14.5"),
SUM(LOOKUP(2,1/(SRP!$B$16:$B$20&lt;=E8297)/(SRP!$C$16:$C$20&gt;=E8297),SRP!$D$16:$D$20)*(G8297/100)*(E8297/1000)),
IF(C8297="Ready to Drink",
SUM(LOOKUP(2,1/(SRP!$B$11:$B$15&lt;=E8297)/(SRP!$C$11:$C$15&gt;=E8297),SRP!$D$11:$D$15)*(G8297/100)*(E8297/1000)),
0)))))),2)</f>
        <v>25.76</v>
      </c>
      <c r="L8297" s="173" t="str">
        <f t="shared" si="129"/>
        <v>Spirits750</v>
      </c>
      <c r="M8297" s="154">
        <f>VLOOKUP(L8297,'Slope %'!C:D,2,0)</f>
        <v>7.0000000000000007E-2</v>
      </c>
    </row>
    <row r="8298" spans="1:13" x14ac:dyDescent="0.25">
      <c r="A8298" s="169">
        <v>74623</v>
      </c>
      <c r="B8298" s="170" t="s">
        <v>2874</v>
      </c>
      <c r="C8298" s="170" t="s">
        <v>15</v>
      </c>
      <c r="D8298" s="170" t="s">
        <v>252</v>
      </c>
      <c r="E8298" s="170">
        <v>750</v>
      </c>
      <c r="F8298" s="170">
        <v>12</v>
      </c>
      <c r="G8298" s="171">
        <v>30</v>
      </c>
      <c r="H8298" s="170" t="s">
        <v>43</v>
      </c>
      <c r="I8298" s="171">
        <v>25.39</v>
      </c>
      <c r="J8298" s="169">
        <v>1</v>
      </c>
      <c r="K8298" s="154" cm="1">
        <f t="array" ref="K8298">ROUND(
IF(C8298="Beer",
SUM(LOOKUP(2,1/(SRP!$B$8:$B$10&lt;=E8298)/(SRP!$C$8:$C$10&gt;=E8298),SRP!$D$8:$D$10)*(G8298/100)*(E8298/1000)),
IF(C8298="Spirits",
SUM(LOOKUP(2,1/(SRP!$B$2:$B$7&lt;=E8298)/(SRP!$C$2:$C$7&gt;=E8298),SRP!$D$2:$D$7)*(G8298/100)*(E8298/1000)),
IF(AND(C8298="Wine",D8298="Fortified Wines"),
SUM(LOOKUP(2,1/(SRP!$B$26:$B$29&lt;=E8298)/(SRP!$C$26:$C$29&gt;=E8298),SRP!$D$26:$D$29)*(G8298/100)*(E8298/1000)),
IF(C8298="Wine",
SUM(LOOKUP(2,1/(SRP!$B$21:$B$25&lt;=E8298)/(SRP!$C$21:$C$25&gt;=E8298),SRP!$D$21:$D$25)*(G8298/100)*(E8298/1000)),
IF(AND(C8298="Ready to Drink",D8298="RTD-One Pour Cocktail&gt;7%&lt;=14.5"),
SUM(LOOKUP(2,1/(SRP!$B$16:$B$20&lt;=E8298)/(SRP!$C$16:$C$20&gt;=E8298),SRP!$D$16:$D$20)*(G8298/100)*(E8298/1000)),
IF(C8298="Ready to Drink",
SUM(LOOKUP(2,1/(SRP!$B$11:$B$15&lt;=E8298)/(SRP!$C$11:$C$15&gt;=E8298),SRP!$D$11:$D$15)*(G8298/100)*(E8298/1000)),
0)))))),2)</f>
        <v>17.57</v>
      </c>
      <c r="L8298" s="173" t="str">
        <f t="shared" si="129"/>
        <v>Spirits750</v>
      </c>
      <c r="M8298" s="154">
        <f>VLOOKUP(L8298,'Slope %'!C:D,2,0)</f>
        <v>7.0000000000000007E-2</v>
      </c>
    </row>
    <row r="8299" spans="1:13" x14ac:dyDescent="0.25">
      <c r="A8299" s="169">
        <v>74624</v>
      </c>
      <c r="B8299" s="170" t="s">
        <v>5995</v>
      </c>
      <c r="C8299" s="170" t="s">
        <v>11</v>
      </c>
      <c r="D8299" s="170" t="s">
        <v>267</v>
      </c>
      <c r="E8299" s="170">
        <v>473</v>
      </c>
      <c r="F8299" s="170">
        <v>24</v>
      </c>
      <c r="G8299" s="171">
        <v>5.5</v>
      </c>
      <c r="H8299" s="170" t="s">
        <v>1742</v>
      </c>
      <c r="I8299" s="171">
        <v>5</v>
      </c>
      <c r="J8299" s="169">
        <v>1</v>
      </c>
      <c r="K8299" s="154" cm="1">
        <f t="array" ref="K8299">ROUND(
IF(C8299="Beer",
SUM(LOOKUP(2,1/(SRP!$B$8:$B$10&lt;=E8299)/(SRP!$C$8:$C$10&gt;=E8299),SRP!$D$8:$D$10)*(G8299/100)*(E8299/1000)),
IF(C8299="Spirits",
SUM(LOOKUP(2,1/(SRP!$B$2:$B$7&lt;=E8299)/(SRP!$C$2:$C$7&gt;=E8299),SRP!$D$2:$D$7)*(G8299/100)*(E8299/1000)),
IF(AND(C8299="Wine",D8299="Fortified Wines"),
SUM(LOOKUP(2,1/(SRP!$B$26:$B$29&lt;=E8299)/(SRP!$C$26:$C$29&gt;=E8299),SRP!$D$26:$D$29)*(G8299/100)*(E8299/1000)),
IF(C8299="Wine",
SUM(LOOKUP(2,1/(SRP!$B$21:$B$25&lt;=E8299)/(SRP!$C$21:$C$25&gt;=E8299),SRP!$D$21:$D$25)*(G8299/100)*(E8299/1000)),
IF(AND(C8299="Ready to Drink",D8299="RTD-One Pour Cocktail&gt;7%&lt;=14.5"),
SUM(LOOKUP(2,1/(SRP!$B$16:$B$20&lt;=E8299)/(SRP!$C$16:$C$20&gt;=E8299),SRP!$D$16:$D$20)*(G8299/100)*(E8299/1000)),
IF(C8299="Ready to Drink",
SUM(LOOKUP(2,1/(SRP!$B$11:$B$15&lt;=E8299)/(SRP!$C$11:$C$15&gt;=E8299),SRP!$D$11:$D$15)*(G8299/100)*(E8299/1000)),
0)))))),2)</f>
        <v>2.0299999999999998</v>
      </c>
      <c r="L8299" s="173" t="str">
        <f t="shared" si="129"/>
        <v>Beer473</v>
      </c>
      <c r="M8299" s="154">
        <f>VLOOKUP(L8299,'Slope %'!C:D,2,0)</f>
        <v>0.12</v>
      </c>
    </row>
    <row r="8300" spans="1:13" x14ac:dyDescent="0.25">
      <c r="A8300" s="169">
        <v>74624</v>
      </c>
      <c r="B8300" s="170" t="s">
        <v>5995</v>
      </c>
      <c r="C8300" s="170" t="s">
        <v>11</v>
      </c>
      <c r="D8300" s="170" t="s">
        <v>267</v>
      </c>
      <c r="E8300" s="170">
        <v>473</v>
      </c>
      <c r="F8300" s="170">
        <v>24</v>
      </c>
      <c r="G8300" s="171">
        <v>5.5</v>
      </c>
      <c r="H8300" s="170" t="s">
        <v>1742</v>
      </c>
      <c r="I8300" s="171">
        <v>5</v>
      </c>
      <c r="J8300" s="169">
        <v>1</v>
      </c>
      <c r="K8300" s="154" cm="1">
        <f t="array" ref="K8300">ROUND(
IF(C8300="Beer",
SUM(LOOKUP(2,1/(SRP!$B$8:$B$10&lt;=E8300)/(SRP!$C$8:$C$10&gt;=E8300),SRP!$D$8:$D$10)*(G8300/100)*(E8300/1000)),
IF(C8300="Spirits",
SUM(LOOKUP(2,1/(SRP!$B$2:$B$7&lt;=E8300)/(SRP!$C$2:$C$7&gt;=E8300),SRP!$D$2:$D$7)*(G8300/100)*(E8300/1000)),
IF(AND(C8300="Wine",D8300="Fortified Wines"),
SUM(LOOKUP(2,1/(SRP!$B$26:$B$29&lt;=E8300)/(SRP!$C$26:$C$29&gt;=E8300),SRP!$D$26:$D$29)*(G8300/100)*(E8300/1000)),
IF(C8300="Wine",
SUM(LOOKUP(2,1/(SRP!$B$21:$B$25&lt;=E8300)/(SRP!$C$21:$C$25&gt;=E8300),SRP!$D$21:$D$25)*(G8300/100)*(E8300/1000)),
IF(AND(C8300="Ready to Drink",D8300="RTD-One Pour Cocktail&gt;7%&lt;=14.5"),
SUM(LOOKUP(2,1/(SRP!$B$16:$B$20&lt;=E8300)/(SRP!$C$16:$C$20&gt;=E8300),SRP!$D$16:$D$20)*(G8300/100)*(E8300/1000)),
IF(C8300="Ready to Drink",
SUM(LOOKUP(2,1/(SRP!$B$11:$B$15&lt;=E8300)/(SRP!$C$11:$C$15&gt;=E8300),SRP!$D$11:$D$15)*(G8300/100)*(E8300/1000)),
0)))))),2)</f>
        <v>2.0299999999999998</v>
      </c>
      <c r="L8300" s="173" t="str">
        <f t="shared" si="129"/>
        <v>Beer473</v>
      </c>
      <c r="M8300" s="154">
        <f>VLOOKUP(L8300,'Slope %'!C:D,2,0)</f>
        <v>0.12</v>
      </c>
    </row>
    <row r="8301" spans="1:13" x14ac:dyDescent="0.25">
      <c r="A8301" s="169">
        <v>74625</v>
      </c>
      <c r="B8301" s="170" t="s">
        <v>5996</v>
      </c>
      <c r="C8301" s="170" t="s">
        <v>15</v>
      </c>
      <c r="D8301" s="170" t="s">
        <v>38</v>
      </c>
      <c r="E8301" s="170">
        <v>700</v>
      </c>
      <c r="F8301" s="170">
        <v>6</v>
      </c>
      <c r="G8301" s="171">
        <v>40</v>
      </c>
      <c r="H8301" s="170" t="s">
        <v>22</v>
      </c>
      <c r="I8301" s="171">
        <v>105.99</v>
      </c>
      <c r="J8301" s="169">
        <v>1</v>
      </c>
      <c r="K8301" s="154" cm="1">
        <f t="array" ref="K8301">ROUND(
IF(C8301="Beer",
SUM(LOOKUP(2,1/(SRP!$B$8:$B$10&lt;=E8301)/(SRP!$C$8:$C$10&gt;=E8301),SRP!$D$8:$D$10)*(G8301/100)*(E8301/1000)),
IF(C8301="Spirits",
SUM(LOOKUP(2,1/(SRP!$B$2:$B$7&lt;=E8301)/(SRP!$C$2:$C$7&gt;=E8301),SRP!$D$2:$D$7)*(G8301/100)*(E8301/1000)),
IF(AND(C8301="Wine",D8301="Fortified Wines"),
SUM(LOOKUP(2,1/(SRP!$B$26:$B$29&lt;=E8301)/(SRP!$C$26:$C$29&gt;=E8301),SRP!$D$26:$D$29)*(G8301/100)*(E8301/1000)),
IF(C8301="Wine",
SUM(LOOKUP(2,1/(SRP!$B$21:$B$25&lt;=E8301)/(SRP!$C$21:$C$25&gt;=E8301),SRP!$D$21:$D$25)*(G8301/100)*(E8301/1000)),
IF(AND(C8301="Ready to Drink",D8301="RTD-One Pour Cocktail&gt;7%&lt;=14.5"),
SUM(LOOKUP(2,1/(SRP!$B$16:$B$20&lt;=E8301)/(SRP!$C$16:$C$20&gt;=E8301),SRP!$D$16:$D$20)*(G8301/100)*(E8301/1000)),
IF(C8301="Ready to Drink",
SUM(LOOKUP(2,1/(SRP!$B$11:$B$15&lt;=E8301)/(SRP!$C$11:$C$15&gt;=E8301),SRP!$D$11:$D$15)*(G8301/100)*(E8301/1000)),
0)))))),2)</f>
        <v>21.86</v>
      </c>
      <c r="L8301" s="173" t="str">
        <f t="shared" si="129"/>
        <v>Spirits700</v>
      </c>
      <c r="M8301" s="154">
        <f>VLOOKUP(L8301,'Slope %'!C:D,2,0)</f>
        <v>7.0000000000000007E-2</v>
      </c>
    </row>
    <row r="8302" spans="1:13" x14ac:dyDescent="0.25">
      <c r="A8302" s="169">
        <v>74628</v>
      </c>
      <c r="B8302" s="170" t="s">
        <v>5031</v>
      </c>
      <c r="C8302" s="170" t="s">
        <v>15</v>
      </c>
      <c r="D8302" s="170" t="s">
        <v>1007</v>
      </c>
      <c r="E8302" s="170">
        <v>700</v>
      </c>
      <c r="F8302" s="170">
        <v>6</v>
      </c>
      <c r="G8302" s="171">
        <v>43</v>
      </c>
      <c r="H8302" s="170" t="s">
        <v>17</v>
      </c>
      <c r="I8302" s="171">
        <v>65.989999999999995</v>
      </c>
      <c r="J8302" s="169">
        <v>1</v>
      </c>
      <c r="K8302" s="154" cm="1">
        <f t="array" ref="K8302">ROUND(
IF(C8302="Beer",
SUM(LOOKUP(2,1/(SRP!$B$8:$B$10&lt;=E8302)/(SRP!$C$8:$C$10&gt;=E8302),SRP!$D$8:$D$10)*(G8302/100)*(E8302/1000)),
IF(C8302="Spirits",
SUM(LOOKUP(2,1/(SRP!$B$2:$B$7&lt;=E8302)/(SRP!$C$2:$C$7&gt;=E8302),SRP!$D$2:$D$7)*(G8302/100)*(E8302/1000)),
IF(AND(C8302="Wine",D8302="Fortified Wines"),
SUM(LOOKUP(2,1/(SRP!$B$26:$B$29&lt;=E8302)/(SRP!$C$26:$C$29&gt;=E8302),SRP!$D$26:$D$29)*(G8302/100)*(E8302/1000)),
IF(C8302="Wine",
SUM(LOOKUP(2,1/(SRP!$B$21:$B$25&lt;=E8302)/(SRP!$C$21:$C$25&gt;=E8302),SRP!$D$21:$D$25)*(G8302/100)*(E8302/1000)),
IF(AND(C8302="Ready to Drink",D8302="RTD-One Pour Cocktail&gt;7%&lt;=14.5"),
SUM(LOOKUP(2,1/(SRP!$B$16:$B$20&lt;=E8302)/(SRP!$C$16:$C$20&gt;=E8302),SRP!$D$16:$D$20)*(G8302/100)*(E8302/1000)),
IF(C8302="Ready to Drink",
SUM(LOOKUP(2,1/(SRP!$B$11:$B$15&lt;=E8302)/(SRP!$C$11:$C$15&gt;=E8302),SRP!$D$11:$D$15)*(G8302/100)*(E8302/1000)),
0)))))),2)</f>
        <v>23.5</v>
      </c>
      <c r="L8302" s="173" t="str">
        <f t="shared" si="129"/>
        <v>Spirits700</v>
      </c>
      <c r="M8302" s="154">
        <f>VLOOKUP(L8302,'Slope %'!C:D,2,0)</f>
        <v>7.0000000000000007E-2</v>
      </c>
    </row>
    <row r="8303" spans="1:13" x14ac:dyDescent="0.25">
      <c r="A8303" s="169">
        <v>74631</v>
      </c>
      <c r="B8303" s="170" t="s">
        <v>5997</v>
      </c>
      <c r="C8303" s="170" t="s">
        <v>11</v>
      </c>
      <c r="D8303" s="170" t="s">
        <v>303</v>
      </c>
      <c r="E8303" s="170">
        <v>473</v>
      </c>
      <c r="F8303" s="170">
        <v>24</v>
      </c>
      <c r="G8303" s="171">
        <v>6</v>
      </c>
      <c r="H8303" s="170" t="s">
        <v>1053</v>
      </c>
      <c r="I8303" s="171">
        <v>4.79</v>
      </c>
      <c r="J8303" s="169">
        <v>1</v>
      </c>
      <c r="K8303" s="154" cm="1">
        <f t="array" ref="K8303">ROUND(
IF(C8303="Beer",
SUM(LOOKUP(2,1/(SRP!$B$8:$B$10&lt;=E8303)/(SRP!$C$8:$C$10&gt;=E8303),SRP!$D$8:$D$10)*(G8303/100)*(E8303/1000)),
IF(C8303="Spirits",
SUM(LOOKUP(2,1/(SRP!$B$2:$B$7&lt;=E8303)/(SRP!$C$2:$C$7&gt;=E8303),SRP!$D$2:$D$7)*(G8303/100)*(E8303/1000)),
IF(AND(C8303="Wine",D8303="Fortified Wines"),
SUM(LOOKUP(2,1/(SRP!$B$26:$B$29&lt;=E8303)/(SRP!$C$26:$C$29&gt;=E8303),SRP!$D$26:$D$29)*(G8303/100)*(E8303/1000)),
IF(C8303="Wine",
SUM(LOOKUP(2,1/(SRP!$B$21:$B$25&lt;=E8303)/(SRP!$C$21:$C$25&gt;=E8303),SRP!$D$21:$D$25)*(G8303/100)*(E8303/1000)),
IF(AND(C8303="Ready to Drink",D8303="RTD-One Pour Cocktail&gt;7%&lt;=14.5"),
SUM(LOOKUP(2,1/(SRP!$B$16:$B$20&lt;=E8303)/(SRP!$C$16:$C$20&gt;=E8303),SRP!$D$16:$D$20)*(G8303/100)*(E8303/1000)),
IF(C8303="Ready to Drink",
SUM(LOOKUP(2,1/(SRP!$B$11:$B$15&lt;=E8303)/(SRP!$C$11:$C$15&gt;=E8303),SRP!$D$11:$D$15)*(G8303/100)*(E8303/1000)),
0)))))),2)</f>
        <v>2.2200000000000002</v>
      </c>
      <c r="L8303" s="173" t="str">
        <f t="shared" si="129"/>
        <v>Beer473</v>
      </c>
      <c r="M8303" s="154">
        <f>VLOOKUP(L8303,'Slope %'!C:D,2,0)</f>
        <v>0.12</v>
      </c>
    </row>
    <row r="8304" spans="1:13" x14ac:dyDescent="0.25">
      <c r="A8304" s="169">
        <v>74631</v>
      </c>
      <c r="B8304" s="170" t="s">
        <v>5997</v>
      </c>
      <c r="C8304" s="170" t="s">
        <v>11</v>
      </c>
      <c r="D8304" s="170" t="s">
        <v>303</v>
      </c>
      <c r="E8304" s="170">
        <v>473</v>
      </c>
      <c r="F8304" s="170">
        <v>24</v>
      </c>
      <c r="G8304" s="171">
        <v>6</v>
      </c>
      <c r="H8304" s="170" t="s">
        <v>1053</v>
      </c>
      <c r="I8304" s="171">
        <v>4.79</v>
      </c>
      <c r="J8304" s="169">
        <v>1</v>
      </c>
      <c r="K8304" s="154" cm="1">
        <f t="array" ref="K8304">ROUND(
IF(C8304="Beer",
SUM(LOOKUP(2,1/(SRP!$B$8:$B$10&lt;=E8304)/(SRP!$C$8:$C$10&gt;=E8304),SRP!$D$8:$D$10)*(G8304/100)*(E8304/1000)),
IF(C8304="Spirits",
SUM(LOOKUP(2,1/(SRP!$B$2:$B$7&lt;=E8304)/(SRP!$C$2:$C$7&gt;=E8304),SRP!$D$2:$D$7)*(G8304/100)*(E8304/1000)),
IF(AND(C8304="Wine",D8304="Fortified Wines"),
SUM(LOOKUP(2,1/(SRP!$B$26:$B$29&lt;=E8304)/(SRP!$C$26:$C$29&gt;=E8304),SRP!$D$26:$D$29)*(G8304/100)*(E8304/1000)),
IF(C8304="Wine",
SUM(LOOKUP(2,1/(SRP!$B$21:$B$25&lt;=E8304)/(SRP!$C$21:$C$25&gt;=E8304),SRP!$D$21:$D$25)*(G8304/100)*(E8304/1000)),
IF(AND(C8304="Ready to Drink",D8304="RTD-One Pour Cocktail&gt;7%&lt;=14.5"),
SUM(LOOKUP(2,1/(SRP!$B$16:$B$20&lt;=E8304)/(SRP!$C$16:$C$20&gt;=E8304),SRP!$D$16:$D$20)*(G8304/100)*(E8304/1000)),
IF(C8304="Ready to Drink",
SUM(LOOKUP(2,1/(SRP!$B$11:$B$15&lt;=E8304)/(SRP!$C$11:$C$15&gt;=E8304),SRP!$D$11:$D$15)*(G8304/100)*(E8304/1000)),
0)))))),2)</f>
        <v>2.2200000000000002</v>
      </c>
      <c r="L8304" s="173" t="str">
        <f t="shared" si="129"/>
        <v>Beer473</v>
      </c>
      <c r="M8304" s="154">
        <f>VLOOKUP(L8304,'Slope %'!C:D,2,0)</f>
        <v>0.12</v>
      </c>
    </row>
    <row r="8305" spans="1:13" x14ac:dyDescent="0.25">
      <c r="A8305" s="169">
        <v>74634</v>
      </c>
      <c r="B8305" s="170" t="s">
        <v>5998</v>
      </c>
      <c r="C8305" s="170" t="s">
        <v>11</v>
      </c>
      <c r="D8305" s="170" t="s">
        <v>267</v>
      </c>
      <c r="E8305" s="170">
        <v>473</v>
      </c>
      <c r="F8305" s="170">
        <v>24</v>
      </c>
      <c r="G8305" s="171">
        <v>4.5</v>
      </c>
      <c r="H8305" s="170" t="s">
        <v>1053</v>
      </c>
      <c r="I8305" s="171">
        <v>4.25</v>
      </c>
      <c r="J8305" s="169">
        <v>1</v>
      </c>
      <c r="K8305" s="154" cm="1">
        <f t="array" ref="K8305">ROUND(
IF(C8305="Beer",
SUM(LOOKUP(2,1/(SRP!$B$8:$B$10&lt;=E8305)/(SRP!$C$8:$C$10&gt;=E8305),SRP!$D$8:$D$10)*(G8305/100)*(E8305/1000)),
IF(C8305="Spirits",
SUM(LOOKUP(2,1/(SRP!$B$2:$B$7&lt;=E8305)/(SRP!$C$2:$C$7&gt;=E8305),SRP!$D$2:$D$7)*(G8305/100)*(E8305/1000)),
IF(AND(C8305="Wine",D8305="Fortified Wines"),
SUM(LOOKUP(2,1/(SRP!$B$26:$B$29&lt;=E8305)/(SRP!$C$26:$C$29&gt;=E8305),SRP!$D$26:$D$29)*(G8305/100)*(E8305/1000)),
IF(C8305="Wine",
SUM(LOOKUP(2,1/(SRP!$B$21:$B$25&lt;=E8305)/(SRP!$C$21:$C$25&gt;=E8305),SRP!$D$21:$D$25)*(G8305/100)*(E8305/1000)),
IF(AND(C8305="Ready to Drink",D8305="RTD-One Pour Cocktail&gt;7%&lt;=14.5"),
SUM(LOOKUP(2,1/(SRP!$B$16:$B$20&lt;=E8305)/(SRP!$C$16:$C$20&gt;=E8305),SRP!$D$16:$D$20)*(G8305/100)*(E8305/1000)),
IF(C8305="Ready to Drink",
SUM(LOOKUP(2,1/(SRP!$B$11:$B$15&lt;=E8305)/(SRP!$C$11:$C$15&gt;=E8305),SRP!$D$11:$D$15)*(G8305/100)*(E8305/1000)),
0)))))),2)</f>
        <v>1.66</v>
      </c>
      <c r="L8305" s="173" t="str">
        <f t="shared" si="129"/>
        <v>Beer473</v>
      </c>
      <c r="M8305" s="154">
        <f>VLOOKUP(L8305,'Slope %'!C:D,2,0)</f>
        <v>0.12</v>
      </c>
    </row>
    <row r="8306" spans="1:13" x14ac:dyDescent="0.25">
      <c r="A8306" s="169">
        <v>74634</v>
      </c>
      <c r="B8306" s="170" t="s">
        <v>5998</v>
      </c>
      <c r="C8306" s="170" t="s">
        <v>11</v>
      </c>
      <c r="D8306" s="170" t="s">
        <v>267</v>
      </c>
      <c r="E8306" s="170">
        <v>473</v>
      </c>
      <c r="F8306" s="170">
        <v>24</v>
      </c>
      <c r="G8306" s="171">
        <v>4.5</v>
      </c>
      <c r="H8306" s="170" t="s">
        <v>1053</v>
      </c>
      <c r="I8306" s="171">
        <v>4.25</v>
      </c>
      <c r="J8306" s="169">
        <v>1</v>
      </c>
      <c r="K8306" s="154" cm="1">
        <f t="array" ref="K8306">ROUND(
IF(C8306="Beer",
SUM(LOOKUP(2,1/(SRP!$B$8:$B$10&lt;=E8306)/(SRP!$C$8:$C$10&gt;=E8306),SRP!$D$8:$D$10)*(G8306/100)*(E8306/1000)),
IF(C8306="Spirits",
SUM(LOOKUP(2,1/(SRP!$B$2:$B$7&lt;=E8306)/(SRP!$C$2:$C$7&gt;=E8306),SRP!$D$2:$D$7)*(G8306/100)*(E8306/1000)),
IF(AND(C8306="Wine",D8306="Fortified Wines"),
SUM(LOOKUP(2,1/(SRP!$B$26:$B$29&lt;=E8306)/(SRP!$C$26:$C$29&gt;=E8306),SRP!$D$26:$D$29)*(G8306/100)*(E8306/1000)),
IF(C8306="Wine",
SUM(LOOKUP(2,1/(SRP!$B$21:$B$25&lt;=E8306)/(SRP!$C$21:$C$25&gt;=E8306),SRP!$D$21:$D$25)*(G8306/100)*(E8306/1000)),
IF(AND(C8306="Ready to Drink",D8306="RTD-One Pour Cocktail&gt;7%&lt;=14.5"),
SUM(LOOKUP(2,1/(SRP!$B$16:$B$20&lt;=E8306)/(SRP!$C$16:$C$20&gt;=E8306),SRP!$D$16:$D$20)*(G8306/100)*(E8306/1000)),
IF(C8306="Ready to Drink",
SUM(LOOKUP(2,1/(SRP!$B$11:$B$15&lt;=E8306)/(SRP!$C$11:$C$15&gt;=E8306),SRP!$D$11:$D$15)*(G8306/100)*(E8306/1000)),
0)))))),2)</f>
        <v>1.66</v>
      </c>
      <c r="L8306" s="173" t="str">
        <f t="shared" si="129"/>
        <v>Beer473</v>
      </c>
      <c r="M8306" s="154">
        <f>VLOOKUP(L8306,'Slope %'!C:D,2,0)</f>
        <v>0.12</v>
      </c>
    </row>
    <row r="8307" spans="1:13" x14ac:dyDescent="0.25">
      <c r="A8307" s="169">
        <v>74636</v>
      </c>
      <c r="B8307" s="170" t="s">
        <v>5999</v>
      </c>
      <c r="C8307" s="170" t="s">
        <v>15</v>
      </c>
      <c r="D8307" s="170" t="s">
        <v>1611</v>
      </c>
      <c r="E8307" s="170">
        <v>750</v>
      </c>
      <c r="F8307" s="170">
        <v>6</v>
      </c>
      <c r="G8307" s="171">
        <v>40</v>
      </c>
      <c r="H8307" s="170" t="s">
        <v>177</v>
      </c>
      <c r="I8307" s="171">
        <v>64.989999999999995</v>
      </c>
      <c r="J8307" s="169">
        <v>1</v>
      </c>
      <c r="K8307" s="154" cm="1">
        <f t="array" ref="K8307">ROUND(
IF(C8307="Beer",
SUM(LOOKUP(2,1/(SRP!$B$8:$B$10&lt;=E8307)/(SRP!$C$8:$C$10&gt;=E8307),SRP!$D$8:$D$10)*(G8307/100)*(E8307/1000)),
IF(C8307="Spirits",
SUM(LOOKUP(2,1/(SRP!$B$2:$B$7&lt;=E8307)/(SRP!$C$2:$C$7&gt;=E8307),SRP!$D$2:$D$7)*(G8307/100)*(E8307/1000)),
IF(AND(C8307="Wine",D8307="Fortified Wines"),
SUM(LOOKUP(2,1/(SRP!$B$26:$B$29&lt;=E8307)/(SRP!$C$26:$C$29&gt;=E8307),SRP!$D$26:$D$29)*(G8307/100)*(E8307/1000)),
IF(C8307="Wine",
SUM(LOOKUP(2,1/(SRP!$B$21:$B$25&lt;=E8307)/(SRP!$C$21:$C$25&gt;=E8307),SRP!$D$21:$D$25)*(G8307/100)*(E8307/1000)),
IF(AND(C8307="Ready to Drink",D8307="RTD-One Pour Cocktail&gt;7%&lt;=14.5"),
SUM(LOOKUP(2,1/(SRP!$B$16:$B$20&lt;=E8307)/(SRP!$C$16:$C$20&gt;=E8307),SRP!$D$16:$D$20)*(G8307/100)*(E8307/1000)),
IF(C8307="Ready to Drink",
SUM(LOOKUP(2,1/(SRP!$B$11:$B$15&lt;=E8307)/(SRP!$C$11:$C$15&gt;=E8307),SRP!$D$11:$D$15)*(G8307/100)*(E8307/1000)),
0)))))),2)</f>
        <v>23.42</v>
      </c>
      <c r="L8307" s="173" t="str">
        <f t="shared" si="129"/>
        <v>Spirits750</v>
      </c>
      <c r="M8307" s="154">
        <f>VLOOKUP(L8307,'Slope %'!C:D,2,0)</f>
        <v>7.0000000000000007E-2</v>
      </c>
    </row>
    <row r="8308" spans="1:13" x14ac:dyDescent="0.25">
      <c r="A8308" s="169">
        <v>74637</v>
      </c>
      <c r="B8308" s="170" t="s">
        <v>6000</v>
      </c>
      <c r="C8308" s="170" t="s">
        <v>24</v>
      </c>
      <c r="D8308" s="170" t="s">
        <v>85</v>
      </c>
      <c r="E8308" s="170">
        <v>750</v>
      </c>
      <c r="F8308" s="170">
        <v>12</v>
      </c>
      <c r="G8308" s="171">
        <v>14</v>
      </c>
      <c r="H8308" s="170" t="s">
        <v>5991</v>
      </c>
      <c r="I8308" s="171">
        <v>34</v>
      </c>
      <c r="J8308" s="169">
        <v>1</v>
      </c>
      <c r="K8308" s="154" cm="1">
        <f t="array" ref="K8308">ROUND(
IF(C8308="Beer",
SUM(LOOKUP(2,1/(SRP!$B$8:$B$10&lt;=E8308)/(SRP!$C$8:$C$10&gt;=E8308),SRP!$D$8:$D$10)*(G8308/100)*(E8308/1000)),
IF(C8308="Spirits",
SUM(LOOKUP(2,1/(SRP!$B$2:$B$7&lt;=E8308)/(SRP!$C$2:$C$7&gt;=E8308),SRP!$D$2:$D$7)*(G8308/100)*(E8308/1000)),
IF(AND(C8308="Wine",D8308="Fortified Wines"),
SUM(LOOKUP(2,1/(SRP!$B$26:$B$29&lt;=E8308)/(SRP!$C$26:$C$29&gt;=E8308),SRP!$D$26:$D$29)*(G8308/100)*(E8308/1000)),
IF(C8308="Wine",
SUM(LOOKUP(2,1/(SRP!$B$21:$B$25&lt;=E8308)/(SRP!$C$21:$C$25&gt;=E8308),SRP!$D$21:$D$25)*(G8308/100)*(E8308/1000)),
IF(AND(C8308="Ready to Drink",D8308="RTD-One Pour Cocktail&gt;7%&lt;=14.5"),
SUM(LOOKUP(2,1/(SRP!$B$16:$B$20&lt;=E8308)/(SRP!$C$16:$C$20&gt;=E8308),SRP!$D$16:$D$20)*(G8308/100)*(E8308/1000)),
IF(C8308="Ready to Drink",
SUM(LOOKUP(2,1/(SRP!$B$11:$B$15&lt;=E8308)/(SRP!$C$11:$C$15&gt;=E8308),SRP!$D$11:$D$15)*(G8308/100)*(E8308/1000)),
0)))))),2)</f>
        <v>8.1999999999999993</v>
      </c>
      <c r="L8308" s="173" t="str">
        <f t="shared" si="129"/>
        <v>Wine750</v>
      </c>
      <c r="M8308" s="154">
        <f>VLOOKUP(L8308,'Slope %'!C:D,2,0)</f>
        <v>0.1</v>
      </c>
    </row>
    <row r="8309" spans="1:13" x14ac:dyDescent="0.25">
      <c r="A8309" s="169">
        <v>74639</v>
      </c>
      <c r="B8309" s="170" t="s">
        <v>6001</v>
      </c>
      <c r="C8309" s="170" t="s">
        <v>15</v>
      </c>
      <c r="D8309" s="170" t="s">
        <v>756</v>
      </c>
      <c r="E8309" s="170">
        <v>750</v>
      </c>
      <c r="F8309" s="170">
        <v>6</v>
      </c>
      <c r="G8309" s="171">
        <v>22</v>
      </c>
      <c r="H8309" s="170" t="s">
        <v>26</v>
      </c>
      <c r="I8309" s="171">
        <v>35.99</v>
      </c>
      <c r="J8309" s="169">
        <v>2</v>
      </c>
      <c r="K8309" s="154" cm="1">
        <f t="array" ref="K8309">ROUND(
IF(C8309="Beer",
SUM(LOOKUP(2,1/(SRP!$B$8:$B$10&lt;=E8309)/(SRP!$C$8:$C$10&gt;=E8309),SRP!$D$8:$D$10)*(G8309/100)*(E8309/1000)),
IF(C8309="Spirits",
SUM(LOOKUP(2,1/(SRP!$B$2:$B$7&lt;=E8309)/(SRP!$C$2:$C$7&gt;=E8309),SRP!$D$2:$D$7)*(G8309/100)*(E8309/1000)),
IF(AND(C8309="Wine",D8309="Fortified Wines"),
SUM(LOOKUP(2,1/(SRP!$B$26:$B$29&lt;=E8309)/(SRP!$C$26:$C$29&gt;=E8309),SRP!$D$26:$D$29)*(G8309/100)*(E8309/1000)),
IF(C8309="Wine",
SUM(LOOKUP(2,1/(SRP!$B$21:$B$25&lt;=E8309)/(SRP!$C$21:$C$25&gt;=E8309),SRP!$D$21:$D$25)*(G8309/100)*(E8309/1000)),
IF(AND(C8309="Ready to Drink",D8309="RTD-One Pour Cocktail&gt;7%&lt;=14.5"),
SUM(LOOKUP(2,1/(SRP!$B$16:$B$20&lt;=E8309)/(SRP!$C$16:$C$20&gt;=E8309),SRP!$D$16:$D$20)*(G8309/100)*(E8309/1000)),
IF(C8309="Ready to Drink",
SUM(LOOKUP(2,1/(SRP!$B$11:$B$15&lt;=E8309)/(SRP!$C$11:$C$15&gt;=E8309),SRP!$D$11:$D$15)*(G8309/100)*(E8309/1000)),
0)))))),2)</f>
        <v>12.88</v>
      </c>
      <c r="L8309" s="173" t="str">
        <f t="shared" si="129"/>
        <v>Spirits750</v>
      </c>
      <c r="M8309" s="154">
        <f>VLOOKUP(L8309,'Slope %'!C:D,2,0)</f>
        <v>7.0000000000000007E-2</v>
      </c>
    </row>
    <row r="8310" spans="1:13" x14ac:dyDescent="0.25">
      <c r="A8310" s="169">
        <v>74640</v>
      </c>
      <c r="B8310" s="170" t="s">
        <v>6002</v>
      </c>
      <c r="C8310" s="170" t="s">
        <v>11</v>
      </c>
      <c r="D8310" s="170" t="s">
        <v>267</v>
      </c>
      <c r="E8310" s="170">
        <v>473</v>
      </c>
      <c r="F8310" s="170">
        <v>24</v>
      </c>
      <c r="G8310" s="171">
        <v>5.5</v>
      </c>
      <c r="H8310" s="170" t="s">
        <v>1742</v>
      </c>
      <c r="I8310" s="171">
        <v>5.8</v>
      </c>
      <c r="J8310" s="169">
        <v>1</v>
      </c>
      <c r="K8310" s="154" cm="1">
        <f t="array" ref="K8310">ROUND(
IF(C8310="Beer",
SUM(LOOKUP(2,1/(SRP!$B$8:$B$10&lt;=E8310)/(SRP!$C$8:$C$10&gt;=E8310),SRP!$D$8:$D$10)*(G8310/100)*(E8310/1000)),
IF(C8310="Spirits",
SUM(LOOKUP(2,1/(SRP!$B$2:$B$7&lt;=E8310)/(SRP!$C$2:$C$7&gt;=E8310),SRP!$D$2:$D$7)*(G8310/100)*(E8310/1000)),
IF(AND(C8310="Wine",D8310="Fortified Wines"),
SUM(LOOKUP(2,1/(SRP!$B$26:$B$29&lt;=E8310)/(SRP!$C$26:$C$29&gt;=E8310),SRP!$D$26:$D$29)*(G8310/100)*(E8310/1000)),
IF(C8310="Wine",
SUM(LOOKUP(2,1/(SRP!$B$21:$B$25&lt;=E8310)/(SRP!$C$21:$C$25&gt;=E8310),SRP!$D$21:$D$25)*(G8310/100)*(E8310/1000)),
IF(AND(C8310="Ready to Drink",D8310="RTD-One Pour Cocktail&gt;7%&lt;=14.5"),
SUM(LOOKUP(2,1/(SRP!$B$16:$B$20&lt;=E8310)/(SRP!$C$16:$C$20&gt;=E8310),SRP!$D$16:$D$20)*(G8310/100)*(E8310/1000)),
IF(C8310="Ready to Drink",
SUM(LOOKUP(2,1/(SRP!$B$11:$B$15&lt;=E8310)/(SRP!$C$11:$C$15&gt;=E8310),SRP!$D$11:$D$15)*(G8310/100)*(E8310/1000)),
0)))))),2)</f>
        <v>2.0299999999999998</v>
      </c>
      <c r="L8310" s="173" t="str">
        <f t="shared" si="129"/>
        <v>Beer473</v>
      </c>
      <c r="M8310" s="154">
        <f>VLOOKUP(L8310,'Slope %'!C:D,2,0)</f>
        <v>0.12</v>
      </c>
    </row>
    <row r="8311" spans="1:13" x14ac:dyDescent="0.25">
      <c r="A8311" s="169">
        <v>74640</v>
      </c>
      <c r="B8311" s="170" t="s">
        <v>6002</v>
      </c>
      <c r="C8311" s="170" t="s">
        <v>11</v>
      </c>
      <c r="D8311" s="170" t="s">
        <v>267</v>
      </c>
      <c r="E8311" s="170">
        <v>473</v>
      </c>
      <c r="F8311" s="170">
        <v>24</v>
      </c>
      <c r="G8311" s="171">
        <v>5.5</v>
      </c>
      <c r="H8311" s="170" t="s">
        <v>1742</v>
      </c>
      <c r="I8311" s="171">
        <v>5.8</v>
      </c>
      <c r="J8311" s="169">
        <v>1</v>
      </c>
      <c r="K8311" s="154" cm="1">
        <f t="array" ref="K8311">ROUND(
IF(C8311="Beer",
SUM(LOOKUP(2,1/(SRP!$B$8:$B$10&lt;=E8311)/(SRP!$C$8:$C$10&gt;=E8311),SRP!$D$8:$D$10)*(G8311/100)*(E8311/1000)),
IF(C8311="Spirits",
SUM(LOOKUP(2,1/(SRP!$B$2:$B$7&lt;=E8311)/(SRP!$C$2:$C$7&gt;=E8311),SRP!$D$2:$D$7)*(G8311/100)*(E8311/1000)),
IF(AND(C8311="Wine",D8311="Fortified Wines"),
SUM(LOOKUP(2,1/(SRP!$B$26:$B$29&lt;=E8311)/(SRP!$C$26:$C$29&gt;=E8311),SRP!$D$26:$D$29)*(G8311/100)*(E8311/1000)),
IF(C8311="Wine",
SUM(LOOKUP(2,1/(SRP!$B$21:$B$25&lt;=E8311)/(SRP!$C$21:$C$25&gt;=E8311),SRP!$D$21:$D$25)*(G8311/100)*(E8311/1000)),
IF(AND(C8311="Ready to Drink",D8311="RTD-One Pour Cocktail&gt;7%&lt;=14.5"),
SUM(LOOKUP(2,1/(SRP!$B$16:$B$20&lt;=E8311)/(SRP!$C$16:$C$20&gt;=E8311),SRP!$D$16:$D$20)*(G8311/100)*(E8311/1000)),
IF(C8311="Ready to Drink",
SUM(LOOKUP(2,1/(SRP!$B$11:$B$15&lt;=E8311)/(SRP!$C$11:$C$15&gt;=E8311),SRP!$D$11:$D$15)*(G8311/100)*(E8311/1000)),
0)))))),2)</f>
        <v>2.0299999999999998</v>
      </c>
      <c r="L8311" s="173" t="str">
        <f t="shared" si="129"/>
        <v>Beer473</v>
      </c>
      <c r="M8311" s="154">
        <f>VLOOKUP(L8311,'Slope %'!C:D,2,0)</f>
        <v>0.12</v>
      </c>
    </row>
    <row r="8312" spans="1:13" x14ac:dyDescent="0.25">
      <c r="A8312" s="169">
        <v>74642</v>
      </c>
      <c r="B8312" s="170" t="s">
        <v>6003</v>
      </c>
      <c r="C8312" s="170" t="s">
        <v>11</v>
      </c>
      <c r="D8312" s="170" t="s">
        <v>303</v>
      </c>
      <c r="E8312" s="170">
        <v>2840</v>
      </c>
      <c r="F8312" s="170">
        <v>3</v>
      </c>
      <c r="G8312" s="171">
        <v>6.2</v>
      </c>
      <c r="H8312" s="170" t="s">
        <v>747</v>
      </c>
      <c r="I8312" s="171">
        <v>13.99</v>
      </c>
      <c r="J8312" s="169">
        <v>8</v>
      </c>
      <c r="K8312" s="154" cm="1">
        <f t="array" ref="K8312">ROUND(
IF(C8312="Beer",
SUM(LOOKUP(2,1/(SRP!$B$8:$B$10&lt;=E8312)/(SRP!$C$8:$C$10&gt;=E8312),SRP!$D$8:$D$10)*(G8312/100)*(E8312/1000)),
IF(C8312="Spirits",
SUM(LOOKUP(2,1/(SRP!$B$2:$B$7&lt;=E8312)/(SRP!$C$2:$C$7&gt;=E8312),SRP!$D$2:$D$7)*(G8312/100)*(E8312/1000)),
IF(AND(C8312="Wine",D8312="Fortified Wines"),
SUM(LOOKUP(2,1/(SRP!$B$26:$B$29&lt;=E8312)/(SRP!$C$26:$C$29&gt;=E8312),SRP!$D$26:$D$29)*(G8312/100)*(E8312/1000)),
IF(C8312="Wine",
SUM(LOOKUP(2,1/(SRP!$B$21:$B$25&lt;=E8312)/(SRP!$C$21:$C$25&gt;=E8312),SRP!$D$21:$D$25)*(G8312/100)*(E8312/1000)),
IF(AND(C8312="Ready to Drink",D8312="RTD-One Pour Cocktail&gt;7%&lt;=14.5"),
SUM(LOOKUP(2,1/(SRP!$B$16:$B$20&lt;=E8312)/(SRP!$C$16:$C$20&gt;=E8312),SRP!$D$16:$D$20)*(G8312/100)*(E8312/1000)),
IF(C8312="Ready to Drink",
SUM(LOOKUP(2,1/(SRP!$B$11:$B$15&lt;=E8312)/(SRP!$C$11:$C$15&gt;=E8312),SRP!$D$11:$D$15)*(G8312/100)*(E8312/1000)),
0)))))),2)</f>
        <v>13.75</v>
      </c>
      <c r="L8312" s="173" t="str">
        <f t="shared" si="129"/>
        <v>Beer2840</v>
      </c>
      <c r="M8312" s="154">
        <f>VLOOKUP(L8312,'Slope %'!C:D,2,0)</f>
        <v>0.1</v>
      </c>
    </row>
    <row r="8313" spans="1:13" x14ac:dyDescent="0.25">
      <c r="A8313" s="169">
        <v>74642</v>
      </c>
      <c r="B8313" s="170" t="s">
        <v>6003</v>
      </c>
      <c r="C8313" s="170" t="s">
        <v>11</v>
      </c>
      <c r="D8313" s="170" t="s">
        <v>303</v>
      </c>
      <c r="E8313" s="170">
        <v>2840</v>
      </c>
      <c r="F8313" s="170">
        <v>3</v>
      </c>
      <c r="G8313" s="171">
        <v>6.2</v>
      </c>
      <c r="H8313" s="170" t="s">
        <v>747</v>
      </c>
      <c r="I8313" s="171">
        <v>13.99</v>
      </c>
      <c r="J8313" s="169">
        <v>8</v>
      </c>
      <c r="K8313" s="154" cm="1">
        <f t="array" ref="K8313">ROUND(
IF(C8313="Beer",
SUM(LOOKUP(2,1/(SRP!$B$8:$B$10&lt;=E8313)/(SRP!$C$8:$C$10&gt;=E8313),SRP!$D$8:$D$10)*(G8313/100)*(E8313/1000)),
IF(C8313="Spirits",
SUM(LOOKUP(2,1/(SRP!$B$2:$B$7&lt;=E8313)/(SRP!$C$2:$C$7&gt;=E8313),SRP!$D$2:$D$7)*(G8313/100)*(E8313/1000)),
IF(AND(C8313="Wine",D8313="Fortified Wines"),
SUM(LOOKUP(2,1/(SRP!$B$26:$B$29&lt;=E8313)/(SRP!$C$26:$C$29&gt;=E8313),SRP!$D$26:$D$29)*(G8313/100)*(E8313/1000)),
IF(C8313="Wine",
SUM(LOOKUP(2,1/(SRP!$B$21:$B$25&lt;=E8313)/(SRP!$C$21:$C$25&gt;=E8313),SRP!$D$21:$D$25)*(G8313/100)*(E8313/1000)),
IF(AND(C8313="Ready to Drink",D8313="RTD-One Pour Cocktail&gt;7%&lt;=14.5"),
SUM(LOOKUP(2,1/(SRP!$B$16:$B$20&lt;=E8313)/(SRP!$C$16:$C$20&gt;=E8313),SRP!$D$16:$D$20)*(G8313/100)*(E8313/1000)),
IF(C8313="Ready to Drink",
SUM(LOOKUP(2,1/(SRP!$B$11:$B$15&lt;=E8313)/(SRP!$C$11:$C$15&gt;=E8313),SRP!$D$11:$D$15)*(G8313/100)*(E8313/1000)),
0)))))),2)</f>
        <v>13.75</v>
      </c>
      <c r="L8313" s="173" t="str">
        <f t="shared" si="129"/>
        <v>Beer2840</v>
      </c>
      <c r="M8313" s="154">
        <f>VLOOKUP(L8313,'Slope %'!C:D,2,0)</f>
        <v>0.1</v>
      </c>
    </row>
    <row r="8314" spans="1:13" x14ac:dyDescent="0.25">
      <c r="A8314" s="169">
        <v>74644</v>
      </c>
      <c r="B8314" s="170" t="s">
        <v>6004</v>
      </c>
      <c r="C8314" s="170" t="s">
        <v>11</v>
      </c>
      <c r="D8314" s="170" t="s">
        <v>12</v>
      </c>
      <c r="E8314" s="170">
        <v>2840</v>
      </c>
      <c r="F8314" s="170">
        <v>3</v>
      </c>
      <c r="G8314" s="171">
        <v>5</v>
      </c>
      <c r="H8314" s="170" t="s">
        <v>747</v>
      </c>
      <c r="I8314" s="171">
        <v>15.99</v>
      </c>
      <c r="J8314" s="169">
        <v>8</v>
      </c>
      <c r="K8314" s="154" cm="1">
        <f t="array" ref="K8314">ROUND(
IF(C8314="Beer",
SUM(LOOKUP(2,1/(SRP!$B$8:$B$10&lt;=E8314)/(SRP!$C$8:$C$10&gt;=E8314),SRP!$D$8:$D$10)*(G8314/100)*(E8314/1000)),
IF(C8314="Spirits",
SUM(LOOKUP(2,1/(SRP!$B$2:$B$7&lt;=E8314)/(SRP!$C$2:$C$7&gt;=E8314),SRP!$D$2:$D$7)*(G8314/100)*(E8314/1000)),
IF(AND(C8314="Wine",D8314="Fortified Wines"),
SUM(LOOKUP(2,1/(SRP!$B$26:$B$29&lt;=E8314)/(SRP!$C$26:$C$29&gt;=E8314),SRP!$D$26:$D$29)*(G8314/100)*(E8314/1000)),
IF(C8314="Wine",
SUM(LOOKUP(2,1/(SRP!$B$21:$B$25&lt;=E8314)/(SRP!$C$21:$C$25&gt;=E8314),SRP!$D$21:$D$25)*(G8314/100)*(E8314/1000)),
IF(AND(C8314="Ready to Drink",D8314="RTD-One Pour Cocktail&gt;7%&lt;=14.5"),
SUM(LOOKUP(2,1/(SRP!$B$16:$B$20&lt;=E8314)/(SRP!$C$16:$C$20&gt;=E8314),SRP!$D$16:$D$20)*(G8314/100)*(E8314/1000)),
IF(C8314="Ready to Drink",
SUM(LOOKUP(2,1/(SRP!$B$11:$B$15&lt;=E8314)/(SRP!$C$11:$C$15&gt;=E8314),SRP!$D$11:$D$15)*(G8314/100)*(E8314/1000)),
0)))))),2)</f>
        <v>11.09</v>
      </c>
      <c r="L8314" s="173" t="str">
        <f t="shared" si="129"/>
        <v>Beer2840</v>
      </c>
      <c r="M8314" s="154">
        <f>VLOOKUP(L8314,'Slope %'!C:D,2,0)</f>
        <v>0.1</v>
      </c>
    </row>
    <row r="8315" spans="1:13" x14ac:dyDescent="0.25">
      <c r="A8315" s="169">
        <v>74644</v>
      </c>
      <c r="B8315" s="170" t="s">
        <v>6004</v>
      </c>
      <c r="C8315" s="170" t="s">
        <v>11</v>
      </c>
      <c r="D8315" s="170" t="s">
        <v>12</v>
      </c>
      <c r="E8315" s="170">
        <v>2840</v>
      </c>
      <c r="F8315" s="170">
        <v>3</v>
      </c>
      <c r="G8315" s="171">
        <v>5</v>
      </c>
      <c r="H8315" s="170" t="s">
        <v>747</v>
      </c>
      <c r="I8315" s="171">
        <v>15.99</v>
      </c>
      <c r="J8315" s="169">
        <v>8</v>
      </c>
      <c r="K8315" s="154" cm="1">
        <f t="array" ref="K8315">ROUND(
IF(C8315="Beer",
SUM(LOOKUP(2,1/(SRP!$B$8:$B$10&lt;=E8315)/(SRP!$C$8:$C$10&gt;=E8315),SRP!$D$8:$D$10)*(G8315/100)*(E8315/1000)),
IF(C8315="Spirits",
SUM(LOOKUP(2,1/(SRP!$B$2:$B$7&lt;=E8315)/(SRP!$C$2:$C$7&gt;=E8315),SRP!$D$2:$D$7)*(G8315/100)*(E8315/1000)),
IF(AND(C8315="Wine",D8315="Fortified Wines"),
SUM(LOOKUP(2,1/(SRP!$B$26:$B$29&lt;=E8315)/(SRP!$C$26:$C$29&gt;=E8315),SRP!$D$26:$D$29)*(G8315/100)*(E8315/1000)),
IF(C8315="Wine",
SUM(LOOKUP(2,1/(SRP!$B$21:$B$25&lt;=E8315)/(SRP!$C$21:$C$25&gt;=E8315),SRP!$D$21:$D$25)*(G8315/100)*(E8315/1000)),
IF(AND(C8315="Ready to Drink",D8315="RTD-One Pour Cocktail&gt;7%&lt;=14.5"),
SUM(LOOKUP(2,1/(SRP!$B$16:$B$20&lt;=E8315)/(SRP!$C$16:$C$20&gt;=E8315),SRP!$D$16:$D$20)*(G8315/100)*(E8315/1000)),
IF(C8315="Ready to Drink",
SUM(LOOKUP(2,1/(SRP!$B$11:$B$15&lt;=E8315)/(SRP!$C$11:$C$15&gt;=E8315),SRP!$D$11:$D$15)*(G8315/100)*(E8315/1000)),
0)))))),2)</f>
        <v>11.09</v>
      </c>
      <c r="L8315" s="173" t="str">
        <f t="shared" si="129"/>
        <v>Beer2840</v>
      </c>
      <c r="M8315" s="154">
        <f>VLOOKUP(L8315,'Slope %'!C:D,2,0)</f>
        <v>0.1</v>
      </c>
    </row>
    <row r="8316" spans="1:13" x14ac:dyDescent="0.25">
      <c r="A8316" s="169">
        <v>74645</v>
      </c>
      <c r="B8316" s="170" t="s">
        <v>6005</v>
      </c>
      <c r="C8316" s="170" t="s">
        <v>11</v>
      </c>
      <c r="D8316" s="170" t="s">
        <v>211</v>
      </c>
      <c r="E8316" s="170">
        <v>2840</v>
      </c>
      <c r="F8316" s="170">
        <v>3</v>
      </c>
      <c r="G8316" s="171">
        <v>4</v>
      </c>
      <c r="H8316" s="170" t="s">
        <v>747</v>
      </c>
      <c r="I8316" s="171">
        <v>15.99</v>
      </c>
      <c r="J8316" s="169">
        <v>8</v>
      </c>
      <c r="K8316" s="154" cm="1">
        <f t="array" ref="K8316">ROUND(
IF(C8316="Beer",
SUM(LOOKUP(2,1/(SRP!$B$8:$B$10&lt;=E8316)/(SRP!$C$8:$C$10&gt;=E8316),SRP!$D$8:$D$10)*(G8316/100)*(E8316/1000)),
IF(C8316="Spirits",
SUM(LOOKUP(2,1/(SRP!$B$2:$B$7&lt;=E8316)/(SRP!$C$2:$C$7&gt;=E8316),SRP!$D$2:$D$7)*(G8316/100)*(E8316/1000)),
IF(AND(C8316="Wine",D8316="Fortified Wines"),
SUM(LOOKUP(2,1/(SRP!$B$26:$B$29&lt;=E8316)/(SRP!$C$26:$C$29&gt;=E8316),SRP!$D$26:$D$29)*(G8316/100)*(E8316/1000)),
IF(C8316="Wine",
SUM(LOOKUP(2,1/(SRP!$B$21:$B$25&lt;=E8316)/(SRP!$C$21:$C$25&gt;=E8316),SRP!$D$21:$D$25)*(G8316/100)*(E8316/1000)),
IF(AND(C8316="Ready to Drink",D8316="RTD-One Pour Cocktail&gt;7%&lt;=14.5"),
SUM(LOOKUP(2,1/(SRP!$B$16:$B$20&lt;=E8316)/(SRP!$C$16:$C$20&gt;=E8316),SRP!$D$16:$D$20)*(G8316/100)*(E8316/1000)),
IF(C8316="Ready to Drink",
SUM(LOOKUP(2,1/(SRP!$B$11:$B$15&lt;=E8316)/(SRP!$C$11:$C$15&gt;=E8316),SRP!$D$11:$D$15)*(G8316/100)*(E8316/1000)),
0)))))),2)</f>
        <v>8.8699999999999992</v>
      </c>
      <c r="L8316" s="173" t="str">
        <f t="shared" si="129"/>
        <v>Beer2840</v>
      </c>
      <c r="M8316" s="154">
        <f>VLOOKUP(L8316,'Slope %'!C:D,2,0)</f>
        <v>0.1</v>
      </c>
    </row>
    <row r="8317" spans="1:13" x14ac:dyDescent="0.25">
      <c r="A8317" s="169">
        <v>74645</v>
      </c>
      <c r="B8317" s="170" t="s">
        <v>6005</v>
      </c>
      <c r="C8317" s="170" t="s">
        <v>11</v>
      </c>
      <c r="D8317" s="170" t="s">
        <v>211</v>
      </c>
      <c r="E8317" s="170">
        <v>2840</v>
      </c>
      <c r="F8317" s="170">
        <v>3</v>
      </c>
      <c r="G8317" s="171">
        <v>4</v>
      </c>
      <c r="H8317" s="170" t="s">
        <v>747</v>
      </c>
      <c r="I8317" s="171">
        <v>15.99</v>
      </c>
      <c r="J8317" s="169">
        <v>8</v>
      </c>
      <c r="K8317" s="154" cm="1">
        <f t="array" ref="K8317">ROUND(
IF(C8317="Beer",
SUM(LOOKUP(2,1/(SRP!$B$8:$B$10&lt;=E8317)/(SRP!$C$8:$C$10&gt;=E8317),SRP!$D$8:$D$10)*(G8317/100)*(E8317/1000)),
IF(C8317="Spirits",
SUM(LOOKUP(2,1/(SRP!$B$2:$B$7&lt;=E8317)/(SRP!$C$2:$C$7&gt;=E8317),SRP!$D$2:$D$7)*(G8317/100)*(E8317/1000)),
IF(AND(C8317="Wine",D8317="Fortified Wines"),
SUM(LOOKUP(2,1/(SRP!$B$26:$B$29&lt;=E8317)/(SRP!$C$26:$C$29&gt;=E8317),SRP!$D$26:$D$29)*(G8317/100)*(E8317/1000)),
IF(C8317="Wine",
SUM(LOOKUP(2,1/(SRP!$B$21:$B$25&lt;=E8317)/(SRP!$C$21:$C$25&gt;=E8317),SRP!$D$21:$D$25)*(G8317/100)*(E8317/1000)),
IF(AND(C8317="Ready to Drink",D8317="RTD-One Pour Cocktail&gt;7%&lt;=14.5"),
SUM(LOOKUP(2,1/(SRP!$B$16:$B$20&lt;=E8317)/(SRP!$C$16:$C$20&gt;=E8317),SRP!$D$16:$D$20)*(G8317/100)*(E8317/1000)),
IF(C8317="Ready to Drink",
SUM(LOOKUP(2,1/(SRP!$B$11:$B$15&lt;=E8317)/(SRP!$C$11:$C$15&gt;=E8317),SRP!$D$11:$D$15)*(G8317/100)*(E8317/1000)),
0)))))),2)</f>
        <v>8.8699999999999992</v>
      </c>
      <c r="L8317" s="173" t="str">
        <f t="shared" si="129"/>
        <v>Beer2840</v>
      </c>
      <c r="M8317" s="154">
        <f>VLOOKUP(L8317,'Slope %'!C:D,2,0)</f>
        <v>0.1</v>
      </c>
    </row>
    <row r="8318" spans="1:13" x14ac:dyDescent="0.25">
      <c r="A8318" s="169">
        <v>74653</v>
      </c>
      <c r="B8318" s="170" t="s">
        <v>6006</v>
      </c>
      <c r="C8318" s="170" t="s">
        <v>24</v>
      </c>
      <c r="D8318" s="170" t="s">
        <v>85</v>
      </c>
      <c r="E8318" s="170">
        <v>750</v>
      </c>
      <c r="F8318" s="170">
        <v>12</v>
      </c>
      <c r="G8318" s="171">
        <v>13.7</v>
      </c>
      <c r="H8318" s="170" t="s">
        <v>26</v>
      </c>
      <c r="I8318" s="171">
        <v>29.99</v>
      </c>
      <c r="J8318" s="169">
        <v>1</v>
      </c>
      <c r="K8318" s="154" cm="1">
        <f t="array" ref="K8318">ROUND(
IF(C8318="Beer",
SUM(LOOKUP(2,1/(SRP!$B$8:$B$10&lt;=E8318)/(SRP!$C$8:$C$10&gt;=E8318),SRP!$D$8:$D$10)*(G8318/100)*(E8318/1000)),
IF(C8318="Spirits",
SUM(LOOKUP(2,1/(SRP!$B$2:$B$7&lt;=E8318)/(SRP!$C$2:$C$7&gt;=E8318),SRP!$D$2:$D$7)*(G8318/100)*(E8318/1000)),
IF(AND(C8318="Wine",D8318="Fortified Wines"),
SUM(LOOKUP(2,1/(SRP!$B$26:$B$29&lt;=E8318)/(SRP!$C$26:$C$29&gt;=E8318),SRP!$D$26:$D$29)*(G8318/100)*(E8318/1000)),
IF(C8318="Wine",
SUM(LOOKUP(2,1/(SRP!$B$21:$B$25&lt;=E8318)/(SRP!$C$21:$C$25&gt;=E8318),SRP!$D$21:$D$25)*(G8318/100)*(E8318/1000)),
IF(AND(C8318="Ready to Drink",D8318="RTD-One Pour Cocktail&gt;7%&lt;=14.5"),
SUM(LOOKUP(2,1/(SRP!$B$16:$B$20&lt;=E8318)/(SRP!$C$16:$C$20&gt;=E8318),SRP!$D$16:$D$20)*(G8318/100)*(E8318/1000)),
IF(C8318="Ready to Drink",
SUM(LOOKUP(2,1/(SRP!$B$11:$B$15&lt;=E8318)/(SRP!$C$11:$C$15&gt;=E8318),SRP!$D$11:$D$15)*(G8318/100)*(E8318/1000)),
0)))))),2)</f>
        <v>8.02</v>
      </c>
      <c r="L8318" s="173" t="str">
        <f t="shared" si="129"/>
        <v>Wine750</v>
      </c>
      <c r="M8318" s="154">
        <f>VLOOKUP(L8318,'Slope %'!C:D,2,0)</f>
        <v>0.1</v>
      </c>
    </row>
    <row r="8319" spans="1:13" x14ac:dyDescent="0.25">
      <c r="A8319" s="169">
        <v>74657</v>
      </c>
      <c r="B8319" s="170" t="s">
        <v>6007</v>
      </c>
      <c r="C8319" s="170" t="s">
        <v>24</v>
      </c>
      <c r="D8319" s="170" t="s">
        <v>85</v>
      </c>
      <c r="E8319" s="170">
        <v>750</v>
      </c>
      <c r="F8319" s="170">
        <v>12</v>
      </c>
      <c r="G8319" s="171">
        <v>13.8</v>
      </c>
      <c r="H8319" s="170" t="s">
        <v>26</v>
      </c>
      <c r="I8319" s="171">
        <v>25.99</v>
      </c>
      <c r="J8319" s="169">
        <v>1</v>
      </c>
      <c r="K8319" s="154" cm="1">
        <f t="array" ref="K8319">ROUND(
IF(C8319="Beer",
SUM(LOOKUP(2,1/(SRP!$B$8:$B$10&lt;=E8319)/(SRP!$C$8:$C$10&gt;=E8319),SRP!$D$8:$D$10)*(G8319/100)*(E8319/1000)),
IF(C8319="Spirits",
SUM(LOOKUP(2,1/(SRP!$B$2:$B$7&lt;=E8319)/(SRP!$C$2:$C$7&gt;=E8319),SRP!$D$2:$D$7)*(G8319/100)*(E8319/1000)),
IF(AND(C8319="Wine",D8319="Fortified Wines"),
SUM(LOOKUP(2,1/(SRP!$B$26:$B$29&lt;=E8319)/(SRP!$C$26:$C$29&gt;=E8319),SRP!$D$26:$D$29)*(G8319/100)*(E8319/1000)),
IF(C8319="Wine",
SUM(LOOKUP(2,1/(SRP!$B$21:$B$25&lt;=E8319)/(SRP!$C$21:$C$25&gt;=E8319),SRP!$D$21:$D$25)*(G8319/100)*(E8319/1000)),
IF(AND(C8319="Ready to Drink",D8319="RTD-One Pour Cocktail&gt;7%&lt;=14.5"),
SUM(LOOKUP(2,1/(SRP!$B$16:$B$20&lt;=E8319)/(SRP!$C$16:$C$20&gt;=E8319),SRP!$D$16:$D$20)*(G8319/100)*(E8319/1000)),
IF(C8319="Ready to Drink",
SUM(LOOKUP(2,1/(SRP!$B$11:$B$15&lt;=E8319)/(SRP!$C$11:$C$15&gt;=E8319),SRP!$D$11:$D$15)*(G8319/100)*(E8319/1000)),
0)))))),2)</f>
        <v>8.08</v>
      </c>
      <c r="L8319" s="173" t="str">
        <f t="shared" si="129"/>
        <v>Wine750</v>
      </c>
      <c r="M8319" s="154">
        <f>VLOOKUP(L8319,'Slope %'!C:D,2,0)</f>
        <v>0.1</v>
      </c>
    </row>
    <row r="8320" spans="1:13" x14ac:dyDescent="0.25">
      <c r="A8320" s="169">
        <v>74666</v>
      </c>
      <c r="B8320" s="170" t="s">
        <v>6008</v>
      </c>
      <c r="C8320" s="170" t="s">
        <v>24</v>
      </c>
      <c r="D8320" s="170" t="s">
        <v>38</v>
      </c>
      <c r="E8320" s="170">
        <v>720</v>
      </c>
      <c r="F8320" s="170">
        <v>12</v>
      </c>
      <c r="G8320" s="171">
        <v>15.4</v>
      </c>
      <c r="H8320" s="170" t="s">
        <v>3451</v>
      </c>
      <c r="I8320" s="171">
        <v>27.54</v>
      </c>
      <c r="J8320" s="169">
        <v>1</v>
      </c>
      <c r="K8320" s="154" cm="1">
        <f t="array" ref="K8320">ROUND(
IF(C8320="Beer",
SUM(LOOKUP(2,1/(SRP!$B$8:$B$10&lt;=E8320)/(SRP!$C$8:$C$10&gt;=E8320),SRP!$D$8:$D$10)*(G8320/100)*(E8320/1000)),
IF(C8320="Spirits",
SUM(LOOKUP(2,1/(SRP!$B$2:$B$7&lt;=E8320)/(SRP!$C$2:$C$7&gt;=E8320),SRP!$D$2:$D$7)*(G8320/100)*(E8320/1000)),
IF(AND(C8320="Wine",D8320="Fortified Wines"),
SUM(LOOKUP(2,1/(SRP!$B$26:$B$29&lt;=E8320)/(SRP!$C$26:$C$29&gt;=E8320),SRP!$D$26:$D$29)*(G8320/100)*(E8320/1000)),
IF(C8320="Wine",
SUM(LOOKUP(2,1/(SRP!$B$21:$B$25&lt;=E8320)/(SRP!$C$21:$C$25&gt;=E8320),SRP!$D$21:$D$25)*(G8320/100)*(E8320/1000)),
IF(AND(C8320="Ready to Drink",D8320="RTD-One Pour Cocktail&gt;7%&lt;=14.5"),
SUM(LOOKUP(2,1/(SRP!$B$16:$B$20&lt;=E8320)/(SRP!$C$16:$C$20&gt;=E8320),SRP!$D$16:$D$20)*(G8320/100)*(E8320/1000)),
IF(C8320="Ready to Drink",
SUM(LOOKUP(2,1/(SRP!$B$11:$B$15&lt;=E8320)/(SRP!$C$11:$C$15&gt;=E8320),SRP!$D$11:$D$15)*(G8320/100)*(E8320/1000)),
0)))))),2)</f>
        <v>8.66</v>
      </c>
      <c r="L8320" s="173" t="str">
        <f t="shared" si="129"/>
        <v>Wine720</v>
      </c>
      <c r="M8320" s="154">
        <f>VLOOKUP(L8320,'Slope %'!C:D,2,0)</f>
        <v>0.1</v>
      </c>
    </row>
    <row r="8321" spans="1:13" x14ac:dyDescent="0.25">
      <c r="A8321" s="169">
        <v>74671</v>
      </c>
      <c r="B8321" s="170" t="s">
        <v>6009</v>
      </c>
      <c r="C8321" s="170" t="s">
        <v>24</v>
      </c>
      <c r="D8321" s="170" t="s">
        <v>598</v>
      </c>
      <c r="E8321" s="170">
        <v>750</v>
      </c>
      <c r="F8321" s="170">
        <v>12</v>
      </c>
      <c r="G8321" s="171">
        <v>11.8</v>
      </c>
      <c r="H8321" s="170" t="s">
        <v>22</v>
      </c>
      <c r="I8321" s="171">
        <v>14.99</v>
      </c>
      <c r="J8321" s="169">
        <v>1</v>
      </c>
      <c r="K8321" s="154" cm="1">
        <f t="array" ref="K8321">ROUND(
IF(C8321="Beer",
SUM(LOOKUP(2,1/(SRP!$B$8:$B$10&lt;=E8321)/(SRP!$C$8:$C$10&gt;=E8321),SRP!$D$8:$D$10)*(G8321/100)*(E8321/1000)),
IF(C8321="Spirits",
SUM(LOOKUP(2,1/(SRP!$B$2:$B$7&lt;=E8321)/(SRP!$C$2:$C$7&gt;=E8321),SRP!$D$2:$D$7)*(G8321/100)*(E8321/1000)),
IF(AND(C8321="Wine",D8321="Fortified Wines"),
SUM(LOOKUP(2,1/(SRP!$B$26:$B$29&lt;=E8321)/(SRP!$C$26:$C$29&gt;=E8321),SRP!$D$26:$D$29)*(G8321/100)*(E8321/1000)),
IF(C8321="Wine",
SUM(LOOKUP(2,1/(SRP!$B$21:$B$25&lt;=E8321)/(SRP!$C$21:$C$25&gt;=E8321),SRP!$D$21:$D$25)*(G8321/100)*(E8321/1000)),
IF(AND(C8321="Ready to Drink",D8321="RTD-One Pour Cocktail&gt;7%&lt;=14.5"),
SUM(LOOKUP(2,1/(SRP!$B$16:$B$20&lt;=E8321)/(SRP!$C$16:$C$20&gt;=E8321),SRP!$D$16:$D$20)*(G8321/100)*(E8321/1000)),
IF(C8321="Ready to Drink",
SUM(LOOKUP(2,1/(SRP!$B$11:$B$15&lt;=E8321)/(SRP!$C$11:$C$15&gt;=E8321),SRP!$D$11:$D$15)*(G8321/100)*(E8321/1000)),
0)))))),2)</f>
        <v>6.91</v>
      </c>
      <c r="L8321" s="173" t="str">
        <f t="shared" si="129"/>
        <v>Wine750</v>
      </c>
      <c r="M8321" s="154">
        <f>VLOOKUP(L8321,'Slope %'!C:D,2,0)</f>
        <v>0.1</v>
      </c>
    </row>
    <row r="8322" spans="1:13" x14ac:dyDescent="0.25">
      <c r="A8322" s="169">
        <v>74673</v>
      </c>
      <c r="B8322" s="170" t="s">
        <v>6010</v>
      </c>
      <c r="C8322" s="170" t="s">
        <v>24</v>
      </c>
      <c r="D8322" s="170" t="s">
        <v>34</v>
      </c>
      <c r="E8322" s="170">
        <v>750</v>
      </c>
      <c r="F8322" s="170">
        <v>12</v>
      </c>
      <c r="G8322" s="171">
        <v>14</v>
      </c>
      <c r="H8322" s="170" t="s">
        <v>182</v>
      </c>
      <c r="I8322" s="171">
        <v>18.989999999999998</v>
      </c>
      <c r="J8322" s="169">
        <v>1</v>
      </c>
      <c r="K8322" s="154" cm="1">
        <f t="array" ref="K8322">ROUND(
IF(C8322="Beer",
SUM(LOOKUP(2,1/(SRP!$B$8:$B$10&lt;=E8322)/(SRP!$C$8:$C$10&gt;=E8322),SRP!$D$8:$D$10)*(G8322/100)*(E8322/1000)),
IF(C8322="Spirits",
SUM(LOOKUP(2,1/(SRP!$B$2:$B$7&lt;=E8322)/(SRP!$C$2:$C$7&gt;=E8322),SRP!$D$2:$D$7)*(G8322/100)*(E8322/1000)),
IF(AND(C8322="Wine",D8322="Fortified Wines"),
SUM(LOOKUP(2,1/(SRP!$B$26:$B$29&lt;=E8322)/(SRP!$C$26:$C$29&gt;=E8322),SRP!$D$26:$D$29)*(G8322/100)*(E8322/1000)),
IF(C8322="Wine",
SUM(LOOKUP(2,1/(SRP!$B$21:$B$25&lt;=E8322)/(SRP!$C$21:$C$25&gt;=E8322),SRP!$D$21:$D$25)*(G8322/100)*(E8322/1000)),
IF(AND(C8322="Ready to Drink",D8322="RTD-One Pour Cocktail&gt;7%&lt;=14.5"),
SUM(LOOKUP(2,1/(SRP!$B$16:$B$20&lt;=E8322)/(SRP!$C$16:$C$20&gt;=E8322),SRP!$D$16:$D$20)*(G8322/100)*(E8322/1000)),
IF(C8322="Ready to Drink",
SUM(LOOKUP(2,1/(SRP!$B$11:$B$15&lt;=E8322)/(SRP!$C$11:$C$15&gt;=E8322),SRP!$D$11:$D$15)*(G8322/100)*(E8322/1000)),
0)))))),2)</f>
        <v>8.1999999999999993</v>
      </c>
      <c r="L8322" s="173" t="str">
        <f t="shared" si="129"/>
        <v>Wine750</v>
      </c>
      <c r="M8322" s="154">
        <f>VLOOKUP(L8322,'Slope %'!C:D,2,0)</f>
        <v>0.1</v>
      </c>
    </row>
    <row r="8323" spans="1:13" x14ac:dyDescent="0.25">
      <c r="A8323" s="169">
        <v>74676</v>
      </c>
      <c r="B8323" s="170" t="s">
        <v>6011</v>
      </c>
      <c r="C8323" s="170" t="s">
        <v>24</v>
      </c>
      <c r="D8323" s="170" t="s">
        <v>162</v>
      </c>
      <c r="E8323" s="170">
        <v>375</v>
      </c>
      <c r="F8323" s="170">
        <v>12</v>
      </c>
      <c r="G8323" s="171">
        <v>12</v>
      </c>
      <c r="H8323" s="170" t="s">
        <v>22</v>
      </c>
      <c r="I8323" s="171">
        <v>39.49</v>
      </c>
      <c r="J8323" s="169">
        <v>1</v>
      </c>
      <c r="K8323" s="154" cm="1">
        <f t="array" ref="K8323">ROUND(
IF(C8323="Beer",
SUM(LOOKUP(2,1/(SRP!$B$8:$B$10&lt;=E8323)/(SRP!$C$8:$C$10&gt;=E8323),SRP!$D$8:$D$10)*(G8323/100)*(E8323/1000)),
IF(C8323="Spirits",
SUM(LOOKUP(2,1/(SRP!$B$2:$B$7&lt;=E8323)/(SRP!$C$2:$C$7&gt;=E8323),SRP!$D$2:$D$7)*(G8323/100)*(E8323/1000)),
IF(AND(C8323="Wine",D8323="Fortified Wines"),
SUM(LOOKUP(2,1/(SRP!$B$26:$B$29&lt;=E8323)/(SRP!$C$26:$C$29&gt;=E8323),SRP!$D$26:$D$29)*(G8323/100)*(E8323/1000)),
IF(C8323="Wine",
SUM(LOOKUP(2,1/(SRP!$B$21:$B$25&lt;=E8323)/(SRP!$C$21:$C$25&gt;=E8323),SRP!$D$21:$D$25)*(G8323/100)*(E8323/1000)),
IF(AND(C8323="Ready to Drink",D8323="RTD-One Pour Cocktail&gt;7%&lt;=14.5"),
SUM(LOOKUP(2,1/(SRP!$B$16:$B$20&lt;=E8323)/(SRP!$C$16:$C$20&gt;=E8323),SRP!$D$16:$D$20)*(G8323/100)*(E8323/1000)),
IF(C8323="Ready to Drink",
SUM(LOOKUP(2,1/(SRP!$B$11:$B$15&lt;=E8323)/(SRP!$C$11:$C$15&gt;=E8323),SRP!$D$11:$D$15)*(G8323/100)*(E8323/1000)),
0)))))),2)</f>
        <v>3.72</v>
      </c>
      <c r="L8323" s="173" t="str">
        <f t="shared" ref="L8323:L8386" si="130">(_xlfn.CONCAT(C8323,E8323))</f>
        <v>Wine375</v>
      </c>
      <c r="M8323" s="154">
        <f>VLOOKUP(L8323,'Slope %'!C:D,2,0)</f>
        <v>0.12</v>
      </c>
    </row>
    <row r="8324" spans="1:13" x14ac:dyDescent="0.25">
      <c r="A8324" s="169">
        <v>74679</v>
      </c>
      <c r="B8324" s="170" t="s">
        <v>6012</v>
      </c>
      <c r="C8324" s="170" t="s">
        <v>11</v>
      </c>
      <c r="D8324" s="170" t="s">
        <v>12</v>
      </c>
      <c r="E8324" s="170">
        <v>2130</v>
      </c>
      <c r="F8324" s="170">
        <v>4</v>
      </c>
      <c r="G8324" s="171">
        <v>5</v>
      </c>
      <c r="H8324" s="170" t="s">
        <v>222</v>
      </c>
      <c r="I8324" s="171">
        <v>17.489999999999998</v>
      </c>
      <c r="J8324" s="169">
        <v>6</v>
      </c>
      <c r="K8324" s="154" cm="1">
        <f t="array" ref="K8324">ROUND(
IF(C8324="Beer",
SUM(LOOKUP(2,1/(SRP!$B$8:$B$10&lt;=E8324)/(SRP!$C$8:$C$10&gt;=E8324),SRP!$D$8:$D$10)*(G8324/100)*(E8324/1000)),
IF(C8324="Spirits",
SUM(LOOKUP(2,1/(SRP!$B$2:$B$7&lt;=E8324)/(SRP!$C$2:$C$7&gt;=E8324),SRP!$D$2:$D$7)*(G8324/100)*(E8324/1000)),
IF(AND(C8324="Wine",D8324="Fortified Wines"),
SUM(LOOKUP(2,1/(SRP!$B$26:$B$29&lt;=E8324)/(SRP!$C$26:$C$29&gt;=E8324),SRP!$D$26:$D$29)*(G8324/100)*(E8324/1000)),
IF(C8324="Wine",
SUM(LOOKUP(2,1/(SRP!$B$21:$B$25&lt;=E8324)/(SRP!$C$21:$C$25&gt;=E8324),SRP!$D$21:$D$25)*(G8324/100)*(E8324/1000)),
IF(AND(C8324="Ready to Drink",D8324="RTD-One Pour Cocktail&gt;7%&lt;=14.5"),
SUM(LOOKUP(2,1/(SRP!$B$16:$B$20&lt;=E8324)/(SRP!$C$16:$C$20&gt;=E8324),SRP!$D$16:$D$20)*(G8324/100)*(E8324/1000)),
IF(C8324="Ready to Drink",
SUM(LOOKUP(2,1/(SRP!$B$11:$B$15&lt;=E8324)/(SRP!$C$11:$C$15&gt;=E8324),SRP!$D$11:$D$15)*(G8324/100)*(E8324/1000)),
0)))))),2)</f>
        <v>8.31</v>
      </c>
      <c r="L8324" s="173" t="str">
        <f t="shared" si="130"/>
        <v>Beer2130</v>
      </c>
      <c r="M8324" s="154">
        <f>VLOOKUP(L8324,'Slope %'!C:D,2,0)</f>
        <v>0.1</v>
      </c>
    </row>
    <row r="8325" spans="1:13" x14ac:dyDescent="0.25">
      <c r="A8325" s="169">
        <v>74680</v>
      </c>
      <c r="B8325" s="170" t="s">
        <v>6013</v>
      </c>
      <c r="C8325" s="170" t="s">
        <v>24</v>
      </c>
      <c r="D8325" s="170" t="s">
        <v>34</v>
      </c>
      <c r="E8325" s="170">
        <v>750</v>
      </c>
      <c r="F8325" s="170">
        <v>12</v>
      </c>
      <c r="G8325" s="171">
        <v>13.5</v>
      </c>
      <c r="H8325" s="170" t="s">
        <v>182</v>
      </c>
      <c r="I8325" s="171">
        <v>18.989999999999998</v>
      </c>
      <c r="J8325" s="169">
        <v>1</v>
      </c>
      <c r="K8325" s="154" cm="1">
        <f t="array" ref="K8325">ROUND(
IF(C8325="Beer",
SUM(LOOKUP(2,1/(SRP!$B$8:$B$10&lt;=E8325)/(SRP!$C$8:$C$10&gt;=E8325),SRP!$D$8:$D$10)*(G8325/100)*(E8325/1000)),
IF(C8325="Spirits",
SUM(LOOKUP(2,1/(SRP!$B$2:$B$7&lt;=E8325)/(SRP!$C$2:$C$7&gt;=E8325),SRP!$D$2:$D$7)*(G8325/100)*(E8325/1000)),
IF(AND(C8325="Wine",D8325="Fortified Wines"),
SUM(LOOKUP(2,1/(SRP!$B$26:$B$29&lt;=E8325)/(SRP!$C$26:$C$29&gt;=E8325),SRP!$D$26:$D$29)*(G8325/100)*(E8325/1000)),
IF(C8325="Wine",
SUM(LOOKUP(2,1/(SRP!$B$21:$B$25&lt;=E8325)/(SRP!$C$21:$C$25&gt;=E8325),SRP!$D$21:$D$25)*(G8325/100)*(E8325/1000)),
IF(AND(C8325="Ready to Drink",D8325="RTD-One Pour Cocktail&gt;7%&lt;=14.5"),
SUM(LOOKUP(2,1/(SRP!$B$16:$B$20&lt;=E8325)/(SRP!$C$16:$C$20&gt;=E8325),SRP!$D$16:$D$20)*(G8325/100)*(E8325/1000)),
IF(C8325="Ready to Drink",
SUM(LOOKUP(2,1/(SRP!$B$11:$B$15&lt;=E8325)/(SRP!$C$11:$C$15&gt;=E8325),SRP!$D$11:$D$15)*(G8325/100)*(E8325/1000)),
0)))))),2)</f>
        <v>7.9</v>
      </c>
      <c r="L8325" s="173" t="str">
        <f t="shared" si="130"/>
        <v>Wine750</v>
      </c>
      <c r="M8325" s="154">
        <f>VLOOKUP(L8325,'Slope %'!C:D,2,0)</f>
        <v>0.1</v>
      </c>
    </row>
    <row r="8326" spans="1:13" x14ac:dyDescent="0.25">
      <c r="A8326" s="169">
        <v>74697</v>
      </c>
      <c r="B8326" s="170" t="s">
        <v>1180</v>
      </c>
      <c r="C8326" s="170" t="s">
        <v>15</v>
      </c>
      <c r="D8326" s="170" t="s">
        <v>93</v>
      </c>
      <c r="E8326" s="170">
        <v>50</v>
      </c>
      <c r="F8326" s="170">
        <v>48</v>
      </c>
      <c r="G8326" s="171">
        <v>35</v>
      </c>
      <c r="H8326" s="170" t="s">
        <v>43</v>
      </c>
      <c r="I8326" s="171">
        <v>9.99</v>
      </c>
      <c r="J8326" s="169">
        <v>1</v>
      </c>
      <c r="K8326" s="154" cm="1">
        <f t="array" ref="K8326">ROUND(
IF(C8326="Beer",
SUM(LOOKUP(2,1/(SRP!$B$8:$B$10&lt;=E8326)/(SRP!$C$8:$C$10&gt;=E8326),SRP!$D$8:$D$10)*(G8326/100)*(E8326/1000)),
IF(C8326="Spirits",
SUM(LOOKUP(2,1/(SRP!$B$2:$B$7&lt;=E8326)/(SRP!$C$2:$C$7&gt;=E8326),SRP!$D$2:$D$7)*(G8326/100)*(E8326/1000)),
IF(AND(C8326="Wine",D8326="Fortified Wines"),
SUM(LOOKUP(2,1/(SRP!$B$26:$B$29&lt;=E8326)/(SRP!$C$26:$C$29&gt;=E8326),SRP!$D$26:$D$29)*(G8326/100)*(E8326/1000)),
IF(C8326="Wine",
SUM(LOOKUP(2,1/(SRP!$B$21:$B$25&lt;=E8326)/(SRP!$C$21:$C$25&gt;=E8326),SRP!$D$21:$D$25)*(G8326/100)*(E8326/1000)),
IF(AND(C8326="Ready to Drink",D8326="RTD-One Pour Cocktail&gt;7%&lt;=14.5"),
SUM(LOOKUP(2,1/(SRP!$B$16:$B$20&lt;=E8326)/(SRP!$C$16:$C$20&gt;=E8326),SRP!$D$16:$D$20)*(G8326/100)*(E8326/1000)),
IF(C8326="Ready to Drink",
SUM(LOOKUP(2,1/(SRP!$B$11:$B$15&lt;=E8326)/(SRP!$C$11:$C$15&gt;=E8326),SRP!$D$11:$D$15)*(G8326/100)*(E8326/1000)),
0)))))),2)</f>
        <v>2.35</v>
      </c>
      <c r="L8326" s="173" t="str">
        <f t="shared" si="130"/>
        <v>Spirits50</v>
      </c>
      <c r="M8326" s="154">
        <f>VLOOKUP(L8326,'Slope %'!C:D,2,0)</f>
        <v>0.1</v>
      </c>
    </row>
    <row r="8327" spans="1:13" x14ac:dyDescent="0.25">
      <c r="A8327" s="169">
        <v>74738</v>
      </c>
      <c r="B8327" s="170" t="s">
        <v>6014</v>
      </c>
      <c r="C8327" s="170" t="s">
        <v>15</v>
      </c>
      <c r="D8327" s="170" t="s">
        <v>19</v>
      </c>
      <c r="E8327" s="170">
        <v>750</v>
      </c>
      <c r="F8327" s="170">
        <v>6</v>
      </c>
      <c r="G8327" s="171">
        <v>40</v>
      </c>
      <c r="H8327" s="170" t="s">
        <v>1407</v>
      </c>
      <c r="I8327" s="171">
        <v>32.950000000000003</v>
      </c>
      <c r="J8327" s="169">
        <v>1</v>
      </c>
      <c r="K8327" s="154" cm="1">
        <f t="array" ref="K8327">ROUND(
IF(C8327="Beer",
SUM(LOOKUP(2,1/(SRP!$B$8:$B$10&lt;=E8327)/(SRP!$C$8:$C$10&gt;=E8327),SRP!$D$8:$D$10)*(G8327/100)*(E8327/1000)),
IF(C8327="Spirits",
SUM(LOOKUP(2,1/(SRP!$B$2:$B$7&lt;=E8327)/(SRP!$C$2:$C$7&gt;=E8327),SRP!$D$2:$D$7)*(G8327/100)*(E8327/1000)),
IF(AND(C8327="Wine",D8327="Fortified Wines"),
SUM(LOOKUP(2,1/(SRP!$B$26:$B$29&lt;=E8327)/(SRP!$C$26:$C$29&gt;=E8327),SRP!$D$26:$D$29)*(G8327/100)*(E8327/1000)),
IF(C8327="Wine",
SUM(LOOKUP(2,1/(SRP!$B$21:$B$25&lt;=E8327)/(SRP!$C$21:$C$25&gt;=E8327),SRP!$D$21:$D$25)*(G8327/100)*(E8327/1000)),
IF(AND(C8327="Ready to Drink",D8327="RTD-One Pour Cocktail&gt;7%&lt;=14.5"),
SUM(LOOKUP(2,1/(SRP!$B$16:$B$20&lt;=E8327)/(SRP!$C$16:$C$20&gt;=E8327),SRP!$D$16:$D$20)*(G8327/100)*(E8327/1000)),
IF(C8327="Ready to Drink",
SUM(LOOKUP(2,1/(SRP!$B$11:$B$15&lt;=E8327)/(SRP!$C$11:$C$15&gt;=E8327),SRP!$D$11:$D$15)*(G8327/100)*(E8327/1000)),
0)))))),2)</f>
        <v>23.42</v>
      </c>
      <c r="L8327" s="173" t="str">
        <f t="shared" si="130"/>
        <v>Spirits750</v>
      </c>
      <c r="M8327" s="154">
        <f>VLOOKUP(L8327,'Slope %'!C:D,2,0)</f>
        <v>7.0000000000000007E-2</v>
      </c>
    </row>
    <row r="8328" spans="1:13" x14ac:dyDescent="0.25">
      <c r="A8328" s="169">
        <v>74751</v>
      </c>
      <c r="B8328" s="170" t="s">
        <v>6015</v>
      </c>
      <c r="C8328" s="170" t="s">
        <v>11</v>
      </c>
      <c r="D8328" s="170" t="s">
        <v>267</v>
      </c>
      <c r="E8328" s="170">
        <v>473</v>
      </c>
      <c r="F8328" s="170">
        <v>24</v>
      </c>
      <c r="G8328" s="171">
        <v>5</v>
      </c>
      <c r="H8328" s="170" t="s">
        <v>1556</v>
      </c>
      <c r="I8328" s="171">
        <v>4.3899999999999997</v>
      </c>
      <c r="J8328" s="169">
        <v>1</v>
      </c>
      <c r="K8328" s="154" cm="1">
        <f t="array" ref="K8328">ROUND(
IF(C8328="Beer",
SUM(LOOKUP(2,1/(SRP!$B$8:$B$10&lt;=E8328)/(SRP!$C$8:$C$10&gt;=E8328),SRP!$D$8:$D$10)*(G8328/100)*(E8328/1000)),
IF(C8328="Spirits",
SUM(LOOKUP(2,1/(SRP!$B$2:$B$7&lt;=E8328)/(SRP!$C$2:$C$7&gt;=E8328),SRP!$D$2:$D$7)*(G8328/100)*(E8328/1000)),
IF(AND(C8328="Wine",D8328="Fortified Wines"),
SUM(LOOKUP(2,1/(SRP!$B$26:$B$29&lt;=E8328)/(SRP!$C$26:$C$29&gt;=E8328),SRP!$D$26:$D$29)*(G8328/100)*(E8328/1000)),
IF(C8328="Wine",
SUM(LOOKUP(2,1/(SRP!$B$21:$B$25&lt;=E8328)/(SRP!$C$21:$C$25&gt;=E8328),SRP!$D$21:$D$25)*(G8328/100)*(E8328/1000)),
IF(AND(C8328="Ready to Drink",D8328="RTD-One Pour Cocktail&gt;7%&lt;=14.5"),
SUM(LOOKUP(2,1/(SRP!$B$16:$B$20&lt;=E8328)/(SRP!$C$16:$C$20&gt;=E8328),SRP!$D$16:$D$20)*(G8328/100)*(E8328/1000)),
IF(C8328="Ready to Drink",
SUM(LOOKUP(2,1/(SRP!$B$11:$B$15&lt;=E8328)/(SRP!$C$11:$C$15&gt;=E8328),SRP!$D$11:$D$15)*(G8328/100)*(E8328/1000)),
0)))))),2)</f>
        <v>1.85</v>
      </c>
      <c r="L8328" s="173" t="str">
        <f t="shared" si="130"/>
        <v>Beer473</v>
      </c>
      <c r="M8328" s="154">
        <f>VLOOKUP(L8328,'Slope %'!C:D,2,0)</f>
        <v>0.12</v>
      </c>
    </row>
    <row r="8329" spans="1:13" x14ac:dyDescent="0.25">
      <c r="A8329" s="169">
        <v>74751</v>
      </c>
      <c r="B8329" s="170" t="s">
        <v>6015</v>
      </c>
      <c r="C8329" s="170" t="s">
        <v>11</v>
      </c>
      <c r="D8329" s="170" t="s">
        <v>267</v>
      </c>
      <c r="E8329" s="170">
        <v>473</v>
      </c>
      <c r="F8329" s="170">
        <v>24</v>
      </c>
      <c r="G8329" s="171">
        <v>5</v>
      </c>
      <c r="H8329" s="170" t="s">
        <v>1556</v>
      </c>
      <c r="I8329" s="171">
        <v>4.3899999999999997</v>
      </c>
      <c r="J8329" s="169">
        <v>1</v>
      </c>
      <c r="K8329" s="154" cm="1">
        <f t="array" ref="K8329">ROUND(
IF(C8329="Beer",
SUM(LOOKUP(2,1/(SRP!$B$8:$B$10&lt;=E8329)/(SRP!$C$8:$C$10&gt;=E8329),SRP!$D$8:$D$10)*(G8329/100)*(E8329/1000)),
IF(C8329="Spirits",
SUM(LOOKUP(2,1/(SRP!$B$2:$B$7&lt;=E8329)/(SRP!$C$2:$C$7&gt;=E8329),SRP!$D$2:$D$7)*(G8329/100)*(E8329/1000)),
IF(AND(C8329="Wine",D8329="Fortified Wines"),
SUM(LOOKUP(2,1/(SRP!$B$26:$B$29&lt;=E8329)/(SRP!$C$26:$C$29&gt;=E8329),SRP!$D$26:$D$29)*(G8329/100)*(E8329/1000)),
IF(C8329="Wine",
SUM(LOOKUP(2,1/(SRP!$B$21:$B$25&lt;=E8329)/(SRP!$C$21:$C$25&gt;=E8329),SRP!$D$21:$D$25)*(G8329/100)*(E8329/1000)),
IF(AND(C8329="Ready to Drink",D8329="RTD-One Pour Cocktail&gt;7%&lt;=14.5"),
SUM(LOOKUP(2,1/(SRP!$B$16:$B$20&lt;=E8329)/(SRP!$C$16:$C$20&gt;=E8329),SRP!$D$16:$D$20)*(G8329/100)*(E8329/1000)),
IF(C8329="Ready to Drink",
SUM(LOOKUP(2,1/(SRP!$B$11:$B$15&lt;=E8329)/(SRP!$C$11:$C$15&gt;=E8329),SRP!$D$11:$D$15)*(G8329/100)*(E8329/1000)),
0)))))),2)</f>
        <v>1.85</v>
      </c>
      <c r="L8329" s="173" t="str">
        <f t="shared" si="130"/>
        <v>Beer473</v>
      </c>
      <c r="M8329" s="154">
        <f>VLOOKUP(L8329,'Slope %'!C:D,2,0)</f>
        <v>0.12</v>
      </c>
    </row>
    <row r="8330" spans="1:13" x14ac:dyDescent="0.25">
      <c r="A8330" s="169">
        <v>74753</v>
      </c>
      <c r="B8330" s="170" t="s">
        <v>6016</v>
      </c>
      <c r="C8330" s="170" t="s">
        <v>11</v>
      </c>
      <c r="D8330" s="170" t="s">
        <v>267</v>
      </c>
      <c r="E8330" s="170">
        <v>1892</v>
      </c>
      <c r="F8330" s="170">
        <v>6</v>
      </c>
      <c r="G8330" s="171">
        <v>5</v>
      </c>
      <c r="H8330" s="170" t="s">
        <v>1556</v>
      </c>
      <c r="I8330" s="171">
        <v>12.99</v>
      </c>
      <c r="J8330" s="169">
        <v>4</v>
      </c>
      <c r="K8330" s="154" cm="1">
        <f t="array" ref="K8330">ROUND(
IF(C8330="Beer",
SUM(LOOKUP(2,1/(SRP!$B$8:$B$10&lt;=E8330)/(SRP!$C$8:$C$10&gt;=E8330),SRP!$D$8:$D$10)*(G8330/100)*(E8330/1000)),
IF(C8330="Spirits",
SUM(LOOKUP(2,1/(SRP!$B$2:$B$7&lt;=E8330)/(SRP!$C$2:$C$7&gt;=E8330),SRP!$D$2:$D$7)*(G8330/100)*(E8330/1000)),
IF(AND(C8330="Wine",D8330="Fortified Wines"),
SUM(LOOKUP(2,1/(SRP!$B$26:$B$29&lt;=E8330)/(SRP!$C$26:$C$29&gt;=E8330),SRP!$D$26:$D$29)*(G8330/100)*(E8330/1000)),
IF(C8330="Wine",
SUM(LOOKUP(2,1/(SRP!$B$21:$B$25&lt;=E8330)/(SRP!$C$21:$C$25&gt;=E8330),SRP!$D$21:$D$25)*(G8330/100)*(E8330/1000)),
IF(AND(C8330="Ready to Drink",D8330="RTD-One Pour Cocktail&gt;7%&lt;=14.5"),
SUM(LOOKUP(2,1/(SRP!$B$16:$B$20&lt;=E8330)/(SRP!$C$16:$C$20&gt;=E8330),SRP!$D$16:$D$20)*(G8330/100)*(E8330/1000)),
IF(C8330="Ready to Drink",
SUM(LOOKUP(2,1/(SRP!$B$11:$B$15&lt;=E8330)/(SRP!$C$11:$C$15&gt;=E8330),SRP!$D$11:$D$15)*(G8330/100)*(E8330/1000)),
0)))))),2)</f>
        <v>7.39</v>
      </c>
      <c r="L8330" s="173" t="str">
        <f t="shared" si="130"/>
        <v>Beer1892</v>
      </c>
      <c r="M8330" s="154">
        <f>VLOOKUP(L8330,'Slope %'!C:D,2,0)</f>
        <v>0.1</v>
      </c>
    </row>
    <row r="8331" spans="1:13" x14ac:dyDescent="0.25">
      <c r="A8331" s="169">
        <v>74753</v>
      </c>
      <c r="B8331" s="170" t="s">
        <v>6016</v>
      </c>
      <c r="C8331" s="170" t="s">
        <v>11</v>
      </c>
      <c r="D8331" s="170" t="s">
        <v>267</v>
      </c>
      <c r="E8331" s="170">
        <v>1892</v>
      </c>
      <c r="F8331" s="170">
        <v>6</v>
      </c>
      <c r="G8331" s="171">
        <v>5</v>
      </c>
      <c r="H8331" s="170" t="s">
        <v>1556</v>
      </c>
      <c r="I8331" s="171">
        <v>12.99</v>
      </c>
      <c r="J8331" s="169">
        <v>4</v>
      </c>
      <c r="K8331" s="154" cm="1">
        <f t="array" ref="K8331">ROUND(
IF(C8331="Beer",
SUM(LOOKUP(2,1/(SRP!$B$8:$B$10&lt;=E8331)/(SRP!$C$8:$C$10&gt;=E8331),SRP!$D$8:$D$10)*(G8331/100)*(E8331/1000)),
IF(C8331="Spirits",
SUM(LOOKUP(2,1/(SRP!$B$2:$B$7&lt;=E8331)/(SRP!$C$2:$C$7&gt;=E8331),SRP!$D$2:$D$7)*(G8331/100)*(E8331/1000)),
IF(AND(C8331="Wine",D8331="Fortified Wines"),
SUM(LOOKUP(2,1/(SRP!$B$26:$B$29&lt;=E8331)/(SRP!$C$26:$C$29&gt;=E8331),SRP!$D$26:$D$29)*(G8331/100)*(E8331/1000)),
IF(C8331="Wine",
SUM(LOOKUP(2,1/(SRP!$B$21:$B$25&lt;=E8331)/(SRP!$C$21:$C$25&gt;=E8331),SRP!$D$21:$D$25)*(G8331/100)*(E8331/1000)),
IF(AND(C8331="Ready to Drink",D8331="RTD-One Pour Cocktail&gt;7%&lt;=14.5"),
SUM(LOOKUP(2,1/(SRP!$B$16:$B$20&lt;=E8331)/(SRP!$C$16:$C$20&gt;=E8331),SRP!$D$16:$D$20)*(G8331/100)*(E8331/1000)),
IF(C8331="Ready to Drink",
SUM(LOOKUP(2,1/(SRP!$B$11:$B$15&lt;=E8331)/(SRP!$C$11:$C$15&gt;=E8331),SRP!$D$11:$D$15)*(G8331/100)*(E8331/1000)),
0)))))),2)</f>
        <v>7.39</v>
      </c>
      <c r="L8331" s="173" t="str">
        <f t="shared" si="130"/>
        <v>Beer1892</v>
      </c>
      <c r="M8331" s="154">
        <f>VLOOKUP(L8331,'Slope %'!C:D,2,0)</f>
        <v>0.1</v>
      </c>
    </row>
    <row r="8332" spans="1:13" x14ac:dyDescent="0.25">
      <c r="A8332" s="169">
        <v>74770</v>
      </c>
      <c r="B8332" s="170" t="s">
        <v>6017</v>
      </c>
      <c r="C8332" s="170" t="s">
        <v>24</v>
      </c>
      <c r="D8332" s="170" t="s">
        <v>38</v>
      </c>
      <c r="E8332" s="170">
        <v>750</v>
      </c>
      <c r="F8332" s="170">
        <v>12</v>
      </c>
      <c r="G8332" s="171">
        <v>17</v>
      </c>
      <c r="H8332" s="170" t="s">
        <v>26</v>
      </c>
      <c r="I8332" s="171">
        <v>24.99</v>
      </c>
      <c r="J8332" s="169">
        <v>1</v>
      </c>
      <c r="K8332" s="154" cm="1">
        <f t="array" ref="K8332">ROUND(
IF(C8332="Beer",
SUM(LOOKUP(2,1/(SRP!$B$8:$B$10&lt;=E8332)/(SRP!$C$8:$C$10&gt;=E8332),SRP!$D$8:$D$10)*(G8332/100)*(E8332/1000)),
IF(C8332="Spirits",
SUM(LOOKUP(2,1/(SRP!$B$2:$B$7&lt;=E8332)/(SRP!$C$2:$C$7&gt;=E8332),SRP!$D$2:$D$7)*(G8332/100)*(E8332/1000)),
IF(AND(C8332="Wine",D8332="Fortified Wines"),
SUM(LOOKUP(2,1/(SRP!$B$26:$B$29&lt;=E8332)/(SRP!$C$26:$C$29&gt;=E8332),SRP!$D$26:$D$29)*(G8332/100)*(E8332/1000)),
IF(C8332="Wine",
SUM(LOOKUP(2,1/(SRP!$B$21:$B$25&lt;=E8332)/(SRP!$C$21:$C$25&gt;=E8332),SRP!$D$21:$D$25)*(G8332/100)*(E8332/1000)),
IF(AND(C8332="Ready to Drink",D8332="RTD-One Pour Cocktail&gt;7%&lt;=14.5"),
SUM(LOOKUP(2,1/(SRP!$B$16:$B$20&lt;=E8332)/(SRP!$C$16:$C$20&gt;=E8332),SRP!$D$16:$D$20)*(G8332/100)*(E8332/1000)),
IF(C8332="Ready to Drink",
SUM(LOOKUP(2,1/(SRP!$B$11:$B$15&lt;=E8332)/(SRP!$C$11:$C$15&gt;=E8332),SRP!$D$11:$D$15)*(G8332/100)*(E8332/1000)),
0)))))),2)</f>
        <v>9.9499999999999993</v>
      </c>
      <c r="L8332" s="173" t="str">
        <f t="shared" si="130"/>
        <v>Wine750</v>
      </c>
      <c r="M8332" s="154">
        <f>VLOOKUP(L8332,'Slope %'!C:D,2,0)</f>
        <v>0.1</v>
      </c>
    </row>
    <row r="8333" spans="1:13" x14ac:dyDescent="0.25">
      <c r="A8333" s="169">
        <v>74771</v>
      </c>
      <c r="B8333" s="170" t="s">
        <v>6018</v>
      </c>
      <c r="C8333" s="170" t="s">
        <v>24</v>
      </c>
      <c r="D8333" s="170" t="s">
        <v>38</v>
      </c>
      <c r="E8333" s="170">
        <v>750</v>
      </c>
      <c r="F8333" s="170">
        <v>6</v>
      </c>
      <c r="G8333" s="171">
        <v>13</v>
      </c>
      <c r="H8333" s="170" t="s">
        <v>47</v>
      </c>
      <c r="I8333" s="171">
        <v>27.99</v>
      </c>
      <c r="J8333" s="169">
        <v>1</v>
      </c>
      <c r="K8333" s="154" cm="1">
        <f t="array" ref="K8333">ROUND(
IF(C8333="Beer",
SUM(LOOKUP(2,1/(SRP!$B$8:$B$10&lt;=E8333)/(SRP!$C$8:$C$10&gt;=E8333),SRP!$D$8:$D$10)*(G8333/100)*(E8333/1000)),
IF(C8333="Spirits",
SUM(LOOKUP(2,1/(SRP!$B$2:$B$7&lt;=E8333)/(SRP!$C$2:$C$7&gt;=E8333),SRP!$D$2:$D$7)*(G8333/100)*(E8333/1000)),
IF(AND(C8333="Wine",D8333="Fortified Wines"),
SUM(LOOKUP(2,1/(SRP!$B$26:$B$29&lt;=E8333)/(SRP!$C$26:$C$29&gt;=E8333),SRP!$D$26:$D$29)*(G8333/100)*(E8333/1000)),
IF(C8333="Wine",
SUM(LOOKUP(2,1/(SRP!$B$21:$B$25&lt;=E8333)/(SRP!$C$21:$C$25&gt;=E8333),SRP!$D$21:$D$25)*(G8333/100)*(E8333/1000)),
IF(AND(C8333="Ready to Drink",D8333="RTD-One Pour Cocktail&gt;7%&lt;=14.5"),
SUM(LOOKUP(2,1/(SRP!$B$16:$B$20&lt;=E8333)/(SRP!$C$16:$C$20&gt;=E8333),SRP!$D$16:$D$20)*(G8333/100)*(E8333/1000)),
IF(C8333="Ready to Drink",
SUM(LOOKUP(2,1/(SRP!$B$11:$B$15&lt;=E8333)/(SRP!$C$11:$C$15&gt;=E8333),SRP!$D$11:$D$15)*(G8333/100)*(E8333/1000)),
0)))))),2)</f>
        <v>7.61</v>
      </c>
      <c r="L8333" s="173" t="str">
        <f t="shared" si="130"/>
        <v>Wine750</v>
      </c>
      <c r="M8333" s="154">
        <f>VLOOKUP(L8333,'Slope %'!C:D,2,0)</f>
        <v>0.1</v>
      </c>
    </row>
    <row r="8334" spans="1:13" x14ac:dyDescent="0.25">
      <c r="A8334" s="169">
        <v>74872</v>
      </c>
      <c r="B8334" s="170" t="s">
        <v>6019</v>
      </c>
      <c r="C8334" s="170" t="s">
        <v>11</v>
      </c>
      <c r="D8334" s="170" t="s">
        <v>303</v>
      </c>
      <c r="E8334" s="170">
        <v>473</v>
      </c>
      <c r="F8334" s="170">
        <v>24</v>
      </c>
      <c r="G8334" s="171">
        <v>6</v>
      </c>
      <c r="H8334" s="170" t="s">
        <v>1362</v>
      </c>
      <c r="I8334" s="171">
        <v>5.49</v>
      </c>
      <c r="J8334" s="169">
        <v>1</v>
      </c>
      <c r="K8334" s="154" cm="1">
        <f t="array" ref="K8334">ROUND(
IF(C8334="Beer",
SUM(LOOKUP(2,1/(SRP!$B$8:$B$10&lt;=E8334)/(SRP!$C$8:$C$10&gt;=E8334),SRP!$D$8:$D$10)*(G8334/100)*(E8334/1000)),
IF(C8334="Spirits",
SUM(LOOKUP(2,1/(SRP!$B$2:$B$7&lt;=E8334)/(SRP!$C$2:$C$7&gt;=E8334),SRP!$D$2:$D$7)*(G8334/100)*(E8334/1000)),
IF(AND(C8334="Wine",D8334="Fortified Wines"),
SUM(LOOKUP(2,1/(SRP!$B$26:$B$29&lt;=E8334)/(SRP!$C$26:$C$29&gt;=E8334),SRP!$D$26:$D$29)*(G8334/100)*(E8334/1000)),
IF(C8334="Wine",
SUM(LOOKUP(2,1/(SRP!$B$21:$B$25&lt;=E8334)/(SRP!$C$21:$C$25&gt;=E8334),SRP!$D$21:$D$25)*(G8334/100)*(E8334/1000)),
IF(AND(C8334="Ready to Drink",D8334="RTD-One Pour Cocktail&gt;7%&lt;=14.5"),
SUM(LOOKUP(2,1/(SRP!$B$16:$B$20&lt;=E8334)/(SRP!$C$16:$C$20&gt;=E8334),SRP!$D$16:$D$20)*(G8334/100)*(E8334/1000)),
IF(C8334="Ready to Drink",
SUM(LOOKUP(2,1/(SRP!$B$11:$B$15&lt;=E8334)/(SRP!$C$11:$C$15&gt;=E8334),SRP!$D$11:$D$15)*(G8334/100)*(E8334/1000)),
0)))))),2)</f>
        <v>2.2200000000000002</v>
      </c>
      <c r="L8334" s="173" t="str">
        <f t="shared" si="130"/>
        <v>Beer473</v>
      </c>
      <c r="M8334" s="154">
        <f>VLOOKUP(L8334,'Slope %'!C:D,2,0)</f>
        <v>0.12</v>
      </c>
    </row>
    <row r="8335" spans="1:13" x14ac:dyDescent="0.25">
      <c r="A8335" s="169">
        <v>74872</v>
      </c>
      <c r="B8335" s="170" t="s">
        <v>6019</v>
      </c>
      <c r="C8335" s="170" t="s">
        <v>11</v>
      </c>
      <c r="D8335" s="170" t="s">
        <v>303</v>
      </c>
      <c r="E8335" s="170">
        <v>473</v>
      </c>
      <c r="F8335" s="170">
        <v>24</v>
      </c>
      <c r="G8335" s="171">
        <v>6</v>
      </c>
      <c r="H8335" s="170" t="s">
        <v>1362</v>
      </c>
      <c r="I8335" s="171">
        <v>5.49</v>
      </c>
      <c r="J8335" s="169">
        <v>1</v>
      </c>
      <c r="K8335" s="154" cm="1">
        <f t="array" ref="K8335">ROUND(
IF(C8335="Beer",
SUM(LOOKUP(2,1/(SRP!$B$8:$B$10&lt;=E8335)/(SRP!$C$8:$C$10&gt;=E8335),SRP!$D$8:$D$10)*(G8335/100)*(E8335/1000)),
IF(C8335="Spirits",
SUM(LOOKUP(2,1/(SRP!$B$2:$B$7&lt;=E8335)/(SRP!$C$2:$C$7&gt;=E8335),SRP!$D$2:$D$7)*(G8335/100)*(E8335/1000)),
IF(AND(C8335="Wine",D8335="Fortified Wines"),
SUM(LOOKUP(2,1/(SRP!$B$26:$B$29&lt;=E8335)/(SRP!$C$26:$C$29&gt;=E8335),SRP!$D$26:$D$29)*(G8335/100)*(E8335/1000)),
IF(C8335="Wine",
SUM(LOOKUP(2,1/(SRP!$B$21:$B$25&lt;=E8335)/(SRP!$C$21:$C$25&gt;=E8335),SRP!$D$21:$D$25)*(G8335/100)*(E8335/1000)),
IF(AND(C8335="Ready to Drink",D8335="RTD-One Pour Cocktail&gt;7%&lt;=14.5"),
SUM(LOOKUP(2,1/(SRP!$B$16:$B$20&lt;=E8335)/(SRP!$C$16:$C$20&gt;=E8335),SRP!$D$16:$D$20)*(G8335/100)*(E8335/1000)),
IF(C8335="Ready to Drink",
SUM(LOOKUP(2,1/(SRP!$B$11:$B$15&lt;=E8335)/(SRP!$C$11:$C$15&gt;=E8335),SRP!$D$11:$D$15)*(G8335/100)*(E8335/1000)),
0)))))),2)</f>
        <v>2.2200000000000002</v>
      </c>
      <c r="L8335" s="173" t="str">
        <f t="shared" si="130"/>
        <v>Beer473</v>
      </c>
      <c r="M8335" s="154">
        <f>VLOOKUP(L8335,'Slope %'!C:D,2,0)</f>
        <v>0.12</v>
      </c>
    </row>
    <row r="8336" spans="1:13" x14ac:dyDescent="0.25">
      <c r="A8336" s="169">
        <v>74873</v>
      </c>
      <c r="B8336" s="170" t="s">
        <v>6020</v>
      </c>
      <c r="C8336" s="170" t="s">
        <v>11</v>
      </c>
      <c r="D8336" s="170" t="s">
        <v>12</v>
      </c>
      <c r="E8336" s="170">
        <v>473</v>
      </c>
      <c r="F8336" s="170">
        <v>24</v>
      </c>
      <c r="G8336" s="171">
        <v>5</v>
      </c>
      <c r="H8336" s="170" t="s">
        <v>2503</v>
      </c>
      <c r="I8336" s="171">
        <v>4.25</v>
      </c>
      <c r="J8336" s="169">
        <v>1</v>
      </c>
      <c r="K8336" s="154" cm="1">
        <f t="array" ref="K8336">ROUND(
IF(C8336="Beer",
SUM(LOOKUP(2,1/(SRP!$B$8:$B$10&lt;=E8336)/(SRP!$C$8:$C$10&gt;=E8336),SRP!$D$8:$D$10)*(G8336/100)*(E8336/1000)),
IF(C8336="Spirits",
SUM(LOOKUP(2,1/(SRP!$B$2:$B$7&lt;=E8336)/(SRP!$C$2:$C$7&gt;=E8336),SRP!$D$2:$D$7)*(G8336/100)*(E8336/1000)),
IF(AND(C8336="Wine",D8336="Fortified Wines"),
SUM(LOOKUP(2,1/(SRP!$B$26:$B$29&lt;=E8336)/(SRP!$C$26:$C$29&gt;=E8336),SRP!$D$26:$D$29)*(G8336/100)*(E8336/1000)),
IF(C8336="Wine",
SUM(LOOKUP(2,1/(SRP!$B$21:$B$25&lt;=E8336)/(SRP!$C$21:$C$25&gt;=E8336),SRP!$D$21:$D$25)*(G8336/100)*(E8336/1000)),
IF(AND(C8336="Ready to Drink",D8336="RTD-One Pour Cocktail&gt;7%&lt;=14.5"),
SUM(LOOKUP(2,1/(SRP!$B$16:$B$20&lt;=E8336)/(SRP!$C$16:$C$20&gt;=E8336),SRP!$D$16:$D$20)*(G8336/100)*(E8336/1000)),
IF(C8336="Ready to Drink",
SUM(LOOKUP(2,1/(SRP!$B$11:$B$15&lt;=E8336)/(SRP!$C$11:$C$15&gt;=E8336),SRP!$D$11:$D$15)*(G8336/100)*(E8336/1000)),
0)))))),2)</f>
        <v>1.85</v>
      </c>
      <c r="L8336" s="173" t="str">
        <f t="shared" si="130"/>
        <v>Beer473</v>
      </c>
      <c r="M8336" s="154">
        <f>VLOOKUP(L8336,'Slope %'!C:D,2,0)</f>
        <v>0.12</v>
      </c>
    </row>
    <row r="8337" spans="1:13" x14ac:dyDescent="0.25">
      <c r="A8337" s="169">
        <v>74873</v>
      </c>
      <c r="B8337" s="170" t="s">
        <v>6020</v>
      </c>
      <c r="C8337" s="170" t="s">
        <v>11</v>
      </c>
      <c r="D8337" s="170" t="s">
        <v>12</v>
      </c>
      <c r="E8337" s="170">
        <v>473</v>
      </c>
      <c r="F8337" s="170">
        <v>24</v>
      </c>
      <c r="G8337" s="171">
        <v>5</v>
      </c>
      <c r="H8337" s="170" t="s">
        <v>1407</v>
      </c>
      <c r="I8337" s="171">
        <v>4.25</v>
      </c>
      <c r="J8337" s="169">
        <v>1</v>
      </c>
      <c r="K8337" s="154" cm="1">
        <f t="array" ref="K8337">ROUND(
IF(C8337="Beer",
SUM(LOOKUP(2,1/(SRP!$B$8:$B$10&lt;=E8337)/(SRP!$C$8:$C$10&gt;=E8337),SRP!$D$8:$D$10)*(G8337/100)*(E8337/1000)),
IF(C8337="Spirits",
SUM(LOOKUP(2,1/(SRP!$B$2:$B$7&lt;=E8337)/(SRP!$C$2:$C$7&gt;=E8337),SRP!$D$2:$D$7)*(G8337/100)*(E8337/1000)),
IF(AND(C8337="Wine",D8337="Fortified Wines"),
SUM(LOOKUP(2,1/(SRP!$B$26:$B$29&lt;=E8337)/(SRP!$C$26:$C$29&gt;=E8337),SRP!$D$26:$D$29)*(G8337/100)*(E8337/1000)),
IF(C8337="Wine",
SUM(LOOKUP(2,1/(SRP!$B$21:$B$25&lt;=E8337)/(SRP!$C$21:$C$25&gt;=E8337),SRP!$D$21:$D$25)*(G8337/100)*(E8337/1000)),
IF(AND(C8337="Ready to Drink",D8337="RTD-One Pour Cocktail&gt;7%&lt;=14.5"),
SUM(LOOKUP(2,1/(SRP!$B$16:$B$20&lt;=E8337)/(SRP!$C$16:$C$20&gt;=E8337),SRP!$D$16:$D$20)*(G8337/100)*(E8337/1000)),
IF(C8337="Ready to Drink",
SUM(LOOKUP(2,1/(SRP!$B$11:$B$15&lt;=E8337)/(SRP!$C$11:$C$15&gt;=E8337),SRP!$D$11:$D$15)*(G8337/100)*(E8337/1000)),
0)))))),2)</f>
        <v>1.85</v>
      </c>
      <c r="L8337" s="173" t="str">
        <f t="shared" si="130"/>
        <v>Beer473</v>
      </c>
      <c r="M8337" s="154">
        <f>VLOOKUP(L8337,'Slope %'!C:D,2,0)</f>
        <v>0.12</v>
      </c>
    </row>
    <row r="8338" spans="1:13" x14ac:dyDescent="0.25">
      <c r="A8338" s="169">
        <v>74874</v>
      </c>
      <c r="B8338" s="170" t="s">
        <v>6021</v>
      </c>
      <c r="C8338" s="170" t="s">
        <v>15</v>
      </c>
      <c r="D8338" s="170" t="s">
        <v>225</v>
      </c>
      <c r="E8338" s="170">
        <v>100</v>
      </c>
      <c r="F8338" s="170">
        <v>24</v>
      </c>
      <c r="G8338" s="171">
        <v>19</v>
      </c>
      <c r="H8338" s="170" t="s">
        <v>96</v>
      </c>
      <c r="I8338" s="171">
        <v>5.99</v>
      </c>
      <c r="J8338" s="169">
        <v>1</v>
      </c>
      <c r="K8338" s="154" cm="1">
        <f t="array" ref="K8338">ROUND(
IF(C8338="Beer",
SUM(LOOKUP(2,1/(SRP!$B$8:$B$10&lt;=E8338)/(SRP!$C$8:$C$10&gt;=E8338),SRP!$D$8:$D$10)*(G8338/100)*(E8338/1000)),
IF(C8338="Spirits",
SUM(LOOKUP(2,1/(SRP!$B$2:$B$7&lt;=E8338)/(SRP!$C$2:$C$7&gt;=E8338),SRP!$D$2:$D$7)*(G8338/100)*(E8338/1000)),
IF(AND(C8338="Wine",D8338="Fortified Wines"),
SUM(LOOKUP(2,1/(SRP!$B$26:$B$29&lt;=E8338)/(SRP!$C$26:$C$29&gt;=E8338),SRP!$D$26:$D$29)*(G8338/100)*(E8338/1000)),
IF(C8338="Wine",
SUM(LOOKUP(2,1/(SRP!$B$21:$B$25&lt;=E8338)/(SRP!$C$21:$C$25&gt;=E8338),SRP!$D$21:$D$25)*(G8338/100)*(E8338/1000)),
IF(AND(C8338="Ready to Drink",D8338="RTD-One Pour Cocktail&gt;7%&lt;=14.5"),
SUM(LOOKUP(2,1/(SRP!$B$16:$B$20&lt;=E8338)/(SRP!$C$16:$C$20&gt;=E8338),SRP!$D$16:$D$20)*(G8338/100)*(E8338/1000)),
IF(C8338="Ready to Drink",
SUM(LOOKUP(2,1/(SRP!$B$11:$B$15&lt;=E8338)/(SRP!$C$11:$C$15&gt;=E8338),SRP!$D$11:$D$15)*(G8338/100)*(E8338/1000)),
0)))))),2)</f>
        <v>2.02</v>
      </c>
      <c r="L8338" s="173" t="str">
        <f t="shared" si="130"/>
        <v>Spirits100</v>
      </c>
      <c r="M8338" s="154">
        <f>VLOOKUP(L8338,'Slope %'!C:D,2,0)</f>
        <v>0.1</v>
      </c>
    </row>
    <row r="8339" spans="1:13" x14ac:dyDescent="0.25">
      <c r="A8339" s="169">
        <v>74876</v>
      </c>
      <c r="B8339" s="170" t="s">
        <v>6022</v>
      </c>
      <c r="C8339" s="170" t="s">
        <v>15</v>
      </c>
      <c r="D8339" s="170" t="s">
        <v>225</v>
      </c>
      <c r="E8339" s="170">
        <v>100</v>
      </c>
      <c r="F8339" s="170">
        <v>24</v>
      </c>
      <c r="G8339" s="171">
        <v>20.5</v>
      </c>
      <c r="H8339" s="170" t="s">
        <v>96</v>
      </c>
      <c r="I8339" s="171">
        <v>5.99</v>
      </c>
      <c r="J8339" s="169">
        <v>1</v>
      </c>
      <c r="K8339" s="154" cm="1">
        <f t="array" ref="K8339">ROUND(
IF(C8339="Beer",
SUM(LOOKUP(2,1/(SRP!$B$8:$B$10&lt;=E8339)/(SRP!$C$8:$C$10&gt;=E8339),SRP!$D$8:$D$10)*(G8339/100)*(E8339/1000)),
IF(C8339="Spirits",
SUM(LOOKUP(2,1/(SRP!$B$2:$B$7&lt;=E8339)/(SRP!$C$2:$C$7&gt;=E8339),SRP!$D$2:$D$7)*(G8339/100)*(E8339/1000)),
IF(AND(C8339="Wine",D8339="Fortified Wines"),
SUM(LOOKUP(2,1/(SRP!$B$26:$B$29&lt;=E8339)/(SRP!$C$26:$C$29&gt;=E8339),SRP!$D$26:$D$29)*(G8339/100)*(E8339/1000)),
IF(C8339="Wine",
SUM(LOOKUP(2,1/(SRP!$B$21:$B$25&lt;=E8339)/(SRP!$C$21:$C$25&gt;=E8339),SRP!$D$21:$D$25)*(G8339/100)*(E8339/1000)),
IF(AND(C8339="Ready to Drink",D8339="RTD-One Pour Cocktail&gt;7%&lt;=14.5"),
SUM(LOOKUP(2,1/(SRP!$B$16:$B$20&lt;=E8339)/(SRP!$C$16:$C$20&gt;=E8339),SRP!$D$16:$D$20)*(G8339/100)*(E8339/1000)),
IF(C8339="Ready to Drink",
SUM(LOOKUP(2,1/(SRP!$B$11:$B$15&lt;=E8339)/(SRP!$C$11:$C$15&gt;=E8339),SRP!$D$11:$D$15)*(G8339/100)*(E8339/1000)),
0)))))),2)</f>
        <v>2.1800000000000002</v>
      </c>
      <c r="L8339" s="173" t="str">
        <f t="shared" si="130"/>
        <v>Spirits100</v>
      </c>
      <c r="M8339" s="154">
        <f>VLOOKUP(L8339,'Slope %'!C:D,2,0)</f>
        <v>0.1</v>
      </c>
    </row>
    <row r="8340" spans="1:13" x14ac:dyDescent="0.25">
      <c r="A8340" s="169">
        <v>74880</v>
      </c>
      <c r="B8340" s="170" t="s">
        <v>6023</v>
      </c>
      <c r="C8340" s="170" t="s">
        <v>15</v>
      </c>
      <c r="D8340" s="170" t="s">
        <v>140</v>
      </c>
      <c r="E8340" s="170">
        <v>750</v>
      </c>
      <c r="F8340" s="170">
        <v>6</v>
      </c>
      <c r="G8340" s="171">
        <v>20</v>
      </c>
      <c r="H8340" s="170" t="s">
        <v>415</v>
      </c>
      <c r="I8340" s="171">
        <v>37.99</v>
      </c>
      <c r="J8340" s="169">
        <v>1</v>
      </c>
      <c r="K8340" s="154" cm="1">
        <f t="array" ref="K8340">ROUND(
IF(C8340="Beer",
SUM(LOOKUP(2,1/(SRP!$B$8:$B$10&lt;=E8340)/(SRP!$C$8:$C$10&gt;=E8340),SRP!$D$8:$D$10)*(G8340/100)*(E8340/1000)),
IF(C8340="Spirits",
SUM(LOOKUP(2,1/(SRP!$B$2:$B$7&lt;=E8340)/(SRP!$C$2:$C$7&gt;=E8340),SRP!$D$2:$D$7)*(G8340/100)*(E8340/1000)),
IF(AND(C8340="Wine",D8340="Fortified Wines"),
SUM(LOOKUP(2,1/(SRP!$B$26:$B$29&lt;=E8340)/(SRP!$C$26:$C$29&gt;=E8340),SRP!$D$26:$D$29)*(G8340/100)*(E8340/1000)),
IF(C8340="Wine",
SUM(LOOKUP(2,1/(SRP!$B$21:$B$25&lt;=E8340)/(SRP!$C$21:$C$25&gt;=E8340),SRP!$D$21:$D$25)*(G8340/100)*(E8340/1000)),
IF(AND(C8340="Ready to Drink",D8340="RTD-One Pour Cocktail&gt;7%&lt;=14.5"),
SUM(LOOKUP(2,1/(SRP!$B$16:$B$20&lt;=E8340)/(SRP!$C$16:$C$20&gt;=E8340),SRP!$D$16:$D$20)*(G8340/100)*(E8340/1000)),
IF(C8340="Ready to Drink",
SUM(LOOKUP(2,1/(SRP!$B$11:$B$15&lt;=E8340)/(SRP!$C$11:$C$15&gt;=E8340),SRP!$D$11:$D$15)*(G8340/100)*(E8340/1000)),
0)))))),2)</f>
        <v>11.71</v>
      </c>
      <c r="L8340" s="173" t="str">
        <f t="shared" si="130"/>
        <v>Spirits750</v>
      </c>
      <c r="M8340" s="154">
        <f>VLOOKUP(L8340,'Slope %'!C:D,2,0)</f>
        <v>7.0000000000000007E-2</v>
      </c>
    </row>
    <row r="8341" spans="1:13" x14ac:dyDescent="0.25">
      <c r="A8341" s="169">
        <v>74881</v>
      </c>
      <c r="B8341" s="170" t="s">
        <v>6024</v>
      </c>
      <c r="C8341" s="170" t="s">
        <v>15</v>
      </c>
      <c r="D8341" s="170" t="s">
        <v>140</v>
      </c>
      <c r="E8341" s="170">
        <v>750</v>
      </c>
      <c r="F8341" s="170">
        <v>6</v>
      </c>
      <c r="G8341" s="171">
        <v>20</v>
      </c>
      <c r="H8341" s="170" t="s">
        <v>415</v>
      </c>
      <c r="I8341" s="171">
        <v>37.99</v>
      </c>
      <c r="J8341" s="169">
        <v>1</v>
      </c>
      <c r="K8341" s="154" cm="1">
        <f t="array" ref="K8341">ROUND(
IF(C8341="Beer",
SUM(LOOKUP(2,1/(SRP!$B$8:$B$10&lt;=E8341)/(SRP!$C$8:$C$10&gt;=E8341),SRP!$D$8:$D$10)*(G8341/100)*(E8341/1000)),
IF(C8341="Spirits",
SUM(LOOKUP(2,1/(SRP!$B$2:$B$7&lt;=E8341)/(SRP!$C$2:$C$7&gt;=E8341),SRP!$D$2:$D$7)*(G8341/100)*(E8341/1000)),
IF(AND(C8341="Wine",D8341="Fortified Wines"),
SUM(LOOKUP(2,1/(SRP!$B$26:$B$29&lt;=E8341)/(SRP!$C$26:$C$29&gt;=E8341),SRP!$D$26:$D$29)*(G8341/100)*(E8341/1000)),
IF(C8341="Wine",
SUM(LOOKUP(2,1/(SRP!$B$21:$B$25&lt;=E8341)/(SRP!$C$21:$C$25&gt;=E8341),SRP!$D$21:$D$25)*(G8341/100)*(E8341/1000)),
IF(AND(C8341="Ready to Drink",D8341="RTD-One Pour Cocktail&gt;7%&lt;=14.5"),
SUM(LOOKUP(2,1/(SRP!$B$16:$B$20&lt;=E8341)/(SRP!$C$16:$C$20&gt;=E8341),SRP!$D$16:$D$20)*(G8341/100)*(E8341/1000)),
IF(C8341="Ready to Drink",
SUM(LOOKUP(2,1/(SRP!$B$11:$B$15&lt;=E8341)/(SRP!$C$11:$C$15&gt;=E8341),SRP!$D$11:$D$15)*(G8341/100)*(E8341/1000)),
0)))))),2)</f>
        <v>11.71</v>
      </c>
      <c r="L8341" s="173" t="str">
        <f t="shared" si="130"/>
        <v>Spirits750</v>
      </c>
      <c r="M8341" s="154">
        <f>VLOOKUP(L8341,'Slope %'!C:D,2,0)</f>
        <v>7.0000000000000007E-2</v>
      </c>
    </row>
    <row r="8342" spans="1:13" x14ac:dyDescent="0.25">
      <c r="A8342" s="169">
        <v>74891</v>
      </c>
      <c r="B8342" s="170" t="s">
        <v>6025</v>
      </c>
      <c r="C8342" s="170" t="s">
        <v>11</v>
      </c>
      <c r="D8342" s="170" t="s">
        <v>12</v>
      </c>
      <c r="E8342" s="170">
        <v>473</v>
      </c>
      <c r="F8342" s="170">
        <v>24</v>
      </c>
      <c r="G8342" s="171">
        <v>5</v>
      </c>
      <c r="H8342" s="170" t="s">
        <v>1136</v>
      </c>
      <c r="I8342" s="171">
        <v>4.5</v>
      </c>
      <c r="J8342" s="169">
        <v>1</v>
      </c>
      <c r="K8342" s="154" cm="1">
        <f t="array" ref="K8342">ROUND(
IF(C8342="Beer",
SUM(LOOKUP(2,1/(SRP!$B$8:$B$10&lt;=E8342)/(SRP!$C$8:$C$10&gt;=E8342),SRP!$D$8:$D$10)*(G8342/100)*(E8342/1000)),
IF(C8342="Spirits",
SUM(LOOKUP(2,1/(SRP!$B$2:$B$7&lt;=E8342)/(SRP!$C$2:$C$7&gt;=E8342),SRP!$D$2:$D$7)*(G8342/100)*(E8342/1000)),
IF(AND(C8342="Wine",D8342="Fortified Wines"),
SUM(LOOKUP(2,1/(SRP!$B$26:$B$29&lt;=E8342)/(SRP!$C$26:$C$29&gt;=E8342),SRP!$D$26:$D$29)*(G8342/100)*(E8342/1000)),
IF(C8342="Wine",
SUM(LOOKUP(2,1/(SRP!$B$21:$B$25&lt;=E8342)/(SRP!$C$21:$C$25&gt;=E8342),SRP!$D$21:$D$25)*(G8342/100)*(E8342/1000)),
IF(AND(C8342="Ready to Drink",D8342="RTD-One Pour Cocktail&gt;7%&lt;=14.5"),
SUM(LOOKUP(2,1/(SRP!$B$16:$B$20&lt;=E8342)/(SRP!$C$16:$C$20&gt;=E8342),SRP!$D$16:$D$20)*(G8342/100)*(E8342/1000)),
IF(C8342="Ready to Drink",
SUM(LOOKUP(2,1/(SRP!$B$11:$B$15&lt;=E8342)/(SRP!$C$11:$C$15&gt;=E8342),SRP!$D$11:$D$15)*(G8342/100)*(E8342/1000)),
0)))))),2)</f>
        <v>1.85</v>
      </c>
      <c r="L8342" s="173" t="str">
        <f t="shared" si="130"/>
        <v>Beer473</v>
      </c>
      <c r="M8342" s="154">
        <f>VLOOKUP(L8342,'Slope %'!C:D,2,0)</f>
        <v>0.12</v>
      </c>
    </row>
    <row r="8343" spans="1:13" x14ac:dyDescent="0.25">
      <c r="A8343" s="169">
        <v>74891</v>
      </c>
      <c r="B8343" s="170" t="s">
        <v>6025</v>
      </c>
      <c r="C8343" s="170" t="s">
        <v>11</v>
      </c>
      <c r="D8343" s="170" t="s">
        <v>12</v>
      </c>
      <c r="E8343" s="170">
        <v>473</v>
      </c>
      <c r="F8343" s="170">
        <v>24</v>
      </c>
      <c r="G8343" s="171">
        <v>5</v>
      </c>
      <c r="H8343" s="170" t="s">
        <v>1136</v>
      </c>
      <c r="I8343" s="171">
        <v>4.5</v>
      </c>
      <c r="J8343" s="169">
        <v>1</v>
      </c>
      <c r="K8343" s="154" cm="1">
        <f t="array" ref="K8343">ROUND(
IF(C8343="Beer",
SUM(LOOKUP(2,1/(SRP!$B$8:$B$10&lt;=E8343)/(SRP!$C$8:$C$10&gt;=E8343),SRP!$D$8:$D$10)*(G8343/100)*(E8343/1000)),
IF(C8343="Spirits",
SUM(LOOKUP(2,1/(SRP!$B$2:$B$7&lt;=E8343)/(SRP!$C$2:$C$7&gt;=E8343),SRP!$D$2:$D$7)*(G8343/100)*(E8343/1000)),
IF(AND(C8343="Wine",D8343="Fortified Wines"),
SUM(LOOKUP(2,1/(SRP!$B$26:$B$29&lt;=E8343)/(SRP!$C$26:$C$29&gt;=E8343),SRP!$D$26:$D$29)*(G8343/100)*(E8343/1000)),
IF(C8343="Wine",
SUM(LOOKUP(2,1/(SRP!$B$21:$B$25&lt;=E8343)/(SRP!$C$21:$C$25&gt;=E8343),SRP!$D$21:$D$25)*(G8343/100)*(E8343/1000)),
IF(AND(C8343="Ready to Drink",D8343="RTD-One Pour Cocktail&gt;7%&lt;=14.5"),
SUM(LOOKUP(2,1/(SRP!$B$16:$B$20&lt;=E8343)/(SRP!$C$16:$C$20&gt;=E8343),SRP!$D$16:$D$20)*(G8343/100)*(E8343/1000)),
IF(C8343="Ready to Drink",
SUM(LOOKUP(2,1/(SRP!$B$11:$B$15&lt;=E8343)/(SRP!$C$11:$C$15&gt;=E8343),SRP!$D$11:$D$15)*(G8343/100)*(E8343/1000)),
0)))))),2)</f>
        <v>1.85</v>
      </c>
      <c r="L8343" s="173" t="str">
        <f t="shared" si="130"/>
        <v>Beer473</v>
      </c>
      <c r="M8343" s="154">
        <f>VLOOKUP(L8343,'Slope %'!C:D,2,0)</f>
        <v>0.12</v>
      </c>
    </row>
    <row r="8344" spans="1:13" x14ac:dyDescent="0.25">
      <c r="A8344" s="169">
        <v>74899</v>
      </c>
      <c r="B8344" s="170" t="s">
        <v>6026</v>
      </c>
      <c r="C8344" s="170" t="s">
        <v>24</v>
      </c>
      <c r="D8344" s="170" t="s">
        <v>248</v>
      </c>
      <c r="E8344" s="170">
        <v>750</v>
      </c>
      <c r="F8344" s="170">
        <v>12</v>
      </c>
      <c r="G8344" s="171">
        <v>13</v>
      </c>
      <c r="H8344" s="170" t="s">
        <v>26</v>
      </c>
      <c r="I8344" s="171">
        <v>29.99</v>
      </c>
      <c r="J8344" s="169">
        <v>1</v>
      </c>
      <c r="K8344" s="154" cm="1">
        <f t="array" ref="K8344">ROUND(
IF(C8344="Beer",
SUM(LOOKUP(2,1/(SRP!$B$8:$B$10&lt;=E8344)/(SRP!$C$8:$C$10&gt;=E8344),SRP!$D$8:$D$10)*(G8344/100)*(E8344/1000)),
IF(C8344="Spirits",
SUM(LOOKUP(2,1/(SRP!$B$2:$B$7&lt;=E8344)/(SRP!$C$2:$C$7&gt;=E8344),SRP!$D$2:$D$7)*(G8344/100)*(E8344/1000)),
IF(AND(C8344="Wine",D8344="Fortified Wines"),
SUM(LOOKUP(2,1/(SRP!$B$26:$B$29&lt;=E8344)/(SRP!$C$26:$C$29&gt;=E8344),SRP!$D$26:$D$29)*(G8344/100)*(E8344/1000)),
IF(C8344="Wine",
SUM(LOOKUP(2,1/(SRP!$B$21:$B$25&lt;=E8344)/(SRP!$C$21:$C$25&gt;=E8344),SRP!$D$21:$D$25)*(G8344/100)*(E8344/1000)),
IF(AND(C8344="Ready to Drink",D8344="RTD-One Pour Cocktail&gt;7%&lt;=14.5"),
SUM(LOOKUP(2,1/(SRP!$B$16:$B$20&lt;=E8344)/(SRP!$C$16:$C$20&gt;=E8344),SRP!$D$16:$D$20)*(G8344/100)*(E8344/1000)),
IF(C8344="Ready to Drink",
SUM(LOOKUP(2,1/(SRP!$B$11:$B$15&lt;=E8344)/(SRP!$C$11:$C$15&gt;=E8344),SRP!$D$11:$D$15)*(G8344/100)*(E8344/1000)),
0)))))),2)</f>
        <v>7.61</v>
      </c>
      <c r="L8344" s="173" t="str">
        <f t="shared" si="130"/>
        <v>Wine750</v>
      </c>
      <c r="M8344" s="154">
        <f>VLOOKUP(L8344,'Slope %'!C:D,2,0)</f>
        <v>0.1</v>
      </c>
    </row>
    <row r="8345" spans="1:13" x14ac:dyDescent="0.25">
      <c r="A8345" s="169">
        <v>74923</v>
      </c>
      <c r="B8345" s="170" t="s">
        <v>6027</v>
      </c>
      <c r="C8345" s="170" t="s">
        <v>11</v>
      </c>
      <c r="D8345" s="170" t="s">
        <v>303</v>
      </c>
      <c r="E8345" s="170">
        <v>473</v>
      </c>
      <c r="F8345" s="170">
        <v>24</v>
      </c>
      <c r="G8345" s="171">
        <v>6.8</v>
      </c>
      <c r="H8345" s="170" t="s">
        <v>1764</v>
      </c>
      <c r="I8345" s="171">
        <v>4.3600000000000003</v>
      </c>
      <c r="J8345" s="169">
        <v>1</v>
      </c>
      <c r="K8345" s="154" cm="1">
        <f t="array" ref="K8345">ROUND(
IF(C8345="Beer",
SUM(LOOKUP(2,1/(SRP!$B$8:$B$10&lt;=E8345)/(SRP!$C$8:$C$10&gt;=E8345),SRP!$D$8:$D$10)*(G8345/100)*(E8345/1000)),
IF(C8345="Spirits",
SUM(LOOKUP(2,1/(SRP!$B$2:$B$7&lt;=E8345)/(SRP!$C$2:$C$7&gt;=E8345),SRP!$D$2:$D$7)*(G8345/100)*(E8345/1000)),
IF(AND(C8345="Wine",D8345="Fortified Wines"),
SUM(LOOKUP(2,1/(SRP!$B$26:$B$29&lt;=E8345)/(SRP!$C$26:$C$29&gt;=E8345),SRP!$D$26:$D$29)*(G8345/100)*(E8345/1000)),
IF(C8345="Wine",
SUM(LOOKUP(2,1/(SRP!$B$21:$B$25&lt;=E8345)/(SRP!$C$21:$C$25&gt;=E8345),SRP!$D$21:$D$25)*(G8345/100)*(E8345/1000)),
IF(AND(C8345="Ready to Drink",D8345="RTD-One Pour Cocktail&gt;7%&lt;=14.5"),
SUM(LOOKUP(2,1/(SRP!$B$16:$B$20&lt;=E8345)/(SRP!$C$16:$C$20&gt;=E8345),SRP!$D$16:$D$20)*(G8345/100)*(E8345/1000)),
IF(C8345="Ready to Drink",
SUM(LOOKUP(2,1/(SRP!$B$11:$B$15&lt;=E8345)/(SRP!$C$11:$C$15&gt;=E8345),SRP!$D$11:$D$15)*(G8345/100)*(E8345/1000)),
0)))))),2)</f>
        <v>2.5099999999999998</v>
      </c>
      <c r="L8345" s="173" t="str">
        <f t="shared" si="130"/>
        <v>Beer473</v>
      </c>
      <c r="M8345" s="154">
        <f>VLOOKUP(L8345,'Slope %'!C:D,2,0)</f>
        <v>0.12</v>
      </c>
    </row>
    <row r="8346" spans="1:13" x14ac:dyDescent="0.25">
      <c r="A8346" s="169">
        <v>74923</v>
      </c>
      <c r="B8346" s="170" t="s">
        <v>6027</v>
      </c>
      <c r="C8346" s="170" t="s">
        <v>11</v>
      </c>
      <c r="D8346" s="170" t="s">
        <v>303</v>
      </c>
      <c r="E8346" s="170">
        <v>473</v>
      </c>
      <c r="F8346" s="170">
        <v>24</v>
      </c>
      <c r="G8346" s="171">
        <v>6.8</v>
      </c>
      <c r="H8346" s="170" t="s">
        <v>1764</v>
      </c>
      <c r="I8346" s="171">
        <v>4.3600000000000003</v>
      </c>
      <c r="J8346" s="169">
        <v>1</v>
      </c>
      <c r="K8346" s="154" cm="1">
        <f t="array" ref="K8346">ROUND(
IF(C8346="Beer",
SUM(LOOKUP(2,1/(SRP!$B$8:$B$10&lt;=E8346)/(SRP!$C$8:$C$10&gt;=E8346),SRP!$D$8:$D$10)*(G8346/100)*(E8346/1000)),
IF(C8346="Spirits",
SUM(LOOKUP(2,1/(SRP!$B$2:$B$7&lt;=E8346)/(SRP!$C$2:$C$7&gt;=E8346),SRP!$D$2:$D$7)*(G8346/100)*(E8346/1000)),
IF(AND(C8346="Wine",D8346="Fortified Wines"),
SUM(LOOKUP(2,1/(SRP!$B$26:$B$29&lt;=E8346)/(SRP!$C$26:$C$29&gt;=E8346),SRP!$D$26:$D$29)*(G8346/100)*(E8346/1000)),
IF(C8346="Wine",
SUM(LOOKUP(2,1/(SRP!$B$21:$B$25&lt;=E8346)/(SRP!$C$21:$C$25&gt;=E8346),SRP!$D$21:$D$25)*(G8346/100)*(E8346/1000)),
IF(AND(C8346="Ready to Drink",D8346="RTD-One Pour Cocktail&gt;7%&lt;=14.5"),
SUM(LOOKUP(2,1/(SRP!$B$16:$B$20&lt;=E8346)/(SRP!$C$16:$C$20&gt;=E8346),SRP!$D$16:$D$20)*(G8346/100)*(E8346/1000)),
IF(C8346="Ready to Drink",
SUM(LOOKUP(2,1/(SRP!$B$11:$B$15&lt;=E8346)/(SRP!$C$11:$C$15&gt;=E8346),SRP!$D$11:$D$15)*(G8346/100)*(E8346/1000)),
0)))))),2)</f>
        <v>2.5099999999999998</v>
      </c>
      <c r="L8346" s="173" t="str">
        <f t="shared" si="130"/>
        <v>Beer473</v>
      </c>
      <c r="M8346" s="154">
        <f>VLOOKUP(L8346,'Slope %'!C:D,2,0)</f>
        <v>0.12</v>
      </c>
    </row>
    <row r="8347" spans="1:13" x14ac:dyDescent="0.25">
      <c r="A8347" s="169">
        <v>74924</v>
      </c>
      <c r="B8347" s="170" t="s">
        <v>6028</v>
      </c>
      <c r="C8347" s="170" t="s">
        <v>11</v>
      </c>
      <c r="D8347" s="170" t="s">
        <v>303</v>
      </c>
      <c r="E8347" s="170">
        <v>473</v>
      </c>
      <c r="F8347" s="170">
        <v>24</v>
      </c>
      <c r="G8347" s="171">
        <v>6.5</v>
      </c>
      <c r="H8347" s="170" t="s">
        <v>1764</v>
      </c>
      <c r="I8347" s="171">
        <v>4.3600000000000003</v>
      </c>
      <c r="J8347" s="169">
        <v>1</v>
      </c>
      <c r="K8347" s="154" cm="1">
        <f t="array" ref="K8347">ROUND(
IF(C8347="Beer",
SUM(LOOKUP(2,1/(SRP!$B$8:$B$10&lt;=E8347)/(SRP!$C$8:$C$10&gt;=E8347),SRP!$D$8:$D$10)*(G8347/100)*(E8347/1000)),
IF(C8347="Spirits",
SUM(LOOKUP(2,1/(SRP!$B$2:$B$7&lt;=E8347)/(SRP!$C$2:$C$7&gt;=E8347),SRP!$D$2:$D$7)*(G8347/100)*(E8347/1000)),
IF(AND(C8347="Wine",D8347="Fortified Wines"),
SUM(LOOKUP(2,1/(SRP!$B$26:$B$29&lt;=E8347)/(SRP!$C$26:$C$29&gt;=E8347),SRP!$D$26:$D$29)*(G8347/100)*(E8347/1000)),
IF(C8347="Wine",
SUM(LOOKUP(2,1/(SRP!$B$21:$B$25&lt;=E8347)/(SRP!$C$21:$C$25&gt;=E8347),SRP!$D$21:$D$25)*(G8347/100)*(E8347/1000)),
IF(AND(C8347="Ready to Drink",D8347="RTD-One Pour Cocktail&gt;7%&lt;=14.5"),
SUM(LOOKUP(2,1/(SRP!$B$16:$B$20&lt;=E8347)/(SRP!$C$16:$C$20&gt;=E8347),SRP!$D$16:$D$20)*(G8347/100)*(E8347/1000)),
IF(C8347="Ready to Drink",
SUM(LOOKUP(2,1/(SRP!$B$11:$B$15&lt;=E8347)/(SRP!$C$11:$C$15&gt;=E8347),SRP!$D$11:$D$15)*(G8347/100)*(E8347/1000)),
0)))))),2)</f>
        <v>2.4</v>
      </c>
      <c r="L8347" s="173" t="str">
        <f t="shared" si="130"/>
        <v>Beer473</v>
      </c>
      <c r="M8347" s="154">
        <f>VLOOKUP(L8347,'Slope %'!C:D,2,0)</f>
        <v>0.12</v>
      </c>
    </row>
    <row r="8348" spans="1:13" x14ac:dyDescent="0.25">
      <c r="A8348" s="169">
        <v>74924</v>
      </c>
      <c r="B8348" s="170" t="s">
        <v>6028</v>
      </c>
      <c r="C8348" s="170" t="s">
        <v>11</v>
      </c>
      <c r="D8348" s="170" t="s">
        <v>303</v>
      </c>
      <c r="E8348" s="170">
        <v>473</v>
      </c>
      <c r="F8348" s="170">
        <v>24</v>
      </c>
      <c r="G8348" s="171">
        <v>6.5</v>
      </c>
      <c r="H8348" s="170" t="s">
        <v>1764</v>
      </c>
      <c r="I8348" s="171">
        <v>4.3600000000000003</v>
      </c>
      <c r="J8348" s="169">
        <v>1</v>
      </c>
      <c r="K8348" s="154" cm="1">
        <f t="array" ref="K8348">ROUND(
IF(C8348="Beer",
SUM(LOOKUP(2,1/(SRP!$B$8:$B$10&lt;=E8348)/(SRP!$C$8:$C$10&gt;=E8348),SRP!$D$8:$D$10)*(G8348/100)*(E8348/1000)),
IF(C8348="Spirits",
SUM(LOOKUP(2,1/(SRP!$B$2:$B$7&lt;=E8348)/(SRP!$C$2:$C$7&gt;=E8348),SRP!$D$2:$D$7)*(G8348/100)*(E8348/1000)),
IF(AND(C8348="Wine",D8348="Fortified Wines"),
SUM(LOOKUP(2,1/(SRP!$B$26:$B$29&lt;=E8348)/(SRP!$C$26:$C$29&gt;=E8348),SRP!$D$26:$D$29)*(G8348/100)*(E8348/1000)),
IF(C8348="Wine",
SUM(LOOKUP(2,1/(SRP!$B$21:$B$25&lt;=E8348)/(SRP!$C$21:$C$25&gt;=E8348),SRP!$D$21:$D$25)*(G8348/100)*(E8348/1000)),
IF(AND(C8348="Ready to Drink",D8348="RTD-One Pour Cocktail&gt;7%&lt;=14.5"),
SUM(LOOKUP(2,1/(SRP!$B$16:$B$20&lt;=E8348)/(SRP!$C$16:$C$20&gt;=E8348),SRP!$D$16:$D$20)*(G8348/100)*(E8348/1000)),
IF(C8348="Ready to Drink",
SUM(LOOKUP(2,1/(SRP!$B$11:$B$15&lt;=E8348)/(SRP!$C$11:$C$15&gt;=E8348),SRP!$D$11:$D$15)*(G8348/100)*(E8348/1000)),
0)))))),2)</f>
        <v>2.4</v>
      </c>
      <c r="L8348" s="173" t="str">
        <f t="shared" si="130"/>
        <v>Beer473</v>
      </c>
      <c r="M8348" s="154">
        <f>VLOOKUP(L8348,'Slope %'!C:D,2,0)</f>
        <v>0.12</v>
      </c>
    </row>
    <row r="8349" spans="1:13" x14ac:dyDescent="0.25">
      <c r="A8349" s="169">
        <v>74925</v>
      </c>
      <c r="B8349" s="170" t="s">
        <v>6029</v>
      </c>
      <c r="C8349" s="170" t="s">
        <v>11</v>
      </c>
      <c r="D8349" s="170" t="s">
        <v>303</v>
      </c>
      <c r="E8349" s="170">
        <v>473</v>
      </c>
      <c r="F8349" s="170">
        <v>24</v>
      </c>
      <c r="G8349" s="171">
        <v>6</v>
      </c>
      <c r="H8349" s="170" t="s">
        <v>1764</v>
      </c>
      <c r="I8349" s="171">
        <v>4.8099999999999996</v>
      </c>
      <c r="J8349" s="169">
        <v>1</v>
      </c>
      <c r="K8349" s="154" cm="1">
        <f t="array" ref="K8349">ROUND(
IF(C8349="Beer",
SUM(LOOKUP(2,1/(SRP!$B$8:$B$10&lt;=E8349)/(SRP!$C$8:$C$10&gt;=E8349),SRP!$D$8:$D$10)*(G8349/100)*(E8349/1000)),
IF(C8349="Spirits",
SUM(LOOKUP(2,1/(SRP!$B$2:$B$7&lt;=E8349)/(SRP!$C$2:$C$7&gt;=E8349),SRP!$D$2:$D$7)*(G8349/100)*(E8349/1000)),
IF(AND(C8349="Wine",D8349="Fortified Wines"),
SUM(LOOKUP(2,1/(SRP!$B$26:$B$29&lt;=E8349)/(SRP!$C$26:$C$29&gt;=E8349),SRP!$D$26:$D$29)*(G8349/100)*(E8349/1000)),
IF(C8349="Wine",
SUM(LOOKUP(2,1/(SRP!$B$21:$B$25&lt;=E8349)/(SRP!$C$21:$C$25&gt;=E8349),SRP!$D$21:$D$25)*(G8349/100)*(E8349/1000)),
IF(AND(C8349="Ready to Drink",D8349="RTD-One Pour Cocktail&gt;7%&lt;=14.5"),
SUM(LOOKUP(2,1/(SRP!$B$16:$B$20&lt;=E8349)/(SRP!$C$16:$C$20&gt;=E8349),SRP!$D$16:$D$20)*(G8349/100)*(E8349/1000)),
IF(C8349="Ready to Drink",
SUM(LOOKUP(2,1/(SRP!$B$11:$B$15&lt;=E8349)/(SRP!$C$11:$C$15&gt;=E8349),SRP!$D$11:$D$15)*(G8349/100)*(E8349/1000)),
0)))))),2)</f>
        <v>2.2200000000000002</v>
      </c>
      <c r="L8349" s="173" t="str">
        <f t="shared" si="130"/>
        <v>Beer473</v>
      </c>
      <c r="M8349" s="154">
        <f>VLOOKUP(L8349,'Slope %'!C:D,2,0)</f>
        <v>0.12</v>
      </c>
    </row>
    <row r="8350" spans="1:13" x14ac:dyDescent="0.25">
      <c r="A8350" s="169">
        <v>74925</v>
      </c>
      <c r="B8350" s="170" t="s">
        <v>6029</v>
      </c>
      <c r="C8350" s="170" t="s">
        <v>11</v>
      </c>
      <c r="D8350" s="170" t="s">
        <v>303</v>
      </c>
      <c r="E8350" s="170">
        <v>473</v>
      </c>
      <c r="F8350" s="170">
        <v>24</v>
      </c>
      <c r="G8350" s="171">
        <v>6</v>
      </c>
      <c r="H8350" s="170" t="s">
        <v>1764</v>
      </c>
      <c r="I8350" s="171">
        <v>4.8099999999999996</v>
      </c>
      <c r="J8350" s="169">
        <v>1</v>
      </c>
      <c r="K8350" s="154" cm="1">
        <f t="array" ref="K8350">ROUND(
IF(C8350="Beer",
SUM(LOOKUP(2,1/(SRP!$B$8:$B$10&lt;=E8350)/(SRP!$C$8:$C$10&gt;=E8350),SRP!$D$8:$D$10)*(G8350/100)*(E8350/1000)),
IF(C8350="Spirits",
SUM(LOOKUP(2,1/(SRP!$B$2:$B$7&lt;=E8350)/(SRP!$C$2:$C$7&gt;=E8350),SRP!$D$2:$D$7)*(G8350/100)*(E8350/1000)),
IF(AND(C8350="Wine",D8350="Fortified Wines"),
SUM(LOOKUP(2,1/(SRP!$B$26:$B$29&lt;=E8350)/(SRP!$C$26:$C$29&gt;=E8350),SRP!$D$26:$D$29)*(G8350/100)*(E8350/1000)),
IF(C8350="Wine",
SUM(LOOKUP(2,1/(SRP!$B$21:$B$25&lt;=E8350)/(SRP!$C$21:$C$25&gt;=E8350),SRP!$D$21:$D$25)*(G8350/100)*(E8350/1000)),
IF(AND(C8350="Ready to Drink",D8350="RTD-One Pour Cocktail&gt;7%&lt;=14.5"),
SUM(LOOKUP(2,1/(SRP!$B$16:$B$20&lt;=E8350)/(SRP!$C$16:$C$20&gt;=E8350),SRP!$D$16:$D$20)*(G8350/100)*(E8350/1000)),
IF(C8350="Ready to Drink",
SUM(LOOKUP(2,1/(SRP!$B$11:$B$15&lt;=E8350)/(SRP!$C$11:$C$15&gt;=E8350),SRP!$D$11:$D$15)*(G8350/100)*(E8350/1000)),
0)))))),2)</f>
        <v>2.2200000000000002</v>
      </c>
      <c r="L8350" s="173" t="str">
        <f t="shared" si="130"/>
        <v>Beer473</v>
      </c>
      <c r="M8350" s="154">
        <f>VLOOKUP(L8350,'Slope %'!C:D,2,0)</f>
        <v>0.12</v>
      </c>
    </row>
    <row r="8351" spans="1:13" x14ac:dyDescent="0.25">
      <c r="A8351" s="169">
        <v>74926</v>
      </c>
      <c r="B8351" s="170" t="s">
        <v>6030</v>
      </c>
      <c r="C8351" s="170" t="s">
        <v>11</v>
      </c>
      <c r="D8351" s="170" t="s">
        <v>267</v>
      </c>
      <c r="E8351" s="170">
        <v>473</v>
      </c>
      <c r="F8351" s="170">
        <v>24</v>
      </c>
      <c r="G8351" s="171">
        <v>5</v>
      </c>
      <c r="H8351" s="170" t="s">
        <v>1764</v>
      </c>
      <c r="I8351" s="171">
        <v>4.3600000000000003</v>
      </c>
      <c r="J8351" s="169">
        <v>1</v>
      </c>
      <c r="K8351" s="154" cm="1">
        <f t="array" ref="K8351">ROUND(
IF(C8351="Beer",
SUM(LOOKUP(2,1/(SRP!$B$8:$B$10&lt;=E8351)/(SRP!$C$8:$C$10&gt;=E8351),SRP!$D$8:$D$10)*(G8351/100)*(E8351/1000)),
IF(C8351="Spirits",
SUM(LOOKUP(2,1/(SRP!$B$2:$B$7&lt;=E8351)/(SRP!$C$2:$C$7&gt;=E8351),SRP!$D$2:$D$7)*(G8351/100)*(E8351/1000)),
IF(AND(C8351="Wine",D8351="Fortified Wines"),
SUM(LOOKUP(2,1/(SRP!$B$26:$B$29&lt;=E8351)/(SRP!$C$26:$C$29&gt;=E8351),SRP!$D$26:$D$29)*(G8351/100)*(E8351/1000)),
IF(C8351="Wine",
SUM(LOOKUP(2,1/(SRP!$B$21:$B$25&lt;=E8351)/(SRP!$C$21:$C$25&gt;=E8351),SRP!$D$21:$D$25)*(G8351/100)*(E8351/1000)),
IF(AND(C8351="Ready to Drink",D8351="RTD-One Pour Cocktail&gt;7%&lt;=14.5"),
SUM(LOOKUP(2,1/(SRP!$B$16:$B$20&lt;=E8351)/(SRP!$C$16:$C$20&gt;=E8351),SRP!$D$16:$D$20)*(G8351/100)*(E8351/1000)),
IF(C8351="Ready to Drink",
SUM(LOOKUP(2,1/(SRP!$B$11:$B$15&lt;=E8351)/(SRP!$C$11:$C$15&gt;=E8351),SRP!$D$11:$D$15)*(G8351/100)*(E8351/1000)),
0)))))),2)</f>
        <v>1.85</v>
      </c>
      <c r="L8351" s="173" t="str">
        <f t="shared" si="130"/>
        <v>Beer473</v>
      </c>
      <c r="M8351" s="154">
        <f>VLOOKUP(L8351,'Slope %'!C:D,2,0)</f>
        <v>0.12</v>
      </c>
    </row>
    <row r="8352" spans="1:13" x14ac:dyDescent="0.25">
      <c r="A8352" s="169">
        <v>74926</v>
      </c>
      <c r="B8352" s="170" t="s">
        <v>6030</v>
      </c>
      <c r="C8352" s="170" t="s">
        <v>11</v>
      </c>
      <c r="D8352" s="170" t="s">
        <v>267</v>
      </c>
      <c r="E8352" s="170">
        <v>473</v>
      </c>
      <c r="F8352" s="170">
        <v>24</v>
      </c>
      <c r="G8352" s="171">
        <v>5</v>
      </c>
      <c r="H8352" s="170" t="s">
        <v>1764</v>
      </c>
      <c r="I8352" s="171">
        <v>4.3600000000000003</v>
      </c>
      <c r="J8352" s="169">
        <v>1</v>
      </c>
      <c r="K8352" s="154" cm="1">
        <f t="array" ref="K8352">ROUND(
IF(C8352="Beer",
SUM(LOOKUP(2,1/(SRP!$B$8:$B$10&lt;=E8352)/(SRP!$C$8:$C$10&gt;=E8352),SRP!$D$8:$D$10)*(G8352/100)*(E8352/1000)),
IF(C8352="Spirits",
SUM(LOOKUP(2,1/(SRP!$B$2:$B$7&lt;=E8352)/(SRP!$C$2:$C$7&gt;=E8352),SRP!$D$2:$D$7)*(G8352/100)*(E8352/1000)),
IF(AND(C8352="Wine",D8352="Fortified Wines"),
SUM(LOOKUP(2,1/(SRP!$B$26:$B$29&lt;=E8352)/(SRP!$C$26:$C$29&gt;=E8352),SRP!$D$26:$D$29)*(G8352/100)*(E8352/1000)),
IF(C8352="Wine",
SUM(LOOKUP(2,1/(SRP!$B$21:$B$25&lt;=E8352)/(SRP!$C$21:$C$25&gt;=E8352),SRP!$D$21:$D$25)*(G8352/100)*(E8352/1000)),
IF(AND(C8352="Ready to Drink",D8352="RTD-One Pour Cocktail&gt;7%&lt;=14.5"),
SUM(LOOKUP(2,1/(SRP!$B$16:$B$20&lt;=E8352)/(SRP!$C$16:$C$20&gt;=E8352),SRP!$D$16:$D$20)*(G8352/100)*(E8352/1000)),
IF(C8352="Ready to Drink",
SUM(LOOKUP(2,1/(SRP!$B$11:$B$15&lt;=E8352)/(SRP!$C$11:$C$15&gt;=E8352),SRP!$D$11:$D$15)*(G8352/100)*(E8352/1000)),
0)))))),2)</f>
        <v>1.85</v>
      </c>
      <c r="L8352" s="173" t="str">
        <f t="shared" si="130"/>
        <v>Beer473</v>
      </c>
      <c r="M8352" s="154">
        <f>VLOOKUP(L8352,'Slope %'!C:D,2,0)</f>
        <v>0.12</v>
      </c>
    </row>
    <row r="8353" spans="1:13" x14ac:dyDescent="0.25">
      <c r="A8353" s="169">
        <v>74927</v>
      </c>
      <c r="B8353" s="170" t="s">
        <v>6031</v>
      </c>
      <c r="C8353" s="170" t="s">
        <v>11</v>
      </c>
      <c r="D8353" s="170" t="s">
        <v>303</v>
      </c>
      <c r="E8353" s="170">
        <v>473</v>
      </c>
      <c r="F8353" s="170">
        <v>24</v>
      </c>
      <c r="G8353" s="171">
        <v>6.2</v>
      </c>
      <c r="H8353" s="170" t="s">
        <v>1764</v>
      </c>
      <c r="I8353" s="171">
        <v>4.2300000000000004</v>
      </c>
      <c r="J8353" s="169">
        <v>1</v>
      </c>
      <c r="K8353" s="154" cm="1">
        <f t="array" ref="K8353">ROUND(
IF(C8353="Beer",
SUM(LOOKUP(2,1/(SRP!$B$8:$B$10&lt;=E8353)/(SRP!$C$8:$C$10&gt;=E8353),SRP!$D$8:$D$10)*(G8353/100)*(E8353/1000)),
IF(C8353="Spirits",
SUM(LOOKUP(2,1/(SRP!$B$2:$B$7&lt;=E8353)/(SRP!$C$2:$C$7&gt;=E8353),SRP!$D$2:$D$7)*(G8353/100)*(E8353/1000)),
IF(AND(C8353="Wine",D8353="Fortified Wines"),
SUM(LOOKUP(2,1/(SRP!$B$26:$B$29&lt;=E8353)/(SRP!$C$26:$C$29&gt;=E8353),SRP!$D$26:$D$29)*(G8353/100)*(E8353/1000)),
IF(C8353="Wine",
SUM(LOOKUP(2,1/(SRP!$B$21:$B$25&lt;=E8353)/(SRP!$C$21:$C$25&gt;=E8353),SRP!$D$21:$D$25)*(G8353/100)*(E8353/1000)),
IF(AND(C8353="Ready to Drink",D8353="RTD-One Pour Cocktail&gt;7%&lt;=14.5"),
SUM(LOOKUP(2,1/(SRP!$B$16:$B$20&lt;=E8353)/(SRP!$C$16:$C$20&gt;=E8353),SRP!$D$16:$D$20)*(G8353/100)*(E8353/1000)),
IF(C8353="Ready to Drink",
SUM(LOOKUP(2,1/(SRP!$B$11:$B$15&lt;=E8353)/(SRP!$C$11:$C$15&gt;=E8353),SRP!$D$11:$D$15)*(G8353/100)*(E8353/1000)),
0)))))),2)</f>
        <v>2.29</v>
      </c>
      <c r="L8353" s="173" t="str">
        <f t="shared" si="130"/>
        <v>Beer473</v>
      </c>
      <c r="M8353" s="154">
        <f>VLOOKUP(L8353,'Slope %'!C:D,2,0)</f>
        <v>0.12</v>
      </c>
    </row>
    <row r="8354" spans="1:13" x14ac:dyDescent="0.25">
      <c r="A8354" s="169">
        <v>74927</v>
      </c>
      <c r="B8354" s="170" t="s">
        <v>6031</v>
      </c>
      <c r="C8354" s="170" t="s">
        <v>11</v>
      </c>
      <c r="D8354" s="170" t="s">
        <v>303</v>
      </c>
      <c r="E8354" s="170">
        <v>473</v>
      </c>
      <c r="F8354" s="170">
        <v>24</v>
      </c>
      <c r="G8354" s="171">
        <v>6.2</v>
      </c>
      <c r="H8354" s="170" t="s">
        <v>1764</v>
      </c>
      <c r="I8354" s="171">
        <v>4.2300000000000004</v>
      </c>
      <c r="J8354" s="169">
        <v>1</v>
      </c>
      <c r="K8354" s="154" cm="1">
        <f t="array" ref="K8354">ROUND(
IF(C8354="Beer",
SUM(LOOKUP(2,1/(SRP!$B$8:$B$10&lt;=E8354)/(SRP!$C$8:$C$10&gt;=E8354),SRP!$D$8:$D$10)*(G8354/100)*(E8354/1000)),
IF(C8354="Spirits",
SUM(LOOKUP(2,1/(SRP!$B$2:$B$7&lt;=E8354)/(SRP!$C$2:$C$7&gt;=E8354),SRP!$D$2:$D$7)*(G8354/100)*(E8354/1000)),
IF(AND(C8354="Wine",D8354="Fortified Wines"),
SUM(LOOKUP(2,1/(SRP!$B$26:$B$29&lt;=E8354)/(SRP!$C$26:$C$29&gt;=E8354),SRP!$D$26:$D$29)*(G8354/100)*(E8354/1000)),
IF(C8354="Wine",
SUM(LOOKUP(2,1/(SRP!$B$21:$B$25&lt;=E8354)/(SRP!$C$21:$C$25&gt;=E8354),SRP!$D$21:$D$25)*(G8354/100)*(E8354/1000)),
IF(AND(C8354="Ready to Drink",D8354="RTD-One Pour Cocktail&gt;7%&lt;=14.5"),
SUM(LOOKUP(2,1/(SRP!$B$16:$B$20&lt;=E8354)/(SRP!$C$16:$C$20&gt;=E8354),SRP!$D$16:$D$20)*(G8354/100)*(E8354/1000)),
IF(C8354="Ready to Drink",
SUM(LOOKUP(2,1/(SRP!$B$11:$B$15&lt;=E8354)/(SRP!$C$11:$C$15&gt;=E8354),SRP!$D$11:$D$15)*(G8354/100)*(E8354/1000)),
0)))))),2)</f>
        <v>2.29</v>
      </c>
      <c r="L8354" s="173" t="str">
        <f t="shared" si="130"/>
        <v>Beer473</v>
      </c>
      <c r="M8354" s="154">
        <f>VLOOKUP(L8354,'Slope %'!C:D,2,0)</f>
        <v>0.12</v>
      </c>
    </row>
    <row r="8355" spans="1:13" x14ac:dyDescent="0.25">
      <c r="A8355" s="169">
        <v>74930</v>
      </c>
      <c r="B8355" s="170" t="s">
        <v>6032</v>
      </c>
      <c r="C8355" s="170" t="s">
        <v>11</v>
      </c>
      <c r="D8355" s="170" t="s">
        <v>474</v>
      </c>
      <c r="E8355" s="170">
        <v>2838</v>
      </c>
      <c r="F8355" s="170">
        <v>3</v>
      </c>
      <c r="G8355" s="171">
        <v>5</v>
      </c>
      <c r="H8355" s="170" t="s">
        <v>1623</v>
      </c>
      <c r="I8355" s="171">
        <v>24.99</v>
      </c>
      <c r="J8355" s="169">
        <v>6</v>
      </c>
      <c r="K8355" s="154" cm="1">
        <f t="array" ref="K8355">ROUND(
IF(C8355="Beer",
SUM(LOOKUP(2,1/(SRP!$B$8:$B$10&lt;=E8355)/(SRP!$C$8:$C$10&gt;=E8355),SRP!$D$8:$D$10)*(G8355/100)*(E8355/1000)),
IF(C8355="Spirits",
SUM(LOOKUP(2,1/(SRP!$B$2:$B$7&lt;=E8355)/(SRP!$C$2:$C$7&gt;=E8355),SRP!$D$2:$D$7)*(G8355/100)*(E8355/1000)),
IF(AND(C8355="Wine",D8355="Fortified Wines"),
SUM(LOOKUP(2,1/(SRP!$B$26:$B$29&lt;=E8355)/(SRP!$C$26:$C$29&gt;=E8355),SRP!$D$26:$D$29)*(G8355/100)*(E8355/1000)),
IF(C8355="Wine",
SUM(LOOKUP(2,1/(SRP!$B$21:$B$25&lt;=E8355)/(SRP!$C$21:$C$25&gt;=E8355),SRP!$D$21:$D$25)*(G8355/100)*(E8355/1000)),
IF(AND(C8355="Ready to Drink",D8355="RTD-One Pour Cocktail&gt;7%&lt;=14.5"),
SUM(LOOKUP(2,1/(SRP!$B$16:$B$20&lt;=E8355)/(SRP!$C$16:$C$20&gt;=E8355),SRP!$D$16:$D$20)*(G8355/100)*(E8355/1000)),
IF(C8355="Ready to Drink",
SUM(LOOKUP(2,1/(SRP!$B$11:$B$15&lt;=E8355)/(SRP!$C$11:$C$15&gt;=E8355),SRP!$D$11:$D$15)*(G8355/100)*(E8355/1000)),
0)))))),2)</f>
        <v>11.08</v>
      </c>
      <c r="L8355" s="173" t="str">
        <f t="shared" si="130"/>
        <v>Beer2838</v>
      </c>
      <c r="M8355" s="154">
        <f>VLOOKUP(L8355,'Slope %'!C:D,2,0)</f>
        <v>0.1</v>
      </c>
    </row>
    <row r="8356" spans="1:13" x14ac:dyDescent="0.25">
      <c r="A8356" s="169">
        <v>74934</v>
      </c>
      <c r="B8356" s="170" t="s">
        <v>6033</v>
      </c>
      <c r="C8356" s="170" t="s">
        <v>15</v>
      </c>
      <c r="D8356" s="170" t="s">
        <v>336</v>
      </c>
      <c r="E8356" s="170">
        <v>750</v>
      </c>
      <c r="F8356" s="170">
        <v>12</v>
      </c>
      <c r="G8356" s="171">
        <v>23</v>
      </c>
      <c r="H8356" s="170" t="s">
        <v>47</v>
      </c>
      <c r="I8356" s="171">
        <v>27.99</v>
      </c>
      <c r="J8356" s="169">
        <v>1</v>
      </c>
      <c r="K8356" s="154" cm="1">
        <f t="array" ref="K8356">ROUND(
IF(C8356="Beer",
SUM(LOOKUP(2,1/(SRP!$B$8:$B$10&lt;=E8356)/(SRP!$C$8:$C$10&gt;=E8356),SRP!$D$8:$D$10)*(G8356/100)*(E8356/1000)),
IF(C8356="Spirits",
SUM(LOOKUP(2,1/(SRP!$B$2:$B$7&lt;=E8356)/(SRP!$C$2:$C$7&gt;=E8356),SRP!$D$2:$D$7)*(G8356/100)*(E8356/1000)),
IF(AND(C8356="Wine",D8356="Fortified Wines"),
SUM(LOOKUP(2,1/(SRP!$B$26:$B$29&lt;=E8356)/(SRP!$C$26:$C$29&gt;=E8356),SRP!$D$26:$D$29)*(G8356/100)*(E8356/1000)),
IF(C8356="Wine",
SUM(LOOKUP(2,1/(SRP!$B$21:$B$25&lt;=E8356)/(SRP!$C$21:$C$25&gt;=E8356),SRP!$D$21:$D$25)*(G8356/100)*(E8356/1000)),
IF(AND(C8356="Ready to Drink",D8356="RTD-One Pour Cocktail&gt;7%&lt;=14.5"),
SUM(LOOKUP(2,1/(SRP!$B$16:$B$20&lt;=E8356)/(SRP!$C$16:$C$20&gt;=E8356),SRP!$D$16:$D$20)*(G8356/100)*(E8356/1000)),
IF(C8356="Ready to Drink",
SUM(LOOKUP(2,1/(SRP!$B$11:$B$15&lt;=E8356)/(SRP!$C$11:$C$15&gt;=E8356),SRP!$D$11:$D$15)*(G8356/100)*(E8356/1000)),
0)))))),2)</f>
        <v>13.47</v>
      </c>
      <c r="L8356" s="173" t="str">
        <f t="shared" si="130"/>
        <v>Spirits750</v>
      </c>
      <c r="M8356" s="154">
        <f>VLOOKUP(L8356,'Slope %'!C:D,2,0)</f>
        <v>7.0000000000000007E-2</v>
      </c>
    </row>
    <row r="8357" spans="1:13" x14ac:dyDescent="0.25">
      <c r="A8357" s="169">
        <v>74935</v>
      </c>
      <c r="B8357" s="170" t="s">
        <v>6034</v>
      </c>
      <c r="C8357" s="170" t="s">
        <v>11</v>
      </c>
      <c r="D8357" s="170" t="s">
        <v>267</v>
      </c>
      <c r="E8357" s="170">
        <v>473</v>
      </c>
      <c r="F8357" s="170">
        <v>24</v>
      </c>
      <c r="G8357" s="171">
        <v>5</v>
      </c>
      <c r="H8357" s="170" t="s">
        <v>5658</v>
      </c>
      <c r="I8357" s="171">
        <v>4.88</v>
      </c>
      <c r="J8357" s="169">
        <v>1</v>
      </c>
      <c r="K8357" s="154" cm="1">
        <f t="array" ref="K8357">ROUND(
IF(C8357="Beer",
SUM(LOOKUP(2,1/(SRP!$B$8:$B$10&lt;=E8357)/(SRP!$C$8:$C$10&gt;=E8357),SRP!$D$8:$D$10)*(G8357/100)*(E8357/1000)),
IF(C8357="Spirits",
SUM(LOOKUP(2,1/(SRP!$B$2:$B$7&lt;=E8357)/(SRP!$C$2:$C$7&gt;=E8357),SRP!$D$2:$D$7)*(G8357/100)*(E8357/1000)),
IF(AND(C8357="Wine",D8357="Fortified Wines"),
SUM(LOOKUP(2,1/(SRP!$B$26:$B$29&lt;=E8357)/(SRP!$C$26:$C$29&gt;=E8357),SRP!$D$26:$D$29)*(G8357/100)*(E8357/1000)),
IF(C8357="Wine",
SUM(LOOKUP(2,1/(SRP!$B$21:$B$25&lt;=E8357)/(SRP!$C$21:$C$25&gt;=E8357),SRP!$D$21:$D$25)*(G8357/100)*(E8357/1000)),
IF(AND(C8357="Ready to Drink",D8357="RTD-One Pour Cocktail&gt;7%&lt;=14.5"),
SUM(LOOKUP(2,1/(SRP!$B$16:$B$20&lt;=E8357)/(SRP!$C$16:$C$20&gt;=E8357),SRP!$D$16:$D$20)*(G8357/100)*(E8357/1000)),
IF(C8357="Ready to Drink",
SUM(LOOKUP(2,1/(SRP!$B$11:$B$15&lt;=E8357)/(SRP!$C$11:$C$15&gt;=E8357),SRP!$D$11:$D$15)*(G8357/100)*(E8357/1000)),
0)))))),2)</f>
        <v>1.85</v>
      </c>
      <c r="L8357" s="173" t="str">
        <f t="shared" si="130"/>
        <v>Beer473</v>
      </c>
      <c r="M8357" s="154">
        <f>VLOOKUP(L8357,'Slope %'!C:D,2,0)</f>
        <v>0.12</v>
      </c>
    </row>
    <row r="8358" spans="1:13" x14ac:dyDescent="0.25">
      <c r="A8358" s="169">
        <v>74936</v>
      </c>
      <c r="B8358" s="170" t="s">
        <v>6035</v>
      </c>
      <c r="C8358" s="170" t="s">
        <v>11</v>
      </c>
      <c r="D8358" s="170" t="s">
        <v>303</v>
      </c>
      <c r="E8358" s="170">
        <v>473</v>
      </c>
      <c r="F8358" s="170">
        <v>24</v>
      </c>
      <c r="G8358" s="171">
        <v>6</v>
      </c>
      <c r="H8358" s="170" t="s">
        <v>1457</v>
      </c>
      <c r="I8358" s="171">
        <v>4.75</v>
      </c>
      <c r="J8358" s="169">
        <v>1</v>
      </c>
      <c r="K8358" s="154" cm="1">
        <f t="array" ref="K8358">ROUND(
IF(C8358="Beer",
SUM(LOOKUP(2,1/(SRP!$B$8:$B$10&lt;=E8358)/(SRP!$C$8:$C$10&gt;=E8358),SRP!$D$8:$D$10)*(G8358/100)*(E8358/1000)),
IF(C8358="Spirits",
SUM(LOOKUP(2,1/(SRP!$B$2:$B$7&lt;=E8358)/(SRP!$C$2:$C$7&gt;=E8358),SRP!$D$2:$D$7)*(G8358/100)*(E8358/1000)),
IF(AND(C8358="Wine",D8358="Fortified Wines"),
SUM(LOOKUP(2,1/(SRP!$B$26:$B$29&lt;=E8358)/(SRP!$C$26:$C$29&gt;=E8358),SRP!$D$26:$D$29)*(G8358/100)*(E8358/1000)),
IF(C8358="Wine",
SUM(LOOKUP(2,1/(SRP!$B$21:$B$25&lt;=E8358)/(SRP!$C$21:$C$25&gt;=E8358),SRP!$D$21:$D$25)*(G8358/100)*(E8358/1000)),
IF(AND(C8358="Ready to Drink",D8358="RTD-One Pour Cocktail&gt;7%&lt;=14.5"),
SUM(LOOKUP(2,1/(SRP!$B$16:$B$20&lt;=E8358)/(SRP!$C$16:$C$20&gt;=E8358),SRP!$D$16:$D$20)*(G8358/100)*(E8358/1000)),
IF(C8358="Ready to Drink",
SUM(LOOKUP(2,1/(SRP!$B$11:$B$15&lt;=E8358)/(SRP!$C$11:$C$15&gt;=E8358),SRP!$D$11:$D$15)*(G8358/100)*(E8358/1000)),
0)))))),2)</f>
        <v>2.2200000000000002</v>
      </c>
      <c r="L8358" s="173" t="str">
        <f t="shared" si="130"/>
        <v>Beer473</v>
      </c>
      <c r="M8358" s="154">
        <f>VLOOKUP(L8358,'Slope %'!C:D,2,0)</f>
        <v>0.12</v>
      </c>
    </row>
    <row r="8359" spans="1:13" x14ac:dyDescent="0.25">
      <c r="A8359" s="169">
        <v>74936</v>
      </c>
      <c r="B8359" s="170" t="s">
        <v>6035</v>
      </c>
      <c r="C8359" s="170" t="s">
        <v>11</v>
      </c>
      <c r="D8359" s="170" t="s">
        <v>303</v>
      </c>
      <c r="E8359" s="170">
        <v>473</v>
      </c>
      <c r="F8359" s="170">
        <v>24</v>
      </c>
      <c r="G8359" s="171">
        <v>6</v>
      </c>
      <c r="H8359" s="170" t="s">
        <v>1457</v>
      </c>
      <c r="I8359" s="171">
        <v>4.75</v>
      </c>
      <c r="J8359" s="169">
        <v>1</v>
      </c>
      <c r="K8359" s="154" cm="1">
        <f t="array" ref="K8359">ROUND(
IF(C8359="Beer",
SUM(LOOKUP(2,1/(SRP!$B$8:$B$10&lt;=E8359)/(SRP!$C$8:$C$10&gt;=E8359),SRP!$D$8:$D$10)*(G8359/100)*(E8359/1000)),
IF(C8359="Spirits",
SUM(LOOKUP(2,1/(SRP!$B$2:$B$7&lt;=E8359)/(SRP!$C$2:$C$7&gt;=E8359),SRP!$D$2:$D$7)*(G8359/100)*(E8359/1000)),
IF(AND(C8359="Wine",D8359="Fortified Wines"),
SUM(LOOKUP(2,1/(SRP!$B$26:$B$29&lt;=E8359)/(SRP!$C$26:$C$29&gt;=E8359),SRP!$D$26:$D$29)*(G8359/100)*(E8359/1000)),
IF(C8359="Wine",
SUM(LOOKUP(2,1/(SRP!$B$21:$B$25&lt;=E8359)/(SRP!$C$21:$C$25&gt;=E8359),SRP!$D$21:$D$25)*(G8359/100)*(E8359/1000)),
IF(AND(C8359="Ready to Drink",D8359="RTD-One Pour Cocktail&gt;7%&lt;=14.5"),
SUM(LOOKUP(2,1/(SRP!$B$16:$B$20&lt;=E8359)/(SRP!$C$16:$C$20&gt;=E8359),SRP!$D$16:$D$20)*(G8359/100)*(E8359/1000)),
IF(C8359="Ready to Drink",
SUM(LOOKUP(2,1/(SRP!$B$11:$B$15&lt;=E8359)/(SRP!$C$11:$C$15&gt;=E8359),SRP!$D$11:$D$15)*(G8359/100)*(E8359/1000)),
0)))))),2)</f>
        <v>2.2200000000000002</v>
      </c>
      <c r="L8359" s="173" t="str">
        <f t="shared" si="130"/>
        <v>Beer473</v>
      </c>
      <c r="M8359" s="154">
        <f>VLOOKUP(L8359,'Slope %'!C:D,2,0)</f>
        <v>0.12</v>
      </c>
    </row>
    <row r="8360" spans="1:13" x14ac:dyDescent="0.25">
      <c r="A8360" s="169">
        <v>74964</v>
      </c>
      <c r="B8360" s="170" t="s">
        <v>6036</v>
      </c>
      <c r="C8360" s="170" t="s">
        <v>15</v>
      </c>
      <c r="D8360" s="170" t="s">
        <v>140</v>
      </c>
      <c r="E8360" s="170">
        <v>500</v>
      </c>
      <c r="F8360" s="170">
        <v>6</v>
      </c>
      <c r="G8360" s="171">
        <v>30</v>
      </c>
      <c r="H8360" s="170" t="s">
        <v>6037</v>
      </c>
      <c r="I8360" s="171">
        <v>34.950000000000003</v>
      </c>
      <c r="J8360" s="169">
        <v>1</v>
      </c>
      <c r="K8360" s="154" cm="1">
        <f t="array" ref="K8360">ROUND(
IF(C8360="Beer",
SUM(LOOKUP(2,1/(SRP!$B$8:$B$10&lt;=E8360)/(SRP!$C$8:$C$10&gt;=E8360),SRP!$D$8:$D$10)*(G8360/100)*(E8360/1000)),
IF(C8360="Spirits",
SUM(LOOKUP(2,1/(SRP!$B$2:$B$7&lt;=E8360)/(SRP!$C$2:$C$7&gt;=E8360),SRP!$D$2:$D$7)*(G8360/100)*(E8360/1000)),
IF(AND(C8360="Wine",D8360="Fortified Wines"),
SUM(LOOKUP(2,1/(SRP!$B$26:$B$29&lt;=E8360)/(SRP!$C$26:$C$29&gt;=E8360),SRP!$D$26:$D$29)*(G8360/100)*(E8360/1000)),
IF(C8360="Wine",
SUM(LOOKUP(2,1/(SRP!$B$21:$B$25&lt;=E8360)/(SRP!$C$21:$C$25&gt;=E8360),SRP!$D$21:$D$25)*(G8360/100)*(E8360/1000)),
IF(AND(C8360="Ready to Drink",D8360="RTD-One Pour Cocktail&gt;7%&lt;=14.5"),
SUM(LOOKUP(2,1/(SRP!$B$16:$B$20&lt;=E8360)/(SRP!$C$16:$C$20&gt;=E8360),SRP!$D$16:$D$20)*(G8360/100)*(E8360/1000)),
IF(C8360="Ready to Drink",
SUM(LOOKUP(2,1/(SRP!$B$11:$B$15&lt;=E8360)/(SRP!$C$11:$C$15&gt;=E8360),SRP!$D$11:$D$15)*(G8360/100)*(E8360/1000)),
0)))))),2)</f>
        <v>12.41</v>
      </c>
      <c r="L8360" s="173" t="str">
        <f t="shared" si="130"/>
        <v>Spirits500</v>
      </c>
      <c r="M8360" s="154">
        <f>VLOOKUP(L8360,'Slope %'!C:D,2,0)</f>
        <v>7.0000000000000007E-2</v>
      </c>
    </row>
    <row r="8361" spans="1:13" x14ac:dyDescent="0.25">
      <c r="A8361" s="169">
        <v>74966</v>
      </c>
      <c r="B8361" s="170" t="s">
        <v>6038</v>
      </c>
      <c r="C8361" s="170" t="s">
        <v>15</v>
      </c>
      <c r="D8361" s="170" t="s">
        <v>19</v>
      </c>
      <c r="E8361" s="170">
        <v>100</v>
      </c>
      <c r="F8361" s="170">
        <v>24</v>
      </c>
      <c r="G8361" s="171">
        <v>22</v>
      </c>
      <c r="H8361" s="170" t="s">
        <v>96</v>
      </c>
      <c r="I8361" s="171">
        <v>5.99</v>
      </c>
      <c r="J8361" s="169">
        <v>1</v>
      </c>
      <c r="K8361" s="154" cm="1">
        <f t="array" ref="K8361">ROUND(
IF(C8361="Beer",
SUM(LOOKUP(2,1/(SRP!$B$8:$B$10&lt;=E8361)/(SRP!$C$8:$C$10&gt;=E8361),SRP!$D$8:$D$10)*(G8361/100)*(E8361/1000)),
IF(C8361="Spirits",
SUM(LOOKUP(2,1/(SRP!$B$2:$B$7&lt;=E8361)/(SRP!$C$2:$C$7&gt;=E8361),SRP!$D$2:$D$7)*(G8361/100)*(E8361/1000)),
IF(AND(C8361="Wine",D8361="Fortified Wines"),
SUM(LOOKUP(2,1/(SRP!$B$26:$B$29&lt;=E8361)/(SRP!$C$26:$C$29&gt;=E8361),SRP!$D$26:$D$29)*(G8361/100)*(E8361/1000)),
IF(C8361="Wine",
SUM(LOOKUP(2,1/(SRP!$B$21:$B$25&lt;=E8361)/(SRP!$C$21:$C$25&gt;=E8361),SRP!$D$21:$D$25)*(G8361/100)*(E8361/1000)),
IF(AND(C8361="Ready to Drink",D8361="RTD-One Pour Cocktail&gt;7%&lt;=14.5"),
SUM(LOOKUP(2,1/(SRP!$B$16:$B$20&lt;=E8361)/(SRP!$C$16:$C$20&gt;=E8361),SRP!$D$16:$D$20)*(G8361/100)*(E8361/1000)),
IF(C8361="Ready to Drink",
SUM(LOOKUP(2,1/(SRP!$B$11:$B$15&lt;=E8361)/(SRP!$C$11:$C$15&gt;=E8361),SRP!$D$11:$D$15)*(G8361/100)*(E8361/1000)),
0)))))),2)</f>
        <v>2.34</v>
      </c>
      <c r="L8361" s="173" t="str">
        <f t="shared" si="130"/>
        <v>Spirits100</v>
      </c>
      <c r="M8361" s="154">
        <f>VLOOKUP(L8361,'Slope %'!C:D,2,0)</f>
        <v>0.1</v>
      </c>
    </row>
    <row r="8362" spans="1:13" x14ac:dyDescent="0.25">
      <c r="A8362" s="169">
        <v>74969</v>
      </c>
      <c r="B8362" s="170" t="s">
        <v>6039</v>
      </c>
      <c r="C8362" s="170" t="s">
        <v>15</v>
      </c>
      <c r="D8362" s="170" t="s">
        <v>215</v>
      </c>
      <c r="E8362" s="170">
        <v>750</v>
      </c>
      <c r="F8362" s="170">
        <v>6</v>
      </c>
      <c r="G8362" s="171">
        <v>40</v>
      </c>
      <c r="H8362" s="170" t="s">
        <v>783</v>
      </c>
      <c r="I8362" s="171">
        <v>229.99</v>
      </c>
      <c r="J8362" s="169">
        <v>1</v>
      </c>
      <c r="K8362" s="154" cm="1">
        <f t="array" ref="K8362">ROUND(
IF(C8362="Beer",
SUM(LOOKUP(2,1/(SRP!$B$8:$B$10&lt;=E8362)/(SRP!$C$8:$C$10&gt;=E8362),SRP!$D$8:$D$10)*(G8362/100)*(E8362/1000)),
IF(C8362="Spirits",
SUM(LOOKUP(2,1/(SRP!$B$2:$B$7&lt;=E8362)/(SRP!$C$2:$C$7&gt;=E8362),SRP!$D$2:$D$7)*(G8362/100)*(E8362/1000)),
IF(AND(C8362="Wine",D8362="Fortified Wines"),
SUM(LOOKUP(2,1/(SRP!$B$26:$B$29&lt;=E8362)/(SRP!$C$26:$C$29&gt;=E8362),SRP!$D$26:$D$29)*(G8362/100)*(E8362/1000)),
IF(C8362="Wine",
SUM(LOOKUP(2,1/(SRP!$B$21:$B$25&lt;=E8362)/(SRP!$C$21:$C$25&gt;=E8362),SRP!$D$21:$D$25)*(G8362/100)*(E8362/1000)),
IF(AND(C8362="Ready to Drink",D8362="RTD-One Pour Cocktail&gt;7%&lt;=14.5"),
SUM(LOOKUP(2,1/(SRP!$B$16:$B$20&lt;=E8362)/(SRP!$C$16:$C$20&gt;=E8362),SRP!$D$16:$D$20)*(G8362/100)*(E8362/1000)),
IF(C8362="Ready to Drink",
SUM(LOOKUP(2,1/(SRP!$B$11:$B$15&lt;=E8362)/(SRP!$C$11:$C$15&gt;=E8362),SRP!$D$11:$D$15)*(G8362/100)*(E8362/1000)),
0)))))),2)</f>
        <v>23.42</v>
      </c>
      <c r="L8362" s="173" t="str">
        <f t="shared" si="130"/>
        <v>Spirits750</v>
      </c>
      <c r="M8362" s="154">
        <f>VLOOKUP(L8362,'Slope %'!C:D,2,0)</f>
        <v>7.0000000000000007E-2</v>
      </c>
    </row>
    <row r="8363" spans="1:13" x14ac:dyDescent="0.25">
      <c r="A8363" s="169">
        <v>74971</v>
      </c>
      <c r="B8363" s="170" t="s">
        <v>6040</v>
      </c>
      <c r="C8363" s="170" t="s">
        <v>15</v>
      </c>
      <c r="D8363" s="170" t="s">
        <v>154</v>
      </c>
      <c r="E8363" s="170">
        <v>700</v>
      </c>
      <c r="F8363" s="170">
        <v>6</v>
      </c>
      <c r="G8363" s="171">
        <v>17</v>
      </c>
      <c r="H8363" s="170" t="s">
        <v>96</v>
      </c>
      <c r="I8363" s="171">
        <v>33.99</v>
      </c>
      <c r="J8363" s="169">
        <v>1</v>
      </c>
      <c r="K8363" s="154" cm="1">
        <f t="array" ref="K8363">ROUND(
IF(C8363="Beer",
SUM(LOOKUP(2,1/(SRP!$B$8:$B$10&lt;=E8363)/(SRP!$C$8:$C$10&gt;=E8363),SRP!$D$8:$D$10)*(G8363/100)*(E8363/1000)),
IF(C8363="Spirits",
SUM(LOOKUP(2,1/(SRP!$B$2:$B$7&lt;=E8363)/(SRP!$C$2:$C$7&gt;=E8363),SRP!$D$2:$D$7)*(G8363/100)*(E8363/1000)),
IF(AND(C8363="Wine",D8363="Fortified Wines"),
SUM(LOOKUP(2,1/(SRP!$B$26:$B$29&lt;=E8363)/(SRP!$C$26:$C$29&gt;=E8363),SRP!$D$26:$D$29)*(G8363/100)*(E8363/1000)),
IF(C8363="Wine",
SUM(LOOKUP(2,1/(SRP!$B$21:$B$25&lt;=E8363)/(SRP!$C$21:$C$25&gt;=E8363),SRP!$D$21:$D$25)*(G8363/100)*(E8363/1000)),
IF(AND(C8363="Ready to Drink",D8363="RTD-One Pour Cocktail&gt;7%&lt;=14.5"),
SUM(LOOKUP(2,1/(SRP!$B$16:$B$20&lt;=E8363)/(SRP!$C$16:$C$20&gt;=E8363),SRP!$D$16:$D$20)*(G8363/100)*(E8363/1000)),
IF(C8363="Ready to Drink",
SUM(LOOKUP(2,1/(SRP!$B$11:$B$15&lt;=E8363)/(SRP!$C$11:$C$15&gt;=E8363),SRP!$D$11:$D$15)*(G8363/100)*(E8363/1000)),
0)))))),2)</f>
        <v>9.2899999999999991</v>
      </c>
      <c r="L8363" s="173" t="str">
        <f t="shared" si="130"/>
        <v>Spirits700</v>
      </c>
      <c r="M8363" s="154">
        <f>VLOOKUP(L8363,'Slope %'!C:D,2,0)</f>
        <v>7.0000000000000007E-2</v>
      </c>
    </row>
    <row r="8364" spans="1:13" x14ac:dyDescent="0.25">
      <c r="A8364" s="169">
        <v>74980</v>
      </c>
      <c r="B8364" s="170" t="s">
        <v>6041</v>
      </c>
      <c r="C8364" s="170" t="s">
        <v>15</v>
      </c>
      <c r="D8364" s="170" t="s">
        <v>154</v>
      </c>
      <c r="E8364" s="170">
        <v>700</v>
      </c>
      <c r="F8364" s="170">
        <v>6</v>
      </c>
      <c r="G8364" s="171">
        <v>17</v>
      </c>
      <c r="H8364" s="170" t="s">
        <v>96</v>
      </c>
      <c r="I8364" s="171">
        <v>33.99</v>
      </c>
      <c r="J8364" s="169">
        <v>1</v>
      </c>
      <c r="K8364" s="154" cm="1">
        <f t="array" ref="K8364">ROUND(
IF(C8364="Beer",
SUM(LOOKUP(2,1/(SRP!$B$8:$B$10&lt;=E8364)/(SRP!$C$8:$C$10&gt;=E8364),SRP!$D$8:$D$10)*(G8364/100)*(E8364/1000)),
IF(C8364="Spirits",
SUM(LOOKUP(2,1/(SRP!$B$2:$B$7&lt;=E8364)/(SRP!$C$2:$C$7&gt;=E8364),SRP!$D$2:$D$7)*(G8364/100)*(E8364/1000)),
IF(AND(C8364="Wine",D8364="Fortified Wines"),
SUM(LOOKUP(2,1/(SRP!$B$26:$B$29&lt;=E8364)/(SRP!$C$26:$C$29&gt;=E8364),SRP!$D$26:$D$29)*(G8364/100)*(E8364/1000)),
IF(C8364="Wine",
SUM(LOOKUP(2,1/(SRP!$B$21:$B$25&lt;=E8364)/(SRP!$C$21:$C$25&gt;=E8364),SRP!$D$21:$D$25)*(G8364/100)*(E8364/1000)),
IF(AND(C8364="Ready to Drink",D8364="RTD-One Pour Cocktail&gt;7%&lt;=14.5"),
SUM(LOOKUP(2,1/(SRP!$B$16:$B$20&lt;=E8364)/(SRP!$C$16:$C$20&gt;=E8364),SRP!$D$16:$D$20)*(G8364/100)*(E8364/1000)),
IF(C8364="Ready to Drink",
SUM(LOOKUP(2,1/(SRP!$B$11:$B$15&lt;=E8364)/(SRP!$C$11:$C$15&gt;=E8364),SRP!$D$11:$D$15)*(G8364/100)*(E8364/1000)),
0)))))),2)</f>
        <v>9.2899999999999991</v>
      </c>
      <c r="L8364" s="173" t="str">
        <f t="shared" si="130"/>
        <v>Spirits700</v>
      </c>
      <c r="M8364" s="154">
        <f>VLOOKUP(L8364,'Slope %'!C:D,2,0)</f>
        <v>7.0000000000000007E-2</v>
      </c>
    </row>
    <row r="8365" spans="1:13" x14ac:dyDescent="0.25">
      <c r="A8365" s="169">
        <v>74985</v>
      </c>
      <c r="B8365" s="170" t="s">
        <v>6042</v>
      </c>
      <c r="C8365" s="170" t="s">
        <v>15</v>
      </c>
      <c r="D8365" s="170" t="s">
        <v>16</v>
      </c>
      <c r="E8365" s="170">
        <v>750</v>
      </c>
      <c r="F8365" s="170">
        <v>6</v>
      </c>
      <c r="G8365" s="171">
        <v>45</v>
      </c>
      <c r="H8365" s="170" t="s">
        <v>6037</v>
      </c>
      <c r="I8365" s="171">
        <v>44.95</v>
      </c>
      <c r="J8365" s="169">
        <v>1</v>
      </c>
      <c r="K8365" s="154" cm="1">
        <f t="array" ref="K8365">ROUND(
IF(C8365="Beer",
SUM(LOOKUP(2,1/(SRP!$B$8:$B$10&lt;=E8365)/(SRP!$C$8:$C$10&gt;=E8365),SRP!$D$8:$D$10)*(G8365/100)*(E8365/1000)),
IF(C8365="Spirits",
SUM(LOOKUP(2,1/(SRP!$B$2:$B$7&lt;=E8365)/(SRP!$C$2:$C$7&gt;=E8365),SRP!$D$2:$D$7)*(G8365/100)*(E8365/1000)),
IF(AND(C8365="Wine",D8365="Fortified Wines"),
SUM(LOOKUP(2,1/(SRP!$B$26:$B$29&lt;=E8365)/(SRP!$C$26:$C$29&gt;=E8365),SRP!$D$26:$D$29)*(G8365/100)*(E8365/1000)),
IF(C8365="Wine",
SUM(LOOKUP(2,1/(SRP!$B$21:$B$25&lt;=E8365)/(SRP!$C$21:$C$25&gt;=E8365),SRP!$D$21:$D$25)*(G8365/100)*(E8365/1000)),
IF(AND(C8365="Ready to Drink",D8365="RTD-One Pour Cocktail&gt;7%&lt;=14.5"),
SUM(LOOKUP(2,1/(SRP!$B$16:$B$20&lt;=E8365)/(SRP!$C$16:$C$20&gt;=E8365),SRP!$D$16:$D$20)*(G8365/100)*(E8365/1000)),
IF(C8365="Ready to Drink",
SUM(LOOKUP(2,1/(SRP!$B$11:$B$15&lt;=E8365)/(SRP!$C$11:$C$15&gt;=E8365),SRP!$D$11:$D$15)*(G8365/100)*(E8365/1000)),
0)))))),2)</f>
        <v>26.35</v>
      </c>
      <c r="L8365" s="173" t="str">
        <f t="shared" si="130"/>
        <v>Spirits750</v>
      </c>
      <c r="M8365" s="154">
        <f>VLOOKUP(L8365,'Slope %'!C:D,2,0)</f>
        <v>7.0000000000000007E-2</v>
      </c>
    </row>
    <row r="8366" spans="1:13" x14ac:dyDescent="0.25">
      <c r="A8366" s="169">
        <v>74994</v>
      </c>
      <c r="B8366" s="170" t="s">
        <v>6043</v>
      </c>
      <c r="C8366" s="170" t="s">
        <v>263</v>
      </c>
      <c r="D8366" s="170" t="s">
        <v>332</v>
      </c>
      <c r="E8366" s="170">
        <v>458</v>
      </c>
      <c r="F8366" s="170">
        <v>24</v>
      </c>
      <c r="G8366" s="171">
        <v>5</v>
      </c>
      <c r="H8366" s="170" t="s">
        <v>6044</v>
      </c>
      <c r="I8366" s="171">
        <v>4.3899999999999997</v>
      </c>
      <c r="J8366" s="169">
        <v>1</v>
      </c>
      <c r="K8366" s="154" cm="1">
        <f t="array" ref="K8366">ROUND(
IF(C8366="Beer",
SUM(LOOKUP(2,1/(SRP!$B$8:$B$10&lt;=E8366)/(SRP!$C$8:$C$10&gt;=E8366),SRP!$D$8:$D$10)*(G8366/100)*(E8366/1000)),
IF(C8366="Spirits",
SUM(LOOKUP(2,1/(SRP!$B$2:$B$7&lt;=E8366)/(SRP!$C$2:$C$7&gt;=E8366),SRP!$D$2:$D$7)*(G8366/100)*(E8366/1000)),
IF(AND(C8366="Wine",D8366="Fortified Wines"),
SUM(LOOKUP(2,1/(SRP!$B$26:$B$29&lt;=E8366)/(SRP!$C$26:$C$29&gt;=E8366),SRP!$D$26:$D$29)*(G8366/100)*(E8366/1000)),
IF(C8366="Wine",
SUM(LOOKUP(2,1/(SRP!$B$21:$B$25&lt;=E8366)/(SRP!$C$21:$C$25&gt;=E8366),SRP!$D$21:$D$25)*(G8366/100)*(E8366/1000)),
IF(AND(C8366="Ready to Drink",D8366="RTD-One Pour Cocktail&gt;7%&lt;=14.5"),
SUM(LOOKUP(2,1/(SRP!$B$16:$B$20&lt;=E8366)/(SRP!$C$16:$C$20&gt;=E8366),SRP!$D$16:$D$20)*(G8366/100)*(E8366/1000)),
IF(C8366="Ready to Drink",
SUM(LOOKUP(2,1/(SRP!$B$11:$B$15&lt;=E8366)/(SRP!$C$11:$C$15&gt;=E8366),SRP!$D$11:$D$15)*(G8366/100)*(E8366/1000)),
0)))))),2)</f>
        <v>1.89</v>
      </c>
      <c r="L8366" s="173" t="str">
        <f t="shared" si="130"/>
        <v>Ready to Drink458</v>
      </c>
      <c r="M8366" s="154">
        <f>VLOOKUP(L8366,'Slope %'!C:D,2,0)</f>
        <v>0.12</v>
      </c>
    </row>
    <row r="8367" spans="1:13" x14ac:dyDescent="0.25">
      <c r="A8367" s="169">
        <v>74996</v>
      </c>
      <c r="B8367" s="170" t="s">
        <v>6045</v>
      </c>
      <c r="C8367" s="170" t="s">
        <v>263</v>
      </c>
      <c r="D8367" s="170" t="s">
        <v>264</v>
      </c>
      <c r="E8367" s="170">
        <v>473</v>
      </c>
      <c r="F8367" s="170">
        <v>24</v>
      </c>
      <c r="G8367" s="171">
        <v>5</v>
      </c>
      <c r="H8367" s="170" t="s">
        <v>17</v>
      </c>
      <c r="I8367" s="171">
        <v>4.29</v>
      </c>
      <c r="J8367" s="169">
        <v>1</v>
      </c>
      <c r="K8367" s="154" cm="1">
        <f t="array" ref="K8367">ROUND(
IF(C8367="Beer",
SUM(LOOKUP(2,1/(SRP!$B$8:$B$10&lt;=E8367)/(SRP!$C$8:$C$10&gt;=E8367),SRP!$D$8:$D$10)*(G8367/100)*(E8367/1000)),
IF(C8367="Spirits",
SUM(LOOKUP(2,1/(SRP!$B$2:$B$7&lt;=E8367)/(SRP!$C$2:$C$7&gt;=E8367),SRP!$D$2:$D$7)*(G8367/100)*(E8367/1000)),
IF(AND(C8367="Wine",D8367="Fortified Wines"),
SUM(LOOKUP(2,1/(SRP!$B$26:$B$29&lt;=E8367)/(SRP!$C$26:$C$29&gt;=E8367),SRP!$D$26:$D$29)*(G8367/100)*(E8367/1000)),
IF(C8367="Wine",
SUM(LOOKUP(2,1/(SRP!$B$21:$B$25&lt;=E8367)/(SRP!$C$21:$C$25&gt;=E8367),SRP!$D$21:$D$25)*(G8367/100)*(E8367/1000)),
IF(AND(C8367="Ready to Drink",D8367="RTD-One Pour Cocktail&gt;7%&lt;=14.5"),
SUM(LOOKUP(2,1/(SRP!$B$16:$B$20&lt;=E8367)/(SRP!$C$16:$C$20&gt;=E8367),SRP!$D$16:$D$20)*(G8367/100)*(E8367/1000)),
IF(C8367="Ready to Drink",
SUM(LOOKUP(2,1/(SRP!$B$11:$B$15&lt;=E8367)/(SRP!$C$11:$C$15&gt;=E8367),SRP!$D$11:$D$15)*(G8367/100)*(E8367/1000)),
0)))))),2)</f>
        <v>1.96</v>
      </c>
      <c r="L8367" s="173" t="str">
        <f t="shared" si="130"/>
        <v>Ready to Drink473</v>
      </c>
      <c r="M8367" s="154">
        <f>VLOOKUP(L8367,'Slope %'!C:D,2,0)</f>
        <v>0.12</v>
      </c>
    </row>
    <row r="8368" spans="1:13" x14ac:dyDescent="0.25">
      <c r="A8368" s="169">
        <v>75000</v>
      </c>
      <c r="B8368" s="170" t="s">
        <v>6046</v>
      </c>
      <c r="C8368" s="170" t="s">
        <v>24</v>
      </c>
      <c r="D8368" s="170" t="s">
        <v>60</v>
      </c>
      <c r="E8368" s="170">
        <v>750</v>
      </c>
      <c r="F8368" s="170">
        <v>12</v>
      </c>
      <c r="G8368" s="171">
        <v>10</v>
      </c>
      <c r="H8368" s="170" t="s">
        <v>4771</v>
      </c>
      <c r="I8368" s="171">
        <v>16.95</v>
      </c>
      <c r="J8368" s="169">
        <v>1</v>
      </c>
      <c r="K8368" s="154" cm="1">
        <f t="array" ref="K8368">ROUND(
IF(C8368="Beer",
SUM(LOOKUP(2,1/(SRP!$B$8:$B$10&lt;=E8368)/(SRP!$C$8:$C$10&gt;=E8368),SRP!$D$8:$D$10)*(G8368/100)*(E8368/1000)),
IF(C8368="Spirits",
SUM(LOOKUP(2,1/(SRP!$B$2:$B$7&lt;=E8368)/(SRP!$C$2:$C$7&gt;=E8368),SRP!$D$2:$D$7)*(G8368/100)*(E8368/1000)),
IF(AND(C8368="Wine",D8368="Fortified Wines"),
SUM(LOOKUP(2,1/(SRP!$B$26:$B$29&lt;=E8368)/(SRP!$C$26:$C$29&gt;=E8368),SRP!$D$26:$D$29)*(G8368/100)*(E8368/1000)),
IF(C8368="Wine",
SUM(LOOKUP(2,1/(SRP!$B$21:$B$25&lt;=E8368)/(SRP!$C$21:$C$25&gt;=E8368),SRP!$D$21:$D$25)*(G8368/100)*(E8368/1000)),
IF(AND(C8368="Ready to Drink",D8368="RTD-One Pour Cocktail&gt;7%&lt;=14.5"),
SUM(LOOKUP(2,1/(SRP!$B$16:$B$20&lt;=E8368)/(SRP!$C$16:$C$20&gt;=E8368),SRP!$D$16:$D$20)*(G8368/100)*(E8368/1000)),
IF(C8368="Ready to Drink",
SUM(LOOKUP(2,1/(SRP!$B$11:$B$15&lt;=E8368)/(SRP!$C$11:$C$15&gt;=E8368),SRP!$D$11:$D$15)*(G8368/100)*(E8368/1000)),
0)))))),2)</f>
        <v>5.86</v>
      </c>
      <c r="L8368" s="173" t="str">
        <f t="shared" si="130"/>
        <v>Wine750</v>
      </c>
      <c r="M8368" s="154">
        <f>VLOOKUP(L8368,'Slope %'!C:D,2,0)</f>
        <v>0.1</v>
      </c>
    </row>
    <row r="8369" spans="1:13" x14ac:dyDescent="0.25">
      <c r="A8369" s="169">
        <v>75002</v>
      </c>
      <c r="B8369" s="170" t="s">
        <v>6047</v>
      </c>
      <c r="C8369" s="170" t="s">
        <v>263</v>
      </c>
      <c r="D8369" s="170" t="s">
        <v>332</v>
      </c>
      <c r="E8369" s="170">
        <v>30000</v>
      </c>
      <c r="F8369" s="170">
        <v>1</v>
      </c>
      <c r="G8369" s="171">
        <v>6.9</v>
      </c>
      <c r="H8369" s="170" t="s">
        <v>1053</v>
      </c>
      <c r="I8369" s="171">
        <v>279.07</v>
      </c>
      <c r="J8369" s="169">
        <v>1</v>
      </c>
      <c r="K8369" s="154" cm="1">
        <f t="array" ref="K8369">ROUND(
IF(C8369="Beer",
SUM(LOOKUP(2,1/(SRP!$B$8:$B$10&lt;=E8369)/(SRP!$C$8:$C$10&gt;=E8369),SRP!$D$8:$D$10)*(G8369/100)*(E8369/1000)),
IF(C8369="Spirits",
SUM(LOOKUP(2,1/(SRP!$B$2:$B$7&lt;=E8369)/(SRP!$C$2:$C$7&gt;=E8369),SRP!$D$2:$D$7)*(G8369/100)*(E8369/1000)),
IF(AND(C8369="Wine",D8369="Fortified Wines"),
SUM(LOOKUP(2,1/(SRP!$B$26:$B$29&lt;=E8369)/(SRP!$C$26:$C$29&gt;=E8369),SRP!$D$26:$D$29)*(G8369/100)*(E8369/1000)),
IF(C8369="Wine",
SUM(LOOKUP(2,1/(SRP!$B$21:$B$25&lt;=E8369)/(SRP!$C$21:$C$25&gt;=E8369),SRP!$D$21:$D$25)*(G8369/100)*(E8369/1000)),
IF(AND(C8369="Ready to Drink",D8369="RTD-One Pour Cocktail&gt;7%&lt;=14.5"),
SUM(LOOKUP(2,1/(SRP!$B$16:$B$20&lt;=E8369)/(SRP!$C$16:$C$20&gt;=E8369),SRP!$D$16:$D$20)*(G8369/100)*(E8369/1000)),
IF(C8369="Ready to Drink",
SUM(LOOKUP(2,1/(SRP!$B$11:$B$15&lt;=E8369)/(SRP!$C$11:$C$15&gt;=E8369),SRP!$D$11:$D$15)*(G8369/100)*(E8369/1000)),
0)))))),2)</f>
        <v>161.6</v>
      </c>
      <c r="L8369" s="173" t="str">
        <f t="shared" si="130"/>
        <v>Ready to Drink30000</v>
      </c>
      <c r="M8369" s="154" t="e">
        <f>VLOOKUP(L8369,'Slope %'!C:D,2,0)</f>
        <v>#N/A</v>
      </c>
    </row>
    <row r="8370" spans="1:13" x14ac:dyDescent="0.25">
      <c r="A8370" s="169">
        <v>75002</v>
      </c>
      <c r="B8370" s="170" t="s">
        <v>6047</v>
      </c>
      <c r="C8370" s="170" t="s">
        <v>263</v>
      </c>
      <c r="D8370" s="170" t="s">
        <v>332</v>
      </c>
      <c r="E8370" s="170">
        <v>30000</v>
      </c>
      <c r="F8370" s="170">
        <v>1</v>
      </c>
      <c r="G8370" s="171">
        <v>6.9</v>
      </c>
      <c r="H8370" s="170" t="s">
        <v>1053</v>
      </c>
      <c r="I8370" s="171">
        <v>279.07</v>
      </c>
      <c r="J8370" s="169">
        <v>1</v>
      </c>
      <c r="K8370" s="154" cm="1">
        <f t="array" ref="K8370">ROUND(
IF(C8370="Beer",
SUM(LOOKUP(2,1/(SRP!$B$8:$B$10&lt;=E8370)/(SRP!$C$8:$C$10&gt;=E8370),SRP!$D$8:$D$10)*(G8370/100)*(E8370/1000)),
IF(C8370="Spirits",
SUM(LOOKUP(2,1/(SRP!$B$2:$B$7&lt;=E8370)/(SRP!$C$2:$C$7&gt;=E8370),SRP!$D$2:$D$7)*(G8370/100)*(E8370/1000)),
IF(AND(C8370="Wine",D8370="Fortified Wines"),
SUM(LOOKUP(2,1/(SRP!$B$26:$B$29&lt;=E8370)/(SRP!$C$26:$C$29&gt;=E8370),SRP!$D$26:$D$29)*(G8370/100)*(E8370/1000)),
IF(C8370="Wine",
SUM(LOOKUP(2,1/(SRP!$B$21:$B$25&lt;=E8370)/(SRP!$C$21:$C$25&gt;=E8370),SRP!$D$21:$D$25)*(G8370/100)*(E8370/1000)),
IF(AND(C8370="Ready to Drink",D8370="RTD-One Pour Cocktail&gt;7%&lt;=14.5"),
SUM(LOOKUP(2,1/(SRP!$B$16:$B$20&lt;=E8370)/(SRP!$C$16:$C$20&gt;=E8370),SRP!$D$16:$D$20)*(G8370/100)*(E8370/1000)),
IF(C8370="Ready to Drink",
SUM(LOOKUP(2,1/(SRP!$B$11:$B$15&lt;=E8370)/(SRP!$C$11:$C$15&gt;=E8370),SRP!$D$11:$D$15)*(G8370/100)*(E8370/1000)),
0)))))),2)</f>
        <v>161.6</v>
      </c>
      <c r="L8370" s="173" t="str">
        <f t="shared" si="130"/>
        <v>Ready to Drink30000</v>
      </c>
      <c r="M8370" s="154" t="e">
        <f>VLOOKUP(L8370,'Slope %'!C:D,2,0)</f>
        <v>#N/A</v>
      </c>
    </row>
    <row r="8371" spans="1:13" x14ac:dyDescent="0.25">
      <c r="A8371" s="169">
        <v>75003</v>
      </c>
      <c r="B8371" s="170" t="s">
        <v>6048</v>
      </c>
      <c r="C8371" s="170" t="s">
        <v>263</v>
      </c>
      <c r="D8371" s="170" t="s">
        <v>332</v>
      </c>
      <c r="E8371" s="170">
        <v>355</v>
      </c>
      <c r="F8371" s="170">
        <v>24</v>
      </c>
      <c r="G8371" s="171">
        <v>13</v>
      </c>
      <c r="H8371" s="170" t="s">
        <v>54</v>
      </c>
      <c r="I8371" s="171">
        <v>4.3899999999999997</v>
      </c>
      <c r="J8371" s="169">
        <v>1</v>
      </c>
      <c r="K8371" s="154" cm="1">
        <f t="array" ref="K8371">ROUND(
IF(C8371="Beer",
SUM(LOOKUP(2,1/(SRP!$B$8:$B$10&lt;=E8371)/(SRP!$C$8:$C$10&gt;=E8371),SRP!$D$8:$D$10)*(G8371/100)*(E8371/1000)),
IF(C8371="Spirits",
SUM(LOOKUP(2,1/(SRP!$B$2:$B$7&lt;=E8371)/(SRP!$C$2:$C$7&gt;=E8371),SRP!$D$2:$D$7)*(G8371/100)*(E8371/1000)),
IF(AND(C8371="Wine",D8371="Fortified Wines"),
SUM(LOOKUP(2,1/(SRP!$B$26:$B$29&lt;=E8371)/(SRP!$C$26:$C$29&gt;=E8371),SRP!$D$26:$D$29)*(G8371/100)*(E8371/1000)),
IF(C8371="Wine",
SUM(LOOKUP(2,1/(SRP!$B$21:$B$25&lt;=E8371)/(SRP!$C$21:$C$25&gt;=E8371),SRP!$D$21:$D$25)*(G8371/100)*(E8371/1000)),
IF(AND(C8371="Ready to Drink",D8371="RTD-One Pour Cocktail&gt;7%&lt;=14.5"),
SUM(LOOKUP(2,1/(SRP!$B$16:$B$20&lt;=E8371)/(SRP!$C$16:$C$20&gt;=E8371),SRP!$D$16:$D$20)*(G8371/100)*(E8371/1000)),
IF(C8371="Ready to Drink",
SUM(LOOKUP(2,1/(SRP!$B$11:$B$15&lt;=E8371)/(SRP!$C$11:$C$15&gt;=E8371),SRP!$D$11:$D$15)*(G8371/100)*(E8371/1000)),
0)))))),2)</f>
        <v>4.09</v>
      </c>
      <c r="L8371" s="173" t="str">
        <f t="shared" si="130"/>
        <v>Ready to Drink355</v>
      </c>
      <c r="M8371" s="154">
        <f>VLOOKUP(L8371,'Slope %'!C:D,2,0)</f>
        <v>0.12</v>
      </c>
    </row>
    <row r="8372" spans="1:13" x14ac:dyDescent="0.25">
      <c r="A8372" s="169">
        <v>75003</v>
      </c>
      <c r="B8372" s="170" t="s">
        <v>6048</v>
      </c>
      <c r="C8372" s="170" t="s">
        <v>263</v>
      </c>
      <c r="D8372" s="170" t="s">
        <v>332</v>
      </c>
      <c r="E8372" s="170">
        <v>355</v>
      </c>
      <c r="F8372" s="170">
        <v>24</v>
      </c>
      <c r="G8372" s="171">
        <v>13</v>
      </c>
      <c r="H8372" s="170" t="s">
        <v>54</v>
      </c>
      <c r="I8372" s="171">
        <v>4.3899999999999997</v>
      </c>
      <c r="J8372" s="169">
        <v>1</v>
      </c>
      <c r="K8372" s="154" cm="1">
        <f t="array" ref="K8372">ROUND(
IF(C8372="Beer",
SUM(LOOKUP(2,1/(SRP!$B$8:$B$10&lt;=E8372)/(SRP!$C$8:$C$10&gt;=E8372),SRP!$D$8:$D$10)*(G8372/100)*(E8372/1000)),
IF(C8372="Spirits",
SUM(LOOKUP(2,1/(SRP!$B$2:$B$7&lt;=E8372)/(SRP!$C$2:$C$7&gt;=E8372),SRP!$D$2:$D$7)*(G8372/100)*(E8372/1000)),
IF(AND(C8372="Wine",D8372="Fortified Wines"),
SUM(LOOKUP(2,1/(SRP!$B$26:$B$29&lt;=E8372)/(SRP!$C$26:$C$29&gt;=E8372),SRP!$D$26:$D$29)*(G8372/100)*(E8372/1000)),
IF(C8372="Wine",
SUM(LOOKUP(2,1/(SRP!$B$21:$B$25&lt;=E8372)/(SRP!$C$21:$C$25&gt;=E8372),SRP!$D$21:$D$25)*(G8372/100)*(E8372/1000)),
IF(AND(C8372="Ready to Drink",D8372="RTD-One Pour Cocktail&gt;7%&lt;=14.5"),
SUM(LOOKUP(2,1/(SRP!$B$16:$B$20&lt;=E8372)/(SRP!$C$16:$C$20&gt;=E8372),SRP!$D$16:$D$20)*(G8372/100)*(E8372/1000)),
IF(C8372="Ready to Drink",
SUM(LOOKUP(2,1/(SRP!$B$11:$B$15&lt;=E8372)/(SRP!$C$11:$C$15&gt;=E8372),SRP!$D$11:$D$15)*(G8372/100)*(E8372/1000)),
0)))))),2)</f>
        <v>4.09</v>
      </c>
      <c r="L8372" s="173" t="str">
        <f t="shared" si="130"/>
        <v>Ready to Drink355</v>
      </c>
      <c r="M8372" s="154">
        <f>VLOOKUP(L8372,'Slope %'!C:D,2,0)</f>
        <v>0.12</v>
      </c>
    </row>
    <row r="8373" spans="1:13" x14ac:dyDescent="0.25">
      <c r="A8373" s="169">
        <v>75004</v>
      </c>
      <c r="B8373" s="170" t="s">
        <v>6049</v>
      </c>
      <c r="C8373" s="170" t="s">
        <v>263</v>
      </c>
      <c r="D8373" s="170" t="s">
        <v>332</v>
      </c>
      <c r="E8373" s="170">
        <v>355</v>
      </c>
      <c r="F8373" s="170">
        <v>24</v>
      </c>
      <c r="G8373" s="171">
        <v>13</v>
      </c>
      <c r="H8373" s="170" t="s">
        <v>54</v>
      </c>
      <c r="I8373" s="171">
        <v>4.3899999999999997</v>
      </c>
      <c r="J8373" s="169">
        <v>1</v>
      </c>
      <c r="K8373" s="154" cm="1">
        <f t="array" ref="K8373">ROUND(
IF(C8373="Beer",
SUM(LOOKUP(2,1/(SRP!$B$8:$B$10&lt;=E8373)/(SRP!$C$8:$C$10&gt;=E8373),SRP!$D$8:$D$10)*(G8373/100)*(E8373/1000)),
IF(C8373="Spirits",
SUM(LOOKUP(2,1/(SRP!$B$2:$B$7&lt;=E8373)/(SRP!$C$2:$C$7&gt;=E8373),SRP!$D$2:$D$7)*(G8373/100)*(E8373/1000)),
IF(AND(C8373="Wine",D8373="Fortified Wines"),
SUM(LOOKUP(2,1/(SRP!$B$26:$B$29&lt;=E8373)/(SRP!$C$26:$C$29&gt;=E8373),SRP!$D$26:$D$29)*(G8373/100)*(E8373/1000)),
IF(C8373="Wine",
SUM(LOOKUP(2,1/(SRP!$B$21:$B$25&lt;=E8373)/(SRP!$C$21:$C$25&gt;=E8373),SRP!$D$21:$D$25)*(G8373/100)*(E8373/1000)),
IF(AND(C8373="Ready to Drink",D8373="RTD-One Pour Cocktail&gt;7%&lt;=14.5"),
SUM(LOOKUP(2,1/(SRP!$B$16:$B$20&lt;=E8373)/(SRP!$C$16:$C$20&gt;=E8373),SRP!$D$16:$D$20)*(G8373/100)*(E8373/1000)),
IF(C8373="Ready to Drink",
SUM(LOOKUP(2,1/(SRP!$B$11:$B$15&lt;=E8373)/(SRP!$C$11:$C$15&gt;=E8373),SRP!$D$11:$D$15)*(G8373/100)*(E8373/1000)),
0)))))),2)</f>
        <v>4.09</v>
      </c>
      <c r="L8373" s="173" t="str">
        <f t="shared" si="130"/>
        <v>Ready to Drink355</v>
      </c>
      <c r="M8373" s="154">
        <f>VLOOKUP(L8373,'Slope %'!C:D,2,0)</f>
        <v>0.12</v>
      </c>
    </row>
    <row r="8374" spans="1:13" x14ac:dyDescent="0.25">
      <c r="A8374" s="169">
        <v>75004</v>
      </c>
      <c r="B8374" s="170" t="s">
        <v>6049</v>
      </c>
      <c r="C8374" s="170" t="s">
        <v>263</v>
      </c>
      <c r="D8374" s="170" t="s">
        <v>332</v>
      </c>
      <c r="E8374" s="170">
        <v>355</v>
      </c>
      <c r="F8374" s="170">
        <v>24</v>
      </c>
      <c r="G8374" s="171">
        <v>13</v>
      </c>
      <c r="H8374" s="170" t="s">
        <v>54</v>
      </c>
      <c r="I8374" s="171">
        <v>4.3899999999999997</v>
      </c>
      <c r="J8374" s="169">
        <v>1</v>
      </c>
      <c r="K8374" s="154" cm="1">
        <f t="array" ref="K8374">ROUND(
IF(C8374="Beer",
SUM(LOOKUP(2,1/(SRP!$B$8:$B$10&lt;=E8374)/(SRP!$C$8:$C$10&gt;=E8374),SRP!$D$8:$D$10)*(G8374/100)*(E8374/1000)),
IF(C8374="Spirits",
SUM(LOOKUP(2,1/(SRP!$B$2:$B$7&lt;=E8374)/(SRP!$C$2:$C$7&gt;=E8374),SRP!$D$2:$D$7)*(G8374/100)*(E8374/1000)),
IF(AND(C8374="Wine",D8374="Fortified Wines"),
SUM(LOOKUP(2,1/(SRP!$B$26:$B$29&lt;=E8374)/(SRP!$C$26:$C$29&gt;=E8374),SRP!$D$26:$D$29)*(G8374/100)*(E8374/1000)),
IF(C8374="Wine",
SUM(LOOKUP(2,1/(SRP!$B$21:$B$25&lt;=E8374)/(SRP!$C$21:$C$25&gt;=E8374),SRP!$D$21:$D$25)*(G8374/100)*(E8374/1000)),
IF(AND(C8374="Ready to Drink",D8374="RTD-One Pour Cocktail&gt;7%&lt;=14.5"),
SUM(LOOKUP(2,1/(SRP!$B$16:$B$20&lt;=E8374)/(SRP!$C$16:$C$20&gt;=E8374),SRP!$D$16:$D$20)*(G8374/100)*(E8374/1000)),
IF(C8374="Ready to Drink",
SUM(LOOKUP(2,1/(SRP!$B$11:$B$15&lt;=E8374)/(SRP!$C$11:$C$15&gt;=E8374),SRP!$D$11:$D$15)*(G8374/100)*(E8374/1000)),
0)))))),2)</f>
        <v>4.09</v>
      </c>
      <c r="L8374" s="173" t="str">
        <f t="shared" si="130"/>
        <v>Ready to Drink355</v>
      </c>
      <c r="M8374" s="154">
        <f>VLOOKUP(L8374,'Slope %'!C:D,2,0)</f>
        <v>0.12</v>
      </c>
    </row>
    <row r="8375" spans="1:13" x14ac:dyDescent="0.25">
      <c r="A8375" s="169">
        <v>75005</v>
      </c>
      <c r="B8375" s="170" t="s">
        <v>6050</v>
      </c>
      <c r="C8375" s="170" t="s">
        <v>263</v>
      </c>
      <c r="D8375" s="170" t="s">
        <v>332</v>
      </c>
      <c r="E8375" s="170">
        <v>355</v>
      </c>
      <c r="F8375" s="170">
        <v>24</v>
      </c>
      <c r="G8375" s="171">
        <v>13</v>
      </c>
      <c r="H8375" s="170" t="s">
        <v>54</v>
      </c>
      <c r="I8375" s="171">
        <v>4.3899999999999997</v>
      </c>
      <c r="J8375" s="169">
        <v>1</v>
      </c>
      <c r="K8375" s="154" cm="1">
        <f t="array" ref="K8375">ROUND(
IF(C8375="Beer",
SUM(LOOKUP(2,1/(SRP!$B$8:$B$10&lt;=E8375)/(SRP!$C$8:$C$10&gt;=E8375),SRP!$D$8:$D$10)*(G8375/100)*(E8375/1000)),
IF(C8375="Spirits",
SUM(LOOKUP(2,1/(SRP!$B$2:$B$7&lt;=E8375)/(SRP!$C$2:$C$7&gt;=E8375),SRP!$D$2:$D$7)*(G8375/100)*(E8375/1000)),
IF(AND(C8375="Wine",D8375="Fortified Wines"),
SUM(LOOKUP(2,1/(SRP!$B$26:$B$29&lt;=E8375)/(SRP!$C$26:$C$29&gt;=E8375),SRP!$D$26:$D$29)*(G8375/100)*(E8375/1000)),
IF(C8375="Wine",
SUM(LOOKUP(2,1/(SRP!$B$21:$B$25&lt;=E8375)/(SRP!$C$21:$C$25&gt;=E8375),SRP!$D$21:$D$25)*(G8375/100)*(E8375/1000)),
IF(AND(C8375="Ready to Drink",D8375="RTD-One Pour Cocktail&gt;7%&lt;=14.5"),
SUM(LOOKUP(2,1/(SRP!$B$16:$B$20&lt;=E8375)/(SRP!$C$16:$C$20&gt;=E8375),SRP!$D$16:$D$20)*(G8375/100)*(E8375/1000)),
IF(C8375="Ready to Drink",
SUM(LOOKUP(2,1/(SRP!$B$11:$B$15&lt;=E8375)/(SRP!$C$11:$C$15&gt;=E8375),SRP!$D$11:$D$15)*(G8375/100)*(E8375/1000)),
0)))))),2)</f>
        <v>4.09</v>
      </c>
      <c r="L8375" s="173" t="str">
        <f t="shared" si="130"/>
        <v>Ready to Drink355</v>
      </c>
      <c r="M8375" s="154">
        <f>VLOOKUP(L8375,'Slope %'!C:D,2,0)</f>
        <v>0.12</v>
      </c>
    </row>
    <row r="8376" spans="1:13" x14ac:dyDescent="0.25">
      <c r="A8376" s="169">
        <v>75005</v>
      </c>
      <c r="B8376" s="170" t="s">
        <v>6050</v>
      </c>
      <c r="C8376" s="170" t="s">
        <v>263</v>
      </c>
      <c r="D8376" s="170" t="s">
        <v>332</v>
      </c>
      <c r="E8376" s="170">
        <v>355</v>
      </c>
      <c r="F8376" s="170">
        <v>24</v>
      </c>
      <c r="G8376" s="171">
        <v>13</v>
      </c>
      <c r="H8376" s="170" t="s">
        <v>54</v>
      </c>
      <c r="I8376" s="171">
        <v>4.3899999999999997</v>
      </c>
      <c r="J8376" s="169">
        <v>1</v>
      </c>
      <c r="K8376" s="154" cm="1">
        <f t="array" ref="K8376">ROUND(
IF(C8376="Beer",
SUM(LOOKUP(2,1/(SRP!$B$8:$B$10&lt;=E8376)/(SRP!$C$8:$C$10&gt;=E8376),SRP!$D$8:$D$10)*(G8376/100)*(E8376/1000)),
IF(C8376="Spirits",
SUM(LOOKUP(2,1/(SRP!$B$2:$B$7&lt;=E8376)/(SRP!$C$2:$C$7&gt;=E8376),SRP!$D$2:$D$7)*(G8376/100)*(E8376/1000)),
IF(AND(C8376="Wine",D8376="Fortified Wines"),
SUM(LOOKUP(2,1/(SRP!$B$26:$B$29&lt;=E8376)/(SRP!$C$26:$C$29&gt;=E8376),SRP!$D$26:$D$29)*(G8376/100)*(E8376/1000)),
IF(C8376="Wine",
SUM(LOOKUP(2,1/(SRP!$B$21:$B$25&lt;=E8376)/(SRP!$C$21:$C$25&gt;=E8376),SRP!$D$21:$D$25)*(G8376/100)*(E8376/1000)),
IF(AND(C8376="Ready to Drink",D8376="RTD-One Pour Cocktail&gt;7%&lt;=14.5"),
SUM(LOOKUP(2,1/(SRP!$B$16:$B$20&lt;=E8376)/(SRP!$C$16:$C$20&gt;=E8376),SRP!$D$16:$D$20)*(G8376/100)*(E8376/1000)),
IF(C8376="Ready to Drink",
SUM(LOOKUP(2,1/(SRP!$B$11:$B$15&lt;=E8376)/(SRP!$C$11:$C$15&gt;=E8376),SRP!$D$11:$D$15)*(G8376/100)*(E8376/1000)),
0)))))),2)</f>
        <v>4.09</v>
      </c>
      <c r="L8376" s="173" t="str">
        <f t="shared" si="130"/>
        <v>Ready to Drink355</v>
      </c>
      <c r="M8376" s="154">
        <f>VLOOKUP(L8376,'Slope %'!C:D,2,0)</f>
        <v>0.12</v>
      </c>
    </row>
    <row r="8377" spans="1:13" x14ac:dyDescent="0.25">
      <c r="A8377" s="169">
        <v>75006</v>
      </c>
      <c r="B8377" s="170" t="s">
        <v>6051</v>
      </c>
      <c r="C8377" s="170" t="s">
        <v>263</v>
      </c>
      <c r="D8377" s="170" t="s">
        <v>332</v>
      </c>
      <c r="E8377" s="170">
        <v>355</v>
      </c>
      <c r="F8377" s="170">
        <v>24</v>
      </c>
      <c r="G8377" s="171">
        <v>13</v>
      </c>
      <c r="H8377" s="170" t="s">
        <v>54</v>
      </c>
      <c r="I8377" s="171">
        <v>4.3899999999999997</v>
      </c>
      <c r="J8377" s="169">
        <v>1</v>
      </c>
      <c r="K8377" s="154" cm="1">
        <f t="array" ref="K8377">ROUND(
IF(C8377="Beer",
SUM(LOOKUP(2,1/(SRP!$B$8:$B$10&lt;=E8377)/(SRP!$C$8:$C$10&gt;=E8377),SRP!$D$8:$D$10)*(G8377/100)*(E8377/1000)),
IF(C8377="Spirits",
SUM(LOOKUP(2,1/(SRP!$B$2:$B$7&lt;=E8377)/(SRP!$C$2:$C$7&gt;=E8377),SRP!$D$2:$D$7)*(G8377/100)*(E8377/1000)),
IF(AND(C8377="Wine",D8377="Fortified Wines"),
SUM(LOOKUP(2,1/(SRP!$B$26:$B$29&lt;=E8377)/(SRP!$C$26:$C$29&gt;=E8377),SRP!$D$26:$D$29)*(G8377/100)*(E8377/1000)),
IF(C8377="Wine",
SUM(LOOKUP(2,1/(SRP!$B$21:$B$25&lt;=E8377)/(SRP!$C$21:$C$25&gt;=E8377),SRP!$D$21:$D$25)*(G8377/100)*(E8377/1000)),
IF(AND(C8377="Ready to Drink",D8377="RTD-One Pour Cocktail&gt;7%&lt;=14.5"),
SUM(LOOKUP(2,1/(SRP!$B$16:$B$20&lt;=E8377)/(SRP!$C$16:$C$20&gt;=E8377),SRP!$D$16:$D$20)*(G8377/100)*(E8377/1000)),
IF(C8377="Ready to Drink",
SUM(LOOKUP(2,1/(SRP!$B$11:$B$15&lt;=E8377)/(SRP!$C$11:$C$15&gt;=E8377),SRP!$D$11:$D$15)*(G8377/100)*(E8377/1000)),
0)))))),2)</f>
        <v>4.09</v>
      </c>
      <c r="L8377" s="173" t="str">
        <f t="shared" si="130"/>
        <v>Ready to Drink355</v>
      </c>
      <c r="M8377" s="154">
        <f>VLOOKUP(L8377,'Slope %'!C:D,2,0)</f>
        <v>0.12</v>
      </c>
    </row>
    <row r="8378" spans="1:13" x14ac:dyDescent="0.25">
      <c r="A8378" s="169">
        <v>75006</v>
      </c>
      <c r="B8378" s="170" t="s">
        <v>6051</v>
      </c>
      <c r="C8378" s="170" t="s">
        <v>263</v>
      </c>
      <c r="D8378" s="170" t="s">
        <v>332</v>
      </c>
      <c r="E8378" s="170">
        <v>355</v>
      </c>
      <c r="F8378" s="170">
        <v>24</v>
      </c>
      <c r="G8378" s="171">
        <v>13</v>
      </c>
      <c r="H8378" s="170" t="s">
        <v>54</v>
      </c>
      <c r="I8378" s="171">
        <v>4.3899999999999997</v>
      </c>
      <c r="J8378" s="169">
        <v>1</v>
      </c>
      <c r="K8378" s="154" cm="1">
        <f t="array" ref="K8378">ROUND(
IF(C8378="Beer",
SUM(LOOKUP(2,1/(SRP!$B$8:$B$10&lt;=E8378)/(SRP!$C$8:$C$10&gt;=E8378),SRP!$D$8:$D$10)*(G8378/100)*(E8378/1000)),
IF(C8378="Spirits",
SUM(LOOKUP(2,1/(SRP!$B$2:$B$7&lt;=E8378)/(SRP!$C$2:$C$7&gt;=E8378),SRP!$D$2:$D$7)*(G8378/100)*(E8378/1000)),
IF(AND(C8378="Wine",D8378="Fortified Wines"),
SUM(LOOKUP(2,1/(SRP!$B$26:$B$29&lt;=E8378)/(SRP!$C$26:$C$29&gt;=E8378),SRP!$D$26:$D$29)*(G8378/100)*(E8378/1000)),
IF(C8378="Wine",
SUM(LOOKUP(2,1/(SRP!$B$21:$B$25&lt;=E8378)/(SRP!$C$21:$C$25&gt;=E8378),SRP!$D$21:$D$25)*(G8378/100)*(E8378/1000)),
IF(AND(C8378="Ready to Drink",D8378="RTD-One Pour Cocktail&gt;7%&lt;=14.5"),
SUM(LOOKUP(2,1/(SRP!$B$16:$B$20&lt;=E8378)/(SRP!$C$16:$C$20&gt;=E8378),SRP!$D$16:$D$20)*(G8378/100)*(E8378/1000)),
IF(C8378="Ready to Drink",
SUM(LOOKUP(2,1/(SRP!$B$11:$B$15&lt;=E8378)/(SRP!$C$11:$C$15&gt;=E8378),SRP!$D$11:$D$15)*(G8378/100)*(E8378/1000)),
0)))))),2)</f>
        <v>4.09</v>
      </c>
      <c r="L8378" s="173" t="str">
        <f t="shared" si="130"/>
        <v>Ready to Drink355</v>
      </c>
      <c r="M8378" s="154">
        <f>VLOOKUP(L8378,'Slope %'!C:D,2,0)</f>
        <v>0.12</v>
      </c>
    </row>
    <row r="8379" spans="1:13" x14ac:dyDescent="0.25">
      <c r="A8379" s="169">
        <v>75007</v>
      </c>
      <c r="B8379" s="170" t="s">
        <v>6052</v>
      </c>
      <c r="C8379" s="170" t="s">
        <v>263</v>
      </c>
      <c r="D8379" s="170" t="s">
        <v>909</v>
      </c>
      <c r="E8379" s="170">
        <v>4260</v>
      </c>
      <c r="F8379" s="170">
        <v>2</v>
      </c>
      <c r="G8379" s="171">
        <v>4.5</v>
      </c>
      <c r="H8379" s="170" t="s">
        <v>54</v>
      </c>
      <c r="I8379" s="171">
        <v>33.99</v>
      </c>
      <c r="J8379" s="169">
        <v>12</v>
      </c>
      <c r="K8379" s="154" cm="1">
        <f t="array" ref="K8379">ROUND(
IF(C8379="Beer",
SUM(LOOKUP(2,1/(SRP!$B$8:$B$10&lt;=E8379)/(SRP!$C$8:$C$10&gt;=E8379),SRP!$D$8:$D$10)*(G8379/100)*(E8379/1000)),
IF(C8379="Spirits",
SUM(LOOKUP(2,1/(SRP!$B$2:$B$7&lt;=E8379)/(SRP!$C$2:$C$7&gt;=E8379),SRP!$D$2:$D$7)*(G8379/100)*(E8379/1000)),
IF(AND(C8379="Wine",D8379="Fortified Wines"),
SUM(LOOKUP(2,1/(SRP!$B$26:$B$29&lt;=E8379)/(SRP!$C$26:$C$29&gt;=E8379),SRP!$D$26:$D$29)*(G8379/100)*(E8379/1000)),
IF(C8379="Wine",
SUM(LOOKUP(2,1/(SRP!$B$21:$B$25&lt;=E8379)/(SRP!$C$21:$C$25&gt;=E8379),SRP!$D$21:$D$25)*(G8379/100)*(E8379/1000)),
IF(AND(C8379="Ready to Drink",D8379="RTD-One Pour Cocktail&gt;7%&lt;=14.5"),
SUM(LOOKUP(2,1/(SRP!$B$16:$B$20&lt;=E8379)/(SRP!$C$16:$C$20&gt;=E8379),SRP!$D$16:$D$20)*(G8379/100)*(E8379/1000)),
IF(C8379="Ready to Drink",
SUM(LOOKUP(2,1/(SRP!$B$11:$B$15&lt;=E8379)/(SRP!$C$11:$C$15&gt;=E8379),SRP!$D$11:$D$15)*(G8379/100)*(E8379/1000)),
0)))))),2)</f>
        <v>14.97</v>
      </c>
      <c r="L8379" s="173" t="str">
        <f t="shared" si="130"/>
        <v>Ready to Drink4260</v>
      </c>
      <c r="M8379" s="154">
        <f>VLOOKUP(L8379,'Slope %'!C:D,2,0)</f>
        <v>7.0000000000000007E-2</v>
      </c>
    </row>
    <row r="8380" spans="1:13" x14ac:dyDescent="0.25">
      <c r="A8380" s="169">
        <v>75007</v>
      </c>
      <c r="B8380" s="170" t="s">
        <v>6052</v>
      </c>
      <c r="C8380" s="170" t="s">
        <v>263</v>
      </c>
      <c r="D8380" s="170" t="s">
        <v>909</v>
      </c>
      <c r="E8380" s="170">
        <v>4260</v>
      </c>
      <c r="F8380" s="170">
        <v>2</v>
      </c>
      <c r="G8380" s="171">
        <v>4.5</v>
      </c>
      <c r="H8380" s="170" t="s">
        <v>54</v>
      </c>
      <c r="I8380" s="171">
        <v>33.99</v>
      </c>
      <c r="J8380" s="169">
        <v>12</v>
      </c>
      <c r="K8380" s="154" cm="1">
        <f t="array" ref="K8380">ROUND(
IF(C8380="Beer",
SUM(LOOKUP(2,1/(SRP!$B$8:$B$10&lt;=E8380)/(SRP!$C$8:$C$10&gt;=E8380),SRP!$D$8:$D$10)*(G8380/100)*(E8380/1000)),
IF(C8380="Spirits",
SUM(LOOKUP(2,1/(SRP!$B$2:$B$7&lt;=E8380)/(SRP!$C$2:$C$7&gt;=E8380),SRP!$D$2:$D$7)*(G8380/100)*(E8380/1000)),
IF(AND(C8380="Wine",D8380="Fortified Wines"),
SUM(LOOKUP(2,1/(SRP!$B$26:$B$29&lt;=E8380)/(SRP!$C$26:$C$29&gt;=E8380),SRP!$D$26:$D$29)*(G8380/100)*(E8380/1000)),
IF(C8380="Wine",
SUM(LOOKUP(2,1/(SRP!$B$21:$B$25&lt;=E8380)/(SRP!$C$21:$C$25&gt;=E8380),SRP!$D$21:$D$25)*(G8380/100)*(E8380/1000)),
IF(AND(C8380="Ready to Drink",D8380="RTD-One Pour Cocktail&gt;7%&lt;=14.5"),
SUM(LOOKUP(2,1/(SRP!$B$16:$B$20&lt;=E8380)/(SRP!$C$16:$C$20&gt;=E8380),SRP!$D$16:$D$20)*(G8380/100)*(E8380/1000)),
IF(C8380="Ready to Drink",
SUM(LOOKUP(2,1/(SRP!$B$11:$B$15&lt;=E8380)/(SRP!$C$11:$C$15&gt;=E8380),SRP!$D$11:$D$15)*(G8380/100)*(E8380/1000)),
0)))))),2)</f>
        <v>14.97</v>
      </c>
      <c r="L8380" s="173" t="str">
        <f t="shared" si="130"/>
        <v>Ready to Drink4260</v>
      </c>
      <c r="M8380" s="154">
        <f>VLOOKUP(L8380,'Slope %'!C:D,2,0)</f>
        <v>7.0000000000000007E-2</v>
      </c>
    </row>
    <row r="8381" spans="1:13" x14ac:dyDescent="0.25">
      <c r="A8381" s="169">
        <v>75009</v>
      </c>
      <c r="B8381" s="170" t="s">
        <v>6053</v>
      </c>
      <c r="C8381" s="170" t="s">
        <v>263</v>
      </c>
      <c r="D8381" s="170" t="s">
        <v>909</v>
      </c>
      <c r="E8381" s="170">
        <v>355</v>
      </c>
      <c r="F8381" s="170">
        <v>24</v>
      </c>
      <c r="G8381" s="171">
        <v>4.5</v>
      </c>
      <c r="H8381" s="170" t="s">
        <v>6054</v>
      </c>
      <c r="I8381" s="171">
        <v>6.6</v>
      </c>
      <c r="J8381" s="169">
        <v>1</v>
      </c>
      <c r="K8381" s="154" cm="1">
        <f t="array" ref="K8381">ROUND(
IF(C8381="Beer",
SUM(LOOKUP(2,1/(SRP!$B$8:$B$10&lt;=E8381)/(SRP!$C$8:$C$10&gt;=E8381),SRP!$D$8:$D$10)*(G8381/100)*(E8381/1000)),
IF(C8381="Spirits",
SUM(LOOKUP(2,1/(SRP!$B$2:$B$7&lt;=E8381)/(SRP!$C$2:$C$7&gt;=E8381),SRP!$D$2:$D$7)*(G8381/100)*(E8381/1000)),
IF(AND(C8381="Wine",D8381="Fortified Wines"),
SUM(LOOKUP(2,1/(SRP!$B$26:$B$29&lt;=E8381)/(SRP!$C$26:$C$29&gt;=E8381),SRP!$D$26:$D$29)*(G8381/100)*(E8381/1000)),
IF(C8381="Wine",
SUM(LOOKUP(2,1/(SRP!$B$21:$B$25&lt;=E8381)/(SRP!$C$21:$C$25&gt;=E8381),SRP!$D$21:$D$25)*(G8381/100)*(E8381/1000)),
IF(AND(C8381="Ready to Drink",D8381="RTD-One Pour Cocktail&gt;7%&lt;=14.5"),
SUM(LOOKUP(2,1/(SRP!$B$16:$B$20&lt;=E8381)/(SRP!$C$16:$C$20&gt;=E8381),SRP!$D$16:$D$20)*(G8381/100)*(E8381/1000)),
IF(C8381="Ready to Drink",
SUM(LOOKUP(2,1/(SRP!$B$11:$B$15&lt;=E8381)/(SRP!$C$11:$C$15&gt;=E8381),SRP!$D$11:$D$15)*(G8381/100)*(E8381/1000)),
0)))))),2)</f>
        <v>1.42</v>
      </c>
      <c r="L8381" s="173" t="str">
        <f t="shared" si="130"/>
        <v>Ready to Drink355</v>
      </c>
      <c r="M8381" s="154">
        <f>VLOOKUP(L8381,'Slope %'!C:D,2,0)</f>
        <v>0.12</v>
      </c>
    </row>
    <row r="8382" spans="1:13" x14ac:dyDescent="0.25">
      <c r="A8382" s="169">
        <v>75009</v>
      </c>
      <c r="B8382" s="170" t="s">
        <v>6053</v>
      </c>
      <c r="C8382" s="170" t="s">
        <v>263</v>
      </c>
      <c r="D8382" s="170" t="s">
        <v>909</v>
      </c>
      <c r="E8382" s="170">
        <v>355</v>
      </c>
      <c r="F8382" s="170">
        <v>24</v>
      </c>
      <c r="G8382" s="171">
        <v>4.5</v>
      </c>
      <c r="H8382" s="170" t="s">
        <v>6054</v>
      </c>
      <c r="I8382" s="171">
        <v>6.6</v>
      </c>
      <c r="J8382" s="169">
        <v>1</v>
      </c>
      <c r="K8382" s="154" cm="1">
        <f t="array" ref="K8382">ROUND(
IF(C8382="Beer",
SUM(LOOKUP(2,1/(SRP!$B$8:$B$10&lt;=E8382)/(SRP!$C$8:$C$10&gt;=E8382),SRP!$D$8:$D$10)*(G8382/100)*(E8382/1000)),
IF(C8382="Spirits",
SUM(LOOKUP(2,1/(SRP!$B$2:$B$7&lt;=E8382)/(SRP!$C$2:$C$7&gt;=E8382),SRP!$D$2:$D$7)*(G8382/100)*(E8382/1000)),
IF(AND(C8382="Wine",D8382="Fortified Wines"),
SUM(LOOKUP(2,1/(SRP!$B$26:$B$29&lt;=E8382)/(SRP!$C$26:$C$29&gt;=E8382),SRP!$D$26:$D$29)*(G8382/100)*(E8382/1000)),
IF(C8382="Wine",
SUM(LOOKUP(2,1/(SRP!$B$21:$B$25&lt;=E8382)/(SRP!$C$21:$C$25&gt;=E8382),SRP!$D$21:$D$25)*(G8382/100)*(E8382/1000)),
IF(AND(C8382="Ready to Drink",D8382="RTD-One Pour Cocktail&gt;7%&lt;=14.5"),
SUM(LOOKUP(2,1/(SRP!$B$16:$B$20&lt;=E8382)/(SRP!$C$16:$C$20&gt;=E8382),SRP!$D$16:$D$20)*(G8382/100)*(E8382/1000)),
IF(C8382="Ready to Drink",
SUM(LOOKUP(2,1/(SRP!$B$11:$B$15&lt;=E8382)/(SRP!$C$11:$C$15&gt;=E8382),SRP!$D$11:$D$15)*(G8382/100)*(E8382/1000)),
0)))))),2)</f>
        <v>1.42</v>
      </c>
      <c r="L8382" s="173" t="str">
        <f t="shared" si="130"/>
        <v>Ready to Drink355</v>
      </c>
      <c r="M8382" s="154">
        <f>VLOOKUP(L8382,'Slope %'!C:D,2,0)</f>
        <v>0.12</v>
      </c>
    </row>
    <row r="8383" spans="1:13" x14ac:dyDescent="0.25">
      <c r="A8383" s="169">
        <v>75010</v>
      </c>
      <c r="B8383" s="170" t="s">
        <v>6055</v>
      </c>
      <c r="C8383" s="170" t="s">
        <v>263</v>
      </c>
      <c r="D8383" s="170" t="s">
        <v>909</v>
      </c>
      <c r="E8383" s="170">
        <v>355</v>
      </c>
      <c r="F8383" s="170">
        <v>24</v>
      </c>
      <c r="G8383" s="171">
        <v>4.5</v>
      </c>
      <c r="H8383" s="170" t="s">
        <v>6054</v>
      </c>
      <c r="I8383" s="171">
        <v>6.6</v>
      </c>
      <c r="J8383" s="169">
        <v>1</v>
      </c>
      <c r="K8383" s="154" cm="1">
        <f t="array" ref="K8383">ROUND(
IF(C8383="Beer",
SUM(LOOKUP(2,1/(SRP!$B$8:$B$10&lt;=E8383)/(SRP!$C$8:$C$10&gt;=E8383),SRP!$D$8:$D$10)*(G8383/100)*(E8383/1000)),
IF(C8383="Spirits",
SUM(LOOKUP(2,1/(SRP!$B$2:$B$7&lt;=E8383)/(SRP!$C$2:$C$7&gt;=E8383),SRP!$D$2:$D$7)*(G8383/100)*(E8383/1000)),
IF(AND(C8383="Wine",D8383="Fortified Wines"),
SUM(LOOKUP(2,1/(SRP!$B$26:$B$29&lt;=E8383)/(SRP!$C$26:$C$29&gt;=E8383),SRP!$D$26:$D$29)*(G8383/100)*(E8383/1000)),
IF(C8383="Wine",
SUM(LOOKUP(2,1/(SRP!$B$21:$B$25&lt;=E8383)/(SRP!$C$21:$C$25&gt;=E8383),SRP!$D$21:$D$25)*(G8383/100)*(E8383/1000)),
IF(AND(C8383="Ready to Drink",D8383="RTD-One Pour Cocktail&gt;7%&lt;=14.5"),
SUM(LOOKUP(2,1/(SRP!$B$16:$B$20&lt;=E8383)/(SRP!$C$16:$C$20&gt;=E8383),SRP!$D$16:$D$20)*(G8383/100)*(E8383/1000)),
IF(C8383="Ready to Drink",
SUM(LOOKUP(2,1/(SRP!$B$11:$B$15&lt;=E8383)/(SRP!$C$11:$C$15&gt;=E8383),SRP!$D$11:$D$15)*(G8383/100)*(E8383/1000)),
0)))))),2)</f>
        <v>1.42</v>
      </c>
      <c r="L8383" s="173" t="str">
        <f t="shared" si="130"/>
        <v>Ready to Drink355</v>
      </c>
      <c r="M8383" s="154">
        <f>VLOOKUP(L8383,'Slope %'!C:D,2,0)</f>
        <v>0.12</v>
      </c>
    </row>
    <row r="8384" spans="1:13" x14ac:dyDescent="0.25">
      <c r="A8384" s="169">
        <v>75010</v>
      </c>
      <c r="B8384" s="170" t="s">
        <v>6055</v>
      </c>
      <c r="C8384" s="170" t="s">
        <v>263</v>
      </c>
      <c r="D8384" s="170" t="s">
        <v>909</v>
      </c>
      <c r="E8384" s="170">
        <v>355</v>
      </c>
      <c r="F8384" s="170">
        <v>24</v>
      </c>
      <c r="G8384" s="171">
        <v>4.5</v>
      </c>
      <c r="H8384" s="170" t="s">
        <v>6054</v>
      </c>
      <c r="I8384" s="171">
        <v>6.6</v>
      </c>
      <c r="J8384" s="169">
        <v>1</v>
      </c>
      <c r="K8384" s="154" cm="1">
        <f t="array" ref="K8384">ROUND(
IF(C8384="Beer",
SUM(LOOKUP(2,1/(SRP!$B$8:$B$10&lt;=E8384)/(SRP!$C$8:$C$10&gt;=E8384),SRP!$D$8:$D$10)*(G8384/100)*(E8384/1000)),
IF(C8384="Spirits",
SUM(LOOKUP(2,1/(SRP!$B$2:$B$7&lt;=E8384)/(SRP!$C$2:$C$7&gt;=E8384),SRP!$D$2:$D$7)*(G8384/100)*(E8384/1000)),
IF(AND(C8384="Wine",D8384="Fortified Wines"),
SUM(LOOKUP(2,1/(SRP!$B$26:$B$29&lt;=E8384)/(SRP!$C$26:$C$29&gt;=E8384),SRP!$D$26:$D$29)*(G8384/100)*(E8384/1000)),
IF(C8384="Wine",
SUM(LOOKUP(2,1/(SRP!$B$21:$B$25&lt;=E8384)/(SRP!$C$21:$C$25&gt;=E8384),SRP!$D$21:$D$25)*(G8384/100)*(E8384/1000)),
IF(AND(C8384="Ready to Drink",D8384="RTD-One Pour Cocktail&gt;7%&lt;=14.5"),
SUM(LOOKUP(2,1/(SRP!$B$16:$B$20&lt;=E8384)/(SRP!$C$16:$C$20&gt;=E8384),SRP!$D$16:$D$20)*(G8384/100)*(E8384/1000)),
IF(C8384="Ready to Drink",
SUM(LOOKUP(2,1/(SRP!$B$11:$B$15&lt;=E8384)/(SRP!$C$11:$C$15&gt;=E8384),SRP!$D$11:$D$15)*(G8384/100)*(E8384/1000)),
0)))))),2)</f>
        <v>1.42</v>
      </c>
      <c r="L8384" s="173" t="str">
        <f t="shared" si="130"/>
        <v>Ready to Drink355</v>
      </c>
      <c r="M8384" s="154">
        <f>VLOOKUP(L8384,'Slope %'!C:D,2,0)</f>
        <v>0.12</v>
      </c>
    </row>
    <row r="8385" spans="1:13" x14ac:dyDescent="0.25">
      <c r="A8385" s="169">
        <v>75011</v>
      </c>
      <c r="B8385" s="170" t="s">
        <v>6056</v>
      </c>
      <c r="C8385" s="170" t="s">
        <v>263</v>
      </c>
      <c r="D8385" s="170" t="s">
        <v>909</v>
      </c>
      <c r="E8385" s="170">
        <v>355</v>
      </c>
      <c r="F8385" s="170">
        <v>24</v>
      </c>
      <c r="G8385" s="171">
        <v>5</v>
      </c>
      <c r="H8385" s="170" t="s">
        <v>6054</v>
      </c>
      <c r="I8385" s="171">
        <v>6.6</v>
      </c>
      <c r="J8385" s="169">
        <v>1</v>
      </c>
      <c r="K8385" s="154" cm="1">
        <f t="array" ref="K8385">ROUND(
IF(C8385="Beer",
SUM(LOOKUP(2,1/(SRP!$B$8:$B$10&lt;=E8385)/(SRP!$C$8:$C$10&gt;=E8385),SRP!$D$8:$D$10)*(G8385/100)*(E8385/1000)),
IF(C8385="Spirits",
SUM(LOOKUP(2,1/(SRP!$B$2:$B$7&lt;=E8385)/(SRP!$C$2:$C$7&gt;=E8385),SRP!$D$2:$D$7)*(G8385/100)*(E8385/1000)),
IF(AND(C8385="Wine",D8385="Fortified Wines"),
SUM(LOOKUP(2,1/(SRP!$B$26:$B$29&lt;=E8385)/(SRP!$C$26:$C$29&gt;=E8385),SRP!$D$26:$D$29)*(G8385/100)*(E8385/1000)),
IF(C8385="Wine",
SUM(LOOKUP(2,1/(SRP!$B$21:$B$25&lt;=E8385)/(SRP!$C$21:$C$25&gt;=E8385),SRP!$D$21:$D$25)*(G8385/100)*(E8385/1000)),
IF(AND(C8385="Ready to Drink",D8385="RTD-One Pour Cocktail&gt;7%&lt;=14.5"),
SUM(LOOKUP(2,1/(SRP!$B$16:$B$20&lt;=E8385)/(SRP!$C$16:$C$20&gt;=E8385),SRP!$D$16:$D$20)*(G8385/100)*(E8385/1000)),
IF(C8385="Ready to Drink",
SUM(LOOKUP(2,1/(SRP!$B$11:$B$15&lt;=E8385)/(SRP!$C$11:$C$15&gt;=E8385),SRP!$D$11:$D$15)*(G8385/100)*(E8385/1000)),
0)))))),2)</f>
        <v>1.57</v>
      </c>
      <c r="L8385" s="173" t="str">
        <f t="shared" si="130"/>
        <v>Ready to Drink355</v>
      </c>
      <c r="M8385" s="154">
        <f>VLOOKUP(L8385,'Slope %'!C:D,2,0)</f>
        <v>0.12</v>
      </c>
    </row>
    <row r="8386" spans="1:13" x14ac:dyDescent="0.25">
      <c r="A8386" s="169">
        <v>75011</v>
      </c>
      <c r="B8386" s="170" t="s">
        <v>6056</v>
      </c>
      <c r="C8386" s="170" t="s">
        <v>263</v>
      </c>
      <c r="D8386" s="170" t="s">
        <v>909</v>
      </c>
      <c r="E8386" s="170">
        <v>355</v>
      </c>
      <c r="F8386" s="170">
        <v>24</v>
      </c>
      <c r="G8386" s="171">
        <v>5</v>
      </c>
      <c r="H8386" s="170" t="s">
        <v>6054</v>
      </c>
      <c r="I8386" s="171">
        <v>6.6</v>
      </c>
      <c r="J8386" s="169">
        <v>1</v>
      </c>
      <c r="K8386" s="154" cm="1">
        <f t="array" ref="K8386">ROUND(
IF(C8386="Beer",
SUM(LOOKUP(2,1/(SRP!$B$8:$B$10&lt;=E8386)/(SRP!$C$8:$C$10&gt;=E8386),SRP!$D$8:$D$10)*(G8386/100)*(E8386/1000)),
IF(C8386="Spirits",
SUM(LOOKUP(2,1/(SRP!$B$2:$B$7&lt;=E8386)/(SRP!$C$2:$C$7&gt;=E8386),SRP!$D$2:$D$7)*(G8386/100)*(E8386/1000)),
IF(AND(C8386="Wine",D8386="Fortified Wines"),
SUM(LOOKUP(2,1/(SRP!$B$26:$B$29&lt;=E8386)/(SRP!$C$26:$C$29&gt;=E8386),SRP!$D$26:$D$29)*(G8386/100)*(E8386/1000)),
IF(C8386="Wine",
SUM(LOOKUP(2,1/(SRP!$B$21:$B$25&lt;=E8386)/(SRP!$C$21:$C$25&gt;=E8386),SRP!$D$21:$D$25)*(G8386/100)*(E8386/1000)),
IF(AND(C8386="Ready to Drink",D8386="RTD-One Pour Cocktail&gt;7%&lt;=14.5"),
SUM(LOOKUP(2,1/(SRP!$B$16:$B$20&lt;=E8386)/(SRP!$C$16:$C$20&gt;=E8386),SRP!$D$16:$D$20)*(G8386/100)*(E8386/1000)),
IF(C8386="Ready to Drink",
SUM(LOOKUP(2,1/(SRP!$B$11:$B$15&lt;=E8386)/(SRP!$C$11:$C$15&gt;=E8386),SRP!$D$11:$D$15)*(G8386/100)*(E8386/1000)),
0)))))),2)</f>
        <v>1.57</v>
      </c>
      <c r="L8386" s="173" t="str">
        <f t="shared" si="130"/>
        <v>Ready to Drink355</v>
      </c>
      <c r="M8386" s="154">
        <f>VLOOKUP(L8386,'Slope %'!C:D,2,0)</f>
        <v>0.12</v>
      </c>
    </row>
    <row r="8387" spans="1:13" x14ac:dyDescent="0.25">
      <c r="A8387" s="169">
        <v>75027</v>
      </c>
      <c r="B8387" s="170" t="s">
        <v>6057</v>
      </c>
      <c r="C8387" s="170" t="s">
        <v>11</v>
      </c>
      <c r="D8387" s="170" t="s">
        <v>267</v>
      </c>
      <c r="E8387" s="170">
        <v>473</v>
      </c>
      <c r="F8387" s="170">
        <v>24</v>
      </c>
      <c r="G8387" s="171">
        <v>5</v>
      </c>
      <c r="H8387" s="170" t="s">
        <v>634</v>
      </c>
      <c r="I8387" s="171">
        <v>3.99</v>
      </c>
      <c r="J8387" s="169">
        <v>1</v>
      </c>
      <c r="K8387" s="154" cm="1">
        <f t="array" ref="K8387">ROUND(
IF(C8387="Beer",
SUM(LOOKUP(2,1/(SRP!$B$8:$B$10&lt;=E8387)/(SRP!$C$8:$C$10&gt;=E8387),SRP!$D$8:$D$10)*(G8387/100)*(E8387/1000)),
IF(C8387="Spirits",
SUM(LOOKUP(2,1/(SRP!$B$2:$B$7&lt;=E8387)/(SRP!$C$2:$C$7&gt;=E8387),SRP!$D$2:$D$7)*(G8387/100)*(E8387/1000)),
IF(AND(C8387="Wine",D8387="Fortified Wines"),
SUM(LOOKUP(2,1/(SRP!$B$26:$B$29&lt;=E8387)/(SRP!$C$26:$C$29&gt;=E8387),SRP!$D$26:$D$29)*(G8387/100)*(E8387/1000)),
IF(C8387="Wine",
SUM(LOOKUP(2,1/(SRP!$B$21:$B$25&lt;=E8387)/(SRP!$C$21:$C$25&gt;=E8387),SRP!$D$21:$D$25)*(G8387/100)*(E8387/1000)),
IF(AND(C8387="Ready to Drink",D8387="RTD-One Pour Cocktail&gt;7%&lt;=14.5"),
SUM(LOOKUP(2,1/(SRP!$B$16:$B$20&lt;=E8387)/(SRP!$C$16:$C$20&gt;=E8387),SRP!$D$16:$D$20)*(G8387/100)*(E8387/1000)),
IF(C8387="Ready to Drink",
SUM(LOOKUP(2,1/(SRP!$B$11:$B$15&lt;=E8387)/(SRP!$C$11:$C$15&gt;=E8387),SRP!$D$11:$D$15)*(G8387/100)*(E8387/1000)),
0)))))),2)</f>
        <v>1.85</v>
      </c>
      <c r="L8387" s="173" t="str">
        <f t="shared" ref="L8387:L8450" si="131">(_xlfn.CONCAT(C8387,E8387))</f>
        <v>Beer473</v>
      </c>
      <c r="M8387" s="154">
        <f>VLOOKUP(L8387,'Slope %'!C:D,2,0)</f>
        <v>0.12</v>
      </c>
    </row>
    <row r="8388" spans="1:13" x14ac:dyDescent="0.25">
      <c r="A8388" s="169">
        <v>75027</v>
      </c>
      <c r="B8388" s="170" t="s">
        <v>6057</v>
      </c>
      <c r="C8388" s="170" t="s">
        <v>11</v>
      </c>
      <c r="D8388" s="170" t="s">
        <v>267</v>
      </c>
      <c r="E8388" s="170">
        <v>473</v>
      </c>
      <c r="F8388" s="170">
        <v>24</v>
      </c>
      <c r="G8388" s="171">
        <v>5</v>
      </c>
      <c r="H8388" s="170" t="s">
        <v>634</v>
      </c>
      <c r="I8388" s="171">
        <v>3.99</v>
      </c>
      <c r="J8388" s="169">
        <v>1</v>
      </c>
      <c r="K8388" s="154" cm="1">
        <f t="array" ref="K8388">ROUND(
IF(C8388="Beer",
SUM(LOOKUP(2,1/(SRP!$B$8:$B$10&lt;=E8388)/(SRP!$C$8:$C$10&gt;=E8388),SRP!$D$8:$D$10)*(G8388/100)*(E8388/1000)),
IF(C8388="Spirits",
SUM(LOOKUP(2,1/(SRP!$B$2:$B$7&lt;=E8388)/(SRP!$C$2:$C$7&gt;=E8388),SRP!$D$2:$D$7)*(G8388/100)*(E8388/1000)),
IF(AND(C8388="Wine",D8388="Fortified Wines"),
SUM(LOOKUP(2,1/(SRP!$B$26:$B$29&lt;=E8388)/(SRP!$C$26:$C$29&gt;=E8388),SRP!$D$26:$D$29)*(G8388/100)*(E8388/1000)),
IF(C8388="Wine",
SUM(LOOKUP(2,1/(SRP!$B$21:$B$25&lt;=E8388)/(SRP!$C$21:$C$25&gt;=E8388),SRP!$D$21:$D$25)*(G8388/100)*(E8388/1000)),
IF(AND(C8388="Ready to Drink",D8388="RTD-One Pour Cocktail&gt;7%&lt;=14.5"),
SUM(LOOKUP(2,1/(SRP!$B$16:$B$20&lt;=E8388)/(SRP!$C$16:$C$20&gt;=E8388),SRP!$D$16:$D$20)*(G8388/100)*(E8388/1000)),
IF(C8388="Ready to Drink",
SUM(LOOKUP(2,1/(SRP!$B$11:$B$15&lt;=E8388)/(SRP!$C$11:$C$15&gt;=E8388),SRP!$D$11:$D$15)*(G8388/100)*(E8388/1000)),
0)))))),2)</f>
        <v>1.85</v>
      </c>
      <c r="L8388" s="173" t="str">
        <f t="shared" si="131"/>
        <v>Beer473</v>
      </c>
      <c r="M8388" s="154">
        <f>VLOOKUP(L8388,'Slope %'!C:D,2,0)</f>
        <v>0.12</v>
      </c>
    </row>
    <row r="8389" spans="1:13" x14ac:dyDescent="0.25">
      <c r="A8389" s="169">
        <v>75029</v>
      </c>
      <c r="B8389" s="170" t="s">
        <v>6058</v>
      </c>
      <c r="C8389" s="170" t="s">
        <v>11</v>
      </c>
      <c r="D8389" s="170" t="s">
        <v>303</v>
      </c>
      <c r="E8389" s="170">
        <v>473</v>
      </c>
      <c r="F8389" s="170">
        <v>24</v>
      </c>
      <c r="G8389" s="171">
        <v>9</v>
      </c>
      <c r="H8389" s="170" t="s">
        <v>634</v>
      </c>
      <c r="I8389" s="171">
        <v>3.99</v>
      </c>
      <c r="J8389" s="169">
        <v>1</v>
      </c>
      <c r="K8389" s="154" cm="1">
        <f t="array" ref="K8389">ROUND(
IF(C8389="Beer",
SUM(LOOKUP(2,1/(SRP!$B$8:$B$10&lt;=E8389)/(SRP!$C$8:$C$10&gt;=E8389),SRP!$D$8:$D$10)*(G8389/100)*(E8389/1000)),
IF(C8389="Spirits",
SUM(LOOKUP(2,1/(SRP!$B$2:$B$7&lt;=E8389)/(SRP!$C$2:$C$7&gt;=E8389),SRP!$D$2:$D$7)*(G8389/100)*(E8389/1000)),
IF(AND(C8389="Wine",D8389="Fortified Wines"),
SUM(LOOKUP(2,1/(SRP!$B$26:$B$29&lt;=E8389)/(SRP!$C$26:$C$29&gt;=E8389),SRP!$D$26:$D$29)*(G8389/100)*(E8389/1000)),
IF(C8389="Wine",
SUM(LOOKUP(2,1/(SRP!$B$21:$B$25&lt;=E8389)/(SRP!$C$21:$C$25&gt;=E8389),SRP!$D$21:$D$25)*(G8389/100)*(E8389/1000)),
IF(AND(C8389="Ready to Drink",D8389="RTD-One Pour Cocktail&gt;7%&lt;=14.5"),
SUM(LOOKUP(2,1/(SRP!$B$16:$B$20&lt;=E8389)/(SRP!$C$16:$C$20&gt;=E8389),SRP!$D$16:$D$20)*(G8389/100)*(E8389/1000)),
IF(C8389="Ready to Drink",
SUM(LOOKUP(2,1/(SRP!$B$11:$B$15&lt;=E8389)/(SRP!$C$11:$C$15&gt;=E8389),SRP!$D$11:$D$15)*(G8389/100)*(E8389/1000)),
0)))))),2)</f>
        <v>3.32</v>
      </c>
      <c r="L8389" s="173" t="str">
        <f t="shared" si="131"/>
        <v>Beer473</v>
      </c>
      <c r="M8389" s="154">
        <f>VLOOKUP(L8389,'Slope %'!C:D,2,0)</f>
        <v>0.12</v>
      </c>
    </row>
    <row r="8390" spans="1:13" x14ac:dyDescent="0.25">
      <c r="A8390" s="169">
        <v>75029</v>
      </c>
      <c r="B8390" s="170" t="s">
        <v>6058</v>
      </c>
      <c r="C8390" s="170" t="s">
        <v>11</v>
      </c>
      <c r="D8390" s="170" t="s">
        <v>303</v>
      </c>
      <c r="E8390" s="170">
        <v>473</v>
      </c>
      <c r="F8390" s="170">
        <v>24</v>
      </c>
      <c r="G8390" s="171">
        <v>9</v>
      </c>
      <c r="H8390" s="170" t="s">
        <v>634</v>
      </c>
      <c r="I8390" s="171">
        <v>3.99</v>
      </c>
      <c r="J8390" s="169">
        <v>1</v>
      </c>
      <c r="K8390" s="154" cm="1">
        <f t="array" ref="K8390">ROUND(
IF(C8390="Beer",
SUM(LOOKUP(2,1/(SRP!$B$8:$B$10&lt;=E8390)/(SRP!$C$8:$C$10&gt;=E8390),SRP!$D$8:$D$10)*(G8390/100)*(E8390/1000)),
IF(C8390="Spirits",
SUM(LOOKUP(2,1/(SRP!$B$2:$B$7&lt;=E8390)/(SRP!$C$2:$C$7&gt;=E8390),SRP!$D$2:$D$7)*(G8390/100)*(E8390/1000)),
IF(AND(C8390="Wine",D8390="Fortified Wines"),
SUM(LOOKUP(2,1/(SRP!$B$26:$B$29&lt;=E8390)/(SRP!$C$26:$C$29&gt;=E8390),SRP!$D$26:$D$29)*(G8390/100)*(E8390/1000)),
IF(C8390="Wine",
SUM(LOOKUP(2,1/(SRP!$B$21:$B$25&lt;=E8390)/(SRP!$C$21:$C$25&gt;=E8390),SRP!$D$21:$D$25)*(G8390/100)*(E8390/1000)),
IF(AND(C8390="Ready to Drink",D8390="RTD-One Pour Cocktail&gt;7%&lt;=14.5"),
SUM(LOOKUP(2,1/(SRP!$B$16:$B$20&lt;=E8390)/(SRP!$C$16:$C$20&gt;=E8390),SRP!$D$16:$D$20)*(G8390/100)*(E8390/1000)),
IF(C8390="Ready to Drink",
SUM(LOOKUP(2,1/(SRP!$B$11:$B$15&lt;=E8390)/(SRP!$C$11:$C$15&gt;=E8390),SRP!$D$11:$D$15)*(G8390/100)*(E8390/1000)),
0)))))),2)</f>
        <v>3.32</v>
      </c>
      <c r="L8390" s="173" t="str">
        <f t="shared" si="131"/>
        <v>Beer473</v>
      </c>
      <c r="M8390" s="154">
        <f>VLOOKUP(L8390,'Slope %'!C:D,2,0)</f>
        <v>0.12</v>
      </c>
    </row>
    <row r="8391" spans="1:13" x14ac:dyDescent="0.25">
      <c r="A8391" s="169">
        <v>75084</v>
      </c>
      <c r="B8391" s="170" t="s">
        <v>6059</v>
      </c>
      <c r="C8391" s="170" t="s">
        <v>11</v>
      </c>
      <c r="D8391" s="170" t="s">
        <v>303</v>
      </c>
      <c r="E8391" s="170">
        <v>473</v>
      </c>
      <c r="F8391" s="170">
        <v>24</v>
      </c>
      <c r="G8391" s="171">
        <v>5.8</v>
      </c>
      <c r="H8391" s="170" t="s">
        <v>2066</v>
      </c>
      <c r="I8391" s="171">
        <v>4.2</v>
      </c>
      <c r="J8391" s="169">
        <v>1</v>
      </c>
      <c r="K8391" s="154" cm="1">
        <f t="array" ref="K8391">ROUND(
IF(C8391="Beer",
SUM(LOOKUP(2,1/(SRP!$B$8:$B$10&lt;=E8391)/(SRP!$C$8:$C$10&gt;=E8391),SRP!$D$8:$D$10)*(G8391/100)*(E8391/1000)),
IF(C8391="Spirits",
SUM(LOOKUP(2,1/(SRP!$B$2:$B$7&lt;=E8391)/(SRP!$C$2:$C$7&gt;=E8391),SRP!$D$2:$D$7)*(G8391/100)*(E8391/1000)),
IF(AND(C8391="Wine",D8391="Fortified Wines"),
SUM(LOOKUP(2,1/(SRP!$B$26:$B$29&lt;=E8391)/(SRP!$C$26:$C$29&gt;=E8391),SRP!$D$26:$D$29)*(G8391/100)*(E8391/1000)),
IF(C8391="Wine",
SUM(LOOKUP(2,1/(SRP!$B$21:$B$25&lt;=E8391)/(SRP!$C$21:$C$25&gt;=E8391),SRP!$D$21:$D$25)*(G8391/100)*(E8391/1000)),
IF(AND(C8391="Ready to Drink",D8391="RTD-One Pour Cocktail&gt;7%&lt;=14.5"),
SUM(LOOKUP(2,1/(SRP!$B$16:$B$20&lt;=E8391)/(SRP!$C$16:$C$20&gt;=E8391),SRP!$D$16:$D$20)*(G8391/100)*(E8391/1000)),
IF(C8391="Ready to Drink",
SUM(LOOKUP(2,1/(SRP!$B$11:$B$15&lt;=E8391)/(SRP!$C$11:$C$15&gt;=E8391),SRP!$D$11:$D$15)*(G8391/100)*(E8391/1000)),
0)))))),2)</f>
        <v>2.14</v>
      </c>
      <c r="L8391" s="173" t="str">
        <f t="shared" si="131"/>
        <v>Beer473</v>
      </c>
      <c r="M8391" s="154">
        <f>VLOOKUP(L8391,'Slope %'!C:D,2,0)</f>
        <v>0.12</v>
      </c>
    </row>
    <row r="8392" spans="1:13" x14ac:dyDescent="0.25">
      <c r="A8392" s="169">
        <v>75084</v>
      </c>
      <c r="B8392" s="170" t="s">
        <v>6059</v>
      </c>
      <c r="C8392" s="170" t="s">
        <v>11</v>
      </c>
      <c r="D8392" s="170" t="s">
        <v>303</v>
      </c>
      <c r="E8392" s="170">
        <v>473</v>
      </c>
      <c r="F8392" s="170">
        <v>24</v>
      </c>
      <c r="G8392" s="171">
        <v>5.8</v>
      </c>
      <c r="H8392" s="170" t="s">
        <v>2066</v>
      </c>
      <c r="I8392" s="171">
        <v>4.2</v>
      </c>
      <c r="J8392" s="169">
        <v>1</v>
      </c>
      <c r="K8392" s="154" cm="1">
        <f t="array" ref="K8392">ROUND(
IF(C8392="Beer",
SUM(LOOKUP(2,1/(SRP!$B$8:$B$10&lt;=E8392)/(SRP!$C$8:$C$10&gt;=E8392),SRP!$D$8:$D$10)*(G8392/100)*(E8392/1000)),
IF(C8392="Spirits",
SUM(LOOKUP(2,1/(SRP!$B$2:$B$7&lt;=E8392)/(SRP!$C$2:$C$7&gt;=E8392),SRP!$D$2:$D$7)*(G8392/100)*(E8392/1000)),
IF(AND(C8392="Wine",D8392="Fortified Wines"),
SUM(LOOKUP(2,1/(SRP!$B$26:$B$29&lt;=E8392)/(SRP!$C$26:$C$29&gt;=E8392),SRP!$D$26:$D$29)*(G8392/100)*(E8392/1000)),
IF(C8392="Wine",
SUM(LOOKUP(2,1/(SRP!$B$21:$B$25&lt;=E8392)/(SRP!$C$21:$C$25&gt;=E8392),SRP!$D$21:$D$25)*(G8392/100)*(E8392/1000)),
IF(AND(C8392="Ready to Drink",D8392="RTD-One Pour Cocktail&gt;7%&lt;=14.5"),
SUM(LOOKUP(2,1/(SRP!$B$16:$B$20&lt;=E8392)/(SRP!$C$16:$C$20&gt;=E8392),SRP!$D$16:$D$20)*(G8392/100)*(E8392/1000)),
IF(C8392="Ready to Drink",
SUM(LOOKUP(2,1/(SRP!$B$11:$B$15&lt;=E8392)/(SRP!$C$11:$C$15&gt;=E8392),SRP!$D$11:$D$15)*(G8392/100)*(E8392/1000)),
0)))))),2)</f>
        <v>2.14</v>
      </c>
      <c r="L8392" s="173" t="str">
        <f t="shared" si="131"/>
        <v>Beer473</v>
      </c>
      <c r="M8392" s="154">
        <f>VLOOKUP(L8392,'Slope %'!C:D,2,0)</f>
        <v>0.12</v>
      </c>
    </row>
    <row r="8393" spans="1:13" x14ac:dyDescent="0.25">
      <c r="A8393" s="169">
        <v>76521</v>
      </c>
      <c r="B8393" s="170" t="s">
        <v>6060</v>
      </c>
      <c r="C8393" s="170" t="s">
        <v>24</v>
      </c>
      <c r="D8393" s="170" t="s">
        <v>230</v>
      </c>
      <c r="E8393" s="170">
        <v>750</v>
      </c>
      <c r="F8393" s="170">
        <v>12</v>
      </c>
      <c r="G8393" s="171">
        <v>13</v>
      </c>
      <c r="H8393" s="170" t="s">
        <v>177</v>
      </c>
      <c r="I8393" s="171">
        <v>20.99</v>
      </c>
      <c r="J8393" s="169">
        <v>1</v>
      </c>
      <c r="K8393" s="154" cm="1">
        <f t="array" ref="K8393">ROUND(
IF(C8393="Beer",
SUM(LOOKUP(2,1/(SRP!$B$8:$B$10&lt;=E8393)/(SRP!$C$8:$C$10&gt;=E8393),SRP!$D$8:$D$10)*(G8393/100)*(E8393/1000)),
IF(C8393="Spirits",
SUM(LOOKUP(2,1/(SRP!$B$2:$B$7&lt;=E8393)/(SRP!$C$2:$C$7&gt;=E8393),SRP!$D$2:$D$7)*(G8393/100)*(E8393/1000)),
IF(AND(C8393="Wine",D8393="Fortified Wines"),
SUM(LOOKUP(2,1/(SRP!$B$26:$B$29&lt;=E8393)/(SRP!$C$26:$C$29&gt;=E8393),SRP!$D$26:$D$29)*(G8393/100)*(E8393/1000)),
IF(C8393="Wine",
SUM(LOOKUP(2,1/(SRP!$B$21:$B$25&lt;=E8393)/(SRP!$C$21:$C$25&gt;=E8393),SRP!$D$21:$D$25)*(G8393/100)*(E8393/1000)),
IF(AND(C8393="Ready to Drink",D8393="RTD-One Pour Cocktail&gt;7%&lt;=14.5"),
SUM(LOOKUP(2,1/(SRP!$B$16:$B$20&lt;=E8393)/(SRP!$C$16:$C$20&gt;=E8393),SRP!$D$16:$D$20)*(G8393/100)*(E8393/1000)),
IF(C8393="Ready to Drink",
SUM(LOOKUP(2,1/(SRP!$B$11:$B$15&lt;=E8393)/(SRP!$C$11:$C$15&gt;=E8393),SRP!$D$11:$D$15)*(G8393/100)*(E8393/1000)),
0)))))),2)</f>
        <v>7.61</v>
      </c>
      <c r="L8393" s="173" t="str">
        <f t="shared" si="131"/>
        <v>Wine750</v>
      </c>
      <c r="M8393" s="154">
        <f>VLOOKUP(L8393,'Slope %'!C:D,2,0)</f>
        <v>0.1</v>
      </c>
    </row>
    <row r="8394" spans="1:13" x14ac:dyDescent="0.25">
      <c r="A8394" s="169">
        <v>77693</v>
      </c>
      <c r="B8394" s="170" t="s">
        <v>6061</v>
      </c>
      <c r="C8394" s="170" t="s">
        <v>24</v>
      </c>
      <c r="D8394" s="170" t="s">
        <v>60</v>
      </c>
      <c r="E8394" s="170">
        <v>750</v>
      </c>
      <c r="F8394" s="170">
        <v>12</v>
      </c>
      <c r="G8394" s="171">
        <v>8</v>
      </c>
      <c r="H8394" s="170" t="s">
        <v>128</v>
      </c>
      <c r="I8394" s="171">
        <v>19.16</v>
      </c>
      <c r="J8394" s="169">
        <v>1</v>
      </c>
      <c r="K8394" s="154" cm="1">
        <f t="array" ref="K8394">ROUND(
IF(C8394="Beer",
SUM(LOOKUP(2,1/(SRP!$B$8:$B$10&lt;=E8394)/(SRP!$C$8:$C$10&gt;=E8394),SRP!$D$8:$D$10)*(G8394/100)*(E8394/1000)),
IF(C8394="Spirits",
SUM(LOOKUP(2,1/(SRP!$B$2:$B$7&lt;=E8394)/(SRP!$C$2:$C$7&gt;=E8394),SRP!$D$2:$D$7)*(G8394/100)*(E8394/1000)),
IF(AND(C8394="Wine",D8394="Fortified Wines"),
SUM(LOOKUP(2,1/(SRP!$B$26:$B$29&lt;=E8394)/(SRP!$C$26:$C$29&gt;=E8394),SRP!$D$26:$D$29)*(G8394/100)*(E8394/1000)),
IF(C8394="Wine",
SUM(LOOKUP(2,1/(SRP!$B$21:$B$25&lt;=E8394)/(SRP!$C$21:$C$25&gt;=E8394),SRP!$D$21:$D$25)*(G8394/100)*(E8394/1000)),
IF(AND(C8394="Ready to Drink",D8394="RTD-One Pour Cocktail&gt;7%&lt;=14.5"),
SUM(LOOKUP(2,1/(SRP!$B$16:$B$20&lt;=E8394)/(SRP!$C$16:$C$20&gt;=E8394),SRP!$D$16:$D$20)*(G8394/100)*(E8394/1000)),
IF(C8394="Ready to Drink",
SUM(LOOKUP(2,1/(SRP!$B$11:$B$15&lt;=E8394)/(SRP!$C$11:$C$15&gt;=E8394),SRP!$D$11:$D$15)*(G8394/100)*(E8394/1000)),
0)))))),2)</f>
        <v>4.68</v>
      </c>
      <c r="L8394" s="173" t="str">
        <f t="shared" si="131"/>
        <v>Wine750</v>
      </c>
      <c r="M8394" s="154">
        <f>VLOOKUP(L8394,'Slope %'!C:D,2,0)</f>
        <v>0.1</v>
      </c>
    </row>
    <row r="8395" spans="1:13" x14ac:dyDescent="0.25">
      <c r="A8395" s="169">
        <v>78493</v>
      </c>
      <c r="B8395" s="170" t="s">
        <v>6062</v>
      </c>
      <c r="C8395" s="170" t="s">
        <v>24</v>
      </c>
      <c r="D8395" s="170" t="s">
        <v>60</v>
      </c>
      <c r="E8395" s="170">
        <v>1500</v>
      </c>
      <c r="F8395" s="170">
        <v>6</v>
      </c>
      <c r="G8395" s="171">
        <v>11.5</v>
      </c>
      <c r="H8395" s="170" t="s">
        <v>26</v>
      </c>
      <c r="I8395" s="171">
        <v>17.989999999999998</v>
      </c>
      <c r="J8395" s="169">
        <v>1</v>
      </c>
      <c r="K8395" s="154" cm="1">
        <f t="array" ref="K8395">ROUND(
IF(C8395="Beer",
SUM(LOOKUP(2,1/(SRP!$B$8:$B$10&lt;=E8395)/(SRP!$C$8:$C$10&gt;=E8395),SRP!$D$8:$D$10)*(G8395/100)*(E8395/1000)),
IF(C8395="Spirits",
SUM(LOOKUP(2,1/(SRP!$B$2:$B$7&lt;=E8395)/(SRP!$C$2:$C$7&gt;=E8395),SRP!$D$2:$D$7)*(G8395/100)*(E8395/1000)),
IF(AND(C8395="Wine",D8395="Fortified Wines"),
SUM(LOOKUP(2,1/(SRP!$B$26:$B$29&lt;=E8395)/(SRP!$C$26:$C$29&gt;=E8395),SRP!$D$26:$D$29)*(G8395/100)*(E8395/1000)),
IF(C8395="Wine",
SUM(LOOKUP(2,1/(SRP!$B$21:$B$25&lt;=E8395)/(SRP!$C$21:$C$25&gt;=E8395),SRP!$D$21:$D$25)*(G8395/100)*(E8395/1000)),
IF(AND(C8395="Ready to Drink",D8395="RTD-One Pour Cocktail&gt;7%&lt;=14.5"),
SUM(LOOKUP(2,1/(SRP!$B$16:$B$20&lt;=E8395)/(SRP!$C$16:$C$20&gt;=E8395),SRP!$D$16:$D$20)*(G8395/100)*(E8395/1000)),
IF(C8395="Ready to Drink",
SUM(LOOKUP(2,1/(SRP!$B$11:$B$15&lt;=E8395)/(SRP!$C$11:$C$15&gt;=E8395),SRP!$D$11:$D$15)*(G8395/100)*(E8395/1000)),
0)))))),2)</f>
        <v>13.47</v>
      </c>
      <c r="L8395" s="173" t="str">
        <f t="shared" si="131"/>
        <v>Wine1500</v>
      </c>
      <c r="M8395" s="154">
        <f>VLOOKUP(L8395,'Slope %'!C:D,2,0)</f>
        <v>7.0000000000000007E-2</v>
      </c>
    </row>
    <row r="8396" spans="1:13" x14ac:dyDescent="0.25">
      <c r="A8396" s="169">
        <v>79046</v>
      </c>
      <c r="B8396" s="170" t="s">
        <v>6063</v>
      </c>
      <c r="C8396" s="170" t="s">
        <v>24</v>
      </c>
      <c r="D8396" s="170" t="s">
        <v>34</v>
      </c>
      <c r="E8396" s="170">
        <v>750</v>
      </c>
      <c r="F8396" s="170">
        <v>12</v>
      </c>
      <c r="G8396" s="171">
        <v>13</v>
      </c>
      <c r="H8396" s="170" t="s">
        <v>110</v>
      </c>
      <c r="I8396" s="171">
        <v>19.989999999999998</v>
      </c>
      <c r="J8396" s="169">
        <v>1</v>
      </c>
      <c r="K8396" s="154" cm="1">
        <f t="array" ref="K8396">ROUND(
IF(C8396="Beer",
SUM(LOOKUP(2,1/(SRP!$B$8:$B$10&lt;=E8396)/(SRP!$C$8:$C$10&gt;=E8396),SRP!$D$8:$D$10)*(G8396/100)*(E8396/1000)),
IF(C8396="Spirits",
SUM(LOOKUP(2,1/(SRP!$B$2:$B$7&lt;=E8396)/(SRP!$C$2:$C$7&gt;=E8396),SRP!$D$2:$D$7)*(G8396/100)*(E8396/1000)),
IF(AND(C8396="Wine",D8396="Fortified Wines"),
SUM(LOOKUP(2,1/(SRP!$B$26:$B$29&lt;=E8396)/(SRP!$C$26:$C$29&gt;=E8396),SRP!$D$26:$D$29)*(G8396/100)*(E8396/1000)),
IF(C8396="Wine",
SUM(LOOKUP(2,1/(SRP!$B$21:$B$25&lt;=E8396)/(SRP!$C$21:$C$25&gt;=E8396),SRP!$D$21:$D$25)*(G8396/100)*(E8396/1000)),
IF(AND(C8396="Ready to Drink",D8396="RTD-One Pour Cocktail&gt;7%&lt;=14.5"),
SUM(LOOKUP(2,1/(SRP!$B$16:$B$20&lt;=E8396)/(SRP!$C$16:$C$20&gt;=E8396),SRP!$D$16:$D$20)*(G8396/100)*(E8396/1000)),
IF(C8396="Ready to Drink",
SUM(LOOKUP(2,1/(SRP!$B$11:$B$15&lt;=E8396)/(SRP!$C$11:$C$15&gt;=E8396),SRP!$D$11:$D$15)*(G8396/100)*(E8396/1000)),
0)))))),2)</f>
        <v>7.61</v>
      </c>
      <c r="L8396" s="173" t="str">
        <f t="shared" si="131"/>
        <v>Wine750</v>
      </c>
      <c r="M8396" s="154">
        <f>VLOOKUP(L8396,'Slope %'!C:D,2,0)</f>
        <v>0.1</v>
      </c>
    </row>
    <row r="8397" spans="1:13" x14ac:dyDescent="0.25">
      <c r="A8397" s="169">
        <v>80788</v>
      </c>
      <c r="B8397" s="170" t="s">
        <v>6064</v>
      </c>
      <c r="C8397" s="170" t="s">
        <v>24</v>
      </c>
      <c r="D8397" s="170" t="s">
        <v>34</v>
      </c>
      <c r="E8397" s="170">
        <v>4000</v>
      </c>
      <c r="F8397" s="170">
        <v>4</v>
      </c>
      <c r="G8397" s="171">
        <v>11.5</v>
      </c>
      <c r="H8397" s="170" t="s">
        <v>26</v>
      </c>
      <c r="I8397" s="171">
        <v>38.99</v>
      </c>
      <c r="J8397" s="169">
        <v>1</v>
      </c>
      <c r="K8397" s="154" cm="1">
        <f t="array" ref="K8397">ROUND(
IF(C8397="Beer",
SUM(LOOKUP(2,1/(SRP!$B$8:$B$10&lt;=E8397)/(SRP!$C$8:$C$10&gt;=E8397),SRP!$D$8:$D$10)*(G8397/100)*(E8397/1000)),
IF(C8397="Spirits",
SUM(LOOKUP(2,1/(SRP!$B$2:$B$7&lt;=E8397)/(SRP!$C$2:$C$7&gt;=E8397),SRP!$D$2:$D$7)*(G8397/100)*(E8397/1000)),
IF(AND(C8397="Wine",D8397="Fortified Wines"),
SUM(LOOKUP(2,1/(SRP!$B$26:$B$29&lt;=E8397)/(SRP!$C$26:$C$29&gt;=E8397),SRP!$D$26:$D$29)*(G8397/100)*(E8397/1000)),
IF(C8397="Wine",
SUM(LOOKUP(2,1/(SRP!$B$21:$B$25&lt;=E8397)/(SRP!$C$21:$C$25&gt;=E8397),SRP!$D$21:$D$25)*(G8397/100)*(E8397/1000)),
IF(AND(C8397="Ready to Drink",D8397="RTD-One Pour Cocktail&gt;7%&lt;=14.5"),
SUM(LOOKUP(2,1/(SRP!$B$16:$B$20&lt;=E8397)/(SRP!$C$16:$C$20&gt;=E8397),SRP!$D$16:$D$20)*(G8397/100)*(E8397/1000)),
IF(C8397="Ready to Drink",
SUM(LOOKUP(2,1/(SRP!$B$11:$B$15&lt;=E8397)/(SRP!$C$11:$C$15&gt;=E8397),SRP!$D$11:$D$15)*(G8397/100)*(E8397/1000)),
0)))))),2)</f>
        <v>29.9</v>
      </c>
      <c r="L8397" s="173" t="str">
        <f t="shared" si="131"/>
        <v>Wine4000</v>
      </c>
      <c r="M8397" s="154">
        <f>VLOOKUP(L8397,'Slope %'!C:D,2,0)</f>
        <v>0.05</v>
      </c>
    </row>
    <row r="8398" spans="1:13" x14ac:dyDescent="0.25">
      <c r="A8398" s="169">
        <v>82636</v>
      </c>
      <c r="B8398" s="170" t="s">
        <v>6065</v>
      </c>
      <c r="C8398" s="170" t="s">
        <v>24</v>
      </c>
      <c r="D8398" s="170" t="s">
        <v>34</v>
      </c>
      <c r="E8398" s="170">
        <v>1500</v>
      </c>
      <c r="F8398" s="170">
        <v>6</v>
      </c>
      <c r="G8398" s="171">
        <v>12</v>
      </c>
      <c r="H8398" s="170" t="s">
        <v>177</v>
      </c>
      <c r="I8398" s="171">
        <v>20.99</v>
      </c>
      <c r="J8398" s="169">
        <v>1</v>
      </c>
      <c r="K8398" s="154" cm="1">
        <f t="array" ref="K8398">ROUND(
IF(C8398="Beer",
SUM(LOOKUP(2,1/(SRP!$B$8:$B$10&lt;=E8398)/(SRP!$C$8:$C$10&gt;=E8398),SRP!$D$8:$D$10)*(G8398/100)*(E8398/1000)),
IF(C8398="Spirits",
SUM(LOOKUP(2,1/(SRP!$B$2:$B$7&lt;=E8398)/(SRP!$C$2:$C$7&gt;=E8398),SRP!$D$2:$D$7)*(G8398/100)*(E8398/1000)),
IF(AND(C8398="Wine",D8398="Fortified Wines"),
SUM(LOOKUP(2,1/(SRP!$B$26:$B$29&lt;=E8398)/(SRP!$C$26:$C$29&gt;=E8398),SRP!$D$26:$D$29)*(G8398/100)*(E8398/1000)),
IF(C8398="Wine",
SUM(LOOKUP(2,1/(SRP!$B$21:$B$25&lt;=E8398)/(SRP!$C$21:$C$25&gt;=E8398),SRP!$D$21:$D$25)*(G8398/100)*(E8398/1000)),
IF(AND(C8398="Ready to Drink",D8398="RTD-One Pour Cocktail&gt;7%&lt;=14.5"),
SUM(LOOKUP(2,1/(SRP!$B$16:$B$20&lt;=E8398)/(SRP!$C$16:$C$20&gt;=E8398),SRP!$D$16:$D$20)*(G8398/100)*(E8398/1000)),
IF(C8398="Ready to Drink",
SUM(LOOKUP(2,1/(SRP!$B$11:$B$15&lt;=E8398)/(SRP!$C$11:$C$15&gt;=E8398),SRP!$D$11:$D$15)*(G8398/100)*(E8398/1000)),
0)))))),2)</f>
        <v>14.05</v>
      </c>
      <c r="L8398" s="173" t="str">
        <f t="shared" si="131"/>
        <v>Wine1500</v>
      </c>
      <c r="M8398" s="154">
        <f>VLOOKUP(L8398,'Slope %'!C:D,2,0)</f>
        <v>7.0000000000000007E-2</v>
      </c>
    </row>
    <row r="8399" spans="1:13" x14ac:dyDescent="0.25">
      <c r="A8399" s="169">
        <v>84202</v>
      </c>
      <c r="B8399" s="170" t="s">
        <v>914</v>
      </c>
      <c r="C8399" s="170" t="s">
        <v>15</v>
      </c>
      <c r="D8399" s="170" t="s">
        <v>19</v>
      </c>
      <c r="E8399" s="170">
        <v>4500</v>
      </c>
      <c r="F8399" s="170">
        <v>1</v>
      </c>
      <c r="G8399" s="171">
        <v>40</v>
      </c>
      <c r="H8399" s="170" t="s">
        <v>29</v>
      </c>
      <c r="I8399" s="171">
        <v>499.99</v>
      </c>
      <c r="J8399" s="169">
        <v>1</v>
      </c>
      <c r="K8399" s="154" cm="1">
        <f t="array" ref="K8399">ROUND(
IF(C8399="Beer",
SUM(LOOKUP(2,1/(SRP!$B$8:$B$10&lt;=E8399)/(SRP!$C$8:$C$10&gt;=E8399),SRP!$D$8:$D$10)*(G8399/100)*(E8399/1000)),
IF(C8399="Spirits",
SUM(LOOKUP(2,1/(SRP!$B$2:$B$7&lt;=E8399)/(SRP!$C$2:$C$7&gt;=E8399),SRP!$D$2:$D$7)*(G8399/100)*(E8399/1000)),
IF(AND(C8399="Wine",D8399="Fortified Wines"),
SUM(LOOKUP(2,1/(SRP!$B$26:$B$29&lt;=E8399)/(SRP!$C$26:$C$29&gt;=E8399),SRP!$D$26:$D$29)*(G8399/100)*(E8399/1000)),
IF(C8399="Wine",
SUM(LOOKUP(2,1/(SRP!$B$21:$B$25&lt;=E8399)/(SRP!$C$21:$C$25&gt;=E8399),SRP!$D$21:$D$25)*(G8399/100)*(E8399/1000)),
IF(AND(C8399="Ready to Drink",D8399="RTD-One Pour Cocktail&gt;7%&lt;=14.5"),
SUM(LOOKUP(2,1/(SRP!$B$16:$B$20&lt;=E8399)/(SRP!$C$16:$C$20&gt;=E8399),SRP!$D$16:$D$20)*(G8399/100)*(E8399/1000)),
IF(C8399="Ready to Drink",
SUM(LOOKUP(2,1/(SRP!$B$11:$B$15&lt;=E8399)/(SRP!$C$11:$C$15&gt;=E8399),SRP!$D$11:$D$15)*(G8399/100)*(E8399/1000)),
0)))))),2)</f>
        <v>140.53</v>
      </c>
      <c r="L8399" s="173" t="str">
        <f t="shared" si="131"/>
        <v>Spirits4500</v>
      </c>
      <c r="M8399" s="154">
        <f>VLOOKUP(L8399,'Slope %'!C:D,2,0)</f>
        <v>0.03</v>
      </c>
    </row>
    <row r="8400" spans="1:13" x14ac:dyDescent="0.25">
      <c r="A8400" s="169">
        <v>85811</v>
      </c>
      <c r="B8400" s="170" t="s">
        <v>178</v>
      </c>
      <c r="C8400" s="170" t="s">
        <v>15</v>
      </c>
      <c r="D8400" s="170" t="s">
        <v>93</v>
      </c>
      <c r="E8400" s="170">
        <v>1750</v>
      </c>
      <c r="F8400" s="170">
        <v>6</v>
      </c>
      <c r="G8400" s="171">
        <v>40</v>
      </c>
      <c r="H8400" s="170" t="s">
        <v>29</v>
      </c>
      <c r="I8400" s="171">
        <v>56.99</v>
      </c>
      <c r="J8400" s="169">
        <v>1</v>
      </c>
      <c r="K8400" s="154" cm="1">
        <f t="array" ref="K8400">ROUND(
IF(C8400="Beer",
SUM(LOOKUP(2,1/(SRP!$B$8:$B$10&lt;=E8400)/(SRP!$C$8:$C$10&gt;=E8400),SRP!$D$8:$D$10)*(G8400/100)*(E8400/1000)),
IF(C8400="Spirits",
SUM(LOOKUP(2,1/(SRP!$B$2:$B$7&lt;=E8400)/(SRP!$C$2:$C$7&gt;=E8400),SRP!$D$2:$D$7)*(G8400/100)*(E8400/1000)),
IF(AND(C8400="Wine",D8400="Fortified Wines"),
SUM(LOOKUP(2,1/(SRP!$B$26:$B$29&lt;=E8400)/(SRP!$C$26:$C$29&gt;=E8400),SRP!$D$26:$D$29)*(G8400/100)*(E8400/1000)),
IF(C8400="Wine",
SUM(LOOKUP(2,1/(SRP!$B$21:$B$25&lt;=E8400)/(SRP!$C$21:$C$25&gt;=E8400),SRP!$D$21:$D$25)*(G8400/100)*(E8400/1000)),
IF(AND(C8400="Ready to Drink",D8400="RTD-One Pour Cocktail&gt;7%&lt;=14.5"),
SUM(LOOKUP(2,1/(SRP!$B$16:$B$20&lt;=E8400)/(SRP!$C$16:$C$20&gt;=E8400),SRP!$D$16:$D$20)*(G8400/100)*(E8400/1000)),
IF(C8400="Ready to Drink",
SUM(LOOKUP(2,1/(SRP!$B$11:$B$15&lt;=E8400)/(SRP!$C$11:$C$15&gt;=E8400),SRP!$D$11:$D$15)*(G8400/100)*(E8400/1000)),
0)))))),2)</f>
        <v>54.65</v>
      </c>
      <c r="L8400" s="173" t="str">
        <f t="shared" si="131"/>
        <v>Spirits1750</v>
      </c>
      <c r="M8400" s="154">
        <f>VLOOKUP(L8400,'Slope %'!C:D,2,0)</f>
        <v>0.03</v>
      </c>
    </row>
    <row r="8401" spans="1:13" x14ac:dyDescent="0.25">
      <c r="A8401" s="169">
        <v>86124</v>
      </c>
      <c r="B8401" s="170" t="s">
        <v>6066</v>
      </c>
      <c r="C8401" s="170" t="s">
        <v>24</v>
      </c>
      <c r="D8401" s="170" t="s">
        <v>127</v>
      </c>
      <c r="E8401" s="170">
        <v>750</v>
      </c>
      <c r="F8401" s="170">
        <v>12</v>
      </c>
      <c r="G8401" s="171">
        <v>14.5</v>
      </c>
      <c r="H8401" s="170" t="s">
        <v>96</v>
      </c>
      <c r="I8401" s="171">
        <v>22.99</v>
      </c>
      <c r="J8401" s="169">
        <v>1</v>
      </c>
      <c r="K8401" s="154" cm="1">
        <f t="array" ref="K8401">ROUND(
IF(C8401="Beer",
SUM(LOOKUP(2,1/(SRP!$B$8:$B$10&lt;=E8401)/(SRP!$C$8:$C$10&gt;=E8401),SRP!$D$8:$D$10)*(G8401/100)*(E8401/1000)),
IF(C8401="Spirits",
SUM(LOOKUP(2,1/(SRP!$B$2:$B$7&lt;=E8401)/(SRP!$C$2:$C$7&gt;=E8401),SRP!$D$2:$D$7)*(G8401/100)*(E8401/1000)),
IF(AND(C8401="Wine",D8401="Fortified Wines"),
SUM(LOOKUP(2,1/(SRP!$B$26:$B$29&lt;=E8401)/(SRP!$C$26:$C$29&gt;=E8401),SRP!$D$26:$D$29)*(G8401/100)*(E8401/1000)),
IF(C8401="Wine",
SUM(LOOKUP(2,1/(SRP!$B$21:$B$25&lt;=E8401)/(SRP!$C$21:$C$25&gt;=E8401),SRP!$D$21:$D$25)*(G8401/100)*(E8401/1000)),
IF(AND(C8401="Ready to Drink",D8401="RTD-One Pour Cocktail&gt;7%&lt;=14.5"),
SUM(LOOKUP(2,1/(SRP!$B$16:$B$20&lt;=E8401)/(SRP!$C$16:$C$20&gt;=E8401),SRP!$D$16:$D$20)*(G8401/100)*(E8401/1000)),
IF(C8401="Ready to Drink",
SUM(LOOKUP(2,1/(SRP!$B$11:$B$15&lt;=E8401)/(SRP!$C$11:$C$15&gt;=E8401),SRP!$D$11:$D$15)*(G8401/100)*(E8401/1000)),
0)))))),2)</f>
        <v>8.49</v>
      </c>
      <c r="L8401" s="173" t="str">
        <f t="shared" si="131"/>
        <v>Wine750</v>
      </c>
      <c r="M8401" s="154">
        <f>VLOOKUP(L8401,'Slope %'!C:D,2,0)</f>
        <v>0.1</v>
      </c>
    </row>
    <row r="8402" spans="1:13" x14ac:dyDescent="0.25">
      <c r="A8402" s="169">
        <v>87015</v>
      </c>
      <c r="B8402" s="170" t="s">
        <v>319</v>
      </c>
      <c r="C8402" s="170" t="s">
        <v>15</v>
      </c>
      <c r="D8402" s="170" t="s">
        <v>28</v>
      </c>
      <c r="E8402" s="170">
        <v>1750</v>
      </c>
      <c r="F8402" s="170">
        <v>6</v>
      </c>
      <c r="G8402" s="171">
        <v>40</v>
      </c>
      <c r="H8402" s="170" t="s">
        <v>43</v>
      </c>
      <c r="I8402" s="171">
        <v>57.29</v>
      </c>
      <c r="J8402" s="169">
        <v>1</v>
      </c>
      <c r="K8402" s="154" cm="1">
        <f t="array" ref="K8402">ROUND(
IF(C8402="Beer",
SUM(LOOKUP(2,1/(SRP!$B$8:$B$10&lt;=E8402)/(SRP!$C$8:$C$10&gt;=E8402),SRP!$D$8:$D$10)*(G8402/100)*(E8402/1000)),
IF(C8402="Spirits",
SUM(LOOKUP(2,1/(SRP!$B$2:$B$7&lt;=E8402)/(SRP!$C$2:$C$7&gt;=E8402),SRP!$D$2:$D$7)*(G8402/100)*(E8402/1000)),
IF(AND(C8402="Wine",D8402="Fortified Wines"),
SUM(LOOKUP(2,1/(SRP!$B$26:$B$29&lt;=E8402)/(SRP!$C$26:$C$29&gt;=E8402),SRP!$D$26:$D$29)*(G8402/100)*(E8402/1000)),
IF(C8402="Wine",
SUM(LOOKUP(2,1/(SRP!$B$21:$B$25&lt;=E8402)/(SRP!$C$21:$C$25&gt;=E8402),SRP!$D$21:$D$25)*(G8402/100)*(E8402/1000)),
IF(AND(C8402="Ready to Drink",D8402="RTD-One Pour Cocktail&gt;7%&lt;=14.5"),
SUM(LOOKUP(2,1/(SRP!$B$16:$B$20&lt;=E8402)/(SRP!$C$16:$C$20&gt;=E8402),SRP!$D$16:$D$20)*(G8402/100)*(E8402/1000)),
IF(C8402="Ready to Drink",
SUM(LOOKUP(2,1/(SRP!$B$11:$B$15&lt;=E8402)/(SRP!$C$11:$C$15&gt;=E8402),SRP!$D$11:$D$15)*(G8402/100)*(E8402/1000)),
0)))))),2)</f>
        <v>54.65</v>
      </c>
      <c r="L8402" s="173" t="str">
        <f t="shared" si="131"/>
        <v>Spirits1750</v>
      </c>
      <c r="M8402" s="154">
        <f>VLOOKUP(L8402,'Slope %'!C:D,2,0)</f>
        <v>0.03</v>
      </c>
    </row>
    <row r="8403" spans="1:13" x14ac:dyDescent="0.25">
      <c r="A8403" s="169">
        <v>87379</v>
      </c>
      <c r="B8403" s="170" t="s">
        <v>6067</v>
      </c>
      <c r="C8403" s="170" t="s">
        <v>15</v>
      </c>
      <c r="D8403" s="170" t="s">
        <v>1388</v>
      </c>
      <c r="E8403" s="170">
        <v>750</v>
      </c>
      <c r="F8403" s="170">
        <v>6</v>
      </c>
      <c r="G8403" s="171">
        <v>40</v>
      </c>
      <c r="H8403" s="170" t="s">
        <v>20</v>
      </c>
      <c r="I8403" s="171">
        <v>90.99</v>
      </c>
      <c r="J8403" s="169">
        <v>1</v>
      </c>
      <c r="K8403" s="154" cm="1">
        <f t="array" ref="K8403">ROUND(
IF(C8403="Beer",
SUM(LOOKUP(2,1/(SRP!$B$8:$B$10&lt;=E8403)/(SRP!$C$8:$C$10&gt;=E8403),SRP!$D$8:$D$10)*(G8403/100)*(E8403/1000)),
IF(C8403="Spirits",
SUM(LOOKUP(2,1/(SRP!$B$2:$B$7&lt;=E8403)/(SRP!$C$2:$C$7&gt;=E8403),SRP!$D$2:$D$7)*(G8403/100)*(E8403/1000)),
IF(AND(C8403="Wine",D8403="Fortified Wines"),
SUM(LOOKUP(2,1/(SRP!$B$26:$B$29&lt;=E8403)/(SRP!$C$26:$C$29&gt;=E8403),SRP!$D$26:$D$29)*(G8403/100)*(E8403/1000)),
IF(C8403="Wine",
SUM(LOOKUP(2,1/(SRP!$B$21:$B$25&lt;=E8403)/(SRP!$C$21:$C$25&gt;=E8403),SRP!$D$21:$D$25)*(G8403/100)*(E8403/1000)),
IF(AND(C8403="Ready to Drink",D8403="RTD-One Pour Cocktail&gt;7%&lt;=14.5"),
SUM(LOOKUP(2,1/(SRP!$B$16:$B$20&lt;=E8403)/(SRP!$C$16:$C$20&gt;=E8403),SRP!$D$16:$D$20)*(G8403/100)*(E8403/1000)),
IF(C8403="Ready to Drink",
SUM(LOOKUP(2,1/(SRP!$B$11:$B$15&lt;=E8403)/(SRP!$C$11:$C$15&gt;=E8403),SRP!$D$11:$D$15)*(G8403/100)*(E8403/1000)),
0)))))),2)</f>
        <v>23.42</v>
      </c>
      <c r="L8403" s="173" t="str">
        <f t="shared" si="131"/>
        <v>Spirits750</v>
      </c>
      <c r="M8403" s="154">
        <f>VLOOKUP(L8403,'Slope %'!C:D,2,0)</f>
        <v>7.0000000000000007E-2</v>
      </c>
    </row>
    <row r="8404" spans="1:13" x14ac:dyDescent="0.25">
      <c r="A8404" s="169">
        <v>93401</v>
      </c>
      <c r="B8404" s="170" t="s">
        <v>6068</v>
      </c>
      <c r="C8404" s="170" t="s">
        <v>24</v>
      </c>
      <c r="D8404" s="170" t="s">
        <v>66</v>
      </c>
      <c r="E8404" s="170">
        <v>750</v>
      </c>
      <c r="F8404" s="170">
        <v>12</v>
      </c>
      <c r="G8404" s="171">
        <v>13.5</v>
      </c>
      <c r="H8404" s="170" t="s">
        <v>43</v>
      </c>
      <c r="I8404" s="171">
        <v>18.29</v>
      </c>
      <c r="J8404" s="169">
        <v>1</v>
      </c>
      <c r="K8404" s="154" cm="1">
        <f t="array" ref="K8404">ROUND(
IF(C8404="Beer",
SUM(LOOKUP(2,1/(SRP!$B$8:$B$10&lt;=E8404)/(SRP!$C$8:$C$10&gt;=E8404),SRP!$D$8:$D$10)*(G8404/100)*(E8404/1000)),
IF(C8404="Spirits",
SUM(LOOKUP(2,1/(SRP!$B$2:$B$7&lt;=E8404)/(SRP!$C$2:$C$7&gt;=E8404),SRP!$D$2:$D$7)*(G8404/100)*(E8404/1000)),
IF(AND(C8404="Wine",D8404="Fortified Wines"),
SUM(LOOKUP(2,1/(SRP!$B$26:$B$29&lt;=E8404)/(SRP!$C$26:$C$29&gt;=E8404),SRP!$D$26:$D$29)*(G8404/100)*(E8404/1000)),
IF(C8404="Wine",
SUM(LOOKUP(2,1/(SRP!$B$21:$B$25&lt;=E8404)/(SRP!$C$21:$C$25&gt;=E8404),SRP!$D$21:$D$25)*(G8404/100)*(E8404/1000)),
IF(AND(C8404="Ready to Drink",D8404="RTD-One Pour Cocktail&gt;7%&lt;=14.5"),
SUM(LOOKUP(2,1/(SRP!$B$16:$B$20&lt;=E8404)/(SRP!$C$16:$C$20&gt;=E8404),SRP!$D$16:$D$20)*(G8404/100)*(E8404/1000)),
IF(C8404="Ready to Drink",
SUM(LOOKUP(2,1/(SRP!$B$11:$B$15&lt;=E8404)/(SRP!$C$11:$C$15&gt;=E8404),SRP!$D$11:$D$15)*(G8404/100)*(E8404/1000)),
0)))))),2)</f>
        <v>7.9</v>
      </c>
      <c r="L8404" s="173" t="str">
        <f t="shared" si="131"/>
        <v>Wine750</v>
      </c>
      <c r="M8404" s="154">
        <f>VLOOKUP(L8404,'Slope %'!C:D,2,0)</f>
        <v>0.1</v>
      </c>
    </row>
    <row r="8405" spans="1:13" x14ac:dyDescent="0.25">
      <c r="A8405" s="169">
        <v>93823</v>
      </c>
      <c r="B8405" s="170" t="s">
        <v>6069</v>
      </c>
      <c r="C8405" s="170" t="s">
        <v>24</v>
      </c>
      <c r="D8405" s="170" t="s">
        <v>66</v>
      </c>
      <c r="E8405" s="170">
        <v>750</v>
      </c>
      <c r="F8405" s="170">
        <v>12</v>
      </c>
      <c r="G8405" s="171">
        <v>13.5</v>
      </c>
      <c r="H8405" s="170" t="s">
        <v>177</v>
      </c>
      <c r="I8405" s="171">
        <v>35.99</v>
      </c>
      <c r="J8405" s="169">
        <v>1</v>
      </c>
      <c r="K8405" s="154" cm="1">
        <f t="array" ref="K8405">ROUND(
IF(C8405="Beer",
SUM(LOOKUP(2,1/(SRP!$B$8:$B$10&lt;=E8405)/(SRP!$C$8:$C$10&gt;=E8405),SRP!$D$8:$D$10)*(G8405/100)*(E8405/1000)),
IF(C8405="Spirits",
SUM(LOOKUP(2,1/(SRP!$B$2:$B$7&lt;=E8405)/(SRP!$C$2:$C$7&gt;=E8405),SRP!$D$2:$D$7)*(G8405/100)*(E8405/1000)),
IF(AND(C8405="Wine",D8405="Fortified Wines"),
SUM(LOOKUP(2,1/(SRP!$B$26:$B$29&lt;=E8405)/(SRP!$C$26:$C$29&gt;=E8405),SRP!$D$26:$D$29)*(G8405/100)*(E8405/1000)),
IF(C8405="Wine",
SUM(LOOKUP(2,1/(SRP!$B$21:$B$25&lt;=E8405)/(SRP!$C$21:$C$25&gt;=E8405),SRP!$D$21:$D$25)*(G8405/100)*(E8405/1000)),
IF(AND(C8405="Ready to Drink",D8405="RTD-One Pour Cocktail&gt;7%&lt;=14.5"),
SUM(LOOKUP(2,1/(SRP!$B$16:$B$20&lt;=E8405)/(SRP!$C$16:$C$20&gt;=E8405),SRP!$D$16:$D$20)*(G8405/100)*(E8405/1000)),
IF(C8405="Ready to Drink",
SUM(LOOKUP(2,1/(SRP!$B$11:$B$15&lt;=E8405)/(SRP!$C$11:$C$15&gt;=E8405),SRP!$D$11:$D$15)*(G8405/100)*(E8405/1000)),
0)))))),2)</f>
        <v>7.9</v>
      </c>
      <c r="L8405" s="173" t="str">
        <f t="shared" si="131"/>
        <v>Wine750</v>
      </c>
      <c r="M8405" s="154">
        <f>VLOOKUP(L8405,'Slope %'!C:D,2,0)</f>
        <v>0.1</v>
      </c>
    </row>
    <row r="8406" spans="1:13" x14ac:dyDescent="0.25">
      <c r="A8406" s="169">
        <v>95711</v>
      </c>
      <c r="B8406" s="170" t="s">
        <v>6070</v>
      </c>
      <c r="C8406" s="170" t="s">
        <v>24</v>
      </c>
      <c r="D8406" s="170" t="s">
        <v>46</v>
      </c>
      <c r="E8406" s="170">
        <v>750</v>
      </c>
      <c r="F8406" s="170">
        <v>12</v>
      </c>
      <c r="G8406" s="171">
        <v>11</v>
      </c>
      <c r="H8406" s="170" t="s">
        <v>163</v>
      </c>
      <c r="I8406" s="171">
        <v>21.99</v>
      </c>
      <c r="J8406" s="169">
        <v>1</v>
      </c>
      <c r="K8406" s="154" cm="1">
        <f t="array" ref="K8406">ROUND(
IF(C8406="Beer",
SUM(LOOKUP(2,1/(SRP!$B$8:$B$10&lt;=E8406)/(SRP!$C$8:$C$10&gt;=E8406),SRP!$D$8:$D$10)*(G8406/100)*(E8406/1000)),
IF(C8406="Spirits",
SUM(LOOKUP(2,1/(SRP!$B$2:$B$7&lt;=E8406)/(SRP!$C$2:$C$7&gt;=E8406),SRP!$D$2:$D$7)*(G8406/100)*(E8406/1000)),
IF(AND(C8406="Wine",D8406="Fortified Wines"),
SUM(LOOKUP(2,1/(SRP!$B$26:$B$29&lt;=E8406)/(SRP!$C$26:$C$29&gt;=E8406),SRP!$D$26:$D$29)*(G8406/100)*(E8406/1000)),
IF(C8406="Wine",
SUM(LOOKUP(2,1/(SRP!$B$21:$B$25&lt;=E8406)/(SRP!$C$21:$C$25&gt;=E8406),SRP!$D$21:$D$25)*(G8406/100)*(E8406/1000)),
IF(AND(C8406="Ready to Drink",D8406="RTD-One Pour Cocktail&gt;7%&lt;=14.5"),
SUM(LOOKUP(2,1/(SRP!$B$16:$B$20&lt;=E8406)/(SRP!$C$16:$C$20&gt;=E8406),SRP!$D$16:$D$20)*(G8406/100)*(E8406/1000)),
IF(C8406="Ready to Drink",
SUM(LOOKUP(2,1/(SRP!$B$11:$B$15&lt;=E8406)/(SRP!$C$11:$C$15&gt;=E8406),SRP!$D$11:$D$15)*(G8406/100)*(E8406/1000)),
0)))))),2)</f>
        <v>6.44</v>
      </c>
      <c r="L8406" s="173" t="str">
        <f t="shared" si="131"/>
        <v>Wine750</v>
      </c>
      <c r="M8406" s="154">
        <f>VLOOKUP(L8406,'Slope %'!C:D,2,0)</f>
        <v>0.1</v>
      </c>
    </row>
    <row r="8407" spans="1:13" x14ac:dyDescent="0.25">
      <c r="A8407" s="169">
        <v>96065</v>
      </c>
      <c r="B8407" s="170" t="s">
        <v>6071</v>
      </c>
      <c r="C8407" s="170" t="s">
        <v>15</v>
      </c>
      <c r="D8407" s="170" t="s">
        <v>227</v>
      </c>
      <c r="E8407" s="170">
        <v>750</v>
      </c>
      <c r="F8407" s="170">
        <v>12</v>
      </c>
      <c r="G8407" s="171">
        <v>40</v>
      </c>
      <c r="H8407" s="170" t="s">
        <v>256</v>
      </c>
      <c r="I8407" s="171">
        <v>29.99</v>
      </c>
      <c r="J8407" s="169">
        <v>1</v>
      </c>
      <c r="K8407" s="154" cm="1">
        <f t="array" ref="K8407">ROUND(
IF(C8407="Beer",
SUM(LOOKUP(2,1/(SRP!$B$8:$B$10&lt;=E8407)/(SRP!$C$8:$C$10&gt;=E8407),SRP!$D$8:$D$10)*(G8407/100)*(E8407/1000)),
IF(C8407="Spirits",
SUM(LOOKUP(2,1/(SRP!$B$2:$B$7&lt;=E8407)/(SRP!$C$2:$C$7&gt;=E8407),SRP!$D$2:$D$7)*(G8407/100)*(E8407/1000)),
IF(AND(C8407="Wine",D8407="Fortified Wines"),
SUM(LOOKUP(2,1/(SRP!$B$26:$B$29&lt;=E8407)/(SRP!$C$26:$C$29&gt;=E8407),SRP!$D$26:$D$29)*(G8407/100)*(E8407/1000)),
IF(C8407="Wine",
SUM(LOOKUP(2,1/(SRP!$B$21:$B$25&lt;=E8407)/(SRP!$C$21:$C$25&gt;=E8407),SRP!$D$21:$D$25)*(G8407/100)*(E8407/1000)),
IF(AND(C8407="Ready to Drink",D8407="RTD-One Pour Cocktail&gt;7%&lt;=14.5"),
SUM(LOOKUP(2,1/(SRP!$B$16:$B$20&lt;=E8407)/(SRP!$C$16:$C$20&gt;=E8407),SRP!$D$16:$D$20)*(G8407/100)*(E8407/1000)),
IF(C8407="Ready to Drink",
SUM(LOOKUP(2,1/(SRP!$B$11:$B$15&lt;=E8407)/(SRP!$C$11:$C$15&gt;=E8407),SRP!$D$11:$D$15)*(G8407/100)*(E8407/1000)),
0)))))),2)</f>
        <v>23.42</v>
      </c>
      <c r="L8407" s="173" t="str">
        <f t="shared" si="131"/>
        <v>Spirits750</v>
      </c>
      <c r="M8407" s="154">
        <f>VLOOKUP(L8407,'Slope %'!C:D,2,0)</f>
        <v>7.0000000000000007E-2</v>
      </c>
    </row>
    <row r="8408" spans="1:13" x14ac:dyDescent="0.25">
      <c r="A8408" s="169">
        <v>96263</v>
      </c>
      <c r="B8408" s="170" t="s">
        <v>175</v>
      </c>
      <c r="C8408" s="170" t="s">
        <v>15</v>
      </c>
      <c r="D8408" s="170" t="s">
        <v>51</v>
      </c>
      <c r="E8408" s="170">
        <v>1750</v>
      </c>
      <c r="F8408" s="170">
        <v>6</v>
      </c>
      <c r="G8408" s="171">
        <v>40</v>
      </c>
      <c r="H8408" s="170" t="s">
        <v>20</v>
      </c>
      <c r="I8408" s="171">
        <v>62.99</v>
      </c>
      <c r="J8408" s="169">
        <v>1</v>
      </c>
      <c r="K8408" s="154" cm="1">
        <f t="array" ref="K8408">ROUND(
IF(C8408="Beer",
SUM(LOOKUP(2,1/(SRP!$B$8:$B$10&lt;=E8408)/(SRP!$C$8:$C$10&gt;=E8408),SRP!$D$8:$D$10)*(G8408/100)*(E8408/1000)),
IF(C8408="Spirits",
SUM(LOOKUP(2,1/(SRP!$B$2:$B$7&lt;=E8408)/(SRP!$C$2:$C$7&gt;=E8408),SRP!$D$2:$D$7)*(G8408/100)*(E8408/1000)),
IF(AND(C8408="Wine",D8408="Fortified Wines"),
SUM(LOOKUP(2,1/(SRP!$B$26:$B$29&lt;=E8408)/(SRP!$C$26:$C$29&gt;=E8408),SRP!$D$26:$D$29)*(G8408/100)*(E8408/1000)),
IF(C8408="Wine",
SUM(LOOKUP(2,1/(SRP!$B$21:$B$25&lt;=E8408)/(SRP!$C$21:$C$25&gt;=E8408),SRP!$D$21:$D$25)*(G8408/100)*(E8408/1000)),
IF(AND(C8408="Ready to Drink",D8408="RTD-One Pour Cocktail&gt;7%&lt;=14.5"),
SUM(LOOKUP(2,1/(SRP!$B$16:$B$20&lt;=E8408)/(SRP!$C$16:$C$20&gt;=E8408),SRP!$D$16:$D$20)*(G8408/100)*(E8408/1000)),
IF(C8408="Ready to Drink",
SUM(LOOKUP(2,1/(SRP!$B$11:$B$15&lt;=E8408)/(SRP!$C$11:$C$15&gt;=E8408),SRP!$D$11:$D$15)*(G8408/100)*(E8408/1000)),
0)))))),2)</f>
        <v>54.65</v>
      </c>
      <c r="L8408" s="173" t="str">
        <f t="shared" si="131"/>
        <v>Spirits1750</v>
      </c>
      <c r="M8408" s="154">
        <f>VLOOKUP(L8408,'Slope %'!C:D,2,0)</f>
        <v>0.03</v>
      </c>
    </row>
    <row r="8409" spans="1:13" x14ac:dyDescent="0.25">
      <c r="A8409" s="169">
        <v>99218</v>
      </c>
      <c r="B8409" s="170" t="s">
        <v>6072</v>
      </c>
      <c r="C8409" s="170" t="s">
        <v>24</v>
      </c>
      <c r="D8409" s="170" t="s">
        <v>166</v>
      </c>
      <c r="E8409" s="170">
        <v>750</v>
      </c>
      <c r="F8409" s="170">
        <v>12</v>
      </c>
      <c r="G8409" s="171">
        <v>12</v>
      </c>
      <c r="H8409" s="170" t="s">
        <v>256</v>
      </c>
      <c r="I8409" s="171">
        <v>15.99</v>
      </c>
      <c r="J8409" s="169">
        <v>1</v>
      </c>
      <c r="K8409" s="154" cm="1">
        <f t="array" ref="K8409">ROUND(
IF(C8409="Beer",
SUM(LOOKUP(2,1/(SRP!$B$8:$B$10&lt;=E8409)/(SRP!$C$8:$C$10&gt;=E8409),SRP!$D$8:$D$10)*(G8409/100)*(E8409/1000)),
IF(C8409="Spirits",
SUM(LOOKUP(2,1/(SRP!$B$2:$B$7&lt;=E8409)/(SRP!$C$2:$C$7&gt;=E8409),SRP!$D$2:$D$7)*(G8409/100)*(E8409/1000)),
IF(AND(C8409="Wine",D8409="Fortified Wines"),
SUM(LOOKUP(2,1/(SRP!$B$26:$B$29&lt;=E8409)/(SRP!$C$26:$C$29&gt;=E8409),SRP!$D$26:$D$29)*(G8409/100)*(E8409/1000)),
IF(C8409="Wine",
SUM(LOOKUP(2,1/(SRP!$B$21:$B$25&lt;=E8409)/(SRP!$C$21:$C$25&gt;=E8409),SRP!$D$21:$D$25)*(G8409/100)*(E8409/1000)),
IF(AND(C8409="Ready to Drink",D8409="RTD-One Pour Cocktail&gt;7%&lt;=14.5"),
SUM(LOOKUP(2,1/(SRP!$B$16:$B$20&lt;=E8409)/(SRP!$C$16:$C$20&gt;=E8409),SRP!$D$16:$D$20)*(G8409/100)*(E8409/1000)),
IF(C8409="Ready to Drink",
SUM(LOOKUP(2,1/(SRP!$B$11:$B$15&lt;=E8409)/(SRP!$C$11:$C$15&gt;=E8409),SRP!$D$11:$D$15)*(G8409/100)*(E8409/1000)),
0)))))),2)</f>
        <v>7.03</v>
      </c>
      <c r="L8409" s="173" t="str">
        <f t="shared" si="131"/>
        <v>Wine750</v>
      </c>
      <c r="M8409" s="154">
        <f>VLOOKUP(L8409,'Slope %'!C:D,2,0)</f>
        <v>0.1</v>
      </c>
    </row>
    <row r="8410" spans="1:13" x14ac:dyDescent="0.25">
      <c r="A8410" s="169">
        <v>100101</v>
      </c>
      <c r="B8410" s="170" t="s">
        <v>6073</v>
      </c>
      <c r="C8410" s="170" t="s">
        <v>15</v>
      </c>
      <c r="D8410" s="170" t="s">
        <v>213</v>
      </c>
      <c r="E8410" s="170">
        <v>750</v>
      </c>
      <c r="F8410" s="170">
        <v>6</v>
      </c>
      <c r="G8410" s="171">
        <v>40</v>
      </c>
      <c r="H8410" s="170" t="s">
        <v>5482</v>
      </c>
      <c r="I8410" s="171">
        <v>112.99</v>
      </c>
      <c r="J8410" s="169">
        <v>1</v>
      </c>
      <c r="K8410" s="154" cm="1">
        <f t="array" ref="K8410">ROUND(
IF(C8410="Beer",
SUM(LOOKUP(2,1/(SRP!$B$8:$B$10&lt;=E8410)/(SRP!$C$8:$C$10&gt;=E8410),SRP!$D$8:$D$10)*(G8410/100)*(E8410/1000)),
IF(C8410="Spirits",
SUM(LOOKUP(2,1/(SRP!$B$2:$B$7&lt;=E8410)/(SRP!$C$2:$C$7&gt;=E8410),SRP!$D$2:$D$7)*(G8410/100)*(E8410/1000)),
IF(AND(C8410="Wine",D8410="Fortified Wines"),
SUM(LOOKUP(2,1/(SRP!$B$26:$B$29&lt;=E8410)/(SRP!$C$26:$C$29&gt;=E8410),SRP!$D$26:$D$29)*(G8410/100)*(E8410/1000)),
IF(C8410="Wine",
SUM(LOOKUP(2,1/(SRP!$B$21:$B$25&lt;=E8410)/(SRP!$C$21:$C$25&gt;=E8410),SRP!$D$21:$D$25)*(G8410/100)*(E8410/1000)),
IF(AND(C8410="Ready to Drink",D8410="RTD-One Pour Cocktail&gt;7%&lt;=14.5"),
SUM(LOOKUP(2,1/(SRP!$B$16:$B$20&lt;=E8410)/(SRP!$C$16:$C$20&gt;=E8410),SRP!$D$16:$D$20)*(G8410/100)*(E8410/1000)),
IF(C8410="Ready to Drink",
SUM(LOOKUP(2,1/(SRP!$B$11:$B$15&lt;=E8410)/(SRP!$C$11:$C$15&gt;=E8410),SRP!$D$11:$D$15)*(G8410/100)*(E8410/1000)),
0)))))),2)</f>
        <v>23.42</v>
      </c>
      <c r="L8410" s="173" t="str">
        <f t="shared" si="131"/>
        <v>Spirits750</v>
      </c>
      <c r="M8410" s="154">
        <f>VLOOKUP(L8410,'Slope %'!C:D,2,0)</f>
        <v>7.0000000000000007E-2</v>
      </c>
    </row>
    <row r="8411" spans="1:13" x14ac:dyDescent="0.25">
      <c r="A8411" s="169">
        <v>100594</v>
      </c>
      <c r="B8411" s="170" t="s">
        <v>819</v>
      </c>
      <c r="C8411" s="170" t="s">
        <v>24</v>
      </c>
      <c r="D8411" s="170" t="s">
        <v>58</v>
      </c>
      <c r="E8411" s="170">
        <v>750</v>
      </c>
      <c r="F8411" s="170">
        <v>12</v>
      </c>
      <c r="G8411" s="171">
        <v>12.5</v>
      </c>
      <c r="H8411" s="170" t="s">
        <v>32</v>
      </c>
      <c r="I8411" s="171">
        <v>22.99</v>
      </c>
      <c r="J8411" s="169">
        <v>1</v>
      </c>
      <c r="K8411" s="154" cm="1">
        <f t="array" ref="K8411">ROUND(
IF(C8411="Beer",
SUM(LOOKUP(2,1/(SRP!$B$8:$B$10&lt;=E8411)/(SRP!$C$8:$C$10&gt;=E8411),SRP!$D$8:$D$10)*(G8411/100)*(E8411/1000)),
IF(C8411="Spirits",
SUM(LOOKUP(2,1/(SRP!$B$2:$B$7&lt;=E8411)/(SRP!$C$2:$C$7&gt;=E8411),SRP!$D$2:$D$7)*(G8411/100)*(E8411/1000)),
IF(AND(C8411="Wine",D8411="Fortified Wines"),
SUM(LOOKUP(2,1/(SRP!$B$26:$B$29&lt;=E8411)/(SRP!$C$26:$C$29&gt;=E8411),SRP!$D$26:$D$29)*(G8411/100)*(E8411/1000)),
IF(C8411="Wine",
SUM(LOOKUP(2,1/(SRP!$B$21:$B$25&lt;=E8411)/(SRP!$C$21:$C$25&gt;=E8411),SRP!$D$21:$D$25)*(G8411/100)*(E8411/1000)),
IF(AND(C8411="Ready to Drink",D8411="RTD-One Pour Cocktail&gt;7%&lt;=14.5"),
SUM(LOOKUP(2,1/(SRP!$B$16:$B$20&lt;=E8411)/(SRP!$C$16:$C$20&gt;=E8411),SRP!$D$16:$D$20)*(G8411/100)*(E8411/1000)),
IF(C8411="Ready to Drink",
SUM(LOOKUP(2,1/(SRP!$B$11:$B$15&lt;=E8411)/(SRP!$C$11:$C$15&gt;=E8411),SRP!$D$11:$D$15)*(G8411/100)*(E8411/1000)),
0)))))),2)</f>
        <v>7.32</v>
      </c>
      <c r="L8411" s="173" t="str">
        <f t="shared" si="131"/>
        <v>Wine750</v>
      </c>
      <c r="M8411" s="154">
        <f>VLOOKUP(L8411,'Slope %'!C:D,2,0)</f>
        <v>0.1</v>
      </c>
    </row>
    <row r="8412" spans="1:13" x14ac:dyDescent="0.25">
      <c r="A8412" s="169">
        <v>101717</v>
      </c>
      <c r="B8412" s="170" t="s">
        <v>6074</v>
      </c>
      <c r="C8412" s="170" t="s">
        <v>24</v>
      </c>
      <c r="D8412" s="170" t="s">
        <v>60</v>
      </c>
      <c r="E8412" s="170">
        <v>4000</v>
      </c>
      <c r="F8412" s="170">
        <v>4</v>
      </c>
      <c r="G8412" s="171">
        <v>11</v>
      </c>
      <c r="H8412" s="170" t="s">
        <v>32</v>
      </c>
      <c r="I8412" s="171">
        <v>35.99</v>
      </c>
      <c r="J8412" s="169">
        <v>1</v>
      </c>
      <c r="K8412" s="154" cm="1">
        <f t="array" ref="K8412">ROUND(
IF(C8412="Beer",
SUM(LOOKUP(2,1/(SRP!$B$8:$B$10&lt;=E8412)/(SRP!$C$8:$C$10&gt;=E8412),SRP!$D$8:$D$10)*(G8412/100)*(E8412/1000)),
IF(C8412="Spirits",
SUM(LOOKUP(2,1/(SRP!$B$2:$B$7&lt;=E8412)/(SRP!$C$2:$C$7&gt;=E8412),SRP!$D$2:$D$7)*(G8412/100)*(E8412/1000)),
IF(AND(C8412="Wine",D8412="Fortified Wines"),
SUM(LOOKUP(2,1/(SRP!$B$26:$B$29&lt;=E8412)/(SRP!$C$26:$C$29&gt;=E8412),SRP!$D$26:$D$29)*(G8412/100)*(E8412/1000)),
IF(C8412="Wine",
SUM(LOOKUP(2,1/(SRP!$B$21:$B$25&lt;=E8412)/(SRP!$C$21:$C$25&gt;=E8412),SRP!$D$21:$D$25)*(G8412/100)*(E8412/1000)),
IF(AND(C8412="Ready to Drink",D8412="RTD-One Pour Cocktail&gt;7%&lt;=14.5"),
SUM(LOOKUP(2,1/(SRP!$B$16:$B$20&lt;=E8412)/(SRP!$C$16:$C$20&gt;=E8412),SRP!$D$16:$D$20)*(G8412/100)*(E8412/1000)),
IF(C8412="Ready to Drink",
SUM(LOOKUP(2,1/(SRP!$B$11:$B$15&lt;=E8412)/(SRP!$C$11:$C$15&gt;=E8412),SRP!$D$11:$D$15)*(G8412/100)*(E8412/1000)),
0)))))),2)</f>
        <v>28.6</v>
      </c>
      <c r="L8412" s="173" t="str">
        <f t="shared" si="131"/>
        <v>Wine4000</v>
      </c>
      <c r="M8412" s="154">
        <f>VLOOKUP(L8412,'Slope %'!C:D,2,0)</f>
        <v>0.05</v>
      </c>
    </row>
    <row r="8413" spans="1:13" x14ac:dyDescent="0.25">
      <c r="A8413" s="169">
        <v>102439</v>
      </c>
      <c r="B8413" s="170" t="s">
        <v>6075</v>
      </c>
      <c r="C8413" s="170" t="s">
        <v>15</v>
      </c>
      <c r="D8413" s="170" t="s">
        <v>1399</v>
      </c>
      <c r="E8413" s="170">
        <v>750</v>
      </c>
      <c r="F8413" s="170">
        <v>6</v>
      </c>
      <c r="G8413" s="171">
        <v>42.5</v>
      </c>
      <c r="H8413" s="170" t="s">
        <v>73</v>
      </c>
      <c r="I8413" s="171">
        <v>54.99</v>
      </c>
      <c r="J8413" s="169">
        <v>1</v>
      </c>
      <c r="K8413" s="154" cm="1">
        <f t="array" ref="K8413">ROUND(
IF(C8413="Beer",
SUM(LOOKUP(2,1/(SRP!$B$8:$B$10&lt;=E8413)/(SRP!$C$8:$C$10&gt;=E8413),SRP!$D$8:$D$10)*(G8413/100)*(E8413/1000)),
IF(C8413="Spirits",
SUM(LOOKUP(2,1/(SRP!$B$2:$B$7&lt;=E8413)/(SRP!$C$2:$C$7&gt;=E8413),SRP!$D$2:$D$7)*(G8413/100)*(E8413/1000)),
IF(AND(C8413="Wine",D8413="Fortified Wines"),
SUM(LOOKUP(2,1/(SRP!$B$26:$B$29&lt;=E8413)/(SRP!$C$26:$C$29&gt;=E8413),SRP!$D$26:$D$29)*(G8413/100)*(E8413/1000)),
IF(C8413="Wine",
SUM(LOOKUP(2,1/(SRP!$B$21:$B$25&lt;=E8413)/(SRP!$C$21:$C$25&gt;=E8413),SRP!$D$21:$D$25)*(G8413/100)*(E8413/1000)),
IF(AND(C8413="Ready to Drink",D8413="RTD-One Pour Cocktail&gt;7%&lt;=14.5"),
SUM(LOOKUP(2,1/(SRP!$B$16:$B$20&lt;=E8413)/(SRP!$C$16:$C$20&gt;=E8413),SRP!$D$16:$D$20)*(G8413/100)*(E8413/1000)),
IF(C8413="Ready to Drink",
SUM(LOOKUP(2,1/(SRP!$B$11:$B$15&lt;=E8413)/(SRP!$C$11:$C$15&gt;=E8413),SRP!$D$11:$D$15)*(G8413/100)*(E8413/1000)),
0)))))),2)</f>
        <v>24.88</v>
      </c>
      <c r="L8413" s="173" t="str">
        <f t="shared" si="131"/>
        <v>Spirits750</v>
      </c>
      <c r="M8413" s="154">
        <f>VLOOKUP(L8413,'Slope %'!C:D,2,0)</f>
        <v>7.0000000000000007E-2</v>
      </c>
    </row>
    <row r="8414" spans="1:13" x14ac:dyDescent="0.25">
      <c r="A8414" s="169">
        <v>103861</v>
      </c>
      <c r="B8414" s="170" t="s">
        <v>6076</v>
      </c>
      <c r="C8414" s="170" t="s">
        <v>24</v>
      </c>
      <c r="D8414" s="170" t="s">
        <v>34</v>
      </c>
      <c r="E8414" s="170">
        <v>1000</v>
      </c>
      <c r="F8414" s="170">
        <v>12</v>
      </c>
      <c r="G8414" s="171">
        <v>13</v>
      </c>
      <c r="H8414" s="170" t="s">
        <v>47</v>
      </c>
      <c r="I8414" s="171">
        <v>13.99</v>
      </c>
      <c r="J8414" s="169">
        <v>1</v>
      </c>
      <c r="K8414" s="154" cm="1">
        <f t="array" ref="K8414">ROUND(
IF(C8414="Beer",
SUM(LOOKUP(2,1/(SRP!$B$8:$B$10&lt;=E8414)/(SRP!$C$8:$C$10&gt;=E8414),SRP!$D$8:$D$10)*(G8414/100)*(E8414/1000)),
IF(C8414="Spirits",
SUM(LOOKUP(2,1/(SRP!$B$2:$B$7&lt;=E8414)/(SRP!$C$2:$C$7&gt;=E8414),SRP!$D$2:$D$7)*(G8414/100)*(E8414/1000)),
IF(AND(C8414="Wine",D8414="Fortified Wines"),
SUM(LOOKUP(2,1/(SRP!$B$26:$B$29&lt;=E8414)/(SRP!$C$26:$C$29&gt;=E8414),SRP!$D$26:$D$29)*(G8414/100)*(E8414/1000)),
IF(C8414="Wine",
SUM(LOOKUP(2,1/(SRP!$B$21:$B$25&lt;=E8414)/(SRP!$C$21:$C$25&gt;=E8414),SRP!$D$21:$D$25)*(G8414/100)*(E8414/1000)),
IF(AND(C8414="Ready to Drink",D8414="RTD-One Pour Cocktail&gt;7%&lt;=14.5"),
SUM(LOOKUP(2,1/(SRP!$B$16:$B$20&lt;=E8414)/(SRP!$C$16:$C$20&gt;=E8414),SRP!$D$16:$D$20)*(G8414/100)*(E8414/1000)),
IF(C8414="Ready to Drink",
SUM(LOOKUP(2,1/(SRP!$B$11:$B$15&lt;=E8414)/(SRP!$C$11:$C$15&gt;=E8414),SRP!$D$11:$D$15)*(G8414/100)*(E8414/1000)),
0)))))),2)</f>
        <v>10.15</v>
      </c>
      <c r="L8414" s="173" t="str">
        <f t="shared" si="131"/>
        <v>Wine1000</v>
      </c>
      <c r="M8414" s="154">
        <f>VLOOKUP(L8414,'Slope %'!C:D,2,0)</f>
        <v>7.0000000000000007E-2</v>
      </c>
    </row>
    <row r="8415" spans="1:13" x14ac:dyDescent="0.25">
      <c r="A8415" s="169">
        <v>103887</v>
      </c>
      <c r="B8415" s="170" t="s">
        <v>6077</v>
      </c>
      <c r="C8415" s="170" t="s">
        <v>24</v>
      </c>
      <c r="D8415" s="170" t="s">
        <v>34</v>
      </c>
      <c r="E8415" s="170">
        <v>750</v>
      </c>
      <c r="F8415" s="170">
        <v>12</v>
      </c>
      <c r="G8415" s="171">
        <v>13.5</v>
      </c>
      <c r="H8415" s="170" t="s">
        <v>64</v>
      </c>
      <c r="I8415" s="171">
        <v>19.989999999999998</v>
      </c>
      <c r="J8415" s="169">
        <v>1</v>
      </c>
      <c r="K8415" s="154" cm="1">
        <f t="array" ref="K8415">ROUND(
IF(C8415="Beer",
SUM(LOOKUP(2,1/(SRP!$B$8:$B$10&lt;=E8415)/(SRP!$C$8:$C$10&gt;=E8415),SRP!$D$8:$D$10)*(G8415/100)*(E8415/1000)),
IF(C8415="Spirits",
SUM(LOOKUP(2,1/(SRP!$B$2:$B$7&lt;=E8415)/(SRP!$C$2:$C$7&gt;=E8415),SRP!$D$2:$D$7)*(G8415/100)*(E8415/1000)),
IF(AND(C8415="Wine",D8415="Fortified Wines"),
SUM(LOOKUP(2,1/(SRP!$B$26:$B$29&lt;=E8415)/(SRP!$C$26:$C$29&gt;=E8415),SRP!$D$26:$D$29)*(G8415/100)*(E8415/1000)),
IF(C8415="Wine",
SUM(LOOKUP(2,1/(SRP!$B$21:$B$25&lt;=E8415)/(SRP!$C$21:$C$25&gt;=E8415),SRP!$D$21:$D$25)*(G8415/100)*(E8415/1000)),
IF(AND(C8415="Ready to Drink",D8415="RTD-One Pour Cocktail&gt;7%&lt;=14.5"),
SUM(LOOKUP(2,1/(SRP!$B$16:$B$20&lt;=E8415)/(SRP!$C$16:$C$20&gt;=E8415),SRP!$D$16:$D$20)*(G8415/100)*(E8415/1000)),
IF(C8415="Ready to Drink",
SUM(LOOKUP(2,1/(SRP!$B$11:$B$15&lt;=E8415)/(SRP!$C$11:$C$15&gt;=E8415),SRP!$D$11:$D$15)*(G8415/100)*(E8415/1000)),
0)))))),2)</f>
        <v>7.9</v>
      </c>
      <c r="L8415" s="173" t="str">
        <f t="shared" si="131"/>
        <v>Wine750</v>
      </c>
      <c r="M8415" s="154">
        <f>VLOOKUP(L8415,'Slope %'!C:D,2,0)</f>
        <v>0.1</v>
      </c>
    </row>
    <row r="8416" spans="1:13" x14ac:dyDescent="0.25">
      <c r="A8416" s="169">
        <v>105002</v>
      </c>
      <c r="B8416" s="170" t="s">
        <v>6078</v>
      </c>
      <c r="C8416" s="170" t="s">
        <v>24</v>
      </c>
      <c r="D8416" s="170" t="s">
        <v>58</v>
      </c>
      <c r="E8416" s="170">
        <v>750</v>
      </c>
      <c r="F8416" s="170">
        <v>12</v>
      </c>
      <c r="G8416" s="171">
        <v>12.5</v>
      </c>
      <c r="H8416" s="170" t="s">
        <v>163</v>
      </c>
      <c r="I8416" s="171">
        <v>16.489999999999998</v>
      </c>
      <c r="J8416" s="169">
        <v>1</v>
      </c>
      <c r="K8416" s="154" cm="1">
        <f t="array" ref="K8416">ROUND(
IF(C8416="Beer",
SUM(LOOKUP(2,1/(SRP!$B$8:$B$10&lt;=E8416)/(SRP!$C$8:$C$10&gt;=E8416),SRP!$D$8:$D$10)*(G8416/100)*(E8416/1000)),
IF(C8416="Spirits",
SUM(LOOKUP(2,1/(SRP!$B$2:$B$7&lt;=E8416)/(SRP!$C$2:$C$7&gt;=E8416),SRP!$D$2:$D$7)*(G8416/100)*(E8416/1000)),
IF(AND(C8416="Wine",D8416="Fortified Wines"),
SUM(LOOKUP(2,1/(SRP!$B$26:$B$29&lt;=E8416)/(SRP!$C$26:$C$29&gt;=E8416),SRP!$D$26:$D$29)*(G8416/100)*(E8416/1000)),
IF(C8416="Wine",
SUM(LOOKUP(2,1/(SRP!$B$21:$B$25&lt;=E8416)/(SRP!$C$21:$C$25&gt;=E8416),SRP!$D$21:$D$25)*(G8416/100)*(E8416/1000)),
IF(AND(C8416="Ready to Drink",D8416="RTD-One Pour Cocktail&gt;7%&lt;=14.5"),
SUM(LOOKUP(2,1/(SRP!$B$16:$B$20&lt;=E8416)/(SRP!$C$16:$C$20&gt;=E8416),SRP!$D$16:$D$20)*(G8416/100)*(E8416/1000)),
IF(C8416="Ready to Drink",
SUM(LOOKUP(2,1/(SRP!$B$11:$B$15&lt;=E8416)/(SRP!$C$11:$C$15&gt;=E8416),SRP!$D$11:$D$15)*(G8416/100)*(E8416/1000)),
0)))))),2)</f>
        <v>7.32</v>
      </c>
      <c r="L8416" s="173" t="str">
        <f t="shared" si="131"/>
        <v>Wine750</v>
      </c>
      <c r="M8416" s="154">
        <f>VLOOKUP(L8416,'Slope %'!C:D,2,0)</f>
        <v>0.1</v>
      </c>
    </row>
    <row r="8417" spans="1:13" x14ac:dyDescent="0.25">
      <c r="A8417" s="169">
        <v>105385</v>
      </c>
      <c r="B8417" s="170" t="s">
        <v>6079</v>
      </c>
      <c r="C8417" s="170" t="s">
        <v>24</v>
      </c>
      <c r="D8417" s="170" t="s">
        <v>109</v>
      </c>
      <c r="E8417" s="170">
        <v>750</v>
      </c>
      <c r="F8417" s="170">
        <v>12</v>
      </c>
      <c r="G8417" s="171">
        <v>10.8</v>
      </c>
      <c r="H8417" s="170" t="s">
        <v>26</v>
      </c>
      <c r="I8417" s="171">
        <v>29.99</v>
      </c>
      <c r="J8417" s="169">
        <v>1</v>
      </c>
      <c r="K8417" s="154" cm="1">
        <f t="array" ref="K8417">ROUND(
IF(C8417="Beer",
SUM(LOOKUP(2,1/(SRP!$B$8:$B$10&lt;=E8417)/(SRP!$C$8:$C$10&gt;=E8417),SRP!$D$8:$D$10)*(G8417/100)*(E8417/1000)),
IF(C8417="Spirits",
SUM(LOOKUP(2,1/(SRP!$B$2:$B$7&lt;=E8417)/(SRP!$C$2:$C$7&gt;=E8417),SRP!$D$2:$D$7)*(G8417/100)*(E8417/1000)),
IF(AND(C8417="Wine",D8417="Fortified Wines"),
SUM(LOOKUP(2,1/(SRP!$B$26:$B$29&lt;=E8417)/(SRP!$C$26:$C$29&gt;=E8417),SRP!$D$26:$D$29)*(G8417/100)*(E8417/1000)),
IF(C8417="Wine",
SUM(LOOKUP(2,1/(SRP!$B$21:$B$25&lt;=E8417)/(SRP!$C$21:$C$25&gt;=E8417),SRP!$D$21:$D$25)*(G8417/100)*(E8417/1000)),
IF(AND(C8417="Ready to Drink",D8417="RTD-One Pour Cocktail&gt;7%&lt;=14.5"),
SUM(LOOKUP(2,1/(SRP!$B$16:$B$20&lt;=E8417)/(SRP!$C$16:$C$20&gt;=E8417),SRP!$D$16:$D$20)*(G8417/100)*(E8417/1000)),
IF(C8417="Ready to Drink",
SUM(LOOKUP(2,1/(SRP!$B$11:$B$15&lt;=E8417)/(SRP!$C$11:$C$15&gt;=E8417),SRP!$D$11:$D$15)*(G8417/100)*(E8417/1000)),
0)))))),2)</f>
        <v>6.32</v>
      </c>
      <c r="L8417" s="173" t="str">
        <f t="shared" si="131"/>
        <v>Wine750</v>
      </c>
      <c r="M8417" s="154">
        <f>VLOOKUP(L8417,'Slope %'!C:D,2,0)</f>
        <v>0.1</v>
      </c>
    </row>
    <row r="8418" spans="1:13" x14ac:dyDescent="0.25">
      <c r="A8418" s="169">
        <v>105601</v>
      </c>
      <c r="B8418" s="170" t="s">
        <v>608</v>
      </c>
      <c r="C8418" s="170" t="s">
        <v>15</v>
      </c>
      <c r="D8418" s="170" t="s">
        <v>301</v>
      </c>
      <c r="E8418" s="170">
        <v>750</v>
      </c>
      <c r="F8418" s="170">
        <v>12</v>
      </c>
      <c r="G8418" s="171">
        <v>35</v>
      </c>
      <c r="H8418" s="170" t="s">
        <v>22</v>
      </c>
      <c r="I8418" s="171">
        <v>25.99</v>
      </c>
      <c r="J8418" s="169">
        <v>1</v>
      </c>
      <c r="K8418" s="154" cm="1">
        <f t="array" ref="K8418">ROUND(
IF(C8418="Beer",
SUM(LOOKUP(2,1/(SRP!$B$8:$B$10&lt;=E8418)/(SRP!$C$8:$C$10&gt;=E8418),SRP!$D$8:$D$10)*(G8418/100)*(E8418/1000)),
IF(C8418="Spirits",
SUM(LOOKUP(2,1/(SRP!$B$2:$B$7&lt;=E8418)/(SRP!$C$2:$C$7&gt;=E8418),SRP!$D$2:$D$7)*(G8418/100)*(E8418/1000)),
IF(AND(C8418="Wine",D8418="Fortified Wines"),
SUM(LOOKUP(2,1/(SRP!$B$26:$B$29&lt;=E8418)/(SRP!$C$26:$C$29&gt;=E8418),SRP!$D$26:$D$29)*(G8418/100)*(E8418/1000)),
IF(C8418="Wine",
SUM(LOOKUP(2,1/(SRP!$B$21:$B$25&lt;=E8418)/(SRP!$C$21:$C$25&gt;=E8418),SRP!$D$21:$D$25)*(G8418/100)*(E8418/1000)),
IF(AND(C8418="Ready to Drink",D8418="RTD-One Pour Cocktail&gt;7%&lt;=14.5"),
SUM(LOOKUP(2,1/(SRP!$B$16:$B$20&lt;=E8418)/(SRP!$C$16:$C$20&gt;=E8418),SRP!$D$16:$D$20)*(G8418/100)*(E8418/1000)),
IF(C8418="Ready to Drink",
SUM(LOOKUP(2,1/(SRP!$B$11:$B$15&lt;=E8418)/(SRP!$C$11:$C$15&gt;=E8418),SRP!$D$11:$D$15)*(G8418/100)*(E8418/1000)),
0)))))),2)</f>
        <v>20.49</v>
      </c>
      <c r="L8418" s="173" t="str">
        <f t="shared" si="131"/>
        <v>Spirits750</v>
      </c>
      <c r="M8418" s="154">
        <f>VLOOKUP(L8418,'Slope %'!C:D,2,0)</f>
        <v>7.0000000000000007E-2</v>
      </c>
    </row>
    <row r="8419" spans="1:13" x14ac:dyDescent="0.25">
      <c r="A8419" s="169">
        <v>106179</v>
      </c>
      <c r="B8419" s="170" t="s">
        <v>6080</v>
      </c>
      <c r="C8419" s="170" t="s">
        <v>24</v>
      </c>
      <c r="D8419" s="170" t="s">
        <v>60</v>
      </c>
      <c r="E8419" s="170">
        <v>4000</v>
      </c>
      <c r="F8419" s="170">
        <v>4</v>
      </c>
      <c r="G8419" s="171">
        <v>11.5</v>
      </c>
      <c r="H8419" s="170" t="s">
        <v>26</v>
      </c>
      <c r="I8419" s="171">
        <v>37.99</v>
      </c>
      <c r="J8419" s="169">
        <v>1</v>
      </c>
      <c r="K8419" s="154" cm="1">
        <f t="array" ref="K8419">ROUND(
IF(C8419="Beer",
SUM(LOOKUP(2,1/(SRP!$B$8:$B$10&lt;=E8419)/(SRP!$C$8:$C$10&gt;=E8419),SRP!$D$8:$D$10)*(G8419/100)*(E8419/1000)),
IF(C8419="Spirits",
SUM(LOOKUP(2,1/(SRP!$B$2:$B$7&lt;=E8419)/(SRP!$C$2:$C$7&gt;=E8419),SRP!$D$2:$D$7)*(G8419/100)*(E8419/1000)),
IF(AND(C8419="Wine",D8419="Fortified Wines"),
SUM(LOOKUP(2,1/(SRP!$B$26:$B$29&lt;=E8419)/(SRP!$C$26:$C$29&gt;=E8419),SRP!$D$26:$D$29)*(G8419/100)*(E8419/1000)),
IF(C8419="Wine",
SUM(LOOKUP(2,1/(SRP!$B$21:$B$25&lt;=E8419)/(SRP!$C$21:$C$25&gt;=E8419),SRP!$D$21:$D$25)*(G8419/100)*(E8419/1000)),
IF(AND(C8419="Ready to Drink",D8419="RTD-One Pour Cocktail&gt;7%&lt;=14.5"),
SUM(LOOKUP(2,1/(SRP!$B$16:$B$20&lt;=E8419)/(SRP!$C$16:$C$20&gt;=E8419),SRP!$D$16:$D$20)*(G8419/100)*(E8419/1000)),
IF(C8419="Ready to Drink",
SUM(LOOKUP(2,1/(SRP!$B$11:$B$15&lt;=E8419)/(SRP!$C$11:$C$15&gt;=E8419),SRP!$D$11:$D$15)*(G8419/100)*(E8419/1000)),
0)))))),2)</f>
        <v>29.9</v>
      </c>
      <c r="L8419" s="173" t="str">
        <f t="shared" si="131"/>
        <v>Wine4000</v>
      </c>
      <c r="M8419" s="154">
        <f>VLOOKUP(L8419,'Slope %'!C:D,2,0)</f>
        <v>0.05</v>
      </c>
    </row>
    <row r="8420" spans="1:13" x14ac:dyDescent="0.25">
      <c r="A8420" s="169">
        <v>106377</v>
      </c>
      <c r="B8420" s="170" t="s">
        <v>6081</v>
      </c>
      <c r="C8420" s="170" t="s">
        <v>24</v>
      </c>
      <c r="D8420" s="170" t="s">
        <v>34</v>
      </c>
      <c r="E8420" s="170">
        <v>750</v>
      </c>
      <c r="F8420" s="170">
        <v>12</v>
      </c>
      <c r="G8420" s="171">
        <v>13.9</v>
      </c>
      <c r="H8420" s="170" t="s">
        <v>43</v>
      </c>
      <c r="I8420" s="171">
        <v>15.99</v>
      </c>
      <c r="J8420" s="169">
        <v>1</v>
      </c>
      <c r="K8420" s="154" cm="1">
        <f t="array" ref="K8420">ROUND(
IF(C8420="Beer",
SUM(LOOKUP(2,1/(SRP!$B$8:$B$10&lt;=E8420)/(SRP!$C$8:$C$10&gt;=E8420),SRP!$D$8:$D$10)*(G8420/100)*(E8420/1000)),
IF(C8420="Spirits",
SUM(LOOKUP(2,1/(SRP!$B$2:$B$7&lt;=E8420)/(SRP!$C$2:$C$7&gt;=E8420),SRP!$D$2:$D$7)*(G8420/100)*(E8420/1000)),
IF(AND(C8420="Wine",D8420="Fortified Wines"),
SUM(LOOKUP(2,1/(SRP!$B$26:$B$29&lt;=E8420)/(SRP!$C$26:$C$29&gt;=E8420),SRP!$D$26:$D$29)*(G8420/100)*(E8420/1000)),
IF(C8420="Wine",
SUM(LOOKUP(2,1/(SRP!$B$21:$B$25&lt;=E8420)/(SRP!$C$21:$C$25&gt;=E8420),SRP!$D$21:$D$25)*(G8420/100)*(E8420/1000)),
IF(AND(C8420="Ready to Drink",D8420="RTD-One Pour Cocktail&gt;7%&lt;=14.5"),
SUM(LOOKUP(2,1/(SRP!$B$16:$B$20&lt;=E8420)/(SRP!$C$16:$C$20&gt;=E8420),SRP!$D$16:$D$20)*(G8420/100)*(E8420/1000)),
IF(C8420="Ready to Drink",
SUM(LOOKUP(2,1/(SRP!$B$11:$B$15&lt;=E8420)/(SRP!$C$11:$C$15&gt;=E8420),SRP!$D$11:$D$15)*(G8420/100)*(E8420/1000)),
0)))))),2)</f>
        <v>8.14</v>
      </c>
      <c r="L8420" s="173" t="str">
        <f t="shared" si="131"/>
        <v>Wine750</v>
      </c>
      <c r="M8420" s="154">
        <f>VLOOKUP(L8420,'Slope %'!C:D,2,0)</f>
        <v>0.1</v>
      </c>
    </row>
    <row r="8421" spans="1:13" x14ac:dyDescent="0.25">
      <c r="A8421" s="169">
        <v>106450</v>
      </c>
      <c r="B8421" s="170" t="s">
        <v>1659</v>
      </c>
      <c r="C8421" s="170" t="s">
        <v>24</v>
      </c>
      <c r="D8421" s="170" t="s">
        <v>166</v>
      </c>
      <c r="E8421" s="170">
        <v>750</v>
      </c>
      <c r="F8421" s="170">
        <v>12</v>
      </c>
      <c r="G8421" s="171">
        <v>12.5</v>
      </c>
      <c r="H8421" s="170" t="s">
        <v>22</v>
      </c>
      <c r="I8421" s="171">
        <v>22.99</v>
      </c>
      <c r="J8421" s="169">
        <v>1</v>
      </c>
      <c r="K8421" s="154" cm="1">
        <f t="array" ref="K8421">ROUND(
IF(C8421="Beer",
SUM(LOOKUP(2,1/(SRP!$B$8:$B$10&lt;=E8421)/(SRP!$C$8:$C$10&gt;=E8421),SRP!$D$8:$D$10)*(G8421/100)*(E8421/1000)),
IF(C8421="Spirits",
SUM(LOOKUP(2,1/(SRP!$B$2:$B$7&lt;=E8421)/(SRP!$C$2:$C$7&gt;=E8421),SRP!$D$2:$D$7)*(G8421/100)*(E8421/1000)),
IF(AND(C8421="Wine",D8421="Fortified Wines"),
SUM(LOOKUP(2,1/(SRP!$B$26:$B$29&lt;=E8421)/(SRP!$C$26:$C$29&gt;=E8421),SRP!$D$26:$D$29)*(G8421/100)*(E8421/1000)),
IF(C8421="Wine",
SUM(LOOKUP(2,1/(SRP!$B$21:$B$25&lt;=E8421)/(SRP!$C$21:$C$25&gt;=E8421),SRP!$D$21:$D$25)*(G8421/100)*(E8421/1000)),
IF(AND(C8421="Ready to Drink",D8421="RTD-One Pour Cocktail&gt;7%&lt;=14.5"),
SUM(LOOKUP(2,1/(SRP!$B$16:$B$20&lt;=E8421)/(SRP!$C$16:$C$20&gt;=E8421),SRP!$D$16:$D$20)*(G8421/100)*(E8421/1000)),
IF(C8421="Ready to Drink",
SUM(LOOKUP(2,1/(SRP!$B$11:$B$15&lt;=E8421)/(SRP!$C$11:$C$15&gt;=E8421),SRP!$D$11:$D$15)*(G8421/100)*(E8421/1000)),
0)))))),2)</f>
        <v>7.32</v>
      </c>
      <c r="L8421" s="173" t="str">
        <f t="shared" si="131"/>
        <v>Wine750</v>
      </c>
      <c r="M8421" s="154">
        <f>VLOOKUP(L8421,'Slope %'!C:D,2,0)</f>
        <v>0.1</v>
      </c>
    </row>
    <row r="8422" spans="1:13" x14ac:dyDescent="0.25">
      <c r="A8422" s="169">
        <v>106765</v>
      </c>
      <c r="B8422" s="170" t="s">
        <v>6082</v>
      </c>
      <c r="C8422" s="170" t="s">
        <v>24</v>
      </c>
      <c r="D8422" s="170" t="s">
        <v>109</v>
      </c>
      <c r="E8422" s="170">
        <v>4000</v>
      </c>
      <c r="F8422" s="170">
        <v>4</v>
      </c>
      <c r="G8422" s="171">
        <v>11.5</v>
      </c>
      <c r="H8422" s="170" t="s">
        <v>26</v>
      </c>
      <c r="I8422" s="171">
        <v>37.99</v>
      </c>
      <c r="J8422" s="169">
        <v>1</v>
      </c>
      <c r="K8422" s="154" cm="1">
        <f t="array" ref="K8422">ROUND(
IF(C8422="Beer",
SUM(LOOKUP(2,1/(SRP!$B$8:$B$10&lt;=E8422)/(SRP!$C$8:$C$10&gt;=E8422),SRP!$D$8:$D$10)*(G8422/100)*(E8422/1000)),
IF(C8422="Spirits",
SUM(LOOKUP(2,1/(SRP!$B$2:$B$7&lt;=E8422)/(SRP!$C$2:$C$7&gt;=E8422),SRP!$D$2:$D$7)*(G8422/100)*(E8422/1000)),
IF(AND(C8422="Wine",D8422="Fortified Wines"),
SUM(LOOKUP(2,1/(SRP!$B$26:$B$29&lt;=E8422)/(SRP!$C$26:$C$29&gt;=E8422),SRP!$D$26:$D$29)*(G8422/100)*(E8422/1000)),
IF(C8422="Wine",
SUM(LOOKUP(2,1/(SRP!$B$21:$B$25&lt;=E8422)/(SRP!$C$21:$C$25&gt;=E8422),SRP!$D$21:$D$25)*(G8422/100)*(E8422/1000)),
IF(AND(C8422="Ready to Drink",D8422="RTD-One Pour Cocktail&gt;7%&lt;=14.5"),
SUM(LOOKUP(2,1/(SRP!$B$16:$B$20&lt;=E8422)/(SRP!$C$16:$C$20&gt;=E8422),SRP!$D$16:$D$20)*(G8422/100)*(E8422/1000)),
IF(C8422="Ready to Drink",
SUM(LOOKUP(2,1/(SRP!$B$11:$B$15&lt;=E8422)/(SRP!$C$11:$C$15&gt;=E8422),SRP!$D$11:$D$15)*(G8422/100)*(E8422/1000)),
0)))))),2)</f>
        <v>29.9</v>
      </c>
      <c r="L8422" s="173" t="str">
        <f t="shared" si="131"/>
        <v>Wine4000</v>
      </c>
      <c r="M8422" s="154">
        <f>VLOOKUP(L8422,'Slope %'!C:D,2,0)</f>
        <v>0.05</v>
      </c>
    </row>
    <row r="8423" spans="1:13" x14ac:dyDescent="0.25">
      <c r="A8423" s="169">
        <v>107052</v>
      </c>
      <c r="B8423" s="170" t="s">
        <v>6083</v>
      </c>
      <c r="C8423" s="170" t="s">
        <v>24</v>
      </c>
      <c r="D8423" s="170" t="s">
        <v>68</v>
      </c>
      <c r="E8423" s="170">
        <v>750</v>
      </c>
      <c r="F8423" s="170">
        <v>12</v>
      </c>
      <c r="G8423" s="171">
        <v>13</v>
      </c>
      <c r="H8423" s="170" t="s">
        <v>22</v>
      </c>
      <c r="I8423" s="171">
        <v>13.99</v>
      </c>
      <c r="J8423" s="169">
        <v>1</v>
      </c>
      <c r="K8423" s="154" cm="1">
        <f t="array" ref="K8423">ROUND(
IF(C8423="Beer",
SUM(LOOKUP(2,1/(SRP!$B$8:$B$10&lt;=E8423)/(SRP!$C$8:$C$10&gt;=E8423),SRP!$D$8:$D$10)*(G8423/100)*(E8423/1000)),
IF(C8423="Spirits",
SUM(LOOKUP(2,1/(SRP!$B$2:$B$7&lt;=E8423)/(SRP!$C$2:$C$7&gt;=E8423),SRP!$D$2:$D$7)*(G8423/100)*(E8423/1000)),
IF(AND(C8423="Wine",D8423="Fortified Wines"),
SUM(LOOKUP(2,1/(SRP!$B$26:$B$29&lt;=E8423)/(SRP!$C$26:$C$29&gt;=E8423),SRP!$D$26:$D$29)*(G8423/100)*(E8423/1000)),
IF(C8423="Wine",
SUM(LOOKUP(2,1/(SRP!$B$21:$B$25&lt;=E8423)/(SRP!$C$21:$C$25&gt;=E8423),SRP!$D$21:$D$25)*(G8423/100)*(E8423/1000)),
IF(AND(C8423="Ready to Drink",D8423="RTD-One Pour Cocktail&gt;7%&lt;=14.5"),
SUM(LOOKUP(2,1/(SRP!$B$16:$B$20&lt;=E8423)/(SRP!$C$16:$C$20&gt;=E8423),SRP!$D$16:$D$20)*(G8423/100)*(E8423/1000)),
IF(C8423="Ready to Drink",
SUM(LOOKUP(2,1/(SRP!$B$11:$B$15&lt;=E8423)/(SRP!$C$11:$C$15&gt;=E8423),SRP!$D$11:$D$15)*(G8423/100)*(E8423/1000)),
0)))))),2)</f>
        <v>7.61</v>
      </c>
      <c r="L8423" s="173" t="str">
        <f t="shared" si="131"/>
        <v>Wine750</v>
      </c>
      <c r="M8423" s="154">
        <f>VLOOKUP(L8423,'Slope %'!C:D,2,0)</f>
        <v>0.1</v>
      </c>
    </row>
    <row r="8424" spans="1:13" x14ac:dyDescent="0.25">
      <c r="A8424" s="169">
        <v>107070</v>
      </c>
      <c r="B8424" s="170" t="s">
        <v>6084</v>
      </c>
      <c r="C8424" s="170" t="s">
        <v>24</v>
      </c>
      <c r="D8424" s="170" t="s">
        <v>58</v>
      </c>
      <c r="E8424" s="170">
        <v>750</v>
      </c>
      <c r="F8424" s="170">
        <v>12</v>
      </c>
      <c r="G8424" s="171">
        <v>13.1</v>
      </c>
      <c r="H8424" s="170" t="s">
        <v>26</v>
      </c>
      <c r="I8424" s="171">
        <v>17.989999999999998</v>
      </c>
      <c r="J8424" s="169">
        <v>1</v>
      </c>
      <c r="K8424" s="154" cm="1">
        <f t="array" ref="K8424">ROUND(
IF(C8424="Beer",
SUM(LOOKUP(2,1/(SRP!$B$8:$B$10&lt;=E8424)/(SRP!$C$8:$C$10&gt;=E8424),SRP!$D$8:$D$10)*(G8424/100)*(E8424/1000)),
IF(C8424="Spirits",
SUM(LOOKUP(2,1/(SRP!$B$2:$B$7&lt;=E8424)/(SRP!$C$2:$C$7&gt;=E8424),SRP!$D$2:$D$7)*(G8424/100)*(E8424/1000)),
IF(AND(C8424="Wine",D8424="Fortified Wines"),
SUM(LOOKUP(2,1/(SRP!$B$26:$B$29&lt;=E8424)/(SRP!$C$26:$C$29&gt;=E8424),SRP!$D$26:$D$29)*(G8424/100)*(E8424/1000)),
IF(C8424="Wine",
SUM(LOOKUP(2,1/(SRP!$B$21:$B$25&lt;=E8424)/(SRP!$C$21:$C$25&gt;=E8424),SRP!$D$21:$D$25)*(G8424/100)*(E8424/1000)),
IF(AND(C8424="Ready to Drink",D8424="RTD-One Pour Cocktail&gt;7%&lt;=14.5"),
SUM(LOOKUP(2,1/(SRP!$B$16:$B$20&lt;=E8424)/(SRP!$C$16:$C$20&gt;=E8424),SRP!$D$16:$D$20)*(G8424/100)*(E8424/1000)),
IF(C8424="Ready to Drink",
SUM(LOOKUP(2,1/(SRP!$B$11:$B$15&lt;=E8424)/(SRP!$C$11:$C$15&gt;=E8424),SRP!$D$11:$D$15)*(G8424/100)*(E8424/1000)),
0)))))),2)</f>
        <v>7.67</v>
      </c>
      <c r="L8424" s="173" t="str">
        <f t="shared" si="131"/>
        <v>Wine750</v>
      </c>
      <c r="M8424" s="154">
        <f>VLOOKUP(L8424,'Slope %'!C:D,2,0)</f>
        <v>0.1</v>
      </c>
    </row>
    <row r="8425" spans="1:13" x14ac:dyDescent="0.25">
      <c r="A8425" s="169">
        <v>107276</v>
      </c>
      <c r="B8425" s="170" t="s">
        <v>439</v>
      </c>
      <c r="C8425" s="170" t="s">
        <v>24</v>
      </c>
      <c r="D8425" s="170" t="s">
        <v>230</v>
      </c>
      <c r="E8425" s="170">
        <v>750</v>
      </c>
      <c r="F8425" s="170">
        <v>12</v>
      </c>
      <c r="G8425" s="171">
        <v>13</v>
      </c>
      <c r="H8425" s="170" t="s">
        <v>22</v>
      </c>
      <c r="I8425" s="171">
        <v>25.99</v>
      </c>
      <c r="J8425" s="169">
        <v>1</v>
      </c>
      <c r="K8425" s="154" cm="1">
        <f t="array" ref="K8425">ROUND(
IF(C8425="Beer",
SUM(LOOKUP(2,1/(SRP!$B$8:$B$10&lt;=E8425)/(SRP!$C$8:$C$10&gt;=E8425),SRP!$D$8:$D$10)*(G8425/100)*(E8425/1000)),
IF(C8425="Spirits",
SUM(LOOKUP(2,1/(SRP!$B$2:$B$7&lt;=E8425)/(SRP!$C$2:$C$7&gt;=E8425),SRP!$D$2:$D$7)*(G8425/100)*(E8425/1000)),
IF(AND(C8425="Wine",D8425="Fortified Wines"),
SUM(LOOKUP(2,1/(SRP!$B$26:$B$29&lt;=E8425)/(SRP!$C$26:$C$29&gt;=E8425),SRP!$D$26:$D$29)*(G8425/100)*(E8425/1000)),
IF(C8425="Wine",
SUM(LOOKUP(2,1/(SRP!$B$21:$B$25&lt;=E8425)/(SRP!$C$21:$C$25&gt;=E8425),SRP!$D$21:$D$25)*(G8425/100)*(E8425/1000)),
IF(AND(C8425="Ready to Drink",D8425="RTD-One Pour Cocktail&gt;7%&lt;=14.5"),
SUM(LOOKUP(2,1/(SRP!$B$16:$B$20&lt;=E8425)/(SRP!$C$16:$C$20&gt;=E8425),SRP!$D$16:$D$20)*(G8425/100)*(E8425/1000)),
IF(C8425="Ready to Drink",
SUM(LOOKUP(2,1/(SRP!$B$11:$B$15&lt;=E8425)/(SRP!$C$11:$C$15&gt;=E8425),SRP!$D$11:$D$15)*(G8425/100)*(E8425/1000)),
0)))))),2)</f>
        <v>7.61</v>
      </c>
      <c r="L8425" s="173" t="str">
        <f t="shared" si="131"/>
        <v>Wine750</v>
      </c>
      <c r="M8425" s="154">
        <f>VLOOKUP(L8425,'Slope %'!C:D,2,0)</f>
        <v>0.1</v>
      </c>
    </row>
    <row r="8426" spans="1:13" x14ac:dyDescent="0.25">
      <c r="A8426" s="169">
        <v>108295</v>
      </c>
      <c r="B8426" s="170" t="s">
        <v>6085</v>
      </c>
      <c r="C8426" s="170" t="s">
        <v>24</v>
      </c>
      <c r="D8426" s="170" t="s">
        <v>60</v>
      </c>
      <c r="E8426" s="170">
        <v>750</v>
      </c>
      <c r="F8426" s="170">
        <v>12</v>
      </c>
      <c r="G8426" s="171">
        <v>12</v>
      </c>
      <c r="H8426" s="170" t="s">
        <v>26</v>
      </c>
      <c r="I8426" s="171">
        <v>11.99</v>
      </c>
      <c r="J8426" s="169">
        <v>1</v>
      </c>
      <c r="K8426" s="154" cm="1">
        <f t="array" ref="K8426">ROUND(
IF(C8426="Beer",
SUM(LOOKUP(2,1/(SRP!$B$8:$B$10&lt;=E8426)/(SRP!$C$8:$C$10&gt;=E8426),SRP!$D$8:$D$10)*(G8426/100)*(E8426/1000)),
IF(C8426="Spirits",
SUM(LOOKUP(2,1/(SRP!$B$2:$B$7&lt;=E8426)/(SRP!$C$2:$C$7&gt;=E8426),SRP!$D$2:$D$7)*(G8426/100)*(E8426/1000)),
IF(AND(C8426="Wine",D8426="Fortified Wines"),
SUM(LOOKUP(2,1/(SRP!$B$26:$B$29&lt;=E8426)/(SRP!$C$26:$C$29&gt;=E8426),SRP!$D$26:$D$29)*(G8426/100)*(E8426/1000)),
IF(C8426="Wine",
SUM(LOOKUP(2,1/(SRP!$B$21:$B$25&lt;=E8426)/(SRP!$C$21:$C$25&gt;=E8426),SRP!$D$21:$D$25)*(G8426/100)*(E8426/1000)),
IF(AND(C8426="Ready to Drink",D8426="RTD-One Pour Cocktail&gt;7%&lt;=14.5"),
SUM(LOOKUP(2,1/(SRP!$B$16:$B$20&lt;=E8426)/(SRP!$C$16:$C$20&gt;=E8426),SRP!$D$16:$D$20)*(G8426/100)*(E8426/1000)),
IF(C8426="Ready to Drink",
SUM(LOOKUP(2,1/(SRP!$B$11:$B$15&lt;=E8426)/(SRP!$C$11:$C$15&gt;=E8426),SRP!$D$11:$D$15)*(G8426/100)*(E8426/1000)),
0)))))),2)</f>
        <v>7.03</v>
      </c>
      <c r="L8426" s="173" t="str">
        <f t="shared" si="131"/>
        <v>Wine750</v>
      </c>
      <c r="M8426" s="154">
        <f>VLOOKUP(L8426,'Slope %'!C:D,2,0)</f>
        <v>0.1</v>
      </c>
    </row>
    <row r="8427" spans="1:13" x14ac:dyDescent="0.25">
      <c r="A8427" s="169">
        <v>108357</v>
      </c>
      <c r="B8427" s="170" t="s">
        <v>4841</v>
      </c>
      <c r="C8427" s="170" t="s">
        <v>15</v>
      </c>
      <c r="D8427" s="170" t="s">
        <v>154</v>
      </c>
      <c r="E8427" s="170">
        <v>750</v>
      </c>
      <c r="F8427" s="170">
        <v>12</v>
      </c>
      <c r="G8427" s="171">
        <v>17</v>
      </c>
      <c r="H8427" s="170" t="s">
        <v>222</v>
      </c>
      <c r="I8427" s="171">
        <v>30.99</v>
      </c>
      <c r="J8427" s="169">
        <v>1</v>
      </c>
      <c r="K8427" s="154" cm="1">
        <f t="array" ref="K8427">ROUND(
IF(C8427="Beer",
SUM(LOOKUP(2,1/(SRP!$B$8:$B$10&lt;=E8427)/(SRP!$C$8:$C$10&gt;=E8427),SRP!$D$8:$D$10)*(G8427/100)*(E8427/1000)),
IF(C8427="Spirits",
SUM(LOOKUP(2,1/(SRP!$B$2:$B$7&lt;=E8427)/(SRP!$C$2:$C$7&gt;=E8427),SRP!$D$2:$D$7)*(G8427/100)*(E8427/1000)),
IF(AND(C8427="Wine",D8427="Fortified Wines"),
SUM(LOOKUP(2,1/(SRP!$B$26:$B$29&lt;=E8427)/(SRP!$C$26:$C$29&gt;=E8427),SRP!$D$26:$D$29)*(G8427/100)*(E8427/1000)),
IF(C8427="Wine",
SUM(LOOKUP(2,1/(SRP!$B$21:$B$25&lt;=E8427)/(SRP!$C$21:$C$25&gt;=E8427),SRP!$D$21:$D$25)*(G8427/100)*(E8427/1000)),
IF(AND(C8427="Ready to Drink",D8427="RTD-One Pour Cocktail&gt;7%&lt;=14.5"),
SUM(LOOKUP(2,1/(SRP!$B$16:$B$20&lt;=E8427)/(SRP!$C$16:$C$20&gt;=E8427),SRP!$D$16:$D$20)*(G8427/100)*(E8427/1000)),
IF(C8427="Ready to Drink",
SUM(LOOKUP(2,1/(SRP!$B$11:$B$15&lt;=E8427)/(SRP!$C$11:$C$15&gt;=E8427),SRP!$D$11:$D$15)*(G8427/100)*(E8427/1000)),
0)))))),2)</f>
        <v>9.9499999999999993</v>
      </c>
      <c r="L8427" s="173" t="str">
        <f t="shared" si="131"/>
        <v>Spirits750</v>
      </c>
      <c r="M8427" s="154">
        <f>VLOOKUP(L8427,'Slope %'!C:D,2,0)</f>
        <v>7.0000000000000007E-2</v>
      </c>
    </row>
    <row r="8428" spans="1:13" x14ac:dyDescent="0.25">
      <c r="A8428" s="169">
        <v>108688</v>
      </c>
      <c r="B8428" s="170" t="s">
        <v>6086</v>
      </c>
      <c r="C8428" s="170" t="s">
        <v>24</v>
      </c>
      <c r="D8428" s="170" t="s">
        <v>60</v>
      </c>
      <c r="E8428" s="170">
        <v>4000</v>
      </c>
      <c r="F8428" s="170">
        <v>4</v>
      </c>
      <c r="G8428" s="171">
        <v>12</v>
      </c>
      <c r="H8428" s="170" t="s">
        <v>26</v>
      </c>
      <c r="I8428" s="171">
        <v>37.99</v>
      </c>
      <c r="J8428" s="169">
        <v>1</v>
      </c>
      <c r="K8428" s="154" cm="1">
        <f t="array" ref="K8428">ROUND(
IF(C8428="Beer",
SUM(LOOKUP(2,1/(SRP!$B$8:$B$10&lt;=E8428)/(SRP!$C$8:$C$10&gt;=E8428),SRP!$D$8:$D$10)*(G8428/100)*(E8428/1000)),
IF(C8428="Spirits",
SUM(LOOKUP(2,1/(SRP!$B$2:$B$7&lt;=E8428)/(SRP!$C$2:$C$7&gt;=E8428),SRP!$D$2:$D$7)*(G8428/100)*(E8428/1000)),
IF(AND(C8428="Wine",D8428="Fortified Wines"),
SUM(LOOKUP(2,1/(SRP!$B$26:$B$29&lt;=E8428)/(SRP!$C$26:$C$29&gt;=E8428),SRP!$D$26:$D$29)*(G8428/100)*(E8428/1000)),
IF(C8428="Wine",
SUM(LOOKUP(2,1/(SRP!$B$21:$B$25&lt;=E8428)/(SRP!$C$21:$C$25&gt;=E8428),SRP!$D$21:$D$25)*(G8428/100)*(E8428/1000)),
IF(AND(C8428="Ready to Drink",D8428="RTD-One Pour Cocktail&gt;7%&lt;=14.5"),
SUM(LOOKUP(2,1/(SRP!$B$16:$B$20&lt;=E8428)/(SRP!$C$16:$C$20&gt;=E8428),SRP!$D$16:$D$20)*(G8428/100)*(E8428/1000)),
IF(C8428="Ready to Drink",
SUM(LOOKUP(2,1/(SRP!$B$11:$B$15&lt;=E8428)/(SRP!$C$11:$C$15&gt;=E8428),SRP!$D$11:$D$15)*(G8428/100)*(E8428/1000)),
0)))))),2)</f>
        <v>31.2</v>
      </c>
      <c r="L8428" s="173" t="str">
        <f t="shared" si="131"/>
        <v>Wine4000</v>
      </c>
      <c r="M8428" s="154">
        <f>VLOOKUP(L8428,'Slope %'!C:D,2,0)</f>
        <v>0.05</v>
      </c>
    </row>
    <row r="8429" spans="1:13" x14ac:dyDescent="0.25">
      <c r="A8429" s="169">
        <v>108704</v>
      </c>
      <c r="B8429" s="170" t="s">
        <v>6087</v>
      </c>
      <c r="C8429" s="170" t="s">
        <v>15</v>
      </c>
      <c r="D8429" s="170" t="s">
        <v>122</v>
      </c>
      <c r="E8429" s="170">
        <v>750</v>
      </c>
      <c r="F8429" s="170">
        <v>6</v>
      </c>
      <c r="G8429" s="171">
        <v>40</v>
      </c>
      <c r="H8429" s="170" t="s">
        <v>123</v>
      </c>
      <c r="I8429" s="171">
        <v>164.99</v>
      </c>
      <c r="J8429" s="169">
        <v>1</v>
      </c>
      <c r="K8429" s="154" cm="1">
        <f t="array" ref="K8429">ROUND(
IF(C8429="Beer",
SUM(LOOKUP(2,1/(SRP!$B$8:$B$10&lt;=E8429)/(SRP!$C$8:$C$10&gt;=E8429),SRP!$D$8:$D$10)*(G8429/100)*(E8429/1000)),
IF(C8429="Spirits",
SUM(LOOKUP(2,1/(SRP!$B$2:$B$7&lt;=E8429)/(SRP!$C$2:$C$7&gt;=E8429),SRP!$D$2:$D$7)*(G8429/100)*(E8429/1000)),
IF(AND(C8429="Wine",D8429="Fortified Wines"),
SUM(LOOKUP(2,1/(SRP!$B$26:$B$29&lt;=E8429)/(SRP!$C$26:$C$29&gt;=E8429),SRP!$D$26:$D$29)*(G8429/100)*(E8429/1000)),
IF(C8429="Wine",
SUM(LOOKUP(2,1/(SRP!$B$21:$B$25&lt;=E8429)/(SRP!$C$21:$C$25&gt;=E8429),SRP!$D$21:$D$25)*(G8429/100)*(E8429/1000)),
IF(AND(C8429="Ready to Drink",D8429="RTD-One Pour Cocktail&gt;7%&lt;=14.5"),
SUM(LOOKUP(2,1/(SRP!$B$16:$B$20&lt;=E8429)/(SRP!$C$16:$C$20&gt;=E8429),SRP!$D$16:$D$20)*(G8429/100)*(E8429/1000)),
IF(C8429="Ready to Drink",
SUM(LOOKUP(2,1/(SRP!$B$11:$B$15&lt;=E8429)/(SRP!$C$11:$C$15&gt;=E8429),SRP!$D$11:$D$15)*(G8429/100)*(E8429/1000)),
0)))))),2)</f>
        <v>23.42</v>
      </c>
      <c r="L8429" s="173" t="str">
        <f t="shared" si="131"/>
        <v>Spirits750</v>
      </c>
      <c r="M8429" s="154">
        <f>VLOOKUP(L8429,'Slope %'!C:D,2,0)</f>
        <v>7.0000000000000007E-2</v>
      </c>
    </row>
    <row r="8430" spans="1:13" x14ac:dyDescent="0.25">
      <c r="A8430" s="169">
        <v>110056</v>
      </c>
      <c r="B8430" s="170" t="s">
        <v>481</v>
      </c>
      <c r="C8430" s="170" t="s">
        <v>15</v>
      </c>
      <c r="D8430" s="170" t="s">
        <v>19</v>
      </c>
      <c r="E8430" s="170">
        <v>750</v>
      </c>
      <c r="F8430" s="170">
        <v>12</v>
      </c>
      <c r="G8430" s="171">
        <v>40</v>
      </c>
      <c r="H8430" s="170" t="s">
        <v>43</v>
      </c>
      <c r="I8430" s="171">
        <v>30.29</v>
      </c>
      <c r="J8430" s="169">
        <v>1</v>
      </c>
      <c r="K8430" s="154" cm="1">
        <f t="array" ref="K8430">ROUND(
IF(C8430="Beer",
SUM(LOOKUP(2,1/(SRP!$B$8:$B$10&lt;=E8430)/(SRP!$C$8:$C$10&gt;=E8430),SRP!$D$8:$D$10)*(G8430/100)*(E8430/1000)),
IF(C8430="Spirits",
SUM(LOOKUP(2,1/(SRP!$B$2:$B$7&lt;=E8430)/(SRP!$C$2:$C$7&gt;=E8430),SRP!$D$2:$D$7)*(G8430/100)*(E8430/1000)),
IF(AND(C8430="Wine",D8430="Fortified Wines"),
SUM(LOOKUP(2,1/(SRP!$B$26:$B$29&lt;=E8430)/(SRP!$C$26:$C$29&gt;=E8430),SRP!$D$26:$D$29)*(G8430/100)*(E8430/1000)),
IF(C8430="Wine",
SUM(LOOKUP(2,1/(SRP!$B$21:$B$25&lt;=E8430)/(SRP!$C$21:$C$25&gt;=E8430),SRP!$D$21:$D$25)*(G8430/100)*(E8430/1000)),
IF(AND(C8430="Ready to Drink",D8430="RTD-One Pour Cocktail&gt;7%&lt;=14.5"),
SUM(LOOKUP(2,1/(SRP!$B$16:$B$20&lt;=E8430)/(SRP!$C$16:$C$20&gt;=E8430),SRP!$D$16:$D$20)*(G8430/100)*(E8430/1000)),
IF(C8430="Ready to Drink",
SUM(LOOKUP(2,1/(SRP!$B$11:$B$15&lt;=E8430)/(SRP!$C$11:$C$15&gt;=E8430),SRP!$D$11:$D$15)*(G8430/100)*(E8430/1000)),
0)))))),2)</f>
        <v>23.42</v>
      </c>
      <c r="L8430" s="173" t="str">
        <f t="shared" si="131"/>
        <v>Spirits750</v>
      </c>
      <c r="M8430" s="154">
        <f>VLOOKUP(L8430,'Slope %'!C:D,2,0)</f>
        <v>7.0000000000000007E-2</v>
      </c>
    </row>
    <row r="8431" spans="1:13" x14ac:dyDescent="0.25">
      <c r="A8431" s="169">
        <v>110114</v>
      </c>
      <c r="B8431" s="170" t="s">
        <v>6088</v>
      </c>
      <c r="C8431" s="170" t="s">
        <v>24</v>
      </c>
      <c r="D8431" s="170" t="s">
        <v>34</v>
      </c>
      <c r="E8431" s="170">
        <v>750</v>
      </c>
      <c r="F8431" s="170">
        <v>12</v>
      </c>
      <c r="G8431" s="171">
        <v>13.5</v>
      </c>
      <c r="H8431" s="170" t="s">
        <v>64</v>
      </c>
      <c r="I8431" s="171">
        <v>16.989999999999998</v>
      </c>
      <c r="J8431" s="169">
        <v>1</v>
      </c>
      <c r="K8431" s="154" cm="1">
        <f t="array" ref="K8431">ROUND(
IF(C8431="Beer",
SUM(LOOKUP(2,1/(SRP!$B$8:$B$10&lt;=E8431)/(SRP!$C$8:$C$10&gt;=E8431),SRP!$D$8:$D$10)*(G8431/100)*(E8431/1000)),
IF(C8431="Spirits",
SUM(LOOKUP(2,1/(SRP!$B$2:$B$7&lt;=E8431)/(SRP!$C$2:$C$7&gt;=E8431),SRP!$D$2:$D$7)*(G8431/100)*(E8431/1000)),
IF(AND(C8431="Wine",D8431="Fortified Wines"),
SUM(LOOKUP(2,1/(SRP!$B$26:$B$29&lt;=E8431)/(SRP!$C$26:$C$29&gt;=E8431),SRP!$D$26:$D$29)*(G8431/100)*(E8431/1000)),
IF(C8431="Wine",
SUM(LOOKUP(2,1/(SRP!$B$21:$B$25&lt;=E8431)/(SRP!$C$21:$C$25&gt;=E8431),SRP!$D$21:$D$25)*(G8431/100)*(E8431/1000)),
IF(AND(C8431="Ready to Drink",D8431="RTD-One Pour Cocktail&gt;7%&lt;=14.5"),
SUM(LOOKUP(2,1/(SRP!$B$16:$B$20&lt;=E8431)/(SRP!$C$16:$C$20&gt;=E8431),SRP!$D$16:$D$20)*(G8431/100)*(E8431/1000)),
IF(C8431="Ready to Drink",
SUM(LOOKUP(2,1/(SRP!$B$11:$B$15&lt;=E8431)/(SRP!$C$11:$C$15&gt;=E8431),SRP!$D$11:$D$15)*(G8431/100)*(E8431/1000)),
0)))))),2)</f>
        <v>7.9</v>
      </c>
      <c r="L8431" s="173" t="str">
        <f t="shared" si="131"/>
        <v>Wine750</v>
      </c>
      <c r="M8431" s="154">
        <f>VLOOKUP(L8431,'Slope %'!C:D,2,0)</f>
        <v>0.1</v>
      </c>
    </row>
    <row r="8432" spans="1:13" x14ac:dyDescent="0.25">
      <c r="A8432" s="169">
        <v>110221</v>
      </c>
      <c r="B8432" s="170" t="s">
        <v>403</v>
      </c>
      <c r="C8432" s="170" t="s">
        <v>15</v>
      </c>
      <c r="D8432" s="170" t="s">
        <v>227</v>
      </c>
      <c r="E8432" s="170">
        <v>375</v>
      </c>
      <c r="F8432" s="170">
        <v>24</v>
      </c>
      <c r="G8432" s="171">
        <v>40</v>
      </c>
      <c r="H8432" s="170" t="s">
        <v>222</v>
      </c>
      <c r="I8432" s="171">
        <v>17.489999999999998</v>
      </c>
      <c r="J8432" s="169">
        <v>1</v>
      </c>
      <c r="K8432" s="154" cm="1">
        <f t="array" ref="K8432">ROUND(
IF(C8432="Beer",
SUM(LOOKUP(2,1/(SRP!$B$8:$B$10&lt;=E8432)/(SRP!$C$8:$C$10&gt;=E8432),SRP!$D$8:$D$10)*(G8432/100)*(E8432/1000)),
IF(C8432="Spirits",
SUM(LOOKUP(2,1/(SRP!$B$2:$B$7&lt;=E8432)/(SRP!$C$2:$C$7&gt;=E8432),SRP!$D$2:$D$7)*(G8432/100)*(E8432/1000)),
IF(AND(C8432="Wine",D8432="Fortified Wines"),
SUM(LOOKUP(2,1/(SRP!$B$26:$B$29&lt;=E8432)/(SRP!$C$26:$C$29&gt;=E8432),SRP!$D$26:$D$29)*(G8432/100)*(E8432/1000)),
IF(C8432="Wine",
SUM(LOOKUP(2,1/(SRP!$B$21:$B$25&lt;=E8432)/(SRP!$C$21:$C$25&gt;=E8432),SRP!$D$21:$D$25)*(G8432/100)*(E8432/1000)),
IF(AND(C8432="Ready to Drink",D8432="RTD-One Pour Cocktail&gt;7%&lt;=14.5"),
SUM(LOOKUP(2,1/(SRP!$B$16:$B$20&lt;=E8432)/(SRP!$C$16:$C$20&gt;=E8432),SRP!$D$16:$D$20)*(G8432/100)*(E8432/1000)),
IF(C8432="Ready to Drink",
SUM(LOOKUP(2,1/(SRP!$B$11:$B$15&lt;=E8432)/(SRP!$C$11:$C$15&gt;=E8432),SRP!$D$11:$D$15)*(G8432/100)*(E8432/1000)),
0)))))),2)</f>
        <v>13.3</v>
      </c>
      <c r="L8432" s="173" t="str">
        <f t="shared" si="131"/>
        <v>Spirits375</v>
      </c>
      <c r="M8432" s="154">
        <f>VLOOKUP(L8432,'Slope %'!C:D,2,0)</f>
        <v>0.1</v>
      </c>
    </row>
    <row r="8433" spans="1:13" x14ac:dyDescent="0.25">
      <c r="A8433" s="169">
        <v>110486</v>
      </c>
      <c r="B8433" s="170" t="s">
        <v>6089</v>
      </c>
      <c r="C8433" s="170" t="s">
        <v>24</v>
      </c>
      <c r="D8433" s="170" t="s">
        <v>68</v>
      </c>
      <c r="E8433" s="170">
        <v>750</v>
      </c>
      <c r="F8433" s="170">
        <v>12</v>
      </c>
      <c r="G8433" s="171">
        <v>13.9</v>
      </c>
      <c r="H8433" s="170" t="s">
        <v>43</v>
      </c>
      <c r="I8433" s="171">
        <v>19.29</v>
      </c>
      <c r="J8433" s="169">
        <v>1</v>
      </c>
      <c r="K8433" s="154" cm="1">
        <f t="array" ref="K8433">ROUND(
IF(C8433="Beer",
SUM(LOOKUP(2,1/(SRP!$B$8:$B$10&lt;=E8433)/(SRP!$C$8:$C$10&gt;=E8433),SRP!$D$8:$D$10)*(G8433/100)*(E8433/1000)),
IF(C8433="Spirits",
SUM(LOOKUP(2,1/(SRP!$B$2:$B$7&lt;=E8433)/(SRP!$C$2:$C$7&gt;=E8433),SRP!$D$2:$D$7)*(G8433/100)*(E8433/1000)),
IF(AND(C8433="Wine",D8433="Fortified Wines"),
SUM(LOOKUP(2,1/(SRP!$B$26:$B$29&lt;=E8433)/(SRP!$C$26:$C$29&gt;=E8433),SRP!$D$26:$D$29)*(G8433/100)*(E8433/1000)),
IF(C8433="Wine",
SUM(LOOKUP(2,1/(SRP!$B$21:$B$25&lt;=E8433)/(SRP!$C$21:$C$25&gt;=E8433),SRP!$D$21:$D$25)*(G8433/100)*(E8433/1000)),
IF(AND(C8433="Ready to Drink",D8433="RTD-One Pour Cocktail&gt;7%&lt;=14.5"),
SUM(LOOKUP(2,1/(SRP!$B$16:$B$20&lt;=E8433)/(SRP!$C$16:$C$20&gt;=E8433),SRP!$D$16:$D$20)*(G8433/100)*(E8433/1000)),
IF(C8433="Ready to Drink",
SUM(LOOKUP(2,1/(SRP!$B$11:$B$15&lt;=E8433)/(SRP!$C$11:$C$15&gt;=E8433),SRP!$D$11:$D$15)*(G8433/100)*(E8433/1000)),
0)))))),2)</f>
        <v>8.14</v>
      </c>
      <c r="L8433" s="173" t="str">
        <f t="shared" si="131"/>
        <v>Wine750</v>
      </c>
      <c r="M8433" s="154">
        <f>VLOOKUP(L8433,'Slope %'!C:D,2,0)</f>
        <v>0.1</v>
      </c>
    </row>
    <row r="8434" spans="1:13" x14ac:dyDescent="0.25">
      <c r="A8434" s="169">
        <v>111021</v>
      </c>
      <c r="B8434" s="170" t="s">
        <v>6090</v>
      </c>
      <c r="C8434" s="170" t="s">
        <v>15</v>
      </c>
      <c r="D8434" s="170" t="s">
        <v>51</v>
      </c>
      <c r="E8434" s="170">
        <v>1750</v>
      </c>
      <c r="F8434" s="170">
        <v>6</v>
      </c>
      <c r="G8434" s="171">
        <v>40</v>
      </c>
      <c r="H8434" s="170" t="s">
        <v>20</v>
      </c>
      <c r="I8434" s="171">
        <v>56.99</v>
      </c>
      <c r="J8434" s="169">
        <v>1</v>
      </c>
      <c r="K8434" s="154" cm="1">
        <f t="array" ref="K8434">ROUND(
IF(C8434="Beer",
SUM(LOOKUP(2,1/(SRP!$B$8:$B$10&lt;=E8434)/(SRP!$C$8:$C$10&gt;=E8434),SRP!$D$8:$D$10)*(G8434/100)*(E8434/1000)),
IF(C8434="Spirits",
SUM(LOOKUP(2,1/(SRP!$B$2:$B$7&lt;=E8434)/(SRP!$C$2:$C$7&gt;=E8434),SRP!$D$2:$D$7)*(G8434/100)*(E8434/1000)),
IF(AND(C8434="Wine",D8434="Fortified Wines"),
SUM(LOOKUP(2,1/(SRP!$B$26:$B$29&lt;=E8434)/(SRP!$C$26:$C$29&gt;=E8434),SRP!$D$26:$D$29)*(G8434/100)*(E8434/1000)),
IF(C8434="Wine",
SUM(LOOKUP(2,1/(SRP!$B$21:$B$25&lt;=E8434)/(SRP!$C$21:$C$25&gt;=E8434),SRP!$D$21:$D$25)*(G8434/100)*(E8434/1000)),
IF(AND(C8434="Ready to Drink",D8434="RTD-One Pour Cocktail&gt;7%&lt;=14.5"),
SUM(LOOKUP(2,1/(SRP!$B$16:$B$20&lt;=E8434)/(SRP!$C$16:$C$20&gt;=E8434),SRP!$D$16:$D$20)*(G8434/100)*(E8434/1000)),
IF(C8434="Ready to Drink",
SUM(LOOKUP(2,1/(SRP!$B$11:$B$15&lt;=E8434)/(SRP!$C$11:$C$15&gt;=E8434),SRP!$D$11:$D$15)*(G8434/100)*(E8434/1000)),
0)))))),2)</f>
        <v>54.65</v>
      </c>
      <c r="L8434" s="173" t="str">
        <f t="shared" si="131"/>
        <v>Spirits1750</v>
      </c>
      <c r="M8434" s="154">
        <f>VLOOKUP(L8434,'Slope %'!C:D,2,0)</f>
        <v>0.03</v>
      </c>
    </row>
    <row r="8435" spans="1:13" x14ac:dyDescent="0.25">
      <c r="A8435" s="169">
        <v>111419</v>
      </c>
      <c r="B8435" s="170" t="s">
        <v>6091</v>
      </c>
      <c r="C8435" s="170" t="s">
        <v>15</v>
      </c>
      <c r="D8435" s="170" t="s">
        <v>213</v>
      </c>
      <c r="E8435" s="170">
        <v>750</v>
      </c>
      <c r="F8435" s="170">
        <v>12</v>
      </c>
      <c r="G8435" s="171">
        <v>40</v>
      </c>
      <c r="H8435" s="170" t="s">
        <v>446</v>
      </c>
      <c r="I8435" s="171">
        <v>43.49</v>
      </c>
      <c r="J8435" s="169">
        <v>1</v>
      </c>
      <c r="K8435" s="154" cm="1">
        <f t="array" ref="K8435">ROUND(
IF(C8435="Beer",
SUM(LOOKUP(2,1/(SRP!$B$8:$B$10&lt;=E8435)/(SRP!$C$8:$C$10&gt;=E8435),SRP!$D$8:$D$10)*(G8435/100)*(E8435/1000)),
IF(C8435="Spirits",
SUM(LOOKUP(2,1/(SRP!$B$2:$B$7&lt;=E8435)/(SRP!$C$2:$C$7&gt;=E8435),SRP!$D$2:$D$7)*(G8435/100)*(E8435/1000)),
IF(AND(C8435="Wine",D8435="Fortified Wines"),
SUM(LOOKUP(2,1/(SRP!$B$26:$B$29&lt;=E8435)/(SRP!$C$26:$C$29&gt;=E8435),SRP!$D$26:$D$29)*(G8435/100)*(E8435/1000)),
IF(C8435="Wine",
SUM(LOOKUP(2,1/(SRP!$B$21:$B$25&lt;=E8435)/(SRP!$C$21:$C$25&gt;=E8435),SRP!$D$21:$D$25)*(G8435/100)*(E8435/1000)),
IF(AND(C8435="Ready to Drink",D8435="RTD-One Pour Cocktail&gt;7%&lt;=14.5"),
SUM(LOOKUP(2,1/(SRP!$B$16:$B$20&lt;=E8435)/(SRP!$C$16:$C$20&gt;=E8435),SRP!$D$16:$D$20)*(G8435/100)*(E8435/1000)),
IF(C8435="Ready to Drink",
SUM(LOOKUP(2,1/(SRP!$B$11:$B$15&lt;=E8435)/(SRP!$C$11:$C$15&gt;=E8435),SRP!$D$11:$D$15)*(G8435/100)*(E8435/1000)),
0)))))),2)</f>
        <v>23.42</v>
      </c>
      <c r="L8435" s="173" t="str">
        <f t="shared" si="131"/>
        <v>Spirits750</v>
      </c>
      <c r="M8435" s="154">
        <f>VLOOKUP(L8435,'Slope %'!C:D,2,0)</f>
        <v>7.0000000000000007E-2</v>
      </c>
    </row>
    <row r="8436" spans="1:13" x14ac:dyDescent="0.25">
      <c r="A8436" s="169">
        <v>111526</v>
      </c>
      <c r="B8436" s="170" t="s">
        <v>6092</v>
      </c>
      <c r="C8436" s="170" t="s">
        <v>24</v>
      </c>
      <c r="D8436" s="170" t="s">
        <v>68</v>
      </c>
      <c r="E8436" s="170">
        <v>750</v>
      </c>
      <c r="F8436" s="170">
        <v>12</v>
      </c>
      <c r="G8436" s="171">
        <v>14</v>
      </c>
      <c r="H8436" s="170" t="s">
        <v>91</v>
      </c>
      <c r="I8436" s="171">
        <v>17.989999999999998</v>
      </c>
      <c r="J8436" s="169">
        <v>1</v>
      </c>
      <c r="K8436" s="154" cm="1">
        <f t="array" ref="K8436">ROUND(
IF(C8436="Beer",
SUM(LOOKUP(2,1/(SRP!$B$8:$B$10&lt;=E8436)/(SRP!$C$8:$C$10&gt;=E8436),SRP!$D$8:$D$10)*(G8436/100)*(E8436/1000)),
IF(C8436="Spirits",
SUM(LOOKUP(2,1/(SRP!$B$2:$B$7&lt;=E8436)/(SRP!$C$2:$C$7&gt;=E8436),SRP!$D$2:$D$7)*(G8436/100)*(E8436/1000)),
IF(AND(C8436="Wine",D8436="Fortified Wines"),
SUM(LOOKUP(2,1/(SRP!$B$26:$B$29&lt;=E8436)/(SRP!$C$26:$C$29&gt;=E8436),SRP!$D$26:$D$29)*(G8436/100)*(E8436/1000)),
IF(C8436="Wine",
SUM(LOOKUP(2,1/(SRP!$B$21:$B$25&lt;=E8436)/(SRP!$C$21:$C$25&gt;=E8436),SRP!$D$21:$D$25)*(G8436/100)*(E8436/1000)),
IF(AND(C8436="Ready to Drink",D8436="RTD-One Pour Cocktail&gt;7%&lt;=14.5"),
SUM(LOOKUP(2,1/(SRP!$B$16:$B$20&lt;=E8436)/(SRP!$C$16:$C$20&gt;=E8436),SRP!$D$16:$D$20)*(G8436/100)*(E8436/1000)),
IF(C8436="Ready to Drink",
SUM(LOOKUP(2,1/(SRP!$B$11:$B$15&lt;=E8436)/(SRP!$C$11:$C$15&gt;=E8436),SRP!$D$11:$D$15)*(G8436/100)*(E8436/1000)),
0)))))),2)</f>
        <v>8.1999999999999993</v>
      </c>
      <c r="L8436" s="173" t="str">
        <f t="shared" si="131"/>
        <v>Wine750</v>
      </c>
      <c r="M8436" s="154">
        <f>VLOOKUP(L8436,'Slope %'!C:D,2,0)</f>
        <v>0.1</v>
      </c>
    </row>
    <row r="8437" spans="1:13" x14ac:dyDescent="0.25">
      <c r="A8437" s="169">
        <v>111980</v>
      </c>
      <c r="B8437" s="170" t="s">
        <v>6093</v>
      </c>
      <c r="C8437" s="170" t="s">
        <v>15</v>
      </c>
      <c r="D8437" s="170" t="s">
        <v>225</v>
      </c>
      <c r="E8437" s="170">
        <v>750</v>
      </c>
      <c r="F8437" s="170">
        <v>6</v>
      </c>
      <c r="G8437" s="171">
        <v>40</v>
      </c>
      <c r="H8437" s="170" t="s">
        <v>5482</v>
      </c>
      <c r="I8437" s="171">
        <v>84.99</v>
      </c>
      <c r="J8437" s="169">
        <v>1</v>
      </c>
      <c r="K8437" s="154" cm="1">
        <f t="array" ref="K8437">ROUND(
IF(C8437="Beer",
SUM(LOOKUP(2,1/(SRP!$B$8:$B$10&lt;=E8437)/(SRP!$C$8:$C$10&gt;=E8437),SRP!$D$8:$D$10)*(G8437/100)*(E8437/1000)),
IF(C8437="Spirits",
SUM(LOOKUP(2,1/(SRP!$B$2:$B$7&lt;=E8437)/(SRP!$C$2:$C$7&gt;=E8437),SRP!$D$2:$D$7)*(G8437/100)*(E8437/1000)),
IF(AND(C8437="Wine",D8437="Fortified Wines"),
SUM(LOOKUP(2,1/(SRP!$B$26:$B$29&lt;=E8437)/(SRP!$C$26:$C$29&gt;=E8437),SRP!$D$26:$D$29)*(G8437/100)*(E8437/1000)),
IF(C8437="Wine",
SUM(LOOKUP(2,1/(SRP!$B$21:$B$25&lt;=E8437)/(SRP!$C$21:$C$25&gt;=E8437),SRP!$D$21:$D$25)*(G8437/100)*(E8437/1000)),
IF(AND(C8437="Ready to Drink",D8437="RTD-One Pour Cocktail&gt;7%&lt;=14.5"),
SUM(LOOKUP(2,1/(SRP!$B$16:$B$20&lt;=E8437)/(SRP!$C$16:$C$20&gt;=E8437),SRP!$D$16:$D$20)*(G8437/100)*(E8437/1000)),
IF(C8437="Ready to Drink",
SUM(LOOKUP(2,1/(SRP!$B$11:$B$15&lt;=E8437)/(SRP!$C$11:$C$15&gt;=E8437),SRP!$D$11:$D$15)*(G8437/100)*(E8437/1000)),
0)))))),2)</f>
        <v>23.42</v>
      </c>
      <c r="L8437" s="173" t="str">
        <f t="shared" si="131"/>
        <v>Spirits750</v>
      </c>
      <c r="M8437" s="154">
        <f>VLOOKUP(L8437,'Slope %'!C:D,2,0)</f>
        <v>7.0000000000000007E-2</v>
      </c>
    </row>
    <row r="8438" spans="1:13" x14ac:dyDescent="0.25">
      <c r="A8438" s="169">
        <v>112433</v>
      </c>
      <c r="B8438" s="170" t="s">
        <v>1265</v>
      </c>
      <c r="C8438" s="170" t="s">
        <v>15</v>
      </c>
      <c r="D8438" s="170" t="s">
        <v>143</v>
      </c>
      <c r="E8438" s="170">
        <v>750</v>
      </c>
      <c r="F8438" s="170">
        <v>12</v>
      </c>
      <c r="G8438" s="171">
        <v>40</v>
      </c>
      <c r="H8438" s="170" t="s">
        <v>29</v>
      </c>
      <c r="I8438" s="171">
        <v>27.99</v>
      </c>
      <c r="J8438" s="169">
        <v>1</v>
      </c>
      <c r="K8438" s="154" cm="1">
        <f t="array" ref="K8438">ROUND(
IF(C8438="Beer",
SUM(LOOKUP(2,1/(SRP!$B$8:$B$10&lt;=E8438)/(SRP!$C$8:$C$10&gt;=E8438),SRP!$D$8:$D$10)*(G8438/100)*(E8438/1000)),
IF(C8438="Spirits",
SUM(LOOKUP(2,1/(SRP!$B$2:$B$7&lt;=E8438)/(SRP!$C$2:$C$7&gt;=E8438),SRP!$D$2:$D$7)*(G8438/100)*(E8438/1000)),
IF(AND(C8438="Wine",D8438="Fortified Wines"),
SUM(LOOKUP(2,1/(SRP!$B$26:$B$29&lt;=E8438)/(SRP!$C$26:$C$29&gt;=E8438),SRP!$D$26:$D$29)*(G8438/100)*(E8438/1000)),
IF(C8438="Wine",
SUM(LOOKUP(2,1/(SRP!$B$21:$B$25&lt;=E8438)/(SRP!$C$21:$C$25&gt;=E8438),SRP!$D$21:$D$25)*(G8438/100)*(E8438/1000)),
IF(AND(C8438="Ready to Drink",D8438="RTD-One Pour Cocktail&gt;7%&lt;=14.5"),
SUM(LOOKUP(2,1/(SRP!$B$16:$B$20&lt;=E8438)/(SRP!$C$16:$C$20&gt;=E8438),SRP!$D$16:$D$20)*(G8438/100)*(E8438/1000)),
IF(C8438="Ready to Drink",
SUM(LOOKUP(2,1/(SRP!$B$11:$B$15&lt;=E8438)/(SRP!$C$11:$C$15&gt;=E8438),SRP!$D$11:$D$15)*(G8438/100)*(E8438/1000)),
0)))))),2)</f>
        <v>23.42</v>
      </c>
      <c r="L8438" s="173" t="str">
        <f t="shared" si="131"/>
        <v>Spirits750</v>
      </c>
      <c r="M8438" s="154">
        <f>VLOOKUP(L8438,'Slope %'!C:D,2,0)</f>
        <v>7.0000000000000007E-2</v>
      </c>
    </row>
    <row r="8439" spans="1:13" x14ac:dyDescent="0.25">
      <c r="A8439" s="169">
        <v>112443</v>
      </c>
      <c r="B8439" s="170" t="s">
        <v>5994</v>
      </c>
      <c r="C8439" s="170" t="s">
        <v>15</v>
      </c>
      <c r="D8439" s="170" t="s">
        <v>1522</v>
      </c>
      <c r="E8439" s="170">
        <v>750</v>
      </c>
      <c r="F8439" s="170">
        <v>6</v>
      </c>
      <c r="G8439" s="171">
        <v>44</v>
      </c>
      <c r="H8439" s="170" t="s">
        <v>5482</v>
      </c>
      <c r="I8439" s="171">
        <v>54.99</v>
      </c>
      <c r="J8439" s="169">
        <v>1</v>
      </c>
      <c r="K8439" s="154" cm="1">
        <f t="array" ref="K8439">ROUND(
IF(C8439="Beer",
SUM(LOOKUP(2,1/(SRP!$B$8:$B$10&lt;=E8439)/(SRP!$C$8:$C$10&gt;=E8439),SRP!$D$8:$D$10)*(G8439/100)*(E8439/1000)),
IF(C8439="Spirits",
SUM(LOOKUP(2,1/(SRP!$B$2:$B$7&lt;=E8439)/(SRP!$C$2:$C$7&gt;=E8439),SRP!$D$2:$D$7)*(G8439/100)*(E8439/1000)),
IF(AND(C8439="Wine",D8439="Fortified Wines"),
SUM(LOOKUP(2,1/(SRP!$B$26:$B$29&lt;=E8439)/(SRP!$C$26:$C$29&gt;=E8439),SRP!$D$26:$D$29)*(G8439/100)*(E8439/1000)),
IF(C8439="Wine",
SUM(LOOKUP(2,1/(SRP!$B$21:$B$25&lt;=E8439)/(SRP!$C$21:$C$25&gt;=E8439),SRP!$D$21:$D$25)*(G8439/100)*(E8439/1000)),
IF(AND(C8439="Ready to Drink",D8439="RTD-One Pour Cocktail&gt;7%&lt;=14.5"),
SUM(LOOKUP(2,1/(SRP!$B$16:$B$20&lt;=E8439)/(SRP!$C$16:$C$20&gt;=E8439),SRP!$D$16:$D$20)*(G8439/100)*(E8439/1000)),
IF(C8439="Ready to Drink",
SUM(LOOKUP(2,1/(SRP!$B$11:$B$15&lt;=E8439)/(SRP!$C$11:$C$15&gt;=E8439),SRP!$D$11:$D$15)*(G8439/100)*(E8439/1000)),
0)))))),2)</f>
        <v>25.76</v>
      </c>
      <c r="L8439" s="173" t="str">
        <f t="shared" si="131"/>
        <v>Spirits750</v>
      </c>
      <c r="M8439" s="154">
        <f>VLOOKUP(L8439,'Slope %'!C:D,2,0)</f>
        <v>7.0000000000000007E-2</v>
      </c>
    </row>
    <row r="8440" spans="1:13" x14ac:dyDescent="0.25">
      <c r="A8440" s="169">
        <v>112672</v>
      </c>
      <c r="B8440" s="170" t="s">
        <v>94</v>
      </c>
      <c r="C8440" s="170" t="s">
        <v>15</v>
      </c>
      <c r="D8440" s="170" t="s">
        <v>16</v>
      </c>
      <c r="E8440" s="170">
        <v>1750</v>
      </c>
      <c r="F8440" s="170">
        <v>6</v>
      </c>
      <c r="G8440" s="171">
        <v>40</v>
      </c>
      <c r="H8440" s="170" t="s">
        <v>43</v>
      </c>
      <c r="I8440" s="171">
        <v>58.29</v>
      </c>
      <c r="J8440" s="169">
        <v>1</v>
      </c>
      <c r="K8440" s="154" cm="1">
        <f t="array" ref="K8440">ROUND(
IF(C8440="Beer",
SUM(LOOKUP(2,1/(SRP!$B$8:$B$10&lt;=E8440)/(SRP!$C$8:$C$10&gt;=E8440),SRP!$D$8:$D$10)*(G8440/100)*(E8440/1000)),
IF(C8440="Spirits",
SUM(LOOKUP(2,1/(SRP!$B$2:$B$7&lt;=E8440)/(SRP!$C$2:$C$7&gt;=E8440),SRP!$D$2:$D$7)*(G8440/100)*(E8440/1000)),
IF(AND(C8440="Wine",D8440="Fortified Wines"),
SUM(LOOKUP(2,1/(SRP!$B$26:$B$29&lt;=E8440)/(SRP!$C$26:$C$29&gt;=E8440),SRP!$D$26:$D$29)*(G8440/100)*(E8440/1000)),
IF(C8440="Wine",
SUM(LOOKUP(2,1/(SRP!$B$21:$B$25&lt;=E8440)/(SRP!$C$21:$C$25&gt;=E8440),SRP!$D$21:$D$25)*(G8440/100)*(E8440/1000)),
IF(AND(C8440="Ready to Drink",D8440="RTD-One Pour Cocktail&gt;7%&lt;=14.5"),
SUM(LOOKUP(2,1/(SRP!$B$16:$B$20&lt;=E8440)/(SRP!$C$16:$C$20&gt;=E8440),SRP!$D$16:$D$20)*(G8440/100)*(E8440/1000)),
IF(C8440="Ready to Drink",
SUM(LOOKUP(2,1/(SRP!$B$11:$B$15&lt;=E8440)/(SRP!$C$11:$C$15&gt;=E8440),SRP!$D$11:$D$15)*(G8440/100)*(E8440/1000)),
0)))))),2)</f>
        <v>54.65</v>
      </c>
      <c r="L8440" s="173" t="str">
        <f t="shared" si="131"/>
        <v>Spirits1750</v>
      </c>
      <c r="M8440" s="154">
        <f>VLOOKUP(L8440,'Slope %'!C:D,2,0)</f>
        <v>0.03</v>
      </c>
    </row>
    <row r="8441" spans="1:13" x14ac:dyDescent="0.25">
      <c r="A8441" s="169">
        <v>113241</v>
      </c>
      <c r="B8441" s="170" t="s">
        <v>6094</v>
      </c>
      <c r="C8441" s="170" t="s">
        <v>15</v>
      </c>
      <c r="D8441" s="170" t="s">
        <v>215</v>
      </c>
      <c r="E8441" s="170">
        <v>750</v>
      </c>
      <c r="F8441" s="170">
        <v>6</v>
      </c>
      <c r="G8441" s="171">
        <v>40</v>
      </c>
      <c r="H8441" s="170" t="s">
        <v>29</v>
      </c>
      <c r="I8441" s="171">
        <v>49.99</v>
      </c>
      <c r="J8441" s="169">
        <v>1</v>
      </c>
      <c r="K8441" s="154" cm="1">
        <f t="array" ref="K8441">ROUND(
IF(C8441="Beer",
SUM(LOOKUP(2,1/(SRP!$B$8:$B$10&lt;=E8441)/(SRP!$C$8:$C$10&gt;=E8441),SRP!$D$8:$D$10)*(G8441/100)*(E8441/1000)),
IF(C8441="Spirits",
SUM(LOOKUP(2,1/(SRP!$B$2:$B$7&lt;=E8441)/(SRP!$C$2:$C$7&gt;=E8441),SRP!$D$2:$D$7)*(G8441/100)*(E8441/1000)),
IF(AND(C8441="Wine",D8441="Fortified Wines"),
SUM(LOOKUP(2,1/(SRP!$B$26:$B$29&lt;=E8441)/(SRP!$C$26:$C$29&gt;=E8441),SRP!$D$26:$D$29)*(G8441/100)*(E8441/1000)),
IF(C8441="Wine",
SUM(LOOKUP(2,1/(SRP!$B$21:$B$25&lt;=E8441)/(SRP!$C$21:$C$25&gt;=E8441),SRP!$D$21:$D$25)*(G8441/100)*(E8441/1000)),
IF(AND(C8441="Ready to Drink",D8441="RTD-One Pour Cocktail&gt;7%&lt;=14.5"),
SUM(LOOKUP(2,1/(SRP!$B$16:$B$20&lt;=E8441)/(SRP!$C$16:$C$20&gt;=E8441),SRP!$D$16:$D$20)*(G8441/100)*(E8441/1000)),
IF(C8441="Ready to Drink",
SUM(LOOKUP(2,1/(SRP!$B$11:$B$15&lt;=E8441)/(SRP!$C$11:$C$15&gt;=E8441),SRP!$D$11:$D$15)*(G8441/100)*(E8441/1000)),
0)))))),2)</f>
        <v>23.42</v>
      </c>
      <c r="L8441" s="173" t="str">
        <f t="shared" si="131"/>
        <v>Spirits750</v>
      </c>
      <c r="M8441" s="154">
        <f>VLOOKUP(L8441,'Slope %'!C:D,2,0)</f>
        <v>7.0000000000000007E-2</v>
      </c>
    </row>
    <row r="8442" spans="1:13" x14ac:dyDescent="0.25">
      <c r="A8442" s="169">
        <v>113249</v>
      </c>
      <c r="B8442" s="170" t="s">
        <v>6095</v>
      </c>
      <c r="C8442" s="170" t="s">
        <v>24</v>
      </c>
      <c r="D8442" s="170" t="s">
        <v>68</v>
      </c>
      <c r="E8442" s="170">
        <v>750</v>
      </c>
      <c r="F8442" s="170">
        <v>12</v>
      </c>
      <c r="G8442" s="171">
        <v>14.5</v>
      </c>
      <c r="H8442" s="170" t="s">
        <v>130</v>
      </c>
      <c r="I8442" s="171">
        <v>29.99</v>
      </c>
      <c r="J8442" s="169">
        <v>1</v>
      </c>
      <c r="K8442" s="154" cm="1">
        <f t="array" ref="K8442">ROUND(
IF(C8442="Beer",
SUM(LOOKUP(2,1/(SRP!$B$8:$B$10&lt;=E8442)/(SRP!$C$8:$C$10&gt;=E8442),SRP!$D$8:$D$10)*(G8442/100)*(E8442/1000)),
IF(C8442="Spirits",
SUM(LOOKUP(2,1/(SRP!$B$2:$B$7&lt;=E8442)/(SRP!$C$2:$C$7&gt;=E8442),SRP!$D$2:$D$7)*(G8442/100)*(E8442/1000)),
IF(AND(C8442="Wine",D8442="Fortified Wines"),
SUM(LOOKUP(2,1/(SRP!$B$26:$B$29&lt;=E8442)/(SRP!$C$26:$C$29&gt;=E8442),SRP!$D$26:$D$29)*(G8442/100)*(E8442/1000)),
IF(C8442="Wine",
SUM(LOOKUP(2,1/(SRP!$B$21:$B$25&lt;=E8442)/(SRP!$C$21:$C$25&gt;=E8442),SRP!$D$21:$D$25)*(G8442/100)*(E8442/1000)),
IF(AND(C8442="Ready to Drink",D8442="RTD-One Pour Cocktail&gt;7%&lt;=14.5"),
SUM(LOOKUP(2,1/(SRP!$B$16:$B$20&lt;=E8442)/(SRP!$C$16:$C$20&gt;=E8442),SRP!$D$16:$D$20)*(G8442/100)*(E8442/1000)),
IF(C8442="Ready to Drink",
SUM(LOOKUP(2,1/(SRP!$B$11:$B$15&lt;=E8442)/(SRP!$C$11:$C$15&gt;=E8442),SRP!$D$11:$D$15)*(G8442/100)*(E8442/1000)),
0)))))),2)</f>
        <v>8.49</v>
      </c>
      <c r="L8442" s="173" t="str">
        <f t="shared" si="131"/>
        <v>Wine750</v>
      </c>
      <c r="M8442" s="154">
        <f>VLOOKUP(L8442,'Slope %'!C:D,2,0)</f>
        <v>0.1</v>
      </c>
    </row>
    <row r="8443" spans="1:13" x14ac:dyDescent="0.25">
      <c r="A8443" s="169">
        <v>114694</v>
      </c>
      <c r="B8443" s="170" t="s">
        <v>106</v>
      </c>
      <c r="C8443" s="170" t="s">
        <v>15</v>
      </c>
      <c r="D8443" s="170" t="s">
        <v>16</v>
      </c>
      <c r="E8443" s="170">
        <v>1750</v>
      </c>
      <c r="F8443" s="170">
        <v>6</v>
      </c>
      <c r="G8443" s="171">
        <v>40</v>
      </c>
      <c r="H8443" s="170" t="s">
        <v>20</v>
      </c>
      <c r="I8443" s="171">
        <v>67.989999999999995</v>
      </c>
      <c r="J8443" s="169">
        <v>1</v>
      </c>
      <c r="K8443" s="154" cm="1">
        <f t="array" ref="K8443">ROUND(
IF(C8443="Beer",
SUM(LOOKUP(2,1/(SRP!$B$8:$B$10&lt;=E8443)/(SRP!$C$8:$C$10&gt;=E8443),SRP!$D$8:$D$10)*(G8443/100)*(E8443/1000)),
IF(C8443="Spirits",
SUM(LOOKUP(2,1/(SRP!$B$2:$B$7&lt;=E8443)/(SRP!$C$2:$C$7&gt;=E8443),SRP!$D$2:$D$7)*(G8443/100)*(E8443/1000)),
IF(AND(C8443="Wine",D8443="Fortified Wines"),
SUM(LOOKUP(2,1/(SRP!$B$26:$B$29&lt;=E8443)/(SRP!$C$26:$C$29&gt;=E8443),SRP!$D$26:$D$29)*(G8443/100)*(E8443/1000)),
IF(C8443="Wine",
SUM(LOOKUP(2,1/(SRP!$B$21:$B$25&lt;=E8443)/(SRP!$C$21:$C$25&gt;=E8443),SRP!$D$21:$D$25)*(G8443/100)*(E8443/1000)),
IF(AND(C8443="Ready to Drink",D8443="RTD-One Pour Cocktail&gt;7%&lt;=14.5"),
SUM(LOOKUP(2,1/(SRP!$B$16:$B$20&lt;=E8443)/(SRP!$C$16:$C$20&gt;=E8443),SRP!$D$16:$D$20)*(G8443/100)*(E8443/1000)),
IF(C8443="Ready to Drink",
SUM(LOOKUP(2,1/(SRP!$B$11:$B$15&lt;=E8443)/(SRP!$C$11:$C$15&gt;=E8443),SRP!$D$11:$D$15)*(G8443/100)*(E8443/1000)),
0)))))),2)</f>
        <v>54.65</v>
      </c>
      <c r="L8443" s="173" t="str">
        <f t="shared" si="131"/>
        <v>Spirits1750</v>
      </c>
      <c r="M8443" s="154">
        <f>VLOOKUP(L8443,'Slope %'!C:D,2,0)</f>
        <v>0.03</v>
      </c>
    </row>
    <row r="8444" spans="1:13" x14ac:dyDescent="0.25">
      <c r="A8444" s="169">
        <v>116038</v>
      </c>
      <c r="B8444" s="170" t="s">
        <v>6096</v>
      </c>
      <c r="C8444" s="170" t="s">
        <v>15</v>
      </c>
      <c r="D8444" s="170" t="s">
        <v>227</v>
      </c>
      <c r="E8444" s="170">
        <v>750</v>
      </c>
      <c r="F8444" s="170">
        <v>12</v>
      </c>
      <c r="G8444" s="171">
        <v>40</v>
      </c>
      <c r="H8444" s="170" t="s">
        <v>222</v>
      </c>
      <c r="I8444" s="171">
        <v>37.04</v>
      </c>
      <c r="J8444" s="169">
        <v>1</v>
      </c>
      <c r="K8444" s="154" cm="1">
        <f t="array" ref="K8444">ROUND(
IF(C8444="Beer",
SUM(LOOKUP(2,1/(SRP!$B$8:$B$10&lt;=E8444)/(SRP!$C$8:$C$10&gt;=E8444),SRP!$D$8:$D$10)*(G8444/100)*(E8444/1000)),
IF(C8444="Spirits",
SUM(LOOKUP(2,1/(SRP!$B$2:$B$7&lt;=E8444)/(SRP!$C$2:$C$7&gt;=E8444),SRP!$D$2:$D$7)*(G8444/100)*(E8444/1000)),
IF(AND(C8444="Wine",D8444="Fortified Wines"),
SUM(LOOKUP(2,1/(SRP!$B$26:$B$29&lt;=E8444)/(SRP!$C$26:$C$29&gt;=E8444),SRP!$D$26:$D$29)*(G8444/100)*(E8444/1000)),
IF(C8444="Wine",
SUM(LOOKUP(2,1/(SRP!$B$21:$B$25&lt;=E8444)/(SRP!$C$21:$C$25&gt;=E8444),SRP!$D$21:$D$25)*(G8444/100)*(E8444/1000)),
IF(AND(C8444="Ready to Drink",D8444="RTD-One Pour Cocktail&gt;7%&lt;=14.5"),
SUM(LOOKUP(2,1/(SRP!$B$16:$B$20&lt;=E8444)/(SRP!$C$16:$C$20&gt;=E8444),SRP!$D$16:$D$20)*(G8444/100)*(E8444/1000)),
IF(C8444="Ready to Drink",
SUM(LOOKUP(2,1/(SRP!$B$11:$B$15&lt;=E8444)/(SRP!$C$11:$C$15&gt;=E8444),SRP!$D$11:$D$15)*(G8444/100)*(E8444/1000)),
0)))))),2)</f>
        <v>23.42</v>
      </c>
      <c r="L8444" s="173" t="str">
        <f t="shared" si="131"/>
        <v>Spirits750</v>
      </c>
      <c r="M8444" s="154">
        <f>VLOOKUP(L8444,'Slope %'!C:D,2,0)</f>
        <v>7.0000000000000007E-2</v>
      </c>
    </row>
    <row r="8445" spans="1:13" x14ac:dyDescent="0.25">
      <c r="A8445" s="169">
        <v>119529</v>
      </c>
      <c r="B8445" s="170" t="s">
        <v>6097</v>
      </c>
      <c r="C8445" s="170" t="s">
        <v>24</v>
      </c>
      <c r="D8445" s="170" t="s">
        <v>34</v>
      </c>
      <c r="E8445" s="170">
        <v>750</v>
      </c>
      <c r="F8445" s="170">
        <v>12</v>
      </c>
      <c r="G8445" s="171">
        <v>14</v>
      </c>
      <c r="H8445" s="170" t="s">
        <v>182</v>
      </c>
      <c r="I8445" s="171">
        <v>12.99</v>
      </c>
      <c r="J8445" s="169">
        <v>1</v>
      </c>
      <c r="K8445" s="154" cm="1">
        <f t="array" ref="K8445">ROUND(
IF(C8445="Beer",
SUM(LOOKUP(2,1/(SRP!$B$8:$B$10&lt;=E8445)/(SRP!$C$8:$C$10&gt;=E8445),SRP!$D$8:$D$10)*(G8445/100)*(E8445/1000)),
IF(C8445="Spirits",
SUM(LOOKUP(2,1/(SRP!$B$2:$B$7&lt;=E8445)/(SRP!$C$2:$C$7&gt;=E8445),SRP!$D$2:$D$7)*(G8445/100)*(E8445/1000)),
IF(AND(C8445="Wine",D8445="Fortified Wines"),
SUM(LOOKUP(2,1/(SRP!$B$26:$B$29&lt;=E8445)/(SRP!$C$26:$C$29&gt;=E8445),SRP!$D$26:$D$29)*(G8445/100)*(E8445/1000)),
IF(C8445="Wine",
SUM(LOOKUP(2,1/(SRP!$B$21:$B$25&lt;=E8445)/(SRP!$C$21:$C$25&gt;=E8445),SRP!$D$21:$D$25)*(G8445/100)*(E8445/1000)),
IF(AND(C8445="Ready to Drink",D8445="RTD-One Pour Cocktail&gt;7%&lt;=14.5"),
SUM(LOOKUP(2,1/(SRP!$B$16:$B$20&lt;=E8445)/(SRP!$C$16:$C$20&gt;=E8445),SRP!$D$16:$D$20)*(G8445/100)*(E8445/1000)),
IF(C8445="Ready to Drink",
SUM(LOOKUP(2,1/(SRP!$B$11:$B$15&lt;=E8445)/(SRP!$C$11:$C$15&gt;=E8445),SRP!$D$11:$D$15)*(G8445/100)*(E8445/1000)),
0)))))),2)</f>
        <v>8.1999999999999993</v>
      </c>
      <c r="L8445" s="173" t="str">
        <f t="shared" si="131"/>
        <v>Wine750</v>
      </c>
      <c r="M8445" s="154">
        <f>VLOOKUP(L8445,'Slope %'!C:D,2,0)</f>
        <v>0.1</v>
      </c>
    </row>
    <row r="8446" spans="1:13" x14ac:dyDescent="0.25">
      <c r="A8446" s="169">
        <v>119628</v>
      </c>
      <c r="B8446" s="170" t="s">
        <v>6098</v>
      </c>
      <c r="C8446" s="170" t="s">
        <v>24</v>
      </c>
      <c r="D8446" s="170" t="s">
        <v>68</v>
      </c>
      <c r="E8446" s="170">
        <v>750</v>
      </c>
      <c r="F8446" s="170">
        <v>12</v>
      </c>
      <c r="G8446" s="171">
        <v>13.5</v>
      </c>
      <c r="H8446" s="170" t="s">
        <v>177</v>
      </c>
      <c r="I8446" s="171">
        <v>13.99</v>
      </c>
      <c r="J8446" s="169">
        <v>1</v>
      </c>
      <c r="K8446" s="154" cm="1">
        <f t="array" ref="K8446">ROUND(
IF(C8446="Beer",
SUM(LOOKUP(2,1/(SRP!$B$8:$B$10&lt;=E8446)/(SRP!$C$8:$C$10&gt;=E8446),SRP!$D$8:$D$10)*(G8446/100)*(E8446/1000)),
IF(C8446="Spirits",
SUM(LOOKUP(2,1/(SRP!$B$2:$B$7&lt;=E8446)/(SRP!$C$2:$C$7&gt;=E8446),SRP!$D$2:$D$7)*(G8446/100)*(E8446/1000)),
IF(AND(C8446="Wine",D8446="Fortified Wines"),
SUM(LOOKUP(2,1/(SRP!$B$26:$B$29&lt;=E8446)/(SRP!$C$26:$C$29&gt;=E8446),SRP!$D$26:$D$29)*(G8446/100)*(E8446/1000)),
IF(C8446="Wine",
SUM(LOOKUP(2,1/(SRP!$B$21:$B$25&lt;=E8446)/(SRP!$C$21:$C$25&gt;=E8446),SRP!$D$21:$D$25)*(G8446/100)*(E8446/1000)),
IF(AND(C8446="Ready to Drink",D8446="RTD-One Pour Cocktail&gt;7%&lt;=14.5"),
SUM(LOOKUP(2,1/(SRP!$B$16:$B$20&lt;=E8446)/(SRP!$C$16:$C$20&gt;=E8446),SRP!$D$16:$D$20)*(G8446/100)*(E8446/1000)),
IF(C8446="Ready to Drink",
SUM(LOOKUP(2,1/(SRP!$B$11:$B$15&lt;=E8446)/(SRP!$C$11:$C$15&gt;=E8446),SRP!$D$11:$D$15)*(G8446/100)*(E8446/1000)),
0)))))),2)</f>
        <v>7.9</v>
      </c>
      <c r="L8446" s="173" t="str">
        <f t="shared" si="131"/>
        <v>Wine750</v>
      </c>
      <c r="M8446" s="154">
        <f>VLOOKUP(L8446,'Slope %'!C:D,2,0)</f>
        <v>0.1</v>
      </c>
    </row>
    <row r="8447" spans="1:13" x14ac:dyDescent="0.25">
      <c r="A8447" s="169">
        <v>121160</v>
      </c>
      <c r="B8447" s="170" t="s">
        <v>6099</v>
      </c>
      <c r="C8447" s="170" t="s">
        <v>24</v>
      </c>
      <c r="D8447" s="170" t="s">
        <v>34</v>
      </c>
      <c r="E8447" s="170">
        <v>750</v>
      </c>
      <c r="F8447" s="170">
        <v>12</v>
      </c>
      <c r="G8447" s="171">
        <v>13</v>
      </c>
      <c r="H8447" s="170" t="s">
        <v>35</v>
      </c>
      <c r="I8447" s="171">
        <v>34.49</v>
      </c>
      <c r="J8447" s="169">
        <v>1</v>
      </c>
      <c r="K8447" s="154" cm="1">
        <f t="array" ref="K8447">ROUND(
IF(C8447="Beer",
SUM(LOOKUP(2,1/(SRP!$B$8:$B$10&lt;=E8447)/(SRP!$C$8:$C$10&gt;=E8447),SRP!$D$8:$D$10)*(G8447/100)*(E8447/1000)),
IF(C8447="Spirits",
SUM(LOOKUP(2,1/(SRP!$B$2:$B$7&lt;=E8447)/(SRP!$C$2:$C$7&gt;=E8447),SRP!$D$2:$D$7)*(G8447/100)*(E8447/1000)),
IF(AND(C8447="Wine",D8447="Fortified Wines"),
SUM(LOOKUP(2,1/(SRP!$B$26:$B$29&lt;=E8447)/(SRP!$C$26:$C$29&gt;=E8447),SRP!$D$26:$D$29)*(G8447/100)*(E8447/1000)),
IF(C8447="Wine",
SUM(LOOKUP(2,1/(SRP!$B$21:$B$25&lt;=E8447)/(SRP!$C$21:$C$25&gt;=E8447),SRP!$D$21:$D$25)*(G8447/100)*(E8447/1000)),
IF(AND(C8447="Ready to Drink",D8447="RTD-One Pour Cocktail&gt;7%&lt;=14.5"),
SUM(LOOKUP(2,1/(SRP!$B$16:$B$20&lt;=E8447)/(SRP!$C$16:$C$20&gt;=E8447),SRP!$D$16:$D$20)*(G8447/100)*(E8447/1000)),
IF(C8447="Ready to Drink",
SUM(LOOKUP(2,1/(SRP!$B$11:$B$15&lt;=E8447)/(SRP!$C$11:$C$15&gt;=E8447),SRP!$D$11:$D$15)*(G8447/100)*(E8447/1000)),
0)))))),2)</f>
        <v>7.61</v>
      </c>
      <c r="L8447" s="173" t="str">
        <f t="shared" si="131"/>
        <v>Wine750</v>
      </c>
      <c r="M8447" s="154">
        <f>VLOOKUP(L8447,'Slope %'!C:D,2,0)</f>
        <v>0.1</v>
      </c>
    </row>
    <row r="8448" spans="1:13" x14ac:dyDescent="0.25">
      <c r="A8448" s="169">
        <v>121368</v>
      </c>
      <c r="B8448" s="170" t="s">
        <v>6100</v>
      </c>
      <c r="C8448" s="170" t="s">
        <v>24</v>
      </c>
      <c r="D8448" s="170" t="s">
        <v>127</v>
      </c>
      <c r="E8448" s="170">
        <v>750</v>
      </c>
      <c r="F8448" s="170">
        <v>12</v>
      </c>
      <c r="G8448" s="171">
        <v>14.5</v>
      </c>
      <c r="H8448" s="170" t="s">
        <v>783</v>
      </c>
      <c r="I8448" s="171">
        <v>16.989999999999998</v>
      </c>
      <c r="J8448" s="169">
        <v>1</v>
      </c>
      <c r="K8448" s="154" cm="1">
        <f t="array" ref="K8448">ROUND(
IF(C8448="Beer",
SUM(LOOKUP(2,1/(SRP!$B$8:$B$10&lt;=E8448)/(SRP!$C$8:$C$10&gt;=E8448),SRP!$D$8:$D$10)*(G8448/100)*(E8448/1000)),
IF(C8448="Spirits",
SUM(LOOKUP(2,1/(SRP!$B$2:$B$7&lt;=E8448)/(SRP!$C$2:$C$7&gt;=E8448),SRP!$D$2:$D$7)*(G8448/100)*(E8448/1000)),
IF(AND(C8448="Wine",D8448="Fortified Wines"),
SUM(LOOKUP(2,1/(SRP!$B$26:$B$29&lt;=E8448)/(SRP!$C$26:$C$29&gt;=E8448),SRP!$D$26:$D$29)*(G8448/100)*(E8448/1000)),
IF(C8448="Wine",
SUM(LOOKUP(2,1/(SRP!$B$21:$B$25&lt;=E8448)/(SRP!$C$21:$C$25&gt;=E8448),SRP!$D$21:$D$25)*(G8448/100)*(E8448/1000)),
IF(AND(C8448="Ready to Drink",D8448="RTD-One Pour Cocktail&gt;7%&lt;=14.5"),
SUM(LOOKUP(2,1/(SRP!$B$16:$B$20&lt;=E8448)/(SRP!$C$16:$C$20&gt;=E8448),SRP!$D$16:$D$20)*(G8448/100)*(E8448/1000)),
IF(C8448="Ready to Drink",
SUM(LOOKUP(2,1/(SRP!$B$11:$B$15&lt;=E8448)/(SRP!$C$11:$C$15&gt;=E8448),SRP!$D$11:$D$15)*(G8448/100)*(E8448/1000)),
0)))))),2)</f>
        <v>8.49</v>
      </c>
      <c r="L8448" s="173" t="str">
        <f t="shared" si="131"/>
        <v>Wine750</v>
      </c>
      <c r="M8448" s="154">
        <f>VLOOKUP(L8448,'Slope %'!C:D,2,0)</f>
        <v>0.1</v>
      </c>
    </row>
    <row r="8449" spans="1:13" x14ac:dyDescent="0.25">
      <c r="A8449" s="169">
        <v>121749</v>
      </c>
      <c r="B8449" s="170" t="s">
        <v>6101</v>
      </c>
      <c r="C8449" s="170" t="s">
        <v>24</v>
      </c>
      <c r="D8449" s="170" t="s">
        <v>99</v>
      </c>
      <c r="E8449" s="170">
        <v>750</v>
      </c>
      <c r="F8449" s="170">
        <v>12</v>
      </c>
      <c r="G8449" s="171">
        <v>20</v>
      </c>
      <c r="H8449" s="170" t="s">
        <v>149</v>
      </c>
      <c r="I8449" s="171">
        <v>42.99</v>
      </c>
      <c r="J8449" s="169">
        <v>1</v>
      </c>
      <c r="K8449" s="154" cm="1">
        <f t="array" ref="K8449">ROUND(
IF(C8449="Beer",
SUM(LOOKUP(2,1/(SRP!$B$8:$B$10&lt;=E8449)/(SRP!$C$8:$C$10&gt;=E8449),SRP!$D$8:$D$10)*(G8449/100)*(E8449/1000)),
IF(C8449="Spirits",
SUM(LOOKUP(2,1/(SRP!$B$2:$B$7&lt;=E8449)/(SRP!$C$2:$C$7&gt;=E8449),SRP!$D$2:$D$7)*(G8449/100)*(E8449/1000)),
IF(AND(C8449="Wine",D8449="Fortified Wines"),
SUM(LOOKUP(2,1/(SRP!$B$26:$B$29&lt;=E8449)/(SRP!$C$26:$C$29&gt;=E8449),SRP!$D$26:$D$29)*(G8449/100)*(E8449/1000)),
IF(C8449="Wine",
SUM(LOOKUP(2,1/(SRP!$B$21:$B$25&lt;=E8449)/(SRP!$C$21:$C$25&gt;=E8449),SRP!$D$21:$D$25)*(G8449/100)*(E8449/1000)),
IF(AND(C8449="Ready to Drink",D8449="RTD-One Pour Cocktail&gt;7%&lt;=14.5"),
SUM(LOOKUP(2,1/(SRP!$B$16:$B$20&lt;=E8449)/(SRP!$C$16:$C$20&gt;=E8449),SRP!$D$16:$D$20)*(G8449/100)*(E8449/1000)),
IF(C8449="Ready to Drink",
SUM(LOOKUP(2,1/(SRP!$B$11:$B$15&lt;=E8449)/(SRP!$C$11:$C$15&gt;=E8449),SRP!$D$11:$D$15)*(G8449/100)*(E8449/1000)),
0)))))),2)</f>
        <v>11.71</v>
      </c>
      <c r="L8449" s="173" t="str">
        <f t="shared" si="131"/>
        <v>Wine750</v>
      </c>
      <c r="M8449" s="154">
        <f>VLOOKUP(L8449,'Slope %'!C:D,2,0)</f>
        <v>0.1</v>
      </c>
    </row>
    <row r="8450" spans="1:13" x14ac:dyDescent="0.25">
      <c r="A8450" s="169">
        <v>122689</v>
      </c>
      <c r="B8450" s="170" t="s">
        <v>6102</v>
      </c>
      <c r="C8450" s="170" t="s">
        <v>24</v>
      </c>
      <c r="D8450" s="170" t="s">
        <v>25</v>
      </c>
      <c r="E8450" s="170">
        <v>750</v>
      </c>
      <c r="F8450" s="170">
        <v>12</v>
      </c>
      <c r="G8450" s="171">
        <v>11.5</v>
      </c>
      <c r="H8450" s="170" t="s">
        <v>177</v>
      </c>
      <c r="I8450" s="171">
        <v>17.989999999999998</v>
      </c>
      <c r="J8450" s="169">
        <v>1</v>
      </c>
      <c r="K8450" s="154" cm="1">
        <f t="array" ref="K8450">ROUND(
IF(C8450="Beer",
SUM(LOOKUP(2,1/(SRP!$B$8:$B$10&lt;=E8450)/(SRP!$C$8:$C$10&gt;=E8450),SRP!$D$8:$D$10)*(G8450/100)*(E8450/1000)),
IF(C8450="Spirits",
SUM(LOOKUP(2,1/(SRP!$B$2:$B$7&lt;=E8450)/(SRP!$C$2:$C$7&gt;=E8450),SRP!$D$2:$D$7)*(G8450/100)*(E8450/1000)),
IF(AND(C8450="Wine",D8450="Fortified Wines"),
SUM(LOOKUP(2,1/(SRP!$B$26:$B$29&lt;=E8450)/(SRP!$C$26:$C$29&gt;=E8450),SRP!$D$26:$D$29)*(G8450/100)*(E8450/1000)),
IF(C8450="Wine",
SUM(LOOKUP(2,1/(SRP!$B$21:$B$25&lt;=E8450)/(SRP!$C$21:$C$25&gt;=E8450),SRP!$D$21:$D$25)*(G8450/100)*(E8450/1000)),
IF(AND(C8450="Ready to Drink",D8450="RTD-One Pour Cocktail&gt;7%&lt;=14.5"),
SUM(LOOKUP(2,1/(SRP!$B$16:$B$20&lt;=E8450)/(SRP!$C$16:$C$20&gt;=E8450),SRP!$D$16:$D$20)*(G8450/100)*(E8450/1000)),
IF(C8450="Ready to Drink",
SUM(LOOKUP(2,1/(SRP!$B$11:$B$15&lt;=E8450)/(SRP!$C$11:$C$15&gt;=E8450),SRP!$D$11:$D$15)*(G8450/100)*(E8450/1000)),
0)))))),2)</f>
        <v>6.73</v>
      </c>
      <c r="L8450" s="173" t="str">
        <f t="shared" si="131"/>
        <v>Wine750</v>
      </c>
      <c r="M8450" s="154">
        <f>VLOOKUP(L8450,'Slope %'!C:D,2,0)</f>
        <v>0.1</v>
      </c>
    </row>
    <row r="8451" spans="1:13" x14ac:dyDescent="0.25">
      <c r="A8451" s="169">
        <v>123042</v>
      </c>
      <c r="B8451" s="170" t="s">
        <v>158</v>
      </c>
      <c r="C8451" s="170" t="s">
        <v>15</v>
      </c>
      <c r="D8451" s="170" t="s">
        <v>16</v>
      </c>
      <c r="E8451" s="170">
        <v>1750</v>
      </c>
      <c r="F8451" s="170">
        <v>6</v>
      </c>
      <c r="G8451" s="171">
        <v>40</v>
      </c>
      <c r="H8451" s="170" t="s">
        <v>22</v>
      </c>
      <c r="I8451" s="171">
        <v>54.65</v>
      </c>
      <c r="J8451" s="169">
        <v>1</v>
      </c>
      <c r="K8451" s="154" cm="1">
        <f t="array" ref="K8451">ROUND(
IF(C8451="Beer",
SUM(LOOKUP(2,1/(SRP!$B$8:$B$10&lt;=E8451)/(SRP!$C$8:$C$10&gt;=E8451),SRP!$D$8:$D$10)*(G8451/100)*(E8451/1000)),
IF(C8451="Spirits",
SUM(LOOKUP(2,1/(SRP!$B$2:$B$7&lt;=E8451)/(SRP!$C$2:$C$7&gt;=E8451),SRP!$D$2:$D$7)*(G8451/100)*(E8451/1000)),
IF(AND(C8451="Wine",D8451="Fortified Wines"),
SUM(LOOKUP(2,1/(SRP!$B$26:$B$29&lt;=E8451)/(SRP!$C$26:$C$29&gt;=E8451),SRP!$D$26:$D$29)*(G8451/100)*(E8451/1000)),
IF(C8451="Wine",
SUM(LOOKUP(2,1/(SRP!$B$21:$B$25&lt;=E8451)/(SRP!$C$21:$C$25&gt;=E8451),SRP!$D$21:$D$25)*(G8451/100)*(E8451/1000)),
IF(AND(C8451="Ready to Drink",D8451="RTD-One Pour Cocktail&gt;7%&lt;=14.5"),
SUM(LOOKUP(2,1/(SRP!$B$16:$B$20&lt;=E8451)/(SRP!$C$16:$C$20&gt;=E8451),SRP!$D$16:$D$20)*(G8451/100)*(E8451/1000)),
IF(C8451="Ready to Drink",
SUM(LOOKUP(2,1/(SRP!$B$11:$B$15&lt;=E8451)/(SRP!$C$11:$C$15&gt;=E8451),SRP!$D$11:$D$15)*(G8451/100)*(E8451/1000)),
0)))))),2)</f>
        <v>54.65</v>
      </c>
      <c r="L8451" s="173" t="str">
        <f t="shared" ref="L8451:L8514" si="132">(_xlfn.CONCAT(C8451,E8451))</f>
        <v>Spirits1750</v>
      </c>
      <c r="M8451" s="154">
        <f>VLOOKUP(L8451,'Slope %'!C:D,2,0)</f>
        <v>0.03</v>
      </c>
    </row>
    <row r="8452" spans="1:13" x14ac:dyDescent="0.25">
      <c r="A8452" s="169">
        <v>123133</v>
      </c>
      <c r="B8452" s="170" t="s">
        <v>6103</v>
      </c>
      <c r="C8452" s="170" t="s">
        <v>15</v>
      </c>
      <c r="D8452" s="170" t="s">
        <v>759</v>
      </c>
      <c r="E8452" s="170">
        <v>750</v>
      </c>
      <c r="F8452" s="170">
        <v>12</v>
      </c>
      <c r="G8452" s="171">
        <v>40</v>
      </c>
      <c r="H8452" s="170" t="s">
        <v>123</v>
      </c>
      <c r="I8452" s="171">
        <v>28</v>
      </c>
      <c r="J8452" s="169">
        <v>1</v>
      </c>
      <c r="K8452" s="154" cm="1">
        <f t="array" ref="K8452">ROUND(
IF(C8452="Beer",
SUM(LOOKUP(2,1/(SRP!$B$8:$B$10&lt;=E8452)/(SRP!$C$8:$C$10&gt;=E8452),SRP!$D$8:$D$10)*(G8452/100)*(E8452/1000)),
IF(C8452="Spirits",
SUM(LOOKUP(2,1/(SRP!$B$2:$B$7&lt;=E8452)/(SRP!$C$2:$C$7&gt;=E8452),SRP!$D$2:$D$7)*(G8452/100)*(E8452/1000)),
IF(AND(C8452="Wine",D8452="Fortified Wines"),
SUM(LOOKUP(2,1/(SRP!$B$26:$B$29&lt;=E8452)/(SRP!$C$26:$C$29&gt;=E8452),SRP!$D$26:$D$29)*(G8452/100)*(E8452/1000)),
IF(C8452="Wine",
SUM(LOOKUP(2,1/(SRP!$B$21:$B$25&lt;=E8452)/(SRP!$C$21:$C$25&gt;=E8452),SRP!$D$21:$D$25)*(G8452/100)*(E8452/1000)),
IF(AND(C8452="Ready to Drink",D8452="RTD-One Pour Cocktail&gt;7%&lt;=14.5"),
SUM(LOOKUP(2,1/(SRP!$B$16:$B$20&lt;=E8452)/(SRP!$C$16:$C$20&gt;=E8452),SRP!$D$16:$D$20)*(G8452/100)*(E8452/1000)),
IF(C8452="Ready to Drink",
SUM(LOOKUP(2,1/(SRP!$B$11:$B$15&lt;=E8452)/(SRP!$C$11:$C$15&gt;=E8452),SRP!$D$11:$D$15)*(G8452/100)*(E8452/1000)),
0)))))),2)</f>
        <v>23.42</v>
      </c>
      <c r="L8452" s="173" t="str">
        <f t="shared" si="132"/>
        <v>Spirits750</v>
      </c>
      <c r="M8452" s="154">
        <f>VLOOKUP(L8452,'Slope %'!C:D,2,0)</f>
        <v>7.0000000000000007E-2</v>
      </c>
    </row>
    <row r="8453" spans="1:13" x14ac:dyDescent="0.25">
      <c r="A8453" s="169">
        <v>125665</v>
      </c>
      <c r="B8453" s="170" t="s">
        <v>6104</v>
      </c>
      <c r="C8453" s="170" t="s">
        <v>263</v>
      </c>
      <c r="D8453" s="170" t="s">
        <v>806</v>
      </c>
      <c r="E8453" s="170">
        <v>1420</v>
      </c>
      <c r="F8453" s="170">
        <v>6</v>
      </c>
      <c r="G8453" s="171">
        <v>7</v>
      </c>
      <c r="H8453" s="170" t="s">
        <v>6105</v>
      </c>
      <c r="I8453" s="171">
        <v>14.99</v>
      </c>
      <c r="J8453" s="169">
        <v>4</v>
      </c>
      <c r="K8453" s="154" cm="1">
        <f t="array" ref="K8453">ROUND(
IF(C8453="Beer",
SUM(LOOKUP(2,1/(SRP!$B$8:$B$10&lt;=E8453)/(SRP!$C$8:$C$10&gt;=E8453),SRP!$D$8:$D$10)*(G8453/100)*(E8453/1000)),
IF(C8453="Spirits",
SUM(LOOKUP(2,1/(SRP!$B$2:$B$7&lt;=E8453)/(SRP!$C$2:$C$7&gt;=E8453),SRP!$D$2:$D$7)*(G8453/100)*(E8453/1000)),
IF(AND(C8453="Wine",D8453="Fortified Wines"),
SUM(LOOKUP(2,1/(SRP!$B$26:$B$29&lt;=E8453)/(SRP!$C$26:$C$29&gt;=E8453),SRP!$D$26:$D$29)*(G8453/100)*(E8453/1000)),
IF(C8453="Wine",
SUM(LOOKUP(2,1/(SRP!$B$21:$B$25&lt;=E8453)/(SRP!$C$21:$C$25&gt;=E8453),SRP!$D$21:$D$25)*(G8453/100)*(E8453/1000)),
IF(AND(C8453="Ready to Drink",D8453="RTD-One Pour Cocktail&gt;7%&lt;=14.5"),
SUM(LOOKUP(2,1/(SRP!$B$16:$B$20&lt;=E8453)/(SRP!$C$16:$C$20&gt;=E8453),SRP!$D$16:$D$20)*(G8453/100)*(E8453/1000)),
IF(C8453="Ready to Drink",
SUM(LOOKUP(2,1/(SRP!$B$11:$B$15&lt;=E8453)/(SRP!$C$11:$C$15&gt;=E8453),SRP!$D$11:$D$15)*(G8453/100)*(E8453/1000)),
0)))))),2)</f>
        <v>7.76</v>
      </c>
      <c r="L8453" s="173" t="str">
        <f t="shared" si="132"/>
        <v>Ready to Drink1420</v>
      </c>
      <c r="M8453" s="154">
        <f>VLOOKUP(L8453,'Slope %'!C:D,2,0)</f>
        <v>0.12</v>
      </c>
    </row>
    <row r="8454" spans="1:13" x14ac:dyDescent="0.25">
      <c r="A8454" s="169">
        <v>125665</v>
      </c>
      <c r="B8454" s="170" t="s">
        <v>6104</v>
      </c>
      <c r="C8454" s="170" t="s">
        <v>263</v>
      </c>
      <c r="D8454" s="170" t="s">
        <v>806</v>
      </c>
      <c r="E8454" s="170">
        <v>1420</v>
      </c>
      <c r="F8454" s="170">
        <v>6</v>
      </c>
      <c r="G8454" s="171">
        <v>7</v>
      </c>
      <c r="H8454" s="170" t="s">
        <v>6105</v>
      </c>
      <c r="I8454" s="171">
        <v>14.99</v>
      </c>
      <c r="J8454" s="169">
        <v>4</v>
      </c>
      <c r="K8454" s="154" cm="1">
        <f t="array" ref="K8454">ROUND(
IF(C8454="Beer",
SUM(LOOKUP(2,1/(SRP!$B$8:$B$10&lt;=E8454)/(SRP!$C$8:$C$10&gt;=E8454),SRP!$D$8:$D$10)*(G8454/100)*(E8454/1000)),
IF(C8454="Spirits",
SUM(LOOKUP(2,1/(SRP!$B$2:$B$7&lt;=E8454)/(SRP!$C$2:$C$7&gt;=E8454),SRP!$D$2:$D$7)*(G8454/100)*(E8454/1000)),
IF(AND(C8454="Wine",D8454="Fortified Wines"),
SUM(LOOKUP(2,1/(SRP!$B$26:$B$29&lt;=E8454)/(SRP!$C$26:$C$29&gt;=E8454),SRP!$D$26:$D$29)*(G8454/100)*(E8454/1000)),
IF(C8454="Wine",
SUM(LOOKUP(2,1/(SRP!$B$21:$B$25&lt;=E8454)/(SRP!$C$21:$C$25&gt;=E8454),SRP!$D$21:$D$25)*(G8454/100)*(E8454/1000)),
IF(AND(C8454="Ready to Drink",D8454="RTD-One Pour Cocktail&gt;7%&lt;=14.5"),
SUM(LOOKUP(2,1/(SRP!$B$16:$B$20&lt;=E8454)/(SRP!$C$16:$C$20&gt;=E8454),SRP!$D$16:$D$20)*(G8454/100)*(E8454/1000)),
IF(C8454="Ready to Drink",
SUM(LOOKUP(2,1/(SRP!$B$11:$B$15&lt;=E8454)/(SRP!$C$11:$C$15&gt;=E8454),SRP!$D$11:$D$15)*(G8454/100)*(E8454/1000)),
0)))))),2)</f>
        <v>7.76</v>
      </c>
      <c r="L8454" s="173" t="str">
        <f t="shared" si="132"/>
        <v>Ready to Drink1420</v>
      </c>
      <c r="M8454" s="154">
        <f>VLOOKUP(L8454,'Slope %'!C:D,2,0)</f>
        <v>0.12</v>
      </c>
    </row>
    <row r="8455" spans="1:13" x14ac:dyDescent="0.25">
      <c r="A8455" s="169">
        <v>126466</v>
      </c>
      <c r="B8455" s="170" t="s">
        <v>6106</v>
      </c>
      <c r="C8455" s="170" t="s">
        <v>15</v>
      </c>
      <c r="D8455" s="170" t="s">
        <v>16</v>
      </c>
      <c r="E8455" s="170">
        <v>750</v>
      </c>
      <c r="F8455" s="170">
        <v>12</v>
      </c>
      <c r="G8455" s="171">
        <v>40</v>
      </c>
      <c r="H8455" s="170" t="s">
        <v>17</v>
      </c>
      <c r="I8455" s="171">
        <v>34.49</v>
      </c>
      <c r="J8455" s="169">
        <v>1</v>
      </c>
      <c r="K8455" s="154" cm="1">
        <f t="array" ref="K8455">ROUND(
IF(C8455="Beer",
SUM(LOOKUP(2,1/(SRP!$B$8:$B$10&lt;=E8455)/(SRP!$C$8:$C$10&gt;=E8455),SRP!$D$8:$D$10)*(G8455/100)*(E8455/1000)),
IF(C8455="Spirits",
SUM(LOOKUP(2,1/(SRP!$B$2:$B$7&lt;=E8455)/(SRP!$C$2:$C$7&gt;=E8455),SRP!$D$2:$D$7)*(G8455/100)*(E8455/1000)),
IF(AND(C8455="Wine",D8455="Fortified Wines"),
SUM(LOOKUP(2,1/(SRP!$B$26:$B$29&lt;=E8455)/(SRP!$C$26:$C$29&gt;=E8455),SRP!$D$26:$D$29)*(G8455/100)*(E8455/1000)),
IF(C8455="Wine",
SUM(LOOKUP(2,1/(SRP!$B$21:$B$25&lt;=E8455)/(SRP!$C$21:$C$25&gt;=E8455),SRP!$D$21:$D$25)*(G8455/100)*(E8455/1000)),
IF(AND(C8455="Ready to Drink",D8455="RTD-One Pour Cocktail&gt;7%&lt;=14.5"),
SUM(LOOKUP(2,1/(SRP!$B$16:$B$20&lt;=E8455)/(SRP!$C$16:$C$20&gt;=E8455),SRP!$D$16:$D$20)*(G8455/100)*(E8455/1000)),
IF(C8455="Ready to Drink",
SUM(LOOKUP(2,1/(SRP!$B$11:$B$15&lt;=E8455)/(SRP!$C$11:$C$15&gt;=E8455),SRP!$D$11:$D$15)*(G8455/100)*(E8455/1000)),
0)))))),2)</f>
        <v>23.42</v>
      </c>
      <c r="L8455" s="173" t="str">
        <f t="shared" si="132"/>
        <v>Spirits750</v>
      </c>
      <c r="M8455" s="154">
        <f>VLOOKUP(L8455,'Slope %'!C:D,2,0)</f>
        <v>7.0000000000000007E-2</v>
      </c>
    </row>
    <row r="8456" spans="1:13" x14ac:dyDescent="0.25">
      <c r="A8456" s="169">
        <v>127027</v>
      </c>
      <c r="B8456" s="170" t="s">
        <v>6107</v>
      </c>
      <c r="C8456" s="170" t="s">
        <v>24</v>
      </c>
      <c r="D8456" s="170" t="s">
        <v>3714</v>
      </c>
      <c r="E8456" s="170">
        <v>750</v>
      </c>
      <c r="F8456" s="170">
        <v>12</v>
      </c>
      <c r="G8456" s="171">
        <v>14</v>
      </c>
      <c r="H8456" s="170" t="s">
        <v>110</v>
      </c>
      <c r="I8456" s="171">
        <v>18.989999999999998</v>
      </c>
      <c r="J8456" s="169">
        <v>1</v>
      </c>
      <c r="K8456" s="154" cm="1">
        <f t="array" ref="K8456">ROUND(
IF(C8456="Beer",
SUM(LOOKUP(2,1/(SRP!$B$8:$B$10&lt;=E8456)/(SRP!$C$8:$C$10&gt;=E8456),SRP!$D$8:$D$10)*(G8456/100)*(E8456/1000)),
IF(C8456="Spirits",
SUM(LOOKUP(2,1/(SRP!$B$2:$B$7&lt;=E8456)/(SRP!$C$2:$C$7&gt;=E8456),SRP!$D$2:$D$7)*(G8456/100)*(E8456/1000)),
IF(AND(C8456="Wine",D8456="Fortified Wines"),
SUM(LOOKUP(2,1/(SRP!$B$26:$B$29&lt;=E8456)/(SRP!$C$26:$C$29&gt;=E8456),SRP!$D$26:$D$29)*(G8456/100)*(E8456/1000)),
IF(C8456="Wine",
SUM(LOOKUP(2,1/(SRP!$B$21:$B$25&lt;=E8456)/(SRP!$C$21:$C$25&gt;=E8456),SRP!$D$21:$D$25)*(G8456/100)*(E8456/1000)),
IF(AND(C8456="Ready to Drink",D8456="RTD-One Pour Cocktail&gt;7%&lt;=14.5"),
SUM(LOOKUP(2,1/(SRP!$B$16:$B$20&lt;=E8456)/(SRP!$C$16:$C$20&gt;=E8456),SRP!$D$16:$D$20)*(G8456/100)*(E8456/1000)),
IF(C8456="Ready to Drink",
SUM(LOOKUP(2,1/(SRP!$B$11:$B$15&lt;=E8456)/(SRP!$C$11:$C$15&gt;=E8456),SRP!$D$11:$D$15)*(G8456/100)*(E8456/1000)),
0)))))),2)</f>
        <v>8.1999999999999993</v>
      </c>
      <c r="L8456" s="173" t="str">
        <f t="shared" si="132"/>
        <v>Wine750</v>
      </c>
      <c r="M8456" s="154">
        <f>VLOOKUP(L8456,'Slope %'!C:D,2,0)</f>
        <v>0.1</v>
      </c>
    </row>
    <row r="8457" spans="1:13" x14ac:dyDescent="0.25">
      <c r="A8457" s="169">
        <v>128775</v>
      </c>
      <c r="B8457" s="170" t="s">
        <v>6108</v>
      </c>
      <c r="C8457" s="170" t="s">
        <v>15</v>
      </c>
      <c r="D8457" s="170" t="s">
        <v>1399</v>
      </c>
      <c r="E8457" s="170">
        <v>700</v>
      </c>
      <c r="F8457" s="170">
        <v>12</v>
      </c>
      <c r="G8457" s="171">
        <v>17.5</v>
      </c>
      <c r="H8457" s="170" t="s">
        <v>5089</v>
      </c>
      <c r="I8457" s="171">
        <v>22</v>
      </c>
      <c r="J8457" s="169">
        <v>1</v>
      </c>
      <c r="K8457" s="154" cm="1">
        <f t="array" ref="K8457">ROUND(
IF(C8457="Beer",
SUM(LOOKUP(2,1/(SRP!$B$8:$B$10&lt;=E8457)/(SRP!$C$8:$C$10&gt;=E8457),SRP!$D$8:$D$10)*(G8457/100)*(E8457/1000)),
IF(C8457="Spirits",
SUM(LOOKUP(2,1/(SRP!$B$2:$B$7&lt;=E8457)/(SRP!$C$2:$C$7&gt;=E8457),SRP!$D$2:$D$7)*(G8457/100)*(E8457/1000)),
IF(AND(C8457="Wine",D8457="Fortified Wines"),
SUM(LOOKUP(2,1/(SRP!$B$26:$B$29&lt;=E8457)/(SRP!$C$26:$C$29&gt;=E8457),SRP!$D$26:$D$29)*(G8457/100)*(E8457/1000)),
IF(C8457="Wine",
SUM(LOOKUP(2,1/(SRP!$B$21:$B$25&lt;=E8457)/(SRP!$C$21:$C$25&gt;=E8457),SRP!$D$21:$D$25)*(G8457/100)*(E8457/1000)),
IF(AND(C8457="Ready to Drink",D8457="RTD-One Pour Cocktail&gt;7%&lt;=14.5"),
SUM(LOOKUP(2,1/(SRP!$B$16:$B$20&lt;=E8457)/(SRP!$C$16:$C$20&gt;=E8457),SRP!$D$16:$D$20)*(G8457/100)*(E8457/1000)),
IF(C8457="Ready to Drink",
SUM(LOOKUP(2,1/(SRP!$B$11:$B$15&lt;=E8457)/(SRP!$C$11:$C$15&gt;=E8457),SRP!$D$11:$D$15)*(G8457/100)*(E8457/1000)),
0)))))),2)</f>
        <v>9.56</v>
      </c>
      <c r="L8457" s="173" t="str">
        <f t="shared" si="132"/>
        <v>Spirits700</v>
      </c>
      <c r="M8457" s="154">
        <f>VLOOKUP(L8457,'Slope %'!C:D,2,0)</f>
        <v>7.0000000000000007E-2</v>
      </c>
    </row>
    <row r="8458" spans="1:13" x14ac:dyDescent="0.25">
      <c r="A8458" s="169">
        <v>128843</v>
      </c>
      <c r="B8458" s="170" t="s">
        <v>6109</v>
      </c>
      <c r="C8458" s="170" t="s">
        <v>24</v>
      </c>
      <c r="D8458" s="170" t="s">
        <v>60</v>
      </c>
      <c r="E8458" s="170">
        <v>4000</v>
      </c>
      <c r="F8458" s="170">
        <v>4</v>
      </c>
      <c r="G8458" s="171">
        <v>7</v>
      </c>
      <c r="H8458" s="170" t="s">
        <v>32</v>
      </c>
      <c r="I8458" s="171">
        <v>34.99</v>
      </c>
      <c r="J8458" s="169">
        <v>1</v>
      </c>
      <c r="K8458" s="154" cm="1">
        <f t="array" ref="K8458">ROUND(
IF(C8458="Beer",
SUM(LOOKUP(2,1/(SRP!$B$8:$B$10&lt;=E8458)/(SRP!$C$8:$C$10&gt;=E8458),SRP!$D$8:$D$10)*(G8458/100)*(E8458/1000)),
IF(C8458="Spirits",
SUM(LOOKUP(2,1/(SRP!$B$2:$B$7&lt;=E8458)/(SRP!$C$2:$C$7&gt;=E8458),SRP!$D$2:$D$7)*(G8458/100)*(E8458/1000)),
IF(AND(C8458="Wine",D8458="Fortified Wines"),
SUM(LOOKUP(2,1/(SRP!$B$26:$B$29&lt;=E8458)/(SRP!$C$26:$C$29&gt;=E8458),SRP!$D$26:$D$29)*(G8458/100)*(E8458/1000)),
IF(C8458="Wine",
SUM(LOOKUP(2,1/(SRP!$B$21:$B$25&lt;=E8458)/(SRP!$C$21:$C$25&gt;=E8458),SRP!$D$21:$D$25)*(G8458/100)*(E8458/1000)),
IF(AND(C8458="Ready to Drink",D8458="RTD-One Pour Cocktail&gt;7%&lt;=14.5"),
SUM(LOOKUP(2,1/(SRP!$B$16:$B$20&lt;=E8458)/(SRP!$C$16:$C$20&gt;=E8458),SRP!$D$16:$D$20)*(G8458/100)*(E8458/1000)),
IF(C8458="Ready to Drink",
SUM(LOOKUP(2,1/(SRP!$B$11:$B$15&lt;=E8458)/(SRP!$C$11:$C$15&gt;=E8458),SRP!$D$11:$D$15)*(G8458/100)*(E8458/1000)),
0)))))),2)</f>
        <v>18.2</v>
      </c>
      <c r="L8458" s="173" t="str">
        <f t="shared" si="132"/>
        <v>Wine4000</v>
      </c>
      <c r="M8458" s="154">
        <f>VLOOKUP(L8458,'Slope %'!C:D,2,0)</f>
        <v>0.05</v>
      </c>
    </row>
    <row r="8459" spans="1:13" x14ac:dyDescent="0.25">
      <c r="A8459" s="169">
        <v>130153</v>
      </c>
      <c r="B8459" s="170" t="s">
        <v>6110</v>
      </c>
      <c r="C8459" s="170" t="s">
        <v>24</v>
      </c>
      <c r="D8459" s="170" t="s">
        <v>60</v>
      </c>
      <c r="E8459" s="170">
        <v>750</v>
      </c>
      <c r="F8459" s="170">
        <v>12</v>
      </c>
      <c r="G8459" s="171">
        <v>9.5</v>
      </c>
      <c r="H8459" s="170" t="s">
        <v>64</v>
      </c>
      <c r="I8459" s="171">
        <v>13.49</v>
      </c>
      <c r="J8459" s="169">
        <v>1</v>
      </c>
      <c r="K8459" s="154" cm="1">
        <f t="array" ref="K8459">ROUND(
IF(C8459="Beer",
SUM(LOOKUP(2,1/(SRP!$B$8:$B$10&lt;=E8459)/(SRP!$C$8:$C$10&gt;=E8459),SRP!$D$8:$D$10)*(G8459/100)*(E8459/1000)),
IF(C8459="Spirits",
SUM(LOOKUP(2,1/(SRP!$B$2:$B$7&lt;=E8459)/(SRP!$C$2:$C$7&gt;=E8459),SRP!$D$2:$D$7)*(G8459/100)*(E8459/1000)),
IF(AND(C8459="Wine",D8459="Fortified Wines"),
SUM(LOOKUP(2,1/(SRP!$B$26:$B$29&lt;=E8459)/(SRP!$C$26:$C$29&gt;=E8459),SRP!$D$26:$D$29)*(G8459/100)*(E8459/1000)),
IF(C8459="Wine",
SUM(LOOKUP(2,1/(SRP!$B$21:$B$25&lt;=E8459)/(SRP!$C$21:$C$25&gt;=E8459),SRP!$D$21:$D$25)*(G8459/100)*(E8459/1000)),
IF(AND(C8459="Ready to Drink",D8459="RTD-One Pour Cocktail&gt;7%&lt;=14.5"),
SUM(LOOKUP(2,1/(SRP!$B$16:$B$20&lt;=E8459)/(SRP!$C$16:$C$20&gt;=E8459),SRP!$D$16:$D$20)*(G8459/100)*(E8459/1000)),
IF(C8459="Ready to Drink",
SUM(LOOKUP(2,1/(SRP!$B$11:$B$15&lt;=E8459)/(SRP!$C$11:$C$15&gt;=E8459),SRP!$D$11:$D$15)*(G8459/100)*(E8459/1000)),
0)))))),2)</f>
        <v>5.56</v>
      </c>
      <c r="L8459" s="173" t="str">
        <f t="shared" si="132"/>
        <v>Wine750</v>
      </c>
      <c r="M8459" s="154">
        <f>VLOOKUP(L8459,'Slope %'!C:D,2,0)</f>
        <v>0.1</v>
      </c>
    </row>
    <row r="8460" spans="1:13" x14ac:dyDescent="0.25">
      <c r="A8460" s="169">
        <v>130187</v>
      </c>
      <c r="B8460" s="170" t="s">
        <v>6111</v>
      </c>
      <c r="C8460" s="170" t="s">
        <v>24</v>
      </c>
      <c r="D8460" s="170" t="s">
        <v>230</v>
      </c>
      <c r="E8460" s="170">
        <v>750</v>
      </c>
      <c r="F8460" s="170">
        <v>12</v>
      </c>
      <c r="G8460" s="171">
        <v>13</v>
      </c>
      <c r="H8460" s="170" t="s">
        <v>47</v>
      </c>
      <c r="I8460" s="171">
        <v>24.99</v>
      </c>
      <c r="J8460" s="169">
        <v>1</v>
      </c>
      <c r="K8460" s="154" cm="1">
        <f t="array" ref="K8460">ROUND(
IF(C8460="Beer",
SUM(LOOKUP(2,1/(SRP!$B$8:$B$10&lt;=E8460)/(SRP!$C$8:$C$10&gt;=E8460),SRP!$D$8:$D$10)*(G8460/100)*(E8460/1000)),
IF(C8460="Spirits",
SUM(LOOKUP(2,1/(SRP!$B$2:$B$7&lt;=E8460)/(SRP!$C$2:$C$7&gt;=E8460),SRP!$D$2:$D$7)*(G8460/100)*(E8460/1000)),
IF(AND(C8460="Wine",D8460="Fortified Wines"),
SUM(LOOKUP(2,1/(SRP!$B$26:$B$29&lt;=E8460)/(SRP!$C$26:$C$29&gt;=E8460),SRP!$D$26:$D$29)*(G8460/100)*(E8460/1000)),
IF(C8460="Wine",
SUM(LOOKUP(2,1/(SRP!$B$21:$B$25&lt;=E8460)/(SRP!$C$21:$C$25&gt;=E8460),SRP!$D$21:$D$25)*(G8460/100)*(E8460/1000)),
IF(AND(C8460="Ready to Drink",D8460="RTD-One Pour Cocktail&gt;7%&lt;=14.5"),
SUM(LOOKUP(2,1/(SRP!$B$16:$B$20&lt;=E8460)/(SRP!$C$16:$C$20&gt;=E8460),SRP!$D$16:$D$20)*(G8460/100)*(E8460/1000)),
IF(C8460="Ready to Drink",
SUM(LOOKUP(2,1/(SRP!$B$11:$B$15&lt;=E8460)/(SRP!$C$11:$C$15&gt;=E8460),SRP!$D$11:$D$15)*(G8460/100)*(E8460/1000)),
0)))))),2)</f>
        <v>7.61</v>
      </c>
      <c r="L8460" s="173" t="str">
        <f t="shared" si="132"/>
        <v>Wine750</v>
      </c>
      <c r="M8460" s="154">
        <f>VLOOKUP(L8460,'Slope %'!C:D,2,0)</f>
        <v>0.1</v>
      </c>
    </row>
    <row r="8461" spans="1:13" x14ac:dyDescent="0.25">
      <c r="A8461" s="169">
        <v>131870</v>
      </c>
      <c r="B8461" s="170" t="s">
        <v>6112</v>
      </c>
      <c r="C8461" s="170" t="s">
        <v>15</v>
      </c>
      <c r="D8461" s="170" t="s">
        <v>510</v>
      </c>
      <c r="E8461" s="170">
        <v>750</v>
      </c>
      <c r="F8461" s="170">
        <v>6</v>
      </c>
      <c r="G8461" s="171">
        <v>40</v>
      </c>
      <c r="H8461" s="170" t="s">
        <v>446</v>
      </c>
      <c r="I8461" s="171">
        <v>54.99</v>
      </c>
      <c r="J8461" s="169">
        <v>1</v>
      </c>
      <c r="K8461" s="154" cm="1">
        <f t="array" ref="K8461">ROUND(
IF(C8461="Beer",
SUM(LOOKUP(2,1/(SRP!$B$8:$B$10&lt;=E8461)/(SRP!$C$8:$C$10&gt;=E8461),SRP!$D$8:$D$10)*(G8461/100)*(E8461/1000)),
IF(C8461="Spirits",
SUM(LOOKUP(2,1/(SRP!$B$2:$B$7&lt;=E8461)/(SRP!$C$2:$C$7&gt;=E8461),SRP!$D$2:$D$7)*(G8461/100)*(E8461/1000)),
IF(AND(C8461="Wine",D8461="Fortified Wines"),
SUM(LOOKUP(2,1/(SRP!$B$26:$B$29&lt;=E8461)/(SRP!$C$26:$C$29&gt;=E8461),SRP!$D$26:$D$29)*(G8461/100)*(E8461/1000)),
IF(C8461="Wine",
SUM(LOOKUP(2,1/(SRP!$B$21:$B$25&lt;=E8461)/(SRP!$C$21:$C$25&gt;=E8461),SRP!$D$21:$D$25)*(G8461/100)*(E8461/1000)),
IF(AND(C8461="Ready to Drink",D8461="RTD-One Pour Cocktail&gt;7%&lt;=14.5"),
SUM(LOOKUP(2,1/(SRP!$B$16:$B$20&lt;=E8461)/(SRP!$C$16:$C$20&gt;=E8461),SRP!$D$16:$D$20)*(G8461/100)*(E8461/1000)),
IF(C8461="Ready to Drink",
SUM(LOOKUP(2,1/(SRP!$B$11:$B$15&lt;=E8461)/(SRP!$C$11:$C$15&gt;=E8461),SRP!$D$11:$D$15)*(G8461/100)*(E8461/1000)),
0)))))),2)</f>
        <v>23.42</v>
      </c>
      <c r="L8461" s="173" t="str">
        <f t="shared" si="132"/>
        <v>Spirits750</v>
      </c>
      <c r="M8461" s="154">
        <f>VLOOKUP(L8461,'Slope %'!C:D,2,0)</f>
        <v>7.0000000000000007E-2</v>
      </c>
    </row>
    <row r="8462" spans="1:13" x14ac:dyDescent="0.25">
      <c r="A8462" s="169">
        <v>133295</v>
      </c>
      <c r="B8462" s="170" t="s">
        <v>6113</v>
      </c>
      <c r="C8462" s="170" t="s">
        <v>15</v>
      </c>
      <c r="D8462" s="170" t="s">
        <v>336</v>
      </c>
      <c r="E8462" s="170">
        <v>200</v>
      </c>
      <c r="F8462" s="170">
        <v>24</v>
      </c>
      <c r="G8462" s="171">
        <v>14.9</v>
      </c>
      <c r="H8462" s="170" t="s">
        <v>634</v>
      </c>
      <c r="I8462" s="171">
        <v>8.99</v>
      </c>
      <c r="J8462" s="169">
        <v>1</v>
      </c>
      <c r="K8462" s="154" cm="1">
        <f t="array" ref="K8462">ROUND(
IF(C8462="Beer",
SUM(LOOKUP(2,1/(SRP!$B$8:$B$10&lt;=E8462)/(SRP!$C$8:$C$10&gt;=E8462),SRP!$D$8:$D$10)*(G8462/100)*(E8462/1000)),
IF(C8462="Spirits",
SUM(LOOKUP(2,1/(SRP!$B$2:$B$7&lt;=E8462)/(SRP!$C$2:$C$7&gt;=E8462),SRP!$D$2:$D$7)*(G8462/100)*(E8462/1000)),
IF(AND(C8462="Wine",D8462="Fortified Wines"),
SUM(LOOKUP(2,1/(SRP!$B$26:$B$29&lt;=E8462)/(SRP!$C$26:$C$29&gt;=E8462),SRP!$D$26:$D$29)*(G8462/100)*(E8462/1000)),
IF(C8462="Wine",
SUM(LOOKUP(2,1/(SRP!$B$21:$B$25&lt;=E8462)/(SRP!$C$21:$C$25&gt;=E8462),SRP!$D$21:$D$25)*(G8462/100)*(E8462/1000)),
IF(AND(C8462="Ready to Drink",D8462="RTD-One Pour Cocktail&gt;7%&lt;=14.5"),
SUM(LOOKUP(2,1/(SRP!$B$16:$B$20&lt;=E8462)/(SRP!$C$16:$C$20&gt;=E8462),SRP!$D$16:$D$20)*(G8462/100)*(E8462/1000)),
IF(C8462="Ready to Drink",
SUM(LOOKUP(2,1/(SRP!$B$11:$B$15&lt;=E8462)/(SRP!$C$11:$C$15&gt;=E8462),SRP!$D$11:$D$15)*(G8462/100)*(E8462/1000)),
0)))))),2)</f>
        <v>3.17</v>
      </c>
      <c r="L8462" s="173" t="str">
        <f t="shared" si="132"/>
        <v>Spirits200</v>
      </c>
      <c r="M8462" s="154">
        <f>VLOOKUP(L8462,'Slope %'!C:D,2,0)</f>
        <v>0.1</v>
      </c>
    </row>
    <row r="8463" spans="1:13" x14ac:dyDescent="0.25">
      <c r="A8463" s="169">
        <v>133439</v>
      </c>
      <c r="B8463" s="170" t="s">
        <v>6114</v>
      </c>
      <c r="C8463" s="170" t="s">
        <v>15</v>
      </c>
      <c r="D8463" s="170" t="s">
        <v>28</v>
      </c>
      <c r="E8463" s="170">
        <v>1750</v>
      </c>
      <c r="F8463" s="170">
        <v>6</v>
      </c>
      <c r="G8463" s="171">
        <v>40</v>
      </c>
      <c r="H8463" s="170" t="s">
        <v>20</v>
      </c>
      <c r="I8463" s="171">
        <v>55.99</v>
      </c>
      <c r="J8463" s="169">
        <v>1</v>
      </c>
      <c r="K8463" s="154" cm="1">
        <f t="array" ref="K8463">ROUND(
IF(C8463="Beer",
SUM(LOOKUP(2,1/(SRP!$B$8:$B$10&lt;=E8463)/(SRP!$C$8:$C$10&gt;=E8463),SRP!$D$8:$D$10)*(G8463/100)*(E8463/1000)),
IF(C8463="Spirits",
SUM(LOOKUP(2,1/(SRP!$B$2:$B$7&lt;=E8463)/(SRP!$C$2:$C$7&gt;=E8463),SRP!$D$2:$D$7)*(G8463/100)*(E8463/1000)),
IF(AND(C8463="Wine",D8463="Fortified Wines"),
SUM(LOOKUP(2,1/(SRP!$B$26:$B$29&lt;=E8463)/(SRP!$C$26:$C$29&gt;=E8463),SRP!$D$26:$D$29)*(G8463/100)*(E8463/1000)),
IF(C8463="Wine",
SUM(LOOKUP(2,1/(SRP!$B$21:$B$25&lt;=E8463)/(SRP!$C$21:$C$25&gt;=E8463),SRP!$D$21:$D$25)*(G8463/100)*(E8463/1000)),
IF(AND(C8463="Ready to Drink",D8463="RTD-One Pour Cocktail&gt;7%&lt;=14.5"),
SUM(LOOKUP(2,1/(SRP!$B$16:$B$20&lt;=E8463)/(SRP!$C$16:$C$20&gt;=E8463),SRP!$D$16:$D$20)*(G8463/100)*(E8463/1000)),
IF(C8463="Ready to Drink",
SUM(LOOKUP(2,1/(SRP!$B$11:$B$15&lt;=E8463)/(SRP!$C$11:$C$15&gt;=E8463),SRP!$D$11:$D$15)*(G8463/100)*(E8463/1000)),
0)))))),2)</f>
        <v>54.65</v>
      </c>
      <c r="L8463" s="173" t="str">
        <f t="shared" si="132"/>
        <v>Spirits1750</v>
      </c>
      <c r="M8463" s="154">
        <f>VLOOKUP(L8463,'Slope %'!C:D,2,0)</f>
        <v>0.03</v>
      </c>
    </row>
    <row r="8464" spans="1:13" x14ac:dyDescent="0.25">
      <c r="A8464" s="169">
        <v>135210</v>
      </c>
      <c r="B8464" s="170" t="s">
        <v>6115</v>
      </c>
      <c r="C8464" s="170" t="s">
        <v>15</v>
      </c>
      <c r="D8464" s="170" t="s">
        <v>90</v>
      </c>
      <c r="E8464" s="170">
        <v>750</v>
      </c>
      <c r="F8464" s="170">
        <v>12</v>
      </c>
      <c r="G8464" s="171">
        <v>43</v>
      </c>
      <c r="H8464" s="170" t="s">
        <v>17</v>
      </c>
      <c r="I8464" s="171">
        <v>80.989999999999995</v>
      </c>
      <c r="J8464" s="169">
        <v>1</v>
      </c>
      <c r="K8464" s="154" cm="1">
        <f t="array" ref="K8464">ROUND(
IF(C8464="Beer",
SUM(LOOKUP(2,1/(SRP!$B$8:$B$10&lt;=E8464)/(SRP!$C$8:$C$10&gt;=E8464),SRP!$D$8:$D$10)*(G8464/100)*(E8464/1000)),
IF(C8464="Spirits",
SUM(LOOKUP(2,1/(SRP!$B$2:$B$7&lt;=E8464)/(SRP!$C$2:$C$7&gt;=E8464),SRP!$D$2:$D$7)*(G8464/100)*(E8464/1000)),
IF(AND(C8464="Wine",D8464="Fortified Wines"),
SUM(LOOKUP(2,1/(SRP!$B$26:$B$29&lt;=E8464)/(SRP!$C$26:$C$29&gt;=E8464),SRP!$D$26:$D$29)*(G8464/100)*(E8464/1000)),
IF(C8464="Wine",
SUM(LOOKUP(2,1/(SRP!$B$21:$B$25&lt;=E8464)/(SRP!$C$21:$C$25&gt;=E8464),SRP!$D$21:$D$25)*(G8464/100)*(E8464/1000)),
IF(AND(C8464="Ready to Drink",D8464="RTD-One Pour Cocktail&gt;7%&lt;=14.5"),
SUM(LOOKUP(2,1/(SRP!$B$16:$B$20&lt;=E8464)/(SRP!$C$16:$C$20&gt;=E8464),SRP!$D$16:$D$20)*(G8464/100)*(E8464/1000)),
IF(C8464="Ready to Drink",
SUM(LOOKUP(2,1/(SRP!$B$11:$B$15&lt;=E8464)/(SRP!$C$11:$C$15&gt;=E8464),SRP!$D$11:$D$15)*(G8464/100)*(E8464/1000)),
0)))))),2)</f>
        <v>25.18</v>
      </c>
      <c r="L8464" s="173" t="str">
        <f t="shared" si="132"/>
        <v>Spirits750</v>
      </c>
      <c r="M8464" s="154">
        <f>VLOOKUP(L8464,'Slope %'!C:D,2,0)</f>
        <v>7.0000000000000007E-2</v>
      </c>
    </row>
    <row r="8465" spans="1:13" x14ac:dyDescent="0.25">
      <c r="A8465" s="169">
        <v>135566</v>
      </c>
      <c r="B8465" s="170" t="s">
        <v>522</v>
      </c>
      <c r="C8465" s="170" t="s">
        <v>15</v>
      </c>
      <c r="D8465" s="170" t="s">
        <v>19</v>
      </c>
      <c r="E8465" s="170">
        <v>750</v>
      </c>
      <c r="F8465" s="170">
        <v>12</v>
      </c>
      <c r="G8465" s="171">
        <v>40</v>
      </c>
      <c r="H8465" s="170" t="s">
        <v>43</v>
      </c>
      <c r="I8465" s="171">
        <v>25.49</v>
      </c>
      <c r="J8465" s="169">
        <v>1</v>
      </c>
      <c r="K8465" s="154" cm="1">
        <f t="array" ref="K8465">ROUND(
IF(C8465="Beer",
SUM(LOOKUP(2,1/(SRP!$B$8:$B$10&lt;=E8465)/(SRP!$C$8:$C$10&gt;=E8465),SRP!$D$8:$D$10)*(G8465/100)*(E8465/1000)),
IF(C8465="Spirits",
SUM(LOOKUP(2,1/(SRP!$B$2:$B$7&lt;=E8465)/(SRP!$C$2:$C$7&gt;=E8465),SRP!$D$2:$D$7)*(G8465/100)*(E8465/1000)),
IF(AND(C8465="Wine",D8465="Fortified Wines"),
SUM(LOOKUP(2,1/(SRP!$B$26:$B$29&lt;=E8465)/(SRP!$C$26:$C$29&gt;=E8465),SRP!$D$26:$D$29)*(G8465/100)*(E8465/1000)),
IF(C8465="Wine",
SUM(LOOKUP(2,1/(SRP!$B$21:$B$25&lt;=E8465)/(SRP!$C$21:$C$25&gt;=E8465),SRP!$D$21:$D$25)*(G8465/100)*(E8465/1000)),
IF(AND(C8465="Ready to Drink",D8465="RTD-One Pour Cocktail&gt;7%&lt;=14.5"),
SUM(LOOKUP(2,1/(SRP!$B$16:$B$20&lt;=E8465)/(SRP!$C$16:$C$20&gt;=E8465),SRP!$D$16:$D$20)*(G8465/100)*(E8465/1000)),
IF(C8465="Ready to Drink",
SUM(LOOKUP(2,1/(SRP!$B$11:$B$15&lt;=E8465)/(SRP!$C$11:$C$15&gt;=E8465),SRP!$D$11:$D$15)*(G8465/100)*(E8465/1000)),
0)))))),2)</f>
        <v>23.42</v>
      </c>
      <c r="L8465" s="173" t="str">
        <f t="shared" si="132"/>
        <v>Spirits750</v>
      </c>
      <c r="M8465" s="154">
        <f>VLOOKUP(L8465,'Slope %'!C:D,2,0)</f>
        <v>7.0000000000000007E-2</v>
      </c>
    </row>
    <row r="8466" spans="1:13" x14ac:dyDescent="0.25">
      <c r="A8466" s="169">
        <v>135939</v>
      </c>
      <c r="B8466" s="170" t="s">
        <v>6116</v>
      </c>
      <c r="C8466" s="170" t="s">
        <v>24</v>
      </c>
      <c r="D8466" s="170" t="s">
        <v>194</v>
      </c>
      <c r="E8466" s="170">
        <v>750</v>
      </c>
      <c r="F8466" s="170">
        <v>12</v>
      </c>
      <c r="G8466" s="171">
        <v>13</v>
      </c>
      <c r="H8466" s="170" t="s">
        <v>54</v>
      </c>
      <c r="I8466" s="171">
        <v>17.989999999999998</v>
      </c>
      <c r="J8466" s="169">
        <v>1</v>
      </c>
      <c r="K8466" s="154" cm="1">
        <f t="array" ref="K8466">ROUND(
IF(C8466="Beer",
SUM(LOOKUP(2,1/(SRP!$B$8:$B$10&lt;=E8466)/(SRP!$C$8:$C$10&gt;=E8466),SRP!$D$8:$D$10)*(G8466/100)*(E8466/1000)),
IF(C8466="Spirits",
SUM(LOOKUP(2,1/(SRP!$B$2:$B$7&lt;=E8466)/(SRP!$C$2:$C$7&gt;=E8466),SRP!$D$2:$D$7)*(G8466/100)*(E8466/1000)),
IF(AND(C8466="Wine",D8466="Fortified Wines"),
SUM(LOOKUP(2,1/(SRP!$B$26:$B$29&lt;=E8466)/(SRP!$C$26:$C$29&gt;=E8466),SRP!$D$26:$D$29)*(G8466/100)*(E8466/1000)),
IF(C8466="Wine",
SUM(LOOKUP(2,1/(SRP!$B$21:$B$25&lt;=E8466)/(SRP!$C$21:$C$25&gt;=E8466),SRP!$D$21:$D$25)*(G8466/100)*(E8466/1000)),
IF(AND(C8466="Ready to Drink",D8466="RTD-One Pour Cocktail&gt;7%&lt;=14.5"),
SUM(LOOKUP(2,1/(SRP!$B$16:$B$20&lt;=E8466)/(SRP!$C$16:$C$20&gt;=E8466),SRP!$D$16:$D$20)*(G8466/100)*(E8466/1000)),
IF(C8466="Ready to Drink",
SUM(LOOKUP(2,1/(SRP!$B$11:$B$15&lt;=E8466)/(SRP!$C$11:$C$15&gt;=E8466),SRP!$D$11:$D$15)*(G8466/100)*(E8466/1000)),
0)))))),2)</f>
        <v>7.61</v>
      </c>
      <c r="L8466" s="173" t="str">
        <f t="shared" si="132"/>
        <v>Wine750</v>
      </c>
      <c r="M8466" s="154">
        <f>VLOOKUP(L8466,'Slope %'!C:D,2,0)</f>
        <v>0.1</v>
      </c>
    </row>
    <row r="8467" spans="1:13" x14ac:dyDescent="0.25">
      <c r="A8467" s="169">
        <v>136010</v>
      </c>
      <c r="B8467" s="170" t="s">
        <v>6117</v>
      </c>
      <c r="C8467" s="170" t="s">
        <v>24</v>
      </c>
      <c r="D8467" s="170" t="s">
        <v>109</v>
      </c>
      <c r="E8467" s="170">
        <v>750</v>
      </c>
      <c r="F8467" s="170">
        <v>12</v>
      </c>
      <c r="G8467" s="171">
        <v>12</v>
      </c>
      <c r="H8467" s="170" t="s">
        <v>54</v>
      </c>
      <c r="I8467" s="171">
        <v>18.989999999999998</v>
      </c>
      <c r="J8467" s="169">
        <v>1</v>
      </c>
      <c r="K8467" s="154" cm="1">
        <f t="array" ref="K8467">ROUND(
IF(C8467="Beer",
SUM(LOOKUP(2,1/(SRP!$B$8:$B$10&lt;=E8467)/(SRP!$C$8:$C$10&gt;=E8467),SRP!$D$8:$D$10)*(G8467/100)*(E8467/1000)),
IF(C8467="Spirits",
SUM(LOOKUP(2,1/(SRP!$B$2:$B$7&lt;=E8467)/(SRP!$C$2:$C$7&gt;=E8467),SRP!$D$2:$D$7)*(G8467/100)*(E8467/1000)),
IF(AND(C8467="Wine",D8467="Fortified Wines"),
SUM(LOOKUP(2,1/(SRP!$B$26:$B$29&lt;=E8467)/(SRP!$C$26:$C$29&gt;=E8467),SRP!$D$26:$D$29)*(G8467/100)*(E8467/1000)),
IF(C8467="Wine",
SUM(LOOKUP(2,1/(SRP!$B$21:$B$25&lt;=E8467)/(SRP!$C$21:$C$25&gt;=E8467),SRP!$D$21:$D$25)*(G8467/100)*(E8467/1000)),
IF(AND(C8467="Ready to Drink",D8467="RTD-One Pour Cocktail&gt;7%&lt;=14.5"),
SUM(LOOKUP(2,1/(SRP!$B$16:$B$20&lt;=E8467)/(SRP!$C$16:$C$20&gt;=E8467),SRP!$D$16:$D$20)*(G8467/100)*(E8467/1000)),
IF(C8467="Ready to Drink",
SUM(LOOKUP(2,1/(SRP!$B$11:$B$15&lt;=E8467)/(SRP!$C$11:$C$15&gt;=E8467),SRP!$D$11:$D$15)*(G8467/100)*(E8467/1000)),
0)))))),2)</f>
        <v>7.03</v>
      </c>
      <c r="L8467" s="173" t="str">
        <f t="shared" si="132"/>
        <v>Wine750</v>
      </c>
      <c r="M8467" s="154">
        <f>VLOOKUP(L8467,'Slope %'!C:D,2,0)</f>
        <v>0.1</v>
      </c>
    </row>
    <row r="8468" spans="1:13" x14ac:dyDescent="0.25">
      <c r="A8468" s="169">
        <v>138479</v>
      </c>
      <c r="B8468" s="170" t="s">
        <v>6118</v>
      </c>
      <c r="C8468" s="170" t="s">
        <v>24</v>
      </c>
      <c r="D8468" s="170" t="s">
        <v>34</v>
      </c>
      <c r="E8468" s="170">
        <v>750</v>
      </c>
      <c r="F8468" s="170">
        <v>12</v>
      </c>
      <c r="G8468" s="171">
        <v>14.5</v>
      </c>
      <c r="H8468" s="170" t="s">
        <v>47</v>
      </c>
      <c r="I8468" s="171">
        <v>17.989999999999998</v>
      </c>
      <c r="J8468" s="169">
        <v>1</v>
      </c>
      <c r="K8468" s="154" cm="1">
        <f t="array" ref="K8468">ROUND(
IF(C8468="Beer",
SUM(LOOKUP(2,1/(SRP!$B$8:$B$10&lt;=E8468)/(SRP!$C$8:$C$10&gt;=E8468),SRP!$D$8:$D$10)*(G8468/100)*(E8468/1000)),
IF(C8468="Spirits",
SUM(LOOKUP(2,1/(SRP!$B$2:$B$7&lt;=E8468)/(SRP!$C$2:$C$7&gt;=E8468),SRP!$D$2:$D$7)*(G8468/100)*(E8468/1000)),
IF(AND(C8468="Wine",D8468="Fortified Wines"),
SUM(LOOKUP(2,1/(SRP!$B$26:$B$29&lt;=E8468)/(SRP!$C$26:$C$29&gt;=E8468),SRP!$D$26:$D$29)*(G8468/100)*(E8468/1000)),
IF(C8468="Wine",
SUM(LOOKUP(2,1/(SRP!$B$21:$B$25&lt;=E8468)/(SRP!$C$21:$C$25&gt;=E8468),SRP!$D$21:$D$25)*(G8468/100)*(E8468/1000)),
IF(AND(C8468="Ready to Drink",D8468="RTD-One Pour Cocktail&gt;7%&lt;=14.5"),
SUM(LOOKUP(2,1/(SRP!$B$16:$B$20&lt;=E8468)/(SRP!$C$16:$C$20&gt;=E8468),SRP!$D$16:$D$20)*(G8468/100)*(E8468/1000)),
IF(C8468="Ready to Drink",
SUM(LOOKUP(2,1/(SRP!$B$11:$B$15&lt;=E8468)/(SRP!$C$11:$C$15&gt;=E8468),SRP!$D$11:$D$15)*(G8468/100)*(E8468/1000)),
0)))))),2)</f>
        <v>8.49</v>
      </c>
      <c r="L8468" s="173" t="str">
        <f t="shared" si="132"/>
        <v>Wine750</v>
      </c>
      <c r="M8468" s="154">
        <f>VLOOKUP(L8468,'Slope %'!C:D,2,0)</f>
        <v>0.1</v>
      </c>
    </row>
    <row r="8469" spans="1:13" x14ac:dyDescent="0.25">
      <c r="A8469" s="169">
        <v>140461</v>
      </c>
      <c r="B8469" s="170" t="s">
        <v>6119</v>
      </c>
      <c r="C8469" s="170" t="s">
        <v>15</v>
      </c>
      <c r="D8469" s="170" t="s">
        <v>122</v>
      </c>
      <c r="E8469" s="170">
        <v>200</v>
      </c>
      <c r="F8469" s="170">
        <v>24</v>
      </c>
      <c r="G8469" s="171">
        <v>14.9</v>
      </c>
      <c r="H8469" s="170" t="s">
        <v>634</v>
      </c>
      <c r="I8469" s="171">
        <v>8.99</v>
      </c>
      <c r="J8469" s="169">
        <v>1</v>
      </c>
      <c r="K8469" s="154" cm="1">
        <f t="array" ref="K8469">ROUND(
IF(C8469="Beer",
SUM(LOOKUP(2,1/(SRP!$B$8:$B$10&lt;=E8469)/(SRP!$C$8:$C$10&gt;=E8469),SRP!$D$8:$D$10)*(G8469/100)*(E8469/1000)),
IF(C8469="Spirits",
SUM(LOOKUP(2,1/(SRP!$B$2:$B$7&lt;=E8469)/(SRP!$C$2:$C$7&gt;=E8469),SRP!$D$2:$D$7)*(G8469/100)*(E8469/1000)),
IF(AND(C8469="Wine",D8469="Fortified Wines"),
SUM(LOOKUP(2,1/(SRP!$B$26:$B$29&lt;=E8469)/(SRP!$C$26:$C$29&gt;=E8469),SRP!$D$26:$D$29)*(G8469/100)*(E8469/1000)),
IF(C8469="Wine",
SUM(LOOKUP(2,1/(SRP!$B$21:$B$25&lt;=E8469)/(SRP!$C$21:$C$25&gt;=E8469),SRP!$D$21:$D$25)*(G8469/100)*(E8469/1000)),
IF(AND(C8469="Ready to Drink",D8469="RTD-One Pour Cocktail&gt;7%&lt;=14.5"),
SUM(LOOKUP(2,1/(SRP!$B$16:$B$20&lt;=E8469)/(SRP!$C$16:$C$20&gt;=E8469),SRP!$D$16:$D$20)*(G8469/100)*(E8469/1000)),
IF(C8469="Ready to Drink",
SUM(LOOKUP(2,1/(SRP!$B$11:$B$15&lt;=E8469)/(SRP!$C$11:$C$15&gt;=E8469),SRP!$D$11:$D$15)*(G8469/100)*(E8469/1000)),
0)))))),2)</f>
        <v>3.17</v>
      </c>
      <c r="L8469" s="173" t="str">
        <f t="shared" si="132"/>
        <v>Spirits200</v>
      </c>
      <c r="M8469" s="154">
        <f>VLOOKUP(L8469,'Slope %'!C:D,2,0)</f>
        <v>0.1</v>
      </c>
    </row>
    <row r="8470" spans="1:13" x14ac:dyDescent="0.25">
      <c r="A8470" s="169">
        <v>142117</v>
      </c>
      <c r="B8470" s="170" t="s">
        <v>6120</v>
      </c>
      <c r="C8470" s="170" t="s">
        <v>24</v>
      </c>
      <c r="D8470" s="170" t="s">
        <v>66</v>
      </c>
      <c r="E8470" s="170">
        <v>750</v>
      </c>
      <c r="F8470" s="170">
        <v>12</v>
      </c>
      <c r="G8470" s="171">
        <v>13.5</v>
      </c>
      <c r="H8470" s="170" t="s">
        <v>177</v>
      </c>
      <c r="I8470" s="171">
        <v>13.99</v>
      </c>
      <c r="J8470" s="169">
        <v>1</v>
      </c>
      <c r="K8470" s="154" cm="1">
        <f t="array" ref="K8470">ROUND(
IF(C8470="Beer",
SUM(LOOKUP(2,1/(SRP!$B$8:$B$10&lt;=E8470)/(SRP!$C$8:$C$10&gt;=E8470),SRP!$D$8:$D$10)*(G8470/100)*(E8470/1000)),
IF(C8470="Spirits",
SUM(LOOKUP(2,1/(SRP!$B$2:$B$7&lt;=E8470)/(SRP!$C$2:$C$7&gt;=E8470),SRP!$D$2:$D$7)*(G8470/100)*(E8470/1000)),
IF(AND(C8470="Wine",D8470="Fortified Wines"),
SUM(LOOKUP(2,1/(SRP!$B$26:$B$29&lt;=E8470)/(SRP!$C$26:$C$29&gt;=E8470),SRP!$D$26:$D$29)*(G8470/100)*(E8470/1000)),
IF(C8470="Wine",
SUM(LOOKUP(2,1/(SRP!$B$21:$B$25&lt;=E8470)/(SRP!$C$21:$C$25&gt;=E8470),SRP!$D$21:$D$25)*(G8470/100)*(E8470/1000)),
IF(AND(C8470="Ready to Drink",D8470="RTD-One Pour Cocktail&gt;7%&lt;=14.5"),
SUM(LOOKUP(2,1/(SRP!$B$16:$B$20&lt;=E8470)/(SRP!$C$16:$C$20&gt;=E8470),SRP!$D$16:$D$20)*(G8470/100)*(E8470/1000)),
IF(C8470="Ready to Drink",
SUM(LOOKUP(2,1/(SRP!$B$11:$B$15&lt;=E8470)/(SRP!$C$11:$C$15&gt;=E8470),SRP!$D$11:$D$15)*(G8470/100)*(E8470/1000)),
0)))))),2)</f>
        <v>7.9</v>
      </c>
      <c r="L8470" s="173" t="str">
        <f t="shared" si="132"/>
        <v>Wine750</v>
      </c>
      <c r="M8470" s="154">
        <f>VLOOKUP(L8470,'Slope %'!C:D,2,0)</f>
        <v>0.1</v>
      </c>
    </row>
    <row r="8471" spans="1:13" x14ac:dyDescent="0.25">
      <c r="A8471" s="169">
        <v>142893</v>
      </c>
      <c r="B8471" s="170" t="s">
        <v>6121</v>
      </c>
      <c r="C8471" s="170" t="s">
        <v>24</v>
      </c>
      <c r="D8471" s="170" t="s">
        <v>707</v>
      </c>
      <c r="E8471" s="170">
        <v>750</v>
      </c>
      <c r="F8471" s="170">
        <v>12</v>
      </c>
      <c r="G8471" s="171">
        <v>13</v>
      </c>
      <c r="H8471" s="170" t="s">
        <v>32</v>
      </c>
      <c r="I8471" s="171">
        <v>17.989999999999998</v>
      </c>
      <c r="J8471" s="169">
        <v>1</v>
      </c>
      <c r="K8471" s="154" cm="1">
        <f t="array" ref="K8471">ROUND(
IF(C8471="Beer",
SUM(LOOKUP(2,1/(SRP!$B$8:$B$10&lt;=E8471)/(SRP!$C$8:$C$10&gt;=E8471),SRP!$D$8:$D$10)*(G8471/100)*(E8471/1000)),
IF(C8471="Spirits",
SUM(LOOKUP(2,1/(SRP!$B$2:$B$7&lt;=E8471)/(SRP!$C$2:$C$7&gt;=E8471),SRP!$D$2:$D$7)*(G8471/100)*(E8471/1000)),
IF(AND(C8471="Wine",D8471="Fortified Wines"),
SUM(LOOKUP(2,1/(SRP!$B$26:$B$29&lt;=E8471)/(SRP!$C$26:$C$29&gt;=E8471),SRP!$D$26:$D$29)*(G8471/100)*(E8471/1000)),
IF(C8471="Wine",
SUM(LOOKUP(2,1/(SRP!$B$21:$B$25&lt;=E8471)/(SRP!$C$21:$C$25&gt;=E8471),SRP!$D$21:$D$25)*(G8471/100)*(E8471/1000)),
IF(AND(C8471="Ready to Drink",D8471="RTD-One Pour Cocktail&gt;7%&lt;=14.5"),
SUM(LOOKUP(2,1/(SRP!$B$16:$B$20&lt;=E8471)/(SRP!$C$16:$C$20&gt;=E8471),SRP!$D$16:$D$20)*(G8471/100)*(E8471/1000)),
IF(C8471="Ready to Drink",
SUM(LOOKUP(2,1/(SRP!$B$11:$B$15&lt;=E8471)/(SRP!$C$11:$C$15&gt;=E8471),SRP!$D$11:$D$15)*(G8471/100)*(E8471/1000)),
0)))))),2)</f>
        <v>7.61</v>
      </c>
      <c r="L8471" s="173" t="str">
        <f t="shared" si="132"/>
        <v>Wine750</v>
      </c>
      <c r="M8471" s="154">
        <f>VLOOKUP(L8471,'Slope %'!C:D,2,0)</f>
        <v>0.1</v>
      </c>
    </row>
    <row r="8472" spans="1:13" x14ac:dyDescent="0.25">
      <c r="A8472" s="169">
        <v>142992</v>
      </c>
      <c r="B8472" s="170" t="s">
        <v>6122</v>
      </c>
      <c r="C8472" s="170" t="s">
        <v>24</v>
      </c>
      <c r="D8472" s="170" t="s">
        <v>34</v>
      </c>
      <c r="E8472" s="170">
        <v>750</v>
      </c>
      <c r="F8472" s="170">
        <v>12</v>
      </c>
      <c r="G8472" s="171">
        <v>13</v>
      </c>
      <c r="H8472" s="170" t="s">
        <v>32</v>
      </c>
      <c r="I8472" s="171">
        <v>22.99</v>
      </c>
      <c r="J8472" s="169">
        <v>1</v>
      </c>
      <c r="K8472" s="154" cm="1">
        <f t="array" ref="K8472">ROUND(
IF(C8472="Beer",
SUM(LOOKUP(2,1/(SRP!$B$8:$B$10&lt;=E8472)/(SRP!$C$8:$C$10&gt;=E8472),SRP!$D$8:$D$10)*(G8472/100)*(E8472/1000)),
IF(C8472="Spirits",
SUM(LOOKUP(2,1/(SRP!$B$2:$B$7&lt;=E8472)/(SRP!$C$2:$C$7&gt;=E8472),SRP!$D$2:$D$7)*(G8472/100)*(E8472/1000)),
IF(AND(C8472="Wine",D8472="Fortified Wines"),
SUM(LOOKUP(2,1/(SRP!$B$26:$B$29&lt;=E8472)/(SRP!$C$26:$C$29&gt;=E8472),SRP!$D$26:$D$29)*(G8472/100)*(E8472/1000)),
IF(C8472="Wine",
SUM(LOOKUP(2,1/(SRP!$B$21:$B$25&lt;=E8472)/(SRP!$C$21:$C$25&gt;=E8472),SRP!$D$21:$D$25)*(G8472/100)*(E8472/1000)),
IF(AND(C8472="Ready to Drink",D8472="RTD-One Pour Cocktail&gt;7%&lt;=14.5"),
SUM(LOOKUP(2,1/(SRP!$B$16:$B$20&lt;=E8472)/(SRP!$C$16:$C$20&gt;=E8472),SRP!$D$16:$D$20)*(G8472/100)*(E8472/1000)),
IF(C8472="Ready to Drink",
SUM(LOOKUP(2,1/(SRP!$B$11:$B$15&lt;=E8472)/(SRP!$C$11:$C$15&gt;=E8472),SRP!$D$11:$D$15)*(G8472/100)*(E8472/1000)),
0)))))),2)</f>
        <v>7.61</v>
      </c>
      <c r="L8472" s="173" t="str">
        <f t="shared" si="132"/>
        <v>Wine750</v>
      </c>
      <c r="M8472" s="154">
        <f>VLOOKUP(L8472,'Slope %'!C:D,2,0)</f>
        <v>0.1</v>
      </c>
    </row>
    <row r="8473" spans="1:13" x14ac:dyDescent="0.25">
      <c r="A8473" s="169">
        <v>143040</v>
      </c>
      <c r="B8473" s="170" t="s">
        <v>1219</v>
      </c>
      <c r="C8473" s="170" t="s">
        <v>15</v>
      </c>
      <c r="D8473" s="170" t="s">
        <v>213</v>
      </c>
      <c r="E8473" s="170">
        <v>750</v>
      </c>
      <c r="F8473" s="170">
        <v>12</v>
      </c>
      <c r="G8473" s="171">
        <v>40</v>
      </c>
      <c r="H8473" s="170" t="s">
        <v>17</v>
      </c>
      <c r="I8473" s="171">
        <v>38.49</v>
      </c>
      <c r="J8473" s="169">
        <v>1</v>
      </c>
      <c r="K8473" s="154" cm="1">
        <f t="array" ref="K8473">ROUND(
IF(C8473="Beer",
SUM(LOOKUP(2,1/(SRP!$B$8:$B$10&lt;=E8473)/(SRP!$C$8:$C$10&gt;=E8473),SRP!$D$8:$D$10)*(G8473/100)*(E8473/1000)),
IF(C8473="Spirits",
SUM(LOOKUP(2,1/(SRP!$B$2:$B$7&lt;=E8473)/(SRP!$C$2:$C$7&gt;=E8473),SRP!$D$2:$D$7)*(G8473/100)*(E8473/1000)),
IF(AND(C8473="Wine",D8473="Fortified Wines"),
SUM(LOOKUP(2,1/(SRP!$B$26:$B$29&lt;=E8473)/(SRP!$C$26:$C$29&gt;=E8473),SRP!$D$26:$D$29)*(G8473/100)*(E8473/1000)),
IF(C8473="Wine",
SUM(LOOKUP(2,1/(SRP!$B$21:$B$25&lt;=E8473)/(SRP!$C$21:$C$25&gt;=E8473),SRP!$D$21:$D$25)*(G8473/100)*(E8473/1000)),
IF(AND(C8473="Ready to Drink",D8473="RTD-One Pour Cocktail&gt;7%&lt;=14.5"),
SUM(LOOKUP(2,1/(SRP!$B$16:$B$20&lt;=E8473)/(SRP!$C$16:$C$20&gt;=E8473),SRP!$D$16:$D$20)*(G8473/100)*(E8473/1000)),
IF(C8473="Ready to Drink",
SUM(LOOKUP(2,1/(SRP!$B$11:$B$15&lt;=E8473)/(SRP!$C$11:$C$15&gt;=E8473),SRP!$D$11:$D$15)*(G8473/100)*(E8473/1000)),
0)))))),2)</f>
        <v>23.42</v>
      </c>
      <c r="L8473" s="173" t="str">
        <f t="shared" si="132"/>
        <v>Spirits750</v>
      </c>
      <c r="M8473" s="154">
        <f>VLOOKUP(L8473,'Slope %'!C:D,2,0)</f>
        <v>7.0000000000000007E-2</v>
      </c>
    </row>
    <row r="8474" spans="1:13" x14ac:dyDescent="0.25">
      <c r="A8474" s="169">
        <v>144493</v>
      </c>
      <c r="B8474" s="170" t="s">
        <v>6123</v>
      </c>
      <c r="C8474" s="170" t="s">
        <v>24</v>
      </c>
      <c r="D8474" s="170" t="s">
        <v>34</v>
      </c>
      <c r="E8474" s="170">
        <v>750</v>
      </c>
      <c r="F8474" s="170">
        <v>12</v>
      </c>
      <c r="G8474" s="171">
        <v>13.5</v>
      </c>
      <c r="H8474" s="170" t="s">
        <v>91</v>
      </c>
      <c r="I8474" s="171">
        <v>19.989999999999998</v>
      </c>
      <c r="J8474" s="169">
        <v>1</v>
      </c>
      <c r="K8474" s="154" cm="1">
        <f t="array" ref="K8474">ROUND(
IF(C8474="Beer",
SUM(LOOKUP(2,1/(SRP!$B$8:$B$10&lt;=E8474)/(SRP!$C$8:$C$10&gt;=E8474),SRP!$D$8:$D$10)*(G8474/100)*(E8474/1000)),
IF(C8474="Spirits",
SUM(LOOKUP(2,1/(SRP!$B$2:$B$7&lt;=E8474)/(SRP!$C$2:$C$7&gt;=E8474),SRP!$D$2:$D$7)*(G8474/100)*(E8474/1000)),
IF(AND(C8474="Wine",D8474="Fortified Wines"),
SUM(LOOKUP(2,1/(SRP!$B$26:$B$29&lt;=E8474)/(SRP!$C$26:$C$29&gt;=E8474),SRP!$D$26:$D$29)*(G8474/100)*(E8474/1000)),
IF(C8474="Wine",
SUM(LOOKUP(2,1/(SRP!$B$21:$B$25&lt;=E8474)/(SRP!$C$21:$C$25&gt;=E8474),SRP!$D$21:$D$25)*(G8474/100)*(E8474/1000)),
IF(AND(C8474="Ready to Drink",D8474="RTD-One Pour Cocktail&gt;7%&lt;=14.5"),
SUM(LOOKUP(2,1/(SRP!$B$16:$B$20&lt;=E8474)/(SRP!$C$16:$C$20&gt;=E8474),SRP!$D$16:$D$20)*(G8474/100)*(E8474/1000)),
IF(C8474="Ready to Drink",
SUM(LOOKUP(2,1/(SRP!$B$11:$B$15&lt;=E8474)/(SRP!$C$11:$C$15&gt;=E8474),SRP!$D$11:$D$15)*(G8474/100)*(E8474/1000)),
0)))))),2)</f>
        <v>7.9</v>
      </c>
      <c r="L8474" s="173" t="str">
        <f t="shared" si="132"/>
        <v>Wine750</v>
      </c>
      <c r="M8474" s="154">
        <f>VLOOKUP(L8474,'Slope %'!C:D,2,0)</f>
        <v>0.1</v>
      </c>
    </row>
    <row r="8475" spans="1:13" x14ac:dyDescent="0.25">
      <c r="A8475" s="169">
        <v>144600</v>
      </c>
      <c r="B8475" s="170" t="s">
        <v>40</v>
      </c>
      <c r="C8475" s="170" t="s">
        <v>15</v>
      </c>
      <c r="D8475" s="170" t="s">
        <v>19</v>
      </c>
      <c r="E8475" s="170">
        <v>50</v>
      </c>
      <c r="F8475" s="170">
        <v>120</v>
      </c>
      <c r="G8475" s="171">
        <v>40</v>
      </c>
      <c r="H8475" s="170" t="s">
        <v>20</v>
      </c>
      <c r="I8475" s="171">
        <v>4.59</v>
      </c>
      <c r="J8475" s="169">
        <v>1</v>
      </c>
      <c r="K8475" s="154" cm="1">
        <f t="array" ref="K8475">ROUND(
IF(C8475="Beer",
SUM(LOOKUP(2,1/(SRP!$B$8:$B$10&lt;=E8475)/(SRP!$C$8:$C$10&gt;=E8475),SRP!$D$8:$D$10)*(G8475/100)*(E8475/1000)),
IF(C8475="Spirits",
SUM(LOOKUP(2,1/(SRP!$B$2:$B$7&lt;=E8475)/(SRP!$C$2:$C$7&gt;=E8475),SRP!$D$2:$D$7)*(G8475/100)*(E8475/1000)),
IF(AND(C8475="Wine",D8475="Fortified Wines"),
SUM(LOOKUP(2,1/(SRP!$B$26:$B$29&lt;=E8475)/(SRP!$C$26:$C$29&gt;=E8475),SRP!$D$26:$D$29)*(G8475/100)*(E8475/1000)),
IF(C8475="Wine",
SUM(LOOKUP(2,1/(SRP!$B$21:$B$25&lt;=E8475)/(SRP!$C$21:$C$25&gt;=E8475),SRP!$D$21:$D$25)*(G8475/100)*(E8475/1000)),
IF(AND(C8475="Ready to Drink",D8475="RTD-One Pour Cocktail&gt;7%&lt;=14.5"),
SUM(LOOKUP(2,1/(SRP!$B$16:$B$20&lt;=E8475)/(SRP!$C$16:$C$20&gt;=E8475),SRP!$D$16:$D$20)*(G8475/100)*(E8475/1000)),
IF(C8475="Ready to Drink",
SUM(LOOKUP(2,1/(SRP!$B$11:$B$15&lt;=E8475)/(SRP!$C$11:$C$15&gt;=E8475),SRP!$D$11:$D$15)*(G8475/100)*(E8475/1000)),
0)))))),2)</f>
        <v>2.69</v>
      </c>
      <c r="L8475" s="173" t="str">
        <f t="shared" si="132"/>
        <v>Spirits50</v>
      </c>
      <c r="M8475" s="154">
        <f>VLOOKUP(L8475,'Slope %'!C:D,2,0)</f>
        <v>0.1</v>
      </c>
    </row>
    <row r="8476" spans="1:13" x14ac:dyDescent="0.25">
      <c r="A8476" s="169">
        <v>144899</v>
      </c>
      <c r="B8476" s="170" t="s">
        <v>6124</v>
      </c>
      <c r="C8476" s="170" t="s">
        <v>24</v>
      </c>
      <c r="D8476" s="170" t="s">
        <v>99</v>
      </c>
      <c r="E8476" s="170">
        <v>750</v>
      </c>
      <c r="F8476" s="170">
        <v>12</v>
      </c>
      <c r="G8476" s="171">
        <v>20</v>
      </c>
      <c r="H8476" s="170" t="s">
        <v>35</v>
      </c>
      <c r="I8476" s="171">
        <v>25.99</v>
      </c>
      <c r="J8476" s="169">
        <v>1</v>
      </c>
      <c r="K8476" s="154" cm="1">
        <f t="array" ref="K8476">ROUND(
IF(C8476="Beer",
SUM(LOOKUP(2,1/(SRP!$B$8:$B$10&lt;=E8476)/(SRP!$C$8:$C$10&gt;=E8476),SRP!$D$8:$D$10)*(G8476/100)*(E8476/1000)),
IF(C8476="Spirits",
SUM(LOOKUP(2,1/(SRP!$B$2:$B$7&lt;=E8476)/(SRP!$C$2:$C$7&gt;=E8476),SRP!$D$2:$D$7)*(G8476/100)*(E8476/1000)),
IF(AND(C8476="Wine",D8476="Fortified Wines"),
SUM(LOOKUP(2,1/(SRP!$B$26:$B$29&lt;=E8476)/(SRP!$C$26:$C$29&gt;=E8476),SRP!$D$26:$D$29)*(G8476/100)*(E8476/1000)),
IF(C8476="Wine",
SUM(LOOKUP(2,1/(SRP!$B$21:$B$25&lt;=E8476)/(SRP!$C$21:$C$25&gt;=E8476),SRP!$D$21:$D$25)*(G8476/100)*(E8476/1000)),
IF(AND(C8476="Ready to Drink",D8476="RTD-One Pour Cocktail&gt;7%&lt;=14.5"),
SUM(LOOKUP(2,1/(SRP!$B$16:$B$20&lt;=E8476)/(SRP!$C$16:$C$20&gt;=E8476),SRP!$D$16:$D$20)*(G8476/100)*(E8476/1000)),
IF(C8476="Ready to Drink",
SUM(LOOKUP(2,1/(SRP!$B$11:$B$15&lt;=E8476)/(SRP!$C$11:$C$15&gt;=E8476),SRP!$D$11:$D$15)*(G8476/100)*(E8476/1000)),
0)))))),2)</f>
        <v>11.71</v>
      </c>
      <c r="L8476" s="173" t="str">
        <f t="shared" si="132"/>
        <v>Wine750</v>
      </c>
      <c r="M8476" s="154">
        <f>VLOOKUP(L8476,'Slope %'!C:D,2,0)</f>
        <v>0.1</v>
      </c>
    </row>
    <row r="8477" spans="1:13" x14ac:dyDescent="0.25">
      <c r="A8477" s="169">
        <v>145169</v>
      </c>
      <c r="B8477" s="170" t="s">
        <v>6125</v>
      </c>
      <c r="C8477" s="170" t="s">
        <v>24</v>
      </c>
      <c r="D8477" s="170" t="s">
        <v>162</v>
      </c>
      <c r="E8477" s="170">
        <v>750</v>
      </c>
      <c r="F8477" s="170">
        <v>6</v>
      </c>
      <c r="G8477" s="171">
        <v>12</v>
      </c>
      <c r="H8477" s="170" t="s">
        <v>86</v>
      </c>
      <c r="I8477" s="171">
        <v>299.99</v>
      </c>
      <c r="J8477" s="169">
        <v>1</v>
      </c>
      <c r="K8477" s="154" cm="1">
        <f t="array" ref="K8477">ROUND(
IF(C8477="Beer",
SUM(LOOKUP(2,1/(SRP!$B$8:$B$10&lt;=E8477)/(SRP!$C$8:$C$10&gt;=E8477),SRP!$D$8:$D$10)*(G8477/100)*(E8477/1000)),
IF(C8477="Spirits",
SUM(LOOKUP(2,1/(SRP!$B$2:$B$7&lt;=E8477)/(SRP!$C$2:$C$7&gt;=E8477),SRP!$D$2:$D$7)*(G8477/100)*(E8477/1000)),
IF(AND(C8477="Wine",D8477="Fortified Wines"),
SUM(LOOKUP(2,1/(SRP!$B$26:$B$29&lt;=E8477)/(SRP!$C$26:$C$29&gt;=E8477),SRP!$D$26:$D$29)*(G8477/100)*(E8477/1000)),
IF(C8477="Wine",
SUM(LOOKUP(2,1/(SRP!$B$21:$B$25&lt;=E8477)/(SRP!$C$21:$C$25&gt;=E8477),SRP!$D$21:$D$25)*(G8477/100)*(E8477/1000)),
IF(AND(C8477="Ready to Drink",D8477="RTD-One Pour Cocktail&gt;7%&lt;=14.5"),
SUM(LOOKUP(2,1/(SRP!$B$16:$B$20&lt;=E8477)/(SRP!$C$16:$C$20&gt;=E8477),SRP!$D$16:$D$20)*(G8477/100)*(E8477/1000)),
IF(C8477="Ready to Drink",
SUM(LOOKUP(2,1/(SRP!$B$11:$B$15&lt;=E8477)/(SRP!$C$11:$C$15&gt;=E8477),SRP!$D$11:$D$15)*(G8477/100)*(E8477/1000)),
0)))))),2)</f>
        <v>7.03</v>
      </c>
      <c r="L8477" s="173" t="str">
        <f t="shared" si="132"/>
        <v>Wine750</v>
      </c>
      <c r="M8477" s="154">
        <f>VLOOKUP(L8477,'Slope %'!C:D,2,0)</f>
        <v>0.1</v>
      </c>
    </row>
    <row r="8478" spans="1:13" x14ac:dyDescent="0.25">
      <c r="A8478" s="169">
        <v>145367</v>
      </c>
      <c r="B8478" s="170" t="s">
        <v>6126</v>
      </c>
      <c r="C8478" s="170" t="s">
        <v>24</v>
      </c>
      <c r="D8478" s="170" t="s">
        <v>127</v>
      </c>
      <c r="E8478" s="170">
        <v>750</v>
      </c>
      <c r="F8478" s="170">
        <v>12</v>
      </c>
      <c r="G8478" s="171">
        <v>13.5</v>
      </c>
      <c r="H8478" s="170" t="s">
        <v>177</v>
      </c>
      <c r="I8478" s="171">
        <v>13.99</v>
      </c>
      <c r="J8478" s="169">
        <v>1</v>
      </c>
      <c r="K8478" s="154" cm="1">
        <f t="array" ref="K8478">ROUND(
IF(C8478="Beer",
SUM(LOOKUP(2,1/(SRP!$B$8:$B$10&lt;=E8478)/(SRP!$C$8:$C$10&gt;=E8478),SRP!$D$8:$D$10)*(G8478/100)*(E8478/1000)),
IF(C8478="Spirits",
SUM(LOOKUP(2,1/(SRP!$B$2:$B$7&lt;=E8478)/(SRP!$C$2:$C$7&gt;=E8478),SRP!$D$2:$D$7)*(G8478/100)*(E8478/1000)),
IF(AND(C8478="Wine",D8478="Fortified Wines"),
SUM(LOOKUP(2,1/(SRP!$B$26:$B$29&lt;=E8478)/(SRP!$C$26:$C$29&gt;=E8478),SRP!$D$26:$D$29)*(G8478/100)*(E8478/1000)),
IF(C8478="Wine",
SUM(LOOKUP(2,1/(SRP!$B$21:$B$25&lt;=E8478)/(SRP!$C$21:$C$25&gt;=E8478),SRP!$D$21:$D$25)*(G8478/100)*(E8478/1000)),
IF(AND(C8478="Ready to Drink",D8478="RTD-One Pour Cocktail&gt;7%&lt;=14.5"),
SUM(LOOKUP(2,1/(SRP!$B$16:$B$20&lt;=E8478)/(SRP!$C$16:$C$20&gt;=E8478),SRP!$D$16:$D$20)*(G8478/100)*(E8478/1000)),
IF(C8478="Ready to Drink",
SUM(LOOKUP(2,1/(SRP!$B$11:$B$15&lt;=E8478)/(SRP!$C$11:$C$15&gt;=E8478),SRP!$D$11:$D$15)*(G8478/100)*(E8478/1000)),
0)))))),2)</f>
        <v>7.9</v>
      </c>
      <c r="L8478" s="173" t="str">
        <f t="shared" si="132"/>
        <v>Wine750</v>
      </c>
      <c r="M8478" s="154">
        <f>VLOOKUP(L8478,'Slope %'!C:D,2,0)</f>
        <v>0.1</v>
      </c>
    </row>
    <row r="8479" spans="1:13" x14ac:dyDescent="0.25">
      <c r="A8479" s="169">
        <v>145417</v>
      </c>
      <c r="B8479" s="170" t="s">
        <v>6127</v>
      </c>
      <c r="C8479" s="170" t="s">
        <v>24</v>
      </c>
      <c r="D8479" s="170" t="s">
        <v>109</v>
      </c>
      <c r="E8479" s="170">
        <v>750</v>
      </c>
      <c r="F8479" s="170">
        <v>12</v>
      </c>
      <c r="G8479" s="171">
        <v>13</v>
      </c>
      <c r="H8479" s="170" t="s">
        <v>54</v>
      </c>
      <c r="I8479" s="171">
        <v>16.989999999999998</v>
      </c>
      <c r="J8479" s="169">
        <v>1</v>
      </c>
      <c r="K8479" s="154" cm="1">
        <f t="array" ref="K8479">ROUND(
IF(C8479="Beer",
SUM(LOOKUP(2,1/(SRP!$B$8:$B$10&lt;=E8479)/(SRP!$C$8:$C$10&gt;=E8479),SRP!$D$8:$D$10)*(G8479/100)*(E8479/1000)),
IF(C8479="Spirits",
SUM(LOOKUP(2,1/(SRP!$B$2:$B$7&lt;=E8479)/(SRP!$C$2:$C$7&gt;=E8479),SRP!$D$2:$D$7)*(G8479/100)*(E8479/1000)),
IF(AND(C8479="Wine",D8479="Fortified Wines"),
SUM(LOOKUP(2,1/(SRP!$B$26:$B$29&lt;=E8479)/(SRP!$C$26:$C$29&gt;=E8479),SRP!$D$26:$D$29)*(G8479/100)*(E8479/1000)),
IF(C8479="Wine",
SUM(LOOKUP(2,1/(SRP!$B$21:$B$25&lt;=E8479)/(SRP!$C$21:$C$25&gt;=E8479),SRP!$D$21:$D$25)*(G8479/100)*(E8479/1000)),
IF(AND(C8479="Ready to Drink",D8479="RTD-One Pour Cocktail&gt;7%&lt;=14.5"),
SUM(LOOKUP(2,1/(SRP!$B$16:$B$20&lt;=E8479)/(SRP!$C$16:$C$20&gt;=E8479),SRP!$D$16:$D$20)*(G8479/100)*(E8479/1000)),
IF(C8479="Ready to Drink",
SUM(LOOKUP(2,1/(SRP!$B$11:$B$15&lt;=E8479)/(SRP!$C$11:$C$15&gt;=E8479),SRP!$D$11:$D$15)*(G8479/100)*(E8479/1000)),
0)))))),2)</f>
        <v>7.61</v>
      </c>
      <c r="L8479" s="173" t="str">
        <f t="shared" si="132"/>
        <v>Wine750</v>
      </c>
      <c r="M8479" s="154">
        <f>VLOOKUP(L8479,'Slope %'!C:D,2,0)</f>
        <v>0.1</v>
      </c>
    </row>
    <row r="8480" spans="1:13" x14ac:dyDescent="0.25">
      <c r="A8480" s="169">
        <v>145441</v>
      </c>
      <c r="B8480" s="170" t="s">
        <v>6128</v>
      </c>
      <c r="C8480" s="170" t="s">
        <v>24</v>
      </c>
      <c r="D8480" s="170" t="s">
        <v>248</v>
      </c>
      <c r="E8480" s="170">
        <v>750</v>
      </c>
      <c r="F8480" s="170">
        <v>12</v>
      </c>
      <c r="G8480" s="171">
        <v>13</v>
      </c>
      <c r="H8480" s="170" t="s">
        <v>54</v>
      </c>
      <c r="I8480" s="171">
        <v>16.989999999999998</v>
      </c>
      <c r="J8480" s="169">
        <v>1</v>
      </c>
      <c r="K8480" s="154" cm="1">
        <f t="array" ref="K8480">ROUND(
IF(C8480="Beer",
SUM(LOOKUP(2,1/(SRP!$B$8:$B$10&lt;=E8480)/(SRP!$C$8:$C$10&gt;=E8480),SRP!$D$8:$D$10)*(G8480/100)*(E8480/1000)),
IF(C8480="Spirits",
SUM(LOOKUP(2,1/(SRP!$B$2:$B$7&lt;=E8480)/(SRP!$C$2:$C$7&gt;=E8480),SRP!$D$2:$D$7)*(G8480/100)*(E8480/1000)),
IF(AND(C8480="Wine",D8480="Fortified Wines"),
SUM(LOOKUP(2,1/(SRP!$B$26:$B$29&lt;=E8480)/(SRP!$C$26:$C$29&gt;=E8480),SRP!$D$26:$D$29)*(G8480/100)*(E8480/1000)),
IF(C8480="Wine",
SUM(LOOKUP(2,1/(SRP!$B$21:$B$25&lt;=E8480)/(SRP!$C$21:$C$25&gt;=E8480),SRP!$D$21:$D$25)*(G8480/100)*(E8480/1000)),
IF(AND(C8480="Ready to Drink",D8480="RTD-One Pour Cocktail&gt;7%&lt;=14.5"),
SUM(LOOKUP(2,1/(SRP!$B$16:$B$20&lt;=E8480)/(SRP!$C$16:$C$20&gt;=E8480),SRP!$D$16:$D$20)*(G8480/100)*(E8480/1000)),
IF(C8480="Ready to Drink",
SUM(LOOKUP(2,1/(SRP!$B$11:$B$15&lt;=E8480)/(SRP!$C$11:$C$15&gt;=E8480),SRP!$D$11:$D$15)*(G8480/100)*(E8480/1000)),
0)))))),2)</f>
        <v>7.61</v>
      </c>
      <c r="L8480" s="173" t="str">
        <f t="shared" si="132"/>
        <v>Wine750</v>
      </c>
      <c r="M8480" s="154">
        <f>VLOOKUP(L8480,'Slope %'!C:D,2,0)</f>
        <v>0.1</v>
      </c>
    </row>
    <row r="8481" spans="1:13" x14ac:dyDescent="0.25">
      <c r="A8481" s="169">
        <v>146098</v>
      </c>
      <c r="B8481" s="170" t="s">
        <v>6129</v>
      </c>
      <c r="C8481" s="170" t="s">
        <v>15</v>
      </c>
      <c r="D8481" s="170" t="s">
        <v>510</v>
      </c>
      <c r="E8481" s="170">
        <v>700</v>
      </c>
      <c r="F8481" s="170">
        <v>6</v>
      </c>
      <c r="G8481" s="171">
        <v>46</v>
      </c>
      <c r="H8481" s="170" t="s">
        <v>29</v>
      </c>
      <c r="I8481" s="171">
        <v>99.95</v>
      </c>
      <c r="J8481" s="169">
        <v>1</v>
      </c>
      <c r="K8481" s="154" cm="1">
        <f t="array" ref="K8481">ROUND(
IF(C8481="Beer",
SUM(LOOKUP(2,1/(SRP!$B$8:$B$10&lt;=E8481)/(SRP!$C$8:$C$10&gt;=E8481),SRP!$D$8:$D$10)*(G8481/100)*(E8481/1000)),
IF(C8481="Spirits",
SUM(LOOKUP(2,1/(SRP!$B$2:$B$7&lt;=E8481)/(SRP!$C$2:$C$7&gt;=E8481),SRP!$D$2:$D$7)*(G8481/100)*(E8481/1000)),
IF(AND(C8481="Wine",D8481="Fortified Wines"),
SUM(LOOKUP(2,1/(SRP!$B$26:$B$29&lt;=E8481)/(SRP!$C$26:$C$29&gt;=E8481),SRP!$D$26:$D$29)*(G8481/100)*(E8481/1000)),
IF(C8481="Wine",
SUM(LOOKUP(2,1/(SRP!$B$21:$B$25&lt;=E8481)/(SRP!$C$21:$C$25&gt;=E8481),SRP!$D$21:$D$25)*(G8481/100)*(E8481/1000)),
IF(AND(C8481="Ready to Drink",D8481="RTD-One Pour Cocktail&gt;7%&lt;=14.5"),
SUM(LOOKUP(2,1/(SRP!$B$16:$B$20&lt;=E8481)/(SRP!$C$16:$C$20&gt;=E8481),SRP!$D$16:$D$20)*(G8481/100)*(E8481/1000)),
IF(C8481="Ready to Drink",
SUM(LOOKUP(2,1/(SRP!$B$11:$B$15&lt;=E8481)/(SRP!$C$11:$C$15&gt;=E8481),SRP!$D$11:$D$15)*(G8481/100)*(E8481/1000)),
0)))))),2)</f>
        <v>25.14</v>
      </c>
      <c r="L8481" s="173" t="str">
        <f t="shared" si="132"/>
        <v>Spirits700</v>
      </c>
      <c r="M8481" s="154">
        <f>VLOOKUP(L8481,'Slope %'!C:D,2,0)</f>
        <v>7.0000000000000007E-2</v>
      </c>
    </row>
    <row r="8482" spans="1:13" x14ac:dyDescent="0.25">
      <c r="A8482" s="169">
        <v>146811</v>
      </c>
      <c r="B8482" s="170" t="s">
        <v>6130</v>
      </c>
      <c r="C8482" s="170" t="s">
        <v>15</v>
      </c>
      <c r="D8482" s="170" t="s">
        <v>301</v>
      </c>
      <c r="E8482" s="170">
        <v>50</v>
      </c>
      <c r="F8482" s="170">
        <v>120</v>
      </c>
      <c r="G8482" s="171">
        <v>35</v>
      </c>
      <c r="H8482" s="170" t="s">
        <v>22</v>
      </c>
      <c r="I8482" s="171">
        <v>2.4900000000000002</v>
      </c>
      <c r="J8482" s="169">
        <v>1</v>
      </c>
      <c r="K8482" s="154" cm="1">
        <f t="array" ref="K8482">ROUND(
IF(C8482="Beer",
SUM(LOOKUP(2,1/(SRP!$B$8:$B$10&lt;=E8482)/(SRP!$C$8:$C$10&gt;=E8482),SRP!$D$8:$D$10)*(G8482/100)*(E8482/1000)),
IF(C8482="Spirits",
SUM(LOOKUP(2,1/(SRP!$B$2:$B$7&lt;=E8482)/(SRP!$C$2:$C$7&gt;=E8482),SRP!$D$2:$D$7)*(G8482/100)*(E8482/1000)),
IF(AND(C8482="Wine",D8482="Fortified Wines"),
SUM(LOOKUP(2,1/(SRP!$B$26:$B$29&lt;=E8482)/(SRP!$C$26:$C$29&gt;=E8482),SRP!$D$26:$D$29)*(G8482/100)*(E8482/1000)),
IF(C8482="Wine",
SUM(LOOKUP(2,1/(SRP!$B$21:$B$25&lt;=E8482)/(SRP!$C$21:$C$25&gt;=E8482),SRP!$D$21:$D$25)*(G8482/100)*(E8482/1000)),
IF(AND(C8482="Ready to Drink",D8482="RTD-One Pour Cocktail&gt;7%&lt;=14.5"),
SUM(LOOKUP(2,1/(SRP!$B$16:$B$20&lt;=E8482)/(SRP!$C$16:$C$20&gt;=E8482),SRP!$D$16:$D$20)*(G8482/100)*(E8482/1000)),
IF(C8482="Ready to Drink",
SUM(LOOKUP(2,1/(SRP!$B$11:$B$15&lt;=E8482)/(SRP!$C$11:$C$15&gt;=E8482),SRP!$D$11:$D$15)*(G8482/100)*(E8482/1000)),
0)))))),2)</f>
        <v>2.35</v>
      </c>
      <c r="L8482" s="173" t="str">
        <f t="shared" si="132"/>
        <v>Spirits50</v>
      </c>
      <c r="M8482" s="154">
        <f>VLOOKUP(L8482,'Slope %'!C:D,2,0)</f>
        <v>0.1</v>
      </c>
    </row>
    <row r="8483" spans="1:13" x14ac:dyDescent="0.25">
      <c r="A8483" s="169">
        <v>147929</v>
      </c>
      <c r="B8483" s="170" t="s">
        <v>6131</v>
      </c>
      <c r="C8483" s="170" t="s">
        <v>15</v>
      </c>
      <c r="D8483" s="170" t="s">
        <v>51</v>
      </c>
      <c r="E8483" s="170">
        <v>375</v>
      </c>
      <c r="F8483" s="170">
        <v>6</v>
      </c>
      <c r="G8483" s="171">
        <v>47</v>
      </c>
      <c r="H8483" s="170" t="s">
        <v>43</v>
      </c>
      <c r="I8483" s="171">
        <v>58.49</v>
      </c>
      <c r="J8483" s="169">
        <v>1</v>
      </c>
      <c r="K8483" s="154" cm="1">
        <f t="array" ref="K8483">ROUND(
IF(C8483="Beer",
SUM(LOOKUP(2,1/(SRP!$B$8:$B$10&lt;=E8483)/(SRP!$C$8:$C$10&gt;=E8483),SRP!$D$8:$D$10)*(G8483/100)*(E8483/1000)),
IF(C8483="Spirits",
SUM(LOOKUP(2,1/(SRP!$B$2:$B$7&lt;=E8483)/(SRP!$C$2:$C$7&gt;=E8483),SRP!$D$2:$D$7)*(G8483/100)*(E8483/1000)),
IF(AND(C8483="Wine",D8483="Fortified Wines"),
SUM(LOOKUP(2,1/(SRP!$B$26:$B$29&lt;=E8483)/(SRP!$C$26:$C$29&gt;=E8483),SRP!$D$26:$D$29)*(G8483/100)*(E8483/1000)),
IF(C8483="Wine",
SUM(LOOKUP(2,1/(SRP!$B$21:$B$25&lt;=E8483)/(SRP!$C$21:$C$25&gt;=E8483),SRP!$D$21:$D$25)*(G8483/100)*(E8483/1000)),
IF(AND(C8483="Ready to Drink",D8483="RTD-One Pour Cocktail&gt;7%&lt;=14.5"),
SUM(LOOKUP(2,1/(SRP!$B$16:$B$20&lt;=E8483)/(SRP!$C$16:$C$20&gt;=E8483),SRP!$D$16:$D$20)*(G8483/100)*(E8483/1000)),
IF(C8483="Ready to Drink",
SUM(LOOKUP(2,1/(SRP!$B$11:$B$15&lt;=E8483)/(SRP!$C$11:$C$15&gt;=E8483),SRP!$D$11:$D$15)*(G8483/100)*(E8483/1000)),
0)))))),2)</f>
        <v>15.62</v>
      </c>
      <c r="L8483" s="173" t="str">
        <f t="shared" si="132"/>
        <v>Spirits375</v>
      </c>
      <c r="M8483" s="154">
        <f>VLOOKUP(L8483,'Slope %'!C:D,2,0)</f>
        <v>0.1</v>
      </c>
    </row>
    <row r="8484" spans="1:13" x14ac:dyDescent="0.25">
      <c r="A8484" s="169">
        <v>149047</v>
      </c>
      <c r="B8484" s="170" t="s">
        <v>6132</v>
      </c>
      <c r="C8484" s="170" t="s">
        <v>24</v>
      </c>
      <c r="D8484" s="170" t="s">
        <v>99</v>
      </c>
      <c r="E8484" s="170">
        <v>750</v>
      </c>
      <c r="F8484" s="170">
        <v>12</v>
      </c>
      <c r="G8484" s="171">
        <v>20</v>
      </c>
      <c r="H8484" s="170" t="s">
        <v>149</v>
      </c>
      <c r="I8484" s="171">
        <v>78.989999999999995</v>
      </c>
      <c r="J8484" s="169">
        <v>1</v>
      </c>
      <c r="K8484" s="154" cm="1">
        <f t="array" ref="K8484">ROUND(
IF(C8484="Beer",
SUM(LOOKUP(2,1/(SRP!$B$8:$B$10&lt;=E8484)/(SRP!$C$8:$C$10&gt;=E8484),SRP!$D$8:$D$10)*(G8484/100)*(E8484/1000)),
IF(C8484="Spirits",
SUM(LOOKUP(2,1/(SRP!$B$2:$B$7&lt;=E8484)/(SRP!$C$2:$C$7&gt;=E8484),SRP!$D$2:$D$7)*(G8484/100)*(E8484/1000)),
IF(AND(C8484="Wine",D8484="Fortified Wines"),
SUM(LOOKUP(2,1/(SRP!$B$26:$B$29&lt;=E8484)/(SRP!$C$26:$C$29&gt;=E8484),SRP!$D$26:$D$29)*(G8484/100)*(E8484/1000)),
IF(C8484="Wine",
SUM(LOOKUP(2,1/(SRP!$B$21:$B$25&lt;=E8484)/(SRP!$C$21:$C$25&gt;=E8484),SRP!$D$21:$D$25)*(G8484/100)*(E8484/1000)),
IF(AND(C8484="Ready to Drink",D8484="RTD-One Pour Cocktail&gt;7%&lt;=14.5"),
SUM(LOOKUP(2,1/(SRP!$B$16:$B$20&lt;=E8484)/(SRP!$C$16:$C$20&gt;=E8484),SRP!$D$16:$D$20)*(G8484/100)*(E8484/1000)),
IF(C8484="Ready to Drink",
SUM(LOOKUP(2,1/(SRP!$B$11:$B$15&lt;=E8484)/(SRP!$C$11:$C$15&gt;=E8484),SRP!$D$11:$D$15)*(G8484/100)*(E8484/1000)),
0)))))),2)</f>
        <v>11.71</v>
      </c>
      <c r="L8484" s="173" t="str">
        <f t="shared" si="132"/>
        <v>Wine750</v>
      </c>
      <c r="M8484" s="154">
        <f>VLOOKUP(L8484,'Slope %'!C:D,2,0)</f>
        <v>0.1</v>
      </c>
    </row>
    <row r="8485" spans="1:13" x14ac:dyDescent="0.25">
      <c r="A8485" s="169">
        <v>153379</v>
      </c>
      <c r="B8485" s="170" t="s">
        <v>581</v>
      </c>
      <c r="C8485" s="170" t="s">
        <v>24</v>
      </c>
      <c r="D8485" s="170" t="s">
        <v>25</v>
      </c>
      <c r="E8485" s="170">
        <v>1500</v>
      </c>
      <c r="F8485" s="170">
        <v>6</v>
      </c>
      <c r="G8485" s="171">
        <v>7</v>
      </c>
      <c r="H8485" s="170" t="s">
        <v>29</v>
      </c>
      <c r="I8485" s="171">
        <v>28.99</v>
      </c>
      <c r="J8485" s="169">
        <v>1</v>
      </c>
      <c r="K8485" s="154" cm="1">
        <f t="array" ref="K8485">ROUND(
IF(C8485="Beer",
SUM(LOOKUP(2,1/(SRP!$B$8:$B$10&lt;=E8485)/(SRP!$C$8:$C$10&gt;=E8485),SRP!$D$8:$D$10)*(G8485/100)*(E8485/1000)),
IF(C8485="Spirits",
SUM(LOOKUP(2,1/(SRP!$B$2:$B$7&lt;=E8485)/(SRP!$C$2:$C$7&gt;=E8485),SRP!$D$2:$D$7)*(G8485/100)*(E8485/1000)),
IF(AND(C8485="Wine",D8485="Fortified Wines"),
SUM(LOOKUP(2,1/(SRP!$B$26:$B$29&lt;=E8485)/(SRP!$C$26:$C$29&gt;=E8485),SRP!$D$26:$D$29)*(G8485/100)*(E8485/1000)),
IF(C8485="Wine",
SUM(LOOKUP(2,1/(SRP!$B$21:$B$25&lt;=E8485)/(SRP!$C$21:$C$25&gt;=E8485),SRP!$D$21:$D$25)*(G8485/100)*(E8485/1000)),
IF(AND(C8485="Ready to Drink",D8485="RTD-One Pour Cocktail&gt;7%&lt;=14.5"),
SUM(LOOKUP(2,1/(SRP!$B$16:$B$20&lt;=E8485)/(SRP!$C$16:$C$20&gt;=E8485),SRP!$D$16:$D$20)*(G8485/100)*(E8485/1000)),
IF(C8485="Ready to Drink",
SUM(LOOKUP(2,1/(SRP!$B$11:$B$15&lt;=E8485)/(SRP!$C$11:$C$15&gt;=E8485),SRP!$D$11:$D$15)*(G8485/100)*(E8485/1000)),
0)))))),2)</f>
        <v>8.1999999999999993</v>
      </c>
      <c r="L8485" s="173" t="str">
        <f t="shared" si="132"/>
        <v>Wine1500</v>
      </c>
      <c r="M8485" s="154">
        <f>VLOOKUP(L8485,'Slope %'!C:D,2,0)</f>
        <v>7.0000000000000007E-2</v>
      </c>
    </row>
    <row r="8486" spans="1:13" x14ac:dyDescent="0.25">
      <c r="A8486" s="169">
        <v>153882</v>
      </c>
      <c r="B8486" s="170" t="s">
        <v>6133</v>
      </c>
      <c r="C8486" s="170" t="s">
        <v>24</v>
      </c>
      <c r="D8486" s="170" t="s">
        <v>34</v>
      </c>
      <c r="E8486" s="170">
        <v>750</v>
      </c>
      <c r="F8486" s="170">
        <v>12</v>
      </c>
      <c r="G8486" s="171">
        <v>14</v>
      </c>
      <c r="H8486" s="170" t="s">
        <v>110</v>
      </c>
      <c r="I8486" s="171">
        <v>29.99</v>
      </c>
      <c r="J8486" s="169">
        <v>1</v>
      </c>
      <c r="K8486" s="154" cm="1">
        <f t="array" ref="K8486">ROUND(
IF(C8486="Beer",
SUM(LOOKUP(2,1/(SRP!$B$8:$B$10&lt;=E8486)/(SRP!$C$8:$C$10&gt;=E8486),SRP!$D$8:$D$10)*(G8486/100)*(E8486/1000)),
IF(C8486="Spirits",
SUM(LOOKUP(2,1/(SRP!$B$2:$B$7&lt;=E8486)/(SRP!$C$2:$C$7&gt;=E8486),SRP!$D$2:$D$7)*(G8486/100)*(E8486/1000)),
IF(AND(C8486="Wine",D8486="Fortified Wines"),
SUM(LOOKUP(2,1/(SRP!$B$26:$B$29&lt;=E8486)/(SRP!$C$26:$C$29&gt;=E8486),SRP!$D$26:$D$29)*(G8486/100)*(E8486/1000)),
IF(C8486="Wine",
SUM(LOOKUP(2,1/(SRP!$B$21:$B$25&lt;=E8486)/(SRP!$C$21:$C$25&gt;=E8486),SRP!$D$21:$D$25)*(G8486/100)*(E8486/1000)),
IF(AND(C8486="Ready to Drink",D8486="RTD-One Pour Cocktail&gt;7%&lt;=14.5"),
SUM(LOOKUP(2,1/(SRP!$B$16:$B$20&lt;=E8486)/(SRP!$C$16:$C$20&gt;=E8486),SRP!$D$16:$D$20)*(G8486/100)*(E8486/1000)),
IF(C8486="Ready to Drink",
SUM(LOOKUP(2,1/(SRP!$B$11:$B$15&lt;=E8486)/(SRP!$C$11:$C$15&gt;=E8486),SRP!$D$11:$D$15)*(G8486/100)*(E8486/1000)),
0)))))),2)</f>
        <v>8.1999999999999993</v>
      </c>
      <c r="L8486" s="173" t="str">
        <f t="shared" si="132"/>
        <v>Wine750</v>
      </c>
      <c r="M8486" s="154">
        <f>VLOOKUP(L8486,'Slope %'!C:D,2,0)</f>
        <v>0.1</v>
      </c>
    </row>
    <row r="8487" spans="1:13" x14ac:dyDescent="0.25">
      <c r="A8487" s="169">
        <v>155051</v>
      </c>
      <c r="B8487" s="170" t="s">
        <v>299</v>
      </c>
      <c r="C8487" s="170" t="s">
        <v>24</v>
      </c>
      <c r="D8487" s="170" t="s">
        <v>34</v>
      </c>
      <c r="E8487" s="170">
        <v>750</v>
      </c>
      <c r="F8487" s="170">
        <v>12</v>
      </c>
      <c r="G8487" s="171">
        <v>13</v>
      </c>
      <c r="H8487" s="170" t="s">
        <v>73</v>
      </c>
      <c r="I8487" s="171">
        <v>25.99</v>
      </c>
      <c r="J8487" s="169">
        <v>1</v>
      </c>
      <c r="K8487" s="154" cm="1">
        <f t="array" ref="K8487">ROUND(
IF(C8487="Beer",
SUM(LOOKUP(2,1/(SRP!$B$8:$B$10&lt;=E8487)/(SRP!$C$8:$C$10&gt;=E8487),SRP!$D$8:$D$10)*(G8487/100)*(E8487/1000)),
IF(C8487="Spirits",
SUM(LOOKUP(2,1/(SRP!$B$2:$B$7&lt;=E8487)/(SRP!$C$2:$C$7&gt;=E8487),SRP!$D$2:$D$7)*(G8487/100)*(E8487/1000)),
IF(AND(C8487="Wine",D8487="Fortified Wines"),
SUM(LOOKUP(2,1/(SRP!$B$26:$B$29&lt;=E8487)/(SRP!$C$26:$C$29&gt;=E8487),SRP!$D$26:$D$29)*(G8487/100)*(E8487/1000)),
IF(C8487="Wine",
SUM(LOOKUP(2,1/(SRP!$B$21:$B$25&lt;=E8487)/(SRP!$C$21:$C$25&gt;=E8487),SRP!$D$21:$D$25)*(G8487/100)*(E8487/1000)),
IF(AND(C8487="Ready to Drink",D8487="RTD-One Pour Cocktail&gt;7%&lt;=14.5"),
SUM(LOOKUP(2,1/(SRP!$B$16:$B$20&lt;=E8487)/(SRP!$C$16:$C$20&gt;=E8487),SRP!$D$16:$D$20)*(G8487/100)*(E8487/1000)),
IF(C8487="Ready to Drink",
SUM(LOOKUP(2,1/(SRP!$B$11:$B$15&lt;=E8487)/(SRP!$C$11:$C$15&gt;=E8487),SRP!$D$11:$D$15)*(G8487/100)*(E8487/1000)),
0)))))),2)</f>
        <v>7.61</v>
      </c>
      <c r="L8487" s="173" t="str">
        <f t="shared" si="132"/>
        <v>Wine750</v>
      </c>
      <c r="M8487" s="154">
        <f>VLOOKUP(L8487,'Slope %'!C:D,2,0)</f>
        <v>0.1</v>
      </c>
    </row>
    <row r="8488" spans="1:13" x14ac:dyDescent="0.25">
      <c r="A8488" s="169">
        <v>156042</v>
      </c>
      <c r="B8488" s="170" t="s">
        <v>6134</v>
      </c>
      <c r="C8488" s="170" t="s">
        <v>24</v>
      </c>
      <c r="D8488" s="170" t="s">
        <v>162</v>
      </c>
      <c r="E8488" s="170">
        <v>750</v>
      </c>
      <c r="F8488" s="170">
        <v>6</v>
      </c>
      <c r="G8488" s="171">
        <v>12.5</v>
      </c>
      <c r="H8488" s="170" t="s">
        <v>100</v>
      </c>
      <c r="I8488" s="171">
        <v>349.99</v>
      </c>
      <c r="J8488" s="169">
        <v>1</v>
      </c>
      <c r="K8488" s="154" cm="1">
        <f t="array" ref="K8488">ROUND(
IF(C8488="Beer",
SUM(LOOKUP(2,1/(SRP!$B$8:$B$10&lt;=E8488)/(SRP!$C$8:$C$10&gt;=E8488),SRP!$D$8:$D$10)*(G8488/100)*(E8488/1000)),
IF(C8488="Spirits",
SUM(LOOKUP(2,1/(SRP!$B$2:$B$7&lt;=E8488)/(SRP!$C$2:$C$7&gt;=E8488),SRP!$D$2:$D$7)*(G8488/100)*(E8488/1000)),
IF(AND(C8488="Wine",D8488="Fortified Wines"),
SUM(LOOKUP(2,1/(SRP!$B$26:$B$29&lt;=E8488)/(SRP!$C$26:$C$29&gt;=E8488),SRP!$D$26:$D$29)*(G8488/100)*(E8488/1000)),
IF(C8488="Wine",
SUM(LOOKUP(2,1/(SRP!$B$21:$B$25&lt;=E8488)/(SRP!$C$21:$C$25&gt;=E8488),SRP!$D$21:$D$25)*(G8488/100)*(E8488/1000)),
IF(AND(C8488="Ready to Drink",D8488="RTD-One Pour Cocktail&gt;7%&lt;=14.5"),
SUM(LOOKUP(2,1/(SRP!$B$16:$B$20&lt;=E8488)/(SRP!$C$16:$C$20&gt;=E8488),SRP!$D$16:$D$20)*(G8488/100)*(E8488/1000)),
IF(C8488="Ready to Drink",
SUM(LOOKUP(2,1/(SRP!$B$11:$B$15&lt;=E8488)/(SRP!$C$11:$C$15&gt;=E8488),SRP!$D$11:$D$15)*(G8488/100)*(E8488/1000)),
0)))))),2)</f>
        <v>7.32</v>
      </c>
      <c r="L8488" s="173" t="str">
        <f t="shared" si="132"/>
        <v>Wine750</v>
      </c>
      <c r="M8488" s="154">
        <f>VLOOKUP(L8488,'Slope %'!C:D,2,0)</f>
        <v>0.1</v>
      </c>
    </row>
    <row r="8489" spans="1:13" x14ac:dyDescent="0.25">
      <c r="A8489" s="169">
        <v>156174</v>
      </c>
      <c r="B8489" s="170" t="s">
        <v>6135</v>
      </c>
      <c r="C8489" s="170" t="s">
        <v>11</v>
      </c>
      <c r="D8489" s="170" t="s">
        <v>12</v>
      </c>
      <c r="E8489" s="170">
        <v>355</v>
      </c>
      <c r="F8489" s="170">
        <v>24</v>
      </c>
      <c r="G8489" s="171">
        <v>4.5999999999999996</v>
      </c>
      <c r="H8489" s="170" t="s">
        <v>13</v>
      </c>
      <c r="I8489" s="171">
        <v>3.39</v>
      </c>
      <c r="J8489" s="169">
        <v>1</v>
      </c>
      <c r="K8489" s="154" cm="1">
        <f t="array" ref="K8489">ROUND(
IF(C8489="Beer",
SUM(LOOKUP(2,1/(SRP!$B$8:$B$10&lt;=E8489)/(SRP!$C$8:$C$10&gt;=E8489),SRP!$D$8:$D$10)*(G8489/100)*(E8489/1000)),
IF(C8489="Spirits",
SUM(LOOKUP(2,1/(SRP!$B$2:$B$7&lt;=E8489)/(SRP!$C$2:$C$7&gt;=E8489),SRP!$D$2:$D$7)*(G8489/100)*(E8489/1000)),
IF(AND(C8489="Wine",D8489="Fortified Wines"),
SUM(LOOKUP(2,1/(SRP!$B$26:$B$29&lt;=E8489)/(SRP!$C$26:$C$29&gt;=E8489),SRP!$D$26:$D$29)*(G8489/100)*(E8489/1000)),
IF(C8489="Wine",
SUM(LOOKUP(2,1/(SRP!$B$21:$B$25&lt;=E8489)/(SRP!$C$21:$C$25&gt;=E8489),SRP!$D$21:$D$25)*(G8489/100)*(E8489/1000)),
IF(AND(C8489="Ready to Drink",D8489="RTD-One Pour Cocktail&gt;7%&lt;=14.5"),
SUM(LOOKUP(2,1/(SRP!$B$16:$B$20&lt;=E8489)/(SRP!$C$16:$C$20&gt;=E8489),SRP!$D$16:$D$20)*(G8489/100)*(E8489/1000)),
IF(C8489="Ready to Drink",
SUM(LOOKUP(2,1/(SRP!$B$11:$B$15&lt;=E8489)/(SRP!$C$11:$C$15&gt;=E8489),SRP!$D$11:$D$15)*(G8489/100)*(E8489/1000)),
0)))))),2)</f>
        <v>1.27</v>
      </c>
      <c r="L8489" s="173" t="str">
        <f t="shared" si="132"/>
        <v>Beer355</v>
      </c>
      <c r="M8489" s="154">
        <f>VLOOKUP(L8489,'Slope %'!C:D,2,0)</f>
        <v>0.12</v>
      </c>
    </row>
    <row r="8490" spans="1:13" x14ac:dyDescent="0.25">
      <c r="A8490" s="169">
        <v>156174</v>
      </c>
      <c r="B8490" s="170" t="s">
        <v>6135</v>
      </c>
      <c r="C8490" s="170" t="s">
        <v>11</v>
      </c>
      <c r="D8490" s="170" t="s">
        <v>12</v>
      </c>
      <c r="E8490" s="170">
        <v>355</v>
      </c>
      <c r="F8490" s="170">
        <v>24</v>
      </c>
      <c r="G8490" s="171">
        <v>4.5999999999999996</v>
      </c>
      <c r="H8490" s="170" t="s">
        <v>13</v>
      </c>
      <c r="I8490" s="171">
        <v>3.39</v>
      </c>
      <c r="J8490" s="169">
        <v>1</v>
      </c>
      <c r="K8490" s="154" cm="1">
        <f t="array" ref="K8490">ROUND(
IF(C8490="Beer",
SUM(LOOKUP(2,1/(SRP!$B$8:$B$10&lt;=E8490)/(SRP!$C$8:$C$10&gt;=E8490),SRP!$D$8:$D$10)*(G8490/100)*(E8490/1000)),
IF(C8490="Spirits",
SUM(LOOKUP(2,1/(SRP!$B$2:$B$7&lt;=E8490)/(SRP!$C$2:$C$7&gt;=E8490),SRP!$D$2:$D$7)*(G8490/100)*(E8490/1000)),
IF(AND(C8490="Wine",D8490="Fortified Wines"),
SUM(LOOKUP(2,1/(SRP!$B$26:$B$29&lt;=E8490)/(SRP!$C$26:$C$29&gt;=E8490),SRP!$D$26:$D$29)*(G8490/100)*(E8490/1000)),
IF(C8490="Wine",
SUM(LOOKUP(2,1/(SRP!$B$21:$B$25&lt;=E8490)/(SRP!$C$21:$C$25&gt;=E8490),SRP!$D$21:$D$25)*(G8490/100)*(E8490/1000)),
IF(AND(C8490="Ready to Drink",D8490="RTD-One Pour Cocktail&gt;7%&lt;=14.5"),
SUM(LOOKUP(2,1/(SRP!$B$16:$B$20&lt;=E8490)/(SRP!$C$16:$C$20&gt;=E8490),SRP!$D$16:$D$20)*(G8490/100)*(E8490/1000)),
IF(C8490="Ready to Drink",
SUM(LOOKUP(2,1/(SRP!$B$11:$B$15&lt;=E8490)/(SRP!$C$11:$C$15&gt;=E8490),SRP!$D$11:$D$15)*(G8490/100)*(E8490/1000)),
0)))))),2)</f>
        <v>1.27</v>
      </c>
      <c r="L8490" s="173" t="str">
        <f t="shared" si="132"/>
        <v>Beer355</v>
      </c>
      <c r="M8490" s="154">
        <f>VLOOKUP(L8490,'Slope %'!C:D,2,0)</f>
        <v>0.12</v>
      </c>
    </row>
    <row r="8491" spans="1:13" x14ac:dyDescent="0.25">
      <c r="A8491" s="169">
        <v>157586</v>
      </c>
      <c r="B8491" s="170" t="s">
        <v>6136</v>
      </c>
      <c r="C8491" s="170" t="s">
        <v>24</v>
      </c>
      <c r="D8491" s="170" t="s">
        <v>99</v>
      </c>
      <c r="E8491" s="170">
        <v>750</v>
      </c>
      <c r="F8491" s="170">
        <v>12</v>
      </c>
      <c r="G8491" s="171">
        <v>20</v>
      </c>
      <c r="H8491" s="170" t="s">
        <v>73</v>
      </c>
      <c r="I8491" s="171">
        <v>32.99</v>
      </c>
      <c r="J8491" s="169">
        <v>1</v>
      </c>
      <c r="K8491" s="154" cm="1">
        <f t="array" ref="K8491">ROUND(
IF(C8491="Beer",
SUM(LOOKUP(2,1/(SRP!$B$8:$B$10&lt;=E8491)/(SRP!$C$8:$C$10&gt;=E8491),SRP!$D$8:$D$10)*(G8491/100)*(E8491/1000)),
IF(C8491="Spirits",
SUM(LOOKUP(2,1/(SRP!$B$2:$B$7&lt;=E8491)/(SRP!$C$2:$C$7&gt;=E8491),SRP!$D$2:$D$7)*(G8491/100)*(E8491/1000)),
IF(AND(C8491="Wine",D8491="Fortified Wines"),
SUM(LOOKUP(2,1/(SRP!$B$26:$B$29&lt;=E8491)/(SRP!$C$26:$C$29&gt;=E8491),SRP!$D$26:$D$29)*(G8491/100)*(E8491/1000)),
IF(C8491="Wine",
SUM(LOOKUP(2,1/(SRP!$B$21:$B$25&lt;=E8491)/(SRP!$C$21:$C$25&gt;=E8491),SRP!$D$21:$D$25)*(G8491/100)*(E8491/1000)),
IF(AND(C8491="Ready to Drink",D8491="RTD-One Pour Cocktail&gt;7%&lt;=14.5"),
SUM(LOOKUP(2,1/(SRP!$B$16:$B$20&lt;=E8491)/(SRP!$C$16:$C$20&gt;=E8491),SRP!$D$16:$D$20)*(G8491/100)*(E8491/1000)),
IF(C8491="Ready to Drink",
SUM(LOOKUP(2,1/(SRP!$B$11:$B$15&lt;=E8491)/(SRP!$C$11:$C$15&gt;=E8491),SRP!$D$11:$D$15)*(G8491/100)*(E8491/1000)),
0)))))),2)</f>
        <v>11.71</v>
      </c>
      <c r="L8491" s="173" t="str">
        <f t="shared" si="132"/>
        <v>Wine750</v>
      </c>
      <c r="M8491" s="154">
        <f>VLOOKUP(L8491,'Slope %'!C:D,2,0)</f>
        <v>0.1</v>
      </c>
    </row>
    <row r="8492" spans="1:13" x14ac:dyDescent="0.25">
      <c r="A8492" s="169">
        <v>160077</v>
      </c>
      <c r="B8492" s="170" t="s">
        <v>6137</v>
      </c>
      <c r="C8492" s="170" t="s">
        <v>15</v>
      </c>
      <c r="D8492" s="170" t="s">
        <v>16</v>
      </c>
      <c r="E8492" s="170">
        <v>1750</v>
      </c>
      <c r="F8492" s="170">
        <v>6</v>
      </c>
      <c r="G8492" s="171">
        <v>40</v>
      </c>
      <c r="H8492" s="170" t="s">
        <v>35</v>
      </c>
      <c r="I8492" s="171">
        <v>54.99</v>
      </c>
      <c r="J8492" s="169">
        <v>1</v>
      </c>
      <c r="K8492" s="154" cm="1">
        <f t="array" ref="K8492">ROUND(
IF(C8492="Beer",
SUM(LOOKUP(2,1/(SRP!$B$8:$B$10&lt;=E8492)/(SRP!$C$8:$C$10&gt;=E8492),SRP!$D$8:$D$10)*(G8492/100)*(E8492/1000)),
IF(C8492="Spirits",
SUM(LOOKUP(2,1/(SRP!$B$2:$B$7&lt;=E8492)/(SRP!$C$2:$C$7&gt;=E8492),SRP!$D$2:$D$7)*(G8492/100)*(E8492/1000)),
IF(AND(C8492="Wine",D8492="Fortified Wines"),
SUM(LOOKUP(2,1/(SRP!$B$26:$B$29&lt;=E8492)/(SRP!$C$26:$C$29&gt;=E8492),SRP!$D$26:$D$29)*(G8492/100)*(E8492/1000)),
IF(C8492="Wine",
SUM(LOOKUP(2,1/(SRP!$B$21:$B$25&lt;=E8492)/(SRP!$C$21:$C$25&gt;=E8492),SRP!$D$21:$D$25)*(G8492/100)*(E8492/1000)),
IF(AND(C8492="Ready to Drink",D8492="RTD-One Pour Cocktail&gt;7%&lt;=14.5"),
SUM(LOOKUP(2,1/(SRP!$B$16:$B$20&lt;=E8492)/(SRP!$C$16:$C$20&gt;=E8492),SRP!$D$16:$D$20)*(G8492/100)*(E8492/1000)),
IF(C8492="Ready to Drink",
SUM(LOOKUP(2,1/(SRP!$B$11:$B$15&lt;=E8492)/(SRP!$C$11:$C$15&gt;=E8492),SRP!$D$11:$D$15)*(G8492/100)*(E8492/1000)),
0)))))),2)</f>
        <v>54.65</v>
      </c>
      <c r="L8492" s="173" t="str">
        <f t="shared" si="132"/>
        <v>Spirits1750</v>
      </c>
      <c r="M8492" s="154">
        <f>VLOOKUP(L8492,'Slope %'!C:D,2,0)</f>
        <v>0.03</v>
      </c>
    </row>
    <row r="8493" spans="1:13" x14ac:dyDescent="0.25">
      <c r="A8493" s="169">
        <v>161711</v>
      </c>
      <c r="B8493" s="170" t="s">
        <v>6138</v>
      </c>
      <c r="C8493" s="170" t="s">
        <v>24</v>
      </c>
      <c r="D8493" s="170" t="s">
        <v>25</v>
      </c>
      <c r="E8493" s="170">
        <v>1500</v>
      </c>
      <c r="F8493" s="170">
        <v>3</v>
      </c>
      <c r="G8493" s="171">
        <v>11.5</v>
      </c>
      <c r="H8493" s="170" t="s">
        <v>177</v>
      </c>
      <c r="I8493" s="171">
        <v>35.99</v>
      </c>
      <c r="J8493" s="169">
        <v>1</v>
      </c>
      <c r="K8493" s="154" cm="1">
        <f t="array" ref="K8493">ROUND(
IF(C8493="Beer",
SUM(LOOKUP(2,1/(SRP!$B$8:$B$10&lt;=E8493)/(SRP!$C$8:$C$10&gt;=E8493),SRP!$D$8:$D$10)*(G8493/100)*(E8493/1000)),
IF(C8493="Spirits",
SUM(LOOKUP(2,1/(SRP!$B$2:$B$7&lt;=E8493)/(SRP!$C$2:$C$7&gt;=E8493),SRP!$D$2:$D$7)*(G8493/100)*(E8493/1000)),
IF(AND(C8493="Wine",D8493="Fortified Wines"),
SUM(LOOKUP(2,1/(SRP!$B$26:$B$29&lt;=E8493)/(SRP!$C$26:$C$29&gt;=E8493),SRP!$D$26:$D$29)*(G8493/100)*(E8493/1000)),
IF(C8493="Wine",
SUM(LOOKUP(2,1/(SRP!$B$21:$B$25&lt;=E8493)/(SRP!$C$21:$C$25&gt;=E8493),SRP!$D$21:$D$25)*(G8493/100)*(E8493/1000)),
IF(AND(C8493="Ready to Drink",D8493="RTD-One Pour Cocktail&gt;7%&lt;=14.5"),
SUM(LOOKUP(2,1/(SRP!$B$16:$B$20&lt;=E8493)/(SRP!$C$16:$C$20&gt;=E8493),SRP!$D$16:$D$20)*(G8493/100)*(E8493/1000)),
IF(C8493="Ready to Drink",
SUM(LOOKUP(2,1/(SRP!$B$11:$B$15&lt;=E8493)/(SRP!$C$11:$C$15&gt;=E8493),SRP!$D$11:$D$15)*(G8493/100)*(E8493/1000)),
0)))))),2)</f>
        <v>13.47</v>
      </c>
      <c r="L8493" s="173" t="str">
        <f t="shared" si="132"/>
        <v>Wine1500</v>
      </c>
      <c r="M8493" s="154">
        <f>VLOOKUP(L8493,'Slope %'!C:D,2,0)</f>
        <v>7.0000000000000007E-2</v>
      </c>
    </row>
    <row r="8494" spans="1:13" x14ac:dyDescent="0.25">
      <c r="A8494" s="169">
        <v>163253</v>
      </c>
      <c r="B8494" s="170" t="s">
        <v>6139</v>
      </c>
      <c r="C8494" s="170" t="s">
        <v>263</v>
      </c>
      <c r="D8494" s="170" t="s">
        <v>909</v>
      </c>
      <c r="E8494" s="170">
        <v>25000</v>
      </c>
      <c r="F8494" s="170">
        <v>1</v>
      </c>
      <c r="G8494" s="171">
        <v>4.5</v>
      </c>
      <c r="H8494" s="170" t="s">
        <v>54</v>
      </c>
      <c r="I8494" s="171">
        <v>130.22999999999999</v>
      </c>
      <c r="J8494" s="169">
        <v>1</v>
      </c>
      <c r="K8494" s="154" cm="1">
        <f t="array" ref="K8494">ROUND(
IF(C8494="Beer",
SUM(LOOKUP(2,1/(SRP!$B$8:$B$10&lt;=E8494)/(SRP!$C$8:$C$10&gt;=E8494),SRP!$D$8:$D$10)*(G8494/100)*(E8494/1000)),
IF(C8494="Spirits",
SUM(LOOKUP(2,1/(SRP!$B$2:$B$7&lt;=E8494)/(SRP!$C$2:$C$7&gt;=E8494),SRP!$D$2:$D$7)*(G8494/100)*(E8494/1000)),
IF(AND(C8494="Wine",D8494="Fortified Wines"),
SUM(LOOKUP(2,1/(SRP!$B$26:$B$29&lt;=E8494)/(SRP!$C$26:$C$29&gt;=E8494),SRP!$D$26:$D$29)*(G8494/100)*(E8494/1000)),
IF(C8494="Wine",
SUM(LOOKUP(2,1/(SRP!$B$21:$B$25&lt;=E8494)/(SRP!$C$21:$C$25&gt;=E8494),SRP!$D$21:$D$25)*(G8494/100)*(E8494/1000)),
IF(AND(C8494="Ready to Drink",D8494="RTD-One Pour Cocktail&gt;7%&lt;=14.5"),
SUM(LOOKUP(2,1/(SRP!$B$16:$B$20&lt;=E8494)/(SRP!$C$16:$C$20&gt;=E8494),SRP!$D$16:$D$20)*(G8494/100)*(E8494/1000)),
IF(C8494="Ready to Drink",
SUM(LOOKUP(2,1/(SRP!$B$11:$B$15&lt;=E8494)/(SRP!$C$11:$C$15&gt;=E8494),SRP!$D$11:$D$15)*(G8494/100)*(E8494/1000)),
0)))))),2)</f>
        <v>87.83</v>
      </c>
      <c r="L8494" s="173" t="str">
        <f t="shared" si="132"/>
        <v>Ready to Drink25000</v>
      </c>
      <c r="M8494" s="154" t="e">
        <f>VLOOKUP(L8494,'Slope %'!C:D,2,0)</f>
        <v>#N/A</v>
      </c>
    </row>
    <row r="8495" spans="1:13" x14ac:dyDescent="0.25">
      <c r="A8495" s="169">
        <v>163253</v>
      </c>
      <c r="B8495" s="170" t="s">
        <v>6139</v>
      </c>
      <c r="C8495" s="170" t="s">
        <v>263</v>
      </c>
      <c r="D8495" s="170" t="s">
        <v>909</v>
      </c>
      <c r="E8495" s="170">
        <v>25000</v>
      </c>
      <c r="F8495" s="170">
        <v>1</v>
      </c>
      <c r="G8495" s="171">
        <v>4.5</v>
      </c>
      <c r="H8495" s="170" t="s">
        <v>54</v>
      </c>
      <c r="I8495" s="171">
        <v>130.22999999999999</v>
      </c>
      <c r="J8495" s="169">
        <v>1</v>
      </c>
      <c r="K8495" s="154" cm="1">
        <f t="array" ref="K8495">ROUND(
IF(C8495="Beer",
SUM(LOOKUP(2,1/(SRP!$B$8:$B$10&lt;=E8495)/(SRP!$C$8:$C$10&gt;=E8495),SRP!$D$8:$D$10)*(G8495/100)*(E8495/1000)),
IF(C8495="Spirits",
SUM(LOOKUP(2,1/(SRP!$B$2:$B$7&lt;=E8495)/(SRP!$C$2:$C$7&gt;=E8495),SRP!$D$2:$D$7)*(G8495/100)*(E8495/1000)),
IF(AND(C8495="Wine",D8495="Fortified Wines"),
SUM(LOOKUP(2,1/(SRP!$B$26:$B$29&lt;=E8495)/(SRP!$C$26:$C$29&gt;=E8495),SRP!$D$26:$D$29)*(G8495/100)*(E8495/1000)),
IF(C8495="Wine",
SUM(LOOKUP(2,1/(SRP!$B$21:$B$25&lt;=E8495)/(SRP!$C$21:$C$25&gt;=E8495),SRP!$D$21:$D$25)*(G8495/100)*(E8495/1000)),
IF(AND(C8495="Ready to Drink",D8495="RTD-One Pour Cocktail&gt;7%&lt;=14.5"),
SUM(LOOKUP(2,1/(SRP!$B$16:$B$20&lt;=E8495)/(SRP!$C$16:$C$20&gt;=E8495),SRP!$D$16:$D$20)*(G8495/100)*(E8495/1000)),
IF(C8495="Ready to Drink",
SUM(LOOKUP(2,1/(SRP!$B$11:$B$15&lt;=E8495)/(SRP!$C$11:$C$15&gt;=E8495),SRP!$D$11:$D$15)*(G8495/100)*(E8495/1000)),
0)))))),2)</f>
        <v>87.83</v>
      </c>
      <c r="L8495" s="173" t="str">
        <f t="shared" si="132"/>
        <v>Ready to Drink25000</v>
      </c>
      <c r="M8495" s="154" t="e">
        <f>VLOOKUP(L8495,'Slope %'!C:D,2,0)</f>
        <v>#N/A</v>
      </c>
    </row>
    <row r="8496" spans="1:13" x14ac:dyDescent="0.25">
      <c r="A8496" s="169">
        <v>164111</v>
      </c>
      <c r="B8496" s="170" t="s">
        <v>6140</v>
      </c>
      <c r="C8496" s="170" t="s">
        <v>24</v>
      </c>
      <c r="D8496" s="170" t="s">
        <v>99</v>
      </c>
      <c r="E8496" s="170">
        <v>750</v>
      </c>
      <c r="F8496" s="170">
        <v>12</v>
      </c>
      <c r="G8496" s="171">
        <v>20</v>
      </c>
      <c r="H8496" s="170" t="s">
        <v>149</v>
      </c>
      <c r="I8496" s="171">
        <v>26.99</v>
      </c>
      <c r="J8496" s="169">
        <v>1</v>
      </c>
      <c r="K8496" s="154" cm="1">
        <f t="array" ref="K8496">ROUND(
IF(C8496="Beer",
SUM(LOOKUP(2,1/(SRP!$B$8:$B$10&lt;=E8496)/(SRP!$C$8:$C$10&gt;=E8496),SRP!$D$8:$D$10)*(G8496/100)*(E8496/1000)),
IF(C8496="Spirits",
SUM(LOOKUP(2,1/(SRP!$B$2:$B$7&lt;=E8496)/(SRP!$C$2:$C$7&gt;=E8496),SRP!$D$2:$D$7)*(G8496/100)*(E8496/1000)),
IF(AND(C8496="Wine",D8496="Fortified Wines"),
SUM(LOOKUP(2,1/(SRP!$B$26:$B$29&lt;=E8496)/(SRP!$C$26:$C$29&gt;=E8496),SRP!$D$26:$D$29)*(G8496/100)*(E8496/1000)),
IF(C8496="Wine",
SUM(LOOKUP(2,1/(SRP!$B$21:$B$25&lt;=E8496)/(SRP!$C$21:$C$25&gt;=E8496),SRP!$D$21:$D$25)*(G8496/100)*(E8496/1000)),
IF(AND(C8496="Ready to Drink",D8496="RTD-One Pour Cocktail&gt;7%&lt;=14.5"),
SUM(LOOKUP(2,1/(SRP!$B$16:$B$20&lt;=E8496)/(SRP!$C$16:$C$20&gt;=E8496),SRP!$D$16:$D$20)*(G8496/100)*(E8496/1000)),
IF(C8496="Ready to Drink",
SUM(LOOKUP(2,1/(SRP!$B$11:$B$15&lt;=E8496)/(SRP!$C$11:$C$15&gt;=E8496),SRP!$D$11:$D$15)*(G8496/100)*(E8496/1000)),
0)))))),2)</f>
        <v>11.71</v>
      </c>
      <c r="L8496" s="173" t="str">
        <f t="shared" si="132"/>
        <v>Wine750</v>
      </c>
      <c r="M8496" s="154">
        <f>VLOOKUP(L8496,'Slope %'!C:D,2,0)</f>
        <v>0.1</v>
      </c>
    </row>
    <row r="8497" spans="1:13" x14ac:dyDescent="0.25">
      <c r="A8497" s="169">
        <v>164368</v>
      </c>
      <c r="B8497" s="170" t="s">
        <v>6141</v>
      </c>
      <c r="C8497" s="170" t="s">
        <v>24</v>
      </c>
      <c r="D8497" s="170" t="s">
        <v>191</v>
      </c>
      <c r="E8497" s="170">
        <v>750</v>
      </c>
      <c r="F8497" s="170">
        <v>12</v>
      </c>
      <c r="G8497" s="171">
        <v>14</v>
      </c>
      <c r="H8497" s="170" t="s">
        <v>26</v>
      </c>
      <c r="I8497" s="171">
        <v>11.99</v>
      </c>
      <c r="J8497" s="169">
        <v>1</v>
      </c>
      <c r="K8497" s="154" cm="1">
        <f t="array" ref="K8497">ROUND(
IF(C8497="Beer",
SUM(LOOKUP(2,1/(SRP!$B$8:$B$10&lt;=E8497)/(SRP!$C$8:$C$10&gt;=E8497),SRP!$D$8:$D$10)*(G8497/100)*(E8497/1000)),
IF(C8497="Spirits",
SUM(LOOKUP(2,1/(SRP!$B$2:$B$7&lt;=E8497)/(SRP!$C$2:$C$7&gt;=E8497),SRP!$D$2:$D$7)*(G8497/100)*(E8497/1000)),
IF(AND(C8497="Wine",D8497="Fortified Wines"),
SUM(LOOKUP(2,1/(SRP!$B$26:$B$29&lt;=E8497)/(SRP!$C$26:$C$29&gt;=E8497),SRP!$D$26:$D$29)*(G8497/100)*(E8497/1000)),
IF(C8497="Wine",
SUM(LOOKUP(2,1/(SRP!$B$21:$B$25&lt;=E8497)/(SRP!$C$21:$C$25&gt;=E8497),SRP!$D$21:$D$25)*(G8497/100)*(E8497/1000)),
IF(AND(C8497="Ready to Drink",D8497="RTD-One Pour Cocktail&gt;7%&lt;=14.5"),
SUM(LOOKUP(2,1/(SRP!$B$16:$B$20&lt;=E8497)/(SRP!$C$16:$C$20&gt;=E8497),SRP!$D$16:$D$20)*(G8497/100)*(E8497/1000)),
IF(C8497="Ready to Drink",
SUM(LOOKUP(2,1/(SRP!$B$11:$B$15&lt;=E8497)/(SRP!$C$11:$C$15&gt;=E8497),SRP!$D$11:$D$15)*(G8497/100)*(E8497/1000)),
0)))))),2)</f>
        <v>8.1999999999999993</v>
      </c>
      <c r="L8497" s="173" t="str">
        <f t="shared" si="132"/>
        <v>Wine750</v>
      </c>
      <c r="M8497" s="154">
        <f>VLOOKUP(L8497,'Slope %'!C:D,2,0)</f>
        <v>0.1</v>
      </c>
    </row>
    <row r="8498" spans="1:13" x14ac:dyDescent="0.25">
      <c r="A8498" s="169">
        <v>164582</v>
      </c>
      <c r="B8498" s="170" t="s">
        <v>6142</v>
      </c>
      <c r="C8498" s="170" t="s">
        <v>24</v>
      </c>
      <c r="D8498" s="170" t="s">
        <v>58</v>
      </c>
      <c r="E8498" s="170">
        <v>750</v>
      </c>
      <c r="F8498" s="170">
        <v>12</v>
      </c>
      <c r="G8498" s="171">
        <v>13</v>
      </c>
      <c r="H8498" s="170" t="s">
        <v>182</v>
      </c>
      <c r="I8498" s="171">
        <v>48.29</v>
      </c>
      <c r="J8498" s="169">
        <v>1</v>
      </c>
      <c r="K8498" s="154" cm="1">
        <f t="array" ref="K8498">ROUND(
IF(C8498="Beer",
SUM(LOOKUP(2,1/(SRP!$B$8:$B$10&lt;=E8498)/(SRP!$C$8:$C$10&gt;=E8498),SRP!$D$8:$D$10)*(G8498/100)*(E8498/1000)),
IF(C8498="Spirits",
SUM(LOOKUP(2,1/(SRP!$B$2:$B$7&lt;=E8498)/(SRP!$C$2:$C$7&gt;=E8498),SRP!$D$2:$D$7)*(G8498/100)*(E8498/1000)),
IF(AND(C8498="Wine",D8498="Fortified Wines"),
SUM(LOOKUP(2,1/(SRP!$B$26:$B$29&lt;=E8498)/(SRP!$C$26:$C$29&gt;=E8498),SRP!$D$26:$D$29)*(G8498/100)*(E8498/1000)),
IF(C8498="Wine",
SUM(LOOKUP(2,1/(SRP!$B$21:$B$25&lt;=E8498)/(SRP!$C$21:$C$25&gt;=E8498),SRP!$D$21:$D$25)*(G8498/100)*(E8498/1000)),
IF(AND(C8498="Ready to Drink",D8498="RTD-One Pour Cocktail&gt;7%&lt;=14.5"),
SUM(LOOKUP(2,1/(SRP!$B$16:$B$20&lt;=E8498)/(SRP!$C$16:$C$20&gt;=E8498),SRP!$D$16:$D$20)*(G8498/100)*(E8498/1000)),
IF(C8498="Ready to Drink",
SUM(LOOKUP(2,1/(SRP!$B$11:$B$15&lt;=E8498)/(SRP!$C$11:$C$15&gt;=E8498),SRP!$D$11:$D$15)*(G8498/100)*(E8498/1000)),
0)))))),2)</f>
        <v>7.61</v>
      </c>
      <c r="L8498" s="173" t="str">
        <f t="shared" si="132"/>
        <v>Wine750</v>
      </c>
      <c r="M8498" s="154">
        <f>VLOOKUP(L8498,'Slope %'!C:D,2,0)</f>
        <v>0.1</v>
      </c>
    </row>
    <row r="8499" spans="1:13" x14ac:dyDescent="0.25">
      <c r="A8499" s="169">
        <v>164616</v>
      </c>
      <c r="B8499" s="170" t="s">
        <v>6143</v>
      </c>
      <c r="C8499" s="170" t="s">
        <v>24</v>
      </c>
      <c r="D8499" s="170" t="s">
        <v>68</v>
      </c>
      <c r="E8499" s="170">
        <v>750</v>
      </c>
      <c r="F8499" s="170">
        <v>12</v>
      </c>
      <c r="G8499" s="171">
        <v>12.5</v>
      </c>
      <c r="H8499" s="170" t="s">
        <v>26</v>
      </c>
      <c r="I8499" s="171">
        <v>10.99</v>
      </c>
      <c r="J8499" s="169">
        <v>1</v>
      </c>
      <c r="K8499" s="154" cm="1">
        <f t="array" ref="K8499">ROUND(
IF(C8499="Beer",
SUM(LOOKUP(2,1/(SRP!$B$8:$B$10&lt;=E8499)/(SRP!$C$8:$C$10&gt;=E8499),SRP!$D$8:$D$10)*(G8499/100)*(E8499/1000)),
IF(C8499="Spirits",
SUM(LOOKUP(2,1/(SRP!$B$2:$B$7&lt;=E8499)/(SRP!$C$2:$C$7&gt;=E8499),SRP!$D$2:$D$7)*(G8499/100)*(E8499/1000)),
IF(AND(C8499="Wine",D8499="Fortified Wines"),
SUM(LOOKUP(2,1/(SRP!$B$26:$B$29&lt;=E8499)/(SRP!$C$26:$C$29&gt;=E8499),SRP!$D$26:$D$29)*(G8499/100)*(E8499/1000)),
IF(C8499="Wine",
SUM(LOOKUP(2,1/(SRP!$B$21:$B$25&lt;=E8499)/(SRP!$C$21:$C$25&gt;=E8499),SRP!$D$21:$D$25)*(G8499/100)*(E8499/1000)),
IF(AND(C8499="Ready to Drink",D8499="RTD-One Pour Cocktail&gt;7%&lt;=14.5"),
SUM(LOOKUP(2,1/(SRP!$B$16:$B$20&lt;=E8499)/(SRP!$C$16:$C$20&gt;=E8499),SRP!$D$16:$D$20)*(G8499/100)*(E8499/1000)),
IF(C8499="Ready to Drink",
SUM(LOOKUP(2,1/(SRP!$B$11:$B$15&lt;=E8499)/(SRP!$C$11:$C$15&gt;=E8499),SRP!$D$11:$D$15)*(G8499/100)*(E8499/1000)),
0)))))),2)</f>
        <v>7.32</v>
      </c>
      <c r="L8499" s="173" t="str">
        <f t="shared" si="132"/>
        <v>Wine750</v>
      </c>
      <c r="M8499" s="154">
        <f>VLOOKUP(L8499,'Slope %'!C:D,2,0)</f>
        <v>0.1</v>
      </c>
    </row>
    <row r="8500" spans="1:13" x14ac:dyDescent="0.25">
      <c r="A8500" s="169">
        <v>167791</v>
      </c>
      <c r="B8500" s="170" t="s">
        <v>540</v>
      </c>
      <c r="C8500" s="170" t="s">
        <v>24</v>
      </c>
      <c r="D8500" s="170" t="s">
        <v>298</v>
      </c>
      <c r="E8500" s="170">
        <v>200</v>
      </c>
      <c r="F8500" s="170">
        <v>24</v>
      </c>
      <c r="G8500" s="171">
        <v>11.5</v>
      </c>
      <c r="H8500" s="170" t="s">
        <v>100</v>
      </c>
      <c r="I8500" s="171">
        <v>6.99</v>
      </c>
      <c r="J8500" s="169">
        <v>1</v>
      </c>
      <c r="K8500" s="154" cm="1">
        <f t="array" ref="K8500">ROUND(
IF(C8500="Beer",
SUM(LOOKUP(2,1/(SRP!$B$8:$B$10&lt;=E8500)/(SRP!$C$8:$C$10&gt;=E8500),SRP!$D$8:$D$10)*(G8500/100)*(E8500/1000)),
IF(C8500="Spirits",
SUM(LOOKUP(2,1/(SRP!$B$2:$B$7&lt;=E8500)/(SRP!$C$2:$C$7&gt;=E8500),SRP!$D$2:$D$7)*(G8500/100)*(E8500/1000)),
IF(AND(C8500="Wine",D8500="Fortified Wines"),
SUM(LOOKUP(2,1/(SRP!$B$26:$B$29&lt;=E8500)/(SRP!$C$26:$C$29&gt;=E8500),SRP!$D$26:$D$29)*(G8500/100)*(E8500/1000)),
IF(C8500="Wine",
SUM(LOOKUP(2,1/(SRP!$B$21:$B$25&lt;=E8500)/(SRP!$C$21:$C$25&gt;=E8500),SRP!$D$21:$D$25)*(G8500/100)*(E8500/1000)),
IF(AND(C8500="Ready to Drink",D8500="RTD-One Pour Cocktail&gt;7%&lt;=14.5"),
SUM(LOOKUP(2,1/(SRP!$B$16:$B$20&lt;=E8500)/(SRP!$C$16:$C$20&gt;=E8500),SRP!$D$16:$D$20)*(G8500/100)*(E8500/1000)),
IF(C8500="Ready to Drink",
SUM(LOOKUP(2,1/(SRP!$B$11:$B$15&lt;=E8500)/(SRP!$C$11:$C$15&gt;=E8500),SRP!$D$11:$D$15)*(G8500/100)*(E8500/1000)),
0)))))),2)</f>
        <v>2.58</v>
      </c>
      <c r="L8500" s="173" t="str">
        <f t="shared" si="132"/>
        <v>Wine200</v>
      </c>
      <c r="M8500" s="154">
        <f>VLOOKUP(L8500,'Slope %'!C:D,2,0)</f>
        <v>0.12</v>
      </c>
    </row>
    <row r="8501" spans="1:13" x14ac:dyDescent="0.25">
      <c r="A8501" s="169">
        <v>171074</v>
      </c>
      <c r="B8501" s="170" t="s">
        <v>6065</v>
      </c>
      <c r="C8501" s="170" t="s">
        <v>24</v>
      </c>
      <c r="D8501" s="170" t="s">
        <v>34</v>
      </c>
      <c r="E8501" s="170">
        <v>750</v>
      </c>
      <c r="F8501" s="170">
        <v>12</v>
      </c>
      <c r="G8501" s="171">
        <v>12</v>
      </c>
      <c r="H8501" s="170" t="s">
        <v>177</v>
      </c>
      <c r="I8501" s="171">
        <v>13.99</v>
      </c>
      <c r="J8501" s="169">
        <v>1</v>
      </c>
      <c r="K8501" s="154" cm="1">
        <f t="array" ref="K8501">ROUND(
IF(C8501="Beer",
SUM(LOOKUP(2,1/(SRP!$B$8:$B$10&lt;=E8501)/(SRP!$C$8:$C$10&gt;=E8501),SRP!$D$8:$D$10)*(G8501/100)*(E8501/1000)),
IF(C8501="Spirits",
SUM(LOOKUP(2,1/(SRP!$B$2:$B$7&lt;=E8501)/(SRP!$C$2:$C$7&gt;=E8501),SRP!$D$2:$D$7)*(G8501/100)*(E8501/1000)),
IF(AND(C8501="Wine",D8501="Fortified Wines"),
SUM(LOOKUP(2,1/(SRP!$B$26:$B$29&lt;=E8501)/(SRP!$C$26:$C$29&gt;=E8501),SRP!$D$26:$D$29)*(G8501/100)*(E8501/1000)),
IF(C8501="Wine",
SUM(LOOKUP(2,1/(SRP!$B$21:$B$25&lt;=E8501)/(SRP!$C$21:$C$25&gt;=E8501),SRP!$D$21:$D$25)*(G8501/100)*(E8501/1000)),
IF(AND(C8501="Ready to Drink",D8501="RTD-One Pour Cocktail&gt;7%&lt;=14.5"),
SUM(LOOKUP(2,1/(SRP!$B$16:$B$20&lt;=E8501)/(SRP!$C$16:$C$20&gt;=E8501),SRP!$D$16:$D$20)*(G8501/100)*(E8501/1000)),
IF(C8501="Ready to Drink",
SUM(LOOKUP(2,1/(SRP!$B$11:$B$15&lt;=E8501)/(SRP!$C$11:$C$15&gt;=E8501),SRP!$D$11:$D$15)*(G8501/100)*(E8501/1000)),
0)))))),2)</f>
        <v>7.03</v>
      </c>
      <c r="L8501" s="173" t="str">
        <f t="shared" si="132"/>
        <v>Wine750</v>
      </c>
      <c r="M8501" s="154">
        <f>VLOOKUP(L8501,'Slope %'!C:D,2,0)</f>
        <v>0.1</v>
      </c>
    </row>
    <row r="8502" spans="1:13" x14ac:dyDescent="0.25">
      <c r="A8502" s="169">
        <v>171488</v>
      </c>
      <c r="B8502" s="170" t="s">
        <v>6144</v>
      </c>
      <c r="C8502" s="170" t="s">
        <v>24</v>
      </c>
      <c r="D8502" s="170" t="s">
        <v>109</v>
      </c>
      <c r="E8502" s="170">
        <v>750</v>
      </c>
      <c r="F8502" s="170">
        <v>12</v>
      </c>
      <c r="G8502" s="171">
        <v>12.9</v>
      </c>
      <c r="H8502" s="170" t="s">
        <v>110</v>
      </c>
      <c r="I8502" s="171">
        <v>23.99</v>
      </c>
      <c r="J8502" s="169">
        <v>1</v>
      </c>
      <c r="K8502" s="154" cm="1">
        <f t="array" ref="K8502">ROUND(
IF(C8502="Beer",
SUM(LOOKUP(2,1/(SRP!$B$8:$B$10&lt;=E8502)/(SRP!$C$8:$C$10&gt;=E8502),SRP!$D$8:$D$10)*(G8502/100)*(E8502/1000)),
IF(C8502="Spirits",
SUM(LOOKUP(2,1/(SRP!$B$2:$B$7&lt;=E8502)/(SRP!$C$2:$C$7&gt;=E8502),SRP!$D$2:$D$7)*(G8502/100)*(E8502/1000)),
IF(AND(C8502="Wine",D8502="Fortified Wines"),
SUM(LOOKUP(2,1/(SRP!$B$26:$B$29&lt;=E8502)/(SRP!$C$26:$C$29&gt;=E8502),SRP!$D$26:$D$29)*(G8502/100)*(E8502/1000)),
IF(C8502="Wine",
SUM(LOOKUP(2,1/(SRP!$B$21:$B$25&lt;=E8502)/(SRP!$C$21:$C$25&gt;=E8502),SRP!$D$21:$D$25)*(G8502/100)*(E8502/1000)),
IF(AND(C8502="Ready to Drink",D8502="RTD-One Pour Cocktail&gt;7%&lt;=14.5"),
SUM(LOOKUP(2,1/(SRP!$B$16:$B$20&lt;=E8502)/(SRP!$C$16:$C$20&gt;=E8502),SRP!$D$16:$D$20)*(G8502/100)*(E8502/1000)),
IF(C8502="Ready to Drink",
SUM(LOOKUP(2,1/(SRP!$B$11:$B$15&lt;=E8502)/(SRP!$C$11:$C$15&gt;=E8502),SRP!$D$11:$D$15)*(G8502/100)*(E8502/1000)),
0)))))),2)</f>
        <v>7.55</v>
      </c>
      <c r="L8502" s="173" t="str">
        <f t="shared" si="132"/>
        <v>Wine750</v>
      </c>
      <c r="M8502" s="154">
        <f>VLOOKUP(L8502,'Slope %'!C:D,2,0)</f>
        <v>0.1</v>
      </c>
    </row>
    <row r="8503" spans="1:13" x14ac:dyDescent="0.25">
      <c r="A8503" s="169">
        <v>172403</v>
      </c>
      <c r="B8503" s="170" t="s">
        <v>6145</v>
      </c>
      <c r="C8503" s="170" t="s">
        <v>24</v>
      </c>
      <c r="D8503" s="170" t="s">
        <v>127</v>
      </c>
      <c r="E8503" s="170">
        <v>750</v>
      </c>
      <c r="F8503" s="170">
        <v>12</v>
      </c>
      <c r="G8503" s="171">
        <v>13.5</v>
      </c>
      <c r="H8503" s="170" t="s">
        <v>86</v>
      </c>
      <c r="I8503" s="171">
        <v>10.99</v>
      </c>
      <c r="J8503" s="169">
        <v>1</v>
      </c>
      <c r="K8503" s="154" cm="1">
        <f t="array" ref="K8503">ROUND(
IF(C8503="Beer",
SUM(LOOKUP(2,1/(SRP!$B$8:$B$10&lt;=E8503)/(SRP!$C$8:$C$10&gt;=E8503),SRP!$D$8:$D$10)*(G8503/100)*(E8503/1000)),
IF(C8503="Spirits",
SUM(LOOKUP(2,1/(SRP!$B$2:$B$7&lt;=E8503)/(SRP!$C$2:$C$7&gt;=E8503),SRP!$D$2:$D$7)*(G8503/100)*(E8503/1000)),
IF(AND(C8503="Wine",D8503="Fortified Wines"),
SUM(LOOKUP(2,1/(SRP!$B$26:$B$29&lt;=E8503)/(SRP!$C$26:$C$29&gt;=E8503),SRP!$D$26:$D$29)*(G8503/100)*(E8503/1000)),
IF(C8503="Wine",
SUM(LOOKUP(2,1/(SRP!$B$21:$B$25&lt;=E8503)/(SRP!$C$21:$C$25&gt;=E8503),SRP!$D$21:$D$25)*(G8503/100)*(E8503/1000)),
IF(AND(C8503="Ready to Drink",D8503="RTD-One Pour Cocktail&gt;7%&lt;=14.5"),
SUM(LOOKUP(2,1/(SRP!$B$16:$B$20&lt;=E8503)/(SRP!$C$16:$C$20&gt;=E8503),SRP!$D$16:$D$20)*(G8503/100)*(E8503/1000)),
IF(C8503="Ready to Drink",
SUM(LOOKUP(2,1/(SRP!$B$11:$B$15&lt;=E8503)/(SRP!$C$11:$C$15&gt;=E8503),SRP!$D$11:$D$15)*(G8503/100)*(E8503/1000)),
0)))))),2)</f>
        <v>7.9</v>
      </c>
      <c r="L8503" s="173" t="str">
        <f t="shared" si="132"/>
        <v>Wine750</v>
      </c>
      <c r="M8503" s="154">
        <f>VLOOKUP(L8503,'Slope %'!C:D,2,0)</f>
        <v>0.1</v>
      </c>
    </row>
    <row r="8504" spans="1:13" x14ac:dyDescent="0.25">
      <c r="A8504" s="169">
        <v>173310</v>
      </c>
      <c r="B8504" s="170" t="s">
        <v>6146</v>
      </c>
      <c r="C8504" s="170" t="s">
        <v>24</v>
      </c>
      <c r="D8504" s="170" t="s">
        <v>99</v>
      </c>
      <c r="E8504" s="170">
        <v>750</v>
      </c>
      <c r="F8504" s="170">
        <v>12</v>
      </c>
      <c r="G8504" s="171">
        <v>19</v>
      </c>
      <c r="H8504" s="170" t="s">
        <v>287</v>
      </c>
      <c r="I8504" s="171">
        <v>17.02</v>
      </c>
      <c r="J8504" s="169">
        <v>1</v>
      </c>
      <c r="K8504" s="154" cm="1">
        <f t="array" ref="K8504">ROUND(
IF(C8504="Beer",
SUM(LOOKUP(2,1/(SRP!$B$8:$B$10&lt;=E8504)/(SRP!$C$8:$C$10&gt;=E8504),SRP!$D$8:$D$10)*(G8504/100)*(E8504/1000)),
IF(C8504="Spirits",
SUM(LOOKUP(2,1/(SRP!$B$2:$B$7&lt;=E8504)/(SRP!$C$2:$C$7&gt;=E8504),SRP!$D$2:$D$7)*(G8504/100)*(E8504/1000)),
IF(AND(C8504="Wine",D8504="Fortified Wines"),
SUM(LOOKUP(2,1/(SRP!$B$26:$B$29&lt;=E8504)/(SRP!$C$26:$C$29&gt;=E8504),SRP!$D$26:$D$29)*(G8504/100)*(E8504/1000)),
IF(C8504="Wine",
SUM(LOOKUP(2,1/(SRP!$B$21:$B$25&lt;=E8504)/(SRP!$C$21:$C$25&gt;=E8504),SRP!$D$21:$D$25)*(G8504/100)*(E8504/1000)),
IF(AND(C8504="Ready to Drink",D8504="RTD-One Pour Cocktail&gt;7%&lt;=14.5"),
SUM(LOOKUP(2,1/(SRP!$B$16:$B$20&lt;=E8504)/(SRP!$C$16:$C$20&gt;=E8504),SRP!$D$16:$D$20)*(G8504/100)*(E8504/1000)),
IF(C8504="Ready to Drink",
SUM(LOOKUP(2,1/(SRP!$B$11:$B$15&lt;=E8504)/(SRP!$C$11:$C$15&gt;=E8504),SRP!$D$11:$D$15)*(G8504/100)*(E8504/1000)),
0)))))),2)</f>
        <v>11.12</v>
      </c>
      <c r="L8504" s="173" t="str">
        <f t="shared" si="132"/>
        <v>Wine750</v>
      </c>
      <c r="M8504" s="154">
        <f>VLOOKUP(L8504,'Slope %'!C:D,2,0)</f>
        <v>0.1</v>
      </c>
    </row>
    <row r="8505" spans="1:13" x14ac:dyDescent="0.25">
      <c r="A8505" s="169">
        <v>175430</v>
      </c>
      <c r="B8505" s="170" t="s">
        <v>6147</v>
      </c>
      <c r="C8505" s="170" t="s">
        <v>24</v>
      </c>
      <c r="D8505" s="170" t="s">
        <v>66</v>
      </c>
      <c r="E8505" s="170">
        <v>750</v>
      </c>
      <c r="F8505" s="170">
        <v>12</v>
      </c>
      <c r="G8505" s="171">
        <v>13.5</v>
      </c>
      <c r="H8505" s="170" t="s">
        <v>110</v>
      </c>
      <c r="I8505" s="171">
        <v>16.989999999999998</v>
      </c>
      <c r="J8505" s="169">
        <v>1</v>
      </c>
      <c r="K8505" s="154" cm="1">
        <f t="array" ref="K8505">ROUND(
IF(C8505="Beer",
SUM(LOOKUP(2,1/(SRP!$B$8:$B$10&lt;=E8505)/(SRP!$C$8:$C$10&gt;=E8505),SRP!$D$8:$D$10)*(G8505/100)*(E8505/1000)),
IF(C8505="Spirits",
SUM(LOOKUP(2,1/(SRP!$B$2:$B$7&lt;=E8505)/(SRP!$C$2:$C$7&gt;=E8505),SRP!$D$2:$D$7)*(G8505/100)*(E8505/1000)),
IF(AND(C8505="Wine",D8505="Fortified Wines"),
SUM(LOOKUP(2,1/(SRP!$B$26:$B$29&lt;=E8505)/(SRP!$C$26:$C$29&gt;=E8505),SRP!$D$26:$D$29)*(G8505/100)*(E8505/1000)),
IF(C8505="Wine",
SUM(LOOKUP(2,1/(SRP!$B$21:$B$25&lt;=E8505)/(SRP!$C$21:$C$25&gt;=E8505),SRP!$D$21:$D$25)*(G8505/100)*(E8505/1000)),
IF(AND(C8505="Ready to Drink",D8505="RTD-One Pour Cocktail&gt;7%&lt;=14.5"),
SUM(LOOKUP(2,1/(SRP!$B$16:$B$20&lt;=E8505)/(SRP!$C$16:$C$20&gt;=E8505),SRP!$D$16:$D$20)*(G8505/100)*(E8505/1000)),
IF(C8505="Ready to Drink",
SUM(LOOKUP(2,1/(SRP!$B$11:$B$15&lt;=E8505)/(SRP!$C$11:$C$15&gt;=E8505),SRP!$D$11:$D$15)*(G8505/100)*(E8505/1000)),
0)))))),2)</f>
        <v>7.9</v>
      </c>
      <c r="L8505" s="173" t="str">
        <f t="shared" si="132"/>
        <v>Wine750</v>
      </c>
      <c r="M8505" s="154">
        <f>VLOOKUP(L8505,'Slope %'!C:D,2,0)</f>
        <v>0.1</v>
      </c>
    </row>
    <row r="8506" spans="1:13" x14ac:dyDescent="0.25">
      <c r="A8506" s="169">
        <v>177808</v>
      </c>
      <c r="B8506" s="170" t="s">
        <v>428</v>
      </c>
      <c r="C8506" s="170" t="s">
        <v>15</v>
      </c>
      <c r="D8506" s="170" t="s">
        <v>93</v>
      </c>
      <c r="E8506" s="170">
        <v>750</v>
      </c>
      <c r="F8506" s="170">
        <v>12</v>
      </c>
      <c r="G8506" s="171">
        <v>40</v>
      </c>
      <c r="H8506" s="170" t="s">
        <v>123</v>
      </c>
      <c r="I8506" s="171">
        <v>30.49</v>
      </c>
      <c r="J8506" s="169">
        <v>1</v>
      </c>
      <c r="K8506" s="154" cm="1">
        <f t="array" ref="K8506">ROUND(
IF(C8506="Beer",
SUM(LOOKUP(2,1/(SRP!$B$8:$B$10&lt;=E8506)/(SRP!$C$8:$C$10&gt;=E8506),SRP!$D$8:$D$10)*(G8506/100)*(E8506/1000)),
IF(C8506="Spirits",
SUM(LOOKUP(2,1/(SRP!$B$2:$B$7&lt;=E8506)/(SRP!$C$2:$C$7&gt;=E8506),SRP!$D$2:$D$7)*(G8506/100)*(E8506/1000)),
IF(AND(C8506="Wine",D8506="Fortified Wines"),
SUM(LOOKUP(2,1/(SRP!$B$26:$B$29&lt;=E8506)/(SRP!$C$26:$C$29&gt;=E8506),SRP!$D$26:$D$29)*(G8506/100)*(E8506/1000)),
IF(C8506="Wine",
SUM(LOOKUP(2,1/(SRP!$B$21:$B$25&lt;=E8506)/(SRP!$C$21:$C$25&gt;=E8506),SRP!$D$21:$D$25)*(G8506/100)*(E8506/1000)),
IF(AND(C8506="Ready to Drink",D8506="RTD-One Pour Cocktail&gt;7%&lt;=14.5"),
SUM(LOOKUP(2,1/(SRP!$B$16:$B$20&lt;=E8506)/(SRP!$C$16:$C$20&gt;=E8506),SRP!$D$16:$D$20)*(G8506/100)*(E8506/1000)),
IF(C8506="Ready to Drink",
SUM(LOOKUP(2,1/(SRP!$B$11:$B$15&lt;=E8506)/(SRP!$C$11:$C$15&gt;=E8506),SRP!$D$11:$D$15)*(G8506/100)*(E8506/1000)),
0)))))),2)</f>
        <v>23.42</v>
      </c>
      <c r="L8506" s="173" t="str">
        <f t="shared" si="132"/>
        <v>Spirits750</v>
      </c>
      <c r="M8506" s="154">
        <f>VLOOKUP(L8506,'Slope %'!C:D,2,0)</f>
        <v>7.0000000000000007E-2</v>
      </c>
    </row>
    <row r="8507" spans="1:13" x14ac:dyDescent="0.25">
      <c r="A8507" s="169">
        <v>179283</v>
      </c>
      <c r="B8507" s="170" t="s">
        <v>27</v>
      </c>
      <c r="C8507" s="170" t="s">
        <v>15</v>
      </c>
      <c r="D8507" s="170" t="s">
        <v>28</v>
      </c>
      <c r="E8507" s="170">
        <v>3000</v>
      </c>
      <c r="F8507" s="170">
        <v>1</v>
      </c>
      <c r="G8507" s="171">
        <v>40</v>
      </c>
      <c r="H8507" s="170" t="s">
        <v>29</v>
      </c>
      <c r="I8507" s="171">
        <v>120.47</v>
      </c>
      <c r="J8507" s="169">
        <v>1</v>
      </c>
      <c r="K8507" s="154" cm="1">
        <f t="array" ref="K8507">ROUND(
IF(C8507="Beer",
SUM(LOOKUP(2,1/(SRP!$B$8:$B$10&lt;=E8507)/(SRP!$C$8:$C$10&gt;=E8507),SRP!$D$8:$D$10)*(G8507/100)*(E8507/1000)),
IF(C8507="Spirits",
SUM(LOOKUP(2,1/(SRP!$B$2:$B$7&lt;=E8507)/(SRP!$C$2:$C$7&gt;=E8507),SRP!$D$2:$D$7)*(G8507/100)*(E8507/1000)),
IF(AND(C8507="Wine",D8507="Fortified Wines"),
SUM(LOOKUP(2,1/(SRP!$B$26:$B$29&lt;=E8507)/(SRP!$C$26:$C$29&gt;=E8507),SRP!$D$26:$D$29)*(G8507/100)*(E8507/1000)),
IF(C8507="Wine",
SUM(LOOKUP(2,1/(SRP!$B$21:$B$25&lt;=E8507)/(SRP!$C$21:$C$25&gt;=E8507),SRP!$D$21:$D$25)*(G8507/100)*(E8507/1000)),
IF(AND(C8507="Ready to Drink",D8507="RTD-One Pour Cocktail&gt;7%&lt;=14.5"),
SUM(LOOKUP(2,1/(SRP!$B$16:$B$20&lt;=E8507)/(SRP!$C$16:$C$20&gt;=E8507),SRP!$D$16:$D$20)*(G8507/100)*(E8507/1000)),
IF(C8507="Ready to Drink",
SUM(LOOKUP(2,1/(SRP!$B$11:$B$15&lt;=E8507)/(SRP!$C$11:$C$15&gt;=E8507),SRP!$D$11:$D$15)*(G8507/100)*(E8507/1000)),
0)))))),2)</f>
        <v>93.68</v>
      </c>
      <c r="L8507" s="173" t="str">
        <f t="shared" si="132"/>
        <v>Spirits3000</v>
      </c>
      <c r="M8507" s="154">
        <f>VLOOKUP(L8507,'Slope %'!C:D,2,0)</f>
        <v>0.03</v>
      </c>
    </row>
    <row r="8508" spans="1:13" x14ac:dyDescent="0.25">
      <c r="A8508" s="169">
        <v>180588</v>
      </c>
      <c r="B8508" s="170" t="s">
        <v>540</v>
      </c>
      <c r="C8508" s="170" t="s">
        <v>24</v>
      </c>
      <c r="D8508" s="170" t="s">
        <v>298</v>
      </c>
      <c r="E8508" s="170">
        <v>1500</v>
      </c>
      <c r="F8508" s="170">
        <v>6</v>
      </c>
      <c r="G8508" s="171">
        <v>12</v>
      </c>
      <c r="H8508" s="170" t="s">
        <v>100</v>
      </c>
      <c r="I8508" s="171">
        <v>35.99</v>
      </c>
      <c r="J8508" s="169">
        <v>1</v>
      </c>
      <c r="K8508" s="154" cm="1">
        <f t="array" ref="K8508">ROUND(
IF(C8508="Beer",
SUM(LOOKUP(2,1/(SRP!$B$8:$B$10&lt;=E8508)/(SRP!$C$8:$C$10&gt;=E8508),SRP!$D$8:$D$10)*(G8508/100)*(E8508/1000)),
IF(C8508="Spirits",
SUM(LOOKUP(2,1/(SRP!$B$2:$B$7&lt;=E8508)/(SRP!$C$2:$C$7&gt;=E8508),SRP!$D$2:$D$7)*(G8508/100)*(E8508/1000)),
IF(AND(C8508="Wine",D8508="Fortified Wines"),
SUM(LOOKUP(2,1/(SRP!$B$26:$B$29&lt;=E8508)/(SRP!$C$26:$C$29&gt;=E8508),SRP!$D$26:$D$29)*(G8508/100)*(E8508/1000)),
IF(C8508="Wine",
SUM(LOOKUP(2,1/(SRP!$B$21:$B$25&lt;=E8508)/(SRP!$C$21:$C$25&gt;=E8508),SRP!$D$21:$D$25)*(G8508/100)*(E8508/1000)),
IF(AND(C8508="Ready to Drink",D8508="RTD-One Pour Cocktail&gt;7%&lt;=14.5"),
SUM(LOOKUP(2,1/(SRP!$B$16:$B$20&lt;=E8508)/(SRP!$C$16:$C$20&gt;=E8508),SRP!$D$16:$D$20)*(G8508/100)*(E8508/1000)),
IF(C8508="Ready to Drink",
SUM(LOOKUP(2,1/(SRP!$B$11:$B$15&lt;=E8508)/(SRP!$C$11:$C$15&gt;=E8508),SRP!$D$11:$D$15)*(G8508/100)*(E8508/1000)),
0)))))),2)</f>
        <v>14.05</v>
      </c>
      <c r="L8508" s="173" t="str">
        <f t="shared" si="132"/>
        <v>Wine1500</v>
      </c>
      <c r="M8508" s="154">
        <f>VLOOKUP(L8508,'Slope %'!C:D,2,0)</f>
        <v>7.0000000000000007E-2</v>
      </c>
    </row>
    <row r="8509" spans="1:13" x14ac:dyDescent="0.25">
      <c r="A8509" s="169">
        <v>181388</v>
      </c>
      <c r="B8509" s="170" t="s">
        <v>6148</v>
      </c>
      <c r="C8509" s="170" t="s">
        <v>24</v>
      </c>
      <c r="D8509" s="170" t="s">
        <v>58</v>
      </c>
      <c r="E8509" s="170">
        <v>750</v>
      </c>
      <c r="F8509" s="170">
        <v>12</v>
      </c>
      <c r="G8509" s="171">
        <v>12</v>
      </c>
      <c r="H8509" s="170" t="s">
        <v>177</v>
      </c>
      <c r="I8509" s="171">
        <v>13.99</v>
      </c>
      <c r="J8509" s="169">
        <v>1</v>
      </c>
      <c r="K8509" s="154" cm="1">
        <f t="array" ref="K8509">ROUND(
IF(C8509="Beer",
SUM(LOOKUP(2,1/(SRP!$B$8:$B$10&lt;=E8509)/(SRP!$C$8:$C$10&gt;=E8509),SRP!$D$8:$D$10)*(G8509/100)*(E8509/1000)),
IF(C8509="Spirits",
SUM(LOOKUP(2,1/(SRP!$B$2:$B$7&lt;=E8509)/(SRP!$C$2:$C$7&gt;=E8509),SRP!$D$2:$D$7)*(G8509/100)*(E8509/1000)),
IF(AND(C8509="Wine",D8509="Fortified Wines"),
SUM(LOOKUP(2,1/(SRP!$B$26:$B$29&lt;=E8509)/(SRP!$C$26:$C$29&gt;=E8509),SRP!$D$26:$D$29)*(G8509/100)*(E8509/1000)),
IF(C8509="Wine",
SUM(LOOKUP(2,1/(SRP!$B$21:$B$25&lt;=E8509)/(SRP!$C$21:$C$25&gt;=E8509),SRP!$D$21:$D$25)*(G8509/100)*(E8509/1000)),
IF(AND(C8509="Ready to Drink",D8509="RTD-One Pour Cocktail&gt;7%&lt;=14.5"),
SUM(LOOKUP(2,1/(SRP!$B$16:$B$20&lt;=E8509)/(SRP!$C$16:$C$20&gt;=E8509),SRP!$D$16:$D$20)*(G8509/100)*(E8509/1000)),
IF(C8509="Ready to Drink",
SUM(LOOKUP(2,1/(SRP!$B$11:$B$15&lt;=E8509)/(SRP!$C$11:$C$15&gt;=E8509),SRP!$D$11:$D$15)*(G8509/100)*(E8509/1000)),
0)))))),2)</f>
        <v>7.03</v>
      </c>
      <c r="L8509" s="173" t="str">
        <f t="shared" si="132"/>
        <v>Wine750</v>
      </c>
      <c r="M8509" s="154">
        <f>VLOOKUP(L8509,'Slope %'!C:D,2,0)</f>
        <v>0.1</v>
      </c>
    </row>
    <row r="8510" spans="1:13" x14ac:dyDescent="0.25">
      <c r="A8510" s="169">
        <v>182501</v>
      </c>
      <c r="B8510" s="170" t="s">
        <v>6149</v>
      </c>
      <c r="C8510" s="170" t="s">
        <v>15</v>
      </c>
      <c r="D8510" s="170" t="s">
        <v>301</v>
      </c>
      <c r="E8510" s="170">
        <v>750</v>
      </c>
      <c r="F8510" s="170">
        <v>12</v>
      </c>
      <c r="G8510" s="171">
        <v>20</v>
      </c>
      <c r="H8510" s="170" t="s">
        <v>47</v>
      </c>
      <c r="I8510" s="171">
        <v>29.99</v>
      </c>
      <c r="J8510" s="169">
        <v>1</v>
      </c>
      <c r="K8510" s="154" cm="1">
        <f t="array" ref="K8510">ROUND(
IF(C8510="Beer",
SUM(LOOKUP(2,1/(SRP!$B$8:$B$10&lt;=E8510)/(SRP!$C$8:$C$10&gt;=E8510),SRP!$D$8:$D$10)*(G8510/100)*(E8510/1000)),
IF(C8510="Spirits",
SUM(LOOKUP(2,1/(SRP!$B$2:$B$7&lt;=E8510)/(SRP!$C$2:$C$7&gt;=E8510),SRP!$D$2:$D$7)*(G8510/100)*(E8510/1000)),
IF(AND(C8510="Wine",D8510="Fortified Wines"),
SUM(LOOKUP(2,1/(SRP!$B$26:$B$29&lt;=E8510)/(SRP!$C$26:$C$29&gt;=E8510),SRP!$D$26:$D$29)*(G8510/100)*(E8510/1000)),
IF(C8510="Wine",
SUM(LOOKUP(2,1/(SRP!$B$21:$B$25&lt;=E8510)/(SRP!$C$21:$C$25&gt;=E8510),SRP!$D$21:$D$25)*(G8510/100)*(E8510/1000)),
IF(AND(C8510="Ready to Drink",D8510="RTD-One Pour Cocktail&gt;7%&lt;=14.5"),
SUM(LOOKUP(2,1/(SRP!$B$16:$B$20&lt;=E8510)/(SRP!$C$16:$C$20&gt;=E8510),SRP!$D$16:$D$20)*(G8510/100)*(E8510/1000)),
IF(C8510="Ready to Drink",
SUM(LOOKUP(2,1/(SRP!$B$11:$B$15&lt;=E8510)/(SRP!$C$11:$C$15&gt;=E8510),SRP!$D$11:$D$15)*(G8510/100)*(E8510/1000)),
0)))))),2)</f>
        <v>11.71</v>
      </c>
      <c r="L8510" s="173" t="str">
        <f t="shared" si="132"/>
        <v>Spirits750</v>
      </c>
      <c r="M8510" s="154">
        <f>VLOOKUP(L8510,'Slope %'!C:D,2,0)</f>
        <v>7.0000000000000007E-2</v>
      </c>
    </row>
    <row r="8511" spans="1:13" x14ac:dyDescent="0.25">
      <c r="A8511" s="169">
        <v>182964</v>
      </c>
      <c r="B8511" s="170" t="s">
        <v>6150</v>
      </c>
      <c r="C8511" s="170" t="s">
        <v>24</v>
      </c>
      <c r="D8511" s="170" t="s">
        <v>25</v>
      </c>
      <c r="E8511" s="170">
        <v>600</v>
      </c>
      <c r="F8511" s="170">
        <v>8</v>
      </c>
      <c r="G8511" s="171">
        <v>12</v>
      </c>
      <c r="H8511" s="170" t="s">
        <v>177</v>
      </c>
      <c r="I8511" s="171">
        <v>15.99</v>
      </c>
      <c r="J8511" s="169">
        <v>3</v>
      </c>
      <c r="K8511" s="154" cm="1">
        <f t="array" ref="K8511">ROUND(
IF(C8511="Beer",
SUM(LOOKUP(2,1/(SRP!$B$8:$B$10&lt;=E8511)/(SRP!$C$8:$C$10&gt;=E8511),SRP!$D$8:$D$10)*(G8511/100)*(E8511/1000)),
IF(C8511="Spirits",
SUM(LOOKUP(2,1/(SRP!$B$2:$B$7&lt;=E8511)/(SRP!$C$2:$C$7&gt;=E8511),SRP!$D$2:$D$7)*(G8511/100)*(E8511/1000)),
IF(AND(C8511="Wine",D8511="Fortified Wines"),
SUM(LOOKUP(2,1/(SRP!$B$26:$B$29&lt;=E8511)/(SRP!$C$26:$C$29&gt;=E8511),SRP!$D$26:$D$29)*(G8511/100)*(E8511/1000)),
IF(C8511="Wine",
SUM(LOOKUP(2,1/(SRP!$B$21:$B$25&lt;=E8511)/(SRP!$C$21:$C$25&gt;=E8511),SRP!$D$21:$D$25)*(G8511/100)*(E8511/1000)),
IF(AND(C8511="Ready to Drink",D8511="RTD-One Pour Cocktail&gt;7%&lt;=14.5"),
SUM(LOOKUP(2,1/(SRP!$B$16:$B$20&lt;=E8511)/(SRP!$C$16:$C$20&gt;=E8511),SRP!$D$16:$D$20)*(G8511/100)*(E8511/1000)),
IF(C8511="Ready to Drink",
SUM(LOOKUP(2,1/(SRP!$B$11:$B$15&lt;=E8511)/(SRP!$C$11:$C$15&gt;=E8511),SRP!$D$11:$D$15)*(G8511/100)*(E8511/1000)),
0)))))),2)</f>
        <v>5.96</v>
      </c>
      <c r="L8511" s="173" t="str">
        <f t="shared" si="132"/>
        <v>Wine600</v>
      </c>
      <c r="M8511" s="154">
        <f>VLOOKUP(L8511,'Slope %'!C:D,2,0)</f>
        <v>0.1</v>
      </c>
    </row>
    <row r="8512" spans="1:13" x14ac:dyDescent="0.25">
      <c r="A8512" s="169">
        <v>183251</v>
      </c>
      <c r="B8512" s="170" t="s">
        <v>481</v>
      </c>
      <c r="C8512" s="170" t="s">
        <v>15</v>
      </c>
      <c r="D8512" s="170" t="s">
        <v>19</v>
      </c>
      <c r="E8512" s="170">
        <v>1750</v>
      </c>
      <c r="F8512" s="170">
        <v>6</v>
      </c>
      <c r="G8512" s="171">
        <v>40</v>
      </c>
      <c r="H8512" s="170" t="s">
        <v>43</v>
      </c>
      <c r="I8512" s="171">
        <v>61.29</v>
      </c>
      <c r="J8512" s="169">
        <v>1</v>
      </c>
      <c r="K8512" s="154" cm="1">
        <f t="array" ref="K8512">ROUND(
IF(C8512="Beer",
SUM(LOOKUP(2,1/(SRP!$B$8:$B$10&lt;=E8512)/(SRP!$C$8:$C$10&gt;=E8512),SRP!$D$8:$D$10)*(G8512/100)*(E8512/1000)),
IF(C8512="Spirits",
SUM(LOOKUP(2,1/(SRP!$B$2:$B$7&lt;=E8512)/(SRP!$C$2:$C$7&gt;=E8512),SRP!$D$2:$D$7)*(G8512/100)*(E8512/1000)),
IF(AND(C8512="Wine",D8512="Fortified Wines"),
SUM(LOOKUP(2,1/(SRP!$B$26:$B$29&lt;=E8512)/(SRP!$C$26:$C$29&gt;=E8512),SRP!$D$26:$D$29)*(G8512/100)*(E8512/1000)),
IF(C8512="Wine",
SUM(LOOKUP(2,1/(SRP!$B$21:$B$25&lt;=E8512)/(SRP!$C$21:$C$25&gt;=E8512),SRP!$D$21:$D$25)*(G8512/100)*(E8512/1000)),
IF(AND(C8512="Ready to Drink",D8512="RTD-One Pour Cocktail&gt;7%&lt;=14.5"),
SUM(LOOKUP(2,1/(SRP!$B$16:$B$20&lt;=E8512)/(SRP!$C$16:$C$20&gt;=E8512),SRP!$D$16:$D$20)*(G8512/100)*(E8512/1000)),
IF(C8512="Ready to Drink",
SUM(LOOKUP(2,1/(SRP!$B$11:$B$15&lt;=E8512)/(SRP!$C$11:$C$15&gt;=E8512),SRP!$D$11:$D$15)*(G8512/100)*(E8512/1000)),
0)))))),2)</f>
        <v>54.65</v>
      </c>
      <c r="L8512" s="173" t="str">
        <f t="shared" si="132"/>
        <v>Spirits1750</v>
      </c>
      <c r="M8512" s="154">
        <f>VLOOKUP(L8512,'Slope %'!C:D,2,0)</f>
        <v>0.03</v>
      </c>
    </row>
    <row r="8513" spans="1:13" x14ac:dyDescent="0.25">
      <c r="A8513" s="169">
        <v>183582</v>
      </c>
      <c r="B8513" s="170" t="s">
        <v>988</v>
      </c>
      <c r="C8513" s="170" t="s">
        <v>15</v>
      </c>
      <c r="D8513" s="170" t="s">
        <v>143</v>
      </c>
      <c r="E8513" s="170">
        <v>1750</v>
      </c>
      <c r="F8513" s="170">
        <v>6</v>
      </c>
      <c r="G8513" s="171">
        <v>40</v>
      </c>
      <c r="H8513" s="170" t="s">
        <v>20</v>
      </c>
      <c r="I8513" s="171">
        <v>55.99</v>
      </c>
      <c r="J8513" s="169">
        <v>1</v>
      </c>
      <c r="K8513" s="154" cm="1">
        <f t="array" ref="K8513">ROUND(
IF(C8513="Beer",
SUM(LOOKUP(2,1/(SRP!$B$8:$B$10&lt;=E8513)/(SRP!$C$8:$C$10&gt;=E8513),SRP!$D$8:$D$10)*(G8513/100)*(E8513/1000)),
IF(C8513="Spirits",
SUM(LOOKUP(2,1/(SRP!$B$2:$B$7&lt;=E8513)/(SRP!$C$2:$C$7&gt;=E8513),SRP!$D$2:$D$7)*(G8513/100)*(E8513/1000)),
IF(AND(C8513="Wine",D8513="Fortified Wines"),
SUM(LOOKUP(2,1/(SRP!$B$26:$B$29&lt;=E8513)/(SRP!$C$26:$C$29&gt;=E8513),SRP!$D$26:$D$29)*(G8513/100)*(E8513/1000)),
IF(C8513="Wine",
SUM(LOOKUP(2,1/(SRP!$B$21:$B$25&lt;=E8513)/(SRP!$C$21:$C$25&gt;=E8513),SRP!$D$21:$D$25)*(G8513/100)*(E8513/1000)),
IF(AND(C8513="Ready to Drink",D8513="RTD-One Pour Cocktail&gt;7%&lt;=14.5"),
SUM(LOOKUP(2,1/(SRP!$B$16:$B$20&lt;=E8513)/(SRP!$C$16:$C$20&gt;=E8513),SRP!$D$16:$D$20)*(G8513/100)*(E8513/1000)),
IF(C8513="Ready to Drink",
SUM(LOOKUP(2,1/(SRP!$B$11:$B$15&lt;=E8513)/(SRP!$C$11:$C$15&gt;=E8513),SRP!$D$11:$D$15)*(G8513/100)*(E8513/1000)),
0)))))),2)</f>
        <v>54.65</v>
      </c>
      <c r="L8513" s="173" t="str">
        <f t="shared" si="132"/>
        <v>Spirits1750</v>
      </c>
      <c r="M8513" s="154">
        <f>VLOOKUP(L8513,'Slope %'!C:D,2,0)</f>
        <v>0.03</v>
      </c>
    </row>
    <row r="8514" spans="1:13" x14ac:dyDescent="0.25">
      <c r="A8514" s="169">
        <v>186510</v>
      </c>
      <c r="B8514" s="170" t="s">
        <v>6151</v>
      </c>
      <c r="C8514" s="170" t="s">
        <v>11</v>
      </c>
      <c r="D8514" s="170" t="s">
        <v>12</v>
      </c>
      <c r="E8514" s="170">
        <v>330</v>
      </c>
      <c r="F8514" s="170">
        <v>24</v>
      </c>
      <c r="G8514" s="171">
        <v>4.5999999999999996</v>
      </c>
      <c r="H8514" s="170" t="s">
        <v>105</v>
      </c>
      <c r="I8514" s="171">
        <v>3.29</v>
      </c>
      <c r="J8514" s="169">
        <v>1</v>
      </c>
      <c r="K8514" s="154" cm="1">
        <f t="array" ref="K8514">ROUND(
IF(C8514="Beer",
SUM(LOOKUP(2,1/(SRP!$B$8:$B$10&lt;=E8514)/(SRP!$C$8:$C$10&gt;=E8514),SRP!$D$8:$D$10)*(G8514/100)*(E8514/1000)),
IF(C8514="Spirits",
SUM(LOOKUP(2,1/(SRP!$B$2:$B$7&lt;=E8514)/(SRP!$C$2:$C$7&gt;=E8514),SRP!$D$2:$D$7)*(G8514/100)*(E8514/1000)),
IF(AND(C8514="Wine",D8514="Fortified Wines"),
SUM(LOOKUP(2,1/(SRP!$B$26:$B$29&lt;=E8514)/(SRP!$C$26:$C$29&gt;=E8514),SRP!$D$26:$D$29)*(G8514/100)*(E8514/1000)),
IF(C8514="Wine",
SUM(LOOKUP(2,1/(SRP!$B$21:$B$25&lt;=E8514)/(SRP!$C$21:$C$25&gt;=E8514),SRP!$D$21:$D$25)*(G8514/100)*(E8514/1000)),
IF(AND(C8514="Ready to Drink",D8514="RTD-One Pour Cocktail&gt;7%&lt;=14.5"),
SUM(LOOKUP(2,1/(SRP!$B$16:$B$20&lt;=E8514)/(SRP!$C$16:$C$20&gt;=E8514),SRP!$D$16:$D$20)*(G8514/100)*(E8514/1000)),
IF(C8514="Ready to Drink",
SUM(LOOKUP(2,1/(SRP!$B$11:$B$15&lt;=E8514)/(SRP!$C$11:$C$15&gt;=E8514),SRP!$D$11:$D$15)*(G8514/100)*(E8514/1000)),
0)))))),2)</f>
        <v>1.19</v>
      </c>
      <c r="L8514" s="173" t="str">
        <f t="shared" si="132"/>
        <v>Beer330</v>
      </c>
      <c r="M8514" s="154">
        <f>VLOOKUP(L8514,'Slope %'!C:D,2,0)</f>
        <v>0.12</v>
      </c>
    </row>
    <row r="8515" spans="1:13" x14ac:dyDescent="0.25">
      <c r="A8515" s="169">
        <v>186510</v>
      </c>
      <c r="B8515" s="170" t="s">
        <v>6151</v>
      </c>
      <c r="C8515" s="170" t="s">
        <v>11</v>
      </c>
      <c r="D8515" s="170" t="s">
        <v>12</v>
      </c>
      <c r="E8515" s="170">
        <v>330</v>
      </c>
      <c r="F8515" s="170">
        <v>24</v>
      </c>
      <c r="G8515" s="171">
        <v>4.5999999999999996</v>
      </c>
      <c r="H8515" s="170" t="s">
        <v>105</v>
      </c>
      <c r="I8515" s="171">
        <v>3.29</v>
      </c>
      <c r="J8515" s="169">
        <v>1</v>
      </c>
      <c r="K8515" s="154" cm="1">
        <f t="array" ref="K8515">ROUND(
IF(C8515="Beer",
SUM(LOOKUP(2,1/(SRP!$B$8:$B$10&lt;=E8515)/(SRP!$C$8:$C$10&gt;=E8515),SRP!$D$8:$D$10)*(G8515/100)*(E8515/1000)),
IF(C8515="Spirits",
SUM(LOOKUP(2,1/(SRP!$B$2:$B$7&lt;=E8515)/(SRP!$C$2:$C$7&gt;=E8515),SRP!$D$2:$D$7)*(G8515/100)*(E8515/1000)),
IF(AND(C8515="Wine",D8515="Fortified Wines"),
SUM(LOOKUP(2,1/(SRP!$B$26:$B$29&lt;=E8515)/(SRP!$C$26:$C$29&gt;=E8515),SRP!$D$26:$D$29)*(G8515/100)*(E8515/1000)),
IF(C8515="Wine",
SUM(LOOKUP(2,1/(SRP!$B$21:$B$25&lt;=E8515)/(SRP!$C$21:$C$25&gt;=E8515),SRP!$D$21:$D$25)*(G8515/100)*(E8515/1000)),
IF(AND(C8515="Ready to Drink",D8515="RTD-One Pour Cocktail&gt;7%&lt;=14.5"),
SUM(LOOKUP(2,1/(SRP!$B$16:$B$20&lt;=E8515)/(SRP!$C$16:$C$20&gt;=E8515),SRP!$D$16:$D$20)*(G8515/100)*(E8515/1000)),
IF(C8515="Ready to Drink",
SUM(LOOKUP(2,1/(SRP!$B$11:$B$15&lt;=E8515)/(SRP!$C$11:$C$15&gt;=E8515),SRP!$D$11:$D$15)*(G8515/100)*(E8515/1000)),
0)))))),2)</f>
        <v>1.19</v>
      </c>
      <c r="L8515" s="173" t="str">
        <f t="shared" ref="L8515:L8578" si="133">(_xlfn.CONCAT(C8515,E8515))</f>
        <v>Beer330</v>
      </c>
      <c r="M8515" s="154">
        <f>VLOOKUP(L8515,'Slope %'!C:D,2,0)</f>
        <v>0.12</v>
      </c>
    </row>
    <row r="8516" spans="1:13" x14ac:dyDescent="0.25">
      <c r="A8516" s="169">
        <v>187724</v>
      </c>
      <c r="B8516" s="170" t="s">
        <v>6152</v>
      </c>
      <c r="C8516" s="170" t="s">
        <v>24</v>
      </c>
      <c r="D8516" s="170" t="s">
        <v>34</v>
      </c>
      <c r="E8516" s="170">
        <v>1000</v>
      </c>
      <c r="F8516" s="170">
        <v>12</v>
      </c>
      <c r="G8516" s="171">
        <v>12</v>
      </c>
      <c r="H8516" s="170" t="s">
        <v>47</v>
      </c>
      <c r="I8516" s="171">
        <v>13.99</v>
      </c>
      <c r="J8516" s="169">
        <v>1</v>
      </c>
      <c r="K8516" s="154" cm="1">
        <f t="array" ref="K8516">ROUND(
IF(C8516="Beer",
SUM(LOOKUP(2,1/(SRP!$B$8:$B$10&lt;=E8516)/(SRP!$C$8:$C$10&gt;=E8516),SRP!$D$8:$D$10)*(G8516/100)*(E8516/1000)),
IF(C8516="Spirits",
SUM(LOOKUP(2,1/(SRP!$B$2:$B$7&lt;=E8516)/(SRP!$C$2:$C$7&gt;=E8516),SRP!$D$2:$D$7)*(G8516/100)*(E8516/1000)),
IF(AND(C8516="Wine",D8516="Fortified Wines"),
SUM(LOOKUP(2,1/(SRP!$B$26:$B$29&lt;=E8516)/(SRP!$C$26:$C$29&gt;=E8516),SRP!$D$26:$D$29)*(G8516/100)*(E8516/1000)),
IF(C8516="Wine",
SUM(LOOKUP(2,1/(SRP!$B$21:$B$25&lt;=E8516)/(SRP!$C$21:$C$25&gt;=E8516),SRP!$D$21:$D$25)*(G8516/100)*(E8516/1000)),
IF(AND(C8516="Ready to Drink",D8516="RTD-One Pour Cocktail&gt;7%&lt;=14.5"),
SUM(LOOKUP(2,1/(SRP!$B$16:$B$20&lt;=E8516)/(SRP!$C$16:$C$20&gt;=E8516),SRP!$D$16:$D$20)*(G8516/100)*(E8516/1000)),
IF(C8516="Ready to Drink",
SUM(LOOKUP(2,1/(SRP!$B$11:$B$15&lt;=E8516)/(SRP!$C$11:$C$15&gt;=E8516),SRP!$D$11:$D$15)*(G8516/100)*(E8516/1000)),
0)))))),2)</f>
        <v>9.3699999999999992</v>
      </c>
      <c r="L8516" s="173" t="str">
        <f t="shared" si="133"/>
        <v>Wine1000</v>
      </c>
      <c r="M8516" s="154">
        <f>VLOOKUP(L8516,'Slope %'!C:D,2,0)</f>
        <v>7.0000000000000007E-2</v>
      </c>
    </row>
    <row r="8517" spans="1:13" x14ac:dyDescent="0.25">
      <c r="A8517" s="169">
        <v>188193</v>
      </c>
      <c r="B8517" s="170" t="s">
        <v>6153</v>
      </c>
      <c r="C8517" s="170" t="s">
        <v>24</v>
      </c>
      <c r="D8517" s="170" t="s">
        <v>68</v>
      </c>
      <c r="E8517" s="170">
        <v>750</v>
      </c>
      <c r="F8517" s="170">
        <v>12</v>
      </c>
      <c r="G8517" s="171">
        <v>13</v>
      </c>
      <c r="H8517" s="170" t="s">
        <v>22</v>
      </c>
      <c r="I8517" s="171">
        <v>10.99</v>
      </c>
      <c r="J8517" s="169">
        <v>1</v>
      </c>
      <c r="K8517" s="154" cm="1">
        <f t="array" ref="K8517">ROUND(
IF(C8517="Beer",
SUM(LOOKUP(2,1/(SRP!$B$8:$B$10&lt;=E8517)/(SRP!$C$8:$C$10&gt;=E8517),SRP!$D$8:$D$10)*(G8517/100)*(E8517/1000)),
IF(C8517="Spirits",
SUM(LOOKUP(2,1/(SRP!$B$2:$B$7&lt;=E8517)/(SRP!$C$2:$C$7&gt;=E8517),SRP!$D$2:$D$7)*(G8517/100)*(E8517/1000)),
IF(AND(C8517="Wine",D8517="Fortified Wines"),
SUM(LOOKUP(2,1/(SRP!$B$26:$B$29&lt;=E8517)/(SRP!$C$26:$C$29&gt;=E8517),SRP!$D$26:$D$29)*(G8517/100)*(E8517/1000)),
IF(C8517="Wine",
SUM(LOOKUP(2,1/(SRP!$B$21:$B$25&lt;=E8517)/(SRP!$C$21:$C$25&gt;=E8517),SRP!$D$21:$D$25)*(G8517/100)*(E8517/1000)),
IF(AND(C8517="Ready to Drink",D8517="RTD-One Pour Cocktail&gt;7%&lt;=14.5"),
SUM(LOOKUP(2,1/(SRP!$B$16:$B$20&lt;=E8517)/(SRP!$C$16:$C$20&gt;=E8517),SRP!$D$16:$D$20)*(G8517/100)*(E8517/1000)),
IF(C8517="Ready to Drink",
SUM(LOOKUP(2,1/(SRP!$B$11:$B$15&lt;=E8517)/(SRP!$C$11:$C$15&gt;=E8517),SRP!$D$11:$D$15)*(G8517/100)*(E8517/1000)),
0)))))),2)</f>
        <v>7.61</v>
      </c>
      <c r="L8517" s="173" t="str">
        <f t="shared" si="133"/>
        <v>Wine750</v>
      </c>
      <c r="M8517" s="154">
        <f>VLOOKUP(L8517,'Slope %'!C:D,2,0)</f>
        <v>0.1</v>
      </c>
    </row>
    <row r="8518" spans="1:13" x14ac:dyDescent="0.25">
      <c r="A8518" s="169">
        <v>188292</v>
      </c>
      <c r="B8518" s="170" t="s">
        <v>6154</v>
      </c>
      <c r="C8518" s="170" t="s">
        <v>24</v>
      </c>
      <c r="D8518" s="170" t="s">
        <v>60</v>
      </c>
      <c r="E8518" s="170">
        <v>4000</v>
      </c>
      <c r="F8518" s="170">
        <v>4</v>
      </c>
      <c r="G8518" s="171">
        <v>11.5</v>
      </c>
      <c r="H8518" s="170" t="s">
        <v>26</v>
      </c>
      <c r="I8518" s="171">
        <v>38.99</v>
      </c>
      <c r="J8518" s="169">
        <v>1</v>
      </c>
      <c r="K8518" s="154" cm="1">
        <f t="array" ref="K8518">ROUND(
IF(C8518="Beer",
SUM(LOOKUP(2,1/(SRP!$B$8:$B$10&lt;=E8518)/(SRP!$C$8:$C$10&gt;=E8518),SRP!$D$8:$D$10)*(G8518/100)*(E8518/1000)),
IF(C8518="Spirits",
SUM(LOOKUP(2,1/(SRP!$B$2:$B$7&lt;=E8518)/(SRP!$C$2:$C$7&gt;=E8518),SRP!$D$2:$D$7)*(G8518/100)*(E8518/1000)),
IF(AND(C8518="Wine",D8518="Fortified Wines"),
SUM(LOOKUP(2,1/(SRP!$B$26:$B$29&lt;=E8518)/(SRP!$C$26:$C$29&gt;=E8518),SRP!$D$26:$D$29)*(G8518/100)*(E8518/1000)),
IF(C8518="Wine",
SUM(LOOKUP(2,1/(SRP!$B$21:$B$25&lt;=E8518)/(SRP!$C$21:$C$25&gt;=E8518),SRP!$D$21:$D$25)*(G8518/100)*(E8518/1000)),
IF(AND(C8518="Ready to Drink",D8518="RTD-One Pour Cocktail&gt;7%&lt;=14.5"),
SUM(LOOKUP(2,1/(SRP!$B$16:$B$20&lt;=E8518)/(SRP!$C$16:$C$20&gt;=E8518),SRP!$D$16:$D$20)*(G8518/100)*(E8518/1000)),
IF(C8518="Ready to Drink",
SUM(LOOKUP(2,1/(SRP!$B$11:$B$15&lt;=E8518)/(SRP!$C$11:$C$15&gt;=E8518),SRP!$D$11:$D$15)*(G8518/100)*(E8518/1000)),
0)))))),2)</f>
        <v>29.9</v>
      </c>
      <c r="L8518" s="173" t="str">
        <f t="shared" si="133"/>
        <v>Wine4000</v>
      </c>
      <c r="M8518" s="154">
        <f>VLOOKUP(L8518,'Slope %'!C:D,2,0)</f>
        <v>0.05</v>
      </c>
    </row>
    <row r="8519" spans="1:13" x14ac:dyDescent="0.25">
      <c r="A8519" s="169">
        <v>189217</v>
      </c>
      <c r="B8519" s="170" t="s">
        <v>533</v>
      </c>
      <c r="C8519" s="170" t="s">
        <v>15</v>
      </c>
      <c r="D8519" s="170" t="s">
        <v>16</v>
      </c>
      <c r="E8519" s="170">
        <v>750</v>
      </c>
      <c r="F8519" s="170">
        <v>12</v>
      </c>
      <c r="G8519" s="171">
        <v>40</v>
      </c>
      <c r="H8519" s="170" t="s">
        <v>91</v>
      </c>
      <c r="I8519" s="171">
        <v>30.99</v>
      </c>
      <c r="J8519" s="169">
        <v>1</v>
      </c>
      <c r="K8519" s="154" cm="1">
        <f t="array" ref="K8519">ROUND(
IF(C8519="Beer",
SUM(LOOKUP(2,1/(SRP!$B$8:$B$10&lt;=E8519)/(SRP!$C$8:$C$10&gt;=E8519),SRP!$D$8:$D$10)*(G8519/100)*(E8519/1000)),
IF(C8519="Spirits",
SUM(LOOKUP(2,1/(SRP!$B$2:$B$7&lt;=E8519)/(SRP!$C$2:$C$7&gt;=E8519),SRP!$D$2:$D$7)*(G8519/100)*(E8519/1000)),
IF(AND(C8519="Wine",D8519="Fortified Wines"),
SUM(LOOKUP(2,1/(SRP!$B$26:$B$29&lt;=E8519)/(SRP!$C$26:$C$29&gt;=E8519),SRP!$D$26:$D$29)*(G8519/100)*(E8519/1000)),
IF(C8519="Wine",
SUM(LOOKUP(2,1/(SRP!$B$21:$B$25&lt;=E8519)/(SRP!$C$21:$C$25&gt;=E8519),SRP!$D$21:$D$25)*(G8519/100)*(E8519/1000)),
IF(AND(C8519="Ready to Drink",D8519="RTD-One Pour Cocktail&gt;7%&lt;=14.5"),
SUM(LOOKUP(2,1/(SRP!$B$16:$B$20&lt;=E8519)/(SRP!$C$16:$C$20&gt;=E8519),SRP!$D$16:$D$20)*(G8519/100)*(E8519/1000)),
IF(C8519="Ready to Drink",
SUM(LOOKUP(2,1/(SRP!$B$11:$B$15&lt;=E8519)/(SRP!$C$11:$C$15&gt;=E8519),SRP!$D$11:$D$15)*(G8519/100)*(E8519/1000)),
0)))))),2)</f>
        <v>23.42</v>
      </c>
      <c r="L8519" s="173" t="str">
        <f t="shared" si="133"/>
        <v>Spirits750</v>
      </c>
      <c r="M8519" s="154">
        <f>VLOOKUP(L8519,'Slope %'!C:D,2,0)</f>
        <v>7.0000000000000007E-2</v>
      </c>
    </row>
    <row r="8520" spans="1:13" x14ac:dyDescent="0.25">
      <c r="A8520" s="169">
        <v>189415</v>
      </c>
      <c r="B8520" s="170" t="s">
        <v>6155</v>
      </c>
      <c r="C8520" s="170" t="s">
        <v>24</v>
      </c>
      <c r="D8520" s="170" t="s">
        <v>127</v>
      </c>
      <c r="E8520" s="170">
        <v>750</v>
      </c>
      <c r="F8520" s="170">
        <v>12</v>
      </c>
      <c r="G8520" s="171">
        <v>14.3</v>
      </c>
      <c r="H8520" s="170" t="s">
        <v>43</v>
      </c>
      <c r="I8520" s="171">
        <v>19.29</v>
      </c>
      <c r="J8520" s="169">
        <v>1</v>
      </c>
      <c r="K8520" s="154" cm="1">
        <f t="array" ref="K8520">ROUND(
IF(C8520="Beer",
SUM(LOOKUP(2,1/(SRP!$B$8:$B$10&lt;=E8520)/(SRP!$C$8:$C$10&gt;=E8520),SRP!$D$8:$D$10)*(G8520/100)*(E8520/1000)),
IF(C8520="Spirits",
SUM(LOOKUP(2,1/(SRP!$B$2:$B$7&lt;=E8520)/(SRP!$C$2:$C$7&gt;=E8520),SRP!$D$2:$D$7)*(G8520/100)*(E8520/1000)),
IF(AND(C8520="Wine",D8520="Fortified Wines"),
SUM(LOOKUP(2,1/(SRP!$B$26:$B$29&lt;=E8520)/(SRP!$C$26:$C$29&gt;=E8520),SRP!$D$26:$D$29)*(G8520/100)*(E8520/1000)),
IF(C8520="Wine",
SUM(LOOKUP(2,1/(SRP!$B$21:$B$25&lt;=E8520)/(SRP!$C$21:$C$25&gt;=E8520),SRP!$D$21:$D$25)*(G8520/100)*(E8520/1000)),
IF(AND(C8520="Ready to Drink",D8520="RTD-One Pour Cocktail&gt;7%&lt;=14.5"),
SUM(LOOKUP(2,1/(SRP!$B$16:$B$20&lt;=E8520)/(SRP!$C$16:$C$20&gt;=E8520),SRP!$D$16:$D$20)*(G8520/100)*(E8520/1000)),
IF(C8520="Ready to Drink",
SUM(LOOKUP(2,1/(SRP!$B$11:$B$15&lt;=E8520)/(SRP!$C$11:$C$15&gt;=E8520),SRP!$D$11:$D$15)*(G8520/100)*(E8520/1000)),
0)))))),2)</f>
        <v>8.3699999999999992</v>
      </c>
      <c r="L8520" s="173" t="str">
        <f t="shared" si="133"/>
        <v>Wine750</v>
      </c>
      <c r="M8520" s="154">
        <f>VLOOKUP(L8520,'Slope %'!C:D,2,0)</f>
        <v>0.1</v>
      </c>
    </row>
    <row r="8521" spans="1:13" x14ac:dyDescent="0.25">
      <c r="A8521" s="169">
        <v>190884</v>
      </c>
      <c r="B8521" s="170" t="s">
        <v>6156</v>
      </c>
      <c r="C8521" s="170" t="s">
        <v>263</v>
      </c>
      <c r="D8521" s="170" t="s">
        <v>264</v>
      </c>
      <c r="E8521" s="170">
        <v>2000</v>
      </c>
      <c r="F8521" s="170">
        <v>8</v>
      </c>
      <c r="G8521" s="171">
        <v>7</v>
      </c>
      <c r="H8521" s="170" t="s">
        <v>32</v>
      </c>
      <c r="I8521" s="171">
        <v>13.49</v>
      </c>
      <c r="J8521" s="169">
        <v>1</v>
      </c>
      <c r="K8521" s="154" cm="1">
        <f t="array" ref="K8521">ROUND(
IF(C8521="Beer",
SUM(LOOKUP(2,1/(SRP!$B$8:$B$10&lt;=E8521)/(SRP!$C$8:$C$10&gt;=E8521),SRP!$D$8:$D$10)*(G8521/100)*(E8521/1000)),
IF(C8521="Spirits",
SUM(LOOKUP(2,1/(SRP!$B$2:$B$7&lt;=E8521)/(SRP!$C$2:$C$7&gt;=E8521),SRP!$D$2:$D$7)*(G8521/100)*(E8521/1000)),
IF(AND(C8521="Wine",D8521="Fortified Wines"),
SUM(LOOKUP(2,1/(SRP!$B$26:$B$29&lt;=E8521)/(SRP!$C$26:$C$29&gt;=E8521),SRP!$D$26:$D$29)*(G8521/100)*(E8521/1000)),
IF(C8521="Wine",
SUM(LOOKUP(2,1/(SRP!$B$21:$B$25&lt;=E8521)/(SRP!$C$21:$C$25&gt;=E8521),SRP!$D$21:$D$25)*(G8521/100)*(E8521/1000)),
IF(AND(C8521="Ready to Drink",D8521="RTD-One Pour Cocktail&gt;7%&lt;=14.5"),
SUM(LOOKUP(2,1/(SRP!$B$16:$B$20&lt;=E8521)/(SRP!$C$16:$C$20&gt;=E8521),SRP!$D$16:$D$20)*(G8521/100)*(E8521/1000)),
IF(C8521="Ready to Drink",
SUM(LOOKUP(2,1/(SRP!$B$11:$B$15&lt;=E8521)/(SRP!$C$11:$C$15&gt;=E8521),SRP!$D$11:$D$15)*(G8521/100)*(E8521/1000)),
0)))))),2)</f>
        <v>10.93</v>
      </c>
      <c r="L8521" s="173" t="str">
        <f t="shared" si="133"/>
        <v>Ready to Drink2000</v>
      </c>
      <c r="M8521" s="154">
        <f>VLOOKUP(L8521,'Slope %'!C:D,2,0)</f>
        <v>0.1</v>
      </c>
    </row>
    <row r="8522" spans="1:13" x14ac:dyDescent="0.25">
      <c r="A8522" s="169">
        <v>191239</v>
      </c>
      <c r="B8522" s="170" t="s">
        <v>6157</v>
      </c>
      <c r="C8522" s="170" t="s">
        <v>24</v>
      </c>
      <c r="D8522" s="170" t="s">
        <v>99</v>
      </c>
      <c r="E8522" s="170">
        <v>750</v>
      </c>
      <c r="F8522" s="170">
        <v>12</v>
      </c>
      <c r="G8522" s="171">
        <v>20</v>
      </c>
      <c r="H8522" s="170" t="s">
        <v>177</v>
      </c>
      <c r="I8522" s="171">
        <v>27.99</v>
      </c>
      <c r="J8522" s="169">
        <v>1</v>
      </c>
      <c r="K8522" s="154" cm="1">
        <f t="array" ref="K8522">ROUND(
IF(C8522="Beer",
SUM(LOOKUP(2,1/(SRP!$B$8:$B$10&lt;=E8522)/(SRP!$C$8:$C$10&gt;=E8522),SRP!$D$8:$D$10)*(G8522/100)*(E8522/1000)),
IF(C8522="Spirits",
SUM(LOOKUP(2,1/(SRP!$B$2:$B$7&lt;=E8522)/(SRP!$C$2:$C$7&gt;=E8522),SRP!$D$2:$D$7)*(G8522/100)*(E8522/1000)),
IF(AND(C8522="Wine",D8522="Fortified Wines"),
SUM(LOOKUP(2,1/(SRP!$B$26:$B$29&lt;=E8522)/(SRP!$C$26:$C$29&gt;=E8522),SRP!$D$26:$D$29)*(G8522/100)*(E8522/1000)),
IF(C8522="Wine",
SUM(LOOKUP(2,1/(SRP!$B$21:$B$25&lt;=E8522)/(SRP!$C$21:$C$25&gt;=E8522),SRP!$D$21:$D$25)*(G8522/100)*(E8522/1000)),
IF(AND(C8522="Ready to Drink",D8522="RTD-One Pour Cocktail&gt;7%&lt;=14.5"),
SUM(LOOKUP(2,1/(SRP!$B$16:$B$20&lt;=E8522)/(SRP!$C$16:$C$20&gt;=E8522),SRP!$D$16:$D$20)*(G8522/100)*(E8522/1000)),
IF(C8522="Ready to Drink",
SUM(LOOKUP(2,1/(SRP!$B$11:$B$15&lt;=E8522)/(SRP!$C$11:$C$15&gt;=E8522),SRP!$D$11:$D$15)*(G8522/100)*(E8522/1000)),
0)))))),2)</f>
        <v>11.71</v>
      </c>
      <c r="L8522" s="173" t="str">
        <f t="shared" si="133"/>
        <v>Wine750</v>
      </c>
      <c r="M8522" s="154">
        <f>VLOOKUP(L8522,'Slope %'!C:D,2,0)</f>
        <v>0.1</v>
      </c>
    </row>
    <row r="8523" spans="1:13" x14ac:dyDescent="0.25">
      <c r="A8523" s="169">
        <v>191593</v>
      </c>
      <c r="B8523" s="170" t="s">
        <v>5221</v>
      </c>
      <c r="C8523" s="170" t="s">
        <v>24</v>
      </c>
      <c r="D8523" s="170" t="s">
        <v>58</v>
      </c>
      <c r="E8523" s="170">
        <v>750</v>
      </c>
      <c r="F8523" s="170">
        <v>12</v>
      </c>
      <c r="G8523" s="171">
        <v>13.9</v>
      </c>
      <c r="H8523" s="170" t="s">
        <v>22</v>
      </c>
      <c r="I8523" s="171">
        <v>23.99</v>
      </c>
      <c r="J8523" s="169">
        <v>1</v>
      </c>
      <c r="K8523" s="154" cm="1">
        <f t="array" ref="K8523">ROUND(
IF(C8523="Beer",
SUM(LOOKUP(2,1/(SRP!$B$8:$B$10&lt;=E8523)/(SRP!$C$8:$C$10&gt;=E8523),SRP!$D$8:$D$10)*(G8523/100)*(E8523/1000)),
IF(C8523="Spirits",
SUM(LOOKUP(2,1/(SRP!$B$2:$B$7&lt;=E8523)/(SRP!$C$2:$C$7&gt;=E8523),SRP!$D$2:$D$7)*(G8523/100)*(E8523/1000)),
IF(AND(C8523="Wine",D8523="Fortified Wines"),
SUM(LOOKUP(2,1/(SRP!$B$26:$B$29&lt;=E8523)/(SRP!$C$26:$C$29&gt;=E8523),SRP!$D$26:$D$29)*(G8523/100)*(E8523/1000)),
IF(C8523="Wine",
SUM(LOOKUP(2,1/(SRP!$B$21:$B$25&lt;=E8523)/(SRP!$C$21:$C$25&gt;=E8523),SRP!$D$21:$D$25)*(G8523/100)*(E8523/1000)),
IF(AND(C8523="Ready to Drink",D8523="RTD-One Pour Cocktail&gt;7%&lt;=14.5"),
SUM(LOOKUP(2,1/(SRP!$B$16:$B$20&lt;=E8523)/(SRP!$C$16:$C$20&gt;=E8523),SRP!$D$16:$D$20)*(G8523/100)*(E8523/1000)),
IF(C8523="Ready to Drink",
SUM(LOOKUP(2,1/(SRP!$B$11:$B$15&lt;=E8523)/(SRP!$C$11:$C$15&gt;=E8523),SRP!$D$11:$D$15)*(G8523/100)*(E8523/1000)),
0)))))),2)</f>
        <v>8.14</v>
      </c>
      <c r="L8523" s="173" t="str">
        <f t="shared" si="133"/>
        <v>Wine750</v>
      </c>
      <c r="M8523" s="154">
        <f>VLOOKUP(L8523,'Slope %'!C:D,2,0)</f>
        <v>0.1</v>
      </c>
    </row>
    <row r="8524" spans="1:13" x14ac:dyDescent="0.25">
      <c r="A8524" s="169">
        <v>192153</v>
      </c>
      <c r="B8524" s="170" t="s">
        <v>6158</v>
      </c>
      <c r="C8524" s="170" t="s">
        <v>24</v>
      </c>
      <c r="D8524" s="170" t="s">
        <v>46</v>
      </c>
      <c r="E8524" s="170">
        <v>750</v>
      </c>
      <c r="F8524" s="170">
        <v>6</v>
      </c>
      <c r="G8524" s="171">
        <v>11</v>
      </c>
      <c r="H8524" s="170" t="s">
        <v>32</v>
      </c>
      <c r="I8524" s="171">
        <v>20.99</v>
      </c>
      <c r="J8524" s="169">
        <v>1</v>
      </c>
      <c r="K8524" s="154" cm="1">
        <f t="array" ref="K8524">ROUND(
IF(C8524="Beer",
SUM(LOOKUP(2,1/(SRP!$B$8:$B$10&lt;=E8524)/(SRP!$C$8:$C$10&gt;=E8524),SRP!$D$8:$D$10)*(G8524/100)*(E8524/1000)),
IF(C8524="Spirits",
SUM(LOOKUP(2,1/(SRP!$B$2:$B$7&lt;=E8524)/(SRP!$C$2:$C$7&gt;=E8524),SRP!$D$2:$D$7)*(G8524/100)*(E8524/1000)),
IF(AND(C8524="Wine",D8524="Fortified Wines"),
SUM(LOOKUP(2,1/(SRP!$B$26:$B$29&lt;=E8524)/(SRP!$C$26:$C$29&gt;=E8524),SRP!$D$26:$D$29)*(G8524/100)*(E8524/1000)),
IF(C8524="Wine",
SUM(LOOKUP(2,1/(SRP!$B$21:$B$25&lt;=E8524)/(SRP!$C$21:$C$25&gt;=E8524),SRP!$D$21:$D$25)*(G8524/100)*(E8524/1000)),
IF(AND(C8524="Ready to Drink",D8524="RTD-One Pour Cocktail&gt;7%&lt;=14.5"),
SUM(LOOKUP(2,1/(SRP!$B$16:$B$20&lt;=E8524)/(SRP!$C$16:$C$20&gt;=E8524),SRP!$D$16:$D$20)*(G8524/100)*(E8524/1000)),
IF(C8524="Ready to Drink",
SUM(LOOKUP(2,1/(SRP!$B$11:$B$15&lt;=E8524)/(SRP!$C$11:$C$15&gt;=E8524),SRP!$D$11:$D$15)*(G8524/100)*(E8524/1000)),
0)))))),2)</f>
        <v>6.44</v>
      </c>
      <c r="L8524" s="173" t="str">
        <f t="shared" si="133"/>
        <v>Wine750</v>
      </c>
      <c r="M8524" s="154">
        <f>VLOOKUP(L8524,'Slope %'!C:D,2,0)</f>
        <v>0.1</v>
      </c>
    </row>
    <row r="8525" spans="1:13" x14ac:dyDescent="0.25">
      <c r="A8525" s="169">
        <v>192518</v>
      </c>
      <c r="B8525" s="170" t="s">
        <v>6159</v>
      </c>
      <c r="C8525" s="170" t="s">
        <v>24</v>
      </c>
      <c r="D8525" s="170" t="s">
        <v>194</v>
      </c>
      <c r="E8525" s="170">
        <v>750</v>
      </c>
      <c r="F8525" s="170">
        <v>12</v>
      </c>
      <c r="G8525" s="171">
        <v>13</v>
      </c>
      <c r="H8525" s="170" t="s">
        <v>64</v>
      </c>
      <c r="I8525" s="171">
        <v>14.49</v>
      </c>
      <c r="J8525" s="169">
        <v>1</v>
      </c>
      <c r="K8525" s="154" cm="1">
        <f t="array" ref="K8525">ROUND(
IF(C8525="Beer",
SUM(LOOKUP(2,1/(SRP!$B$8:$B$10&lt;=E8525)/(SRP!$C$8:$C$10&gt;=E8525),SRP!$D$8:$D$10)*(G8525/100)*(E8525/1000)),
IF(C8525="Spirits",
SUM(LOOKUP(2,1/(SRP!$B$2:$B$7&lt;=E8525)/(SRP!$C$2:$C$7&gt;=E8525),SRP!$D$2:$D$7)*(G8525/100)*(E8525/1000)),
IF(AND(C8525="Wine",D8525="Fortified Wines"),
SUM(LOOKUP(2,1/(SRP!$B$26:$B$29&lt;=E8525)/(SRP!$C$26:$C$29&gt;=E8525),SRP!$D$26:$D$29)*(G8525/100)*(E8525/1000)),
IF(C8525="Wine",
SUM(LOOKUP(2,1/(SRP!$B$21:$B$25&lt;=E8525)/(SRP!$C$21:$C$25&gt;=E8525),SRP!$D$21:$D$25)*(G8525/100)*(E8525/1000)),
IF(AND(C8525="Ready to Drink",D8525="RTD-One Pour Cocktail&gt;7%&lt;=14.5"),
SUM(LOOKUP(2,1/(SRP!$B$16:$B$20&lt;=E8525)/(SRP!$C$16:$C$20&gt;=E8525),SRP!$D$16:$D$20)*(G8525/100)*(E8525/1000)),
IF(C8525="Ready to Drink",
SUM(LOOKUP(2,1/(SRP!$B$11:$B$15&lt;=E8525)/(SRP!$C$11:$C$15&gt;=E8525),SRP!$D$11:$D$15)*(G8525/100)*(E8525/1000)),
0)))))),2)</f>
        <v>7.61</v>
      </c>
      <c r="L8525" s="173" t="str">
        <f t="shared" si="133"/>
        <v>Wine750</v>
      </c>
      <c r="M8525" s="154">
        <f>VLOOKUP(L8525,'Slope %'!C:D,2,0)</f>
        <v>0.1</v>
      </c>
    </row>
    <row r="8526" spans="1:13" x14ac:dyDescent="0.25">
      <c r="A8526" s="169">
        <v>193490</v>
      </c>
      <c r="B8526" s="170" t="s">
        <v>220</v>
      </c>
      <c r="C8526" s="170" t="s">
        <v>15</v>
      </c>
      <c r="D8526" s="170" t="s">
        <v>154</v>
      </c>
      <c r="E8526" s="170">
        <v>1750</v>
      </c>
      <c r="F8526" s="170">
        <v>6</v>
      </c>
      <c r="G8526" s="171">
        <v>17</v>
      </c>
      <c r="H8526" s="170" t="s">
        <v>20</v>
      </c>
      <c r="I8526" s="171">
        <v>68.989999999999995</v>
      </c>
      <c r="J8526" s="169">
        <v>1</v>
      </c>
      <c r="K8526" s="154" cm="1">
        <f t="array" ref="K8526">ROUND(
IF(C8526="Beer",
SUM(LOOKUP(2,1/(SRP!$B$8:$B$10&lt;=E8526)/(SRP!$C$8:$C$10&gt;=E8526),SRP!$D$8:$D$10)*(G8526/100)*(E8526/1000)),
IF(C8526="Spirits",
SUM(LOOKUP(2,1/(SRP!$B$2:$B$7&lt;=E8526)/(SRP!$C$2:$C$7&gt;=E8526),SRP!$D$2:$D$7)*(G8526/100)*(E8526/1000)),
IF(AND(C8526="Wine",D8526="Fortified Wines"),
SUM(LOOKUP(2,1/(SRP!$B$26:$B$29&lt;=E8526)/(SRP!$C$26:$C$29&gt;=E8526),SRP!$D$26:$D$29)*(G8526/100)*(E8526/1000)),
IF(C8526="Wine",
SUM(LOOKUP(2,1/(SRP!$B$21:$B$25&lt;=E8526)/(SRP!$C$21:$C$25&gt;=E8526),SRP!$D$21:$D$25)*(G8526/100)*(E8526/1000)),
IF(AND(C8526="Ready to Drink",D8526="RTD-One Pour Cocktail&gt;7%&lt;=14.5"),
SUM(LOOKUP(2,1/(SRP!$B$16:$B$20&lt;=E8526)/(SRP!$C$16:$C$20&gt;=E8526),SRP!$D$16:$D$20)*(G8526/100)*(E8526/1000)),
IF(C8526="Ready to Drink",
SUM(LOOKUP(2,1/(SRP!$B$11:$B$15&lt;=E8526)/(SRP!$C$11:$C$15&gt;=E8526),SRP!$D$11:$D$15)*(G8526/100)*(E8526/1000)),
0)))))),2)</f>
        <v>23.23</v>
      </c>
      <c r="L8526" s="173" t="str">
        <f t="shared" si="133"/>
        <v>Spirits1750</v>
      </c>
      <c r="M8526" s="154">
        <f>VLOOKUP(L8526,'Slope %'!C:D,2,0)</f>
        <v>0.03</v>
      </c>
    </row>
    <row r="8527" spans="1:13" x14ac:dyDescent="0.25">
      <c r="A8527" s="169">
        <v>195651</v>
      </c>
      <c r="B8527" s="170" t="s">
        <v>6160</v>
      </c>
      <c r="C8527" s="170" t="s">
        <v>15</v>
      </c>
      <c r="D8527" s="170" t="s">
        <v>16</v>
      </c>
      <c r="E8527" s="170">
        <v>750</v>
      </c>
      <c r="F8527" s="170">
        <v>6</v>
      </c>
      <c r="G8527" s="171">
        <v>40</v>
      </c>
      <c r="H8527" s="170" t="s">
        <v>123</v>
      </c>
      <c r="I8527" s="171">
        <v>72.989999999999995</v>
      </c>
      <c r="J8527" s="169">
        <v>1</v>
      </c>
      <c r="K8527" s="154" cm="1">
        <f t="array" ref="K8527">ROUND(
IF(C8527="Beer",
SUM(LOOKUP(2,1/(SRP!$B$8:$B$10&lt;=E8527)/(SRP!$C$8:$C$10&gt;=E8527),SRP!$D$8:$D$10)*(G8527/100)*(E8527/1000)),
IF(C8527="Spirits",
SUM(LOOKUP(2,1/(SRP!$B$2:$B$7&lt;=E8527)/(SRP!$C$2:$C$7&gt;=E8527),SRP!$D$2:$D$7)*(G8527/100)*(E8527/1000)),
IF(AND(C8527="Wine",D8527="Fortified Wines"),
SUM(LOOKUP(2,1/(SRP!$B$26:$B$29&lt;=E8527)/(SRP!$C$26:$C$29&gt;=E8527),SRP!$D$26:$D$29)*(G8527/100)*(E8527/1000)),
IF(C8527="Wine",
SUM(LOOKUP(2,1/(SRP!$B$21:$B$25&lt;=E8527)/(SRP!$C$21:$C$25&gt;=E8527),SRP!$D$21:$D$25)*(G8527/100)*(E8527/1000)),
IF(AND(C8527="Ready to Drink",D8527="RTD-One Pour Cocktail&gt;7%&lt;=14.5"),
SUM(LOOKUP(2,1/(SRP!$B$16:$B$20&lt;=E8527)/(SRP!$C$16:$C$20&gt;=E8527),SRP!$D$16:$D$20)*(G8527/100)*(E8527/1000)),
IF(C8527="Ready to Drink",
SUM(LOOKUP(2,1/(SRP!$B$11:$B$15&lt;=E8527)/(SRP!$C$11:$C$15&gt;=E8527),SRP!$D$11:$D$15)*(G8527/100)*(E8527/1000)),
0)))))),2)</f>
        <v>23.42</v>
      </c>
      <c r="L8527" s="173" t="str">
        <f t="shared" si="133"/>
        <v>Spirits750</v>
      </c>
      <c r="M8527" s="154">
        <f>VLOOKUP(L8527,'Slope %'!C:D,2,0)</f>
        <v>7.0000000000000007E-2</v>
      </c>
    </row>
    <row r="8528" spans="1:13" x14ac:dyDescent="0.25">
      <c r="A8528" s="169">
        <v>195818</v>
      </c>
      <c r="B8528" s="170" t="s">
        <v>6161</v>
      </c>
      <c r="C8528" s="170" t="s">
        <v>24</v>
      </c>
      <c r="D8528" s="170" t="s">
        <v>162</v>
      </c>
      <c r="E8528" s="170">
        <v>375</v>
      </c>
      <c r="F8528" s="170">
        <v>12</v>
      </c>
      <c r="G8528" s="171">
        <v>12.5</v>
      </c>
      <c r="H8528" s="170" t="s">
        <v>100</v>
      </c>
      <c r="I8528" s="171">
        <v>57.99</v>
      </c>
      <c r="J8528" s="169">
        <v>1</v>
      </c>
      <c r="K8528" s="154" cm="1">
        <f t="array" ref="K8528">ROUND(
IF(C8528="Beer",
SUM(LOOKUP(2,1/(SRP!$B$8:$B$10&lt;=E8528)/(SRP!$C$8:$C$10&gt;=E8528),SRP!$D$8:$D$10)*(G8528/100)*(E8528/1000)),
IF(C8528="Spirits",
SUM(LOOKUP(2,1/(SRP!$B$2:$B$7&lt;=E8528)/(SRP!$C$2:$C$7&gt;=E8528),SRP!$D$2:$D$7)*(G8528/100)*(E8528/1000)),
IF(AND(C8528="Wine",D8528="Fortified Wines"),
SUM(LOOKUP(2,1/(SRP!$B$26:$B$29&lt;=E8528)/(SRP!$C$26:$C$29&gt;=E8528),SRP!$D$26:$D$29)*(G8528/100)*(E8528/1000)),
IF(C8528="Wine",
SUM(LOOKUP(2,1/(SRP!$B$21:$B$25&lt;=E8528)/(SRP!$C$21:$C$25&gt;=E8528),SRP!$D$21:$D$25)*(G8528/100)*(E8528/1000)),
IF(AND(C8528="Ready to Drink",D8528="RTD-One Pour Cocktail&gt;7%&lt;=14.5"),
SUM(LOOKUP(2,1/(SRP!$B$16:$B$20&lt;=E8528)/(SRP!$C$16:$C$20&gt;=E8528),SRP!$D$16:$D$20)*(G8528/100)*(E8528/1000)),
IF(C8528="Ready to Drink",
SUM(LOOKUP(2,1/(SRP!$B$11:$B$15&lt;=E8528)/(SRP!$C$11:$C$15&gt;=E8528),SRP!$D$11:$D$15)*(G8528/100)*(E8528/1000)),
0)))))),2)</f>
        <v>3.88</v>
      </c>
      <c r="L8528" s="173" t="str">
        <f t="shared" si="133"/>
        <v>Wine375</v>
      </c>
      <c r="M8528" s="154">
        <f>VLOOKUP(L8528,'Slope %'!C:D,2,0)</f>
        <v>0.12</v>
      </c>
    </row>
    <row r="8529" spans="1:13" x14ac:dyDescent="0.25">
      <c r="A8529" s="169">
        <v>199927</v>
      </c>
      <c r="B8529" s="170" t="s">
        <v>6162</v>
      </c>
      <c r="C8529" s="170" t="s">
        <v>24</v>
      </c>
      <c r="D8529" s="170" t="s">
        <v>85</v>
      </c>
      <c r="E8529" s="170">
        <v>750</v>
      </c>
      <c r="F8529" s="170">
        <v>12</v>
      </c>
      <c r="G8529" s="171">
        <v>12.5</v>
      </c>
      <c r="H8529" s="170" t="s">
        <v>26</v>
      </c>
      <c r="I8529" s="171">
        <v>11.99</v>
      </c>
      <c r="J8529" s="169">
        <v>1</v>
      </c>
      <c r="K8529" s="154" cm="1">
        <f t="array" ref="K8529">ROUND(
IF(C8529="Beer",
SUM(LOOKUP(2,1/(SRP!$B$8:$B$10&lt;=E8529)/(SRP!$C$8:$C$10&gt;=E8529),SRP!$D$8:$D$10)*(G8529/100)*(E8529/1000)),
IF(C8529="Spirits",
SUM(LOOKUP(2,1/(SRP!$B$2:$B$7&lt;=E8529)/(SRP!$C$2:$C$7&gt;=E8529),SRP!$D$2:$D$7)*(G8529/100)*(E8529/1000)),
IF(AND(C8529="Wine",D8529="Fortified Wines"),
SUM(LOOKUP(2,1/(SRP!$B$26:$B$29&lt;=E8529)/(SRP!$C$26:$C$29&gt;=E8529),SRP!$D$26:$D$29)*(G8529/100)*(E8529/1000)),
IF(C8529="Wine",
SUM(LOOKUP(2,1/(SRP!$B$21:$B$25&lt;=E8529)/(SRP!$C$21:$C$25&gt;=E8529),SRP!$D$21:$D$25)*(G8529/100)*(E8529/1000)),
IF(AND(C8529="Ready to Drink",D8529="RTD-One Pour Cocktail&gt;7%&lt;=14.5"),
SUM(LOOKUP(2,1/(SRP!$B$16:$B$20&lt;=E8529)/(SRP!$C$16:$C$20&gt;=E8529),SRP!$D$16:$D$20)*(G8529/100)*(E8529/1000)),
IF(C8529="Ready to Drink",
SUM(LOOKUP(2,1/(SRP!$B$11:$B$15&lt;=E8529)/(SRP!$C$11:$C$15&gt;=E8529),SRP!$D$11:$D$15)*(G8529/100)*(E8529/1000)),
0)))))),2)</f>
        <v>7.32</v>
      </c>
      <c r="L8529" s="173" t="str">
        <f t="shared" si="133"/>
        <v>Wine750</v>
      </c>
      <c r="M8529" s="154">
        <f>VLOOKUP(L8529,'Slope %'!C:D,2,0)</f>
        <v>0.1</v>
      </c>
    </row>
    <row r="8530" spans="1:13" x14ac:dyDescent="0.25">
      <c r="A8530" s="169">
        <v>200261</v>
      </c>
      <c r="B8530" s="170" t="s">
        <v>6163</v>
      </c>
      <c r="C8530" s="170" t="s">
        <v>24</v>
      </c>
      <c r="D8530" s="170" t="s">
        <v>34</v>
      </c>
      <c r="E8530" s="170">
        <v>750</v>
      </c>
      <c r="F8530" s="170">
        <v>12</v>
      </c>
      <c r="G8530" s="171">
        <v>14.5</v>
      </c>
      <c r="H8530" s="170" t="s">
        <v>22</v>
      </c>
      <c r="I8530" s="171">
        <v>17.989999999999998</v>
      </c>
      <c r="J8530" s="169">
        <v>1</v>
      </c>
      <c r="K8530" s="154" cm="1">
        <f t="array" ref="K8530">ROUND(
IF(C8530="Beer",
SUM(LOOKUP(2,1/(SRP!$B$8:$B$10&lt;=E8530)/(SRP!$C$8:$C$10&gt;=E8530),SRP!$D$8:$D$10)*(G8530/100)*(E8530/1000)),
IF(C8530="Spirits",
SUM(LOOKUP(2,1/(SRP!$B$2:$B$7&lt;=E8530)/(SRP!$C$2:$C$7&gt;=E8530),SRP!$D$2:$D$7)*(G8530/100)*(E8530/1000)),
IF(AND(C8530="Wine",D8530="Fortified Wines"),
SUM(LOOKUP(2,1/(SRP!$B$26:$B$29&lt;=E8530)/(SRP!$C$26:$C$29&gt;=E8530),SRP!$D$26:$D$29)*(G8530/100)*(E8530/1000)),
IF(C8530="Wine",
SUM(LOOKUP(2,1/(SRP!$B$21:$B$25&lt;=E8530)/(SRP!$C$21:$C$25&gt;=E8530),SRP!$D$21:$D$25)*(G8530/100)*(E8530/1000)),
IF(AND(C8530="Ready to Drink",D8530="RTD-One Pour Cocktail&gt;7%&lt;=14.5"),
SUM(LOOKUP(2,1/(SRP!$B$16:$B$20&lt;=E8530)/(SRP!$C$16:$C$20&gt;=E8530),SRP!$D$16:$D$20)*(G8530/100)*(E8530/1000)),
IF(C8530="Ready to Drink",
SUM(LOOKUP(2,1/(SRP!$B$11:$B$15&lt;=E8530)/(SRP!$C$11:$C$15&gt;=E8530),SRP!$D$11:$D$15)*(G8530/100)*(E8530/1000)),
0)))))),2)</f>
        <v>8.49</v>
      </c>
      <c r="L8530" s="173" t="str">
        <f t="shared" si="133"/>
        <v>Wine750</v>
      </c>
      <c r="M8530" s="154">
        <f>VLOOKUP(L8530,'Slope %'!C:D,2,0)</f>
        <v>0.1</v>
      </c>
    </row>
    <row r="8531" spans="1:13" x14ac:dyDescent="0.25">
      <c r="A8531" s="169">
        <v>200295</v>
      </c>
      <c r="B8531" s="170" t="s">
        <v>3676</v>
      </c>
      <c r="C8531" s="170" t="s">
        <v>15</v>
      </c>
      <c r="D8531" s="170" t="s">
        <v>198</v>
      </c>
      <c r="E8531" s="170">
        <v>750</v>
      </c>
      <c r="F8531" s="170">
        <v>12</v>
      </c>
      <c r="G8531" s="171">
        <v>35</v>
      </c>
      <c r="H8531" s="170" t="s">
        <v>29</v>
      </c>
      <c r="I8531" s="171">
        <v>27.99</v>
      </c>
      <c r="J8531" s="169">
        <v>1</v>
      </c>
      <c r="K8531" s="154" cm="1">
        <f t="array" ref="K8531">ROUND(
IF(C8531="Beer",
SUM(LOOKUP(2,1/(SRP!$B$8:$B$10&lt;=E8531)/(SRP!$C$8:$C$10&gt;=E8531),SRP!$D$8:$D$10)*(G8531/100)*(E8531/1000)),
IF(C8531="Spirits",
SUM(LOOKUP(2,1/(SRP!$B$2:$B$7&lt;=E8531)/(SRP!$C$2:$C$7&gt;=E8531),SRP!$D$2:$D$7)*(G8531/100)*(E8531/1000)),
IF(AND(C8531="Wine",D8531="Fortified Wines"),
SUM(LOOKUP(2,1/(SRP!$B$26:$B$29&lt;=E8531)/(SRP!$C$26:$C$29&gt;=E8531),SRP!$D$26:$D$29)*(G8531/100)*(E8531/1000)),
IF(C8531="Wine",
SUM(LOOKUP(2,1/(SRP!$B$21:$B$25&lt;=E8531)/(SRP!$C$21:$C$25&gt;=E8531),SRP!$D$21:$D$25)*(G8531/100)*(E8531/1000)),
IF(AND(C8531="Ready to Drink",D8531="RTD-One Pour Cocktail&gt;7%&lt;=14.5"),
SUM(LOOKUP(2,1/(SRP!$B$16:$B$20&lt;=E8531)/(SRP!$C$16:$C$20&gt;=E8531),SRP!$D$16:$D$20)*(G8531/100)*(E8531/1000)),
IF(C8531="Ready to Drink",
SUM(LOOKUP(2,1/(SRP!$B$11:$B$15&lt;=E8531)/(SRP!$C$11:$C$15&gt;=E8531),SRP!$D$11:$D$15)*(G8531/100)*(E8531/1000)),
0)))))),2)</f>
        <v>20.49</v>
      </c>
      <c r="L8531" s="173" t="str">
        <f t="shared" si="133"/>
        <v>Spirits750</v>
      </c>
      <c r="M8531" s="154">
        <f>VLOOKUP(L8531,'Slope %'!C:D,2,0)</f>
        <v>7.0000000000000007E-2</v>
      </c>
    </row>
    <row r="8532" spans="1:13" x14ac:dyDescent="0.25">
      <c r="A8532" s="169">
        <v>200741</v>
      </c>
      <c r="B8532" s="170" t="s">
        <v>201</v>
      </c>
      <c r="C8532" s="170" t="s">
        <v>15</v>
      </c>
      <c r="D8532" s="170" t="s">
        <v>16</v>
      </c>
      <c r="E8532" s="170">
        <v>1750</v>
      </c>
      <c r="F8532" s="170">
        <v>6</v>
      </c>
      <c r="G8532" s="171">
        <v>40</v>
      </c>
      <c r="H8532" s="170" t="s">
        <v>91</v>
      </c>
      <c r="I8532" s="171">
        <v>77.489999999999995</v>
      </c>
      <c r="J8532" s="169">
        <v>1</v>
      </c>
      <c r="K8532" s="154" cm="1">
        <f t="array" ref="K8532">ROUND(
IF(C8532="Beer",
SUM(LOOKUP(2,1/(SRP!$B$8:$B$10&lt;=E8532)/(SRP!$C$8:$C$10&gt;=E8532),SRP!$D$8:$D$10)*(G8532/100)*(E8532/1000)),
IF(C8532="Spirits",
SUM(LOOKUP(2,1/(SRP!$B$2:$B$7&lt;=E8532)/(SRP!$C$2:$C$7&gt;=E8532),SRP!$D$2:$D$7)*(G8532/100)*(E8532/1000)),
IF(AND(C8532="Wine",D8532="Fortified Wines"),
SUM(LOOKUP(2,1/(SRP!$B$26:$B$29&lt;=E8532)/(SRP!$C$26:$C$29&gt;=E8532),SRP!$D$26:$D$29)*(G8532/100)*(E8532/1000)),
IF(C8532="Wine",
SUM(LOOKUP(2,1/(SRP!$B$21:$B$25&lt;=E8532)/(SRP!$C$21:$C$25&gt;=E8532),SRP!$D$21:$D$25)*(G8532/100)*(E8532/1000)),
IF(AND(C8532="Ready to Drink",D8532="RTD-One Pour Cocktail&gt;7%&lt;=14.5"),
SUM(LOOKUP(2,1/(SRP!$B$16:$B$20&lt;=E8532)/(SRP!$C$16:$C$20&gt;=E8532),SRP!$D$16:$D$20)*(G8532/100)*(E8532/1000)),
IF(C8532="Ready to Drink",
SUM(LOOKUP(2,1/(SRP!$B$11:$B$15&lt;=E8532)/(SRP!$C$11:$C$15&gt;=E8532),SRP!$D$11:$D$15)*(G8532/100)*(E8532/1000)),
0)))))),2)</f>
        <v>54.65</v>
      </c>
      <c r="L8532" s="173" t="str">
        <f t="shared" si="133"/>
        <v>Spirits1750</v>
      </c>
      <c r="M8532" s="154">
        <f>VLOOKUP(L8532,'Slope %'!C:D,2,0)</f>
        <v>0.03</v>
      </c>
    </row>
    <row r="8533" spans="1:13" x14ac:dyDescent="0.25">
      <c r="A8533" s="169">
        <v>200782</v>
      </c>
      <c r="B8533" s="170" t="s">
        <v>6164</v>
      </c>
      <c r="C8533" s="170" t="s">
        <v>24</v>
      </c>
      <c r="D8533" s="170" t="s">
        <v>382</v>
      </c>
      <c r="E8533" s="170">
        <v>750</v>
      </c>
      <c r="F8533" s="170">
        <v>6</v>
      </c>
      <c r="G8533" s="171">
        <v>14</v>
      </c>
      <c r="H8533" s="170" t="s">
        <v>47</v>
      </c>
      <c r="I8533" s="171">
        <v>42.99</v>
      </c>
      <c r="J8533" s="169">
        <v>1</v>
      </c>
      <c r="K8533" s="154" cm="1">
        <f t="array" ref="K8533">ROUND(
IF(C8533="Beer",
SUM(LOOKUP(2,1/(SRP!$B$8:$B$10&lt;=E8533)/(SRP!$C$8:$C$10&gt;=E8533),SRP!$D$8:$D$10)*(G8533/100)*(E8533/1000)),
IF(C8533="Spirits",
SUM(LOOKUP(2,1/(SRP!$B$2:$B$7&lt;=E8533)/(SRP!$C$2:$C$7&gt;=E8533),SRP!$D$2:$D$7)*(G8533/100)*(E8533/1000)),
IF(AND(C8533="Wine",D8533="Fortified Wines"),
SUM(LOOKUP(2,1/(SRP!$B$26:$B$29&lt;=E8533)/(SRP!$C$26:$C$29&gt;=E8533),SRP!$D$26:$D$29)*(G8533/100)*(E8533/1000)),
IF(C8533="Wine",
SUM(LOOKUP(2,1/(SRP!$B$21:$B$25&lt;=E8533)/(SRP!$C$21:$C$25&gt;=E8533),SRP!$D$21:$D$25)*(G8533/100)*(E8533/1000)),
IF(AND(C8533="Ready to Drink",D8533="RTD-One Pour Cocktail&gt;7%&lt;=14.5"),
SUM(LOOKUP(2,1/(SRP!$B$16:$B$20&lt;=E8533)/(SRP!$C$16:$C$20&gt;=E8533),SRP!$D$16:$D$20)*(G8533/100)*(E8533/1000)),
IF(C8533="Ready to Drink",
SUM(LOOKUP(2,1/(SRP!$B$11:$B$15&lt;=E8533)/(SRP!$C$11:$C$15&gt;=E8533),SRP!$D$11:$D$15)*(G8533/100)*(E8533/1000)),
0)))))),2)</f>
        <v>8.1999999999999993</v>
      </c>
      <c r="L8533" s="173" t="str">
        <f t="shared" si="133"/>
        <v>Wine750</v>
      </c>
      <c r="M8533" s="154">
        <f>VLOOKUP(L8533,'Slope %'!C:D,2,0)</f>
        <v>0.1</v>
      </c>
    </row>
    <row r="8534" spans="1:13" x14ac:dyDescent="0.25">
      <c r="A8534" s="169">
        <v>201251</v>
      </c>
      <c r="B8534" s="170" t="s">
        <v>6165</v>
      </c>
      <c r="C8534" s="170" t="s">
        <v>15</v>
      </c>
      <c r="D8534" s="170" t="s">
        <v>125</v>
      </c>
      <c r="E8534" s="170">
        <v>750</v>
      </c>
      <c r="F8534" s="170">
        <v>12</v>
      </c>
      <c r="G8534" s="171">
        <v>35</v>
      </c>
      <c r="H8534" s="170" t="s">
        <v>177</v>
      </c>
      <c r="I8534" s="171">
        <v>40.99</v>
      </c>
      <c r="J8534" s="169">
        <v>1</v>
      </c>
      <c r="K8534" s="154" cm="1">
        <f t="array" ref="K8534">ROUND(
IF(C8534="Beer",
SUM(LOOKUP(2,1/(SRP!$B$8:$B$10&lt;=E8534)/(SRP!$C$8:$C$10&gt;=E8534),SRP!$D$8:$D$10)*(G8534/100)*(E8534/1000)),
IF(C8534="Spirits",
SUM(LOOKUP(2,1/(SRP!$B$2:$B$7&lt;=E8534)/(SRP!$C$2:$C$7&gt;=E8534),SRP!$D$2:$D$7)*(G8534/100)*(E8534/1000)),
IF(AND(C8534="Wine",D8534="Fortified Wines"),
SUM(LOOKUP(2,1/(SRP!$B$26:$B$29&lt;=E8534)/(SRP!$C$26:$C$29&gt;=E8534),SRP!$D$26:$D$29)*(G8534/100)*(E8534/1000)),
IF(C8534="Wine",
SUM(LOOKUP(2,1/(SRP!$B$21:$B$25&lt;=E8534)/(SRP!$C$21:$C$25&gt;=E8534),SRP!$D$21:$D$25)*(G8534/100)*(E8534/1000)),
IF(AND(C8534="Ready to Drink",D8534="RTD-One Pour Cocktail&gt;7%&lt;=14.5"),
SUM(LOOKUP(2,1/(SRP!$B$16:$B$20&lt;=E8534)/(SRP!$C$16:$C$20&gt;=E8534),SRP!$D$16:$D$20)*(G8534/100)*(E8534/1000)),
IF(C8534="Ready to Drink",
SUM(LOOKUP(2,1/(SRP!$B$11:$B$15&lt;=E8534)/(SRP!$C$11:$C$15&gt;=E8534),SRP!$D$11:$D$15)*(G8534/100)*(E8534/1000)),
0)))))),2)</f>
        <v>20.49</v>
      </c>
      <c r="L8534" s="173" t="str">
        <f t="shared" si="133"/>
        <v>Spirits750</v>
      </c>
      <c r="M8534" s="154">
        <f>VLOOKUP(L8534,'Slope %'!C:D,2,0)</f>
        <v>7.0000000000000007E-2</v>
      </c>
    </row>
    <row r="8535" spans="1:13" x14ac:dyDescent="0.25">
      <c r="A8535" s="169">
        <v>201459</v>
      </c>
      <c r="B8535" s="170" t="s">
        <v>6166</v>
      </c>
      <c r="C8535" s="170" t="s">
        <v>15</v>
      </c>
      <c r="D8535" s="170" t="s">
        <v>19</v>
      </c>
      <c r="E8535" s="170">
        <v>1750</v>
      </c>
      <c r="F8535" s="170">
        <v>6</v>
      </c>
      <c r="G8535" s="171">
        <v>40</v>
      </c>
      <c r="H8535" s="170" t="s">
        <v>35</v>
      </c>
      <c r="I8535" s="171">
        <v>54.99</v>
      </c>
      <c r="J8535" s="169">
        <v>1</v>
      </c>
      <c r="K8535" s="154" cm="1">
        <f t="array" ref="K8535">ROUND(
IF(C8535="Beer",
SUM(LOOKUP(2,1/(SRP!$B$8:$B$10&lt;=E8535)/(SRP!$C$8:$C$10&gt;=E8535),SRP!$D$8:$D$10)*(G8535/100)*(E8535/1000)),
IF(C8535="Spirits",
SUM(LOOKUP(2,1/(SRP!$B$2:$B$7&lt;=E8535)/(SRP!$C$2:$C$7&gt;=E8535),SRP!$D$2:$D$7)*(G8535/100)*(E8535/1000)),
IF(AND(C8535="Wine",D8535="Fortified Wines"),
SUM(LOOKUP(2,1/(SRP!$B$26:$B$29&lt;=E8535)/(SRP!$C$26:$C$29&gt;=E8535),SRP!$D$26:$D$29)*(G8535/100)*(E8535/1000)),
IF(C8535="Wine",
SUM(LOOKUP(2,1/(SRP!$B$21:$B$25&lt;=E8535)/(SRP!$C$21:$C$25&gt;=E8535),SRP!$D$21:$D$25)*(G8535/100)*(E8535/1000)),
IF(AND(C8535="Ready to Drink",D8535="RTD-One Pour Cocktail&gt;7%&lt;=14.5"),
SUM(LOOKUP(2,1/(SRP!$B$16:$B$20&lt;=E8535)/(SRP!$C$16:$C$20&gt;=E8535),SRP!$D$16:$D$20)*(G8535/100)*(E8535/1000)),
IF(C8535="Ready to Drink",
SUM(LOOKUP(2,1/(SRP!$B$11:$B$15&lt;=E8535)/(SRP!$C$11:$C$15&gt;=E8535),SRP!$D$11:$D$15)*(G8535/100)*(E8535/1000)),
0)))))),2)</f>
        <v>54.65</v>
      </c>
      <c r="L8535" s="173" t="str">
        <f t="shared" si="133"/>
        <v>Spirits1750</v>
      </c>
      <c r="M8535" s="154">
        <f>VLOOKUP(L8535,'Slope %'!C:D,2,0)</f>
        <v>0.03</v>
      </c>
    </row>
    <row r="8536" spans="1:13" x14ac:dyDescent="0.25">
      <c r="A8536" s="169">
        <v>204560</v>
      </c>
      <c r="B8536" s="170" t="s">
        <v>6167</v>
      </c>
      <c r="C8536" s="170" t="s">
        <v>15</v>
      </c>
      <c r="D8536" s="170" t="s">
        <v>1611</v>
      </c>
      <c r="E8536" s="170">
        <v>750</v>
      </c>
      <c r="F8536" s="170">
        <v>6</v>
      </c>
      <c r="G8536" s="171">
        <v>43</v>
      </c>
      <c r="H8536" s="170" t="s">
        <v>17</v>
      </c>
      <c r="I8536" s="171">
        <v>84.99</v>
      </c>
      <c r="J8536" s="169">
        <v>1</v>
      </c>
      <c r="K8536" s="154" cm="1">
        <f t="array" ref="K8536">ROUND(
IF(C8536="Beer",
SUM(LOOKUP(2,1/(SRP!$B$8:$B$10&lt;=E8536)/(SRP!$C$8:$C$10&gt;=E8536),SRP!$D$8:$D$10)*(G8536/100)*(E8536/1000)),
IF(C8536="Spirits",
SUM(LOOKUP(2,1/(SRP!$B$2:$B$7&lt;=E8536)/(SRP!$C$2:$C$7&gt;=E8536),SRP!$D$2:$D$7)*(G8536/100)*(E8536/1000)),
IF(AND(C8536="Wine",D8536="Fortified Wines"),
SUM(LOOKUP(2,1/(SRP!$B$26:$B$29&lt;=E8536)/(SRP!$C$26:$C$29&gt;=E8536),SRP!$D$26:$D$29)*(G8536/100)*(E8536/1000)),
IF(C8536="Wine",
SUM(LOOKUP(2,1/(SRP!$B$21:$B$25&lt;=E8536)/(SRP!$C$21:$C$25&gt;=E8536),SRP!$D$21:$D$25)*(G8536/100)*(E8536/1000)),
IF(AND(C8536="Ready to Drink",D8536="RTD-One Pour Cocktail&gt;7%&lt;=14.5"),
SUM(LOOKUP(2,1/(SRP!$B$16:$B$20&lt;=E8536)/(SRP!$C$16:$C$20&gt;=E8536),SRP!$D$16:$D$20)*(G8536/100)*(E8536/1000)),
IF(C8536="Ready to Drink",
SUM(LOOKUP(2,1/(SRP!$B$11:$B$15&lt;=E8536)/(SRP!$C$11:$C$15&gt;=E8536),SRP!$D$11:$D$15)*(G8536/100)*(E8536/1000)),
0)))))),2)</f>
        <v>25.18</v>
      </c>
      <c r="L8536" s="173" t="str">
        <f t="shared" si="133"/>
        <v>Spirits750</v>
      </c>
      <c r="M8536" s="154">
        <f>VLOOKUP(L8536,'Slope %'!C:D,2,0)</f>
        <v>7.0000000000000007E-2</v>
      </c>
    </row>
    <row r="8537" spans="1:13" x14ac:dyDescent="0.25">
      <c r="A8537" s="169">
        <v>206474</v>
      </c>
      <c r="B8537" s="170" t="s">
        <v>6168</v>
      </c>
      <c r="C8537" s="170" t="s">
        <v>15</v>
      </c>
      <c r="D8537" s="170" t="s">
        <v>16</v>
      </c>
      <c r="E8537" s="170">
        <v>750</v>
      </c>
      <c r="F8537" s="170">
        <v>12</v>
      </c>
      <c r="G8537" s="171">
        <v>40</v>
      </c>
      <c r="H8537" s="170" t="s">
        <v>43</v>
      </c>
      <c r="I8537" s="171">
        <v>26.43</v>
      </c>
      <c r="J8537" s="169">
        <v>1</v>
      </c>
      <c r="K8537" s="154" cm="1">
        <f t="array" ref="K8537">ROUND(
IF(C8537="Beer",
SUM(LOOKUP(2,1/(SRP!$B$8:$B$10&lt;=E8537)/(SRP!$C$8:$C$10&gt;=E8537),SRP!$D$8:$D$10)*(G8537/100)*(E8537/1000)),
IF(C8537="Spirits",
SUM(LOOKUP(2,1/(SRP!$B$2:$B$7&lt;=E8537)/(SRP!$C$2:$C$7&gt;=E8537),SRP!$D$2:$D$7)*(G8537/100)*(E8537/1000)),
IF(AND(C8537="Wine",D8537="Fortified Wines"),
SUM(LOOKUP(2,1/(SRP!$B$26:$B$29&lt;=E8537)/(SRP!$C$26:$C$29&gt;=E8537),SRP!$D$26:$D$29)*(G8537/100)*(E8537/1000)),
IF(C8537="Wine",
SUM(LOOKUP(2,1/(SRP!$B$21:$B$25&lt;=E8537)/(SRP!$C$21:$C$25&gt;=E8537),SRP!$D$21:$D$25)*(G8537/100)*(E8537/1000)),
IF(AND(C8537="Ready to Drink",D8537="RTD-One Pour Cocktail&gt;7%&lt;=14.5"),
SUM(LOOKUP(2,1/(SRP!$B$16:$B$20&lt;=E8537)/(SRP!$C$16:$C$20&gt;=E8537),SRP!$D$16:$D$20)*(G8537/100)*(E8537/1000)),
IF(C8537="Ready to Drink",
SUM(LOOKUP(2,1/(SRP!$B$11:$B$15&lt;=E8537)/(SRP!$C$11:$C$15&gt;=E8537),SRP!$D$11:$D$15)*(G8537/100)*(E8537/1000)),
0)))))),2)</f>
        <v>23.42</v>
      </c>
      <c r="L8537" s="173" t="str">
        <f t="shared" si="133"/>
        <v>Spirits750</v>
      </c>
      <c r="M8537" s="154">
        <f>VLOOKUP(L8537,'Slope %'!C:D,2,0)</f>
        <v>7.0000000000000007E-2</v>
      </c>
    </row>
    <row r="8538" spans="1:13" x14ac:dyDescent="0.25">
      <c r="A8538" s="169">
        <v>207126</v>
      </c>
      <c r="B8538" s="170" t="s">
        <v>6169</v>
      </c>
      <c r="C8538" s="170" t="s">
        <v>15</v>
      </c>
      <c r="D8538" s="170" t="s">
        <v>56</v>
      </c>
      <c r="E8538" s="170">
        <v>750</v>
      </c>
      <c r="F8538" s="170">
        <v>6</v>
      </c>
      <c r="G8538" s="171">
        <v>43</v>
      </c>
      <c r="H8538" s="170" t="s">
        <v>20</v>
      </c>
      <c r="I8538" s="171">
        <v>164.99</v>
      </c>
      <c r="J8538" s="169">
        <v>1</v>
      </c>
      <c r="K8538" s="154" cm="1">
        <f t="array" ref="K8538">ROUND(
IF(C8538="Beer",
SUM(LOOKUP(2,1/(SRP!$B$8:$B$10&lt;=E8538)/(SRP!$C$8:$C$10&gt;=E8538),SRP!$D$8:$D$10)*(G8538/100)*(E8538/1000)),
IF(C8538="Spirits",
SUM(LOOKUP(2,1/(SRP!$B$2:$B$7&lt;=E8538)/(SRP!$C$2:$C$7&gt;=E8538),SRP!$D$2:$D$7)*(G8538/100)*(E8538/1000)),
IF(AND(C8538="Wine",D8538="Fortified Wines"),
SUM(LOOKUP(2,1/(SRP!$B$26:$B$29&lt;=E8538)/(SRP!$C$26:$C$29&gt;=E8538),SRP!$D$26:$D$29)*(G8538/100)*(E8538/1000)),
IF(C8538="Wine",
SUM(LOOKUP(2,1/(SRP!$B$21:$B$25&lt;=E8538)/(SRP!$C$21:$C$25&gt;=E8538),SRP!$D$21:$D$25)*(G8538/100)*(E8538/1000)),
IF(AND(C8538="Ready to Drink",D8538="RTD-One Pour Cocktail&gt;7%&lt;=14.5"),
SUM(LOOKUP(2,1/(SRP!$B$16:$B$20&lt;=E8538)/(SRP!$C$16:$C$20&gt;=E8538),SRP!$D$16:$D$20)*(G8538/100)*(E8538/1000)),
IF(C8538="Ready to Drink",
SUM(LOOKUP(2,1/(SRP!$B$11:$B$15&lt;=E8538)/(SRP!$C$11:$C$15&gt;=E8538),SRP!$D$11:$D$15)*(G8538/100)*(E8538/1000)),
0)))))),2)</f>
        <v>25.18</v>
      </c>
      <c r="L8538" s="173" t="str">
        <f t="shared" si="133"/>
        <v>Spirits750</v>
      </c>
      <c r="M8538" s="154">
        <f>VLOOKUP(L8538,'Slope %'!C:D,2,0)</f>
        <v>7.0000000000000007E-2</v>
      </c>
    </row>
    <row r="8539" spans="1:13" x14ac:dyDescent="0.25">
      <c r="A8539" s="169">
        <v>207431</v>
      </c>
      <c r="B8539" s="170" t="s">
        <v>6170</v>
      </c>
      <c r="C8539" s="170" t="s">
        <v>11</v>
      </c>
      <c r="D8539" s="170" t="s">
        <v>12</v>
      </c>
      <c r="E8539" s="170">
        <v>5325</v>
      </c>
      <c r="F8539" s="170">
        <v>1</v>
      </c>
      <c r="G8539" s="171">
        <v>5</v>
      </c>
      <c r="H8539" s="170" t="s">
        <v>824</v>
      </c>
      <c r="I8539" s="171">
        <v>32.99</v>
      </c>
      <c r="J8539" s="169">
        <v>15</v>
      </c>
      <c r="K8539" s="154" cm="1">
        <f t="array" ref="K8539">ROUND(
IF(C8539="Beer",
SUM(LOOKUP(2,1/(SRP!$B$8:$B$10&lt;=E8539)/(SRP!$C$8:$C$10&gt;=E8539),SRP!$D$8:$D$10)*(G8539/100)*(E8539/1000)),
IF(C8539="Spirits",
SUM(LOOKUP(2,1/(SRP!$B$2:$B$7&lt;=E8539)/(SRP!$C$2:$C$7&gt;=E8539),SRP!$D$2:$D$7)*(G8539/100)*(E8539/1000)),
IF(AND(C8539="Wine",D8539="Fortified Wines"),
SUM(LOOKUP(2,1/(SRP!$B$26:$B$29&lt;=E8539)/(SRP!$C$26:$C$29&gt;=E8539),SRP!$D$26:$D$29)*(G8539/100)*(E8539/1000)),
IF(C8539="Wine",
SUM(LOOKUP(2,1/(SRP!$B$21:$B$25&lt;=E8539)/(SRP!$C$21:$C$25&gt;=E8539),SRP!$D$21:$D$25)*(G8539/100)*(E8539/1000)),
IF(AND(C8539="Ready to Drink",D8539="RTD-One Pour Cocktail&gt;7%&lt;=14.5"),
SUM(LOOKUP(2,1/(SRP!$B$16:$B$20&lt;=E8539)/(SRP!$C$16:$C$20&gt;=E8539),SRP!$D$16:$D$20)*(G8539/100)*(E8539/1000)),
IF(C8539="Ready to Drink",
SUM(LOOKUP(2,1/(SRP!$B$11:$B$15&lt;=E8539)/(SRP!$C$11:$C$15&gt;=E8539),SRP!$D$11:$D$15)*(G8539/100)*(E8539/1000)),
0)))))),2)</f>
        <v>20.79</v>
      </c>
      <c r="L8539" s="173" t="str">
        <f t="shared" si="133"/>
        <v>Beer5325</v>
      </c>
      <c r="M8539" s="154">
        <f>VLOOKUP(L8539,'Slope %'!C:D,2,0)</f>
        <v>0.05</v>
      </c>
    </row>
    <row r="8540" spans="1:13" x14ac:dyDescent="0.25">
      <c r="A8540" s="169">
        <v>207431</v>
      </c>
      <c r="B8540" s="170" t="s">
        <v>6170</v>
      </c>
      <c r="C8540" s="170" t="s">
        <v>11</v>
      </c>
      <c r="D8540" s="170" t="s">
        <v>12</v>
      </c>
      <c r="E8540" s="170">
        <v>5325</v>
      </c>
      <c r="F8540" s="170">
        <v>1</v>
      </c>
      <c r="G8540" s="171">
        <v>5</v>
      </c>
      <c r="H8540" s="170" t="s">
        <v>824</v>
      </c>
      <c r="I8540" s="171">
        <v>32.99</v>
      </c>
      <c r="J8540" s="169">
        <v>15</v>
      </c>
      <c r="K8540" s="154" cm="1">
        <f t="array" ref="K8540">ROUND(
IF(C8540="Beer",
SUM(LOOKUP(2,1/(SRP!$B$8:$B$10&lt;=E8540)/(SRP!$C$8:$C$10&gt;=E8540),SRP!$D$8:$D$10)*(G8540/100)*(E8540/1000)),
IF(C8540="Spirits",
SUM(LOOKUP(2,1/(SRP!$B$2:$B$7&lt;=E8540)/(SRP!$C$2:$C$7&gt;=E8540),SRP!$D$2:$D$7)*(G8540/100)*(E8540/1000)),
IF(AND(C8540="Wine",D8540="Fortified Wines"),
SUM(LOOKUP(2,1/(SRP!$B$26:$B$29&lt;=E8540)/(SRP!$C$26:$C$29&gt;=E8540),SRP!$D$26:$D$29)*(G8540/100)*(E8540/1000)),
IF(C8540="Wine",
SUM(LOOKUP(2,1/(SRP!$B$21:$B$25&lt;=E8540)/(SRP!$C$21:$C$25&gt;=E8540),SRP!$D$21:$D$25)*(G8540/100)*(E8540/1000)),
IF(AND(C8540="Ready to Drink",D8540="RTD-One Pour Cocktail&gt;7%&lt;=14.5"),
SUM(LOOKUP(2,1/(SRP!$B$16:$B$20&lt;=E8540)/(SRP!$C$16:$C$20&gt;=E8540),SRP!$D$16:$D$20)*(G8540/100)*(E8540/1000)),
IF(C8540="Ready to Drink",
SUM(LOOKUP(2,1/(SRP!$B$11:$B$15&lt;=E8540)/(SRP!$C$11:$C$15&gt;=E8540),SRP!$D$11:$D$15)*(G8540/100)*(E8540/1000)),
0)))))),2)</f>
        <v>20.79</v>
      </c>
      <c r="L8540" s="173" t="str">
        <f t="shared" si="133"/>
        <v>Beer5325</v>
      </c>
      <c r="M8540" s="154">
        <f>VLOOKUP(L8540,'Slope %'!C:D,2,0)</f>
        <v>0.05</v>
      </c>
    </row>
    <row r="8541" spans="1:13" x14ac:dyDescent="0.25">
      <c r="A8541" s="169">
        <v>207852</v>
      </c>
      <c r="B8541" s="170" t="s">
        <v>6171</v>
      </c>
      <c r="C8541" s="170" t="s">
        <v>24</v>
      </c>
      <c r="D8541" s="170" t="s">
        <v>60</v>
      </c>
      <c r="E8541" s="170">
        <v>4000</v>
      </c>
      <c r="F8541" s="170">
        <v>4</v>
      </c>
      <c r="G8541" s="171">
        <v>11</v>
      </c>
      <c r="H8541" s="170" t="s">
        <v>32</v>
      </c>
      <c r="I8541" s="171">
        <v>38.99</v>
      </c>
      <c r="J8541" s="169">
        <v>1</v>
      </c>
      <c r="K8541" s="154" cm="1">
        <f t="array" ref="K8541">ROUND(
IF(C8541="Beer",
SUM(LOOKUP(2,1/(SRP!$B$8:$B$10&lt;=E8541)/(SRP!$C$8:$C$10&gt;=E8541),SRP!$D$8:$D$10)*(G8541/100)*(E8541/1000)),
IF(C8541="Spirits",
SUM(LOOKUP(2,1/(SRP!$B$2:$B$7&lt;=E8541)/(SRP!$C$2:$C$7&gt;=E8541),SRP!$D$2:$D$7)*(G8541/100)*(E8541/1000)),
IF(AND(C8541="Wine",D8541="Fortified Wines"),
SUM(LOOKUP(2,1/(SRP!$B$26:$B$29&lt;=E8541)/(SRP!$C$26:$C$29&gt;=E8541),SRP!$D$26:$D$29)*(G8541/100)*(E8541/1000)),
IF(C8541="Wine",
SUM(LOOKUP(2,1/(SRP!$B$21:$B$25&lt;=E8541)/(SRP!$C$21:$C$25&gt;=E8541),SRP!$D$21:$D$25)*(G8541/100)*(E8541/1000)),
IF(AND(C8541="Ready to Drink",D8541="RTD-One Pour Cocktail&gt;7%&lt;=14.5"),
SUM(LOOKUP(2,1/(SRP!$B$16:$B$20&lt;=E8541)/(SRP!$C$16:$C$20&gt;=E8541),SRP!$D$16:$D$20)*(G8541/100)*(E8541/1000)),
IF(C8541="Ready to Drink",
SUM(LOOKUP(2,1/(SRP!$B$11:$B$15&lt;=E8541)/(SRP!$C$11:$C$15&gt;=E8541),SRP!$D$11:$D$15)*(G8541/100)*(E8541/1000)),
0)))))),2)</f>
        <v>28.6</v>
      </c>
      <c r="L8541" s="173" t="str">
        <f t="shared" si="133"/>
        <v>Wine4000</v>
      </c>
      <c r="M8541" s="154">
        <f>VLOOKUP(L8541,'Slope %'!C:D,2,0)</f>
        <v>0.05</v>
      </c>
    </row>
    <row r="8542" spans="1:13" x14ac:dyDescent="0.25">
      <c r="A8542" s="169">
        <v>207860</v>
      </c>
      <c r="B8542" s="170" t="s">
        <v>6172</v>
      </c>
      <c r="C8542" s="170" t="s">
        <v>24</v>
      </c>
      <c r="D8542" s="170" t="s">
        <v>60</v>
      </c>
      <c r="E8542" s="170">
        <v>4000</v>
      </c>
      <c r="F8542" s="170">
        <v>4</v>
      </c>
      <c r="G8542" s="171">
        <v>11</v>
      </c>
      <c r="H8542" s="170" t="s">
        <v>32</v>
      </c>
      <c r="I8542" s="171">
        <v>38.99</v>
      </c>
      <c r="J8542" s="169">
        <v>1</v>
      </c>
      <c r="K8542" s="154" cm="1">
        <f t="array" ref="K8542">ROUND(
IF(C8542="Beer",
SUM(LOOKUP(2,1/(SRP!$B$8:$B$10&lt;=E8542)/(SRP!$C$8:$C$10&gt;=E8542),SRP!$D$8:$D$10)*(G8542/100)*(E8542/1000)),
IF(C8542="Spirits",
SUM(LOOKUP(2,1/(SRP!$B$2:$B$7&lt;=E8542)/(SRP!$C$2:$C$7&gt;=E8542),SRP!$D$2:$D$7)*(G8542/100)*(E8542/1000)),
IF(AND(C8542="Wine",D8542="Fortified Wines"),
SUM(LOOKUP(2,1/(SRP!$B$26:$B$29&lt;=E8542)/(SRP!$C$26:$C$29&gt;=E8542),SRP!$D$26:$D$29)*(G8542/100)*(E8542/1000)),
IF(C8542="Wine",
SUM(LOOKUP(2,1/(SRP!$B$21:$B$25&lt;=E8542)/(SRP!$C$21:$C$25&gt;=E8542),SRP!$D$21:$D$25)*(G8542/100)*(E8542/1000)),
IF(AND(C8542="Ready to Drink",D8542="RTD-One Pour Cocktail&gt;7%&lt;=14.5"),
SUM(LOOKUP(2,1/(SRP!$B$16:$B$20&lt;=E8542)/(SRP!$C$16:$C$20&gt;=E8542),SRP!$D$16:$D$20)*(G8542/100)*(E8542/1000)),
IF(C8542="Ready to Drink",
SUM(LOOKUP(2,1/(SRP!$B$11:$B$15&lt;=E8542)/(SRP!$C$11:$C$15&gt;=E8542),SRP!$D$11:$D$15)*(G8542/100)*(E8542/1000)),
0)))))),2)</f>
        <v>28.6</v>
      </c>
      <c r="L8542" s="173" t="str">
        <f t="shared" si="133"/>
        <v>Wine4000</v>
      </c>
      <c r="M8542" s="154">
        <f>VLOOKUP(L8542,'Slope %'!C:D,2,0)</f>
        <v>0.05</v>
      </c>
    </row>
    <row r="8543" spans="1:13" x14ac:dyDescent="0.25">
      <c r="A8543" s="169">
        <v>208413</v>
      </c>
      <c r="B8543" s="170" t="s">
        <v>6173</v>
      </c>
      <c r="C8543" s="170" t="s">
        <v>24</v>
      </c>
      <c r="D8543" s="170" t="s">
        <v>60</v>
      </c>
      <c r="E8543" s="170">
        <v>750</v>
      </c>
      <c r="F8543" s="170">
        <v>12</v>
      </c>
      <c r="G8543" s="171">
        <v>15</v>
      </c>
      <c r="H8543" s="170" t="s">
        <v>6174</v>
      </c>
      <c r="I8543" s="171">
        <v>20.09</v>
      </c>
      <c r="J8543" s="169">
        <v>1</v>
      </c>
      <c r="K8543" s="154" cm="1">
        <f t="array" ref="K8543">ROUND(
IF(C8543="Beer",
SUM(LOOKUP(2,1/(SRP!$B$8:$B$10&lt;=E8543)/(SRP!$C$8:$C$10&gt;=E8543),SRP!$D$8:$D$10)*(G8543/100)*(E8543/1000)),
IF(C8543="Spirits",
SUM(LOOKUP(2,1/(SRP!$B$2:$B$7&lt;=E8543)/(SRP!$C$2:$C$7&gt;=E8543),SRP!$D$2:$D$7)*(G8543/100)*(E8543/1000)),
IF(AND(C8543="Wine",D8543="Fortified Wines"),
SUM(LOOKUP(2,1/(SRP!$B$26:$B$29&lt;=E8543)/(SRP!$C$26:$C$29&gt;=E8543),SRP!$D$26:$D$29)*(G8543/100)*(E8543/1000)),
IF(C8543="Wine",
SUM(LOOKUP(2,1/(SRP!$B$21:$B$25&lt;=E8543)/(SRP!$C$21:$C$25&gt;=E8543),SRP!$D$21:$D$25)*(G8543/100)*(E8543/1000)),
IF(AND(C8543="Ready to Drink",D8543="RTD-One Pour Cocktail&gt;7%&lt;=14.5"),
SUM(LOOKUP(2,1/(SRP!$B$16:$B$20&lt;=E8543)/(SRP!$C$16:$C$20&gt;=E8543),SRP!$D$16:$D$20)*(G8543/100)*(E8543/1000)),
IF(C8543="Ready to Drink",
SUM(LOOKUP(2,1/(SRP!$B$11:$B$15&lt;=E8543)/(SRP!$C$11:$C$15&gt;=E8543),SRP!$D$11:$D$15)*(G8543/100)*(E8543/1000)),
0)))))),2)</f>
        <v>8.7799999999999994</v>
      </c>
      <c r="L8543" s="173" t="str">
        <f t="shared" si="133"/>
        <v>Wine750</v>
      </c>
      <c r="M8543" s="154">
        <f>VLOOKUP(L8543,'Slope %'!C:D,2,0)</f>
        <v>0.1</v>
      </c>
    </row>
    <row r="8544" spans="1:13" x14ac:dyDescent="0.25">
      <c r="A8544" s="169">
        <v>209205</v>
      </c>
      <c r="B8544" s="170" t="s">
        <v>6175</v>
      </c>
      <c r="C8544" s="170" t="s">
        <v>15</v>
      </c>
      <c r="D8544" s="170" t="s">
        <v>16</v>
      </c>
      <c r="E8544" s="170">
        <v>1750</v>
      </c>
      <c r="F8544" s="170">
        <v>6</v>
      </c>
      <c r="G8544" s="171">
        <v>40</v>
      </c>
      <c r="H8544" s="170" t="s">
        <v>43</v>
      </c>
      <c r="I8544" s="171">
        <v>59.99</v>
      </c>
      <c r="J8544" s="169">
        <v>1</v>
      </c>
      <c r="K8544" s="154" cm="1">
        <f t="array" ref="K8544">ROUND(
IF(C8544="Beer",
SUM(LOOKUP(2,1/(SRP!$B$8:$B$10&lt;=E8544)/(SRP!$C$8:$C$10&gt;=E8544),SRP!$D$8:$D$10)*(G8544/100)*(E8544/1000)),
IF(C8544="Spirits",
SUM(LOOKUP(2,1/(SRP!$B$2:$B$7&lt;=E8544)/(SRP!$C$2:$C$7&gt;=E8544),SRP!$D$2:$D$7)*(G8544/100)*(E8544/1000)),
IF(AND(C8544="Wine",D8544="Fortified Wines"),
SUM(LOOKUP(2,1/(SRP!$B$26:$B$29&lt;=E8544)/(SRP!$C$26:$C$29&gt;=E8544),SRP!$D$26:$D$29)*(G8544/100)*(E8544/1000)),
IF(C8544="Wine",
SUM(LOOKUP(2,1/(SRP!$B$21:$B$25&lt;=E8544)/(SRP!$C$21:$C$25&gt;=E8544),SRP!$D$21:$D$25)*(G8544/100)*(E8544/1000)),
IF(AND(C8544="Ready to Drink",D8544="RTD-One Pour Cocktail&gt;7%&lt;=14.5"),
SUM(LOOKUP(2,1/(SRP!$B$16:$B$20&lt;=E8544)/(SRP!$C$16:$C$20&gt;=E8544),SRP!$D$16:$D$20)*(G8544/100)*(E8544/1000)),
IF(C8544="Ready to Drink",
SUM(LOOKUP(2,1/(SRP!$B$11:$B$15&lt;=E8544)/(SRP!$C$11:$C$15&gt;=E8544),SRP!$D$11:$D$15)*(G8544/100)*(E8544/1000)),
0)))))),2)</f>
        <v>54.65</v>
      </c>
      <c r="L8544" s="173" t="str">
        <f t="shared" si="133"/>
        <v>Spirits1750</v>
      </c>
      <c r="M8544" s="154">
        <f>VLOOKUP(L8544,'Slope %'!C:D,2,0)</f>
        <v>0.03</v>
      </c>
    </row>
    <row r="8545" spans="1:13" x14ac:dyDescent="0.25">
      <c r="A8545" s="169">
        <v>214809</v>
      </c>
      <c r="B8545" s="170" t="s">
        <v>6176</v>
      </c>
      <c r="C8545" s="170" t="s">
        <v>15</v>
      </c>
      <c r="D8545" s="170" t="s">
        <v>125</v>
      </c>
      <c r="E8545" s="170">
        <v>60</v>
      </c>
      <c r="F8545" s="170">
        <v>40</v>
      </c>
      <c r="G8545" s="171">
        <v>44</v>
      </c>
      <c r="H8545" s="170" t="s">
        <v>91</v>
      </c>
      <c r="I8545" s="171">
        <v>5.85</v>
      </c>
      <c r="J8545" s="169">
        <v>3</v>
      </c>
      <c r="K8545" s="154" cm="1">
        <f t="array" ref="K8545">ROUND(
IF(C8545="Beer",
SUM(LOOKUP(2,1/(SRP!$B$8:$B$10&lt;=E8545)/(SRP!$C$8:$C$10&gt;=E8545),SRP!$D$8:$D$10)*(G8545/100)*(E8545/1000)),
IF(C8545="Spirits",
SUM(LOOKUP(2,1/(SRP!$B$2:$B$7&lt;=E8545)/(SRP!$C$2:$C$7&gt;=E8545),SRP!$D$2:$D$7)*(G8545/100)*(E8545/1000)),
IF(AND(C8545="Wine",D8545="Fortified Wines"),
SUM(LOOKUP(2,1/(SRP!$B$26:$B$29&lt;=E8545)/(SRP!$C$26:$C$29&gt;=E8545),SRP!$D$26:$D$29)*(G8545/100)*(E8545/1000)),
IF(C8545="Wine",
SUM(LOOKUP(2,1/(SRP!$B$21:$B$25&lt;=E8545)/(SRP!$C$21:$C$25&gt;=E8545),SRP!$D$21:$D$25)*(G8545/100)*(E8545/1000)),
IF(AND(C8545="Ready to Drink",D8545="RTD-One Pour Cocktail&gt;7%&lt;=14.5"),
SUM(LOOKUP(2,1/(SRP!$B$16:$B$20&lt;=E8545)/(SRP!$C$16:$C$20&gt;=E8545),SRP!$D$16:$D$20)*(G8545/100)*(E8545/1000)),
IF(C8545="Ready to Drink",
SUM(LOOKUP(2,1/(SRP!$B$11:$B$15&lt;=E8545)/(SRP!$C$11:$C$15&gt;=E8545),SRP!$D$11:$D$15)*(G8545/100)*(E8545/1000)),
0)))))),2)</f>
        <v>3.43</v>
      </c>
      <c r="L8545" s="173" t="str">
        <f t="shared" si="133"/>
        <v>Spirits60</v>
      </c>
      <c r="M8545" s="154">
        <f>VLOOKUP(L8545,'Slope %'!C:D,2,0)</f>
        <v>0.1</v>
      </c>
    </row>
    <row r="8546" spans="1:13" x14ac:dyDescent="0.25">
      <c r="A8546" s="169">
        <v>214817</v>
      </c>
      <c r="B8546" s="170" t="s">
        <v>6177</v>
      </c>
      <c r="C8546" s="170" t="s">
        <v>24</v>
      </c>
      <c r="D8546" s="170" t="s">
        <v>382</v>
      </c>
      <c r="E8546" s="170">
        <v>750</v>
      </c>
      <c r="F8546" s="170">
        <v>12</v>
      </c>
      <c r="G8546" s="171">
        <v>14</v>
      </c>
      <c r="H8546" s="170" t="s">
        <v>100</v>
      </c>
      <c r="I8546" s="171">
        <v>33.99</v>
      </c>
      <c r="J8546" s="169">
        <v>1</v>
      </c>
      <c r="K8546" s="154" cm="1">
        <f t="array" ref="K8546">ROUND(
IF(C8546="Beer",
SUM(LOOKUP(2,1/(SRP!$B$8:$B$10&lt;=E8546)/(SRP!$C$8:$C$10&gt;=E8546),SRP!$D$8:$D$10)*(G8546/100)*(E8546/1000)),
IF(C8546="Spirits",
SUM(LOOKUP(2,1/(SRP!$B$2:$B$7&lt;=E8546)/(SRP!$C$2:$C$7&gt;=E8546),SRP!$D$2:$D$7)*(G8546/100)*(E8546/1000)),
IF(AND(C8546="Wine",D8546="Fortified Wines"),
SUM(LOOKUP(2,1/(SRP!$B$26:$B$29&lt;=E8546)/(SRP!$C$26:$C$29&gt;=E8546),SRP!$D$26:$D$29)*(G8546/100)*(E8546/1000)),
IF(C8546="Wine",
SUM(LOOKUP(2,1/(SRP!$B$21:$B$25&lt;=E8546)/(SRP!$C$21:$C$25&gt;=E8546),SRP!$D$21:$D$25)*(G8546/100)*(E8546/1000)),
IF(AND(C8546="Ready to Drink",D8546="RTD-One Pour Cocktail&gt;7%&lt;=14.5"),
SUM(LOOKUP(2,1/(SRP!$B$16:$B$20&lt;=E8546)/(SRP!$C$16:$C$20&gt;=E8546),SRP!$D$16:$D$20)*(G8546/100)*(E8546/1000)),
IF(C8546="Ready to Drink",
SUM(LOOKUP(2,1/(SRP!$B$11:$B$15&lt;=E8546)/(SRP!$C$11:$C$15&gt;=E8546),SRP!$D$11:$D$15)*(G8546/100)*(E8546/1000)),
0)))))),2)</f>
        <v>8.1999999999999993</v>
      </c>
      <c r="L8546" s="173" t="str">
        <f t="shared" si="133"/>
        <v>Wine750</v>
      </c>
      <c r="M8546" s="154">
        <f>VLOOKUP(L8546,'Slope %'!C:D,2,0)</f>
        <v>0.1</v>
      </c>
    </row>
    <row r="8547" spans="1:13" x14ac:dyDescent="0.25">
      <c r="A8547" s="169">
        <v>215038</v>
      </c>
      <c r="B8547" s="170" t="s">
        <v>533</v>
      </c>
      <c r="C8547" s="170" t="s">
        <v>15</v>
      </c>
      <c r="D8547" s="170" t="s">
        <v>16</v>
      </c>
      <c r="E8547" s="170">
        <v>1750</v>
      </c>
      <c r="F8547" s="170">
        <v>6</v>
      </c>
      <c r="G8547" s="171">
        <v>40</v>
      </c>
      <c r="H8547" s="170" t="s">
        <v>91</v>
      </c>
      <c r="I8547" s="171">
        <v>64.989999999999995</v>
      </c>
      <c r="J8547" s="169">
        <v>1</v>
      </c>
      <c r="K8547" s="154" cm="1">
        <f t="array" ref="K8547">ROUND(
IF(C8547="Beer",
SUM(LOOKUP(2,1/(SRP!$B$8:$B$10&lt;=E8547)/(SRP!$C$8:$C$10&gt;=E8547),SRP!$D$8:$D$10)*(G8547/100)*(E8547/1000)),
IF(C8547="Spirits",
SUM(LOOKUP(2,1/(SRP!$B$2:$B$7&lt;=E8547)/(SRP!$C$2:$C$7&gt;=E8547),SRP!$D$2:$D$7)*(G8547/100)*(E8547/1000)),
IF(AND(C8547="Wine",D8547="Fortified Wines"),
SUM(LOOKUP(2,1/(SRP!$B$26:$B$29&lt;=E8547)/(SRP!$C$26:$C$29&gt;=E8547),SRP!$D$26:$D$29)*(G8547/100)*(E8547/1000)),
IF(C8547="Wine",
SUM(LOOKUP(2,1/(SRP!$B$21:$B$25&lt;=E8547)/(SRP!$C$21:$C$25&gt;=E8547),SRP!$D$21:$D$25)*(G8547/100)*(E8547/1000)),
IF(AND(C8547="Ready to Drink",D8547="RTD-One Pour Cocktail&gt;7%&lt;=14.5"),
SUM(LOOKUP(2,1/(SRP!$B$16:$B$20&lt;=E8547)/(SRP!$C$16:$C$20&gt;=E8547),SRP!$D$16:$D$20)*(G8547/100)*(E8547/1000)),
IF(C8547="Ready to Drink",
SUM(LOOKUP(2,1/(SRP!$B$11:$B$15&lt;=E8547)/(SRP!$C$11:$C$15&gt;=E8547),SRP!$D$11:$D$15)*(G8547/100)*(E8547/1000)),
0)))))),2)</f>
        <v>54.65</v>
      </c>
      <c r="L8547" s="173" t="str">
        <f t="shared" si="133"/>
        <v>Spirits1750</v>
      </c>
      <c r="M8547" s="154">
        <f>VLOOKUP(L8547,'Slope %'!C:D,2,0)</f>
        <v>0.03</v>
      </c>
    </row>
    <row r="8548" spans="1:13" x14ac:dyDescent="0.25">
      <c r="A8548" s="169">
        <v>215483</v>
      </c>
      <c r="B8548" s="170" t="s">
        <v>6178</v>
      </c>
      <c r="C8548" s="170" t="s">
        <v>24</v>
      </c>
      <c r="D8548" s="170" t="s">
        <v>649</v>
      </c>
      <c r="E8548" s="170">
        <v>750</v>
      </c>
      <c r="F8548" s="170">
        <v>12</v>
      </c>
      <c r="G8548" s="171">
        <v>17.5</v>
      </c>
      <c r="H8548" s="170" t="s">
        <v>177</v>
      </c>
      <c r="I8548" s="171">
        <v>19.989999999999998</v>
      </c>
      <c r="J8548" s="169">
        <v>1</v>
      </c>
      <c r="K8548" s="154" cm="1">
        <f t="array" ref="K8548">ROUND(
IF(C8548="Beer",
SUM(LOOKUP(2,1/(SRP!$B$8:$B$10&lt;=E8548)/(SRP!$C$8:$C$10&gt;=E8548),SRP!$D$8:$D$10)*(G8548/100)*(E8548/1000)),
IF(C8548="Spirits",
SUM(LOOKUP(2,1/(SRP!$B$2:$B$7&lt;=E8548)/(SRP!$C$2:$C$7&gt;=E8548),SRP!$D$2:$D$7)*(G8548/100)*(E8548/1000)),
IF(AND(C8548="Wine",D8548="Fortified Wines"),
SUM(LOOKUP(2,1/(SRP!$B$26:$B$29&lt;=E8548)/(SRP!$C$26:$C$29&gt;=E8548),SRP!$D$26:$D$29)*(G8548/100)*(E8548/1000)),
IF(C8548="Wine",
SUM(LOOKUP(2,1/(SRP!$B$21:$B$25&lt;=E8548)/(SRP!$C$21:$C$25&gt;=E8548),SRP!$D$21:$D$25)*(G8548/100)*(E8548/1000)),
IF(AND(C8548="Ready to Drink",D8548="RTD-One Pour Cocktail&gt;7%&lt;=14.5"),
SUM(LOOKUP(2,1/(SRP!$B$16:$B$20&lt;=E8548)/(SRP!$C$16:$C$20&gt;=E8548),SRP!$D$16:$D$20)*(G8548/100)*(E8548/1000)),
IF(C8548="Ready to Drink",
SUM(LOOKUP(2,1/(SRP!$B$11:$B$15&lt;=E8548)/(SRP!$C$11:$C$15&gt;=E8548),SRP!$D$11:$D$15)*(G8548/100)*(E8548/1000)),
0)))))),2)</f>
        <v>10.25</v>
      </c>
      <c r="L8548" s="173" t="str">
        <f t="shared" si="133"/>
        <v>Wine750</v>
      </c>
      <c r="M8548" s="154">
        <f>VLOOKUP(L8548,'Slope %'!C:D,2,0)</f>
        <v>0.1</v>
      </c>
    </row>
    <row r="8549" spans="1:13" x14ac:dyDescent="0.25">
      <c r="A8549" s="169">
        <v>215525</v>
      </c>
      <c r="B8549" s="170" t="s">
        <v>6179</v>
      </c>
      <c r="C8549" s="170" t="s">
        <v>24</v>
      </c>
      <c r="D8549" s="170" t="s">
        <v>60</v>
      </c>
      <c r="E8549" s="170">
        <v>4000</v>
      </c>
      <c r="F8549" s="170">
        <v>4</v>
      </c>
      <c r="G8549" s="171">
        <v>12</v>
      </c>
      <c r="H8549" s="170" t="s">
        <v>177</v>
      </c>
      <c r="I8549" s="171">
        <v>41.99</v>
      </c>
      <c r="J8549" s="169">
        <v>1</v>
      </c>
      <c r="K8549" s="154" cm="1">
        <f t="array" ref="K8549">ROUND(
IF(C8549="Beer",
SUM(LOOKUP(2,1/(SRP!$B$8:$B$10&lt;=E8549)/(SRP!$C$8:$C$10&gt;=E8549),SRP!$D$8:$D$10)*(G8549/100)*(E8549/1000)),
IF(C8549="Spirits",
SUM(LOOKUP(2,1/(SRP!$B$2:$B$7&lt;=E8549)/(SRP!$C$2:$C$7&gt;=E8549),SRP!$D$2:$D$7)*(G8549/100)*(E8549/1000)),
IF(AND(C8549="Wine",D8549="Fortified Wines"),
SUM(LOOKUP(2,1/(SRP!$B$26:$B$29&lt;=E8549)/(SRP!$C$26:$C$29&gt;=E8549),SRP!$D$26:$D$29)*(G8549/100)*(E8549/1000)),
IF(C8549="Wine",
SUM(LOOKUP(2,1/(SRP!$B$21:$B$25&lt;=E8549)/(SRP!$C$21:$C$25&gt;=E8549),SRP!$D$21:$D$25)*(G8549/100)*(E8549/1000)),
IF(AND(C8549="Ready to Drink",D8549="RTD-One Pour Cocktail&gt;7%&lt;=14.5"),
SUM(LOOKUP(2,1/(SRP!$B$16:$B$20&lt;=E8549)/(SRP!$C$16:$C$20&gt;=E8549),SRP!$D$16:$D$20)*(G8549/100)*(E8549/1000)),
IF(C8549="Ready to Drink",
SUM(LOOKUP(2,1/(SRP!$B$11:$B$15&lt;=E8549)/(SRP!$C$11:$C$15&gt;=E8549),SRP!$D$11:$D$15)*(G8549/100)*(E8549/1000)),
0)))))),2)</f>
        <v>31.2</v>
      </c>
      <c r="L8549" s="173" t="str">
        <f t="shared" si="133"/>
        <v>Wine4000</v>
      </c>
      <c r="M8549" s="154">
        <f>VLOOKUP(L8549,'Slope %'!C:D,2,0)</f>
        <v>0.05</v>
      </c>
    </row>
    <row r="8550" spans="1:13" x14ac:dyDescent="0.25">
      <c r="A8550" s="169">
        <v>215590</v>
      </c>
      <c r="B8550" s="170" t="s">
        <v>6180</v>
      </c>
      <c r="C8550" s="170" t="s">
        <v>24</v>
      </c>
      <c r="D8550" s="170" t="s">
        <v>60</v>
      </c>
      <c r="E8550" s="170">
        <v>4000</v>
      </c>
      <c r="F8550" s="170">
        <v>4</v>
      </c>
      <c r="G8550" s="171">
        <v>12.5</v>
      </c>
      <c r="H8550" s="170" t="s">
        <v>177</v>
      </c>
      <c r="I8550" s="171">
        <v>41.99</v>
      </c>
      <c r="J8550" s="169">
        <v>1</v>
      </c>
      <c r="K8550" s="154" cm="1">
        <f t="array" ref="K8550">ROUND(
IF(C8550="Beer",
SUM(LOOKUP(2,1/(SRP!$B$8:$B$10&lt;=E8550)/(SRP!$C$8:$C$10&gt;=E8550),SRP!$D$8:$D$10)*(G8550/100)*(E8550/1000)),
IF(C8550="Spirits",
SUM(LOOKUP(2,1/(SRP!$B$2:$B$7&lt;=E8550)/(SRP!$C$2:$C$7&gt;=E8550),SRP!$D$2:$D$7)*(G8550/100)*(E8550/1000)),
IF(AND(C8550="Wine",D8550="Fortified Wines"),
SUM(LOOKUP(2,1/(SRP!$B$26:$B$29&lt;=E8550)/(SRP!$C$26:$C$29&gt;=E8550),SRP!$D$26:$D$29)*(G8550/100)*(E8550/1000)),
IF(C8550="Wine",
SUM(LOOKUP(2,1/(SRP!$B$21:$B$25&lt;=E8550)/(SRP!$C$21:$C$25&gt;=E8550),SRP!$D$21:$D$25)*(G8550/100)*(E8550/1000)),
IF(AND(C8550="Ready to Drink",D8550="RTD-One Pour Cocktail&gt;7%&lt;=14.5"),
SUM(LOOKUP(2,1/(SRP!$B$16:$B$20&lt;=E8550)/(SRP!$C$16:$C$20&gt;=E8550),SRP!$D$16:$D$20)*(G8550/100)*(E8550/1000)),
IF(C8550="Ready to Drink",
SUM(LOOKUP(2,1/(SRP!$B$11:$B$15&lt;=E8550)/(SRP!$C$11:$C$15&gt;=E8550),SRP!$D$11:$D$15)*(G8550/100)*(E8550/1000)),
0)))))),2)</f>
        <v>32.51</v>
      </c>
      <c r="L8550" s="173" t="str">
        <f t="shared" si="133"/>
        <v>Wine4000</v>
      </c>
      <c r="M8550" s="154">
        <f>VLOOKUP(L8550,'Slope %'!C:D,2,0)</f>
        <v>0.05</v>
      </c>
    </row>
    <row r="8551" spans="1:13" x14ac:dyDescent="0.25">
      <c r="A8551" s="169">
        <v>216770</v>
      </c>
      <c r="B8551" s="170" t="s">
        <v>6181</v>
      </c>
      <c r="C8551" s="170" t="s">
        <v>24</v>
      </c>
      <c r="D8551" s="170" t="s">
        <v>382</v>
      </c>
      <c r="E8551" s="170">
        <v>750</v>
      </c>
      <c r="F8551" s="170">
        <v>12</v>
      </c>
      <c r="G8551" s="171">
        <v>14</v>
      </c>
      <c r="H8551" s="170" t="s">
        <v>47</v>
      </c>
      <c r="I8551" s="171">
        <v>26.99</v>
      </c>
      <c r="J8551" s="169">
        <v>1</v>
      </c>
      <c r="K8551" s="154" cm="1">
        <f t="array" ref="K8551">ROUND(
IF(C8551="Beer",
SUM(LOOKUP(2,1/(SRP!$B$8:$B$10&lt;=E8551)/(SRP!$C$8:$C$10&gt;=E8551),SRP!$D$8:$D$10)*(G8551/100)*(E8551/1000)),
IF(C8551="Spirits",
SUM(LOOKUP(2,1/(SRP!$B$2:$B$7&lt;=E8551)/(SRP!$C$2:$C$7&gt;=E8551),SRP!$D$2:$D$7)*(G8551/100)*(E8551/1000)),
IF(AND(C8551="Wine",D8551="Fortified Wines"),
SUM(LOOKUP(2,1/(SRP!$B$26:$B$29&lt;=E8551)/(SRP!$C$26:$C$29&gt;=E8551),SRP!$D$26:$D$29)*(G8551/100)*(E8551/1000)),
IF(C8551="Wine",
SUM(LOOKUP(2,1/(SRP!$B$21:$B$25&lt;=E8551)/(SRP!$C$21:$C$25&gt;=E8551),SRP!$D$21:$D$25)*(G8551/100)*(E8551/1000)),
IF(AND(C8551="Ready to Drink",D8551="RTD-One Pour Cocktail&gt;7%&lt;=14.5"),
SUM(LOOKUP(2,1/(SRP!$B$16:$B$20&lt;=E8551)/(SRP!$C$16:$C$20&gt;=E8551),SRP!$D$16:$D$20)*(G8551/100)*(E8551/1000)),
IF(C8551="Ready to Drink",
SUM(LOOKUP(2,1/(SRP!$B$11:$B$15&lt;=E8551)/(SRP!$C$11:$C$15&gt;=E8551),SRP!$D$11:$D$15)*(G8551/100)*(E8551/1000)),
0)))))),2)</f>
        <v>8.1999999999999993</v>
      </c>
      <c r="L8551" s="173" t="str">
        <f t="shared" si="133"/>
        <v>Wine750</v>
      </c>
      <c r="M8551" s="154">
        <f>VLOOKUP(L8551,'Slope %'!C:D,2,0)</f>
        <v>0.1</v>
      </c>
    </row>
    <row r="8552" spans="1:13" x14ac:dyDescent="0.25">
      <c r="A8552" s="169">
        <v>218644</v>
      </c>
      <c r="B8552" s="170" t="s">
        <v>6182</v>
      </c>
      <c r="C8552" s="170" t="s">
        <v>24</v>
      </c>
      <c r="D8552" s="170" t="s">
        <v>68</v>
      </c>
      <c r="E8552" s="170">
        <v>750</v>
      </c>
      <c r="F8552" s="170">
        <v>12</v>
      </c>
      <c r="G8552" s="171">
        <v>13.5</v>
      </c>
      <c r="H8552" s="170" t="s">
        <v>182</v>
      </c>
      <c r="I8552" s="171">
        <v>13.99</v>
      </c>
      <c r="J8552" s="169">
        <v>1</v>
      </c>
      <c r="K8552" s="154" cm="1">
        <f t="array" ref="K8552">ROUND(
IF(C8552="Beer",
SUM(LOOKUP(2,1/(SRP!$B$8:$B$10&lt;=E8552)/(SRP!$C$8:$C$10&gt;=E8552),SRP!$D$8:$D$10)*(G8552/100)*(E8552/1000)),
IF(C8552="Spirits",
SUM(LOOKUP(2,1/(SRP!$B$2:$B$7&lt;=E8552)/(SRP!$C$2:$C$7&gt;=E8552),SRP!$D$2:$D$7)*(G8552/100)*(E8552/1000)),
IF(AND(C8552="Wine",D8552="Fortified Wines"),
SUM(LOOKUP(2,1/(SRP!$B$26:$B$29&lt;=E8552)/(SRP!$C$26:$C$29&gt;=E8552),SRP!$D$26:$D$29)*(G8552/100)*(E8552/1000)),
IF(C8552="Wine",
SUM(LOOKUP(2,1/(SRP!$B$21:$B$25&lt;=E8552)/(SRP!$C$21:$C$25&gt;=E8552),SRP!$D$21:$D$25)*(G8552/100)*(E8552/1000)),
IF(AND(C8552="Ready to Drink",D8552="RTD-One Pour Cocktail&gt;7%&lt;=14.5"),
SUM(LOOKUP(2,1/(SRP!$B$16:$B$20&lt;=E8552)/(SRP!$C$16:$C$20&gt;=E8552),SRP!$D$16:$D$20)*(G8552/100)*(E8552/1000)),
IF(C8552="Ready to Drink",
SUM(LOOKUP(2,1/(SRP!$B$11:$B$15&lt;=E8552)/(SRP!$C$11:$C$15&gt;=E8552),SRP!$D$11:$D$15)*(G8552/100)*(E8552/1000)),
0)))))),2)</f>
        <v>7.9</v>
      </c>
      <c r="L8552" s="173" t="str">
        <f t="shared" si="133"/>
        <v>Wine750</v>
      </c>
      <c r="M8552" s="154">
        <f>VLOOKUP(L8552,'Slope %'!C:D,2,0)</f>
        <v>0.1</v>
      </c>
    </row>
    <row r="8553" spans="1:13" x14ac:dyDescent="0.25">
      <c r="A8553" s="169">
        <v>219048</v>
      </c>
      <c r="B8553" s="170" t="s">
        <v>2175</v>
      </c>
      <c r="C8553" s="170" t="s">
        <v>24</v>
      </c>
      <c r="D8553" s="170" t="s">
        <v>58</v>
      </c>
      <c r="E8553" s="170">
        <v>750</v>
      </c>
      <c r="F8553" s="170">
        <v>12</v>
      </c>
      <c r="G8553" s="171">
        <v>12</v>
      </c>
      <c r="H8553" s="170" t="s">
        <v>22</v>
      </c>
      <c r="I8553" s="171">
        <v>10.99</v>
      </c>
      <c r="J8553" s="169">
        <v>1</v>
      </c>
      <c r="K8553" s="154" cm="1">
        <f t="array" ref="K8553">ROUND(
IF(C8553="Beer",
SUM(LOOKUP(2,1/(SRP!$B$8:$B$10&lt;=E8553)/(SRP!$C$8:$C$10&gt;=E8553),SRP!$D$8:$D$10)*(G8553/100)*(E8553/1000)),
IF(C8553="Spirits",
SUM(LOOKUP(2,1/(SRP!$B$2:$B$7&lt;=E8553)/(SRP!$C$2:$C$7&gt;=E8553),SRP!$D$2:$D$7)*(G8553/100)*(E8553/1000)),
IF(AND(C8553="Wine",D8553="Fortified Wines"),
SUM(LOOKUP(2,1/(SRP!$B$26:$B$29&lt;=E8553)/(SRP!$C$26:$C$29&gt;=E8553),SRP!$D$26:$D$29)*(G8553/100)*(E8553/1000)),
IF(C8553="Wine",
SUM(LOOKUP(2,1/(SRP!$B$21:$B$25&lt;=E8553)/(SRP!$C$21:$C$25&gt;=E8553),SRP!$D$21:$D$25)*(G8553/100)*(E8553/1000)),
IF(AND(C8553="Ready to Drink",D8553="RTD-One Pour Cocktail&gt;7%&lt;=14.5"),
SUM(LOOKUP(2,1/(SRP!$B$16:$B$20&lt;=E8553)/(SRP!$C$16:$C$20&gt;=E8553),SRP!$D$16:$D$20)*(G8553/100)*(E8553/1000)),
IF(C8553="Ready to Drink",
SUM(LOOKUP(2,1/(SRP!$B$11:$B$15&lt;=E8553)/(SRP!$C$11:$C$15&gt;=E8553),SRP!$D$11:$D$15)*(G8553/100)*(E8553/1000)),
0)))))),2)</f>
        <v>7.03</v>
      </c>
      <c r="L8553" s="173" t="str">
        <f t="shared" si="133"/>
        <v>Wine750</v>
      </c>
      <c r="M8553" s="154">
        <f>VLOOKUP(L8553,'Slope %'!C:D,2,0)</f>
        <v>0.1</v>
      </c>
    </row>
    <row r="8554" spans="1:13" x14ac:dyDescent="0.25">
      <c r="A8554" s="169">
        <v>220459</v>
      </c>
      <c r="B8554" s="170" t="s">
        <v>6183</v>
      </c>
      <c r="C8554" s="170" t="s">
        <v>24</v>
      </c>
      <c r="D8554" s="170" t="s">
        <v>166</v>
      </c>
      <c r="E8554" s="170">
        <v>750</v>
      </c>
      <c r="F8554" s="170">
        <v>12</v>
      </c>
      <c r="G8554" s="171">
        <v>12</v>
      </c>
      <c r="H8554" s="170" t="s">
        <v>177</v>
      </c>
      <c r="I8554" s="171">
        <v>13.99</v>
      </c>
      <c r="J8554" s="169">
        <v>1</v>
      </c>
      <c r="K8554" s="154" cm="1">
        <f t="array" ref="K8554">ROUND(
IF(C8554="Beer",
SUM(LOOKUP(2,1/(SRP!$B$8:$B$10&lt;=E8554)/(SRP!$C$8:$C$10&gt;=E8554),SRP!$D$8:$D$10)*(G8554/100)*(E8554/1000)),
IF(C8554="Spirits",
SUM(LOOKUP(2,1/(SRP!$B$2:$B$7&lt;=E8554)/(SRP!$C$2:$C$7&gt;=E8554),SRP!$D$2:$D$7)*(G8554/100)*(E8554/1000)),
IF(AND(C8554="Wine",D8554="Fortified Wines"),
SUM(LOOKUP(2,1/(SRP!$B$26:$B$29&lt;=E8554)/(SRP!$C$26:$C$29&gt;=E8554),SRP!$D$26:$D$29)*(G8554/100)*(E8554/1000)),
IF(C8554="Wine",
SUM(LOOKUP(2,1/(SRP!$B$21:$B$25&lt;=E8554)/(SRP!$C$21:$C$25&gt;=E8554),SRP!$D$21:$D$25)*(G8554/100)*(E8554/1000)),
IF(AND(C8554="Ready to Drink",D8554="RTD-One Pour Cocktail&gt;7%&lt;=14.5"),
SUM(LOOKUP(2,1/(SRP!$B$16:$B$20&lt;=E8554)/(SRP!$C$16:$C$20&gt;=E8554),SRP!$D$16:$D$20)*(G8554/100)*(E8554/1000)),
IF(C8554="Ready to Drink",
SUM(LOOKUP(2,1/(SRP!$B$11:$B$15&lt;=E8554)/(SRP!$C$11:$C$15&gt;=E8554),SRP!$D$11:$D$15)*(G8554/100)*(E8554/1000)),
0)))))),2)</f>
        <v>7.03</v>
      </c>
      <c r="L8554" s="173" t="str">
        <f t="shared" si="133"/>
        <v>Wine750</v>
      </c>
      <c r="M8554" s="154">
        <f>VLOOKUP(L8554,'Slope %'!C:D,2,0)</f>
        <v>0.1</v>
      </c>
    </row>
    <row r="8555" spans="1:13" x14ac:dyDescent="0.25">
      <c r="A8555" s="169">
        <v>221804</v>
      </c>
      <c r="B8555" s="170" t="s">
        <v>6184</v>
      </c>
      <c r="C8555" s="170" t="s">
        <v>24</v>
      </c>
      <c r="D8555" s="170" t="s">
        <v>58</v>
      </c>
      <c r="E8555" s="170">
        <v>750</v>
      </c>
      <c r="F8555" s="170">
        <v>12</v>
      </c>
      <c r="G8555" s="171">
        <v>12.7</v>
      </c>
      <c r="H8555" s="170" t="s">
        <v>26</v>
      </c>
      <c r="I8555" s="171">
        <v>17.989999999999998</v>
      </c>
      <c r="J8555" s="169">
        <v>1</v>
      </c>
      <c r="K8555" s="154" cm="1">
        <f t="array" ref="K8555">ROUND(
IF(C8555="Beer",
SUM(LOOKUP(2,1/(SRP!$B$8:$B$10&lt;=E8555)/(SRP!$C$8:$C$10&gt;=E8555),SRP!$D$8:$D$10)*(G8555/100)*(E8555/1000)),
IF(C8555="Spirits",
SUM(LOOKUP(2,1/(SRP!$B$2:$B$7&lt;=E8555)/(SRP!$C$2:$C$7&gt;=E8555),SRP!$D$2:$D$7)*(G8555/100)*(E8555/1000)),
IF(AND(C8555="Wine",D8555="Fortified Wines"),
SUM(LOOKUP(2,1/(SRP!$B$26:$B$29&lt;=E8555)/(SRP!$C$26:$C$29&gt;=E8555),SRP!$D$26:$D$29)*(G8555/100)*(E8555/1000)),
IF(C8555="Wine",
SUM(LOOKUP(2,1/(SRP!$B$21:$B$25&lt;=E8555)/(SRP!$C$21:$C$25&gt;=E8555),SRP!$D$21:$D$25)*(G8555/100)*(E8555/1000)),
IF(AND(C8555="Ready to Drink",D8555="RTD-One Pour Cocktail&gt;7%&lt;=14.5"),
SUM(LOOKUP(2,1/(SRP!$B$16:$B$20&lt;=E8555)/(SRP!$C$16:$C$20&gt;=E8555),SRP!$D$16:$D$20)*(G8555/100)*(E8555/1000)),
IF(C8555="Ready to Drink",
SUM(LOOKUP(2,1/(SRP!$B$11:$B$15&lt;=E8555)/(SRP!$C$11:$C$15&gt;=E8555),SRP!$D$11:$D$15)*(G8555/100)*(E8555/1000)),
0)))))),2)</f>
        <v>7.44</v>
      </c>
      <c r="L8555" s="173" t="str">
        <f t="shared" si="133"/>
        <v>Wine750</v>
      </c>
      <c r="M8555" s="154">
        <f>VLOOKUP(L8555,'Slope %'!C:D,2,0)</f>
        <v>0.1</v>
      </c>
    </row>
    <row r="8556" spans="1:13" x14ac:dyDescent="0.25">
      <c r="A8556" s="169">
        <v>223495</v>
      </c>
      <c r="B8556" s="170" t="s">
        <v>6185</v>
      </c>
      <c r="C8556" s="170" t="s">
        <v>15</v>
      </c>
      <c r="D8556" s="170" t="s">
        <v>140</v>
      </c>
      <c r="E8556" s="170">
        <v>1140</v>
      </c>
      <c r="F8556" s="170">
        <v>12</v>
      </c>
      <c r="G8556" s="171">
        <v>38</v>
      </c>
      <c r="H8556" s="170" t="s">
        <v>22</v>
      </c>
      <c r="I8556" s="171">
        <v>33.99</v>
      </c>
      <c r="J8556" s="169">
        <v>1</v>
      </c>
      <c r="K8556" s="154" cm="1">
        <f t="array" ref="K8556">ROUND(
IF(C8556="Beer",
SUM(LOOKUP(2,1/(SRP!$B$8:$B$10&lt;=E8556)/(SRP!$C$8:$C$10&gt;=E8556),SRP!$D$8:$D$10)*(G8556/100)*(E8556/1000)),
IF(C8556="Spirits",
SUM(LOOKUP(2,1/(SRP!$B$2:$B$7&lt;=E8556)/(SRP!$C$2:$C$7&gt;=E8556),SRP!$D$2:$D$7)*(G8556/100)*(E8556/1000)),
IF(AND(C8556="Wine",D8556="Fortified Wines"),
SUM(LOOKUP(2,1/(SRP!$B$26:$B$29&lt;=E8556)/(SRP!$C$26:$C$29&gt;=E8556),SRP!$D$26:$D$29)*(G8556/100)*(E8556/1000)),
IF(C8556="Wine",
SUM(LOOKUP(2,1/(SRP!$B$21:$B$25&lt;=E8556)/(SRP!$C$21:$C$25&gt;=E8556),SRP!$D$21:$D$25)*(G8556/100)*(E8556/1000)),
IF(AND(C8556="Ready to Drink",D8556="RTD-One Pour Cocktail&gt;7%&lt;=14.5"),
SUM(LOOKUP(2,1/(SRP!$B$16:$B$20&lt;=E8556)/(SRP!$C$16:$C$20&gt;=E8556),SRP!$D$16:$D$20)*(G8556/100)*(E8556/1000)),
IF(C8556="Ready to Drink",
SUM(LOOKUP(2,1/(SRP!$B$11:$B$15&lt;=E8556)/(SRP!$C$11:$C$15&gt;=E8556),SRP!$D$11:$D$15)*(G8556/100)*(E8556/1000)),
0)))))),2)</f>
        <v>33.82</v>
      </c>
      <c r="L8556" s="173" t="str">
        <f t="shared" si="133"/>
        <v>Spirits1140</v>
      </c>
      <c r="M8556" s="154">
        <f>VLOOKUP(L8556,'Slope %'!C:D,2,0)</f>
        <v>0.05</v>
      </c>
    </row>
    <row r="8557" spans="1:13" x14ac:dyDescent="0.25">
      <c r="A8557" s="169">
        <v>223552</v>
      </c>
      <c r="B8557" s="170" t="s">
        <v>6186</v>
      </c>
      <c r="C8557" s="170" t="s">
        <v>24</v>
      </c>
      <c r="D8557" s="170" t="s">
        <v>68</v>
      </c>
      <c r="E8557" s="170">
        <v>750</v>
      </c>
      <c r="F8557" s="170">
        <v>12</v>
      </c>
      <c r="G8557" s="171">
        <v>13</v>
      </c>
      <c r="H8557" s="170" t="s">
        <v>256</v>
      </c>
      <c r="I8557" s="171">
        <v>8.0299999999999994</v>
      </c>
      <c r="J8557" s="169">
        <v>1</v>
      </c>
      <c r="K8557" s="154" cm="1">
        <f t="array" ref="K8557">ROUND(
IF(C8557="Beer",
SUM(LOOKUP(2,1/(SRP!$B$8:$B$10&lt;=E8557)/(SRP!$C$8:$C$10&gt;=E8557),SRP!$D$8:$D$10)*(G8557/100)*(E8557/1000)),
IF(C8557="Spirits",
SUM(LOOKUP(2,1/(SRP!$B$2:$B$7&lt;=E8557)/(SRP!$C$2:$C$7&gt;=E8557),SRP!$D$2:$D$7)*(G8557/100)*(E8557/1000)),
IF(AND(C8557="Wine",D8557="Fortified Wines"),
SUM(LOOKUP(2,1/(SRP!$B$26:$B$29&lt;=E8557)/(SRP!$C$26:$C$29&gt;=E8557),SRP!$D$26:$D$29)*(G8557/100)*(E8557/1000)),
IF(C8557="Wine",
SUM(LOOKUP(2,1/(SRP!$B$21:$B$25&lt;=E8557)/(SRP!$C$21:$C$25&gt;=E8557),SRP!$D$21:$D$25)*(G8557/100)*(E8557/1000)),
IF(AND(C8557="Ready to Drink",D8557="RTD-One Pour Cocktail&gt;7%&lt;=14.5"),
SUM(LOOKUP(2,1/(SRP!$B$16:$B$20&lt;=E8557)/(SRP!$C$16:$C$20&gt;=E8557),SRP!$D$16:$D$20)*(G8557/100)*(E8557/1000)),
IF(C8557="Ready to Drink",
SUM(LOOKUP(2,1/(SRP!$B$11:$B$15&lt;=E8557)/(SRP!$C$11:$C$15&gt;=E8557),SRP!$D$11:$D$15)*(G8557/100)*(E8557/1000)),
0)))))),2)</f>
        <v>7.61</v>
      </c>
      <c r="L8557" s="173" t="str">
        <f t="shared" si="133"/>
        <v>Wine750</v>
      </c>
      <c r="M8557" s="154">
        <f>VLOOKUP(L8557,'Slope %'!C:D,2,0)</f>
        <v>0.1</v>
      </c>
    </row>
    <row r="8558" spans="1:13" x14ac:dyDescent="0.25">
      <c r="A8558" s="169">
        <v>223669</v>
      </c>
      <c r="B8558" s="170" t="s">
        <v>1215</v>
      </c>
      <c r="C8558" s="170" t="s">
        <v>24</v>
      </c>
      <c r="D8558" s="170" t="s">
        <v>25</v>
      </c>
      <c r="E8558" s="170">
        <v>750</v>
      </c>
      <c r="F8558" s="170">
        <v>6</v>
      </c>
      <c r="G8558" s="171">
        <v>11.5</v>
      </c>
      <c r="H8558" s="170" t="s">
        <v>163</v>
      </c>
      <c r="I8558" s="171">
        <v>34.99</v>
      </c>
      <c r="J8558" s="169">
        <v>1</v>
      </c>
      <c r="K8558" s="154" cm="1">
        <f t="array" ref="K8558">ROUND(
IF(C8558="Beer",
SUM(LOOKUP(2,1/(SRP!$B$8:$B$10&lt;=E8558)/(SRP!$C$8:$C$10&gt;=E8558),SRP!$D$8:$D$10)*(G8558/100)*(E8558/1000)),
IF(C8558="Spirits",
SUM(LOOKUP(2,1/(SRP!$B$2:$B$7&lt;=E8558)/(SRP!$C$2:$C$7&gt;=E8558),SRP!$D$2:$D$7)*(G8558/100)*(E8558/1000)),
IF(AND(C8558="Wine",D8558="Fortified Wines"),
SUM(LOOKUP(2,1/(SRP!$B$26:$B$29&lt;=E8558)/(SRP!$C$26:$C$29&gt;=E8558),SRP!$D$26:$D$29)*(G8558/100)*(E8558/1000)),
IF(C8558="Wine",
SUM(LOOKUP(2,1/(SRP!$B$21:$B$25&lt;=E8558)/(SRP!$C$21:$C$25&gt;=E8558),SRP!$D$21:$D$25)*(G8558/100)*(E8558/1000)),
IF(AND(C8558="Ready to Drink",D8558="RTD-One Pour Cocktail&gt;7%&lt;=14.5"),
SUM(LOOKUP(2,1/(SRP!$B$16:$B$20&lt;=E8558)/(SRP!$C$16:$C$20&gt;=E8558),SRP!$D$16:$D$20)*(G8558/100)*(E8558/1000)),
IF(C8558="Ready to Drink",
SUM(LOOKUP(2,1/(SRP!$B$11:$B$15&lt;=E8558)/(SRP!$C$11:$C$15&gt;=E8558),SRP!$D$11:$D$15)*(G8558/100)*(E8558/1000)),
0)))))),2)</f>
        <v>6.73</v>
      </c>
      <c r="L8558" s="173" t="str">
        <f t="shared" si="133"/>
        <v>Wine750</v>
      </c>
      <c r="M8558" s="154">
        <f>VLOOKUP(L8558,'Slope %'!C:D,2,0)</f>
        <v>0.1</v>
      </c>
    </row>
    <row r="8559" spans="1:13" x14ac:dyDescent="0.25">
      <c r="A8559" s="169">
        <v>224501</v>
      </c>
      <c r="B8559" s="170" t="s">
        <v>6187</v>
      </c>
      <c r="C8559" s="170" t="s">
        <v>11</v>
      </c>
      <c r="D8559" s="170" t="s">
        <v>12</v>
      </c>
      <c r="E8559" s="170">
        <v>500</v>
      </c>
      <c r="F8559" s="170">
        <v>24</v>
      </c>
      <c r="G8559" s="171">
        <v>5</v>
      </c>
      <c r="H8559" s="170" t="s">
        <v>824</v>
      </c>
      <c r="I8559" s="171">
        <v>3.99</v>
      </c>
      <c r="J8559" s="169">
        <v>1</v>
      </c>
      <c r="K8559" s="154" cm="1">
        <f t="array" ref="K8559">ROUND(
IF(C8559="Beer",
SUM(LOOKUP(2,1/(SRP!$B$8:$B$10&lt;=E8559)/(SRP!$C$8:$C$10&gt;=E8559),SRP!$D$8:$D$10)*(G8559/100)*(E8559/1000)),
IF(C8559="Spirits",
SUM(LOOKUP(2,1/(SRP!$B$2:$B$7&lt;=E8559)/(SRP!$C$2:$C$7&gt;=E8559),SRP!$D$2:$D$7)*(G8559/100)*(E8559/1000)),
IF(AND(C8559="Wine",D8559="Fortified Wines"),
SUM(LOOKUP(2,1/(SRP!$B$26:$B$29&lt;=E8559)/(SRP!$C$26:$C$29&gt;=E8559),SRP!$D$26:$D$29)*(G8559/100)*(E8559/1000)),
IF(C8559="Wine",
SUM(LOOKUP(2,1/(SRP!$B$21:$B$25&lt;=E8559)/(SRP!$C$21:$C$25&gt;=E8559),SRP!$D$21:$D$25)*(G8559/100)*(E8559/1000)),
IF(AND(C8559="Ready to Drink",D8559="RTD-One Pour Cocktail&gt;7%&lt;=14.5"),
SUM(LOOKUP(2,1/(SRP!$B$16:$B$20&lt;=E8559)/(SRP!$C$16:$C$20&gt;=E8559),SRP!$D$16:$D$20)*(G8559/100)*(E8559/1000)),
IF(C8559="Ready to Drink",
SUM(LOOKUP(2,1/(SRP!$B$11:$B$15&lt;=E8559)/(SRP!$C$11:$C$15&gt;=E8559),SRP!$D$11:$D$15)*(G8559/100)*(E8559/1000)),
0)))))),2)</f>
        <v>1.95</v>
      </c>
      <c r="L8559" s="173" t="str">
        <f t="shared" si="133"/>
        <v>Beer500</v>
      </c>
      <c r="M8559" s="154">
        <f>VLOOKUP(L8559,'Slope %'!C:D,2,0)</f>
        <v>0.12</v>
      </c>
    </row>
    <row r="8560" spans="1:13" x14ac:dyDescent="0.25">
      <c r="A8560" s="169">
        <v>224501</v>
      </c>
      <c r="B8560" s="170" t="s">
        <v>6187</v>
      </c>
      <c r="C8560" s="170" t="s">
        <v>11</v>
      </c>
      <c r="D8560" s="170" t="s">
        <v>12</v>
      </c>
      <c r="E8560" s="170">
        <v>500</v>
      </c>
      <c r="F8560" s="170">
        <v>24</v>
      </c>
      <c r="G8560" s="171">
        <v>5</v>
      </c>
      <c r="H8560" s="170" t="s">
        <v>824</v>
      </c>
      <c r="I8560" s="171">
        <v>3.99</v>
      </c>
      <c r="J8560" s="169">
        <v>1</v>
      </c>
      <c r="K8560" s="154" cm="1">
        <f t="array" ref="K8560">ROUND(
IF(C8560="Beer",
SUM(LOOKUP(2,1/(SRP!$B$8:$B$10&lt;=E8560)/(SRP!$C$8:$C$10&gt;=E8560),SRP!$D$8:$D$10)*(G8560/100)*(E8560/1000)),
IF(C8560="Spirits",
SUM(LOOKUP(2,1/(SRP!$B$2:$B$7&lt;=E8560)/(SRP!$C$2:$C$7&gt;=E8560),SRP!$D$2:$D$7)*(G8560/100)*(E8560/1000)),
IF(AND(C8560="Wine",D8560="Fortified Wines"),
SUM(LOOKUP(2,1/(SRP!$B$26:$B$29&lt;=E8560)/(SRP!$C$26:$C$29&gt;=E8560),SRP!$D$26:$D$29)*(G8560/100)*(E8560/1000)),
IF(C8560="Wine",
SUM(LOOKUP(2,1/(SRP!$B$21:$B$25&lt;=E8560)/(SRP!$C$21:$C$25&gt;=E8560),SRP!$D$21:$D$25)*(G8560/100)*(E8560/1000)),
IF(AND(C8560="Ready to Drink",D8560="RTD-One Pour Cocktail&gt;7%&lt;=14.5"),
SUM(LOOKUP(2,1/(SRP!$B$16:$B$20&lt;=E8560)/(SRP!$C$16:$C$20&gt;=E8560),SRP!$D$16:$D$20)*(G8560/100)*(E8560/1000)),
IF(C8560="Ready to Drink",
SUM(LOOKUP(2,1/(SRP!$B$11:$B$15&lt;=E8560)/(SRP!$C$11:$C$15&gt;=E8560),SRP!$D$11:$D$15)*(G8560/100)*(E8560/1000)),
0)))))),2)</f>
        <v>1.95</v>
      </c>
      <c r="L8560" s="173" t="str">
        <f t="shared" si="133"/>
        <v>Beer500</v>
      </c>
      <c r="M8560" s="154">
        <f>VLOOKUP(L8560,'Slope %'!C:D,2,0)</f>
        <v>0.12</v>
      </c>
    </row>
    <row r="8561" spans="1:13" x14ac:dyDescent="0.25">
      <c r="A8561" s="169">
        <v>226860</v>
      </c>
      <c r="B8561" s="170" t="s">
        <v>6188</v>
      </c>
      <c r="C8561" s="170" t="s">
        <v>24</v>
      </c>
      <c r="D8561" s="170" t="s">
        <v>66</v>
      </c>
      <c r="E8561" s="170">
        <v>750</v>
      </c>
      <c r="F8561" s="170">
        <v>12</v>
      </c>
      <c r="G8561" s="171">
        <v>13</v>
      </c>
      <c r="H8561" s="170" t="s">
        <v>177</v>
      </c>
      <c r="I8561" s="171">
        <v>18.989999999999998</v>
      </c>
      <c r="J8561" s="169">
        <v>1</v>
      </c>
      <c r="K8561" s="154" cm="1">
        <f t="array" ref="K8561">ROUND(
IF(C8561="Beer",
SUM(LOOKUP(2,1/(SRP!$B$8:$B$10&lt;=E8561)/(SRP!$C$8:$C$10&gt;=E8561),SRP!$D$8:$D$10)*(G8561/100)*(E8561/1000)),
IF(C8561="Spirits",
SUM(LOOKUP(2,1/(SRP!$B$2:$B$7&lt;=E8561)/(SRP!$C$2:$C$7&gt;=E8561),SRP!$D$2:$D$7)*(G8561/100)*(E8561/1000)),
IF(AND(C8561="Wine",D8561="Fortified Wines"),
SUM(LOOKUP(2,1/(SRP!$B$26:$B$29&lt;=E8561)/(SRP!$C$26:$C$29&gt;=E8561),SRP!$D$26:$D$29)*(G8561/100)*(E8561/1000)),
IF(C8561="Wine",
SUM(LOOKUP(2,1/(SRP!$B$21:$B$25&lt;=E8561)/(SRP!$C$21:$C$25&gt;=E8561),SRP!$D$21:$D$25)*(G8561/100)*(E8561/1000)),
IF(AND(C8561="Ready to Drink",D8561="RTD-One Pour Cocktail&gt;7%&lt;=14.5"),
SUM(LOOKUP(2,1/(SRP!$B$16:$B$20&lt;=E8561)/(SRP!$C$16:$C$20&gt;=E8561),SRP!$D$16:$D$20)*(G8561/100)*(E8561/1000)),
IF(C8561="Ready to Drink",
SUM(LOOKUP(2,1/(SRP!$B$11:$B$15&lt;=E8561)/(SRP!$C$11:$C$15&gt;=E8561),SRP!$D$11:$D$15)*(G8561/100)*(E8561/1000)),
0)))))),2)</f>
        <v>7.61</v>
      </c>
      <c r="L8561" s="173" t="str">
        <f t="shared" si="133"/>
        <v>Wine750</v>
      </c>
      <c r="M8561" s="154">
        <f>VLOOKUP(L8561,'Slope %'!C:D,2,0)</f>
        <v>0.1</v>
      </c>
    </row>
    <row r="8562" spans="1:13" x14ac:dyDescent="0.25">
      <c r="A8562" s="169">
        <v>228646</v>
      </c>
      <c r="B8562" s="170" t="s">
        <v>6189</v>
      </c>
      <c r="C8562" s="170" t="s">
        <v>24</v>
      </c>
      <c r="D8562" s="170" t="s">
        <v>99</v>
      </c>
      <c r="E8562" s="170">
        <v>750</v>
      </c>
      <c r="F8562" s="170">
        <v>6</v>
      </c>
      <c r="G8562" s="171">
        <v>20</v>
      </c>
      <c r="H8562" s="170" t="s">
        <v>35</v>
      </c>
      <c r="I8562" s="171">
        <v>63.99</v>
      </c>
      <c r="J8562" s="169">
        <v>1</v>
      </c>
      <c r="K8562" s="154" cm="1">
        <f t="array" ref="K8562">ROUND(
IF(C8562="Beer",
SUM(LOOKUP(2,1/(SRP!$B$8:$B$10&lt;=E8562)/(SRP!$C$8:$C$10&gt;=E8562),SRP!$D$8:$D$10)*(G8562/100)*(E8562/1000)),
IF(C8562="Spirits",
SUM(LOOKUP(2,1/(SRP!$B$2:$B$7&lt;=E8562)/(SRP!$C$2:$C$7&gt;=E8562),SRP!$D$2:$D$7)*(G8562/100)*(E8562/1000)),
IF(AND(C8562="Wine",D8562="Fortified Wines"),
SUM(LOOKUP(2,1/(SRP!$B$26:$B$29&lt;=E8562)/(SRP!$C$26:$C$29&gt;=E8562),SRP!$D$26:$D$29)*(G8562/100)*(E8562/1000)),
IF(C8562="Wine",
SUM(LOOKUP(2,1/(SRP!$B$21:$B$25&lt;=E8562)/(SRP!$C$21:$C$25&gt;=E8562),SRP!$D$21:$D$25)*(G8562/100)*(E8562/1000)),
IF(AND(C8562="Ready to Drink",D8562="RTD-One Pour Cocktail&gt;7%&lt;=14.5"),
SUM(LOOKUP(2,1/(SRP!$B$16:$B$20&lt;=E8562)/(SRP!$C$16:$C$20&gt;=E8562),SRP!$D$16:$D$20)*(G8562/100)*(E8562/1000)),
IF(C8562="Ready to Drink",
SUM(LOOKUP(2,1/(SRP!$B$11:$B$15&lt;=E8562)/(SRP!$C$11:$C$15&gt;=E8562),SRP!$D$11:$D$15)*(G8562/100)*(E8562/1000)),
0)))))),2)</f>
        <v>11.71</v>
      </c>
      <c r="L8562" s="173" t="str">
        <f t="shared" si="133"/>
        <v>Wine750</v>
      </c>
      <c r="M8562" s="154">
        <f>VLOOKUP(L8562,'Slope %'!C:D,2,0)</f>
        <v>0.1</v>
      </c>
    </row>
    <row r="8563" spans="1:13" x14ac:dyDescent="0.25">
      <c r="A8563" s="169">
        <v>229112</v>
      </c>
      <c r="B8563" s="170" t="s">
        <v>6190</v>
      </c>
      <c r="C8563" s="170" t="s">
        <v>24</v>
      </c>
      <c r="D8563" s="170" t="s">
        <v>68</v>
      </c>
      <c r="E8563" s="170">
        <v>750</v>
      </c>
      <c r="F8563" s="170">
        <v>12</v>
      </c>
      <c r="G8563" s="171">
        <v>14</v>
      </c>
      <c r="H8563" s="170" t="s">
        <v>22</v>
      </c>
      <c r="I8563" s="171">
        <v>21.99</v>
      </c>
      <c r="J8563" s="169">
        <v>1</v>
      </c>
      <c r="K8563" s="154" cm="1">
        <f t="array" ref="K8563">ROUND(
IF(C8563="Beer",
SUM(LOOKUP(2,1/(SRP!$B$8:$B$10&lt;=E8563)/(SRP!$C$8:$C$10&gt;=E8563),SRP!$D$8:$D$10)*(G8563/100)*(E8563/1000)),
IF(C8563="Spirits",
SUM(LOOKUP(2,1/(SRP!$B$2:$B$7&lt;=E8563)/(SRP!$C$2:$C$7&gt;=E8563),SRP!$D$2:$D$7)*(G8563/100)*(E8563/1000)),
IF(AND(C8563="Wine",D8563="Fortified Wines"),
SUM(LOOKUP(2,1/(SRP!$B$26:$B$29&lt;=E8563)/(SRP!$C$26:$C$29&gt;=E8563),SRP!$D$26:$D$29)*(G8563/100)*(E8563/1000)),
IF(C8563="Wine",
SUM(LOOKUP(2,1/(SRP!$B$21:$B$25&lt;=E8563)/(SRP!$C$21:$C$25&gt;=E8563),SRP!$D$21:$D$25)*(G8563/100)*(E8563/1000)),
IF(AND(C8563="Ready to Drink",D8563="RTD-One Pour Cocktail&gt;7%&lt;=14.5"),
SUM(LOOKUP(2,1/(SRP!$B$16:$B$20&lt;=E8563)/(SRP!$C$16:$C$20&gt;=E8563),SRP!$D$16:$D$20)*(G8563/100)*(E8563/1000)),
IF(C8563="Ready to Drink",
SUM(LOOKUP(2,1/(SRP!$B$11:$B$15&lt;=E8563)/(SRP!$C$11:$C$15&gt;=E8563),SRP!$D$11:$D$15)*(G8563/100)*(E8563/1000)),
0)))))),2)</f>
        <v>8.1999999999999993</v>
      </c>
      <c r="L8563" s="173" t="str">
        <f t="shared" si="133"/>
        <v>Wine750</v>
      </c>
      <c r="M8563" s="154">
        <f>VLOOKUP(L8563,'Slope %'!C:D,2,0)</f>
        <v>0.1</v>
      </c>
    </row>
    <row r="8564" spans="1:13" x14ac:dyDescent="0.25">
      <c r="A8564" s="169">
        <v>229542</v>
      </c>
      <c r="B8564" s="170" t="s">
        <v>180</v>
      </c>
      <c r="C8564" s="170" t="s">
        <v>24</v>
      </c>
      <c r="D8564" s="170" t="s">
        <v>166</v>
      </c>
      <c r="E8564" s="170">
        <v>750</v>
      </c>
      <c r="F8564" s="170">
        <v>12</v>
      </c>
      <c r="G8564" s="171">
        <v>11.5</v>
      </c>
      <c r="H8564" s="170" t="s">
        <v>22</v>
      </c>
      <c r="I8564" s="171">
        <v>14.99</v>
      </c>
      <c r="J8564" s="169">
        <v>1</v>
      </c>
      <c r="K8564" s="154" cm="1">
        <f t="array" ref="K8564">ROUND(
IF(C8564="Beer",
SUM(LOOKUP(2,1/(SRP!$B$8:$B$10&lt;=E8564)/(SRP!$C$8:$C$10&gt;=E8564),SRP!$D$8:$D$10)*(G8564/100)*(E8564/1000)),
IF(C8564="Spirits",
SUM(LOOKUP(2,1/(SRP!$B$2:$B$7&lt;=E8564)/(SRP!$C$2:$C$7&gt;=E8564),SRP!$D$2:$D$7)*(G8564/100)*(E8564/1000)),
IF(AND(C8564="Wine",D8564="Fortified Wines"),
SUM(LOOKUP(2,1/(SRP!$B$26:$B$29&lt;=E8564)/(SRP!$C$26:$C$29&gt;=E8564),SRP!$D$26:$D$29)*(G8564/100)*(E8564/1000)),
IF(C8564="Wine",
SUM(LOOKUP(2,1/(SRP!$B$21:$B$25&lt;=E8564)/(SRP!$C$21:$C$25&gt;=E8564),SRP!$D$21:$D$25)*(G8564/100)*(E8564/1000)),
IF(AND(C8564="Ready to Drink",D8564="RTD-One Pour Cocktail&gt;7%&lt;=14.5"),
SUM(LOOKUP(2,1/(SRP!$B$16:$B$20&lt;=E8564)/(SRP!$C$16:$C$20&gt;=E8564),SRP!$D$16:$D$20)*(G8564/100)*(E8564/1000)),
IF(C8564="Ready to Drink",
SUM(LOOKUP(2,1/(SRP!$B$11:$B$15&lt;=E8564)/(SRP!$C$11:$C$15&gt;=E8564),SRP!$D$11:$D$15)*(G8564/100)*(E8564/1000)),
0)))))),2)</f>
        <v>6.73</v>
      </c>
      <c r="L8564" s="173" t="str">
        <f t="shared" si="133"/>
        <v>Wine750</v>
      </c>
      <c r="M8564" s="154">
        <f>VLOOKUP(L8564,'Slope %'!C:D,2,0)</f>
        <v>0.1</v>
      </c>
    </row>
    <row r="8565" spans="1:13" x14ac:dyDescent="0.25">
      <c r="A8565" s="169">
        <v>230367</v>
      </c>
      <c r="B8565" s="170" t="s">
        <v>6191</v>
      </c>
      <c r="C8565" s="170" t="s">
        <v>24</v>
      </c>
      <c r="D8565" s="170" t="s">
        <v>42</v>
      </c>
      <c r="E8565" s="170">
        <v>750</v>
      </c>
      <c r="F8565" s="170">
        <v>12</v>
      </c>
      <c r="G8565" s="171">
        <v>18</v>
      </c>
      <c r="H8565" s="170" t="s">
        <v>86</v>
      </c>
      <c r="I8565" s="171">
        <v>14.04</v>
      </c>
      <c r="J8565" s="169">
        <v>1</v>
      </c>
      <c r="K8565" s="154" cm="1">
        <f t="array" ref="K8565">ROUND(
IF(C8565="Beer",
SUM(LOOKUP(2,1/(SRP!$B$8:$B$10&lt;=E8565)/(SRP!$C$8:$C$10&gt;=E8565),SRP!$D$8:$D$10)*(G8565/100)*(E8565/1000)),
IF(C8565="Spirits",
SUM(LOOKUP(2,1/(SRP!$B$2:$B$7&lt;=E8565)/(SRP!$C$2:$C$7&gt;=E8565),SRP!$D$2:$D$7)*(G8565/100)*(E8565/1000)),
IF(AND(C8565="Wine",D8565="Fortified Wines"),
SUM(LOOKUP(2,1/(SRP!$B$26:$B$29&lt;=E8565)/(SRP!$C$26:$C$29&gt;=E8565),SRP!$D$26:$D$29)*(G8565/100)*(E8565/1000)),
IF(C8565="Wine",
SUM(LOOKUP(2,1/(SRP!$B$21:$B$25&lt;=E8565)/(SRP!$C$21:$C$25&gt;=E8565),SRP!$D$21:$D$25)*(G8565/100)*(E8565/1000)),
IF(AND(C8565="Ready to Drink",D8565="RTD-One Pour Cocktail&gt;7%&lt;=14.5"),
SUM(LOOKUP(2,1/(SRP!$B$16:$B$20&lt;=E8565)/(SRP!$C$16:$C$20&gt;=E8565),SRP!$D$16:$D$20)*(G8565/100)*(E8565/1000)),
IF(C8565="Ready to Drink",
SUM(LOOKUP(2,1/(SRP!$B$11:$B$15&lt;=E8565)/(SRP!$C$11:$C$15&gt;=E8565),SRP!$D$11:$D$15)*(G8565/100)*(E8565/1000)),
0)))))),2)</f>
        <v>10.54</v>
      </c>
      <c r="L8565" s="173" t="str">
        <f t="shared" si="133"/>
        <v>Wine750</v>
      </c>
      <c r="M8565" s="154">
        <f>VLOOKUP(L8565,'Slope %'!C:D,2,0)</f>
        <v>0.1</v>
      </c>
    </row>
    <row r="8566" spans="1:13" x14ac:dyDescent="0.25">
      <c r="A8566" s="169">
        <v>230987</v>
      </c>
      <c r="B8566" s="170" t="s">
        <v>461</v>
      </c>
      <c r="C8566" s="170" t="s">
        <v>15</v>
      </c>
      <c r="D8566" s="170" t="s">
        <v>462</v>
      </c>
      <c r="E8566" s="170">
        <v>375</v>
      </c>
      <c r="F8566" s="170">
        <v>24</v>
      </c>
      <c r="G8566" s="171">
        <v>40</v>
      </c>
      <c r="H8566" s="170" t="s">
        <v>43</v>
      </c>
      <c r="I8566" s="171">
        <v>21.99</v>
      </c>
      <c r="J8566" s="169">
        <v>1</v>
      </c>
      <c r="K8566" s="154" cm="1">
        <f t="array" ref="K8566">ROUND(
IF(C8566="Beer",
SUM(LOOKUP(2,1/(SRP!$B$8:$B$10&lt;=E8566)/(SRP!$C$8:$C$10&gt;=E8566),SRP!$D$8:$D$10)*(G8566/100)*(E8566/1000)),
IF(C8566="Spirits",
SUM(LOOKUP(2,1/(SRP!$B$2:$B$7&lt;=E8566)/(SRP!$C$2:$C$7&gt;=E8566),SRP!$D$2:$D$7)*(G8566/100)*(E8566/1000)),
IF(AND(C8566="Wine",D8566="Fortified Wines"),
SUM(LOOKUP(2,1/(SRP!$B$26:$B$29&lt;=E8566)/(SRP!$C$26:$C$29&gt;=E8566),SRP!$D$26:$D$29)*(G8566/100)*(E8566/1000)),
IF(C8566="Wine",
SUM(LOOKUP(2,1/(SRP!$B$21:$B$25&lt;=E8566)/(SRP!$C$21:$C$25&gt;=E8566),SRP!$D$21:$D$25)*(G8566/100)*(E8566/1000)),
IF(AND(C8566="Ready to Drink",D8566="RTD-One Pour Cocktail&gt;7%&lt;=14.5"),
SUM(LOOKUP(2,1/(SRP!$B$16:$B$20&lt;=E8566)/(SRP!$C$16:$C$20&gt;=E8566),SRP!$D$16:$D$20)*(G8566/100)*(E8566/1000)),
IF(C8566="Ready to Drink",
SUM(LOOKUP(2,1/(SRP!$B$11:$B$15&lt;=E8566)/(SRP!$C$11:$C$15&gt;=E8566),SRP!$D$11:$D$15)*(G8566/100)*(E8566/1000)),
0)))))),2)</f>
        <v>13.3</v>
      </c>
      <c r="L8566" s="173" t="str">
        <f t="shared" si="133"/>
        <v>Spirits375</v>
      </c>
      <c r="M8566" s="154">
        <f>VLOOKUP(L8566,'Slope %'!C:D,2,0)</f>
        <v>0.1</v>
      </c>
    </row>
    <row r="8567" spans="1:13" x14ac:dyDescent="0.25">
      <c r="A8567" s="169">
        <v>231571</v>
      </c>
      <c r="B8567" s="170" t="s">
        <v>101</v>
      </c>
      <c r="C8567" s="170" t="s">
        <v>15</v>
      </c>
      <c r="D8567" s="170" t="s">
        <v>16</v>
      </c>
      <c r="E8567" s="170">
        <v>1750</v>
      </c>
      <c r="F8567" s="170">
        <v>6</v>
      </c>
      <c r="G8567" s="171">
        <v>40</v>
      </c>
      <c r="H8567" s="170" t="s">
        <v>22</v>
      </c>
      <c r="I8567" s="171">
        <v>54.99</v>
      </c>
      <c r="J8567" s="169">
        <v>1</v>
      </c>
      <c r="K8567" s="154" cm="1">
        <f t="array" ref="K8567">ROUND(
IF(C8567="Beer",
SUM(LOOKUP(2,1/(SRP!$B$8:$B$10&lt;=E8567)/(SRP!$C$8:$C$10&gt;=E8567),SRP!$D$8:$D$10)*(G8567/100)*(E8567/1000)),
IF(C8567="Spirits",
SUM(LOOKUP(2,1/(SRP!$B$2:$B$7&lt;=E8567)/(SRP!$C$2:$C$7&gt;=E8567),SRP!$D$2:$D$7)*(G8567/100)*(E8567/1000)),
IF(AND(C8567="Wine",D8567="Fortified Wines"),
SUM(LOOKUP(2,1/(SRP!$B$26:$B$29&lt;=E8567)/(SRP!$C$26:$C$29&gt;=E8567),SRP!$D$26:$D$29)*(G8567/100)*(E8567/1000)),
IF(C8567="Wine",
SUM(LOOKUP(2,1/(SRP!$B$21:$B$25&lt;=E8567)/(SRP!$C$21:$C$25&gt;=E8567),SRP!$D$21:$D$25)*(G8567/100)*(E8567/1000)),
IF(AND(C8567="Ready to Drink",D8567="RTD-One Pour Cocktail&gt;7%&lt;=14.5"),
SUM(LOOKUP(2,1/(SRP!$B$16:$B$20&lt;=E8567)/(SRP!$C$16:$C$20&gt;=E8567),SRP!$D$16:$D$20)*(G8567/100)*(E8567/1000)),
IF(C8567="Ready to Drink",
SUM(LOOKUP(2,1/(SRP!$B$11:$B$15&lt;=E8567)/(SRP!$C$11:$C$15&gt;=E8567),SRP!$D$11:$D$15)*(G8567/100)*(E8567/1000)),
0)))))),2)</f>
        <v>54.65</v>
      </c>
      <c r="L8567" s="173" t="str">
        <f t="shared" si="133"/>
        <v>Spirits1750</v>
      </c>
      <c r="M8567" s="154">
        <f>VLOOKUP(L8567,'Slope %'!C:D,2,0)</f>
        <v>0.03</v>
      </c>
    </row>
    <row r="8568" spans="1:13" x14ac:dyDescent="0.25">
      <c r="A8568" s="169">
        <v>232793</v>
      </c>
      <c r="B8568" s="170" t="s">
        <v>6192</v>
      </c>
      <c r="C8568" s="170" t="s">
        <v>24</v>
      </c>
      <c r="D8568" s="170" t="s">
        <v>68</v>
      </c>
      <c r="E8568" s="170">
        <v>750</v>
      </c>
      <c r="F8568" s="170">
        <v>12</v>
      </c>
      <c r="G8568" s="171">
        <v>13.5</v>
      </c>
      <c r="H8568" s="170" t="s">
        <v>22</v>
      </c>
      <c r="I8568" s="171">
        <v>20.99</v>
      </c>
      <c r="J8568" s="169">
        <v>1</v>
      </c>
      <c r="K8568" s="154" cm="1">
        <f t="array" ref="K8568">ROUND(
IF(C8568="Beer",
SUM(LOOKUP(2,1/(SRP!$B$8:$B$10&lt;=E8568)/(SRP!$C$8:$C$10&gt;=E8568),SRP!$D$8:$D$10)*(G8568/100)*(E8568/1000)),
IF(C8568="Spirits",
SUM(LOOKUP(2,1/(SRP!$B$2:$B$7&lt;=E8568)/(SRP!$C$2:$C$7&gt;=E8568),SRP!$D$2:$D$7)*(G8568/100)*(E8568/1000)),
IF(AND(C8568="Wine",D8568="Fortified Wines"),
SUM(LOOKUP(2,1/(SRP!$B$26:$B$29&lt;=E8568)/(SRP!$C$26:$C$29&gt;=E8568),SRP!$D$26:$D$29)*(G8568/100)*(E8568/1000)),
IF(C8568="Wine",
SUM(LOOKUP(2,1/(SRP!$B$21:$B$25&lt;=E8568)/(SRP!$C$21:$C$25&gt;=E8568),SRP!$D$21:$D$25)*(G8568/100)*(E8568/1000)),
IF(AND(C8568="Ready to Drink",D8568="RTD-One Pour Cocktail&gt;7%&lt;=14.5"),
SUM(LOOKUP(2,1/(SRP!$B$16:$B$20&lt;=E8568)/(SRP!$C$16:$C$20&gt;=E8568),SRP!$D$16:$D$20)*(G8568/100)*(E8568/1000)),
IF(C8568="Ready to Drink",
SUM(LOOKUP(2,1/(SRP!$B$11:$B$15&lt;=E8568)/(SRP!$C$11:$C$15&gt;=E8568),SRP!$D$11:$D$15)*(G8568/100)*(E8568/1000)),
0)))))),2)</f>
        <v>7.9</v>
      </c>
      <c r="L8568" s="173" t="str">
        <f t="shared" si="133"/>
        <v>Wine750</v>
      </c>
      <c r="M8568" s="154">
        <f>VLOOKUP(L8568,'Slope %'!C:D,2,0)</f>
        <v>0.1</v>
      </c>
    </row>
    <row r="8569" spans="1:13" x14ac:dyDescent="0.25">
      <c r="A8569" s="169">
        <v>234583</v>
      </c>
      <c r="B8569" s="170" t="s">
        <v>6193</v>
      </c>
      <c r="C8569" s="170" t="s">
        <v>24</v>
      </c>
      <c r="D8569" s="170" t="s">
        <v>109</v>
      </c>
      <c r="E8569" s="170">
        <v>750</v>
      </c>
      <c r="F8569" s="170">
        <v>12</v>
      </c>
      <c r="G8569" s="171">
        <v>11</v>
      </c>
      <c r="H8569" s="170" t="s">
        <v>6194</v>
      </c>
      <c r="I8569" s="171">
        <v>19.989999999999998</v>
      </c>
      <c r="J8569" s="169">
        <v>1</v>
      </c>
      <c r="K8569" s="154" cm="1">
        <f t="array" ref="K8569">ROUND(
IF(C8569="Beer",
SUM(LOOKUP(2,1/(SRP!$B$8:$B$10&lt;=E8569)/(SRP!$C$8:$C$10&gt;=E8569),SRP!$D$8:$D$10)*(G8569/100)*(E8569/1000)),
IF(C8569="Spirits",
SUM(LOOKUP(2,1/(SRP!$B$2:$B$7&lt;=E8569)/(SRP!$C$2:$C$7&gt;=E8569),SRP!$D$2:$D$7)*(G8569/100)*(E8569/1000)),
IF(AND(C8569="Wine",D8569="Fortified Wines"),
SUM(LOOKUP(2,1/(SRP!$B$26:$B$29&lt;=E8569)/(SRP!$C$26:$C$29&gt;=E8569),SRP!$D$26:$D$29)*(G8569/100)*(E8569/1000)),
IF(C8569="Wine",
SUM(LOOKUP(2,1/(SRP!$B$21:$B$25&lt;=E8569)/(SRP!$C$21:$C$25&gt;=E8569),SRP!$D$21:$D$25)*(G8569/100)*(E8569/1000)),
IF(AND(C8569="Ready to Drink",D8569="RTD-One Pour Cocktail&gt;7%&lt;=14.5"),
SUM(LOOKUP(2,1/(SRP!$B$16:$B$20&lt;=E8569)/(SRP!$C$16:$C$20&gt;=E8569),SRP!$D$16:$D$20)*(G8569/100)*(E8569/1000)),
IF(C8569="Ready to Drink",
SUM(LOOKUP(2,1/(SRP!$B$11:$B$15&lt;=E8569)/(SRP!$C$11:$C$15&gt;=E8569),SRP!$D$11:$D$15)*(G8569/100)*(E8569/1000)),
0)))))),2)</f>
        <v>6.44</v>
      </c>
      <c r="L8569" s="173" t="str">
        <f t="shared" si="133"/>
        <v>Wine750</v>
      </c>
      <c r="M8569" s="154">
        <f>VLOOKUP(L8569,'Slope %'!C:D,2,0)</f>
        <v>0.1</v>
      </c>
    </row>
    <row r="8570" spans="1:13" x14ac:dyDescent="0.25">
      <c r="A8570" s="169">
        <v>235663</v>
      </c>
      <c r="B8570" s="170" t="s">
        <v>6195</v>
      </c>
      <c r="C8570" s="170" t="s">
        <v>24</v>
      </c>
      <c r="D8570" s="170" t="s">
        <v>66</v>
      </c>
      <c r="E8570" s="170">
        <v>750</v>
      </c>
      <c r="F8570" s="170">
        <v>12</v>
      </c>
      <c r="G8570" s="171">
        <v>13</v>
      </c>
      <c r="H8570" s="170" t="s">
        <v>163</v>
      </c>
      <c r="I8570" s="171">
        <v>14.99</v>
      </c>
      <c r="J8570" s="169">
        <v>1</v>
      </c>
      <c r="K8570" s="154" cm="1">
        <f t="array" ref="K8570">ROUND(
IF(C8570="Beer",
SUM(LOOKUP(2,1/(SRP!$B$8:$B$10&lt;=E8570)/(SRP!$C$8:$C$10&gt;=E8570),SRP!$D$8:$D$10)*(G8570/100)*(E8570/1000)),
IF(C8570="Spirits",
SUM(LOOKUP(2,1/(SRP!$B$2:$B$7&lt;=E8570)/(SRP!$C$2:$C$7&gt;=E8570),SRP!$D$2:$D$7)*(G8570/100)*(E8570/1000)),
IF(AND(C8570="Wine",D8570="Fortified Wines"),
SUM(LOOKUP(2,1/(SRP!$B$26:$B$29&lt;=E8570)/(SRP!$C$26:$C$29&gt;=E8570),SRP!$D$26:$D$29)*(G8570/100)*(E8570/1000)),
IF(C8570="Wine",
SUM(LOOKUP(2,1/(SRP!$B$21:$B$25&lt;=E8570)/(SRP!$C$21:$C$25&gt;=E8570),SRP!$D$21:$D$25)*(G8570/100)*(E8570/1000)),
IF(AND(C8570="Ready to Drink",D8570="RTD-One Pour Cocktail&gt;7%&lt;=14.5"),
SUM(LOOKUP(2,1/(SRP!$B$16:$B$20&lt;=E8570)/(SRP!$C$16:$C$20&gt;=E8570),SRP!$D$16:$D$20)*(G8570/100)*(E8570/1000)),
IF(C8570="Ready to Drink",
SUM(LOOKUP(2,1/(SRP!$B$11:$B$15&lt;=E8570)/(SRP!$C$11:$C$15&gt;=E8570),SRP!$D$11:$D$15)*(G8570/100)*(E8570/1000)),
0)))))),2)</f>
        <v>7.61</v>
      </c>
      <c r="L8570" s="173" t="str">
        <f t="shared" si="133"/>
        <v>Wine750</v>
      </c>
      <c r="M8570" s="154">
        <f>VLOOKUP(L8570,'Slope %'!C:D,2,0)</f>
        <v>0.1</v>
      </c>
    </row>
    <row r="8571" spans="1:13" x14ac:dyDescent="0.25">
      <c r="A8571" s="169">
        <v>235986</v>
      </c>
      <c r="B8571" s="170" t="s">
        <v>6196</v>
      </c>
      <c r="C8571" s="170" t="s">
        <v>24</v>
      </c>
      <c r="D8571" s="170" t="s">
        <v>66</v>
      </c>
      <c r="E8571" s="170">
        <v>750</v>
      </c>
      <c r="F8571" s="170">
        <v>6</v>
      </c>
      <c r="G8571" s="171">
        <v>13</v>
      </c>
      <c r="H8571" s="170" t="s">
        <v>163</v>
      </c>
      <c r="I8571" s="171">
        <v>47.99</v>
      </c>
      <c r="J8571" s="169">
        <v>1</v>
      </c>
      <c r="K8571" s="154" cm="1">
        <f t="array" ref="K8571">ROUND(
IF(C8571="Beer",
SUM(LOOKUP(2,1/(SRP!$B$8:$B$10&lt;=E8571)/(SRP!$C$8:$C$10&gt;=E8571),SRP!$D$8:$D$10)*(G8571/100)*(E8571/1000)),
IF(C8571="Spirits",
SUM(LOOKUP(2,1/(SRP!$B$2:$B$7&lt;=E8571)/(SRP!$C$2:$C$7&gt;=E8571),SRP!$D$2:$D$7)*(G8571/100)*(E8571/1000)),
IF(AND(C8571="Wine",D8571="Fortified Wines"),
SUM(LOOKUP(2,1/(SRP!$B$26:$B$29&lt;=E8571)/(SRP!$C$26:$C$29&gt;=E8571),SRP!$D$26:$D$29)*(G8571/100)*(E8571/1000)),
IF(C8571="Wine",
SUM(LOOKUP(2,1/(SRP!$B$21:$B$25&lt;=E8571)/(SRP!$C$21:$C$25&gt;=E8571),SRP!$D$21:$D$25)*(G8571/100)*(E8571/1000)),
IF(AND(C8571="Ready to Drink",D8571="RTD-One Pour Cocktail&gt;7%&lt;=14.5"),
SUM(LOOKUP(2,1/(SRP!$B$16:$B$20&lt;=E8571)/(SRP!$C$16:$C$20&gt;=E8571),SRP!$D$16:$D$20)*(G8571/100)*(E8571/1000)),
IF(C8571="Ready to Drink",
SUM(LOOKUP(2,1/(SRP!$B$11:$B$15&lt;=E8571)/(SRP!$C$11:$C$15&gt;=E8571),SRP!$D$11:$D$15)*(G8571/100)*(E8571/1000)),
0)))))),2)</f>
        <v>7.61</v>
      </c>
      <c r="L8571" s="173" t="str">
        <f t="shared" si="133"/>
        <v>Wine750</v>
      </c>
      <c r="M8571" s="154">
        <f>VLOOKUP(L8571,'Slope %'!C:D,2,0)</f>
        <v>0.1</v>
      </c>
    </row>
    <row r="8572" spans="1:13" x14ac:dyDescent="0.25">
      <c r="A8572" s="169">
        <v>236992</v>
      </c>
      <c r="B8572" s="170" t="s">
        <v>3007</v>
      </c>
      <c r="C8572" s="170" t="s">
        <v>15</v>
      </c>
      <c r="D8572" s="170" t="s">
        <v>16</v>
      </c>
      <c r="E8572" s="170">
        <v>1750</v>
      </c>
      <c r="F8572" s="170">
        <v>6</v>
      </c>
      <c r="G8572" s="171">
        <v>40</v>
      </c>
      <c r="H8572" s="170" t="s">
        <v>218</v>
      </c>
      <c r="I8572" s="171">
        <v>54.65</v>
      </c>
      <c r="J8572" s="169">
        <v>1</v>
      </c>
      <c r="K8572" s="154" cm="1">
        <f t="array" ref="K8572">ROUND(
IF(C8572="Beer",
SUM(LOOKUP(2,1/(SRP!$B$8:$B$10&lt;=E8572)/(SRP!$C$8:$C$10&gt;=E8572),SRP!$D$8:$D$10)*(G8572/100)*(E8572/1000)),
IF(C8572="Spirits",
SUM(LOOKUP(2,1/(SRP!$B$2:$B$7&lt;=E8572)/(SRP!$C$2:$C$7&gt;=E8572),SRP!$D$2:$D$7)*(G8572/100)*(E8572/1000)),
IF(AND(C8572="Wine",D8572="Fortified Wines"),
SUM(LOOKUP(2,1/(SRP!$B$26:$B$29&lt;=E8572)/(SRP!$C$26:$C$29&gt;=E8572),SRP!$D$26:$D$29)*(G8572/100)*(E8572/1000)),
IF(C8572="Wine",
SUM(LOOKUP(2,1/(SRP!$B$21:$B$25&lt;=E8572)/(SRP!$C$21:$C$25&gt;=E8572),SRP!$D$21:$D$25)*(G8572/100)*(E8572/1000)),
IF(AND(C8572="Ready to Drink",D8572="RTD-One Pour Cocktail&gt;7%&lt;=14.5"),
SUM(LOOKUP(2,1/(SRP!$B$16:$B$20&lt;=E8572)/(SRP!$C$16:$C$20&gt;=E8572),SRP!$D$16:$D$20)*(G8572/100)*(E8572/1000)),
IF(C8572="Ready to Drink",
SUM(LOOKUP(2,1/(SRP!$B$11:$B$15&lt;=E8572)/(SRP!$C$11:$C$15&gt;=E8572),SRP!$D$11:$D$15)*(G8572/100)*(E8572/1000)),
0)))))),2)</f>
        <v>54.65</v>
      </c>
      <c r="L8572" s="173" t="str">
        <f t="shared" si="133"/>
        <v>Spirits1750</v>
      </c>
      <c r="M8572" s="154">
        <f>VLOOKUP(L8572,'Slope %'!C:D,2,0)</f>
        <v>0.03</v>
      </c>
    </row>
    <row r="8573" spans="1:13" x14ac:dyDescent="0.25">
      <c r="A8573" s="169">
        <v>238097</v>
      </c>
      <c r="B8573" s="170" t="s">
        <v>6197</v>
      </c>
      <c r="C8573" s="170" t="s">
        <v>15</v>
      </c>
      <c r="D8573" s="170" t="s">
        <v>113</v>
      </c>
      <c r="E8573" s="170">
        <v>750</v>
      </c>
      <c r="F8573" s="170">
        <v>6</v>
      </c>
      <c r="G8573" s="171">
        <v>43</v>
      </c>
      <c r="H8573" s="170" t="s">
        <v>20</v>
      </c>
      <c r="I8573" s="171">
        <v>114.99</v>
      </c>
      <c r="J8573" s="169">
        <v>1</v>
      </c>
      <c r="K8573" s="154" cm="1">
        <f t="array" ref="K8573">ROUND(
IF(C8573="Beer",
SUM(LOOKUP(2,1/(SRP!$B$8:$B$10&lt;=E8573)/(SRP!$C$8:$C$10&gt;=E8573),SRP!$D$8:$D$10)*(G8573/100)*(E8573/1000)),
IF(C8573="Spirits",
SUM(LOOKUP(2,1/(SRP!$B$2:$B$7&lt;=E8573)/(SRP!$C$2:$C$7&gt;=E8573),SRP!$D$2:$D$7)*(G8573/100)*(E8573/1000)),
IF(AND(C8573="Wine",D8573="Fortified Wines"),
SUM(LOOKUP(2,1/(SRP!$B$26:$B$29&lt;=E8573)/(SRP!$C$26:$C$29&gt;=E8573),SRP!$D$26:$D$29)*(G8573/100)*(E8573/1000)),
IF(C8573="Wine",
SUM(LOOKUP(2,1/(SRP!$B$21:$B$25&lt;=E8573)/(SRP!$C$21:$C$25&gt;=E8573),SRP!$D$21:$D$25)*(G8573/100)*(E8573/1000)),
IF(AND(C8573="Ready to Drink",D8573="RTD-One Pour Cocktail&gt;7%&lt;=14.5"),
SUM(LOOKUP(2,1/(SRP!$B$16:$B$20&lt;=E8573)/(SRP!$C$16:$C$20&gt;=E8573),SRP!$D$16:$D$20)*(G8573/100)*(E8573/1000)),
IF(C8573="Ready to Drink",
SUM(LOOKUP(2,1/(SRP!$B$11:$B$15&lt;=E8573)/(SRP!$C$11:$C$15&gt;=E8573),SRP!$D$11:$D$15)*(G8573/100)*(E8573/1000)),
0)))))),2)</f>
        <v>25.18</v>
      </c>
      <c r="L8573" s="173" t="str">
        <f t="shared" si="133"/>
        <v>Spirits750</v>
      </c>
      <c r="M8573" s="154">
        <f>VLOOKUP(L8573,'Slope %'!C:D,2,0)</f>
        <v>7.0000000000000007E-2</v>
      </c>
    </row>
    <row r="8574" spans="1:13" x14ac:dyDescent="0.25">
      <c r="A8574" s="169">
        <v>241919</v>
      </c>
      <c r="B8574" s="170" t="s">
        <v>6198</v>
      </c>
      <c r="C8574" s="170" t="s">
        <v>24</v>
      </c>
      <c r="D8574" s="170" t="s">
        <v>58</v>
      </c>
      <c r="E8574" s="170">
        <v>750</v>
      </c>
      <c r="F8574" s="170">
        <v>12</v>
      </c>
      <c r="G8574" s="171">
        <v>12</v>
      </c>
      <c r="H8574" s="170" t="s">
        <v>32</v>
      </c>
      <c r="I8574" s="171">
        <v>9.99</v>
      </c>
      <c r="J8574" s="169">
        <v>1</v>
      </c>
      <c r="K8574" s="154" cm="1">
        <f t="array" ref="K8574">ROUND(
IF(C8574="Beer",
SUM(LOOKUP(2,1/(SRP!$B$8:$B$10&lt;=E8574)/(SRP!$C$8:$C$10&gt;=E8574),SRP!$D$8:$D$10)*(G8574/100)*(E8574/1000)),
IF(C8574="Spirits",
SUM(LOOKUP(2,1/(SRP!$B$2:$B$7&lt;=E8574)/(SRP!$C$2:$C$7&gt;=E8574),SRP!$D$2:$D$7)*(G8574/100)*(E8574/1000)),
IF(AND(C8574="Wine",D8574="Fortified Wines"),
SUM(LOOKUP(2,1/(SRP!$B$26:$B$29&lt;=E8574)/(SRP!$C$26:$C$29&gt;=E8574),SRP!$D$26:$D$29)*(G8574/100)*(E8574/1000)),
IF(C8574="Wine",
SUM(LOOKUP(2,1/(SRP!$B$21:$B$25&lt;=E8574)/(SRP!$C$21:$C$25&gt;=E8574),SRP!$D$21:$D$25)*(G8574/100)*(E8574/1000)),
IF(AND(C8574="Ready to Drink",D8574="RTD-One Pour Cocktail&gt;7%&lt;=14.5"),
SUM(LOOKUP(2,1/(SRP!$B$16:$B$20&lt;=E8574)/(SRP!$C$16:$C$20&gt;=E8574),SRP!$D$16:$D$20)*(G8574/100)*(E8574/1000)),
IF(C8574="Ready to Drink",
SUM(LOOKUP(2,1/(SRP!$B$11:$B$15&lt;=E8574)/(SRP!$C$11:$C$15&gt;=E8574),SRP!$D$11:$D$15)*(G8574/100)*(E8574/1000)),
0)))))),2)</f>
        <v>7.03</v>
      </c>
      <c r="L8574" s="173" t="str">
        <f t="shared" si="133"/>
        <v>Wine750</v>
      </c>
      <c r="M8574" s="154">
        <f>VLOOKUP(L8574,'Slope %'!C:D,2,0)</f>
        <v>0.1</v>
      </c>
    </row>
    <row r="8575" spans="1:13" x14ac:dyDescent="0.25">
      <c r="A8575" s="169">
        <v>242669</v>
      </c>
      <c r="B8575" s="170" t="s">
        <v>6199</v>
      </c>
      <c r="C8575" s="170" t="s">
        <v>24</v>
      </c>
      <c r="D8575" s="170" t="s">
        <v>649</v>
      </c>
      <c r="E8575" s="170">
        <v>750</v>
      </c>
      <c r="F8575" s="170">
        <v>12</v>
      </c>
      <c r="G8575" s="171">
        <v>15</v>
      </c>
      <c r="H8575" s="170" t="s">
        <v>47</v>
      </c>
      <c r="I8575" s="171">
        <v>18.989999999999998</v>
      </c>
      <c r="J8575" s="169">
        <v>1</v>
      </c>
      <c r="K8575" s="154" cm="1">
        <f t="array" ref="K8575">ROUND(
IF(C8575="Beer",
SUM(LOOKUP(2,1/(SRP!$B$8:$B$10&lt;=E8575)/(SRP!$C$8:$C$10&gt;=E8575),SRP!$D$8:$D$10)*(G8575/100)*(E8575/1000)),
IF(C8575="Spirits",
SUM(LOOKUP(2,1/(SRP!$B$2:$B$7&lt;=E8575)/(SRP!$C$2:$C$7&gt;=E8575),SRP!$D$2:$D$7)*(G8575/100)*(E8575/1000)),
IF(AND(C8575="Wine",D8575="Fortified Wines"),
SUM(LOOKUP(2,1/(SRP!$B$26:$B$29&lt;=E8575)/(SRP!$C$26:$C$29&gt;=E8575),SRP!$D$26:$D$29)*(G8575/100)*(E8575/1000)),
IF(C8575="Wine",
SUM(LOOKUP(2,1/(SRP!$B$21:$B$25&lt;=E8575)/(SRP!$C$21:$C$25&gt;=E8575),SRP!$D$21:$D$25)*(G8575/100)*(E8575/1000)),
IF(AND(C8575="Ready to Drink",D8575="RTD-One Pour Cocktail&gt;7%&lt;=14.5"),
SUM(LOOKUP(2,1/(SRP!$B$16:$B$20&lt;=E8575)/(SRP!$C$16:$C$20&gt;=E8575),SRP!$D$16:$D$20)*(G8575/100)*(E8575/1000)),
IF(C8575="Ready to Drink",
SUM(LOOKUP(2,1/(SRP!$B$11:$B$15&lt;=E8575)/(SRP!$C$11:$C$15&gt;=E8575),SRP!$D$11:$D$15)*(G8575/100)*(E8575/1000)),
0)))))),2)</f>
        <v>8.7799999999999994</v>
      </c>
      <c r="L8575" s="173" t="str">
        <f t="shared" si="133"/>
        <v>Wine750</v>
      </c>
      <c r="M8575" s="154">
        <f>VLOOKUP(L8575,'Slope %'!C:D,2,0)</f>
        <v>0.1</v>
      </c>
    </row>
    <row r="8576" spans="1:13" x14ac:dyDescent="0.25">
      <c r="A8576" s="169">
        <v>243824</v>
      </c>
      <c r="B8576" s="170" t="s">
        <v>6200</v>
      </c>
      <c r="C8576" s="170" t="s">
        <v>15</v>
      </c>
      <c r="D8576" s="170" t="s">
        <v>113</v>
      </c>
      <c r="E8576" s="170">
        <v>750</v>
      </c>
      <c r="F8576" s="170">
        <v>6</v>
      </c>
      <c r="G8576" s="171">
        <v>43</v>
      </c>
      <c r="H8576" s="170" t="s">
        <v>20</v>
      </c>
      <c r="I8576" s="171">
        <v>149.99</v>
      </c>
      <c r="J8576" s="169">
        <v>1</v>
      </c>
      <c r="K8576" s="154" cm="1">
        <f t="array" ref="K8576">ROUND(
IF(C8576="Beer",
SUM(LOOKUP(2,1/(SRP!$B$8:$B$10&lt;=E8576)/(SRP!$C$8:$C$10&gt;=E8576),SRP!$D$8:$D$10)*(G8576/100)*(E8576/1000)),
IF(C8576="Spirits",
SUM(LOOKUP(2,1/(SRP!$B$2:$B$7&lt;=E8576)/(SRP!$C$2:$C$7&gt;=E8576),SRP!$D$2:$D$7)*(G8576/100)*(E8576/1000)),
IF(AND(C8576="Wine",D8576="Fortified Wines"),
SUM(LOOKUP(2,1/(SRP!$B$26:$B$29&lt;=E8576)/(SRP!$C$26:$C$29&gt;=E8576),SRP!$D$26:$D$29)*(G8576/100)*(E8576/1000)),
IF(C8576="Wine",
SUM(LOOKUP(2,1/(SRP!$B$21:$B$25&lt;=E8576)/(SRP!$C$21:$C$25&gt;=E8576),SRP!$D$21:$D$25)*(G8576/100)*(E8576/1000)),
IF(AND(C8576="Ready to Drink",D8576="RTD-One Pour Cocktail&gt;7%&lt;=14.5"),
SUM(LOOKUP(2,1/(SRP!$B$16:$B$20&lt;=E8576)/(SRP!$C$16:$C$20&gt;=E8576),SRP!$D$16:$D$20)*(G8576/100)*(E8576/1000)),
IF(C8576="Ready to Drink",
SUM(LOOKUP(2,1/(SRP!$B$11:$B$15&lt;=E8576)/(SRP!$C$11:$C$15&gt;=E8576),SRP!$D$11:$D$15)*(G8576/100)*(E8576/1000)),
0)))))),2)</f>
        <v>25.18</v>
      </c>
      <c r="L8576" s="173" t="str">
        <f t="shared" si="133"/>
        <v>Spirits750</v>
      </c>
      <c r="M8576" s="154">
        <f>VLOOKUP(L8576,'Slope %'!C:D,2,0)</f>
        <v>7.0000000000000007E-2</v>
      </c>
    </row>
    <row r="8577" spans="1:13" x14ac:dyDescent="0.25">
      <c r="A8577" s="169">
        <v>244087</v>
      </c>
      <c r="B8577" s="170" t="s">
        <v>6201</v>
      </c>
      <c r="C8577" s="170" t="s">
        <v>24</v>
      </c>
      <c r="D8577" s="170" t="s">
        <v>66</v>
      </c>
      <c r="E8577" s="170">
        <v>750</v>
      </c>
      <c r="F8577" s="170">
        <v>12</v>
      </c>
      <c r="G8577" s="171">
        <v>13</v>
      </c>
      <c r="H8577" s="170" t="s">
        <v>26</v>
      </c>
      <c r="I8577" s="171">
        <v>11.99</v>
      </c>
      <c r="J8577" s="169">
        <v>1</v>
      </c>
      <c r="K8577" s="154" cm="1">
        <f t="array" ref="K8577">ROUND(
IF(C8577="Beer",
SUM(LOOKUP(2,1/(SRP!$B$8:$B$10&lt;=E8577)/(SRP!$C$8:$C$10&gt;=E8577),SRP!$D$8:$D$10)*(G8577/100)*(E8577/1000)),
IF(C8577="Spirits",
SUM(LOOKUP(2,1/(SRP!$B$2:$B$7&lt;=E8577)/(SRP!$C$2:$C$7&gt;=E8577),SRP!$D$2:$D$7)*(G8577/100)*(E8577/1000)),
IF(AND(C8577="Wine",D8577="Fortified Wines"),
SUM(LOOKUP(2,1/(SRP!$B$26:$B$29&lt;=E8577)/(SRP!$C$26:$C$29&gt;=E8577),SRP!$D$26:$D$29)*(G8577/100)*(E8577/1000)),
IF(C8577="Wine",
SUM(LOOKUP(2,1/(SRP!$B$21:$B$25&lt;=E8577)/(SRP!$C$21:$C$25&gt;=E8577),SRP!$D$21:$D$25)*(G8577/100)*(E8577/1000)),
IF(AND(C8577="Ready to Drink",D8577="RTD-One Pour Cocktail&gt;7%&lt;=14.5"),
SUM(LOOKUP(2,1/(SRP!$B$16:$B$20&lt;=E8577)/(SRP!$C$16:$C$20&gt;=E8577),SRP!$D$16:$D$20)*(G8577/100)*(E8577/1000)),
IF(C8577="Ready to Drink",
SUM(LOOKUP(2,1/(SRP!$B$11:$B$15&lt;=E8577)/(SRP!$C$11:$C$15&gt;=E8577),SRP!$D$11:$D$15)*(G8577/100)*(E8577/1000)),
0)))))),2)</f>
        <v>7.61</v>
      </c>
      <c r="L8577" s="173" t="str">
        <f t="shared" si="133"/>
        <v>Wine750</v>
      </c>
      <c r="M8577" s="154">
        <f>VLOOKUP(L8577,'Slope %'!C:D,2,0)</f>
        <v>0.1</v>
      </c>
    </row>
    <row r="8578" spans="1:13" x14ac:dyDescent="0.25">
      <c r="A8578" s="169">
        <v>247056</v>
      </c>
      <c r="B8578" s="170" t="s">
        <v>326</v>
      </c>
      <c r="C8578" s="170" t="s">
        <v>15</v>
      </c>
      <c r="D8578" s="170" t="s">
        <v>82</v>
      </c>
      <c r="E8578" s="170">
        <v>1750</v>
      </c>
      <c r="F8578" s="170">
        <v>6</v>
      </c>
      <c r="G8578" s="171">
        <v>40</v>
      </c>
      <c r="H8578" s="170" t="s">
        <v>91</v>
      </c>
      <c r="I8578" s="171">
        <v>66.989999999999995</v>
      </c>
      <c r="J8578" s="169">
        <v>1</v>
      </c>
      <c r="K8578" s="154" cm="1">
        <f t="array" ref="K8578">ROUND(
IF(C8578="Beer",
SUM(LOOKUP(2,1/(SRP!$B$8:$B$10&lt;=E8578)/(SRP!$C$8:$C$10&gt;=E8578),SRP!$D$8:$D$10)*(G8578/100)*(E8578/1000)),
IF(C8578="Spirits",
SUM(LOOKUP(2,1/(SRP!$B$2:$B$7&lt;=E8578)/(SRP!$C$2:$C$7&gt;=E8578),SRP!$D$2:$D$7)*(G8578/100)*(E8578/1000)),
IF(AND(C8578="Wine",D8578="Fortified Wines"),
SUM(LOOKUP(2,1/(SRP!$B$26:$B$29&lt;=E8578)/(SRP!$C$26:$C$29&gt;=E8578),SRP!$D$26:$D$29)*(G8578/100)*(E8578/1000)),
IF(C8578="Wine",
SUM(LOOKUP(2,1/(SRP!$B$21:$B$25&lt;=E8578)/(SRP!$C$21:$C$25&gt;=E8578),SRP!$D$21:$D$25)*(G8578/100)*(E8578/1000)),
IF(AND(C8578="Ready to Drink",D8578="RTD-One Pour Cocktail&gt;7%&lt;=14.5"),
SUM(LOOKUP(2,1/(SRP!$B$16:$B$20&lt;=E8578)/(SRP!$C$16:$C$20&gt;=E8578),SRP!$D$16:$D$20)*(G8578/100)*(E8578/1000)),
IF(C8578="Ready to Drink",
SUM(LOOKUP(2,1/(SRP!$B$11:$B$15&lt;=E8578)/(SRP!$C$11:$C$15&gt;=E8578),SRP!$D$11:$D$15)*(G8578/100)*(E8578/1000)),
0)))))),2)</f>
        <v>54.65</v>
      </c>
      <c r="L8578" s="173" t="str">
        <f t="shared" si="133"/>
        <v>Spirits1750</v>
      </c>
      <c r="M8578" s="154">
        <f>VLOOKUP(L8578,'Slope %'!C:D,2,0)</f>
        <v>0.03</v>
      </c>
    </row>
    <row r="8579" spans="1:13" x14ac:dyDescent="0.25">
      <c r="A8579" s="169">
        <v>248153</v>
      </c>
      <c r="B8579" s="170" t="s">
        <v>6202</v>
      </c>
      <c r="C8579" s="170" t="s">
        <v>24</v>
      </c>
      <c r="D8579" s="170" t="s">
        <v>66</v>
      </c>
      <c r="E8579" s="170">
        <v>750</v>
      </c>
      <c r="F8579" s="170">
        <v>12</v>
      </c>
      <c r="G8579" s="171">
        <v>12.5</v>
      </c>
      <c r="H8579" s="170" t="s">
        <v>32</v>
      </c>
      <c r="I8579" s="171">
        <v>9.99</v>
      </c>
      <c r="J8579" s="169">
        <v>1</v>
      </c>
      <c r="K8579" s="154" cm="1">
        <f t="array" ref="K8579">ROUND(
IF(C8579="Beer",
SUM(LOOKUP(2,1/(SRP!$B$8:$B$10&lt;=E8579)/(SRP!$C$8:$C$10&gt;=E8579),SRP!$D$8:$D$10)*(G8579/100)*(E8579/1000)),
IF(C8579="Spirits",
SUM(LOOKUP(2,1/(SRP!$B$2:$B$7&lt;=E8579)/(SRP!$C$2:$C$7&gt;=E8579),SRP!$D$2:$D$7)*(G8579/100)*(E8579/1000)),
IF(AND(C8579="Wine",D8579="Fortified Wines"),
SUM(LOOKUP(2,1/(SRP!$B$26:$B$29&lt;=E8579)/(SRP!$C$26:$C$29&gt;=E8579),SRP!$D$26:$D$29)*(G8579/100)*(E8579/1000)),
IF(C8579="Wine",
SUM(LOOKUP(2,1/(SRP!$B$21:$B$25&lt;=E8579)/(SRP!$C$21:$C$25&gt;=E8579),SRP!$D$21:$D$25)*(G8579/100)*(E8579/1000)),
IF(AND(C8579="Ready to Drink",D8579="RTD-One Pour Cocktail&gt;7%&lt;=14.5"),
SUM(LOOKUP(2,1/(SRP!$B$16:$B$20&lt;=E8579)/(SRP!$C$16:$C$20&gt;=E8579),SRP!$D$16:$D$20)*(G8579/100)*(E8579/1000)),
IF(C8579="Ready to Drink",
SUM(LOOKUP(2,1/(SRP!$B$11:$B$15&lt;=E8579)/(SRP!$C$11:$C$15&gt;=E8579),SRP!$D$11:$D$15)*(G8579/100)*(E8579/1000)),
0)))))),2)</f>
        <v>7.32</v>
      </c>
      <c r="L8579" s="173" t="str">
        <f t="shared" ref="L8579:L8642" si="134">(_xlfn.CONCAT(C8579,E8579))</f>
        <v>Wine750</v>
      </c>
      <c r="M8579" s="154">
        <f>VLOOKUP(L8579,'Slope %'!C:D,2,0)</f>
        <v>0.1</v>
      </c>
    </row>
    <row r="8580" spans="1:13" x14ac:dyDescent="0.25">
      <c r="A8580" s="169">
        <v>249680</v>
      </c>
      <c r="B8580" s="170" t="s">
        <v>6203</v>
      </c>
      <c r="C8580" s="170" t="s">
        <v>15</v>
      </c>
      <c r="D8580" s="170" t="s">
        <v>56</v>
      </c>
      <c r="E8580" s="170">
        <v>750</v>
      </c>
      <c r="F8580" s="170">
        <v>6</v>
      </c>
      <c r="G8580" s="171">
        <v>45.8</v>
      </c>
      <c r="H8580" s="170" t="s">
        <v>20</v>
      </c>
      <c r="I8580" s="171">
        <v>109.99</v>
      </c>
      <c r="J8580" s="169">
        <v>1</v>
      </c>
      <c r="K8580" s="154" cm="1">
        <f t="array" ref="K8580">ROUND(
IF(C8580="Beer",
SUM(LOOKUP(2,1/(SRP!$B$8:$B$10&lt;=E8580)/(SRP!$C$8:$C$10&gt;=E8580),SRP!$D$8:$D$10)*(G8580/100)*(E8580/1000)),
IF(C8580="Spirits",
SUM(LOOKUP(2,1/(SRP!$B$2:$B$7&lt;=E8580)/(SRP!$C$2:$C$7&gt;=E8580),SRP!$D$2:$D$7)*(G8580/100)*(E8580/1000)),
IF(AND(C8580="Wine",D8580="Fortified Wines"),
SUM(LOOKUP(2,1/(SRP!$B$26:$B$29&lt;=E8580)/(SRP!$C$26:$C$29&gt;=E8580),SRP!$D$26:$D$29)*(G8580/100)*(E8580/1000)),
IF(C8580="Wine",
SUM(LOOKUP(2,1/(SRP!$B$21:$B$25&lt;=E8580)/(SRP!$C$21:$C$25&gt;=E8580),SRP!$D$21:$D$25)*(G8580/100)*(E8580/1000)),
IF(AND(C8580="Ready to Drink",D8580="RTD-One Pour Cocktail&gt;7%&lt;=14.5"),
SUM(LOOKUP(2,1/(SRP!$B$16:$B$20&lt;=E8580)/(SRP!$C$16:$C$20&gt;=E8580),SRP!$D$16:$D$20)*(G8580/100)*(E8580/1000)),
IF(C8580="Ready to Drink",
SUM(LOOKUP(2,1/(SRP!$B$11:$B$15&lt;=E8580)/(SRP!$C$11:$C$15&gt;=E8580),SRP!$D$11:$D$15)*(G8580/100)*(E8580/1000)),
0)))))),2)</f>
        <v>26.82</v>
      </c>
      <c r="L8580" s="173" t="str">
        <f t="shared" si="134"/>
        <v>Spirits750</v>
      </c>
      <c r="M8580" s="154">
        <f>VLOOKUP(L8580,'Slope %'!C:D,2,0)</f>
        <v>7.0000000000000007E-2</v>
      </c>
    </row>
    <row r="8581" spans="1:13" x14ac:dyDescent="0.25">
      <c r="A8581" s="169">
        <v>251835</v>
      </c>
      <c r="B8581" s="170" t="s">
        <v>6204</v>
      </c>
      <c r="C8581" s="170" t="s">
        <v>24</v>
      </c>
      <c r="D8581" s="170" t="s">
        <v>194</v>
      </c>
      <c r="E8581" s="170">
        <v>750</v>
      </c>
      <c r="F8581" s="170">
        <v>12</v>
      </c>
      <c r="G8581" s="171">
        <v>12.4</v>
      </c>
      <c r="H8581" s="170" t="s">
        <v>26</v>
      </c>
      <c r="I8581" s="171">
        <v>25.99</v>
      </c>
      <c r="J8581" s="169">
        <v>1</v>
      </c>
      <c r="K8581" s="154" cm="1">
        <f t="array" ref="K8581">ROUND(
IF(C8581="Beer",
SUM(LOOKUP(2,1/(SRP!$B$8:$B$10&lt;=E8581)/(SRP!$C$8:$C$10&gt;=E8581),SRP!$D$8:$D$10)*(G8581/100)*(E8581/1000)),
IF(C8581="Spirits",
SUM(LOOKUP(2,1/(SRP!$B$2:$B$7&lt;=E8581)/(SRP!$C$2:$C$7&gt;=E8581),SRP!$D$2:$D$7)*(G8581/100)*(E8581/1000)),
IF(AND(C8581="Wine",D8581="Fortified Wines"),
SUM(LOOKUP(2,1/(SRP!$B$26:$B$29&lt;=E8581)/(SRP!$C$26:$C$29&gt;=E8581),SRP!$D$26:$D$29)*(G8581/100)*(E8581/1000)),
IF(C8581="Wine",
SUM(LOOKUP(2,1/(SRP!$B$21:$B$25&lt;=E8581)/(SRP!$C$21:$C$25&gt;=E8581),SRP!$D$21:$D$25)*(G8581/100)*(E8581/1000)),
IF(AND(C8581="Ready to Drink",D8581="RTD-One Pour Cocktail&gt;7%&lt;=14.5"),
SUM(LOOKUP(2,1/(SRP!$B$16:$B$20&lt;=E8581)/(SRP!$C$16:$C$20&gt;=E8581),SRP!$D$16:$D$20)*(G8581/100)*(E8581/1000)),
IF(C8581="Ready to Drink",
SUM(LOOKUP(2,1/(SRP!$B$11:$B$15&lt;=E8581)/(SRP!$C$11:$C$15&gt;=E8581),SRP!$D$11:$D$15)*(G8581/100)*(E8581/1000)),
0)))))),2)</f>
        <v>7.26</v>
      </c>
      <c r="L8581" s="173" t="str">
        <f t="shared" si="134"/>
        <v>Wine750</v>
      </c>
      <c r="M8581" s="154">
        <f>VLOOKUP(L8581,'Slope %'!C:D,2,0)</f>
        <v>0.1</v>
      </c>
    </row>
    <row r="8582" spans="1:13" x14ac:dyDescent="0.25">
      <c r="A8582" s="169">
        <v>251876</v>
      </c>
      <c r="B8582" s="170" t="s">
        <v>6205</v>
      </c>
      <c r="C8582" s="170" t="s">
        <v>24</v>
      </c>
      <c r="D8582" s="170" t="s">
        <v>68</v>
      </c>
      <c r="E8582" s="170">
        <v>750</v>
      </c>
      <c r="F8582" s="170">
        <v>12</v>
      </c>
      <c r="G8582" s="171">
        <v>13.5</v>
      </c>
      <c r="H8582" s="170" t="s">
        <v>177</v>
      </c>
      <c r="I8582" s="171">
        <v>18.989999999999998</v>
      </c>
      <c r="J8582" s="169">
        <v>1</v>
      </c>
      <c r="K8582" s="154" cm="1">
        <f t="array" ref="K8582">ROUND(
IF(C8582="Beer",
SUM(LOOKUP(2,1/(SRP!$B$8:$B$10&lt;=E8582)/(SRP!$C$8:$C$10&gt;=E8582),SRP!$D$8:$D$10)*(G8582/100)*(E8582/1000)),
IF(C8582="Spirits",
SUM(LOOKUP(2,1/(SRP!$B$2:$B$7&lt;=E8582)/(SRP!$C$2:$C$7&gt;=E8582),SRP!$D$2:$D$7)*(G8582/100)*(E8582/1000)),
IF(AND(C8582="Wine",D8582="Fortified Wines"),
SUM(LOOKUP(2,1/(SRP!$B$26:$B$29&lt;=E8582)/(SRP!$C$26:$C$29&gt;=E8582),SRP!$D$26:$D$29)*(G8582/100)*(E8582/1000)),
IF(C8582="Wine",
SUM(LOOKUP(2,1/(SRP!$B$21:$B$25&lt;=E8582)/(SRP!$C$21:$C$25&gt;=E8582),SRP!$D$21:$D$25)*(G8582/100)*(E8582/1000)),
IF(AND(C8582="Ready to Drink",D8582="RTD-One Pour Cocktail&gt;7%&lt;=14.5"),
SUM(LOOKUP(2,1/(SRP!$B$16:$B$20&lt;=E8582)/(SRP!$C$16:$C$20&gt;=E8582),SRP!$D$16:$D$20)*(G8582/100)*(E8582/1000)),
IF(C8582="Ready to Drink",
SUM(LOOKUP(2,1/(SRP!$B$11:$B$15&lt;=E8582)/(SRP!$C$11:$C$15&gt;=E8582),SRP!$D$11:$D$15)*(G8582/100)*(E8582/1000)),
0)))))),2)</f>
        <v>7.9</v>
      </c>
      <c r="L8582" s="173" t="str">
        <f t="shared" si="134"/>
        <v>Wine750</v>
      </c>
      <c r="M8582" s="154">
        <f>VLOOKUP(L8582,'Slope %'!C:D,2,0)</f>
        <v>0.1</v>
      </c>
    </row>
    <row r="8583" spans="1:13" x14ac:dyDescent="0.25">
      <c r="A8583" s="169">
        <v>251884</v>
      </c>
      <c r="B8583" s="170" t="s">
        <v>6206</v>
      </c>
      <c r="C8583" s="170" t="s">
        <v>24</v>
      </c>
      <c r="D8583" s="170" t="s">
        <v>34</v>
      </c>
      <c r="E8583" s="170">
        <v>750</v>
      </c>
      <c r="F8583" s="170">
        <v>12</v>
      </c>
      <c r="G8583" s="171">
        <v>13.5</v>
      </c>
      <c r="H8583" s="170" t="s">
        <v>177</v>
      </c>
      <c r="I8583" s="171">
        <v>12.99</v>
      </c>
      <c r="J8583" s="169">
        <v>1</v>
      </c>
      <c r="K8583" s="154" cm="1">
        <f t="array" ref="K8583">ROUND(
IF(C8583="Beer",
SUM(LOOKUP(2,1/(SRP!$B$8:$B$10&lt;=E8583)/(SRP!$C$8:$C$10&gt;=E8583),SRP!$D$8:$D$10)*(G8583/100)*(E8583/1000)),
IF(C8583="Spirits",
SUM(LOOKUP(2,1/(SRP!$B$2:$B$7&lt;=E8583)/(SRP!$C$2:$C$7&gt;=E8583),SRP!$D$2:$D$7)*(G8583/100)*(E8583/1000)),
IF(AND(C8583="Wine",D8583="Fortified Wines"),
SUM(LOOKUP(2,1/(SRP!$B$26:$B$29&lt;=E8583)/(SRP!$C$26:$C$29&gt;=E8583),SRP!$D$26:$D$29)*(G8583/100)*(E8583/1000)),
IF(C8583="Wine",
SUM(LOOKUP(2,1/(SRP!$B$21:$B$25&lt;=E8583)/(SRP!$C$21:$C$25&gt;=E8583),SRP!$D$21:$D$25)*(G8583/100)*(E8583/1000)),
IF(AND(C8583="Ready to Drink",D8583="RTD-One Pour Cocktail&gt;7%&lt;=14.5"),
SUM(LOOKUP(2,1/(SRP!$B$16:$B$20&lt;=E8583)/(SRP!$C$16:$C$20&gt;=E8583),SRP!$D$16:$D$20)*(G8583/100)*(E8583/1000)),
IF(C8583="Ready to Drink",
SUM(LOOKUP(2,1/(SRP!$B$11:$B$15&lt;=E8583)/(SRP!$C$11:$C$15&gt;=E8583),SRP!$D$11:$D$15)*(G8583/100)*(E8583/1000)),
0)))))),2)</f>
        <v>7.9</v>
      </c>
      <c r="L8583" s="173" t="str">
        <f t="shared" si="134"/>
        <v>Wine750</v>
      </c>
      <c r="M8583" s="154">
        <f>VLOOKUP(L8583,'Slope %'!C:D,2,0)</f>
        <v>0.1</v>
      </c>
    </row>
    <row r="8584" spans="1:13" x14ac:dyDescent="0.25">
      <c r="A8584" s="169">
        <v>252312</v>
      </c>
      <c r="B8584" s="170" t="s">
        <v>6207</v>
      </c>
      <c r="C8584" s="170" t="s">
        <v>15</v>
      </c>
      <c r="D8584" s="170" t="s">
        <v>90</v>
      </c>
      <c r="E8584" s="170">
        <v>375</v>
      </c>
      <c r="F8584" s="170">
        <v>24</v>
      </c>
      <c r="G8584" s="171">
        <v>40</v>
      </c>
      <c r="H8584" s="170" t="s">
        <v>91</v>
      </c>
      <c r="I8584" s="171">
        <v>44.99</v>
      </c>
      <c r="J8584" s="169">
        <v>1</v>
      </c>
      <c r="K8584" s="154" cm="1">
        <f t="array" ref="K8584">ROUND(
IF(C8584="Beer",
SUM(LOOKUP(2,1/(SRP!$B$8:$B$10&lt;=E8584)/(SRP!$C$8:$C$10&gt;=E8584),SRP!$D$8:$D$10)*(G8584/100)*(E8584/1000)),
IF(C8584="Spirits",
SUM(LOOKUP(2,1/(SRP!$B$2:$B$7&lt;=E8584)/(SRP!$C$2:$C$7&gt;=E8584),SRP!$D$2:$D$7)*(G8584/100)*(E8584/1000)),
IF(AND(C8584="Wine",D8584="Fortified Wines"),
SUM(LOOKUP(2,1/(SRP!$B$26:$B$29&lt;=E8584)/(SRP!$C$26:$C$29&gt;=E8584),SRP!$D$26:$D$29)*(G8584/100)*(E8584/1000)),
IF(C8584="Wine",
SUM(LOOKUP(2,1/(SRP!$B$21:$B$25&lt;=E8584)/(SRP!$C$21:$C$25&gt;=E8584),SRP!$D$21:$D$25)*(G8584/100)*(E8584/1000)),
IF(AND(C8584="Ready to Drink",D8584="RTD-One Pour Cocktail&gt;7%&lt;=14.5"),
SUM(LOOKUP(2,1/(SRP!$B$16:$B$20&lt;=E8584)/(SRP!$C$16:$C$20&gt;=E8584),SRP!$D$16:$D$20)*(G8584/100)*(E8584/1000)),
IF(C8584="Ready to Drink",
SUM(LOOKUP(2,1/(SRP!$B$11:$B$15&lt;=E8584)/(SRP!$C$11:$C$15&gt;=E8584),SRP!$D$11:$D$15)*(G8584/100)*(E8584/1000)),
0)))))),2)</f>
        <v>13.3</v>
      </c>
      <c r="L8584" s="173" t="str">
        <f t="shared" si="134"/>
        <v>Spirits375</v>
      </c>
      <c r="M8584" s="154">
        <f>VLOOKUP(L8584,'Slope %'!C:D,2,0)</f>
        <v>0.1</v>
      </c>
    </row>
    <row r="8585" spans="1:13" x14ac:dyDescent="0.25">
      <c r="A8585" s="169">
        <v>253302</v>
      </c>
      <c r="B8585" s="170" t="s">
        <v>6208</v>
      </c>
      <c r="C8585" s="170" t="s">
        <v>15</v>
      </c>
      <c r="D8585" s="170" t="s">
        <v>19</v>
      </c>
      <c r="E8585" s="170">
        <v>750</v>
      </c>
      <c r="F8585" s="170">
        <v>12</v>
      </c>
      <c r="G8585" s="171">
        <v>40</v>
      </c>
      <c r="H8585" s="170" t="s">
        <v>91</v>
      </c>
      <c r="I8585" s="171">
        <v>31.49</v>
      </c>
      <c r="J8585" s="169">
        <v>1</v>
      </c>
      <c r="K8585" s="154" cm="1">
        <f t="array" ref="K8585">ROUND(
IF(C8585="Beer",
SUM(LOOKUP(2,1/(SRP!$B$8:$B$10&lt;=E8585)/(SRP!$C$8:$C$10&gt;=E8585),SRP!$D$8:$D$10)*(G8585/100)*(E8585/1000)),
IF(C8585="Spirits",
SUM(LOOKUP(2,1/(SRP!$B$2:$B$7&lt;=E8585)/(SRP!$C$2:$C$7&gt;=E8585),SRP!$D$2:$D$7)*(G8585/100)*(E8585/1000)),
IF(AND(C8585="Wine",D8585="Fortified Wines"),
SUM(LOOKUP(2,1/(SRP!$B$26:$B$29&lt;=E8585)/(SRP!$C$26:$C$29&gt;=E8585),SRP!$D$26:$D$29)*(G8585/100)*(E8585/1000)),
IF(C8585="Wine",
SUM(LOOKUP(2,1/(SRP!$B$21:$B$25&lt;=E8585)/(SRP!$C$21:$C$25&gt;=E8585),SRP!$D$21:$D$25)*(G8585/100)*(E8585/1000)),
IF(AND(C8585="Ready to Drink",D8585="RTD-One Pour Cocktail&gt;7%&lt;=14.5"),
SUM(LOOKUP(2,1/(SRP!$B$16:$B$20&lt;=E8585)/(SRP!$C$16:$C$20&gt;=E8585),SRP!$D$16:$D$20)*(G8585/100)*(E8585/1000)),
IF(C8585="Ready to Drink",
SUM(LOOKUP(2,1/(SRP!$B$11:$B$15&lt;=E8585)/(SRP!$C$11:$C$15&gt;=E8585),SRP!$D$11:$D$15)*(G8585/100)*(E8585/1000)),
0)))))),2)</f>
        <v>23.42</v>
      </c>
      <c r="L8585" s="173" t="str">
        <f t="shared" si="134"/>
        <v>Spirits750</v>
      </c>
      <c r="M8585" s="154">
        <f>VLOOKUP(L8585,'Slope %'!C:D,2,0)</f>
        <v>7.0000000000000007E-2</v>
      </c>
    </row>
    <row r="8586" spans="1:13" x14ac:dyDescent="0.25">
      <c r="A8586" s="169">
        <v>255810</v>
      </c>
      <c r="B8586" s="170" t="s">
        <v>6209</v>
      </c>
      <c r="C8586" s="170" t="s">
        <v>24</v>
      </c>
      <c r="D8586" s="170" t="s">
        <v>422</v>
      </c>
      <c r="E8586" s="170">
        <v>750</v>
      </c>
      <c r="F8586" s="170">
        <v>12</v>
      </c>
      <c r="G8586" s="171">
        <v>13</v>
      </c>
      <c r="H8586" s="170" t="s">
        <v>22</v>
      </c>
      <c r="I8586" s="171">
        <v>24.99</v>
      </c>
      <c r="J8586" s="169">
        <v>1</v>
      </c>
      <c r="K8586" s="154" cm="1">
        <f t="array" ref="K8586">ROUND(
IF(C8586="Beer",
SUM(LOOKUP(2,1/(SRP!$B$8:$B$10&lt;=E8586)/(SRP!$C$8:$C$10&gt;=E8586),SRP!$D$8:$D$10)*(G8586/100)*(E8586/1000)),
IF(C8586="Spirits",
SUM(LOOKUP(2,1/(SRP!$B$2:$B$7&lt;=E8586)/(SRP!$C$2:$C$7&gt;=E8586),SRP!$D$2:$D$7)*(G8586/100)*(E8586/1000)),
IF(AND(C8586="Wine",D8586="Fortified Wines"),
SUM(LOOKUP(2,1/(SRP!$B$26:$B$29&lt;=E8586)/(SRP!$C$26:$C$29&gt;=E8586),SRP!$D$26:$D$29)*(G8586/100)*(E8586/1000)),
IF(C8586="Wine",
SUM(LOOKUP(2,1/(SRP!$B$21:$B$25&lt;=E8586)/(SRP!$C$21:$C$25&gt;=E8586),SRP!$D$21:$D$25)*(G8586/100)*(E8586/1000)),
IF(AND(C8586="Ready to Drink",D8586="RTD-One Pour Cocktail&gt;7%&lt;=14.5"),
SUM(LOOKUP(2,1/(SRP!$B$16:$B$20&lt;=E8586)/(SRP!$C$16:$C$20&gt;=E8586),SRP!$D$16:$D$20)*(G8586/100)*(E8586/1000)),
IF(C8586="Ready to Drink",
SUM(LOOKUP(2,1/(SRP!$B$11:$B$15&lt;=E8586)/(SRP!$C$11:$C$15&gt;=E8586),SRP!$D$11:$D$15)*(G8586/100)*(E8586/1000)),
0)))))),2)</f>
        <v>7.61</v>
      </c>
      <c r="L8586" s="173" t="str">
        <f t="shared" si="134"/>
        <v>Wine750</v>
      </c>
      <c r="M8586" s="154">
        <f>VLOOKUP(L8586,'Slope %'!C:D,2,0)</f>
        <v>0.1</v>
      </c>
    </row>
    <row r="8587" spans="1:13" x14ac:dyDescent="0.25">
      <c r="A8587" s="169">
        <v>257105</v>
      </c>
      <c r="B8587" s="170" t="s">
        <v>6210</v>
      </c>
      <c r="C8587" s="170" t="s">
        <v>15</v>
      </c>
      <c r="D8587" s="170" t="s">
        <v>140</v>
      </c>
      <c r="E8587" s="170">
        <v>750</v>
      </c>
      <c r="F8587" s="170">
        <v>12</v>
      </c>
      <c r="G8587" s="171">
        <v>38</v>
      </c>
      <c r="H8587" s="170" t="s">
        <v>22</v>
      </c>
      <c r="I8587" s="171">
        <v>23.99</v>
      </c>
      <c r="J8587" s="169">
        <v>1</v>
      </c>
      <c r="K8587" s="154" cm="1">
        <f t="array" ref="K8587">ROUND(
IF(C8587="Beer",
SUM(LOOKUP(2,1/(SRP!$B$8:$B$10&lt;=E8587)/(SRP!$C$8:$C$10&gt;=E8587),SRP!$D$8:$D$10)*(G8587/100)*(E8587/1000)),
IF(C8587="Spirits",
SUM(LOOKUP(2,1/(SRP!$B$2:$B$7&lt;=E8587)/(SRP!$C$2:$C$7&gt;=E8587),SRP!$D$2:$D$7)*(G8587/100)*(E8587/1000)),
IF(AND(C8587="Wine",D8587="Fortified Wines"),
SUM(LOOKUP(2,1/(SRP!$B$26:$B$29&lt;=E8587)/(SRP!$C$26:$C$29&gt;=E8587),SRP!$D$26:$D$29)*(G8587/100)*(E8587/1000)),
IF(C8587="Wine",
SUM(LOOKUP(2,1/(SRP!$B$21:$B$25&lt;=E8587)/(SRP!$C$21:$C$25&gt;=E8587),SRP!$D$21:$D$25)*(G8587/100)*(E8587/1000)),
IF(AND(C8587="Ready to Drink",D8587="RTD-One Pour Cocktail&gt;7%&lt;=14.5"),
SUM(LOOKUP(2,1/(SRP!$B$16:$B$20&lt;=E8587)/(SRP!$C$16:$C$20&gt;=E8587),SRP!$D$16:$D$20)*(G8587/100)*(E8587/1000)),
IF(C8587="Ready to Drink",
SUM(LOOKUP(2,1/(SRP!$B$11:$B$15&lt;=E8587)/(SRP!$C$11:$C$15&gt;=E8587),SRP!$D$11:$D$15)*(G8587/100)*(E8587/1000)),
0)))))),2)</f>
        <v>22.25</v>
      </c>
      <c r="L8587" s="173" t="str">
        <f t="shared" si="134"/>
        <v>Spirits750</v>
      </c>
      <c r="M8587" s="154">
        <f>VLOOKUP(L8587,'Slope %'!C:D,2,0)</f>
        <v>7.0000000000000007E-2</v>
      </c>
    </row>
    <row r="8588" spans="1:13" x14ac:dyDescent="0.25">
      <c r="A8588" s="169">
        <v>257170</v>
      </c>
      <c r="B8588" s="170" t="s">
        <v>6211</v>
      </c>
      <c r="C8588" s="170" t="s">
        <v>24</v>
      </c>
      <c r="D8588" s="170" t="s">
        <v>34</v>
      </c>
      <c r="E8588" s="170">
        <v>1500</v>
      </c>
      <c r="F8588" s="170">
        <v>6</v>
      </c>
      <c r="G8588" s="171">
        <v>12</v>
      </c>
      <c r="H8588" s="170" t="s">
        <v>73</v>
      </c>
      <c r="I8588" s="171">
        <v>19.989999999999998</v>
      </c>
      <c r="J8588" s="169">
        <v>1</v>
      </c>
      <c r="K8588" s="154" cm="1">
        <f t="array" ref="K8588">ROUND(
IF(C8588="Beer",
SUM(LOOKUP(2,1/(SRP!$B$8:$B$10&lt;=E8588)/(SRP!$C$8:$C$10&gt;=E8588),SRP!$D$8:$D$10)*(G8588/100)*(E8588/1000)),
IF(C8588="Spirits",
SUM(LOOKUP(2,1/(SRP!$B$2:$B$7&lt;=E8588)/(SRP!$C$2:$C$7&gt;=E8588),SRP!$D$2:$D$7)*(G8588/100)*(E8588/1000)),
IF(AND(C8588="Wine",D8588="Fortified Wines"),
SUM(LOOKUP(2,1/(SRP!$B$26:$B$29&lt;=E8588)/(SRP!$C$26:$C$29&gt;=E8588),SRP!$D$26:$D$29)*(G8588/100)*(E8588/1000)),
IF(C8588="Wine",
SUM(LOOKUP(2,1/(SRP!$B$21:$B$25&lt;=E8588)/(SRP!$C$21:$C$25&gt;=E8588),SRP!$D$21:$D$25)*(G8588/100)*(E8588/1000)),
IF(AND(C8588="Ready to Drink",D8588="RTD-One Pour Cocktail&gt;7%&lt;=14.5"),
SUM(LOOKUP(2,1/(SRP!$B$16:$B$20&lt;=E8588)/(SRP!$C$16:$C$20&gt;=E8588),SRP!$D$16:$D$20)*(G8588/100)*(E8588/1000)),
IF(C8588="Ready to Drink",
SUM(LOOKUP(2,1/(SRP!$B$11:$B$15&lt;=E8588)/(SRP!$C$11:$C$15&gt;=E8588),SRP!$D$11:$D$15)*(G8588/100)*(E8588/1000)),
0)))))),2)</f>
        <v>14.05</v>
      </c>
      <c r="L8588" s="173" t="str">
        <f t="shared" si="134"/>
        <v>Wine1500</v>
      </c>
      <c r="M8588" s="154">
        <f>VLOOKUP(L8588,'Slope %'!C:D,2,0)</f>
        <v>7.0000000000000007E-2</v>
      </c>
    </row>
    <row r="8589" spans="1:13" x14ac:dyDescent="0.25">
      <c r="A8589" s="169">
        <v>257238</v>
      </c>
      <c r="B8589" s="170" t="s">
        <v>6212</v>
      </c>
      <c r="C8589" s="170" t="s">
        <v>15</v>
      </c>
      <c r="D8589" s="170" t="s">
        <v>252</v>
      </c>
      <c r="E8589" s="170">
        <v>750</v>
      </c>
      <c r="F8589" s="170">
        <v>12</v>
      </c>
      <c r="G8589" s="171">
        <v>40</v>
      </c>
      <c r="H8589" s="170" t="s">
        <v>43</v>
      </c>
      <c r="I8589" s="171">
        <v>30.29</v>
      </c>
      <c r="J8589" s="169">
        <v>1</v>
      </c>
      <c r="K8589" s="154" cm="1">
        <f t="array" ref="K8589">ROUND(
IF(C8589="Beer",
SUM(LOOKUP(2,1/(SRP!$B$8:$B$10&lt;=E8589)/(SRP!$C$8:$C$10&gt;=E8589),SRP!$D$8:$D$10)*(G8589/100)*(E8589/1000)),
IF(C8589="Spirits",
SUM(LOOKUP(2,1/(SRP!$B$2:$B$7&lt;=E8589)/(SRP!$C$2:$C$7&gt;=E8589),SRP!$D$2:$D$7)*(G8589/100)*(E8589/1000)),
IF(AND(C8589="Wine",D8589="Fortified Wines"),
SUM(LOOKUP(2,1/(SRP!$B$26:$B$29&lt;=E8589)/(SRP!$C$26:$C$29&gt;=E8589),SRP!$D$26:$D$29)*(G8589/100)*(E8589/1000)),
IF(C8589="Wine",
SUM(LOOKUP(2,1/(SRP!$B$21:$B$25&lt;=E8589)/(SRP!$C$21:$C$25&gt;=E8589),SRP!$D$21:$D$25)*(G8589/100)*(E8589/1000)),
IF(AND(C8589="Ready to Drink",D8589="RTD-One Pour Cocktail&gt;7%&lt;=14.5"),
SUM(LOOKUP(2,1/(SRP!$B$16:$B$20&lt;=E8589)/(SRP!$C$16:$C$20&gt;=E8589),SRP!$D$16:$D$20)*(G8589/100)*(E8589/1000)),
IF(C8589="Ready to Drink",
SUM(LOOKUP(2,1/(SRP!$B$11:$B$15&lt;=E8589)/(SRP!$C$11:$C$15&gt;=E8589),SRP!$D$11:$D$15)*(G8589/100)*(E8589/1000)),
0)))))),2)</f>
        <v>23.42</v>
      </c>
      <c r="L8589" s="173" t="str">
        <f t="shared" si="134"/>
        <v>Spirits750</v>
      </c>
      <c r="M8589" s="154">
        <f>VLOOKUP(L8589,'Slope %'!C:D,2,0)</f>
        <v>7.0000000000000007E-2</v>
      </c>
    </row>
    <row r="8590" spans="1:13" x14ac:dyDescent="0.25">
      <c r="A8590" s="169">
        <v>258699</v>
      </c>
      <c r="B8590" s="170" t="s">
        <v>6213</v>
      </c>
      <c r="C8590" s="170" t="s">
        <v>24</v>
      </c>
      <c r="D8590" s="170" t="s">
        <v>66</v>
      </c>
      <c r="E8590" s="170">
        <v>750</v>
      </c>
      <c r="F8590" s="170">
        <v>12</v>
      </c>
      <c r="G8590" s="171">
        <v>13.5</v>
      </c>
      <c r="H8590" s="170" t="s">
        <v>86</v>
      </c>
      <c r="I8590" s="171">
        <v>19.989999999999998</v>
      </c>
      <c r="J8590" s="169">
        <v>1</v>
      </c>
      <c r="K8590" s="154" cm="1">
        <f t="array" ref="K8590">ROUND(
IF(C8590="Beer",
SUM(LOOKUP(2,1/(SRP!$B$8:$B$10&lt;=E8590)/(SRP!$C$8:$C$10&gt;=E8590),SRP!$D$8:$D$10)*(G8590/100)*(E8590/1000)),
IF(C8590="Spirits",
SUM(LOOKUP(2,1/(SRP!$B$2:$B$7&lt;=E8590)/(SRP!$C$2:$C$7&gt;=E8590),SRP!$D$2:$D$7)*(G8590/100)*(E8590/1000)),
IF(AND(C8590="Wine",D8590="Fortified Wines"),
SUM(LOOKUP(2,1/(SRP!$B$26:$B$29&lt;=E8590)/(SRP!$C$26:$C$29&gt;=E8590),SRP!$D$26:$D$29)*(G8590/100)*(E8590/1000)),
IF(C8590="Wine",
SUM(LOOKUP(2,1/(SRP!$B$21:$B$25&lt;=E8590)/(SRP!$C$21:$C$25&gt;=E8590),SRP!$D$21:$D$25)*(G8590/100)*(E8590/1000)),
IF(AND(C8590="Ready to Drink",D8590="RTD-One Pour Cocktail&gt;7%&lt;=14.5"),
SUM(LOOKUP(2,1/(SRP!$B$16:$B$20&lt;=E8590)/(SRP!$C$16:$C$20&gt;=E8590),SRP!$D$16:$D$20)*(G8590/100)*(E8590/1000)),
IF(C8590="Ready to Drink",
SUM(LOOKUP(2,1/(SRP!$B$11:$B$15&lt;=E8590)/(SRP!$C$11:$C$15&gt;=E8590),SRP!$D$11:$D$15)*(G8590/100)*(E8590/1000)),
0)))))),2)</f>
        <v>7.9</v>
      </c>
      <c r="L8590" s="173" t="str">
        <f t="shared" si="134"/>
        <v>Wine750</v>
      </c>
      <c r="M8590" s="154">
        <f>VLOOKUP(L8590,'Slope %'!C:D,2,0)</f>
        <v>0.1</v>
      </c>
    </row>
    <row r="8591" spans="1:13" x14ac:dyDescent="0.25">
      <c r="A8591" s="169">
        <v>259721</v>
      </c>
      <c r="B8591" s="170" t="s">
        <v>6214</v>
      </c>
      <c r="C8591" s="170" t="s">
        <v>24</v>
      </c>
      <c r="D8591" s="170" t="s">
        <v>34</v>
      </c>
      <c r="E8591" s="170">
        <v>750</v>
      </c>
      <c r="F8591" s="170">
        <v>12</v>
      </c>
      <c r="G8591" s="171">
        <v>14</v>
      </c>
      <c r="H8591" s="170" t="s">
        <v>100</v>
      </c>
      <c r="I8591" s="171">
        <v>28.99</v>
      </c>
      <c r="J8591" s="169">
        <v>1</v>
      </c>
      <c r="K8591" s="154" cm="1">
        <f t="array" ref="K8591">ROUND(
IF(C8591="Beer",
SUM(LOOKUP(2,1/(SRP!$B$8:$B$10&lt;=E8591)/(SRP!$C$8:$C$10&gt;=E8591),SRP!$D$8:$D$10)*(G8591/100)*(E8591/1000)),
IF(C8591="Spirits",
SUM(LOOKUP(2,1/(SRP!$B$2:$B$7&lt;=E8591)/(SRP!$C$2:$C$7&gt;=E8591),SRP!$D$2:$D$7)*(G8591/100)*(E8591/1000)),
IF(AND(C8591="Wine",D8591="Fortified Wines"),
SUM(LOOKUP(2,1/(SRP!$B$26:$B$29&lt;=E8591)/(SRP!$C$26:$C$29&gt;=E8591),SRP!$D$26:$D$29)*(G8591/100)*(E8591/1000)),
IF(C8591="Wine",
SUM(LOOKUP(2,1/(SRP!$B$21:$B$25&lt;=E8591)/(SRP!$C$21:$C$25&gt;=E8591),SRP!$D$21:$D$25)*(G8591/100)*(E8591/1000)),
IF(AND(C8591="Ready to Drink",D8591="RTD-One Pour Cocktail&gt;7%&lt;=14.5"),
SUM(LOOKUP(2,1/(SRP!$B$16:$B$20&lt;=E8591)/(SRP!$C$16:$C$20&gt;=E8591),SRP!$D$16:$D$20)*(G8591/100)*(E8591/1000)),
IF(C8591="Ready to Drink",
SUM(LOOKUP(2,1/(SRP!$B$11:$B$15&lt;=E8591)/(SRP!$C$11:$C$15&gt;=E8591),SRP!$D$11:$D$15)*(G8591/100)*(E8591/1000)),
0)))))),2)</f>
        <v>8.1999999999999993</v>
      </c>
      <c r="L8591" s="173" t="str">
        <f t="shared" si="134"/>
        <v>Wine750</v>
      </c>
      <c r="M8591" s="154">
        <f>VLOOKUP(L8591,'Slope %'!C:D,2,0)</f>
        <v>0.1</v>
      </c>
    </row>
    <row r="8592" spans="1:13" x14ac:dyDescent="0.25">
      <c r="A8592" s="169">
        <v>261099</v>
      </c>
      <c r="B8592" s="170" t="s">
        <v>6215</v>
      </c>
      <c r="C8592" s="170" t="s">
        <v>24</v>
      </c>
      <c r="D8592" s="170" t="s">
        <v>194</v>
      </c>
      <c r="E8592" s="170">
        <v>750</v>
      </c>
      <c r="F8592" s="170">
        <v>12</v>
      </c>
      <c r="G8592" s="171">
        <v>13</v>
      </c>
      <c r="H8592" s="170" t="s">
        <v>32</v>
      </c>
      <c r="I8592" s="171">
        <v>18.989999999999998</v>
      </c>
      <c r="J8592" s="169">
        <v>1</v>
      </c>
      <c r="K8592" s="154" cm="1">
        <f t="array" ref="K8592">ROUND(
IF(C8592="Beer",
SUM(LOOKUP(2,1/(SRP!$B$8:$B$10&lt;=E8592)/(SRP!$C$8:$C$10&gt;=E8592),SRP!$D$8:$D$10)*(G8592/100)*(E8592/1000)),
IF(C8592="Spirits",
SUM(LOOKUP(2,1/(SRP!$B$2:$B$7&lt;=E8592)/(SRP!$C$2:$C$7&gt;=E8592),SRP!$D$2:$D$7)*(G8592/100)*(E8592/1000)),
IF(AND(C8592="Wine",D8592="Fortified Wines"),
SUM(LOOKUP(2,1/(SRP!$B$26:$B$29&lt;=E8592)/(SRP!$C$26:$C$29&gt;=E8592),SRP!$D$26:$D$29)*(G8592/100)*(E8592/1000)),
IF(C8592="Wine",
SUM(LOOKUP(2,1/(SRP!$B$21:$B$25&lt;=E8592)/(SRP!$C$21:$C$25&gt;=E8592),SRP!$D$21:$D$25)*(G8592/100)*(E8592/1000)),
IF(AND(C8592="Ready to Drink",D8592="RTD-One Pour Cocktail&gt;7%&lt;=14.5"),
SUM(LOOKUP(2,1/(SRP!$B$16:$B$20&lt;=E8592)/(SRP!$C$16:$C$20&gt;=E8592),SRP!$D$16:$D$20)*(G8592/100)*(E8592/1000)),
IF(C8592="Ready to Drink",
SUM(LOOKUP(2,1/(SRP!$B$11:$B$15&lt;=E8592)/(SRP!$C$11:$C$15&gt;=E8592),SRP!$D$11:$D$15)*(G8592/100)*(E8592/1000)),
0)))))),2)</f>
        <v>7.61</v>
      </c>
      <c r="L8592" s="173" t="str">
        <f t="shared" si="134"/>
        <v>Wine750</v>
      </c>
      <c r="M8592" s="154">
        <f>VLOOKUP(L8592,'Slope %'!C:D,2,0)</f>
        <v>0.1</v>
      </c>
    </row>
    <row r="8593" spans="1:13" x14ac:dyDescent="0.25">
      <c r="A8593" s="169">
        <v>262337</v>
      </c>
      <c r="B8593" s="170" t="s">
        <v>6216</v>
      </c>
      <c r="C8593" s="170" t="s">
        <v>24</v>
      </c>
      <c r="D8593" s="170" t="s">
        <v>60</v>
      </c>
      <c r="E8593" s="170">
        <v>750</v>
      </c>
      <c r="F8593" s="170">
        <v>12</v>
      </c>
      <c r="G8593" s="171">
        <v>9</v>
      </c>
      <c r="H8593" s="170" t="s">
        <v>163</v>
      </c>
      <c r="I8593" s="171">
        <v>13.99</v>
      </c>
      <c r="J8593" s="169">
        <v>1</v>
      </c>
      <c r="K8593" s="154" cm="1">
        <f t="array" ref="K8593">ROUND(
IF(C8593="Beer",
SUM(LOOKUP(2,1/(SRP!$B$8:$B$10&lt;=E8593)/(SRP!$C$8:$C$10&gt;=E8593),SRP!$D$8:$D$10)*(G8593/100)*(E8593/1000)),
IF(C8593="Spirits",
SUM(LOOKUP(2,1/(SRP!$B$2:$B$7&lt;=E8593)/(SRP!$C$2:$C$7&gt;=E8593),SRP!$D$2:$D$7)*(G8593/100)*(E8593/1000)),
IF(AND(C8593="Wine",D8593="Fortified Wines"),
SUM(LOOKUP(2,1/(SRP!$B$26:$B$29&lt;=E8593)/(SRP!$C$26:$C$29&gt;=E8593),SRP!$D$26:$D$29)*(G8593/100)*(E8593/1000)),
IF(C8593="Wine",
SUM(LOOKUP(2,1/(SRP!$B$21:$B$25&lt;=E8593)/(SRP!$C$21:$C$25&gt;=E8593),SRP!$D$21:$D$25)*(G8593/100)*(E8593/1000)),
IF(AND(C8593="Ready to Drink",D8593="RTD-One Pour Cocktail&gt;7%&lt;=14.5"),
SUM(LOOKUP(2,1/(SRP!$B$16:$B$20&lt;=E8593)/(SRP!$C$16:$C$20&gt;=E8593),SRP!$D$16:$D$20)*(G8593/100)*(E8593/1000)),
IF(C8593="Ready to Drink",
SUM(LOOKUP(2,1/(SRP!$B$11:$B$15&lt;=E8593)/(SRP!$C$11:$C$15&gt;=E8593),SRP!$D$11:$D$15)*(G8593/100)*(E8593/1000)),
0)))))),2)</f>
        <v>5.27</v>
      </c>
      <c r="L8593" s="173" t="str">
        <f t="shared" si="134"/>
        <v>Wine750</v>
      </c>
      <c r="M8593" s="154">
        <f>VLOOKUP(L8593,'Slope %'!C:D,2,0)</f>
        <v>0.1</v>
      </c>
    </row>
    <row r="8594" spans="1:13" x14ac:dyDescent="0.25">
      <c r="A8594" s="169">
        <v>262626</v>
      </c>
      <c r="B8594" s="170" t="s">
        <v>6217</v>
      </c>
      <c r="C8594" s="170" t="s">
        <v>11</v>
      </c>
      <c r="D8594" s="170" t="s">
        <v>12</v>
      </c>
      <c r="E8594" s="170">
        <v>355</v>
      </c>
      <c r="F8594" s="170">
        <v>24</v>
      </c>
      <c r="G8594" s="171">
        <v>4.5999999999999996</v>
      </c>
      <c r="H8594" s="170" t="s">
        <v>105</v>
      </c>
      <c r="I8594" s="171">
        <v>3.39</v>
      </c>
      <c r="J8594" s="169">
        <v>1</v>
      </c>
      <c r="K8594" s="154" cm="1">
        <f t="array" ref="K8594">ROUND(
IF(C8594="Beer",
SUM(LOOKUP(2,1/(SRP!$B$8:$B$10&lt;=E8594)/(SRP!$C$8:$C$10&gt;=E8594),SRP!$D$8:$D$10)*(G8594/100)*(E8594/1000)),
IF(C8594="Spirits",
SUM(LOOKUP(2,1/(SRP!$B$2:$B$7&lt;=E8594)/(SRP!$C$2:$C$7&gt;=E8594),SRP!$D$2:$D$7)*(G8594/100)*(E8594/1000)),
IF(AND(C8594="Wine",D8594="Fortified Wines"),
SUM(LOOKUP(2,1/(SRP!$B$26:$B$29&lt;=E8594)/(SRP!$C$26:$C$29&gt;=E8594),SRP!$D$26:$D$29)*(G8594/100)*(E8594/1000)),
IF(C8594="Wine",
SUM(LOOKUP(2,1/(SRP!$B$21:$B$25&lt;=E8594)/(SRP!$C$21:$C$25&gt;=E8594),SRP!$D$21:$D$25)*(G8594/100)*(E8594/1000)),
IF(AND(C8594="Ready to Drink",D8594="RTD-One Pour Cocktail&gt;7%&lt;=14.5"),
SUM(LOOKUP(2,1/(SRP!$B$16:$B$20&lt;=E8594)/(SRP!$C$16:$C$20&gt;=E8594),SRP!$D$16:$D$20)*(G8594/100)*(E8594/1000)),
IF(C8594="Ready to Drink",
SUM(LOOKUP(2,1/(SRP!$B$11:$B$15&lt;=E8594)/(SRP!$C$11:$C$15&gt;=E8594),SRP!$D$11:$D$15)*(G8594/100)*(E8594/1000)),
0)))))),2)</f>
        <v>1.27</v>
      </c>
      <c r="L8594" s="173" t="str">
        <f t="shared" si="134"/>
        <v>Beer355</v>
      </c>
      <c r="M8594" s="154">
        <f>VLOOKUP(L8594,'Slope %'!C:D,2,0)</f>
        <v>0.12</v>
      </c>
    </row>
    <row r="8595" spans="1:13" x14ac:dyDescent="0.25">
      <c r="A8595" s="169">
        <v>262626</v>
      </c>
      <c r="B8595" s="170" t="s">
        <v>6217</v>
      </c>
      <c r="C8595" s="170" t="s">
        <v>11</v>
      </c>
      <c r="D8595" s="170" t="s">
        <v>12</v>
      </c>
      <c r="E8595" s="170">
        <v>355</v>
      </c>
      <c r="F8595" s="170">
        <v>24</v>
      </c>
      <c r="G8595" s="171">
        <v>4.5999999999999996</v>
      </c>
      <c r="H8595" s="170" t="s">
        <v>105</v>
      </c>
      <c r="I8595" s="171">
        <v>3.39</v>
      </c>
      <c r="J8595" s="169">
        <v>1</v>
      </c>
      <c r="K8595" s="154" cm="1">
        <f t="array" ref="K8595">ROUND(
IF(C8595="Beer",
SUM(LOOKUP(2,1/(SRP!$B$8:$B$10&lt;=E8595)/(SRP!$C$8:$C$10&gt;=E8595),SRP!$D$8:$D$10)*(G8595/100)*(E8595/1000)),
IF(C8595="Spirits",
SUM(LOOKUP(2,1/(SRP!$B$2:$B$7&lt;=E8595)/(SRP!$C$2:$C$7&gt;=E8595),SRP!$D$2:$D$7)*(G8595/100)*(E8595/1000)),
IF(AND(C8595="Wine",D8595="Fortified Wines"),
SUM(LOOKUP(2,1/(SRP!$B$26:$B$29&lt;=E8595)/(SRP!$C$26:$C$29&gt;=E8595),SRP!$D$26:$D$29)*(G8595/100)*(E8595/1000)),
IF(C8595="Wine",
SUM(LOOKUP(2,1/(SRP!$B$21:$B$25&lt;=E8595)/(SRP!$C$21:$C$25&gt;=E8595),SRP!$D$21:$D$25)*(G8595/100)*(E8595/1000)),
IF(AND(C8595="Ready to Drink",D8595="RTD-One Pour Cocktail&gt;7%&lt;=14.5"),
SUM(LOOKUP(2,1/(SRP!$B$16:$B$20&lt;=E8595)/(SRP!$C$16:$C$20&gt;=E8595),SRP!$D$16:$D$20)*(G8595/100)*(E8595/1000)),
IF(C8595="Ready to Drink",
SUM(LOOKUP(2,1/(SRP!$B$11:$B$15&lt;=E8595)/(SRP!$C$11:$C$15&gt;=E8595),SRP!$D$11:$D$15)*(G8595/100)*(E8595/1000)),
0)))))),2)</f>
        <v>1.27</v>
      </c>
      <c r="L8595" s="173" t="str">
        <f t="shared" si="134"/>
        <v>Beer355</v>
      </c>
      <c r="M8595" s="154">
        <f>VLOOKUP(L8595,'Slope %'!C:D,2,0)</f>
        <v>0.12</v>
      </c>
    </row>
    <row r="8596" spans="1:13" x14ac:dyDescent="0.25">
      <c r="A8596" s="169">
        <v>262717</v>
      </c>
      <c r="B8596" s="170" t="s">
        <v>6218</v>
      </c>
      <c r="C8596" s="170" t="s">
        <v>24</v>
      </c>
      <c r="D8596" s="170" t="s">
        <v>68</v>
      </c>
      <c r="E8596" s="170">
        <v>750</v>
      </c>
      <c r="F8596" s="170">
        <v>12</v>
      </c>
      <c r="G8596" s="171">
        <v>13.5</v>
      </c>
      <c r="H8596" s="170" t="s">
        <v>22</v>
      </c>
      <c r="I8596" s="171">
        <v>16.989999999999998</v>
      </c>
      <c r="J8596" s="169">
        <v>1</v>
      </c>
      <c r="K8596" s="154" cm="1">
        <f t="array" ref="K8596">ROUND(
IF(C8596="Beer",
SUM(LOOKUP(2,1/(SRP!$B$8:$B$10&lt;=E8596)/(SRP!$C$8:$C$10&gt;=E8596),SRP!$D$8:$D$10)*(G8596/100)*(E8596/1000)),
IF(C8596="Spirits",
SUM(LOOKUP(2,1/(SRP!$B$2:$B$7&lt;=E8596)/(SRP!$C$2:$C$7&gt;=E8596),SRP!$D$2:$D$7)*(G8596/100)*(E8596/1000)),
IF(AND(C8596="Wine",D8596="Fortified Wines"),
SUM(LOOKUP(2,1/(SRP!$B$26:$B$29&lt;=E8596)/(SRP!$C$26:$C$29&gt;=E8596),SRP!$D$26:$D$29)*(G8596/100)*(E8596/1000)),
IF(C8596="Wine",
SUM(LOOKUP(2,1/(SRP!$B$21:$B$25&lt;=E8596)/(SRP!$C$21:$C$25&gt;=E8596),SRP!$D$21:$D$25)*(G8596/100)*(E8596/1000)),
IF(AND(C8596="Ready to Drink",D8596="RTD-One Pour Cocktail&gt;7%&lt;=14.5"),
SUM(LOOKUP(2,1/(SRP!$B$16:$B$20&lt;=E8596)/(SRP!$C$16:$C$20&gt;=E8596),SRP!$D$16:$D$20)*(G8596/100)*(E8596/1000)),
IF(C8596="Ready to Drink",
SUM(LOOKUP(2,1/(SRP!$B$11:$B$15&lt;=E8596)/(SRP!$C$11:$C$15&gt;=E8596),SRP!$D$11:$D$15)*(G8596/100)*(E8596/1000)),
0)))))),2)</f>
        <v>7.9</v>
      </c>
      <c r="L8596" s="173" t="str">
        <f t="shared" si="134"/>
        <v>Wine750</v>
      </c>
      <c r="M8596" s="154">
        <f>VLOOKUP(L8596,'Slope %'!C:D,2,0)</f>
        <v>0.1</v>
      </c>
    </row>
    <row r="8597" spans="1:13" x14ac:dyDescent="0.25">
      <c r="A8597" s="169">
        <v>263640</v>
      </c>
      <c r="B8597" s="170" t="s">
        <v>6219</v>
      </c>
      <c r="C8597" s="170" t="s">
        <v>24</v>
      </c>
      <c r="D8597" s="170" t="s">
        <v>34</v>
      </c>
      <c r="E8597" s="170">
        <v>750</v>
      </c>
      <c r="F8597" s="170">
        <v>12</v>
      </c>
      <c r="G8597" s="171">
        <v>13</v>
      </c>
      <c r="H8597" s="170" t="s">
        <v>35</v>
      </c>
      <c r="I8597" s="171">
        <v>14.99</v>
      </c>
      <c r="J8597" s="169">
        <v>1</v>
      </c>
      <c r="K8597" s="154" cm="1">
        <f t="array" ref="K8597">ROUND(
IF(C8597="Beer",
SUM(LOOKUP(2,1/(SRP!$B$8:$B$10&lt;=E8597)/(SRP!$C$8:$C$10&gt;=E8597),SRP!$D$8:$D$10)*(G8597/100)*(E8597/1000)),
IF(C8597="Spirits",
SUM(LOOKUP(2,1/(SRP!$B$2:$B$7&lt;=E8597)/(SRP!$C$2:$C$7&gt;=E8597),SRP!$D$2:$D$7)*(G8597/100)*(E8597/1000)),
IF(AND(C8597="Wine",D8597="Fortified Wines"),
SUM(LOOKUP(2,1/(SRP!$B$26:$B$29&lt;=E8597)/(SRP!$C$26:$C$29&gt;=E8597),SRP!$D$26:$D$29)*(G8597/100)*(E8597/1000)),
IF(C8597="Wine",
SUM(LOOKUP(2,1/(SRP!$B$21:$B$25&lt;=E8597)/(SRP!$C$21:$C$25&gt;=E8597),SRP!$D$21:$D$25)*(G8597/100)*(E8597/1000)),
IF(AND(C8597="Ready to Drink",D8597="RTD-One Pour Cocktail&gt;7%&lt;=14.5"),
SUM(LOOKUP(2,1/(SRP!$B$16:$B$20&lt;=E8597)/(SRP!$C$16:$C$20&gt;=E8597),SRP!$D$16:$D$20)*(G8597/100)*(E8597/1000)),
IF(C8597="Ready to Drink",
SUM(LOOKUP(2,1/(SRP!$B$11:$B$15&lt;=E8597)/(SRP!$C$11:$C$15&gt;=E8597),SRP!$D$11:$D$15)*(G8597/100)*(E8597/1000)),
0)))))),2)</f>
        <v>7.61</v>
      </c>
      <c r="L8597" s="173" t="str">
        <f t="shared" si="134"/>
        <v>Wine750</v>
      </c>
      <c r="M8597" s="154">
        <f>VLOOKUP(L8597,'Slope %'!C:D,2,0)</f>
        <v>0.1</v>
      </c>
    </row>
    <row r="8598" spans="1:13" x14ac:dyDescent="0.25">
      <c r="A8598" s="169">
        <v>264986</v>
      </c>
      <c r="B8598" s="170" t="s">
        <v>6220</v>
      </c>
      <c r="C8598" s="170" t="s">
        <v>24</v>
      </c>
      <c r="D8598" s="170" t="s">
        <v>34</v>
      </c>
      <c r="E8598" s="170">
        <v>750</v>
      </c>
      <c r="F8598" s="170">
        <v>12</v>
      </c>
      <c r="G8598" s="171">
        <v>14</v>
      </c>
      <c r="H8598" s="170" t="s">
        <v>22</v>
      </c>
      <c r="I8598" s="171">
        <v>20.99</v>
      </c>
      <c r="J8598" s="169">
        <v>1</v>
      </c>
      <c r="K8598" s="154" cm="1">
        <f t="array" ref="K8598">ROUND(
IF(C8598="Beer",
SUM(LOOKUP(2,1/(SRP!$B$8:$B$10&lt;=E8598)/(SRP!$C$8:$C$10&gt;=E8598),SRP!$D$8:$D$10)*(G8598/100)*(E8598/1000)),
IF(C8598="Spirits",
SUM(LOOKUP(2,1/(SRP!$B$2:$B$7&lt;=E8598)/(SRP!$C$2:$C$7&gt;=E8598),SRP!$D$2:$D$7)*(G8598/100)*(E8598/1000)),
IF(AND(C8598="Wine",D8598="Fortified Wines"),
SUM(LOOKUP(2,1/(SRP!$B$26:$B$29&lt;=E8598)/(SRP!$C$26:$C$29&gt;=E8598),SRP!$D$26:$D$29)*(G8598/100)*(E8598/1000)),
IF(C8598="Wine",
SUM(LOOKUP(2,1/(SRP!$B$21:$B$25&lt;=E8598)/(SRP!$C$21:$C$25&gt;=E8598),SRP!$D$21:$D$25)*(G8598/100)*(E8598/1000)),
IF(AND(C8598="Ready to Drink",D8598="RTD-One Pour Cocktail&gt;7%&lt;=14.5"),
SUM(LOOKUP(2,1/(SRP!$B$16:$B$20&lt;=E8598)/(SRP!$C$16:$C$20&gt;=E8598),SRP!$D$16:$D$20)*(G8598/100)*(E8598/1000)),
IF(C8598="Ready to Drink",
SUM(LOOKUP(2,1/(SRP!$B$11:$B$15&lt;=E8598)/(SRP!$C$11:$C$15&gt;=E8598),SRP!$D$11:$D$15)*(G8598/100)*(E8598/1000)),
0)))))),2)</f>
        <v>8.1999999999999993</v>
      </c>
      <c r="L8598" s="173" t="str">
        <f t="shared" si="134"/>
        <v>Wine750</v>
      </c>
      <c r="M8598" s="154">
        <f>VLOOKUP(L8598,'Slope %'!C:D,2,0)</f>
        <v>0.1</v>
      </c>
    </row>
    <row r="8599" spans="1:13" x14ac:dyDescent="0.25">
      <c r="A8599" s="169">
        <v>265199</v>
      </c>
      <c r="B8599" s="170" t="s">
        <v>481</v>
      </c>
      <c r="C8599" s="170" t="s">
        <v>15</v>
      </c>
      <c r="D8599" s="170" t="s">
        <v>19</v>
      </c>
      <c r="E8599" s="170">
        <v>375</v>
      </c>
      <c r="F8599" s="170">
        <v>24</v>
      </c>
      <c r="G8599" s="171">
        <v>40</v>
      </c>
      <c r="H8599" s="170" t="s">
        <v>43</v>
      </c>
      <c r="I8599" s="171">
        <v>17.489999999999998</v>
      </c>
      <c r="J8599" s="169">
        <v>1</v>
      </c>
      <c r="K8599" s="154" cm="1">
        <f t="array" ref="K8599">ROUND(
IF(C8599="Beer",
SUM(LOOKUP(2,1/(SRP!$B$8:$B$10&lt;=E8599)/(SRP!$C$8:$C$10&gt;=E8599),SRP!$D$8:$D$10)*(G8599/100)*(E8599/1000)),
IF(C8599="Spirits",
SUM(LOOKUP(2,1/(SRP!$B$2:$B$7&lt;=E8599)/(SRP!$C$2:$C$7&gt;=E8599),SRP!$D$2:$D$7)*(G8599/100)*(E8599/1000)),
IF(AND(C8599="Wine",D8599="Fortified Wines"),
SUM(LOOKUP(2,1/(SRP!$B$26:$B$29&lt;=E8599)/(SRP!$C$26:$C$29&gt;=E8599),SRP!$D$26:$D$29)*(G8599/100)*(E8599/1000)),
IF(C8599="Wine",
SUM(LOOKUP(2,1/(SRP!$B$21:$B$25&lt;=E8599)/(SRP!$C$21:$C$25&gt;=E8599),SRP!$D$21:$D$25)*(G8599/100)*(E8599/1000)),
IF(AND(C8599="Ready to Drink",D8599="RTD-One Pour Cocktail&gt;7%&lt;=14.5"),
SUM(LOOKUP(2,1/(SRP!$B$16:$B$20&lt;=E8599)/(SRP!$C$16:$C$20&gt;=E8599),SRP!$D$16:$D$20)*(G8599/100)*(E8599/1000)),
IF(C8599="Ready to Drink",
SUM(LOOKUP(2,1/(SRP!$B$11:$B$15&lt;=E8599)/(SRP!$C$11:$C$15&gt;=E8599),SRP!$D$11:$D$15)*(G8599/100)*(E8599/1000)),
0)))))),2)</f>
        <v>13.3</v>
      </c>
      <c r="L8599" s="173" t="str">
        <f t="shared" si="134"/>
        <v>Spirits375</v>
      </c>
      <c r="M8599" s="154">
        <f>VLOOKUP(L8599,'Slope %'!C:D,2,0)</f>
        <v>0.1</v>
      </c>
    </row>
    <row r="8600" spans="1:13" x14ac:dyDescent="0.25">
      <c r="A8600" s="169">
        <v>268011</v>
      </c>
      <c r="B8600" s="170" t="s">
        <v>6221</v>
      </c>
      <c r="C8600" s="170" t="s">
        <v>11</v>
      </c>
      <c r="D8600" s="170" t="s">
        <v>12</v>
      </c>
      <c r="E8600" s="170">
        <v>500</v>
      </c>
      <c r="F8600" s="170">
        <v>24</v>
      </c>
      <c r="G8600" s="171">
        <v>5</v>
      </c>
      <c r="H8600" s="170" t="s">
        <v>274</v>
      </c>
      <c r="I8600" s="171">
        <v>3.99</v>
      </c>
      <c r="J8600" s="169">
        <v>1</v>
      </c>
      <c r="K8600" s="154" cm="1">
        <f t="array" ref="K8600">ROUND(
IF(C8600="Beer",
SUM(LOOKUP(2,1/(SRP!$B$8:$B$10&lt;=E8600)/(SRP!$C$8:$C$10&gt;=E8600),SRP!$D$8:$D$10)*(G8600/100)*(E8600/1000)),
IF(C8600="Spirits",
SUM(LOOKUP(2,1/(SRP!$B$2:$B$7&lt;=E8600)/(SRP!$C$2:$C$7&gt;=E8600),SRP!$D$2:$D$7)*(G8600/100)*(E8600/1000)),
IF(AND(C8600="Wine",D8600="Fortified Wines"),
SUM(LOOKUP(2,1/(SRP!$B$26:$B$29&lt;=E8600)/(SRP!$C$26:$C$29&gt;=E8600),SRP!$D$26:$D$29)*(G8600/100)*(E8600/1000)),
IF(C8600="Wine",
SUM(LOOKUP(2,1/(SRP!$B$21:$B$25&lt;=E8600)/(SRP!$C$21:$C$25&gt;=E8600),SRP!$D$21:$D$25)*(G8600/100)*(E8600/1000)),
IF(AND(C8600="Ready to Drink",D8600="RTD-One Pour Cocktail&gt;7%&lt;=14.5"),
SUM(LOOKUP(2,1/(SRP!$B$16:$B$20&lt;=E8600)/(SRP!$C$16:$C$20&gt;=E8600),SRP!$D$16:$D$20)*(G8600/100)*(E8600/1000)),
IF(C8600="Ready to Drink",
SUM(LOOKUP(2,1/(SRP!$B$11:$B$15&lt;=E8600)/(SRP!$C$11:$C$15&gt;=E8600),SRP!$D$11:$D$15)*(G8600/100)*(E8600/1000)),
0)))))),2)</f>
        <v>1.95</v>
      </c>
      <c r="L8600" s="173" t="str">
        <f t="shared" si="134"/>
        <v>Beer500</v>
      </c>
      <c r="M8600" s="154">
        <f>VLOOKUP(L8600,'Slope %'!C:D,2,0)</f>
        <v>0.12</v>
      </c>
    </row>
    <row r="8601" spans="1:13" x14ac:dyDescent="0.25">
      <c r="A8601" s="169">
        <v>268391</v>
      </c>
      <c r="B8601" s="170" t="s">
        <v>6222</v>
      </c>
      <c r="C8601" s="170" t="s">
        <v>24</v>
      </c>
      <c r="D8601" s="170" t="s">
        <v>194</v>
      </c>
      <c r="E8601" s="170">
        <v>750</v>
      </c>
      <c r="F8601" s="170">
        <v>12</v>
      </c>
      <c r="G8601" s="171">
        <v>13</v>
      </c>
      <c r="H8601" s="170" t="s">
        <v>141</v>
      </c>
      <c r="I8601" s="171">
        <v>21.99</v>
      </c>
      <c r="J8601" s="169">
        <v>1</v>
      </c>
      <c r="K8601" s="154" cm="1">
        <f t="array" ref="K8601">ROUND(
IF(C8601="Beer",
SUM(LOOKUP(2,1/(SRP!$B$8:$B$10&lt;=E8601)/(SRP!$C$8:$C$10&gt;=E8601),SRP!$D$8:$D$10)*(G8601/100)*(E8601/1000)),
IF(C8601="Spirits",
SUM(LOOKUP(2,1/(SRP!$B$2:$B$7&lt;=E8601)/(SRP!$C$2:$C$7&gt;=E8601),SRP!$D$2:$D$7)*(G8601/100)*(E8601/1000)),
IF(AND(C8601="Wine",D8601="Fortified Wines"),
SUM(LOOKUP(2,1/(SRP!$B$26:$B$29&lt;=E8601)/(SRP!$C$26:$C$29&gt;=E8601),SRP!$D$26:$D$29)*(G8601/100)*(E8601/1000)),
IF(C8601="Wine",
SUM(LOOKUP(2,1/(SRP!$B$21:$B$25&lt;=E8601)/(SRP!$C$21:$C$25&gt;=E8601),SRP!$D$21:$D$25)*(G8601/100)*(E8601/1000)),
IF(AND(C8601="Ready to Drink",D8601="RTD-One Pour Cocktail&gt;7%&lt;=14.5"),
SUM(LOOKUP(2,1/(SRP!$B$16:$B$20&lt;=E8601)/(SRP!$C$16:$C$20&gt;=E8601),SRP!$D$16:$D$20)*(G8601/100)*(E8601/1000)),
IF(C8601="Ready to Drink",
SUM(LOOKUP(2,1/(SRP!$B$11:$B$15&lt;=E8601)/(SRP!$C$11:$C$15&gt;=E8601),SRP!$D$11:$D$15)*(G8601/100)*(E8601/1000)),
0)))))),2)</f>
        <v>7.61</v>
      </c>
      <c r="L8601" s="173" t="str">
        <f t="shared" si="134"/>
        <v>Wine750</v>
      </c>
      <c r="M8601" s="154">
        <f>VLOOKUP(L8601,'Slope %'!C:D,2,0)</f>
        <v>0.1</v>
      </c>
    </row>
    <row r="8602" spans="1:13" x14ac:dyDescent="0.25">
      <c r="A8602" s="169">
        <v>270363</v>
      </c>
      <c r="B8602" s="170" t="s">
        <v>6223</v>
      </c>
      <c r="C8602" s="170" t="s">
        <v>24</v>
      </c>
      <c r="D8602" s="170" t="s">
        <v>34</v>
      </c>
      <c r="E8602" s="170">
        <v>750</v>
      </c>
      <c r="F8602" s="170">
        <v>12</v>
      </c>
      <c r="G8602" s="171">
        <v>14</v>
      </c>
      <c r="H8602" s="170" t="s">
        <v>163</v>
      </c>
      <c r="I8602" s="171">
        <v>14.99</v>
      </c>
      <c r="J8602" s="169">
        <v>1</v>
      </c>
      <c r="K8602" s="154" cm="1">
        <f t="array" ref="K8602">ROUND(
IF(C8602="Beer",
SUM(LOOKUP(2,1/(SRP!$B$8:$B$10&lt;=E8602)/(SRP!$C$8:$C$10&gt;=E8602),SRP!$D$8:$D$10)*(G8602/100)*(E8602/1000)),
IF(C8602="Spirits",
SUM(LOOKUP(2,1/(SRP!$B$2:$B$7&lt;=E8602)/(SRP!$C$2:$C$7&gt;=E8602),SRP!$D$2:$D$7)*(G8602/100)*(E8602/1000)),
IF(AND(C8602="Wine",D8602="Fortified Wines"),
SUM(LOOKUP(2,1/(SRP!$B$26:$B$29&lt;=E8602)/(SRP!$C$26:$C$29&gt;=E8602),SRP!$D$26:$D$29)*(G8602/100)*(E8602/1000)),
IF(C8602="Wine",
SUM(LOOKUP(2,1/(SRP!$B$21:$B$25&lt;=E8602)/(SRP!$C$21:$C$25&gt;=E8602),SRP!$D$21:$D$25)*(G8602/100)*(E8602/1000)),
IF(AND(C8602="Ready to Drink",D8602="RTD-One Pour Cocktail&gt;7%&lt;=14.5"),
SUM(LOOKUP(2,1/(SRP!$B$16:$B$20&lt;=E8602)/(SRP!$C$16:$C$20&gt;=E8602),SRP!$D$16:$D$20)*(G8602/100)*(E8602/1000)),
IF(C8602="Ready to Drink",
SUM(LOOKUP(2,1/(SRP!$B$11:$B$15&lt;=E8602)/(SRP!$C$11:$C$15&gt;=E8602),SRP!$D$11:$D$15)*(G8602/100)*(E8602/1000)),
0)))))),2)</f>
        <v>8.1999999999999993</v>
      </c>
      <c r="L8602" s="173" t="str">
        <f t="shared" si="134"/>
        <v>Wine750</v>
      </c>
      <c r="M8602" s="154">
        <f>VLOOKUP(L8602,'Slope %'!C:D,2,0)</f>
        <v>0.1</v>
      </c>
    </row>
    <row r="8603" spans="1:13" x14ac:dyDescent="0.25">
      <c r="A8603" s="169">
        <v>270926</v>
      </c>
      <c r="B8603" s="170" t="s">
        <v>6224</v>
      </c>
      <c r="C8603" s="170" t="s">
        <v>24</v>
      </c>
      <c r="D8603" s="170" t="s">
        <v>38</v>
      </c>
      <c r="E8603" s="170">
        <v>750</v>
      </c>
      <c r="F8603" s="170">
        <v>12</v>
      </c>
      <c r="G8603" s="171">
        <v>13</v>
      </c>
      <c r="H8603" s="170" t="s">
        <v>141</v>
      </c>
      <c r="I8603" s="171">
        <v>17.989999999999998</v>
      </c>
      <c r="J8603" s="169">
        <v>1</v>
      </c>
      <c r="K8603" s="154" cm="1">
        <f t="array" ref="K8603">ROUND(
IF(C8603="Beer",
SUM(LOOKUP(2,1/(SRP!$B$8:$B$10&lt;=E8603)/(SRP!$C$8:$C$10&gt;=E8603),SRP!$D$8:$D$10)*(G8603/100)*(E8603/1000)),
IF(C8603="Spirits",
SUM(LOOKUP(2,1/(SRP!$B$2:$B$7&lt;=E8603)/(SRP!$C$2:$C$7&gt;=E8603),SRP!$D$2:$D$7)*(G8603/100)*(E8603/1000)),
IF(AND(C8603="Wine",D8603="Fortified Wines"),
SUM(LOOKUP(2,1/(SRP!$B$26:$B$29&lt;=E8603)/(SRP!$C$26:$C$29&gt;=E8603),SRP!$D$26:$D$29)*(G8603/100)*(E8603/1000)),
IF(C8603="Wine",
SUM(LOOKUP(2,1/(SRP!$B$21:$B$25&lt;=E8603)/(SRP!$C$21:$C$25&gt;=E8603),SRP!$D$21:$D$25)*(G8603/100)*(E8603/1000)),
IF(AND(C8603="Ready to Drink",D8603="RTD-One Pour Cocktail&gt;7%&lt;=14.5"),
SUM(LOOKUP(2,1/(SRP!$B$16:$B$20&lt;=E8603)/(SRP!$C$16:$C$20&gt;=E8603),SRP!$D$16:$D$20)*(G8603/100)*(E8603/1000)),
IF(C8603="Ready to Drink",
SUM(LOOKUP(2,1/(SRP!$B$11:$B$15&lt;=E8603)/(SRP!$C$11:$C$15&gt;=E8603),SRP!$D$11:$D$15)*(G8603/100)*(E8603/1000)),
0)))))),2)</f>
        <v>7.61</v>
      </c>
      <c r="L8603" s="173" t="str">
        <f t="shared" si="134"/>
        <v>Wine750</v>
      </c>
      <c r="M8603" s="154">
        <f>VLOOKUP(L8603,'Slope %'!C:D,2,0)</f>
        <v>0.1</v>
      </c>
    </row>
    <row r="8604" spans="1:13" x14ac:dyDescent="0.25">
      <c r="A8604" s="169">
        <v>271338</v>
      </c>
      <c r="B8604" s="170" t="s">
        <v>52</v>
      </c>
      <c r="C8604" s="170" t="s">
        <v>15</v>
      </c>
      <c r="D8604" s="170" t="s">
        <v>28</v>
      </c>
      <c r="E8604" s="170">
        <v>200</v>
      </c>
      <c r="F8604" s="170">
        <v>48</v>
      </c>
      <c r="G8604" s="171">
        <v>40</v>
      </c>
      <c r="H8604" s="170" t="s">
        <v>29</v>
      </c>
      <c r="I8604" s="171">
        <v>9.99</v>
      </c>
      <c r="J8604" s="169">
        <v>1</v>
      </c>
      <c r="K8604" s="154" cm="1">
        <f t="array" ref="K8604">ROUND(
IF(C8604="Beer",
SUM(LOOKUP(2,1/(SRP!$B$8:$B$10&lt;=E8604)/(SRP!$C$8:$C$10&gt;=E8604),SRP!$D$8:$D$10)*(G8604/100)*(E8604/1000)),
IF(C8604="Spirits",
SUM(LOOKUP(2,1/(SRP!$B$2:$B$7&lt;=E8604)/(SRP!$C$2:$C$7&gt;=E8604),SRP!$D$2:$D$7)*(G8604/100)*(E8604/1000)),
IF(AND(C8604="Wine",D8604="Fortified Wines"),
SUM(LOOKUP(2,1/(SRP!$B$26:$B$29&lt;=E8604)/(SRP!$C$26:$C$29&gt;=E8604),SRP!$D$26:$D$29)*(G8604/100)*(E8604/1000)),
IF(C8604="Wine",
SUM(LOOKUP(2,1/(SRP!$B$21:$B$25&lt;=E8604)/(SRP!$C$21:$C$25&gt;=E8604),SRP!$D$21:$D$25)*(G8604/100)*(E8604/1000)),
IF(AND(C8604="Ready to Drink",D8604="RTD-One Pour Cocktail&gt;7%&lt;=14.5"),
SUM(LOOKUP(2,1/(SRP!$B$16:$B$20&lt;=E8604)/(SRP!$C$16:$C$20&gt;=E8604),SRP!$D$16:$D$20)*(G8604/100)*(E8604/1000)),
IF(C8604="Ready to Drink",
SUM(LOOKUP(2,1/(SRP!$B$11:$B$15&lt;=E8604)/(SRP!$C$11:$C$15&gt;=E8604),SRP!$D$11:$D$15)*(G8604/100)*(E8604/1000)),
0)))))),2)</f>
        <v>8.51</v>
      </c>
      <c r="L8604" s="173" t="str">
        <f t="shared" si="134"/>
        <v>Spirits200</v>
      </c>
      <c r="M8604" s="154">
        <f>VLOOKUP(L8604,'Slope %'!C:D,2,0)</f>
        <v>0.1</v>
      </c>
    </row>
    <row r="8605" spans="1:13" x14ac:dyDescent="0.25">
      <c r="A8605" s="169">
        <v>271353</v>
      </c>
      <c r="B8605" s="170" t="s">
        <v>6225</v>
      </c>
      <c r="C8605" s="170" t="s">
        <v>24</v>
      </c>
      <c r="D8605" s="170" t="s">
        <v>194</v>
      </c>
      <c r="E8605" s="170">
        <v>750</v>
      </c>
      <c r="F8605" s="170">
        <v>12</v>
      </c>
      <c r="G8605" s="171">
        <v>13</v>
      </c>
      <c r="H8605" s="170" t="s">
        <v>177</v>
      </c>
      <c r="I8605" s="171">
        <v>41.99</v>
      </c>
      <c r="J8605" s="169">
        <v>1</v>
      </c>
      <c r="K8605" s="154" cm="1">
        <f t="array" ref="K8605">ROUND(
IF(C8605="Beer",
SUM(LOOKUP(2,1/(SRP!$B$8:$B$10&lt;=E8605)/(SRP!$C$8:$C$10&gt;=E8605),SRP!$D$8:$D$10)*(G8605/100)*(E8605/1000)),
IF(C8605="Spirits",
SUM(LOOKUP(2,1/(SRP!$B$2:$B$7&lt;=E8605)/(SRP!$C$2:$C$7&gt;=E8605),SRP!$D$2:$D$7)*(G8605/100)*(E8605/1000)),
IF(AND(C8605="Wine",D8605="Fortified Wines"),
SUM(LOOKUP(2,1/(SRP!$B$26:$B$29&lt;=E8605)/(SRP!$C$26:$C$29&gt;=E8605),SRP!$D$26:$D$29)*(G8605/100)*(E8605/1000)),
IF(C8605="Wine",
SUM(LOOKUP(2,1/(SRP!$B$21:$B$25&lt;=E8605)/(SRP!$C$21:$C$25&gt;=E8605),SRP!$D$21:$D$25)*(G8605/100)*(E8605/1000)),
IF(AND(C8605="Ready to Drink",D8605="RTD-One Pour Cocktail&gt;7%&lt;=14.5"),
SUM(LOOKUP(2,1/(SRP!$B$16:$B$20&lt;=E8605)/(SRP!$C$16:$C$20&gt;=E8605),SRP!$D$16:$D$20)*(G8605/100)*(E8605/1000)),
IF(C8605="Ready to Drink",
SUM(LOOKUP(2,1/(SRP!$B$11:$B$15&lt;=E8605)/(SRP!$C$11:$C$15&gt;=E8605),SRP!$D$11:$D$15)*(G8605/100)*(E8605/1000)),
0)))))),2)</f>
        <v>7.61</v>
      </c>
      <c r="L8605" s="173" t="str">
        <f t="shared" si="134"/>
        <v>Wine750</v>
      </c>
      <c r="M8605" s="154">
        <f>VLOOKUP(L8605,'Slope %'!C:D,2,0)</f>
        <v>0.1</v>
      </c>
    </row>
    <row r="8606" spans="1:13" x14ac:dyDescent="0.25">
      <c r="A8606" s="169">
        <v>271445</v>
      </c>
      <c r="B8606" s="170" t="s">
        <v>6226</v>
      </c>
      <c r="C8606" s="170" t="s">
        <v>15</v>
      </c>
      <c r="D8606" s="170" t="s">
        <v>140</v>
      </c>
      <c r="E8606" s="170">
        <v>1140</v>
      </c>
      <c r="F8606" s="170">
        <v>12</v>
      </c>
      <c r="G8606" s="171">
        <v>38</v>
      </c>
      <c r="H8606" s="170" t="s">
        <v>35</v>
      </c>
      <c r="I8606" s="171">
        <v>34.49</v>
      </c>
      <c r="J8606" s="169">
        <v>1</v>
      </c>
      <c r="K8606" s="154" cm="1">
        <f t="array" ref="K8606">ROUND(
IF(C8606="Beer",
SUM(LOOKUP(2,1/(SRP!$B$8:$B$10&lt;=E8606)/(SRP!$C$8:$C$10&gt;=E8606),SRP!$D$8:$D$10)*(G8606/100)*(E8606/1000)),
IF(C8606="Spirits",
SUM(LOOKUP(2,1/(SRP!$B$2:$B$7&lt;=E8606)/(SRP!$C$2:$C$7&gt;=E8606),SRP!$D$2:$D$7)*(G8606/100)*(E8606/1000)),
IF(AND(C8606="Wine",D8606="Fortified Wines"),
SUM(LOOKUP(2,1/(SRP!$B$26:$B$29&lt;=E8606)/(SRP!$C$26:$C$29&gt;=E8606),SRP!$D$26:$D$29)*(G8606/100)*(E8606/1000)),
IF(C8606="Wine",
SUM(LOOKUP(2,1/(SRP!$B$21:$B$25&lt;=E8606)/(SRP!$C$21:$C$25&gt;=E8606),SRP!$D$21:$D$25)*(G8606/100)*(E8606/1000)),
IF(AND(C8606="Ready to Drink",D8606="RTD-One Pour Cocktail&gt;7%&lt;=14.5"),
SUM(LOOKUP(2,1/(SRP!$B$16:$B$20&lt;=E8606)/(SRP!$C$16:$C$20&gt;=E8606),SRP!$D$16:$D$20)*(G8606/100)*(E8606/1000)),
IF(C8606="Ready to Drink",
SUM(LOOKUP(2,1/(SRP!$B$11:$B$15&lt;=E8606)/(SRP!$C$11:$C$15&gt;=E8606),SRP!$D$11:$D$15)*(G8606/100)*(E8606/1000)),
0)))))),2)</f>
        <v>33.82</v>
      </c>
      <c r="L8606" s="173" t="str">
        <f t="shared" si="134"/>
        <v>Spirits1140</v>
      </c>
      <c r="M8606" s="154">
        <f>VLOOKUP(L8606,'Slope %'!C:D,2,0)</f>
        <v>0.05</v>
      </c>
    </row>
    <row r="8607" spans="1:13" x14ac:dyDescent="0.25">
      <c r="A8607" s="169">
        <v>271585</v>
      </c>
      <c r="B8607" s="170" t="s">
        <v>6227</v>
      </c>
      <c r="C8607" s="170" t="s">
        <v>24</v>
      </c>
      <c r="D8607" s="170" t="s">
        <v>99</v>
      </c>
      <c r="E8607" s="170">
        <v>750</v>
      </c>
      <c r="F8607" s="170">
        <v>12</v>
      </c>
      <c r="G8607" s="171">
        <v>20</v>
      </c>
      <c r="H8607" s="170" t="s">
        <v>149</v>
      </c>
      <c r="I8607" s="171">
        <v>22.99</v>
      </c>
      <c r="J8607" s="169">
        <v>1</v>
      </c>
      <c r="K8607" s="154" cm="1">
        <f t="array" ref="K8607">ROUND(
IF(C8607="Beer",
SUM(LOOKUP(2,1/(SRP!$B$8:$B$10&lt;=E8607)/(SRP!$C$8:$C$10&gt;=E8607),SRP!$D$8:$D$10)*(G8607/100)*(E8607/1000)),
IF(C8607="Spirits",
SUM(LOOKUP(2,1/(SRP!$B$2:$B$7&lt;=E8607)/(SRP!$C$2:$C$7&gt;=E8607),SRP!$D$2:$D$7)*(G8607/100)*(E8607/1000)),
IF(AND(C8607="Wine",D8607="Fortified Wines"),
SUM(LOOKUP(2,1/(SRP!$B$26:$B$29&lt;=E8607)/(SRP!$C$26:$C$29&gt;=E8607),SRP!$D$26:$D$29)*(G8607/100)*(E8607/1000)),
IF(C8607="Wine",
SUM(LOOKUP(2,1/(SRP!$B$21:$B$25&lt;=E8607)/(SRP!$C$21:$C$25&gt;=E8607),SRP!$D$21:$D$25)*(G8607/100)*(E8607/1000)),
IF(AND(C8607="Ready to Drink",D8607="RTD-One Pour Cocktail&gt;7%&lt;=14.5"),
SUM(LOOKUP(2,1/(SRP!$B$16:$B$20&lt;=E8607)/(SRP!$C$16:$C$20&gt;=E8607),SRP!$D$16:$D$20)*(G8607/100)*(E8607/1000)),
IF(C8607="Ready to Drink",
SUM(LOOKUP(2,1/(SRP!$B$11:$B$15&lt;=E8607)/(SRP!$C$11:$C$15&gt;=E8607),SRP!$D$11:$D$15)*(G8607/100)*(E8607/1000)),
0)))))),2)</f>
        <v>11.71</v>
      </c>
      <c r="L8607" s="173" t="str">
        <f t="shared" si="134"/>
        <v>Wine750</v>
      </c>
      <c r="M8607" s="154">
        <f>VLOOKUP(L8607,'Slope %'!C:D,2,0)</f>
        <v>0.1</v>
      </c>
    </row>
    <row r="8608" spans="1:13" x14ac:dyDescent="0.25">
      <c r="A8608" s="169">
        <v>271965</v>
      </c>
      <c r="B8608" s="170" t="s">
        <v>18</v>
      </c>
      <c r="C8608" s="170" t="s">
        <v>15</v>
      </c>
      <c r="D8608" s="170" t="s">
        <v>19</v>
      </c>
      <c r="E8608" s="170">
        <v>200</v>
      </c>
      <c r="F8608" s="170">
        <v>48</v>
      </c>
      <c r="G8608" s="171">
        <v>40</v>
      </c>
      <c r="H8608" s="170" t="s">
        <v>20</v>
      </c>
      <c r="I8608" s="171">
        <v>10.99</v>
      </c>
      <c r="J8608" s="169">
        <v>1</v>
      </c>
      <c r="K8608" s="154" cm="1">
        <f t="array" ref="K8608">ROUND(
IF(C8608="Beer",
SUM(LOOKUP(2,1/(SRP!$B$8:$B$10&lt;=E8608)/(SRP!$C$8:$C$10&gt;=E8608),SRP!$D$8:$D$10)*(G8608/100)*(E8608/1000)),
IF(C8608="Spirits",
SUM(LOOKUP(2,1/(SRP!$B$2:$B$7&lt;=E8608)/(SRP!$C$2:$C$7&gt;=E8608),SRP!$D$2:$D$7)*(G8608/100)*(E8608/1000)),
IF(AND(C8608="Wine",D8608="Fortified Wines"),
SUM(LOOKUP(2,1/(SRP!$B$26:$B$29&lt;=E8608)/(SRP!$C$26:$C$29&gt;=E8608),SRP!$D$26:$D$29)*(G8608/100)*(E8608/1000)),
IF(C8608="Wine",
SUM(LOOKUP(2,1/(SRP!$B$21:$B$25&lt;=E8608)/(SRP!$C$21:$C$25&gt;=E8608),SRP!$D$21:$D$25)*(G8608/100)*(E8608/1000)),
IF(AND(C8608="Ready to Drink",D8608="RTD-One Pour Cocktail&gt;7%&lt;=14.5"),
SUM(LOOKUP(2,1/(SRP!$B$16:$B$20&lt;=E8608)/(SRP!$C$16:$C$20&gt;=E8608),SRP!$D$16:$D$20)*(G8608/100)*(E8608/1000)),
IF(C8608="Ready to Drink",
SUM(LOOKUP(2,1/(SRP!$B$11:$B$15&lt;=E8608)/(SRP!$C$11:$C$15&gt;=E8608),SRP!$D$11:$D$15)*(G8608/100)*(E8608/1000)),
0)))))),2)</f>
        <v>8.51</v>
      </c>
      <c r="L8608" s="173" t="str">
        <f t="shared" si="134"/>
        <v>Spirits200</v>
      </c>
      <c r="M8608" s="154">
        <f>VLOOKUP(L8608,'Slope %'!C:D,2,0)</f>
        <v>0.1</v>
      </c>
    </row>
    <row r="8609" spans="1:13" x14ac:dyDescent="0.25">
      <c r="A8609" s="169">
        <v>275586</v>
      </c>
      <c r="B8609" s="170" t="s">
        <v>6228</v>
      </c>
      <c r="C8609" s="170" t="s">
        <v>24</v>
      </c>
      <c r="D8609" s="170" t="s">
        <v>58</v>
      </c>
      <c r="E8609" s="170">
        <v>750</v>
      </c>
      <c r="F8609" s="170">
        <v>12</v>
      </c>
      <c r="G8609" s="171">
        <v>13.5</v>
      </c>
      <c r="H8609" s="170" t="s">
        <v>182</v>
      </c>
      <c r="I8609" s="171">
        <v>13.99</v>
      </c>
      <c r="J8609" s="169">
        <v>1</v>
      </c>
      <c r="K8609" s="154" cm="1">
        <f t="array" ref="K8609">ROUND(
IF(C8609="Beer",
SUM(LOOKUP(2,1/(SRP!$B$8:$B$10&lt;=E8609)/(SRP!$C$8:$C$10&gt;=E8609),SRP!$D$8:$D$10)*(G8609/100)*(E8609/1000)),
IF(C8609="Spirits",
SUM(LOOKUP(2,1/(SRP!$B$2:$B$7&lt;=E8609)/(SRP!$C$2:$C$7&gt;=E8609),SRP!$D$2:$D$7)*(G8609/100)*(E8609/1000)),
IF(AND(C8609="Wine",D8609="Fortified Wines"),
SUM(LOOKUP(2,1/(SRP!$B$26:$B$29&lt;=E8609)/(SRP!$C$26:$C$29&gt;=E8609),SRP!$D$26:$D$29)*(G8609/100)*(E8609/1000)),
IF(C8609="Wine",
SUM(LOOKUP(2,1/(SRP!$B$21:$B$25&lt;=E8609)/(SRP!$C$21:$C$25&gt;=E8609),SRP!$D$21:$D$25)*(G8609/100)*(E8609/1000)),
IF(AND(C8609="Ready to Drink",D8609="RTD-One Pour Cocktail&gt;7%&lt;=14.5"),
SUM(LOOKUP(2,1/(SRP!$B$16:$B$20&lt;=E8609)/(SRP!$C$16:$C$20&gt;=E8609),SRP!$D$16:$D$20)*(G8609/100)*(E8609/1000)),
IF(C8609="Ready to Drink",
SUM(LOOKUP(2,1/(SRP!$B$11:$B$15&lt;=E8609)/(SRP!$C$11:$C$15&gt;=E8609),SRP!$D$11:$D$15)*(G8609/100)*(E8609/1000)),
0)))))),2)</f>
        <v>7.9</v>
      </c>
      <c r="L8609" s="173" t="str">
        <f t="shared" si="134"/>
        <v>Wine750</v>
      </c>
      <c r="M8609" s="154">
        <f>VLOOKUP(L8609,'Slope %'!C:D,2,0)</f>
        <v>0.1</v>
      </c>
    </row>
    <row r="8610" spans="1:13" x14ac:dyDescent="0.25">
      <c r="A8610" s="169">
        <v>275925</v>
      </c>
      <c r="B8610" s="170" t="s">
        <v>6229</v>
      </c>
      <c r="C8610" s="170" t="s">
        <v>24</v>
      </c>
      <c r="D8610" s="170" t="s">
        <v>68</v>
      </c>
      <c r="E8610" s="170">
        <v>750</v>
      </c>
      <c r="F8610" s="170">
        <v>12</v>
      </c>
      <c r="G8610" s="171">
        <v>13</v>
      </c>
      <c r="H8610" s="170" t="s">
        <v>35</v>
      </c>
      <c r="I8610" s="171">
        <v>14.99</v>
      </c>
      <c r="J8610" s="169">
        <v>1</v>
      </c>
      <c r="K8610" s="154" cm="1">
        <f t="array" ref="K8610">ROUND(
IF(C8610="Beer",
SUM(LOOKUP(2,1/(SRP!$B$8:$B$10&lt;=E8610)/(SRP!$C$8:$C$10&gt;=E8610),SRP!$D$8:$D$10)*(G8610/100)*(E8610/1000)),
IF(C8610="Spirits",
SUM(LOOKUP(2,1/(SRP!$B$2:$B$7&lt;=E8610)/(SRP!$C$2:$C$7&gt;=E8610),SRP!$D$2:$D$7)*(G8610/100)*(E8610/1000)),
IF(AND(C8610="Wine",D8610="Fortified Wines"),
SUM(LOOKUP(2,1/(SRP!$B$26:$B$29&lt;=E8610)/(SRP!$C$26:$C$29&gt;=E8610),SRP!$D$26:$D$29)*(G8610/100)*(E8610/1000)),
IF(C8610="Wine",
SUM(LOOKUP(2,1/(SRP!$B$21:$B$25&lt;=E8610)/(SRP!$C$21:$C$25&gt;=E8610),SRP!$D$21:$D$25)*(G8610/100)*(E8610/1000)),
IF(AND(C8610="Ready to Drink",D8610="RTD-One Pour Cocktail&gt;7%&lt;=14.5"),
SUM(LOOKUP(2,1/(SRP!$B$16:$B$20&lt;=E8610)/(SRP!$C$16:$C$20&gt;=E8610),SRP!$D$16:$D$20)*(G8610/100)*(E8610/1000)),
IF(C8610="Ready to Drink",
SUM(LOOKUP(2,1/(SRP!$B$11:$B$15&lt;=E8610)/(SRP!$C$11:$C$15&gt;=E8610),SRP!$D$11:$D$15)*(G8610/100)*(E8610/1000)),
0)))))),2)</f>
        <v>7.61</v>
      </c>
      <c r="L8610" s="173" t="str">
        <f t="shared" si="134"/>
        <v>Wine750</v>
      </c>
      <c r="M8610" s="154">
        <f>VLOOKUP(L8610,'Slope %'!C:D,2,0)</f>
        <v>0.1</v>
      </c>
    </row>
    <row r="8611" spans="1:13" x14ac:dyDescent="0.25">
      <c r="A8611" s="169">
        <v>277954</v>
      </c>
      <c r="B8611" s="170" t="s">
        <v>6230</v>
      </c>
      <c r="C8611" s="170" t="s">
        <v>15</v>
      </c>
      <c r="D8611" s="170" t="s">
        <v>125</v>
      </c>
      <c r="E8611" s="170">
        <v>750</v>
      </c>
      <c r="F8611" s="170">
        <v>12</v>
      </c>
      <c r="G8611" s="171">
        <v>25</v>
      </c>
      <c r="H8611" s="170" t="s">
        <v>123</v>
      </c>
      <c r="I8611" s="171">
        <v>32.979999999999997</v>
      </c>
      <c r="J8611" s="169">
        <v>1</v>
      </c>
      <c r="K8611" s="154" cm="1">
        <f t="array" ref="K8611">ROUND(
IF(C8611="Beer",
SUM(LOOKUP(2,1/(SRP!$B$8:$B$10&lt;=E8611)/(SRP!$C$8:$C$10&gt;=E8611),SRP!$D$8:$D$10)*(G8611/100)*(E8611/1000)),
IF(C8611="Spirits",
SUM(LOOKUP(2,1/(SRP!$B$2:$B$7&lt;=E8611)/(SRP!$C$2:$C$7&gt;=E8611),SRP!$D$2:$D$7)*(G8611/100)*(E8611/1000)),
IF(AND(C8611="Wine",D8611="Fortified Wines"),
SUM(LOOKUP(2,1/(SRP!$B$26:$B$29&lt;=E8611)/(SRP!$C$26:$C$29&gt;=E8611),SRP!$D$26:$D$29)*(G8611/100)*(E8611/1000)),
IF(C8611="Wine",
SUM(LOOKUP(2,1/(SRP!$B$21:$B$25&lt;=E8611)/(SRP!$C$21:$C$25&gt;=E8611),SRP!$D$21:$D$25)*(G8611/100)*(E8611/1000)),
IF(AND(C8611="Ready to Drink",D8611="RTD-One Pour Cocktail&gt;7%&lt;=14.5"),
SUM(LOOKUP(2,1/(SRP!$B$16:$B$20&lt;=E8611)/(SRP!$C$16:$C$20&gt;=E8611),SRP!$D$16:$D$20)*(G8611/100)*(E8611/1000)),
IF(C8611="Ready to Drink",
SUM(LOOKUP(2,1/(SRP!$B$11:$B$15&lt;=E8611)/(SRP!$C$11:$C$15&gt;=E8611),SRP!$D$11:$D$15)*(G8611/100)*(E8611/1000)),
0)))))),2)</f>
        <v>14.64</v>
      </c>
      <c r="L8611" s="173" t="str">
        <f t="shared" si="134"/>
        <v>Spirits750</v>
      </c>
      <c r="M8611" s="154">
        <f>VLOOKUP(L8611,'Slope %'!C:D,2,0)</f>
        <v>7.0000000000000007E-2</v>
      </c>
    </row>
    <row r="8612" spans="1:13" x14ac:dyDescent="0.25">
      <c r="A8612" s="169">
        <v>278416</v>
      </c>
      <c r="B8612" s="170" t="s">
        <v>288</v>
      </c>
      <c r="C8612" s="170" t="s">
        <v>24</v>
      </c>
      <c r="D8612" s="170" t="s">
        <v>68</v>
      </c>
      <c r="E8612" s="170">
        <v>750</v>
      </c>
      <c r="F8612" s="170">
        <v>12</v>
      </c>
      <c r="G8612" s="171">
        <v>13.5</v>
      </c>
      <c r="H8612" s="170" t="s">
        <v>32</v>
      </c>
      <c r="I8612" s="171">
        <v>15.99</v>
      </c>
      <c r="J8612" s="169">
        <v>1</v>
      </c>
      <c r="K8612" s="154" cm="1">
        <f t="array" ref="K8612">ROUND(
IF(C8612="Beer",
SUM(LOOKUP(2,1/(SRP!$B$8:$B$10&lt;=E8612)/(SRP!$C$8:$C$10&gt;=E8612),SRP!$D$8:$D$10)*(G8612/100)*(E8612/1000)),
IF(C8612="Spirits",
SUM(LOOKUP(2,1/(SRP!$B$2:$B$7&lt;=E8612)/(SRP!$C$2:$C$7&gt;=E8612),SRP!$D$2:$D$7)*(G8612/100)*(E8612/1000)),
IF(AND(C8612="Wine",D8612="Fortified Wines"),
SUM(LOOKUP(2,1/(SRP!$B$26:$B$29&lt;=E8612)/(SRP!$C$26:$C$29&gt;=E8612),SRP!$D$26:$D$29)*(G8612/100)*(E8612/1000)),
IF(C8612="Wine",
SUM(LOOKUP(2,1/(SRP!$B$21:$B$25&lt;=E8612)/(SRP!$C$21:$C$25&gt;=E8612),SRP!$D$21:$D$25)*(G8612/100)*(E8612/1000)),
IF(AND(C8612="Ready to Drink",D8612="RTD-One Pour Cocktail&gt;7%&lt;=14.5"),
SUM(LOOKUP(2,1/(SRP!$B$16:$B$20&lt;=E8612)/(SRP!$C$16:$C$20&gt;=E8612),SRP!$D$16:$D$20)*(G8612/100)*(E8612/1000)),
IF(C8612="Ready to Drink",
SUM(LOOKUP(2,1/(SRP!$B$11:$B$15&lt;=E8612)/(SRP!$C$11:$C$15&gt;=E8612),SRP!$D$11:$D$15)*(G8612/100)*(E8612/1000)),
0)))))),2)</f>
        <v>7.9</v>
      </c>
      <c r="L8612" s="173" t="str">
        <f t="shared" si="134"/>
        <v>Wine750</v>
      </c>
      <c r="M8612" s="154">
        <f>VLOOKUP(L8612,'Slope %'!C:D,2,0)</f>
        <v>0.1</v>
      </c>
    </row>
    <row r="8613" spans="1:13" x14ac:dyDescent="0.25">
      <c r="A8613" s="169">
        <v>280461</v>
      </c>
      <c r="B8613" s="170" t="s">
        <v>6231</v>
      </c>
      <c r="C8613" s="170" t="s">
        <v>24</v>
      </c>
      <c r="D8613" s="170" t="s">
        <v>162</v>
      </c>
      <c r="E8613" s="170">
        <v>750</v>
      </c>
      <c r="F8613" s="170">
        <v>6</v>
      </c>
      <c r="G8613" s="171">
        <v>12.5</v>
      </c>
      <c r="H8613" s="170" t="s">
        <v>35</v>
      </c>
      <c r="I8613" s="171">
        <v>389.99</v>
      </c>
      <c r="J8613" s="169">
        <v>1</v>
      </c>
      <c r="K8613" s="154" cm="1">
        <f t="array" ref="K8613">ROUND(
IF(C8613="Beer",
SUM(LOOKUP(2,1/(SRP!$B$8:$B$10&lt;=E8613)/(SRP!$C$8:$C$10&gt;=E8613),SRP!$D$8:$D$10)*(G8613/100)*(E8613/1000)),
IF(C8613="Spirits",
SUM(LOOKUP(2,1/(SRP!$B$2:$B$7&lt;=E8613)/(SRP!$C$2:$C$7&gt;=E8613),SRP!$D$2:$D$7)*(G8613/100)*(E8613/1000)),
IF(AND(C8613="Wine",D8613="Fortified Wines"),
SUM(LOOKUP(2,1/(SRP!$B$26:$B$29&lt;=E8613)/(SRP!$C$26:$C$29&gt;=E8613),SRP!$D$26:$D$29)*(G8613/100)*(E8613/1000)),
IF(C8613="Wine",
SUM(LOOKUP(2,1/(SRP!$B$21:$B$25&lt;=E8613)/(SRP!$C$21:$C$25&gt;=E8613),SRP!$D$21:$D$25)*(G8613/100)*(E8613/1000)),
IF(AND(C8613="Ready to Drink",D8613="RTD-One Pour Cocktail&gt;7%&lt;=14.5"),
SUM(LOOKUP(2,1/(SRP!$B$16:$B$20&lt;=E8613)/(SRP!$C$16:$C$20&gt;=E8613),SRP!$D$16:$D$20)*(G8613/100)*(E8613/1000)),
IF(C8613="Ready to Drink",
SUM(LOOKUP(2,1/(SRP!$B$11:$B$15&lt;=E8613)/(SRP!$C$11:$C$15&gt;=E8613),SRP!$D$11:$D$15)*(G8613/100)*(E8613/1000)),
0)))))),2)</f>
        <v>7.32</v>
      </c>
      <c r="L8613" s="173" t="str">
        <f t="shared" si="134"/>
        <v>Wine750</v>
      </c>
      <c r="M8613" s="154">
        <f>VLOOKUP(L8613,'Slope %'!C:D,2,0)</f>
        <v>0.1</v>
      </c>
    </row>
    <row r="8614" spans="1:13" x14ac:dyDescent="0.25">
      <c r="A8614" s="169">
        <v>280982</v>
      </c>
      <c r="B8614" s="170" t="s">
        <v>6232</v>
      </c>
      <c r="C8614" s="170" t="s">
        <v>24</v>
      </c>
      <c r="D8614" s="170" t="s">
        <v>6233</v>
      </c>
      <c r="E8614" s="170">
        <v>750</v>
      </c>
      <c r="F8614" s="170">
        <v>12</v>
      </c>
      <c r="G8614" s="171">
        <v>19</v>
      </c>
      <c r="H8614" s="170" t="s">
        <v>100</v>
      </c>
      <c r="I8614" s="171">
        <v>31.99</v>
      </c>
      <c r="J8614" s="169">
        <v>1</v>
      </c>
      <c r="K8614" s="154" cm="1">
        <f t="array" ref="K8614">ROUND(
IF(C8614="Beer",
SUM(LOOKUP(2,1/(SRP!$B$8:$B$10&lt;=E8614)/(SRP!$C$8:$C$10&gt;=E8614),SRP!$D$8:$D$10)*(G8614/100)*(E8614/1000)),
IF(C8614="Spirits",
SUM(LOOKUP(2,1/(SRP!$B$2:$B$7&lt;=E8614)/(SRP!$C$2:$C$7&gt;=E8614),SRP!$D$2:$D$7)*(G8614/100)*(E8614/1000)),
IF(AND(C8614="Wine",D8614="Fortified Wines"),
SUM(LOOKUP(2,1/(SRP!$B$26:$B$29&lt;=E8614)/(SRP!$C$26:$C$29&gt;=E8614),SRP!$D$26:$D$29)*(G8614/100)*(E8614/1000)),
IF(C8614="Wine",
SUM(LOOKUP(2,1/(SRP!$B$21:$B$25&lt;=E8614)/(SRP!$C$21:$C$25&gt;=E8614),SRP!$D$21:$D$25)*(G8614/100)*(E8614/1000)),
IF(AND(C8614="Ready to Drink",D8614="RTD-One Pour Cocktail&gt;7%&lt;=14.5"),
SUM(LOOKUP(2,1/(SRP!$B$16:$B$20&lt;=E8614)/(SRP!$C$16:$C$20&gt;=E8614),SRP!$D$16:$D$20)*(G8614/100)*(E8614/1000)),
IF(C8614="Ready to Drink",
SUM(LOOKUP(2,1/(SRP!$B$11:$B$15&lt;=E8614)/(SRP!$C$11:$C$15&gt;=E8614),SRP!$D$11:$D$15)*(G8614/100)*(E8614/1000)),
0)))))),2)</f>
        <v>11.12</v>
      </c>
      <c r="L8614" s="173" t="str">
        <f t="shared" si="134"/>
        <v>Wine750</v>
      </c>
      <c r="M8614" s="154">
        <f>VLOOKUP(L8614,'Slope %'!C:D,2,0)</f>
        <v>0.1</v>
      </c>
    </row>
    <row r="8615" spans="1:13" x14ac:dyDescent="0.25">
      <c r="A8615" s="169">
        <v>282277</v>
      </c>
      <c r="B8615" s="170" t="s">
        <v>6234</v>
      </c>
      <c r="C8615" s="170" t="s">
        <v>15</v>
      </c>
      <c r="D8615" s="170" t="s">
        <v>125</v>
      </c>
      <c r="E8615" s="170">
        <v>750</v>
      </c>
      <c r="F8615" s="170">
        <v>12</v>
      </c>
      <c r="G8615" s="171">
        <v>25</v>
      </c>
      <c r="H8615" s="170" t="s">
        <v>20</v>
      </c>
      <c r="I8615" s="171">
        <v>29.99</v>
      </c>
      <c r="J8615" s="169">
        <v>1</v>
      </c>
      <c r="K8615" s="154" cm="1">
        <f t="array" ref="K8615">ROUND(
IF(C8615="Beer",
SUM(LOOKUP(2,1/(SRP!$B$8:$B$10&lt;=E8615)/(SRP!$C$8:$C$10&gt;=E8615),SRP!$D$8:$D$10)*(G8615/100)*(E8615/1000)),
IF(C8615="Spirits",
SUM(LOOKUP(2,1/(SRP!$B$2:$B$7&lt;=E8615)/(SRP!$C$2:$C$7&gt;=E8615),SRP!$D$2:$D$7)*(G8615/100)*(E8615/1000)),
IF(AND(C8615="Wine",D8615="Fortified Wines"),
SUM(LOOKUP(2,1/(SRP!$B$26:$B$29&lt;=E8615)/(SRP!$C$26:$C$29&gt;=E8615),SRP!$D$26:$D$29)*(G8615/100)*(E8615/1000)),
IF(C8615="Wine",
SUM(LOOKUP(2,1/(SRP!$B$21:$B$25&lt;=E8615)/(SRP!$C$21:$C$25&gt;=E8615),SRP!$D$21:$D$25)*(G8615/100)*(E8615/1000)),
IF(AND(C8615="Ready to Drink",D8615="RTD-One Pour Cocktail&gt;7%&lt;=14.5"),
SUM(LOOKUP(2,1/(SRP!$B$16:$B$20&lt;=E8615)/(SRP!$C$16:$C$20&gt;=E8615),SRP!$D$16:$D$20)*(G8615/100)*(E8615/1000)),
IF(C8615="Ready to Drink",
SUM(LOOKUP(2,1/(SRP!$B$11:$B$15&lt;=E8615)/(SRP!$C$11:$C$15&gt;=E8615),SRP!$D$11:$D$15)*(G8615/100)*(E8615/1000)),
0)))))),2)</f>
        <v>14.64</v>
      </c>
      <c r="L8615" s="173" t="str">
        <f t="shared" si="134"/>
        <v>Spirits750</v>
      </c>
      <c r="M8615" s="154">
        <f>VLOOKUP(L8615,'Slope %'!C:D,2,0)</f>
        <v>7.0000000000000007E-2</v>
      </c>
    </row>
    <row r="8616" spans="1:13" x14ac:dyDescent="0.25">
      <c r="A8616" s="169">
        <v>284133</v>
      </c>
      <c r="B8616" s="170" t="s">
        <v>6235</v>
      </c>
      <c r="C8616" s="170" t="s">
        <v>24</v>
      </c>
      <c r="D8616" s="170" t="s">
        <v>66</v>
      </c>
      <c r="E8616" s="170">
        <v>750</v>
      </c>
      <c r="F8616" s="170">
        <v>12</v>
      </c>
      <c r="G8616" s="171">
        <v>13.5</v>
      </c>
      <c r="H8616" s="170" t="s">
        <v>22</v>
      </c>
      <c r="I8616" s="171">
        <v>16.989999999999998</v>
      </c>
      <c r="J8616" s="169">
        <v>1</v>
      </c>
      <c r="K8616" s="154" cm="1">
        <f t="array" ref="K8616">ROUND(
IF(C8616="Beer",
SUM(LOOKUP(2,1/(SRP!$B$8:$B$10&lt;=E8616)/(SRP!$C$8:$C$10&gt;=E8616),SRP!$D$8:$D$10)*(G8616/100)*(E8616/1000)),
IF(C8616="Spirits",
SUM(LOOKUP(2,1/(SRP!$B$2:$B$7&lt;=E8616)/(SRP!$C$2:$C$7&gt;=E8616),SRP!$D$2:$D$7)*(G8616/100)*(E8616/1000)),
IF(AND(C8616="Wine",D8616="Fortified Wines"),
SUM(LOOKUP(2,1/(SRP!$B$26:$B$29&lt;=E8616)/(SRP!$C$26:$C$29&gt;=E8616),SRP!$D$26:$D$29)*(G8616/100)*(E8616/1000)),
IF(C8616="Wine",
SUM(LOOKUP(2,1/(SRP!$B$21:$B$25&lt;=E8616)/(SRP!$C$21:$C$25&gt;=E8616),SRP!$D$21:$D$25)*(G8616/100)*(E8616/1000)),
IF(AND(C8616="Ready to Drink",D8616="RTD-One Pour Cocktail&gt;7%&lt;=14.5"),
SUM(LOOKUP(2,1/(SRP!$B$16:$B$20&lt;=E8616)/(SRP!$C$16:$C$20&gt;=E8616),SRP!$D$16:$D$20)*(G8616/100)*(E8616/1000)),
IF(C8616="Ready to Drink",
SUM(LOOKUP(2,1/(SRP!$B$11:$B$15&lt;=E8616)/(SRP!$C$11:$C$15&gt;=E8616),SRP!$D$11:$D$15)*(G8616/100)*(E8616/1000)),
0)))))),2)</f>
        <v>7.9</v>
      </c>
      <c r="L8616" s="173" t="str">
        <f t="shared" si="134"/>
        <v>Wine750</v>
      </c>
      <c r="M8616" s="154">
        <f>VLOOKUP(L8616,'Slope %'!C:D,2,0)</f>
        <v>0.1</v>
      </c>
    </row>
    <row r="8617" spans="1:13" x14ac:dyDescent="0.25">
      <c r="A8617" s="169">
        <v>284893</v>
      </c>
      <c r="B8617" s="170" t="s">
        <v>6236</v>
      </c>
      <c r="C8617" s="170" t="s">
        <v>24</v>
      </c>
      <c r="D8617" s="170" t="s">
        <v>58</v>
      </c>
      <c r="E8617" s="170">
        <v>1500</v>
      </c>
      <c r="F8617" s="170">
        <v>6</v>
      </c>
      <c r="G8617" s="171">
        <v>12</v>
      </c>
      <c r="H8617" s="170" t="s">
        <v>32</v>
      </c>
      <c r="I8617" s="171">
        <v>19.989999999999998</v>
      </c>
      <c r="J8617" s="169">
        <v>1</v>
      </c>
      <c r="K8617" s="154" cm="1">
        <f t="array" ref="K8617">ROUND(
IF(C8617="Beer",
SUM(LOOKUP(2,1/(SRP!$B$8:$B$10&lt;=E8617)/(SRP!$C$8:$C$10&gt;=E8617),SRP!$D$8:$D$10)*(G8617/100)*(E8617/1000)),
IF(C8617="Spirits",
SUM(LOOKUP(2,1/(SRP!$B$2:$B$7&lt;=E8617)/(SRP!$C$2:$C$7&gt;=E8617),SRP!$D$2:$D$7)*(G8617/100)*(E8617/1000)),
IF(AND(C8617="Wine",D8617="Fortified Wines"),
SUM(LOOKUP(2,1/(SRP!$B$26:$B$29&lt;=E8617)/(SRP!$C$26:$C$29&gt;=E8617),SRP!$D$26:$D$29)*(G8617/100)*(E8617/1000)),
IF(C8617="Wine",
SUM(LOOKUP(2,1/(SRP!$B$21:$B$25&lt;=E8617)/(SRP!$C$21:$C$25&gt;=E8617),SRP!$D$21:$D$25)*(G8617/100)*(E8617/1000)),
IF(AND(C8617="Ready to Drink",D8617="RTD-One Pour Cocktail&gt;7%&lt;=14.5"),
SUM(LOOKUP(2,1/(SRP!$B$16:$B$20&lt;=E8617)/(SRP!$C$16:$C$20&gt;=E8617),SRP!$D$16:$D$20)*(G8617/100)*(E8617/1000)),
IF(C8617="Ready to Drink",
SUM(LOOKUP(2,1/(SRP!$B$11:$B$15&lt;=E8617)/(SRP!$C$11:$C$15&gt;=E8617),SRP!$D$11:$D$15)*(G8617/100)*(E8617/1000)),
0)))))),2)</f>
        <v>14.05</v>
      </c>
      <c r="L8617" s="173" t="str">
        <f t="shared" si="134"/>
        <v>Wine1500</v>
      </c>
      <c r="M8617" s="154">
        <f>VLOOKUP(L8617,'Slope %'!C:D,2,0)</f>
        <v>7.0000000000000007E-2</v>
      </c>
    </row>
    <row r="8618" spans="1:13" x14ac:dyDescent="0.25">
      <c r="A8618" s="169">
        <v>285544</v>
      </c>
      <c r="B8618" s="170" t="s">
        <v>6237</v>
      </c>
      <c r="C8618" s="170" t="s">
        <v>24</v>
      </c>
      <c r="D8618" s="170" t="s">
        <v>34</v>
      </c>
      <c r="E8618" s="170">
        <v>750</v>
      </c>
      <c r="F8618" s="170">
        <v>12</v>
      </c>
      <c r="G8618" s="171">
        <v>14.5</v>
      </c>
      <c r="H8618" s="170" t="s">
        <v>177</v>
      </c>
      <c r="I8618" s="171">
        <v>19.989999999999998</v>
      </c>
      <c r="J8618" s="169">
        <v>1</v>
      </c>
      <c r="K8618" s="154" cm="1">
        <f t="array" ref="K8618">ROUND(
IF(C8618="Beer",
SUM(LOOKUP(2,1/(SRP!$B$8:$B$10&lt;=E8618)/(SRP!$C$8:$C$10&gt;=E8618),SRP!$D$8:$D$10)*(G8618/100)*(E8618/1000)),
IF(C8618="Spirits",
SUM(LOOKUP(2,1/(SRP!$B$2:$B$7&lt;=E8618)/(SRP!$C$2:$C$7&gt;=E8618),SRP!$D$2:$D$7)*(G8618/100)*(E8618/1000)),
IF(AND(C8618="Wine",D8618="Fortified Wines"),
SUM(LOOKUP(2,1/(SRP!$B$26:$B$29&lt;=E8618)/(SRP!$C$26:$C$29&gt;=E8618),SRP!$D$26:$D$29)*(G8618/100)*(E8618/1000)),
IF(C8618="Wine",
SUM(LOOKUP(2,1/(SRP!$B$21:$B$25&lt;=E8618)/(SRP!$C$21:$C$25&gt;=E8618),SRP!$D$21:$D$25)*(G8618/100)*(E8618/1000)),
IF(AND(C8618="Ready to Drink",D8618="RTD-One Pour Cocktail&gt;7%&lt;=14.5"),
SUM(LOOKUP(2,1/(SRP!$B$16:$B$20&lt;=E8618)/(SRP!$C$16:$C$20&gt;=E8618),SRP!$D$16:$D$20)*(G8618/100)*(E8618/1000)),
IF(C8618="Ready to Drink",
SUM(LOOKUP(2,1/(SRP!$B$11:$B$15&lt;=E8618)/(SRP!$C$11:$C$15&gt;=E8618),SRP!$D$11:$D$15)*(G8618/100)*(E8618/1000)),
0)))))),2)</f>
        <v>8.49</v>
      </c>
      <c r="L8618" s="173" t="str">
        <f t="shared" si="134"/>
        <v>Wine750</v>
      </c>
      <c r="M8618" s="154">
        <f>VLOOKUP(L8618,'Slope %'!C:D,2,0)</f>
        <v>0.1</v>
      </c>
    </row>
    <row r="8619" spans="1:13" x14ac:dyDescent="0.25">
      <c r="A8619" s="169">
        <v>285585</v>
      </c>
      <c r="B8619" s="170" t="s">
        <v>6238</v>
      </c>
      <c r="C8619" s="170" t="s">
        <v>24</v>
      </c>
      <c r="D8619" s="170" t="s">
        <v>34</v>
      </c>
      <c r="E8619" s="170">
        <v>750</v>
      </c>
      <c r="F8619" s="170">
        <v>12</v>
      </c>
      <c r="G8619" s="171">
        <v>12</v>
      </c>
      <c r="H8619" s="170" t="s">
        <v>73</v>
      </c>
      <c r="I8619" s="171">
        <v>21.99</v>
      </c>
      <c r="J8619" s="169">
        <v>1</v>
      </c>
      <c r="K8619" s="154" cm="1">
        <f t="array" ref="K8619">ROUND(
IF(C8619="Beer",
SUM(LOOKUP(2,1/(SRP!$B$8:$B$10&lt;=E8619)/(SRP!$C$8:$C$10&gt;=E8619),SRP!$D$8:$D$10)*(G8619/100)*(E8619/1000)),
IF(C8619="Spirits",
SUM(LOOKUP(2,1/(SRP!$B$2:$B$7&lt;=E8619)/(SRP!$C$2:$C$7&gt;=E8619),SRP!$D$2:$D$7)*(G8619/100)*(E8619/1000)),
IF(AND(C8619="Wine",D8619="Fortified Wines"),
SUM(LOOKUP(2,1/(SRP!$B$26:$B$29&lt;=E8619)/(SRP!$C$26:$C$29&gt;=E8619),SRP!$D$26:$D$29)*(G8619/100)*(E8619/1000)),
IF(C8619="Wine",
SUM(LOOKUP(2,1/(SRP!$B$21:$B$25&lt;=E8619)/(SRP!$C$21:$C$25&gt;=E8619),SRP!$D$21:$D$25)*(G8619/100)*(E8619/1000)),
IF(AND(C8619="Ready to Drink",D8619="RTD-One Pour Cocktail&gt;7%&lt;=14.5"),
SUM(LOOKUP(2,1/(SRP!$B$16:$B$20&lt;=E8619)/(SRP!$C$16:$C$20&gt;=E8619),SRP!$D$16:$D$20)*(G8619/100)*(E8619/1000)),
IF(C8619="Ready to Drink",
SUM(LOOKUP(2,1/(SRP!$B$11:$B$15&lt;=E8619)/(SRP!$C$11:$C$15&gt;=E8619),SRP!$D$11:$D$15)*(G8619/100)*(E8619/1000)),
0)))))),2)</f>
        <v>7.03</v>
      </c>
      <c r="L8619" s="173" t="str">
        <f t="shared" si="134"/>
        <v>Wine750</v>
      </c>
      <c r="M8619" s="154">
        <f>VLOOKUP(L8619,'Slope %'!C:D,2,0)</f>
        <v>0.1</v>
      </c>
    </row>
    <row r="8620" spans="1:13" x14ac:dyDescent="0.25">
      <c r="A8620" s="169">
        <v>286187</v>
      </c>
      <c r="B8620" s="170" t="s">
        <v>6239</v>
      </c>
      <c r="C8620" s="170" t="s">
        <v>24</v>
      </c>
      <c r="D8620" s="170" t="s">
        <v>68</v>
      </c>
      <c r="E8620" s="170">
        <v>1500</v>
      </c>
      <c r="F8620" s="170">
        <v>6</v>
      </c>
      <c r="G8620" s="171">
        <v>12</v>
      </c>
      <c r="H8620" s="170" t="s">
        <v>32</v>
      </c>
      <c r="I8620" s="171">
        <v>19.989999999999998</v>
      </c>
      <c r="J8620" s="169">
        <v>1</v>
      </c>
      <c r="K8620" s="154" cm="1">
        <f t="array" ref="K8620">ROUND(
IF(C8620="Beer",
SUM(LOOKUP(2,1/(SRP!$B$8:$B$10&lt;=E8620)/(SRP!$C$8:$C$10&gt;=E8620),SRP!$D$8:$D$10)*(G8620/100)*(E8620/1000)),
IF(C8620="Spirits",
SUM(LOOKUP(2,1/(SRP!$B$2:$B$7&lt;=E8620)/(SRP!$C$2:$C$7&gt;=E8620),SRP!$D$2:$D$7)*(G8620/100)*(E8620/1000)),
IF(AND(C8620="Wine",D8620="Fortified Wines"),
SUM(LOOKUP(2,1/(SRP!$B$26:$B$29&lt;=E8620)/(SRP!$C$26:$C$29&gt;=E8620),SRP!$D$26:$D$29)*(G8620/100)*(E8620/1000)),
IF(C8620="Wine",
SUM(LOOKUP(2,1/(SRP!$B$21:$B$25&lt;=E8620)/(SRP!$C$21:$C$25&gt;=E8620),SRP!$D$21:$D$25)*(G8620/100)*(E8620/1000)),
IF(AND(C8620="Ready to Drink",D8620="RTD-One Pour Cocktail&gt;7%&lt;=14.5"),
SUM(LOOKUP(2,1/(SRP!$B$16:$B$20&lt;=E8620)/(SRP!$C$16:$C$20&gt;=E8620),SRP!$D$16:$D$20)*(G8620/100)*(E8620/1000)),
IF(C8620="Ready to Drink",
SUM(LOOKUP(2,1/(SRP!$B$11:$B$15&lt;=E8620)/(SRP!$C$11:$C$15&gt;=E8620),SRP!$D$11:$D$15)*(G8620/100)*(E8620/1000)),
0)))))),2)</f>
        <v>14.05</v>
      </c>
      <c r="L8620" s="173" t="str">
        <f t="shared" si="134"/>
        <v>Wine1500</v>
      </c>
      <c r="M8620" s="154">
        <f>VLOOKUP(L8620,'Slope %'!C:D,2,0)</f>
        <v>7.0000000000000007E-2</v>
      </c>
    </row>
    <row r="8621" spans="1:13" x14ac:dyDescent="0.25">
      <c r="A8621" s="169">
        <v>286377</v>
      </c>
      <c r="B8621" s="170" t="s">
        <v>6240</v>
      </c>
      <c r="C8621" s="170" t="s">
        <v>24</v>
      </c>
      <c r="D8621" s="170" t="s">
        <v>109</v>
      </c>
      <c r="E8621" s="170">
        <v>750</v>
      </c>
      <c r="F8621" s="170">
        <v>12</v>
      </c>
      <c r="G8621" s="171">
        <v>12</v>
      </c>
      <c r="H8621" s="170" t="s">
        <v>6194</v>
      </c>
      <c r="I8621" s="171">
        <v>25.99</v>
      </c>
      <c r="J8621" s="169">
        <v>1</v>
      </c>
      <c r="K8621" s="154" cm="1">
        <f t="array" ref="K8621">ROUND(
IF(C8621="Beer",
SUM(LOOKUP(2,1/(SRP!$B$8:$B$10&lt;=E8621)/(SRP!$C$8:$C$10&gt;=E8621),SRP!$D$8:$D$10)*(G8621/100)*(E8621/1000)),
IF(C8621="Spirits",
SUM(LOOKUP(2,1/(SRP!$B$2:$B$7&lt;=E8621)/(SRP!$C$2:$C$7&gt;=E8621),SRP!$D$2:$D$7)*(G8621/100)*(E8621/1000)),
IF(AND(C8621="Wine",D8621="Fortified Wines"),
SUM(LOOKUP(2,1/(SRP!$B$26:$B$29&lt;=E8621)/(SRP!$C$26:$C$29&gt;=E8621),SRP!$D$26:$D$29)*(G8621/100)*(E8621/1000)),
IF(C8621="Wine",
SUM(LOOKUP(2,1/(SRP!$B$21:$B$25&lt;=E8621)/(SRP!$C$21:$C$25&gt;=E8621),SRP!$D$21:$D$25)*(G8621/100)*(E8621/1000)),
IF(AND(C8621="Ready to Drink",D8621="RTD-One Pour Cocktail&gt;7%&lt;=14.5"),
SUM(LOOKUP(2,1/(SRP!$B$16:$B$20&lt;=E8621)/(SRP!$C$16:$C$20&gt;=E8621),SRP!$D$16:$D$20)*(G8621/100)*(E8621/1000)),
IF(C8621="Ready to Drink",
SUM(LOOKUP(2,1/(SRP!$B$11:$B$15&lt;=E8621)/(SRP!$C$11:$C$15&gt;=E8621),SRP!$D$11:$D$15)*(G8621/100)*(E8621/1000)),
0)))))),2)</f>
        <v>7.03</v>
      </c>
      <c r="L8621" s="173" t="str">
        <f t="shared" si="134"/>
        <v>Wine750</v>
      </c>
      <c r="M8621" s="154">
        <f>VLOOKUP(L8621,'Slope %'!C:D,2,0)</f>
        <v>0.1</v>
      </c>
    </row>
    <row r="8622" spans="1:13" x14ac:dyDescent="0.25">
      <c r="A8622" s="169">
        <v>286807</v>
      </c>
      <c r="B8622" s="170" t="s">
        <v>6241</v>
      </c>
      <c r="C8622" s="170" t="s">
        <v>15</v>
      </c>
      <c r="D8622" s="170" t="s">
        <v>227</v>
      </c>
      <c r="E8622" s="170">
        <v>750</v>
      </c>
      <c r="F8622" s="170">
        <v>6</v>
      </c>
      <c r="G8622" s="171">
        <v>40</v>
      </c>
      <c r="H8622" s="170" t="s">
        <v>177</v>
      </c>
      <c r="I8622" s="171">
        <v>31.99</v>
      </c>
      <c r="J8622" s="169">
        <v>1</v>
      </c>
      <c r="K8622" s="154" cm="1">
        <f t="array" ref="K8622">ROUND(
IF(C8622="Beer",
SUM(LOOKUP(2,1/(SRP!$B$8:$B$10&lt;=E8622)/(SRP!$C$8:$C$10&gt;=E8622),SRP!$D$8:$D$10)*(G8622/100)*(E8622/1000)),
IF(C8622="Spirits",
SUM(LOOKUP(2,1/(SRP!$B$2:$B$7&lt;=E8622)/(SRP!$C$2:$C$7&gt;=E8622),SRP!$D$2:$D$7)*(G8622/100)*(E8622/1000)),
IF(AND(C8622="Wine",D8622="Fortified Wines"),
SUM(LOOKUP(2,1/(SRP!$B$26:$B$29&lt;=E8622)/(SRP!$C$26:$C$29&gt;=E8622),SRP!$D$26:$D$29)*(G8622/100)*(E8622/1000)),
IF(C8622="Wine",
SUM(LOOKUP(2,1/(SRP!$B$21:$B$25&lt;=E8622)/(SRP!$C$21:$C$25&gt;=E8622),SRP!$D$21:$D$25)*(G8622/100)*(E8622/1000)),
IF(AND(C8622="Ready to Drink",D8622="RTD-One Pour Cocktail&gt;7%&lt;=14.5"),
SUM(LOOKUP(2,1/(SRP!$B$16:$B$20&lt;=E8622)/(SRP!$C$16:$C$20&gt;=E8622),SRP!$D$16:$D$20)*(G8622/100)*(E8622/1000)),
IF(C8622="Ready to Drink",
SUM(LOOKUP(2,1/(SRP!$B$11:$B$15&lt;=E8622)/(SRP!$C$11:$C$15&gt;=E8622),SRP!$D$11:$D$15)*(G8622/100)*(E8622/1000)),
0)))))),2)</f>
        <v>23.42</v>
      </c>
      <c r="L8622" s="173" t="str">
        <f t="shared" si="134"/>
        <v>Spirits750</v>
      </c>
      <c r="M8622" s="154">
        <f>VLOOKUP(L8622,'Slope %'!C:D,2,0)</f>
        <v>7.0000000000000007E-2</v>
      </c>
    </row>
    <row r="8623" spans="1:13" x14ac:dyDescent="0.25">
      <c r="A8623" s="169">
        <v>287805</v>
      </c>
      <c r="B8623" s="170" t="s">
        <v>6242</v>
      </c>
      <c r="C8623" s="170" t="s">
        <v>24</v>
      </c>
      <c r="D8623" s="170" t="s">
        <v>68</v>
      </c>
      <c r="E8623" s="170">
        <v>750</v>
      </c>
      <c r="F8623" s="170">
        <v>12</v>
      </c>
      <c r="G8623" s="171">
        <v>14</v>
      </c>
      <c r="H8623" s="170" t="s">
        <v>22</v>
      </c>
      <c r="I8623" s="171">
        <v>21.99</v>
      </c>
      <c r="J8623" s="169">
        <v>1</v>
      </c>
      <c r="K8623" s="154" cm="1">
        <f t="array" ref="K8623">ROUND(
IF(C8623="Beer",
SUM(LOOKUP(2,1/(SRP!$B$8:$B$10&lt;=E8623)/(SRP!$C$8:$C$10&gt;=E8623),SRP!$D$8:$D$10)*(G8623/100)*(E8623/1000)),
IF(C8623="Spirits",
SUM(LOOKUP(2,1/(SRP!$B$2:$B$7&lt;=E8623)/(SRP!$C$2:$C$7&gt;=E8623),SRP!$D$2:$D$7)*(G8623/100)*(E8623/1000)),
IF(AND(C8623="Wine",D8623="Fortified Wines"),
SUM(LOOKUP(2,1/(SRP!$B$26:$B$29&lt;=E8623)/(SRP!$C$26:$C$29&gt;=E8623),SRP!$D$26:$D$29)*(G8623/100)*(E8623/1000)),
IF(C8623="Wine",
SUM(LOOKUP(2,1/(SRP!$B$21:$B$25&lt;=E8623)/(SRP!$C$21:$C$25&gt;=E8623),SRP!$D$21:$D$25)*(G8623/100)*(E8623/1000)),
IF(AND(C8623="Ready to Drink",D8623="RTD-One Pour Cocktail&gt;7%&lt;=14.5"),
SUM(LOOKUP(2,1/(SRP!$B$16:$B$20&lt;=E8623)/(SRP!$C$16:$C$20&gt;=E8623),SRP!$D$16:$D$20)*(G8623/100)*(E8623/1000)),
IF(C8623="Ready to Drink",
SUM(LOOKUP(2,1/(SRP!$B$11:$B$15&lt;=E8623)/(SRP!$C$11:$C$15&gt;=E8623),SRP!$D$11:$D$15)*(G8623/100)*(E8623/1000)),
0)))))),2)</f>
        <v>8.1999999999999993</v>
      </c>
      <c r="L8623" s="173" t="str">
        <f t="shared" si="134"/>
        <v>Wine750</v>
      </c>
      <c r="M8623" s="154">
        <f>VLOOKUP(L8623,'Slope %'!C:D,2,0)</f>
        <v>0.1</v>
      </c>
    </row>
    <row r="8624" spans="1:13" x14ac:dyDescent="0.25">
      <c r="A8624" s="169">
        <v>288563</v>
      </c>
      <c r="B8624" s="170" t="s">
        <v>14</v>
      </c>
      <c r="C8624" s="170" t="s">
        <v>15</v>
      </c>
      <c r="D8624" s="170" t="s">
        <v>16</v>
      </c>
      <c r="E8624" s="170">
        <v>3000</v>
      </c>
      <c r="F8624" s="170">
        <v>1</v>
      </c>
      <c r="G8624" s="171">
        <v>40</v>
      </c>
      <c r="H8624" s="170" t="s">
        <v>17</v>
      </c>
      <c r="I8624" s="171">
        <v>124.99</v>
      </c>
      <c r="J8624" s="169">
        <v>1</v>
      </c>
      <c r="K8624" s="154" cm="1">
        <f t="array" ref="K8624">ROUND(
IF(C8624="Beer",
SUM(LOOKUP(2,1/(SRP!$B$8:$B$10&lt;=E8624)/(SRP!$C$8:$C$10&gt;=E8624),SRP!$D$8:$D$10)*(G8624/100)*(E8624/1000)),
IF(C8624="Spirits",
SUM(LOOKUP(2,1/(SRP!$B$2:$B$7&lt;=E8624)/(SRP!$C$2:$C$7&gt;=E8624),SRP!$D$2:$D$7)*(G8624/100)*(E8624/1000)),
IF(AND(C8624="Wine",D8624="Fortified Wines"),
SUM(LOOKUP(2,1/(SRP!$B$26:$B$29&lt;=E8624)/(SRP!$C$26:$C$29&gt;=E8624),SRP!$D$26:$D$29)*(G8624/100)*(E8624/1000)),
IF(C8624="Wine",
SUM(LOOKUP(2,1/(SRP!$B$21:$B$25&lt;=E8624)/(SRP!$C$21:$C$25&gt;=E8624),SRP!$D$21:$D$25)*(G8624/100)*(E8624/1000)),
IF(AND(C8624="Ready to Drink",D8624="RTD-One Pour Cocktail&gt;7%&lt;=14.5"),
SUM(LOOKUP(2,1/(SRP!$B$16:$B$20&lt;=E8624)/(SRP!$C$16:$C$20&gt;=E8624),SRP!$D$16:$D$20)*(G8624/100)*(E8624/1000)),
IF(C8624="Ready to Drink",
SUM(LOOKUP(2,1/(SRP!$B$11:$B$15&lt;=E8624)/(SRP!$C$11:$C$15&gt;=E8624),SRP!$D$11:$D$15)*(G8624/100)*(E8624/1000)),
0)))))),2)</f>
        <v>93.68</v>
      </c>
      <c r="L8624" s="173" t="str">
        <f t="shared" si="134"/>
        <v>Spirits3000</v>
      </c>
      <c r="M8624" s="154">
        <f>VLOOKUP(L8624,'Slope %'!C:D,2,0)</f>
        <v>0.03</v>
      </c>
    </row>
    <row r="8625" spans="1:13" x14ac:dyDescent="0.25">
      <c r="A8625" s="169">
        <v>288670</v>
      </c>
      <c r="B8625" s="170" t="s">
        <v>6243</v>
      </c>
      <c r="C8625" s="170" t="s">
        <v>24</v>
      </c>
      <c r="D8625" s="170" t="s">
        <v>109</v>
      </c>
      <c r="E8625" s="170">
        <v>750</v>
      </c>
      <c r="F8625" s="170">
        <v>12</v>
      </c>
      <c r="G8625" s="171">
        <v>8.5</v>
      </c>
      <c r="H8625" s="170" t="s">
        <v>110</v>
      </c>
      <c r="I8625" s="171">
        <v>18.989999999999998</v>
      </c>
      <c r="J8625" s="169">
        <v>1</v>
      </c>
      <c r="K8625" s="154" cm="1">
        <f t="array" ref="K8625">ROUND(
IF(C8625="Beer",
SUM(LOOKUP(2,1/(SRP!$B$8:$B$10&lt;=E8625)/(SRP!$C$8:$C$10&gt;=E8625),SRP!$D$8:$D$10)*(G8625/100)*(E8625/1000)),
IF(C8625="Spirits",
SUM(LOOKUP(2,1/(SRP!$B$2:$B$7&lt;=E8625)/(SRP!$C$2:$C$7&gt;=E8625),SRP!$D$2:$D$7)*(G8625/100)*(E8625/1000)),
IF(AND(C8625="Wine",D8625="Fortified Wines"),
SUM(LOOKUP(2,1/(SRP!$B$26:$B$29&lt;=E8625)/(SRP!$C$26:$C$29&gt;=E8625),SRP!$D$26:$D$29)*(G8625/100)*(E8625/1000)),
IF(C8625="Wine",
SUM(LOOKUP(2,1/(SRP!$B$21:$B$25&lt;=E8625)/(SRP!$C$21:$C$25&gt;=E8625),SRP!$D$21:$D$25)*(G8625/100)*(E8625/1000)),
IF(AND(C8625="Ready to Drink",D8625="RTD-One Pour Cocktail&gt;7%&lt;=14.5"),
SUM(LOOKUP(2,1/(SRP!$B$16:$B$20&lt;=E8625)/(SRP!$C$16:$C$20&gt;=E8625),SRP!$D$16:$D$20)*(G8625/100)*(E8625/1000)),
IF(C8625="Ready to Drink",
SUM(LOOKUP(2,1/(SRP!$B$11:$B$15&lt;=E8625)/(SRP!$C$11:$C$15&gt;=E8625),SRP!$D$11:$D$15)*(G8625/100)*(E8625/1000)),
0)))))),2)</f>
        <v>4.9800000000000004</v>
      </c>
      <c r="L8625" s="173" t="str">
        <f t="shared" si="134"/>
        <v>Wine750</v>
      </c>
      <c r="M8625" s="154">
        <f>VLOOKUP(L8625,'Slope %'!C:D,2,0)</f>
        <v>0.1</v>
      </c>
    </row>
    <row r="8626" spans="1:13" x14ac:dyDescent="0.25">
      <c r="A8626" s="169">
        <v>288944</v>
      </c>
      <c r="B8626" s="170" t="s">
        <v>6244</v>
      </c>
      <c r="C8626" s="170" t="s">
        <v>24</v>
      </c>
      <c r="D8626" s="170" t="s">
        <v>34</v>
      </c>
      <c r="E8626" s="170">
        <v>750</v>
      </c>
      <c r="F8626" s="170">
        <v>12</v>
      </c>
      <c r="G8626" s="171">
        <v>14.5</v>
      </c>
      <c r="H8626" s="170" t="s">
        <v>22</v>
      </c>
      <c r="I8626" s="171">
        <v>59.99</v>
      </c>
      <c r="J8626" s="169">
        <v>1</v>
      </c>
      <c r="K8626" s="154" cm="1">
        <f t="array" ref="K8626">ROUND(
IF(C8626="Beer",
SUM(LOOKUP(2,1/(SRP!$B$8:$B$10&lt;=E8626)/(SRP!$C$8:$C$10&gt;=E8626),SRP!$D$8:$D$10)*(G8626/100)*(E8626/1000)),
IF(C8626="Spirits",
SUM(LOOKUP(2,1/(SRP!$B$2:$B$7&lt;=E8626)/(SRP!$C$2:$C$7&gt;=E8626),SRP!$D$2:$D$7)*(G8626/100)*(E8626/1000)),
IF(AND(C8626="Wine",D8626="Fortified Wines"),
SUM(LOOKUP(2,1/(SRP!$B$26:$B$29&lt;=E8626)/(SRP!$C$26:$C$29&gt;=E8626),SRP!$D$26:$D$29)*(G8626/100)*(E8626/1000)),
IF(C8626="Wine",
SUM(LOOKUP(2,1/(SRP!$B$21:$B$25&lt;=E8626)/(SRP!$C$21:$C$25&gt;=E8626),SRP!$D$21:$D$25)*(G8626/100)*(E8626/1000)),
IF(AND(C8626="Ready to Drink",D8626="RTD-One Pour Cocktail&gt;7%&lt;=14.5"),
SUM(LOOKUP(2,1/(SRP!$B$16:$B$20&lt;=E8626)/(SRP!$C$16:$C$20&gt;=E8626),SRP!$D$16:$D$20)*(G8626/100)*(E8626/1000)),
IF(C8626="Ready to Drink",
SUM(LOOKUP(2,1/(SRP!$B$11:$B$15&lt;=E8626)/(SRP!$C$11:$C$15&gt;=E8626),SRP!$D$11:$D$15)*(G8626/100)*(E8626/1000)),
0)))))),2)</f>
        <v>8.49</v>
      </c>
      <c r="L8626" s="173" t="str">
        <f t="shared" si="134"/>
        <v>Wine750</v>
      </c>
      <c r="M8626" s="154">
        <f>VLOOKUP(L8626,'Slope %'!C:D,2,0)</f>
        <v>0.1</v>
      </c>
    </row>
    <row r="8627" spans="1:13" x14ac:dyDescent="0.25">
      <c r="A8627" s="169">
        <v>290403</v>
      </c>
      <c r="B8627" s="170" t="s">
        <v>6245</v>
      </c>
      <c r="C8627" s="170" t="s">
        <v>15</v>
      </c>
      <c r="D8627" s="170" t="s">
        <v>140</v>
      </c>
      <c r="E8627" s="170">
        <v>750</v>
      </c>
      <c r="F8627" s="170">
        <v>12</v>
      </c>
      <c r="G8627" s="171">
        <v>38</v>
      </c>
      <c r="H8627" s="170" t="s">
        <v>222</v>
      </c>
      <c r="I8627" s="171">
        <v>29.94</v>
      </c>
      <c r="J8627" s="169">
        <v>1</v>
      </c>
      <c r="K8627" s="154" cm="1">
        <f t="array" ref="K8627">ROUND(
IF(C8627="Beer",
SUM(LOOKUP(2,1/(SRP!$B$8:$B$10&lt;=E8627)/(SRP!$C$8:$C$10&gt;=E8627),SRP!$D$8:$D$10)*(G8627/100)*(E8627/1000)),
IF(C8627="Spirits",
SUM(LOOKUP(2,1/(SRP!$B$2:$B$7&lt;=E8627)/(SRP!$C$2:$C$7&gt;=E8627),SRP!$D$2:$D$7)*(G8627/100)*(E8627/1000)),
IF(AND(C8627="Wine",D8627="Fortified Wines"),
SUM(LOOKUP(2,1/(SRP!$B$26:$B$29&lt;=E8627)/(SRP!$C$26:$C$29&gt;=E8627),SRP!$D$26:$D$29)*(G8627/100)*(E8627/1000)),
IF(C8627="Wine",
SUM(LOOKUP(2,1/(SRP!$B$21:$B$25&lt;=E8627)/(SRP!$C$21:$C$25&gt;=E8627),SRP!$D$21:$D$25)*(G8627/100)*(E8627/1000)),
IF(AND(C8627="Ready to Drink",D8627="RTD-One Pour Cocktail&gt;7%&lt;=14.5"),
SUM(LOOKUP(2,1/(SRP!$B$16:$B$20&lt;=E8627)/(SRP!$C$16:$C$20&gt;=E8627),SRP!$D$16:$D$20)*(G8627/100)*(E8627/1000)),
IF(C8627="Ready to Drink",
SUM(LOOKUP(2,1/(SRP!$B$11:$B$15&lt;=E8627)/(SRP!$C$11:$C$15&gt;=E8627),SRP!$D$11:$D$15)*(G8627/100)*(E8627/1000)),
0)))))),2)</f>
        <v>22.25</v>
      </c>
      <c r="L8627" s="173" t="str">
        <f t="shared" si="134"/>
        <v>Spirits750</v>
      </c>
      <c r="M8627" s="154">
        <f>VLOOKUP(L8627,'Slope %'!C:D,2,0)</f>
        <v>7.0000000000000007E-2</v>
      </c>
    </row>
    <row r="8628" spans="1:13" x14ac:dyDescent="0.25">
      <c r="A8628" s="169">
        <v>293043</v>
      </c>
      <c r="B8628" s="170" t="s">
        <v>3988</v>
      </c>
      <c r="C8628" s="170" t="s">
        <v>24</v>
      </c>
      <c r="D8628" s="170" t="s">
        <v>58</v>
      </c>
      <c r="E8628" s="170">
        <v>750</v>
      </c>
      <c r="F8628" s="170">
        <v>12</v>
      </c>
      <c r="G8628" s="171">
        <v>13</v>
      </c>
      <c r="H8628" s="170" t="s">
        <v>43</v>
      </c>
      <c r="I8628" s="171">
        <v>22.29</v>
      </c>
      <c r="J8628" s="169">
        <v>1</v>
      </c>
      <c r="K8628" s="154" cm="1">
        <f t="array" ref="K8628">ROUND(
IF(C8628="Beer",
SUM(LOOKUP(2,1/(SRP!$B$8:$B$10&lt;=E8628)/(SRP!$C$8:$C$10&gt;=E8628),SRP!$D$8:$D$10)*(G8628/100)*(E8628/1000)),
IF(C8628="Spirits",
SUM(LOOKUP(2,1/(SRP!$B$2:$B$7&lt;=E8628)/(SRP!$C$2:$C$7&gt;=E8628),SRP!$D$2:$D$7)*(G8628/100)*(E8628/1000)),
IF(AND(C8628="Wine",D8628="Fortified Wines"),
SUM(LOOKUP(2,1/(SRP!$B$26:$B$29&lt;=E8628)/(SRP!$C$26:$C$29&gt;=E8628),SRP!$D$26:$D$29)*(G8628/100)*(E8628/1000)),
IF(C8628="Wine",
SUM(LOOKUP(2,1/(SRP!$B$21:$B$25&lt;=E8628)/(SRP!$C$21:$C$25&gt;=E8628),SRP!$D$21:$D$25)*(G8628/100)*(E8628/1000)),
IF(AND(C8628="Ready to Drink",D8628="RTD-One Pour Cocktail&gt;7%&lt;=14.5"),
SUM(LOOKUP(2,1/(SRP!$B$16:$B$20&lt;=E8628)/(SRP!$C$16:$C$20&gt;=E8628),SRP!$D$16:$D$20)*(G8628/100)*(E8628/1000)),
IF(C8628="Ready to Drink",
SUM(LOOKUP(2,1/(SRP!$B$11:$B$15&lt;=E8628)/(SRP!$C$11:$C$15&gt;=E8628),SRP!$D$11:$D$15)*(G8628/100)*(E8628/1000)),
0)))))),2)</f>
        <v>7.61</v>
      </c>
      <c r="L8628" s="173" t="str">
        <f t="shared" si="134"/>
        <v>Wine750</v>
      </c>
      <c r="M8628" s="154">
        <f>VLOOKUP(L8628,'Slope %'!C:D,2,0)</f>
        <v>0.1</v>
      </c>
    </row>
    <row r="8629" spans="1:13" x14ac:dyDescent="0.25">
      <c r="A8629" s="169">
        <v>293068</v>
      </c>
      <c r="B8629" s="170" t="s">
        <v>6130</v>
      </c>
      <c r="C8629" s="170" t="s">
        <v>15</v>
      </c>
      <c r="D8629" s="170" t="s">
        <v>301</v>
      </c>
      <c r="E8629" s="170">
        <v>375</v>
      </c>
      <c r="F8629" s="170">
        <v>24</v>
      </c>
      <c r="G8629" s="171">
        <v>35</v>
      </c>
      <c r="H8629" s="170" t="s">
        <v>22</v>
      </c>
      <c r="I8629" s="171">
        <v>15.49</v>
      </c>
      <c r="J8629" s="169">
        <v>1</v>
      </c>
      <c r="K8629" s="154" cm="1">
        <f t="array" ref="K8629">ROUND(
IF(C8629="Beer",
SUM(LOOKUP(2,1/(SRP!$B$8:$B$10&lt;=E8629)/(SRP!$C$8:$C$10&gt;=E8629),SRP!$D$8:$D$10)*(G8629/100)*(E8629/1000)),
IF(C8629="Spirits",
SUM(LOOKUP(2,1/(SRP!$B$2:$B$7&lt;=E8629)/(SRP!$C$2:$C$7&gt;=E8629),SRP!$D$2:$D$7)*(G8629/100)*(E8629/1000)),
IF(AND(C8629="Wine",D8629="Fortified Wines"),
SUM(LOOKUP(2,1/(SRP!$B$26:$B$29&lt;=E8629)/(SRP!$C$26:$C$29&gt;=E8629),SRP!$D$26:$D$29)*(G8629/100)*(E8629/1000)),
IF(C8629="Wine",
SUM(LOOKUP(2,1/(SRP!$B$21:$B$25&lt;=E8629)/(SRP!$C$21:$C$25&gt;=E8629),SRP!$D$21:$D$25)*(G8629/100)*(E8629/1000)),
IF(AND(C8629="Ready to Drink",D8629="RTD-One Pour Cocktail&gt;7%&lt;=14.5"),
SUM(LOOKUP(2,1/(SRP!$B$16:$B$20&lt;=E8629)/(SRP!$C$16:$C$20&gt;=E8629),SRP!$D$16:$D$20)*(G8629/100)*(E8629/1000)),
IF(C8629="Ready to Drink",
SUM(LOOKUP(2,1/(SRP!$B$11:$B$15&lt;=E8629)/(SRP!$C$11:$C$15&gt;=E8629),SRP!$D$11:$D$15)*(G8629/100)*(E8629/1000)),
0)))))),2)</f>
        <v>11.64</v>
      </c>
      <c r="L8629" s="173" t="str">
        <f t="shared" si="134"/>
        <v>Spirits375</v>
      </c>
      <c r="M8629" s="154">
        <f>VLOOKUP(L8629,'Slope %'!C:D,2,0)</f>
        <v>0.1</v>
      </c>
    </row>
    <row r="8630" spans="1:13" x14ac:dyDescent="0.25">
      <c r="A8630" s="169">
        <v>293787</v>
      </c>
      <c r="B8630" s="170" t="s">
        <v>6246</v>
      </c>
      <c r="C8630" s="170" t="s">
        <v>11</v>
      </c>
      <c r="D8630" s="170" t="s">
        <v>12</v>
      </c>
      <c r="E8630" s="170">
        <v>330</v>
      </c>
      <c r="F8630" s="170">
        <v>24</v>
      </c>
      <c r="G8630" s="171">
        <v>4.5</v>
      </c>
      <c r="H8630" s="170" t="s">
        <v>6247</v>
      </c>
      <c r="I8630" s="171">
        <v>2.2200000000000002</v>
      </c>
      <c r="J8630" s="169">
        <v>1</v>
      </c>
      <c r="K8630" s="154" cm="1">
        <f t="array" ref="K8630">ROUND(
IF(C8630="Beer",
SUM(LOOKUP(2,1/(SRP!$B$8:$B$10&lt;=E8630)/(SRP!$C$8:$C$10&gt;=E8630),SRP!$D$8:$D$10)*(G8630/100)*(E8630/1000)),
IF(C8630="Spirits",
SUM(LOOKUP(2,1/(SRP!$B$2:$B$7&lt;=E8630)/(SRP!$C$2:$C$7&gt;=E8630),SRP!$D$2:$D$7)*(G8630/100)*(E8630/1000)),
IF(AND(C8630="Wine",D8630="Fortified Wines"),
SUM(LOOKUP(2,1/(SRP!$B$26:$B$29&lt;=E8630)/(SRP!$C$26:$C$29&gt;=E8630),SRP!$D$26:$D$29)*(G8630/100)*(E8630/1000)),
IF(C8630="Wine",
SUM(LOOKUP(2,1/(SRP!$B$21:$B$25&lt;=E8630)/(SRP!$C$21:$C$25&gt;=E8630),SRP!$D$21:$D$25)*(G8630/100)*(E8630/1000)),
IF(AND(C8630="Ready to Drink",D8630="RTD-One Pour Cocktail&gt;7%&lt;=14.5"),
SUM(LOOKUP(2,1/(SRP!$B$16:$B$20&lt;=E8630)/(SRP!$C$16:$C$20&gt;=E8630),SRP!$D$16:$D$20)*(G8630/100)*(E8630/1000)),
IF(C8630="Ready to Drink",
SUM(LOOKUP(2,1/(SRP!$B$11:$B$15&lt;=E8630)/(SRP!$C$11:$C$15&gt;=E8630),SRP!$D$11:$D$15)*(G8630/100)*(E8630/1000)),
0)))))),2)</f>
        <v>1.1599999999999999</v>
      </c>
      <c r="L8630" s="173" t="str">
        <f t="shared" si="134"/>
        <v>Beer330</v>
      </c>
      <c r="M8630" s="154">
        <f>VLOOKUP(L8630,'Slope %'!C:D,2,0)</f>
        <v>0.12</v>
      </c>
    </row>
    <row r="8631" spans="1:13" x14ac:dyDescent="0.25">
      <c r="A8631" s="169">
        <v>295287</v>
      </c>
      <c r="B8631" s="170" t="s">
        <v>6248</v>
      </c>
      <c r="C8631" s="170" t="s">
        <v>24</v>
      </c>
      <c r="D8631" s="170" t="s">
        <v>34</v>
      </c>
      <c r="E8631" s="170">
        <v>750</v>
      </c>
      <c r="F8631" s="170">
        <v>12</v>
      </c>
      <c r="G8631" s="171">
        <v>13.5</v>
      </c>
      <c r="H8631" s="170" t="s">
        <v>96</v>
      </c>
      <c r="I8631" s="171">
        <v>16.989999999999998</v>
      </c>
      <c r="J8631" s="169">
        <v>1</v>
      </c>
      <c r="K8631" s="154" cm="1">
        <f t="array" ref="K8631">ROUND(
IF(C8631="Beer",
SUM(LOOKUP(2,1/(SRP!$B$8:$B$10&lt;=E8631)/(SRP!$C$8:$C$10&gt;=E8631),SRP!$D$8:$D$10)*(G8631/100)*(E8631/1000)),
IF(C8631="Spirits",
SUM(LOOKUP(2,1/(SRP!$B$2:$B$7&lt;=E8631)/(SRP!$C$2:$C$7&gt;=E8631),SRP!$D$2:$D$7)*(G8631/100)*(E8631/1000)),
IF(AND(C8631="Wine",D8631="Fortified Wines"),
SUM(LOOKUP(2,1/(SRP!$B$26:$B$29&lt;=E8631)/(SRP!$C$26:$C$29&gt;=E8631),SRP!$D$26:$D$29)*(G8631/100)*(E8631/1000)),
IF(C8631="Wine",
SUM(LOOKUP(2,1/(SRP!$B$21:$B$25&lt;=E8631)/(SRP!$C$21:$C$25&gt;=E8631),SRP!$D$21:$D$25)*(G8631/100)*(E8631/1000)),
IF(AND(C8631="Ready to Drink",D8631="RTD-One Pour Cocktail&gt;7%&lt;=14.5"),
SUM(LOOKUP(2,1/(SRP!$B$16:$B$20&lt;=E8631)/(SRP!$C$16:$C$20&gt;=E8631),SRP!$D$16:$D$20)*(G8631/100)*(E8631/1000)),
IF(C8631="Ready to Drink",
SUM(LOOKUP(2,1/(SRP!$B$11:$B$15&lt;=E8631)/(SRP!$C$11:$C$15&gt;=E8631),SRP!$D$11:$D$15)*(G8631/100)*(E8631/1000)),
0)))))),2)</f>
        <v>7.9</v>
      </c>
      <c r="L8631" s="173" t="str">
        <f t="shared" si="134"/>
        <v>Wine750</v>
      </c>
      <c r="M8631" s="154">
        <f>VLOOKUP(L8631,'Slope %'!C:D,2,0)</f>
        <v>0.1</v>
      </c>
    </row>
    <row r="8632" spans="1:13" x14ac:dyDescent="0.25">
      <c r="A8632" s="169">
        <v>296764</v>
      </c>
      <c r="B8632" s="170" t="s">
        <v>6249</v>
      </c>
      <c r="C8632" s="170" t="s">
        <v>15</v>
      </c>
      <c r="D8632" s="170" t="s">
        <v>1271</v>
      </c>
      <c r="E8632" s="170">
        <v>750</v>
      </c>
      <c r="F8632" s="170">
        <v>12</v>
      </c>
      <c r="G8632" s="171">
        <v>40</v>
      </c>
      <c r="H8632" s="170" t="s">
        <v>6250</v>
      </c>
      <c r="I8632" s="171">
        <v>33.909999999999997</v>
      </c>
      <c r="J8632" s="169">
        <v>1</v>
      </c>
      <c r="K8632" s="154" cm="1">
        <f t="array" ref="K8632">ROUND(
IF(C8632="Beer",
SUM(LOOKUP(2,1/(SRP!$B$8:$B$10&lt;=E8632)/(SRP!$C$8:$C$10&gt;=E8632),SRP!$D$8:$D$10)*(G8632/100)*(E8632/1000)),
IF(C8632="Spirits",
SUM(LOOKUP(2,1/(SRP!$B$2:$B$7&lt;=E8632)/(SRP!$C$2:$C$7&gt;=E8632),SRP!$D$2:$D$7)*(G8632/100)*(E8632/1000)),
IF(AND(C8632="Wine",D8632="Fortified Wines"),
SUM(LOOKUP(2,1/(SRP!$B$26:$B$29&lt;=E8632)/(SRP!$C$26:$C$29&gt;=E8632),SRP!$D$26:$D$29)*(G8632/100)*(E8632/1000)),
IF(C8632="Wine",
SUM(LOOKUP(2,1/(SRP!$B$21:$B$25&lt;=E8632)/(SRP!$C$21:$C$25&gt;=E8632),SRP!$D$21:$D$25)*(G8632/100)*(E8632/1000)),
IF(AND(C8632="Ready to Drink",D8632="RTD-One Pour Cocktail&gt;7%&lt;=14.5"),
SUM(LOOKUP(2,1/(SRP!$B$16:$B$20&lt;=E8632)/(SRP!$C$16:$C$20&gt;=E8632),SRP!$D$16:$D$20)*(G8632/100)*(E8632/1000)),
IF(C8632="Ready to Drink",
SUM(LOOKUP(2,1/(SRP!$B$11:$B$15&lt;=E8632)/(SRP!$C$11:$C$15&gt;=E8632),SRP!$D$11:$D$15)*(G8632/100)*(E8632/1000)),
0)))))),2)</f>
        <v>23.42</v>
      </c>
      <c r="L8632" s="173" t="str">
        <f t="shared" si="134"/>
        <v>Spirits750</v>
      </c>
      <c r="M8632" s="154">
        <f>VLOOKUP(L8632,'Slope %'!C:D,2,0)</f>
        <v>7.0000000000000007E-2</v>
      </c>
    </row>
    <row r="8633" spans="1:13" x14ac:dyDescent="0.25">
      <c r="A8633" s="169">
        <v>298117</v>
      </c>
      <c r="B8633" s="170" t="s">
        <v>6251</v>
      </c>
      <c r="C8633" s="170" t="s">
        <v>24</v>
      </c>
      <c r="D8633" s="170" t="s">
        <v>58</v>
      </c>
      <c r="E8633" s="170">
        <v>750</v>
      </c>
      <c r="F8633" s="170">
        <v>12</v>
      </c>
      <c r="G8633" s="171">
        <v>12.5</v>
      </c>
      <c r="H8633" s="170" t="s">
        <v>86</v>
      </c>
      <c r="I8633" s="171">
        <v>39.99</v>
      </c>
      <c r="J8633" s="169">
        <v>1</v>
      </c>
      <c r="K8633" s="154" cm="1">
        <f t="array" ref="K8633">ROUND(
IF(C8633="Beer",
SUM(LOOKUP(2,1/(SRP!$B$8:$B$10&lt;=E8633)/(SRP!$C$8:$C$10&gt;=E8633),SRP!$D$8:$D$10)*(G8633/100)*(E8633/1000)),
IF(C8633="Spirits",
SUM(LOOKUP(2,1/(SRP!$B$2:$B$7&lt;=E8633)/(SRP!$C$2:$C$7&gt;=E8633),SRP!$D$2:$D$7)*(G8633/100)*(E8633/1000)),
IF(AND(C8633="Wine",D8633="Fortified Wines"),
SUM(LOOKUP(2,1/(SRP!$B$26:$B$29&lt;=E8633)/(SRP!$C$26:$C$29&gt;=E8633),SRP!$D$26:$D$29)*(G8633/100)*(E8633/1000)),
IF(C8633="Wine",
SUM(LOOKUP(2,1/(SRP!$B$21:$B$25&lt;=E8633)/(SRP!$C$21:$C$25&gt;=E8633),SRP!$D$21:$D$25)*(G8633/100)*(E8633/1000)),
IF(AND(C8633="Ready to Drink",D8633="RTD-One Pour Cocktail&gt;7%&lt;=14.5"),
SUM(LOOKUP(2,1/(SRP!$B$16:$B$20&lt;=E8633)/(SRP!$C$16:$C$20&gt;=E8633),SRP!$D$16:$D$20)*(G8633/100)*(E8633/1000)),
IF(C8633="Ready to Drink",
SUM(LOOKUP(2,1/(SRP!$B$11:$B$15&lt;=E8633)/(SRP!$C$11:$C$15&gt;=E8633),SRP!$D$11:$D$15)*(G8633/100)*(E8633/1000)),
0)))))),2)</f>
        <v>7.32</v>
      </c>
      <c r="L8633" s="173" t="str">
        <f t="shared" si="134"/>
        <v>Wine750</v>
      </c>
      <c r="M8633" s="154">
        <f>VLOOKUP(L8633,'Slope %'!C:D,2,0)</f>
        <v>0.1</v>
      </c>
    </row>
    <row r="8634" spans="1:13" x14ac:dyDescent="0.25">
      <c r="A8634" s="169">
        <v>298505</v>
      </c>
      <c r="B8634" s="170" t="s">
        <v>6252</v>
      </c>
      <c r="C8634" s="170" t="s">
        <v>24</v>
      </c>
      <c r="D8634" s="170" t="s">
        <v>34</v>
      </c>
      <c r="E8634" s="170">
        <v>750</v>
      </c>
      <c r="F8634" s="170">
        <v>12</v>
      </c>
      <c r="G8634" s="171">
        <v>13</v>
      </c>
      <c r="H8634" s="170" t="s">
        <v>35</v>
      </c>
      <c r="I8634" s="171">
        <v>14.99</v>
      </c>
      <c r="J8634" s="169">
        <v>1</v>
      </c>
      <c r="K8634" s="154" cm="1">
        <f t="array" ref="K8634">ROUND(
IF(C8634="Beer",
SUM(LOOKUP(2,1/(SRP!$B$8:$B$10&lt;=E8634)/(SRP!$C$8:$C$10&gt;=E8634),SRP!$D$8:$D$10)*(G8634/100)*(E8634/1000)),
IF(C8634="Spirits",
SUM(LOOKUP(2,1/(SRP!$B$2:$B$7&lt;=E8634)/(SRP!$C$2:$C$7&gt;=E8634),SRP!$D$2:$D$7)*(G8634/100)*(E8634/1000)),
IF(AND(C8634="Wine",D8634="Fortified Wines"),
SUM(LOOKUP(2,1/(SRP!$B$26:$B$29&lt;=E8634)/(SRP!$C$26:$C$29&gt;=E8634),SRP!$D$26:$D$29)*(G8634/100)*(E8634/1000)),
IF(C8634="Wine",
SUM(LOOKUP(2,1/(SRP!$B$21:$B$25&lt;=E8634)/(SRP!$C$21:$C$25&gt;=E8634),SRP!$D$21:$D$25)*(G8634/100)*(E8634/1000)),
IF(AND(C8634="Ready to Drink",D8634="RTD-One Pour Cocktail&gt;7%&lt;=14.5"),
SUM(LOOKUP(2,1/(SRP!$B$16:$B$20&lt;=E8634)/(SRP!$C$16:$C$20&gt;=E8634),SRP!$D$16:$D$20)*(G8634/100)*(E8634/1000)),
IF(C8634="Ready to Drink",
SUM(LOOKUP(2,1/(SRP!$B$11:$B$15&lt;=E8634)/(SRP!$C$11:$C$15&gt;=E8634),SRP!$D$11:$D$15)*(G8634/100)*(E8634/1000)),
0)))))),2)</f>
        <v>7.61</v>
      </c>
      <c r="L8634" s="173" t="str">
        <f t="shared" si="134"/>
        <v>Wine750</v>
      </c>
      <c r="M8634" s="154">
        <f>VLOOKUP(L8634,'Slope %'!C:D,2,0)</f>
        <v>0.1</v>
      </c>
    </row>
    <row r="8635" spans="1:13" x14ac:dyDescent="0.25">
      <c r="A8635" s="169">
        <v>299404</v>
      </c>
      <c r="B8635" s="170" t="s">
        <v>6253</v>
      </c>
      <c r="C8635" s="170" t="s">
        <v>24</v>
      </c>
      <c r="D8635" s="170" t="s">
        <v>25</v>
      </c>
      <c r="E8635" s="170">
        <v>750</v>
      </c>
      <c r="F8635" s="170">
        <v>12</v>
      </c>
      <c r="G8635" s="171">
        <v>8</v>
      </c>
      <c r="H8635" s="170" t="s">
        <v>86</v>
      </c>
      <c r="I8635" s="171">
        <v>16.989999999999998</v>
      </c>
      <c r="J8635" s="169">
        <v>1</v>
      </c>
      <c r="K8635" s="154" cm="1">
        <f t="array" ref="K8635">ROUND(
IF(C8635="Beer",
SUM(LOOKUP(2,1/(SRP!$B$8:$B$10&lt;=E8635)/(SRP!$C$8:$C$10&gt;=E8635),SRP!$D$8:$D$10)*(G8635/100)*(E8635/1000)),
IF(C8635="Spirits",
SUM(LOOKUP(2,1/(SRP!$B$2:$B$7&lt;=E8635)/(SRP!$C$2:$C$7&gt;=E8635),SRP!$D$2:$D$7)*(G8635/100)*(E8635/1000)),
IF(AND(C8635="Wine",D8635="Fortified Wines"),
SUM(LOOKUP(2,1/(SRP!$B$26:$B$29&lt;=E8635)/(SRP!$C$26:$C$29&gt;=E8635),SRP!$D$26:$D$29)*(G8635/100)*(E8635/1000)),
IF(C8635="Wine",
SUM(LOOKUP(2,1/(SRP!$B$21:$B$25&lt;=E8635)/(SRP!$C$21:$C$25&gt;=E8635),SRP!$D$21:$D$25)*(G8635/100)*(E8635/1000)),
IF(AND(C8635="Ready to Drink",D8635="RTD-One Pour Cocktail&gt;7%&lt;=14.5"),
SUM(LOOKUP(2,1/(SRP!$B$16:$B$20&lt;=E8635)/(SRP!$C$16:$C$20&gt;=E8635),SRP!$D$16:$D$20)*(G8635/100)*(E8635/1000)),
IF(C8635="Ready to Drink",
SUM(LOOKUP(2,1/(SRP!$B$11:$B$15&lt;=E8635)/(SRP!$C$11:$C$15&gt;=E8635),SRP!$D$11:$D$15)*(G8635/100)*(E8635/1000)),
0)))))),2)</f>
        <v>4.68</v>
      </c>
      <c r="L8635" s="173" t="str">
        <f t="shared" si="134"/>
        <v>Wine750</v>
      </c>
      <c r="M8635" s="154">
        <f>VLOOKUP(L8635,'Slope %'!C:D,2,0)</f>
        <v>0.1</v>
      </c>
    </row>
    <row r="8636" spans="1:13" x14ac:dyDescent="0.25">
      <c r="A8636" s="169">
        <v>300673</v>
      </c>
      <c r="B8636" s="170" t="s">
        <v>6254</v>
      </c>
      <c r="C8636" s="170" t="s">
        <v>24</v>
      </c>
      <c r="D8636" s="170" t="s">
        <v>34</v>
      </c>
      <c r="E8636" s="170">
        <v>750</v>
      </c>
      <c r="F8636" s="170">
        <v>12</v>
      </c>
      <c r="G8636" s="171">
        <v>14</v>
      </c>
      <c r="H8636" s="170" t="s">
        <v>64</v>
      </c>
      <c r="I8636" s="171">
        <v>31.99</v>
      </c>
      <c r="J8636" s="169">
        <v>1</v>
      </c>
      <c r="K8636" s="154" cm="1">
        <f t="array" ref="K8636">ROUND(
IF(C8636="Beer",
SUM(LOOKUP(2,1/(SRP!$B$8:$B$10&lt;=E8636)/(SRP!$C$8:$C$10&gt;=E8636),SRP!$D$8:$D$10)*(G8636/100)*(E8636/1000)),
IF(C8636="Spirits",
SUM(LOOKUP(2,1/(SRP!$B$2:$B$7&lt;=E8636)/(SRP!$C$2:$C$7&gt;=E8636),SRP!$D$2:$D$7)*(G8636/100)*(E8636/1000)),
IF(AND(C8636="Wine",D8636="Fortified Wines"),
SUM(LOOKUP(2,1/(SRP!$B$26:$B$29&lt;=E8636)/(SRP!$C$26:$C$29&gt;=E8636),SRP!$D$26:$D$29)*(G8636/100)*(E8636/1000)),
IF(C8636="Wine",
SUM(LOOKUP(2,1/(SRP!$B$21:$B$25&lt;=E8636)/(SRP!$C$21:$C$25&gt;=E8636),SRP!$D$21:$D$25)*(G8636/100)*(E8636/1000)),
IF(AND(C8636="Ready to Drink",D8636="RTD-One Pour Cocktail&gt;7%&lt;=14.5"),
SUM(LOOKUP(2,1/(SRP!$B$16:$B$20&lt;=E8636)/(SRP!$C$16:$C$20&gt;=E8636),SRP!$D$16:$D$20)*(G8636/100)*(E8636/1000)),
IF(C8636="Ready to Drink",
SUM(LOOKUP(2,1/(SRP!$B$11:$B$15&lt;=E8636)/(SRP!$C$11:$C$15&gt;=E8636),SRP!$D$11:$D$15)*(G8636/100)*(E8636/1000)),
0)))))),2)</f>
        <v>8.1999999999999993</v>
      </c>
      <c r="L8636" s="173" t="str">
        <f t="shared" si="134"/>
        <v>Wine750</v>
      </c>
      <c r="M8636" s="154">
        <f>VLOOKUP(L8636,'Slope %'!C:D,2,0)</f>
        <v>0.1</v>
      </c>
    </row>
    <row r="8637" spans="1:13" x14ac:dyDescent="0.25">
      <c r="A8637" s="169">
        <v>301507</v>
      </c>
      <c r="B8637" s="170" t="s">
        <v>6255</v>
      </c>
      <c r="C8637" s="170" t="s">
        <v>24</v>
      </c>
      <c r="D8637" s="170" t="s">
        <v>68</v>
      </c>
      <c r="E8637" s="170">
        <v>750</v>
      </c>
      <c r="F8637" s="170">
        <v>12</v>
      </c>
      <c r="G8637" s="171">
        <v>13.5</v>
      </c>
      <c r="H8637" s="170" t="s">
        <v>110</v>
      </c>
      <c r="I8637" s="171">
        <v>21.99</v>
      </c>
      <c r="J8637" s="169">
        <v>1</v>
      </c>
      <c r="K8637" s="154" cm="1">
        <f t="array" ref="K8637">ROUND(
IF(C8637="Beer",
SUM(LOOKUP(2,1/(SRP!$B$8:$B$10&lt;=E8637)/(SRP!$C$8:$C$10&gt;=E8637),SRP!$D$8:$D$10)*(G8637/100)*(E8637/1000)),
IF(C8637="Spirits",
SUM(LOOKUP(2,1/(SRP!$B$2:$B$7&lt;=E8637)/(SRP!$C$2:$C$7&gt;=E8637),SRP!$D$2:$D$7)*(G8637/100)*(E8637/1000)),
IF(AND(C8637="Wine",D8637="Fortified Wines"),
SUM(LOOKUP(2,1/(SRP!$B$26:$B$29&lt;=E8637)/(SRP!$C$26:$C$29&gt;=E8637),SRP!$D$26:$D$29)*(G8637/100)*(E8637/1000)),
IF(C8637="Wine",
SUM(LOOKUP(2,1/(SRP!$B$21:$B$25&lt;=E8637)/(SRP!$C$21:$C$25&gt;=E8637),SRP!$D$21:$D$25)*(G8637/100)*(E8637/1000)),
IF(AND(C8637="Ready to Drink",D8637="RTD-One Pour Cocktail&gt;7%&lt;=14.5"),
SUM(LOOKUP(2,1/(SRP!$B$16:$B$20&lt;=E8637)/(SRP!$C$16:$C$20&gt;=E8637),SRP!$D$16:$D$20)*(G8637/100)*(E8637/1000)),
IF(C8637="Ready to Drink",
SUM(LOOKUP(2,1/(SRP!$B$11:$B$15&lt;=E8637)/(SRP!$C$11:$C$15&gt;=E8637),SRP!$D$11:$D$15)*(G8637/100)*(E8637/1000)),
0)))))),2)</f>
        <v>7.9</v>
      </c>
      <c r="L8637" s="173" t="str">
        <f t="shared" si="134"/>
        <v>Wine750</v>
      </c>
      <c r="M8637" s="154">
        <f>VLOOKUP(L8637,'Slope %'!C:D,2,0)</f>
        <v>0.1</v>
      </c>
    </row>
    <row r="8638" spans="1:13" x14ac:dyDescent="0.25">
      <c r="A8638" s="169">
        <v>302349</v>
      </c>
      <c r="B8638" s="170" t="s">
        <v>6256</v>
      </c>
      <c r="C8638" s="170" t="s">
        <v>24</v>
      </c>
      <c r="D8638" s="170" t="s">
        <v>127</v>
      </c>
      <c r="E8638" s="170">
        <v>750</v>
      </c>
      <c r="F8638" s="170">
        <v>12</v>
      </c>
      <c r="G8638" s="171">
        <v>13.5</v>
      </c>
      <c r="H8638" s="170" t="s">
        <v>177</v>
      </c>
      <c r="I8638" s="171">
        <v>16.989999999999998</v>
      </c>
      <c r="J8638" s="169">
        <v>1</v>
      </c>
      <c r="K8638" s="154" cm="1">
        <f t="array" ref="K8638">ROUND(
IF(C8638="Beer",
SUM(LOOKUP(2,1/(SRP!$B$8:$B$10&lt;=E8638)/(SRP!$C$8:$C$10&gt;=E8638),SRP!$D$8:$D$10)*(G8638/100)*(E8638/1000)),
IF(C8638="Spirits",
SUM(LOOKUP(2,1/(SRP!$B$2:$B$7&lt;=E8638)/(SRP!$C$2:$C$7&gt;=E8638),SRP!$D$2:$D$7)*(G8638/100)*(E8638/1000)),
IF(AND(C8638="Wine",D8638="Fortified Wines"),
SUM(LOOKUP(2,1/(SRP!$B$26:$B$29&lt;=E8638)/(SRP!$C$26:$C$29&gt;=E8638),SRP!$D$26:$D$29)*(G8638/100)*(E8638/1000)),
IF(C8638="Wine",
SUM(LOOKUP(2,1/(SRP!$B$21:$B$25&lt;=E8638)/(SRP!$C$21:$C$25&gt;=E8638),SRP!$D$21:$D$25)*(G8638/100)*(E8638/1000)),
IF(AND(C8638="Ready to Drink",D8638="RTD-One Pour Cocktail&gt;7%&lt;=14.5"),
SUM(LOOKUP(2,1/(SRP!$B$16:$B$20&lt;=E8638)/(SRP!$C$16:$C$20&gt;=E8638),SRP!$D$16:$D$20)*(G8638/100)*(E8638/1000)),
IF(C8638="Ready to Drink",
SUM(LOOKUP(2,1/(SRP!$B$11:$B$15&lt;=E8638)/(SRP!$C$11:$C$15&gt;=E8638),SRP!$D$11:$D$15)*(G8638/100)*(E8638/1000)),
0)))))),2)</f>
        <v>7.9</v>
      </c>
      <c r="L8638" s="173" t="str">
        <f t="shared" si="134"/>
        <v>Wine750</v>
      </c>
      <c r="M8638" s="154">
        <f>VLOOKUP(L8638,'Slope %'!C:D,2,0)</f>
        <v>0.1</v>
      </c>
    </row>
    <row r="8639" spans="1:13" x14ac:dyDescent="0.25">
      <c r="A8639" s="169">
        <v>303644</v>
      </c>
      <c r="B8639" s="170" t="s">
        <v>6257</v>
      </c>
      <c r="C8639" s="170" t="s">
        <v>24</v>
      </c>
      <c r="D8639" s="170" t="s">
        <v>230</v>
      </c>
      <c r="E8639" s="170">
        <v>750</v>
      </c>
      <c r="F8639" s="170">
        <v>12</v>
      </c>
      <c r="G8639" s="171">
        <v>14.5</v>
      </c>
      <c r="H8639" s="170" t="s">
        <v>22</v>
      </c>
      <c r="I8639" s="171">
        <v>59.99</v>
      </c>
      <c r="J8639" s="169">
        <v>1</v>
      </c>
      <c r="K8639" s="154" cm="1">
        <f t="array" ref="K8639">ROUND(
IF(C8639="Beer",
SUM(LOOKUP(2,1/(SRP!$B$8:$B$10&lt;=E8639)/(SRP!$C$8:$C$10&gt;=E8639),SRP!$D$8:$D$10)*(G8639/100)*(E8639/1000)),
IF(C8639="Spirits",
SUM(LOOKUP(2,1/(SRP!$B$2:$B$7&lt;=E8639)/(SRP!$C$2:$C$7&gt;=E8639),SRP!$D$2:$D$7)*(G8639/100)*(E8639/1000)),
IF(AND(C8639="Wine",D8639="Fortified Wines"),
SUM(LOOKUP(2,1/(SRP!$B$26:$B$29&lt;=E8639)/(SRP!$C$26:$C$29&gt;=E8639),SRP!$D$26:$D$29)*(G8639/100)*(E8639/1000)),
IF(C8639="Wine",
SUM(LOOKUP(2,1/(SRP!$B$21:$B$25&lt;=E8639)/(SRP!$C$21:$C$25&gt;=E8639),SRP!$D$21:$D$25)*(G8639/100)*(E8639/1000)),
IF(AND(C8639="Ready to Drink",D8639="RTD-One Pour Cocktail&gt;7%&lt;=14.5"),
SUM(LOOKUP(2,1/(SRP!$B$16:$B$20&lt;=E8639)/(SRP!$C$16:$C$20&gt;=E8639),SRP!$D$16:$D$20)*(G8639/100)*(E8639/1000)),
IF(C8639="Ready to Drink",
SUM(LOOKUP(2,1/(SRP!$B$11:$B$15&lt;=E8639)/(SRP!$C$11:$C$15&gt;=E8639),SRP!$D$11:$D$15)*(G8639/100)*(E8639/1000)),
0)))))),2)</f>
        <v>8.49</v>
      </c>
      <c r="L8639" s="173" t="str">
        <f t="shared" si="134"/>
        <v>Wine750</v>
      </c>
      <c r="M8639" s="154">
        <f>VLOOKUP(L8639,'Slope %'!C:D,2,0)</f>
        <v>0.1</v>
      </c>
    </row>
    <row r="8640" spans="1:13" x14ac:dyDescent="0.25">
      <c r="A8640" s="169">
        <v>303800</v>
      </c>
      <c r="B8640" s="170" t="s">
        <v>6258</v>
      </c>
      <c r="C8640" s="170" t="s">
        <v>24</v>
      </c>
      <c r="D8640" s="170" t="s">
        <v>34</v>
      </c>
      <c r="E8640" s="170">
        <v>750</v>
      </c>
      <c r="F8640" s="170">
        <v>12</v>
      </c>
      <c r="G8640" s="171">
        <v>13</v>
      </c>
      <c r="H8640" s="170" t="s">
        <v>26</v>
      </c>
      <c r="I8640" s="171">
        <v>26.99</v>
      </c>
      <c r="J8640" s="169">
        <v>1</v>
      </c>
      <c r="K8640" s="154" cm="1">
        <f t="array" ref="K8640">ROUND(
IF(C8640="Beer",
SUM(LOOKUP(2,1/(SRP!$B$8:$B$10&lt;=E8640)/(SRP!$C$8:$C$10&gt;=E8640),SRP!$D$8:$D$10)*(G8640/100)*(E8640/1000)),
IF(C8640="Spirits",
SUM(LOOKUP(2,1/(SRP!$B$2:$B$7&lt;=E8640)/(SRP!$C$2:$C$7&gt;=E8640),SRP!$D$2:$D$7)*(G8640/100)*(E8640/1000)),
IF(AND(C8640="Wine",D8640="Fortified Wines"),
SUM(LOOKUP(2,1/(SRP!$B$26:$B$29&lt;=E8640)/(SRP!$C$26:$C$29&gt;=E8640),SRP!$D$26:$D$29)*(G8640/100)*(E8640/1000)),
IF(C8640="Wine",
SUM(LOOKUP(2,1/(SRP!$B$21:$B$25&lt;=E8640)/(SRP!$C$21:$C$25&gt;=E8640),SRP!$D$21:$D$25)*(G8640/100)*(E8640/1000)),
IF(AND(C8640="Ready to Drink",D8640="RTD-One Pour Cocktail&gt;7%&lt;=14.5"),
SUM(LOOKUP(2,1/(SRP!$B$16:$B$20&lt;=E8640)/(SRP!$C$16:$C$20&gt;=E8640),SRP!$D$16:$D$20)*(G8640/100)*(E8640/1000)),
IF(C8640="Ready to Drink",
SUM(LOOKUP(2,1/(SRP!$B$11:$B$15&lt;=E8640)/(SRP!$C$11:$C$15&gt;=E8640),SRP!$D$11:$D$15)*(G8640/100)*(E8640/1000)),
0)))))),2)</f>
        <v>7.61</v>
      </c>
      <c r="L8640" s="173" t="str">
        <f t="shared" si="134"/>
        <v>Wine750</v>
      </c>
      <c r="M8640" s="154">
        <f>VLOOKUP(L8640,'Slope %'!C:D,2,0)</f>
        <v>0.1</v>
      </c>
    </row>
    <row r="8641" spans="1:13" x14ac:dyDescent="0.25">
      <c r="A8641" s="169">
        <v>304469</v>
      </c>
      <c r="B8641" s="170" t="s">
        <v>6259</v>
      </c>
      <c r="C8641" s="170" t="s">
        <v>24</v>
      </c>
      <c r="D8641" s="170" t="s">
        <v>58</v>
      </c>
      <c r="E8641" s="170">
        <v>750</v>
      </c>
      <c r="F8641" s="170">
        <v>12</v>
      </c>
      <c r="G8641" s="171">
        <v>13</v>
      </c>
      <c r="H8641" s="170" t="s">
        <v>35</v>
      </c>
      <c r="I8641" s="171">
        <v>45.99</v>
      </c>
      <c r="J8641" s="169">
        <v>1</v>
      </c>
      <c r="K8641" s="154" cm="1">
        <f t="array" ref="K8641">ROUND(
IF(C8641="Beer",
SUM(LOOKUP(2,1/(SRP!$B$8:$B$10&lt;=E8641)/(SRP!$C$8:$C$10&gt;=E8641),SRP!$D$8:$D$10)*(G8641/100)*(E8641/1000)),
IF(C8641="Spirits",
SUM(LOOKUP(2,1/(SRP!$B$2:$B$7&lt;=E8641)/(SRP!$C$2:$C$7&gt;=E8641),SRP!$D$2:$D$7)*(G8641/100)*(E8641/1000)),
IF(AND(C8641="Wine",D8641="Fortified Wines"),
SUM(LOOKUP(2,1/(SRP!$B$26:$B$29&lt;=E8641)/(SRP!$C$26:$C$29&gt;=E8641),SRP!$D$26:$D$29)*(G8641/100)*(E8641/1000)),
IF(C8641="Wine",
SUM(LOOKUP(2,1/(SRP!$B$21:$B$25&lt;=E8641)/(SRP!$C$21:$C$25&gt;=E8641),SRP!$D$21:$D$25)*(G8641/100)*(E8641/1000)),
IF(AND(C8641="Ready to Drink",D8641="RTD-One Pour Cocktail&gt;7%&lt;=14.5"),
SUM(LOOKUP(2,1/(SRP!$B$16:$B$20&lt;=E8641)/(SRP!$C$16:$C$20&gt;=E8641),SRP!$D$16:$D$20)*(G8641/100)*(E8641/1000)),
IF(C8641="Ready to Drink",
SUM(LOOKUP(2,1/(SRP!$B$11:$B$15&lt;=E8641)/(SRP!$C$11:$C$15&gt;=E8641),SRP!$D$11:$D$15)*(G8641/100)*(E8641/1000)),
0)))))),2)</f>
        <v>7.61</v>
      </c>
      <c r="L8641" s="173" t="str">
        <f t="shared" si="134"/>
        <v>Wine750</v>
      </c>
      <c r="M8641" s="154">
        <f>VLOOKUP(L8641,'Slope %'!C:D,2,0)</f>
        <v>0.1</v>
      </c>
    </row>
    <row r="8642" spans="1:13" x14ac:dyDescent="0.25">
      <c r="A8642" s="169">
        <v>304931</v>
      </c>
      <c r="B8642" s="170" t="s">
        <v>6260</v>
      </c>
      <c r="C8642" s="170" t="s">
        <v>11</v>
      </c>
      <c r="D8642" s="170" t="s">
        <v>12</v>
      </c>
      <c r="E8642" s="170">
        <v>6390</v>
      </c>
      <c r="F8642" s="170">
        <v>1</v>
      </c>
      <c r="G8642" s="171">
        <v>4.7</v>
      </c>
      <c r="H8642" s="170" t="s">
        <v>13</v>
      </c>
      <c r="I8642" s="171">
        <v>39.99</v>
      </c>
      <c r="J8642" s="169">
        <v>18</v>
      </c>
      <c r="K8642" s="154" cm="1">
        <f t="array" ref="K8642">ROUND(
IF(C8642="Beer",
SUM(LOOKUP(2,1/(SRP!$B$8:$B$10&lt;=E8642)/(SRP!$C$8:$C$10&gt;=E8642),SRP!$D$8:$D$10)*(G8642/100)*(E8642/1000)),
IF(C8642="Spirits",
SUM(LOOKUP(2,1/(SRP!$B$2:$B$7&lt;=E8642)/(SRP!$C$2:$C$7&gt;=E8642),SRP!$D$2:$D$7)*(G8642/100)*(E8642/1000)),
IF(AND(C8642="Wine",D8642="Fortified Wines"),
SUM(LOOKUP(2,1/(SRP!$B$26:$B$29&lt;=E8642)/(SRP!$C$26:$C$29&gt;=E8642),SRP!$D$26:$D$29)*(G8642/100)*(E8642/1000)),
IF(C8642="Wine",
SUM(LOOKUP(2,1/(SRP!$B$21:$B$25&lt;=E8642)/(SRP!$C$21:$C$25&gt;=E8642),SRP!$D$21:$D$25)*(G8642/100)*(E8642/1000)),
IF(AND(C8642="Ready to Drink",D8642="RTD-One Pour Cocktail&gt;7%&lt;=14.5"),
SUM(LOOKUP(2,1/(SRP!$B$16:$B$20&lt;=E8642)/(SRP!$C$16:$C$20&gt;=E8642),SRP!$D$16:$D$20)*(G8642/100)*(E8642/1000)),
IF(C8642="Ready to Drink",
SUM(LOOKUP(2,1/(SRP!$B$11:$B$15&lt;=E8642)/(SRP!$C$11:$C$15&gt;=E8642),SRP!$D$11:$D$15)*(G8642/100)*(E8642/1000)),
0)))))),2)</f>
        <v>23.45</v>
      </c>
      <c r="L8642" s="173" t="str">
        <f t="shared" si="134"/>
        <v>Beer6390</v>
      </c>
      <c r="M8642" s="154">
        <f>VLOOKUP(L8642,'Slope %'!C:D,2,0)</f>
        <v>0.05</v>
      </c>
    </row>
    <row r="8643" spans="1:13" x14ac:dyDescent="0.25">
      <c r="A8643" s="169">
        <v>304931</v>
      </c>
      <c r="B8643" s="170" t="s">
        <v>6260</v>
      </c>
      <c r="C8643" s="170" t="s">
        <v>11</v>
      </c>
      <c r="D8643" s="170" t="s">
        <v>12</v>
      </c>
      <c r="E8643" s="170">
        <v>6390</v>
      </c>
      <c r="F8643" s="170">
        <v>1</v>
      </c>
      <c r="G8643" s="171">
        <v>4.7</v>
      </c>
      <c r="H8643" s="170" t="s">
        <v>13</v>
      </c>
      <c r="I8643" s="171">
        <v>39.99</v>
      </c>
      <c r="J8643" s="169">
        <v>18</v>
      </c>
      <c r="K8643" s="154" cm="1">
        <f t="array" ref="K8643">ROUND(
IF(C8643="Beer",
SUM(LOOKUP(2,1/(SRP!$B$8:$B$10&lt;=E8643)/(SRP!$C$8:$C$10&gt;=E8643),SRP!$D$8:$D$10)*(G8643/100)*(E8643/1000)),
IF(C8643="Spirits",
SUM(LOOKUP(2,1/(SRP!$B$2:$B$7&lt;=E8643)/(SRP!$C$2:$C$7&gt;=E8643),SRP!$D$2:$D$7)*(G8643/100)*(E8643/1000)),
IF(AND(C8643="Wine",D8643="Fortified Wines"),
SUM(LOOKUP(2,1/(SRP!$B$26:$B$29&lt;=E8643)/(SRP!$C$26:$C$29&gt;=E8643),SRP!$D$26:$D$29)*(G8643/100)*(E8643/1000)),
IF(C8643="Wine",
SUM(LOOKUP(2,1/(SRP!$B$21:$B$25&lt;=E8643)/(SRP!$C$21:$C$25&gt;=E8643),SRP!$D$21:$D$25)*(G8643/100)*(E8643/1000)),
IF(AND(C8643="Ready to Drink",D8643="RTD-One Pour Cocktail&gt;7%&lt;=14.5"),
SUM(LOOKUP(2,1/(SRP!$B$16:$B$20&lt;=E8643)/(SRP!$C$16:$C$20&gt;=E8643),SRP!$D$16:$D$20)*(G8643/100)*(E8643/1000)),
IF(C8643="Ready to Drink",
SUM(LOOKUP(2,1/(SRP!$B$11:$B$15&lt;=E8643)/(SRP!$C$11:$C$15&gt;=E8643),SRP!$D$11:$D$15)*(G8643/100)*(E8643/1000)),
0)))))),2)</f>
        <v>23.45</v>
      </c>
      <c r="L8643" s="173" t="str">
        <f t="shared" ref="L8643:L8706" si="135">(_xlfn.CONCAT(C8643,E8643))</f>
        <v>Beer6390</v>
      </c>
      <c r="M8643" s="154">
        <f>VLOOKUP(L8643,'Slope %'!C:D,2,0)</f>
        <v>0.05</v>
      </c>
    </row>
    <row r="8644" spans="1:13" x14ac:dyDescent="0.25">
      <c r="A8644" s="169">
        <v>305987</v>
      </c>
      <c r="B8644" s="170" t="s">
        <v>6261</v>
      </c>
      <c r="C8644" s="170" t="s">
        <v>24</v>
      </c>
      <c r="D8644" s="170" t="s">
        <v>230</v>
      </c>
      <c r="E8644" s="170">
        <v>750</v>
      </c>
      <c r="F8644" s="170">
        <v>6</v>
      </c>
      <c r="G8644" s="171">
        <v>13.5</v>
      </c>
      <c r="H8644" s="170" t="s">
        <v>47</v>
      </c>
      <c r="I8644" s="171">
        <v>34.99</v>
      </c>
      <c r="J8644" s="169">
        <v>1</v>
      </c>
      <c r="K8644" s="154" cm="1">
        <f t="array" ref="K8644">ROUND(
IF(C8644="Beer",
SUM(LOOKUP(2,1/(SRP!$B$8:$B$10&lt;=E8644)/(SRP!$C$8:$C$10&gt;=E8644),SRP!$D$8:$D$10)*(G8644/100)*(E8644/1000)),
IF(C8644="Spirits",
SUM(LOOKUP(2,1/(SRP!$B$2:$B$7&lt;=E8644)/(SRP!$C$2:$C$7&gt;=E8644),SRP!$D$2:$D$7)*(G8644/100)*(E8644/1000)),
IF(AND(C8644="Wine",D8644="Fortified Wines"),
SUM(LOOKUP(2,1/(SRP!$B$26:$B$29&lt;=E8644)/(SRP!$C$26:$C$29&gt;=E8644),SRP!$D$26:$D$29)*(G8644/100)*(E8644/1000)),
IF(C8644="Wine",
SUM(LOOKUP(2,1/(SRP!$B$21:$B$25&lt;=E8644)/(SRP!$C$21:$C$25&gt;=E8644),SRP!$D$21:$D$25)*(G8644/100)*(E8644/1000)),
IF(AND(C8644="Ready to Drink",D8644="RTD-One Pour Cocktail&gt;7%&lt;=14.5"),
SUM(LOOKUP(2,1/(SRP!$B$16:$B$20&lt;=E8644)/(SRP!$C$16:$C$20&gt;=E8644),SRP!$D$16:$D$20)*(G8644/100)*(E8644/1000)),
IF(C8644="Ready to Drink",
SUM(LOOKUP(2,1/(SRP!$B$11:$B$15&lt;=E8644)/(SRP!$C$11:$C$15&gt;=E8644),SRP!$D$11:$D$15)*(G8644/100)*(E8644/1000)),
0)))))),2)</f>
        <v>7.9</v>
      </c>
      <c r="L8644" s="173" t="str">
        <f t="shared" si="135"/>
        <v>Wine750</v>
      </c>
      <c r="M8644" s="154">
        <f>VLOOKUP(L8644,'Slope %'!C:D,2,0)</f>
        <v>0.1</v>
      </c>
    </row>
    <row r="8645" spans="1:13" x14ac:dyDescent="0.25">
      <c r="A8645" s="169">
        <v>307371</v>
      </c>
      <c r="B8645" s="170" t="s">
        <v>6262</v>
      </c>
      <c r="C8645" s="170" t="s">
        <v>263</v>
      </c>
      <c r="D8645" s="170" t="s">
        <v>935</v>
      </c>
      <c r="E8645" s="170">
        <v>2000</v>
      </c>
      <c r="F8645" s="170">
        <v>8</v>
      </c>
      <c r="G8645" s="171">
        <v>7</v>
      </c>
      <c r="H8645" s="170" t="s">
        <v>32</v>
      </c>
      <c r="I8645" s="171">
        <v>13.49</v>
      </c>
      <c r="J8645" s="169">
        <v>1</v>
      </c>
      <c r="K8645" s="154" cm="1">
        <f t="array" ref="K8645">ROUND(
IF(C8645="Beer",
SUM(LOOKUP(2,1/(SRP!$B$8:$B$10&lt;=E8645)/(SRP!$C$8:$C$10&gt;=E8645),SRP!$D$8:$D$10)*(G8645/100)*(E8645/1000)),
IF(C8645="Spirits",
SUM(LOOKUP(2,1/(SRP!$B$2:$B$7&lt;=E8645)/(SRP!$C$2:$C$7&gt;=E8645),SRP!$D$2:$D$7)*(G8645/100)*(E8645/1000)),
IF(AND(C8645="Wine",D8645="Fortified Wines"),
SUM(LOOKUP(2,1/(SRP!$B$26:$B$29&lt;=E8645)/(SRP!$C$26:$C$29&gt;=E8645),SRP!$D$26:$D$29)*(G8645/100)*(E8645/1000)),
IF(C8645="Wine",
SUM(LOOKUP(2,1/(SRP!$B$21:$B$25&lt;=E8645)/(SRP!$C$21:$C$25&gt;=E8645),SRP!$D$21:$D$25)*(G8645/100)*(E8645/1000)),
IF(AND(C8645="Ready to Drink",D8645="RTD-One Pour Cocktail&gt;7%&lt;=14.5"),
SUM(LOOKUP(2,1/(SRP!$B$16:$B$20&lt;=E8645)/(SRP!$C$16:$C$20&gt;=E8645),SRP!$D$16:$D$20)*(G8645/100)*(E8645/1000)),
IF(C8645="Ready to Drink",
SUM(LOOKUP(2,1/(SRP!$B$11:$B$15&lt;=E8645)/(SRP!$C$11:$C$15&gt;=E8645),SRP!$D$11:$D$15)*(G8645/100)*(E8645/1000)),
0)))))),2)</f>
        <v>10.93</v>
      </c>
      <c r="L8645" s="173" t="str">
        <f t="shared" si="135"/>
        <v>Ready to Drink2000</v>
      </c>
      <c r="M8645" s="154">
        <f>VLOOKUP(L8645,'Slope %'!C:D,2,0)</f>
        <v>0.1</v>
      </c>
    </row>
    <row r="8646" spans="1:13" x14ac:dyDescent="0.25">
      <c r="A8646" s="169">
        <v>308056</v>
      </c>
      <c r="B8646" s="170" t="s">
        <v>6263</v>
      </c>
      <c r="C8646" s="170" t="s">
        <v>24</v>
      </c>
      <c r="D8646" s="170" t="s">
        <v>162</v>
      </c>
      <c r="E8646" s="170">
        <v>750</v>
      </c>
      <c r="F8646" s="170">
        <v>6</v>
      </c>
      <c r="G8646" s="171">
        <v>12</v>
      </c>
      <c r="H8646" s="170" t="s">
        <v>43</v>
      </c>
      <c r="I8646" s="171">
        <v>87.99</v>
      </c>
      <c r="J8646" s="169">
        <v>1</v>
      </c>
      <c r="K8646" s="154" cm="1">
        <f t="array" ref="K8646">ROUND(
IF(C8646="Beer",
SUM(LOOKUP(2,1/(SRP!$B$8:$B$10&lt;=E8646)/(SRP!$C$8:$C$10&gt;=E8646),SRP!$D$8:$D$10)*(G8646/100)*(E8646/1000)),
IF(C8646="Spirits",
SUM(LOOKUP(2,1/(SRP!$B$2:$B$7&lt;=E8646)/(SRP!$C$2:$C$7&gt;=E8646),SRP!$D$2:$D$7)*(G8646/100)*(E8646/1000)),
IF(AND(C8646="Wine",D8646="Fortified Wines"),
SUM(LOOKUP(2,1/(SRP!$B$26:$B$29&lt;=E8646)/(SRP!$C$26:$C$29&gt;=E8646),SRP!$D$26:$D$29)*(G8646/100)*(E8646/1000)),
IF(C8646="Wine",
SUM(LOOKUP(2,1/(SRP!$B$21:$B$25&lt;=E8646)/(SRP!$C$21:$C$25&gt;=E8646),SRP!$D$21:$D$25)*(G8646/100)*(E8646/1000)),
IF(AND(C8646="Ready to Drink",D8646="RTD-One Pour Cocktail&gt;7%&lt;=14.5"),
SUM(LOOKUP(2,1/(SRP!$B$16:$B$20&lt;=E8646)/(SRP!$C$16:$C$20&gt;=E8646),SRP!$D$16:$D$20)*(G8646/100)*(E8646/1000)),
IF(C8646="Ready to Drink",
SUM(LOOKUP(2,1/(SRP!$B$11:$B$15&lt;=E8646)/(SRP!$C$11:$C$15&gt;=E8646),SRP!$D$11:$D$15)*(G8646/100)*(E8646/1000)),
0)))))),2)</f>
        <v>7.03</v>
      </c>
      <c r="L8646" s="173" t="str">
        <f t="shared" si="135"/>
        <v>Wine750</v>
      </c>
      <c r="M8646" s="154">
        <f>VLOOKUP(L8646,'Slope %'!C:D,2,0)</f>
        <v>0.1</v>
      </c>
    </row>
    <row r="8647" spans="1:13" x14ac:dyDescent="0.25">
      <c r="A8647" s="169">
        <v>308312</v>
      </c>
      <c r="B8647" s="170" t="s">
        <v>6264</v>
      </c>
      <c r="C8647" s="170" t="s">
        <v>24</v>
      </c>
      <c r="D8647" s="170" t="s">
        <v>109</v>
      </c>
      <c r="E8647" s="170">
        <v>750</v>
      </c>
      <c r="F8647" s="170">
        <v>12</v>
      </c>
      <c r="G8647" s="171">
        <v>13</v>
      </c>
      <c r="H8647" s="170" t="s">
        <v>141</v>
      </c>
      <c r="I8647" s="171">
        <v>22.99</v>
      </c>
      <c r="J8647" s="169">
        <v>1</v>
      </c>
      <c r="K8647" s="154" cm="1">
        <f t="array" ref="K8647">ROUND(
IF(C8647="Beer",
SUM(LOOKUP(2,1/(SRP!$B$8:$B$10&lt;=E8647)/(SRP!$C$8:$C$10&gt;=E8647),SRP!$D$8:$D$10)*(G8647/100)*(E8647/1000)),
IF(C8647="Spirits",
SUM(LOOKUP(2,1/(SRP!$B$2:$B$7&lt;=E8647)/(SRP!$C$2:$C$7&gt;=E8647),SRP!$D$2:$D$7)*(G8647/100)*(E8647/1000)),
IF(AND(C8647="Wine",D8647="Fortified Wines"),
SUM(LOOKUP(2,1/(SRP!$B$26:$B$29&lt;=E8647)/(SRP!$C$26:$C$29&gt;=E8647),SRP!$D$26:$D$29)*(G8647/100)*(E8647/1000)),
IF(C8647="Wine",
SUM(LOOKUP(2,1/(SRP!$B$21:$B$25&lt;=E8647)/(SRP!$C$21:$C$25&gt;=E8647),SRP!$D$21:$D$25)*(G8647/100)*(E8647/1000)),
IF(AND(C8647="Ready to Drink",D8647="RTD-One Pour Cocktail&gt;7%&lt;=14.5"),
SUM(LOOKUP(2,1/(SRP!$B$16:$B$20&lt;=E8647)/(SRP!$C$16:$C$20&gt;=E8647),SRP!$D$16:$D$20)*(G8647/100)*(E8647/1000)),
IF(C8647="Ready to Drink",
SUM(LOOKUP(2,1/(SRP!$B$11:$B$15&lt;=E8647)/(SRP!$C$11:$C$15&gt;=E8647),SRP!$D$11:$D$15)*(G8647/100)*(E8647/1000)),
0)))))),2)</f>
        <v>7.61</v>
      </c>
      <c r="L8647" s="173" t="str">
        <f t="shared" si="135"/>
        <v>Wine750</v>
      </c>
      <c r="M8647" s="154">
        <f>VLOOKUP(L8647,'Slope %'!C:D,2,0)</f>
        <v>0.1</v>
      </c>
    </row>
    <row r="8648" spans="1:13" x14ac:dyDescent="0.25">
      <c r="A8648" s="169">
        <v>309088</v>
      </c>
      <c r="B8648" s="170" t="s">
        <v>6265</v>
      </c>
      <c r="C8648" s="170" t="s">
        <v>15</v>
      </c>
      <c r="D8648" s="170" t="s">
        <v>19</v>
      </c>
      <c r="E8648" s="170">
        <v>750</v>
      </c>
      <c r="F8648" s="170">
        <v>12</v>
      </c>
      <c r="G8648" s="171">
        <v>40</v>
      </c>
      <c r="H8648" s="170" t="s">
        <v>222</v>
      </c>
      <c r="I8648" s="171">
        <v>23.99</v>
      </c>
      <c r="J8648" s="169">
        <v>1</v>
      </c>
      <c r="K8648" s="154" cm="1">
        <f t="array" ref="K8648">ROUND(
IF(C8648="Beer",
SUM(LOOKUP(2,1/(SRP!$B$8:$B$10&lt;=E8648)/(SRP!$C$8:$C$10&gt;=E8648),SRP!$D$8:$D$10)*(G8648/100)*(E8648/1000)),
IF(C8648="Spirits",
SUM(LOOKUP(2,1/(SRP!$B$2:$B$7&lt;=E8648)/(SRP!$C$2:$C$7&gt;=E8648),SRP!$D$2:$D$7)*(G8648/100)*(E8648/1000)),
IF(AND(C8648="Wine",D8648="Fortified Wines"),
SUM(LOOKUP(2,1/(SRP!$B$26:$B$29&lt;=E8648)/(SRP!$C$26:$C$29&gt;=E8648),SRP!$D$26:$D$29)*(G8648/100)*(E8648/1000)),
IF(C8648="Wine",
SUM(LOOKUP(2,1/(SRP!$B$21:$B$25&lt;=E8648)/(SRP!$C$21:$C$25&gt;=E8648),SRP!$D$21:$D$25)*(G8648/100)*(E8648/1000)),
IF(AND(C8648="Ready to Drink",D8648="RTD-One Pour Cocktail&gt;7%&lt;=14.5"),
SUM(LOOKUP(2,1/(SRP!$B$16:$B$20&lt;=E8648)/(SRP!$C$16:$C$20&gt;=E8648),SRP!$D$16:$D$20)*(G8648/100)*(E8648/1000)),
IF(C8648="Ready to Drink",
SUM(LOOKUP(2,1/(SRP!$B$11:$B$15&lt;=E8648)/(SRP!$C$11:$C$15&gt;=E8648),SRP!$D$11:$D$15)*(G8648/100)*(E8648/1000)),
0)))))),2)</f>
        <v>23.42</v>
      </c>
      <c r="L8648" s="173" t="str">
        <f t="shared" si="135"/>
        <v>Spirits750</v>
      </c>
      <c r="M8648" s="154">
        <f>VLOOKUP(L8648,'Slope %'!C:D,2,0)</f>
        <v>7.0000000000000007E-2</v>
      </c>
    </row>
    <row r="8649" spans="1:13" x14ac:dyDescent="0.25">
      <c r="A8649" s="169">
        <v>311795</v>
      </c>
      <c r="B8649" s="170" t="s">
        <v>6266</v>
      </c>
      <c r="C8649" s="170" t="s">
        <v>24</v>
      </c>
      <c r="D8649" s="170" t="s">
        <v>34</v>
      </c>
      <c r="E8649" s="170">
        <v>750</v>
      </c>
      <c r="F8649" s="170">
        <v>12</v>
      </c>
      <c r="G8649" s="171">
        <v>13.5</v>
      </c>
      <c r="H8649" s="170" t="s">
        <v>177</v>
      </c>
      <c r="I8649" s="171">
        <v>16.989999999999998</v>
      </c>
      <c r="J8649" s="169">
        <v>1</v>
      </c>
      <c r="K8649" s="154" cm="1">
        <f t="array" ref="K8649">ROUND(
IF(C8649="Beer",
SUM(LOOKUP(2,1/(SRP!$B$8:$B$10&lt;=E8649)/(SRP!$C$8:$C$10&gt;=E8649),SRP!$D$8:$D$10)*(G8649/100)*(E8649/1000)),
IF(C8649="Spirits",
SUM(LOOKUP(2,1/(SRP!$B$2:$B$7&lt;=E8649)/(SRP!$C$2:$C$7&gt;=E8649),SRP!$D$2:$D$7)*(G8649/100)*(E8649/1000)),
IF(AND(C8649="Wine",D8649="Fortified Wines"),
SUM(LOOKUP(2,1/(SRP!$B$26:$B$29&lt;=E8649)/(SRP!$C$26:$C$29&gt;=E8649),SRP!$D$26:$D$29)*(G8649/100)*(E8649/1000)),
IF(C8649="Wine",
SUM(LOOKUP(2,1/(SRP!$B$21:$B$25&lt;=E8649)/(SRP!$C$21:$C$25&gt;=E8649),SRP!$D$21:$D$25)*(G8649/100)*(E8649/1000)),
IF(AND(C8649="Ready to Drink",D8649="RTD-One Pour Cocktail&gt;7%&lt;=14.5"),
SUM(LOOKUP(2,1/(SRP!$B$16:$B$20&lt;=E8649)/(SRP!$C$16:$C$20&gt;=E8649),SRP!$D$16:$D$20)*(G8649/100)*(E8649/1000)),
IF(C8649="Ready to Drink",
SUM(LOOKUP(2,1/(SRP!$B$11:$B$15&lt;=E8649)/(SRP!$C$11:$C$15&gt;=E8649),SRP!$D$11:$D$15)*(G8649/100)*(E8649/1000)),
0)))))),2)</f>
        <v>7.9</v>
      </c>
      <c r="L8649" s="173" t="str">
        <f t="shared" si="135"/>
        <v>Wine750</v>
      </c>
      <c r="M8649" s="154">
        <f>VLOOKUP(L8649,'Slope %'!C:D,2,0)</f>
        <v>0.1</v>
      </c>
    </row>
    <row r="8650" spans="1:13" x14ac:dyDescent="0.25">
      <c r="A8650" s="169">
        <v>312801</v>
      </c>
      <c r="B8650" s="170" t="s">
        <v>6267</v>
      </c>
      <c r="C8650" s="170" t="s">
        <v>24</v>
      </c>
      <c r="D8650" s="170" t="s">
        <v>166</v>
      </c>
      <c r="E8650" s="170">
        <v>750</v>
      </c>
      <c r="F8650" s="170">
        <v>12</v>
      </c>
      <c r="G8650" s="171">
        <v>12.5</v>
      </c>
      <c r="H8650" s="170" t="s">
        <v>182</v>
      </c>
      <c r="I8650" s="171">
        <v>18.989999999999998</v>
      </c>
      <c r="J8650" s="169">
        <v>1</v>
      </c>
      <c r="K8650" s="154" cm="1">
        <f t="array" ref="K8650">ROUND(
IF(C8650="Beer",
SUM(LOOKUP(2,1/(SRP!$B$8:$B$10&lt;=E8650)/(SRP!$C$8:$C$10&gt;=E8650),SRP!$D$8:$D$10)*(G8650/100)*(E8650/1000)),
IF(C8650="Spirits",
SUM(LOOKUP(2,1/(SRP!$B$2:$B$7&lt;=E8650)/(SRP!$C$2:$C$7&gt;=E8650),SRP!$D$2:$D$7)*(G8650/100)*(E8650/1000)),
IF(AND(C8650="Wine",D8650="Fortified Wines"),
SUM(LOOKUP(2,1/(SRP!$B$26:$B$29&lt;=E8650)/(SRP!$C$26:$C$29&gt;=E8650),SRP!$D$26:$D$29)*(G8650/100)*(E8650/1000)),
IF(C8650="Wine",
SUM(LOOKUP(2,1/(SRP!$B$21:$B$25&lt;=E8650)/(SRP!$C$21:$C$25&gt;=E8650),SRP!$D$21:$D$25)*(G8650/100)*(E8650/1000)),
IF(AND(C8650="Ready to Drink",D8650="RTD-One Pour Cocktail&gt;7%&lt;=14.5"),
SUM(LOOKUP(2,1/(SRP!$B$16:$B$20&lt;=E8650)/(SRP!$C$16:$C$20&gt;=E8650),SRP!$D$16:$D$20)*(G8650/100)*(E8650/1000)),
IF(C8650="Ready to Drink",
SUM(LOOKUP(2,1/(SRP!$B$11:$B$15&lt;=E8650)/(SRP!$C$11:$C$15&gt;=E8650),SRP!$D$11:$D$15)*(G8650/100)*(E8650/1000)),
0)))))),2)</f>
        <v>7.32</v>
      </c>
      <c r="L8650" s="173" t="str">
        <f t="shared" si="135"/>
        <v>Wine750</v>
      </c>
      <c r="M8650" s="154">
        <f>VLOOKUP(L8650,'Slope %'!C:D,2,0)</f>
        <v>0.1</v>
      </c>
    </row>
    <row r="8651" spans="1:13" x14ac:dyDescent="0.25">
      <c r="A8651" s="169">
        <v>314575</v>
      </c>
      <c r="B8651" s="170" t="s">
        <v>6268</v>
      </c>
      <c r="C8651" s="170" t="s">
        <v>24</v>
      </c>
      <c r="D8651" s="170" t="s">
        <v>68</v>
      </c>
      <c r="E8651" s="170">
        <v>750</v>
      </c>
      <c r="F8651" s="170">
        <v>12</v>
      </c>
      <c r="G8651" s="171">
        <v>14.6</v>
      </c>
      <c r="H8651" s="170" t="s">
        <v>177</v>
      </c>
      <c r="I8651" s="171">
        <v>33.99</v>
      </c>
      <c r="J8651" s="169">
        <v>1</v>
      </c>
      <c r="K8651" s="154" cm="1">
        <f t="array" ref="K8651">ROUND(
IF(C8651="Beer",
SUM(LOOKUP(2,1/(SRP!$B$8:$B$10&lt;=E8651)/(SRP!$C$8:$C$10&gt;=E8651),SRP!$D$8:$D$10)*(G8651/100)*(E8651/1000)),
IF(C8651="Spirits",
SUM(LOOKUP(2,1/(SRP!$B$2:$B$7&lt;=E8651)/(SRP!$C$2:$C$7&gt;=E8651),SRP!$D$2:$D$7)*(G8651/100)*(E8651/1000)),
IF(AND(C8651="Wine",D8651="Fortified Wines"),
SUM(LOOKUP(2,1/(SRP!$B$26:$B$29&lt;=E8651)/(SRP!$C$26:$C$29&gt;=E8651),SRP!$D$26:$D$29)*(G8651/100)*(E8651/1000)),
IF(C8651="Wine",
SUM(LOOKUP(2,1/(SRP!$B$21:$B$25&lt;=E8651)/(SRP!$C$21:$C$25&gt;=E8651),SRP!$D$21:$D$25)*(G8651/100)*(E8651/1000)),
IF(AND(C8651="Ready to Drink",D8651="RTD-One Pour Cocktail&gt;7%&lt;=14.5"),
SUM(LOOKUP(2,1/(SRP!$B$16:$B$20&lt;=E8651)/(SRP!$C$16:$C$20&gt;=E8651),SRP!$D$16:$D$20)*(G8651/100)*(E8651/1000)),
IF(C8651="Ready to Drink",
SUM(LOOKUP(2,1/(SRP!$B$11:$B$15&lt;=E8651)/(SRP!$C$11:$C$15&gt;=E8651),SRP!$D$11:$D$15)*(G8651/100)*(E8651/1000)),
0)))))),2)</f>
        <v>8.5500000000000007</v>
      </c>
      <c r="L8651" s="173" t="str">
        <f t="shared" si="135"/>
        <v>Wine750</v>
      </c>
      <c r="M8651" s="154">
        <f>VLOOKUP(L8651,'Slope %'!C:D,2,0)</f>
        <v>0.1</v>
      </c>
    </row>
    <row r="8652" spans="1:13" x14ac:dyDescent="0.25">
      <c r="A8652" s="169">
        <v>314906</v>
      </c>
      <c r="B8652" s="170" t="s">
        <v>6269</v>
      </c>
      <c r="C8652" s="170" t="s">
        <v>263</v>
      </c>
      <c r="D8652" s="170" t="s">
        <v>935</v>
      </c>
      <c r="E8652" s="170">
        <v>2000</v>
      </c>
      <c r="F8652" s="170">
        <v>8</v>
      </c>
      <c r="G8652" s="171">
        <v>7</v>
      </c>
      <c r="H8652" s="170" t="s">
        <v>32</v>
      </c>
      <c r="I8652" s="171">
        <v>13.49</v>
      </c>
      <c r="J8652" s="169">
        <v>1</v>
      </c>
      <c r="K8652" s="154" cm="1">
        <f t="array" ref="K8652">ROUND(
IF(C8652="Beer",
SUM(LOOKUP(2,1/(SRP!$B$8:$B$10&lt;=E8652)/(SRP!$C$8:$C$10&gt;=E8652),SRP!$D$8:$D$10)*(G8652/100)*(E8652/1000)),
IF(C8652="Spirits",
SUM(LOOKUP(2,1/(SRP!$B$2:$B$7&lt;=E8652)/(SRP!$C$2:$C$7&gt;=E8652),SRP!$D$2:$D$7)*(G8652/100)*(E8652/1000)),
IF(AND(C8652="Wine",D8652="Fortified Wines"),
SUM(LOOKUP(2,1/(SRP!$B$26:$B$29&lt;=E8652)/(SRP!$C$26:$C$29&gt;=E8652),SRP!$D$26:$D$29)*(G8652/100)*(E8652/1000)),
IF(C8652="Wine",
SUM(LOOKUP(2,1/(SRP!$B$21:$B$25&lt;=E8652)/(SRP!$C$21:$C$25&gt;=E8652),SRP!$D$21:$D$25)*(G8652/100)*(E8652/1000)),
IF(AND(C8652="Ready to Drink",D8652="RTD-One Pour Cocktail&gt;7%&lt;=14.5"),
SUM(LOOKUP(2,1/(SRP!$B$16:$B$20&lt;=E8652)/(SRP!$C$16:$C$20&gt;=E8652),SRP!$D$16:$D$20)*(G8652/100)*(E8652/1000)),
IF(C8652="Ready to Drink",
SUM(LOOKUP(2,1/(SRP!$B$11:$B$15&lt;=E8652)/(SRP!$C$11:$C$15&gt;=E8652),SRP!$D$11:$D$15)*(G8652/100)*(E8652/1000)),
0)))))),2)</f>
        <v>10.93</v>
      </c>
      <c r="L8652" s="173" t="str">
        <f t="shared" si="135"/>
        <v>Ready to Drink2000</v>
      </c>
      <c r="M8652" s="154">
        <f>VLOOKUP(L8652,'Slope %'!C:D,2,0)</f>
        <v>0.1</v>
      </c>
    </row>
    <row r="8653" spans="1:13" x14ac:dyDescent="0.25">
      <c r="A8653" s="169">
        <v>316570</v>
      </c>
      <c r="B8653" s="170" t="s">
        <v>6270</v>
      </c>
      <c r="C8653" s="170" t="s">
        <v>24</v>
      </c>
      <c r="D8653" s="170" t="s">
        <v>58</v>
      </c>
      <c r="E8653" s="170">
        <v>750</v>
      </c>
      <c r="F8653" s="170">
        <v>12</v>
      </c>
      <c r="G8653" s="171">
        <v>12.5</v>
      </c>
      <c r="H8653" s="170" t="s">
        <v>141</v>
      </c>
      <c r="I8653" s="171">
        <v>22.59</v>
      </c>
      <c r="J8653" s="169">
        <v>1</v>
      </c>
      <c r="K8653" s="154" cm="1">
        <f t="array" ref="K8653">ROUND(
IF(C8653="Beer",
SUM(LOOKUP(2,1/(SRP!$B$8:$B$10&lt;=E8653)/(SRP!$C$8:$C$10&gt;=E8653),SRP!$D$8:$D$10)*(G8653/100)*(E8653/1000)),
IF(C8653="Spirits",
SUM(LOOKUP(2,1/(SRP!$B$2:$B$7&lt;=E8653)/(SRP!$C$2:$C$7&gt;=E8653),SRP!$D$2:$D$7)*(G8653/100)*(E8653/1000)),
IF(AND(C8653="Wine",D8653="Fortified Wines"),
SUM(LOOKUP(2,1/(SRP!$B$26:$B$29&lt;=E8653)/(SRP!$C$26:$C$29&gt;=E8653),SRP!$D$26:$D$29)*(G8653/100)*(E8653/1000)),
IF(C8653="Wine",
SUM(LOOKUP(2,1/(SRP!$B$21:$B$25&lt;=E8653)/(SRP!$C$21:$C$25&gt;=E8653),SRP!$D$21:$D$25)*(G8653/100)*(E8653/1000)),
IF(AND(C8653="Ready to Drink",D8653="RTD-One Pour Cocktail&gt;7%&lt;=14.5"),
SUM(LOOKUP(2,1/(SRP!$B$16:$B$20&lt;=E8653)/(SRP!$C$16:$C$20&gt;=E8653),SRP!$D$16:$D$20)*(G8653/100)*(E8653/1000)),
IF(C8653="Ready to Drink",
SUM(LOOKUP(2,1/(SRP!$B$11:$B$15&lt;=E8653)/(SRP!$C$11:$C$15&gt;=E8653),SRP!$D$11:$D$15)*(G8653/100)*(E8653/1000)),
0)))))),2)</f>
        <v>7.32</v>
      </c>
      <c r="L8653" s="173" t="str">
        <f t="shared" si="135"/>
        <v>Wine750</v>
      </c>
      <c r="M8653" s="154">
        <f>VLOOKUP(L8653,'Slope %'!C:D,2,0)</f>
        <v>0.1</v>
      </c>
    </row>
    <row r="8654" spans="1:13" x14ac:dyDescent="0.25">
      <c r="A8654" s="169">
        <v>316844</v>
      </c>
      <c r="B8654" s="170" t="s">
        <v>566</v>
      </c>
      <c r="C8654" s="170" t="s">
        <v>15</v>
      </c>
      <c r="D8654" s="170" t="s">
        <v>51</v>
      </c>
      <c r="E8654" s="170">
        <v>750</v>
      </c>
      <c r="F8654" s="170">
        <v>12</v>
      </c>
      <c r="G8654" s="171">
        <v>40</v>
      </c>
      <c r="H8654" s="170" t="s">
        <v>29</v>
      </c>
      <c r="I8654" s="171">
        <v>30.49</v>
      </c>
      <c r="J8654" s="169">
        <v>1</v>
      </c>
      <c r="K8654" s="154" cm="1">
        <f t="array" ref="K8654">ROUND(
IF(C8654="Beer",
SUM(LOOKUP(2,1/(SRP!$B$8:$B$10&lt;=E8654)/(SRP!$C$8:$C$10&gt;=E8654),SRP!$D$8:$D$10)*(G8654/100)*(E8654/1000)),
IF(C8654="Spirits",
SUM(LOOKUP(2,1/(SRP!$B$2:$B$7&lt;=E8654)/(SRP!$C$2:$C$7&gt;=E8654),SRP!$D$2:$D$7)*(G8654/100)*(E8654/1000)),
IF(AND(C8654="Wine",D8654="Fortified Wines"),
SUM(LOOKUP(2,1/(SRP!$B$26:$B$29&lt;=E8654)/(SRP!$C$26:$C$29&gt;=E8654),SRP!$D$26:$D$29)*(G8654/100)*(E8654/1000)),
IF(C8654="Wine",
SUM(LOOKUP(2,1/(SRP!$B$21:$B$25&lt;=E8654)/(SRP!$C$21:$C$25&gt;=E8654),SRP!$D$21:$D$25)*(G8654/100)*(E8654/1000)),
IF(AND(C8654="Ready to Drink",D8654="RTD-One Pour Cocktail&gt;7%&lt;=14.5"),
SUM(LOOKUP(2,1/(SRP!$B$16:$B$20&lt;=E8654)/(SRP!$C$16:$C$20&gt;=E8654),SRP!$D$16:$D$20)*(G8654/100)*(E8654/1000)),
IF(C8654="Ready to Drink",
SUM(LOOKUP(2,1/(SRP!$B$11:$B$15&lt;=E8654)/(SRP!$C$11:$C$15&gt;=E8654),SRP!$D$11:$D$15)*(G8654/100)*(E8654/1000)),
0)))))),2)</f>
        <v>23.42</v>
      </c>
      <c r="L8654" s="173" t="str">
        <f t="shared" si="135"/>
        <v>Spirits750</v>
      </c>
      <c r="M8654" s="154">
        <f>VLOOKUP(L8654,'Slope %'!C:D,2,0)</f>
        <v>7.0000000000000007E-2</v>
      </c>
    </row>
    <row r="8655" spans="1:13" x14ac:dyDescent="0.25">
      <c r="A8655" s="169">
        <v>317057</v>
      </c>
      <c r="B8655" s="170" t="s">
        <v>6271</v>
      </c>
      <c r="C8655" s="170" t="s">
        <v>24</v>
      </c>
      <c r="D8655" s="170" t="s">
        <v>34</v>
      </c>
      <c r="E8655" s="170">
        <v>750</v>
      </c>
      <c r="F8655" s="170">
        <v>12</v>
      </c>
      <c r="G8655" s="171">
        <v>15</v>
      </c>
      <c r="H8655" s="170" t="s">
        <v>73</v>
      </c>
      <c r="I8655" s="171">
        <v>69.989999999999995</v>
      </c>
      <c r="J8655" s="169">
        <v>1</v>
      </c>
      <c r="K8655" s="154" cm="1">
        <f t="array" ref="K8655">ROUND(
IF(C8655="Beer",
SUM(LOOKUP(2,1/(SRP!$B$8:$B$10&lt;=E8655)/(SRP!$C$8:$C$10&gt;=E8655),SRP!$D$8:$D$10)*(G8655/100)*(E8655/1000)),
IF(C8655="Spirits",
SUM(LOOKUP(2,1/(SRP!$B$2:$B$7&lt;=E8655)/(SRP!$C$2:$C$7&gt;=E8655),SRP!$D$2:$D$7)*(G8655/100)*(E8655/1000)),
IF(AND(C8655="Wine",D8655="Fortified Wines"),
SUM(LOOKUP(2,1/(SRP!$B$26:$B$29&lt;=E8655)/(SRP!$C$26:$C$29&gt;=E8655),SRP!$D$26:$D$29)*(G8655/100)*(E8655/1000)),
IF(C8655="Wine",
SUM(LOOKUP(2,1/(SRP!$B$21:$B$25&lt;=E8655)/(SRP!$C$21:$C$25&gt;=E8655),SRP!$D$21:$D$25)*(G8655/100)*(E8655/1000)),
IF(AND(C8655="Ready to Drink",D8655="RTD-One Pour Cocktail&gt;7%&lt;=14.5"),
SUM(LOOKUP(2,1/(SRP!$B$16:$B$20&lt;=E8655)/(SRP!$C$16:$C$20&gt;=E8655),SRP!$D$16:$D$20)*(G8655/100)*(E8655/1000)),
IF(C8655="Ready to Drink",
SUM(LOOKUP(2,1/(SRP!$B$11:$B$15&lt;=E8655)/(SRP!$C$11:$C$15&gt;=E8655),SRP!$D$11:$D$15)*(G8655/100)*(E8655/1000)),
0)))))),2)</f>
        <v>8.7799999999999994</v>
      </c>
      <c r="L8655" s="173" t="str">
        <f t="shared" si="135"/>
        <v>Wine750</v>
      </c>
      <c r="M8655" s="154">
        <f>VLOOKUP(L8655,'Slope %'!C:D,2,0)</f>
        <v>0.1</v>
      </c>
    </row>
    <row r="8656" spans="1:13" x14ac:dyDescent="0.25">
      <c r="A8656" s="169">
        <v>318667</v>
      </c>
      <c r="B8656" s="170" t="s">
        <v>6272</v>
      </c>
      <c r="C8656" s="170" t="s">
        <v>24</v>
      </c>
      <c r="D8656" s="170" t="s">
        <v>194</v>
      </c>
      <c r="E8656" s="170">
        <v>750</v>
      </c>
      <c r="F8656" s="170">
        <v>12</v>
      </c>
      <c r="G8656" s="171">
        <v>13.5</v>
      </c>
      <c r="H8656" s="170" t="s">
        <v>256</v>
      </c>
      <c r="I8656" s="171">
        <v>14.99</v>
      </c>
      <c r="J8656" s="169">
        <v>1</v>
      </c>
      <c r="K8656" s="154" cm="1">
        <f t="array" ref="K8656">ROUND(
IF(C8656="Beer",
SUM(LOOKUP(2,1/(SRP!$B$8:$B$10&lt;=E8656)/(SRP!$C$8:$C$10&gt;=E8656),SRP!$D$8:$D$10)*(G8656/100)*(E8656/1000)),
IF(C8656="Spirits",
SUM(LOOKUP(2,1/(SRP!$B$2:$B$7&lt;=E8656)/(SRP!$C$2:$C$7&gt;=E8656),SRP!$D$2:$D$7)*(G8656/100)*(E8656/1000)),
IF(AND(C8656="Wine",D8656="Fortified Wines"),
SUM(LOOKUP(2,1/(SRP!$B$26:$B$29&lt;=E8656)/(SRP!$C$26:$C$29&gt;=E8656),SRP!$D$26:$D$29)*(G8656/100)*(E8656/1000)),
IF(C8656="Wine",
SUM(LOOKUP(2,1/(SRP!$B$21:$B$25&lt;=E8656)/(SRP!$C$21:$C$25&gt;=E8656),SRP!$D$21:$D$25)*(G8656/100)*(E8656/1000)),
IF(AND(C8656="Ready to Drink",D8656="RTD-One Pour Cocktail&gt;7%&lt;=14.5"),
SUM(LOOKUP(2,1/(SRP!$B$16:$B$20&lt;=E8656)/(SRP!$C$16:$C$20&gt;=E8656),SRP!$D$16:$D$20)*(G8656/100)*(E8656/1000)),
IF(C8656="Ready to Drink",
SUM(LOOKUP(2,1/(SRP!$B$11:$B$15&lt;=E8656)/(SRP!$C$11:$C$15&gt;=E8656),SRP!$D$11:$D$15)*(G8656/100)*(E8656/1000)),
0)))))),2)</f>
        <v>7.9</v>
      </c>
      <c r="L8656" s="173" t="str">
        <f t="shared" si="135"/>
        <v>Wine750</v>
      </c>
      <c r="M8656" s="154">
        <f>VLOOKUP(L8656,'Slope %'!C:D,2,0)</f>
        <v>0.1</v>
      </c>
    </row>
    <row r="8657" spans="1:13" x14ac:dyDescent="0.25">
      <c r="A8657" s="169">
        <v>321208</v>
      </c>
      <c r="B8657" s="170" t="s">
        <v>6273</v>
      </c>
      <c r="C8657" s="170" t="s">
        <v>15</v>
      </c>
      <c r="D8657" s="170" t="s">
        <v>16</v>
      </c>
      <c r="E8657" s="170">
        <v>750</v>
      </c>
      <c r="F8657" s="170">
        <v>12</v>
      </c>
      <c r="G8657" s="171">
        <v>40</v>
      </c>
      <c r="H8657" s="170" t="s">
        <v>20</v>
      </c>
      <c r="I8657" s="171">
        <v>62.99</v>
      </c>
      <c r="J8657" s="169">
        <v>1</v>
      </c>
      <c r="K8657" s="154" cm="1">
        <f t="array" ref="K8657">ROUND(
IF(C8657="Beer",
SUM(LOOKUP(2,1/(SRP!$B$8:$B$10&lt;=E8657)/(SRP!$C$8:$C$10&gt;=E8657),SRP!$D$8:$D$10)*(G8657/100)*(E8657/1000)),
IF(C8657="Spirits",
SUM(LOOKUP(2,1/(SRP!$B$2:$B$7&lt;=E8657)/(SRP!$C$2:$C$7&gt;=E8657),SRP!$D$2:$D$7)*(G8657/100)*(E8657/1000)),
IF(AND(C8657="Wine",D8657="Fortified Wines"),
SUM(LOOKUP(2,1/(SRP!$B$26:$B$29&lt;=E8657)/(SRP!$C$26:$C$29&gt;=E8657),SRP!$D$26:$D$29)*(G8657/100)*(E8657/1000)),
IF(C8657="Wine",
SUM(LOOKUP(2,1/(SRP!$B$21:$B$25&lt;=E8657)/(SRP!$C$21:$C$25&gt;=E8657),SRP!$D$21:$D$25)*(G8657/100)*(E8657/1000)),
IF(AND(C8657="Ready to Drink",D8657="RTD-One Pour Cocktail&gt;7%&lt;=14.5"),
SUM(LOOKUP(2,1/(SRP!$B$16:$B$20&lt;=E8657)/(SRP!$C$16:$C$20&gt;=E8657),SRP!$D$16:$D$20)*(G8657/100)*(E8657/1000)),
IF(C8657="Ready to Drink",
SUM(LOOKUP(2,1/(SRP!$B$11:$B$15&lt;=E8657)/(SRP!$C$11:$C$15&gt;=E8657),SRP!$D$11:$D$15)*(G8657/100)*(E8657/1000)),
0)))))),2)</f>
        <v>23.42</v>
      </c>
      <c r="L8657" s="173" t="str">
        <f t="shared" si="135"/>
        <v>Spirits750</v>
      </c>
      <c r="M8657" s="154">
        <f>VLOOKUP(L8657,'Slope %'!C:D,2,0)</f>
        <v>7.0000000000000007E-2</v>
      </c>
    </row>
    <row r="8658" spans="1:13" x14ac:dyDescent="0.25">
      <c r="A8658" s="169">
        <v>321588</v>
      </c>
      <c r="B8658" s="170" t="s">
        <v>6274</v>
      </c>
      <c r="C8658" s="170" t="s">
        <v>24</v>
      </c>
      <c r="D8658" s="170" t="s">
        <v>707</v>
      </c>
      <c r="E8658" s="170">
        <v>750</v>
      </c>
      <c r="F8658" s="170">
        <v>12</v>
      </c>
      <c r="G8658" s="171">
        <v>12.9</v>
      </c>
      <c r="H8658" s="170" t="s">
        <v>26</v>
      </c>
      <c r="I8658" s="171">
        <v>25.99</v>
      </c>
      <c r="J8658" s="169">
        <v>1</v>
      </c>
      <c r="K8658" s="154" cm="1">
        <f t="array" ref="K8658">ROUND(
IF(C8658="Beer",
SUM(LOOKUP(2,1/(SRP!$B$8:$B$10&lt;=E8658)/(SRP!$C$8:$C$10&gt;=E8658),SRP!$D$8:$D$10)*(G8658/100)*(E8658/1000)),
IF(C8658="Spirits",
SUM(LOOKUP(2,1/(SRP!$B$2:$B$7&lt;=E8658)/(SRP!$C$2:$C$7&gt;=E8658),SRP!$D$2:$D$7)*(G8658/100)*(E8658/1000)),
IF(AND(C8658="Wine",D8658="Fortified Wines"),
SUM(LOOKUP(2,1/(SRP!$B$26:$B$29&lt;=E8658)/(SRP!$C$26:$C$29&gt;=E8658),SRP!$D$26:$D$29)*(G8658/100)*(E8658/1000)),
IF(C8658="Wine",
SUM(LOOKUP(2,1/(SRP!$B$21:$B$25&lt;=E8658)/(SRP!$C$21:$C$25&gt;=E8658),SRP!$D$21:$D$25)*(G8658/100)*(E8658/1000)),
IF(AND(C8658="Ready to Drink",D8658="RTD-One Pour Cocktail&gt;7%&lt;=14.5"),
SUM(LOOKUP(2,1/(SRP!$B$16:$B$20&lt;=E8658)/(SRP!$C$16:$C$20&gt;=E8658),SRP!$D$16:$D$20)*(G8658/100)*(E8658/1000)),
IF(C8658="Ready to Drink",
SUM(LOOKUP(2,1/(SRP!$B$11:$B$15&lt;=E8658)/(SRP!$C$11:$C$15&gt;=E8658),SRP!$D$11:$D$15)*(G8658/100)*(E8658/1000)),
0)))))),2)</f>
        <v>7.55</v>
      </c>
      <c r="L8658" s="173" t="str">
        <f t="shared" si="135"/>
        <v>Wine750</v>
      </c>
      <c r="M8658" s="154">
        <f>VLOOKUP(L8658,'Slope %'!C:D,2,0)</f>
        <v>0.1</v>
      </c>
    </row>
    <row r="8659" spans="1:13" x14ac:dyDescent="0.25">
      <c r="A8659" s="169">
        <v>321604</v>
      </c>
      <c r="B8659" s="170" t="s">
        <v>6275</v>
      </c>
      <c r="C8659" s="170" t="s">
        <v>24</v>
      </c>
      <c r="D8659" s="170" t="s">
        <v>109</v>
      </c>
      <c r="E8659" s="170">
        <v>750</v>
      </c>
      <c r="F8659" s="170">
        <v>12</v>
      </c>
      <c r="G8659" s="171">
        <v>12</v>
      </c>
      <c r="H8659" s="170" t="s">
        <v>26</v>
      </c>
      <c r="I8659" s="171">
        <v>22.99</v>
      </c>
      <c r="J8659" s="169">
        <v>1</v>
      </c>
      <c r="K8659" s="154" cm="1">
        <f t="array" ref="K8659">ROUND(
IF(C8659="Beer",
SUM(LOOKUP(2,1/(SRP!$B$8:$B$10&lt;=E8659)/(SRP!$C$8:$C$10&gt;=E8659),SRP!$D$8:$D$10)*(G8659/100)*(E8659/1000)),
IF(C8659="Spirits",
SUM(LOOKUP(2,1/(SRP!$B$2:$B$7&lt;=E8659)/(SRP!$C$2:$C$7&gt;=E8659),SRP!$D$2:$D$7)*(G8659/100)*(E8659/1000)),
IF(AND(C8659="Wine",D8659="Fortified Wines"),
SUM(LOOKUP(2,1/(SRP!$B$26:$B$29&lt;=E8659)/(SRP!$C$26:$C$29&gt;=E8659),SRP!$D$26:$D$29)*(G8659/100)*(E8659/1000)),
IF(C8659="Wine",
SUM(LOOKUP(2,1/(SRP!$B$21:$B$25&lt;=E8659)/(SRP!$C$21:$C$25&gt;=E8659),SRP!$D$21:$D$25)*(G8659/100)*(E8659/1000)),
IF(AND(C8659="Ready to Drink",D8659="RTD-One Pour Cocktail&gt;7%&lt;=14.5"),
SUM(LOOKUP(2,1/(SRP!$B$16:$B$20&lt;=E8659)/(SRP!$C$16:$C$20&gt;=E8659),SRP!$D$16:$D$20)*(G8659/100)*(E8659/1000)),
IF(C8659="Ready to Drink",
SUM(LOOKUP(2,1/(SRP!$B$11:$B$15&lt;=E8659)/(SRP!$C$11:$C$15&gt;=E8659),SRP!$D$11:$D$15)*(G8659/100)*(E8659/1000)),
0)))))),2)</f>
        <v>7.03</v>
      </c>
      <c r="L8659" s="173" t="str">
        <f t="shared" si="135"/>
        <v>Wine750</v>
      </c>
      <c r="M8659" s="154">
        <f>VLOOKUP(L8659,'Slope %'!C:D,2,0)</f>
        <v>0.1</v>
      </c>
    </row>
    <row r="8660" spans="1:13" x14ac:dyDescent="0.25">
      <c r="A8660" s="169">
        <v>321646</v>
      </c>
      <c r="B8660" s="170" t="s">
        <v>6276</v>
      </c>
      <c r="C8660" s="170" t="s">
        <v>24</v>
      </c>
      <c r="D8660" s="170" t="s">
        <v>60</v>
      </c>
      <c r="E8660" s="170">
        <v>750</v>
      </c>
      <c r="F8660" s="170">
        <v>12</v>
      </c>
      <c r="G8660" s="171">
        <v>12.3</v>
      </c>
      <c r="H8660" s="170" t="s">
        <v>26</v>
      </c>
      <c r="I8660" s="171">
        <v>16.989999999999998</v>
      </c>
      <c r="J8660" s="169">
        <v>1</v>
      </c>
      <c r="K8660" s="154" cm="1">
        <f t="array" ref="K8660">ROUND(
IF(C8660="Beer",
SUM(LOOKUP(2,1/(SRP!$B$8:$B$10&lt;=E8660)/(SRP!$C$8:$C$10&gt;=E8660),SRP!$D$8:$D$10)*(G8660/100)*(E8660/1000)),
IF(C8660="Spirits",
SUM(LOOKUP(2,1/(SRP!$B$2:$B$7&lt;=E8660)/(SRP!$C$2:$C$7&gt;=E8660),SRP!$D$2:$D$7)*(G8660/100)*(E8660/1000)),
IF(AND(C8660="Wine",D8660="Fortified Wines"),
SUM(LOOKUP(2,1/(SRP!$B$26:$B$29&lt;=E8660)/(SRP!$C$26:$C$29&gt;=E8660),SRP!$D$26:$D$29)*(G8660/100)*(E8660/1000)),
IF(C8660="Wine",
SUM(LOOKUP(2,1/(SRP!$B$21:$B$25&lt;=E8660)/(SRP!$C$21:$C$25&gt;=E8660),SRP!$D$21:$D$25)*(G8660/100)*(E8660/1000)),
IF(AND(C8660="Ready to Drink",D8660="RTD-One Pour Cocktail&gt;7%&lt;=14.5"),
SUM(LOOKUP(2,1/(SRP!$B$16:$B$20&lt;=E8660)/(SRP!$C$16:$C$20&gt;=E8660),SRP!$D$16:$D$20)*(G8660/100)*(E8660/1000)),
IF(C8660="Ready to Drink",
SUM(LOOKUP(2,1/(SRP!$B$11:$B$15&lt;=E8660)/(SRP!$C$11:$C$15&gt;=E8660),SRP!$D$11:$D$15)*(G8660/100)*(E8660/1000)),
0)))))),2)</f>
        <v>7.2</v>
      </c>
      <c r="L8660" s="173" t="str">
        <f t="shared" si="135"/>
        <v>Wine750</v>
      </c>
      <c r="M8660" s="154">
        <f>VLOOKUP(L8660,'Slope %'!C:D,2,0)</f>
        <v>0.1</v>
      </c>
    </row>
    <row r="8661" spans="1:13" x14ac:dyDescent="0.25">
      <c r="A8661" s="169">
        <v>322537</v>
      </c>
      <c r="B8661" s="170" t="s">
        <v>6265</v>
      </c>
      <c r="C8661" s="170" t="s">
        <v>15</v>
      </c>
      <c r="D8661" s="170" t="s">
        <v>19</v>
      </c>
      <c r="E8661" s="170">
        <v>1750</v>
      </c>
      <c r="F8661" s="170">
        <v>6</v>
      </c>
      <c r="G8661" s="171">
        <v>40</v>
      </c>
      <c r="H8661" s="170" t="s">
        <v>222</v>
      </c>
      <c r="I8661" s="171">
        <v>56.28</v>
      </c>
      <c r="J8661" s="169">
        <v>1</v>
      </c>
      <c r="K8661" s="154" cm="1">
        <f t="array" ref="K8661">ROUND(
IF(C8661="Beer",
SUM(LOOKUP(2,1/(SRP!$B$8:$B$10&lt;=E8661)/(SRP!$C$8:$C$10&gt;=E8661),SRP!$D$8:$D$10)*(G8661/100)*(E8661/1000)),
IF(C8661="Spirits",
SUM(LOOKUP(2,1/(SRP!$B$2:$B$7&lt;=E8661)/(SRP!$C$2:$C$7&gt;=E8661),SRP!$D$2:$D$7)*(G8661/100)*(E8661/1000)),
IF(AND(C8661="Wine",D8661="Fortified Wines"),
SUM(LOOKUP(2,1/(SRP!$B$26:$B$29&lt;=E8661)/(SRP!$C$26:$C$29&gt;=E8661),SRP!$D$26:$D$29)*(G8661/100)*(E8661/1000)),
IF(C8661="Wine",
SUM(LOOKUP(2,1/(SRP!$B$21:$B$25&lt;=E8661)/(SRP!$C$21:$C$25&gt;=E8661),SRP!$D$21:$D$25)*(G8661/100)*(E8661/1000)),
IF(AND(C8661="Ready to Drink",D8661="RTD-One Pour Cocktail&gt;7%&lt;=14.5"),
SUM(LOOKUP(2,1/(SRP!$B$16:$B$20&lt;=E8661)/(SRP!$C$16:$C$20&gt;=E8661),SRP!$D$16:$D$20)*(G8661/100)*(E8661/1000)),
IF(C8661="Ready to Drink",
SUM(LOOKUP(2,1/(SRP!$B$11:$B$15&lt;=E8661)/(SRP!$C$11:$C$15&gt;=E8661),SRP!$D$11:$D$15)*(G8661/100)*(E8661/1000)),
0)))))),2)</f>
        <v>54.65</v>
      </c>
      <c r="L8661" s="173" t="str">
        <f t="shared" si="135"/>
        <v>Spirits1750</v>
      </c>
      <c r="M8661" s="154">
        <f>VLOOKUP(L8661,'Slope %'!C:D,2,0)</f>
        <v>0.03</v>
      </c>
    </row>
    <row r="8662" spans="1:13" x14ac:dyDescent="0.25">
      <c r="A8662" s="169">
        <v>322586</v>
      </c>
      <c r="B8662" s="170" t="s">
        <v>6277</v>
      </c>
      <c r="C8662" s="170" t="s">
        <v>24</v>
      </c>
      <c r="D8662" s="170" t="s">
        <v>68</v>
      </c>
      <c r="E8662" s="170">
        <v>750</v>
      </c>
      <c r="F8662" s="170">
        <v>12</v>
      </c>
      <c r="G8662" s="171">
        <v>14</v>
      </c>
      <c r="H8662" s="170" t="s">
        <v>182</v>
      </c>
      <c r="I8662" s="171">
        <v>24.99</v>
      </c>
      <c r="J8662" s="169">
        <v>1</v>
      </c>
      <c r="K8662" s="154" cm="1">
        <f t="array" ref="K8662">ROUND(
IF(C8662="Beer",
SUM(LOOKUP(2,1/(SRP!$B$8:$B$10&lt;=E8662)/(SRP!$C$8:$C$10&gt;=E8662),SRP!$D$8:$D$10)*(G8662/100)*(E8662/1000)),
IF(C8662="Spirits",
SUM(LOOKUP(2,1/(SRP!$B$2:$B$7&lt;=E8662)/(SRP!$C$2:$C$7&gt;=E8662),SRP!$D$2:$D$7)*(G8662/100)*(E8662/1000)),
IF(AND(C8662="Wine",D8662="Fortified Wines"),
SUM(LOOKUP(2,1/(SRP!$B$26:$B$29&lt;=E8662)/(SRP!$C$26:$C$29&gt;=E8662),SRP!$D$26:$D$29)*(G8662/100)*(E8662/1000)),
IF(C8662="Wine",
SUM(LOOKUP(2,1/(SRP!$B$21:$B$25&lt;=E8662)/(SRP!$C$21:$C$25&gt;=E8662),SRP!$D$21:$D$25)*(G8662/100)*(E8662/1000)),
IF(AND(C8662="Ready to Drink",D8662="RTD-One Pour Cocktail&gt;7%&lt;=14.5"),
SUM(LOOKUP(2,1/(SRP!$B$16:$B$20&lt;=E8662)/(SRP!$C$16:$C$20&gt;=E8662),SRP!$D$16:$D$20)*(G8662/100)*(E8662/1000)),
IF(C8662="Ready to Drink",
SUM(LOOKUP(2,1/(SRP!$B$11:$B$15&lt;=E8662)/(SRP!$C$11:$C$15&gt;=E8662),SRP!$D$11:$D$15)*(G8662/100)*(E8662/1000)),
0)))))),2)</f>
        <v>8.1999999999999993</v>
      </c>
      <c r="L8662" s="173" t="str">
        <f t="shared" si="135"/>
        <v>Wine750</v>
      </c>
      <c r="M8662" s="154">
        <f>VLOOKUP(L8662,'Slope %'!C:D,2,0)</f>
        <v>0.1</v>
      </c>
    </row>
    <row r="8663" spans="1:13" x14ac:dyDescent="0.25">
      <c r="A8663" s="169">
        <v>323444</v>
      </c>
      <c r="B8663" s="170" t="s">
        <v>6278</v>
      </c>
      <c r="C8663" s="170" t="s">
        <v>24</v>
      </c>
      <c r="D8663" s="170" t="s">
        <v>85</v>
      </c>
      <c r="E8663" s="170">
        <v>750</v>
      </c>
      <c r="F8663" s="170">
        <v>12</v>
      </c>
      <c r="G8663" s="171">
        <v>13</v>
      </c>
      <c r="H8663" s="170" t="s">
        <v>32</v>
      </c>
      <c r="I8663" s="171">
        <v>18.989999999999998</v>
      </c>
      <c r="J8663" s="169">
        <v>1</v>
      </c>
      <c r="K8663" s="154" cm="1">
        <f t="array" ref="K8663">ROUND(
IF(C8663="Beer",
SUM(LOOKUP(2,1/(SRP!$B$8:$B$10&lt;=E8663)/(SRP!$C$8:$C$10&gt;=E8663),SRP!$D$8:$D$10)*(G8663/100)*(E8663/1000)),
IF(C8663="Spirits",
SUM(LOOKUP(2,1/(SRP!$B$2:$B$7&lt;=E8663)/(SRP!$C$2:$C$7&gt;=E8663),SRP!$D$2:$D$7)*(G8663/100)*(E8663/1000)),
IF(AND(C8663="Wine",D8663="Fortified Wines"),
SUM(LOOKUP(2,1/(SRP!$B$26:$B$29&lt;=E8663)/(SRP!$C$26:$C$29&gt;=E8663),SRP!$D$26:$D$29)*(G8663/100)*(E8663/1000)),
IF(C8663="Wine",
SUM(LOOKUP(2,1/(SRP!$B$21:$B$25&lt;=E8663)/(SRP!$C$21:$C$25&gt;=E8663),SRP!$D$21:$D$25)*(G8663/100)*(E8663/1000)),
IF(AND(C8663="Ready to Drink",D8663="RTD-One Pour Cocktail&gt;7%&lt;=14.5"),
SUM(LOOKUP(2,1/(SRP!$B$16:$B$20&lt;=E8663)/(SRP!$C$16:$C$20&gt;=E8663),SRP!$D$16:$D$20)*(G8663/100)*(E8663/1000)),
IF(C8663="Ready to Drink",
SUM(LOOKUP(2,1/(SRP!$B$11:$B$15&lt;=E8663)/(SRP!$C$11:$C$15&gt;=E8663),SRP!$D$11:$D$15)*(G8663/100)*(E8663/1000)),
0)))))),2)</f>
        <v>7.61</v>
      </c>
      <c r="L8663" s="173" t="str">
        <f t="shared" si="135"/>
        <v>Wine750</v>
      </c>
      <c r="M8663" s="154">
        <f>VLOOKUP(L8663,'Slope %'!C:D,2,0)</f>
        <v>0.1</v>
      </c>
    </row>
    <row r="8664" spans="1:13" x14ac:dyDescent="0.25">
      <c r="A8664" s="169">
        <v>323972</v>
      </c>
      <c r="B8664" s="170" t="s">
        <v>6279</v>
      </c>
      <c r="C8664" s="170" t="s">
        <v>15</v>
      </c>
      <c r="D8664" s="170" t="s">
        <v>759</v>
      </c>
      <c r="E8664" s="170">
        <v>750</v>
      </c>
      <c r="F8664" s="170">
        <v>12</v>
      </c>
      <c r="G8664" s="171">
        <v>38</v>
      </c>
      <c r="H8664" s="170" t="s">
        <v>43</v>
      </c>
      <c r="I8664" s="171">
        <v>28.99</v>
      </c>
      <c r="J8664" s="169">
        <v>1</v>
      </c>
      <c r="K8664" s="154" cm="1">
        <f t="array" ref="K8664">ROUND(
IF(C8664="Beer",
SUM(LOOKUP(2,1/(SRP!$B$8:$B$10&lt;=E8664)/(SRP!$C$8:$C$10&gt;=E8664),SRP!$D$8:$D$10)*(G8664/100)*(E8664/1000)),
IF(C8664="Spirits",
SUM(LOOKUP(2,1/(SRP!$B$2:$B$7&lt;=E8664)/(SRP!$C$2:$C$7&gt;=E8664),SRP!$D$2:$D$7)*(G8664/100)*(E8664/1000)),
IF(AND(C8664="Wine",D8664="Fortified Wines"),
SUM(LOOKUP(2,1/(SRP!$B$26:$B$29&lt;=E8664)/(SRP!$C$26:$C$29&gt;=E8664),SRP!$D$26:$D$29)*(G8664/100)*(E8664/1000)),
IF(C8664="Wine",
SUM(LOOKUP(2,1/(SRP!$B$21:$B$25&lt;=E8664)/(SRP!$C$21:$C$25&gt;=E8664),SRP!$D$21:$D$25)*(G8664/100)*(E8664/1000)),
IF(AND(C8664="Ready to Drink",D8664="RTD-One Pour Cocktail&gt;7%&lt;=14.5"),
SUM(LOOKUP(2,1/(SRP!$B$16:$B$20&lt;=E8664)/(SRP!$C$16:$C$20&gt;=E8664),SRP!$D$16:$D$20)*(G8664/100)*(E8664/1000)),
IF(C8664="Ready to Drink",
SUM(LOOKUP(2,1/(SRP!$B$11:$B$15&lt;=E8664)/(SRP!$C$11:$C$15&gt;=E8664),SRP!$D$11:$D$15)*(G8664/100)*(E8664/1000)),
0)))))),2)</f>
        <v>22.25</v>
      </c>
      <c r="L8664" s="173" t="str">
        <f t="shared" si="135"/>
        <v>Spirits750</v>
      </c>
      <c r="M8664" s="154">
        <f>VLOOKUP(L8664,'Slope %'!C:D,2,0)</f>
        <v>7.0000000000000007E-2</v>
      </c>
    </row>
    <row r="8665" spans="1:13" x14ac:dyDescent="0.25">
      <c r="A8665" s="169">
        <v>325852</v>
      </c>
      <c r="B8665" s="170" t="s">
        <v>6280</v>
      </c>
      <c r="C8665" s="170" t="s">
        <v>24</v>
      </c>
      <c r="D8665" s="170" t="s">
        <v>25</v>
      </c>
      <c r="E8665" s="170">
        <v>750</v>
      </c>
      <c r="F8665" s="170">
        <v>6</v>
      </c>
      <c r="G8665" s="171">
        <v>12.5</v>
      </c>
      <c r="H8665" s="170" t="s">
        <v>43</v>
      </c>
      <c r="I8665" s="171">
        <v>35.79</v>
      </c>
      <c r="J8665" s="169">
        <v>1</v>
      </c>
      <c r="K8665" s="154" cm="1">
        <f t="array" ref="K8665">ROUND(
IF(C8665="Beer",
SUM(LOOKUP(2,1/(SRP!$B$8:$B$10&lt;=E8665)/(SRP!$C$8:$C$10&gt;=E8665),SRP!$D$8:$D$10)*(G8665/100)*(E8665/1000)),
IF(C8665="Spirits",
SUM(LOOKUP(2,1/(SRP!$B$2:$B$7&lt;=E8665)/(SRP!$C$2:$C$7&gt;=E8665),SRP!$D$2:$D$7)*(G8665/100)*(E8665/1000)),
IF(AND(C8665="Wine",D8665="Fortified Wines"),
SUM(LOOKUP(2,1/(SRP!$B$26:$B$29&lt;=E8665)/(SRP!$C$26:$C$29&gt;=E8665),SRP!$D$26:$D$29)*(G8665/100)*(E8665/1000)),
IF(C8665="Wine",
SUM(LOOKUP(2,1/(SRP!$B$21:$B$25&lt;=E8665)/(SRP!$C$21:$C$25&gt;=E8665),SRP!$D$21:$D$25)*(G8665/100)*(E8665/1000)),
IF(AND(C8665="Ready to Drink",D8665="RTD-One Pour Cocktail&gt;7%&lt;=14.5"),
SUM(LOOKUP(2,1/(SRP!$B$16:$B$20&lt;=E8665)/(SRP!$C$16:$C$20&gt;=E8665),SRP!$D$16:$D$20)*(G8665/100)*(E8665/1000)),
IF(C8665="Ready to Drink",
SUM(LOOKUP(2,1/(SRP!$B$11:$B$15&lt;=E8665)/(SRP!$C$11:$C$15&gt;=E8665),SRP!$D$11:$D$15)*(G8665/100)*(E8665/1000)),
0)))))),2)</f>
        <v>7.32</v>
      </c>
      <c r="L8665" s="173" t="str">
        <f t="shared" si="135"/>
        <v>Wine750</v>
      </c>
      <c r="M8665" s="154">
        <f>VLOOKUP(L8665,'Slope %'!C:D,2,0)</f>
        <v>0.1</v>
      </c>
    </row>
    <row r="8666" spans="1:13" x14ac:dyDescent="0.25">
      <c r="A8666" s="169">
        <v>326223</v>
      </c>
      <c r="B8666" s="170" t="s">
        <v>6281</v>
      </c>
      <c r="C8666" s="170" t="s">
        <v>15</v>
      </c>
      <c r="D8666" s="170" t="s">
        <v>28</v>
      </c>
      <c r="E8666" s="170">
        <v>750</v>
      </c>
      <c r="F8666" s="170">
        <v>12</v>
      </c>
      <c r="G8666" s="171">
        <v>63</v>
      </c>
      <c r="H8666" s="170" t="s">
        <v>123</v>
      </c>
      <c r="I8666" s="171">
        <v>42.95</v>
      </c>
      <c r="J8666" s="169">
        <v>1</v>
      </c>
      <c r="K8666" s="154" cm="1">
        <f t="array" ref="K8666">ROUND(
IF(C8666="Beer",
SUM(LOOKUP(2,1/(SRP!$B$8:$B$10&lt;=E8666)/(SRP!$C$8:$C$10&gt;=E8666),SRP!$D$8:$D$10)*(G8666/100)*(E8666/1000)),
IF(C8666="Spirits",
SUM(LOOKUP(2,1/(SRP!$B$2:$B$7&lt;=E8666)/(SRP!$C$2:$C$7&gt;=E8666),SRP!$D$2:$D$7)*(G8666/100)*(E8666/1000)),
IF(AND(C8666="Wine",D8666="Fortified Wines"),
SUM(LOOKUP(2,1/(SRP!$B$26:$B$29&lt;=E8666)/(SRP!$C$26:$C$29&gt;=E8666),SRP!$D$26:$D$29)*(G8666/100)*(E8666/1000)),
IF(C8666="Wine",
SUM(LOOKUP(2,1/(SRP!$B$21:$B$25&lt;=E8666)/(SRP!$C$21:$C$25&gt;=E8666),SRP!$D$21:$D$25)*(G8666/100)*(E8666/1000)),
IF(AND(C8666="Ready to Drink",D8666="RTD-One Pour Cocktail&gt;7%&lt;=14.5"),
SUM(LOOKUP(2,1/(SRP!$B$16:$B$20&lt;=E8666)/(SRP!$C$16:$C$20&gt;=E8666),SRP!$D$16:$D$20)*(G8666/100)*(E8666/1000)),
IF(C8666="Ready to Drink",
SUM(LOOKUP(2,1/(SRP!$B$11:$B$15&lt;=E8666)/(SRP!$C$11:$C$15&gt;=E8666),SRP!$D$11:$D$15)*(G8666/100)*(E8666/1000)),
0)))))),2)</f>
        <v>36.89</v>
      </c>
      <c r="L8666" s="173" t="str">
        <f t="shared" si="135"/>
        <v>Spirits750</v>
      </c>
      <c r="M8666" s="154">
        <f>VLOOKUP(L8666,'Slope %'!C:D,2,0)</f>
        <v>7.0000000000000007E-2</v>
      </c>
    </row>
    <row r="8667" spans="1:13" x14ac:dyDescent="0.25">
      <c r="A8667" s="169">
        <v>326728</v>
      </c>
      <c r="B8667" s="170" t="s">
        <v>6282</v>
      </c>
      <c r="C8667" s="170" t="s">
        <v>24</v>
      </c>
      <c r="D8667" s="170" t="s">
        <v>66</v>
      </c>
      <c r="E8667" s="170">
        <v>750</v>
      </c>
      <c r="F8667" s="170">
        <v>12</v>
      </c>
      <c r="G8667" s="171">
        <v>13.5</v>
      </c>
      <c r="H8667" s="170" t="s">
        <v>141</v>
      </c>
      <c r="I8667" s="171">
        <v>22.59</v>
      </c>
      <c r="J8667" s="169">
        <v>1</v>
      </c>
      <c r="K8667" s="154" cm="1">
        <f t="array" ref="K8667">ROUND(
IF(C8667="Beer",
SUM(LOOKUP(2,1/(SRP!$B$8:$B$10&lt;=E8667)/(SRP!$C$8:$C$10&gt;=E8667),SRP!$D$8:$D$10)*(G8667/100)*(E8667/1000)),
IF(C8667="Spirits",
SUM(LOOKUP(2,1/(SRP!$B$2:$B$7&lt;=E8667)/(SRP!$C$2:$C$7&gt;=E8667),SRP!$D$2:$D$7)*(G8667/100)*(E8667/1000)),
IF(AND(C8667="Wine",D8667="Fortified Wines"),
SUM(LOOKUP(2,1/(SRP!$B$26:$B$29&lt;=E8667)/(SRP!$C$26:$C$29&gt;=E8667),SRP!$D$26:$D$29)*(G8667/100)*(E8667/1000)),
IF(C8667="Wine",
SUM(LOOKUP(2,1/(SRP!$B$21:$B$25&lt;=E8667)/(SRP!$C$21:$C$25&gt;=E8667),SRP!$D$21:$D$25)*(G8667/100)*(E8667/1000)),
IF(AND(C8667="Ready to Drink",D8667="RTD-One Pour Cocktail&gt;7%&lt;=14.5"),
SUM(LOOKUP(2,1/(SRP!$B$16:$B$20&lt;=E8667)/(SRP!$C$16:$C$20&gt;=E8667),SRP!$D$16:$D$20)*(G8667/100)*(E8667/1000)),
IF(C8667="Ready to Drink",
SUM(LOOKUP(2,1/(SRP!$B$11:$B$15&lt;=E8667)/(SRP!$C$11:$C$15&gt;=E8667),SRP!$D$11:$D$15)*(G8667/100)*(E8667/1000)),
0)))))),2)</f>
        <v>7.9</v>
      </c>
      <c r="L8667" s="173" t="str">
        <f t="shared" si="135"/>
        <v>Wine750</v>
      </c>
      <c r="M8667" s="154">
        <f>VLOOKUP(L8667,'Slope %'!C:D,2,0)</f>
        <v>0.1</v>
      </c>
    </row>
    <row r="8668" spans="1:13" x14ac:dyDescent="0.25">
      <c r="A8668" s="169">
        <v>328518</v>
      </c>
      <c r="B8668" s="170" t="s">
        <v>6283</v>
      </c>
      <c r="C8668" s="170" t="s">
        <v>24</v>
      </c>
      <c r="D8668" s="170" t="s">
        <v>66</v>
      </c>
      <c r="E8668" s="170">
        <v>750</v>
      </c>
      <c r="F8668" s="170">
        <v>12</v>
      </c>
      <c r="G8668" s="171">
        <v>12.5</v>
      </c>
      <c r="H8668" s="170" t="s">
        <v>32</v>
      </c>
      <c r="I8668" s="171">
        <v>11.99</v>
      </c>
      <c r="J8668" s="169">
        <v>1</v>
      </c>
      <c r="K8668" s="154" cm="1">
        <f t="array" ref="K8668">ROUND(
IF(C8668="Beer",
SUM(LOOKUP(2,1/(SRP!$B$8:$B$10&lt;=E8668)/(SRP!$C$8:$C$10&gt;=E8668),SRP!$D$8:$D$10)*(G8668/100)*(E8668/1000)),
IF(C8668="Spirits",
SUM(LOOKUP(2,1/(SRP!$B$2:$B$7&lt;=E8668)/(SRP!$C$2:$C$7&gt;=E8668),SRP!$D$2:$D$7)*(G8668/100)*(E8668/1000)),
IF(AND(C8668="Wine",D8668="Fortified Wines"),
SUM(LOOKUP(2,1/(SRP!$B$26:$B$29&lt;=E8668)/(SRP!$C$26:$C$29&gt;=E8668),SRP!$D$26:$D$29)*(G8668/100)*(E8668/1000)),
IF(C8668="Wine",
SUM(LOOKUP(2,1/(SRP!$B$21:$B$25&lt;=E8668)/(SRP!$C$21:$C$25&gt;=E8668),SRP!$D$21:$D$25)*(G8668/100)*(E8668/1000)),
IF(AND(C8668="Ready to Drink",D8668="RTD-One Pour Cocktail&gt;7%&lt;=14.5"),
SUM(LOOKUP(2,1/(SRP!$B$16:$B$20&lt;=E8668)/(SRP!$C$16:$C$20&gt;=E8668),SRP!$D$16:$D$20)*(G8668/100)*(E8668/1000)),
IF(C8668="Ready to Drink",
SUM(LOOKUP(2,1/(SRP!$B$11:$B$15&lt;=E8668)/(SRP!$C$11:$C$15&gt;=E8668),SRP!$D$11:$D$15)*(G8668/100)*(E8668/1000)),
0)))))),2)</f>
        <v>7.32</v>
      </c>
      <c r="L8668" s="173" t="str">
        <f t="shared" si="135"/>
        <v>Wine750</v>
      </c>
      <c r="M8668" s="154">
        <f>VLOOKUP(L8668,'Slope %'!C:D,2,0)</f>
        <v>0.1</v>
      </c>
    </row>
    <row r="8669" spans="1:13" x14ac:dyDescent="0.25">
      <c r="A8669" s="169">
        <v>328534</v>
      </c>
      <c r="B8669" s="170" t="s">
        <v>6284</v>
      </c>
      <c r="C8669" s="170" t="s">
        <v>24</v>
      </c>
      <c r="D8669" s="170" t="s">
        <v>68</v>
      </c>
      <c r="E8669" s="170">
        <v>750</v>
      </c>
      <c r="F8669" s="170">
        <v>12</v>
      </c>
      <c r="G8669" s="171">
        <v>12.5</v>
      </c>
      <c r="H8669" s="170" t="s">
        <v>32</v>
      </c>
      <c r="I8669" s="171">
        <v>11.99</v>
      </c>
      <c r="J8669" s="169">
        <v>1</v>
      </c>
      <c r="K8669" s="154" cm="1">
        <f t="array" ref="K8669">ROUND(
IF(C8669="Beer",
SUM(LOOKUP(2,1/(SRP!$B$8:$B$10&lt;=E8669)/(SRP!$C$8:$C$10&gt;=E8669),SRP!$D$8:$D$10)*(G8669/100)*(E8669/1000)),
IF(C8669="Spirits",
SUM(LOOKUP(2,1/(SRP!$B$2:$B$7&lt;=E8669)/(SRP!$C$2:$C$7&gt;=E8669),SRP!$D$2:$D$7)*(G8669/100)*(E8669/1000)),
IF(AND(C8669="Wine",D8669="Fortified Wines"),
SUM(LOOKUP(2,1/(SRP!$B$26:$B$29&lt;=E8669)/(SRP!$C$26:$C$29&gt;=E8669),SRP!$D$26:$D$29)*(G8669/100)*(E8669/1000)),
IF(C8669="Wine",
SUM(LOOKUP(2,1/(SRP!$B$21:$B$25&lt;=E8669)/(SRP!$C$21:$C$25&gt;=E8669),SRP!$D$21:$D$25)*(G8669/100)*(E8669/1000)),
IF(AND(C8669="Ready to Drink",D8669="RTD-One Pour Cocktail&gt;7%&lt;=14.5"),
SUM(LOOKUP(2,1/(SRP!$B$16:$B$20&lt;=E8669)/(SRP!$C$16:$C$20&gt;=E8669),SRP!$D$16:$D$20)*(G8669/100)*(E8669/1000)),
IF(C8669="Ready to Drink",
SUM(LOOKUP(2,1/(SRP!$B$11:$B$15&lt;=E8669)/(SRP!$C$11:$C$15&gt;=E8669),SRP!$D$11:$D$15)*(G8669/100)*(E8669/1000)),
0)))))),2)</f>
        <v>7.32</v>
      </c>
      <c r="L8669" s="173" t="str">
        <f t="shared" si="135"/>
        <v>Wine750</v>
      </c>
      <c r="M8669" s="154">
        <f>VLOOKUP(L8669,'Slope %'!C:D,2,0)</f>
        <v>0.1</v>
      </c>
    </row>
    <row r="8670" spans="1:13" x14ac:dyDescent="0.25">
      <c r="A8670" s="169">
        <v>328559</v>
      </c>
      <c r="B8670" s="170" t="s">
        <v>6285</v>
      </c>
      <c r="C8670" s="170" t="s">
        <v>24</v>
      </c>
      <c r="D8670" s="170" t="s">
        <v>66</v>
      </c>
      <c r="E8670" s="170">
        <v>750</v>
      </c>
      <c r="F8670" s="170">
        <v>12</v>
      </c>
      <c r="G8670" s="171">
        <v>13.5</v>
      </c>
      <c r="H8670" s="170" t="s">
        <v>22</v>
      </c>
      <c r="I8670" s="171">
        <v>20.99</v>
      </c>
      <c r="J8670" s="169">
        <v>1</v>
      </c>
      <c r="K8670" s="154" cm="1">
        <f t="array" ref="K8670">ROUND(
IF(C8670="Beer",
SUM(LOOKUP(2,1/(SRP!$B$8:$B$10&lt;=E8670)/(SRP!$C$8:$C$10&gt;=E8670),SRP!$D$8:$D$10)*(G8670/100)*(E8670/1000)),
IF(C8670="Spirits",
SUM(LOOKUP(2,1/(SRP!$B$2:$B$7&lt;=E8670)/(SRP!$C$2:$C$7&gt;=E8670),SRP!$D$2:$D$7)*(G8670/100)*(E8670/1000)),
IF(AND(C8670="Wine",D8670="Fortified Wines"),
SUM(LOOKUP(2,1/(SRP!$B$26:$B$29&lt;=E8670)/(SRP!$C$26:$C$29&gt;=E8670),SRP!$D$26:$D$29)*(G8670/100)*(E8670/1000)),
IF(C8670="Wine",
SUM(LOOKUP(2,1/(SRP!$B$21:$B$25&lt;=E8670)/(SRP!$C$21:$C$25&gt;=E8670),SRP!$D$21:$D$25)*(G8670/100)*(E8670/1000)),
IF(AND(C8670="Ready to Drink",D8670="RTD-One Pour Cocktail&gt;7%&lt;=14.5"),
SUM(LOOKUP(2,1/(SRP!$B$16:$B$20&lt;=E8670)/(SRP!$C$16:$C$20&gt;=E8670),SRP!$D$16:$D$20)*(G8670/100)*(E8670/1000)),
IF(C8670="Ready to Drink",
SUM(LOOKUP(2,1/(SRP!$B$11:$B$15&lt;=E8670)/(SRP!$C$11:$C$15&gt;=E8670),SRP!$D$11:$D$15)*(G8670/100)*(E8670/1000)),
0)))))),2)</f>
        <v>7.9</v>
      </c>
      <c r="L8670" s="173" t="str">
        <f t="shared" si="135"/>
        <v>Wine750</v>
      </c>
      <c r="M8670" s="154">
        <f>VLOOKUP(L8670,'Slope %'!C:D,2,0)</f>
        <v>0.1</v>
      </c>
    </row>
    <row r="8671" spans="1:13" x14ac:dyDescent="0.25">
      <c r="A8671" s="169">
        <v>328567</v>
      </c>
      <c r="B8671" s="170" t="s">
        <v>6286</v>
      </c>
      <c r="C8671" s="170" t="s">
        <v>24</v>
      </c>
      <c r="D8671" s="170" t="s">
        <v>68</v>
      </c>
      <c r="E8671" s="170">
        <v>750</v>
      </c>
      <c r="F8671" s="170">
        <v>12</v>
      </c>
      <c r="G8671" s="171">
        <v>14.5</v>
      </c>
      <c r="H8671" s="170" t="s">
        <v>22</v>
      </c>
      <c r="I8671" s="171">
        <v>19.989999999999998</v>
      </c>
      <c r="J8671" s="169">
        <v>1</v>
      </c>
      <c r="K8671" s="154" cm="1">
        <f t="array" ref="K8671">ROUND(
IF(C8671="Beer",
SUM(LOOKUP(2,1/(SRP!$B$8:$B$10&lt;=E8671)/(SRP!$C$8:$C$10&gt;=E8671),SRP!$D$8:$D$10)*(G8671/100)*(E8671/1000)),
IF(C8671="Spirits",
SUM(LOOKUP(2,1/(SRP!$B$2:$B$7&lt;=E8671)/(SRP!$C$2:$C$7&gt;=E8671),SRP!$D$2:$D$7)*(G8671/100)*(E8671/1000)),
IF(AND(C8671="Wine",D8671="Fortified Wines"),
SUM(LOOKUP(2,1/(SRP!$B$26:$B$29&lt;=E8671)/(SRP!$C$26:$C$29&gt;=E8671),SRP!$D$26:$D$29)*(G8671/100)*(E8671/1000)),
IF(C8671="Wine",
SUM(LOOKUP(2,1/(SRP!$B$21:$B$25&lt;=E8671)/(SRP!$C$21:$C$25&gt;=E8671),SRP!$D$21:$D$25)*(G8671/100)*(E8671/1000)),
IF(AND(C8671="Ready to Drink",D8671="RTD-One Pour Cocktail&gt;7%&lt;=14.5"),
SUM(LOOKUP(2,1/(SRP!$B$16:$B$20&lt;=E8671)/(SRP!$C$16:$C$20&gt;=E8671),SRP!$D$16:$D$20)*(G8671/100)*(E8671/1000)),
IF(C8671="Ready to Drink",
SUM(LOOKUP(2,1/(SRP!$B$11:$B$15&lt;=E8671)/(SRP!$C$11:$C$15&gt;=E8671),SRP!$D$11:$D$15)*(G8671/100)*(E8671/1000)),
0)))))),2)</f>
        <v>8.49</v>
      </c>
      <c r="L8671" s="173" t="str">
        <f t="shared" si="135"/>
        <v>Wine750</v>
      </c>
      <c r="M8671" s="154">
        <f>VLOOKUP(L8671,'Slope %'!C:D,2,0)</f>
        <v>0.1</v>
      </c>
    </row>
    <row r="8672" spans="1:13" x14ac:dyDescent="0.25">
      <c r="A8672" s="169">
        <v>328625</v>
      </c>
      <c r="B8672" s="170" t="s">
        <v>6287</v>
      </c>
      <c r="C8672" s="170" t="s">
        <v>15</v>
      </c>
      <c r="D8672" s="170" t="s">
        <v>16</v>
      </c>
      <c r="E8672" s="170">
        <v>750</v>
      </c>
      <c r="F8672" s="170">
        <v>12</v>
      </c>
      <c r="G8672" s="171">
        <v>40</v>
      </c>
      <c r="H8672" s="170" t="s">
        <v>20</v>
      </c>
      <c r="I8672" s="171">
        <v>32.99</v>
      </c>
      <c r="J8672" s="169">
        <v>1</v>
      </c>
      <c r="K8672" s="154" cm="1">
        <f t="array" ref="K8672">ROUND(
IF(C8672="Beer",
SUM(LOOKUP(2,1/(SRP!$B$8:$B$10&lt;=E8672)/(SRP!$C$8:$C$10&gt;=E8672),SRP!$D$8:$D$10)*(G8672/100)*(E8672/1000)),
IF(C8672="Spirits",
SUM(LOOKUP(2,1/(SRP!$B$2:$B$7&lt;=E8672)/(SRP!$C$2:$C$7&gt;=E8672),SRP!$D$2:$D$7)*(G8672/100)*(E8672/1000)),
IF(AND(C8672="Wine",D8672="Fortified Wines"),
SUM(LOOKUP(2,1/(SRP!$B$26:$B$29&lt;=E8672)/(SRP!$C$26:$C$29&gt;=E8672),SRP!$D$26:$D$29)*(G8672/100)*(E8672/1000)),
IF(C8672="Wine",
SUM(LOOKUP(2,1/(SRP!$B$21:$B$25&lt;=E8672)/(SRP!$C$21:$C$25&gt;=E8672),SRP!$D$21:$D$25)*(G8672/100)*(E8672/1000)),
IF(AND(C8672="Ready to Drink",D8672="RTD-One Pour Cocktail&gt;7%&lt;=14.5"),
SUM(LOOKUP(2,1/(SRP!$B$16:$B$20&lt;=E8672)/(SRP!$C$16:$C$20&gt;=E8672),SRP!$D$16:$D$20)*(G8672/100)*(E8672/1000)),
IF(C8672="Ready to Drink",
SUM(LOOKUP(2,1/(SRP!$B$11:$B$15&lt;=E8672)/(SRP!$C$11:$C$15&gt;=E8672),SRP!$D$11:$D$15)*(G8672/100)*(E8672/1000)),
0)))))),2)</f>
        <v>23.42</v>
      </c>
      <c r="L8672" s="173" t="str">
        <f t="shared" si="135"/>
        <v>Spirits750</v>
      </c>
      <c r="M8672" s="154">
        <f>VLOOKUP(L8672,'Slope %'!C:D,2,0)</f>
        <v>7.0000000000000007E-2</v>
      </c>
    </row>
    <row r="8673" spans="1:13" x14ac:dyDescent="0.25">
      <c r="A8673" s="169">
        <v>329714</v>
      </c>
      <c r="B8673" s="170" t="s">
        <v>6208</v>
      </c>
      <c r="C8673" s="170" t="s">
        <v>15</v>
      </c>
      <c r="D8673" s="170" t="s">
        <v>19</v>
      </c>
      <c r="E8673" s="170">
        <v>1140</v>
      </c>
      <c r="F8673" s="170">
        <v>6</v>
      </c>
      <c r="G8673" s="171">
        <v>40</v>
      </c>
      <c r="H8673" s="170" t="s">
        <v>91</v>
      </c>
      <c r="I8673" s="171">
        <v>41.49</v>
      </c>
      <c r="J8673" s="169">
        <v>1</v>
      </c>
      <c r="K8673" s="154" cm="1">
        <f t="array" ref="K8673">ROUND(
IF(C8673="Beer",
SUM(LOOKUP(2,1/(SRP!$B$8:$B$10&lt;=E8673)/(SRP!$C$8:$C$10&gt;=E8673),SRP!$D$8:$D$10)*(G8673/100)*(E8673/1000)),
IF(C8673="Spirits",
SUM(LOOKUP(2,1/(SRP!$B$2:$B$7&lt;=E8673)/(SRP!$C$2:$C$7&gt;=E8673),SRP!$D$2:$D$7)*(G8673/100)*(E8673/1000)),
IF(AND(C8673="Wine",D8673="Fortified Wines"),
SUM(LOOKUP(2,1/(SRP!$B$26:$B$29&lt;=E8673)/(SRP!$C$26:$C$29&gt;=E8673),SRP!$D$26:$D$29)*(G8673/100)*(E8673/1000)),
IF(C8673="Wine",
SUM(LOOKUP(2,1/(SRP!$B$21:$B$25&lt;=E8673)/(SRP!$C$21:$C$25&gt;=E8673),SRP!$D$21:$D$25)*(G8673/100)*(E8673/1000)),
IF(AND(C8673="Ready to Drink",D8673="RTD-One Pour Cocktail&gt;7%&lt;=14.5"),
SUM(LOOKUP(2,1/(SRP!$B$16:$B$20&lt;=E8673)/(SRP!$C$16:$C$20&gt;=E8673),SRP!$D$16:$D$20)*(G8673/100)*(E8673/1000)),
IF(C8673="Ready to Drink",
SUM(LOOKUP(2,1/(SRP!$B$11:$B$15&lt;=E8673)/(SRP!$C$11:$C$15&gt;=E8673),SRP!$D$11:$D$15)*(G8673/100)*(E8673/1000)),
0)))))),2)</f>
        <v>35.6</v>
      </c>
      <c r="L8673" s="173" t="str">
        <f t="shared" si="135"/>
        <v>Spirits1140</v>
      </c>
      <c r="M8673" s="154">
        <f>VLOOKUP(L8673,'Slope %'!C:D,2,0)</f>
        <v>0.05</v>
      </c>
    </row>
    <row r="8674" spans="1:13" x14ac:dyDescent="0.25">
      <c r="A8674" s="169">
        <v>331496</v>
      </c>
      <c r="B8674" s="170" t="s">
        <v>6288</v>
      </c>
      <c r="C8674" s="170" t="s">
        <v>15</v>
      </c>
      <c r="D8674" s="170" t="s">
        <v>759</v>
      </c>
      <c r="E8674" s="170">
        <v>750</v>
      </c>
      <c r="F8674" s="170">
        <v>12</v>
      </c>
      <c r="G8674" s="171">
        <v>38</v>
      </c>
      <c r="H8674" s="170" t="s">
        <v>35</v>
      </c>
      <c r="I8674" s="171">
        <v>29.99</v>
      </c>
      <c r="J8674" s="169">
        <v>1</v>
      </c>
      <c r="K8674" s="154" cm="1">
        <f t="array" ref="K8674">ROUND(
IF(C8674="Beer",
SUM(LOOKUP(2,1/(SRP!$B$8:$B$10&lt;=E8674)/(SRP!$C$8:$C$10&gt;=E8674),SRP!$D$8:$D$10)*(G8674/100)*(E8674/1000)),
IF(C8674="Spirits",
SUM(LOOKUP(2,1/(SRP!$B$2:$B$7&lt;=E8674)/(SRP!$C$2:$C$7&gt;=E8674),SRP!$D$2:$D$7)*(G8674/100)*(E8674/1000)),
IF(AND(C8674="Wine",D8674="Fortified Wines"),
SUM(LOOKUP(2,1/(SRP!$B$26:$B$29&lt;=E8674)/(SRP!$C$26:$C$29&gt;=E8674),SRP!$D$26:$D$29)*(G8674/100)*(E8674/1000)),
IF(C8674="Wine",
SUM(LOOKUP(2,1/(SRP!$B$21:$B$25&lt;=E8674)/(SRP!$C$21:$C$25&gt;=E8674),SRP!$D$21:$D$25)*(G8674/100)*(E8674/1000)),
IF(AND(C8674="Ready to Drink",D8674="RTD-One Pour Cocktail&gt;7%&lt;=14.5"),
SUM(LOOKUP(2,1/(SRP!$B$16:$B$20&lt;=E8674)/(SRP!$C$16:$C$20&gt;=E8674),SRP!$D$16:$D$20)*(G8674/100)*(E8674/1000)),
IF(C8674="Ready to Drink",
SUM(LOOKUP(2,1/(SRP!$B$11:$B$15&lt;=E8674)/(SRP!$C$11:$C$15&gt;=E8674),SRP!$D$11:$D$15)*(G8674/100)*(E8674/1000)),
0)))))),2)</f>
        <v>22.25</v>
      </c>
      <c r="L8674" s="173" t="str">
        <f t="shared" si="135"/>
        <v>Spirits750</v>
      </c>
      <c r="M8674" s="154">
        <f>VLOOKUP(L8674,'Slope %'!C:D,2,0)</f>
        <v>7.0000000000000007E-2</v>
      </c>
    </row>
    <row r="8675" spans="1:13" x14ac:dyDescent="0.25">
      <c r="A8675" s="169">
        <v>336503</v>
      </c>
      <c r="B8675" s="170" t="s">
        <v>6289</v>
      </c>
      <c r="C8675" s="170" t="s">
        <v>24</v>
      </c>
      <c r="D8675" s="170" t="s">
        <v>34</v>
      </c>
      <c r="E8675" s="170">
        <v>750</v>
      </c>
      <c r="F8675" s="170">
        <v>12</v>
      </c>
      <c r="G8675" s="171">
        <v>9.5</v>
      </c>
      <c r="H8675" s="170" t="s">
        <v>22</v>
      </c>
      <c r="I8675" s="171">
        <v>13.49</v>
      </c>
      <c r="J8675" s="169">
        <v>1</v>
      </c>
      <c r="K8675" s="154" cm="1">
        <f t="array" ref="K8675">ROUND(
IF(C8675="Beer",
SUM(LOOKUP(2,1/(SRP!$B$8:$B$10&lt;=E8675)/(SRP!$C$8:$C$10&gt;=E8675),SRP!$D$8:$D$10)*(G8675/100)*(E8675/1000)),
IF(C8675="Spirits",
SUM(LOOKUP(2,1/(SRP!$B$2:$B$7&lt;=E8675)/(SRP!$C$2:$C$7&gt;=E8675),SRP!$D$2:$D$7)*(G8675/100)*(E8675/1000)),
IF(AND(C8675="Wine",D8675="Fortified Wines"),
SUM(LOOKUP(2,1/(SRP!$B$26:$B$29&lt;=E8675)/(SRP!$C$26:$C$29&gt;=E8675),SRP!$D$26:$D$29)*(G8675/100)*(E8675/1000)),
IF(C8675="Wine",
SUM(LOOKUP(2,1/(SRP!$B$21:$B$25&lt;=E8675)/(SRP!$C$21:$C$25&gt;=E8675),SRP!$D$21:$D$25)*(G8675/100)*(E8675/1000)),
IF(AND(C8675="Ready to Drink",D8675="RTD-One Pour Cocktail&gt;7%&lt;=14.5"),
SUM(LOOKUP(2,1/(SRP!$B$16:$B$20&lt;=E8675)/(SRP!$C$16:$C$20&gt;=E8675),SRP!$D$16:$D$20)*(G8675/100)*(E8675/1000)),
IF(C8675="Ready to Drink",
SUM(LOOKUP(2,1/(SRP!$B$11:$B$15&lt;=E8675)/(SRP!$C$11:$C$15&gt;=E8675),SRP!$D$11:$D$15)*(G8675/100)*(E8675/1000)),
0)))))),2)</f>
        <v>5.56</v>
      </c>
      <c r="L8675" s="173" t="str">
        <f t="shared" si="135"/>
        <v>Wine750</v>
      </c>
      <c r="M8675" s="154">
        <f>VLOOKUP(L8675,'Slope %'!C:D,2,0)</f>
        <v>0.1</v>
      </c>
    </row>
    <row r="8676" spans="1:13" x14ac:dyDescent="0.25">
      <c r="A8676" s="169">
        <v>337030</v>
      </c>
      <c r="B8676" s="170" t="s">
        <v>5103</v>
      </c>
      <c r="C8676" s="170" t="s">
        <v>15</v>
      </c>
      <c r="D8676" s="170" t="s">
        <v>336</v>
      </c>
      <c r="E8676" s="170">
        <v>375</v>
      </c>
      <c r="F8676" s="170">
        <v>24</v>
      </c>
      <c r="G8676" s="171">
        <v>20</v>
      </c>
      <c r="H8676" s="170" t="s">
        <v>222</v>
      </c>
      <c r="I8676" s="171">
        <v>13.79</v>
      </c>
      <c r="J8676" s="169">
        <v>1</v>
      </c>
      <c r="K8676" s="154" cm="1">
        <f t="array" ref="K8676">ROUND(
IF(C8676="Beer",
SUM(LOOKUP(2,1/(SRP!$B$8:$B$10&lt;=E8676)/(SRP!$C$8:$C$10&gt;=E8676),SRP!$D$8:$D$10)*(G8676/100)*(E8676/1000)),
IF(C8676="Spirits",
SUM(LOOKUP(2,1/(SRP!$B$2:$B$7&lt;=E8676)/(SRP!$C$2:$C$7&gt;=E8676),SRP!$D$2:$D$7)*(G8676/100)*(E8676/1000)),
IF(AND(C8676="Wine",D8676="Fortified Wines"),
SUM(LOOKUP(2,1/(SRP!$B$26:$B$29&lt;=E8676)/(SRP!$C$26:$C$29&gt;=E8676),SRP!$D$26:$D$29)*(G8676/100)*(E8676/1000)),
IF(C8676="Wine",
SUM(LOOKUP(2,1/(SRP!$B$21:$B$25&lt;=E8676)/(SRP!$C$21:$C$25&gt;=E8676),SRP!$D$21:$D$25)*(G8676/100)*(E8676/1000)),
IF(AND(C8676="Ready to Drink",D8676="RTD-One Pour Cocktail&gt;7%&lt;=14.5"),
SUM(LOOKUP(2,1/(SRP!$B$16:$B$20&lt;=E8676)/(SRP!$C$16:$C$20&gt;=E8676),SRP!$D$16:$D$20)*(G8676/100)*(E8676/1000)),
IF(C8676="Ready to Drink",
SUM(LOOKUP(2,1/(SRP!$B$11:$B$15&lt;=E8676)/(SRP!$C$11:$C$15&gt;=E8676),SRP!$D$11:$D$15)*(G8676/100)*(E8676/1000)),
0)))))),2)</f>
        <v>6.65</v>
      </c>
      <c r="L8676" s="173" t="str">
        <f t="shared" si="135"/>
        <v>Spirits375</v>
      </c>
      <c r="M8676" s="154">
        <f>VLOOKUP(L8676,'Slope %'!C:D,2,0)</f>
        <v>0.1</v>
      </c>
    </row>
    <row r="8677" spans="1:13" x14ac:dyDescent="0.25">
      <c r="A8677" s="169">
        <v>337238</v>
      </c>
      <c r="B8677" s="170" t="s">
        <v>6290</v>
      </c>
      <c r="C8677" s="170" t="s">
        <v>24</v>
      </c>
      <c r="D8677" s="170" t="s">
        <v>68</v>
      </c>
      <c r="E8677" s="170">
        <v>750</v>
      </c>
      <c r="F8677" s="170">
        <v>12</v>
      </c>
      <c r="G8677" s="171">
        <v>13.5</v>
      </c>
      <c r="H8677" s="170" t="s">
        <v>32</v>
      </c>
      <c r="I8677" s="171">
        <v>25.99</v>
      </c>
      <c r="J8677" s="169">
        <v>1</v>
      </c>
      <c r="K8677" s="154" cm="1">
        <f t="array" ref="K8677">ROUND(
IF(C8677="Beer",
SUM(LOOKUP(2,1/(SRP!$B$8:$B$10&lt;=E8677)/(SRP!$C$8:$C$10&gt;=E8677),SRP!$D$8:$D$10)*(G8677/100)*(E8677/1000)),
IF(C8677="Spirits",
SUM(LOOKUP(2,1/(SRP!$B$2:$B$7&lt;=E8677)/(SRP!$C$2:$C$7&gt;=E8677),SRP!$D$2:$D$7)*(G8677/100)*(E8677/1000)),
IF(AND(C8677="Wine",D8677="Fortified Wines"),
SUM(LOOKUP(2,1/(SRP!$B$26:$B$29&lt;=E8677)/(SRP!$C$26:$C$29&gt;=E8677),SRP!$D$26:$D$29)*(G8677/100)*(E8677/1000)),
IF(C8677="Wine",
SUM(LOOKUP(2,1/(SRP!$B$21:$B$25&lt;=E8677)/(SRP!$C$21:$C$25&gt;=E8677),SRP!$D$21:$D$25)*(G8677/100)*(E8677/1000)),
IF(AND(C8677="Ready to Drink",D8677="RTD-One Pour Cocktail&gt;7%&lt;=14.5"),
SUM(LOOKUP(2,1/(SRP!$B$16:$B$20&lt;=E8677)/(SRP!$C$16:$C$20&gt;=E8677),SRP!$D$16:$D$20)*(G8677/100)*(E8677/1000)),
IF(C8677="Ready to Drink",
SUM(LOOKUP(2,1/(SRP!$B$11:$B$15&lt;=E8677)/(SRP!$C$11:$C$15&gt;=E8677),SRP!$D$11:$D$15)*(G8677/100)*(E8677/1000)),
0)))))),2)</f>
        <v>7.9</v>
      </c>
      <c r="L8677" s="173" t="str">
        <f t="shared" si="135"/>
        <v>Wine750</v>
      </c>
      <c r="M8677" s="154">
        <f>VLOOKUP(L8677,'Slope %'!C:D,2,0)</f>
        <v>0.1</v>
      </c>
    </row>
    <row r="8678" spans="1:13" x14ac:dyDescent="0.25">
      <c r="A8678" s="169">
        <v>337402</v>
      </c>
      <c r="B8678" s="170" t="s">
        <v>6291</v>
      </c>
      <c r="C8678" s="170" t="s">
        <v>24</v>
      </c>
      <c r="D8678" s="170" t="s">
        <v>185</v>
      </c>
      <c r="E8678" s="170">
        <v>750</v>
      </c>
      <c r="F8678" s="170">
        <v>12</v>
      </c>
      <c r="G8678" s="171">
        <v>15</v>
      </c>
      <c r="H8678" s="170" t="s">
        <v>100</v>
      </c>
      <c r="I8678" s="171">
        <v>18.989999999999998</v>
      </c>
      <c r="J8678" s="169">
        <v>1</v>
      </c>
      <c r="K8678" s="154" cm="1">
        <f t="array" ref="K8678">ROUND(
IF(C8678="Beer",
SUM(LOOKUP(2,1/(SRP!$B$8:$B$10&lt;=E8678)/(SRP!$C$8:$C$10&gt;=E8678),SRP!$D$8:$D$10)*(G8678/100)*(E8678/1000)),
IF(C8678="Spirits",
SUM(LOOKUP(2,1/(SRP!$B$2:$B$7&lt;=E8678)/(SRP!$C$2:$C$7&gt;=E8678),SRP!$D$2:$D$7)*(G8678/100)*(E8678/1000)),
IF(AND(C8678="Wine",D8678="Fortified Wines"),
SUM(LOOKUP(2,1/(SRP!$B$26:$B$29&lt;=E8678)/(SRP!$C$26:$C$29&gt;=E8678),SRP!$D$26:$D$29)*(G8678/100)*(E8678/1000)),
IF(C8678="Wine",
SUM(LOOKUP(2,1/(SRP!$B$21:$B$25&lt;=E8678)/(SRP!$C$21:$C$25&gt;=E8678),SRP!$D$21:$D$25)*(G8678/100)*(E8678/1000)),
IF(AND(C8678="Ready to Drink",D8678="RTD-One Pour Cocktail&gt;7%&lt;=14.5"),
SUM(LOOKUP(2,1/(SRP!$B$16:$B$20&lt;=E8678)/(SRP!$C$16:$C$20&gt;=E8678),SRP!$D$16:$D$20)*(G8678/100)*(E8678/1000)),
IF(C8678="Ready to Drink",
SUM(LOOKUP(2,1/(SRP!$B$11:$B$15&lt;=E8678)/(SRP!$C$11:$C$15&gt;=E8678),SRP!$D$11:$D$15)*(G8678/100)*(E8678/1000)),
0)))))),2)</f>
        <v>8.7799999999999994</v>
      </c>
      <c r="L8678" s="173" t="str">
        <f t="shared" si="135"/>
        <v>Wine750</v>
      </c>
      <c r="M8678" s="154">
        <f>VLOOKUP(L8678,'Slope %'!C:D,2,0)</f>
        <v>0.1</v>
      </c>
    </row>
    <row r="8679" spans="1:13" x14ac:dyDescent="0.25">
      <c r="A8679" s="169">
        <v>337675</v>
      </c>
      <c r="B8679" s="170" t="s">
        <v>6292</v>
      </c>
      <c r="C8679" s="170" t="s">
        <v>24</v>
      </c>
      <c r="D8679" s="170" t="s">
        <v>382</v>
      </c>
      <c r="E8679" s="170">
        <v>750</v>
      </c>
      <c r="F8679" s="170">
        <v>12</v>
      </c>
      <c r="G8679" s="171">
        <v>13.5</v>
      </c>
      <c r="H8679" s="170" t="s">
        <v>64</v>
      </c>
      <c r="I8679" s="171">
        <v>42.99</v>
      </c>
      <c r="J8679" s="169">
        <v>1</v>
      </c>
      <c r="K8679" s="154" cm="1">
        <f t="array" ref="K8679">ROUND(
IF(C8679="Beer",
SUM(LOOKUP(2,1/(SRP!$B$8:$B$10&lt;=E8679)/(SRP!$C$8:$C$10&gt;=E8679),SRP!$D$8:$D$10)*(G8679/100)*(E8679/1000)),
IF(C8679="Spirits",
SUM(LOOKUP(2,1/(SRP!$B$2:$B$7&lt;=E8679)/(SRP!$C$2:$C$7&gt;=E8679),SRP!$D$2:$D$7)*(G8679/100)*(E8679/1000)),
IF(AND(C8679="Wine",D8679="Fortified Wines"),
SUM(LOOKUP(2,1/(SRP!$B$26:$B$29&lt;=E8679)/(SRP!$C$26:$C$29&gt;=E8679),SRP!$D$26:$D$29)*(G8679/100)*(E8679/1000)),
IF(C8679="Wine",
SUM(LOOKUP(2,1/(SRP!$B$21:$B$25&lt;=E8679)/(SRP!$C$21:$C$25&gt;=E8679),SRP!$D$21:$D$25)*(G8679/100)*(E8679/1000)),
IF(AND(C8679="Ready to Drink",D8679="RTD-One Pour Cocktail&gt;7%&lt;=14.5"),
SUM(LOOKUP(2,1/(SRP!$B$16:$B$20&lt;=E8679)/(SRP!$C$16:$C$20&gt;=E8679),SRP!$D$16:$D$20)*(G8679/100)*(E8679/1000)),
IF(C8679="Ready to Drink",
SUM(LOOKUP(2,1/(SRP!$B$11:$B$15&lt;=E8679)/(SRP!$C$11:$C$15&gt;=E8679),SRP!$D$11:$D$15)*(G8679/100)*(E8679/1000)),
0)))))),2)</f>
        <v>7.9</v>
      </c>
      <c r="L8679" s="173" t="str">
        <f t="shared" si="135"/>
        <v>Wine750</v>
      </c>
      <c r="M8679" s="154">
        <f>VLOOKUP(L8679,'Slope %'!C:D,2,0)</f>
        <v>0.1</v>
      </c>
    </row>
    <row r="8680" spans="1:13" x14ac:dyDescent="0.25">
      <c r="A8680" s="169">
        <v>337949</v>
      </c>
      <c r="B8680" s="170" t="s">
        <v>6293</v>
      </c>
      <c r="C8680" s="170" t="s">
        <v>11</v>
      </c>
      <c r="D8680" s="170" t="s">
        <v>12</v>
      </c>
      <c r="E8680" s="170">
        <v>500</v>
      </c>
      <c r="F8680" s="170">
        <v>24</v>
      </c>
      <c r="G8680" s="171">
        <v>5</v>
      </c>
      <c r="H8680" s="170" t="s">
        <v>13</v>
      </c>
      <c r="I8680" s="171">
        <v>4.29</v>
      </c>
      <c r="J8680" s="169">
        <v>1</v>
      </c>
      <c r="K8680" s="154" cm="1">
        <f t="array" ref="K8680">ROUND(
IF(C8680="Beer",
SUM(LOOKUP(2,1/(SRP!$B$8:$B$10&lt;=E8680)/(SRP!$C$8:$C$10&gt;=E8680),SRP!$D$8:$D$10)*(G8680/100)*(E8680/1000)),
IF(C8680="Spirits",
SUM(LOOKUP(2,1/(SRP!$B$2:$B$7&lt;=E8680)/(SRP!$C$2:$C$7&gt;=E8680),SRP!$D$2:$D$7)*(G8680/100)*(E8680/1000)),
IF(AND(C8680="Wine",D8680="Fortified Wines"),
SUM(LOOKUP(2,1/(SRP!$B$26:$B$29&lt;=E8680)/(SRP!$C$26:$C$29&gt;=E8680),SRP!$D$26:$D$29)*(G8680/100)*(E8680/1000)),
IF(C8680="Wine",
SUM(LOOKUP(2,1/(SRP!$B$21:$B$25&lt;=E8680)/(SRP!$C$21:$C$25&gt;=E8680),SRP!$D$21:$D$25)*(G8680/100)*(E8680/1000)),
IF(AND(C8680="Ready to Drink",D8680="RTD-One Pour Cocktail&gt;7%&lt;=14.5"),
SUM(LOOKUP(2,1/(SRP!$B$16:$B$20&lt;=E8680)/(SRP!$C$16:$C$20&gt;=E8680),SRP!$D$16:$D$20)*(G8680/100)*(E8680/1000)),
IF(C8680="Ready to Drink",
SUM(LOOKUP(2,1/(SRP!$B$11:$B$15&lt;=E8680)/(SRP!$C$11:$C$15&gt;=E8680),SRP!$D$11:$D$15)*(G8680/100)*(E8680/1000)),
0)))))),2)</f>
        <v>1.95</v>
      </c>
      <c r="L8680" s="173" t="str">
        <f t="shared" si="135"/>
        <v>Beer500</v>
      </c>
      <c r="M8680" s="154">
        <f>VLOOKUP(L8680,'Slope %'!C:D,2,0)</f>
        <v>0.12</v>
      </c>
    </row>
    <row r="8681" spans="1:13" x14ac:dyDescent="0.25">
      <c r="A8681" s="169">
        <v>337949</v>
      </c>
      <c r="B8681" s="170" t="s">
        <v>6293</v>
      </c>
      <c r="C8681" s="170" t="s">
        <v>11</v>
      </c>
      <c r="D8681" s="170" t="s">
        <v>12</v>
      </c>
      <c r="E8681" s="170">
        <v>500</v>
      </c>
      <c r="F8681" s="170">
        <v>24</v>
      </c>
      <c r="G8681" s="171">
        <v>5</v>
      </c>
      <c r="H8681" s="170" t="s">
        <v>13</v>
      </c>
      <c r="I8681" s="171">
        <v>4.29</v>
      </c>
      <c r="J8681" s="169">
        <v>1</v>
      </c>
      <c r="K8681" s="154" cm="1">
        <f t="array" ref="K8681">ROUND(
IF(C8681="Beer",
SUM(LOOKUP(2,1/(SRP!$B$8:$B$10&lt;=E8681)/(SRP!$C$8:$C$10&gt;=E8681),SRP!$D$8:$D$10)*(G8681/100)*(E8681/1000)),
IF(C8681="Spirits",
SUM(LOOKUP(2,1/(SRP!$B$2:$B$7&lt;=E8681)/(SRP!$C$2:$C$7&gt;=E8681),SRP!$D$2:$D$7)*(G8681/100)*(E8681/1000)),
IF(AND(C8681="Wine",D8681="Fortified Wines"),
SUM(LOOKUP(2,1/(SRP!$B$26:$B$29&lt;=E8681)/(SRP!$C$26:$C$29&gt;=E8681),SRP!$D$26:$D$29)*(G8681/100)*(E8681/1000)),
IF(C8681="Wine",
SUM(LOOKUP(2,1/(SRP!$B$21:$B$25&lt;=E8681)/(SRP!$C$21:$C$25&gt;=E8681),SRP!$D$21:$D$25)*(G8681/100)*(E8681/1000)),
IF(AND(C8681="Ready to Drink",D8681="RTD-One Pour Cocktail&gt;7%&lt;=14.5"),
SUM(LOOKUP(2,1/(SRP!$B$16:$B$20&lt;=E8681)/(SRP!$C$16:$C$20&gt;=E8681),SRP!$D$16:$D$20)*(G8681/100)*(E8681/1000)),
IF(C8681="Ready to Drink",
SUM(LOOKUP(2,1/(SRP!$B$11:$B$15&lt;=E8681)/(SRP!$C$11:$C$15&gt;=E8681),SRP!$D$11:$D$15)*(G8681/100)*(E8681/1000)),
0)))))),2)</f>
        <v>1.95</v>
      </c>
      <c r="L8681" s="173" t="str">
        <f t="shared" si="135"/>
        <v>Beer500</v>
      </c>
      <c r="M8681" s="154">
        <f>VLOOKUP(L8681,'Slope %'!C:D,2,0)</f>
        <v>0.12</v>
      </c>
    </row>
    <row r="8682" spans="1:13" x14ac:dyDescent="0.25">
      <c r="A8682" s="169">
        <v>338343</v>
      </c>
      <c r="B8682" s="170" t="s">
        <v>6294</v>
      </c>
      <c r="C8682" s="170" t="s">
        <v>24</v>
      </c>
      <c r="D8682" s="170" t="s">
        <v>191</v>
      </c>
      <c r="E8682" s="170">
        <v>750</v>
      </c>
      <c r="F8682" s="170">
        <v>12</v>
      </c>
      <c r="G8682" s="171">
        <v>12.5</v>
      </c>
      <c r="H8682" s="170" t="s">
        <v>22</v>
      </c>
      <c r="I8682" s="171">
        <v>13.99</v>
      </c>
      <c r="J8682" s="169">
        <v>1</v>
      </c>
      <c r="K8682" s="154" cm="1">
        <f t="array" ref="K8682">ROUND(
IF(C8682="Beer",
SUM(LOOKUP(2,1/(SRP!$B$8:$B$10&lt;=E8682)/(SRP!$C$8:$C$10&gt;=E8682),SRP!$D$8:$D$10)*(G8682/100)*(E8682/1000)),
IF(C8682="Spirits",
SUM(LOOKUP(2,1/(SRP!$B$2:$B$7&lt;=E8682)/(SRP!$C$2:$C$7&gt;=E8682),SRP!$D$2:$D$7)*(G8682/100)*(E8682/1000)),
IF(AND(C8682="Wine",D8682="Fortified Wines"),
SUM(LOOKUP(2,1/(SRP!$B$26:$B$29&lt;=E8682)/(SRP!$C$26:$C$29&gt;=E8682),SRP!$D$26:$D$29)*(G8682/100)*(E8682/1000)),
IF(C8682="Wine",
SUM(LOOKUP(2,1/(SRP!$B$21:$B$25&lt;=E8682)/(SRP!$C$21:$C$25&gt;=E8682),SRP!$D$21:$D$25)*(G8682/100)*(E8682/1000)),
IF(AND(C8682="Ready to Drink",D8682="RTD-One Pour Cocktail&gt;7%&lt;=14.5"),
SUM(LOOKUP(2,1/(SRP!$B$16:$B$20&lt;=E8682)/(SRP!$C$16:$C$20&gt;=E8682),SRP!$D$16:$D$20)*(G8682/100)*(E8682/1000)),
IF(C8682="Ready to Drink",
SUM(LOOKUP(2,1/(SRP!$B$11:$B$15&lt;=E8682)/(SRP!$C$11:$C$15&gt;=E8682),SRP!$D$11:$D$15)*(G8682/100)*(E8682/1000)),
0)))))),2)</f>
        <v>7.32</v>
      </c>
      <c r="L8682" s="173" t="str">
        <f t="shared" si="135"/>
        <v>Wine750</v>
      </c>
      <c r="M8682" s="154">
        <f>VLOOKUP(L8682,'Slope %'!C:D,2,0)</f>
        <v>0.1</v>
      </c>
    </row>
    <row r="8683" spans="1:13" x14ac:dyDescent="0.25">
      <c r="A8683" s="169">
        <v>338418</v>
      </c>
      <c r="B8683" s="170" t="s">
        <v>201</v>
      </c>
      <c r="C8683" s="170" t="s">
        <v>15</v>
      </c>
      <c r="D8683" s="170" t="s">
        <v>16</v>
      </c>
      <c r="E8683" s="170">
        <v>750</v>
      </c>
      <c r="F8683" s="170">
        <v>12</v>
      </c>
      <c r="G8683" s="171">
        <v>40</v>
      </c>
      <c r="H8683" s="170" t="s">
        <v>91</v>
      </c>
      <c r="I8683" s="171">
        <v>36.99</v>
      </c>
      <c r="J8683" s="169">
        <v>1</v>
      </c>
      <c r="K8683" s="154" cm="1">
        <f t="array" ref="K8683">ROUND(
IF(C8683="Beer",
SUM(LOOKUP(2,1/(SRP!$B$8:$B$10&lt;=E8683)/(SRP!$C$8:$C$10&gt;=E8683),SRP!$D$8:$D$10)*(G8683/100)*(E8683/1000)),
IF(C8683="Spirits",
SUM(LOOKUP(2,1/(SRP!$B$2:$B$7&lt;=E8683)/(SRP!$C$2:$C$7&gt;=E8683),SRP!$D$2:$D$7)*(G8683/100)*(E8683/1000)),
IF(AND(C8683="Wine",D8683="Fortified Wines"),
SUM(LOOKUP(2,1/(SRP!$B$26:$B$29&lt;=E8683)/(SRP!$C$26:$C$29&gt;=E8683),SRP!$D$26:$D$29)*(G8683/100)*(E8683/1000)),
IF(C8683="Wine",
SUM(LOOKUP(2,1/(SRP!$B$21:$B$25&lt;=E8683)/(SRP!$C$21:$C$25&gt;=E8683),SRP!$D$21:$D$25)*(G8683/100)*(E8683/1000)),
IF(AND(C8683="Ready to Drink",D8683="RTD-One Pour Cocktail&gt;7%&lt;=14.5"),
SUM(LOOKUP(2,1/(SRP!$B$16:$B$20&lt;=E8683)/(SRP!$C$16:$C$20&gt;=E8683),SRP!$D$16:$D$20)*(G8683/100)*(E8683/1000)),
IF(C8683="Ready to Drink",
SUM(LOOKUP(2,1/(SRP!$B$11:$B$15&lt;=E8683)/(SRP!$C$11:$C$15&gt;=E8683),SRP!$D$11:$D$15)*(G8683/100)*(E8683/1000)),
0)))))),2)</f>
        <v>23.42</v>
      </c>
      <c r="L8683" s="173" t="str">
        <f t="shared" si="135"/>
        <v>Spirits750</v>
      </c>
      <c r="M8683" s="154">
        <f>VLOOKUP(L8683,'Slope %'!C:D,2,0)</f>
        <v>7.0000000000000007E-2</v>
      </c>
    </row>
    <row r="8684" spans="1:13" x14ac:dyDescent="0.25">
      <c r="A8684" s="169">
        <v>339358</v>
      </c>
      <c r="B8684" s="170" t="s">
        <v>6295</v>
      </c>
      <c r="C8684" s="170" t="s">
        <v>15</v>
      </c>
      <c r="D8684" s="170" t="s">
        <v>156</v>
      </c>
      <c r="E8684" s="170">
        <v>750</v>
      </c>
      <c r="F8684" s="170">
        <v>12</v>
      </c>
      <c r="G8684" s="171">
        <v>24</v>
      </c>
      <c r="H8684" s="170" t="s">
        <v>35</v>
      </c>
      <c r="I8684" s="171">
        <v>31.99</v>
      </c>
      <c r="J8684" s="169">
        <v>1</v>
      </c>
      <c r="K8684" s="154" cm="1">
        <f t="array" ref="K8684">ROUND(
IF(C8684="Beer",
SUM(LOOKUP(2,1/(SRP!$B$8:$B$10&lt;=E8684)/(SRP!$C$8:$C$10&gt;=E8684),SRP!$D$8:$D$10)*(G8684/100)*(E8684/1000)),
IF(C8684="Spirits",
SUM(LOOKUP(2,1/(SRP!$B$2:$B$7&lt;=E8684)/(SRP!$C$2:$C$7&gt;=E8684),SRP!$D$2:$D$7)*(G8684/100)*(E8684/1000)),
IF(AND(C8684="Wine",D8684="Fortified Wines"),
SUM(LOOKUP(2,1/(SRP!$B$26:$B$29&lt;=E8684)/(SRP!$C$26:$C$29&gt;=E8684),SRP!$D$26:$D$29)*(G8684/100)*(E8684/1000)),
IF(C8684="Wine",
SUM(LOOKUP(2,1/(SRP!$B$21:$B$25&lt;=E8684)/(SRP!$C$21:$C$25&gt;=E8684),SRP!$D$21:$D$25)*(G8684/100)*(E8684/1000)),
IF(AND(C8684="Ready to Drink",D8684="RTD-One Pour Cocktail&gt;7%&lt;=14.5"),
SUM(LOOKUP(2,1/(SRP!$B$16:$B$20&lt;=E8684)/(SRP!$C$16:$C$20&gt;=E8684),SRP!$D$16:$D$20)*(G8684/100)*(E8684/1000)),
IF(C8684="Ready to Drink",
SUM(LOOKUP(2,1/(SRP!$B$11:$B$15&lt;=E8684)/(SRP!$C$11:$C$15&gt;=E8684),SRP!$D$11:$D$15)*(G8684/100)*(E8684/1000)),
0)))))),2)</f>
        <v>14.05</v>
      </c>
      <c r="L8684" s="173" t="str">
        <f t="shared" si="135"/>
        <v>Spirits750</v>
      </c>
      <c r="M8684" s="154">
        <f>VLOOKUP(L8684,'Slope %'!C:D,2,0)</f>
        <v>7.0000000000000007E-2</v>
      </c>
    </row>
    <row r="8685" spans="1:13" x14ac:dyDescent="0.25">
      <c r="A8685" s="169">
        <v>340075</v>
      </c>
      <c r="B8685" s="170" t="s">
        <v>6296</v>
      </c>
      <c r="C8685" s="170" t="s">
        <v>24</v>
      </c>
      <c r="D8685" s="170" t="s">
        <v>34</v>
      </c>
      <c r="E8685" s="170">
        <v>750</v>
      </c>
      <c r="F8685" s="170">
        <v>12</v>
      </c>
      <c r="G8685" s="171">
        <v>14.5</v>
      </c>
      <c r="H8685" s="170" t="s">
        <v>100</v>
      </c>
      <c r="I8685" s="171">
        <v>15.99</v>
      </c>
      <c r="J8685" s="169">
        <v>1</v>
      </c>
      <c r="K8685" s="154" cm="1">
        <f t="array" ref="K8685">ROUND(
IF(C8685="Beer",
SUM(LOOKUP(2,1/(SRP!$B$8:$B$10&lt;=E8685)/(SRP!$C$8:$C$10&gt;=E8685),SRP!$D$8:$D$10)*(G8685/100)*(E8685/1000)),
IF(C8685="Spirits",
SUM(LOOKUP(2,1/(SRP!$B$2:$B$7&lt;=E8685)/(SRP!$C$2:$C$7&gt;=E8685),SRP!$D$2:$D$7)*(G8685/100)*(E8685/1000)),
IF(AND(C8685="Wine",D8685="Fortified Wines"),
SUM(LOOKUP(2,1/(SRP!$B$26:$B$29&lt;=E8685)/(SRP!$C$26:$C$29&gt;=E8685),SRP!$D$26:$D$29)*(G8685/100)*(E8685/1000)),
IF(C8685="Wine",
SUM(LOOKUP(2,1/(SRP!$B$21:$B$25&lt;=E8685)/(SRP!$C$21:$C$25&gt;=E8685),SRP!$D$21:$D$25)*(G8685/100)*(E8685/1000)),
IF(AND(C8685="Ready to Drink",D8685="RTD-One Pour Cocktail&gt;7%&lt;=14.5"),
SUM(LOOKUP(2,1/(SRP!$B$16:$B$20&lt;=E8685)/(SRP!$C$16:$C$20&gt;=E8685),SRP!$D$16:$D$20)*(G8685/100)*(E8685/1000)),
IF(C8685="Ready to Drink",
SUM(LOOKUP(2,1/(SRP!$B$11:$B$15&lt;=E8685)/(SRP!$C$11:$C$15&gt;=E8685),SRP!$D$11:$D$15)*(G8685/100)*(E8685/1000)),
0)))))),2)</f>
        <v>8.49</v>
      </c>
      <c r="L8685" s="173" t="str">
        <f t="shared" si="135"/>
        <v>Wine750</v>
      </c>
      <c r="M8685" s="154">
        <f>VLOOKUP(L8685,'Slope %'!C:D,2,0)</f>
        <v>0.1</v>
      </c>
    </row>
    <row r="8686" spans="1:13" x14ac:dyDescent="0.25">
      <c r="A8686" s="169">
        <v>340346</v>
      </c>
      <c r="B8686" s="170" t="s">
        <v>6297</v>
      </c>
      <c r="C8686" s="170" t="s">
        <v>24</v>
      </c>
      <c r="D8686" s="170" t="s">
        <v>34</v>
      </c>
      <c r="E8686" s="170">
        <v>750</v>
      </c>
      <c r="F8686" s="170">
        <v>12</v>
      </c>
      <c r="G8686" s="171">
        <v>13.5</v>
      </c>
      <c r="H8686" s="170" t="s">
        <v>1214</v>
      </c>
      <c r="I8686" s="171">
        <v>20.99</v>
      </c>
      <c r="J8686" s="169">
        <v>1</v>
      </c>
      <c r="K8686" s="154" cm="1">
        <f t="array" ref="K8686">ROUND(
IF(C8686="Beer",
SUM(LOOKUP(2,1/(SRP!$B$8:$B$10&lt;=E8686)/(SRP!$C$8:$C$10&gt;=E8686),SRP!$D$8:$D$10)*(G8686/100)*(E8686/1000)),
IF(C8686="Spirits",
SUM(LOOKUP(2,1/(SRP!$B$2:$B$7&lt;=E8686)/(SRP!$C$2:$C$7&gt;=E8686),SRP!$D$2:$D$7)*(G8686/100)*(E8686/1000)),
IF(AND(C8686="Wine",D8686="Fortified Wines"),
SUM(LOOKUP(2,1/(SRP!$B$26:$B$29&lt;=E8686)/(SRP!$C$26:$C$29&gt;=E8686),SRP!$D$26:$D$29)*(G8686/100)*(E8686/1000)),
IF(C8686="Wine",
SUM(LOOKUP(2,1/(SRP!$B$21:$B$25&lt;=E8686)/(SRP!$C$21:$C$25&gt;=E8686),SRP!$D$21:$D$25)*(G8686/100)*(E8686/1000)),
IF(AND(C8686="Ready to Drink",D8686="RTD-One Pour Cocktail&gt;7%&lt;=14.5"),
SUM(LOOKUP(2,1/(SRP!$B$16:$B$20&lt;=E8686)/(SRP!$C$16:$C$20&gt;=E8686),SRP!$D$16:$D$20)*(G8686/100)*(E8686/1000)),
IF(C8686="Ready to Drink",
SUM(LOOKUP(2,1/(SRP!$B$11:$B$15&lt;=E8686)/(SRP!$C$11:$C$15&gt;=E8686),SRP!$D$11:$D$15)*(G8686/100)*(E8686/1000)),
0)))))),2)</f>
        <v>7.9</v>
      </c>
      <c r="L8686" s="173" t="str">
        <f t="shared" si="135"/>
        <v>Wine750</v>
      </c>
      <c r="M8686" s="154">
        <f>VLOOKUP(L8686,'Slope %'!C:D,2,0)</f>
        <v>0.1</v>
      </c>
    </row>
    <row r="8687" spans="1:13" x14ac:dyDescent="0.25">
      <c r="A8687" s="169">
        <v>340364</v>
      </c>
      <c r="B8687" s="170" t="s">
        <v>6298</v>
      </c>
      <c r="C8687" s="170" t="s">
        <v>24</v>
      </c>
      <c r="D8687" s="170" t="s">
        <v>85</v>
      </c>
      <c r="E8687" s="170">
        <v>750</v>
      </c>
      <c r="F8687" s="170">
        <v>12</v>
      </c>
      <c r="G8687" s="171">
        <v>12.5</v>
      </c>
      <c r="H8687" s="170" t="s">
        <v>32</v>
      </c>
      <c r="I8687" s="171">
        <v>9.99</v>
      </c>
      <c r="J8687" s="169">
        <v>1</v>
      </c>
      <c r="K8687" s="154" cm="1">
        <f t="array" ref="K8687">ROUND(
IF(C8687="Beer",
SUM(LOOKUP(2,1/(SRP!$B$8:$B$10&lt;=E8687)/(SRP!$C$8:$C$10&gt;=E8687),SRP!$D$8:$D$10)*(G8687/100)*(E8687/1000)),
IF(C8687="Spirits",
SUM(LOOKUP(2,1/(SRP!$B$2:$B$7&lt;=E8687)/(SRP!$C$2:$C$7&gt;=E8687),SRP!$D$2:$D$7)*(G8687/100)*(E8687/1000)),
IF(AND(C8687="Wine",D8687="Fortified Wines"),
SUM(LOOKUP(2,1/(SRP!$B$26:$B$29&lt;=E8687)/(SRP!$C$26:$C$29&gt;=E8687),SRP!$D$26:$D$29)*(G8687/100)*(E8687/1000)),
IF(C8687="Wine",
SUM(LOOKUP(2,1/(SRP!$B$21:$B$25&lt;=E8687)/(SRP!$C$21:$C$25&gt;=E8687),SRP!$D$21:$D$25)*(G8687/100)*(E8687/1000)),
IF(AND(C8687="Ready to Drink",D8687="RTD-One Pour Cocktail&gt;7%&lt;=14.5"),
SUM(LOOKUP(2,1/(SRP!$B$16:$B$20&lt;=E8687)/(SRP!$C$16:$C$20&gt;=E8687),SRP!$D$16:$D$20)*(G8687/100)*(E8687/1000)),
IF(C8687="Ready to Drink",
SUM(LOOKUP(2,1/(SRP!$B$11:$B$15&lt;=E8687)/(SRP!$C$11:$C$15&gt;=E8687),SRP!$D$11:$D$15)*(G8687/100)*(E8687/1000)),
0)))))),2)</f>
        <v>7.32</v>
      </c>
      <c r="L8687" s="173" t="str">
        <f t="shared" si="135"/>
        <v>Wine750</v>
      </c>
      <c r="M8687" s="154">
        <f>VLOOKUP(L8687,'Slope %'!C:D,2,0)</f>
        <v>0.1</v>
      </c>
    </row>
    <row r="8688" spans="1:13" x14ac:dyDescent="0.25">
      <c r="A8688" s="169">
        <v>340380</v>
      </c>
      <c r="B8688" s="170" t="s">
        <v>6299</v>
      </c>
      <c r="C8688" s="170" t="s">
        <v>24</v>
      </c>
      <c r="D8688" s="170" t="s">
        <v>58</v>
      </c>
      <c r="E8688" s="170">
        <v>750</v>
      </c>
      <c r="F8688" s="170">
        <v>12</v>
      </c>
      <c r="G8688" s="171">
        <v>12.5</v>
      </c>
      <c r="H8688" s="170" t="s">
        <v>91</v>
      </c>
      <c r="I8688" s="171">
        <v>13.99</v>
      </c>
      <c r="J8688" s="169">
        <v>1</v>
      </c>
      <c r="K8688" s="154" cm="1">
        <f t="array" ref="K8688">ROUND(
IF(C8688="Beer",
SUM(LOOKUP(2,1/(SRP!$B$8:$B$10&lt;=E8688)/(SRP!$C$8:$C$10&gt;=E8688),SRP!$D$8:$D$10)*(G8688/100)*(E8688/1000)),
IF(C8688="Spirits",
SUM(LOOKUP(2,1/(SRP!$B$2:$B$7&lt;=E8688)/(SRP!$C$2:$C$7&gt;=E8688),SRP!$D$2:$D$7)*(G8688/100)*(E8688/1000)),
IF(AND(C8688="Wine",D8688="Fortified Wines"),
SUM(LOOKUP(2,1/(SRP!$B$26:$B$29&lt;=E8688)/(SRP!$C$26:$C$29&gt;=E8688),SRP!$D$26:$D$29)*(G8688/100)*(E8688/1000)),
IF(C8688="Wine",
SUM(LOOKUP(2,1/(SRP!$B$21:$B$25&lt;=E8688)/(SRP!$C$21:$C$25&gt;=E8688),SRP!$D$21:$D$25)*(G8688/100)*(E8688/1000)),
IF(AND(C8688="Ready to Drink",D8688="RTD-One Pour Cocktail&gt;7%&lt;=14.5"),
SUM(LOOKUP(2,1/(SRP!$B$16:$B$20&lt;=E8688)/(SRP!$C$16:$C$20&gt;=E8688),SRP!$D$16:$D$20)*(G8688/100)*(E8688/1000)),
IF(C8688="Ready to Drink",
SUM(LOOKUP(2,1/(SRP!$B$11:$B$15&lt;=E8688)/(SRP!$C$11:$C$15&gt;=E8688),SRP!$D$11:$D$15)*(G8688/100)*(E8688/1000)),
0)))))),2)</f>
        <v>7.32</v>
      </c>
      <c r="L8688" s="173" t="str">
        <f t="shared" si="135"/>
        <v>Wine750</v>
      </c>
      <c r="M8688" s="154">
        <f>VLOOKUP(L8688,'Slope %'!C:D,2,0)</f>
        <v>0.1</v>
      </c>
    </row>
    <row r="8689" spans="1:13" x14ac:dyDescent="0.25">
      <c r="A8689" s="169">
        <v>340398</v>
      </c>
      <c r="B8689" s="170" t="s">
        <v>6300</v>
      </c>
      <c r="C8689" s="170" t="s">
        <v>24</v>
      </c>
      <c r="D8689" s="170" t="s">
        <v>34</v>
      </c>
      <c r="E8689" s="170">
        <v>750</v>
      </c>
      <c r="F8689" s="170">
        <v>12</v>
      </c>
      <c r="G8689" s="171">
        <v>13.5</v>
      </c>
      <c r="H8689" s="170" t="s">
        <v>91</v>
      </c>
      <c r="I8689" s="171">
        <v>13.99</v>
      </c>
      <c r="J8689" s="169">
        <v>1</v>
      </c>
      <c r="K8689" s="154" cm="1">
        <f t="array" ref="K8689">ROUND(
IF(C8689="Beer",
SUM(LOOKUP(2,1/(SRP!$B$8:$B$10&lt;=E8689)/(SRP!$C$8:$C$10&gt;=E8689),SRP!$D$8:$D$10)*(G8689/100)*(E8689/1000)),
IF(C8689="Spirits",
SUM(LOOKUP(2,1/(SRP!$B$2:$B$7&lt;=E8689)/(SRP!$C$2:$C$7&gt;=E8689),SRP!$D$2:$D$7)*(G8689/100)*(E8689/1000)),
IF(AND(C8689="Wine",D8689="Fortified Wines"),
SUM(LOOKUP(2,1/(SRP!$B$26:$B$29&lt;=E8689)/(SRP!$C$26:$C$29&gt;=E8689),SRP!$D$26:$D$29)*(G8689/100)*(E8689/1000)),
IF(C8689="Wine",
SUM(LOOKUP(2,1/(SRP!$B$21:$B$25&lt;=E8689)/(SRP!$C$21:$C$25&gt;=E8689),SRP!$D$21:$D$25)*(G8689/100)*(E8689/1000)),
IF(AND(C8689="Ready to Drink",D8689="RTD-One Pour Cocktail&gt;7%&lt;=14.5"),
SUM(LOOKUP(2,1/(SRP!$B$16:$B$20&lt;=E8689)/(SRP!$C$16:$C$20&gt;=E8689),SRP!$D$16:$D$20)*(G8689/100)*(E8689/1000)),
IF(C8689="Ready to Drink",
SUM(LOOKUP(2,1/(SRP!$B$11:$B$15&lt;=E8689)/(SRP!$C$11:$C$15&gt;=E8689),SRP!$D$11:$D$15)*(G8689/100)*(E8689/1000)),
0)))))),2)</f>
        <v>7.9</v>
      </c>
      <c r="L8689" s="173" t="str">
        <f t="shared" si="135"/>
        <v>Wine750</v>
      </c>
      <c r="M8689" s="154">
        <f>VLOOKUP(L8689,'Slope %'!C:D,2,0)</f>
        <v>0.1</v>
      </c>
    </row>
    <row r="8690" spans="1:13" x14ac:dyDescent="0.25">
      <c r="A8690" s="169">
        <v>340810</v>
      </c>
      <c r="B8690" s="170" t="s">
        <v>6301</v>
      </c>
      <c r="C8690" s="170" t="s">
        <v>24</v>
      </c>
      <c r="D8690" s="170" t="s">
        <v>230</v>
      </c>
      <c r="E8690" s="170">
        <v>750</v>
      </c>
      <c r="F8690" s="170">
        <v>12</v>
      </c>
      <c r="G8690" s="171">
        <v>13.5</v>
      </c>
      <c r="H8690" s="170" t="s">
        <v>64</v>
      </c>
      <c r="I8690" s="171">
        <v>24.99</v>
      </c>
      <c r="J8690" s="169">
        <v>1</v>
      </c>
      <c r="K8690" s="154" cm="1">
        <f t="array" ref="K8690">ROUND(
IF(C8690="Beer",
SUM(LOOKUP(2,1/(SRP!$B$8:$B$10&lt;=E8690)/(SRP!$C$8:$C$10&gt;=E8690),SRP!$D$8:$D$10)*(G8690/100)*(E8690/1000)),
IF(C8690="Spirits",
SUM(LOOKUP(2,1/(SRP!$B$2:$B$7&lt;=E8690)/(SRP!$C$2:$C$7&gt;=E8690),SRP!$D$2:$D$7)*(G8690/100)*(E8690/1000)),
IF(AND(C8690="Wine",D8690="Fortified Wines"),
SUM(LOOKUP(2,1/(SRP!$B$26:$B$29&lt;=E8690)/(SRP!$C$26:$C$29&gt;=E8690),SRP!$D$26:$D$29)*(G8690/100)*(E8690/1000)),
IF(C8690="Wine",
SUM(LOOKUP(2,1/(SRP!$B$21:$B$25&lt;=E8690)/(SRP!$C$21:$C$25&gt;=E8690),SRP!$D$21:$D$25)*(G8690/100)*(E8690/1000)),
IF(AND(C8690="Ready to Drink",D8690="RTD-One Pour Cocktail&gt;7%&lt;=14.5"),
SUM(LOOKUP(2,1/(SRP!$B$16:$B$20&lt;=E8690)/(SRP!$C$16:$C$20&gt;=E8690),SRP!$D$16:$D$20)*(G8690/100)*(E8690/1000)),
IF(C8690="Ready to Drink",
SUM(LOOKUP(2,1/(SRP!$B$11:$B$15&lt;=E8690)/(SRP!$C$11:$C$15&gt;=E8690),SRP!$D$11:$D$15)*(G8690/100)*(E8690/1000)),
0)))))),2)</f>
        <v>7.9</v>
      </c>
      <c r="L8690" s="173" t="str">
        <f t="shared" si="135"/>
        <v>Wine750</v>
      </c>
      <c r="M8690" s="154">
        <f>VLOOKUP(L8690,'Slope %'!C:D,2,0)</f>
        <v>0.1</v>
      </c>
    </row>
    <row r="8691" spans="1:13" x14ac:dyDescent="0.25">
      <c r="A8691" s="169">
        <v>341065</v>
      </c>
      <c r="B8691" s="170" t="s">
        <v>6302</v>
      </c>
      <c r="C8691" s="170" t="s">
        <v>15</v>
      </c>
      <c r="D8691" s="170" t="s">
        <v>19</v>
      </c>
      <c r="E8691" s="170">
        <v>750</v>
      </c>
      <c r="F8691" s="170">
        <v>12</v>
      </c>
      <c r="G8691" s="171">
        <v>40</v>
      </c>
      <c r="H8691" s="170" t="s">
        <v>17</v>
      </c>
      <c r="I8691" s="171">
        <v>25.49</v>
      </c>
      <c r="J8691" s="169">
        <v>1</v>
      </c>
      <c r="K8691" s="154" cm="1">
        <f t="array" ref="K8691">ROUND(
IF(C8691="Beer",
SUM(LOOKUP(2,1/(SRP!$B$8:$B$10&lt;=E8691)/(SRP!$C$8:$C$10&gt;=E8691),SRP!$D$8:$D$10)*(G8691/100)*(E8691/1000)),
IF(C8691="Spirits",
SUM(LOOKUP(2,1/(SRP!$B$2:$B$7&lt;=E8691)/(SRP!$C$2:$C$7&gt;=E8691),SRP!$D$2:$D$7)*(G8691/100)*(E8691/1000)),
IF(AND(C8691="Wine",D8691="Fortified Wines"),
SUM(LOOKUP(2,1/(SRP!$B$26:$B$29&lt;=E8691)/(SRP!$C$26:$C$29&gt;=E8691),SRP!$D$26:$D$29)*(G8691/100)*(E8691/1000)),
IF(C8691="Wine",
SUM(LOOKUP(2,1/(SRP!$B$21:$B$25&lt;=E8691)/(SRP!$C$21:$C$25&gt;=E8691),SRP!$D$21:$D$25)*(G8691/100)*(E8691/1000)),
IF(AND(C8691="Ready to Drink",D8691="RTD-One Pour Cocktail&gt;7%&lt;=14.5"),
SUM(LOOKUP(2,1/(SRP!$B$16:$B$20&lt;=E8691)/(SRP!$C$16:$C$20&gt;=E8691),SRP!$D$16:$D$20)*(G8691/100)*(E8691/1000)),
IF(C8691="Ready to Drink",
SUM(LOOKUP(2,1/(SRP!$B$11:$B$15&lt;=E8691)/(SRP!$C$11:$C$15&gt;=E8691),SRP!$D$11:$D$15)*(G8691/100)*(E8691/1000)),
0)))))),2)</f>
        <v>23.42</v>
      </c>
      <c r="L8691" s="173" t="str">
        <f t="shared" si="135"/>
        <v>Spirits750</v>
      </c>
      <c r="M8691" s="154">
        <f>VLOOKUP(L8691,'Slope %'!C:D,2,0)</f>
        <v>7.0000000000000007E-2</v>
      </c>
    </row>
    <row r="8692" spans="1:13" x14ac:dyDescent="0.25">
      <c r="A8692" s="169">
        <v>341602</v>
      </c>
      <c r="B8692" s="170" t="s">
        <v>6303</v>
      </c>
      <c r="C8692" s="170" t="s">
        <v>24</v>
      </c>
      <c r="D8692" s="170" t="s">
        <v>194</v>
      </c>
      <c r="E8692" s="170">
        <v>750</v>
      </c>
      <c r="F8692" s="170">
        <v>12</v>
      </c>
      <c r="G8692" s="171">
        <v>13</v>
      </c>
      <c r="H8692" s="170" t="s">
        <v>73</v>
      </c>
      <c r="I8692" s="171">
        <v>12.99</v>
      </c>
      <c r="J8692" s="169">
        <v>1</v>
      </c>
      <c r="K8692" s="154" cm="1">
        <f t="array" ref="K8692">ROUND(
IF(C8692="Beer",
SUM(LOOKUP(2,1/(SRP!$B$8:$B$10&lt;=E8692)/(SRP!$C$8:$C$10&gt;=E8692),SRP!$D$8:$D$10)*(G8692/100)*(E8692/1000)),
IF(C8692="Spirits",
SUM(LOOKUP(2,1/(SRP!$B$2:$B$7&lt;=E8692)/(SRP!$C$2:$C$7&gt;=E8692),SRP!$D$2:$D$7)*(G8692/100)*(E8692/1000)),
IF(AND(C8692="Wine",D8692="Fortified Wines"),
SUM(LOOKUP(2,1/(SRP!$B$26:$B$29&lt;=E8692)/(SRP!$C$26:$C$29&gt;=E8692),SRP!$D$26:$D$29)*(G8692/100)*(E8692/1000)),
IF(C8692="Wine",
SUM(LOOKUP(2,1/(SRP!$B$21:$B$25&lt;=E8692)/(SRP!$C$21:$C$25&gt;=E8692),SRP!$D$21:$D$25)*(G8692/100)*(E8692/1000)),
IF(AND(C8692="Ready to Drink",D8692="RTD-One Pour Cocktail&gt;7%&lt;=14.5"),
SUM(LOOKUP(2,1/(SRP!$B$16:$B$20&lt;=E8692)/(SRP!$C$16:$C$20&gt;=E8692),SRP!$D$16:$D$20)*(G8692/100)*(E8692/1000)),
IF(C8692="Ready to Drink",
SUM(LOOKUP(2,1/(SRP!$B$11:$B$15&lt;=E8692)/(SRP!$C$11:$C$15&gt;=E8692),SRP!$D$11:$D$15)*(G8692/100)*(E8692/1000)),
0)))))),2)</f>
        <v>7.61</v>
      </c>
      <c r="L8692" s="173" t="str">
        <f t="shared" si="135"/>
        <v>Wine750</v>
      </c>
      <c r="M8692" s="154">
        <f>VLOOKUP(L8692,'Slope %'!C:D,2,0)</f>
        <v>0.1</v>
      </c>
    </row>
    <row r="8693" spans="1:13" x14ac:dyDescent="0.25">
      <c r="A8693" s="169">
        <v>341875</v>
      </c>
      <c r="B8693" s="170" t="s">
        <v>6304</v>
      </c>
      <c r="C8693" s="170" t="s">
        <v>24</v>
      </c>
      <c r="D8693" s="170" t="s">
        <v>194</v>
      </c>
      <c r="E8693" s="170">
        <v>750</v>
      </c>
      <c r="F8693" s="170">
        <v>12</v>
      </c>
      <c r="G8693" s="171">
        <v>12.5</v>
      </c>
      <c r="H8693" s="170" t="s">
        <v>110</v>
      </c>
      <c r="I8693" s="171">
        <v>43.99</v>
      </c>
      <c r="J8693" s="169">
        <v>1</v>
      </c>
      <c r="K8693" s="154" cm="1">
        <f t="array" ref="K8693">ROUND(
IF(C8693="Beer",
SUM(LOOKUP(2,1/(SRP!$B$8:$B$10&lt;=E8693)/(SRP!$C$8:$C$10&gt;=E8693),SRP!$D$8:$D$10)*(G8693/100)*(E8693/1000)),
IF(C8693="Spirits",
SUM(LOOKUP(2,1/(SRP!$B$2:$B$7&lt;=E8693)/(SRP!$C$2:$C$7&gt;=E8693),SRP!$D$2:$D$7)*(G8693/100)*(E8693/1000)),
IF(AND(C8693="Wine",D8693="Fortified Wines"),
SUM(LOOKUP(2,1/(SRP!$B$26:$B$29&lt;=E8693)/(SRP!$C$26:$C$29&gt;=E8693),SRP!$D$26:$D$29)*(G8693/100)*(E8693/1000)),
IF(C8693="Wine",
SUM(LOOKUP(2,1/(SRP!$B$21:$B$25&lt;=E8693)/(SRP!$C$21:$C$25&gt;=E8693),SRP!$D$21:$D$25)*(G8693/100)*(E8693/1000)),
IF(AND(C8693="Ready to Drink",D8693="RTD-One Pour Cocktail&gt;7%&lt;=14.5"),
SUM(LOOKUP(2,1/(SRP!$B$16:$B$20&lt;=E8693)/(SRP!$C$16:$C$20&gt;=E8693),SRP!$D$16:$D$20)*(G8693/100)*(E8693/1000)),
IF(C8693="Ready to Drink",
SUM(LOOKUP(2,1/(SRP!$B$11:$B$15&lt;=E8693)/(SRP!$C$11:$C$15&gt;=E8693),SRP!$D$11:$D$15)*(G8693/100)*(E8693/1000)),
0)))))),2)</f>
        <v>7.32</v>
      </c>
      <c r="L8693" s="173" t="str">
        <f t="shared" si="135"/>
        <v>Wine750</v>
      </c>
      <c r="M8693" s="154">
        <f>VLOOKUP(L8693,'Slope %'!C:D,2,0)</f>
        <v>0.1</v>
      </c>
    </row>
    <row r="8694" spans="1:13" x14ac:dyDescent="0.25">
      <c r="A8694" s="169">
        <v>342071</v>
      </c>
      <c r="B8694" s="170" t="s">
        <v>6305</v>
      </c>
      <c r="C8694" s="170" t="s">
        <v>15</v>
      </c>
      <c r="D8694" s="170" t="s">
        <v>16</v>
      </c>
      <c r="E8694" s="170">
        <v>1140</v>
      </c>
      <c r="F8694" s="170">
        <v>8</v>
      </c>
      <c r="G8694" s="171">
        <v>40</v>
      </c>
      <c r="H8694" s="170" t="s">
        <v>17</v>
      </c>
      <c r="I8694" s="171">
        <v>36.49</v>
      </c>
      <c r="J8694" s="169">
        <v>1</v>
      </c>
      <c r="K8694" s="154" cm="1">
        <f t="array" ref="K8694">ROUND(
IF(C8694="Beer",
SUM(LOOKUP(2,1/(SRP!$B$8:$B$10&lt;=E8694)/(SRP!$C$8:$C$10&gt;=E8694),SRP!$D$8:$D$10)*(G8694/100)*(E8694/1000)),
IF(C8694="Spirits",
SUM(LOOKUP(2,1/(SRP!$B$2:$B$7&lt;=E8694)/(SRP!$C$2:$C$7&gt;=E8694),SRP!$D$2:$D$7)*(G8694/100)*(E8694/1000)),
IF(AND(C8694="Wine",D8694="Fortified Wines"),
SUM(LOOKUP(2,1/(SRP!$B$26:$B$29&lt;=E8694)/(SRP!$C$26:$C$29&gt;=E8694),SRP!$D$26:$D$29)*(G8694/100)*(E8694/1000)),
IF(C8694="Wine",
SUM(LOOKUP(2,1/(SRP!$B$21:$B$25&lt;=E8694)/(SRP!$C$21:$C$25&gt;=E8694),SRP!$D$21:$D$25)*(G8694/100)*(E8694/1000)),
IF(AND(C8694="Ready to Drink",D8694="RTD-One Pour Cocktail&gt;7%&lt;=14.5"),
SUM(LOOKUP(2,1/(SRP!$B$16:$B$20&lt;=E8694)/(SRP!$C$16:$C$20&gt;=E8694),SRP!$D$16:$D$20)*(G8694/100)*(E8694/1000)),
IF(C8694="Ready to Drink",
SUM(LOOKUP(2,1/(SRP!$B$11:$B$15&lt;=E8694)/(SRP!$C$11:$C$15&gt;=E8694),SRP!$D$11:$D$15)*(G8694/100)*(E8694/1000)),
0)))))),2)</f>
        <v>35.6</v>
      </c>
      <c r="L8694" s="173" t="str">
        <f t="shared" si="135"/>
        <v>Spirits1140</v>
      </c>
      <c r="M8694" s="154">
        <f>VLOOKUP(L8694,'Slope %'!C:D,2,0)</f>
        <v>0.05</v>
      </c>
    </row>
    <row r="8695" spans="1:13" x14ac:dyDescent="0.25">
      <c r="A8695" s="169">
        <v>342089</v>
      </c>
      <c r="B8695" s="170" t="s">
        <v>6305</v>
      </c>
      <c r="C8695" s="170" t="s">
        <v>15</v>
      </c>
      <c r="D8695" s="170" t="s">
        <v>16</v>
      </c>
      <c r="E8695" s="170">
        <v>750</v>
      </c>
      <c r="F8695" s="170">
        <v>12</v>
      </c>
      <c r="G8695" s="171">
        <v>40</v>
      </c>
      <c r="H8695" s="170" t="s">
        <v>17</v>
      </c>
      <c r="I8695" s="171">
        <v>24.49</v>
      </c>
      <c r="J8695" s="169">
        <v>1</v>
      </c>
      <c r="K8695" s="154" cm="1">
        <f t="array" ref="K8695">ROUND(
IF(C8695="Beer",
SUM(LOOKUP(2,1/(SRP!$B$8:$B$10&lt;=E8695)/(SRP!$C$8:$C$10&gt;=E8695),SRP!$D$8:$D$10)*(G8695/100)*(E8695/1000)),
IF(C8695="Spirits",
SUM(LOOKUP(2,1/(SRP!$B$2:$B$7&lt;=E8695)/(SRP!$C$2:$C$7&gt;=E8695),SRP!$D$2:$D$7)*(G8695/100)*(E8695/1000)),
IF(AND(C8695="Wine",D8695="Fortified Wines"),
SUM(LOOKUP(2,1/(SRP!$B$26:$B$29&lt;=E8695)/(SRP!$C$26:$C$29&gt;=E8695),SRP!$D$26:$D$29)*(G8695/100)*(E8695/1000)),
IF(C8695="Wine",
SUM(LOOKUP(2,1/(SRP!$B$21:$B$25&lt;=E8695)/(SRP!$C$21:$C$25&gt;=E8695),SRP!$D$21:$D$25)*(G8695/100)*(E8695/1000)),
IF(AND(C8695="Ready to Drink",D8695="RTD-One Pour Cocktail&gt;7%&lt;=14.5"),
SUM(LOOKUP(2,1/(SRP!$B$16:$B$20&lt;=E8695)/(SRP!$C$16:$C$20&gt;=E8695),SRP!$D$16:$D$20)*(G8695/100)*(E8695/1000)),
IF(C8695="Ready to Drink",
SUM(LOOKUP(2,1/(SRP!$B$11:$B$15&lt;=E8695)/(SRP!$C$11:$C$15&gt;=E8695),SRP!$D$11:$D$15)*(G8695/100)*(E8695/1000)),
0)))))),2)</f>
        <v>23.42</v>
      </c>
      <c r="L8695" s="173" t="str">
        <f t="shared" si="135"/>
        <v>Spirits750</v>
      </c>
      <c r="M8695" s="154">
        <f>VLOOKUP(L8695,'Slope %'!C:D,2,0)</f>
        <v>7.0000000000000007E-2</v>
      </c>
    </row>
    <row r="8696" spans="1:13" x14ac:dyDescent="0.25">
      <c r="A8696" s="169">
        <v>342154</v>
      </c>
      <c r="B8696" s="170" t="s">
        <v>6306</v>
      </c>
      <c r="C8696" s="170" t="s">
        <v>15</v>
      </c>
      <c r="D8696" s="170" t="s">
        <v>19</v>
      </c>
      <c r="E8696" s="170">
        <v>1140</v>
      </c>
      <c r="F8696" s="170">
        <v>9</v>
      </c>
      <c r="G8696" s="171">
        <v>40</v>
      </c>
      <c r="H8696" s="170" t="s">
        <v>43</v>
      </c>
      <c r="I8696" s="171">
        <v>35.6</v>
      </c>
      <c r="J8696" s="169">
        <v>1</v>
      </c>
      <c r="K8696" s="154" cm="1">
        <f t="array" ref="K8696">ROUND(
IF(C8696="Beer",
SUM(LOOKUP(2,1/(SRP!$B$8:$B$10&lt;=E8696)/(SRP!$C$8:$C$10&gt;=E8696),SRP!$D$8:$D$10)*(G8696/100)*(E8696/1000)),
IF(C8696="Spirits",
SUM(LOOKUP(2,1/(SRP!$B$2:$B$7&lt;=E8696)/(SRP!$C$2:$C$7&gt;=E8696),SRP!$D$2:$D$7)*(G8696/100)*(E8696/1000)),
IF(AND(C8696="Wine",D8696="Fortified Wines"),
SUM(LOOKUP(2,1/(SRP!$B$26:$B$29&lt;=E8696)/(SRP!$C$26:$C$29&gt;=E8696),SRP!$D$26:$D$29)*(G8696/100)*(E8696/1000)),
IF(C8696="Wine",
SUM(LOOKUP(2,1/(SRP!$B$21:$B$25&lt;=E8696)/(SRP!$C$21:$C$25&gt;=E8696),SRP!$D$21:$D$25)*(G8696/100)*(E8696/1000)),
IF(AND(C8696="Ready to Drink",D8696="RTD-One Pour Cocktail&gt;7%&lt;=14.5"),
SUM(LOOKUP(2,1/(SRP!$B$16:$B$20&lt;=E8696)/(SRP!$C$16:$C$20&gt;=E8696),SRP!$D$16:$D$20)*(G8696/100)*(E8696/1000)),
IF(C8696="Ready to Drink",
SUM(LOOKUP(2,1/(SRP!$B$11:$B$15&lt;=E8696)/(SRP!$C$11:$C$15&gt;=E8696),SRP!$D$11:$D$15)*(G8696/100)*(E8696/1000)),
0)))))),2)</f>
        <v>35.6</v>
      </c>
      <c r="L8696" s="173" t="str">
        <f t="shared" si="135"/>
        <v>Spirits1140</v>
      </c>
      <c r="M8696" s="154">
        <f>VLOOKUP(L8696,'Slope %'!C:D,2,0)</f>
        <v>0.05</v>
      </c>
    </row>
    <row r="8697" spans="1:13" x14ac:dyDescent="0.25">
      <c r="A8697" s="169">
        <v>342246</v>
      </c>
      <c r="B8697" s="170" t="s">
        <v>6307</v>
      </c>
      <c r="C8697" s="170" t="s">
        <v>15</v>
      </c>
      <c r="D8697" s="170" t="s">
        <v>154</v>
      </c>
      <c r="E8697" s="170">
        <v>750</v>
      </c>
      <c r="F8697" s="170">
        <v>12</v>
      </c>
      <c r="G8697" s="171">
        <v>17</v>
      </c>
      <c r="H8697" s="170" t="s">
        <v>91</v>
      </c>
      <c r="I8697" s="171">
        <v>33.99</v>
      </c>
      <c r="J8697" s="169">
        <v>1</v>
      </c>
      <c r="K8697" s="154" cm="1">
        <f t="array" ref="K8697">ROUND(
IF(C8697="Beer",
SUM(LOOKUP(2,1/(SRP!$B$8:$B$10&lt;=E8697)/(SRP!$C$8:$C$10&gt;=E8697),SRP!$D$8:$D$10)*(G8697/100)*(E8697/1000)),
IF(C8697="Spirits",
SUM(LOOKUP(2,1/(SRP!$B$2:$B$7&lt;=E8697)/(SRP!$C$2:$C$7&gt;=E8697),SRP!$D$2:$D$7)*(G8697/100)*(E8697/1000)),
IF(AND(C8697="Wine",D8697="Fortified Wines"),
SUM(LOOKUP(2,1/(SRP!$B$26:$B$29&lt;=E8697)/(SRP!$C$26:$C$29&gt;=E8697),SRP!$D$26:$D$29)*(G8697/100)*(E8697/1000)),
IF(C8697="Wine",
SUM(LOOKUP(2,1/(SRP!$B$21:$B$25&lt;=E8697)/(SRP!$C$21:$C$25&gt;=E8697),SRP!$D$21:$D$25)*(G8697/100)*(E8697/1000)),
IF(AND(C8697="Ready to Drink",D8697="RTD-One Pour Cocktail&gt;7%&lt;=14.5"),
SUM(LOOKUP(2,1/(SRP!$B$16:$B$20&lt;=E8697)/(SRP!$C$16:$C$20&gt;=E8697),SRP!$D$16:$D$20)*(G8697/100)*(E8697/1000)),
IF(C8697="Ready to Drink",
SUM(LOOKUP(2,1/(SRP!$B$11:$B$15&lt;=E8697)/(SRP!$C$11:$C$15&gt;=E8697),SRP!$D$11:$D$15)*(G8697/100)*(E8697/1000)),
0)))))),2)</f>
        <v>9.9499999999999993</v>
      </c>
      <c r="L8697" s="173" t="str">
        <f t="shared" si="135"/>
        <v>Spirits750</v>
      </c>
      <c r="M8697" s="154">
        <f>VLOOKUP(L8697,'Slope %'!C:D,2,0)</f>
        <v>7.0000000000000007E-2</v>
      </c>
    </row>
    <row r="8698" spans="1:13" x14ac:dyDescent="0.25">
      <c r="A8698" s="169">
        <v>342428</v>
      </c>
      <c r="B8698" s="170" t="s">
        <v>6308</v>
      </c>
      <c r="C8698" s="170" t="s">
        <v>24</v>
      </c>
      <c r="D8698" s="170" t="s">
        <v>68</v>
      </c>
      <c r="E8698" s="170">
        <v>750</v>
      </c>
      <c r="F8698" s="170">
        <v>12</v>
      </c>
      <c r="G8698" s="171">
        <v>13.8</v>
      </c>
      <c r="H8698" s="170" t="s">
        <v>32</v>
      </c>
      <c r="I8698" s="171">
        <v>18.989999999999998</v>
      </c>
      <c r="J8698" s="169">
        <v>1</v>
      </c>
      <c r="K8698" s="154" cm="1">
        <f t="array" ref="K8698">ROUND(
IF(C8698="Beer",
SUM(LOOKUP(2,1/(SRP!$B$8:$B$10&lt;=E8698)/(SRP!$C$8:$C$10&gt;=E8698),SRP!$D$8:$D$10)*(G8698/100)*(E8698/1000)),
IF(C8698="Spirits",
SUM(LOOKUP(2,1/(SRP!$B$2:$B$7&lt;=E8698)/(SRP!$C$2:$C$7&gt;=E8698),SRP!$D$2:$D$7)*(G8698/100)*(E8698/1000)),
IF(AND(C8698="Wine",D8698="Fortified Wines"),
SUM(LOOKUP(2,1/(SRP!$B$26:$B$29&lt;=E8698)/(SRP!$C$26:$C$29&gt;=E8698),SRP!$D$26:$D$29)*(G8698/100)*(E8698/1000)),
IF(C8698="Wine",
SUM(LOOKUP(2,1/(SRP!$B$21:$B$25&lt;=E8698)/(SRP!$C$21:$C$25&gt;=E8698),SRP!$D$21:$D$25)*(G8698/100)*(E8698/1000)),
IF(AND(C8698="Ready to Drink",D8698="RTD-One Pour Cocktail&gt;7%&lt;=14.5"),
SUM(LOOKUP(2,1/(SRP!$B$16:$B$20&lt;=E8698)/(SRP!$C$16:$C$20&gt;=E8698),SRP!$D$16:$D$20)*(G8698/100)*(E8698/1000)),
IF(C8698="Ready to Drink",
SUM(LOOKUP(2,1/(SRP!$B$11:$B$15&lt;=E8698)/(SRP!$C$11:$C$15&gt;=E8698),SRP!$D$11:$D$15)*(G8698/100)*(E8698/1000)),
0)))))),2)</f>
        <v>8.08</v>
      </c>
      <c r="L8698" s="173" t="str">
        <f t="shared" si="135"/>
        <v>Wine750</v>
      </c>
      <c r="M8698" s="154">
        <f>VLOOKUP(L8698,'Slope %'!C:D,2,0)</f>
        <v>0.1</v>
      </c>
    </row>
    <row r="8699" spans="1:13" x14ac:dyDescent="0.25">
      <c r="A8699" s="169">
        <v>343111</v>
      </c>
      <c r="B8699" s="170" t="s">
        <v>6309</v>
      </c>
      <c r="C8699" s="170" t="s">
        <v>24</v>
      </c>
      <c r="D8699" s="170" t="s">
        <v>85</v>
      </c>
      <c r="E8699" s="170">
        <v>750</v>
      </c>
      <c r="F8699" s="170">
        <v>12</v>
      </c>
      <c r="G8699" s="171">
        <v>14.1</v>
      </c>
      <c r="H8699" s="170" t="s">
        <v>26</v>
      </c>
      <c r="I8699" s="171">
        <v>25.99</v>
      </c>
      <c r="J8699" s="169">
        <v>1</v>
      </c>
      <c r="K8699" s="154" cm="1">
        <f t="array" ref="K8699">ROUND(
IF(C8699="Beer",
SUM(LOOKUP(2,1/(SRP!$B$8:$B$10&lt;=E8699)/(SRP!$C$8:$C$10&gt;=E8699),SRP!$D$8:$D$10)*(G8699/100)*(E8699/1000)),
IF(C8699="Spirits",
SUM(LOOKUP(2,1/(SRP!$B$2:$B$7&lt;=E8699)/(SRP!$C$2:$C$7&gt;=E8699),SRP!$D$2:$D$7)*(G8699/100)*(E8699/1000)),
IF(AND(C8699="Wine",D8699="Fortified Wines"),
SUM(LOOKUP(2,1/(SRP!$B$26:$B$29&lt;=E8699)/(SRP!$C$26:$C$29&gt;=E8699),SRP!$D$26:$D$29)*(G8699/100)*(E8699/1000)),
IF(C8699="Wine",
SUM(LOOKUP(2,1/(SRP!$B$21:$B$25&lt;=E8699)/(SRP!$C$21:$C$25&gt;=E8699),SRP!$D$21:$D$25)*(G8699/100)*(E8699/1000)),
IF(AND(C8699="Ready to Drink",D8699="RTD-One Pour Cocktail&gt;7%&lt;=14.5"),
SUM(LOOKUP(2,1/(SRP!$B$16:$B$20&lt;=E8699)/(SRP!$C$16:$C$20&gt;=E8699),SRP!$D$16:$D$20)*(G8699/100)*(E8699/1000)),
IF(C8699="Ready to Drink",
SUM(LOOKUP(2,1/(SRP!$B$11:$B$15&lt;=E8699)/(SRP!$C$11:$C$15&gt;=E8699),SRP!$D$11:$D$15)*(G8699/100)*(E8699/1000)),
0)))))),2)</f>
        <v>8.26</v>
      </c>
      <c r="L8699" s="173" t="str">
        <f t="shared" si="135"/>
        <v>Wine750</v>
      </c>
      <c r="M8699" s="154">
        <f>VLOOKUP(L8699,'Slope %'!C:D,2,0)</f>
        <v>0.1</v>
      </c>
    </row>
    <row r="8700" spans="1:13" x14ac:dyDescent="0.25">
      <c r="A8700" s="169">
        <v>343145</v>
      </c>
      <c r="B8700" s="170" t="s">
        <v>6310</v>
      </c>
      <c r="C8700" s="170" t="s">
        <v>15</v>
      </c>
      <c r="D8700" s="170" t="s">
        <v>669</v>
      </c>
      <c r="E8700" s="170">
        <v>750</v>
      </c>
      <c r="F8700" s="170">
        <v>12</v>
      </c>
      <c r="G8700" s="171">
        <v>40</v>
      </c>
      <c r="H8700" s="170" t="s">
        <v>22</v>
      </c>
      <c r="I8700" s="171">
        <v>30.99</v>
      </c>
      <c r="J8700" s="169">
        <v>1</v>
      </c>
      <c r="K8700" s="154" cm="1">
        <f t="array" ref="K8700">ROUND(
IF(C8700="Beer",
SUM(LOOKUP(2,1/(SRP!$B$8:$B$10&lt;=E8700)/(SRP!$C$8:$C$10&gt;=E8700),SRP!$D$8:$D$10)*(G8700/100)*(E8700/1000)),
IF(C8700="Spirits",
SUM(LOOKUP(2,1/(SRP!$B$2:$B$7&lt;=E8700)/(SRP!$C$2:$C$7&gt;=E8700),SRP!$D$2:$D$7)*(G8700/100)*(E8700/1000)),
IF(AND(C8700="Wine",D8700="Fortified Wines"),
SUM(LOOKUP(2,1/(SRP!$B$26:$B$29&lt;=E8700)/(SRP!$C$26:$C$29&gt;=E8700),SRP!$D$26:$D$29)*(G8700/100)*(E8700/1000)),
IF(C8700="Wine",
SUM(LOOKUP(2,1/(SRP!$B$21:$B$25&lt;=E8700)/(SRP!$C$21:$C$25&gt;=E8700),SRP!$D$21:$D$25)*(G8700/100)*(E8700/1000)),
IF(AND(C8700="Ready to Drink",D8700="RTD-One Pour Cocktail&gt;7%&lt;=14.5"),
SUM(LOOKUP(2,1/(SRP!$B$16:$B$20&lt;=E8700)/(SRP!$C$16:$C$20&gt;=E8700),SRP!$D$16:$D$20)*(G8700/100)*(E8700/1000)),
IF(C8700="Ready to Drink",
SUM(LOOKUP(2,1/(SRP!$B$11:$B$15&lt;=E8700)/(SRP!$C$11:$C$15&gt;=E8700),SRP!$D$11:$D$15)*(G8700/100)*(E8700/1000)),
0)))))),2)</f>
        <v>23.42</v>
      </c>
      <c r="L8700" s="173" t="str">
        <f t="shared" si="135"/>
        <v>Spirits750</v>
      </c>
      <c r="M8700" s="154">
        <f>VLOOKUP(L8700,'Slope %'!C:D,2,0)</f>
        <v>7.0000000000000007E-2</v>
      </c>
    </row>
    <row r="8701" spans="1:13" x14ac:dyDescent="0.25">
      <c r="A8701" s="169">
        <v>343327</v>
      </c>
      <c r="B8701" s="170" t="s">
        <v>6311</v>
      </c>
      <c r="C8701" s="170" t="s">
        <v>24</v>
      </c>
      <c r="D8701" s="170" t="s">
        <v>191</v>
      </c>
      <c r="E8701" s="170">
        <v>750</v>
      </c>
      <c r="F8701" s="170">
        <v>12</v>
      </c>
      <c r="G8701" s="171">
        <v>13.5</v>
      </c>
      <c r="H8701" s="170" t="s">
        <v>22</v>
      </c>
      <c r="I8701" s="171">
        <v>15.99</v>
      </c>
      <c r="J8701" s="169">
        <v>1</v>
      </c>
      <c r="K8701" s="154" cm="1">
        <f t="array" ref="K8701">ROUND(
IF(C8701="Beer",
SUM(LOOKUP(2,1/(SRP!$B$8:$B$10&lt;=E8701)/(SRP!$C$8:$C$10&gt;=E8701),SRP!$D$8:$D$10)*(G8701/100)*(E8701/1000)),
IF(C8701="Spirits",
SUM(LOOKUP(2,1/(SRP!$B$2:$B$7&lt;=E8701)/(SRP!$C$2:$C$7&gt;=E8701),SRP!$D$2:$D$7)*(G8701/100)*(E8701/1000)),
IF(AND(C8701="Wine",D8701="Fortified Wines"),
SUM(LOOKUP(2,1/(SRP!$B$26:$B$29&lt;=E8701)/(SRP!$C$26:$C$29&gt;=E8701),SRP!$D$26:$D$29)*(G8701/100)*(E8701/1000)),
IF(C8701="Wine",
SUM(LOOKUP(2,1/(SRP!$B$21:$B$25&lt;=E8701)/(SRP!$C$21:$C$25&gt;=E8701),SRP!$D$21:$D$25)*(G8701/100)*(E8701/1000)),
IF(AND(C8701="Ready to Drink",D8701="RTD-One Pour Cocktail&gt;7%&lt;=14.5"),
SUM(LOOKUP(2,1/(SRP!$B$16:$B$20&lt;=E8701)/(SRP!$C$16:$C$20&gt;=E8701),SRP!$D$16:$D$20)*(G8701/100)*(E8701/1000)),
IF(C8701="Ready to Drink",
SUM(LOOKUP(2,1/(SRP!$B$11:$B$15&lt;=E8701)/(SRP!$C$11:$C$15&gt;=E8701),SRP!$D$11:$D$15)*(G8701/100)*(E8701/1000)),
0)))))),2)</f>
        <v>7.9</v>
      </c>
      <c r="L8701" s="173" t="str">
        <f t="shared" si="135"/>
        <v>Wine750</v>
      </c>
      <c r="M8701" s="154">
        <f>VLOOKUP(L8701,'Slope %'!C:D,2,0)</f>
        <v>0.1</v>
      </c>
    </row>
    <row r="8702" spans="1:13" x14ac:dyDescent="0.25">
      <c r="A8702" s="169">
        <v>343335</v>
      </c>
      <c r="B8702" s="170" t="s">
        <v>6312</v>
      </c>
      <c r="C8702" s="170" t="s">
        <v>24</v>
      </c>
      <c r="D8702" s="170" t="s">
        <v>66</v>
      </c>
      <c r="E8702" s="170">
        <v>750</v>
      </c>
      <c r="F8702" s="170">
        <v>12</v>
      </c>
      <c r="G8702" s="171">
        <v>13</v>
      </c>
      <c r="H8702" s="170" t="s">
        <v>22</v>
      </c>
      <c r="I8702" s="171">
        <v>15.99</v>
      </c>
      <c r="J8702" s="169">
        <v>1</v>
      </c>
      <c r="K8702" s="154" cm="1">
        <f t="array" ref="K8702">ROUND(
IF(C8702="Beer",
SUM(LOOKUP(2,1/(SRP!$B$8:$B$10&lt;=E8702)/(SRP!$C$8:$C$10&gt;=E8702),SRP!$D$8:$D$10)*(G8702/100)*(E8702/1000)),
IF(C8702="Spirits",
SUM(LOOKUP(2,1/(SRP!$B$2:$B$7&lt;=E8702)/(SRP!$C$2:$C$7&gt;=E8702),SRP!$D$2:$D$7)*(G8702/100)*(E8702/1000)),
IF(AND(C8702="Wine",D8702="Fortified Wines"),
SUM(LOOKUP(2,1/(SRP!$B$26:$B$29&lt;=E8702)/(SRP!$C$26:$C$29&gt;=E8702),SRP!$D$26:$D$29)*(G8702/100)*(E8702/1000)),
IF(C8702="Wine",
SUM(LOOKUP(2,1/(SRP!$B$21:$B$25&lt;=E8702)/(SRP!$C$21:$C$25&gt;=E8702),SRP!$D$21:$D$25)*(G8702/100)*(E8702/1000)),
IF(AND(C8702="Ready to Drink",D8702="RTD-One Pour Cocktail&gt;7%&lt;=14.5"),
SUM(LOOKUP(2,1/(SRP!$B$16:$B$20&lt;=E8702)/(SRP!$C$16:$C$20&gt;=E8702),SRP!$D$16:$D$20)*(G8702/100)*(E8702/1000)),
IF(C8702="Ready to Drink",
SUM(LOOKUP(2,1/(SRP!$B$11:$B$15&lt;=E8702)/(SRP!$C$11:$C$15&gt;=E8702),SRP!$D$11:$D$15)*(G8702/100)*(E8702/1000)),
0)))))),2)</f>
        <v>7.61</v>
      </c>
      <c r="L8702" s="173" t="str">
        <f t="shared" si="135"/>
        <v>Wine750</v>
      </c>
      <c r="M8702" s="154">
        <f>VLOOKUP(L8702,'Slope %'!C:D,2,0)</f>
        <v>0.1</v>
      </c>
    </row>
    <row r="8703" spans="1:13" x14ac:dyDescent="0.25">
      <c r="A8703" s="169">
        <v>343863</v>
      </c>
      <c r="B8703" s="170" t="s">
        <v>74</v>
      </c>
      <c r="C8703" s="170" t="s">
        <v>15</v>
      </c>
      <c r="D8703" s="170" t="s">
        <v>28</v>
      </c>
      <c r="E8703" s="170">
        <v>750</v>
      </c>
      <c r="F8703" s="170">
        <v>12</v>
      </c>
      <c r="G8703" s="171">
        <v>40</v>
      </c>
      <c r="H8703" s="170" t="s">
        <v>20</v>
      </c>
      <c r="I8703" s="171">
        <v>26.99</v>
      </c>
      <c r="J8703" s="169">
        <v>1</v>
      </c>
      <c r="K8703" s="154" cm="1">
        <f t="array" ref="K8703">ROUND(
IF(C8703="Beer",
SUM(LOOKUP(2,1/(SRP!$B$8:$B$10&lt;=E8703)/(SRP!$C$8:$C$10&gt;=E8703),SRP!$D$8:$D$10)*(G8703/100)*(E8703/1000)),
IF(C8703="Spirits",
SUM(LOOKUP(2,1/(SRP!$B$2:$B$7&lt;=E8703)/(SRP!$C$2:$C$7&gt;=E8703),SRP!$D$2:$D$7)*(G8703/100)*(E8703/1000)),
IF(AND(C8703="Wine",D8703="Fortified Wines"),
SUM(LOOKUP(2,1/(SRP!$B$26:$B$29&lt;=E8703)/(SRP!$C$26:$C$29&gt;=E8703),SRP!$D$26:$D$29)*(G8703/100)*(E8703/1000)),
IF(C8703="Wine",
SUM(LOOKUP(2,1/(SRP!$B$21:$B$25&lt;=E8703)/(SRP!$C$21:$C$25&gt;=E8703),SRP!$D$21:$D$25)*(G8703/100)*(E8703/1000)),
IF(AND(C8703="Ready to Drink",D8703="RTD-One Pour Cocktail&gt;7%&lt;=14.5"),
SUM(LOOKUP(2,1/(SRP!$B$16:$B$20&lt;=E8703)/(SRP!$C$16:$C$20&gt;=E8703),SRP!$D$16:$D$20)*(G8703/100)*(E8703/1000)),
IF(C8703="Ready to Drink",
SUM(LOOKUP(2,1/(SRP!$B$11:$B$15&lt;=E8703)/(SRP!$C$11:$C$15&gt;=E8703),SRP!$D$11:$D$15)*(G8703/100)*(E8703/1000)),
0)))))),2)</f>
        <v>23.42</v>
      </c>
      <c r="L8703" s="173" t="str">
        <f t="shared" si="135"/>
        <v>Spirits750</v>
      </c>
      <c r="M8703" s="154">
        <f>VLOOKUP(L8703,'Slope %'!C:D,2,0)</f>
        <v>7.0000000000000007E-2</v>
      </c>
    </row>
    <row r="8704" spans="1:13" x14ac:dyDescent="0.25">
      <c r="A8704" s="169">
        <v>344119</v>
      </c>
      <c r="B8704" s="170" t="s">
        <v>6313</v>
      </c>
      <c r="C8704" s="170" t="s">
        <v>263</v>
      </c>
      <c r="D8704" s="170" t="s">
        <v>935</v>
      </c>
      <c r="E8704" s="170">
        <v>2000</v>
      </c>
      <c r="F8704" s="170">
        <v>8</v>
      </c>
      <c r="G8704" s="171">
        <v>7</v>
      </c>
      <c r="H8704" s="170" t="s">
        <v>32</v>
      </c>
      <c r="I8704" s="171">
        <v>13.49</v>
      </c>
      <c r="J8704" s="169">
        <v>1</v>
      </c>
      <c r="K8704" s="154" cm="1">
        <f t="array" ref="K8704">ROUND(
IF(C8704="Beer",
SUM(LOOKUP(2,1/(SRP!$B$8:$B$10&lt;=E8704)/(SRP!$C$8:$C$10&gt;=E8704),SRP!$D$8:$D$10)*(G8704/100)*(E8704/1000)),
IF(C8704="Spirits",
SUM(LOOKUP(2,1/(SRP!$B$2:$B$7&lt;=E8704)/(SRP!$C$2:$C$7&gt;=E8704),SRP!$D$2:$D$7)*(G8704/100)*(E8704/1000)),
IF(AND(C8704="Wine",D8704="Fortified Wines"),
SUM(LOOKUP(2,1/(SRP!$B$26:$B$29&lt;=E8704)/(SRP!$C$26:$C$29&gt;=E8704),SRP!$D$26:$D$29)*(G8704/100)*(E8704/1000)),
IF(C8704="Wine",
SUM(LOOKUP(2,1/(SRP!$B$21:$B$25&lt;=E8704)/(SRP!$C$21:$C$25&gt;=E8704),SRP!$D$21:$D$25)*(G8704/100)*(E8704/1000)),
IF(AND(C8704="Ready to Drink",D8704="RTD-One Pour Cocktail&gt;7%&lt;=14.5"),
SUM(LOOKUP(2,1/(SRP!$B$16:$B$20&lt;=E8704)/(SRP!$C$16:$C$20&gt;=E8704),SRP!$D$16:$D$20)*(G8704/100)*(E8704/1000)),
IF(C8704="Ready to Drink",
SUM(LOOKUP(2,1/(SRP!$B$11:$B$15&lt;=E8704)/(SRP!$C$11:$C$15&gt;=E8704),SRP!$D$11:$D$15)*(G8704/100)*(E8704/1000)),
0)))))),2)</f>
        <v>10.93</v>
      </c>
      <c r="L8704" s="173" t="str">
        <f t="shared" si="135"/>
        <v>Ready to Drink2000</v>
      </c>
      <c r="M8704" s="154">
        <f>VLOOKUP(L8704,'Slope %'!C:D,2,0)</f>
        <v>0.1</v>
      </c>
    </row>
    <row r="8705" spans="1:13" x14ac:dyDescent="0.25">
      <c r="A8705" s="169">
        <v>344580</v>
      </c>
      <c r="B8705" s="170" t="s">
        <v>6314</v>
      </c>
      <c r="C8705" s="170" t="s">
        <v>15</v>
      </c>
      <c r="D8705" s="170" t="s">
        <v>28</v>
      </c>
      <c r="E8705" s="170">
        <v>1140</v>
      </c>
      <c r="F8705" s="170">
        <v>8</v>
      </c>
      <c r="G8705" s="171">
        <v>40</v>
      </c>
      <c r="H8705" s="170" t="s">
        <v>20</v>
      </c>
      <c r="I8705" s="171">
        <v>37.99</v>
      </c>
      <c r="J8705" s="169">
        <v>1</v>
      </c>
      <c r="K8705" s="154" cm="1">
        <f t="array" ref="K8705">ROUND(
IF(C8705="Beer",
SUM(LOOKUP(2,1/(SRP!$B$8:$B$10&lt;=E8705)/(SRP!$C$8:$C$10&gt;=E8705),SRP!$D$8:$D$10)*(G8705/100)*(E8705/1000)),
IF(C8705="Spirits",
SUM(LOOKUP(2,1/(SRP!$B$2:$B$7&lt;=E8705)/(SRP!$C$2:$C$7&gt;=E8705),SRP!$D$2:$D$7)*(G8705/100)*(E8705/1000)),
IF(AND(C8705="Wine",D8705="Fortified Wines"),
SUM(LOOKUP(2,1/(SRP!$B$26:$B$29&lt;=E8705)/(SRP!$C$26:$C$29&gt;=E8705),SRP!$D$26:$D$29)*(G8705/100)*(E8705/1000)),
IF(C8705="Wine",
SUM(LOOKUP(2,1/(SRP!$B$21:$B$25&lt;=E8705)/(SRP!$C$21:$C$25&gt;=E8705),SRP!$D$21:$D$25)*(G8705/100)*(E8705/1000)),
IF(AND(C8705="Ready to Drink",D8705="RTD-One Pour Cocktail&gt;7%&lt;=14.5"),
SUM(LOOKUP(2,1/(SRP!$B$16:$B$20&lt;=E8705)/(SRP!$C$16:$C$20&gt;=E8705),SRP!$D$16:$D$20)*(G8705/100)*(E8705/1000)),
IF(C8705="Ready to Drink",
SUM(LOOKUP(2,1/(SRP!$B$11:$B$15&lt;=E8705)/(SRP!$C$11:$C$15&gt;=E8705),SRP!$D$11:$D$15)*(G8705/100)*(E8705/1000)),
0)))))),2)</f>
        <v>35.6</v>
      </c>
      <c r="L8705" s="173" t="str">
        <f t="shared" si="135"/>
        <v>Spirits1140</v>
      </c>
      <c r="M8705" s="154">
        <f>VLOOKUP(L8705,'Slope %'!C:D,2,0)</f>
        <v>0.05</v>
      </c>
    </row>
    <row r="8706" spans="1:13" x14ac:dyDescent="0.25">
      <c r="A8706" s="169">
        <v>344606</v>
      </c>
      <c r="B8706" s="170" t="s">
        <v>6315</v>
      </c>
      <c r="C8706" s="170" t="s">
        <v>15</v>
      </c>
      <c r="D8706" s="170" t="s">
        <v>16</v>
      </c>
      <c r="E8706" s="170">
        <v>1140</v>
      </c>
      <c r="F8706" s="170">
        <v>9</v>
      </c>
      <c r="G8706" s="171">
        <v>40</v>
      </c>
      <c r="H8706" s="170" t="s">
        <v>22</v>
      </c>
      <c r="I8706" s="171">
        <v>37.49</v>
      </c>
      <c r="J8706" s="169">
        <v>1</v>
      </c>
      <c r="K8706" s="154" cm="1">
        <f t="array" ref="K8706">ROUND(
IF(C8706="Beer",
SUM(LOOKUP(2,1/(SRP!$B$8:$B$10&lt;=E8706)/(SRP!$C$8:$C$10&gt;=E8706),SRP!$D$8:$D$10)*(G8706/100)*(E8706/1000)),
IF(C8706="Spirits",
SUM(LOOKUP(2,1/(SRP!$B$2:$B$7&lt;=E8706)/(SRP!$C$2:$C$7&gt;=E8706),SRP!$D$2:$D$7)*(G8706/100)*(E8706/1000)),
IF(AND(C8706="Wine",D8706="Fortified Wines"),
SUM(LOOKUP(2,1/(SRP!$B$26:$B$29&lt;=E8706)/(SRP!$C$26:$C$29&gt;=E8706),SRP!$D$26:$D$29)*(G8706/100)*(E8706/1000)),
IF(C8706="Wine",
SUM(LOOKUP(2,1/(SRP!$B$21:$B$25&lt;=E8706)/(SRP!$C$21:$C$25&gt;=E8706),SRP!$D$21:$D$25)*(G8706/100)*(E8706/1000)),
IF(AND(C8706="Ready to Drink",D8706="RTD-One Pour Cocktail&gt;7%&lt;=14.5"),
SUM(LOOKUP(2,1/(SRP!$B$16:$B$20&lt;=E8706)/(SRP!$C$16:$C$20&gt;=E8706),SRP!$D$16:$D$20)*(G8706/100)*(E8706/1000)),
IF(C8706="Ready to Drink",
SUM(LOOKUP(2,1/(SRP!$B$11:$B$15&lt;=E8706)/(SRP!$C$11:$C$15&gt;=E8706),SRP!$D$11:$D$15)*(G8706/100)*(E8706/1000)),
0)))))),2)</f>
        <v>35.6</v>
      </c>
      <c r="L8706" s="173" t="str">
        <f t="shared" si="135"/>
        <v>Spirits1140</v>
      </c>
      <c r="M8706" s="154">
        <f>VLOOKUP(L8706,'Slope %'!C:D,2,0)</f>
        <v>0.05</v>
      </c>
    </row>
    <row r="8707" spans="1:13" x14ac:dyDescent="0.25">
      <c r="A8707" s="169">
        <v>345173</v>
      </c>
      <c r="B8707" s="170" t="s">
        <v>6316</v>
      </c>
      <c r="C8707" s="170" t="s">
        <v>15</v>
      </c>
      <c r="D8707" s="170" t="s">
        <v>16</v>
      </c>
      <c r="E8707" s="170">
        <v>750</v>
      </c>
      <c r="F8707" s="170">
        <v>9</v>
      </c>
      <c r="G8707" s="171">
        <v>40</v>
      </c>
      <c r="H8707" s="170" t="s">
        <v>22</v>
      </c>
      <c r="I8707" s="171">
        <v>23.49</v>
      </c>
      <c r="J8707" s="169">
        <v>1</v>
      </c>
      <c r="K8707" s="154" cm="1">
        <f t="array" ref="K8707">ROUND(
IF(C8707="Beer",
SUM(LOOKUP(2,1/(SRP!$B$8:$B$10&lt;=E8707)/(SRP!$C$8:$C$10&gt;=E8707),SRP!$D$8:$D$10)*(G8707/100)*(E8707/1000)),
IF(C8707="Spirits",
SUM(LOOKUP(2,1/(SRP!$B$2:$B$7&lt;=E8707)/(SRP!$C$2:$C$7&gt;=E8707),SRP!$D$2:$D$7)*(G8707/100)*(E8707/1000)),
IF(AND(C8707="Wine",D8707="Fortified Wines"),
SUM(LOOKUP(2,1/(SRP!$B$26:$B$29&lt;=E8707)/(SRP!$C$26:$C$29&gt;=E8707),SRP!$D$26:$D$29)*(G8707/100)*(E8707/1000)),
IF(C8707="Wine",
SUM(LOOKUP(2,1/(SRP!$B$21:$B$25&lt;=E8707)/(SRP!$C$21:$C$25&gt;=E8707),SRP!$D$21:$D$25)*(G8707/100)*(E8707/1000)),
IF(AND(C8707="Ready to Drink",D8707="RTD-One Pour Cocktail&gt;7%&lt;=14.5"),
SUM(LOOKUP(2,1/(SRP!$B$16:$B$20&lt;=E8707)/(SRP!$C$16:$C$20&gt;=E8707),SRP!$D$16:$D$20)*(G8707/100)*(E8707/1000)),
IF(C8707="Ready to Drink",
SUM(LOOKUP(2,1/(SRP!$B$11:$B$15&lt;=E8707)/(SRP!$C$11:$C$15&gt;=E8707),SRP!$D$11:$D$15)*(G8707/100)*(E8707/1000)),
0)))))),2)</f>
        <v>23.42</v>
      </c>
      <c r="L8707" s="173" t="str">
        <f t="shared" ref="L8707:L8770" si="136">(_xlfn.CONCAT(C8707,E8707))</f>
        <v>Spirits750</v>
      </c>
      <c r="M8707" s="154">
        <f>VLOOKUP(L8707,'Slope %'!C:D,2,0)</f>
        <v>7.0000000000000007E-2</v>
      </c>
    </row>
    <row r="8708" spans="1:13" x14ac:dyDescent="0.25">
      <c r="A8708" s="169">
        <v>346106</v>
      </c>
      <c r="B8708" s="170" t="s">
        <v>6317</v>
      </c>
      <c r="C8708" s="170" t="s">
        <v>24</v>
      </c>
      <c r="D8708" s="170" t="s">
        <v>162</v>
      </c>
      <c r="E8708" s="170">
        <v>750</v>
      </c>
      <c r="F8708" s="170">
        <v>6</v>
      </c>
      <c r="G8708" s="171">
        <v>12.5</v>
      </c>
      <c r="H8708" s="170" t="s">
        <v>91</v>
      </c>
      <c r="I8708" s="171">
        <v>82.99</v>
      </c>
      <c r="J8708" s="169">
        <v>1</v>
      </c>
      <c r="K8708" s="154" cm="1">
        <f t="array" ref="K8708">ROUND(
IF(C8708="Beer",
SUM(LOOKUP(2,1/(SRP!$B$8:$B$10&lt;=E8708)/(SRP!$C$8:$C$10&gt;=E8708),SRP!$D$8:$D$10)*(G8708/100)*(E8708/1000)),
IF(C8708="Spirits",
SUM(LOOKUP(2,1/(SRP!$B$2:$B$7&lt;=E8708)/(SRP!$C$2:$C$7&gt;=E8708),SRP!$D$2:$D$7)*(G8708/100)*(E8708/1000)),
IF(AND(C8708="Wine",D8708="Fortified Wines"),
SUM(LOOKUP(2,1/(SRP!$B$26:$B$29&lt;=E8708)/(SRP!$C$26:$C$29&gt;=E8708),SRP!$D$26:$D$29)*(G8708/100)*(E8708/1000)),
IF(C8708="Wine",
SUM(LOOKUP(2,1/(SRP!$B$21:$B$25&lt;=E8708)/(SRP!$C$21:$C$25&gt;=E8708),SRP!$D$21:$D$25)*(G8708/100)*(E8708/1000)),
IF(AND(C8708="Ready to Drink",D8708="RTD-One Pour Cocktail&gt;7%&lt;=14.5"),
SUM(LOOKUP(2,1/(SRP!$B$16:$B$20&lt;=E8708)/(SRP!$C$16:$C$20&gt;=E8708),SRP!$D$16:$D$20)*(G8708/100)*(E8708/1000)),
IF(C8708="Ready to Drink",
SUM(LOOKUP(2,1/(SRP!$B$11:$B$15&lt;=E8708)/(SRP!$C$11:$C$15&gt;=E8708),SRP!$D$11:$D$15)*(G8708/100)*(E8708/1000)),
0)))))),2)</f>
        <v>7.32</v>
      </c>
      <c r="L8708" s="173" t="str">
        <f t="shared" si="136"/>
        <v>Wine750</v>
      </c>
      <c r="M8708" s="154">
        <f>VLOOKUP(L8708,'Slope %'!C:D,2,0)</f>
        <v>0.1</v>
      </c>
    </row>
    <row r="8709" spans="1:13" x14ac:dyDescent="0.25">
      <c r="A8709" s="169">
        <v>347278</v>
      </c>
      <c r="B8709" s="170" t="s">
        <v>6318</v>
      </c>
      <c r="C8709" s="170" t="s">
        <v>15</v>
      </c>
      <c r="D8709" s="170" t="s">
        <v>16</v>
      </c>
      <c r="E8709" s="170">
        <v>750</v>
      </c>
      <c r="F8709" s="170">
        <v>12</v>
      </c>
      <c r="G8709" s="171">
        <v>40</v>
      </c>
      <c r="H8709" s="170" t="s">
        <v>20</v>
      </c>
      <c r="I8709" s="171">
        <v>23.66</v>
      </c>
      <c r="J8709" s="169">
        <v>1</v>
      </c>
      <c r="K8709" s="154" cm="1">
        <f t="array" ref="K8709">ROUND(
IF(C8709="Beer",
SUM(LOOKUP(2,1/(SRP!$B$8:$B$10&lt;=E8709)/(SRP!$C$8:$C$10&gt;=E8709),SRP!$D$8:$D$10)*(G8709/100)*(E8709/1000)),
IF(C8709="Spirits",
SUM(LOOKUP(2,1/(SRP!$B$2:$B$7&lt;=E8709)/(SRP!$C$2:$C$7&gt;=E8709),SRP!$D$2:$D$7)*(G8709/100)*(E8709/1000)),
IF(AND(C8709="Wine",D8709="Fortified Wines"),
SUM(LOOKUP(2,1/(SRP!$B$26:$B$29&lt;=E8709)/(SRP!$C$26:$C$29&gt;=E8709),SRP!$D$26:$D$29)*(G8709/100)*(E8709/1000)),
IF(C8709="Wine",
SUM(LOOKUP(2,1/(SRP!$B$21:$B$25&lt;=E8709)/(SRP!$C$21:$C$25&gt;=E8709),SRP!$D$21:$D$25)*(G8709/100)*(E8709/1000)),
IF(AND(C8709="Ready to Drink",D8709="RTD-One Pour Cocktail&gt;7%&lt;=14.5"),
SUM(LOOKUP(2,1/(SRP!$B$16:$B$20&lt;=E8709)/(SRP!$C$16:$C$20&gt;=E8709),SRP!$D$16:$D$20)*(G8709/100)*(E8709/1000)),
IF(C8709="Ready to Drink",
SUM(LOOKUP(2,1/(SRP!$B$11:$B$15&lt;=E8709)/(SRP!$C$11:$C$15&gt;=E8709),SRP!$D$11:$D$15)*(G8709/100)*(E8709/1000)),
0)))))),2)</f>
        <v>23.42</v>
      </c>
      <c r="L8709" s="173" t="str">
        <f t="shared" si="136"/>
        <v>Spirits750</v>
      </c>
      <c r="M8709" s="154">
        <f>VLOOKUP(L8709,'Slope %'!C:D,2,0)</f>
        <v>7.0000000000000007E-2</v>
      </c>
    </row>
    <row r="8710" spans="1:13" x14ac:dyDescent="0.25">
      <c r="A8710" s="169">
        <v>347286</v>
      </c>
      <c r="B8710" s="170" t="s">
        <v>6318</v>
      </c>
      <c r="C8710" s="170" t="s">
        <v>15</v>
      </c>
      <c r="D8710" s="170" t="s">
        <v>16</v>
      </c>
      <c r="E8710" s="170">
        <v>1140</v>
      </c>
      <c r="F8710" s="170">
        <v>8</v>
      </c>
      <c r="G8710" s="171">
        <v>40</v>
      </c>
      <c r="H8710" s="170" t="s">
        <v>22</v>
      </c>
      <c r="I8710" s="171">
        <v>37.99</v>
      </c>
      <c r="J8710" s="169">
        <v>1</v>
      </c>
      <c r="K8710" s="154" cm="1">
        <f t="array" ref="K8710">ROUND(
IF(C8710="Beer",
SUM(LOOKUP(2,1/(SRP!$B$8:$B$10&lt;=E8710)/(SRP!$C$8:$C$10&gt;=E8710),SRP!$D$8:$D$10)*(G8710/100)*(E8710/1000)),
IF(C8710="Spirits",
SUM(LOOKUP(2,1/(SRP!$B$2:$B$7&lt;=E8710)/(SRP!$C$2:$C$7&gt;=E8710),SRP!$D$2:$D$7)*(G8710/100)*(E8710/1000)),
IF(AND(C8710="Wine",D8710="Fortified Wines"),
SUM(LOOKUP(2,1/(SRP!$B$26:$B$29&lt;=E8710)/(SRP!$C$26:$C$29&gt;=E8710),SRP!$D$26:$D$29)*(G8710/100)*(E8710/1000)),
IF(C8710="Wine",
SUM(LOOKUP(2,1/(SRP!$B$21:$B$25&lt;=E8710)/(SRP!$C$21:$C$25&gt;=E8710),SRP!$D$21:$D$25)*(G8710/100)*(E8710/1000)),
IF(AND(C8710="Ready to Drink",D8710="RTD-One Pour Cocktail&gt;7%&lt;=14.5"),
SUM(LOOKUP(2,1/(SRP!$B$16:$B$20&lt;=E8710)/(SRP!$C$16:$C$20&gt;=E8710),SRP!$D$16:$D$20)*(G8710/100)*(E8710/1000)),
IF(C8710="Ready to Drink",
SUM(LOOKUP(2,1/(SRP!$B$11:$B$15&lt;=E8710)/(SRP!$C$11:$C$15&gt;=E8710),SRP!$D$11:$D$15)*(G8710/100)*(E8710/1000)),
0)))))),2)</f>
        <v>35.6</v>
      </c>
      <c r="L8710" s="173" t="str">
        <f t="shared" si="136"/>
        <v>Spirits1140</v>
      </c>
      <c r="M8710" s="154">
        <f>VLOOKUP(L8710,'Slope %'!C:D,2,0)</f>
        <v>0.05</v>
      </c>
    </row>
    <row r="8711" spans="1:13" x14ac:dyDescent="0.25">
      <c r="A8711" s="169">
        <v>348342</v>
      </c>
      <c r="B8711" s="170" t="s">
        <v>6319</v>
      </c>
      <c r="C8711" s="170" t="s">
        <v>24</v>
      </c>
      <c r="D8711" s="170" t="s">
        <v>66</v>
      </c>
      <c r="E8711" s="170">
        <v>750</v>
      </c>
      <c r="F8711" s="170">
        <v>12</v>
      </c>
      <c r="G8711" s="171">
        <v>14.5</v>
      </c>
      <c r="H8711" s="170" t="s">
        <v>177</v>
      </c>
      <c r="I8711" s="171">
        <v>27.99</v>
      </c>
      <c r="J8711" s="169">
        <v>1</v>
      </c>
      <c r="K8711" s="154" cm="1">
        <f t="array" ref="K8711">ROUND(
IF(C8711="Beer",
SUM(LOOKUP(2,1/(SRP!$B$8:$B$10&lt;=E8711)/(SRP!$C$8:$C$10&gt;=E8711),SRP!$D$8:$D$10)*(G8711/100)*(E8711/1000)),
IF(C8711="Spirits",
SUM(LOOKUP(2,1/(SRP!$B$2:$B$7&lt;=E8711)/(SRP!$C$2:$C$7&gt;=E8711),SRP!$D$2:$D$7)*(G8711/100)*(E8711/1000)),
IF(AND(C8711="Wine",D8711="Fortified Wines"),
SUM(LOOKUP(2,1/(SRP!$B$26:$B$29&lt;=E8711)/(SRP!$C$26:$C$29&gt;=E8711),SRP!$D$26:$D$29)*(G8711/100)*(E8711/1000)),
IF(C8711="Wine",
SUM(LOOKUP(2,1/(SRP!$B$21:$B$25&lt;=E8711)/(SRP!$C$21:$C$25&gt;=E8711),SRP!$D$21:$D$25)*(G8711/100)*(E8711/1000)),
IF(AND(C8711="Ready to Drink",D8711="RTD-One Pour Cocktail&gt;7%&lt;=14.5"),
SUM(LOOKUP(2,1/(SRP!$B$16:$B$20&lt;=E8711)/(SRP!$C$16:$C$20&gt;=E8711),SRP!$D$16:$D$20)*(G8711/100)*(E8711/1000)),
IF(C8711="Ready to Drink",
SUM(LOOKUP(2,1/(SRP!$B$11:$B$15&lt;=E8711)/(SRP!$C$11:$C$15&gt;=E8711),SRP!$D$11:$D$15)*(G8711/100)*(E8711/1000)),
0)))))),2)</f>
        <v>8.49</v>
      </c>
      <c r="L8711" s="173" t="str">
        <f t="shared" si="136"/>
        <v>Wine750</v>
      </c>
      <c r="M8711" s="154">
        <f>VLOOKUP(L8711,'Slope %'!C:D,2,0)</f>
        <v>0.1</v>
      </c>
    </row>
    <row r="8712" spans="1:13" x14ac:dyDescent="0.25">
      <c r="A8712" s="169">
        <v>348623</v>
      </c>
      <c r="B8712" s="170" t="s">
        <v>6320</v>
      </c>
      <c r="C8712" s="170" t="s">
        <v>15</v>
      </c>
      <c r="D8712" s="170" t="s">
        <v>16</v>
      </c>
      <c r="E8712" s="170">
        <v>1140</v>
      </c>
      <c r="F8712" s="170">
        <v>9</v>
      </c>
      <c r="G8712" s="171">
        <v>40</v>
      </c>
      <c r="H8712" s="170" t="s">
        <v>20</v>
      </c>
      <c r="I8712" s="171">
        <v>42.99</v>
      </c>
      <c r="J8712" s="169">
        <v>1</v>
      </c>
      <c r="K8712" s="154" cm="1">
        <f t="array" ref="K8712">ROUND(
IF(C8712="Beer",
SUM(LOOKUP(2,1/(SRP!$B$8:$B$10&lt;=E8712)/(SRP!$C$8:$C$10&gt;=E8712),SRP!$D$8:$D$10)*(G8712/100)*(E8712/1000)),
IF(C8712="Spirits",
SUM(LOOKUP(2,1/(SRP!$B$2:$B$7&lt;=E8712)/(SRP!$C$2:$C$7&gt;=E8712),SRP!$D$2:$D$7)*(G8712/100)*(E8712/1000)),
IF(AND(C8712="Wine",D8712="Fortified Wines"),
SUM(LOOKUP(2,1/(SRP!$B$26:$B$29&lt;=E8712)/(SRP!$C$26:$C$29&gt;=E8712),SRP!$D$26:$D$29)*(G8712/100)*(E8712/1000)),
IF(C8712="Wine",
SUM(LOOKUP(2,1/(SRP!$B$21:$B$25&lt;=E8712)/(SRP!$C$21:$C$25&gt;=E8712),SRP!$D$21:$D$25)*(G8712/100)*(E8712/1000)),
IF(AND(C8712="Ready to Drink",D8712="RTD-One Pour Cocktail&gt;7%&lt;=14.5"),
SUM(LOOKUP(2,1/(SRP!$B$16:$B$20&lt;=E8712)/(SRP!$C$16:$C$20&gt;=E8712),SRP!$D$16:$D$20)*(G8712/100)*(E8712/1000)),
IF(C8712="Ready to Drink",
SUM(LOOKUP(2,1/(SRP!$B$11:$B$15&lt;=E8712)/(SRP!$C$11:$C$15&gt;=E8712),SRP!$D$11:$D$15)*(G8712/100)*(E8712/1000)),
0)))))),2)</f>
        <v>35.6</v>
      </c>
      <c r="L8712" s="173" t="str">
        <f t="shared" si="136"/>
        <v>Spirits1140</v>
      </c>
      <c r="M8712" s="154">
        <f>VLOOKUP(L8712,'Slope %'!C:D,2,0)</f>
        <v>0.05</v>
      </c>
    </row>
    <row r="8713" spans="1:13" x14ac:dyDescent="0.25">
      <c r="A8713" s="169">
        <v>348896</v>
      </c>
      <c r="B8713" s="170" t="s">
        <v>6321</v>
      </c>
      <c r="C8713" s="170" t="s">
        <v>15</v>
      </c>
      <c r="D8713" s="170" t="s">
        <v>143</v>
      </c>
      <c r="E8713" s="170">
        <v>750</v>
      </c>
      <c r="F8713" s="170">
        <v>12</v>
      </c>
      <c r="G8713" s="171">
        <v>40</v>
      </c>
      <c r="H8713" s="170" t="s">
        <v>20</v>
      </c>
      <c r="I8713" s="171">
        <v>23.99</v>
      </c>
      <c r="J8713" s="169">
        <v>1</v>
      </c>
      <c r="K8713" s="154" cm="1">
        <f t="array" ref="K8713">ROUND(
IF(C8713="Beer",
SUM(LOOKUP(2,1/(SRP!$B$8:$B$10&lt;=E8713)/(SRP!$C$8:$C$10&gt;=E8713),SRP!$D$8:$D$10)*(G8713/100)*(E8713/1000)),
IF(C8713="Spirits",
SUM(LOOKUP(2,1/(SRP!$B$2:$B$7&lt;=E8713)/(SRP!$C$2:$C$7&gt;=E8713),SRP!$D$2:$D$7)*(G8713/100)*(E8713/1000)),
IF(AND(C8713="Wine",D8713="Fortified Wines"),
SUM(LOOKUP(2,1/(SRP!$B$26:$B$29&lt;=E8713)/(SRP!$C$26:$C$29&gt;=E8713),SRP!$D$26:$D$29)*(G8713/100)*(E8713/1000)),
IF(C8713="Wine",
SUM(LOOKUP(2,1/(SRP!$B$21:$B$25&lt;=E8713)/(SRP!$C$21:$C$25&gt;=E8713),SRP!$D$21:$D$25)*(G8713/100)*(E8713/1000)),
IF(AND(C8713="Ready to Drink",D8713="RTD-One Pour Cocktail&gt;7%&lt;=14.5"),
SUM(LOOKUP(2,1/(SRP!$B$16:$B$20&lt;=E8713)/(SRP!$C$16:$C$20&gt;=E8713),SRP!$D$16:$D$20)*(G8713/100)*(E8713/1000)),
IF(C8713="Ready to Drink",
SUM(LOOKUP(2,1/(SRP!$B$11:$B$15&lt;=E8713)/(SRP!$C$11:$C$15&gt;=E8713),SRP!$D$11:$D$15)*(G8713/100)*(E8713/1000)),
0)))))),2)</f>
        <v>23.42</v>
      </c>
      <c r="L8713" s="173" t="str">
        <f t="shared" si="136"/>
        <v>Spirits750</v>
      </c>
      <c r="M8713" s="154">
        <f>VLOOKUP(L8713,'Slope %'!C:D,2,0)</f>
        <v>7.0000000000000007E-2</v>
      </c>
    </row>
    <row r="8714" spans="1:13" x14ac:dyDescent="0.25">
      <c r="A8714" s="169">
        <v>349498</v>
      </c>
      <c r="B8714" s="170" t="s">
        <v>6322</v>
      </c>
      <c r="C8714" s="170" t="s">
        <v>24</v>
      </c>
      <c r="D8714" s="170" t="s">
        <v>148</v>
      </c>
      <c r="E8714" s="170">
        <v>750</v>
      </c>
      <c r="F8714" s="170">
        <v>12</v>
      </c>
      <c r="G8714" s="171">
        <v>14.5</v>
      </c>
      <c r="H8714" s="170" t="s">
        <v>100</v>
      </c>
      <c r="I8714" s="171">
        <v>79.989999999999995</v>
      </c>
      <c r="J8714" s="169">
        <v>1</v>
      </c>
      <c r="K8714" s="154" cm="1">
        <f t="array" ref="K8714">ROUND(
IF(C8714="Beer",
SUM(LOOKUP(2,1/(SRP!$B$8:$B$10&lt;=E8714)/(SRP!$C$8:$C$10&gt;=E8714),SRP!$D$8:$D$10)*(G8714/100)*(E8714/1000)),
IF(C8714="Spirits",
SUM(LOOKUP(2,1/(SRP!$B$2:$B$7&lt;=E8714)/(SRP!$C$2:$C$7&gt;=E8714),SRP!$D$2:$D$7)*(G8714/100)*(E8714/1000)),
IF(AND(C8714="Wine",D8714="Fortified Wines"),
SUM(LOOKUP(2,1/(SRP!$B$26:$B$29&lt;=E8714)/(SRP!$C$26:$C$29&gt;=E8714),SRP!$D$26:$D$29)*(G8714/100)*(E8714/1000)),
IF(C8714="Wine",
SUM(LOOKUP(2,1/(SRP!$B$21:$B$25&lt;=E8714)/(SRP!$C$21:$C$25&gt;=E8714),SRP!$D$21:$D$25)*(G8714/100)*(E8714/1000)),
IF(AND(C8714="Ready to Drink",D8714="RTD-One Pour Cocktail&gt;7%&lt;=14.5"),
SUM(LOOKUP(2,1/(SRP!$B$16:$B$20&lt;=E8714)/(SRP!$C$16:$C$20&gt;=E8714),SRP!$D$16:$D$20)*(G8714/100)*(E8714/1000)),
IF(C8714="Ready to Drink",
SUM(LOOKUP(2,1/(SRP!$B$11:$B$15&lt;=E8714)/(SRP!$C$11:$C$15&gt;=E8714),SRP!$D$11:$D$15)*(G8714/100)*(E8714/1000)),
0)))))),2)</f>
        <v>8.49</v>
      </c>
      <c r="L8714" s="173" t="str">
        <f t="shared" si="136"/>
        <v>Wine750</v>
      </c>
      <c r="M8714" s="154">
        <f>VLOOKUP(L8714,'Slope %'!C:D,2,0)</f>
        <v>0.1</v>
      </c>
    </row>
    <row r="8715" spans="1:13" x14ac:dyDescent="0.25">
      <c r="A8715" s="169">
        <v>350397</v>
      </c>
      <c r="B8715" s="170" t="s">
        <v>551</v>
      </c>
      <c r="C8715" s="170" t="s">
        <v>15</v>
      </c>
      <c r="D8715" s="170" t="s">
        <v>19</v>
      </c>
      <c r="E8715" s="170">
        <v>750</v>
      </c>
      <c r="F8715" s="170">
        <v>12</v>
      </c>
      <c r="G8715" s="171">
        <v>40</v>
      </c>
      <c r="H8715" s="170" t="s">
        <v>17</v>
      </c>
      <c r="I8715" s="171">
        <v>25.49</v>
      </c>
      <c r="J8715" s="169">
        <v>1</v>
      </c>
      <c r="K8715" s="154" cm="1">
        <f t="array" ref="K8715">ROUND(
IF(C8715="Beer",
SUM(LOOKUP(2,1/(SRP!$B$8:$B$10&lt;=E8715)/(SRP!$C$8:$C$10&gt;=E8715),SRP!$D$8:$D$10)*(G8715/100)*(E8715/1000)),
IF(C8715="Spirits",
SUM(LOOKUP(2,1/(SRP!$B$2:$B$7&lt;=E8715)/(SRP!$C$2:$C$7&gt;=E8715),SRP!$D$2:$D$7)*(G8715/100)*(E8715/1000)),
IF(AND(C8715="Wine",D8715="Fortified Wines"),
SUM(LOOKUP(2,1/(SRP!$B$26:$B$29&lt;=E8715)/(SRP!$C$26:$C$29&gt;=E8715),SRP!$D$26:$D$29)*(G8715/100)*(E8715/1000)),
IF(C8715="Wine",
SUM(LOOKUP(2,1/(SRP!$B$21:$B$25&lt;=E8715)/(SRP!$C$21:$C$25&gt;=E8715),SRP!$D$21:$D$25)*(G8715/100)*(E8715/1000)),
IF(AND(C8715="Ready to Drink",D8715="RTD-One Pour Cocktail&gt;7%&lt;=14.5"),
SUM(LOOKUP(2,1/(SRP!$B$16:$B$20&lt;=E8715)/(SRP!$C$16:$C$20&gt;=E8715),SRP!$D$16:$D$20)*(G8715/100)*(E8715/1000)),
IF(C8715="Ready to Drink",
SUM(LOOKUP(2,1/(SRP!$B$11:$B$15&lt;=E8715)/(SRP!$C$11:$C$15&gt;=E8715),SRP!$D$11:$D$15)*(G8715/100)*(E8715/1000)),
0)))))),2)</f>
        <v>23.42</v>
      </c>
      <c r="L8715" s="173" t="str">
        <f t="shared" si="136"/>
        <v>Spirits750</v>
      </c>
      <c r="M8715" s="154">
        <f>VLOOKUP(L8715,'Slope %'!C:D,2,0)</f>
        <v>7.0000000000000007E-2</v>
      </c>
    </row>
    <row r="8716" spans="1:13" x14ac:dyDescent="0.25">
      <c r="A8716" s="169">
        <v>351643</v>
      </c>
      <c r="B8716" s="170" t="s">
        <v>6323</v>
      </c>
      <c r="C8716" s="170" t="s">
        <v>24</v>
      </c>
      <c r="D8716" s="170" t="s">
        <v>34</v>
      </c>
      <c r="E8716" s="170">
        <v>750</v>
      </c>
      <c r="F8716" s="170">
        <v>6</v>
      </c>
      <c r="G8716" s="171">
        <v>14.5</v>
      </c>
      <c r="H8716" s="170" t="s">
        <v>96</v>
      </c>
      <c r="I8716" s="171">
        <v>41.99</v>
      </c>
      <c r="J8716" s="169">
        <v>1</v>
      </c>
      <c r="K8716" s="154" cm="1">
        <f t="array" ref="K8716">ROUND(
IF(C8716="Beer",
SUM(LOOKUP(2,1/(SRP!$B$8:$B$10&lt;=E8716)/(SRP!$C$8:$C$10&gt;=E8716),SRP!$D$8:$D$10)*(G8716/100)*(E8716/1000)),
IF(C8716="Spirits",
SUM(LOOKUP(2,1/(SRP!$B$2:$B$7&lt;=E8716)/(SRP!$C$2:$C$7&gt;=E8716),SRP!$D$2:$D$7)*(G8716/100)*(E8716/1000)),
IF(AND(C8716="Wine",D8716="Fortified Wines"),
SUM(LOOKUP(2,1/(SRP!$B$26:$B$29&lt;=E8716)/(SRP!$C$26:$C$29&gt;=E8716),SRP!$D$26:$D$29)*(G8716/100)*(E8716/1000)),
IF(C8716="Wine",
SUM(LOOKUP(2,1/(SRP!$B$21:$B$25&lt;=E8716)/(SRP!$C$21:$C$25&gt;=E8716),SRP!$D$21:$D$25)*(G8716/100)*(E8716/1000)),
IF(AND(C8716="Ready to Drink",D8716="RTD-One Pour Cocktail&gt;7%&lt;=14.5"),
SUM(LOOKUP(2,1/(SRP!$B$16:$B$20&lt;=E8716)/(SRP!$C$16:$C$20&gt;=E8716),SRP!$D$16:$D$20)*(G8716/100)*(E8716/1000)),
IF(C8716="Ready to Drink",
SUM(LOOKUP(2,1/(SRP!$B$11:$B$15&lt;=E8716)/(SRP!$C$11:$C$15&gt;=E8716),SRP!$D$11:$D$15)*(G8716/100)*(E8716/1000)),
0)))))),2)</f>
        <v>8.49</v>
      </c>
      <c r="L8716" s="173" t="str">
        <f t="shared" si="136"/>
        <v>Wine750</v>
      </c>
      <c r="M8716" s="154">
        <f>VLOOKUP(L8716,'Slope %'!C:D,2,0)</f>
        <v>0.1</v>
      </c>
    </row>
    <row r="8717" spans="1:13" x14ac:dyDescent="0.25">
      <c r="A8717" s="169">
        <v>351734</v>
      </c>
      <c r="B8717" s="170" t="s">
        <v>6324</v>
      </c>
      <c r="C8717" s="170" t="s">
        <v>15</v>
      </c>
      <c r="D8717" s="170" t="s">
        <v>19</v>
      </c>
      <c r="E8717" s="170">
        <v>750</v>
      </c>
      <c r="F8717" s="170">
        <v>12</v>
      </c>
      <c r="G8717" s="171">
        <v>40</v>
      </c>
      <c r="H8717" s="170" t="s">
        <v>20</v>
      </c>
      <c r="I8717" s="171">
        <v>27.99</v>
      </c>
      <c r="J8717" s="169">
        <v>1</v>
      </c>
      <c r="K8717" s="154" cm="1">
        <f t="array" ref="K8717">ROUND(
IF(C8717="Beer",
SUM(LOOKUP(2,1/(SRP!$B$8:$B$10&lt;=E8717)/(SRP!$C$8:$C$10&gt;=E8717),SRP!$D$8:$D$10)*(G8717/100)*(E8717/1000)),
IF(C8717="Spirits",
SUM(LOOKUP(2,1/(SRP!$B$2:$B$7&lt;=E8717)/(SRP!$C$2:$C$7&gt;=E8717),SRP!$D$2:$D$7)*(G8717/100)*(E8717/1000)),
IF(AND(C8717="Wine",D8717="Fortified Wines"),
SUM(LOOKUP(2,1/(SRP!$B$26:$B$29&lt;=E8717)/(SRP!$C$26:$C$29&gt;=E8717),SRP!$D$26:$D$29)*(G8717/100)*(E8717/1000)),
IF(C8717="Wine",
SUM(LOOKUP(2,1/(SRP!$B$21:$B$25&lt;=E8717)/(SRP!$C$21:$C$25&gt;=E8717),SRP!$D$21:$D$25)*(G8717/100)*(E8717/1000)),
IF(AND(C8717="Ready to Drink",D8717="RTD-One Pour Cocktail&gt;7%&lt;=14.5"),
SUM(LOOKUP(2,1/(SRP!$B$16:$B$20&lt;=E8717)/(SRP!$C$16:$C$20&gt;=E8717),SRP!$D$16:$D$20)*(G8717/100)*(E8717/1000)),
IF(C8717="Ready to Drink",
SUM(LOOKUP(2,1/(SRP!$B$11:$B$15&lt;=E8717)/(SRP!$C$11:$C$15&gt;=E8717),SRP!$D$11:$D$15)*(G8717/100)*(E8717/1000)),
0)))))),2)</f>
        <v>23.42</v>
      </c>
      <c r="L8717" s="173" t="str">
        <f t="shared" si="136"/>
        <v>Spirits750</v>
      </c>
      <c r="M8717" s="154">
        <f>VLOOKUP(L8717,'Slope %'!C:D,2,0)</f>
        <v>7.0000000000000007E-2</v>
      </c>
    </row>
    <row r="8718" spans="1:13" x14ac:dyDescent="0.25">
      <c r="A8718" s="169">
        <v>352021</v>
      </c>
      <c r="B8718" s="170" t="s">
        <v>6325</v>
      </c>
      <c r="C8718" s="170" t="s">
        <v>15</v>
      </c>
      <c r="D8718" s="170" t="s">
        <v>154</v>
      </c>
      <c r="E8718" s="170">
        <v>750</v>
      </c>
      <c r="F8718" s="170">
        <v>12</v>
      </c>
      <c r="G8718" s="171">
        <v>17</v>
      </c>
      <c r="H8718" s="170" t="s">
        <v>47</v>
      </c>
      <c r="I8718" s="171">
        <v>33.99</v>
      </c>
      <c r="J8718" s="169">
        <v>1</v>
      </c>
      <c r="K8718" s="154" cm="1">
        <f t="array" ref="K8718">ROUND(
IF(C8718="Beer",
SUM(LOOKUP(2,1/(SRP!$B$8:$B$10&lt;=E8718)/(SRP!$C$8:$C$10&gt;=E8718),SRP!$D$8:$D$10)*(G8718/100)*(E8718/1000)),
IF(C8718="Spirits",
SUM(LOOKUP(2,1/(SRP!$B$2:$B$7&lt;=E8718)/(SRP!$C$2:$C$7&gt;=E8718),SRP!$D$2:$D$7)*(G8718/100)*(E8718/1000)),
IF(AND(C8718="Wine",D8718="Fortified Wines"),
SUM(LOOKUP(2,1/(SRP!$B$26:$B$29&lt;=E8718)/(SRP!$C$26:$C$29&gt;=E8718),SRP!$D$26:$D$29)*(G8718/100)*(E8718/1000)),
IF(C8718="Wine",
SUM(LOOKUP(2,1/(SRP!$B$21:$B$25&lt;=E8718)/(SRP!$C$21:$C$25&gt;=E8718),SRP!$D$21:$D$25)*(G8718/100)*(E8718/1000)),
IF(AND(C8718="Ready to Drink",D8718="RTD-One Pour Cocktail&gt;7%&lt;=14.5"),
SUM(LOOKUP(2,1/(SRP!$B$16:$B$20&lt;=E8718)/(SRP!$C$16:$C$20&gt;=E8718),SRP!$D$16:$D$20)*(G8718/100)*(E8718/1000)),
IF(C8718="Ready to Drink",
SUM(LOOKUP(2,1/(SRP!$B$11:$B$15&lt;=E8718)/(SRP!$C$11:$C$15&gt;=E8718),SRP!$D$11:$D$15)*(G8718/100)*(E8718/1000)),
0)))))),2)</f>
        <v>9.9499999999999993</v>
      </c>
      <c r="L8718" s="173" t="str">
        <f t="shared" si="136"/>
        <v>Spirits750</v>
      </c>
      <c r="M8718" s="154">
        <f>VLOOKUP(L8718,'Slope %'!C:D,2,0)</f>
        <v>7.0000000000000007E-2</v>
      </c>
    </row>
    <row r="8719" spans="1:13" x14ac:dyDescent="0.25">
      <c r="A8719" s="169">
        <v>352583</v>
      </c>
      <c r="B8719" s="170" t="s">
        <v>6326</v>
      </c>
      <c r="C8719" s="170" t="s">
        <v>24</v>
      </c>
      <c r="D8719" s="170" t="s">
        <v>68</v>
      </c>
      <c r="E8719" s="170">
        <v>750</v>
      </c>
      <c r="F8719" s="170">
        <v>12</v>
      </c>
      <c r="G8719" s="171">
        <v>14.8</v>
      </c>
      <c r="H8719" s="170" t="s">
        <v>177</v>
      </c>
      <c r="I8719" s="171">
        <v>38.99</v>
      </c>
      <c r="J8719" s="169">
        <v>1</v>
      </c>
      <c r="K8719" s="154" cm="1">
        <f t="array" ref="K8719">ROUND(
IF(C8719="Beer",
SUM(LOOKUP(2,1/(SRP!$B$8:$B$10&lt;=E8719)/(SRP!$C$8:$C$10&gt;=E8719),SRP!$D$8:$D$10)*(G8719/100)*(E8719/1000)),
IF(C8719="Spirits",
SUM(LOOKUP(2,1/(SRP!$B$2:$B$7&lt;=E8719)/(SRP!$C$2:$C$7&gt;=E8719),SRP!$D$2:$D$7)*(G8719/100)*(E8719/1000)),
IF(AND(C8719="Wine",D8719="Fortified Wines"),
SUM(LOOKUP(2,1/(SRP!$B$26:$B$29&lt;=E8719)/(SRP!$C$26:$C$29&gt;=E8719),SRP!$D$26:$D$29)*(G8719/100)*(E8719/1000)),
IF(C8719="Wine",
SUM(LOOKUP(2,1/(SRP!$B$21:$B$25&lt;=E8719)/(SRP!$C$21:$C$25&gt;=E8719),SRP!$D$21:$D$25)*(G8719/100)*(E8719/1000)),
IF(AND(C8719="Ready to Drink",D8719="RTD-One Pour Cocktail&gt;7%&lt;=14.5"),
SUM(LOOKUP(2,1/(SRP!$B$16:$B$20&lt;=E8719)/(SRP!$C$16:$C$20&gt;=E8719),SRP!$D$16:$D$20)*(G8719/100)*(E8719/1000)),
IF(C8719="Ready to Drink",
SUM(LOOKUP(2,1/(SRP!$B$11:$B$15&lt;=E8719)/(SRP!$C$11:$C$15&gt;=E8719),SRP!$D$11:$D$15)*(G8719/100)*(E8719/1000)),
0)))))),2)</f>
        <v>8.67</v>
      </c>
      <c r="L8719" s="173" t="str">
        <f t="shared" si="136"/>
        <v>Wine750</v>
      </c>
      <c r="M8719" s="154">
        <f>VLOOKUP(L8719,'Slope %'!C:D,2,0)</f>
        <v>0.1</v>
      </c>
    </row>
    <row r="8720" spans="1:13" x14ac:dyDescent="0.25">
      <c r="A8720" s="169">
        <v>352948</v>
      </c>
      <c r="B8720" s="170" t="s">
        <v>6327</v>
      </c>
      <c r="C8720" s="170" t="s">
        <v>24</v>
      </c>
      <c r="D8720" s="170" t="s">
        <v>66</v>
      </c>
      <c r="E8720" s="170">
        <v>750</v>
      </c>
      <c r="F8720" s="170">
        <v>12</v>
      </c>
      <c r="G8720" s="171">
        <v>12.5</v>
      </c>
      <c r="H8720" s="170" t="s">
        <v>54</v>
      </c>
      <c r="I8720" s="171">
        <v>16.989999999999998</v>
      </c>
      <c r="J8720" s="169">
        <v>1</v>
      </c>
      <c r="K8720" s="154" cm="1">
        <f t="array" ref="K8720">ROUND(
IF(C8720="Beer",
SUM(LOOKUP(2,1/(SRP!$B$8:$B$10&lt;=E8720)/(SRP!$C$8:$C$10&gt;=E8720),SRP!$D$8:$D$10)*(G8720/100)*(E8720/1000)),
IF(C8720="Spirits",
SUM(LOOKUP(2,1/(SRP!$B$2:$B$7&lt;=E8720)/(SRP!$C$2:$C$7&gt;=E8720),SRP!$D$2:$D$7)*(G8720/100)*(E8720/1000)),
IF(AND(C8720="Wine",D8720="Fortified Wines"),
SUM(LOOKUP(2,1/(SRP!$B$26:$B$29&lt;=E8720)/(SRP!$C$26:$C$29&gt;=E8720),SRP!$D$26:$D$29)*(G8720/100)*(E8720/1000)),
IF(C8720="Wine",
SUM(LOOKUP(2,1/(SRP!$B$21:$B$25&lt;=E8720)/(SRP!$C$21:$C$25&gt;=E8720),SRP!$D$21:$D$25)*(G8720/100)*(E8720/1000)),
IF(AND(C8720="Ready to Drink",D8720="RTD-One Pour Cocktail&gt;7%&lt;=14.5"),
SUM(LOOKUP(2,1/(SRP!$B$16:$B$20&lt;=E8720)/(SRP!$C$16:$C$20&gt;=E8720),SRP!$D$16:$D$20)*(G8720/100)*(E8720/1000)),
IF(C8720="Ready to Drink",
SUM(LOOKUP(2,1/(SRP!$B$11:$B$15&lt;=E8720)/(SRP!$C$11:$C$15&gt;=E8720),SRP!$D$11:$D$15)*(G8720/100)*(E8720/1000)),
0)))))),2)</f>
        <v>7.32</v>
      </c>
      <c r="L8720" s="173" t="str">
        <f t="shared" si="136"/>
        <v>Wine750</v>
      </c>
      <c r="M8720" s="154">
        <f>VLOOKUP(L8720,'Slope %'!C:D,2,0)</f>
        <v>0.1</v>
      </c>
    </row>
    <row r="8721" spans="1:13" x14ac:dyDescent="0.25">
      <c r="A8721" s="169">
        <v>357087</v>
      </c>
      <c r="B8721" s="170" t="s">
        <v>6328</v>
      </c>
      <c r="C8721" s="170" t="s">
        <v>15</v>
      </c>
      <c r="D8721" s="170" t="s">
        <v>93</v>
      </c>
      <c r="E8721" s="170">
        <v>750</v>
      </c>
      <c r="F8721" s="170">
        <v>12</v>
      </c>
      <c r="G8721" s="171">
        <v>40</v>
      </c>
      <c r="H8721" s="170" t="s">
        <v>29</v>
      </c>
      <c r="I8721" s="171">
        <v>25.64</v>
      </c>
      <c r="J8721" s="169">
        <v>1</v>
      </c>
      <c r="K8721" s="154" cm="1">
        <f t="array" ref="K8721">ROUND(
IF(C8721="Beer",
SUM(LOOKUP(2,1/(SRP!$B$8:$B$10&lt;=E8721)/(SRP!$C$8:$C$10&gt;=E8721),SRP!$D$8:$D$10)*(G8721/100)*(E8721/1000)),
IF(C8721="Spirits",
SUM(LOOKUP(2,1/(SRP!$B$2:$B$7&lt;=E8721)/(SRP!$C$2:$C$7&gt;=E8721),SRP!$D$2:$D$7)*(G8721/100)*(E8721/1000)),
IF(AND(C8721="Wine",D8721="Fortified Wines"),
SUM(LOOKUP(2,1/(SRP!$B$26:$B$29&lt;=E8721)/(SRP!$C$26:$C$29&gt;=E8721),SRP!$D$26:$D$29)*(G8721/100)*(E8721/1000)),
IF(C8721="Wine",
SUM(LOOKUP(2,1/(SRP!$B$21:$B$25&lt;=E8721)/(SRP!$C$21:$C$25&gt;=E8721),SRP!$D$21:$D$25)*(G8721/100)*(E8721/1000)),
IF(AND(C8721="Ready to Drink",D8721="RTD-One Pour Cocktail&gt;7%&lt;=14.5"),
SUM(LOOKUP(2,1/(SRP!$B$16:$B$20&lt;=E8721)/(SRP!$C$16:$C$20&gt;=E8721),SRP!$D$16:$D$20)*(G8721/100)*(E8721/1000)),
IF(C8721="Ready to Drink",
SUM(LOOKUP(2,1/(SRP!$B$11:$B$15&lt;=E8721)/(SRP!$C$11:$C$15&gt;=E8721),SRP!$D$11:$D$15)*(G8721/100)*(E8721/1000)),
0)))))),2)</f>
        <v>23.42</v>
      </c>
      <c r="L8721" s="173" t="str">
        <f t="shared" si="136"/>
        <v>Spirits750</v>
      </c>
      <c r="M8721" s="154">
        <f>VLOOKUP(L8721,'Slope %'!C:D,2,0)</f>
        <v>7.0000000000000007E-2</v>
      </c>
    </row>
    <row r="8722" spans="1:13" x14ac:dyDescent="0.25">
      <c r="A8722" s="169">
        <v>358028</v>
      </c>
      <c r="B8722" s="170" t="s">
        <v>6329</v>
      </c>
      <c r="C8722" s="170" t="s">
        <v>24</v>
      </c>
      <c r="D8722" s="170" t="s">
        <v>66</v>
      </c>
      <c r="E8722" s="170">
        <v>16000</v>
      </c>
      <c r="F8722" s="170">
        <v>1</v>
      </c>
      <c r="G8722" s="171">
        <v>12.5</v>
      </c>
      <c r="H8722" s="170" t="s">
        <v>32</v>
      </c>
      <c r="I8722" s="171">
        <v>135.28</v>
      </c>
      <c r="J8722" s="169">
        <v>1</v>
      </c>
      <c r="K8722" s="154" cm="1">
        <f t="array" ref="K8722">ROUND(
IF(C8722="Beer",
SUM(LOOKUP(2,1/(SRP!$B$8:$B$10&lt;=E8722)/(SRP!$C$8:$C$10&gt;=E8722),SRP!$D$8:$D$10)*(G8722/100)*(E8722/1000)),
IF(C8722="Spirits",
SUM(LOOKUP(2,1/(SRP!$B$2:$B$7&lt;=E8722)/(SRP!$C$2:$C$7&gt;=E8722),SRP!$D$2:$D$7)*(G8722/100)*(E8722/1000)),
IF(AND(C8722="Wine",D8722="Fortified Wines"),
SUM(LOOKUP(2,1/(SRP!$B$26:$B$29&lt;=E8722)/(SRP!$C$26:$C$29&gt;=E8722),SRP!$D$26:$D$29)*(G8722/100)*(E8722/1000)),
IF(C8722="Wine",
SUM(LOOKUP(2,1/(SRP!$B$21:$B$25&lt;=E8722)/(SRP!$C$21:$C$25&gt;=E8722),SRP!$D$21:$D$25)*(G8722/100)*(E8722/1000)),
IF(AND(C8722="Ready to Drink",D8722="RTD-One Pour Cocktail&gt;7%&lt;=14.5"),
SUM(LOOKUP(2,1/(SRP!$B$16:$B$20&lt;=E8722)/(SRP!$C$16:$C$20&gt;=E8722),SRP!$D$16:$D$20)*(G8722/100)*(E8722/1000)),
IF(C8722="Ready to Drink",
SUM(LOOKUP(2,1/(SRP!$B$11:$B$15&lt;=E8722)/(SRP!$C$11:$C$15&gt;=E8722),SRP!$D$11:$D$15)*(G8722/100)*(E8722/1000)),
0)))))),2)</f>
        <v>130.02000000000001</v>
      </c>
      <c r="L8722" s="173" t="str">
        <f t="shared" si="136"/>
        <v>Wine16000</v>
      </c>
      <c r="M8722" s="154" t="e">
        <f>VLOOKUP(L8722,'Slope %'!C:D,2,0)</f>
        <v>#N/A</v>
      </c>
    </row>
    <row r="8723" spans="1:13" x14ac:dyDescent="0.25">
      <c r="A8723" s="169">
        <v>358341</v>
      </c>
      <c r="B8723" s="170" t="s">
        <v>6330</v>
      </c>
      <c r="C8723" s="170" t="s">
        <v>15</v>
      </c>
      <c r="D8723" s="170" t="s">
        <v>113</v>
      </c>
      <c r="E8723" s="170">
        <v>700</v>
      </c>
      <c r="F8723" s="170">
        <v>6</v>
      </c>
      <c r="G8723" s="171">
        <v>40</v>
      </c>
      <c r="H8723" s="170" t="s">
        <v>100</v>
      </c>
      <c r="I8723" s="171">
        <v>71.989999999999995</v>
      </c>
      <c r="J8723" s="169">
        <v>1</v>
      </c>
      <c r="K8723" s="154" cm="1">
        <f t="array" ref="K8723">ROUND(
IF(C8723="Beer",
SUM(LOOKUP(2,1/(SRP!$B$8:$B$10&lt;=E8723)/(SRP!$C$8:$C$10&gt;=E8723),SRP!$D$8:$D$10)*(G8723/100)*(E8723/1000)),
IF(C8723="Spirits",
SUM(LOOKUP(2,1/(SRP!$B$2:$B$7&lt;=E8723)/(SRP!$C$2:$C$7&gt;=E8723),SRP!$D$2:$D$7)*(G8723/100)*(E8723/1000)),
IF(AND(C8723="Wine",D8723="Fortified Wines"),
SUM(LOOKUP(2,1/(SRP!$B$26:$B$29&lt;=E8723)/(SRP!$C$26:$C$29&gt;=E8723),SRP!$D$26:$D$29)*(G8723/100)*(E8723/1000)),
IF(C8723="Wine",
SUM(LOOKUP(2,1/(SRP!$B$21:$B$25&lt;=E8723)/(SRP!$C$21:$C$25&gt;=E8723),SRP!$D$21:$D$25)*(G8723/100)*(E8723/1000)),
IF(AND(C8723="Ready to Drink",D8723="RTD-One Pour Cocktail&gt;7%&lt;=14.5"),
SUM(LOOKUP(2,1/(SRP!$B$16:$B$20&lt;=E8723)/(SRP!$C$16:$C$20&gt;=E8723),SRP!$D$16:$D$20)*(G8723/100)*(E8723/1000)),
IF(C8723="Ready to Drink",
SUM(LOOKUP(2,1/(SRP!$B$11:$B$15&lt;=E8723)/(SRP!$C$11:$C$15&gt;=E8723),SRP!$D$11:$D$15)*(G8723/100)*(E8723/1000)),
0)))))),2)</f>
        <v>21.86</v>
      </c>
      <c r="L8723" s="173" t="str">
        <f t="shared" si="136"/>
        <v>Spirits700</v>
      </c>
      <c r="M8723" s="154">
        <f>VLOOKUP(L8723,'Slope %'!C:D,2,0)</f>
        <v>7.0000000000000007E-2</v>
      </c>
    </row>
    <row r="8724" spans="1:13" x14ac:dyDescent="0.25">
      <c r="A8724" s="169">
        <v>358671</v>
      </c>
      <c r="B8724" s="170" t="s">
        <v>6331</v>
      </c>
      <c r="C8724" s="170" t="s">
        <v>24</v>
      </c>
      <c r="D8724" s="170" t="s">
        <v>68</v>
      </c>
      <c r="E8724" s="170">
        <v>750</v>
      </c>
      <c r="F8724" s="170">
        <v>6</v>
      </c>
      <c r="G8724" s="171">
        <v>13.5</v>
      </c>
      <c r="H8724" s="170" t="s">
        <v>47</v>
      </c>
      <c r="I8724" s="171">
        <v>36.99</v>
      </c>
      <c r="J8724" s="169">
        <v>1</v>
      </c>
      <c r="K8724" s="154" cm="1">
        <f t="array" ref="K8724">ROUND(
IF(C8724="Beer",
SUM(LOOKUP(2,1/(SRP!$B$8:$B$10&lt;=E8724)/(SRP!$C$8:$C$10&gt;=E8724),SRP!$D$8:$D$10)*(G8724/100)*(E8724/1000)),
IF(C8724="Spirits",
SUM(LOOKUP(2,1/(SRP!$B$2:$B$7&lt;=E8724)/(SRP!$C$2:$C$7&gt;=E8724),SRP!$D$2:$D$7)*(G8724/100)*(E8724/1000)),
IF(AND(C8724="Wine",D8724="Fortified Wines"),
SUM(LOOKUP(2,1/(SRP!$B$26:$B$29&lt;=E8724)/(SRP!$C$26:$C$29&gt;=E8724),SRP!$D$26:$D$29)*(G8724/100)*(E8724/1000)),
IF(C8724="Wine",
SUM(LOOKUP(2,1/(SRP!$B$21:$B$25&lt;=E8724)/(SRP!$C$21:$C$25&gt;=E8724),SRP!$D$21:$D$25)*(G8724/100)*(E8724/1000)),
IF(AND(C8724="Ready to Drink",D8724="RTD-One Pour Cocktail&gt;7%&lt;=14.5"),
SUM(LOOKUP(2,1/(SRP!$B$16:$B$20&lt;=E8724)/(SRP!$C$16:$C$20&gt;=E8724),SRP!$D$16:$D$20)*(G8724/100)*(E8724/1000)),
IF(C8724="Ready to Drink",
SUM(LOOKUP(2,1/(SRP!$B$11:$B$15&lt;=E8724)/(SRP!$C$11:$C$15&gt;=E8724),SRP!$D$11:$D$15)*(G8724/100)*(E8724/1000)),
0)))))),2)</f>
        <v>7.9</v>
      </c>
      <c r="L8724" s="173" t="str">
        <f t="shared" si="136"/>
        <v>Wine750</v>
      </c>
      <c r="M8724" s="154">
        <f>VLOOKUP(L8724,'Slope %'!C:D,2,0)</f>
        <v>0.1</v>
      </c>
    </row>
    <row r="8725" spans="1:13" x14ac:dyDescent="0.25">
      <c r="A8725" s="169">
        <v>359257</v>
      </c>
      <c r="B8725" s="170" t="s">
        <v>6332</v>
      </c>
      <c r="C8725" s="170" t="s">
        <v>24</v>
      </c>
      <c r="D8725" s="170" t="s">
        <v>185</v>
      </c>
      <c r="E8725" s="170">
        <v>750</v>
      </c>
      <c r="F8725" s="170">
        <v>12</v>
      </c>
      <c r="G8725" s="171">
        <v>13.5</v>
      </c>
      <c r="H8725" s="170" t="s">
        <v>256</v>
      </c>
      <c r="I8725" s="171">
        <v>18.989999999999998</v>
      </c>
      <c r="J8725" s="169">
        <v>1</v>
      </c>
      <c r="K8725" s="154" cm="1">
        <f t="array" ref="K8725">ROUND(
IF(C8725="Beer",
SUM(LOOKUP(2,1/(SRP!$B$8:$B$10&lt;=E8725)/(SRP!$C$8:$C$10&gt;=E8725),SRP!$D$8:$D$10)*(G8725/100)*(E8725/1000)),
IF(C8725="Spirits",
SUM(LOOKUP(2,1/(SRP!$B$2:$B$7&lt;=E8725)/(SRP!$C$2:$C$7&gt;=E8725),SRP!$D$2:$D$7)*(G8725/100)*(E8725/1000)),
IF(AND(C8725="Wine",D8725="Fortified Wines"),
SUM(LOOKUP(2,1/(SRP!$B$26:$B$29&lt;=E8725)/(SRP!$C$26:$C$29&gt;=E8725),SRP!$D$26:$D$29)*(G8725/100)*(E8725/1000)),
IF(C8725="Wine",
SUM(LOOKUP(2,1/(SRP!$B$21:$B$25&lt;=E8725)/(SRP!$C$21:$C$25&gt;=E8725),SRP!$D$21:$D$25)*(G8725/100)*(E8725/1000)),
IF(AND(C8725="Ready to Drink",D8725="RTD-One Pour Cocktail&gt;7%&lt;=14.5"),
SUM(LOOKUP(2,1/(SRP!$B$16:$B$20&lt;=E8725)/(SRP!$C$16:$C$20&gt;=E8725),SRP!$D$16:$D$20)*(G8725/100)*(E8725/1000)),
IF(C8725="Ready to Drink",
SUM(LOOKUP(2,1/(SRP!$B$11:$B$15&lt;=E8725)/(SRP!$C$11:$C$15&gt;=E8725),SRP!$D$11:$D$15)*(G8725/100)*(E8725/1000)),
0)))))),2)</f>
        <v>7.9</v>
      </c>
      <c r="L8725" s="173" t="str">
        <f t="shared" si="136"/>
        <v>Wine750</v>
      </c>
      <c r="M8725" s="154">
        <f>VLOOKUP(L8725,'Slope %'!C:D,2,0)</f>
        <v>0.1</v>
      </c>
    </row>
    <row r="8726" spans="1:13" x14ac:dyDescent="0.25">
      <c r="A8726" s="169">
        <v>360552</v>
      </c>
      <c r="B8726" s="170" t="s">
        <v>6333</v>
      </c>
      <c r="C8726" s="170" t="s">
        <v>24</v>
      </c>
      <c r="D8726" s="170" t="s">
        <v>34</v>
      </c>
      <c r="E8726" s="170">
        <v>750</v>
      </c>
      <c r="F8726" s="170">
        <v>12</v>
      </c>
      <c r="G8726" s="171">
        <v>13</v>
      </c>
      <c r="H8726" s="170" t="s">
        <v>64</v>
      </c>
      <c r="I8726" s="171">
        <v>17.989999999999998</v>
      </c>
      <c r="J8726" s="169">
        <v>1</v>
      </c>
      <c r="K8726" s="154" cm="1">
        <f t="array" ref="K8726">ROUND(
IF(C8726="Beer",
SUM(LOOKUP(2,1/(SRP!$B$8:$B$10&lt;=E8726)/(SRP!$C$8:$C$10&gt;=E8726),SRP!$D$8:$D$10)*(G8726/100)*(E8726/1000)),
IF(C8726="Spirits",
SUM(LOOKUP(2,1/(SRP!$B$2:$B$7&lt;=E8726)/(SRP!$C$2:$C$7&gt;=E8726),SRP!$D$2:$D$7)*(G8726/100)*(E8726/1000)),
IF(AND(C8726="Wine",D8726="Fortified Wines"),
SUM(LOOKUP(2,1/(SRP!$B$26:$B$29&lt;=E8726)/(SRP!$C$26:$C$29&gt;=E8726),SRP!$D$26:$D$29)*(G8726/100)*(E8726/1000)),
IF(C8726="Wine",
SUM(LOOKUP(2,1/(SRP!$B$21:$B$25&lt;=E8726)/(SRP!$C$21:$C$25&gt;=E8726),SRP!$D$21:$D$25)*(G8726/100)*(E8726/1000)),
IF(AND(C8726="Ready to Drink",D8726="RTD-One Pour Cocktail&gt;7%&lt;=14.5"),
SUM(LOOKUP(2,1/(SRP!$B$16:$B$20&lt;=E8726)/(SRP!$C$16:$C$20&gt;=E8726),SRP!$D$16:$D$20)*(G8726/100)*(E8726/1000)),
IF(C8726="Ready to Drink",
SUM(LOOKUP(2,1/(SRP!$B$11:$B$15&lt;=E8726)/(SRP!$C$11:$C$15&gt;=E8726),SRP!$D$11:$D$15)*(G8726/100)*(E8726/1000)),
0)))))),2)</f>
        <v>7.61</v>
      </c>
      <c r="L8726" s="173" t="str">
        <f t="shared" si="136"/>
        <v>Wine750</v>
      </c>
      <c r="M8726" s="154">
        <f>VLOOKUP(L8726,'Slope %'!C:D,2,0)</f>
        <v>0.1</v>
      </c>
    </row>
    <row r="8727" spans="1:13" x14ac:dyDescent="0.25">
      <c r="A8727" s="169">
        <v>361022</v>
      </c>
      <c r="B8727" s="170" t="s">
        <v>6334</v>
      </c>
      <c r="C8727" s="170" t="s">
        <v>24</v>
      </c>
      <c r="D8727" s="170" t="s">
        <v>127</v>
      </c>
      <c r="E8727" s="170">
        <v>4000</v>
      </c>
      <c r="F8727" s="170">
        <v>4</v>
      </c>
      <c r="G8727" s="171">
        <v>13</v>
      </c>
      <c r="H8727" s="170" t="s">
        <v>26</v>
      </c>
      <c r="I8727" s="171">
        <v>45.99</v>
      </c>
      <c r="J8727" s="169">
        <v>1</v>
      </c>
      <c r="K8727" s="154" cm="1">
        <f t="array" ref="K8727">ROUND(
IF(C8727="Beer",
SUM(LOOKUP(2,1/(SRP!$B$8:$B$10&lt;=E8727)/(SRP!$C$8:$C$10&gt;=E8727),SRP!$D$8:$D$10)*(G8727/100)*(E8727/1000)),
IF(C8727="Spirits",
SUM(LOOKUP(2,1/(SRP!$B$2:$B$7&lt;=E8727)/(SRP!$C$2:$C$7&gt;=E8727),SRP!$D$2:$D$7)*(G8727/100)*(E8727/1000)),
IF(AND(C8727="Wine",D8727="Fortified Wines"),
SUM(LOOKUP(2,1/(SRP!$B$26:$B$29&lt;=E8727)/(SRP!$C$26:$C$29&gt;=E8727),SRP!$D$26:$D$29)*(G8727/100)*(E8727/1000)),
IF(C8727="Wine",
SUM(LOOKUP(2,1/(SRP!$B$21:$B$25&lt;=E8727)/(SRP!$C$21:$C$25&gt;=E8727),SRP!$D$21:$D$25)*(G8727/100)*(E8727/1000)),
IF(AND(C8727="Ready to Drink",D8727="RTD-One Pour Cocktail&gt;7%&lt;=14.5"),
SUM(LOOKUP(2,1/(SRP!$B$16:$B$20&lt;=E8727)/(SRP!$C$16:$C$20&gt;=E8727),SRP!$D$16:$D$20)*(G8727/100)*(E8727/1000)),
IF(C8727="Ready to Drink",
SUM(LOOKUP(2,1/(SRP!$B$11:$B$15&lt;=E8727)/(SRP!$C$11:$C$15&gt;=E8727),SRP!$D$11:$D$15)*(G8727/100)*(E8727/1000)),
0)))))),2)</f>
        <v>33.81</v>
      </c>
      <c r="L8727" s="173" t="str">
        <f t="shared" si="136"/>
        <v>Wine4000</v>
      </c>
      <c r="M8727" s="154">
        <f>VLOOKUP(L8727,'Slope %'!C:D,2,0)</f>
        <v>0.05</v>
      </c>
    </row>
    <row r="8728" spans="1:13" x14ac:dyDescent="0.25">
      <c r="A8728" s="169">
        <v>361105</v>
      </c>
      <c r="B8728" s="170" t="s">
        <v>6335</v>
      </c>
      <c r="C8728" s="170" t="s">
        <v>24</v>
      </c>
      <c r="D8728" s="170" t="s">
        <v>166</v>
      </c>
      <c r="E8728" s="170">
        <v>4000</v>
      </c>
      <c r="F8728" s="170">
        <v>4</v>
      </c>
      <c r="G8728" s="171">
        <v>12.5</v>
      </c>
      <c r="H8728" s="170" t="s">
        <v>26</v>
      </c>
      <c r="I8728" s="171">
        <v>45.99</v>
      </c>
      <c r="J8728" s="169">
        <v>1</v>
      </c>
      <c r="K8728" s="154" cm="1">
        <f t="array" ref="K8728">ROUND(
IF(C8728="Beer",
SUM(LOOKUP(2,1/(SRP!$B$8:$B$10&lt;=E8728)/(SRP!$C$8:$C$10&gt;=E8728),SRP!$D$8:$D$10)*(G8728/100)*(E8728/1000)),
IF(C8728="Spirits",
SUM(LOOKUP(2,1/(SRP!$B$2:$B$7&lt;=E8728)/(SRP!$C$2:$C$7&gt;=E8728),SRP!$D$2:$D$7)*(G8728/100)*(E8728/1000)),
IF(AND(C8728="Wine",D8728="Fortified Wines"),
SUM(LOOKUP(2,1/(SRP!$B$26:$B$29&lt;=E8728)/(SRP!$C$26:$C$29&gt;=E8728),SRP!$D$26:$D$29)*(G8728/100)*(E8728/1000)),
IF(C8728="Wine",
SUM(LOOKUP(2,1/(SRP!$B$21:$B$25&lt;=E8728)/(SRP!$C$21:$C$25&gt;=E8728),SRP!$D$21:$D$25)*(G8728/100)*(E8728/1000)),
IF(AND(C8728="Ready to Drink",D8728="RTD-One Pour Cocktail&gt;7%&lt;=14.5"),
SUM(LOOKUP(2,1/(SRP!$B$16:$B$20&lt;=E8728)/(SRP!$C$16:$C$20&gt;=E8728),SRP!$D$16:$D$20)*(G8728/100)*(E8728/1000)),
IF(C8728="Ready to Drink",
SUM(LOOKUP(2,1/(SRP!$B$11:$B$15&lt;=E8728)/(SRP!$C$11:$C$15&gt;=E8728),SRP!$D$11:$D$15)*(G8728/100)*(E8728/1000)),
0)))))),2)</f>
        <v>32.51</v>
      </c>
      <c r="L8728" s="173" t="str">
        <f t="shared" si="136"/>
        <v>Wine4000</v>
      </c>
      <c r="M8728" s="154">
        <f>VLOOKUP(L8728,'Slope %'!C:D,2,0)</f>
        <v>0.05</v>
      </c>
    </row>
    <row r="8729" spans="1:13" x14ac:dyDescent="0.25">
      <c r="A8729" s="169">
        <v>361626</v>
      </c>
      <c r="B8729" s="170" t="s">
        <v>2563</v>
      </c>
      <c r="C8729" s="170" t="s">
        <v>24</v>
      </c>
      <c r="D8729" s="170" t="s">
        <v>162</v>
      </c>
      <c r="E8729" s="170">
        <v>750</v>
      </c>
      <c r="F8729" s="170">
        <v>6</v>
      </c>
      <c r="G8729" s="171">
        <v>12</v>
      </c>
      <c r="H8729" s="170" t="s">
        <v>22</v>
      </c>
      <c r="I8729" s="171">
        <v>74.989999999999995</v>
      </c>
      <c r="J8729" s="169">
        <v>1</v>
      </c>
      <c r="K8729" s="154" cm="1">
        <f t="array" ref="K8729">ROUND(
IF(C8729="Beer",
SUM(LOOKUP(2,1/(SRP!$B$8:$B$10&lt;=E8729)/(SRP!$C$8:$C$10&gt;=E8729),SRP!$D$8:$D$10)*(G8729/100)*(E8729/1000)),
IF(C8729="Spirits",
SUM(LOOKUP(2,1/(SRP!$B$2:$B$7&lt;=E8729)/(SRP!$C$2:$C$7&gt;=E8729),SRP!$D$2:$D$7)*(G8729/100)*(E8729/1000)),
IF(AND(C8729="Wine",D8729="Fortified Wines"),
SUM(LOOKUP(2,1/(SRP!$B$26:$B$29&lt;=E8729)/(SRP!$C$26:$C$29&gt;=E8729),SRP!$D$26:$D$29)*(G8729/100)*(E8729/1000)),
IF(C8729="Wine",
SUM(LOOKUP(2,1/(SRP!$B$21:$B$25&lt;=E8729)/(SRP!$C$21:$C$25&gt;=E8729),SRP!$D$21:$D$25)*(G8729/100)*(E8729/1000)),
IF(AND(C8729="Ready to Drink",D8729="RTD-One Pour Cocktail&gt;7%&lt;=14.5"),
SUM(LOOKUP(2,1/(SRP!$B$16:$B$20&lt;=E8729)/(SRP!$C$16:$C$20&gt;=E8729),SRP!$D$16:$D$20)*(G8729/100)*(E8729/1000)),
IF(C8729="Ready to Drink",
SUM(LOOKUP(2,1/(SRP!$B$11:$B$15&lt;=E8729)/(SRP!$C$11:$C$15&gt;=E8729),SRP!$D$11:$D$15)*(G8729/100)*(E8729/1000)),
0)))))),2)</f>
        <v>7.03</v>
      </c>
      <c r="L8729" s="173" t="str">
        <f t="shared" si="136"/>
        <v>Wine750</v>
      </c>
      <c r="M8729" s="154">
        <f>VLOOKUP(L8729,'Slope %'!C:D,2,0)</f>
        <v>0.1</v>
      </c>
    </row>
    <row r="8730" spans="1:13" x14ac:dyDescent="0.25">
      <c r="A8730" s="169">
        <v>363457</v>
      </c>
      <c r="B8730" s="170" t="s">
        <v>6336</v>
      </c>
      <c r="C8730" s="170" t="s">
        <v>24</v>
      </c>
      <c r="D8730" s="170" t="s">
        <v>34</v>
      </c>
      <c r="E8730" s="170">
        <v>750</v>
      </c>
      <c r="F8730" s="170">
        <v>12</v>
      </c>
      <c r="G8730" s="171">
        <v>14.5</v>
      </c>
      <c r="H8730" s="170" t="s">
        <v>35</v>
      </c>
      <c r="I8730" s="171">
        <v>19.989999999999998</v>
      </c>
      <c r="J8730" s="169">
        <v>1</v>
      </c>
      <c r="K8730" s="154" cm="1">
        <f t="array" ref="K8730">ROUND(
IF(C8730="Beer",
SUM(LOOKUP(2,1/(SRP!$B$8:$B$10&lt;=E8730)/(SRP!$C$8:$C$10&gt;=E8730),SRP!$D$8:$D$10)*(G8730/100)*(E8730/1000)),
IF(C8730="Spirits",
SUM(LOOKUP(2,1/(SRP!$B$2:$B$7&lt;=E8730)/(SRP!$C$2:$C$7&gt;=E8730),SRP!$D$2:$D$7)*(G8730/100)*(E8730/1000)),
IF(AND(C8730="Wine",D8730="Fortified Wines"),
SUM(LOOKUP(2,1/(SRP!$B$26:$B$29&lt;=E8730)/(SRP!$C$26:$C$29&gt;=E8730),SRP!$D$26:$D$29)*(G8730/100)*(E8730/1000)),
IF(C8730="Wine",
SUM(LOOKUP(2,1/(SRP!$B$21:$B$25&lt;=E8730)/(SRP!$C$21:$C$25&gt;=E8730),SRP!$D$21:$D$25)*(G8730/100)*(E8730/1000)),
IF(AND(C8730="Ready to Drink",D8730="RTD-One Pour Cocktail&gt;7%&lt;=14.5"),
SUM(LOOKUP(2,1/(SRP!$B$16:$B$20&lt;=E8730)/(SRP!$C$16:$C$20&gt;=E8730),SRP!$D$16:$D$20)*(G8730/100)*(E8730/1000)),
IF(C8730="Ready to Drink",
SUM(LOOKUP(2,1/(SRP!$B$11:$B$15&lt;=E8730)/(SRP!$C$11:$C$15&gt;=E8730),SRP!$D$11:$D$15)*(G8730/100)*(E8730/1000)),
0)))))),2)</f>
        <v>8.49</v>
      </c>
      <c r="L8730" s="173" t="str">
        <f t="shared" si="136"/>
        <v>Wine750</v>
      </c>
      <c r="M8730" s="154">
        <f>VLOOKUP(L8730,'Slope %'!C:D,2,0)</f>
        <v>0.1</v>
      </c>
    </row>
    <row r="8731" spans="1:13" x14ac:dyDescent="0.25">
      <c r="A8731" s="169">
        <v>363622</v>
      </c>
      <c r="B8731" s="170" t="s">
        <v>4048</v>
      </c>
      <c r="C8731" s="170" t="s">
        <v>24</v>
      </c>
      <c r="D8731" s="170" t="s">
        <v>166</v>
      </c>
      <c r="E8731" s="170">
        <v>750</v>
      </c>
      <c r="F8731" s="170">
        <v>12</v>
      </c>
      <c r="G8731" s="171">
        <v>12</v>
      </c>
      <c r="H8731" s="170" t="s">
        <v>22</v>
      </c>
      <c r="I8731" s="171">
        <v>17.989999999999998</v>
      </c>
      <c r="J8731" s="169">
        <v>1</v>
      </c>
      <c r="K8731" s="154" cm="1">
        <f t="array" ref="K8731">ROUND(
IF(C8731="Beer",
SUM(LOOKUP(2,1/(SRP!$B$8:$B$10&lt;=E8731)/(SRP!$C$8:$C$10&gt;=E8731),SRP!$D$8:$D$10)*(G8731/100)*(E8731/1000)),
IF(C8731="Spirits",
SUM(LOOKUP(2,1/(SRP!$B$2:$B$7&lt;=E8731)/(SRP!$C$2:$C$7&gt;=E8731),SRP!$D$2:$D$7)*(G8731/100)*(E8731/1000)),
IF(AND(C8731="Wine",D8731="Fortified Wines"),
SUM(LOOKUP(2,1/(SRP!$B$26:$B$29&lt;=E8731)/(SRP!$C$26:$C$29&gt;=E8731),SRP!$D$26:$D$29)*(G8731/100)*(E8731/1000)),
IF(C8731="Wine",
SUM(LOOKUP(2,1/(SRP!$B$21:$B$25&lt;=E8731)/(SRP!$C$21:$C$25&gt;=E8731),SRP!$D$21:$D$25)*(G8731/100)*(E8731/1000)),
IF(AND(C8731="Ready to Drink",D8731="RTD-One Pour Cocktail&gt;7%&lt;=14.5"),
SUM(LOOKUP(2,1/(SRP!$B$16:$B$20&lt;=E8731)/(SRP!$C$16:$C$20&gt;=E8731),SRP!$D$16:$D$20)*(G8731/100)*(E8731/1000)),
IF(C8731="Ready to Drink",
SUM(LOOKUP(2,1/(SRP!$B$11:$B$15&lt;=E8731)/(SRP!$C$11:$C$15&gt;=E8731),SRP!$D$11:$D$15)*(G8731/100)*(E8731/1000)),
0)))))),2)</f>
        <v>7.03</v>
      </c>
      <c r="L8731" s="173" t="str">
        <f t="shared" si="136"/>
        <v>Wine750</v>
      </c>
      <c r="M8731" s="154">
        <f>VLOOKUP(L8731,'Slope %'!C:D,2,0)</f>
        <v>0.1</v>
      </c>
    </row>
    <row r="8732" spans="1:13" x14ac:dyDescent="0.25">
      <c r="A8732" s="169">
        <v>364877</v>
      </c>
      <c r="B8732" s="170" t="s">
        <v>6337</v>
      </c>
      <c r="C8732" s="170" t="s">
        <v>15</v>
      </c>
      <c r="D8732" s="170" t="s">
        <v>213</v>
      </c>
      <c r="E8732" s="170">
        <v>750</v>
      </c>
      <c r="F8732" s="170">
        <v>6</v>
      </c>
      <c r="G8732" s="171">
        <v>40</v>
      </c>
      <c r="H8732" s="170" t="s">
        <v>222</v>
      </c>
      <c r="I8732" s="171">
        <v>320.77</v>
      </c>
      <c r="J8732" s="169">
        <v>1</v>
      </c>
      <c r="K8732" s="154" cm="1">
        <f t="array" ref="K8732">ROUND(
IF(C8732="Beer",
SUM(LOOKUP(2,1/(SRP!$B$8:$B$10&lt;=E8732)/(SRP!$C$8:$C$10&gt;=E8732),SRP!$D$8:$D$10)*(G8732/100)*(E8732/1000)),
IF(C8732="Spirits",
SUM(LOOKUP(2,1/(SRP!$B$2:$B$7&lt;=E8732)/(SRP!$C$2:$C$7&gt;=E8732),SRP!$D$2:$D$7)*(G8732/100)*(E8732/1000)),
IF(AND(C8732="Wine",D8732="Fortified Wines"),
SUM(LOOKUP(2,1/(SRP!$B$26:$B$29&lt;=E8732)/(SRP!$C$26:$C$29&gt;=E8732),SRP!$D$26:$D$29)*(G8732/100)*(E8732/1000)),
IF(C8732="Wine",
SUM(LOOKUP(2,1/(SRP!$B$21:$B$25&lt;=E8732)/(SRP!$C$21:$C$25&gt;=E8732),SRP!$D$21:$D$25)*(G8732/100)*(E8732/1000)),
IF(AND(C8732="Ready to Drink",D8732="RTD-One Pour Cocktail&gt;7%&lt;=14.5"),
SUM(LOOKUP(2,1/(SRP!$B$16:$B$20&lt;=E8732)/(SRP!$C$16:$C$20&gt;=E8732),SRP!$D$16:$D$20)*(G8732/100)*(E8732/1000)),
IF(C8732="Ready to Drink",
SUM(LOOKUP(2,1/(SRP!$B$11:$B$15&lt;=E8732)/(SRP!$C$11:$C$15&gt;=E8732),SRP!$D$11:$D$15)*(G8732/100)*(E8732/1000)),
0)))))),2)</f>
        <v>23.42</v>
      </c>
      <c r="L8732" s="173" t="str">
        <f t="shared" si="136"/>
        <v>Spirits750</v>
      </c>
      <c r="M8732" s="154">
        <f>VLOOKUP(L8732,'Slope %'!C:D,2,0)</f>
        <v>7.0000000000000007E-2</v>
      </c>
    </row>
    <row r="8733" spans="1:13" x14ac:dyDescent="0.25">
      <c r="A8733" s="169">
        <v>365551</v>
      </c>
      <c r="B8733" s="170" t="s">
        <v>6338</v>
      </c>
      <c r="C8733" s="170" t="s">
        <v>24</v>
      </c>
      <c r="D8733" s="170" t="s">
        <v>611</v>
      </c>
      <c r="E8733" s="170">
        <v>750</v>
      </c>
      <c r="F8733" s="170">
        <v>12</v>
      </c>
      <c r="G8733" s="171">
        <v>12</v>
      </c>
      <c r="H8733" s="170" t="s">
        <v>64</v>
      </c>
      <c r="I8733" s="171">
        <v>13.99</v>
      </c>
      <c r="J8733" s="169">
        <v>1</v>
      </c>
      <c r="K8733" s="154" cm="1">
        <f t="array" ref="K8733">ROUND(
IF(C8733="Beer",
SUM(LOOKUP(2,1/(SRP!$B$8:$B$10&lt;=E8733)/(SRP!$C$8:$C$10&gt;=E8733),SRP!$D$8:$D$10)*(G8733/100)*(E8733/1000)),
IF(C8733="Spirits",
SUM(LOOKUP(2,1/(SRP!$B$2:$B$7&lt;=E8733)/(SRP!$C$2:$C$7&gt;=E8733),SRP!$D$2:$D$7)*(G8733/100)*(E8733/1000)),
IF(AND(C8733="Wine",D8733="Fortified Wines"),
SUM(LOOKUP(2,1/(SRP!$B$26:$B$29&lt;=E8733)/(SRP!$C$26:$C$29&gt;=E8733),SRP!$D$26:$D$29)*(G8733/100)*(E8733/1000)),
IF(C8733="Wine",
SUM(LOOKUP(2,1/(SRP!$B$21:$B$25&lt;=E8733)/(SRP!$C$21:$C$25&gt;=E8733),SRP!$D$21:$D$25)*(G8733/100)*(E8733/1000)),
IF(AND(C8733="Ready to Drink",D8733="RTD-One Pour Cocktail&gt;7%&lt;=14.5"),
SUM(LOOKUP(2,1/(SRP!$B$16:$B$20&lt;=E8733)/(SRP!$C$16:$C$20&gt;=E8733),SRP!$D$16:$D$20)*(G8733/100)*(E8733/1000)),
IF(C8733="Ready to Drink",
SUM(LOOKUP(2,1/(SRP!$B$11:$B$15&lt;=E8733)/(SRP!$C$11:$C$15&gt;=E8733),SRP!$D$11:$D$15)*(G8733/100)*(E8733/1000)),
0)))))),2)</f>
        <v>7.03</v>
      </c>
      <c r="L8733" s="173" t="str">
        <f t="shared" si="136"/>
        <v>Wine750</v>
      </c>
      <c r="M8733" s="154">
        <f>VLOOKUP(L8733,'Slope %'!C:D,2,0)</f>
        <v>0.1</v>
      </c>
    </row>
    <row r="8734" spans="1:13" x14ac:dyDescent="0.25">
      <c r="A8734" s="169">
        <v>366690</v>
      </c>
      <c r="B8734" s="170" t="s">
        <v>6339</v>
      </c>
      <c r="C8734" s="170" t="s">
        <v>15</v>
      </c>
      <c r="D8734" s="170" t="s">
        <v>122</v>
      </c>
      <c r="E8734" s="170">
        <v>750</v>
      </c>
      <c r="F8734" s="170">
        <v>12</v>
      </c>
      <c r="G8734" s="171">
        <v>24</v>
      </c>
      <c r="H8734" s="170" t="s">
        <v>634</v>
      </c>
      <c r="I8734" s="171">
        <v>24.99</v>
      </c>
      <c r="J8734" s="169">
        <v>1</v>
      </c>
      <c r="K8734" s="154" cm="1">
        <f t="array" ref="K8734">ROUND(
IF(C8734="Beer",
SUM(LOOKUP(2,1/(SRP!$B$8:$B$10&lt;=E8734)/(SRP!$C$8:$C$10&gt;=E8734),SRP!$D$8:$D$10)*(G8734/100)*(E8734/1000)),
IF(C8734="Spirits",
SUM(LOOKUP(2,1/(SRP!$B$2:$B$7&lt;=E8734)/(SRP!$C$2:$C$7&gt;=E8734),SRP!$D$2:$D$7)*(G8734/100)*(E8734/1000)),
IF(AND(C8734="Wine",D8734="Fortified Wines"),
SUM(LOOKUP(2,1/(SRP!$B$26:$B$29&lt;=E8734)/(SRP!$C$26:$C$29&gt;=E8734),SRP!$D$26:$D$29)*(G8734/100)*(E8734/1000)),
IF(C8734="Wine",
SUM(LOOKUP(2,1/(SRP!$B$21:$B$25&lt;=E8734)/(SRP!$C$21:$C$25&gt;=E8734),SRP!$D$21:$D$25)*(G8734/100)*(E8734/1000)),
IF(AND(C8734="Ready to Drink",D8734="RTD-One Pour Cocktail&gt;7%&lt;=14.5"),
SUM(LOOKUP(2,1/(SRP!$B$16:$B$20&lt;=E8734)/(SRP!$C$16:$C$20&gt;=E8734),SRP!$D$16:$D$20)*(G8734/100)*(E8734/1000)),
IF(C8734="Ready to Drink",
SUM(LOOKUP(2,1/(SRP!$B$11:$B$15&lt;=E8734)/(SRP!$C$11:$C$15&gt;=E8734),SRP!$D$11:$D$15)*(G8734/100)*(E8734/1000)),
0)))))),2)</f>
        <v>14.05</v>
      </c>
      <c r="L8734" s="173" t="str">
        <f t="shared" si="136"/>
        <v>Spirits750</v>
      </c>
      <c r="M8734" s="154">
        <f>VLOOKUP(L8734,'Slope %'!C:D,2,0)</f>
        <v>7.0000000000000007E-2</v>
      </c>
    </row>
    <row r="8735" spans="1:13" x14ac:dyDescent="0.25">
      <c r="A8735" s="169">
        <v>366930</v>
      </c>
      <c r="B8735" s="170" t="s">
        <v>6340</v>
      </c>
      <c r="C8735" s="170" t="s">
        <v>24</v>
      </c>
      <c r="D8735" s="170" t="s">
        <v>194</v>
      </c>
      <c r="E8735" s="170">
        <v>750</v>
      </c>
      <c r="F8735" s="170">
        <v>12</v>
      </c>
      <c r="G8735" s="171">
        <v>13.5</v>
      </c>
      <c r="H8735" s="170" t="s">
        <v>3558</v>
      </c>
      <c r="I8735" s="171">
        <v>39.65</v>
      </c>
      <c r="J8735" s="169">
        <v>1</v>
      </c>
      <c r="K8735" s="154" cm="1">
        <f t="array" ref="K8735">ROUND(
IF(C8735="Beer",
SUM(LOOKUP(2,1/(SRP!$B$8:$B$10&lt;=E8735)/(SRP!$C$8:$C$10&gt;=E8735),SRP!$D$8:$D$10)*(G8735/100)*(E8735/1000)),
IF(C8735="Spirits",
SUM(LOOKUP(2,1/(SRP!$B$2:$B$7&lt;=E8735)/(SRP!$C$2:$C$7&gt;=E8735),SRP!$D$2:$D$7)*(G8735/100)*(E8735/1000)),
IF(AND(C8735="Wine",D8735="Fortified Wines"),
SUM(LOOKUP(2,1/(SRP!$B$26:$B$29&lt;=E8735)/(SRP!$C$26:$C$29&gt;=E8735),SRP!$D$26:$D$29)*(G8735/100)*(E8735/1000)),
IF(C8735="Wine",
SUM(LOOKUP(2,1/(SRP!$B$21:$B$25&lt;=E8735)/(SRP!$C$21:$C$25&gt;=E8735),SRP!$D$21:$D$25)*(G8735/100)*(E8735/1000)),
IF(AND(C8735="Ready to Drink",D8735="RTD-One Pour Cocktail&gt;7%&lt;=14.5"),
SUM(LOOKUP(2,1/(SRP!$B$16:$B$20&lt;=E8735)/(SRP!$C$16:$C$20&gt;=E8735),SRP!$D$16:$D$20)*(G8735/100)*(E8735/1000)),
IF(C8735="Ready to Drink",
SUM(LOOKUP(2,1/(SRP!$B$11:$B$15&lt;=E8735)/(SRP!$C$11:$C$15&gt;=E8735),SRP!$D$11:$D$15)*(G8735/100)*(E8735/1000)),
0)))))),2)</f>
        <v>7.9</v>
      </c>
      <c r="L8735" s="173" t="str">
        <f t="shared" si="136"/>
        <v>Wine750</v>
      </c>
      <c r="M8735" s="154">
        <f>VLOOKUP(L8735,'Slope %'!C:D,2,0)</f>
        <v>0.1</v>
      </c>
    </row>
    <row r="8736" spans="1:13" x14ac:dyDescent="0.25">
      <c r="A8736" s="169">
        <v>366948</v>
      </c>
      <c r="B8736" s="170" t="s">
        <v>6341</v>
      </c>
      <c r="C8736" s="170" t="s">
        <v>24</v>
      </c>
      <c r="D8736" s="170" t="s">
        <v>66</v>
      </c>
      <c r="E8736" s="170">
        <v>750</v>
      </c>
      <c r="F8736" s="170">
        <v>12</v>
      </c>
      <c r="G8736" s="171">
        <v>13.5</v>
      </c>
      <c r="H8736" s="170" t="s">
        <v>3558</v>
      </c>
      <c r="I8736" s="171">
        <v>22.41</v>
      </c>
      <c r="J8736" s="169">
        <v>1</v>
      </c>
      <c r="K8736" s="154" cm="1">
        <f t="array" ref="K8736">ROUND(
IF(C8736="Beer",
SUM(LOOKUP(2,1/(SRP!$B$8:$B$10&lt;=E8736)/(SRP!$C$8:$C$10&gt;=E8736),SRP!$D$8:$D$10)*(G8736/100)*(E8736/1000)),
IF(C8736="Spirits",
SUM(LOOKUP(2,1/(SRP!$B$2:$B$7&lt;=E8736)/(SRP!$C$2:$C$7&gt;=E8736),SRP!$D$2:$D$7)*(G8736/100)*(E8736/1000)),
IF(AND(C8736="Wine",D8736="Fortified Wines"),
SUM(LOOKUP(2,1/(SRP!$B$26:$B$29&lt;=E8736)/(SRP!$C$26:$C$29&gt;=E8736),SRP!$D$26:$D$29)*(G8736/100)*(E8736/1000)),
IF(C8736="Wine",
SUM(LOOKUP(2,1/(SRP!$B$21:$B$25&lt;=E8736)/(SRP!$C$21:$C$25&gt;=E8736),SRP!$D$21:$D$25)*(G8736/100)*(E8736/1000)),
IF(AND(C8736="Ready to Drink",D8736="RTD-One Pour Cocktail&gt;7%&lt;=14.5"),
SUM(LOOKUP(2,1/(SRP!$B$16:$B$20&lt;=E8736)/(SRP!$C$16:$C$20&gt;=E8736),SRP!$D$16:$D$20)*(G8736/100)*(E8736/1000)),
IF(C8736="Ready to Drink",
SUM(LOOKUP(2,1/(SRP!$B$11:$B$15&lt;=E8736)/(SRP!$C$11:$C$15&gt;=E8736),SRP!$D$11:$D$15)*(G8736/100)*(E8736/1000)),
0)))))),2)</f>
        <v>7.9</v>
      </c>
      <c r="L8736" s="173" t="str">
        <f t="shared" si="136"/>
        <v>Wine750</v>
      </c>
      <c r="M8736" s="154">
        <f>VLOOKUP(L8736,'Slope %'!C:D,2,0)</f>
        <v>0.1</v>
      </c>
    </row>
    <row r="8737" spans="1:13" x14ac:dyDescent="0.25">
      <c r="A8737" s="169">
        <v>367672</v>
      </c>
      <c r="B8737" s="170" t="s">
        <v>6342</v>
      </c>
      <c r="C8737" s="170" t="s">
        <v>15</v>
      </c>
      <c r="D8737" s="170" t="s">
        <v>143</v>
      </c>
      <c r="E8737" s="170">
        <v>750</v>
      </c>
      <c r="F8737" s="170">
        <v>12</v>
      </c>
      <c r="G8737" s="171">
        <v>40</v>
      </c>
      <c r="H8737" s="170" t="s">
        <v>91</v>
      </c>
      <c r="I8737" s="171">
        <v>31.99</v>
      </c>
      <c r="J8737" s="169">
        <v>1</v>
      </c>
      <c r="K8737" s="154" cm="1">
        <f t="array" ref="K8737">ROUND(
IF(C8737="Beer",
SUM(LOOKUP(2,1/(SRP!$B$8:$B$10&lt;=E8737)/(SRP!$C$8:$C$10&gt;=E8737),SRP!$D$8:$D$10)*(G8737/100)*(E8737/1000)),
IF(C8737="Spirits",
SUM(LOOKUP(2,1/(SRP!$B$2:$B$7&lt;=E8737)/(SRP!$C$2:$C$7&gt;=E8737),SRP!$D$2:$D$7)*(G8737/100)*(E8737/1000)),
IF(AND(C8737="Wine",D8737="Fortified Wines"),
SUM(LOOKUP(2,1/(SRP!$B$26:$B$29&lt;=E8737)/(SRP!$C$26:$C$29&gt;=E8737),SRP!$D$26:$D$29)*(G8737/100)*(E8737/1000)),
IF(C8737="Wine",
SUM(LOOKUP(2,1/(SRP!$B$21:$B$25&lt;=E8737)/(SRP!$C$21:$C$25&gt;=E8737),SRP!$D$21:$D$25)*(G8737/100)*(E8737/1000)),
IF(AND(C8737="Ready to Drink",D8737="RTD-One Pour Cocktail&gt;7%&lt;=14.5"),
SUM(LOOKUP(2,1/(SRP!$B$16:$B$20&lt;=E8737)/(SRP!$C$16:$C$20&gt;=E8737),SRP!$D$16:$D$20)*(G8737/100)*(E8737/1000)),
IF(C8737="Ready to Drink",
SUM(LOOKUP(2,1/(SRP!$B$11:$B$15&lt;=E8737)/(SRP!$C$11:$C$15&gt;=E8737),SRP!$D$11:$D$15)*(G8737/100)*(E8737/1000)),
0)))))),2)</f>
        <v>23.42</v>
      </c>
      <c r="L8737" s="173" t="str">
        <f t="shared" si="136"/>
        <v>Spirits750</v>
      </c>
      <c r="M8737" s="154">
        <f>VLOOKUP(L8737,'Slope %'!C:D,2,0)</f>
        <v>7.0000000000000007E-2</v>
      </c>
    </row>
    <row r="8738" spans="1:13" x14ac:dyDescent="0.25">
      <c r="A8738" s="169">
        <v>368555</v>
      </c>
      <c r="B8738" s="170" t="s">
        <v>6343</v>
      </c>
      <c r="C8738" s="170" t="s">
        <v>24</v>
      </c>
      <c r="D8738" s="170" t="s">
        <v>185</v>
      </c>
      <c r="E8738" s="170">
        <v>3000</v>
      </c>
      <c r="F8738" s="170">
        <v>6</v>
      </c>
      <c r="G8738" s="171">
        <v>10</v>
      </c>
      <c r="H8738" s="170" t="s">
        <v>100</v>
      </c>
      <c r="I8738" s="171">
        <v>35.99</v>
      </c>
      <c r="J8738" s="169">
        <v>1</v>
      </c>
      <c r="K8738" s="154" cm="1">
        <f t="array" ref="K8738">ROUND(
IF(C8738="Beer",
SUM(LOOKUP(2,1/(SRP!$B$8:$B$10&lt;=E8738)/(SRP!$C$8:$C$10&gt;=E8738),SRP!$D$8:$D$10)*(G8738/100)*(E8738/1000)),
IF(C8738="Spirits",
SUM(LOOKUP(2,1/(SRP!$B$2:$B$7&lt;=E8738)/(SRP!$C$2:$C$7&gt;=E8738),SRP!$D$2:$D$7)*(G8738/100)*(E8738/1000)),
IF(AND(C8738="Wine",D8738="Fortified Wines"),
SUM(LOOKUP(2,1/(SRP!$B$26:$B$29&lt;=E8738)/(SRP!$C$26:$C$29&gt;=E8738),SRP!$D$26:$D$29)*(G8738/100)*(E8738/1000)),
IF(C8738="Wine",
SUM(LOOKUP(2,1/(SRP!$B$21:$B$25&lt;=E8738)/(SRP!$C$21:$C$25&gt;=E8738),SRP!$D$21:$D$25)*(G8738/100)*(E8738/1000)),
IF(AND(C8738="Ready to Drink",D8738="RTD-One Pour Cocktail&gt;7%&lt;=14.5"),
SUM(LOOKUP(2,1/(SRP!$B$16:$B$20&lt;=E8738)/(SRP!$C$16:$C$20&gt;=E8738),SRP!$D$16:$D$20)*(G8738/100)*(E8738/1000)),
IF(C8738="Ready to Drink",
SUM(LOOKUP(2,1/(SRP!$B$11:$B$15&lt;=E8738)/(SRP!$C$11:$C$15&gt;=E8738),SRP!$D$11:$D$15)*(G8738/100)*(E8738/1000)),
0)))))),2)</f>
        <v>23.42</v>
      </c>
      <c r="L8738" s="173" t="str">
        <f t="shared" si="136"/>
        <v>Wine3000</v>
      </c>
      <c r="M8738" s="154">
        <f>VLOOKUP(L8738,'Slope %'!C:D,2,0)</f>
        <v>0.05</v>
      </c>
    </row>
    <row r="8739" spans="1:13" x14ac:dyDescent="0.25">
      <c r="A8739" s="169">
        <v>369058</v>
      </c>
      <c r="B8739" s="170" t="s">
        <v>6344</v>
      </c>
      <c r="C8739" s="170" t="s">
        <v>24</v>
      </c>
      <c r="D8739" s="170" t="s">
        <v>66</v>
      </c>
      <c r="E8739" s="170">
        <v>750</v>
      </c>
      <c r="F8739" s="170">
        <v>12</v>
      </c>
      <c r="G8739" s="171">
        <v>12.5</v>
      </c>
      <c r="H8739" s="170" t="s">
        <v>64</v>
      </c>
      <c r="I8739" s="171">
        <v>49.99</v>
      </c>
      <c r="J8739" s="169">
        <v>1</v>
      </c>
      <c r="K8739" s="154" cm="1">
        <f t="array" ref="K8739">ROUND(
IF(C8739="Beer",
SUM(LOOKUP(2,1/(SRP!$B$8:$B$10&lt;=E8739)/(SRP!$C$8:$C$10&gt;=E8739),SRP!$D$8:$D$10)*(G8739/100)*(E8739/1000)),
IF(C8739="Spirits",
SUM(LOOKUP(2,1/(SRP!$B$2:$B$7&lt;=E8739)/(SRP!$C$2:$C$7&gt;=E8739),SRP!$D$2:$D$7)*(G8739/100)*(E8739/1000)),
IF(AND(C8739="Wine",D8739="Fortified Wines"),
SUM(LOOKUP(2,1/(SRP!$B$26:$B$29&lt;=E8739)/(SRP!$C$26:$C$29&gt;=E8739),SRP!$D$26:$D$29)*(G8739/100)*(E8739/1000)),
IF(C8739="Wine",
SUM(LOOKUP(2,1/(SRP!$B$21:$B$25&lt;=E8739)/(SRP!$C$21:$C$25&gt;=E8739),SRP!$D$21:$D$25)*(G8739/100)*(E8739/1000)),
IF(AND(C8739="Ready to Drink",D8739="RTD-One Pour Cocktail&gt;7%&lt;=14.5"),
SUM(LOOKUP(2,1/(SRP!$B$16:$B$20&lt;=E8739)/(SRP!$C$16:$C$20&gt;=E8739),SRP!$D$16:$D$20)*(G8739/100)*(E8739/1000)),
IF(C8739="Ready to Drink",
SUM(LOOKUP(2,1/(SRP!$B$11:$B$15&lt;=E8739)/(SRP!$C$11:$C$15&gt;=E8739),SRP!$D$11:$D$15)*(G8739/100)*(E8739/1000)),
0)))))),2)</f>
        <v>7.32</v>
      </c>
      <c r="L8739" s="173" t="str">
        <f t="shared" si="136"/>
        <v>Wine750</v>
      </c>
      <c r="M8739" s="154">
        <f>VLOOKUP(L8739,'Slope %'!C:D,2,0)</f>
        <v>0.1</v>
      </c>
    </row>
    <row r="8740" spans="1:13" x14ac:dyDescent="0.25">
      <c r="A8740" s="169">
        <v>374686</v>
      </c>
      <c r="B8740" s="170" t="s">
        <v>6345</v>
      </c>
      <c r="C8740" s="170" t="s">
        <v>24</v>
      </c>
      <c r="D8740" s="170" t="s">
        <v>68</v>
      </c>
      <c r="E8740" s="170">
        <v>750</v>
      </c>
      <c r="F8740" s="170">
        <v>12</v>
      </c>
      <c r="G8740" s="171">
        <v>13.9</v>
      </c>
      <c r="H8740" s="170" t="s">
        <v>22</v>
      </c>
      <c r="I8740" s="171">
        <v>17.989999999999998</v>
      </c>
      <c r="J8740" s="169">
        <v>1</v>
      </c>
      <c r="K8740" s="154" cm="1">
        <f t="array" ref="K8740">ROUND(
IF(C8740="Beer",
SUM(LOOKUP(2,1/(SRP!$B$8:$B$10&lt;=E8740)/(SRP!$C$8:$C$10&gt;=E8740),SRP!$D$8:$D$10)*(G8740/100)*(E8740/1000)),
IF(C8740="Spirits",
SUM(LOOKUP(2,1/(SRP!$B$2:$B$7&lt;=E8740)/(SRP!$C$2:$C$7&gt;=E8740),SRP!$D$2:$D$7)*(G8740/100)*(E8740/1000)),
IF(AND(C8740="Wine",D8740="Fortified Wines"),
SUM(LOOKUP(2,1/(SRP!$B$26:$B$29&lt;=E8740)/(SRP!$C$26:$C$29&gt;=E8740),SRP!$D$26:$D$29)*(G8740/100)*(E8740/1000)),
IF(C8740="Wine",
SUM(LOOKUP(2,1/(SRP!$B$21:$B$25&lt;=E8740)/(SRP!$C$21:$C$25&gt;=E8740),SRP!$D$21:$D$25)*(G8740/100)*(E8740/1000)),
IF(AND(C8740="Ready to Drink",D8740="RTD-One Pour Cocktail&gt;7%&lt;=14.5"),
SUM(LOOKUP(2,1/(SRP!$B$16:$B$20&lt;=E8740)/(SRP!$C$16:$C$20&gt;=E8740),SRP!$D$16:$D$20)*(G8740/100)*(E8740/1000)),
IF(C8740="Ready to Drink",
SUM(LOOKUP(2,1/(SRP!$B$11:$B$15&lt;=E8740)/(SRP!$C$11:$C$15&gt;=E8740),SRP!$D$11:$D$15)*(G8740/100)*(E8740/1000)),
0)))))),2)</f>
        <v>8.14</v>
      </c>
      <c r="L8740" s="173" t="str">
        <f t="shared" si="136"/>
        <v>Wine750</v>
      </c>
      <c r="M8740" s="154">
        <f>VLOOKUP(L8740,'Slope %'!C:D,2,0)</f>
        <v>0.1</v>
      </c>
    </row>
    <row r="8741" spans="1:13" x14ac:dyDescent="0.25">
      <c r="A8741" s="169">
        <v>374769</v>
      </c>
      <c r="B8741" s="170" t="s">
        <v>6346</v>
      </c>
      <c r="C8741" s="170" t="s">
        <v>24</v>
      </c>
      <c r="D8741" s="170" t="s">
        <v>46</v>
      </c>
      <c r="E8741" s="170">
        <v>750</v>
      </c>
      <c r="F8741" s="170">
        <v>12</v>
      </c>
      <c r="G8741" s="171">
        <v>11.5</v>
      </c>
      <c r="H8741" s="170" t="s">
        <v>96</v>
      </c>
      <c r="I8741" s="171">
        <v>24.99</v>
      </c>
      <c r="J8741" s="169">
        <v>1</v>
      </c>
      <c r="K8741" s="154" cm="1">
        <f t="array" ref="K8741">ROUND(
IF(C8741="Beer",
SUM(LOOKUP(2,1/(SRP!$B$8:$B$10&lt;=E8741)/(SRP!$C$8:$C$10&gt;=E8741),SRP!$D$8:$D$10)*(G8741/100)*(E8741/1000)),
IF(C8741="Spirits",
SUM(LOOKUP(2,1/(SRP!$B$2:$B$7&lt;=E8741)/(SRP!$C$2:$C$7&gt;=E8741),SRP!$D$2:$D$7)*(G8741/100)*(E8741/1000)),
IF(AND(C8741="Wine",D8741="Fortified Wines"),
SUM(LOOKUP(2,1/(SRP!$B$26:$B$29&lt;=E8741)/(SRP!$C$26:$C$29&gt;=E8741),SRP!$D$26:$D$29)*(G8741/100)*(E8741/1000)),
IF(C8741="Wine",
SUM(LOOKUP(2,1/(SRP!$B$21:$B$25&lt;=E8741)/(SRP!$C$21:$C$25&gt;=E8741),SRP!$D$21:$D$25)*(G8741/100)*(E8741/1000)),
IF(AND(C8741="Ready to Drink",D8741="RTD-One Pour Cocktail&gt;7%&lt;=14.5"),
SUM(LOOKUP(2,1/(SRP!$B$16:$B$20&lt;=E8741)/(SRP!$C$16:$C$20&gt;=E8741),SRP!$D$16:$D$20)*(G8741/100)*(E8741/1000)),
IF(C8741="Ready to Drink",
SUM(LOOKUP(2,1/(SRP!$B$11:$B$15&lt;=E8741)/(SRP!$C$11:$C$15&gt;=E8741),SRP!$D$11:$D$15)*(G8741/100)*(E8741/1000)),
0)))))),2)</f>
        <v>6.73</v>
      </c>
      <c r="L8741" s="173" t="str">
        <f t="shared" si="136"/>
        <v>Wine750</v>
      </c>
      <c r="M8741" s="154">
        <f>VLOOKUP(L8741,'Slope %'!C:D,2,0)</f>
        <v>0.1</v>
      </c>
    </row>
    <row r="8742" spans="1:13" x14ac:dyDescent="0.25">
      <c r="A8742" s="169">
        <v>376848</v>
      </c>
      <c r="B8742" s="170" t="s">
        <v>6347</v>
      </c>
      <c r="C8742" s="170" t="s">
        <v>24</v>
      </c>
      <c r="D8742" s="170" t="s">
        <v>68</v>
      </c>
      <c r="E8742" s="170">
        <v>750</v>
      </c>
      <c r="F8742" s="170">
        <v>12</v>
      </c>
      <c r="G8742" s="171">
        <v>13.5</v>
      </c>
      <c r="H8742" s="170" t="s">
        <v>73</v>
      </c>
      <c r="I8742" s="171">
        <v>12.99</v>
      </c>
      <c r="J8742" s="169">
        <v>1</v>
      </c>
      <c r="K8742" s="154" cm="1">
        <f t="array" ref="K8742">ROUND(
IF(C8742="Beer",
SUM(LOOKUP(2,1/(SRP!$B$8:$B$10&lt;=E8742)/(SRP!$C$8:$C$10&gt;=E8742),SRP!$D$8:$D$10)*(G8742/100)*(E8742/1000)),
IF(C8742="Spirits",
SUM(LOOKUP(2,1/(SRP!$B$2:$B$7&lt;=E8742)/(SRP!$C$2:$C$7&gt;=E8742),SRP!$D$2:$D$7)*(G8742/100)*(E8742/1000)),
IF(AND(C8742="Wine",D8742="Fortified Wines"),
SUM(LOOKUP(2,1/(SRP!$B$26:$B$29&lt;=E8742)/(SRP!$C$26:$C$29&gt;=E8742),SRP!$D$26:$D$29)*(G8742/100)*(E8742/1000)),
IF(C8742="Wine",
SUM(LOOKUP(2,1/(SRP!$B$21:$B$25&lt;=E8742)/(SRP!$C$21:$C$25&gt;=E8742),SRP!$D$21:$D$25)*(G8742/100)*(E8742/1000)),
IF(AND(C8742="Ready to Drink",D8742="RTD-One Pour Cocktail&gt;7%&lt;=14.5"),
SUM(LOOKUP(2,1/(SRP!$B$16:$B$20&lt;=E8742)/(SRP!$C$16:$C$20&gt;=E8742),SRP!$D$16:$D$20)*(G8742/100)*(E8742/1000)),
IF(C8742="Ready to Drink",
SUM(LOOKUP(2,1/(SRP!$B$11:$B$15&lt;=E8742)/(SRP!$C$11:$C$15&gt;=E8742),SRP!$D$11:$D$15)*(G8742/100)*(E8742/1000)),
0)))))),2)</f>
        <v>7.9</v>
      </c>
      <c r="L8742" s="173" t="str">
        <f t="shared" si="136"/>
        <v>Wine750</v>
      </c>
      <c r="M8742" s="154">
        <f>VLOOKUP(L8742,'Slope %'!C:D,2,0)</f>
        <v>0.1</v>
      </c>
    </row>
    <row r="8743" spans="1:13" x14ac:dyDescent="0.25">
      <c r="A8743" s="169">
        <v>376855</v>
      </c>
      <c r="B8743" s="170" t="s">
        <v>6348</v>
      </c>
      <c r="C8743" s="170" t="s">
        <v>24</v>
      </c>
      <c r="D8743" s="170" t="s">
        <v>66</v>
      </c>
      <c r="E8743" s="170">
        <v>1500</v>
      </c>
      <c r="F8743" s="170">
        <v>6</v>
      </c>
      <c r="G8743" s="171">
        <v>13</v>
      </c>
      <c r="H8743" s="170" t="s">
        <v>73</v>
      </c>
      <c r="I8743" s="171">
        <v>19.989999999999998</v>
      </c>
      <c r="J8743" s="169">
        <v>1</v>
      </c>
      <c r="K8743" s="154" cm="1">
        <f t="array" ref="K8743">ROUND(
IF(C8743="Beer",
SUM(LOOKUP(2,1/(SRP!$B$8:$B$10&lt;=E8743)/(SRP!$C$8:$C$10&gt;=E8743),SRP!$D$8:$D$10)*(G8743/100)*(E8743/1000)),
IF(C8743="Spirits",
SUM(LOOKUP(2,1/(SRP!$B$2:$B$7&lt;=E8743)/(SRP!$C$2:$C$7&gt;=E8743),SRP!$D$2:$D$7)*(G8743/100)*(E8743/1000)),
IF(AND(C8743="Wine",D8743="Fortified Wines"),
SUM(LOOKUP(2,1/(SRP!$B$26:$B$29&lt;=E8743)/(SRP!$C$26:$C$29&gt;=E8743),SRP!$D$26:$D$29)*(G8743/100)*(E8743/1000)),
IF(C8743="Wine",
SUM(LOOKUP(2,1/(SRP!$B$21:$B$25&lt;=E8743)/(SRP!$C$21:$C$25&gt;=E8743),SRP!$D$21:$D$25)*(G8743/100)*(E8743/1000)),
IF(AND(C8743="Ready to Drink",D8743="RTD-One Pour Cocktail&gt;7%&lt;=14.5"),
SUM(LOOKUP(2,1/(SRP!$B$16:$B$20&lt;=E8743)/(SRP!$C$16:$C$20&gt;=E8743),SRP!$D$16:$D$20)*(G8743/100)*(E8743/1000)),
IF(C8743="Ready to Drink",
SUM(LOOKUP(2,1/(SRP!$B$11:$B$15&lt;=E8743)/(SRP!$C$11:$C$15&gt;=E8743),SRP!$D$11:$D$15)*(G8743/100)*(E8743/1000)),
0)))))),2)</f>
        <v>15.22</v>
      </c>
      <c r="L8743" s="173" t="str">
        <f t="shared" si="136"/>
        <v>Wine1500</v>
      </c>
      <c r="M8743" s="154">
        <f>VLOOKUP(L8743,'Slope %'!C:D,2,0)</f>
        <v>7.0000000000000007E-2</v>
      </c>
    </row>
    <row r="8744" spans="1:13" x14ac:dyDescent="0.25">
      <c r="A8744" s="169">
        <v>377770</v>
      </c>
      <c r="B8744" s="170" t="s">
        <v>6349</v>
      </c>
      <c r="C8744" s="170" t="s">
        <v>24</v>
      </c>
      <c r="D8744" s="170" t="s">
        <v>66</v>
      </c>
      <c r="E8744" s="170">
        <v>750</v>
      </c>
      <c r="F8744" s="170">
        <v>12</v>
      </c>
      <c r="G8744" s="171">
        <v>13.5</v>
      </c>
      <c r="H8744" s="170" t="s">
        <v>141</v>
      </c>
      <c r="I8744" s="171">
        <v>29.99</v>
      </c>
      <c r="J8744" s="169">
        <v>1</v>
      </c>
      <c r="K8744" s="154" cm="1">
        <f t="array" ref="K8744">ROUND(
IF(C8744="Beer",
SUM(LOOKUP(2,1/(SRP!$B$8:$B$10&lt;=E8744)/(SRP!$C$8:$C$10&gt;=E8744),SRP!$D$8:$D$10)*(G8744/100)*(E8744/1000)),
IF(C8744="Spirits",
SUM(LOOKUP(2,1/(SRP!$B$2:$B$7&lt;=E8744)/(SRP!$C$2:$C$7&gt;=E8744),SRP!$D$2:$D$7)*(G8744/100)*(E8744/1000)),
IF(AND(C8744="Wine",D8744="Fortified Wines"),
SUM(LOOKUP(2,1/(SRP!$B$26:$B$29&lt;=E8744)/(SRP!$C$26:$C$29&gt;=E8744),SRP!$D$26:$D$29)*(G8744/100)*(E8744/1000)),
IF(C8744="Wine",
SUM(LOOKUP(2,1/(SRP!$B$21:$B$25&lt;=E8744)/(SRP!$C$21:$C$25&gt;=E8744),SRP!$D$21:$D$25)*(G8744/100)*(E8744/1000)),
IF(AND(C8744="Ready to Drink",D8744="RTD-One Pour Cocktail&gt;7%&lt;=14.5"),
SUM(LOOKUP(2,1/(SRP!$B$16:$B$20&lt;=E8744)/(SRP!$C$16:$C$20&gt;=E8744),SRP!$D$16:$D$20)*(G8744/100)*(E8744/1000)),
IF(C8744="Ready to Drink",
SUM(LOOKUP(2,1/(SRP!$B$11:$B$15&lt;=E8744)/(SRP!$C$11:$C$15&gt;=E8744),SRP!$D$11:$D$15)*(G8744/100)*(E8744/1000)),
0)))))),2)</f>
        <v>7.9</v>
      </c>
      <c r="L8744" s="173" t="str">
        <f t="shared" si="136"/>
        <v>Wine750</v>
      </c>
      <c r="M8744" s="154">
        <f>VLOOKUP(L8744,'Slope %'!C:D,2,0)</f>
        <v>0.1</v>
      </c>
    </row>
    <row r="8745" spans="1:13" x14ac:dyDescent="0.25">
      <c r="A8745" s="169">
        <v>378638</v>
      </c>
      <c r="B8745" s="170" t="s">
        <v>6350</v>
      </c>
      <c r="C8745" s="170" t="s">
        <v>24</v>
      </c>
      <c r="D8745" s="170" t="s">
        <v>46</v>
      </c>
      <c r="E8745" s="170">
        <v>750</v>
      </c>
      <c r="F8745" s="170">
        <v>12</v>
      </c>
      <c r="G8745" s="171">
        <v>10.5</v>
      </c>
      <c r="H8745" s="170" t="s">
        <v>177</v>
      </c>
      <c r="I8745" s="171">
        <v>19.989999999999998</v>
      </c>
      <c r="J8745" s="169">
        <v>1</v>
      </c>
      <c r="K8745" s="154" cm="1">
        <f t="array" ref="K8745">ROUND(
IF(C8745="Beer",
SUM(LOOKUP(2,1/(SRP!$B$8:$B$10&lt;=E8745)/(SRP!$C$8:$C$10&gt;=E8745),SRP!$D$8:$D$10)*(G8745/100)*(E8745/1000)),
IF(C8745="Spirits",
SUM(LOOKUP(2,1/(SRP!$B$2:$B$7&lt;=E8745)/(SRP!$C$2:$C$7&gt;=E8745),SRP!$D$2:$D$7)*(G8745/100)*(E8745/1000)),
IF(AND(C8745="Wine",D8745="Fortified Wines"),
SUM(LOOKUP(2,1/(SRP!$B$26:$B$29&lt;=E8745)/(SRP!$C$26:$C$29&gt;=E8745),SRP!$D$26:$D$29)*(G8745/100)*(E8745/1000)),
IF(C8745="Wine",
SUM(LOOKUP(2,1/(SRP!$B$21:$B$25&lt;=E8745)/(SRP!$C$21:$C$25&gt;=E8745),SRP!$D$21:$D$25)*(G8745/100)*(E8745/1000)),
IF(AND(C8745="Ready to Drink",D8745="RTD-One Pour Cocktail&gt;7%&lt;=14.5"),
SUM(LOOKUP(2,1/(SRP!$B$16:$B$20&lt;=E8745)/(SRP!$C$16:$C$20&gt;=E8745),SRP!$D$16:$D$20)*(G8745/100)*(E8745/1000)),
IF(C8745="Ready to Drink",
SUM(LOOKUP(2,1/(SRP!$B$11:$B$15&lt;=E8745)/(SRP!$C$11:$C$15&gt;=E8745),SRP!$D$11:$D$15)*(G8745/100)*(E8745/1000)),
0)))))),2)</f>
        <v>6.15</v>
      </c>
      <c r="L8745" s="173" t="str">
        <f t="shared" si="136"/>
        <v>Wine750</v>
      </c>
      <c r="M8745" s="154">
        <f>VLOOKUP(L8745,'Slope %'!C:D,2,0)</f>
        <v>0.1</v>
      </c>
    </row>
    <row r="8746" spans="1:13" x14ac:dyDescent="0.25">
      <c r="A8746" s="169">
        <v>381947</v>
      </c>
      <c r="B8746" s="170" t="s">
        <v>6351</v>
      </c>
      <c r="C8746" s="170" t="s">
        <v>263</v>
      </c>
      <c r="D8746" s="170" t="s">
        <v>935</v>
      </c>
      <c r="E8746" s="170">
        <v>2000</v>
      </c>
      <c r="F8746" s="170">
        <v>8</v>
      </c>
      <c r="G8746" s="171">
        <v>7</v>
      </c>
      <c r="H8746" s="170" t="s">
        <v>105</v>
      </c>
      <c r="I8746" s="171">
        <v>13.49</v>
      </c>
      <c r="J8746" s="169">
        <v>1</v>
      </c>
      <c r="K8746" s="154" cm="1">
        <f t="array" ref="K8746">ROUND(
IF(C8746="Beer",
SUM(LOOKUP(2,1/(SRP!$B$8:$B$10&lt;=E8746)/(SRP!$C$8:$C$10&gt;=E8746),SRP!$D$8:$D$10)*(G8746/100)*(E8746/1000)),
IF(C8746="Spirits",
SUM(LOOKUP(2,1/(SRP!$B$2:$B$7&lt;=E8746)/(SRP!$C$2:$C$7&gt;=E8746),SRP!$D$2:$D$7)*(G8746/100)*(E8746/1000)),
IF(AND(C8746="Wine",D8746="Fortified Wines"),
SUM(LOOKUP(2,1/(SRP!$B$26:$B$29&lt;=E8746)/(SRP!$C$26:$C$29&gt;=E8746),SRP!$D$26:$D$29)*(G8746/100)*(E8746/1000)),
IF(C8746="Wine",
SUM(LOOKUP(2,1/(SRP!$B$21:$B$25&lt;=E8746)/(SRP!$C$21:$C$25&gt;=E8746),SRP!$D$21:$D$25)*(G8746/100)*(E8746/1000)),
IF(AND(C8746="Ready to Drink",D8746="RTD-One Pour Cocktail&gt;7%&lt;=14.5"),
SUM(LOOKUP(2,1/(SRP!$B$16:$B$20&lt;=E8746)/(SRP!$C$16:$C$20&gt;=E8746),SRP!$D$16:$D$20)*(G8746/100)*(E8746/1000)),
IF(C8746="Ready to Drink",
SUM(LOOKUP(2,1/(SRP!$B$11:$B$15&lt;=E8746)/(SRP!$C$11:$C$15&gt;=E8746),SRP!$D$11:$D$15)*(G8746/100)*(E8746/1000)),
0)))))),2)</f>
        <v>10.93</v>
      </c>
      <c r="L8746" s="173" t="str">
        <f t="shared" si="136"/>
        <v>Ready to Drink2000</v>
      </c>
      <c r="M8746" s="154">
        <f>VLOOKUP(L8746,'Slope %'!C:D,2,0)</f>
        <v>0.1</v>
      </c>
    </row>
    <row r="8747" spans="1:13" x14ac:dyDescent="0.25">
      <c r="A8747" s="169">
        <v>381947</v>
      </c>
      <c r="B8747" s="170" t="s">
        <v>6351</v>
      </c>
      <c r="C8747" s="170" t="s">
        <v>263</v>
      </c>
      <c r="D8747" s="170" t="s">
        <v>935</v>
      </c>
      <c r="E8747" s="170">
        <v>2000</v>
      </c>
      <c r="F8747" s="170">
        <v>8</v>
      </c>
      <c r="G8747" s="171">
        <v>7</v>
      </c>
      <c r="H8747" s="170" t="s">
        <v>105</v>
      </c>
      <c r="I8747" s="171">
        <v>13.49</v>
      </c>
      <c r="J8747" s="169">
        <v>1</v>
      </c>
      <c r="K8747" s="154" cm="1">
        <f t="array" ref="K8747">ROUND(
IF(C8747="Beer",
SUM(LOOKUP(2,1/(SRP!$B$8:$B$10&lt;=E8747)/(SRP!$C$8:$C$10&gt;=E8747),SRP!$D$8:$D$10)*(G8747/100)*(E8747/1000)),
IF(C8747="Spirits",
SUM(LOOKUP(2,1/(SRP!$B$2:$B$7&lt;=E8747)/(SRP!$C$2:$C$7&gt;=E8747),SRP!$D$2:$D$7)*(G8747/100)*(E8747/1000)),
IF(AND(C8747="Wine",D8747="Fortified Wines"),
SUM(LOOKUP(2,1/(SRP!$B$26:$B$29&lt;=E8747)/(SRP!$C$26:$C$29&gt;=E8747),SRP!$D$26:$D$29)*(G8747/100)*(E8747/1000)),
IF(C8747="Wine",
SUM(LOOKUP(2,1/(SRP!$B$21:$B$25&lt;=E8747)/(SRP!$C$21:$C$25&gt;=E8747),SRP!$D$21:$D$25)*(G8747/100)*(E8747/1000)),
IF(AND(C8747="Ready to Drink",D8747="RTD-One Pour Cocktail&gt;7%&lt;=14.5"),
SUM(LOOKUP(2,1/(SRP!$B$16:$B$20&lt;=E8747)/(SRP!$C$16:$C$20&gt;=E8747),SRP!$D$16:$D$20)*(G8747/100)*(E8747/1000)),
IF(C8747="Ready to Drink",
SUM(LOOKUP(2,1/(SRP!$B$11:$B$15&lt;=E8747)/(SRP!$C$11:$C$15&gt;=E8747),SRP!$D$11:$D$15)*(G8747/100)*(E8747/1000)),
0)))))),2)</f>
        <v>10.93</v>
      </c>
      <c r="L8747" s="173" t="str">
        <f t="shared" si="136"/>
        <v>Ready to Drink2000</v>
      </c>
      <c r="M8747" s="154">
        <f>VLOOKUP(L8747,'Slope %'!C:D,2,0)</f>
        <v>0.1</v>
      </c>
    </row>
    <row r="8748" spans="1:13" x14ac:dyDescent="0.25">
      <c r="A8748" s="169">
        <v>383711</v>
      </c>
      <c r="B8748" s="170" t="s">
        <v>6352</v>
      </c>
      <c r="C8748" s="170" t="s">
        <v>24</v>
      </c>
      <c r="D8748" s="170" t="s">
        <v>85</v>
      </c>
      <c r="E8748" s="170">
        <v>750</v>
      </c>
      <c r="F8748" s="170">
        <v>12</v>
      </c>
      <c r="G8748" s="171">
        <v>12.5</v>
      </c>
      <c r="H8748" s="170" t="s">
        <v>32</v>
      </c>
      <c r="I8748" s="171">
        <v>11.99</v>
      </c>
      <c r="J8748" s="169">
        <v>1</v>
      </c>
      <c r="K8748" s="154" cm="1">
        <f t="array" ref="K8748">ROUND(
IF(C8748="Beer",
SUM(LOOKUP(2,1/(SRP!$B$8:$B$10&lt;=E8748)/(SRP!$C$8:$C$10&gt;=E8748),SRP!$D$8:$D$10)*(G8748/100)*(E8748/1000)),
IF(C8748="Spirits",
SUM(LOOKUP(2,1/(SRP!$B$2:$B$7&lt;=E8748)/(SRP!$C$2:$C$7&gt;=E8748),SRP!$D$2:$D$7)*(G8748/100)*(E8748/1000)),
IF(AND(C8748="Wine",D8748="Fortified Wines"),
SUM(LOOKUP(2,1/(SRP!$B$26:$B$29&lt;=E8748)/(SRP!$C$26:$C$29&gt;=E8748),SRP!$D$26:$D$29)*(G8748/100)*(E8748/1000)),
IF(C8748="Wine",
SUM(LOOKUP(2,1/(SRP!$B$21:$B$25&lt;=E8748)/(SRP!$C$21:$C$25&gt;=E8748),SRP!$D$21:$D$25)*(G8748/100)*(E8748/1000)),
IF(AND(C8748="Ready to Drink",D8748="RTD-One Pour Cocktail&gt;7%&lt;=14.5"),
SUM(LOOKUP(2,1/(SRP!$B$16:$B$20&lt;=E8748)/(SRP!$C$16:$C$20&gt;=E8748),SRP!$D$16:$D$20)*(G8748/100)*(E8748/1000)),
IF(C8748="Ready to Drink",
SUM(LOOKUP(2,1/(SRP!$B$11:$B$15&lt;=E8748)/(SRP!$C$11:$C$15&gt;=E8748),SRP!$D$11:$D$15)*(G8748/100)*(E8748/1000)),
0)))))),2)</f>
        <v>7.32</v>
      </c>
      <c r="L8748" s="173" t="str">
        <f t="shared" si="136"/>
        <v>Wine750</v>
      </c>
      <c r="M8748" s="154">
        <f>VLOOKUP(L8748,'Slope %'!C:D,2,0)</f>
        <v>0.1</v>
      </c>
    </row>
    <row r="8749" spans="1:13" x14ac:dyDescent="0.25">
      <c r="A8749" s="169">
        <v>384255</v>
      </c>
      <c r="B8749" s="170" t="s">
        <v>6353</v>
      </c>
      <c r="C8749" s="170" t="s">
        <v>15</v>
      </c>
      <c r="D8749" s="170" t="s">
        <v>51</v>
      </c>
      <c r="E8749" s="170">
        <v>750</v>
      </c>
      <c r="F8749" s="170">
        <v>12</v>
      </c>
      <c r="G8749" s="171">
        <v>40</v>
      </c>
      <c r="H8749" s="170" t="s">
        <v>20</v>
      </c>
      <c r="I8749" s="171">
        <v>23.65</v>
      </c>
      <c r="J8749" s="169">
        <v>1</v>
      </c>
      <c r="K8749" s="154" cm="1">
        <f t="array" ref="K8749">ROUND(
IF(C8749="Beer",
SUM(LOOKUP(2,1/(SRP!$B$8:$B$10&lt;=E8749)/(SRP!$C$8:$C$10&gt;=E8749),SRP!$D$8:$D$10)*(G8749/100)*(E8749/1000)),
IF(C8749="Spirits",
SUM(LOOKUP(2,1/(SRP!$B$2:$B$7&lt;=E8749)/(SRP!$C$2:$C$7&gt;=E8749),SRP!$D$2:$D$7)*(G8749/100)*(E8749/1000)),
IF(AND(C8749="Wine",D8749="Fortified Wines"),
SUM(LOOKUP(2,1/(SRP!$B$26:$B$29&lt;=E8749)/(SRP!$C$26:$C$29&gt;=E8749),SRP!$D$26:$D$29)*(G8749/100)*(E8749/1000)),
IF(C8749="Wine",
SUM(LOOKUP(2,1/(SRP!$B$21:$B$25&lt;=E8749)/(SRP!$C$21:$C$25&gt;=E8749),SRP!$D$21:$D$25)*(G8749/100)*(E8749/1000)),
IF(AND(C8749="Ready to Drink",D8749="RTD-One Pour Cocktail&gt;7%&lt;=14.5"),
SUM(LOOKUP(2,1/(SRP!$B$16:$B$20&lt;=E8749)/(SRP!$C$16:$C$20&gt;=E8749),SRP!$D$16:$D$20)*(G8749/100)*(E8749/1000)),
IF(C8749="Ready to Drink",
SUM(LOOKUP(2,1/(SRP!$B$11:$B$15&lt;=E8749)/(SRP!$C$11:$C$15&gt;=E8749),SRP!$D$11:$D$15)*(G8749/100)*(E8749/1000)),
0)))))),2)</f>
        <v>23.42</v>
      </c>
      <c r="L8749" s="173" t="str">
        <f t="shared" si="136"/>
        <v>Spirits750</v>
      </c>
      <c r="M8749" s="154">
        <f>VLOOKUP(L8749,'Slope %'!C:D,2,0)</f>
        <v>7.0000000000000007E-2</v>
      </c>
    </row>
    <row r="8750" spans="1:13" x14ac:dyDescent="0.25">
      <c r="A8750" s="169">
        <v>384529</v>
      </c>
      <c r="B8750" s="170" t="s">
        <v>6354</v>
      </c>
      <c r="C8750" s="170" t="s">
        <v>24</v>
      </c>
      <c r="D8750" s="170" t="s">
        <v>162</v>
      </c>
      <c r="E8750" s="170">
        <v>750</v>
      </c>
      <c r="F8750" s="170">
        <v>6</v>
      </c>
      <c r="G8750" s="171">
        <v>12</v>
      </c>
      <c r="H8750" s="170" t="s">
        <v>86</v>
      </c>
      <c r="I8750" s="171">
        <v>112.95</v>
      </c>
      <c r="J8750" s="169">
        <v>1</v>
      </c>
      <c r="K8750" s="154" cm="1">
        <f t="array" ref="K8750">ROUND(
IF(C8750="Beer",
SUM(LOOKUP(2,1/(SRP!$B$8:$B$10&lt;=E8750)/(SRP!$C$8:$C$10&gt;=E8750),SRP!$D$8:$D$10)*(G8750/100)*(E8750/1000)),
IF(C8750="Spirits",
SUM(LOOKUP(2,1/(SRP!$B$2:$B$7&lt;=E8750)/(SRP!$C$2:$C$7&gt;=E8750),SRP!$D$2:$D$7)*(G8750/100)*(E8750/1000)),
IF(AND(C8750="Wine",D8750="Fortified Wines"),
SUM(LOOKUP(2,1/(SRP!$B$26:$B$29&lt;=E8750)/(SRP!$C$26:$C$29&gt;=E8750),SRP!$D$26:$D$29)*(G8750/100)*(E8750/1000)),
IF(C8750="Wine",
SUM(LOOKUP(2,1/(SRP!$B$21:$B$25&lt;=E8750)/(SRP!$C$21:$C$25&gt;=E8750),SRP!$D$21:$D$25)*(G8750/100)*(E8750/1000)),
IF(AND(C8750="Ready to Drink",D8750="RTD-One Pour Cocktail&gt;7%&lt;=14.5"),
SUM(LOOKUP(2,1/(SRP!$B$16:$B$20&lt;=E8750)/(SRP!$C$16:$C$20&gt;=E8750),SRP!$D$16:$D$20)*(G8750/100)*(E8750/1000)),
IF(C8750="Ready to Drink",
SUM(LOOKUP(2,1/(SRP!$B$11:$B$15&lt;=E8750)/(SRP!$C$11:$C$15&gt;=E8750),SRP!$D$11:$D$15)*(G8750/100)*(E8750/1000)),
0)))))),2)</f>
        <v>7.03</v>
      </c>
      <c r="L8750" s="173" t="str">
        <f t="shared" si="136"/>
        <v>Wine750</v>
      </c>
      <c r="M8750" s="154">
        <f>VLOOKUP(L8750,'Slope %'!C:D,2,0)</f>
        <v>0.1</v>
      </c>
    </row>
    <row r="8751" spans="1:13" x14ac:dyDescent="0.25">
      <c r="A8751" s="169">
        <v>385120</v>
      </c>
      <c r="B8751" s="170" t="s">
        <v>152</v>
      </c>
      <c r="C8751" s="170" t="s">
        <v>15</v>
      </c>
      <c r="D8751" s="170" t="s">
        <v>143</v>
      </c>
      <c r="E8751" s="170">
        <v>1140</v>
      </c>
      <c r="F8751" s="170">
        <v>8</v>
      </c>
      <c r="G8751" s="171">
        <v>40</v>
      </c>
      <c r="H8751" s="170" t="s">
        <v>20</v>
      </c>
      <c r="I8751" s="171">
        <v>35.99</v>
      </c>
      <c r="J8751" s="169">
        <v>1</v>
      </c>
      <c r="K8751" s="154" cm="1">
        <f t="array" ref="K8751">ROUND(
IF(C8751="Beer",
SUM(LOOKUP(2,1/(SRP!$B$8:$B$10&lt;=E8751)/(SRP!$C$8:$C$10&gt;=E8751),SRP!$D$8:$D$10)*(G8751/100)*(E8751/1000)),
IF(C8751="Spirits",
SUM(LOOKUP(2,1/(SRP!$B$2:$B$7&lt;=E8751)/(SRP!$C$2:$C$7&gt;=E8751),SRP!$D$2:$D$7)*(G8751/100)*(E8751/1000)),
IF(AND(C8751="Wine",D8751="Fortified Wines"),
SUM(LOOKUP(2,1/(SRP!$B$26:$B$29&lt;=E8751)/(SRP!$C$26:$C$29&gt;=E8751),SRP!$D$26:$D$29)*(G8751/100)*(E8751/1000)),
IF(C8751="Wine",
SUM(LOOKUP(2,1/(SRP!$B$21:$B$25&lt;=E8751)/(SRP!$C$21:$C$25&gt;=E8751),SRP!$D$21:$D$25)*(G8751/100)*(E8751/1000)),
IF(AND(C8751="Ready to Drink",D8751="RTD-One Pour Cocktail&gt;7%&lt;=14.5"),
SUM(LOOKUP(2,1/(SRP!$B$16:$B$20&lt;=E8751)/(SRP!$C$16:$C$20&gt;=E8751),SRP!$D$16:$D$20)*(G8751/100)*(E8751/1000)),
IF(C8751="Ready to Drink",
SUM(LOOKUP(2,1/(SRP!$B$11:$B$15&lt;=E8751)/(SRP!$C$11:$C$15&gt;=E8751),SRP!$D$11:$D$15)*(G8751/100)*(E8751/1000)),
0)))))),2)</f>
        <v>35.6</v>
      </c>
      <c r="L8751" s="173" t="str">
        <f t="shared" si="136"/>
        <v>Spirits1140</v>
      </c>
      <c r="M8751" s="154">
        <f>VLOOKUP(L8751,'Slope %'!C:D,2,0)</f>
        <v>0.05</v>
      </c>
    </row>
    <row r="8752" spans="1:13" x14ac:dyDescent="0.25">
      <c r="A8752" s="169">
        <v>385443</v>
      </c>
      <c r="B8752" s="170" t="s">
        <v>6355</v>
      </c>
      <c r="C8752" s="170" t="s">
        <v>24</v>
      </c>
      <c r="D8752" s="170" t="s">
        <v>166</v>
      </c>
      <c r="E8752" s="170">
        <v>16000</v>
      </c>
      <c r="F8752" s="170">
        <v>1</v>
      </c>
      <c r="G8752" s="171">
        <v>12</v>
      </c>
      <c r="H8752" s="170" t="s">
        <v>26</v>
      </c>
      <c r="I8752" s="171">
        <v>146.97999999999999</v>
      </c>
      <c r="J8752" s="169">
        <v>1</v>
      </c>
      <c r="K8752" s="154" cm="1">
        <f t="array" ref="K8752">ROUND(
IF(C8752="Beer",
SUM(LOOKUP(2,1/(SRP!$B$8:$B$10&lt;=E8752)/(SRP!$C$8:$C$10&gt;=E8752),SRP!$D$8:$D$10)*(G8752/100)*(E8752/1000)),
IF(C8752="Spirits",
SUM(LOOKUP(2,1/(SRP!$B$2:$B$7&lt;=E8752)/(SRP!$C$2:$C$7&gt;=E8752),SRP!$D$2:$D$7)*(G8752/100)*(E8752/1000)),
IF(AND(C8752="Wine",D8752="Fortified Wines"),
SUM(LOOKUP(2,1/(SRP!$B$26:$B$29&lt;=E8752)/(SRP!$C$26:$C$29&gt;=E8752),SRP!$D$26:$D$29)*(G8752/100)*(E8752/1000)),
IF(C8752="Wine",
SUM(LOOKUP(2,1/(SRP!$B$21:$B$25&lt;=E8752)/(SRP!$C$21:$C$25&gt;=E8752),SRP!$D$21:$D$25)*(G8752/100)*(E8752/1000)),
IF(AND(C8752="Ready to Drink",D8752="RTD-One Pour Cocktail&gt;7%&lt;=14.5"),
SUM(LOOKUP(2,1/(SRP!$B$16:$B$20&lt;=E8752)/(SRP!$C$16:$C$20&gt;=E8752),SRP!$D$16:$D$20)*(G8752/100)*(E8752/1000)),
IF(C8752="Ready to Drink",
SUM(LOOKUP(2,1/(SRP!$B$11:$B$15&lt;=E8752)/(SRP!$C$11:$C$15&gt;=E8752),SRP!$D$11:$D$15)*(G8752/100)*(E8752/1000)),
0)))))),2)</f>
        <v>124.82</v>
      </c>
      <c r="L8752" s="173" t="str">
        <f t="shared" si="136"/>
        <v>Wine16000</v>
      </c>
      <c r="M8752" s="154" t="e">
        <f>VLOOKUP(L8752,'Slope %'!C:D,2,0)</f>
        <v>#N/A</v>
      </c>
    </row>
    <row r="8753" spans="1:13" x14ac:dyDescent="0.25">
      <c r="A8753" s="169">
        <v>387209</v>
      </c>
      <c r="B8753" s="170" t="s">
        <v>6356</v>
      </c>
      <c r="C8753" s="170" t="s">
        <v>15</v>
      </c>
      <c r="D8753" s="170" t="s">
        <v>78</v>
      </c>
      <c r="E8753" s="170">
        <v>750</v>
      </c>
      <c r="F8753" s="170">
        <v>12</v>
      </c>
      <c r="G8753" s="171">
        <v>40</v>
      </c>
      <c r="H8753" s="170" t="s">
        <v>35</v>
      </c>
      <c r="I8753" s="171">
        <v>26.99</v>
      </c>
      <c r="J8753" s="169">
        <v>1</v>
      </c>
      <c r="K8753" s="154" cm="1">
        <f t="array" ref="K8753">ROUND(
IF(C8753="Beer",
SUM(LOOKUP(2,1/(SRP!$B$8:$B$10&lt;=E8753)/(SRP!$C$8:$C$10&gt;=E8753),SRP!$D$8:$D$10)*(G8753/100)*(E8753/1000)),
IF(C8753="Spirits",
SUM(LOOKUP(2,1/(SRP!$B$2:$B$7&lt;=E8753)/(SRP!$C$2:$C$7&gt;=E8753),SRP!$D$2:$D$7)*(G8753/100)*(E8753/1000)),
IF(AND(C8753="Wine",D8753="Fortified Wines"),
SUM(LOOKUP(2,1/(SRP!$B$26:$B$29&lt;=E8753)/(SRP!$C$26:$C$29&gt;=E8753),SRP!$D$26:$D$29)*(G8753/100)*(E8753/1000)),
IF(C8753="Wine",
SUM(LOOKUP(2,1/(SRP!$B$21:$B$25&lt;=E8753)/(SRP!$C$21:$C$25&gt;=E8753),SRP!$D$21:$D$25)*(G8753/100)*(E8753/1000)),
IF(AND(C8753="Ready to Drink",D8753="RTD-One Pour Cocktail&gt;7%&lt;=14.5"),
SUM(LOOKUP(2,1/(SRP!$B$16:$B$20&lt;=E8753)/(SRP!$C$16:$C$20&gt;=E8753),SRP!$D$16:$D$20)*(G8753/100)*(E8753/1000)),
IF(C8753="Ready to Drink",
SUM(LOOKUP(2,1/(SRP!$B$11:$B$15&lt;=E8753)/(SRP!$C$11:$C$15&gt;=E8753),SRP!$D$11:$D$15)*(G8753/100)*(E8753/1000)),
0)))))),2)</f>
        <v>23.42</v>
      </c>
      <c r="L8753" s="173" t="str">
        <f t="shared" si="136"/>
        <v>Spirits750</v>
      </c>
      <c r="M8753" s="154">
        <f>VLOOKUP(L8753,'Slope %'!C:D,2,0)</f>
        <v>7.0000000000000007E-2</v>
      </c>
    </row>
    <row r="8754" spans="1:13" x14ac:dyDescent="0.25">
      <c r="A8754" s="169">
        <v>387316</v>
      </c>
      <c r="B8754" s="170" t="s">
        <v>6357</v>
      </c>
      <c r="C8754" s="170" t="s">
        <v>15</v>
      </c>
      <c r="D8754" s="170" t="s">
        <v>90</v>
      </c>
      <c r="E8754" s="170">
        <v>750</v>
      </c>
      <c r="F8754" s="170">
        <v>6</v>
      </c>
      <c r="G8754" s="171">
        <v>40</v>
      </c>
      <c r="H8754" s="170" t="s">
        <v>91</v>
      </c>
      <c r="I8754" s="171">
        <v>139.99</v>
      </c>
      <c r="J8754" s="169">
        <v>1</v>
      </c>
      <c r="K8754" s="154" cm="1">
        <f t="array" ref="K8754">ROUND(
IF(C8754="Beer",
SUM(LOOKUP(2,1/(SRP!$B$8:$B$10&lt;=E8754)/(SRP!$C$8:$C$10&gt;=E8754),SRP!$D$8:$D$10)*(G8754/100)*(E8754/1000)),
IF(C8754="Spirits",
SUM(LOOKUP(2,1/(SRP!$B$2:$B$7&lt;=E8754)/(SRP!$C$2:$C$7&gt;=E8754),SRP!$D$2:$D$7)*(G8754/100)*(E8754/1000)),
IF(AND(C8754="Wine",D8754="Fortified Wines"),
SUM(LOOKUP(2,1/(SRP!$B$26:$B$29&lt;=E8754)/(SRP!$C$26:$C$29&gt;=E8754),SRP!$D$26:$D$29)*(G8754/100)*(E8754/1000)),
IF(C8754="Wine",
SUM(LOOKUP(2,1/(SRP!$B$21:$B$25&lt;=E8754)/(SRP!$C$21:$C$25&gt;=E8754),SRP!$D$21:$D$25)*(G8754/100)*(E8754/1000)),
IF(AND(C8754="Ready to Drink",D8754="RTD-One Pour Cocktail&gt;7%&lt;=14.5"),
SUM(LOOKUP(2,1/(SRP!$B$16:$B$20&lt;=E8754)/(SRP!$C$16:$C$20&gt;=E8754),SRP!$D$16:$D$20)*(G8754/100)*(E8754/1000)),
IF(C8754="Ready to Drink",
SUM(LOOKUP(2,1/(SRP!$B$11:$B$15&lt;=E8754)/(SRP!$C$11:$C$15&gt;=E8754),SRP!$D$11:$D$15)*(G8754/100)*(E8754/1000)),
0)))))),2)</f>
        <v>23.42</v>
      </c>
      <c r="L8754" s="173" t="str">
        <f t="shared" si="136"/>
        <v>Spirits750</v>
      </c>
      <c r="M8754" s="154">
        <f>VLOOKUP(L8754,'Slope %'!C:D,2,0)</f>
        <v>7.0000000000000007E-2</v>
      </c>
    </row>
    <row r="8755" spans="1:13" x14ac:dyDescent="0.25">
      <c r="A8755" s="169">
        <v>388900</v>
      </c>
      <c r="B8755" s="170" t="s">
        <v>6358</v>
      </c>
      <c r="C8755" s="170" t="s">
        <v>11</v>
      </c>
      <c r="D8755" s="170" t="s">
        <v>12</v>
      </c>
      <c r="E8755" s="170">
        <v>330</v>
      </c>
      <c r="F8755" s="170">
        <v>24</v>
      </c>
      <c r="G8755" s="171">
        <v>4.4000000000000004</v>
      </c>
      <c r="H8755" s="170" t="s">
        <v>151</v>
      </c>
      <c r="I8755" s="171">
        <v>2.9</v>
      </c>
      <c r="J8755" s="169">
        <v>1</v>
      </c>
      <c r="K8755" s="154" cm="1">
        <f t="array" ref="K8755">ROUND(
IF(C8755="Beer",
SUM(LOOKUP(2,1/(SRP!$B$8:$B$10&lt;=E8755)/(SRP!$C$8:$C$10&gt;=E8755),SRP!$D$8:$D$10)*(G8755/100)*(E8755/1000)),
IF(C8755="Spirits",
SUM(LOOKUP(2,1/(SRP!$B$2:$B$7&lt;=E8755)/(SRP!$C$2:$C$7&gt;=E8755),SRP!$D$2:$D$7)*(G8755/100)*(E8755/1000)),
IF(AND(C8755="Wine",D8755="Fortified Wines"),
SUM(LOOKUP(2,1/(SRP!$B$26:$B$29&lt;=E8755)/(SRP!$C$26:$C$29&gt;=E8755),SRP!$D$26:$D$29)*(G8755/100)*(E8755/1000)),
IF(C8755="Wine",
SUM(LOOKUP(2,1/(SRP!$B$21:$B$25&lt;=E8755)/(SRP!$C$21:$C$25&gt;=E8755),SRP!$D$21:$D$25)*(G8755/100)*(E8755/1000)),
IF(AND(C8755="Ready to Drink",D8755="RTD-One Pour Cocktail&gt;7%&lt;=14.5"),
SUM(LOOKUP(2,1/(SRP!$B$16:$B$20&lt;=E8755)/(SRP!$C$16:$C$20&gt;=E8755),SRP!$D$16:$D$20)*(G8755/100)*(E8755/1000)),
IF(C8755="Ready to Drink",
SUM(LOOKUP(2,1/(SRP!$B$11:$B$15&lt;=E8755)/(SRP!$C$11:$C$15&gt;=E8755),SRP!$D$11:$D$15)*(G8755/100)*(E8755/1000)),
0)))))),2)</f>
        <v>1.1299999999999999</v>
      </c>
      <c r="L8755" s="173" t="str">
        <f t="shared" si="136"/>
        <v>Beer330</v>
      </c>
      <c r="M8755" s="154">
        <f>VLOOKUP(L8755,'Slope %'!C:D,2,0)</f>
        <v>0.12</v>
      </c>
    </row>
    <row r="8756" spans="1:13" x14ac:dyDescent="0.25">
      <c r="A8756" s="169">
        <v>388900</v>
      </c>
      <c r="B8756" s="170" t="s">
        <v>6358</v>
      </c>
      <c r="C8756" s="170" t="s">
        <v>11</v>
      </c>
      <c r="D8756" s="170" t="s">
        <v>12</v>
      </c>
      <c r="E8756" s="170">
        <v>330</v>
      </c>
      <c r="F8756" s="170">
        <v>24</v>
      </c>
      <c r="G8756" s="171">
        <v>4.4000000000000004</v>
      </c>
      <c r="H8756" s="170" t="s">
        <v>151</v>
      </c>
      <c r="I8756" s="171">
        <v>2.9</v>
      </c>
      <c r="J8756" s="169">
        <v>1</v>
      </c>
      <c r="K8756" s="154" cm="1">
        <f t="array" ref="K8756">ROUND(
IF(C8756="Beer",
SUM(LOOKUP(2,1/(SRP!$B$8:$B$10&lt;=E8756)/(SRP!$C$8:$C$10&gt;=E8756),SRP!$D$8:$D$10)*(G8756/100)*(E8756/1000)),
IF(C8756="Spirits",
SUM(LOOKUP(2,1/(SRP!$B$2:$B$7&lt;=E8756)/(SRP!$C$2:$C$7&gt;=E8756),SRP!$D$2:$D$7)*(G8756/100)*(E8756/1000)),
IF(AND(C8756="Wine",D8756="Fortified Wines"),
SUM(LOOKUP(2,1/(SRP!$B$26:$B$29&lt;=E8756)/(SRP!$C$26:$C$29&gt;=E8756),SRP!$D$26:$D$29)*(G8756/100)*(E8756/1000)),
IF(C8756="Wine",
SUM(LOOKUP(2,1/(SRP!$B$21:$B$25&lt;=E8756)/(SRP!$C$21:$C$25&gt;=E8756),SRP!$D$21:$D$25)*(G8756/100)*(E8756/1000)),
IF(AND(C8756="Ready to Drink",D8756="RTD-One Pour Cocktail&gt;7%&lt;=14.5"),
SUM(LOOKUP(2,1/(SRP!$B$16:$B$20&lt;=E8756)/(SRP!$C$16:$C$20&gt;=E8756),SRP!$D$16:$D$20)*(G8756/100)*(E8756/1000)),
IF(C8756="Ready to Drink",
SUM(LOOKUP(2,1/(SRP!$B$11:$B$15&lt;=E8756)/(SRP!$C$11:$C$15&gt;=E8756),SRP!$D$11:$D$15)*(G8756/100)*(E8756/1000)),
0)))))),2)</f>
        <v>1.1299999999999999</v>
      </c>
      <c r="L8756" s="173" t="str">
        <f t="shared" si="136"/>
        <v>Beer330</v>
      </c>
      <c r="M8756" s="154">
        <f>VLOOKUP(L8756,'Slope %'!C:D,2,0)</f>
        <v>0.12</v>
      </c>
    </row>
    <row r="8757" spans="1:13" x14ac:dyDescent="0.25">
      <c r="A8757" s="169">
        <v>389056</v>
      </c>
      <c r="B8757" s="170" t="s">
        <v>537</v>
      </c>
      <c r="C8757" s="170" t="s">
        <v>24</v>
      </c>
      <c r="D8757" s="170" t="s">
        <v>162</v>
      </c>
      <c r="E8757" s="170">
        <v>375</v>
      </c>
      <c r="F8757" s="170">
        <v>12</v>
      </c>
      <c r="G8757" s="171">
        <v>12</v>
      </c>
      <c r="H8757" s="170" t="s">
        <v>35</v>
      </c>
      <c r="I8757" s="171">
        <v>57.99</v>
      </c>
      <c r="J8757" s="169">
        <v>1</v>
      </c>
      <c r="K8757" s="154" cm="1">
        <f t="array" ref="K8757">ROUND(
IF(C8757="Beer",
SUM(LOOKUP(2,1/(SRP!$B$8:$B$10&lt;=E8757)/(SRP!$C$8:$C$10&gt;=E8757),SRP!$D$8:$D$10)*(G8757/100)*(E8757/1000)),
IF(C8757="Spirits",
SUM(LOOKUP(2,1/(SRP!$B$2:$B$7&lt;=E8757)/(SRP!$C$2:$C$7&gt;=E8757),SRP!$D$2:$D$7)*(G8757/100)*(E8757/1000)),
IF(AND(C8757="Wine",D8757="Fortified Wines"),
SUM(LOOKUP(2,1/(SRP!$B$26:$B$29&lt;=E8757)/(SRP!$C$26:$C$29&gt;=E8757),SRP!$D$26:$D$29)*(G8757/100)*(E8757/1000)),
IF(C8757="Wine",
SUM(LOOKUP(2,1/(SRP!$B$21:$B$25&lt;=E8757)/(SRP!$C$21:$C$25&gt;=E8757),SRP!$D$21:$D$25)*(G8757/100)*(E8757/1000)),
IF(AND(C8757="Ready to Drink",D8757="RTD-One Pour Cocktail&gt;7%&lt;=14.5"),
SUM(LOOKUP(2,1/(SRP!$B$16:$B$20&lt;=E8757)/(SRP!$C$16:$C$20&gt;=E8757),SRP!$D$16:$D$20)*(G8757/100)*(E8757/1000)),
IF(C8757="Ready to Drink",
SUM(LOOKUP(2,1/(SRP!$B$11:$B$15&lt;=E8757)/(SRP!$C$11:$C$15&gt;=E8757),SRP!$D$11:$D$15)*(G8757/100)*(E8757/1000)),
0)))))),2)</f>
        <v>3.72</v>
      </c>
      <c r="L8757" s="173" t="str">
        <f t="shared" si="136"/>
        <v>Wine375</v>
      </c>
      <c r="M8757" s="154">
        <f>VLOOKUP(L8757,'Slope %'!C:D,2,0)</f>
        <v>0.12</v>
      </c>
    </row>
    <row r="8758" spans="1:13" x14ac:dyDescent="0.25">
      <c r="A8758" s="169">
        <v>391854</v>
      </c>
      <c r="B8758" s="170" t="s">
        <v>6359</v>
      </c>
      <c r="C8758" s="170" t="s">
        <v>24</v>
      </c>
      <c r="D8758" s="170" t="s">
        <v>611</v>
      </c>
      <c r="E8758" s="170">
        <v>750</v>
      </c>
      <c r="F8758" s="170">
        <v>12</v>
      </c>
      <c r="G8758" s="171">
        <v>13.5</v>
      </c>
      <c r="H8758" s="170" t="s">
        <v>141</v>
      </c>
      <c r="I8758" s="171">
        <v>26.99</v>
      </c>
      <c r="J8758" s="169">
        <v>1</v>
      </c>
      <c r="K8758" s="154" cm="1">
        <f t="array" ref="K8758">ROUND(
IF(C8758="Beer",
SUM(LOOKUP(2,1/(SRP!$B$8:$B$10&lt;=E8758)/(SRP!$C$8:$C$10&gt;=E8758),SRP!$D$8:$D$10)*(G8758/100)*(E8758/1000)),
IF(C8758="Spirits",
SUM(LOOKUP(2,1/(SRP!$B$2:$B$7&lt;=E8758)/(SRP!$C$2:$C$7&gt;=E8758),SRP!$D$2:$D$7)*(G8758/100)*(E8758/1000)),
IF(AND(C8758="Wine",D8758="Fortified Wines"),
SUM(LOOKUP(2,1/(SRP!$B$26:$B$29&lt;=E8758)/(SRP!$C$26:$C$29&gt;=E8758),SRP!$D$26:$D$29)*(G8758/100)*(E8758/1000)),
IF(C8758="Wine",
SUM(LOOKUP(2,1/(SRP!$B$21:$B$25&lt;=E8758)/(SRP!$C$21:$C$25&gt;=E8758),SRP!$D$21:$D$25)*(G8758/100)*(E8758/1000)),
IF(AND(C8758="Ready to Drink",D8758="RTD-One Pour Cocktail&gt;7%&lt;=14.5"),
SUM(LOOKUP(2,1/(SRP!$B$16:$B$20&lt;=E8758)/(SRP!$C$16:$C$20&gt;=E8758),SRP!$D$16:$D$20)*(G8758/100)*(E8758/1000)),
IF(C8758="Ready to Drink",
SUM(LOOKUP(2,1/(SRP!$B$11:$B$15&lt;=E8758)/(SRP!$C$11:$C$15&gt;=E8758),SRP!$D$11:$D$15)*(G8758/100)*(E8758/1000)),
0)))))),2)</f>
        <v>7.9</v>
      </c>
      <c r="L8758" s="173" t="str">
        <f t="shared" si="136"/>
        <v>Wine750</v>
      </c>
      <c r="M8758" s="154">
        <f>VLOOKUP(L8758,'Slope %'!C:D,2,0)</f>
        <v>0.1</v>
      </c>
    </row>
    <row r="8759" spans="1:13" x14ac:dyDescent="0.25">
      <c r="A8759" s="169">
        <v>392845</v>
      </c>
      <c r="B8759" s="170" t="s">
        <v>6360</v>
      </c>
      <c r="C8759" s="170" t="s">
        <v>24</v>
      </c>
      <c r="D8759" s="170" t="s">
        <v>127</v>
      </c>
      <c r="E8759" s="170">
        <v>750</v>
      </c>
      <c r="F8759" s="170">
        <v>12</v>
      </c>
      <c r="G8759" s="171">
        <v>12.5</v>
      </c>
      <c r="H8759" s="170" t="s">
        <v>73</v>
      </c>
      <c r="I8759" s="171">
        <v>16.989999999999998</v>
      </c>
      <c r="J8759" s="169">
        <v>1</v>
      </c>
      <c r="K8759" s="154" cm="1">
        <f t="array" ref="K8759">ROUND(
IF(C8759="Beer",
SUM(LOOKUP(2,1/(SRP!$B$8:$B$10&lt;=E8759)/(SRP!$C$8:$C$10&gt;=E8759),SRP!$D$8:$D$10)*(G8759/100)*(E8759/1000)),
IF(C8759="Spirits",
SUM(LOOKUP(2,1/(SRP!$B$2:$B$7&lt;=E8759)/(SRP!$C$2:$C$7&gt;=E8759),SRP!$D$2:$D$7)*(G8759/100)*(E8759/1000)),
IF(AND(C8759="Wine",D8759="Fortified Wines"),
SUM(LOOKUP(2,1/(SRP!$B$26:$B$29&lt;=E8759)/(SRP!$C$26:$C$29&gt;=E8759),SRP!$D$26:$D$29)*(G8759/100)*(E8759/1000)),
IF(C8759="Wine",
SUM(LOOKUP(2,1/(SRP!$B$21:$B$25&lt;=E8759)/(SRP!$C$21:$C$25&gt;=E8759),SRP!$D$21:$D$25)*(G8759/100)*(E8759/1000)),
IF(AND(C8759="Ready to Drink",D8759="RTD-One Pour Cocktail&gt;7%&lt;=14.5"),
SUM(LOOKUP(2,1/(SRP!$B$16:$B$20&lt;=E8759)/(SRP!$C$16:$C$20&gt;=E8759),SRP!$D$16:$D$20)*(G8759/100)*(E8759/1000)),
IF(C8759="Ready to Drink",
SUM(LOOKUP(2,1/(SRP!$B$11:$B$15&lt;=E8759)/(SRP!$C$11:$C$15&gt;=E8759),SRP!$D$11:$D$15)*(G8759/100)*(E8759/1000)),
0)))))),2)</f>
        <v>7.32</v>
      </c>
      <c r="L8759" s="173" t="str">
        <f t="shared" si="136"/>
        <v>Wine750</v>
      </c>
      <c r="M8759" s="154">
        <f>VLOOKUP(L8759,'Slope %'!C:D,2,0)</f>
        <v>0.1</v>
      </c>
    </row>
    <row r="8760" spans="1:13" x14ac:dyDescent="0.25">
      <c r="A8760" s="169">
        <v>393678</v>
      </c>
      <c r="B8760" s="170" t="s">
        <v>220</v>
      </c>
      <c r="C8760" s="170" t="s">
        <v>15</v>
      </c>
      <c r="D8760" s="170" t="s">
        <v>154</v>
      </c>
      <c r="E8760" s="170">
        <v>200</v>
      </c>
      <c r="F8760" s="170">
        <v>24</v>
      </c>
      <c r="G8760" s="171">
        <v>17</v>
      </c>
      <c r="H8760" s="170" t="s">
        <v>20</v>
      </c>
      <c r="I8760" s="171">
        <v>13.49</v>
      </c>
      <c r="J8760" s="169">
        <v>1</v>
      </c>
      <c r="K8760" s="154" cm="1">
        <f t="array" ref="K8760">ROUND(
IF(C8760="Beer",
SUM(LOOKUP(2,1/(SRP!$B$8:$B$10&lt;=E8760)/(SRP!$C$8:$C$10&gt;=E8760),SRP!$D$8:$D$10)*(G8760/100)*(E8760/1000)),
IF(C8760="Spirits",
SUM(LOOKUP(2,1/(SRP!$B$2:$B$7&lt;=E8760)/(SRP!$C$2:$C$7&gt;=E8760),SRP!$D$2:$D$7)*(G8760/100)*(E8760/1000)),
IF(AND(C8760="Wine",D8760="Fortified Wines"),
SUM(LOOKUP(2,1/(SRP!$B$26:$B$29&lt;=E8760)/(SRP!$C$26:$C$29&gt;=E8760),SRP!$D$26:$D$29)*(G8760/100)*(E8760/1000)),
IF(C8760="Wine",
SUM(LOOKUP(2,1/(SRP!$B$21:$B$25&lt;=E8760)/(SRP!$C$21:$C$25&gt;=E8760),SRP!$D$21:$D$25)*(G8760/100)*(E8760/1000)),
IF(AND(C8760="Ready to Drink",D8760="RTD-One Pour Cocktail&gt;7%&lt;=14.5"),
SUM(LOOKUP(2,1/(SRP!$B$16:$B$20&lt;=E8760)/(SRP!$C$16:$C$20&gt;=E8760),SRP!$D$16:$D$20)*(G8760/100)*(E8760/1000)),
IF(C8760="Ready to Drink",
SUM(LOOKUP(2,1/(SRP!$B$11:$B$15&lt;=E8760)/(SRP!$C$11:$C$15&gt;=E8760),SRP!$D$11:$D$15)*(G8760/100)*(E8760/1000)),
0)))))),2)</f>
        <v>3.62</v>
      </c>
      <c r="L8760" s="173" t="str">
        <f t="shared" si="136"/>
        <v>Spirits200</v>
      </c>
      <c r="M8760" s="154">
        <f>VLOOKUP(L8760,'Slope %'!C:D,2,0)</f>
        <v>0.1</v>
      </c>
    </row>
    <row r="8761" spans="1:13" x14ac:dyDescent="0.25">
      <c r="A8761" s="169">
        <v>394536</v>
      </c>
      <c r="B8761" s="170" t="s">
        <v>6361</v>
      </c>
      <c r="C8761" s="170" t="s">
        <v>11</v>
      </c>
      <c r="D8761" s="170" t="s">
        <v>12</v>
      </c>
      <c r="E8761" s="170">
        <v>500</v>
      </c>
      <c r="F8761" s="170">
        <v>24</v>
      </c>
      <c r="G8761" s="171">
        <v>4.8</v>
      </c>
      <c r="H8761" s="170" t="s">
        <v>274</v>
      </c>
      <c r="I8761" s="171">
        <v>3.69</v>
      </c>
      <c r="J8761" s="169">
        <v>1</v>
      </c>
      <c r="K8761" s="154" cm="1">
        <f t="array" ref="K8761">ROUND(
IF(C8761="Beer",
SUM(LOOKUP(2,1/(SRP!$B$8:$B$10&lt;=E8761)/(SRP!$C$8:$C$10&gt;=E8761),SRP!$D$8:$D$10)*(G8761/100)*(E8761/1000)),
IF(C8761="Spirits",
SUM(LOOKUP(2,1/(SRP!$B$2:$B$7&lt;=E8761)/(SRP!$C$2:$C$7&gt;=E8761),SRP!$D$2:$D$7)*(G8761/100)*(E8761/1000)),
IF(AND(C8761="Wine",D8761="Fortified Wines"),
SUM(LOOKUP(2,1/(SRP!$B$26:$B$29&lt;=E8761)/(SRP!$C$26:$C$29&gt;=E8761),SRP!$D$26:$D$29)*(G8761/100)*(E8761/1000)),
IF(C8761="Wine",
SUM(LOOKUP(2,1/(SRP!$B$21:$B$25&lt;=E8761)/(SRP!$C$21:$C$25&gt;=E8761),SRP!$D$21:$D$25)*(G8761/100)*(E8761/1000)),
IF(AND(C8761="Ready to Drink",D8761="RTD-One Pour Cocktail&gt;7%&lt;=14.5"),
SUM(LOOKUP(2,1/(SRP!$B$16:$B$20&lt;=E8761)/(SRP!$C$16:$C$20&gt;=E8761),SRP!$D$16:$D$20)*(G8761/100)*(E8761/1000)),
IF(C8761="Ready to Drink",
SUM(LOOKUP(2,1/(SRP!$B$11:$B$15&lt;=E8761)/(SRP!$C$11:$C$15&gt;=E8761),SRP!$D$11:$D$15)*(G8761/100)*(E8761/1000)),
0)))))),2)</f>
        <v>1.87</v>
      </c>
      <c r="L8761" s="173" t="str">
        <f t="shared" si="136"/>
        <v>Beer500</v>
      </c>
      <c r="M8761" s="154">
        <f>VLOOKUP(L8761,'Slope %'!C:D,2,0)</f>
        <v>0.12</v>
      </c>
    </row>
    <row r="8762" spans="1:13" x14ac:dyDescent="0.25">
      <c r="A8762" s="169">
        <v>394890</v>
      </c>
      <c r="B8762" s="170" t="s">
        <v>6362</v>
      </c>
      <c r="C8762" s="170" t="s">
        <v>24</v>
      </c>
      <c r="D8762" s="170" t="s">
        <v>68</v>
      </c>
      <c r="E8762" s="170">
        <v>375</v>
      </c>
      <c r="F8762" s="170">
        <v>12</v>
      </c>
      <c r="G8762" s="171">
        <v>13.5</v>
      </c>
      <c r="H8762" s="170" t="s">
        <v>177</v>
      </c>
      <c r="I8762" s="171">
        <v>10.99</v>
      </c>
      <c r="J8762" s="169">
        <v>1</v>
      </c>
      <c r="K8762" s="154" cm="1">
        <f t="array" ref="K8762">ROUND(
IF(C8762="Beer",
SUM(LOOKUP(2,1/(SRP!$B$8:$B$10&lt;=E8762)/(SRP!$C$8:$C$10&gt;=E8762),SRP!$D$8:$D$10)*(G8762/100)*(E8762/1000)),
IF(C8762="Spirits",
SUM(LOOKUP(2,1/(SRP!$B$2:$B$7&lt;=E8762)/(SRP!$C$2:$C$7&gt;=E8762),SRP!$D$2:$D$7)*(G8762/100)*(E8762/1000)),
IF(AND(C8762="Wine",D8762="Fortified Wines"),
SUM(LOOKUP(2,1/(SRP!$B$26:$B$29&lt;=E8762)/(SRP!$C$26:$C$29&gt;=E8762),SRP!$D$26:$D$29)*(G8762/100)*(E8762/1000)),
IF(C8762="Wine",
SUM(LOOKUP(2,1/(SRP!$B$21:$B$25&lt;=E8762)/(SRP!$C$21:$C$25&gt;=E8762),SRP!$D$21:$D$25)*(G8762/100)*(E8762/1000)),
IF(AND(C8762="Ready to Drink",D8762="RTD-One Pour Cocktail&gt;7%&lt;=14.5"),
SUM(LOOKUP(2,1/(SRP!$B$16:$B$20&lt;=E8762)/(SRP!$C$16:$C$20&gt;=E8762),SRP!$D$16:$D$20)*(G8762/100)*(E8762/1000)),
IF(C8762="Ready to Drink",
SUM(LOOKUP(2,1/(SRP!$B$11:$B$15&lt;=E8762)/(SRP!$C$11:$C$15&gt;=E8762),SRP!$D$11:$D$15)*(G8762/100)*(E8762/1000)),
0)))))),2)</f>
        <v>4.1900000000000004</v>
      </c>
      <c r="L8762" s="173" t="str">
        <f t="shared" si="136"/>
        <v>Wine375</v>
      </c>
      <c r="M8762" s="154">
        <f>VLOOKUP(L8762,'Slope %'!C:D,2,0)</f>
        <v>0.12</v>
      </c>
    </row>
    <row r="8763" spans="1:13" x14ac:dyDescent="0.25">
      <c r="A8763" s="169">
        <v>395129</v>
      </c>
      <c r="B8763" s="170" t="s">
        <v>6363</v>
      </c>
      <c r="C8763" s="170" t="s">
        <v>24</v>
      </c>
      <c r="D8763" s="170" t="s">
        <v>85</v>
      </c>
      <c r="E8763" s="170">
        <v>750</v>
      </c>
      <c r="F8763" s="170">
        <v>12</v>
      </c>
      <c r="G8763" s="171">
        <v>12</v>
      </c>
      <c r="H8763" s="170" t="s">
        <v>32</v>
      </c>
      <c r="I8763" s="171">
        <v>10.99</v>
      </c>
      <c r="J8763" s="169">
        <v>1</v>
      </c>
      <c r="K8763" s="154" cm="1">
        <f t="array" ref="K8763">ROUND(
IF(C8763="Beer",
SUM(LOOKUP(2,1/(SRP!$B$8:$B$10&lt;=E8763)/(SRP!$C$8:$C$10&gt;=E8763),SRP!$D$8:$D$10)*(G8763/100)*(E8763/1000)),
IF(C8763="Spirits",
SUM(LOOKUP(2,1/(SRP!$B$2:$B$7&lt;=E8763)/(SRP!$C$2:$C$7&gt;=E8763),SRP!$D$2:$D$7)*(G8763/100)*(E8763/1000)),
IF(AND(C8763="Wine",D8763="Fortified Wines"),
SUM(LOOKUP(2,1/(SRP!$B$26:$B$29&lt;=E8763)/(SRP!$C$26:$C$29&gt;=E8763),SRP!$D$26:$D$29)*(G8763/100)*(E8763/1000)),
IF(C8763="Wine",
SUM(LOOKUP(2,1/(SRP!$B$21:$B$25&lt;=E8763)/(SRP!$C$21:$C$25&gt;=E8763),SRP!$D$21:$D$25)*(G8763/100)*(E8763/1000)),
IF(AND(C8763="Ready to Drink",D8763="RTD-One Pour Cocktail&gt;7%&lt;=14.5"),
SUM(LOOKUP(2,1/(SRP!$B$16:$B$20&lt;=E8763)/(SRP!$C$16:$C$20&gt;=E8763),SRP!$D$16:$D$20)*(G8763/100)*(E8763/1000)),
IF(C8763="Ready to Drink",
SUM(LOOKUP(2,1/(SRP!$B$11:$B$15&lt;=E8763)/(SRP!$C$11:$C$15&gt;=E8763),SRP!$D$11:$D$15)*(G8763/100)*(E8763/1000)),
0)))))),2)</f>
        <v>7.03</v>
      </c>
      <c r="L8763" s="173" t="str">
        <f t="shared" si="136"/>
        <v>Wine750</v>
      </c>
      <c r="M8763" s="154">
        <f>VLOOKUP(L8763,'Slope %'!C:D,2,0)</f>
        <v>0.1</v>
      </c>
    </row>
    <row r="8764" spans="1:13" x14ac:dyDescent="0.25">
      <c r="A8764" s="169">
        <v>395202</v>
      </c>
      <c r="B8764" s="170" t="s">
        <v>6364</v>
      </c>
      <c r="C8764" s="170" t="s">
        <v>15</v>
      </c>
      <c r="D8764" s="170" t="s">
        <v>137</v>
      </c>
      <c r="E8764" s="170">
        <v>1140</v>
      </c>
      <c r="F8764" s="170">
        <v>12</v>
      </c>
      <c r="G8764" s="171">
        <v>35</v>
      </c>
      <c r="H8764" s="170" t="s">
        <v>20</v>
      </c>
      <c r="I8764" s="171">
        <v>42.49</v>
      </c>
      <c r="J8764" s="169">
        <v>1</v>
      </c>
      <c r="K8764" s="154" cm="1">
        <f t="array" ref="K8764">ROUND(
IF(C8764="Beer",
SUM(LOOKUP(2,1/(SRP!$B$8:$B$10&lt;=E8764)/(SRP!$C$8:$C$10&gt;=E8764),SRP!$D$8:$D$10)*(G8764/100)*(E8764/1000)),
IF(C8764="Spirits",
SUM(LOOKUP(2,1/(SRP!$B$2:$B$7&lt;=E8764)/(SRP!$C$2:$C$7&gt;=E8764),SRP!$D$2:$D$7)*(G8764/100)*(E8764/1000)),
IF(AND(C8764="Wine",D8764="Fortified Wines"),
SUM(LOOKUP(2,1/(SRP!$B$26:$B$29&lt;=E8764)/(SRP!$C$26:$C$29&gt;=E8764),SRP!$D$26:$D$29)*(G8764/100)*(E8764/1000)),
IF(C8764="Wine",
SUM(LOOKUP(2,1/(SRP!$B$21:$B$25&lt;=E8764)/(SRP!$C$21:$C$25&gt;=E8764),SRP!$D$21:$D$25)*(G8764/100)*(E8764/1000)),
IF(AND(C8764="Ready to Drink",D8764="RTD-One Pour Cocktail&gt;7%&lt;=14.5"),
SUM(LOOKUP(2,1/(SRP!$B$16:$B$20&lt;=E8764)/(SRP!$C$16:$C$20&gt;=E8764),SRP!$D$16:$D$20)*(G8764/100)*(E8764/1000)),
IF(C8764="Ready to Drink",
SUM(LOOKUP(2,1/(SRP!$B$11:$B$15&lt;=E8764)/(SRP!$C$11:$C$15&gt;=E8764),SRP!$D$11:$D$15)*(G8764/100)*(E8764/1000)),
0)))))),2)</f>
        <v>31.15</v>
      </c>
      <c r="L8764" s="173" t="str">
        <f t="shared" si="136"/>
        <v>Spirits1140</v>
      </c>
      <c r="M8764" s="154">
        <f>VLOOKUP(L8764,'Slope %'!C:D,2,0)</f>
        <v>0.05</v>
      </c>
    </row>
    <row r="8765" spans="1:13" x14ac:dyDescent="0.25">
      <c r="A8765" s="169">
        <v>395897</v>
      </c>
      <c r="B8765" s="170" t="s">
        <v>6365</v>
      </c>
      <c r="C8765" s="170" t="s">
        <v>24</v>
      </c>
      <c r="D8765" s="170" t="s">
        <v>34</v>
      </c>
      <c r="E8765" s="170">
        <v>750</v>
      </c>
      <c r="F8765" s="170">
        <v>12</v>
      </c>
      <c r="G8765" s="171">
        <v>11.5</v>
      </c>
      <c r="H8765" s="170" t="s">
        <v>141</v>
      </c>
      <c r="I8765" s="171">
        <v>16.989999999999998</v>
      </c>
      <c r="J8765" s="169">
        <v>1</v>
      </c>
      <c r="K8765" s="154" cm="1">
        <f t="array" ref="K8765">ROUND(
IF(C8765="Beer",
SUM(LOOKUP(2,1/(SRP!$B$8:$B$10&lt;=E8765)/(SRP!$C$8:$C$10&gt;=E8765),SRP!$D$8:$D$10)*(G8765/100)*(E8765/1000)),
IF(C8765="Spirits",
SUM(LOOKUP(2,1/(SRP!$B$2:$B$7&lt;=E8765)/(SRP!$C$2:$C$7&gt;=E8765),SRP!$D$2:$D$7)*(G8765/100)*(E8765/1000)),
IF(AND(C8765="Wine",D8765="Fortified Wines"),
SUM(LOOKUP(2,1/(SRP!$B$26:$B$29&lt;=E8765)/(SRP!$C$26:$C$29&gt;=E8765),SRP!$D$26:$D$29)*(G8765/100)*(E8765/1000)),
IF(C8765="Wine",
SUM(LOOKUP(2,1/(SRP!$B$21:$B$25&lt;=E8765)/(SRP!$C$21:$C$25&gt;=E8765),SRP!$D$21:$D$25)*(G8765/100)*(E8765/1000)),
IF(AND(C8765="Ready to Drink",D8765="RTD-One Pour Cocktail&gt;7%&lt;=14.5"),
SUM(LOOKUP(2,1/(SRP!$B$16:$B$20&lt;=E8765)/(SRP!$C$16:$C$20&gt;=E8765),SRP!$D$16:$D$20)*(G8765/100)*(E8765/1000)),
IF(C8765="Ready to Drink",
SUM(LOOKUP(2,1/(SRP!$B$11:$B$15&lt;=E8765)/(SRP!$C$11:$C$15&gt;=E8765),SRP!$D$11:$D$15)*(G8765/100)*(E8765/1000)),
0)))))),2)</f>
        <v>6.73</v>
      </c>
      <c r="L8765" s="173" t="str">
        <f t="shared" si="136"/>
        <v>Wine750</v>
      </c>
      <c r="M8765" s="154">
        <f>VLOOKUP(L8765,'Slope %'!C:D,2,0)</f>
        <v>0.1</v>
      </c>
    </row>
    <row r="8766" spans="1:13" x14ac:dyDescent="0.25">
      <c r="A8766" s="169">
        <v>396234</v>
      </c>
      <c r="B8766" s="170" t="s">
        <v>6366</v>
      </c>
      <c r="C8766" s="170" t="s">
        <v>15</v>
      </c>
      <c r="D8766" s="170" t="s">
        <v>227</v>
      </c>
      <c r="E8766" s="170">
        <v>750</v>
      </c>
      <c r="F8766" s="170">
        <v>12</v>
      </c>
      <c r="G8766" s="171">
        <v>40</v>
      </c>
      <c r="H8766" s="170" t="s">
        <v>256</v>
      </c>
      <c r="I8766" s="171">
        <v>31.99</v>
      </c>
      <c r="J8766" s="169">
        <v>1</v>
      </c>
      <c r="K8766" s="154" cm="1">
        <f t="array" ref="K8766">ROUND(
IF(C8766="Beer",
SUM(LOOKUP(2,1/(SRP!$B$8:$B$10&lt;=E8766)/(SRP!$C$8:$C$10&gt;=E8766),SRP!$D$8:$D$10)*(G8766/100)*(E8766/1000)),
IF(C8766="Spirits",
SUM(LOOKUP(2,1/(SRP!$B$2:$B$7&lt;=E8766)/(SRP!$C$2:$C$7&gt;=E8766),SRP!$D$2:$D$7)*(G8766/100)*(E8766/1000)),
IF(AND(C8766="Wine",D8766="Fortified Wines"),
SUM(LOOKUP(2,1/(SRP!$B$26:$B$29&lt;=E8766)/(SRP!$C$26:$C$29&gt;=E8766),SRP!$D$26:$D$29)*(G8766/100)*(E8766/1000)),
IF(C8766="Wine",
SUM(LOOKUP(2,1/(SRP!$B$21:$B$25&lt;=E8766)/(SRP!$C$21:$C$25&gt;=E8766),SRP!$D$21:$D$25)*(G8766/100)*(E8766/1000)),
IF(AND(C8766="Ready to Drink",D8766="RTD-One Pour Cocktail&gt;7%&lt;=14.5"),
SUM(LOOKUP(2,1/(SRP!$B$16:$B$20&lt;=E8766)/(SRP!$C$16:$C$20&gt;=E8766),SRP!$D$16:$D$20)*(G8766/100)*(E8766/1000)),
IF(C8766="Ready to Drink",
SUM(LOOKUP(2,1/(SRP!$B$11:$B$15&lt;=E8766)/(SRP!$C$11:$C$15&gt;=E8766),SRP!$D$11:$D$15)*(G8766/100)*(E8766/1000)),
0)))))),2)</f>
        <v>23.42</v>
      </c>
      <c r="L8766" s="173" t="str">
        <f t="shared" si="136"/>
        <v>Spirits750</v>
      </c>
      <c r="M8766" s="154">
        <f>VLOOKUP(L8766,'Slope %'!C:D,2,0)</f>
        <v>7.0000000000000007E-2</v>
      </c>
    </row>
    <row r="8767" spans="1:13" x14ac:dyDescent="0.25">
      <c r="A8767" s="169">
        <v>397984</v>
      </c>
      <c r="B8767" s="170" t="s">
        <v>6367</v>
      </c>
      <c r="C8767" s="170" t="s">
        <v>263</v>
      </c>
      <c r="D8767" s="170" t="s">
        <v>909</v>
      </c>
      <c r="E8767" s="170">
        <v>2000</v>
      </c>
      <c r="F8767" s="170">
        <v>8</v>
      </c>
      <c r="G8767" s="171">
        <v>7</v>
      </c>
      <c r="H8767" s="170" t="s">
        <v>105</v>
      </c>
      <c r="I8767" s="171">
        <v>13.49</v>
      </c>
      <c r="J8767" s="169">
        <v>1</v>
      </c>
      <c r="K8767" s="154" cm="1">
        <f t="array" ref="K8767">ROUND(
IF(C8767="Beer",
SUM(LOOKUP(2,1/(SRP!$B$8:$B$10&lt;=E8767)/(SRP!$C$8:$C$10&gt;=E8767),SRP!$D$8:$D$10)*(G8767/100)*(E8767/1000)),
IF(C8767="Spirits",
SUM(LOOKUP(2,1/(SRP!$B$2:$B$7&lt;=E8767)/(SRP!$C$2:$C$7&gt;=E8767),SRP!$D$2:$D$7)*(G8767/100)*(E8767/1000)),
IF(AND(C8767="Wine",D8767="Fortified Wines"),
SUM(LOOKUP(2,1/(SRP!$B$26:$B$29&lt;=E8767)/(SRP!$C$26:$C$29&gt;=E8767),SRP!$D$26:$D$29)*(G8767/100)*(E8767/1000)),
IF(C8767="Wine",
SUM(LOOKUP(2,1/(SRP!$B$21:$B$25&lt;=E8767)/(SRP!$C$21:$C$25&gt;=E8767),SRP!$D$21:$D$25)*(G8767/100)*(E8767/1000)),
IF(AND(C8767="Ready to Drink",D8767="RTD-One Pour Cocktail&gt;7%&lt;=14.5"),
SUM(LOOKUP(2,1/(SRP!$B$16:$B$20&lt;=E8767)/(SRP!$C$16:$C$20&gt;=E8767),SRP!$D$16:$D$20)*(G8767/100)*(E8767/1000)),
IF(C8767="Ready to Drink",
SUM(LOOKUP(2,1/(SRP!$B$11:$B$15&lt;=E8767)/(SRP!$C$11:$C$15&gt;=E8767),SRP!$D$11:$D$15)*(G8767/100)*(E8767/1000)),
0)))))),2)</f>
        <v>10.93</v>
      </c>
      <c r="L8767" s="173" t="str">
        <f t="shared" si="136"/>
        <v>Ready to Drink2000</v>
      </c>
      <c r="M8767" s="154">
        <f>VLOOKUP(L8767,'Slope %'!C:D,2,0)</f>
        <v>0.1</v>
      </c>
    </row>
    <row r="8768" spans="1:13" x14ac:dyDescent="0.25">
      <c r="A8768" s="169">
        <v>397984</v>
      </c>
      <c r="B8768" s="170" t="s">
        <v>6367</v>
      </c>
      <c r="C8768" s="170" t="s">
        <v>263</v>
      </c>
      <c r="D8768" s="170" t="s">
        <v>909</v>
      </c>
      <c r="E8768" s="170">
        <v>2000</v>
      </c>
      <c r="F8768" s="170">
        <v>8</v>
      </c>
      <c r="G8768" s="171">
        <v>7</v>
      </c>
      <c r="H8768" s="170" t="s">
        <v>105</v>
      </c>
      <c r="I8768" s="171">
        <v>13.49</v>
      </c>
      <c r="J8768" s="169">
        <v>1</v>
      </c>
      <c r="K8768" s="154" cm="1">
        <f t="array" ref="K8768">ROUND(
IF(C8768="Beer",
SUM(LOOKUP(2,1/(SRP!$B$8:$B$10&lt;=E8768)/(SRP!$C$8:$C$10&gt;=E8768),SRP!$D$8:$D$10)*(G8768/100)*(E8768/1000)),
IF(C8768="Spirits",
SUM(LOOKUP(2,1/(SRP!$B$2:$B$7&lt;=E8768)/(SRP!$C$2:$C$7&gt;=E8768),SRP!$D$2:$D$7)*(G8768/100)*(E8768/1000)),
IF(AND(C8768="Wine",D8768="Fortified Wines"),
SUM(LOOKUP(2,1/(SRP!$B$26:$B$29&lt;=E8768)/(SRP!$C$26:$C$29&gt;=E8768),SRP!$D$26:$D$29)*(G8768/100)*(E8768/1000)),
IF(C8768="Wine",
SUM(LOOKUP(2,1/(SRP!$B$21:$B$25&lt;=E8768)/(SRP!$C$21:$C$25&gt;=E8768),SRP!$D$21:$D$25)*(G8768/100)*(E8768/1000)),
IF(AND(C8768="Ready to Drink",D8768="RTD-One Pour Cocktail&gt;7%&lt;=14.5"),
SUM(LOOKUP(2,1/(SRP!$B$16:$B$20&lt;=E8768)/(SRP!$C$16:$C$20&gt;=E8768),SRP!$D$16:$D$20)*(G8768/100)*(E8768/1000)),
IF(C8768="Ready to Drink",
SUM(LOOKUP(2,1/(SRP!$B$11:$B$15&lt;=E8768)/(SRP!$C$11:$C$15&gt;=E8768),SRP!$D$11:$D$15)*(G8768/100)*(E8768/1000)),
0)))))),2)</f>
        <v>10.93</v>
      </c>
      <c r="L8768" s="173" t="str">
        <f t="shared" si="136"/>
        <v>Ready to Drink2000</v>
      </c>
      <c r="M8768" s="154">
        <f>VLOOKUP(L8768,'Slope %'!C:D,2,0)</f>
        <v>0.1</v>
      </c>
    </row>
    <row r="8769" spans="1:13" x14ac:dyDescent="0.25">
      <c r="A8769" s="169">
        <v>398552</v>
      </c>
      <c r="B8769" s="170" t="s">
        <v>6368</v>
      </c>
      <c r="C8769" s="170" t="s">
        <v>15</v>
      </c>
      <c r="D8769" s="170" t="s">
        <v>198</v>
      </c>
      <c r="E8769" s="170">
        <v>750</v>
      </c>
      <c r="F8769" s="170">
        <v>12</v>
      </c>
      <c r="G8769" s="171">
        <v>35</v>
      </c>
      <c r="H8769" s="170" t="s">
        <v>29</v>
      </c>
      <c r="I8769" s="171">
        <v>27.99</v>
      </c>
      <c r="J8769" s="169">
        <v>1</v>
      </c>
      <c r="K8769" s="154" cm="1">
        <f t="array" ref="K8769">ROUND(
IF(C8769="Beer",
SUM(LOOKUP(2,1/(SRP!$B$8:$B$10&lt;=E8769)/(SRP!$C$8:$C$10&gt;=E8769),SRP!$D$8:$D$10)*(G8769/100)*(E8769/1000)),
IF(C8769="Spirits",
SUM(LOOKUP(2,1/(SRP!$B$2:$B$7&lt;=E8769)/(SRP!$C$2:$C$7&gt;=E8769),SRP!$D$2:$D$7)*(G8769/100)*(E8769/1000)),
IF(AND(C8769="Wine",D8769="Fortified Wines"),
SUM(LOOKUP(2,1/(SRP!$B$26:$B$29&lt;=E8769)/(SRP!$C$26:$C$29&gt;=E8769),SRP!$D$26:$D$29)*(G8769/100)*(E8769/1000)),
IF(C8769="Wine",
SUM(LOOKUP(2,1/(SRP!$B$21:$B$25&lt;=E8769)/(SRP!$C$21:$C$25&gt;=E8769),SRP!$D$21:$D$25)*(G8769/100)*(E8769/1000)),
IF(AND(C8769="Ready to Drink",D8769="RTD-One Pour Cocktail&gt;7%&lt;=14.5"),
SUM(LOOKUP(2,1/(SRP!$B$16:$B$20&lt;=E8769)/(SRP!$C$16:$C$20&gt;=E8769),SRP!$D$16:$D$20)*(G8769/100)*(E8769/1000)),
IF(C8769="Ready to Drink",
SUM(LOOKUP(2,1/(SRP!$B$11:$B$15&lt;=E8769)/(SRP!$C$11:$C$15&gt;=E8769),SRP!$D$11:$D$15)*(G8769/100)*(E8769/1000)),
0)))))),2)</f>
        <v>20.49</v>
      </c>
      <c r="L8769" s="173" t="str">
        <f t="shared" si="136"/>
        <v>Spirits750</v>
      </c>
      <c r="M8769" s="154">
        <f>VLOOKUP(L8769,'Slope %'!C:D,2,0)</f>
        <v>7.0000000000000007E-2</v>
      </c>
    </row>
    <row r="8770" spans="1:13" x14ac:dyDescent="0.25">
      <c r="A8770" s="169">
        <v>398608</v>
      </c>
      <c r="B8770" s="170" t="s">
        <v>6369</v>
      </c>
      <c r="C8770" s="170" t="s">
        <v>24</v>
      </c>
      <c r="D8770" s="170" t="s">
        <v>34</v>
      </c>
      <c r="E8770" s="170">
        <v>750</v>
      </c>
      <c r="F8770" s="170">
        <v>12</v>
      </c>
      <c r="G8770" s="171">
        <v>14.5</v>
      </c>
      <c r="H8770" s="170" t="s">
        <v>6370</v>
      </c>
      <c r="I8770" s="171">
        <v>1550</v>
      </c>
      <c r="J8770" s="169">
        <v>1</v>
      </c>
      <c r="K8770" s="154" cm="1">
        <f t="array" ref="K8770">ROUND(
IF(C8770="Beer",
SUM(LOOKUP(2,1/(SRP!$B$8:$B$10&lt;=E8770)/(SRP!$C$8:$C$10&gt;=E8770),SRP!$D$8:$D$10)*(G8770/100)*(E8770/1000)),
IF(C8770="Spirits",
SUM(LOOKUP(2,1/(SRP!$B$2:$B$7&lt;=E8770)/(SRP!$C$2:$C$7&gt;=E8770),SRP!$D$2:$D$7)*(G8770/100)*(E8770/1000)),
IF(AND(C8770="Wine",D8770="Fortified Wines"),
SUM(LOOKUP(2,1/(SRP!$B$26:$B$29&lt;=E8770)/(SRP!$C$26:$C$29&gt;=E8770),SRP!$D$26:$D$29)*(G8770/100)*(E8770/1000)),
IF(C8770="Wine",
SUM(LOOKUP(2,1/(SRP!$B$21:$B$25&lt;=E8770)/(SRP!$C$21:$C$25&gt;=E8770),SRP!$D$21:$D$25)*(G8770/100)*(E8770/1000)),
IF(AND(C8770="Ready to Drink",D8770="RTD-One Pour Cocktail&gt;7%&lt;=14.5"),
SUM(LOOKUP(2,1/(SRP!$B$16:$B$20&lt;=E8770)/(SRP!$C$16:$C$20&gt;=E8770),SRP!$D$16:$D$20)*(G8770/100)*(E8770/1000)),
IF(C8770="Ready to Drink",
SUM(LOOKUP(2,1/(SRP!$B$11:$B$15&lt;=E8770)/(SRP!$C$11:$C$15&gt;=E8770),SRP!$D$11:$D$15)*(G8770/100)*(E8770/1000)),
0)))))),2)</f>
        <v>8.49</v>
      </c>
      <c r="L8770" s="173" t="str">
        <f t="shared" si="136"/>
        <v>Wine750</v>
      </c>
      <c r="M8770" s="154">
        <f>VLOOKUP(L8770,'Slope %'!C:D,2,0)</f>
        <v>0.1</v>
      </c>
    </row>
    <row r="8771" spans="1:13" x14ac:dyDescent="0.25">
      <c r="A8771" s="169">
        <v>398641</v>
      </c>
      <c r="B8771" s="170" t="s">
        <v>6371</v>
      </c>
      <c r="C8771" s="170" t="s">
        <v>24</v>
      </c>
      <c r="D8771" s="170" t="s">
        <v>34</v>
      </c>
      <c r="E8771" s="170">
        <v>750</v>
      </c>
      <c r="F8771" s="170">
        <v>12</v>
      </c>
      <c r="G8771" s="171">
        <v>14</v>
      </c>
      <c r="H8771" s="170" t="s">
        <v>6370</v>
      </c>
      <c r="I8771" s="171">
        <v>1680</v>
      </c>
      <c r="J8771" s="169">
        <v>1</v>
      </c>
      <c r="K8771" s="154" cm="1">
        <f t="array" ref="K8771">ROUND(
IF(C8771="Beer",
SUM(LOOKUP(2,1/(SRP!$B$8:$B$10&lt;=E8771)/(SRP!$C$8:$C$10&gt;=E8771),SRP!$D$8:$D$10)*(G8771/100)*(E8771/1000)),
IF(C8771="Spirits",
SUM(LOOKUP(2,1/(SRP!$B$2:$B$7&lt;=E8771)/(SRP!$C$2:$C$7&gt;=E8771),SRP!$D$2:$D$7)*(G8771/100)*(E8771/1000)),
IF(AND(C8771="Wine",D8771="Fortified Wines"),
SUM(LOOKUP(2,1/(SRP!$B$26:$B$29&lt;=E8771)/(SRP!$C$26:$C$29&gt;=E8771),SRP!$D$26:$D$29)*(G8771/100)*(E8771/1000)),
IF(C8771="Wine",
SUM(LOOKUP(2,1/(SRP!$B$21:$B$25&lt;=E8771)/(SRP!$C$21:$C$25&gt;=E8771),SRP!$D$21:$D$25)*(G8771/100)*(E8771/1000)),
IF(AND(C8771="Ready to Drink",D8771="RTD-One Pour Cocktail&gt;7%&lt;=14.5"),
SUM(LOOKUP(2,1/(SRP!$B$16:$B$20&lt;=E8771)/(SRP!$C$16:$C$20&gt;=E8771),SRP!$D$16:$D$20)*(G8771/100)*(E8771/1000)),
IF(C8771="Ready to Drink",
SUM(LOOKUP(2,1/(SRP!$B$11:$B$15&lt;=E8771)/(SRP!$C$11:$C$15&gt;=E8771),SRP!$D$11:$D$15)*(G8771/100)*(E8771/1000)),
0)))))),2)</f>
        <v>8.1999999999999993</v>
      </c>
      <c r="L8771" s="173" t="str">
        <f t="shared" ref="L8771:L8834" si="137">(_xlfn.CONCAT(C8771,E8771))</f>
        <v>Wine750</v>
      </c>
      <c r="M8771" s="154">
        <f>VLOOKUP(L8771,'Slope %'!C:D,2,0)</f>
        <v>0.1</v>
      </c>
    </row>
    <row r="8772" spans="1:13" x14ac:dyDescent="0.25">
      <c r="A8772" s="169">
        <v>398721</v>
      </c>
      <c r="B8772" s="170" t="s">
        <v>6372</v>
      </c>
      <c r="C8772" s="170" t="s">
        <v>24</v>
      </c>
      <c r="D8772" s="170" t="s">
        <v>34</v>
      </c>
      <c r="E8772" s="170">
        <v>750</v>
      </c>
      <c r="F8772" s="170">
        <v>12</v>
      </c>
      <c r="G8772" s="171">
        <v>14.5</v>
      </c>
      <c r="H8772" s="170" t="s">
        <v>6370</v>
      </c>
      <c r="I8772" s="171">
        <v>1400</v>
      </c>
      <c r="J8772" s="169">
        <v>1</v>
      </c>
      <c r="K8772" s="154" cm="1">
        <f t="array" ref="K8772">ROUND(
IF(C8772="Beer",
SUM(LOOKUP(2,1/(SRP!$B$8:$B$10&lt;=E8772)/(SRP!$C$8:$C$10&gt;=E8772),SRP!$D$8:$D$10)*(G8772/100)*(E8772/1000)),
IF(C8772="Spirits",
SUM(LOOKUP(2,1/(SRP!$B$2:$B$7&lt;=E8772)/(SRP!$C$2:$C$7&gt;=E8772),SRP!$D$2:$D$7)*(G8772/100)*(E8772/1000)),
IF(AND(C8772="Wine",D8772="Fortified Wines"),
SUM(LOOKUP(2,1/(SRP!$B$26:$B$29&lt;=E8772)/(SRP!$C$26:$C$29&gt;=E8772),SRP!$D$26:$D$29)*(G8772/100)*(E8772/1000)),
IF(C8772="Wine",
SUM(LOOKUP(2,1/(SRP!$B$21:$B$25&lt;=E8772)/(SRP!$C$21:$C$25&gt;=E8772),SRP!$D$21:$D$25)*(G8772/100)*(E8772/1000)),
IF(AND(C8772="Ready to Drink",D8772="RTD-One Pour Cocktail&gt;7%&lt;=14.5"),
SUM(LOOKUP(2,1/(SRP!$B$16:$B$20&lt;=E8772)/(SRP!$C$16:$C$20&gt;=E8772),SRP!$D$16:$D$20)*(G8772/100)*(E8772/1000)),
IF(C8772="Ready to Drink",
SUM(LOOKUP(2,1/(SRP!$B$11:$B$15&lt;=E8772)/(SRP!$C$11:$C$15&gt;=E8772),SRP!$D$11:$D$15)*(G8772/100)*(E8772/1000)),
0)))))),2)</f>
        <v>8.49</v>
      </c>
      <c r="L8772" s="173" t="str">
        <f t="shared" si="137"/>
        <v>Wine750</v>
      </c>
      <c r="M8772" s="154">
        <f>VLOOKUP(L8772,'Slope %'!C:D,2,0)</f>
        <v>0.1</v>
      </c>
    </row>
    <row r="8773" spans="1:13" x14ac:dyDescent="0.25">
      <c r="A8773" s="169">
        <v>399410</v>
      </c>
      <c r="B8773" s="170" t="s">
        <v>6373</v>
      </c>
      <c r="C8773" s="170" t="s">
        <v>24</v>
      </c>
      <c r="D8773" s="170" t="s">
        <v>58</v>
      </c>
      <c r="E8773" s="170">
        <v>750</v>
      </c>
      <c r="F8773" s="170">
        <v>12</v>
      </c>
      <c r="G8773" s="171">
        <v>12.5</v>
      </c>
      <c r="H8773" s="170" t="s">
        <v>32</v>
      </c>
      <c r="I8773" s="171">
        <v>11.99</v>
      </c>
      <c r="J8773" s="169">
        <v>1</v>
      </c>
      <c r="K8773" s="154" cm="1">
        <f t="array" ref="K8773">ROUND(
IF(C8773="Beer",
SUM(LOOKUP(2,1/(SRP!$B$8:$B$10&lt;=E8773)/(SRP!$C$8:$C$10&gt;=E8773),SRP!$D$8:$D$10)*(G8773/100)*(E8773/1000)),
IF(C8773="Spirits",
SUM(LOOKUP(2,1/(SRP!$B$2:$B$7&lt;=E8773)/(SRP!$C$2:$C$7&gt;=E8773),SRP!$D$2:$D$7)*(G8773/100)*(E8773/1000)),
IF(AND(C8773="Wine",D8773="Fortified Wines"),
SUM(LOOKUP(2,1/(SRP!$B$26:$B$29&lt;=E8773)/(SRP!$C$26:$C$29&gt;=E8773),SRP!$D$26:$D$29)*(G8773/100)*(E8773/1000)),
IF(C8773="Wine",
SUM(LOOKUP(2,1/(SRP!$B$21:$B$25&lt;=E8773)/(SRP!$C$21:$C$25&gt;=E8773),SRP!$D$21:$D$25)*(G8773/100)*(E8773/1000)),
IF(AND(C8773="Ready to Drink",D8773="RTD-One Pour Cocktail&gt;7%&lt;=14.5"),
SUM(LOOKUP(2,1/(SRP!$B$16:$B$20&lt;=E8773)/(SRP!$C$16:$C$20&gt;=E8773),SRP!$D$16:$D$20)*(G8773/100)*(E8773/1000)),
IF(C8773="Ready to Drink",
SUM(LOOKUP(2,1/(SRP!$B$11:$B$15&lt;=E8773)/(SRP!$C$11:$C$15&gt;=E8773),SRP!$D$11:$D$15)*(G8773/100)*(E8773/1000)),
0)))))),2)</f>
        <v>7.32</v>
      </c>
      <c r="L8773" s="173" t="str">
        <f t="shared" si="137"/>
        <v>Wine750</v>
      </c>
      <c r="M8773" s="154">
        <f>VLOOKUP(L8773,'Slope %'!C:D,2,0)</f>
        <v>0.1</v>
      </c>
    </row>
    <row r="8774" spans="1:13" x14ac:dyDescent="0.25">
      <c r="A8774" s="169">
        <v>407205</v>
      </c>
      <c r="B8774" s="170" t="s">
        <v>6374</v>
      </c>
      <c r="C8774" s="170" t="s">
        <v>11</v>
      </c>
      <c r="D8774" s="170" t="s">
        <v>12</v>
      </c>
      <c r="E8774" s="170">
        <v>330</v>
      </c>
      <c r="F8774" s="170">
        <v>24</v>
      </c>
      <c r="G8774" s="171">
        <v>5</v>
      </c>
      <c r="H8774" s="170" t="s">
        <v>151</v>
      </c>
      <c r="I8774" s="171">
        <v>2.69</v>
      </c>
      <c r="J8774" s="169">
        <v>1</v>
      </c>
      <c r="K8774" s="154" cm="1">
        <f t="array" ref="K8774">ROUND(
IF(C8774="Beer",
SUM(LOOKUP(2,1/(SRP!$B$8:$B$10&lt;=E8774)/(SRP!$C$8:$C$10&gt;=E8774),SRP!$D$8:$D$10)*(G8774/100)*(E8774/1000)),
IF(C8774="Spirits",
SUM(LOOKUP(2,1/(SRP!$B$2:$B$7&lt;=E8774)/(SRP!$C$2:$C$7&gt;=E8774),SRP!$D$2:$D$7)*(G8774/100)*(E8774/1000)),
IF(AND(C8774="Wine",D8774="Fortified Wines"),
SUM(LOOKUP(2,1/(SRP!$B$26:$B$29&lt;=E8774)/(SRP!$C$26:$C$29&gt;=E8774),SRP!$D$26:$D$29)*(G8774/100)*(E8774/1000)),
IF(C8774="Wine",
SUM(LOOKUP(2,1/(SRP!$B$21:$B$25&lt;=E8774)/(SRP!$C$21:$C$25&gt;=E8774),SRP!$D$21:$D$25)*(G8774/100)*(E8774/1000)),
IF(AND(C8774="Ready to Drink",D8774="RTD-One Pour Cocktail&gt;7%&lt;=14.5"),
SUM(LOOKUP(2,1/(SRP!$B$16:$B$20&lt;=E8774)/(SRP!$C$16:$C$20&gt;=E8774),SRP!$D$16:$D$20)*(G8774/100)*(E8774/1000)),
IF(C8774="Ready to Drink",
SUM(LOOKUP(2,1/(SRP!$B$11:$B$15&lt;=E8774)/(SRP!$C$11:$C$15&gt;=E8774),SRP!$D$11:$D$15)*(G8774/100)*(E8774/1000)),
0)))))),2)</f>
        <v>1.29</v>
      </c>
      <c r="L8774" s="173" t="str">
        <f t="shared" si="137"/>
        <v>Beer330</v>
      </c>
      <c r="M8774" s="154">
        <f>VLOOKUP(L8774,'Slope %'!C:D,2,0)</f>
        <v>0.12</v>
      </c>
    </row>
    <row r="8775" spans="1:13" x14ac:dyDescent="0.25">
      <c r="A8775" s="169">
        <v>407205</v>
      </c>
      <c r="B8775" s="170" t="s">
        <v>6374</v>
      </c>
      <c r="C8775" s="170" t="s">
        <v>11</v>
      </c>
      <c r="D8775" s="170" t="s">
        <v>12</v>
      </c>
      <c r="E8775" s="170">
        <v>330</v>
      </c>
      <c r="F8775" s="170">
        <v>24</v>
      </c>
      <c r="G8775" s="171">
        <v>5</v>
      </c>
      <c r="H8775" s="170" t="s">
        <v>151</v>
      </c>
      <c r="I8775" s="171">
        <v>2.69</v>
      </c>
      <c r="J8775" s="169">
        <v>1</v>
      </c>
      <c r="K8775" s="154" cm="1">
        <f t="array" ref="K8775">ROUND(
IF(C8775="Beer",
SUM(LOOKUP(2,1/(SRP!$B$8:$B$10&lt;=E8775)/(SRP!$C$8:$C$10&gt;=E8775),SRP!$D$8:$D$10)*(G8775/100)*(E8775/1000)),
IF(C8775="Spirits",
SUM(LOOKUP(2,1/(SRP!$B$2:$B$7&lt;=E8775)/(SRP!$C$2:$C$7&gt;=E8775),SRP!$D$2:$D$7)*(G8775/100)*(E8775/1000)),
IF(AND(C8775="Wine",D8775="Fortified Wines"),
SUM(LOOKUP(2,1/(SRP!$B$26:$B$29&lt;=E8775)/(SRP!$C$26:$C$29&gt;=E8775),SRP!$D$26:$D$29)*(G8775/100)*(E8775/1000)),
IF(C8775="Wine",
SUM(LOOKUP(2,1/(SRP!$B$21:$B$25&lt;=E8775)/(SRP!$C$21:$C$25&gt;=E8775),SRP!$D$21:$D$25)*(G8775/100)*(E8775/1000)),
IF(AND(C8775="Ready to Drink",D8775="RTD-One Pour Cocktail&gt;7%&lt;=14.5"),
SUM(LOOKUP(2,1/(SRP!$B$16:$B$20&lt;=E8775)/(SRP!$C$16:$C$20&gt;=E8775),SRP!$D$16:$D$20)*(G8775/100)*(E8775/1000)),
IF(C8775="Ready to Drink",
SUM(LOOKUP(2,1/(SRP!$B$11:$B$15&lt;=E8775)/(SRP!$C$11:$C$15&gt;=E8775),SRP!$D$11:$D$15)*(G8775/100)*(E8775/1000)),
0)))))),2)</f>
        <v>1.29</v>
      </c>
      <c r="L8775" s="173" t="str">
        <f t="shared" si="137"/>
        <v>Beer330</v>
      </c>
      <c r="M8775" s="154">
        <f>VLOOKUP(L8775,'Slope %'!C:D,2,0)</f>
        <v>0.12</v>
      </c>
    </row>
    <row r="8776" spans="1:13" x14ac:dyDescent="0.25">
      <c r="A8776" s="169">
        <v>408864</v>
      </c>
      <c r="B8776" s="170" t="s">
        <v>6375</v>
      </c>
      <c r="C8776" s="170" t="s">
        <v>24</v>
      </c>
      <c r="D8776" s="170" t="s">
        <v>85</v>
      </c>
      <c r="E8776" s="170">
        <v>750</v>
      </c>
      <c r="F8776" s="170">
        <v>12</v>
      </c>
      <c r="G8776" s="171">
        <v>14.5</v>
      </c>
      <c r="H8776" s="170" t="s">
        <v>22</v>
      </c>
      <c r="I8776" s="171">
        <v>23.99</v>
      </c>
      <c r="J8776" s="169">
        <v>1</v>
      </c>
      <c r="K8776" s="154" cm="1">
        <f t="array" ref="K8776">ROUND(
IF(C8776="Beer",
SUM(LOOKUP(2,1/(SRP!$B$8:$B$10&lt;=E8776)/(SRP!$C$8:$C$10&gt;=E8776),SRP!$D$8:$D$10)*(G8776/100)*(E8776/1000)),
IF(C8776="Spirits",
SUM(LOOKUP(2,1/(SRP!$B$2:$B$7&lt;=E8776)/(SRP!$C$2:$C$7&gt;=E8776),SRP!$D$2:$D$7)*(G8776/100)*(E8776/1000)),
IF(AND(C8776="Wine",D8776="Fortified Wines"),
SUM(LOOKUP(2,1/(SRP!$B$26:$B$29&lt;=E8776)/(SRP!$C$26:$C$29&gt;=E8776),SRP!$D$26:$D$29)*(G8776/100)*(E8776/1000)),
IF(C8776="Wine",
SUM(LOOKUP(2,1/(SRP!$B$21:$B$25&lt;=E8776)/(SRP!$C$21:$C$25&gt;=E8776),SRP!$D$21:$D$25)*(G8776/100)*(E8776/1000)),
IF(AND(C8776="Ready to Drink",D8776="RTD-One Pour Cocktail&gt;7%&lt;=14.5"),
SUM(LOOKUP(2,1/(SRP!$B$16:$B$20&lt;=E8776)/(SRP!$C$16:$C$20&gt;=E8776),SRP!$D$16:$D$20)*(G8776/100)*(E8776/1000)),
IF(C8776="Ready to Drink",
SUM(LOOKUP(2,1/(SRP!$B$11:$B$15&lt;=E8776)/(SRP!$C$11:$C$15&gt;=E8776),SRP!$D$11:$D$15)*(G8776/100)*(E8776/1000)),
0)))))),2)</f>
        <v>8.49</v>
      </c>
      <c r="L8776" s="173" t="str">
        <f t="shared" si="137"/>
        <v>Wine750</v>
      </c>
      <c r="M8776" s="154">
        <f>VLOOKUP(L8776,'Slope %'!C:D,2,0)</f>
        <v>0.1</v>
      </c>
    </row>
    <row r="8777" spans="1:13" x14ac:dyDescent="0.25">
      <c r="A8777" s="169">
        <v>409367</v>
      </c>
      <c r="B8777" s="170" t="s">
        <v>6206</v>
      </c>
      <c r="C8777" s="170" t="s">
        <v>24</v>
      </c>
      <c r="D8777" s="170" t="s">
        <v>34</v>
      </c>
      <c r="E8777" s="170">
        <v>1500</v>
      </c>
      <c r="F8777" s="170">
        <v>6</v>
      </c>
      <c r="G8777" s="171">
        <v>13.5</v>
      </c>
      <c r="H8777" s="170" t="s">
        <v>177</v>
      </c>
      <c r="I8777" s="171">
        <v>23.99</v>
      </c>
      <c r="J8777" s="169">
        <v>1</v>
      </c>
      <c r="K8777" s="154" cm="1">
        <f t="array" ref="K8777">ROUND(
IF(C8777="Beer",
SUM(LOOKUP(2,1/(SRP!$B$8:$B$10&lt;=E8777)/(SRP!$C$8:$C$10&gt;=E8777),SRP!$D$8:$D$10)*(G8777/100)*(E8777/1000)),
IF(C8777="Spirits",
SUM(LOOKUP(2,1/(SRP!$B$2:$B$7&lt;=E8777)/(SRP!$C$2:$C$7&gt;=E8777),SRP!$D$2:$D$7)*(G8777/100)*(E8777/1000)),
IF(AND(C8777="Wine",D8777="Fortified Wines"),
SUM(LOOKUP(2,1/(SRP!$B$26:$B$29&lt;=E8777)/(SRP!$C$26:$C$29&gt;=E8777),SRP!$D$26:$D$29)*(G8777/100)*(E8777/1000)),
IF(C8777="Wine",
SUM(LOOKUP(2,1/(SRP!$B$21:$B$25&lt;=E8777)/(SRP!$C$21:$C$25&gt;=E8777),SRP!$D$21:$D$25)*(G8777/100)*(E8777/1000)),
IF(AND(C8777="Ready to Drink",D8777="RTD-One Pour Cocktail&gt;7%&lt;=14.5"),
SUM(LOOKUP(2,1/(SRP!$B$16:$B$20&lt;=E8777)/(SRP!$C$16:$C$20&gt;=E8777),SRP!$D$16:$D$20)*(G8777/100)*(E8777/1000)),
IF(C8777="Ready to Drink",
SUM(LOOKUP(2,1/(SRP!$B$11:$B$15&lt;=E8777)/(SRP!$C$11:$C$15&gt;=E8777),SRP!$D$11:$D$15)*(G8777/100)*(E8777/1000)),
0)))))),2)</f>
        <v>15.81</v>
      </c>
      <c r="L8777" s="173" t="str">
        <f t="shared" si="137"/>
        <v>Wine1500</v>
      </c>
      <c r="M8777" s="154">
        <f>VLOOKUP(L8777,'Slope %'!C:D,2,0)</f>
        <v>7.0000000000000007E-2</v>
      </c>
    </row>
    <row r="8778" spans="1:13" x14ac:dyDescent="0.25">
      <c r="A8778" s="169">
        <v>409758</v>
      </c>
      <c r="B8778" s="170" t="s">
        <v>6376</v>
      </c>
      <c r="C8778" s="170" t="s">
        <v>24</v>
      </c>
      <c r="D8778" s="170" t="s">
        <v>34</v>
      </c>
      <c r="E8778" s="170">
        <v>750</v>
      </c>
      <c r="F8778" s="170">
        <v>12</v>
      </c>
      <c r="G8778" s="171">
        <v>14</v>
      </c>
      <c r="H8778" s="170" t="s">
        <v>141</v>
      </c>
      <c r="I8778" s="171">
        <v>55</v>
      </c>
      <c r="J8778" s="169">
        <v>1</v>
      </c>
      <c r="K8778" s="154" cm="1">
        <f t="array" ref="K8778">ROUND(
IF(C8778="Beer",
SUM(LOOKUP(2,1/(SRP!$B$8:$B$10&lt;=E8778)/(SRP!$C$8:$C$10&gt;=E8778),SRP!$D$8:$D$10)*(G8778/100)*(E8778/1000)),
IF(C8778="Spirits",
SUM(LOOKUP(2,1/(SRP!$B$2:$B$7&lt;=E8778)/(SRP!$C$2:$C$7&gt;=E8778),SRP!$D$2:$D$7)*(G8778/100)*(E8778/1000)),
IF(AND(C8778="Wine",D8778="Fortified Wines"),
SUM(LOOKUP(2,1/(SRP!$B$26:$B$29&lt;=E8778)/(SRP!$C$26:$C$29&gt;=E8778),SRP!$D$26:$D$29)*(G8778/100)*(E8778/1000)),
IF(C8778="Wine",
SUM(LOOKUP(2,1/(SRP!$B$21:$B$25&lt;=E8778)/(SRP!$C$21:$C$25&gt;=E8778),SRP!$D$21:$D$25)*(G8778/100)*(E8778/1000)),
IF(AND(C8778="Ready to Drink",D8778="RTD-One Pour Cocktail&gt;7%&lt;=14.5"),
SUM(LOOKUP(2,1/(SRP!$B$16:$B$20&lt;=E8778)/(SRP!$C$16:$C$20&gt;=E8778),SRP!$D$16:$D$20)*(G8778/100)*(E8778/1000)),
IF(C8778="Ready to Drink",
SUM(LOOKUP(2,1/(SRP!$B$11:$B$15&lt;=E8778)/(SRP!$C$11:$C$15&gt;=E8778),SRP!$D$11:$D$15)*(G8778/100)*(E8778/1000)),
0)))))),2)</f>
        <v>8.1999999999999993</v>
      </c>
      <c r="L8778" s="173" t="str">
        <f t="shared" si="137"/>
        <v>Wine750</v>
      </c>
      <c r="M8778" s="154">
        <f>VLOOKUP(L8778,'Slope %'!C:D,2,0)</f>
        <v>0.1</v>
      </c>
    </row>
    <row r="8779" spans="1:13" x14ac:dyDescent="0.25">
      <c r="A8779" s="169">
        <v>410310</v>
      </c>
      <c r="B8779" s="170" t="s">
        <v>2156</v>
      </c>
      <c r="C8779" s="170" t="s">
        <v>15</v>
      </c>
      <c r="D8779" s="170" t="s">
        <v>19</v>
      </c>
      <c r="E8779" s="170">
        <v>375</v>
      </c>
      <c r="F8779" s="170">
        <v>12</v>
      </c>
      <c r="G8779" s="171">
        <v>40</v>
      </c>
      <c r="H8779" s="170" t="s">
        <v>123</v>
      </c>
      <c r="I8779" s="171">
        <v>15.29</v>
      </c>
      <c r="J8779" s="169">
        <v>1</v>
      </c>
      <c r="K8779" s="154" cm="1">
        <f t="array" ref="K8779">ROUND(
IF(C8779="Beer",
SUM(LOOKUP(2,1/(SRP!$B$8:$B$10&lt;=E8779)/(SRP!$C$8:$C$10&gt;=E8779),SRP!$D$8:$D$10)*(G8779/100)*(E8779/1000)),
IF(C8779="Spirits",
SUM(LOOKUP(2,1/(SRP!$B$2:$B$7&lt;=E8779)/(SRP!$C$2:$C$7&gt;=E8779),SRP!$D$2:$D$7)*(G8779/100)*(E8779/1000)),
IF(AND(C8779="Wine",D8779="Fortified Wines"),
SUM(LOOKUP(2,1/(SRP!$B$26:$B$29&lt;=E8779)/(SRP!$C$26:$C$29&gt;=E8779),SRP!$D$26:$D$29)*(G8779/100)*(E8779/1000)),
IF(C8779="Wine",
SUM(LOOKUP(2,1/(SRP!$B$21:$B$25&lt;=E8779)/(SRP!$C$21:$C$25&gt;=E8779),SRP!$D$21:$D$25)*(G8779/100)*(E8779/1000)),
IF(AND(C8779="Ready to Drink",D8779="RTD-One Pour Cocktail&gt;7%&lt;=14.5"),
SUM(LOOKUP(2,1/(SRP!$B$16:$B$20&lt;=E8779)/(SRP!$C$16:$C$20&gt;=E8779),SRP!$D$16:$D$20)*(G8779/100)*(E8779/1000)),
IF(C8779="Ready to Drink",
SUM(LOOKUP(2,1/(SRP!$B$11:$B$15&lt;=E8779)/(SRP!$C$11:$C$15&gt;=E8779),SRP!$D$11:$D$15)*(G8779/100)*(E8779/1000)),
0)))))),2)</f>
        <v>13.3</v>
      </c>
      <c r="L8779" s="173" t="str">
        <f t="shared" si="137"/>
        <v>Spirits375</v>
      </c>
      <c r="M8779" s="154">
        <f>VLOOKUP(L8779,'Slope %'!C:D,2,0)</f>
        <v>0.1</v>
      </c>
    </row>
    <row r="8780" spans="1:13" x14ac:dyDescent="0.25">
      <c r="A8780" s="169">
        <v>410415</v>
      </c>
      <c r="B8780" s="170" t="s">
        <v>2156</v>
      </c>
      <c r="C8780" s="170" t="s">
        <v>15</v>
      </c>
      <c r="D8780" s="170" t="s">
        <v>19</v>
      </c>
      <c r="E8780" s="170">
        <v>750</v>
      </c>
      <c r="F8780" s="170">
        <v>12</v>
      </c>
      <c r="G8780" s="171">
        <v>40</v>
      </c>
      <c r="H8780" s="170" t="s">
        <v>123</v>
      </c>
      <c r="I8780" s="171">
        <v>31.99</v>
      </c>
      <c r="J8780" s="169">
        <v>1</v>
      </c>
      <c r="K8780" s="154" cm="1">
        <f t="array" ref="K8780">ROUND(
IF(C8780="Beer",
SUM(LOOKUP(2,1/(SRP!$B$8:$B$10&lt;=E8780)/(SRP!$C$8:$C$10&gt;=E8780),SRP!$D$8:$D$10)*(G8780/100)*(E8780/1000)),
IF(C8780="Spirits",
SUM(LOOKUP(2,1/(SRP!$B$2:$B$7&lt;=E8780)/(SRP!$C$2:$C$7&gt;=E8780),SRP!$D$2:$D$7)*(G8780/100)*(E8780/1000)),
IF(AND(C8780="Wine",D8780="Fortified Wines"),
SUM(LOOKUP(2,1/(SRP!$B$26:$B$29&lt;=E8780)/(SRP!$C$26:$C$29&gt;=E8780),SRP!$D$26:$D$29)*(G8780/100)*(E8780/1000)),
IF(C8780="Wine",
SUM(LOOKUP(2,1/(SRP!$B$21:$B$25&lt;=E8780)/(SRP!$C$21:$C$25&gt;=E8780),SRP!$D$21:$D$25)*(G8780/100)*(E8780/1000)),
IF(AND(C8780="Ready to Drink",D8780="RTD-One Pour Cocktail&gt;7%&lt;=14.5"),
SUM(LOOKUP(2,1/(SRP!$B$16:$B$20&lt;=E8780)/(SRP!$C$16:$C$20&gt;=E8780),SRP!$D$16:$D$20)*(G8780/100)*(E8780/1000)),
IF(C8780="Ready to Drink",
SUM(LOOKUP(2,1/(SRP!$B$11:$B$15&lt;=E8780)/(SRP!$C$11:$C$15&gt;=E8780),SRP!$D$11:$D$15)*(G8780/100)*(E8780/1000)),
0)))))),2)</f>
        <v>23.42</v>
      </c>
      <c r="L8780" s="173" t="str">
        <f t="shared" si="137"/>
        <v>Spirits750</v>
      </c>
      <c r="M8780" s="154">
        <f>VLOOKUP(L8780,'Slope %'!C:D,2,0)</f>
        <v>7.0000000000000007E-2</v>
      </c>
    </row>
    <row r="8781" spans="1:13" x14ac:dyDescent="0.25">
      <c r="A8781" s="169">
        <v>413062</v>
      </c>
      <c r="B8781" s="170" t="s">
        <v>6300</v>
      </c>
      <c r="C8781" s="170" t="s">
        <v>24</v>
      </c>
      <c r="D8781" s="170" t="s">
        <v>34</v>
      </c>
      <c r="E8781" s="170">
        <v>1500</v>
      </c>
      <c r="F8781" s="170">
        <v>6</v>
      </c>
      <c r="G8781" s="171">
        <v>13.5</v>
      </c>
      <c r="H8781" s="170" t="s">
        <v>91</v>
      </c>
      <c r="I8781" s="171">
        <v>25.99</v>
      </c>
      <c r="J8781" s="169">
        <v>1</v>
      </c>
      <c r="K8781" s="154" cm="1">
        <f t="array" ref="K8781">ROUND(
IF(C8781="Beer",
SUM(LOOKUP(2,1/(SRP!$B$8:$B$10&lt;=E8781)/(SRP!$C$8:$C$10&gt;=E8781),SRP!$D$8:$D$10)*(G8781/100)*(E8781/1000)),
IF(C8781="Spirits",
SUM(LOOKUP(2,1/(SRP!$B$2:$B$7&lt;=E8781)/(SRP!$C$2:$C$7&gt;=E8781),SRP!$D$2:$D$7)*(G8781/100)*(E8781/1000)),
IF(AND(C8781="Wine",D8781="Fortified Wines"),
SUM(LOOKUP(2,1/(SRP!$B$26:$B$29&lt;=E8781)/(SRP!$C$26:$C$29&gt;=E8781),SRP!$D$26:$D$29)*(G8781/100)*(E8781/1000)),
IF(C8781="Wine",
SUM(LOOKUP(2,1/(SRP!$B$21:$B$25&lt;=E8781)/(SRP!$C$21:$C$25&gt;=E8781),SRP!$D$21:$D$25)*(G8781/100)*(E8781/1000)),
IF(AND(C8781="Ready to Drink",D8781="RTD-One Pour Cocktail&gt;7%&lt;=14.5"),
SUM(LOOKUP(2,1/(SRP!$B$16:$B$20&lt;=E8781)/(SRP!$C$16:$C$20&gt;=E8781),SRP!$D$16:$D$20)*(G8781/100)*(E8781/1000)),
IF(C8781="Ready to Drink",
SUM(LOOKUP(2,1/(SRP!$B$11:$B$15&lt;=E8781)/(SRP!$C$11:$C$15&gt;=E8781),SRP!$D$11:$D$15)*(G8781/100)*(E8781/1000)),
0)))))),2)</f>
        <v>15.81</v>
      </c>
      <c r="L8781" s="173" t="str">
        <f t="shared" si="137"/>
        <v>Wine1500</v>
      </c>
      <c r="M8781" s="154">
        <f>VLOOKUP(L8781,'Slope %'!C:D,2,0)</f>
        <v>7.0000000000000007E-2</v>
      </c>
    </row>
    <row r="8782" spans="1:13" x14ac:dyDescent="0.25">
      <c r="A8782" s="169">
        <v>413070</v>
      </c>
      <c r="B8782" s="170" t="s">
        <v>6299</v>
      </c>
      <c r="C8782" s="170" t="s">
        <v>24</v>
      </c>
      <c r="D8782" s="170" t="s">
        <v>58</v>
      </c>
      <c r="E8782" s="170">
        <v>1500</v>
      </c>
      <c r="F8782" s="170">
        <v>6</v>
      </c>
      <c r="G8782" s="171">
        <v>12.5</v>
      </c>
      <c r="H8782" s="170" t="s">
        <v>91</v>
      </c>
      <c r="I8782" s="171">
        <v>25.99</v>
      </c>
      <c r="J8782" s="169">
        <v>1</v>
      </c>
      <c r="K8782" s="154" cm="1">
        <f t="array" ref="K8782">ROUND(
IF(C8782="Beer",
SUM(LOOKUP(2,1/(SRP!$B$8:$B$10&lt;=E8782)/(SRP!$C$8:$C$10&gt;=E8782),SRP!$D$8:$D$10)*(G8782/100)*(E8782/1000)),
IF(C8782="Spirits",
SUM(LOOKUP(2,1/(SRP!$B$2:$B$7&lt;=E8782)/(SRP!$C$2:$C$7&gt;=E8782),SRP!$D$2:$D$7)*(G8782/100)*(E8782/1000)),
IF(AND(C8782="Wine",D8782="Fortified Wines"),
SUM(LOOKUP(2,1/(SRP!$B$26:$B$29&lt;=E8782)/(SRP!$C$26:$C$29&gt;=E8782),SRP!$D$26:$D$29)*(G8782/100)*(E8782/1000)),
IF(C8782="Wine",
SUM(LOOKUP(2,1/(SRP!$B$21:$B$25&lt;=E8782)/(SRP!$C$21:$C$25&gt;=E8782),SRP!$D$21:$D$25)*(G8782/100)*(E8782/1000)),
IF(AND(C8782="Ready to Drink",D8782="RTD-One Pour Cocktail&gt;7%&lt;=14.5"),
SUM(LOOKUP(2,1/(SRP!$B$16:$B$20&lt;=E8782)/(SRP!$C$16:$C$20&gt;=E8782),SRP!$D$16:$D$20)*(G8782/100)*(E8782/1000)),
IF(C8782="Ready to Drink",
SUM(LOOKUP(2,1/(SRP!$B$11:$B$15&lt;=E8782)/(SRP!$C$11:$C$15&gt;=E8782),SRP!$D$11:$D$15)*(G8782/100)*(E8782/1000)),
0)))))),2)</f>
        <v>14.64</v>
      </c>
      <c r="L8782" s="173" t="str">
        <f t="shared" si="137"/>
        <v>Wine1500</v>
      </c>
      <c r="M8782" s="154">
        <f>VLOOKUP(L8782,'Slope %'!C:D,2,0)</f>
        <v>7.0000000000000007E-2</v>
      </c>
    </row>
    <row r="8783" spans="1:13" x14ac:dyDescent="0.25">
      <c r="A8783" s="169">
        <v>414292</v>
      </c>
      <c r="B8783" s="170" t="s">
        <v>6377</v>
      </c>
      <c r="C8783" s="170" t="s">
        <v>24</v>
      </c>
      <c r="D8783" s="170" t="s">
        <v>34</v>
      </c>
      <c r="E8783" s="170">
        <v>750</v>
      </c>
      <c r="F8783" s="170">
        <v>12</v>
      </c>
      <c r="G8783" s="171">
        <v>13.5</v>
      </c>
      <c r="H8783" s="170" t="s">
        <v>783</v>
      </c>
      <c r="I8783" s="171">
        <v>19.989999999999998</v>
      </c>
      <c r="J8783" s="169">
        <v>1</v>
      </c>
      <c r="K8783" s="154" cm="1">
        <f t="array" ref="K8783">ROUND(
IF(C8783="Beer",
SUM(LOOKUP(2,1/(SRP!$B$8:$B$10&lt;=E8783)/(SRP!$C$8:$C$10&gt;=E8783),SRP!$D$8:$D$10)*(G8783/100)*(E8783/1000)),
IF(C8783="Spirits",
SUM(LOOKUP(2,1/(SRP!$B$2:$B$7&lt;=E8783)/(SRP!$C$2:$C$7&gt;=E8783),SRP!$D$2:$D$7)*(G8783/100)*(E8783/1000)),
IF(AND(C8783="Wine",D8783="Fortified Wines"),
SUM(LOOKUP(2,1/(SRP!$B$26:$B$29&lt;=E8783)/(SRP!$C$26:$C$29&gt;=E8783),SRP!$D$26:$D$29)*(G8783/100)*(E8783/1000)),
IF(C8783="Wine",
SUM(LOOKUP(2,1/(SRP!$B$21:$B$25&lt;=E8783)/(SRP!$C$21:$C$25&gt;=E8783),SRP!$D$21:$D$25)*(G8783/100)*(E8783/1000)),
IF(AND(C8783="Ready to Drink",D8783="RTD-One Pour Cocktail&gt;7%&lt;=14.5"),
SUM(LOOKUP(2,1/(SRP!$B$16:$B$20&lt;=E8783)/(SRP!$C$16:$C$20&gt;=E8783),SRP!$D$16:$D$20)*(G8783/100)*(E8783/1000)),
IF(C8783="Ready to Drink",
SUM(LOOKUP(2,1/(SRP!$B$11:$B$15&lt;=E8783)/(SRP!$C$11:$C$15&gt;=E8783),SRP!$D$11:$D$15)*(G8783/100)*(E8783/1000)),
0)))))),2)</f>
        <v>7.9</v>
      </c>
      <c r="L8783" s="173" t="str">
        <f t="shared" si="137"/>
        <v>Wine750</v>
      </c>
      <c r="M8783" s="154">
        <f>VLOOKUP(L8783,'Slope %'!C:D,2,0)</f>
        <v>0.1</v>
      </c>
    </row>
    <row r="8784" spans="1:13" x14ac:dyDescent="0.25">
      <c r="A8784" s="169">
        <v>414680</v>
      </c>
      <c r="B8784" s="170" t="s">
        <v>6378</v>
      </c>
      <c r="C8784" s="170" t="s">
        <v>24</v>
      </c>
      <c r="D8784" s="170" t="s">
        <v>68</v>
      </c>
      <c r="E8784" s="170">
        <v>750</v>
      </c>
      <c r="F8784" s="170">
        <v>12</v>
      </c>
      <c r="G8784" s="171">
        <v>14.5</v>
      </c>
      <c r="H8784" s="170" t="s">
        <v>110</v>
      </c>
      <c r="I8784" s="171">
        <v>31.99</v>
      </c>
      <c r="J8784" s="169">
        <v>1</v>
      </c>
      <c r="K8784" s="154" cm="1">
        <f t="array" ref="K8784">ROUND(
IF(C8784="Beer",
SUM(LOOKUP(2,1/(SRP!$B$8:$B$10&lt;=E8784)/(SRP!$C$8:$C$10&gt;=E8784),SRP!$D$8:$D$10)*(G8784/100)*(E8784/1000)),
IF(C8784="Spirits",
SUM(LOOKUP(2,1/(SRP!$B$2:$B$7&lt;=E8784)/(SRP!$C$2:$C$7&gt;=E8784),SRP!$D$2:$D$7)*(G8784/100)*(E8784/1000)),
IF(AND(C8784="Wine",D8784="Fortified Wines"),
SUM(LOOKUP(2,1/(SRP!$B$26:$B$29&lt;=E8784)/(SRP!$C$26:$C$29&gt;=E8784),SRP!$D$26:$D$29)*(G8784/100)*(E8784/1000)),
IF(C8784="Wine",
SUM(LOOKUP(2,1/(SRP!$B$21:$B$25&lt;=E8784)/(SRP!$C$21:$C$25&gt;=E8784),SRP!$D$21:$D$25)*(G8784/100)*(E8784/1000)),
IF(AND(C8784="Ready to Drink",D8784="RTD-One Pour Cocktail&gt;7%&lt;=14.5"),
SUM(LOOKUP(2,1/(SRP!$B$16:$B$20&lt;=E8784)/(SRP!$C$16:$C$20&gt;=E8784),SRP!$D$16:$D$20)*(G8784/100)*(E8784/1000)),
IF(C8784="Ready to Drink",
SUM(LOOKUP(2,1/(SRP!$B$11:$B$15&lt;=E8784)/(SRP!$C$11:$C$15&gt;=E8784),SRP!$D$11:$D$15)*(G8784/100)*(E8784/1000)),
0)))))),2)</f>
        <v>8.49</v>
      </c>
      <c r="L8784" s="173" t="str">
        <f t="shared" si="137"/>
        <v>Wine750</v>
      </c>
      <c r="M8784" s="154">
        <f>VLOOKUP(L8784,'Slope %'!C:D,2,0)</f>
        <v>0.1</v>
      </c>
    </row>
    <row r="8785" spans="1:13" x14ac:dyDescent="0.25">
      <c r="A8785" s="169">
        <v>414946</v>
      </c>
      <c r="B8785" s="170" t="s">
        <v>6379</v>
      </c>
      <c r="C8785" s="170" t="s">
        <v>24</v>
      </c>
      <c r="D8785" s="170" t="s">
        <v>38</v>
      </c>
      <c r="E8785" s="170">
        <v>750</v>
      </c>
      <c r="F8785" s="170">
        <v>12</v>
      </c>
      <c r="G8785" s="171">
        <v>15</v>
      </c>
      <c r="H8785" s="170" t="s">
        <v>54</v>
      </c>
      <c r="I8785" s="171">
        <v>19.489999999999998</v>
      </c>
      <c r="J8785" s="169">
        <v>1</v>
      </c>
      <c r="K8785" s="154" cm="1">
        <f t="array" ref="K8785">ROUND(
IF(C8785="Beer",
SUM(LOOKUP(2,1/(SRP!$B$8:$B$10&lt;=E8785)/(SRP!$C$8:$C$10&gt;=E8785),SRP!$D$8:$D$10)*(G8785/100)*(E8785/1000)),
IF(C8785="Spirits",
SUM(LOOKUP(2,1/(SRP!$B$2:$B$7&lt;=E8785)/(SRP!$C$2:$C$7&gt;=E8785),SRP!$D$2:$D$7)*(G8785/100)*(E8785/1000)),
IF(AND(C8785="Wine",D8785="Fortified Wines"),
SUM(LOOKUP(2,1/(SRP!$B$26:$B$29&lt;=E8785)/(SRP!$C$26:$C$29&gt;=E8785),SRP!$D$26:$D$29)*(G8785/100)*(E8785/1000)),
IF(C8785="Wine",
SUM(LOOKUP(2,1/(SRP!$B$21:$B$25&lt;=E8785)/(SRP!$C$21:$C$25&gt;=E8785),SRP!$D$21:$D$25)*(G8785/100)*(E8785/1000)),
IF(AND(C8785="Ready to Drink",D8785="RTD-One Pour Cocktail&gt;7%&lt;=14.5"),
SUM(LOOKUP(2,1/(SRP!$B$16:$B$20&lt;=E8785)/(SRP!$C$16:$C$20&gt;=E8785),SRP!$D$16:$D$20)*(G8785/100)*(E8785/1000)),
IF(C8785="Ready to Drink",
SUM(LOOKUP(2,1/(SRP!$B$11:$B$15&lt;=E8785)/(SRP!$C$11:$C$15&gt;=E8785),SRP!$D$11:$D$15)*(G8785/100)*(E8785/1000)),
0)))))),2)</f>
        <v>8.7799999999999994</v>
      </c>
      <c r="L8785" s="173" t="str">
        <f t="shared" si="137"/>
        <v>Wine750</v>
      </c>
      <c r="M8785" s="154">
        <f>VLOOKUP(L8785,'Slope %'!C:D,2,0)</f>
        <v>0.1</v>
      </c>
    </row>
    <row r="8786" spans="1:13" x14ac:dyDescent="0.25">
      <c r="A8786" s="169">
        <v>415661</v>
      </c>
      <c r="B8786" s="170" t="s">
        <v>6380</v>
      </c>
      <c r="C8786" s="170" t="s">
        <v>11</v>
      </c>
      <c r="D8786" s="170" t="s">
        <v>12</v>
      </c>
      <c r="E8786" s="170">
        <v>330</v>
      </c>
      <c r="F8786" s="170">
        <v>24</v>
      </c>
      <c r="G8786" s="171">
        <v>4.5</v>
      </c>
      <c r="H8786" s="170" t="s">
        <v>13</v>
      </c>
      <c r="I8786" s="171">
        <v>3.09</v>
      </c>
      <c r="J8786" s="169">
        <v>1</v>
      </c>
      <c r="K8786" s="154" cm="1">
        <f t="array" ref="K8786">ROUND(
IF(C8786="Beer",
SUM(LOOKUP(2,1/(SRP!$B$8:$B$10&lt;=E8786)/(SRP!$C$8:$C$10&gt;=E8786),SRP!$D$8:$D$10)*(G8786/100)*(E8786/1000)),
IF(C8786="Spirits",
SUM(LOOKUP(2,1/(SRP!$B$2:$B$7&lt;=E8786)/(SRP!$C$2:$C$7&gt;=E8786),SRP!$D$2:$D$7)*(G8786/100)*(E8786/1000)),
IF(AND(C8786="Wine",D8786="Fortified Wines"),
SUM(LOOKUP(2,1/(SRP!$B$26:$B$29&lt;=E8786)/(SRP!$C$26:$C$29&gt;=E8786),SRP!$D$26:$D$29)*(G8786/100)*(E8786/1000)),
IF(C8786="Wine",
SUM(LOOKUP(2,1/(SRP!$B$21:$B$25&lt;=E8786)/(SRP!$C$21:$C$25&gt;=E8786),SRP!$D$21:$D$25)*(G8786/100)*(E8786/1000)),
IF(AND(C8786="Ready to Drink",D8786="RTD-One Pour Cocktail&gt;7%&lt;=14.5"),
SUM(LOOKUP(2,1/(SRP!$B$16:$B$20&lt;=E8786)/(SRP!$C$16:$C$20&gt;=E8786),SRP!$D$16:$D$20)*(G8786/100)*(E8786/1000)),
IF(C8786="Ready to Drink",
SUM(LOOKUP(2,1/(SRP!$B$11:$B$15&lt;=E8786)/(SRP!$C$11:$C$15&gt;=E8786),SRP!$D$11:$D$15)*(G8786/100)*(E8786/1000)),
0)))))),2)</f>
        <v>1.1599999999999999</v>
      </c>
      <c r="L8786" s="173" t="str">
        <f t="shared" si="137"/>
        <v>Beer330</v>
      </c>
      <c r="M8786" s="154">
        <f>VLOOKUP(L8786,'Slope %'!C:D,2,0)</f>
        <v>0.12</v>
      </c>
    </row>
    <row r="8787" spans="1:13" x14ac:dyDescent="0.25">
      <c r="A8787" s="169">
        <v>415661</v>
      </c>
      <c r="B8787" s="170" t="s">
        <v>6380</v>
      </c>
      <c r="C8787" s="170" t="s">
        <v>11</v>
      </c>
      <c r="D8787" s="170" t="s">
        <v>12</v>
      </c>
      <c r="E8787" s="170">
        <v>330</v>
      </c>
      <c r="F8787" s="170">
        <v>24</v>
      </c>
      <c r="G8787" s="171">
        <v>4.5</v>
      </c>
      <c r="H8787" s="170" t="s">
        <v>13</v>
      </c>
      <c r="I8787" s="171">
        <v>3.09</v>
      </c>
      <c r="J8787" s="169">
        <v>1</v>
      </c>
      <c r="K8787" s="154" cm="1">
        <f t="array" ref="K8787">ROUND(
IF(C8787="Beer",
SUM(LOOKUP(2,1/(SRP!$B$8:$B$10&lt;=E8787)/(SRP!$C$8:$C$10&gt;=E8787),SRP!$D$8:$D$10)*(G8787/100)*(E8787/1000)),
IF(C8787="Spirits",
SUM(LOOKUP(2,1/(SRP!$B$2:$B$7&lt;=E8787)/(SRP!$C$2:$C$7&gt;=E8787),SRP!$D$2:$D$7)*(G8787/100)*(E8787/1000)),
IF(AND(C8787="Wine",D8787="Fortified Wines"),
SUM(LOOKUP(2,1/(SRP!$B$26:$B$29&lt;=E8787)/(SRP!$C$26:$C$29&gt;=E8787),SRP!$D$26:$D$29)*(G8787/100)*(E8787/1000)),
IF(C8787="Wine",
SUM(LOOKUP(2,1/(SRP!$B$21:$B$25&lt;=E8787)/(SRP!$C$21:$C$25&gt;=E8787),SRP!$D$21:$D$25)*(G8787/100)*(E8787/1000)),
IF(AND(C8787="Ready to Drink",D8787="RTD-One Pour Cocktail&gt;7%&lt;=14.5"),
SUM(LOOKUP(2,1/(SRP!$B$16:$B$20&lt;=E8787)/(SRP!$C$16:$C$20&gt;=E8787),SRP!$D$16:$D$20)*(G8787/100)*(E8787/1000)),
IF(C8787="Ready to Drink",
SUM(LOOKUP(2,1/(SRP!$B$11:$B$15&lt;=E8787)/(SRP!$C$11:$C$15&gt;=E8787),SRP!$D$11:$D$15)*(G8787/100)*(E8787/1000)),
0)))))),2)</f>
        <v>1.1599999999999999</v>
      </c>
      <c r="L8787" s="173" t="str">
        <f t="shared" si="137"/>
        <v>Beer330</v>
      </c>
      <c r="M8787" s="154">
        <f>VLOOKUP(L8787,'Slope %'!C:D,2,0)</f>
        <v>0.12</v>
      </c>
    </row>
    <row r="8788" spans="1:13" x14ac:dyDescent="0.25">
      <c r="A8788" s="169">
        <v>421644</v>
      </c>
      <c r="B8788" s="170" t="s">
        <v>6381</v>
      </c>
      <c r="C8788" s="170" t="s">
        <v>24</v>
      </c>
      <c r="D8788" s="170" t="s">
        <v>66</v>
      </c>
      <c r="E8788" s="170">
        <v>750</v>
      </c>
      <c r="F8788" s="170">
        <v>12</v>
      </c>
      <c r="G8788" s="171">
        <v>13.6</v>
      </c>
      <c r="H8788" s="170" t="s">
        <v>177</v>
      </c>
      <c r="I8788" s="171">
        <v>14.73</v>
      </c>
      <c r="J8788" s="169">
        <v>1</v>
      </c>
      <c r="K8788" s="154" cm="1">
        <f t="array" ref="K8788">ROUND(
IF(C8788="Beer",
SUM(LOOKUP(2,1/(SRP!$B$8:$B$10&lt;=E8788)/(SRP!$C$8:$C$10&gt;=E8788),SRP!$D$8:$D$10)*(G8788/100)*(E8788/1000)),
IF(C8788="Spirits",
SUM(LOOKUP(2,1/(SRP!$B$2:$B$7&lt;=E8788)/(SRP!$C$2:$C$7&gt;=E8788),SRP!$D$2:$D$7)*(G8788/100)*(E8788/1000)),
IF(AND(C8788="Wine",D8788="Fortified Wines"),
SUM(LOOKUP(2,1/(SRP!$B$26:$B$29&lt;=E8788)/(SRP!$C$26:$C$29&gt;=E8788),SRP!$D$26:$D$29)*(G8788/100)*(E8788/1000)),
IF(C8788="Wine",
SUM(LOOKUP(2,1/(SRP!$B$21:$B$25&lt;=E8788)/(SRP!$C$21:$C$25&gt;=E8788),SRP!$D$21:$D$25)*(G8788/100)*(E8788/1000)),
IF(AND(C8788="Ready to Drink",D8788="RTD-One Pour Cocktail&gt;7%&lt;=14.5"),
SUM(LOOKUP(2,1/(SRP!$B$16:$B$20&lt;=E8788)/(SRP!$C$16:$C$20&gt;=E8788),SRP!$D$16:$D$20)*(G8788/100)*(E8788/1000)),
IF(C8788="Ready to Drink",
SUM(LOOKUP(2,1/(SRP!$B$11:$B$15&lt;=E8788)/(SRP!$C$11:$C$15&gt;=E8788),SRP!$D$11:$D$15)*(G8788/100)*(E8788/1000)),
0)))))),2)</f>
        <v>7.96</v>
      </c>
      <c r="L8788" s="173" t="str">
        <f t="shared" si="137"/>
        <v>Wine750</v>
      </c>
      <c r="M8788" s="154">
        <f>VLOOKUP(L8788,'Slope %'!C:D,2,0)</f>
        <v>0.1</v>
      </c>
    </row>
    <row r="8789" spans="1:13" x14ac:dyDescent="0.25">
      <c r="A8789" s="169">
        <v>426528</v>
      </c>
      <c r="B8789" s="170" t="s">
        <v>6382</v>
      </c>
      <c r="C8789" s="170" t="s">
        <v>24</v>
      </c>
      <c r="D8789" s="170" t="s">
        <v>34</v>
      </c>
      <c r="E8789" s="170">
        <v>750</v>
      </c>
      <c r="F8789" s="170">
        <v>12</v>
      </c>
      <c r="G8789" s="171">
        <v>12</v>
      </c>
      <c r="H8789" s="170" t="s">
        <v>26</v>
      </c>
      <c r="I8789" s="171">
        <v>19.989999999999998</v>
      </c>
      <c r="J8789" s="169">
        <v>1</v>
      </c>
      <c r="K8789" s="154" cm="1">
        <f t="array" ref="K8789">ROUND(
IF(C8789="Beer",
SUM(LOOKUP(2,1/(SRP!$B$8:$B$10&lt;=E8789)/(SRP!$C$8:$C$10&gt;=E8789),SRP!$D$8:$D$10)*(G8789/100)*(E8789/1000)),
IF(C8789="Spirits",
SUM(LOOKUP(2,1/(SRP!$B$2:$B$7&lt;=E8789)/(SRP!$C$2:$C$7&gt;=E8789),SRP!$D$2:$D$7)*(G8789/100)*(E8789/1000)),
IF(AND(C8789="Wine",D8789="Fortified Wines"),
SUM(LOOKUP(2,1/(SRP!$B$26:$B$29&lt;=E8789)/(SRP!$C$26:$C$29&gt;=E8789),SRP!$D$26:$D$29)*(G8789/100)*(E8789/1000)),
IF(C8789="Wine",
SUM(LOOKUP(2,1/(SRP!$B$21:$B$25&lt;=E8789)/(SRP!$C$21:$C$25&gt;=E8789),SRP!$D$21:$D$25)*(G8789/100)*(E8789/1000)),
IF(AND(C8789="Ready to Drink",D8789="RTD-One Pour Cocktail&gt;7%&lt;=14.5"),
SUM(LOOKUP(2,1/(SRP!$B$16:$B$20&lt;=E8789)/(SRP!$C$16:$C$20&gt;=E8789),SRP!$D$16:$D$20)*(G8789/100)*(E8789/1000)),
IF(C8789="Ready to Drink",
SUM(LOOKUP(2,1/(SRP!$B$11:$B$15&lt;=E8789)/(SRP!$C$11:$C$15&gt;=E8789),SRP!$D$11:$D$15)*(G8789/100)*(E8789/1000)),
0)))))),2)</f>
        <v>7.03</v>
      </c>
      <c r="L8789" s="173" t="str">
        <f t="shared" si="137"/>
        <v>Wine750</v>
      </c>
      <c r="M8789" s="154">
        <f>VLOOKUP(L8789,'Slope %'!C:D,2,0)</f>
        <v>0.1</v>
      </c>
    </row>
    <row r="8790" spans="1:13" x14ac:dyDescent="0.25">
      <c r="A8790" s="169">
        <v>427088</v>
      </c>
      <c r="B8790" s="170" t="s">
        <v>6383</v>
      </c>
      <c r="C8790" s="170" t="s">
        <v>24</v>
      </c>
      <c r="D8790" s="170" t="s">
        <v>85</v>
      </c>
      <c r="E8790" s="170">
        <v>750</v>
      </c>
      <c r="F8790" s="170">
        <v>12</v>
      </c>
      <c r="G8790" s="171">
        <v>13.5</v>
      </c>
      <c r="H8790" s="170" t="s">
        <v>32</v>
      </c>
      <c r="I8790" s="171">
        <v>15.99</v>
      </c>
      <c r="J8790" s="169">
        <v>1</v>
      </c>
      <c r="K8790" s="154" cm="1">
        <f t="array" ref="K8790">ROUND(
IF(C8790="Beer",
SUM(LOOKUP(2,1/(SRP!$B$8:$B$10&lt;=E8790)/(SRP!$C$8:$C$10&gt;=E8790),SRP!$D$8:$D$10)*(G8790/100)*(E8790/1000)),
IF(C8790="Spirits",
SUM(LOOKUP(2,1/(SRP!$B$2:$B$7&lt;=E8790)/(SRP!$C$2:$C$7&gt;=E8790),SRP!$D$2:$D$7)*(G8790/100)*(E8790/1000)),
IF(AND(C8790="Wine",D8790="Fortified Wines"),
SUM(LOOKUP(2,1/(SRP!$B$26:$B$29&lt;=E8790)/(SRP!$C$26:$C$29&gt;=E8790),SRP!$D$26:$D$29)*(G8790/100)*(E8790/1000)),
IF(C8790="Wine",
SUM(LOOKUP(2,1/(SRP!$B$21:$B$25&lt;=E8790)/(SRP!$C$21:$C$25&gt;=E8790),SRP!$D$21:$D$25)*(G8790/100)*(E8790/1000)),
IF(AND(C8790="Ready to Drink",D8790="RTD-One Pour Cocktail&gt;7%&lt;=14.5"),
SUM(LOOKUP(2,1/(SRP!$B$16:$B$20&lt;=E8790)/(SRP!$C$16:$C$20&gt;=E8790),SRP!$D$16:$D$20)*(G8790/100)*(E8790/1000)),
IF(C8790="Ready to Drink",
SUM(LOOKUP(2,1/(SRP!$B$11:$B$15&lt;=E8790)/(SRP!$C$11:$C$15&gt;=E8790),SRP!$D$11:$D$15)*(G8790/100)*(E8790/1000)),
0)))))),2)</f>
        <v>7.9</v>
      </c>
      <c r="L8790" s="173" t="str">
        <f t="shared" si="137"/>
        <v>Wine750</v>
      </c>
      <c r="M8790" s="154">
        <f>VLOOKUP(L8790,'Slope %'!C:D,2,0)</f>
        <v>0.1</v>
      </c>
    </row>
    <row r="8791" spans="1:13" x14ac:dyDescent="0.25">
      <c r="A8791" s="169">
        <v>427849</v>
      </c>
      <c r="B8791" s="170" t="s">
        <v>6384</v>
      </c>
      <c r="C8791" s="170" t="s">
        <v>24</v>
      </c>
      <c r="D8791" s="170" t="s">
        <v>68</v>
      </c>
      <c r="E8791" s="170">
        <v>750</v>
      </c>
      <c r="F8791" s="170">
        <v>12</v>
      </c>
      <c r="G8791" s="171">
        <v>13.5</v>
      </c>
      <c r="H8791" s="170" t="s">
        <v>130</v>
      </c>
      <c r="I8791" s="171">
        <v>24.99</v>
      </c>
      <c r="J8791" s="169">
        <v>1</v>
      </c>
      <c r="K8791" s="154" cm="1">
        <f t="array" ref="K8791">ROUND(
IF(C8791="Beer",
SUM(LOOKUP(2,1/(SRP!$B$8:$B$10&lt;=E8791)/(SRP!$C$8:$C$10&gt;=E8791),SRP!$D$8:$D$10)*(G8791/100)*(E8791/1000)),
IF(C8791="Spirits",
SUM(LOOKUP(2,1/(SRP!$B$2:$B$7&lt;=E8791)/(SRP!$C$2:$C$7&gt;=E8791),SRP!$D$2:$D$7)*(G8791/100)*(E8791/1000)),
IF(AND(C8791="Wine",D8791="Fortified Wines"),
SUM(LOOKUP(2,1/(SRP!$B$26:$B$29&lt;=E8791)/(SRP!$C$26:$C$29&gt;=E8791),SRP!$D$26:$D$29)*(G8791/100)*(E8791/1000)),
IF(C8791="Wine",
SUM(LOOKUP(2,1/(SRP!$B$21:$B$25&lt;=E8791)/(SRP!$C$21:$C$25&gt;=E8791),SRP!$D$21:$D$25)*(G8791/100)*(E8791/1000)),
IF(AND(C8791="Ready to Drink",D8791="RTD-One Pour Cocktail&gt;7%&lt;=14.5"),
SUM(LOOKUP(2,1/(SRP!$B$16:$B$20&lt;=E8791)/(SRP!$C$16:$C$20&gt;=E8791),SRP!$D$16:$D$20)*(G8791/100)*(E8791/1000)),
IF(C8791="Ready to Drink",
SUM(LOOKUP(2,1/(SRP!$B$11:$B$15&lt;=E8791)/(SRP!$C$11:$C$15&gt;=E8791),SRP!$D$11:$D$15)*(G8791/100)*(E8791/1000)),
0)))))),2)</f>
        <v>7.9</v>
      </c>
      <c r="L8791" s="173" t="str">
        <f t="shared" si="137"/>
        <v>Wine750</v>
      </c>
      <c r="M8791" s="154">
        <f>VLOOKUP(L8791,'Slope %'!C:D,2,0)</f>
        <v>0.1</v>
      </c>
    </row>
    <row r="8792" spans="1:13" x14ac:dyDescent="0.25">
      <c r="A8792" s="169">
        <v>427856</v>
      </c>
      <c r="B8792" s="170" t="s">
        <v>6385</v>
      </c>
      <c r="C8792" s="170" t="s">
        <v>24</v>
      </c>
      <c r="D8792" s="170" t="s">
        <v>66</v>
      </c>
      <c r="E8792" s="170">
        <v>750</v>
      </c>
      <c r="F8792" s="170">
        <v>12</v>
      </c>
      <c r="G8792" s="171">
        <v>13.5</v>
      </c>
      <c r="H8792" s="170" t="s">
        <v>130</v>
      </c>
      <c r="I8792" s="171">
        <v>24.99</v>
      </c>
      <c r="J8792" s="169">
        <v>1</v>
      </c>
      <c r="K8792" s="154" cm="1">
        <f t="array" ref="K8792">ROUND(
IF(C8792="Beer",
SUM(LOOKUP(2,1/(SRP!$B$8:$B$10&lt;=E8792)/(SRP!$C$8:$C$10&gt;=E8792),SRP!$D$8:$D$10)*(G8792/100)*(E8792/1000)),
IF(C8792="Spirits",
SUM(LOOKUP(2,1/(SRP!$B$2:$B$7&lt;=E8792)/(SRP!$C$2:$C$7&gt;=E8792),SRP!$D$2:$D$7)*(G8792/100)*(E8792/1000)),
IF(AND(C8792="Wine",D8792="Fortified Wines"),
SUM(LOOKUP(2,1/(SRP!$B$26:$B$29&lt;=E8792)/(SRP!$C$26:$C$29&gt;=E8792),SRP!$D$26:$D$29)*(G8792/100)*(E8792/1000)),
IF(C8792="Wine",
SUM(LOOKUP(2,1/(SRP!$B$21:$B$25&lt;=E8792)/(SRP!$C$21:$C$25&gt;=E8792),SRP!$D$21:$D$25)*(G8792/100)*(E8792/1000)),
IF(AND(C8792="Ready to Drink",D8792="RTD-One Pour Cocktail&gt;7%&lt;=14.5"),
SUM(LOOKUP(2,1/(SRP!$B$16:$B$20&lt;=E8792)/(SRP!$C$16:$C$20&gt;=E8792),SRP!$D$16:$D$20)*(G8792/100)*(E8792/1000)),
IF(C8792="Ready to Drink",
SUM(LOOKUP(2,1/(SRP!$B$11:$B$15&lt;=E8792)/(SRP!$C$11:$C$15&gt;=E8792),SRP!$D$11:$D$15)*(G8792/100)*(E8792/1000)),
0)))))),2)</f>
        <v>7.9</v>
      </c>
      <c r="L8792" s="173" t="str">
        <f t="shared" si="137"/>
        <v>Wine750</v>
      </c>
      <c r="M8792" s="154">
        <f>VLOOKUP(L8792,'Slope %'!C:D,2,0)</f>
        <v>0.1</v>
      </c>
    </row>
    <row r="8793" spans="1:13" x14ac:dyDescent="0.25">
      <c r="A8793" s="169">
        <v>430546</v>
      </c>
      <c r="B8793" s="170" t="s">
        <v>6386</v>
      </c>
      <c r="C8793" s="170" t="s">
        <v>24</v>
      </c>
      <c r="D8793" s="170" t="s">
        <v>58</v>
      </c>
      <c r="E8793" s="170">
        <v>750</v>
      </c>
      <c r="F8793" s="170">
        <v>12</v>
      </c>
      <c r="G8793" s="171">
        <v>12.5</v>
      </c>
      <c r="H8793" s="170" t="s">
        <v>141</v>
      </c>
      <c r="I8793" s="171">
        <v>17.989999999999998</v>
      </c>
      <c r="J8793" s="169">
        <v>1</v>
      </c>
      <c r="K8793" s="154" cm="1">
        <f t="array" ref="K8793">ROUND(
IF(C8793="Beer",
SUM(LOOKUP(2,1/(SRP!$B$8:$B$10&lt;=E8793)/(SRP!$C$8:$C$10&gt;=E8793),SRP!$D$8:$D$10)*(G8793/100)*(E8793/1000)),
IF(C8793="Spirits",
SUM(LOOKUP(2,1/(SRP!$B$2:$B$7&lt;=E8793)/(SRP!$C$2:$C$7&gt;=E8793),SRP!$D$2:$D$7)*(G8793/100)*(E8793/1000)),
IF(AND(C8793="Wine",D8793="Fortified Wines"),
SUM(LOOKUP(2,1/(SRP!$B$26:$B$29&lt;=E8793)/(SRP!$C$26:$C$29&gt;=E8793),SRP!$D$26:$D$29)*(G8793/100)*(E8793/1000)),
IF(C8793="Wine",
SUM(LOOKUP(2,1/(SRP!$B$21:$B$25&lt;=E8793)/(SRP!$C$21:$C$25&gt;=E8793),SRP!$D$21:$D$25)*(G8793/100)*(E8793/1000)),
IF(AND(C8793="Ready to Drink",D8793="RTD-One Pour Cocktail&gt;7%&lt;=14.5"),
SUM(LOOKUP(2,1/(SRP!$B$16:$B$20&lt;=E8793)/(SRP!$C$16:$C$20&gt;=E8793),SRP!$D$16:$D$20)*(G8793/100)*(E8793/1000)),
IF(C8793="Ready to Drink",
SUM(LOOKUP(2,1/(SRP!$B$11:$B$15&lt;=E8793)/(SRP!$C$11:$C$15&gt;=E8793),SRP!$D$11:$D$15)*(G8793/100)*(E8793/1000)),
0)))))),2)</f>
        <v>7.32</v>
      </c>
      <c r="L8793" s="173" t="str">
        <f t="shared" si="137"/>
        <v>Wine750</v>
      </c>
      <c r="M8793" s="154">
        <f>VLOOKUP(L8793,'Slope %'!C:D,2,0)</f>
        <v>0.1</v>
      </c>
    </row>
    <row r="8794" spans="1:13" x14ac:dyDescent="0.25">
      <c r="A8794" s="169">
        <v>430561</v>
      </c>
      <c r="B8794" s="170" t="s">
        <v>6387</v>
      </c>
      <c r="C8794" s="170" t="s">
        <v>24</v>
      </c>
      <c r="D8794" s="170" t="s">
        <v>109</v>
      </c>
      <c r="E8794" s="170">
        <v>375</v>
      </c>
      <c r="F8794" s="170">
        <v>12</v>
      </c>
      <c r="G8794" s="171">
        <v>9.5</v>
      </c>
      <c r="H8794" s="170" t="s">
        <v>141</v>
      </c>
      <c r="I8794" s="171">
        <v>49.99</v>
      </c>
      <c r="J8794" s="169">
        <v>1</v>
      </c>
      <c r="K8794" s="154" cm="1">
        <f t="array" ref="K8794">ROUND(
IF(C8794="Beer",
SUM(LOOKUP(2,1/(SRP!$B$8:$B$10&lt;=E8794)/(SRP!$C$8:$C$10&gt;=E8794),SRP!$D$8:$D$10)*(G8794/100)*(E8794/1000)),
IF(C8794="Spirits",
SUM(LOOKUP(2,1/(SRP!$B$2:$B$7&lt;=E8794)/(SRP!$C$2:$C$7&gt;=E8794),SRP!$D$2:$D$7)*(G8794/100)*(E8794/1000)),
IF(AND(C8794="Wine",D8794="Fortified Wines"),
SUM(LOOKUP(2,1/(SRP!$B$26:$B$29&lt;=E8794)/(SRP!$C$26:$C$29&gt;=E8794),SRP!$D$26:$D$29)*(G8794/100)*(E8794/1000)),
IF(C8794="Wine",
SUM(LOOKUP(2,1/(SRP!$B$21:$B$25&lt;=E8794)/(SRP!$C$21:$C$25&gt;=E8794),SRP!$D$21:$D$25)*(G8794/100)*(E8794/1000)),
IF(AND(C8794="Ready to Drink",D8794="RTD-One Pour Cocktail&gt;7%&lt;=14.5"),
SUM(LOOKUP(2,1/(SRP!$B$16:$B$20&lt;=E8794)/(SRP!$C$16:$C$20&gt;=E8794),SRP!$D$16:$D$20)*(G8794/100)*(E8794/1000)),
IF(C8794="Ready to Drink",
SUM(LOOKUP(2,1/(SRP!$B$11:$B$15&lt;=E8794)/(SRP!$C$11:$C$15&gt;=E8794),SRP!$D$11:$D$15)*(G8794/100)*(E8794/1000)),
0)))))),2)</f>
        <v>2.95</v>
      </c>
      <c r="L8794" s="173" t="str">
        <f t="shared" si="137"/>
        <v>Wine375</v>
      </c>
      <c r="M8794" s="154">
        <f>VLOOKUP(L8794,'Slope %'!C:D,2,0)</f>
        <v>0.12</v>
      </c>
    </row>
    <row r="8795" spans="1:13" x14ac:dyDescent="0.25">
      <c r="A8795" s="169">
        <v>430827</v>
      </c>
      <c r="B8795" s="170" t="s">
        <v>6388</v>
      </c>
      <c r="C8795" s="170" t="s">
        <v>24</v>
      </c>
      <c r="D8795" s="170" t="s">
        <v>60</v>
      </c>
      <c r="E8795" s="170">
        <v>16000</v>
      </c>
      <c r="F8795" s="170">
        <v>1</v>
      </c>
      <c r="G8795" s="171">
        <v>12</v>
      </c>
      <c r="H8795" s="170" t="s">
        <v>32</v>
      </c>
      <c r="I8795" s="171">
        <v>128.99</v>
      </c>
      <c r="J8795" s="169">
        <v>1</v>
      </c>
      <c r="K8795" s="154" cm="1">
        <f t="array" ref="K8795">ROUND(
IF(C8795="Beer",
SUM(LOOKUP(2,1/(SRP!$B$8:$B$10&lt;=E8795)/(SRP!$C$8:$C$10&gt;=E8795),SRP!$D$8:$D$10)*(G8795/100)*(E8795/1000)),
IF(C8795="Spirits",
SUM(LOOKUP(2,1/(SRP!$B$2:$B$7&lt;=E8795)/(SRP!$C$2:$C$7&gt;=E8795),SRP!$D$2:$D$7)*(G8795/100)*(E8795/1000)),
IF(AND(C8795="Wine",D8795="Fortified Wines"),
SUM(LOOKUP(2,1/(SRP!$B$26:$B$29&lt;=E8795)/(SRP!$C$26:$C$29&gt;=E8795),SRP!$D$26:$D$29)*(G8795/100)*(E8795/1000)),
IF(C8795="Wine",
SUM(LOOKUP(2,1/(SRP!$B$21:$B$25&lt;=E8795)/(SRP!$C$21:$C$25&gt;=E8795),SRP!$D$21:$D$25)*(G8795/100)*(E8795/1000)),
IF(AND(C8795="Ready to Drink",D8795="RTD-One Pour Cocktail&gt;7%&lt;=14.5"),
SUM(LOOKUP(2,1/(SRP!$B$16:$B$20&lt;=E8795)/(SRP!$C$16:$C$20&gt;=E8795),SRP!$D$16:$D$20)*(G8795/100)*(E8795/1000)),
IF(C8795="Ready to Drink",
SUM(LOOKUP(2,1/(SRP!$B$11:$B$15&lt;=E8795)/(SRP!$C$11:$C$15&gt;=E8795),SRP!$D$11:$D$15)*(G8795/100)*(E8795/1000)),
0)))))),2)</f>
        <v>124.82</v>
      </c>
      <c r="L8795" s="173" t="str">
        <f t="shared" si="137"/>
        <v>Wine16000</v>
      </c>
      <c r="M8795" s="154" t="e">
        <f>VLOOKUP(L8795,'Slope %'!C:D,2,0)</f>
        <v>#N/A</v>
      </c>
    </row>
    <row r="8796" spans="1:13" x14ac:dyDescent="0.25">
      <c r="A8796" s="169">
        <v>430835</v>
      </c>
      <c r="B8796" s="170" t="s">
        <v>6389</v>
      </c>
      <c r="C8796" s="170" t="s">
        <v>24</v>
      </c>
      <c r="D8796" s="170" t="s">
        <v>60</v>
      </c>
      <c r="E8796" s="170">
        <v>16000</v>
      </c>
      <c r="F8796" s="170">
        <v>1</v>
      </c>
      <c r="G8796" s="171">
        <v>11.5</v>
      </c>
      <c r="H8796" s="170" t="s">
        <v>32</v>
      </c>
      <c r="I8796" s="171">
        <v>128.99</v>
      </c>
      <c r="J8796" s="169">
        <v>1</v>
      </c>
      <c r="K8796" s="154" cm="1">
        <f t="array" ref="K8796">ROUND(
IF(C8796="Beer",
SUM(LOOKUP(2,1/(SRP!$B$8:$B$10&lt;=E8796)/(SRP!$C$8:$C$10&gt;=E8796),SRP!$D$8:$D$10)*(G8796/100)*(E8796/1000)),
IF(C8796="Spirits",
SUM(LOOKUP(2,1/(SRP!$B$2:$B$7&lt;=E8796)/(SRP!$C$2:$C$7&gt;=E8796),SRP!$D$2:$D$7)*(G8796/100)*(E8796/1000)),
IF(AND(C8796="Wine",D8796="Fortified Wines"),
SUM(LOOKUP(2,1/(SRP!$B$26:$B$29&lt;=E8796)/(SRP!$C$26:$C$29&gt;=E8796),SRP!$D$26:$D$29)*(G8796/100)*(E8796/1000)),
IF(C8796="Wine",
SUM(LOOKUP(2,1/(SRP!$B$21:$B$25&lt;=E8796)/(SRP!$C$21:$C$25&gt;=E8796),SRP!$D$21:$D$25)*(G8796/100)*(E8796/1000)),
IF(AND(C8796="Ready to Drink",D8796="RTD-One Pour Cocktail&gt;7%&lt;=14.5"),
SUM(LOOKUP(2,1/(SRP!$B$16:$B$20&lt;=E8796)/(SRP!$C$16:$C$20&gt;=E8796),SRP!$D$16:$D$20)*(G8796/100)*(E8796/1000)),
IF(C8796="Ready to Drink",
SUM(LOOKUP(2,1/(SRP!$B$11:$B$15&lt;=E8796)/(SRP!$C$11:$C$15&gt;=E8796),SRP!$D$11:$D$15)*(G8796/100)*(E8796/1000)),
0)))))),2)</f>
        <v>119.62</v>
      </c>
      <c r="L8796" s="173" t="str">
        <f t="shared" si="137"/>
        <v>Wine16000</v>
      </c>
      <c r="M8796" s="154" t="e">
        <f>VLOOKUP(L8796,'Slope %'!C:D,2,0)</f>
        <v>#N/A</v>
      </c>
    </row>
    <row r="8797" spans="1:13" x14ac:dyDescent="0.25">
      <c r="A8797" s="169">
        <v>433714</v>
      </c>
      <c r="B8797" s="170" t="s">
        <v>6390</v>
      </c>
      <c r="C8797" s="170" t="s">
        <v>24</v>
      </c>
      <c r="D8797" s="170" t="s">
        <v>248</v>
      </c>
      <c r="E8797" s="170">
        <v>750</v>
      </c>
      <c r="F8797" s="170">
        <v>12</v>
      </c>
      <c r="G8797" s="171">
        <v>13</v>
      </c>
      <c r="H8797" s="170" t="s">
        <v>54</v>
      </c>
      <c r="I8797" s="171">
        <v>17.989999999999998</v>
      </c>
      <c r="J8797" s="169">
        <v>1</v>
      </c>
      <c r="K8797" s="154" cm="1">
        <f t="array" ref="K8797">ROUND(
IF(C8797="Beer",
SUM(LOOKUP(2,1/(SRP!$B$8:$B$10&lt;=E8797)/(SRP!$C$8:$C$10&gt;=E8797),SRP!$D$8:$D$10)*(G8797/100)*(E8797/1000)),
IF(C8797="Spirits",
SUM(LOOKUP(2,1/(SRP!$B$2:$B$7&lt;=E8797)/(SRP!$C$2:$C$7&gt;=E8797),SRP!$D$2:$D$7)*(G8797/100)*(E8797/1000)),
IF(AND(C8797="Wine",D8797="Fortified Wines"),
SUM(LOOKUP(2,1/(SRP!$B$26:$B$29&lt;=E8797)/(SRP!$C$26:$C$29&gt;=E8797),SRP!$D$26:$D$29)*(G8797/100)*(E8797/1000)),
IF(C8797="Wine",
SUM(LOOKUP(2,1/(SRP!$B$21:$B$25&lt;=E8797)/(SRP!$C$21:$C$25&gt;=E8797),SRP!$D$21:$D$25)*(G8797/100)*(E8797/1000)),
IF(AND(C8797="Ready to Drink",D8797="RTD-One Pour Cocktail&gt;7%&lt;=14.5"),
SUM(LOOKUP(2,1/(SRP!$B$16:$B$20&lt;=E8797)/(SRP!$C$16:$C$20&gt;=E8797),SRP!$D$16:$D$20)*(G8797/100)*(E8797/1000)),
IF(C8797="Ready to Drink",
SUM(LOOKUP(2,1/(SRP!$B$11:$B$15&lt;=E8797)/(SRP!$C$11:$C$15&gt;=E8797),SRP!$D$11:$D$15)*(G8797/100)*(E8797/1000)),
0)))))),2)</f>
        <v>7.61</v>
      </c>
      <c r="L8797" s="173" t="str">
        <f t="shared" si="137"/>
        <v>Wine750</v>
      </c>
      <c r="M8797" s="154">
        <f>VLOOKUP(L8797,'Slope %'!C:D,2,0)</f>
        <v>0.1</v>
      </c>
    </row>
    <row r="8798" spans="1:13" x14ac:dyDescent="0.25">
      <c r="A8798" s="169">
        <v>436133</v>
      </c>
      <c r="B8798" s="170" t="s">
        <v>6391</v>
      </c>
      <c r="C8798" s="170" t="s">
        <v>24</v>
      </c>
      <c r="D8798" s="170" t="s">
        <v>382</v>
      </c>
      <c r="E8798" s="170">
        <v>750</v>
      </c>
      <c r="F8798" s="170">
        <v>6</v>
      </c>
      <c r="G8798" s="171">
        <v>14.5</v>
      </c>
      <c r="H8798" s="170" t="s">
        <v>22</v>
      </c>
      <c r="I8798" s="171">
        <v>40.99</v>
      </c>
      <c r="J8798" s="169">
        <v>1</v>
      </c>
      <c r="K8798" s="154" cm="1">
        <f t="array" ref="K8798">ROUND(
IF(C8798="Beer",
SUM(LOOKUP(2,1/(SRP!$B$8:$B$10&lt;=E8798)/(SRP!$C$8:$C$10&gt;=E8798),SRP!$D$8:$D$10)*(G8798/100)*(E8798/1000)),
IF(C8798="Spirits",
SUM(LOOKUP(2,1/(SRP!$B$2:$B$7&lt;=E8798)/(SRP!$C$2:$C$7&gt;=E8798),SRP!$D$2:$D$7)*(G8798/100)*(E8798/1000)),
IF(AND(C8798="Wine",D8798="Fortified Wines"),
SUM(LOOKUP(2,1/(SRP!$B$26:$B$29&lt;=E8798)/(SRP!$C$26:$C$29&gt;=E8798),SRP!$D$26:$D$29)*(G8798/100)*(E8798/1000)),
IF(C8798="Wine",
SUM(LOOKUP(2,1/(SRP!$B$21:$B$25&lt;=E8798)/(SRP!$C$21:$C$25&gt;=E8798),SRP!$D$21:$D$25)*(G8798/100)*(E8798/1000)),
IF(AND(C8798="Ready to Drink",D8798="RTD-One Pour Cocktail&gt;7%&lt;=14.5"),
SUM(LOOKUP(2,1/(SRP!$B$16:$B$20&lt;=E8798)/(SRP!$C$16:$C$20&gt;=E8798),SRP!$D$16:$D$20)*(G8798/100)*(E8798/1000)),
IF(C8798="Ready to Drink",
SUM(LOOKUP(2,1/(SRP!$B$11:$B$15&lt;=E8798)/(SRP!$C$11:$C$15&gt;=E8798),SRP!$D$11:$D$15)*(G8798/100)*(E8798/1000)),
0)))))),2)</f>
        <v>8.49</v>
      </c>
      <c r="L8798" s="173" t="str">
        <f t="shared" si="137"/>
        <v>Wine750</v>
      </c>
      <c r="M8798" s="154">
        <f>VLOOKUP(L8798,'Slope %'!C:D,2,0)</f>
        <v>0.1</v>
      </c>
    </row>
    <row r="8799" spans="1:13" x14ac:dyDescent="0.25">
      <c r="A8799" s="169">
        <v>436352</v>
      </c>
      <c r="B8799" s="170" t="s">
        <v>6392</v>
      </c>
      <c r="C8799" s="170" t="s">
        <v>24</v>
      </c>
      <c r="D8799" s="170" t="s">
        <v>60</v>
      </c>
      <c r="E8799" s="170">
        <v>16000</v>
      </c>
      <c r="F8799" s="170">
        <v>1</v>
      </c>
      <c r="G8799" s="171">
        <v>11.5</v>
      </c>
      <c r="H8799" s="170" t="s">
        <v>26</v>
      </c>
      <c r="I8799" s="171">
        <v>134.99</v>
      </c>
      <c r="J8799" s="169">
        <v>1</v>
      </c>
      <c r="K8799" s="154" cm="1">
        <f t="array" ref="K8799">ROUND(
IF(C8799="Beer",
SUM(LOOKUP(2,1/(SRP!$B$8:$B$10&lt;=E8799)/(SRP!$C$8:$C$10&gt;=E8799),SRP!$D$8:$D$10)*(G8799/100)*(E8799/1000)),
IF(C8799="Spirits",
SUM(LOOKUP(2,1/(SRP!$B$2:$B$7&lt;=E8799)/(SRP!$C$2:$C$7&gt;=E8799),SRP!$D$2:$D$7)*(G8799/100)*(E8799/1000)),
IF(AND(C8799="Wine",D8799="Fortified Wines"),
SUM(LOOKUP(2,1/(SRP!$B$26:$B$29&lt;=E8799)/(SRP!$C$26:$C$29&gt;=E8799),SRP!$D$26:$D$29)*(G8799/100)*(E8799/1000)),
IF(C8799="Wine",
SUM(LOOKUP(2,1/(SRP!$B$21:$B$25&lt;=E8799)/(SRP!$C$21:$C$25&gt;=E8799),SRP!$D$21:$D$25)*(G8799/100)*(E8799/1000)),
IF(AND(C8799="Ready to Drink",D8799="RTD-One Pour Cocktail&gt;7%&lt;=14.5"),
SUM(LOOKUP(2,1/(SRP!$B$16:$B$20&lt;=E8799)/(SRP!$C$16:$C$20&gt;=E8799),SRP!$D$16:$D$20)*(G8799/100)*(E8799/1000)),
IF(C8799="Ready to Drink",
SUM(LOOKUP(2,1/(SRP!$B$11:$B$15&lt;=E8799)/(SRP!$C$11:$C$15&gt;=E8799),SRP!$D$11:$D$15)*(G8799/100)*(E8799/1000)),
0)))))),2)</f>
        <v>119.62</v>
      </c>
      <c r="L8799" s="173" t="str">
        <f t="shared" si="137"/>
        <v>Wine16000</v>
      </c>
      <c r="M8799" s="154" t="e">
        <f>VLOOKUP(L8799,'Slope %'!C:D,2,0)</f>
        <v>#N/A</v>
      </c>
    </row>
    <row r="8800" spans="1:13" x14ac:dyDescent="0.25">
      <c r="A8800" s="169">
        <v>436360</v>
      </c>
      <c r="B8800" s="170" t="s">
        <v>6393</v>
      </c>
      <c r="C8800" s="170" t="s">
        <v>24</v>
      </c>
      <c r="D8800" s="170" t="s">
        <v>60</v>
      </c>
      <c r="E8800" s="170">
        <v>16000</v>
      </c>
      <c r="F8800" s="170">
        <v>1</v>
      </c>
      <c r="G8800" s="171">
        <v>11.5</v>
      </c>
      <c r="H8800" s="170" t="s">
        <v>26</v>
      </c>
      <c r="I8800" s="171">
        <v>134.99</v>
      </c>
      <c r="J8800" s="169">
        <v>1</v>
      </c>
      <c r="K8800" s="154" cm="1">
        <f t="array" ref="K8800">ROUND(
IF(C8800="Beer",
SUM(LOOKUP(2,1/(SRP!$B$8:$B$10&lt;=E8800)/(SRP!$C$8:$C$10&gt;=E8800),SRP!$D$8:$D$10)*(G8800/100)*(E8800/1000)),
IF(C8800="Spirits",
SUM(LOOKUP(2,1/(SRP!$B$2:$B$7&lt;=E8800)/(SRP!$C$2:$C$7&gt;=E8800),SRP!$D$2:$D$7)*(G8800/100)*(E8800/1000)),
IF(AND(C8800="Wine",D8800="Fortified Wines"),
SUM(LOOKUP(2,1/(SRP!$B$26:$B$29&lt;=E8800)/(SRP!$C$26:$C$29&gt;=E8800),SRP!$D$26:$D$29)*(G8800/100)*(E8800/1000)),
IF(C8800="Wine",
SUM(LOOKUP(2,1/(SRP!$B$21:$B$25&lt;=E8800)/(SRP!$C$21:$C$25&gt;=E8800),SRP!$D$21:$D$25)*(G8800/100)*(E8800/1000)),
IF(AND(C8800="Ready to Drink",D8800="RTD-One Pour Cocktail&gt;7%&lt;=14.5"),
SUM(LOOKUP(2,1/(SRP!$B$16:$B$20&lt;=E8800)/(SRP!$C$16:$C$20&gt;=E8800),SRP!$D$16:$D$20)*(G8800/100)*(E8800/1000)),
IF(C8800="Ready to Drink",
SUM(LOOKUP(2,1/(SRP!$B$11:$B$15&lt;=E8800)/(SRP!$C$11:$C$15&gt;=E8800),SRP!$D$11:$D$15)*(G8800/100)*(E8800/1000)),
0)))))),2)</f>
        <v>119.62</v>
      </c>
      <c r="L8800" s="173" t="str">
        <f t="shared" si="137"/>
        <v>Wine16000</v>
      </c>
      <c r="M8800" s="154" t="e">
        <f>VLOOKUP(L8800,'Slope %'!C:D,2,0)</f>
        <v>#N/A</v>
      </c>
    </row>
    <row r="8801" spans="1:13" x14ac:dyDescent="0.25">
      <c r="A8801" s="169">
        <v>436436</v>
      </c>
      <c r="B8801" s="170" t="s">
        <v>44</v>
      </c>
      <c r="C8801" s="170" t="s">
        <v>15</v>
      </c>
      <c r="D8801" s="170" t="s">
        <v>16</v>
      </c>
      <c r="E8801" s="170">
        <v>1750</v>
      </c>
      <c r="F8801" s="170">
        <v>6</v>
      </c>
      <c r="G8801" s="171">
        <v>40</v>
      </c>
      <c r="H8801" s="170" t="s">
        <v>17</v>
      </c>
      <c r="I8801" s="171">
        <v>55.99</v>
      </c>
      <c r="J8801" s="169">
        <v>1</v>
      </c>
      <c r="K8801" s="154" cm="1">
        <f t="array" ref="K8801">ROUND(
IF(C8801="Beer",
SUM(LOOKUP(2,1/(SRP!$B$8:$B$10&lt;=E8801)/(SRP!$C$8:$C$10&gt;=E8801),SRP!$D$8:$D$10)*(G8801/100)*(E8801/1000)),
IF(C8801="Spirits",
SUM(LOOKUP(2,1/(SRP!$B$2:$B$7&lt;=E8801)/(SRP!$C$2:$C$7&gt;=E8801),SRP!$D$2:$D$7)*(G8801/100)*(E8801/1000)),
IF(AND(C8801="Wine",D8801="Fortified Wines"),
SUM(LOOKUP(2,1/(SRP!$B$26:$B$29&lt;=E8801)/(SRP!$C$26:$C$29&gt;=E8801),SRP!$D$26:$D$29)*(G8801/100)*(E8801/1000)),
IF(C8801="Wine",
SUM(LOOKUP(2,1/(SRP!$B$21:$B$25&lt;=E8801)/(SRP!$C$21:$C$25&gt;=E8801),SRP!$D$21:$D$25)*(G8801/100)*(E8801/1000)),
IF(AND(C8801="Ready to Drink",D8801="RTD-One Pour Cocktail&gt;7%&lt;=14.5"),
SUM(LOOKUP(2,1/(SRP!$B$16:$B$20&lt;=E8801)/(SRP!$C$16:$C$20&gt;=E8801),SRP!$D$16:$D$20)*(G8801/100)*(E8801/1000)),
IF(C8801="Ready to Drink",
SUM(LOOKUP(2,1/(SRP!$B$11:$B$15&lt;=E8801)/(SRP!$C$11:$C$15&gt;=E8801),SRP!$D$11:$D$15)*(G8801/100)*(E8801/1000)),
0)))))),2)</f>
        <v>54.65</v>
      </c>
      <c r="L8801" s="173" t="str">
        <f t="shared" si="137"/>
        <v>Spirits1750</v>
      </c>
      <c r="M8801" s="154">
        <f>VLOOKUP(L8801,'Slope %'!C:D,2,0)</f>
        <v>0.03</v>
      </c>
    </row>
    <row r="8802" spans="1:13" x14ac:dyDescent="0.25">
      <c r="A8802" s="169">
        <v>436550</v>
      </c>
      <c r="B8802" s="170" t="s">
        <v>6168</v>
      </c>
      <c r="C8802" s="170" t="s">
        <v>15</v>
      </c>
      <c r="D8802" s="170" t="s">
        <v>16</v>
      </c>
      <c r="E8802" s="170">
        <v>1140</v>
      </c>
      <c r="F8802" s="170">
        <v>12</v>
      </c>
      <c r="G8802" s="171">
        <v>40</v>
      </c>
      <c r="H8802" s="170" t="s">
        <v>43</v>
      </c>
      <c r="I8802" s="171">
        <v>37.4</v>
      </c>
      <c r="J8802" s="169">
        <v>1</v>
      </c>
      <c r="K8802" s="154" cm="1">
        <f t="array" ref="K8802">ROUND(
IF(C8802="Beer",
SUM(LOOKUP(2,1/(SRP!$B$8:$B$10&lt;=E8802)/(SRP!$C$8:$C$10&gt;=E8802),SRP!$D$8:$D$10)*(G8802/100)*(E8802/1000)),
IF(C8802="Spirits",
SUM(LOOKUP(2,1/(SRP!$B$2:$B$7&lt;=E8802)/(SRP!$C$2:$C$7&gt;=E8802),SRP!$D$2:$D$7)*(G8802/100)*(E8802/1000)),
IF(AND(C8802="Wine",D8802="Fortified Wines"),
SUM(LOOKUP(2,1/(SRP!$B$26:$B$29&lt;=E8802)/(SRP!$C$26:$C$29&gt;=E8802),SRP!$D$26:$D$29)*(G8802/100)*(E8802/1000)),
IF(C8802="Wine",
SUM(LOOKUP(2,1/(SRP!$B$21:$B$25&lt;=E8802)/(SRP!$C$21:$C$25&gt;=E8802),SRP!$D$21:$D$25)*(G8802/100)*(E8802/1000)),
IF(AND(C8802="Ready to Drink",D8802="RTD-One Pour Cocktail&gt;7%&lt;=14.5"),
SUM(LOOKUP(2,1/(SRP!$B$16:$B$20&lt;=E8802)/(SRP!$C$16:$C$20&gt;=E8802),SRP!$D$16:$D$20)*(G8802/100)*(E8802/1000)),
IF(C8802="Ready to Drink",
SUM(LOOKUP(2,1/(SRP!$B$11:$B$15&lt;=E8802)/(SRP!$C$11:$C$15&gt;=E8802),SRP!$D$11:$D$15)*(G8802/100)*(E8802/1000)),
0)))))),2)</f>
        <v>35.6</v>
      </c>
      <c r="L8802" s="173" t="str">
        <f t="shared" si="137"/>
        <v>Spirits1140</v>
      </c>
      <c r="M8802" s="154">
        <f>VLOOKUP(L8802,'Slope %'!C:D,2,0)</f>
        <v>0.05</v>
      </c>
    </row>
    <row r="8803" spans="1:13" x14ac:dyDescent="0.25">
      <c r="A8803" s="169">
        <v>436584</v>
      </c>
      <c r="B8803" s="170" t="s">
        <v>94</v>
      </c>
      <c r="C8803" s="170" t="s">
        <v>15</v>
      </c>
      <c r="D8803" s="170" t="s">
        <v>16</v>
      </c>
      <c r="E8803" s="170">
        <v>750</v>
      </c>
      <c r="F8803" s="170">
        <v>12</v>
      </c>
      <c r="G8803" s="171">
        <v>40</v>
      </c>
      <c r="H8803" s="170" t="s">
        <v>43</v>
      </c>
      <c r="I8803" s="171">
        <v>24.49</v>
      </c>
      <c r="J8803" s="169">
        <v>1</v>
      </c>
      <c r="K8803" s="154" cm="1">
        <f t="array" ref="K8803">ROUND(
IF(C8803="Beer",
SUM(LOOKUP(2,1/(SRP!$B$8:$B$10&lt;=E8803)/(SRP!$C$8:$C$10&gt;=E8803),SRP!$D$8:$D$10)*(G8803/100)*(E8803/1000)),
IF(C8803="Spirits",
SUM(LOOKUP(2,1/(SRP!$B$2:$B$7&lt;=E8803)/(SRP!$C$2:$C$7&gt;=E8803),SRP!$D$2:$D$7)*(G8803/100)*(E8803/1000)),
IF(AND(C8803="Wine",D8803="Fortified Wines"),
SUM(LOOKUP(2,1/(SRP!$B$26:$B$29&lt;=E8803)/(SRP!$C$26:$C$29&gt;=E8803),SRP!$D$26:$D$29)*(G8803/100)*(E8803/1000)),
IF(C8803="Wine",
SUM(LOOKUP(2,1/(SRP!$B$21:$B$25&lt;=E8803)/(SRP!$C$21:$C$25&gt;=E8803),SRP!$D$21:$D$25)*(G8803/100)*(E8803/1000)),
IF(AND(C8803="Ready to Drink",D8803="RTD-One Pour Cocktail&gt;7%&lt;=14.5"),
SUM(LOOKUP(2,1/(SRP!$B$16:$B$20&lt;=E8803)/(SRP!$C$16:$C$20&gt;=E8803),SRP!$D$16:$D$20)*(G8803/100)*(E8803/1000)),
IF(C8803="Ready to Drink",
SUM(LOOKUP(2,1/(SRP!$B$11:$B$15&lt;=E8803)/(SRP!$C$11:$C$15&gt;=E8803),SRP!$D$11:$D$15)*(G8803/100)*(E8803/1000)),
0)))))),2)</f>
        <v>23.42</v>
      </c>
      <c r="L8803" s="173" t="str">
        <f t="shared" si="137"/>
        <v>Spirits750</v>
      </c>
      <c r="M8803" s="154">
        <f>VLOOKUP(L8803,'Slope %'!C:D,2,0)</f>
        <v>7.0000000000000007E-2</v>
      </c>
    </row>
    <row r="8804" spans="1:13" x14ac:dyDescent="0.25">
      <c r="A8804" s="169">
        <v>436642</v>
      </c>
      <c r="B8804" s="170" t="s">
        <v>6394</v>
      </c>
      <c r="C8804" s="170" t="s">
        <v>15</v>
      </c>
      <c r="D8804" s="170" t="s">
        <v>28</v>
      </c>
      <c r="E8804" s="170">
        <v>750</v>
      </c>
      <c r="F8804" s="170">
        <v>12</v>
      </c>
      <c r="G8804" s="171">
        <v>40</v>
      </c>
      <c r="H8804" s="170" t="s">
        <v>43</v>
      </c>
      <c r="I8804" s="171">
        <v>23.74</v>
      </c>
      <c r="J8804" s="169">
        <v>1</v>
      </c>
      <c r="K8804" s="154" cm="1">
        <f t="array" ref="K8804">ROUND(
IF(C8804="Beer",
SUM(LOOKUP(2,1/(SRP!$B$8:$B$10&lt;=E8804)/(SRP!$C$8:$C$10&gt;=E8804),SRP!$D$8:$D$10)*(G8804/100)*(E8804/1000)),
IF(C8804="Spirits",
SUM(LOOKUP(2,1/(SRP!$B$2:$B$7&lt;=E8804)/(SRP!$C$2:$C$7&gt;=E8804),SRP!$D$2:$D$7)*(G8804/100)*(E8804/1000)),
IF(AND(C8804="Wine",D8804="Fortified Wines"),
SUM(LOOKUP(2,1/(SRP!$B$26:$B$29&lt;=E8804)/(SRP!$C$26:$C$29&gt;=E8804),SRP!$D$26:$D$29)*(G8804/100)*(E8804/1000)),
IF(C8804="Wine",
SUM(LOOKUP(2,1/(SRP!$B$21:$B$25&lt;=E8804)/(SRP!$C$21:$C$25&gt;=E8804),SRP!$D$21:$D$25)*(G8804/100)*(E8804/1000)),
IF(AND(C8804="Ready to Drink",D8804="RTD-One Pour Cocktail&gt;7%&lt;=14.5"),
SUM(LOOKUP(2,1/(SRP!$B$16:$B$20&lt;=E8804)/(SRP!$C$16:$C$20&gt;=E8804),SRP!$D$16:$D$20)*(G8804/100)*(E8804/1000)),
IF(C8804="Ready to Drink",
SUM(LOOKUP(2,1/(SRP!$B$11:$B$15&lt;=E8804)/(SRP!$C$11:$C$15&gt;=E8804),SRP!$D$11:$D$15)*(G8804/100)*(E8804/1000)),
0)))))),2)</f>
        <v>23.42</v>
      </c>
      <c r="L8804" s="173" t="str">
        <f t="shared" si="137"/>
        <v>Spirits750</v>
      </c>
      <c r="M8804" s="154">
        <f>VLOOKUP(L8804,'Slope %'!C:D,2,0)</f>
        <v>7.0000000000000007E-2</v>
      </c>
    </row>
    <row r="8805" spans="1:13" x14ac:dyDescent="0.25">
      <c r="A8805" s="169">
        <v>436675</v>
      </c>
      <c r="B8805" s="170" t="s">
        <v>6395</v>
      </c>
      <c r="C8805" s="170" t="s">
        <v>15</v>
      </c>
      <c r="D8805" s="170" t="s">
        <v>93</v>
      </c>
      <c r="E8805" s="170">
        <v>750</v>
      </c>
      <c r="F8805" s="170">
        <v>12</v>
      </c>
      <c r="G8805" s="171">
        <v>40</v>
      </c>
      <c r="H8805" s="170" t="s">
        <v>43</v>
      </c>
      <c r="I8805" s="171">
        <v>25.11</v>
      </c>
      <c r="J8805" s="169">
        <v>1</v>
      </c>
      <c r="K8805" s="154" cm="1">
        <f t="array" ref="K8805">ROUND(
IF(C8805="Beer",
SUM(LOOKUP(2,1/(SRP!$B$8:$B$10&lt;=E8805)/(SRP!$C$8:$C$10&gt;=E8805),SRP!$D$8:$D$10)*(G8805/100)*(E8805/1000)),
IF(C8805="Spirits",
SUM(LOOKUP(2,1/(SRP!$B$2:$B$7&lt;=E8805)/(SRP!$C$2:$C$7&gt;=E8805),SRP!$D$2:$D$7)*(G8805/100)*(E8805/1000)),
IF(AND(C8805="Wine",D8805="Fortified Wines"),
SUM(LOOKUP(2,1/(SRP!$B$26:$B$29&lt;=E8805)/(SRP!$C$26:$C$29&gt;=E8805),SRP!$D$26:$D$29)*(G8805/100)*(E8805/1000)),
IF(C8805="Wine",
SUM(LOOKUP(2,1/(SRP!$B$21:$B$25&lt;=E8805)/(SRP!$C$21:$C$25&gt;=E8805),SRP!$D$21:$D$25)*(G8805/100)*(E8805/1000)),
IF(AND(C8805="Ready to Drink",D8805="RTD-One Pour Cocktail&gt;7%&lt;=14.5"),
SUM(LOOKUP(2,1/(SRP!$B$16:$B$20&lt;=E8805)/(SRP!$C$16:$C$20&gt;=E8805),SRP!$D$16:$D$20)*(G8805/100)*(E8805/1000)),
IF(C8805="Ready to Drink",
SUM(LOOKUP(2,1/(SRP!$B$11:$B$15&lt;=E8805)/(SRP!$C$11:$C$15&gt;=E8805),SRP!$D$11:$D$15)*(G8805/100)*(E8805/1000)),
0)))))),2)</f>
        <v>23.42</v>
      </c>
      <c r="L8805" s="173" t="str">
        <f t="shared" si="137"/>
        <v>Spirits750</v>
      </c>
      <c r="M8805" s="154">
        <f>VLOOKUP(L8805,'Slope %'!C:D,2,0)</f>
        <v>7.0000000000000007E-2</v>
      </c>
    </row>
    <row r="8806" spans="1:13" x14ac:dyDescent="0.25">
      <c r="A8806" s="169">
        <v>437467</v>
      </c>
      <c r="B8806" s="170" t="s">
        <v>6396</v>
      </c>
      <c r="C8806" s="170" t="s">
        <v>24</v>
      </c>
      <c r="D8806" s="170" t="s">
        <v>649</v>
      </c>
      <c r="E8806" s="170">
        <v>750</v>
      </c>
      <c r="F8806" s="170">
        <v>12</v>
      </c>
      <c r="G8806" s="171">
        <v>19.5</v>
      </c>
      <c r="H8806" s="170" t="s">
        <v>22</v>
      </c>
      <c r="I8806" s="171">
        <v>17.989999999999998</v>
      </c>
      <c r="J8806" s="169">
        <v>1</v>
      </c>
      <c r="K8806" s="154" cm="1">
        <f t="array" ref="K8806">ROUND(
IF(C8806="Beer",
SUM(LOOKUP(2,1/(SRP!$B$8:$B$10&lt;=E8806)/(SRP!$C$8:$C$10&gt;=E8806),SRP!$D$8:$D$10)*(G8806/100)*(E8806/1000)),
IF(C8806="Spirits",
SUM(LOOKUP(2,1/(SRP!$B$2:$B$7&lt;=E8806)/(SRP!$C$2:$C$7&gt;=E8806),SRP!$D$2:$D$7)*(G8806/100)*(E8806/1000)),
IF(AND(C8806="Wine",D8806="Fortified Wines"),
SUM(LOOKUP(2,1/(SRP!$B$26:$B$29&lt;=E8806)/(SRP!$C$26:$C$29&gt;=E8806),SRP!$D$26:$D$29)*(G8806/100)*(E8806/1000)),
IF(C8806="Wine",
SUM(LOOKUP(2,1/(SRP!$B$21:$B$25&lt;=E8806)/(SRP!$C$21:$C$25&gt;=E8806),SRP!$D$21:$D$25)*(G8806/100)*(E8806/1000)),
IF(AND(C8806="Ready to Drink",D8806="RTD-One Pour Cocktail&gt;7%&lt;=14.5"),
SUM(LOOKUP(2,1/(SRP!$B$16:$B$20&lt;=E8806)/(SRP!$C$16:$C$20&gt;=E8806),SRP!$D$16:$D$20)*(G8806/100)*(E8806/1000)),
IF(C8806="Ready to Drink",
SUM(LOOKUP(2,1/(SRP!$B$11:$B$15&lt;=E8806)/(SRP!$C$11:$C$15&gt;=E8806),SRP!$D$11:$D$15)*(G8806/100)*(E8806/1000)),
0)))))),2)</f>
        <v>11.42</v>
      </c>
      <c r="L8806" s="173" t="str">
        <f t="shared" si="137"/>
        <v>Wine750</v>
      </c>
      <c r="M8806" s="154">
        <f>VLOOKUP(L8806,'Slope %'!C:D,2,0)</f>
        <v>0.1</v>
      </c>
    </row>
    <row r="8807" spans="1:13" x14ac:dyDescent="0.25">
      <c r="A8807" s="169">
        <v>437772</v>
      </c>
      <c r="B8807" s="170" t="s">
        <v>6397</v>
      </c>
      <c r="C8807" s="170" t="s">
        <v>15</v>
      </c>
      <c r="D8807" s="170" t="s">
        <v>19</v>
      </c>
      <c r="E8807" s="170">
        <v>750</v>
      </c>
      <c r="F8807" s="170">
        <v>12</v>
      </c>
      <c r="G8807" s="171">
        <v>40</v>
      </c>
      <c r="H8807" s="170" t="s">
        <v>35</v>
      </c>
      <c r="I8807" s="171">
        <v>50.99</v>
      </c>
      <c r="J8807" s="169">
        <v>1</v>
      </c>
      <c r="K8807" s="154" cm="1">
        <f t="array" ref="K8807">ROUND(
IF(C8807="Beer",
SUM(LOOKUP(2,1/(SRP!$B$8:$B$10&lt;=E8807)/(SRP!$C$8:$C$10&gt;=E8807),SRP!$D$8:$D$10)*(G8807/100)*(E8807/1000)),
IF(C8807="Spirits",
SUM(LOOKUP(2,1/(SRP!$B$2:$B$7&lt;=E8807)/(SRP!$C$2:$C$7&gt;=E8807),SRP!$D$2:$D$7)*(G8807/100)*(E8807/1000)),
IF(AND(C8807="Wine",D8807="Fortified Wines"),
SUM(LOOKUP(2,1/(SRP!$B$26:$B$29&lt;=E8807)/(SRP!$C$26:$C$29&gt;=E8807),SRP!$D$26:$D$29)*(G8807/100)*(E8807/1000)),
IF(C8807="Wine",
SUM(LOOKUP(2,1/(SRP!$B$21:$B$25&lt;=E8807)/(SRP!$C$21:$C$25&gt;=E8807),SRP!$D$21:$D$25)*(G8807/100)*(E8807/1000)),
IF(AND(C8807="Ready to Drink",D8807="RTD-One Pour Cocktail&gt;7%&lt;=14.5"),
SUM(LOOKUP(2,1/(SRP!$B$16:$B$20&lt;=E8807)/(SRP!$C$16:$C$20&gt;=E8807),SRP!$D$16:$D$20)*(G8807/100)*(E8807/1000)),
IF(C8807="Ready to Drink",
SUM(LOOKUP(2,1/(SRP!$B$11:$B$15&lt;=E8807)/(SRP!$C$11:$C$15&gt;=E8807),SRP!$D$11:$D$15)*(G8807/100)*(E8807/1000)),
0)))))),2)</f>
        <v>23.42</v>
      </c>
      <c r="L8807" s="173" t="str">
        <f t="shared" si="137"/>
        <v>Spirits750</v>
      </c>
      <c r="M8807" s="154">
        <f>VLOOKUP(L8807,'Slope %'!C:D,2,0)</f>
        <v>7.0000000000000007E-2</v>
      </c>
    </row>
    <row r="8808" spans="1:13" x14ac:dyDescent="0.25">
      <c r="A8808" s="169">
        <v>438119</v>
      </c>
      <c r="B8808" s="170" t="s">
        <v>6398</v>
      </c>
      <c r="C8808" s="170" t="s">
        <v>24</v>
      </c>
      <c r="D8808" s="170" t="s">
        <v>166</v>
      </c>
      <c r="E8808" s="170">
        <v>750</v>
      </c>
      <c r="F8808" s="170">
        <v>12</v>
      </c>
      <c r="G8808" s="171">
        <v>12</v>
      </c>
      <c r="H8808" s="170" t="s">
        <v>64</v>
      </c>
      <c r="I8808" s="171">
        <v>13.49</v>
      </c>
      <c r="J8808" s="169">
        <v>1</v>
      </c>
      <c r="K8808" s="154" cm="1">
        <f t="array" ref="K8808">ROUND(
IF(C8808="Beer",
SUM(LOOKUP(2,1/(SRP!$B$8:$B$10&lt;=E8808)/(SRP!$C$8:$C$10&gt;=E8808),SRP!$D$8:$D$10)*(G8808/100)*(E8808/1000)),
IF(C8808="Spirits",
SUM(LOOKUP(2,1/(SRP!$B$2:$B$7&lt;=E8808)/(SRP!$C$2:$C$7&gt;=E8808),SRP!$D$2:$D$7)*(G8808/100)*(E8808/1000)),
IF(AND(C8808="Wine",D8808="Fortified Wines"),
SUM(LOOKUP(2,1/(SRP!$B$26:$B$29&lt;=E8808)/(SRP!$C$26:$C$29&gt;=E8808),SRP!$D$26:$D$29)*(G8808/100)*(E8808/1000)),
IF(C8808="Wine",
SUM(LOOKUP(2,1/(SRP!$B$21:$B$25&lt;=E8808)/(SRP!$C$21:$C$25&gt;=E8808),SRP!$D$21:$D$25)*(G8808/100)*(E8808/1000)),
IF(AND(C8808="Ready to Drink",D8808="RTD-One Pour Cocktail&gt;7%&lt;=14.5"),
SUM(LOOKUP(2,1/(SRP!$B$16:$B$20&lt;=E8808)/(SRP!$C$16:$C$20&gt;=E8808),SRP!$D$16:$D$20)*(G8808/100)*(E8808/1000)),
IF(C8808="Ready to Drink",
SUM(LOOKUP(2,1/(SRP!$B$11:$B$15&lt;=E8808)/(SRP!$C$11:$C$15&gt;=E8808),SRP!$D$11:$D$15)*(G8808/100)*(E8808/1000)),
0)))))),2)</f>
        <v>7.03</v>
      </c>
      <c r="L8808" s="173" t="str">
        <f t="shared" si="137"/>
        <v>Wine750</v>
      </c>
      <c r="M8808" s="154">
        <f>VLOOKUP(L8808,'Slope %'!C:D,2,0)</f>
        <v>0.1</v>
      </c>
    </row>
    <row r="8809" spans="1:13" x14ac:dyDescent="0.25">
      <c r="A8809" s="169">
        <v>439166</v>
      </c>
      <c r="B8809" s="170" t="s">
        <v>6399</v>
      </c>
      <c r="C8809" s="170" t="s">
        <v>24</v>
      </c>
      <c r="D8809" s="170" t="s">
        <v>31</v>
      </c>
      <c r="E8809" s="170">
        <v>750</v>
      </c>
      <c r="F8809" s="170">
        <v>12</v>
      </c>
      <c r="G8809" s="171">
        <v>14</v>
      </c>
      <c r="H8809" s="170" t="s">
        <v>163</v>
      </c>
      <c r="I8809" s="171">
        <v>18.989999999999998</v>
      </c>
      <c r="J8809" s="169">
        <v>1</v>
      </c>
      <c r="K8809" s="154" cm="1">
        <f t="array" ref="K8809">ROUND(
IF(C8809="Beer",
SUM(LOOKUP(2,1/(SRP!$B$8:$B$10&lt;=E8809)/(SRP!$C$8:$C$10&gt;=E8809),SRP!$D$8:$D$10)*(G8809/100)*(E8809/1000)),
IF(C8809="Spirits",
SUM(LOOKUP(2,1/(SRP!$B$2:$B$7&lt;=E8809)/(SRP!$C$2:$C$7&gt;=E8809),SRP!$D$2:$D$7)*(G8809/100)*(E8809/1000)),
IF(AND(C8809="Wine",D8809="Fortified Wines"),
SUM(LOOKUP(2,1/(SRP!$B$26:$B$29&lt;=E8809)/(SRP!$C$26:$C$29&gt;=E8809),SRP!$D$26:$D$29)*(G8809/100)*(E8809/1000)),
IF(C8809="Wine",
SUM(LOOKUP(2,1/(SRP!$B$21:$B$25&lt;=E8809)/(SRP!$C$21:$C$25&gt;=E8809),SRP!$D$21:$D$25)*(G8809/100)*(E8809/1000)),
IF(AND(C8809="Ready to Drink",D8809="RTD-One Pour Cocktail&gt;7%&lt;=14.5"),
SUM(LOOKUP(2,1/(SRP!$B$16:$B$20&lt;=E8809)/(SRP!$C$16:$C$20&gt;=E8809),SRP!$D$16:$D$20)*(G8809/100)*(E8809/1000)),
IF(C8809="Ready to Drink",
SUM(LOOKUP(2,1/(SRP!$B$11:$B$15&lt;=E8809)/(SRP!$C$11:$C$15&gt;=E8809),SRP!$D$11:$D$15)*(G8809/100)*(E8809/1000)),
0)))))),2)</f>
        <v>8.1999999999999993</v>
      </c>
      <c r="L8809" s="173" t="str">
        <f t="shared" si="137"/>
        <v>Wine750</v>
      </c>
      <c r="M8809" s="154">
        <f>VLOOKUP(L8809,'Slope %'!C:D,2,0)</f>
        <v>0.1</v>
      </c>
    </row>
    <row r="8810" spans="1:13" x14ac:dyDescent="0.25">
      <c r="A8810" s="169">
        <v>441063</v>
      </c>
      <c r="B8810" s="170" t="s">
        <v>6400</v>
      </c>
      <c r="C8810" s="170" t="s">
        <v>24</v>
      </c>
      <c r="D8810" s="170" t="s">
        <v>58</v>
      </c>
      <c r="E8810" s="170">
        <v>750</v>
      </c>
      <c r="F8810" s="170">
        <v>12</v>
      </c>
      <c r="G8810" s="171">
        <v>12</v>
      </c>
      <c r="H8810" s="170" t="s">
        <v>1887</v>
      </c>
      <c r="I8810" s="171">
        <v>14.95</v>
      </c>
      <c r="J8810" s="169">
        <v>1</v>
      </c>
      <c r="K8810" s="154" cm="1">
        <f t="array" ref="K8810">ROUND(
IF(C8810="Beer",
SUM(LOOKUP(2,1/(SRP!$B$8:$B$10&lt;=E8810)/(SRP!$C$8:$C$10&gt;=E8810),SRP!$D$8:$D$10)*(G8810/100)*(E8810/1000)),
IF(C8810="Spirits",
SUM(LOOKUP(2,1/(SRP!$B$2:$B$7&lt;=E8810)/(SRP!$C$2:$C$7&gt;=E8810),SRP!$D$2:$D$7)*(G8810/100)*(E8810/1000)),
IF(AND(C8810="Wine",D8810="Fortified Wines"),
SUM(LOOKUP(2,1/(SRP!$B$26:$B$29&lt;=E8810)/(SRP!$C$26:$C$29&gt;=E8810),SRP!$D$26:$D$29)*(G8810/100)*(E8810/1000)),
IF(C8810="Wine",
SUM(LOOKUP(2,1/(SRP!$B$21:$B$25&lt;=E8810)/(SRP!$C$21:$C$25&gt;=E8810),SRP!$D$21:$D$25)*(G8810/100)*(E8810/1000)),
IF(AND(C8810="Ready to Drink",D8810="RTD-One Pour Cocktail&gt;7%&lt;=14.5"),
SUM(LOOKUP(2,1/(SRP!$B$16:$B$20&lt;=E8810)/(SRP!$C$16:$C$20&gt;=E8810),SRP!$D$16:$D$20)*(G8810/100)*(E8810/1000)),
IF(C8810="Ready to Drink",
SUM(LOOKUP(2,1/(SRP!$B$11:$B$15&lt;=E8810)/(SRP!$C$11:$C$15&gt;=E8810),SRP!$D$11:$D$15)*(G8810/100)*(E8810/1000)),
0)))))),2)</f>
        <v>7.03</v>
      </c>
      <c r="L8810" s="173" t="str">
        <f t="shared" si="137"/>
        <v>Wine750</v>
      </c>
      <c r="M8810" s="154">
        <f>VLOOKUP(L8810,'Slope %'!C:D,2,0)</f>
        <v>0.1</v>
      </c>
    </row>
    <row r="8811" spans="1:13" x14ac:dyDescent="0.25">
      <c r="A8811" s="169">
        <v>441428</v>
      </c>
      <c r="B8811" s="170" t="s">
        <v>6401</v>
      </c>
      <c r="C8811" s="170" t="s">
        <v>24</v>
      </c>
      <c r="D8811" s="170" t="s">
        <v>230</v>
      </c>
      <c r="E8811" s="170">
        <v>1500</v>
      </c>
      <c r="F8811" s="170">
        <v>6</v>
      </c>
      <c r="G8811" s="171">
        <v>12</v>
      </c>
      <c r="H8811" s="170" t="s">
        <v>177</v>
      </c>
      <c r="I8811" s="171">
        <v>20.99</v>
      </c>
      <c r="J8811" s="169">
        <v>1</v>
      </c>
      <c r="K8811" s="154" cm="1">
        <f t="array" ref="K8811">ROUND(
IF(C8811="Beer",
SUM(LOOKUP(2,1/(SRP!$B$8:$B$10&lt;=E8811)/(SRP!$C$8:$C$10&gt;=E8811),SRP!$D$8:$D$10)*(G8811/100)*(E8811/1000)),
IF(C8811="Spirits",
SUM(LOOKUP(2,1/(SRP!$B$2:$B$7&lt;=E8811)/(SRP!$C$2:$C$7&gt;=E8811),SRP!$D$2:$D$7)*(G8811/100)*(E8811/1000)),
IF(AND(C8811="Wine",D8811="Fortified Wines"),
SUM(LOOKUP(2,1/(SRP!$B$26:$B$29&lt;=E8811)/(SRP!$C$26:$C$29&gt;=E8811),SRP!$D$26:$D$29)*(G8811/100)*(E8811/1000)),
IF(C8811="Wine",
SUM(LOOKUP(2,1/(SRP!$B$21:$B$25&lt;=E8811)/(SRP!$C$21:$C$25&gt;=E8811),SRP!$D$21:$D$25)*(G8811/100)*(E8811/1000)),
IF(AND(C8811="Ready to Drink",D8811="RTD-One Pour Cocktail&gt;7%&lt;=14.5"),
SUM(LOOKUP(2,1/(SRP!$B$16:$B$20&lt;=E8811)/(SRP!$C$16:$C$20&gt;=E8811),SRP!$D$16:$D$20)*(G8811/100)*(E8811/1000)),
IF(C8811="Ready to Drink",
SUM(LOOKUP(2,1/(SRP!$B$11:$B$15&lt;=E8811)/(SRP!$C$11:$C$15&gt;=E8811),SRP!$D$11:$D$15)*(G8811/100)*(E8811/1000)),
0)))))),2)</f>
        <v>14.05</v>
      </c>
      <c r="L8811" s="173" t="str">
        <f t="shared" si="137"/>
        <v>Wine1500</v>
      </c>
      <c r="M8811" s="154">
        <f>VLOOKUP(L8811,'Slope %'!C:D,2,0)</f>
        <v>7.0000000000000007E-2</v>
      </c>
    </row>
    <row r="8812" spans="1:13" x14ac:dyDescent="0.25">
      <c r="A8812" s="169">
        <v>442392</v>
      </c>
      <c r="B8812" s="170" t="s">
        <v>6402</v>
      </c>
      <c r="C8812" s="170" t="s">
        <v>24</v>
      </c>
      <c r="D8812" s="170" t="s">
        <v>34</v>
      </c>
      <c r="E8812" s="170">
        <v>750</v>
      </c>
      <c r="F8812" s="170">
        <v>12</v>
      </c>
      <c r="G8812" s="171">
        <v>14.5</v>
      </c>
      <c r="H8812" s="170" t="s">
        <v>22</v>
      </c>
      <c r="I8812" s="171">
        <v>24.99</v>
      </c>
      <c r="J8812" s="169">
        <v>1</v>
      </c>
      <c r="K8812" s="154" cm="1">
        <f t="array" ref="K8812">ROUND(
IF(C8812="Beer",
SUM(LOOKUP(2,1/(SRP!$B$8:$B$10&lt;=E8812)/(SRP!$C$8:$C$10&gt;=E8812),SRP!$D$8:$D$10)*(G8812/100)*(E8812/1000)),
IF(C8812="Spirits",
SUM(LOOKUP(2,1/(SRP!$B$2:$B$7&lt;=E8812)/(SRP!$C$2:$C$7&gt;=E8812),SRP!$D$2:$D$7)*(G8812/100)*(E8812/1000)),
IF(AND(C8812="Wine",D8812="Fortified Wines"),
SUM(LOOKUP(2,1/(SRP!$B$26:$B$29&lt;=E8812)/(SRP!$C$26:$C$29&gt;=E8812),SRP!$D$26:$D$29)*(G8812/100)*(E8812/1000)),
IF(C8812="Wine",
SUM(LOOKUP(2,1/(SRP!$B$21:$B$25&lt;=E8812)/(SRP!$C$21:$C$25&gt;=E8812),SRP!$D$21:$D$25)*(G8812/100)*(E8812/1000)),
IF(AND(C8812="Ready to Drink",D8812="RTD-One Pour Cocktail&gt;7%&lt;=14.5"),
SUM(LOOKUP(2,1/(SRP!$B$16:$B$20&lt;=E8812)/(SRP!$C$16:$C$20&gt;=E8812),SRP!$D$16:$D$20)*(G8812/100)*(E8812/1000)),
IF(C8812="Ready to Drink",
SUM(LOOKUP(2,1/(SRP!$B$11:$B$15&lt;=E8812)/(SRP!$C$11:$C$15&gt;=E8812),SRP!$D$11:$D$15)*(G8812/100)*(E8812/1000)),
0)))))),2)</f>
        <v>8.49</v>
      </c>
      <c r="L8812" s="173" t="str">
        <f t="shared" si="137"/>
        <v>Wine750</v>
      </c>
      <c r="M8812" s="154">
        <f>VLOOKUP(L8812,'Slope %'!C:D,2,0)</f>
        <v>0.1</v>
      </c>
    </row>
    <row r="8813" spans="1:13" x14ac:dyDescent="0.25">
      <c r="A8813" s="169">
        <v>444190</v>
      </c>
      <c r="B8813" s="170" t="s">
        <v>6403</v>
      </c>
      <c r="C8813" s="170" t="s">
        <v>15</v>
      </c>
      <c r="D8813" s="170" t="s">
        <v>113</v>
      </c>
      <c r="E8813" s="170">
        <v>750</v>
      </c>
      <c r="F8813" s="170">
        <v>6</v>
      </c>
      <c r="G8813" s="171">
        <v>43</v>
      </c>
      <c r="H8813" s="170" t="s">
        <v>86</v>
      </c>
      <c r="I8813" s="171">
        <v>67.989999999999995</v>
      </c>
      <c r="J8813" s="169">
        <v>1</v>
      </c>
      <c r="K8813" s="154" cm="1">
        <f t="array" ref="K8813">ROUND(
IF(C8813="Beer",
SUM(LOOKUP(2,1/(SRP!$B$8:$B$10&lt;=E8813)/(SRP!$C$8:$C$10&gt;=E8813),SRP!$D$8:$D$10)*(G8813/100)*(E8813/1000)),
IF(C8813="Spirits",
SUM(LOOKUP(2,1/(SRP!$B$2:$B$7&lt;=E8813)/(SRP!$C$2:$C$7&gt;=E8813),SRP!$D$2:$D$7)*(G8813/100)*(E8813/1000)),
IF(AND(C8813="Wine",D8813="Fortified Wines"),
SUM(LOOKUP(2,1/(SRP!$B$26:$B$29&lt;=E8813)/(SRP!$C$26:$C$29&gt;=E8813),SRP!$D$26:$D$29)*(G8813/100)*(E8813/1000)),
IF(C8813="Wine",
SUM(LOOKUP(2,1/(SRP!$B$21:$B$25&lt;=E8813)/(SRP!$C$21:$C$25&gt;=E8813),SRP!$D$21:$D$25)*(G8813/100)*(E8813/1000)),
IF(AND(C8813="Ready to Drink",D8813="RTD-One Pour Cocktail&gt;7%&lt;=14.5"),
SUM(LOOKUP(2,1/(SRP!$B$16:$B$20&lt;=E8813)/(SRP!$C$16:$C$20&gt;=E8813),SRP!$D$16:$D$20)*(G8813/100)*(E8813/1000)),
IF(C8813="Ready to Drink",
SUM(LOOKUP(2,1/(SRP!$B$11:$B$15&lt;=E8813)/(SRP!$C$11:$C$15&gt;=E8813),SRP!$D$11:$D$15)*(G8813/100)*(E8813/1000)),
0)))))),2)</f>
        <v>25.18</v>
      </c>
      <c r="L8813" s="173" t="str">
        <f t="shared" si="137"/>
        <v>Spirits750</v>
      </c>
      <c r="M8813" s="154">
        <f>VLOOKUP(L8813,'Slope %'!C:D,2,0)</f>
        <v>7.0000000000000007E-2</v>
      </c>
    </row>
    <row r="8814" spans="1:13" x14ac:dyDescent="0.25">
      <c r="A8814" s="169">
        <v>447540</v>
      </c>
      <c r="B8814" s="170" t="s">
        <v>6404</v>
      </c>
      <c r="C8814" s="170" t="s">
        <v>263</v>
      </c>
      <c r="D8814" s="170" t="s">
        <v>264</v>
      </c>
      <c r="E8814" s="170">
        <v>473</v>
      </c>
      <c r="F8814" s="170">
        <v>24</v>
      </c>
      <c r="G8814" s="171">
        <v>5</v>
      </c>
      <c r="H8814" s="170" t="s">
        <v>22</v>
      </c>
      <c r="I8814" s="171">
        <v>3.99</v>
      </c>
      <c r="J8814" s="169">
        <v>1</v>
      </c>
      <c r="K8814" s="154" cm="1">
        <f t="array" ref="K8814">ROUND(
IF(C8814="Beer",
SUM(LOOKUP(2,1/(SRP!$B$8:$B$10&lt;=E8814)/(SRP!$C$8:$C$10&gt;=E8814),SRP!$D$8:$D$10)*(G8814/100)*(E8814/1000)),
IF(C8814="Spirits",
SUM(LOOKUP(2,1/(SRP!$B$2:$B$7&lt;=E8814)/(SRP!$C$2:$C$7&gt;=E8814),SRP!$D$2:$D$7)*(G8814/100)*(E8814/1000)),
IF(AND(C8814="Wine",D8814="Fortified Wines"),
SUM(LOOKUP(2,1/(SRP!$B$26:$B$29&lt;=E8814)/(SRP!$C$26:$C$29&gt;=E8814),SRP!$D$26:$D$29)*(G8814/100)*(E8814/1000)),
IF(C8814="Wine",
SUM(LOOKUP(2,1/(SRP!$B$21:$B$25&lt;=E8814)/(SRP!$C$21:$C$25&gt;=E8814),SRP!$D$21:$D$25)*(G8814/100)*(E8814/1000)),
IF(AND(C8814="Ready to Drink",D8814="RTD-One Pour Cocktail&gt;7%&lt;=14.5"),
SUM(LOOKUP(2,1/(SRP!$B$16:$B$20&lt;=E8814)/(SRP!$C$16:$C$20&gt;=E8814),SRP!$D$16:$D$20)*(G8814/100)*(E8814/1000)),
IF(C8814="Ready to Drink",
SUM(LOOKUP(2,1/(SRP!$B$11:$B$15&lt;=E8814)/(SRP!$C$11:$C$15&gt;=E8814),SRP!$D$11:$D$15)*(G8814/100)*(E8814/1000)),
0)))))),2)</f>
        <v>1.96</v>
      </c>
      <c r="L8814" s="173" t="str">
        <f t="shared" si="137"/>
        <v>Ready to Drink473</v>
      </c>
      <c r="M8814" s="154">
        <f>VLOOKUP(L8814,'Slope %'!C:D,2,0)</f>
        <v>0.12</v>
      </c>
    </row>
    <row r="8815" spans="1:13" x14ac:dyDescent="0.25">
      <c r="A8815" s="169">
        <v>447730</v>
      </c>
      <c r="B8815" s="170" t="s">
        <v>6405</v>
      </c>
      <c r="C8815" s="170" t="s">
        <v>15</v>
      </c>
      <c r="D8815" s="170" t="s">
        <v>154</v>
      </c>
      <c r="E8815" s="170">
        <v>750</v>
      </c>
      <c r="F8815" s="170">
        <v>12</v>
      </c>
      <c r="G8815" s="171">
        <v>14</v>
      </c>
      <c r="H8815" s="170" t="s">
        <v>22</v>
      </c>
      <c r="I8815" s="171">
        <v>19.989999999999998</v>
      </c>
      <c r="J8815" s="169">
        <v>1</v>
      </c>
      <c r="K8815" s="154" cm="1">
        <f t="array" ref="K8815">ROUND(
IF(C8815="Beer",
SUM(LOOKUP(2,1/(SRP!$B$8:$B$10&lt;=E8815)/(SRP!$C$8:$C$10&gt;=E8815),SRP!$D$8:$D$10)*(G8815/100)*(E8815/1000)),
IF(C8815="Spirits",
SUM(LOOKUP(2,1/(SRP!$B$2:$B$7&lt;=E8815)/(SRP!$C$2:$C$7&gt;=E8815),SRP!$D$2:$D$7)*(G8815/100)*(E8815/1000)),
IF(AND(C8815="Wine",D8815="Fortified Wines"),
SUM(LOOKUP(2,1/(SRP!$B$26:$B$29&lt;=E8815)/(SRP!$C$26:$C$29&gt;=E8815),SRP!$D$26:$D$29)*(G8815/100)*(E8815/1000)),
IF(C8815="Wine",
SUM(LOOKUP(2,1/(SRP!$B$21:$B$25&lt;=E8815)/(SRP!$C$21:$C$25&gt;=E8815),SRP!$D$21:$D$25)*(G8815/100)*(E8815/1000)),
IF(AND(C8815="Ready to Drink",D8815="RTD-One Pour Cocktail&gt;7%&lt;=14.5"),
SUM(LOOKUP(2,1/(SRP!$B$16:$B$20&lt;=E8815)/(SRP!$C$16:$C$20&gt;=E8815),SRP!$D$16:$D$20)*(G8815/100)*(E8815/1000)),
IF(C8815="Ready to Drink",
SUM(LOOKUP(2,1/(SRP!$B$11:$B$15&lt;=E8815)/(SRP!$C$11:$C$15&gt;=E8815),SRP!$D$11:$D$15)*(G8815/100)*(E8815/1000)),
0)))))),2)</f>
        <v>8.1999999999999993</v>
      </c>
      <c r="L8815" s="173" t="str">
        <f t="shared" si="137"/>
        <v>Spirits750</v>
      </c>
      <c r="M8815" s="154">
        <f>VLOOKUP(L8815,'Slope %'!C:D,2,0)</f>
        <v>7.0000000000000007E-2</v>
      </c>
    </row>
    <row r="8816" spans="1:13" x14ac:dyDescent="0.25">
      <c r="A8816" s="169">
        <v>447904</v>
      </c>
      <c r="B8816" s="170" t="s">
        <v>3007</v>
      </c>
      <c r="C8816" s="170" t="s">
        <v>15</v>
      </c>
      <c r="D8816" s="170" t="s">
        <v>16</v>
      </c>
      <c r="E8816" s="170">
        <v>750</v>
      </c>
      <c r="F8816" s="170">
        <v>12</v>
      </c>
      <c r="G8816" s="171">
        <v>40</v>
      </c>
      <c r="H8816" s="170" t="s">
        <v>218</v>
      </c>
      <c r="I8816" s="171">
        <v>23.75</v>
      </c>
      <c r="J8816" s="169">
        <v>1</v>
      </c>
      <c r="K8816" s="154" cm="1">
        <f t="array" ref="K8816">ROUND(
IF(C8816="Beer",
SUM(LOOKUP(2,1/(SRP!$B$8:$B$10&lt;=E8816)/(SRP!$C$8:$C$10&gt;=E8816),SRP!$D$8:$D$10)*(G8816/100)*(E8816/1000)),
IF(C8816="Spirits",
SUM(LOOKUP(2,1/(SRP!$B$2:$B$7&lt;=E8816)/(SRP!$C$2:$C$7&gt;=E8816),SRP!$D$2:$D$7)*(G8816/100)*(E8816/1000)),
IF(AND(C8816="Wine",D8816="Fortified Wines"),
SUM(LOOKUP(2,1/(SRP!$B$26:$B$29&lt;=E8816)/(SRP!$C$26:$C$29&gt;=E8816),SRP!$D$26:$D$29)*(G8816/100)*(E8816/1000)),
IF(C8816="Wine",
SUM(LOOKUP(2,1/(SRP!$B$21:$B$25&lt;=E8816)/(SRP!$C$21:$C$25&gt;=E8816),SRP!$D$21:$D$25)*(G8816/100)*(E8816/1000)),
IF(AND(C8816="Ready to Drink",D8816="RTD-One Pour Cocktail&gt;7%&lt;=14.5"),
SUM(LOOKUP(2,1/(SRP!$B$16:$B$20&lt;=E8816)/(SRP!$C$16:$C$20&gt;=E8816),SRP!$D$16:$D$20)*(G8816/100)*(E8816/1000)),
IF(C8816="Ready to Drink",
SUM(LOOKUP(2,1/(SRP!$B$11:$B$15&lt;=E8816)/(SRP!$C$11:$C$15&gt;=E8816),SRP!$D$11:$D$15)*(G8816/100)*(E8816/1000)),
0)))))),2)</f>
        <v>23.42</v>
      </c>
      <c r="L8816" s="173" t="str">
        <f t="shared" si="137"/>
        <v>Spirits750</v>
      </c>
      <c r="M8816" s="154">
        <f>VLOOKUP(L8816,'Slope %'!C:D,2,0)</f>
        <v>7.0000000000000007E-2</v>
      </c>
    </row>
    <row r="8817" spans="1:13" x14ac:dyDescent="0.25">
      <c r="A8817" s="169">
        <v>447920</v>
      </c>
      <c r="B8817" s="170" t="s">
        <v>107</v>
      </c>
      <c r="C8817" s="170" t="s">
        <v>15</v>
      </c>
      <c r="D8817" s="170" t="s">
        <v>19</v>
      </c>
      <c r="E8817" s="170">
        <v>750</v>
      </c>
      <c r="F8817" s="170">
        <v>12</v>
      </c>
      <c r="G8817" s="171">
        <v>40</v>
      </c>
      <c r="H8817" s="170" t="s">
        <v>17</v>
      </c>
      <c r="I8817" s="171">
        <v>25.29</v>
      </c>
      <c r="J8817" s="169">
        <v>1</v>
      </c>
      <c r="K8817" s="154" cm="1">
        <f t="array" ref="K8817">ROUND(
IF(C8817="Beer",
SUM(LOOKUP(2,1/(SRP!$B$8:$B$10&lt;=E8817)/(SRP!$C$8:$C$10&gt;=E8817),SRP!$D$8:$D$10)*(G8817/100)*(E8817/1000)),
IF(C8817="Spirits",
SUM(LOOKUP(2,1/(SRP!$B$2:$B$7&lt;=E8817)/(SRP!$C$2:$C$7&gt;=E8817),SRP!$D$2:$D$7)*(G8817/100)*(E8817/1000)),
IF(AND(C8817="Wine",D8817="Fortified Wines"),
SUM(LOOKUP(2,1/(SRP!$B$26:$B$29&lt;=E8817)/(SRP!$C$26:$C$29&gt;=E8817),SRP!$D$26:$D$29)*(G8817/100)*(E8817/1000)),
IF(C8817="Wine",
SUM(LOOKUP(2,1/(SRP!$B$21:$B$25&lt;=E8817)/(SRP!$C$21:$C$25&gt;=E8817),SRP!$D$21:$D$25)*(G8817/100)*(E8817/1000)),
IF(AND(C8817="Ready to Drink",D8817="RTD-One Pour Cocktail&gt;7%&lt;=14.5"),
SUM(LOOKUP(2,1/(SRP!$B$16:$B$20&lt;=E8817)/(SRP!$C$16:$C$20&gt;=E8817),SRP!$D$16:$D$20)*(G8817/100)*(E8817/1000)),
IF(C8817="Ready to Drink",
SUM(LOOKUP(2,1/(SRP!$B$11:$B$15&lt;=E8817)/(SRP!$C$11:$C$15&gt;=E8817),SRP!$D$11:$D$15)*(G8817/100)*(E8817/1000)),
0)))))),2)</f>
        <v>23.42</v>
      </c>
      <c r="L8817" s="173" t="str">
        <f t="shared" si="137"/>
        <v>Spirits750</v>
      </c>
      <c r="M8817" s="154">
        <f>VLOOKUP(L8817,'Slope %'!C:D,2,0)</f>
        <v>7.0000000000000007E-2</v>
      </c>
    </row>
    <row r="8818" spans="1:13" x14ac:dyDescent="0.25">
      <c r="A8818" s="169">
        <v>447953</v>
      </c>
      <c r="B8818" s="170" t="s">
        <v>700</v>
      </c>
      <c r="C8818" s="170" t="s">
        <v>15</v>
      </c>
      <c r="D8818" s="170" t="s">
        <v>669</v>
      </c>
      <c r="E8818" s="170">
        <v>750</v>
      </c>
      <c r="F8818" s="170">
        <v>12</v>
      </c>
      <c r="G8818" s="171">
        <v>33</v>
      </c>
      <c r="H8818" s="170" t="s">
        <v>22</v>
      </c>
      <c r="I8818" s="171">
        <v>25.99</v>
      </c>
      <c r="J8818" s="169">
        <v>1</v>
      </c>
      <c r="K8818" s="154" cm="1">
        <f t="array" ref="K8818">ROUND(
IF(C8818="Beer",
SUM(LOOKUP(2,1/(SRP!$B$8:$B$10&lt;=E8818)/(SRP!$C$8:$C$10&gt;=E8818),SRP!$D$8:$D$10)*(G8818/100)*(E8818/1000)),
IF(C8818="Spirits",
SUM(LOOKUP(2,1/(SRP!$B$2:$B$7&lt;=E8818)/(SRP!$C$2:$C$7&gt;=E8818),SRP!$D$2:$D$7)*(G8818/100)*(E8818/1000)),
IF(AND(C8818="Wine",D8818="Fortified Wines"),
SUM(LOOKUP(2,1/(SRP!$B$26:$B$29&lt;=E8818)/(SRP!$C$26:$C$29&gt;=E8818),SRP!$D$26:$D$29)*(G8818/100)*(E8818/1000)),
IF(C8818="Wine",
SUM(LOOKUP(2,1/(SRP!$B$21:$B$25&lt;=E8818)/(SRP!$C$21:$C$25&gt;=E8818),SRP!$D$21:$D$25)*(G8818/100)*(E8818/1000)),
IF(AND(C8818="Ready to Drink",D8818="RTD-One Pour Cocktail&gt;7%&lt;=14.5"),
SUM(LOOKUP(2,1/(SRP!$B$16:$B$20&lt;=E8818)/(SRP!$C$16:$C$20&gt;=E8818),SRP!$D$16:$D$20)*(G8818/100)*(E8818/1000)),
IF(C8818="Ready to Drink",
SUM(LOOKUP(2,1/(SRP!$B$11:$B$15&lt;=E8818)/(SRP!$C$11:$C$15&gt;=E8818),SRP!$D$11:$D$15)*(G8818/100)*(E8818/1000)),
0)))))),2)</f>
        <v>19.32</v>
      </c>
      <c r="L8818" s="173" t="str">
        <f t="shared" si="137"/>
        <v>Spirits750</v>
      </c>
      <c r="M8818" s="154">
        <f>VLOOKUP(L8818,'Slope %'!C:D,2,0)</f>
        <v>7.0000000000000007E-2</v>
      </c>
    </row>
    <row r="8819" spans="1:13" x14ac:dyDescent="0.25">
      <c r="A8819" s="169">
        <v>447961</v>
      </c>
      <c r="B8819" s="170" t="s">
        <v>843</v>
      </c>
      <c r="C8819" s="170" t="s">
        <v>15</v>
      </c>
      <c r="D8819" s="170" t="s">
        <v>669</v>
      </c>
      <c r="E8819" s="170">
        <v>200</v>
      </c>
      <c r="F8819" s="170">
        <v>48</v>
      </c>
      <c r="G8819" s="171">
        <v>33</v>
      </c>
      <c r="H8819" s="170" t="s">
        <v>22</v>
      </c>
      <c r="I8819" s="171">
        <v>9.7899999999999991</v>
      </c>
      <c r="J8819" s="169">
        <v>1</v>
      </c>
      <c r="K8819" s="154" cm="1">
        <f t="array" ref="K8819">ROUND(
IF(C8819="Beer",
SUM(LOOKUP(2,1/(SRP!$B$8:$B$10&lt;=E8819)/(SRP!$C$8:$C$10&gt;=E8819),SRP!$D$8:$D$10)*(G8819/100)*(E8819/1000)),
IF(C8819="Spirits",
SUM(LOOKUP(2,1/(SRP!$B$2:$B$7&lt;=E8819)/(SRP!$C$2:$C$7&gt;=E8819),SRP!$D$2:$D$7)*(G8819/100)*(E8819/1000)),
IF(AND(C8819="Wine",D8819="Fortified Wines"),
SUM(LOOKUP(2,1/(SRP!$B$26:$B$29&lt;=E8819)/(SRP!$C$26:$C$29&gt;=E8819),SRP!$D$26:$D$29)*(G8819/100)*(E8819/1000)),
IF(C8819="Wine",
SUM(LOOKUP(2,1/(SRP!$B$21:$B$25&lt;=E8819)/(SRP!$C$21:$C$25&gt;=E8819),SRP!$D$21:$D$25)*(G8819/100)*(E8819/1000)),
IF(AND(C8819="Ready to Drink",D8819="RTD-One Pour Cocktail&gt;7%&lt;=14.5"),
SUM(LOOKUP(2,1/(SRP!$B$16:$B$20&lt;=E8819)/(SRP!$C$16:$C$20&gt;=E8819),SRP!$D$16:$D$20)*(G8819/100)*(E8819/1000)),
IF(C8819="Ready to Drink",
SUM(LOOKUP(2,1/(SRP!$B$11:$B$15&lt;=E8819)/(SRP!$C$11:$C$15&gt;=E8819),SRP!$D$11:$D$15)*(G8819/100)*(E8819/1000)),
0)))))),2)</f>
        <v>7.02</v>
      </c>
      <c r="L8819" s="173" t="str">
        <f t="shared" si="137"/>
        <v>Spirits200</v>
      </c>
      <c r="M8819" s="154">
        <f>VLOOKUP(L8819,'Slope %'!C:D,2,0)</f>
        <v>0.1</v>
      </c>
    </row>
    <row r="8820" spans="1:13" x14ac:dyDescent="0.25">
      <c r="A8820" s="169">
        <v>451153</v>
      </c>
      <c r="B8820" s="170" t="s">
        <v>573</v>
      </c>
      <c r="C8820" s="170" t="s">
        <v>15</v>
      </c>
      <c r="D8820" s="170" t="s">
        <v>172</v>
      </c>
      <c r="E8820" s="170">
        <v>375</v>
      </c>
      <c r="F8820" s="170">
        <v>12</v>
      </c>
      <c r="G8820" s="171">
        <v>40</v>
      </c>
      <c r="H8820" s="170" t="s">
        <v>446</v>
      </c>
      <c r="I8820" s="171">
        <v>22.49</v>
      </c>
      <c r="J8820" s="169">
        <v>1</v>
      </c>
      <c r="K8820" s="154" cm="1">
        <f t="array" ref="K8820">ROUND(
IF(C8820="Beer",
SUM(LOOKUP(2,1/(SRP!$B$8:$B$10&lt;=E8820)/(SRP!$C$8:$C$10&gt;=E8820),SRP!$D$8:$D$10)*(G8820/100)*(E8820/1000)),
IF(C8820="Spirits",
SUM(LOOKUP(2,1/(SRP!$B$2:$B$7&lt;=E8820)/(SRP!$C$2:$C$7&gt;=E8820),SRP!$D$2:$D$7)*(G8820/100)*(E8820/1000)),
IF(AND(C8820="Wine",D8820="Fortified Wines"),
SUM(LOOKUP(2,1/(SRP!$B$26:$B$29&lt;=E8820)/(SRP!$C$26:$C$29&gt;=E8820),SRP!$D$26:$D$29)*(G8820/100)*(E8820/1000)),
IF(C8820="Wine",
SUM(LOOKUP(2,1/(SRP!$B$21:$B$25&lt;=E8820)/(SRP!$C$21:$C$25&gt;=E8820),SRP!$D$21:$D$25)*(G8820/100)*(E8820/1000)),
IF(AND(C8820="Ready to Drink",D8820="RTD-One Pour Cocktail&gt;7%&lt;=14.5"),
SUM(LOOKUP(2,1/(SRP!$B$16:$B$20&lt;=E8820)/(SRP!$C$16:$C$20&gt;=E8820),SRP!$D$16:$D$20)*(G8820/100)*(E8820/1000)),
IF(C8820="Ready to Drink",
SUM(LOOKUP(2,1/(SRP!$B$11:$B$15&lt;=E8820)/(SRP!$C$11:$C$15&gt;=E8820),SRP!$D$11:$D$15)*(G8820/100)*(E8820/1000)),
0)))))),2)</f>
        <v>13.3</v>
      </c>
      <c r="L8820" s="173" t="str">
        <f t="shared" si="137"/>
        <v>Spirits375</v>
      </c>
      <c r="M8820" s="154">
        <f>VLOOKUP(L8820,'Slope %'!C:D,2,0)</f>
        <v>0.1</v>
      </c>
    </row>
    <row r="8821" spans="1:13" x14ac:dyDescent="0.25">
      <c r="A8821" s="169">
        <v>451161</v>
      </c>
      <c r="B8821" s="170" t="s">
        <v>573</v>
      </c>
      <c r="C8821" s="170" t="s">
        <v>15</v>
      </c>
      <c r="D8821" s="170" t="s">
        <v>172</v>
      </c>
      <c r="E8821" s="170">
        <v>750</v>
      </c>
      <c r="F8821" s="170">
        <v>12</v>
      </c>
      <c r="G8821" s="171">
        <v>40</v>
      </c>
      <c r="H8821" s="170" t="s">
        <v>446</v>
      </c>
      <c r="I8821" s="171">
        <v>37.49</v>
      </c>
      <c r="J8821" s="169">
        <v>1</v>
      </c>
      <c r="K8821" s="154" cm="1">
        <f t="array" ref="K8821">ROUND(
IF(C8821="Beer",
SUM(LOOKUP(2,1/(SRP!$B$8:$B$10&lt;=E8821)/(SRP!$C$8:$C$10&gt;=E8821),SRP!$D$8:$D$10)*(G8821/100)*(E8821/1000)),
IF(C8821="Spirits",
SUM(LOOKUP(2,1/(SRP!$B$2:$B$7&lt;=E8821)/(SRP!$C$2:$C$7&gt;=E8821),SRP!$D$2:$D$7)*(G8821/100)*(E8821/1000)),
IF(AND(C8821="Wine",D8821="Fortified Wines"),
SUM(LOOKUP(2,1/(SRP!$B$26:$B$29&lt;=E8821)/(SRP!$C$26:$C$29&gt;=E8821),SRP!$D$26:$D$29)*(G8821/100)*(E8821/1000)),
IF(C8821="Wine",
SUM(LOOKUP(2,1/(SRP!$B$21:$B$25&lt;=E8821)/(SRP!$C$21:$C$25&gt;=E8821),SRP!$D$21:$D$25)*(G8821/100)*(E8821/1000)),
IF(AND(C8821="Ready to Drink",D8821="RTD-One Pour Cocktail&gt;7%&lt;=14.5"),
SUM(LOOKUP(2,1/(SRP!$B$16:$B$20&lt;=E8821)/(SRP!$C$16:$C$20&gt;=E8821),SRP!$D$16:$D$20)*(G8821/100)*(E8821/1000)),
IF(C8821="Ready to Drink",
SUM(LOOKUP(2,1/(SRP!$B$11:$B$15&lt;=E8821)/(SRP!$C$11:$C$15&gt;=E8821),SRP!$D$11:$D$15)*(G8821/100)*(E8821/1000)),
0)))))),2)</f>
        <v>23.42</v>
      </c>
      <c r="L8821" s="173" t="str">
        <f t="shared" si="137"/>
        <v>Spirits750</v>
      </c>
      <c r="M8821" s="154">
        <f>VLOOKUP(L8821,'Slope %'!C:D,2,0)</f>
        <v>7.0000000000000007E-2</v>
      </c>
    </row>
    <row r="8822" spans="1:13" x14ac:dyDescent="0.25">
      <c r="A8822" s="169">
        <v>452615</v>
      </c>
      <c r="B8822" s="170" t="s">
        <v>6406</v>
      </c>
      <c r="C8822" s="170" t="s">
        <v>15</v>
      </c>
      <c r="D8822" s="170" t="s">
        <v>213</v>
      </c>
      <c r="E8822" s="170">
        <v>750</v>
      </c>
      <c r="F8822" s="170">
        <v>6</v>
      </c>
      <c r="G8822" s="171">
        <v>40</v>
      </c>
      <c r="H8822" s="170" t="s">
        <v>402</v>
      </c>
      <c r="I8822" s="171">
        <v>87.99</v>
      </c>
      <c r="J8822" s="169">
        <v>1</v>
      </c>
      <c r="K8822" s="154" cm="1">
        <f t="array" ref="K8822">ROUND(
IF(C8822="Beer",
SUM(LOOKUP(2,1/(SRP!$B$8:$B$10&lt;=E8822)/(SRP!$C$8:$C$10&gt;=E8822),SRP!$D$8:$D$10)*(G8822/100)*(E8822/1000)),
IF(C8822="Spirits",
SUM(LOOKUP(2,1/(SRP!$B$2:$B$7&lt;=E8822)/(SRP!$C$2:$C$7&gt;=E8822),SRP!$D$2:$D$7)*(G8822/100)*(E8822/1000)),
IF(AND(C8822="Wine",D8822="Fortified Wines"),
SUM(LOOKUP(2,1/(SRP!$B$26:$B$29&lt;=E8822)/(SRP!$C$26:$C$29&gt;=E8822),SRP!$D$26:$D$29)*(G8822/100)*(E8822/1000)),
IF(C8822="Wine",
SUM(LOOKUP(2,1/(SRP!$B$21:$B$25&lt;=E8822)/(SRP!$C$21:$C$25&gt;=E8822),SRP!$D$21:$D$25)*(G8822/100)*(E8822/1000)),
IF(AND(C8822="Ready to Drink",D8822="RTD-One Pour Cocktail&gt;7%&lt;=14.5"),
SUM(LOOKUP(2,1/(SRP!$B$16:$B$20&lt;=E8822)/(SRP!$C$16:$C$20&gt;=E8822),SRP!$D$16:$D$20)*(G8822/100)*(E8822/1000)),
IF(C8822="Ready to Drink",
SUM(LOOKUP(2,1/(SRP!$B$11:$B$15&lt;=E8822)/(SRP!$C$11:$C$15&gt;=E8822),SRP!$D$11:$D$15)*(G8822/100)*(E8822/1000)),
0)))))),2)</f>
        <v>23.42</v>
      </c>
      <c r="L8822" s="173" t="str">
        <f t="shared" si="137"/>
        <v>Spirits750</v>
      </c>
      <c r="M8822" s="154">
        <f>VLOOKUP(L8822,'Slope %'!C:D,2,0)</f>
        <v>7.0000000000000007E-2</v>
      </c>
    </row>
    <row r="8823" spans="1:13" x14ac:dyDescent="0.25">
      <c r="A8823" s="169">
        <v>452854</v>
      </c>
      <c r="B8823" s="170" t="s">
        <v>6407</v>
      </c>
      <c r="C8823" s="170" t="s">
        <v>11</v>
      </c>
      <c r="D8823" s="170" t="s">
        <v>267</v>
      </c>
      <c r="E8823" s="170">
        <v>330</v>
      </c>
      <c r="F8823" s="170">
        <v>24</v>
      </c>
      <c r="G8823" s="171">
        <v>5</v>
      </c>
      <c r="H8823" s="170" t="s">
        <v>105</v>
      </c>
      <c r="I8823" s="171">
        <v>3.05</v>
      </c>
      <c r="J8823" s="169">
        <v>1</v>
      </c>
      <c r="K8823" s="154" cm="1">
        <f t="array" ref="K8823">ROUND(
IF(C8823="Beer",
SUM(LOOKUP(2,1/(SRP!$B$8:$B$10&lt;=E8823)/(SRP!$C$8:$C$10&gt;=E8823),SRP!$D$8:$D$10)*(G8823/100)*(E8823/1000)),
IF(C8823="Spirits",
SUM(LOOKUP(2,1/(SRP!$B$2:$B$7&lt;=E8823)/(SRP!$C$2:$C$7&gt;=E8823),SRP!$D$2:$D$7)*(G8823/100)*(E8823/1000)),
IF(AND(C8823="Wine",D8823="Fortified Wines"),
SUM(LOOKUP(2,1/(SRP!$B$26:$B$29&lt;=E8823)/(SRP!$C$26:$C$29&gt;=E8823),SRP!$D$26:$D$29)*(G8823/100)*(E8823/1000)),
IF(C8823="Wine",
SUM(LOOKUP(2,1/(SRP!$B$21:$B$25&lt;=E8823)/(SRP!$C$21:$C$25&gt;=E8823),SRP!$D$21:$D$25)*(G8823/100)*(E8823/1000)),
IF(AND(C8823="Ready to Drink",D8823="RTD-One Pour Cocktail&gt;7%&lt;=14.5"),
SUM(LOOKUP(2,1/(SRP!$B$16:$B$20&lt;=E8823)/(SRP!$C$16:$C$20&gt;=E8823),SRP!$D$16:$D$20)*(G8823/100)*(E8823/1000)),
IF(C8823="Ready to Drink",
SUM(LOOKUP(2,1/(SRP!$B$11:$B$15&lt;=E8823)/(SRP!$C$11:$C$15&gt;=E8823),SRP!$D$11:$D$15)*(G8823/100)*(E8823/1000)),
0)))))),2)</f>
        <v>1.29</v>
      </c>
      <c r="L8823" s="173" t="str">
        <f t="shared" si="137"/>
        <v>Beer330</v>
      </c>
      <c r="M8823" s="154">
        <f>VLOOKUP(L8823,'Slope %'!C:D,2,0)</f>
        <v>0.12</v>
      </c>
    </row>
    <row r="8824" spans="1:13" x14ac:dyDescent="0.25">
      <c r="A8824" s="169">
        <v>452854</v>
      </c>
      <c r="B8824" s="170" t="s">
        <v>6407</v>
      </c>
      <c r="C8824" s="170" t="s">
        <v>11</v>
      </c>
      <c r="D8824" s="170" t="s">
        <v>267</v>
      </c>
      <c r="E8824" s="170">
        <v>330</v>
      </c>
      <c r="F8824" s="170">
        <v>24</v>
      </c>
      <c r="G8824" s="171">
        <v>5</v>
      </c>
      <c r="H8824" s="170" t="s">
        <v>105</v>
      </c>
      <c r="I8824" s="171">
        <v>3.05</v>
      </c>
      <c r="J8824" s="169">
        <v>1</v>
      </c>
      <c r="K8824" s="154" cm="1">
        <f t="array" ref="K8824">ROUND(
IF(C8824="Beer",
SUM(LOOKUP(2,1/(SRP!$B$8:$B$10&lt;=E8824)/(SRP!$C$8:$C$10&gt;=E8824),SRP!$D$8:$D$10)*(G8824/100)*(E8824/1000)),
IF(C8824="Spirits",
SUM(LOOKUP(2,1/(SRP!$B$2:$B$7&lt;=E8824)/(SRP!$C$2:$C$7&gt;=E8824),SRP!$D$2:$D$7)*(G8824/100)*(E8824/1000)),
IF(AND(C8824="Wine",D8824="Fortified Wines"),
SUM(LOOKUP(2,1/(SRP!$B$26:$B$29&lt;=E8824)/(SRP!$C$26:$C$29&gt;=E8824),SRP!$D$26:$D$29)*(G8824/100)*(E8824/1000)),
IF(C8824="Wine",
SUM(LOOKUP(2,1/(SRP!$B$21:$B$25&lt;=E8824)/(SRP!$C$21:$C$25&gt;=E8824),SRP!$D$21:$D$25)*(G8824/100)*(E8824/1000)),
IF(AND(C8824="Ready to Drink",D8824="RTD-One Pour Cocktail&gt;7%&lt;=14.5"),
SUM(LOOKUP(2,1/(SRP!$B$16:$B$20&lt;=E8824)/(SRP!$C$16:$C$20&gt;=E8824),SRP!$D$16:$D$20)*(G8824/100)*(E8824/1000)),
IF(C8824="Ready to Drink",
SUM(LOOKUP(2,1/(SRP!$B$11:$B$15&lt;=E8824)/(SRP!$C$11:$C$15&gt;=E8824),SRP!$D$11:$D$15)*(G8824/100)*(E8824/1000)),
0)))))),2)</f>
        <v>1.29</v>
      </c>
      <c r="L8824" s="173" t="str">
        <f t="shared" si="137"/>
        <v>Beer330</v>
      </c>
      <c r="M8824" s="154">
        <f>VLOOKUP(L8824,'Slope %'!C:D,2,0)</f>
        <v>0.12</v>
      </c>
    </row>
    <row r="8825" spans="1:13" x14ac:dyDescent="0.25">
      <c r="A8825" s="169">
        <v>453084</v>
      </c>
      <c r="B8825" s="170" t="s">
        <v>6408</v>
      </c>
      <c r="C8825" s="170" t="s">
        <v>24</v>
      </c>
      <c r="D8825" s="170" t="s">
        <v>162</v>
      </c>
      <c r="E8825" s="170">
        <v>750</v>
      </c>
      <c r="F8825" s="170">
        <v>6</v>
      </c>
      <c r="G8825" s="171">
        <v>12</v>
      </c>
      <c r="H8825" s="170" t="s">
        <v>35</v>
      </c>
      <c r="I8825" s="171">
        <v>87.99</v>
      </c>
      <c r="J8825" s="169">
        <v>1</v>
      </c>
      <c r="K8825" s="154" cm="1">
        <f t="array" ref="K8825">ROUND(
IF(C8825="Beer",
SUM(LOOKUP(2,1/(SRP!$B$8:$B$10&lt;=E8825)/(SRP!$C$8:$C$10&gt;=E8825),SRP!$D$8:$D$10)*(G8825/100)*(E8825/1000)),
IF(C8825="Spirits",
SUM(LOOKUP(2,1/(SRP!$B$2:$B$7&lt;=E8825)/(SRP!$C$2:$C$7&gt;=E8825),SRP!$D$2:$D$7)*(G8825/100)*(E8825/1000)),
IF(AND(C8825="Wine",D8825="Fortified Wines"),
SUM(LOOKUP(2,1/(SRP!$B$26:$B$29&lt;=E8825)/(SRP!$C$26:$C$29&gt;=E8825),SRP!$D$26:$D$29)*(G8825/100)*(E8825/1000)),
IF(C8825="Wine",
SUM(LOOKUP(2,1/(SRP!$B$21:$B$25&lt;=E8825)/(SRP!$C$21:$C$25&gt;=E8825),SRP!$D$21:$D$25)*(G8825/100)*(E8825/1000)),
IF(AND(C8825="Ready to Drink",D8825="RTD-One Pour Cocktail&gt;7%&lt;=14.5"),
SUM(LOOKUP(2,1/(SRP!$B$16:$B$20&lt;=E8825)/(SRP!$C$16:$C$20&gt;=E8825),SRP!$D$16:$D$20)*(G8825/100)*(E8825/1000)),
IF(C8825="Ready to Drink",
SUM(LOOKUP(2,1/(SRP!$B$11:$B$15&lt;=E8825)/(SRP!$C$11:$C$15&gt;=E8825),SRP!$D$11:$D$15)*(G8825/100)*(E8825/1000)),
0)))))),2)</f>
        <v>7.03</v>
      </c>
      <c r="L8825" s="173" t="str">
        <f t="shared" si="137"/>
        <v>Wine750</v>
      </c>
      <c r="M8825" s="154">
        <f>VLOOKUP(L8825,'Slope %'!C:D,2,0)</f>
        <v>0.1</v>
      </c>
    </row>
    <row r="8826" spans="1:13" x14ac:dyDescent="0.25">
      <c r="A8826" s="169">
        <v>453645</v>
      </c>
      <c r="B8826" s="170" t="s">
        <v>6409</v>
      </c>
      <c r="C8826" s="170" t="s">
        <v>263</v>
      </c>
      <c r="D8826" s="170" t="s">
        <v>806</v>
      </c>
      <c r="E8826" s="170">
        <v>1420</v>
      </c>
      <c r="F8826" s="170">
        <v>6</v>
      </c>
      <c r="G8826" s="171">
        <v>4</v>
      </c>
      <c r="H8826" s="170" t="s">
        <v>20</v>
      </c>
      <c r="I8826" s="171">
        <v>12.99</v>
      </c>
      <c r="J8826" s="169">
        <v>4</v>
      </c>
      <c r="K8826" s="154" cm="1">
        <f t="array" ref="K8826">ROUND(
IF(C8826="Beer",
SUM(LOOKUP(2,1/(SRP!$B$8:$B$10&lt;=E8826)/(SRP!$C$8:$C$10&gt;=E8826),SRP!$D$8:$D$10)*(G8826/100)*(E8826/1000)),
IF(C8826="Spirits",
SUM(LOOKUP(2,1/(SRP!$B$2:$B$7&lt;=E8826)/(SRP!$C$2:$C$7&gt;=E8826),SRP!$D$2:$D$7)*(G8826/100)*(E8826/1000)),
IF(AND(C8826="Wine",D8826="Fortified Wines"),
SUM(LOOKUP(2,1/(SRP!$B$26:$B$29&lt;=E8826)/(SRP!$C$26:$C$29&gt;=E8826),SRP!$D$26:$D$29)*(G8826/100)*(E8826/1000)),
IF(C8826="Wine",
SUM(LOOKUP(2,1/(SRP!$B$21:$B$25&lt;=E8826)/(SRP!$C$21:$C$25&gt;=E8826),SRP!$D$21:$D$25)*(G8826/100)*(E8826/1000)),
IF(AND(C8826="Ready to Drink",D8826="RTD-One Pour Cocktail&gt;7%&lt;=14.5"),
SUM(LOOKUP(2,1/(SRP!$B$16:$B$20&lt;=E8826)/(SRP!$C$16:$C$20&gt;=E8826),SRP!$D$16:$D$20)*(G8826/100)*(E8826/1000)),
IF(C8826="Ready to Drink",
SUM(LOOKUP(2,1/(SRP!$B$11:$B$15&lt;=E8826)/(SRP!$C$11:$C$15&gt;=E8826),SRP!$D$11:$D$15)*(G8826/100)*(E8826/1000)),
0)))))),2)</f>
        <v>4.43</v>
      </c>
      <c r="L8826" s="173" t="str">
        <f t="shared" si="137"/>
        <v>Ready to Drink1420</v>
      </c>
      <c r="M8826" s="154">
        <f>VLOOKUP(L8826,'Slope %'!C:D,2,0)</f>
        <v>0.12</v>
      </c>
    </row>
    <row r="8827" spans="1:13" x14ac:dyDescent="0.25">
      <c r="A8827" s="169">
        <v>454462</v>
      </c>
      <c r="B8827" s="170" t="s">
        <v>551</v>
      </c>
      <c r="C8827" s="170" t="s">
        <v>15</v>
      </c>
      <c r="D8827" s="170" t="s">
        <v>19</v>
      </c>
      <c r="E8827" s="170">
        <v>1750</v>
      </c>
      <c r="F8827" s="170">
        <v>6</v>
      </c>
      <c r="G8827" s="171">
        <v>40</v>
      </c>
      <c r="H8827" s="170" t="s">
        <v>17</v>
      </c>
      <c r="I8827" s="171">
        <v>56.99</v>
      </c>
      <c r="J8827" s="169">
        <v>1</v>
      </c>
      <c r="K8827" s="154" cm="1">
        <f t="array" ref="K8827">ROUND(
IF(C8827="Beer",
SUM(LOOKUP(2,1/(SRP!$B$8:$B$10&lt;=E8827)/(SRP!$C$8:$C$10&gt;=E8827),SRP!$D$8:$D$10)*(G8827/100)*(E8827/1000)),
IF(C8827="Spirits",
SUM(LOOKUP(2,1/(SRP!$B$2:$B$7&lt;=E8827)/(SRP!$C$2:$C$7&gt;=E8827),SRP!$D$2:$D$7)*(G8827/100)*(E8827/1000)),
IF(AND(C8827="Wine",D8827="Fortified Wines"),
SUM(LOOKUP(2,1/(SRP!$B$26:$B$29&lt;=E8827)/(SRP!$C$26:$C$29&gt;=E8827),SRP!$D$26:$D$29)*(G8827/100)*(E8827/1000)),
IF(C8827="Wine",
SUM(LOOKUP(2,1/(SRP!$B$21:$B$25&lt;=E8827)/(SRP!$C$21:$C$25&gt;=E8827),SRP!$D$21:$D$25)*(G8827/100)*(E8827/1000)),
IF(AND(C8827="Ready to Drink",D8827="RTD-One Pour Cocktail&gt;7%&lt;=14.5"),
SUM(LOOKUP(2,1/(SRP!$B$16:$B$20&lt;=E8827)/(SRP!$C$16:$C$20&gt;=E8827),SRP!$D$16:$D$20)*(G8827/100)*(E8827/1000)),
IF(C8827="Ready to Drink",
SUM(LOOKUP(2,1/(SRP!$B$11:$B$15&lt;=E8827)/(SRP!$C$11:$C$15&gt;=E8827),SRP!$D$11:$D$15)*(G8827/100)*(E8827/1000)),
0)))))),2)</f>
        <v>54.65</v>
      </c>
      <c r="L8827" s="173" t="str">
        <f t="shared" si="137"/>
        <v>Spirits1750</v>
      </c>
      <c r="M8827" s="154">
        <f>VLOOKUP(L8827,'Slope %'!C:D,2,0)</f>
        <v>0.03</v>
      </c>
    </row>
    <row r="8828" spans="1:13" x14ac:dyDescent="0.25">
      <c r="A8828" s="169">
        <v>455022</v>
      </c>
      <c r="B8828" s="170" t="s">
        <v>6410</v>
      </c>
      <c r="C8828" s="170" t="s">
        <v>24</v>
      </c>
      <c r="D8828" s="170" t="s">
        <v>66</v>
      </c>
      <c r="E8828" s="170">
        <v>750</v>
      </c>
      <c r="F8828" s="170">
        <v>12</v>
      </c>
      <c r="G8828" s="171">
        <v>13</v>
      </c>
      <c r="H8828" s="170" t="s">
        <v>100</v>
      </c>
      <c r="I8828" s="171">
        <v>14.49</v>
      </c>
      <c r="J8828" s="169">
        <v>1</v>
      </c>
      <c r="K8828" s="154" cm="1">
        <f t="array" ref="K8828">ROUND(
IF(C8828="Beer",
SUM(LOOKUP(2,1/(SRP!$B$8:$B$10&lt;=E8828)/(SRP!$C$8:$C$10&gt;=E8828),SRP!$D$8:$D$10)*(G8828/100)*(E8828/1000)),
IF(C8828="Spirits",
SUM(LOOKUP(2,1/(SRP!$B$2:$B$7&lt;=E8828)/(SRP!$C$2:$C$7&gt;=E8828),SRP!$D$2:$D$7)*(G8828/100)*(E8828/1000)),
IF(AND(C8828="Wine",D8828="Fortified Wines"),
SUM(LOOKUP(2,1/(SRP!$B$26:$B$29&lt;=E8828)/(SRP!$C$26:$C$29&gt;=E8828),SRP!$D$26:$D$29)*(G8828/100)*(E8828/1000)),
IF(C8828="Wine",
SUM(LOOKUP(2,1/(SRP!$B$21:$B$25&lt;=E8828)/(SRP!$C$21:$C$25&gt;=E8828),SRP!$D$21:$D$25)*(G8828/100)*(E8828/1000)),
IF(AND(C8828="Ready to Drink",D8828="RTD-One Pour Cocktail&gt;7%&lt;=14.5"),
SUM(LOOKUP(2,1/(SRP!$B$16:$B$20&lt;=E8828)/(SRP!$C$16:$C$20&gt;=E8828),SRP!$D$16:$D$20)*(G8828/100)*(E8828/1000)),
IF(C8828="Ready to Drink",
SUM(LOOKUP(2,1/(SRP!$B$11:$B$15&lt;=E8828)/(SRP!$C$11:$C$15&gt;=E8828),SRP!$D$11:$D$15)*(G8828/100)*(E8828/1000)),
0)))))),2)</f>
        <v>7.61</v>
      </c>
      <c r="L8828" s="173" t="str">
        <f t="shared" si="137"/>
        <v>Wine750</v>
      </c>
      <c r="M8828" s="154">
        <f>VLOOKUP(L8828,'Slope %'!C:D,2,0)</f>
        <v>0.1</v>
      </c>
    </row>
    <row r="8829" spans="1:13" x14ac:dyDescent="0.25">
      <c r="A8829" s="169">
        <v>456095</v>
      </c>
      <c r="B8829" s="170" t="s">
        <v>790</v>
      </c>
      <c r="C8829" s="170" t="s">
        <v>15</v>
      </c>
      <c r="D8829" s="170" t="s">
        <v>19</v>
      </c>
      <c r="E8829" s="170">
        <v>750</v>
      </c>
      <c r="F8829" s="170">
        <v>12</v>
      </c>
      <c r="G8829" s="171">
        <v>40</v>
      </c>
      <c r="H8829" s="170" t="s">
        <v>20</v>
      </c>
      <c r="I8829" s="171">
        <v>37.99</v>
      </c>
      <c r="J8829" s="169">
        <v>1</v>
      </c>
      <c r="K8829" s="154" cm="1">
        <f t="array" ref="K8829">ROUND(
IF(C8829="Beer",
SUM(LOOKUP(2,1/(SRP!$B$8:$B$10&lt;=E8829)/(SRP!$C$8:$C$10&gt;=E8829),SRP!$D$8:$D$10)*(G8829/100)*(E8829/1000)),
IF(C8829="Spirits",
SUM(LOOKUP(2,1/(SRP!$B$2:$B$7&lt;=E8829)/(SRP!$C$2:$C$7&gt;=E8829),SRP!$D$2:$D$7)*(G8829/100)*(E8829/1000)),
IF(AND(C8829="Wine",D8829="Fortified Wines"),
SUM(LOOKUP(2,1/(SRP!$B$26:$B$29&lt;=E8829)/(SRP!$C$26:$C$29&gt;=E8829),SRP!$D$26:$D$29)*(G8829/100)*(E8829/1000)),
IF(C8829="Wine",
SUM(LOOKUP(2,1/(SRP!$B$21:$B$25&lt;=E8829)/(SRP!$C$21:$C$25&gt;=E8829),SRP!$D$21:$D$25)*(G8829/100)*(E8829/1000)),
IF(AND(C8829="Ready to Drink",D8829="RTD-One Pour Cocktail&gt;7%&lt;=14.5"),
SUM(LOOKUP(2,1/(SRP!$B$16:$B$20&lt;=E8829)/(SRP!$C$16:$C$20&gt;=E8829),SRP!$D$16:$D$20)*(G8829/100)*(E8829/1000)),
IF(C8829="Ready to Drink",
SUM(LOOKUP(2,1/(SRP!$B$11:$B$15&lt;=E8829)/(SRP!$C$11:$C$15&gt;=E8829),SRP!$D$11:$D$15)*(G8829/100)*(E8829/1000)),
0)))))),2)</f>
        <v>23.42</v>
      </c>
      <c r="L8829" s="173" t="str">
        <f t="shared" si="137"/>
        <v>Spirits750</v>
      </c>
      <c r="M8829" s="154">
        <f>VLOOKUP(L8829,'Slope %'!C:D,2,0)</f>
        <v>7.0000000000000007E-2</v>
      </c>
    </row>
    <row r="8830" spans="1:13" x14ac:dyDescent="0.25">
      <c r="A8830" s="169">
        <v>458679</v>
      </c>
      <c r="B8830" s="170" t="s">
        <v>6411</v>
      </c>
      <c r="C8830" s="170" t="s">
        <v>24</v>
      </c>
      <c r="D8830" s="170" t="s">
        <v>85</v>
      </c>
      <c r="E8830" s="170">
        <v>750</v>
      </c>
      <c r="F8830" s="170">
        <v>12</v>
      </c>
      <c r="G8830" s="171">
        <v>13.5</v>
      </c>
      <c r="H8830" s="170" t="s">
        <v>177</v>
      </c>
      <c r="I8830" s="171">
        <v>13.99</v>
      </c>
      <c r="J8830" s="169">
        <v>1</v>
      </c>
      <c r="K8830" s="154" cm="1">
        <f t="array" ref="K8830">ROUND(
IF(C8830="Beer",
SUM(LOOKUP(2,1/(SRP!$B$8:$B$10&lt;=E8830)/(SRP!$C$8:$C$10&gt;=E8830),SRP!$D$8:$D$10)*(G8830/100)*(E8830/1000)),
IF(C8830="Spirits",
SUM(LOOKUP(2,1/(SRP!$B$2:$B$7&lt;=E8830)/(SRP!$C$2:$C$7&gt;=E8830),SRP!$D$2:$D$7)*(G8830/100)*(E8830/1000)),
IF(AND(C8830="Wine",D8830="Fortified Wines"),
SUM(LOOKUP(2,1/(SRP!$B$26:$B$29&lt;=E8830)/(SRP!$C$26:$C$29&gt;=E8830),SRP!$D$26:$D$29)*(G8830/100)*(E8830/1000)),
IF(C8830="Wine",
SUM(LOOKUP(2,1/(SRP!$B$21:$B$25&lt;=E8830)/(SRP!$C$21:$C$25&gt;=E8830),SRP!$D$21:$D$25)*(G8830/100)*(E8830/1000)),
IF(AND(C8830="Ready to Drink",D8830="RTD-One Pour Cocktail&gt;7%&lt;=14.5"),
SUM(LOOKUP(2,1/(SRP!$B$16:$B$20&lt;=E8830)/(SRP!$C$16:$C$20&gt;=E8830),SRP!$D$16:$D$20)*(G8830/100)*(E8830/1000)),
IF(C8830="Ready to Drink",
SUM(LOOKUP(2,1/(SRP!$B$11:$B$15&lt;=E8830)/(SRP!$C$11:$C$15&gt;=E8830),SRP!$D$11:$D$15)*(G8830/100)*(E8830/1000)),
0)))))),2)</f>
        <v>7.9</v>
      </c>
      <c r="L8830" s="173" t="str">
        <f t="shared" si="137"/>
        <v>Wine750</v>
      </c>
      <c r="M8830" s="154">
        <f>VLOOKUP(L8830,'Slope %'!C:D,2,0)</f>
        <v>0.1</v>
      </c>
    </row>
    <row r="8831" spans="1:13" x14ac:dyDescent="0.25">
      <c r="A8831" s="169">
        <v>458703</v>
      </c>
      <c r="B8831" s="170" t="s">
        <v>69</v>
      </c>
      <c r="C8831" s="170" t="s">
        <v>15</v>
      </c>
      <c r="D8831" s="170" t="s">
        <v>16</v>
      </c>
      <c r="E8831" s="170">
        <v>1750</v>
      </c>
      <c r="F8831" s="170">
        <v>6</v>
      </c>
      <c r="G8831" s="171">
        <v>40</v>
      </c>
      <c r="H8831" s="170" t="s">
        <v>20</v>
      </c>
      <c r="I8831" s="171">
        <v>57.47</v>
      </c>
      <c r="J8831" s="169">
        <v>1</v>
      </c>
      <c r="K8831" s="154" cm="1">
        <f t="array" ref="K8831">ROUND(
IF(C8831="Beer",
SUM(LOOKUP(2,1/(SRP!$B$8:$B$10&lt;=E8831)/(SRP!$C$8:$C$10&gt;=E8831),SRP!$D$8:$D$10)*(G8831/100)*(E8831/1000)),
IF(C8831="Spirits",
SUM(LOOKUP(2,1/(SRP!$B$2:$B$7&lt;=E8831)/(SRP!$C$2:$C$7&gt;=E8831),SRP!$D$2:$D$7)*(G8831/100)*(E8831/1000)),
IF(AND(C8831="Wine",D8831="Fortified Wines"),
SUM(LOOKUP(2,1/(SRP!$B$26:$B$29&lt;=E8831)/(SRP!$C$26:$C$29&gt;=E8831),SRP!$D$26:$D$29)*(G8831/100)*(E8831/1000)),
IF(C8831="Wine",
SUM(LOOKUP(2,1/(SRP!$B$21:$B$25&lt;=E8831)/(SRP!$C$21:$C$25&gt;=E8831),SRP!$D$21:$D$25)*(G8831/100)*(E8831/1000)),
IF(AND(C8831="Ready to Drink",D8831="RTD-One Pour Cocktail&gt;7%&lt;=14.5"),
SUM(LOOKUP(2,1/(SRP!$B$16:$B$20&lt;=E8831)/(SRP!$C$16:$C$20&gt;=E8831),SRP!$D$16:$D$20)*(G8831/100)*(E8831/1000)),
IF(C8831="Ready to Drink",
SUM(LOOKUP(2,1/(SRP!$B$11:$B$15&lt;=E8831)/(SRP!$C$11:$C$15&gt;=E8831),SRP!$D$11:$D$15)*(G8831/100)*(E8831/1000)),
0)))))),2)</f>
        <v>54.65</v>
      </c>
      <c r="L8831" s="173" t="str">
        <f t="shared" si="137"/>
        <v>Spirits1750</v>
      </c>
      <c r="M8831" s="154">
        <f>VLOOKUP(L8831,'Slope %'!C:D,2,0)</f>
        <v>0.03</v>
      </c>
    </row>
    <row r="8832" spans="1:13" x14ac:dyDescent="0.25">
      <c r="A8832" s="169">
        <v>459107</v>
      </c>
      <c r="B8832" s="170" t="s">
        <v>6412</v>
      </c>
      <c r="C8832" s="170" t="s">
        <v>15</v>
      </c>
      <c r="D8832" s="170" t="s">
        <v>336</v>
      </c>
      <c r="E8832" s="170">
        <v>750</v>
      </c>
      <c r="F8832" s="170">
        <v>12</v>
      </c>
      <c r="G8832" s="171">
        <v>27</v>
      </c>
      <c r="H8832" s="170" t="s">
        <v>35</v>
      </c>
      <c r="I8832" s="171">
        <v>38.99</v>
      </c>
      <c r="J8832" s="169">
        <v>1</v>
      </c>
      <c r="K8832" s="154" cm="1">
        <f t="array" ref="K8832">ROUND(
IF(C8832="Beer",
SUM(LOOKUP(2,1/(SRP!$B$8:$B$10&lt;=E8832)/(SRP!$C$8:$C$10&gt;=E8832),SRP!$D$8:$D$10)*(G8832/100)*(E8832/1000)),
IF(C8832="Spirits",
SUM(LOOKUP(2,1/(SRP!$B$2:$B$7&lt;=E8832)/(SRP!$C$2:$C$7&gt;=E8832),SRP!$D$2:$D$7)*(G8832/100)*(E8832/1000)),
IF(AND(C8832="Wine",D8832="Fortified Wines"),
SUM(LOOKUP(2,1/(SRP!$B$26:$B$29&lt;=E8832)/(SRP!$C$26:$C$29&gt;=E8832),SRP!$D$26:$D$29)*(G8832/100)*(E8832/1000)),
IF(C8832="Wine",
SUM(LOOKUP(2,1/(SRP!$B$21:$B$25&lt;=E8832)/(SRP!$C$21:$C$25&gt;=E8832),SRP!$D$21:$D$25)*(G8832/100)*(E8832/1000)),
IF(AND(C8832="Ready to Drink",D8832="RTD-One Pour Cocktail&gt;7%&lt;=14.5"),
SUM(LOOKUP(2,1/(SRP!$B$16:$B$20&lt;=E8832)/(SRP!$C$16:$C$20&gt;=E8832),SRP!$D$16:$D$20)*(G8832/100)*(E8832/1000)),
IF(C8832="Ready to Drink",
SUM(LOOKUP(2,1/(SRP!$B$11:$B$15&lt;=E8832)/(SRP!$C$11:$C$15&gt;=E8832),SRP!$D$11:$D$15)*(G8832/100)*(E8832/1000)),
0)))))),2)</f>
        <v>15.81</v>
      </c>
      <c r="L8832" s="173" t="str">
        <f t="shared" si="137"/>
        <v>Spirits750</v>
      </c>
      <c r="M8832" s="154">
        <f>VLOOKUP(L8832,'Slope %'!C:D,2,0)</f>
        <v>7.0000000000000007E-2</v>
      </c>
    </row>
    <row r="8833" spans="1:13" x14ac:dyDescent="0.25">
      <c r="A8833" s="169">
        <v>459131</v>
      </c>
      <c r="B8833" s="170" t="s">
        <v>6413</v>
      </c>
      <c r="C8833" s="170" t="s">
        <v>15</v>
      </c>
      <c r="D8833" s="170" t="s">
        <v>198</v>
      </c>
      <c r="E8833" s="170">
        <v>750</v>
      </c>
      <c r="F8833" s="170">
        <v>12</v>
      </c>
      <c r="G8833" s="171">
        <v>35</v>
      </c>
      <c r="H8833" s="170" t="s">
        <v>29</v>
      </c>
      <c r="I8833" s="171">
        <v>23.57</v>
      </c>
      <c r="J8833" s="169">
        <v>1</v>
      </c>
      <c r="K8833" s="154" cm="1">
        <f t="array" ref="K8833">ROUND(
IF(C8833="Beer",
SUM(LOOKUP(2,1/(SRP!$B$8:$B$10&lt;=E8833)/(SRP!$C$8:$C$10&gt;=E8833),SRP!$D$8:$D$10)*(G8833/100)*(E8833/1000)),
IF(C8833="Spirits",
SUM(LOOKUP(2,1/(SRP!$B$2:$B$7&lt;=E8833)/(SRP!$C$2:$C$7&gt;=E8833),SRP!$D$2:$D$7)*(G8833/100)*(E8833/1000)),
IF(AND(C8833="Wine",D8833="Fortified Wines"),
SUM(LOOKUP(2,1/(SRP!$B$26:$B$29&lt;=E8833)/(SRP!$C$26:$C$29&gt;=E8833),SRP!$D$26:$D$29)*(G8833/100)*(E8833/1000)),
IF(C8833="Wine",
SUM(LOOKUP(2,1/(SRP!$B$21:$B$25&lt;=E8833)/(SRP!$C$21:$C$25&gt;=E8833),SRP!$D$21:$D$25)*(G8833/100)*(E8833/1000)),
IF(AND(C8833="Ready to Drink",D8833="RTD-One Pour Cocktail&gt;7%&lt;=14.5"),
SUM(LOOKUP(2,1/(SRP!$B$16:$B$20&lt;=E8833)/(SRP!$C$16:$C$20&gt;=E8833),SRP!$D$16:$D$20)*(G8833/100)*(E8833/1000)),
IF(C8833="Ready to Drink",
SUM(LOOKUP(2,1/(SRP!$B$11:$B$15&lt;=E8833)/(SRP!$C$11:$C$15&gt;=E8833),SRP!$D$11:$D$15)*(G8833/100)*(E8833/1000)),
0)))))),2)</f>
        <v>20.49</v>
      </c>
      <c r="L8833" s="173" t="str">
        <f t="shared" si="137"/>
        <v>Spirits750</v>
      </c>
      <c r="M8833" s="154">
        <f>VLOOKUP(L8833,'Slope %'!C:D,2,0)</f>
        <v>7.0000000000000007E-2</v>
      </c>
    </row>
    <row r="8834" spans="1:13" x14ac:dyDescent="0.25">
      <c r="A8834" s="169">
        <v>459255</v>
      </c>
      <c r="B8834" s="170" t="s">
        <v>6414</v>
      </c>
      <c r="C8834" s="170" t="s">
        <v>24</v>
      </c>
      <c r="D8834" s="170" t="s">
        <v>382</v>
      </c>
      <c r="E8834" s="170">
        <v>750</v>
      </c>
      <c r="F8834" s="170">
        <v>12</v>
      </c>
      <c r="G8834" s="171">
        <v>13.5</v>
      </c>
      <c r="H8834" s="170" t="s">
        <v>47</v>
      </c>
      <c r="I8834" s="171">
        <v>18.989999999999998</v>
      </c>
      <c r="J8834" s="169">
        <v>1</v>
      </c>
      <c r="K8834" s="154" cm="1">
        <f t="array" ref="K8834">ROUND(
IF(C8834="Beer",
SUM(LOOKUP(2,1/(SRP!$B$8:$B$10&lt;=E8834)/(SRP!$C$8:$C$10&gt;=E8834),SRP!$D$8:$D$10)*(G8834/100)*(E8834/1000)),
IF(C8834="Spirits",
SUM(LOOKUP(2,1/(SRP!$B$2:$B$7&lt;=E8834)/(SRP!$C$2:$C$7&gt;=E8834),SRP!$D$2:$D$7)*(G8834/100)*(E8834/1000)),
IF(AND(C8834="Wine",D8834="Fortified Wines"),
SUM(LOOKUP(2,1/(SRP!$B$26:$B$29&lt;=E8834)/(SRP!$C$26:$C$29&gt;=E8834),SRP!$D$26:$D$29)*(G8834/100)*(E8834/1000)),
IF(C8834="Wine",
SUM(LOOKUP(2,1/(SRP!$B$21:$B$25&lt;=E8834)/(SRP!$C$21:$C$25&gt;=E8834),SRP!$D$21:$D$25)*(G8834/100)*(E8834/1000)),
IF(AND(C8834="Ready to Drink",D8834="RTD-One Pour Cocktail&gt;7%&lt;=14.5"),
SUM(LOOKUP(2,1/(SRP!$B$16:$B$20&lt;=E8834)/(SRP!$C$16:$C$20&gt;=E8834),SRP!$D$16:$D$20)*(G8834/100)*(E8834/1000)),
IF(C8834="Ready to Drink",
SUM(LOOKUP(2,1/(SRP!$B$11:$B$15&lt;=E8834)/(SRP!$C$11:$C$15&gt;=E8834),SRP!$D$11:$D$15)*(G8834/100)*(E8834/1000)),
0)))))),2)</f>
        <v>7.9</v>
      </c>
      <c r="L8834" s="173" t="str">
        <f t="shared" si="137"/>
        <v>Wine750</v>
      </c>
      <c r="M8834" s="154">
        <f>VLOOKUP(L8834,'Slope %'!C:D,2,0)</f>
        <v>0.1</v>
      </c>
    </row>
    <row r="8835" spans="1:13" x14ac:dyDescent="0.25">
      <c r="A8835" s="169">
        <v>460378</v>
      </c>
      <c r="B8835" s="170" t="s">
        <v>6415</v>
      </c>
      <c r="C8835" s="170" t="s">
        <v>15</v>
      </c>
      <c r="D8835" s="170" t="s">
        <v>225</v>
      </c>
      <c r="E8835" s="170">
        <v>750</v>
      </c>
      <c r="F8835" s="170">
        <v>12</v>
      </c>
      <c r="G8835" s="171">
        <v>40</v>
      </c>
      <c r="H8835" s="170" t="s">
        <v>402</v>
      </c>
      <c r="I8835" s="171">
        <v>41.99</v>
      </c>
      <c r="J8835" s="169">
        <v>1</v>
      </c>
      <c r="K8835" s="154" cm="1">
        <f t="array" ref="K8835">ROUND(
IF(C8835="Beer",
SUM(LOOKUP(2,1/(SRP!$B$8:$B$10&lt;=E8835)/(SRP!$C$8:$C$10&gt;=E8835),SRP!$D$8:$D$10)*(G8835/100)*(E8835/1000)),
IF(C8835="Spirits",
SUM(LOOKUP(2,1/(SRP!$B$2:$B$7&lt;=E8835)/(SRP!$C$2:$C$7&gt;=E8835),SRP!$D$2:$D$7)*(G8835/100)*(E8835/1000)),
IF(AND(C8835="Wine",D8835="Fortified Wines"),
SUM(LOOKUP(2,1/(SRP!$B$26:$B$29&lt;=E8835)/(SRP!$C$26:$C$29&gt;=E8835),SRP!$D$26:$D$29)*(G8835/100)*(E8835/1000)),
IF(C8835="Wine",
SUM(LOOKUP(2,1/(SRP!$B$21:$B$25&lt;=E8835)/(SRP!$C$21:$C$25&gt;=E8835),SRP!$D$21:$D$25)*(G8835/100)*(E8835/1000)),
IF(AND(C8835="Ready to Drink",D8835="RTD-One Pour Cocktail&gt;7%&lt;=14.5"),
SUM(LOOKUP(2,1/(SRP!$B$16:$B$20&lt;=E8835)/(SRP!$C$16:$C$20&gt;=E8835),SRP!$D$16:$D$20)*(G8835/100)*(E8835/1000)),
IF(C8835="Ready to Drink",
SUM(LOOKUP(2,1/(SRP!$B$11:$B$15&lt;=E8835)/(SRP!$C$11:$C$15&gt;=E8835),SRP!$D$11:$D$15)*(G8835/100)*(E8835/1000)),
0)))))),2)</f>
        <v>23.42</v>
      </c>
      <c r="L8835" s="173" t="str">
        <f t="shared" ref="L8835:L8898" si="138">(_xlfn.CONCAT(C8835,E8835))</f>
        <v>Spirits750</v>
      </c>
      <c r="M8835" s="154">
        <f>VLOOKUP(L8835,'Slope %'!C:D,2,0)</f>
        <v>7.0000000000000007E-2</v>
      </c>
    </row>
    <row r="8836" spans="1:13" x14ac:dyDescent="0.25">
      <c r="A8836" s="169">
        <v>462606</v>
      </c>
      <c r="B8836" s="170" t="s">
        <v>6416</v>
      </c>
      <c r="C8836" s="170" t="s">
        <v>24</v>
      </c>
      <c r="D8836" s="170" t="s">
        <v>34</v>
      </c>
      <c r="E8836" s="170">
        <v>750</v>
      </c>
      <c r="F8836" s="170">
        <v>6</v>
      </c>
      <c r="G8836" s="171">
        <v>14</v>
      </c>
      <c r="H8836" s="170" t="s">
        <v>32</v>
      </c>
      <c r="I8836" s="171">
        <v>50.99</v>
      </c>
      <c r="J8836" s="169">
        <v>1</v>
      </c>
      <c r="K8836" s="154" cm="1">
        <f t="array" ref="K8836">ROUND(
IF(C8836="Beer",
SUM(LOOKUP(2,1/(SRP!$B$8:$B$10&lt;=E8836)/(SRP!$C$8:$C$10&gt;=E8836),SRP!$D$8:$D$10)*(G8836/100)*(E8836/1000)),
IF(C8836="Spirits",
SUM(LOOKUP(2,1/(SRP!$B$2:$B$7&lt;=E8836)/(SRP!$C$2:$C$7&gt;=E8836),SRP!$D$2:$D$7)*(G8836/100)*(E8836/1000)),
IF(AND(C8836="Wine",D8836="Fortified Wines"),
SUM(LOOKUP(2,1/(SRP!$B$26:$B$29&lt;=E8836)/(SRP!$C$26:$C$29&gt;=E8836),SRP!$D$26:$D$29)*(G8836/100)*(E8836/1000)),
IF(C8836="Wine",
SUM(LOOKUP(2,1/(SRP!$B$21:$B$25&lt;=E8836)/(SRP!$C$21:$C$25&gt;=E8836),SRP!$D$21:$D$25)*(G8836/100)*(E8836/1000)),
IF(AND(C8836="Ready to Drink",D8836="RTD-One Pour Cocktail&gt;7%&lt;=14.5"),
SUM(LOOKUP(2,1/(SRP!$B$16:$B$20&lt;=E8836)/(SRP!$C$16:$C$20&gt;=E8836),SRP!$D$16:$D$20)*(G8836/100)*(E8836/1000)),
IF(C8836="Ready to Drink",
SUM(LOOKUP(2,1/(SRP!$B$11:$B$15&lt;=E8836)/(SRP!$C$11:$C$15&gt;=E8836),SRP!$D$11:$D$15)*(G8836/100)*(E8836/1000)),
0)))))),2)</f>
        <v>8.1999999999999993</v>
      </c>
      <c r="L8836" s="173" t="str">
        <f t="shared" si="138"/>
        <v>Wine750</v>
      </c>
      <c r="M8836" s="154">
        <f>VLOOKUP(L8836,'Slope %'!C:D,2,0)</f>
        <v>0.1</v>
      </c>
    </row>
    <row r="8837" spans="1:13" x14ac:dyDescent="0.25">
      <c r="A8837" s="169">
        <v>465849</v>
      </c>
      <c r="B8837" s="170" t="s">
        <v>6417</v>
      </c>
      <c r="C8837" s="170" t="s">
        <v>24</v>
      </c>
      <c r="D8837" s="170" t="s">
        <v>66</v>
      </c>
      <c r="E8837" s="170">
        <v>1500</v>
      </c>
      <c r="F8837" s="170">
        <v>6</v>
      </c>
      <c r="G8837" s="171">
        <v>13</v>
      </c>
      <c r="H8837" s="170" t="s">
        <v>32</v>
      </c>
      <c r="I8837" s="171">
        <v>19.989999999999998</v>
      </c>
      <c r="J8837" s="169">
        <v>1</v>
      </c>
      <c r="K8837" s="154" cm="1">
        <f t="array" ref="K8837">ROUND(
IF(C8837="Beer",
SUM(LOOKUP(2,1/(SRP!$B$8:$B$10&lt;=E8837)/(SRP!$C$8:$C$10&gt;=E8837),SRP!$D$8:$D$10)*(G8837/100)*(E8837/1000)),
IF(C8837="Spirits",
SUM(LOOKUP(2,1/(SRP!$B$2:$B$7&lt;=E8837)/(SRP!$C$2:$C$7&gt;=E8837),SRP!$D$2:$D$7)*(G8837/100)*(E8837/1000)),
IF(AND(C8837="Wine",D8837="Fortified Wines"),
SUM(LOOKUP(2,1/(SRP!$B$26:$B$29&lt;=E8837)/(SRP!$C$26:$C$29&gt;=E8837),SRP!$D$26:$D$29)*(G8837/100)*(E8837/1000)),
IF(C8837="Wine",
SUM(LOOKUP(2,1/(SRP!$B$21:$B$25&lt;=E8837)/(SRP!$C$21:$C$25&gt;=E8837),SRP!$D$21:$D$25)*(G8837/100)*(E8837/1000)),
IF(AND(C8837="Ready to Drink",D8837="RTD-One Pour Cocktail&gt;7%&lt;=14.5"),
SUM(LOOKUP(2,1/(SRP!$B$16:$B$20&lt;=E8837)/(SRP!$C$16:$C$20&gt;=E8837),SRP!$D$16:$D$20)*(G8837/100)*(E8837/1000)),
IF(C8837="Ready to Drink",
SUM(LOOKUP(2,1/(SRP!$B$11:$B$15&lt;=E8837)/(SRP!$C$11:$C$15&gt;=E8837),SRP!$D$11:$D$15)*(G8837/100)*(E8837/1000)),
0)))))),2)</f>
        <v>15.22</v>
      </c>
      <c r="L8837" s="173" t="str">
        <f t="shared" si="138"/>
        <v>Wine1500</v>
      </c>
      <c r="M8837" s="154">
        <f>VLOOKUP(L8837,'Slope %'!C:D,2,0)</f>
        <v>7.0000000000000007E-2</v>
      </c>
    </row>
    <row r="8838" spans="1:13" x14ac:dyDescent="0.25">
      <c r="A8838" s="169">
        <v>465856</v>
      </c>
      <c r="B8838" s="170" t="s">
        <v>6363</v>
      </c>
      <c r="C8838" s="170" t="s">
        <v>24</v>
      </c>
      <c r="D8838" s="170" t="s">
        <v>85</v>
      </c>
      <c r="E8838" s="170">
        <v>1500</v>
      </c>
      <c r="F8838" s="170">
        <v>6</v>
      </c>
      <c r="G8838" s="171">
        <v>12</v>
      </c>
      <c r="H8838" s="170" t="s">
        <v>32</v>
      </c>
      <c r="I8838" s="171">
        <v>19.989999999999998</v>
      </c>
      <c r="J8838" s="169">
        <v>1</v>
      </c>
      <c r="K8838" s="154" cm="1">
        <f t="array" ref="K8838">ROUND(
IF(C8838="Beer",
SUM(LOOKUP(2,1/(SRP!$B$8:$B$10&lt;=E8838)/(SRP!$C$8:$C$10&gt;=E8838),SRP!$D$8:$D$10)*(G8838/100)*(E8838/1000)),
IF(C8838="Spirits",
SUM(LOOKUP(2,1/(SRP!$B$2:$B$7&lt;=E8838)/(SRP!$C$2:$C$7&gt;=E8838),SRP!$D$2:$D$7)*(G8838/100)*(E8838/1000)),
IF(AND(C8838="Wine",D8838="Fortified Wines"),
SUM(LOOKUP(2,1/(SRP!$B$26:$B$29&lt;=E8838)/(SRP!$C$26:$C$29&gt;=E8838),SRP!$D$26:$D$29)*(G8838/100)*(E8838/1000)),
IF(C8838="Wine",
SUM(LOOKUP(2,1/(SRP!$B$21:$B$25&lt;=E8838)/(SRP!$C$21:$C$25&gt;=E8838),SRP!$D$21:$D$25)*(G8838/100)*(E8838/1000)),
IF(AND(C8838="Ready to Drink",D8838="RTD-One Pour Cocktail&gt;7%&lt;=14.5"),
SUM(LOOKUP(2,1/(SRP!$B$16:$B$20&lt;=E8838)/(SRP!$C$16:$C$20&gt;=E8838),SRP!$D$16:$D$20)*(G8838/100)*(E8838/1000)),
IF(C8838="Ready to Drink",
SUM(LOOKUP(2,1/(SRP!$B$11:$B$15&lt;=E8838)/(SRP!$C$11:$C$15&gt;=E8838),SRP!$D$11:$D$15)*(G8838/100)*(E8838/1000)),
0)))))),2)</f>
        <v>14.05</v>
      </c>
      <c r="L8838" s="173" t="str">
        <f t="shared" si="138"/>
        <v>Wine1500</v>
      </c>
      <c r="M8838" s="154">
        <f>VLOOKUP(L8838,'Slope %'!C:D,2,0)</f>
        <v>7.0000000000000007E-2</v>
      </c>
    </row>
    <row r="8839" spans="1:13" x14ac:dyDescent="0.25">
      <c r="A8839" s="169">
        <v>467944</v>
      </c>
      <c r="B8839" s="170" t="s">
        <v>6418</v>
      </c>
      <c r="C8839" s="170" t="s">
        <v>24</v>
      </c>
      <c r="D8839" s="170" t="s">
        <v>68</v>
      </c>
      <c r="E8839" s="170">
        <v>750</v>
      </c>
      <c r="F8839" s="170">
        <v>12</v>
      </c>
      <c r="G8839" s="171">
        <v>13.5</v>
      </c>
      <c r="H8839" s="170" t="s">
        <v>256</v>
      </c>
      <c r="I8839" s="171">
        <v>16.989999999999998</v>
      </c>
      <c r="J8839" s="169">
        <v>1</v>
      </c>
      <c r="K8839" s="154" cm="1">
        <f t="array" ref="K8839">ROUND(
IF(C8839="Beer",
SUM(LOOKUP(2,1/(SRP!$B$8:$B$10&lt;=E8839)/(SRP!$C$8:$C$10&gt;=E8839),SRP!$D$8:$D$10)*(G8839/100)*(E8839/1000)),
IF(C8839="Spirits",
SUM(LOOKUP(2,1/(SRP!$B$2:$B$7&lt;=E8839)/(SRP!$C$2:$C$7&gt;=E8839),SRP!$D$2:$D$7)*(G8839/100)*(E8839/1000)),
IF(AND(C8839="Wine",D8839="Fortified Wines"),
SUM(LOOKUP(2,1/(SRP!$B$26:$B$29&lt;=E8839)/(SRP!$C$26:$C$29&gt;=E8839),SRP!$D$26:$D$29)*(G8839/100)*(E8839/1000)),
IF(C8839="Wine",
SUM(LOOKUP(2,1/(SRP!$B$21:$B$25&lt;=E8839)/(SRP!$C$21:$C$25&gt;=E8839),SRP!$D$21:$D$25)*(G8839/100)*(E8839/1000)),
IF(AND(C8839="Ready to Drink",D8839="RTD-One Pour Cocktail&gt;7%&lt;=14.5"),
SUM(LOOKUP(2,1/(SRP!$B$16:$B$20&lt;=E8839)/(SRP!$C$16:$C$20&gt;=E8839),SRP!$D$16:$D$20)*(G8839/100)*(E8839/1000)),
IF(C8839="Ready to Drink",
SUM(LOOKUP(2,1/(SRP!$B$11:$B$15&lt;=E8839)/(SRP!$C$11:$C$15&gt;=E8839),SRP!$D$11:$D$15)*(G8839/100)*(E8839/1000)),
0)))))),2)</f>
        <v>7.9</v>
      </c>
      <c r="L8839" s="173" t="str">
        <f t="shared" si="138"/>
        <v>Wine750</v>
      </c>
      <c r="M8839" s="154">
        <f>VLOOKUP(L8839,'Slope %'!C:D,2,0)</f>
        <v>0.1</v>
      </c>
    </row>
    <row r="8840" spans="1:13" x14ac:dyDescent="0.25">
      <c r="A8840" s="169">
        <v>467951</v>
      </c>
      <c r="B8840" s="170" t="s">
        <v>6419</v>
      </c>
      <c r="C8840" s="170" t="s">
        <v>24</v>
      </c>
      <c r="D8840" s="170" t="s">
        <v>191</v>
      </c>
      <c r="E8840" s="170">
        <v>750</v>
      </c>
      <c r="F8840" s="170">
        <v>12</v>
      </c>
      <c r="G8840" s="171">
        <v>13</v>
      </c>
      <c r="H8840" s="170" t="s">
        <v>256</v>
      </c>
      <c r="I8840" s="171">
        <v>16.989999999999998</v>
      </c>
      <c r="J8840" s="169">
        <v>1</v>
      </c>
      <c r="K8840" s="154" cm="1">
        <f t="array" ref="K8840">ROUND(
IF(C8840="Beer",
SUM(LOOKUP(2,1/(SRP!$B$8:$B$10&lt;=E8840)/(SRP!$C$8:$C$10&gt;=E8840),SRP!$D$8:$D$10)*(G8840/100)*(E8840/1000)),
IF(C8840="Spirits",
SUM(LOOKUP(2,1/(SRP!$B$2:$B$7&lt;=E8840)/(SRP!$C$2:$C$7&gt;=E8840),SRP!$D$2:$D$7)*(G8840/100)*(E8840/1000)),
IF(AND(C8840="Wine",D8840="Fortified Wines"),
SUM(LOOKUP(2,1/(SRP!$B$26:$B$29&lt;=E8840)/(SRP!$C$26:$C$29&gt;=E8840),SRP!$D$26:$D$29)*(G8840/100)*(E8840/1000)),
IF(C8840="Wine",
SUM(LOOKUP(2,1/(SRP!$B$21:$B$25&lt;=E8840)/(SRP!$C$21:$C$25&gt;=E8840),SRP!$D$21:$D$25)*(G8840/100)*(E8840/1000)),
IF(AND(C8840="Ready to Drink",D8840="RTD-One Pour Cocktail&gt;7%&lt;=14.5"),
SUM(LOOKUP(2,1/(SRP!$B$16:$B$20&lt;=E8840)/(SRP!$C$16:$C$20&gt;=E8840),SRP!$D$16:$D$20)*(G8840/100)*(E8840/1000)),
IF(C8840="Ready to Drink",
SUM(LOOKUP(2,1/(SRP!$B$11:$B$15&lt;=E8840)/(SRP!$C$11:$C$15&gt;=E8840),SRP!$D$11:$D$15)*(G8840/100)*(E8840/1000)),
0)))))),2)</f>
        <v>7.61</v>
      </c>
      <c r="L8840" s="173" t="str">
        <f t="shared" si="138"/>
        <v>Wine750</v>
      </c>
      <c r="M8840" s="154">
        <f>VLOOKUP(L8840,'Slope %'!C:D,2,0)</f>
        <v>0.1</v>
      </c>
    </row>
    <row r="8841" spans="1:13" x14ac:dyDescent="0.25">
      <c r="A8841" s="169">
        <v>467969</v>
      </c>
      <c r="B8841" s="170" t="s">
        <v>6420</v>
      </c>
      <c r="C8841" s="170" t="s">
        <v>24</v>
      </c>
      <c r="D8841" s="170" t="s">
        <v>66</v>
      </c>
      <c r="E8841" s="170">
        <v>750</v>
      </c>
      <c r="F8841" s="170">
        <v>12</v>
      </c>
      <c r="G8841" s="171">
        <v>13</v>
      </c>
      <c r="H8841" s="170" t="s">
        <v>256</v>
      </c>
      <c r="I8841" s="171">
        <v>16.989999999999998</v>
      </c>
      <c r="J8841" s="169">
        <v>1</v>
      </c>
      <c r="K8841" s="154" cm="1">
        <f t="array" ref="K8841">ROUND(
IF(C8841="Beer",
SUM(LOOKUP(2,1/(SRP!$B$8:$B$10&lt;=E8841)/(SRP!$C$8:$C$10&gt;=E8841),SRP!$D$8:$D$10)*(G8841/100)*(E8841/1000)),
IF(C8841="Spirits",
SUM(LOOKUP(2,1/(SRP!$B$2:$B$7&lt;=E8841)/(SRP!$C$2:$C$7&gt;=E8841),SRP!$D$2:$D$7)*(G8841/100)*(E8841/1000)),
IF(AND(C8841="Wine",D8841="Fortified Wines"),
SUM(LOOKUP(2,1/(SRP!$B$26:$B$29&lt;=E8841)/(SRP!$C$26:$C$29&gt;=E8841),SRP!$D$26:$D$29)*(G8841/100)*(E8841/1000)),
IF(C8841="Wine",
SUM(LOOKUP(2,1/(SRP!$B$21:$B$25&lt;=E8841)/(SRP!$C$21:$C$25&gt;=E8841),SRP!$D$21:$D$25)*(G8841/100)*(E8841/1000)),
IF(AND(C8841="Ready to Drink",D8841="RTD-One Pour Cocktail&gt;7%&lt;=14.5"),
SUM(LOOKUP(2,1/(SRP!$B$16:$B$20&lt;=E8841)/(SRP!$C$16:$C$20&gt;=E8841),SRP!$D$16:$D$20)*(G8841/100)*(E8841/1000)),
IF(C8841="Ready to Drink",
SUM(LOOKUP(2,1/(SRP!$B$11:$B$15&lt;=E8841)/(SRP!$C$11:$C$15&gt;=E8841),SRP!$D$11:$D$15)*(G8841/100)*(E8841/1000)),
0)))))),2)</f>
        <v>7.61</v>
      </c>
      <c r="L8841" s="173" t="str">
        <f t="shared" si="138"/>
        <v>Wine750</v>
      </c>
      <c r="M8841" s="154">
        <f>VLOOKUP(L8841,'Slope %'!C:D,2,0)</f>
        <v>0.1</v>
      </c>
    </row>
    <row r="8842" spans="1:13" x14ac:dyDescent="0.25">
      <c r="A8842" s="169">
        <v>468173</v>
      </c>
      <c r="B8842" s="170" t="s">
        <v>6421</v>
      </c>
      <c r="C8842" s="170" t="s">
        <v>24</v>
      </c>
      <c r="D8842" s="170" t="s">
        <v>38</v>
      </c>
      <c r="E8842" s="170">
        <v>300</v>
      </c>
      <c r="F8842" s="170">
        <v>20</v>
      </c>
      <c r="G8842" s="171">
        <v>14</v>
      </c>
      <c r="H8842" s="170" t="s">
        <v>274</v>
      </c>
      <c r="I8842" s="171">
        <v>8.59</v>
      </c>
      <c r="J8842" s="169">
        <v>1</v>
      </c>
      <c r="K8842" s="154" cm="1">
        <f t="array" ref="K8842">ROUND(
IF(C8842="Beer",
SUM(LOOKUP(2,1/(SRP!$B$8:$B$10&lt;=E8842)/(SRP!$C$8:$C$10&gt;=E8842),SRP!$D$8:$D$10)*(G8842/100)*(E8842/1000)),
IF(C8842="Spirits",
SUM(LOOKUP(2,1/(SRP!$B$2:$B$7&lt;=E8842)/(SRP!$C$2:$C$7&gt;=E8842),SRP!$D$2:$D$7)*(G8842/100)*(E8842/1000)),
IF(AND(C8842="Wine",D8842="Fortified Wines"),
SUM(LOOKUP(2,1/(SRP!$B$26:$B$29&lt;=E8842)/(SRP!$C$26:$C$29&gt;=E8842),SRP!$D$26:$D$29)*(G8842/100)*(E8842/1000)),
IF(C8842="Wine",
SUM(LOOKUP(2,1/(SRP!$B$21:$B$25&lt;=E8842)/(SRP!$C$21:$C$25&gt;=E8842),SRP!$D$21:$D$25)*(G8842/100)*(E8842/1000)),
IF(AND(C8842="Ready to Drink",D8842="RTD-One Pour Cocktail&gt;7%&lt;=14.5"),
SUM(LOOKUP(2,1/(SRP!$B$16:$B$20&lt;=E8842)/(SRP!$C$16:$C$20&gt;=E8842),SRP!$D$16:$D$20)*(G8842/100)*(E8842/1000)),
IF(C8842="Ready to Drink",
SUM(LOOKUP(2,1/(SRP!$B$11:$B$15&lt;=E8842)/(SRP!$C$11:$C$15&gt;=E8842),SRP!$D$11:$D$15)*(G8842/100)*(E8842/1000)),
0)))))),2)</f>
        <v>4.72</v>
      </c>
      <c r="L8842" s="173" t="str">
        <f t="shared" si="138"/>
        <v>Wine300</v>
      </c>
      <c r="M8842" s="154">
        <f>VLOOKUP(L8842,'Slope %'!C:D,2,0)</f>
        <v>0.12</v>
      </c>
    </row>
    <row r="8843" spans="1:13" x14ac:dyDescent="0.25">
      <c r="A8843" s="169">
        <v>468181</v>
      </c>
      <c r="B8843" s="170" t="s">
        <v>6422</v>
      </c>
      <c r="C8843" s="170" t="s">
        <v>11</v>
      </c>
      <c r="D8843" s="170" t="s">
        <v>303</v>
      </c>
      <c r="E8843" s="170">
        <v>330</v>
      </c>
      <c r="F8843" s="170">
        <v>24</v>
      </c>
      <c r="G8843" s="171">
        <v>6.2</v>
      </c>
      <c r="H8843" s="170" t="s">
        <v>723</v>
      </c>
      <c r="I8843" s="171">
        <v>5.49</v>
      </c>
      <c r="J8843" s="169">
        <v>1</v>
      </c>
      <c r="K8843" s="154" cm="1">
        <f t="array" ref="K8843">ROUND(
IF(C8843="Beer",
SUM(LOOKUP(2,1/(SRP!$B$8:$B$10&lt;=E8843)/(SRP!$C$8:$C$10&gt;=E8843),SRP!$D$8:$D$10)*(G8843/100)*(E8843/1000)),
IF(C8843="Spirits",
SUM(LOOKUP(2,1/(SRP!$B$2:$B$7&lt;=E8843)/(SRP!$C$2:$C$7&gt;=E8843),SRP!$D$2:$D$7)*(G8843/100)*(E8843/1000)),
IF(AND(C8843="Wine",D8843="Fortified Wines"),
SUM(LOOKUP(2,1/(SRP!$B$26:$B$29&lt;=E8843)/(SRP!$C$26:$C$29&gt;=E8843),SRP!$D$26:$D$29)*(G8843/100)*(E8843/1000)),
IF(C8843="Wine",
SUM(LOOKUP(2,1/(SRP!$B$21:$B$25&lt;=E8843)/(SRP!$C$21:$C$25&gt;=E8843),SRP!$D$21:$D$25)*(G8843/100)*(E8843/1000)),
IF(AND(C8843="Ready to Drink",D8843="RTD-One Pour Cocktail&gt;7%&lt;=14.5"),
SUM(LOOKUP(2,1/(SRP!$B$16:$B$20&lt;=E8843)/(SRP!$C$16:$C$20&gt;=E8843),SRP!$D$16:$D$20)*(G8843/100)*(E8843/1000)),
IF(C8843="Ready to Drink",
SUM(LOOKUP(2,1/(SRP!$B$11:$B$15&lt;=E8843)/(SRP!$C$11:$C$15&gt;=E8843),SRP!$D$11:$D$15)*(G8843/100)*(E8843/1000)),
0)))))),2)</f>
        <v>1.6</v>
      </c>
      <c r="L8843" s="173" t="str">
        <f t="shared" si="138"/>
        <v>Beer330</v>
      </c>
      <c r="M8843" s="154">
        <f>VLOOKUP(L8843,'Slope %'!C:D,2,0)</f>
        <v>0.12</v>
      </c>
    </row>
    <row r="8844" spans="1:13" x14ac:dyDescent="0.25">
      <c r="A8844" s="169">
        <v>469114</v>
      </c>
      <c r="B8844" s="170" t="s">
        <v>6423</v>
      </c>
      <c r="C8844" s="170" t="s">
        <v>15</v>
      </c>
      <c r="D8844" s="170" t="s">
        <v>16</v>
      </c>
      <c r="E8844" s="170">
        <v>750</v>
      </c>
      <c r="F8844" s="170">
        <v>12</v>
      </c>
      <c r="G8844" s="171">
        <v>40</v>
      </c>
      <c r="H8844" s="170" t="s">
        <v>91</v>
      </c>
      <c r="I8844" s="171">
        <v>64.95</v>
      </c>
      <c r="J8844" s="169">
        <v>1</v>
      </c>
      <c r="K8844" s="154" cm="1">
        <f t="array" ref="K8844">ROUND(
IF(C8844="Beer",
SUM(LOOKUP(2,1/(SRP!$B$8:$B$10&lt;=E8844)/(SRP!$C$8:$C$10&gt;=E8844),SRP!$D$8:$D$10)*(G8844/100)*(E8844/1000)),
IF(C8844="Spirits",
SUM(LOOKUP(2,1/(SRP!$B$2:$B$7&lt;=E8844)/(SRP!$C$2:$C$7&gt;=E8844),SRP!$D$2:$D$7)*(G8844/100)*(E8844/1000)),
IF(AND(C8844="Wine",D8844="Fortified Wines"),
SUM(LOOKUP(2,1/(SRP!$B$26:$B$29&lt;=E8844)/(SRP!$C$26:$C$29&gt;=E8844),SRP!$D$26:$D$29)*(G8844/100)*(E8844/1000)),
IF(C8844="Wine",
SUM(LOOKUP(2,1/(SRP!$B$21:$B$25&lt;=E8844)/(SRP!$C$21:$C$25&gt;=E8844),SRP!$D$21:$D$25)*(G8844/100)*(E8844/1000)),
IF(AND(C8844="Ready to Drink",D8844="RTD-One Pour Cocktail&gt;7%&lt;=14.5"),
SUM(LOOKUP(2,1/(SRP!$B$16:$B$20&lt;=E8844)/(SRP!$C$16:$C$20&gt;=E8844),SRP!$D$16:$D$20)*(G8844/100)*(E8844/1000)),
IF(C8844="Ready to Drink",
SUM(LOOKUP(2,1/(SRP!$B$11:$B$15&lt;=E8844)/(SRP!$C$11:$C$15&gt;=E8844),SRP!$D$11:$D$15)*(G8844/100)*(E8844/1000)),
0)))))),2)</f>
        <v>23.42</v>
      </c>
      <c r="L8844" s="173" t="str">
        <f t="shared" si="138"/>
        <v>Spirits750</v>
      </c>
      <c r="M8844" s="154">
        <f>VLOOKUP(L8844,'Slope %'!C:D,2,0)</f>
        <v>7.0000000000000007E-2</v>
      </c>
    </row>
    <row r="8845" spans="1:13" x14ac:dyDescent="0.25">
      <c r="A8845" s="169">
        <v>469924</v>
      </c>
      <c r="B8845" s="170" t="s">
        <v>6424</v>
      </c>
      <c r="C8845" s="170" t="s">
        <v>24</v>
      </c>
      <c r="D8845" s="170" t="s">
        <v>422</v>
      </c>
      <c r="E8845" s="170">
        <v>750</v>
      </c>
      <c r="F8845" s="170">
        <v>12</v>
      </c>
      <c r="G8845" s="171">
        <v>12.5</v>
      </c>
      <c r="H8845" s="170" t="s">
        <v>110</v>
      </c>
      <c r="I8845" s="171">
        <v>29.99</v>
      </c>
      <c r="J8845" s="169">
        <v>1</v>
      </c>
      <c r="K8845" s="154" cm="1">
        <f t="array" ref="K8845">ROUND(
IF(C8845="Beer",
SUM(LOOKUP(2,1/(SRP!$B$8:$B$10&lt;=E8845)/(SRP!$C$8:$C$10&gt;=E8845),SRP!$D$8:$D$10)*(G8845/100)*(E8845/1000)),
IF(C8845="Spirits",
SUM(LOOKUP(2,1/(SRP!$B$2:$B$7&lt;=E8845)/(SRP!$C$2:$C$7&gt;=E8845),SRP!$D$2:$D$7)*(G8845/100)*(E8845/1000)),
IF(AND(C8845="Wine",D8845="Fortified Wines"),
SUM(LOOKUP(2,1/(SRP!$B$26:$B$29&lt;=E8845)/(SRP!$C$26:$C$29&gt;=E8845),SRP!$D$26:$D$29)*(G8845/100)*(E8845/1000)),
IF(C8845="Wine",
SUM(LOOKUP(2,1/(SRP!$B$21:$B$25&lt;=E8845)/(SRP!$C$21:$C$25&gt;=E8845),SRP!$D$21:$D$25)*(G8845/100)*(E8845/1000)),
IF(AND(C8845="Ready to Drink",D8845="RTD-One Pour Cocktail&gt;7%&lt;=14.5"),
SUM(LOOKUP(2,1/(SRP!$B$16:$B$20&lt;=E8845)/(SRP!$C$16:$C$20&gt;=E8845),SRP!$D$16:$D$20)*(G8845/100)*(E8845/1000)),
IF(C8845="Ready to Drink",
SUM(LOOKUP(2,1/(SRP!$B$11:$B$15&lt;=E8845)/(SRP!$C$11:$C$15&gt;=E8845),SRP!$D$11:$D$15)*(G8845/100)*(E8845/1000)),
0)))))),2)</f>
        <v>7.32</v>
      </c>
      <c r="L8845" s="173" t="str">
        <f t="shared" si="138"/>
        <v>Wine750</v>
      </c>
      <c r="M8845" s="154">
        <f>VLOOKUP(L8845,'Slope %'!C:D,2,0)</f>
        <v>0.1</v>
      </c>
    </row>
    <row r="8846" spans="1:13" x14ac:dyDescent="0.25">
      <c r="A8846" s="169">
        <v>477836</v>
      </c>
      <c r="B8846" s="170" t="s">
        <v>521</v>
      </c>
      <c r="C8846" s="170" t="s">
        <v>15</v>
      </c>
      <c r="D8846" s="170" t="s">
        <v>49</v>
      </c>
      <c r="E8846" s="170">
        <v>750</v>
      </c>
      <c r="F8846" s="170">
        <v>12</v>
      </c>
      <c r="G8846" s="171">
        <v>21</v>
      </c>
      <c r="H8846" s="170" t="s">
        <v>43</v>
      </c>
      <c r="I8846" s="171">
        <v>29.69</v>
      </c>
      <c r="J8846" s="169">
        <v>1</v>
      </c>
      <c r="K8846" s="154" cm="1">
        <f t="array" ref="K8846">ROUND(
IF(C8846="Beer",
SUM(LOOKUP(2,1/(SRP!$B$8:$B$10&lt;=E8846)/(SRP!$C$8:$C$10&gt;=E8846),SRP!$D$8:$D$10)*(G8846/100)*(E8846/1000)),
IF(C8846="Spirits",
SUM(LOOKUP(2,1/(SRP!$B$2:$B$7&lt;=E8846)/(SRP!$C$2:$C$7&gt;=E8846),SRP!$D$2:$D$7)*(G8846/100)*(E8846/1000)),
IF(AND(C8846="Wine",D8846="Fortified Wines"),
SUM(LOOKUP(2,1/(SRP!$B$26:$B$29&lt;=E8846)/(SRP!$C$26:$C$29&gt;=E8846),SRP!$D$26:$D$29)*(G8846/100)*(E8846/1000)),
IF(C8846="Wine",
SUM(LOOKUP(2,1/(SRP!$B$21:$B$25&lt;=E8846)/(SRP!$C$21:$C$25&gt;=E8846),SRP!$D$21:$D$25)*(G8846/100)*(E8846/1000)),
IF(AND(C8846="Ready to Drink",D8846="RTD-One Pour Cocktail&gt;7%&lt;=14.5"),
SUM(LOOKUP(2,1/(SRP!$B$16:$B$20&lt;=E8846)/(SRP!$C$16:$C$20&gt;=E8846),SRP!$D$16:$D$20)*(G8846/100)*(E8846/1000)),
IF(C8846="Ready to Drink",
SUM(LOOKUP(2,1/(SRP!$B$11:$B$15&lt;=E8846)/(SRP!$C$11:$C$15&gt;=E8846),SRP!$D$11:$D$15)*(G8846/100)*(E8846/1000)),
0)))))),2)</f>
        <v>12.3</v>
      </c>
      <c r="L8846" s="173" t="str">
        <f t="shared" si="138"/>
        <v>Spirits750</v>
      </c>
      <c r="M8846" s="154">
        <f>VLOOKUP(L8846,'Slope %'!C:D,2,0)</f>
        <v>7.0000000000000007E-2</v>
      </c>
    </row>
    <row r="8847" spans="1:13" x14ac:dyDescent="0.25">
      <c r="A8847" s="169">
        <v>477844</v>
      </c>
      <c r="B8847" s="170" t="s">
        <v>521</v>
      </c>
      <c r="C8847" s="170" t="s">
        <v>15</v>
      </c>
      <c r="D8847" s="170" t="s">
        <v>49</v>
      </c>
      <c r="E8847" s="170">
        <v>375</v>
      </c>
      <c r="F8847" s="170">
        <v>24</v>
      </c>
      <c r="G8847" s="171">
        <v>21</v>
      </c>
      <c r="H8847" s="170" t="s">
        <v>43</v>
      </c>
      <c r="I8847" s="171">
        <v>17.29</v>
      </c>
      <c r="J8847" s="169">
        <v>1</v>
      </c>
      <c r="K8847" s="154" cm="1">
        <f t="array" ref="K8847">ROUND(
IF(C8847="Beer",
SUM(LOOKUP(2,1/(SRP!$B$8:$B$10&lt;=E8847)/(SRP!$C$8:$C$10&gt;=E8847),SRP!$D$8:$D$10)*(G8847/100)*(E8847/1000)),
IF(C8847="Spirits",
SUM(LOOKUP(2,1/(SRP!$B$2:$B$7&lt;=E8847)/(SRP!$C$2:$C$7&gt;=E8847),SRP!$D$2:$D$7)*(G8847/100)*(E8847/1000)),
IF(AND(C8847="Wine",D8847="Fortified Wines"),
SUM(LOOKUP(2,1/(SRP!$B$26:$B$29&lt;=E8847)/(SRP!$C$26:$C$29&gt;=E8847),SRP!$D$26:$D$29)*(G8847/100)*(E8847/1000)),
IF(C8847="Wine",
SUM(LOOKUP(2,1/(SRP!$B$21:$B$25&lt;=E8847)/(SRP!$C$21:$C$25&gt;=E8847),SRP!$D$21:$D$25)*(G8847/100)*(E8847/1000)),
IF(AND(C8847="Ready to Drink",D8847="RTD-One Pour Cocktail&gt;7%&lt;=14.5"),
SUM(LOOKUP(2,1/(SRP!$B$16:$B$20&lt;=E8847)/(SRP!$C$16:$C$20&gt;=E8847),SRP!$D$16:$D$20)*(G8847/100)*(E8847/1000)),
IF(C8847="Ready to Drink",
SUM(LOOKUP(2,1/(SRP!$B$11:$B$15&lt;=E8847)/(SRP!$C$11:$C$15&gt;=E8847),SRP!$D$11:$D$15)*(G8847/100)*(E8847/1000)),
0)))))),2)</f>
        <v>6.98</v>
      </c>
      <c r="L8847" s="173" t="str">
        <f t="shared" si="138"/>
        <v>Spirits375</v>
      </c>
      <c r="M8847" s="154">
        <f>VLOOKUP(L8847,'Slope %'!C:D,2,0)</f>
        <v>0.1</v>
      </c>
    </row>
    <row r="8848" spans="1:13" x14ac:dyDescent="0.25">
      <c r="A8848" s="169">
        <v>477885</v>
      </c>
      <c r="B8848" s="170" t="s">
        <v>6425</v>
      </c>
      <c r="C8848" s="170" t="s">
        <v>15</v>
      </c>
      <c r="D8848" s="170" t="s">
        <v>19</v>
      </c>
      <c r="E8848" s="170">
        <v>1750</v>
      </c>
      <c r="F8848" s="170">
        <v>6</v>
      </c>
      <c r="G8848" s="171">
        <v>40</v>
      </c>
      <c r="H8848" s="170" t="s">
        <v>43</v>
      </c>
      <c r="I8848" s="171">
        <v>58.29</v>
      </c>
      <c r="J8848" s="169">
        <v>1</v>
      </c>
      <c r="K8848" s="154" cm="1">
        <f t="array" ref="K8848">ROUND(
IF(C8848="Beer",
SUM(LOOKUP(2,1/(SRP!$B$8:$B$10&lt;=E8848)/(SRP!$C$8:$C$10&gt;=E8848),SRP!$D$8:$D$10)*(G8848/100)*(E8848/1000)),
IF(C8848="Spirits",
SUM(LOOKUP(2,1/(SRP!$B$2:$B$7&lt;=E8848)/(SRP!$C$2:$C$7&gt;=E8848),SRP!$D$2:$D$7)*(G8848/100)*(E8848/1000)),
IF(AND(C8848="Wine",D8848="Fortified Wines"),
SUM(LOOKUP(2,1/(SRP!$B$26:$B$29&lt;=E8848)/(SRP!$C$26:$C$29&gt;=E8848),SRP!$D$26:$D$29)*(G8848/100)*(E8848/1000)),
IF(C8848="Wine",
SUM(LOOKUP(2,1/(SRP!$B$21:$B$25&lt;=E8848)/(SRP!$C$21:$C$25&gt;=E8848),SRP!$D$21:$D$25)*(G8848/100)*(E8848/1000)),
IF(AND(C8848="Ready to Drink",D8848="RTD-One Pour Cocktail&gt;7%&lt;=14.5"),
SUM(LOOKUP(2,1/(SRP!$B$16:$B$20&lt;=E8848)/(SRP!$C$16:$C$20&gt;=E8848),SRP!$D$16:$D$20)*(G8848/100)*(E8848/1000)),
IF(C8848="Ready to Drink",
SUM(LOOKUP(2,1/(SRP!$B$11:$B$15&lt;=E8848)/(SRP!$C$11:$C$15&gt;=E8848),SRP!$D$11:$D$15)*(G8848/100)*(E8848/1000)),
0)))))),2)</f>
        <v>54.65</v>
      </c>
      <c r="L8848" s="173" t="str">
        <f t="shared" si="138"/>
        <v>Spirits1750</v>
      </c>
      <c r="M8848" s="154">
        <f>VLOOKUP(L8848,'Slope %'!C:D,2,0)</f>
        <v>0.03</v>
      </c>
    </row>
    <row r="8849" spans="1:13" x14ac:dyDescent="0.25">
      <c r="A8849" s="169">
        <v>477893</v>
      </c>
      <c r="B8849" s="170" t="s">
        <v>6425</v>
      </c>
      <c r="C8849" s="170" t="s">
        <v>15</v>
      </c>
      <c r="D8849" s="170" t="s">
        <v>19</v>
      </c>
      <c r="E8849" s="170">
        <v>375</v>
      </c>
      <c r="F8849" s="170">
        <v>24</v>
      </c>
      <c r="G8849" s="171">
        <v>40</v>
      </c>
      <c r="H8849" s="170" t="s">
        <v>43</v>
      </c>
      <c r="I8849" s="171">
        <v>14.29</v>
      </c>
      <c r="J8849" s="169">
        <v>1</v>
      </c>
      <c r="K8849" s="154" cm="1">
        <f t="array" ref="K8849">ROUND(
IF(C8849="Beer",
SUM(LOOKUP(2,1/(SRP!$B$8:$B$10&lt;=E8849)/(SRP!$C$8:$C$10&gt;=E8849),SRP!$D$8:$D$10)*(G8849/100)*(E8849/1000)),
IF(C8849="Spirits",
SUM(LOOKUP(2,1/(SRP!$B$2:$B$7&lt;=E8849)/(SRP!$C$2:$C$7&gt;=E8849),SRP!$D$2:$D$7)*(G8849/100)*(E8849/1000)),
IF(AND(C8849="Wine",D8849="Fortified Wines"),
SUM(LOOKUP(2,1/(SRP!$B$26:$B$29&lt;=E8849)/(SRP!$C$26:$C$29&gt;=E8849),SRP!$D$26:$D$29)*(G8849/100)*(E8849/1000)),
IF(C8849="Wine",
SUM(LOOKUP(2,1/(SRP!$B$21:$B$25&lt;=E8849)/(SRP!$C$21:$C$25&gt;=E8849),SRP!$D$21:$D$25)*(G8849/100)*(E8849/1000)),
IF(AND(C8849="Ready to Drink",D8849="RTD-One Pour Cocktail&gt;7%&lt;=14.5"),
SUM(LOOKUP(2,1/(SRP!$B$16:$B$20&lt;=E8849)/(SRP!$C$16:$C$20&gt;=E8849),SRP!$D$16:$D$20)*(G8849/100)*(E8849/1000)),
IF(C8849="Ready to Drink",
SUM(LOOKUP(2,1/(SRP!$B$11:$B$15&lt;=E8849)/(SRP!$C$11:$C$15&gt;=E8849),SRP!$D$11:$D$15)*(G8849/100)*(E8849/1000)),
0)))))),2)</f>
        <v>13.3</v>
      </c>
      <c r="L8849" s="173" t="str">
        <f t="shared" si="138"/>
        <v>Spirits375</v>
      </c>
      <c r="M8849" s="154">
        <f>VLOOKUP(L8849,'Slope %'!C:D,2,0)</f>
        <v>0.1</v>
      </c>
    </row>
    <row r="8850" spans="1:13" x14ac:dyDescent="0.25">
      <c r="A8850" s="169">
        <v>478065</v>
      </c>
      <c r="B8850" s="170" t="s">
        <v>6426</v>
      </c>
      <c r="C8850" s="170" t="s">
        <v>15</v>
      </c>
      <c r="D8850" s="170" t="s">
        <v>154</v>
      </c>
      <c r="E8850" s="170">
        <v>750</v>
      </c>
      <c r="F8850" s="170">
        <v>12</v>
      </c>
      <c r="G8850" s="171">
        <v>17</v>
      </c>
      <c r="H8850" s="170" t="s">
        <v>218</v>
      </c>
      <c r="I8850" s="171">
        <v>29.99</v>
      </c>
      <c r="J8850" s="169">
        <v>1</v>
      </c>
      <c r="K8850" s="154" cm="1">
        <f t="array" ref="K8850">ROUND(
IF(C8850="Beer",
SUM(LOOKUP(2,1/(SRP!$B$8:$B$10&lt;=E8850)/(SRP!$C$8:$C$10&gt;=E8850),SRP!$D$8:$D$10)*(G8850/100)*(E8850/1000)),
IF(C8850="Spirits",
SUM(LOOKUP(2,1/(SRP!$B$2:$B$7&lt;=E8850)/(SRP!$C$2:$C$7&gt;=E8850),SRP!$D$2:$D$7)*(G8850/100)*(E8850/1000)),
IF(AND(C8850="Wine",D8850="Fortified Wines"),
SUM(LOOKUP(2,1/(SRP!$B$26:$B$29&lt;=E8850)/(SRP!$C$26:$C$29&gt;=E8850),SRP!$D$26:$D$29)*(G8850/100)*(E8850/1000)),
IF(C8850="Wine",
SUM(LOOKUP(2,1/(SRP!$B$21:$B$25&lt;=E8850)/(SRP!$C$21:$C$25&gt;=E8850),SRP!$D$21:$D$25)*(G8850/100)*(E8850/1000)),
IF(AND(C8850="Ready to Drink",D8850="RTD-One Pour Cocktail&gt;7%&lt;=14.5"),
SUM(LOOKUP(2,1/(SRP!$B$16:$B$20&lt;=E8850)/(SRP!$C$16:$C$20&gt;=E8850),SRP!$D$16:$D$20)*(G8850/100)*(E8850/1000)),
IF(C8850="Ready to Drink",
SUM(LOOKUP(2,1/(SRP!$B$11:$B$15&lt;=E8850)/(SRP!$C$11:$C$15&gt;=E8850),SRP!$D$11:$D$15)*(G8850/100)*(E8850/1000)),
0)))))),2)</f>
        <v>9.9499999999999993</v>
      </c>
      <c r="L8850" s="173" t="str">
        <f t="shared" si="138"/>
        <v>Spirits750</v>
      </c>
      <c r="M8850" s="154">
        <f>VLOOKUP(L8850,'Slope %'!C:D,2,0)</f>
        <v>7.0000000000000007E-2</v>
      </c>
    </row>
    <row r="8851" spans="1:13" x14ac:dyDescent="0.25">
      <c r="A8851" s="169">
        <v>478727</v>
      </c>
      <c r="B8851" s="170" t="s">
        <v>6427</v>
      </c>
      <c r="C8851" s="170" t="s">
        <v>24</v>
      </c>
      <c r="D8851" s="170" t="s">
        <v>191</v>
      </c>
      <c r="E8851" s="170">
        <v>750</v>
      </c>
      <c r="F8851" s="170">
        <v>12</v>
      </c>
      <c r="G8851" s="171">
        <v>13</v>
      </c>
      <c r="H8851" s="170" t="s">
        <v>130</v>
      </c>
      <c r="I8851" s="171">
        <v>26.99</v>
      </c>
      <c r="J8851" s="169">
        <v>1</v>
      </c>
      <c r="K8851" s="154" cm="1">
        <f t="array" ref="K8851">ROUND(
IF(C8851="Beer",
SUM(LOOKUP(2,1/(SRP!$B$8:$B$10&lt;=E8851)/(SRP!$C$8:$C$10&gt;=E8851),SRP!$D$8:$D$10)*(G8851/100)*(E8851/1000)),
IF(C8851="Spirits",
SUM(LOOKUP(2,1/(SRP!$B$2:$B$7&lt;=E8851)/(SRP!$C$2:$C$7&gt;=E8851),SRP!$D$2:$D$7)*(G8851/100)*(E8851/1000)),
IF(AND(C8851="Wine",D8851="Fortified Wines"),
SUM(LOOKUP(2,1/(SRP!$B$26:$B$29&lt;=E8851)/(SRP!$C$26:$C$29&gt;=E8851),SRP!$D$26:$D$29)*(G8851/100)*(E8851/1000)),
IF(C8851="Wine",
SUM(LOOKUP(2,1/(SRP!$B$21:$B$25&lt;=E8851)/(SRP!$C$21:$C$25&gt;=E8851),SRP!$D$21:$D$25)*(G8851/100)*(E8851/1000)),
IF(AND(C8851="Ready to Drink",D8851="RTD-One Pour Cocktail&gt;7%&lt;=14.5"),
SUM(LOOKUP(2,1/(SRP!$B$16:$B$20&lt;=E8851)/(SRP!$C$16:$C$20&gt;=E8851),SRP!$D$16:$D$20)*(G8851/100)*(E8851/1000)),
IF(C8851="Ready to Drink",
SUM(LOOKUP(2,1/(SRP!$B$11:$B$15&lt;=E8851)/(SRP!$C$11:$C$15&gt;=E8851),SRP!$D$11:$D$15)*(G8851/100)*(E8851/1000)),
0)))))),2)</f>
        <v>7.61</v>
      </c>
      <c r="L8851" s="173" t="str">
        <f t="shared" si="138"/>
        <v>Wine750</v>
      </c>
      <c r="M8851" s="154">
        <f>VLOOKUP(L8851,'Slope %'!C:D,2,0)</f>
        <v>0.1</v>
      </c>
    </row>
    <row r="8852" spans="1:13" x14ac:dyDescent="0.25">
      <c r="A8852" s="169">
        <v>478776</v>
      </c>
      <c r="B8852" s="170" t="s">
        <v>6428</v>
      </c>
      <c r="C8852" s="170" t="s">
        <v>24</v>
      </c>
      <c r="D8852" s="170" t="s">
        <v>649</v>
      </c>
      <c r="E8852" s="170">
        <v>375</v>
      </c>
      <c r="F8852" s="170">
        <v>6</v>
      </c>
      <c r="G8852" s="171">
        <v>15.5</v>
      </c>
      <c r="H8852" s="170" t="s">
        <v>47</v>
      </c>
      <c r="I8852" s="171">
        <v>44.99</v>
      </c>
      <c r="J8852" s="169">
        <v>1</v>
      </c>
      <c r="K8852" s="154" cm="1">
        <f t="array" ref="K8852">ROUND(
IF(C8852="Beer",
SUM(LOOKUP(2,1/(SRP!$B$8:$B$10&lt;=E8852)/(SRP!$C$8:$C$10&gt;=E8852),SRP!$D$8:$D$10)*(G8852/100)*(E8852/1000)),
IF(C8852="Spirits",
SUM(LOOKUP(2,1/(SRP!$B$2:$B$7&lt;=E8852)/(SRP!$C$2:$C$7&gt;=E8852),SRP!$D$2:$D$7)*(G8852/100)*(E8852/1000)),
IF(AND(C8852="Wine",D8852="Fortified Wines"),
SUM(LOOKUP(2,1/(SRP!$B$26:$B$29&lt;=E8852)/(SRP!$C$26:$C$29&gt;=E8852),SRP!$D$26:$D$29)*(G8852/100)*(E8852/1000)),
IF(C8852="Wine",
SUM(LOOKUP(2,1/(SRP!$B$21:$B$25&lt;=E8852)/(SRP!$C$21:$C$25&gt;=E8852),SRP!$D$21:$D$25)*(G8852/100)*(E8852/1000)),
IF(AND(C8852="Ready to Drink",D8852="RTD-One Pour Cocktail&gt;7%&lt;=14.5"),
SUM(LOOKUP(2,1/(SRP!$B$16:$B$20&lt;=E8852)/(SRP!$C$16:$C$20&gt;=E8852),SRP!$D$16:$D$20)*(G8852/100)*(E8852/1000)),
IF(C8852="Ready to Drink",
SUM(LOOKUP(2,1/(SRP!$B$11:$B$15&lt;=E8852)/(SRP!$C$11:$C$15&gt;=E8852),SRP!$D$11:$D$15)*(G8852/100)*(E8852/1000)),
0)))))),2)</f>
        <v>4.8099999999999996</v>
      </c>
      <c r="L8852" s="173" t="str">
        <f t="shared" si="138"/>
        <v>Wine375</v>
      </c>
      <c r="M8852" s="154">
        <f>VLOOKUP(L8852,'Slope %'!C:D,2,0)</f>
        <v>0.12</v>
      </c>
    </row>
    <row r="8853" spans="1:13" x14ac:dyDescent="0.25">
      <c r="A8853" s="169">
        <v>479634</v>
      </c>
      <c r="B8853" s="170" t="s">
        <v>6429</v>
      </c>
      <c r="C8853" s="170" t="s">
        <v>24</v>
      </c>
      <c r="D8853" s="170" t="s">
        <v>611</v>
      </c>
      <c r="E8853" s="170">
        <v>750</v>
      </c>
      <c r="F8853" s="170">
        <v>12</v>
      </c>
      <c r="G8853" s="171">
        <v>12.5</v>
      </c>
      <c r="H8853" s="170" t="s">
        <v>1887</v>
      </c>
      <c r="I8853" s="171">
        <v>32.9</v>
      </c>
      <c r="J8853" s="169">
        <v>1</v>
      </c>
      <c r="K8853" s="154" cm="1">
        <f t="array" ref="K8853">ROUND(
IF(C8853="Beer",
SUM(LOOKUP(2,1/(SRP!$B$8:$B$10&lt;=E8853)/(SRP!$C$8:$C$10&gt;=E8853),SRP!$D$8:$D$10)*(G8853/100)*(E8853/1000)),
IF(C8853="Spirits",
SUM(LOOKUP(2,1/(SRP!$B$2:$B$7&lt;=E8853)/(SRP!$C$2:$C$7&gt;=E8853),SRP!$D$2:$D$7)*(G8853/100)*(E8853/1000)),
IF(AND(C8853="Wine",D8853="Fortified Wines"),
SUM(LOOKUP(2,1/(SRP!$B$26:$B$29&lt;=E8853)/(SRP!$C$26:$C$29&gt;=E8853),SRP!$D$26:$D$29)*(G8853/100)*(E8853/1000)),
IF(C8853="Wine",
SUM(LOOKUP(2,1/(SRP!$B$21:$B$25&lt;=E8853)/(SRP!$C$21:$C$25&gt;=E8853),SRP!$D$21:$D$25)*(G8853/100)*(E8853/1000)),
IF(AND(C8853="Ready to Drink",D8853="RTD-One Pour Cocktail&gt;7%&lt;=14.5"),
SUM(LOOKUP(2,1/(SRP!$B$16:$B$20&lt;=E8853)/(SRP!$C$16:$C$20&gt;=E8853),SRP!$D$16:$D$20)*(G8853/100)*(E8853/1000)),
IF(C8853="Ready to Drink",
SUM(LOOKUP(2,1/(SRP!$B$11:$B$15&lt;=E8853)/(SRP!$C$11:$C$15&gt;=E8853),SRP!$D$11:$D$15)*(G8853/100)*(E8853/1000)),
0)))))),2)</f>
        <v>7.32</v>
      </c>
      <c r="L8853" s="173" t="str">
        <f t="shared" si="138"/>
        <v>Wine750</v>
      </c>
      <c r="M8853" s="154">
        <f>VLOOKUP(L8853,'Slope %'!C:D,2,0)</f>
        <v>0.1</v>
      </c>
    </row>
    <row r="8854" spans="1:13" x14ac:dyDescent="0.25">
      <c r="A8854" s="169">
        <v>479667</v>
      </c>
      <c r="B8854" s="170" t="s">
        <v>6430</v>
      </c>
      <c r="C8854" s="170" t="s">
        <v>24</v>
      </c>
      <c r="D8854" s="170" t="s">
        <v>34</v>
      </c>
      <c r="E8854" s="170">
        <v>750</v>
      </c>
      <c r="F8854" s="170">
        <v>12</v>
      </c>
      <c r="G8854" s="171">
        <v>13.5</v>
      </c>
      <c r="H8854" s="170" t="s">
        <v>1887</v>
      </c>
      <c r="I8854" s="171">
        <v>19.899999999999999</v>
      </c>
      <c r="J8854" s="169">
        <v>1</v>
      </c>
      <c r="K8854" s="154" cm="1">
        <f t="array" ref="K8854">ROUND(
IF(C8854="Beer",
SUM(LOOKUP(2,1/(SRP!$B$8:$B$10&lt;=E8854)/(SRP!$C$8:$C$10&gt;=E8854),SRP!$D$8:$D$10)*(G8854/100)*(E8854/1000)),
IF(C8854="Spirits",
SUM(LOOKUP(2,1/(SRP!$B$2:$B$7&lt;=E8854)/(SRP!$C$2:$C$7&gt;=E8854),SRP!$D$2:$D$7)*(G8854/100)*(E8854/1000)),
IF(AND(C8854="Wine",D8854="Fortified Wines"),
SUM(LOOKUP(2,1/(SRP!$B$26:$B$29&lt;=E8854)/(SRP!$C$26:$C$29&gt;=E8854),SRP!$D$26:$D$29)*(G8854/100)*(E8854/1000)),
IF(C8854="Wine",
SUM(LOOKUP(2,1/(SRP!$B$21:$B$25&lt;=E8854)/(SRP!$C$21:$C$25&gt;=E8854),SRP!$D$21:$D$25)*(G8854/100)*(E8854/1000)),
IF(AND(C8854="Ready to Drink",D8854="RTD-One Pour Cocktail&gt;7%&lt;=14.5"),
SUM(LOOKUP(2,1/(SRP!$B$16:$B$20&lt;=E8854)/(SRP!$C$16:$C$20&gt;=E8854),SRP!$D$16:$D$20)*(G8854/100)*(E8854/1000)),
IF(C8854="Ready to Drink",
SUM(LOOKUP(2,1/(SRP!$B$11:$B$15&lt;=E8854)/(SRP!$C$11:$C$15&gt;=E8854),SRP!$D$11:$D$15)*(G8854/100)*(E8854/1000)),
0)))))),2)</f>
        <v>7.9</v>
      </c>
      <c r="L8854" s="173" t="str">
        <f t="shared" si="138"/>
        <v>Wine750</v>
      </c>
      <c r="M8854" s="154">
        <f>VLOOKUP(L8854,'Slope %'!C:D,2,0)</f>
        <v>0.1</v>
      </c>
    </row>
    <row r="8855" spans="1:13" x14ac:dyDescent="0.25">
      <c r="A8855" s="169">
        <v>481838</v>
      </c>
      <c r="B8855" s="170" t="s">
        <v>6431</v>
      </c>
      <c r="C8855" s="170" t="s">
        <v>24</v>
      </c>
      <c r="D8855" s="170" t="s">
        <v>34</v>
      </c>
      <c r="E8855" s="170">
        <v>750</v>
      </c>
      <c r="F8855" s="170">
        <v>12</v>
      </c>
      <c r="G8855" s="171">
        <v>13</v>
      </c>
      <c r="H8855" s="170" t="s">
        <v>22</v>
      </c>
      <c r="I8855" s="171">
        <v>23.99</v>
      </c>
      <c r="J8855" s="169">
        <v>1</v>
      </c>
      <c r="K8855" s="154" cm="1">
        <f t="array" ref="K8855">ROUND(
IF(C8855="Beer",
SUM(LOOKUP(2,1/(SRP!$B$8:$B$10&lt;=E8855)/(SRP!$C$8:$C$10&gt;=E8855),SRP!$D$8:$D$10)*(G8855/100)*(E8855/1000)),
IF(C8855="Spirits",
SUM(LOOKUP(2,1/(SRP!$B$2:$B$7&lt;=E8855)/(SRP!$C$2:$C$7&gt;=E8855),SRP!$D$2:$D$7)*(G8855/100)*(E8855/1000)),
IF(AND(C8855="Wine",D8855="Fortified Wines"),
SUM(LOOKUP(2,1/(SRP!$B$26:$B$29&lt;=E8855)/(SRP!$C$26:$C$29&gt;=E8855),SRP!$D$26:$D$29)*(G8855/100)*(E8855/1000)),
IF(C8855="Wine",
SUM(LOOKUP(2,1/(SRP!$B$21:$B$25&lt;=E8855)/(SRP!$C$21:$C$25&gt;=E8855),SRP!$D$21:$D$25)*(G8855/100)*(E8855/1000)),
IF(AND(C8855="Ready to Drink",D8855="RTD-One Pour Cocktail&gt;7%&lt;=14.5"),
SUM(LOOKUP(2,1/(SRP!$B$16:$B$20&lt;=E8855)/(SRP!$C$16:$C$20&gt;=E8855),SRP!$D$16:$D$20)*(G8855/100)*(E8855/1000)),
IF(C8855="Ready to Drink",
SUM(LOOKUP(2,1/(SRP!$B$11:$B$15&lt;=E8855)/(SRP!$C$11:$C$15&gt;=E8855),SRP!$D$11:$D$15)*(G8855/100)*(E8855/1000)),
0)))))),2)</f>
        <v>7.61</v>
      </c>
      <c r="L8855" s="173" t="str">
        <f t="shared" si="138"/>
        <v>Wine750</v>
      </c>
      <c r="M8855" s="154">
        <f>VLOOKUP(L8855,'Slope %'!C:D,2,0)</f>
        <v>0.1</v>
      </c>
    </row>
    <row r="8856" spans="1:13" x14ac:dyDescent="0.25">
      <c r="A8856" s="169">
        <v>486779</v>
      </c>
      <c r="B8856" s="170" t="s">
        <v>6432</v>
      </c>
      <c r="C8856" s="170" t="s">
        <v>24</v>
      </c>
      <c r="D8856" s="170" t="s">
        <v>879</v>
      </c>
      <c r="E8856" s="170">
        <v>375</v>
      </c>
      <c r="F8856" s="170">
        <v>12</v>
      </c>
      <c r="G8856" s="171">
        <v>10</v>
      </c>
      <c r="H8856" s="170" t="s">
        <v>415</v>
      </c>
      <c r="I8856" s="171">
        <v>39.99</v>
      </c>
      <c r="J8856" s="169">
        <v>1</v>
      </c>
      <c r="K8856" s="154" cm="1">
        <f t="array" ref="K8856">ROUND(
IF(C8856="Beer",
SUM(LOOKUP(2,1/(SRP!$B$8:$B$10&lt;=E8856)/(SRP!$C$8:$C$10&gt;=E8856),SRP!$D$8:$D$10)*(G8856/100)*(E8856/1000)),
IF(C8856="Spirits",
SUM(LOOKUP(2,1/(SRP!$B$2:$B$7&lt;=E8856)/(SRP!$C$2:$C$7&gt;=E8856),SRP!$D$2:$D$7)*(G8856/100)*(E8856/1000)),
IF(AND(C8856="Wine",D8856="Fortified Wines"),
SUM(LOOKUP(2,1/(SRP!$B$26:$B$29&lt;=E8856)/(SRP!$C$26:$C$29&gt;=E8856),SRP!$D$26:$D$29)*(G8856/100)*(E8856/1000)),
IF(C8856="Wine",
SUM(LOOKUP(2,1/(SRP!$B$21:$B$25&lt;=E8856)/(SRP!$C$21:$C$25&gt;=E8856),SRP!$D$21:$D$25)*(G8856/100)*(E8856/1000)),
IF(AND(C8856="Ready to Drink",D8856="RTD-One Pour Cocktail&gt;7%&lt;=14.5"),
SUM(LOOKUP(2,1/(SRP!$B$16:$B$20&lt;=E8856)/(SRP!$C$16:$C$20&gt;=E8856),SRP!$D$16:$D$20)*(G8856/100)*(E8856/1000)),
IF(C8856="Ready to Drink",
SUM(LOOKUP(2,1/(SRP!$B$11:$B$15&lt;=E8856)/(SRP!$C$11:$C$15&gt;=E8856),SRP!$D$11:$D$15)*(G8856/100)*(E8856/1000)),
0)))))),2)</f>
        <v>3.1</v>
      </c>
      <c r="L8856" s="173" t="str">
        <f t="shared" si="138"/>
        <v>Wine375</v>
      </c>
      <c r="M8856" s="154">
        <f>VLOOKUP(L8856,'Slope %'!C:D,2,0)</f>
        <v>0.12</v>
      </c>
    </row>
    <row r="8857" spans="1:13" x14ac:dyDescent="0.25">
      <c r="A8857" s="169">
        <v>487132</v>
      </c>
      <c r="B8857" s="170" t="s">
        <v>6433</v>
      </c>
      <c r="C8857" s="170" t="s">
        <v>24</v>
      </c>
      <c r="D8857" s="170" t="s">
        <v>162</v>
      </c>
      <c r="E8857" s="170">
        <v>750</v>
      </c>
      <c r="F8857" s="170">
        <v>6</v>
      </c>
      <c r="G8857" s="171">
        <v>12</v>
      </c>
      <c r="H8857" s="170" t="s">
        <v>182</v>
      </c>
      <c r="I8857" s="171">
        <v>94.99</v>
      </c>
      <c r="J8857" s="169">
        <v>1</v>
      </c>
      <c r="K8857" s="154" cm="1">
        <f t="array" ref="K8857">ROUND(
IF(C8857="Beer",
SUM(LOOKUP(2,1/(SRP!$B$8:$B$10&lt;=E8857)/(SRP!$C$8:$C$10&gt;=E8857),SRP!$D$8:$D$10)*(G8857/100)*(E8857/1000)),
IF(C8857="Spirits",
SUM(LOOKUP(2,1/(SRP!$B$2:$B$7&lt;=E8857)/(SRP!$C$2:$C$7&gt;=E8857),SRP!$D$2:$D$7)*(G8857/100)*(E8857/1000)),
IF(AND(C8857="Wine",D8857="Fortified Wines"),
SUM(LOOKUP(2,1/(SRP!$B$26:$B$29&lt;=E8857)/(SRP!$C$26:$C$29&gt;=E8857),SRP!$D$26:$D$29)*(G8857/100)*(E8857/1000)),
IF(C8857="Wine",
SUM(LOOKUP(2,1/(SRP!$B$21:$B$25&lt;=E8857)/(SRP!$C$21:$C$25&gt;=E8857),SRP!$D$21:$D$25)*(G8857/100)*(E8857/1000)),
IF(AND(C8857="Ready to Drink",D8857="RTD-One Pour Cocktail&gt;7%&lt;=14.5"),
SUM(LOOKUP(2,1/(SRP!$B$16:$B$20&lt;=E8857)/(SRP!$C$16:$C$20&gt;=E8857),SRP!$D$16:$D$20)*(G8857/100)*(E8857/1000)),
IF(C8857="Ready to Drink",
SUM(LOOKUP(2,1/(SRP!$B$11:$B$15&lt;=E8857)/(SRP!$C$11:$C$15&gt;=E8857),SRP!$D$11:$D$15)*(G8857/100)*(E8857/1000)),
0)))))),2)</f>
        <v>7.03</v>
      </c>
      <c r="L8857" s="173" t="str">
        <f t="shared" si="138"/>
        <v>Wine750</v>
      </c>
      <c r="M8857" s="154">
        <f>VLOOKUP(L8857,'Slope %'!C:D,2,0)</f>
        <v>0.1</v>
      </c>
    </row>
    <row r="8858" spans="1:13" x14ac:dyDescent="0.25">
      <c r="A8858" s="169">
        <v>487223</v>
      </c>
      <c r="B8858" s="170" t="s">
        <v>6434</v>
      </c>
      <c r="C8858" s="170" t="s">
        <v>11</v>
      </c>
      <c r="D8858" s="170" t="s">
        <v>303</v>
      </c>
      <c r="E8858" s="170">
        <v>330</v>
      </c>
      <c r="F8858" s="170">
        <v>24</v>
      </c>
      <c r="G8858" s="171">
        <v>6.6</v>
      </c>
      <c r="H8858" s="170" t="s">
        <v>105</v>
      </c>
      <c r="I8858" s="171">
        <v>3.29</v>
      </c>
      <c r="J8858" s="169">
        <v>1</v>
      </c>
      <c r="K8858" s="154" cm="1">
        <f t="array" ref="K8858">ROUND(
IF(C8858="Beer",
SUM(LOOKUP(2,1/(SRP!$B$8:$B$10&lt;=E8858)/(SRP!$C$8:$C$10&gt;=E8858),SRP!$D$8:$D$10)*(G8858/100)*(E8858/1000)),
IF(C8858="Spirits",
SUM(LOOKUP(2,1/(SRP!$B$2:$B$7&lt;=E8858)/(SRP!$C$2:$C$7&gt;=E8858),SRP!$D$2:$D$7)*(G8858/100)*(E8858/1000)),
IF(AND(C8858="Wine",D8858="Fortified Wines"),
SUM(LOOKUP(2,1/(SRP!$B$26:$B$29&lt;=E8858)/(SRP!$C$26:$C$29&gt;=E8858),SRP!$D$26:$D$29)*(G8858/100)*(E8858/1000)),
IF(C8858="Wine",
SUM(LOOKUP(2,1/(SRP!$B$21:$B$25&lt;=E8858)/(SRP!$C$21:$C$25&gt;=E8858),SRP!$D$21:$D$25)*(G8858/100)*(E8858/1000)),
IF(AND(C8858="Ready to Drink",D8858="RTD-One Pour Cocktail&gt;7%&lt;=14.5"),
SUM(LOOKUP(2,1/(SRP!$B$16:$B$20&lt;=E8858)/(SRP!$C$16:$C$20&gt;=E8858),SRP!$D$16:$D$20)*(G8858/100)*(E8858/1000)),
IF(C8858="Ready to Drink",
SUM(LOOKUP(2,1/(SRP!$B$11:$B$15&lt;=E8858)/(SRP!$C$11:$C$15&gt;=E8858),SRP!$D$11:$D$15)*(G8858/100)*(E8858/1000)),
0)))))),2)</f>
        <v>1.7</v>
      </c>
      <c r="L8858" s="173" t="str">
        <f t="shared" si="138"/>
        <v>Beer330</v>
      </c>
      <c r="M8858" s="154">
        <f>VLOOKUP(L8858,'Slope %'!C:D,2,0)</f>
        <v>0.12</v>
      </c>
    </row>
    <row r="8859" spans="1:13" x14ac:dyDescent="0.25">
      <c r="A8859" s="169">
        <v>487223</v>
      </c>
      <c r="B8859" s="170" t="s">
        <v>6434</v>
      </c>
      <c r="C8859" s="170" t="s">
        <v>11</v>
      </c>
      <c r="D8859" s="170" t="s">
        <v>303</v>
      </c>
      <c r="E8859" s="170">
        <v>330</v>
      </c>
      <c r="F8859" s="170">
        <v>24</v>
      </c>
      <c r="G8859" s="171">
        <v>6.6</v>
      </c>
      <c r="H8859" s="170" t="s">
        <v>105</v>
      </c>
      <c r="I8859" s="171">
        <v>3.29</v>
      </c>
      <c r="J8859" s="169">
        <v>1</v>
      </c>
      <c r="K8859" s="154" cm="1">
        <f t="array" ref="K8859">ROUND(
IF(C8859="Beer",
SUM(LOOKUP(2,1/(SRP!$B$8:$B$10&lt;=E8859)/(SRP!$C$8:$C$10&gt;=E8859),SRP!$D$8:$D$10)*(G8859/100)*(E8859/1000)),
IF(C8859="Spirits",
SUM(LOOKUP(2,1/(SRP!$B$2:$B$7&lt;=E8859)/(SRP!$C$2:$C$7&gt;=E8859),SRP!$D$2:$D$7)*(G8859/100)*(E8859/1000)),
IF(AND(C8859="Wine",D8859="Fortified Wines"),
SUM(LOOKUP(2,1/(SRP!$B$26:$B$29&lt;=E8859)/(SRP!$C$26:$C$29&gt;=E8859),SRP!$D$26:$D$29)*(G8859/100)*(E8859/1000)),
IF(C8859="Wine",
SUM(LOOKUP(2,1/(SRP!$B$21:$B$25&lt;=E8859)/(SRP!$C$21:$C$25&gt;=E8859),SRP!$D$21:$D$25)*(G8859/100)*(E8859/1000)),
IF(AND(C8859="Ready to Drink",D8859="RTD-One Pour Cocktail&gt;7%&lt;=14.5"),
SUM(LOOKUP(2,1/(SRP!$B$16:$B$20&lt;=E8859)/(SRP!$C$16:$C$20&gt;=E8859),SRP!$D$16:$D$20)*(G8859/100)*(E8859/1000)),
IF(C8859="Ready to Drink",
SUM(LOOKUP(2,1/(SRP!$B$11:$B$15&lt;=E8859)/(SRP!$C$11:$C$15&gt;=E8859),SRP!$D$11:$D$15)*(G8859/100)*(E8859/1000)),
0)))))),2)</f>
        <v>1.7</v>
      </c>
      <c r="L8859" s="173" t="str">
        <f t="shared" si="138"/>
        <v>Beer330</v>
      </c>
      <c r="M8859" s="154">
        <f>VLOOKUP(L8859,'Slope %'!C:D,2,0)</f>
        <v>0.12</v>
      </c>
    </row>
    <row r="8860" spans="1:13" x14ac:dyDescent="0.25">
      <c r="A8860" s="169">
        <v>487256</v>
      </c>
      <c r="B8860" s="170" t="s">
        <v>6435</v>
      </c>
      <c r="C8860" s="170" t="s">
        <v>11</v>
      </c>
      <c r="D8860" s="170" t="s">
        <v>12</v>
      </c>
      <c r="E8860" s="170">
        <v>330</v>
      </c>
      <c r="F8860" s="170">
        <v>24</v>
      </c>
      <c r="G8860" s="171">
        <v>5</v>
      </c>
      <c r="H8860" s="170" t="s">
        <v>105</v>
      </c>
      <c r="I8860" s="171">
        <v>3.29</v>
      </c>
      <c r="J8860" s="169">
        <v>1</v>
      </c>
      <c r="K8860" s="154" cm="1">
        <f t="array" ref="K8860">ROUND(
IF(C8860="Beer",
SUM(LOOKUP(2,1/(SRP!$B$8:$B$10&lt;=E8860)/(SRP!$C$8:$C$10&gt;=E8860),SRP!$D$8:$D$10)*(G8860/100)*(E8860/1000)),
IF(C8860="Spirits",
SUM(LOOKUP(2,1/(SRP!$B$2:$B$7&lt;=E8860)/(SRP!$C$2:$C$7&gt;=E8860),SRP!$D$2:$D$7)*(G8860/100)*(E8860/1000)),
IF(AND(C8860="Wine",D8860="Fortified Wines"),
SUM(LOOKUP(2,1/(SRP!$B$26:$B$29&lt;=E8860)/(SRP!$C$26:$C$29&gt;=E8860),SRP!$D$26:$D$29)*(G8860/100)*(E8860/1000)),
IF(C8860="Wine",
SUM(LOOKUP(2,1/(SRP!$B$21:$B$25&lt;=E8860)/(SRP!$C$21:$C$25&gt;=E8860),SRP!$D$21:$D$25)*(G8860/100)*(E8860/1000)),
IF(AND(C8860="Ready to Drink",D8860="RTD-One Pour Cocktail&gt;7%&lt;=14.5"),
SUM(LOOKUP(2,1/(SRP!$B$16:$B$20&lt;=E8860)/(SRP!$C$16:$C$20&gt;=E8860),SRP!$D$16:$D$20)*(G8860/100)*(E8860/1000)),
IF(C8860="Ready to Drink",
SUM(LOOKUP(2,1/(SRP!$B$11:$B$15&lt;=E8860)/(SRP!$C$11:$C$15&gt;=E8860),SRP!$D$11:$D$15)*(G8860/100)*(E8860/1000)),
0)))))),2)</f>
        <v>1.29</v>
      </c>
      <c r="L8860" s="173" t="str">
        <f t="shared" si="138"/>
        <v>Beer330</v>
      </c>
      <c r="M8860" s="154">
        <f>VLOOKUP(L8860,'Slope %'!C:D,2,0)</f>
        <v>0.12</v>
      </c>
    </row>
    <row r="8861" spans="1:13" x14ac:dyDescent="0.25">
      <c r="A8861" s="169">
        <v>487256</v>
      </c>
      <c r="B8861" s="170" t="s">
        <v>6435</v>
      </c>
      <c r="C8861" s="170" t="s">
        <v>11</v>
      </c>
      <c r="D8861" s="170" t="s">
        <v>12</v>
      </c>
      <c r="E8861" s="170">
        <v>330</v>
      </c>
      <c r="F8861" s="170">
        <v>24</v>
      </c>
      <c r="G8861" s="171">
        <v>5</v>
      </c>
      <c r="H8861" s="170" t="s">
        <v>105</v>
      </c>
      <c r="I8861" s="171">
        <v>3.29</v>
      </c>
      <c r="J8861" s="169">
        <v>1</v>
      </c>
      <c r="K8861" s="154" cm="1">
        <f t="array" ref="K8861">ROUND(
IF(C8861="Beer",
SUM(LOOKUP(2,1/(SRP!$B$8:$B$10&lt;=E8861)/(SRP!$C$8:$C$10&gt;=E8861),SRP!$D$8:$D$10)*(G8861/100)*(E8861/1000)),
IF(C8861="Spirits",
SUM(LOOKUP(2,1/(SRP!$B$2:$B$7&lt;=E8861)/(SRP!$C$2:$C$7&gt;=E8861),SRP!$D$2:$D$7)*(G8861/100)*(E8861/1000)),
IF(AND(C8861="Wine",D8861="Fortified Wines"),
SUM(LOOKUP(2,1/(SRP!$B$26:$B$29&lt;=E8861)/(SRP!$C$26:$C$29&gt;=E8861),SRP!$D$26:$D$29)*(G8861/100)*(E8861/1000)),
IF(C8861="Wine",
SUM(LOOKUP(2,1/(SRP!$B$21:$B$25&lt;=E8861)/(SRP!$C$21:$C$25&gt;=E8861),SRP!$D$21:$D$25)*(G8861/100)*(E8861/1000)),
IF(AND(C8861="Ready to Drink",D8861="RTD-One Pour Cocktail&gt;7%&lt;=14.5"),
SUM(LOOKUP(2,1/(SRP!$B$16:$B$20&lt;=E8861)/(SRP!$C$16:$C$20&gt;=E8861),SRP!$D$16:$D$20)*(G8861/100)*(E8861/1000)),
IF(C8861="Ready to Drink",
SUM(LOOKUP(2,1/(SRP!$B$11:$B$15&lt;=E8861)/(SRP!$C$11:$C$15&gt;=E8861),SRP!$D$11:$D$15)*(G8861/100)*(E8861/1000)),
0)))))),2)</f>
        <v>1.29</v>
      </c>
      <c r="L8861" s="173" t="str">
        <f t="shared" si="138"/>
        <v>Beer330</v>
      </c>
      <c r="M8861" s="154">
        <f>VLOOKUP(L8861,'Slope %'!C:D,2,0)</f>
        <v>0.12</v>
      </c>
    </row>
    <row r="8862" spans="1:13" x14ac:dyDescent="0.25">
      <c r="A8862" s="169">
        <v>488122</v>
      </c>
      <c r="B8862" s="170" t="s">
        <v>160</v>
      </c>
      <c r="C8862" s="170" t="s">
        <v>15</v>
      </c>
      <c r="D8862" s="170" t="s">
        <v>16</v>
      </c>
      <c r="E8862" s="170">
        <v>750</v>
      </c>
      <c r="F8862" s="170">
        <v>12</v>
      </c>
      <c r="G8862" s="171">
        <v>40</v>
      </c>
      <c r="H8862" s="170" t="s">
        <v>91</v>
      </c>
      <c r="I8862" s="171">
        <v>30.99</v>
      </c>
      <c r="J8862" s="169">
        <v>1</v>
      </c>
      <c r="K8862" s="154" cm="1">
        <f t="array" ref="K8862">ROUND(
IF(C8862="Beer",
SUM(LOOKUP(2,1/(SRP!$B$8:$B$10&lt;=E8862)/(SRP!$C$8:$C$10&gt;=E8862),SRP!$D$8:$D$10)*(G8862/100)*(E8862/1000)),
IF(C8862="Spirits",
SUM(LOOKUP(2,1/(SRP!$B$2:$B$7&lt;=E8862)/(SRP!$C$2:$C$7&gt;=E8862),SRP!$D$2:$D$7)*(G8862/100)*(E8862/1000)),
IF(AND(C8862="Wine",D8862="Fortified Wines"),
SUM(LOOKUP(2,1/(SRP!$B$26:$B$29&lt;=E8862)/(SRP!$C$26:$C$29&gt;=E8862),SRP!$D$26:$D$29)*(G8862/100)*(E8862/1000)),
IF(C8862="Wine",
SUM(LOOKUP(2,1/(SRP!$B$21:$B$25&lt;=E8862)/(SRP!$C$21:$C$25&gt;=E8862),SRP!$D$21:$D$25)*(G8862/100)*(E8862/1000)),
IF(AND(C8862="Ready to Drink",D8862="RTD-One Pour Cocktail&gt;7%&lt;=14.5"),
SUM(LOOKUP(2,1/(SRP!$B$16:$B$20&lt;=E8862)/(SRP!$C$16:$C$20&gt;=E8862),SRP!$D$16:$D$20)*(G8862/100)*(E8862/1000)),
IF(C8862="Ready to Drink",
SUM(LOOKUP(2,1/(SRP!$B$11:$B$15&lt;=E8862)/(SRP!$C$11:$C$15&gt;=E8862),SRP!$D$11:$D$15)*(G8862/100)*(E8862/1000)),
0)))))),2)</f>
        <v>23.42</v>
      </c>
      <c r="L8862" s="173" t="str">
        <f t="shared" si="138"/>
        <v>Spirits750</v>
      </c>
      <c r="M8862" s="154">
        <f>VLOOKUP(L8862,'Slope %'!C:D,2,0)</f>
        <v>7.0000000000000007E-2</v>
      </c>
    </row>
    <row r="8863" spans="1:13" x14ac:dyDescent="0.25">
      <c r="A8863" s="169">
        <v>488544</v>
      </c>
      <c r="B8863" s="170" t="s">
        <v>6436</v>
      </c>
      <c r="C8863" s="170" t="s">
        <v>15</v>
      </c>
      <c r="D8863" s="170" t="s">
        <v>198</v>
      </c>
      <c r="E8863" s="170">
        <v>750</v>
      </c>
      <c r="F8863" s="170">
        <v>12</v>
      </c>
      <c r="G8863" s="171">
        <v>35</v>
      </c>
      <c r="H8863" s="170" t="s">
        <v>29</v>
      </c>
      <c r="I8863" s="171">
        <v>24.5</v>
      </c>
      <c r="J8863" s="169">
        <v>1</v>
      </c>
      <c r="K8863" s="154" cm="1">
        <f t="array" ref="K8863">ROUND(
IF(C8863="Beer",
SUM(LOOKUP(2,1/(SRP!$B$8:$B$10&lt;=E8863)/(SRP!$C$8:$C$10&gt;=E8863),SRP!$D$8:$D$10)*(G8863/100)*(E8863/1000)),
IF(C8863="Spirits",
SUM(LOOKUP(2,1/(SRP!$B$2:$B$7&lt;=E8863)/(SRP!$C$2:$C$7&gt;=E8863),SRP!$D$2:$D$7)*(G8863/100)*(E8863/1000)),
IF(AND(C8863="Wine",D8863="Fortified Wines"),
SUM(LOOKUP(2,1/(SRP!$B$26:$B$29&lt;=E8863)/(SRP!$C$26:$C$29&gt;=E8863),SRP!$D$26:$D$29)*(G8863/100)*(E8863/1000)),
IF(C8863="Wine",
SUM(LOOKUP(2,1/(SRP!$B$21:$B$25&lt;=E8863)/(SRP!$C$21:$C$25&gt;=E8863),SRP!$D$21:$D$25)*(G8863/100)*(E8863/1000)),
IF(AND(C8863="Ready to Drink",D8863="RTD-One Pour Cocktail&gt;7%&lt;=14.5"),
SUM(LOOKUP(2,1/(SRP!$B$16:$B$20&lt;=E8863)/(SRP!$C$16:$C$20&gt;=E8863),SRP!$D$16:$D$20)*(G8863/100)*(E8863/1000)),
IF(C8863="Ready to Drink",
SUM(LOOKUP(2,1/(SRP!$B$11:$B$15&lt;=E8863)/(SRP!$C$11:$C$15&gt;=E8863),SRP!$D$11:$D$15)*(G8863/100)*(E8863/1000)),
0)))))),2)</f>
        <v>20.49</v>
      </c>
      <c r="L8863" s="173" t="str">
        <f t="shared" si="138"/>
        <v>Spirits750</v>
      </c>
      <c r="M8863" s="154">
        <f>VLOOKUP(L8863,'Slope %'!C:D,2,0)</f>
        <v>7.0000000000000007E-2</v>
      </c>
    </row>
    <row r="8864" spans="1:13" x14ac:dyDescent="0.25">
      <c r="A8864" s="169">
        <v>490284</v>
      </c>
      <c r="B8864" s="170" t="s">
        <v>6437</v>
      </c>
      <c r="C8864" s="170" t="s">
        <v>24</v>
      </c>
      <c r="D8864" s="170" t="s">
        <v>422</v>
      </c>
      <c r="E8864" s="170">
        <v>750</v>
      </c>
      <c r="F8864" s="170">
        <v>12</v>
      </c>
      <c r="G8864" s="171">
        <v>13</v>
      </c>
      <c r="H8864" s="170" t="s">
        <v>110</v>
      </c>
      <c r="I8864" s="171">
        <v>43.99</v>
      </c>
      <c r="J8864" s="169">
        <v>1</v>
      </c>
      <c r="K8864" s="154" cm="1">
        <f t="array" ref="K8864">ROUND(
IF(C8864="Beer",
SUM(LOOKUP(2,1/(SRP!$B$8:$B$10&lt;=E8864)/(SRP!$C$8:$C$10&gt;=E8864),SRP!$D$8:$D$10)*(G8864/100)*(E8864/1000)),
IF(C8864="Spirits",
SUM(LOOKUP(2,1/(SRP!$B$2:$B$7&lt;=E8864)/(SRP!$C$2:$C$7&gt;=E8864),SRP!$D$2:$D$7)*(G8864/100)*(E8864/1000)),
IF(AND(C8864="Wine",D8864="Fortified Wines"),
SUM(LOOKUP(2,1/(SRP!$B$26:$B$29&lt;=E8864)/(SRP!$C$26:$C$29&gt;=E8864),SRP!$D$26:$D$29)*(G8864/100)*(E8864/1000)),
IF(C8864="Wine",
SUM(LOOKUP(2,1/(SRP!$B$21:$B$25&lt;=E8864)/(SRP!$C$21:$C$25&gt;=E8864),SRP!$D$21:$D$25)*(G8864/100)*(E8864/1000)),
IF(AND(C8864="Ready to Drink",D8864="RTD-One Pour Cocktail&gt;7%&lt;=14.5"),
SUM(LOOKUP(2,1/(SRP!$B$16:$B$20&lt;=E8864)/(SRP!$C$16:$C$20&gt;=E8864),SRP!$D$16:$D$20)*(G8864/100)*(E8864/1000)),
IF(C8864="Ready to Drink",
SUM(LOOKUP(2,1/(SRP!$B$11:$B$15&lt;=E8864)/(SRP!$C$11:$C$15&gt;=E8864),SRP!$D$11:$D$15)*(G8864/100)*(E8864/1000)),
0)))))),2)</f>
        <v>7.61</v>
      </c>
      <c r="L8864" s="173" t="str">
        <f t="shared" si="138"/>
        <v>Wine750</v>
      </c>
      <c r="M8864" s="154">
        <f>VLOOKUP(L8864,'Slope %'!C:D,2,0)</f>
        <v>0.1</v>
      </c>
    </row>
    <row r="8865" spans="1:13" x14ac:dyDescent="0.25">
      <c r="A8865" s="169">
        <v>492314</v>
      </c>
      <c r="B8865" s="170" t="s">
        <v>6438</v>
      </c>
      <c r="C8865" s="170" t="s">
        <v>24</v>
      </c>
      <c r="D8865" s="170" t="s">
        <v>85</v>
      </c>
      <c r="E8865" s="170">
        <v>16000</v>
      </c>
      <c r="F8865" s="170">
        <v>1</v>
      </c>
      <c r="G8865" s="171">
        <v>12.5</v>
      </c>
      <c r="H8865" s="170" t="s">
        <v>32</v>
      </c>
      <c r="I8865" s="171">
        <v>135.28</v>
      </c>
      <c r="J8865" s="169">
        <v>1</v>
      </c>
      <c r="K8865" s="154" cm="1">
        <f t="array" ref="K8865">ROUND(
IF(C8865="Beer",
SUM(LOOKUP(2,1/(SRP!$B$8:$B$10&lt;=E8865)/(SRP!$C$8:$C$10&gt;=E8865),SRP!$D$8:$D$10)*(G8865/100)*(E8865/1000)),
IF(C8865="Spirits",
SUM(LOOKUP(2,1/(SRP!$B$2:$B$7&lt;=E8865)/(SRP!$C$2:$C$7&gt;=E8865),SRP!$D$2:$D$7)*(G8865/100)*(E8865/1000)),
IF(AND(C8865="Wine",D8865="Fortified Wines"),
SUM(LOOKUP(2,1/(SRP!$B$26:$B$29&lt;=E8865)/(SRP!$C$26:$C$29&gt;=E8865),SRP!$D$26:$D$29)*(G8865/100)*(E8865/1000)),
IF(C8865="Wine",
SUM(LOOKUP(2,1/(SRP!$B$21:$B$25&lt;=E8865)/(SRP!$C$21:$C$25&gt;=E8865),SRP!$D$21:$D$25)*(G8865/100)*(E8865/1000)),
IF(AND(C8865="Ready to Drink",D8865="RTD-One Pour Cocktail&gt;7%&lt;=14.5"),
SUM(LOOKUP(2,1/(SRP!$B$16:$B$20&lt;=E8865)/(SRP!$C$16:$C$20&gt;=E8865),SRP!$D$16:$D$20)*(G8865/100)*(E8865/1000)),
IF(C8865="Ready to Drink",
SUM(LOOKUP(2,1/(SRP!$B$11:$B$15&lt;=E8865)/(SRP!$C$11:$C$15&gt;=E8865),SRP!$D$11:$D$15)*(G8865/100)*(E8865/1000)),
0)))))),2)</f>
        <v>130.02000000000001</v>
      </c>
      <c r="L8865" s="173" t="str">
        <f t="shared" si="138"/>
        <v>Wine16000</v>
      </c>
      <c r="M8865" s="154" t="e">
        <f>VLOOKUP(L8865,'Slope %'!C:D,2,0)</f>
        <v>#N/A</v>
      </c>
    </row>
    <row r="8866" spans="1:13" x14ac:dyDescent="0.25">
      <c r="A8866" s="169">
        <v>492520</v>
      </c>
      <c r="B8866" s="170" t="s">
        <v>6439</v>
      </c>
      <c r="C8866" s="170" t="s">
        <v>15</v>
      </c>
      <c r="D8866" s="170" t="s">
        <v>93</v>
      </c>
      <c r="E8866" s="170">
        <v>750</v>
      </c>
      <c r="F8866" s="170">
        <v>12</v>
      </c>
      <c r="G8866" s="171">
        <v>40</v>
      </c>
      <c r="H8866" s="170" t="s">
        <v>29</v>
      </c>
      <c r="I8866" s="171">
        <v>38.99</v>
      </c>
      <c r="J8866" s="169">
        <v>1</v>
      </c>
      <c r="K8866" s="154" cm="1">
        <f t="array" ref="K8866">ROUND(
IF(C8866="Beer",
SUM(LOOKUP(2,1/(SRP!$B$8:$B$10&lt;=E8866)/(SRP!$C$8:$C$10&gt;=E8866),SRP!$D$8:$D$10)*(G8866/100)*(E8866/1000)),
IF(C8866="Spirits",
SUM(LOOKUP(2,1/(SRP!$B$2:$B$7&lt;=E8866)/(SRP!$C$2:$C$7&gt;=E8866),SRP!$D$2:$D$7)*(G8866/100)*(E8866/1000)),
IF(AND(C8866="Wine",D8866="Fortified Wines"),
SUM(LOOKUP(2,1/(SRP!$B$26:$B$29&lt;=E8866)/(SRP!$C$26:$C$29&gt;=E8866),SRP!$D$26:$D$29)*(G8866/100)*(E8866/1000)),
IF(C8866="Wine",
SUM(LOOKUP(2,1/(SRP!$B$21:$B$25&lt;=E8866)/(SRP!$C$21:$C$25&gt;=E8866),SRP!$D$21:$D$25)*(G8866/100)*(E8866/1000)),
IF(AND(C8866="Ready to Drink",D8866="RTD-One Pour Cocktail&gt;7%&lt;=14.5"),
SUM(LOOKUP(2,1/(SRP!$B$16:$B$20&lt;=E8866)/(SRP!$C$16:$C$20&gt;=E8866),SRP!$D$16:$D$20)*(G8866/100)*(E8866/1000)),
IF(C8866="Ready to Drink",
SUM(LOOKUP(2,1/(SRP!$B$11:$B$15&lt;=E8866)/(SRP!$C$11:$C$15&gt;=E8866),SRP!$D$11:$D$15)*(G8866/100)*(E8866/1000)),
0)))))),2)</f>
        <v>23.42</v>
      </c>
      <c r="L8866" s="173" t="str">
        <f t="shared" si="138"/>
        <v>Spirits750</v>
      </c>
      <c r="M8866" s="154">
        <f>VLOOKUP(L8866,'Slope %'!C:D,2,0)</f>
        <v>7.0000000000000007E-2</v>
      </c>
    </row>
    <row r="8867" spans="1:13" x14ac:dyDescent="0.25">
      <c r="A8867" s="169">
        <v>493759</v>
      </c>
      <c r="B8867" s="170" t="s">
        <v>6440</v>
      </c>
      <c r="C8867" s="170" t="s">
        <v>24</v>
      </c>
      <c r="D8867" s="170" t="s">
        <v>85</v>
      </c>
      <c r="E8867" s="170">
        <v>750</v>
      </c>
      <c r="F8867" s="170">
        <v>12</v>
      </c>
      <c r="G8867" s="171">
        <v>15.1</v>
      </c>
      <c r="H8867" s="170" t="s">
        <v>600</v>
      </c>
      <c r="I8867" s="171">
        <v>49.99</v>
      </c>
      <c r="J8867" s="169">
        <v>1</v>
      </c>
      <c r="K8867" s="154" cm="1">
        <f t="array" ref="K8867">ROUND(
IF(C8867="Beer",
SUM(LOOKUP(2,1/(SRP!$B$8:$B$10&lt;=E8867)/(SRP!$C$8:$C$10&gt;=E8867),SRP!$D$8:$D$10)*(G8867/100)*(E8867/1000)),
IF(C8867="Spirits",
SUM(LOOKUP(2,1/(SRP!$B$2:$B$7&lt;=E8867)/(SRP!$C$2:$C$7&gt;=E8867),SRP!$D$2:$D$7)*(G8867/100)*(E8867/1000)),
IF(AND(C8867="Wine",D8867="Fortified Wines"),
SUM(LOOKUP(2,1/(SRP!$B$26:$B$29&lt;=E8867)/(SRP!$C$26:$C$29&gt;=E8867),SRP!$D$26:$D$29)*(G8867/100)*(E8867/1000)),
IF(C8867="Wine",
SUM(LOOKUP(2,1/(SRP!$B$21:$B$25&lt;=E8867)/(SRP!$C$21:$C$25&gt;=E8867),SRP!$D$21:$D$25)*(G8867/100)*(E8867/1000)),
IF(AND(C8867="Ready to Drink",D8867="RTD-One Pour Cocktail&gt;7%&lt;=14.5"),
SUM(LOOKUP(2,1/(SRP!$B$16:$B$20&lt;=E8867)/(SRP!$C$16:$C$20&gt;=E8867),SRP!$D$16:$D$20)*(G8867/100)*(E8867/1000)),
IF(C8867="Ready to Drink",
SUM(LOOKUP(2,1/(SRP!$B$11:$B$15&lt;=E8867)/(SRP!$C$11:$C$15&gt;=E8867),SRP!$D$11:$D$15)*(G8867/100)*(E8867/1000)),
0)))))),2)</f>
        <v>8.84</v>
      </c>
      <c r="L8867" s="173" t="str">
        <f t="shared" si="138"/>
        <v>Wine750</v>
      </c>
      <c r="M8867" s="154">
        <f>VLOOKUP(L8867,'Slope %'!C:D,2,0)</f>
        <v>0.1</v>
      </c>
    </row>
    <row r="8868" spans="1:13" x14ac:dyDescent="0.25">
      <c r="A8868" s="169">
        <v>494393</v>
      </c>
      <c r="B8868" s="170" t="s">
        <v>1277</v>
      </c>
      <c r="C8868" s="170" t="s">
        <v>24</v>
      </c>
      <c r="D8868" s="170" t="s">
        <v>34</v>
      </c>
      <c r="E8868" s="170">
        <v>750</v>
      </c>
      <c r="F8868" s="170">
        <v>12</v>
      </c>
      <c r="G8868" s="171">
        <v>15</v>
      </c>
      <c r="H8868" s="170" t="s">
        <v>110</v>
      </c>
      <c r="I8868" s="171">
        <v>74.989999999999995</v>
      </c>
      <c r="J8868" s="169">
        <v>1</v>
      </c>
      <c r="K8868" s="154" cm="1">
        <f t="array" ref="K8868">ROUND(
IF(C8868="Beer",
SUM(LOOKUP(2,1/(SRP!$B$8:$B$10&lt;=E8868)/(SRP!$C$8:$C$10&gt;=E8868),SRP!$D$8:$D$10)*(G8868/100)*(E8868/1000)),
IF(C8868="Spirits",
SUM(LOOKUP(2,1/(SRP!$B$2:$B$7&lt;=E8868)/(SRP!$C$2:$C$7&gt;=E8868),SRP!$D$2:$D$7)*(G8868/100)*(E8868/1000)),
IF(AND(C8868="Wine",D8868="Fortified Wines"),
SUM(LOOKUP(2,1/(SRP!$B$26:$B$29&lt;=E8868)/(SRP!$C$26:$C$29&gt;=E8868),SRP!$D$26:$D$29)*(G8868/100)*(E8868/1000)),
IF(C8868="Wine",
SUM(LOOKUP(2,1/(SRP!$B$21:$B$25&lt;=E8868)/(SRP!$C$21:$C$25&gt;=E8868),SRP!$D$21:$D$25)*(G8868/100)*(E8868/1000)),
IF(AND(C8868="Ready to Drink",D8868="RTD-One Pour Cocktail&gt;7%&lt;=14.5"),
SUM(LOOKUP(2,1/(SRP!$B$16:$B$20&lt;=E8868)/(SRP!$C$16:$C$20&gt;=E8868),SRP!$D$16:$D$20)*(G8868/100)*(E8868/1000)),
IF(C8868="Ready to Drink",
SUM(LOOKUP(2,1/(SRP!$B$11:$B$15&lt;=E8868)/(SRP!$C$11:$C$15&gt;=E8868),SRP!$D$11:$D$15)*(G8868/100)*(E8868/1000)),
0)))))),2)</f>
        <v>8.7799999999999994</v>
      </c>
      <c r="L8868" s="173" t="str">
        <f t="shared" si="138"/>
        <v>Wine750</v>
      </c>
      <c r="M8868" s="154">
        <f>VLOOKUP(L8868,'Slope %'!C:D,2,0)</f>
        <v>0.1</v>
      </c>
    </row>
    <row r="8869" spans="1:13" x14ac:dyDescent="0.25">
      <c r="A8869" s="169">
        <v>495291</v>
      </c>
      <c r="B8869" s="170" t="s">
        <v>6408</v>
      </c>
      <c r="C8869" s="170" t="s">
        <v>24</v>
      </c>
      <c r="D8869" s="170" t="s">
        <v>162</v>
      </c>
      <c r="E8869" s="170">
        <v>200</v>
      </c>
      <c r="F8869" s="170">
        <v>24</v>
      </c>
      <c r="G8869" s="171">
        <v>12</v>
      </c>
      <c r="H8869" s="170" t="s">
        <v>35</v>
      </c>
      <c r="I8869" s="171">
        <v>31.99</v>
      </c>
      <c r="J8869" s="169">
        <v>1</v>
      </c>
      <c r="K8869" s="154" cm="1">
        <f t="array" ref="K8869">ROUND(
IF(C8869="Beer",
SUM(LOOKUP(2,1/(SRP!$B$8:$B$10&lt;=E8869)/(SRP!$C$8:$C$10&gt;=E8869),SRP!$D$8:$D$10)*(G8869/100)*(E8869/1000)),
IF(C8869="Spirits",
SUM(LOOKUP(2,1/(SRP!$B$2:$B$7&lt;=E8869)/(SRP!$C$2:$C$7&gt;=E8869),SRP!$D$2:$D$7)*(G8869/100)*(E8869/1000)),
IF(AND(C8869="Wine",D8869="Fortified Wines"),
SUM(LOOKUP(2,1/(SRP!$B$26:$B$29&lt;=E8869)/(SRP!$C$26:$C$29&gt;=E8869),SRP!$D$26:$D$29)*(G8869/100)*(E8869/1000)),
IF(C8869="Wine",
SUM(LOOKUP(2,1/(SRP!$B$21:$B$25&lt;=E8869)/(SRP!$C$21:$C$25&gt;=E8869),SRP!$D$21:$D$25)*(G8869/100)*(E8869/1000)),
IF(AND(C8869="Ready to Drink",D8869="RTD-One Pour Cocktail&gt;7%&lt;=14.5"),
SUM(LOOKUP(2,1/(SRP!$B$16:$B$20&lt;=E8869)/(SRP!$C$16:$C$20&gt;=E8869),SRP!$D$16:$D$20)*(G8869/100)*(E8869/1000)),
IF(C8869="Ready to Drink",
SUM(LOOKUP(2,1/(SRP!$B$11:$B$15&lt;=E8869)/(SRP!$C$11:$C$15&gt;=E8869),SRP!$D$11:$D$15)*(G8869/100)*(E8869/1000)),
0)))))),2)</f>
        <v>2.69</v>
      </c>
      <c r="L8869" s="173" t="str">
        <f t="shared" si="138"/>
        <v>Wine200</v>
      </c>
      <c r="M8869" s="154">
        <f>VLOOKUP(L8869,'Slope %'!C:D,2,0)</f>
        <v>0.12</v>
      </c>
    </row>
    <row r="8870" spans="1:13" x14ac:dyDescent="0.25">
      <c r="A8870" s="169">
        <v>495648</v>
      </c>
      <c r="B8870" s="170" t="s">
        <v>6441</v>
      </c>
      <c r="C8870" s="170" t="s">
        <v>24</v>
      </c>
      <c r="D8870" s="170" t="s">
        <v>58</v>
      </c>
      <c r="E8870" s="170">
        <v>750</v>
      </c>
      <c r="F8870" s="170">
        <v>12</v>
      </c>
      <c r="G8870" s="171">
        <v>12.5</v>
      </c>
      <c r="H8870" s="170" t="s">
        <v>692</v>
      </c>
      <c r="I8870" s="171">
        <v>55.3</v>
      </c>
      <c r="J8870" s="169">
        <v>1</v>
      </c>
      <c r="K8870" s="154" cm="1">
        <f t="array" ref="K8870">ROUND(
IF(C8870="Beer",
SUM(LOOKUP(2,1/(SRP!$B$8:$B$10&lt;=E8870)/(SRP!$C$8:$C$10&gt;=E8870),SRP!$D$8:$D$10)*(G8870/100)*(E8870/1000)),
IF(C8870="Spirits",
SUM(LOOKUP(2,1/(SRP!$B$2:$B$7&lt;=E8870)/(SRP!$C$2:$C$7&gt;=E8870),SRP!$D$2:$D$7)*(G8870/100)*(E8870/1000)),
IF(AND(C8870="Wine",D8870="Fortified Wines"),
SUM(LOOKUP(2,1/(SRP!$B$26:$B$29&lt;=E8870)/(SRP!$C$26:$C$29&gt;=E8870),SRP!$D$26:$D$29)*(G8870/100)*(E8870/1000)),
IF(C8870="Wine",
SUM(LOOKUP(2,1/(SRP!$B$21:$B$25&lt;=E8870)/(SRP!$C$21:$C$25&gt;=E8870),SRP!$D$21:$D$25)*(G8870/100)*(E8870/1000)),
IF(AND(C8870="Ready to Drink",D8870="RTD-One Pour Cocktail&gt;7%&lt;=14.5"),
SUM(LOOKUP(2,1/(SRP!$B$16:$B$20&lt;=E8870)/(SRP!$C$16:$C$20&gt;=E8870),SRP!$D$16:$D$20)*(G8870/100)*(E8870/1000)),
IF(C8870="Ready to Drink",
SUM(LOOKUP(2,1/(SRP!$B$11:$B$15&lt;=E8870)/(SRP!$C$11:$C$15&gt;=E8870),SRP!$D$11:$D$15)*(G8870/100)*(E8870/1000)),
0)))))),2)</f>
        <v>7.32</v>
      </c>
      <c r="L8870" s="173" t="str">
        <f t="shared" si="138"/>
        <v>Wine750</v>
      </c>
      <c r="M8870" s="154">
        <f>VLOOKUP(L8870,'Slope %'!C:D,2,0)</f>
        <v>0.1</v>
      </c>
    </row>
    <row r="8871" spans="1:13" x14ac:dyDescent="0.25">
      <c r="A8871" s="169">
        <v>497206</v>
      </c>
      <c r="B8871" s="170" t="s">
        <v>6442</v>
      </c>
      <c r="C8871" s="170" t="s">
        <v>15</v>
      </c>
      <c r="D8871" s="170" t="s">
        <v>143</v>
      </c>
      <c r="E8871" s="170">
        <v>750</v>
      </c>
      <c r="F8871" s="170">
        <v>12</v>
      </c>
      <c r="G8871" s="171">
        <v>40</v>
      </c>
      <c r="H8871" s="170" t="s">
        <v>96</v>
      </c>
      <c r="I8871" s="171">
        <v>32.99</v>
      </c>
      <c r="J8871" s="169">
        <v>1</v>
      </c>
      <c r="K8871" s="154" cm="1">
        <f t="array" ref="K8871">ROUND(
IF(C8871="Beer",
SUM(LOOKUP(2,1/(SRP!$B$8:$B$10&lt;=E8871)/(SRP!$C$8:$C$10&gt;=E8871),SRP!$D$8:$D$10)*(G8871/100)*(E8871/1000)),
IF(C8871="Spirits",
SUM(LOOKUP(2,1/(SRP!$B$2:$B$7&lt;=E8871)/(SRP!$C$2:$C$7&gt;=E8871),SRP!$D$2:$D$7)*(G8871/100)*(E8871/1000)),
IF(AND(C8871="Wine",D8871="Fortified Wines"),
SUM(LOOKUP(2,1/(SRP!$B$26:$B$29&lt;=E8871)/(SRP!$C$26:$C$29&gt;=E8871),SRP!$D$26:$D$29)*(G8871/100)*(E8871/1000)),
IF(C8871="Wine",
SUM(LOOKUP(2,1/(SRP!$B$21:$B$25&lt;=E8871)/(SRP!$C$21:$C$25&gt;=E8871),SRP!$D$21:$D$25)*(G8871/100)*(E8871/1000)),
IF(AND(C8871="Ready to Drink",D8871="RTD-One Pour Cocktail&gt;7%&lt;=14.5"),
SUM(LOOKUP(2,1/(SRP!$B$16:$B$20&lt;=E8871)/(SRP!$C$16:$C$20&gt;=E8871),SRP!$D$16:$D$20)*(G8871/100)*(E8871/1000)),
IF(C8871="Ready to Drink",
SUM(LOOKUP(2,1/(SRP!$B$11:$B$15&lt;=E8871)/(SRP!$C$11:$C$15&gt;=E8871),SRP!$D$11:$D$15)*(G8871/100)*(E8871/1000)),
0)))))),2)</f>
        <v>23.42</v>
      </c>
      <c r="L8871" s="173" t="str">
        <f t="shared" si="138"/>
        <v>Spirits750</v>
      </c>
      <c r="M8871" s="154">
        <f>VLOOKUP(L8871,'Slope %'!C:D,2,0)</f>
        <v>7.0000000000000007E-2</v>
      </c>
    </row>
    <row r="8872" spans="1:13" x14ac:dyDescent="0.25">
      <c r="A8872" s="169">
        <v>499061</v>
      </c>
      <c r="B8872" s="170" t="s">
        <v>6443</v>
      </c>
      <c r="C8872" s="170" t="s">
        <v>24</v>
      </c>
      <c r="D8872" s="170" t="s">
        <v>34</v>
      </c>
      <c r="E8872" s="170">
        <v>750</v>
      </c>
      <c r="F8872" s="170">
        <v>12</v>
      </c>
      <c r="G8872" s="171">
        <v>13</v>
      </c>
      <c r="H8872" s="170" t="s">
        <v>96</v>
      </c>
      <c r="I8872" s="171">
        <v>22.99</v>
      </c>
      <c r="J8872" s="169">
        <v>1</v>
      </c>
      <c r="K8872" s="154" cm="1">
        <f t="array" ref="K8872">ROUND(
IF(C8872="Beer",
SUM(LOOKUP(2,1/(SRP!$B$8:$B$10&lt;=E8872)/(SRP!$C$8:$C$10&gt;=E8872),SRP!$D$8:$D$10)*(G8872/100)*(E8872/1000)),
IF(C8872="Spirits",
SUM(LOOKUP(2,1/(SRP!$B$2:$B$7&lt;=E8872)/(SRP!$C$2:$C$7&gt;=E8872),SRP!$D$2:$D$7)*(G8872/100)*(E8872/1000)),
IF(AND(C8872="Wine",D8872="Fortified Wines"),
SUM(LOOKUP(2,1/(SRP!$B$26:$B$29&lt;=E8872)/(SRP!$C$26:$C$29&gt;=E8872),SRP!$D$26:$D$29)*(G8872/100)*(E8872/1000)),
IF(C8872="Wine",
SUM(LOOKUP(2,1/(SRP!$B$21:$B$25&lt;=E8872)/(SRP!$C$21:$C$25&gt;=E8872),SRP!$D$21:$D$25)*(G8872/100)*(E8872/1000)),
IF(AND(C8872="Ready to Drink",D8872="RTD-One Pour Cocktail&gt;7%&lt;=14.5"),
SUM(LOOKUP(2,1/(SRP!$B$16:$B$20&lt;=E8872)/(SRP!$C$16:$C$20&gt;=E8872),SRP!$D$16:$D$20)*(G8872/100)*(E8872/1000)),
IF(C8872="Ready to Drink",
SUM(LOOKUP(2,1/(SRP!$B$11:$B$15&lt;=E8872)/(SRP!$C$11:$C$15&gt;=E8872),SRP!$D$11:$D$15)*(G8872/100)*(E8872/1000)),
0)))))),2)</f>
        <v>7.61</v>
      </c>
      <c r="L8872" s="173" t="str">
        <f t="shared" si="138"/>
        <v>Wine750</v>
      </c>
      <c r="M8872" s="154">
        <f>VLOOKUP(L8872,'Slope %'!C:D,2,0)</f>
        <v>0.1</v>
      </c>
    </row>
    <row r="8873" spans="1:13" x14ac:dyDescent="0.25">
      <c r="A8873" s="169">
        <v>499293</v>
      </c>
      <c r="B8873" s="170" t="s">
        <v>6444</v>
      </c>
      <c r="C8873" s="170" t="s">
        <v>24</v>
      </c>
      <c r="D8873" s="170" t="s">
        <v>68</v>
      </c>
      <c r="E8873" s="170">
        <v>750</v>
      </c>
      <c r="F8873" s="170">
        <v>12</v>
      </c>
      <c r="G8873" s="171">
        <v>13.5</v>
      </c>
      <c r="H8873" s="170" t="s">
        <v>1887</v>
      </c>
      <c r="I8873" s="171">
        <v>18.329999999999998</v>
      </c>
      <c r="J8873" s="169">
        <v>1</v>
      </c>
      <c r="K8873" s="154" cm="1">
        <f t="array" ref="K8873">ROUND(
IF(C8873="Beer",
SUM(LOOKUP(2,1/(SRP!$B$8:$B$10&lt;=E8873)/(SRP!$C$8:$C$10&gt;=E8873),SRP!$D$8:$D$10)*(G8873/100)*(E8873/1000)),
IF(C8873="Spirits",
SUM(LOOKUP(2,1/(SRP!$B$2:$B$7&lt;=E8873)/(SRP!$C$2:$C$7&gt;=E8873),SRP!$D$2:$D$7)*(G8873/100)*(E8873/1000)),
IF(AND(C8873="Wine",D8873="Fortified Wines"),
SUM(LOOKUP(2,1/(SRP!$B$26:$B$29&lt;=E8873)/(SRP!$C$26:$C$29&gt;=E8873),SRP!$D$26:$D$29)*(G8873/100)*(E8873/1000)),
IF(C8873="Wine",
SUM(LOOKUP(2,1/(SRP!$B$21:$B$25&lt;=E8873)/(SRP!$C$21:$C$25&gt;=E8873),SRP!$D$21:$D$25)*(G8873/100)*(E8873/1000)),
IF(AND(C8873="Ready to Drink",D8873="RTD-One Pour Cocktail&gt;7%&lt;=14.5"),
SUM(LOOKUP(2,1/(SRP!$B$16:$B$20&lt;=E8873)/(SRP!$C$16:$C$20&gt;=E8873),SRP!$D$16:$D$20)*(G8873/100)*(E8873/1000)),
IF(C8873="Ready to Drink",
SUM(LOOKUP(2,1/(SRP!$B$11:$B$15&lt;=E8873)/(SRP!$C$11:$C$15&gt;=E8873),SRP!$D$11:$D$15)*(G8873/100)*(E8873/1000)),
0)))))),2)</f>
        <v>7.9</v>
      </c>
      <c r="L8873" s="173" t="str">
        <f t="shared" si="138"/>
        <v>Wine750</v>
      </c>
      <c r="M8873" s="154">
        <f>VLOOKUP(L8873,'Slope %'!C:D,2,0)</f>
        <v>0.1</v>
      </c>
    </row>
    <row r="8874" spans="1:13" x14ac:dyDescent="0.25">
      <c r="A8874" s="169">
        <v>500231</v>
      </c>
      <c r="B8874" s="170" t="s">
        <v>6445</v>
      </c>
      <c r="C8874" s="170" t="s">
        <v>15</v>
      </c>
      <c r="D8874" s="170" t="s">
        <v>1611</v>
      </c>
      <c r="E8874" s="170">
        <v>750</v>
      </c>
      <c r="F8874" s="170">
        <v>6</v>
      </c>
      <c r="G8874" s="171">
        <v>43</v>
      </c>
      <c r="H8874" s="170" t="s">
        <v>17</v>
      </c>
      <c r="I8874" s="171">
        <v>269.99</v>
      </c>
      <c r="J8874" s="169">
        <v>1</v>
      </c>
      <c r="K8874" s="154" cm="1">
        <f t="array" ref="K8874">ROUND(
IF(C8874="Beer",
SUM(LOOKUP(2,1/(SRP!$B$8:$B$10&lt;=E8874)/(SRP!$C$8:$C$10&gt;=E8874),SRP!$D$8:$D$10)*(G8874/100)*(E8874/1000)),
IF(C8874="Spirits",
SUM(LOOKUP(2,1/(SRP!$B$2:$B$7&lt;=E8874)/(SRP!$C$2:$C$7&gt;=E8874),SRP!$D$2:$D$7)*(G8874/100)*(E8874/1000)),
IF(AND(C8874="Wine",D8874="Fortified Wines"),
SUM(LOOKUP(2,1/(SRP!$B$26:$B$29&lt;=E8874)/(SRP!$C$26:$C$29&gt;=E8874),SRP!$D$26:$D$29)*(G8874/100)*(E8874/1000)),
IF(C8874="Wine",
SUM(LOOKUP(2,1/(SRP!$B$21:$B$25&lt;=E8874)/(SRP!$C$21:$C$25&gt;=E8874),SRP!$D$21:$D$25)*(G8874/100)*(E8874/1000)),
IF(AND(C8874="Ready to Drink",D8874="RTD-One Pour Cocktail&gt;7%&lt;=14.5"),
SUM(LOOKUP(2,1/(SRP!$B$16:$B$20&lt;=E8874)/(SRP!$C$16:$C$20&gt;=E8874),SRP!$D$16:$D$20)*(G8874/100)*(E8874/1000)),
IF(C8874="Ready to Drink",
SUM(LOOKUP(2,1/(SRP!$B$11:$B$15&lt;=E8874)/(SRP!$C$11:$C$15&gt;=E8874),SRP!$D$11:$D$15)*(G8874/100)*(E8874/1000)),
0)))))),2)</f>
        <v>25.18</v>
      </c>
      <c r="L8874" s="173" t="str">
        <f t="shared" si="138"/>
        <v>Spirits750</v>
      </c>
      <c r="M8874" s="154">
        <f>VLOOKUP(L8874,'Slope %'!C:D,2,0)</f>
        <v>7.0000000000000007E-2</v>
      </c>
    </row>
    <row r="8875" spans="1:13" x14ac:dyDescent="0.25">
      <c r="A8875" s="169">
        <v>500496</v>
      </c>
      <c r="B8875" s="170" t="s">
        <v>732</v>
      </c>
      <c r="C8875" s="170" t="s">
        <v>15</v>
      </c>
      <c r="D8875" s="170" t="s">
        <v>198</v>
      </c>
      <c r="E8875" s="170">
        <v>200</v>
      </c>
      <c r="F8875" s="170">
        <v>48</v>
      </c>
      <c r="G8875" s="171">
        <v>35</v>
      </c>
      <c r="H8875" s="170" t="s">
        <v>20</v>
      </c>
      <c r="I8875" s="171">
        <v>10.79</v>
      </c>
      <c r="J8875" s="169">
        <v>1</v>
      </c>
      <c r="K8875" s="154" cm="1">
        <f t="array" ref="K8875">ROUND(
IF(C8875="Beer",
SUM(LOOKUP(2,1/(SRP!$B$8:$B$10&lt;=E8875)/(SRP!$C$8:$C$10&gt;=E8875),SRP!$D$8:$D$10)*(G8875/100)*(E8875/1000)),
IF(C8875="Spirits",
SUM(LOOKUP(2,1/(SRP!$B$2:$B$7&lt;=E8875)/(SRP!$C$2:$C$7&gt;=E8875),SRP!$D$2:$D$7)*(G8875/100)*(E8875/1000)),
IF(AND(C8875="Wine",D8875="Fortified Wines"),
SUM(LOOKUP(2,1/(SRP!$B$26:$B$29&lt;=E8875)/(SRP!$C$26:$C$29&gt;=E8875),SRP!$D$26:$D$29)*(G8875/100)*(E8875/1000)),
IF(C8875="Wine",
SUM(LOOKUP(2,1/(SRP!$B$21:$B$25&lt;=E8875)/(SRP!$C$21:$C$25&gt;=E8875),SRP!$D$21:$D$25)*(G8875/100)*(E8875/1000)),
IF(AND(C8875="Ready to Drink",D8875="RTD-One Pour Cocktail&gt;7%&lt;=14.5"),
SUM(LOOKUP(2,1/(SRP!$B$16:$B$20&lt;=E8875)/(SRP!$C$16:$C$20&gt;=E8875),SRP!$D$16:$D$20)*(G8875/100)*(E8875/1000)),
IF(C8875="Ready to Drink",
SUM(LOOKUP(2,1/(SRP!$B$11:$B$15&lt;=E8875)/(SRP!$C$11:$C$15&gt;=E8875),SRP!$D$11:$D$15)*(G8875/100)*(E8875/1000)),
0)))))),2)</f>
        <v>7.45</v>
      </c>
      <c r="L8875" s="173" t="str">
        <f t="shared" si="138"/>
        <v>Spirits200</v>
      </c>
      <c r="M8875" s="154">
        <f>VLOOKUP(L8875,'Slope %'!C:D,2,0)</f>
        <v>0.1</v>
      </c>
    </row>
    <row r="8876" spans="1:13" x14ac:dyDescent="0.25">
      <c r="A8876" s="169">
        <v>500504</v>
      </c>
      <c r="B8876" s="170" t="s">
        <v>553</v>
      </c>
      <c r="C8876" s="170" t="s">
        <v>15</v>
      </c>
      <c r="D8876" s="170" t="s">
        <v>137</v>
      </c>
      <c r="E8876" s="170">
        <v>375</v>
      </c>
      <c r="F8876" s="170">
        <v>24</v>
      </c>
      <c r="G8876" s="171">
        <v>35</v>
      </c>
      <c r="H8876" s="170" t="s">
        <v>20</v>
      </c>
      <c r="I8876" s="171">
        <v>17.79</v>
      </c>
      <c r="J8876" s="169">
        <v>1</v>
      </c>
      <c r="K8876" s="154" cm="1">
        <f t="array" ref="K8876">ROUND(
IF(C8876="Beer",
SUM(LOOKUP(2,1/(SRP!$B$8:$B$10&lt;=E8876)/(SRP!$C$8:$C$10&gt;=E8876),SRP!$D$8:$D$10)*(G8876/100)*(E8876/1000)),
IF(C8876="Spirits",
SUM(LOOKUP(2,1/(SRP!$B$2:$B$7&lt;=E8876)/(SRP!$C$2:$C$7&gt;=E8876),SRP!$D$2:$D$7)*(G8876/100)*(E8876/1000)),
IF(AND(C8876="Wine",D8876="Fortified Wines"),
SUM(LOOKUP(2,1/(SRP!$B$26:$B$29&lt;=E8876)/(SRP!$C$26:$C$29&gt;=E8876),SRP!$D$26:$D$29)*(G8876/100)*(E8876/1000)),
IF(C8876="Wine",
SUM(LOOKUP(2,1/(SRP!$B$21:$B$25&lt;=E8876)/(SRP!$C$21:$C$25&gt;=E8876),SRP!$D$21:$D$25)*(G8876/100)*(E8876/1000)),
IF(AND(C8876="Ready to Drink",D8876="RTD-One Pour Cocktail&gt;7%&lt;=14.5"),
SUM(LOOKUP(2,1/(SRP!$B$16:$B$20&lt;=E8876)/(SRP!$C$16:$C$20&gt;=E8876),SRP!$D$16:$D$20)*(G8876/100)*(E8876/1000)),
IF(C8876="Ready to Drink",
SUM(LOOKUP(2,1/(SRP!$B$11:$B$15&lt;=E8876)/(SRP!$C$11:$C$15&gt;=E8876),SRP!$D$11:$D$15)*(G8876/100)*(E8876/1000)),
0)))))),2)</f>
        <v>11.64</v>
      </c>
      <c r="L8876" s="173" t="str">
        <f t="shared" si="138"/>
        <v>Spirits375</v>
      </c>
      <c r="M8876" s="154">
        <f>VLOOKUP(L8876,'Slope %'!C:D,2,0)</f>
        <v>0.1</v>
      </c>
    </row>
    <row r="8877" spans="1:13" x14ac:dyDescent="0.25">
      <c r="A8877" s="169">
        <v>500512</v>
      </c>
      <c r="B8877" s="170" t="s">
        <v>553</v>
      </c>
      <c r="C8877" s="170" t="s">
        <v>15</v>
      </c>
      <c r="D8877" s="170" t="s">
        <v>137</v>
      </c>
      <c r="E8877" s="170">
        <v>750</v>
      </c>
      <c r="F8877" s="170">
        <v>12</v>
      </c>
      <c r="G8877" s="171">
        <v>35</v>
      </c>
      <c r="H8877" s="170" t="s">
        <v>20</v>
      </c>
      <c r="I8877" s="171">
        <v>30.99</v>
      </c>
      <c r="J8877" s="169">
        <v>1</v>
      </c>
      <c r="K8877" s="154" cm="1">
        <f t="array" ref="K8877">ROUND(
IF(C8877="Beer",
SUM(LOOKUP(2,1/(SRP!$B$8:$B$10&lt;=E8877)/(SRP!$C$8:$C$10&gt;=E8877),SRP!$D$8:$D$10)*(G8877/100)*(E8877/1000)),
IF(C8877="Spirits",
SUM(LOOKUP(2,1/(SRP!$B$2:$B$7&lt;=E8877)/(SRP!$C$2:$C$7&gt;=E8877),SRP!$D$2:$D$7)*(G8877/100)*(E8877/1000)),
IF(AND(C8877="Wine",D8877="Fortified Wines"),
SUM(LOOKUP(2,1/(SRP!$B$26:$B$29&lt;=E8877)/(SRP!$C$26:$C$29&gt;=E8877),SRP!$D$26:$D$29)*(G8877/100)*(E8877/1000)),
IF(C8877="Wine",
SUM(LOOKUP(2,1/(SRP!$B$21:$B$25&lt;=E8877)/(SRP!$C$21:$C$25&gt;=E8877),SRP!$D$21:$D$25)*(G8877/100)*(E8877/1000)),
IF(AND(C8877="Ready to Drink",D8877="RTD-One Pour Cocktail&gt;7%&lt;=14.5"),
SUM(LOOKUP(2,1/(SRP!$B$16:$B$20&lt;=E8877)/(SRP!$C$16:$C$20&gt;=E8877),SRP!$D$16:$D$20)*(G8877/100)*(E8877/1000)),
IF(C8877="Ready to Drink",
SUM(LOOKUP(2,1/(SRP!$B$11:$B$15&lt;=E8877)/(SRP!$C$11:$C$15&gt;=E8877),SRP!$D$11:$D$15)*(G8877/100)*(E8877/1000)),
0)))))),2)</f>
        <v>20.49</v>
      </c>
      <c r="L8877" s="173" t="str">
        <f t="shared" si="138"/>
        <v>Spirits750</v>
      </c>
      <c r="M8877" s="154">
        <f>VLOOKUP(L8877,'Slope %'!C:D,2,0)</f>
        <v>7.0000000000000007E-2</v>
      </c>
    </row>
    <row r="8878" spans="1:13" x14ac:dyDescent="0.25">
      <c r="A8878" s="169">
        <v>500546</v>
      </c>
      <c r="B8878" s="170" t="s">
        <v>553</v>
      </c>
      <c r="C8878" s="170" t="s">
        <v>15</v>
      </c>
      <c r="D8878" s="170" t="s">
        <v>137</v>
      </c>
      <c r="E8878" s="170">
        <v>1750</v>
      </c>
      <c r="F8878" s="170">
        <v>6</v>
      </c>
      <c r="G8878" s="171">
        <v>35</v>
      </c>
      <c r="H8878" s="170" t="s">
        <v>20</v>
      </c>
      <c r="I8878" s="171">
        <v>63.99</v>
      </c>
      <c r="J8878" s="169">
        <v>1</v>
      </c>
      <c r="K8878" s="154" cm="1">
        <f t="array" ref="K8878">ROUND(
IF(C8878="Beer",
SUM(LOOKUP(2,1/(SRP!$B$8:$B$10&lt;=E8878)/(SRP!$C$8:$C$10&gt;=E8878),SRP!$D$8:$D$10)*(G8878/100)*(E8878/1000)),
IF(C8878="Spirits",
SUM(LOOKUP(2,1/(SRP!$B$2:$B$7&lt;=E8878)/(SRP!$C$2:$C$7&gt;=E8878),SRP!$D$2:$D$7)*(G8878/100)*(E8878/1000)),
IF(AND(C8878="Wine",D8878="Fortified Wines"),
SUM(LOOKUP(2,1/(SRP!$B$26:$B$29&lt;=E8878)/(SRP!$C$26:$C$29&gt;=E8878),SRP!$D$26:$D$29)*(G8878/100)*(E8878/1000)),
IF(C8878="Wine",
SUM(LOOKUP(2,1/(SRP!$B$21:$B$25&lt;=E8878)/(SRP!$C$21:$C$25&gt;=E8878),SRP!$D$21:$D$25)*(G8878/100)*(E8878/1000)),
IF(AND(C8878="Ready to Drink",D8878="RTD-One Pour Cocktail&gt;7%&lt;=14.5"),
SUM(LOOKUP(2,1/(SRP!$B$16:$B$20&lt;=E8878)/(SRP!$C$16:$C$20&gt;=E8878),SRP!$D$16:$D$20)*(G8878/100)*(E8878/1000)),
IF(C8878="Ready to Drink",
SUM(LOOKUP(2,1/(SRP!$B$11:$B$15&lt;=E8878)/(SRP!$C$11:$C$15&gt;=E8878),SRP!$D$11:$D$15)*(G8878/100)*(E8878/1000)),
0)))))),2)</f>
        <v>47.82</v>
      </c>
      <c r="L8878" s="173" t="str">
        <f t="shared" si="138"/>
        <v>Spirits1750</v>
      </c>
      <c r="M8878" s="154">
        <f>VLOOKUP(L8878,'Slope %'!C:D,2,0)</f>
        <v>0.03</v>
      </c>
    </row>
    <row r="8879" spans="1:13" x14ac:dyDescent="0.25">
      <c r="A8879" s="169">
        <v>501080</v>
      </c>
      <c r="B8879" s="170" t="s">
        <v>6446</v>
      </c>
      <c r="C8879" s="170" t="s">
        <v>24</v>
      </c>
      <c r="D8879" s="170" t="s">
        <v>34</v>
      </c>
      <c r="E8879" s="170">
        <v>750</v>
      </c>
      <c r="F8879" s="170">
        <v>12</v>
      </c>
      <c r="G8879" s="171">
        <v>9.5</v>
      </c>
      <c r="H8879" s="170" t="s">
        <v>22</v>
      </c>
      <c r="I8879" s="171">
        <v>14.49</v>
      </c>
      <c r="J8879" s="169">
        <v>1</v>
      </c>
      <c r="K8879" s="154" cm="1">
        <f t="array" ref="K8879">ROUND(
IF(C8879="Beer",
SUM(LOOKUP(2,1/(SRP!$B$8:$B$10&lt;=E8879)/(SRP!$C$8:$C$10&gt;=E8879),SRP!$D$8:$D$10)*(G8879/100)*(E8879/1000)),
IF(C8879="Spirits",
SUM(LOOKUP(2,1/(SRP!$B$2:$B$7&lt;=E8879)/(SRP!$C$2:$C$7&gt;=E8879),SRP!$D$2:$D$7)*(G8879/100)*(E8879/1000)),
IF(AND(C8879="Wine",D8879="Fortified Wines"),
SUM(LOOKUP(2,1/(SRP!$B$26:$B$29&lt;=E8879)/(SRP!$C$26:$C$29&gt;=E8879),SRP!$D$26:$D$29)*(G8879/100)*(E8879/1000)),
IF(C8879="Wine",
SUM(LOOKUP(2,1/(SRP!$B$21:$B$25&lt;=E8879)/(SRP!$C$21:$C$25&gt;=E8879),SRP!$D$21:$D$25)*(G8879/100)*(E8879/1000)),
IF(AND(C8879="Ready to Drink",D8879="RTD-One Pour Cocktail&gt;7%&lt;=14.5"),
SUM(LOOKUP(2,1/(SRP!$B$16:$B$20&lt;=E8879)/(SRP!$C$16:$C$20&gt;=E8879),SRP!$D$16:$D$20)*(G8879/100)*(E8879/1000)),
IF(C8879="Ready to Drink",
SUM(LOOKUP(2,1/(SRP!$B$11:$B$15&lt;=E8879)/(SRP!$C$11:$C$15&gt;=E8879),SRP!$D$11:$D$15)*(G8879/100)*(E8879/1000)),
0)))))),2)</f>
        <v>5.56</v>
      </c>
      <c r="L8879" s="173" t="str">
        <f t="shared" si="138"/>
        <v>Wine750</v>
      </c>
      <c r="M8879" s="154">
        <f>VLOOKUP(L8879,'Slope %'!C:D,2,0)</f>
        <v>0.1</v>
      </c>
    </row>
    <row r="8880" spans="1:13" x14ac:dyDescent="0.25">
      <c r="A8880" s="169">
        <v>501114</v>
      </c>
      <c r="B8880" s="170" t="s">
        <v>6447</v>
      </c>
      <c r="C8880" s="170" t="s">
        <v>24</v>
      </c>
      <c r="D8880" s="170" t="s">
        <v>66</v>
      </c>
      <c r="E8880" s="170">
        <v>750</v>
      </c>
      <c r="F8880" s="170">
        <v>12</v>
      </c>
      <c r="G8880" s="171">
        <v>12</v>
      </c>
      <c r="H8880" s="170" t="s">
        <v>26</v>
      </c>
      <c r="I8880" s="171">
        <v>22.99</v>
      </c>
      <c r="J8880" s="169">
        <v>1</v>
      </c>
      <c r="K8880" s="154" cm="1">
        <f t="array" ref="K8880">ROUND(
IF(C8880="Beer",
SUM(LOOKUP(2,1/(SRP!$B$8:$B$10&lt;=E8880)/(SRP!$C$8:$C$10&gt;=E8880),SRP!$D$8:$D$10)*(G8880/100)*(E8880/1000)),
IF(C8880="Spirits",
SUM(LOOKUP(2,1/(SRP!$B$2:$B$7&lt;=E8880)/(SRP!$C$2:$C$7&gt;=E8880),SRP!$D$2:$D$7)*(G8880/100)*(E8880/1000)),
IF(AND(C8880="Wine",D8880="Fortified Wines"),
SUM(LOOKUP(2,1/(SRP!$B$26:$B$29&lt;=E8880)/(SRP!$C$26:$C$29&gt;=E8880),SRP!$D$26:$D$29)*(G8880/100)*(E8880/1000)),
IF(C8880="Wine",
SUM(LOOKUP(2,1/(SRP!$B$21:$B$25&lt;=E8880)/(SRP!$C$21:$C$25&gt;=E8880),SRP!$D$21:$D$25)*(G8880/100)*(E8880/1000)),
IF(AND(C8880="Ready to Drink",D8880="RTD-One Pour Cocktail&gt;7%&lt;=14.5"),
SUM(LOOKUP(2,1/(SRP!$B$16:$B$20&lt;=E8880)/(SRP!$C$16:$C$20&gt;=E8880),SRP!$D$16:$D$20)*(G8880/100)*(E8880/1000)),
IF(C8880="Ready to Drink",
SUM(LOOKUP(2,1/(SRP!$B$11:$B$15&lt;=E8880)/(SRP!$C$11:$C$15&gt;=E8880),SRP!$D$11:$D$15)*(G8880/100)*(E8880/1000)),
0)))))),2)</f>
        <v>7.03</v>
      </c>
      <c r="L8880" s="173" t="str">
        <f t="shared" si="138"/>
        <v>Wine750</v>
      </c>
      <c r="M8880" s="154">
        <f>VLOOKUP(L8880,'Slope %'!C:D,2,0)</f>
        <v>0.1</v>
      </c>
    </row>
    <row r="8881" spans="1:13" x14ac:dyDescent="0.25">
      <c r="A8881" s="169">
        <v>501791</v>
      </c>
      <c r="B8881" s="170" t="s">
        <v>6448</v>
      </c>
      <c r="C8881" s="170" t="s">
        <v>24</v>
      </c>
      <c r="D8881" s="170" t="s">
        <v>34</v>
      </c>
      <c r="E8881" s="170">
        <v>750</v>
      </c>
      <c r="F8881" s="170">
        <v>6</v>
      </c>
      <c r="G8881" s="171">
        <v>14.5</v>
      </c>
      <c r="H8881" s="170" t="s">
        <v>177</v>
      </c>
      <c r="I8881" s="171">
        <v>106.99</v>
      </c>
      <c r="J8881" s="169">
        <v>1</v>
      </c>
      <c r="K8881" s="154" cm="1">
        <f t="array" ref="K8881">ROUND(
IF(C8881="Beer",
SUM(LOOKUP(2,1/(SRP!$B$8:$B$10&lt;=E8881)/(SRP!$C$8:$C$10&gt;=E8881),SRP!$D$8:$D$10)*(G8881/100)*(E8881/1000)),
IF(C8881="Spirits",
SUM(LOOKUP(2,1/(SRP!$B$2:$B$7&lt;=E8881)/(SRP!$C$2:$C$7&gt;=E8881),SRP!$D$2:$D$7)*(G8881/100)*(E8881/1000)),
IF(AND(C8881="Wine",D8881="Fortified Wines"),
SUM(LOOKUP(2,1/(SRP!$B$26:$B$29&lt;=E8881)/(SRP!$C$26:$C$29&gt;=E8881),SRP!$D$26:$D$29)*(G8881/100)*(E8881/1000)),
IF(C8881="Wine",
SUM(LOOKUP(2,1/(SRP!$B$21:$B$25&lt;=E8881)/(SRP!$C$21:$C$25&gt;=E8881),SRP!$D$21:$D$25)*(G8881/100)*(E8881/1000)),
IF(AND(C8881="Ready to Drink",D8881="RTD-One Pour Cocktail&gt;7%&lt;=14.5"),
SUM(LOOKUP(2,1/(SRP!$B$16:$B$20&lt;=E8881)/(SRP!$C$16:$C$20&gt;=E8881),SRP!$D$16:$D$20)*(G8881/100)*(E8881/1000)),
IF(C8881="Ready to Drink",
SUM(LOOKUP(2,1/(SRP!$B$11:$B$15&lt;=E8881)/(SRP!$C$11:$C$15&gt;=E8881),SRP!$D$11:$D$15)*(G8881/100)*(E8881/1000)),
0)))))),2)</f>
        <v>8.49</v>
      </c>
      <c r="L8881" s="173" t="str">
        <f t="shared" si="138"/>
        <v>Wine750</v>
      </c>
      <c r="M8881" s="154">
        <f>VLOOKUP(L8881,'Slope %'!C:D,2,0)</f>
        <v>0.1</v>
      </c>
    </row>
    <row r="8882" spans="1:13" x14ac:dyDescent="0.25">
      <c r="A8882" s="169">
        <v>503060</v>
      </c>
      <c r="B8882" s="170" t="s">
        <v>6449</v>
      </c>
      <c r="C8882" s="170" t="s">
        <v>15</v>
      </c>
      <c r="D8882" s="170" t="s">
        <v>56</v>
      </c>
      <c r="E8882" s="170">
        <v>750</v>
      </c>
      <c r="F8882" s="170">
        <v>6</v>
      </c>
      <c r="G8882" s="171">
        <v>43</v>
      </c>
      <c r="H8882" s="170" t="s">
        <v>20</v>
      </c>
      <c r="I8882" s="171">
        <v>164.99</v>
      </c>
      <c r="J8882" s="169">
        <v>1</v>
      </c>
      <c r="K8882" s="154" cm="1">
        <f t="array" ref="K8882">ROUND(
IF(C8882="Beer",
SUM(LOOKUP(2,1/(SRP!$B$8:$B$10&lt;=E8882)/(SRP!$C$8:$C$10&gt;=E8882),SRP!$D$8:$D$10)*(G8882/100)*(E8882/1000)),
IF(C8882="Spirits",
SUM(LOOKUP(2,1/(SRP!$B$2:$B$7&lt;=E8882)/(SRP!$C$2:$C$7&gt;=E8882),SRP!$D$2:$D$7)*(G8882/100)*(E8882/1000)),
IF(AND(C8882="Wine",D8882="Fortified Wines"),
SUM(LOOKUP(2,1/(SRP!$B$26:$B$29&lt;=E8882)/(SRP!$C$26:$C$29&gt;=E8882),SRP!$D$26:$D$29)*(G8882/100)*(E8882/1000)),
IF(C8882="Wine",
SUM(LOOKUP(2,1/(SRP!$B$21:$B$25&lt;=E8882)/(SRP!$C$21:$C$25&gt;=E8882),SRP!$D$21:$D$25)*(G8882/100)*(E8882/1000)),
IF(AND(C8882="Ready to Drink",D8882="RTD-One Pour Cocktail&gt;7%&lt;=14.5"),
SUM(LOOKUP(2,1/(SRP!$B$16:$B$20&lt;=E8882)/(SRP!$C$16:$C$20&gt;=E8882),SRP!$D$16:$D$20)*(G8882/100)*(E8882/1000)),
IF(C8882="Ready to Drink",
SUM(LOOKUP(2,1/(SRP!$B$11:$B$15&lt;=E8882)/(SRP!$C$11:$C$15&gt;=E8882),SRP!$D$11:$D$15)*(G8882/100)*(E8882/1000)),
0)))))),2)</f>
        <v>25.18</v>
      </c>
      <c r="L8882" s="173" t="str">
        <f t="shared" si="138"/>
        <v>Spirits750</v>
      </c>
      <c r="M8882" s="154">
        <f>VLOOKUP(L8882,'Slope %'!C:D,2,0)</f>
        <v>7.0000000000000007E-2</v>
      </c>
    </row>
    <row r="8883" spans="1:13" x14ac:dyDescent="0.25">
      <c r="A8883" s="169">
        <v>503078</v>
      </c>
      <c r="B8883" s="170" t="s">
        <v>6450</v>
      </c>
      <c r="C8883" s="170" t="s">
        <v>15</v>
      </c>
      <c r="D8883" s="170" t="s">
        <v>56</v>
      </c>
      <c r="E8883" s="170">
        <v>750</v>
      </c>
      <c r="F8883" s="170">
        <v>6</v>
      </c>
      <c r="G8883" s="171">
        <v>45.8</v>
      </c>
      <c r="H8883" s="170" t="s">
        <v>20</v>
      </c>
      <c r="I8883" s="171">
        <v>124.99</v>
      </c>
      <c r="J8883" s="169">
        <v>1</v>
      </c>
      <c r="K8883" s="154" cm="1">
        <f t="array" ref="K8883">ROUND(
IF(C8883="Beer",
SUM(LOOKUP(2,1/(SRP!$B$8:$B$10&lt;=E8883)/(SRP!$C$8:$C$10&gt;=E8883),SRP!$D$8:$D$10)*(G8883/100)*(E8883/1000)),
IF(C8883="Spirits",
SUM(LOOKUP(2,1/(SRP!$B$2:$B$7&lt;=E8883)/(SRP!$C$2:$C$7&gt;=E8883),SRP!$D$2:$D$7)*(G8883/100)*(E8883/1000)),
IF(AND(C8883="Wine",D8883="Fortified Wines"),
SUM(LOOKUP(2,1/(SRP!$B$26:$B$29&lt;=E8883)/(SRP!$C$26:$C$29&gt;=E8883),SRP!$D$26:$D$29)*(G8883/100)*(E8883/1000)),
IF(C8883="Wine",
SUM(LOOKUP(2,1/(SRP!$B$21:$B$25&lt;=E8883)/(SRP!$C$21:$C$25&gt;=E8883),SRP!$D$21:$D$25)*(G8883/100)*(E8883/1000)),
IF(AND(C8883="Ready to Drink",D8883="RTD-One Pour Cocktail&gt;7%&lt;=14.5"),
SUM(LOOKUP(2,1/(SRP!$B$16:$B$20&lt;=E8883)/(SRP!$C$16:$C$20&gt;=E8883),SRP!$D$16:$D$20)*(G8883/100)*(E8883/1000)),
IF(C8883="Ready to Drink",
SUM(LOOKUP(2,1/(SRP!$B$11:$B$15&lt;=E8883)/(SRP!$C$11:$C$15&gt;=E8883),SRP!$D$11:$D$15)*(G8883/100)*(E8883/1000)),
0)))))),2)</f>
        <v>26.82</v>
      </c>
      <c r="L8883" s="173" t="str">
        <f t="shared" si="138"/>
        <v>Spirits750</v>
      </c>
      <c r="M8883" s="154">
        <f>VLOOKUP(L8883,'Slope %'!C:D,2,0)</f>
        <v>7.0000000000000007E-2</v>
      </c>
    </row>
    <row r="8884" spans="1:13" x14ac:dyDescent="0.25">
      <c r="A8884" s="169">
        <v>503649</v>
      </c>
      <c r="B8884" s="170" t="s">
        <v>6451</v>
      </c>
      <c r="C8884" s="170" t="s">
        <v>15</v>
      </c>
      <c r="D8884" s="170" t="s">
        <v>56</v>
      </c>
      <c r="E8884" s="170">
        <v>750</v>
      </c>
      <c r="F8884" s="170">
        <v>6</v>
      </c>
      <c r="G8884" s="171">
        <v>43</v>
      </c>
      <c r="H8884" s="170" t="s">
        <v>17</v>
      </c>
      <c r="I8884" s="171">
        <v>109.99</v>
      </c>
      <c r="J8884" s="169">
        <v>1</v>
      </c>
      <c r="K8884" s="154" cm="1">
        <f t="array" ref="K8884">ROUND(
IF(C8884="Beer",
SUM(LOOKUP(2,1/(SRP!$B$8:$B$10&lt;=E8884)/(SRP!$C$8:$C$10&gt;=E8884),SRP!$D$8:$D$10)*(G8884/100)*(E8884/1000)),
IF(C8884="Spirits",
SUM(LOOKUP(2,1/(SRP!$B$2:$B$7&lt;=E8884)/(SRP!$C$2:$C$7&gt;=E8884),SRP!$D$2:$D$7)*(G8884/100)*(E8884/1000)),
IF(AND(C8884="Wine",D8884="Fortified Wines"),
SUM(LOOKUP(2,1/(SRP!$B$26:$B$29&lt;=E8884)/(SRP!$C$26:$C$29&gt;=E8884),SRP!$D$26:$D$29)*(G8884/100)*(E8884/1000)),
IF(C8884="Wine",
SUM(LOOKUP(2,1/(SRP!$B$21:$B$25&lt;=E8884)/(SRP!$C$21:$C$25&gt;=E8884),SRP!$D$21:$D$25)*(G8884/100)*(E8884/1000)),
IF(AND(C8884="Ready to Drink",D8884="RTD-One Pour Cocktail&gt;7%&lt;=14.5"),
SUM(LOOKUP(2,1/(SRP!$B$16:$B$20&lt;=E8884)/(SRP!$C$16:$C$20&gt;=E8884),SRP!$D$16:$D$20)*(G8884/100)*(E8884/1000)),
IF(C8884="Ready to Drink",
SUM(LOOKUP(2,1/(SRP!$B$11:$B$15&lt;=E8884)/(SRP!$C$11:$C$15&gt;=E8884),SRP!$D$11:$D$15)*(G8884/100)*(E8884/1000)),
0)))))),2)</f>
        <v>25.18</v>
      </c>
      <c r="L8884" s="173" t="str">
        <f t="shared" si="138"/>
        <v>Spirits750</v>
      </c>
      <c r="M8884" s="154">
        <f>VLOOKUP(L8884,'Slope %'!C:D,2,0)</f>
        <v>7.0000000000000007E-2</v>
      </c>
    </row>
    <row r="8885" spans="1:13" x14ac:dyDescent="0.25">
      <c r="A8885" s="169">
        <v>504241</v>
      </c>
      <c r="B8885" s="170" t="s">
        <v>6452</v>
      </c>
      <c r="C8885" s="170" t="s">
        <v>24</v>
      </c>
      <c r="D8885" s="170" t="s">
        <v>34</v>
      </c>
      <c r="E8885" s="170">
        <v>750</v>
      </c>
      <c r="F8885" s="170">
        <v>12</v>
      </c>
      <c r="G8885" s="171">
        <v>13.5</v>
      </c>
      <c r="H8885" s="170" t="s">
        <v>141</v>
      </c>
      <c r="I8885" s="171">
        <v>17.989999999999998</v>
      </c>
      <c r="J8885" s="169">
        <v>1</v>
      </c>
      <c r="K8885" s="154" cm="1">
        <f t="array" ref="K8885">ROUND(
IF(C8885="Beer",
SUM(LOOKUP(2,1/(SRP!$B$8:$B$10&lt;=E8885)/(SRP!$C$8:$C$10&gt;=E8885),SRP!$D$8:$D$10)*(G8885/100)*(E8885/1000)),
IF(C8885="Spirits",
SUM(LOOKUP(2,1/(SRP!$B$2:$B$7&lt;=E8885)/(SRP!$C$2:$C$7&gt;=E8885),SRP!$D$2:$D$7)*(G8885/100)*(E8885/1000)),
IF(AND(C8885="Wine",D8885="Fortified Wines"),
SUM(LOOKUP(2,1/(SRP!$B$26:$B$29&lt;=E8885)/(SRP!$C$26:$C$29&gt;=E8885),SRP!$D$26:$D$29)*(G8885/100)*(E8885/1000)),
IF(C8885="Wine",
SUM(LOOKUP(2,1/(SRP!$B$21:$B$25&lt;=E8885)/(SRP!$C$21:$C$25&gt;=E8885),SRP!$D$21:$D$25)*(G8885/100)*(E8885/1000)),
IF(AND(C8885="Ready to Drink",D8885="RTD-One Pour Cocktail&gt;7%&lt;=14.5"),
SUM(LOOKUP(2,1/(SRP!$B$16:$B$20&lt;=E8885)/(SRP!$C$16:$C$20&gt;=E8885),SRP!$D$16:$D$20)*(G8885/100)*(E8885/1000)),
IF(C8885="Ready to Drink",
SUM(LOOKUP(2,1/(SRP!$B$11:$B$15&lt;=E8885)/(SRP!$C$11:$C$15&gt;=E8885),SRP!$D$11:$D$15)*(G8885/100)*(E8885/1000)),
0)))))),2)</f>
        <v>7.9</v>
      </c>
      <c r="L8885" s="173" t="str">
        <f t="shared" si="138"/>
        <v>Wine750</v>
      </c>
      <c r="M8885" s="154">
        <f>VLOOKUP(L8885,'Slope %'!C:D,2,0)</f>
        <v>0.1</v>
      </c>
    </row>
    <row r="8886" spans="1:13" x14ac:dyDescent="0.25">
      <c r="A8886" s="169">
        <v>505453</v>
      </c>
      <c r="B8886" s="170" t="s">
        <v>6453</v>
      </c>
      <c r="C8886" s="170" t="s">
        <v>15</v>
      </c>
      <c r="D8886" s="170" t="s">
        <v>137</v>
      </c>
      <c r="E8886" s="170">
        <v>750</v>
      </c>
      <c r="F8886" s="170">
        <v>12</v>
      </c>
      <c r="G8886" s="171">
        <v>35</v>
      </c>
      <c r="H8886" s="170" t="s">
        <v>20</v>
      </c>
      <c r="I8886" s="171">
        <v>29.99</v>
      </c>
      <c r="J8886" s="169">
        <v>1</v>
      </c>
      <c r="K8886" s="154" cm="1">
        <f t="array" ref="K8886">ROUND(
IF(C8886="Beer",
SUM(LOOKUP(2,1/(SRP!$B$8:$B$10&lt;=E8886)/(SRP!$C$8:$C$10&gt;=E8886),SRP!$D$8:$D$10)*(G8886/100)*(E8886/1000)),
IF(C8886="Spirits",
SUM(LOOKUP(2,1/(SRP!$B$2:$B$7&lt;=E8886)/(SRP!$C$2:$C$7&gt;=E8886),SRP!$D$2:$D$7)*(G8886/100)*(E8886/1000)),
IF(AND(C8886="Wine",D8886="Fortified Wines"),
SUM(LOOKUP(2,1/(SRP!$B$26:$B$29&lt;=E8886)/(SRP!$C$26:$C$29&gt;=E8886),SRP!$D$26:$D$29)*(G8886/100)*(E8886/1000)),
IF(C8886="Wine",
SUM(LOOKUP(2,1/(SRP!$B$21:$B$25&lt;=E8886)/(SRP!$C$21:$C$25&gt;=E8886),SRP!$D$21:$D$25)*(G8886/100)*(E8886/1000)),
IF(AND(C8886="Ready to Drink",D8886="RTD-One Pour Cocktail&gt;7%&lt;=14.5"),
SUM(LOOKUP(2,1/(SRP!$B$16:$B$20&lt;=E8886)/(SRP!$C$16:$C$20&gt;=E8886),SRP!$D$16:$D$20)*(G8886/100)*(E8886/1000)),
IF(C8886="Ready to Drink",
SUM(LOOKUP(2,1/(SRP!$B$11:$B$15&lt;=E8886)/(SRP!$C$11:$C$15&gt;=E8886),SRP!$D$11:$D$15)*(G8886/100)*(E8886/1000)),
0)))))),2)</f>
        <v>20.49</v>
      </c>
      <c r="L8886" s="173" t="str">
        <f t="shared" si="138"/>
        <v>Spirits750</v>
      </c>
      <c r="M8886" s="154">
        <f>VLOOKUP(L8886,'Slope %'!C:D,2,0)</f>
        <v>7.0000000000000007E-2</v>
      </c>
    </row>
    <row r="8887" spans="1:13" x14ac:dyDescent="0.25">
      <c r="A8887" s="169">
        <v>506691</v>
      </c>
      <c r="B8887" s="170" t="s">
        <v>6454</v>
      </c>
      <c r="C8887" s="170" t="s">
        <v>24</v>
      </c>
      <c r="D8887" s="170" t="s">
        <v>127</v>
      </c>
      <c r="E8887" s="170">
        <v>750</v>
      </c>
      <c r="F8887" s="170">
        <v>12</v>
      </c>
      <c r="G8887" s="171">
        <v>13.5</v>
      </c>
      <c r="H8887" s="170" t="s">
        <v>177</v>
      </c>
      <c r="I8887" s="171">
        <v>18.989999999999998</v>
      </c>
      <c r="J8887" s="169">
        <v>1</v>
      </c>
      <c r="K8887" s="154" cm="1">
        <f t="array" ref="K8887">ROUND(
IF(C8887="Beer",
SUM(LOOKUP(2,1/(SRP!$B$8:$B$10&lt;=E8887)/(SRP!$C$8:$C$10&gt;=E8887),SRP!$D$8:$D$10)*(G8887/100)*(E8887/1000)),
IF(C8887="Spirits",
SUM(LOOKUP(2,1/(SRP!$B$2:$B$7&lt;=E8887)/(SRP!$C$2:$C$7&gt;=E8887),SRP!$D$2:$D$7)*(G8887/100)*(E8887/1000)),
IF(AND(C8887="Wine",D8887="Fortified Wines"),
SUM(LOOKUP(2,1/(SRP!$B$26:$B$29&lt;=E8887)/(SRP!$C$26:$C$29&gt;=E8887),SRP!$D$26:$D$29)*(G8887/100)*(E8887/1000)),
IF(C8887="Wine",
SUM(LOOKUP(2,1/(SRP!$B$21:$B$25&lt;=E8887)/(SRP!$C$21:$C$25&gt;=E8887),SRP!$D$21:$D$25)*(G8887/100)*(E8887/1000)),
IF(AND(C8887="Ready to Drink",D8887="RTD-One Pour Cocktail&gt;7%&lt;=14.5"),
SUM(LOOKUP(2,1/(SRP!$B$16:$B$20&lt;=E8887)/(SRP!$C$16:$C$20&gt;=E8887),SRP!$D$16:$D$20)*(G8887/100)*(E8887/1000)),
IF(C8887="Ready to Drink",
SUM(LOOKUP(2,1/(SRP!$B$11:$B$15&lt;=E8887)/(SRP!$C$11:$C$15&gt;=E8887),SRP!$D$11:$D$15)*(G8887/100)*(E8887/1000)),
0)))))),2)</f>
        <v>7.9</v>
      </c>
      <c r="L8887" s="173" t="str">
        <f t="shared" si="138"/>
        <v>Wine750</v>
      </c>
      <c r="M8887" s="154">
        <f>VLOOKUP(L8887,'Slope %'!C:D,2,0)</f>
        <v>0.1</v>
      </c>
    </row>
    <row r="8888" spans="1:13" x14ac:dyDescent="0.25">
      <c r="A8888" s="169">
        <v>506725</v>
      </c>
      <c r="B8888" s="170" t="s">
        <v>6455</v>
      </c>
      <c r="C8888" s="170" t="s">
        <v>24</v>
      </c>
      <c r="D8888" s="170" t="s">
        <v>85</v>
      </c>
      <c r="E8888" s="170">
        <v>750</v>
      </c>
      <c r="F8888" s="170">
        <v>12</v>
      </c>
      <c r="G8888" s="171">
        <v>13</v>
      </c>
      <c r="H8888" s="170" t="s">
        <v>256</v>
      </c>
      <c r="I8888" s="171">
        <v>8.0299999999999994</v>
      </c>
      <c r="J8888" s="169">
        <v>1</v>
      </c>
      <c r="K8888" s="154" cm="1">
        <f t="array" ref="K8888">ROUND(
IF(C8888="Beer",
SUM(LOOKUP(2,1/(SRP!$B$8:$B$10&lt;=E8888)/(SRP!$C$8:$C$10&gt;=E8888),SRP!$D$8:$D$10)*(G8888/100)*(E8888/1000)),
IF(C8888="Spirits",
SUM(LOOKUP(2,1/(SRP!$B$2:$B$7&lt;=E8888)/(SRP!$C$2:$C$7&gt;=E8888),SRP!$D$2:$D$7)*(G8888/100)*(E8888/1000)),
IF(AND(C8888="Wine",D8888="Fortified Wines"),
SUM(LOOKUP(2,1/(SRP!$B$26:$B$29&lt;=E8888)/(SRP!$C$26:$C$29&gt;=E8888),SRP!$D$26:$D$29)*(G8888/100)*(E8888/1000)),
IF(C8888="Wine",
SUM(LOOKUP(2,1/(SRP!$B$21:$B$25&lt;=E8888)/(SRP!$C$21:$C$25&gt;=E8888),SRP!$D$21:$D$25)*(G8888/100)*(E8888/1000)),
IF(AND(C8888="Ready to Drink",D8888="RTD-One Pour Cocktail&gt;7%&lt;=14.5"),
SUM(LOOKUP(2,1/(SRP!$B$16:$B$20&lt;=E8888)/(SRP!$C$16:$C$20&gt;=E8888),SRP!$D$16:$D$20)*(G8888/100)*(E8888/1000)),
IF(C8888="Ready to Drink",
SUM(LOOKUP(2,1/(SRP!$B$11:$B$15&lt;=E8888)/(SRP!$C$11:$C$15&gt;=E8888),SRP!$D$11:$D$15)*(G8888/100)*(E8888/1000)),
0)))))),2)</f>
        <v>7.61</v>
      </c>
      <c r="L8888" s="173" t="str">
        <f t="shared" si="138"/>
        <v>Wine750</v>
      </c>
      <c r="M8888" s="154">
        <f>VLOOKUP(L8888,'Slope %'!C:D,2,0)</f>
        <v>0.1</v>
      </c>
    </row>
    <row r="8889" spans="1:13" x14ac:dyDescent="0.25">
      <c r="A8889" s="169">
        <v>507319</v>
      </c>
      <c r="B8889" s="170" t="s">
        <v>6456</v>
      </c>
      <c r="C8889" s="170" t="s">
        <v>24</v>
      </c>
      <c r="D8889" s="170" t="s">
        <v>68</v>
      </c>
      <c r="E8889" s="170">
        <v>750</v>
      </c>
      <c r="F8889" s="170">
        <v>12</v>
      </c>
      <c r="G8889" s="171">
        <v>14.5</v>
      </c>
      <c r="H8889" s="170" t="s">
        <v>100</v>
      </c>
      <c r="I8889" s="171">
        <v>15.99</v>
      </c>
      <c r="J8889" s="169">
        <v>1</v>
      </c>
      <c r="K8889" s="154" cm="1">
        <f t="array" ref="K8889">ROUND(
IF(C8889="Beer",
SUM(LOOKUP(2,1/(SRP!$B$8:$B$10&lt;=E8889)/(SRP!$C$8:$C$10&gt;=E8889),SRP!$D$8:$D$10)*(G8889/100)*(E8889/1000)),
IF(C8889="Spirits",
SUM(LOOKUP(2,1/(SRP!$B$2:$B$7&lt;=E8889)/(SRP!$C$2:$C$7&gt;=E8889),SRP!$D$2:$D$7)*(G8889/100)*(E8889/1000)),
IF(AND(C8889="Wine",D8889="Fortified Wines"),
SUM(LOOKUP(2,1/(SRP!$B$26:$B$29&lt;=E8889)/(SRP!$C$26:$C$29&gt;=E8889),SRP!$D$26:$D$29)*(G8889/100)*(E8889/1000)),
IF(C8889="Wine",
SUM(LOOKUP(2,1/(SRP!$B$21:$B$25&lt;=E8889)/(SRP!$C$21:$C$25&gt;=E8889),SRP!$D$21:$D$25)*(G8889/100)*(E8889/1000)),
IF(AND(C8889="Ready to Drink",D8889="RTD-One Pour Cocktail&gt;7%&lt;=14.5"),
SUM(LOOKUP(2,1/(SRP!$B$16:$B$20&lt;=E8889)/(SRP!$C$16:$C$20&gt;=E8889),SRP!$D$16:$D$20)*(G8889/100)*(E8889/1000)),
IF(C8889="Ready to Drink",
SUM(LOOKUP(2,1/(SRP!$B$11:$B$15&lt;=E8889)/(SRP!$C$11:$C$15&gt;=E8889),SRP!$D$11:$D$15)*(G8889/100)*(E8889/1000)),
0)))))),2)</f>
        <v>8.49</v>
      </c>
      <c r="L8889" s="173" t="str">
        <f t="shared" si="138"/>
        <v>Wine750</v>
      </c>
      <c r="M8889" s="154">
        <f>VLOOKUP(L8889,'Slope %'!C:D,2,0)</f>
        <v>0.1</v>
      </c>
    </row>
    <row r="8890" spans="1:13" x14ac:dyDescent="0.25">
      <c r="A8890" s="169">
        <v>508135</v>
      </c>
      <c r="B8890" s="170" t="s">
        <v>6457</v>
      </c>
      <c r="C8890" s="170" t="s">
        <v>24</v>
      </c>
      <c r="D8890" s="170" t="s">
        <v>58</v>
      </c>
      <c r="E8890" s="170">
        <v>750</v>
      </c>
      <c r="F8890" s="170">
        <v>12</v>
      </c>
      <c r="G8890" s="171">
        <v>12.5</v>
      </c>
      <c r="H8890" s="170" t="s">
        <v>26</v>
      </c>
      <c r="I8890" s="171">
        <v>11.99</v>
      </c>
      <c r="J8890" s="169">
        <v>1</v>
      </c>
      <c r="K8890" s="154" cm="1">
        <f t="array" ref="K8890">ROUND(
IF(C8890="Beer",
SUM(LOOKUP(2,1/(SRP!$B$8:$B$10&lt;=E8890)/(SRP!$C$8:$C$10&gt;=E8890),SRP!$D$8:$D$10)*(G8890/100)*(E8890/1000)),
IF(C8890="Spirits",
SUM(LOOKUP(2,1/(SRP!$B$2:$B$7&lt;=E8890)/(SRP!$C$2:$C$7&gt;=E8890),SRP!$D$2:$D$7)*(G8890/100)*(E8890/1000)),
IF(AND(C8890="Wine",D8890="Fortified Wines"),
SUM(LOOKUP(2,1/(SRP!$B$26:$B$29&lt;=E8890)/(SRP!$C$26:$C$29&gt;=E8890),SRP!$D$26:$D$29)*(G8890/100)*(E8890/1000)),
IF(C8890="Wine",
SUM(LOOKUP(2,1/(SRP!$B$21:$B$25&lt;=E8890)/(SRP!$C$21:$C$25&gt;=E8890),SRP!$D$21:$D$25)*(G8890/100)*(E8890/1000)),
IF(AND(C8890="Ready to Drink",D8890="RTD-One Pour Cocktail&gt;7%&lt;=14.5"),
SUM(LOOKUP(2,1/(SRP!$B$16:$B$20&lt;=E8890)/(SRP!$C$16:$C$20&gt;=E8890),SRP!$D$16:$D$20)*(G8890/100)*(E8890/1000)),
IF(C8890="Ready to Drink",
SUM(LOOKUP(2,1/(SRP!$B$11:$B$15&lt;=E8890)/(SRP!$C$11:$C$15&gt;=E8890),SRP!$D$11:$D$15)*(G8890/100)*(E8890/1000)),
0)))))),2)</f>
        <v>7.32</v>
      </c>
      <c r="L8890" s="173" t="str">
        <f t="shared" si="138"/>
        <v>Wine750</v>
      </c>
      <c r="M8890" s="154">
        <f>VLOOKUP(L8890,'Slope %'!C:D,2,0)</f>
        <v>0.1</v>
      </c>
    </row>
    <row r="8891" spans="1:13" x14ac:dyDescent="0.25">
      <c r="A8891" s="169">
        <v>509018</v>
      </c>
      <c r="B8891" s="170" t="s">
        <v>6458</v>
      </c>
      <c r="C8891" s="170" t="s">
        <v>24</v>
      </c>
      <c r="D8891" s="170" t="s">
        <v>34</v>
      </c>
      <c r="E8891" s="170">
        <v>750</v>
      </c>
      <c r="F8891" s="170">
        <v>12</v>
      </c>
      <c r="G8891" s="171">
        <v>14</v>
      </c>
      <c r="H8891" s="170" t="s">
        <v>378</v>
      </c>
      <c r="I8891" s="171">
        <v>16.989999999999998</v>
      </c>
      <c r="J8891" s="169">
        <v>1</v>
      </c>
      <c r="K8891" s="154" cm="1">
        <f t="array" ref="K8891">ROUND(
IF(C8891="Beer",
SUM(LOOKUP(2,1/(SRP!$B$8:$B$10&lt;=E8891)/(SRP!$C$8:$C$10&gt;=E8891),SRP!$D$8:$D$10)*(G8891/100)*(E8891/1000)),
IF(C8891="Spirits",
SUM(LOOKUP(2,1/(SRP!$B$2:$B$7&lt;=E8891)/(SRP!$C$2:$C$7&gt;=E8891),SRP!$D$2:$D$7)*(G8891/100)*(E8891/1000)),
IF(AND(C8891="Wine",D8891="Fortified Wines"),
SUM(LOOKUP(2,1/(SRP!$B$26:$B$29&lt;=E8891)/(SRP!$C$26:$C$29&gt;=E8891),SRP!$D$26:$D$29)*(G8891/100)*(E8891/1000)),
IF(C8891="Wine",
SUM(LOOKUP(2,1/(SRP!$B$21:$B$25&lt;=E8891)/(SRP!$C$21:$C$25&gt;=E8891),SRP!$D$21:$D$25)*(G8891/100)*(E8891/1000)),
IF(AND(C8891="Ready to Drink",D8891="RTD-One Pour Cocktail&gt;7%&lt;=14.5"),
SUM(LOOKUP(2,1/(SRP!$B$16:$B$20&lt;=E8891)/(SRP!$C$16:$C$20&gt;=E8891),SRP!$D$16:$D$20)*(G8891/100)*(E8891/1000)),
IF(C8891="Ready to Drink",
SUM(LOOKUP(2,1/(SRP!$B$11:$B$15&lt;=E8891)/(SRP!$C$11:$C$15&gt;=E8891),SRP!$D$11:$D$15)*(G8891/100)*(E8891/1000)),
0)))))),2)</f>
        <v>8.1999999999999993</v>
      </c>
      <c r="L8891" s="173" t="str">
        <f t="shared" si="138"/>
        <v>Wine750</v>
      </c>
      <c r="M8891" s="154">
        <f>VLOOKUP(L8891,'Slope %'!C:D,2,0)</f>
        <v>0.1</v>
      </c>
    </row>
    <row r="8892" spans="1:13" x14ac:dyDescent="0.25">
      <c r="A8892" s="169">
        <v>509695</v>
      </c>
      <c r="B8892" s="170" t="s">
        <v>6459</v>
      </c>
      <c r="C8892" s="170" t="s">
        <v>24</v>
      </c>
      <c r="D8892" s="170" t="s">
        <v>162</v>
      </c>
      <c r="E8892" s="170">
        <v>750</v>
      </c>
      <c r="F8892" s="170">
        <v>6</v>
      </c>
      <c r="G8892" s="171">
        <v>12.5</v>
      </c>
      <c r="H8892" s="170" t="s">
        <v>35</v>
      </c>
      <c r="I8892" s="171">
        <v>97.99</v>
      </c>
      <c r="J8892" s="169">
        <v>1</v>
      </c>
      <c r="K8892" s="154" cm="1">
        <f t="array" ref="K8892">ROUND(
IF(C8892="Beer",
SUM(LOOKUP(2,1/(SRP!$B$8:$B$10&lt;=E8892)/(SRP!$C$8:$C$10&gt;=E8892),SRP!$D$8:$D$10)*(G8892/100)*(E8892/1000)),
IF(C8892="Spirits",
SUM(LOOKUP(2,1/(SRP!$B$2:$B$7&lt;=E8892)/(SRP!$C$2:$C$7&gt;=E8892),SRP!$D$2:$D$7)*(G8892/100)*(E8892/1000)),
IF(AND(C8892="Wine",D8892="Fortified Wines"),
SUM(LOOKUP(2,1/(SRP!$B$26:$B$29&lt;=E8892)/(SRP!$C$26:$C$29&gt;=E8892),SRP!$D$26:$D$29)*(G8892/100)*(E8892/1000)),
IF(C8892="Wine",
SUM(LOOKUP(2,1/(SRP!$B$21:$B$25&lt;=E8892)/(SRP!$C$21:$C$25&gt;=E8892),SRP!$D$21:$D$25)*(G8892/100)*(E8892/1000)),
IF(AND(C8892="Ready to Drink",D8892="RTD-One Pour Cocktail&gt;7%&lt;=14.5"),
SUM(LOOKUP(2,1/(SRP!$B$16:$B$20&lt;=E8892)/(SRP!$C$16:$C$20&gt;=E8892),SRP!$D$16:$D$20)*(G8892/100)*(E8892/1000)),
IF(C8892="Ready to Drink",
SUM(LOOKUP(2,1/(SRP!$B$11:$B$15&lt;=E8892)/(SRP!$C$11:$C$15&gt;=E8892),SRP!$D$11:$D$15)*(G8892/100)*(E8892/1000)),
0)))))),2)</f>
        <v>7.32</v>
      </c>
      <c r="L8892" s="173" t="str">
        <f t="shared" si="138"/>
        <v>Wine750</v>
      </c>
      <c r="M8892" s="154">
        <f>VLOOKUP(L8892,'Slope %'!C:D,2,0)</f>
        <v>0.1</v>
      </c>
    </row>
    <row r="8893" spans="1:13" x14ac:dyDescent="0.25">
      <c r="A8893" s="169">
        <v>515643</v>
      </c>
      <c r="B8893" s="170" t="s">
        <v>6460</v>
      </c>
      <c r="C8893" s="170" t="s">
        <v>11</v>
      </c>
      <c r="D8893" s="170" t="s">
        <v>12</v>
      </c>
      <c r="E8893" s="170">
        <v>3960</v>
      </c>
      <c r="F8893" s="170">
        <v>2</v>
      </c>
      <c r="G8893" s="171">
        <v>4.5999999999999996</v>
      </c>
      <c r="H8893" s="170" t="s">
        <v>105</v>
      </c>
      <c r="I8893" s="171">
        <v>33.99</v>
      </c>
      <c r="J8893" s="169">
        <v>12</v>
      </c>
      <c r="K8893" s="154" cm="1">
        <f t="array" ref="K8893">ROUND(
IF(C8893="Beer",
SUM(LOOKUP(2,1/(SRP!$B$8:$B$10&lt;=E8893)/(SRP!$C$8:$C$10&gt;=E8893),SRP!$D$8:$D$10)*(G8893/100)*(E8893/1000)),
IF(C8893="Spirits",
SUM(LOOKUP(2,1/(SRP!$B$2:$B$7&lt;=E8893)/(SRP!$C$2:$C$7&gt;=E8893),SRP!$D$2:$D$7)*(G8893/100)*(E8893/1000)),
IF(AND(C8893="Wine",D8893="Fortified Wines"),
SUM(LOOKUP(2,1/(SRP!$B$26:$B$29&lt;=E8893)/(SRP!$C$26:$C$29&gt;=E8893),SRP!$D$26:$D$29)*(G8893/100)*(E8893/1000)),
IF(C8893="Wine",
SUM(LOOKUP(2,1/(SRP!$B$21:$B$25&lt;=E8893)/(SRP!$C$21:$C$25&gt;=E8893),SRP!$D$21:$D$25)*(G8893/100)*(E8893/1000)),
IF(AND(C8893="Ready to Drink",D8893="RTD-One Pour Cocktail&gt;7%&lt;=14.5"),
SUM(LOOKUP(2,1/(SRP!$B$16:$B$20&lt;=E8893)/(SRP!$C$16:$C$20&gt;=E8893),SRP!$D$16:$D$20)*(G8893/100)*(E8893/1000)),
IF(C8893="Ready to Drink",
SUM(LOOKUP(2,1/(SRP!$B$11:$B$15&lt;=E8893)/(SRP!$C$11:$C$15&gt;=E8893),SRP!$D$11:$D$15)*(G8893/100)*(E8893/1000)),
0)))))),2)</f>
        <v>14.22</v>
      </c>
      <c r="L8893" s="173" t="str">
        <f t="shared" si="138"/>
        <v>Beer3960</v>
      </c>
      <c r="M8893" s="154">
        <f>VLOOKUP(L8893,'Slope %'!C:D,2,0)</f>
        <v>7.0000000000000007E-2</v>
      </c>
    </row>
    <row r="8894" spans="1:13" x14ac:dyDescent="0.25">
      <c r="A8894" s="169">
        <v>515643</v>
      </c>
      <c r="B8894" s="170" t="s">
        <v>6460</v>
      </c>
      <c r="C8894" s="170" t="s">
        <v>11</v>
      </c>
      <c r="D8894" s="170" t="s">
        <v>12</v>
      </c>
      <c r="E8894" s="170">
        <v>3960</v>
      </c>
      <c r="F8894" s="170">
        <v>2</v>
      </c>
      <c r="G8894" s="171">
        <v>4.5999999999999996</v>
      </c>
      <c r="H8894" s="170" t="s">
        <v>105</v>
      </c>
      <c r="I8894" s="171">
        <v>33.99</v>
      </c>
      <c r="J8894" s="169">
        <v>12</v>
      </c>
      <c r="K8894" s="154" cm="1">
        <f t="array" ref="K8894">ROUND(
IF(C8894="Beer",
SUM(LOOKUP(2,1/(SRP!$B$8:$B$10&lt;=E8894)/(SRP!$C$8:$C$10&gt;=E8894),SRP!$D$8:$D$10)*(G8894/100)*(E8894/1000)),
IF(C8894="Spirits",
SUM(LOOKUP(2,1/(SRP!$B$2:$B$7&lt;=E8894)/(SRP!$C$2:$C$7&gt;=E8894),SRP!$D$2:$D$7)*(G8894/100)*(E8894/1000)),
IF(AND(C8894="Wine",D8894="Fortified Wines"),
SUM(LOOKUP(2,1/(SRP!$B$26:$B$29&lt;=E8894)/(SRP!$C$26:$C$29&gt;=E8894),SRP!$D$26:$D$29)*(G8894/100)*(E8894/1000)),
IF(C8894="Wine",
SUM(LOOKUP(2,1/(SRP!$B$21:$B$25&lt;=E8894)/(SRP!$C$21:$C$25&gt;=E8894),SRP!$D$21:$D$25)*(G8894/100)*(E8894/1000)),
IF(AND(C8894="Ready to Drink",D8894="RTD-One Pour Cocktail&gt;7%&lt;=14.5"),
SUM(LOOKUP(2,1/(SRP!$B$16:$B$20&lt;=E8894)/(SRP!$C$16:$C$20&gt;=E8894),SRP!$D$16:$D$20)*(G8894/100)*(E8894/1000)),
IF(C8894="Ready to Drink",
SUM(LOOKUP(2,1/(SRP!$B$11:$B$15&lt;=E8894)/(SRP!$C$11:$C$15&gt;=E8894),SRP!$D$11:$D$15)*(G8894/100)*(E8894/1000)),
0)))))),2)</f>
        <v>14.22</v>
      </c>
      <c r="L8894" s="173" t="str">
        <f t="shared" si="138"/>
        <v>Beer3960</v>
      </c>
      <c r="M8894" s="154">
        <f>VLOOKUP(L8894,'Slope %'!C:D,2,0)</f>
        <v>7.0000000000000007E-2</v>
      </c>
    </row>
    <row r="8895" spans="1:13" x14ac:dyDescent="0.25">
      <c r="A8895" s="169">
        <v>517896</v>
      </c>
      <c r="B8895" s="170" t="s">
        <v>6461</v>
      </c>
      <c r="C8895" s="170" t="s">
        <v>15</v>
      </c>
      <c r="D8895" s="170" t="s">
        <v>51</v>
      </c>
      <c r="E8895" s="170">
        <v>750</v>
      </c>
      <c r="F8895" s="170">
        <v>12</v>
      </c>
      <c r="G8895" s="171">
        <v>40</v>
      </c>
      <c r="H8895" s="170" t="s">
        <v>29</v>
      </c>
      <c r="I8895" s="171">
        <v>27.03</v>
      </c>
      <c r="J8895" s="169">
        <v>1</v>
      </c>
      <c r="K8895" s="154" cm="1">
        <f t="array" ref="K8895">ROUND(
IF(C8895="Beer",
SUM(LOOKUP(2,1/(SRP!$B$8:$B$10&lt;=E8895)/(SRP!$C$8:$C$10&gt;=E8895),SRP!$D$8:$D$10)*(G8895/100)*(E8895/1000)),
IF(C8895="Spirits",
SUM(LOOKUP(2,1/(SRP!$B$2:$B$7&lt;=E8895)/(SRP!$C$2:$C$7&gt;=E8895),SRP!$D$2:$D$7)*(G8895/100)*(E8895/1000)),
IF(AND(C8895="Wine",D8895="Fortified Wines"),
SUM(LOOKUP(2,1/(SRP!$B$26:$B$29&lt;=E8895)/(SRP!$C$26:$C$29&gt;=E8895),SRP!$D$26:$D$29)*(G8895/100)*(E8895/1000)),
IF(C8895="Wine",
SUM(LOOKUP(2,1/(SRP!$B$21:$B$25&lt;=E8895)/(SRP!$C$21:$C$25&gt;=E8895),SRP!$D$21:$D$25)*(G8895/100)*(E8895/1000)),
IF(AND(C8895="Ready to Drink",D8895="RTD-One Pour Cocktail&gt;7%&lt;=14.5"),
SUM(LOOKUP(2,1/(SRP!$B$16:$B$20&lt;=E8895)/(SRP!$C$16:$C$20&gt;=E8895),SRP!$D$16:$D$20)*(G8895/100)*(E8895/1000)),
IF(C8895="Ready to Drink",
SUM(LOOKUP(2,1/(SRP!$B$11:$B$15&lt;=E8895)/(SRP!$C$11:$C$15&gt;=E8895),SRP!$D$11:$D$15)*(G8895/100)*(E8895/1000)),
0)))))),2)</f>
        <v>23.42</v>
      </c>
      <c r="L8895" s="173" t="str">
        <f t="shared" si="138"/>
        <v>Spirits750</v>
      </c>
      <c r="M8895" s="154">
        <f>VLOOKUP(L8895,'Slope %'!C:D,2,0)</f>
        <v>7.0000000000000007E-2</v>
      </c>
    </row>
    <row r="8896" spans="1:13" x14ac:dyDescent="0.25">
      <c r="A8896" s="169">
        <v>517904</v>
      </c>
      <c r="B8896" s="170" t="s">
        <v>6462</v>
      </c>
      <c r="C8896" s="170" t="s">
        <v>15</v>
      </c>
      <c r="D8896" s="170" t="s">
        <v>51</v>
      </c>
      <c r="E8896" s="170">
        <v>1140</v>
      </c>
      <c r="F8896" s="170">
        <v>6</v>
      </c>
      <c r="G8896" s="171">
        <v>40</v>
      </c>
      <c r="H8896" s="170" t="s">
        <v>29</v>
      </c>
      <c r="I8896" s="171">
        <v>37.549999999999997</v>
      </c>
      <c r="J8896" s="169">
        <v>1</v>
      </c>
      <c r="K8896" s="154" cm="1">
        <f t="array" ref="K8896">ROUND(
IF(C8896="Beer",
SUM(LOOKUP(2,1/(SRP!$B$8:$B$10&lt;=E8896)/(SRP!$C$8:$C$10&gt;=E8896),SRP!$D$8:$D$10)*(G8896/100)*(E8896/1000)),
IF(C8896="Spirits",
SUM(LOOKUP(2,1/(SRP!$B$2:$B$7&lt;=E8896)/(SRP!$C$2:$C$7&gt;=E8896),SRP!$D$2:$D$7)*(G8896/100)*(E8896/1000)),
IF(AND(C8896="Wine",D8896="Fortified Wines"),
SUM(LOOKUP(2,1/(SRP!$B$26:$B$29&lt;=E8896)/(SRP!$C$26:$C$29&gt;=E8896),SRP!$D$26:$D$29)*(G8896/100)*(E8896/1000)),
IF(C8896="Wine",
SUM(LOOKUP(2,1/(SRP!$B$21:$B$25&lt;=E8896)/(SRP!$C$21:$C$25&gt;=E8896),SRP!$D$21:$D$25)*(G8896/100)*(E8896/1000)),
IF(AND(C8896="Ready to Drink",D8896="RTD-One Pour Cocktail&gt;7%&lt;=14.5"),
SUM(LOOKUP(2,1/(SRP!$B$16:$B$20&lt;=E8896)/(SRP!$C$16:$C$20&gt;=E8896),SRP!$D$16:$D$20)*(G8896/100)*(E8896/1000)),
IF(C8896="Ready to Drink",
SUM(LOOKUP(2,1/(SRP!$B$11:$B$15&lt;=E8896)/(SRP!$C$11:$C$15&gt;=E8896),SRP!$D$11:$D$15)*(G8896/100)*(E8896/1000)),
0)))))),2)</f>
        <v>35.6</v>
      </c>
      <c r="L8896" s="173" t="str">
        <f t="shared" si="138"/>
        <v>Spirits1140</v>
      </c>
      <c r="M8896" s="154">
        <f>VLOOKUP(L8896,'Slope %'!C:D,2,0)</f>
        <v>0.05</v>
      </c>
    </row>
    <row r="8897" spans="1:13" x14ac:dyDescent="0.25">
      <c r="A8897" s="169">
        <v>518274</v>
      </c>
      <c r="B8897" s="170" t="s">
        <v>6463</v>
      </c>
      <c r="C8897" s="170" t="s">
        <v>24</v>
      </c>
      <c r="D8897" s="170" t="s">
        <v>34</v>
      </c>
      <c r="E8897" s="170">
        <v>750</v>
      </c>
      <c r="F8897" s="170">
        <v>12</v>
      </c>
      <c r="G8897" s="171">
        <v>12.5</v>
      </c>
      <c r="H8897" s="170" t="s">
        <v>1887</v>
      </c>
      <c r="I8897" s="171">
        <v>29.07</v>
      </c>
      <c r="J8897" s="169">
        <v>1</v>
      </c>
      <c r="K8897" s="154" cm="1">
        <f t="array" ref="K8897">ROUND(
IF(C8897="Beer",
SUM(LOOKUP(2,1/(SRP!$B$8:$B$10&lt;=E8897)/(SRP!$C$8:$C$10&gt;=E8897),SRP!$D$8:$D$10)*(G8897/100)*(E8897/1000)),
IF(C8897="Spirits",
SUM(LOOKUP(2,1/(SRP!$B$2:$B$7&lt;=E8897)/(SRP!$C$2:$C$7&gt;=E8897),SRP!$D$2:$D$7)*(G8897/100)*(E8897/1000)),
IF(AND(C8897="Wine",D8897="Fortified Wines"),
SUM(LOOKUP(2,1/(SRP!$B$26:$B$29&lt;=E8897)/(SRP!$C$26:$C$29&gt;=E8897),SRP!$D$26:$D$29)*(G8897/100)*(E8897/1000)),
IF(C8897="Wine",
SUM(LOOKUP(2,1/(SRP!$B$21:$B$25&lt;=E8897)/(SRP!$C$21:$C$25&gt;=E8897),SRP!$D$21:$D$25)*(G8897/100)*(E8897/1000)),
IF(AND(C8897="Ready to Drink",D8897="RTD-One Pour Cocktail&gt;7%&lt;=14.5"),
SUM(LOOKUP(2,1/(SRP!$B$16:$B$20&lt;=E8897)/(SRP!$C$16:$C$20&gt;=E8897),SRP!$D$16:$D$20)*(G8897/100)*(E8897/1000)),
IF(C8897="Ready to Drink",
SUM(LOOKUP(2,1/(SRP!$B$11:$B$15&lt;=E8897)/(SRP!$C$11:$C$15&gt;=E8897),SRP!$D$11:$D$15)*(G8897/100)*(E8897/1000)),
0)))))),2)</f>
        <v>7.32</v>
      </c>
      <c r="L8897" s="173" t="str">
        <f t="shared" si="138"/>
        <v>Wine750</v>
      </c>
      <c r="M8897" s="154">
        <f>VLOOKUP(L8897,'Slope %'!C:D,2,0)</f>
        <v>0.1</v>
      </c>
    </row>
    <row r="8898" spans="1:13" x14ac:dyDescent="0.25">
      <c r="A8898" s="169">
        <v>523720</v>
      </c>
      <c r="B8898" s="170" t="s">
        <v>6464</v>
      </c>
      <c r="C8898" s="170" t="s">
        <v>11</v>
      </c>
      <c r="D8898" s="170" t="s">
        <v>12</v>
      </c>
      <c r="E8898" s="170">
        <v>5000</v>
      </c>
      <c r="F8898" s="170">
        <v>2</v>
      </c>
      <c r="G8898" s="171">
        <v>5</v>
      </c>
      <c r="H8898" s="170" t="s">
        <v>13</v>
      </c>
      <c r="I8898" s="171">
        <v>41.99</v>
      </c>
      <c r="J8898" s="169">
        <v>1</v>
      </c>
      <c r="K8898" s="154" cm="1">
        <f t="array" ref="K8898">ROUND(
IF(C8898="Beer",
SUM(LOOKUP(2,1/(SRP!$B$8:$B$10&lt;=E8898)/(SRP!$C$8:$C$10&gt;=E8898),SRP!$D$8:$D$10)*(G8898/100)*(E8898/1000)),
IF(C8898="Spirits",
SUM(LOOKUP(2,1/(SRP!$B$2:$B$7&lt;=E8898)/(SRP!$C$2:$C$7&gt;=E8898),SRP!$D$2:$D$7)*(G8898/100)*(E8898/1000)),
IF(AND(C8898="Wine",D8898="Fortified Wines"),
SUM(LOOKUP(2,1/(SRP!$B$26:$B$29&lt;=E8898)/(SRP!$C$26:$C$29&gt;=E8898),SRP!$D$26:$D$29)*(G8898/100)*(E8898/1000)),
IF(C8898="Wine",
SUM(LOOKUP(2,1/(SRP!$B$21:$B$25&lt;=E8898)/(SRP!$C$21:$C$25&gt;=E8898),SRP!$D$21:$D$25)*(G8898/100)*(E8898/1000)),
IF(AND(C8898="Ready to Drink",D8898="RTD-One Pour Cocktail&gt;7%&lt;=14.5"),
SUM(LOOKUP(2,1/(SRP!$B$16:$B$20&lt;=E8898)/(SRP!$C$16:$C$20&gt;=E8898),SRP!$D$16:$D$20)*(G8898/100)*(E8898/1000)),
IF(C8898="Ready to Drink",
SUM(LOOKUP(2,1/(SRP!$B$11:$B$15&lt;=E8898)/(SRP!$C$11:$C$15&gt;=E8898),SRP!$D$11:$D$15)*(G8898/100)*(E8898/1000)),
0)))))),2)</f>
        <v>19.52</v>
      </c>
      <c r="L8898" s="173" t="str">
        <f t="shared" si="138"/>
        <v>Beer5000</v>
      </c>
      <c r="M8898" s="154">
        <f>VLOOKUP(L8898,'Slope %'!C:D,2,0)</f>
        <v>0.05</v>
      </c>
    </row>
    <row r="8899" spans="1:13" x14ac:dyDescent="0.25">
      <c r="A8899" s="169">
        <v>523720</v>
      </c>
      <c r="B8899" s="170" t="s">
        <v>6464</v>
      </c>
      <c r="C8899" s="170" t="s">
        <v>11</v>
      </c>
      <c r="D8899" s="170" t="s">
        <v>12</v>
      </c>
      <c r="E8899" s="170">
        <v>5000</v>
      </c>
      <c r="F8899" s="170">
        <v>2</v>
      </c>
      <c r="G8899" s="171">
        <v>5</v>
      </c>
      <c r="H8899" s="170" t="s">
        <v>13</v>
      </c>
      <c r="I8899" s="171">
        <v>41.99</v>
      </c>
      <c r="J8899" s="169">
        <v>1</v>
      </c>
      <c r="K8899" s="154" cm="1">
        <f t="array" ref="K8899">ROUND(
IF(C8899="Beer",
SUM(LOOKUP(2,1/(SRP!$B$8:$B$10&lt;=E8899)/(SRP!$C$8:$C$10&gt;=E8899),SRP!$D$8:$D$10)*(G8899/100)*(E8899/1000)),
IF(C8899="Spirits",
SUM(LOOKUP(2,1/(SRP!$B$2:$B$7&lt;=E8899)/(SRP!$C$2:$C$7&gt;=E8899),SRP!$D$2:$D$7)*(G8899/100)*(E8899/1000)),
IF(AND(C8899="Wine",D8899="Fortified Wines"),
SUM(LOOKUP(2,1/(SRP!$B$26:$B$29&lt;=E8899)/(SRP!$C$26:$C$29&gt;=E8899),SRP!$D$26:$D$29)*(G8899/100)*(E8899/1000)),
IF(C8899="Wine",
SUM(LOOKUP(2,1/(SRP!$B$21:$B$25&lt;=E8899)/(SRP!$C$21:$C$25&gt;=E8899),SRP!$D$21:$D$25)*(G8899/100)*(E8899/1000)),
IF(AND(C8899="Ready to Drink",D8899="RTD-One Pour Cocktail&gt;7%&lt;=14.5"),
SUM(LOOKUP(2,1/(SRP!$B$16:$B$20&lt;=E8899)/(SRP!$C$16:$C$20&gt;=E8899),SRP!$D$16:$D$20)*(G8899/100)*(E8899/1000)),
IF(C8899="Ready to Drink",
SUM(LOOKUP(2,1/(SRP!$B$11:$B$15&lt;=E8899)/(SRP!$C$11:$C$15&gt;=E8899),SRP!$D$11:$D$15)*(G8899/100)*(E8899/1000)),
0)))))),2)</f>
        <v>19.52</v>
      </c>
      <c r="L8899" s="173" t="str">
        <f t="shared" ref="L8899:L8962" si="139">(_xlfn.CONCAT(C8899,E8899))</f>
        <v>Beer5000</v>
      </c>
      <c r="M8899" s="154">
        <f>VLOOKUP(L8899,'Slope %'!C:D,2,0)</f>
        <v>0.05</v>
      </c>
    </row>
    <row r="8900" spans="1:13" x14ac:dyDescent="0.25">
      <c r="A8900" s="169">
        <v>524082</v>
      </c>
      <c r="B8900" s="170" t="s">
        <v>427</v>
      </c>
      <c r="C8900" s="170" t="s">
        <v>15</v>
      </c>
      <c r="D8900" s="170" t="s">
        <v>93</v>
      </c>
      <c r="E8900" s="170">
        <v>750</v>
      </c>
      <c r="F8900" s="170">
        <v>12</v>
      </c>
      <c r="G8900" s="171">
        <v>40</v>
      </c>
      <c r="H8900" s="170" t="s">
        <v>123</v>
      </c>
      <c r="I8900" s="171">
        <v>26.07</v>
      </c>
      <c r="J8900" s="169">
        <v>1</v>
      </c>
      <c r="K8900" s="154" cm="1">
        <f t="array" ref="K8900">ROUND(
IF(C8900="Beer",
SUM(LOOKUP(2,1/(SRP!$B$8:$B$10&lt;=E8900)/(SRP!$C$8:$C$10&gt;=E8900),SRP!$D$8:$D$10)*(G8900/100)*(E8900/1000)),
IF(C8900="Spirits",
SUM(LOOKUP(2,1/(SRP!$B$2:$B$7&lt;=E8900)/(SRP!$C$2:$C$7&gt;=E8900),SRP!$D$2:$D$7)*(G8900/100)*(E8900/1000)),
IF(AND(C8900="Wine",D8900="Fortified Wines"),
SUM(LOOKUP(2,1/(SRP!$B$26:$B$29&lt;=E8900)/(SRP!$C$26:$C$29&gt;=E8900),SRP!$D$26:$D$29)*(G8900/100)*(E8900/1000)),
IF(C8900="Wine",
SUM(LOOKUP(2,1/(SRP!$B$21:$B$25&lt;=E8900)/(SRP!$C$21:$C$25&gt;=E8900),SRP!$D$21:$D$25)*(G8900/100)*(E8900/1000)),
IF(AND(C8900="Ready to Drink",D8900="RTD-One Pour Cocktail&gt;7%&lt;=14.5"),
SUM(LOOKUP(2,1/(SRP!$B$16:$B$20&lt;=E8900)/(SRP!$C$16:$C$20&gt;=E8900),SRP!$D$16:$D$20)*(G8900/100)*(E8900/1000)),
IF(C8900="Ready to Drink",
SUM(LOOKUP(2,1/(SRP!$B$11:$B$15&lt;=E8900)/(SRP!$C$11:$C$15&gt;=E8900),SRP!$D$11:$D$15)*(G8900/100)*(E8900/1000)),
0)))))),2)</f>
        <v>23.42</v>
      </c>
      <c r="L8900" s="173" t="str">
        <f t="shared" si="139"/>
        <v>Spirits750</v>
      </c>
      <c r="M8900" s="154">
        <f>VLOOKUP(L8900,'Slope %'!C:D,2,0)</f>
        <v>7.0000000000000007E-2</v>
      </c>
    </row>
    <row r="8901" spans="1:13" x14ac:dyDescent="0.25">
      <c r="A8901" s="169">
        <v>524090</v>
      </c>
      <c r="B8901" s="170" t="s">
        <v>157</v>
      </c>
      <c r="C8901" s="170" t="s">
        <v>15</v>
      </c>
      <c r="D8901" s="170" t="s">
        <v>93</v>
      </c>
      <c r="E8901" s="170">
        <v>1140</v>
      </c>
      <c r="F8901" s="170">
        <v>6</v>
      </c>
      <c r="G8901" s="171">
        <v>40</v>
      </c>
      <c r="H8901" s="170" t="s">
        <v>123</v>
      </c>
      <c r="I8901" s="171">
        <v>41.99</v>
      </c>
      <c r="J8901" s="169">
        <v>1</v>
      </c>
      <c r="K8901" s="154" cm="1">
        <f t="array" ref="K8901">ROUND(
IF(C8901="Beer",
SUM(LOOKUP(2,1/(SRP!$B$8:$B$10&lt;=E8901)/(SRP!$C$8:$C$10&gt;=E8901),SRP!$D$8:$D$10)*(G8901/100)*(E8901/1000)),
IF(C8901="Spirits",
SUM(LOOKUP(2,1/(SRP!$B$2:$B$7&lt;=E8901)/(SRP!$C$2:$C$7&gt;=E8901),SRP!$D$2:$D$7)*(G8901/100)*(E8901/1000)),
IF(AND(C8901="Wine",D8901="Fortified Wines"),
SUM(LOOKUP(2,1/(SRP!$B$26:$B$29&lt;=E8901)/(SRP!$C$26:$C$29&gt;=E8901),SRP!$D$26:$D$29)*(G8901/100)*(E8901/1000)),
IF(C8901="Wine",
SUM(LOOKUP(2,1/(SRP!$B$21:$B$25&lt;=E8901)/(SRP!$C$21:$C$25&gt;=E8901),SRP!$D$21:$D$25)*(G8901/100)*(E8901/1000)),
IF(AND(C8901="Ready to Drink",D8901="RTD-One Pour Cocktail&gt;7%&lt;=14.5"),
SUM(LOOKUP(2,1/(SRP!$B$16:$B$20&lt;=E8901)/(SRP!$C$16:$C$20&gt;=E8901),SRP!$D$16:$D$20)*(G8901/100)*(E8901/1000)),
IF(C8901="Ready to Drink",
SUM(LOOKUP(2,1/(SRP!$B$11:$B$15&lt;=E8901)/(SRP!$C$11:$C$15&gt;=E8901),SRP!$D$11:$D$15)*(G8901/100)*(E8901/1000)),
0)))))),2)</f>
        <v>35.6</v>
      </c>
      <c r="L8901" s="173" t="str">
        <f t="shared" si="139"/>
        <v>Spirits1140</v>
      </c>
      <c r="M8901" s="154">
        <f>VLOOKUP(L8901,'Slope %'!C:D,2,0)</f>
        <v>0.05</v>
      </c>
    </row>
    <row r="8902" spans="1:13" x14ac:dyDescent="0.25">
      <c r="A8902" s="169">
        <v>524108</v>
      </c>
      <c r="B8902" s="170" t="s">
        <v>6465</v>
      </c>
      <c r="C8902" s="170" t="s">
        <v>15</v>
      </c>
      <c r="D8902" s="170" t="s">
        <v>93</v>
      </c>
      <c r="E8902" s="170">
        <v>750</v>
      </c>
      <c r="F8902" s="170">
        <v>12</v>
      </c>
      <c r="G8902" s="171">
        <v>40</v>
      </c>
      <c r="H8902" s="170" t="s">
        <v>123</v>
      </c>
      <c r="I8902" s="171">
        <v>24.97</v>
      </c>
      <c r="J8902" s="169">
        <v>1</v>
      </c>
      <c r="K8902" s="154" cm="1">
        <f t="array" ref="K8902">ROUND(
IF(C8902="Beer",
SUM(LOOKUP(2,1/(SRP!$B$8:$B$10&lt;=E8902)/(SRP!$C$8:$C$10&gt;=E8902),SRP!$D$8:$D$10)*(G8902/100)*(E8902/1000)),
IF(C8902="Spirits",
SUM(LOOKUP(2,1/(SRP!$B$2:$B$7&lt;=E8902)/(SRP!$C$2:$C$7&gt;=E8902),SRP!$D$2:$D$7)*(G8902/100)*(E8902/1000)),
IF(AND(C8902="Wine",D8902="Fortified Wines"),
SUM(LOOKUP(2,1/(SRP!$B$26:$B$29&lt;=E8902)/(SRP!$C$26:$C$29&gt;=E8902),SRP!$D$26:$D$29)*(G8902/100)*(E8902/1000)),
IF(C8902="Wine",
SUM(LOOKUP(2,1/(SRP!$B$21:$B$25&lt;=E8902)/(SRP!$C$21:$C$25&gt;=E8902),SRP!$D$21:$D$25)*(G8902/100)*(E8902/1000)),
IF(AND(C8902="Ready to Drink",D8902="RTD-One Pour Cocktail&gt;7%&lt;=14.5"),
SUM(LOOKUP(2,1/(SRP!$B$16:$B$20&lt;=E8902)/(SRP!$C$16:$C$20&gt;=E8902),SRP!$D$16:$D$20)*(G8902/100)*(E8902/1000)),
IF(C8902="Ready to Drink",
SUM(LOOKUP(2,1/(SRP!$B$11:$B$15&lt;=E8902)/(SRP!$C$11:$C$15&gt;=E8902),SRP!$D$11:$D$15)*(G8902/100)*(E8902/1000)),
0)))))),2)</f>
        <v>23.42</v>
      </c>
      <c r="L8902" s="173" t="str">
        <f t="shared" si="139"/>
        <v>Spirits750</v>
      </c>
      <c r="M8902" s="154">
        <f>VLOOKUP(L8902,'Slope %'!C:D,2,0)</f>
        <v>7.0000000000000007E-2</v>
      </c>
    </row>
    <row r="8903" spans="1:13" x14ac:dyDescent="0.25">
      <c r="A8903" s="169">
        <v>529156</v>
      </c>
      <c r="B8903" s="170" t="s">
        <v>6466</v>
      </c>
      <c r="C8903" s="170" t="s">
        <v>15</v>
      </c>
      <c r="D8903" s="170" t="s">
        <v>93</v>
      </c>
      <c r="E8903" s="170">
        <v>750</v>
      </c>
      <c r="F8903" s="170">
        <v>6</v>
      </c>
      <c r="G8903" s="171">
        <v>40</v>
      </c>
      <c r="H8903" s="170" t="s">
        <v>402</v>
      </c>
      <c r="I8903" s="171">
        <v>49.99</v>
      </c>
      <c r="J8903" s="169">
        <v>1</v>
      </c>
      <c r="K8903" s="154" cm="1">
        <f t="array" ref="K8903">ROUND(
IF(C8903="Beer",
SUM(LOOKUP(2,1/(SRP!$B$8:$B$10&lt;=E8903)/(SRP!$C$8:$C$10&gt;=E8903),SRP!$D$8:$D$10)*(G8903/100)*(E8903/1000)),
IF(C8903="Spirits",
SUM(LOOKUP(2,1/(SRP!$B$2:$B$7&lt;=E8903)/(SRP!$C$2:$C$7&gt;=E8903),SRP!$D$2:$D$7)*(G8903/100)*(E8903/1000)),
IF(AND(C8903="Wine",D8903="Fortified Wines"),
SUM(LOOKUP(2,1/(SRP!$B$26:$B$29&lt;=E8903)/(SRP!$C$26:$C$29&gt;=E8903),SRP!$D$26:$D$29)*(G8903/100)*(E8903/1000)),
IF(C8903="Wine",
SUM(LOOKUP(2,1/(SRP!$B$21:$B$25&lt;=E8903)/(SRP!$C$21:$C$25&gt;=E8903),SRP!$D$21:$D$25)*(G8903/100)*(E8903/1000)),
IF(AND(C8903="Ready to Drink",D8903="RTD-One Pour Cocktail&gt;7%&lt;=14.5"),
SUM(LOOKUP(2,1/(SRP!$B$16:$B$20&lt;=E8903)/(SRP!$C$16:$C$20&gt;=E8903),SRP!$D$16:$D$20)*(G8903/100)*(E8903/1000)),
IF(C8903="Ready to Drink",
SUM(LOOKUP(2,1/(SRP!$B$11:$B$15&lt;=E8903)/(SRP!$C$11:$C$15&gt;=E8903),SRP!$D$11:$D$15)*(G8903/100)*(E8903/1000)),
0)))))),2)</f>
        <v>23.42</v>
      </c>
      <c r="L8903" s="173" t="str">
        <f t="shared" si="139"/>
        <v>Spirits750</v>
      </c>
      <c r="M8903" s="154">
        <f>VLOOKUP(L8903,'Slope %'!C:D,2,0)</f>
        <v>7.0000000000000007E-2</v>
      </c>
    </row>
    <row r="8904" spans="1:13" x14ac:dyDescent="0.25">
      <c r="A8904" s="169">
        <v>529826</v>
      </c>
      <c r="B8904" s="170" t="s">
        <v>106</v>
      </c>
      <c r="C8904" s="170" t="s">
        <v>15</v>
      </c>
      <c r="D8904" s="170" t="s">
        <v>16</v>
      </c>
      <c r="E8904" s="170">
        <v>3000</v>
      </c>
      <c r="F8904" s="170">
        <v>3</v>
      </c>
      <c r="G8904" s="171">
        <v>40</v>
      </c>
      <c r="H8904" s="170" t="s">
        <v>20</v>
      </c>
      <c r="I8904" s="171">
        <v>124.99</v>
      </c>
      <c r="J8904" s="169">
        <v>1</v>
      </c>
      <c r="K8904" s="154" cm="1">
        <f t="array" ref="K8904">ROUND(
IF(C8904="Beer",
SUM(LOOKUP(2,1/(SRP!$B$8:$B$10&lt;=E8904)/(SRP!$C$8:$C$10&gt;=E8904),SRP!$D$8:$D$10)*(G8904/100)*(E8904/1000)),
IF(C8904="Spirits",
SUM(LOOKUP(2,1/(SRP!$B$2:$B$7&lt;=E8904)/(SRP!$C$2:$C$7&gt;=E8904),SRP!$D$2:$D$7)*(G8904/100)*(E8904/1000)),
IF(AND(C8904="Wine",D8904="Fortified Wines"),
SUM(LOOKUP(2,1/(SRP!$B$26:$B$29&lt;=E8904)/(SRP!$C$26:$C$29&gt;=E8904),SRP!$D$26:$D$29)*(G8904/100)*(E8904/1000)),
IF(C8904="Wine",
SUM(LOOKUP(2,1/(SRP!$B$21:$B$25&lt;=E8904)/(SRP!$C$21:$C$25&gt;=E8904),SRP!$D$21:$D$25)*(G8904/100)*(E8904/1000)),
IF(AND(C8904="Ready to Drink",D8904="RTD-One Pour Cocktail&gt;7%&lt;=14.5"),
SUM(LOOKUP(2,1/(SRP!$B$16:$B$20&lt;=E8904)/(SRP!$C$16:$C$20&gt;=E8904),SRP!$D$16:$D$20)*(G8904/100)*(E8904/1000)),
IF(C8904="Ready to Drink",
SUM(LOOKUP(2,1/(SRP!$B$11:$B$15&lt;=E8904)/(SRP!$C$11:$C$15&gt;=E8904),SRP!$D$11:$D$15)*(G8904/100)*(E8904/1000)),
0)))))),2)</f>
        <v>93.68</v>
      </c>
      <c r="L8904" s="173" t="str">
        <f t="shared" si="139"/>
        <v>Spirits3000</v>
      </c>
      <c r="M8904" s="154">
        <f>VLOOKUP(L8904,'Slope %'!C:D,2,0)</f>
        <v>0.03</v>
      </c>
    </row>
    <row r="8905" spans="1:13" x14ac:dyDescent="0.25">
      <c r="A8905" s="169">
        <v>530675</v>
      </c>
      <c r="B8905" s="170" t="s">
        <v>6467</v>
      </c>
      <c r="C8905" s="170" t="s">
        <v>24</v>
      </c>
      <c r="D8905" s="170" t="s">
        <v>707</v>
      </c>
      <c r="E8905" s="170">
        <v>750</v>
      </c>
      <c r="F8905" s="170">
        <v>12</v>
      </c>
      <c r="G8905" s="171">
        <v>13.1</v>
      </c>
      <c r="H8905" s="170" t="s">
        <v>26</v>
      </c>
      <c r="I8905" s="171">
        <v>29.99</v>
      </c>
      <c r="J8905" s="169">
        <v>1</v>
      </c>
      <c r="K8905" s="154" cm="1">
        <f t="array" ref="K8905">ROUND(
IF(C8905="Beer",
SUM(LOOKUP(2,1/(SRP!$B$8:$B$10&lt;=E8905)/(SRP!$C$8:$C$10&gt;=E8905),SRP!$D$8:$D$10)*(G8905/100)*(E8905/1000)),
IF(C8905="Spirits",
SUM(LOOKUP(2,1/(SRP!$B$2:$B$7&lt;=E8905)/(SRP!$C$2:$C$7&gt;=E8905),SRP!$D$2:$D$7)*(G8905/100)*(E8905/1000)),
IF(AND(C8905="Wine",D8905="Fortified Wines"),
SUM(LOOKUP(2,1/(SRP!$B$26:$B$29&lt;=E8905)/(SRP!$C$26:$C$29&gt;=E8905),SRP!$D$26:$D$29)*(G8905/100)*(E8905/1000)),
IF(C8905="Wine",
SUM(LOOKUP(2,1/(SRP!$B$21:$B$25&lt;=E8905)/(SRP!$C$21:$C$25&gt;=E8905),SRP!$D$21:$D$25)*(G8905/100)*(E8905/1000)),
IF(AND(C8905="Ready to Drink",D8905="RTD-One Pour Cocktail&gt;7%&lt;=14.5"),
SUM(LOOKUP(2,1/(SRP!$B$16:$B$20&lt;=E8905)/(SRP!$C$16:$C$20&gt;=E8905),SRP!$D$16:$D$20)*(G8905/100)*(E8905/1000)),
IF(C8905="Ready to Drink",
SUM(LOOKUP(2,1/(SRP!$B$11:$B$15&lt;=E8905)/(SRP!$C$11:$C$15&gt;=E8905),SRP!$D$11:$D$15)*(G8905/100)*(E8905/1000)),
0)))))),2)</f>
        <v>7.67</v>
      </c>
      <c r="L8905" s="173" t="str">
        <f t="shared" si="139"/>
        <v>Wine750</v>
      </c>
      <c r="M8905" s="154">
        <f>VLOOKUP(L8905,'Slope %'!C:D,2,0)</f>
        <v>0.1</v>
      </c>
    </row>
    <row r="8906" spans="1:13" x14ac:dyDescent="0.25">
      <c r="A8906" s="169">
        <v>530683</v>
      </c>
      <c r="B8906" s="170" t="s">
        <v>6468</v>
      </c>
      <c r="C8906" s="170" t="s">
        <v>24</v>
      </c>
      <c r="D8906" s="170" t="s">
        <v>166</v>
      </c>
      <c r="E8906" s="170">
        <v>750</v>
      </c>
      <c r="F8906" s="170">
        <v>12</v>
      </c>
      <c r="G8906" s="171">
        <v>12.7</v>
      </c>
      <c r="H8906" s="170" t="s">
        <v>26</v>
      </c>
      <c r="I8906" s="171">
        <v>29.99</v>
      </c>
      <c r="J8906" s="169">
        <v>1</v>
      </c>
      <c r="K8906" s="154" cm="1">
        <f t="array" ref="K8906">ROUND(
IF(C8906="Beer",
SUM(LOOKUP(2,1/(SRP!$B$8:$B$10&lt;=E8906)/(SRP!$C$8:$C$10&gt;=E8906),SRP!$D$8:$D$10)*(G8906/100)*(E8906/1000)),
IF(C8906="Spirits",
SUM(LOOKUP(2,1/(SRP!$B$2:$B$7&lt;=E8906)/(SRP!$C$2:$C$7&gt;=E8906),SRP!$D$2:$D$7)*(G8906/100)*(E8906/1000)),
IF(AND(C8906="Wine",D8906="Fortified Wines"),
SUM(LOOKUP(2,1/(SRP!$B$26:$B$29&lt;=E8906)/(SRP!$C$26:$C$29&gt;=E8906),SRP!$D$26:$D$29)*(G8906/100)*(E8906/1000)),
IF(C8906="Wine",
SUM(LOOKUP(2,1/(SRP!$B$21:$B$25&lt;=E8906)/(SRP!$C$21:$C$25&gt;=E8906),SRP!$D$21:$D$25)*(G8906/100)*(E8906/1000)),
IF(AND(C8906="Ready to Drink",D8906="RTD-One Pour Cocktail&gt;7%&lt;=14.5"),
SUM(LOOKUP(2,1/(SRP!$B$16:$B$20&lt;=E8906)/(SRP!$C$16:$C$20&gt;=E8906),SRP!$D$16:$D$20)*(G8906/100)*(E8906/1000)),
IF(C8906="Ready to Drink",
SUM(LOOKUP(2,1/(SRP!$B$11:$B$15&lt;=E8906)/(SRP!$C$11:$C$15&gt;=E8906),SRP!$D$11:$D$15)*(G8906/100)*(E8906/1000)),
0)))))),2)</f>
        <v>7.44</v>
      </c>
      <c r="L8906" s="173" t="str">
        <f t="shared" si="139"/>
        <v>Wine750</v>
      </c>
      <c r="M8906" s="154">
        <f>VLOOKUP(L8906,'Slope %'!C:D,2,0)</f>
        <v>0.1</v>
      </c>
    </row>
    <row r="8907" spans="1:13" x14ac:dyDescent="0.25">
      <c r="A8907" s="169">
        <v>530717</v>
      </c>
      <c r="B8907" s="170" t="s">
        <v>6469</v>
      </c>
      <c r="C8907" s="170" t="s">
        <v>24</v>
      </c>
      <c r="D8907" s="170" t="s">
        <v>248</v>
      </c>
      <c r="E8907" s="170">
        <v>750</v>
      </c>
      <c r="F8907" s="170">
        <v>12</v>
      </c>
      <c r="G8907" s="171">
        <v>14.7</v>
      </c>
      <c r="H8907" s="170" t="s">
        <v>26</v>
      </c>
      <c r="I8907" s="171">
        <v>29.99</v>
      </c>
      <c r="J8907" s="169">
        <v>1</v>
      </c>
      <c r="K8907" s="154" cm="1">
        <f t="array" ref="K8907">ROUND(
IF(C8907="Beer",
SUM(LOOKUP(2,1/(SRP!$B$8:$B$10&lt;=E8907)/(SRP!$C$8:$C$10&gt;=E8907),SRP!$D$8:$D$10)*(G8907/100)*(E8907/1000)),
IF(C8907="Spirits",
SUM(LOOKUP(2,1/(SRP!$B$2:$B$7&lt;=E8907)/(SRP!$C$2:$C$7&gt;=E8907),SRP!$D$2:$D$7)*(G8907/100)*(E8907/1000)),
IF(AND(C8907="Wine",D8907="Fortified Wines"),
SUM(LOOKUP(2,1/(SRP!$B$26:$B$29&lt;=E8907)/(SRP!$C$26:$C$29&gt;=E8907),SRP!$D$26:$D$29)*(G8907/100)*(E8907/1000)),
IF(C8907="Wine",
SUM(LOOKUP(2,1/(SRP!$B$21:$B$25&lt;=E8907)/(SRP!$C$21:$C$25&gt;=E8907),SRP!$D$21:$D$25)*(G8907/100)*(E8907/1000)),
IF(AND(C8907="Ready to Drink",D8907="RTD-One Pour Cocktail&gt;7%&lt;=14.5"),
SUM(LOOKUP(2,1/(SRP!$B$16:$B$20&lt;=E8907)/(SRP!$C$16:$C$20&gt;=E8907),SRP!$D$16:$D$20)*(G8907/100)*(E8907/1000)),
IF(C8907="Ready to Drink",
SUM(LOOKUP(2,1/(SRP!$B$11:$B$15&lt;=E8907)/(SRP!$C$11:$C$15&gt;=E8907),SRP!$D$11:$D$15)*(G8907/100)*(E8907/1000)),
0)))))),2)</f>
        <v>8.61</v>
      </c>
      <c r="L8907" s="173" t="str">
        <f t="shared" si="139"/>
        <v>Wine750</v>
      </c>
      <c r="M8907" s="154">
        <f>VLOOKUP(L8907,'Slope %'!C:D,2,0)</f>
        <v>0.1</v>
      </c>
    </row>
    <row r="8908" spans="1:13" x14ac:dyDescent="0.25">
      <c r="A8908" s="169">
        <v>530725</v>
      </c>
      <c r="B8908" s="170" t="s">
        <v>6470</v>
      </c>
      <c r="C8908" s="170" t="s">
        <v>24</v>
      </c>
      <c r="D8908" s="170" t="s">
        <v>85</v>
      </c>
      <c r="E8908" s="170">
        <v>750</v>
      </c>
      <c r="F8908" s="170">
        <v>12</v>
      </c>
      <c r="G8908" s="171">
        <v>14</v>
      </c>
      <c r="H8908" s="170" t="s">
        <v>26</v>
      </c>
      <c r="I8908" s="171">
        <v>29.99</v>
      </c>
      <c r="J8908" s="169">
        <v>1</v>
      </c>
      <c r="K8908" s="154" cm="1">
        <f t="array" ref="K8908">ROUND(
IF(C8908="Beer",
SUM(LOOKUP(2,1/(SRP!$B$8:$B$10&lt;=E8908)/(SRP!$C$8:$C$10&gt;=E8908),SRP!$D$8:$D$10)*(G8908/100)*(E8908/1000)),
IF(C8908="Spirits",
SUM(LOOKUP(2,1/(SRP!$B$2:$B$7&lt;=E8908)/(SRP!$C$2:$C$7&gt;=E8908),SRP!$D$2:$D$7)*(G8908/100)*(E8908/1000)),
IF(AND(C8908="Wine",D8908="Fortified Wines"),
SUM(LOOKUP(2,1/(SRP!$B$26:$B$29&lt;=E8908)/(SRP!$C$26:$C$29&gt;=E8908),SRP!$D$26:$D$29)*(G8908/100)*(E8908/1000)),
IF(C8908="Wine",
SUM(LOOKUP(2,1/(SRP!$B$21:$B$25&lt;=E8908)/(SRP!$C$21:$C$25&gt;=E8908),SRP!$D$21:$D$25)*(G8908/100)*(E8908/1000)),
IF(AND(C8908="Ready to Drink",D8908="RTD-One Pour Cocktail&gt;7%&lt;=14.5"),
SUM(LOOKUP(2,1/(SRP!$B$16:$B$20&lt;=E8908)/(SRP!$C$16:$C$20&gt;=E8908),SRP!$D$16:$D$20)*(G8908/100)*(E8908/1000)),
IF(C8908="Ready to Drink",
SUM(LOOKUP(2,1/(SRP!$B$11:$B$15&lt;=E8908)/(SRP!$C$11:$C$15&gt;=E8908),SRP!$D$11:$D$15)*(G8908/100)*(E8908/1000)),
0)))))),2)</f>
        <v>8.1999999999999993</v>
      </c>
      <c r="L8908" s="173" t="str">
        <f t="shared" si="139"/>
        <v>Wine750</v>
      </c>
      <c r="M8908" s="154">
        <f>VLOOKUP(L8908,'Slope %'!C:D,2,0)</f>
        <v>0.1</v>
      </c>
    </row>
    <row r="8909" spans="1:13" x14ac:dyDescent="0.25">
      <c r="A8909" s="169">
        <v>531392</v>
      </c>
      <c r="B8909" s="170" t="s">
        <v>6471</v>
      </c>
      <c r="C8909" s="170" t="s">
        <v>11</v>
      </c>
      <c r="D8909" s="170" t="s">
        <v>12</v>
      </c>
      <c r="E8909" s="170">
        <v>3960</v>
      </c>
      <c r="F8909" s="170">
        <v>2</v>
      </c>
      <c r="G8909" s="171">
        <v>5</v>
      </c>
      <c r="H8909" s="170" t="s">
        <v>13</v>
      </c>
      <c r="I8909" s="171">
        <v>33.99</v>
      </c>
      <c r="J8909" s="169">
        <v>12</v>
      </c>
      <c r="K8909" s="154" cm="1">
        <f t="array" ref="K8909">ROUND(
IF(C8909="Beer",
SUM(LOOKUP(2,1/(SRP!$B$8:$B$10&lt;=E8909)/(SRP!$C$8:$C$10&gt;=E8909),SRP!$D$8:$D$10)*(G8909/100)*(E8909/1000)),
IF(C8909="Spirits",
SUM(LOOKUP(2,1/(SRP!$B$2:$B$7&lt;=E8909)/(SRP!$C$2:$C$7&gt;=E8909),SRP!$D$2:$D$7)*(G8909/100)*(E8909/1000)),
IF(AND(C8909="Wine",D8909="Fortified Wines"),
SUM(LOOKUP(2,1/(SRP!$B$26:$B$29&lt;=E8909)/(SRP!$C$26:$C$29&gt;=E8909),SRP!$D$26:$D$29)*(G8909/100)*(E8909/1000)),
IF(C8909="Wine",
SUM(LOOKUP(2,1/(SRP!$B$21:$B$25&lt;=E8909)/(SRP!$C$21:$C$25&gt;=E8909),SRP!$D$21:$D$25)*(G8909/100)*(E8909/1000)),
IF(AND(C8909="Ready to Drink",D8909="RTD-One Pour Cocktail&gt;7%&lt;=14.5"),
SUM(LOOKUP(2,1/(SRP!$B$16:$B$20&lt;=E8909)/(SRP!$C$16:$C$20&gt;=E8909),SRP!$D$16:$D$20)*(G8909/100)*(E8909/1000)),
IF(C8909="Ready to Drink",
SUM(LOOKUP(2,1/(SRP!$B$11:$B$15&lt;=E8909)/(SRP!$C$11:$C$15&gt;=E8909),SRP!$D$11:$D$15)*(G8909/100)*(E8909/1000)),
0)))))),2)</f>
        <v>15.46</v>
      </c>
      <c r="L8909" s="173" t="str">
        <f t="shared" si="139"/>
        <v>Beer3960</v>
      </c>
      <c r="M8909" s="154">
        <f>VLOOKUP(L8909,'Slope %'!C:D,2,0)</f>
        <v>7.0000000000000007E-2</v>
      </c>
    </row>
    <row r="8910" spans="1:13" x14ac:dyDescent="0.25">
      <c r="A8910" s="169">
        <v>531392</v>
      </c>
      <c r="B8910" s="170" t="s">
        <v>6471</v>
      </c>
      <c r="C8910" s="170" t="s">
        <v>11</v>
      </c>
      <c r="D8910" s="170" t="s">
        <v>12</v>
      </c>
      <c r="E8910" s="170">
        <v>3960</v>
      </c>
      <c r="F8910" s="170">
        <v>2</v>
      </c>
      <c r="G8910" s="171">
        <v>5</v>
      </c>
      <c r="H8910" s="170" t="s">
        <v>13</v>
      </c>
      <c r="I8910" s="171">
        <v>33.99</v>
      </c>
      <c r="J8910" s="169">
        <v>12</v>
      </c>
      <c r="K8910" s="154" cm="1">
        <f t="array" ref="K8910">ROUND(
IF(C8910="Beer",
SUM(LOOKUP(2,1/(SRP!$B$8:$B$10&lt;=E8910)/(SRP!$C$8:$C$10&gt;=E8910),SRP!$D$8:$D$10)*(G8910/100)*(E8910/1000)),
IF(C8910="Spirits",
SUM(LOOKUP(2,1/(SRP!$B$2:$B$7&lt;=E8910)/(SRP!$C$2:$C$7&gt;=E8910),SRP!$D$2:$D$7)*(G8910/100)*(E8910/1000)),
IF(AND(C8910="Wine",D8910="Fortified Wines"),
SUM(LOOKUP(2,1/(SRP!$B$26:$B$29&lt;=E8910)/(SRP!$C$26:$C$29&gt;=E8910),SRP!$D$26:$D$29)*(G8910/100)*(E8910/1000)),
IF(C8910="Wine",
SUM(LOOKUP(2,1/(SRP!$B$21:$B$25&lt;=E8910)/(SRP!$C$21:$C$25&gt;=E8910),SRP!$D$21:$D$25)*(G8910/100)*(E8910/1000)),
IF(AND(C8910="Ready to Drink",D8910="RTD-One Pour Cocktail&gt;7%&lt;=14.5"),
SUM(LOOKUP(2,1/(SRP!$B$16:$B$20&lt;=E8910)/(SRP!$C$16:$C$20&gt;=E8910),SRP!$D$16:$D$20)*(G8910/100)*(E8910/1000)),
IF(C8910="Ready to Drink",
SUM(LOOKUP(2,1/(SRP!$B$11:$B$15&lt;=E8910)/(SRP!$C$11:$C$15&gt;=E8910),SRP!$D$11:$D$15)*(G8910/100)*(E8910/1000)),
0)))))),2)</f>
        <v>15.46</v>
      </c>
      <c r="L8910" s="173" t="str">
        <f t="shared" si="139"/>
        <v>Beer3960</v>
      </c>
      <c r="M8910" s="154">
        <f>VLOOKUP(L8910,'Slope %'!C:D,2,0)</f>
        <v>7.0000000000000007E-2</v>
      </c>
    </row>
    <row r="8911" spans="1:13" x14ac:dyDescent="0.25">
      <c r="A8911" s="169">
        <v>533026</v>
      </c>
      <c r="B8911" s="170" t="s">
        <v>6472</v>
      </c>
      <c r="C8911" s="170" t="s">
        <v>24</v>
      </c>
      <c r="D8911" s="170" t="s">
        <v>34</v>
      </c>
      <c r="E8911" s="170">
        <v>750</v>
      </c>
      <c r="F8911" s="170">
        <v>12</v>
      </c>
      <c r="G8911" s="171">
        <v>12</v>
      </c>
      <c r="H8911" s="170" t="s">
        <v>73</v>
      </c>
      <c r="I8911" s="171">
        <v>16.989999999999998</v>
      </c>
      <c r="J8911" s="169">
        <v>1</v>
      </c>
      <c r="K8911" s="154" cm="1">
        <f t="array" ref="K8911">ROUND(
IF(C8911="Beer",
SUM(LOOKUP(2,1/(SRP!$B$8:$B$10&lt;=E8911)/(SRP!$C$8:$C$10&gt;=E8911),SRP!$D$8:$D$10)*(G8911/100)*(E8911/1000)),
IF(C8911="Spirits",
SUM(LOOKUP(2,1/(SRP!$B$2:$B$7&lt;=E8911)/(SRP!$C$2:$C$7&gt;=E8911),SRP!$D$2:$D$7)*(G8911/100)*(E8911/1000)),
IF(AND(C8911="Wine",D8911="Fortified Wines"),
SUM(LOOKUP(2,1/(SRP!$B$26:$B$29&lt;=E8911)/(SRP!$C$26:$C$29&gt;=E8911),SRP!$D$26:$D$29)*(G8911/100)*(E8911/1000)),
IF(C8911="Wine",
SUM(LOOKUP(2,1/(SRP!$B$21:$B$25&lt;=E8911)/(SRP!$C$21:$C$25&gt;=E8911),SRP!$D$21:$D$25)*(G8911/100)*(E8911/1000)),
IF(AND(C8911="Ready to Drink",D8911="RTD-One Pour Cocktail&gt;7%&lt;=14.5"),
SUM(LOOKUP(2,1/(SRP!$B$16:$B$20&lt;=E8911)/(SRP!$C$16:$C$20&gt;=E8911),SRP!$D$16:$D$20)*(G8911/100)*(E8911/1000)),
IF(C8911="Ready to Drink",
SUM(LOOKUP(2,1/(SRP!$B$11:$B$15&lt;=E8911)/(SRP!$C$11:$C$15&gt;=E8911),SRP!$D$11:$D$15)*(G8911/100)*(E8911/1000)),
0)))))),2)</f>
        <v>7.03</v>
      </c>
      <c r="L8911" s="173" t="str">
        <f t="shared" si="139"/>
        <v>Wine750</v>
      </c>
      <c r="M8911" s="154">
        <f>VLOOKUP(L8911,'Slope %'!C:D,2,0)</f>
        <v>0.1</v>
      </c>
    </row>
    <row r="8912" spans="1:13" x14ac:dyDescent="0.25">
      <c r="A8912" s="169">
        <v>534263</v>
      </c>
      <c r="B8912" s="170" t="s">
        <v>6473</v>
      </c>
      <c r="C8912" s="170" t="s">
        <v>24</v>
      </c>
      <c r="D8912" s="170" t="s">
        <v>68</v>
      </c>
      <c r="E8912" s="170">
        <v>750</v>
      </c>
      <c r="F8912" s="170">
        <v>12</v>
      </c>
      <c r="G8912" s="171">
        <v>13.8</v>
      </c>
      <c r="H8912" s="170" t="s">
        <v>100</v>
      </c>
      <c r="I8912" s="171">
        <v>13.99</v>
      </c>
      <c r="J8912" s="169">
        <v>1</v>
      </c>
      <c r="K8912" s="154" cm="1">
        <f t="array" ref="K8912">ROUND(
IF(C8912="Beer",
SUM(LOOKUP(2,1/(SRP!$B$8:$B$10&lt;=E8912)/(SRP!$C$8:$C$10&gt;=E8912),SRP!$D$8:$D$10)*(G8912/100)*(E8912/1000)),
IF(C8912="Spirits",
SUM(LOOKUP(2,1/(SRP!$B$2:$B$7&lt;=E8912)/(SRP!$C$2:$C$7&gt;=E8912),SRP!$D$2:$D$7)*(G8912/100)*(E8912/1000)),
IF(AND(C8912="Wine",D8912="Fortified Wines"),
SUM(LOOKUP(2,1/(SRP!$B$26:$B$29&lt;=E8912)/(SRP!$C$26:$C$29&gt;=E8912),SRP!$D$26:$D$29)*(G8912/100)*(E8912/1000)),
IF(C8912="Wine",
SUM(LOOKUP(2,1/(SRP!$B$21:$B$25&lt;=E8912)/(SRP!$C$21:$C$25&gt;=E8912),SRP!$D$21:$D$25)*(G8912/100)*(E8912/1000)),
IF(AND(C8912="Ready to Drink",D8912="RTD-One Pour Cocktail&gt;7%&lt;=14.5"),
SUM(LOOKUP(2,1/(SRP!$B$16:$B$20&lt;=E8912)/(SRP!$C$16:$C$20&gt;=E8912),SRP!$D$16:$D$20)*(G8912/100)*(E8912/1000)),
IF(C8912="Ready to Drink",
SUM(LOOKUP(2,1/(SRP!$B$11:$B$15&lt;=E8912)/(SRP!$C$11:$C$15&gt;=E8912),SRP!$D$11:$D$15)*(G8912/100)*(E8912/1000)),
0)))))),2)</f>
        <v>8.08</v>
      </c>
      <c r="L8912" s="173" t="str">
        <f t="shared" si="139"/>
        <v>Wine750</v>
      </c>
      <c r="M8912" s="154">
        <f>VLOOKUP(L8912,'Slope %'!C:D,2,0)</f>
        <v>0.1</v>
      </c>
    </row>
    <row r="8913" spans="1:13" x14ac:dyDescent="0.25">
      <c r="A8913" s="169">
        <v>535393</v>
      </c>
      <c r="B8913" s="170" t="s">
        <v>6474</v>
      </c>
      <c r="C8913" s="170" t="s">
        <v>24</v>
      </c>
      <c r="D8913" s="170" t="s">
        <v>68</v>
      </c>
      <c r="E8913" s="170">
        <v>750</v>
      </c>
      <c r="F8913" s="170">
        <v>12</v>
      </c>
      <c r="G8913" s="171">
        <v>12</v>
      </c>
      <c r="H8913" s="170" t="s">
        <v>22</v>
      </c>
      <c r="I8913" s="171">
        <v>10.99</v>
      </c>
      <c r="J8913" s="169">
        <v>1</v>
      </c>
      <c r="K8913" s="154" cm="1">
        <f t="array" ref="K8913">ROUND(
IF(C8913="Beer",
SUM(LOOKUP(2,1/(SRP!$B$8:$B$10&lt;=E8913)/(SRP!$C$8:$C$10&gt;=E8913),SRP!$D$8:$D$10)*(G8913/100)*(E8913/1000)),
IF(C8913="Spirits",
SUM(LOOKUP(2,1/(SRP!$B$2:$B$7&lt;=E8913)/(SRP!$C$2:$C$7&gt;=E8913),SRP!$D$2:$D$7)*(G8913/100)*(E8913/1000)),
IF(AND(C8913="Wine",D8913="Fortified Wines"),
SUM(LOOKUP(2,1/(SRP!$B$26:$B$29&lt;=E8913)/(SRP!$C$26:$C$29&gt;=E8913),SRP!$D$26:$D$29)*(G8913/100)*(E8913/1000)),
IF(C8913="Wine",
SUM(LOOKUP(2,1/(SRP!$B$21:$B$25&lt;=E8913)/(SRP!$C$21:$C$25&gt;=E8913),SRP!$D$21:$D$25)*(G8913/100)*(E8913/1000)),
IF(AND(C8913="Ready to Drink",D8913="RTD-One Pour Cocktail&gt;7%&lt;=14.5"),
SUM(LOOKUP(2,1/(SRP!$B$16:$B$20&lt;=E8913)/(SRP!$C$16:$C$20&gt;=E8913),SRP!$D$16:$D$20)*(G8913/100)*(E8913/1000)),
IF(C8913="Ready to Drink",
SUM(LOOKUP(2,1/(SRP!$B$11:$B$15&lt;=E8913)/(SRP!$C$11:$C$15&gt;=E8913),SRP!$D$11:$D$15)*(G8913/100)*(E8913/1000)),
0)))))),2)</f>
        <v>7.03</v>
      </c>
      <c r="L8913" s="173" t="str">
        <f t="shared" si="139"/>
        <v>Wine750</v>
      </c>
      <c r="M8913" s="154">
        <f>VLOOKUP(L8913,'Slope %'!C:D,2,0)</f>
        <v>0.1</v>
      </c>
    </row>
    <row r="8914" spans="1:13" x14ac:dyDescent="0.25">
      <c r="A8914" s="169">
        <v>536508</v>
      </c>
      <c r="B8914" s="170" t="s">
        <v>6475</v>
      </c>
      <c r="C8914" s="170" t="s">
        <v>24</v>
      </c>
      <c r="D8914" s="170" t="s">
        <v>34</v>
      </c>
      <c r="E8914" s="170">
        <v>750</v>
      </c>
      <c r="F8914" s="170">
        <v>12</v>
      </c>
      <c r="G8914" s="171">
        <v>13.5</v>
      </c>
      <c r="H8914" s="170" t="s">
        <v>1214</v>
      </c>
      <c r="I8914" s="171">
        <v>19.989999999999998</v>
      </c>
      <c r="J8914" s="169">
        <v>1</v>
      </c>
      <c r="K8914" s="154" cm="1">
        <f t="array" ref="K8914">ROUND(
IF(C8914="Beer",
SUM(LOOKUP(2,1/(SRP!$B$8:$B$10&lt;=E8914)/(SRP!$C$8:$C$10&gt;=E8914),SRP!$D$8:$D$10)*(G8914/100)*(E8914/1000)),
IF(C8914="Spirits",
SUM(LOOKUP(2,1/(SRP!$B$2:$B$7&lt;=E8914)/(SRP!$C$2:$C$7&gt;=E8914),SRP!$D$2:$D$7)*(G8914/100)*(E8914/1000)),
IF(AND(C8914="Wine",D8914="Fortified Wines"),
SUM(LOOKUP(2,1/(SRP!$B$26:$B$29&lt;=E8914)/(SRP!$C$26:$C$29&gt;=E8914),SRP!$D$26:$D$29)*(G8914/100)*(E8914/1000)),
IF(C8914="Wine",
SUM(LOOKUP(2,1/(SRP!$B$21:$B$25&lt;=E8914)/(SRP!$C$21:$C$25&gt;=E8914),SRP!$D$21:$D$25)*(G8914/100)*(E8914/1000)),
IF(AND(C8914="Ready to Drink",D8914="RTD-One Pour Cocktail&gt;7%&lt;=14.5"),
SUM(LOOKUP(2,1/(SRP!$B$16:$B$20&lt;=E8914)/(SRP!$C$16:$C$20&gt;=E8914),SRP!$D$16:$D$20)*(G8914/100)*(E8914/1000)),
IF(C8914="Ready to Drink",
SUM(LOOKUP(2,1/(SRP!$B$11:$B$15&lt;=E8914)/(SRP!$C$11:$C$15&gt;=E8914),SRP!$D$11:$D$15)*(G8914/100)*(E8914/1000)),
0)))))),2)</f>
        <v>7.9</v>
      </c>
      <c r="L8914" s="173" t="str">
        <f t="shared" si="139"/>
        <v>Wine750</v>
      </c>
      <c r="M8914" s="154">
        <f>VLOOKUP(L8914,'Slope %'!C:D,2,0)</f>
        <v>0.1</v>
      </c>
    </row>
    <row r="8915" spans="1:13" x14ac:dyDescent="0.25">
      <c r="A8915" s="169">
        <v>537597</v>
      </c>
      <c r="B8915" s="170" t="s">
        <v>6476</v>
      </c>
      <c r="C8915" s="170" t="s">
        <v>24</v>
      </c>
      <c r="D8915" s="170" t="s">
        <v>166</v>
      </c>
      <c r="E8915" s="170">
        <v>750</v>
      </c>
      <c r="F8915" s="170">
        <v>12</v>
      </c>
      <c r="G8915" s="171">
        <v>12.5</v>
      </c>
      <c r="H8915" s="170" t="s">
        <v>378</v>
      </c>
      <c r="I8915" s="171">
        <v>21.99</v>
      </c>
      <c r="J8915" s="169">
        <v>1</v>
      </c>
      <c r="K8915" s="154" cm="1">
        <f t="array" ref="K8915">ROUND(
IF(C8915="Beer",
SUM(LOOKUP(2,1/(SRP!$B$8:$B$10&lt;=E8915)/(SRP!$C$8:$C$10&gt;=E8915),SRP!$D$8:$D$10)*(G8915/100)*(E8915/1000)),
IF(C8915="Spirits",
SUM(LOOKUP(2,1/(SRP!$B$2:$B$7&lt;=E8915)/(SRP!$C$2:$C$7&gt;=E8915),SRP!$D$2:$D$7)*(G8915/100)*(E8915/1000)),
IF(AND(C8915="Wine",D8915="Fortified Wines"),
SUM(LOOKUP(2,1/(SRP!$B$26:$B$29&lt;=E8915)/(SRP!$C$26:$C$29&gt;=E8915),SRP!$D$26:$D$29)*(G8915/100)*(E8915/1000)),
IF(C8915="Wine",
SUM(LOOKUP(2,1/(SRP!$B$21:$B$25&lt;=E8915)/(SRP!$C$21:$C$25&gt;=E8915),SRP!$D$21:$D$25)*(G8915/100)*(E8915/1000)),
IF(AND(C8915="Ready to Drink",D8915="RTD-One Pour Cocktail&gt;7%&lt;=14.5"),
SUM(LOOKUP(2,1/(SRP!$B$16:$B$20&lt;=E8915)/(SRP!$C$16:$C$20&gt;=E8915),SRP!$D$16:$D$20)*(G8915/100)*(E8915/1000)),
IF(C8915="Ready to Drink",
SUM(LOOKUP(2,1/(SRP!$B$11:$B$15&lt;=E8915)/(SRP!$C$11:$C$15&gt;=E8915),SRP!$D$11:$D$15)*(G8915/100)*(E8915/1000)),
0)))))),2)</f>
        <v>7.32</v>
      </c>
      <c r="L8915" s="173" t="str">
        <f t="shared" si="139"/>
        <v>Wine750</v>
      </c>
      <c r="M8915" s="154">
        <f>VLOOKUP(L8915,'Slope %'!C:D,2,0)</f>
        <v>0.1</v>
      </c>
    </row>
    <row r="8916" spans="1:13" x14ac:dyDescent="0.25">
      <c r="A8916" s="169">
        <v>538637</v>
      </c>
      <c r="B8916" s="170" t="s">
        <v>6477</v>
      </c>
      <c r="C8916" s="170" t="s">
        <v>24</v>
      </c>
      <c r="D8916" s="170" t="s">
        <v>85</v>
      </c>
      <c r="E8916" s="170">
        <v>750</v>
      </c>
      <c r="F8916" s="170">
        <v>12</v>
      </c>
      <c r="G8916" s="171">
        <v>13.5</v>
      </c>
      <c r="H8916" s="170" t="s">
        <v>177</v>
      </c>
      <c r="I8916" s="171">
        <v>18.989999999999998</v>
      </c>
      <c r="J8916" s="169">
        <v>1</v>
      </c>
      <c r="K8916" s="154" cm="1">
        <f t="array" ref="K8916">ROUND(
IF(C8916="Beer",
SUM(LOOKUP(2,1/(SRP!$B$8:$B$10&lt;=E8916)/(SRP!$C$8:$C$10&gt;=E8916),SRP!$D$8:$D$10)*(G8916/100)*(E8916/1000)),
IF(C8916="Spirits",
SUM(LOOKUP(2,1/(SRP!$B$2:$B$7&lt;=E8916)/(SRP!$C$2:$C$7&gt;=E8916),SRP!$D$2:$D$7)*(G8916/100)*(E8916/1000)),
IF(AND(C8916="Wine",D8916="Fortified Wines"),
SUM(LOOKUP(2,1/(SRP!$B$26:$B$29&lt;=E8916)/(SRP!$C$26:$C$29&gt;=E8916),SRP!$D$26:$D$29)*(G8916/100)*(E8916/1000)),
IF(C8916="Wine",
SUM(LOOKUP(2,1/(SRP!$B$21:$B$25&lt;=E8916)/(SRP!$C$21:$C$25&gt;=E8916),SRP!$D$21:$D$25)*(G8916/100)*(E8916/1000)),
IF(AND(C8916="Ready to Drink",D8916="RTD-One Pour Cocktail&gt;7%&lt;=14.5"),
SUM(LOOKUP(2,1/(SRP!$B$16:$B$20&lt;=E8916)/(SRP!$C$16:$C$20&gt;=E8916),SRP!$D$16:$D$20)*(G8916/100)*(E8916/1000)),
IF(C8916="Ready to Drink",
SUM(LOOKUP(2,1/(SRP!$B$11:$B$15&lt;=E8916)/(SRP!$C$11:$C$15&gt;=E8916),SRP!$D$11:$D$15)*(G8916/100)*(E8916/1000)),
0)))))),2)</f>
        <v>7.9</v>
      </c>
      <c r="L8916" s="173" t="str">
        <f t="shared" si="139"/>
        <v>Wine750</v>
      </c>
      <c r="M8916" s="154">
        <f>VLOOKUP(L8916,'Slope %'!C:D,2,0)</f>
        <v>0.1</v>
      </c>
    </row>
    <row r="8917" spans="1:13" x14ac:dyDescent="0.25">
      <c r="A8917" s="169">
        <v>540021</v>
      </c>
      <c r="B8917" s="170" t="s">
        <v>6478</v>
      </c>
      <c r="C8917" s="170" t="s">
        <v>24</v>
      </c>
      <c r="D8917" s="170" t="s">
        <v>109</v>
      </c>
      <c r="E8917" s="170">
        <v>750</v>
      </c>
      <c r="F8917" s="170">
        <v>6</v>
      </c>
      <c r="G8917" s="171">
        <v>8.5</v>
      </c>
      <c r="H8917" s="170" t="s">
        <v>110</v>
      </c>
      <c r="I8917" s="171">
        <v>25.99</v>
      </c>
      <c r="J8917" s="169">
        <v>1</v>
      </c>
      <c r="K8917" s="154" cm="1">
        <f t="array" ref="K8917">ROUND(
IF(C8917="Beer",
SUM(LOOKUP(2,1/(SRP!$B$8:$B$10&lt;=E8917)/(SRP!$C$8:$C$10&gt;=E8917),SRP!$D$8:$D$10)*(G8917/100)*(E8917/1000)),
IF(C8917="Spirits",
SUM(LOOKUP(2,1/(SRP!$B$2:$B$7&lt;=E8917)/(SRP!$C$2:$C$7&gt;=E8917),SRP!$D$2:$D$7)*(G8917/100)*(E8917/1000)),
IF(AND(C8917="Wine",D8917="Fortified Wines"),
SUM(LOOKUP(2,1/(SRP!$B$26:$B$29&lt;=E8917)/(SRP!$C$26:$C$29&gt;=E8917),SRP!$D$26:$D$29)*(G8917/100)*(E8917/1000)),
IF(C8917="Wine",
SUM(LOOKUP(2,1/(SRP!$B$21:$B$25&lt;=E8917)/(SRP!$C$21:$C$25&gt;=E8917),SRP!$D$21:$D$25)*(G8917/100)*(E8917/1000)),
IF(AND(C8917="Ready to Drink",D8917="RTD-One Pour Cocktail&gt;7%&lt;=14.5"),
SUM(LOOKUP(2,1/(SRP!$B$16:$B$20&lt;=E8917)/(SRP!$C$16:$C$20&gt;=E8917),SRP!$D$16:$D$20)*(G8917/100)*(E8917/1000)),
IF(C8917="Ready to Drink",
SUM(LOOKUP(2,1/(SRP!$B$11:$B$15&lt;=E8917)/(SRP!$C$11:$C$15&gt;=E8917),SRP!$D$11:$D$15)*(G8917/100)*(E8917/1000)),
0)))))),2)</f>
        <v>4.9800000000000004</v>
      </c>
      <c r="L8917" s="173" t="str">
        <f t="shared" si="139"/>
        <v>Wine750</v>
      </c>
      <c r="M8917" s="154">
        <f>VLOOKUP(L8917,'Slope %'!C:D,2,0)</f>
        <v>0.1</v>
      </c>
    </row>
    <row r="8918" spans="1:13" x14ac:dyDescent="0.25">
      <c r="A8918" s="169">
        <v>540252</v>
      </c>
      <c r="B8918" s="170" t="s">
        <v>6479</v>
      </c>
      <c r="C8918" s="170" t="s">
        <v>24</v>
      </c>
      <c r="D8918" s="170" t="s">
        <v>99</v>
      </c>
      <c r="E8918" s="170">
        <v>750</v>
      </c>
      <c r="F8918" s="170">
        <v>6</v>
      </c>
      <c r="G8918" s="171">
        <v>20</v>
      </c>
      <c r="H8918" s="170" t="s">
        <v>149</v>
      </c>
      <c r="I8918" s="171">
        <v>179.99</v>
      </c>
      <c r="J8918" s="169">
        <v>1</v>
      </c>
      <c r="K8918" s="154" cm="1">
        <f t="array" ref="K8918">ROUND(
IF(C8918="Beer",
SUM(LOOKUP(2,1/(SRP!$B$8:$B$10&lt;=E8918)/(SRP!$C$8:$C$10&gt;=E8918),SRP!$D$8:$D$10)*(G8918/100)*(E8918/1000)),
IF(C8918="Spirits",
SUM(LOOKUP(2,1/(SRP!$B$2:$B$7&lt;=E8918)/(SRP!$C$2:$C$7&gt;=E8918),SRP!$D$2:$D$7)*(G8918/100)*(E8918/1000)),
IF(AND(C8918="Wine",D8918="Fortified Wines"),
SUM(LOOKUP(2,1/(SRP!$B$26:$B$29&lt;=E8918)/(SRP!$C$26:$C$29&gt;=E8918),SRP!$D$26:$D$29)*(G8918/100)*(E8918/1000)),
IF(C8918="Wine",
SUM(LOOKUP(2,1/(SRP!$B$21:$B$25&lt;=E8918)/(SRP!$C$21:$C$25&gt;=E8918),SRP!$D$21:$D$25)*(G8918/100)*(E8918/1000)),
IF(AND(C8918="Ready to Drink",D8918="RTD-One Pour Cocktail&gt;7%&lt;=14.5"),
SUM(LOOKUP(2,1/(SRP!$B$16:$B$20&lt;=E8918)/(SRP!$C$16:$C$20&gt;=E8918),SRP!$D$16:$D$20)*(G8918/100)*(E8918/1000)),
IF(C8918="Ready to Drink",
SUM(LOOKUP(2,1/(SRP!$B$11:$B$15&lt;=E8918)/(SRP!$C$11:$C$15&gt;=E8918),SRP!$D$11:$D$15)*(G8918/100)*(E8918/1000)),
0)))))),2)</f>
        <v>11.71</v>
      </c>
      <c r="L8918" s="173" t="str">
        <f t="shared" si="139"/>
        <v>Wine750</v>
      </c>
      <c r="M8918" s="154">
        <f>VLOOKUP(L8918,'Slope %'!C:D,2,0)</f>
        <v>0.1</v>
      </c>
    </row>
    <row r="8919" spans="1:13" x14ac:dyDescent="0.25">
      <c r="A8919" s="169">
        <v>541003</v>
      </c>
      <c r="B8919" s="170" t="s">
        <v>6480</v>
      </c>
      <c r="C8919" s="170" t="s">
        <v>24</v>
      </c>
      <c r="D8919" s="170" t="s">
        <v>598</v>
      </c>
      <c r="E8919" s="170">
        <v>750</v>
      </c>
      <c r="F8919" s="170">
        <v>12</v>
      </c>
      <c r="G8919" s="171">
        <v>10</v>
      </c>
      <c r="H8919" s="170" t="s">
        <v>73</v>
      </c>
      <c r="I8919" s="171">
        <v>16.989999999999998</v>
      </c>
      <c r="J8919" s="169">
        <v>1</v>
      </c>
      <c r="K8919" s="154" cm="1">
        <f t="array" ref="K8919">ROUND(
IF(C8919="Beer",
SUM(LOOKUP(2,1/(SRP!$B$8:$B$10&lt;=E8919)/(SRP!$C$8:$C$10&gt;=E8919),SRP!$D$8:$D$10)*(G8919/100)*(E8919/1000)),
IF(C8919="Spirits",
SUM(LOOKUP(2,1/(SRP!$B$2:$B$7&lt;=E8919)/(SRP!$C$2:$C$7&gt;=E8919),SRP!$D$2:$D$7)*(G8919/100)*(E8919/1000)),
IF(AND(C8919="Wine",D8919="Fortified Wines"),
SUM(LOOKUP(2,1/(SRP!$B$26:$B$29&lt;=E8919)/(SRP!$C$26:$C$29&gt;=E8919),SRP!$D$26:$D$29)*(G8919/100)*(E8919/1000)),
IF(C8919="Wine",
SUM(LOOKUP(2,1/(SRP!$B$21:$B$25&lt;=E8919)/(SRP!$C$21:$C$25&gt;=E8919),SRP!$D$21:$D$25)*(G8919/100)*(E8919/1000)),
IF(AND(C8919="Ready to Drink",D8919="RTD-One Pour Cocktail&gt;7%&lt;=14.5"),
SUM(LOOKUP(2,1/(SRP!$B$16:$B$20&lt;=E8919)/(SRP!$C$16:$C$20&gt;=E8919),SRP!$D$16:$D$20)*(G8919/100)*(E8919/1000)),
IF(C8919="Ready to Drink",
SUM(LOOKUP(2,1/(SRP!$B$11:$B$15&lt;=E8919)/(SRP!$C$11:$C$15&gt;=E8919),SRP!$D$11:$D$15)*(G8919/100)*(E8919/1000)),
0)))))),2)</f>
        <v>5.86</v>
      </c>
      <c r="L8919" s="173" t="str">
        <f t="shared" si="139"/>
        <v>Wine750</v>
      </c>
      <c r="M8919" s="154">
        <f>VLOOKUP(L8919,'Slope %'!C:D,2,0)</f>
        <v>0.1</v>
      </c>
    </row>
    <row r="8920" spans="1:13" x14ac:dyDescent="0.25">
      <c r="A8920" s="169">
        <v>541193</v>
      </c>
      <c r="B8920" s="170" t="s">
        <v>5973</v>
      </c>
      <c r="C8920" s="170" t="s">
        <v>24</v>
      </c>
      <c r="D8920" s="170" t="s">
        <v>66</v>
      </c>
      <c r="E8920" s="170">
        <v>750</v>
      </c>
      <c r="F8920" s="170">
        <v>12</v>
      </c>
      <c r="G8920" s="171">
        <v>13.5</v>
      </c>
      <c r="H8920" s="170" t="s">
        <v>26</v>
      </c>
      <c r="I8920" s="171">
        <v>24.99</v>
      </c>
      <c r="J8920" s="169">
        <v>1</v>
      </c>
      <c r="K8920" s="154" cm="1">
        <f t="array" ref="K8920">ROUND(
IF(C8920="Beer",
SUM(LOOKUP(2,1/(SRP!$B$8:$B$10&lt;=E8920)/(SRP!$C$8:$C$10&gt;=E8920),SRP!$D$8:$D$10)*(G8920/100)*(E8920/1000)),
IF(C8920="Spirits",
SUM(LOOKUP(2,1/(SRP!$B$2:$B$7&lt;=E8920)/(SRP!$C$2:$C$7&gt;=E8920),SRP!$D$2:$D$7)*(G8920/100)*(E8920/1000)),
IF(AND(C8920="Wine",D8920="Fortified Wines"),
SUM(LOOKUP(2,1/(SRP!$B$26:$B$29&lt;=E8920)/(SRP!$C$26:$C$29&gt;=E8920),SRP!$D$26:$D$29)*(G8920/100)*(E8920/1000)),
IF(C8920="Wine",
SUM(LOOKUP(2,1/(SRP!$B$21:$B$25&lt;=E8920)/(SRP!$C$21:$C$25&gt;=E8920),SRP!$D$21:$D$25)*(G8920/100)*(E8920/1000)),
IF(AND(C8920="Ready to Drink",D8920="RTD-One Pour Cocktail&gt;7%&lt;=14.5"),
SUM(LOOKUP(2,1/(SRP!$B$16:$B$20&lt;=E8920)/(SRP!$C$16:$C$20&gt;=E8920),SRP!$D$16:$D$20)*(G8920/100)*(E8920/1000)),
IF(C8920="Ready to Drink",
SUM(LOOKUP(2,1/(SRP!$B$11:$B$15&lt;=E8920)/(SRP!$C$11:$C$15&gt;=E8920),SRP!$D$11:$D$15)*(G8920/100)*(E8920/1000)),
0)))))),2)</f>
        <v>7.9</v>
      </c>
      <c r="L8920" s="173" t="str">
        <f t="shared" si="139"/>
        <v>Wine750</v>
      </c>
      <c r="M8920" s="154">
        <f>VLOOKUP(L8920,'Slope %'!C:D,2,0)</f>
        <v>0.1</v>
      </c>
    </row>
    <row r="8921" spans="1:13" x14ac:dyDescent="0.25">
      <c r="A8921" s="169">
        <v>543876</v>
      </c>
      <c r="B8921" s="170" t="s">
        <v>6481</v>
      </c>
      <c r="C8921" s="170" t="s">
        <v>24</v>
      </c>
      <c r="D8921" s="170" t="s">
        <v>85</v>
      </c>
      <c r="E8921" s="170">
        <v>750</v>
      </c>
      <c r="F8921" s="170">
        <v>12</v>
      </c>
      <c r="G8921" s="171">
        <v>14</v>
      </c>
      <c r="H8921" s="170" t="s">
        <v>32</v>
      </c>
      <c r="I8921" s="171">
        <v>17.989999999999998</v>
      </c>
      <c r="J8921" s="169">
        <v>1</v>
      </c>
      <c r="K8921" s="154" cm="1">
        <f t="array" ref="K8921">ROUND(
IF(C8921="Beer",
SUM(LOOKUP(2,1/(SRP!$B$8:$B$10&lt;=E8921)/(SRP!$C$8:$C$10&gt;=E8921),SRP!$D$8:$D$10)*(G8921/100)*(E8921/1000)),
IF(C8921="Spirits",
SUM(LOOKUP(2,1/(SRP!$B$2:$B$7&lt;=E8921)/(SRP!$C$2:$C$7&gt;=E8921),SRP!$D$2:$D$7)*(G8921/100)*(E8921/1000)),
IF(AND(C8921="Wine",D8921="Fortified Wines"),
SUM(LOOKUP(2,1/(SRP!$B$26:$B$29&lt;=E8921)/(SRP!$C$26:$C$29&gt;=E8921),SRP!$D$26:$D$29)*(G8921/100)*(E8921/1000)),
IF(C8921="Wine",
SUM(LOOKUP(2,1/(SRP!$B$21:$B$25&lt;=E8921)/(SRP!$C$21:$C$25&gt;=E8921),SRP!$D$21:$D$25)*(G8921/100)*(E8921/1000)),
IF(AND(C8921="Ready to Drink",D8921="RTD-One Pour Cocktail&gt;7%&lt;=14.5"),
SUM(LOOKUP(2,1/(SRP!$B$16:$B$20&lt;=E8921)/(SRP!$C$16:$C$20&gt;=E8921),SRP!$D$16:$D$20)*(G8921/100)*(E8921/1000)),
IF(C8921="Ready to Drink",
SUM(LOOKUP(2,1/(SRP!$B$11:$B$15&lt;=E8921)/(SRP!$C$11:$C$15&gt;=E8921),SRP!$D$11:$D$15)*(G8921/100)*(E8921/1000)),
0)))))),2)</f>
        <v>8.1999999999999993</v>
      </c>
      <c r="L8921" s="173" t="str">
        <f t="shared" si="139"/>
        <v>Wine750</v>
      </c>
      <c r="M8921" s="154">
        <f>VLOOKUP(L8921,'Slope %'!C:D,2,0)</f>
        <v>0.1</v>
      </c>
    </row>
    <row r="8922" spans="1:13" x14ac:dyDescent="0.25">
      <c r="A8922" s="169">
        <v>543884</v>
      </c>
      <c r="B8922" s="170" t="s">
        <v>6482</v>
      </c>
      <c r="C8922" s="170" t="s">
        <v>24</v>
      </c>
      <c r="D8922" s="170" t="s">
        <v>68</v>
      </c>
      <c r="E8922" s="170">
        <v>750</v>
      </c>
      <c r="F8922" s="170">
        <v>12</v>
      </c>
      <c r="G8922" s="171">
        <v>14</v>
      </c>
      <c r="H8922" s="170" t="s">
        <v>32</v>
      </c>
      <c r="I8922" s="171">
        <v>17.989999999999998</v>
      </c>
      <c r="J8922" s="169">
        <v>1</v>
      </c>
      <c r="K8922" s="154" cm="1">
        <f t="array" ref="K8922">ROUND(
IF(C8922="Beer",
SUM(LOOKUP(2,1/(SRP!$B$8:$B$10&lt;=E8922)/(SRP!$C$8:$C$10&gt;=E8922),SRP!$D$8:$D$10)*(G8922/100)*(E8922/1000)),
IF(C8922="Spirits",
SUM(LOOKUP(2,1/(SRP!$B$2:$B$7&lt;=E8922)/(SRP!$C$2:$C$7&gt;=E8922),SRP!$D$2:$D$7)*(G8922/100)*(E8922/1000)),
IF(AND(C8922="Wine",D8922="Fortified Wines"),
SUM(LOOKUP(2,1/(SRP!$B$26:$B$29&lt;=E8922)/(SRP!$C$26:$C$29&gt;=E8922),SRP!$D$26:$D$29)*(G8922/100)*(E8922/1000)),
IF(C8922="Wine",
SUM(LOOKUP(2,1/(SRP!$B$21:$B$25&lt;=E8922)/(SRP!$C$21:$C$25&gt;=E8922),SRP!$D$21:$D$25)*(G8922/100)*(E8922/1000)),
IF(AND(C8922="Ready to Drink",D8922="RTD-One Pour Cocktail&gt;7%&lt;=14.5"),
SUM(LOOKUP(2,1/(SRP!$B$16:$B$20&lt;=E8922)/(SRP!$C$16:$C$20&gt;=E8922),SRP!$D$16:$D$20)*(G8922/100)*(E8922/1000)),
IF(C8922="Ready to Drink",
SUM(LOOKUP(2,1/(SRP!$B$11:$B$15&lt;=E8922)/(SRP!$C$11:$C$15&gt;=E8922),SRP!$D$11:$D$15)*(G8922/100)*(E8922/1000)),
0)))))),2)</f>
        <v>8.1999999999999993</v>
      </c>
      <c r="L8922" s="173" t="str">
        <f t="shared" si="139"/>
        <v>Wine750</v>
      </c>
      <c r="M8922" s="154">
        <f>VLOOKUP(L8922,'Slope %'!C:D,2,0)</f>
        <v>0.1</v>
      </c>
    </row>
    <row r="8923" spans="1:13" x14ac:dyDescent="0.25">
      <c r="A8923" s="169">
        <v>545004</v>
      </c>
      <c r="B8923" s="170" t="s">
        <v>6483</v>
      </c>
      <c r="C8923" s="170" t="s">
        <v>24</v>
      </c>
      <c r="D8923" s="170" t="s">
        <v>66</v>
      </c>
      <c r="E8923" s="170">
        <v>750</v>
      </c>
      <c r="F8923" s="170">
        <v>12</v>
      </c>
      <c r="G8923" s="171">
        <v>13.7</v>
      </c>
      <c r="H8923" s="170" t="s">
        <v>177</v>
      </c>
      <c r="I8923" s="171">
        <v>29.99</v>
      </c>
      <c r="J8923" s="169">
        <v>1</v>
      </c>
      <c r="K8923" s="154" cm="1">
        <f t="array" ref="K8923">ROUND(
IF(C8923="Beer",
SUM(LOOKUP(2,1/(SRP!$B$8:$B$10&lt;=E8923)/(SRP!$C$8:$C$10&gt;=E8923),SRP!$D$8:$D$10)*(G8923/100)*(E8923/1000)),
IF(C8923="Spirits",
SUM(LOOKUP(2,1/(SRP!$B$2:$B$7&lt;=E8923)/(SRP!$C$2:$C$7&gt;=E8923),SRP!$D$2:$D$7)*(G8923/100)*(E8923/1000)),
IF(AND(C8923="Wine",D8923="Fortified Wines"),
SUM(LOOKUP(2,1/(SRP!$B$26:$B$29&lt;=E8923)/(SRP!$C$26:$C$29&gt;=E8923),SRP!$D$26:$D$29)*(G8923/100)*(E8923/1000)),
IF(C8923="Wine",
SUM(LOOKUP(2,1/(SRP!$B$21:$B$25&lt;=E8923)/(SRP!$C$21:$C$25&gt;=E8923),SRP!$D$21:$D$25)*(G8923/100)*(E8923/1000)),
IF(AND(C8923="Ready to Drink",D8923="RTD-One Pour Cocktail&gt;7%&lt;=14.5"),
SUM(LOOKUP(2,1/(SRP!$B$16:$B$20&lt;=E8923)/(SRP!$C$16:$C$20&gt;=E8923),SRP!$D$16:$D$20)*(G8923/100)*(E8923/1000)),
IF(C8923="Ready to Drink",
SUM(LOOKUP(2,1/(SRP!$B$11:$B$15&lt;=E8923)/(SRP!$C$11:$C$15&gt;=E8923),SRP!$D$11:$D$15)*(G8923/100)*(E8923/1000)),
0)))))),2)</f>
        <v>8.02</v>
      </c>
      <c r="L8923" s="173" t="str">
        <f t="shared" si="139"/>
        <v>Wine750</v>
      </c>
      <c r="M8923" s="154">
        <f>VLOOKUP(L8923,'Slope %'!C:D,2,0)</f>
        <v>0.1</v>
      </c>
    </row>
    <row r="8924" spans="1:13" x14ac:dyDescent="0.25">
      <c r="A8924" s="169">
        <v>545319</v>
      </c>
      <c r="B8924" s="170" t="s">
        <v>6484</v>
      </c>
      <c r="C8924" s="170" t="s">
        <v>24</v>
      </c>
      <c r="D8924" s="170" t="s">
        <v>34</v>
      </c>
      <c r="E8924" s="170">
        <v>750</v>
      </c>
      <c r="F8924" s="170">
        <v>12</v>
      </c>
      <c r="G8924" s="171">
        <v>13</v>
      </c>
      <c r="H8924" s="170" t="s">
        <v>22</v>
      </c>
      <c r="I8924" s="171">
        <v>17.989999999999998</v>
      </c>
      <c r="J8924" s="169">
        <v>1</v>
      </c>
      <c r="K8924" s="154" cm="1">
        <f t="array" ref="K8924">ROUND(
IF(C8924="Beer",
SUM(LOOKUP(2,1/(SRP!$B$8:$B$10&lt;=E8924)/(SRP!$C$8:$C$10&gt;=E8924),SRP!$D$8:$D$10)*(G8924/100)*(E8924/1000)),
IF(C8924="Spirits",
SUM(LOOKUP(2,1/(SRP!$B$2:$B$7&lt;=E8924)/(SRP!$C$2:$C$7&gt;=E8924),SRP!$D$2:$D$7)*(G8924/100)*(E8924/1000)),
IF(AND(C8924="Wine",D8924="Fortified Wines"),
SUM(LOOKUP(2,1/(SRP!$B$26:$B$29&lt;=E8924)/(SRP!$C$26:$C$29&gt;=E8924),SRP!$D$26:$D$29)*(G8924/100)*(E8924/1000)),
IF(C8924="Wine",
SUM(LOOKUP(2,1/(SRP!$B$21:$B$25&lt;=E8924)/(SRP!$C$21:$C$25&gt;=E8924),SRP!$D$21:$D$25)*(G8924/100)*(E8924/1000)),
IF(AND(C8924="Ready to Drink",D8924="RTD-One Pour Cocktail&gt;7%&lt;=14.5"),
SUM(LOOKUP(2,1/(SRP!$B$16:$B$20&lt;=E8924)/(SRP!$C$16:$C$20&gt;=E8924),SRP!$D$16:$D$20)*(G8924/100)*(E8924/1000)),
IF(C8924="Ready to Drink",
SUM(LOOKUP(2,1/(SRP!$B$11:$B$15&lt;=E8924)/(SRP!$C$11:$C$15&gt;=E8924),SRP!$D$11:$D$15)*(G8924/100)*(E8924/1000)),
0)))))),2)</f>
        <v>7.61</v>
      </c>
      <c r="L8924" s="173" t="str">
        <f t="shared" si="139"/>
        <v>Wine750</v>
      </c>
      <c r="M8924" s="154">
        <f>VLOOKUP(L8924,'Slope %'!C:D,2,0)</f>
        <v>0.1</v>
      </c>
    </row>
    <row r="8925" spans="1:13" x14ac:dyDescent="0.25">
      <c r="A8925" s="169">
        <v>545772</v>
      </c>
      <c r="B8925" s="170" t="s">
        <v>6401</v>
      </c>
      <c r="C8925" s="170" t="s">
        <v>24</v>
      </c>
      <c r="D8925" s="170" t="s">
        <v>230</v>
      </c>
      <c r="E8925" s="170">
        <v>750</v>
      </c>
      <c r="F8925" s="170">
        <v>12</v>
      </c>
      <c r="G8925" s="171">
        <v>12.5</v>
      </c>
      <c r="H8925" s="170" t="s">
        <v>177</v>
      </c>
      <c r="I8925" s="171">
        <v>13.99</v>
      </c>
      <c r="J8925" s="169">
        <v>1</v>
      </c>
      <c r="K8925" s="154" cm="1">
        <f t="array" ref="K8925">ROUND(
IF(C8925="Beer",
SUM(LOOKUP(2,1/(SRP!$B$8:$B$10&lt;=E8925)/(SRP!$C$8:$C$10&gt;=E8925),SRP!$D$8:$D$10)*(G8925/100)*(E8925/1000)),
IF(C8925="Spirits",
SUM(LOOKUP(2,1/(SRP!$B$2:$B$7&lt;=E8925)/(SRP!$C$2:$C$7&gt;=E8925),SRP!$D$2:$D$7)*(G8925/100)*(E8925/1000)),
IF(AND(C8925="Wine",D8925="Fortified Wines"),
SUM(LOOKUP(2,1/(SRP!$B$26:$B$29&lt;=E8925)/(SRP!$C$26:$C$29&gt;=E8925),SRP!$D$26:$D$29)*(G8925/100)*(E8925/1000)),
IF(C8925="Wine",
SUM(LOOKUP(2,1/(SRP!$B$21:$B$25&lt;=E8925)/(SRP!$C$21:$C$25&gt;=E8925),SRP!$D$21:$D$25)*(G8925/100)*(E8925/1000)),
IF(AND(C8925="Ready to Drink",D8925="RTD-One Pour Cocktail&gt;7%&lt;=14.5"),
SUM(LOOKUP(2,1/(SRP!$B$16:$B$20&lt;=E8925)/(SRP!$C$16:$C$20&gt;=E8925),SRP!$D$16:$D$20)*(G8925/100)*(E8925/1000)),
IF(C8925="Ready to Drink",
SUM(LOOKUP(2,1/(SRP!$B$11:$B$15&lt;=E8925)/(SRP!$C$11:$C$15&gt;=E8925),SRP!$D$11:$D$15)*(G8925/100)*(E8925/1000)),
0)))))),2)</f>
        <v>7.32</v>
      </c>
      <c r="L8925" s="173" t="str">
        <f t="shared" si="139"/>
        <v>Wine750</v>
      </c>
      <c r="M8925" s="154">
        <f>VLOOKUP(L8925,'Slope %'!C:D,2,0)</f>
        <v>0.1</v>
      </c>
    </row>
    <row r="8926" spans="1:13" x14ac:dyDescent="0.25">
      <c r="A8926" s="169">
        <v>546127</v>
      </c>
      <c r="B8926" s="170" t="s">
        <v>6485</v>
      </c>
      <c r="C8926" s="170" t="s">
        <v>11</v>
      </c>
      <c r="D8926" s="170" t="s">
        <v>303</v>
      </c>
      <c r="E8926" s="170">
        <v>710</v>
      </c>
      <c r="F8926" s="170">
        <v>12</v>
      </c>
      <c r="G8926" s="171">
        <v>8</v>
      </c>
      <c r="H8926" s="170" t="s">
        <v>824</v>
      </c>
      <c r="I8926" s="171">
        <v>4.43</v>
      </c>
      <c r="J8926" s="169">
        <v>1</v>
      </c>
      <c r="K8926" s="154" cm="1">
        <f t="array" ref="K8926">ROUND(
IF(C8926="Beer",
SUM(LOOKUP(2,1/(SRP!$B$8:$B$10&lt;=E8926)/(SRP!$C$8:$C$10&gt;=E8926),SRP!$D$8:$D$10)*(G8926/100)*(E8926/1000)),
IF(C8926="Spirits",
SUM(LOOKUP(2,1/(SRP!$B$2:$B$7&lt;=E8926)/(SRP!$C$2:$C$7&gt;=E8926),SRP!$D$2:$D$7)*(G8926/100)*(E8926/1000)),
IF(AND(C8926="Wine",D8926="Fortified Wines"),
SUM(LOOKUP(2,1/(SRP!$B$26:$B$29&lt;=E8926)/(SRP!$C$26:$C$29&gt;=E8926),SRP!$D$26:$D$29)*(G8926/100)*(E8926/1000)),
IF(C8926="Wine",
SUM(LOOKUP(2,1/(SRP!$B$21:$B$25&lt;=E8926)/(SRP!$C$21:$C$25&gt;=E8926),SRP!$D$21:$D$25)*(G8926/100)*(E8926/1000)),
IF(AND(C8926="Ready to Drink",D8926="RTD-One Pour Cocktail&gt;7%&lt;=14.5"),
SUM(LOOKUP(2,1/(SRP!$B$16:$B$20&lt;=E8926)/(SRP!$C$16:$C$20&gt;=E8926),SRP!$D$16:$D$20)*(G8926/100)*(E8926/1000)),
IF(C8926="Ready to Drink",
SUM(LOOKUP(2,1/(SRP!$B$11:$B$15&lt;=E8926)/(SRP!$C$11:$C$15&gt;=E8926),SRP!$D$11:$D$15)*(G8926/100)*(E8926/1000)),
0)))))),2)</f>
        <v>4.43</v>
      </c>
      <c r="L8926" s="173" t="str">
        <f t="shared" si="139"/>
        <v>Beer710</v>
      </c>
      <c r="M8926" s="154">
        <f>VLOOKUP(L8926,'Slope %'!C:D,2,0)</f>
        <v>0.12</v>
      </c>
    </row>
    <row r="8927" spans="1:13" x14ac:dyDescent="0.25">
      <c r="A8927" s="169">
        <v>546127</v>
      </c>
      <c r="B8927" s="170" t="s">
        <v>6485</v>
      </c>
      <c r="C8927" s="170" t="s">
        <v>11</v>
      </c>
      <c r="D8927" s="170" t="s">
        <v>303</v>
      </c>
      <c r="E8927" s="170">
        <v>710</v>
      </c>
      <c r="F8927" s="170">
        <v>12</v>
      </c>
      <c r="G8927" s="171">
        <v>8</v>
      </c>
      <c r="H8927" s="170" t="s">
        <v>824</v>
      </c>
      <c r="I8927" s="171">
        <v>4.43</v>
      </c>
      <c r="J8927" s="169">
        <v>1</v>
      </c>
      <c r="K8927" s="154" cm="1">
        <f t="array" ref="K8927">ROUND(
IF(C8927="Beer",
SUM(LOOKUP(2,1/(SRP!$B$8:$B$10&lt;=E8927)/(SRP!$C$8:$C$10&gt;=E8927),SRP!$D$8:$D$10)*(G8927/100)*(E8927/1000)),
IF(C8927="Spirits",
SUM(LOOKUP(2,1/(SRP!$B$2:$B$7&lt;=E8927)/(SRP!$C$2:$C$7&gt;=E8927),SRP!$D$2:$D$7)*(G8927/100)*(E8927/1000)),
IF(AND(C8927="Wine",D8927="Fortified Wines"),
SUM(LOOKUP(2,1/(SRP!$B$26:$B$29&lt;=E8927)/(SRP!$C$26:$C$29&gt;=E8927),SRP!$D$26:$D$29)*(G8927/100)*(E8927/1000)),
IF(C8927="Wine",
SUM(LOOKUP(2,1/(SRP!$B$21:$B$25&lt;=E8927)/(SRP!$C$21:$C$25&gt;=E8927),SRP!$D$21:$D$25)*(G8927/100)*(E8927/1000)),
IF(AND(C8927="Ready to Drink",D8927="RTD-One Pour Cocktail&gt;7%&lt;=14.5"),
SUM(LOOKUP(2,1/(SRP!$B$16:$B$20&lt;=E8927)/(SRP!$C$16:$C$20&gt;=E8927),SRP!$D$16:$D$20)*(G8927/100)*(E8927/1000)),
IF(C8927="Ready to Drink",
SUM(LOOKUP(2,1/(SRP!$B$11:$B$15&lt;=E8927)/(SRP!$C$11:$C$15&gt;=E8927),SRP!$D$11:$D$15)*(G8927/100)*(E8927/1000)),
0)))))),2)</f>
        <v>4.43</v>
      </c>
      <c r="L8927" s="173" t="str">
        <f t="shared" si="139"/>
        <v>Beer710</v>
      </c>
      <c r="M8927" s="154">
        <f>VLOOKUP(L8927,'Slope %'!C:D,2,0)</f>
        <v>0.12</v>
      </c>
    </row>
    <row r="8928" spans="1:13" x14ac:dyDescent="0.25">
      <c r="A8928" s="169">
        <v>546366</v>
      </c>
      <c r="B8928" s="170" t="s">
        <v>6486</v>
      </c>
      <c r="C8928" s="170" t="s">
        <v>15</v>
      </c>
      <c r="D8928" s="170" t="s">
        <v>1007</v>
      </c>
      <c r="E8928" s="170">
        <v>500</v>
      </c>
      <c r="F8928" s="170">
        <v>6</v>
      </c>
      <c r="G8928" s="171">
        <v>51.4</v>
      </c>
      <c r="H8928" s="170" t="s">
        <v>2597</v>
      </c>
      <c r="I8928" s="171">
        <v>69.989999999999995</v>
      </c>
      <c r="J8928" s="169">
        <v>1</v>
      </c>
      <c r="K8928" s="154" cm="1">
        <f t="array" ref="K8928">ROUND(
IF(C8928="Beer",
SUM(LOOKUP(2,1/(SRP!$B$8:$B$10&lt;=E8928)/(SRP!$C$8:$C$10&gt;=E8928),SRP!$D$8:$D$10)*(G8928/100)*(E8928/1000)),
IF(C8928="Spirits",
SUM(LOOKUP(2,1/(SRP!$B$2:$B$7&lt;=E8928)/(SRP!$C$2:$C$7&gt;=E8928),SRP!$D$2:$D$7)*(G8928/100)*(E8928/1000)),
IF(AND(C8928="Wine",D8928="Fortified Wines"),
SUM(LOOKUP(2,1/(SRP!$B$26:$B$29&lt;=E8928)/(SRP!$C$26:$C$29&gt;=E8928),SRP!$D$26:$D$29)*(G8928/100)*(E8928/1000)),
IF(C8928="Wine",
SUM(LOOKUP(2,1/(SRP!$B$21:$B$25&lt;=E8928)/(SRP!$C$21:$C$25&gt;=E8928),SRP!$D$21:$D$25)*(G8928/100)*(E8928/1000)),
IF(AND(C8928="Ready to Drink",D8928="RTD-One Pour Cocktail&gt;7%&lt;=14.5"),
SUM(LOOKUP(2,1/(SRP!$B$16:$B$20&lt;=E8928)/(SRP!$C$16:$C$20&gt;=E8928),SRP!$D$16:$D$20)*(G8928/100)*(E8928/1000)),
IF(C8928="Ready to Drink",
SUM(LOOKUP(2,1/(SRP!$B$11:$B$15&lt;=E8928)/(SRP!$C$11:$C$15&gt;=E8928),SRP!$D$11:$D$15)*(G8928/100)*(E8928/1000)),
0)))))),2)</f>
        <v>21.26</v>
      </c>
      <c r="L8928" s="173" t="str">
        <f t="shared" si="139"/>
        <v>Spirits500</v>
      </c>
      <c r="M8928" s="154">
        <f>VLOOKUP(L8928,'Slope %'!C:D,2,0)</f>
        <v>7.0000000000000007E-2</v>
      </c>
    </row>
    <row r="8929" spans="1:13" x14ac:dyDescent="0.25">
      <c r="A8929" s="169">
        <v>550327</v>
      </c>
      <c r="B8929" s="170" t="s">
        <v>6487</v>
      </c>
      <c r="C8929" s="170" t="s">
        <v>24</v>
      </c>
      <c r="D8929" s="170" t="s">
        <v>85</v>
      </c>
      <c r="E8929" s="170">
        <v>750</v>
      </c>
      <c r="F8929" s="170">
        <v>12</v>
      </c>
      <c r="G8929" s="171">
        <v>13.5</v>
      </c>
      <c r="H8929" s="170" t="s">
        <v>86</v>
      </c>
      <c r="I8929" s="171">
        <v>21.99</v>
      </c>
      <c r="J8929" s="169">
        <v>1</v>
      </c>
      <c r="K8929" s="154" cm="1">
        <f t="array" ref="K8929">ROUND(
IF(C8929="Beer",
SUM(LOOKUP(2,1/(SRP!$B$8:$B$10&lt;=E8929)/(SRP!$C$8:$C$10&gt;=E8929),SRP!$D$8:$D$10)*(G8929/100)*(E8929/1000)),
IF(C8929="Spirits",
SUM(LOOKUP(2,1/(SRP!$B$2:$B$7&lt;=E8929)/(SRP!$C$2:$C$7&gt;=E8929),SRP!$D$2:$D$7)*(G8929/100)*(E8929/1000)),
IF(AND(C8929="Wine",D8929="Fortified Wines"),
SUM(LOOKUP(2,1/(SRP!$B$26:$B$29&lt;=E8929)/(SRP!$C$26:$C$29&gt;=E8929),SRP!$D$26:$D$29)*(G8929/100)*(E8929/1000)),
IF(C8929="Wine",
SUM(LOOKUP(2,1/(SRP!$B$21:$B$25&lt;=E8929)/(SRP!$C$21:$C$25&gt;=E8929),SRP!$D$21:$D$25)*(G8929/100)*(E8929/1000)),
IF(AND(C8929="Ready to Drink",D8929="RTD-One Pour Cocktail&gt;7%&lt;=14.5"),
SUM(LOOKUP(2,1/(SRP!$B$16:$B$20&lt;=E8929)/(SRP!$C$16:$C$20&gt;=E8929),SRP!$D$16:$D$20)*(G8929/100)*(E8929/1000)),
IF(C8929="Ready to Drink",
SUM(LOOKUP(2,1/(SRP!$B$11:$B$15&lt;=E8929)/(SRP!$C$11:$C$15&gt;=E8929),SRP!$D$11:$D$15)*(G8929/100)*(E8929/1000)),
0)))))),2)</f>
        <v>7.9</v>
      </c>
      <c r="L8929" s="173" t="str">
        <f t="shared" si="139"/>
        <v>Wine750</v>
      </c>
      <c r="M8929" s="154">
        <f>VLOOKUP(L8929,'Slope %'!C:D,2,0)</f>
        <v>0.1</v>
      </c>
    </row>
    <row r="8930" spans="1:13" x14ac:dyDescent="0.25">
      <c r="A8930" s="169">
        <v>550715</v>
      </c>
      <c r="B8930" s="170" t="s">
        <v>320</v>
      </c>
      <c r="C8930" s="170" t="s">
        <v>15</v>
      </c>
      <c r="D8930" s="170" t="s">
        <v>16</v>
      </c>
      <c r="E8930" s="170">
        <v>750</v>
      </c>
      <c r="F8930" s="170">
        <v>12</v>
      </c>
      <c r="G8930" s="171">
        <v>40</v>
      </c>
      <c r="H8930" s="170" t="s">
        <v>123</v>
      </c>
      <c r="I8930" s="171">
        <v>29.99</v>
      </c>
      <c r="J8930" s="169">
        <v>1</v>
      </c>
      <c r="K8930" s="154" cm="1">
        <f t="array" ref="K8930">ROUND(
IF(C8930="Beer",
SUM(LOOKUP(2,1/(SRP!$B$8:$B$10&lt;=E8930)/(SRP!$C$8:$C$10&gt;=E8930),SRP!$D$8:$D$10)*(G8930/100)*(E8930/1000)),
IF(C8930="Spirits",
SUM(LOOKUP(2,1/(SRP!$B$2:$B$7&lt;=E8930)/(SRP!$C$2:$C$7&gt;=E8930),SRP!$D$2:$D$7)*(G8930/100)*(E8930/1000)),
IF(AND(C8930="Wine",D8930="Fortified Wines"),
SUM(LOOKUP(2,1/(SRP!$B$26:$B$29&lt;=E8930)/(SRP!$C$26:$C$29&gt;=E8930),SRP!$D$26:$D$29)*(G8930/100)*(E8930/1000)),
IF(C8930="Wine",
SUM(LOOKUP(2,1/(SRP!$B$21:$B$25&lt;=E8930)/(SRP!$C$21:$C$25&gt;=E8930),SRP!$D$21:$D$25)*(G8930/100)*(E8930/1000)),
IF(AND(C8930="Ready to Drink",D8930="RTD-One Pour Cocktail&gt;7%&lt;=14.5"),
SUM(LOOKUP(2,1/(SRP!$B$16:$B$20&lt;=E8930)/(SRP!$C$16:$C$20&gt;=E8930),SRP!$D$16:$D$20)*(G8930/100)*(E8930/1000)),
IF(C8930="Ready to Drink",
SUM(LOOKUP(2,1/(SRP!$B$11:$B$15&lt;=E8930)/(SRP!$C$11:$C$15&gt;=E8930),SRP!$D$11:$D$15)*(G8930/100)*(E8930/1000)),
0)))))),2)</f>
        <v>23.42</v>
      </c>
      <c r="L8930" s="173" t="str">
        <f t="shared" si="139"/>
        <v>Spirits750</v>
      </c>
      <c r="M8930" s="154">
        <f>VLOOKUP(L8930,'Slope %'!C:D,2,0)</f>
        <v>7.0000000000000007E-2</v>
      </c>
    </row>
    <row r="8931" spans="1:13" x14ac:dyDescent="0.25">
      <c r="A8931" s="169">
        <v>550764</v>
      </c>
      <c r="B8931" s="170" t="s">
        <v>6488</v>
      </c>
      <c r="C8931" s="170" t="s">
        <v>11</v>
      </c>
      <c r="D8931" s="170" t="s">
        <v>12</v>
      </c>
      <c r="E8931" s="170">
        <v>710</v>
      </c>
      <c r="F8931" s="170">
        <v>12</v>
      </c>
      <c r="G8931" s="171">
        <v>4.5999999999999996</v>
      </c>
      <c r="H8931" s="170" t="s">
        <v>105</v>
      </c>
      <c r="I8931" s="171">
        <v>5.29</v>
      </c>
      <c r="J8931" s="169">
        <v>1</v>
      </c>
      <c r="K8931" s="154" cm="1">
        <f t="array" ref="K8931">ROUND(
IF(C8931="Beer",
SUM(LOOKUP(2,1/(SRP!$B$8:$B$10&lt;=E8931)/(SRP!$C$8:$C$10&gt;=E8931),SRP!$D$8:$D$10)*(G8931/100)*(E8931/1000)),
IF(C8931="Spirits",
SUM(LOOKUP(2,1/(SRP!$B$2:$B$7&lt;=E8931)/(SRP!$C$2:$C$7&gt;=E8931),SRP!$D$2:$D$7)*(G8931/100)*(E8931/1000)),
IF(AND(C8931="Wine",D8931="Fortified Wines"),
SUM(LOOKUP(2,1/(SRP!$B$26:$B$29&lt;=E8931)/(SRP!$C$26:$C$29&gt;=E8931),SRP!$D$26:$D$29)*(G8931/100)*(E8931/1000)),
IF(C8931="Wine",
SUM(LOOKUP(2,1/(SRP!$B$21:$B$25&lt;=E8931)/(SRP!$C$21:$C$25&gt;=E8931),SRP!$D$21:$D$25)*(G8931/100)*(E8931/1000)),
IF(AND(C8931="Ready to Drink",D8931="RTD-One Pour Cocktail&gt;7%&lt;=14.5"),
SUM(LOOKUP(2,1/(SRP!$B$16:$B$20&lt;=E8931)/(SRP!$C$16:$C$20&gt;=E8931),SRP!$D$16:$D$20)*(G8931/100)*(E8931/1000)),
IF(C8931="Ready to Drink",
SUM(LOOKUP(2,1/(SRP!$B$11:$B$15&lt;=E8931)/(SRP!$C$11:$C$15&gt;=E8931),SRP!$D$11:$D$15)*(G8931/100)*(E8931/1000)),
0)))))),2)</f>
        <v>2.5499999999999998</v>
      </c>
      <c r="L8931" s="173" t="str">
        <f t="shared" si="139"/>
        <v>Beer710</v>
      </c>
      <c r="M8931" s="154">
        <f>VLOOKUP(L8931,'Slope %'!C:D,2,0)</f>
        <v>0.12</v>
      </c>
    </row>
    <row r="8932" spans="1:13" x14ac:dyDescent="0.25">
      <c r="A8932" s="169">
        <v>550764</v>
      </c>
      <c r="B8932" s="170" t="s">
        <v>6488</v>
      </c>
      <c r="C8932" s="170" t="s">
        <v>11</v>
      </c>
      <c r="D8932" s="170" t="s">
        <v>12</v>
      </c>
      <c r="E8932" s="170">
        <v>710</v>
      </c>
      <c r="F8932" s="170">
        <v>12</v>
      </c>
      <c r="G8932" s="171">
        <v>4.5999999999999996</v>
      </c>
      <c r="H8932" s="170" t="s">
        <v>105</v>
      </c>
      <c r="I8932" s="171">
        <v>5.29</v>
      </c>
      <c r="J8932" s="169">
        <v>1</v>
      </c>
      <c r="K8932" s="154" cm="1">
        <f t="array" ref="K8932">ROUND(
IF(C8932="Beer",
SUM(LOOKUP(2,1/(SRP!$B$8:$B$10&lt;=E8932)/(SRP!$C$8:$C$10&gt;=E8932),SRP!$D$8:$D$10)*(G8932/100)*(E8932/1000)),
IF(C8932="Spirits",
SUM(LOOKUP(2,1/(SRP!$B$2:$B$7&lt;=E8932)/(SRP!$C$2:$C$7&gt;=E8932),SRP!$D$2:$D$7)*(G8932/100)*(E8932/1000)),
IF(AND(C8932="Wine",D8932="Fortified Wines"),
SUM(LOOKUP(2,1/(SRP!$B$26:$B$29&lt;=E8932)/(SRP!$C$26:$C$29&gt;=E8932),SRP!$D$26:$D$29)*(G8932/100)*(E8932/1000)),
IF(C8932="Wine",
SUM(LOOKUP(2,1/(SRP!$B$21:$B$25&lt;=E8932)/(SRP!$C$21:$C$25&gt;=E8932),SRP!$D$21:$D$25)*(G8932/100)*(E8932/1000)),
IF(AND(C8932="Ready to Drink",D8932="RTD-One Pour Cocktail&gt;7%&lt;=14.5"),
SUM(LOOKUP(2,1/(SRP!$B$16:$B$20&lt;=E8932)/(SRP!$C$16:$C$20&gt;=E8932),SRP!$D$16:$D$20)*(G8932/100)*(E8932/1000)),
IF(C8932="Ready to Drink",
SUM(LOOKUP(2,1/(SRP!$B$11:$B$15&lt;=E8932)/(SRP!$C$11:$C$15&gt;=E8932),SRP!$D$11:$D$15)*(G8932/100)*(E8932/1000)),
0)))))),2)</f>
        <v>2.5499999999999998</v>
      </c>
      <c r="L8932" s="173" t="str">
        <f t="shared" si="139"/>
        <v>Beer710</v>
      </c>
      <c r="M8932" s="154">
        <f>VLOOKUP(L8932,'Slope %'!C:D,2,0)</f>
        <v>0.12</v>
      </c>
    </row>
    <row r="8933" spans="1:13" x14ac:dyDescent="0.25">
      <c r="A8933" s="169">
        <v>551085</v>
      </c>
      <c r="B8933" s="170" t="s">
        <v>6489</v>
      </c>
      <c r="C8933" s="170" t="s">
        <v>24</v>
      </c>
      <c r="D8933" s="170" t="s">
        <v>879</v>
      </c>
      <c r="E8933" s="170">
        <v>375</v>
      </c>
      <c r="F8933" s="170">
        <v>6</v>
      </c>
      <c r="G8933" s="171">
        <v>9.5</v>
      </c>
      <c r="H8933" s="170" t="s">
        <v>32</v>
      </c>
      <c r="I8933" s="171">
        <v>59.99</v>
      </c>
      <c r="J8933" s="169">
        <v>1</v>
      </c>
      <c r="K8933" s="154" cm="1">
        <f t="array" ref="K8933">ROUND(
IF(C8933="Beer",
SUM(LOOKUP(2,1/(SRP!$B$8:$B$10&lt;=E8933)/(SRP!$C$8:$C$10&gt;=E8933),SRP!$D$8:$D$10)*(G8933/100)*(E8933/1000)),
IF(C8933="Spirits",
SUM(LOOKUP(2,1/(SRP!$B$2:$B$7&lt;=E8933)/(SRP!$C$2:$C$7&gt;=E8933),SRP!$D$2:$D$7)*(G8933/100)*(E8933/1000)),
IF(AND(C8933="Wine",D8933="Fortified Wines"),
SUM(LOOKUP(2,1/(SRP!$B$26:$B$29&lt;=E8933)/(SRP!$C$26:$C$29&gt;=E8933),SRP!$D$26:$D$29)*(G8933/100)*(E8933/1000)),
IF(C8933="Wine",
SUM(LOOKUP(2,1/(SRP!$B$21:$B$25&lt;=E8933)/(SRP!$C$21:$C$25&gt;=E8933),SRP!$D$21:$D$25)*(G8933/100)*(E8933/1000)),
IF(AND(C8933="Ready to Drink",D8933="RTD-One Pour Cocktail&gt;7%&lt;=14.5"),
SUM(LOOKUP(2,1/(SRP!$B$16:$B$20&lt;=E8933)/(SRP!$C$16:$C$20&gt;=E8933),SRP!$D$16:$D$20)*(G8933/100)*(E8933/1000)),
IF(C8933="Ready to Drink",
SUM(LOOKUP(2,1/(SRP!$B$11:$B$15&lt;=E8933)/(SRP!$C$11:$C$15&gt;=E8933),SRP!$D$11:$D$15)*(G8933/100)*(E8933/1000)),
0)))))),2)</f>
        <v>2.95</v>
      </c>
      <c r="L8933" s="173" t="str">
        <f t="shared" si="139"/>
        <v>Wine375</v>
      </c>
      <c r="M8933" s="154">
        <f>VLOOKUP(L8933,'Slope %'!C:D,2,0)</f>
        <v>0.12</v>
      </c>
    </row>
    <row r="8934" spans="1:13" x14ac:dyDescent="0.25">
      <c r="A8934" s="169">
        <v>552554</v>
      </c>
      <c r="B8934" s="170" t="s">
        <v>6490</v>
      </c>
      <c r="C8934" s="170" t="s">
        <v>11</v>
      </c>
      <c r="D8934" s="170" t="s">
        <v>12</v>
      </c>
      <c r="E8934" s="170">
        <v>4260</v>
      </c>
      <c r="F8934" s="170">
        <v>1</v>
      </c>
      <c r="G8934" s="171">
        <v>4.7</v>
      </c>
      <c r="H8934" s="170" t="s">
        <v>13</v>
      </c>
      <c r="I8934" s="171">
        <v>29.99</v>
      </c>
      <c r="J8934" s="169">
        <v>12</v>
      </c>
      <c r="K8934" s="154" cm="1">
        <f t="array" ref="K8934">ROUND(
IF(C8934="Beer",
SUM(LOOKUP(2,1/(SRP!$B$8:$B$10&lt;=E8934)/(SRP!$C$8:$C$10&gt;=E8934),SRP!$D$8:$D$10)*(G8934/100)*(E8934/1000)),
IF(C8934="Spirits",
SUM(LOOKUP(2,1/(SRP!$B$2:$B$7&lt;=E8934)/(SRP!$C$2:$C$7&gt;=E8934),SRP!$D$2:$D$7)*(G8934/100)*(E8934/1000)),
IF(AND(C8934="Wine",D8934="Fortified Wines"),
SUM(LOOKUP(2,1/(SRP!$B$26:$B$29&lt;=E8934)/(SRP!$C$26:$C$29&gt;=E8934),SRP!$D$26:$D$29)*(G8934/100)*(E8934/1000)),
IF(C8934="Wine",
SUM(LOOKUP(2,1/(SRP!$B$21:$B$25&lt;=E8934)/(SRP!$C$21:$C$25&gt;=E8934),SRP!$D$21:$D$25)*(G8934/100)*(E8934/1000)),
IF(AND(C8934="Ready to Drink",D8934="RTD-One Pour Cocktail&gt;7%&lt;=14.5"),
SUM(LOOKUP(2,1/(SRP!$B$16:$B$20&lt;=E8934)/(SRP!$C$16:$C$20&gt;=E8934),SRP!$D$16:$D$20)*(G8934/100)*(E8934/1000)),
IF(C8934="Ready to Drink",
SUM(LOOKUP(2,1/(SRP!$B$11:$B$15&lt;=E8934)/(SRP!$C$11:$C$15&gt;=E8934),SRP!$D$11:$D$15)*(G8934/100)*(E8934/1000)),
0)))))),2)</f>
        <v>15.63</v>
      </c>
      <c r="L8934" s="173" t="str">
        <f t="shared" si="139"/>
        <v>Beer4260</v>
      </c>
      <c r="M8934" s="154">
        <f>VLOOKUP(L8934,'Slope %'!C:D,2,0)</f>
        <v>7.0000000000000007E-2</v>
      </c>
    </row>
    <row r="8935" spans="1:13" x14ac:dyDescent="0.25">
      <c r="A8935" s="169">
        <v>552554</v>
      </c>
      <c r="B8935" s="170" t="s">
        <v>6490</v>
      </c>
      <c r="C8935" s="170" t="s">
        <v>11</v>
      </c>
      <c r="D8935" s="170" t="s">
        <v>12</v>
      </c>
      <c r="E8935" s="170">
        <v>4260</v>
      </c>
      <c r="F8935" s="170">
        <v>1</v>
      </c>
      <c r="G8935" s="171">
        <v>4.7</v>
      </c>
      <c r="H8935" s="170" t="s">
        <v>13</v>
      </c>
      <c r="I8935" s="171">
        <v>29.99</v>
      </c>
      <c r="J8935" s="169">
        <v>12</v>
      </c>
      <c r="K8935" s="154" cm="1">
        <f t="array" ref="K8935">ROUND(
IF(C8935="Beer",
SUM(LOOKUP(2,1/(SRP!$B$8:$B$10&lt;=E8935)/(SRP!$C$8:$C$10&gt;=E8935),SRP!$D$8:$D$10)*(G8935/100)*(E8935/1000)),
IF(C8935="Spirits",
SUM(LOOKUP(2,1/(SRP!$B$2:$B$7&lt;=E8935)/(SRP!$C$2:$C$7&gt;=E8935),SRP!$D$2:$D$7)*(G8935/100)*(E8935/1000)),
IF(AND(C8935="Wine",D8935="Fortified Wines"),
SUM(LOOKUP(2,1/(SRP!$B$26:$B$29&lt;=E8935)/(SRP!$C$26:$C$29&gt;=E8935),SRP!$D$26:$D$29)*(G8935/100)*(E8935/1000)),
IF(C8935="Wine",
SUM(LOOKUP(2,1/(SRP!$B$21:$B$25&lt;=E8935)/(SRP!$C$21:$C$25&gt;=E8935),SRP!$D$21:$D$25)*(G8935/100)*(E8935/1000)),
IF(AND(C8935="Ready to Drink",D8935="RTD-One Pour Cocktail&gt;7%&lt;=14.5"),
SUM(LOOKUP(2,1/(SRP!$B$16:$B$20&lt;=E8935)/(SRP!$C$16:$C$20&gt;=E8935),SRP!$D$16:$D$20)*(G8935/100)*(E8935/1000)),
IF(C8935="Ready to Drink",
SUM(LOOKUP(2,1/(SRP!$B$11:$B$15&lt;=E8935)/(SRP!$C$11:$C$15&gt;=E8935),SRP!$D$11:$D$15)*(G8935/100)*(E8935/1000)),
0)))))),2)</f>
        <v>15.63</v>
      </c>
      <c r="L8935" s="173" t="str">
        <f t="shared" si="139"/>
        <v>Beer4260</v>
      </c>
      <c r="M8935" s="154">
        <f>VLOOKUP(L8935,'Slope %'!C:D,2,0)</f>
        <v>7.0000000000000007E-2</v>
      </c>
    </row>
    <row r="8936" spans="1:13" x14ac:dyDescent="0.25">
      <c r="A8936" s="169">
        <v>554469</v>
      </c>
      <c r="B8936" s="170" t="s">
        <v>6491</v>
      </c>
      <c r="C8936" s="170" t="s">
        <v>11</v>
      </c>
      <c r="D8936" s="170" t="s">
        <v>1406</v>
      </c>
      <c r="E8936" s="170">
        <v>3520</v>
      </c>
      <c r="F8936" s="170">
        <v>3</v>
      </c>
      <c r="G8936" s="171">
        <v>4.2</v>
      </c>
      <c r="H8936" s="170" t="s">
        <v>20</v>
      </c>
      <c r="I8936" s="171">
        <v>24.79</v>
      </c>
      <c r="J8936" s="169">
        <v>8</v>
      </c>
      <c r="K8936" s="154" cm="1">
        <f t="array" ref="K8936">ROUND(
IF(C8936="Beer",
SUM(LOOKUP(2,1/(SRP!$B$8:$B$10&lt;=E8936)/(SRP!$C$8:$C$10&gt;=E8936),SRP!$D$8:$D$10)*(G8936/100)*(E8936/1000)),
IF(C8936="Spirits",
SUM(LOOKUP(2,1/(SRP!$B$2:$B$7&lt;=E8936)/(SRP!$C$2:$C$7&gt;=E8936),SRP!$D$2:$D$7)*(G8936/100)*(E8936/1000)),
IF(AND(C8936="Wine",D8936="Fortified Wines"),
SUM(LOOKUP(2,1/(SRP!$B$26:$B$29&lt;=E8936)/(SRP!$C$26:$C$29&gt;=E8936),SRP!$D$26:$D$29)*(G8936/100)*(E8936/1000)),
IF(C8936="Wine",
SUM(LOOKUP(2,1/(SRP!$B$21:$B$25&lt;=E8936)/(SRP!$C$21:$C$25&gt;=E8936),SRP!$D$21:$D$25)*(G8936/100)*(E8936/1000)),
IF(AND(C8936="Ready to Drink",D8936="RTD-One Pour Cocktail&gt;7%&lt;=14.5"),
SUM(LOOKUP(2,1/(SRP!$B$16:$B$20&lt;=E8936)/(SRP!$C$16:$C$20&gt;=E8936),SRP!$D$16:$D$20)*(G8936/100)*(E8936/1000)),
IF(C8936="Ready to Drink",
SUM(LOOKUP(2,1/(SRP!$B$11:$B$15&lt;=E8936)/(SRP!$C$11:$C$15&gt;=E8936),SRP!$D$11:$D$15)*(G8936/100)*(E8936/1000)),
0)))))),2)</f>
        <v>11.54</v>
      </c>
      <c r="L8936" s="173" t="str">
        <f t="shared" si="139"/>
        <v>Beer3520</v>
      </c>
      <c r="M8936" s="154">
        <f>VLOOKUP(L8936,'Slope %'!C:D,2,0)</f>
        <v>7.0000000000000007E-2</v>
      </c>
    </row>
    <row r="8937" spans="1:13" x14ac:dyDescent="0.25">
      <c r="A8937" s="169">
        <v>554469</v>
      </c>
      <c r="B8937" s="170" t="s">
        <v>6491</v>
      </c>
      <c r="C8937" s="170" t="s">
        <v>11</v>
      </c>
      <c r="D8937" s="170" t="s">
        <v>1406</v>
      </c>
      <c r="E8937" s="170">
        <v>3520</v>
      </c>
      <c r="F8937" s="170">
        <v>3</v>
      </c>
      <c r="G8937" s="171">
        <v>4.2</v>
      </c>
      <c r="H8937" s="170" t="s">
        <v>20</v>
      </c>
      <c r="I8937" s="171">
        <v>24.79</v>
      </c>
      <c r="J8937" s="169">
        <v>8</v>
      </c>
      <c r="K8937" s="154" cm="1">
        <f t="array" ref="K8937">ROUND(
IF(C8937="Beer",
SUM(LOOKUP(2,1/(SRP!$B$8:$B$10&lt;=E8937)/(SRP!$C$8:$C$10&gt;=E8937),SRP!$D$8:$D$10)*(G8937/100)*(E8937/1000)),
IF(C8937="Spirits",
SUM(LOOKUP(2,1/(SRP!$B$2:$B$7&lt;=E8937)/(SRP!$C$2:$C$7&gt;=E8937),SRP!$D$2:$D$7)*(G8937/100)*(E8937/1000)),
IF(AND(C8937="Wine",D8937="Fortified Wines"),
SUM(LOOKUP(2,1/(SRP!$B$26:$B$29&lt;=E8937)/(SRP!$C$26:$C$29&gt;=E8937),SRP!$D$26:$D$29)*(G8937/100)*(E8937/1000)),
IF(C8937="Wine",
SUM(LOOKUP(2,1/(SRP!$B$21:$B$25&lt;=E8937)/(SRP!$C$21:$C$25&gt;=E8937),SRP!$D$21:$D$25)*(G8937/100)*(E8937/1000)),
IF(AND(C8937="Ready to Drink",D8937="RTD-One Pour Cocktail&gt;7%&lt;=14.5"),
SUM(LOOKUP(2,1/(SRP!$B$16:$B$20&lt;=E8937)/(SRP!$C$16:$C$20&gt;=E8937),SRP!$D$16:$D$20)*(G8937/100)*(E8937/1000)),
IF(C8937="Ready to Drink",
SUM(LOOKUP(2,1/(SRP!$B$11:$B$15&lt;=E8937)/(SRP!$C$11:$C$15&gt;=E8937),SRP!$D$11:$D$15)*(G8937/100)*(E8937/1000)),
0)))))),2)</f>
        <v>11.54</v>
      </c>
      <c r="L8937" s="173" t="str">
        <f t="shared" si="139"/>
        <v>Beer3520</v>
      </c>
      <c r="M8937" s="154">
        <f>VLOOKUP(L8937,'Slope %'!C:D,2,0)</f>
        <v>7.0000000000000007E-2</v>
      </c>
    </row>
    <row r="8938" spans="1:13" x14ac:dyDescent="0.25">
      <c r="A8938" s="169">
        <v>557108</v>
      </c>
      <c r="B8938" s="170" t="s">
        <v>6492</v>
      </c>
      <c r="C8938" s="170" t="s">
        <v>15</v>
      </c>
      <c r="D8938" s="170" t="s">
        <v>227</v>
      </c>
      <c r="E8938" s="170">
        <v>750</v>
      </c>
      <c r="F8938" s="170">
        <v>12</v>
      </c>
      <c r="G8938" s="171">
        <v>40</v>
      </c>
      <c r="H8938" s="170" t="s">
        <v>222</v>
      </c>
      <c r="I8938" s="171">
        <v>37.99</v>
      </c>
      <c r="J8938" s="169">
        <v>1</v>
      </c>
      <c r="K8938" s="154" cm="1">
        <f t="array" ref="K8938">ROUND(
IF(C8938="Beer",
SUM(LOOKUP(2,1/(SRP!$B$8:$B$10&lt;=E8938)/(SRP!$C$8:$C$10&gt;=E8938),SRP!$D$8:$D$10)*(G8938/100)*(E8938/1000)),
IF(C8938="Spirits",
SUM(LOOKUP(2,1/(SRP!$B$2:$B$7&lt;=E8938)/(SRP!$C$2:$C$7&gt;=E8938),SRP!$D$2:$D$7)*(G8938/100)*(E8938/1000)),
IF(AND(C8938="Wine",D8938="Fortified Wines"),
SUM(LOOKUP(2,1/(SRP!$B$26:$B$29&lt;=E8938)/(SRP!$C$26:$C$29&gt;=E8938),SRP!$D$26:$D$29)*(G8938/100)*(E8938/1000)),
IF(C8938="Wine",
SUM(LOOKUP(2,1/(SRP!$B$21:$B$25&lt;=E8938)/(SRP!$C$21:$C$25&gt;=E8938),SRP!$D$21:$D$25)*(G8938/100)*(E8938/1000)),
IF(AND(C8938="Ready to Drink",D8938="RTD-One Pour Cocktail&gt;7%&lt;=14.5"),
SUM(LOOKUP(2,1/(SRP!$B$16:$B$20&lt;=E8938)/(SRP!$C$16:$C$20&gt;=E8938),SRP!$D$16:$D$20)*(G8938/100)*(E8938/1000)),
IF(C8938="Ready to Drink",
SUM(LOOKUP(2,1/(SRP!$B$11:$B$15&lt;=E8938)/(SRP!$C$11:$C$15&gt;=E8938),SRP!$D$11:$D$15)*(G8938/100)*(E8938/1000)),
0)))))),2)</f>
        <v>23.42</v>
      </c>
      <c r="L8938" s="173" t="str">
        <f t="shared" si="139"/>
        <v>Spirits750</v>
      </c>
      <c r="M8938" s="154">
        <f>VLOOKUP(L8938,'Slope %'!C:D,2,0)</f>
        <v>7.0000000000000007E-2</v>
      </c>
    </row>
    <row r="8939" spans="1:13" x14ac:dyDescent="0.25">
      <c r="A8939" s="169">
        <v>557256</v>
      </c>
      <c r="B8939" s="170" t="s">
        <v>6493</v>
      </c>
      <c r="C8939" s="170" t="s">
        <v>24</v>
      </c>
      <c r="D8939" s="170" t="s">
        <v>191</v>
      </c>
      <c r="E8939" s="170">
        <v>1000</v>
      </c>
      <c r="F8939" s="170">
        <v>12</v>
      </c>
      <c r="G8939" s="171">
        <v>13</v>
      </c>
      <c r="H8939" s="170" t="s">
        <v>35</v>
      </c>
      <c r="I8939" s="171">
        <v>15.99</v>
      </c>
      <c r="J8939" s="169">
        <v>1</v>
      </c>
      <c r="K8939" s="154" cm="1">
        <f t="array" ref="K8939">ROUND(
IF(C8939="Beer",
SUM(LOOKUP(2,1/(SRP!$B$8:$B$10&lt;=E8939)/(SRP!$C$8:$C$10&gt;=E8939),SRP!$D$8:$D$10)*(G8939/100)*(E8939/1000)),
IF(C8939="Spirits",
SUM(LOOKUP(2,1/(SRP!$B$2:$B$7&lt;=E8939)/(SRP!$C$2:$C$7&gt;=E8939),SRP!$D$2:$D$7)*(G8939/100)*(E8939/1000)),
IF(AND(C8939="Wine",D8939="Fortified Wines"),
SUM(LOOKUP(2,1/(SRP!$B$26:$B$29&lt;=E8939)/(SRP!$C$26:$C$29&gt;=E8939),SRP!$D$26:$D$29)*(G8939/100)*(E8939/1000)),
IF(C8939="Wine",
SUM(LOOKUP(2,1/(SRP!$B$21:$B$25&lt;=E8939)/(SRP!$C$21:$C$25&gt;=E8939),SRP!$D$21:$D$25)*(G8939/100)*(E8939/1000)),
IF(AND(C8939="Ready to Drink",D8939="RTD-One Pour Cocktail&gt;7%&lt;=14.5"),
SUM(LOOKUP(2,1/(SRP!$B$16:$B$20&lt;=E8939)/(SRP!$C$16:$C$20&gt;=E8939),SRP!$D$16:$D$20)*(G8939/100)*(E8939/1000)),
IF(C8939="Ready to Drink",
SUM(LOOKUP(2,1/(SRP!$B$11:$B$15&lt;=E8939)/(SRP!$C$11:$C$15&gt;=E8939),SRP!$D$11:$D$15)*(G8939/100)*(E8939/1000)),
0)))))),2)</f>
        <v>10.15</v>
      </c>
      <c r="L8939" s="173" t="str">
        <f t="shared" si="139"/>
        <v>Wine1000</v>
      </c>
      <c r="M8939" s="154">
        <f>VLOOKUP(L8939,'Slope %'!C:D,2,0)</f>
        <v>7.0000000000000007E-2</v>
      </c>
    </row>
    <row r="8940" spans="1:13" x14ac:dyDescent="0.25">
      <c r="A8940" s="169">
        <v>558452</v>
      </c>
      <c r="B8940" s="170" t="s">
        <v>6494</v>
      </c>
      <c r="C8940" s="170" t="s">
        <v>24</v>
      </c>
      <c r="D8940" s="170" t="s">
        <v>879</v>
      </c>
      <c r="E8940" s="170">
        <v>375</v>
      </c>
      <c r="F8940" s="170">
        <v>6</v>
      </c>
      <c r="G8940" s="171">
        <v>9</v>
      </c>
      <c r="H8940" s="170" t="s">
        <v>32</v>
      </c>
      <c r="I8940" s="171">
        <v>49.99</v>
      </c>
      <c r="J8940" s="169">
        <v>1</v>
      </c>
      <c r="K8940" s="154" cm="1">
        <f t="array" ref="K8940">ROUND(
IF(C8940="Beer",
SUM(LOOKUP(2,1/(SRP!$B$8:$B$10&lt;=E8940)/(SRP!$C$8:$C$10&gt;=E8940),SRP!$D$8:$D$10)*(G8940/100)*(E8940/1000)),
IF(C8940="Spirits",
SUM(LOOKUP(2,1/(SRP!$B$2:$B$7&lt;=E8940)/(SRP!$C$2:$C$7&gt;=E8940),SRP!$D$2:$D$7)*(G8940/100)*(E8940/1000)),
IF(AND(C8940="Wine",D8940="Fortified Wines"),
SUM(LOOKUP(2,1/(SRP!$B$26:$B$29&lt;=E8940)/(SRP!$C$26:$C$29&gt;=E8940),SRP!$D$26:$D$29)*(G8940/100)*(E8940/1000)),
IF(C8940="Wine",
SUM(LOOKUP(2,1/(SRP!$B$21:$B$25&lt;=E8940)/(SRP!$C$21:$C$25&gt;=E8940),SRP!$D$21:$D$25)*(G8940/100)*(E8940/1000)),
IF(AND(C8940="Ready to Drink",D8940="RTD-One Pour Cocktail&gt;7%&lt;=14.5"),
SUM(LOOKUP(2,1/(SRP!$B$16:$B$20&lt;=E8940)/(SRP!$C$16:$C$20&gt;=E8940),SRP!$D$16:$D$20)*(G8940/100)*(E8940/1000)),
IF(C8940="Ready to Drink",
SUM(LOOKUP(2,1/(SRP!$B$11:$B$15&lt;=E8940)/(SRP!$C$11:$C$15&gt;=E8940),SRP!$D$11:$D$15)*(G8940/100)*(E8940/1000)),
0)))))),2)</f>
        <v>2.79</v>
      </c>
      <c r="L8940" s="173" t="str">
        <f t="shared" si="139"/>
        <v>Wine375</v>
      </c>
      <c r="M8940" s="154">
        <f>VLOOKUP(L8940,'Slope %'!C:D,2,0)</f>
        <v>0.12</v>
      </c>
    </row>
    <row r="8941" spans="1:13" x14ac:dyDescent="0.25">
      <c r="A8941" s="169">
        <v>558825</v>
      </c>
      <c r="B8941" s="170" t="s">
        <v>6495</v>
      </c>
      <c r="C8941" s="170" t="s">
        <v>24</v>
      </c>
      <c r="D8941" s="170" t="s">
        <v>298</v>
      </c>
      <c r="E8941" s="170">
        <v>750</v>
      </c>
      <c r="F8941" s="170">
        <v>6</v>
      </c>
      <c r="G8941" s="171">
        <v>12</v>
      </c>
      <c r="H8941" s="170" t="s">
        <v>177</v>
      </c>
      <c r="I8941" s="171">
        <v>39.99</v>
      </c>
      <c r="J8941" s="169">
        <v>1</v>
      </c>
      <c r="K8941" s="154" cm="1">
        <f t="array" ref="K8941">ROUND(
IF(C8941="Beer",
SUM(LOOKUP(2,1/(SRP!$B$8:$B$10&lt;=E8941)/(SRP!$C$8:$C$10&gt;=E8941),SRP!$D$8:$D$10)*(G8941/100)*(E8941/1000)),
IF(C8941="Spirits",
SUM(LOOKUP(2,1/(SRP!$B$2:$B$7&lt;=E8941)/(SRP!$C$2:$C$7&gt;=E8941),SRP!$D$2:$D$7)*(G8941/100)*(E8941/1000)),
IF(AND(C8941="Wine",D8941="Fortified Wines"),
SUM(LOOKUP(2,1/(SRP!$B$26:$B$29&lt;=E8941)/(SRP!$C$26:$C$29&gt;=E8941),SRP!$D$26:$D$29)*(G8941/100)*(E8941/1000)),
IF(C8941="Wine",
SUM(LOOKUP(2,1/(SRP!$B$21:$B$25&lt;=E8941)/(SRP!$C$21:$C$25&gt;=E8941),SRP!$D$21:$D$25)*(G8941/100)*(E8941/1000)),
IF(AND(C8941="Ready to Drink",D8941="RTD-One Pour Cocktail&gt;7%&lt;=14.5"),
SUM(LOOKUP(2,1/(SRP!$B$16:$B$20&lt;=E8941)/(SRP!$C$16:$C$20&gt;=E8941),SRP!$D$16:$D$20)*(G8941/100)*(E8941/1000)),
IF(C8941="Ready to Drink",
SUM(LOOKUP(2,1/(SRP!$B$11:$B$15&lt;=E8941)/(SRP!$C$11:$C$15&gt;=E8941),SRP!$D$11:$D$15)*(G8941/100)*(E8941/1000)),
0)))))),2)</f>
        <v>7.03</v>
      </c>
      <c r="L8941" s="173" t="str">
        <f t="shared" si="139"/>
        <v>Wine750</v>
      </c>
      <c r="M8941" s="154">
        <f>VLOOKUP(L8941,'Slope %'!C:D,2,0)</f>
        <v>0.1</v>
      </c>
    </row>
    <row r="8942" spans="1:13" x14ac:dyDescent="0.25">
      <c r="A8942" s="169">
        <v>558999</v>
      </c>
      <c r="B8942" s="170" t="s">
        <v>6496</v>
      </c>
      <c r="C8942" s="170" t="s">
        <v>24</v>
      </c>
      <c r="D8942" s="170" t="s">
        <v>42</v>
      </c>
      <c r="E8942" s="170">
        <v>375</v>
      </c>
      <c r="F8942" s="170">
        <v>12</v>
      </c>
      <c r="G8942" s="171">
        <v>17</v>
      </c>
      <c r="H8942" s="170" t="s">
        <v>415</v>
      </c>
      <c r="I8942" s="171">
        <v>18.989999999999998</v>
      </c>
      <c r="J8942" s="169">
        <v>1</v>
      </c>
      <c r="K8942" s="154" cm="1">
        <f t="array" ref="K8942">ROUND(
IF(C8942="Beer",
SUM(LOOKUP(2,1/(SRP!$B$8:$B$10&lt;=E8942)/(SRP!$C$8:$C$10&gt;=E8942),SRP!$D$8:$D$10)*(G8942/100)*(E8942/1000)),
IF(C8942="Spirits",
SUM(LOOKUP(2,1/(SRP!$B$2:$B$7&lt;=E8942)/(SRP!$C$2:$C$7&gt;=E8942),SRP!$D$2:$D$7)*(G8942/100)*(E8942/1000)),
IF(AND(C8942="Wine",D8942="Fortified Wines"),
SUM(LOOKUP(2,1/(SRP!$B$26:$B$29&lt;=E8942)/(SRP!$C$26:$C$29&gt;=E8942),SRP!$D$26:$D$29)*(G8942/100)*(E8942/1000)),
IF(C8942="Wine",
SUM(LOOKUP(2,1/(SRP!$B$21:$B$25&lt;=E8942)/(SRP!$C$21:$C$25&gt;=E8942),SRP!$D$21:$D$25)*(G8942/100)*(E8942/1000)),
IF(AND(C8942="Ready to Drink",D8942="RTD-One Pour Cocktail&gt;7%&lt;=14.5"),
SUM(LOOKUP(2,1/(SRP!$B$16:$B$20&lt;=E8942)/(SRP!$C$16:$C$20&gt;=E8942),SRP!$D$16:$D$20)*(G8942/100)*(E8942/1000)),
IF(C8942="Ready to Drink",
SUM(LOOKUP(2,1/(SRP!$B$11:$B$15&lt;=E8942)/(SRP!$C$11:$C$15&gt;=E8942),SRP!$D$11:$D$15)*(G8942/100)*(E8942/1000)),
0)))))),2)</f>
        <v>5.27</v>
      </c>
      <c r="L8942" s="173" t="str">
        <f t="shared" si="139"/>
        <v>Wine375</v>
      </c>
      <c r="M8942" s="154">
        <f>VLOOKUP(L8942,'Slope %'!C:D,2,0)</f>
        <v>0.12</v>
      </c>
    </row>
    <row r="8943" spans="1:13" x14ac:dyDescent="0.25">
      <c r="A8943" s="169">
        <v>559302</v>
      </c>
      <c r="B8943" s="170" t="s">
        <v>6497</v>
      </c>
      <c r="C8943" s="170" t="s">
        <v>24</v>
      </c>
      <c r="D8943" s="170" t="s">
        <v>879</v>
      </c>
      <c r="E8943" s="170">
        <v>50</v>
      </c>
      <c r="F8943" s="170">
        <v>48</v>
      </c>
      <c r="G8943" s="171">
        <v>9.5</v>
      </c>
      <c r="H8943" s="170" t="s">
        <v>32</v>
      </c>
      <c r="I8943" s="171">
        <v>8.99</v>
      </c>
      <c r="J8943" s="169">
        <v>1</v>
      </c>
      <c r="K8943" s="154" cm="1">
        <f t="array" ref="K8943">ROUND(
IF(C8943="Beer",
SUM(LOOKUP(2,1/(SRP!$B$8:$B$10&lt;=E8943)/(SRP!$C$8:$C$10&gt;=E8943),SRP!$D$8:$D$10)*(G8943/100)*(E8943/1000)),
IF(C8943="Spirits",
SUM(LOOKUP(2,1/(SRP!$B$2:$B$7&lt;=E8943)/(SRP!$C$2:$C$7&gt;=E8943),SRP!$D$2:$D$7)*(G8943/100)*(E8943/1000)),
IF(AND(C8943="Wine",D8943="Fortified Wines"),
SUM(LOOKUP(2,1/(SRP!$B$26:$B$29&lt;=E8943)/(SRP!$C$26:$C$29&gt;=E8943),SRP!$D$26:$D$29)*(G8943/100)*(E8943/1000)),
IF(C8943="Wine",
SUM(LOOKUP(2,1/(SRP!$B$21:$B$25&lt;=E8943)/(SRP!$C$21:$C$25&gt;=E8943),SRP!$D$21:$D$25)*(G8943/100)*(E8943/1000)),
IF(AND(C8943="Ready to Drink",D8943="RTD-One Pour Cocktail&gt;7%&lt;=14.5"),
SUM(LOOKUP(2,1/(SRP!$B$16:$B$20&lt;=E8943)/(SRP!$C$16:$C$20&gt;=E8943),SRP!$D$16:$D$20)*(G8943/100)*(E8943/1000)),
IF(C8943="Ready to Drink",
SUM(LOOKUP(2,1/(SRP!$B$11:$B$15&lt;=E8943)/(SRP!$C$11:$C$15&gt;=E8943),SRP!$D$11:$D$15)*(G8943/100)*(E8943/1000)),
0)))))),2)</f>
        <v>0.73</v>
      </c>
      <c r="L8943" s="173" t="str">
        <f t="shared" si="139"/>
        <v>Wine50</v>
      </c>
      <c r="M8943" s="154">
        <f>VLOOKUP(L8943,'Slope %'!C:D,2,0)</f>
        <v>0.12</v>
      </c>
    </row>
    <row r="8944" spans="1:13" x14ac:dyDescent="0.25">
      <c r="A8944" s="169">
        <v>560474</v>
      </c>
      <c r="B8944" s="170" t="s">
        <v>6498</v>
      </c>
      <c r="C8944" s="170" t="s">
        <v>15</v>
      </c>
      <c r="D8944" s="170" t="s">
        <v>56</v>
      </c>
      <c r="E8944" s="170">
        <v>750</v>
      </c>
      <c r="F8944" s="170">
        <v>6</v>
      </c>
      <c r="G8944" s="171">
        <v>46</v>
      </c>
      <c r="H8944" s="170" t="s">
        <v>35</v>
      </c>
      <c r="I8944" s="171">
        <v>129.99</v>
      </c>
      <c r="J8944" s="169">
        <v>1</v>
      </c>
      <c r="K8944" s="154" cm="1">
        <f t="array" ref="K8944">ROUND(
IF(C8944="Beer",
SUM(LOOKUP(2,1/(SRP!$B$8:$B$10&lt;=E8944)/(SRP!$C$8:$C$10&gt;=E8944),SRP!$D$8:$D$10)*(G8944/100)*(E8944/1000)),
IF(C8944="Spirits",
SUM(LOOKUP(2,1/(SRP!$B$2:$B$7&lt;=E8944)/(SRP!$C$2:$C$7&gt;=E8944),SRP!$D$2:$D$7)*(G8944/100)*(E8944/1000)),
IF(AND(C8944="Wine",D8944="Fortified Wines"),
SUM(LOOKUP(2,1/(SRP!$B$26:$B$29&lt;=E8944)/(SRP!$C$26:$C$29&gt;=E8944),SRP!$D$26:$D$29)*(G8944/100)*(E8944/1000)),
IF(C8944="Wine",
SUM(LOOKUP(2,1/(SRP!$B$21:$B$25&lt;=E8944)/(SRP!$C$21:$C$25&gt;=E8944),SRP!$D$21:$D$25)*(G8944/100)*(E8944/1000)),
IF(AND(C8944="Ready to Drink",D8944="RTD-One Pour Cocktail&gt;7%&lt;=14.5"),
SUM(LOOKUP(2,1/(SRP!$B$16:$B$20&lt;=E8944)/(SRP!$C$16:$C$20&gt;=E8944),SRP!$D$16:$D$20)*(G8944/100)*(E8944/1000)),
IF(C8944="Ready to Drink",
SUM(LOOKUP(2,1/(SRP!$B$11:$B$15&lt;=E8944)/(SRP!$C$11:$C$15&gt;=E8944),SRP!$D$11:$D$15)*(G8944/100)*(E8944/1000)),
0)))))),2)</f>
        <v>26.93</v>
      </c>
      <c r="L8944" s="173" t="str">
        <f t="shared" si="139"/>
        <v>Spirits750</v>
      </c>
      <c r="M8944" s="154">
        <f>VLOOKUP(L8944,'Slope %'!C:D,2,0)</f>
        <v>7.0000000000000007E-2</v>
      </c>
    </row>
    <row r="8945" spans="1:13" x14ac:dyDescent="0.25">
      <c r="A8945" s="169">
        <v>562892</v>
      </c>
      <c r="B8945" s="170" t="s">
        <v>6499</v>
      </c>
      <c r="C8945" s="170" t="s">
        <v>24</v>
      </c>
      <c r="D8945" s="170" t="s">
        <v>31</v>
      </c>
      <c r="E8945" s="170">
        <v>750</v>
      </c>
      <c r="F8945" s="170">
        <v>6</v>
      </c>
      <c r="G8945" s="171">
        <v>13.5</v>
      </c>
      <c r="H8945" s="170" t="s">
        <v>32</v>
      </c>
      <c r="I8945" s="171">
        <v>50.99</v>
      </c>
      <c r="J8945" s="169">
        <v>1</v>
      </c>
      <c r="K8945" s="154" cm="1">
        <f t="array" ref="K8945">ROUND(
IF(C8945="Beer",
SUM(LOOKUP(2,1/(SRP!$B$8:$B$10&lt;=E8945)/(SRP!$C$8:$C$10&gt;=E8945),SRP!$D$8:$D$10)*(G8945/100)*(E8945/1000)),
IF(C8945="Spirits",
SUM(LOOKUP(2,1/(SRP!$B$2:$B$7&lt;=E8945)/(SRP!$C$2:$C$7&gt;=E8945),SRP!$D$2:$D$7)*(G8945/100)*(E8945/1000)),
IF(AND(C8945="Wine",D8945="Fortified Wines"),
SUM(LOOKUP(2,1/(SRP!$B$26:$B$29&lt;=E8945)/(SRP!$C$26:$C$29&gt;=E8945),SRP!$D$26:$D$29)*(G8945/100)*(E8945/1000)),
IF(C8945="Wine",
SUM(LOOKUP(2,1/(SRP!$B$21:$B$25&lt;=E8945)/(SRP!$C$21:$C$25&gt;=E8945),SRP!$D$21:$D$25)*(G8945/100)*(E8945/1000)),
IF(AND(C8945="Ready to Drink",D8945="RTD-One Pour Cocktail&gt;7%&lt;=14.5"),
SUM(LOOKUP(2,1/(SRP!$B$16:$B$20&lt;=E8945)/(SRP!$C$16:$C$20&gt;=E8945),SRP!$D$16:$D$20)*(G8945/100)*(E8945/1000)),
IF(C8945="Ready to Drink",
SUM(LOOKUP(2,1/(SRP!$B$11:$B$15&lt;=E8945)/(SRP!$C$11:$C$15&gt;=E8945),SRP!$D$11:$D$15)*(G8945/100)*(E8945/1000)),
0)))))),2)</f>
        <v>7.9</v>
      </c>
      <c r="L8945" s="173" t="str">
        <f t="shared" si="139"/>
        <v>Wine750</v>
      </c>
      <c r="M8945" s="154">
        <f>VLOOKUP(L8945,'Slope %'!C:D,2,0)</f>
        <v>0.1</v>
      </c>
    </row>
    <row r="8946" spans="1:13" x14ac:dyDescent="0.25">
      <c r="A8946" s="169">
        <v>563338</v>
      </c>
      <c r="B8946" s="170" t="s">
        <v>6500</v>
      </c>
      <c r="C8946" s="170" t="s">
        <v>24</v>
      </c>
      <c r="D8946" s="170" t="s">
        <v>162</v>
      </c>
      <c r="E8946" s="170">
        <v>750</v>
      </c>
      <c r="F8946" s="170">
        <v>6</v>
      </c>
      <c r="G8946" s="171">
        <v>12.5</v>
      </c>
      <c r="H8946" s="170" t="s">
        <v>35</v>
      </c>
      <c r="I8946" s="171">
        <v>93.99</v>
      </c>
      <c r="J8946" s="169">
        <v>1</v>
      </c>
      <c r="K8946" s="154" cm="1">
        <f t="array" ref="K8946">ROUND(
IF(C8946="Beer",
SUM(LOOKUP(2,1/(SRP!$B$8:$B$10&lt;=E8946)/(SRP!$C$8:$C$10&gt;=E8946),SRP!$D$8:$D$10)*(G8946/100)*(E8946/1000)),
IF(C8946="Spirits",
SUM(LOOKUP(2,1/(SRP!$B$2:$B$7&lt;=E8946)/(SRP!$C$2:$C$7&gt;=E8946),SRP!$D$2:$D$7)*(G8946/100)*(E8946/1000)),
IF(AND(C8946="Wine",D8946="Fortified Wines"),
SUM(LOOKUP(2,1/(SRP!$B$26:$B$29&lt;=E8946)/(SRP!$C$26:$C$29&gt;=E8946),SRP!$D$26:$D$29)*(G8946/100)*(E8946/1000)),
IF(C8946="Wine",
SUM(LOOKUP(2,1/(SRP!$B$21:$B$25&lt;=E8946)/(SRP!$C$21:$C$25&gt;=E8946),SRP!$D$21:$D$25)*(G8946/100)*(E8946/1000)),
IF(AND(C8946="Ready to Drink",D8946="RTD-One Pour Cocktail&gt;7%&lt;=14.5"),
SUM(LOOKUP(2,1/(SRP!$B$16:$B$20&lt;=E8946)/(SRP!$C$16:$C$20&gt;=E8946),SRP!$D$16:$D$20)*(G8946/100)*(E8946/1000)),
IF(C8946="Ready to Drink",
SUM(LOOKUP(2,1/(SRP!$B$11:$B$15&lt;=E8946)/(SRP!$C$11:$C$15&gt;=E8946),SRP!$D$11:$D$15)*(G8946/100)*(E8946/1000)),
0)))))),2)</f>
        <v>7.32</v>
      </c>
      <c r="L8946" s="173" t="str">
        <f t="shared" si="139"/>
        <v>Wine750</v>
      </c>
      <c r="M8946" s="154">
        <f>VLOOKUP(L8946,'Slope %'!C:D,2,0)</f>
        <v>0.1</v>
      </c>
    </row>
    <row r="8947" spans="1:13" x14ac:dyDescent="0.25">
      <c r="A8947" s="169">
        <v>563601</v>
      </c>
      <c r="B8947" s="170" t="s">
        <v>6501</v>
      </c>
      <c r="C8947" s="170" t="s">
        <v>11</v>
      </c>
      <c r="D8947" s="170" t="s">
        <v>267</v>
      </c>
      <c r="E8947" s="170">
        <v>500</v>
      </c>
      <c r="F8947" s="170">
        <v>24</v>
      </c>
      <c r="G8947" s="171">
        <v>5</v>
      </c>
      <c r="H8947" s="170" t="s">
        <v>274</v>
      </c>
      <c r="I8947" s="171">
        <v>4.09</v>
      </c>
      <c r="J8947" s="169">
        <v>1</v>
      </c>
      <c r="K8947" s="154" cm="1">
        <f t="array" ref="K8947">ROUND(
IF(C8947="Beer",
SUM(LOOKUP(2,1/(SRP!$B$8:$B$10&lt;=E8947)/(SRP!$C$8:$C$10&gt;=E8947),SRP!$D$8:$D$10)*(G8947/100)*(E8947/1000)),
IF(C8947="Spirits",
SUM(LOOKUP(2,1/(SRP!$B$2:$B$7&lt;=E8947)/(SRP!$C$2:$C$7&gt;=E8947),SRP!$D$2:$D$7)*(G8947/100)*(E8947/1000)),
IF(AND(C8947="Wine",D8947="Fortified Wines"),
SUM(LOOKUP(2,1/(SRP!$B$26:$B$29&lt;=E8947)/(SRP!$C$26:$C$29&gt;=E8947),SRP!$D$26:$D$29)*(G8947/100)*(E8947/1000)),
IF(C8947="Wine",
SUM(LOOKUP(2,1/(SRP!$B$21:$B$25&lt;=E8947)/(SRP!$C$21:$C$25&gt;=E8947),SRP!$D$21:$D$25)*(G8947/100)*(E8947/1000)),
IF(AND(C8947="Ready to Drink",D8947="RTD-One Pour Cocktail&gt;7%&lt;=14.5"),
SUM(LOOKUP(2,1/(SRP!$B$16:$B$20&lt;=E8947)/(SRP!$C$16:$C$20&gt;=E8947),SRP!$D$16:$D$20)*(G8947/100)*(E8947/1000)),
IF(C8947="Ready to Drink",
SUM(LOOKUP(2,1/(SRP!$B$11:$B$15&lt;=E8947)/(SRP!$C$11:$C$15&gt;=E8947),SRP!$D$11:$D$15)*(G8947/100)*(E8947/1000)),
0)))))),2)</f>
        <v>1.95</v>
      </c>
      <c r="L8947" s="173" t="str">
        <f t="shared" si="139"/>
        <v>Beer500</v>
      </c>
      <c r="M8947" s="154">
        <f>VLOOKUP(L8947,'Slope %'!C:D,2,0)</f>
        <v>0.12</v>
      </c>
    </row>
    <row r="8948" spans="1:13" x14ac:dyDescent="0.25">
      <c r="A8948" s="169">
        <v>564674</v>
      </c>
      <c r="B8948" s="170" t="s">
        <v>6502</v>
      </c>
      <c r="C8948" s="170" t="s">
        <v>24</v>
      </c>
      <c r="D8948" s="170" t="s">
        <v>34</v>
      </c>
      <c r="E8948" s="170">
        <v>750</v>
      </c>
      <c r="F8948" s="170">
        <v>12</v>
      </c>
      <c r="G8948" s="171">
        <v>12</v>
      </c>
      <c r="H8948" s="170" t="s">
        <v>73</v>
      </c>
      <c r="I8948" s="171">
        <v>16.989999999999998</v>
      </c>
      <c r="J8948" s="169">
        <v>1</v>
      </c>
      <c r="K8948" s="154" cm="1">
        <f t="array" ref="K8948">ROUND(
IF(C8948="Beer",
SUM(LOOKUP(2,1/(SRP!$B$8:$B$10&lt;=E8948)/(SRP!$C$8:$C$10&gt;=E8948),SRP!$D$8:$D$10)*(G8948/100)*(E8948/1000)),
IF(C8948="Spirits",
SUM(LOOKUP(2,1/(SRP!$B$2:$B$7&lt;=E8948)/(SRP!$C$2:$C$7&gt;=E8948),SRP!$D$2:$D$7)*(G8948/100)*(E8948/1000)),
IF(AND(C8948="Wine",D8948="Fortified Wines"),
SUM(LOOKUP(2,1/(SRP!$B$26:$B$29&lt;=E8948)/(SRP!$C$26:$C$29&gt;=E8948),SRP!$D$26:$D$29)*(G8948/100)*(E8948/1000)),
IF(C8948="Wine",
SUM(LOOKUP(2,1/(SRP!$B$21:$B$25&lt;=E8948)/(SRP!$C$21:$C$25&gt;=E8948),SRP!$D$21:$D$25)*(G8948/100)*(E8948/1000)),
IF(AND(C8948="Ready to Drink",D8948="RTD-One Pour Cocktail&gt;7%&lt;=14.5"),
SUM(LOOKUP(2,1/(SRP!$B$16:$B$20&lt;=E8948)/(SRP!$C$16:$C$20&gt;=E8948),SRP!$D$16:$D$20)*(G8948/100)*(E8948/1000)),
IF(C8948="Ready to Drink",
SUM(LOOKUP(2,1/(SRP!$B$11:$B$15&lt;=E8948)/(SRP!$C$11:$C$15&gt;=E8948),SRP!$D$11:$D$15)*(G8948/100)*(E8948/1000)),
0)))))),2)</f>
        <v>7.03</v>
      </c>
      <c r="L8948" s="173" t="str">
        <f t="shared" si="139"/>
        <v>Wine750</v>
      </c>
      <c r="M8948" s="154">
        <f>VLOOKUP(L8948,'Slope %'!C:D,2,0)</f>
        <v>0.1</v>
      </c>
    </row>
    <row r="8949" spans="1:13" x14ac:dyDescent="0.25">
      <c r="A8949" s="169">
        <v>566174</v>
      </c>
      <c r="B8949" s="170" t="s">
        <v>6503</v>
      </c>
      <c r="C8949" s="170" t="s">
        <v>24</v>
      </c>
      <c r="D8949" s="170" t="s">
        <v>99</v>
      </c>
      <c r="E8949" s="170">
        <v>500</v>
      </c>
      <c r="F8949" s="170">
        <v>12</v>
      </c>
      <c r="G8949" s="171">
        <v>20</v>
      </c>
      <c r="H8949" s="170" t="s">
        <v>100</v>
      </c>
      <c r="I8949" s="171">
        <v>29.99</v>
      </c>
      <c r="J8949" s="169">
        <v>1</v>
      </c>
      <c r="K8949" s="154" cm="1">
        <f t="array" ref="K8949">ROUND(
IF(C8949="Beer",
SUM(LOOKUP(2,1/(SRP!$B$8:$B$10&lt;=E8949)/(SRP!$C$8:$C$10&gt;=E8949),SRP!$D$8:$D$10)*(G8949/100)*(E8949/1000)),
IF(C8949="Spirits",
SUM(LOOKUP(2,1/(SRP!$B$2:$B$7&lt;=E8949)/(SRP!$C$2:$C$7&gt;=E8949),SRP!$D$2:$D$7)*(G8949/100)*(E8949/1000)),
IF(AND(C8949="Wine",D8949="Fortified Wines"),
SUM(LOOKUP(2,1/(SRP!$B$26:$B$29&lt;=E8949)/(SRP!$C$26:$C$29&gt;=E8949),SRP!$D$26:$D$29)*(G8949/100)*(E8949/1000)),
IF(C8949="Wine",
SUM(LOOKUP(2,1/(SRP!$B$21:$B$25&lt;=E8949)/(SRP!$C$21:$C$25&gt;=E8949),SRP!$D$21:$D$25)*(G8949/100)*(E8949/1000)),
IF(AND(C8949="Ready to Drink",D8949="RTD-One Pour Cocktail&gt;7%&lt;=14.5"),
SUM(LOOKUP(2,1/(SRP!$B$16:$B$20&lt;=E8949)/(SRP!$C$16:$C$20&gt;=E8949),SRP!$D$16:$D$20)*(G8949/100)*(E8949/1000)),
IF(C8949="Ready to Drink",
SUM(LOOKUP(2,1/(SRP!$B$11:$B$15&lt;=E8949)/(SRP!$C$11:$C$15&gt;=E8949),SRP!$D$11:$D$15)*(G8949/100)*(E8949/1000)),
0)))))),2)</f>
        <v>8.27</v>
      </c>
      <c r="L8949" s="173" t="str">
        <f t="shared" si="139"/>
        <v>Wine500</v>
      </c>
      <c r="M8949" s="154">
        <f>VLOOKUP(L8949,'Slope %'!C:D,2,0)</f>
        <v>0.1</v>
      </c>
    </row>
    <row r="8950" spans="1:13" x14ac:dyDescent="0.25">
      <c r="A8950" s="169">
        <v>566182</v>
      </c>
      <c r="B8950" s="170" t="s">
        <v>6504</v>
      </c>
      <c r="C8950" s="170" t="s">
        <v>15</v>
      </c>
      <c r="D8950" s="170" t="s">
        <v>252</v>
      </c>
      <c r="E8950" s="170">
        <v>750</v>
      </c>
      <c r="F8950" s="170">
        <v>12</v>
      </c>
      <c r="G8950" s="171">
        <v>35</v>
      </c>
      <c r="H8950" s="170" t="s">
        <v>20</v>
      </c>
      <c r="I8950" s="171">
        <v>29.49</v>
      </c>
      <c r="J8950" s="169">
        <v>1</v>
      </c>
      <c r="K8950" s="154" cm="1">
        <f t="array" ref="K8950">ROUND(
IF(C8950="Beer",
SUM(LOOKUP(2,1/(SRP!$B$8:$B$10&lt;=E8950)/(SRP!$C$8:$C$10&gt;=E8950),SRP!$D$8:$D$10)*(G8950/100)*(E8950/1000)),
IF(C8950="Spirits",
SUM(LOOKUP(2,1/(SRP!$B$2:$B$7&lt;=E8950)/(SRP!$C$2:$C$7&gt;=E8950),SRP!$D$2:$D$7)*(G8950/100)*(E8950/1000)),
IF(AND(C8950="Wine",D8950="Fortified Wines"),
SUM(LOOKUP(2,1/(SRP!$B$26:$B$29&lt;=E8950)/(SRP!$C$26:$C$29&gt;=E8950),SRP!$D$26:$D$29)*(G8950/100)*(E8950/1000)),
IF(C8950="Wine",
SUM(LOOKUP(2,1/(SRP!$B$21:$B$25&lt;=E8950)/(SRP!$C$21:$C$25&gt;=E8950),SRP!$D$21:$D$25)*(G8950/100)*(E8950/1000)),
IF(AND(C8950="Ready to Drink",D8950="RTD-One Pour Cocktail&gt;7%&lt;=14.5"),
SUM(LOOKUP(2,1/(SRP!$B$16:$B$20&lt;=E8950)/(SRP!$C$16:$C$20&gt;=E8950),SRP!$D$16:$D$20)*(G8950/100)*(E8950/1000)),
IF(C8950="Ready to Drink",
SUM(LOOKUP(2,1/(SRP!$B$11:$B$15&lt;=E8950)/(SRP!$C$11:$C$15&gt;=E8950),SRP!$D$11:$D$15)*(G8950/100)*(E8950/1000)),
0)))))),2)</f>
        <v>20.49</v>
      </c>
      <c r="L8950" s="173" t="str">
        <f t="shared" si="139"/>
        <v>Spirits750</v>
      </c>
      <c r="M8950" s="154">
        <f>VLOOKUP(L8950,'Slope %'!C:D,2,0)</f>
        <v>7.0000000000000007E-2</v>
      </c>
    </row>
    <row r="8951" spans="1:13" x14ac:dyDescent="0.25">
      <c r="A8951" s="169">
        <v>566836</v>
      </c>
      <c r="B8951" s="170" t="s">
        <v>6505</v>
      </c>
      <c r="C8951" s="170" t="s">
        <v>24</v>
      </c>
      <c r="D8951" s="170" t="s">
        <v>3714</v>
      </c>
      <c r="E8951" s="170">
        <v>750</v>
      </c>
      <c r="F8951" s="170">
        <v>12</v>
      </c>
      <c r="G8951" s="171">
        <v>13</v>
      </c>
      <c r="H8951" s="170" t="s">
        <v>73</v>
      </c>
      <c r="I8951" s="171">
        <v>12.99</v>
      </c>
      <c r="J8951" s="169">
        <v>1</v>
      </c>
      <c r="K8951" s="154" cm="1">
        <f t="array" ref="K8951">ROUND(
IF(C8951="Beer",
SUM(LOOKUP(2,1/(SRP!$B$8:$B$10&lt;=E8951)/(SRP!$C$8:$C$10&gt;=E8951),SRP!$D$8:$D$10)*(G8951/100)*(E8951/1000)),
IF(C8951="Spirits",
SUM(LOOKUP(2,1/(SRP!$B$2:$B$7&lt;=E8951)/(SRP!$C$2:$C$7&gt;=E8951),SRP!$D$2:$D$7)*(G8951/100)*(E8951/1000)),
IF(AND(C8951="Wine",D8951="Fortified Wines"),
SUM(LOOKUP(2,1/(SRP!$B$26:$B$29&lt;=E8951)/(SRP!$C$26:$C$29&gt;=E8951),SRP!$D$26:$D$29)*(G8951/100)*(E8951/1000)),
IF(C8951="Wine",
SUM(LOOKUP(2,1/(SRP!$B$21:$B$25&lt;=E8951)/(SRP!$C$21:$C$25&gt;=E8951),SRP!$D$21:$D$25)*(G8951/100)*(E8951/1000)),
IF(AND(C8951="Ready to Drink",D8951="RTD-One Pour Cocktail&gt;7%&lt;=14.5"),
SUM(LOOKUP(2,1/(SRP!$B$16:$B$20&lt;=E8951)/(SRP!$C$16:$C$20&gt;=E8951),SRP!$D$16:$D$20)*(G8951/100)*(E8951/1000)),
IF(C8951="Ready to Drink",
SUM(LOOKUP(2,1/(SRP!$B$11:$B$15&lt;=E8951)/(SRP!$C$11:$C$15&gt;=E8951),SRP!$D$11:$D$15)*(G8951/100)*(E8951/1000)),
0)))))),2)</f>
        <v>7.61</v>
      </c>
      <c r="L8951" s="173" t="str">
        <f t="shared" si="139"/>
        <v>Wine750</v>
      </c>
      <c r="M8951" s="154">
        <f>VLOOKUP(L8951,'Slope %'!C:D,2,0)</f>
        <v>0.1</v>
      </c>
    </row>
    <row r="8952" spans="1:13" x14ac:dyDescent="0.25">
      <c r="A8952" s="169">
        <v>566844</v>
      </c>
      <c r="B8952" s="170" t="s">
        <v>6506</v>
      </c>
      <c r="C8952" s="170" t="s">
        <v>24</v>
      </c>
      <c r="D8952" s="170" t="s">
        <v>34</v>
      </c>
      <c r="E8952" s="170">
        <v>750</v>
      </c>
      <c r="F8952" s="170">
        <v>12</v>
      </c>
      <c r="G8952" s="171">
        <v>13</v>
      </c>
      <c r="H8952" s="170" t="s">
        <v>110</v>
      </c>
      <c r="I8952" s="171">
        <v>38.99</v>
      </c>
      <c r="J8952" s="169">
        <v>1</v>
      </c>
      <c r="K8952" s="154" cm="1">
        <f t="array" ref="K8952">ROUND(
IF(C8952="Beer",
SUM(LOOKUP(2,1/(SRP!$B$8:$B$10&lt;=E8952)/(SRP!$C$8:$C$10&gt;=E8952),SRP!$D$8:$D$10)*(G8952/100)*(E8952/1000)),
IF(C8952="Spirits",
SUM(LOOKUP(2,1/(SRP!$B$2:$B$7&lt;=E8952)/(SRP!$C$2:$C$7&gt;=E8952),SRP!$D$2:$D$7)*(G8952/100)*(E8952/1000)),
IF(AND(C8952="Wine",D8952="Fortified Wines"),
SUM(LOOKUP(2,1/(SRP!$B$26:$B$29&lt;=E8952)/(SRP!$C$26:$C$29&gt;=E8952),SRP!$D$26:$D$29)*(G8952/100)*(E8952/1000)),
IF(C8952="Wine",
SUM(LOOKUP(2,1/(SRP!$B$21:$B$25&lt;=E8952)/(SRP!$C$21:$C$25&gt;=E8952),SRP!$D$21:$D$25)*(G8952/100)*(E8952/1000)),
IF(AND(C8952="Ready to Drink",D8952="RTD-One Pour Cocktail&gt;7%&lt;=14.5"),
SUM(LOOKUP(2,1/(SRP!$B$16:$B$20&lt;=E8952)/(SRP!$C$16:$C$20&gt;=E8952),SRP!$D$16:$D$20)*(G8952/100)*(E8952/1000)),
IF(C8952="Ready to Drink",
SUM(LOOKUP(2,1/(SRP!$B$11:$B$15&lt;=E8952)/(SRP!$C$11:$C$15&gt;=E8952),SRP!$D$11:$D$15)*(G8952/100)*(E8952/1000)),
0)))))),2)</f>
        <v>7.61</v>
      </c>
      <c r="L8952" s="173" t="str">
        <f t="shared" si="139"/>
        <v>Wine750</v>
      </c>
      <c r="M8952" s="154">
        <f>VLOOKUP(L8952,'Slope %'!C:D,2,0)</f>
        <v>0.1</v>
      </c>
    </row>
    <row r="8953" spans="1:13" x14ac:dyDescent="0.25">
      <c r="A8953" s="169">
        <v>567537</v>
      </c>
      <c r="B8953" s="170" t="s">
        <v>6507</v>
      </c>
      <c r="C8953" s="170" t="s">
        <v>24</v>
      </c>
      <c r="D8953" s="170" t="s">
        <v>66</v>
      </c>
      <c r="E8953" s="170">
        <v>750</v>
      </c>
      <c r="F8953" s="170">
        <v>12</v>
      </c>
      <c r="G8953" s="171">
        <v>12.5</v>
      </c>
      <c r="H8953" s="170" t="s">
        <v>64</v>
      </c>
      <c r="I8953" s="171">
        <v>39.99</v>
      </c>
      <c r="J8953" s="169">
        <v>1</v>
      </c>
      <c r="K8953" s="154" cm="1">
        <f t="array" ref="K8953">ROUND(
IF(C8953="Beer",
SUM(LOOKUP(2,1/(SRP!$B$8:$B$10&lt;=E8953)/(SRP!$C$8:$C$10&gt;=E8953),SRP!$D$8:$D$10)*(G8953/100)*(E8953/1000)),
IF(C8953="Spirits",
SUM(LOOKUP(2,1/(SRP!$B$2:$B$7&lt;=E8953)/(SRP!$C$2:$C$7&gt;=E8953),SRP!$D$2:$D$7)*(G8953/100)*(E8953/1000)),
IF(AND(C8953="Wine",D8953="Fortified Wines"),
SUM(LOOKUP(2,1/(SRP!$B$26:$B$29&lt;=E8953)/(SRP!$C$26:$C$29&gt;=E8953),SRP!$D$26:$D$29)*(G8953/100)*(E8953/1000)),
IF(C8953="Wine",
SUM(LOOKUP(2,1/(SRP!$B$21:$B$25&lt;=E8953)/(SRP!$C$21:$C$25&gt;=E8953),SRP!$D$21:$D$25)*(G8953/100)*(E8953/1000)),
IF(AND(C8953="Ready to Drink",D8953="RTD-One Pour Cocktail&gt;7%&lt;=14.5"),
SUM(LOOKUP(2,1/(SRP!$B$16:$B$20&lt;=E8953)/(SRP!$C$16:$C$20&gt;=E8953),SRP!$D$16:$D$20)*(G8953/100)*(E8953/1000)),
IF(C8953="Ready to Drink",
SUM(LOOKUP(2,1/(SRP!$B$11:$B$15&lt;=E8953)/(SRP!$C$11:$C$15&gt;=E8953),SRP!$D$11:$D$15)*(G8953/100)*(E8953/1000)),
0)))))),2)</f>
        <v>7.32</v>
      </c>
      <c r="L8953" s="173" t="str">
        <f t="shared" si="139"/>
        <v>Wine750</v>
      </c>
      <c r="M8953" s="154">
        <f>VLOOKUP(L8953,'Slope %'!C:D,2,0)</f>
        <v>0.1</v>
      </c>
    </row>
    <row r="8954" spans="1:13" x14ac:dyDescent="0.25">
      <c r="A8954" s="169">
        <v>567859</v>
      </c>
      <c r="B8954" s="170" t="s">
        <v>1673</v>
      </c>
      <c r="C8954" s="170" t="s">
        <v>15</v>
      </c>
      <c r="D8954" s="170" t="s">
        <v>137</v>
      </c>
      <c r="E8954" s="170">
        <v>750</v>
      </c>
      <c r="F8954" s="170">
        <v>12</v>
      </c>
      <c r="G8954" s="171">
        <v>35</v>
      </c>
      <c r="H8954" s="170" t="s">
        <v>29</v>
      </c>
      <c r="I8954" s="171">
        <v>28.99</v>
      </c>
      <c r="J8954" s="169">
        <v>1</v>
      </c>
      <c r="K8954" s="154" cm="1">
        <f t="array" ref="K8954">ROUND(
IF(C8954="Beer",
SUM(LOOKUP(2,1/(SRP!$B$8:$B$10&lt;=E8954)/(SRP!$C$8:$C$10&gt;=E8954),SRP!$D$8:$D$10)*(G8954/100)*(E8954/1000)),
IF(C8954="Spirits",
SUM(LOOKUP(2,1/(SRP!$B$2:$B$7&lt;=E8954)/(SRP!$C$2:$C$7&gt;=E8954),SRP!$D$2:$D$7)*(G8954/100)*(E8954/1000)),
IF(AND(C8954="Wine",D8954="Fortified Wines"),
SUM(LOOKUP(2,1/(SRP!$B$26:$B$29&lt;=E8954)/(SRP!$C$26:$C$29&gt;=E8954),SRP!$D$26:$D$29)*(G8954/100)*(E8954/1000)),
IF(C8954="Wine",
SUM(LOOKUP(2,1/(SRP!$B$21:$B$25&lt;=E8954)/(SRP!$C$21:$C$25&gt;=E8954),SRP!$D$21:$D$25)*(G8954/100)*(E8954/1000)),
IF(AND(C8954="Ready to Drink",D8954="RTD-One Pour Cocktail&gt;7%&lt;=14.5"),
SUM(LOOKUP(2,1/(SRP!$B$16:$B$20&lt;=E8954)/(SRP!$C$16:$C$20&gt;=E8954),SRP!$D$16:$D$20)*(G8954/100)*(E8954/1000)),
IF(C8954="Ready to Drink",
SUM(LOOKUP(2,1/(SRP!$B$11:$B$15&lt;=E8954)/(SRP!$C$11:$C$15&gt;=E8954),SRP!$D$11:$D$15)*(G8954/100)*(E8954/1000)),
0)))))),2)</f>
        <v>20.49</v>
      </c>
      <c r="L8954" s="173" t="str">
        <f t="shared" si="139"/>
        <v>Spirits750</v>
      </c>
      <c r="M8954" s="154">
        <f>VLOOKUP(L8954,'Slope %'!C:D,2,0)</f>
        <v>7.0000000000000007E-2</v>
      </c>
    </row>
    <row r="8955" spans="1:13" x14ac:dyDescent="0.25">
      <c r="A8955" s="169">
        <v>568576</v>
      </c>
      <c r="B8955" s="170" t="s">
        <v>6508</v>
      </c>
      <c r="C8955" s="170" t="s">
        <v>15</v>
      </c>
      <c r="D8955" s="170" t="s">
        <v>125</v>
      </c>
      <c r="E8955" s="170">
        <v>750</v>
      </c>
      <c r="F8955" s="170">
        <v>12</v>
      </c>
      <c r="G8955" s="171">
        <v>55</v>
      </c>
      <c r="H8955" s="170" t="s">
        <v>200</v>
      </c>
      <c r="I8955" s="171">
        <v>56.99</v>
      </c>
      <c r="J8955" s="169">
        <v>1</v>
      </c>
      <c r="K8955" s="154" cm="1">
        <f t="array" ref="K8955">ROUND(
IF(C8955="Beer",
SUM(LOOKUP(2,1/(SRP!$B$8:$B$10&lt;=E8955)/(SRP!$C$8:$C$10&gt;=E8955),SRP!$D$8:$D$10)*(G8955/100)*(E8955/1000)),
IF(C8955="Spirits",
SUM(LOOKUP(2,1/(SRP!$B$2:$B$7&lt;=E8955)/(SRP!$C$2:$C$7&gt;=E8955),SRP!$D$2:$D$7)*(G8955/100)*(E8955/1000)),
IF(AND(C8955="Wine",D8955="Fortified Wines"),
SUM(LOOKUP(2,1/(SRP!$B$26:$B$29&lt;=E8955)/(SRP!$C$26:$C$29&gt;=E8955),SRP!$D$26:$D$29)*(G8955/100)*(E8955/1000)),
IF(C8955="Wine",
SUM(LOOKUP(2,1/(SRP!$B$21:$B$25&lt;=E8955)/(SRP!$C$21:$C$25&gt;=E8955),SRP!$D$21:$D$25)*(G8955/100)*(E8955/1000)),
IF(AND(C8955="Ready to Drink",D8955="RTD-One Pour Cocktail&gt;7%&lt;=14.5"),
SUM(LOOKUP(2,1/(SRP!$B$16:$B$20&lt;=E8955)/(SRP!$C$16:$C$20&gt;=E8955),SRP!$D$16:$D$20)*(G8955/100)*(E8955/1000)),
IF(C8955="Ready to Drink",
SUM(LOOKUP(2,1/(SRP!$B$11:$B$15&lt;=E8955)/(SRP!$C$11:$C$15&gt;=E8955),SRP!$D$11:$D$15)*(G8955/100)*(E8955/1000)),
0)))))),2)</f>
        <v>32.200000000000003</v>
      </c>
      <c r="L8955" s="173" t="str">
        <f t="shared" si="139"/>
        <v>Spirits750</v>
      </c>
      <c r="M8955" s="154">
        <f>VLOOKUP(L8955,'Slope %'!C:D,2,0)</f>
        <v>7.0000000000000007E-2</v>
      </c>
    </row>
    <row r="8956" spans="1:13" x14ac:dyDescent="0.25">
      <c r="A8956" s="169">
        <v>569434</v>
      </c>
      <c r="B8956" s="170" t="s">
        <v>6509</v>
      </c>
      <c r="C8956" s="170" t="s">
        <v>24</v>
      </c>
      <c r="D8956" s="170" t="s">
        <v>34</v>
      </c>
      <c r="E8956" s="170">
        <v>750</v>
      </c>
      <c r="F8956" s="170">
        <v>12</v>
      </c>
      <c r="G8956" s="171">
        <v>13</v>
      </c>
      <c r="H8956" s="170" t="s">
        <v>110</v>
      </c>
      <c r="I8956" s="171">
        <v>26.99</v>
      </c>
      <c r="J8956" s="169">
        <v>1</v>
      </c>
      <c r="K8956" s="154" cm="1">
        <f t="array" ref="K8956">ROUND(
IF(C8956="Beer",
SUM(LOOKUP(2,1/(SRP!$B$8:$B$10&lt;=E8956)/(SRP!$C$8:$C$10&gt;=E8956),SRP!$D$8:$D$10)*(G8956/100)*(E8956/1000)),
IF(C8956="Spirits",
SUM(LOOKUP(2,1/(SRP!$B$2:$B$7&lt;=E8956)/(SRP!$C$2:$C$7&gt;=E8956),SRP!$D$2:$D$7)*(G8956/100)*(E8956/1000)),
IF(AND(C8956="Wine",D8956="Fortified Wines"),
SUM(LOOKUP(2,1/(SRP!$B$26:$B$29&lt;=E8956)/(SRP!$C$26:$C$29&gt;=E8956),SRP!$D$26:$D$29)*(G8956/100)*(E8956/1000)),
IF(C8956="Wine",
SUM(LOOKUP(2,1/(SRP!$B$21:$B$25&lt;=E8956)/(SRP!$C$21:$C$25&gt;=E8956),SRP!$D$21:$D$25)*(G8956/100)*(E8956/1000)),
IF(AND(C8956="Ready to Drink",D8956="RTD-One Pour Cocktail&gt;7%&lt;=14.5"),
SUM(LOOKUP(2,1/(SRP!$B$16:$B$20&lt;=E8956)/(SRP!$C$16:$C$20&gt;=E8956),SRP!$D$16:$D$20)*(G8956/100)*(E8956/1000)),
IF(C8956="Ready to Drink",
SUM(LOOKUP(2,1/(SRP!$B$11:$B$15&lt;=E8956)/(SRP!$C$11:$C$15&gt;=E8956),SRP!$D$11:$D$15)*(G8956/100)*(E8956/1000)),
0)))))),2)</f>
        <v>7.61</v>
      </c>
      <c r="L8956" s="173" t="str">
        <f t="shared" si="139"/>
        <v>Wine750</v>
      </c>
      <c r="M8956" s="154">
        <f>VLOOKUP(L8956,'Slope %'!C:D,2,0)</f>
        <v>0.1</v>
      </c>
    </row>
    <row r="8957" spans="1:13" x14ac:dyDescent="0.25">
      <c r="A8957" s="169">
        <v>572313</v>
      </c>
      <c r="B8957" s="170" t="s">
        <v>6510</v>
      </c>
      <c r="C8957" s="170" t="s">
        <v>11</v>
      </c>
      <c r="D8957" s="170" t="s">
        <v>12</v>
      </c>
      <c r="E8957" s="170">
        <v>500</v>
      </c>
      <c r="F8957" s="170">
        <v>24</v>
      </c>
      <c r="G8957" s="171">
        <v>5</v>
      </c>
      <c r="H8957" s="170" t="s">
        <v>151</v>
      </c>
      <c r="I8957" s="171">
        <v>3.94</v>
      </c>
      <c r="J8957" s="169">
        <v>1</v>
      </c>
      <c r="K8957" s="154" cm="1">
        <f t="array" ref="K8957">ROUND(
IF(C8957="Beer",
SUM(LOOKUP(2,1/(SRP!$B$8:$B$10&lt;=E8957)/(SRP!$C$8:$C$10&gt;=E8957),SRP!$D$8:$D$10)*(G8957/100)*(E8957/1000)),
IF(C8957="Spirits",
SUM(LOOKUP(2,1/(SRP!$B$2:$B$7&lt;=E8957)/(SRP!$C$2:$C$7&gt;=E8957),SRP!$D$2:$D$7)*(G8957/100)*(E8957/1000)),
IF(AND(C8957="Wine",D8957="Fortified Wines"),
SUM(LOOKUP(2,1/(SRP!$B$26:$B$29&lt;=E8957)/(SRP!$C$26:$C$29&gt;=E8957),SRP!$D$26:$D$29)*(G8957/100)*(E8957/1000)),
IF(C8957="Wine",
SUM(LOOKUP(2,1/(SRP!$B$21:$B$25&lt;=E8957)/(SRP!$C$21:$C$25&gt;=E8957),SRP!$D$21:$D$25)*(G8957/100)*(E8957/1000)),
IF(AND(C8957="Ready to Drink",D8957="RTD-One Pour Cocktail&gt;7%&lt;=14.5"),
SUM(LOOKUP(2,1/(SRP!$B$16:$B$20&lt;=E8957)/(SRP!$C$16:$C$20&gt;=E8957),SRP!$D$16:$D$20)*(G8957/100)*(E8957/1000)),
IF(C8957="Ready to Drink",
SUM(LOOKUP(2,1/(SRP!$B$11:$B$15&lt;=E8957)/(SRP!$C$11:$C$15&gt;=E8957),SRP!$D$11:$D$15)*(G8957/100)*(E8957/1000)),
0)))))),2)</f>
        <v>1.95</v>
      </c>
      <c r="L8957" s="173" t="str">
        <f t="shared" si="139"/>
        <v>Beer500</v>
      </c>
      <c r="M8957" s="154">
        <f>VLOOKUP(L8957,'Slope %'!C:D,2,0)</f>
        <v>0.12</v>
      </c>
    </row>
    <row r="8958" spans="1:13" x14ac:dyDescent="0.25">
      <c r="A8958" s="169">
        <v>572313</v>
      </c>
      <c r="B8958" s="170" t="s">
        <v>6510</v>
      </c>
      <c r="C8958" s="170" t="s">
        <v>11</v>
      </c>
      <c r="D8958" s="170" t="s">
        <v>12</v>
      </c>
      <c r="E8958" s="170">
        <v>500</v>
      </c>
      <c r="F8958" s="170">
        <v>24</v>
      </c>
      <c r="G8958" s="171">
        <v>5</v>
      </c>
      <c r="H8958" s="170" t="s">
        <v>151</v>
      </c>
      <c r="I8958" s="171">
        <v>3.94</v>
      </c>
      <c r="J8958" s="169">
        <v>1</v>
      </c>
      <c r="K8958" s="154" cm="1">
        <f t="array" ref="K8958">ROUND(
IF(C8958="Beer",
SUM(LOOKUP(2,1/(SRP!$B$8:$B$10&lt;=E8958)/(SRP!$C$8:$C$10&gt;=E8958),SRP!$D$8:$D$10)*(G8958/100)*(E8958/1000)),
IF(C8958="Spirits",
SUM(LOOKUP(2,1/(SRP!$B$2:$B$7&lt;=E8958)/(SRP!$C$2:$C$7&gt;=E8958),SRP!$D$2:$D$7)*(G8958/100)*(E8958/1000)),
IF(AND(C8958="Wine",D8958="Fortified Wines"),
SUM(LOOKUP(2,1/(SRP!$B$26:$B$29&lt;=E8958)/(SRP!$C$26:$C$29&gt;=E8958),SRP!$D$26:$D$29)*(G8958/100)*(E8958/1000)),
IF(C8958="Wine",
SUM(LOOKUP(2,1/(SRP!$B$21:$B$25&lt;=E8958)/(SRP!$C$21:$C$25&gt;=E8958),SRP!$D$21:$D$25)*(G8958/100)*(E8958/1000)),
IF(AND(C8958="Ready to Drink",D8958="RTD-One Pour Cocktail&gt;7%&lt;=14.5"),
SUM(LOOKUP(2,1/(SRP!$B$16:$B$20&lt;=E8958)/(SRP!$C$16:$C$20&gt;=E8958),SRP!$D$16:$D$20)*(G8958/100)*(E8958/1000)),
IF(C8958="Ready to Drink",
SUM(LOOKUP(2,1/(SRP!$B$11:$B$15&lt;=E8958)/(SRP!$C$11:$C$15&gt;=E8958),SRP!$D$11:$D$15)*(G8958/100)*(E8958/1000)),
0)))))),2)</f>
        <v>1.95</v>
      </c>
      <c r="L8958" s="173" t="str">
        <f t="shared" si="139"/>
        <v>Beer500</v>
      </c>
      <c r="M8958" s="154">
        <f>VLOOKUP(L8958,'Slope %'!C:D,2,0)</f>
        <v>0.12</v>
      </c>
    </row>
    <row r="8959" spans="1:13" x14ac:dyDescent="0.25">
      <c r="A8959" s="169">
        <v>572875</v>
      </c>
      <c r="B8959" s="170" t="s">
        <v>6511</v>
      </c>
      <c r="C8959" s="170" t="s">
        <v>24</v>
      </c>
      <c r="D8959" s="170" t="s">
        <v>127</v>
      </c>
      <c r="E8959" s="170">
        <v>750</v>
      </c>
      <c r="F8959" s="170">
        <v>12</v>
      </c>
      <c r="G8959" s="171">
        <v>14.5</v>
      </c>
      <c r="H8959" s="170" t="s">
        <v>22</v>
      </c>
      <c r="I8959" s="171">
        <v>23.99</v>
      </c>
      <c r="J8959" s="169">
        <v>1</v>
      </c>
      <c r="K8959" s="154" cm="1">
        <f t="array" ref="K8959">ROUND(
IF(C8959="Beer",
SUM(LOOKUP(2,1/(SRP!$B$8:$B$10&lt;=E8959)/(SRP!$C$8:$C$10&gt;=E8959),SRP!$D$8:$D$10)*(G8959/100)*(E8959/1000)),
IF(C8959="Spirits",
SUM(LOOKUP(2,1/(SRP!$B$2:$B$7&lt;=E8959)/(SRP!$C$2:$C$7&gt;=E8959),SRP!$D$2:$D$7)*(G8959/100)*(E8959/1000)),
IF(AND(C8959="Wine",D8959="Fortified Wines"),
SUM(LOOKUP(2,1/(SRP!$B$26:$B$29&lt;=E8959)/(SRP!$C$26:$C$29&gt;=E8959),SRP!$D$26:$D$29)*(G8959/100)*(E8959/1000)),
IF(C8959="Wine",
SUM(LOOKUP(2,1/(SRP!$B$21:$B$25&lt;=E8959)/(SRP!$C$21:$C$25&gt;=E8959),SRP!$D$21:$D$25)*(G8959/100)*(E8959/1000)),
IF(AND(C8959="Ready to Drink",D8959="RTD-One Pour Cocktail&gt;7%&lt;=14.5"),
SUM(LOOKUP(2,1/(SRP!$B$16:$B$20&lt;=E8959)/(SRP!$C$16:$C$20&gt;=E8959),SRP!$D$16:$D$20)*(G8959/100)*(E8959/1000)),
IF(C8959="Ready to Drink",
SUM(LOOKUP(2,1/(SRP!$B$11:$B$15&lt;=E8959)/(SRP!$C$11:$C$15&gt;=E8959),SRP!$D$11:$D$15)*(G8959/100)*(E8959/1000)),
0)))))),2)</f>
        <v>8.49</v>
      </c>
      <c r="L8959" s="173" t="str">
        <f t="shared" si="139"/>
        <v>Wine750</v>
      </c>
      <c r="M8959" s="154">
        <f>VLOOKUP(L8959,'Slope %'!C:D,2,0)</f>
        <v>0.1</v>
      </c>
    </row>
    <row r="8960" spans="1:13" x14ac:dyDescent="0.25">
      <c r="A8960" s="169">
        <v>574152</v>
      </c>
      <c r="B8960" s="170" t="s">
        <v>6512</v>
      </c>
      <c r="C8960" s="170" t="s">
        <v>15</v>
      </c>
      <c r="D8960" s="170" t="s">
        <v>252</v>
      </c>
      <c r="E8960" s="170">
        <v>750</v>
      </c>
      <c r="F8960" s="170">
        <v>6</v>
      </c>
      <c r="G8960" s="171">
        <v>40</v>
      </c>
      <c r="H8960" s="170" t="s">
        <v>29</v>
      </c>
      <c r="I8960" s="171">
        <v>49.99</v>
      </c>
      <c r="J8960" s="169">
        <v>1</v>
      </c>
      <c r="K8960" s="154" cm="1">
        <f t="array" ref="K8960">ROUND(
IF(C8960="Beer",
SUM(LOOKUP(2,1/(SRP!$B$8:$B$10&lt;=E8960)/(SRP!$C$8:$C$10&gt;=E8960),SRP!$D$8:$D$10)*(G8960/100)*(E8960/1000)),
IF(C8960="Spirits",
SUM(LOOKUP(2,1/(SRP!$B$2:$B$7&lt;=E8960)/(SRP!$C$2:$C$7&gt;=E8960),SRP!$D$2:$D$7)*(G8960/100)*(E8960/1000)),
IF(AND(C8960="Wine",D8960="Fortified Wines"),
SUM(LOOKUP(2,1/(SRP!$B$26:$B$29&lt;=E8960)/(SRP!$C$26:$C$29&gt;=E8960),SRP!$D$26:$D$29)*(G8960/100)*(E8960/1000)),
IF(C8960="Wine",
SUM(LOOKUP(2,1/(SRP!$B$21:$B$25&lt;=E8960)/(SRP!$C$21:$C$25&gt;=E8960),SRP!$D$21:$D$25)*(G8960/100)*(E8960/1000)),
IF(AND(C8960="Ready to Drink",D8960="RTD-One Pour Cocktail&gt;7%&lt;=14.5"),
SUM(LOOKUP(2,1/(SRP!$B$16:$B$20&lt;=E8960)/(SRP!$C$16:$C$20&gt;=E8960),SRP!$D$16:$D$20)*(G8960/100)*(E8960/1000)),
IF(C8960="Ready to Drink",
SUM(LOOKUP(2,1/(SRP!$B$11:$B$15&lt;=E8960)/(SRP!$C$11:$C$15&gt;=E8960),SRP!$D$11:$D$15)*(G8960/100)*(E8960/1000)),
0)))))),2)</f>
        <v>23.42</v>
      </c>
      <c r="L8960" s="173" t="str">
        <f t="shared" si="139"/>
        <v>Spirits750</v>
      </c>
      <c r="M8960" s="154">
        <f>VLOOKUP(L8960,'Slope %'!C:D,2,0)</f>
        <v>7.0000000000000007E-2</v>
      </c>
    </row>
    <row r="8961" spans="1:13" x14ac:dyDescent="0.25">
      <c r="A8961" s="169">
        <v>576751</v>
      </c>
      <c r="B8961" s="170" t="s">
        <v>6513</v>
      </c>
      <c r="C8961" s="170" t="s">
        <v>24</v>
      </c>
      <c r="D8961" s="170" t="s">
        <v>85</v>
      </c>
      <c r="E8961" s="170">
        <v>750</v>
      </c>
      <c r="F8961" s="170">
        <v>12</v>
      </c>
      <c r="G8961" s="171">
        <v>15</v>
      </c>
      <c r="H8961" s="170" t="s">
        <v>26</v>
      </c>
      <c r="I8961" s="171">
        <v>24.99</v>
      </c>
      <c r="J8961" s="169">
        <v>1</v>
      </c>
      <c r="K8961" s="154" cm="1">
        <f t="array" ref="K8961">ROUND(
IF(C8961="Beer",
SUM(LOOKUP(2,1/(SRP!$B$8:$B$10&lt;=E8961)/(SRP!$C$8:$C$10&gt;=E8961),SRP!$D$8:$D$10)*(G8961/100)*(E8961/1000)),
IF(C8961="Spirits",
SUM(LOOKUP(2,1/(SRP!$B$2:$B$7&lt;=E8961)/(SRP!$C$2:$C$7&gt;=E8961),SRP!$D$2:$D$7)*(G8961/100)*(E8961/1000)),
IF(AND(C8961="Wine",D8961="Fortified Wines"),
SUM(LOOKUP(2,1/(SRP!$B$26:$B$29&lt;=E8961)/(SRP!$C$26:$C$29&gt;=E8961),SRP!$D$26:$D$29)*(G8961/100)*(E8961/1000)),
IF(C8961="Wine",
SUM(LOOKUP(2,1/(SRP!$B$21:$B$25&lt;=E8961)/(SRP!$C$21:$C$25&gt;=E8961),SRP!$D$21:$D$25)*(G8961/100)*(E8961/1000)),
IF(AND(C8961="Ready to Drink",D8961="RTD-One Pour Cocktail&gt;7%&lt;=14.5"),
SUM(LOOKUP(2,1/(SRP!$B$16:$B$20&lt;=E8961)/(SRP!$C$16:$C$20&gt;=E8961),SRP!$D$16:$D$20)*(G8961/100)*(E8961/1000)),
IF(C8961="Ready to Drink",
SUM(LOOKUP(2,1/(SRP!$B$11:$B$15&lt;=E8961)/(SRP!$C$11:$C$15&gt;=E8961),SRP!$D$11:$D$15)*(G8961/100)*(E8961/1000)),
0)))))),2)</f>
        <v>8.7799999999999994</v>
      </c>
      <c r="L8961" s="173" t="str">
        <f t="shared" si="139"/>
        <v>Wine750</v>
      </c>
      <c r="M8961" s="154">
        <f>VLOOKUP(L8961,'Slope %'!C:D,2,0)</f>
        <v>0.1</v>
      </c>
    </row>
    <row r="8962" spans="1:13" x14ac:dyDescent="0.25">
      <c r="A8962" s="169">
        <v>578641</v>
      </c>
      <c r="B8962" s="170" t="s">
        <v>6514</v>
      </c>
      <c r="C8962" s="170" t="s">
        <v>24</v>
      </c>
      <c r="D8962" s="170" t="s">
        <v>58</v>
      </c>
      <c r="E8962" s="170">
        <v>750</v>
      </c>
      <c r="F8962" s="170">
        <v>12</v>
      </c>
      <c r="G8962" s="171">
        <v>13</v>
      </c>
      <c r="H8962" s="170" t="s">
        <v>32</v>
      </c>
      <c r="I8962" s="171">
        <v>15.99</v>
      </c>
      <c r="J8962" s="169">
        <v>1</v>
      </c>
      <c r="K8962" s="154" cm="1">
        <f t="array" ref="K8962">ROUND(
IF(C8962="Beer",
SUM(LOOKUP(2,1/(SRP!$B$8:$B$10&lt;=E8962)/(SRP!$C$8:$C$10&gt;=E8962),SRP!$D$8:$D$10)*(G8962/100)*(E8962/1000)),
IF(C8962="Spirits",
SUM(LOOKUP(2,1/(SRP!$B$2:$B$7&lt;=E8962)/(SRP!$C$2:$C$7&gt;=E8962),SRP!$D$2:$D$7)*(G8962/100)*(E8962/1000)),
IF(AND(C8962="Wine",D8962="Fortified Wines"),
SUM(LOOKUP(2,1/(SRP!$B$26:$B$29&lt;=E8962)/(SRP!$C$26:$C$29&gt;=E8962),SRP!$D$26:$D$29)*(G8962/100)*(E8962/1000)),
IF(C8962="Wine",
SUM(LOOKUP(2,1/(SRP!$B$21:$B$25&lt;=E8962)/(SRP!$C$21:$C$25&gt;=E8962),SRP!$D$21:$D$25)*(G8962/100)*(E8962/1000)),
IF(AND(C8962="Ready to Drink",D8962="RTD-One Pour Cocktail&gt;7%&lt;=14.5"),
SUM(LOOKUP(2,1/(SRP!$B$16:$B$20&lt;=E8962)/(SRP!$C$16:$C$20&gt;=E8962),SRP!$D$16:$D$20)*(G8962/100)*(E8962/1000)),
IF(C8962="Ready to Drink",
SUM(LOOKUP(2,1/(SRP!$B$11:$B$15&lt;=E8962)/(SRP!$C$11:$C$15&gt;=E8962),SRP!$D$11:$D$15)*(G8962/100)*(E8962/1000)),
0)))))),2)</f>
        <v>7.61</v>
      </c>
      <c r="L8962" s="173" t="str">
        <f t="shared" si="139"/>
        <v>Wine750</v>
      </c>
      <c r="M8962" s="154">
        <f>VLOOKUP(L8962,'Slope %'!C:D,2,0)</f>
        <v>0.1</v>
      </c>
    </row>
    <row r="8963" spans="1:13" x14ac:dyDescent="0.25">
      <c r="A8963" s="169">
        <v>580977</v>
      </c>
      <c r="B8963" s="170" t="s">
        <v>6515</v>
      </c>
      <c r="C8963" s="170" t="s">
        <v>24</v>
      </c>
      <c r="D8963" s="170" t="s">
        <v>382</v>
      </c>
      <c r="E8963" s="170">
        <v>750</v>
      </c>
      <c r="F8963" s="170">
        <v>6</v>
      </c>
      <c r="G8963" s="171">
        <v>14.5</v>
      </c>
      <c r="H8963" s="170" t="s">
        <v>64</v>
      </c>
      <c r="I8963" s="171">
        <v>95</v>
      </c>
      <c r="J8963" s="169">
        <v>1</v>
      </c>
      <c r="K8963" s="154" cm="1">
        <f t="array" ref="K8963">ROUND(
IF(C8963="Beer",
SUM(LOOKUP(2,1/(SRP!$B$8:$B$10&lt;=E8963)/(SRP!$C$8:$C$10&gt;=E8963),SRP!$D$8:$D$10)*(G8963/100)*(E8963/1000)),
IF(C8963="Spirits",
SUM(LOOKUP(2,1/(SRP!$B$2:$B$7&lt;=E8963)/(SRP!$C$2:$C$7&gt;=E8963),SRP!$D$2:$D$7)*(G8963/100)*(E8963/1000)),
IF(AND(C8963="Wine",D8963="Fortified Wines"),
SUM(LOOKUP(2,1/(SRP!$B$26:$B$29&lt;=E8963)/(SRP!$C$26:$C$29&gt;=E8963),SRP!$D$26:$D$29)*(G8963/100)*(E8963/1000)),
IF(C8963="Wine",
SUM(LOOKUP(2,1/(SRP!$B$21:$B$25&lt;=E8963)/(SRP!$C$21:$C$25&gt;=E8963),SRP!$D$21:$D$25)*(G8963/100)*(E8963/1000)),
IF(AND(C8963="Ready to Drink",D8963="RTD-One Pour Cocktail&gt;7%&lt;=14.5"),
SUM(LOOKUP(2,1/(SRP!$B$16:$B$20&lt;=E8963)/(SRP!$C$16:$C$20&gt;=E8963),SRP!$D$16:$D$20)*(G8963/100)*(E8963/1000)),
IF(C8963="Ready to Drink",
SUM(LOOKUP(2,1/(SRP!$B$11:$B$15&lt;=E8963)/(SRP!$C$11:$C$15&gt;=E8963),SRP!$D$11:$D$15)*(G8963/100)*(E8963/1000)),
0)))))),2)</f>
        <v>8.49</v>
      </c>
      <c r="L8963" s="173" t="str">
        <f t="shared" ref="L8963:L9026" si="140">(_xlfn.CONCAT(C8963,E8963))</f>
        <v>Wine750</v>
      </c>
      <c r="M8963" s="154">
        <f>VLOOKUP(L8963,'Slope %'!C:D,2,0)</f>
        <v>0.1</v>
      </c>
    </row>
    <row r="8964" spans="1:13" x14ac:dyDescent="0.25">
      <c r="A8964" s="169">
        <v>580993</v>
      </c>
      <c r="B8964" s="170" t="s">
        <v>6516</v>
      </c>
      <c r="C8964" s="170" t="s">
        <v>24</v>
      </c>
      <c r="D8964" s="170" t="s">
        <v>25</v>
      </c>
      <c r="E8964" s="170">
        <v>750</v>
      </c>
      <c r="F8964" s="170">
        <v>12</v>
      </c>
      <c r="G8964" s="171">
        <v>6.5</v>
      </c>
      <c r="H8964" s="170" t="s">
        <v>163</v>
      </c>
      <c r="I8964" s="171">
        <v>19.989999999999998</v>
      </c>
      <c r="J8964" s="169">
        <v>1</v>
      </c>
      <c r="K8964" s="154" cm="1">
        <f t="array" ref="K8964">ROUND(
IF(C8964="Beer",
SUM(LOOKUP(2,1/(SRP!$B$8:$B$10&lt;=E8964)/(SRP!$C$8:$C$10&gt;=E8964),SRP!$D$8:$D$10)*(G8964/100)*(E8964/1000)),
IF(C8964="Spirits",
SUM(LOOKUP(2,1/(SRP!$B$2:$B$7&lt;=E8964)/(SRP!$C$2:$C$7&gt;=E8964),SRP!$D$2:$D$7)*(G8964/100)*(E8964/1000)),
IF(AND(C8964="Wine",D8964="Fortified Wines"),
SUM(LOOKUP(2,1/(SRP!$B$26:$B$29&lt;=E8964)/(SRP!$C$26:$C$29&gt;=E8964),SRP!$D$26:$D$29)*(G8964/100)*(E8964/1000)),
IF(C8964="Wine",
SUM(LOOKUP(2,1/(SRP!$B$21:$B$25&lt;=E8964)/(SRP!$C$21:$C$25&gt;=E8964),SRP!$D$21:$D$25)*(G8964/100)*(E8964/1000)),
IF(AND(C8964="Ready to Drink",D8964="RTD-One Pour Cocktail&gt;7%&lt;=14.5"),
SUM(LOOKUP(2,1/(SRP!$B$16:$B$20&lt;=E8964)/(SRP!$C$16:$C$20&gt;=E8964),SRP!$D$16:$D$20)*(G8964/100)*(E8964/1000)),
IF(C8964="Ready to Drink",
SUM(LOOKUP(2,1/(SRP!$B$11:$B$15&lt;=E8964)/(SRP!$C$11:$C$15&gt;=E8964),SRP!$D$11:$D$15)*(G8964/100)*(E8964/1000)),
0)))))),2)</f>
        <v>3.81</v>
      </c>
      <c r="L8964" s="173" t="str">
        <f t="shared" si="140"/>
        <v>Wine750</v>
      </c>
      <c r="M8964" s="154">
        <f>VLOOKUP(L8964,'Slope %'!C:D,2,0)</f>
        <v>0.1</v>
      </c>
    </row>
    <row r="8965" spans="1:13" x14ac:dyDescent="0.25">
      <c r="A8965" s="169">
        <v>582023</v>
      </c>
      <c r="B8965" s="170" t="s">
        <v>6517</v>
      </c>
      <c r="C8965" s="170" t="s">
        <v>24</v>
      </c>
      <c r="D8965" s="170" t="s">
        <v>162</v>
      </c>
      <c r="E8965" s="170">
        <v>750</v>
      </c>
      <c r="F8965" s="170">
        <v>6</v>
      </c>
      <c r="G8965" s="171">
        <v>12</v>
      </c>
      <c r="H8965" s="170" t="s">
        <v>35</v>
      </c>
      <c r="I8965" s="171">
        <v>103.99</v>
      </c>
      <c r="J8965" s="169">
        <v>1</v>
      </c>
      <c r="K8965" s="154" cm="1">
        <f t="array" ref="K8965">ROUND(
IF(C8965="Beer",
SUM(LOOKUP(2,1/(SRP!$B$8:$B$10&lt;=E8965)/(SRP!$C$8:$C$10&gt;=E8965),SRP!$D$8:$D$10)*(G8965/100)*(E8965/1000)),
IF(C8965="Spirits",
SUM(LOOKUP(2,1/(SRP!$B$2:$B$7&lt;=E8965)/(SRP!$C$2:$C$7&gt;=E8965),SRP!$D$2:$D$7)*(G8965/100)*(E8965/1000)),
IF(AND(C8965="Wine",D8965="Fortified Wines"),
SUM(LOOKUP(2,1/(SRP!$B$26:$B$29&lt;=E8965)/(SRP!$C$26:$C$29&gt;=E8965),SRP!$D$26:$D$29)*(G8965/100)*(E8965/1000)),
IF(C8965="Wine",
SUM(LOOKUP(2,1/(SRP!$B$21:$B$25&lt;=E8965)/(SRP!$C$21:$C$25&gt;=E8965),SRP!$D$21:$D$25)*(G8965/100)*(E8965/1000)),
IF(AND(C8965="Ready to Drink",D8965="RTD-One Pour Cocktail&gt;7%&lt;=14.5"),
SUM(LOOKUP(2,1/(SRP!$B$16:$B$20&lt;=E8965)/(SRP!$C$16:$C$20&gt;=E8965),SRP!$D$16:$D$20)*(G8965/100)*(E8965/1000)),
IF(C8965="Ready to Drink",
SUM(LOOKUP(2,1/(SRP!$B$11:$B$15&lt;=E8965)/(SRP!$C$11:$C$15&gt;=E8965),SRP!$D$11:$D$15)*(G8965/100)*(E8965/1000)),
0)))))),2)</f>
        <v>7.03</v>
      </c>
      <c r="L8965" s="173" t="str">
        <f t="shared" si="140"/>
        <v>Wine750</v>
      </c>
      <c r="M8965" s="154">
        <f>VLOOKUP(L8965,'Slope %'!C:D,2,0)</f>
        <v>0.1</v>
      </c>
    </row>
    <row r="8966" spans="1:13" x14ac:dyDescent="0.25">
      <c r="A8966" s="169">
        <v>582205</v>
      </c>
      <c r="B8966" s="170" t="s">
        <v>6518</v>
      </c>
      <c r="C8966" s="170" t="s">
        <v>15</v>
      </c>
      <c r="D8966" s="170" t="s">
        <v>82</v>
      </c>
      <c r="E8966" s="170">
        <v>750</v>
      </c>
      <c r="F8966" s="170">
        <v>6</v>
      </c>
      <c r="G8966" s="171">
        <v>40</v>
      </c>
      <c r="H8966" s="170" t="s">
        <v>43</v>
      </c>
      <c r="I8966" s="171">
        <v>144.99</v>
      </c>
      <c r="J8966" s="169">
        <v>1</v>
      </c>
      <c r="K8966" s="154" cm="1">
        <f t="array" ref="K8966">ROUND(
IF(C8966="Beer",
SUM(LOOKUP(2,1/(SRP!$B$8:$B$10&lt;=E8966)/(SRP!$C$8:$C$10&gt;=E8966),SRP!$D$8:$D$10)*(G8966/100)*(E8966/1000)),
IF(C8966="Spirits",
SUM(LOOKUP(2,1/(SRP!$B$2:$B$7&lt;=E8966)/(SRP!$C$2:$C$7&gt;=E8966),SRP!$D$2:$D$7)*(G8966/100)*(E8966/1000)),
IF(AND(C8966="Wine",D8966="Fortified Wines"),
SUM(LOOKUP(2,1/(SRP!$B$26:$B$29&lt;=E8966)/(SRP!$C$26:$C$29&gt;=E8966),SRP!$D$26:$D$29)*(G8966/100)*(E8966/1000)),
IF(C8966="Wine",
SUM(LOOKUP(2,1/(SRP!$B$21:$B$25&lt;=E8966)/(SRP!$C$21:$C$25&gt;=E8966),SRP!$D$21:$D$25)*(G8966/100)*(E8966/1000)),
IF(AND(C8966="Ready to Drink",D8966="RTD-One Pour Cocktail&gt;7%&lt;=14.5"),
SUM(LOOKUP(2,1/(SRP!$B$16:$B$20&lt;=E8966)/(SRP!$C$16:$C$20&gt;=E8966),SRP!$D$16:$D$20)*(G8966/100)*(E8966/1000)),
IF(C8966="Ready to Drink",
SUM(LOOKUP(2,1/(SRP!$B$11:$B$15&lt;=E8966)/(SRP!$C$11:$C$15&gt;=E8966),SRP!$D$11:$D$15)*(G8966/100)*(E8966/1000)),
0)))))),2)</f>
        <v>23.42</v>
      </c>
      <c r="L8966" s="173" t="str">
        <f t="shared" si="140"/>
        <v>Spirits750</v>
      </c>
      <c r="M8966" s="154">
        <f>VLOOKUP(L8966,'Slope %'!C:D,2,0)</f>
        <v>7.0000000000000007E-2</v>
      </c>
    </row>
    <row r="8967" spans="1:13" x14ac:dyDescent="0.25">
      <c r="A8967" s="169">
        <v>582973</v>
      </c>
      <c r="B8967" s="170" t="s">
        <v>566</v>
      </c>
      <c r="C8967" s="170" t="s">
        <v>15</v>
      </c>
      <c r="D8967" s="170" t="s">
        <v>51</v>
      </c>
      <c r="E8967" s="170">
        <v>1750</v>
      </c>
      <c r="F8967" s="170">
        <v>6</v>
      </c>
      <c r="G8967" s="171">
        <v>40</v>
      </c>
      <c r="H8967" s="170" t="s">
        <v>29</v>
      </c>
      <c r="I8967" s="171">
        <v>62.99</v>
      </c>
      <c r="J8967" s="169">
        <v>1</v>
      </c>
      <c r="K8967" s="154" cm="1">
        <f t="array" ref="K8967">ROUND(
IF(C8967="Beer",
SUM(LOOKUP(2,1/(SRP!$B$8:$B$10&lt;=E8967)/(SRP!$C$8:$C$10&gt;=E8967),SRP!$D$8:$D$10)*(G8967/100)*(E8967/1000)),
IF(C8967="Spirits",
SUM(LOOKUP(2,1/(SRP!$B$2:$B$7&lt;=E8967)/(SRP!$C$2:$C$7&gt;=E8967),SRP!$D$2:$D$7)*(G8967/100)*(E8967/1000)),
IF(AND(C8967="Wine",D8967="Fortified Wines"),
SUM(LOOKUP(2,1/(SRP!$B$26:$B$29&lt;=E8967)/(SRP!$C$26:$C$29&gt;=E8967),SRP!$D$26:$D$29)*(G8967/100)*(E8967/1000)),
IF(C8967="Wine",
SUM(LOOKUP(2,1/(SRP!$B$21:$B$25&lt;=E8967)/(SRP!$C$21:$C$25&gt;=E8967),SRP!$D$21:$D$25)*(G8967/100)*(E8967/1000)),
IF(AND(C8967="Ready to Drink",D8967="RTD-One Pour Cocktail&gt;7%&lt;=14.5"),
SUM(LOOKUP(2,1/(SRP!$B$16:$B$20&lt;=E8967)/(SRP!$C$16:$C$20&gt;=E8967),SRP!$D$16:$D$20)*(G8967/100)*(E8967/1000)),
IF(C8967="Ready to Drink",
SUM(LOOKUP(2,1/(SRP!$B$11:$B$15&lt;=E8967)/(SRP!$C$11:$C$15&gt;=E8967),SRP!$D$11:$D$15)*(G8967/100)*(E8967/1000)),
0)))))),2)</f>
        <v>54.65</v>
      </c>
      <c r="L8967" s="173" t="str">
        <f t="shared" si="140"/>
        <v>Spirits1750</v>
      </c>
      <c r="M8967" s="154">
        <f>VLOOKUP(L8967,'Slope %'!C:D,2,0)</f>
        <v>0.03</v>
      </c>
    </row>
    <row r="8968" spans="1:13" x14ac:dyDescent="0.25">
      <c r="A8968" s="169">
        <v>583062</v>
      </c>
      <c r="B8968" s="170" t="s">
        <v>6519</v>
      </c>
      <c r="C8968" s="170" t="s">
        <v>24</v>
      </c>
      <c r="D8968" s="170" t="s">
        <v>707</v>
      </c>
      <c r="E8968" s="170">
        <v>750</v>
      </c>
      <c r="F8968" s="170">
        <v>12</v>
      </c>
      <c r="G8968" s="171">
        <v>8</v>
      </c>
      <c r="H8968" s="170" t="s">
        <v>128</v>
      </c>
      <c r="I8968" s="171">
        <v>20.3</v>
      </c>
      <c r="J8968" s="169">
        <v>1</v>
      </c>
      <c r="K8968" s="154" cm="1">
        <f t="array" ref="K8968">ROUND(
IF(C8968="Beer",
SUM(LOOKUP(2,1/(SRP!$B$8:$B$10&lt;=E8968)/(SRP!$C$8:$C$10&gt;=E8968),SRP!$D$8:$D$10)*(G8968/100)*(E8968/1000)),
IF(C8968="Spirits",
SUM(LOOKUP(2,1/(SRP!$B$2:$B$7&lt;=E8968)/(SRP!$C$2:$C$7&gt;=E8968),SRP!$D$2:$D$7)*(G8968/100)*(E8968/1000)),
IF(AND(C8968="Wine",D8968="Fortified Wines"),
SUM(LOOKUP(2,1/(SRP!$B$26:$B$29&lt;=E8968)/(SRP!$C$26:$C$29&gt;=E8968),SRP!$D$26:$D$29)*(G8968/100)*(E8968/1000)),
IF(C8968="Wine",
SUM(LOOKUP(2,1/(SRP!$B$21:$B$25&lt;=E8968)/(SRP!$C$21:$C$25&gt;=E8968),SRP!$D$21:$D$25)*(G8968/100)*(E8968/1000)),
IF(AND(C8968="Ready to Drink",D8968="RTD-One Pour Cocktail&gt;7%&lt;=14.5"),
SUM(LOOKUP(2,1/(SRP!$B$16:$B$20&lt;=E8968)/(SRP!$C$16:$C$20&gt;=E8968),SRP!$D$16:$D$20)*(G8968/100)*(E8968/1000)),
IF(C8968="Ready to Drink",
SUM(LOOKUP(2,1/(SRP!$B$11:$B$15&lt;=E8968)/(SRP!$C$11:$C$15&gt;=E8968),SRP!$D$11:$D$15)*(G8968/100)*(E8968/1000)),
0)))))),2)</f>
        <v>4.68</v>
      </c>
      <c r="L8968" s="173" t="str">
        <f t="shared" si="140"/>
        <v>Wine750</v>
      </c>
      <c r="M8968" s="154">
        <f>VLOOKUP(L8968,'Slope %'!C:D,2,0)</f>
        <v>0.1</v>
      </c>
    </row>
    <row r="8969" spans="1:13" x14ac:dyDescent="0.25">
      <c r="A8969" s="169">
        <v>583468</v>
      </c>
      <c r="B8969" s="170" t="s">
        <v>6520</v>
      </c>
      <c r="C8969" s="170" t="s">
        <v>15</v>
      </c>
      <c r="D8969" s="170" t="s">
        <v>134</v>
      </c>
      <c r="E8969" s="170">
        <v>750</v>
      </c>
      <c r="F8969" s="170">
        <v>6</v>
      </c>
      <c r="G8969" s="171">
        <v>40</v>
      </c>
      <c r="H8969" s="170" t="s">
        <v>222</v>
      </c>
      <c r="I8969" s="171">
        <v>344.99</v>
      </c>
      <c r="J8969" s="169">
        <v>1</v>
      </c>
      <c r="K8969" s="154" cm="1">
        <f t="array" ref="K8969">ROUND(
IF(C8969="Beer",
SUM(LOOKUP(2,1/(SRP!$B$8:$B$10&lt;=E8969)/(SRP!$C$8:$C$10&gt;=E8969),SRP!$D$8:$D$10)*(G8969/100)*(E8969/1000)),
IF(C8969="Spirits",
SUM(LOOKUP(2,1/(SRP!$B$2:$B$7&lt;=E8969)/(SRP!$C$2:$C$7&gt;=E8969),SRP!$D$2:$D$7)*(G8969/100)*(E8969/1000)),
IF(AND(C8969="Wine",D8969="Fortified Wines"),
SUM(LOOKUP(2,1/(SRP!$B$26:$B$29&lt;=E8969)/(SRP!$C$26:$C$29&gt;=E8969),SRP!$D$26:$D$29)*(G8969/100)*(E8969/1000)),
IF(C8969="Wine",
SUM(LOOKUP(2,1/(SRP!$B$21:$B$25&lt;=E8969)/(SRP!$C$21:$C$25&gt;=E8969),SRP!$D$21:$D$25)*(G8969/100)*(E8969/1000)),
IF(AND(C8969="Ready to Drink",D8969="RTD-One Pour Cocktail&gt;7%&lt;=14.5"),
SUM(LOOKUP(2,1/(SRP!$B$16:$B$20&lt;=E8969)/(SRP!$C$16:$C$20&gt;=E8969),SRP!$D$16:$D$20)*(G8969/100)*(E8969/1000)),
IF(C8969="Ready to Drink",
SUM(LOOKUP(2,1/(SRP!$B$11:$B$15&lt;=E8969)/(SRP!$C$11:$C$15&gt;=E8969),SRP!$D$11:$D$15)*(G8969/100)*(E8969/1000)),
0)))))),2)</f>
        <v>23.42</v>
      </c>
      <c r="L8969" s="173" t="str">
        <f t="shared" si="140"/>
        <v>Spirits750</v>
      </c>
      <c r="M8969" s="154">
        <f>VLOOKUP(L8969,'Slope %'!C:D,2,0)</f>
        <v>7.0000000000000007E-2</v>
      </c>
    </row>
    <row r="8970" spans="1:13" x14ac:dyDescent="0.25">
      <c r="A8970" s="169">
        <v>585562</v>
      </c>
      <c r="B8970" s="170" t="s">
        <v>6521</v>
      </c>
      <c r="C8970" s="170" t="s">
        <v>24</v>
      </c>
      <c r="D8970" s="170" t="s">
        <v>34</v>
      </c>
      <c r="E8970" s="170">
        <v>750</v>
      </c>
      <c r="F8970" s="170">
        <v>12</v>
      </c>
      <c r="G8970" s="171">
        <v>14</v>
      </c>
      <c r="H8970" s="170" t="s">
        <v>163</v>
      </c>
      <c r="I8970" s="171">
        <v>29.99</v>
      </c>
      <c r="J8970" s="169">
        <v>1</v>
      </c>
      <c r="K8970" s="154" cm="1">
        <f t="array" ref="K8970">ROUND(
IF(C8970="Beer",
SUM(LOOKUP(2,1/(SRP!$B$8:$B$10&lt;=E8970)/(SRP!$C$8:$C$10&gt;=E8970),SRP!$D$8:$D$10)*(G8970/100)*(E8970/1000)),
IF(C8970="Spirits",
SUM(LOOKUP(2,1/(SRP!$B$2:$B$7&lt;=E8970)/(SRP!$C$2:$C$7&gt;=E8970),SRP!$D$2:$D$7)*(G8970/100)*(E8970/1000)),
IF(AND(C8970="Wine",D8970="Fortified Wines"),
SUM(LOOKUP(2,1/(SRP!$B$26:$B$29&lt;=E8970)/(SRP!$C$26:$C$29&gt;=E8970),SRP!$D$26:$D$29)*(G8970/100)*(E8970/1000)),
IF(C8970="Wine",
SUM(LOOKUP(2,1/(SRP!$B$21:$B$25&lt;=E8970)/(SRP!$C$21:$C$25&gt;=E8970),SRP!$D$21:$D$25)*(G8970/100)*(E8970/1000)),
IF(AND(C8970="Ready to Drink",D8970="RTD-One Pour Cocktail&gt;7%&lt;=14.5"),
SUM(LOOKUP(2,1/(SRP!$B$16:$B$20&lt;=E8970)/(SRP!$C$16:$C$20&gt;=E8970),SRP!$D$16:$D$20)*(G8970/100)*(E8970/1000)),
IF(C8970="Ready to Drink",
SUM(LOOKUP(2,1/(SRP!$B$11:$B$15&lt;=E8970)/(SRP!$C$11:$C$15&gt;=E8970),SRP!$D$11:$D$15)*(G8970/100)*(E8970/1000)),
0)))))),2)</f>
        <v>8.1999999999999993</v>
      </c>
      <c r="L8970" s="173" t="str">
        <f t="shared" si="140"/>
        <v>Wine750</v>
      </c>
      <c r="M8970" s="154">
        <f>VLOOKUP(L8970,'Slope %'!C:D,2,0)</f>
        <v>0.1</v>
      </c>
    </row>
    <row r="8971" spans="1:13" x14ac:dyDescent="0.25">
      <c r="A8971" s="169">
        <v>585760</v>
      </c>
      <c r="B8971" s="170" t="s">
        <v>6522</v>
      </c>
      <c r="C8971" s="170" t="s">
        <v>24</v>
      </c>
      <c r="D8971" s="170" t="s">
        <v>194</v>
      </c>
      <c r="E8971" s="170">
        <v>750</v>
      </c>
      <c r="F8971" s="170">
        <v>12</v>
      </c>
      <c r="G8971" s="171">
        <v>13.5</v>
      </c>
      <c r="H8971" s="170" t="s">
        <v>141</v>
      </c>
      <c r="I8971" s="171">
        <v>33.99</v>
      </c>
      <c r="J8971" s="169">
        <v>1</v>
      </c>
      <c r="K8971" s="154" cm="1">
        <f t="array" ref="K8971">ROUND(
IF(C8971="Beer",
SUM(LOOKUP(2,1/(SRP!$B$8:$B$10&lt;=E8971)/(SRP!$C$8:$C$10&gt;=E8971),SRP!$D$8:$D$10)*(G8971/100)*(E8971/1000)),
IF(C8971="Spirits",
SUM(LOOKUP(2,1/(SRP!$B$2:$B$7&lt;=E8971)/(SRP!$C$2:$C$7&gt;=E8971),SRP!$D$2:$D$7)*(G8971/100)*(E8971/1000)),
IF(AND(C8971="Wine",D8971="Fortified Wines"),
SUM(LOOKUP(2,1/(SRP!$B$26:$B$29&lt;=E8971)/(SRP!$C$26:$C$29&gt;=E8971),SRP!$D$26:$D$29)*(G8971/100)*(E8971/1000)),
IF(C8971="Wine",
SUM(LOOKUP(2,1/(SRP!$B$21:$B$25&lt;=E8971)/(SRP!$C$21:$C$25&gt;=E8971),SRP!$D$21:$D$25)*(G8971/100)*(E8971/1000)),
IF(AND(C8971="Ready to Drink",D8971="RTD-One Pour Cocktail&gt;7%&lt;=14.5"),
SUM(LOOKUP(2,1/(SRP!$B$16:$B$20&lt;=E8971)/(SRP!$C$16:$C$20&gt;=E8971),SRP!$D$16:$D$20)*(G8971/100)*(E8971/1000)),
IF(C8971="Ready to Drink",
SUM(LOOKUP(2,1/(SRP!$B$11:$B$15&lt;=E8971)/(SRP!$C$11:$C$15&gt;=E8971),SRP!$D$11:$D$15)*(G8971/100)*(E8971/1000)),
0)))))),2)</f>
        <v>7.9</v>
      </c>
      <c r="L8971" s="173" t="str">
        <f t="shared" si="140"/>
        <v>Wine750</v>
      </c>
      <c r="M8971" s="154">
        <f>VLOOKUP(L8971,'Slope %'!C:D,2,0)</f>
        <v>0.1</v>
      </c>
    </row>
    <row r="8972" spans="1:13" x14ac:dyDescent="0.25">
      <c r="A8972" s="169">
        <v>587907</v>
      </c>
      <c r="B8972" s="170" t="s">
        <v>6523</v>
      </c>
      <c r="C8972" s="170" t="s">
        <v>24</v>
      </c>
      <c r="D8972" s="170" t="s">
        <v>85</v>
      </c>
      <c r="E8972" s="170">
        <v>750</v>
      </c>
      <c r="F8972" s="170">
        <v>12</v>
      </c>
      <c r="G8972" s="171">
        <v>13</v>
      </c>
      <c r="H8972" s="170" t="s">
        <v>26</v>
      </c>
      <c r="I8972" s="171">
        <v>17.989999999999998</v>
      </c>
      <c r="J8972" s="169">
        <v>1</v>
      </c>
      <c r="K8972" s="154" cm="1">
        <f t="array" ref="K8972">ROUND(
IF(C8972="Beer",
SUM(LOOKUP(2,1/(SRP!$B$8:$B$10&lt;=E8972)/(SRP!$C$8:$C$10&gt;=E8972),SRP!$D$8:$D$10)*(G8972/100)*(E8972/1000)),
IF(C8972="Spirits",
SUM(LOOKUP(2,1/(SRP!$B$2:$B$7&lt;=E8972)/(SRP!$C$2:$C$7&gt;=E8972),SRP!$D$2:$D$7)*(G8972/100)*(E8972/1000)),
IF(AND(C8972="Wine",D8972="Fortified Wines"),
SUM(LOOKUP(2,1/(SRP!$B$26:$B$29&lt;=E8972)/(SRP!$C$26:$C$29&gt;=E8972),SRP!$D$26:$D$29)*(G8972/100)*(E8972/1000)),
IF(C8972="Wine",
SUM(LOOKUP(2,1/(SRP!$B$21:$B$25&lt;=E8972)/(SRP!$C$21:$C$25&gt;=E8972),SRP!$D$21:$D$25)*(G8972/100)*(E8972/1000)),
IF(AND(C8972="Ready to Drink",D8972="RTD-One Pour Cocktail&gt;7%&lt;=14.5"),
SUM(LOOKUP(2,1/(SRP!$B$16:$B$20&lt;=E8972)/(SRP!$C$16:$C$20&gt;=E8972),SRP!$D$16:$D$20)*(G8972/100)*(E8972/1000)),
IF(C8972="Ready to Drink",
SUM(LOOKUP(2,1/(SRP!$B$11:$B$15&lt;=E8972)/(SRP!$C$11:$C$15&gt;=E8972),SRP!$D$11:$D$15)*(G8972/100)*(E8972/1000)),
0)))))),2)</f>
        <v>7.61</v>
      </c>
      <c r="L8972" s="173" t="str">
        <f t="shared" si="140"/>
        <v>Wine750</v>
      </c>
      <c r="M8972" s="154">
        <f>VLOOKUP(L8972,'Slope %'!C:D,2,0)</f>
        <v>0.1</v>
      </c>
    </row>
    <row r="8973" spans="1:13" x14ac:dyDescent="0.25">
      <c r="A8973" s="169">
        <v>589101</v>
      </c>
      <c r="B8973" s="170" t="s">
        <v>1356</v>
      </c>
      <c r="C8973" s="170" t="s">
        <v>24</v>
      </c>
      <c r="D8973" s="170" t="s">
        <v>166</v>
      </c>
      <c r="E8973" s="170">
        <v>750</v>
      </c>
      <c r="F8973" s="170">
        <v>12</v>
      </c>
      <c r="G8973" s="171">
        <v>12</v>
      </c>
      <c r="H8973" s="170" t="s">
        <v>32</v>
      </c>
      <c r="I8973" s="171">
        <v>15.99</v>
      </c>
      <c r="J8973" s="169">
        <v>1</v>
      </c>
      <c r="K8973" s="154" cm="1">
        <f t="array" ref="K8973">ROUND(
IF(C8973="Beer",
SUM(LOOKUP(2,1/(SRP!$B$8:$B$10&lt;=E8973)/(SRP!$C$8:$C$10&gt;=E8973),SRP!$D$8:$D$10)*(G8973/100)*(E8973/1000)),
IF(C8973="Spirits",
SUM(LOOKUP(2,1/(SRP!$B$2:$B$7&lt;=E8973)/(SRP!$C$2:$C$7&gt;=E8973),SRP!$D$2:$D$7)*(G8973/100)*(E8973/1000)),
IF(AND(C8973="Wine",D8973="Fortified Wines"),
SUM(LOOKUP(2,1/(SRP!$B$26:$B$29&lt;=E8973)/(SRP!$C$26:$C$29&gt;=E8973),SRP!$D$26:$D$29)*(G8973/100)*(E8973/1000)),
IF(C8973="Wine",
SUM(LOOKUP(2,1/(SRP!$B$21:$B$25&lt;=E8973)/(SRP!$C$21:$C$25&gt;=E8973),SRP!$D$21:$D$25)*(G8973/100)*(E8973/1000)),
IF(AND(C8973="Ready to Drink",D8973="RTD-One Pour Cocktail&gt;7%&lt;=14.5"),
SUM(LOOKUP(2,1/(SRP!$B$16:$B$20&lt;=E8973)/(SRP!$C$16:$C$20&gt;=E8973),SRP!$D$16:$D$20)*(G8973/100)*(E8973/1000)),
IF(C8973="Ready to Drink",
SUM(LOOKUP(2,1/(SRP!$B$11:$B$15&lt;=E8973)/(SRP!$C$11:$C$15&gt;=E8973),SRP!$D$11:$D$15)*(G8973/100)*(E8973/1000)),
0)))))),2)</f>
        <v>7.03</v>
      </c>
      <c r="L8973" s="173" t="str">
        <f t="shared" si="140"/>
        <v>Wine750</v>
      </c>
      <c r="M8973" s="154">
        <f>VLOOKUP(L8973,'Slope %'!C:D,2,0)</f>
        <v>0.1</v>
      </c>
    </row>
    <row r="8974" spans="1:13" x14ac:dyDescent="0.25">
      <c r="A8974" s="169">
        <v>590844</v>
      </c>
      <c r="B8974" s="170" t="s">
        <v>6524</v>
      </c>
      <c r="C8974" s="170" t="s">
        <v>24</v>
      </c>
      <c r="D8974" s="170" t="s">
        <v>34</v>
      </c>
      <c r="E8974" s="170">
        <v>750</v>
      </c>
      <c r="F8974" s="170">
        <v>12</v>
      </c>
      <c r="G8974" s="171">
        <v>13.7</v>
      </c>
      <c r="H8974" s="170" t="s">
        <v>26</v>
      </c>
      <c r="I8974" s="171">
        <v>16.989999999999998</v>
      </c>
      <c r="J8974" s="169">
        <v>1</v>
      </c>
      <c r="K8974" s="154" cm="1">
        <f t="array" ref="K8974">ROUND(
IF(C8974="Beer",
SUM(LOOKUP(2,1/(SRP!$B$8:$B$10&lt;=E8974)/(SRP!$C$8:$C$10&gt;=E8974),SRP!$D$8:$D$10)*(G8974/100)*(E8974/1000)),
IF(C8974="Spirits",
SUM(LOOKUP(2,1/(SRP!$B$2:$B$7&lt;=E8974)/(SRP!$C$2:$C$7&gt;=E8974),SRP!$D$2:$D$7)*(G8974/100)*(E8974/1000)),
IF(AND(C8974="Wine",D8974="Fortified Wines"),
SUM(LOOKUP(2,1/(SRP!$B$26:$B$29&lt;=E8974)/(SRP!$C$26:$C$29&gt;=E8974),SRP!$D$26:$D$29)*(G8974/100)*(E8974/1000)),
IF(C8974="Wine",
SUM(LOOKUP(2,1/(SRP!$B$21:$B$25&lt;=E8974)/(SRP!$C$21:$C$25&gt;=E8974),SRP!$D$21:$D$25)*(G8974/100)*(E8974/1000)),
IF(AND(C8974="Ready to Drink",D8974="RTD-One Pour Cocktail&gt;7%&lt;=14.5"),
SUM(LOOKUP(2,1/(SRP!$B$16:$B$20&lt;=E8974)/(SRP!$C$16:$C$20&gt;=E8974),SRP!$D$16:$D$20)*(G8974/100)*(E8974/1000)),
IF(C8974="Ready to Drink",
SUM(LOOKUP(2,1/(SRP!$B$11:$B$15&lt;=E8974)/(SRP!$C$11:$C$15&gt;=E8974),SRP!$D$11:$D$15)*(G8974/100)*(E8974/1000)),
0)))))),2)</f>
        <v>8.02</v>
      </c>
      <c r="L8974" s="173" t="str">
        <f t="shared" si="140"/>
        <v>Wine750</v>
      </c>
      <c r="M8974" s="154">
        <f>VLOOKUP(L8974,'Slope %'!C:D,2,0)</f>
        <v>0.1</v>
      </c>
    </row>
    <row r="8975" spans="1:13" x14ac:dyDescent="0.25">
      <c r="A8975" s="169">
        <v>591230</v>
      </c>
      <c r="B8975" s="170" t="s">
        <v>6525</v>
      </c>
      <c r="C8975" s="170" t="s">
        <v>11</v>
      </c>
      <c r="D8975" s="170" t="s">
        <v>12</v>
      </c>
      <c r="E8975" s="170">
        <v>500</v>
      </c>
      <c r="F8975" s="170">
        <v>20</v>
      </c>
      <c r="G8975" s="171">
        <v>5</v>
      </c>
      <c r="H8975" s="170" t="s">
        <v>274</v>
      </c>
      <c r="I8975" s="171">
        <v>4.09</v>
      </c>
      <c r="J8975" s="169">
        <v>1</v>
      </c>
      <c r="K8975" s="154" cm="1">
        <f t="array" ref="K8975">ROUND(
IF(C8975="Beer",
SUM(LOOKUP(2,1/(SRP!$B$8:$B$10&lt;=E8975)/(SRP!$C$8:$C$10&gt;=E8975),SRP!$D$8:$D$10)*(G8975/100)*(E8975/1000)),
IF(C8975="Spirits",
SUM(LOOKUP(2,1/(SRP!$B$2:$B$7&lt;=E8975)/(SRP!$C$2:$C$7&gt;=E8975),SRP!$D$2:$D$7)*(G8975/100)*(E8975/1000)),
IF(AND(C8975="Wine",D8975="Fortified Wines"),
SUM(LOOKUP(2,1/(SRP!$B$26:$B$29&lt;=E8975)/(SRP!$C$26:$C$29&gt;=E8975),SRP!$D$26:$D$29)*(G8975/100)*(E8975/1000)),
IF(C8975="Wine",
SUM(LOOKUP(2,1/(SRP!$B$21:$B$25&lt;=E8975)/(SRP!$C$21:$C$25&gt;=E8975),SRP!$D$21:$D$25)*(G8975/100)*(E8975/1000)),
IF(AND(C8975="Ready to Drink",D8975="RTD-One Pour Cocktail&gt;7%&lt;=14.5"),
SUM(LOOKUP(2,1/(SRP!$B$16:$B$20&lt;=E8975)/(SRP!$C$16:$C$20&gt;=E8975),SRP!$D$16:$D$20)*(G8975/100)*(E8975/1000)),
IF(C8975="Ready to Drink",
SUM(LOOKUP(2,1/(SRP!$B$11:$B$15&lt;=E8975)/(SRP!$C$11:$C$15&gt;=E8975),SRP!$D$11:$D$15)*(G8975/100)*(E8975/1000)),
0)))))),2)</f>
        <v>1.95</v>
      </c>
      <c r="L8975" s="173" t="str">
        <f t="shared" si="140"/>
        <v>Beer500</v>
      </c>
      <c r="M8975" s="154">
        <f>VLOOKUP(L8975,'Slope %'!C:D,2,0)</f>
        <v>0.12</v>
      </c>
    </row>
    <row r="8976" spans="1:13" x14ac:dyDescent="0.25">
      <c r="A8976" s="169">
        <v>592329</v>
      </c>
      <c r="B8976" s="170" t="s">
        <v>6526</v>
      </c>
      <c r="C8976" s="170" t="s">
        <v>11</v>
      </c>
      <c r="D8976" s="170" t="s">
        <v>303</v>
      </c>
      <c r="E8976" s="170">
        <v>500</v>
      </c>
      <c r="F8976" s="170">
        <v>24</v>
      </c>
      <c r="G8976" s="171">
        <v>8.6</v>
      </c>
      <c r="H8976" s="170" t="s">
        <v>946</v>
      </c>
      <c r="I8976" s="171">
        <v>3.39</v>
      </c>
      <c r="J8976" s="169">
        <v>1</v>
      </c>
      <c r="K8976" s="154" cm="1">
        <f t="array" ref="K8976">ROUND(
IF(C8976="Beer",
SUM(LOOKUP(2,1/(SRP!$B$8:$B$10&lt;=E8976)/(SRP!$C$8:$C$10&gt;=E8976),SRP!$D$8:$D$10)*(G8976/100)*(E8976/1000)),
IF(C8976="Spirits",
SUM(LOOKUP(2,1/(SRP!$B$2:$B$7&lt;=E8976)/(SRP!$C$2:$C$7&gt;=E8976),SRP!$D$2:$D$7)*(G8976/100)*(E8976/1000)),
IF(AND(C8976="Wine",D8976="Fortified Wines"),
SUM(LOOKUP(2,1/(SRP!$B$26:$B$29&lt;=E8976)/(SRP!$C$26:$C$29&gt;=E8976),SRP!$D$26:$D$29)*(G8976/100)*(E8976/1000)),
IF(C8976="Wine",
SUM(LOOKUP(2,1/(SRP!$B$21:$B$25&lt;=E8976)/(SRP!$C$21:$C$25&gt;=E8976),SRP!$D$21:$D$25)*(G8976/100)*(E8976/1000)),
IF(AND(C8976="Ready to Drink",D8976="RTD-One Pour Cocktail&gt;7%&lt;=14.5"),
SUM(LOOKUP(2,1/(SRP!$B$16:$B$20&lt;=E8976)/(SRP!$C$16:$C$20&gt;=E8976),SRP!$D$16:$D$20)*(G8976/100)*(E8976/1000)),
IF(C8976="Ready to Drink",
SUM(LOOKUP(2,1/(SRP!$B$11:$B$15&lt;=E8976)/(SRP!$C$11:$C$15&gt;=E8976),SRP!$D$11:$D$15)*(G8976/100)*(E8976/1000)),
0)))))),2)</f>
        <v>3.36</v>
      </c>
      <c r="L8976" s="173" t="str">
        <f t="shared" si="140"/>
        <v>Beer500</v>
      </c>
      <c r="M8976" s="154">
        <f>VLOOKUP(L8976,'Slope %'!C:D,2,0)</f>
        <v>0.12</v>
      </c>
    </row>
    <row r="8977" spans="1:13" x14ac:dyDescent="0.25">
      <c r="A8977" s="169">
        <v>592329</v>
      </c>
      <c r="B8977" s="170" t="s">
        <v>6526</v>
      </c>
      <c r="C8977" s="170" t="s">
        <v>11</v>
      </c>
      <c r="D8977" s="170" t="s">
        <v>303</v>
      </c>
      <c r="E8977" s="170">
        <v>500</v>
      </c>
      <c r="F8977" s="170">
        <v>24</v>
      </c>
      <c r="G8977" s="171">
        <v>8.6</v>
      </c>
      <c r="H8977" s="170" t="s">
        <v>946</v>
      </c>
      <c r="I8977" s="171">
        <v>3.39</v>
      </c>
      <c r="J8977" s="169">
        <v>1</v>
      </c>
      <c r="K8977" s="154" cm="1">
        <f t="array" ref="K8977">ROUND(
IF(C8977="Beer",
SUM(LOOKUP(2,1/(SRP!$B$8:$B$10&lt;=E8977)/(SRP!$C$8:$C$10&gt;=E8977),SRP!$D$8:$D$10)*(G8977/100)*(E8977/1000)),
IF(C8977="Spirits",
SUM(LOOKUP(2,1/(SRP!$B$2:$B$7&lt;=E8977)/(SRP!$C$2:$C$7&gt;=E8977),SRP!$D$2:$D$7)*(G8977/100)*(E8977/1000)),
IF(AND(C8977="Wine",D8977="Fortified Wines"),
SUM(LOOKUP(2,1/(SRP!$B$26:$B$29&lt;=E8977)/(SRP!$C$26:$C$29&gt;=E8977),SRP!$D$26:$D$29)*(G8977/100)*(E8977/1000)),
IF(C8977="Wine",
SUM(LOOKUP(2,1/(SRP!$B$21:$B$25&lt;=E8977)/(SRP!$C$21:$C$25&gt;=E8977),SRP!$D$21:$D$25)*(G8977/100)*(E8977/1000)),
IF(AND(C8977="Ready to Drink",D8977="RTD-One Pour Cocktail&gt;7%&lt;=14.5"),
SUM(LOOKUP(2,1/(SRP!$B$16:$B$20&lt;=E8977)/(SRP!$C$16:$C$20&gt;=E8977),SRP!$D$16:$D$20)*(G8977/100)*(E8977/1000)),
IF(C8977="Ready to Drink",
SUM(LOOKUP(2,1/(SRP!$B$11:$B$15&lt;=E8977)/(SRP!$C$11:$C$15&gt;=E8977),SRP!$D$11:$D$15)*(G8977/100)*(E8977/1000)),
0)))))),2)</f>
        <v>3.36</v>
      </c>
      <c r="L8977" s="173" t="str">
        <f t="shared" si="140"/>
        <v>Beer500</v>
      </c>
      <c r="M8977" s="154">
        <f>VLOOKUP(L8977,'Slope %'!C:D,2,0)</f>
        <v>0.12</v>
      </c>
    </row>
    <row r="8978" spans="1:13" x14ac:dyDescent="0.25">
      <c r="A8978" s="169">
        <v>598102</v>
      </c>
      <c r="B8978" s="170" t="s">
        <v>6205</v>
      </c>
      <c r="C8978" s="170" t="s">
        <v>24</v>
      </c>
      <c r="D8978" s="170" t="s">
        <v>68</v>
      </c>
      <c r="E8978" s="170">
        <v>1500</v>
      </c>
      <c r="F8978" s="170">
        <v>6</v>
      </c>
      <c r="G8978" s="171">
        <v>13.5</v>
      </c>
      <c r="H8978" s="170" t="s">
        <v>177</v>
      </c>
      <c r="I8978" s="171">
        <v>33.99</v>
      </c>
      <c r="J8978" s="169">
        <v>1</v>
      </c>
      <c r="K8978" s="154" cm="1">
        <f t="array" ref="K8978">ROUND(
IF(C8978="Beer",
SUM(LOOKUP(2,1/(SRP!$B$8:$B$10&lt;=E8978)/(SRP!$C$8:$C$10&gt;=E8978),SRP!$D$8:$D$10)*(G8978/100)*(E8978/1000)),
IF(C8978="Spirits",
SUM(LOOKUP(2,1/(SRP!$B$2:$B$7&lt;=E8978)/(SRP!$C$2:$C$7&gt;=E8978),SRP!$D$2:$D$7)*(G8978/100)*(E8978/1000)),
IF(AND(C8978="Wine",D8978="Fortified Wines"),
SUM(LOOKUP(2,1/(SRP!$B$26:$B$29&lt;=E8978)/(SRP!$C$26:$C$29&gt;=E8978),SRP!$D$26:$D$29)*(G8978/100)*(E8978/1000)),
IF(C8978="Wine",
SUM(LOOKUP(2,1/(SRP!$B$21:$B$25&lt;=E8978)/(SRP!$C$21:$C$25&gt;=E8978),SRP!$D$21:$D$25)*(G8978/100)*(E8978/1000)),
IF(AND(C8978="Ready to Drink",D8978="RTD-One Pour Cocktail&gt;7%&lt;=14.5"),
SUM(LOOKUP(2,1/(SRP!$B$16:$B$20&lt;=E8978)/(SRP!$C$16:$C$20&gt;=E8978),SRP!$D$16:$D$20)*(G8978/100)*(E8978/1000)),
IF(C8978="Ready to Drink",
SUM(LOOKUP(2,1/(SRP!$B$11:$B$15&lt;=E8978)/(SRP!$C$11:$C$15&gt;=E8978),SRP!$D$11:$D$15)*(G8978/100)*(E8978/1000)),
0)))))),2)</f>
        <v>15.81</v>
      </c>
      <c r="L8978" s="173" t="str">
        <f t="shared" si="140"/>
        <v>Wine1500</v>
      </c>
      <c r="M8978" s="154">
        <f>VLOOKUP(L8978,'Slope %'!C:D,2,0)</f>
        <v>7.0000000000000007E-2</v>
      </c>
    </row>
    <row r="8979" spans="1:13" x14ac:dyDescent="0.25">
      <c r="A8979" s="169">
        <v>598128</v>
      </c>
      <c r="B8979" s="170" t="s">
        <v>6527</v>
      </c>
      <c r="C8979" s="170" t="s">
        <v>24</v>
      </c>
      <c r="D8979" s="170" t="s">
        <v>127</v>
      </c>
      <c r="E8979" s="170">
        <v>750</v>
      </c>
      <c r="F8979" s="170">
        <v>12</v>
      </c>
      <c r="G8979" s="171">
        <v>14</v>
      </c>
      <c r="H8979" s="170" t="s">
        <v>141</v>
      </c>
      <c r="I8979" s="171">
        <v>21.99</v>
      </c>
      <c r="J8979" s="169">
        <v>1</v>
      </c>
      <c r="K8979" s="154" cm="1">
        <f t="array" ref="K8979">ROUND(
IF(C8979="Beer",
SUM(LOOKUP(2,1/(SRP!$B$8:$B$10&lt;=E8979)/(SRP!$C$8:$C$10&gt;=E8979),SRP!$D$8:$D$10)*(G8979/100)*(E8979/1000)),
IF(C8979="Spirits",
SUM(LOOKUP(2,1/(SRP!$B$2:$B$7&lt;=E8979)/(SRP!$C$2:$C$7&gt;=E8979),SRP!$D$2:$D$7)*(G8979/100)*(E8979/1000)),
IF(AND(C8979="Wine",D8979="Fortified Wines"),
SUM(LOOKUP(2,1/(SRP!$B$26:$B$29&lt;=E8979)/(SRP!$C$26:$C$29&gt;=E8979),SRP!$D$26:$D$29)*(G8979/100)*(E8979/1000)),
IF(C8979="Wine",
SUM(LOOKUP(2,1/(SRP!$B$21:$B$25&lt;=E8979)/(SRP!$C$21:$C$25&gt;=E8979),SRP!$D$21:$D$25)*(G8979/100)*(E8979/1000)),
IF(AND(C8979="Ready to Drink",D8979="RTD-One Pour Cocktail&gt;7%&lt;=14.5"),
SUM(LOOKUP(2,1/(SRP!$B$16:$B$20&lt;=E8979)/(SRP!$C$16:$C$20&gt;=E8979),SRP!$D$16:$D$20)*(G8979/100)*(E8979/1000)),
IF(C8979="Ready to Drink",
SUM(LOOKUP(2,1/(SRP!$B$11:$B$15&lt;=E8979)/(SRP!$C$11:$C$15&gt;=E8979),SRP!$D$11:$D$15)*(G8979/100)*(E8979/1000)),
0)))))),2)</f>
        <v>8.1999999999999993</v>
      </c>
      <c r="L8979" s="173" t="str">
        <f t="shared" si="140"/>
        <v>Wine750</v>
      </c>
      <c r="M8979" s="154">
        <f>VLOOKUP(L8979,'Slope %'!C:D,2,0)</f>
        <v>0.1</v>
      </c>
    </row>
    <row r="8980" spans="1:13" x14ac:dyDescent="0.25">
      <c r="A8980" s="169">
        <v>600163</v>
      </c>
      <c r="B8980" s="170" t="s">
        <v>6528</v>
      </c>
      <c r="C8980" s="170" t="s">
        <v>15</v>
      </c>
      <c r="D8980" s="170" t="s">
        <v>51</v>
      </c>
      <c r="E8980" s="170">
        <v>750</v>
      </c>
      <c r="F8980" s="170">
        <v>12</v>
      </c>
      <c r="G8980" s="171">
        <v>47.3</v>
      </c>
      <c r="H8980" s="170" t="s">
        <v>20</v>
      </c>
      <c r="I8980" s="171">
        <v>54.49</v>
      </c>
      <c r="J8980" s="169">
        <v>1</v>
      </c>
      <c r="K8980" s="154" cm="1">
        <f t="array" ref="K8980">ROUND(
IF(C8980="Beer",
SUM(LOOKUP(2,1/(SRP!$B$8:$B$10&lt;=E8980)/(SRP!$C$8:$C$10&gt;=E8980),SRP!$D$8:$D$10)*(G8980/100)*(E8980/1000)),
IF(C8980="Spirits",
SUM(LOOKUP(2,1/(SRP!$B$2:$B$7&lt;=E8980)/(SRP!$C$2:$C$7&gt;=E8980),SRP!$D$2:$D$7)*(G8980/100)*(E8980/1000)),
IF(AND(C8980="Wine",D8980="Fortified Wines"),
SUM(LOOKUP(2,1/(SRP!$B$26:$B$29&lt;=E8980)/(SRP!$C$26:$C$29&gt;=E8980),SRP!$D$26:$D$29)*(G8980/100)*(E8980/1000)),
IF(C8980="Wine",
SUM(LOOKUP(2,1/(SRP!$B$21:$B$25&lt;=E8980)/(SRP!$C$21:$C$25&gt;=E8980),SRP!$D$21:$D$25)*(G8980/100)*(E8980/1000)),
IF(AND(C8980="Ready to Drink",D8980="RTD-One Pour Cocktail&gt;7%&lt;=14.5"),
SUM(LOOKUP(2,1/(SRP!$B$16:$B$20&lt;=E8980)/(SRP!$C$16:$C$20&gt;=E8980),SRP!$D$16:$D$20)*(G8980/100)*(E8980/1000)),
IF(C8980="Ready to Drink",
SUM(LOOKUP(2,1/(SRP!$B$11:$B$15&lt;=E8980)/(SRP!$C$11:$C$15&gt;=E8980),SRP!$D$11:$D$15)*(G8980/100)*(E8980/1000)),
0)))))),2)</f>
        <v>27.7</v>
      </c>
      <c r="L8980" s="173" t="str">
        <f t="shared" si="140"/>
        <v>Spirits750</v>
      </c>
      <c r="M8980" s="154">
        <f>VLOOKUP(L8980,'Slope %'!C:D,2,0)</f>
        <v>7.0000000000000007E-2</v>
      </c>
    </row>
    <row r="8981" spans="1:13" x14ac:dyDescent="0.25">
      <c r="A8981" s="169">
        <v>601484</v>
      </c>
      <c r="B8981" s="170" t="s">
        <v>6529</v>
      </c>
      <c r="C8981" s="170" t="s">
        <v>15</v>
      </c>
      <c r="D8981" s="170" t="s">
        <v>125</v>
      </c>
      <c r="E8981" s="170">
        <v>750</v>
      </c>
      <c r="F8981" s="170">
        <v>8</v>
      </c>
      <c r="G8981" s="171">
        <v>23</v>
      </c>
      <c r="H8981" s="170" t="s">
        <v>177</v>
      </c>
      <c r="I8981" s="171">
        <v>32.99</v>
      </c>
      <c r="J8981" s="169">
        <v>1</v>
      </c>
      <c r="K8981" s="154" cm="1">
        <f t="array" ref="K8981">ROUND(
IF(C8981="Beer",
SUM(LOOKUP(2,1/(SRP!$B$8:$B$10&lt;=E8981)/(SRP!$C$8:$C$10&gt;=E8981),SRP!$D$8:$D$10)*(G8981/100)*(E8981/1000)),
IF(C8981="Spirits",
SUM(LOOKUP(2,1/(SRP!$B$2:$B$7&lt;=E8981)/(SRP!$C$2:$C$7&gt;=E8981),SRP!$D$2:$D$7)*(G8981/100)*(E8981/1000)),
IF(AND(C8981="Wine",D8981="Fortified Wines"),
SUM(LOOKUP(2,1/(SRP!$B$26:$B$29&lt;=E8981)/(SRP!$C$26:$C$29&gt;=E8981),SRP!$D$26:$D$29)*(G8981/100)*(E8981/1000)),
IF(C8981="Wine",
SUM(LOOKUP(2,1/(SRP!$B$21:$B$25&lt;=E8981)/(SRP!$C$21:$C$25&gt;=E8981),SRP!$D$21:$D$25)*(G8981/100)*(E8981/1000)),
IF(AND(C8981="Ready to Drink",D8981="RTD-One Pour Cocktail&gt;7%&lt;=14.5"),
SUM(LOOKUP(2,1/(SRP!$B$16:$B$20&lt;=E8981)/(SRP!$C$16:$C$20&gt;=E8981),SRP!$D$16:$D$20)*(G8981/100)*(E8981/1000)),
IF(C8981="Ready to Drink",
SUM(LOOKUP(2,1/(SRP!$B$11:$B$15&lt;=E8981)/(SRP!$C$11:$C$15&gt;=E8981),SRP!$D$11:$D$15)*(G8981/100)*(E8981/1000)),
0)))))),2)</f>
        <v>13.47</v>
      </c>
      <c r="L8981" s="173" t="str">
        <f t="shared" si="140"/>
        <v>Spirits750</v>
      </c>
      <c r="M8981" s="154">
        <f>VLOOKUP(L8981,'Slope %'!C:D,2,0)</f>
        <v>7.0000000000000007E-2</v>
      </c>
    </row>
    <row r="8982" spans="1:13" x14ac:dyDescent="0.25">
      <c r="A8982" s="169">
        <v>603530</v>
      </c>
      <c r="B8982" s="170" t="s">
        <v>6530</v>
      </c>
      <c r="C8982" s="170" t="s">
        <v>24</v>
      </c>
      <c r="D8982" s="170" t="s">
        <v>34</v>
      </c>
      <c r="E8982" s="170">
        <v>750</v>
      </c>
      <c r="F8982" s="170">
        <v>12</v>
      </c>
      <c r="G8982" s="171">
        <v>14</v>
      </c>
      <c r="H8982" s="170" t="s">
        <v>182</v>
      </c>
      <c r="I8982" s="171">
        <v>18.989999999999998</v>
      </c>
      <c r="J8982" s="169">
        <v>1</v>
      </c>
      <c r="K8982" s="154" cm="1">
        <f t="array" ref="K8982">ROUND(
IF(C8982="Beer",
SUM(LOOKUP(2,1/(SRP!$B$8:$B$10&lt;=E8982)/(SRP!$C$8:$C$10&gt;=E8982),SRP!$D$8:$D$10)*(G8982/100)*(E8982/1000)),
IF(C8982="Spirits",
SUM(LOOKUP(2,1/(SRP!$B$2:$B$7&lt;=E8982)/(SRP!$C$2:$C$7&gt;=E8982),SRP!$D$2:$D$7)*(G8982/100)*(E8982/1000)),
IF(AND(C8982="Wine",D8982="Fortified Wines"),
SUM(LOOKUP(2,1/(SRP!$B$26:$B$29&lt;=E8982)/(SRP!$C$26:$C$29&gt;=E8982),SRP!$D$26:$D$29)*(G8982/100)*(E8982/1000)),
IF(C8982="Wine",
SUM(LOOKUP(2,1/(SRP!$B$21:$B$25&lt;=E8982)/(SRP!$C$21:$C$25&gt;=E8982),SRP!$D$21:$D$25)*(G8982/100)*(E8982/1000)),
IF(AND(C8982="Ready to Drink",D8982="RTD-One Pour Cocktail&gt;7%&lt;=14.5"),
SUM(LOOKUP(2,1/(SRP!$B$16:$B$20&lt;=E8982)/(SRP!$C$16:$C$20&gt;=E8982),SRP!$D$16:$D$20)*(G8982/100)*(E8982/1000)),
IF(C8982="Ready to Drink",
SUM(LOOKUP(2,1/(SRP!$B$11:$B$15&lt;=E8982)/(SRP!$C$11:$C$15&gt;=E8982),SRP!$D$11:$D$15)*(G8982/100)*(E8982/1000)),
0)))))),2)</f>
        <v>8.1999999999999993</v>
      </c>
      <c r="L8982" s="173" t="str">
        <f t="shared" si="140"/>
        <v>Wine750</v>
      </c>
      <c r="M8982" s="154">
        <f>VLOOKUP(L8982,'Slope %'!C:D,2,0)</f>
        <v>0.1</v>
      </c>
    </row>
    <row r="8983" spans="1:13" x14ac:dyDescent="0.25">
      <c r="A8983" s="169">
        <v>603837</v>
      </c>
      <c r="B8983" s="170" t="s">
        <v>6531</v>
      </c>
      <c r="C8983" s="170" t="s">
        <v>24</v>
      </c>
      <c r="D8983" s="170" t="s">
        <v>38</v>
      </c>
      <c r="E8983" s="170">
        <v>300</v>
      </c>
      <c r="F8983" s="170">
        <v>12</v>
      </c>
      <c r="G8983" s="171">
        <v>15.5</v>
      </c>
      <c r="H8983" s="170" t="s">
        <v>163</v>
      </c>
      <c r="I8983" s="171">
        <v>18.989999999999998</v>
      </c>
      <c r="J8983" s="169">
        <v>1</v>
      </c>
      <c r="K8983" s="154" cm="1">
        <f t="array" ref="K8983">ROUND(
IF(C8983="Beer",
SUM(LOOKUP(2,1/(SRP!$B$8:$B$10&lt;=E8983)/(SRP!$C$8:$C$10&gt;=E8983),SRP!$D$8:$D$10)*(G8983/100)*(E8983/1000)),
IF(C8983="Spirits",
SUM(LOOKUP(2,1/(SRP!$B$2:$B$7&lt;=E8983)/(SRP!$C$2:$C$7&gt;=E8983),SRP!$D$2:$D$7)*(G8983/100)*(E8983/1000)),
IF(AND(C8983="Wine",D8983="Fortified Wines"),
SUM(LOOKUP(2,1/(SRP!$B$26:$B$29&lt;=E8983)/(SRP!$C$26:$C$29&gt;=E8983),SRP!$D$26:$D$29)*(G8983/100)*(E8983/1000)),
IF(C8983="Wine",
SUM(LOOKUP(2,1/(SRP!$B$21:$B$25&lt;=E8983)/(SRP!$C$21:$C$25&gt;=E8983),SRP!$D$21:$D$25)*(G8983/100)*(E8983/1000)),
IF(AND(C8983="Ready to Drink",D8983="RTD-One Pour Cocktail&gt;7%&lt;=14.5"),
SUM(LOOKUP(2,1/(SRP!$B$16:$B$20&lt;=E8983)/(SRP!$C$16:$C$20&gt;=E8983),SRP!$D$16:$D$20)*(G8983/100)*(E8983/1000)),
IF(C8983="Ready to Drink",
SUM(LOOKUP(2,1/(SRP!$B$11:$B$15&lt;=E8983)/(SRP!$C$11:$C$15&gt;=E8983),SRP!$D$11:$D$15)*(G8983/100)*(E8983/1000)),
0)))))),2)</f>
        <v>5.22</v>
      </c>
      <c r="L8983" s="173" t="str">
        <f t="shared" si="140"/>
        <v>Wine300</v>
      </c>
      <c r="M8983" s="154">
        <f>VLOOKUP(L8983,'Slope %'!C:D,2,0)</f>
        <v>0.12</v>
      </c>
    </row>
    <row r="8984" spans="1:13" x14ac:dyDescent="0.25">
      <c r="A8984" s="169">
        <v>605923</v>
      </c>
      <c r="B8984" s="170" t="s">
        <v>6532</v>
      </c>
      <c r="C8984" s="170" t="s">
        <v>15</v>
      </c>
      <c r="D8984" s="170" t="s">
        <v>90</v>
      </c>
      <c r="E8984" s="170">
        <v>1140</v>
      </c>
      <c r="F8984" s="170">
        <v>6</v>
      </c>
      <c r="G8984" s="171">
        <v>40</v>
      </c>
      <c r="H8984" s="170" t="s">
        <v>91</v>
      </c>
      <c r="I8984" s="171">
        <v>119.99</v>
      </c>
      <c r="J8984" s="169">
        <v>1</v>
      </c>
      <c r="K8984" s="154" cm="1">
        <f t="array" ref="K8984">ROUND(
IF(C8984="Beer",
SUM(LOOKUP(2,1/(SRP!$B$8:$B$10&lt;=E8984)/(SRP!$C$8:$C$10&gt;=E8984),SRP!$D$8:$D$10)*(G8984/100)*(E8984/1000)),
IF(C8984="Spirits",
SUM(LOOKUP(2,1/(SRP!$B$2:$B$7&lt;=E8984)/(SRP!$C$2:$C$7&gt;=E8984),SRP!$D$2:$D$7)*(G8984/100)*(E8984/1000)),
IF(AND(C8984="Wine",D8984="Fortified Wines"),
SUM(LOOKUP(2,1/(SRP!$B$26:$B$29&lt;=E8984)/(SRP!$C$26:$C$29&gt;=E8984),SRP!$D$26:$D$29)*(G8984/100)*(E8984/1000)),
IF(C8984="Wine",
SUM(LOOKUP(2,1/(SRP!$B$21:$B$25&lt;=E8984)/(SRP!$C$21:$C$25&gt;=E8984),SRP!$D$21:$D$25)*(G8984/100)*(E8984/1000)),
IF(AND(C8984="Ready to Drink",D8984="RTD-One Pour Cocktail&gt;7%&lt;=14.5"),
SUM(LOOKUP(2,1/(SRP!$B$16:$B$20&lt;=E8984)/(SRP!$C$16:$C$20&gt;=E8984),SRP!$D$16:$D$20)*(G8984/100)*(E8984/1000)),
IF(C8984="Ready to Drink",
SUM(LOOKUP(2,1/(SRP!$B$11:$B$15&lt;=E8984)/(SRP!$C$11:$C$15&gt;=E8984),SRP!$D$11:$D$15)*(G8984/100)*(E8984/1000)),
0)))))),2)</f>
        <v>35.6</v>
      </c>
      <c r="L8984" s="173" t="str">
        <f t="shared" si="140"/>
        <v>Spirits1140</v>
      </c>
      <c r="M8984" s="154">
        <f>VLOOKUP(L8984,'Slope %'!C:D,2,0)</f>
        <v>0.05</v>
      </c>
    </row>
    <row r="8985" spans="1:13" x14ac:dyDescent="0.25">
      <c r="A8985" s="169">
        <v>606269</v>
      </c>
      <c r="B8985" s="170" t="s">
        <v>6533</v>
      </c>
      <c r="C8985" s="170" t="s">
        <v>11</v>
      </c>
      <c r="D8985" s="170" t="s">
        <v>12</v>
      </c>
      <c r="E8985" s="170">
        <v>5325</v>
      </c>
      <c r="F8985" s="170">
        <v>1</v>
      </c>
      <c r="G8985" s="171">
        <v>5</v>
      </c>
      <c r="H8985" s="170" t="s">
        <v>824</v>
      </c>
      <c r="I8985" s="171">
        <v>24.99</v>
      </c>
      <c r="J8985" s="169">
        <v>15</v>
      </c>
      <c r="K8985" s="154" cm="1">
        <f t="array" ref="K8985">ROUND(
IF(C8985="Beer",
SUM(LOOKUP(2,1/(SRP!$B$8:$B$10&lt;=E8985)/(SRP!$C$8:$C$10&gt;=E8985),SRP!$D$8:$D$10)*(G8985/100)*(E8985/1000)),
IF(C8985="Spirits",
SUM(LOOKUP(2,1/(SRP!$B$2:$B$7&lt;=E8985)/(SRP!$C$2:$C$7&gt;=E8985),SRP!$D$2:$D$7)*(G8985/100)*(E8985/1000)),
IF(AND(C8985="Wine",D8985="Fortified Wines"),
SUM(LOOKUP(2,1/(SRP!$B$26:$B$29&lt;=E8985)/(SRP!$C$26:$C$29&gt;=E8985),SRP!$D$26:$D$29)*(G8985/100)*(E8985/1000)),
IF(C8985="Wine",
SUM(LOOKUP(2,1/(SRP!$B$21:$B$25&lt;=E8985)/(SRP!$C$21:$C$25&gt;=E8985),SRP!$D$21:$D$25)*(G8985/100)*(E8985/1000)),
IF(AND(C8985="Ready to Drink",D8985="RTD-One Pour Cocktail&gt;7%&lt;=14.5"),
SUM(LOOKUP(2,1/(SRP!$B$16:$B$20&lt;=E8985)/(SRP!$C$16:$C$20&gt;=E8985),SRP!$D$16:$D$20)*(G8985/100)*(E8985/1000)),
IF(C8985="Ready to Drink",
SUM(LOOKUP(2,1/(SRP!$B$11:$B$15&lt;=E8985)/(SRP!$C$11:$C$15&gt;=E8985),SRP!$D$11:$D$15)*(G8985/100)*(E8985/1000)),
0)))))),2)</f>
        <v>20.79</v>
      </c>
      <c r="L8985" s="173" t="str">
        <f t="shared" si="140"/>
        <v>Beer5325</v>
      </c>
      <c r="M8985" s="154">
        <f>VLOOKUP(L8985,'Slope %'!C:D,2,0)</f>
        <v>0.05</v>
      </c>
    </row>
    <row r="8986" spans="1:13" x14ac:dyDescent="0.25">
      <c r="A8986" s="169">
        <v>606285</v>
      </c>
      <c r="B8986" s="170" t="s">
        <v>6534</v>
      </c>
      <c r="C8986" s="170" t="s">
        <v>11</v>
      </c>
      <c r="D8986" s="170" t="s">
        <v>12</v>
      </c>
      <c r="E8986" s="170">
        <v>5325</v>
      </c>
      <c r="F8986" s="170">
        <v>1</v>
      </c>
      <c r="G8986" s="171">
        <v>5</v>
      </c>
      <c r="H8986" s="170" t="s">
        <v>824</v>
      </c>
      <c r="I8986" s="171">
        <v>26.49</v>
      </c>
      <c r="J8986" s="169">
        <v>15</v>
      </c>
      <c r="K8986" s="154" cm="1">
        <f t="array" ref="K8986">ROUND(
IF(C8986="Beer",
SUM(LOOKUP(2,1/(SRP!$B$8:$B$10&lt;=E8986)/(SRP!$C$8:$C$10&gt;=E8986),SRP!$D$8:$D$10)*(G8986/100)*(E8986/1000)),
IF(C8986="Spirits",
SUM(LOOKUP(2,1/(SRP!$B$2:$B$7&lt;=E8986)/(SRP!$C$2:$C$7&gt;=E8986),SRP!$D$2:$D$7)*(G8986/100)*(E8986/1000)),
IF(AND(C8986="Wine",D8986="Fortified Wines"),
SUM(LOOKUP(2,1/(SRP!$B$26:$B$29&lt;=E8986)/(SRP!$C$26:$C$29&gt;=E8986),SRP!$D$26:$D$29)*(G8986/100)*(E8986/1000)),
IF(C8986="Wine",
SUM(LOOKUP(2,1/(SRP!$B$21:$B$25&lt;=E8986)/(SRP!$C$21:$C$25&gt;=E8986),SRP!$D$21:$D$25)*(G8986/100)*(E8986/1000)),
IF(AND(C8986="Ready to Drink",D8986="RTD-One Pour Cocktail&gt;7%&lt;=14.5"),
SUM(LOOKUP(2,1/(SRP!$B$16:$B$20&lt;=E8986)/(SRP!$C$16:$C$20&gt;=E8986),SRP!$D$16:$D$20)*(G8986/100)*(E8986/1000)),
IF(C8986="Ready to Drink",
SUM(LOOKUP(2,1/(SRP!$B$11:$B$15&lt;=E8986)/(SRP!$C$11:$C$15&gt;=E8986),SRP!$D$11:$D$15)*(G8986/100)*(E8986/1000)),
0)))))),2)</f>
        <v>20.79</v>
      </c>
      <c r="L8986" s="173" t="str">
        <f t="shared" si="140"/>
        <v>Beer5325</v>
      </c>
      <c r="M8986" s="154">
        <f>VLOOKUP(L8986,'Slope %'!C:D,2,0)</f>
        <v>0.05</v>
      </c>
    </row>
    <row r="8987" spans="1:13" x14ac:dyDescent="0.25">
      <c r="A8987" s="169">
        <v>606285</v>
      </c>
      <c r="B8987" s="170" t="s">
        <v>6534</v>
      </c>
      <c r="C8987" s="170" t="s">
        <v>11</v>
      </c>
      <c r="D8987" s="170" t="s">
        <v>12</v>
      </c>
      <c r="E8987" s="170">
        <v>5325</v>
      </c>
      <c r="F8987" s="170">
        <v>1</v>
      </c>
      <c r="G8987" s="171">
        <v>5</v>
      </c>
      <c r="H8987" s="170" t="s">
        <v>824</v>
      </c>
      <c r="I8987" s="171">
        <v>26.49</v>
      </c>
      <c r="J8987" s="169">
        <v>15</v>
      </c>
      <c r="K8987" s="154" cm="1">
        <f t="array" ref="K8987">ROUND(
IF(C8987="Beer",
SUM(LOOKUP(2,1/(SRP!$B$8:$B$10&lt;=E8987)/(SRP!$C$8:$C$10&gt;=E8987),SRP!$D$8:$D$10)*(G8987/100)*(E8987/1000)),
IF(C8987="Spirits",
SUM(LOOKUP(2,1/(SRP!$B$2:$B$7&lt;=E8987)/(SRP!$C$2:$C$7&gt;=E8987),SRP!$D$2:$D$7)*(G8987/100)*(E8987/1000)),
IF(AND(C8987="Wine",D8987="Fortified Wines"),
SUM(LOOKUP(2,1/(SRP!$B$26:$B$29&lt;=E8987)/(SRP!$C$26:$C$29&gt;=E8987),SRP!$D$26:$D$29)*(G8987/100)*(E8987/1000)),
IF(C8987="Wine",
SUM(LOOKUP(2,1/(SRP!$B$21:$B$25&lt;=E8987)/(SRP!$C$21:$C$25&gt;=E8987),SRP!$D$21:$D$25)*(G8987/100)*(E8987/1000)),
IF(AND(C8987="Ready to Drink",D8987="RTD-One Pour Cocktail&gt;7%&lt;=14.5"),
SUM(LOOKUP(2,1/(SRP!$B$16:$B$20&lt;=E8987)/(SRP!$C$16:$C$20&gt;=E8987),SRP!$D$16:$D$20)*(G8987/100)*(E8987/1000)),
IF(C8987="Ready to Drink",
SUM(LOOKUP(2,1/(SRP!$B$11:$B$15&lt;=E8987)/(SRP!$C$11:$C$15&gt;=E8987),SRP!$D$11:$D$15)*(G8987/100)*(E8987/1000)),
0)))))),2)</f>
        <v>20.79</v>
      </c>
      <c r="L8987" s="173" t="str">
        <f t="shared" si="140"/>
        <v>Beer5325</v>
      </c>
      <c r="M8987" s="154">
        <f>VLOOKUP(L8987,'Slope %'!C:D,2,0)</f>
        <v>0.05</v>
      </c>
    </row>
    <row r="8988" spans="1:13" x14ac:dyDescent="0.25">
      <c r="A8988" s="169">
        <v>609925</v>
      </c>
      <c r="B8988" s="170" t="s">
        <v>6535</v>
      </c>
      <c r="C8988" s="170" t="s">
        <v>15</v>
      </c>
      <c r="D8988" s="170" t="s">
        <v>252</v>
      </c>
      <c r="E8988" s="170">
        <v>750</v>
      </c>
      <c r="F8988" s="170">
        <v>12</v>
      </c>
      <c r="G8988" s="171">
        <v>35</v>
      </c>
      <c r="H8988" s="170" t="s">
        <v>20</v>
      </c>
      <c r="I8988" s="171">
        <v>29.49</v>
      </c>
      <c r="J8988" s="169">
        <v>1</v>
      </c>
      <c r="K8988" s="154" cm="1">
        <f t="array" ref="K8988">ROUND(
IF(C8988="Beer",
SUM(LOOKUP(2,1/(SRP!$B$8:$B$10&lt;=E8988)/(SRP!$C$8:$C$10&gt;=E8988),SRP!$D$8:$D$10)*(G8988/100)*(E8988/1000)),
IF(C8988="Spirits",
SUM(LOOKUP(2,1/(SRP!$B$2:$B$7&lt;=E8988)/(SRP!$C$2:$C$7&gt;=E8988),SRP!$D$2:$D$7)*(G8988/100)*(E8988/1000)),
IF(AND(C8988="Wine",D8988="Fortified Wines"),
SUM(LOOKUP(2,1/(SRP!$B$26:$B$29&lt;=E8988)/(SRP!$C$26:$C$29&gt;=E8988),SRP!$D$26:$D$29)*(G8988/100)*(E8988/1000)),
IF(C8988="Wine",
SUM(LOOKUP(2,1/(SRP!$B$21:$B$25&lt;=E8988)/(SRP!$C$21:$C$25&gt;=E8988),SRP!$D$21:$D$25)*(G8988/100)*(E8988/1000)),
IF(AND(C8988="Ready to Drink",D8988="RTD-One Pour Cocktail&gt;7%&lt;=14.5"),
SUM(LOOKUP(2,1/(SRP!$B$16:$B$20&lt;=E8988)/(SRP!$C$16:$C$20&gt;=E8988),SRP!$D$16:$D$20)*(G8988/100)*(E8988/1000)),
IF(C8988="Ready to Drink",
SUM(LOOKUP(2,1/(SRP!$B$11:$B$15&lt;=E8988)/(SRP!$C$11:$C$15&gt;=E8988),SRP!$D$11:$D$15)*(G8988/100)*(E8988/1000)),
0)))))),2)</f>
        <v>20.49</v>
      </c>
      <c r="L8988" s="173" t="str">
        <f t="shared" si="140"/>
        <v>Spirits750</v>
      </c>
      <c r="M8988" s="154">
        <f>VLOOKUP(L8988,'Slope %'!C:D,2,0)</f>
        <v>7.0000000000000007E-2</v>
      </c>
    </row>
    <row r="8989" spans="1:13" x14ac:dyDescent="0.25">
      <c r="A8989" s="169">
        <v>611400</v>
      </c>
      <c r="B8989" s="170" t="s">
        <v>6536</v>
      </c>
      <c r="C8989" s="170" t="s">
        <v>24</v>
      </c>
      <c r="D8989" s="170" t="s">
        <v>34</v>
      </c>
      <c r="E8989" s="170">
        <v>750</v>
      </c>
      <c r="F8989" s="170">
        <v>6</v>
      </c>
      <c r="G8989" s="171">
        <v>14.5</v>
      </c>
      <c r="H8989" s="170" t="s">
        <v>22</v>
      </c>
      <c r="I8989" s="171">
        <v>47.99</v>
      </c>
      <c r="J8989" s="169">
        <v>1</v>
      </c>
      <c r="K8989" s="154" cm="1">
        <f t="array" ref="K8989">ROUND(
IF(C8989="Beer",
SUM(LOOKUP(2,1/(SRP!$B$8:$B$10&lt;=E8989)/(SRP!$C$8:$C$10&gt;=E8989),SRP!$D$8:$D$10)*(G8989/100)*(E8989/1000)),
IF(C8989="Spirits",
SUM(LOOKUP(2,1/(SRP!$B$2:$B$7&lt;=E8989)/(SRP!$C$2:$C$7&gt;=E8989),SRP!$D$2:$D$7)*(G8989/100)*(E8989/1000)),
IF(AND(C8989="Wine",D8989="Fortified Wines"),
SUM(LOOKUP(2,1/(SRP!$B$26:$B$29&lt;=E8989)/(SRP!$C$26:$C$29&gt;=E8989),SRP!$D$26:$D$29)*(G8989/100)*(E8989/1000)),
IF(C8989="Wine",
SUM(LOOKUP(2,1/(SRP!$B$21:$B$25&lt;=E8989)/(SRP!$C$21:$C$25&gt;=E8989),SRP!$D$21:$D$25)*(G8989/100)*(E8989/1000)),
IF(AND(C8989="Ready to Drink",D8989="RTD-One Pour Cocktail&gt;7%&lt;=14.5"),
SUM(LOOKUP(2,1/(SRP!$B$16:$B$20&lt;=E8989)/(SRP!$C$16:$C$20&gt;=E8989),SRP!$D$16:$D$20)*(G8989/100)*(E8989/1000)),
IF(C8989="Ready to Drink",
SUM(LOOKUP(2,1/(SRP!$B$11:$B$15&lt;=E8989)/(SRP!$C$11:$C$15&gt;=E8989),SRP!$D$11:$D$15)*(G8989/100)*(E8989/1000)),
0)))))),2)</f>
        <v>8.49</v>
      </c>
      <c r="L8989" s="173" t="str">
        <f t="shared" si="140"/>
        <v>Wine750</v>
      </c>
      <c r="M8989" s="154">
        <f>VLOOKUP(L8989,'Slope %'!C:D,2,0)</f>
        <v>0.1</v>
      </c>
    </row>
    <row r="8990" spans="1:13" x14ac:dyDescent="0.25">
      <c r="A8990" s="169">
        <v>614354</v>
      </c>
      <c r="B8990" s="170" t="s">
        <v>6537</v>
      </c>
      <c r="C8990" s="170" t="s">
        <v>24</v>
      </c>
      <c r="D8990" s="170" t="s">
        <v>34</v>
      </c>
      <c r="E8990" s="170">
        <v>750</v>
      </c>
      <c r="F8990" s="170">
        <v>12</v>
      </c>
      <c r="G8990" s="171">
        <v>14.5</v>
      </c>
      <c r="H8990" s="170" t="s">
        <v>32</v>
      </c>
      <c r="I8990" s="171">
        <v>29.99</v>
      </c>
      <c r="J8990" s="169">
        <v>1</v>
      </c>
      <c r="K8990" s="154" cm="1">
        <f t="array" ref="K8990">ROUND(
IF(C8990="Beer",
SUM(LOOKUP(2,1/(SRP!$B$8:$B$10&lt;=E8990)/(SRP!$C$8:$C$10&gt;=E8990),SRP!$D$8:$D$10)*(G8990/100)*(E8990/1000)),
IF(C8990="Spirits",
SUM(LOOKUP(2,1/(SRP!$B$2:$B$7&lt;=E8990)/(SRP!$C$2:$C$7&gt;=E8990),SRP!$D$2:$D$7)*(G8990/100)*(E8990/1000)),
IF(AND(C8990="Wine",D8990="Fortified Wines"),
SUM(LOOKUP(2,1/(SRP!$B$26:$B$29&lt;=E8990)/(SRP!$C$26:$C$29&gt;=E8990),SRP!$D$26:$D$29)*(G8990/100)*(E8990/1000)),
IF(C8990="Wine",
SUM(LOOKUP(2,1/(SRP!$B$21:$B$25&lt;=E8990)/(SRP!$C$21:$C$25&gt;=E8990),SRP!$D$21:$D$25)*(G8990/100)*(E8990/1000)),
IF(AND(C8990="Ready to Drink",D8990="RTD-One Pour Cocktail&gt;7%&lt;=14.5"),
SUM(LOOKUP(2,1/(SRP!$B$16:$B$20&lt;=E8990)/(SRP!$C$16:$C$20&gt;=E8990),SRP!$D$16:$D$20)*(G8990/100)*(E8990/1000)),
IF(C8990="Ready to Drink",
SUM(LOOKUP(2,1/(SRP!$B$11:$B$15&lt;=E8990)/(SRP!$C$11:$C$15&gt;=E8990),SRP!$D$11:$D$15)*(G8990/100)*(E8990/1000)),
0)))))),2)</f>
        <v>8.49</v>
      </c>
      <c r="L8990" s="173" t="str">
        <f t="shared" si="140"/>
        <v>Wine750</v>
      </c>
      <c r="M8990" s="154">
        <f>VLOOKUP(L8990,'Slope %'!C:D,2,0)</f>
        <v>0.1</v>
      </c>
    </row>
    <row r="8991" spans="1:13" x14ac:dyDescent="0.25">
      <c r="A8991" s="169">
        <v>615104</v>
      </c>
      <c r="B8991" s="170" t="s">
        <v>6538</v>
      </c>
      <c r="C8991" s="170" t="s">
        <v>24</v>
      </c>
      <c r="D8991" s="170" t="s">
        <v>194</v>
      </c>
      <c r="E8991" s="170">
        <v>750</v>
      </c>
      <c r="F8991" s="170">
        <v>12</v>
      </c>
      <c r="G8991" s="171">
        <v>12.5</v>
      </c>
      <c r="H8991" s="170" t="s">
        <v>256</v>
      </c>
      <c r="I8991" s="171">
        <v>18.02</v>
      </c>
      <c r="J8991" s="169">
        <v>1</v>
      </c>
      <c r="K8991" s="154" cm="1">
        <f t="array" ref="K8991">ROUND(
IF(C8991="Beer",
SUM(LOOKUP(2,1/(SRP!$B$8:$B$10&lt;=E8991)/(SRP!$C$8:$C$10&gt;=E8991),SRP!$D$8:$D$10)*(G8991/100)*(E8991/1000)),
IF(C8991="Spirits",
SUM(LOOKUP(2,1/(SRP!$B$2:$B$7&lt;=E8991)/(SRP!$C$2:$C$7&gt;=E8991),SRP!$D$2:$D$7)*(G8991/100)*(E8991/1000)),
IF(AND(C8991="Wine",D8991="Fortified Wines"),
SUM(LOOKUP(2,1/(SRP!$B$26:$B$29&lt;=E8991)/(SRP!$C$26:$C$29&gt;=E8991),SRP!$D$26:$D$29)*(G8991/100)*(E8991/1000)),
IF(C8991="Wine",
SUM(LOOKUP(2,1/(SRP!$B$21:$B$25&lt;=E8991)/(SRP!$C$21:$C$25&gt;=E8991),SRP!$D$21:$D$25)*(G8991/100)*(E8991/1000)),
IF(AND(C8991="Ready to Drink",D8991="RTD-One Pour Cocktail&gt;7%&lt;=14.5"),
SUM(LOOKUP(2,1/(SRP!$B$16:$B$20&lt;=E8991)/(SRP!$C$16:$C$20&gt;=E8991),SRP!$D$16:$D$20)*(G8991/100)*(E8991/1000)),
IF(C8991="Ready to Drink",
SUM(LOOKUP(2,1/(SRP!$B$11:$B$15&lt;=E8991)/(SRP!$C$11:$C$15&gt;=E8991),SRP!$D$11:$D$15)*(G8991/100)*(E8991/1000)),
0)))))),2)</f>
        <v>7.32</v>
      </c>
      <c r="L8991" s="173" t="str">
        <f t="shared" si="140"/>
        <v>Wine750</v>
      </c>
      <c r="M8991" s="154">
        <f>VLOOKUP(L8991,'Slope %'!C:D,2,0)</f>
        <v>0.1</v>
      </c>
    </row>
    <row r="8992" spans="1:13" x14ac:dyDescent="0.25">
      <c r="A8992" s="169">
        <v>615674</v>
      </c>
      <c r="B8992" s="170" t="s">
        <v>6539</v>
      </c>
      <c r="C8992" s="170" t="s">
        <v>11</v>
      </c>
      <c r="D8992" s="170" t="s">
        <v>12</v>
      </c>
      <c r="E8992" s="170">
        <v>3960</v>
      </c>
      <c r="F8992" s="170">
        <v>2</v>
      </c>
      <c r="G8992" s="171">
        <v>5</v>
      </c>
      <c r="H8992" s="170" t="s">
        <v>105</v>
      </c>
      <c r="I8992" s="171">
        <v>33.99</v>
      </c>
      <c r="J8992" s="169">
        <v>12</v>
      </c>
      <c r="K8992" s="154" cm="1">
        <f t="array" ref="K8992">ROUND(
IF(C8992="Beer",
SUM(LOOKUP(2,1/(SRP!$B$8:$B$10&lt;=E8992)/(SRP!$C$8:$C$10&gt;=E8992),SRP!$D$8:$D$10)*(G8992/100)*(E8992/1000)),
IF(C8992="Spirits",
SUM(LOOKUP(2,1/(SRP!$B$2:$B$7&lt;=E8992)/(SRP!$C$2:$C$7&gt;=E8992),SRP!$D$2:$D$7)*(G8992/100)*(E8992/1000)),
IF(AND(C8992="Wine",D8992="Fortified Wines"),
SUM(LOOKUP(2,1/(SRP!$B$26:$B$29&lt;=E8992)/(SRP!$C$26:$C$29&gt;=E8992),SRP!$D$26:$D$29)*(G8992/100)*(E8992/1000)),
IF(C8992="Wine",
SUM(LOOKUP(2,1/(SRP!$B$21:$B$25&lt;=E8992)/(SRP!$C$21:$C$25&gt;=E8992),SRP!$D$21:$D$25)*(G8992/100)*(E8992/1000)),
IF(AND(C8992="Ready to Drink",D8992="RTD-One Pour Cocktail&gt;7%&lt;=14.5"),
SUM(LOOKUP(2,1/(SRP!$B$16:$B$20&lt;=E8992)/(SRP!$C$16:$C$20&gt;=E8992),SRP!$D$16:$D$20)*(G8992/100)*(E8992/1000)),
IF(C8992="Ready to Drink",
SUM(LOOKUP(2,1/(SRP!$B$11:$B$15&lt;=E8992)/(SRP!$C$11:$C$15&gt;=E8992),SRP!$D$11:$D$15)*(G8992/100)*(E8992/1000)),
0)))))),2)</f>
        <v>15.46</v>
      </c>
      <c r="L8992" s="173" t="str">
        <f t="shared" si="140"/>
        <v>Beer3960</v>
      </c>
      <c r="M8992" s="154">
        <f>VLOOKUP(L8992,'Slope %'!C:D,2,0)</f>
        <v>7.0000000000000007E-2</v>
      </c>
    </row>
    <row r="8993" spans="1:13" x14ac:dyDescent="0.25">
      <c r="A8993" s="169">
        <v>615674</v>
      </c>
      <c r="B8993" s="170" t="s">
        <v>6539</v>
      </c>
      <c r="C8993" s="170" t="s">
        <v>11</v>
      </c>
      <c r="D8993" s="170" t="s">
        <v>12</v>
      </c>
      <c r="E8993" s="170">
        <v>3960</v>
      </c>
      <c r="F8993" s="170">
        <v>2</v>
      </c>
      <c r="G8993" s="171">
        <v>5</v>
      </c>
      <c r="H8993" s="170" t="s">
        <v>105</v>
      </c>
      <c r="I8993" s="171">
        <v>33.99</v>
      </c>
      <c r="J8993" s="169">
        <v>12</v>
      </c>
      <c r="K8993" s="154" cm="1">
        <f t="array" ref="K8993">ROUND(
IF(C8993="Beer",
SUM(LOOKUP(2,1/(SRP!$B$8:$B$10&lt;=E8993)/(SRP!$C$8:$C$10&gt;=E8993),SRP!$D$8:$D$10)*(G8993/100)*(E8993/1000)),
IF(C8993="Spirits",
SUM(LOOKUP(2,1/(SRP!$B$2:$B$7&lt;=E8993)/(SRP!$C$2:$C$7&gt;=E8993),SRP!$D$2:$D$7)*(G8993/100)*(E8993/1000)),
IF(AND(C8993="Wine",D8993="Fortified Wines"),
SUM(LOOKUP(2,1/(SRP!$B$26:$B$29&lt;=E8993)/(SRP!$C$26:$C$29&gt;=E8993),SRP!$D$26:$D$29)*(G8993/100)*(E8993/1000)),
IF(C8993="Wine",
SUM(LOOKUP(2,1/(SRP!$B$21:$B$25&lt;=E8993)/(SRP!$C$21:$C$25&gt;=E8993),SRP!$D$21:$D$25)*(G8993/100)*(E8993/1000)),
IF(AND(C8993="Ready to Drink",D8993="RTD-One Pour Cocktail&gt;7%&lt;=14.5"),
SUM(LOOKUP(2,1/(SRP!$B$16:$B$20&lt;=E8993)/(SRP!$C$16:$C$20&gt;=E8993),SRP!$D$16:$D$20)*(G8993/100)*(E8993/1000)),
IF(C8993="Ready to Drink",
SUM(LOOKUP(2,1/(SRP!$B$11:$B$15&lt;=E8993)/(SRP!$C$11:$C$15&gt;=E8993),SRP!$D$11:$D$15)*(G8993/100)*(E8993/1000)),
0)))))),2)</f>
        <v>15.46</v>
      </c>
      <c r="L8993" s="173" t="str">
        <f t="shared" si="140"/>
        <v>Beer3960</v>
      </c>
      <c r="M8993" s="154">
        <f>VLOOKUP(L8993,'Slope %'!C:D,2,0)</f>
        <v>7.0000000000000007E-2</v>
      </c>
    </row>
    <row r="8994" spans="1:13" x14ac:dyDescent="0.25">
      <c r="A8994" s="169">
        <v>617670</v>
      </c>
      <c r="B8994" s="170" t="s">
        <v>6540</v>
      </c>
      <c r="C8994" s="170" t="s">
        <v>24</v>
      </c>
      <c r="D8994" s="170" t="s">
        <v>85</v>
      </c>
      <c r="E8994" s="170">
        <v>4000</v>
      </c>
      <c r="F8994" s="170">
        <v>4</v>
      </c>
      <c r="G8994" s="171">
        <v>12.5</v>
      </c>
      <c r="H8994" s="170" t="s">
        <v>26</v>
      </c>
      <c r="I8994" s="171">
        <v>45.99</v>
      </c>
      <c r="J8994" s="169">
        <v>1</v>
      </c>
      <c r="K8994" s="154" cm="1">
        <f t="array" ref="K8994">ROUND(
IF(C8994="Beer",
SUM(LOOKUP(2,1/(SRP!$B$8:$B$10&lt;=E8994)/(SRP!$C$8:$C$10&gt;=E8994),SRP!$D$8:$D$10)*(G8994/100)*(E8994/1000)),
IF(C8994="Spirits",
SUM(LOOKUP(2,1/(SRP!$B$2:$B$7&lt;=E8994)/(SRP!$C$2:$C$7&gt;=E8994),SRP!$D$2:$D$7)*(G8994/100)*(E8994/1000)),
IF(AND(C8994="Wine",D8994="Fortified Wines"),
SUM(LOOKUP(2,1/(SRP!$B$26:$B$29&lt;=E8994)/(SRP!$C$26:$C$29&gt;=E8994),SRP!$D$26:$D$29)*(G8994/100)*(E8994/1000)),
IF(C8994="Wine",
SUM(LOOKUP(2,1/(SRP!$B$21:$B$25&lt;=E8994)/(SRP!$C$21:$C$25&gt;=E8994),SRP!$D$21:$D$25)*(G8994/100)*(E8994/1000)),
IF(AND(C8994="Ready to Drink",D8994="RTD-One Pour Cocktail&gt;7%&lt;=14.5"),
SUM(LOOKUP(2,1/(SRP!$B$16:$B$20&lt;=E8994)/(SRP!$C$16:$C$20&gt;=E8994),SRP!$D$16:$D$20)*(G8994/100)*(E8994/1000)),
IF(C8994="Ready to Drink",
SUM(LOOKUP(2,1/(SRP!$B$11:$B$15&lt;=E8994)/(SRP!$C$11:$C$15&gt;=E8994),SRP!$D$11:$D$15)*(G8994/100)*(E8994/1000)),
0)))))),2)</f>
        <v>32.51</v>
      </c>
      <c r="L8994" s="173" t="str">
        <f t="shared" si="140"/>
        <v>Wine4000</v>
      </c>
      <c r="M8994" s="154">
        <f>VLOOKUP(L8994,'Slope %'!C:D,2,0)</f>
        <v>0.05</v>
      </c>
    </row>
    <row r="8995" spans="1:13" x14ac:dyDescent="0.25">
      <c r="A8995" s="169">
        <v>617688</v>
      </c>
      <c r="B8995" s="170" t="s">
        <v>6541</v>
      </c>
      <c r="C8995" s="170" t="s">
        <v>24</v>
      </c>
      <c r="D8995" s="170" t="s">
        <v>34</v>
      </c>
      <c r="E8995" s="170">
        <v>750</v>
      </c>
      <c r="F8995" s="170">
        <v>12</v>
      </c>
      <c r="G8995" s="171">
        <v>12.5</v>
      </c>
      <c r="H8995" s="170" t="s">
        <v>26</v>
      </c>
      <c r="I8995" s="171">
        <v>10.99</v>
      </c>
      <c r="J8995" s="169">
        <v>1</v>
      </c>
      <c r="K8995" s="154" cm="1">
        <f t="array" ref="K8995">ROUND(
IF(C8995="Beer",
SUM(LOOKUP(2,1/(SRP!$B$8:$B$10&lt;=E8995)/(SRP!$C$8:$C$10&gt;=E8995),SRP!$D$8:$D$10)*(G8995/100)*(E8995/1000)),
IF(C8995="Spirits",
SUM(LOOKUP(2,1/(SRP!$B$2:$B$7&lt;=E8995)/(SRP!$C$2:$C$7&gt;=E8995),SRP!$D$2:$D$7)*(G8995/100)*(E8995/1000)),
IF(AND(C8995="Wine",D8995="Fortified Wines"),
SUM(LOOKUP(2,1/(SRP!$B$26:$B$29&lt;=E8995)/(SRP!$C$26:$C$29&gt;=E8995),SRP!$D$26:$D$29)*(G8995/100)*(E8995/1000)),
IF(C8995="Wine",
SUM(LOOKUP(2,1/(SRP!$B$21:$B$25&lt;=E8995)/(SRP!$C$21:$C$25&gt;=E8995),SRP!$D$21:$D$25)*(G8995/100)*(E8995/1000)),
IF(AND(C8995="Ready to Drink",D8995="RTD-One Pour Cocktail&gt;7%&lt;=14.5"),
SUM(LOOKUP(2,1/(SRP!$B$16:$B$20&lt;=E8995)/(SRP!$C$16:$C$20&gt;=E8995),SRP!$D$16:$D$20)*(G8995/100)*(E8995/1000)),
IF(C8995="Ready to Drink",
SUM(LOOKUP(2,1/(SRP!$B$11:$B$15&lt;=E8995)/(SRP!$C$11:$C$15&gt;=E8995),SRP!$D$11:$D$15)*(G8995/100)*(E8995/1000)),
0)))))),2)</f>
        <v>7.32</v>
      </c>
      <c r="L8995" s="173" t="str">
        <f t="shared" si="140"/>
        <v>Wine750</v>
      </c>
      <c r="M8995" s="154">
        <f>VLOOKUP(L8995,'Slope %'!C:D,2,0)</f>
        <v>0.1</v>
      </c>
    </row>
    <row r="8996" spans="1:13" x14ac:dyDescent="0.25">
      <c r="A8996" s="169">
        <v>617696</v>
      </c>
      <c r="B8996" s="170" t="s">
        <v>6542</v>
      </c>
      <c r="C8996" s="170" t="s">
        <v>24</v>
      </c>
      <c r="D8996" s="170" t="s">
        <v>34</v>
      </c>
      <c r="E8996" s="170">
        <v>4000</v>
      </c>
      <c r="F8996" s="170">
        <v>4</v>
      </c>
      <c r="G8996" s="171">
        <v>12.5</v>
      </c>
      <c r="H8996" s="170" t="s">
        <v>26</v>
      </c>
      <c r="I8996" s="171">
        <v>45.99</v>
      </c>
      <c r="J8996" s="169">
        <v>1</v>
      </c>
      <c r="K8996" s="154" cm="1">
        <f t="array" ref="K8996">ROUND(
IF(C8996="Beer",
SUM(LOOKUP(2,1/(SRP!$B$8:$B$10&lt;=E8996)/(SRP!$C$8:$C$10&gt;=E8996),SRP!$D$8:$D$10)*(G8996/100)*(E8996/1000)),
IF(C8996="Spirits",
SUM(LOOKUP(2,1/(SRP!$B$2:$B$7&lt;=E8996)/(SRP!$C$2:$C$7&gt;=E8996),SRP!$D$2:$D$7)*(G8996/100)*(E8996/1000)),
IF(AND(C8996="Wine",D8996="Fortified Wines"),
SUM(LOOKUP(2,1/(SRP!$B$26:$B$29&lt;=E8996)/(SRP!$C$26:$C$29&gt;=E8996),SRP!$D$26:$D$29)*(G8996/100)*(E8996/1000)),
IF(C8996="Wine",
SUM(LOOKUP(2,1/(SRP!$B$21:$B$25&lt;=E8996)/(SRP!$C$21:$C$25&gt;=E8996),SRP!$D$21:$D$25)*(G8996/100)*(E8996/1000)),
IF(AND(C8996="Ready to Drink",D8996="RTD-One Pour Cocktail&gt;7%&lt;=14.5"),
SUM(LOOKUP(2,1/(SRP!$B$16:$B$20&lt;=E8996)/(SRP!$C$16:$C$20&gt;=E8996),SRP!$D$16:$D$20)*(G8996/100)*(E8996/1000)),
IF(C8996="Ready to Drink",
SUM(LOOKUP(2,1/(SRP!$B$11:$B$15&lt;=E8996)/(SRP!$C$11:$C$15&gt;=E8996),SRP!$D$11:$D$15)*(G8996/100)*(E8996/1000)),
0)))))),2)</f>
        <v>32.51</v>
      </c>
      <c r="L8996" s="173" t="str">
        <f t="shared" si="140"/>
        <v>Wine4000</v>
      </c>
      <c r="M8996" s="154">
        <f>VLOOKUP(L8996,'Slope %'!C:D,2,0)</f>
        <v>0.05</v>
      </c>
    </row>
    <row r="8997" spans="1:13" x14ac:dyDescent="0.25">
      <c r="A8997" s="169">
        <v>617720</v>
      </c>
      <c r="B8997" s="170" t="s">
        <v>6543</v>
      </c>
      <c r="C8997" s="170" t="s">
        <v>11</v>
      </c>
      <c r="D8997" s="170" t="s">
        <v>211</v>
      </c>
      <c r="E8997" s="170">
        <v>330</v>
      </c>
      <c r="F8997" s="170">
        <v>24</v>
      </c>
      <c r="G8997" s="171">
        <v>3.7</v>
      </c>
      <c r="H8997" s="170" t="s">
        <v>105</v>
      </c>
      <c r="I8997" s="171">
        <v>3.29</v>
      </c>
      <c r="J8997" s="169">
        <v>1</v>
      </c>
      <c r="K8997" s="154" cm="1">
        <f t="array" ref="K8997">ROUND(
IF(C8997="Beer",
SUM(LOOKUP(2,1/(SRP!$B$8:$B$10&lt;=E8997)/(SRP!$C$8:$C$10&gt;=E8997),SRP!$D$8:$D$10)*(G8997/100)*(E8997/1000)),
IF(C8997="Spirits",
SUM(LOOKUP(2,1/(SRP!$B$2:$B$7&lt;=E8997)/(SRP!$C$2:$C$7&gt;=E8997),SRP!$D$2:$D$7)*(G8997/100)*(E8997/1000)),
IF(AND(C8997="Wine",D8997="Fortified Wines"),
SUM(LOOKUP(2,1/(SRP!$B$26:$B$29&lt;=E8997)/(SRP!$C$26:$C$29&gt;=E8997),SRP!$D$26:$D$29)*(G8997/100)*(E8997/1000)),
IF(C8997="Wine",
SUM(LOOKUP(2,1/(SRP!$B$21:$B$25&lt;=E8997)/(SRP!$C$21:$C$25&gt;=E8997),SRP!$D$21:$D$25)*(G8997/100)*(E8997/1000)),
IF(AND(C8997="Ready to Drink",D8997="RTD-One Pour Cocktail&gt;7%&lt;=14.5"),
SUM(LOOKUP(2,1/(SRP!$B$16:$B$20&lt;=E8997)/(SRP!$C$16:$C$20&gt;=E8997),SRP!$D$16:$D$20)*(G8997/100)*(E8997/1000)),
IF(C8997="Ready to Drink",
SUM(LOOKUP(2,1/(SRP!$B$11:$B$15&lt;=E8997)/(SRP!$C$11:$C$15&gt;=E8997),SRP!$D$11:$D$15)*(G8997/100)*(E8997/1000)),
0)))))),2)</f>
        <v>0.95</v>
      </c>
      <c r="L8997" s="173" t="str">
        <f t="shared" si="140"/>
        <v>Beer330</v>
      </c>
      <c r="M8997" s="154">
        <f>VLOOKUP(L8997,'Slope %'!C:D,2,0)</f>
        <v>0.12</v>
      </c>
    </row>
    <row r="8998" spans="1:13" x14ac:dyDescent="0.25">
      <c r="A8998" s="169">
        <v>617720</v>
      </c>
      <c r="B8998" s="170" t="s">
        <v>6543</v>
      </c>
      <c r="C8998" s="170" t="s">
        <v>11</v>
      </c>
      <c r="D8998" s="170" t="s">
        <v>211</v>
      </c>
      <c r="E8998" s="170">
        <v>330</v>
      </c>
      <c r="F8998" s="170">
        <v>24</v>
      </c>
      <c r="G8998" s="171">
        <v>3.7</v>
      </c>
      <c r="H8998" s="170" t="s">
        <v>105</v>
      </c>
      <c r="I8998" s="171">
        <v>3.29</v>
      </c>
      <c r="J8998" s="169">
        <v>1</v>
      </c>
      <c r="K8998" s="154" cm="1">
        <f t="array" ref="K8998">ROUND(
IF(C8998="Beer",
SUM(LOOKUP(2,1/(SRP!$B$8:$B$10&lt;=E8998)/(SRP!$C$8:$C$10&gt;=E8998),SRP!$D$8:$D$10)*(G8998/100)*(E8998/1000)),
IF(C8998="Spirits",
SUM(LOOKUP(2,1/(SRP!$B$2:$B$7&lt;=E8998)/(SRP!$C$2:$C$7&gt;=E8998),SRP!$D$2:$D$7)*(G8998/100)*(E8998/1000)),
IF(AND(C8998="Wine",D8998="Fortified Wines"),
SUM(LOOKUP(2,1/(SRP!$B$26:$B$29&lt;=E8998)/(SRP!$C$26:$C$29&gt;=E8998),SRP!$D$26:$D$29)*(G8998/100)*(E8998/1000)),
IF(C8998="Wine",
SUM(LOOKUP(2,1/(SRP!$B$21:$B$25&lt;=E8998)/(SRP!$C$21:$C$25&gt;=E8998),SRP!$D$21:$D$25)*(G8998/100)*(E8998/1000)),
IF(AND(C8998="Ready to Drink",D8998="RTD-One Pour Cocktail&gt;7%&lt;=14.5"),
SUM(LOOKUP(2,1/(SRP!$B$16:$B$20&lt;=E8998)/(SRP!$C$16:$C$20&gt;=E8998),SRP!$D$16:$D$20)*(G8998/100)*(E8998/1000)),
IF(C8998="Ready to Drink",
SUM(LOOKUP(2,1/(SRP!$B$11:$B$15&lt;=E8998)/(SRP!$C$11:$C$15&gt;=E8998),SRP!$D$11:$D$15)*(G8998/100)*(E8998/1000)),
0)))))),2)</f>
        <v>0.95</v>
      </c>
      <c r="L8998" s="173" t="str">
        <f t="shared" si="140"/>
        <v>Beer330</v>
      </c>
      <c r="M8998" s="154">
        <f>VLOOKUP(L8998,'Slope %'!C:D,2,0)</f>
        <v>0.12</v>
      </c>
    </row>
    <row r="8999" spans="1:13" x14ac:dyDescent="0.25">
      <c r="A8999" s="169">
        <v>619775</v>
      </c>
      <c r="B8999" s="170" t="s">
        <v>428</v>
      </c>
      <c r="C8999" s="170" t="s">
        <v>15</v>
      </c>
      <c r="D8999" s="170" t="s">
        <v>93</v>
      </c>
      <c r="E8999" s="170">
        <v>200</v>
      </c>
      <c r="F8999" s="170">
        <v>24</v>
      </c>
      <c r="G8999" s="171">
        <v>40</v>
      </c>
      <c r="H8999" s="170" t="s">
        <v>123</v>
      </c>
      <c r="I8999" s="171">
        <v>11.45</v>
      </c>
      <c r="J8999" s="169">
        <v>1</v>
      </c>
      <c r="K8999" s="154" cm="1">
        <f t="array" ref="K8999">ROUND(
IF(C8999="Beer",
SUM(LOOKUP(2,1/(SRP!$B$8:$B$10&lt;=E8999)/(SRP!$C$8:$C$10&gt;=E8999),SRP!$D$8:$D$10)*(G8999/100)*(E8999/1000)),
IF(C8999="Spirits",
SUM(LOOKUP(2,1/(SRP!$B$2:$B$7&lt;=E8999)/(SRP!$C$2:$C$7&gt;=E8999),SRP!$D$2:$D$7)*(G8999/100)*(E8999/1000)),
IF(AND(C8999="Wine",D8999="Fortified Wines"),
SUM(LOOKUP(2,1/(SRP!$B$26:$B$29&lt;=E8999)/(SRP!$C$26:$C$29&gt;=E8999),SRP!$D$26:$D$29)*(G8999/100)*(E8999/1000)),
IF(C8999="Wine",
SUM(LOOKUP(2,1/(SRP!$B$21:$B$25&lt;=E8999)/(SRP!$C$21:$C$25&gt;=E8999),SRP!$D$21:$D$25)*(G8999/100)*(E8999/1000)),
IF(AND(C8999="Ready to Drink",D8999="RTD-One Pour Cocktail&gt;7%&lt;=14.5"),
SUM(LOOKUP(2,1/(SRP!$B$16:$B$20&lt;=E8999)/(SRP!$C$16:$C$20&gt;=E8999),SRP!$D$16:$D$20)*(G8999/100)*(E8999/1000)),
IF(C8999="Ready to Drink",
SUM(LOOKUP(2,1/(SRP!$B$11:$B$15&lt;=E8999)/(SRP!$C$11:$C$15&gt;=E8999),SRP!$D$11:$D$15)*(G8999/100)*(E8999/1000)),
0)))))),2)</f>
        <v>8.51</v>
      </c>
      <c r="L8999" s="173" t="str">
        <f t="shared" si="140"/>
        <v>Spirits200</v>
      </c>
      <c r="M8999" s="154">
        <f>VLOOKUP(L8999,'Slope %'!C:D,2,0)</f>
        <v>0.1</v>
      </c>
    </row>
    <row r="9000" spans="1:13" x14ac:dyDescent="0.25">
      <c r="A9000" s="169">
        <v>622571</v>
      </c>
      <c r="B9000" s="170" t="s">
        <v>6544</v>
      </c>
      <c r="C9000" s="170" t="s">
        <v>24</v>
      </c>
      <c r="D9000" s="170" t="s">
        <v>34</v>
      </c>
      <c r="E9000" s="170">
        <v>750</v>
      </c>
      <c r="F9000" s="170">
        <v>12</v>
      </c>
      <c r="G9000" s="171">
        <v>14</v>
      </c>
      <c r="H9000" s="170" t="s">
        <v>22</v>
      </c>
      <c r="I9000" s="171">
        <v>32.99</v>
      </c>
      <c r="J9000" s="169">
        <v>1</v>
      </c>
      <c r="K9000" s="154" cm="1">
        <f t="array" ref="K9000">ROUND(
IF(C9000="Beer",
SUM(LOOKUP(2,1/(SRP!$B$8:$B$10&lt;=E9000)/(SRP!$C$8:$C$10&gt;=E9000),SRP!$D$8:$D$10)*(G9000/100)*(E9000/1000)),
IF(C9000="Spirits",
SUM(LOOKUP(2,1/(SRP!$B$2:$B$7&lt;=E9000)/(SRP!$C$2:$C$7&gt;=E9000),SRP!$D$2:$D$7)*(G9000/100)*(E9000/1000)),
IF(AND(C9000="Wine",D9000="Fortified Wines"),
SUM(LOOKUP(2,1/(SRP!$B$26:$B$29&lt;=E9000)/(SRP!$C$26:$C$29&gt;=E9000),SRP!$D$26:$D$29)*(G9000/100)*(E9000/1000)),
IF(C9000="Wine",
SUM(LOOKUP(2,1/(SRP!$B$21:$B$25&lt;=E9000)/(SRP!$C$21:$C$25&gt;=E9000),SRP!$D$21:$D$25)*(G9000/100)*(E9000/1000)),
IF(AND(C9000="Ready to Drink",D9000="RTD-One Pour Cocktail&gt;7%&lt;=14.5"),
SUM(LOOKUP(2,1/(SRP!$B$16:$B$20&lt;=E9000)/(SRP!$C$16:$C$20&gt;=E9000),SRP!$D$16:$D$20)*(G9000/100)*(E9000/1000)),
IF(C9000="Ready to Drink",
SUM(LOOKUP(2,1/(SRP!$B$11:$B$15&lt;=E9000)/(SRP!$C$11:$C$15&gt;=E9000),SRP!$D$11:$D$15)*(G9000/100)*(E9000/1000)),
0)))))),2)</f>
        <v>8.1999999999999993</v>
      </c>
      <c r="L9000" s="173" t="str">
        <f t="shared" si="140"/>
        <v>Wine750</v>
      </c>
      <c r="M9000" s="154">
        <f>VLOOKUP(L9000,'Slope %'!C:D,2,0)</f>
        <v>0.1</v>
      </c>
    </row>
    <row r="9001" spans="1:13" x14ac:dyDescent="0.25">
      <c r="A9001" s="169">
        <v>623678</v>
      </c>
      <c r="B9001" s="170" t="s">
        <v>4841</v>
      </c>
      <c r="C9001" s="170" t="s">
        <v>15</v>
      </c>
      <c r="D9001" s="170" t="s">
        <v>154</v>
      </c>
      <c r="E9001" s="170">
        <v>1140</v>
      </c>
      <c r="F9001" s="170">
        <v>6</v>
      </c>
      <c r="G9001" s="171">
        <v>17</v>
      </c>
      <c r="H9001" s="170" t="s">
        <v>222</v>
      </c>
      <c r="I9001" s="171">
        <v>39.99</v>
      </c>
      <c r="J9001" s="169">
        <v>1</v>
      </c>
      <c r="K9001" s="154" cm="1">
        <f t="array" ref="K9001">ROUND(
IF(C9001="Beer",
SUM(LOOKUP(2,1/(SRP!$B$8:$B$10&lt;=E9001)/(SRP!$C$8:$C$10&gt;=E9001),SRP!$D$8:$D$10)*(G9001/100)*(E9001/1000)),
IF(C9001="Spirits",
SUM(LOOKUP(2,1/(SRP!$B$2:$B$7&lt;=E9001)/(SRP!$C$2:$C$7&gt;=E9001),SRP!$D$2:$D$7)*(G9001/100)*(E9001/1000)),
IF(AND(C9001="Wine",D9001="Fortified Wines"),
SUM(LOOKUP(2,1/(SRP!$B$26:$B$29&lt;=E9001)/(SRP!$C$26:$C$29&gt;=E9001),SRP!$D$26:$D$29)*(G9001/100)*(E9001/1000)),
IF(C9001="Wine",
SUM(LOOKUP(2,1/(SRP!$B$21:$B$25&lt;=E9001)/(SRP!$C$21:$C$25&gt;=E9001),SRP!$D$21:$D$25)*(G9001/100)*(E9001/1000)),
IF(AND(C9001="Ready to Drink",D9001="RTD-One Pour Cocktail&gt;7%&lt;=14.5"),
SUM(LOOKUP(2,1/(SRP!$B$16:$B$20&lt;=E9001)/(SRP!$C$16:$C$20&gt;=E9001),SRP!$D$16:$D$20)*(G9001/100)*(E9001/1000)),
IF(C9001="Ready to Drink",
SUM(LOOKUP(2,1/(SRP!$B$11:$B$15&lt;=E9001)/(SRP!$C$11:$C$15&gt;=E9001),SRP!$D$11:$D$15)*(G9001/100)*(E9001/1000)),
0)))))),2)</f>
        <v>15.13</v>
      </c>
      <c r="L9001" s="173" t="str">
        <f t="shared" si="140"/>
        <v>Spirits1140</v>
      </c>
      <c r="M9001" s="154">
        <f>VLOOKUP(L9001,'Slope %'!C:D,2,0)</f>
        <v>0.05</v>
      </c>
    </row>
    <row r="9002" spans="1:13" x14ac:dyDescent="0.25">
      <c r="A9002" s="169">
        <v>624478</v>
      </c>
      <c r="B9002" s="170" t="s">
        <v>6545</v>
      </c>
      <c r="C9002" s="170" t="s">
        <v>24</v>
      </c>
      <c r="D9002" s="170" t="s">
        <v>127</v>
      </c>
      <c r="E9002" s="170">
        <v>1000</v>
      </c>
      <c r="F9002" s="170">
        <v>12</v>
      </c>
      <c r="G9002" s="171">
        <v>13.5</v>
      </c>
      <c r="H9002" s="170" t="s">
        <v>100</v>
      </c>
      <c r="I9002" s="171">
        <v>12.12</v>
      </c>
      <c r="J9002" s="169">
        <v>1</v>
      </c>
      <c r="K9002" s="154" cm="1">
        <f t="array" ref="K9002">ROUND(
IF(C9002="Beer",
SUM(LOOKUP(2,1/(SRP!$B$8:$B$10&lt;=E9002)/(SRP!$C$8:$C$10&gt;=E9002),SRP!$D$8:$D$10)*(G9002/100)*(E9002/1000)),
IF(C9002="Spirits",
SUM(LOOKUP(2,1/(SRP!$B$2:$B$7&lt;=E9002)/(SRP!$C$2:$C$7&gt;=E9002),SRP!$D$2:$D$7)*(G9002/100)*(E9002/1000)),
IF(AND(C9002="Wine",D9002="Fortified Wines"),
SUM(LOOKUP(2,1/(SRP!$B$26:$B$29&lt;=E9002)/(SRP!$C$26:$C$29&gt;=E9002),SRP!$D$26:$D$29)*(G9002/100)*(E9002/1000)),
IF(C9002="Wine",
SUM(LOOKUP(2,1/(SRP!$B$21:$B$25&lt;=E9002)/(SRP!$C$21:$C$25&gt;=E9002),SRP!$D$21:$D$25)*(G9002/100)*(E9002/1000)),
IF(AND(C9002="Ready to Drink",D9002="RTD-One Pour Cocktail&gt;7%&lt;=14.5"),
SUM(LOOKUP(2,1/(SRP!$B$16:$B$20&lt;=E9002)/(SRP!$C$16:$C$20&gt;=E9002),SRP!$D$16:$D$20)*(G9002/100)*(E9002/1000)),
IF(C9002="Ready to Drink",
SUM(LOOKUP(2,1/(SRP!$B$11:$B$15&lt;=E9002)/(SRP!$C$11:$C$15&gt;=E9002),SRP!$D$11:$D$15)*(G9002/100)*(E9002/1000)),
0)))))),2)</f>
        <v>10.54</v>
      </c>
      <c r="L9002" s="173" t="str">
        <f t="shared" si="140"/>
        <v>Wine1000</v>
      </c>
      <c r="M9002" s="154">
        <f>VLOOKUP(L9002,'Slope %'!C:D,2,0)</f>
        <v>7.0000000000000007E-2</v>
      </c>
    </row>
    <row r="9003" spans="1:13" x14ac:dyDescent="0.25">
      <c r="A9003" s="169">
        <v>624544</v>
      </c>
      <c r="B9003" s="170" t="s">
        <v>276</v>
      </c>
      <c r="C9003" s="170" t="s">
        <v>24</v>
      </c>
      <c r="D9003" s="170" t="s">
        <v>127</v>
      </c>
      <c r="E9003" s="170">
        <v>750</v>
      </c>
      <c r="F9003" s="170">
        <v>12</v>
      </c>
      <c r="G9003" s="171">
        <v>13.5</v>
      </c>
      <c r="H9003" s="170" t="s">
        <v>22</v>
      </c>
      <c r="I9003" s="171">
        <v>14.99</v>
      </c>
      <c r="J9003" s="169">
        <v>1</v>
      </c>
      <c r="K9003" s="154" cm="1">
        <f t="array" ref="K9003">ROUND(
IF(C9003="Beer",
SUM(LOOKUP(2,1/(SRP!$B$8:$B$10&lt;=E9003)/(SRP!$C$8:$C$10&gt;=E9003),SRP!$D$8:$D$10)*(G9003/100)*(E9003/1000)),
IF(C9003="Spirits",
SUM(LOOKUP(2,1/(SRP!$B$2:$B$7&lt;=E9003)/(SRP!$C$2:$C$7&gt;=E9003),SRP!$D$2:$D$7)*(G9003/100)*(E9003/1000)),
IF(AND(C9003="Wine",D9003="Fortified Wines"),
SUM(LOOKUP(2,1/(SRP!$B$26:$B$29&lt;=E9003)/(SRP!$C$26:$C$29&gt;=E9003),SRP!$D$26:$D$29)*(G9003/100)*(E9003/1000)),
IF(C9003="Wine",
SUM(LOOKUP(2,1/(SRP!$B$21:$B$25&lt;=E9003)/(SRP!$C$21:$C$25&gt;=E9003),SRP!$D$21:$D$25)*(G9003/100)*(E9003/1000)),
IF(AND(C9003="Ready to Drink",D9003="RTD-One Pour Cocktail&gt;7%&lt;=14.5"),
SUM(LOOKUP(2,1/(SRP!$B$16:$B$20&lt;=E9003)/(SRP!$C$16:$C$20&gt;=E9003),SRP!$D$16:$D$20)*(G9003/100)*(E9003/1000)),
IF(C9003="Ready to Drink",
SUM(LOOKUP(2,1/(SRP!$B$11:$B$15&lt;=E9003)/(SRP!$C$11:$C$15&gt;=E9003),SRP!$D$11:$D$15)*(G9003/100)*(E9003/1000)),
0)))))),2)</f>
        <v>7.9</v>
      </c>
      <c r="L9003" s="173" t="str">
        <f t="shared" si="140"/>
        <v>Wine750</v>
      </c>
      <c r="M9003" s="154">
        <f>VLOOKUP(L9003,'Slope %'!C:D,2,0)</f>
        <v>0.1</v>
      </c>
    </row>
    <row r="9004" spans="1:13" x14ac:dyDescent="0.25">
      <c r="A9004" s="169">
        <v>625756</v>
      </c>
      <c r="B9004" s="170" t="s">
        <v>6546</v>
      </c>
      <c r="C9004" s="170" t="s">
        <v>15</v>
      </c>
      <c r="D9004" s="170" t="s">
        <v>336</v>
      </c>
      <c r="E9004" s="170">
        <v>750</v>
      </c>
      <c r="F9004" s="170">
        <v>6</v>
      </c>
      <c r="G9004" s="171">
        <v>15.5</v>
      </c>
      <c r="H9004" s="170" t="s">
        <v>20</v>
      </c>
      <c r="I9004" s="171">
        <v>36.99</v>
      </c>
      <c r="J9004" s="169">
        <v>1</v>
      </c>
      <c r="K9004" s="154" cm="1">
        <f t="array" ref="K9004">ROUND(
IF(C9004="Beer",
SUM(LOOKUP(2,1/(SRP!$B$8:$B$10&lt;=E9004)/(SRP!$C$8:$C$10&gt;=E9004),SRP!$D$8:$D$10)*(G9004/100)*(E9004/1000)),
IF(C9004="Spirits",
SUM(LOOKUP(2,1/(SRP!$B$2:$B$7&lt;=E9004)/(SRP!$C$2:$C$7&gt;=E9004),SRP!$D$2:$D$7)*(G9004/100)*(E9004/1000)),
IF(AND(C9004="Wine",D9004="Fortified Wines"),
SUM(LOOKUP(2,1/(SRP!$B$26:$B$29&lt;=E9004)/(SRP!$C$26:$C$29&gt;=E9004),SRP!$D$26:$D$29)*(G9004/100)*(E9004/1000)),
IF(C9004="Wine",
SUM(LOOKUP(2,1/(SRP!$B$21:$B$25&lt;=E9004)/(SRP!$C$21:$C$25&gt;=E9004),SRP!$D$21:$D$25)*(G9004/100)*(E9004/1000)),
IF(AND(C9004="Ready to Drink",D9004="RTD-One Pour Cocktail&gt;7%&lt;=14.5"),
SUM(LOOKUP(2,1/(SRP!$B$16:$B$20&lt;=E9004)/(SRP!$C$16:$C$20&gt;=E9004),SRP!$D$16:$D$20)*(G9004/100)*(E9004/1000)),
IF(C9004="Ready to Drink",
SUM(LOOKUP(2,1/(SRP!$B$11:$B$15&lt;=E9004)/(SRP!$C$11:$C$15&gt;=E9004),SRP!$D$11:$D$15)*(G9004/100)*(E9004/1000)),
0)))))),2)</f>
        <v>9.08</v>
      </c>
      <c r="L9004" s="173" t="str">
        <f t="shared" si="140"/>
        <v>Spirits750</v>
      </c>
      <c r="M9004" s="154">
        <f>VLOOKUP(L9004,'Slope %'!C:D,2,0)</f>
        <v>7.0000000000000007E-2</v>
      </c>
    </row>
    <row r="9005" spans="1:13" x14ac:dyDescent="0.25">
      <c r="A9005" s="169">
        <v>627802</v>
      </c>
      <c r="B9005" s="170" t="s">
        <v>6547</v>
      </c>
      <c r="C9005" s="170" t="s">
        <v>24</v>
      </c>
      <c r="D9005" s="170" t="s">
        <v>66</v>
      </c>
      <c r="E9005" s="170">
        <v>750</v>
      </c>
      <c r="F9005" s="170">
        <v>12</v>
      </c>
      <c r="G9005" s="171">
        <v>13</v>
      </c>
      <c r="H9005" s="170" t="s">
        <v>22</v>
      </c>
      <c r="I9005" s="171">
        <v>14.99</v>
      </c>
      <c r="J9005" s="169">
        <v>1</v>
      </c>
      <c r="K9005" s="154" cm="1">
        <f t="array" ref="K9005">ROUND(
IF(C9005="Beer",
SUM(LOOKUP(2,1/(SRP!$B$8:$B$10&lt;=E9005)/(SRP!$C$8:$C$10&gt;=E9005),SRP!$D$8:$D$10)*(G9005/100)*(E9005/1000)),
IF(C9005="Spirits",
SUM(LOOKUP(2,1/(SRP!$B$2:$B$7&lt;=E9005)/(SRP!$C$2:$C$7&gt;=E9005),SRP!$D$2:$D$7)*(G9005/100)*(E9005/1000)),
IF(AND(C9005="Wine",D9005="Fortified Wines"),
SUM(LOOKUP(2,1/(SRP!$B$26:$B$29&lt;=E9005)/(SRP!$C$26:$C$29&gt;=E9005),SRP!$D$26:$D$29)*(G9005/100)*(E9005/1000)),
IF(C9005="Wine",
SUM(LOOKUP(2,1/(SRP!$B$21:$B$25&lt;=E9005)/(SRP!$C$21:$C$25&gt;=E9005),SRP!$D$21:$D$25)*(G9005/100)*(E9005/1000)),
IF(AND(C9005="Ready to Drink",D9005="RTD-One Pour Cocktail&gt;7%&lt;=14.5"),
SUM(LOOKUP(2,1/(SRP!$B$16:$B$20&lt;=E9005)/(SRP!$C$16:$C$20&gt;=E9005),SRP!$D$16:$D$20)*(G9005/100)*(E9005/1000)),
IF(C9005="Ready to Drink",
SUM(LOOKUP(2,1/(SRP!$B$11:$B$15&lt;=E9005)/(SRP!$C$11:$C$15&gt;=E9005),SRP!$D$11:$D$15)*(G9005/100)*(E9005/1000)),
0)))))),2)</f>
        <v>7.61</v>
      </c>
      <c r="L9005" s="173" t="str">
        <f t="shared" si="140"/>
        <v>Wine750</v>
      </c>
      <c r="M9005" s="154">
        <f>VLOOKUP(L9005,'Slope %'!C:D,2,0)</f>
        <v>0.1</v>
      </c>
    </row>
    <row r="9006" spans="1:13" x14ac:dyDescent="0.25">
      <c r="A9006" s="169">
        <v>630467</v>
      </c>
      <c r="B9006" s="170" t="s">
        <v>6548</v>
      </c>
      <c r="C9006" s="170" t="s">
        <v>15</v>
      </c>
      <c r="D9006" s="170" t="s">
        <v>82</v>
      </c>
      <c r="E9006" s="170">
        <v>800</v>
      </c>
      <c r="F9006" s="170">
        <v>6</v>
      </c>
      <c r="G9006" s="171">
        <v>40</v>
      </c>
      <c r="H9006" s="170" t="s">
        <v>20</v>
      </c>
      <c r="I9006" s="171">
        <v>89.99</v>
      </c>
      <c r="J9006" s="169">
        <v>4</v>
      </c>
      <c r="K9006" s="154" cm="1">
        <f t="array" ref="K9006">ROUND(
IF(C9006="Beer",
SUM(LOOKUP(2,1/(SRP!$B$8:$B$10&lt;=E9006)/(SRP!$C$8:$C$10&gt;=E9006),SRP!$D$8:$D$10)*(G9006/100)*(E9006/1000)),
IF(C9006="Spirits",
SUM(LOOKUP(2,1/(SRP!$B$2:$B$7&lt;=E9006)/(SRP!$C$2:$C$7&gt;=E9006),SRP!$D$2:$D$7)*(G9006/100)*(E9006/1000)),
IF(AND(C9006="Wine",D9006="Fortified Wines"),
SUM(LOOKUP(2,1/(SRP!$B$26:$B$29&lt;=E9006)/(SRP!$C$26:$C$29&gt;=E9006),SRP!$D$26:$D$29)*(G9006/100)*(E9006/1000)),
IF(C9006="Wine",
SUM(LOOKUP(2,1/(SRP!$B$21:$B$25&lt;=E9006)/(SRP!$C$21:$C$25&gt;=E9006),SRP!$D$21:$D$25)*(G9006/100)*(E9006/1000)),
IF(AND(C9006="Ready to Drink",D9006="RTD-One Pour Cocktail&gt;7%&lt;=14.5"),
SUM(LOOKUP(2,1/(SRP!$B$16:$B$20&lt;=E9006)/(SRP!$C$16:$C$20&gt;=E9006),SRP!$D$16:$D$20)*(G9006/100)*(E9006/1000)),
IF(C9006="Ready to Drink",
SUM(LOOKUP(2,1/(SRP!$B$11:$B$15&lt;=E9006)/(SRP!$C$11:$C$15&gt;=E9006),SRP!$D$11:$D$15)*(G9006/100)*(E9006/1000)),
0)))))),2)</f>
        <v>24.98</v>
      </c>
      <c r="L9006" s="173" t="str">
        <f t="shared" si="140"/>
        <v>Spirits800</v>
      </c>
      <c r="M9006" s="154">
        <f>VLOOKUP(L9006,'Slope %'!C:D,2,0)</f>
        <v>0.05</v>
      </c>
    </row>
    <row r="9007" spans="1:13" x14ac:dyDescent="0.25">
      <c r="A9007" s="169">
        <v>630913</v>
      </c>
      <c r="B9007" s="170" t="s">
        <v>6549</v>
      </c>
      <c r="C9007" s="170" t="s">
        <v>15</v>
      </c>
      <c r="D9007" s="170" t="s">
        <v>336</v>
      </c>
      <c r="E9007" s="170">
        <v>750</v>
      </c>
      <c r="F9007" s="170">
        <v>12</v>
      </c>
      <c r="G9007" s="171">
        <v>20</v>
      </c>
      <c r="H9007" s="170" t="s">
        <v>22</v>
      </c>
      <c r="I9007" s="171">
        <v>34.99</v>
      </c>
      <c r="J9007" s="169">
        <v>1</v>
      </c>
      <c r="K9007" s="154" cm="1">
        <f t="array" ref="K9007">ROUND(
IF(C9007="Beer",
SUM(LOOKUP(2,1/(SRP!$B$8:$B$10&lt;=E9007)/(SRP!$C$8:$C$10&gt;=E9007),SRP!$D$8:$D$10)*(G9007/100)*(E9007/1000)),
IF(C9007="Spirits",
SUM(LOOKUP(2,1/(SRP!$B$2:$B$7&lt;=E9007)/(SRP!$C$2:$C$7&gt;=E9007),SRP!$D$2:$D$7)*(G9007/100)*(E9007/1000)),
IF(AND(C9007="Wine",D9007="Fortified Wines"),
SUM(LOOKUP(2,1/(SRP!$B$26:$B$29&lt;=E9007)/(SRP!$C$26:$C$29&gt;=E9007),SRP!$D$26:$D$29)*(G9007/100)*(E9007/1000)),
IF(C9007="Wine",
SUM(LOOKUP(2,1/(SRP!$B$21:$B$25&lt;=E9007)/(SRP!$C$21:$C$25&gt;=E9007),SRP!$D$21:$D$25)*(G9007/100)*(E9007/1000)),
IF(AND(C9007="Ready to Drink",D9007="RTD-One Pour Cocktail&gt;7%&lt;=14.5"),
SUM(LOOKUP(2,1/(SRP!$B$16:$B$20&lt;=E9007)/(SRP!$C$16:$C$20&gt;=E9007),SRP!$D$16:$D$20)*(G9007/100)*(E9007/1000)),
IF(C9007="Ready to Drink",
SUM(LOOKUP(2,1/(SRP!$B$11:$B$15&lt;=E9007)/(SRP!$C$11:$C$15&gt;=E9007),SRP!$D$11:$D$15)*(G9007/100)*(E9007/1000)),
0)))))),2)</f>
        <v>11.71</v>
      </c>
      <c r="L9007" s="173" t="str">
        <f t="shared" si="140"/>
        <v>Spirits750</v>
      </c>
      <c r="M9007" s="154">
        <f>VLOOKUP(L9007,'Slope %'!C:D,2,0)</f>
        <v>7.0000000000000007E-2</v>
      </c>
    </row>
    <row r="9008" spans="1:13" x14ac:dyDescent="0.25">
      <c r="A9008" s="169">
        <v>631226</v>
      </c>
      <c r="B9008" s="170" t="s">
        <v>6550</v>
      </c>
      <c r="C9008" s="170" t="s">
        <v>15</v>
      </c>
      <c r="D9008" s="170" t="s">
        <v>4582</v>
      </c>
      <c r="E9008" s="170">
        <v>750</v>
      </c>
      <c r="F9008" s="170">
        <v>12</v>
      </c>
      <c r="G9008" s="171">
        <v>15</v>
      </c>
      <c r="H9008" s="170" t="s">
        <v>43</v>
      </c>
      <c r="I9008" s="171">
        <v>27.99</v>
      </c>
      <c r="J9008" s="169">
        <v>1</v>
      </c>
      <c r="K9008" s="154" cm="1">
        <f t="array" ref="K9008">ROUND(
IF(C9008="Beer",
SUM(LOOKUP(2,1/(SRP!$B$8:$B$10&lt;=E9008)/(SRP!$C$8:$C$10&gt;=E9008),SRP!$D$8:$D$10)*(G9008/100)*(E9008/1000)),
IF(C9008="Spirits",
SUM(LOOKUP(2,1/(SRP!$B$2:$B$7&lt;=E9008)/(SRP!$C$2:$C$7&gt;=E9008),SRP!$D$2:$D$7)*(G9008/100)*(E9008/1000)),
IF(AND(C9008="Wine",D9008="Fortified Wines"),
SUM(LOOKUP(2,1/(SRP!$B$26:$B$29&lt;=E9008)/(SRP!$C$26:$C$29&gt;=E9008),SRP!$D$26:$D$29)*(G9008/100)*(E9008/1000)),
IF(C9008="Wine",
SUM(LOOKUP(2,1/(SRP!$B$21:$B$25&lt;=E9008)/(SRP!$C$21:$C$25&gt;=E9008),SRP!$D$21:$D$25)*(G9008/100)*(E9008/1000)),
IF(AND(C9008="Ready to Drink",D9008="RTD-One Pour Cocktail&gt;7%&lt;=14.5"),
SUM(LOOKUP(2,1/(SRP!$B$16:$B$20&lt;=E9008)/(SRP!$C$16:$C$20&gt;=E9008),SRP!$D$16:$D$20)*(G9008/100)*(E9008/1000)),
IF(C9008="Ready to Drink",
SUM(LOOKUP(2,1/(SRP!$B$11:$B$15&lt;=E9008)/(SRP!$C$11:$C$15&gt;=E9008),SRP!$D$11:$D$15)*(G9008/100)*(E9008/1000)),
0)))))),2)</f>
        <v>8.7799999999999994</v>
      </c>
      <c r="L9008" s="173" t="str">
        <f t="shared" si="140"/>
        <v>Spirits750</v>
      </c>
      <c r="M9008" s="154">
        <f>VLOOKUP(L9008,'Slope %'!C:D,2,0)</f>
        <v>7.0000000000000007E-2</v>
      </c>
    </row>
    <row r="9009" spans="1:13" x14ac:dyDescent="0.25">
      <c r="A9009" s="169">
        <v>631291</v>
      </c>
      <c r="B9009" s="170" t="s">
        <v>6551</v>
      </c>
      <c r="C9009" s="170" t="s">
        <v>24</v>
      </c>
      <c r="D9009" s="170" t="s">
        <v>191</v>
      </c>
      <c r="E9009" s="170">
        <v>750</v>
      </c>
      <c r="F9009" s="170">
        <v>12</v>
      </c>
      <c r="G9009" s="171">
        <v>14</v>
      </c>
      <c r="H9009" s="170" t="s">
        <v>163</v>
      </c>
      <c r="I9009" s="171">
        <v>17.989999999999998</v>
      </c>
      <c r="J9009" s="169">
        <v>1</v>
      </c>
      <c r="K9009" s="154" cm="1">
        <f t="array" ref="K9009">ROUND(
IF(C9009="Beer",
SUM(LOOKUP(2,1/(SRP!$B$8:$B$10&lt;=E9009)/(SRP!$C$8:$C$10&gt;=E9009),SRP!$D$8:$D$10)*(G9009/100)*(E9009/1000)),
IF(C9009="Spirits",
SUM(LOOKUP(2,1/(SRP!$B$2:$B$7&lt;=E9009)/(SRP!$C$2:$C$7&gt;=E9009),SRP!$D$2:$D$7)*(G9009/100)*(E9009/1000)),
IF(AND(C9009="Wine",D9009="Fortified Wines"),
SUM(LOOKUP(2,1/(SRP!$B$26:$B$29&lt;=E9009)/(SRP!$C$26:$C$29&gt;=E9009),SRP!$D$26:$D$29)*(G9009/100)*(E9009/1000)),
IF(C9009="Wine",
SUM(LOOKUP(2,1/(SRP!$B$21:$B$25&lt;=E9009)/(SRP!$C$21:$C$25&gt;=E9009),SRP!$D$21:$D$25)*(G9009/100)*(E9009/1000)),
IF(AND(C9009="Ready to Drink",D9009="RTD-One Pour Cocktail&gt;7%&lt;=14.5"),
SUM(LOOKUP(2,1/(SRP!$B$16:$B$20&lt;=E9009)/(SRP!$C$16:$C$20&gt;=E9009),SRP!$D$16:$D$20)*(G9009/100)*(E9009/1000)),
IF(C9009="Ready to Drink",
SUM(LOOKUP(2,1/(SRP!$B$11:$B$15&lt;=E9009)/(SRP!$C$11:$C$15&gt;=E9009),SRP!$D$11:$D$15)*(G9009/100)*(E9009/1000)),
0)))))),2)</f>
        <v>8.1999999999999993</v>
      </c>
      <c r="L9009" s="173" t="str">
        <f t="shared" si="140"/>
        <v>Wine750</v>
      </c>
      <c r="M9009" s="154">
        <f>VLOOKUP(L9009,'Slope %'!C:D,2,0)</f>
        <v>0.1</v>
      </c>
    </row>
    <row r="9010" spans="1:13" x14ac:dyDescent="0.25">
      <c r="A9010" s="169">
        <v>631390</v>
      </c>
      <c r="B9010" s="170" t="s">
        <v>6552</v>
      </c>
      <c r="C9010" s="170" t="s">
        <v>15</v>
      </c>
      <c r="D9010" s="170" t="s">
        <v>1091</v>
      </c>
      <c r="E9010" s="170">
        <v>750</v>
      </c>
      <c r="F9010" s="170">
        <v>12</v>
      </c>
      <c r="G9010" s="171">
        <v>15</v>
      </c>
      <c r="H9010" s="170" t="s">
        <v>43</v>
      </c>
      <c r="I9010" s="171">
        <v>27.99</v>
      </c>
      <c r="J9010" s="169">
        <v>1</v>
      </c>
      <c r="K9010" s="154" cm="1">
        <f t="array" ref="K9010">ROUND(
IF(C9010="Beer",
SUM(LOOKUP(2,1/(SRP!$B$8:$B$10&lt;=E9010)/(SRP!$C$8:$C$10&gt;=E9010),SRP!$D$8:$D$10)*(G9010/100)*(E9010/1000)),
IF(C9010="Spirits",
SUM(LOOKUP(2,1/(SRP!$B$2:$B$7&lt;=E9010)/(SRP!$C$2:$C$7&gt;=E9010),SRP!$D$2:$D$7)*(G9010/100)*(E9010/1000)),
IF(AND(C9010="Wine",D9010="Fortified Wines"),
SUM(LOOKUP(2,1/(SRP!$B$26:$B$29&lt;=E9010)/(SRP!$C$26:$C$29&gt;=E9010),SRP!$D$26:$D$29)*(G9010/100)*(E9010/1000)),
IF(C9010="Wine",
SUM(LOOKUP(2,1/(SRP!$B$21:$B$25&lt;=E9010)/(SRP!$C$21:$C$25&gt;=E9010),SRP!$D$21:$D$25)*(G9010/100)*(E9010/1000)),
IF(AND(C9010="Ready to Drink",D9010="RTD-One Pour Cocktail&gt;7%&lt;=14.5"),
SUM(LOOKUP(2,1/(SRP!$B$16:$B$20&lt;=E9010)/(SRP!$C$16:$C$20&gt;=E9010),SRP!$D$16:$D$20)*(G9010/100)*(E9010/1000)),
IF(C9010="Ready to Drink",
SUM(LOOKUP(2,1/(SRP!$B$11:$B$15&lt;=E9010)/(SRP!$C$11:$C$15&gt;=E9010),SRP!$D$11:$D$15)*(G9010/100)*(E9010/1000)),
0)))))),2)</f>
        <v>8.7799999999999994</v>
      </c>
      <c r="L9010" s="173" t="str">
        <f t="shared" si="140"/>
        <v>Spirits750</v>
      </c>
      <c r="M9010" s="154">
        <f>VLOOKUP(L9010,'Slope %'!C:D,2,0)</f>
        <v>7.0000000000000007E-2</v>
      </c>
    </row>
    <row r="9011" spans="1:13" x14ac:dyDescent="0.25">
      <c r="A9011" s="169">
        <v>631457</v>
      </c>
      <c r="B9011" s="170" t="s">
        <v>6553</v>
      </c>
      <c r="C9011" s="170" t="s">
        <v>15</v>
      </c>
      <c r="D9011" s="170" t="s">
        <v>1091</v>
      </c>
      <c r="E9011" s="170">
        <v>750</v>
      </c>
      <c r="F9011" s="170">
        <v>12</v>
      </c>
      <c r="G9011" s="171">
        <v>15</v>
      </c>
      <c r="H9011" s="170" t="s">
        <v>43</v>
      </c>
      <c r="I9011" s="171">
        <v>28.99</v>
      </c>
      <c r="J9011" s="169">
        <v>1</v>
      </c>
      <c r="K9011" s="154" cm="1">
        <f t="array" ref="K9011">ROUND(
IF(C9011="Beer",
SUM(LOOKUP(2,1/(SRP!$B$8:$B$10&lt;=E9011)/(SRP!$C$8:$C$10&gt;=E9011),SRP!$D$8:$D$10)*(G9011/100)*(E9011/1000)),
IF(C9011="Spirits",
SUM(LOOKUP(2,1/(SRP!$B$2:$B$7&lt;=E9011)/(SRP!$C$2:$C$7&gt;=E9011),SRP!$D$2:$D$7)*(G9011/100)*(E9011/1000)),
IF(AND(C9011="Wine",D9011="Fortified Wines"),
SUM(LOOKUP(2,1/(SRP!$B$26:$B$29&lt;=E9011)/(SRP!$C$26:$C$29&gt;=E9011),SRP!$D$26:$D$29)*(G9011/100)*(E9011/1000)),
IF(C9011="Wine",
SUM(LOOKUP(2,1/(SRP!$B$21:$B$25&lt;=E9011)/(SRP!$C$21:$C$25&gt;=E9011),SRP!$D$21:$D$25)*(G9011/100)*(E9011/1000)),
IF(AND(C9011="Ready to Drink",D9011="RTD-One Pour Cocktail&gt;7%&lt;=14.5"),
SUM(LOOKUP(2,1/(SRP!$B$16:$B$20&lt;=E9011)/(SRP!$C$16:$C$20&gt;=E9011),SRP!$D$16:$D$20)*(G9011/100)*(E9011/1000)),
IF(C9011="Ready to Drink",
SUM(LOOKUP(2,1/(SRP!$B$11:$B$15&lt;=E9011)/(SRP!$C$11:$C$15&gt;=E9011),SRP!$D$11:$D$15)*(G9011/100)*(E9011/1000)),
0)))))),2)</f>
        <v>8.7799999999999994</v>
      </c>
      <c r="L9011" s="173" t="str">
        <f t="shared" si="140"/>
        <v>Spirits750</v>
      </c>
      <c r="M9011" s="154">
        <f>VLOOKUP(L9011,'Slope %'!C:D,2,0)</f>
        <v>7.0000000000000007E-2</v>
      </c>
    </row>
    <row r="9012" spans="1:13" x14ac:dyDescent="0.25">
      <c r="A9012" s="169">
        <v>632919</v>
      </c>
      <c r="B9012" s="170" t="s">
        <v>6554</v>
      </c>
      <c r="C9012" s="170" t="s">
        <v>24</v>
      </c>
      <c r="D9012" s="170" t="s">
        <v>191</v>
      </c>
      <c r="E9012" s="170">
        <v>750</v>
      </c>
      <c r="F9012" s="170">
        <v>12</v>
      </c>
      <c r="G9012" s="171">
        <v>14</v>
      </c>
      <c r="H9012" s="170" t="s">
        <v>35</v>
      </c>
      <c r="I9012" s="171">
        <v>15.99</v>
      </c>
      <c r="J9012" s="169">
        <v>1</v>
      </c>
      <c r="K9012" s="154" cm="1">
        <f t="array" ref="K9012">ROUND(
IF(C9012="Beer",
SUM(LOOKUP(2,1/(SRP!$B$8:$B$10&lt;=E9012)/(SRP!$C$8:$C$10&gt;=E9012),SRP!$D$8:$D$10)*(G9012/100)*(E9012/1000)),
IF(C9012="Spirits",
SUM(LOOKUP(2,1/(SRP!$B$2:$B$7&lt;=E9012)/(SRP!$C$2:$C$7&gt;=E9012),SRP!$D$2:$D$7)*(G9012/100)*(E9012/1000)),
IF(AND(C9012="Wine",D9012="Fortified Wines"),
SUM(LOOKUP(2,1/(SRP!$B$26:$B$29&lt;=E9012)/(SRP!$C$26:$C$29&gt;=E9012),SRP!$D$26:$D$29)*(G9012/100)*(E9012/1000)),
IF(C9012="Wine",
SUM(LOOKUP(2,1/(SRP!$B$21:$B$25&lt;=E9012)/(SRP!$C$21:$C$25&gt;=E9012),SRP!$D$21:$D$25)*(G9012/100)*(E9012/1000)),
IF(AND(C9012="Ready to Drink",D9012="RTD-One Pour Cocktail&gt;7%&lt;=14.5"),
SUM(LOOKUP(2,1/(SRP!$B$16:$B$20&lt;=E9012)/(SRP!$C$16:$C$20&gt;=E9012),SRP!$D$16:$D$20)*(G9012/100)*(E9012/1000)),
IF(C9012="Ready to Drink",
SUM(LOOKUP(2,1/(SRP!$B$11:$B$15&lt;=E9012)/(SRP!$C$11:$C$15&gt;=E9012),SRP!$D$11:$D$15)*(G9012/100)*(E9012/1000)),
0)))))),2)</f>
        <v>8.1999999999999993</v>
      </c>
      <c r="L9012" s="173" t="str">
        <f t="shared" si="140"/>
        <v>Wine750</v>
      </c>
      <c r="M9012" s="154">
        <f>VLOOKUP(L9012,'Slope %'!C:D,2,0)</f>
        <v>0.1</v>
      </c>
    </row>
    <row r="9013" spans="1:13" x14ac:dyDescent="0.25">
      <c r="A9013" s="169">
        <v>634873</v>
      </c>
      <c r="B9013" s="170" t="s">
        <v>6555</v>
      </c>
      <c r="C9013" s="170" t="s">
        <v>24</v>
      </c>
      <c r="D9013" s="170" t="s">
        <v>34</v>
      </c>
      <c r="E9013" s="170">
        <v>750</v>
      </c>
      <c r="F9013" s="170">
        <v>12</v>
      </c>
      <c r="G9013" s="171">
        <v>14.5</v>
      </c>
      <c r="H9013" s="170" t="s">
        <v>26</v>
      </c>
      <c r="I9013" s="171">
        <v>23.99</v>
      </c>
      <c r="J9013" s="169">
        <v>1</v>
      </c>
      <c r="K9013" s="154" cm="1">
        <f t="array" ref="K9013">ROUND(
IF(C9013="Beer",
SUM(LOOKUP(2,1/(SRP!$B$8:$B$10&lt;=E9013)/(SRP!$C$8:$C$10&gt;=E9013),SRP!$D$8:$D$10)*(G9013/100)*(E9013/1000)),
IF(C9013="Spirits",
SUM(LOOKUP(2,1/(SRP!$B$2:$B$7&lt;=E9013)/(SRP!$C$2:$C$7&gt;=E9013),SRP!$D$2:$D$7)*(G9013/100)*(E9013/1000)),
IF(AND(C9013="Wine",D9013="Fortified Wines"),
SUM(LOOKUP(2,1/(SRP!$B$26:$B$29&lt;=E9013)/(SRP!$C$26:$C$29&gt;=E9013),SRP!$D$26:$D$29)*(G9013/100)*(E9013/1000)),
IF(C9013="Wine",
SUM(LOOKUP(2,1/(SRP!$B$21:$B$25&lt;=E9013)/(SRP!$C$21:$C$25&gt;=E9013),SRP!$D$21:$D$25)*(G9013/100)*(E9013/1000)),
IF(AND(C9013="Ready to Drink",D9013="RTD-One Pour Cocktail&gt;7%&lt;=14.5"),
SUM(LOOKUP(2,1/(SRP!$B$16:$B$20&lt;=E9013)/(SRP!$C$16:$C$20&gt;=E9013),SRP!$D$16:$D$20)*(G9013/100)*(E9013/1000)),
IF(C9013="Ready to Drink",
SUM(LOOKUP(2,1/(SRP!$B$11:$B$15&lt;=E9013)/(SRP!$C$11:$C$15&gt;=E9013),SRP!$D$11:$D$15)*(G9013/100)*(E9013/1000)),
0)))))),2)</f>
        <v>8.49</v>
      </c>
      <c r="L9013" s="173" t="str">
        <f t="shared" si="140"/>
        <v>Wine750</v>
      </c>
      <c r="M9013" s="154">
        <f>VLOOKUP(L9013,'Slope %'!C:D,2,0)</f>
        <v>0.1</v>
      </c>
    </row>
    <row r="9014" spans="1:13" x14ac:dyDescent="0.25">
      <c r="A9014" s="169">
        <v>637058</v>
      </c>
      <c r="B9014" s="170" t="s">
        <v>566</v>
      </c>
      <c r="C9014" s="170" t="s">
        <v>15</v>
      </c>
      <c r="D9014" s="170" t="s">
        <v>51</v>
      </c>
      <c r="E9014" s="170">
        <v>375</v>
      </c>
      <c r="F9014" s="170">
        <v>12</v>
      </c>
      <c r="G9014" s="171">
        <v>40</v>
      </c>
      <c r="H9014" s="170" t="s">
        <v>29</v>
      </c>
      <c r="I9014" s="171">
        <v>18.989999999999998</v>
      </c>
      <c r="J9014" s="169">
        <v>1</v>
      </c>
      <c r="K9014" s="154" cm="1">
        <f t="array" ref="K9014">ROUND(
IF(C9014="Beer",
SUM(LOOKUP(2,1/(SRP!$B$8:$B$10&lt;=E9014)/(SRP!$C$8:$C$10&gt;=E9014),SRP!$D$8:$D$10)*(G9014/100)*(E9014/1000)),
IF(C9014="Spirits",
SUM(LOOKUP(2,1/(SRP!$B$2:$B$7&lt;=E9014)/(SRP!$C$2:$C$7&gt;=E9014),SRP!$D$2:$D$7)*(G9014/100)*(E9014/1000)),
IF(AND(C9014="Wine",D9014="Fortified Wines"),
SUM(LOOKUP(2,1/(SRP!$B$26:$B$29&lt;=E9014)/(SRP!$C$26:$C$29&gt;=E9014),SRP!$D$26:$D$29)*(G9014/100)*(E9014/1000)),
IF(C9014="Wine",
SUM(LOOKUP(2,1/(SRP!$B$21:$B$25&lt;=E9014)/(SRP!$C$21:$C$25&gt;=E9014),SRP!$D$21:$D$25)*(G9014/100)*(E9014/1000)),
IF(AND(C9014="Ready to Drink",D9014="RTD-One Pour Cocktail&gt;7%&lt;=14.5"),
SUM(LOOKUP(2,1/(SRP!$B$16:$B$20&lt;=E9014)/(SRP!$C$16:$C$20&gt;=E9014),SRP!$D$16:$D$20)*(G9014/100)*(E9014/1000)),
IF(C9014="Ready to Drink",
SUM(LOOKUP(2,1/(SRP!$B$11:$B$15&lt;=E9014)/(SRP!$C$11:$C$15&gt;=E9014),SRP!$D$11:$D$15)*(G9014/100)*(E9014/1000)),
0)))))),2)</f>
        <v>13.3</v>
      </c>
      <c r="L9014" s="173" t="str">
        <f t="shared" si="140"/>
        <v>Spirits375</v>
      </c>
      <c r="M9014" s="154">
        <f>VLOOKUP(L9014,'Slope %'!C:D,2,0)</f>
        <v>0.1</v>
      </c>
    </row>
    <row r="9015" spans="1:13" x14ac:dyDescent="0.25">
      <c r="A9015" s="169">
        <v>637322</v>
      </c>
      <c r="B9015" s="170" t="s">
        <v>6556</v>
      </c>
      <c r="C9015" s="170" t="s">
        <v>15</v>
      </c>
      <c r="D9015" s="170" t="s">
        <v>252</v>
      </c>
      <c r="E9015" s="170">
        <v>750</v>
      </c>
      <c r="F9015" s="170">
        <v>12</v>
      </c>
      <c r="G9015" s="171">
        <v>38</v>
      </c>
      <c r="H9015" s="170" t="s">
        <v>43</v>
      </c>
      <c r="I9015" s="171">
        <v>30.29</v>
      </c>
      <c r="J9015" s="169">
        <v>1</v>
      </c>
      <c r="K9015" s="154" cm="1">
        <f t="array" ref="K9015">ROUND(
IF(C9015="Beer",
SUM(LOOKUP(2,1/(SRP!$B$8:$B$10&lt;=E9015)/(SRP!$C$8:$C$10&gt;=E9015),SRP!$D$8:$D$10)*(G9015/100)*(E9015/1000)),
IF(C9015="Spirits",
SUM(LOOKUP(2,1/(SRP!$B$2:$B$7&lt;=E9015)/(SRP!$C$2:$C$7&gt;=E9015),SRP!$D$2:$D$7)*(G9015/100)*(E9015/1000)),
IF(AND(C9015="Wine",D9015="Fortified Wines"),
SUM(LOOKUP(2,1/(SRP!$B$26:$B$29&lt;=E9015)/(SRP!$C$26:$C$29&gt;=E9015),SRP!$D$26:$D$29)*(G9015/100)*(E9015/1000)),
IF(C9015="Wine",
SUM(LOOKUP(2,1/(SRP!$B$21:$B$25&lt;=E9015)/(SRP!$C$21:$C$25&gt;=E9015),SRP!$D$21:$D$25)*(G9015/100)*(E9015/1000)),
IF(AND(C9015="Ready to Drink",D9015="RTD-One Pour Cocktail&gt;7%&lt;=14.5"),
SUM(LOOKUP(2,1/(SRP!$B$16:$B$20&lt;=E9015)/(SRP!$C$16:$C$20&gt;=E9015),SRP!$D$16:$D$20)*(G9015/100)*(E9015/1000)),
IF(C9015="Ready to Drink",
SUM(LOOKUP(2,1/(SRP!$B$11:$B$15&lt;=E9015)/(SRP!$C$11:$C$15&gt;=E9015),SRP!$D$11:$D$15)*(G9015/100)*(E9015/1000)),
0)))))),2)</f>
        <v>22.25</v>
      </c>
      <c r="L9015" s="173" t="str">
        <f t="shared" si="140"/>
        <v>Spirits750</v>
      </c>
      <c r="M9015" s="154">
        <f>VLOOKUP(L9015,'Slope %'!C:D,2,0)</f>
        <v>7.0000000000000007E-2</v>
      </c>
    </row>
    <row r="9016" spans="1:13" x14ac:dyDescent="0.25">
      <c r="A9016" s="169">
        <v>637504</v>
      </c>
      <c r="B9016" s="170" t="s">
        <v>6557</v>
      </c>
      <c r="C9016" s="170" t="s">
        <v>15</v>
      </c>
      <c r="D9016" s="170" t="s">
        <v>51</v>
      </c>
      <c r="E9016" s="170">
        <v>750</v>
      </c>
      <c r="F9016" s="170">
        <v>12</v>
      </c>
      <c r="G9016" s="171">
        <v>44</v>
      </c>
      <c r="H9016" s="170" t="s">
        <v>91</v>
      </c>
      <c r="I9016" s="171">
        <v>54.95</v>
      </c>
      <c r="J9016" s="169">
        <v>1</v>
      </c>
      <c r="K9016" s="154" cm="1">
        <f t="array" ref="K9016">ROUND(
IF(C9016="Beer",
SUM(LOOKUP(2,1/(SRP!$B$8:$B$10&lt;=E9016)/(SRP!$C$8:$C$10&gt;=E9016),SRP!$D$8:$D$10)*(G9016/100)*(E9016/1000)),
IF(C9016="Spirits",
SUM(LOOKUP(2,1/(SRP!$B$2:$B$7&lt;=E9016)/(SRP!$C$2:$C$7&gt;=E9016),SRP!$D$2:$D$7)*(G9016/100)*(E9016/1000)),
IF(AND(C9016="Wine",D9016="Fortified Wines"),
SUM(LOOKUP(2,1/(SRP!$B$26:$B$29&lt;=E9016)/(SRP!$C$26:$C$29&gt;=E9016),SRP!$D$26:$D$29)*(G9016/100)*(E9016/1000)),
IF(C9016="Wine",
SUM(LOOKUP(2,1/(SRP!$B$21:$B$25&lt;=E9016)/(SRP!$C$21:$C$25&gt;=E9016),SRP!$D$21:$D$25)*(G9016/100)*(E9016/1000)),
IF(AND(C9016="Ready to Drink",D9016="RTD-One Pour Cocktail&gt;7%&lt;=14.5"),
SUM(LOOKUP(2,1/(SRP!$B$16:$B$20&lt;=E9016)/(SRP!$C$16:$C$20&gt;=E9016),SRP!$D$16:$D$20)*(G9016/100)*(E9016/1000)),
IF(C9016="Ready to Drink",
SUM(LOOKUP(2,1/(SRP!$B$11:$B$15&lt;=E9016)/(SRP!$C$11:$C$15&gt;=E9016),SRP!$D$11:$D$15)*(G9016/100)*(E9016/1000)),
0)))))),2)</f>
        <v>25.76</v>
      </c>
      <c r="L9016" s="173" t="str">
        <f t="shared" si="140"/>
        <v>Spirits750</v>
      </c>
      <c r="M9016" s="154">
        <f>VLOOKUP(L9016,'Slope %'!C:D,2,0)</f>
        <v>7.0000000000000007E-2</v>
      </c>
    </row>
    <row r="9017" spans="1:13" x14ac:dyDescent="0.25">
      <c r="A9017" s="169">
        <v>639625</v>
      </c>
      <c r="B9017" s="170" t="s">
        <v>6558</v>
      </c>
      <c r="C9017" s="170" t="s">
        <v>24</v>
      </c>
      <c r="D9017" s="170" t="s">
        <v>38</v>
      </c>
      <c r="E9017" s="170">
        <v>750</v>
      </c>
      <c r="F9017" s="170">
        <v>12</v>
      </c>
      <c r="G9017" s="171">
        <v>14</v>
      </c>
      <c r="H9017" s="170" t="s">
        <v>141</v>
      </c>
      <c r="I9017" s="171">
        <v>35.99</v>
      </c>
      <c r="J9017" s="169">
        <v>1</v>
      </c>
      <c r="K9017" s="154" cm="1">
        <f t="array" ref="K9017">ROUND(
IF(C9017="Beer",
SUM(LOOKUP(2,1/(SRP!$B$8:$B$10&lt;=E9017)/(SRP!$C$8:$C$10&gt;=E9017),SRP!$D$8:$D$10)*(G9017/100)*(E9017/1000)),
IF(C9017="Spirits",
SUM(LOOKUP(2,1/(SRP!$B$2:$B$7&lt;=E9017)/(SRP!$C$2:$C$7&gt;=E9017),SRP!$D$2:$D$7)*(G9017/100)*(E9017/1000)),
IF(AND(C9017="Wine",D9017="Fortified Wines"),
SUM(LOOKUP(2,1/(SRP!$B$26:$B$29&lt;=E9017)/(SRP!$C$26:$C$29&gt;=E9017),SRP!$D$26:$D$29)*(G9017/100)*(E9017/1000)),
IF(C9017="Wine",
SUM(LOOKUP(2,1/(SRP!$B$21:$B$25&lt;=E9017)/(SRP!$C$21:$C$25&gt;=E9017),SRP!$D$21:$D$25)*(G9017/100)*(E9017/1000)),
IF(AND(C9017="Ready to Drink",D9017="RTD-One Pour Cocktail&gt;7%&lt;=14.5"),
SUM(LOOKUP(2,1/(SRP!$B$16:$B$20&lt;=E9017)/(SRP!$C$16:$C$20&gt;=E9017),SRP!$D$16:$D$20)*(G9017/100)*(E9017/1000)),
IF(C9017="Ready to Drink",
SUM(LOOKUP(2,1/(SRP!$B$11:$B$15&lt;=E9017)/(SRP!$C$11:$C$15&gt;=E9017),SRP!$D$11:$D$15)*(G9017/100)*(E9017/1000)),
0)))))),2)</f>
        <v>8.1999999999999993</v>
      </c>
      <c r="L9017" s="173" t="str">
        <f t="shared" si="140"/>
        <v>Wine750</v>
      </c>
      <c r="M9017" s="154">
        <f>VLOOKUP(L9017,'Slope %'!C:D,2,0)</f>
        <v>0.1</v>
      </c>
    </row>
    <row r="9018" spans="1:13" x14ac:dyDescent="0.25">
      <c r="A9018" s="169">
        <v>639658</v>
      </c>
      <c r="B9018" s="170" t="s">
        <v>6559</v>
      </c>
      <c r="C9018" s="170" t="s">
        <v>24</v>
      </c>
      <c r="D9018" s="170" t="s">
        <v>194</v>
      </c>
      <c r="E9018" s="170">
        <v>750</v>
      </c>
      <c r="F9018" s="170">
        <v>6</v>
      </c>
      <c r="G9018" s="171">
        <v>13.5</v>
      </c>
      <c r="H9018" s="170" t="s">
        <v>141</v>
      </c>
      <c r="I9018" s="171">
        <v>60</v>
      </c>
      <c r="J9018" s="169">
        <v>1</v>
      </c>
      <c r="K9018" s="154" cm="1">
        <f t="array" ref="K9018">ROUND(
IF(C9018="Beer",
SUM(LOOKUP(2,1/(SRP!$B$8:$B$10&lt;=E9018)/(SRP!$C$8:$C$10&gt;=E9018),SRP!$D$8:$D$10)*(G9018/100)*(E9018/1000)),
IF(C9018="Spirits",
SUM(LOOKUP(2,1/(SRP!$B$2:$B$7&lt;=E9018)/(SRP!$C$2:$C$7&gt;=E9018),SRP!$D$2:$D$7)*(G9018/100)*(E9018/1000)),
IF(AND(C9018="Wine",D9018="Fortified Wines"),
SUM(LOOKUP(2,1/(SRP!$B$26:$B$29&lt;=E9018)/(SRP!$C$26:$C$29&gt;=E9018),SRP!$D$26:$D$29)*(G9018/100)*(E9018/1000)),
IF(C9018="Wine",
SUM(LOOKUP(2,1/(SRP!$B$21:$B$25&lt;=E9018)/(SRP!$C$21:$C$25&gt;=E9018),SRP!$D$21:$D$25)*(G9018/100)*(E9018/1000)),
IF(AND(C9018="Ready to Drink",D9018="RTD-One Pour Cocktail&gt;7%&lt;=14.5"),
SUM(LOOKUP(2,1/(SRP!$B$16:$B$20&lt;=E9018)/(SRP!$C$16:$C$20&gt;=E9018),SRP!$D$16:$D$20)*(G9018/100)*(E9018/1000)),
IF(C9018="Ready to Drink",
SUM(LOOKUP(2,1/(SRP!$B$11:$B$15&lt;=E9018)/(SRP!$C$11:$C$15&gt;=E9018),SRP!$D$11:$D$15)*(G9018/100)*(E9018/1000)),
0)))))),2)</f>
        <v>7.9</v>
      </c>
      <c r="L9018" s="173" t="str">
        <f t="shared" si="140"/>
        <v>Wine750</v>
      </c>
      <c r="M9018" s="154">
        <f>VLOOKUP(L9018,'Slope %'!C:D,2,0)</f>
        <v>0.1</v>
      </c>
    </row>
    <row r="9019" spans="1:13" x14ac:dyDescent="0.25">
      <c r="A9019" s="169">
        <v>643585</v>
      </c>
      <c r="B9019" s="170" t="s">
        <v>6560</v>
      </c>
      <c r="C9019" s="170" t="s">
        <v>15</v>
      </c>
      <c r="D9019" s="170" t="s">
        <v>252</v>
      </c>
      <c r="E9019" s="170">
        <v>750</v>
      </c>
      <c r="F9019" s="170">
        <v>12</v>
      </c>
      <c r="G9019" s="171">
        <v>35</v>
      </c>
      <c r="H9019" s="170" t="s">
        <v>20</v>
      </c>
      <c r="I9019" s="171">
        <v>29.49</v>
      </c>
      <c r="J9019" s="169">
        <v>1</v>
      </c>
      <c r="K9019" s="154" cm="1">
        <f t="array" ref="K9019">ROUND(
IF(C9019="Beer",
SUM(LOOKUP(2,1/(SRP!$B$8:$B$10&lt;=E9019)/(SRP!$C$8:$C$10&gt;=E9019),SRP!$D$8:$D$10)*(G9019/100)*(E9019/1000)),
IF(C9019="Spirits",
SUM(LOOKUP(2,1/(SRP!$B$2:$B$7&lt;=E9019)/(SRP!$C$2:$C$7&gt;=E9019),SRP!$D$2:$D$7)*(G9019/100)*(E9019/1000)),
IF(AND(C9019="Wine",D9019="Fortified Wines"),
SUM(LOOKUP(2,1/(SRP!$B$26:$B$29&lt;=E9019)/(SRP!$C$26:$C$29&gt;=E9019),SRP!$D$26:$D$29)*(G9019/100)*(E9019/1000)),
IF(C9019="Wine",
SUM(LOOKUP(2,1/(SRP!$B$21:$B$25&lt;=E9019)/(SRP!$C$21:$C$25&gt;=E9019),SRP!$D$21:$D$25)*(G9019/100)*(E9019/1000)),
IF(AND(C9019="Ready to Drink",D9019="RTD-One Pour Cocktail&gt;7%&lt;=14.5"),
SUM(LOOKUP(2,1/(SRP!$B$16:$B$20&lt;=E9019)/(SRP!$C$16:$C$20&gt;=E9019),SRP!$D$16:$D$20)*(G9019/100)*(E9019/1000)),
IF(C9019="Ready to Drink",
SUM(LOOKUP(2,1/(SRP!$B$11:$B$15&lt;=E9019)/(SRP!$C$11:$C$15&gt;=E9019),SRP!$D$11:$D$15)*(G9019/100)*(E9019/1000)),
0)))))),2)</f>
        <v>20.49</v>
      </c>
      <c r="L9019" s="173" t="str">
        <f t="shared" si="140"/>
        <v>Spirits750</v>
      </c>
      <c r="M9019" s="154">
        <f>VLOOKUP(L9019,'Slope %'!C:D,2,0)</f>
        <v>7.0000000000000007E-2</v>
      </c>
    </row>
    <row r="9020" spans="1:13" x14ac:dyDescent="0.25">
      <c r="A9020" s="169">
        <v>643866</v>
      </c>
      <c r="B9020" s="170" t="s">
        <v>6561</v>
      </c>
      <c r="C9020" s="170" t="s">
        <v>24</v>
      </c>
      <c r="D9020" s="170" t="s">
        <v>68</v>
      </c>
      <c r="E9020" s="170">
        <v>750</v>
      </c>
      <c r="F9020" s="170">
        <v>12</v>
      </c>
      <c r="G9020" s="171">
        <v>13.5</v>
      </c>
      <c r="H9020" s="170" t="s">
        <v>177</v>
      </c>
      <c r="I9020" s="171">
        <v>13.99</v>
      </c>
      <c r="J9020" s="169">
        <v>1</v>
      </c>
      <c r="K9020" s="154" cm="1">
        <f t="array" ref="K9020">ROUND(
IF(C9020="Beer",
SUM(LOOKUP(2,1/(SRP!$B$8:$B$10&lt;=E9020)/(SRP!$C$8:$C$10&gt;=E9020),SRP!$D$8:$D$10)*(G9020/100)*(E9020/1000)),
IF(C9020="Spirits",
SUM(LOOKUP(2,1/(SRP!$B$2:$B$7&lt;=E9020)/(SRP!$C$2:$C$7&gt;=E9020),SRP!$D$2:$D$7)*(G9020/100)*(E9020/1000)),
IF(AND(C9020="Wine",D9020="Fortified Wines"),
SUM(LOOKUP(2,1/(SRP!$B$26:$B$29&lt;=E9020)/(SRP!$C$26:$C$29&gt;=E9020),SRP!$D$26:$D$29)*(G9020/100)*(E9020/1000)),
IF(C9020="Wine",
SUM(LOOKUP(2,1/(SRP!$B$21:$B$25&lt;=E9020)/(SRP!$C$21:$C$25&gt;=E9020),SRP!$D$21:$D$25)*(G9020/100)*(E9020/1000)),
IF(AND(C9020="Ready to Drink",D9020="RTD-One Pour Cocktail&gt;7%&lt;=14.5"),
SUM(LOOKUP(2,1/(SRP!$B$16:$B$20&lt;=E9020)/(SRP!$C$16:$C$20&gt;=E9020),SRP!$D$16:$D$20)*(G9020/100)*(E9020/1000)),
IF(C9020="Ready to Drink",
SUM(LOOKUP(2,1/(SRP!$B$11:$B$15&lt;=E9020)/(SRP!$C$11:$C$15&gt;=E9020),SRP!$D$11:$D$15)*(G9020/100)*(E9020/1000)),
0)))))),2)</f>
        <v>7.9</v>
      </c>
      <c r="L9020" s="173" t="str">
        <f t="shared" si="140"/>
        <v>Wine750</v>
      </c>
      <c r="M9020" s="154">
        <f>VLOOKUP(L9020,'Slope %'!C:D,2,0)</f>
        <v>0.1</v>
      </c>
    </row>
    <row r="9021" spans="1:13" x14ac:dyDescent="0.25">
      <c r="A9021" s="169">
        <v>650390</v>
      </c>
      <c r="B9021" s="170" t="s">
        <v>6562</v>
      </c>
      <c r="C9021" s="170" t="s">
        <v>24</v>
      </c>
      <c r="D9021" s="170" t="s">
        <v>34</v>
      </c>
      <c r="E9021" s="170">
        <v>750</v>
      </c>
      <c r="F9021" s="170">
        <v>12</v>
      </c>
      <c r="G9021" s="171">
        <v>13.5</v>
      </c>
      <c r="H9021" s="170" t="s">
        <v>54</v>
      </c>
      <c r="I9021" s="171">
        <v>15.49</v>
      </c>
      <c r="J9021" s="169">
        <v>1</v>
      </c>
      <c r="K9021" s="154" cm="1">
        <f t="array" ref="K9021">ROUND(
IF(C9021="Beer",
SUM(LOOKUP(2,1/(SRP!$B$8:$B$10&lt;=E9021)/(SRP!$C$8:$C$10&gt;=E9021),SRP!$D$8:$D$10)*(G9021/100)*(E9021/1000)),
IF(C9021="Spirits",
SUM(LOOKUP(2,1/(SRP!$B$2:$B$7&lt;=E9021)/(SRP!$C$2:$C$7&gt;=E9021),SRP!$D$2:$D$7)*(G9021/100)*(E9021/1000)),
IF(AND(C9021="Wine",D9021="Fortified Wines"),
SUM(LOOKUP(2,1/(SRP!$B$26:$B$29&lt;=E9021)/(SRP!$C$26:$C$29&gt;=E9021),SRP!$D$26:$D$29)*(G9021/100)*(E9021/1000)),
IF(C9021="Wine",
SUM(LOOKUP(2,1/(SRP!$B$21:$B$25&lt;=E9021)/(SRP!$C$21:$C$25&gt;=E9021),SRP!$D$21:$D$25)*(G9021/100)*(E9021/1000)),
IF(AND(C9021="Ready to Drink",D9021="RTD-One Pour Cocktail&gt;7%&lt;=14.5"),
SUM(LOOKUP(2,1/(SRP!$B$16:$B$20&lt;=E9021)/(SRP!$C$16:$C$20&gt;=E9021),SRP!$D$16:$D$20)*(G9021/100)*(E9021/1000)),
IF(C9021="Ready to Drink",
SUM(LOOKUP(2,1/(SRP!$B$11:$B$15&lt;=E9021)/(SRP!$C$11:$C$15&gt;=E9021),SRP!$D$11:$D$15)*(G9021/100)*(E9021/1000)),
0)))))),2)</f>
        <v>7.9</v>
      </c>
      <c r="L9021" s="173" t="str">
        <f t="shared" si="140"/>
        <v>Wine750</v>
      </c>
      <c r="M9021" s="154">
        <f>VLOOKUP(L9021,'Slope %'!C:D,2,0)</f>
        <v>0.1</v>
      </c>
    </row>
    <row r="9022" spans="1:13" x14ac:dyDescent="0.25">
      <c r="A9022" s="169">
        <v>655613</v>
      </c>
      <c r="B9022" s="170" t="s">
        <v>6563</v>
      </c>
      <c r="C9022" s="170" t="s">
        <v>24</v>
      </c>
      <c r="D9022" s="170" t="s">
        <v>34</v>
      </c>
      <c r="E9022" s="170">
        <v>1000</v>
      </c>
      <c r="F9022" s="170">
        <v>12</v>
      </c>
      <c r="G9022" s="171">
        <v>13</v>
      </c>
      <c r="H9022" s="170" t="s">
        <v>35</v>
      </c>
      <c r="I9022" s="171">
        <v>14.99</v>
      </c>
      <c r="J9022" s="169">
        <v>1</v>
      </c>
      <c r="K9022" s="154" cm="1">
        <f t="array" ref="K9022">ROUND(
IF(C9022="Beer",
SUM(LOOKUP(2,1/(SRP!$B$8:$B$10&lt;=E9022)/(SRP!$C$8:$C$10&gt;=E9022),SRP!$D$8:$D$10)*(G9022/100)*(E9022/1000)),
IF(C9022="Spirits",
SUM(LOOKUP(2,1/(SRP!$B$2:$B$7&lt;=E9022)/(SRP!$C$2:$C$7&gt;=E9022),SRP!$D$2:$D$7)*(G9022/100)*(E9022/1000)),
IF(AND(C9022="Wine",D9022="Fortified Wines"),
SUM(LOOKUP(2,1/(SRP!$B$26:$B$29&lt;=E9022)/(SRP!$C$26:$C$29&gt;=E9022),SRP!$D$26:$D$29)*(G9022/100)*(E9022/1000)),
IF(C9022="Wine",
SUM(LOOKUP(2,1/(SRP!$B$21:$B$25&lt;=E9022)/(SRP!$C$21:$C$25&gt;=E9022),SRP!$D$21:$D$25)*(G9022/100)*(E9022/1000)),
IF(AND(C9022="Ready to Drink",D9022="RTD-One Pour Cocktail&gt;7%&lt;=14.5"),
SUM(LOOKUP(2,1/(SRP!$B$16:$B$20&lt;=E9022)/(SRP!$C$16:$C$20&gt;=E9022),SRP!$D$16:$D$20)*(G9022/100)*(E9022/1000)),
IF(C9022="Ready to Drink",
SUM(LOOKUP(2,1/(SRP!$B$11:$B$15&lt;=E9022)/(SRP!$C$11:$C$15&gt;=E9022),SRP!$D$11:$D$15)*(G9022/100)*(E9022/1000)),
0)))))),2)</f>
        <v>10.15</v>
      </c>
      <c r="L9022" s="173" t="str">
        <f t="shared" si="140"/>
        <v>Wine1000</v>
      </c>
      <c r="M9022" s="154">
        <f>VLOOKUP(L9022,'Slope %'!C:D,2,0)</f>
        <v>7.0000000000000007E-2</v>
      </c>
    </row>
    <row r="9023" spans="1:13" x14ac:dyDescent="0.25">
      <c r="A9023" s="169">
        <v>656579</v>
      </c>
      <c r="B9023" s="170" t="s">
        <v>6564</v>
      </c>
      <c r="C9023" s="170" t="s">
        <v>24</v>
      </c>
      <c r="D9023" s="170" t="s">
        <v>194</v>
      </c>
      <c r="E9023" s="170">
        <v>750</v>
      </c>
      <c r="F9023" s="170">
        <v>12</v>
      </c>
      <c r="G9023" s="171">
        <v>13.5</v>
      </c>
      <c r="H9023" s="170" t="s">
        <v>43</v>
      </c>
      <c r="I9023" s="171">
        <v>25.52</v>
      </c>
      <c r="J9023" s="169">
        <v>1</v>
      </c>
      <c r="K9023" s="154" cm="1">
        <f t="array" ref="K9023">ROUND(
IF(C9023="Beer",
SUM(LOOKUP(2,1/(SRP!$B$8:$B$10&lt;=E9023)/(SRP!$C$8:$C$10&gt;=E9023),SRP!$D$8:$D$10)*(G9023/100)*(E9023/1000)),
IF(C9023="Spirits",
SUM(LOOKUP(2,1/(SRP!$B$2:$B$7&lt;=E9023)/(SRP!$C$2:$C$7&gt;=E9023),SRP!$D$2:$D$7)*(G9023/100)*(E9023/1000)),
IF(AND(C9023="Wine",D9023="Fortified Wines"),
SUM(LOOKUP(2,1/(SRP!$B$26:$B$29&lt;=E9023)/(SRP!$C$26:$C$29&gt;=E9023),SRP!$D$26:$D$29)*(G9023/100)*(E9023/1000)),
IF(C9023="Wine",
SUM(LOOKUP(2,1/(SRP!$B$21:$B$25&lt;=E9023)/(SRP!$C$21:$C$25&gt;=E9023),SRP!$D$21:$D$25)*(G9023/100)*(E9023/1000)),
IF(AND(C9023="Ready to Drink",D9023="RTD-One Pour Cocktail&gt;7%&lt;=14.5"),
SUM(LOOKUP(2,1/(SRP!$B$16:$B$20&lt;=E9023)/(SRP!$C$16:$C$20&gt;=E9023),SRP!$D$16:$D$20)*(G9023/100)*(E9023/1000)),
IF(C9023="Ready to Drink",
SUM(LOOKUP(2,1/(SRP!$B$11:$B$15&lt;=E9023)/(SRP!$C$11:$C$15&gt;=E9023),SRP!$D$11:$D$15)*(G9023/100)*(E9023/1000)),
0)))))),2)</f>
        <v>7.9</v>
      </c>
      <c r="L9023" s="173" t="str">
        <f t="shared" si="140"/>
        <v>Wine750</v>
      </c>
      <c r="M9023" s="154">
        <f>VLOOKUP(L9023,'Slope %'!C:D,2,0)</f>
        <v>0.1</v>
      </c>
    </row>
    <row r="9024" spans="1:13" x14ac:dyDescent="0.25">
      <c r="A9024" s="169">
        <v>663187</v>
      </c>
      <c r="B9024" s="170" t="s">
        <v>6565</v>
      </c>
      <c r="C9024" s="170" t="s">
        <v>24</v>
      </c>
      <c r="D9024" s="170" t="s">
        <v>46</v>
      </c>
      <c r="E9024" s="170">
        <v>750</v>
      </c>
      <c r="F9024" s="170">
        <v>6</v>
      </c>
      <c r="G9024" s="171">
        <v>11</v>
      </c>
      <c r="H9024" s="170" t="s">
        <v>163</v>
      </c>
      <c r="I9024" s="171">
        <v>34.99</v>
      </c>
      <c r="J9024" s="169">
        <v>1</v>
      </c>
      <c r="K9024" s="154" cm="1">
        <f t="array" ref="K9024">ROUND(
IF(C9024="Beer",
SUM(LOOKUP(2,1/(SRP!$B$8:$B$10&lt;=E9024)/(SRP!$C$8:$C$10&gt;=E9024),SRP!$D$8:$D$10)*(G9024/100)*(E9024/1000)),
IF(C9024="Spirits",
SUM(LOOKUP(2,1/(SRP!$B$2:$B$7&lt;=E9024)/(SRP!$C$2:$C$7&gt;=E9024),SRP!$D$2:$D$7)*(G9024/100)*(E9024/1000)),
IF(AND(C9024="Wine",D9024="Fortified Wines"),
SUM(LOOKUP(2,1/(SRP!$B$26:$B$29&lt;=E9024)/(SRP!$C$26:$C$29&gt;=E9024),SRP!$D$26:$D$29)*(G9024/100)*(E9024/1000)),
IF(C9024="Wine",
SUM(LOOKUP(2,1/(SRP!$B$21:$B$25&lt;=E9024)/(SRP!$C$21:$C$25&gt;=E9024),SRP!$D$21:$D$25)*(G9024/100)*(E9024/1000)),
IF(AND(C9024="Ready to Drink",D9024="RTD-One Pour Cocktail&gt;7%&lt;=14.5"),
SUM(LOOKUP(2,1/(SRP!$B$16:$B$20&lt;=E9024)/(SRP!$C$16:$C$20&gt;=E9024),SRP!$D$16:$D$20)*(G9024/100)*(E9024/1000)),
IF(C9024="Ready to Drink",
SUM(LOOKUP(2,1/(SRP!$B$11:$B$15&lt;=E9024)/(SRP!$C$11:$C$15&gt;=E9024),SRP!$D$11:$D$15)*(G9024/100)*(E9024/1000)),
0)))))),2)</f>
        <v>6.44</v>
      </c>
      <c r="L9024" s="173" t="str">
        <f t="shared" si="140"/>
        <v>Wine750</v>
      </c>
      <c r="M9024" s="154">
        <f>VLOOKUP(L9024,'Slope %'!C:D,2,0)</f>
        <v>0.1</v>
      </c>
    </row>
    <row r="9025" spans="1:13" x14ac:dyDescent="0.25">
      <c r="A9025" s="169">
        <v>668947</v>
      </c>
      <c r="B9025" s="170" t="s">
        <v>6566</v>
      </c>
      <c r="C9025" s="170" t="s">
        <v>263</v>
      </c>
      <c r="D9025" s="170" t="s">
        <v>935</v>
      </c>
      <c r="E9025" s="170">
        <v>2130</v>
      </c>
      <c r="F9025" s="170">
        <v>4</v>
      </c>
      <c r="G9025" s="171">
        <v>5</v>
      </c>
      <c r="H9025" s="170" t="s">
        <v>105</v>
      </c>
      <c r="I9025" s="171">
        <v>17.98</v>
      </c>
      <c r="J9025" s="169">
        <v>6</v>
      </c>
      <c r="K9025" s="154" cm="1">
        <f t="array" ref="K9025">ROUND(
IF(C9025="Beer",
SUM(LOOKUP(2,1/(SRP!$B$8:$B$10&lt;=E9025)/(SRP!$C$8:$C$10&gt;=E9025),SRP!$D$8:$D$10)*(G9025/100)*(E9025/1000)),
IF(C9025="Spirits",
SUM(LOOKUP(2,1/(SRP!$B$2:$B$7&lt;=E9025)/(SRP!$C$2:$C$7&gt;=E9025),SRP!$D$2:$D$7)*(G9025/100)*(E9025/1000)),
IF(AND(C9025="Wine",D9025="Fortified Wines"),
SUM(LOOKUP(2,1/(SRP!$B$26:$B$29&lt;=E9025)/(SRP!$C$26:$C$29&gt;=E9025),SRP!$D$26:$D$29)*(G9025/100)*(E9025/1000)),
IF(C9025="Wine",
SUM(LOOKUP(2,1/(SRP!$B$21:$B$25&lt;=E9025)/(SRP!$C$21:$C$25&gt;=E9025),SRP!$D$21:$D$25)*(G9025/100)*(E9025/1000)),
IF(AND(C9025="Ready to Drink",D9025="RTD-One Pour Cocktail&gt;7%&lt;=14.5"),
SUM(LOOKUP(2,1/(SRP!$B$16:$B$20&lt;=E9025)/(SRP!$C$16:$C$20&gt;=E9025),SRP!$D$16:$D$20)*(G9025/100)*(E9025/1000)),
IF(C9025="Ready to Drink",
SUM(LOOKUP(2,1/(SRP!$B$11:$B$15&lt;=E9025)/(SRP!$C$11:$C$15&gt;=E9025),SRP!$D$11:$D$15)*(G9025/100)*(E9025/1000)),
0)))))),2)</f>
        <v>8.31</v>
      </c>
      <c r="L9025" s="173" t="str">
        <f t="shared" si="140"/>
        <v>Ready to Drink2130</v>
      </c>
      <c r="M9025" s="154">
        <f>VLOOKUP(L9025,'Slope %'!C:D,2,0)</f>
        <v>0.1</v>
      </c>
    </row>
    <row r="9026" spans="1:13" x14ac:dyDescent="0.25">
      <c r="A9026" s="169">
        <v>668947</v>
      </c>
      <c r="B9026" s="170" t="s">
        <v>6566</v>
      </c>
      <c r="C9026" s="170" t="s">
        <v>263</v>
      </c>
      <c r="D9026" s="170" t="s">
        <v>935</v>
      </c>
      <c r="E9026" s="170">
        <v>2130</v>
      </c>
      <c r="F9026" s="170">
        <v>4</v>
      </c>
      <c r="G9026" s="171">
        <v>5</v>
      </c>
      <c r="H9026" s="170" t="s">
        <v>105</v>
      </c>
      <c r="I9026" s="171">
        <v>17.98</v>
      </c>
      <c r="J9026" s="169">
        <v>6</v>
      </c>
      <c r="K9026" s="154" cm="1">
        <f t="array" ref="K9026">ROUND(
IF(C9026="Beer",
SUM(LOOKUP(2,1/(SRP!$B$8:$B$10&lt;=E9026)/(SRP!$C$8:$C$10&gt;=E9026),SRP!$D$8:$D$10)*(G9026/100)*(E9026/1000)),
IF(C9026="Spirits",
SUM(LOOKUP(2,1/(SRP!$B$2:$B$7&lt;=E9026)/(SRP!$C$2:$C$7&gt;=E9026),SRP!$D$2:$D$7)*(G9026/100)*(E9026/1000)),
IF(AND(C9026="Wine",D9026="Fortified Wines"),
SUM(LOOKUP(2,1/(SRP!$B$26:$B$29&lt;=E9026)/(SRP!$C$26:$C$29&gt;=E9026),SRP!$D$26:$D$29)*(G9026/100)*(E9026/1000)),
IF(C9026="Wine",
SUM(LOOKUP(2,1/(SRP!$B$21:$B$25&lt;=E9026)/(SRP!$C$21:$C$25&gt;=E9026),SRP!$D$21:$D$25)*(G9026/100)*(E9026/1000)),
IF(AND(C9026="Ready to Drink",D9026="RTD-One Pour Cocktail&gt;7%&lt;=14.5"),
SUM(LOOKUP(2,1/(SRP!$B$16:$B$20&lt;=E9026)/(SRP!$C$16:$C$20&gt;=E9026),SRP!$D$16:$D$20)*(G9026/100)*(E9026/1000)),
IF(C9026="Ready to Drink",
SUM(LOOKUP(2,1/(SRP!$B$11:$B$15&lt;=E9026)/(SRP!$C$11:$C$15&gt;=E9026),SRP!$D$11:$D$15)*(G9026/100)*(E9026/1000)),
0)))))),2)</f>
        <v>8.31</v>
      </c>
      <c r="L9026" s="173" t="str">
        <f t="shared" si="140"/>
        <v>Ready to Drink2130</v>
      </c>
      <c r="M9026" s="154">
        <f>VLOOKUP(L9026,'Slope %'!C:D,2,0)</f>
        <v>0.1</v>
      </c>
    </row>
    <row r="9027" spans="1:13" x14ac:dyDescent="0.25">
      <c r="A9027" s="169">
        <v>675207</v>
      </c>
      <c r="B9027" s="170" t="s">
        <v>6567</v>
      </c>
      <c r="C9027" s="170" t="s">
        <v>24</v>
      </c>
      <c r="D9027" s="170" t="s">
        <v>60</v>
      </c>
      <c r="E9027" s="170">
        <v>750</v>
      </c>
      <c r="F9027" s="170">
        <v>12</v>
      </c>
      <c r="G9027" s="171">
        <v>13.5</v>
      </c>
      <c r="H9027" s="170" t="s">
        <v>200</v>
      </c>
      <c r="I9027" s="171">
        <v>32.99</v>
      </c>
      <c r="J9027" s="169">
        <v>1</v>
      </c>
      <c r="K9027" s="154" cm="1">
        <f t="array" ref="K9027">ROUND(
IF(C9027="Beer",
SUM(LOOKUP(2,1/(SRP!$B$8:$B$10&lt;=E9027)/(SRP!$C$8:$C$10&gt;=E9027),SRP!$D$8:$D$10)*(G9027/100)*(E9027/1000)),
IF(C9027="Spirits",
SUM(LOOKUP(2,1/(SRP!$B$2:$B$7&lt;=E9027)/(SRP!$C$2:$C$7&gt;=E9027),SRP!$D$2:$D$7)*(G9027/100)*(E9027/1000)),
IF(AND(C9027="Wine",D9027="Fortified Wines"),
SUM(LOOKUP(2,1/(SRP!$B$26:$B$29&lt;=E9027)/(SRP!$C$26:$C$29&gt;=E9027),SRP!$D$26:$D$29)*(G9027/100)*(E9027/1000)),
IF(C9027="Wine",
SUM(LOOKUP(2,1/(SRP!$B$21:$B$25&lt;=E9027)/(SRP!$C$21:$C$25&gt;=E9027),SRP!$D$21:$D$25)*(G9027/100)*(E9027/1000)),
IF(AND(C9027="Ready to Drink",D9027="RTD-One Pour Cocktail&gt;7%&lt;=14.5"),
SUM(LOOKUP(2,1/(SRP!$B$16:$B$20&lt;=E9027)/(SRP!$C$16:$C$20&gt;=E9027),SRP!$D$16:$D$20)*(G9027/100)*(E9027/1000)),
IF(C9027="Ready to Drink",
SUM(LOOKUP(2,1/(SRP!$B$11:$B$15&lt;=E9027)/(SRP!$C$11:$C$15&gt;=E9027),SRP!$D$11:$D$15)*(G9027/100)*(E9027/1000)),
0)))))),2)</f>
        <v>7.9</v>
      </c>
      <c r="L9027" s="173" t="str">
        <f t="shared" ref="L9027:L9090" si="141">(_xlfn.CONCAT(C9027,E9027))</f>
        <v>Wine750</v>
      </c>
      <c r="M9027" s="154">
        <f>VLOOKUP(L9027,'Slope %'!C:D,2,0)</f>
        <v>0.1</v>
      </c>
    </row>
    <row r="9028" spans="1:13" x14ac:dyDescent="0.25">
      <c r="A9028" s="169">
        <v>676395</v>
      </c>
      <c r="B9028" s="170" t="s">
        <v>6568</v>
      </c>
      <c r="C9028" s="170" t="s">
        <v>11</v>
      </c>
      <c r="D9028" s="170" t="s">
        <v>12</v>
      </c>
      <c r="E9028" s="170">
        <v>330</v>
      </c>
      <c r="F9028" s="170">
        <v>24</v>
      </c>
      <c r="G9028" s="171">
        <v>5</v>
      </c>
      <c r="H9028" s="170" t="s">
        <v>54</v>
      </c>
      <c r="I9028" s="171">
        <v>3.29</v>
      </c>
      <c r="J9028" s="169">
        <v>1</v>
      </c>
      <c r="K9028" s="154" cm="1">
        <f t="array" ref="K9028">ROUND(
IF(C9028="Beer",
SUM(LOOKUP(2,1/(SRP!$B$8:$B$10&lt;=E9028)/(SRP!$C$8:$C$10&gt;=E9028),SRP!$D$8:$D$10)*(G9028/100)*(E9028/1000)),
IF(C9028="Spirits",
SUM(LOOKUP(2,1/(SRP!$B$2:$B$7&lt;=E9028)/(SRP!$C$2:$C$7&gt;=E9028),SRP!$D$2:$D$7)*(G9028/100)*(E9028/1000)),
IF(AND(C9028="Wine",D9028="Fortified Wines"),
SUM(LOOKUP(2,1/(SRP!$B$26:$B$29&lt;=E9028)/(SRP!$C$26:$C$29&gt;=E9028),SRP!$D$26:$D$29)*(G9028/100)*(E9028/1000)),
IF(C9028="Wine",
SUM(LOOKUP(2,1/(SRP!$B$21:$B$25&lt;=E9028)/(SRP!$C$21:$C$25&gt;=E9028),SRP!$D$21:$D$25)*(G9028/100)*(E9028/1000)),
IF(AND(C9028="Ready to Drink",D9028="RTD-One Pour Cocktail&gt;7%&lt;=14.5"),
SUM(LOOKUP(2,1/(SRP!$B$16:$B$20&lt;=E9028)/(SRP!$C$16:$C$20&gt;=E9028),SRP!$D$16:$D$20)*(G9028/100)*(E9028/1000)),
IF(C9028="Ready to Drink",
SUM(LOOKUP(2,1/(SRP!$B$11:$B$15&lt;=E9028)/(SRP!$C$11:$C$15&gt;=E9028),SRP!$D$11:$D$15)*(G9028/100)*(E9028/1000)),
0)))))),2)</f>
        <v>1.29</v>
      </c>
      <c r="L9028" s="173" t="str">
        <f t="shared" si="141"/>
        <v>Beer330</v>
      </c>
      <c r="M9028" s="154">
        <f>VLOOKUP(L9028,'Slope %'!C:D,2,0)</f>
        <v>0.12</v>
      </c>
    </row>
    <row r="9029" spans="1:13" x14ac:dyDescent="0.25">
      <c r="A9029" s="169">
        <v>676395</v>
      </c>
      <c r="B9029" s="170" t="s">
        <v>6568</v>
      </c>
      <c r="C9029" s="170" t="s">
        <v>11</v>
      </c>
      <c r="D9029" s="170" t="s">
        <v>12</v>
      </c>
      <c r="E9029" s="170">
        <v>330</v>
      </c>
      <c r="F9029" s="170">
        <v>24</v>
      </c>
      <c r="G9029" s="171">
        <v>5</v>
      </c>
      <c r="H9029" s="170" t="s">
        <v>54</v>
      </c>
      <c r="I9029" s="171">
        <v>3.29</v>
      </c>
      <c r="J9029" s="169">
        <v>1</v>
      </c>
      <c r="K9029" s="154" cm="1">
        <f t="array" ref="K9029">ROUND(
IF(C9029="Beer",
SUM(LOOKUP(2,1/(SRP!$B$8:$B$10&lt;=E9029)/(SRP!$C$8:$C$10&gt;=E9029),SRP!$D$8:$D$10)*(G9029/100)*(E9029/1000)),
IF(C9029="Spirits",
SUM(LOOKUP(2,1/(SRP!$B$2:$B$7&lt;=E9029)/(SRP!$C$2:$C$7&gt;=E9029),SRP!$D$2:$D$7)*(G9029/100)*(E9029/1000)),
IF(AND(C9029="Wine",D9029="Fortified Wines"),
SUM(LOOKUP(2,1/(SRP!$B$26:$B$29&lt;=E9029)/(SRP!$C$26:$C$29&gt;=E9029),SRP!$D$26:$D$29)*(G9029/100)*(E9029/1000)),
IF(C9029="Wine",
SUM(LOOKUP(2,1/(SRP!$B$21:$B$25&lt;=E9029)/(SRP!$C$21:$C$25&gt;=E9029),SRP!$D$21:$D$25)*(G9029/100)*(E9029/1000)),
IF(AND(C9029="Ready to Drink",D9029="RTD-One Pour Cocktail&gt;7%&lt;=14.5"),
SUM(LOOKUP(2,1/(SRP!$B$16:$B$20&lt;=E9029)/(SRP!$C$16:$C$20&gt;=E9029),SRP!$D$16:$D$20)*(G9029/100)*(E9029/1000)),
IF(C9029="Ready to Drink",
SUM(LOOKUP(2,1/(SRP!$B$11:$B$15&lt;=E9029)/(SRP!$C$11:$C$15&gt;=E9029),SRP!$D$11:$D$15)*(G9029/100)*(E9029/1000)),
0)))))),2)</f>
        <v>1.29</v>
      </c>
      <c r="L9029" s="173" t="str">
        <f t="shared" si="141"/>
        <v>Beer330</v>
      </c>
      <c r="M9029" s="154">
        <f>VLOOKUP(L9029,'Slope %'!C:D,2,0)</f>
        <v>0.12</v>
      </c>
    </row>
    <row r="9030" spans="1:13" x14ac:dyDescent="0.25">
      <c r="A9030" s="169">
        <v>676551</v>
      </c>
      <c r="B9030" s="170" t="s">
        <v>6569</v>
      </c>
      <c r="C9030" s="170" t="s">
        <v>11</v>
      </c>
      <c r="D9030" s="170" t="s">
        <v>12</v>
      </c>
      <c r="E9030" s="170">
        <v>473</v>
      </c>
      <c r="F9030" s="170">
        <v>24</v>
      </c>
      <c r="G9030" s="171">
        <v>5</v>
      </c>
      <c r="H9030" s="170" t="s">
        <v>54</v>
      </c>
      <c r="I9030" s="171">
        <v>4.09</v>
      </c>
      <c r="J9030" s="169">
        <v>1</v>
      </c>
      <c r="K9030" s="154" cm="1">
        <f t="array" ref="K9030">ROUND(
IF(C9030="Beer",
SUM(LOOKUP(2,1/(SRP!$B$8:$B$10&lt;=E9030)/(SRP!$C$8:$C$10&gt;=E9030),SRP!$D$8:$D$10)*(G9030/100)*(E9030/1000)),
IF(C9030="Spirits",
SUM(LOOKUP(2,1/(SRP!$B$2:$B$7&lt;=E9030)/(SRP!$C$2:$C$7&gt;=E9030),SRP!$D$2:$D$7)*(G9030/100)*(E9030/1000)),
IF(AND(C9030="Wine",D9030="Fortified Wines"),
SUM(LOOKUP(2,1/(SRP!$B$26:$B$29&lt;=E9030)/(SRP!$C$26:$C$29&gt;=E9030),SRP!$D$26:$D$29)*(G9030/100)*(E9030/1000)),
IF(C9030="Wine",
SUM(LOOKUP(2,1/(SRP!$B$21:$B$25&lt;=E9030)/(SRP!$C$21:$C$25&gt;=E9030),SRP!$D$21:$D$25)*(G9030/100)*(E9030/1000)),
IF(AND(C9030="Ready to Drink",D9030="RTD-One Pour Cocktail&gt;7%&lt;=14.5"),
SUM(LOOKUP(2,1/(SRP!$B$16:$B$20&lt;=E9030)/(SRP!$C$16:$C$20&gt;=E9030),SRP!$D$16:$D$20)*(G9030/100)*(E9030/1000)),
IF(C9030="Ready to Drink",
SUM(LOOKUP(2,1/(SRP!$B$11:$B$15&lt;=E9030)/(SRP!$C$11:$C$15&gt;=E9030),SRP!$D$11:$D$15)*(G9030/100)*(E9030/1000)),
0)))))),2)</f>
        <v>1.85</v>
      </c>
      <c r="L9030" s="173" t="str">
        <f t="shared" si="141"/>
        <v>Beer473</v>
      </c>
      <c r="M9030" s="154">
        <f>VLOOKUP(L9030,'Slope %'!C:D,2,0)</f>
        <v>0.12</v>
      </c>
    </row>
    <row r="9031" spans="1:13" x14ac:dyDescent="0.25">
      <c r="A9031" s="169">
        <v>676551</v>
      </c>
      <c r="B9031" s="170" t="s">
        <v>6569</v>
      </c>
      <c r="C9031" s="170" t="s">
        <v>11</v>
      </c>
      <c r="D9031" s="170" t="s">
        <v>12</v>
      </c>
      <c r="E9031" s="170">
        <v>473</v>
      </c>
      <c r="F9031" s="170">
        <v>24</v>
      </c>
      <c r="G9031" s="171">
        <v>5</v>
      </c>
      <c r="H9031" s="170" t="s">
        <v>54</v>
      </c>
      <c r="I9031" s="171">
        <v>4.09</v>
      </c>
      <c r="J9031" s="169">
        <v>1</v>
      </c>
      <c r="K9031" s="154" cm="1">
        <f t="array" ref="K9031">ROUND(
IF(C9031="Beer",
SUM(LOOKUP(2,1/(SRP!$B$8:$B$10&lt;=E9031)/(SRP!$C$8:$C$10&gt;=E9031),SRP!$D$8:$D$10)*(G9031/100)*(E9031/1000)),
IF(C9031="Spirits",
SUM(LOOKUP(2,1/(SRP!$B$2:$B$7&lt;=E9031)/(SRP!$C$2:$C$7&gt;=E9031),SRP!$D$2:$D$7)*(G9031/100)*(E9031/1000)),
IF(AND(C9031="Wine",D9031="Fortified Wines"),
SUM(LOOKUP(2,1/(SRP!$B$26:$B$29&lt;=E9031)/(SRP!$C$26:$C$29&gt;=E9031),SRP!$D$26:$D$29)*(G9031/100)*(E9031/1000)),
IF(C9031="Wine",
SUM(LOOKUP(2,1/(SRP!$B$21:$B$25&lt;=E9031)/(SRP!$C$21:$C$25&gt;=E9031),SRP!$D$21:$D$25)*(G9031/100)*(E9031/1000)),
IF(AND(C9031="Ready to Drink",D9031="RTD-One Pour Cocktail&gt;7%&lt;=14.5"),
SUM(LOOKUP(2,1/(SRP!$B$16:$B$20&lt;=E9031)/(SRP!$C$16:$C$20&gt;=E9031),SRP!$D$16:$D$20)*(G9031/100)*(E9031/1000)),
IF(C9031="Ready to Drink",
SUM(LOOKUP(2,1/(SRP!$B$11:$B$15&lt;=E9031)/(SRP!$C$11:$C$15&gt;=E9031),SRP!$D$11:$D$15)*(G9031/100)*(E9031/1000)),
0)))))),2)</f>
        <v>1.85</v>
      </c>
      <c r="L9031" s="173" t="str">
        <f t="shared" si="141"/>
        <v>Beer473</v>
      </c>
      <c r="M9031" s="154">
        <f>VLOOKUP(L9031,'Slope %'!C:D,2,0)</f>
        <v>0.12</v>
      </c>
    </row>
    <row r="9032" spans="1:13" x14ac:dyDescent="0.25">
      <c r="A9032" s="169">
        <v>681155</v>
      </c>
      <c r="B9032" s="170" t="s">
        <v>6570</v>
      </c>
      <c r="C9032" s="170" t="s">
        <v>11</v>
      </c>
      <c r="D9032" s="170" t="s">
        <v>12</v>
      </c>
      <c r="E9032" s="170">
        <v>8520</v>
      </c>
      <c r="F9032" s="170">
        <v>1</v>
      </c>
      <c r="G9032" s="171">
        <v>5</v>
      </c>
      <c r="H9032" s="170" t="s">
        <v>13</v>
      </c>
      <c r="I9032" s="171">
        <v>45.99</v>
      </c>
      <c r="J9032" s="169">
        <v>24</v>
      </c>
      <c r="K9032" s="154" cm="1">
        <f t="array" ref="K9032">ROUND(
IF(C9032="Beer",
SUM(LOOKUP(2,1/(SRP!$B$8:$B$10&lt;=E9032)/(SRP!$C$8:$C$10&gt;=E9032),SRP!$D$8:$D$10)*(G9032/100)*(E9032/1000)),
IF(C9032="Spirits",
SUM(LOOKUP(2,1/(SRP!$B$2:$B$7&lt;=E9032)/(SRP!$C$2:$C$7&gt;=E9032),SRP!$D$2:$D$7)*(G9032/100)*(E9032/1000)),
IF(AND(C9032="Wine",D9032="Fortified Wines"),
SUM(LOOKUP(2,1/(SRP!$B$26:$B$29&lt;=E9032)/(SRP!$C$26:$C$29&gt;=E9032),SRP!$D$26:$D$29)*(G9032/100)*(E9032/1000)),
IF(C9032="Wine",
SUM(LOOKUP(2,1/(SRP!$B$21:$B$25&lt;=E9032)/(SRP!$C$21:$C$25&gt;=E9032),SRP!$D$21:$D$25)*(G9032/100)*(E9032/1000)),
IF(AND(C9032="Ready to Drink",D9032="RTD-One Pour Cocktail&gt;7%&lt;=14.5"),
SUM(LOOKUP(2,1/(SRP!$B$16:$B$20&lt;=E9032)/(SRP!$C$16:$C$20&gt;=E9032),SRP!$D$16:$D$20)*(G9032/100)*(E9032/1000)),
IF(C9032="Ready to Drink",
SUM(LOOKUP(2,1/(SRP!$B$11:$B$15&lt;=E9032)/(SRP!$C$11:$C$15&gt;=E9032),SRP!$D$11:$D$15)*(G9032/100)*(E9032/1000)),
0)))))),2)</f>
        <v>33.26</v>
      </c>
      <c r="L9032" s="173" t="str">
        <f t="shared" si="141"/>
        <v>Beer8520</v>
      </c>
      <c r="M9032" s="154">
        <f>VLOOKUP(L9032,'Slope %'!C:D,2,0)</f>
        <v>0.05</v>
      </c>
    </row>
    <row r="9033" spans="1:13" x14ac:dyDescent="0.25">
      <c r="A9033" s="169">
        <v>681155</v>
      </c>
      <c r="B9033" s="170" t="s">
        <v>6570</v>
      </c>
      <c r="C9033" s="170" t="s">
        <v>11</v>
      </c>
      <c r="D9033" s="170" t="s">
        <v>12</v>
      </c>
      <c r="E9033" s="170">
        <v>8520</v>
      </c>
      <c r="F9033" s="170">
        <v>1</v>
      </c>
      <c r="G9033" s="171">
        <v>5</v>
      </c>
      <c r="H9033" s="170" t="s">
        <v>13</v>
      </c>
      <c r="I9033" s="171">
        <v>45.99</v>
      </c>
      <c r="J9033" s="169">
        <v>24</v>
      </c>
      <c r="K9033" s="154" cm="1">
        <f t="array" ref="K9033">ROUND(
IF(C9033="Beer",
SUM(LOOKUP(2,1/(SRP!$B$8:$B$10&lt;=E9033)/(SRP!$C$8:$C$10&gt;=E9033),SRP!$D$8:$D$10)*(G9033/100)*(E9033/1000)),
IF(C9033="Spirits",
SUM(LOOKUP(2,1/(SRP!$B$2:$B$7&lt;=E9033)/(SRP!$C$2:$C$7&gt;=E9033),SRP!$D$2:$D$7)*(G9033/100)*(E9033/1000)),
IF(AND(C9033="Wine",D9033="Fortified Wines"),
SUM(LOOKUP(2,1/(SRP!$B$26:$B$29&lt;=E9033)/(SRP!$C$26:$C$29&gt;=E9033),SRP!$D$26:$D$29)*(G9033/100)*(E9033/1000)),
IF(C9033="Wine",
SUM(LOOKUP(2,1/(SRP!$B$21:$B$25&lt;=E9033)/(SRP!$C$21:$C$25&gt;=E9033),SRP!$D$21:$D$25)*(G9033/100)*(E9033/1000)),
IF(AND(C9033="Ready to Drink",D9033="RTD-One Pour Cocktail&gt;7%&lt;=14.5"),
SUM(LOOKUP(2,1/(SRP!$B$16:$B$20&lt;=E9033)/(SRP!$C$16:$C$20&gt;=E9033),SRP!$D$16:$D$20)*(G9033/100)*(E9033/1000)),
IF(C9033="Ready to Drink",
SUM(LOOKUP(2,1/(SRP!$B$11:$B$15&lt;=E9033)/(SRP!$C$11:$C$15&gt;=E9033),SRP!$D$11:$D$15)*(G9033/100)*(E9033/1000)),
0)))))),2)</f>
        <v>33.26</v>
      </c>
      <c r="L9033" s="173" t="str">
        <f t="shared" si="141"/>
        <v>Beer8520</v>
      </c>
      <c r="M9033" s="154">
        <f>VLOOKUP(L9033,'Slope %'!C:D,2,0)</f>
        <v>0.05</v>
      </c>
    </row>
    <row r="9034" spans="1:13" x14ac:dyDescent="0.25">
      <c r="A9034" s="169">
        <v>681403</v>
      </c>
      <c r="B9034" s="170" t="s">
        <v>6571</v>
      </c>
      <c r="C9034" s="170" t="s">
        <v>11</v>
      </c>
      <c r="D9034" s="170" t="s">
        <v>12</v>
      </c>
      <c r="E9034" s="170">
        <v>4092</v>
      </c>
      <c r="F9034" s="170">
        <v>1</v>
      </c>
      <c r="G9034" s="171">
        <v>5.2</v>
      </c>
      <c r="H9034" s="170" t="s">
        <v>824</v>
      </c>
      <c r="I9034" s="171">
        <v>29.99</v>
      </c>
      <c r="J9034" s="169">
        <v>12</v>
      </c>
      <c r="K9034" s="154" cm="1">
        <f t="array" ref="K9034">ROUND(
IF(C9034="Beer",
SUM(LOOKUP(2,1/(SRP!$B$8:$B$10&lt;=E9034)/(SRP!$C$8:$C$10&gt;=E9034),SRP!$D$8:$D$10)*(G9034/100)*(E9034/1000)),
IF(C9034="Spirits",
SUM(LOOKUP(2,1/(SRP!$B$2:$B$7&lt;=E9034)/(SRP!$C$2:$C$7&gt;=E9034),SRP!$D$2:$D$7)*(G9034/100)*(E9034/1000)),
IF(AND(C9034="Wine",D9034="Fortified Wines"),
SUM(LOOKUP(2,1/(SRP!$B$26:$B$29&lt;=E9034)/(SRP!$C$26:$C$29&gt;=E9034),SRP!$D$26:$D$29)*(G9034/100)*(E9034/1000)),
IF(C9034="Wine",
SUM(LOOKUP(2,1/(SRP!$B$21:$B$25&lt;=E9034)/(SRP!$C$21:$C$25&gt;=E9034),SRP!$D$21:$D$25)*(G9034/100)*(E9034/1000)),
IF(AND(C9034="Ready to Drink",D9034="RTD-One Pour Cocktail&gt;7%&lt;=14.5"),
SUM(LOOKUP(2,1/(SRP!$B$16:$B$20&lt;=E9034)/(SRP!$C$16:$C$20&gt;=E9034),SRP!$D$16:$D$20)*(G9034/100)*(E9034/1000)),
IF(C9034="Ready to Drink",
SUM(LOOKUP(2,1/(SRP!$B$11:$B$15&lt;=E9034)/(SRP!$C$11:$C$15&gt;=E9034),SRP!$D$11:$D$15)*(G9034/100)*(E9034/1000)),
0)))))),2)</f>
        <v>16.61</v>
      </c>
      <c r="L9034" s="173" t="str">
        <f t="shared" si="141"/>
        <v>Beer4092</v>
      </c>
      <c r="M9034" s="154">
        <f>VLOOKUP(L9034,'Slope %'!C:D,2,0)</f>
        <v>7.0000000000000007E-2</v>
      </c>
    </row>
    <row r="9035" spans="1:13" x14ac:dyDescent="0.25">
      <c r="A9035" s="169">
        <v>681403</v>
      </c>
      <c r="B9035" s="170" t="s">
        <v>6571</v>
      </c>
      <c r="C9035" s="170" t="s">
        <v>11</v>
      </c>
      <c r="D9035" s="170" t="s">
        <v>12</v>
      </c>
      <c r="E9035" s="170">
        <v>4092</v>
      </c>
      <c r="F9035" s="170">
        <v>1</v>
      </c>
      <c r="G9035" s="171">
        <v>5.2</v>
      </c>
      <c r="H9035" s="170" t="s">
        <v>824</v>
      </c>
      <c r="I9035" s="171">
        <v>29.99</v>
      </c>
      <c r="J9035" s="169">
        <v>12</v>
      </c>
      <c r="K9035" s="154" cm="1">
        <f t="array" ref="K9035">ROUND(
IF(C9035="Beer",
SUM(LOOKUP(2,1/(SRP!$B$8:$B$10&lt;=E9035)/(SRP!$C$8:$C$10&gt;=E9035),SRP!$D$8:$D$10)*(G9035/100)*(E9035/1000)),
IF(C9035="Spirits",
SUM(LOOKUP(2,1/(SRP!$B$2:$B$7&lt;=E9035)/(SRP!$C$2:$C$7&gt;=E9035),SRP!$D$2:$D$7)*(G9035/100)*(E9035/1000)),
IF(AND(C9035="Wine",D9035="Fortified Wines"),
SUM(LOOKUP(2,1/(SRP!$B$26:$B$29&lt;=E9035)/(SRP!$C$26:$C$29&gt;=E9035),SRP!$D$26:$D$29)*(G9035/100)*(E9035/1000)),
IF(C9035="Wine",
SUM(LOOKUP(2,1/(SRP!$B$21:$B$25&lt;=E9035)/(SRP!$C$21:$C$25&gt;=E9035),SRP!$D$21:$D$25)*(G9035/100)*(E9035/1000)),
IF(AND(C9035="Ready to Drink",D9035="RTD-One Pour Cocktail&gt;7%&lt;=14.5"),
SUM(LOOKUP(2,1/(SRP!$B$16:$B$20&lt;=E9035)/(SRP!$C$16:$C$20&gt;=E9035),SRP!$D$16:$D$20)*(G9035/100)*(E9035/1000)),
IF(C9035="Ready to Drink",
SUM(LOOKUP(2,1/(SRP!$B$11:$B$15&lt;=E9035)/(SRP!$C$11:$C$15&gt;=E9035),SRP!$D$11:$D$15)*(G9035/100)*(E9035/1000)),
0)))))),2)</f>
        <v>16.61</v>
      </c>
      <c r="L9035" s="173" t="str">
        <f t="shared" si="141"/>
        <v>Beer4092</v>
      </c>
      <c r="M9035" s="154">
        <f>VLOOKUP(L9035,'Slope %'!C:D,2,0)</f>
        <v>7.0000000000000007E-2</v>
      </c>
    </row>
    <row r="9036" spans="1:13" x14ac:dyDescent="0.25">
      <c r="A9036" s="169">
        <v>681411</v>
      </c>
      <c r="B9036" s="170" t="s">
        <v>6572</v>
      </c>
      <c r="C9036" s="170" t="s">
        <v>11</v>
      </c>
      <c r="D9036" s="170" t="s">
        <v>12</v>
      </c>
      <c r="E9036" s="170">
        <v>2046</v>
      </c>
      <c r="F9036" s="170">
        <v>4</v>
      </c>
      <c r="G9036" s="171">
        <v>5</v>
      </c>
      <c r="H9036" s="170" t="s">
        <v>824</v>
      </c>
      <c r="I9036" s="171">
        <v>13.49</v>
      </c>
      <c r="J9036" s="169">
        <v>6</v>
      </c>
      <c r="K9036" s="154" cm="1">
        <f t="array" ref="K9036">ROUND(
IF(C9036="Beer",
SUM(LOOKUP(2,1/(SRP!$B$8:$B$10&lt;=E9036)/(SRP!$C$8:$C$10&gt;=E9036),SRP!$D$8:$D$10)*(G9036/100)*(E9036/1000)),
IF(C9036="Spirits",
SUM(LOOKUP(2,1/(SRP!$B$2:$B$7&lt;=E9036)/(SRP!$C$2:$C$7&gt;=E9036),SRP!$D$2:$D$7)*(G9036/100)*(E9036/1000)),
IF(AND(C9036="Wine",D9036="Fortified Wines"),
SUM(LOOKUP(2,1/(SRP!$B$26:$B$29&lt;=E9036)/(SRP!$C$26:$C$29&gt;=E9036),SRP!$D$26:$D$29)*(G9036/100)*(E9036/1000)),
IF(C9036="Wine",
SUM(LOOKUP(2,1/(SRP!$B$21:$B$25&lt;=E9036)/(SRP!$C$21:$C$25&gt;=E9036),SRP!$D$21:$D$25)*(G9036/100)*(E9036/1000)),
IF(AND(C9036="Ready to Drink",D9036="RTD-One Pour Cocktail&gt;7%&lt;=14.5"),
SUM(LOOKUP(2,1/(SRP!$B$16:$B$20&lt;=E9036)/(SRP!$C$16:$C$20&gt;=E9036),SRP!$D$16:$D$20)*(G9036/100)*(E9036/1000)),
IF(C9036="Ready to Drink",
SUM(LOOKUP(2,1/(SRP!$B$11:$B$15&lt;=E9036)/(SRP!$C$11:$C$15&gt;=E9036),SRP!$D$11:$D$15)*(G9036/100)*(E9036/1000)),
0)))))),2)</f>
        <v>7.99</v>
      </c>
      <c r="L9036" s="173" t="str">
        <f t="shared" si="141"/>
        <v>Beer2046</v>
      </c>
      <c r="M9036" s="154">
        <f>VLOOKUP(L9036,'Slope %'!C:D,2,0)</f>
        <v>0.1</v>
      </c>
    </row>
    <row r="9037" spans="1:13" x14ac:dyDescent="0.25">
      <c r="A9037" s="169">
        <v>681411</v>
      </c>
      <c r="B9037" s="170" t="s">
        <v>6572</v>
      </c>
      <c r="C9037" s="170" t="s">
        <v>11</v>
      </c>
      <c r="D9037" s="170" t="s">
        <v>12</v>
      </c>
      <c r="E9037" s="170">
        <v>2046</v>
      </c>
      <c r="F9037" s="170">
        <v>4</v>
      </c>
      <c r="G9037" s="171">
        <v>5</v>
      </c>
      <c r="H9037" s="170" t="s">
        <v>824</v>
      </c>
      <c r="I9037" s="171">
        <v>13.49</v>
      </c>
      <c r="J9037" s="169">
        <v>6</v>
      </c>
      <c r="K9037" s="154" cm="1">
        <f t="array" ref="K9037">ROUND(
IF(C9037="Beer",
SUM(LOOKUP(2,1/(SRP!$B$8:$B$10&lt;=E9037)/(SRP!$C$8:$C$10&gt;=E9037),SRP!$D$8:$D$10)*(G9037/100)*(E9037/1000)),
IF(C9037="Spirits",
SUM(LOOKUP(2,1/(SRP!$B$2:$B$7&lt;=E9037)/(SRP!$C$2:$C$7&gt;=E9037),SRP!$D$2:$D$7)*(G9037/100)*(E9037/1000)),
IF(AND(C9037="Wine",D9037="Fortified Wines"),
SUM(LOOKUP(2,1/(SRP!$B$26:$B$29&lt;=E9037)/(SRP!$C$26:$C$29&gt;=E9037),SRP!$D$26:$D$29)*(G9037/100)*(E9037/1000)),
IF(C9037="Wine",
SUM(LOOKUP(2,1/(SRP!$B$21:$B$25&lt;=E9037)/(SRP!$C$21:$C$25&gt;=E9037),SRP!$D$21:$D$25)*(G9037/100)*(E9037/1000)),
IF(AND(C9037="Ready to Drink",D9037="RTD-One Pour Cocktail&gt;7%&lt;=14.5"),
SUM(LOOKUP(2,1/(SRP!$B$16:$B$20&lt;=E9037)/(SRP!$C$16:$C$20&gt;=E9037),SRP!$D$16:$D$20)*(G9037/100)*(E9037/1000)),
IF(C9037="Ready to Drink",
SUM(LOOKUP(2,1/(SRP!$B$11:$B$15&lt;=E9037)/(SRP!$C$11:$C$15&gt;=E9037),SRP!$D$11:$D$15)*(G9037/100)*(E9037/1000)),
0)))))),2)</f>
        <v>7.99</v>
      </c>
      <c r="L9037" s="173" t="str">
        <f t="shared" si="141"/>
        <v>Beer2046</v>
      </c>
      <c r="M9037" s="154">
        <f>VLOOKUP(L9037,'Slope %'!C:D,2,0)</f>
        <v>0.1</v>
      </c>
    </row>
    <row r="9038" spans="1:13" x14ac:dyDescent="0.25">
      <c r="A9038" s="169">
        <v>681767</v>
      </c>
      <c r="B9038" s="170" t="s">
        <v>6573</v>
      </c>
      <c r="C9038" s="170" t="s">
        <v>11</v>
      </c>
      <c r="D9038" s="170" t="s">
        <v>12</v>
      </c>
      <c r="E9038" s="170">
        <v>2840</v>
      </c>
      <c r="F9038" s="170">
        <v>3</v>
      </c>
      <c r="G9038" s="171">
        <v>5</v>
      </c>
      <c r="H9038" s="170" t="s">
        <v>54</v>
      </c>
      <c r="I9038" s="171">
        <v>17.59</v>
      </c>
      <c r="J9038" s="169">
        <v>8</v>
      </c>
      <c r="K9038" s="154" cm="1">
        <f t="array" ref="K9038">ROUND(
IF(C9038="Beer",
SUM(LOOKUP(2,1/(SRP!$B$8:$B$10&lt;=E9038)/(SRP!$C$8:$C$10&gt;=E9038),SRP!$D$8:$D$10)*(G9038/100)*(E9038/1000)),
IF(C9038="Spirits",
SUM(LOOKUP(2,1/(SRP!$B$2:$B$7&lt;=E9038)/(SRP!$C$2:$C$7&gt;=E9038),SRP!$D$2:$D$7)*(G9038/100)*(E9038/1000)),
IF(AND(C9038="Wine",D9038="Fortified Wines"),
SUM(LOOKUP(2,1/(SRP!$B$26:$B$29&lt;=E9038)/(SRP!$C$26:$C$29&gt;=E9038),SRP!$D$26:$D$29)*(G9038/100)*(E9038/1000)),
IF(C9038="Wine",
SUM(LOOKUP(2,1/(SRP!$B$21:$B$25&lt;=E9038)/(SRP!$C$21:$C$25&gt;=E9038),SRP!$D$21:$D$25)*(G9038/100)*(E9038/1000)),
IF(AND(C9038="Ready to Drink",D9038="RTD-One Pour Cocktail&gt;7%&lt;=14.5"),
SUM(LOOKUP(2,1/(SRP!$B$16:$B$20&lt;=E9038)/(SRP!$C$16:$C$20&gt;=E9038),SRP!$D$16:$D$20)*(G9038/100)*(E9038/1000)),
IF(C9038="Ready to Drink",
SUM(LOOKUP(2,1/(SRP!$B$11:$B$15&lt;=E9038)/(SRP!$C$11:$C$15&gt;=E9038),SRP!$D$11:$D$15)*(G9038/100)*(E9038/1000)),
0)))))),2)</f>
        <v>11.09</v>
      </c>
      <c r="L9038" s="173" t="str">
        <f t="shared" si="141"/>
        <v>Beer2840</v>
      </c>
      <c r="M9038" s="154">
        <f>VLOOKUP(L9038,'Slope %'!C:D,2,0)</f>
        <v>0.1</v>
      </c>
    </row>
    <row r="9039" spans="1:13" x14ac:dyDescent="0.25">
      <c r="A9039" s="169">
        <v>681767</v>
      </c>
      <c r="B9039" s="170" t="s">
        <v>6573</v>
      </c>
      <c r="C9039" s="170" t="s">
        <v>11</v>
      </c>
      <c r="D9039" s="170" t="s">
        <v>12</v>
      </c>
      <c r="E9039" s="170">
        <v>2840</v>
      </c>
      <c r="F9039" s="170">
        <v>3</v>
      </c>
      <c r="G9039" s="171">
        <v>5</v>
      </c>
      <c r="H9039" s="170" t="s">
        <v>54</v>
      </c>
      <c r="I9039" s="171">
        <v>17.59</v>
      </c>
      <c r="J9039" s="169">
        <v>8</v>
      </c>
      <c r="K9039" s="154" cm="1">
        <f t="array" ref="K9039">ROUND(
IF(C9039="Beer",
SUM(LOOKUP(2,1/(SRP!$B$8:$B$10&lt;=E9039)/(SRP!$C$8:$C$10&gt;=E9039),SRP!$D$8:$D$10)*(G9039/100)*(E9039/1000)),
IF(C9039="Spirits",
SUM(LOOKUP(2,1/(SRP!$B$2:$B$7&lt;=E9039)/(SRP!$C$2:$C$7&gt;=E9039),SRP!$D$2:$D$7)*(G9039/100)*(E9039/1000)),
IF(AND(C9039="Wine",D9039="Fortified Wines"),
SUM(LOOKUP(2,1/(SRP!$B$26:$B$29&lt;=E9039)/(SRP!$C$26:$C$29&gt;=E9039),SRP!$D$26:$D$29)*(G9039/100)*(E9039/1000)),
IF(C9039="Wine",
SUM(LOOKUP(2,1/(SRP!$B$21:$B$25&lt;=E9039)/(SRP!$C$21:$C$25&gt;=E9039),SRP!$D$21:$D$25)*(G9039/100)*(E9039/1000)),
IF(AND(C9039="Ready to Drink",D9039="RTD-One Pour Cocktail&gt;7%&lt;=14.5"),
SUM(LOOKUP(2,1/(SRP!$B$16:$B$20&lt;=E9039)/(SRP!$C$16:$C$20&gt;=E9039),SRP!$D$16:$D$20)*(G9039/100)*(E9039/1000)),
IF(C9039="Ready to Drink",
SUM(LOOKUP(2,1/(SRP!$B$11:$B$15&lt;=E9039)/(SRP!$C$11:$C$15&gt;=E9039),SRP!$D$11:$D$15)*(G9039/100)*(E9039/1000)),
0)))))),2)</f>
        <v>11.09</v>
      </c>
      <c r="L9039" s="173" t="str">
        <f t="shared" si="141"/>
        <v>Beer2840</v>
      </c>
      <c r="M9039" s="154">
        <f>VLOOKUP(L9039,'Slope %'!C:D,2,0)</f>
        <v>0.1</v>
      </c>
    </row>
    <row r="9040" spans="1:13" x14ac:dyDescent="0.25">
      <c r="A9040" s="169">
        <v>682930</v>
      </c>
      <c r="B9040" s="170" t="s">
        <v>6574</v>
      </c>
      <c r="C9040" s="170" t="s">
        <v>11</v>
      </c>
      <c r="D9040" s="170" t="s">
        <v>12</v>
      </c>
      <c r="E9040" s="170">
        <v>5325</v>
      </c>
      <c r="F9040" s="170">
        <v>1</v>
      </c>
      <c r="G9040" s="171">
        <v>5</v>
      </c>
      <c r="H9040" s="170" t="s">
        <v>105</v>
      </c>
      <c r="I9040" s="171">
        <v>30.49</v>
      </c>
      <c r="J9040" s="169">
        <v>15</v>
      </c>
      <c r="K9040" s="154" cm="1">
        <f t="array" ref="K9040">ROUND(
IF(C9040="Beer",
SUM(LOOKUP(2,1/(SRP!$B$8:$B$10&lt;=E9040)/(SRP!$C$8:$C$10&gt;=E9040),SRP!$D$8:$D$10)*(G9040/100)*(E9040/1000)),
IF(C9040="Spirits",
SUM(LOOKUP(2,1/(SRP!$B$2:$B$7&lt;=E9040)/(SRP!$C$2:$C$7&gt;=E9040),SRP!$D$2:$D$7)*(G9040/100)*(E9040/1000)),
IF(AND(C9040="Wine",D9040="Fortified Wines"),
SUM(LOOKUP(2,1/(SRP!$B$26:$B$29&lt;=E9040)/(SRP!$C$26:$C$29&gt;=E9040),SRP!$D$26:$D$29)*(G9040/100)*(E9040/1000)),
IF(C9040="Wine",
SUM(LOOKUP(2,1/(SRP!$B$21:$B$25&lt;=E9040)/(SRP!$C$21:$C$25&gt;=E9040),SRP!$D$21:$D$25)*(G9040/100)*(E9040/1000)),
IF(AND(C9040="Ready to Drink",D9040="RTD-One Pour Cocktail&gt;7%&lt;=14.5"),
SUM(LOOKUP(2,1/(SRP!$B$16:$B$20&lt;=E9040)/(SRP!$C$16:$C$20&gt;=E9040),SRP!$D$16:$D$20)*(G9040/100)*(E9040/1000)),
IF(C9040="Ready to Drink",
SUM(LOOKUP(2,1/(SRP!$B$11:$B$15&lt;=E9040)/(SRP!$C$11:$C$15&gt;=E9040),SRP!$D$11:$D$15)*(G9040/100)*(E9040/1000)),
0)))))),2)</f>
        <v>20.79</v>
      </c>
      <c r="L9040" s="173" t="str">
        <f t="shared" si="141"/>
        <v>Beer5325</v>
      </c>
      <c r="M9040" s="154">
        <f>VLOOKUP(L9040,'Slope %'!C:D,2,0)</f>
        <v>0.05</v>
      </c>
    </row>
    <row r="9041" spans="1:13" x14ac:dyDescent="0.25">
      <c r="A9041" s="169">
        <v>682930</v>
      </c>
      <c r="B9041" s="170" t="s">
        <v>6574</v>
      </c>
      <c r="C9041" s="170" t="s">
        <v>11</v>
      </c>
      <c r="D9041" s="170" t="s">
        <v>12</v>
      </c>
      <c r="E9041" s="170">
        <v>5325</v>
      </c>
      <c r="F9041" s="170">
        <v>1</v>
      </c>
      <c r="G9041" s="171">
        <v>5</v>
      </c>
      <c r="H9041" s="170" t="s">
        <v>105</v>
      </c>
      <c r="I9041" s="171">
        <v>30.49</v>
      </c>
      <c r="J9041" s="169">
        <v>15</v>
      </c>
      <c r="K9041" s="154" cm="1">
        <f t="array" ref="K9041">ROUND(
IF(C9041="Beer",
SUM(LOOKUP(2,1/(SRP!$B$8:$B$10&lt;=E9041)/(SRP!$C$8:$C$10&gt;=E9041),SRP!$D$8:$D$10)*(G9041/100)*(E9041/1000)),
IF(C9041="Spirits",
SUM(LOOKUP(2,1/(SRP!$B$2:$B$7&lt;=E9041)/(SRP!$C$2:$C$7&gt;=E9041),SRP!$D$2:$D$7)*(G9041/100)*(E9041/1000)),
IF(AND(C9041="Wine",D9041="Fortified Wines"),
SUM(LOOKUP(2,1/(SRP!$B$26:$B$29&lt;=E9041)/(SRP!$C$26:$C$29&gt;=E9041),SRP!$D$26:$D$29)*(G9041/100)*(E9041/1000)),
IF(C9041="Wine",
SUM(LOOKUP(2,1/(SRP!$B$21:$B$25&lt;=E9041)/(SRP!$C$21:$C$25&gt;=E9041),SRP!$D$21:$D$25)*(G9041/100)*(E9041/1000)),
IF(AND(C9041="Ready to Drink",D9041="RTD-One Pour Cocktail&gt;7%&lt;=14.5"),
SUM(LOOKUP(2,1/(SRP!$B$16:$B$20&lt;=E9041)/(SRP!$C$16:$C$20&gt;=E9041),SRP!$D$16:$D$20)*(G9041/100)*(E9041/1000)),
IF(C9041="Ready to Drink",
SUM(LOOKUP(2,1/(SRP!$B$11:$B$15&lt;=E9041)/(SRP!$C$11:$C$15&gt;=E9041),SRP!$D$11:$D$15)*(G9041/100)*(E9041/1000)),
0)))))),2)</f>
        <v>20.79</v>
      </c>
      <c r="L9041" s="173" t="str">
        <f t="shared" si="141"/>
        <v>Beer5325</v>
      </c>
      <c r="M9041" s="154">
        <f>VLOOKUP(L9041,'Slope %'!C:D,2,0)</f>
        <v>0.05</v>
      </c>
    </row>
    <row r="9042" spans="1:13" x14ac:dyDescent="0.25">
      <c r="A9042" s="169">
        <v>683847</v>
      </c>
      <c r="B9042" s="170" t="s">
        <v>6575</v>
      </c>
      <c r="C9042" s="170" t="s">
        <v>11</v>
      </c>
      <c r="D9042" s="170" t="s">
        <v>211</v>
      </c>
      <c r="E9042" s="170">
        <v>5325</v>
      </c>
      <c r="F9042" s="170">
        <v>1</v>
      </c>
      <c r="G9042" s="171">
        <v>4</v>
      </c>
      <c r="H9042" s="170" t="s">
        <v>105</v>
      </c>
      <c r="I9042" s="171">
        <v>33.99</v>
      </c>
      <c r="J9042" s="169">
        <v>15</v>
      </c>
      <c r="K9042" s="154" cm="1">
        <f t="array" ref="K9042">ROUND(
IF(C9042="Beer",
SUM(LOOKUP(2,1/(SRP!$B$8:$B$10&lt;=E9042)/(SRP!$C$8:$C$10&gt;=E9042),SRP!$D$8:$D$10)*(G9042/100)*(E9042/1000)),
IF(C9042="Spirits",
SUM(LOOKUP(2,1/(SRP!$B$2:$B$7&lt;=E9042)/(SRP!$C$2:$C$7&gt;=E9042),SRP!$D$2:$D$7)*(G9042/100)*(E9042/1000)),
IF(AND(C9042="Wine",D9042="Fortified Wines"),
SUM(LOOKUP(2,1/(SRP!$B$26:$B$29&lt;=E9042)/(SRP!$C$26:$C$29&gt;=E9042),SRP!$D$26:$D$29)*(G9042/100)*(E9042/1000)),
IF(C9042="Wine",
SUM(LOOKUP(2,1/(SRP!$B$21:$B$25&lt;=E9042)/(SRP!$C$21:$C$25&gt;=E9042),SRP!$D$21:$D$25)*(G9042/100)*(E9042/1000)),
IF(AND(C9042="Ready to Drink",D9042="RTD-One Pour Cocktail&gt;7%&lt;=14.5"),
SUM(LOOKUP(2,1/(SRP!$B$16:$B$20&lt;=E9042)/(SRP!$C$16:$C$20&gt;=E9042),SRP!$D$16:$D$20)*(G9042/100)*(E9042/1000)),
IF(C9042="Ready to Drink",
SUM(LOOKUP(2,1/(SRP!$B$11:$B$15&lt;=E9042)/(SRP!$C$11:$C$15&gt;=E9042),SRP!$D$11:$D$15)*(G9042/100)*(E9042/1000)),
0)))))),2)</f>
        <v>16.63</v>
      </c>
      <c r="L9042" s="173" t="str">
        <f t="shared" si="141"/>
        <v>Beer5325</v>
      </c>
      <c r="M9042" s="154">
        <f>VLOOKUP(L9042,'Slope %'!C:D,2,0)</f>
        <v>0.05</v>
      </c>
    </row>
    <row r="9043" spans="1:13" x14ac:dyDescent="0.25">
      <c r="A9043" s="169">
        <v>683847</v>
      </c>
      <c r="B9043" s="170" t="s">
        <v>6575</v>
      </c>
      <c r="C9043" s="170" t="s">
        <v>11</v>
      </c>
      <c r="D9043" s="170" t="s">
        <v>211</v>
      </c>
      <c r="E9043" s="170">
        <v>5325</v>
      </c>
      <c r="F9043" s="170">
        <v>1</v>
      </c>
      <c r="G9043" s="171">
        <v>4</v>
      </c>
      <c r="H9043" s="170" t="s">
        <v>105</v>
      </c>
      <c r="I9043" s="171">
        <v>33.99</v>
      </c>
      <c r="J9043" s="169">
        <v>15</v>
      </c>
      <c r="K9043" s="154" cm="1">
        <f t="array" ref="K9043">ROUND(
IF(C9043="Beer",
SUM(LOOKUP(2,1/(SRP!$B$8:$B$10&lt;=E9043)/(SRP!$C$8:$C$10&gt;=E9043),SRP!$D$8:$D$10)*(G9043/100)*(E9043/1000)),
IF(C9043="Spirits",
SUM(LOOKUP(2,1/(SRP!$B$2:$B$7&lt;=E9043)/(SRP!$C$2:$C$7&gt;=E9043),SRP!$D$2:$D$7)*(G9043/100)*(E9043/1000)),
IF(AND(C9043="Wine",D9043="Fortified Wines"),
SUM(LOOKUP(2,1/(SRP!$B$26:$B$29&lt;=E9043)/(SRP!$C$26:$C$29&gt;=E9043),SRP!$D$26:$D$29)*(G9043/100)*(E9043/1000)),
IF(C9043="Wine",
SUM(LOOKUP(2,1/(SRP!$B$21:$B$25&lt;=E9043)/(SRP!$C$21:$C$25&gt;=E9043),SRP!$D$21:$D$25)*(G9043/100)*(E9043/1000)),
IF(AND(C9043="Ready to Drink",D9043="RTD-One Pour Cocktail&gt;7%&lt;=14.5"),
SUM(LOOKUP(2,1/(SRP!$B$16:$B$20&lt;=E9043)/(SRP!$C$16:$C$20&gt;=E9043),SRP!$D$16:$D$20)*(G9043/100)*(E9043/1000)),
IF(C9043="Ready to Drink",
SUM(LOOKUP(2,1/(SRP!$B$11:$B$15&lt;=E9043)/(SRP!$C$11:$C$15&gt;=E9043),SRP!$D$11:$D$15)*(G9043/100)*(E9043/1000)),
0)))))),2)</f>
        <v>16.63</v>
      </c>
      <c r="L9043" s="173" t="str">
        <f t="shared" si="141"/>
        <v>Beer5325</v>
      </c>
      <c r="M9043" s="154">
        <f>VLOOKUP(L9043,'Slope %'!C:D,2,0)</f>
        <v>0.05</v>
      </c>
    </row>
    <row r="9044" spans="1:13" x14ac:dyDescent="0.25">
      <c r="A9044" s="169">
        <v>687251</v>
      </c>
      <c r="B9044" s="170" t="s">
        <v>6576</v>
      </c>
      <c r="C9044" s="170" t="s">
        <v>11</v>
      </c>
      <c r="D9044" s="170" t="s">
        <v>267</v>
      </c>
      <c r="E9044" s="170">
        <v>2840</v>
      </c>
      <c r="F9044" s="170">
        <v>3</v>
      </c>
      <c r="G9044" s="171">
        <v>5</v>
      </c>
      <c r="H9044" s="170" t="s">
        <v>105</v>
      </c>
      <c r="I9044" s="171">
        <v>17.489999999999998</v>
      </c>
      <c r="J9044" s="169">
        <v>8</v>
      </c>
      <c r="K9044" s="154" cm="1">
        <f t="array" ref="K9044">ROUND(
IF(C9044="Beer",
SUM(LOOKUP(2,1/(SRP!$B$8:$B$10&lt;=E9044)/(SRP!$C$8:$C$10&gt;=E9044),SRP!$D$8:$D$10)*(G9044/100)*(E9044/1000)),
IF(C9044="Spirits",
SUM(LOOKUP(2,1/(SRP!$B$2:$B$7&lt;=E9044)/(SRP!$C$2:$C$7&gt;=E9044),SRP!$D$2:$D$7)*(G9044/100)*(E9044/1000)),
IF(AND(C9044="Wine",D9044="Fortified Wines"),
SUM(LOOKUP(2,1/(SRP!$B$26:$B$29&lt;=E9044)/(SRP!$C$26:$C$29&gt;=E9044),SRP!$D$26:$D$29)*(G9044/100)*(E9044/1000)),
IF(C9044="Wine",
SUM(LOOKUP(2,1/(SRP!$B$21:$B$25&lt;=E9044)/(SRP!$C$21:$C$25&gt;=E9044),SRP!$D$21:$D$25)*(G9044/100)*(E9044/1000)),
IF(AND(C9044="Ready to Drink",D9044="RTD-One Pour Cocktail&gt;7%&lt;=14.5"),
SUM(LOOKUP(2,1/(SRP!$B$16:$B$20&lt;=E9044)/(SRP!$C$16:$C$20&gt;=E9044),SRP!$D$16:$D$20)*(G9044/100)*(E9044/1000)),
IF(C9044="Ready to Drink",
SUM(LOOKUP(2,1/(SRP!$B$11:$B$15&lt;=E9044)/(SRP!$C$11:$C$15&gt;=E9044),SRP!$D$11:$D$15)*(G9044/100)*(E9044/1000)),
0)))))),2)</f>
        <v>11.09</v>
      </c>
      <c r="L9044" s="173" t="str">
        <f t="shared" si="141"/>
        <v>Beer2840</v>
      </c>
      <c r="M9044" s="154">
        <f>VLOOKUP(L9044,'Slope %'!C:D,2,0)</f>
        <v>0.1</v>
      </c>
    </row>
    <row r="9045" spans="1:13" x14ac:dyDescent="0.25">
      <c r="A9045" s="169">
        <v>687251</v>
      </c>
      <c r="B9045" s="170" t="s">
        <v>6576</v>
      </c>
      <c r="C9045" s="170" t="s">
        <v>11</v>
      </c>
      <c r="D9045" s="170" t="s">
        <v>267</v>
      </c>
      <c r="E9045" s="170">
        <v>2840</v>
      </c>
      <c r="F9045" s="170">
        <v>3</v>
      </c>
      <c r="G9045" s="171">
        <v>5</v>
      </c>
      <c r="H9045" s="170" t="s">
        <v>105</v>
      </c>
      <c r="I9045" s="171">
        <v>17.489999999999998</v>
      </c>
      <c r="J9045" s="169">
        <v>8</v>
      </c>
      <c r="K9045" s="154" cm="1">
        <f t="array" ref="K9045">ROUND(
IF(C9045="Beer",
SUM(LOOKUP(2,1/(SRP!$B$8:$B$10&lt;=E9045)/(SRP!$C$8:$C$10&gt;=E9045),SRP!$D$8:$D$10)*(G9045/100)*(E9045/1000)),
IF(C9045="Spirits",
SUM(LOOKUP(2,1/(SRP!$B$2:$B$7&lt;=E9045)/(SRP!$C$2:$C$7&gt;=E9045),SRP!$D$2:$D$7)*(G9045/100)*(E9045/1000)),
IF(AND(C9045="Wine",D9045="Fortified Wines"),
SUM(LOOKUP(2,1/(SRP!$B$26:$B$29&lt;=E9045)/(SRP!$C$26:$C$29&gt;=E9045),SRP!$D$26:$D$29)*(G9045/100)*(E9045/1000)),
IF(C9045="Wine",
SUM(LOOKUP(2,1/(SRP!$B$21:$B$25&lt;=E9045)/(SRP!$C$21:$C$25&gt;=E9045),SRP!$D$21:$D$25)*(G9045/100)*(E9045/1000)),
IF(AND(C9045="Ready to Drink",D9045="RTD-One Pour Cocktail&gt;7%&lt;=14.5"),
SUM(LOOKUP(2,1/(SRP!$B$16:$B$20&lt;=E9045)/(SRP!$C$16:$C$20&gt;=E9045),SRP!$D$16:$D$20)*(G9045/100)*(E9045/1000)),
IF(C9045="Ready to Drink",
SUM(LOOKUP(2,1/(SRP!$B$11:$B$15&lt;=E9045)/(SRP!$C$11:$C$15&gt;=E9045),SRP!$D$11:$D$15)*(G9045/100)*(E9045/1000)),
0)))))),2)</f>
        <v>11.09</v>
      </c>
      <c r="L9045" s="173" t="str">
        <f t="shared" si="141"/>
        <v>Beer2840</v>
      </c>
      <c r="M9045" s="154">
        <f>VLOOKUP(L9045,'Slope %'!C:D,2,0)</f>
        <v>0.1</v>
      </c>
    </row>
    <row r="9046" spans="1:13" x14ac:dyDescent="0.25">
      <c r="A9046" s="169">
        <v>693093</v>
      </c>
      <c r="B9046" s="170" t="s">
        <v>6577</v>
      </c>
      <c r="C9046" s="170" t="s">
        <v>11</v>
      </c>
      <c r="D9046" s="170" t="s">
        <v>12</v>
      </c>
      <c r="E9046" s="170">
        <v>355</v>
      </c>
      <c r="F9046" s="170">
        <v>24</v>
      </c>
      <c r="G9046" s="171">
        <v>4.7</v>
      </c>
      <c r="H9046" s="170" t="s">
        <v>13</v>
      </c>
      <c r="I9046" s="171">
        <v>2.59</v>
      </c>
      <c r="J9046" s="169">
        <v>1</v>
      </c>
      <c r="K9046" s="154" cm="1">
        <f t="array" ref="K9046">ROUND(
IF(C9046="Beer",
SUM(LOOKUP(2,1/(SRP!$B$8:$B$10&lt;=E9046)/(SRP!$C$8:$C$10&gt;=E9046),SRP!$D$8:$D$10)*(G9046/100)*(E9046/1000)),
IF(C9046="Spirits",
SUM(LOOKUP(2,1/(SRP!$B$2:$B$7&lt;=E9046)/(SRP!$C$2:$C$7&gt;=E9046),SRP!$D$2:$D$7)*(G9046/100)*(E9046/1000)),
IF(AND(C9046="Wine",D9046="Fortified Wines"),
SUM(LOOKUP(2,1/(SRP!$B$26:$B$29&lt;=E9046)/(SRP!$C$26:$C$29&gt;=E9046),SRP!$D$26:$D$29)*(G9046/100)*(E9046/1000)),
IF(C9046="Wine",
SUM(LOOKUP(2,1/(SRP!$B$21:$B$25&lt;=E9046)/(SRP!$C$21:$C$25&gt;=E9046),SRP!$D$21:$D$25)*(G9046/100)*(E9046/1000)),
IF(AND(C9046="Ready to Drink",D9046="RTD-One Pour Cocktail&gt;7%&lt;=14.5"),
SUM(LOOKUP(2,1/(SRP!$B$16:$B$20&lt;=E9046)/(SRP!$C$16:$C$20&gt;=E9046),SRP!$D$16:$D$20)*(G9046/100)*(E9046/1000)),
IF(C9046="Ready to Drink",
SUM(LOOKUP(2,1/(SRP!$B$11:$B$15&lt;=E9046)/(SRP!$C$11:$C$15&gt;=E9046),SRP!$D$11:$D$15)*(G9046/100)*(E9046/1000)),
0)))))),2)</f>
        <v>1.3</v>
      </c>
      <c r="L9046" s="173" t="str">
        <f t="shared" si="141"/>
        <v>Beer355</v>
      </c>
      <c r="M9046" s="154">
        <f>VLOOKUP(L9046,'Slope %'!C:D,2,0)</f>
        <v>0.12</v>
      </c>
    </row>
    <row r="9047" spans="1:13" x14ac:dyDescent="0.25">
      <c r="A9047" s="169">
        <v>693093</v>
      </c>
      <c r="B9047" s="170" t="s">
        <v>6577</v>
      </c>
      <c r="C9047" s="170" t="s">
        <v>11</v>
      </c>
      <c r="D9047" s="170" t="s">
        <v>12</v>
      </c>
      <c r="E9047" s="170">
        <v>355</v>
      </c>
      <c r="F9047" s="170">
        <v>24</v>
      </c>
      <c r="G9047" s="171">
        <v>4.7</v>
      </c>
      <c r="H9047" s="170" t="s">
        <v>13</v>
      </c>
      <c r="I9047" s="171">
        <v>2.59</v>
      </c>
      <c r="J9047" s="169">
        <v>1</v>
      </c>
      <c r="K9047" s="154" cm="1">
        <f t="array" ref="K9047">ROUND(
IF(C9047="Beer",
SUM(LOOKUP(2,1/(SRP!$B$8:$B$10&lt;=E9047)/(SRP!$C$8:$C$10&gt;=E9047),SRP!$D$8:$D$10)*(G9047/100)*(E9047/1000)),
IF(C9047="Spirits",
SUM(LOOKUP(2,1/(SRP!$B$2:$B$7&lt;=E9047)/(SRP!$C$2:$C$7&gt;=E9047),SRP!$D$2:$D$7)*(G9047/100)*(E9047/1000)),
IF(AND(C9047="Wine",D9047="Fortified Wines"),
SUM(LOOKUP(2,1/(SRP!$B$26:$B$29&lt;=E9047)/(SRP!$C$26:$C$29&gt;=E9047),SRP!$D$26:$D$29)*(G9047/100)*(E9047/1000)),
IF(C9047="Wine",
SUM(LOOKUP(2,1/(SRP!$B$21:$B$25&lt;=E9047)/(SRP!$C$21:$C$25&gt;=E9047),SRP!$D$21:$D$25)*(G9047/100)*(E9047/1000)),
IF(AND(C9047="Ready to Drink",D9047="RTD-One Pour Cocktail&gt;7%&lt;=14.5"),
SUM(LOOKUP(2,1/(SRP!$B$16:$B$20&lt;=E9047)/(SRP!$C$16:$C$20&gt;=E9047),SRP!$D$16:$D$20)*(G9047/100)*(E9047/1000)),
IF(C9047="Ready to Drink",
SUM(LOOKUP(2,1/(SRP!$B$11:$B$15&lt;=E9047)/(SRP!$C$11:$C$15&gt;=E9047),SRP!$D$11:$D$15)*(G9047/100)*(E9047/1000)),
0)))))),2)</f>
        <v>1.3</v>
      </c>
      <c r="L9047" s="173" t="str">
        <f t="shared" si="141"/>
        <v>Beer355</v>
      </c>
      <c r="M9047" s="154">
        <f>VLOOKUP(L9047,'Slope %'!C:D,2,0)</f>
        <v>0.12</v>
      </c>
    </row>
    <row r="9048" spans="1:13" x14ac:dyDescent="0.25">
      <c r="A9048" s="169">
        <v>694257</v>
      </c>
      <c r="B9048" s="170" t="s">
        <v>6578</v>
      </c>
      <c r="C9048" s="170" t="s">
        <v>11</v>
      </c>
      <c r="D9048" s="170" t="s">
        <v>12</v>
      </c>
      <c r="E9048" s="170">
        <v>10650</v>
      </c>
      <c r="F9048" s="170">
        <v>1</v>
      </c>
      <c r="G9048" s="171">
        <v>5</v>
      </c>
      <c r="H9048" s="170" t="s">
        <v>105</v>
      </c>
      <c r="I9048" s="171">
        <v>64.489999999999995</v>
      </c>
      <c r="J9048" s="169">
        <v>30</v>
      </c>
      <c r="K9048" s="154" cm="1">
        <f t="array" ref="K9048">ROUND(
IF(C9048="Beer",
SUM(LOOKUP(2,1/(SRP!$B$8:$B$10&lt;=E9048)/(SRP!$C$8:$C$10&gt;=E9048),SRP!$D$8:$D$10)*(G9048/100)*(E9048/1000)),
IF(C9048="Spirits",
SUM(LOOKUP(2,1/(SRP!$B$2:$B$7&lt;=E9048)/(SRP!$C$2:$C$7&gt;=E9048),SRP!$D$2:$D$7)*(G9048/100)*(E9048/1000)),
IF(AND(C9048="Wine",D9048="Fortified Wines"),
SUM(LOOKUP(2,1/(SRP!$B$26:$B$29&lt;=E9048)/(SRP!$C$26:$C$29&gt;=E9048),SRP!$D$26:$D$29)*(G9048/100)*(E9048/1000)),
IF(C9048="Wine",
SUM(LOOKUP(2,1/(SRP!$B$21:$B$25&lt;=E9048)/(SRP!$C$21:$C$25&gt;=E9048),SRP!$D$21:$D$25)*(G9048/100)*(E9048/1000)),
IF(AND(C9048="Ready to Drink",D9048="RTD-One Pour Cocktail&gt;7%&lt;=14.5"),
SUM(LOOKUP(2,1/(SRP!$B$16:$B$20&lt;=E9048)/(SRP!$C$16:$C$20&gt;=E9048),SRP!$D$16:$D$20)*(G9048/100)*(E9048/1000)),
IF(C9048="Ready to Drink",
SUM(LOOKUP(2,1/(SRP!$B$11:$B$15&lt;=E9048)/(SRP!$C$11:$C$15&gt;=E9048),SRP!$D$11:$D$15)*(G9048/100)*(E9048/1000)),
0)))))),2)</f>
        <v>37.450000000000003</v>
      </c>
      <c r="L9048" s="173" t="str">
        <f t="shared" si="141"/>
        <v>Beer10650</v>
      </c>
      <c r="M9048" s="154">
        <f>VLOOKUP(L9048,'Slope %'!C:D,2,0)</f>
        <v>0.05</v>
      </c>
    </row>
    <row r="9049" spans="1:13" x14ac:dyDescent="0.25">
      <c r="A9049" s="169">
        <v>694257</v>
      </c>
      <c r="B9049" s="170" t="s">
        <v>6578</v>
      </c>
      <c r="C9049" s="170" t="s">
        <v>11</v>
      </c>
      <c r="D9049" s="170" t="s">
        <v>12</v>
      </c>
      <c r="E9049" s="170">
        <v>10650</v>
      </c>
      <c r="F9049" s="170">
        <v>1</v>
      </c>
      <c r="G9049" s="171">
        <v>5</v>
      </c>
      <c r="H9049" s="170" t="s">
        <v>105</v>
      </c>
      <c r="I9049" s="171">
        <v>64.489999999999995</v>
      </c>
      <c r="J9049" s="169">
        <v>30</v>
      </c>
      <c r="K9049" s="154" cm="1">
        <f t="array" ref="K9049">ROUND(
IF(C9049="Beer",
SUM(LOOKUP(2,1/(SRP!$B$8:$B$10&lt;=E9049)/(SRP!$C$8:$C$10&gt;=E9049),SRP!$D$8:$D$10)*(G9049/100)*(E9049/1000)),
IF(C9049="Spirits",
SUM(LOOKUP(2,1/(SRP!$B$2:$B$7&lt;=E9049)/(SRP!$C$2:$C$7&gt;=E9049),SRP!$D$2:$D$7)*(G9049/100)*(E9049/1000)),
IF(AND(C9049="Wine",D9049="Fortified Wines"),
SUM(LOOKUP(2,1/(SRP!$B$26:$B$29&lt;=E9049)/(SRP!$C$26:$C$29&gt;=E9049),SRP!$D$26:$D$29)*(G9049/100)*(E9049/1000)),
IF(C9049="Wine",
SUM(LOOKUP(2,1/(SRP!$B$21:$B$25&lt;=E9049)/(SRP!$C$21:$C$25&gt;=E9049),SRP!$D$21:$D$25)*(G9049/100)*(E9049/1000)),
IF(AND(C9049="Ready to Drink",D9049="RTD-One Pour Cocktail&gt;7%&lt;=14.5"),
SUM(LOOKUP(2,1/(SRP!$B$16:$B$20&lt;=E9049)/(SRP!$C$16:$C$20&gt;=E9049),SRP!$D$16:$D$20)*(G9049/100)*(E9049/1000)),
IF(C9049="Ready to Drink",
SUM(LOOKUP(2,1/(SRP!$B$11:$B$15&lt;=E9049)/(SRP!$C$11:$C$15&gt;=E9049),SRP!$D$11:$D$15)*(G9049/100)*(E9049/1000)),
0)))))),2)</f>
        <v>37.450000000000003</v>
      </c>
      <c r="L9049" s="173" t="str">
        <f t="shared" si="141"/>
        <v>Beer10650</v>
      </c>
      <c r="M9049" s="154">
        <f>VLOOKUP(L9049,'Slope %'!C:D,2,0)</f>
        <v>0.05</v>
      </c>
    </row>
    <row r="9050" spans="1:13" x14ac:dyDescent="0.25">
      <c r="A9050" s="169">
        <v>694323</v>
      </c>
      <c r="B9050" s="170" t="s">
        <v>6579</v>
      </c>
      <c r="C9050" s="170" t="s">
        <v>11</v>
      </c>
      <c r="D9050" s="170" t="s">
        <v>12</v>
      </c>
      <c r="E9050" s="170">
        <v>10650</v>
      </c>
      <c r="F9050" s="170">
        <v>1</v>
      </c>
      <c r="G9050" s="171">
        <v>5</v>
      </c>
      <c r="H9050" s="170" t="s">
        <v>105</v>
      </c>
      <c r="I9050" s="171">
        <v>64.489999999999995</v>
      </c>
      <c r="J9050" s="169">
        <v>30</v>
      </c>
      <c r="K9050" s="154" cm="1">
        <f t="array" ref="K9050">ROUND(
IF(C9050="Beer",
SUM(LOOKUP(2,1/(SRP!$B$8:$B$10&lt;=E9050)/(SRP!$C$8:$C$10&gt;=E9050),SRP!$D$8:$D$10)*(G9050/100)*(E9050/1000)),
IF(C9050="Spirits",
SUM(LOOKUP(2,1/(SRP!$B$2:$B$7&lt;=E9050)/(SRP!$C$2:$C$7&gt;=E9050),SRP!$D$2:$D$7)*(G9050/100)*(E9050/1000)),
IF(AND(C9050="Wine",D9050="Fortified Wines"),
SUM(LOOKUP(2,1/(SRP!$B$26:$B$29&lt;=E9050)/(SRP!$C$26:$C$29&gt;=E9050),SRP!$D$26:$D$29)*(G9050/100)*(E9050/1000)),
IF(C9050="Wine",
SUM(LOOKUP(2,1/(SRP!$B$21:$B$25&lt;=E9050)/(SRP!$C$21:$C$25&gt;=E9050),SRP!$D$21:$D$25)*(G9050/100)*(E9050/1000)),
IF(AND(C9050="Ready to Drink",D9050="RTD-One Pour Cocktail&gt;7%&lt;=14.5"),
SUM(LOOKUP(2,1/(SRP!$B$16:$B$20&lt;=E9050)/(SRP!$C$16:$C$20&gt;=E9050),SRP!$D$16:$D$20)*(G9050/100)*(E9050/1000)),
IF(C9050="Ready to Drink",
SUM(LOOKUP(2,1/(SRP!$B$11:$B$15&lt;=E9050)/(SRP!$C$11:$C$15&gt;=E9050),SRP!$D$11:$D$15)*(G9050/100)*(E9050/1000)),
0)))))),2)</f>
        <v>37.450000000000003</v>
      </c>
      <c r="L9050" s="173" t="str">
        <f t="shared" si="141"/>
        <v>Beer10650</v>
      </c>
      <c r="M9050" s="154">
        <f>VLOOKUP(L9050,'Slope %'!C:D,2,0)</f>
        <v>0.05</v>
      </c>
    </row>
    <row r="9051" spans="1:13" x14ac:dyDescent="0.25">
      <c r="A9051" s="169">
        <v>694323</v>
      </c>
      <c r="B9051" s="170" t="s">
        <v>6579</v>
      </c>
      <c r="C9051" s="170" t="s">
        <v>11</v>
      </c>
      <c r="D9051" s="170" t="s">
        <v>12</v>
      </c>
      <c r="E9051" s="170">
        <v>10650</v>
      </c>
      <c r="F9051" s="170">
        <v>1</v>
      </c>
      <c r="G9051" s="171">
        <v>5</v>
      </c>
      <c r="H9051" s="170" t="s">
        <v>105</v>
      </c>
      <c r="I9051" s="171">
        <v>64.489999999999995</v>
      </c>
      <c r="J9051" s="169">
        <v>30</v>
      </c>
      <c r="K9051" s="154" cm="1">
        <f t="array" ref="K9051">ROUND(
IF(C9051="Beer",
SUM(LOOKUP(2,1/(SRP!$B$8:$B$10&lt;=E9051)/(SRP!$C$8:$C$10&gt;=E9051),SRP!$D$8:$D$10)*(G9051/100)*(E9051/1000)),
IF(C9051="Spirits",
SUM(LOOKUP(2,1/(SRP!$B$2:$B$7&lt;=E9051)/(SRP!$C$2:$C$7&gt;=E9051),SRP!$D$2:$D$7)*(G9051/100)*(E9051/1000)),
IF(AND(C9051="Wine",D9051="Fortified Wines"),
SUM(LOOKUP(2,1/(SRP!$B$26:$B$29&lt;=E9051)/(SRP!$C$26:$C$29&gt;=E9051),SRP!$D$26:$D$29)*(G9051/100)*(E9051/1000)),
IF(C9051="Wine",
SUM(LOOKUP(2,1/(SRP!$B$21:$B$25&lt;=E9051)/(SRP!$C$21:$C$25&gt;=E9051),SRP!$D$21:$D$25)*(G9051/100)*(E9051/1000)),
IF(AND(C9051="Ready to Drink",D9051="RTD-One Pour Cocktail&gt;7%&lt;=14.5"),
SUM(LOOKUP(2,1/(SRP!$B$16:$B$20&lt;=E9051)/(SRP!$C$16:$C$20&gt;=E9051),SRP!$D$16:$D$20)*(G9051/100)*(E9051/1000)),
IF(C9051="Ready to Drink",
SUM(LOOKUP(2,1/(SRP!$B$11:$B$15&lt;=E9051)/(SRP!$C$11:$C$15&gt;=E9051),SRP!$D$11:$D$15)*(G9051/100)*(E9051/1000)),
0)))))),2)</f>
        <v>37.450000000000003</v>
      </c>
      <c r="L9051" s="173" t="str">
        <f t="shared" si="141"/>
        <v>Beer10650</v>
      </c>
      <c r="M9051" s="154">
        <f>VLOOKUP(L9051,'Slope %'!C:D,2,0)</f>
        <v>0.05</v>
      </c>
    </row>
    <row r="9052" spans="1:13" x14ac:dyDescent="0.25">
      <c r="A9052" s="169">
        <v>694554</v>
      </c>
      <c r="B9052" s="170" t="s">
        <v>6580</v>
      </c>
      <c r="C9052" s="170" t="s">
        <v>11</v>
      </c>
      <c r="D9052" s="170" t="s">
        <v>211</v>
      </c>
      <c r="E9052" s="170">
        <v>10650</v>
      </c>
      <c r="F9052" s="170">
        <v>1</v>
      </c>
      <c r="G9052" s="171">
        <v>4</v>
      </c>
      <c r="H9052" s="170" t="s">
        <v>13</v>
      </c>
      <c r="I9052" s="171">
        <v>64.489999999999995</v>
      </c>
      <c r="J9052" s="169">
        <v>30</v>
      </c>
      <c r="K9052" s="154" cm="1">
        <f t="array" ref="K9052">ROUND(
IF(C9052="Beer",
SUM(LOOKUP(2,1/(SRP!$B$8:$B$10&lt;=E9052)/(SRP!$C$8:$C$10&gt;=E9052),SRP!$D$8:$D$10)*(G9052/100)*(E9052/1000)),
IF(C9052="Spirits",
SUM(LOOKUP(2,1/(SRP!$B$2:$B$7&lt;=E9052)/(SRP!$C$2:$C$7&gt;=E9052),SRP!$D$2:$D$7)*(G9052/100)*(E9052/1000)),
IF(AND(C9052="Wine",D9052="Fortified Wines"),
SUM(LOOKUP(2,1/(SRP!$B$26:$B$29&lt;=E9052)/(SRP!$C$26:$C$29&gt;=E9052),SRP!$D$26:$D$29)*(G9052/100)*(E9052/1000)),
IF(C9052="Wine",
SUM(LOOKUP(2,1/(SRP!$B$21:$B$25&lt;=E9052)/(SRP!$C$21:$C$25&gt;=E9052),SRP!$D$21:$D$25)*(G9052/100)*(E9052/1000)),
IF(AND(C9052="Ready to Drink",D9052="RTD-One Pour Cocktail&gt;7%&lt;=14.5"),
SUM(LOOKUP(2,1/(SRP!$B$16:$B$20&lt;=E9052)/(SRP!$C$16:$C$20&gt;=E9052),SRP!$D$16:$D$20)*(G9052/100)*(E9052/1000)),
IF(C9052="Ready to Drink",
SUM(LOOKUP(2,1/(SRP!$B$11:$B$15&lt;=E9052)/(SRP!$C$11:$C$15&gt;=E9052),SRP!$D$11:$D$15)*(G9052/100)*(E9052/1000)),
0)))))),2)</f>
        <v>29.96</v>
      </c>
      <c r="L9052" s="173" t="str">
        <f t="shared" si="141"/>
        <v>Beer10650</v>
      </c>
      <c r="M9052" s="154">
        <f>VLOOKUP(L9052,'Slope %'!C:D,2,0)</f>
        <v>0.05</v>
      </c>
    </row>
    <row r="9053" spans="1:13" x14ac:dyDescent="0.25">
      <c r="A9053" s="169">
        <v>694554</v>
      </c>
      <c r="B9053" s="170" t="s">
        <v>6580</v>
      </c>
      <c r="C9053" s="170" t="s">
        <v>11</v>
      </c>
      <c r="D9053" s="170" t="s">
        <v>211</v>
      </c>
      <c r="E9053" s="170">
        <v>10650</v>
      </c>
      <c r="F9053" s="170">
        <v>1</v>
      </c>
      <c r="G9053" s="171">
        <v>4</v>
      </c>
      <c r="H9053" s="170" t="s">
        <v>13</v>
      </c>
      <c r="I9053" s="171">
        <v>64.489999999999995</v>
      </c>
      <c r="J9053" s="169">
        <v>30</v>
      </c>
      <c r="K9053" s="154" cm="1">
        <f t="array" ref="K9053">ROUND(
IF(C9053="Beer",
SUM(LOOKUP(2,1/(SRP!$B$8:$B$10&lt;=E9053)/(SRP!$C$8:$C$10&gt;=E9053),SRP!$D$8:$D$10)*(G9053/100)*(E9053/1000)),
IF(C9053="Spirits",
SUM(LOOKUP(2,1/(SRP!$B$2:$B$7&lt;=E9053)/(SRP!$C$2:$C$7&gt;=E9053),SRP!$D$2:$D$7)*(G9053/100)*(E9053/1000)),
IF(AND(C9053="Wine",D9053="Fortified Wines"),
SUM(LOOKUP(2,1/(SRP!$B$26:$B$29&lt;=E9053)/(SRP!$C$26:$C$29&gt;=E9053),SRP!$D$26:$D$29)*(G9053/100)*(E9053/1000)),
IF(C9053="Wine",
SUM(LOOKUP(2,1/(SRP!$B$21:$B$25&lt;=E9053)/(SRP!$C$21:$C$25&gt;=E9053),SRP!$D$21:$D$25)*(G9053/100)*(E9053/1000)),
IF(AND(C9053="Ready to Drink",D9053="RTD-One Pour Cocktail&gt;7%&lt;=14.5"),
SUM(LOOKUP(2,1/(SRP!$B$16:$B$20&lt;=E9053)/(SRP!$C$16:$C$20&gt;=E9053),SRP!$D$16:$D$20)*(G9053/100)*(E9053/1000)),
IF(C9053="Ready to Drink",
SUM(LOOKUP(2,1/(SRP!$B$11:$B$15&lt;=E9053)/(SRP!$C$11:$C$15&gt;=E9053),SRP!$D$11:$D$15)*(G9053/100)*(E9053/1000)),
0)))))),2)</f>
        <v>29.96</v>
      </c>
      <c r="L9053" s="173" t="str">
        <f t="shared" si="141"/>
        <v>Beer10650</v>
      </c>
      <c r="M9053" s="154">
        <f>VLOOKUP(L9053,'Slope %'!C:D,2,0)</f>
        <v>0.05</v>
      </c>
    </row>
    <row r="9054" spans="1:13" x14ac:dyDescent="0.25">
      <c r="A9054" s="169">
        <v>694588</v>
      </c>
      <c r="B9054" s="170" t="s">
        <v>6581</v>
      </c>
      <c r="C9054" s="170" t="s">
        <v>11</v>
      </c>
      <c r="D9054" s="170" t="s">
        <v>12</v>
      </c>
      <c r="E9054" s="170">
        <v>2840</v>
      </c>
      <c r="F9054" s="170">
        <v>3</v>
      </c>
      <c r="G9054" s="171">
        <v>5</v>
      </c>
      <c r="H9054" s="170" t="s">
        <v>105</v>
      </c>
      <c r="I9054" s="171">
        <v>18.489999999999998</v>
      </c>
      <c r="J9054" s="169">
        <v>8</v>
      </c>
      <c r="K9054" s="154" cm="1">
        <f t="array" ref="K9054">ROUND(
IF(C9054="Beer",
SUM(LOOKUP(2,1/(SRP!$B$8:$B$10&lt;=E9054)/(SRP!$C$8:$C$10&gt;=E9054),SRP!$D$8:$D$10)*(G9054/100)*(E9054/1000)),
IF(C9054="Spirits",
SUM(LOOKUP(2,1/(SRP!$B$2:$B$7&lt;=E9054)/(SRP!$C$2:$C$7&gt;=E9054),SRP!$D$2:$D$7)*(G9054/100)*(E9054/1000)),
IF(AND(C9054="Wine",D9054="Fortified Wines"),
SUM(LOOKUP(2,1/(SRP!$B$26:$B$29&lt;=E9054)/(SRP!$C$26:$C$29&gt;=E9054),SRP!$D$26:$D$29)*(G9054/100)*(E9054/1000)),
IF(C9054="Wine",
SUM(LOOKUP(2,1/(SRP!$B$21:$B$25&lt;=E9054)/(SRP!$C$21:$C$25&gt;=E9054),SRP!$D$21:$D$25)*(G9054/100)*(E9054/1000)),
IF(AND(C9054="Ready to Drink",D9054="RTD-One Pour Cocktail&gt;7%&lt;=14.5"),
SUM(LOOKUP(2,1/(SRP!$B$16:$B$20&lt;=E9054)/(SRP!$C$16:$C$20&gt;=E9054),SRP!$D$16:$D$20)*(G9054/100)*(E9054/1000)),
IF(C9054="Ready to Drink",
SUM(LOOKUP(2,1/(SRP!$B$11:$B$15&lt;=E9054)/(SRP!$C$11:$C$15&gt;=E9054),SRP!$D$11:$D$15)*(G9054/100)*(E9054/1000)),
0)))))),2)</f>
        <v>11.09</v>
      </c>
      <c r="L9054" s="173" t="str">
        <f t="shared" si="141"/>
        <v>Beer2840</v>
      </c>
      <c r="M9054" s="154">
        <f>VLOOKUP(L9054,'Slope %'!C:D,2,0)</f>
        <v>0.1</v>
      </c>
    </row>
    <row r="9055" spans="1:13" x14ac:dyDescent="0.25">
      <c r="A9055" s="169">
        <v>694588</v>
      </c>
      <c r="B9055" s="170" t="s">
        <v>6581</v>
      </c>
      <c r="C9055" s="170" t="s">
        <v>11</v>
      </c>
      <c r="D9055" s="170" t="s">
        <v>12</v>
      </c>
      <c r="E9055" s="170">
        <v>2840</v>
      </c>
      <c r="F9055" s="170">
        <v>3</v>
      </c>
      <c r="G9055" s="171">
        <v>5</v>
      </c>
      <c r="H9055" s="170" t="s">
        <v>105</v>
      </c>
      <c r="I9055" s="171">
        <v>18.489999999999998</v>
      </c>
      <c r="J9055" s="169">
        <v>8</v>
      </c>
      <c r="K9055" s="154" cm="1">
        <f t="array" ref="K9055">ROUND(
IF(C9055="Beer",
SUM(LOOKUP(2,1/(SRP!$B$8:$B$10&lt;=E9055)/(SRP!$C$8:$C$10&gt;=E9055),SRP!$D$8:$D$10)*(G9055/100)*(E9055/1000)),
IF(C9055="Spirits",
SUM(LOOKUP(2,1/(SRP!$B$2:$B$7&lt;=E9055)/(SRP!$C$2:$C$7&gt;=E9055),SRP!$D$2:$D$7)*(G9055/100)*(E9055/1000)),
IF(AND(C9055="Wine",D9055="Fortified Wines"),
SUM(LOOKUP(2,1/(SRP!$B$26:$B$29&lt;=E9055)/(SRP!$C$26:$C$29&gt;=E9055),SRP!$D$26:$D$29)*(G9055/100)*(E9055/1000)),
IF(C9055="Wine",
SUM(LOOKUP(2,1/(SRP!$B$21:$B$25&lt;=E9055)/(SRP!$C$21:$C$25&gt;=E9055),SRP!$D$21:$D$25)*(G9055/100)*(E9055/1000)),
IF(AND(C9055="Ready to Drink",D9055="RTD-One Pour Cocktail&gt;7%&lt;=14.5"),
SUM(LOOKUP(2,1/(SRP!$B$16:$B$20&lt;=E9055)/(SRP!$C$16:$C$20&gt;=E9055),SRP!$D$16:$D$20)*(G9055/100)*(E9055/1000)),
IF(C9055="Ready to Drink",
SUM(LOOKUP(2,1/(SRP!$B$11:$B$15&lt;=E9055)/(SRP!$C$11:$C$15&gt;=E9055),SRP!$D$11:$D$15)*(G9055/100)*(E9055/1000)),
0)))))),2)</f>
        <v>11.09</v>
      </c>
      <c r="L9055" s="173" t="str">
        <f t="shared" si="141"/>
        <v>Beer2840</v>
      </c>
      <c r="M9055" s="154">
        <f>VLOOKUP(L9055,'Slope %'!C:D,2,0)</f>
        <v>0.1</v>
      </c>
    </row>
    <row r="9056" spans="1:13" x14ac:dyDescent="0.25">
      <c r="A9056" s="169">
        <v>695106</v>
      </c>
      <c r="B9056" s="170" t="s">
        <v>6582</v>
      </c>
      <c r="C9056" s="170" t="s">
        <v>11</v>
      </c>
      <c r="D9056" s="170" t="s">
        <v>12</v>
      </c>
      <c r="E9056" s="170">
        <v>3960</v>
      </c>
      <c r="F9056" s="170">
        <v>2</v>
      </c>
      <c r="G9056" s="171">
        <v>5</v>
      </c>
      <c r="H9056" s="170" t="s">
        <v>13</v>
      </c>
      <c r="I9056" s="171">
        <v>33.99</v>
      </c>
      <c r="J9056" s="169">
        <v>12</v>
      </c>
      <c r="K9056" s="154" cm="1">
        <f t="array" ref="K9056">ROUND(
IF(C9056="Beer",
SUM(LOOKUP(2,1/(SRP!$B$8:$B$10&lt;=E9056)/(SRP!$C$8:$C$10&gt;=E9056),SRP!$D$8:$D$10)*(G9056/100)*(E9056/1000)),
IF(C9056="Spirits",
SUM(LOOKUP(2,1/(SRP!$B$2:$B$7&lt;=E9056)/(SRP!$C$2:$C$7&gt;=E9056),SRP!$D$2:$D$7)*(G9056/100)*(E9056/1000)),
IF(AND(C9056="Wine",D9056="Fortified Wines"),
SUM(LOOKUP(2,1/(SRP!$B$26:$B$29&lt;=E9056)/(SRP!$C$26:$C$29&gt;=E9056),SRP!$D$26:$D$29)*(G9056/100)*(E9056/1000)),
IF(C9056="Wine",
SUM(LOOKUP(2,1/(SRP!$B$21:$B$25&lt;=E9056)/(SRP!$C$21:$C$25&gt;=E9056),SRP!$D$21:$D$25)*(G9056/100)*(E9056/1000)),
IF(AND(C9056="Ready to Drink",D9056="RTD-One Pour Cocktail&gt;7%&lt;=14.5"),
SUM(LOOKUP(2,1/(SRP!$B$16:$B$20&lt;=E9056)/(SRP!$C$16:$C$20&gt;=E9056),SRP!$D$16:$D$20)*(G9056/100)*(E9056/1000)),
IF(C9056="Ready to Drink",
SUM(LOOKUP(2,1/(SRP!$B$11:$B$15&lt;=E9056)/(SRP!$C$11:$C$15&gt;=E9056),SRP!$D$11:$D$15)*(G9056/100)*(E9056/1000)),
0)))))),2)</f>
        <v>15.46</v>
      </c>
      <c r="L9056" s="173" t="str">
        <f t="shared" si="141"/>
        <v>Beer3960</v>
      </c>
      <c r="M9056" s="154">
        <f>VLOOKUP(L9056,'Slope %'!C:D,2,0)</f>
        <v>7.0000000000000007E-2</v>
      </c>
    </row>
    <row r="9057" spans="1:13" x14ac:dyDescent="0.25">
      <c r="A9057" s="169">
        <v>695106</v>
      </c>
      <c r="B9057" s="170" t="s">
        <v>6582</v>
      </c>
      <c r="C9057" s="170" t="s">
        <v>11</v>
      </c>
      <c r="D9057" s="170" t="s">
        <v>12</v>
      </c>
      <c r="E9057" s="170">
        <v>3960</v>
      </c>
      <c r="F9057" s="170">
        <v>2</v>
      </c>
      <c r="G9057" s="171">
        <v>5</v>
      </c>
      <c r="H9057" s="170" t="s">
        <v>13</v>
      </c>
      <c r="I9057" s="171">
        <v>33.99</v>
      </c>
      <c r="J9057" s="169">
        <v>12</v>
      </c>
      <c r="K9057" s="154" cm="1">
        <f t="array" ref="K9057">ROUND(
IF(C9057="Beer",
SUM(LOOKUP(2,1/(SRP!$B$8:$B$10&lt;=E9057)/(SRP!$C$8:$C$10&gt;=E9057),SRP!$D$8:$D$10)*(G9057/100)*(E9057/1000)),
IF(C9057="Spirits",
SUM(LOOKUP(2,1/(SRP!$B$2:$B$7&lt;=E9057)/(SRP!$C$2:$C$7&gt;=E9057),SRP!$D$2:$D$7)*(G9057/100)*(E9057/1000)),
IF(AND(C9057="Wine",D9057="Fortified Wines"),
SUM(LOOKUP(2,1/(SRP!$B$26:$B$29&lt;=E9057)/(SRP!$C$26:$C$29&gt;=E9057),SRP!$D$26:$D$29)*(G9057/100)*(E9057/1000)),
IF(C9057="Wine",
SUM(LOOKUP(2,1/(SRP!$B$21:$B$25&lt;=E9057)/(SRP!$C$21:$C$25&gt;=E9057),SRP!$D$21:$D$25)*(G9057/100)*(E9057/1000)),
IF(AND(C9057="Ready to Drink",D9057="RTD-One Pour Cocktail&gt;7%&lt;=14.5"),
SUM(LOOKUP(2,1/(SRP!$B$16:$B$20&lt;=E9057)/(SRP!$C$16:$C$20&gt;=E9057),SRP!$D$16:$D$20)*(G9057/100)*(E9057/1000)),
IF(C9057="Ready to Drink",
SUM(LOOKUP(2,1/(SRP!$B$11:$B$15&lt;=E9057)/(SRP!$C$11:$C$15&gt;=E9057),SRP!$D$11:$D$15)*(G9057/100)*(E9057/1000)),
0)))))),2)</f>
        <v>15.46</v>
      </c>
      <c r="L9057" s="173" t="str">
        <f t="shared" si="141"/>
        <v>Beer3960</v>
      </c>
      <c r="M9057" s="154">
        <f>VLOOKUP(L9057,'Slope %'!C:D,2,0)</f>
        <v>7.0000000000000007E-2</v>
      </c>
    </row>
    <row r="9058" spans="1:13" x14ac:dyDescent="0.25">
      <c r="A9058" s="169">
        <v>696757</v>
      </c>
      <c r="B9058" s="170" t="s">
        <v>6583</v>
      </c>
      <c r="C9058" s="170" t="s">
        <v>15</v>
      </c>
      <c r="D9058" s="170" t="s">
        <v>3804</v>
      </c>
      <c r="E9058" s="170">
        <v>460</v>
      </c>
      <c r="F9058" s="170">
        <v>6</v>
      </c>
      <c r="G9058" s="171">
        <v>50</v>
      </c>
      <c r="H9058" s="170" t="s">
        <v>3805</v>
      </c>
      <c r="I9058" s="171">
        <v>33.299999999999997</v>
      </c>
      <c r="J9058" s="169">
        <v>1</v>
      </c>
      <c r="K9058" s="154" cm="1">
        <f t="array" ref="K9058">ROUND(
IF(C9058="Beer",
SUM(LOOKUP(2,1/(SRP!$B$8:$B$10&lt;=E9058)/(SRP!$C$8:$C$10&gt;=E9058),SRP!$D$8:$D$10)*(G9058/100)*(E9058/1000)),
IF(C9058="Spirits",
SUM(LOOKUP(2,1/(SRP!$B$2:$B$7&lt;=E9058)/(SRP!$C$2:$C$7&gt;=E9058),SRP!$D$2:$D$7)*(G9058/100)*(E9058/1000)),
IF(AND(C9058="Wine",D9058="Fortified Wines"),
SUM(LOOKUP(2,1/(SRP!$B$26:$B$29&lt;=E9058)/(SRP!$C$26:$C$29&gt;=E9058),SRP!$D$26:$D$29)*(G9058/100)*(E9058/1000)),
IF(C9058="Wine",
SUM(LOOKUP(2,1/(SRP!$B$21:$B$25&lt;=E9058)/(SRP!$C$21:$C$25&gt;=E9058),SRP!$D$21:$D$25)*(G9058/100)*(E9058/1000)),
IF(AND(C9058="Ready to Drink",D9058="RTD-One Pour Cocktail&gt;7%&lt;=14.5"),
SUM(LOOKUP(2,1/(SRP!$B$16:$B$20&lt;=E9058)/(SRP!$C$16:$C$20&gt;=E9058),SRP!$D$16:$D$20)*(G9058/100)*(E9058/1000)),
IF(C9058="Ready to Drink",
SUM(LOOKUP(2,1/(SRP!$B$11:$B$15&lt;=E9058)/(SRP!$C$11:$C$15&gt;=E9058),SRP!$D$11:$D$15)*(G9058/100)*(E9058/1000)),
0)))))),2)</f>
        <v>19.03</v>
      </c>
      <c r="L9058" s="173" t="str">
        <f t="shared" si="141"/>
        <v>Spirits460</v>
      </c>
      <c r="M9058" s="154">
        <f>VLOOKUP(L9058,'Slope %'!C:D,2,0)</f>
        <v>7.0000000000000007E-2</v>
      </c>
    </row>
    <row r="9059" spans="1:13" x14ac:dyDescent="0.25">
      <c r="A9059" s="169">
        <v>697236</v>
      </c>
      <c r="B9059" s="170" t="s">
        <v>6584</v>
      </c>
      <c r="C9059" s="170" t="s">
        <v>15</v>
      </c>
      <c r="D9059" s="170" t="s">
        <v>19</v>
      </c>
      <c r="E9059" s="170">
        <v>750</v>
      </c>
      <c r="F9059" s="170">
        <v>12</v>
      </c>
      <c r="G9059" s="171">
        <v>40</v>
      </c>
      <c r="H9059" s="170" t="s">
        <v>20</v>
      </c>
      <c r="I9059" s="171">
        <v>45.99</v>
      </c>
      <c r="J9059" s="169">
        <v>1</v>
      </c>
      <c r="K9059" s="154" cm="1">
        <f t="array" ref="K9059">ROUND(
IF(C9059="Beer",
SUM(LOOKUP(2,1/(SRP!$B$8:$B$10&lt;=E9059)/(SRP!$C$8:$C$10&gt;=E9059),SRP!$D$8:$D$10)*(G9059/100)*(E9059/1000)),
IF(C9059="Spirits",
SUM(LOOKUP(2,1/(SRP!$B$2:$B$7&lt;=E9059)/(SRP!$C$2:$C$7&gt;=E9059),SRP!$D$2:$D$7)*(G9059/100)*(E9059/1000)),
IF(AND(C9059="Wine",D9059="Fortified Wines"),
SUM(LOOKUP(2,1/(SRP!$B$26:$B$29&lt;=E9059)/(SRP!$C$26:$C$29&gt;=E9059),SRP!$D$26:$D$29)*(G9059/100)*(E9059/1000)),
IF(C9059="Wine",
SUM(LOOKUP(2,1/(SRP!$B$21:$B$25&lt;=E9059)/(SRP!$C$21:$C$25&gt;=E9059),SRP!$D$21:$D$25)*(G9059/100)*(E9059/1000)),
IF(AND(C9059="Ready to Drink",D9059="RTD-One Pour Cocktail&gt;7%&lt;=14.5"),
SUM(LOOKUP(2,1/(SRP!$B$16:$B$20&lt;=E9059)/(SRP!$C$16:$C$20&gt;=E9059),SRP!$D$16:$D$20)*(G9059/100)*(E9059/1000)),
IF(C9059="Ready to Drink",
SUM(LOOKUP(2,1/(SRP!$B$11:$B$15&lt;=E9059)/(SRP!$C$11:$C$15&gt;=E9059),SRP!$D$11:$D$15)*(G9059/100)*(E9059/1000)),
0)))))),2)</f>
        <v>23.42</v>
      </c>
      <c r="L9059" s="173" t="str">
        <f t="shared" si="141"/>
        <v>Spirits750</v>
      </c>
      <c r="M9059" s="154">
        <f>VLOOKUP(L9059,'Slope %'!C:D,2,0)</f>
        <v>7.0000000000000007E-2</v>
      </c>
    </row>
    <row r="9060" spans="1:13" x14ac:dyDescent="0.25">
      <c r="A9060" s="169">
        <v>697888</v>
      </c>
      <c r="B9060" s="170" t="s">
        <v>6585</v>
      </c>
      <c r="C9060" s="170" t="s">
        <v>11</v>
      </c>
      <c r="D9060" s="170" t="s">
        <v>12</v>
      </c>
      <c r="E9060" s="170">
        <v>2840</v>
      </c>
      <c r="F9060" s="170">
        <v>3</v>
      </c>
      <c r="G9060" s="171">
        <v>5</v>
      </c>
      <c r="H9060" s="170" t="s">
        <v>13</v>
      </c>
      <c r="I9060" s="171">
        <v>17.690000000000001</v>
      </c>
      <c r="J9060" s="169">
        <v>8</v>
      </c>
      <c r="K9060" s="154" cm="1">
        <f t="array" ref="K9060">ROUND(
IF(C9060="Beer",
SUM(LOOKUP(2,1/(SRP!$B$8:$B$10&lt;=E9060)/(SRP!$C$8:$C$10&gt;=E9060),SRP!$D$8:$D$10)*(G9060/100)*(E9060/1000)),
IF(C9060="Spirits",
SUM(LOOKUP(2,1/(SRP!$B$2:$B$7&lt;=E9060)/(SRP!$C$2:$C$7&gt;=E9060),SRP!$D$2:$D$7)*(G9060/100)*(E9060/1000)),
IF(AND(C9060="Wine",D9060="Fortified Wines"),
SUM(LOOKUP(2,1/(SRP!$B$26:$B$29&lt;=E9060)/(SRP!$C$26:$C$29&gt;=E9060),SRP!$D$26:$D$29)*(G9060/100)*(E9060/1000)),
IF(C9060="Wine",
SUM(LOOKUP(2,1/(SRP!$B$21:$B$25&lt;=E9060)/(SRP!$C$21:$C$25&gt;=E9060),SRP!$D$21:$D$25)*(G9060/100)*(E9060/1000)),
IF(AND(C9060="Ready to Drink",D9060="RTD-One Pour Cocktail&gt;7%&lt;=14.5"),
SUM(LOOKUP(2,1/(SRP!$B$16:$B$20&lt;=E9060)/(SRP!$C$16:$C$20&gt;=E9060),SRP!$D$16:$D$20)*(G9060/100)*(E9060/1000)),
IF(C9060="Ready to Drink",
SUM(LOOKUP(2,1/(SRP!$B$11:$B$15&lt;=E9060)/(SRP!$C$11:$C$15&gt;=E9060),SRP!$D$11:$D$15)*(G9060/100)*(E9060/1000)),
0)))))),2)</f>
        <v>11.09</v>
      </c>
      <c r="L9060" s="173" t="str">
        <f t="shared" si="141"/>
        <v>Beer2840</v>
      </c>
      <c r="M9060" s="154">
        <f>VLOOKUP(L9060,'Slope %'!C:D,2,0)</f>
        <v>0.1</v>
      </c>
    </row>
    <row r="9061" spans="1:13" x14ac:dyDescent="0.25">
      <c r="A9061" s="169">
        <v>697888</v>
      </c>
      <c r="B9061" s="170" t="s">
        <v>6585</v>
      </c>
      <c r="C9061" s="170" t="s">
        <v>11</v>
      </c>
      <c r="D9061" s="170" t="s">
        <v>12</v>
      </c>
      <c r="E9061" s="170">
        <v>2840</v>
      </c>
      <c r="F9061" s="170">
        <v>3</v>
      </c>
      <c r="G9061" s="171">
        <v>5</v>
      </c>
      <c r="H9061" s="170" t="s">
        <v>13</v>
      </c>
      <c r="I9061" s="171">
        <v>17.690000000000001</v>
      </c>
      <c r="J9061" s="169">
        <v>8</v>
      </c>
      <c r="K9061" s="154" cm="1">
        <f t="array" ref="K9061">ROUND(
IF(C9061="Beer",
SUM(LOOKUP(2,1/(SRP!$B$8:$B$10&lt;=E9061)/(SRP!$C$8:$C$10&gt;=E9061),SRP!$D$8:$D$10)*(G9061/100)*(E9061/1000)),
IF(C9061="Spirits",
SUM(LOOKUP(2,1/(SRP!$B$2:$B$7&lt;=E9061)/(SRP!$C$2:$C$7&gt;=E9061),SRP!$D$2:$D$7)*(G9061/100)*(E9061/1000)),
IF(AND(C9061="Wine",D9061="Fortified Wines"),
SUM(LOOKUP(2,1/(SRP!$B$26:$B$29&lt;=E9061)/(SRP!$C$26:$C$29&gt;=E9061),SRP!$D$26:$D$29)*(G9061/100)*(E9061/1000)),
IF(C9061="Wine",
SUM(LOOKUP(2,1/(SRP!$B$21:$B$25&lt;=E9061)/(SRP!$C$21:$C$25&gt;=E9061),SRP!$D$21:$D$25)*(G9061/100)*(E9061/1000)),
IF(AND(C9061="Ready to Drink",D9061="RTD-One Pour Cocktail&gt;7%&lt;=14.5"),
SUM(LOOKUP(2,1/(SRP!$B$16:$B$20&lt;=E9061)/(SRP!$C$16:$C$20&gt;=E9061),SRP!$D$16:$D$20)*(G9061/100)*(E9061/1000)),
IF(C9061="Ready to Drink",
SUM(LOOKUP(2,1/(SRP!$B$11:$B$15&lt;=E9061)/(SRP!$C$11:$C$15&gt;=E9061),SRP!$D$11:$D$15)*(G9061/100)*(E9061/1000)),
0)))))),2)</f>
        <v>11.09</v>
      </c>
      <c r="L9061" s="173" t="str">
        <f t="shared" si="141"/>
        <v>Beer2840</v>
      </c>
      <c r="M9061" s="154">
        <f>VLOOKUP(L9061,'Slope %'!C:D,2,0)</f>
        <v>0.1</v>
      </c>
    </row>
    <row r="9062" spans="1:13" x14ac:dyDescent="0.25">
      <c r="A9062" s="169">
        <v>698100</v>
      </c>
      <c r="B9062" s="170" t="s">
        <v>6586</v>
      </c>
      <c r="C9062" s="170" t="s">
        <v>11</v>
      </c>
      <c r="D9062" s="170" t="s">
        <v>211</v>
      </c>
      <c r="E9062" s="170">
        <v>2840</v>
      </c>
      <c r="F9062" s="170">
        <v>3</v>
      </c>
      <c r="G9062" s="171">
        <v>4</v>
      </c>
      <c r="H9062" s="170" t="s">
        <v>13</v>
      </c>
      <c r="I9062" s="171">
        <v>18.489999999999998</v>
      </c>
      <c r="J9062" s="169">
        <v>8</v>
      </c>
      <c r="K9062" s="154" cm="1">
        <f t="array" ref="K9062">ROUND(
IF(C9062="Beer",
SUM(LOOKUP(2,1/(SRP!$B$8:$B$10&lt;=E9062)/(SRP!$C$8:$C$10&gt;=E9062),SRP!$D$8:$D$10)*(G9062/100)*(E9062/1000)),
IF(C9062="Spirits",
SUM(LOOKUP(2,1/(SRP!$B$2:$B$7&lt;=E9062)/(SRP!$C$2:$C$7&gt;=E9062),SRP!$D$2:$D$7)*(G9062/100)*(E9062/1000)),
IF(AND(C9062="Wine",D9062="Fortified Wines"),
SUM(LOOKUP(2,1/(SRP!$B$26:$B$29&lt;=E9062)/(SRP!$C$26:$C$29&gt;=E9062),SRP!$D$26:$D$29)*(G9062/100)*(E9062/1000)),
IF(C9062="Wine",
SUM(LOOKUP(2,1/(SRP!$B$21:$B$25&lt;=E9062)/(SRP!$C$21:$C$25&gt;=E9062),SRP!$D$21:$D$25)*(G9062/100)*(E9062/1000)),
IF(AND(C9062="Ready to Drink",D9062="RTD-One Pour Cocktail&gt;7%&lt;=14.5"),
SUM(LOOKUP(2,1/(SRP!$B$16:$B$20&lt;=E9062)/(SRP!$C$16:$C$20&gt;=E9062),SRP!$D$16:$D$20)*(G9062/100)*(E9062/1000)),
IF(C9062="Ready to Drink",
SUM(LOOKUP(2,1/(SRP!$B$11:$B$15&lt;=E9062)/(SRP!$C$11:$C$15&gt;=E9062),SRP!$D$11:$D$15)*(G9062/100)*(E9062/1000)),
0)))))),2)</f>
        <v>8.8699999999999992</v>
      </c>
      <c r="L9062" s="173" t="str">
        <f t="shared" si="141"/>
        <v>Beer2840</v>
      </c>
      <c r="M9062" s="154">
        <f>VLOOKUP(L9062,'Slope %'!C:D,2,0)</f>
        <v>0.1</v>
      </c>
    </row>
    <row r="9063" spans="1:13" x14ac:dyDescent="0.25">
      <c r="A9063" s="169">
        <v>698100</v>
      </c>
      <c r="B9063" s="170" t="s">
        <v>6586</v>
      </c>
      <c r="C9063" s="170" t="s">
        <v>11</v>
      </c>
      <c r="D9063" s="170" t="s">
        <v>211</v>
      </c>
      <c r="E9063" s="170">
        <v>2840</v>
      </c>
      <c r="F9063" s="170">
        <v>3</v>
      </c>
      <c r="G9063" s="171">
        <v>4</v>
      </c>
      <c r="H9063" s="170" t="s">
        <v>13</v>
      </c>
      <c r="I9063" s="171">
        <v>18.489999999999998</v>
      </c>
      <c r="J9063" s="169">
        <v>8</v>
      </c>
      <c r="K9063" s="154" cm="1">
        <f t="array" ref="K9063">ROUND(
IF(C9063="Beer",
SUM(LOOKUP(2,1/(SRP!$B$8:$B$10&lt;=E9063)/(SRP!$C$8:$C$10&gt;=E9063),SRP!$D$8:$D$10)*(G9063/100)*(E9063/1000)),
IF(C9063="Spirits",
SUM(LOOKUP(2,1/(SRP!$B$2:$B$7&lt;=E9063)/(SRP!$C$2:$C$7&gt;=E9063),SRP!$D$2:$D$7)*(G9063/100)*(E9063/1000)),
IF(AND(C9063="Wine",D9063="Fortified Wines"),
SUM(LOOKUP(2,1/(SRP!$B$26:$B$29&lt;=E9063)/(SRP!$C$26:$C$29&gt;=E9063),SRP!$D$26:$D$29)*(G9063/100)*(E9063/1000)),
IF(C9063="Wine",
SUM(LOOKUP(2,1/(SRP!$B$21:$B$25&lt;=E9063)/(SRP!$C$21:$C$25&gt;=E9063),SRP!$D$21:$D$25)*(G9063/100)*(E9063/1000)),
IF(AND(C9063="Ready to Drink",D9063="RTD-One Pour Cocktail&gt;7%&lt;=14.5"),
SUM(LOOKUP(2,1/(SRP!$B$16:$B$20&lt;=E9063)/(SRP!$C$16:$C$20&gt;=E9063),SRP!$D$16:$D$20)*(G9063/100)*(E9063/1000)),
IF(C9063="Ready to Drink",
SUM(LOOKUP(2,1/(SRP!$B$11:$B$15&lt;=E9063)/(SRP!$C$11:$C$15&gt;=E9063),SRP!$D$11:$D$15)*(G9063/100)*(E9063/1000)),
0)))))),2)</f>
        <v>8.8699999999999992</v>
      </c>
      <c r="L9063" s="173" t="str">
        <f t="shared" si="141"/>
        <v>Beer2840</v>
      </c>
      <c r="M9063" s="154">
        <f>VLOOKUP(L9063,'Slope %'!C:D,2,0)</f>
        <v>0.1</v>
      </c>
    </row>
    <row r="9064" spans="1:13" x14ac:dyDescent="0.25">
      <c r="A9064" s="169">
        <v>699389</v>
      </c>
      <c r="B9064" s="170" t="s">
        <v>6587</v>
      </c>
      <c r="C9064" s="170" t="s">
        <v>263</v>
      </c>
      <c r="D9064" s="170" t="s">
        <v>909</v>
      </c>
      <c r="E9064" s="170">
        <v>500</v>
      </c>
      <c r="F9064" s="170">
        <v>24</v>
      </c>
      <c r="G9064" s="171">
        <v>4.5</v>
      </c>
      <c r="H9064" s="170" t="s">
        <v>274</v>
      </c>
      <c r="I9064" s="171">
        <v>4.6900000000000004</v>
      </c>
      <c r="J9064" s="169">
        <v>1</v>
      </c>
      <c r="K9064" s="154" cm="1">
        <f t="array" ref="K9064">ROUND(
IF(C9064="Beer",
SUM(LOOKUP(2,1/(SRP!$B$8:$B$10&lt;=E9064)/(SRP!$C$8:$C$10&gt;=E9064),SRP!$D$8:$D$10)*(G9064/100)*(E9064/1000)),
IF(C9064="Spirits",
SUM(LOOKUP(2,1/(SRP!$B$2:$B$7&lt;=E9064)/(SRP!$C$2:$C$7&gt;=E9064),SRP!$D$2:$D$7)*(G9064/100)*(E9064/1000)),
IF(AND(C9064="Wine",D9064="Fortified Wines"),
SUM(LOOKUP(2,1/(SRP!$B$26:$B$29&lt;=E9064)/(SRP!$C$26:$C$29&gt;=E9064),SRP!$D$26:$D$29)*(G9064/100)*(E9064/1000)),
IF(C9064="Wine",
SUM(LOOKUP(2,1/(SRP!$B$21:$B$25&lt;=E9064)/(SRP!$C$21:$C$25&gt;=E9064),SRP!$D$21:$D$25)*(G9064/100)*(E9064/1000)),
IF(AND(C9064="Ready to Drink",D9064="RTD-One Pour Cocktail&gt;7%&lt;=14.5"),
SUM(LOOKUP(2,1/(SRP!$B$16:$B$20&lt;=E9064)/(SRP!$C$16:$C$20&gt;=E9064),SRP!$D$16:$D$20)*(G9064/100)*(E9064/1000)),
IF(C9064="Ready to Drink",
SUM(LOOKUP(2,1/(SRP!$B$11:$B$15&lt;=E9064)/(SRP!$C$11:$C$15&gt;=E9064),SRP!$D$11:$D$15)*(G9064/100)*(E9064/1000)),
0)))))),2)</f>
        <v>1.86</v>
      </c>
      <c r="L9064" s="173" t="str">
        <f t="shared" si="141"/>
        <v>Ready to Drink500</v>
      </c>
      <c r="M9064" s="154">
        <f>VLOOKUP(L9064,'Slope %'!C:D,2,0)</f>
        <v>0.12</v>
      </c>
    </row>
    <row r="9065" spans="1:13" x14ac:dyDescent="0.25">
      <c r="A9065" s="169">
        <v>702754</v>
      </c>
      <c r="B9065" s="170" t="s">
        <v>6588</v>
      </c>
      <c r="C9065" s="170" t="s">
        <v>11</v>
      </c>
      <c r="D9065" s="170" t="s">
        <v>12</v>
      </c>
      <c r="E9065" s="170">
        <v>8520</v>
      </c>
      <c r="F9065" s="170">
        <v>1</v>
      </c>
      <c r="G9065" s="171">
        <v>4.7</v>
      </c>
      <c r="H9065" s="170" t="s">
        <v>13</v>
      </c>
      <c r="I9065" s="171">
        <v>55.99</v>
      </c>
      <c r="J9065" s="169">
        <v>24</v>
      </c>
      <c r="K9065" s="154" cm="1">
        <f t="array" ref="K9065">ROUND(
IF(C9065="Beer",
SUM(LOOKUP(2,1/(SRP!$B$8:$B$10&lt;=E9065)/(SRP!$C$8:$C$10&gt;=E9065),SRP!$D$8:$D$10)*(G9065/100)*(E9065/1000)),
IF(C9065="Spirits",
SUM(LOOKUP(2,1/(SRP!$B$2:$B$7&lt;=E9065)/(SRP!$C$2:$C$7&gt;=E9065),SRP!$D$2:$D$7)*(G9065/100)*(E9065/1000)),
IF(AND(C9065="Wine",D9065="Fortified Wines"),
SUM(LOOKUP(2,1/(SRP!$B$26:$B$29&lt;=E9065)/(SRP!$C$26:$C$29&gt;=E9065),SRP!$D$26:$D$29)*(G9065/100)*(E9065/1000)),
IF(C9065="Wine",
SUM(LOOKUP(2,1/(SRP!$B$21:$B$25&lt;=E9065)/(SRP!$C$21:$C$25&gt;=E9065),SRP!$D$21:$D$25)*(G9065/100)*(E9065/1000)),
IF(AND(C9065="Ready to Drink",D9065="RTD-One Pour Cocktail&gt;7%&lt;=14.5"),
SUM(LOOKUP(2,1/(SRP!$B$16:$B$20&lt;=E9065)/(SRP!$C$16:$C$20&gt;=E9065),SRP!$D$16:$D$20)*(G9065/100)*(E9065/1000)),
IF(C9065="Ready to Drink",
SUM(LOOKUP(2,1/(SRP!$B$11:$B$15&lt;=E9065)/(SRP!$C$11:$C$15&gt;=E9065),SRP!$D$11:$D$15)*(G9065/100)*(E9065/1000)),
0)))))),2)</f>
        <v>31.26</v>
      </c>
      <c r="L9065" s="173" t="str">
        <f t="shared" si="141"/>
        <v>Beer8520</v>
      </c>
      <c r="M9065" s="154">
        <f>VLOOKUP(L9065,'Slope %'!C:D,2,0)</f>
        <v>0.05</v>
      </c>
    </row>
    <row r="9066" spans="1:13" x14ac:dyDescent="0.25">
      <c r="A9066" s="169">
        <v>702754</v>
      </c>
      <c r="B9066" s="170" t="s">
        <v>6588</v>
      </c>
      <c r="C9066" s="170" t="s">
        <v>11</v>
      </c>
      <c r="D9066" s="170" t="s">
        <v>12</v>
      </c>
      <c r="E9066" s="170">
        <v>8520</v>
      </c>
      <c r="F9066" s="170">
        <v>1</v>
      </c>
      <c r="G9066" s="171">
        <v>4.7</v>
      </c>
      <c r="H9066" s="170" t="s">
        <v>13</v>
      </c>
      <c r="I9066" s="171">
        <v>55.99</v>
      </c>
      <c r="J9066" s="169">
        <v>24</v>
      </c>
      <c r="K9066" s="154" cm="1">
        <f t="array" ref="K9066">ROUND(
IF(C9066="Beer",
SUM(LOOKUP(2,1/(SRP!$B$8:$B$10&lt;=E9066)/(SRP!$C$8:$C$10&gt;=E9066),SRP!$D$8:$D$10)*(G9066/100)*(E9066/1000)),
IF(C9066="Spirits",
SUM(LOOKUP(2,1/(SRP!$B$2:$B$7&lt;=E9066)/(SRP!$C$2:$C$7&gt;=E9066),SRP!$D$2:$D$7)*(G9066/100)*(E9066/1000)),
IF(AND(C9066="Wine",D9066="Fortified Wines"),
SUM(LOOKUP(2,1/(SRP!$B$26:$B$29&lt;=E9066)/(SRP!$C$26:$C$29&gt;=E9066),SRP!$D$26:$D$29)*(G9066/100)*(E9066/1000)),
IF(C9066="Wine",
SUM(LOOKUP(2,1/(SRP!$B$21:$B$25&lt;=E9066)/(SRP!$C$21:$C$25&gt;=E9066),SRP!$D$21:$D$25)*(G9066/100)*(E9066/1000)),
IF(AND(C9066="Ready to Drink",D9066="RTD-One Pour Cocktail&gt;7%&lt;=14.5"),
SUM(LOOKUP(2,1/(SRP!$B$16:$B$20&lt;=E9066)/(SRP!$C$16:$C$20&gt;=E9066),SRP!$D$16:$D$20)*(G9066/100)*(E9066/1000)),
IF(C9066="Ready to Drink",
SUM(LOOKUP(2,1/(SRP!$B$11:$B$15&lt;=E9066)/(SRP!$C$11:$C$15&gt;=E9066),SRP!$D$11:$D$15)*(G9066/100)*(E9066/1000)),
0)))))),2)</f>
        <v>31.26</v>
      </c>
      <c r="L9066" s="173" t="str">
        <f t="shared" si="141"/>
        <v>Beer8520</v>
      </c>
      <c r="M9066" s="154">
        <f>VLOOKUP(L9066,'Slope %'!C:D,2,0)</f>
        <v>0.05</v>
      </c>
    </row>
    <row r="9067" spans="1:13" x14ac:dyDescent="0.25">
      <c r="A9067" s="169">
        <v>707179</v>
      </c>
      <c r="B9067" s="170" t="s">
        <v>6589</v>
      </c>
      <c r="C9067" s="170" t="s">
        <v>15</v>
      </c>
      <c r="D9067" s="170" t="s">
        <v>125</v>
      </c>
      <c r="E9067" s="170">
        <v>700</v>
      </c>
      <c r="F9067" s="170">
        <v>6</v>
      </c>
      <c r="G9067" s="171">
        <v>35</v>
      </c>
      <c r="H9067" s="170" t="s">
        <v>6590</v>
      </c>
      <c r="I9067" s="171">
        <v>60.52</v>
      </c>
      <c r="J9067" s="169">
        <v>1</v>
      </c>
      <c r="K9067" s="154" cm="1">
        <f t="array" ref="K9067">ROUND(
IF(C9067="Beer",
SUM(LOOKUP(2,1/(SRP!$B$8:$B$10&lt;=E9067)/(SRP!$C$8:$C$10&gt;=E9067),SRP!$D$8:$D$10)*(G9067/100)*(E9067/1000)),
IF(C9067="Spirits",
SUM(LOOKUP(2,1/(SRP!$B$2:$B$7&lt;=E9067)/(SRP!$C$2:$C$7&gt;=E9067),SRP!$D$2:$D$7)*(G9067/100)*(E9067/1000)),
IF(AND(C9067="Wine",D9067="Fortified Wines"),
SUM(LOOKUP(2,1/(SRP!$B$26:$B$29&lt;=E9067)/(SRP!$C$26:$C$29&gt;=E9067),SRP!$D$26:$D$29)*(G9067/100)*(E9067/1000)),
IF(C9067="Wine",
SUM(LOOKUP(2,1/(SRP!$B$21:$B$25&lt;=E9067)/(SRP!$C$21:$C$25&gt;=E9067),SRP!$D$21:$D$25)*(G9067/100)*(E9067/1000)),
IF(AND(C9067="Ready to Drink",D9067="RTD-One Pour Cocktail&gt;7%&lt;=14.5"),
SUM(LOOKUP(2,1/(SRP!$B$16:$B$20&lt;=E9067)/(SRP!$C$16:$C$20&gt;=E9067),SRP!$D$16:$D$20)*(G9067/100)*(E9067/1000)),
IF(C9067="Ready to Drink",
SUM(LOOKUP(2,1/(SRP!$B$11:$B$15&lt;=E9067)/(SRP!$C$11:$C$15&gt;=E9067),SRP!$D$11:$D$15)*(G9067/100)*(E9067/1000)),
0)))))),2)</f>
        <v>19.13</v>
      </c>
      <c r="L9067" s="173" t="str">
        <f t="shared" si="141"/>
        <v>Spirits700</v>
      </c>
      <c r="M9067" s="154">
        <f>VLOOKUP(L9067,'Slope %'!C:D,2,0)</f>
        <v>7.0000000000000007E-2</v>
      </c>
    </row>
    <row r="9068" spans="1:13" x14ac:dyDescent="0.25">
      <c r="A9068" s="169">
        <v>708073</v>
      </c>
      <c r="B9068" s="170" t="s">
        <v>6591</v>
      </c>
      <c r="C9068" s="170" t="s">
        <v>24</v>
      </c>
      <c r="D9068" s="170" t="s">
        <v>34</v>
      </c>
      <c r="E9068" s="170">
        <v>750</v>
      </c>
      <c r="F9068" s="170">
        <v>12</v>
      </c>
      <c r="G9068" s="171">
        <v>14.5</v>
      </c>
      <c r="H9068" s="170" t="s">
        <v>26</v>
      </c>
      <c r="I9068" s="171">
        <v>74.989999999999995</v>
      </c>
      <c r="J9068" s="169">
        <v>1</v>
      </c>
      <c r="K9068" s="154" cm="1">
        <f t="array" ref="K9068">ROUND(
IF(C9068="Beer",
SUM(LOOKUP(2,1/(SRP!$B$8:$B$10&lt;=E9068)/(SRP!$C$8:$C$10&gt;=E9068),SRP!$D$8:$D$10)*(G9068/100)*(E9068/1000)),
IF(C9068="Spirits",
SUM(LOOKUP(2,1/(SRP!$B$2:$B$7&lt;=E9068)/(SRP!$C$2:$C$7&gt;=E9068),SRP!$D$2:$D$7)*(G9068/100)*(E9068/1000)),
IF(AND(C9068="Wine",D9068="Fortified Wines"),
SUM(LOOKUP(2,1/(SRP!$B$26:$B$29&lt;=E9068)/(SRP!$C$26:$C$29&gt;=E9068),SRP!$D$26:$D$29)*(G9068/100)*(E9068/1000)),
IF(C9068="Wine",
SUM(LOOKUP(2,1/(SRP!$B$21:$B$25&lt;=E9068)/(SRP!$C$21:$C$25&gt;=E9068),SRP!$D$21:$D$25)*(G9068/100)*(E9068/1000)),
IF(AND(C9068="Ready to Drink",D9068="RTD-One Pour Cocktail&gt;7%&lt;=14.5"),
SUM(LOOKUP(2,1/(SRP!$B$16:$B$20&lt;=E9068)/(SRP!$C$16:$C$20&gt;=E9068),SRP!$D$16:$D$20)*(G9068/100)*(E9068/1000)),
IF(C9068="Ready to Drink",
SUM(LOOKUP(2,1/(SRP!$B$11:$B$15&lt;=E9068)/(SRP!$C$11:$C$15&gt;=E9068),SRP!$D$11:$D$15)*(G9068/100)*(E9068/1000)),
0)))))),2)</f>
        <v>8.49</v>
      </c>
      <c r="L9068" s="173" t="str">
        <f t="shared" si="141"/>
        <v>Wine750</v>
      </c>
      <c r="M9068" s="154">
        <f>VLOOKUP(L9068,'Slope %'!C:D,2,0)</f>
        <v>0.1</v>
      </c>
    </row>
    <row r="9069" spans="1:13" x14ac:dyDescent="0.25">
      <c r="A9069" s="169">
        <v>709279</v>
      </c>
      <c r="B9069" s="170" t="s">
        <v>6592</v>
      </c>
      <c r="C9069" s="170" t="s">
        <v>15</v>
      </c>
      <c r="D9069" s="170" t="s">
        <v>93</v>
      </c>
      <c r="E9069" s="170">
        <v>750</v>
      </c>
      <c r="F9069" s="170">
        <v>6</v>
      </c>
      <c r="G9069" s="171">
        <v>40</v>
      </c>
      <c r="H9069" s="170" t="s">
        <v>446</v>
      </c>
      <c r="I9069" s="171">
        <v>40.99</v>
      </c>
      <c r="J9069" s="169">
        <v>1</v>
      </c>
      <c r="K9069" s="154" cm="1">
        <f t="array" ref="K9069">ROUND(
IF(C9069="Beer",
SUM(LOOKUP(2,1/(SRP!$B$8:$B$10&lt;=E9069)/(SRP!$C$8:$C$10&gt;=E9069),SRP!$D$8:$D$10)*(G9069/100)*(E9069/1000)),
IF(C9069="Spirits",
SUM(LOOKUP(2,1/(SRP!$B$2:$B$7&lt;=E9069)/(SRP!$C$2:$C$7&gt;=E9069),SRP!$D$2:$D$7)*(G9069/100)*(E9069/1000)),
IF(AND(C9069="Wine",D9069="Fortified Wines"),
SUM(LOOKUP(2,1/(SRP!$B$26:$B$29&lt;=E9069)/(SRP!$C$26:$C$29&gt;=E9069),SRP!$D$26:$D$29)*(G9069/100)*(E9069/1000)),
IF(C9069="Wine",
SUM(LOOKUP(2,1/(SRP!$B$21:$B$25&lt;=E9069)/(SRP!$C$21:$C$25&gt;=E9069),SRP!$D$21:$D$25)*(G9069/100)*(E9069/1000)),
IF(AND(C9069="Ready to Drink",D9069="RTD-One Pour Cocktail&gt;7%&lt;=14.5"),
SUM(LOOKUP(2,1/(SRP!$B$16:$B$20&lt;=E9069)/(SRP!$C$16:$C$20&gt;=E9069),SRP!$D$16:$D$20)*(G9069/100)*(E9069/1000)),
IF(C9069="Ready to Drink",
SUM(LOOKUP(2,1/(SRP!$B$11:$B$15&lt;=E9069)/(SRP!$C$11:$C$15&gt;=E9069),SRP!$D$11:$D$15)*(G9069/100)*(E9069/1000)),
0)))))),2)</f>
        <v>23.42</v>
      </c>
      <c r="L9069" s="173" t="str">
        <f t="shared" si="141"/>
        <v>Spirits750</v>
      </c>
      <c r="M9069" s="154">
        <f>VLOOKUP(L9069,'Slope %'!C:D,2,0)</f>
        <v>7.0000000000000007E-2</v>
      </c>
    </row>
    <row r="9070" spans="1:13" x14ac:dyDescent="0.25">
      <c r="A9070" s="169">
        <v>710311</v>
      </c>
      <c r="B9070" s="170" t="s">
        <v>233</v>
      </c>
      <c r="C9070" s="170" t="s">
        <v>15</v>
      </c>
      <c r="D9070" s="170" t="s">
        <v>19</v>
      </c>
      <c r="E9070" s="170">
        <v>375</v>
      </c>
      <c r="F9070" s="170">
        <v>12</v>
      </c>
      <c r="G9070" s="171">
        <v>40</v>
      </c>
      <c r="H9070" s="170" t="s">
        <v>29</v>
      </c>
      <c r="I9070" s="171">
        <v>25.99</v>
      </c>
      <c r="J9070" s="169">
        <v>1</v>
      </c>
      <c r="K9070" s="154" cm="1">
        <f t="array" ref="K9070">ROUND(
IF(C9070="Beer",
SUM(LOOKUP(2,1/(SRP!$B$8:$B$10&lt;=E9070)/(SRP!$C$8:$C$10&gt;=E9070),SRP!$D$8:$D$10)*(G9070/100)*(E9070/1000)),
IF(C9070="Spirits",
SUM(LOOKUP(2,1/(SRP!$B$2:$B$7&lt;=E9070)/(SRP!$C$2:$C$7&gt;=E9070),SRP!$D$2:$D$7)*(G9070/100)*(E9070/1000)),
IF(AND(C9070="Wine",D9070="Fortified Wines"),
SUM(LOOKUP(2,1/(SRP!$B$26:$B$29&lt;=E9070)/(SRP!$C$26:$C$29&gt;=E9070),SRP!$D$26:$D$29)*(G9070/100)*(E9070/1000)),
IF(C9070="Wine",
SUM(LOOKUP(2,1/(SRP!$B$21:$B$25&lt;=E9070)/(SRP!$C$21:$C$25&gt;=E9070),SRP!$D$21:$D$25)*(G9070/100)*(E9070/1000)),
IF(AND(C9070="Ready to Drink",D9070="RTD-One Pour Cocktail&gt;7%&lt;=14.5"),
SUM(LOOKUP(2,1/(SRP!$B$16:$B$20&lt;=E9070)/(SRP!$C$16:$C$20&gt;=E9070),SRP!$D$16:$D$20)*(G9070/100)*(E9070/1000)),
IF(C9070="Ready to Drink",
SUM(LOOKUP(2,1/(SRP!$B$11:$B$15&lt;=E9070)/(SRP!$C$11:$C$15&gt;=E9070),SRP!$D$11:$D$15)*(G9070/100)*(E9070/1000)),
0)))))),2)</f>
        <v>13.3</v>
      </c>
      <c r="L9070" s="173" t="str">
        <f t="shared" si="141"/>
        <v>Spirits375</v>
      </c>
      <c r="M9070" s="154">
        <f>VLOOKUP(L9070,'Slope %'!C:D,2,0)</f>
        <v>0.1</v>
      </c>
    </row>
    <row r="9071" spans="1:13" x14ac:dyDescent="0.25">
      <c r="A9071" s="169">
        <v>710323</v>
      </c>
      <c r="B9071" s="170" t="s">
        <v>6593</v>
      </c>
      <c r="C9071" s="170" t="s">
        <v>24</v>
      </c>
      <c r="D9071" s="170" t="s">
        <v>166</v>
      </c>
      <c r="E9071" s="170">
        <v>750</v>
      </c>
      <c r="F9071" s="170">
        <v>12</v>
      </c>
      <c r="G9071" s="171">
        <v>12</v>
      </c>
      <c r="H9071" s="170" t="s">
        <v>177</v>
      </c>
      <c r="I9071" s="171">
        <v>15.79</v>
      </c>
      <c r="J9071" s="169">
        <v>1</v>
      </c>
      <c r="K9071" s="154" cm="1">
        <f t="array" ref="K9071">ROUND(
IF(C9071="Beer",
SUM(LOOKUP(2,1/(SRP!$B$8:$B$10&lt;=E9071)/(SRP!$C$8:$C$10&gt;=E9071),SRP!$D$8:$D$10)*(G9071/100)*(E9071/1000)),
IF(C9071="Spirits",
SUM(LOOKUP(2,1/(SRP!$B$2:$B$7&lt;=E9071)/(SRP!$C$2:$C$7&gt;=E9071),SRP!$D$2:$D$7)*(G9071/100)*(E9071/1000)),
IF(AND(C9071="Wine",D9071="Fortified Wines"),
SUM(LOOKUP(2,1/(SRP!$B$26:$B$29&lt;=E9071)/(SRP!$C$26:$C$29&gt;=E9071),SRP!$D$26:$D$29)*(G9071/100)*(E9071/1000)),
IF(C9071="Wine",
SUM(LOOKUP(2,1/(SRP!$B$21:$B$25&lt;=E9071)/(SRP!$C$21:$C$25&gt;=E9071),SRP!$D$21:$D$25)*(G9071/100)*(E9071/1000)),
IF(AND(C9071="Ready to Drink",D9071="RTD-One Pour Cocktail&gt;7%&lt;=14.5"),
SUM(LOOKUP(2,1/(SRP!$B$16:$B$20&lt;=E9071)/(SRP!$C$16:$C$20&gt;=E9071),SRP!$D$16:$D$20)*(G9071/100)*(E9071/1000)),
IF(C9071="Ready to Drink",
SUM(LOOKUP(2,1/(SRP!$B$11:$B$15&lt;=E9071)/(SRP!$C$11:$C$15&gt;=E9071),SRP!$D$11:$D$15)*(G9071/100)*(E9071/1000)),
0)))))),2)</f>
        <v>7.03</v>
      </c>
      <c r="L9071" s="173" t="str">
        <f t="shared" si="141"/>
        <v>Wine750</v>
      </c>
      <c r="M9071" s="154">
        <f>VLOOKUP(L9071,'Slope %'!C:D,2,0)</f>
        <v>0.1</v>
      </c>
    </row>
    <row r="9072" spans="1:13" x14ac:dyDescent="0.25">
      <c r="A9072" s="169">
        <v>710324</v>
      </c>
      <c r="B9072" s="170" t="s">
        <v>6594</v>
      </c>
      <c r="C9072" s="170" t="s">
        <v>24</v>
      </c>
      <c r="D9072" s="170" t="s">
        <v>230</v>
      </c>
      <c r="E9072" s="170">
        <v>750</v>
      </c>
      <c r="F9072" s="170">
        <v>12</v>
      </c>
      <c r="G9072" s="171">
        <v>12.5</v>
      </c>
      <c r="H9072" s="170" t="s">
        <v>177</v>
      </c>
      <c r="I9072" s="171">
        <v>15.79</v>
      </c>
      <c r="J9072" s="169">
        <v>1</v>
      </c>
      <c r="K9072" s="154" cm="1">
        <f t="array" ref="K9072">ROUND(
IF(C9072="Beer",
SUM(LOOKUP(2,1/(SRP!$B$8:$B$10&lt;=E9072)/(SRP!$C$8:$C$10&gt;=E9072),SRP!$D$8:$D$10)*(G9072/100)*(E9072/1000)),
IF(C9072="Spirits",
SUM(LOOKUP(2,1/(SRP!$B$2:$B$7&lt;=E9072)/(SRP!$C$2:$C$7&gt;=E9072),SRP!$D$2:$D$7)*(G9072/100)*(E9072/1000)),
IF(AND(C9072="Wine",D9072="Fortified Wines"),
SUM(LOOKUP(2,1/(SRP!$B$26:$B$29&lt;=E9072)/(SRP!$C$26:$C$29&gt;=E9072),SRP!$D$26:$D$29)*(G9072/100)*(E9072/1000)),
IF(C9072="Wine",
SUM(LOOKUP(2,1/(SRP!$B$21:$B$25&lt;=E9072)/(SRP!$C$21:$C$25&gt;=E9072),SRP!$D$21:$D$25)*(G9072/100)*(E9072/1000)),
IF(AND(C9072="Ready to Drink",D9072="RTD-One Pour Cocktail&gt;7%&lt;=14.5"),
SUM(LOOKUP(2,1/(SRP!$B$16:$B$20&lt;=E9072)/(SRP!$C$16:$C$20&gt;=E9072),SRP!$D$16:$D$20)*(G9072/100)*(E9072/1000)),
IF(C9072="Ready to Drink",
SUM(LOOKUP(2,1/(SRP!$B$11:$B$15&lt;=E9072)/(SRP!$C$11:$C$15&gt;=E9072),SRP!$D$11:$D$15)*(G9072/100)*(E9072/1000)),
0)))))),2)</f>
        <v>7.32</v>
      </c>
      <c r="L9072" s="173" t="str">
        <f t="shared" si="141"/>
        <v>Wine750</v>
      </c>
      <c r="M9072" s="154">
        <f>VLOOKUP(L9072,'Slope %'!C:D,2,0)</f>
        <v>0.1</v>
      </c>
    </row>
    <row r="9073" spans="1:13" x14ac:dyDescent="0.25">
      <c r="A9073" s="169">
        <v>710649</v>
      </c>
      <c r="B9073" s="170" t="s">
        <v>6595</v>
      </c>
      <c r="C9073" s="170" t="s">
        <v>11</v>
      </c>
      <c r="D9073" s="170" t="s">
        <v>267</v>
      </c>
      <c r="E9073" s="170">
        <v>500</v>
      </c>
      <c r="F9073" s="170">
        <v>24</v>
      </c>
      <c r="G9073" s="171">
        <v>4.3</v>
      </c>
      <c r="H9073" s="170" t="s">
        <v>20</v>
      </c>
      <c r="I9073" s="171">
        <v>4.49</v>
      </c>
      <c r="J9073" s="169">
        <v>1</v>
      </c>
      <c r="K9073" s="154" cm="1">
        <f t="array" ref="K9073">ROUND(
IF(C9073="Beer",
SUM(LOOKUP(2,1/(SRP!$B$8:$B$10&lt;=E9073)/(SRP!$C$8:$C$10&gt;=E9073),SRP!$D$8:$D$10)*(G9073/100)*(E9073/1000)),
IF(C9073="Spirits",
SUM(LOOKUP(2,1/(SRP!$B$2:$B$7&lt;=E9073)/(SRP!$C$2:$C$7&gt;=E9073),SRP!$D$2:$D$7)*(G9073/100)*(E9073/1000)),
IF(AND(C9073="Wine",D9073="Fortified Wines"),
SUM(LOOKUP(2,1/(SRP!$B$26:$B$29&lt;=E9073)/(SRP!$C$26:$C$29&gt;=E9073),SRP!$D$26:$D$29)*(G9073/100)*(E9073/1000)),
IF(C9073="Wine",
SUM(LOOKUP(2,1/(SRP!$B$21:$B$25&lt;=E9073)/(SRP!$C$21:$C$25&gt;=E9073),SRP!$D$21:$D$25)*(G9073/100)*(E9073/1000)),
IF(AND(C9073="Ready to Drink",D9073="RTD-One Pour Cocktail&gt;7%&lt;=14.5"),
SUM(LOOKUP(2,1/(SRP!$B$16:$B$20&lt;=E9073)/(SRP!$C$16:$C$20&gt;=E9073),SRP!$D$16:$D$20)*(G9073/100)*(E9073/1000)),
IF(C9073="Ready to Drink",
SUM(LOOKUP(2,1/(SRP!$B$11:$B$15&lt;=E9073)/(SRP!$C$11:$C$15&gt;=E9073),SRP!$D$11:$D$15)*(G9073/100)*(E9073/1000)),
0)))))),2)</f>
        <v>1.68</v>
      </c>
      <c r="L9073" s="173" t="str">
        <f t="shared" si="141"/>
        <v>Beer500</v>
      </c>
      <c r="M9073" s="154">
        <f>VLOOKUP(L9073,'Slope %'!C:D,2,0)</f>
        <v>0.12</v>
      </c>
    </row>
    <row r="9074" spans="1:13" x14ac:dyDescent="0.25">
      <c r="A9074" s="169">
        <v>710649</v>
      </c>
      <c r="B9074" s="170" t="s">
        <v>6595</v>
      </c>
      <c r="C9074" s="170" t="s">
        <v>11</v>
      </c>
      <c r="D9074" s="170" t="s">
        <v>267</v>
      </c>
      <c r="E9074" s="170">
        <v>500</v>
      </c>
      <c r="F9074" s="170">
        <v>24</v>
      </c>
      <c r="G9074" s="171">
        <v>4.3</v>
      </c>
      <c r="H9074" s="170" t="s">
        <v>20</v>
      </c>
      <c r="I9074" s="171">
        <v>4.49</v>
      </c>
      <c r="J9074" s="169">
        <v>1</v>
      </c>
      <c r="K9074" s="154" cm="1">
        <f t="array" ref="K9074">ROUND(
IF(C9074="Beer",
SUM(LOOKUP(2,1/(SRP!$B$8:$B$10&lt;=E9074)/(SRP!$C$8:$C$10&gt;=E9074),SRP!$D$8:$D$10)*(G9074/100)*(E9074/1000)),
IF(C9074="Spirits",
SUM(LOOKUP(2,1/(SRP!$B$2:$B$7&lt;=E9074)/(SRP!$C$2:$C$7&gt;=E9074),SRP!$D$2:$D$7)*(G9074/100)*(E9074/1000)),
IF(AND(C9074="Wine",D9074="Fortified Wines"),
SUM(LOOKUP(2,1/(SRP!$B$26:$B$29&lt;=E9074)/(SRP!$C$26:$C$29&gt;=E9074),SRP!$D$26:$D$29)*(G9074/100)*(E9074/1000)),
IF(C9074="Wine",
SUM(LOOKUP(2,1/(SRP!$B$21:$B$25&lt;=E9074)/(SRP!$C$21:$C$25&gt;=E9074),SRP!$D$21:$D$25)*(G9074/100)*(E9074/1000)),
IF(AND(C9074="Ready to Drink",D9074="RTD-One Pour Cocktail&gt;7%&lt;=14.5"),
SUM(LOOKUP(2,1/(SRP!$B$16:$B$20&lt;=E9074)/(SRP!$C$16:$C$20&gt;=E9074),SRP!$D$16:$D$20)*(G9074/100)*(E9074/1000)),
IF(C9074="Ready to Drink",
SUM(LOOKUP(2,1/(SRP!$B$11:$B$15&lt;=E9074)/(SRP!$C$11:$C$15&gt;=E9074),SRP!$D$11:$D$15)*(G9074/100)*(E9074/1000)),
0)))))),2)</f>
        <v>1.68</v>
      </c>
      <c r="L9074" s="173" t="str">
        <f t="shared" si="141"/>
        <v>Beer500</v>
      </c>
      <c r="M9074" s="154">
        <f>VLOOKUP(L9074,'Slope %'!C:D,2,0)</f>
        <v>0.12</v>
      </c>
    </row>
    <row r="9075" spans="1:13" x14ac:dyDescent="0.25">
      <c r="A9075" s="169">
        <v>710681</v>
      </c>
      <c r="B9075" s="170" t="s">
        <v>6596</v>
      </c>
      <c r="C9075" s="170" t="s">
        <v>24</v>
      </c>
      <c r="D9075" s="170" t="s">
        <v>185</v>
      </c>
      <c r="E9075" s="170">
        <v>750</v>
      </c>
      <c r="F9075" s="170">
        <v>12</v>
      </c>
      <c r="G9075" s="171">
        <v>14.8</v>
      </c>
      <c r="H9075" s="170" t="s">
        <v>64</v>
      </c>
      <c r="I9075" s="171">
        <v>27.99</v>
      </c>
      <c r="J9075" s="169">
        <v>1</v>
      </c>
      <c r="K9075" s="154" cm="1">
        <f t="array" ref="K9075">ROUND(
IF(C9075="Beer",
SUM(LOOKUP(2,1/(SRP!$B$8:$B$10&lt;=E9075)/(SRP!$C$8:$C$10&gt;=E9075),SRP!$D$8:$D$10)*(G9075/100)*(E9075/1000)),
IF(C9075="Spirits",
SUM(LOOKUP(2,1/(SRP!$B$2:$B$7&lt;=E9075)/(SRP!$C$2:$C$7&gt;=E9075),SRP!$D$2:$D$7)*(G9075/100)*(E9075/1000)),
IF(AND(C9075="Wine",D9075="Fortified Wines"),
SUM(LOOKUP(2,1/(SRP!$B$26:$B$29&lt;=E9075)/(SRP!$C$26:$C$29&gt;=E9075),SRP!$D$26:$D$29)*(G9075/100)*(E9075/1000)),
IF(C9075="Wine",
SUM(LOOKUP(2,1/(SRP!$B$21:$B$25&lt;=E9075)/(SRP!$C$21:$C$25&gt;=E9075),SRP!$D$21:$D$25)*(G9075/100)*(E9075/1000)),
IF(AND(C9075="Ready to Drink",D9075="RTD-One Pour Cocktail&gt;7%&lt;=14.5"),
SUM(LOOKUP(2,1/(SRP!$B$16:$B$20&lt;=E9075)/(SRP!$C$16:$C$20&gt;=E9075),SRP!$D$16:$D$20)*(G9075/100)*(E9075/1000)),
IF(C9075="Ready to Drink",
SUM(LOOKUP(2,1/(SRP!$B$11:$B$15&lt;=E9075)/(SRP!$C$11:$C$15&gt;=E9075),SRP!$D$11:$D$15)*(G9075/100)*(E9075/1000)),
0)))))),2)</f>
        <v>8.67</v>
      </c>
      <c r="L9075" s="173" t="str">
        <f t="shared" si="141"/>
        <v>Wine750</v>
      </c>
      <c r="M9075" s="154">
        <f>VLOOKUP(L9075,'Slope %'!C:D,2,0)</f>
        <v>0.1</v>
      </c>
    </row>
    <row r="9076" spans="1:13" x14ac:dyDescent="0.25">
      <c r="A9076" s="169">
        <v>710707</v>
      </c>
      <c r="B9076" s="170" t="s">
        <v>6597</v>
      </c>
      <c r="C9076" s="170" t="s">
        <v>11</v>
      </c>
      <c r="D9076" s="170" t="s">
        <v>12</v>
      </c>
      <c r="E9076" s="170">
        <v>5325</v>
      </c>
      <c r="F9076" s="170">
        <v>1</v>
      </c>
      <c r="G9076" s="171">
        <v>5</v>
      </c>
      <c r="H9076" s="170" t="s">
        <v>342</v>
      </c>
      <c r="I9076" s="171">
        <v>26.99</v>
      </c>
      <c r="J9076" s="169">
        <v>15</v>
      </c>
      <c r="K9076" s="154" cm="1">
        <f t="array" ref="K9076">ROUND(
IF(C9076="Beer",
SUM(LOOKUP(2,1/(SRP!$B$8:$B$10&lt;=E9076)/(SRP!$C$8:$C$10&gt;=E9076),SRP!$D$8:$D$10)*(G9076/100)*(E9076/1000)),
IF(C9076="Spirits",
SUM(LOOKUP(2,1/(SRP!$B$2:$B$7&lt;=E9076)/(SRP!$C$2:$C$7&gt;=E9076),SRP!$D$2:$D$7)*(G9076/100)*(E9076/1000)),
IF(AND(C9076="Wine",D9076="Fortified Wines"),
SUM(LOOKUP(2,1/(SRP!$B$26:$B$29&lt;=E9076)/(SRP!$C$26:$C$29&gt;=E9076),SRP!$D$26:$D$29)*(G9076/100)*(E9076/1000)),
IF(C9076="Wine",
SUM(LOOKUP(2,1/(SRP!$B$21:$B$25&lt;=E9076)/(SRP!$C$21:$C$25&gt;=E9076),SRP!$D$21:$D$25)*(G9076/100)*(E9076/1000)),
IF(AND(C9076="Ready to Drink",D9076="RTD-One Pour Cocktail&gt;7%&lt;=14.5"),
SUM(LOOKUP(2,1/(SRP!$B$16:$B$20&lt;=E9076)/(SRP!$C$16:$C$20&gt;=E9076),SRP!$D$16:$D$20)*(G9076/100)*(E9076/1000)),
IF(C9076="Ready to Drink",
SUM(LOOKUP(2,1/(SRP!$B$11:$B$15&lt;=E9076)/(SRP!$C$11:$C$15&gt;=E9076),SRP!$D$11:$D$15)*(G9076/100)*(E9076/1000)),
0)))))),2)</f>
        <v>20.79</v>
      </c>
      <c r="L9076" s="173" t="str">
        <f t="shared" si="141"/>
        <v>Beer5325</v>
      </c>
      <c r="M9076" s="154">
        <f>VLOOKUP(L9076,'Slope %'!C:D,2,0)</f>
        <v>0.05</v>
      </c>
    </row>
    <row r="9077" spans="1:13" x14ac:dyDescent="0.25">
      <c r="A9077" s="169">
        <v>710707</v>
      </c>
      <c r="B9077" s="170" t="s">
        <v>6597</v>
      </c>
      <c r="C9077" s="170" t="s">
        <v>11</v>
      </c>
      <c r="D9077" s="170" t="s">
        <v>12</v>
      </c>
      <c r="E9077" s="170">
        <v>5325</v>
      </c>
      <c r="F9077" s="170">
        <v>1</v>
      </c>
      <c r="G9077" s="171">
        <v>5</v>
      </c>
      <c r="H9077" s="170" t="s">
        <v>342</v>
      </c>
      <c r="I9077" s="171">
        <v>26.99</v>
      </c>
      <c r="J9077" s="169">
        <v>15</v>
      </c>
      <c r="K9077" s="154" cm="1">
        <f t="array" ref="K9077">ROUND(
IF(C9077="Beer",
SUM(LOOKUP(2,1/(SRP!$B$8:$B$10&lt;=E9077)/(SRP!$C$8:$C$10&gt;=E9077),SRP!$D$8:$D$10)*(G9077/100)*(E9077/1000)),
IF(C9077="Spirits",
SUM(LOOKUP(2,1/(SRP!$B$2:$B$7&lt;=E9077)/(SRP!$C$2:$C$7&gt;=E9077),SRP!$D$2:$D$7)*(G9077/100)*(E9077/1000)),
IF(AND(C9077="Wine",D9077="Fortified Wines"),
SUM(LOOKUP(2,1/(SRP!$B$26:$B$29&lt;=E9077)/(SRP!$C$26:$C$29&gt;=E9077),SRP!$D$26:$D$29)*(G9077/100)*(E9077/1000)),
IF(C9077="Wine",
SUM(LOOKUP(2,1/(SRP!$B$21:$B$25&lt;=E9077)/(SRP!$C$21:$C$25&gt;=E9077),SRP!$D$21:$D$25)*(G9077/100)*(E9077/1000)),
IF(AND(C9077="Ready to Drink",D9077="RTD-One Pour Cocktail&gt;7%&lt;=14.5"),
SUM(LOOKUP(2,1/(SRP!$B$16:$B$20&lt;=E9077)/(SRP!$C$16:$C$20&gt;=E9077),SRP!$D$16:$D$20)*(G9077/100)*(E9077/1000)),
IF(C9077="Ready to Drink",
SUM(LOOKUP(2,1/(SRP!$B$11:$B$15&lt;=E9077)/(SRP!$C$11:$C$15&gt;=E9077),SRP!$D$11:$D$15)*(G9077/100)*(E9077/1000)),
0)))))),2)</f>
        <v>20.79</v>
      </c>
      <c r="L9077" s="173" t="str">
        <f t="shared" si="141"/>
        <v>Beer5325</v>
      </c>
      <c r="M9077" s="154">
        <f>VLOOKUP(L9077,'Slope %'!C:D,2,0)</f>
        <v>0.05</v>
      </c>
    </row>
    <row r="9078" spans="1:13" x14ac:dyDescent="0.25">
      <c r="A9078" s="169">
        <v>711733</v>
      </c>
      <c r="B9078" s="170" t="s">
        <v>6598</v>
      </c>
      <c r="C9078" s="170" t="s">
        <v>15</v>
      </c>
      <c r="D9078" s="170" t="s">
        <v>227</v>
      </c>
      <c r="E9078" s="170">
        <v>750</v>
      </c>
      <c r="F9078" s="170">
        <v>12</v>
      </c>
      <c r="G9078" s="171">
        <v>40</v>
      </c>
      <c r="H9078" s="170" t="s">
        <v>22</v>
      </c>
      <c r="I9078" s="171">
        <v>36.99</v>
      </c>
      <c r="J9078" s="169">
        <v>1</v>
      </c>
      <c r="K9078" s="154" cm="1">
        <f t="array" ref="K9078">ROUND(
IF(C9078="Beer",
SUM(LOOKUP(2,1/(SRP!$B$8:$B$10&lt;=E9078)/(SRP!$C$8:$C$10&gt;=E9078),SRP!$D$8:$D$10)*(G9078/100)*(E9078/1000)),
IF(C9078="Spirits",
SUM(LOOKUP(2,1/(SRP!$B$2:$B$7&lt;=E9078)/(SRP!$C$2:$C$7&gt;=E9078),SRP!$D$2:$D$7)*(G9078/100)*(E9078/1000)),
IF(AND(C9078="Wine",D9078="Fortified Wines"),
SUM(LOOKUP(2,1/(SRP!$B$26:$B$29&lt;=E9078)/(SRP!$C$26:$C$29&gt;=E9078),SRP!$D$26:$D$29)*(G9078/100)*(E9078/1000)),
IF(C9078="Wine",
SUM(LOOKUP(2,1/(SRP!$B$21:$B$25&lt;=E9078)/(SRP!$C$21:$C$25&gt;=E9078),SRP!$D$21:$D$25)*(G9078/100)*(E9078/1000)),
IF(AND(C9078="Ready to Drink",D9078="RTD-One Pour Cocktail&gt;7%&lt;=14.5"),
SUM(LOOKUP(2,1/(SRP!$B$16:$B$20&lt;=E9078)/(SRP!$C$16:$C$20&gt;=E9078),SRP!$D$16:$D$20)*(G9078/100)*(E9078/1000)),
IF(C9078="Ready to Drink",
SUM(LOOKUP(2,1/(SRP!$B$11:$B$15&lt;=E9078)/(SRP!$C$11:$C$15&gt;=E9078),SRP!$D$11:$D$15)*(G9078/100)*(E9078/1000)),
0)))))),2)</f>
        <v>23.42</v>
      </c>
      <c r="L9078" s="173" t="str">
        <f t="shared" si="141"/>
        <v>Spirits750</v>
      </c>
      <c r="M9078" s="154">
        <f>VLOOKUP(L9078,'Slope %'!C:D,2,0)</f>
        <v>7.0000000000000007E-2</v>
      </c>
    </row>
    <row r="9079" spans="1:13" x14ac:dyDescent="0.25">
      <c r="A9079" s="169">
        <v>712160</v>
      </c>
      <c r="B9079" s="170" t="s">
        <v>6599</v>
      </c>
      <c r="C9079" s="170" t="s">
        <v>15</v>
      </c>
      <c r="D9079" s="170" t="s">
        <v>78</v>
      </c>
      <c r="E9079" s="170">
        <v>750</v>
      </c>
      <c r="F9079" s="170">
        <v>12</v>
      </c>
      <c r="G9079" s="171">
        <v>45</v>
      </c>
      <c r="H9079" s="170" t="s">
        <v>20</v>
      </c>
      <c r="I9079" s="171">
        <v>35.99</v>
      </c>
      <c r="J9079" s="169">
        <v>1</v>
      </c>
      <c r="K9079" s="154" cm="1">
        <f t="array" ref="K9079">ROUND(
IF(C9079="Beer",
SUM(LOOKUP(2,1/(SRP!$B$8:$B$10&lt;=E9079)/(SRP!$C$8:$C$10&gt;=E9079),SRP!$D$8:$D$10)*(G9079/100)*(E9079/1000)),
IF(C9079="Spirits",
SUM(LOOKUP(2,1/(SRP!$B$2:$B$7&lt;=E9079)/(SRP!$C$2:$C$7&gt;=E9079),SRP!$D$2:$D$7)*(G9079/100)*(E9079/1000)),
IF(AND(C9079="Wine",D9079="Fortified Wines"),
SUM(LOOKUP(2,1/(SRP!$B$26:$B$29&lt;=E9079)/(SRP!$C$26:$C$29&gt;=E9079),SRP!$D$26:$D$29)*(G9079/100)*(E9079/1000)),
IF(C9079="Wine",
SUM(LOOKUP(2,1/(SRP!$B$21:$B$25&lt;=E9079)/(SRP!$C$21:$C$25&gt;=E9079),SRP!$D$21:$D$25)*(G9079/100)*(E9079/1000)),
IF(AND(C9079="Ready to Drink",D9079="RTD-One Pour Cocktail&gt;7%&lt;=14.5"),
SUM(LOOKUP(2,1/(SRP!$B$16:$B$20&lt;=E9079)/(SRP!$C$16:$C$20&gt;=E9079),SRP!$D$16:$D$20)*(G9079/100)*(E9079/1000)),
IF(C9079="Ready to Drink",
SUM(LOOKUP(2,1/(SRP!$B$11:$B$15&lt;=E9079)/(SRP!$C$11:$C$15&gt;=E9079),SRP!$D$11:$D$15)*(G9079/100)*(E9079/1000)),
0)))))),2)</f>
        <v>26.35</v>
      </c>
      <c r="L9079" s="173" t="str">
        <f t="shared" si="141"/>
        <v>Spirits750</v>
      </c>
      <c r="M9079" s="154">
        <f>VLOOKUP(L9079,'Slope %'!C:D,2,0)</f>
        <v>7.0000000000000007E-2</v>
      </c>
    </row>
    <row r="9080" spans="1:13" x14ac:dyDescent="0.25">
      <c r="A9080" s="169">
        <v>713110</v>
      </c>
      <c r="B9080" s="170" t="s">
        <v>6600</v>
      </c>
      <c r="C9080" s="170" t="s">
        <v>24</v>
      </c>
      <c r="D9080" s="170" t="s">
        <v>34</v>
      </c>
      <c r="E9080" s="170">
        <v>750</v>
      </c>
      <c r="F9080" s="170">
        <v>12</v>
      </c>
      <c r="G9080" s="171">
        <v>13</v>
      </c>
      <c r="H9080" s="170" t="s">
        <v>73</v>
      </c>
      <c r="I9080" s="171">
        <v>21.99</v>
      </c>
      <c r="J9080" s="169">
        <v>1</v>
      </c>
      <c r="K9080" s="154" cm="1">
        <f t="array" ref="K9080">ROUND(
IF(C9080="Beer",
SUM(LOOKUP(2,1/(SRP!$B$8:$B$10&lt;=E9080)/(SRP!$C$8:$C$10&gt;=E9080),SRP!$D$8:$D$10)*(G9080/100)*(E9080/1000)),
IF(C9080="Spirits",
SUM(LOOKUP(2,1/(SRP!$B$2:$B$7&lt;=E9080)/(SRP!$C$2:$C$7&gt;=E9080),SRP!$D$2:$D$7)*(G9080/100)*(E9080/1000)),
IF(AND(C9080="Wine",D9080="Fortified Wines"),
SUM(LOOKUP(2,1/(SRP!$B$26:$B$29&lt;=E9080)/(SRP!$C$26:$C$29&gt;=E9080),SRP!$D$26:$D$29)*(G9080/100)*(E9080/1000)),
IF(C9080="Wine",
SUM(LOOKUP(2,1/(SRP!$B$21:$B$25&lt;=E9080)/(SRP!$C$21:$C$25&gt;=E9080),SRP!$D$21:$D$25)*(G9080/100)*(E9080/1000)),
IF(AND(C9080="Ready to Drink",D9080="RTD-One Pour Cocktail&gt;7%&lt;=14.5"),
SUM(LOOKUP(2,1/(SRP!$B$16:$B$20&lt;=E9080)/(SRP!$C$16:$C$20&gt;=E9080),SRP!$D$16:$D$20)*(G9080/100)*(E9080/1000)),
IF(C9080="Ready to Drink",
SUM(LOOKUP(2,1/(SRP!$B$11:$B$15&lt;=E9080)/(SRP!$C$11:$C$15&gt;=E9080),SRP!$D$11:$D$15)*(G9080/100)*(E9080/1000)),
0)))))),2)</f>
        <v>7.61</v>
      </c>
      <c r="L9080" s="173" t="str">
        <f t="shared" si="141"/>
        <v>Wine750</v>
      </c>
      <c r="M9080" s="154">
        <f>VLOOKUP(L9080,'Slope %'!C:D,2,0)</f>
        <v>0.1</v>
      </c>
    </row>
    <row r="9081" spans="1:13" x14ac:dyDescent="0.25">
      <c r="A9081" s="169">
        <v>713434</v>
      </c>
      <c r="B9081" s="170" t="s">
        <v>6601</v>
      </c>
      <c r="C9081" s="170" t="s">
        <v>24</v>
      </c>
      <c r="D9081" s="170" t="s">
        <v>85</v>
      </c>
      <c r="E9081" s="170">
        <v>750</v>
      </c>
      <c r="F9081" s="170">
        <v>12</v>
      </c>
      <c r="G9081" s="171">
        <v>13.5</v>
      </c>
      <c r="H9081" s="170" t="s">
        <v>141</v>
      </c>
      <c r="I9081" s="171">
        <v>22.59</v>
      </c>
      <c r="J9081" s="169">
        <v>1</v>
      </c>
      <c r="K9081" s="154" cm="1">
        <f t="array" ref="K9081">ROUND(
IF(C9081="Beer",
SUM(LOOKUP(2,1/(SRP!$B$8:$B$10&lt;=E9081)/(SRP!$C$8:$C$10&gt;=E9081),SRP!$D$8:$D$10)*(G9081/100)*(E9081/1000)),
IF(C9081="Spirits",
SUM(LOOKUP(2,1/(SRP!$B$2:$B$7&lt;=E9081)/(SRP!$C$2:$C$7&gt;=E9081),SRP!$D$2:$D$7)*(G9081/100)*(E9081/1000)),
IF(AND(C9081="Wine",D9081="Fortified Wines"),
SUM(LOOKUP(2,1/(SRP!$B$26:$B$29&lt;=E9081)/(SRP!$C$26:$C$29&gt;=E9081),SRP!$D$26:$D$29)*(G9081/100)*(E9081/1000)),
IF(C9081="Wine",
SUM(LOOKUP(2,1/(SRP!$B$21:$B$25&lt;=E9081)/(SRP!$C$21:$C$25&gt;=E9081),SRP!$D$21:$D$25)*(G9081/100)*(E9081/1000)),
IF(AND(C9081="Ready to Drink",D9081="RTD-One Pour Cocktail&gt;7%&lt;=14.5"),
SUM(LOOKUP(2,1/(SRP!$B$16:$B$20&lt;=E9081)/(SRP!$C$16:$C$20&gt;=E9081),SRP!$D$16:$D$20)*(G9081/100)*(E9081/1000)),
IF(C9081="Ready to Drink",
SUM(LOOKUP(2,1/(SRP!$B$11:$B$15&lt;=E9081)/(SRP!$C$11:$C$15&gt;=E9081),SRP!$D$11:$D$15)*(G9081/100)*(E9081/1000)),
0)))))),2)</f>
        <v>7.9</v>
      </c>
      <c r="L9081" s="173" t="str">
        <f t="shared" si="141"/>
        <v>Wine750</v>
      </c>
      <c r="M9081" s="154">
        <f>VLOOKUP(L9081,'Slope %'!C:D,2,0)</f>
        <v>0.1</v>
      </c>
    </row>
    <row r="9082" spans="1:13" x14ac:dyDescent="0.25">
      <c r="A9082" s="169">
        <v>714113</v>
      </c>
      <c r="B9082" s="170" t="s">
        <v>6602</v>
      </c>
      <c r="C9082" s="170" t="s">
        <v>15</v>
      </c>
      <c r="D9082" s="170" t="s">
        <v>56</v>
      </c>
      <c r="E9082" s="170">
        <v>750</v>
      </c>
      <c r="F9082" s="170">
        <v>6</v>
      </c>
      <c r="G9082" s="171">
        <v>43</v>
      </c>
      <c r="H9082" s="170" t="s">
        <v>17</v>
      </c>
      <c r="I9082" s="171">
        <v>624.99</v>
      </c>
      <c r="J9082" s="169">
        <v>1</v>
      </c>
      <c r="K9082" s="154" cm="1">
        <f t="array" ref="K9082">ROUND(
IF(C9082="Beer",
SUM(LOOKUP(2,1/(SRP!$B$8:$B$10&lt;=E9082)/(SRP!$C$8:$C$10&gt;=E9082),SRP!$D$8:$D$10)*(G9082/100)*(E9082/1000)),
IF(C9082="Spirits",
SUM(LOOKUP(2,1/(SRP!$B$2:$B$7&lt;=E9082)/(SRP!$C$2:$C$7&gt;=E9082),SRP!$D$2:$D$7)*(G9082/100)*(E9082/1000)),
IF(AND(C9082="Wine",D9082="Fortified Wines"),
SUM(LOOKUP(2,1/(SRP!$B$26:$B$29&lt;=E9082)/(SRP!$C$26:$C$29&gt;=E9082),SRP!$D$26:$D$29)*(G9082/100)*(E9082/1000)),
IF(C9082="Wine",
SUM(LOOKUP(2,1/(SRP!$B$21:$B$25&lt;=E9082)/(SRP!$C$21:$C$25&gt;=E9082),SRP!$D$21:$D$25)*(G9082/100)*(E9082/1000)),
IF(AND(C9082="Ready to Drink",D9082="RTD-One Pour Cocktail&gt;7%&lt;=14.5"),
SUM(LOOKUP(2,1/(SRP!$B$16:$B$20&lt;=E9082)/(SRP!$C$16:$C$20&gt;=E9082),SRP!$D$16:$D$20)*(G9082/100)*(E9082/1000)),
IF(C9082="Ready to Drink",
SUM(LOOKUP(2,1/(SRP!$B$11:$B$15&lt;=E9082)/(SRP!$C$11:$C$15&gt;=E9082),SRP!$D$11:$D$15)*(G9082/100)*(E9082/1000)),
0)))))),2)</f>
        <v>25.18</v>
      </c>
      <c r="L9082" s="173" t="str">
        <f t="shared" si="141"/>
        <v>Spirits750</v>
      </c>
      <c r="M9082" s="154">
        <f>VLOOKUP(L9082,'Slope %'!C:D,2,0)</f>
        <v>7.0000000000000007E-2</v>
      </c>
    </row>
    <row r="9083" spans="1:13" x14ac:dyDescent="0.25">
      <c r="A9083" s="169">
        <v>714199</v>
      </c>
      <c r="B9083" s="170" t="s">
        <v>6603</v>
      </c>
      <c r="C9083" s="170" t="s">
        <v>15</v>
      </c>
      <c r="D9083" s="170" t="s">
        <v>756</v>
      </c>
      <c r="E9083" s="170">
        <v>750</v>
      </c>
      <c r="F9083" s="170">
        <v>12</v>
      </c>
      <c r="G9083" s="171">
        <v>35</v>
      </c>
      <c r="H9083" s="170" t="s">
        <v>20</v>
      </c>
      <c r="I9083" s="171">
        <v>33.99</v>
      </c>
      <c r="J9083" s="169">
        <v>1</v>
      </c>
      <c r="K9083" s="154" cm="1">
        <f t="array" ref="K9083">ROUND(
IF(C9083="Beer",
SUM(LOOKUP(2,1/(SRP!$B$8:$B$10&lt;=E9083)/(SRP!$C$8:$C$10&gt;=E9083),SRP!$D$8:$D$10)*(G9083/100)*(E9083/1000)),
IF(C9083="Spirits",
SUM(LOOKUP(2,1/(SRP!$B$2:$B$7&lt;=E9083)/(SRP!$C$2:$C$7&gt;=E9083),SRP!$D$2:$D$7)*(G9083/100)*(E9083/1000)),
IF(AND(C9083="Wine",D9083="Fortified Wines"),
SUM(LOOKUP(2,1/(SRP!$B$26:$B$29&lt;=E9083)/(SRP!$C$26:$C$29&gt;=E9083),SRP!$D$26:$D$29)*(G9083/100)*(E9083/1000)),
IF(C9083="Wine",
SUM(LOOKUP(2,1/(SRP!$B$21:$B$25&lt;=E9083)/(SRP!$C$21:$C$25&gt;=E9083),SRP!$D$21:$D$25)*(G9083/100)*(E9083/1000)),
IF(AND(C9083="Ready to Drink",D9083="RTD-One Pour Cocktail&gt;7%&lt;=14.5"),
SUM(LOOKUP(2,1/(SRP!$B$16:$B$20&lt;=E9083)/(SRP!$C$16:$C$20&gt;=E9083),SRP!$D$16:$D$20)*(G9083/100)*(E9083/1000)),
IF(C9083="Ready to Drink",
SUM(LOOKUP(2,1/(SRP!$B$11:$B$15&lt;=E9083)/(SRP!$C$11:$C$15&gt;=E9083),SRP!$D$11:$D$15)*(G9083/100)*(E9083/1000)),
0)))))),2)</f>
        <v>20.49</v>
      </c>
      <c r="L9083" s="173" t="str">
        <f t="shared" si="141"/>
        <v>Spirits750</v>
      </c>
      <c r="M9083" s="154">
        <f>VLOOKUP(L9083,'Slope %'!C:D,2,0)</f>
        <v>7.0000000000000007E-2</v>
      </c>
    </row>
    <row r="9084" spans="1:13" x14ac:dyDescent="0.25">
      <c r="A9084" s="169">
        <v>714842</v>
      </c>
      <c r="B9084" s="170" t="s">
        <v>6604</v>
      </c>
      <c r="C9084" s="170" t="s">
        <v>11</v>
      </c>
      <c r="D9084" s="170" t="s">
        <v>12</v>
      </c>
      <c r="E9084" s="170">
        <v>500</v>
      </c>
      <c r="F9084" s="170">
        <v>24</v>
      </c>
      <c r="G9084" s="171">
        <v>5.0999999999999996</v>
      </c>
      <c r="H9084" s="170" t="s">
        <v>723</v>
      </c>
      <c r="I9084" s="171">
        <v>4.1900000000000004</v>
      </c>
      <c r="J9084" s="169">
        <v>1</v>
      </c>
      <c r="K9084" s="154" cm="1">
        <f t="array" ref="K9084">ROUND(
IF(C9084="Beer",
SUM(LOOKUP(2,1/(SRP!$B$8:$B$10&lt;=E9084)/(SRP!$C$8:$C$10&gt;=E9084),SRP!$D$8:$D$10)*(G9084/100)*(E9084/1000)),
IF(C9084="Spirits",
SUM(LOOKUP(2,1/(SRP!$B$2:$B$7&lt;=E9084)/(SRP!$C$2:$C$7&gt;=E9084),SRP!$D$2:$D$7)*(G9084/100)*(E9084/1000)),
IF(AND(C9084="Wine",D9084="Fortified Wines"),
SUM(LOOKUP(2,1/(SRP!$B$26:$B$29&lt;=E9084)/(SRP!$C$26:$C$29&gt;=E9084),SRP!$D$26:$D$29)*(G9084/100)*(E9084/1000)),
IF(C9084="Wine",
SUM(LOOKUP(2,1/(SRP!$B$21:$B$25&lt;=E9084)/(SRP!$C$21:$C$25&gt;=E9084),SRP!$D$21:$D$25)*(G9084/100)*(E9084/1000)),
IF(AND(C9084="Ready to Drink",D9084="RTD-One Pour Cocktail&gt;7%&lt;=14.5"),
SUM(LOOKUP(2,1/(SRP!$B$16:$B$20&lt;=E9084)/(SRP!$C$16:$C$20&gt;=E9084),SRP!$D$16:$D$20)*(G9084/100)*(E9084/1000)),
IF(C9084="Ready to Drink",
SUM(LOOKUP(2,1/(SRP!$B$11:$B$15&lt;=E9084)/(SRP!$C$11:$C$15&gt;=E9084),SRP!$D$11:$D$15)*(G9084/100)*(E9084/1000)),
0)))))),2)</f>
        <v>1.99</v>
      </c>
      <c r="L9084" s="173" t="str">
        <f t="shared" si="141"/>
        <v>Beer500</v>
      </c>
      <c r="M9084" s="154">
        <f>VLOOKUP(L9084,'Slope %'!C:D,2,0)</f>
        <v>0.12</v>
      </c>
    </row>
    <row r="9085" spans="1:13" x14ac:dyDescent="0.25">
      <c r="A9085" s="169">
        <v>714884</v>
      </c>
      <c r="B9085" s="170" t="s">
        <v>6605</v>
      </c>
      <c r="C9085" s="170" t="s">
        <v>24</v>
      </c>
      <c r="D9085" s="170" t="s">
        <v>34</v>
      </c>
      <c r="E9085" s="170">
        <v>750</v>
      </c>
      <c r="F9085" s="170">
        <v>12</v>
      </c>
      <c r="G9085" s="171">
        <v>13</v>
      </c>
      <c r="H9085" s="170" t="s">
        <v>96</v>
      </c>
      <c r="I9085" s="171">
        <v>22.99</v>
      </c>
      <c r="J9085" s="169">
        <v>1</v>
      </c>
      <c r="K9085" s="154" cm="1">
        <f t="array" ref="K9085">ROUND(
IF(C9085="Beer",
SUM(LOOKUP(2,1/(SRP!$B$8:$B$10&lt;=E9085)/(SRP!$C$8:$C$10&gt;=E9085),SRP!$D$8:$D$10)*(G9085/100)*(E9085/1000)),
IF(C9085="Spirits",
SUM(LOOKUP(2,1/(SRP!$B$2:$B$7&lt;=E9085)/(SRP!$C$2:$C$7&gt;=E9085),SRP!$D$2:$D$7)*(G9085/100)*(E9085/1000)),
IF(AND(C9085="Wine",D9085="Fortified Wines"),
SUM(LOOKUP(2,1/(SRP!$B$26:$B$29&lt;=E9085)/(SRP!$C$26:$C$29&gt;=E9085),SRP!$D$26:$D$29)*(G9085/100)*(E9085/1000)),
IF(C9085="Wine",
SUM(LOOKUP(2,1/(SRP!$B$21:$B$25&lt;=E9085)/(SRP!$C$21:$C$25&gt;=E9085),SRP!$D$21:$D$25)*(G9085/100)*(E9085/1000)),
IF(AND(C9085="Ready to Drink",D9085="RTD-One Pour Cocktail&gt;7%&lt;=14.5"),
SUM(LOOKUP(2,1/(SRP!$B$16:$B$20&lt;=E9085)/(SRP!$C$16:$C$20&gt;=E9085),SRP!$D$16:$D$20)*(G9085/100)*(E9085/1000)),
IF(C9085="Ready to Drink",
SUM(LOOKUP(2,1/(SRP!$B$11:$B$15&lt;=E9085)/(SRP!$C$11:$C$15&gt;=E9085),SRP!$D$11:$D$15)*(G9085/100)*(E9085/1000)),
0)))))),2)</f>
        <v>7.61</v>
      </c>
      <c r="L9085" s="173" t="str">
        <f t="shared" si="141"/>
        <v>Wine750</v>
      </c>
      <c r="M9085" s="154">
        <f>VLOOKUP(L9085,'Slope %'!C:D,2,0)</f>
        <v>0.1</v>
      </c>
    </row>
    <row r="9086" spans="1:13" x14ac:dyDescent="0.25">
      <c r="A9086" s="169">
        <v>715032</v>
      </c>
      <c r="B9086" s="170" t="s">
        <v>6606</v>
      </c>
      <c r="C9086" s="170" t="s">
        <v>24</v>
      </c>
      <c r="D9086" s="170" t="s">
        <v>85</v>
      </c>
      <c r="E9086" s="170">
        <v>750</v>
      </c>
      <c r="F9086" s="170">
        <v>12</v>
      </c>
      <c r="G9086" s="171">
        <v>13.5</v>
      </c>
      <c r="H9086" s="170" t="s">
        <v>163</v>
      </c>
      <c r="I9086" s="171">
        <v>10.99</v>
      </c>
      <c r="J9086" s="169">
        <v>1</v>
      </c>
      <c r="K9086" s="154" cm="1">
        <f t="array" ref="K9086">ROUND(
IF(C9086="Beer",
SUM(LOOKUP(2,1/(SRP!$B$8:$B$10&lt;=E9086)/(SRP!$C$8:$C$10&gt;=E9086),SRP!$D$8:$D$10)*(G9086/100)*(E9086/1000)),
IF(C9086="Spirits",
SUM(LOOKUP(2,1/(SRP!$B$2:$B$7&lt;=E9086)/(SRP!$C$2:$C$7&gt;=E9086),SRP!$D$2:$D$7)*(G9086/100)*(E9086/1000)),
IF(AND(C9086="Wine",D9086="Fortified Wines"),
SUM(LOOKUP(2,1/(SRP!$B$26:$B$29&lt;=E9086)/(SRP!$C$26:$C$29&gt;=E9086),SRP!$D$26:$D$29)*(G9086/100)*(E9086/1000)),
IF(C9086="Wine",
SUM(LOOKUP(2,1/(SRP!$B$21:$B$25&lt;=E9086)/(SRP!$C$21:$C$25&gt;=E9086),SRP!$D$21:$D$25)*(G9086/100)*(E9086/1000)),
IF(AND(C9086="Ready to Drink",D9086="RTD-One Pour Cocktail&gt;7%&lt;=14.5"),
SUM(LOOKUP(2,1/(SRP!$B$16:$B$20&lt;=E9086)/(SRP!$C$16:$C$20&gt;=E9086),SRP!$D$16:$D$20)*(G9086/100)*(E9086/1000)),
IF(C9086="Ready to Drink",
SUM(LOOKUP(2,1/(SRP!$B$11:$B$15&lt;=E9086)/(SRP!$C$11:$C$15&gt;=E9086),SRP!$D$11:$D$15)*(G9086/100)*(E9086/1000)),
0)))))),2)</f>
        <v>7.9</v>
      </c>
      <c r="L9086" s="173" t="str">
        <f t="shared" si="141"/>
        <v>Wine750</v>
      </c>
      <c r="M9086" s="154">
        <f>VLOOKUP(L9086,'Slope %'!C:D,2,0)</f>
        <v>0.1</v>
      </c>
    </row>
    <row r="9087" spans="1:13" x14ac:dyDescent="0.25">
      <c r="A9087" s="169">
        <v>715714</v>
      </c>
      <c r="B9087" s="170" t="s">
        <v>6607</v>
      </c>
      <c r="C9087" s="170" t="s">
        <v>24</v>
      </c>
      <c r="D9087" s="170" t="s">
        <v>194</v>
      </c>
      <c r="E9087" s="170">
        <v>750</v>
      </c>
      <c r="F9087" s="170">
        <v>12</v>
      </c>
      <c r="G9087" s="171">
        <v>13.5</v>
      </c>
      <c r="H9087" s="170" t="s">
        <v>141</v>
      </c>
      <c r="I9087" s="171">
        <v>24.59</v>
      </c>
      <c r="J9087" s="169">
        <v>1</v>
      </c>
      <c r="K9087" s="154" cm="1">
        <f t="array" ref="K9087">ROUND(
IF(C9087="Beer",
SUM(LOOKUP(2,1/(SRP!$B$8:$B$10&lt;=E9087)/(SRP!$C$8:$C$10&gt;=E9087),SRP!$D$8:$D$10)*(G9087/100)*(E9087/1000)),
IF(C9087="Spirits",
SUM(LOOKUP(2,1/(SRP!$B$2:$B$7&lt;=E9087)/(SRP!$C$2:$C$7&gt;=E9087),SRP!$D$2:$D$7)*(G9087/100)*(E9087/1000)),
IF(AND(C9087="Wine",D9087="Fortified Wines"),
SUM(LOOKUP(2,1/(SRP!$B$26:$B$29&lt;=E9087)/(SRP!$C$26:$C$29&gt;=E9087),SRP!$D$26:$D$29)*(G9087/100)*(E9087/1000)),
IF(C9087="Wine",
SUM(LOOKUP(2,1/(SRP!$B$21:$B$25&lt;=E9087)/(SRP!$C$21:$C$25&gt;=E9087),SRP!$D$21:$D$25)*(G9087/100)*(E9087/1000)),
IF(AND(C9087="Ready to Drink",D9087="RTD-One Pour Cocktail&gt;7%&lt;=14.5"),
SUM(LOOKUP(2,1/(SRP!$B$16:$B$20&lt;=E9087)/(SRP!$C$16:$C$20&gt;=E9087),SRP!$D$16:$D$20)*(G9087/100)*(E9087/1000)),
IF(C9087="Ready to Drink",
SUM(LOOKUP(2,1/(SRP!$B$11:$B$15&lt;=E9087)/(SRP!$C$11:$C$15&gt;=E9087),SRP!$D$11:$D$15)*(G9087/100)*(E9087/1000)),
0)))))),2)</f>
        <v>7.9</v>
      </c>
      <c r="L9087" s="173" t="str">
        <f t="shared" si="141"/>
        <v>Wine750</v>
      </c>
      <c r="M9087" s="154">
        <f>VLOOKUP(L9087,'Slope %'!C:D,2,0)</f>
        <v>0.1</v>
      </c>
    </row>
    <row r="9088" spans="1:13" x14ac:dyDescent="0.25">
      <c r="A9088" s="169">
        <v>716890</v>
      </c>
      <c r="B9088" s="170" t="s">
        <v>6608</v>
      </c>
      <c r="C9088" s="170" t="s">
        <v>24</v>
      </c>
      <c r="D9088" s="170" t="s">
        <v>194</v>
      </c>
      <c r="E9088" s="170">
        <v>750</v>
      </c>
      <c r="F9088" s="170">
        <v>12</v>
      </c>
      <c r="G9088" s="171">
        <v>14</v>
      </c>
      <c r="H9088" s="170" t="s">
        <v>256</v>
      </c>
      <c r="I9088" s="171">
        <v>10.99</v>
      </c>
      <c r="J9088" s="169">
        <v>1</v>
      </c>
      <c r="K9088" s="154" cm="1">
        <f t="array" ref="K9088">ROUND(
IF(C9088="Beer",
SUM(LOOKUP(2,1/(SRP!$B$8:$B$10&lt;=E9088)/(SRP!$C$8:$C$10&gt;=E9088),SRP!$D$8:$D$10)*(G9088/100)*(E9088/1000)),
IF(C9088="Spirits",
SUM(LOOKUP(2,1/(SRP!$B$2:$B$7&lt;=E9088)/(SRP!$C$2:$C$7&gt;=E9088),SRP!$D$2:$D$7)*(G9088/100)*(E9088/1000)),
IF(AND(C9088="Wine",D9088="Fortified Wines"),
SUM(LOOKUP(2,1/(SRP!$B$26:$B$29&lt;=E9088)/(SRP!$C$26:$C$29&gt;=E9088),SRP!$D$26:$D$29)*(G9088/100)*(E9088/1000)),
IF(C9088="Wine",
SUM(LOOKUP(2,1/(SRP!$B$21:$B$25&lt;=E9088)/(SRP!$C$21:$C$25&gt;=E9088),SRP!$D$21:$D$25)*(G9088/100)*(E9088/1000)),
IF(AND(C9088="Ready to Drink",D9088="RTD-One Pour Cocktail&gt;7%&lt;=14.5"),
SUM(LOOKUP(2,1/(SRP!$B$16:$B$20&lt;=E9088)/(SRP!$C$16:$C$20&gt;=E9088),SRP!$D$16:$D$20)*(G9088/100)*(E9088/1000)),
IF(C9088="Ready to Drink",
SUM(LOOKUP(2,1/(SRP!$B$11:$B$15&lt;=E9088)/(SRP!$C$11:$C$15&gt;=E9088),SRP!$D$11:$D$15)*(G9088/100)*(E9088/1000)),
0)))))),2)</f>
        <v>8.1999999999999993</v>
      </c>
      <c r="L9088" s="173" t="str">
        <f t="shared" si="141"/>
        <v>Wine750</v>
      </c>
      <c r="M9088" s="154">
        <f>VLOOKUP(L9088,'Slope %'!C:D,2,0)</f>
        <v>0.1</v>
      </c>
    </row>
    <row r="9089" spans="1:13" x14ac:dyDescent="0.25">
      <c r="A9089" s="169">
        <v>719400</v>
      </c>
      <c r="B9089" s="170" t="s">
        <v>6609</v>
      </c>
      <c r="C9089" s="170" t="s">
        <v>24</v>
      </c>
      <c r="D9089" s="170" t="s">
        <v>38</v>
      </c>
      <c r="E9089" s="170">
        <v>750</v>
      </c>
      <c r="F9089" s="170">
        <v>12</v>
      </c>
      <c r="G9089" s="171">
        <v>13</v>
      </c>
      <c r="H9089" s="170" t="s">
        <v>1887</v>
      </c>
      <c r="I9089" s="171">
        <v>14.95</v>
      </c>
      <c r="J9089" s="169">
        <v>1</v>
      </c>
      <c r="K9089" s="154" cm="1">
        <f t="array" ref="K9089">ROUND(
IF(C9089="Beer",
SUM(LOOKUP(2,1/(SRP!$B$8:$B$10&lt;=E9089)/(SRP!$C$8:$C$10&gt;=E9089),SRP!$D$8:$D$10)*(G9089/100)*(E9089/1000)),
IF(C9089="Spirits",
SUM(LOOKUP(2,1/(SRP!$B$2:$B$7&lt;=E9089)/(SRP!$C$2:$C$7&gt;=E9089),SRP!$D$2:$D$7)*(G9089/100)*(E9089/1000)),
IF(AND(C9089="Wine",D9089="Fortified Wines"),
SUM(LOOKUP(2,1/(SRP!$B$26:$B$29&lt;=E9089)/(SRP!$C$26:$C$29&gt;=E9089),SRP!$D$26:$D$29)*(G9089/100)*(E9089/1000)),
IF(C9089="Wine",
SUM(LOOKUP(2,1/(SRP!$B$21:$B$25&lt;=E9089)/(SRP!$C$21:$C$25&gt;=E9089),SRP!$D$21:$D$25)*(G9089/100)*(E9089/1000)),
IF(AND(C9089="Ready to Drink",D9089="RTD-One Pour Cocktail&gt;7%&lt;=14.5"),
SUM(LOOKUP(2,1/(SRP!$B$16:$B$20&lt;=E9089)/(SRP!$C$16:$C$20&gt;=E9089),SRP!$D$16:$D$20)*(G9089/100)*(E9089/1000)),
IF(C9089="Ready to Drink",
SUM(LOOKUP(2,1/(SRP!$B$11:$B$15&lt;=E9089)/(SRP!$C$11:$C$15&gt;=E9089),SRP!$D$11:$D$15)*(G9089/100)*(E9089/1000)),
0)))))),2)</f>
        <v>7.61</v>
      </c>
      <c r="L9089" s="173" t="str">
        <f t="shared" si="141"/>
        <v>Wine750</v>
      </c>
      <c r="M9089" s="154">
        <f>VLOOKUP(L9089,'Slope %'!C:D,2,0)</f>
        <v>0.1</v>
      </c>
    </row>
    <row r="9090" spans="1:13" x14ac:dyDescent="0.25">
      <c r="A9090" s="169">
        <v>720842</v>
      </c>
      <c r="B9090" s="170" t="s">
        <v>6610</v>
      </c>
      <c r="C9090" s="170" t="s">
        <v>15</v>
      </c>
      <c r="D9090" s="170" t="s">
        <v>122</v>
      </c>
      <c r="E9090" s="170">
        <v>750</v>
      </c>
      <c r="F9090" s="170">
        <v>12</v>
      </c>
      <c r="G9090" s="171">
        <v>30</v>
      </c>
      <c r="H9090" s="170" t="s">
        <v>29</v>
      </c>
      <c r="I9090" s="171">
        <v>49.95</v>
      </c>
      <c r="J9090" s="169">
        <v>1</v>
      </c>
      <c r="K9090" s="154" cm="1">
        <f t="array" ref="K9090">ROUND(
IF(C9090="Beer",
SUM(LOOKUP(2,1/(SRP!$B$8:$B$10&lt;=E9090)/(SRP!$C$8:$C$10&gt;=E9090),SRP!$D$8:$D$10)*(G9090/100)*(E9090/1000)),
IF(C9090="Spirits",
SUM(LOOKUP(2,1/(SRP!$B$2:$B$7&lt;=E9090)/(SRP!$C$2:$C$7&gt;=E9090),SRP!$D$2:$D$7)*(G9090/100)*(E9090/1000)),
IF(AND(C9090="Wine",D9090="Fortified Wines"),
SUM(LOOKUP(2,1/(SRP!$B$26:$B$29&lt;=E9090)/(SRP!$C$26:$C$29&gt;=E9090),SRP!$D$26:$D$29)*(G9090/100)*(E9090/1000)),
IF(C9090="Wine",
SUM(LOOKUP(2,1/(SRP!$B$21:$B$25&lt;=E9090)/(SRP!$C$21:$C$25&gt;=E9090),SRP!$D$21:$D$25)*(G9090/100)*(E9090/1000)),
IF(AND(C9090="Ready to Drink",D9090="RTD-One Pour Cocktail&gt;7%&lt;=14.5"),
SUM(LOOKUP(2,1/(SRP!$B$16:$B$20&lt;=E9090)/(SRP!$C$16:$C$20&gt;=E9090),SRP!$D$16:$D$20)*(G9090/100)*(E9090/1000)),
IF(C9090="Ready to Drink",
SUM(LOOKUP(2,1/(SRP!$B$11:$B$15&lt;=E9090)/(SRP!$C$11:$C$15&gt;=E9090),SRP!$D$11:$D$15)*(G9090/100)*(E9090/1000)),
0)))))),2)</f>
        <v>17.57</v>
      </c>
      <c r="L9090" s="173" t="str">
        <f t="shared" si="141"/>
        <v>Spirits750</v>
      </c>
      <c r="M9090" s="154">
        <f>VLOOKUP(L9090,'Slope %'!C:D,2,0)</f>
        <v>7.0000000000000007E-2</v>
      </c>
    </row>
    <row r="9091" spans="1:13" x14ac:dyDescent="0.25">
      <c r="A9091" s="169">
        <v>721344</v>
      </c>
      <c r="B9091" s="170" t="s">
        <v>6611</v>
      </c>
      <c r="C9091" s="170" t="s">
        <v>15</v>
      </c>
      <c r="D9091" s="170" t="s">
        <v>252</v>
      </c>
      <c r="E9091" s="170">
        <v>750</v>
      </c>
      <c r="F9091" s="170">
        <v>12</v>
      </c>
      <c r="G9091" s="171">
        <v>35</v>
      </c>
      <c r="H9091" s="170" t="s">
        <v>20</v>
      </c>
      <c r="I9091" s="171">
        <v>51.99</v>
      </c>
      <c r="J9091" s="169">
        <v>1</v>
      </c>
      <c r="K9091" s="154" cm="1">
        <f t="array" ref="K9091">ROUND(
IF(C9091="Beer",
SUM(LOOKUP(2,1/(SRP!$B$8:$B$10&lt;=E9091)/(SRP!$C$8:$C$10&gt;=E9091),SRP!$D$8:$D$10)*(G9091/100)*(E9091/1000)),
IF(C9091="Spirits",
SUM(LOOKUP(2,1/(SRP!$B$2:$B$7&lt;=E9091)/(SRP!$C$2:$C$7&gt;=E9091),SRP!$D$2:$D$7)*(G9091/100)*(E9091/1000)),
IF(AND(C9091="Wine",D9091="Fortified Wines"),
SUM(LOOKUP(2,1/(SRP!$B$26:$B$29&lt;=E9091)/(SRP!$C$26:$C$29&gt;=E9091),SRP!$D$26:$D$29)*(G9091/100)*(E9091/1000)),
IF(C9091="Wine",
SUM(LOOKUP(2,1/(SRP!$B$21:$B$25&lt;=E9091)/(SRP!$C$21:$C$25&gt;=E9091),SRP!$D$21:$D$25)*(G9091/100)*(E9091/1000)),
IF(AND(C9091="Ready to Drink",D9091="RTD-One Pour Cocktail&gt;7%&lt;=14.5"),
SUM(LOOKUP(2,1/(SRP!$B$16:$B$20&lt;=E9091)/(SRP!$C$16:$C$20&gt;=E9091),SRP!$D$16:$D$20)*(G9091/100)*(E9091/1000)),
IF(C9091="Ready to Drink",
SUM(LOOKUP(2,1/(SRP!$B$11:$B$15&lt;=E9091)/(SRP!$C$11:$C$15&gt;=E9091),SRP!$D$11:$D$15)*(G9091/100)*(E9091/1000)),
0)))))),2)</f>
        <v>20.49</v>
      </c>
      <c r="L9091" s="173" t="str">
        <f t="shared" ref="L9091:L9154" si="142">(_xlfn.CONCAT(C9091,E9091))</f>
        <v>Spirits750</v>
      </c>
      <c r="M9091" s="154">
        <f>VLOOKUP(L9091,'Slope %'!C:D,2,0)</f>
        <v>7.0000000000000007E-2</v>
      </c>
    </row>
    <row r="9092" spans="1:13" x14ac:dyDescent="0.25">
      <c r="A9092" s="169">
        <v>721449</v>
      </c>
      <c r="B9092" s="170" t="s">
        <v>6612</v>
      </c>
      <c r="C9092" s="170" t="s">
        <v>24</v>
      </c>
      <c r="D9092" s="170" t="s">
        <v>68</v>
      </c>
      <c r="E9092" s="170">
        <v>750</v>
      </c>
      <c r="F9092" s="170">
        <v>6</v>
      </c>
      <c r="G9092" s="171">
        <v>13.9</v>
      </c>
      <c r="H9092" s="170" t="s">
        <v>22</v>
      </c>
      <c r="I9092" s="171">
        <v>61.99</v>
      </c>
      <c r="J9092" s="169">
        <v>1</v>
      </c>
      <c r="K9092" s="154" cm="1">
        <f t="array" ref="K9092">ROUND(
IF(C9092="Beer",
SUM(LOOKUP(2,1/(SRP!$B$8:$B$10&lt;=E9092)/(SRP!$C$8:$C$10&gt;=E9092),SRP!$D$8:$D$10)*(G9092/100)*(E9092/1000)),
IF(C9092="Spirits",
SUM(LOOKUP(2,1/(SRP!$B$2:$B$7&lt;=E9092)/(SRP!$C$2:$C$7&gt;=E9092),SRP!$D$2:$D$7)*(G9092/100)*(E9092/1000)),
IF(AND(C9092="Wine",D9092="Fortified Wines"),
SUM(LOOKUP(2,1/(SRP!$B$26:$B$29&lt;=E9092)/(SRP!$C$26:$C$29&gt;=E9092),SRP!$D$26:$D$29)*(G9092/100)*(E9092/1000)),
IF(C9092="Wine",
SUM(LOOKUP(2,1/(SRP!$B$21:$B$25&lt;=E9092)/(SRP!$C$21:$C$25&gt;=E9092),SRP!$D$21:$D$25)*(G9092/100)*(E9092/1000)),
IF(AND(C9092="Ready to Drink",D9092="RTD-One Pour Cocktail&gt;7%&lt;=14.5"),
SUM(LOOKUP(2,1/(SRP!$B$16:$B$20&lt;=E9092)/(SRP!$C$16:$C$20&gt;=E9092),SRP!$D$16:$D$20)*(G9092/100)*(E9092/1000)),
IF(C9092="Ready to Drink",
SUM(LOOKUP(2,1/(SRP!$B$11:$B$15&lt;=E9092)/(SRP!$C$11:$C$15&gt;=E9092),SRP!$D$11:$D$15)*(G9092/100)*(E9092/1000)),
0)))))),2)</f>
        <v>8.14</v>
      </c>
      <c r="L9092" s="173" t="str">
        <f t="shared" si="142"/>
        <v>Wine750</v>
      </c>
      <c r="M9092" s="154">
        <f>VLOOKUP(L9092,'Slope %'!C:D,2,0)</f>
        <v>0.1</v>
      </c>
    </row>
    <row r="9093" spans="1:13" x14ac:dyDescent="0.25">
      <c r="A9093" s="169">
        <v>721783</v>
      </c>
      <c r="B9093" s="170" t="s">
        <v>6613</v>
      </c>
      <c r="C9093" s="170" t="s">
        <v>24</v>
      </c>
      <c r="D9093" s="170" t="s">
        <v>34</v>
      </c>
      <c r="E9093" s="170">
        <v>750</v>
      </c>
      <c r="F9093" s="170">
        <v>12</v>
      </c>
      <c r="G9093" s="171">
        <v>13</v>
      </c>
      <c r="H9093" s="170" t="s">
        <v>110</v>
      </c>
      <c r="I9093" s="171">
        <v>25.99</v>
      </c>
      <c r="J9093" s="169">
        <v>1</v>
      </c>
      <c r="K9093" s="154" cm="1">
        <f t="array" ref="K9093">ROUND(
IF(C9093="Beer",
SUM(LOOKUP(2,1/(SRP!$B$8:$B$10&lt;=E9093)/(SRP!$C$8:$C$10&gt;=E9093),SRP!$D$8:$D$10)*(G9093/100)*(E9093/1000)),
IF(C9093="Spirits",
SUM(LOOKUP(2,1/(SRP!$B$2:$B$7&lt;=E9093)/(SRP!$C$2:$C$7&gt;=E9093),SRP!$D$2:$D$7)*(G9093/100)*(E9093/1000)),
IF(AND(C9093="Wine",D9093="Fortified Wines"),
SUM(LOOKUP(2,1/(SRP!$B$26:$B$29&lt;=E9093)/(SRP!$C$26:$C$29&gt;=E9093),SRP!$D$26:$D$29)*(G9093/100)*(E9093/1000)),
IF(C9093="Wine",
SUM(LOOKUP(2,1/(SRP!$B$21:$B$25&lt;=E9093)/(SRP!$C$21:$C$25&gt;=E9093),SRP!$D$21:$D$25)*(G9093/100)*(E9093/1000)),
IF(AND(C9093="Ready to Drink",D9093="RTD-One Pour Cocktail&gt;7%&lt;=14.5"),
SUM(LOOKUP(2,1/(SRP!$B$16:$B$20&lt;=E9093)/(SRP!$C$16:$C$20&gt;=E9093),SRP!$D$16:$D$20)*(G9093/100)*(E9093/1000)),
IF(C9093="Ready to Drink",
SUM(LOOKUP(2,1/(SRP!$B$11:$B$15&lt;=E9093)/(SRP!$C$11:$C$15&gt;=E9093),SRP!$D$11:$D$15)*(G9093/100)*(E9093/1000)),
0)))))),2)</f>
        <v>7.61</v>
      </c>
      <c r="L9093" s="173" t="str">
        <f t="shared" si="142"/>
        <v>Wine750</v>
      </c>
      <c r="M9093" s="154">
        <f>VLOOKUP(L9093,'Slope %'!C:D,2,0)</f>
        <v>0.1</v>
      </c>
    </row>
    <row r="9094" spans="1:13" x14ac:dyDescent="0.25">
      <c r="A9094" s="169">
        <v>722573</v>
      </c>
      <c r="B9094" s="170" t="s">
        <v>6614</v>
      </c>
      <c r="C9094" s="170" t="s">
        <v>11</v>
      </c>
      <c r="D9094" s="170" t="s">
        <v>267</v>
      </c>
      <c r="E9094" s="170">
        <v>5325</v>
      </c>
      <c r="F9094" s="170">
        <v>1</v>
      </c>
      <c r="G9094" s="171">
        <v>5</v>
      </c>
      <c r="H9094" s="170" t="s">
        <v>342</v>
      </c>
      <c r="I9094" s="171">
        <v>29.49</v>
      </c>
      <c r="J9094" s="169">
        <v>15</v>
      </c>
      <c r="K9094" s="154" cm="1">
        <f t="array" ref="K9094">ROUND(
IF(C9094="Beer",
SUM(LOOKUP(2,1/(SRP!$B$8:$B$10&lt;=E9094)/(SRP!$C$8:$C$10&gt;=E9094),SRP!$D$8:$D$10)*(G9094/100)*(E9094/1000)),
IF(C9094="Spirits",
SUM(LOOKUP(2,1/(SRP!$B$2:$B$7&lt;=E9094)/(SRP!$C$2:$C$7&gt;=E9094),SRP!$D$2:$D$7)*(G9094/100)*(E9094/1000)),
IF(AND(C9094="Wine",D9094="Fortified Wines"),
SUM(LOOKUP(2,1/(SRP!$B$26:$B$29&lt;=E9094)/(SRP!$C$26:$C$29&gt;=E9094),SRP!$D$26:$D$29)*(G9094/100)*(E9094/1000)),
IF(C9094="Wine",
SUM(LOOKUP(2,1/(SRP!$B$21:$B$25&lt;=E9094)/(SRP!$C$21:$C$25&gt;=E9094),SRP!$D$21:$D$25)*(G9094/100)*(E9094/1000)),
IF(AND(C9094="Ready to Drink",D9094="RTD-One Pour Cocktail&gt;7%&lt;=14.5"),
SUM(LOOKUP(2,1/(SRP!$B$16:$B$20&lt;=E9094)/(SRP!$C$16:$C$20&gt;=E9094),SRP!$D$16:$D$20)*(G9094/100)*(E9094/1000)),
IF(C9094="Ready to Drink",
SUM(LOOKUP(2,1/(SRP!$B$11:$B$15&lt;=E9094)/(SRP!$C$11:$C$15&gt;=E9094),SRP!$D$11:$D$15)*(G9094/100)*(E9094/1000)),
0)))))),2)</f>
        <v>20.79</v>
      </c>
      <c r="L9094" s="173" t="str">
        <f t="shared" si="142"/>
        <v>Beer5325</v>
      </c>
      <c r="M9094" s="154">
        <f>VLOOKUP(L9094,'Slope %'!C:D,2,0)</f>
        <v>0.05</v>
      </c>
    </row>
    <row r="9095" spans="1:13" x14ac:dyDescent="0.25">
      <c r="A9095" s="169">
        <v>722573</v>
      </c>
      <c r="B9095" s="170" t="s">
        <v>6614</v>
      </c>
      <c r="C9095" s="170" t="s">
        <v>11</v>
      </c>
      <c r="D9095" s="170" t="s">
        <v>267</v>
      </c>
      <c r="E9095" s="170">
        <v>5325</v>
      </c>
      <c r="F9095" s="170">
        <v>1</v>
      </c>
      <c r="G9095" s="171">
        <v>5</v>
      </c>
      <c r="H9095" s="170" t="s">
        <v>342</v>
      </c>
      <c r="I9095" s="171">
        <v>29.49</v>
      </c>
      <c r="J9095" s="169">
        <v>15</v>
      </c>
      <c r="K9095" s="154" cm="1">
        <f t="array" ref="K9095">ROUND(
IF(C9095="Beer",
SUM(LOOKUP(2,1/(SRP!$B$8:$B$10&lt;=E9095)/(SRP!$C$8:$C$10&gt;=E9095),SRP!$D$8:$D$10)*(G9095/100)*(E9095/1000)),
IF(C9095="Spirits",
SUM(LOOKUP(2,1/(SRP!$B$2:$B$7&lt;=E9095)/(SRP!$C$2:$C$7&gt;=E9095),SRP!$D$2:$D$7)*(G9095/100)*(E9095/1000)),
IF(AND(C9095="Wine",D9095="Fortified Wines"),
SUM(LOOKUP(2,1/(SRP!$B$26:$B$29&lt;=E9095)/(SRP!$C$26:$C$29&gt;=E9095),SRP!$D$26:$D$29)*(G9095/100)*(E9095/1000)),
IF(C9095="Wine",
SUM(LOOKUP(2,1/(SRP!$B$21:$B$25&lt;=E9095)/(SRP!$C$21:$C$25&gt;=E9095),SRP!$D$21:$D$25)*(G9095/100)*(E9095/1000)),
IF(AND(C9095="Ready to Drink",D9095="RTD-One Pour Cocktail&gt;7%&lt;=14.5"),
SUM(LOOKUP(2,1/(SRP!$B$16:$B$20&lt;=E9095)/(SRP!$C$16:$C$20&gt;=E9095),SRP!$D$16:$D$20)*(G9095/100)*(E9095/1000)),
IF(C9095="Ready to Drink",
SUM(LOOKUP(2,1/(SRP!$B$11:$B$15&lt;=E9095)/(SRP!$C$11:$C$15&gt;=E9095),SRP!$D$11:$D$15)*(G9095/100)*(E9095/1000)),
0)))))),2)</f>
        <v>20.79</v>
      </c>
      <c r="L9095" s="173" t="str">
        <f t="shared" si="142"/>
        <v>Beer5325</v>
      </c>
      <c r="M9095" s="154">
        <f>VLOOKUP(L9095,'Slope %'!C:D,2,0)</f>
        <v>0.05</v>
      </c>
    </row>
    <row r="9096" spans="1:13" x14ac:dyDescent="0.25">
      <c r="A9096" s="169">
        <v>722757</v>
      </c>
      <c r="B9096" s="170" t="s">
        <v>6615</v>
      </c>
      <c r="C9096" s="170" t="s">
        <v>11</v>
      </c>
      <c r="D9096" s="170" t="s">
        <v>12</v>
      </c>
      <c r="E9096" s="170">
        <v>500</v>
      </c>
      <c r="F9096" s="170">
        <v>24</v>
      </c>
      <c r="G9096" s="171">
        <v>4.8</v>
      </c>
      <c r="H9096" s="170" t="s">
        <v>86</v>
      </c>
      <c r="I9096" s="171">
        <v>2.99</v>
      </c>
      <c r="J9096" s="169">
        <v>1</v>
      </c>
      <c r="K9096" s="154" cm="1">
        <f t="array" ref="K9096">ROUND(
IF(C9096="Beer",
SUM(LOOKUP(2,1/(SRP!$B$8:$B$10&lt;=E9096)/(SRP!$C$8:$C$10&gt;=E9096),SRP!$D$8:$D$10)*(G9096/100)*(E9096/1000)),
IF(C9096="Spirits",
SUM(LOOKUP(2,1/(SRP!$B$2:$B$7&lt;=E9096)/(SRP!$C$2:$C$7&gt;=E9096),SRP!$D$2:$D$7)*(G9096/100)*(E9096/1000)),
IF(AND(C9096="Wine",D9096="Fortified Wines"),
SUM(LOOKUP(2,1/(SRP!$B$26:$B$29&lt;=E9096)/(SRP!$C$26:$C$29&gt;=E9096),SRP!$D$26:$D$29)*(G9096/100)*(E9096/1000)),
IF(C9096="Wine",
SUM(LOOKUP(2,1/(SRP!$B$21:$B$25&lt;=E9096)/(SRP!$C$21:$C$25&gt;=E9096),SRP!$D$21:$D$25)*(G9096/100)*(E9096/1000)),
IF(AND(C9096="Ready to Drink",D9096="RTD-One Pour Cocktail&gt;7%&lt;=14.5"),
SUM(LOOKUP(2,1/(SRP!$B$16:$B$20&lt;=E9096)/(SRP!$C$16:$C$20&gt;=E9096),SRP!$D$16:$D$20)*(G9096/100)*(E9096/1000)),
IF(C9096="Ready to Drink",
SUM(LOOKUP(2,1/(SRP!$B$11:$B$15&lt;=E9096)/(SRP!$C$11:$C$15&gt;=E9096),SRP!$D$11:$D$15)*(G9096/100)*(E9096/1000)),
0)))))),2)</f>
        <v>1.87</v>
      </c>
      <c r="L9096" s="173" t="str">
        <f t="shared" si="142"/>
        <v>Beer500</v>
      </c>
      <c r="M9096" s="154">
        <f>VLOOKUP(L9096,'Slope %'!C:D,2,0)</f>
        <v>0.12</v>
      </c>
    </row>
    <row r="9097" spans="1:13" x14ac:dyDescent="0.25">
      <c r="A9097" s="169">
        <v>722810</v>
      </c>
      <c r="B9097" s="170" t="s">
        <v>6616</v>
      </c>
      <c r="C9097" s="170" t="s">
        <v>24</v>
      </c>
      <c r="D9097" s="170" t="s">
        <v>58</v>
      </c>
      <c r="E9097" s="170">
        <v>750</v>
      </c>
      <c r="F9097" s="170">
        <v>12</v>
      </c>
      <c r="G9097" s="171">
        <v>13</v>
      </c>
      <c r="H9097" s="170" t="s">
        <v>64</v>
      </c>
      <c r="I9097" s="171">
        <v>24.99</v>
      </c>
      <c r="J9097" s="169">
        <v>1</v>
      </c>
      <c r="K9097" s="154" cm="1">
        <f t="array" ref="K9097">ROUND(
IF(C9097="Beer",
SUM(LOOKUP(2,1/(SRP!$B$8:$B$10&lt;=E9097)/(SRP!$C$8:$C$10&gt;=E9097),SRP!$D$8:$D$10)*(G9097/100)*(E9097/1000)),
IF(C9097="Spirits",
SUM(LOOKUP(2,1/(SRP!$B$2:$B$7&lt;=E9097)/(SRP!$C$2:$C$7&gt;=E9097),SRP!$D$2:$D$7)*(G9097/100)*(E9097/1000)),
IF(AND(C9097="Wine",D9097="Fortified Wines"),
SUM(LOOKUP(2,1/(SRP!$B$26:$B$29&lt;=E9097)/(SRP!$C$26:$C$29&gt;=E9097),SRP!$D$26:$D$29)*(G9097/100)*(E9097/1000)),
IF(C9097="Wine",
SUM(LOOKUP(2,1/(SRP!$B$21:$B$25&lt;=E9097)/(SRP!$C$21:$C$25&gt;=E9097),SRP!$D$21:$D$25)*(G9097/100)*(E9097/1000)),
IF(AND(C9097="Ready to Drink",D9097="RTD-One Pour Cocktail&gt;7%&lt;=14.5"),
SUM(LOOKUP(2,1/(SRP!$B$16:$B$20&lt;=E9097)/(SRP!$C$16:$C$20&gt;=E9097),SRP!$D$16:$D$20)*(G9097/100)*(E9097/1000)),
IF(C9097="Ready to Drink",
SUM(LOOKUP(2,1/(SRP!$B$11:$B$15&lt;=E9097)/(SRP!$C$11:$C$15&gt;=E9097),SRP!$D$11:$D$15)*(G9097/100)*(E9097/1000)),
0)))))),2)</f>
        <v>7.61</v>
      </c>
      <c r="L9097" s="173" t="str">
        <f t="shared" si="142"/>
        <v>Wine750</v>
      </c>
      <c r="M9097" s="154">
        <f>VLOOKUP(L9097,'Slope %'!C:D,2,0)</f>
        <v>0.1</v>
      </c>
    </row>
    <row r="9098" spans="1:13" x14ac:dyDescent="0.25">
      <c r="A9098" s="169">
        <v>723321</v>
      </c>
      <c r="B9098" s="170" t="s">
        <v>6617</v>
      </c>
      <c r="C9098" s="170" t="s">
        <v>24</v>
      </c>
      <c r="D9098" s="170" t="s">
        <v>25</v>
      </c>
      <c r="E9098" s="170">
        <v>750</v>
      </c>
      <c r="F9098" s="170">
        <v>12</v>
      </c>
      <c r="G9098" s="171">
        <v>12</v>
      </c>
      <c r="H9098" s="170" t="s">
        <v>5390</v>
      </c>
      <c r="I9098" s="171">
        <v>29.99</v>
      </c>
      <c r="J9098" s="169">
        <v>1</v>
      </c>
      <c r="K9098" s="154" cm="1">
        <f t="array" ref="K9098">ROUND(
IF(C9098="Beer",
SUM(LOOKUP(2,1/(SRP!$B$8:$B$10&lt;=E9098)/(SRP!$C$8:$C$10&gt;=E9098),SRP!$D$8:$D$10)*(G9098/100)*(E9098/1000)),
IF(C9098="Spirits",
SUM(LOOKUP(2,1/(SRP!$B$2:$B$7&lt;=E9098)/(SRP!$C$2:$C$7&gt;=E9098),SRP!$D$2:$D$7)*(G9098/100)*(E9098/1000)),
IF(AND(C9098="Wine",D9098="Fortified Wines"),
SUM(LOOKUP(2,1/(SRP!$B$26:$B$29&lt;=E9098)/(SRP!$C$26:$C$29&gt;=E9098),SRP!$D$26:$D$29)*(G9098/100)*(E9098/1000)),
IF(C9098="Wine",
SUM(LOOKUP(2,1/(SRP!$B$21:$B$25&lt;=E9098)/(SRP!$C$21:$C$25&gt;=E9098),SRP!$D$21:$D$25)*(G9098/100)*(E9098/1000)),
IF(AND(C9098="Ready to Drink",D9098="RTD-One Pour Cocktail&gt;7%&lt;=14.5"),
SUM(LOOKUP(2,1/(SRP!$B$16:$B$20&lt;=E9098)/(SRP!$C$16:$C$20&gt;=E9098),SRP!$D$16:$D$20)*(G9098/100)*(E9098/1000)),
IF(C9098="Ready to Drink",
SUM(LOOKUP(2,1/(SRP!$B$11:$B$15&lt;=E9098)/(SRP!$C$11:$C$15&gt;=E9098),SRP!$D$11:$D$15)*(G9098/100)*(E9098/1000)),
0)))))),2)</f>
        <v>7.03</v>
      </c>
      <c r="L9098" s="173" t="str">
        <f t="shared" si="142"/>
        <v>Wine750</v>
      </c>
      <c r="M9098" s="154">
        <f>VLOOKUP(L9098,'Slope %'!C:D,2,0)</f>
        <v>0.1</v>
      </c>
    </row>
    <row r="9099" spans="1:13" x14ac:dyDescent="0.25">
      <c r="A9099" s="169">
        <v>723759</v>
      </c>
      <c r="B9099" s="170" t="s">
        <v>6618</v>
      </c>
      <c r="C9099" s="170" t="s">
        <v>24</v>
      </c>
      <c r="D9099" s="170" t="s">
        <v>85</v>
      </c>
      <c r="E9099" s="170">
        <v>750</v>
      </c>
      <c r="F9099" s="170">
        <v>12</v>
      </c>
      <c r="G9099" s="171">
        <v>14.9</v>
      </c>
      <c r="H9099" s="170" t="s">
        <v>2161</v>
      </c>
      <c r="I9099" s="171">
        <v>28.54</v>
      </c>
      <c r="J9099" s="169">
        <v>1</v>
      </c>
      <c r="K9099" s="154" cm="1">
        <f t="array" ref="K9099">ROUND(
IF(C9099="Beer",
SUM(LOOKUP(2,1/(SRP!$B$8:$B$10&lt;=E9099)/(SRP!$C$8:$C$10&gt;=E9099),SRP!$D$8:$D$10)*(G9099/100)*(E9099/1000)),
IF(C9099="Spirits",
SUM(LOOKUP(2,1/(SRP!$B$2:$B$7&lt;=E9099)/(SRP!$C$2:$C$7&gt;=E9099),SRP!$D$2:$D$7)*(G9099/100)*(E9099/1000)),
IF(AND(C9099="Wine",D9099="Fortified Wines"),
SUM(LOOKUP(2,1/(SRP!$B$26:$B$29&lt;=E9099)/(SRP!$C$26:$C$29&gt;=E9099),SRP!$D$26:$D$29)*(G9099/100)*(E9099/1000)),
IF(C9099="Wine",
SUM(LOOKUP(2,1/(SRP!$B$21:$B$25&lt;=E9099)/(SRP!$C$21:$C$25&gt;=E9099),SRP!$D$21:$D$25)*(G9099/100)*(E9099/1000)),
IF(AND(C9099="Ready to Drink",D9099="RTD-One Pour Cocktail&gt;7%&lt;=14.5"),
SUM(LOOKUP(2,1/(SRP!$B$16:$B$20&lt;=E9099)/(SRP!$C$16:$C$20&gt;=E9099),SRP!$D$16:$D$20)*(G9099/100)*(E9099/1000)),
IF(C9099="Ready to Drink",
SUM(LOOKUP(2,1/(SRP!$B$11:$B$15&lt;=E9099)/(SRP!$C$11:$C$15&gt;=E9099),SRP!$D$11:$D$15)*(G9099/100)*(E9099/1000)),
0)))))),2)</f>
        <v>8.7200000000000006</v>
      </c>
      <c r="L9099" s="173" t="str">
        <f t="shared" si="142"/>
        <v>Wine750</v>
      </c>
      <c r="M9099" s="154">
        <f>VLOOKUP(L9099,'Slope %'!C:D,2,0)</f>
        <v>0.1</v>
      </c>
    </row>
    <row r="9100" spans="1:13" x14ac:dyDescent="0.25">
      <c r="A9100" s="169">
        <v>723874</v>
      </c>
      <c r="B9100" s="170" t="s">
        <v>6619</v>
      </c>
      <c r="C9100" s="170" t="s">
        <v>24</v>
      </c>
      <c r="D9100" s="170" t="s">
        <v>99</v>
      </c>
      <c r="E9100" s="170">
        <v>750</v>
      </c>
      <c r="F9100" s="170">
        <v>12</v>
      </c>
      <c r="G9100" s="171">
        <v>19</v>
      </c>
      <c r="H9100" s="170" t="s">
        <v>100</v>
      </c>
      <c r="I9100" s="171">
        <v>22.49</v>
      </c>
      <c r="J9100" s="169">
        <v>1</v>
      </c>
      <c r="K9100" s="154" cm="1">
        <f t="array" ref="K9100">ROUND(
IF(C9100="Beer",
SUM(LOOKUP(2,1/(SRP!$B$8:$B$10&lt;=E9100)/(SRP!$C$8:$C$10&gt;=E9100),SRP!$D$8:$D$10)*(G9100/100)*(E9100/1000)),
IF(C9100="Spirits",
SUM(LOOKUP(2,1/(SRP!$B$2:$B$7&lt;=E9100)/(SRP!$C$2:$C$7&gt;=E9100),SRP!$D$2:$D$7)*(G9100/100)*(E9100/1000)),
IF(AND(C9100="Wine",D9100="Fortified Wines"),
SUM(LOOKUP(2,1/(SRP!$B$26:$B$29&lt;=E9100)/(SRP!$C$26:$C$29&gt;=E9100),SRP!$D$26:$D$29)*(G9100/100)*(E9100/1000)),
IF(C9100="Wine",
SUM(LOOKUP(2,1/(SRP!$B$21:$B$25&lt;=E9100)/(SRP!$C$21:$C$25&gt;=E9100),SRP!$D$21:$D$25)*(G9100/100)*(E9100/1000)),
IF(AND(C9100="Ready to Drink",D9100="RTD-One Pour Cocktail&gt;7%&lt;=14.5"),
SUM(LOOKUP(2,1/(SRP!$B$16:$B$20&lt;=E9100)/(SRP!$C$16:$C$20&gt;=E9100),SRP!$D$16:$D$20)*(G9100/100)*(E9100/1000)),
IF(C9100="Ready to Drink",
SUM(LOOKUP(2,1/(SRP!$B$11:$B$15&lt;=E9100)/(SRP!$C$11:$C$15&gt;=E9100),SRP!$D$11:$D$15)*(G9100/100)*(E9100/1000)),
0)))))),2)</f>
        <v>11.12</v>
      </c>
      <c r="L9100" s="173" t="str">
        <f t="shared" si="142"/>
        <v>Wine750</v>
      </c>
      <c r="M9100" s="154">
        <f>VLOOKUP(L9100,'Slope %'!C:D,2,0)</f>
        <v>0.1</v>
      </c>
    </row>
    <row r="9101" spans="1:13" x14ac:dyDescent="0.25">
      <c r="A9101" s="169">
        <v>724260</v>
      </c>
      <c r="B9101" s="170" t="s">
        <v>6620</v>
      </c>
      <c r="C9101" s="170" t="s">
        <v>24</v>
      </c>
      <c r="D9101" s="170" t="s">
        <v>148</v>
      </c>
      <c r="E9101" s="170">
        <v>750</v>
      </c>
      <c r="F9101" s="170">
        <v>12</v>
      </c>
      <c r="G9101" s="171">
        <v>15</v>
      </c>
      <c r="H9101" s="170" t="s">
        <v>163</v>
      </c>
      <c r="I9101" s="171">
        <v>63.99</v>
      </c>
      <c r="J9101" s="169">
        <v>1</v>
      </c>
      <c r="K9101" s="154" cm="1">
        <f t="array" ref="K9101">ROUND(
IF(C9101="Beer",
SUM(LOOKUP(2,1/(SRP!$B$8:$B$10&lt;=E9101)/(SRP!$C$8:$C$10&gt;=E9101),SRP!$D$8:$D$10)*(G9101/100)*(E9101/1000)),
IF(C9101="Spirits",
SUM(LOOKUP(2,1/(SRP!$B$2:$B$7&lt;=E9101)/(SRP!$C$2:$C$7&gt;=E9101),SRP!$D$2:$D$7)*(G9101/100)*(E9101/1000)),
IF(AND(C9101="Wine",D9101="Fortified Wines"),
SUM(LOOKUP(2,1/(SRP!$B$26:$B$29&lt;=E9101)/(SRP!$C$26:$C$29&gt;=E9101),SRP!$D$26:$D$29)*(G9101/100)*(E9101/1000)),
IF(C9101="Wine",
SUM(LOOKUP(2,1/(SRP!$B$21:$B$25&lt;=E9101)/(SRP!$C$21:$C$25&gt;=E9101),SRP!$D$21:$D$25)*(G9101/100)*(E9101/1000)),
IF(AND(C9101="Ready to Drink",D9101="RTD-One Pour Cocktail&gt;7%&lt;=14.5"),
SUM(LOOKUP(2,1/(SRP!$B$16:$B$20&lt;=E9101)/(SRP!$C$16:$C$20&gt;=E9101),SRP!$D$16:$D$20)*(G9101/100)*(E9101/1000)),
IF(C9101="Ready to Drink",
SUM(LOOKUP(2,1/(SRP!$B$11:$B$15&lt;=E9101)/(SRP!$C$11:$C$15&gt;=E9101),SRP!$D$11:$D$15)*(G9101/100)*(E9101/1000)),
0)))))),2)</f>
        <v>8.7799999999999994</v>
      </c>
      <c r="L9101" s="173" t="str">
        <f t="shared" si="142"/>
        <v>Wine750</v>
      </c>
      <c r="M9101" s="154">
        <f>VLOOKUP(L9101,'Slope %'!C:D,2,0)</f>
        <v>0.1</v>
      </c>
    </row>
    <row r="9102" spans="1:13" x14ac:dyDescent="0.25">
      <c r="A9102" s="169">
        <v>724354</v>
      </c>
      <c r="B9102" s="170" t="s">
        <v>6621</v>
      </c>
      <c r="C9102" s="170" t="s">
        <v>15</v>
      </c>
      <c r="D9102" s="170" t="s">
        <v>143</v>
      </c>
      <c r="E9102" s="170">
        <v>750</v>
      </c>
      <c r="F9102" s="170">
        <v>12</v>
      </c>
      <c r="G9102" s="171">
        <v>42.8</v>
      </c>
      <c r="H9102" s="170" t="s">
        <v>6622</v>
      </c>
      <c r="I9102" s="171">
        <v>37.54</v>
      </c>
      <c r="J9102" s="169">
        <v>1</v>
      </c>
      <c r="K9102" s="154" cm="1">
        <f t="array" ref="K9102">ROUND(
IF(C9102="Beer",
SUM(LOOKUP(2,1/(SRP!$B$8:$B$10&lt;=E9102)/(SRP!$C$8:$C$10&gt;=E9102),SRP!$D$8:$D$10)*(G9102/100)*(E9102/1000)),
IF(C9102="Spirits",
SUM(LOOKUP(2,1/(SRP!$B$2:$B$7&lt;=E9102)/(SRP!$C$2:$C$7&gt;=E9102),SRP!$D$2:$D$7)*(G9102/100)*(E9102/1000)),
IF(AND(C9102="Wine",D9102="Fortified Wines"),
SUM(LOOKUP(2,1/(SRP!$B$26:$B$29&lt;=E9102)/(SRP!$C$26:$C$29&gt;=E9102),SRP!$D$26:$D$29)*(G9102/100)*(E9102/1000)),
IF(C9102="Wine",
SUM(LOOKUP(2,1/(SRP!$B$21:$B$25&lt;=E9102)/(SRP!$C$21:$C$25&gt;=E9102),SRP!$D$21:$D$25)*(G9102/100)*(E9102/1000)),
IF(AND(C9102="Ready to Drink",D9102="RTD-One Pour Cocktail&gt;7%&lt;=14.5"),
SUM(LOOKUP(2,1/(SRP!$B$16:$B$20&lt;=E9102)/(SRP!$C$16:$C$20&gt;=E9102),SRP!$D$16:$D$20)*(G9102/100)*(E9102/1000)),
IF(C9102="Ready to Drink",
SUM(LOOKUP(2,1/(SRP!$B$11:$B$15&lt;=E9102)/(SRP!$C$11:$C$15&gt;=E9102),SRP!$D$11:$D$15)*(G9102/100)*(E9102/1000)),
0)))))),2)</f>
        <v>25.06</v>
      </c>
      <c r="L9102" s="173" t="str">
        <f t="shared" si="142"/>
        <v>Spirits750</v>
      </c>
      <c r="M9102" s="154">
        <f>VLOOKUP(L9102,'Slope %'!C:D,2,0)</f>
        <v>7.0000000000000007E-2</v>
      </c>
    </row>
    <row r="9103" spans="1:13" x14ac:dyDescent="0.25">
      <c r="A9103" s="169">
        <v>725770</v>
      </c>
      <c r="B9103" s="170" t="s">
        <v>6623</v>
      </c>
      <c r="C9103" s="170" t="s">
        <v>24</v>
      </c>
      <c r="D9103" s="170" t="s">
        <v>34</v>
      </c>
      <c r="E9103" s="170">
        <v>750</v>
      </c>
      <c r="F9103" s="170">
        <v>12</v>
      </c>
      <c r="G9103" s="171">
        <v>13.5</v>
      </c>
      <c r="H9103" s="170" t="s">
        <v>22</v>
      </c>
      <c r="I9103" s="171">
        <v>19.989999999999998</v>
      </c>
      <c r="J9103" s="169">
        <v>1</v>
      </c>
      <c r="K9103" s="154" cm="1">
        <f t="array" ref="K9103">ROUND(
IF(C9103="Beer",
SUM(LOOKUP(2,1/(SRP!$B$8:$B$10&lt;=E9103)/(SRP!$C$8:$C$10&gt;=E9103),SRP!$D$8:$D$10)*(G9103/100)*(E9103/1000)),
IF(C9103="Spirits",
SUM(LOOKUP(2,1/(SRP!$B$2:$B$7&lt;=E9103)/(SRP!$C$2:$C$7&gt;=E9103),SRP!$D$2:$D$7)*(G9103/100)*(E9103/1000)),
IF(AND(C9103="Wine",D9103="Fortified Wines"),
SUM(LOOKUP(2,1/(SRP!$B$26:$B$29&lt;=E9103)/(SRP!$C$26:$C$29&gt;=E9103),SRP!$D$26:$D$29)*(G9103/100)*(E9103/1000)),
IF(C9103="Wine",
SUM(LOOKUP(2,1/(SRP!$B$21:$B$25&lt;=E9103)/(SRP!$C$21:$C$25&gt;=E9103),SRP!$D$21:$D$25)*(G9103/100)*(E9103/1000)),
IF(AND(C9103="Ready to Drink",D9103="RTD-One Pour Cocktail&gt;7%&lt;=14.5"),
SUM(LOOKUP(2,1/(SRP!$B$16:$B$20&lt;=E9103)/(SRP!$C$16:$C$20&gt;=E9103),SRP!$D$16:$D$20)*(G9103/100)*(E9103/1000)),
IF(C9103="Ready to Drink",
SUM(LOOKUP(2,1/(SRP!$B$11:$B$15&lt;=E9103)/(SRP!$C$11:$C$15&gt;=E9103),SRP!$D$11:$D$15)*(G9103/100)*(E9103/1000)),
0)))))),2)</f>
        <v>7.9</v>
      </c>
      <c r="L9103" s="173" t="str">
        <f t="shared" si="142"/>
        <v>Wine750</v>
      </c>
      <c r="M9103" s="154">
        <f>VLOOKUP(L9103,'Slope %'!C:D,2,0)</f>
        <v>0.1</v>
      </c>
    </row>
    <row r="9104" spans="1:13" x14ac:dyDescent="0.25">
      <c r="A9104" s="169">
        <v>725788</v>
      </c>
      <c r="B9104" s="170" t="s">
        <v>6624</v>
      </c>
      <c r="C9104" s="170" t="s">
        <v>24</v>
      </c>
      <c r="D9104" s="170" t="s">
        <v>34</v>
      </c>
      <c r="E9104" s="170">
        <v>750</v>
      </c>
      <c r="F9104" s="170">
        <v>12</v>
      </c>
      <c r="G9104" s="171">
        <v>14</v>
      </c>
      <c r="H9104" s="170" t="s">
        <v>22</v>
      </c>
      <c r="I9104" s="171">
        <v>19.989999999999998</v>
      </c>
      <c r="J9104" s="169">
        <v>1</v>
      </c>
      <c r="K9104" s="154" cm="1">
        <f t="array" ref="K9104">ROUND(
IF(C9104="Beer",
SUM(LOOKUP(2,1/(SRP!$B$8:$B$10&lt;=E9104)/(SRP!$C$8:$C$10&gt;=E9104),SRP!$D$8:$D$10)*(G9104/100)*(E9104/1000)),
IF(C9104="Spirits",
SUM(LOOKUP(2,1/(SRP!$B$2:$B$7&lt;=E9104)/(SRP!$C$2:$C$7&gt;=E9104),SRP!$D$2:$D$7)*(G9104/100)*(E9104/1000)),
IF(AND(C9104="Wine",D9104="Fortified Wines"),
SUM(LOOKUP(2,1/(SRP!$B$26:$B$29&lt;=E9104)/(SRP!$C$26:$C$29&gt;=E9104),SRP!$D$26:$D$29)*(G9104/100)*(E9104/1000)),
IF(C9104="Wine",
SUM(LOOKUP(2,1/(SRP!$B$21:$B$25&lt;=E9104)/(SRP!$C$21:$C$25&gt;=E9104),SRP!$D$21:$D$25)*(G9104/100)*(E9104/1000)),
IF(AND(C9104="Ready to Drink",D9104="RTD-One Pour Cocktail&gt;7%&lt;=14.5"),
SUM(LOOKUP(2,1/(SRP!$B$16:$B$20&lt;=E9104)/(SRP!$C$16:$C$20&gt;=E9104),SRP!$D$16:$D$20)*(G9104/100)*(E9104/1000)),
IF(C9104="Ready to Drink",
SUM(LOOKUP(2,1/(SRP!$B$11:$B$15&lt;=E9104)/(SRP!$C$11:$C$15&gt;=E9104),SRP!$D$11:$D$15)*(G9104/100)*(E9104/1000)),
0)))))),2)</f>
        <v>8.1999999999999993</v>
      </c>
      <c r="L9104" s="173" t="str">
        <f t="shared" si="142"/>
        <v>Wine750</v>
      </c>
      <c r="M9104" s="154">
        <f>VLOOKUP(L9104,'Slope %'!C:D,2,0)</f>
        <v>0.1</v>
      </c>
    </row>
    <row r="9105" spans="1:13" x14ac:dyDescent="0.25">
      <c r="A9105" s="169">
        <v>730190</v>
      </c>
      <c r="B9105" s="170" t="s">
        <v>6625</v>
      </c>
      <c r="C9105" s="170" t="s">
        <v>24</v>
      </c>
      <c r="D9105" s="170" t="s">
        <v>66</v>
      </c>
      <c r="E9105" s="170">
        <v>750</v>
      </c>
      <c r="F9105" s="170">
        <v>12</v>
      </c>
      <c r="G9105" s="171">
        <v>12</v>
      </c>
      <c r="H9105" s="170" t="s">
        <v>64</v>
      </c>
      <c r="I9105" s="171">
        <v>49.99</v>
      </c>
      <c r="J9105" s="169">
        <v>1</v>
      </c>
      <c r="K9105" s="154" cm="1">
        <f t="array" ref="K9105">ROUND(
IF(C9105="Beer",
SUM(LOOKUP(2,1/(SRP!$B$8:$B$10&lt;=E9105)/(SRP!$C$8:$C$10&gt;=E9105),SRP!$D$8:$D$10)*(G9105/100)*(E9105/1000)),
IF(C9105="Spirits",
SUM(LOOKUP(2,1/(SRP!$B$2:$B$7&lt;=E9105)/(SRP!$C$2:$C$7&gt;=E9105),SRP!$D$2:$D$7)*(G9105/100)*(E9105/1000)),
IF(AND(C9105="Wine",D9105="Fortified Wines"),
SUM(LOOKUP(2,1/(SRP!$B$26:$B$29&lt;=E9105)/(SRP!$C$26:$C$29&gt;=E9105),SRP!$D$26:$D$29)*(G9105/100)*(E9105/1000)),
IF(C9105="Wine",
SUM(LOOKUP(2,1/(SRP!$B$21:$B$25&lt;=E9105)/(SRP!$C$21:$C$25&gt;=E9105),SRP!$D$21:$D$25)*(G9105/100)*(E9105/1000)),
IF(AND(C9105="Ready to Drink",D9105="RTD-One Pour Cocktail&gt;7%&lt;=14.5"),
SUM(LOOKUP(2,1/(SRP!$B$16:$B$20&lt;=E9105)/(SRP!$C$16:$C$20&gt;=E9105),SRP!$D$16:$D$20)*(G9105/100)*(E9105/1000)),
IF(C9105="Ready to Drink",
SUM(LOOKUP(2,1/(SRP!$B$11:$B$15&lt;=E9105)/(SRP!$C$11:$C$15&gt;=E9105),SRP!$D$11:$D$15)*(G9105/100)*(E9105/1000)),
0)))))),2)</f>
        <v>7.03</v>
      </c>
      <c r="L9105" s="173" t="str">
        <f t="shared" si="142"/>
        <v>Wine750</v>
      </c>
      <c r="M9105" s="154">
        <f>VLOOKUP(L9105,'Slope %'!C:D,2,0)</f>
        <v>0.1</v>
      </c>
    </row>
    <row r="9106" spans="1:13" x14ac:dyDescent="0.25">
      <c r="A9106" s="169">
        <v>730718</v>
      </c>
      <c r="B9106" s="170" t="s">
        <v>6626</v>
      </c>
      <c r="C9106" s="170" t="s">
        <v>24</v>
      </c>
      <c r="D9106" s="170" t="s">
        <v>191</v>
      </c>
      <c r="E9106" s="170">
        <v>750</v>
      </c>
      <c r="F9106" s="170">
        <v>12</v>
      </c>
      <c r="G9106" s="171">
        <v>13.5</v>
      </c>
      <c r="H9106" s="170" t="s">
        <v>329</v>
      </c>
      <c r="I9106" s="171">
        <v>11.99</v>
      </c>
      <c r="J9106" s="169">
        <v>1</v>
      </c>
      <c r="K9106" s="154" cm="1">
        <f t="array" ref="K9106">ROUND(
IF(C9106="Beer",
SUM(LOOKUP(2,1/(SRP!$B$8:$B$10&lt;=E9106)/(SRP!$C$8:$C$10&gt;=E9106),SRP!$D$8:$D$10)*(G9106/100)*(E9106/1000)),
IF(C9106="Spirits",
SUM(LOOKUP(2,1/(SRP!$B$2:$B$7&lt;=E9106)/(SRP!$C$2:$C$7&gt;=E9106),SRP!$D$2:$D$7)*(G9106/100)*(E9106/1000)),
IF(AND(C9106="Wine",D9106="Fortified Wines"),
SUM(LOOKUP(2,1/(SRP!$B$26:$B$29&lt;=E9106)/(SRP!$C$26:$C$29&gt;=E9106),SRP!$D$26:$D$29)*(G9106/100)*(E9106/1000)),
IF(C9106="Wine",
SUM(LOOKUP(2,1/(SRP!$B$21:$B$25&lt;=E9106)/(SRP!$C$21:$C$25&gt;=E9106),SRP!$D$21:$D$25)*(G9106/100)*(E9106/1000)),
IF(AND(C9106="Ready to Drink",D9106="RTD-One Pour Cocktail&gt;7%&lt;=14.5"),
SUM(LOOKUP(2,1/(SRP!$B$16:$B$20&lt;=E9106)/(SRP!$C$16:$C$20&gt;=E9106),SRP!$D$16:$D$20)*(G9106/100)*(E9106/1000)),
IF(C9106="Ready to Drink",
SUM(LOOKUP(2,1/(SRP!$B$11:$B$15&lt;=E9106)/(SRP!$C$11:$C$15&gt;=E9106),SRP!$D$11:$D$15)*(G9106/100)*(E9106/1000)),
0)))))),2)</f>
        <v>7.9</v>
      </c>
      <c r="L9106" s="173" t="str">
        <f t="shared" si="142"/>
        <v>Wine750</v>
      </c>
      <c r="M9106" s="154">
        <f>VLOOKUP(L9106,'Slope %'!C:D,2,0)</f>
        <v>0.1</v>
      </c>
    </row>
    <row r="9107" spans="1:13" x14ac:dyDescent="0.25">
      <c r="A9107" s="169">
        <v>730907</v>
      </c>
      <c r="B9107" s="170" t="s">
        <v>6627</v>
      </c>
      <c r="C9107" s="170" t="s">
        <v>15</v>
      </c>
      <c r="D9107" s="170" t="s">
        <v>215</v>
      </c>
      <c r="E9107" s="170">
        <v>750</v>
      </c>
      <c r="F9107" s="170">
        <v>6</v>
      </c>
      <c r="G9107" s="171">
        <v>40</v>
      </c>
      <c r="H9107" s="170" t="s">
        <v>20</v>
      </c>
      <c r="I9107" s="171">
        <v>104.99</v>
      </c>
      <c r="J9107" s="169">
        <v>1</v>
      </c>
      <c r="K9107" s="154" cm="1">
        <f t="array" ref="K9107">ROUND(
IF(C9107="Beer",
SUM(LOOKUP(2,1/(SRP!$B$8:$B$10&lt;=E9107)/(SRP!$C$8:$C$10&gt;=E9107),SRP!$D$8:$D$10)*(G9107/100)*(E9107/1000)),
IF(C9107="Spirits",
SUM(LOOKUP(2,1/(SRP!$B$2:$B$7&lt;=E9107)/(SRP!$C$2:$C$7&gt;=E9107),SRP!$D$2:$D$7)*(G9107/100)*(E9107/1000)),
IF(AND(C9107="Wine",D9107="Fortified Wines"),
SUM(LOOKUP(2,1/(SRP!$B$26:$B$29&lt;=E9107)/(SRP!$C$26:$C$29&gt;=E9107),SRP!$D$26:$D$29)*(G9107/100)*(E9107/1000)),
IF(C9107="Wine",
SUM(LOOKUP(2,1/(SRP!$B$21:$B$25&lt;=E9107)/(SRP!$C$21:$C$25&gt;=E9107),SRP!$D$21:$D$25)*(G9107/100)*(E9107/1000)),
IF(AND(C9107="Ready to Drink",D9107="RTD-One Pour Cocktail&gt;7%&lt;=14.5"),
SUM(LOOKUP(2,1/(SRP!$B$16:$B$20&lt;=E9107)/(SRP!$C$16:$C$20&gt;=E9107),SRP!$D$16:$D$20)*(G9107/100)*(E9107/1000)),
IF(C9107="Ready to Drink",
SUM(LOOKUP(2,1/(SRP!$B$11:$B$15&lt;=E9107)/(SRP!$C$11:$C$15&gt;=E9107),SRP!$D$11:$D$15)*(G9107/100)*(E9107/1000)),
0)))))),2)</f>
        <v>23.42</v>
      </c>
      <c r="L9107" s="173" t="str">
        <f t="shared" si="142"/>
        <v>Spirits750</v>
      </c>
      <c r="M9107" s="154">
        <f>VLOOKUP(L9107,'Slope %'!C:D,2,0)</f>
        <v>7.0000000000000007E-2</v>
      </c>
    </row>
    <row r="9108" spans="1:13" x14ac:dyDescent="0.25">
      <c r="A9108" s="169">
        <v>730909</v>
      </c>
      <c r="B9108" s="170" t="s">
        <v>1849</v>
      </c>
      <c r="C9108" s="170" t="s">
        <v>15</v>
      </c>
      <c r="D9108" s="170" t="s">
        <v>225</v>
      </c>
      <c r="E9108" s="170">
        <v>750</v>
      </c>
      <c r="F9108" s="170">
        <v>6</v>
      </c>
      <c r="G9108" s="171">
        <v>40</v>
      </c>
      <c r="H9108" s="170" t="s">
        <v>20</v>
      </c>
      <c r="I9108" s="171">
        <v>89.99</v>
      </c>
      <c r="J9108" s="169">
        <v>1</v>
      </c>
      <c r="K9108" s="154" cm="1">
        <f t="array" ref="K9108">ROUND(
IF(C9108="Beer",
SUM(LOOKUP(2,1/(SRP!$B$8:$B$10&lt;=E9108)/(SRP!$C$8:$C$10&gt;=E9108),SRP!$D$8:$D$10)*(G9108/100)*(E9108/1000)),
IF(C9108="Spirits",
SUM(LOOKUP(2,1/(SRP!$B$2:$B$7&lt;=E9108)/(SRP!$C$2:$C$7&gt;=E9108),SRP!$D$2:$D$7)*(G9108/100)*(E9108/1000)),
IF(AND(C9108="Wine",D9108="Fortified Wines"),
SUM(LOOKUP(2,1/(SRP!$B$26:$B$29&lt;=E9108)/(SRP!$C$26:$C$29&gt;=E9108),SRP!$D$26:$D$29)*(G9108/100)*(E9108/1000)),
IF(C9108="Wine",
SUM(LOOKUP(2,1/(SRP!$B$21:$B$25&lt;=E9108)/(SRP!$C$21:$C$25&gt;=E9108),SRP!$D$21:$D$25)*(G9108/100)*(E9108/1000)),
IF(AND(C9108="Ready to Drink",D9108="RTD-One Pour Cocktail&gt;7%&lt;=14.5"),
SUM(LOOKUP(2,1/(SRP!$B$16:$B$20&lt;=E9108)/(SRP!$C$16:$C$20&gt;=E9108),SRP!$D$16:$D$20)*(G9108/100)*(E9108/1000)),
IF(C9108="Ready to Drink",
SUM(LOOKUP(2,1/(SRP!$B$11:$B$15&lt;=E9108)/(SRP!$C$11:$C$15&gt;=E9108),SRP!$D$11:$D$15)*(G9108/100)*(E9108/1000)),
0)))))),2)</f>
        <v>23.42</v>
      </c>
      <c r="L9108" s="173" t="str">
        <f t="shared" si="142"/>
        <v>Spirits750</v>
      </c>
      <c r="M9108" s="154">
        <f>VLOOKUP(L9108,'Slope %'!C:D,2,0)</f>
        <v>7.0000000000000007E-2</v>
      </c>
    </row>
    <row r="9109" spans="1:13" x14ac:dyDescent="0.25">
      <c r="A9109" s="169">
        <v>732124</v>
      </c>
      <c r="B9109" s="170" t="s">
        <v>966</v>
      </c>
      <c r="C9109" s="170" t="s">
        <v>15</v>
      </c>
      <c r="D9109" s="170" t="s">
        <v>225</v>
      </c>
      <c r="E9109" s="170">
        <v>750</v>
      </c>
      <c r="F9109" s="170">
        <v>12</v>
      </c>
      <c r="G9109" s="171">
        <v>40</v>
      </c>
      <c r="H9109" s="170" t="s">
        <v>446</v>
      </c>
      <c r="I9109" s="171">
        <v>42.49</v>
      </c>
      <c r="J9109" s="169">
        <v>1</v>
      </c>
      <c r="K9109" s="154" cm="1">
        <f t="array" ref="K9109">ROUND(
IF(C9109="Beer",
SUM(LOOKUP(2,1/(SRP!$B$8:$B$10&lt;=E9109)/(SRP!$C$8:$C$10&gt;=E9109),SRP!$D$8:$D$10)*(G9109/100)*(E9109/1000)),
IF(C9109="Spirits",
SUM(LOOKUP(2,1/(SRP!$B$2:$B$7&lt;=E9109)/(SRP!$C$2:$C$7&gt;=E9109),SRP!$D$2:$D$7)*(G9109/100)*(E9109/1000)),
IF(AND(C9109="Wine",D9109="Fortified Wines"),
SUM(LOOKUP(2,1/(SRP!$B$26:$B$29&lt;=E9109)/(SRP!$C$26:$C$29&gt;=E9109),SRP!$D$26:$D$29)*(G9109/100)*(E9109/1000)),
IF(C9109="Wine",
SUM(LOOKUP(2,1/(SRP!$B$21:$B$25&lt;=E9109)/(SRP!$C$21:$C$25&gt;=E9109),SRP!$D$21:$D$25)*(G9109/100)*(E9109/1000)),
IF(AND(C9109="Ready to Drink",D9109="RTD-One Pour Cocktail&gt;7%&lt;=14.5"),
SUM(LOOKUP(2,1/(SRP!$B$16:$B$20&lt;=E9109)/(SRP!$C$16:$C$20&gt;=E9109),SRP!$D$16:$D$20)*(G9109/100)*(E9109/1000)),
IF(C9109="Ready to Drink",
SUM(LOOKUP(2,1/(SRP!$B$11:$B$15&lt;=E9109)/(SRP!$C$11:$C$15&gt;=E9109),SRP!$D$11:$D$15)*(G9109/100)*(E9109/1000)),
0)))))),2)</f>
        <v>23.42</v>
      </c>
      <c r="L9109" s="173" t="str">
        <f t="shared" si="142"/>
        <v>Spirits750</v>
      </c>
      <c r="M9109" s="154">
        <f>VLOOKUP(L9109,'Slope %'!C:D,2,0)</f>
        <v>7.0000000000000007E-2</v>
      </c>
    </row>
    <row r="9110" spans="1:13" x14ac:dyDescent="0.25">
      <c r="A9110" s="169">
        <v>732126</v>
      </c>
      <c r="B9110" s="170" t="s">
        <v>6628</v>
      </c>
      <c r="C9110" s="170" t="s">
        <v>15</v>
      </c>
      <c r="D9110" s="170" t="s">
        <v>215</v>
      </c>
      <c r="E9110" s="170">
        <v>750</v>
      </c>
      <c r="F9110" s="170">
        <v>6</v>
      </c>
      <c r="G9110" s="171">
        <v>40</v>
      </c>
      <c r="H9110" s="170" t="s">
        <v>446</v>
      </c>
      <c r="I9110" s="171">
        <v>54.99</v>
      </c>
      <c r="J9110" s="169">
        <v>1</v>
      </c>
      <c r="K9110" s="154" cm="1">
        <f t="array" ref="K9110">ROUND(
IF(C9110="Beer",
SUM(LOOKUP(2,1/(SRP!$B$8:$B$10&lt;=E9110)/(SRP!$C$8:$C$10&gt;=E9110),SRP!$D$8:$D$10)*(G9110/100)*(E9110/1000)),
IF(C9110="Spirits",
SUM(LOOKUP(2,1/(SRP!$B$2:$B$7&lt;=E9110)/(SRP!$C$2:$C$7&gt;=E9110),SRP!$D$2:$D$7)*(G9110/100)*(E9110/1000)),
IF(AND(C9110="Wine",D9110="Fortified Wines"),
SUM(LOOKUP(2,1/(SRP!$B$26:$B$29&lt;=E9110)/(SRP!$C$26:$C$29&gt;=E9110),SRP!$D$26:$D$29)*(G9110/100)*(E9110/1000)),
IF(C9110="Wine",
SUM(LOOKUP(2,1/(SRP!$B$21:$B$25&lt;=E9110)/(SRP!$C$21:$C$25&gt;=E9110),SRP!$D$21:$D$25)*(G9110/100)*(E9110/1000)),
IF(AND(C9110="Ready to Drink",D9110="RTD-One Pour Cocktail&gt;7%&lt;=14.5"),
SUM(LOOKUP(2,1/(SRP!$B$16:$B$20&lt;=E9110)/(SRP!$C$16:$C$20&gt;=E9110),SRP!$D$16:$D$20)*(G9110/100)*(E9110/1000)),
IF(C9110="Ready to Drink",
SUM(LOOKUP(2,1/(SRP!$B$11:$B$15&lt;=E9110)/(SRP!$C$11:$C$15&gt;=E9110),SRP!$D$11:$D$15)*(G9110/100)*(E9110/1000)),
0)))))),2)</f>
        <v>23.42</v>
      </c>
      <c r="L9110" s="173" t="str">
        <f t="shared" si="142"/>
        <v>Spirits750</v>
      </c>
      <c r="M9110" s="154">
        <f>VLOOKUP(L9110,'Slope %'!C:D,2,0)</f>
        <v>7.0000000000000007E-2</v>
      </c>
    </row>
    <row r="9111" spans="1:13" x14ac:dyDescent="0.25">
      <c r="A9111" s="169">
        <v>732510</v>
      </c>
      <c r="B9111" s="170" t="s">
        <v>6629</v>
      </c>
      <c r="C9111" s="170" t="s">
        <v>15</v>
      </c>
      <c r="D9111" s="170" t="s">
        <v>1007</v>
      </c>
      <c r="E9111" s="170">
        <v>750</v>
      </c>
      <c r="F9111" s="170">
        <v>12</v>
      </c>
      <c r="G9111" s="171">
        <v>42.8</v>
      </c>
      <c r="H9111" s="170" t="s">
        <v>342</v>
      </c>
      <c r="I9111" s="171">
        <v>30.99</v>
      </c>
      <c r="J9111" s="169">
        <v>1</v>
      </c>
      <c r="K9111" s="154" cm="1">
        <f t="array" ref="K9111">ROUND(
IF(C9111="Beer",
SUM(LOOKUP(2,1/(SRP!$B$8:$B$10&lt;=E9111)/(SRP!$C$8:$C$10&gt;=E9111),SRP!$D$8:$D$10)*(G9111/100)*(E9111/1000)),
IF(C9111="Spirits",
SUM(LOOKUP(2,1/(SRP!$B$2:$B$7&lt;=E9111)/(SRP!$C$2:$C$7&gt;=E9111),SRP!$D$2:$D$7)*(G9111/100)*(E9111/1000)),
IF(AND(C9111="Wine",D9111="Fortified Wines"),
SUM(LOOKUP(2,1/(SRP!$B$26:$B$29&lt;=E9111)/(SRP!$C$26:$C$29&gt;=E9111),SRP!$D$26:$D$29)*(G9111/100)*(E9111/1000)),
IF(C9111="Wine",
SUM(LOOKUP(2,1/(SRP!$B$21:$B$25&lt;=E9111)/(SRP!$C$21:$C$25&gt;=E9111),SRP!$D$21:$D$25)*(G9111/100)*(E9111/1000)),
IF(AND(C9111="Ready to Drink",D9111="RTD-One Pour Cocktail&gt;7%&lt;=14.5"),
SUM(LOOKUP(2,1/(SRP!$B$16:$B$20&lt;=E9111)/(SRP!$C$16:$C$20&gt;=E9111),SRP!$D$16:$D$20)*(G9111/100)*(E9111/1000)),
IF(C9111="Ready to Drink",
SUM(LOOKUP(2,1/(SRP!$B$11:$B$15&lt;=E9111)/(SRP!$C$11:$C$15&gt;=E9111),SRP!$D$11:$D$15)*(G9111/100)*(E9111/1000)),
0)))))),2)</f>
        <v>25.06</v>
      </c>
      <c r="L9111" s="173" t="str">
        <f t="shared" si="142"/>
        <v>Spirits750</v>
      </c>
      <c r="M9111" s="154">
        <f>VLOOKUP(L9111,'Slope %'!C:D,2,0)</f>
        <v>7.0000000000000007E-2</v>
      </c>
    </row>
    <row r="9112" spans="1:13" x14ac:dyDescent="0.25">
      <c r="A9112" s="169">
        <v>733615</v>
      </c>
      <c r="B9112" s="170" t="s">
        <v>6630</v>
      </c>
      <c r="C9112" s="170" t="s">
        <v>24</v>
      </c>
      <c r="D9112" s="170" t="s">
        <v>162</v>
      </c>
      <c r="E9112" s="170">
        <v>750</v>
      </c>
      <c r="F9112" s="170">
        <v>6</v>
      </c>
      <c r="G9112" s="171">
        <v>12.5</v>
      </c>
      <c r="H9112" s="170" t="s">
        <v>35</v>
      </c>
      <c r="I9112" s="171">
        <v>118.99</v>
      </c>
      <c r="J9112" s="169">
        <v>1</v>
      </c>
      <c r="K9112" s="154" cm="1">
        <f t="array" ref="K9112">ROUND(
IF(C9112="Beer",
SUM(LOOKUP(2,1/(SRP!$B$8:$B$10&lt;=E9112)/(SRP!$C$8:$C$10&gt;=E9112),SRP!$D$8:$D$10)*(G9112/100)*(E9112/1000)),
IF(C9112="Spirits",
SUM(LOOKUP(2,1/(SRP!$B$2:$B$7&lt;=E9112)/(SRP!$C$2:$C$7&gt;=E9112),SRP!$D$2:$D$7)*(G9112/100)*(E9112/1000)),
IF(AND(C9112="Wine",D9112="Fortified Wines"),
SUM(LOOKUP(2,1/(SRP!$B$26:$B$29&lt;=E9112)/(SRP!$C$26:$C$29&gt;=E9112),SRP!$D$26:$D$29)*(G9112/100)*(E9112/1000)),
IF(C9112="Wine",
SUM(LOOKUP(2,1/(SRP!$B$21:$B$25&lt;=E9112)/(SRP!$C$21:$C$25&gt;=E9112),SRP!$D$21:$D$25)*(G9112/100)*(E9112/1000)),
IF(AND(C9112="Ready to Drink",D9112="RTD-One Pour Cocktail&gt;7%&lt;=14.5"),
SUM(LOOKUP(2,1/(SRP!$B$16:$B$20&lt;=E9112)/(SRP!$C$16:$C$20&gt;=E9112),SRP!$D$16:$D$20)*(G9112/100)*(E9112/1000)),
IF(C9112="Ready to Drink",
SUM(LOOKUP(2,1/(SRP!$B$11:$B$15&lt;=E9112)/(SRP!$C$11:$C$15&gt;=E9112),SRP!$D$11:$D$15)*(G9112/100)*(E9112/1000)),
0)))))),2)</f>
        <v>7.32</v>
      </c>
      <c r="L9112" s="173" t="str">
        <f t="shared" si="142"/>
        <v>Wine750</v>
      </c>
      <c r="M9112" s="154">
        <f>VLOOKUP(L9112,'Slope %'!C:D,2,0)</f>
        <v>0.1</v>
      </c>
    </row>
    <row r="9113" spans="1:13" x14ac:dyDescent="0.25">
      <c r="A9113" s="169">
        <v>734472</v>
      </c>
      <c r="B9113" s="170" t="s">
        <v>6631</v>
      </c>
      <c r="C9113" s="170" t="s">
        <v>24</v>
      </c>
      <c r="D9113" s="170" t="s">
        <v>85</v>
      </c>
      <c r="E9113" s="170">
        <v>750</v>
      </c>
      <c r="F9113" s="170">
        <v>12</v>
      </c>
      <c r="G9113" s="171">
        <v>14.5</v>
      </c>
      <c r="H9113" s="170" t="s">
        <v>256</v>
      </c>
      <c r="I9113" s="171">
        <v>17.989999999999998</v>
      </c>
      <c r="J9113" s="169">
        <v>1</v>
      </c>
      <c r="K9113" s="154" cm="1">
        <f t="array" ref="K9113">ROUND(
IF(C9113="Beer",
SUM(LOOKUP(2,1/(SRP!$B$8:$B$10&lt;=E9113)/(SRP!$C$8:$C$10&gt;=E9113),SRP!$D$8:$D$10)*(G9113/100)*(E9113/1000)),
IF(C9113="Spirits",
SUM(LOOKUP(2,1/(SRP!$B$2:$B$7&lt;=E9113)/(SRP!$C$2:$C$7&gt;=E9113),SRP!$D$2:$D$7)*(G9113/100)*(E9113/1000)),
IF(AND(C9113="Wine",D9113="Fortified Wines"),
SUM(LOOKUP(2,1/(SRP!$B$26:$B$29&lt;=E9113)/(SRP!$C$26:$C$29&gt;=E9113),SRP!$D$26:$D$29)*(G9113/100)*(E9113/1000)),
IF(C9113="Wine",
SUM(LOOKUP(2,1/(SRP!$B$21:$B$25&lt;=E9113)/(SRP!$C$21:$C$25&gt;=E9113),SRP!$D$21:$D$25)*(G9113/100)*(E9113/1000)),
IF(AND(C9113="Ready to Drink",D9113="RTD-One Pour Cocktail&gt;7%&lt;=14.5"),
SUM(LOOKUP(2,1/(SRP!$B$16:$B$20&lt;=E9113)/(SRP!$C$16:$C$20&gt;=E9113),SRP!$D$16:$D$20)*(G9113/100)*(E9113/1000)),
IF(C9113="Ready to Drink",
SUM(LOOKUP(2,1/(SRP!$B$11:$B$15&lt;=E9113)/(SRP!$C$11:$C$15&gt;=E9113),SRP!$D$11:$D$15)*(G9113/100)*(E9113/1000)),
0)))))),2)</f>
        <v>8.49</v>
      </c>
      <c r="L9113" s="173" t="str">
        <f t="shared" si="142"/>
        <v>Wine750</v>
      </c>
      <c r="M9113" s="154">
        <f>VLOOKUP(L9113,'Slope %'!C:D,2,0)</f>
        <v>0.1</v>
      </c>
    </row>
    <row r="9114" spans="1:13" x14ac:dyDescent="0.25">
      <c r="A9114" s="169">
        <v>734878</v>
      </c>
      <c r="B9114" s="170" t="s">
        <v>6632</v>
      </c>
      <c r="C9114" s="170" t="s">
        <v>24</v>
      </c>
      <c r="D9114" s="170" t="s">
        <v>85</v>
      </c>
      <c r="E9114" s="170">
        <v>748</v>
      </c>
      <c r="F9114" s="170">
        <v>6</v>
      </c>
      <c r="G9114" s="171">
        <v>13</v>
      </c>
      <c r="H9114" s="170" t="s">
        <v>256</v>
      </c>
      <c r="I9114" s="171">
        <v>7.59</v>
      </c>
      <c r="J9114" s="169">
        <v>4</v>
      </c>
      <c r="K9114" s="154" cm="1">
        <f t="array" ref="K9114">ROUND(
IF(C9114="Beer",
SUM(LOOKUP(2,1/(SRP!$B$8:$B$10&lt;=E9114)/(SRP!$C$8:$C$10&gt;=E9114),SRP!$D$8:$D$10)*(G9114/100)*(E9114/1000)),
IF(C9114="Spirits",
SUM(LOOKUP(2,1/(SRP!$B$2:$B$7&lt;=E9114)/(SRP!$C$2:$C$7&gt;=E9114),SRP!$D$2:$D$7)*(G9114/100)*(E9114/1000)),
IF(AND(C9114="Wine",D9114="Fortified Wines"),
SUM(LOOKUP(2,1/(SRP!$B$26:$B$29&lt;=E9114)/(SRP!$C$26:$C$29&gt;=E9114),SRP!$D$26:$D$29)*(G9114/100)*(E9114/1000)),
IF(C9114="Wine",
SUM(LOOKUP(2,1/(SRP!$B$21:$B$25&lt;=E9114)/(SRP!$C$21:$C$25&gt;=E9114),SRP!$D$21:$D$25)*(G9114/100)*(E9114/1000)),
IF(AND(C9114="Ready to Drink",D9114="RTD-One Pour Cocktail&gt;7%&lt;=14.5"),
SUM(LOOKUP(2,1/(SRP!$B$16:$B$20&lt;=E9114)/(SRP!$C$16:$C$20&gt;=E9114),SRP!$D$16:$D$20)*(G9114/100)*(E9114/1000)),
IF(C9114="Ready to Drink",
SUM(LOOKUP(2,1/(SRP!$B$11:$B$15&lt;=E9114)/(SRP!$C$11:$C$15&gt;=E9114),SRP!$D$11:$D$15)*(G9114/100)*(E9114/1000)),
0)))))),2)</f>
        <v>7.59</v>
      </c>
      <c r="L9114" s="173" t="str">
        <f t="shared" si="142"/>
        <v>Wine748</v>
      </c>
      <c r="M9114" s="154" t="e">
        <f>VLOOKUP(L9114,'Slope %'!C:D,2,0)</f>
        <v>#N/A</v>
      </c>
    </row>
    <row r="9115" spans="1:13" x14ac:dyDescent="0.25">
      <c r="A9115" s="169">
        <v>735398</v>
      </c>
      <c r="B9115" s="170" t="s">
        <v>6633</v>
      </c>
      <c r="C9115" s="170" t="s">
        <v>24</v>
      </c>
      <c r="D9115" s="170" t="s">
        <v>191</v>
      </c>
      <c r="E9115" s="170">
        <v>750</v>
      </c>
      <c r="F9115" s="170">
        <v>6</v>
      </c>
      <c r="G9115" s="171">
        <v>15</v>
      </c>
      <c r="H9115" s="170" t="s">
        <v>1887</v>
      </c>
      <c r="I9115" s="171">
        <v>32.950000000000003</v>
      </c>
      <c r="J9115" s="169">
        <v>1</v>
      </c>
      <c r="K9115" s="154" cm="1">
        <f t="array" ref="K9115">ROUND(
IF(C9115="Beer",
SUM(LOOKUP(2,1/(SRP!$B$8:$B$10&lt;=E9115)/(SRP!$C$8:$C$10&gt;=E9115),SRP!$D$8:$D$10)*(G9115/100)*(E9115/1000)),
IF(C9115="Spirits",
SUM(LOOKUP(2,1/(SRP!$B$2:$B$7&lt;=E9115)/(SRP!$C$2:$C$7&gt;=E9115),SRP!$D$2:$D$7)*(G9115/100)*(E9115/1000)),
IF(AND(C9115="Wine",D9115="Fortified Wines"),
SUM(LOOKUP(2,1/(SRP!$B$26:$B$29&lt;=E9115)/(SRP!$C$26:$C$29&gt;=E9115),SRP!$D$26:$D$29)*(G9115/100)*(E9115/1000)),
IF(C9115="Wine",
SUM(LOOKUP(2,1/(SRP!$B$21:$B$25&lt;=E9115)/(SRP!$C$21:$C$25&gt;=E9115),SRP!$D$21:$D$25)*(G9115/100)*(E9115/1000)),
IF(AND(C9115="Ready to Drink",D9115="RTD-One Pour Cocktail&gt;7%&lt;=14.5"),
SUM(LOOKUP(2,1/(SRP!$B$16:$B$20&lt;=E9115)/(SRP!$C$16:$C$20&gt;=E9115),SRP!$D$16:$D$20)*(G9115/100)*(E9115/1000)),
IF(C9115="Ready to Drink",
SUM(LOOKUP(2,1/(SRP!$B$11:$B$15&lt;=E9115)/(SRP!$C$11:$C$15&gt;=E9115),SRP!$D$11:$D$15)*(G9115/100)*(E9115/1000)),
0)))))),2)</f>
        <v>8.7799999999999994</v>
      </c>
      <c r="L9115" s="173" t="str">
        <f t="shared" si="142"/>
        <v>Wine750</v>
      </c>
      <c r="M9115" s="154">
        <f>VLOOKUP(L9115,'Slope %'!C:D,2,0)</f>
        <v>0.1</v>
      </c>
    </row>
    <row r="9116" spans="1:13" x14ac:dyDescent="0.25">
      <c r="A9116" s="169">
        <v>735400</v>
      </c>
      <c r="B9116" s="170" t="s">
        <v>6634</v>
      </c>
      <c r="C9116" s="170" t="s">
        <v>24</v>
      </c>
      <c r="D9116" s="170" t="s">
        <v>191</v>
      </c>
      <c r="E9116" s="170">
        <v>750</v>
      </c>
      <c r="F9116" s="170">
        <v>12</v>
      </c>
      <c r="G9116" s="171">
        <v>13.5</v>
      </c>
      <c r="H9116" s="170" t="s">
        <v>1887</v>
      </c>
      <c r="I9116" s="171">
        <v>23.34</v>
      </c>
      <c r="J9116" s="169">
        <v>1</v>
      </c>
      <c r="K9116" s="154" cm="1">
        <f t="array" ref="K9116">ROUND(
IF(C9116="Beer",
SUM(LOOKUP(2,1/(SRP!$B$8:$B$10&lt;=E9116)/(SRP!$C$8:$C$10&gt;=E9116),SRP!$D$8:$D$10)*(G9116/100)*(E9116/1000)),
IF(C9116="Spirits",
SUM(LOOKUP(2,1/(SRP!$B$2:$B$7&lt;=E9116)/(SRP!$C$2:$C$7&gt;=E9116),SRP!$D$2:$D$7)*(G9116/100)*(E9116/1000)),
IF(AND(C9116="Wine",D9116="Fortified Wines"),
SUM(LOOKUP(2,1/(SRP!$B$26:$B$29&lt;=E9116)/(SRP!$C$26:$C$29&gt;=E9116),SRP!$D$26:$D$29)*(G9116/100)*(E9116/1000)),
IF(C9116="Wine",
SUM(LOOKUP(2,1/(SRP!$B$21:$B$25&lt;=E9116)/(SRP!$C$21:$C$25&gt;=E9116),SRP!$D$21:$D$25)*(G9116/100)*(E9116/1000)),
IF(AND(C9116="Ready to Drink",D9116="RTD-One Pour Cocktail&gt;7%&lt;=14.5"),
SUM(LOOKUP(2,1/(SRP!$B$16:$B$20&lt;=E9116)/(SRP!$C$16:$C$20&gt;=E9116),SRP!$D$16:$D$20)*(G9116/100)*(E9116/1000)),
IF(C9116="Ready to Drink",
SUM(LOOKUP(2,1/(SRP!$B$11:$B$15&lt;=E9116)/(SRP!$C$11:$C$15&gt;=E9116),SRP!$D$11:$D$15)*(G9116/100)*(E9116/1000)),
0)))))),2)</f>
        <v>7.9</v>
      </c>
      <c r="L9116" s="173" t="str">
        <f t="shared" si="142"/>
        <v>Wine750</v>
      </c>
      <c r="M9116" s="154">
        <f>VLOOKUP(L9116,'Slope %'!C:D,2,0)</f>
        <v>0.1</v>
      </c>
    </row>
    <row r="9117" spans="1:13" x14ac:dyDescent="0.25">
      <c r="A9117" s="169">
        <v>736339</v>
      </c>
      <c r="B9117" s="170" t="s">
        <v>6635</v>
      </c>
      <c r="C9117" s="170" t="s">
        <v>11</v>
      </c>
      <c r="D9117" s="170" t="s">
        <v>211</v>
      </c>
      <c r="E9117" s="170">
        <v>2840</v>
      </c>
      <c r="F9117" s="170">
        <v>3</v>
      </c>
      <c r="G9117" s="171">
        <v>4</v>
      </c>
      <c r="H9117" s="170" t="s">
        <v>105</v>
      </c>
      <c r="I9117" s="171">
        <v>18.489999999999998</v>
      </c>
      <c r="J9117" s="169">
        <v>8</v>
      </c>
      <c r="K9117" s="154" cm="1">
        <f t="array" ref="K9117">ROUND(
IF(C9117="Beer",
SUM(LOOKUP(2,1/(SRP!$B$8:$B$10&lt;=E9117)/(SRP!$C$8:$C$10&gt;=E9117),SRP!$D$8:$D$10)*(G9117/100)*(E9117/1000)),
IF(C9117="Spirits",
SUM(LOOKUP(2,1/(SRP!$B$2:$B$7&lt;=E9117)/(SRP!$C$2:$C$7&gt;=E9117),SRP!$D$2:$D$7)*(G9117/100)*(E9117/1000)),
IF(AND(C9117="Wine",D9117="Fortified Wines"),
SUM(LOOKUP(2,1/(SRP!$B$26:$B$29&lt;=E9117)/(SRP!$C$26:$C$29&gt;=E9117),SRP!$D$26:$D$29)*(G9117/100)*(E9117/1000)),
IF(C9117="Wine",
SUM(LOOKUP(2,1/(SRP!$B$21:$B$25&lt;=E9117)/(SRP!$C$21:$C$25&gt;=E9117),SRP!$D$21:$D$25)*(G9117/100)*(E9117/1000)),
IF(AND(C9117="Ready to Drink",D9117="RTD-One Pour Cocktail&gt;7%&lt;=14.5"),
SUM(LOOKUP(2,1/(SRP!$B$16:$B$20&lt;=E9117)/(SRP!$C$16:$C$20&gt;=E9117),SRP!$D$16:$D$20)*(G9117/100)*(E9117/1000)),
IF(C9117="Ready to Drink",
SUM(LOOKUP(2,1/(SRP!$B$11:$B$15&lt;=E9117)/(SRP!$C$11:$C$15&gt;=E9117),SRP!$D$11:$D$15)*(G9117/100)*(E9117/1000)),
0)))))),2)</f>
        <v>8.8699999999999992</v>
      </c>
      <c r="L9117" s="173" t="str">
        <f t="shared" si="142"/>
        <v>Beer2840</v>
      </c>
      <c r="M9117" s="154">
        <f>VLOOKUP(L9117,'Slope %'!C:D,2,0)</f>
        <v>0.1</v>
      </c>
    </row>
    <row r="9118" spans="1:13" x14ac:dyDescent="0.25">
      <c r="A9118" s="169">
        <v>736339</v>
      </c>
      <c r="B9118" s="170" t="s">
        <v>6635</v>
      </c>
      <c r="C9118" s="170" t="s">
        <v>11</v>
      </c>
      <c r="D9118" s="170" t="s">
        <v>211</v>
      </c>
      <c r="E9118" s="170">
        <v>2840</v>
      </c>
      <c r="F9118" s="170">
        <v>3</v>
      </c>
      <c r="G9118" s="171">
        <v>4</v>
      </c>
      <c r="H9118" s="170" t="s">
        <v>105</v>
      </c>
      <c r="I9118" s="171">
        <v>18.489999999999998</v>
      </c>
      <c r="J9118" s="169">
        <v>8</v>
      </c>
      <c r="K9118" s="154" cm="1">
        <f t="array" ref="K9118">ROUND(
IF(C9118="Beer",
SUM(LOOKUP(2,1/(SRP!$B$8:$B$10&lt;=E9118)/(SRP!$C$8:$C$10&gt;=E9118),SRP!$D$8:$D$10)*(G9118/100)*(E9118/1000)),
IF(C9118="Spirits",
SUM(LOOKUP(2,1/(SRP!$B$2:$B$7&lt;=E9118)/(SRP!$C$2:$C$7&gt;=E9118),SRP!$D$2:$D$7)*(G9118/100)*(E9118/1000)),
IF(AND(C9118="Wine",D9118="Fortified Wines"),
SUM(LOOKUP(2,1/(SRP!$B$26:$B$29&lt;=E9118)/(SRP!$C$26:$C$29&gt;=E9118),SRP!$D$26:$D$29)*(G9118/100)*(E9118/1000)),
IF(C9118="Wine",
SUM(LOOKUP(2,1/(SRP!$B$21:$B$25&lt;=E9118)/(SRP!$C$21:$C$25&gt;=E9118),SRP!$D$21:$D$25)*(G9118/100)*(E9118/1000)),
IF(AND(C9118="Ready to Drink",D9118="RTD-One Pour Cocktail&gt;7%&lt;=14.5"),
SUM(LOOKUP(2,1/(SRP!$B$16:$B$20&lt;=E9118)/(SRP!$C$16:$C$20&gt;=E9118),SRP!$D$16:$D$20)*(G9118/100)*(E9118/1000)),
IF(C9118="Ready to Drink",
SUM(LOOKUP(2,1/(SRP!$B$11:$B$15&lt;=E9118)/(SRP!$C$11:$C$15&gt;=E9118),SRP!$D$11:$D$15)*(G9118/100)*(E9118/1000)),
0)))))),2)</f>
        <v>8.8699999999999992</v>
      </c>
      <c r="L9118" s="173" t="str">
        <f t="shared" si="142"/>
        <v>Beer2840</v>
      </c>
      <c r="M9118" s="154">
        <f>VLOOKUP(L9118,'Slope %'!C:D,2,0)</f>
        <v>0.1</v>
      </c>
    </row>
    <row r="9119" spans="1:13" x14ac:dyDescent="0.25">
      <c r="A9119" s="169">
        <v>736561</v>
      </c>
      <c r="B9119" s="170" t="s">
        <v>6636</v>
      </c>
      <c r="C9119" s="170" t="s">
        <v>15</v>
      </c>
      <c r="D9119" s="170" t="s">
        <v>113</v>
      </c>
      <c r="E9119" s="170">
        <v>750</v>
      </c>
      <c r="F9119" s="170">
        <v>6</v>
      </c>
      <c r="G9119" s="171">
        <v>40</v>
      </c>
      <c r="H9119" s="170" t="s">
        <v>177</v>
      </c>
      <c r="I9119" s="171">
        <v>122.99</v>
      </c>
      <c r="J9119" s="169">
        <v>1</v>
      </c>
      <c r="K9119" s="154" cm="1">
        <f t="array" ref="K9119">ROUND(
IF(C9119="Beer",
SUM(LOOKUP(2,1/(SRP!$B$8:$B$10&lt;=E9119)/(SRP!$C$8:$C$10&gt;=E9119),SRP!$D$8:$D$10)*(G9119/100)*(E9119/1000)),
IF(C9119="Spirits",
SUM(LOOKUP(2,1/(SRP!$B$2:$B$7&lt;=E9119)/(SRP!$C$2:$C$7&gt;=E9119),SRP!$D$2:$D$7)*(G9119/100)*(E9119/1000)),
IF(AND(C9119="Wine",D9119="Fortified Wines"),
SUM(LOOKUP(2,1/(SRP!$B$26:$B$29&lt;=E9119)/(SRP!$C$26:$C$29&gt;=E9119),SRP!$D$26:$D$29)*(G9119/100)*(E9119/1000)),
IF(C9119="Wine",
SUM(LOOKUP(2,1/(SRP!$B$21:$B$25&lt;=E9119)/(SRP!$C$21:$C$25&gt;=E9119),SRP!$D$21:$D$25)*(G9119/100)*(E9119/1000)),
IF(AND(C9119="Ready to Drink",D9119="RTD-One Pour Cocktail&gt;7%&lt;=14.5"),
SUM(LOOKUP(2,1/(SRP!$B$16:$B$20&lt;=E9119)/(SRP!$C$16:$C$20&gt;=E9119),SRP!$D$16:$D$20)*(G9119/100)*(E9119/1000)),
IF(C9119="Ready to Drink",
SUM(LOOKUP(2,1/(SRP!$B$11:$B$15&lt;=E9119)/(SRP!$C$11:$C$15&gt;=E9119),SRP!$D$11:$D$15)*(G9119/100)*(E9119/1000)),
0)))))),2)</f>
        <v>23.42</v>
      </c>
      <c r="L9119" s="173" t="str">
        <f t="shared" si="142"/>
        <v>Spirits750</v>
      </c>
      <c r="M9119" s="154">
        <f>VLOOKUP(L9119,'Slope %'!C:D,2,0)</f>
        <v>7.0000000000000007E-2</v>
      </c>
    </row>
    <row r="9120" spans="1:13" x14ac:dyDescent="0.25">
      <c r="A9120" s="169">
        <v>736714</v>
      </c>
      <c r="B9120" s="170" t="s">
        <v>6637</v>
      </c>
      <c r="C9120" s="170" t="s">
        <v>15</v>
      </c>
      <c r="D9120" s="170" t="s">
        <v>125</v>
      </c>
      <c r="E9120" s="170">
        <v>700</v>
      </c>
      <c r="F9120" s="170">
        <v>6</v>
      </c>
      <c r="G9120" s="171">
        <v>22</v>
      </c>
      <c r="H9120" s="170" t="s">
        <v>35</v>
      </c>
      <c r="I9120" s="171">
        <v>32.99</v>
      </c>
      <c r="J9120" s="169">
        <v>1</v>
      </c>
      <c r="K9120" s="154" cm="1">
        <f t="array" ref="K9120">ROUND(
IF(C9120="Beer",
SUM(LOOKUP(2,1/(SRP!$B$8:$B$10&lt;=E9120)/(SRP!$C$8:$C$10&gt;=E9120),SRP!$D$8:$D$10)*(G9120/100)*(E9120/1000)),
IF(C9120="Spirits",
SUM(LOOKUP(2,1/(SRP!$B$2:$B$7&lt;=E9120)/(SRP!$C$2:$C$7&gt;=E9120),SRP!$D$2:$D$7)*(G9120/100)*(E9120/1000)),
IF(AND(C9120="Wine",D9120="Fortified Wines"),
SUM(LOOKUP(2,1/(SRP!$B$26:$B$29&lt;=E9120)/(SRP!$C$26:$C$29&gt;=E9120),SRP!$D$26:$D$29)*(G9120/100)*(E9120/1000)),
IF(C9120="Wine",
SUM(LOOKUP(2,1/(SRP!$B$21:$B$25&lt;=E9120)/(SRP!$C$21:$C$25&gt;=E9120),SRP!$D$21:$D$25)*(G9120/100)*(E9120/1000)),
IF(AND(C9120="Ready to Drink",D9120="RTD-One Pour Cocktail&gt;7%&lt;=14.5"),
SUM(LOOKUP(2,1/(SRP!$B$16:$B$20&lt;=E9120)/(SRP!$C$16:$C$20&gt;=E9120),SRP!$D$16:$D$20)*(G9120/100)*(E9120/1000)),
IF(C9120="Ready to Drink",
SUM(LOOKUP(2,1/(SRP!$B$11:$B$15&lt;=E9120)/(SRP!$C$11:$C$15&gt;=E9120),SRP!$D$11:$D$15)*(G9120/100)*(E9120/1000)),
0)))))),2)</f>
        <v>12.02</v>
      </c>
      <c r="L9120" s="173" t="str">
        <f t="shared" si="142"/>
        <v>Spirits700</v>
      </c>
      <c r="M9120" s="154">
        <f>VLOOKUP(L9120,'Slope %'!C:D,2,0)</f>
        <v>7.0000000000000007E-2</v>
      </c>
    </row>
    <row r="9121" spans="1:13" x14ac:dyDescent="0.25">
      <c r="A9121" s="169">
        <v>736892</v>
      </c>
      <c r="B9121" s="170" t="s">
        <v>6638</v>
      </c>
      <c r="C9121" s="170" t="s">
        <v>15</v>
      </c>
      <c r="D9121" s="170" t="s">
        <v>140</v>
      </c>
      <c r="E9121" s="170">
        <v>750</v>
      </c>
      <c r="F9121" s="170">
        <v>12</v>
      </c>
      <c r="G9121" s="171">
        <v>31</v>
      </c>
      <c r="H9121" s="170" t="s">
        <v>783</v>
      </c>
      <c r="I9121" s="171">
        <v>34.99</v>
      </c>
      <c r="J9121" s="169">
        <v>1</v>
      </c>
      <c r="K9121" s="154" cm="1">
        <f t="array" ref="K9121">ROUND(
IF(C9121="Beer",
SUM(LOOKUP(2,1/(SRP!$B$8:$B$10&lt;=E9121)/(SRP!$C$8:$C$10&gt;=E9121),SRP!$D$8:$D$10)*(G9121/100)*(E9121/1000)),
IF(C9121="Spirits",
SUM(LOOKUP(2,1/(SRP!$B$2:$B$7&lt;=E9121)/(SRP!$C$2:$C$7&gt;=E9121),SRP!$D$2:$D$7)*(G9121/100)*(E9121/1000)),
IF(AND(C9121="Wine",D9121="Fortified Wines"),
SUM(LOOKUP(2,1/(SRP!$B$26:$B$29&lt;=E9121)/(SRP!$C$26:$C$29&gt;=E9121),SRP!$D$26:$D$29)*(G9121/100)*(E9121/1000)),
IF(C9121="Wine",
SUM(LOOKUP(2,1/(SRP!$B$21:$B$25&lt;=E9121)/(SRP!$C$21:$C$25&gt;=E9121),SRP!$D$21:$D$25)*(G9121/100)*(E9121/1000)),
IF(AND(C9121="Ready to Drink",D9121="RTD-One Pour Cocktail&gt;7%&lt;=14.5"),
SUM(LOOKUP(2,1/(SRP!$B$16:$B$20&lt;=E9121)/(SRP!$C$16:$C$20&gt;=E9121),SRP!$D$16:$D$20)*(G9121/100)*(E9121/1000)),
IF(C9121="Ready to Drink",
SUM(LOOKUP(2,1/(SRP!$B$11:$B$15&lt;=E9121)/(SRP!$C$11:$C$15&gt;=E9121),SRP!$D$11:$D$15)*(G9121/100)*(E9121/1000)),
0)))))),2)</f>
        <v>18.149999999999999</v>
      </c>
      <c r="L9121" s="173" t="str">
        <f t="shared" si="142"/>
        <v>Spirits750</v>
      </c>
      <c r="M9121" s="154">
        <f>VLOOKUP(L9121,'Slope %'!C:D,2,0)</f>
        <v>7.0000000000000007E-2</v>
      </c>
    </row>
    <row r="9122" spans="1:13" x14ac:dyDescent="0.25">
      <c r="A9122" s="169">
        <v>737070</v>
      </c>
      <c r="B9122" s="170" t="s">
        <v>6639</v>
      </c>
      <c r="C9122" s="170" t="s">
        <v>24</v>
      </c>
      <c r="D9122" s="170" t="s">
        <v>31</v>
      </c>
      <c r="E9122" s="170">
        <v>750</v>
      </c>
      <c r="F9122" s="170">
        <v>12</v>
      </c>
      <c r="G9122" s="171">
        <v>14</v>
      </c>
      <c r="H9122" s="170" t="s">
        <v>22</v>
      </c>
      <c r="I9122" s="171">
        <v>29.99</v>
      </c>
      <c r="J9122" s="169">
        <v>1</v>
      </c>
      <c r="K9122" s="154" cm="1">
        <f t="array" ref="K9122">ROUND(
IF(C9122="Beer",
SUM(LOOKUP(2,1/(SRP!$B$8:$B$10&lt;=E9122)/(SRP!$C$8:$C$10&gt;=E9122),SRP!$D$8:$D$10)*(G9122/100)*(E9122/1000)),
IF(C9122="Spirits",
SUM(LOOKUP(2,1/(SRP!$B$2:$B$7&lt;=E9122)/(SRP!$C$2:$C$7&gt;=E9122),SRP!$D$2:$D$7)*(G9122/100)*(E9122/1000)),
IF(AND(C9122="Wine",D9122="Fortified Wines"),
SUM(LOOKUP(2,1/(SRP!$B$26:$B$29&lt;=E9122)/(SRP!$C$26:$C$29&gt;=E9122),SRP!$D$26:$D$29)*(G9122/100)*(E9122/1000)),
IF(C9122="Wine",
SUM(LOOKUP(2,1/(SRP!$B$21:$B$25&lt;=E9122)/(SRP!$C$21:$C$25&gt;=E9122),SRP!$D$21:$D$25)*(G9122/100)*(E9122/1000)),
IF(AND(C9122="Ready to Drink",D9122="RTD-One Pour Cocktail&gt;7%&lt;=14.5"),
SUM(LOOKUP(2,1/(SRP!$B$16:$B$20&lt;=E9122)/(SRP!$C$16:$C$20&gt;=E9122),SRP!$D$16:$D$20)*(G9122/100)*(E9122/1000)),
IF(C9122="Ready to Drink",
SUM(LOOKUP(2,1/(SRP!$B$11:$B$15&lt;=E9122)/(SRP!$C$11:$C$15&gt;=E9122),SRP!$D$11:$D$15)*(G9122/100)*(E9122/1000)),
0)))))),2)</f>
        <v>8.1999999999999993</v>
      </c>
      <c r="L9122" s="173" t="str">
        <f t="shared" si="142"/>
        <v>Wine750</v>
      </c>
      <c r="M9122" s="154">
        <f>VLOOKUP(L9122,'Slope %'!C:D,2,0)</f>
        <v>0.1</v>
      </c>
    </row>
    <row r="9123" spans="1:13" x14ac:dyDescent="0.25">
      <c r="A9123" s="169">
        <v>737215</v>
      </c>
      <c r="B9123" s="170" t="s">
        <v>6640</v>
      </c>
      <c r="C9123" s="170" t="s">
        <v>24</v>
      </c>
      <c r="D9123" s="170" t="s">
        <v>34</v>
      </c>
      <c r="E9123" s="170">
        <v>750</v>
      </c>
      <c r="F9123" s="170">
        <v>12</v>
      </c>
      <c r="G9123" s="171">
        <v>14.5</v>
      </c>
      <c r="H9123" s="170" t="s">
        <v>100</v>
      </c>
      <c r="I9123" s="171">
        <v>21.99</v>
      </c>
      <c r="J9123" s="169">
        <v>1</v>
      </c>
      <c r="K9123" s="154" cm="1">
        <f t="array" ref="K9123">ROUND(
IF(C9123="Beer",
SUM(LOOKUP(2,1/(SRP!$B$8:$B$10&lt;=E9123)/(SRP!$C$8:$C$10&gt;=E9123),SRP!$D$8:$D$10)*(G9123/100)*(E9123/1000)),
IF(C9123="Spirits",
SUM(LOOKUP(2,1/(SRP!$B$2:$B$7&lt;=E9123)/(SRP!$C$2:$C$7&gt;=E9123),SRP!$D$2:$D$7)*(G9123/100)*(E9123/1000)),
IF(AND(C9123="Wine",D9123="Fortified Wines"),
SUM(LOOKUP(2,1/(SRP!$B$26:$B$29&lt;=E9123)/(SRP!$C$26:$C$29&gt;=E9123),SRP!$D$26:$D$29)*(G9123/100)*(E9123/1000)),
IF(C9123="Wine",
SUM(LOOKUP(2,1/(SRP!$B$21:$B$25&lt;=E9123)/(SRP!$C$21:$C$25&gt;=E9123),SRP!$D$21:$D$25)*(G9123/100)*(E9123/1000)),
IF(AND(C9123="Ready to Drink",D9123="RTD-One Pour Cocktail&gt;7%&lt;=14.5"),
SUM(LOOKUP(2,1/(SRP!$B$16:$B$20&lt;=E9123)/(SRP!$C$16:$C$20&gt;=E9123),SRP!$D$16:$D$20)*(G9123/100)*(E9123/1000)),
IF(C9123="Ready to Drink",
SUM(LOOKUP(2,1/(SRP!$B$11:$B$15&lt;=E9123)/(SRP!$C$11:$C$15&gt;=E9123),SRP!$D$11:$D$15)*(G9123/100)*(E9123/1000)),
0)))))),2)</f>
        <v>8.49</v>
      </c>
      <c r="L9123" s="173" t="str">
        <f t="shared" si="142"/>
        <v>Wine750</v>
      </c>
      <c r="M9123" s="154">
        <f>VLOOKUP(L9123,'Slope %'!C:D,2,0)</f>
        <v>0.1</v>
      </c>
    </row>
    <row r="9124" spans="1:13" x14ac:dyDescent="0.25">
      <c r="A9124" s="169">
        <v>739125</v>
      </c>
      <c r="B9124" s="170" t="s">
        <v>6641</v>
      </c>
      <c r="C9124" s="170" t="s">
        <v>11</v>
      </c>
      <c r="D9124" s="170" t="s">
        <v>12</v>
      </c>
      <c r="E9124" s="170">
        <v>6390</v>
      </c>
      <c r="F9124" s="170">
        <v>1</v>
      </c>
      <c r="G9124" s="171">
        <v>5</v>
      </c>
      <c r="H9124" s="170" t="s">
        <v>105</v>
      </c>
      <c r="I9124" s="171">
        <v>40.49</v>
      </c>
      <c r="J9124" s="169">
        <v>18</v>
      </c>
      <c r="K9124" s="154" cm="1">
        <f t="array" ref="K9124">ROUND(
IF(C9124="Beer",
SUM(LOOKUP(2,1/(SRP!$B$8:$B$10&lt;=E9124)/(SRP!$C$8:$C$10&gt;=E9124),SRP!$D$8:$D$10)*(G9124/100)*(E9124/1000)),
IF(C9124="Spirits",
SUM(LOOKUP(2,1/(SRP!$B$2:$B$7&lt;=E9124)/(SRP!$C$2:$C$7&gt;=E9124),SRP!$D$2:$D$7)*(G9124/100)*(E9124/1000)),
IF(AND(C9124="Wine",D9124="Fortified Wines"),
SUM(LOOKUP(2,1/(SRP!$B$26:$B$29&lt;=E9124)/(SRP!$C$26:$C$29&gt;=E9124),SRP!$D$26:$D$29)*(G9124/100)*(E9124/1000)),
IF(C9124="Wine",
SUM(LOOKUP(2,1/(SRP!$B$21:$B$25&lt;=E9124)/(SRP!$C$21:$C$25&gt;=E9124),SRP!$D$21:$D$25)*(G9124/100)*(E9124/1000)),
IF(AND(C9124="Ready to Drink",D9124="RTD-One Pour Cocktail&gt;7%&lt;=14.5"),
SUM(LOOKUP(2,1/(SRP!$B$16:$B$20&lt;=E9124)/(SRP!$C$16:$C$20&gt;=E9124),SRP!$D$16:$D$20)*(G9124/100)*(E9124/1000)),
IF(C9124="Ready to Drink",
SUM(LOOKUP(2,1/(SRP!$B$11:$B$15&lt;=E9124)/(SRP!$C$11:$C$15&gt;=E9124),SRP!$D$11:$D$15)*(G9124/100)*(E9124/1000)),
0)))))),2)</f>
        <v>24.94</v>
      </c>
      <c r="L9124" s="173" t="str">
        <f t="shared" si="142"/>
        <v>Beer6390</v>
      </c>
      <c r="M9124" s="154">
        <f>VLOOKUP(L9124,'Slope %'!C:D,2,0)</f>
        <v>0.05</v>
      </c>
    </row>
    <row r="9125" spans="1:13" x14ac:dyDescent="0.25">
      <c r="A9125" s="169">
        <v>739125</v>
      </c>
      <c r="B9125" s="170" t="s">
        <v>6641</v>
      </c>
      <c r="C9125" s="170" t="s">
        <v>11</v>
      </c>
      <c r="D9125" s="170" t="s">
        <v>12</v>
      </c>
      <c r="E9125" s="170">
        <v>6390</v>
      </c>
      <c r="F9125" s="170">
        <v>1</v>
      </c>
      <c r="G9125" s="171">
        <v>5</v>
      </c>
      <c r="H9125" s="170" t="s">
        <v>105</v>
      </c>
      <c r="I9125" s="171">
        <v>40.49</v>
      </c>
      <c r="J9125" s="169">
        <v>18</v>
      </c>
      <c r="K9125" s="154" cm="1">
        <f t="array" ref="K9125">ROUND(
IF(C9125="Beer",
SUM(LOOKUP(2,1/(SRP!$B$8:$B$10&lt;=E9125)/(SRP!$C$8:$C$10&gt;=E9125),SRP!$D$8:$D$10)*(G9125/100)*(E9125/1000)),
IF(C9125="Spirits",
SUM(LOOKUP(2,1/(SRP!$B$2:$B$7&lt;=E9125)/(SRP!$C$2:$C$7&gt;=E9125),SRP!$D$2:$D$7)*(G9125/100)*(E9125/1000)),
IF(AND(C9125="Wine",D9125="Fortified Wines"),
SUM(LOOKUP(2,1/(SRP!$B$26:$B$29&lt;=E9125)/(SRP!$C$26:$C$29&gt;=E9125),SRP!$D$26:$D$29)*(G9125/100)*(E9125/1000)),
IF(C9125="Wine",
SUM(LOOKUP(2,1/(SRP!$B$21:$B$25&lt;=E9125)/(SRP!$C$21:$C$25&gt;=E9125),SRP!$D$21:$D$25)*(G9125/100)*(E9125/1000)),
IF(AND(C9125="Ready to Drink",D9125="RTD-One Pour Cocktail&gt;7%&lt;=14.5"),
SUM(LOOKUP(2,1/(SRP!$B$16:$B$20&lt;=E9125)/(SRP!$C$16:$C$20&gt;=E9125),SRP!$D$16:$D$20)*(G9125/100)*(E9125/1000)),
IF(C9125="Ready to Drink",
SUM(LOOKUP(2,1/(SRP!$B$11:$B$15&lt;=E9125)/(SRP!$C$11:$C$15&gt;=E9125),SRP!$D$11:$D$15)*(G9125/100)*(E9125/1000)),
0)))))),2)</f>
        <v>24.94</v>
      </c>
      <c r="L9125" s="173" t="str">
        <f t="shared" si="142"/>
        <v>Beer6390</v>
      </c>
      <c r="M9125" s="154">
        <f>VLOOKUP(L9125,'Slope %'!C:D,2,0)</f>
        <v>0.05</v>
      </c>
    </row>
    <row r="9126" spans="1:13" x14ac:dyDescent="0.25">
      <c r="A9126" s="169">
        <v>739162</v>
      </c>
      <c r="B9126" s="170" t="s">
        <v>6642</v>
      </c>
      <c r="C9126" s="170" t="s">
        <v>11</v>
      </c>
      <c r="D9126" s="170" t="s">
        <v>211</v>
      </c>
      <c r="E9126" s="170">
        <v>6390</v>
      </c>
      <c r="F9126" s="170">
        <v>1</v>
      </c>
      <c r="G9126" s="171">
        <v>4</v>
      </c>
      <c r="H9126" s="170" t="s">
        <v>105</v>
      </c>
      <c r="I9126" s="171">
        <v>40.49</v>
      </c>
      <c r="J9126" s="169">
        <v>18</v>
      </c>
      <c r="K9126" s="154" cm="1">
        <f t="array" ref="K9126">ROUND(
IF(C9126="Beer",
SUM(LOOKUP(2,1/(SRP!$B$8:$B$10&lt;=E9126)/(SRP!$C$8:$C$10&gt;=E9126),SRP!$D$8:$D$10)*(G9126/100)*(E9126/1000)),
IF(C9126="Spirits",
SUM(LOOKUP(2,1/(SRP!$B$2:$B$7&lt;=E9126)/(SRP!$C$2:$C$7&gt;=E9126),SRP!$D$2:$D$7)*(G9126/100)*(E9126/1000)),
IF(AND(C9126="Wine",D9126="Fortified Wines"),
SUM(LOOKUP(2,1/(SRP!$B$26:$B$29&lt;=E9126)/(SRP!$C$26:$C$29&gt;=E9126),SRP!$D$26:$D$29)*(G9126/100)*(E9126/1000)),
IF(C9126="Wine",
SUM(LOOKUP(2,1/(SRP!$B$21:$B$25&lt;=E9126)/(SRP!$C$21:$C$25&gt;=E9126),SRP!$D$21:$D$25)*(G9126/100)*(E9126/1000)),
IF(AND(C9126="Ready to Drink",D9126="RTD-One Pour Cocktail&gt;7%&lt;=14.5"),
SUM(LOOKUP(2,1/(SRP!$B$16:$B$20&lt;=E9126)/(SRP!$C$16:$C$20&gt;=E9126),SRP!$D$16:$D$20)*(G9126/100)*(E9126/1000)),
IF(C9126="Ready to Drink",
SUM(LOOKUP(2,1/(SRP!$B$11:$B$15&lt;=E9126)/(SRP!$C$11:$C$15&gt;=E9126),SRP!$D$11:$D$15)*(G9126/100)*(E9126/1000)),
0)))))),2)</f>
        <v>19.95</v>
      </c>
      <c r="L9126" s="173" t="str">
        <f t="shared" si="142"/>
        <v>Beer6390</v>
      </c>
      <c r="M9126" s="154">
        <f>VLOOKUP(L9126,'Slope %'!C:D,2,0)</f>
        <v>0.05</v>
      </c>
    </row>
    <row r="9127" spans="1:13" x14ac:dyDescent="0.25">
      <c r="A9127" s="169">
        <v>739162</v>
      </c>
      <c r="B9127" s="170" t="s">
        <v>6642</v>
      </c>
      <c r="C9127" s="170" t="s">
        <v>11</v>
      </c>
      <c r="D9127" s="170" t="s">
        <v>211</v>
      </c>
      <c r="E9127" s="170">
        <v>6390</v>
      </c>
      <c r="F9127" s="170">
        <v>1</v>
      </c>
      <c r="G9127" s="171">
        <v>4</v>
      </c>
      <c r="H9127" s="170" t="s">
        <v>105</v>
      </c>
      <c r="I9127" s="171">
        <v>40.49</v>
      </c>
      <c r="J9127" s="169">
        <v>18</v>
      </c>
      <c r="K9127" s="154" cm="1">
        <f t="array" ref="K9127">ROUND(
IF(C9127="Beer",
SUM(LOOKUP(2,1/(SRP!$B$8:$B$10&lt;=E9127)/(SRP!$C$8:$C$10&gt;=E9127),SRP!$D$8:$D$10)*(G9127/100)*(E9127/1000)),
IF(C9127="Spirits",
SUM(LOOKUP(2,1/(SRP!$B$2:$B$7&lt;=E9127)/(SRP!$C$2:$C$7&gt;=E9127),SRP!$D$2:$D$7)*(G9127/100)*(E9127/1000)),
IF(AND(C9127="Wine",D9127="Fortified Wines"),
SUM(LOOKUP(2,1/(SRP!$B$26:$B$29&lt;=E9127)/(SRP!$C$26:$C$29&gt;=E9127),SRP!$D$26:$D$29)*(G9127/100)*(E9127/1000)),
IF(C9127="Wine",
SUM(LOOKUP(2,1/(SRP!$B$21:$B$25&lt;=E9127)/(SRP!$C$21:$C$25&gt;=E9127),SRP!$D$21:$D$25)*(G9127/100)*(E9127/1000)),
IF(AND(C9127="Ready to Drink",D9127="RTD-One Pour Cocktail&gt;7%&lt;=14.5"),
SUM(LOOKUP(2,1/(SRP!$B$16:$B$20&lt;=E9127)/(SRP!$C$16:$C$20&gt;=E9127),SRP!$D$16:$D$20)*(G9127/100)*(E9127/1000)),
IF(C9127="Ready to Drink",
SUM(LOOKUP(2,1/(SRP!$B$11:$B$15&lt;=E9127)/(SRP!$C$11:$C$15&gt;=E9127),SRP!$D$11:$D$15)*(G9127/100)*(E9127/1000)),
0)))))),2)</f>
        <v>19.95</v>
      </c>
      <c r="L9127" s="173" t="str">
        <f t="shared" si="142"/>
        <v>Beer6390</v>
      </c>
      <c r="M9127" s="154">
        <f>VLOOKUP(L9127,'Slope %'!C:D,2,0)</f>
        <v>0.05</v>
      </c>
    </row>
    <row r="9128" spans="1:13" x14ac:dyDescent="0.25">
      <c r="A9128" s="169">
        <v>740342</v>
      </c>
      <c r="B9128" s="170" t="s">
        <v>6643</v>
      </c>
      <c r="C9128" s="170" t="s">
        <v>15</v>
      </c>
      <c r="D9128" s="170" t="s">
        <v>140</v>
      </c>
      <c r="E9128" s="170">
        <v>1140</v>
      </c>
      <c r="F9128" s="170">
        <v>12</v>
      </c>
      <c r="G9128" s="171">
        <v>34.9</v>
      </c>
      <c r="H9128" s="170" t="s">
        <v>35</v>
      </c>
      <c r="I9128" s="171">
        <v>33.99</v>
      </c>
      <c r="J9128" s="169">
        <v>1</v>
      </c>
      <c r="K9128" s="154" cm="1">
        <f t="array" ref="K9128">ROUND(
IF(C9128="Beer",
SUM(LOOKUP(2,1/(SRP!$B$8:$B$10&lt;=E9128)/(SRP!$C$8:$C$10&gt;=E9128),SRP!$D$8:$D$10)*(G9128/100)*(E9128/1000)),
IF(C9128="Spirits",
SUM(LOOKUP(2,1/(SRP!$B$2:$B$7&lt;=E9128)/(SRP!$C$2:$C$7&gt;=E9128),SRP!$D$2:$D$7)*(G9128/100)*(E9128/1000)),
IF(AND(C9128="Wine",D9128="Fortified Wines"),
SUM(LOOKUP(2,1/(SRP!$B$26:$B$29&lt;=E9128)/(SRP!$C$26:$C$29&gt;=E9128),SRP!$D$26:$D$29)*(G9128/100)*(E9128/1000)),
IF(C9128="Wine",
SUM(LOOKUP(2,1/(SRP!$B$21:$B$25&lt;=E9128)/(SRP!$C$21:$C$25&gt;=E9128),SRP!$D$21:$D$25)*(G9128/100)*(E9128/1000)),
IF(AND(C9128="Ready to Drink",D9128="RTD-One Pour Cocktail&gt;7%&lt;=14.5"),
SUM(LOOKUP(2,1/(SRP!$B$16:$B$20&lt;=E9128)/(SRP!$C$16:$C$20&gt;=E9128),SRP!$D$16:$D$20)*(G9128/100)*(E9128/1000)),
IF(C9128="Ready to Drink",
SUM(LOOKUP(2,1/(SRP!$B$11:$B$15&lt;=E9128)/(SRP!$C$11:$C$15&gt;=E9128),SRP!$D$11:$D$15)*(G9128/100)*(E9128/1000)),
0)))))),2)</f>
        <v>31.06</v>
      </c>
      <c r="L9128" s="173" t="str">
        <f t="shared" si="142"/>
        <v>Spirits1140</v>
      </c>
      <c r="M9128" s="154">
        <f>VLOOKUP(L9128,'Slope %'!C:D,2,0)</f>
        <v>0.05</v>
      </c>
    </row>
    <row r="9129" spans="1:13" x14ac:dyDescent="0.25">
      <c r="A9129" s="169">
        <v>740369</v>
      </c>
      <c r="B9129" s="170" t="s">
        <v>6644</v>
      </c>
      <c r="C9129" s="170" t="s">
        <v>24</v>
      </c>
      <c r="D9129" s="170" t="s">
        <v>382</v>
      </c>
      <c r="E9129" s="170">
        <v>750</v>
      </c>
      <c r="F9129" s="170">
        <v>12</v>
      </c>
      <c r="G9129" s="171">
        <v>13.5</v>
      </c>
      <c r="H9129" s="170" t="s">
        <v>783</v>
      </c>
      <c r="I9129" s="171">
        <v>16.989999999999998</v>
      </c>
      <c r="J9129" s="169">
        <v>1</v>
      </c>
      <c r="K9129" s="154" cm="1">
        <f t="array" ref="K9129">ROUND(
IF(C9129="Beer",
SUM(LOOKUP(2,1/(SRP!$B$8:$B$10&lt;=E9129)/(SRP!$C$8:$C$10&gt;=E9129),SRP!$D$8:$D$10)*(G9129/100)*(E9129/1000)),
IF(C9129="Spirits",
SUM(LOOKUP(2,1/(SRP!$B$2:$B$7&lt;=E9129)/(SRP!$C$2:$C$7&gt;=E9129),SRP!$D$2:$D$7)*(G9129/100)*(E9129/1000)),
IF(AND(C9129="Wine",D9129="Fortified Wines"),
SUM(LOOKUP(2,1/(SRP!$B$26:$B$29&lt;=E9129)/(SRP!$C$26:$C$29&gt;=E9129),SRP!$D$26:$D$29)*(G9129/100)*(E9129/1000)),
IF(C9129="Wine",
SUM(LOOKUP(2,1/(SRP!$B$21:$B$25&lt;=E9129)/(SRP!$C$21:$C$25&gt;=E9129),SRP!$D$21:$D$25)*(G9129/100)*(E9129/1000)),
IF(AND(C9129="Ready to Drink",D9129="RTD-One Pour Cocktail&gt;7%&lt;=14.5"),
SUM(LOOKUP(2,1/(SRP!$B$16:$B$20&lt;=E9129)/(SRP!$C$16:$C$20&gt;=E9129),SRP!$D$16:$D$20)*(G9129/100)*(E9129/1000)),
IF(C9129="Ready to Drink",
SUM(LOOKUP(2,1/(SRP!$B$11:$B$15&lt;=E9129)/(SRP!$C$11:$C$15&gt;=E9129),SRP!$D$11:$D$15)*(G9129/100)*(E9129/1000)),
0)))))),2)</f>
        <v>7.9</v>
      </c>
      <c r="L9129" s="173" t="str">
        <f t="shared" si="142"/>
        <v>Wine750</v>
      </c>
      <c r="M9129" s="154">
        <f>VLOOKUP(L9129,'Slope %'!C:D,2,0)</f>
        <v>0.1</v>
      </c>
    </row>
    <row r="9130" spans="1:13" x14ac:dyDescent="0.25">
      <c r="A9130" s="169">
        <v>740723</v>
      </c>
      <c r="B9130" s="170" t="s">
        <v>6645</v>
      </c>
      <c r="C9130" s="170" t="s">
        <v>11</v>
      </c>
      <c r="D9130" s="170" t="s">
        <v>12</v>
      </c>
      <c r="E9130" s="170">
        <v>710</v>
      </c>
      <c r="F9130" s="170">
        <v>12</v>
      </c>
      <c r="G9130" s="171">
        <v>4.9000000000000004</v>
      </c>
      <c r="H9130" s="170" t="s">
        <v>824</v>
      </c>
      <c r="I9130" s="171">
        <v>3.99</v>
      </c>
      <c r="J9130" s="169">
        <v>1</v>
      </c>
      <c r="K9130" s="154" cm="1">
        <f t="array" ref="K9130">ROUND(
IF(C9130="Beer",
SUM(LOOKUP(2,1/(SRP!$B$8:$B$10&lt;=E9130)/(SRP!$C$8:$C$10&gt;=E9130),SRP!$D$8:$D$10)*(G9130/100)*(E9130/1000)),
IF(C9130="Spirits",
SUM(LOOKUP(2,1/(SRP!$B$2:$B$7&lt;=E9130)/(SRP!$C$2:$C$7&gt;=E9130),SRP!$D$2:$D$7)*(G9130/100)*(E9130/1000)),
IF(AND(C9130="Wine",D9130="Fortified Wines"),
SUM(LOOKUP(2,1/(SRP!$B$26:$B$29&lt;=E9130)/(SRP!$C$26:$C$29&gt;=E9130),SRP!$D$26:$D$29)*(G9130/100)*(E9130/1000)),
IF(C9130="Wine",
SUM(LOOKUP(2,1/(SRP!$B$21:$B$25&lt;=E9130)/(SRP!$C$21:$C$25&gt;=E9130),SRP!$D$21:$D$25)*(G9130/100)*(E9130/1000)),
IF(AND(C9130="Ready to Drink",D9130="RTD-One Pour Cocktail&gt;7%&lt;=14.5"),
SUM(LOOKUP(2,1/(SRP!$B$16:$B$20&lt;=E9130)/(SRP!$C$16:$C$20&gt;=E9130),SRP!$D$16:$D$20)*(G9130/100)*(E9130/1000)),
IF(C9130="Ready to Drink",
SUM(LOOKUP(2,1/(SRP!$B$11:$B$15&lt;=E9130)/(SRP!$C$11:$C$15&gt;=E9130),SRP!$D$11:$D$15)*(G9130/100)*(E9130/1000)),
0)))))),2)</f>
        <v>2.72</v>
      </c>
      <c r="L9130" s="173" t="str">
        <f t="shared" si="142"/>
        <v>Beer710</v>
      </c>
      <c r="M9130" s="154">
        <f>VLOOKUP(L9130,'Slope %'!C:D,2,0)</f>
        <v>0.12</v>
      </c>
    </row>
    <row r="9131" spans="1:13" x14ac:dyDescent="0.25">
      <c r="A9131" s="169">
        <v>740723</v>
      </c>
      <c r="B9131" s="170" t="s">
        <v>6645</v>
      </c>
      <c r="C9131" s="170" t="s">
        <v>11</v>
      </c>
      <c r="D9131" s="170" t="s">
        <v>12</v>
      </c>
      <c r="E9131" s="170">
        <v>710</v>
      </c>
      <c r="F9131" s="170">
        <v>12</v>
      </c>
      <c r="G9131" s="171">
        <v>4.9000000000000004</v>
      </c>
      <c r="H9131" s="170" t="s">
        <v>824</v>
      </c>
      <c r="I9131" s="171">
        <v>3.99</v>
      </c>
      <c r="J9131" s="169">
        <v>1</v>
      </c>
      <c r="K9131" s="154" cm="1">
        <f t="array" ref="K9131">ROUND(
IF(C9131="Beer",
SUM(LOOKUP(2,1/(SRP!$B$8:$B$10&lt;=E9131)/(SRP!$C$8:$C$10&gt;=E9131),SRP!$D$8:$D$10)*(G9131/100)*(E9131/1000)),
IF(C9131="Spirits",
SUM(LOOKUP(2,1/(SRP!$B$2:$B$7&lt;=E9131)/(SRP!$C$2:$C$7&gt;=E9131),SRP!$D$2:$D$7)*(G9131/100)*(E9131/1000)),
IF(AND(C9131="Wine",D9131="Fortified Wines"),
SUM(LOOKUP(2,1/(SRP!$B$26:$B$29&lt;=E9131)/(SRP!$C$26:$C$29&gt;=E9131),SRP!$D$26:$D$29)*(G9131/100)*(E9131/1000)),
IF(C9131="Wine",
SUM(LOOKUP(2,1/(SRP!$B$21:$B$25&lt;=E9131)/(SRP!$C$21:$C$25&gt;=E9131),SRP!$D$21:$D$25)*(G9131/100)*(E9131/1000)),
IF(AND(C9131="Ready to Drink",D9131="RTD-One Pour Cocktail&gt;7%&lt;=14.5"),
SUM(LOOKUP(2,1/(SRP!$B$16:$B$20&lt;=E9131)/(SRP!$C$16:$C$20&gt;=E9131),SRP!$D$16:$D$20)*(G9131/100)*(E9131/1000)),
IF(C9131="Ready to Drink",
SUM(LOOKUP(2,1/(SRP!$B$11:$B$15&lt;=E9131)/(SRP!$C$11:$C$15&gt;=E9131),SRP!$D$11:$D$15)*(G9131/100)*(E9131/1000)),
0)))))),2)</f>
        <v>2.72</v>
      </c>
      <c r="L9131" s="173" t="str">
        <f t="shared" si="142"/>
        <v>Beer710</v>
      </c>
      <c r="M9131" s="154">
        <f>VLOOKUP(L9131,'Slope %'!C:D,2,0)</f>
        <v>0.12</v>
      </c>
    </row>
    <row r="9132" spans="1:13" x14ac:dyDescent="0.25">
      <c r="A9132" s="169">
        <v>741000</v>
      </c>
      <c r="B9132" s="170" t="s">
        <v>6646</v>
      </c>
      <c r="C9132" s="170" t="s">
        <v>15</v>
      </c>
      <c r="D9132" s="170" t="s">
        <v>125</v>
      </c>
      <c r="E9132" s="170">
        <v>750</v>
      </c>
      <c r="F9132" s="170">
        <v>6</v>
      </c>
      <c r="G9132" s="171">
        <v>11</v>
      </c>
      <c r="H9132" s="170" t="s">
        <v>123</v>
      </c>
      <c r="I9132" s="171">
        <v>30.98</v>
      </c>
      <c r="J9132" s="169">
        <v>1</v>
      </c>
      <c r="K9132" s="154" cm="1">
        <f t="array" ref="K9132">ROUND(
IF(C9132="Beer",
SUM(LOOKUP(2,1/(SRP!$B$8:$B$10&lt;=E9132)/(SRP!$C$8:$C$10&gt;=E9132),SRP!$D$8:$D$10)*(G9132/100)*(E9132/1000)),
IF(C9132="Spirits",
SUM(LOOKUP(2,1/(SRP!$B$2:$B$7&lt;=E9132)/(SRP!$C$2:$C$7&gt;=E9132),SRP!$D$2:$D$7)*(G9132/100)*(E9132/1000)),
IF(AND(C9132="Wine",D9132="Fortified Wines"),
SUM(LOOKUP(2,1/(SRP!$B$26:$B$29&lt;=E9132)/(SRP!$C$26:$C$29&gt;=E9132),SRP!$D$26:$D$29)*(G9132/100)*(E9132/1000)),
IF(C9132="Wine",
SUM(LOOKUP(2,1/(SRP!$B$21:$B$25&lt;=E9132)/(SRP!$C$21:$C$25&gt;=E9132),SRP!$D$21:$D$25)*(G9132/100)*(E9132/1000)),
IF(AND(C9132="Ready to Drink",D9132="RTD-One Pour Cocktail&gt;7%&lt;=14.5"),
SUM(LOOKUP(2,1/(SRP!$B$16:$B$20&lt;=E9132)/(SRP!$C$16:$C$20&gt;=E9132),SRP!$D$16:$D$20)*(G9132/100)*(E9132/1000)),
IF(C9132="Ready to Drink",
SUM(LOOKUP(2,1/(SRP!$B$11:$B$15&lt;=E9132)/(SRP!$C$11:$C$15&gt;=E9132),SRP!$D$11:$D$15)*(G9132/100)*(E9132/1000)),
0)))))),2)</f>
        <v>6.44</v>
      </c>
      <c r="L9132" s="173" t="str">
        <f t="shared" si="142"/>
        <v>Spirits750</v>
      </c>
      <c r="M9132" s="154">
        <f>VLOOKUP(L9132,'Slope %'!C:D,2,0)</f>
        <v>7.0000000000000007E-2</v>
      </c>
    </row>
    <row r="9133" spans="1:13" x14ac:dyDescent="0.25">
      <c r="A9133" s="169">
        <v>741407</v>
      </c>
      <c r="B9133" s="170" t="s">
        <v>6647</v>
      </c>
      <c r="C9133" s="170" t="s">
        <v>24</v>
      </c>
      <c r="D9133" s="170" t="s">
        <v>194</v>
      </c>
      <c r="E9133" s="170">
        <v>750</v>
      </c>
      <c r="F9133" s="170">
        <v>12</v>
      </c>
      <c r="G9133" s="171">
        <v>13.5</v>
      </c>
      <c r="H9133" s="170" t="s">
        <v>86</v>
      </c>
      <c r="I9133" s="171">
        <v>21.99</v>
      </c>
      <c r="J9133" s="169">
        <v>1</v>
      </c>
      <c r="K9133" s="154" cm="1">
        <f t="array" ref="K9133">ROUND(
IF(C9133="Beer",
SUM(LOOKUP(2,1/(SRP!$B$8:$B$10&lt;=E9133)/(SRP!$C$8:$C$10&gt;=E9133),SRP!$D$8:$D$10)*(G9133/100)*(E9133/1000)),
IF(C9133="Spirits",
SUM(LOOKUP(2,1/(SRP!$B$2:$B$7&lt;=E9133)/(SRP!$C$2:$C$7&gt;=E9133),SRP!$D$2:$D$7)*(G9133/100)*(E9133/1000)),
IF(AND(C9133="Wine",D9133="Fortified Wines"),
SUM(LOOKUP(2,1/(SRP!$B$26:$B$29&lt;=E9133)/(SRP!$C$26:$C$29&gt;=E9133),SRP!$D$26:$D$29)*(G9133/100)*(E9133/1000)),
IF(C9133="Wine",
SUM(LOOKUP(2,1/(SRP!$B$21:$B$25&lt;=E9133)/(SRP!$C$21:$C$25&gt;=E9133),SRP!$D$21:$D$25)*(G9133/100)*(E9133/1000)),
IF(AND(C9133="Ready to Drink",D9133="RTD-One Pour Cocktail&gt;7%&lt;=14.5"),
SUM(LOOKUP(2,1/(SRP!$B$16:$B$20&lt;=E9133)/(SRP!$C$16:$C$20&gt;=E9133),SRP!$D$16:$D$20)*(G9133/100)*(E9133/1000)),
IF(C9133="Ready to Drink",
SUM(LOOKUP(2,1/(SRP!$B$11:$B$15&lt;=E9133)/(SRP!$C$11:$C$15&gt;=E9133),SRP!$D$11:$D$15)*(G9133/100)*(E9133/1000)),
0)))))),2)</f>
        <v>7.9</v>
      </c>
      <c r="L9133" s="173" t="str">
        <f t="shared" si="142"/>
        <v>Wine750</v>
      </c>
      <c r="M9133" s="154">
        <f>VLOOKUP(L9133,'Slope %'!C:D,2,0)</f>
        <v>0.1</v>
      </c>
    </row>
    <row r="9134" spans="1:13" x14ac:dyDescent="0.25">
      <c r="A9134" s="169">
        <v>741637</v>
      </c>
      <c r="B9134" s="170" t="s">
        <v>6648</v>
      </c>
      <c r="C9134" s="170" t="s">
        <v>11</v>
      </c>
      <c r="D9134" s="170" t="s">
        <v>303</v>
      </c>
      <c r="E9134" s="170">
        <v>330</v>
      </c>
      <c r="F9134" s="170">
        <v>24</v>
      </c>
      <c r="G9134" s="171">
        <v>8.5</v>
      </c>
      <c r="H9134" s="170" t="s">
        <v>723</v>
      </c>
      <c r="I9134" s="171">
        <v>5.99</v>
      </c>
      <c r="J9134" s="169">
        <v>1</v>
      </c>
      <c r="K9134" s="154" cm="1">
        <f t="array" ref="K9134">ROUND(
IF(C9134="Beer",
SUM(LOOKUP(2,1/(SRP!$B$8:$B$10&lt;=E9134)/(SRP!$C$8:$C$10&gt;=E9134),SRP!$D$8:$D$10)*(G9134/100)*(E9134/1000)),
IF(C9134="Spirits",
SUM(LOOKUP(2,1/(SRP!$B$2:$B$7&lt;=E9134)/(SRP!$C$2:$C$7&gt;=E9134),SRP!$D$2:$D$7)*(G9134/100)*(E9134/1000)),
IF(AND(C9134="Wine",D9134="Fortified Wines"),
SUM(LOOKUP(2,1/(SRP!$B$26:$B$29&lt;=E9134)/(SRP!$C$26:$C$29&gt;=E9134),SRP!$D$26:$D$29)*(G9134/100)*(E9134/1000)),
IF(C9134="Wine",
SUM(LOOKUP(2,1/(SRP!$B$21:$B$25&lt;=E9134)/(SRP!$C$21:$C$25&gt;=E9134),SRP!$D$21:$D$25)*(G9134/100)*(E9134/1000)),
IF(AND(C9134="Ready to Drink",D9134="RTD-One Pour Cocktail&gt;7%&lt;=14.5"),
SUM(LOOKUP(2,1/(SRP!$B$16:$B$20&lt;=E9134)/(SRP!$C$16:$C$20&gt;=E9134),SRP!$D$16:$D$20)*(G9134/100)*(E9134/1000)),
IF(C9134="Ready to Drink",
SUM(LOOKUP(2,1/(SRP!$B$11:$B$15&lt;=E9134)/(SRP!$C$11:$C$15&gt;=E9134),SRP!$D$11:$D$15)*(G9134/100)*(E9134/1000)),
0)))))),2)</f>
        <v>2.19</v>
      </c>
      <c r="L9134" s="173" t="str">
        <f t="shared" si="142"/>
        <v>Beer330</v>
      </c>
      <c r="M9134" s="154">
        <f>VLOOKUP(L9134,'Slope %'!C:D,2,0)</f>
        <v>0.12</v>
      </c>
    </row>
    <row r="9135" spans="1:13" x14ac:dyDescent="0.25">
      <c r="A9135" s="169">
        <v>741637</v>
      </c>
      <c r="B9135" s="170" t="s">
        <v>6648</v>
      </c>
      <c r="C9135" s="170" t="s">
        <v>11</v>
      </c>
      <c r="D9135" s="170" t="s">
        <v>303</v>
      </c>
      <c r="E9135" s="170">
        <v>330</v>
      </c>
      <c r="F9135" s="170">
        <v>24</v>
      </c>
      <c r="G9135" s="171">
        <v>8.5</v>
      </c>
      <c r="H9135" s="170" t="s">
        <v>723</v>
      </c>
      <c r="I9135" s="171">
        <v>5.99</v>
      </c>
      <c r="J9135" s="169">
        <v>1</v>
      </c>
      <c r="K9135" s="154" cm="1">
        <f t="array" ref="K9135">ROUND(
IF(C9135="Beer",
SUM(LOOKUP(2,1/(SRP!$B$8:$B$10&lt;=E9135)/(SRP!$C$8:$C$10&gt;=E9135),SRP!$D$8:$D$10)*(G9135/100)*(E9135/1000)),
IF(C9135="Spirits",
SUM(LOOKUP(2,1/(SRP!$B$2:$B$7&lt;=E9135)/(SRP!$C$2:$C$7&gt;=E9135),SRP!$D$2:$D$7)*(G9135/100)*(E9135/1000)),
IF(AND(C9135="Wine",D9135="Fortified Wines"),
SUM(LOOKUP(2,1/(SRP!$B$26:$B$29&lt;=E9135)/(SRP!$C$26:$C$29&gt;=E9135),SRP!$D$26:$D$29)*(G9135/100)*(E9135/1000)),
IF(C9135="Wine",
SUM(LOOKUP(2,1/(SRP!$B$21:$B$25&lt;=E9135)/(SRP!$C$21:$C$25&gt;=E9135),SRP!$D$21:$D$25)*(G9135/100)*(E9135/1000)),
IF(AND(C9135="Ready to Drink",D9135="RTD-One Pour Cocktail&gt;7%&lt;=14.5"),
SUM(LOOKUP(2,1/(SRP!$B$16:$B$20&lt;=E9135)/(SRP!$C$16:$C$20&gt;=E9135),SRP!$D$16:$D$20)*(G9135/100)*(E9135/1000)),
IF(C9135="Ready to Drink",
SUM(LOOKUP(2,1/(SRP!$B$11:$B$15&lt;=E9135)/(SRP!$C$11:$C$15&gt;=E9135),SRP!$D$11:$D$15)*(G9135/100)*(E9135/1000)),
0)))))),2)</f>
        <v>2.19</v>
      </c>
      <c r="L9135" s="173" t="str">
        <f t="shared" si="142"/>
        <v>Beer330</v>
      </c>
      <c r="M9135" s="154">
        <f>VLOOKUP(L9135,'Slope %'!C:D,2,0)</f>
        <v>0.12</v>
      </c>
    </row>
    <row r="9136" spans="1:13" x14ac:dyDescent="0.25">
      <c r="A9136" s="169">
        <v>742542</v>
      </c>
      <c r="B9136" s="170" t="s">
        <v>6649</v>
      </c>
      <c r="C9136" s="170" t="s">
        <v>15</v>
      </c>
      <c r="D9136" s="170" t="s">
        <v>93</v>
      </c>
      <c r="E9136" s="170">
        <v>750</v>
      </c>
      <c r="F9136" s="170">
        <v>12</v>
      </c>
      <c r="G9136" s="171">
        <v>42.8</v>
      </c>
      <c r="H9136" s="170" t="s">
        <v>2013</v>
      </c>
      <c r="I9136" s="171">
        <v>36.229999999999997</v>
      </c>
      <c r="J9136" s="169">
        <v>1</v>
      </c>
      <c r="K9136" s="154" cm="1">
        <f t="array" ref="K9136">ROUND(
IF(C9136="Beer",
SUM(LOOKUP(2,1/(SRP!$B$8:$B$10&lt;=E9136)/(SRP!$C$8:$C$10&gt;=E9136),SRP!$D$8:$D$10)*(G9136/100)*(E9136/1000)),
IF(C9136="Spirits",
SUM(LOOKUP(2,1/(SRP!$B$2:$B$7&lt;=E9136)/(SRP!$C$2:$C$7&gt;=E9136),SRP!$D$2:$D$7)*(G9136/100)*(E9136/1000)),
IF(AND(C9136="Wine",D9136="Fortified Wines"),
SUM(LOOKUP(2,1/(SRP!$B$26:$B$29&lt;=E9136)/(SRP!$C$26:$C$29&gt;=E9136),SRP!$D$26:$D$29)*(G9136/100)*(E9136/1000)),
IF(C9136="Wine",
SUM(LOOKUP(2,1/(SRP!$B$21:$B$25&lt;=E9136)/(SRP!$C$21:$C$25&gt;=E9136),SRP!$D$21:$D$25)*(G9136/100)*(E9136/1000)),
IF(AND(C9136="Ready to Drink",D9136="RTD-One Pour Cocktail&gt;7%&lt;=14.5"),
SUM(LOOKUP(2,1/(SRP!$B$16:$B$20&lt;=E9136)/(SRP!$C$16:$C$20&gt;=E9136),SRP!$D$16:$D$20)*(G9136/100)*(E9136/1000)),
IF(C9136="Ready to Drink",
SUM(LOOKUP(2,1/(SRP!$B$11:$B$15&lt;=E9136)/(SRP!$C$11:$C$15&gt;=E9136),SRP!$D$11:$D$15)*(G9136/100)*(E9136/1000)),
0)))))),2)</f>
        <v>25.06</v>
      </c>
      <c r="L9136" s="173" t="str">
        <f t="shared" si="142"/>
        <v>Spirits750</v>
      </c>
      <c r="M9136" s="154">
        <f>VLOOKUP(L9136,'Slope %'!C:D,2,0)</f>
        <v>7.0000000000000007E-2</v>
      </c>
    </row>
    <row r="9137" spans="1:13" x14ac:dyDescent="0.25">
      <c r="A9137" s="169">
        <v>742971</v>
      </c>
      <c r="B9137" s="170" t="s">
        <v>6650</v>
      </c>
      <c r="C9137" s="170" t="s">
        <v>11</v>
      </c>
      <c r="D9137" s="170" t="s">
        <v>12</v>
      </c>
      <c r="E9137" s="170">
        <v>5325</v>
      </c>
      <c r="F9137" s="170">
        <v>1</v>
      </c>
      <c r="G9137" s="171">
        <v>4.9000000000000004</v>
      </c>
      <c r="H9137" s="170" t="s">
        <v>824</v>
      </c>
      <c r="I9137" s="171">
        <v>30.49</v>
      </c>
      <c r="J9137" s="169">
        <v>15</v>
      </c>
      <c r="K9137" s="154" cm="1">
        <f t="array" ref="K9137">ROUND(
IF(C9137="Beer",
SUM(LOOKUP(2,1/(SRP!$B$8:$B$10&lt;=E9137)/(SRP!$C$8:$C$10&gt;=E9137),SRP!$D$8:$D$10)*(G9137/100)*(E9137/1000)),
IF(C9137="Spirits",
SUM(LOOKUP(2,1/(SRP!$B$2:$B$7&lt;=E9137)/(SRP!$C$2:$C$7&gt;=E9137),SRP!$D$2:$D$7)*(G9137/100)*(E9137/1000)),
IF(AND(C9137="Wine",D9137="Fortified Wines"),
SUM(LOOKUP(2,1/(SRP!$B$26:$B$29&lt;=E9137)/(SRP!$C$26:$C$29&gt;=E9137),SRP!$D$26:$D$29)*(G9137/100)*(E9137/1000)),
IF(C9137="Wine",
SUM(LOOKUP(2,1/(SRP!$B$21:$B$25&lt;=E9137)/(SRP!$C$21:$C$25&gt;=E9137),SRP!$D$21:$D$25)*(G9137/100)*(E9137/1000)),
IF(AND(C9137="Ready to Drink",D9137="RTD-One Pour Cocktail&gt;7%&lt;=14.5"),
SUM(LOOKUP(2,1/(SRP!$B$16:$B$20&lt;=E9137)/(SRP!$C$16:$C$20&gt;=E9137),SRP!$D$16:$D$20)*(G9137/100)*(E9137/1000)),
IF(C9137="Ready to Drink",
SUM(LOOKUP(2,1/(SRP!$B$11:$B$15&lt;=E9137)/(SRP!$C$11:$C$15&gt;=E9137),SRP!$D$11:$D$15)*(G9137/100)*(E9137/1000)),
0)))))),2)</f>
        <v>20.37</v>
      </c>
      <c r="L9137" s="173" t="str">
        <f t="shared" si="142"/>
        <v>Beer5325</v>
      </c>
      <c r="M9137" s="154">
        <f>VLOOKUP(L9137,'Slope %'!C:D,2,0)</f>
        <v>0.05</v>
      </c>
    </row>
    <row r="9138" spans="1:13" x14ac:dyDescent="0.25">
      <c r="A9138" s="169">
        <v>742971</v>
      </c>
      <c r="B9138" s="170" t="s">
        <v>6650</v>
      </c>
      <c r="C9138" s="170" t="s">
        <v>11</v>
      </c>
      <c r="D9138" s="170" t="s">
        <v>12</v>
      </c>
      <c r="E9138" s="170">
        <v>5325</v>
      </c>
      <c r="F9138" s="170">
        <v>1</v>
      </c>
      <c r="G9138" s="171">
        <v>4.9000000000000004</v>
      </c>
      <c r="H9138" s="170" t="s">
        <v>824</v>
      </c>
      <c r="I9138" s="171">
        <v>30.49</v>
      </c>
      <c r="J9138" s="169">
        <v>15</v>
      </c>
      <c r="K9138" s="154" cm="1">
        <f t="array" ref="K9138">ROUND(
IF(C9138="Beer",
SUM(LOOKUP(2,1/(SRP!$B$8:$B$10&lt;=E9138)/(SRP!$C$8:$C$10&gt;=E9138),SRP!$D$8:$D$10)*(G9138/100)*(E9138/1000)),
IF(C9138="Spirits",
SUM(LOOKUP(2,1/(SRP!$B$2:$B$7&lt;=E9138)/(SRP!$C$2:$C$7&gt;=E9138),SRP!$D$2:$D$7)*(G9138/100)*(E9138/1000)),
IF(AND(C9138="Wine",D9138="Fortified Wines"),
SUM(LOOKUP(2,1/(SRP!$B$26:$B$29&lt;=E9138)/(SRP!$C$26:$C$29&gt;=E9138),SRP!$D$26:$D$29)*(G9138/100)*(E9138/1000)),
IF(C9138="Wine",
SUM(LOOKUP(2,1/(SRP!$B$21:$B$25&lt;=E9138)/(SRP!$C$21:$C$25&gt;=E9138),SRP!$D$21:$D$25)*(G9138/100)*(E9138/1000)),
IF(AND(C9138="Ready to Drink",D9138="RTD-One Pour Cocktail&gt;7%&lt;=14.5"),
SUM(LOOKUP(2,1/(SRP!$B$16:$B$20&lt;=E9138)/(SRP!$C$16:$C$20&gt;=E9138),SRP!$D$16:$D$20)*(G9138/100)*(E9138/1000)),
IF(C9138="Ready to Drink",
SUM(LOOKUP(2,1/(SRP!$B$11:$B$15&lt;=E9138)/(SRP!$C$11:$C$15&gt;=E9138),SRP!$D$11:$D$15)*(G9138/100)*(E9138/1000)),
0)))))),2)</f>
        <v>20.37</v>
      </c>
      <c r="L9138" s="173" t="str">
        <f t="shared" si="142"/>
        <v>Beer5325</v>
      </c>
      <c r="M9138" s="154">
        <f>VLOOKUP(L9138,'Slope %'!C:D,2,0)</f>
        <v>0.05</v>
      </c>
    </row>
    <row r="9139" spans="1:13" x14ac:dyDescent="0.25">
      <c r="A9139" s="169">
        <v>744269</v>
      </c>
      <c r="B9139" s="170" t="s">
        <v>6651</v>
      </c>
      <c r="C9139" s="170" t="s">
        <v>24</v>
      </c>
      <c r="D9139" s="170" t="s">
        <v>34</v>
      </c>
      <c r="E9139" s="170">
        <v>750</v>
      </c>
      <c r="F9139" s="170">
        <v>12</v>
      </c>
      <c r="G9139" s="171">
        <v>15.5</v>
      </c>
      <c r="H9139" s="170" t="s">
        <v>256</v>
      </c>
      <c r="I9139" s="171">
        <v>59.99</v>
      </c>
      <c r="J9139" s="169">
        <v>1</v>
      </c>
      <c r="K9139" s="154" cm="1">
        <f t="array" ref="K9139">ROUND(
IF(C9139="Beer",
SUM(LOOKUP(2,1/(SRP!$B$8:$B$10&lt;=E9139)/(SRP!$C$8:$C$10&gt;=E9139),SRP!$D$8:$D$10)*(G9139/100)*(E9139/1000)),
IF(C9139="Spirits",
SUM(LOOKUP(2,1/(SRP!$B$2:$B$7&lt;=E9139)/(SRP!$C$2:$C$7&gt;=E9139),SRP!$D$2:$D$7)*(G9139/100)*(E9139/1000)),
IF(AND(C9139="Wine",D9139="Fortified Wines"),
SUM(LOOKUP(2,1/(SRP!$B$26:$B$29&lt;=E9139)/(SRP!$C$26:$C$29&gt;=E9139),SRP!$D$26:$D$29)*(G9139/100)*(E9139/1000)),
IF(C9139="Wine",
SUM(LOOKUP(2,1/(SRP!$B$21:$B$25&lt;=E9139)/(SRP!$C$21:$C$25&gt;=E9139),SRP!$D$21:$D$25)*(G9139/100)*(E9139/1000)),
IF(AND(C9139="Ready to Drink",D9139="RTD-One Pour Cocktail&gt;7%&lt;=14.5"),
SUM(LOOKUP(2,1/(SRP!$B$16:$B$20&lt;=E9139)/(SRP!$C$16:$C$20&gt;=E9139),SRP!$D$16:$D$20)*(G9139/100)*(E9139/1000)),
IF(C9139="Ready to Drink",
SUM(LOOKUP(2,1/(SRP!$B$11:$B$15&lt;=E9139)/(SRP!$C$11:$C$15&gt;=E9139),SRP!$D$11:$D$15)*(G9139/100)*(E9139/1000)),
0)))))),2)</f>
        <v>9.08</v>
      </c>
      <c r="L9139" s="173" t="str">
        <f t="shared" si="142"/>
        <v>Wine750</v>
      </c>
      <c r="M9139" s="154">
        <f>VLOOKUP(L9139,'Slope %'!C:D,2,0)</f>
        <v>0.1</v>
      </c>
    </row>
    <row r="9140" spans="1:13" x14ac:dyDescent="0.25">
      <c r="A9140" s="169">
        <v>744271</v>
      </c>
      <c r="B9140" s="170" t="s">
        <v>6652</v>
      </c>
      <c r="C9140" s="170" t="s">
        <v>11</v>
      </c>
      <c r="D9140" s="170" t="s">
        <v>12</v>
      </c>
      <c r="E9140" s="170">
        <v>500</v>
      </c>
      <c r="F9140" s="170">
        <v>24</v>
      </c>
      <c r="G9140" s="171">
        <v>5.5</v>
      </c>
      <c r="H9140" s="170" t="s">
        <v>946</v>
      </c>
      <c r="I9140" s="171">
        <v>3.49</v>
      </c>
      <c r="J9140" s="169">
        <v>1</v>
      </c>
      <c r="K9140" s="154" cm="1">
        <f t="array" ref="K9140">ROUND(
IF(C9140="Beer",
SUM(LOOKUP(2,1/(SRP!$B$8:$B$10&lt;=E9140)/(SRP!$C$8:$C$10&gt;=E9140),SRP!$D$8:$D$10)*(G9140/100)*(E9140/1000)),
IF(C9140="Spirits",
SUM(LOOKUP(2,1/(SRP!$B$2:$B$7&lt;=E9140)/(SRP!$C$2:$C$7&gt;=E9140),SRP!$D$2:$D$7)*(G9140/100)*(E9140/1000)),
IF(AND(C9140="Wine",D9140="Fortified Wines"),
SUM(LOOKUP(2,1/(SRP!$B$26:$B$29&lt;=E9140)/(SRP!$C$26:$C$29&gt;=E9140),SRP!$D$26:$D$29)*(G9140/100)*(E9140/1000)),
IF(C9140="Wine",
SUM(LOOKUP(2,1/(SRP!$B$21:$B$25&lt;=E9140)/(SRP!$C$21:$C$25&gt;=E9140),SRP!$D$21:$D$25)*(G9140/100)*(E9140/1000)),
IF(AND(C9140="Ready to Drink",D9140="RTD-One Pour Cocktail&gt;7%&lt;=14.5"),
SUM(LOOKUP(2,1/(SRP!$B$16:$B$20&lt;=E9140)/(SRP!$C$16:$C$20&gt;=E9140),SRP!$D$16:$D$20)*(G9140/100)*(E9140/1000)),
IF(C9140="Ready to Drink",
SUM(LOOKUP(2,1/(SRP!$B$11:$B$15&lt;=E9140)/(SRP!$C$11:$C$15&gt;=E9140),SRP!$D$11:$D$15)*(G9140/100)*(E9140/1000)),
0)))))),2)</f>
        <v>2.15</v>
      </c>
      <c r="L9140" s="173" t="str">
        <f t="shared" si="142"/>
        <v>Beer500</v>
      </c>
      <c r="M9140" s="154">
        <f>VLOOKUP(L9140,'Slope %'!C:D,2,0)</f>
        <v>0.12</v>
      </c>
    </row>
    <row r="9141" spans="1:13" x14ac:dyDescent="0.25">
      <c r="A9141" s="169">
        <v>745967</v>
      </c>
      <c r="B9141" s="170" t="s">
        <v>6653</v>
      </c>
      <c r="C9141" s="170" t="s">
        <v>24</v>
      </c>
      <c r="D9141" s="170" t="s">
        <v>34</v>
      </c>
      <c r="E9141" s="170">
        <v>750</v>
      </c>
      <c r="F9141" s="170">
        <v>12</v>
      </c>
      <c r="G9141" s="171">
        <v>13</v>
      </c>
      <c r="H9141" s="170" t="s">
        <v>110</v>
      </c>
      <c r="I9141" s="171">
        <v>28.99</v>
      </c>
      <c r="J9141" s="169">
        <v>1</v>
      </c>
      <c r="K9141" s="154" cm="1">
        <f t="array" ref="K9141">ROUND(
IF(C9141="Beer",
SUM(LOOKUP(2,1/(SRP!$B$8:$B$10&lt;=E9141)/(SRP!$C$8:$C$10&gt;=E9141),SRP!$D$8:$D$10)*(G9141/100)*(E9141/1000)),
IF(C9141="Spirits",
SUM(LOOKUP(2,1/(SRP!$B$2:$B$7&lt;=E9141)/(SRP!$C$2:$C$7&gt;=E9141),SRP!$D$2:$D$7)*(G9141/100)*(E9141/1000)),
IF(AND(C9141="Wine",D9141="Fortified Wines"),
SUM(LOOKUP(2,1/(SRP!$B$26:$B$29&lt;=E9141)/(SRP!$C$26:$C$29&gt;=E9141),SRP!$D$26:$D$29)*(G9141/100)*(E9141/1000)),
IF(C9141="Wine",
SUM(LOOKUP(2,1/(SRP!$B$21:$B$25&lt;=E9141)/(SRP!$C$21:$C$25&gt;=E9141),SRP!$D$21:$D$25)*(G9141/100)*(E9141/1000)),
IF(AND(C9141="Ready to Drink",D9141="RTD-One Pour Cocktail&gt;7%&lt;=14.5"),
SUM(LOOKUP(2,1/(SRP!$B$16:$B$20&lt;=E9141)/(SRP!$C$16:$C$20&gt;=E9141),SRP!$D$16:$D$20)*(G9141/100)*(E9141/1000)),
IF(C9141="Ready to Drink",
SUM(LOOKUP(2,1/(SRP!$B$11:$B$15&lt;=E9141)/(SRP!$C$11:$C$15&gt;=E9141),SRP!$D$11:$D$15)*(G9141/100)*(E9141/1000)),
0)))))),2)</f>
        <v>7.61</v>
      </c>
      <c r="L9141" s="173" t="str">
        <f t="shared" si="142"/>
        <v>Wine750</v>
      </c>
      <c r="M9141" s="154">
        <f>VLOOKUP(L9141,'Slope %'!C:D,2,0)</f>
        <v>0.1</v>
      </c>
    </row>
    <row r="9142" spans="1:13" x14ac:dyDescent="0.25">
      <c r="A9142" s="169">
        <v>745991</v>
      </c>
      <c r="B9142" s="170" t="s">
        <v>6654</v>
      </c>
      <c r="C9142" s="170" t="s">
        <v>15</v>
      </c>
      <c r="D9142" s="170" t="s">
        <v>252</v>
      </c>
      <c r="E9142" s="170">
        <v>750</v>
      </c>
      <c r="F9142" s="170">
        <v>12</v>
      </c>
      <c r="G9142" s="171">
        <v>35</v>
      </c>
      <c r="H9142" s="170" t="s">
        <v>123</v>
      </c>
      <c r="I9142" s="171">
        <v>32.99</v>
      </c>
      <c r="J9142" s="169">
        <v>1</v>
      </c>
      <c r="K9142" s="154" cm="1">
        <f t="array" ref="K9142">ROUND(
IF(C9142="Beer",
SUM(LOOKUP(2,1/(SRP!$B$8:$B$10&lt;=E9142)/(SRP!$C$8:$C$10&gt;=E9142),SRP!$D$8:$D$10)*(G9142/100)*(E9142/1000)),
IF(C9142="Spirits",
SUM(LOOKUP(2,1/(SRP!$B$2:$B$7&lt;=E9142)/(SRP!$C$2:$C$7&gt;=E9142),SRP!$D$2:$D$7)*(G9142/100)*(E9142/1000)),
IF(AND(C9142="Wine",D9142="Fortified Wines"),
SUM(LOOKUP(2,1/(SRP!$B$26:$B$29&lt;=E9142)/(SRP!$C$26:$C$29&gt;=E9142),SRP!$D$26:$D$29)*(G9142/100)*(E9142/1000)),
IF(C9142="Wine",
SUM(LOOKUP(2,1/(SRP!$B$21:$B$25&lt;=E9142)/(SRP!$C$21:$C$25&gt;=E9142),SRP!$D$21:$D$25)*(G9142/100)*(E9142/1000)),
IF(AND(C9142="Ready to Drink",D9142="RTD-One Pour Cocktail&gt;7%&lt;=14.5"),
SUM(LOOKUP(2,1/(SRP!$B$16:$B$20&lt;=E9142)/(SRP!$C$16:$C$20&gt;=E9142),SRP!$D$16:$D$20)*(G9142/100)*(E9142/1000)),
IF(C9142="Ready to Drink",
SUM(LOOKUP(2,1/(SRP!$B$11:$B$15&lt;=E9142)/(SRP!$C$11:$C$15&gt;=E9142),SRP!$D$11:$D$15)*(G9142/100)*(E9142/1000)),
0)))))),2)</f>
        <v>20.49</v>
      </c>
      <c r="L9142" s="173" t="str">
        <f t="shared" si="142"/>
        <v>Spirits750</v>
      </c>
      <c r="M9142" s="154">
        <f>VLOOKUP(L9142,'Slope %'!C:D,2,0)</f>
        <v>7.0000000000000007E-2</v>
      </c>
    </row>
    <row r="9143" spans="1:13" x14ac:dyDescent="0.25">
      <c r="A9143" s="169">
        <v>746961</v>
      </c>
      <c r="B9143" s="170" t="s">
        <v>6655</v>
      </c>
      <c r="C9143" s="170" t="s">
        <v>15</v>
      </c>
      <c r="D9143" s="170" t="s">
        <v>756</v>
      </c>
      <c r="E9143" s="170">
        <v>750</v>
      </c>
      <c r="F9143" s="170">
        <v>6</v>
      </c>
      <c r="G9143" s="171">
        <v>40</v>
      </c>
      <c r="H9143" s="170" t="s">
        <v>35</v>
      </c>
      <c r="I9143" s="171">
        <v>37.99</v>
      </c>
      <c r="J9143" s="169">
        <v>1</v>
      </c>
      <c r="K9143" s="154" cm="1">
        <f t="array" ref="K9143">ROUND(
IF(C9143="Beer",
SUM(LOOKUP(2,1/(SRP!$B$8:$B$10&lt;=E9143)/(SRP!$C$8:$C$10&gt;=E9143),SRP!$D$8:$D$10)*(G9143/100)*(E9143/1000)),
IF(C9143="Spirits",
SUM(LOOKUP(2,1/(SRP!$B$2:$B$7&lt;=E9143)/(SRP!$C$2:$C$7&gt;=E9143),SRP!$D$2:$D$7)*(G9143/100)*(E9143/1000)),
IF(AND(C9143="Wine",D9143="Fortified Wines"),
SUM(LOOKUP(2,1/(SRP!$B$26:$B$29&lt;=E9143)/(SRP!$C$26:$C$29&gt;=E9143),SRP!$D$26:$D$29)*(G9143/100)*(E9143/1000)),
IF(C9143="Wine",
SUM(LOOKUP(2,1/(SRP!$B$21:$B$25&lt;=E9143)/(SRP!$C$21:$C$25&gt;=E9143),SRP!$D$21:$D$25)*(G9143/100)*(E9143/1000)),
IF(AND(C9143="Ready to Drink",D9143="RTD-One Pour Cocktail&gt;7%&lt;=14.5"),
SUM(LOOKUP(2,1/(SRP!$B$16:$B$20&lt;=E9143)/(SRP!$C$16:$C$20&gt;=E9143),SRP!$D$16:$D$20)*(G9143/100)*(E9143/1000)),
IF(C9143="Ready to Drink",
SUM(LOOKUP(2,1/(SRP!$B$11:$B$15&lt;=E9143)/(SRP!$C$11:$C$15&gt;=E9143),SRP!$D$11:$D$15)*(G9143/100)*(E9143/1000)),
0)))))),2)</f>
        <v>23.42</v>
      </c>
      <c r="L9143" s="173" t="str">
        <f t="shared" si="142"/>
        <v>Spirits750</v>
      </c>
      <c r="M9143" s="154">
        <f>VLOOKUP(L9143,'Slope %'!C:D,2,0)</f>
        <v>7.0000000000000007E-2</v>
      </c>
    </row>
    <row r="9144" spans="1:13" x14ac:dyDescent="0.25">
      <c r="A9144" s="169">
        <v>747556</v>
      </c>
      <c r="B9144" s="170" t="s">
        <v>6656</v>
      </c>
      <c r="C9144" s="170" t="s">
        <v>15</v>
      </c>
      <c r="D9144" s="170" t="s">
        <v>19</v>
      </c>
      <c r="E9144" s="170">
        <v>750</v>
      </c>
      <c r="F9144" s="170">
        <v>12</v>
      </c>
      <c r="G9144" s="171">
        <v>40</v>
      </c>
      <c r="H9144" s="170" t="s">
        <v>256</v>
      </c>
      <c r="I9144" s="171">
        <v>28.99</v>
      </c>
      <c r="J9144" s="169">
        <v>1</v>
      </c>
      <c r="K9144" s="154" cm="1">
        <f t="array" ref="K9144">ROUND(
IF(C9144="Beer",
SUM(LOOKUP(2,1/(SRP!$B$8:$B$10&lt;=E9144)/(SRP!$C$8:$C$10&gt;=E9144),SRP!$D$8:$D$10)*(G9144/100)*(E9144/1000)),
IF(C9144="Spirits",
SUM(LOOKUP(2,1/(SRP!$B$2:$B$7&lt;=E9144)/(SRP!$C$2:$C$7&gt;=E9144),SRP!$D$2:$D$7)*(G9144/100)*(E9144/1000)),
IF(AND(C9144="Wine",D9144="Fortified Wines"),
SUM(LOOKUP(2,1/(SRP!$B$26:$B$29&lt;=E9144)/(SRP!$C$26:$C$29&gt;=E9144),SRP!$D$26:$D$29)*(G9144/100)*(E9144/1000)),
IF(C9144="Wine",
SUM(LOOKUP(2,1/(SRP!$B$21:$B$25&lt;=E9144)/(SRP!$C$21:$C$25&gt;=E9144),SRP!$D$21:$D$25)*(G9144/100)*(E9144/1000)),
IF(AND(C9144="Ready to Drink",D9144="RTD-One Pour Cocktail&gt;7%&lt;=14.5"),
SUM(LOOKUP(2,1/(SRP!$B$16:$B$20&lt;=E9144)/(SRP!$C$16:$C$20&gt;=E9144),SRP!$D$16:$D$20)*(G9144/100)*(E9144/1000)),
IF(C9144="Ready to Drink",
SUM(LOOKUP(2,1/(SRP!$B$11:$B$15&lt;=E9144)/(SRP!$C$11:$C$15&gt;=E9144),SRP!$D$11:$D$15)*(G9144/100)*(E9144/1000)),
0)))))),2)</f>
        <v>23.42</v>
      </c>
      <c r="L9144" s="173" t="str">
        <f t="shared" si="142"/>
        <v>Spirits750</v>
      </c>
      <c r="M9144" s="154">
        <f>VLOOKUP(L9144,'Slope %'!C:D,2,0)</f>
        <v>7.0000000000000007E-2</v>
      </c>
    </row>
    <row r="9145" spans="1:13" x14ac:dyDescent="0.25">
      <c r="A9145" s="169">
        <v>748811</v>
      </c>
      <c r="B9145" s="170" t="s">
        <v>6657</v>
      </c>
      <c r="C9145" s="170" t="s">
        <v>15</v>
      </c>
      <c r="D9145" s="170" t="s">
        <v>78</v>
      </c>
      <c r="E9145" s="170">
        <v>750</v>
      </c>
      <c r="F9145" s="170">
        <v>6</v>
      </c>
      <c r="G9145" s="171">
        <v>40</v>
      </c>
      <c r="H9145" s="170" t="s">
        <v>446</v>
      </c>
      <c r="I9145" s="171">
        <v>53.49</v>
      </c>
      <c r="J9145" s="169">
        <v>1</v>
      </c>
      <c r="K9145" s="154" cm="1">
        <f t="array" ref="K9145">ROUND(
IF(C9145="Beer",
SUM(LOOKUP(2,1/(SRP!$B$8:$B$10&lt;=E9145)/(SRP!$C$8:$C$10&gt;=E9145),SRP!$D$8:$D$10)*(G9145/100)*(E9145/1000)),
IF(C9145="Spirits",
SUM(LOOKUP(2,1/(SRP!$B$2:$B$7&lt;=E9145)/(SRP!$C$2:$C$7&gt;=E9145),SRP!$D$2:$D$7)*(G9145/100)*(E9145/1000)),
IF(AND(C9145="Wine",D9145="Fortified Wines"),
SUM(LOOKUP(2,1/(SRP!$B$26:$B$29&lt;=E9145)/(SRP!$C$26:$C$29&gt;=E9145),SRP!$D$26:$D$29)*(G9145/100)*(E9145/1000)),
IF(C9145="Wine",
SUM(LOOKUP(2,1/(SRP!$B$21:$B$25&lt;=E9145)/(SRP!$C$21:$C$25&gt;=E9145),SRP!$D$21:$D$25)*(G9145/100)*(E9145/1000)),
IF(AND(C9145="Ready to Drink",D9145="RTD-One Pour Cocktail&gt;7%&lt;=14.5"),
SUM(LOOKUP(2,1/(SRP!$B$16:$B$20&lt;=E9145)/(SRP!$C$16:$C$20&gt;=E9145),SRP!$D$16:$D$20)*(G9145/100)*(E9145/1000)),
IF(C9145="Ready to Drink",
SUM(LOOKUP(2,1/(SRP!$B$11:$B$15&lt;=E9145)/(SRP!$C$11:$C$15&gt;=E9145),SRP!$D$11:$D$15)*(G9145/100)*(E9145/1000)),
0)))))),2)</f>
        <v>23.42</v>
      </c>
      <c r="L9145" s="173" t="str">
        <f t="shared" si="142"/>
        <v>Spirits750</v>
      </c>
      <c r="M9145" s="154">
        <f>VLOOKUP(L9145,'Slope %'!C:D,2,0)</f>
        <v>7.0000000000000007E-2</v>
      </c>
    </row>
    <row r="9146" spans="1:13" x14ac:dyDescent="0.25">
      <c r="A9146" s="169">
        <v>755204</v>
      </c>
      <c r="B9146" s="170" t="s">
        <v>6658</v>
      </c>
      <c r="C9146" s="170" t="s">
        <v>24</v>
      </c>
      <c r="D9146" s="170" t="s">
        <v>34</v>
      </c>
      <c r="E9146" s="170">
        <v>750</v>
      </c>
      <c r="F9146" s="170">
        <v>6</v>
      </c>
      <c r="G9146" s="171">
        <v>16</v>
      </c>
      <c r="H9146" s="170" t="s">
        <v>1887</v>
      </c>
      <c r="I9146" s="171">
        <v>29.96</v>
      </c>
      <c r="J9146" s="169">
        <v>1</v>
      </c>
      <c r="K9146" s="154" cm="1">
        <f t="array" ref="K9146">ROUND(
IF(C9146="Beer",
SUM(LOOKUP(2,1/(SRP!$B$8:$B$10&lt;=E9146)/(SRP!$C$8:$C$10&gt;=E9146),SRP!$D$8:$D$10)*(G9146/100)*(E9146/1000)),
IF(C9146="Spirits",
SUM(LOOKUP(2,1/(SRP!$B$2:$B$7&lt;=E9146)/(SRP!$C$2:$C$7&gt;=E9146),SRP!$D$2:$D$7)*(G9146/100)*(E9146/1000)),
IF(AND(C9146="Wine",D9146="Fortified Wines"),
SUM(LOOKUP(2,1/(SRP!$B$26:$B$29&lt;=E9146)/(SRP!$C$26:$C$29&gt;=E9146),SRP!$D$26:$D$29)*(G9146/100)*(E9146/1000)),
IF(C9146="Wine",
SUM(LOOKUP(2,1/(SRP!$B$21:$B$25&lt;=E9146)/(SRP!$C$21:$C$25&gt;=E9146),SRP!$D$21:$D$25)*(G9146/100)*(E9146/1000)),
IF(AND(C9146="Ready to Drink",D9146="RTD-One Pour Cocktail&gt;7%&lt;=14.5"),
SUM(LOOKUP(2,1/(SRP!$B$16:$B$20&lt;=E9146)/(SRP!$C$16:$C$20&gt;=E9146),SRP!$D$16:$D$20)*(G9146/100)*(E9146/1000)),
IF(C9146="Ready to Drink",
SUM(LOOKUP(2,1/(SRP!$B$11:$B$15&lt;=E9146)/(SRP!$C$11:$C$15&gt;=E9146),SRP!$D$11:$D$15)*(G9146/100)*(E9146/1000)),
0)))))),2)</f>
        <v>9.3699999999999992</v>
      </c>
      <c r="L9146" s="173" t="str">
        <f t="shared" si="142"/>
        <v>Wine750</v>
      </c>
      <c r="M9146" s="154">
        <f>VLOOKUP(L9146,'Slope %'!C:D,2,0)</f>
        <v>0.1</v>
      </c>
    </row>
    <row r="9147" spans="1:13" x14ac:dyDescent="0.25">
      <c r="A9147" s="169">
        <v>755213</v>
      </c>
      <c r="B9147" s="170" t="s">
        <v>6659</v>
      </c>
      <c r="C9147" s="170" t="s">
        <v>263</v>
      </c>
      <c r="D9147" s="170" t="s">
        <v>909</v>
      </c>
      <c r="E9147" s="170">
        <v>30000</v>
      </c>
      <c r="F9147" s="170">
        <v>1</v>
      </c>
      <c r="G9147" s="171">
        <v>5.8</v>
      </c>
      <c r="H9147" s="170" t="s">
        <v>1053</v>
      </c>
      <c r="I9147" s="171">
        <v>337.34</v>
      </c>
      <c r="J9147" s="169">
        <v>1</v>
      </c>
      <c r="K9147" s="154" cm="1">
        <f t="array" ref="K9147">ROUND(
IF(C9147="Beer",
SUM(LOOKUP(2,1/(SRP!$B$8:$B$10&lt;=E9147)/(SRP!$C$8:$C$10&gt;=E9147),SRP!$D$8:$D$10)*(G9147/100)*(E9147/1000)),
IF(C9147="Spirits",
SUM(LOOKUP(2,1/(SRP!$B$2:$B$7&lt;=E9147)/(SRP!$C$2:$C$7&gt;=E9147),SRP!$D$2:$D$7)*(G9147/100)*(E9147/1000)),
IF(AND(C9147="Wine",D9147="Fortified Wines"),
SUM(LOOKUP(2,1/(SRP!$B$26:$B$29&lt;=E9147)/(SRP!$C$26:$C$29&gt;=E9147),SRP!$D$26:$D$29)*(G9147/100)*(E9147/1000)),
IF(C9147="Wine",
SUM(LOOKUP(2,1/(SRP!$B$21:$B$25&lt;=E9147)/(SRP!$C$21:$C$25&gt;=E9147),SRP!$D$21:$D$25)*(G9147/100)*(E9147/1000)),
IF(AND(C9147="Ready to Drink",D9147="RTD-One Pour Cocktail&gt;7%&lt;=14.5"),
SUM(LOOKUP(2,1/(SRP!$B$16:$B$20&lt;=E9147)/(SRP!$C$16:$C$20&gt;=E9147),SRP!$D$16:$D$20)*(G9147/100)*(E9147/1000)),
IF(C9147="Ready to Drink",
SUM(LOOKUP(2,1/(SRP!$B$11:$B$15&lt;=E9147)/(SRP!$C$11:$C$15&gt;=E9147),SRP!$D$11:$D$15)*(G9147/100)*(E9147/1000)),
0)))))),2)</f>
        <v>135.84</v>
      </c>
      <c r="L9147" s="173" t="str">
        <f t="shared" si="142"/>
        <v>Ready to Drink30000</v>
      </c>
      <c r="M9147" s="154" t="e">
        <f>VLOOKUP(L9147,'Slope %'!C:D,2,0)</f>
        <v>#N/A</v>
      </c>
    </row>
    <row r="9148" spans="1:13" x14ac:dyDescent="0.25">
      <c r="A9148" s="169">
        <v>755637</v>
      </c>
      <c r="B9148" s="170" t="s">
        <v>6660</v>
      </c>
      <c r="C9148" s="170" t="s">
        <v>15</v>
      </c>
      <c r="D9148" s="170" t="s">
        <v>78</v>
      </c>
      <c r="E9148" s="170">
        <v>750</v>
      </c>
      <c r="F9148" s="170">
        <v>6</v>
      </c>
      <c r="G9148" s="171">
        <v>45</v>
      </c>
      <c r="H9148" s="170" t="s">
        <v>35</v>
      </c>
      <c r="I9148" s="171">
        <v>69.989999999999995</v>
      </c>
      <c r="J9148" s="169">
        <v>1</v>
      </c>
      <c r="K9148" s="154" cm="1">
        <f t="array" ref="K9148">ROUND(
IF(C9148="Beer",
SUM(LOOKUP(2,1/(SRP!$B$8:$B$10&lt;=E9148)/(SRP!$C$8:$C$10&gt;=E9148),SRP!$D$8:$D$10)*(G9148/100)*(E9148/1000)),
IF(C9148="Spirits",
SUM(LOOKUP(2,1/(SRP!$B$2:$B$7&lt;=E9148)/(SRP!$C$2:$C$7&gt;=E9148),SRP!$D$2:$D$7)*(G9148/100)*(E9148/1000)),
IF(AND(C9148="Wine",D9148="Fortified Wines"),
SUM(LOOKUP(2,1/(SRP!$B$26:$B$29&lt;=E9148)/(SRP!$C$26:$C$29&gt;=E9148),SRP!$D$26:$D$29)*(G9148/100)*(E9148/1000)),
IF(C9148="Wine",
SUM(LOOKUP(2,1/(SRP!$B$21:$B$25&lt;=E9148)/(SRP!$C$21:$C$25&gt;=E9148),SRP!$D$21:$D$25)*(G9148/100)*(E9148/1000)),
IF(AND(C9148="Ready to Drink",D9148="RTD-One Pour Cocktail&gt;7%&lt;=14.5"),
SUM(LOOKUP(2,1/(SRP!$B$16:$B$20&lt;=E9148)/(SRP!$C$16:$C$20&gt;=E9148),SRP!$D$16:$D$20)*(G9148/100)*(E9148/1000)),
IF(C9148="Ready to Drink",
SUM(LOOKUP(2,1/(SRP!$B$11:$B$15&lt;=E9148)/(SRP!$C$11:$C$15&gt;=E9148),SRP!$D$11:$D$15)*(G9148/100)*(E9148/1000)),
0)))))),2)</f>
        <v>26.35</v>
      </c>
      <c r="L9148" s="173" t="str">
        <f t="shared" si="142"/>
        <v>Spirits750</v>
      </c>
      <c r="M9148" s="154">
        <f>VLOOKUP(L9148,'Slope %'!C:D,2,0)</f>
        <v>7.0000000000000007E-2</v>
      </c>
    </row>
    <row r="9149" spans="1:13" x14ac:dyDescent="0.25">
      <c r="A9149" s="169">
        <v>755777</v>
      </c>
      <c r="B9149" s="170" t="s">
        <v>6661</v>
      </c>
      <c r="C9149" s="170" t="s">
        <v>15</v>
      </c>
      <c r="D9149" s="170" t="s">
        <v>1454</v>
      </c>
      <c r="E9149" s="170">
        <v>750</v>
      </c>
      <c r="F9149" s="170">
        <v>12</v>
      </c>
      <c r="G9149" s="171">
        <v>35</v>
      </c>
      <c r="H9149" s="170" t="s">
        <v>446</v>
      </c>
      <c r="I9149" s="171">
        <v>42.49</v>
      </c>
      <c r="J9149" s="169">
        <v>1</v>
      </c>
      <c r="K9149" s="154" cm="1">
        <f t="array" ref="K9149">ROUND(
IF(C9149="Beer",
SUM(LOOKUP(2,1/(SRP!$B$8:$B$10&lt;=E9149)/(SRP!$C$8:$C$10&gt;=E9149),SRP!$D$8:$D$10)*(G9149/100)*(E9149/1000)),
IF(C9149="Spirits",
SUM(LOOKUP(2,1/(SRP!$B$2:$B$7&lt;=E9149)/(SRP!$C$2:$C$7&gt;=E9149),SRP!$D$2:$D$7)*(G9149/100)*(E9149/1000)),
IF(AND(C9149="Wine",D9149="Fortified Wines"),
SUM(LOOKUP(2,1/(SRP!$B$26:$B$29&lt;=E9149)/(SRP!$C$26:$C$29&gt;=E9149),SRP!$D$26:$D$29)*(G9149/100)*(E9149/1000)),
IF(C9149="Wine",
SUM(LOOKUP(2,1/(SRP!$B$21:$B$25&lt;=E9149)/(SRP!$C$21:$C$25&gt;=E9149),SRP!$D$21:$D$25)*(G9149/100)*(E9149/1000)),
IF(AND(C9149="Ready to Drink",D9149="RTD-One Pour Cocktail&gt;7%&lt;=14.5"),
SUM(LOOKUP(2,1/(SRP!$B$16:$B$20&lt;=E9149)/(SRP!$C$16:$C$20&gt;=E9149),SRP!$D$16:$D$20)*(G9149/100)*(E9149/1000)),
IF(C9149="Ready to Drink",
SUM(LOOKUP(2,1/(SRP!$B$11:$B$15&lt;=E9149)/(SRP!$C$11:$C$15&gt;=E9149),SRP!$D$11:$D$15)*(G9149/100)*(E9149/1000)),
0)))))),2)</f>
        <v>20.49</v>
      </c>
      <c r="L9149" s="173" t="str">
        <f t="shared" si="142"/>
        <v>Spirits750</v>
      </c>
      <c r="M9149" s="154">
        <f>VLOOKUP(L9149,'Slope %'!C:D,2,0)</f>
        <v>7.0000000000000007E-2</v>
      </c>
    </row>
    <row r="9150" spans="1:13" x14ac:dyDescent="0.25">
      <c r="A9150" s="169">
        <v>756776</v>
      </c>
      <c r="B9150" s="170" t="s">
        <v>6662</v>
      </c>
      <c r="C9150" s="170" t="s">
        <v>11</v>
      </c>
      <c r="D9150" s="170" t="s">
        <v>12</v>
      </c>
      <c r="E9150" s="170">
        <v>500</v>
      </c>
      <c r="F9150" s="170">
        <v>24</v>
      </c>
      <c r="G9150" s="171">
        <v>7</v>
      </c>
      <c r="H9150" s="170" t="s">
        <v>946</v>
      </c>
      <c r="I9150" s="171">
        <v>3.29</v>
      </c>
      <c r="J9150" s="169">
        <v>1</v>
      </c>
      <c r="K9150" s="154" cm="1">
        <f t="array" ref="K9150">ROUND(
IF(C9150="Beer",
SUM(LOOKUP(2,1/(SRP!$B$8:$B$10&lt;=E9150)/(SRP!$C$8:$C$10&gt;=E9150),SRP!$D$8:$D$10)*(G9150/100)*(E9150/1000)),
IF(C9150="Spirits",
SUM(LOOKUP(2,1/(SRP!$B$2:$B$7&lt;=E9150)/(SRP!$C$2:$C$7&gt;=E9150),SRP!$D$2:$D$7)*(G9150/100)*(E9150/1000)),
IF(AND(C9150="Wine",D9150="Fortified Wines"),
SUM(LOOKUP(2,1/(SRP!$B$26:$B$29&lt;=E9150)/(SRP!$C$26:$C$29&gt;=E9150),SRP!$D$26:$D$29)*(G9150/100)*(E9150/1000)),
IF(C9150="Wine",
SUM(LOOKUP(2,1/(SRP!$B$21:$B$25&lt;=E9150)/(SRP!$C$21:$C$25&gt;=E9150),SRP!$D$21:$D$25)*(G9150/100)*(E9150/1000)),
IF(AND(C9150="Ready to Drink",D9150="RTD-One Pour Cocktail&gt;7%&lt;=14.5"),
SUM(LOOKUP(2,1/(SRP!$B$16:$B$20&lt;=E9150)/(SRP!$C$16:$C$20&gt;=E9150),SRP!$D$16:$D$20)*(G9150/100)*(E9150/1000)),
IF(C9150="Ready to Drink",
SUM(LOOKUP(2,1/(SRP!$B$11:$B$15&lt;=E9150)/(SRP!$C$11:$C$15&gt;=E9150),SRP!$D$11:$D$15)*(G9150/100)*(E9150/1000)),
0)))))),2)</f>
        <v>2.73</v>
      </c>
      <c r="L9150" s="173" t="str">
        <f t="shared" si="142"/>
        <v>Beer500</v>
      </c>
      <c r="M9150" s="154">
        <f>VLOOKUP(L9150,'Slope %'!C:D,2,0)</f>
        <v>0.12</v>
      </c>
    </row>
    <row r="9151" spans="1:13" x14ac:dyDescent="0.25">
      <c r="A9151" s="169">
        <v>757715</v>
      </c>
      <c r="B9151" s="170" t="s">
        <v>6663</v>
      </c>
      <c r="C9151" s="170" t="s">
        <v>263</v>
      </c>
      <c r="D9151" s="170" t="s">
        <v>332</v>
      </c>
      <c r="E9151" s="170">
        <v>2130</v>
      </c>
      <c r="F9151" s="170">
        <v>4</v>
      </c>
      <c r="G9151" s="171">
        <v>4</v>
      </c>
      <c r="H9151" s="170" t="s">
        <v>105</v>
      </c>
      <c r="I9151" s="171">
        <v>18.18</v>
      </c>
      <c r="J9151" s="169">
        <v>6</v>
      </c>
      <c r="K9151" s="154" cm="1">
        <f t="array" ref="K9151">ROUND(
IF(C9151="Beer",
SUM(LOOKUP(2,1/(SRP!$B$8:$B$10&lt;=E9151)/(SRP!$C$8:$C$10&gt;=E9151),SRP!$D$8:$D$10)*(G9151/100)*(E9151/1000)),
IF(C9151="Spirits",
SUM(LOOKUP(2,1/(SRP!$B$2:$B$7&lt;=E9151)/(SRP!$C$2:$C$7&gt;=E9151),SRP!$D$2:$D$7)*(G9151/100)*(E9151/1000)),
IF(AND(C9151="Wine",D9151="Fortified Wines"),
SUM(LOOKUP(2,1/(SRP!$B$26:$B$29&lt;=E9151)/(SRP!$C$26:$C$29&gt;=E9151),SRP!$D$26:$D$29)*(G9151/100)*(E9151/1000)),
IF(C9151="Wine",
SUM(LOOKUP(2,1/(SRP!$B$21:$B$25&lt;=E9151)/(SRP!$C$21:$C$25&gt;=E9151),SRP!$D$21:$D$25)*(G9151/100)*(E9151/1000)),
IF(AND(C9151="Ready to Drink",D9151="RTD-One Pour Cocktail&gt;7%&lt;=14.5"),
SUM(LOOKUP(2,1/(SRP!$B$16:$B$20&lt;=E9151)/(SRP!$C$16:$C$20&gt;=E9151),SRP!$D$16:$D$20)*(G9151/100)*(E9151/1000)),
IF(C9151="Ready to Drink",
SUM(LOOKUP(2,1/(SRP!$B$11:$B$15&lt;=E9151)/(SRP!$C$11:$C$15&gt;=E9151),SRP!$D$11:$D$15)*(G9151/100)*(E9151/1000)),
0)))))),2)</f>
        <v>6.65</v>
      </c>
      <c r="L9151" s="173" t="str">
        <f t="shared" si="142"/>
        <v>Ready to Drink2130</v>
      </c>
      <c r="M9151" s="154">
        <f>VLOOKUP(L9151,'Slope %'!C:D,2,0)</f>
        <v>0.1</v>
      </c>
    </row>
    <row r="9152" spans="1:13" x14ac:dyDescent="0.25">
      <c r="A9152" s="169">
        <v>757715</v>
      </c>
      <c r="B9152" s="170" t="s">
        <v>6663</v>
      </c>
      <c r="C9152" s="170" t="s">
        <v>263</v>
      </c>
      <c r="D9152" s="170" t="s">
        <v>332</v>
      </c>
      <c r="E9152" s="170">
        <v>2130</v>
      </c>
      <c r="F9152" s="170">
        <v>4</v>
      </c>
      <c r="G9152" s="171">
        <v>4</v>
      </c>
      <c r="H9152" s="170" t="s">
        <v>105</v>
      </c>
      <c r="I9152" s="171">
        <v>18.18</v>
      </c>
      <c r="J9152" s="169">
        <v>6</v>
      </c>
      <c r="K9152" s="154" cm="1">
        <f t="array" ref="K9152">ROUND(
IF(C9152="Beer",
SUM(LOOKUP(2,1/(SRP!$B$8:$B$10&lt;=E9152)/(SRP!$C$8:$C$10&gt;=E9152),SRP!$D$8:$D$10)*(G9152/100)*(E9152/1000)),
IF(C9152="Spirits",
SUM(LOOKUP(2,1/(SRP!$B$2:$B$7&lt;=E9152)/(SRP!$C$2:$C$7&gt;=E9152),SRP!$D$2:$D$7)*(G9152/100)*(E9152/1000)),
IF(AND(C9152="Wine",D9152="Fortified Wines"),
SUM(LOOKUP(2,1/(SRP!$B$26:$B$29&lt;=E9152)/(SRP!$C$26:$C$29&gt;=E9152),SRP!$D$26:$D$29)*(G9152/100)*(E9152/1000)),
IF(C9152="Wine",
SUM(LOOKUP(2,1/(SRP!$B$21:$B$25&lt;=E9152)/(SRP!$C$21:$C$25&gt;=E9152),SRP!$D$21:$D$25)*(G9152/100)*(E9152/1000)),
IF(AND(C9152="Ready to Drink",D9152="RTD-One Pour Cocktail&gt;7%&lt;=14.5"),
SUM(LOOKUP(2,1/(SRP!$B$16:$B$20&lt;=E9152)/(SRP!$C$16:$C$20&gt;=E9152),SRP!$D$16:$D$20)*(G9152/100)*(E9152/1000)),
IF(C9152="Ready to Drink",
SUM(LOOKUP(2,1/(SRP!$B$11:$B$15&lt;=E9152)/(SRP!$C$11:$C$15&gt;=E9152),SRP!$D$11:$D$15)*(G9152/100)*(E9152/1000)),
0)))))),2)</f>
        <v>6.65</v>
      </c>
      <c r="L9152" s="173" t="str">
        <f t="shared" si="142"/>
        <v>Ready to Drink2130</v>
      </c>
      <c r="M9152" s="154">
        <f>VLOOKUP(L9152,'Slope %'!C:D,2,0)</f>
        <v>0.1</v>
      </c>
    </row>
    <row r="9153" spans="1:13" x14ac:dyDescent="0.25">
      <c r="A9153" s="169">
        <v>758118</v>
      </c>
      <c r="B9153" s="170" t="s">
        <v>6664</v>
      </c>
      <c r="C9153" s="170" t="s">
        <v>24</v>
      </c>
      <c r="D9153" s="170" t="s">
        <v>34</v>
      </c>
      <c r="E9153" s="170">
        <v>750</v>
      </c>
      <c r="F9153" s="170">
        <v>12</v>
      </c>
      <c r="G9153" s="171">
        <v>14</v>
      </c>
      <c r="H9153" s="170" t="s">
        <v>64</v>
      </c>
      <c r="I9153" s="171">
        <v>16.989999999999998</v>
      </c>
      <c r="J9153" s="169">
        <v>1</v>
      </c>
      <c r="K9153" s="154" cm="1">
        <f t="array" ref="K9153">ROUND(
IF(C9153="Beer",
SUM(LOOKUP(2,1/(SRP!$B$8:$B$10&lt;=E9153)/(SRP!$C$8:$C$10&gt;=E9153),SRP!$D$8:$D$10)*(G9153/100)*(E9153/1000)),
IF(C9153="Spirits",
SUM(LOOKUP(2,1/(SRP!$B$2:$B$7&lt;=E9153)/(SRP!$C$2:$C$7&gt;=E9153),SRP!$D$2:$D$7)*(G9153/100)*(E9153/1000)),
IF(AND(C9153="Wine",D9153="Fortified Wines"),
SUM(LOOKUP(2,1/(SRP!$B$26:$B$29&lt;=E9153)/(SRP!$C$26:$C$29&gt;=E9153),SRP!$D$26:$D$29)*(G9153/100)*(E9153/1000)),
IF(C9153="Wine",
SUM(LOOKUP(2,1/(SRP!$B$21:$B$25&lt;=E9153)/(SRP!$C$21:$C$25&gt;=E9153),SRP!$D$21:$D$25)*(G9153/100)*(E9153/1000)),
IF(AND(C9153="Ready to Drink",D9153="RTD-One Pour Cocktail&gt;7%&lt;=14.5"),
SUM(LOOKUP(2,1/(SRP!$B$16:$B$20&lt;=E9153)/(SRP!$C$16:$C$20&gt;=E9153),SRP!$D$16:$D$20)*(G9153/100)*(E9153/1000)),
IF(C9153="Ready to Drink",
SUM(LOOKUP(2,1/(SRP!$B$11:$B$15&lt;=E9153)/(SRP!$C$11:$C$15&gt;=E9153),SRP!$D$11:$D$15)*(G9153/100)*(E9153/1000)),
0)))))),2)</f>
        <v>8.1999999999999993</v>
      </c>
      <c r="L9153" s="173" t="str">
        <f t="shared" si="142"/>
        <v>Wine750</v>
      </c>
      <c r="M9153" s="154">
        <f>VLOOKUP(L9153,'Slope %'!C:D,2,0)</f>
        <v>0.1</v>
      </c>
    </row>
    <row r="9154" spans="1:13" x14ac:dyDescent="0.25">
      <c r="A9154" s="169">
        <v>760593</v>
      </c>
      <c r="B9154" s="170" t="s">
        <v>6656</v>
      </c>
      <c r="C9154" s="170" t="s">
        <v>15</v>
      </c>
      <c r="D9154" s="170" t="s">
        <v>19</v>
      </c>
      <c r="E9154" s="170">
        <v>375</v>
      </c>
      <c r="F9154" s="170">
        <v>24</v>
      </c>
      <c r="G9154" s="171">
        <v>40</v>
      </c>
      <c r="H9154" s="170" t="s">
        <v>256</v>
      </c>
      <c r="I9154" s="171">
        <v>14.99</v>
      </c>
      <c r="J9154" s="169">
        <v>1</v>
      </c>
      <c r="K9154" s="154" cm="1">
        <f t="array" ref="K9154">ROUND(
IF(C9154="Beer",
SUM(LOOKUP(2,1/(SRP!$B$8:$B$10&lt;=E9154)/(SRP!$C$8:$C$10&gt;=E9154),SRP!$D$8:$D$10)*(G9154/100)*(E9154/1000)),
IF(C9154="Spirits",
SUM(LOOKUP(2,1/(SRP!$B$2:$B$7&lt;=E9154)/(SRP!$C$2:$C$7&gt;=E9154),SRP!$D$2:$D$7)*(G9154/100)*(E9154/1000)),
IF(AND(C9154="Wine",D9154="Fortified Wines"),
SUM(LOOKUP(2,1/(SRP!$B$26:$B$29&lt;=E9154)/(SRP!$C$26:$C$29&gt;=E9154),SRP!$D$26:$D$29)*(G9154/100)*(E9154/1000)),
IF(C9154="Wine",
SUM(LOOKUP(2,1/(SRP!$B$21:$B$25&lt;=E9154)/(SRP!$C$21:$C$25&gt;=E9154),SRP!$D$21:$D$25)*(G9154/100)*(E9154/1000)),
IF(AND(C9154="Ready to Drink",D9154="RTD-One Pour Cocktail&gt;7%&lt;=14.5"),
SUM(LOOKUP(2,1/(SRP!$B$16:$B$20&lt;=E9154)/(SRP!$C$16:$C$20&gt;=E9154),SRP!$D$16:$D$20)*(G9154/100)*(E9154/1000)),
IF(C9154="Ready to Drink",
SUM(LOOKUP(2,1/(SRP!$B$11:$B$15&lt;=E9154)/(SRP!$C$11:$C$15&gt;=E9154),SRP!$D$11:$D$15)*(G9154/100)*(E9154/1000)),
0)))))),2)</f>
        <v>13.3</v>
      </c>
      <c r="L9154" s="173" t="str">
        <f t="shared" si="142"/>
        <v>Spirits375</v>
      </c>
      <c r="M9154" s="154">
        <f>VLOOKUP(L9154,'Slope %'!C:D,2,0)</f>
        <v>0.1</v>
      </c>
    </row>
    <row r="9155" spans="1:13" x14ac:dyDescent="0.25">
      <c r="A9155" s="169">
        <v>761030</v>
      </c>
      <c r="B9155" s="170" t="s">
        <v>6665</v>
      </c>
      <c r="C9155" s="170" t="s">
        <v>24</v>
      </c>
      <c r="D9155" s="170" t="s">
        <v>185</v>
      </c>
      <c r="E9155" s="170">
        <v>750</v>
      </c>
      <c r="F9155" s="170">
        <v>12</v>
      </c>
      <c r="G9155" s="171">
        <v>14.2</v>
      </c>
      <c r="H9155" s="170" t="s">
        <v>86</v>
      </c>
      <c r="I9155" s="171">
        <v>12.99</v>
      </c>
      <c r="J9155" s="169">
        <v>1</v>
      </c>
      <c r="K9155" s="154" cm="1">
        <f t="array" ref="K9155">ROUND(
IF(C9155="Beer",
SUM(LOOKUP(2,1/(SRP!$B$8:$B$10&lt;=E9155)/(SRP!$C$8:$C$10&gt;=E9155),SRP!$D$8:$D$10)*(G9155/100)*(E9155/1000)),
IF(C9155="Spirits",
SUM(LOOKUP(2,1/(SRP!$B$2:$B$7&lt;=E9155)/(SRP!$C$2:$C$7&gt;=E9155),SRP!$D$2:$D$7)*(G9155/100)*(E9155/1000)),
IF(AND(C9155="Wine",D9155="Fortified Wines"),
SUM(LOOKUP(2,1/(SRP!$B$26:$B$29&lt;=E9155)/(SRP!$C$26:$C$29&gt;=E9155),SRP!$D$26:$D$29)*(G9155/100)*(E9155/1000)),
IF(C9155="Wine",
SUM(LOOKUP(2,1/(SRP!$B$21:$B$25&lt;=E9155)/(SRP!$C$21:$C$25&gt;=E9155),SRP!$D$21:$D$25)*(G9155/100)*(E9155/1000)),
IF(AND(C9155="Ready to Drink",D9155="RTD-One Pour Cocktail&gt;7%&lt;=14.5"),
SUM(LOOKUP(2,1/(SRP!$B$16:$B$20&lt;=E9155)/(SRP!$C$16:$C$20&gt;=E9155),SRP!$D$16:$D$20)*(G9155/100)*(E9155/1000)),
IF(C9155="Ready to Drink",
SUM(LOOKUP(2,1/(SRP!$B$11:$B$15&lt;=E9155)/(SRP!$C$11:$C$15&gt;=E9155),SRP!$D$11:$D$15)*(G9155/100)*(E9155/1000)),
0)))))),2)</f>
        <v>8.31</v>
      </c>
      <c r="L9155" s="173" t="str">
        <f t="shared" ref="L9155:L9218" si="143">(_xlfn.CONCAT(C9155,E9155))</f>
        <v>Wine750</v>
      </c>
      <c r="M9155" s="154">
        <f>VLOOKUP(L9155,'Slope %'!C:D,2,0)</f>
        <v>0.1</v>
      </c>
    </row>
    <row r="9156" spans="1:13" x14ac:dyDescent="0.25">
      <c r="A9156" s="169">
        <v>763946</v>
      </c>
      <c r="B9156" s="170" t="s">
        <v>6666</v>
      </c>
      <c r="C9156" s="170" t="s">
        <v>11</v>
      </c>
      <c r="D9156" s="170" t="s">
        <v>474</v>
      </c>
      <c r="E9156" s="170">
        <v>500</v>
      </c>
      <c r="F9156" s="170">
        <v>24</v>
      </c>
      <c r="G9156" s="171">
        <v>2.5</v>
      </c>
      <c r="H9156" s="170" t="s">
        <v>946</v>
      </c>
      <c r="I9156" s="171">
        <v>3.99</v>
      </c>
      <c r="J9156" s="169">
        <v>1</v>
      </c>
      <c r="K9156" s="154" cm="1">
        <f t="array" ref="K9156">ROUND(
IF(C9156="Beer",
SUM(LOOKUP(2,1/(SRP!$B$8:$B$10&lt;=E9156)/(SRP!$C$8:$C$10&gt;=E9156),SRP!$D$8:$D$10)*(G9156/100)*(E9156/1000)),
IF(C9156="Spirits",
SUM(LOOKUP(2,1/(SRP!$B$2:$B$7&lt;=E9156)/(SRP!$C$2:$C$7&gt;=E9156),SRP!$D$2:$D$7)*(G9156/100)*(E9156/1000)),
IF(AND(C9156="Wine",D9156="Fortified Wines"),
SUM(LOOKUP(2,1/(SRP!$B$26:$B$29&lt;=E9156)/(SRP!$C$26:$C$29&gt;=E9156),SRP!$D$26:$D$29)*(G9156/100)*(E9156/1000)),
IF(C9156="Wine",
SUM(LOOKUP(2,1/(SRP!$B$21:$B$25&lt;=E9156)/(SRP!$C$21:$C$25&gt;=E9156),SRP!$D$21:$D$25)*(G9156/100)*(E9156/1000)),
IF(AND(C9156="Ready to Drink",D9156="RTD-One Pour Cocktail&gt;7%&lt;=14.5"),
SUM(LOOKUP(2,1/(SRP!$B$16:$B$20&lt;=E9156)/(SRP!$C$16:$C$20&gt;=E9156),SRP!$D$16:$D$20)*(G9156/100)*(E9156/1000)),
IF(C9156="Ready to Drink",
SUM(LOOKUP(2,1/(SRP!$B$11:$B$15&lt;=E9156)/(SRP!$C$11:$C$15&gt;=E9156),SRP!$D$11:$D$15)*(G9156/100)*(E9156/1000)),
0)))))),2)</f>
        <v>0.98</v>
      </c>
      <c r="L9156" s="173" t="str">
        <f t="shared" si="143"/>
        <v>Beer500</v>
      </c>
      <c r="M9156" s="154">
        <f>VLOOKUP(L9156,'Slope %'!C:D,2,0)</f>
        <v>0.12</v>
      </c>
    </row>
    <row r="9157" spans="1:13" x14ac:dyDescent="0.25">
      <c r="A9157" s="169">
        <v>764068</v>
      </c>
      <c r="B9157" s="170" t="s">
        <v>6667</v>
      </c>
      <c r="C9157" s="170" t="s">
        <v>24</v>
      </c>
      <c r="D9157" s="170" t="s">
        <v>85</v>
      </c>
      <c r="E9157" s="170">
        <v>750</v>
      </c>
      <c r="F9157" s="170">
        <v>6</v>
      </c>
      <c r="G9157" s="171">
        <v>12</v>
      </c>
      <c r="H9157" s="170" t="s">
        <v>73</v>
      </c>
      <c r="I9157" s="171">
        <v>23.99</v>
      </c>
      <c r="J9157" s="169">
        <v>1</v>
      </c>
      <c r="K9157" s="154" cm="1">
        <f t="array" ref="K9157">ROUND(
IF(C9157="Beer",
SUM(LOOKUP(2,1/(SRP!$B$8:$B$10&lt;=E9157)/(SRP!$C$8:$C$10&gt;=E9157),SRP!$D$8:$D$10)*(G9157/100)*(E9157/1000)),
IF(C9157="Spirits",
SUM(LOOKUP(2,1/(SRP!$B$2:$B$7&lt;=E9157)/(SRP!$C$2:$C$7&gt;=E9157),SRP!$D$2:$D$7)*(G9157/100)*(E9157/1000)),
IF(AND(C9157="Wine",D9157="Fortified Wines"),
SUM(LOOKUP(2,1/(SRP!$B$26:$B$29&lt;=E9157)/(SRP!$C$26:$C$29&gt;=E9157),SRP!$D$26:$D$29)*(G9157/100)*(E9157/1000)),
IF(C9157="Wine",
SUM(LOOKUP(2,1/(SRP!$B$21:$B$25&lt;=E9157)/(SRP!$C$21:$C$25&gt;=E9157),SRP!$D$21:$D$25)*(G9157/100)*(E9157/1000)),
IF(AND(C9157="Ready to Drink",D9157="RTD-One Pour Cocktail&gt;7%&lt;=14.5"),
SUM(LOOKUP(2,1/(SRP!$B$16:$B$20&lt;=E9157)/(SRP!$C$16:$C$20&gt;=E9157),SRP!$D$16:$D$20)*(G9157/100)*(E9157/1000)),
IF(C9157="Ready to Drink",
SUM(LOOKUP(2,1/(SRP!$B$11:$B$15&lt;=E9157)/(SRP!$C$11:$C$15&gt;=E9157),SRP!$D$11:$D$15)*(G9157/100)*(E9157/1000)),
0)))))),2)</f>
        <v>7.03</v>
      </c>
      <c r="L9157" s="173" t="str">
        <f t="shared" si="143"/>
        <v>Wine750</v>
      </c>
      <c r="M9157" s="154">
        <f>VLOOKUP(L9157,'Slope %'!C:D,2,0)</f>
        <v>0.1</v>
      </c>
    </row>
    <row r="9158" spans="1:13" x14ac:dyDescent="0.25">
      <c r="A9158" s="169">
        <v>764425</v>
      </c>
      <c r="B9158" s="170" t="s">
        <v>6668</v>
      </c>
      <c r="C9158" s="170" t="s">
        <v>15</v>
      </c>
      <c r="D9158" s="170" t="s">
        <v>1007</v>
      </c>
      <c r="E9158" s="170">
        <v>700</v>
      </c>
      <c r="F9158" s="170">
        <v>6</v>
      </c>
      <c r="G9158" s="171">
        <v>45</v>
      </c>
      <c r="H9158" s="170" t="s">
        <v>2597</v>
      </c>
      <c r="I9158" s="171">
        <v>94.99</v>
      </c>
      <c r="J9158" s="169">
        <v>1</v>
      </c>
      <c r="K9158" s="154" cm="1">
        <f t="array" ref="K9158">ROUND(
IF(C9158="Beer",
SUM(LOOKUP(2,1/(SRP!$B$8:$B$10&lt;=E9158)/(SRP!$C$8:$C$10&gt;=E9158),SRP!$D$8:$D$10)*(G9158/100)*(E9158/1000)),
IF(C9158="Spirits",
SUM(LOOKUP(2,1/(SRP!$B$2:$B$7&lt;=E9158)/(SRP!$C$2:$C$7&gt;=E9158),SRP!$D$2:$D$7)*(G9158/100)*(E9158/1000)),
IF(AND(C9158="Wine",D9158="Fortified Wines"),
SUM(LOOKUP(2,1/(SRP!$B$26:$B$29&lt;=E9158)/(SRP!$C$26:$C$29&gt;=E9158),SRP!$D$26:$D$29)*(G9158/100)*(E9158/1000)),
IF(C9158="Wine",
SUM(LOOKUP(2,1/(SRP!$B$21:$B$25&lt;=E9158)/(SRP!$C$21:$C$25&gt;=E9158),SRP!$D$21:$D$25)*(G9158/100)*(E9158/1000)),
IF(AND(C9158="Ready to Drink",D9158="RTD-One Pour Cocktail&gt;7%&lt;=14.5"),
SUM(LOOKUP(2,1/(SRP!$B$16:$B$20&lt;=E9158)/(SRP!$C$16:$C$20&gt;=E9158),SRP!$D$16:$D$20)*(G9158/100)*(E9158/1000)),
IF(C9158="Ready to Drink",
SUM(LOOKUP(2,1/(SRP!$B$11:$B$15&lt;=E9158)/(SRP!$C$11:$C$15&gt;=E9158),SRP!$D$11:$D$15)*(G9158/100)*(E9158/1000)),
0)))))),2)</f>
        <v>24.59</v>
      </c>
      <c r="L9158" s="173" t="str">
        <f t="shared" si="143"/>
        <v>Spirits700</v>
      </c>
      <c r="M9158" s="154">
        <f>VLOOKUP(L9158,'Slope %'!C:D,2,0)</f>
        <v>7.0000000000000007E-2</v>
      </c>
    </row>
    <row r="9159" spans="1:13" x14ac:dyDescent="0.25">
      <c r="A9159" s="169">
        <v>764706</v>
      </c>
      <c r="B9159" s="170" t="s">
        <v>6669</v>
      </c>
      <c r="C9159" s="170" t="s">
        <v>24</v>
      </c>
      <c r="D9159" s="170" t="s">
        <v>34</v>
      </c>
      <c r="E9159" s="170">
        <v>750</v>
      </c>
      <c r="F9159" s="170">
        <v>6</v>
      </c>
      <c r="G9159" s="171">
        <v>14.5</v>
      </c>
      <c r="H9159" s="170" t="s">
        <v>378</v>
      </c>
      <c r="I9159" s="171">
        <v>39.99</v>
      </c>
      <c r="J9159" s="169">
        <v>1</v>
      </c>
      <c r="K9159" s="154" cm="1">
        <f t="array" ref="K9159">ROUND(
IF(C9159="Beer",
SUM(LOOKUP(2,1/(SRP!$B$8:$B$10&lt;=E9159)/(SRP!$C$8:$C$10&gt;=E9159),SRP!$D$8:$D$10)*(G9159/100)*(E9159/1000)),
IF(C9159="Spirits",
SUM(LOOKUP(2,1/(SRP!$B$2:$B$7&lt;=E9159)/(SRP!$C$2:$C$7&gt;=E9159),SRP!$D$2:$D$7)*(G9159/100)*(E9159/1000)),
IF(AND(C9159="Wine",D9159="Fortified Wines"),
SUM(LOOKUP(2,1/(SRP!$B$26:$B$29&lt;=E9159)/(SRP!$C$26:$C$29&gt;=E9159),SRP!$D$26:$D$29)*(G9159/100)*(E9159/1000)),
IF(C9159="Wine",
SUM(LOOKUP(2,1/(SRP!$B$21:$B$25&lt;=E9159)/(SRP!$C$21:$C$25&gt;=E9159),SRP!$D$21:$D$25)*(G9159/100)*(E9159/1000)),
IF(AND(C9159="Ready to Drink",D9159="RTD-One Pour Cocktail&gt;7%&lt;=14.5"),
SUM(LOOKUP(2,1/(SRP!$B$16:$B$20&lt;=E9159)/(SRP!$C$16:$C$20&gt;=E9159),SRP!$D$16:$D$20)*(G9159/100)*(E9159/1000)),
IF(C9159="Ready to Drink",
SUM(LOOKUP(2,1/(SRP!$B$11:$B$15&lt;=E9159)/(SRP!$C$11:$C$15&gt;=E9159),SRP!$D$11:$D$15)*(G9159/100)*(E9159/1000)),
0)))))),2)</f>
        <v>8.49</v>
      </c>
      <c r="L9159" s="173" t="str">
        <f t="shared" si="143"/>
        <v>Wine750</v>
      </c>
      <c r="M9159" s="154">
        <f>VLOOKUP(L9159,'Slope %'!C:D,2,0)</f>
        <v>0.1</v>
      </c>
    </row>
    <row r="9160" spans="1:13" x14ac:dyDescent="0.25">
      <c r="A9160" s="169">
        <v>765188</v>
      </c>
      <c r="B9160" s="170" t="s">
        <v>6670</v>
      </c>
      <c r="C9160" s="170" t="s">
        <v>24</v>
      </c>
      <c r="D9160" s="170" t="s">
        <v>504</v>
      </c>
      <c r="E9160" s="170">
        <v>750</v>
      </c>
      <c r="F9160" s="170">
        <v>12</v>
      </c>
      <c r="G9160" s="171">
        <v>7</v>
      </c>
      <c r="H9160" s="170" t="s">
        <v>783</v>
      </c>
      <c r="I9160" s="171">
        <v>18.989999999999998</v>
      </c>
      <c r="J9160" s="169">
        <v>1</v>
      </c>
      <c r="K9160" s="154" cm="1">
        <f t="array" ref="K9160">ROUND(
IF(C9160="Beer",
SUM(LOOKUP(2,1/(SRP!$B$8:$B$10&lt;=E9160)/(SRP!$C$8:$C$10&gt;=E9160),SRP!$D$8:$D$10)*(G9160/100)*(E9160/1000)),
IF(C9160="Spirits",
SUM(LOOKUP(2,1/(SRP!$B$2:$B$7&lt;=E9160)/(SRP!$C$2:$C$7&gt;=E9160),SRP!$D$2:$D$7)*(G9160/100)*(E9160/1000)),
IF(AND(C9160="Wine",D9160="Fortified Wines"),
SUM(LOOKUP(2,1/(SRP!$B$26:$B$29&lt;=E9160)/(SRP!$C$26:$C$29&gt;=E9160),SRP!$D$26:$D$29)*(G9160/100)*(E9160/1000)),
IF(C9160="Wine",
SUM(LOOKUP(2,1/(SRP!$B$21:$B$25&lt;=E9160)/(SRP!$C$21:$C$25&gt;=E9160),SRP!$D$21:$D$25)*(G9160/100)*(E9160/1000)),
IF(AND(C9160="Ready to Drink",D9160="RTD-One Pour Cocktail&gt;7%&lt;=14.5"),
SUM(LOOKUP(2,1/(SRP!$B$16:$B$20&lt;=E9160)/(SRP!$C$16:$C$20&gt;=E9160),SRP!$D$16:$D$20)*(G9160/100)*(E9160/1000)),
IF(C9160="Ready to Drink",
SUM(LOOKUP(2,1/(SRP!$B$11:$B$15&lt;=E9160)/(SRP!$C$11:$C$15&gt;=E9160),SRP!$D$11:$D$15)*(G9160/100)*(E9160/1000)),
0)))))),2)</f>
        <v>4.0999999999999996</v>
      </c>
      <c r="L9160" s="173" t="str">
        <f t="shared" si="143"/>
        <v>Wine750</v>
      </c>
      <c r="M9160" s="154">
        <f>VLOOKUP(L9160,'Slope %'!C:D,2,0)</f>
        <v>0.1</v>
      </c>
    </row>
    <row r="9161" spans="1:13" x14ac:dyDescent="0.25">
      <c r="A9161" s="169">
        <v>765190</v>
      </c>
      <c r="B9161" s="170" t="s">
        <v>6671</v>
      </c>
      <c r="C9161" s="170" t="s">
        <v>24</v>
      </c>
      <c r="D9161" s="170" t="s">
        <v>504</v>
      </c>
      <c r="E9161" s="170">
        <v>750</v>
      </c>
      <c r="F9161" s="170">
        <v>12</v>
      </c>
      <c r="G9161" s="171">
        <v>7</v>
      </c>
      <c r="H9161" s="170" t="s">
        <v>783</v>
      </c>
      <c r="I9161" s="171">
        <v>18.989999999999998</v>
      </c>
      <c r="J9161" s="169">
        <v>1</v>
      </c>
      <c r="K9161" s="154" cm="1">
        <f t="array" ref="K9161">ROUND(
IF(C9161="Beer",
SUM(LOOKUP(2,1/(SRP!$B$8:$B$10&lt;=E9161)/(SRP!$C$8:$C$10&gt;=E9161),SRP!$D$8:$D$10)*(G9161/100)*(E9161/1000)),
IF(C9161="Spirits",
SUM(LOOKUP(2,1/(SRP!$B$2:$B$7&lt;=E9161)/(SRP!$C$2:$C$7&gt;=E9161),SRP!$D$2:$D$7)*(G9161/100)*(E9161/1000)),
IF(AND(C9161="Wine",D9161="Fortified Wines"),
SUM(LOOKUP(2,1/(SRP!$B$26:$B$29&lt;=E9161)/(SRP!$C$26:$C$29&gt;=E9161),SRP!$D$26:$D$29)*(G9161/100)*(E9161/1000)),
IF(C9161="Wine",
SUM(LOOKUP(2,1/(SRP!$B$21:$B$25&lt;=E9161)/(SRP!$C$21:$C$25&gt;=E9161),SRP!$D$21:$D$25)*(G9161/100)*(E9161/1000)),
IF(AND(C9161="Ready to Drink",D9161="RTD-One Pour Cocktail&gt;7%&lt;=14.5"),
SUM(LOOKUP(2,1/(SRP!$B$16:$B$20&lt;=E9161)/(SRP!$C$16:$C$20&gt;=E9161),SRP!$D$16:$D$20)*(G9161/100)*(E9161/1000)),
IF(C9161="Ready to Drink",
SUM(LOOKUP(2,1/(SRP!$B$11:$B$15&lt;=E9161)/(SRP!$C$11:$C$15&gt;=E9161),SRP!$D$11:$D$15)*(G9161/100)*(E9161/1000)),
0)))))),2)</f>
        <v>4.0999999999999996</v>
      </c>
      <c r="L9161" s="173" t="str">
        <f t="shared" si="143"/>
        <v>Wine750</v>
      </c>
      <c r="M9161" s="154">
        <f>VLOOKUP(L9161,'Slope %'!C:D,2,0)</f>
        <v>0.1</v>
      </c>
    </row>
    <row r="9162" spans="1:13" x14ac:dyDescent="0.25">
      <c r="A9162" s="169">
        <v>766362</v>
      </c>
      <c r="B9162" s="170" t="s">
        <v>6672</v>
      </c>
      <c r="C9162" s="170" t="s">
        <v>15</v>
      </c>
      <c r="D9162" s="170" t="s">
        <v>252</v>
      </c>
      <c r="E9162" s="170">
        <v>750</v>
      </c>
      <c r="F9162" s="170">
        <v>12</v>
      </c>
      <c r="G9162" s="171">
        <v>35</v>
      </c>
      <c r="H9162" s="170" t="s">
        <v>86</v>
      </c>
      <c r="I9162" s="171">
        <v>29.99</v>
      </c>
      <c r="J9162" s="169">
        <v>1</v>
      </c>
      <c r="K9162" s="154" cm="1">
        <f t="array" ref="K9162">ROUND(
IF(C9162="Beer",
SUM(LOOKUP(2,1/(SRP!$B$8:$B$10&lt;=E9162)/(SRP!$C$8:$C$10&gt;=E9162),SRP!$D$8:$D$10)*(G9162/100)*(E9162/1000)),
IF(C9162="Spirits",
SUM(LOOKUP(2,1/(SRP!$B$2:$B$7&lt;=E9162)/(SRP!$C$2:$C$7&gt;=E9162),SRP!$D$2:$D$7)*(G9162/100)*(E9162/1000)),
IF(AND(C9162="Wine",D9162="Fortified Wines"),
SUM(LOOKUP(2,1/(SRP!$B$26:$B$29&lt;=E9162)/(SRP!$C$26:$C$29&gt;=E9162),SRP!$D$26:$D$29)*(G9162/100)*(E9162/1000)),
IF(C9162="Wine",
SUM(LOOKUP(2,1/(SRP!$B$21:$B$25&lt;=E9162)/(SRP!$C$21:$C$25&gt;=E9162),SRP!$D$21:$D$25)*(G9162/100)*(E9162/1000)),
IF(AND(C9162="Ready to Drink",D9162="RTD-One Pour Cocktail&gt;7%&lt;=14.5"),
SUM(LOOKUP(2,1/(SRP!$B$16:$B$20&lt;=E9162)/(SRP!$C$16:$C$20&gt;=E9162),SRP!$D$16:$D$20)*(G9162/100)*(E9162/1000)),
IF(C9162="Ready to Drink",
SUM(LOOKUP(2,1/(SRP!$B$11:$B$15&lt;=E9162)/(SRP!$C$11:$C$15&gt;=E9162),SRP!$D$11:$D$15)*(G9162/100)*(E9162/1000)),
0)))))),2)</f>
        <v>20.49</v>
      </c>
      <c r="L9162" s="173" t="str">
        <f t="shared" si="143"/>
        <v>Spirits750</v>
      </c>
      <c r="M9162" s="154">
        <f>VLOOKUP(L9162,'Slope %'!C:D,2,0)</f>
        <v>7.0000000000000007E-2</v>
      </c>
    </row>
    <row r="9163" spans="1:13" x14ac:dyDescent="0.25">
      <c r="A9163" s="169">
        <v>767062</v>
      </c>
      <c r="B9163" s="170" t="s">
        <v>6673</v>
      </c>
      <c r="C9163" s="170" t="s">
        <v>11</v>
      </c>
      <c r="D9163" s="170" t="s">
        <v>12</v>
      </c>
      <c r="E9163" s="170">
        <v>740</v>
      </c>
      <c r="F9163" s="170">
        <v>12</v>
      </c>
      <c r="G9163" s="171">
        <v>5</v>
      </c>
      <c r="H9163" s="170" t="s">
        <v>105</v>
      </c>
      <c r="I9163" s="171">
        <v>5.19</v>
      </c>
      <c r="J9163" s="169">
        <v>1</v>
      </c>
      <c r="K9163" s="154" cm="1">
        <f t="array" ref="K9163">ROUND(
IF(C9163="Beer",
SUM(LOOKUP(2,1/(SRP!$B$8:$B$10&lt;=E9163)/(SRP!$C$8:$C$10&gt;=E9163),SRP!$D$8:$D$10)*(G9163/100)*(E9163/1000)),
IF(C9163="Spirits",
SUM(LOOKUP(2,1/(SRP!$B$2:$B$7&lt;=E9163)/(SRP!$C$2:$C$7&gt;=E9163),SRP!$D$2:$D$7)*(G9163/100)*(E9163/1000)),
IF(AND(C9163="Wine",D9163="Fortified Wines"),
SUM(LOOKUP(2,1/(SRP!$B$26:$B$29&lt;=E9163)/(SRP!$C$26:$C$29&gt;=E9163),SRP!$D$26:$D$29)*(G9163/100)*(E9163/1000)),
IF(C9163="Wine",
SUM(LOOKUP(2,1/(SRP!$B$21:$B$25&lt;=E9163)/(SRP!$C$21:$C$25&gt;=E9163),SRP!$D$21:$D$25)*(G9163/100)*(E9163/1000)),
IF(AND(C9163="Ready to Drink",D9163="RTD-One Pour Cocktail&gt;7%&lt;=14.5"),
SUM(LOOKUP(2,1/(SRP!$B$16:$B$20&lt;=E9163)/(SRP!$C$16:$C$20&gt;=E9163),SRP!$D$16:$D$20)*(G9163/100)*(E9163/1000)),
IF(C9163="Ready to Drink",
SUM(LOOKUP(2,1/(SRP!$B$11:$B$15&lt;=E9163)/(SRP!$C$11:$C$15&gt;=E9163),SRP!$D$11:$D$15)*(G9163/100)*(E9163/1000)),
0)))))),2)</f>
        <v>2.89</v>
      </c>
      <c r="L9163" s="173" t="str">
        <f t="shared" si="143"/>
        <v>Beer740</v>
      </c>
      <c r="M9163" s="154">
        <f>VLOOKUP(L9163,'Slope %'!C:D,2,0)</f>
        <v>0.12</v>
      </c>
    </row>
    <row r="9164" spans="1:13" x14ac:dyDescent="0.25">
      <c r="A9164" s="169">
        <v>767062</v>
      </c>
      <c r="B9164" s="170" t="s">
        <v>6673</v>
      </c>
      <c r="C9164" s="170" t="s">
        <v>11</v>
      </c>
      <c r="D9164" s="170" t="s">
        <v>12</v>
      </c>
      <c r="E9164" s="170">
        <v>740</v>
      </c>
      <c r="F9164" s="170">
        <v>12</v>
      </c>
      <c r="G9164" s="171">
        <v>5</v>
      </c>
      <c r="H9164" s="170" t="s">
        <v>105</v>
      </c>
      <c r="I9164" s="171">
        <v>5.19</v>
      </c>
      <c r="J9164" s="169">
        <v>1</v>
      </c>
      <c r="K9164" s="154" cm="1">
        <f t="array" ref="K9164">ROUND(
IF(C9164="Beer",
SUM(LOOKUP(2,1/(SRP!$B$8:$B$10&lt;=E9164)/(SRP!$C$8:$C$10&gt;=E9164),SRP!$D$8:$D$10)*(G9164/100)*(E9164/1000)),
IF(C9164="Spirits",
SUM(LOOKUP(2,1/(SRP!$B$2:$B$7&lt;=E9164)/(SRP!$C$2:$C$7&gt;=E9164),SRP!$D$2:$D$7)*(G9164/100)*(E9164/1000)),
IF(AND(C9164="Wine",D9164="Fortified Wines"),
SUM(LOOKUP(2,1/(SRP!$B$26:$B$29&lt;=E9164)/(SRP!$C$26:$C$29&gt;=E9164),SRP!$D$26:$D$29)*(G9164/100)*(E9164/1000)),
IF(C9164="Wine",
SUM(LOOKUP(2,1/(SRP!$B$21:$B$25&lt;=E9164)/(SRP!$C$21:$C$25&gt;=E9164),SRP!$D$21:$D$25)*(G9164/100)*(E9164/1000)),
IF(AND(C9164="Ready to Drink",D9164="RTD-One Pour Cocktail&gt;7%&lt;=14.5"),
SUM(LOOKUP(2,1/(SRP!$B$16:$B$20&lt;=E9164)/(SRP!$C$16:$C$20&gt;=E9164),SRP!$D$16:$D$20)*(G9164/100)*(E9164/1000)),
IF(C9164="Ready to Drink",
SUM(LOOKUP(2,1/(SRP!$B$11:$B$15&lt;=E9164)/(SRP!$C$11:$C$15&gt;=E9164),SRP!$D$11:$D$15)*(G9164/100)*(E9164/1000)),
0)))))),2)</f>
        <v>2.89</v>
      </c>
      <c r="L9164" s="173" t="str">
        <f t="shared" si="143"/>
        <v>Beer740</v>
      </c>
      <c r="M9164" s="154">
        <f>VLOOKUP(L9164,'Slope %'!C:D,2,0)</f>
        <v>0.12</v>
      </c>
    </row>
    <row r="9165" spans="1:13" x14ac:dyDescent="0.25">
      <c r="A9165" s="169">
        <v>767065</v>
      </c>
      <c r="B9165" s="170" t="s">
        <v>6674</v>
      </c>
      <c r="C9165" s="170" t="s">
        <v>11</v>
      </c>
      <c r="D9165" s="170" t="s">
        <v>211</v>
      </c>
      <c r="E9165" s="170">
        <v>740</v>
      </c>
      <c r="F9165" s="170">
        <v>12</v>
      </c>
      <c r="G9165" s="171">
        <v>4</v>
      </c>
      <c r="H9165" s="170" t="s">
        <v>105</v>
      </c>
      <c r="I9165" s="171">
        <v>5.19</v>
      </c>
      <c r="J9165" s="169">
        <v>1</v>
      </c>
      <c r="K9165" s="154" cm="1">
        <f t="array" ref="K9165">ROUND(
IF(C9165="Beer",
SUM(LOOKUP(2,1/(SRP!$B$8:$B$10&lt;=E9165)/(SRP!$C$8:$C$10&gt;=E9165),SRP!$D$8:$D$10)*(G9165/100)*(E9165/1000)),
IF(C9165="Spirits",
SUM(LOOKUP(2,1/(SRP!$B$2:$B$7&lt;=E9165)/(SRP!$C$2:$C$7&gt;=E9165),SRP!$D$2:$D$7)*(G9165/100)*(E9165/1000)),
IF(AND(C9165="Wine",D9165="Fortified Wines"),
SUM(LOOKUP(2,1/(SRP!$B$26:$B$29&lt;=E9165)/(SRP!$C$26:$C$29&gt;=E9165),SRP!$D$26:$D$29)*(G9165/100)*(E9165/1000)),
IF(C9165="Wine",
SUM(LOOKUP(2,1/(SRP!$B$21:$B$25&lt;=E9165)/(SRP!$C$21:$C$25&gt;=E9165),SRP!$D$21:$D$25)*(G9165/100)*(E9165/1000)),
IF(AND(C9165="Ready to Drink",D9165="RTD-One Pour Cocktail&gt;7%&lt;=14.5"),
SUM(LOOKUP(2,1/(SRP!$B$16:$B$20&lt;=E9165)/(SRP!$C$16:$C$20&gt;=E9165),SRP!$D$16:$D$20)*(G9165/100)*(E9165/1000)),
IF(C9165="Ready to Drink",
SUM(LOOKUP(2,1/(SRP!$B$11:$B$15&lt;=E9165)/(SRP!$C$11:$C$15&gt;=E9165),SRP!$D$11:$D$15)*(G9165/100)*(E9165/1000)),
0)))))),2)</f>
        <v>2.31</v>
      </c>
      <c r="L9165" s="173" t="str">
        <f t="shared" si="143"/>
        <v>Beer740</v>
      </c>
      <c r="M9165" s="154">
        <f>VLOOKUP(L9165,'Slope %'!C:D,2,0)</f>
        <v>0.12</v>
      </c>
    </row>
    <row r="9166" spans="1:13" x14ac:dyDescent="0.25">
      <c r="A9166" s="169">
        <v>767065</v>
      </c>
      <c r="B9166" s="170" t="s">
        <v>6674</v>
      </c>
      <c r="C9166" s="170" t="s">
        <v>11</v>
      </c>
      <c r="D9166" s="170" t="s">
        <v>211</v>
      </c>
      <c r="E9166" s="170">
        <v>740</v>
      </c>
      <c r="F9166" s="170">
        <v>12</v>
      </c>
      <c r="G9166" s="171">
        <v>4</v>
      </c>
      <c r="H9166" s="170" t="s">
        <v>105</v>
      </c>
      <c r="I9166" s="171">
        <v>5.19</v>
      </c>
      <c r="J9166" s="169">
        <v>1</v>
      </c>
      <c r="K9166" s="154" cm="1">
        <f t="array" ref="K9166">ROUND(
IF(C9166="Beer",
SUM(LOOKUP(2,1/(SRP!$B$8:$B$10&lt;=E9166)/(SRP!$C$8:$C$10&gt;=E9166),SRP!$D$8:$D$10)*(G9166/100)*(E9166/1000)),
IF(C9166="Spirits",
SUM(LOOKUP(2,1/(SRP!$B$2:$B$7&lt;=E9166)/(SRP!$C$2:$C$7&gt;=E9166),SRP!$D$2:$D$7)*(G9166/100)*(E9166/1000)),
IF(AND(C9166="Wine",D9166="Fortified Wines"),
SUM(LOOKUP(2,1/(SRP!$B$26:$B$29&lt;=E9166)/(SRP!$C$26:$C$29&gt;=E9166),SRP!$D$26:$D$29)*(G9166/100)*(E9166/1000)),
IF(C9166="Wine",
SUM(LOOKUP(2,1/(SRP!$B$21:$B$25&lt;=E9166)/(SRP!$C$21:$C$25&gt;=E9166),SRP!$D$21:$D$25)*(G9166/100)*(E9166/1000)),
IF(AND(C9166="Ready to Drink",D9166="RTD-One Pour Cocktail&gt;7%&lt;=14.5"),
SUM(LOOKUP(2,1/(SRP!$B$16:$B$20&lt;=E9166)/(SRP!$C$16:$C$20&gt;=E9166),SRP!$D$16:$D$20)*(G9166/100)*(E9166/1000)),
IF(C9166="Ready to Drink",
SUM(LOOKUP(2,1/(SRP!$B$11:$B$15&lt;=E9166)/(SRP!$C$11:$C$15&gt;=E9166),SRP!$D$11:$D$15)*(G9166/100)*(E9166/1000)),
0)))))),2)</f>
        <v>2.31</v>
      </c>
      <c r="L9166" s="173" t="str">
        <f t="shared" si="143"/>
        <v>Beer740</v>
      </c>
      <c r="M9166" s="154">
        <f>VLOOKUP(L9166,'Slope %'!C:D,2,0)</f>
        <v>0.12</v>
      </c>
    </row>
    <row r="9167" spans="1:13" x14ac:dyDescent="0.25">
      <c r="A9167" s="169">
        <v>767743</v>
      </c>
      <c r="B9167" s="170" t="s">
        <v>6675</v>
      </c>
      <c r="C9167" s="170" t="s">
        <v>24</v>
      </c>
      <c r="D9167" s="170" t="s">
        <v>58</v>
      </c>
      <c r="E9167" s="170">
        <v>750</v>
      </c>
      <c r="F9167" s="170">
        <v>12</v>
      </c>
      <c r="G9167" s="171">
        <v>13.5</v>
      </c>
      <c r="H9167" s="170" t="s">
        <v>86</v>
      </c>
      <c r="I9167" s="171">
        <v>17.41</v>
      </c>
      <c r="J9167" s="169">
        <v>1</v>
      </c>
      <c r="K9167" s="154" cm="1">
        <f t="array" ref="K9167">ROUND(
IF(C9167="Beer",
SUM(LOOKUP(2,1/(SRP!$B$8:$B$10&lt;=E9167)/(SRP!$C$8:$C$10&gt;=E9167),SRP!$D$8:$D$10)*(G9167/100)*(E9167/1000)),
IF(C9167="Spirits",
SUM(LOOKUP(2,1/(SRP!$B$2:$B$7&lt;=E9167)/(SRP!$C$2:$C$7&gt;=E9167),SRP!$D$2:$D$7)*(G9167/100)*(E9167/1000)),
IF(AND(C9167="Wine",D9167="Fortified Wines"),
SUM(LOOKUP(2,1/(SRP!$B$26:$B$29&lt;=E9167)/(SRP!$C$26:$C$29&gt;=E9167),SRP!$D$26:$D$29)*(G9167/100)*(E9167/1000)),
IF(C9167="Wine",
SUM(LOOKUP(2,1/(SRP!$B$21:$B$25&lt;=E9167)/(SRP!$C$21:$C$25&gt;=E9167),SRP!$D$21:$D$25)*(G9167/100)*(E9167/1000)),
IF(AND(C9167="Ready to Drink",D9167="RTD-One Pour Cocktail&gt;7%&lt;=14.5"),
SUM(LOOKUP(2,1/(SRP!$B$16:$B$20&lt;=E9167)/(SRP!$C$16:$C$20&gt;=E9167),SRP!$D$16:$D$20)*(G9167/100)*(E9167/1000)),
IF(C9167="Ready to Drink",
SUM(LOOKUP(2,1/(SRP!$B$11:$B$15&lt;=E9167)/(SRP!$C$11:$C$15&gt;=E9167),SRP!$D$11:$D$15)*(G9167/100)*(E9167/1000)),
0)))))),2)</f>
        <v>7.9</v>
      </c>
      <c r="L9167" s="173" t="str">
        <f t="shared" si="143"/>
        <v>Wine750</v>
      </c>
      <c r="M9167" s="154">
        <f>VLOOKUP(L9167,'Slope %'!C:D,2,0)</f>
        <v>0.1</v>
      </c>
    </row>
    <row r="9168" spans="1:13" x14ac:dyDescent="0.25">
      <c r="A9168" s="169">
        <v>768113</v>
      </c>
      <c r="B9168" s="170" t="s">
        <v>6676</v>
      </c>
      <c r="C9168" s="170" t="s">
        <v>24</v>
      </c>
      <c r="D9168" s="170" t="s">
        <v>34</v>
      </c>
      <c r="E9168" s="170">
        <v>750</v>
      </c>
      <c r="F9168" s="170">
        <v>12</v>
      </c>
      <c r="G9168" s="171">
        <v>14.5</v>
      </c>
      <c r="H9168" s="170" t="s">
        <v>73</v>
      </c>
      <c r="I9168" s="171">
        <v>28.99</v>
      </c>
      <c r="J9168" s="169">
        <v>1</v>
      </c>
      <c r="K9168" s="154" cm="1">
        <f t="array" ref="K9168">ROUND(
IF(C9168="Beer",
SUM(LOOKUP(2,1/(SRP!$B$8:$B$10&lt;=E9168)/(SRP!$C$8:$C$10&gt;=E9168),SRP!$D$8:$D$10)*(G9168/100)*(E9168/1000)),
IF(C9168="Spirits",
SUM(LOOKUP(2,1/(SRP!$B$2:$B$7&lt;=E9168)/(SRP!$C$2:$C$7&gt;=E9168),SRP!$D$2:$D$7)*(G9168/100)*(E9168/1000)),
IF(AND(C9168="Wine",D9168="Fortified Wines"),
SUM(LOOKUP(2,1/(SRP!$B$26:$B$29&lt;=E9168)/(SRP!$C$26:$C$29&gt;=E9168),SRP!$D$26:$D$29)*(G9168/100)*(E9168/1000)),
IF(C9168="Wine",
SUM(LOOKUP(2,1/(SRP!$B$21:$B$25&lt;=E9168)/(SRP!$C$21:$C$25&gt;=E9168),SRP!$D$21:$D$25)*(G9168/100)*(E9168/1000)),
IF(AND(C9168="Ready to Drink",D9168="RTD-One Pour Cocktail&gt;7%&lt;=14.5"),
SUM(LOOKUP(2,1/(SRP!$B$16:$B$20&lt;=E9168)/(SRP!$C$16:$C$20&gt;=E9168),SRP!$D$16:$D$20)*(G9168/100)*(E9168/1000)),
IF(C9168="Ready to Drink",
SUM(LOOKUP(2,1/(SRP!$B$11:$B$15&lt;=E9168)/(SRP!$C$11:$C$15&gt;=E9168),SRP!$D$11:$D$15)*(G9168/100)*(E9168/1000)),
0)))))),2)</f>
        <v>8.49</v>
      </c>
      <c r="L9168" s="173" t="str">
        <f t="shared" si="143"/>
        <v>Wine750</v>
      </c>
      <c r="M9168" s="154">
        <f>VLOOKUP(L9168,'Slope %'!C:D,2,0)</f>
        <v>0.1</v>
      </c>
    </row>
    <row r="9169" spans="1:13" x14ac:dyDescent="0.25">
      <c r="A9169" s="169">
        <v>768423</v>
      </c>
      <c r="B9169" s="170" t="s">
        <v>6677</v>
      </c>
      <c r="C9169" s="170" t="s">
        <v>11</v>
      </c>
      <c r="D9169" s="170" t="s">
        <v>12</v>
      </c>
      <c r="E9169" s="170">
        <v>330</v>
      </c>
      <c r="F9169" s="170">
        <v>24</v>
      </c>
      <c r="G9169" s="171">
        <v>4.9000000000000004</v>
      </c>
      <c r="H9169" s="170" t="s">
        <v>723</v>
      </c>
      <c r="I9169" s="171">
        <v>2.66</v>
      </c>
      <c r="J9169" s="169">
        <v>1</v>
      </c>
      <c r="K9169" s="154" cm="1">
        <f t="array" ref="K9169">ROUND(
IF(C9169="Beer",
SUM(LOOKUP(2,1/(SRP!$B$8:$B$10&lt;=E9169)/(SRP!$C$8:$C$10&gt;=E9169),SRP!$D$8:$D$10)*(G9169/100)*(E9169/1000)),
IF(C9169="Spirits",
SUM(LOOKUP(2,1/(SRP!$B$2:$B$7&lt;=E9169)/(SRP!$C$2:$C$7&gt;=E9169),SRP!$D$2:$D$7)*(G9169/100)*(E9169/1000)),
IF(AND(C9169="Wine",D9169="Fortified Wines"),
SUM(LOOKUP(2,1/(SRP!$B$26:$B$29&lt;=E9169)/(SRP!$C$26:$C$29&gt;=E9169),SRP!$D$26:$D$29)*(G9169/100)*(E9169/1000)),
IF(C9169="Wine",
SUM(LOOKUP(2,1/(SRP!$B$21:$B$25&lt;=E9169)/(SRP!$C$21:$C$25&gt;=E9169),SRP!$D$21:$D$25)*(G9169/100)*(E9169/1000)),
IF(AND(C9169="Ready to Drink",D9169="RTD-One Pour Cocktail&gt;7%&lt;=14.5"),
SUM(LOOKUP(2,1/(SRP!$B$16:$B$20&lt;=E9169)/(SRP!$C$16:$C$20&gt;=E9169),SRP!$D$16:$D$20)*(G9169/100)*(E9169/1000)),
IF(C9169="Ready to Drink",
SUM(LOOKUP(2,1/(SRP!$B$11:$B$15&lt;=E9169)/(SRP!$C$11:$C$15&gt;=E9169),SRP!$D$11:$D$15)*(G9169/100)*(E9169/1000)),
0)))))),2)</f>
        <v>1.26</v>
      </c>
      <c r="L9169" s="173" t="str">
        <f t="shared" si="143"/>
        <v>Beer330</v>
      </c>
      <c r="M9169" s="154">
        <f>VLOOKUP(L9169,'Slope %'!C:D,2,0)</f>
        <v>0.12</v>
      </c>
    </row>
    <row r="9170" spans="1:13" x14ac:dyDescent="0.25">
      <c r="A9170" s="169">
        <v>768423</v>
      </c>
      <c r="B9170" s="170" t="s">
        <v>6677</v>
      </c>
      <c r="C9170" s="170" t="s">
        <v>11</v>
      </c>
      <c r="D9170" s="170" t="s">
        <v>12</v>
      </c>
      <c r="E9170" s="170">
        <v>330</v>
      </c>
      <c r="F9170" s="170">
        <v>24</v>
      </c>
      <c r="G9170" s="171">
        <v>4.9000000000000004</v>
      </c>
      <c r="H9170" s="170" t="s">
        <v>723</v>
      </c>
      <c r="I9170" s="171">
        <v>2.66</v>
      </c>
      <c r="J9170" s="169">
        <v>1</v>
      </c>
      <c r="K9170" s="154" cm="1">
        <f t="array" ref="K9170">ROUND(
IF(C9170="Beer",
SUM(LOOKUP(2,1/(SRP!$B$8:$B$10&lt;=E9170)/(SRP!$C$8:$C$10&gt;=E9170),SRP!$D$8:$D$10)*(G9170/100)*(E9170/1000)),
IF(C9170="Spirits",
SUM(LOOKUP(2,1/(SRP!$B$2:$B$7&lt;=E9170)/(SRP!$C$2:$C$7&gt;=E9170),SRP!$D$2:$D$7)*(G9170/100)*(E9170/1000)),
IF(AND(C9170="Wine",D9170="Fortified Wines"),
SUM(LOOKUP(2,1/(SRP!$B$26:$B$29&lt;=E9170)/(SRP!$C$26:$C$29&gt;=E9170),SRP!$D$26:$D$29)*(G9170/100)*(E9170/1000)),
IF(C9170="Wine",
SUM(LOOKUP(2,1/(SRP!$B$21:$B$25&lt;=E9170)/(SRP!$C$21:$C$25&gt;=E9170),SRP!$D$21:$D$25)*(G9170/100)*(E9170/1000)),
IF(AND(C9170="Ready to Drink",D9170="RTD-One Pour Cocktail&gt;7%&lt;=14.5"),
SUM(LOOKUP(2,1/(SRP!$B$16:$B$20&lt;=E9170)/(SRP!$C$16:$C$20&gt;=E9170),SRP!$D$16:$D$20)*(G9170/100)*(E9170/1000)),
IF(C9170="Ready to Drink",
SUM(LOOKUP(2,1/(SRP!$B$11:$B$15&lt;=E9170)/(SRP!$C$11:$C$15&gt;=E9170),SRP!$D$11:$D$15)*(G9170/100)*(E9170/1000)),
0)))))),2)</f>
        <v>1.26</v>
      </c>
      <c r="L9170" s="173" t="str">
        <f t="shared" si="143"/>
        <v>Beer330</v>
      </c>
      <c r="M9170" s="154">
        <f>VLOOKUP(L9170,'Slope %'!C:D,2,0)</f>
        <v>0.12</v>
      </c>
    </row>
    <row r="9171" spans="1:13" x14ac:dyDescent="0.25">
      <c r="A9171" s="169">
        <v>768570</v>
      </c>
      <c r="B9171" s="170" t="s">
        <v>6678</v>
      </c>
      <c r="C9171" s="170" t="s">
        <v>24</v>
      </c>
      <c r="D9171" s="170" t="s">
        <v>382</v>
      </c>
      <c r="E9171" s="170">
        <v>750</v>
      </c>
      <c r="F9171" s="170">
        <v>12</v>
      </c>
      <c r="G9171" s="171">
        <v>15</v>
      </c>
      <c r="H9171" s="170" t="s">
        <v>783</v>
      </c>
      <c r="I9171" s="171">
        <v>32.99</v>
      </c>
      <c r="J9171" s="169">
        <v>1</v>
      </c>
      <c r="K9171" s="154" cm="1">
        <f t="array" ref="K9171">ROUND(
IF(C9171="Beer",
SUM(LOOKUP(2,1/(SRP!$B$8:$B$10&lt;=E9171)/(SRP!$C$8:$C$10&gt;=E9171),SRP!$D$8:$D$10)*(G9171/100)*(E9171/1000)),
IF(C9171="Spirits",
SUM(LOOKUP(2,1/(SRP!$B$2:$B$7&lt;=E9171)/(SRP!$C$2:$C$7&gt;=E9171),SRP!$D$2:$D$7)*(G9171/100)*(E9171/1000)),
IF(AND(C9171="Wine",D9171="Fortified Wines"),
SUM(LOOKUP(2,1/(SRP!$B$26:$B$29&lt;=E9171)/(SRP!$C$26:$C$29&gt;=E9171),SRP!$D$26:$D$29)*(G9171/100)*(E9171/1000)),
IF(C9171="Wine",
SUM(LOOKUP(2,1/(SRP!$B$21:$B$25&lt;=E9171)/(SRP!$C$21:$C$25&gt;=E9171),SRP!$D$21:$D$25)*(G9171/100)*(E9171/1000)),
IF(AND(C9171="Ready to Drink",D9171="RTD-One Pour Cocktail&gt;7%&lt;=14.5"),
SUM(LOOKUP(2,1/(SRP!$B$16:$B$20&lt;=E9171)/(SRP!$C$16:$C$20&gt;=E9171),SRP!$D$16:$D$20)*(G9171/100)*(E9171/1000)),
IF(C9171="Ready to Drink",
SUM(LOOKUP(2,1/(SRP!$B$11:$B$15&lt;=E9171)/(SRP!$C$11:$C$15&gt;=E9171),SRP!$D$11:$D$15)*(G9171/100)*(E9171/1000)),
0)))))),2)</f>
        <v>8.7799999999999994</v>
      </c>
      <c r="L9171" s="173" t="str">
        <f t="shared" si="143"/>
        <v>Wine750</v>
      </c>
      <c r="M9171" s="154">
        <f>VLOOKUP(L9171,'Slope %'!C:D,2,0)</f>
        <v>0.1</v>
      </c>
    </row>
    <row r="9172" spans="1:13" x14ac:dyDescent="0.25">
      <c r="A9172" s="169">
        <v>772285</v>
      </c>
      <c r="B9172" s="170" t="s">
        <v>6679</v>
      </c>
      <c r="C9172" s="170" t="s">
        <v>263</v>
      </c>
      <c r="D9172" s="170" t="s">
        <v>264</v>
      </c>
      <c r="E9172" s="170">
        <v>1000</v>
      </c>
      <c r="F9172" s="170">
        <v>12</v>
      </c>
      <c r="G9172" s="171">
        <v>5</v>
      </c>
      <c r="H9172" s="170" t="s">
        <v>29</v>
      </c>
      <c r="I9172" s="171">
        <v>9.99</v>
      </c>
      <c r="J9172" s="169">
        <v>1</v>
      </c>
      <c r="K9172" s="154" cm="1">
        <f t="array" ref="K9172">ROUND(
IF(C9172="Beer",
SUM(LOOKUP(2,1/(SRP!$B$8:$B$10&lt;=E9172)/(SRP!$C$8:$C$10&gt;=E9172),SRP!$D$8:$D$10)*(G9172/100)*(E9172/1000)),
IF(C9172="Spirits",
SUM(LOOKUP(2,1/(SRP!$B$2:$B$7&lt;=E9172)/(SRP!$C$2:$C$7&gt;=E9172),SRP!$D$2:$D$7)*(G9172/100)*(E9172/1000)),
IF(AND(C9172="Wine",D9172="Fortified Wines"),
SUM(LOOKUP(2,1/(SRP!$B$26:$B$29&lt;=E9172)/(SRP!$C$26:$C$29&gt;=E9172),SRP!$D$26:$D$29)*(G9172/100)*(E9172/1000)),
IF(C9172="Wine",
SUM(LOOKUP(2,1/(SRP!$B$21:$B$25&lt;=E9172)/(SRP!$C$21:$C$25&gt;=E9172),SRP!$D$21:$D$25)*(G9172/100)*(E9172/1000)),
IF(AND(C9172="Ready to Drink",D9172="RTD-One Pour Cocktail&gt;7%&lt;=14.5"),
SUM(LOOKUP(2,1/(SRP!$B$16:$B$20&lt;=E9172)/(SRP!$C$16:$C$20&gt;=E9172),SRP!$D$16:$D$20)*(G9172/100)*(E9172/1000)),
IF(C9172="Ready to Drink",
SUM(LOOKUP(2,1/(SRP!$B$11:$B$15&lt;=E9172)/(SRP!$C$11:$C$15&gt;=E9172),SRP!$D$11:$D$15)*(G9172/100)*(E9172/1000)),
0)))))),2)</f>
        <v>3.9</v>
      </c>
      <c r="L9172" s="173" t="str">
        <f t="shared" si="143"/>
        <v>Ready to Drink1000</v>
      </c>
      <c r="M9172" s="154">
        <f>VLOOKUP(L9172,'Slope %'!C:D,2,0)</f>
        <v>0.12</v>
      </c>
    </row>
    <row r="9173" spans="1:13" x14ac:dyDescent="0.25">
      <c r="A9173" s="169">
        <v>772475</v>
      </c>
      <c r="B9173" s="170" t="s">
        <v>914</v>
      </c>
      <c r="C9173" s="170" t="s">
        <v>15</v>
      </c>
      <c r="D9173" s="170" t="s">
        <v>19</v>
      </c>
      <c r="E9173" s="170">
        <v>750</v>
      </c>
      <c r="F9173" s="170">
        <v>12</v>
      </c>
      <c r="G9173" s="171">
        <v>40</v>
      </c>
      <c r="H9173" s="170" t="s">
        <v>29</v>
      </c>
      <c r="I9173" s="171">
        <v>49.99</v>
      </c>
      <c r="J9173" s="169">
        <v>1</v>
      </c>
      <c r="K9173" s="154" cm="1">
        <f t="array" ref="K9173">ROUND(
IF(C9173="Beer",
SUM(LOOKUP(2,1/(SRP!$B$8:$B$10&lt;=E9173)/(SRP!$C$8:$C$10&gt;=E9173),SRP!$D$8:$D$10)*(G9173/100)*(E9173/1000)),
IF(C9173="Spirits",
SUM(LOOKUP(2,1/(SRP!$B$2:$B$7&lt;=E9173)/(SRP!$C$2:$C$7&gt;=E9173),SRP!$D$2:$D$7)*(G9173/100)*(E9173/1000)),
IF(AND(C9173="Wine",D9173="Fortified Wines"),
SUM(LOOKUP(2,1/(SRP!$B$26:$B$29&lt;=E9173)/(SRP!$C$26:$C$29&gt;=E9173),SRP!$D$26:$D$29)*(G9173/100)*(E9173/1000)),
IF(C9173="Wine",
SUM(LOOKUP(2,1/(SRP!$B$21:$B$25&lt;=E9173)/(SRP!$C$21:$C$25&gt;=E9173),SRP!$D$21:$D$25)*(G9173/100)*(E9173/1000)),
IF(AND(C9173="Ready to Drink",D9173="RTD-One Pour Cocktail&gt;7%&lt;=14.5"),
SUM(LOOKUP(2,1/(SRP!$B$16:$B$20&lt;=E9173)/(SRP!$C$16:$C$20&gt;=E9173),SRP!$D$16:$D$20)*(G9173/100)*(E9173/1000)),
IF(C9173="Ready to Drink",
SUM(LOOKUP(2,1/(SRP!$B$11:$B$15&lt;=E9173)/(SRP!$C$11:$C$15&gt;=E9173),SRP!$D$11:$D$15)*(G9173/100)*(E9173/1000)),
0)))))),2)</f>
        <v>23.42</v>
      </c>
      <c r="L9173" s="173" t="str">
        <f t="shared" si="143"/>
        <v>Spirits750</v>
      </c>
      <c r="M9173" s="154">
        <f>VLOOKUP(L9173,'Slope %'!C:D,2,0)</f>
        <v>7.0000000000000007E-2</v>
      </c>
    </row>
    <row r="9174" spans="1:13" x14ac:dyDescent="0.25">
      <c r="A9174" s="169">
        <v>773568</v>
      </c>
      <c r="B9174" s="170" t="s">
        <v>6680</v>
      </c>
      <c r="C9174" s="170" t="s">
        <v>15</v>
      </c>
      <c r="D9174" s="170" t="s">
        <v>1007</v>
      </c>
      <c r="E9174" s="170">
        <v>700</v>
      </c>
      <c r="F9174" s="170">
        <v>6</v>
      </c>
      <c r="G9174" s="171">
        <v>43</v>
      </c>
      <c r="H9174" s="170" t="s">
        <v>2597</v>
      </c>
      <c r="I9174" s="171">
        <v>89.99</v>
      </c>
      <c r="J9174" s="169">
        <v>1</v>
      </c>
      <c r="K9174" s="154" cm="1">
        <f t="array" ref="K9174">ROUND(
IF(C9174="Beer",
SUM(LOOKUP(2,1/(SRP!$B$8:$B$10&lt;=E9174)/(SRP!$C$8:$C$10&gt;=E9174),SRP!$D$8:$D$10)*(G9174/100)*(E9174/1000)),
IF(C9174="Spirits",
SUM(LOOKUP(2,1/(SRP!$B$2:$B$7&lt;=E9174)/(SRP!$C$2:$C$7&gt;=E9174),SRP!$D$2:$D$7)*(G9174/100)*(E9174/1000)),
IF(AND(C9174="Wine",D9174="Fortified Wines"),
SUM(LOOKUP(2,1/(SRP!$B$26:$B$29&lt;=E9174)/(SRP!$C$26:$C$29&gt;=E9174),SRP!$D$26:$D$29)*(G9174/100)*(E9174/1000)),
IF(C9174="Wine",
SUM(LOOKUP(2,1/(SRP!$B$21:$B$25&lt;=E9174)/(SRP!$C$21:$C$25&gt;=E9174),SRP!$D$21:$D$25)*(G9174/100)*(E9174/1000)),
IF(AND(C9174="Ready to Drink",D9174="RTD-One Pour Cocktail&gt;7%&lt;=14.5"),
SUM(LOOKUP(2,1/(SRP!$B$16:$B$20&lt;=E9174)/(SRP!$C$16:$C$20&gt;=E9174),SRP!$D$16:$D$20)*(G9174/100)*(E9174/1000)),
IF(C9174="Ready to Drink",
SUM(LOOKUP(2,1/(SRP!$B$11:$B$15&lt;=E9174)/(SRP!$C$11:$C$15&gt;=E9174),SRP!$D$11:$D$15)*(G9174/100)*(E9174/1000)),
0)))))),2)</f>
        <v>23.5</v>
      </c>
      <c r="L9174" s="173" t="str">
        <f t="shared" si="143"/>
        <v>Spirits700</v>
      </c>
      <c r="M9174" s="154">
        <f>VLOOKUP(L9174,'Slope %'!C:D,2,0)</f>
        <v>7.0000000000000007E-2</v>
      </c>
    </row>
    <row r="9175" spans="1:13" x14ac:dyDescent="0.25">
      <c r="A9175" s="169">
        <v>775066</v>
      </c>
      <c r="B9175" s="170" t="s">
        <v>6681</v>
      </c>
      <c r="C9175" s="170" t="s">
        <v>24</v>
      </c>
      <c r="D9175" s="170" t="s">
        <v>34</v>
      </c>
      <c r="E9175" s="170">
        <v>750</v>
      </c>
      <c r="F9175" s="170">
        <v>12</v>
      </c>
      <c r="G9175" s="171">
        <v>13</v>
      </c>
      <c r="H9175" s="170" t="s">
        <v>200</v>
      </c>
      <c r="I9175" s="171">
        <v>26.99</v>
      </c>
      <c r="J9175" s="169">
        <v>1</v>
      </c>
      <c r="K9175" s="154" cm="1">
        <f t="array" ref="K9175">ROUND(
IF(C9175="Beer",
SUM(LOOKUP(2,1/(SRP!$B$8:$B$10&lt;=E9175)/(SRP!$C$8:$C$10&gt;=E9175),SRP!$D$8:$D$10)*(G9175/100)*(E9175/1000)),
IF(C9175="Spirits",
SUM(LOOKUP(2,1/(SRP!$B$2:$B$7&lt;=E9175)/(SRP!$C$2:$C$7&gt;=E9175),SRP!$D$2:$D$7)*(G9175/100)*(E9175/1000)),
IF(AND(C9175="Wine",D9175="Fortified Wines"),
SUM(LOOKUP(2,1/(SRP!$B$26:$B$29&lt;=E9175)/(SRP!$C$26:$C$29&gt;=E9175),SRP!$D$26:$D$29)*(G9175/100)*(E9175/1000)),
IF(C9175="Wine",
SUM(LOOKUP(2,1/(SRP!$B$21:$B$25&lt;=E9175)/(SRP!$C$21:$C$25&gt;=E9175),SRP!$D$21:$D$25)*(G9175/100)*(E9175/1000)),
IF(AND(C9175="Ready to Drink",D9175="RTD-One Pour Cocktail&gt;7%&lt;=14.5"),
SUM(LOOKUP(2,1/(SRP!$B$16:$B$20&lt;=E9175)/(SRP!$C$16:$C$20&gt;=E9175),SRP!$D$16:$D$20)*(G9175/100)*(E9175/1000)),
IF(C9175="Ready to Drink",
SUM(LOOKUP(2,1/(SRP!$B$11:$B$15&lt;=E9175)/(SRP!$C$11:$C$15&gt;=E9175),SRP!$D$11:$D$15)*(G9175/100)*(E9175/1000)),
0)))))),2)</f>
        <v>7.61</v>
      </c>
      <c r="L9175" s="173" t="str">
        <f t="shared" si="143"/>
        <v>Wine750</v>
      </c>
      <c r="M9175" s="154">
        <f>VLOOKUP(L9175,'Slope %'!C:D,2,0)</f>
        <v>0.1</v>
      </c>
    </row>
    <row r="9176" spans="1:13" x14ac:dyDescent="0.25">
      <c r="A9176" s="169">
        <v>775155</v>
      </c>
      <c r="B9176" s="170" t="s">
        <v>6682</v>
      </c>
      <c r="C9176" s="170" t="s">
        <v>24</v>
      </c>
      <c r="D9176" s="170" t="s">
        <v>46</v>
      </c>
      <c r="E9176" s="170">
        <v>187</v>
      </c>
      <c r="F9176" s="170">
        <v>24</v>
      </c>
      <c r="G9176" s="171">
        <v>11</v>
      </c>
      <c r="H9176" s="170" t="s">
        <v>256</v>
      </c>
      <c r="I9176" s="171">
        <v>6.99</v>
      </c>
      <c r="J9176" s="169">
        <v>1</v>
      </c>
      <c r="K9176" s="154" cm="1">
        <f t="array" ref="K9176">ROUND(
IF(C9176="Beer",
SUM(LOOKUP(2,1/(SRP!$B$8:$B$10&lt;=E9176)/(SRP!$C$8:$C$10&gt;=E9176),SRP!$D$8:$D$10)*(G9176/100)*(E9176/1000)),
IF(C9176="Spirits",
SUM(LOOKUP(2,1/(SRP!$B$2:$B$7&lt;=E9176)/(SRP!$C$2:$C$7&gt;=E9176),SRP!$D$2:$D$7)*(G9176/100)*(E9176/1000)),
IF(AND(C9176="Wine",D9176="Fortified Wines"),
SUM(LOOKUP(2,1/(SRP!$B$26:$B$29&lt;=E9176)/(SRP!$C$26:$C$29&gt;=E9176),SRP!$D$26:$D$29)*(G9176/100)*(E9176/1000)),
IF(C9176="Wine",
SUM(LOOKUP(2,1/(SRP!$B$21:$B$25&lt;=E9176)/(SRP!$C$21:$C$25&gt;=E9176),SRP!$D$21:$D$25)*(G9176/100)*(E9176/1000)),
IF(AND(C9176="Ready to Drink",D9176="RTD-One Pour Cocktail&gt;7%&lt;=14.5"),
SUM(LOOKUP(2,1/(SRP!$B$16:$B$20&lt;=E9176)/(SRP!$C$16:$C$20&gt;=E9176),SRP!$D$16:$D$20)*(G9176/100)*(E9176/1000)),
IF(C9176="Ready to Drink",
SUM(LOOKUP(2,1/(SRP!$B$11:$B$15&lt;=E9176)/(SRP!$C$11:$C$15&gt;=E9176),SRP!$D$11:$D$15)*(G9176/100)*(E9176/1000)),
0)))))),2)</f>
        <v>2.31</v>
      </c>
      <c r="L9176" s="173" t="str">
        <f t="shared" si="143"/>
        <v>Wine187</v>
      </c>
      <c r="M9176" s="154">
        <f>VLOOKUP(L9176,'Slope %'!C:D,2,0)</f>
        <v>0.12</v>
      </c>
    </row>
    <row r="9177" spans="1:13" x14ac:dyDescent="0.25">
      <c r="A9177" s="169">
        <v>775808</v>
      </c>
      <c r="B9177" s="170" t="s">
        <v>6683</v>
      </c>
      <c r="C9177" s="170" t="s">
        <v>24</v>
      </c>
      <c r="D9177" s="170" t="s">
        <v>68</v>
      </c>
      <c r="E9177" s="170">
        <v>750</v>
      </c>
      <c r="F9177" s="170">
        <v>12</v>
      </c>
      <c r="G9177" s="171">
        <v>13.9</v>
      </c>
      <c r="H9177" s="170" t="s">
        <v>256</v>
      </c>
      <c r="I9177" s="171">
        <v>18.989999999999998</v>
      </c>
      <c r="J9177" s="169">
        <v>1</v>
      </c>
      <c r="K9177" s="154" cm="1">
        <f t="array" ref="K9177">ROUND(
IF(C9177="Beer",
SUM(LOOKUP(2,1/(SRP!$B$8:$B$10&lt;=E9177)/(SRP!$C$8:$C$10&gt;=E9177),SRP!$D$8:$D$10)*(G9177/100)*(E9177/1000)),
IF(C9177="Spirits",
SUM(LOOKUP(2,1/(SRP!$B$2:$B$7&lt;=E9177)/(SRP!$C$2:$C$7&gt;=E9177),SRP!$D$2:$D$7)*(G9177/100)*(E9177/1000)),
IF(AND(C9177="Wine",D9177="Fortified Wines"),
SUM(LOOKUP(2,1/(SRP!$B$26:$B$29&lt;=E9177)/(SRP!$C$26:$C$29&gt;=E9177),SRP!$D$26:$D$29)*(G9177/100)*(E9177/1000)),
IF(C9177="Wine",
SUM(LOOKUP(2,1/(SRP!$B$21:$B$25&lt;=E9177)/(SRP!$C$21:$C$25&gt;=E9177),SRP!$D$21:$D$25)*(G9177/100)*(E9177/1000)),
IF(AND(C9177="Ready to Drink",D9177="RTD-One Pour Cocktail&gt;7%&lt;=14.5"),
SUM(LOOKUP(2,1/(SRP!$B$16:$B$20&lt;=E9177)/(SRP!$C$16:$C$20&gt;=E9177),SRP!$D$16:$D$20)*(G9177/100)*(E9177/1000)),
IF(C9177="Ready to Drink",
SUM(LOOKUP(2,1/(SRP!$B$11:$B$15&lt;=E9177)/(SRP!$C$11:$C$15&gt;=E9177),SRP!$D$11:$D$15)*(G9177/100)*(E9177/1000)),
0)))))),2)</f>
        <v>8.14</v>
      </c>
      <c r="L9177" s="173" t="str">
        <f t="shared" si="143"/>
        <v>Wine750</v>
      </c>
      <c r="M9177" s="154">
        <f>VLOOKUP(L9177,'Slope %'!C:D,2,0)</f>
        <v>0.1</v>
      </c>
    </row>
    <row r="9178" spans="1:13" x14ac:dyDescent="0.25">
      <c r="A9178" s="169">
        <v>775809</v>
      </c>
      <c r="B9178" s="170" t="s">
        <v>6684</v>
      </c>
      <c r="C9178" s="170" t="s">
        <v>24</v>
      </c>
      <c r="D9178" s="170" t="s">
        <v>66</v>
      </c>
      <c r="E9178" s="170">
        <v>750</v>
      </c>
      <c r="F9178" s="170">
        <v>12</v>
      </c>
      <c r="G9178" s="171">
        <v>13.8</v>
      </c>
      <c r="H9178" s="170" t="s">
        <v>256</v>
      </c>
      <c r="I9178" s="171">
        <v>19.989999999999998</v>
      </c>
      <c r="J9178" s="169">
        <v>1</v>
      </c>
      <c r="K9178" s="154" cm="1">
        <f t="array" ref="K9178">ROUND(
IF(C9178="Beer",
SUM(LOOKUP(2,1/(SRP!$B$8:$B$10&lt;=E9178)/(SRP!$C$8:$C$10&gt;=E9178),SRP!$D$8:$D$10)*(G9178/100)*(E9178/1000)),
IF(C9178="Spirits",
SUM(LOOKUP(2,1/(SRP!$B$2:$B$7&lt;=E9178)/(SRP!$C$2:$C$7&gt;=E9178),SRP!$D$2:$D$7)*(G9178/100)*(E9178/1000)),
IF(AND(C9178="Wine",D9178="Fortified Wines"),
SUM(LOOKUP(2,1/(SRP!$B$26:$B$29&lt;=E9178)/(SRP!$C$26:$C$29&gt;=E9178),SRP!$D$26:$D$29)*(G9178/100)*(E9178/1000)),
IF(C9178="Wine",
SUM(LOOKUP(2,1/(SRP!$B$21:$B$25&lt;=E9178)/(SRP!$C$21:$C$25&gt;=E9178),SRP!$D$21:$D$25)*(G9178/100)*(E9178/1000)),
IF(AND(C9178="Ready to Drink",D9178="RTD-One Pour Cocktail&gt;7%&lt;=14.5"),
SUM(LOOKUP(2,1/(SRP!$B$16:$B$20&lt;=E9178)/(SRP!$C$16:$C$20&gt;=E9178),SRP!$D$16:$D$20)*(G9178/100)*(E9178/1000)),
IF(C9178="Ready to Drink",
SUM(LOOKUP(2,1/(SRP!$B$11:$B$15&lt;=E9178)/(SRP!$C$11:$C$15&gt;=E9178),SRP!$D$11:$D$15)*(G9178/100)*(E9178/1000)),
0)))))),2)</f>
        <v>8.08</v>
      </c>
      <c r="L9178" s="173" t="str">
        <f t="shared" si="143"/>
        <v>Wine750</v>
      </c>
      <c r="M9178" s="154">
        <f>VLOOKUP(L9178,'Slope %'!C:D,2,0)</f>
        <v>0.1</v>
      </c>
    </row>
    <row r="9179" spans="1:13" x14ac:dyDescent="0.25">
      <c r="A9179" s="169">
        <v>776470</v>
      </c>
      <c r="B9179" s="170" t="s">
        <v>6685</v>
      </c>
      <c r="C9179" s="170" t="s">
        <v>24</v>
      </c>
      <c r="D9179" s="170" t="s">
        <v>194</v>
      </c>
      <c r="E9179" s="170">
        <v>750</v>
      </c>
      <c r="F9179" s="170">
        <v>12</v>
      </c>
      <c r="G9179" s="171">
        <v>13.8</v>
      </c>
      <c r="H9179" s="170" t="s">
        <v>256</v>
      </c>
      <c r="I9179" s="171">
        <v>18.989999999999998</v>
      </c>
      <c r="J9179" s="169">
        <v>1</v>
      </c>
      <c r="K9179" s="154" cm="1">
        <f t="array" ref="K9179">ROUND(
IF(C9179="Beer",
SUM(LOOKUP(2,1/(SRP!$B$8:$B$10&lt;=E9179)/(SRP!$C$8:$C$10&gt;=E9179),SRP!$D$8:$D$10)*(G9179/100)*(E9179/1000)),
IF(C9179="Spirits",
SUM(LOOKUP(2,1/(SRP!$B$2:$B$7&lt;=E9179)/(SRP!$C$2:$C$7&gt;=E9179),SRP!$D$2:$D$7)*(G9179/100)*(E9179/1000)),
IF(AND(C9179="Wine",D9179="Fortified Wines"),
SUM(LOOKUP(2,1/(SRP!$B$26:$B$29&lt;=E9179)/(SRP!$C$26:$C$29&gt;=E9179),SRP!$D$26:$D$29)*(G9179/100)*(E9179/1000)),
IF(C9179="Wine",
SUM(LOOKUP(2,1/(SRP!$B$21:$B$25&lt;=E9179)/(SRP!$C$21:$C$25&gt;=E9179),SRP!$D$21:$D$25)*(G9179/100)*(E9179/1000)),
IF(AND(C9179="Ready to Drink",D9179="RTD-One Pour Cocktail&gt;7%&lt;=14.5"),
SUM(LOOKUP(2,1/(SRP!$B$16:$B$20&lt;=E9179)/(SRP!$C$16:$C$20&gt;=E9179),SRP!$D$16:$D$20)*(G9179/100)*(E9179/1000)),
IF(C9179="Ready to Drink",
SUM(LOOKUP(2,1/(SRP!$B$11:$B$15&lt;=E9179)/(SRP!$C$11:$C$15&gt;=E9179),SRP!$D$11:$D$15)*(G9179/100)*(E9179/1000)),
0)))))),2)</f>
        <v>8.08</v>
      </c>
      <c r="L9179" s="173" t="str">
        <f t="shared" si="143"/>
        <v>Wine750</v>
      </c>
      <c r="M9179" s="154">
        <f>VLOOKUP(L9179,'Slope %'!C:D,2,0)</f>
        <v>0.1</v>
      </c>
    </row>
    <row r="9180" spans="1:13" x14ac:dyDescent="0.25">
      <c r="A9180" s="169">
        <v>776695</v>
      </c>
      <c r="B9180" s="170" t="s">
        <v>6686</v>
      </c>
      <c r="C9180" s="170" t="s">
        <v>24</v>
      </c>
      <c r="D9180" s="170" t="s">
        <v>68</v>
      </c>
      <c r="E9180" s="170">
        <v>750</v>
      </c>
      <c r="F9180" s="170">
        <v>12</v>
      </c>
      <c r="G9180" s="171">
        <v>13.5</v>
      </c>
      <c r="H9180" s="170" t="s">
        <v>378</v>
      </c>
      <c r="I9180" s="171">
        <v>21.99</v>
      </c>
      <c r="J9180" s="169">
        <v>1</v>
      </c>
      <c r="K9180" s="154" cm="1">
        <f t="array" ref="K9180">ROUND(
IF(C9180="Beer",
SUM(LOOKUP(2,1/(SRP!$B$8:$B$10&lt;=E9180)/(SRP!$C$8:$C$10&gt;=E9180),SRP!$D$8:$D$10)*(G9180/100)*(E9180/1000)),
IF(C9180="Spirits",
SUM(LOOKUP(2,1/(SRP!$B$2:$B$7&lt;=E9180)/(SRP!$C$2:$C$7&gt;=E9180),SRP!$D$2:$D$7)*(G9180/100)*(E9180/1000)),
IF(AND(C9180="Wine",D9180="Fortified Wines"),
SUM(LOOKUP(2,1/(SRP!$B$26:$B$29&lt;=E9180)/(SRP!$C$26:$C$29&gt;=E9180),SRP!$D$26:$D$29)*(G9180/100)*(E9180/1000)),
IF(C9180="Wine",
SUM(LOOKUP(2,1/(SRP!$B$21:$B$25&lt;=E9180)/(SRP!$C$21:$C$25&gt;=E9180),SRP!$D$21:$D$25)*(G9180/100)*(E9180/1000)),
IF(AND(C9180="Ready to Drink",D9180="RTD-One Pour Cocktail&gt;7%&lt;=14.5"),
SUM(LOOKUP(2,1/(SRP!$B$16:$B$20&lt;=E9180)/(SRP!$C$16:$C$20&gt;=E9180),SRP!$D$16:$D$20)*(G9180/100)*(E9180/1000)),
IF(C9180="Ready to Drink",
SUM(LOOKUP(2,1/(SRP!$B$11:$B$15&lt;=E9180)/(SRP!$C$11:$C$15&gt;=E9180),SRP!$D$11:$D$15)*(G9180/100)*(E9180/1000)),
0)))))),2)</f>
        <v>7.9</v>
      </c>
      <c r="L9180" s="173" t="str">
        <f t="shared" si="143"/>
        <v>Wine750</v>
      </c>
      <c r="M9180" s="154">
        <f>VLOOKUP(L9180,'Slope %'!C:D,2,0)</f>
        <v>0.1</v>
      </c>
    </row>
    <row r="9181" spans="1:13" x14ac:dyDescent="0.25">
      <c r="A9181" s="169">
        <v>776817</v>
      </c>
      <c r="B9181" s="170" t="s">
        <v>6687</v>
      </c>
      <c r="C9181" s="170" t="s">
        <v>15</v>
      </c>
      <c r="D9181" s="170" t="s">
        <v>756</v>
      </c>
      <c r="E9181" s="170">
        <v>750</v>
      </c>
      <c r="F9181" s="170">
        <v>6</v>
      </c>
      <c r="G9181" s="171">
        <v>40.9</v>
      </c>
      <c r="H9181" s="170" t="s">
        <v>47</v>
      </c>
      <c r="I9181" s="171">
        <v>59.99</v>
      </c>
      <c r="J9181" s="169">
        <v>1</v>
      </c>
      <c r="K9181" s="154" cm="1">
        <f t="array" ref="K9181">ROUND(
IF(C9181="Beer",
SUM(LOOKUP(2,1/(SRP!$B$8:$B$10&lt;=E9181)/(SRP!$C$8:$C$10&gt;=E9181),SRP!$D$8:$D$10)*(G9181/100)*(E9181/1000)),
IF(C9181="Spirits",
SUM(LOOKUP(2,1/(SRP!$B$2:$B$7&lt;=E9181)/(SRP!$C$2:$C$7&gt;=E9181),SRP!$D$2:$D$7)*(G9181/100)*(E9181/1000)),
IF(AND(C9181="Wine",D9181="Fortified Wines"),
SUM(LOOKUP(2,1/(SRP!$B$26:$B$29&lt;=E9181)/(SRP!$C$26:$C$29&gt;=E9181),SRP!$D$26:$D$29)*(G9181/100)*(E9181/1000)),
IF(C9181="Wine",
SUM(LOOKUP(2,1/(SRP!$B$21:$B$25&lt;=E9181)/(SRP!$C$21:$C$25&gt;=E9181),SRP!$D$21:$D$25)*(G9181/100)*(E9181/1000)),
IF(AND(C9181="Ready to Drink",D9181="RTD-One Pour Cocktail&gt;7%&lt;=14.5"),
SUM(LOOKUP(2,1/(SRP!$B$16:$B$20&lt;=E9181)/(SRP!$C$16:$C$20&gt;=E9181),SRP!$D$16:$D$20)*(G9181/100)*(E9181/1000)),
IF(C9181="Ready to Drink",
SUM(LOOKUP(2,1/(SRP!$B$11:$B$15&lt;=E9181)/(SRP!$C$11:$C$15&gt;=E9181),SRP!$D$11:$D$15)*(G9181/100)*(E9181/1000)),
0)))))),2)</f>
        <v>23.95</v>
      </c>
      <c r="L9181" s="173" t="str">
        <f t="shared" si="143"/>
        <v>Spirits750</v>
      </c>
      <c r="M9181" s="154">
        <f>VLOOKUP(L9181,'Slope %'!C:D,2,0)</f>
        <v>7.0000000000000007E-2</v>
      </c>
    </row>
    <row r="9182" spans="1:13" x14ac:dyDescent="0.25">
      <c r="A9182" s="169">
        <v>778115</v>
      </c>
      <c r="B9182" s="170" t="s">
        <v>5814</v>
      </c>
      <c r="C9182" s="170" t="s">
        <v>15</v>
      </c>
      <c r="D9182" s="170" t="s">
        <v>225</v>
      </c>
      <c r="E9182" s="170">
        <v>750</v>
      </c>
      <c r="F9182" s="170">
        <v>6</v>
      </c>
      <c r="G9182" s="171">
        <v>40</v>
      </c>
      <c r="H9182" s="170" t="s">
        <v>43</v>
      </c>
      <c r="I9182" s="171">
        <v>46.29</v>
      </c>
      <c r="J9182" s="169">
        <v>1</v>
      </c>
      <c r="K9182" s="154" cm="1">
        <f t="array" ref="K9182">ROUND(
IF(C9182="Beer",
SUM(LOOKUP(2,1/(SRP!$B$8:$B$10&lt;=E9182)/(SRP!$C$8:$C$10&gt;=E9182),SRP!$D$8:$D$10)*(G9182/100)*(E9182/1000)),
IF(C9182="Spirits",
SUM(LOOKUP(2,1/(SRP!$B$2:$B$7&lt;=E9182)/(SRP!$C$2:$C$7&gt;=E9182),SRP!$D$2:$D$7)*(G9182/100)*(E9182/1000)),
IF(AND(C9182="Wine",D9182="Fortified Wines"),
SUM(LOOKUP(2,1/(SRP!$B$26:$B$29&lt;=E9182)/(SRP!$C$26:$C$29&gt;=E9182),SRP!$D$26:$D$29)*(G9182/100)*(E9182/1000)),
IF(C9182="Wine",
SUM(LOOKUP(2,1/(SRP!$B$21:$B$25&lt;=E9182)/(SRP!$C$21:$C$25&gt;=E9182),SRP!$D$21:$D$25)*(G9182/100)*(E9182/1000)),
IF(AND(C9182="Ready to Drink",D9182="RTD-One Pour Cocktail&gt;7%&lt;=14.5"),
SUM(LOOKUP(2,1/(SRP!$B$16:$B$20&lt;=E9182)/(SRP!$C$16:$C$20&gt;=E9182),SRP!$D$16:$D$20)*(G9182/100)*(E9182/1000)),
IF(C9182="Ready to Drink",
SUM(LOOKUP(2,1/(SRP!$B$11:$B$15&lt;=E9182)/(SRP!$C$11:$C$15&gt;=E9182),SRP!$D$11:$D$15)*(G9182/100)*(E9182/1000)),
0)))))),2)</f>
        <v>23.42</v>
      </c>
      <c r="L9182" s="173" t="str">
        <f t="shared" si="143"/>
        <v>Spirits750</v>
      </c>
      <c r="M9182" s="154">
        <f>VLOOKUP(L9182,'Slope %'!C:D,2,0)</f>
        <v>7.0000000000000007E-2</v>
      </c>
    </row>
    <row r="9183" spans="1:13" x14ac:dyDescent="0.25">
      <c r="A9183" s="169">
        <v>778150</v>
      </c>
      <c r="B9183" s="170" t="s">
        <v>6688</v>
      </c>
      <c r="C9183" s="170" t="s">
        <v>15</v>
      </c>
      <c r="D9183" s="170" t="s">
        <v>213</v>
      </c>
      <c r="E9183" s="170">
        <v>750</v>
      </c>
      <c r="F9183" s="170">
        <v>6</v>
      </c>
      <c r="G9183" s="171">
        <v>40</v>
      </c>
      <c r="H9183" s="170" t="s">
        <v>43</v>
      </c>
      <c r="I9183" s="171">
        <v>47.99</v>
      </c>
      <c r="J9183" s="169">
        <v>1</v>
      </c>
      <c r="K9183" s="154" cm="1">
        <f t="array" ref="K9183">ROUND(
IF(C9183="Beer",
SUM(LOOKUP(2,1/(SRP!$B$8:$B$10&lt;=E9183)/(SRP!$C$8:$C$10&gt;=E9183),SRP!$D$8:$D$10)*(G9183/100)*(E9183/1000)),
IF(C9183="Spirits",
SUM(LOOKUP(2,1/(SRP!$B$2:$B$7&lt;=E9183)/(SRP!$C$2:$C$7&gt;=E9183),SRP!$D$2:$D$7)*(G9183/100)*(E9183/1000)),
IF(AND(C9183="Wine",D9183="Fortified Wines"),
SUM(LOOKUP(2,1/(SRP!$B$26:$B$29&lt;=E9183)/(SRP!$C$26:$C$29&gt;=E9183),SRP!$D$26:$D$29)*(G9183/100)*(E9183/1000)),
IF(C9183="Wine",
SUM(LOOKUP(2,1/(SRP!$B$21:$B$25&lt;=E9183)/(SRP!$C$21:$C$25&gt;=E9183),SRP!$D$21:$D$25)*(G9183/100)*(E9183/1000)),
IF(AND(C9183="Ready to Drink",D9183="RTD-One Pour Cocktail&gt;7%&lt;=14.5"),
SUM(LOOKUP(2,1/(SRP!$B$16:$B$20&lt;=E9183)/(SRP!$C$16:$C$20&gt;=E9183),SRP!$D$16:$D$20)*(G9183/100)*(E9183/1000)),
IF(C9183="Ready to Drink",
SUM(LOOKUP(2,1/(SRP!$B$11:$B$15&lt;=E9183)/(SRP!$C$11:$C$15&gt;=E9183),SRP!$D$11:$D$15)*(G9183/100)*(E9183/1000)),
0)))))),2)</f>
        <v>23.42</v>
      </c>
      <c r="L9183" s="173" t="str">
        <f t="shared" si="143"/>
        <v>Spirits750</v>
      </c>
      <c r="M9183" s="154">
        <f>VLOOKUP(L9183,'Slope %'!C:D,2,0)</f>
        <v>7.0000000000000007E-2</v>
      </c>
    </row>
    <row r="9184" spans="1:13" x14ac:dyDescent="0.25">
      <c r="A9184" s="169">
        <v>779001</v>
      </c>
      <c r="B9184" s="170" t="s">
        <v>6689</v>
      </c>
      <c r="C9184" s="170" t="s">
        <v>24</v>
      </c>
      <c r="D9184" s="170" t="s">
        <v>68</v>
      </c>
      <c r="E9184" s="170">
        <v>750</v>
      </c>
      <c r="F9184" s="170">
        <v>12</v>
      </c>
      <c r="G9184" s="171">
        <v>13.5</v>
      </c>
      <c r="H9184" s="170" t="s">
        <v>177</v>
      </c>
      <c r="I9184" s="171">
        <v>20.99</v>
      </c>
      <c r="J9184" s="169">
        <v>1</v>
      </c>
      <c r="K9184" s="154" cm="1">
        <f t="array" ref="K9184">ROUND(
IF(C9184="Beer",
SUM(LOOKUP(2,1/(SRP!$B$8:$B$10&lt;=E9184)/(SRP!$C$8:$C$10&gt;=E9184),SRP!$D$8:$D$10)*(G9184/100)*(E9184/1000)),
IF(C9184="Spirits",
SUM(LOOKUP(2,1/(SRP!$B$2:$B$7&lt;=E9184)/(SRP!$C$2:$C$7&gt;=E9184),SRP!$D$2:$D$7)*(G9184/100)*(E9184/1000)),
IF(AND(C9184="Wine",D9184="Fortified Wines"),
SUM(LOOKUP(2,1/(SRP!$B$26:$B$29&lt;=E9184)/(SRP!$C$26:$C$29&gt;=E9184),SRP!$D$26:$D$29)*(G9184/100)*(E9184/1000)),
IF(C9184="Wine",
SUM(LOOKUP(2,1/(SRP!$B$21:$B$25&lt;=E9184)/(SRP!$C$21:$C$25&gt;=E9184),SRP!$D$21:$D$25)*(G9184/100)*(E9184/1000)),
IF(AND(C9184="Ready to Drink",D9184="RTD-One Pour Cocktail&gt;7%&lt;=14.5"),
SUM(LOOKUP(2,1/(SRP!$B$16:$B$20&lt;=E9184)/(SRP!$C$16:$C$20&gt;=E9184),SRP!$D$16:$D$20)*(G9184/100)*(E9184/1000)),
IF(C9184="Ready to Drink",
SUM(LOOKUP(2,1/(SRP!$B$11:$B$15&lt;=E9184)/(SRP!$C$11:$C$15&gt;=E9184),SRP!$D$11:$D$15)*(G9184/100)*(E9184/1000)),
0)))))),2)</f>
        <v>7.9</v>
      </c>
      <c r="L9184" s="173" t="str">
        <f t="shared" si="143"/>
        <v>Wine750</v>
      </c>
      <c r="M9184" s="154">
        <f>VLOOKUP(L9184,'Slope %'!C:D,2,0)</f>
        <v>0.1</v>
      </c>
    </row>
    <row r="9185" spans="1:13" x14ac:dyDescent="0.25">
      <c r="A9185" s="169">
        <v>783706</v>
      </c>
      <c r="B9185" s="170" t="s">
        <v>6690</v>
      </c>
      <c r="C9185" s="170" t="s">
        <v>24</v>
      </c>
      <c r="D9185" s="170" t="s">
        <v>34</v>
      </c>
      <c r="E9185" s="170">
        <v>750</v>
      </c>
      <c r="F9185" s="170">
        <v>12</v>
      </c>
      <c r="G9185" s="171">
        <v>13</v>
      </c>
      <c r="H9185" s="170" t="s">
        <v>54</v>
      </c>
      <c r="I9185" s="171">
        <v>13.49</v>
      </c>
      <c r="J9185" s="169">
        <v>1</v>
      </c>
      <c r="K9185" s="154" cm="1">
        <f t="array" ref="K9185">ROUND(
IF(C9185="Beer",
SUM(LOOKUP(2,1/(SRP!$B$8:$B$10&lt;=E9185)/(SRP!$C$8:$C$10&gt;=E9185),SRP!$D$8:$D$10)*(G9185/100)*(E9185/1000)),
IF(C9185="Spirits",
SUM(LOOKUP(2,1/(SRP!$B$2:$B$7&lt;=E9185)/(SRP!$C$2:$C$7&gt;=E9185),SRP!$D$2:$D$7)*(G9185/100)*(E9185/1000)),
IF(AND(C9185="Wine",D9185="Fortified Wines"),
SUM(LOOKUP(2,1/(SRP!$B$26:$B$29&lt;=E9185)/(SRP!$C$26:$C$29&gt;=E9185),SRP!$D$26:$D$29)*(G9185/100)*(E9185/1000)),
IF(C9185="Wine",
SUM(LOOKUP(2,1/(SRP!$B$21:$B$25&lt;=E9185)/(SRP!$C$21:$C$25&gt;=E9185),SRP!$D$21:$D$25)*(G9185/100)*(E9185/1000)),
IF(AND(C9185="Ready to Drink",D9185="RTD-One Pour Cocktail&gt;7%&lt;=14.5"),
SUM(LOOKUP(2,1/(SRP!$B$16:$B$20&lt;=E9185)/(SRP!$C$16:$C$20&gt;=E9185),SRP!$D$16:$D$20)*(G9185/100)*(E9185/1000)),
IF(C9185="Ready to Drink",
SUM(LOOKUP(2,1/(SRP!$B$11:$B$15&lt;=E9185)/(SRP!$C$11:$C$15&gt;=E9185),SRP!$D$11:$D$15)*(G9185/100)*(E9185/1000)),
0)))))),2)</f>
        <v>7.61</v>
      </c>
      <c r="L9185" s="173" t="str">
        <f t="shared" si="143"/>
        <v>Wine750</v>
      </c>
      <c r="M9185" s="154">
        <f>VLOOKUP(L9185,'Slope %'!C:D,2,0)</f>
        <v>0.1</v>
      </c>
    </row>
    <row r="9186" spans="1:13" x14ac:dyDescent="0.25">
      <c r="A9186" s="169">
        <v>783707</v>
      </c>
      <c r="B9186" s="170" t="s">
        <v>6691</v>
      </c>
      <c r="C9186" s="170" t="s">
        <v>24</v>
      </c>
      <c r="D9186" s="170" t="s">
        <v>34</v>
      </c>
      <c r="E9186" s="170">
        <v>750</v>
      </c>
      <c r="F9186" s="170">
        <v>12</v>
      </c>
      <c r="G9186" s="171">
        <v>12</v>
      </c>
      <c r="H9186" s="170" t="s">
        <v>54</v>
      </c>
      <c r="I9186" s="171">
        <v>13.49</v>
      </c>
      <c r="J9186" s="169">
        <v>1</v>
      </c>
      <c r="K9186" s="154" cm="1">
        <f t="array" ref="K9186">ROUND(
IF(C9186="Beer",
SUM(LOOKUP(2,1/(SRP!$B$8:$B$10&lt;=E9186)/(SRP!$C$8:$C$10&gt;=E9186),SRP!$D$8:$D$10)*(G9186/100)*(E9186/1000)),
IF(C9186="Spirits",
SUM(LOOKUP(2,1/(SRP!$B$2:$B$7&lt;=E9186)/(SRP!$C$2:$C$7&gt;=E9186),SRP!$D$2:$D$7)*(G9186/100)*(E9186/1000)),
IF(AND(C9186="Wine",D9186="Fortified Wines"),
SUM(LOOKUP(2,1/(SRP!$B$26:$B$29&lt;=E9186)/(SRP!$C$26:$C$29&gt;=E9186),SRP!$D$26:$D$29)*(G9186/100)*(E9186/1000)),
IF(C9186="Wine",
SUM(LOOKUP(2,1/(SRP!$B$21:$B$25&lt;=E9186)/(SRP!$C$21:$C$25&gt;=E9186),SRP!$D$21:$D$25)*(G9186/100)*(E9186/1000)),
IF(AND(C9186="Ready to Drink",D9186="RTD-One Pour Cocktail&gt;7%&lt;=14.5"),
SUM(LOOKUP(2,1/(SRP!$B$16:$B$20&lt;=E9186)/(SRP!$C$16:$C$20&gt;=E9186),SRP!$D$16:$D$20)*(G9186/100)*(E9186/1000)),
IF(C9186="Ready to Drink",
SUM(LOOKUP(2,1/(SRP!$B$11:$B$15&lt;=E9186)/(SRP!$C$11:$C$15&gt;=E9186),SRP!$D$11:$D$15)*(G9186/100)*(E9186/1000)),
0)))))),2)</f>
        <v>7.03</v>
      </c>
      <c r="L9186" s="173" t="str">
        <f t="shared" si="143"/>
        <v>Wine750</v>
      </c>
      <c r="M9186" s="154">
        <f>VLOOKUP(L9186,'Slope %'!C:D,2,0)</f>
        <v>0.1</v>
      </c>
    </row>
    <row r="9187" spans="1:13" x14ac:dyDescent="0.25">
      <c r="A9187" s="169">
        <v>785712</v>
      </c>
      <c r="B9187" s="170" t="s">
        <v>6692</v>
      </c>
      <c r="C9187" s="170" t="s">
        <v>15</v>
      </c>
      <c r="D9187" s="170" t="s">
        <v>225</v>
      </c>
      <c r="E9187" s="170">
        <v>750</v>
      </c>
      <c r="F9187" s="170">
        <v>6</v>
      </c>
      <c r="G9187" s="171">
        <v>40</v>
      </c>
      <c r="H9187" s="170" t="s">
        <v>6693</v>
      </c>
      <c r="I9187" s="171">
        <v>69.989999999999995</v>
      </c>
      <c r="J9187" s="169">
        <v>1</v>
      </c>
      <c r="K9187" s="154" cm="1">
        <f t="array" ref="K9187">ROUND(
IF(C9187="Beer",
SUM(LOOKUP(2,1/(SRP!$B$8:$B$10&lt;=E9187)/(SRP!$C$8:$C$10&gt;=E9187),SRP!$D$8:$D$10)*(G9187/100)*(E9187/1000)),
IF(C9187="Spirits",
SUM(LOOKUP(2,1/(SRP!$B$2:$B$7&lt;=E9187)/(SRP!$C$2:$C$7&gt;=E9187),SRP!$D$2:$D$7)*(G9187/100)*(E9187/1000)),
IF(AND(C9187="Wine",D9187="Fortified Wines"),
SUM(LOOKUP(2,1/(SRP!$B$26:$B$29&lt;=E9187)/(SRP!$C$26:$C$29&gt;=E9187),SRP!$D$26:$D$29)*(G9187/100)*(E9187/1000)),
IF(C9187="Wine",
SUM(LOOKUP(2,1/(SRP!$B$21:$B$25&lt;=E9187)/(SRP!$C$21:$C$25&gt;=E9187),SRP!$D$21:$D$25)*(G9187/100)*(E9187/1000)),
IF(AND(C9187="Ready to Drink",D9187="RTD-One Pour Cocktail&gt;7%&lt;=14.5"),
SUM(LOOKUP(2,1/(SRP!$B$16:$B$20&lt;=E9187)/(SRP!$C$16:$C$20&gt;=E9187),SRP!$D$16:$D$20)*(G9187/100)*(E9187/1000)),
IF(C9187="Ready to Drink",
SUM(LOOKUP(2,1/(SRP!$B$11:$B$15&lt;=E9187)/(SRP!$C$11:$C$15&gt;=E9187),SRP!$D$11:$D$15)*(G9187/100)*(E9187/1000)),
0)))))),2)</f>
        <v>23.42</v>
      </c>
      <c r="L9187" s="173" t="str">
        <f t="shared" si="143"/>
        <v>Spirits750</v>
      </c>
      <c r="M9187" s="154">
        <f>VLOOKUP(L9187,'Slope %'!C:D,2,0)</f>
        <v>7.0000000000000007E-2</v>
      </c>
    </row>
    <row r="9188" spans="1:13" x14ac:dyDescent="0.25">
      <c r="A9188" s="169">
        <v>786825</v>
      </c>
      <c r="B9188" s="170" t="s">
        <v>6682</v>
      </c>
      <c r="C9188" s="170" t="s">
        <v>24</v>
      </c>
      <c r="D9188" s="170" t="s">
        <v>46</v>
      </c>
      <c r="E9188" s="170">
        <v>750</v>
      </c>
      <c r="F9188" s="170">
        <v>6</v>
      </c>
      <c r="G9188" s="171">
        <v>11</v>
      </c>
      <c r="H9188" s="170" t="s">
        <v>256</v>
      </c>
      <c r="I9188" s="171">
        <v>22.99</v>
      </c>
      <c r="J9188" s="169">
        <v>1</v>
      </c>
      <c r="K9188" s="154" cm="1">
        <f t="array" ref="K9188">ROUND(
IF(C9188="Beer",
SUM(LOOKUP(2,1/(SRP!$B$8:$B$10&lt;=E9188)/(SRP!$C$8:$C$10&gt;=E9188),SRP!$D$8:$D$10)*(G9188/100)*(E9188/1000)),
IF(C9188="Spirits",
SUM(LOOKUP(2,1/(SRP!$B$2:$B$7&lt;=E9188)/(SRP!$C$2:$C$7&gt;=E9188),SRP!$D$2:$D$7)*(G9188/100)*(E9188/1000)),
IF(AND(C9188="Wine",D9188="Fortified Wines"),
SUM(LOOKUP(2,1/(SRP!$B$26:$B$29&lt;=E9188)/(SRP!$C$26:$C$29&gt;=E9188),SRP!$D$26:$D$29)*(G9188/100)*(E9188/1000)),
IF(C9188="Wine",
SUM(LOOKUP(2,1/(SRP!$B$21:$B$25&lt;=E9188)/(SRP!$C$21:$C$25&gt;=E9188),SRP!$D$21:$D$25)*(G9188/100)*(E9188/1000)),
IF(AND(C9188="Ready to Drink",D9188="RTD-One Pour Cocktail&gt;7%&lt;=14.5"),
SUM(LOOKUP(2,1/(SRP!$B$16:$B$20&lt;=E9188)/(SRP!$C$16:$C$20&gt;=E9188),SRP!$D$16:$D$20)*(G9188/100)*(E9188/1000)),
IF(C9188="Ready to Drink",
SUM(LOOKUP(2,1/(SRP!$B$11:$B$15&lt;=E9188)/(SRP!$C$11:$C$15&gt;=E9188),SRP!$D$11:$D$15)*(G9188/100)*(E9188/1000)),
0)))))),2)</f>
        <v>6.44</v>
      </c>
      <c r="L9188" s="173" t="str">
        <f t="shared" si="143"/>
        <v>Wine750</v>
      </c>
      <c r="M9188" s="154">
        <f>VLOOKUP(L9188,'Slope %'!C:D,2,0)</f>
        <v>0.1</v>
      </c>
    </row>
    <row r="9189" spans="1:13" x14ac:dyDescent="0.25">
      <c r="A9189" s="169">
        <v>788039</v>
      </c>
      <c r="B9189" s="170" t="s">
        <v>6694</v>
      </c>
      <c r="C9189" s="170" t="s">
        <v>24</v>
      </c>
      <c r="D9189" s="170" t="s">
        <v>185</v>
      </c>
      <c r="E9189" s="170">
        <v>750</v>
      </c>
      <c r="F9189" s="170">
        <v>12</v>
      </c>
      <c r="G9189" s="171">
        <v>14.5</v>
      </c>
      <c r="H9189" s="170" t="s">
        <v>256</v>
      </c>
      <c r="I9189" s="171">
        <v>12.99</v>
      </c>
      <c r="J9189" s="169">
        <v>1</v>
      </c>
      <c r="K9189" s="154" cm="1">
        <f t="array" ref="K9189">ROUND(
IF(C9189="Beer",
SUM(LOOKUP(2,1/(SRP!$B$8:$B$10&lt;=E9189)/(SRP!$C$8:$C$10&gt;=E9189),SRP!$D$8:$D$10)*(G9189/100)*(E9189/1000)),
IF(C9189="Spirits",
SUM(LOOKUP(2,1/(SRP!$B$2:$B$7&lt;=E9189)/(SRP!$C$2:$C$7&gt;=E9189),SRP!$D$2:$D$7)*(G9189/100)*(E9189/1000)),
IF(AND(C9189="Wine",D9189="Fortified Wines"),
SUM(LOOKUP(2,1/(SRP!$B$26:$B$29&lt;=E9189)/(SRP!$C$26:$C$29&gt;=E9189),SRP!$D$26:$D$29)*(G9189/100)*(E9189/1000)),
IF(C9189="Wine",
SUM(LOOKUP(2,1/(SRP!$B$21:$B$25&lt;=E9189)/(SRP!$C$21:$C$25&gt;=E9189),SRP!$D$21:$D$25)*(G9189/100)*(E9189/1000)),
IF(AND(C9189="Ready to Drink",D9189="RTD-One Pour Cocktail&gt;7%&lt;=14.5"),
SUM(LOOKUP(2,1/(SRP!$B$16:$B$20&lt;=E9189)/(SRP!$C$16:$C$20&gt;=E9189),SRP!$D$16:$D$20)*(G9189/100)*(E9189/1000)),
IF(C9189="Ready to Drink",
SUM(LOOKUP(2,1/(SRP!$B$11:$B$15&lt;=E9189)/(SRP!$C$11:$C$15&gt;=E9189),SRP!$D$11:$D$15)*(G9189/100)*(E9189/1000)),
0)))))),2)</f>
        <v>8.49</v>
      </c>
      <c r="L9189" s="173" t="str">
        <f t="shared" si="143"/>
        <v>Wine750</v>
      </c>
      <c r="M9189" s="154">
        <f>VLOOKUP(L9189,'Slope %'!C:D,2,0)</f>
        <v>0.1</v>
      </c>
    </row>
    <row r="9190" spans="1:13" x14ac:dyDescent="0.25">
      <c r="A9190" s="169">
        <v>789982</v>
      </c>
      <c r="B9190" s="170" t="s">
        <v>6695</v>
      </c>
      <c r="C9190" s="170" t="s">
        <v>24</v>
      </c>
      <c r="D9190" s="170" t="s">
        <v>166</v>
      </c>
      <c r="E9190" s="170">
        <v>750</v>
      </c>
      <c r="F9190" s="170">
        <v>12</v>
      </c>
      <c r="G9190" s="171">
        <v>12</v>
      </c>
      <c r="H9190" s="170" t="s">
        <v>26</v>
      </c>
      <c r="I9190" s="171">
        <v>11.99</v>
      </c>
      <c r="J9190" s="169">
        <v>1</v>
      </c>
      <c r="K9190" s="154" cm="1">
        <f t="array" ref="K9190">ROUND(
IF(C9190="Beer",
SUM(LOOKUP(2,1/(SRP!$B$8:$B$10&lt;=E9190)/(SRP!$C$8:$C$10&gt;=E9190),SRP!$D$8:$D$10)*(G9190/100)*(E9190/1000)),
IF(C9190="Spirits",
SUM(LOOKUP(2,1/(SRP!$B$2:$B$7&lt;=E9190)/(SRP!$C$2:$C$7&gt;=E9190),SRP!$D$2:$D$7)*(G9190/100)*(E9190/1000)),
IF(AND(C9190="Wine",D9190="Fortified Wines"),
SUM(LOOKUP(2,1/(SRP!$B$26:$B$29&lt;=E9190)/(SRP!$C$26:$C$29&gt;=E9190),SRP!$D$26:$D$29)*(G9190/100)*(E9190/1000)),
IF(C9190="Wine",
SUM(LOOKUP(2,1/(SRP!$B$21:$B$25&lt;=E9190)/(SRP!$C$21:$C$25&gt;=E9190),SRP!$D$21:$D$25)*(G9190/100)*(E9190/1000)),
IF(AND(C9190="Ready to Drink",D9190="RTD-One Pour Cocktail&gt;7%&lt;=14.5"),
SUM(LOOKUP(2,1/(SRP!$B$16:$B$20&lt;=E9190)/(SRP!$C$16:$C$20&gt;=E9190),SRP!$D$16:$D$20)*(G9190/100)*(E9190/1000)),
IF(C9190="Ready to Drink",
SUM(LOOKUP(2,1/(SRP!$B$11:$B$15&lt;=E9190)/(SRP!$C$11:$C$15&gt;=E9190),SRP!$D$11:$D$15)*(G9190/100)*(E9190/1000)),
0)))))),2)</f>
        <v>7.03</v>
      </c>
      <c r="L9190" s="173" t="str">
        <f t="shared" si="143"/>
        <v>Wine750</v>
      </c>
      <c r="M9190" s="154">
        <f>VLOOKUP(L9190,'Slope %'!C:D,2,0)</f>
        <v>0.1</v>
      </c>
    </row>
    <row r="9191" spans="1:13" x14ac:dyDescent="0.25">
      <c r="A9191" s="169">
        <v>790007</v>
      </c>
      <c r="B9191" s="170" t="s">
        <v>6696</v>
      </c>
      <c r="C9191" s="170" t="s">
        <v>24</v>
      </c>
      <c r="D9191" s="170" t="s">
        <v>34</v>
      </c>
      <c r="E9191" s="170">
        <v>750</v>
      </c>
      <c r="F9191" s="170">
        <v>12</v>
      </c>
      <c r="G9191" s="171">
        <v>12.5</v>
      </c>
      <c r="H9191" s="170" t="s">
        <v>5390</v>
      </c>
      <c r="I9191" s="171">
        <v>16.989999999999998</v>
      </c>
      <c r="J9191" s="169">
        <v>1</v>
      </c>
      <c r="K9191" s="154" cm="1">
        <f t="array" ref="K9191">ROUND(
IF(C9191="Beer",
SUM(LOOKUP(2,1/(SRP!$B$8:$B$10&lt;=E9191)/(SRP!$C$8:$C$10&gt;=E9191),SRP!$D$8:$D$10)*(G9191/100)*(E9191/1000)),
IF(C9191="Spirits",
SUM(LOOKUP(2,1/(SRP!$B$2:$B$7&lt;=E9191)/(SRP!$C$2:$C$7&gt;=E9191),SRP!$D$2:$D$7)*(G9191/100)*(E9191/1000)),
IF(AND(C9191="Wine",D9191="Fortified Wines"),
SUM(LOOKUP(2,1/(SRP!$B$26:$B$29&lt;=E9191)/(SRP!$C$26:$C$29&gt;=E9191),SRP!$D$26:$D$29)*(G9191/100)*(E9191/1000)),
IF(C9191="Wine",
SUM(LOOKUP(2,1/(SRP!$B$21:$B$25&lt;=E9191)/(SRP!$C$21:$C$25&gt;=E9191),SRP!$D$21:$D$25)*(G9191/100)*(E9191/1000)),
IF(AND(C9191="Ready to Drink",D9191="RTD-One Pour Cocktail&gt;7%&lt;=14.5"),
SUM(LOOKUP(2,1/(SRP!$B$16:$B$20&lt;=E9191)/(SRP!$C$16:$C$20&gt;=E9191),SRP!$D$16:$D$20)*(G9191/100)*(E9191/1000)),
IF(C9191="Ready to Drink",
SUM(LOOKUP(2,1/(SRP!$B$11:$B$15&lt;=E9191)/(SRP!$C$11:$C$15&gt;=E9191),SRP!$D$11:$D$15)*(G9191/100)*(E9191/1000)),
0)))))),2)</f>
        <v>7.32</v>
      </c>
      <c r="L9191" s="173" t="str">
        <f t="shared" si="143"/>
        <v>Wine750</v>
      </c>
      <c r="M9191" s="154">
        <f>VLOOKUP(L9191,'Slope %'!C:D,2,0)</f>
        <v>0.1</v>
      </c>
    </row>
    <row r="9192" spans="1:13" x14ac:dyDescent="0.25">
      <c r="A9192" s="169">
        <v>790255</v>
      </c>
      <c r="B9192" s="170" t="s">
        <v>6697</v>
      </c>
      <c r="C9192" s="170" t="s">
        <v>24</v>
      </c>
      <c r="D9192" s="170" t="s">
        <v>34</v>
      </c>
      <c r="E9192" s="170">
        <v>750</v>
      </c>
      <c r="F9192" s="170">
        <v>12</v>
      </c>
      <c r="G9192" s="171">
        <v>14</v>
      </c>
      <c r="H9192" s="170" t="s">
        <v>200</v>
      </c>
      <c r="I9192" s="171">
        <v>17.989999999999998</v>
      </c>
      <c r="J9192" s="169">
        <v>1</v>
      </c>
      <c r="K9192" s="154" cm="1">
        <f t="array" ref="K9192">ROUND(
IF(C9192="Beer",
SUM(LOOKUP(2,1/(SRP!$B$8:$B$10&lt;=E9192)/(SRP!$C$8:$C$10&gt;=E9192),SRP!$D$8:$D$10)*(G9192/100)*(E9192/1000)),
IF(C9192="Spirits",
SUM(LOOKUP(2,1/(SRP!$B$2:$B$7&lt;=E9192)/(SRP!$C$2:$C$7&gt;=E9192),SRP!$D$2:$D$7)*(G9192/100)*(E9192/1000)),
IF(AND(C9192="Wine",D9192="Fortified Wines"),
SUM(LOOKUP(2,1/(SRP!$B$26:$B$29&lt;=E9192)/(SRP!$C$26:$C$29&gt;=E9192),SRP!$D$26:$D$29)*(G9192/100)*(E9192/1000)),
IF(C9192="Wine",
SUM(LOOKUP(2,1/(SRP!$B$21:$B$25&lt;=E9192)/(SRP!$C$21:$C$25&gt;=E9192),SRP!$D$21:$D$25)*(G9192/100)*(E9192/1000)),
IF(AND(C9192="Ready to Drink",D9192="RTD-One Pour Cocktail&gt;7%&lt;=14.5"),
SUM(LOOKUP(2,1/(SRP!$B$16:$B$20&lt;=E9192)/(SRP!$C$16:$C$20&gt;=E9192),SRP!$D$16:$D$20)*(G9192/100)*(E9192/1000)),
IF(C9192="Ready to Drink",
SUM(LOOKUP(2,1/(SRP!$B$11:$B$15&lt;=E9192)/(SRP!$C$11:$C$15&gt;=E9192),SRP!$D$11:$D$15)*(G9192/100)*(E9192/1000)),
0)))))),2)</f>
        <v>8.1999999999999993</v>
      </c>
      <c r="L9192" s="173" t="str">
        <f t="shared" si="143"/>
        <v>Wine750</v>
      </c>
      <c r="M9192" s="154">
        <f>VLOOKUP(L9192,'Slope %'!C:D,2,0)</f>
        <v>0.1</v>
      </c>
    </row>
    <row r="9193" spans="1:13" x14ac:dyDescent="0.25">
      <c r="A9193" s="169">
        <v>790265</v>
      </c>
      <c r="B9193" s="170" t="s">
        <v>6698</v>
      </c>
      <c r="C9193" s="170" t="s">
        <v>263</v>
      </c>
      <c r="D9193" s="170" t="s">
        <v>935</v>
      </c>
      <c r="E9193" s="170">
        <v>30000</v>
      </c>
      <c r="F9193" s="170">
        <v>1</v>
      </c>
      <c r="G9193" s="171">
        <v>5.5</v>
      </c>
      <c r="H9193" s="170" t="s">
        <v>222</v>
      </c>
      <c r="I9193" s="171">
        <v>151.69999999999999</v>
      </c>
      <c r="J9193" s="169">
        <v>1</v>
      </c>
      <c r="K9193" s="154" cm="1">
        <f t="array" ref="K9193">ROUND(
IF(C9193="Beer",
SUM(LOOKUP(2,1/(SRP!$B$8:$B$10&lt;=E9193)/(SRP!$C$8:$C$10&gt;=E9193),SRP!$D$8:$D$10)*(G9193/100)*(E9193/1000)),
IF(C9193="Spirits",
SUM(LOOKUP(2,1/(SRP!$B$2:$B$7&lt;=E9193)/(SRP!$C$2:$C$7&gt;=E9193),SRP!$D$2:$D$7)*(G9193/100)*(E9193/1000)),
IF(AND(C9193="Wine",D9193="Fortified Wines"),
SUM(LOOKUP(2,1/(SRP!$B$26:$B$29&lt;=E9193)/(SRP!$C$26:$C$29&gt;=E9193),SRP!$D$26:$D$29)*(G9193/100)*(E9193/1000)),
IF(C9193="Wine",
SUM(LOOKUP(2,1/(SRP!$B$21:$B$25&lt;=E9193)/(SRP!$C$21:$C$25&gt;=E9193),SRP!$D$21:$D$25)*(G9193/100)*(E9193/1000)),
IF(AND(C9193="Ready to Drink",D9193="RTD-One Pour Cocktail&gt;7%&lt;=14.5"),
SUM(LOOKUP(2,1/(SRP!$B$16:$B$20&lt;=E9193)/(SRP!$C$16:$C$20&gt;=E9193),SRP!$D$16:$D$20)*(G9193/100)*(E9193/1000)),
IF(C9193="Ready to Drink",
SUM(LOOKUP(2,1/(SRP!$B$11:$B$15&lt;=E9193)/(SRP!$C$11:$C$15&gt;=E9193),SRP!$D$11:$D$15)*(G9193/100)*(E9193/1000)),
0)))))),2)</f>
        <v>128.82</v>
      </c>
      <c r="L9193" s="173" t="str">
        <f t="shared" si="143"/>
        <v>Ready to Drink30000</v>
      </c>
      <c r="M9193" s="154" t="e">
        <f>VLOOKUP(L9193,'Slope %'!C:D,2,0)</f>
        <v>#N/A</v>
      </c>
    </row>
    <row r="9194" spans="1:13" x14ac:dyDescent="0.25">
      <c r="A9194" s="169">
        <v>799950</v>
      </c>
      <c r="B9194" s="170" t="s">
        <v>6699</v>
      </c>
      <c r="C9194" s="170" t="s">
        <v>11</v>
      </c>
      <c r="D9194" s="170" t="s">
        <v>303</v>
      </c>
      <c r="E9194" s="170">
        <v>473</v>
      </c>
      <c r="F9194" s="170">
        <v>24</v>
      </c>
      <c r="G9194" s="171">
        <v>6.1</v>
      </c>
      <c r="H9194" s="170" t="s">
        <v>222</v>
      </c>
      <c r="I9194" s="171">
        <v>3.99</v>
      </c>
      <c r="J9194" s="169">
        <v>1</v>
      </c>
      <c r="K9194" s="154" cm="1">
        <f t="array" ref="K9194">ROUND(
IF(C9194="Beer",
SUM(LOOKUP(2,1/(SRP!$B$8:$B$10&lt;=E9194)/(SRP!$C$8:$C$10&gt;=E9194),SRP!$D$8:$D$10)*(G9194/100)*(E9194/1000)),
IF(C9194="Spirits",
SUM(LOOKUP(2,1/(SRP!$B$2:$B$7&lt;=E9194)/(SRP!$C$2:$C$7&gt;=E9194),SRP!$D$2:$D$7)*(G9194/100)*(E9194/1000)),
IF(AND(C9194="Wine",D9194="Fortified Wines"),
SUM(LOOKUP(2,1/(SRP!$B$26:$B$29&lt;=E9194)/(SRP!$C$26:$C$29&gt;=E9194),SRP!$D$26:$D$29)*(G9194/100)*(E9194/1000)),
IF(C9194="Wine",
SUM(LOOKUP(2,1/(SRP!$B$21:$B$25&lt;=E9194)/(SRP!$C$21:$C$25&gt;=E9194),SRP!$D$21:$D$25)*(G9194/100)*(E9194/1000)),
IF(AND(C9194="Ready to Drink",D9194="RTD-One Pour Cocktail&gt;7%&lt;=14.5"),
SUM(LOOKUP(2,1/(SRP!$B$16:$B$20&lt;=E9194)/(SRP!$C$16:$C$20&gt;=E9194),SRP!$D$16:$D$20)*(G9194/100)*(E9194/1000)),
IF(C9194="Ready to Drink",
SUM(LOOKUP(2,1/(SRP!$B$11:$B$15&lt;=E9194)/(SRP!$C$11:$C$15&gt;=E9194),SRP!$D$11:$D$15)*(G9194/100)*(E9194/1000)),
0)))))),2)</f>
        <v>2.25</v>
      </c>
      <c r="L9194" s="173" t="str">
        <f t="shared" si="143"/>
        <v>Beer473</v>
      </c>
      <c r="M9194" s="154">
        <f>VLOOKUP(L9194,'Slope %'!C:D,2,0)</f>
        <v>0.12</v>
      </c>
    </row>
    <row r="9195" spans="1:13" x14ac:dyDescent="0.25">
      <c r="A9195" s="169">
        <v>799950</v>
      </c>
      <c r="B9195" s="170" t="s">
        <v>6699</v>
      </c>
      <c r="C9195" s="170" t="s">
        <v>11</v>
      </c>
      <c r="D9195" s="170" t="s">
        <v>303</v>
      </c>
      <c r="E9195" s="170">
        <v>473</v>
      </c>
      <c r="F9195" s="170">
        <v>24</v>
      </c>
      <c r="G9195" s="171">
        <v>6.1</v>
      </c>
      <c r="H9195" s="170" t="s">
        <v>222</v>
      </c>
      <c r="I9195" s="171">
        <v>3.99</v>
      </c>
      <c r="J9195" s="169">
        <v>1</v>
      </c>
      <c r="K9195" s="154" cm="1">
        <f t="array" ref="K9195">ROUND(
IF(C9195="Beer",
SUM(LOOKUP(2,1/(SRP!$B$8:$B$10&lt;=E9195)/(SRP!$C$8:$C$10&gt;=E9195),SRP!$D$8:$D$10)*(G9195/100)*(E9195/1000)),
IF(C9195="Spirits",
SUM(LOOKUP(2,1/(SRP!$B$2:$B$7&lt;=E9195)/(SRP!$C$2:$C$7&gt;=E9195),SRP!$D$2:$D$7)*(G9195/100)*(E9195/1000)),
IF(AND(C9195="Wine",D9195="Fortified Wines"),
SUM(LOOKUP(2,1/(SRP!$B$26:$B$29&lt;=E9195)/(SRP!$C$26:$C$29&gt;=E9195),SRP!$D$26:$D$29)*(G9195/100)*(E9195/1000)),
IF(C9195="Wine",
SUM(LOOKUP(2,1/(SRP!$B$21:$B$25&lt;=E9195)/(SRP!$C$21:$C$25&gt;=E9195),SRP!$D$21:$D$25)*(G9195/100)*(E9195/1000)),
IF(AND(C9195="Ready to Drink",D9195="RTD-One Pour Cocktail&gt;7%&lt;=14.5"),
SUM(LOOKUP(2,1/(SRP!$B$16:$B$20&lt;=E9195)/(SRP!$C$16:$C$20&gt;=E9195),SRP!$D$16:$D$20)*(G9195/100)*(E9195/1000)),
IF(C9195="Ready to Drink",
SUM(LOOKUP(2,1/(SRP!$B$11:$B$15&lt;=E9195)/(SRP!$C$11:$C$15&gt;=E9195),SRP!$D$11:$D$15)*(G9195/100)*(E9195/1000)),
0)))))),2)</f>
        <v>2.25</v>
      </c>
      <c r="L9195" s="173" t="str">
        <f t="shared" si="143"/>
        <v>Beer473</v>
      </c>
      <c r="M9195" s="154">
        <f>VLOOKUP(L9195,'Slope %'!C:D,2,0)</f>
        <v>0.12</v>
      </c>
    </row>
    <row r="9196" spans="1:13" x14ac:dyDescent="0.25">
      <c r="A9196" s="169">
        <v>800565</v>
      </c>
      <c r="B9196" s="170" t="s">
        <v>6700</v>
      </c>
      <c r="C9196" s="170" t="s">
        <v>11</v>
      </c>
      <c r="D9196" s="170" t="s">
        <v>211</v>
      </c>
      <c r="E9196" s="170">
        <v>4092</v>
      </c>
      <c r="F9196" s="170">
        <v>1</v>
      </c>
      <c r="G9196" s="171">
        <v>4</v>
      </c>
      <c r="H9196" s="170" t="s">
        <v>824</v>
      </c>
      <c r="I9196" s="171">
        <v>27.49</v>
      </c>
      <c r="J9196" s="169">
        <v>12</v>
      </c>
      <c r="K9196" s="154" cm="1">
        <f t="array" ref="K9196">ROUND(
IF(C9196="Beer",
SUM(LOOKUP(2,1/(SRP!$B$8:$B$10&lt;=E9196)/(SRP!$C$8:$C$10&gt;=E9196),SRP!$D$8:$D$10)*(G9196/100)*(E9196/1000)),
IF(C9196="Spirits",
SUM(LOOKUP(2,1/(SRP!$B$2:$B$7&lt;=E9196)/(SRP!$C$2:$C$7&gt;=E9196),SRP!$D$2:$D$7)*(G9196/100)*(E9196/1000)),
IF(AND(C9196="Wine",D9196="Fortified Wines"),
SUM(LOOKUP(2,1/(SRP!$B$26:$B$29&lt;=E9196)/(SRP!$C$26:$C$29&gt;=E9196),SRP!$D$26:$D$29)*(G9196/100)*(E9196/1000)),
IF(C9196="Wine",
SUM(LOOKUP(2,1/(SRP!$B$21:$B$25&lt;=E9196)/(SRP!$C$21:$C$25&gt;=E9196),SRP!$D$21:$D$25)*(G9196/100)*(E9196/1000)),
IF(AND(C9196="Ready to Drink",D9196="RTD-One Pour Cocktail&gt;7%&lt;=14.5"),
SUM(LOOKUP(2,1/(SRP!$B$16:$B$20&lt;=E9196)/(SRP!$C$16:$C$20&gt;=E9196),SRP!$D$16:$D$20)*(G9196/100)*(E9196/1000)),
IF(C9196="Ready to Drink",
SUM(LOOKUP(2,1/(SRP!$B$11:$B$15&lt;=E9196)/(SRP!$C$11:$C$15&gt;=E9196),SRP!$D$11:$D$15)*(G9196/100)*(E9196/1000)),
0)))))),2)</f>
        <v>12.78</v>
      </c>
      <c r="L9196" s="173" t="str">
        <f t="shared" si="143"/>
        <v>Beer4092</v>
      </c>
      <c r="M9196" s="154">
        <f>VLOOKUP(L9196,'Slope %'!C:D,2,0)</f>
        <v>7.0000000000000007E-2</v>
      </c>
    </row>
    <row r="9197" spans="1:13" x14ac:dyDescent="0.25">
      <c r="A9197" s="169">
        <v>800565</v>
      </c>
      <c r="B9197" s="170" t="s">
        <v>6700</v>
      </c>
      <c r="C9197" s="170" t="s">
        <v>11</v>
      </c>
      <c r="D9197" s="170" t="s">
        <v>211</v>
      </c>
      <c r="E9197" s="170">
        <v>4092</v>
      </c>
      <c r="F9197" s="170">
        <v>1</v>
      </c>
      <c r="G9197" s="171">
        <v>4</v>
      </c>
      <c r="H9197" s="170" t="s">
        <v>824</v>
      </c>
      <c r="I9197" s="171">
        <v>27.49</v>
      </c>
      <c r="J9197" s="169">
        <v>12</v>
      </c>
      <c r="K9197" s="154" cm="1">
        <f t="array" ref="K9197">ROUND(
IF(C9197="Beer",
SUM(LOOKUP(2,1/(SRP!$B$8:$B$10&lt;=E9197)/(SRP!$C$8:$C$10&gt;=E9197),SRP!$D$8:$D$10)*(G9197/100)*(E9197/1000)),
IF(C9197="Spirits",
SUM(LOOKUP(2,1/(SRP!$B$2:$B$7&lt;=E9197)/(SRP!$C$2:$C$7&gt;=E9197),SRP!$D$2:$D$7)*(G9197/100)*(E9197/1000)),
IF(AND(C9197="Wine",D9197="Fortified Wines"),
SUM(LOOKUP(2,1/(SRP!$B$26:$B$29&lt;=E9197)/(SRP!$C$26:$C$29&gt;=E9197),SRP!$D$26:$D$29)*(G9197/100)*(E9197/1000)),
IF(C9197="Wine",
SUM(LOOKUP(2,1/(SRP!$B$21:$B$25&lt;=E9197)/(SRP!$C$21:$C$25&gt;=E9197),SRP!$D$21:$D$25)*(G9197/100)*(E9197/1000)),
IF(AND(C9197="Ready to Drink",D9197="RTD-One Pour Cocktail&gt;7%&lt;=14.5"),
SUM(LOOKUP(2,1/(SRP!$B$16:$B$20&lt;=E9197)/(SRP!$C$16:$C$20&gt;=E9197),SRP!$D$16:$D$20)*(G9197/100)*(E9197/1000)),
IF(C9197="Ready to Drink",
SUM(LOOKUP(2,1/(SRP!$B$11:$B$15&lt;=E9197)/(SRP!$C$11:$C$15&gt;=E9197),SRP!$D$11:$D$15)*(G9197/100)*(E9197/1000)),
0)))))),2)</f>
        <v>12.78</v>
      </c>
      <c r="L9197" s="173" t="str">
        <f t="shared" si="143"/>
        <v>Beer4092</v>
      </c>
      <c r="M9197" s="154">
        <f>VLOOKUP(L9197,'Slope %'!C:D,2,0)</f>
        <v>7.0000000000000007E-2</v>
      </c>
    </row>
    <row r="9198" spans="1:13" x14ac:dyDescent="0.25">
      <c r="A9198" s="169">
        <v>800755</v>
      </c>
      <c r="B9198" s="170" t="s">
        <v>6701</v>
      </c>
      <c r="C9198" s="170" t="s">
        <v>24</v>
      </c>
      <c r="D9198" s="170" t="s">
        <v>127</v>
      </c>
      <c r="E9198" s="170">
        <v>750</v>
      </c>
      <c r="F9198" s="170">
        <v>6</v>
      </c>
      <c r="G9198" s="171">
        <v>14.5</v>
      </c>
      <c r="H9198" s="170" t="s">
        <v>22</v>
      </c>
      <c r="I9198" s="171">
        <v>30.99</v>
      </c>
      <c r="J9198" s="169">
        <v>1</v>
      </c>
      <c r="K9198" s="154" cm="1">
        <f t="array" ref="K9198">ROUND(
IF(C9198="Beer",
SUM(LOOKUP(2,1/(SRP!$B$8:$B$10&lt;=E9198)/(SRP!$C$8:$C$10&gt;=E9198),SRP!$D$8:$D$10)*(G9198/100)*(E9198/1000)),
IF(C9198="Spirits",
SUM(LOOKUP(2,1/(SRP!$B$2:$B$7&lt;=E9198)/(SRP!$C$2:$C$7&gt;=E9198),SRP!$D$2:$D$7)*(G9198/100)*(E9198/1000)),
IF(AND(C9198="Wine",D9198="Fortified Wines"),
SUM(LOOKUP(2,1/(SRP!$B$26:$B$29&lt;=E9198)/(SRP!$C$26:$C$29&gt;=E9198),SRP!$D$26:$D$29)*(G9198/100)*(E9198/1000)),
IF(C9198="Wine",
SUM(LOOKUP(2,1/(SRP!$B$21:$B$25&lt;=E9198)/(SRP!$C$21:$C$25&gt;=E9198),SRP!$D$21:$D$25)*(G9198/100)*(E9198/1000)),
IF(AND(C9198="Ready to Drink",D9198="RTD-One Pour Cocktail&gt;7%&lt;=14.5"),
SUM(LOOKUP(2,1/(SRP!$B$16:$B$20&lt;=E9198)/(SRP!$C$16:$C$20&gt;=E9198),SRP!$D$16:$D$20)*(G9198/100)*(E9198/1000)),
IF(C9198="Ready to Drink",
SUM(LOOKUP(2,1/(SRP!$B$11:$B$15&lt;=E9198)/(SRP!$C$11:$C$15&gt;=E9198),SRP!$D$11:$D$15)*(G9198/100)*(E9198/1000)),
0)))))),2)</f>
        <v>8.49</v>
      </c>
      <c r="L9198" s="173" t="str">
        <f t="shared" si="143"/>
        <v>Wine750</v>
      </c>
      <c r="M9198" s="154">
        <f>VLOOKUP(L9198,'Slope %'!C:D,2,0)</f>
        <v>0.1</v>
      </c>
    </row>
    <row r="9199" spans="1:13" x14ac:dyDescent="0.25">
      <c r="A9199" s="169">
        <v>801209</v>
      </c>
      <c r="B9199" s="170" t="s">
        <v>6702</v>
      </c>
      <c r="C9199" s="170" t="s">
        <v>24</v>
      </c>
      <c r="D9199" s="170" t="s">
        <v>235</v>
      </c>
      <c r="E9199" s="170">
        <v>750</v>
      </c>
      <c r="F9199" s="170">
        <v>6</v>
      </c>
      <c r="G9199" s="171">
        <v>18.5</v>
      </c>
      <c r="H9199" s="170" t="s">
        <v>96</v>
      </c>
      <c r="I9199" s="171">
        <v>24.99</v>
      </c>
      <c r="J9199" s="169">
        <v>1</v>
      </c>
      <c r="K9199" s="154" cm="1">
        <f t="array" ref="K9199">ROUND(
IF(C9199="Beer",
SUM(LOOKUP(2,1/(SRP!$B$8:$B$10&lt;=E9199)/(SRP!$C$8:$C$10&gt;=E9199),SRP!$D$8:$D$10)*(G9199/100)*(E9199/1000)),
IF(C9199="Spirits",
SUM(LOOKUP(2,1/(SRP!$B$2:$B$7&lt;=E9199)/(SRP!$C$2:$C$7&gt;=E9199),SRP!$D$2:$D$7)*(G9199/100)*(E9199/1000)),
IF(AND(C9199="Wine",D9199="Fortified Wines"),
SUM(LOOKUP(2,1/(SRP!$B$26:$B$29&lt;=E9199)/(SRP!$C$26:$C$29&gt;=E9199),SRP!$D$26:$D$29)*(G9199/100)*(E9199/1000)),
IF(C9199="Wine",
SUM(LOOKUP(2,1/(SRP!$B$21:$B$25&lt;=E9199)/(SRP!$C$21:$C$25&gt;=E9199),SRP!$D$21:$D$25)*(G9199/100)*(E9199/1000)),
IF(AND(C9199="Ready to Drink",D9199="RTD-One Pour Cocktail&gt;7%&lt;=14.5"),
SUM(LOOKUP(2,1/(SRP!$B$16:$B$20&lt;=E9199)/(SRP!$C$16:$C$20&gt;=E9199),SRP!$D$16:$D$20)*(G9199/100)*(E9199/1000)),
IF(C9199="Ready to Drink",
SUM(LOOKUP(2,1/(SRP!$B$11:$B$15&lt;=E9199)/(SRP!$C$11:$C$15&gt;=E9199),SRP!$D$11:$D$15)*(G9199/100)*(E9199/1000)),
0)))))),2)</f>
        <v>10.83</v>
      </c>
      <c r="L9199" s="173" t="str">
        <f t="shared" si="143"/>
        <v>Wine750</v>
      </c>
      <c r="M9199" s="154">
        <f>VLOOKUP(L9199,'Slope %'!C:D,2,0)</f>
        <v>0.1</v>
      </c>
    </row>
    <row r="9200" spans="1:13" x14ac:dyDescent="0.25">
      <c r="A9200" s="169">
        <v>802108</v>
      </c>
      <c r="B9200" s="170" t="s">
        <v>6703</v>
      </c>
      <c r="C9200" s="170" t="s">
        <v>24</v>
      </c>
      <c r="D9200" s="170" t="s">
        <v>34</v>
      </c>
      <c r="E9200" s="170">
        <v>750</v>
      </c>
      <c r="F9200" s="170">
        <v>12</v>
      </c>
      <c r="G9200" s="171">
        <v>13.5</v>
      </c>
      <c r="H9200" s="170" t="s">
        <v>91</v>
      </c>
      <c r="I9200" s="171">
        <v>24.99</v>
      </c>
      <c r="J9200" s="169">
        <v>1</v>
      </c>
      <c r="K9200" s="154" cm="1">
        <f t="array" ref="K9200">ROUND(
IF(C9200="Beer",
SUM(LOOKUP(2,1/(SRP!$B$8:$B$10&lt;=E9200)/(SRP!$C$8:$C$10&gt;=E9200),SRP!$D$8:$D$10)*(G9200/100)*(E9200/1000)),
IF(C9200="Spirits",
SUM(LOOKUP(2,1/(SRP!$B$2:$B$7&lt;=E9200)/(SRP!$C$2:$C$7&gt;=E9200),SRP!$D$2:$D$7)*(G9200/100)*(E9200/1000)),
IF(AND(C9200="Wine",D9200="Fortified Wines"),
SUM(LOOKUP(2,1/(SRP!$B$26:$B$29&lt;=E9200)/(SRP!$C$26:$C$29&gt;=E9200),SRP!$D$26:$D$29)*(G9200/100)*(E9200/1000)),
IF(C9200="Wine",
SUM(LOOKUP(2,1/(SRP!$B$21:$B$25&lt;=E9200)/(SRP!$C$21:$C$25&gt;=E9200),SRP!$D$21:$D$25)*(G9200/100)*(E9200/1000)),
IF(AND(C9200="Ready to Drink",D9200="RTD-One Pour Cocktail&gt;7%&lt;=14.5"),
SUM(LOOKUP(2,1/(SRP!$B$16:$B$20&lt;=E9200)/(SRP!$C$16:$C$20&gt;=E9200),SRP!$D$16:$D$20)*(G9200/100)*(E9200/1000)),
IF(C9200="Ready to Drink",
SUM(LOOKUP(2,1/(SRP!$B$11:$B$15&lt;=E9200)/(SRP!$C$11:$C$15&gt;=E9200),SRP!$D$11:$D$15)*(G9200/100)*(E9200/1000)),
0)))))),2)</f>
        <v>7.9</v>
      </c>
      <c r="L9200" s="173" t="str">
        <f t="shared" si="143"/>
        <v>Wine750</v>
      </c>
      <c r="M9200" s="154">
        <f>VLOOKUP(L9200,'Slope %'!C:D,2,0)</f>
        <v>0.1</v>
      </c>
    </row>
    <row r="9201" spans="1:13" x14ac:dyDescent="0.25">
      <c r="A9201" s="169">
        <v>802496</v>
      </c>
      <c r="B9201" s="170" t="s">
        <v>6704</v>
      </c>
      <c r="C9201" s="170" t="s">
        <v>15</v>
      </c>
      <c r="D9201" s="170" t="s">
        <v>1399</v>
      </c>
      <c r="E9201" s="170">
        <v>750</v>
      </c>
      <c r="F9201" s="170">
        <v>12</v>
      </c>
      <c r="G9201" s="171">
        <v>40</v>
      </c>
      <c r="H9201" s="170" t="s">
        <v>20</v>
      </c>
      <c r="I9201" s="171">
        <v>23.75</v>
      </c>
      <c r="J9201" s="169">
        <v>1</v>
      </c>
      <c r="K9201" s="154" cm="1">
        <f t="array" ref="K9201">ROUND(
IF(C9201="Beer",
SUM(LOOKUP(2,1/(SRP!$B$8:$B$10&lt;=E9201)/(SRP!$C$8:$C$10&gt;=E9201),SRP!$D$8:$D$10)*(G9201/100)*(E9201/1000)),
IF(C9201="Spirits",
SUM(LOOKUP(2,1/(SRP!$B$2:$B$7&lt;=E9201)/(SRP!$C$2:$C$7&gt;=E9201),SRP!$D$2:$D$7)*(G9201/100)*(E9201/1000)),
IF(AND(C9201="Wine",D9201="Fortified Wines"),
SUM(LOOKUP(2,1/(SRP!$B$26:$B$29&lt;=E9201)/(SRP!$C$26:$C$29&gt;=E9201),SRP!$D$26:$D$29)*(G9201/100)*(E9201/1000)),
IF(C9201="Wine",
SUM(LOOKUP(2,1/(SRP!$B$21:$B$25&lt;=E9201)/(SRP!$C$21:$C$25&gt;=E9201),SRP!$D$21:$D$25)*(G9201/100)*(E9201/1000)),
IF(AND(C9201="Ready to Drink",D9201="RTD-One Pour Cocktail&gt;7%&lt;=14.5"),
SUM(LOOKUP(2,1/(SRP!$B$16:$B$20&lt;=E9201)/(SRP!$C$16:$C$20&gt;=E9201),SRP!$D$16:$D$20)*(G9201/100)*(E9201/1000)),
IF(C9201="Ready to Drink",
SUM(LOOKUP(2,1/(SRP!$B$11:$B$15&lt;=E9201)/(SRP!$C$11:$C$15&gt;=E9201),SRP!$D$11:$D$15)*(G9201/100)*(E9201/1000)),
0)))))),2)</f>
        <v>23.42</v>
      </c>
      <c r="L9201" s="173" t="str">
        <f t="shared" si="143"/>
        <v>Spirits750</v>
      </c>
      <c r="M9201" s="154">
        <f>VLOOKUP(L9201,'Slope %'!C:D,2,0)</f>
        <v>7.0000000000000007E-2</v>
      </c>
    </row>
    <row r="9202" spans="1:13" x14ac:dyDescent="0.25">
      <c r="A9202" s="169">
        <v>802751</v>
      </c>
      <c r="B9202" s="170" t="s">
        <v>6705</v>
      </c>
      <c r="C9202" s="170" t="s">
        <v>15</v>
      </c>
      <c r="D9202" s="170" t="s">
        <v>626</v>
      </c>
      <c r="E9202" s="170">
        <v>750</v>
      </c>
      <c r="F9202" s="170">
        <v>12</v>
      </c>
      <c r="G9202" s="171">
        <v>40</v>
      </c>
      <c r="H9202" s="170" t="s">
        <v>20</v>
      </c>
      <c r="I9202" s="171">
        <v>32.33</v>
      </c>
      <c r="J9202" s="169">
        <v>1</v>
      </c>
      <c r="K9202" s="154" cm="1">
        <f t="array" ref="K9202">ROUND(
IF(C9202="Beer",
SUM(LOOKUP(2,1/(SRP!$B$8:$B$10&lt;=E9202)/(SRP!$C$8:$C$10&gt;=E9202),SRP!$D$8:$D$10)*(G9202/100)*(E9202/1000)),
IF(C9202="Spirits",
SUM(LOOKUP(2,1/(SRP!$B$2:$B$7&lt;=E9202)/(SRP!$C$2:$C$7&gt;=E9202),SRP!$D$2:$D$7)*(G9202/100)*(E9202/1000)),
IF(AND(C9202="Wine",D9202="Fortified Wines"),
SUM(LOOKUP(2,1/(SRP!$B$26:$B$29&lt;=E9202)/(SRP!$C$26:$C$29&gt;=E9202),SRP!$D$26:$D$29)*(G9202/100)*(E9202/1000)),
IF(C9202="Wine",
SUM(LOOKUP(2,1/(SRP!$B$21:$B$25&lt;=E9202)/(SRP!$C$21:$C$25&gt;=E9202),SRP!$D$21:$D$25)*(G9202/100)*(E9202/1000)),
IF(AND(C9202="Ready to Drink",D9202="RTD-One Pour Cocktail&gt;7%&lt;=14.5"),
SUM(LOOKUP(2,1/(SRP!$B$16:$B$20&lt;=E9202)/(SRP!$C$16:$C$20&gt;=E9202),SRP!$D$16:$D$20)*(G9202/100)*(E9202/1000)),
IF(C9202="Ready to Drink",
SUM(LOOKUP(2,1/(SRP!$B$11:$B$15&lt;=E9202)/(SRP!$C$11:$C$15&gt;=E9202),SRP!$D$11:$D$15)*(G9202/100)*(E9202/1000)),
0)))))),2)</f>
        <v>23.42</v>
      </c>
      <c r="L9202" s="173" t="str">
        <f t="shared" si="143"/>
        <v>Spirits750</v>
      </c>
      <c r="M9202" s="154">
        <f>VLOOKUP(L9202,'Slope %'!C:D,2,0)</f>
        <v>7.0000000000000007E-2</v>
      </c>
    </row>
    <row r="9203" spans="1:13" x14ac:dyDescent="0.25">
      <c r="A9203" s="169">
        <v>802843</v>
      </c>
      <c r="B9203" s="170" t="s">
        <v>6706</v>
      </c>
      <c r="C9203" s="170" t="s">
        <v>15</v>
      </c>
      <c r="D9203" s="170" t="s">
        <v>125</v>
      </c>
      <c r="E9203" s="170">
        <v>750</v>
      </c>
      <c r="F9203" s="170">
        <v>12</v>
      </c>
      <c r="G9203" s="171">
        <v>40</v>
      </c>
      <c r="H9203" s="170" t="s">
        <v>29</v>
      </c>
      <c r="I9203" s="171">
        <v>33.69</v>
      </c>
      <c r="J9203" s="169">
        <v>1</v>
      </c>
      <c r="K9203" s="154" cm="1">
        <f t="array" ref="K9203">ROUND(
IF(C9203="Beer",
SUM(LOOKUP(2,1/(SRP!$B$8:$B$10&lt;=E9203)/(SRP!$C$8:$C$10&gt;=E9203),SRP!$D$8:$D$10)*(G9203/100)*(E9203/1000)),
IF(C9203="Spirits",
SUM(LOOKUP(2,1/(SRP!$B$2:$B$7&lt;=E9203)/(SRP!$C$2:$C$7&gt;=E9203),SRP!$D$2:$D$7)*(G9203/100)*(E9203/1000)),
IF(AND(C9203="Wine",D9203="Fortified Wines"),
SUM(LOOKUP(2,1/(SRP!$B$26:$B$29&lt;=E9203)/(SRP!$C$26:$C$29&gt;=E9203),SRP!$D$26:$D$29)*(G9203/100)*(E9203/1000)),
IF(C9203="Wine",
SUM(LOOKUP(2,1/(SRP!$B$21:$B$25&lt;=E9203)/(SRP!$C$21:$C$25&gt;=E9203),SRP!$D$21:$D$25)*(G9203/100)*(E9203/1000)),
IF(AND(C9203="Ready to Drink",D9203="RTD-One Pour Cocktail&gt;7%&lt;=14.5"),
SUM(LOOKUP(2,1/(SRP!$B$16:$B$20&lt;=E9203)/(SRP!$C$16:$C$20&gt;=E9203),SRP!$D$16:$D$20)*(G9203/100)*(E9203/1000)),
IF(C9203="Ready to Drink",
SUM(LOOKUP(2,1/(SRP!$B$11:$B$15&lt;=E9203)/(SRP!$C$11:$C$15&gt;=E9203),SRP!$D$11:$D$15)*(G9203/100)*(E9203/1000)),
0)))))),2)</f>
        <v>23.42</v>
      </c>
      <c r="L9203" s="173" t="str">
        <f t="shared" si="143"/>
        <v>Spirits750</v>
      </c>
      <c r="M9203" s="154">
        <f>VLOOKUP(L9203,'Slope %'!C:D,2,0)</f>
        <v>7.0000000000000007E-2</v>
      </c>
    </row>
    <row r="9204" spans="1:13" x14ac:dyDescent="0.25">
      <c r="A9204" s="169">
        <v>802934</v>
      </c>
      <c r="B9204" s="170" t="s">
        <v>6707</v>
      </c>
      <c r="C9204" s="170" t="s">
        <v>15</v>
      </c>
      <c r="D9204" s="170" t="s">
        <v>198</v>
      </c>
      <c r="E9204" s="170">
        <v>750</v>
      </c>
      <c r="F9204" s="170">
        <v>12</v>
      </c>
      <c r="G9204" s="171">
        <v>35</v>
      </c>
      <c r="H9204" s="170" t="s">
        <v>29</v>
      </c>
      <c r="I9204" s="171">
        <v>23</v>
      </c>
      <c r="J9204" s="169">
        <v>1</v>
      </c>
      <c r="K9204" s="154" cm="1">
        <f t="array" ref="K9204">ROUND(
IF(C9204="Beer",
SUM(LOOKUP(2,1/(SRP!$B$8:$B$10&lt;=E9204)/(SRP!$C$8:$C$10&gt;=E9204),SRP!$D$8:$D$10)*(G9204/100)*(E9204/1000)),
IF(C9204="Spirits",
SUM(LOOKUP(2,1/(SRP!$B$2:$B$7&lt;=E9204)/(SRP!$C$2:$C$7&gt;=E9204),SRP!$D$2:$D$7)*(G9204/100)*(E9204/1000)),
IF(AND(C9204="Wine",D9204="Fortified Wines"),
SUM(LOOKUP(2,1/(SRP!$B$26:$B$29&lt;=E9204)/(SRP!$C$26:$C$29&gt;=E9204),SRP!$D$26:$D$29)*(G9204/100)*(E9204/1000)),
IF(C9204="Wine",
SUM(LOOKUP(2,1/(SRP!$B$21:$B$25&lt;=E9204)/(SRP!$C$21:$C$25&gt;=E9204),SRP!$D$21:$D$25)*(G9204/100)*(E9204/1000)),
IF(AND(C9204="Ready to Drink",D9204="RTD-One Pour Cocktail&gt;7%&lt;=14.5"),
SUM(LOOKUP(2,1/(SRP!$B$16:$B$20&lt;=E9204)/(SRP!$C$16:$C$20&gt;=E9204),SRP!$D$16:$D$20)*(G9204/100)*(E9204/1000)),
IF(C9204="Ready to Drink",
SUM(LOOKUP(2,1/(SRP!$B$11:$B$15&lt;=E9204)/(SRP!$C$11:$C$15&gt;=E9204),SRP!$D$11:$D$15)*(G9204/100)*(E9204/1000)),
0)))))),2)</f>
        <v>20.49</v>
      </c>
      <c r="L9204" s="173" t="str">
        <f t="shared" si="143"/>
        <v>Spirits750</v>
      </c>
      <c r="M9204" s="154">
        <f>VLOOKUP(L9204,'Slope %'!C:D,2,0)</f>
        <v>7.0000000000000007E-2</v>
      </c>
    </row>
    <row r="9205" spans="1:13" x14ac:dyDescent="0.25">
      <c r="A9205" s="169">
        <v>803304</v>
      </c>
      <c r="B9205" s="170" t="s">
        <v>6708</v>
      </c>
      <c r="C9205" s="170" t="s">
        <v>11</v>
      </c>
      <c r="D9205" s="170" t="s">
        <v>12</v>
      </c>
      <c r="E9205" s="170">
        <v>330</v>
      </c>
      <c r="F9205" s="170">
        <v>24</v>
      </c>
      <c r="G9205" s="171">
        <v>5</v>
      </c>
      <c r="H9205" s="170" t="s">
        <v>54</v>
      </c>
      <c r="I9205" s="171">
        <v>3.09</v>
      </c>
      <c r="J9205" s="169">
        <v>1</v>
      </c>
      <c r="K9205" s="154" cm="1">
        <f t="array" ref="K9205">ROUND(
IF(C9205="Beer",
SUM(LOOKUP(2,1/(SRP!$B$8:$B$10&lt;=E9205)/(SRP!$C$8:$C$10&gt;=E9205),SRP!$D$8:$D$10)*(G9205/100)*(E9205/1000)),
IF(C9205="Spirits",
SUM(LOOKUP(2,1/(SRP!$B$2:$B$7&lt;=E9205)/(SRP!$C$2:$C$7&gt;=E9205),SRP!$D$2:$D$7)*(G9205/100)*(E9205/1000)),
IF(AND(C9205="Wine",D9205="Fortified Wines"),
SUM(LOOKUP(2,1/(SRP!$B$26:$B$29&lt;=E9205)/(SRP!$C$26:$C$29&gt;=E9205),SRP!$D$26:$D$29)*(G9205/100)*(E9205/1000)),
IF(C9205="Wine",
SUM(LOOKUP(2,1/(SRP!$B$21:$B$25&lt;=E9205)/(SRP!$C$21:$C$25&gt;=E9205),SRP!$D$21:$D$25)*(G9205/100)*(E9205/1000)),
IF(AND(C9205="Ready to Drink",D9205="RTD-One Pour Cocktail&gt;7%&lt;=14.5"),
SUM(LOOKUP(2,1/(SRP!$B$16:$B$20&lt;=E9205)/(SRP!$C$16:$C$20&gt;=E9205),SRP!$D$16:$D$20)*(G9205/100)*(E9205/1000)),
IF(C9205="Ready to Drink",
SUM(LOOKUP(2,1/(SRP!$B$11:$B$15&lt;=E9205)/(SRP!$C$11:$C$15&gt;=E9205),SRP!$D$11:$D$15)*(G9205/100)*(E9205/1000)),
0)))))),2)</f>
        <v>1.29</v>
      </c>
      <c r="L9205" s="173" t="str">
        <f t="shared" si="143"/>
        <v>Beer330</v>
      </c>
      <c r="M9205" s="154">
        <f>VLOOKUP(L9205,'Slope %'!C:D,2,0)</f>
        <v>0.12</v>
      </c>
    </row>
    <row r="9206" spans="1:13" x14ac:dyDescent="0.25">
      <c r="A9206" s="169">
        <v>803304</v>
      </c>
      <c r="B9206" s="170" t="s">
        <v>6708</v>
      </c>
      <c r="C9206" s="170" t="s">
        <v>11</v>
      </c>
      <c r="D9206" s="170" t="s">
        <v>12</v>
      </c>
      <c r="E9206" s="170">
        <v>330</v>
      </c>
      <c r="F9206" s="170">
        <v>24</v>
      </c>
      <c r="G9206" s="171">
        <v>5</v>
      </c>
      <c r="H9206" s="170" t="s">
        <v>54</v>
      </c>
      <c r="I9206" s="171">
        <v>3.09</v>
      </c>
      <c r="J9206" s="169">
        <v>1</v>
      </c>
      <c r="K9206" s="154" cm="1">
        <f t="array" ref="K9206">ROUND(
IF(C9206="Beer",
SUM(LOOKUP(2,1/(SRP!$B$8:$B$10&lt;=E9206)/(SRP!$C$8:$C$10&gt;=E9206),SRP!$D$8:$D$10)*(G9206/100)*(E9206/1000)),
IF(C9206="Spirits",
SUM(LOOKUP(2,1/(SRP!$B$2:$B$7&lt;=E9206)/(SRP!$C$2:$C$7&gt;=E9206),SRP!$D$2:$D$7)*(G9206/100)*(E9206/1000)),
IF(AND(C9206="Wine",D9206="Fortified Wines"),
SUM(LOOKUP(2,1/(SRP!$B$26:$B$29&lt;=E9206)/(SRP!$C$26:$C$29&gt;=E9206),SRP!$D$26:$D$29)*(G9206/100)*(E9206/1000)),
IF(C9206="Wine",
SUM(LOOKUP(2,1/(SRP!$B$21:$B$25&lt;=E9206)/(SRP!$C$21:$C$25&gt;=E9206),SRP!$D$21:$D$25)*(G9206/100)*(E9206/1000)),
IF(AND(C9206="Ready to Drink",D9206="RTD-One Pour Cocktail&gt;7%&lt;=14.5"),
SUM(LOOKUP(2,1/(SRP!$B$16:$B$20&lt;=E9206)/(SRP!$C$16:$C$20&gt;=E9206),SRP!$D$16:$D$20)*(G9206/100)*(E9206/1000)),
IF(C9206="Ready to Drink",
SUM(LOOKUP(2,1/(SRP!$B$11:$B$15&lt;=E9206)/(SRP!$C$11:$C$15&gt;=E9206),SRP!$D$11:$D$15)*(G9206/100)*(E9206/1000)),
0)))))),2)</f>
        <v>1.29</v>
      </c>
      <c r="L9206" s="173" t="str">
        <f t="shared" si="143"/>
        <v>Beer330</v>
      </c>
      <c r="M9206" s="154">
        <f>VLOOKUP(L9206,'Slope %'!C:D,2,0)</f>
        <v>0.12</v>
      </c>
    </row>
    <row r="9207" spans="1:13" x14ac:dyDescent="0.25">
      <c r="A9207" s="169">
        <v>803361</v>
      </c>
      <c r="B9207" s="170" t="s">
        <v>6709</v>
      </c>
      <c r="C9207" s="170" t="s">
        <v>24</v>
      </c>
      <c r="D9207" s="170" t="s">
        <v>25</v>
      </c>
      <c r="E9207" s="170">
        <v>750</v>
      </c>
      <c r="F9207" s="170">
        <v>12</v>
      </c>
      <c r="G9207" s="171">
        <v>12</v>
      </c>
      <c r="H9207" s="170" t="s">
        <v>110</v>
      </c>
      <c r="I9207" s="171">
        <v>28.99</v>
      </c>
      <c r="J9207" s="169">
        <v>1</v>
      </c>
      <c r="K9207" s="154" cm="1">
        <f t="array" ref="K9207">ROUND(
IF(C9207="Beer",
SUM(LOOKUP(2,1/(SRP!$B$8:$B$10&lt;=E9207)/(SRP!$C$8:$C$10&gt;=E9207),SRP!$D$8:$D$10)*(G9207/100)*(E9207/1000)),
IF(C9207="Spirits",
SUM(LOOKUP(2,1/(SRP!$B$2:$B$7&lt;=E9207)/(SRP!$C$2:$C$7&gt;=E9207),SRP!$D$2:$D$7)*(G9207/100)*(E9207/1000)),
IF(AND(C9207="Wine",D9207="Fortified Wines"),
SUM(LOOKUP(2,1/(SRP!$B$26:$B$29&lt;=E9207)/(SRP!$C$26:$C$29&gt;=E9207),SRP!$D$26:$D$29)*(G9207/100)*(E9207/1000)),
IF(C9207="Wine",
SUM(LOOKUP(2,1/(SRP!$B$21:$B$25&lt;=E9207)/(SRP!$C$21:$C$25&gt;=E9207),SRP!$D$21:$D$25)*(G9207/100)*(E9207/1000)),
IF(AND(C9207="Ready to Drink",D9207="RTD-One Pour Cocktail&gt;7%&lt;=14.5"),
SUM(LOOKUP(2,1/(SRP!$B$16:$B$20&lt;=E9207)/(SRP!$C$16:$C$20&gt;=E9207),SRP!$D$16:$D$20)*(G9207/100)*(E9207/1000)),
IF(C9207="Ready to Drink",
SUM(LOOKUP(2,1/(SRP!$B$11:$B$15&lt;=E9207)/(SRP!$C$11:$C$15&gt;=E9207),SRP!$D$11:$D$15)*(G9207/100)*(E9207/1000)),
0)))))),2)</f>
        <v>7.03</v>
      </c>
      <c r="L9207" s="173" t="str">
        <f t="shared" si="143"/>
        <v>Wine750</v>
      </c>
      <c r="M9207" s="154">
        <f>VLOOKUP(L9207,'Slope %'!C:D,2,0)</f>
        <v>0.1</v>
      </c>
    </row>
    <row r="9208" spans="1:13" x14ac:dyDescent="0.25">
      <c r="A9208" s="169">
        <v>803395</v>
      </c>
      <c r="B9208" s="170" t="s">
        <v>6710</v>
      </c>
      <c r="C9208" s="170" t="s">
        <v>11</v>
      </c>
      <c r="D9208" s="170" t="s">
        <v>12</v>
      </c>
      <c r="E9208" s="170">
        <v>500</v>
      </c>
      <c r="F9208" s="170">
        <v>24</v>
      </c>
      <c r="G9208" s="171">
        <v>4.5999999999999996</v>
      </c>
      <c r="H9208" s="170" t="s">
        <v>54</v>
      </c>
      <c r="I9208" s="171">
        <v>3.39</v>
      </c>
      <c r="J9208" s="169">
        <v>1</v>
      </c>
      <c r="K9208" s="154" cm="1">
        <f t="array" ref="K9208">ROUND(
IF(C9208="Beer",
SUM(LOOKUP(2,1/(SRP!$B$8:$B$10&lt;=E9208)/(SRP!$C$8:$C$10&gt;=E9208),SRP!$D$8:$D$10)*(G9208/100)*(E9208/1000)),
IF(C9208="Spirits",
SUM(LOOKUP(2,1/(SRP!$B$2:$B$7&lt;=E9208)/(SRP!$C$2:$C$7&gt;=E9208),SRP!$D$2:$D$7)*(G9208/100)*(E9208/1000)),
IF(AND(C9208="Wine",D9208="Fortified Wines"),
SUM(LOOKUP(2,1/(SRP!$B$26:$B$29&lt;=E9208)/(SRP!$C$26:$C$29&gt;=E9208),SRP!$D$26:$D$29)*(G9208/100)*(E9208/1000)),
IF(C9208="Wine",
SUM(LOOKUP(2,1/(SRP!$B$21:$B$25&lt;=E9208)/(SRP!$C$21:$C$25&gt;=E9208),SRP!$D$21:$D$25)*(G9208/100)*(E9208/1000)),
IF(AND(C9208="Ready to Drink",D9208="RTD-One Pour Cocktail&gt;7%&lt;=14.5"),
SUM(LOOKUP(2,1/(SRP!$B$16:$B$20&lt;=E9208)/(SRP!$C$16:$C$20&gt;=E9208),SRP!$D$16:$D$20)*(G9208/100)*(E9208/1000)),
IF(C9208="Ready to Drink",
SUM(LOOKUP(2,1/(SRP!$B$11:$B$15&lt;=E9208)/(SRP!$C$11:$C$15&gt;=E9208),SRP!$D$11:$D$15)*(G9208/100)*(E9208/1000)),
0)))))),2)</f>
        <v>1.8</v>
      </c>
      <c r="L9208" s="173" t="str">
        <f t="shared" si="143"/>
        <v>Beer500</v>
      </c>
      <c r="M9208" s="154">
        <f>VLOOKUP(L9208,'Slope %'!C:D,2,0)</f>
        <v>0.12</v>
      </c>
    </row>
    <row r="9209" spans="1:13" x14ac:dyDescent="0.25">
      <c r="A9209" s="169">
        <v>803395</v>
      </c>
      <c r="B9209" s="170" t="s">
        <v>6710</v>
      </c>
      <c r="C9209" s="170" t="s">
        <v>11</v>
      </c>
      <c r="D9209" s="170" t="s">
        <v>12</v>
      </c>
      <c r="E9209" s="170">
        <v>500</v>
      </c>
      <c r="F9209" s="170">
        <v>24</v>
      </c>
      <c r="G9209" s="171">
        <v>4.5999999999999996</v>
      </c>
      <c r="H9209" s="170" t="s">
        <v>54</v>
      </c>
      <c r="I9209" s="171">
        <v>3.39</v>
      </c>
      <c r="J9209" s="169">
        <v>1</v>
      </c>
      <c r="K9209" s="154" cm="1">
        <f t="array" ref="K9209">ROUND(
IF(C9209="Beer",
SUM(LOOKUP(2,1/(SRP!$B$8:$B$10&lt;=E9209)/(SRP!$C$8:$C$10&gt;=E9209),SRP!$D$8:$D$10)*(G9209/100)*(E9209/1000)),
IF(C9209="Spirits",
SUM(LOOKUP(2,1/(SRP!$B$2:$B$7&lt;=E9209)/(SRP!$C$2:$C$7&gt;=E9209),SRP!$D$2:$D$7)*(G9209/100)*(E9209/1000)),
IF(AND(C9209="Wine",D9209="Fortified Wines"),
SUM(LOOKUP(2,1/(SRP!$B$26:$B$29&lt;=E9209)/(SRP!$C$26:$C$29&gt;=E9209),SRP!$D$26:$D$29)*(G9209/100)*(E9209/1000)),
IF(C9209="Wine",
SUM(LOOKUP(2,1/(SRP!$B$21:$B$25&lt;=E9209)/(SRP!$C$21:$C$25&gt;=E9209),SRP!$D$21:$D$25)*(G9209/100)*(E9209/1000)),
IF(AND(C9209="Ready to Drink",D9209="RTD-One Pour Cocktail&gt;7%&lt;=14.5"),
SUM(LOOKUP(2,1/(SRP!$B$16:$B$20&lt;=E9209)/(SRP!$C$16:$C$20&gt;=E9209),SRP!$D$16:$D$20)*(G9209/100)*(E9209/1000)),
IF(C9209="Ready to Drink",
SUM(LOOKUP(2,1/(SRP!$B$11:$B$15&lt;=E9209)/(SRP!$C$11:$C$15&gt;=E9209),SRP!$D$11:$D$15)*(G9209/100)*(E9209/1000)),
0)))))),2)</f>
        <v>1.8</v>
      </c>
      <c r="L9209" s="173" t="str">
        <f t="shared" si="143"/>
        <v>Beer500</v>
      </c>
      <c r="M9209" s="154">
        <f>VLOOKUP(L9209,'Slope %'!C:D,2,0)</f>
        <v>0.12</v>
      </c>
    </row>
    <row r="9210" spans="1:13" x14ac:dyDescent="0.25">
      <c r="A9210" s="169">
        <v>803569</v>
      </c>
      <c r="B9210" s="170" t="s">
        <v>6283</v>
      </c>
      <c r="C9210" s="170" t="s">
        <v>24</v>
      </c>
      <c r="D9210" s="170" t="s">
        <v>66</v>
      </c>
      <c r="E9210" s="170">
        <v>1500</v>
      </c>
      <c r="F9210" s="170">
        <v>6</v>
      </c>
      <c r="G9210" s="171">
        <v>12.5</v>
      </c>
      <c r="H9210" s="170" t="s">
        <v>32</v>
      </c>
      <c r="I9210" s="171">
        <v>16.64</v>
      </c>
      <c r="J9210" s="169">
        <v>1</v>
      </c>
      <c r="K9210" s="154" cm="1">
        <f t="array" ref="K9210">ROUND(
IF(C9210="Beer",
SUM(LOOKUP(2,1/(SRP!$B$8:$B$10&lt;=E9210)/(SRP!$C$8:$C$10&gt;=E9210),SRP!$D$8:$D$10)*(G9210/100)*(E9210/1000)),
IF(C9210="Spirits",
SUM(LOOKUP(2,1/(SRP!$B$2:$B$7&lt;=E9210)/(SRP!$C$2:$C$7&gt;=E9210),SRP!$D$2:$D$7)*(G9210/100)*(E9210/1000)),
IF(AND(C9210="Wine",D9210="Fortified Wines"),
SUM(LOOKUP(2,1/(SRP!$B$26:$B$29&lt;=E9210)/(SRP!$C$26:$C$29&gt;=E9210),SRP!$D$26:$D$29)*(G9210/100)*(E9210/1000)),
IF(C9210="Wine",
SUM(LOOKUP(2,1/(SRP!$B$21:$B$25&lt;=E9210)/(SRP!$C$21:$C$25&gt;=E9210),SRP!$D$21:$D$25)*(G9210/100)*(E9210/1000)),
IF(AND(C9210="Ready to Drink",D9210="RTD-One Pour Cocktail&gt;7%&lt;=14.5"),
SUM(LOOKUP(2,1/(SRP!$B$16:$B$20&lt;=E9210)/(SRP!$C$16:$C$20&gt;=E9210),SRP!$D$16:$D$20)*(G9210/100)*(E9210/1000)),
IF(C9210="Ready to Drink",
SUM(LOOKUP(2,1/(SRP!$B$11:$B$15&lt;=E9210)/(SRP!$C$11:$C$15&gt;=E9210),SRP!$D$11:$D$15)*(G9210/100)*(E9210/1000)),
0)))))),2)</f>
        <v>14.64</v>
      </c>
      <c r="L9210" s="173" t="str">
        <f t="shared" si="143"/>
        <v>Wine1500</v>
      </c>
      <c r="M9210" s="154">
        <f>VLOOKUP(L9210,'Slope %'!C:D,2,0)</f>
        <v>7.0000000000000007E-2</v>
      </c>
    </row>
    <row r="9211" spans="1:13" x14ac:dyDescent="0.25">
      <c r="A9211" s="169">
        <v>807115</v>
      </c>
      <c r="B9211" s="170" t="s">
        <v>6711</v>
      </c>
      <c r="C9211" s="170" t="s">
        <v>24</v>
      </c>
      <c r="D9211" s="170" t="s">
        <v>127</v>
      </c>
      <c r="E9211" s="170">
        <v>750</v>
      </c>
      <c r="F9211" s="170">
        <v>12</v>
      </c>
      <c r="G9211" s="171">
        <v>14.5</v>
      </c>
      <c r="H9211" s="170" t="s">
        <v>182</v>
      </c>
      <c r="I9211" s="171">
        <v>12.99</v>
      </c>
      <c r="J9211" s="169">
        <v>1</v>
      </c>
      <c r="K9211" s="154" cm="1">
        <f t="array" ref="K9211">ROUND(
IF(C9211="Beer",
SUM(LOOKUP(2,1/(SRP!$B$8:$B$10&lt;=E9211)/(SRP!$C$8:$C$10&gt;=E9211),SRP!$D$8:$D$10)*(G9211/100)*(E9211/1000)),
IF(C9211="Spirits",
SUM(LOOKUP(2,1/(SRP!$B$2:$B$7&lt;=E9211)/(SRP!$C$2:$C$7&gt;=E9211),SRP!$D$2:$D$7)*(G9211/100)*(E9211/1000)),
IF(AND(C9211="Wine",D9211="Fortified Wines"),
SUM(LOOKUP(2,1/(SRP!$B$26:$B$29&lt;=E9211)/(SRP!$C$26:$C$29&gt;=E9211),SRP!$D$26:$D$29)*(G9211/100)*(E9211/1000)),
IF(C9211="Wine",
SUM(LOOKUP(2,1/(SRP!$B$21:$B$25&lt;=E9211)/(SRP!$C$21:$C$25&gt;=E9211),SRP!$D$21:$D$25)*(G9211/100)*(E9211/1000)),
IF(AND(C9211="Ready to Drink",D9211="RTD-One Pour Cocktail&gt;7%&lt;=14.5"),
SUM(LOOKUP(2,1/(SRP!$B$16:$B$20&lt;=E9211)/(SRP!$C$16:$C$20&gt;=E9211),SRP!$D$16:$D$20)*(G9211/100)*(E9211/1000)),
IF(C9211="Ready to Drink",
SUM(LOOKUP(2,1/(SRP!$B$11:$B$15&lt;=E9211)/(SRP!$C$11:$C$15&gt;=E9211),SRP!$D$11:$D$15)*(G9211/100)*(E9211/1000)),
0)))))),2)</f>
        <v>8.49</v>
      </c>
      <c r="L9211" s="173" t="str">
        <f t="shared" si="143"/>
        <v>Wine750</v>
      </c>
      <c r="M9211" s="154">
        <f>VLOOKUP(L9211,'Slope %'!C:D,2,0)</f>
        <v>0.1</v>
      </c>
    </row>
    <row r="9212" spans="1:13" x14ac:dyDescent="0.25">
      <c r="A9212" s="169">
        <v>807273</v>
      </c>
      <c r="B9212" s="170" t="s">
        <v>6712</v>
      </c>
      <c r="C9212" s="170" t="s">
        <v>24</v>
      </c>
      <c r="D9212" s="170" t="s">
        <v>38</v>
      </c>
      <c r="E9212" s="170">
        <v>200</v>
      </c>
      <c r="F9212" s="170">
        <v>30</v>
      </c>
      <c r="G9212" s="171">
        <v>16</v>
      </c>
      <c r="H9212" s="170" t="s">
        <v>35</v>
      </c>
      <c r="I9212" s="171">
        <v>8.99</v>
      </c>
      <c r="J9212" s="169">
        <v>1</v>
      </c>
      <c r="K9212" s="154" cm="1">
        <f t="array" ref="K9212">ROUND(
IF(C9212="Beer",
SUM(LOOKUP(2,1/(SRP!$B$8:$B$10&lt;=E9212)/(SRP!$C$8:$C$10&gt;=E9212),SRP!$D$8:$D$10)*(G9212/100)*(E9212/1000)),
IF(C9212="Spirits",
SUM(LOOKUP(2,1/(SRP!$B$2:$B$7&lt;=E9212)/(SRP!$C$2:$C$7&gt;=E9212),SRP!$D$2:$D$7)*(G9212/100)*(E9212/1000)),
IF(AND(C9212="Wine",D9212="Fortified Wines"),
SUM(LOOKUP(2,1/(SRP!$B$26:$B$29&lt;=E9212)/(SRP!$C$26:$C$29&gt;=E9212),SRP!$D$26:$D$29)*(G9212/100)*(E9212/1000)),
IF(C9212="Wine",
SUM(LOOKUP(2,1/(SRP!$B$21:$B$25&lt;=E9212)/(SRP!$C$21:$C$25&gt;=E9212),SRP!$D$21:$D$25)*(G9212/100)*(E9212/1000)),
IF(AND(C9212="Ready to Drink",D9212="RTD-One Pour Cocktail&gt;7%&lt;=14.5"),
SUM(LOOKUP(2,1/(SRP!$B$16:$B$20&lt;=E9212)/(SRP!$C$16:$C$20&gt;=E9212),SRP!$D$16:$D$20)*(G9212/100)*(E9212/1000)),
IF(C9212="Ready to Drink",
SUM(LOOKUP(2,1/(SRP!$B$11:$B$15&lt;=E9212)/(SRP!$C$11:$C$15&gt;=E9212),SRP!$D$11:$D$15)*(G9212/100)*(E9212/1000)),
0)))))),2)</f>
        <v>3.59</v>
      </c>
      <c r="L9212" s="173" t="str">
        <f t="shared" si="143"/>
        <v>Wine200</v>
      </c>
      <c r="M9212" s="154">
        <f>VLOOKUP(L9212,'Slope %'!C:D,2,0)</f>
        <v>0.12</v>
      </c>
    </row>
    <row r="9213" spans="1:13" x14ac:dyDescent="0.25">
      <c r="A9213" s="169">
        <v>807610</v>
      </c>
      <c r="B9213" s="170" t="s">
        <v>6713</v>
      </c>
      <c r="C9213" s="170" t="s">
        <v>24</v>
      </c>
      <c r="D9213" s="170" t="s">
        <v>230</v>
      </c>
      <c r="E9213" s="170">
        <v>750</v>
      </c>
      <c r="F9213" s="170">
        <v>12</v>
      </c>
      <c r="G9213" s="171">
        <v>14.5</v>
      </c>
      <c r="H9213" s="170" t="s">
        <v>64</v>
      </c>
      <c r="I9213" s="171">
        <v>79.989999999999995</v>
      </c>
      <c r="J9213" s="169">
        <v>1</v>
      </c>
      <c r="K9213" s="154" cm="1">
        <f t="array" ref="K9213">ROUND(
IF(C9213="Beer",
SUM(LOOKUP(2,1/(SRP!$B$8:$B$10&lt;=E9213)/(SRP!$C$8:$C$10&gt;=E9213),SRP!$D$8:$D$10)*(G9213/100)*(E9213/1000)),
IF(C9213="Spirits",
SUM(LOOKUP(2,1/(SRP!$B$2:$B$7&lt;=E9213)/(SRP!$C$2:$C$7&gt;=E9213),SRP!$D$2:$D$7)*(G9213/100)*(E9213/1000)),
IF(AND(C9213="Wine",D9213="Fortified Wines"),
SUM(LOOKUP(2,1/(SRP!$B$26:$B$29&lt;=E9213)/(SRP!$C$26:$C$29&gt;=E9213),SRP!$D$26:$D$29)*(G9213/100)*(E9213/1000)),
IF(C9213="Wine",
SUM(LOOKUP(2,1/(SRP!$B$21:$B$25&lt;=E9213)/(SRP!$C$21:$C$25&gt;=E9213),SRP!$D$21:$D$25)*(G9213/100)*(E9213/1000)),
IF(AND(C9213="Ready to Drink",D9213="RTD-One Pour Cocktail&gt;7%&lt;=14.5"),
SUM(LOOKUP(2,1/(SRP!$B$16:$B$20&lt;=E9213)/(SRP!$C$16:$C$20&gt;=E9213),SRP!$D$16:$D$20)*(G9213/100)*(E9213/1000)),
IF(C9213="Ready to Drink",
SUM(LOOKUP(2,1/(SRP!$B$11:$B$15&lt;=E9213)/(SRP!$C$11:$C$15&gt;=E9213),SRP!$D$11:$D$15)*(G9213/100)*(E9213/1000)),
0)))))),2)</f>
        <v>8.49</v>
      </c>
      <c r="L9213" s="173" t="str">
        <f t="shared" si="143"/>
        <v>Wine750</v>
      </c>
      <c r="M9213" s="154">
        <f>VLOOKUP(L9213,'Slope %'!C:D,2,0)</f>
        <v>0.1</v>
      </c>
    </row>
    <row r="9214" spans="1:13" x14ac:dyDescent="0.25">
      <c r="A9214" s="169">
        <v>808887</v>
      </c>
      <c r="B9214" s="170" t="s">
        <v>3256</v>
      </c>
      <c r="C9214" s="170" t="s">
        <v>15</v>
      </c>
      <c r="D9214" s="170" t="s">
        <v>16</v>
      </c>
      <c r="E9214" s="170">
        <v>750</v>
      </c>
      <c r="F9214" s="170">
        <v>6</v>
      </c>
      <c r="G9214" s="171">
        <v>40</v>
      </c>
      <c r="H9214" s="170" t="s">
        <v>446</v>
      </c>
      <c r="I9214" s="171">
        <v>37.99</v>
      </c>
      <c r="J9214" s="169">
        <v>1</v>
      </c>
      <c r="K9214" s="154" cm="1">
        <f t="array" ref="K9214">ROUND(
IF(C9214="Beer",
SUM(LOOKUP(2,1/(SRP!$B$8:$B$10&lt;=E9214)/(SRP!$C$8:$C$10&gt;=E9214),SRP!$D$8:$D$10)*(G9214/100)*(E9214/1000)),
IF(C9214="Spirits",
SUM(LOOKUP(2,1/(SRP!$B$2:$B$7&lt;=E9214)/(SRP!$C$2:$C$7&gt;=E9214),SRP!$D$2:$D$7)*(G9214/100)*(E9214/1000)),
IF(AND(C9214="Wine",D9214="Fortified Wines"),
SUM(LOOKUP(2,1/(SRP!$B$26:$B$29&lt;=E9214)/(SRP!$C$26:$C$29&gt;=E9214),SRP!$D$26:$D$29)*(G9214/100)*(E9214/1000)),
IF(C9214="Wine",
SUM(LOOKUP(2,1/(SRP!$B$21:$B$25&lt;=E9214)/(SRP!$C$21:$C$25&gt;=E9214),SRP!$D$21:$D$25)*(G9214/100)*(E9214/1000)),
IF(AND(C9214="Ready to Drink",D9214="RTD-One Pour Cocktail&gt;7%&lt;=14.5"),
SUM(LOOKUP(2,1/(SRP!$B$16:$B$20&lt;=E9214)/(SRP!$C$16:$C$20&gt;=E9214),SRP!$D$16:$D$20)*(G9214/100)*(E9214/1000)),
IF(C9214="Ready to Drink",
SUM(LOOKUP(2,1/(SRP!$B$11:$B$15&lt;=E9214)/(SRP!$C$11:$C$15&gt;=E9214),SRP!$D$11:$D$15)*(G9214/100)*(E9214/1000)),
0)))))),2)</f>
        <v>23.42</v>
      </c>
      <c r="L9214" s="173" t="str">
        <f t="shared" si="143"/>
        <v>Spirits750</v>
      </c>
      <c r="M9214" s="154">
        <f>VLOOKUP(L9214,'Slope %'!C:D,2,0)</f>
        <v>7.0000000000000007E-2</v>
      </c>
    </row>
    <row r="9215" spans="1:13" x14ac:dyDescent="0.25">
      <c r="A9215" s="169">
        <v>812233</v>
      </c>
      <c r="B9215" s="170" t="s">
        <v>2918</v>
      </c>
      <c r="C9215" s="170" t="s">
        <v>15</v>
      </c>
      <c r="D9215" s="170" t="s">
        <v>756</v>
      </c>
      <c r="E9215" s="170">
        <v>375</v>
      </c>
      <c r="F9215" s="170">
        <v>12</v>
      </c>
      <c r="G9215" s="171">
        <v>35</v>
      </c>
      <c r="H9215" s="170" t="s">
        <v>47</v>
      </c>
      <c r="I9215" s="171">
        <v>16.989999999999998</v>
      </c>
      <c r="J9215" s="169">
        <v>1</v>
      </c>
      <c r="K9215" s="154" cm="1">
        <f t="array" ref="K9215">ROUND(
IF(C9215="Beer",
SUM(LOOKUP(2,1/(SRP!$B$8:$B$10&lt;=E9215)/(SRP!$C$8:$C$10&gt;=E9215),SRP!$D$8:$D$10)*(G9215/100)*(E9215/1000)),
IF(C9215="Spirits",
SUM(LOOKUP(2,1/(SRP!$B$2:$B$7&lt;=E9215)/(SRP!$C$2:$C$7&gt;=E9215),SRP!$D$2:$D$7)*(G9215/100)*(E9215/1000)),
IF(AND(C9215="Wine",D9215="Fortified Wines"),
SUM(LOOKUP(2,1/(SRP!$B$26:$B$29&lt;=E9215)/(SRP!$C$26:$C$29&gt;=E9215),SRP!$D$26:$D$29)*(G9215/100)*(E9215/1000)),
IF(C9215="Wine",
SUM(LOOKUP(2,1/(SRP!$B$21:$B$25&lt;=E9215)/(SRP!$C$21:$C$25&gt;=E9215),SRP!$D$21:$D$25)*(G9215/100)*(E9215/1000)),
IF(AND(C9215="Ready to Drink",D9215="RTD-One Pour Cocktail&gt;7%&lt;=14.5"),
SUM(LOOKUP(2,1/(SRP!$B$16:$B$20&lt;=E9215)/(SRP!$C$16:$C$20&gt;=E9215),SRP!$D$16:$D$20)*(G9215/100)*(E9215/1000)),
IF(C9215="Ready to Drink",
SUM(LOOKUP(2,1/(SRP!$B$11:$B$15&lt;=E9215)/(SRP!$C$11:$C$15&gt;=E9215),SRP!$D$11:$D$15)*(G9215/100)*(E9215/1000)),
0)))))),2)</f>
        <v>11.64</v>
      </c>
      <c r="L9215" s="173" t="str">
        <f t="shared" si="143"/>
        <v>Spirits375</v>
      </c>
      <c r="M9215" s="154">
        <f>VLOOKUP(L9215,'Slope %'!C:D,2,0)</f>
        <v>0.1</v>
      </c>
    </row>
    <row r="9216" spans="1:13" x14ac:dyDescent="0.25">
      <c r="A9216" s="169">
        <v>812589</v>
      </c>
      <c r="B9216" s="170" t="s">
        <v>6714</v>
      </c>
      <c r="C9216" s="170" t="s">
        <v>15</v>
      </c>
      <c r="D9216" s="170" t="s">
        <v>225</v>
      </c>
      <c r="E9216" s="170">
        <v>750</v>
      </c>
      <c r="F9216" s="170">
        <v>6</v>
      </c>
      <c r="G9216" s="171">
        <v>40</v>
      </c>
      <c r="H9216" s="170" t="s">
        <v>634</v>
      </c>
      <c r="I9216" s="171">
        <v>81.99</v>
      </c>
      <c r="J9216" s="169">
        <v>1</v>
      </c>
      <c r="K9216" s="154" cm="1">
        <f t="array" ref="K9216">ROUND(
IF(C9216="Beer",
SUM(LOOKUP(2,1/(SRP!$B$8:$B$10&lt;=E9216)/(SRP!$C$8:$C$10&gt;=E9216),SRP!$D$8:$D$10)*(G9216/100)*(E9216/1000)),
IF(C9216="Spirits",
SUM(LOOKUP(2,1/(SRP!$B$2:$B$7&lt;=E9216)/(SRP!$C$2:$C$7&gt;=E9216),SRP!$D$2:$D$7)*(G9216/100)*(E9216/1000)),
IF(AND(C9216="Wine",D9216="Fortified Wines"),
SUM(LOOKUP(2,1/(SRP!$B$26:$B$29&lt;=E9216)/(SRP!$C$26:$C$29&gt;=E9216),SRP!$D$26:$D$29)*(G9216/100)*(E9216/1000)),
IF(C9216="Wine",
SUM(LOOKUP(2,1/(SRP!$B$21:$B$25&lt;=E9216)/(SRP!$C$21:$C$25&gt;=E9216),SRP!$D$21:$D$25)*(G9216/100)*(E9216/1000)),
IF(AND(C9216="Ready to Drink",D9216="RTD-One Pour Cocktail&gt;7%&lt;=14.5"),
SUM(LOOKUP(2,1/(SRP!$B$16:$B$20&lt;=E9216)/(SRP!$C$16:$C$20&gt;=E9216),SRP!$D$16:$D$20)*(G9216/100)*(E9216/1000)),
IF(C9216="Ready to Drink",
SUM(LOOKUP(2,1/(SRP!$B$11:$B$15&lt;=E9216)/(SRP!$C$11:$C$15&gt;=E9216),SRP!$D$11:$D$15)*(G9216/100)*(E9216/1000)),
0)))))),2)</f>
        <v>23.42</v>
      </c>
      <c r="L9216" s="173" t="str">
        <f t="shared" si="143"/>
        <v>Spirits750</v>
      </c>
      <c r="M9216" s="154">
        <f>VLOOKUP(L9216,'Slope %'!C:D,2,0)</f>
        <v>7.0000000000000007E-2</v>
      </c>
    </row>
    <row r="9217" spans="1:13" x14ac:dyDescent="0.25">
      <c r="A9217" s="169">
        <v>812640</v>
      </c>
      <c r="B9217" s="170" t="s">
        <v>6715</v>
      </c>
      <c r="C9217" s="170" t="s">
        <v>15</v>
      </c>
      <c r="D9217" s="170" t="s">
        <v>213</v>
      </c>
      <c r="E9217" s="170">
        <v>750</v>
      </c>
      <c r="F9217" s="170">
        <v>12</v>
      </c>
      <c r="G9217" s="171">
        <v>40</v>
      </c>
      <c r="H9217" s="170" t="s">
        <v>634</v>
      </c>
      <c r="I9217" s="171">
        <v>49.99</v>
      </c>
      <c r="J9217" s="169">
        <v>1</v>
      </c>
      <c r="K9217" s="154" cm="1">
        <f t="array" ref="K9217">ROUND(
IF(C9217="Beer",
SUM(LOOKUP(2,1/(SRP!$B$8:$B$10&lt;=E9217)/(SRP!$C$8:$C$10&gt;=E9217),SRP!$D$8:$D$10)*(G9217/100)*(E9217/1000)),
IF(C9217="Spirits",
SUM(LOOKUP(2,1/(SRP!$B$2:$B$7&lt;=E9217)/(SRP!$C$2:$C$7&gt;=E9217),SRP!$D$2:$D$7)*(G9217/100)*(E9217/1000)),
IF(AND(C9217="Wine",D9217="Fortified Wines"),
SUM(LOOKUP(2,1/(SRP!$B$26:$B$29&lt;=E9217)/(SRP!$C$26:$C$29&gt;=E9217),SRP!$D$26:$D$29)*(G9217/100)*(E9217/1000)),
IF(C9217="Wine",
SUM(LOOKUP(2,1/(SRP!$B$21:$B$25&lt;=E9217)/(SRP!$C$21:$C$25&gt;=E9217),SRP!$D$21:$D$25)*(G9217/100)*(E9217/1000)),
IF(AND(C9217="Ready to Drink",D9217="RTD-One Pour Cocktail&gt;7%&lt;=14.5"),
SUM(LOOKUP(2,1/(SRP!$B$16:$B$20&lt;=E9217)/(SRP!$C$16:$C$20&gt;=E9217),SRP!$D$16:$D$20)*(G9217/100)*(E9217/1000)),
IF(C9217="Ready to Drink",
SUM(LOOKUP(2,1/(SRP!$B$11:$B$15&lt;=E9217)/(SRP!$C$11:$C$15&gt;=E9217),SRP!$D$11:$D$15)*(G9217/100)*(E9217/1000)),
0)))))),2)</f>
        <v>23.42</v>
      </c>
      <c r="L9217" s="173" t="str">
        <f t="shared" si="143"/>
        <v>Spirits750</v>
      </c>
      <c r="M9217" s="154">
        <f>VLOOKUP(L9217,'Slope %'!C:D,2,0)</f>
        <v>7.0000000000000007E-2</v>
      </c>
    </row>
    <row r="9218" spans="1:13" x14ac:dyDescent="0.25">
      <c r="A9218" s="169">
        <v>812873</v>
      </c>
      <c r="B9218" s="170" t="s">
        <v>6716</v>
      </c>
      <c r="C9218" s="170" t="s">
        <v>15</v>
      </c>
      <c r="D9218" s="170" t="s">
        <v>2478</v>
      </c>
      <c r="E9218" s="170">
        <v>360</v>
      </c>
      <c r="F9218" s="170">
        <v>20</v>
      </c>
      <c r="G9218" s="171">
        <v>12</v>
      </c>
      <c r="H9218" s="170" t="s">
        <v>274</v>
      </c>
      <c r="I9218" s="171">
        <v>11.29</v>
      </c>
      <c r="J9218" s="169">
        <v>1</v>
      </c>
      <c r="K9218" s="154" cm="1">
        <f t="array" ref="K9218">ROUND(
IF(C9218="Beer",
SUM(LOOKUP(2,1/(SRP!$B$8:$B$10&lt;=E9218)/(SRP!$C$8:$C$10&gt;=E9218),SRP!$D$8:$D$10)*(G9218/100)*(E9218/1000)),
IF(C9218="Spirits",
SUM(LOOKUP(2,1/(SRP!$B$2:$B$7&lt;=E9218)/(SRP!$C$2:$C$7&gt;=E9218),SRP!$D$2:$D$7)*(G9218/100)*(E9218/1000)),
IF(AND(C9218="Wine",D9218="Fortified Wines"),
SUM(LOOKUP(2,1/(SRP!$B$26:$B$29&lt;=E9218)/(SRP!$C$26:$C$29&gt;=E9218),SRP!$D$26:$D$29)*(G9218/100)*(E9218/1000)),
IF(C9218="Wine",
SUM(LOOKUP(2,1/(SRP!$B$21:$B$25&lt;=E9218)/(SRP!$C$21:$C$25&gt;=E9218),SRP!$D$21:$D$25)*(G9218/100)*(E9218/1000)),
IF(AND(C9218="Ready to Drink",D9218="RTD-One Pour Cocktail&gt;7%&lt;=14.5"),
SUM(LOOKUP(2,1/(SRP!$B$16:$B$20&lt;=E9218)/(SRP!$C$16:$C$20&gt;=E9218),SRP!$D$16:$D$20)*(G9218/100)*(E9218/1000)),
IF(C9218="Ready to Drink",
SUM(LOOKUP(2,1/(SRP!$B$11:$B$15&lt;=E9218)/(SRP!$C$11:$C$15&gt;=E9218),SRP!$D$11:$D$15)*(G9218/100)*(E9218/1000)),
0)))))),2)</f>
        <v>3.83</v>
      </c>
      <c r="L9218" s="173" t="str">
        <f t="shared" si="143"/>
        <v>Spirits360</v>
      </c>
      <c r="M9218" s="154">
        <f>VLOOKUP(L9218,'Slope %'!C:D,2,0)</f>
        <v>0.1</v>
      </c>
    </row>
    <row r="9219" spans="1:13" x14ac:dyDescent="0.25">
      <c r="A9219" s="169">
        <v>814573</v>
      </c>
      <c r="B9219" s="170" t="s">
        <v>6717</v>
      </c>
      <c r="C9219" s="170" t="s">
        <v>11</v>
      </c>
      <c r="D9219" s="170" t="s">
        <v>267</v>
      </c>
      <c r="E9219" s="170">
        <v>4260</v>
      </c>
      <c r="F9219" s="170">
        <v>2</v>
      </c>
      <c r="G9219" s="171">
        <v>5</v>
      </c>
      <c r="H9219" s="170" t="s">
        <v>222</v>
      </c>
      <c r="I9219" s="171">
        <v>29.99</v>
      </c>
      <c r="J9219" s="169">
        <v>12</v>
      </c>
      <c r="K9219" s="154" cm="1">
        <f t="array" ref="K9219">ROUND(
IF(C9219="Beer",
SUM(LOOKUP(2,1/(SRP!$B$8:$B$10&lt;=E9219)/(SRP!$C$8:$C$10&gt;=E9219),SRP!$D$8:$D$10)*(G9219/100)*(E9219/1000)),
IF(C9219="Spirits",
SUM(LOOKUP(2,1/(SRP!$B$2:$B$7&lt;=E9219)/(SRP!$C$2:$C$7&gt;=E9219),SRP!$D$2:$D$7)*(G9219/100)*(E9219/1000)),
IF(AND(C9219="Wine",D9219="Fortified Wines"),
SUM(LOOKUP(2,1/(SRP!$B$26:$B$29&lt;=E9219)/(SRP!$C$26:$C$29&gt;=E9219),SRP!$D$26:$D$29)*(G9219/100)*(E9219/1000)),
IF(C9219="Wine",
SUM(LOOKUP(2,1/(SRP!$B$21:$B$25&lt;=E9219)/(SRP!$C$21:$C$25&gt;=E9219),SRP!$D$21:$D$25)*(G9219/100)*(E9219/1000)),
IF(AND(C9219="Ready to Drink",D9219="RTD-One Pour Cocktail&gt;7%&lt;=14.5"),
SUM(LOOKUP(2,1/(SRP!$B$16:$B$20&lt;=E9219)/(SRP!$C$16:$C$20&gt;=E9219),SRP!$D$16:$D$20)*(G9219/100)*(E9219/1000)),
IF(C9219="Ready to Drink",
SUM(LOOKUP(2,1/(SRP!$B$11:$B$15&lt;=E9219)/(SRP!$C$11:$C$15&gt;=E9219),SRP!$D$11:$D$15)*(G9219/100)*(E9219/1000)),
0)))))),2)</f>
        <v>16.63</v>
      </c>
      <c r="L9219" s="173" t="str">
        <f t="shared" ref="L9219:L9282" si="144">(_xlfn.CONCAT(C9219,E9219))</f>
        <v>Beer4260</v>
      </c>
      <c r="M9219" s="154">
        <f>VLOOKUP(L9219,'Slope %'!C:D,2,0)</f>
        <v>7.0000000000000007E-2</v>
      </c>
    </row>
    <row r="9220" spans="1:13" x14ac:dyDescent="0.25">
      <c r="A9220" s="169">
        <v>815819</v>
      </c>
      <c r="B9220" s="170" t="s">
        <v>6718</v>
      </c>
      <c r="C9220" s="170" t="s">
        <v>11</v>
      </c>
      <c r="D9220" s="170" t="s">
        <v>303</v>
      </c>
      <c r="E9220" s="170">
        <v>500</v>
      </c>
      <c r="F9220" s="170">
        <v>12</v>
      </c>
      <c r="G9220" s="171">
        <v>5.7</v>
      </c>
      <c r="H9220" s="170" t="s">
        <v>723</v>
      </c>
      <c r="I9220" s="171">
        <v>4.09</v>
      </c>
      <c r="J9220" s="169">
        <v>1</v>
      </c>
      <c r="K9220" s="154" cm="1">
        <f t="array" ref="K9220">ROUND(
IF(C9220="Beer",
SUM(LOOKUP(2,1/(SRP!$B$8:$B$10&lt;=E9220)/(SRP!$C$8:$C$10&gt;=E9220),SRP!$D$8:$D$10)*(G9220/100)*(E9220/1000)),
IF(C9220="Spirits",
SUM(LOOKUP(2,1/(SRP!$B$2:$B$7&lt;=E9220)/(SRP!$C$2:$C$7&gt;=E9220),SRP!$D$2:$D$7)*(G9220/100)*(E9220/1000)),
IF(AND(C9220="Wine",D9220="Fortified Wines"),
SUM(LOOKUP(2,1/(SRP!$B$26:$B$29&lt;=E9220)/(SRP!$C$26:$C$29&gt;=E9220),SRP!$D$26:$D$29)*(G9220/100)*(E9220/1000)),
IF(C9220="Wine",
SUM(LOOKUP(2,1/(SRP!$B$21:$B$25&lt;=E9220)/(SRP!$C$21:$C$25&gt;=E9220),SRP!$D$21:$D$25)*(G9220/100)*(E9220/1000)),
IF(AND(C9220="Ready to Drink",D9220="RTD-One Pour Cocktail&gt;7%&lt;=14.5"),
SUM(LOOKUP(2,1/(SRP!$B$16:$B$20&lt;=E9220)/(SRP!$C$16:$C$20&gt;=E9220),SRP!$D$16:$D$20)*(G9220/100)*(E9220/1000)),
IF(C9220="Ready to Drink",
SUM(LOOKUP(2,1/(SRP!$B$11:$B$15&lt;=E9220)/(SRP!$C$11:$C$15&gt;=E9220),SRP!$D$11:$D$15)*(G9220/100)*(E9220/1000)),
0)))))),2)</f>
        <v>2.2200000000000002</v>
      </c>
      <c r="L9220" s="173" t="str">
        <f t="shared" si="144"/>
        <v>Beer500</v>
      </c>
      <c r="M9220" s="154">
        <f>VLOOKUP(L9220,'Slope %'!C:D,2,0)</f>
        <v>0.12</v>
      </c>
    </row>
    <row r="9221" spans="1:13" x14ac:dyDescent="0.25">
      <c r="A9221" s="169">
        <v>815820</v>
      </c>
      <c r="B9221" s="170" t="s">
        <v>6719</v>
      </c>
      <c r="C9221" s="170" t="s">
        <v>11</v>
      </c>
      <c r="D9221" s="170" t="s">
        <v>267</v>
      </c>
      <c r="E9221" s="170">
        <v>500</v>
      </c>
      <c r="F9221" s="170">
        <v>12</v>
      </c>
      <c r="G9221" s="171">
        <v>5.3</v>
      </c>
      <c r="H9221" s="170" t="s">
        <v>723</v>
      </c>
      <c r="I9221" s="171">
        <v>4.6900000000000004</v>
      </c>
      <c r="J9221" s="169">
        <v>1</v>
      </c>
      <c r="K9221" s="154" cm="1">
        <f t="array" ref="K9221">ROUND(
IF(C9221="Beer",
SUM(LOOKUP(2,1/(SRP!$B$8:$B$10&lt;=E9221)/(SRP!$C$8:$C$10&gt;=E9221),SRP!$D$8:$D$10)*(G9221/100)*(E9221/1000)),
IF(C9221="Spirits",
SUM(LOOKUP(2,1/(SRP!$B$2:$B$7&lt;=E9221)/(SRP!$C$2:$C$7&gt;=E9221),SRP!$D$2:$D$7)*(G9221/100)*(E9221/1000)),
IF(AND(C9221="Wine",D9221="Fortified Wines"),
SUM(LOOKUP(2,1/(SRP!$B$26:$B$29&lt;=E9221)/(SRP!$C$26:$C$29&gt;=E9221),SRP!$D$26:$D$29)*(G9221/100)*(E9221/1000)),
IF(C9221="Wine",
SUM(LOOKUP(2,1/(SRP!$B$21:$B$25&lt;=E9221)/(SRP!$C$21:$C$25&gt;=E9221),SRP!$D$21:$D$25)*(G9221/100)*(E9221/1000)),
IF(AND(C9221="Ready to Drink",D9221="RTD-One Pour Cocktail&gt;7%&lt;=14.5"),
SUM(LOOKUP(2,1/(SRP!$B$16:$B$20&lt;=E9221)/(SRP!$C$16:$C$20&gt;=E9221),SRP!$D$16:$D$20)*(G9221/100)*(E9221/1000)),
IF(C9221="Ready to Drink",
SUM(LOOKUP(2,1/(SRP!$B$11:$B$15&lt;=E9221)/(SRP!$C$11:$C$15&gt;=E9221),SRP!$D$11:$D$15)*(G9221/100)*(E9221/1000)),
0)))))),2)</f>
        <v>2.0699999999999998</v>
      </c>
      <c r="L9221" s="173" t="str">
        <f t="shared" si="144"/>
        <v>Beer500</v>
      </c>
      <c r="M9221" s="154">
        <f>VLOOKUP(L9221,'Slope %'!C:D,2,0)</f>
        <v>0.12</v>
      </c>
    </row>
    <row r="9222" spans="1:13" x14ac:dyDescent="0.25">
      <c r="A9222" s="169">
        <v>815821</v>
      </c>
      <c r="B9222" s="170" t="s">
        <v>6720</v>
      </c>
      <c r="C9222" s="170" t="s">
        <v>11</v>
      </c>
      <c r="D9222" s="170" t="s">
        <v>267</v>
      </c>
      <c r="E9222" s="170">
        <v>500</v>
      </c>
      <c r="F9222" s="170">
        <v>12</v>
      </c>
      <c r="G9222" s="171">
        <v>5.3</v>
      </c>
      <c r="H9222" s="170" t="s">
        <v>723</v>
      </c>
      <c r="I9222" s="171">
        <v>4.59</v>
      </c>
      <c r="J9222" s="169">
        <v>1</v>
      </c>
      <c r="K9222" s="154" cm="1">
        <f t="array" ref="K9222">ROUND(
IF(C9222="Beer",
SUM(LOOKUP(2,1/(SRP!$B$8:$B$10&lt;=E9222)/(SRP!$C$8:$C$10&gt;=E9222),SRP!$D$8:$D$10)*(G9222/100)*(E9222/1000)),
IF(C9222="Spirits",
SUM(LOOKUP(2,1/(SRP!$B$2:$B$7&lt;=E9222)/(SRP!$C$2:$C$7&gt;=E9222),SRP!$D$2:$D$7)*(G9222/100)*(E9222/1000)),
IF(AND(C9222="Wine",D9222="Fortified Wines"),
SUM(LOOKUP(2,1/(SRP!$B$26:$B$29&lt;=E9222)/(SRP!$C$26:$C$29&gt;=E9222),SRP!$D$26:$D$29)*(G9222/100)*(E9222/1000)),
IF(C9222="Wine",
SUM(LOOKUP(2,1/(SRP!$B$21:$B$25&lt;=E9222)/(SRP!$C$21:$C$25&gt;=E9222),SRP!$D$21:$D$25)*(G9222/100)*(E9222/1000)),
IF(AND(C9222="Ready to Drink",D9222="RTD-One Pour Cocktail&gt;7%&lt;=14.5"),
SUM(LOOKUP(2,1/(SRP!$B$16:$B$20&lt;=E9222)/(SRP!$C$16:$C$20&gt;=E9222),SRP!$D$16:$D$20)*(G9222/100)*(E9222/1000)),
IF(C9222="Ready to Drink",
SUM(LOOKUP(2,1/(SRP!$B$11:$B$15&lt;=E9222)/(SRP!$C$11:$C$15&gt;=E9222),SRP!$D$11:$D$15)*(G9222/100)*(E9222/1000)),
0)))))),2)</f>
        <v>2.0699999999999998</v>
      </c>
      <c r="L9222" s="173" t="str">
        <f t="shared" si="144"/>
        <v>Beer500</v>
      </c>
      <c r="M9222" s="154">
        <f>VLOOKUP(L9222,'Slope %'!C:D,2,0)</f>
        <v>0.12</v>
      </c>
    </row>
    <row r="9223" spans="1:13" x14ac:dyDescent="0.25">
      <c r="A9223" s="169">
        <v>815823</v>
      </c>
      <c r="B9223" s="170" t="s">
        <v>6721</v>
      </c>
      <c r="C9223" s="170" t="s">
        <v>1065</v>
      </c>
      <c r="D9223" s="170" t="s">
        <v>1066</v>
      </c>
      <c r="E9223" s="170">
        <v>1980</v>
      </c>
      <c r="F9223" s="170">
        <v>4</v>
      </c>
      <c r="G9223" s="171">
        <v>0.4</v>
      </c>
      <c r="H9223" s="170" t="s">
        <v>723</v>
      </c>
      <c r="I9223" s="171">
        <v>12.99</v>
      </c>
      <c r="J9223" s="169">
        <v>6</v>
      </c>
      <c r="K9223" s="154" cm="1">
        <f t="array" ref="K9223">ROUND(
IF(C9223="Beer",
SUM(LOOKUP(2,1/(SRP!$B$8:$B$10&lt;=E9223)/(SRP!$C$8:$C$10&gt;=E9223),SRP!$D$8:$D$10)*(G9223/100)*(E9223/1000)),
IF(C9223="Spirits",
SUM(LOOKUP(2,1/(SRP!$B$2:$B$7&lt;=E9223)/(SRP!$C$2:$C$7&gt;=E9223),SRP!$D$2:$D$7)*(G9223/100)*(E9223/1000)),
IF(AND(C9223="Wine",D9223="Fortified Wines"),
SUM(LOOKUP(2,1/(SRP!$B$26:$B$29&lt;=E9223)/(SRP!$C$26:$C$29&gt;=E9223),SRP!$D$26:$D$29)*(G9223/100)*(E9223/1000)),
IF(C9223="Wine",
SUM(LOOKUP(2,1/(SRP!$B$21:$B$25&lt;=E9223)/(SRP!$C$21:$C$25&gt;=E9223),SRP!$D$21:$D$25)*(G9223/100)*(E9223/1000)),
IF(AND(C9223="Ready to Drink",D9223="RTD-One Pour Cocktail&gt;7%&lt;=14.5"),
SUM(LOOKUP(2,1/(SRP!$B$16:$B$20&lt;=E9223)/(SRP!$C$16:$C$20&gt;=E9223),SRP!$D$16:$D$20)*(G9223/100)*(E9223/1000)),
IF(C9223="Ready to Drink",
SUM(LOOKUP(2,1/(SRP!$B$11:$B$15&lt;=E9223)/(SRP!$C$11:$C$15&gt;=E9223),SRP!$D$11:$D$15)*(G9223/100)*(E9223/1000)),
0)))))),2)</f>
        <v>0</v>
      </c>
      <c r="L9223" s="173" t="str">
        <f t="shared" si="144"/>
        <v>Dealcoholized1980</v>
      </c>
      <c r="M9223" s="154" t="e">
        <f>VLOOKUP(L9223,'Slope %'!C:D,2,0)</f>
        <v>#N/A</v>
      </c>
    </row>
    <row r="9224" spans="1:13" x14ac:dyDescent="0.25">
      <c r="A9224" s="169">
        <v>820380</v>
      </c>
      <c r="B9224" s="170" t="s">
        <v>6722</v>
      </c>
      <c r="C9224" s="170" t="s">
        <v>11</v>
      </c>
      <c r="D9224" s="170" t="s">
        <v>303</v>
      </c>
      <c r="E9224" s="170">
        <v>3784</v>
      </c>
      <c r="F9224" s="170">
        <v>3</v>
      </c>
      <c r="G9224" s="171">
        <v>7</v>
      </c>
      <c r="H9224" s="170" t="s">
        <v>1209</v>
      </c>
      <c r="I9224" s="171">
        <v>31.99</v>
      </c>
      <c r="J9224" s="169">
        <v>8</v>
      </c>
      <c r="K9224" s="154" cm="1">
        <f t="array" ref="K9224">ROUND(
IF(C9224="Beer",
SUM(LOOKUP(2,1/(SRP!$B$8:$B$10&lt;=E9224)/(SRP!$C$8:$C$10&gt;=E9224),SRP!$D$8:$D$10)*(G9224/100)*(E9224/1000)),
IF(C9224="Spirits",
SUM(LOOKUP(2,1/(SRP!$B$2:$B$7&lt;=E9224)/(SRP!$C$2:$C$7&gt;=E9224),SRP!$D$2:$D$7)*(G9224/100)*(E9224/1000)),
IF(AND(C9224="Wine",D9224="Fortified Wines"),
SUM(LOOKUP(2,1/(SRP!$B$26:$B$29&lt;=E9224)/(SRP!$C$26:$C$29&gt;=E9224),SRP!$D$26:$D$29)*(G9224/100)*(E9224/1000)),
IF(C9224="Wine",
SUM(LOOKUP(2,1/(SRP!$B$21:$B$25&lt;=E9224)/(SRP!$C$21:$C$25&gt;=E9224),SRP!$D$21:$D$25)*(G9224/100)*(E9224/1000)),
IF(AND(C9224="Ready to Drink",D9224="RTD-One Pour Cocktail&gt;7%&lt;=14.5"),
SUM(LOOKUP(2,1/(SRP!$B$16:$B$20&lt;=E9224)/(SRP!$C$16:$C$20&gt;=E9224),SRP!$D$16:$D$20)*(G9224/100)*(E9224/1000)),
IF(C9224="Ready to Drink",
SUM(LOOKUP(2,1/(SRP!$B$11:$B$15&lt;=E9224)/(SRP!$C$11:$C$15&gt;=E9224),SRP!$D$11:$D$15)*(G9224/100)*(E9224/1000)),
0)))))),2)</f>
        <v>20.68</v>
      </c>
      <c r="L9224" s="173" t="str">
        <f t="shared" si="144"/>
        <v>Beer3784</v>
      </c>
      <c r="M9224" s="154">
        <f>VLOOKUP(L9224,'Slope %'!C:D,2,0)</f>
        <v>7.0000000000000007E-2</v>
      </c>
    </row>
    <row r="9225" spans="1:13" x14ac:dyDescent="0.25">
      <c r="A9225" s="169">
        <v>822296</v>
      </c>
      <c r="B9225" s="170" t="s">
        <v>6723</v>
      </c>
      <c r="C9225" s="170" t="s">
        <v>24</v>
      </c>
      <c r="D9225" s="170" t="s">
        <v>194</v>
      </c>
      <c r="E9225" s="170">
        <v>750</v>
      </c>
      <c r="F9225" s="170">
        <v>12</v>
      </c>
      <c r="G9225" s="171">
        <v>12.5</v>
      </c>
      <c r="H9225" s="170" t="s">
        <v>22</v>
      </c>
      <c r="I9225" s="171">
        <v>19.989999999999998</v>
      </c>
      <c r="J9225" s="169">
        <v>1</v>
      </c>
      <c r="K9225" s="154" cm="1">
        <f t="array" ref="K9225">ROUND(
IF(C9225="Beer",
SUM(LOOKUP(2,1/(SRP!$B$8:$B$10&lt;=E9225)/(SRP!$C$8:$C$10&gt;=E9225),SRP!$D$8:$D$10)*(G9225/100)*(E9225/1000)),
IF(C9225="Spirits",
SUM(LOOKUP(2,1/(SRP!$B$2:$B$7&lt;=E9225)/(SRP!$C$2:$C$7&gt;=E9225),SRP!$D$2:$D$7)*(G9225/100)*(E9225/1000)),
IF(AND(C9225="Wine",D9225="Fortified Wines"),
SUM(LOOKUP(2,1/(SRP!$B$26:$B$29&lt;=E9225)/(SRP!$C$26:$C$29&gt;=E9225),SRP!$D$26:$D$29)*(G9225/100)*(E9225/1000)),
IF(C9225="Wine",
SUM(LOOKUP(2,1/(SRP!$B$21:$B$25&lt;=E9225)/(SRP!$C$21:$C$25&gt;=E9225),SRP!$D$21:$D$25)*(G9225/100)*(E9225/1000)),
IF(AND(C9225="Ready to Drink",D9225="RTD-One Pour Cocktail&gt;7%&lt;=14.5"),
SUM(LOOKUP(2,1/(SRP!$B$16:$B$20&lt;=E9225)/(SRP!$C$16:$C$20&gt;=E9225),SRP!$D$16:$D$20)*(G9225/100)*(E9225/1000)),
IF(C9225="Ready to Drink",
SUM(LOOKUP(2,1/(SRP!$B$11:$B$15&lt;=E9225)/(SRP!$C$11:$C$15&gt;=E9225),SRP!$D$11:$D$15)*(G9225/100)*(E9225/1000)),
0)))))),2)</f>
        <v>7.32</v>
      </c>
      <c r="L9225" s="173" t="str">
        <f t="shared" si="144"/>
        <v>Wine750</v>
      </c>
      <c r="M9225" s="154">
        <f>VLOOKUP(L9225,'Slope %'!C:D,2,0)</f>
        <v>0.1</v>
      </c>
    </row>
    <row r="9226" spans="1:13" x14ac:dyDescent="0.25">
      <c r="A9226" s="169">
        <v>822947</v>
      </c>
      <c r="B9226" s="170" t="s">
        <v>6724</v>
      </c>
      <c r="C9226" s="170" t="s">
        <v>11</v>
      </c>
      <c r="D9226" s="170" t="s">
        <v>474</v>
      </c>
      <c r="E9226" s="170">
        <v>473</v>
      </c>
      <c r="F9226" s="170">
        <v>24</v>
      </c>
      <c r="G9226" s="171">
        <v>5.5</v>
      </c>
      <c r="H9226" s="170" t="s">
        <v>1053</v>
      </c>
      <c r="I9226" s="171">
        <v>5.49</v>
      </c>
      <c r="J9226" s="169">
        <v>1</v>
      </c>
      <c r="K9226" s="154" cm="1">
        <f t="array" ref="K9226">ROUND(
IF(C9226="Beer",
SUM(LOOKUP(2,1/(SRP!$B$8:$B$10&lt;=E9226)/(SRP!$C$8:$C$10&gt;=E9226),SRP!$D$8:$D$10)*(G9226/100)*(E9226/1000)),
IF(C9226="Spirits",
SUM(LOOKUP(2,1/(SRP!$B$2:$B$7&lt;=E9226)/(SRP!$C$2:$C$7&gt;=E9226),SRP!$D$2:$D$7)*(G9226/100)*(E9226/1000)),
IF(AND(C9226="Wine",D9226="Fortified Wines"),
SUM(LOOKUP(2,1/(SRP!$B$26:$B$29&lt;=E9226)/(SRP!$C$26:$C$29&gt;=E9226),SRP!$D$26:$D$29)*(G9226/100)*(E9226/1000)),
IF(C9226="Wine",
SUM(LOOKUP(2,1/(SRP!$B$21:$B$25&lt;=E9226)/(SRP!$C$21:$C$25&gt;=E9226),SRP!$D$21:$D$25)*(G9226/100)*(E9226/1000)),
IF(AND(C9226="Ready to Drink",D9226="RTD-One Pour Cocktail&gt;7%&lt;=14.5"),
SUM(LOOKUP(2,1/(SRP!$B$16:$B$20&lt;=E9226)/(SRP!$C$16:$C$20&gt;=E9226),SRP!$D$16:$D$20)*(G9226/100)*(E9226/1000)),
IF(C9226="Ready to Drink",
SUM(LOOKUP(2,1/(SRP!$B$11:$B$15&lt;=E9226)/(SRP!$C$11:$C$15&gt;=E9226),SRP!$D$11:$D$15)*(G9226/100)*(E9226/1000)),
0)))))),2)</f>
        <v>2.0299999999999998</v>
      </c>
      <c r="L9226" s="173" t="str">
        <f t="shared" si="144"/>
        <v>Beer473</v>
      </c>
      <c r="M9226" s="154">
        <f>VLOOKUP(L9226,'Slope %'!C:D,2,0)</f>
        <v>0.12</v>
      </c>
    </row>
    <row r="9227" spans="1:13" x14ac:dyDescent="0.25">
      <c r="A9227" s="169">
        <v>822947</v>
      </c>
      <c r="B9227" s="170" t="s">
        <v>6724</v>
      </c>
      <c r="C9227" s="170" t="s">
        <v>11</v>
      </c>
      <c r="D9227" s="170" t="s">
        <v>474</v>
      </c>
      <c r="E9227" s="170">
        <v>473</v>
      </c>
      <c r="F9227" s="170">
        <v>24</v>
      </c>
      <c r="G9227" s="171">
        <v>5.5</v>
      </c>
      <c r="H9227" s="170" t="s">
        <v>1053</v>
      </c>
      <c r="I9227" s="171">
        <v>5.49</v>
      </c>
      <c r="J9227" s="169">
        <v>1</v>
      </c>
      <c r="K9227" s="154" cm="1">
        <f t="array" ref="K9227">ROUND(
IF(C9227="Beer",
SUM(LOOKUP(2,1/(SRP!$B$8:$B$10&lt;=E9227)/(SRP!$C$8:$C$10&gt;=E9227),SRP!$D$8:$D$10)*(G9227/100)*(E9227/1000)),
IF(C9227="Spirits",
SUM(LOOKUP(2,1/(SRP!$B$2:$B$7&lt;=E9227)/(SRP!$C$2:$C$7&gt;=E9227),SRP!$D$2:$D$7)*(G9227/100)*(E9227/1000)),
IF(AND(C9227="Wine",D9227="Fortified Wines"),
SUM(LOOKUP(2,1/(SRP!$B$26:$B$29&lt;=E9227)/(SRP!$C$26:$C$29&gt;=E9227),SRP!$D$26:$D$29)*(G9227/100)*(E9227/1000)),
IF(C9227="Wine",
SUM(LOOKUP(2,1/(SRP!$B$21:$B$25&lt;=E9227)/(SRP!$C$21:$C$25&gt;=E9227),SRP!$D$21:$D$25)*(G9227/100)*(E9227/1000)),
IF(AND(C9227="Ready to Drink",D9227="RTD-One Pour Cocktail&gt;7%&lt;=14.5"),
SUM(LOOKUP(2,1/(SRP!$B$16:$B$20&lt;=E9227)/(SRP!$C$16:$C$20&gt;=E9227),SRP!$D$16:$D$20)*(G9227/100)*(E9227/1000)),
IF(C9227="Ready to Drink",
SUM(LOOKUP(2,1/(SRP!$B$11:$B$15&lt;=E9227)/(SRP!$C$11:$C$15&gt;=E9227),SRP!$D$11:$D$15)*(G9227/100)*(E9227/1000)),
0)))))),2)</f>
        <v>2.0299999999999998</v>
      </c>
      <c r="L9227" s="173" t="str">
        <f t="shared" si="144"/>
        <v>Beer473</v>
      </c>
      <c r="M9227" s="154">
        <f>VLOOKUP(L9227,'Slope %'!C:D,2,0)</f>
        <v>0.12</v>
      </c>
    </row>
    <row r="9228" spans="1:13" x14ac:dyDescent="0.25">
      <c r="A9228" s="169">
        <v>829473</v>
      </c>
      <c r="B9228" s="170" t="s">
        <v>566</v>
      </c>
      <c r="C9228" s="170" t="s">
        <v>15</v>
      </c>
      <c r="D9228" s="170" t="s">
        <v>51</v>
      </c>
      <c r="E9228" s="170">
        <v>50</v>
      </c>
      <c r="F9228" s="170">
        <v>96</v>
      </c>
      <c r="G9228" s="171">
        <v>40</v>
      </c>
      <c r="H9228" s="170" t="s">
        <v>29</v>
      </c>
      <c r="I9228" s="171">
        <v>4.49</v>
      </c>
      <c r="J9228" s="169">
        <v>1</v>
      </c>
      <c r="K9228" s="154" cm="1">
        <f t="array" ref="K9228">ROUND(
IF(C9228="Beer",
SUM(LOOKUP(2,1/(SRP!$B$8:$B$10&lt;=E9228)/(SRP!$C$8:$C$10&gt;=E9228),SRP!$D$8:$D$10)*(G9228/100)*(E9228/1000)),
IF(C9228="Spirits",
SUM(LOOKUP(2,1/(SRP!$B$2:$B$7&lt;=E9228)/(SRP!$C$2:$C$7&gt;=E9228),SRP!$D$2:$D$7)*(G9228/100)*(E9228/1000)),
IF(AND(C9228="Wine",D9228="Fortified Wines"),
SUM(LOOKUP(2,1/(SRP!$B$26:$B$29&lt;=E9228)/(SRP!$C$26:$C$29&gt;=E9228),SRP!$D$26:$D$29)*(G9228/100)*(E9228/1000)),
IF(C9228="Wine",
SUM(LOOKUP(2,1/(SRP!$B$21:$B$25&lt;=E9228)/(SRP!$C$21:$C$25&gt;=E9228),SRP!$D$21:$D$25)*(G9228/100)*(E9228/1000)),
IF(AND(C9228="Ready to Drink",D9228="RTD-One Pour Cocktail&gt;7%&lt;=14.5"),
SUM(LOOKUP(2,1/(SRP!$B$16:$B$20&lt;=E9228)/(SRP!$C$16:$C$20&gt;=E9228),SRP!$D$16:$D$20)*(G9228/100)*(E9228/1000)),
IF(C9228="Ready to Drink",
SUM(LOOKUP(2,1/(SRP!$B$11:$B$15&lt;=E9228)/(SRP!$C$11:$C$15&gt;=E9228),SRP!$D$11:$D$15)*(G9228/100)*(E9228/1000)),
0)))))),2)</f>
        <v>2.69</v>
      </c>
      <c r="L9228" s="173" t="str">
        <f t="shared" si="144"/>
        <v>Spirits50</v>
      </c>
      <c r="M9228" s="154">
        <f>VLOOKUP(L9228,'Slope %'!C:D,2,0)</f>
        <v>0.1</v>
      </c>
    </row>
    <row r="9229" spans="1:13" x14ac:dyDescent="0.25">
      <c r="A9229" s="169">
        <v>832592</v>
      </c>
      <c r="B9229" s="170" t="s">
        <v>6725</v>
      </c>
      <c r="C9229" s="170" t="s">
        <v>24</v>
      </c>
      <c r="D9229" s="170" t="s">
        <v>68</v>
      </c>
      <c r="E9229" s="170">
        <v>750</v>
      </c>
      <c r="F9229" s="170">
        <v>6</v>
      </c>
      <c r="G9229" s="171">
        <v>14.5</v>
      </c>
      <c r="H9229" s="170" t="s">
        <v>54</v>
      </c>
      <c r="I9229" s="171">
        <v>52.99</v>
      </c>
      <c r="J9229" s="169">
        <v>1</v>
      </c>
      <c r="K9229" s="154" cm="1">
        <f t="array" ref="K9229">ROUND(
IF(C9229="Beer",
SUM(LOOKUP(2,1/(SRP!$B$8:$B$10&lt;=E9229)/(SRP!$C$8:$C$10&gt;=E9229),SRP!$D$8:$D$10)*(G9229/100)*(E9229/1000)),
IF(C9229="Spirits",
SUM(LOOKUP(2,1/(SRP!$B$2:$B$7&lt;=E9229)/(SRP!$C$2:$C$7&gt;=E9229),SRP!$D$2:$D$7)*(G9229/100)*(E9229/1000)),
IF(AND(C9229="Wine",D9229="Fortified Wines"),
SUM(LOOKUP(2,1/(SRP!$B$26:$B$29&lt;=E9229)/(SRP!$C$26:$C$29&gt;=E9229),SRP!$D$26:$D$29)*(G9229/100)*(E9229/1000)),
IF(C9229="Wine",
SUM(LOOKUP(2,1/(SRP!$B$21:$B$25&lt;=E9229)/(SRP!$C$21:$C$25&gt;=E9229),SRP!$D$21:$D$25)*(G9229/100)*(E9229/1000)),
IF(AND(C9229="Ready to Drink",D9229="RTD-One Pour Cocktail&gt;7%&lt;=14.5"),
SUM(LOOKUP(2,1/(SRP!$B$16:$B$20&lt;=E9229)/(SRP!$C$16:$C$20&gt;=E9229),SRP!$D$16:$D$20)*(G9229/100)*(E9229/1000)),
IF(C9229="Ready to Drink",
SUM(LOOKUP(2,1/(SRP!$B$11:$B$15&lt;=E9229)/(SRP!$C$11:$C$15&gt;=E9229),SRP!$D$11:$D$15)*(G9229/100)*(E9229/1000)),
0)))))),2)</f>
        <v>8.49</v>
      </c>
      <c r="L9229" s="173" t="str">
        <f t="shared" si="144"/>
        <v>Wine750</v>
      </c>
      <c r="M9229" s="154">
        <f>VLOOKUP(L9229,'Slope %'!C:D,2,0)</f>
        <v>0.1</v>
      </c>
    </row>
    <row r="9230" spans="1:13" x14ac:dyDescent="0.25">
      <c r="A9230" s="169">
        <v>834846</v>
      </c>
      <c r="B9230" s="170" t="s">
        <v>6726</v>
      </c>
      <c r="C9230" s="170" t="s">
        <v>24</v>
      </c>
      <c r="D9230" s="170" t="s">
        <v>148</v>
      </c>
      <c r="E9230" s="170">
        <v>750</v>
      </c>
      <c r="F9230" s="170">
        <v>12</v>
      </c>
      <c r="G9230" s="171">
        <v>13.5</v>
      </c>
      <c r="H9230" s="170" t="s">
        <v>783</v>
      </c>
      <c r="I9230" s="171">
        <v>16.989999999999998</v>
      </c>
      <c r="J9230" s="169">
        <v>1</v>
      </c>
      <c r="K9230" s="154" cm="1">
        <f t="array" ref="K9230">ROUND(
IF(C9230="Beer",
SUM(LOOKUP(2,1/(SRP!$B$8:$B$10&lt;=E9230)/(SRP!$C$8:$C$10&gt;=E9230),SRP!$D$8:$D$10)*(G9230/100)*(E9230/1000)),
IF(C9230="Spirits",
SUM(LOOKUP(2,1/(SRP!$B$2:$B$7&lt;=E9230)/(SRP!$C$2:$C$7&gt;=E9230),SRP!$D$2:$D$7)*(G9230/100)*(E9230/1000)),
IF(AND(C9230="Wine",D9230="Fortified Wines"),
SUM(LOOKUP(2,1/(SRP!$B$26:$B$29&lt;=E9230)/(SRP!$C$26:$C$29&gt;=E9230),SRP!$D$26:$D$29)*(G9230/100)*(E9230/1000)),
IF(C9230="Wine",
SUM(LOOKUP(2,1/(SRP!$B$21:$B$25&lt;=E9230)/(SRP!$C$21:$C$25&gt;=E9230),SRP!$D$21:$D$25)*(G9230/100)*(E9230/1000)),
IF(AND(C9230="Ready to Drink",D9230="RTD-One Pour Cocktail&gt;7%&lt;=14.5"),
SUM(LOOKUP(2,1/(SRP!$B$16:$B$20&lt;=E9230)/(SRP!$C$16:$C$20&gt;=E9230),SRP!$D$16:$D$20)*(G9230/100)*(E9230/1000)),
IF(C9230="Ready to Drink",
SUM(LOOKUP(2,1/(SRP!$B$11:$B$15&lt;=E9230)/(SRP!$C$11:$C$15&gt;=E9230),SRP!$D$11:$D$15)*(G9230/100)*(E9230/1000)),
0)))))),2)</f>
        <v>7.9</v>
      </c>
      <c r="L9230" s="173" t="str">
        <f t="shared" si="144"/>
        <v>Wine750</v>
      </c>
      <c r="M9230" s="154">
        <f>VLOOKUP(L9230,'Slope %'!C:D,2,0)</f>
        <v>0.1</v>
      </c>
    </row>
    <row r="9231" spans="1:13" x14ac:dyDescent="0.25">
      <c r="A9231" s="169">
        <v>840204</v>
      </c>
      <c r="B9231" s="170" t="s">
        <v>6727</v>
      </c>
      <c r="C9231" s="170" t="s">
        <v>15</v>
      </c>
      <c r="D9231" s="170" t="s">
        <v>213</v>
      </c>
      <c r="E9231" s="170">
        <v>750</v>
      </c>
      <c r="F9231" s="170">
        <v>6</v>
      </c>
      <c r="G9231" s="171">
        <v>40</v>
      </c>
      <c r="H9231" s="170" t="s">
        <v>6693</v>
      </c>
      <c r="I9231" s="171">
        <v>79.989999999999995</v>
      </c>
      <c r="J9231" s="169">
        <v>1</v>
      </c>
      <c r="K9231" s="154" cm="1">
        <f t="array" ref="K9231">ROUND(
IF(C9231="Beer",
SUM(LOOKUP(2,1/(SRP!$B$8:$B$10&lt;=E9231)/(SRP!$C$8:$C$10&gt;=E9231),SRP!$D$8:$D$10)*(G9231/100)*(E9231/1000)),
IF(C9231="Spirits",
SUM(LOOKUP(2,1/(SRP!$B$2:$B$7&lt;=E9231)/(SRP!$C$2:$C$7&gt;=E9231),SRP!$D$2:$D$7)*(G9231/100)*(E9231/1000)),
IF(AND(C9231="Wine",D9231="Fortified Wines"),
SUM(LOOKUP(2,1/(SRP!$B$26:$B$29&lt;=E9231)/(SRP!$C$26:$C$29&gt;=E9231),SRP!$D$26:$D$29)*(G9231/100)*(E9231/1000)),
IF(C9231="Wine",
SUM(LOOKUP(2,1/(SRP!$B$21:$B$25&lt;=E9231)/(SRP!$C$21:$C$25&gt;=E9231),SRP!$D$21:$D$25)*(G9231/100)*(E9231/1000)),
IF(AND(C9231="Ready to Drink",D9231="RTD-One Pour Cocktail&gt;7%&lt;=14.5"),
SUM(LOOKUP(2,1/(SRP!$B$16:$B$20&lt;=E9231)/(SRP!$C$16:$C$20&gt;=E9231),SRP!$D$16:$D$20)*(G9231/100)*(E9231/1000)),
IF(C9231="Ready to Drink",
SUM(LOOKUP(2,1/(SRP!$B$11:$B$15&lt;=E9231)/(SRP!$C$11:$C$15&gt;=E9231),SRP!$D$11:$D$15)*(G9231/100)*(E9231/1000)),
0)))))),2)</f>
        <v>23.42</v>
      </c>
      <c r="L9231" s="173" t="str">
        <f t="shared" si="144"/>
        <v>Spirits750</v>
      </c>
      <c r="M9231" s="154">
        <f>VLOOKUP(L9231,'Slope %'!C:D,2,0)</f>
        <v>7.0000000000000007E-2</v>
      </c>
    </row>
    <row r="9232" spans="1:13" x14ac:dyDescent="0.25">
      <c r="A9232" s="169">
        <v>840553</v>
      </c>
      <c r="B9232" s="170" t="s">
        <v>6728</v>
      </c>
      <c r="C9232" s="170" t="s">
        <v>11</v>
      </c>
      <c r="D9232" s="170" t="s">
        <v>38</v>
      </c>
      <c r="E9232" s="170">
        <v>0</v>
      </c>
      <c r="F9232" s="170">
        <v>1</v>
      </c>
      <c r="I9232" s="171">
        <v>0</v>
      </c>
      <c r="J9232" s="169">
        <v>1E-4</v>
      </c>
      <c r="K9232" s="154" cm="1">
        <f t="array" ref="K9232">ROUND(
IF(C9232="Beer",
SUM(LOOKUP(2,1/(SRP!$B$8:$B$10&lt;=E9232)/(SRP!$C$8:$C$10&gt;=E9232),SRP!$D$8:$D$10)*(G9232/100)*(E9232/1000)),
IF(C9232="Spirits",
SUM(LOOKUP(2,1/(SRP!$B$2:$B$7&lt;=E9232)/(SRP!$C$2:$C$7&gt;=E9232),SRP!$D$2:$D$7)*(G9232/100)*(E9232/1000)),
IF(AND(C9232="Wine",D9232="Fortified Wines"),
SUM(LOOKUP(2,1/(SRP!$B$26:$B$29&lt;=E9232)/(SRP!$C$26:$C$29&gt;=E9232),SRP!$D$26:$D$29)*(G9232/100)*(E9232/1000)),
IF(C9232="Wine",
SUM(LOOKUP(2,1/(SRP!$B$21:$B$25&lt;=E9232)/(SRP!$C$21:$C$25&gt;=E9232),SRP!$D$21:$D$25)*(G9232/100)*(E9232/1000)),
IF(AND(C9232="Ready to Drink",D9232="RTD-One Pour Cocktail&gt;7%&lt;=14.5"),
SUM(LOOKUP(2,1/(SRP!$B$16:$B$20&lt;=E9232)/(SRP!$C$16:$C$20&gt;=E9232),SRP!$D$16:$D$20)*(G9232/100)*(E9232/1000)),
IF(C9232="Ready to Drink",
SUM(LOOKUP(2,1/(SRP!$B$11:$B$15&lt;=E9232)/(SRP!$C$11:$C$15&gt;=E9232),SRP!$D$11:$D$15)*(G9232/100)*(E9232/1000)),
0)))))),2)</f>
        <v>0</v>
      </c>
      <c r="L9232" s="173" t="str">
        <f t="shared" si="144"/>
        <v>Beer0</v>
      </c>
      <c r="M9232" s="154" t="e">
        <f>VLOOKUP(L9232,'Slope %'!C:D,2,0)</f>
        <v>#N/A</v>
      </c>
    </row>
    <row r="9233" spans="1:13" x14ac:dyDescent="0.25">
      <c r="A9233" s="169">
        <v>840553</v>
      </c>
      <c r="B9233" s="170" t="s">
        <v>6728</v>
      </c>
      <c r="C9233" s="170" t="s">
        <v>11</v>
      </c>
      <c r="D9233" s="170" t="s">
        <v>38</v>
      </c>
      <c r="E9233" s="170">
        <v>0</v>
      </c>
      <c r="F9233" s="170">
        <v>1</v>
      </c>
      <c r="I9233" s="171">
        <v>0</v>
      </c>
      <c r="J9233" s="169">
        <v>1E-4</v>
      </c>
      <c r="K9233" s="154" cm="1">
        <f t="array" ref="K9233">ROUND(
IF(C9233="Beer",
SUM(LOOKUP(2,1/(SRP!$B$8:$B$10&lt;=E9233)/(SRP!$C$8:$C$10&gt;=E9233),SRP!$D$8:$D$10)*(G9233/100)*(E9233/1000)),
IF(C9233="Spirits",
SUM(LOOKUP(2,1/(SRP!$B$2:$B$7&lt;=E9233)/(SRP!$C$2:$C$7&gt;=E9233),SRP!$D$2:$D$7)*(G9233/100)*(E9233/1000)),
IF(AND(C9233="Wine",D9233="Fortified Wines"),
SUM(LOOKUP(2,1/(SRP!$B$26:$B$29&lt;=E9233)/(SRP!$C$26:$C$29&gt;=E9233),SRP!$D$26:$D$29)*(G9233/100)*(E9233/1000)),
IF(C9233="Wine",
SUM(LOOKUP(2,1/(SRP!$B$21:$B$25&lt;=E9233)/(SRP!$C$21:$C$25&gt;=E9233),SRP!$D$21:$D$25)*(G9233/100)*(E9233/1000)),
IF(AND(C9233="Ready to Drink",D9233="RTD-One Pour Cocktail&gt;7%&lt;=14.5"),
SUM(LOOKUP(2,1/(SRP!$B$16:$B$20&lt;=E9233)/(SRP!$C$16:$C$20&gt;=E9233),SRP!$D$16:$D$20)*(G9233/100)*(E9233/1000)),
IF(C9233="Ready to Drink",
SUM(LOOKUP(2,1/(SRP!$B$11:$B$15&lt;=E9233)/(SRP!$C$11:$C$15&gt;=E9233),SRP!$D$11:$D$15)*(G9233/100)*(E9233/1000)),
0)))))),2)</f>
        <v>0</v>
      </c>
      <c r="L9233" s="173" t="str">
        <f t="shared" si="144"/>
        <v>Beer0</v>
      </c>
      <c r="M9233" s="154" t="e">
        <f>VLOOKUP(L9233,'Slope %'!C:D,2,0)</f>
        <v>#N/A</v>
      </c>
    </row>
    <row r="9234" spans="1:13" x14ac:dyDescent="0.25">
      <c r="A9234" s="169">
        <v>842252</v>
      </c>
      <c r="B9234" s="170" t="s">
        <v>6729</v>
      </c>
      <c r="C9234" s="170" t="s">
        <v>24</v>
      </c>
      <c r="D9234" s="170" t="s">
        <v>66</v>
      </c>
      <c r="E9234" s="170">
        <v>750</v>
      </c>
      <c r="F9234" s="170">
        <v>12</v>
      </c>
      <c r="G9234" s="171">
        <v>13</v>
      </c>
      <c r="H9234" s="170" t="s">
        <v>64</v>
      </c>
      <c r="I9234" s="171">
        <v>21.99</v>
      </c>
      <c r="J9234" s="169">
        <v>1</v>
      </c>
      <c r="K9234" s="154" cm="1">
        <f t="array" ref="K9234">ROUND(
IF(C9234="Beer",
SUM(LOOKUP(2,1/(SRP!$B$8:$B$10&lt;=E9234)/(SRP!$C$8:$C$10&gt;=E9234),SRP!$D$8:$D$10)*(G9234/100)*(E9234/1000)),
IF(C9234="Spirits",
SUM(LOOKUP(2,1/(SRP!$B$2:$B$7&lt;=E9234)/(SRP!$C$2:$C$7&gt;=E9234),SRP!$D$2:$D$7)*(G9234/100)*(E9234/1000)),
IF(AND(C9234="Wine",D9234="Fortified Wines"),
SUM(LOOKUP(2,1/(SRP!$B$26:$B$29&lt;=E9234)/(SRP!$C$26:$C$29&gt;=E9234),SRP!$D$26:$D$29)*(G9234/100)*(E9234/1000)),
IF(C9234="Wine",
SUM(LOOKUP(2,1/(SRP!$B$21:$B$25&lt;=E9234)/(SRP!$C$21:$C$25&gt;=E9234),SRP!$D$21:$D$25)*(G9234/100)*(E9234/1000)),
IF(AND(C9234="Ready to Drink",D9234="RTD-One Pour Cocktail&gt;7%&lt;=14.5"),
SUM(LOOKUP(2,1/(SRP!$B$16:$B$20&lt;=E9234)/(SRP!$C$16:$C$20&gt;=E9234),SRP!$D$16:$D$20)*(G9234/100)*(E9234/1000)),
IF(C9234="Ready to Drink",
SUM(LOOKUP(2,1/(SRP!$B$11:$B$15&lt;=E9234)/(SRP!$C$11:$C$15&gt;=E9234),SRP!$D$11:$D$15)*(G9234/100)*(E9234/1000)),
0)))))),2)</f>
        <v>7.61</v>
      </c>
      <c r="L9234" s="173" t="str">
        <f t="shared" si="144"/>
        <v>Wine750</v>
      </c>
      <c r="M9234" s="154">
        <f>VLOOKUP(L9234,'Slope %'!C:D,2,0)</f>
        <v>0.1</v>
      </c>
    </row>
    <row r="9235" spans="1:13" x14ac:dyDescent="0.25">
      <c r="A9235" s="169">
        <v>842737</v>
      </c>
      <c r="B9235" s="170" t="s">
        <v>6730</v>
      </c>
      <c r="C9235" s="170" t="s">
        <v>24</v>
      </c>
      <c r="D9235" s="170" t="s">
        <v>34</v>
      </c>
      <c r="E9235" s="170">
        <v>1500</v>
      </c>
      <c r="F9235" s="170">
        <v>6</v>
      </c>
      <c r="G9235" s="171">
        <v>13</v>
      </c>
      <c r="H9235" s="170" t="s">
        <v>47</v>
      </c>
      <c r="I9235" s="171">
        <v>24.99</v>
      </c>
      <c r="J9235" s="169">
        <v>1</v>
      </c>
      <c r="K9235" s="154" cm="1">
        <f t="array" ref="K9235">ROUND(
IF(C9235="Beer",
SUM(LOOKUP(2,1/(SRP!$B$8:$B$10&lt;=E9235)/(SRP!$C$8:$C$10&gt;=E9235),SRP!$D$8:$D$10)*(G9235/100)*(E9235/1000)),
IF(C9235="Spirits",
SUM(LOOKUP(2,1/(SRP!$B$2:$B$7&lt;=E9235)/(SRP!$C$2:$C$7&gt;=E9235),SRP!$D$2:$D$7)*(G9235/100)*(E9235/1000)),
IF(AND(C9235="Wine",D9235="Fortified Wines"),
SUM(LOOKUP(2,1/(SRP!$B$26:$B$29&lt;=E9235)/(SRP!$C$26:$C$29&gt;=E9235),SRP!$D$26:$D$29)*(G9235/100)*(E9235/1000)),
IF(C9235="Wine",
SUM(LOOKUP(2,1/(SRP!$B$21:$B$25&lt;=E9235)/(SRP!$C$21:$C$25&gt;=E9235),SRP!$D$21:$D$25)*(G9235/100)*(E9235/1000)),
IF(AND(C9235="Ready to Drink",D9235="RTD-One Pour Cocktail&gt;7%&lt;=14.5"),
SUM(LOOKUP(2,1/(SRP!$B$16:$B$20&lt;=E9235)/(SRP!$C$16:$C$20&gt;=E9235),SRP!$D$16:$D$20)*(G9235/100)*(E9235/1000)),
IF(C9235="Ready to Drink",
SUM(LOOKUP(2,1/(SRP!$B$11:$B$15&lt;=E9235)/(SRP!$C$11:$C$15&gt;=E9235),SRP!$D$11:$D$15)*(G9235/100)*(E9235/1000)),
0)))))),2)</f>
        <v>15.22</v>
      </c>
      <c r="L9235" s="173" t="str">
        <f t="shared" si="144"/>
        <v>Wine1500</v>
      </c>
      <c r="M9235" s="154">
        <f>VLOOKUP(L9235,'Slope %'!C:D,2,0)</f>
        <v>7.0000000000000007E-2</v>
      </c>
    </row>
    <row r="9236" spans="1:13" x14ac:dyDescent="0.25">
      <c r="A9236" s="169">
        <v>842740</v>
      </c>
      <c r="B9236" s="170" t="s">
        <v>6731</v>
      </c>
      <c r="C9236" s="170" t="s">
        <v>24</v>
      </c>
      <c r="D9236" s="170" t="s">
        <v>162</v>
      </c>
      <c r="E9236" s="170">
        <v>750</v>
      </c>
      <c r="F9236" s="170">
        <v>6</v>
      </c>
      <c r="G9236" s="171">
        <v>12</v>
      </c>
      <c r="H9236" s="170" t="s">
        <v>1214</v>
      </c>
      <c r="I9236" s="171">
        <v>69.989999999999995</v>
      </c>
      <c r="J9236" s="169">
        <v>1</v>
      </c>
      <c r="K9236" s="154" cm="1">
        <f t="array" ref="K9236">ROUND(
IF(C9236="Beer",
SUM(LOOKUP(2,1/(SRP!$B$8:$B$10&lt;=E9236)/(SRP!$C$8:$C$10&gt;=E9236),SRP!$D$8:$D$10)*(G9236/100)*(E9236/1000)),
IF(C9236="Spirits",
SUM(LOOKUP(2,1/(SRP!$B$2:$B$7&lt;=E9236)/(SRP!$C$2:$C$7&gt;=E9236),SRP!$D$2:$D$7)*(G9236/100)*(E9236/1000)),
IF(AND(C9236="Wine",D9236="Fortified Wines"),
SUM(LOOKUP(2,1/(SRP!$B$26:$B$29&lt;=E9236)/(SRP!$C$26:$C$29&gt;=E9236),SRP!$D$26:$D$29)*(G9236/100)*(E9236/1000)),
IF(C9236="Wine",
SUM(LOOKUP(2,1/(SRP!$B$21:$B$25&lt;=E9236)/(SRP!$C$21:$C$25&gt;=E9236),SRP!$D$21:$D$25)*(G9236/100)*(E9236/1000)),
IF(AND(C9236="Ready to Drink",D9236="RTD-One Pour Cocktail&gt;7%&lt;=14.5"),
SUM(LOOKUP(2,1/(SRP!$B$16:$B$20&lt;=E9236)/(SRP!$C$16:$C$20&gt;=E9236),SRP!$D$16:$D$20)*(G9236/100)*(E9236/1000)),
IF(C9236="Ready to Drink",
SUM(LOOKUP(2,1/(SRP!$B$11:$B$15&lt;=E9236)/(SRP!$C$11:$C$15&gt;=E9236),SRP!$D$11:$D$15)*(G9236/100)*(E9236/1000)),
0)))))),2)</f>
        <v>7.03</v>
      </c>
      <c r="L9236" s="173" t="str">
        <f t="shared" si="144"/>
        <v>Wine750</v>
      </c>
      <c r="M9236" s="154">
        <f>VLOOKUP(L9236,'Slope %'!C:D,2,0)</f>
        <v>0.1</v>
      </c>
    </row>
    <row r="9237" spans="1:13" x14ac:dyDescent="0.25">
      <c r="A9237" s="169">
        <v>845087</v>
      </c>
      <c r="B9237" s="170" t="s">
        <v>6732</v>
      </c>
      <c r="C9237" s="170" t="s">
        <v>24</v>
      </c>
      <c r="D9237" s="170" t="s">
        <v>38</v>
      </c>
      <c r="E9237" s="170">
        <v>750</v>
      </c>
      <c r="F9237" s="170">
        <v>12</v>
      </c>
      <c r="G9237" s="171">
        <v>13</v>
      </c>
      <c r="H9237" s="170" t="s">
        <v>5871</v>
      </c>
      <c r="I9237" s="171">
        <v>18.989999999999998</v>
      </c>
      <c r="J9237" s="169">
        <v>1</v>
      </c>
      <c r="K9237" s="154" cm="1">
        <f t="array" ref="K9237">ROUND(
IF(C9237="Beer",
SUM(LOOKUP(2,1/(SRP!$B$8:$B$10&lt;=E9237)/(SRP!$C$8:$C$10&gt;=E9237),SRP!$D$8:$D$10)*(G9237/100)*(E9237/1000)),
IF(C9237="Spirits",
SUM(LOOKUP(2,1/(SRP!$B$2:$B$7&lt;=E9237)/(SRP!$C$2:$C$7&gt;=E9237),SRP!$D$2:$D$7)*(G9237/100)*(E9237/1000)),
IF(AND(C9237="Wine",D9237="Fortified Wines"),
SUM(LOOKUP(2,1/(SRP!$B$26:$B$29&lt;=E9237)/(SRP!$C$26:$C$29&gt;=E9237),SRP!$D$26:$D$29)*(G9237/100)*(E9237/1000)),
IF(C9237="Wine",
SUM(LOOKUP(2,1/(SRP!$B$21:$B$25&lt;=E9237)/(SRP!$C$21:$C$25&gt;=E9237),SRP!$D$21:$D$25)*(G9237/100)*(E9237/1000)),
IF(AND(C9237="Ready to Drink",D9237="RTD-One Pour Cocktail&gt;7%&lt;=14.5"),
SUM(LOOKUP(2,1/(SRP!$B$16:$B$20&lt;=E9237)/(SRP!$C$16:$C$20&gt;=E9237),SRP!$D$16:$D$20)*(G9237/100)*(E9237/1000)),
IF(C9237="Ready to Drink",
SUM(LOOKUP(2,1/(SRP!$B$11:$B$15&lt;=E9237)/(SRP!$C$11:$C$15&gt;=E9237),SRP!$D$11:$D$15)*(G9237/100)*(E9237/1000)),
0)))))),2)</f>
        <v>7.61</v>
      </c>
      <c r="L9237" s="173" t="str">
        <f t="shared" si="144"/>
        <v>Wine750</v>
      </c>
      <c r="M9237" s="154">
        <f>VLOOKUP(L9237,'Slope %'!C:D,2,0)</f>
        <v>0.1</v>
      </c>
    </row>
    <row r="9238" spans="1:13" x14ac:dyDescent="0.25">
      <c r="A9238" s="169">
        <v>845909</v>
      </c>
      <c r="B9238" s="170" t="s">
        <v>6733</v>
      </c>
      <c r="C9238" s="170" t="s">
        <v>24</v>
      </c>
      <c r="D9238" s="170" t="s">
        <v>58</v>
      </c>
      <c r="E9238" s="170">
        <v>750</v>
      </c>
      <c r="F9238" s="170">
        <v>12</v>
      </c>
      <c r="G9238" s="171">
        <v>13</v>
      </c>
      <c r="H9238" s="170" t="s">
        <v>64</v>
      </c>
      <c r="I9238" s="171">
        <v>20.99</v>
      </c>
      <c r="J9238" s="169">
        <v>1</v>
      </c>
      <c r="K9238" s="154" cm="1">
        <f t="array" ref="K9238">ROUND(
IF(C9238="Beer",
SUM(LOOKUP(2,1/(SRP!$B$8:$B$10&lt;=E9238)/(SRP!$C$8:$C$10&gt;=E9238),SRP!$D$8:$D$10)*(G9238/100)*(E9238/1000)),
IF(C9238="Spirits",
SUM(LOOKUP(2,1/(SRP!$B$2:$B$7&lt;=E9238)/(SRP!$C$2:$C$7&gt;=E9238),SRP!$D$2:$D$7)*(G9238/100)*(E9238/1000)),
IF(AND(C9238="Wine",D9238="Fortified Wines"),
SUM(LOOKUP(2,1/(SRP!$B$26:$B$29&lt;=E9238)/(SRP!$C$26:$C$29&gt;=E9238),SRP!$D$26:$D$29)*(G9238/100)*(E9238/1000)),
IF(C9238="Wine",
SUM(LOOKUP(2,1/(SRP!$B$21:$B$25&lt;=E9238)/(SRP!$C$21:$C$25&gt;=E9238),SRP!$D$21:$D$25)*(G9238/100)*(E9238/1000)),
IF(AND(C9238="Ready to Drink",D9238="RTD-One Pour Cocktail&gt;7%&lt;=14.5"),
SUM(LOOKUP(2,1/(SRP!$B$16:$B$20&lt;=E9238)/(SRP!$C$16:$C$20&gt;=E9238),SRP!$D$16:$D$20)*(G9238/100)*(E9238/1000)),
IF(C9238="Ready to Drink",
SUM(LOOKUP(2,1/(SRP!$B$11:$B$15&lt;=E9238)/(SRP!$C$11:$C$15&gt;=E9238),SRP!$D$11:$D$15)*(G9238/100)*(E9238/1000)),
0)))))),2)</f>
        <v>7.61</v>
      </c>
      <c r="L9238" s="173" t="str">
        <f t="shared" si="144"/>
        <v>Wine750</v>
      </c>
      <c r="M9238" s="154">
        <f>VLOOKUP(L9238,'Slope %'!C:D,2,0)</f>
        <v>0.1</v>
      </c>
    </row>
    <row r="9239" spans="1:13" x14ac:dyDescent="0.25">
      <c r="A9239" s="169">
        <v>846766</v>
      </c>
      <c r="B9239" s="170" t="s">
        <v>6734</v>
      </c>
      <c r="C9239" s="170" t="s">
        <v>24</v>
      </c>
      <c r="D9239" s="170" t="s">
        <v>58</v>
      </c>
      <c r="E9239" s="170">
        <v>750</v>
      </c>
      <c r="F9239" s="170">
        <v>12</v>
      </c>
      <c r="G9239" s="171">
        <v>13</v>
      </c>
      <c r="H9239" s="170" t="s">
        <v>177</v>
      </c>
      <c r="I9239" s="171">
        <v>17.989999999999998</v>
      </c>
      <c r="J9239" s="169">
        <v>1</v>
      </c>
      <c r="K9239" s="154" cm="1">
        <f t="array" ref="K9239">ROUND(
IF(C9239="Beer",
SUM(LOOKUP(2,1/(SRP!$B$8:$B$10&lt;=E9239)/(SRP!$C$8:$C$10&gt;=E9239),SRP!$D$8:$D$10)*(G9239/100)*(E9239/1000)),
IF(C9239="Spirits",
SUM(LOOKUP(2,1/(SRP!$B$2:$B$7&lt;=E9239)/(SRP!$C$2:$C$7&gt;=E9239),SRP!$D$2:$D$7)*(G9239/100)*(E9239/1000)),
IF(AND(C9239="Wine",D9239="Fortified Wines"),
SUM(LOOKUP(2,1/(SRP!$B$26:$B$29&lt;=E9239)/(SRP!$C$26:$C$29&gt;=E9239),SRP!$D$26:$D$29)*(G9239/100)*(E9239/1000)),
IF(C9239="Wine",
SUM(LOOKUP(2,1/(SRP!$B$21:$B$25&lt;=E9239)/(SRP!$C$21:$C$25&gt;=E9239),SRP!$D$21:$D$25)*(G9239/100)*(E9239/1000)),
IF(AND(C9239="Ready to Drink",D9239="RTD-One Pour Cocktail&gt;7%&lt;=14.5"),
SUM(LOOKUP(2,1/(SRP!$B$16:$B$20&lt;=E9239)/(SRP!$C$16:$C$20&gt;=E9239),SRP!$D$16:$D$20)*(G9239/100)*(E9239/1000)),
IF(C9239="Ready to Drink",
SUM(LOOKUP(2,1/(SRP!$B$11:$B$15&lt;=E9239)/(SRP!$C$11:$C$15&gt;=E9239),SRP!$D$11:$D$15)*(G9239/100)*(E9239/1000)),
0)))))),2)</f>
        <v>7.61</v>
      </c>
      <c r="L9239" s="173" t="str">
        <f t="shared" si="144"/>
        <v>Wine750</v>
      </c>
      <c r="M9239" s="154">
        <f>VLOOKUP(L9239,'Slope %'!C:D,2,0)</f>
        <v>0.1</v>
      </c>
    </row>
    <row r="9240" spans="1:13" x14ac:dyDescent="0.25">
      <c r="A9240" s="169">
        <v>848705</v>
      </c>
      <c r="B9240" s="170" t="s">
        <v>6735</v>
      </c>
      <c r="C9240" s="170" t="s">
        <v>24</v>
      </c>
      <c r="D9240" s="170" t="s">
        <v>34</v>
      </c>
      <c r="E9240" s="170">
        <v>750</v>
      </c>
      <c r="F9240" s="170">
        <v>6</v>
      </c>
      <c r="G9240" s="171">
        <v>14.5</v>
      </c>
      <c r="H9240" s="170" t="s">
        <v>100</v>
      </c>
      <c r="I9240" s="171">
        <v>49.99</v>
      </c>
      <c r="J9240" s="169">
        <v>1</v>
      </c>
      <c r="K9240" s="154" cm="1">
        <f t="array" ref="K9240">ROUND(
IF(C9240="Beer",
SUM(LOOKUP(2,1/(SRP!$B$8:$B$10&lt;=E9240)/(SRP!$C$8:$C$10&gt;=E9240),SRP!$D$8:$D$10)*(G9240/100)*(E9240/1000)),
IF(C9240="Spirits",
SUM(LOOKUP(2,1/(SRP!$B$2:$B$7&lt;=E9240)/(SRP!$C$2:$C$7&gt;=E9240),SRP!$D$2:$D$7)*(G9240/100)*(E9240/1000)),
IF(AND(C9240="Wine",D9240="Fortified Wines"),
SUM(LOOKUP(2,1/(SRP!$B$26:$B$29&lt;=E9240)/(SRP!$C$26:$C$29&gt;=E9240),SRP!$D$26:$D$29)*(G9240/100)*(E9240/1000)),
IF(C9240="Wine",
SUM(LOOKUP(2,1/(SRP!$B$21:$B$25&lt;=E9240)/(SRP!$C$21:$C$25&gt;=E9240),SRP!$D$21:$D$25)*(G9240/100)*(E9240/1000)),
IF(AND(C9240="Ready to Drink",D9240="RTD-One Pour Cocktail&gt;7%&lt;=14.5"),
SUM(LOOKUP(2,1/(SRP!$B$16:$B$20&lt;=E9240)/(SRP!$C$16:$C$20&gt;=E9240),SRP!$D$16:$D$20)*(G9240/100)*(E9240/1000)),
IF(C9240="Ready to Drink",
SUM(LOOKUP(2,1/(SRP!$B$11:$B$15&lt;=E9240)/(SRP!$C$11:$C$15&gt;=E9240),SRP!$D$11:$D$15)*(G9240/100)*(E9240/1000)),
0)))))),2)</f>
        <v>8.49</v>
      </c>
      <c r="L9240" s="173" t="str">
        <f t="shared" si="144"/>
        <v>Wine750</v>
      </c>
      <c r="M9240" s="154">
        <f>VLOOKUP(L9240,'Slope %'!C:D,2,0)</f>
        <v>0.1</v>
      </c>
    </row>
    <row r="9241" spans="1:13" x14ac:dyDescent="0.25">
      <c r="A9241" s="169">
        <v>851667</v>
      </c>
      <c r="B9241" s="170" t="s">
        <v>6736</v>
      </c>
      <c r="C9241" s="170" t="s">
        <v>15</v>
      </c>
      <c r="D9241" s="170" t="s">
        <v>215</v>
      </c>
      <c r="E9241" s="170">
        <v>750</v>
      </c>
      <c r="F9241" s="170">
        <v>6</v>
      </c>
      <c r="G9241" s="171">
        <v>40</v>
      </c>
      <c r="H9241" s="170" t="s">
        <v>3146</v>
      </c>
      <c r="I9241" s="171">
        <v>99.99</v>
      </c>
      <c r="J9241" s="169">
        <v>1</v>
      </c>
      <c r="K9241" s="154" cm="1">
        <f t="array" ref="K9241">ROUND(
IF(C9241="Beer",
SUM(LOOKUP(2,1/(SRP!$B$8:$B$10&lt;=E9241)/(SRP!$C$8:$C$10&gt;=E9241),SRP!$D$8:$D$10)*(G9241/100)*(E9241/1000)),
IF(C9241="Spirits",
SUM(LOOKUP(2,1/(SRP!$B$2:$B$7&lt;=E9241)/(SRP!$C$2:$C$7&gt;=E9241),SRP!$D$2:$D$7)*(G9241/100)*(E9241/1000)),
IF(AND(C9241="Wine",D9241="Fortified Wines"),
SUM(LOOKUP(2,1/(SRP!$B$26:$B$29&lt;=E9241)/(SRP!$C$26:$C$29&gt;=E9241),SRP!$D$26:$D$29)*(G9241/100)*(E9241/1000)),
IF(C9241="Wine",
SUM(LOOKUP(2,1/(SRP!$B$21:$B$25&lt;=E9241)/(SRP!$C$21:$C$25&gt;=E9241),SRP!$D$21:$D$25)*(G9241/100)*(E9241/1000)),
IF(AND(C9241="Ready to Drink",D9241="RTD-One Pour Cocktail&gt;7%&lt;=14.5"),
SUM(LOOKUP(2,1/(SRP!$B$16:$B$20&lt;=E9241)/(SRP!$C$16:$C$20&gt;=E9241),SRP!$D$16:$D$20)*(G9241/100)*(E9241/1000)),
IF(C9241="Ready to Drink",
SUM(LOOKUP(2,1/(SRP!$B$11:$B$15&lt;=E9241)/(SRP!$C$11:$C$15&gt;=E9241),SRP!$D$11:$D$15)*(G9241/100)*(E9241/1000)),
0)))))),2)</f>
        <v>23.42</v>
      </c>
      <c r="L9241" s="173" t="str">
        <f t="shared" si="144"/>
        <v>Spirits750</v>
      </c>
      <c r="M9241" s="154">
        <f>VLOOKUP(L9241,'Slope %'!C:D,2,0)</f>
        <v>7.0000000000000007E-2</v>
      </c>
    </row>
    <row r="9242" spans="1:13" x14ac:dyDescent="0.25">
      <c r="A9242" s="169">
        <v>852921</v>
      </c>
      <c r="B9242" s="170" t="s">
        <v>6737</v>
      </c>
      <c r="C9242" s="170" t="s">
        <v>15</v>
      </c>
      <c r="D9242" s="170" t="s">
        <v>90</v>
      </c>
      <c r="E9242" s="170">
        <v>750</v>
      </c>
      <c r="F9242" s="170">
        <v>6</v>
      </c>
      <c r="G9242" s="171">
        <v>43</v>
      </c>
      <c r="H9242" s="170" t="s">
        <v>91</v>
      </c>
      <c r="I9242" s="171">
        <v>102.99</v>
      </c>
      <c r="J9242" s="169">
        <v>1</v>
      </c>
      <c r="K9242" s="154" cm="1">
        <f t="array" ref="K9242">ROUND(
IF(C9242="Beer",
SUM(LOOKUP(2,1/(SRP!$B$8:$B$10&lt;=E9242)/(SRP!$C$8:$C$10&gt;=E9242),SRP!$D$8:$D$10)*(G9242/100)*(E9242/1000)),
IF(C9242="Spirits",
SUM(LOOKUP(2,1/(SRP!$B$2:$B$7&lt;=E9242)/(SRP!$C$2:$C$7&gt;=E9242),SRP!$D$2:$D$7)*(G9242/100)*(E9242/1000)),
IF(AND(C9242="Wine",D9242="Fortified Wines"),
SUM(LOOKUP(2,1/(SRP!$B$26:$B$29&lt;=E9242)/(SRP!$C$26:$C$29&gt;=E9242),SRP!$D$26:$D$29)*(G9242/100)*(E9242/1000)),
IF(C9242="Wine",
SUM(LOOKUP(2,1/(SRP!$B$21:$B$25&lt;=E9242)/(SRP!$C$21:$C$25&gt;=E9242),SRP!$D$21:$D$25)*(G9242/100)*(E9242/1000)),
IF(AND(C9242="Ready to Drink",D9242="RTD-One Pour Cocktail&gt;7%&lt;=14.5"),
SUM(LOOKUP(2,1/(SRP!$B$16:$B$20&lt;=E9242)/(SRP!$C$16:$C$20&gt;=E9242),SRP!$D$16:$D$20)*(G9242/100)*(E9242/1000)),
IF(C9242="Ready to Drink",
SUM(LOOKUP(2,1/(SRP!$B$11:$B$15&lt;=E9242)/(SRP!$C$11:$C$15&gt;=E9242),SRP!$D$11:$D$15)*(G9242/100)*(E9242/1000)),
0)))))),2)</f>
        <v>25.18</v>
      </c>
      <c r="L9242" s="173" t="str">
        <f t="shared" si="144"/>
        <v>Spirits750</v>
      </c>
      <c r="M9242" s="154">
        <f>VLOOKUP(L9242,'Slope %'!C:D,2,0)</f>
        <v>7.0000000000000007E-2</v>
      </c>
    </row>
    <row r="9243" spans="1:13" x14ac:dyDescent="0.25">
      <c r="A9243" s="169">
        <v>857227</v>
      </c>
      <c r="B9243" s="170" t="s">
        <v>6738</v>
      </c>
      <c r="C9243" s="170" t="s">
        <v>24</v>
      </c>
      <c r="D9243" s="170" t="s">
        <v>109</v>
      </c>
      <c r="E9243" s="170">
        <v>750</v>
      </c>
      <c r="F9243" s="170">
        <v>12</v>
      </c>
      <c r="G9243" s="171">
        <v>8.5</v>
      </c>
      <c r="H9243" s="170" t="s">
        <v>163</v>
      </c>
      <c r="I9243" s="171">
        <v>18.489999999999998</v>
      </c>
      <c r="J9243" s="169">
        <v>1</v>
      </c>
      <c r="K9243" s="154" cm="1">
        <f t="array" ref="K9243">ROUND(
IF(C9243="Beer",
SUM(LOOKUP(2,1/(SRP!$B$8:$B$10&lt;=E9243)/(SRP!$C$8:$C$10&gt;=E9243),SRP!$D$8:$D$10)*(G9243/100)*(E9243/1000)),
IF(C9243="Spirits",
SUM(LOOKUP(2,1/(SRP!$B$2:$B$7&lt;=E9243)/(SRP!$C$2:$C$7&gt;=E9243),SRP!$D$2:$D$7)*(G9243/100)*(E9243/1000)),
IF(AND(C9243="Wine",D9243="Fortified Wines"),
SUM(LOOKUP(2,1/(SRP!$B$26:$B$29&lt;=E9243)/(SRP!$C$26:$C$29&gt;=E9243),SRP!$D$26:$D$29)*(G9243/100)*(E9243/1000)),
IF(C9243="Wine",
SUM(LOOKUP(2,1/(SRP!$B$21:$B$25&lt;=E9243)/(SRP!$C$21:$C$25&gt;=E9243),SRP!$D$21:$D$25)*(G9243/100)*(E9243/1000)),
IF(AND(C9243="Ready to Drink",D9243="RTD-One Pour Cocktail&gt;7%&lt;=14.5"),
SUM(LOOKUP(2,1/(SRP!$B$16:$B$20&lt;=E9243)/(SRP!$C$16:$C$20&gt;=E9243),SRP!$D$16:$D$20)*(G9243/100)*(E9243/1000)),
IF(C9243="Ready to Drink",
SUM(LOOKUP(2,1/(SRP!$B$11:$B$15&lt;=E9243)/(SRP!$C$11:$C$15&gt;=E9243),SRP!$D$11:$D$15)*(G9243/100)*(E9243/1000)),
0)))))),2)</f>
        <v>4.9800000000000004</v>
      </c>
      <c r="L9243" s="173" t="str">
        <f t="shared" si="144"/>
        <v>Wine750</v>
      </c>
      <c r="M9243" s="154">
        <f>VLOOKUP(L9243,'Slope %'!C:D,2,0)</f>
        <v>0.1</v>
      </c>
    </row>
    <row r="9244" spans="1:13" x14ac:dyDescent="0.25">
      <c r="A9244" s="169">
        <v>858408</v>
      </c>
      <c r="B9244" s="170" t="s">
        <v>6739</v>
      </c>
      <c r="C9244" s="170" t="s">
        <v>24</v>
      </c>
      <c r="D9244" s="170" t="s">
        <v>34</v>
      </c>
      <c r="E9244" s="170">
        <v>750</v>
      </c>
      <c r="F9244" s="170">
        <v>6</v>
      </c>
      <c r="G9244" s="171">
        <v>14</v>
      </c>
      <c r="H9244" s="170" t="s">
        <v>110</v>
      </c>
      <c r="I9244" s="171">
        <v>33.99</v>
      </c>
      <c r="J9244" s="169">
        <v>1</v>
      </c>
      <c r="K9244" s="154" cm="1">
        <f t="array" ref="K9244">ROUND(
IF(C9244="Beer",
SUM(LOOKUP(2,1/(SRP!$B$8:$B$10&lt;=E9244)/(SRP!$C$8:$C$10&gt;=E9244),SRP!$D$8:$D$10)*(G9244/100)*(E9244/1000)),
IF(C9244="Spirits",
SUM(LOOKUP(2,1/(SRP!$B$2:$B$7&lt;=E9244)/(SRP!$C$2:$C$7&gt;=E9244),SRP!$D$2:$D$7)*(G9244/100)*(E9244/1000)),
IF(AND(C9244="Wine",D9244="Fortified Wines"),
SUM(LOOKUP(2,1/(SRP!$B$26:$B$29&lt;=E9244)/(SRP!$C$26:$C$29&gt;=E9244),SRP!$D$26:$D$29)*(G9244/100)*(E9244/1000)),
IF(C9244="Wine",
SUM(LOOKUP(2,1/(SRP!$B$21:$B$25&lt;=E9244)/(SRP!$C$21:$C$25&gt;=E9244),SRP!$D$21:$D$25)*(G9244/100)*(E9244/1000)),
IF(AND(C9244="Ready to Drink",D9244="RTD-One Pour Cocktail&gt;7%&lt;=14.5"),
SUM(LOOKUP(2,1/(SRP!$B$16:$B$20&lt;=E9244)/(SRP!$C$16:$C$20&gt;=E9244),SRP!$D$16:$D$20)*(G9244/100)*(E9244/1000)),
IF(C9244="Ready to Drink",
SUM(LOOKUP(2,1/(SRP!$B$11:$B$15&lt;=E9244)/(SRP!$C$11:$C$15&gt;=E9244),SRP!$D$11:$D$15)*(G9244/100)*(E9244/1000)),
0)))))),2)</f>
        <v>8.1999999999999993</v>
      </c>
      <c r="L9244" s="173" t="str">
        <f t="shared" si="144"/>
        <v>Wine750</v>
      </c>
      <c r="M9244" s="154">
        <f>VLOOKUP(L9244,'Slope %'!C:D,2,0)</f>
        <v>0.1</v>
      </c>
    </row>
    <row r="9245" spans="1:13" x14ac:dyDescent="0.25">
      <c r="A9245" s="169">
        <v>863472</v>
      </c>
      <c r="B9245" s="170" t="s">
        <v>6740</v>
      </c>
      <c r="C9245" s="170" t="s">
        <v>24</v>
      </c>
      <c r="D9245" s="170" t="s">
        <v>85</v>
      </c>
      <c r="E9245" s="170">
        <v>750</v>
      </c>
      <c r="F9245" s="170">
        <v>12</v>
      </c>
      <c r="G9245" s="171">
        <v>12.5</v>
      </c>
      <c r="H9245" s="170" t="s">
        <v>54</v>
      </c>
      <c r="I9245" s="171">
        <v>14.99</v>
      </c>
      <c r="J9245" s="169">
        <v>1</v>
      </c>
      <c r="K9245" s="154" cm="1">
        <f t="array" ref="K9245">ROUND(
IF(C9245="Beer",
SUM(LOOKUP(2,1/(SRP!$B$8:$B$10&lt;=E9245)/(SRP!$C$8:$C$10&gt;=E9245),SRP!$D$8:$D$10)*(G9245/100)*(E9245/1000)),
IF(C9245="Spirits",
SUM(LOOKUP(2,1/(SRP!$B$2:$B$7&lt;=E9245)/(SRP!$C$2:$C$7&gt;=E9245),SRP!$D$2:$D$7)*(G9245/100)*(E9245/1000)),
IF(AND(C9245="Wine",D9245="Fortified Wines"),
SUM(LOOKUP(2,1/(SRP!$B$26:$B$29&lt;=E9245)/(SRP!$C$26:$C$29&gt;=E9245),SRP!$D$26:$D$29)*(G9245/100)*(E9245/1000)),
IF(C9245="Wine",
SUM(LOOKUP(2,1/(SRP!$B$21:$B$25&lt;=E9245)/(SRP!$C$21:$C$25&gt;=E9245),SRP!$D$21:$D$25)*(G9245/100)*(E9245/1000)),
IF(AND(C9245="Ready to Drink",D9245="RTD-One Pour Cocktail&gt;7%&lt;=14.5"),
SUM(LOOKUP(2,1/(SRP!$B$16:$B$20&lt;=E9245)/(SRP!$C$16:$C$20&gt;=E9245),SRP!$D$16:$D$20)*(G9245/100)*(E9245/1000)),
IF(C9245="Ready to Drink",
SUM(LOOKUP(2,1/(SRP!$B$11:$B$15&lt;=E9245)/(SRP!$C$11:$C$15&gt;=E9245),SRP!$D$11:$D$15)*(G9245/100)*(E9245/1000)),
0)))))),2)</f>
        <v>7.32</v>
      </c>
      <c r="L9245" s="173" t="str">
        <f t="shared" si="144"/>
        <v>Wine750</v>
      </c>
      <c r="M9245" s="154">
        <f>VLOOKUP(L9245,'Slope %'!C:D,2,0)</f>
        <v>0.1</v>
      </c>
    </row>
    <row r="9246" spans="1:13" x14ac:dyDescent="0.25">
      <c r="A9246" s="169">
        <v>864913</v>
      </c>
      <c r="B9246" s="170" t="s">
        <v>6741</v>
      </c>
      <c r="C9246" s="170" t="s">
        <v>24</v>
      </c>
      <c r="D9246" s="170" t="s">
        <v>194</v>
      </c>
      <c r="E9246" s="170">
        <v>750</v>
      </c>
      <c r="F9246" s="170">
        <v>12</v>
      </c>
      <c r="G9246" s="171">
        <v>13.5</v>
      </c>
      <c r="H9246" s="170" t="s">
        <v>64</v>
      </c>
      <c r="I9246" s="171">
        <v>13.99</v>
      </c>
      <c r="J9246" s="169">
        <v>1</v>
      </c>
      <c r="K9246" s="154" cm="1">
        <f t="array" ref="K9246">ROUND(
IF(C9246="Beer",
SUM(LOOKUP(2,1/(SRP!$B$8:$B$10&lt;=E9246)/(SRP!$C$8:$C$10&gt;=E9246),SRP!$D$8:$D$10)*(G9246/100)*(E9246/1000)),
IF(C9246="Spirits",
SUM(LOOKUP(2,1/(SRP!$B$2:$B$7&lt;=E9246)/(SRP!$C$2:$C$7&gt;=E9246),SRP!$D$2:$D$7)*(G9246/100)*(E9246/1000)),
IF(AND(C9246="Wine",D9246="Fortified Wines"),
SUM(LOOKUP(2,1/(SRP!$B$26:$B$29&lt;=E9246)/(SRP!$C$26:$C$29&gt;=E9246),SRP!$D$26:$D$29)*(G9246/100)*(E9246/1000)),
IF(C9246="Wine",
SUM(LOOKUP(2,1/(SRP!$B$21:$B$25&lt;=E9246)/(SRP!$C$21:$C$25&gt;=E9246),SRP!$D$21:$D$25)*(G9246/100)*(E9246/1000)),
IF(AND(C9246="Ready to Drink",D9246="RTD-One Pour Cocktail&gt;7%&lt;=14.5"),
SUM(LOOKUP(2,1/(SRP!$B$16:$B$20&lt;=E9246)/(SRP!$C$16:$C$20&gt;=E9246),SRP!$D$16:$D$20)*(G9246/100)*(E9246/1000)),
IF(C9246="Ready to Drink",
SUM(LOOKUP(2,1/(SRP!$B$11:$B$15&lt;=E9246)/(SRP!$C$11:$C$15&gt;=E9246),SRP!$D$11:$D$15)*(G9246/100)*(E9246/1000)),
0)))))),2)</f>
        <v>7.9</v>
      </c>
      <c r="L9246" s="173" t="str">
        <f t="shared" si="144"/>
        <v>Wine750</v>
      </c>
      <c r="M9246" s="154">
        <f>VLOOKUP(L9246,'Slope %'!C:D,2,0)</f>
        <v>0.1</v>
      </c>
    </row>
    <row r="9247" spans="1:13" x14ac:dyDescent="0.25">
      <c r="A9247" s="169">
        <v>865008</v>
      </c>
      <c r="B9247" s="170" t="s">
        <v>6742</v>
      </c>
      <c r="C9247" s="170" t="s">
        <v>15</v>
      </c>
      <c r="D9247" s="170" t="s">
        <v>137</v>
      </c>
      <c r="E9247" s="170">
        <v>750</v>
      </c>
      <c r="F9247" s="170">
        <v>12</v>
      </c>
      <c r="G9247" s="171">
        <v>35</v>
      </c>
      <c r="H9247" s="170" t="s">
        <v>17</v>
      </c>
      <c r="I9247" s="171">
        <v>29.99</v>
      </c>
      <c r="J9247" s="169">
        <v>1</v>
      </c>
      <c r="K9247" s="154" cm="1">
        <f t="array" ref="K9247">ROUND(
IF(C9247="Beer",
SUM(LOOKUP(2,1/(SRP!$B$8:$B$10&lt;=E9247)/(SRP!$C$8:$C$10&gt;=E9247),SRP!$D$8:$D$10)*(G9247/100)*(E9247/1000)),
IF(C9247="Spirits",
SUM(LOOKUP(2,1/(SRP!$B$2:$B$7&lt;=E9247)/(SRP!$C$2:$C$7&gt;=E9247),SRP!$D$2:$D$7)*(G9247/100)*(E9247/1000)),
IF(AND(C9247="Wine",D9247="Fortified Wines"),
SUM(LOOKUP(2,1/(SRP!$B$26:$B$29&lt;=E9247)/(SRP!$C$26:$C$29&gt;=E9247),SRP!$D$26:$D$29)*(G9247/100)*(E9247/1000)),
IF(C9247="Wine",
SUM(LOOKUP(2,1/(SRP!$B$21:$B$25&lt;=E9247)/(SRP!$C$21:$C$25&gt;=E9247),SRP!$D$21:$D$25)*(G9247/100)*(E9247/1000)),
IF(AND(C9247="Ready to Drink",D9247="RTD-One Pour Cocktail&gt;7%&lt;=14.5"),
SUM(LOOKUP(2,1/(SRP!$B$16:$B$20&lt;=E9247)/(SRP!$C$16:$C$20&gt;=E9247),SRP!$D$16:$D$20)*(G9247/100)*(E9247/1000)),
IF(C9247="Ready to Drink",
SUM(LOOKUP(2,1/(SRP!$B$11:$B$15&lt;=E9247)/(SRP!$C$11:$C$15&gt;=E9247),SRP!$D$11:$D$15)*(G9247/100)*(E9247/1000)),
0)))))),2)</f>
        <v>20.49</v>
      </c>
      <c r="L9247" s="173" t="str">
        <f t="shared" si="144"/>
        <v>Spirits750</v>
      </c>
      <c r="M9247" s="154">
        <f>VLOOKUP(L9247,'Slope %'!C:D,2,0)</f>
        <v>7.0000000000000007E-2</v>
      </c>
    </row>
    <row r="9248" spans="1:13" x14ac:dyDescent="0.25">
      <c r="A9248" s="169">
        <v>867077</v>
      </c>
      <c r="B9248" s="170" t="s">
        <v>6743</v>
      </c>
      <c r="C9248" s="170" t="s">
        <v>24</v>
      </c>
      <c r="D9248" s="170" t="s">
        <v>66</v>
      </c>
      <c r="E9248" s="170">
        <v>750</v>
      </c>
      <c r="F9248" s="170">
        <v>12</v>
      </c>
      <c r="G9248" s="171">
        <v>13</v>
      </c>
      <c r="H9248" s="170" t="s">
        <v>110</v>
      </c>
      <c r="I9248" s="171">
        <v>41.99</v>
      </c>
      <c r="J9248" s="169">
        <v>1</v>
      </c>
      <c r="K9248" s="154" cm="1">
        <f t="array" ref="K9248">ROUND(
IF(C9248="Beer",
SUM(LOOKUP(2,1/(SRP!$B$8:$B$10&lt;=E9248)/(SRP!$C$8:$C$10&gt;=E9248),SRP!$D$8:$D$10)*(G9248/100)*(E9248/1000)),
IF(C9248="Spirits",
SUM(LOOKUP(2,1/(SRP!$B$2:$B$7&lt;=E9248)/(SRP!$C$2:$C$7&gt;=E9248),SRP!$D$2:$D$7)*(G9248/100)*(E9248/1000)),
IF(AND(C9248="Wine",D9248="Fortified Wines"),
SUM(LOOKUP(2,1/(SRP!$B$26:$B$29&lt;=E9248)/(SRP!$C$26:$C$29&gt;=E9248),SRP!$D$26:$D$29)*(G9248/100)*(E9248/1000)),
IF(C9248="Wine",
SUM(LOOKUP(2,1/(SRP!$B$21:$B$25&lt;=E9248)/(SRP!$C$21:$C$25&gt;=E9248),SRP!$D$21:$D$25)*(G9248/100)*(E9248/1000)),
IF(AND(C9248="Ready to Drink",D9248="RTD-One Pour Cocktail&gt;7%&lt;=14.5"),
SUM(LOOKUP(2,1/(SRP!$B$16:$B$20&lt;=E9248)/(SRP!$C$16:$C$20&gt;=E9248),SRP!$D$16:$D$20)*(G9248/100)*(E9248/1000)),
IF(C9248="Ready to Drink",
SUM(LOOKUP(2,1/(SRP!$B$11:$B$15&lt;=E9248)/(SRP!$C$11:$C$15&gt;=E9248),SRP!$D$11:$D$15)*(G9248/100)*(E9248/1000)),
0)))))),2)</f>
        <v>7.61</v>
      </c>
      <c r="L9248" s="173" t="str">
        <f t="shared" si="144"/>
        <v>Wine750</v>
      </c>
      <c r="M9248" s="154">
        <f>VLOOKUP(L9248,'Slope %'!C:D,2,0)</f>
        <v>0.1</v>
      </c>
    </row>
    <row r="9249" spans="1:13" x14ac:dyDescent="0.25">
      <c r="A9249" s="169">
        <v>867341</v>
      </c>
      <c r="B9249" s="170" t="s">
        <v>6744</v>
      </c>
      <c r="C9249" s="170" t="s">
        <v>24</v>
      </c>
      <c r="D9249" s="170" t="s">
        <v>34</v>
      </c>
      <c r="E9249" s="170">
        <v>750</v>
      </c>
      <c r="F9249" s="170">
        <v>12</v>
      </c>
      <c r="G9249" s="171">
        <v>14</v>
      </c>
      <c r="H9249" s="170" t="s">
        <v>96</v>
      </c>
      <c r="I9249" s="171">
        <v>27.99</v>
      </c>
      <c r="J9249" s="169">
        <v>1</v>
      </c>
      <c r="K9249" s="154" cm="1">
        <f t="array" ref="K9249">ROUND(
IF(C9249="Beer",
SUM(LOOKUP(2,1/(SRP!$B$8:$B$10&lt;=E9249)/(SRP!$C$8:$C$10&gt;=E9249),SRP!$D$8:$D$10)*(G9249/100)*(E9249/1000)),
IF(C9249="Spirits",
SUM(LOOKUP(2,1/(SRP!$B$2:$B$7&lt;=E9249)/(SRP!$C$2:$C$7&gt;=E9249),SRP!$D$2:$D$7)*(G9249/100)*(E9249/1000)),
IF(AND(C9249="Wine",D9249="Fortified Wines"),
SUM(LOOKUP(2,1/(SRP!$B$26:$B$29&lt;=E9249)/(SRP!$C$26:$C$29&gt;=E9249),SRP!$D$26:$D$29)*(G9249/100)*(E9249/1000)),
IF(C9249="Wine",
SUM(LOOKUP(2,1/(SRP!$B$21:$B$25&lt;=E9249)/(SRP!$C$21:$C$25&gt;=E9249),SRP!$D$21:$D$25)*(G9249/100)*(E9249/1000)),
IF(AND(C9249="Ready to Drink",D9249="RTD-One Pour Cocktail&gt;7%&lt;=14.5"),
SUM(LOOKUP(2,1/(SRP!$B$16:$B$20&lt;=E9249)/(SRP!$C$16:$C$20&gt;=E9249),SRP!$D$16:$D$20)*(G9249/100)*(E9249/1000)),
IF(C9249="Ready to Drink",
SUM(LOOKUP(2,1/(SRP!$B$11:$B$15&lt;=E9249)/(SRP!$C$11:$C$15&gt;=E9249),SRP!$D$11:$D$15)*(G9249/100)*(E9249/1000)),
0)))))),2)</f>
        <v>8.1999999999999993</v>
      </c>
      <c r="L9249" s="173" t="str">
        <f t="shared" si="144"/>
        <v>Wine750</v>
      </c>
      <c r="M9249" s="154">
        <f>VLOOKUP(L9249,'Slope %'!C:D,2,0)</f>
        <v>0.1</v>
      </c>
    </row>
    <row r="9250" spans="1:13" x14ac:dyDescent="0.25">
      <c r="A9250" s="169">
        <v>869768</v>
      </c>
      <c r="B9250" s="170" t="s">
        <v>6745</v>
      </c>
      <c r="C9250" s="170" t="s">
        <v>15</v>
      </c>
      <c r="D9250" s="170" t="s">
        <v>301</v>
      </c>
      <c r="E9250" s="170">
        <v>750</v>
      </c>
      <c r="F9250" s="170">
        <v>12</v>
      </c>
      <c r="G9250" s="171">
        <v>16</v>
      </c>
      <c r="H9250" s="170" t="s">
        <v>29</v>
      </c>
      <c r="I9250" s="171">
        <v>22.07</v>
      </c>
      <c r="J9250" s="169">
        <v>1</v>
      </c>
      <c r="K9250" s="154" cm="1">
        <f t="array" ref="K9250">ROUND(
IF(C9250="Beer",
SUM(LOOKUP(2,1/(SRP!$B$8:$B$10&lt;=E9250)/(SRP!$C$8:$C$10&gt;=E9250),SRP!$D$8:$D$10)*(G9250/100)*(E9250/1000)),
IF(C9250="Spirits",
SUM(LOOKUP(2,1/(SRP!$B$2:$B$7&lt;=E9250)/(SRP!$C$2:$C$7&gt;=E9250),SRP!$D$2:$D$7)*(G9250/100)*(E9250/1000)),
IF(AND(C9250="Wine",D9250="Fortified Wines"),
SUM(LOOKUP(2,1/(SRP!$B$26:$B$29&lt;=E9250)/(SRP!$C$26:$C$29&gt;=E9250),SRP!$D$26:$D$29)*(G9250/100)*(E9250/1000)),
IF(C9250="Wine",
SUM(LOOKUP(2,1/(SRP!$B$21:$B$25&lt;=E9250)/(SRP!$C$21:$C$25&gt;=E9250),SRP!$D$21:$D$25)*(G9250/100)*(E9250/1000)),
IF(AND(C9250="Ready to Drink",D9250="RTD-One Pour Cocktail&gt;7%&lt;=14.5"),
SUM(LOOKUP(2,1/(SRP!$B$16:$B$20&lt;=E9250)/(SRP!$C$16:$C$20&gt;=E9250),SRP!$D$16:$D$20)*(G9250/100)*(E9250/1000)),
IF(C9250="Ready to Drink",
SUM(LOOKUP(2,1/(SRP!$B$11:$B$15&lt;=E9250)/(SRP!$C$11:$C$15&gt;=E9250),SRP!$D$11:$D$15)*(G9250/100)*(E9250/1000)),
0)))))),2)</f>
        <v>9.3699999999999992</v>
      </c>
      <c r="L9250" s="173" t="str">
        <f t="shared" si="144"/>
        <v>Spirits750</v>
      </c>
      <c r="M9250" s="154">
        <f>VLOOKUP(L9250,'Slope %'!C:D,2,0)</f>
        <v>7.0000000000000007E-2</v>
      </c>
    </row>
    <row r="9251" spans="1:13" x14ac:dyDescent="0.25">
      <c r="A9251" s="169">
        <v>870337</v>
      </c>
      <c r="B9251" s="170" t="s">
        <v>6746</v>
      </c>
      <c r="C9251" s="170" t="s">
        <v>24</v>
      </c>
      <c r="D9251" s="170" t="s">
        <v>60</v>
      </c>
      <c r="E9251" s="170">
        <v>750</v>
      </c>
      <c r="F9251" s="170">
        <v>12</v>
      </c>
      <c r="G9251" s="171">
        <v>12.5</v>
      </c>
      <c r="H9251" s="170" t="s">
        <v>64</v>
      </c>
      <c r="I9251" s="171">
        <v>23.99</v>
      </c>
      <c r="J9251" s="169">
        <v>1</v>
      </c>
      <c r="K9251" s="154" cm="1">
        <f t="array" ref="K9251">ROUND(
IF(C9251="Beer",
SUM(LOOKUP(2,1/(SRP!$B$8:$B$10&lt;=E9251)/(SRP!$C$8:$C$10&gt;=E9251),SRP!$D$8:$D$10)*(G9251/100)*(E9251/1000)),
IF(C9251="Spirits",
SUM(LOOKUP(2,1/(SRP!$B$2:$B$7&lt;=E9251)/(SRP!$C$2:$C$7&gt;=E9251),SRP!$D$2:$D$7)*(G9251/100)*(E9251/1000)),
IF(AND(C9251="Wine",D9251="Fortified Wines"),
SUM(LOOKUP(2,1/(SRP!$B$26:$B$29&lt;=E9251)/(SRP!$C$26:$C$29&gt;=E9251),SRP!$D$26:$D$29)*(G9251/100)*(E9251/1000)),
IF(C9251="Wine",
SUM(LOOKUP(2,1/(SRP!$B$21:$B$25&lt;=E9251)/(SRP!$C$21:$C$25&gt;=E9251),SRP!$D$21:$D$25)*(G9251/100)*(E9251/1000)),
IF(AND(C9251="Ready to Drink",D9251="RTD-One Pour Cocktail&gt;7%&lt;=14.5"),
SUM(LOOKUP(2,1/(SRP!$B$16:$B$20&lt;=E9251)/(SRP!$C$16:$C$20&gt;=E9251),SRP!$D$16:$D$20)*(G9251/100)*(E9251/1000)),
IF(C9251="Ready to Drink",
SUM(LOOKUP(2,1/(SRP!$B$11:$B$15&lt;=E9251)/(SRP!$C$11:$C$15&gt;=E9251),SRP!$D$11:$D$15)*(G9251/100)*(E9251/1000)),
0)))))),2)</f>
        <v>7.32</v>
      </c>
      <c r="L9251" s="173" t="str">
        <f t="shared" si="144"/>
        <v>Wine750</v>
      </c>
      <c r="M9251" s="154">
        <f>VLOOKUP(L9251,'Slope %'!C:D,2,0)</f>
        <v>0.1</v>
      </c>
    </row>
    <row r="9252" spans="1:13" x14ac:dyDescent="0.25">
      <c r="A9252" s="169">
        <v>870568</v>
      </c>
      <c r="B9252" s="170" t="s">
        <v>6747</v>
      </c>
      <c r="C9252" s="170" t="s">
        <v>15</v>
      </c>
      <c r="D9252" s="170" t="s">
        <v>1271</v>
      </c>
      <c r="E9252" s="170">
        <v>500</v>
      </c>
      <c r="F9252" s="170">
        <v>6</v>
      </c>
      <c r="G9252" s="171">
        <v>40</v>
      </c>
      <c r="H9252" s="170" t="s">
        <v>86</v>
      </c>
      <c r="I9252" s="171">
        <v>139.99</v>
      </c>
      <c r="J9252" s="169">
        <v>1</v>
      </c>
      <c r="K9252" s="154" cm="1">
        <f t="array" ref="K9252">ROUND(
IF(C9252="Beer",
SUM(LOOKUP(2,1/(SRP!$B$8:$B$10&lt;=E9252)/(SRP!$C$8:$C$10&gt;=E9252),SRP!$D$8:$D$10)*(G9252/100)*(E9252/1000)),
IF(C9252="Spirits",
SUM(LOOKUP(2,1/(SRP!$B$2:$B$7&lt;=E9252)/(SRP!$C$2:$C$7&gt;=E9252),SRP!$D$2:$D$7)*(G9252/100)*(E9252/1000)),
IF(AND(C9252="Wine",D9252="Fortified Wines"),
SUM(LOOKUP(2,1/(SRP!$B$26:$B$29&lt;=E9252)/(SRP!$C$26:$C$29&gt;=E9252),SRP!$D$26:$D$29)*(G9252/100)*(E9252/1000)),
IF(C9252="Wine",
SUM(LOOKUP(2,1/(SRP!$B$21:$B$25&lt;=E9252)/(SRP!$C$21:$C$25&gt;=E9252),SRP!$D$21:$D$25)*(G9252/100)*(E9252/1000)),
IF(AND(C9252="Ready to Drink",D9252="RTD-One Pour Cocktail&gt;7%&lt;=14.5"),
SUM(LOOKUP(2,1/(SRP!$B$16:$B$20&lt;=E9252)/(SRP!$C$16:$C$20&gt;=E9252),SRP!$D$16:$D$20)*(G9252/100)*(E9252/1000)),
IF(C9252="Ready to Drink",
SUM(LOOKUP(2,1/(SRP!$B$11:$B$15&lt;=E9252)/(SRP!$C$11:$C$15&gt;=E9252),SRP!$D$11:$D$15)*(G9252/100)*(E9252/1000)),
0)))))),2)</f>
        <v>16.55</v>
      </c>
      <c r="L9252" s="173" t="str">
        <f t="shared" si="144"/>
        <v>Spirits500</v>
      </c>
      <c r="M9252" s="154">
        <f>VLOOKUP(L9252,'Slope %'!C:D,2,0)</f>
        <v>7.0000000000000007E-2</v>
      </c>
    </row>
    <row r="9253" spans="1:13" x14ac:dyDescent="0.25">
      <c r="A9253" s="169">
        <v>870949</v>
      </c>
      <c r="B9253" s="170" t="s">
        <v>6748</v>
      </c>
      <c r="C9253" s="170" t="s">
        <v>24</v>
      </c>
      <c r="D9253" s="170" t="s">
        <v>34</v>
      </c>
      <c r="E9253" s="170">
        <v>750</v>
      </c>
      <c r="F9253" s="170">
        <v>12</v>
      </c>
      <c r="G9253" s="171">
        <v>15</v>
      </c>
      <c r="H9253" s="170" t="s">
        <v>182</v>
      </c>
      <c r="I9253" s="171">
        <v>22.99</v>
      </c>
      <c r="J9253" s="169">
        <v>1</v>
      </c>
      <c r="K9253" s="154" cm="1">
        <f t="array" ref="K9253">ROUND(
IF(C9253="Beer",
SUM(LOOKUP(2,1/(SRP!$B$8:$B$10&lt;=E9253)/(SRP!$C$8:$C$10&gt;=E9253),SRP!$D$8:$D$10)*(G9253/100)*(E9253/1000)),
IF(C9253="Spirits",
SUM(LOOKUP(2,1/(SRP!$B$2:$B$7&lt;=E9253)/(SRP!$C$2:$C$7&gt;=E9253),SRP!$D$2:$D$7)*(G9253/100)*(E9253/1000)),
IF(AND(C9253="Wine",D9253="Fortified Wines"),
SUM(LOOKUP(2,1/(SRP!$B$26:$B$29&lt;=E9253)/(SRP!$C$26:$C$29&gt;=E9253),SRP!$D$26:$D$29)*(G9253/100)*(E9253/1000)),
IF(C9253="Wine",
SUM(LOOKUP(2,1/(SRP!$B$21:$B$25&lt;=E9253)/(SRP!$C$21:$C$25&gt;=E9253),SRP!$D$21:$D$25)*(G9253/100)*(E9253/1000)),
IF(AND(C9253="Ready to Drink",D9253="RTD-One Pour Cocktail&gt;7%&lt;=14.5"),
SUM(LOOKUP(2,1/(SRP!$B$16:$B$20&lt;=E9253)/(SRP!$C$16:$C$20&gt;=E9253),SRP!$D$16:$D$20)*(G9253/100)*(E9253/1000)),
IF(C9253="Ready to Drink",
SUM(LOOKUP(2,1/(SRP!$B$11:$B$15&lt;=E9253)/(SRP!$C$11:$C$15&gt;=E9253),SRP!$D$11:$D$15)*(G9253/100)*(E9253/1000)),
0)))))),2)</f>
        <v>8.7799999999999994</v>
      </c>
      <c r="L9253" s="173" t="str">
        <f t="shared" si="144"/>
        <v>Wine750</v>
      </c>
      <c r="M9253" s="154">
        <f>VLOOKUP(L9253,'Slope %'!C:D,2,0)</f>
        <v>0.1</v>
      </c>
    </row>
    <row r="9254" spans="1:13" x14ac:dyDescent="0.25">
      <c r="A9254" s="169">
        <v>871996</v>
      </c>
      <c r="B9254" s="170" t="s">
        <v>6749</v>
      </c>
      <c r="C9254" s="170" t="s">
        <v>15</v>
      </c>
      <c r="D9254" s="170" t="s">
        <v>137</v>
      </c>
      <c r="E9254" s="170">
        <v>1140</v>
      </c>
      <c r="F9254" s="170">
        <v>8</v>
      </c>
      <c r="G9254" s="171">
        <v>35</v>
      </c>
      <c r="H9254" s="170" t="s">
        <v>20</v>
      </c>
      <c r="I9254" s="171">
        <v>42.49</v>
      </c>
      <c r="J9254" s="169">
        <v>1</v>
      </c>
      <c r="K9254" s="154" cm="1">
        <f t="array" ref="K9254">ROUND(
IF(C9254="Beer",
SUM(LOOKUP(2,1/(SRP!$B$8:$B$10&lt;=E9254)/(SRP!$C$8:$C$10&gt;=E9254),SRP!$D$8:$D$10)*(G9254/100)*(E9254/1000)),
IF(C9254="Spirits",
SUM(LOOKUP(2,1/(SRP!$B$2:$B$7&lt;=E9254)/(SRP!$C$2:$C$7&gt;=E9254),SRP!$D$2:$D$7)*(G9254/100)*(E9254/1000)),
IF(AND(C9254="Wine",D9254="Fortified Wines"),
SUM(LOOKUP(2,1/(SRP!$B$26:$B$29&lt;=E9254)/(SRP!$C$26:$C$29&gt;=E9254),SRP!$D$26:$D$29)*(G9254/100)*(E9254/1000)),
IF(C9254="Wine",
SUM(LOOKUP(2,1/(SRP!$B$21:$B$25&lt;=E9254)/(SRP!$C$21:$C$25&gt;=E9254),SRP!$D$21:$D$25)*(G9254/100)*(E9254/1000)),
IF(AND(C9254="Ready to Drink",D9254="RTD-One Pour Cocktail&gt;7%&lt;=14.5"),
SUM(LOOKUP(2,1/(SRP!$B$16:$B$20&lt;=E9254)/(SRP!$C$16:$C$20&gt;=E9254),SRP!$D$16:$D$20)*(G9254/100)*(E9254/1000)),
IF(C9254="Ready to Drink",
SUM(LOOKUP(2,1/(SRP!$B$11:$B$15&lt;=E9254)/(SRP!$C$11:$C$15&gt;=E9254),SRP!$D$11:$D$15)*(G9254/100)*(E9254/1000)),
0)))))),2)</f>
        <v>31.15</v>
      </c>
      <c r="L9254" s="173" t="str">
        <f t="shared" si="144"/>
        <v>Spirits1140</v>
      </c>
      <c r="M9254" s="154">
        <f>VLOOKUP(L9254,'Slope %'!C:D,2,0)</f>
        <v>0.05</v>
      </c>
    </row>
    <row r="9255" spans="1:13" x14ac:dyDescent="0.25">
      <c r="A9255" s="169">
        <v>873927</v>
      </c>
      <c r="B9255" s="170" t="s">
        <v>52</v>
      </c>
      <c r="C9255" s="170" t="s">
        <v>15</v>
      </c>
      <c r="D9255" s="170" t="s">
        <v>28</v>
      </c>
      <c r="E9255" s="170">
        <v>1140</v>
      </c>
      <c r="F9255" s="170">
        <v>12</v>
      </c>
      <c r="G9255" s="171">
        <v>40</v>
      </c>
      <c r="H9255" s="170" t="s">
        <v>29</v>
      </c>
      <c r="I9255" s="171">
        <v>38.99</v>
      </c>
      <c r="J9255" s="169">
        <v>1</v>
      </c>
      <c r="K9255" s="154" cm="1">
        <f t="array" ref="K9255">ROUND(
IF(C9255="Beer",
SUM(LOOKUP(2,1/(SRP!$B$8:$B$10&lt;=E9255)/(SRP!$C$8:$C$10&gt;=E9255),SRP!$D$8:$D$10)*(G9255/100)*(E9255/1000)),
IF(C9255="Spirits",
SUM(LOOKUP(2,1/(SRP!$B$2:$B$7&lt;=E9255)/(SRP!$C$2:$C$7&gt;=E9255),SRP!$D$2:$D$7)*(G9255/100)*(E9255/1000)),
IF(AND(C9255="Wine",D9255="Fortified Wines"),
SUM(LOOKUP(2,1/(SRP!$B$26:$B$29&lt;=E9255)/(SRP!$C$26:$C$29&gt;=E9255),SRP!$D$26:$D$29)*(G9255/100)*(E9255/1000)),
IF(C9255="Wine",
SUM(LOOKUP(2,1/(SRP!$B$21:$B$25&lt;=E9255)/(SRP!$C$21:$C$25&gt;=E9255),SRP!$D$21:$D$25)*(G9255/100)*(E9255/1000)),
IF(AND(C9255="Ready to Drink",D9255="RTD-One Pour Cocktail&gt;7%&lt;=14.5"),
SUM(LOOKUP(2,1/(SRP!$B$16:$B$20&lt;=E9255)/(SRP!$C$16:$C$20&gt;=E9255),SRP!$D$16:$D$20)*(G9255/100)*(E9255/1000)),
IF(C9255="Ready to Drink",
SUM(LOOKUP(2,1/(SRP!$B$11:$B$15&lt;=E9255)/(SRP!$C$11:$C$15&gt;=E9255),SRP!$D$11:$D$15)*(G9255/100)*(E9255/1000)),
0)))))),2)</f>
        <v>35.6</v>
      </c>
      <c r="L9255" s="173" t="str">
        <f t="shared" si="144"/>
        <v>Spirits1140</v>
      </c>
      <c r="M9255" s="154">
        <f>VLOOKUP(L9255,'Slope %'!C:D,2,0)</f>
        <v>0.05</v>
      </c>
    </row>
    <row r="9256" spans="1:13" x14ac:dyDescent="0.25">
      <c r="A9256" s="169">
        <v>876201</v>
      </c>
      <c r="B9256" s="170" t="s">
        <v>6750</v>
      </c>
      <c r="C9256" s="170" t="s">
        <v>24</v>
      </c>
      <c r="D9256" s="170" t="s">
        <v>31</v>
      </c>
      <c r="E9256" s="170">
        <v>750</v>
      </c>
      <c r="F9256" s="170">
        <v>12</v>
      </c>
      <c r="G9256" s="171">
        <v>13</v>
      </c>
      <c r="H9256" s="170" t="s">
        <v>1887</v>
      </c>
      <c r="I9256" s="171">
        <v>14.95</v>
      </c>
      <c r="J9256" s="169">
        <v>1</v>
      </c>
      <c r="K9256" s="154" cm="1">
        <f t="array" ref="K9256">ROUND(
IF(C9256="Beer",
SUM(LOOKUP(2,1/(SRP!$B$8:$B$10&lt;=E9256)/(SRP!$C$8:$C$10&gt;=E9256),SRP!$D$8:$D$10)*(G9256/100)*(E9256/1000)),
IF(C9256="Spirits",
SUM(LOOKUP(2,1/(SRP!$B$2:$B$7&lt;=E9256)/(SRP!$C$2:$C$7&gt;=E9256),SRP!$D$2:$D$7)*(G9256/100)*(E9256/1000)),
IF(AND(C9256="Wine",D9256="Fortified Wines"),
SUM(LOOKUP(2,1/(SRP!$B$26:$B$29&lt;=E9256)/(SRP!$C$26:$C$29&gt;=E9256),SRP!$D$26:$D$29)*(G9256/100)*(E9256/1000)),
IF(C9256="Wine",
SUM(LOOKUP(2,1/(SRP!$B$21:$B$25&lt;=E9256)/(SRP!$C$21:$C$25&gt;=E9256),SRP!$D$21:$D$25)*(G9256/100)*(E9256/1000)),
IF(AND(C9256="Ready to Drink",D9256="RTD-One Pour Cocktail&gt;7%&lt;=14.5"),
SUM(LOOKUP(2,1/(SRP!$B$16:$B$20&lt;=E9256)/(SRP!$C$16:$C$20&gt;=E9256),SRP!$D$16:$D$20)*(G9256/100)*(E9256/1000)),
IF(C9256="Ready to Drink",
SUM(LOOKUP(2,1/(SRP!$B$11:$B$15&lt;=E9256)/(SRP!$C$11:$C$15&gt;=E9256),SRP!$D$11:$D$15)*(G9256/100)*(E9256/1000)),
0)))))),2)</f>
        <v>7.61</v>
      </c>
      <c r="L9256" s="173" t="str">
        <f t="shared" si="144"/>
        <v>Wine750</v>
      </c>
      <c r="M9256" s="154">
        <f>VLOOKUP(L9256,'Slope %'!C:D,2,0)</f>
        <v>0.1</v>
      </c>
    </row>
    <row r="9257" spans="1:13" x14ac:dyDescent="0.25">
      <c r="A9257" s="169">
        <v>881466</v>
      </c>
      <c r="B9257" s="170" t="s">
        <v>6751</v>
      </c>
      <c r="C9257" s="170" t="s">
        <v>15</v>
      </c>
      <c r="D9257" s="170" t="s">
        <v>301</v>
      </c>
      <c r="E9257" s="170">
        <v>750</v>
      </c>
      <c r="F9257" s="170">
        <v>12</v>
      </c>
      <c r="G9257" s="171">
        <v>35</v>
      </c>
      <c r="H9257" s="170" t="s">
        <v>22</v>
      </c>
      <c r="I9257" s="171">
        <v>24.99</v>
      </c>
      <c r="J9257" s="169">
        <v>1</v>
      </c>
      <c r="K9257" s="154" cm="1">
        <f t="array" ref="K9257">ROUND(
IF(C9257="Beer",
SUM(LOOKUP(2,1/(SRP!$B$8:$B$10&lt;=E9257)/(SRP!$C$8:$C$10&gt;=E9257),SRP!$D$8:$D$10)*(G9257/100)*(E9257/1000)),
IF(C9257="Spirits",
SUM(LOOKUP(2,1/(SRP!$B$2:$B$7&lt;=E9257)/(SRP!$C$2:$C$7&gt;=E9257),SRP!$D$2:$D$7)*(G9257/100)*(E9257/1000)),
IF(AND(C9257="Wine",D9257="Fortified Wines"),
SUM(LOOKUP(2,1/(SRP!$B$26:$B$29&lt;=E9257)/(SRP!$C$26:$C$29&gt;=E9257),SRP!$D$26:$D$29)*(G9257/100)*(E9257/1000)),
IF(C9257="Wine",
SUM(LOOKUP(2,1/(SRP!$B$21:$B$25&lt;=E9257)/(SRP!$C$21:$C$25&gt;=E9257),SRP!$D$21:$D$25)*(G9257/100)*(E9257/1000)),
IF(AND(C9257="Ready to Drink",D9257="RTD-One Pour Cocktail&gt;7%&lt;=14.5"),
SUM(LOOKUP(2,1/(SRP!$B$16:$B$20&lt;=E9257)/(SRP!$C$16:$C$20&gt;=E9257),SRP!$D$16:$D$20)*(G9257/100)*(E9257/1000)),
IF(C9257="Ready to Drink",
SUM(LOOKUP(2,1/(SRP!$B$11:$B$15&lt;=E9257)/(SRP!$C$11:$C$15&gt;=E9257),SRP!$D$11:$D$15)*(G9257/100)*(E9257/1000)),
0)))))),2)</f>
        <v>20.49</v>
      </c>
      <c r="L9257" s="173" t="str">
        <f t="shared" si="144"/>
        <v>Spirits750</v>
      </c>
      <c r="M9257" s="154">
        <f>VLOOKUP(L9257,'Slope %'!C:D,2,0)</f>
        <v>7.0000000000000007E-2</v>
      </c>
    </row>
    <row r="9258" spans="1:13" x14ac:dyDescent="0.25">
      <c r="A9258" s="169">
        <v>881610</v>
      </c>
      <c r="B9258" s="170" t="s">
        <v>6752</v>
      </c>
      <c r="C9258" s="170" t="s">
        <v>15</v>
      </c>
      <c r="D9258" s="170" t="s">
        <v>1007</v>
      </c>
      <c r="E9258" s="170">
        <v>750</v>
      </c>
      <c r="F9258" s="170">
        <v>6</v>
      </c>
      <c r="G9258" s="171">
        <v>46</v>
      </c>
      <c r="H9258" s="170" t="s">
        <v>6753</v>
      </c>
      <c r="I9258" s="171">
        <v>114.67</v>
      </c>
      <c r="J9258" s="169">
        <v>1</v>
      </c>
      <c r="K9258" s="154" cm="1">
        <f t="array" ref="K9258">ROUND(
IF(C9258="Beer",
SUM(LOOKUP(2,1/(SRP!$B$8:$B$10&lt;=E9258)/(SRP!$C$8:$C$10&gt;=E9258),SRP!$D$8:$D$10)*(G9258/100)*(E9258/1000)),
IF(C9258="Spirits",
SUM(LOOKUP(2,1/(SRP!$B$2:$B$7&lt;=E9258)/(SRP!$C$2:$C$7&gt;=E9258),SRP!$D$2:$D$7)*(G9258/100)*(E9258/1000)),
IF(AND(C9258="Wine",D9258="Fortified Wines"),
SUM(LOOKUP(2,1/(SRP!$B$26:$B$29&lt;=E9258)/(SRP!$C$26:$C$29&gt;=E9258),SRP!$D$26:$D$29)*(G9258/100)*(E9258/1000)),
IF(C9258="Wine",
SUM(LOOKUP(2,1/(SRP!$B$21:$B$25&lt;=E9258)/(SRP!$C$21:$C$25&gt;=E9258),SRP!$D$21:$D$25)*(G9258/100)*(E9258/1000)),
IF(AND(C9258="Ready to Drink",D9258="RTD-One Pour Cocktail&gt;7%&lt;=14.5"),
SUM(LOOKUP(2,1/(SRP!$B$16:$B$20&lt;=E9258)/(SRP!$C$16:$C$20&gt;=E9258),SRP!$D$16:$D$20)*(G9258/100)*(E9258/1000)),
IF(C9258="Ready to Drink",
SUM(LOOKUP(2,1/(SRP!$B$11:$B$15&lt;=E9258)/(SRP!$C$11:$C$15&gt;=E9258),SRP!$D$11:$D$15)*(G9258/100)*(E9258/1000)),
0)))))),2)</f>
        <v>26.93</v>
      </c>
      <c r="L9258" s="173" t="str">
        <f t="shared" si="144"/>
        <v>Spirits750</v>
      </c>
      <c r="M9258" s="154">
        <f>VLOOKUP(L9258,'Slope %'!C:D,2,0)</f>
        <v>7.0000000000000007E-2</v>
      </c>
    </row>
    <row r="9259" spans="1:13" x14ac:dyDescent="0.25">
      <c r="A9259" s="169">
        <v>883140</v>
      </c>
      <c r="B9259" s="170" t="s">
        <v>6754</v>
      </c>
      <c r="C9259" s="170" t="s">
        <v>24</v>
      </c>
      <c r="D9259" s="170" t="s">
        <v>68</v>
      </c>
      <c r="E9259" s="170">
        <v>750</v>
      </c>
      <c r="F9259" s="170">
        <v>12</v>
      </c>
      <c r="G9259" s="171">
        <v>13</v>
      </c>
      <c r="H9259" s="170" t="s">
        <v>256</v>
      </c>
      <c r="I9259" s="171">
        <v>8.6999999999999993</v>
      </c>
      <c r="J9259" s="169">
        <v>1</v>
      </c>
      <c r="K9259" s="154" cm="1">
        <f t="array" ref="K9259">ROUND(
IF(C9259="Beer",
SUM(LOOKUP(2,1/(SRP!$B$8:$B$10&lt;=E9259)/(SRP!$C$8:$C$10&gt;=E9259),SRP!$D$8:$D$10)*(G9259/100)*(E9259/1000)),
IF(C9259="Spirits",
SUM(LOOKUP(2,1/(SRP!$B$2:$B$7&lt;=E9259)/(SRP!$C$2:$C$7&gt;=E9259),SRP!$D$2:$D$7)*(G9259/100)*(E9259/1000)),
IF(AND(C9259="Wine",D9259="Fortified Wines"),
SUM(LOOKUP(2,1/(SRP!$B$26:$B$29&lt;=E9259)/(SRP!$C$26:$C$29&gt;=E9259),SRP!$D$26:$D$29)*(G9259/100)*(E9259/1000)),
IF(C9259="Wine",
SUM(LOOKUP(2,1/(SRP!$B$21:$B$25&lt;=E9259)/(SRP!$C$21:$C$25&gt;=E9259),SRP!$D$21:$D$25)*(G9259/100)*(E9259/1000)),
IF(AND(C9259="Ready to Drink",D9259="RTD-One Pour Cocktail&gt;7%&lt;=14.5"),
SUM(LOOKUP(2,1/(SRP!$B$16:$B$20&lt;=E9259)/(SRP!$C$16:$C$20&gt;=E9259),SRP!$D$16:$D$20)*(G9259/100)*(E9259/1000)),
IF(C9259="Ready to Drink",
SUM(LOOKUP(2,1/(SRP!$B$11:$B$15&lt;=E9259)/(SRP!$C$11:$C$15&gt;=E9259),SRP!$D$11:$D$15)*(G9259/100)*(E9259/1000)),
0)))))),2)</f>
        <v>7.61</v>
      </c>
      <c r="L9259" s="173" t="str">
        <f t="shared" si="144"/>
        <v>Wine750</v>
      </c>
      <c r="M9259" s="154">
        <f>VLOOKUP(L9259,'Slope %'!C:D,2,0)</f>
        <v>0.1</v>
      </c>
    </row>
    <row r="9260" spans="1:13" x14ac:dyDescent="0.25">
      <c r="A9260" s="169">
        <v>883504</v>
      </c>
      <c r="B9260" s="170" t="s">
        <v>6755</v>
      </c>
      <c r="C9260" s="170" t="s">
        <v>24</v>
      </c>
      <c r="D9260" s="170" t="s">
        <v>85</v>
      </c>
      <c r="E9260" s="170">
        <v>750</v>
      </c>
      <c r="F9260" s="170">
        <v>12</v>
      </c>
      <c r="G9260" s="171">
        <v>13.5</v>
      </c>
      <c r="H9260" s="170" t="s">
        <v>256</v>
      </c>
      <c r="I9260" s="171">
        <v>8.6999999999999993</v>
      </c>
      <c r="J9260" s="169">
        <v>1</v>
      </c>
      <c r="K9260" s="154" cm="1">
        <f t="array" ref="K9260">ROUND(
IF(C9260="Beer",
SUM(LOOKUP(2,1/(SRP!$B$8:$B$10&lt;=E9260)/(SRP!$C$8:$C$10&gt;=E9260),SRP!$D$8:$D$10)*(G9260/100)*(E9260/1000)),
IF(C9260="Spirits",
SUM(LOOKUP(2,1/(SRP!$B$2:$B$7&lt;=E9260)/(SRP!$C$2:$C$7&gt;=E9260),SRP!$D$2:$D$7)*(G9260/100)*(E9260/1000)),
IF(AND(C9260="Wine",D9260="Fortified Wines"),
SUM(LOOKUP(2,1/(SRP!$B$26:$B$29&lt;=E9260)/(SRP!$C$26:$C$29&gt;=E9260),SRP!$D$26:$D$29)*(G9260/100)*(E9260/1000)),
IF(C9260="Wine",
SUM(LOOKUP(2,1/(SRP!$B$21:$B$25&lt;=E9260)/(SRP!$C$21:$C$25&gt;=E9260),SRP!$D$21:$D$25)*(G9260/100)*(E9260/1000)),
IF(AND(C9260="Ready to Drink",D9260="RTD-One Pour Cocktail&gt;7%&lt;=14.5"),
SUM(LOOKUP(2,1/(SRP!$B$16:$B$20&lt;=E9260)/(SRP!$C$16:$C$20&gt;=E9260),SRP!$D$16:$D$20)*(G9260/100)*(E9260/1000)),
IF(C9260="Ready to Drink",
SUM(LOOKUP(2,1/(SRP!$B$11:$B$15&lt;=E9260)/(SRP!$C$11:$C$15&gt;=E9260),SRP!$D$11:$D$15)*(G9260/100)*(E9260/1000)),
0)))))),2)</f>
        <v>7.9</v>
      </c>
      <c r="L9260" s="173" t="str">
        <f t="shared" si="144"/>
        <v>Wine750</v>
      </c>
      <c r="M9260" s="154">
        <f>VLOOKUP(L9260,'Slope %'!C:D,2,0)</f>
        <v>0.1</v>
      </c>
    </row>
    <row r="9261" spans="1:13" x14ac:dyDescent="0.25">
      <c r="A9261" s="169">
        <v>886846</v>
      </c>
      <c r="B9261" s="170" t="s">
        <v>6756</v>
      </c>
      <c r="C9261" s="170" t="s">
        <v>24</v>
      </c>
      <c r="D9261" s="170" t="s">
        <v>109</v>
      </c>
      <c r="E9261" s="170">
        <v>750</v>
      </c>
      <c r="F9261" s="170">
        <v>12</v>
      </c>
      <c r="G9261" s="171">
        <v>7.5</v>
      </c>
      <c r="H9261" s="170" t="s">
        <v>163</v>
      </c>
      <c r="I9261" s="171">
        <v>39.99</v>
      </c>
      <c r="J9261" s="169">
        <v>1</v>
      </c>
      <c r="K9261" s="154" cm="1">
        <f t="array" ref="K9261">ROUND(
IF(C9261="Beer",
SUM(LOOKUP(2,1/(SRP!$B$8:$B$10&lt;=E9261)/(SRP!$C$8:$C$10&gt;=E9261),SRP!$D$8:$D$10)*(G9261/100)*(E9261/1000)),
IF(C9261="Spirits",
SUM(LOOKUP(2,1/(SRP!$B$2:$B$7&lt;=E9261)/(SRP!$C$2:$C$7&gt;=E9261),SRP!$D$2:$D$7)*(G9261/100)*(E9261/1000)),
IF(AND(C9261="Wine",D9261="Fortified Wines"),
SUM(LOOKUP(2,1/(SRP!$B$26:$B$29&lt;=E9261)/(SRP!$C$26:$C$29&gt;=E9261),SRP!$D$26:$D$29)*(G9261/100)*(E9261/1000)),
IF(C9261="Wine",
SUM(LOOKUP(2,1/(SRP!$B$21:$B$25&lt;=E9261)/(SRP!$C$21:$C$25&gt;=E9261),SRP!$D$21:$D$25)*(G9261/100)*(E9261/1000)),
IF(AND(C9261="Ready to Drink",D9261="RTD-One Pour Cocktail&gt;7%&lt;=14.5"),
SUM(LOOKUP(2,1/(SRP!$B$16:$B$20&lt;=E9261)/(SRP!$C$16:$C$20&gt;=E9261),SRP!$D$16:$D$20)*(G9261/100)*(E9261/1000)),
IF(C9261="Ready to Drink",
SUM(LOOKUP(2,1/(SRP!$B$11:$B$15&lt;=E9261)/(SRP!$C$11:$C$15&gt;=E9261),SRP!$D$11:$D$15)*(G9261/100)*(E9261/1000)),
0)))))),2)</f>
        <v>4.3899999999999997</v>
      </c>
      <c r="L9261" s="173" t="str">
        <f t="shared" si="144"/>
        <v>Wine750</v>
      </c>
      <c r="M9261" s="154">
        <f>VLOOKUP(L9261,'Slope %'!C:D,2,0)</f>
        <v>0.1</v>
      </c>
    </row>
    <row r="9262" spans="1:13" x14ac:dyDescent="0.25">
      <c r="A9262" s="169">
        <v>887083</v>
      </c>
      <c r="B9262" s="170" t="s">
        <v>6757</v>
      </c>
      <c r="C9262" s="170" t="s">
        <v>15</v>
      </c>
      <c r="D9262" s="170" t="s">
        <v>16</v>
      </c>
      <c r="E9262" s="170">
        <v>750</v>
      </c>
      <c r="F9262" s="170">
        <v>12</v>
      </c>
      <c r="G9262" s="171">
        <v>40</v>
      </c>
      <c r="H9262" s="170" t="s">
        <v>91</v>
      </c>
      <c r="I9262" s="171">
        <v>24.06</v>
      </c>
      <c r="J9262" s="169">
        <v>1</v>
      </c>
      <c r="K9262" s="154" cm="1">
        <f t="array" ref="K9262">ROUND(
IF(C9262="Beer",
SUM(LOOKUP(2,1/(SRP!$B$8:$B$10&lt;=E9262)/(SRP!$C$8:$C$10&gt;=E9262),SRP!$D$8:$D$10)*(G9262/100)*(E9262/1000)),
IF(C9262="Spirits",
SUM(LOOKUP(2,1/(SRP!$B$2:$B$7&lt;=E9262)/(SRP!$C$2:$C$7&gt;=E9262),SRP!$D$2:$D$7)*(G9262/100)*(E9262/1000)),
IF(AND(C9262="Wine",D9262="Fortified Wines"),
SUM(LOOKUP(2,1/(SRP!$B$26:$B$29&lt;=E9262)/(SRP!$C$26:$C$29&gt;=E9262),SRP!$D$26:$D$29)*(G9262/100)*(E9262/1000)),
IF(C9262="Wine",
SUM(LOOKUP(2,1/(SRP!$B$21:$B$25&lt;=E9262)/(SRP!$C$21:$C$25&gt;=E9262),SRP!$D$21:$D$25)*(G9262/100)*(E9262/1000)),
IF(AND(C9262="Ready to Drink",D9262="RTD-One Pour Cocktail&gt;7%&lt;=14.5"),
SUM(LOOKUP(2,1/(SRP!$B$16:$B$20&lt;=E9262)/(SRP!$C$16:$C$20&gt;=E9262),SRP!$D$16:$D$20)*(G9262/100)*(E9262/1000)),
IF(C9262="Ready to Drink",
SUM(LOOKUP(2,1/(SRP!$B$11:$B$15&lt;=E9262)/(SRP!$C$11:$C$15&gt;=E9262),SRP!$D$11:$D$15)*(G9262/100)*(E9262/1000)),
0)))))),2)</f>
        <v>23.42</v>
      </c>
      <c r="L9262" s="173" t="str">
        <f t="shared" si="144"/>
        <v>Spirits750</v>
      </c>
      <c r="M9262" s="154">
        <f>VLOOKUP(L9262,'Slope %'!C:D,2,0)</f>
        <v>7.0000000000000007E-2</v>
      </c>
    </row>
    <row r="9263" spans="1:13" x14ac:dyDescent="0.25">
      <c r="A9263" s="169">
        <v>887349</v>
      </c>
      <c r="B9263" s="170" t="s">
        <v>6758</v>
      </c>
      <c r="C9263" s="170" t="s">
        <v>24</v>
      </c>
      <c r="D9263" s="170" t="s">
        <v>58</v>
      </c>
      <c r="E9263" s="170">
        <v>750</v>
      </c>
      <c r="F9263" s="170">
        <v>12</v>
      </c>
      <c r="G9263" s="171">
        <v>13</v>
      </c>
      <c r="H9263" s="170" t="s">
        <v>22</v>
      </c>
      <c r="I9263" s="171">
        <v>19.989999999999998</v>
      </c>
      <c r="J9263" s="169">
        <v>1</v>
      </c>
      <c r="K9263" s="154" cm="1">
        <f t="array" ref="K9263">ROUND(
IF(C9263="Beer",
SUM(LOOKUP(2,1/(SRP!$B$8:$B$10&lt;=E9263)/(SRP!$C$8:$C$10&gt;=E9263),SRP!$D$8:$D$10)*(G9263/100)*(E9263/1000)),
IF(C9263="Spirits",
SUM(LOOKUP(2,1/(SRP!$B$2:$B$7&lt;=E9263)/(SRP!$C$2:$C$7&gt;=E9263),SRP!$D$2:$D$7)*(G9263/100)*(E9263/1000)),
IF(AND(C9263="Wine",D9263="Fortified Wines"),
SUM(LOOKUP(2,1/(SRP!$B$26:$B$29&lt;=E9263)/(SRP!$C$26:$C$29&gt;=E9263),SRP!$D$26:$D$29)*(G9263/100)*(E9263/1000)),
IF(C9263="Wine",
SUM(LOOKUP(2,1/(SRP!$B$21:$B$25&lt;=E9263)/(SRP!$C$21:$C$25&gt;=E9263),SRP!$D$21:$D$25)*(G9263/100)*(E9263/1000)),
IF(AND(C9263="Ready to Drink",D9263="RTD-One Pour Cocktail&gt;7%&lt;=14.5"),
SUM(LOOKUP(2,1/(SRP!$B$16:$B$20&lt;=E9263)/(SRP!$C$16:$C$20&gt;=E9263),SRP!$D$16:$D$20)*(G9263/100)*(E9263/1000)),
IF(C9263="Ready to Drink",
SUM(LOOKUP(2,1/(SRP!$B$11:$B$15&lt;=E9263)/(SRP!$C$11:$C$15&gt;=E9263),SRP!$D$11:$D$15)*(G9263/100)*(E9263/1000)),
0)))))),2)</f>
        <v>7.61</v>
      </c>
      <c r="L9263" s="173" t="str">
        <f t="shared" si="144"/>
        <v>Wine750</v>
      </c>
      <c r="M9263" s="154">
        <f>VLOOKUP(L9263,'Slope %'!C:D,2,0)</f>
        <v>0.1</v>
      </c>
    </row>
    <row r="9264" spans="1:13" x14ac:dyDescent="0.25">
      <c r="A9264" s="169">
        <v>887395</v>
      </c>
      <c r="B9264" s="170" t="s">
        <v>6759</v>
      </c>
      <c r="C9264" s="170" t="s">
        <v>15</v>
      </c>
      <c r="D9264" s="170" t="s">
        <v>2478</v>
      </c>
      <c r="E9264" s="170">
        <v>375</v>
      </c>
      <c r="F9264" s="170">
        <v>20</v>
      </c>
      <c r="G9264" s="171">
        <v>12</v>
      </c>
      <c r="H9264" s="170" t="s">
        <v>274</v>
      </c>
      <c r="I9264" s="171">
        <v>11.59</v>
      </c>
      <c r="J9264" s="169">
        <v>1</v>
      </c>
      <c r="K9264" s="154" cm="1">
        <f t="array" ref="K9264">ROUND(
IF(C9264="Beer",
SUM(LOOKUP(2,1/(SRP!$B$8:$B$10&lt;=E9264)/(SRP!$C$8:$C$10&gt;=E9264),SRP!$D$8:$D$10)*(G9264/100)*(E9264/1000)),
IF(C9264="Spirits",
SUM(LOOKUP(2,1/(SRP!$B$2:$B$7&lt;=E9264)/(SRP!$C$2:$C$7&gt;=E9264),SRP!$D$2:$D$7)*(G9264/100)*(E9264/1000)),
IF(AND(C9264="Wine",D9264="Fortified Wines"),
SUM(LOOKUP(2,1/(SRP!$B$26:$B$29&lt;=E9264)/(SRP!$C$26:$C$29&gt;=E9264),SRP!$D$26:$D$29)*(G9264/100)*(E9264/1000)),
IF(C9264="Wine",
SUM(LOOKUP(2,1/(SRP!$B$21:$B$25&lt;=E9264)/(SRP!$C$21:$C$25&gt;=E9264),SRP!$D$21:$D$25)*(G9264/100)*(E9264/1000)),
IF(AND(C9264="Ready to Drink",D9264="RTD-One Pour Cocktail&gt;7%&lt;=14.5"),
SUM(LOOKUP(2,1/(SRP!$B$16:$B$20&lt;=E9264)/(SRP!$C$16:$C$20&gt;=E9264),SRP!$D$16:$D$20)*(G9264/100)*(E9264/1000)),
IF(C9264="Ready to Drink",
SUM(LOOKUP(2,1/(SRP!$B$11:$B$15&lt;=E9264)/(SRP!$C$11:$C$15&gt;=E9264),SRP!$D$11:$D$15)*(G9264/100)*(E9264/1000)),
0)))))),2)</f>
        <v>3.99</v>
      </c>
      <c r="L9264" s="173" t="str">
        <f t="shared" si="144"/>
        <v>Spirits375</v>
      </c>
      <c r="M9264" s="154">
        <f>VLOOKUP(L9264,'Slope %'!C:D,2,0)</f>
        <v>0.1</v>
      </c>
    </row>
    <row r="9265" spans="1:13" x14ac:dyDescent="0.25">
      <c r="A9265" s="169">
        <v>887397</v>
      </c>
      <c r="B9265" s="170" t="s">
        <v>6760</v>
      </c>
      <c r="C9265" s="170" t="s">
        <v>15</v>
      </c>
      <c r="D9265" s="170" t="s">
        <v>2478</v>
      </c>
      <c r="E9265" s="170">
        <v>375</v>
      </c>
      <c r="F9265" s="170">
        <v>20</v>
      </c>
      <c r="G9265" s="171">
        <v>12</v>
      </c>
      <c r="H9265" s="170" t="s">
        <v>274</v>
      </c>
      <c r="I9265" s="171">
        <v>11.59</v>
      </c>
      <c r="J9265" s="169">
        <v>1</v>
      </c>
      <c r="K9265" s="154" cm="1">
        <f t="array" ref="K9265">ROUND(
IF(C9265="Beer",
SUM(LOOKUP(2,1/(SRP!$B$8:$B$10&lt;=E9265)/(SRP!$C$8:$C$10&gt;=E9265),SRP!$D$8:$D$10)*(G9265/100)*(E9265/1000)),
IF(C9265="Spirits",
SUM(LOOKUP(2,1/(SRP!$B$2:$B$7&lt;=E9265)/(SRP!$C$2:$C$7&gt;=E9265),SRP!$D$2:$D$7)*(G9265/100)*(E9265/1000)),
IF(AND(C9265="Wine",D9265="Fortified Wines"),
SUM(LOOKUP(2,1/(SRP!$B$26:$B$29&lt;=E9265)/(SRP!$C$26:$C$29&gt;=E9265),SRP!$D$26:$D$29)*(G9265/100)*(E9265/1000)),
IF(C9265="Wine",
SUM(LOOKUP(2,1/(SRP!$B$21:$B$25&lt;=E9265)/(SRP!$C$21:$C$25&gt;=E9265),SRP!$D$21:$D$25)*(G9265/100)*(E9265/1000)),
IF(AND(C9265="Ready to Drink",D9265="RTD-One Pour Cocktail&gt;7%&lt;=14.5"),
SUM(LOOKUP(2,1/(SRP!$B$16:$B$20&lt;=E9265)/(SRP!$C$16:$C$20&gt;=E9265),SRP!$D$16:$D$20)*(G9265/100)*(E9265/1000)),
IF(C9265="Ready to Drink",
SUM(LOOKUP(2,1/(SRP!$B$11:$B$15&lt;=E9265)/(SRP!$C$11:$C$15&gt;=E9265),SRP!$D$11:$D$15)*(G9265/100)*(E9265/1000)),
0)))))),2)</f>
        <v>3.99</v>
      </c>
      <c r="L9265" s="173" t="str">
        <f t="shared" si="144"/>
        <v>Spirits375</v>
      </c>
      <c r="M9265" s="154">
        <f>VLOOKUP(L9265,'Slope %'!C:D,2,0)</f>
        <v>0.1</v>
      </c>
    </row>
    <row r="9266" spans="1:13" x14ac:dyDescent="0.25">
      <c r="A9266" s="169">
        <v>887436</v>
      </c>
      <c r="B9266" s="170" t="s">
        <v>6761</v>
      </c>
      <c r="C9266" s="170" t="s">
        <v>24</v>
      </c>
      <c r="D9266" s="170" t="s">
        <v>34</v>
      </c>
      <c r="E9266" s="170">
        <v>750</v>
      </c>
      <c r="F9266" s="170">
        <v>12</v>
      </c>
      <c r="G9266" s="171">
        <v>16</v>
      </c>
      <c r="H9266" s="170" t="s">
        <v>5871</v>
      </c>
      <c r="I9266" s="171">
        <v>29.99</v>
      </c>
      <c r="J9266" s="169">
        <v>1</v>
      </c>
      <c r="K9266" s="154" cm="1">
        <f t="array" ref="K9266">ROUND(
IF(C9266="Beer",
SUM(LOOKUP(2,1/(SRP!$B$8:$B$10&lt;=E9266)/(SRP!$C$8:$C$10&gt;=E9266),SRP!$D$8:$D$10)*(G9266/100)*(E9266/1000)),
IF(C9266="Spirits",
SUM(LOOKUP(2,1/(SRP!$B$2:$B$7&lt;=E9266)/(SRP!$C$2:$C$7&gt;=E9266),SRP!$D$2:$D$7)*(G9266/100)*(E9266/1000)),
IF(AND(C9266="Wine",D9266="Fortified Wines"),
SUM(LOOKUP(2,1/(SRP!$B$26:$B$29&lt;=E9266)/(SRP!$C$26:$C$29&gt;=E9266),SRP!$D$26:$D$29)*(G9266/100)*(E9266/1000)),
IF(C9266="Wine",
SUM(LOOKUP(2,1/(SRP!$B$21:$B$25&lt;=E9266)/(SRP!$C$21:$C$25&gt;=E9266),SRP!$D$21:$D$25)*(G9266/100)*(E9266/1000)),
IF(AND(C9266="Ready to Drink",D9266="RTD-One Pour Cocktail&gt;7%&lt;=14.5"),
SUM(LOOKUP(2,1/(SRP!$B$16:$B$20&lt;=E9266)/(SRP!$C$16:$C$20&gt;=E9266),SRP!$D$16:$D$20)*(G9266/100)*(E9266/1000)),
IF(C9266="Ready to Drink",
SUM(LOOKUP(2,1/(SRP!$B$11:$B$15&lt;=E9266)/(SRP!$C$11:$C$15&gt;=E9266),SRP!$D$11:$D$15)*(G9266/100)*(E9266/1000)),
0)))))),2)</f>
        <v>9.3699999999999992</v>
      </c>
      <c r="L9266" s="173" t="str">
        <f t="shared" si="144"/>
        <v>Wine750</v>
      </c>
      <c r="M9266" s="154">
        <f>VLOOKUP(L9266,'Slope %'!C:D,2,0)</f>
        <v>0.1</v>
      </c>
    </row>
    <row r="9267" spans="1:13" x14ac:dyDescent="0.25">
      <c r="A9267" s="169">
        <v>887968</v>
      </c>
      <c r="B9267" s="170" t="s">
        <v>608</v>
      </c>
      <c r="C9267" s="170" t="s">
        <v>15</v>
      </c>
      <c r="D9267" s="170" t="s">
        <v>301</v>
      </c>
      <c r="E9267" s="170">
        <v>1140</v>
      </c>
      <c r="F9267" s="170">
        <v>12</v>
      </c>
      <c r="G9267" s="171">
        <v>35</v>
      </c>
      <c r="H9267" s="170" t="s">
        <v>29</v>
      </c>
      <c r="I9267" s="171">
        <v>33.299999999999997</v>
      </c>
      <c r="J9267" s="169">
        <v>1</v>
      </c>
      <c r="K9267" s="154" cm="1">
        <f t="array" ref="K9267">ROUND(
IF(C9267="Beer",
SUM(LOOKUP(2,1/(SRP!$B$8:$B$10&lt;=E9267)/(SRP!$C$8:$C$10&gt;=E9267),SRP!$D$8:$D$10)*(G9267/100)*(E9267/1000)),
IF(C9267="Spirits",
SUM(LOOKUP(2,1/(SRP!$B$2:$B$7&lt;=E9267)/(SRP!$C$2:$C$7&gt;=E9267),SRP!$D$2:$D$7)*(G9267/100)*(E9267/1000)),
IF(AND(C9267="Wine",D9267="Fortified Wines"),
SUM(LOOKUP(2,1/(SRP!$B$26:$B$29&lt;=E9267)/(SRP!$C$26:$C$29&gt;=E9267),SRP!$D$26:$D$29)*(G9267/100)*(E9267/1000)),
IF(C9267="Wine",
SUM(LOOKUP(2,1/(SRP!$B$21:$B$25&lt;=E9267)/(SRP!$C$21:$C$25&gt;=E9267),SRP!$D$21:$D$25)*(G9267/100)*(E9267/1000)),
IF(AND(C9267="Ready to Drink",D9267="RTD-One Pour Cocktail&gt;7%&lt;=14.5"),
SUM(LOOKUP(2,1/(SRP!$B$16:$B$20&lt;=E9267)/(SRP!$C$16:$C$20&gt;=E9267),SRP!$D$16:$D$20)*(G9267/100)*(E9267/1000)),
IF(C9267="Ready to Drink",
SUM(LOOKUP(2,1/(SRP!$B$11:$B$15&lt;=E9267)/(SRP!$C$11:$C$15&gt;=E9267),SRP!$D$11:$D$15)*(G9267/100)*(E9267/1000)),
0)))))),2)</f>
        <v>31.15</v>
      </c>
      <c r="L9267" s="173" t="str">
        <f t="shared" si="144"/>
        <v>Spirits1140</v>
      </c>
      <c r="M9267" s="154">
        <f>VLOOKUP(L9267,'Slope %'!C:D,2,0)</f>
        <v>0.05</v>
      </c>
    </row>
    <row r="9268" spans="1:13" x14ac:dyDescent="0.25">
      <c r="A9268" s="169">
        <v>887976</v>
      </c>
      <c r="B9268" s="170" t="s">
        <v>6762</v>
      </c>
      <c r="C9268" s="170" t="s">
        <v>24</v>
      </c>
      <c r="D9268" s="170" t="s">
        <v>34</v>
      </c>
      <c r="E9268" s="170">
        <v>750</v>
      </c>
      <c r="F9268" s="170">
        <v>12</v>
      </c>
      <c r="G9268" s="171">
        <v>10</v>
      </c>
      <c r="H9268" s="170" t="s">
        <v>128</v>
      </c>
      <c r="I9268" s="171">
        <v>19.16</v>
      </c>
      <c r="J9268" s="169">
        <v>1</v>
      </c>
      <c r="K9268" s="154" cm="1">
        <f t="array" ref="K9268">ROUND(
IF(C9268="Beer",
SUM(LOOKUP(2,1/(SRP!$B$8:$B$10&lt;=E9268)/(SRP!$C$8:$C$10&gt;=E9268),SRP!$D$8:$D$10)*(G9268/100)*(E9268/1000)),
IF(C9268="Spirits",
SUM(LOOKUP(2,1/(SRP!$B$2:$B$7&lt;=E9268)/(SRP!$C$2:$C$7&gt;=E9268),SRP!$D$2:$D$7)*(G9268/100)*(E9268/1000)),
IF(AND(C9268="Wine",D9268="Fortified Wines"),
SUM(LOOKUP(2,1/(SRP!$B$26:$B$29&lt;=E9268)/(SRP!$C$26:$C$29&gt;=E9268),SRP!$D$26:$D$29)*(G9268/100)*(E9268/1000)),
IF(C9268="Wine",
SUM(LOOKUP(2,1/(SRP!$B$21:$B$25&lt;=E9268)/(SRP!$C$21:$C$25&gt;=E9268),SRP!$D$21:$D$25)*(G9268/100)*(E9268/1000)),
IF(AND(C9268="Ready to Drink",D9268="RTD-One Pour Cocktail&gt;7%&lt;=14.5"),
SUM(LOOKUP(2,1/(SRP!$B$16:$B$20&lt;=E9268)/(SRP!$C$16:$C$20&gt;=E9268),SRP!$D$16:$D$20)*(G9268/100)*(E9268/1000)),
IF(C9268="Ready to Drink",
SUM(LOOKUP(2,1/(SRP!$B$11:$B$15&lt;=E9268)/(SRP!$C$11:$C$15&gt;=E9268),SRP!$D$11:$D$15)*(G9268/100)*(E9268/1000)),
0)))))),2)</f>
        <v>5.86</v>
      </c>
      <c r="L9268" s="173" t="str">
        <f t="shared" si="144"/>
        <v>Wine750</v>
      </c>
      <c r="M9268" s="154">
        <f>VLOOKUP(L9268,'Slope %'!C:D,2,0)</f>
        <v>0.1</v>
      </c>
    </row>
    <row r="9269" spans="1:13" x14ac:dyDescent="0.25">
      <c r="A9269" s="169">
        <v>889584</v>
      </c>
      <c r="B9269" s="170" t="s">
        <v>6763</v>
      </c>
      <c r="C9269" s="170" t="s">
        <v>24</v>
      </c>
      <c r="D9269" s="170" t="s">
        <v>34</v>
      </c>
      <c r="E9269" s="170">
        <v>750</v>
      </c>
      <c r="F9269" s="170">
        <v>12</v>
      </c>
      <c r="G9269" s="171">
        <v>14</v>
      </c>
      <c r="H9269" s="170" t="s">
        <v>96</v>
      </c>
      <c r="I9269" s="171">
        <v>22.99</v>
      </c>
      <c r="J9269" s="169">
        <v>1</v>
      </c>
      <c r="K9269" s="154" cm="1">
        <f t="array" ref="K9269">ROUND(
IF(C9269="Beer",
SUM(LOOKUP(2,1/(SRP!$B$8:$B$10&lt;=E9269)/(SRP!$C$8:$C$10&gt;=E9269),SRP!$D$8:$D$10)*(G9269/100)*(E9269/1000)),
IF(C9269="Spirits",
SUM(LOOKUP(2,1/(SRP!$B$2:$B$7&lt;=E9269)/(SRP!$C$2:$C$7&gt;=E9269),SRP!$D$2:$D$7)*(G9269/100)*(E9269/1000)),
IF(AND(C9269="Wine",D9269="Fortified Wines"),
SUM(LOOKUP(2,1/(SRP!$B$26:$B$29&lt;=E9269)/(SRP!$C$26:$C$29&gt;=E9269),SRP!$D$26:$D$29)*(G9269/100)*(E9269/1000)),
IF(C9269="Wine",
SUM(LOOKUP(2,1/(SRP!$B$21:$B$25&lt;=E9269)/(SRP!$C$21:$C$25&gt;=E9269),SRP!$D$21:$D$25)*(G9269/100)*(E9269/1000)),
IF(AND(C9269="Ready to Drink",D9269="RTD-One Pour Cocktail&gt;7%&lt;=14.5"),
SUM(LOOKUP(2,1/(SRP!$B$16:$B$20&lt;=E9269)/(SRP!$C$16:$C$20&gt;=E9269),SRP!$D$16:$D$20)*(G9269/100)*(E9269/1000)),
IF(C9269="Ready to Drink",
SUM(LOOKUP(2,1/(SRP!$B$11:$B$15&lt;=E9269)/(SRP!$C$11:$C$15&gt;=E9269),SRP!$D$11:$D$15)*(G9269/100)*(E9269/1000)),
0)))))),2)</f>
        <v>8.1999999999999993</v>
      </c>
      <c r="L9269" s="173" t="str">
        <f t="shared" si="144"/>
        <v>Wine750</v>
      </c>
      <c r="M9269" s="154">
        <f>VLOOKUP(L9269,'Slope %'!C:D,2,0)</f>
        <v>0.1</v>
      </c>
    </row>
    <row r="9270" spans="1:13" x14ac:dyDescent="0.25">
      <c r="A9270" s="169">
        <v>889766</v>
      </c>
      <c r="B9270" s="170" t="s">
        <v>6764</v>
      </c>
      <c r="C9270" s="170" t="s">
        <v>24</v>
      </c>
      <c r="D9270" s="170" t="s">
        <v>162</v>
      </c>
      <c r="E9270" s="170">
        <v>750</v>
      </c>
      <c r="F9270" s="170">
        <v>6</v>
      </c>
      <c r="G9270" s="171">
        <v>12</v>
      </c>
      <c r="H9270" s="170" t="s">
        <v>96</v>
      </c>
      <c r="I9270" s="171">
        <v>89.99</v>
      </c>
      <c r="J9270" s="169">
        <v>1</v>
      </c>
      <c r="K9270" s="154" cm="1">
        <f t="array" ref="K9270">ROUND(
IF(C9270="Beer",
SUM(LOOKUP(2,1/(SRP!$B$8:$B$10&lt;=E9270)/(SRP!$C$8:$C$10&gt;=E9270),SRP!$D$8:$D$10)*(G9270/100)*(E9270/1000)),
IF(C9270="Spirits",
SUM(LOOKUP(2,1/(SRP!$B$2:$B$7&lt;=E9270)/(SRP!$C$2:$C$7&gt;=E9270),SRP!$D$2:$D$7)*(G9270/100)*(E9270/1000)),
IF(AND(C9270="Wine",D9270="Fortified Wines"),
SUM(LOOKUP(2,1/(SRP!$B$26:$B$29&lt;=E9270)/(SRP!$C$26:$C$29&gt;=E9270),SRP!$D$26:$D$29)*(G9270/100)*(E9270/1000)),
IF(C9270="Wine",
SUM(LOOKUP(2,1/(SRP!$B$21:$B$25&lt;=E9270)/(SRP!$C$21:$C$25&gt;=E9270),SRP!$D$21:$D$25)*(G9270/100)*(E9270/1000)),
IF(AND(C9270="Ready to Drink",D9270="RTD-One Pour Cocktail&gt;7%&lt;=14.5"),
SUM(LOOKUP(2,1/(SRP!$B$16:$B$20&lt;=E9270)/(SRP!$C$16:$C$20&gt;=E9270),SRP!$D$16:$D$20)*(G9270/100)*(E9270/1000)),
IF(C9270="Ready to Drink",
SUM(LOOKUP(2,1/(SRP!$B$11:$B$15&lt;=E9270)/(SRP!$C$11:$C$15&gt;=E9270),SRP!$D$11:$D$15)*(G9270/100)*(E9270/1000)),
0)))))),2)</f>
        <v>7.03</v>
      </c>
      <c r="L9270" s="173" t="str">
        <f t="shared" si="144"/>
        <v>Wine750</v>
      </c>
      <c r="M9270" s="154">
        <f>VLOOKUP(L9270,'Slope %'!C:D,2,0)</f>
        <v>0.1</v>
      </c>
    </row>
    <row r="9271" spans="1:13" x14ac:dyDescent="0.25">
      <c r="A9271" s="169">
        <v>890657</v>
      </c>
      <c r="B9271" s="170" t="s">
        <v>6765</v>
      </c>
      <c r="C9271" s="170" t="s">
        <v>15</v>
      </c>
      <c r="D9271" s="170" t="s">
        <v>6766</v>
      </c>
      <c r="E9271" s="170">
        <v>1140</v>
      </c>
      <c r="F9271" s="170">
        <v>12</v>
      </c>
      <c r="G9271" s="171">
        <v>40</v>
      </c>
      <c r="H9271" s="170" t="s">
        <v>402</v>
      </c>
      <c r="I9271" s="171">
        <v>36.99</v>
      </c>
      <c r="J9271" s="169">
        <v>1</v>
      </c>
      <c r="K9271" s="154" cm="1">
        <f t="array" ref="K9271">ROUND(
IF(C9271="Beer",
SUM(LOOKUP(2,1/(SRP!$B$8:$B$10&lt;=E9271)/(SRP!$C$8:$C$10&gt;=E9271),SRP!$D$8:$D$10)*(G9271/100)*(E9271/1000)),
IF(C9271="Spirits",
SUM(LOOKUP(2,1/(SRP!$B$2:$B$7&lt;=E9271)/(SRP!$C$2:$C$7&gt;=E9271),SRP!$D$2:$D$7)*(G9271/100)*(E9271/1000)),
IF(AND(C9271="Wine",D9271="Fortified Wines"),
SUM(LOOKUP(2,1/(SRP!$B$26:$B$29&lt;=E9271)/(SRP!$C$26:$C$29&gt;=E9271),SRP!$D$26:$D$29)*(G9271/100)*(E9271/1000)),
IF(C9271="Wine",
SUM(LOOKUP(2,1/(SRP!$B$21:$B$25&lt;=E9271)/(SRP!$C$21:$C$25&gt;=E9271),SRP!$D$21:$D$25)*(G9271/100)*(E9271/1000)),
IF(AND(C9271="Ready to Drink",D9271="RTD-One Pour Cocktail&gt;7%&lt;=14.5"),
SUM(LOOKUP(2,1/(SRP!$B$16:$B$20&lt;=E9271)/(SRP!$C$16:$C$20&gt;=E9271),SRP!$D$16:$D$20)*(G9271/100)*(E9271/1000)),
IF(C9271="Ready to Drink",
SUM(LOOKUP(2,1/(SRP!$B$11:$B$15&lt;=E9271)/(SRP!$C$11:$C$15&gt;=E9271),SRP!$D$11:$D$15)*(G9271/100)*(E9271/1000)),
0)))))),2)</f>
        <v>35.6</v>
      </c>
      <c r="L9271" s="173" t="str">
        <f t="shared" si="144"/>
        <v>Spirits1140</v>
      </c>
      <c r="M9271" s="154">
        <f>VLOOKUP(L9271,'Slope %'!C:D,2,0)</f>
        <v>0.05</v>
      </c>
    </row>
    <row r="9272" spans="1:13" x14ac:dyDescent="0.25">
      <c r="A9272" s="169">
        <v>892315</v>
      </c>
      <c r="B9272" s="170" t="s">
        <v>6767</v>
      </c>
      <c r="C9272" s="170" t="s">
        <v>24</v>
      </c>
      <c r="D9272" s="170" t="s">
        <v>60</v>
      </c>
      <c r="E9272" s="170">
        <v>750</v>
      </c>
      <c r="F9272" s="170">
        <v>12</v>
      </c>
      <c r="G9272" s="171">
        <v>11.5</v>
      </c>
      <c r="H9272" s="170" t="s">
        <v>26</v>
      </c>
      <c r="I9272" s="171">
        <v>7.16</v>
      </c>
      <c r="J9272" s="169">
        <v>1</v>
      </c>
      <c r="K9272" s="154" cm="1">
        <f t="array" ref="K9272">ROUND(
IF(C9272="Beer",
SUM(LOOKUP(2,1/(SRP!$B$8:$B$10&lt;=E9272)/(SRP!$C$8:$C$10&gt;=E9272),SRP!$D$8:$D$10)*(G9272/100)*(E9272/1000)),
IF(C9272="Spirits",
SUM(LOOKUP(2,1/(SRP!$B$2:$B$7&lt;=E9272)/(SRP!$C$2:$C$7&gt;=E9272),SRP!$D$2:$D$7)*(G9272/100)*(E9272/1000)),
IF(AND(C9272="Wine",D9272="Fortified Wines"),
SUM(LOOKUP(2,1/(SRP!$B$26:$B$29&lt;=E9272)/(SRP!$C$26:$C$29&gt;=E9272),SRP!$D$26:$D$29)*(G9272/100)*(E9272/1000)),
IF(C9272="Wine",
SUM(LOOKUP(2,1/(SRP!$B$21:$B$25&lt;=E9272)/(SRP!$C$21:$C$25&gt;=E9272),SRP!$D$21:$D$25)*(G9272/100)*(E9272/1000)),
IF(AND(C9272="Ready to Drink",D9272="RTD-One Pour Cocktail&gt;7%&lt;=14.5"),
SUM(LOOKUP(2,1/(SRP!$B$16:$B$20&lt;=E9272)/(SRP!$C$16:$C$20&gt;=E9272),SRP!$D$16:$D$20)*(G9272/100)*(E9272/1000)),
IF(C9272="Ready to Drink",
SUM(LOOKUP(2,1/(SRP!$B$11:$B$15&lt;=E9272)/(SRP!$C$11:$C$15&gt;=E9272),SRP!$D$11:$D$15)*(G9272/100)*(E9272/1000)),
0)))))),2)</f>
        <v>6.73</v>
      </c>
      <c r="L9272" s="173" t="str">
        <f t="shared" si="144"/>
        <v>Wine750</v>
      </c>
      <c r="M9272" s="154">
        <f>VLOOKUP(L9272,'Slope %'!C:D,2,0)</f>
        <v>0.1</v>
      </c>
    </row>
    <row r="9273" spans="1:13" x14ac:dyDescent="0.25">
      <c r="A9273" s="169">
        <v>892380</v>
      </c>
      <c r="B9273" s="170" t="s">
        <v>6768</v>
      </c>
      <c r="C9273" s="170" t="s">
        <v>15</v>
      </c>
      <c r="D9273" s="170" t="s">
        <v>16</v>
      </c>
      <c r="E9273" s="170">
        <v>750</v>
      </c>
      <c r="F9273" s="170">
        <v>12</v>
      </c>
      <c r="G9273" s="171">
        <v>40</v>
      </c>
      <c r="H9273" s="170" t="s">
        <v>17</v>
      </c>
      <c r="I9273" s="171">
        <v>34.42</v>
      </c>
      <c r="J9273" s="169">
        <v>1</v>
      </c>
      <c r="K9273" s="154" cm="1">
        <f t="array" ref="K9273">ROUND(
IF(C9273="Beer",
SUM(LOOKUP(2,1/(SRP!$B$8:$B$10&lt;=E9273)/(SRP!$C$8:$C$10&gt;=E9273),SRP!$D$8:$D$10)*(G9273/100)*(E9273/1000)),
IF(C9273="Spirits",
SUM(LOOKUP(2,1/(SRP!$B$2:$B$7&lt;=E9273)/(SRP!$C$2:$C$7&gt;=E9273),SRP!$D$2:$D$7)*(G9273/100)*(E9273/1000)),
IF(AND(C9273="Wine",D9273="Fortified Wines"),
SUM(LOOKUP(2,1/(SRP!$B$26:$B$29&lt;=E9273)/(SRP!$C$26:$C$29&gt;=E9273),SRP!$D$26:$D$29)*(G9273/100)*(E9273/1000)),
IF(C9273="Wine",
SUM(LOOKUP(2,1/(SRP!$B$21:$B$25&lt;=E9273)/(SRP!$C$21:$C$25&gt;=E9273),SRP!$D$21:$D$25)*(G9273/100)*(E9273/1000)),
IF(AND(C9273="Ready to Drink",D9273="RTD-One Pour Cocktail&gt;7%&lt;=14.5"),
SUM(LOOKUP(2,1/(SRP!$B$16:$B$20&lt;=E9273)/(SRP!$C$16:$C$20&gt;=E9273),SRP!$D$16:$D$20)*(G9273/100)*(E9273/1000)),
IF(C9273="Ready to Drink",
SUM(LOOKUP(2,1/(SRP!$B$11:$B$15&lt;=E9273)/(SRP!$C$11:$C$15&gt;=E9273),SRP!$D$11:$D$15)*(G9273/100)*(E9273/1000)),
0)))))),2)</f>
        <v>23.42</v>
      </c>
      <c r="L9273" s="173" t="str">
        <f t="shared" si="144"/>
        <v>Spirits750</v>
      </c>
      <c r="M9273" s="154">
        <f>VLOOKUP(L9273,'Slope %'!C:D,2,0)</f>
        <v>7.0000000000000007E-2</v>
      </c>
    </row>
    <row r="9274" spans="1:13" x14ac:dyDescent="0.25">
      <c r="A9274" s="169">
        <v>892851</v>
      </c>
      <c r="B9274" s="170" t="s">
        <v>6769</v>
      </c>
      <c r="C9274" s="170" t="s">
        <v>24</v>
      </c>
      <c r="D9274" s="170" t="s">
        <v>25</v>
      </c>
      <c r="E9274" s="170">
        <v>750</v>
      </c>
      <c r="F9274" s="170">
        <v>12</v>
      </c>
      <c r="G9274" s="171">
        <v>7</v>
      </c>
      <c r="H9274" s="170" t="s">
        <v>26</v>
      </c>
      <c r="I9274" s="171">
        <v>7.16</v>
      </c>
      <c r="J9274" s="169">
        <v>1</v>
      </c>
      <c r="K9274" s="154" cm="1">
        <f t="array" ref="K9274">ROUND(
IF(C9274="Beer",
SUM(LOOKUP(2,1/(SRP!$B$8:$B$10&lt;=E9274)/(SRP!$C$8:$C$10&gt;=E9274),SRP!$D$8:$D$10)*(G9274/100)*(E9274/1000)),
IF(C9274="Spirits",
SUM(LOOKUP(2,1/(SRP!$B$2:$B$7&lt;=E9274)/(SRP!$C$2:$C$7&gt;=E9274),SRP!$D$2:$D$7)*(G9274/100)*(E9274/1000)),
IF(AND(C9274="Wine",D9274="Fortified Wines"),
SUM(LOOKUP(2,1/(SRP!$B$26:$B$29&lt;=E9274)/(SRP!$C$26:$C$29&gt;=E9274),SRP!$D$26:$D$29)*(G9274/100)*(E9274/1000)),
IF(C9274="Wine",
SUM(LOOKUP(2,1/(SRP!$B$21:$B$25&lt;=E9274)/(SRP!$C$21:$C$25&gt;=E9274),SRP!$D$21:$D$25)*(G9274/100)*(E9274/1000)),
IF(AND(C9274="Ready to Drink",D9274="RTD-One Pour Cocktail&gt;7%&lt;=14.5"),
SUM(LOOKUP(2,1/(SRP!$B$16:$B$20&lt;=E9274)/(SRP!$C$16:$C$20&gt;=E9274),SRP!$D$16:$D$20)*(G9274/100)*(E9274/1000)),
IF(C9274="Ready to Drink",
SUM(LOOKUP(2,1/(SRP!$B$11:$B$15&lt;=E9274)/(SRP!$C$11:$C$15&gt;=E9274),SRP!$D$11:$D$15)*(G9274/100)*(E9274/1000)),
0)))))),2)</f>
        <v>4.0999999999999996</v>
      </c>
      <c r="L9274" s="173" t="str">
        <f t="shared" si="144"/>
        <v>Wine750</v>
      </c>
      <c r="M9274" s="154">
        <f>VLOOKUP(L9274,'Slope %'!C:D,2,0)</f>
        <v>0.1</v>
      </c>
    </row>
    <row r="9275" spans="1:13" x14ac:dyDescent="0.25">
      <c r="A9275" s="169">
        <v>892943</v>
      </c>
      <c r="B9275" s="170" t="s">
        <v>6769</v>
      </c>
      <c r="C9275" s="170" t="s">
        <v>24</v>
      </c>
      <c r="D9275" s="170" t="s">
        <v>25</v>
      </c>
      <c r="E9275" s="170">
        <v>1500</v>
      </c>
      <c r="F9275" s="170">
        <v>6</v>
      </c>
      <c r="G9275" s="171">
        <v>7</v>
      </c>
      <c r="H9275" s="170" t="s">
        <v>26</v>
      </c>
      <c r="I9275" s="171">
        <v>12.7</v>
      </c>
      <c r="J9275" s="169">
        <v>1</v>
      </c>
      <c r="K9275" s="154" cm="1">
        <f t="array" ref="K9275">ROUND(
IF(C9275="Beer",
SUM(LOOKUP(2,1/(SRP!$B$8:$B$10&lt;=E9275)/(SRP!$C$8:$C$10&gt;=E9275),SRP!$D$8:$D$10)*(G9275/100)*(E9275/1000)),
IF(C9275="Spirits",
SUM(LOOKUP(2,1/(SRP!$B$2:$B$7&lt;=E9275)/(SRP!$C$2:$C$7&gt;=E9275),SRP!$D$2:$D$7)*(G9275/100)*(E9275/1000)),
IF(AND(C9275="Wine",D9275="Fortified Wines"),
SUM(LOOKUP(2,1/(SRP!$B$26:$B$29&lt;=E9275)/(SRP!$C$26:$C$29&gt;=E9275),SRP!$D$26:$D$29)*(G9275/100)*(E9275/1000)),
IF(C9275="Wine",
SUM(LOOKUP(2,1/(SRP!$B$21:$B$25&lt;=E9275)/(SRP!$C$21:$C$25&gt;=E9275),SRP!$D$21:$D$25)*(G9275/100)*(E9275/1000)),
IF(AND(C9275="Ready to Drink",D9275="RTD-One Pour Cocktail&gt;7%&lt;=14.5"),
SUM(LOOKUP(2,1/(SRP!$B$16:$B$20&lt;=E9275)/(SRP!$C$16:$C$20&gt;=E9275),SRP!$D$16:$D$20)*(G9275/100)*(E9275/1000)),
IF(C9275="Ready to Drink",
SUM(LOOKUP(2,1/(SRP!$B$11:$B$15&lt;=E9275)/(SRP!$C$11:$C$15&gt;=E9275),SRP!$D$11:$D$15)*(G9275/100)*(E9275/1000)),
0)))))),2)</f>
        <v>8.1999999999999993</v>
      </c>
      <c r="L9275" s="173" t="str">
        <f t="shared" si="144"/>
        <v>Wine1500</v>
      </c>
      <c r="M9275" s="154">
        <f>VLOOKUP(L9275,'Slope %'!C:D,2,0)</f>
        <v>7.0000000000000007E-2</v>
      </c>
    </row>
    <row r="9276" spans="1:13" x14ac:dyDescent="0.25">
      <c r="A9276" s="169">
        <v>893032</v>
      </c>
      <c r="B9276" s="170" t="s">
        <v>6770</v>
      </c>
      <c r="C9276" s="170" t="s">
        <v>15</v>
      </c>
      <c r="D9276" s="170" t="s">
        <v>6766</v>
      </c>
      <c r="E9276" s="170">
        <v>1140</v>
      </c>
      <c r="F9276" s="170">
        <v>12</v>
      </c>
      <c r="G9276" s="171">
        <v>40</v>
      </c>
      <c r="H9276" s="170" t="s">
        <v>29</v>
      </c>
      <c r="I9276" s="171">
        <v>36.04</v>
      </c>
      <c r="J9276" s="169">
        <v>1</v>
      </c>
      <c r="K9276" s="154" cm="1">
        <f t="array" ref="K9276">ROUND(
IF(C9276="Beer",
SUM(LOOKUP(2,1/(SRP!$B$8:$B$10&lt;=E9276)/(SRP!$C$8:$C$10&gt;=E9276),SRP!$D$8:$D$10)*(G9276/100)*(E9276/1000)),
IF(C9276="Spirits",
SUM(LOOKUP(2,1/(SRP!$B$2:$B$7&lt;=E9276)/(SRP!$C$2:$C$7&gt;=E9276),SRP!$D$2:$D$7)*(G9276/100)*(E9276/1000)),
IF(AND(C9276="Wine",D9276="Fortified Wines"),
SUM(LOOKUP(2,1/(SRP!$B$26:$B$29&lt;=E9276)/(SRP!$C$26:$C$29&gt;=E9276),SRP!$D$26:$D$29)*(G9276/100)*(E9276/1000)),
IF(C9276="Wine",
SUM(LOOKUP(2,1/(SRP!$B$21:$B$25&lt;=E9276)/(SRP!$C$21:$C$25&gt;=E9276),SRP!$D$21:$D$25)*(G9276/100)*(E9276/1000)),
IF(AND(C9276="Ready to Drink",D9276="RTD-One Pour Cocktail&gt;7%&lt;=14.5"),
SUM(LOOKUP(2,1/(SRP!$B$16:$B$20&lt;=E9276)/(SRP!$C$16:$C$20&gt;=E9276),SRP!$D$16:$D$20)*(G9276/100)*(E9276/1000)),
IF(C9276="Ready to Drink",
SUM(LOOKUP(2,1/(SRP!$B$11:$B$15&lt;=E9276)/(SRP!$C$11:$C$15&gt;=E9276),SRP!$D$11:$D$15)*(G9276/100)*(E9276/1000)),
0)))))),2)</f>
        <v>35.6</v>
      </c>
      <c r="L9276" s="173" t="str">
        <f t="shared" si="144"/>
        <v>Spirits1140</v>
      </c>
      <c r="M9276" s="154">
        <f>VLOOKUP(L9276,'Slope %'!C:D,2,0)</f>
        <v>0.05</v>
      </c>
    </row>
    <row r="9277" spans="1:13" x14ac:dyDescent="0.25">
      <c r="A9277" s="169">
        <v>893214</v>
      </c>
      <c r="B9277" s="170" t="s">
        <v>6283</v>
      </c>
      <c r="C9277" s="170" t="s">
        <v>24</v>
      </c>
      <c r="D9277" s="170" t="s">
        <v>66</v>
      </c>
      <c r="E9277" s="170">
        <v>750</v>
      </c>
      <c r="F9277" s="170">
        <v>12</v>
      </c>
      <c r="G9277" s="171">
        <v>11.5</v>
      </c>
      <c r="H9277" s="170" t="s">
        <v>32</v>
      </c>
      <c r="I9277" s="171">
        <v>8.65</v>
      </c>
      <c r="J9277" s="169">
        <v>1</v>
      </c>
      <c r="K9277" s="154" cm="1">
        <f t="array" ref="K9277">ROUND(
IF(C9277="Beer",
SUM(LOOKUP(2,1/(SRP!$B$8:$B$10&lt;=E9277)/(SRP!$C$8:$C$10&gt;=E9277),SRP!$D$8:$D$10)*(G9277/100)*(E9277/1000)),
IF(C9277="Spirits",
SUM(LOOKUP(2,1/(SRP!$B$2:$B$7&lt;=E9277)/(SRP!$C$2:$C$7&gt;=E9277),SRP!$D$2:$D$7)*(G9277/100)*(E9277/1000)),
IF(AND(C9277="Wine",D9277="Fortified Wines"),
SUM(LOOKUP(2,1/(SRP!$B$26:$B$29&lt;=E9277)/(SRP!$C$26:$C$29&gt;=E9277),SRP!$D$26:$D$29)*(G9277/100)*(E9277/1000)),
IF(C9277="Wine",
SUM(LOOKUP(2,1/(SRP!$B$21:$B$25&lt;=E9277)/(SRP!$C$21:$C$25&gt;=E9277),SRP!$D$21:$D$25)*(G9277/100)*(E9277/1000)),
IF(AND(C9277="Ready to Drink",D9277="RTD-One Pour Cocktail&gt;7%&lt;=14.5"),
SUM(LOOKUP(2,1/(SRP!$B$16:$B$20&lt;=E9277)/(SRP!$C$16:$C$20&gt;=E9277),SRP!$D$16:$D$20)*(G9277/100)*(E9277/1000)),
IF(C9277="Ready to Drink",
SUM(LOOKUP(2,1/(SRP!$B$11:$B$15&lt;=E9277)/(SRP!$C$11:$C$15&gt;=E9277),SRP!$D$11:$D$15)*(G9277/100)*(E9277/1000)),
0)))))),2)</f>
        <v>6.73</v>
      </c>
      <c r="L9277" s="173" t="str">
        <f t="shared" si="144"/>
        <v>Wine750</v>
      </c>
      <c r="M9277" s="154">
        <f>VLOOKUP(L9277,'Slope %'!C:D,2,0)</f>
        <v>0.1</v>
      </c>
    </row>
    <row r="9278" spans="1:13" x14ac:dyDescent="0.25">
      <c r="A9278" s="169">
        <v>893289</v>
      </c>
      <c r="B9278" s="170" t="s">
        <v>6771</v>
      </c>
      <c r="C9278" s="170" t="s">
        <v>24</v>
      </c>
      <c r="D9278" s="170" t="s">
        <v>68</v>
      </c>
      <c r="E9278" s="170">
        <v>750</v>
      </c>
      <c r="F9278" s="170">
        <v>12</v>
      </c>
      <c r="G9278" s="171">
        <v>12.5</v>
      </c>
      <c r="H9278" s="170" t="s">
        <v>26</v>
      </c>
      <c r="I9278" s="171">
        <v>11.99</v>
      </c>
      <c r="J9278" s="169">
        <v>1</v>
      </c>
      <c r="K9278" s="154" cm="1">
        <f t="array" ref="K9278">ROUND(
IF(C9278="Beer",
SUM(LOOKUP(2,1/(SRP!$B$8:$B$10&lt;=E9278)/(SRP!$C$8:$C$10&gt;=E9278),SRP!$D$8:$D$10)*(G9278/100)*(E9278/1000)),
IF(C9278="Spirits",
SUM(LOOKUP(2,1/(SRP!$B$2:$B$7&lt;=E9278)/(SRP!$C$2:$C$7&gt;=E9278),SRP!$D$2:$D$7)*(G9278/100)*(E9278/1000)),
IF(AND(C9278="Wine",D9278="Fortified Wines"),
SUM(LOOKUP(2,1/(SRP!$B$26:$B$29&lt;=E9278)/(SRP!$C$26:$C$29&gt;=E9278),SRP!$D$26:$D$29)*(G9278/100)*(E9278/1000)),
IF(C9278="Wine",
SUM(LOOKUP(2,1/(SRP!$B$21:$B$25&lt;=E9278)/(SRP!$C$21:$C$25&gt;=E9278),SRP!$D$21:$D$25)*(G9278/100)*(E9278/1000)),
IF(AND(C9278="Ready to Drink",D9278="RTD-One Pour Cocktail&gt;7%&lt;=14.5"),
SUM(LOOKUP(2,1/(SRP!$B$16:$B$20&lt;=E9278)/(SRP!$C$16:$C$20&gt;=E9278),SRP!$D$16:$D$20)*(G9278/100)*(E9278/1000)),
IF(C9278="Ready to Drink",
SUM(LOOKUP(2,1/(SRP!$B$11:$B$15&lt;=E9278)/(SRP!$C$11:$C$15&gt;=E9278),SRP!$D$11:$D$15)*(G9278/100)*(E9278/1000)),
0)))))),2)</f>
        <v>7.32</v>
      </c>
      <c r="L9278" s="173" t="str">
        <f t="shared" si="144"/>
        <v>Wine750</v>
      </c>
      <c r="M9278" s="154">
        <f>VLOOKUP(L9278,'Slope %'!C:D,2,0)</f>
        <v>0.1</v>
      </c>
    </row>
    <row r="9279" spans="1:13" x14ac:dyDescent="0.25">
      <c r="A9279" s="169">
        <v>893305</v>
      </c>
      <c r="B9279" s="170" t="s">
        <v>6772</v>
      </c>
      <c r="C9279" s="170" t="s">
        <v>24</v>
      </c>
      <c r="D9279" s="170" t="s">
        <v>34</v>
      </c>
      <c r="E9279" s="170">
        <v>750</v>
      </c>
      <c r="F9279" s="170">
        <v>12</v>
      </c>
      <c r="G9279" s="171">
        <v>12.5</v>
      </c>
      <c r="H9279" s="170" t="s">
        <v>32</v>
      </c>
      <c r="I9279" s="171">
        <v>8.76</v>
      </c>
      <c r="J9279" s="169">
        <v>1</v>
      </c>
      <c r="K9279" s="154" cm="1">
        <f t="array" ref="K9279">ROUND(
IF(C9279="Beer",
SUM(LOOKUP(2,1/(SRP!$B$8:$B$10&lt;=E9279)/(SRP!$C$8:$C$10&gt;=E9279),SRP!$D$8:$D$10)*(G9279/100)*(E9279/1000)),
IF(C9279="Spirits",
SUM(LOOKUP(2,1/(SRP!$B$2:$B$7&lt;=E9279)/(SRP!$C$2:$C$7&gt;=E9279),SRP!$D$2:$D$7)*(G9279/100)*(E9279/1000)),
IF(AND(C9279="Wine",D9279="Fortified Wines"),
SUM(LOOKUP(2,1/(SRP!$B$26:$B$29&lt;=E9279)/(SRP!$C$26:$C$29&gt;=E9279),SRP!$D$26:$D$29)*(G9279/100)*(E9279/1000)),
IF(C9279="Wine",
SUM(LOOKUP(2,1/(SRP!$B$21:$B$25&lt;=E9279)/(SRP!$C$21:$C$25&gt;=E9279),SRP!$D$21:$D$25)*(G9279/100)*(E9279/1000)),
IF(AND(C9279="Ready to Drink",D9279="RTD-One Pour Cocktail&gt;7%&lt;=14.5"),
SUM(LOOKUP(2,1/(SRP!$B$16:$B$20&lt;=E9279)/(SRP!$C$16:$C$20&gt;=E9279),SRP!$D$16:$D$20)*(G9279/100)*(E9279/1000)),
IF(C9279="Ready to Drink",
SUM(LOOKUP(2,1/(SRP!$B$11:$B$15&lt;=E9279)/(SRP!$C$11:$C$15&gt;=E9279),SRP!$D$11:$D$15)*(G9279/100)*(E9279/1000)),
0)))))),2)</f>
        <v>7.32</v>
      </c>
      <c r="L9279" s="173" t="str">
        <f t="shared" si="144"/>
        <v>Wine750</v>
      </c>
      <c r="M9279" s="154">
        <f>VLOOKUP(L9279,'Slope %'!C:D,2,0)</f>
        <v>0.1</v>
      </c>
    </row>
    <row r="9280" spans="1:13" x14ac:dyDescent="0.25">
      <c r="A9280" s="169">
        <v>893479</v>
      </c>
      <c r="B9280" s="170" t="s">
        <v>6773</v>
      </c>
      <c r="C9280" s="170" t="s">
        <v>15</v>
      </c>
      <c r="D9280" s="170" t="s">
        <v>2206</v>
      </c>
      <c r="E9280" s="170">
        <v>750</v>
      </c>
      <c r="F9280" s="170">
        <v>12</v>
      </c>
      <c r="G9280" s="171">
        <v>17</v>
      </c>
      <c r="H9280" s="170" t="s">
        <v>634</v>
      </c>
      <c r="I9280" s="171">
        <v>25.75</v>
      </c>
      <c r="J9280" s="169">
        <v>1</v>
      </c>
      <c r="K9280" s="154" cm="1">
        <f t="array" ref="K9280">ROUND(
IF(C9280="Beer",
SUM(LOOKUP(2,1/(SRP!$B$8:$B$10&lt;=E9280)/(SRP!$C$8:$C$10&gt;=E9280),SRP!$D$8:$D$10)*(G9280/100)*(E9280/1000)),
IF(C9280="Spirits",
SUM(LOOKUP(2,1/(SRP!$B$2:$B$7&lt;=E9280)/(SRP!$C$2:$C$7&gt;=E9280),SRP!$D$2:$D$7)*(G9280/100)*(E9280/1000)),
IF(AND(C9280="Wine",D9280="Fortified Wines"),
SUM(LOOKUP(2,1/(SRP!$B$26:$B$29&lt;=E9280)/(SRP!$C$26:$C$29&gt;=E9280),SRP!$D$26:$D$29)*(G9280/100)*(E9280/1000)),
IF(C9280="Wine",
SUM(LOOKUP(2,1/(SRP!$B$21:$B$25&lt;=E9280)/(SRP!$C$21:$C$25&gt;=E9280),SRP!$D$21:$D$25)*(G9280/100)*(E9280/1000)),
IF(AND(C9280="Ready to Drink",D9280="RTD-One Pour Cocktail&gt;7%&lt;=14.5"),
SUM(LOOKUP(2,1/(SRP!$B$16:$B$20&lt;=E9280)/(SRP!$C$16:$C$20&gt;=E9280),SRP!$D$16:$D$20)*(G9280/100)*(E9280/1000)),
IF(C9280="Ready to Drink",
SUM(LOOKUP(2,1/(SRP!$B$11:$B$15&lt;=E9280)/(SRP!$C$11:$C$15&gt;=E9280),SRP!$D$11:$D$15)*(G9280/100)*(E9280/1000)),
0)))))),2)</f>
        <v>9.9499999999999993</v>
      </c>
      <c r="L9280" s="173" t="str">
        <f t="shared" si="144"/>
        <v>Spirits750</v>
      </c>
      <c r="M9280" s="154">
        <f>VLOOKUP(L9280,'Slope %'!C:D,2,0)</f>
        <v>7.0000000000000007E-2</v>
      </c>
    </row>
    <row r="9281" spans="1:13" x14ac:dyDescent="0.25">
      <c r="A9281" s="169">
        <v>893487</v>
      </c>
      <c r="B9281" s="170" t="s">
        <v>6774</v>
      </c>
      <c r="C9281" s="170" t="s">
        <v>24</v>
      </c>
      <c r="D9281" s="170" t="s">
        <v>85</v>
      </c>
      <c r="E9281" s="170">
        <v>1500</v>
      </c>
      <c r="F9281" s="170">
        <v>6</v>
      </c>
      <c r="G9281" s="171">
        <v>11.5</v>
      </c>
      <c r="H9281" s="170" t="s">
        <v>26</v>
      </c>
      <c r="I9281" s="171">
        <v>16.3</v>
      </c>
      <c r="J9281" s="169">
        <v>1</v>
      </c>
      <c r="K9281" s="154" cm="1">
        <f t="array" ref="K9281">ROUND(
IF(C9281="Beer",
SUM(LOOKUP(2,1/(SRP!$B$8:$B$10&lt;=E9281)/(SRP!$C$8:$C$10&gt;=E9281),SRP!$D$8:$D$10)*(G9281/100)*(E9281/1000)),
IF(C9281="Spirits",
SUM(LOOKUP(2,1/(SRP!$B$2:$B$7&lt;=E9281)/(SRP!$C$2:$C$7&gt;=E9281),SRP!$D$2:$D$7)*(G9281/100)*(E9281/1000)),
IF(AND(C9281="Wine",D9281="Fortified Wines"),
SUM(LOOKUP(2,1/(SRP!$B$26:$B$29&lt;=E9281)/(SRP!$C$26:$C$29&gt;=E9281),SRP!$D$26:$D$29)*(G9281/100)*(E9281/1000)),
IF(C9281="Wine",
SUM(LOOKUP(2,1/(SRP!$B$21:$B$25&lt;=E9281)/(SRP!$C$21:$C$25&gt;=E9281),SRP!$D$21:$D$25)*(G9281/100)*(E9281/1000)),
IF(AND(C9281="Ready to Drink",D9281="RTD-One Pour Cocktail&gt;7%&lt;=14.5"),
SUM(LOOKUP(2,1/(SRP!$B$16:$B$20&lt;=E9281)/(SRP!$C$16:$C$20&gt;=E9281),SRP!$D$16:$D$20)*(G9281/100)*(E9281/1000)),
IF(C9281="Ready to Drink",
SUM(LOOKUP(2,1/(SRP!$B$11:$B$15&lt;=E9281)/(SRP!$C$11:$C$15&gt;=E9281),SRP!$D$11:$D$15)*(G9281/100)*(E9281/1000)),
0)))))),2)</f>
        <v>13.47</v>
      </c>
      <c r="L9281" s="173" t="str">
        <f t="shared" si="144"/>
        <v>Wine1500</v>
      </c>
      <c r="M9281" s="154">
        <f>VLOOKUP(L9281,'Slope %'!C:D,2,0)</f>
        <v>7.0000000000000007E-2</v>
      </c>
    </row>
    <row r="9282" spans="1:13" x14ac:dyDescent="0.25">
      <c r="A9282" s="169">
        <v>893560</v>
      </c>
      <c r="B9282" s="170" t="s">
        <v>6775</v>
      </c>
      <c r="C9282" s="170" t="s">
        <v>15</v>
      </c>
      <c r="D9282" s="170" t="s">
        <v>301</v>
      </c>
      <c r="E9282" s="170">
        <v>750</v>
      </c>
      <c r="F9282" s="170">
        <v>12</v>
      </c>
      <c r="G9282" s="171">
        <v>17</v>
      </c>
      <c r="H9282" s="170" t="s">
        <v>634</v>
      </c>
      <c r="I9282" s="171">
        <v>24.99</v>
      </c>
      <c r="J9282" s="169">
        <v>1</v>
      </c>
      <c r="K9282" s="154" cm="1">
        <f t="array" ref="K9282">ROUND(
IF(C9282="Beer",
SUM(LOOKUP(2,1/(SRP!$B$8:$B$10&lt;=E9282)/(SRP!$C$8:$C$10&gt;=E9282),SRP!$D$8:$D$10)*(G9282/100)*(E9282/1000)),
IF(C9282="Spirits",
SUM(LOOKUP(2,1/(SRP!$B$2:$B$7&lt;=E9282)/(SRP!$C$2:$C$7&gt;=E9282),SRP!$D$2:$D$7)*(G9282/100)*(E9282/1000)),
IF(AND(C9282="Wine",D9282="Fortified Wines"),
SUM(LOOKUP(2,1/(SRP!$B$26:$B$29&lt;=E9282)/(SRP!$C$26:$C$29&gt;=E9282),SRP!$D$26:$D$29)*(G9282/100)*(E9282/1000)),
IF(C9282="Wine",
SUM(LOOKUP(2,1/(SRP!$B$21:$B$25&lt;=E9282)/(SRP!$C$21:$C$25&gt;=E9282),SRP!$D$21:$D$25)*(G9282/100)*(E9282/1000)),
IF(AND(C9282="Ready to Drink",D9282="RTD-One Pour Cocktail&gt;7%&lt;=14.5"),
SUM(LOOKUP(2,1/(SRP!$B$16:$B$20&lt;=E9282)/(SRP!$C$16:$C$20&gt;=E9282),SRP!$D$16:$D$20)*(G9282/100)*(E9282/1000)),
IF(C9282="Ready to Drink",
SUM(LOOKUP(2,1/(SRP!$B$11:$B$15&lt;=E9282)/(SRP!$C$11:$C$15&gt;=E9282),SRP!$D$11:$D$15)*(G9282/100)*(E9282/1000)),
0)))))),2)</f>
        <v>9.9499999999999993</v>
      </c>
      <c r="L9282" s="173" t="str">
        <f t="shared" si="144"/>
        <v>Spirits750</v>
      </c>
      <c r="M9282" s="154">
        <f>VLOOKUP(L9282,'Slope %'!C:D,2,0)</f>
        <v>7.0000000000000007E-2</v>
      </c>
    </row>
    <row r="9283" spans="1:13" x14ac:dyDescent="0.25">
      <c r="A9283" s="169">
        <v>893578</v>
      </c>
      <c r="B9283" s="170" t="s">
        <v>6776</v>
      </c>
      <c r="C9283" s="170" t="s">
        <v>24</v>
      </c>
      <c r="D9283" s="170" t="s">
        <v>185</v>
      </c>
      <c r="E9283" s="170">
        <v>1500</v>
      </c>
      <c r="F9283" s="170">
        <v>6</v>
      </c>
      <c r="G9283" s="171">
        <v>10</v>
      </c>
      <c r="H9283" s="170" t="s">
        <v>26</v>
      </c>
      <c r="I9283" s="171">
        <v>15.44</v>
      </c>
      <c r="J9283" s="169">
        <v>1</v>
      </c>
      <c r="K9283" s="154" cm="1">
        <f t="array" ref="K9283">ROUND(
IF(C9283="Beer",
SUM(LOOKUP(2,1/(SRP!$B$8:$B$10&lt;=E9283)/(SRP!$C$8:$C$10&gt;=E9283),SRP!$D$8:$D$10)*(G9283/100)*(E9283/1000)),
IF(C9283="Spirits",
SUM(LOOKUP(2,1/(SRP!$B$2:$B$7&lt;=E9283)/(SRP!$C$2:$C$7&gt;=E9283),SRP!$D$2:$D$7)*(G9283/100)*(E9283/1000)),
IF(AND(C9283="Wine",D9283="Fortified Wines"),
SUM(LOOKUP(2,1/(SRP!$B$26:$B$29&lt;=E9283)/(SRP!$C$26:$C$29&gt;=E9283),SRP!$D$26:$D$29)*(G9283/100)*(E9283/1000)),
IF(C9283="Wine",
SUM(LOOKUP(2,1/(SRP!$B$21:$B$25&lt;=E9283)/(SRP!$C$21:$C$25&gt;=E9283),SRP!$D$21:$D$25)*(G9283/100)*(E9283/1000)),
IF(AND(C9283="Ready to Drink",D9283="RTD-One Pour Cocktail&gt;7%&lt;=14.5"),
SUM(LOOKUP(2,1/(SRP!$B$16:$B$20&lt;=E9283)/(SRP!$C$16:$C$20&gt;=E9283),SRP!$D$16:$D$20)*(G9283/100)*(E9283/1000)),
IF(C9283="Ready to Drink",
SUM(LOOKUP(2,1/(SRP!$B$11:$B$15&lt;=E9283)/(SRP!$C$11:$C$15&gt;=E9283),SRP!$D$11:$D$15)*(G9283/100)*(E9283/1000)),
0)))))),2)</f>
        <v>11.71</v>
      </c>
      <c r="L9283" s="173" t="str">
        <f t="shared" ref="L9283:L9346" si="145">(_xlfn.CONCAT(C9283,E9283))</f>
        <v>Wine1500</v>
      </c>
      <c r="M9283" s="154">
        <f>VLOOKUP(L9283,'Slope %'!C:D,2,0)</f>
        <v>7.0000000000000007E-2</v>
      </c>
    </row>
    <row r="9284" spans="1:13" x14ac:dyDescent="0.25">
      <c r="A9284" s="169">
        <v>893669</v>
      </c>
      <c r="B9284" s="170" t="s">
        <v>6777</v>
      </c>
      <c r="C9284" s="170" t="s">
        <v>24</v>
      </c>
      <c r="D9284" s="170" t="s">
        <v>66</v>
      </c>
      <c r="E9284" s="170">
        <v>1500</v>
      </c>
      <c r="F9284" s="170">
        <v>6</v>
      </c>
      <c r="G9284" s="171">
        <v>11.5</v>
      </c>
      <c r="H9284" s="170" t="s">
        <v>26</v>
      </c>
      <c r="I9284" s="171">
        <v>15.89</v>
      </c>
      <c r="J9284" s="169">
        <v>1</v>
      </c>
      <c r="K9284" s="154" cm="1">
        <f t="array" ref="K9284">ROUND(
IF(C9284="Beer",
SUM(LOOKUP(2,1/(SRP!$B$8:$B$10&lt;=E9284)/(SRP!$C$8:$C$10&gt;=E9284),SRP!$D$8:$D$10)*(G9284/100)*(E9284/1000)),
IF(C9284="Spirits",
SUM(LOOKUP(2,1/(SRP!$B$2:$B$7&lt;=E9284)/(SRP!$C$2:$C$7&gt;=E9284),SRP!$D$2:$D$7)*(G9284/100)*(E9284/1000)),
IF(AND(C9284="Wine",D9284="Fortified Wines"),
SUM(LOOKUP(2,1/(SRP!$B$26:$B$29&lt;=E9284)/(SRP!$C$26:$C$29&gt;=E9284),SRP!$D$26:$D$29)*(G9284/100)*(E9284/1000)),
IF(C9284="Wine",
SUM(LOOKUP(2,1/(SRP!$B$21:$B$25&lt;=E9284)/(SRP!$C$21:$C$25&gt;=E9284),SRP!$D$21:$D$25)*(G9284/100)*(E9284/1000)),
IF(AND(C9284="Ready to Drink",D9284="RTD-One Pour Cocktail&gt;7%&lt;=14.5"),
SUM(LOOKUP(2,1/(SRP!$B$16:$B$20&lt;=E9284)/(SRP!$C$16:$C$20&gt;=E9284),SRP!$D$16:$D$20)*(G9284/100)*(E9284/1000)),
IF(C9284="Ready to Drink",
SUM(LOOKUP(2,1/(SRP!$B$11:$B$15&lt;=E9284)/(SRP!$C$11:$C$15&gt;=E9284),SRP!$D$11:$D$15)*(G9284/100)*(E9284/1000)),
0)))))),2)</f>
        <v>13.47</v>
      </c>
      <c r="L9284" s="173" t="str">
        <f t="shared" si="145"/>
        <v>Wine1500</v>
      </c>
      <c r="M9284" s="154">
        <f>VLOOKUP(L9284,'Slope %'!C:D,2,0)</f>
        <v>7.0000000000000007E-2</v>
      </c>
    </row>
    <row r="9285" spans="1:13" x14ac:dyDescent="0.25">
      <c r="A9285" s="169">
        <v>893750</v>
      </c>
      <c r="B9285" s="170" t="s">
        <v>1108</v>
      </c>
      <c r="C9285" s="170" t="s">
        <v>15</v>
      </c>
      <c r="D9285" s="170" t="s">
        <v>78</v>
      </c>
      <c r="E9285" s="170">
        <v>750</v>
      </c>
      <c r="F9285" s="170">
        <v>12</v>
      </c>
      <c r="G9285" s="171">
        <v>40</v>
      </c>
      <c r="H9285" s="170" t="s">
        <v>17</v>
      </c>
      <c r="I9285" s="171">
        <v>24.49</v>
      </c>
      <c r="J9285" s="169">
        <v>1</v>
      </c>
      <c r="K9285" s="154" cm="1">
        <f t="array" ref="K9285">ROUND(
IF(C9285="Beer",
SUM(LOOKUP(2,1/(SRP!$B$8:$B$10&lt;=E9285)/(SRP!$C$8:$C$10&gt;=E9285),SRP!$D$8:$D$10)*(G9285/100)*(E9285/1000)),
IF(C9285="Spirits",
SUM(LOOKUP(2,1/(SRP!$B$2:$B$7&lt;=E9285)/(SRP!$C$2:$C$7&gt;=E9285),SRP!$D$2:$D$7)*(G9285/100)*(E9285/1000)),
IF(AND(C9285="Wine",D9285="Fortified Wines"),
SUM(LOOKUP(2,1/(SRP!$B$26:$B$29&lt;=E9285)/(SRP!$C$26:$C$29&gt;=E9285),SRP!$D$26:$D$29)*(G9285/100)*(E9285/1000)),
IF(C9285="Wine",
SUM(LOOKUP(2,1/(SRP!$B$21:$B$25&lt;=E9285)/(SRP!$C$21:$C$25&gt;=E9285),SRP!$D$21:$D$25)*(G9285/100)*(E9285/1000)),
IF(AND(C9285="Ready to Drink",D9285="RTD-One Pour Cocktail&gt;7%&lt;=14.5"),
SUM(LOOKUP(2,1/(SRP!$B$16:$B$20&lt;=E9285)/(SRP!$C$16:$C$20&gt;=E9285),SRP!$D$16:$D$20)*(G9285/100)*(E9285/1000)),
IF(C9285="Ready to Drink",
SUM(LOOKUP(2,1/(SRP!$B$11:$B$15&lt;=E9285)/(SRP!$C$11:$C$15&gt;=E9285),SRP!$D$11:$D$15)*(G9285/100)*(E9285/1000)),
0)))))),2)</f>
        <v>23.42</v>
      </c>
      <c r="L9285" s="173" t="str">
        <f t="shared" si="145"/>
        <v>Spirits750</v>
      </c>
      <c r="M9285" s="154">
        <f>VLOOKUP(L9285,'Slope %'!C:D,2,0)</f>
        <v>7.0000000000000007E-2</v>
      </c>
    </row>
    <row r="9286" spans="1:13" x14ac:dyDescent="0.25">
      <c r="A9286" s="169">
        <v>893834</v>
      </c>
      <c r="B9286" s="170" t="s">
        <v>6778</v>
      </c>
      <c r="C9286" s="170" t="s">
        <v>15</v>
      </c>
      <c r="D9286" s="170" t="s">
        <v>122</v>
      </c>
      <c r="E9286" s="170">
        <v>750</v>
      </c>
      <c r="F9286" s="170">
        <v>12</v>
      </c>
      <c r="G9286" s="171">
        <v>21</v>
      </c>
      <c r="H9286" s="170" t="s">
        <v>634</v>
      </c>
      <c r="I9286" s="171">
        <v>25.75</v>
      </c>
      <c r="J9286" s="169">
        <v>1</v>
      </c>
      <c r="K9286" s="154" cm="1">
        <f t="array" ref="K9286">ROUND(
IF(C9286="Beer",
SUM(LOOKUP(2,1/(SRP!$B$8:$B$10&lt;=E9286)/(SRP!$C$8:$C$10&gt;=E9286),SRP!$D$8:$D$10)*(G9286/100)*(E9286/1000)),
IF(C9286="Spirits",
SUM(LOOKUP(2,1/(SRP!$B$2:$B$7&lt;=E9286)/(SRP!$C$2:$C$7&gt;=E9286),SRP!$D$2:$D$7)*(G9286/100)*(E9286/1000)),
IF(AND(C9286="Wine",D9286="Fortified Wines"),
SUM(LOOKUP(2,1/(SRP!$B$26:$B$29&lt;=E9286)/(SRP!$C$26:$C$29&gt;=E9286),SRP!$D$26:$D$29)*(G9286/100)*(E9286/1000)),
IF(C9286="Wine",
SUM(LOOKUP(2,1/(SRP!$B$21:$B$25&lt;=E9286)/(SRP!$C$21:$C$25&gt;=E9286),SRP!$D$21:$D$25)*(G9286/100)*(E9286/1000)),
IF(AND(C9286="Ready to Drink",D9286="RTD-One Pour Cocktail&gt;7%&lt;=14.5"),
SUM(LOOKUP(2,1/(SRP!$B$16:$B$20&lt;=E9286)/(SRP!$C$16:$C$20&gt;=E9286),SRP!$D$16:$D$20)*(G9286/100)*(E9286/1000)),
IF(C9286="Ready to Drink",
SUM(LOOKUP(2,1/(SRP!$B$11:$B$15&lt;=E9286)/(SRP!$C$11:$C$15&gt;=E9286),SRP!$D$11:$D$15)*(G9286/100)*(E9286/1000)),
0)))))),2)</f>
        <v>12.3</v>
      </c>
      <c r="L9286" s="173" t="str">
        <f t="shared" si="145"/>
        <v>Spirits750</v>
      </c>
      <c r="M9286" s="154">
        <f>VLOOKUP(L9286,'Slope %'!C:D,2,0)</f>
        <v>7.0000000000000007E-2</v>
      </c>
    </row>
    <row r="9287" spans="1:13" x14ac:dyDescent="0.25">
      <c r="A9287" s="169">
        <v>893842</v>
      </c>
      <c r="B9287" s="170" t="s">
        <v>551</v>
      </c>
      <c r="C9287" s="170" t="s">
        <v>15</v>
      </c>
      <c r="D9287" s="170" t="s">
        <v>19</v>
      </c>
      <c r="E9287" s="170">
        <v>1140</v>
      </c>
      <c r="F9287" s="170">
        <v>8</v>
      </c>
      <c r="G9287" s="171">
        <v>40</v>
      </c>
      <c r="H9287" s="170" t="s">
        <v>17</v>
      </c>
      <c r="I9287" s="171">
        <v>36.99</v>
      </c>
      <c r="J9287" s="169">
        <v>1</v>
      </c>
      <c r="K9287" s="154" cm="1">
        <f t="array" ref="K9287">ROUND(
IF(C9287="Beer",
SUM(LOOKUP(2,1/(SRP!$B$8:$B$10&lt;=E9287)/(SRP!$C$8:$C$10&gt;=E9287),SRP!$D$8:$D$10)*(G9287/100)*(E9287/1000)),
IF(C9287="Spirits",
SUM(LOOKUP(2,1/(SRP!$B$2:$B$7&lt;=E9287)/(SRP!$C$2:$C$7&gt;=E9287),SRP!$D$2:$D$7)*(G9287/100)*(E9287/1000)),
IF(AND(C9287="Wine",D9287="Fortified Wines"),
SUM(LOOKUP(2,1/(SRP!$B$26:$B$29&lt;=E9287)/(SRP!$C$26:$C$29&gt;=E9287),SRP!$D$26:$D$29)*(G9287/100)*(E9287/1000)),
IF(C9287="Wine",
SUM(LOOKUP(2,1/(SRP!$B$21:$B$25&lt;=E9287)/(SRP!$C$21:$C$25&gt;=E9287),SRP!$D$21:$D$25)*(G9287/100)*(E9287/1000)),
IF(AND(C9287="Ready to Drink",D9287="RTD-One Pour Cocktail&gt;7%&lt;=14.5"),
SUM(LOOKUP(2,1/(SRP!$B$16:$B$20&lt;=E9287)/(SRP!$C$16:$C$20&gt;=E9287),SRP!$D$16:$D$20)*(G9287/100)*(E9287/1000)),
IF(C9287="Ready to Drink",
SUM(LOOKUP(2,1/(SRP!$B$11:$B$15&lt;=E9287)/(SRP!$C$11:$C$15&gt;=E9287),SRP!$D$11:$D$15)*(G9287/100)*(E9287/1000)),
0)))))),2)</f>
        <v>35.6</v>
      </c>
      <c r="L9287" s="173" t="str">
        <f t="shared" si="145"/>
        <v>Spirits1140</v>
      </c>
      <c r="M9287" s="154">
        <f>VLOOKUP(L9287,'Slope %'!C:D,2,0)</f>
        <v>0.05</v>
      </c>
    </row>
    <row r="9288" spans="1:13" x14ac:dyDescent="0.25">
      <c r="A9288" s="169">
        <v>894204</v>
      </c>
      <c r="B9288" s="170" t="s">
        <v>6779</v>
      </c>
      <c r="C9288" s="170" t="s">
        <v>24</v>
      </c>
      <c r="D9288" s="170" t="s">
        <v>34</v>
      </c>
      <c r="E9288" s="170">
        <v>4000</v>
      </c>
      <c r="F9288" s="170">
        <v>4</v>
      </c>
      <c r="G9288" s="171">
        <v>12</v>
      </c>
      <c r="H9288" s="170" t="s">
        <v>26</v>
      </c>
      <c r="I9288" s="171">
        <v>37.93</v>
      </c>
      <c r="J9288" s="169">
        <v>1</v>
      </c>
      <c r="K9288" s="154" cm="1">
        <f t="array" ref="K9288">ROUND(
IF(C9288="Beer",
SUM(LOOKUP(2,1/(SRP!$B$8:$B$10&lt;=E9288)/(SRP!$C$8:$C$10&gt;=E9288),SRP!$D$8:$D$10)*(G9288/100)*(E9288/1000)),
IF(C9288="Spirits",
SUM(LOOKUP(2,1/(SRP!$B$2:$B$7&lt;=E9288)/(SRP!$C$2:$C$7&gt;=E9288),SRP!$D$2:$D$7)*(G9288/100)*(E9288/1000)),
IF(AND(C9288="Wine",D9288="Fortified Wines"),
SUM(LOOKUP(2,1/(SRP!$B$26:$B$29&lt;=E9288)/(SRP!$C$26:$C$29&gt;=E9288),SRP!$D$26:$D$29)*(G9288/100)*(E9288/1000)),
IF(C9288="Wine",
SUM(LOOKUP(2,1/(SRP!$B$21:$B$25&lt;=E9288)/(SRP!$C$21:$C$25&gt;=E9288),SRP!$D$21:$D$25)*(G9288/100)*(E9288/1000)),
IF(AND(C9288="Ready to Drink",D9288="RTD-One Pour Cocktail&gt;7%&lt;=14.5"),
SUM(LOOKUP(2,1/(SRP!$B$16:$B$20&lt;=E9288)/(SRP!$C$16:$C$20&gt;=E9288),SRP!$D$16:$D$20)*(G9288/100)*(E9288/1000)),
IF(C9288="Ready to Drink",
SUM(LOOKUP(2,1/(SRP!$B$11:$B$15&lt;=E9288)/(SRP!$C$11:$C$15&gt;=E9288),SRP!$D$11:$D$15)*(G9288/100)*(E9288/1000)),
0)))))),2)</f>
        <v>31.2</v>
      </c>
      <c r="L9288" s="173" t="str">
        <f t="shared" si="145"/>
        <v>Wine4000</v>
      </c>
      <c r="M9288" s="154">
        <f>VLOOKUP(L9288,'Slope %'!C:D,2,0)</f>
        <v>0.05</v>
      </c>
    </row>
    <row r="9289" spans="1:13" x14ac:dyDescent="0.25">
      <c r="A9289" s="169">
        <v>894295</v>
      </c>
      <c r="B9289" s="170" t="s">
        <v>6780</v>
      </c>
      <c r="C9289" s="170" t="s">
        <v>24</v>
      </c>
      <c r="D9289" s="170" t="s">
        <v>85</v>
      </c>
      <c r="E9289" s="170">
        <v>4000</v>
      </c>
      <c r="F9289" s="170">
        <v>4</v>
      </c>
      <c r="G9289" s="171">
        <v>12</v>
      </c>
      <c r="H9289" s="170" t="s">
        <v>26</v>
      </c>
      <c r="I9289" s="171">
        <v>37.93</v>
      </c>
      <c r="J9289" s="169">
        <v>1</v>
      </c>
      <c r="K9289" s="154" cm="1">
        <f t="array" ref="K9289">ROUND(
IF(C9289="Beer",
SUM(LOOKUP(2,1/(SRP!$B$8:$B$10&lt;=E9289)/(SRP!$C$8:$C$10&gt;=E9289),SRP!$D$8:$D$10)*(G9289/100)*(E9289/1000)),
IF(C9289="Spirits",
SUM(LOOKUP(2,1/(SRP!$B$2:$B$7&lt;=E9289)/(SRP!$C$2:$C$7&gt;=E9289),SRP!$D$2:$D$7)*(G9289/100)*(E9289/1000)),
IF(AND(C9289="Wine",D9289="Fortified Wines"),
SUM(LOOKUP(2,1/(SRP!$B$26:$B$29&lt;=E9289)/(SRP!$C$26:$C$29&gt;=E9289),SRP!$D$26:$D$29)*(G9289/100)*(E9289/1000)),
IF(C9289="Wine",
SUM(LOOKUP(2,1/(SRP!$B$21:$B$25&lt;=E9289)/(SRP!$C$21:$C$25&gt;=E9289),SRP!$D$21:$D$25)*(G9289/100)*(E9289/1000)),
IF(AND(C9289="Ready to Drink",D9289="RTD-One Pour Cocktail&gt;7%&lt;=14.5"),
SUM(LOOKUP(2,1/(SRP!$B$16:$B$20&lt;=E9289)/(SRP!$C$16:$C$20&gt;=E9289),SRP!$D$16:$D$20)*(G9289/100)*(E9289/1000)),
IF(C9289="Ready to Drink",
SUM(LOOKUP(2,1/(SRP!$B$11:$B$15&lt;=E9289)/(SRP!$C$11:$C$15&gt;=E9289),SRP!$D$11:$D$15)*(G9289/100)*(E9289/1000)),
0)))))),2)</f>
        <v>31.2</v>
      </c>
      <c r="L9289" s="173" t="str">
        <f t="shared" si="145"/>
        <v>Wine4000</v>
      </c>
      <c r="M9289" s="154">
        <f>VLOOKUP(L9289,'Slope %'!C:D,2,0)</f>
        <v>0.05</v>
      </c>
    </row>
    <row r="9290" spans="1:13" x14ac:dyDescent="0.25">
      <c r="A9290" s="169">
        <v>894386</v>
      </c>
      <c r="B9290" s="170" t="s">
        <v>6781</v>
      </c>
      <c r="C9290" s="170" t="s">
        <v>24</v>
      </c>
      <c r="D9290" s="170" t="s">
        <v>66</v>
      </c>
      <c r="E9290" s="170">
        <v>4000</v>
      </c>
      <c r="F9290" s="170">
        <v>4</v>
      </c>
      <c r="G9290" s="171">
        <v>12.5</v>
      </c>
      <c r="H9290" s="170" t="s">
        <v>26</v>
      </c>
      <c r="I9290" s="171">
        <v>32.909999999999997</v>
      </c>
      <c r="J9290" s="169">
        <v>1</v>
      </c>
      <c r="K9290" s="154" cm="1">
        <f t="array" ref="K9290">ROUND(
IF(C9290="Beer",
SUM(LOOKUP(2,1/(SRP!$B$8:$B$10&lt;=E9290)/(SRP!$C$8:$C$10&gt;=E9290),SRP!$D$8:$D$10)*(G9290/100)*(E9290/1000)),
IF(C9290="Spirits",
SUM(LOOKUP(2,1/(SRP!$B$2:$B$7&lt;=E9290)/(SRP!$C$2:$C$7&gt;=E9290),SRP!$D$2:$D$7)*(G9290/100)*(E9290/1000)),
IF(AND(C9290="Wine",D9290="Fortified Wines"),
SUM(LOOKUP(2,1/(SRP!$B$26:$B$29&lt;=E9290)/(SRP!$C$26:$C$29&gt;=E9290),SRP!$D$26:$D$29)*(G9290/100)*(E9290/1000)),
IF(C9290="Wine",
SUM(LOOKUP(2,1/(SRP!$B$21:$B$25&lt;=E9290)/(SRP!$C$21:$C$25&gt;=E9290),SRP!$D$21:$D$25)*(G9290/100)*(E9290/1000)),
IF(AND(C9290="Ready to Drink",D9290="RTD-One Pour Cocktail&gt;7%&lt;=14.5"),
SUM(LOOKUP(2,1/(SRP!$B$16:$B$20&lt;=E9290)/(SRP!$C$16:$C$20&gt;=E9290),SRP!$D$16:$D$20)*(G9290/100)*(E9290/1000)),
IF(C9290="Ready to Drink",
SUM(LOOKUP(2,1/(SRP!$B$11:$B$15&lt;=E9290)/(SRP!$C$11:$C$15&gt;=E9290),SRP!$D$11:$D$15)*(G9290/100)*(E9290/1000)),
0)))))),2)</f>
        <v>32.51</v>
      </c>
      <c r="L9290" s="173" t="str">
        <f t="shared" si="145"/>
        <v>Wine4000</v>
      </c>
      <c r="M9290" s="154">
        <f>VLOOKUP(L9290,'Slope %'!C:D,2,0)</f>
        <v>0.05</v>
      </c>
    </row>
    <row r="9291" spans="1:13" x14ac:dyDescent="0.25">
      <c r="A9291" s="169">
        <v>894725</v>
      </c>
      <c r="B9291" s="170" t="s">
        <v>6155</v>
      </c>
      <c r="C9291" s="170" t="s">
        <v>24</v>
      </c>
      <c r="D9291" s="170" t="s">
        <v>127</v>
      </c>
      <c r="E9291" s="170">
        <v>1500</v>
      </c>
      <c r="F9291" s="170">
        <v>6</v>
      </c>
      <c r="G9291" s="171">
        <v>14.3</v>
      </c>
      <c r="H9291" s="170" t="s">
        <v>43</v>
      </c>
      <c r="I9291" s="171">
        <v>34.99</v>
      </c>
      <c r="J9291" s="169">
        <v>1</v>
      </c>
      <c r="K9291" s="154" cm="1">
        <f t="array" ref="K9291">ROUND(
IF(C9291="Beer",
SUM(LOOKUP(2,1/(SRP!$B$8:$B$10&lt;=E9291)/(SRP!$C$8:$C$10&gt;=E9291),SRP!$D$8:$D$10)*(G9291/100)*(E9291/1000)),
IF(C9291="Spirits",
SUM(LOOKUP(2,1/(SRP!$B$2:$B$7&lt;=E9291)/(SRP!$C$2:$C$7&gt;=E9291),SRP!$D$2:$D$7)*(G9291/100)*(E9291/1000)),
IF(AND(C9291="Wine",D9291="Fortified Wines"),
SUM(LOOKUP(2,1/(SRP!$B$26:$B$29&lt;=E9291)/(SRP!$C$26:$C$29&gt;=E9291),SRP!$D$26:$D$29)*(G9291/100)*(E9291/1000)),
IF(C9291="Wine",
SUM(LOOKUP(2,1/(SRP!$B$21:$B$25&lt;=E9291)/(SRP!$C$21:$C$25&gt;=E9291),SRP!$D$21:$D$25)*(G9291/100)*(E9291/1000)),
IF(AND(C9291="Ready to Drink",D9291="RTD-One Pour Cocktail&gt;7%&lt;=14.5"),
SUM(LOOKUP(2,1/(SRP!$B$16:$B$20&lt;=E9291)/(SRP!$C$16:$C$20&gt;=E9291),SRP!$D$16:$D$20)*(G9291/100)*(E9291/1000)),
IF(C9291="Ready to Drink",
SUM(LOOKUP(2,1/(SRP!$B$11:$B$15&lt;=E9291)/(SRP!$C$11:$C$15&gt;=E9291),SRP!$D$11:$D$15)*(G9291/100)*(E9291/1000)),
0)))))),2)</f>
        <v>16.75</v>
      </c>
      <c r="L9291" s="173" t="str">
        <f t="shared" si="145"/>
        <v>Wine1500</v>
      </c>
      <c r="M9291" s="154">
        <f>VLOOKUP(L9291,'Slope %'!C:D,2,0)</f>
        <v>7.0000000000000007E-2</v>
      </c>
    </row>
    <row r="9292" spans="1:13" x14ac:dyDescent="0.25">
      <c r="A9292" s="169">
        <v>895177</v>
      </c>
      <c r="B9292" s="170" t="s">
        <v>6080</v>
      </c>
      <c r="C9292" s="170" t="s">
        <v>24</v>
      </c>
      <c r="D9292" s="170" t="s">
        <v>60</v>
      </c>
      <c r="E9292" s="170">
        <v>4000</v>
      </c>
      <c r="F9292" s="170">
        <v>4</v>
      </c>
      <c r="G9292" s="171">
        <v>11.5</v>
      </c>
      <c r="H9292" s="170" t="s">
        <v>26</v>
      </c>
      <c r="I9292" s="171">
        <v>30.59</v>
      </c>
      <c r="J9292" s="169">
        <v>1</v>
      </c>
      <c r="K9292" s="154" cm="1">
        <f t="array" ref="K9292">ROUND(
IF(C9292="Beer",
SUM(LOOKUP(2,1/(SRP!$B$8:$B$10&lt;=E9292)/(SRP!$C$8:$C$10&gt;=E9292),SRP!$D$8:$D$10)*(G9292/100)*(E9292/1000)),
IF(C9292="Spirits",
SUM(LOOKUP(2,1/(SRP!$B$2:$B$7&lt;=E9292)/(SRP!$C$2:$C$7&gt;=E9292),SRP!$D$2:$D$7)*(G9292/100)*(E9292/1000)),
IF(AND(C9292="Wine",D9292="Fortified Wines"),
SUM(LOOKUP(2,1/(SRP!$B$26:$B$29&lt;=E9292)/(SRP!$C$26:$C$29&gt;=E9292),SRP!$D$26:$D$29)*(G9292/100)*(E9292/1000)),
IF(C9292="Wine",
SUM(LOOKUP(2,1/(SRP!$B$21:$B$25&lt;=E9292)/(SRP!$C$21:$C$25&gt;=E9292),SRP!$D$21:$D$25)*(G9292/100)*(E9292/1000)),
IF(AND(C9292="Ready to Drink",D9292="RTD-One Pour Cocktail&gt;7%&lt;=14.5"),
SUM(LOOKUP(2,1/(SRP!$B$16:$B$20&lt;=E9292)/(SRP!$C$16:$C$20&gt;=E9292),SRP!$D$16:$D$20)*(G9292/100)*(E9292/1000)),
IF(C9292="Ready to Drink",
SUM(LOOKUP(2,1/(SRP!$B$11:$B$15&lt;=E9292)/(SRP!$C$11:$C$15&gt;=E9292),SRP!$D$11:$D$15)*(G9292/100)*(E9292/1000)),
0)))))),2)</f>
        <v>29.9</v>
      </c>
      <c r="L9292" s="173" t="str">
        <f t="shared" si="145"/>
        <v>Wine4000</v>
      </c>
      <c r="M9292" s="154">
        <f>VLOOKUP(L9292,'Slope %'!C:D,2,0)</f>
        <v>0.05</v>
      </c>
    </row>
    <row r="9293" spans="1:13" x14ac:dyDescent="0.25">
      <c r="A9293" s="169">
        <v>896237</v>
      </c>
      <c r="B9293" s="170" t="s">
        <v>6782</v>
      </c>
      <c r="C9293" s="170" t="s">
        <v>15</v>
      </c>
      <c r="D9293" s="170" t="s">
        <v>16</v>
      </c>
      <c r="E9293" s="170">
        <v>750</v>
      </c>
      <c r="F9293" s="170">
        <v>6</v>
      </c>
      <c r="G9293" s="171">
        <v>56.3</v>
      </c>
      <c r="H9293" s="170" t="s">
        <v>86</v>
      </c>
      <c r="I9293" s="171">
        <v>59.99</v>
      </c>
      <c r="J9293" s="169">
        <v>1</v>
      </c>
      <c r="K9293" s="154" cm="1">
        <f t="array" ref="K9293">ROUND(
IF(C9293="Beer",
SUM(LOOKUP(2,1/(SRP!$B$8:$B$10&lt;=E9293)/(SRP!$C$8:$C$10&gt;=E9293),SRP!$D$8:$D$10)*(G9293/100)*(E9293/1000)),
IF(C9293="Spirits",
SUM(LOOKUP(2,1/(SRP!$B$2:$B$7&lt;=E9293)/(SRP!$C$2:$C$7&gt;=E9293),SRP!$D$2:$D$7)*(G9293/100)*(E9293/1000)),
IF(AND(C9293="Wine",D9293="Fortified Wines"),
SUM(LOOKUP(2,1/(SRP!$B$26:$B$29&lt;=E9293)/(SRP!$C$26:$C$29&gt;=E9293),SRP!$D$26:$D$29)*(G9293/100)*(E9293/1000)),
IF(C9293="Wine",
SUM(LOOKUP(2,1/(SRP!$B$21:$B$25&lt;=E9293)/(SRP!$C$21:$C$25&gt;=E9293),SRP!$D$21:$D$25)*(G9293/100)*(E9293/1000)),
IF(AND(C9293="Ready to Drink",D9293="RTD-One Pour Cocktail&gt;7%&lt;=14.5"),
SUM(LOOKUP(2,1/(SRP!$B$16:$B$20&lt;=E9293)/(SRP!$C$16:$C$20&gt;=E9293),SRP!$D$16:$D$20)*(G9293/100)*(E9293/1000)),
IF(C9293="Ready to Drink",
SUM(LOOKUP(2,1/(SRP!$B$11:$B$15&lt;=E9293)/(SRP!$C$11:$C$15&gt;=E9293),SRP!$D$11:$D$15)*(G9293/100)*(E9293/1000)),
0)))))),2)</f>
        <v>32.97</v>
      </c>
      <c r="L9293" s="173" t="str">
        <f t="shared" si="145"/>
        <v>Spirits750</v>
      </c>
      <c r="M9293" s="154">
        <f>VLOOKUP(L9293,'Slope %'!C:D,2,0)</f>
        <v>7.0000000000000007E-2</v>
      </c>
    </row>
    <row r="9294" spans="1:13" x14ac:dyDescent="0.25">
      <c r="A9294" s="169">
        <v>896845</v>
      </c>
      <c r="B9294" s="170" t="s">
        <v>6783</v>
      </c>
      <c r="C9294" s="170" t="s">
        <v>24</v>
      </c>
      <c r="D9294" s="170" t="s">
        <v>68</v>
      </c>
      <c r="E9294" s="170">
        <v>1500</v>
      </c>
      <c r="F9294" s="170">
        <v>6</v>
      </c>
      <c r="G9294" s="171">
        <v>11.5</v>
      </c>
      <c r="H9294" s="170" t="s">
        <v>26</v>
      </c>
      <c r="I9294" s="171">
        <v>16.010000000000002</v>
      </c>
      <c r="J9294" s="169">
        <v>1</v>
      </c>
      <c r="K9294" s="154" cm="1">
        <f t="array" ref="K9294">ROUND(
IF(C9294="Beer",
SUM(LOOKUP(2,1/(SRP!$B$8:$B$10&lt;=E9294)/(SRP!$C$8:$C$10&gt;=E9294),SRP!$D$8:$D$10)*(G9294/100)*(E9294/1000)),
IF(C9294="Spirits",
SUM(LOOKUP(2,1/(SRP!$B$2:$B$7&lt;=E9294)/(SRP!$C$2:$C$7&gt;=E9294),SRP!$D$2:$D$7)*(G9294/100)*(E9294/1000)),
IF(AND(C9294="Wine",D9294="Fortified Wines"),
SUM(LOOKUP(2,1/(SRP!$B$26:$B$29&lt;=E9294)/(SRP!$C$26:$C$29&gt;=E9294),SRP!$D$26:$D$29)*(G9294/100)*(E9294/1000)),
IF(C9294="Wine",
SUM(LOOKUP(2,1/(SRP!$B$21:$B$25&lt;=E9294)/(SRP!$C$21:$C$25&gt;=E9294),SRP!$D$21:$D$25)*(G9294/100)*(E9294/1000)),
IF(AND(C9294="Ready to Drink",D9294="RTD-One Pour Cocktail&gt;7%&lt;=14.5"),
SUM(LOOKUP(2,1/(SRP!$B$16:$B$20&lt;=E9294)/(SRP!$C$16:$C$20&gt;=E9294),SRP!$D$16:$D$20)*(G9294/100)*(E9294/1000)),
IF(C9294="Ready to Drink",
SUM(LOOKUP(2,1/(SRP!$B$11:$B$15&lt;=E9294)/(SRP!$C$11:$C$15&gt;=E9294),SRP!$D$11:$D$15)*(G9294/100)*(E9294/1000)),
0)))))),2)</f>
        <v>13.47</v>
      </c>
      <c r="L9294" s="173" t="str">
        <f t="shared" si="145"/>
        <v>Wine1500</v>
      </c>
      <c r="M9294" s="154">
        <f>VLOOKUP(L9294,'Slope %'!C:D,2,0)</f>
        <v>7.0000000000000007E-2</v>
      </c>
    </row>
    <row r="9295" spans="1:13" x14ac:dyDescent="0.25">
      <c r="A9295" s="169">
        <v>897603</v>
      </c>
      <c r="B9295" s="170" t="s">
        <v>6784</v>
      </c>
      <c r="C9295" s="170" t="s">
        <v>15</v>
      </c>
      <c r="D9295" s="170" t="s">
        <v>16</v>
      </c>
      <c r="E9295" s="170">
        <v>750</v>
      </c>
      <c r="F9295" s="170">
        <v>12</v>
      </c>
      <c r="G9295" s="171">
        <v>40</v>
      </c>
      <c r="H9295" s="170" t="s">
        <v>17</v>
      </c>
      <c r="I9295" s="171">
        <v>32.89</v>
      </c>
      <c r="J9295" s="169">
        <v>1</v>
      </c>
      <c r="K9295" s="154" cm="1">
        <f t="array" ref="K9295">ROUND(
IF(C9295="Beer",
SUM(LOOKUP(2,1/(SRP!$B$8:$B$10&lt;=E9295)/(SRP!$C$8:$C$10&gt;=E9295),SRP!$D$8:$D$10)*(G9295/100)*(E9295/1000)),
IF(C9295="Spirits",
SUM(LOOKUP(2,1/(SRP!$B$2:$B$7&lt;=E9295)/(SRP!$C$2:$C$7&gt;=E9295),SRP!$D$2:$D$7)*(G9295/100)*(E9295/1000)),
IF(AND(C9295="Wine",D9295="Fortified Wines"),
SUM(LOOKUP(2,1/(SRP!$B$26:$B$29&lt;=E9295)/(SRP!$C$26:$C$29&gt;=E9295),SRP!$D$26:$D$29)*(G9295/100)*(E9295/1000)),
IF(C9295="Wine",
SUM(LOOKUP(2,1/(SRP!$B$21:$B$25&lt;=E9295)/(SRP!$C$21:$C$25&gt;=E9295),SRP!$D$21:$D$25)*(G9295/100)*(E9295/1000)),
IF(AND(C9295="Ready to Drink",D9295="RTD-One Pour Cocktail&gt;7%&lt;=14.5"),
SUM(LOOKUP(2,1/(SRP!$B$16:$B$20&lt;=E9295)/(SRP!$C$16:$C$20&gt;=E9295),SRP!$D$16:$D$20)*(G9295/100)*(E9295/1000)),
IF(C9295="Ready to Drink",
SUM(LOOKUP(2,1/(SRP!$B$11:$B$15&lt;=E9295)/(SRP!$C$11:$C$15&gt;=E9295),SRP!$D$11:$D$15)*(G9295/100)*(E9295/1000)),
0)))))),2)</f>
        <v>23.42</v>
      </c>
      <c r="L9295" s="173" t="str">
        <f t="shared" si="145"/>
        <v>Spirits750</v>
      </c>
      <c r="M9295" s="154">
        <f>VLOOKUP(L9295,'Slope %'!C:D,2,0)</f>
        <v>7.0000000000000007E-2</v>
      </c>
    </row>
    <row r="9296" spans="1:13" x14ac:dyDescent="0.25">
      <c r="A9296" s="169">
        <v>897801</v>
      </c>
      <c r="B9296" s="170" t="s">
        <v>450</v>
      </c>
      <c r="C9296" s="170" t="s">
        <v>24</v>
      </c>
      <c r="D9296" s="170" t="s">
        <v>109</v>
      </c>
      <c r="E9296" s="170">
        <v>750</v>
      </c>
      <c r="F9296" s="170">
        <v>12</v>
      </c>
      <c r="G9296" s="171">
        <v>9</v>
      </c>
      <c r="H9296" s="170" t="s">
        <v>141</v>
      </c>
      <c r="I9296" s="171">
        <v>15.49</v>
      </c>
      <c r="J9296" s="169">
        <v>1</v>
      </c>
      <c r="K9296" s="154" cm="1">
        <f t="array" ref="K9296">ROUND(
IF(C9296="Beer",
SUM(LOOKUP(2,1/(SRP!$B$8:$B$10&lt;=E9296)/(SRP!$C$8:$C$10&gt;=E9296),SRP!$D$8:$D$10)*(G9296/100)*(E9296/1000)),
IF(C9296="Spirits",
SUM(LOOKUP(2,1/(SRP!$B$2:$B$7&lt;=E9296)/(SRP!$C$2:$C$7&gt;=E9296),SRP!$D$2:$D$7)*(G9296/100)*(E9296/1000)),
IF(AND(C9296="Wine",D9296="Fortified Wines"),
SUM(LOOKUP(2,1/(SRP!$B$26:$B$29&lt;=E9296)/(SRP!$C$26:$C$29&gt;=E9296),SRP!$D$26:$D$29)*(G9296/100)*(E9296/1000)),
IF(C9296="Wine",
SUM(LOOKUP(2,1/(SRP!$B$21:$B$25&lt;=E9296)/(SRP!$C$21:$C$25&gt;=E9296),SRP!$D$21:$D$25)*(G9296/100)*(E9296/1000)),
IF(AND(C9296="Ready to Drink",D9296="RTD-One Pour Cocktail&gt;7%&lt;=14.5"),
SUM(LOOKUP(2,1/(SRP!$B$16:$B$20&lt;=E9296)/(SRP!$C$16:$C$20&gt;=E9296),SRP!$D$16:$D$20)*(G9296/100)*(E9296/1000)),
IF(C9296="Ready to Drink",
SUM(LOOKUP(2,1/(SRP!$B$11:$B$15&lt;=E9296)/(SRP!$C$11:$C$15&gt;=E9296),SRP!$D$11:$D$15)*(G9296/100)*(E9296/1000)),
0)))))),2)</f>
        <v>5.27</v>
      </c>
      <c r="L9296" s="173" t="str">
        <f t="shared" si="145"/>
        <v>Wine750</v>
      </c>
      <c r="M9296" s="154">
        <f>VLOOKUP(L9296,'Slope %'!C:D,2,0)</f>
        <v>0.1</v>
      </c>
    </row>
    <row r="9297" spans="1:13" x14ac:dyDescent="0.25">
      <c r="A9297" s="169">
        <v>897892</v>
      </c>
      <c r="B9297" s="170" t="s">
        <v>859</v>
      </c>
      <c r="C9297" s="170" t="s">
        <v>15</v>
      </c>
      <c r="D9297" s="170" t="s">
        <v>19</v>
      </c>
      <c r="E9297" s="170">
        <v>1750</v>
      </c>
      <c r="F9297" s="170">
        <v>6</v>
      </c>
      <c r="G9297" s="171">
        <v>40</v>
      </c>
      <c r="H9297" s="170" t="s">
        <v>47</v>
      </c>
      <c r="I9297" s="171">
        <v>68.989999999999995</v>
      </c>
      <c r="J9297" s="169">
        <v>1</v>
      </c>
      <c r="K9297" s="154" cm="1">
        <f t="array" ref="K9297">ROUND(
IF(C9297="Beer",
SUM(LOOKUP(2,1/(SRP!$B$8:$B$10&lt;=E9297)/(SRP!$C$8:$C$10&gt;=E9297),SRP!$D$8:$D$10)*(G9297/100)*(E9297/1000)),
IF(C9297="Spirits",
SUM(LOOKUP(2,1/(SRP!$B$2:$B$7&lt;=E9297)/(SRP!$C$2:$C$7&gt;=E9297),SRP!$D$2:$D$7)*(G9297/100)*(E9297/1000)),
IF(AND(C9297="Wine",D9297="Fortified Wines"),
SUM(LOOKUP(2,1/(SRP!$B$26:$B$29&lt;=E9297)/(SRP!$C$26:$C$29&gt;=E9297),SRP!$D$26:$D$29)*(G9297/100)*(E9297/1000)),
IF(C9297="Wine",
SUM(LOOKUP(2,1/(SRP!$B$21:$B$25&lt;=E9297)/(SRP!$C$21:$C$25&gt;=E9297),SRP!$D$21:$D$25)*(G9297/100)*(E9297/1000)),
IF(AND(C9297="Ready to Drink",D9297="RTD-One Pour Cocktail&gt;7%&lt;=14.5"),
SUM(LOOKUP(2,1/(SRP!$B$16:$B$20&lt;=E9297)/(SRP!$C$16:$C$20&gt;=E9297),SRP!$D$16:$D$20)*(G9297/100)*(E9297/1000)),
IF(C9297="Ready to Drink",
SUM(LOOKUP(2,1/(SRP!$B$11:$B$15&lt;=E9297)/(SRP!$C$11:$C$15&gt;=E9297),SRP!$D$11:$D$15)*(G9297/100)*(E9297/1000)),
0)))))),2)</f>
        <v>54.65</v>
      </c>
      <c r="L9297" s="173" t="str">
        <f t="shared" si="145"/>
        <v>Spirits1750</v>
      </c>
      <c r="M9297" s="154">
        <f>VLOOKUP(L9297,'Slope %'!C:D,2,0)</f>
        <v>0.03</v>
      </c>
    </row>
    <row r="9298" spans="1:13" x14ac:dyDescent="0.25">
      <c r="A9298" s="169">
        <v>898411</v>
      </c>
      <c r="B9298" s="170" t="s">
        <v>6785</v>
      </c>
      <c r="C9298" s="170" t="s">
        <v>15</v>
      </c>
      <c r="D9298" s="170" t="s">
        <v>78</v>
      </c>
      <c r="E9298" s="170">
        <v>1140</v>
      </c>
      <c r="F9298" s="170">
        <v>12</v>
      </c>
      <c r="G9298" s="171">
        <v>40</v>
      </c>
      <c r="H9298" s="170" t="s">
        <v>17</v>
      </c>
      <c r="I9298" s="171">
        <v>35.6</v>
      </c>
      <c r="J9298" s="169">
        <v>1</v>
      </c>
      <c r="K9298" s="154" cm="1">
        <f t="array" ref="K9298">ROUND(
IF(C9298="Beer",
SUM(LOOKUP(2,1/(SRP!$B$8:$B$10&lt;=E9298)/(SRP!$C$8:$C$10&gt;=E9298),SRP!$D$8:$D$10)*(G9298/100)*(E9298/1000)),
IF(C9298="Spirits",
SUM(LOOKUP(2,1/(SRP!$B$2:$B$7&lt;=E9298)/(SRP!$C$2:$C$7&gt;=E9298),SRP!$D$2:$D$7)*(G9298/100)*(E9298/1000)),
IF(AND(C9298="Wine",D9298="Fortified Wines"),
SUM(LOOKUP(2,1/(SRP!$B$26:$B$29&lt;=E9298)/(SRP!$C$26:$C$29&gt;=E9298),SRP!$D$26:$D$29)*(G9298/100)*(E9298/1000)),
IF(C9298="Wine",
SUM(LOOKUP(2,1/(SRP!$B$21:$B$25&lt;=E9298)/(SRP!$C$21:$C$25&gt;=E9298),SRP!$D$21:$D$25)*(G9298/100)*(E9298/1000)),
IF(AND(C9298="Ready to Drink",D9298="RTD-One Pour Cocktail&gt;7%&lt;=14.5"),
SUM(LOOKUP(2,1/(SRP!$B$16:$B$20&lt;=E9298)/(SRP!$C$16:$C$20&gt;=E9298),SRP!$D$16:$D$20)*(G9298/100)*(E9298/1000)),
IF(C9298="Ready to Drink",
SUM(LOOKUP(2,1/(SRP!$B$11:$B$15&lt;=E9298)/(SRP!$C$11:$C$15&gt;=E9298),SRP!$D$11:$D$15)*(G9298/100)*(E9298/1000)),
0)))))),2)</f>
        <v>35.6</v>
      </c>
      <c r="L9298" s="173" t="str">
        <f t="shared" si="145"/>
        <v>Spirits1140</v>
      </c>
      <c r="M9298" s="154">
        <f>VLOOKUP(L9298,'Slope %'!C:D,2,0)</f>
        <v>0.05</v>
      </c>
    </row>
    <row r="9299" spans="1:13" x14ac:dyDescent="0.25">
      <c r="A9299" s="169">
        <v>898601</v>
      </c>
      <c r="B9299" s="170" t="s">
        <v>6425</v>
      </c>
      <c r="C9299" s="170" t="s">
        <v>15</v>
      </c>
      <c r="D9299" s="170" t="s">
        <v>19</v>
      </c>
      <c r="E9299" s="170">
        <v>1750</v>
      </c>
      <c r="F9299" s="170">
        <v>6</v>
      </c>
      <c r="G9299" s="171">
        <v>40</v>
      </c>
      <c r="H9299" s="170" t="s">
        <v>43</v>
      </c>
      <c r="I9299" s="171">
        <v>55.65</v>
      </c>
      <c r="J9299" s="169">
        <v>1</v>
      </c>
      <c r="K9299" s="154" cm="1">
        <f t="array" ref="K9299">ROUND(
IF(C9299="Beer",
SUM(LOOKUP(2,1/(SRP!$B$8:$B$10&lt;=E9299)/(SRP!$C$8:$C$10&gt;=E9299),SRP!$D$8:$D$10)*(G9299/100)*(E9299/1000)),
IF(C9299="Spirits",
SUM(LOOKUP(2,1/(SRP!$B$2:$B$7&lt;=E9299)/(SRP!$C$2:$C$7&gt;=E9299),SRP!$D$2:$D$7)*(G9299/100)*(E9299/1000)),
IF(AND(C9299="Wine",D9299="Fortified Wines"),
SUM(LOOKUP(2,1/(SRP!$B$26:$B$29&lt;=E9299)/(SRP!$C$26:$C$29&gt;=E9299),SRP!$D$26:$D$29)*(G9299/100)*(E9299/1000)),
IF(C9299="Wine",
SUM(LOOKUP(2,1/(SRP!$B$21:$B$25&lt;=E9299)/(SRP!$C$21:$C$25&gt;=E9299),SRP!$D$21:$D$25)*(G9299/100)*(E9299/1000)),
IF(AND(C9299="Ready to Drink",D9299="RTD-One Pour Cocktail&gt;7%&lt;=14.5"),
SUM(LOOKUP(2,1/(SRP!$B$16:$B$20&lt;=E9299)/(SRP!$C$16:$C$20&gt;=E9299),SRP!$D$16:$D$20)*(G9299/100)*(E9299/1000)),
IF(C9299="Ready to Drink",
SUM(LOOKUP(2,1/(SRP!$B$11:$B$15&lt;=E9299)/(SRP!$C$11:$C$15&gt;=E9299),SRP!$D$11:$D$15)*(G9299/100)*(E9299/1000)),
0)))))),2)</f>
        <v>54.65</v>
      </c>
      <c r="L9299" s="173" t="str">
        <f t="shared" si="145"/>
        <v>Spirits1750</v>
      </c>
      <c r="M9299" s="154">
        <f>VLOOKUP(L9299,'Slope %'!C:D,2,0)</f>
        <v>0.03</v>
      </c>
    </row>
    <row r="9300" spans="1:13" x14ac:dyDescent="0.25">
      <c r="A9300" s="169">
        <v>898791</v>
      </c>
      <c r="B9300" s="170" t="s">
        <v>6786</v>
      </c>
      <c r="C9300" s="170" t="s">
        <v>15</v>
      </c>
      <c r="D9300" s="170" t="s">
        <v>1129</v>
      </c>
      <c r="E9300" s="170">
        <v>750</v>
      </c>
      <c r="F9300" s="170">
        <v>6</v>
      </c>
      <c r="G9300" s="171">
        <v>40</v>
      </c>
      <c r="H9300" s="170" t="s">
        <v>43</v>
      </c>
      <c r="I9300" s="171">
        <v>106.99</v>
      </c>
      <c r="J9300" s="169">
        <v>1</v>
      </c>
      <c r="K9300" s="154" cm="1">
        <f t="array" ref="K9300">ROUND(
IF(C9300="Beer",
SUM(LOOKUP(2,1/(SRP!$B$8:$B$10&lt;=E9300)/(SRP!$C$8:$C$10&gt;=E9300),SRP!$D$8:$D$10)*(G9300/100)*(E9300/1000)),
IF(C9300="Spirits",
SUM(LOOKUP(2,1/(SRP!$B$2:$B$7&lt;=E9300)/(SRP!$C$2:$C$7&gt;=E9300),SRP!$D$2:$D$7)*(G9300/100)*(E9300/1000)),
IF(AND(C9300="Wine",D9300="Fortified Wines"),
SUM(LOOKUP(2,1/(SRP!$B$26:$B$29&lt;=E9300)/(SRP!$C$26:$C$29&gt;=E9300),SRP!$D$26:$D$29)*(G9300/100)*(E9300/1000)),
IF(C9300="Wine",
SUM(LOOKUP(2,1/(SRP!$B$21:$B$25&lt;=E9300)/(SRP!$C$21:$C$25&gt;=E9300),SRP!$D$21:$D$25)*(G9300/100)*(E9300/1000)),
IF(AND(C9300="Ready to Drink",D9300="RTD-One Pour Cocktail&gt;7%&lt;=14.5"),
SUM(LOOKUP(2,1/(SRP!$B$16:$B$20&lt;=E9300)/(SRP!$C$16:$C$20&gt;=E9300),SRP!$D$16:$D$20)*(G9300/100)*(E9300/1000)),
IF(C9300="Ready to Drink",
SUM(LOOKUP(2,1/(SRP!$B$11:$B$15&lt;=E9300)/(SRP!$C$11:$C$15&gt;=E9300),SRP!$D$11:$D$15)*(G9300/100)*(E9300/1000)),
0)))))),2)</f>
        <v>23.42</v>
      </c>
      <c r="L9300" s="173" t="str">
        <f t="shared" si="145"/>
        <v>Spirits750</v>
      </c>
      <c r="M9300" s="154">
        <f>VLOOKUP(L9300,'Slope %'!C:D,2,0)</f>
        <v>7.0000000000000007E-2</v>
      </c>
    </row>
    <row r="9301" spans="1:13" x14ac:dyDescent="0.25">
      <c r="A9301" s="169">
        <v>898833</v>
      </c>
      <c r="B9301" s="170" t="s">
        <v>6783</v>
      </c>
      <c r="C9301" s="170" t="s">
        <v>24</v>
      </c>
      <c r="D9301" s="170" t="s">
        <v>68</v>
      </c>
      <c r="E9301" s="170">
        <v>750</v>
      </c>
      <c r="F9301" s="170">
        <v>12</v>
      </c>
      <c r="G9301" s="171">
        <v>11.5</v>
      </c>
      <c r="H9301" s="170" t="s">
        <v>26</v>
      </c>
      <c r="I9301" s="171">
        <v>7.74</v>
      </c>
      <c r="J9301" s="169">
        <v>1</v>
      </c>
      <c r="K9301" s="154" cm="1">
        <f t="array" ref="K9301">ROUND(
IF(C9301="Beer",
SUM(LOOKUP(2,1/(SRP!$B$8:$B$10&lt;=E9301)/(SRP!$C$8:$C$10&gt;=E9301),SRP!$D$8:$D$10)*(G9301/100)*(E9301/1000)),
IF(C9301="Spirits",
SUM(LOOKUP(2,1/(SRP!$B$2:$B$7&lt;=E9301)/(SRP!$C$2:$C$7&gt;=E9301),SRP!$D$2:$D$7)*(G9301/100)*(E9301/1000)),
IF(AND(C9301="Wine",D9301="Fortified Wines"),
SUM(LOOKUP(2,1/(SRP!$B$26:$B$29&lt;=E9301)/(SRP!$C$26:$C$29&gt;=E9301),SRP!$D$26:$D$29)*(G9301/100)*(E9301/1000)),
IF(C9301="Wine",
SUM(LOOKUP(2,1/(SRP!$B$21:$B$25&lt;=E9301)/(SRP!$C$21:$C$25&gt;=E9301),SRP!$D$21:$D$25)*(G9301/100)*(E9301/1000)),
IF(AND(C9301="Ready to Drink",D9301="RTD-One Pour Cocktail&gt;7%&lt;=14.5"),
SUM(LOOKUP(2,1/(SRP!$B$16:$B$20&lt;=E9301)/(SRP!$C$16:$C$20&gt;=E9301),SRP!$D$16:$D$20)*(G9301/100)*(E9301/1000)),
IF(C9301="Ready to Drink",
SUM(LOOKUP(2,1/(SRP!$B$11:$B$15&lt;=E9301)/(SRP!$C$11:$C$15&gt;=E9301),SRP!$D$11:$D$15)*(G9301/100)*(E9301/1000)),
0)))))),2)</f>
        <v>6.73</v>
      </c>
      <c r="L9301" s="173" t="str">
        <f t="shared" si="145"/>
        <v>Wine750</v>
      </c>
      <c r="M9301" s="154">
        <f>VLOOKUP(L9301,'Slope %'!C:D,2,0)</f>
        <v>0.1</v>
      </c>
    </row>
    <row r="9302" spans="1:13" x14ac:dyDescent="0.25">
      <c r="A9302" s="169">
        <v>898924</v>
      </c>
      <c r="B9302" s="170" t="s">
        <v>6783</v>
      </c>
      <c r="C9302" s="170" t="s">
        <v>24</v>
      </c>
      <c r="D9302" s="170" t="s">
        <v>68</v>
      </c>
      <c r="E9302" s="170">
        <v>1500</v>
      </c>
      <c r="F9302" s="170">
        <v>6</v>
      </c>
      <c r="G9302" s="171">
        <v>11.5</v>
      </c>
      <c r="H9302" s="170" t="s">
        <v>26</v>
      </c>
      <c r="I9302" s="171">
        <v>14.51</v>
      </c>
      <c r="J9302" s="169">
        <v>1</v>
      </c>
      <c r="K9302" s="154" cm="1">
        <f t="array" ref="K9302">ROUND(
IF(C9302="Beer",
SUM(LOOKUP(2,1/(SRP!$B$8:$B$10&lt;=E9302)/(SRP!$C$8:$C$10&gt;=E9302),SRP!$D$8:$D$10)*(G9302/100)*(E9302/1000)),
IF(C9302="Spirits",
SUM(LOOKUP(2,1/(SRP!$B$2:$B$7&lt;=E9302)/(SRP!$C$2:$C$7&gt;=E9302),SRP!$D$2:$D$7)*(G9302/100)*(E9302/1000)),
IF(AND(C9302="Wine",D9302="Fortified Wines"),
SUM(LOOKUP(2,1/(SRP!$B$26:$B$29&lt;=E9302)/(SRP!$C$26:$C$29&gt;=E9302),SRP!$D$26:$D$29)*(G9302/100)*(E9302/1000)),
IF(C9302="Wine",
SUM(LOOKUP(2,1/(SRP!$B$21:$B$25&lt;=E9302)/(SRP!$C$21:$C$25&gt;=E9302),SRP!$D$21:$D$25)*(G9302/100)*(E9302/1000)),
IF(AND(C9302="Ready to Drink",D9302="RTD-One Pour Cocktail&gt;7%&lt;=14.5"),
SUM(LOOKUP(2,1/(SRP!$B$16:$B$20&lt;=E9302)/(SRP!$C$16:$C$20&gt;=E9302),SRP!$D$16:$D$20)*(G9302/100)*(E9302/1000)),
IF(C9302="Ready to Drink",
SUM(LOOKUP(2,1/(SRP!$B$11:$B$15&lt;=E9302)/(SRP!$C$11:$C$15&gt;=E9302),SRP!$D$11:$D$15)*(G9302/100)*(E9302/1000)),
0)))))),2)</f>
        <v>13.47</v>
      </c>
      <c r="L9302" s="173" t="str">
        <f t="shared" si="145"/>
        <v>Wine1500</v>
      </c>
      <c r="M9302" s="154">
        <f>VLOOKUP(L9302,'Slope %'!C:D,2,0)</f>
        <v>7.0000000000000007E-2</v>
      </c>
    </row>
    <row r="9303" spans="1:13" x14ac:dyDescent="0.25">
      <c r="A9303" s="169">
        <v>899013</v>
      </c>
      <c r="B9303" s="170" t="s">
        <v>6787</v>
      </c>
      <c r="C9303" s="170" t="s">
        <v>24</v>
      </c>
      <c r="D9303" s="170" t="s">
        <v>60</v>
      </c>
      <c r="E9303" s="170">
        <v>750</v>
      </c>
      <c r="F9303" s="170">
        <v>12</v>
      </c>
      <c r="G9303" s="171">
        <v>11.5</v>
      </c>
      <c r="H9303" s="170" t="s">
        <v>26</v>
      </c>
      <c r="I9303" s="171">
        <v>6.94</v>
      </c>
      <c r="J9303" s="169">
        <v>1</v>
      </c>
      <c r="K9303" s="154" cm="1">
        <f t="array" ref="K9303">ROUND(
IF(C9303="Beer",
SUM(LOOKUP(2,1/(SRP!$B$8:$B$10&lt;=E9303)/(SRP!$C$8:$C$10&gt;=E9303),SRP!$D$8:$D$10)*(G9303/100)*(E9303/1000)),
IF(C9303="Spirits",
SUM(LOOKUP(2,1/(SRP!$B$2:$B$7&lt;=E9303)/(SRP!$C$2:$C$7&gt;=E9303),SRP!$D$2:$D$7)*(G9303/100)*(E9303/1000)),
IF(AND(C9303="Wine",D9303="Fortified Wines"),
SUM(LOOKUP(2,1/(SRP!$B$26:$B$29&lt;=E9303)/(SRP!$C$26:$C$29&gt;=E9303),SRP!$D$26:$D$29)*(G9303/100)*(E9303/1000)),
IF(C9303="Wine",
SUM(LOOKUP(2,1/(SRP!$B$21:$B$25&lt;=E9303)/(SRP!$C$21:$C$25&gt;=E9303),SRP!$D$21:$D$25)*(G9303/100)*(E9303/1000)),
IF(AND(C9303="Ready to Drink",D9303="RTD-One Pour Cocktail&gt;7%&lt;=14.5"),
SUM(LOOKUP(2,1/(SRP!$B$16:$B$20&lt;=E9303)/(SRP!$C$16:$C$20&gt;=E9303),SRP!$D$16:$D$20)*(G9303/100)*(E9303/1000)),
IF(C9303="Ready to Drink",
SUM(LOOKUP(2,1/(SRP!$B$11:$B$15&lt;=E9303)/(SRP!$C$11:$C$15&gt;=E9303),SRP!$D$11:$D$15)*(G9303/100)*(E9303/1000)),
0)))))),2)</f>
        <v>6.73</v>
      </c>
      <c r="L9303" s="173" t="str">
        <f t="shared" si="145"/>
        <v>Wine750</v>
      </c>
      <c r="M9303" s="154">
        <f>VLOOKUP(L9303,'Slope %'!C:D,2,0)</f>
        <v>0.1</v>
      </c>
    </row>
    <row r="9304" spans="1:13" x14ac:dyDescent="0.25">
      <c r="A9304" s="169">
        <v>899104</v>
      </c>
      <c r="B9304" s="170" t="s">
        <v>6788</v>
      </c>
      <c r="C9304" s="170" t="s">
        <v>24</v>
      </c>
      <c r="D9304" s="170" t="s">
        <v>60</v>
      </c>
      <c r="E9304" s="170">
        <v>750</v>
      </c>
      <c r="F9304" s="170">
        <v>12</v>
      </c>
      <c r="G9304" s="171">
        <v>11.5</v>
      </c>
      <c r="H9304" s="170" t="s">
        <v>26</v>
      </c>
      <c r="I9304" s="171">
        <v>6.94</v>
      </c>
      <c r="J9304" s="169">
        <v>1</v>
      </c>
      <c r="K9304" s="154" cm="1">
        <f t="array" ref="K9304">ROUND(
IF(C9304="Beer",
SUM(LOOKUP(2,1/(SRP!$B$8:$B$10&lt;=E9304)/(SRP!$C$8:$C$10&gt;=E9304),SRP!$D$8:$D$10)*(G9304/100)*(E9304/1000)),
IF(C9304="Spirits",
SUM(LOOKUP(2,1/(SRP!$B$2:$B$7&lt;=E9304)/(SRP!$C$2:$C$7&gt;=E9304),SRP!$D$2:$D$7)*(G9304/100)*(E9304/1000)),
IF(AND(C9304="Wine",D9304="Fortified Wines"),
SUM(LOOKUP(2,1/(SRP!$B$26:$B$29&lt;=E9304)/(SRP!$C$26:$C$29&gt;=E9304),SRP!$D$26:$D$29)*(G9304/100)*(E9304/1000)),
IF(C9304="Wine",
SUM(LOOKUP(2,1/(SRP!$B$21:$B$25&lt;=E9304)/(SRP!$C$21:$C$25&gt;=E9304),SRP!$D$21:$D$25)*(G9304/100)*(E9304/1000)),
IF(AND(C9304="Ready to Drink",D9304="RTD-One Pour Cocktail&gt;7%&lt;=14.5"),
SUM(LOOKUP(2,1/(SRP!$B$16:$B$20&lt;=E9304)/(SRP!$C$16:$C$20&gt;=E9304),SRP!$D$16:$D$20)*(G9304/100)*(E9304/1000)),
IF(C9304="Ready to Drink",
SUM(LOOKUP(2,1/(SRP!$B$11:$B$15&lt;=E9304)/(SRP!$C$11:$C$15&gt;=E9304),SRP!$D$11:$D$15)*(G9304/100)*(E9304/1000)),
0)))))),2)</f>
        <v>6.73</v>
      </c>
      <c r="L9304" s="173" t="str">
        <f t="shared" si="145"/>
        <v>Wine750</v>
      </c>
      <c r="M9304" s="154">
        <f>VLOOKUP(L9304,'Slope %'!C:D,2,0)</f>
        <v>0.1</v>
      </c>
    </row>
    <row r="9305" spans="1:13" x14ac:dyDescent="0.25">
      <c r="A9305" s="169">
        <v>899195</v>
      </c>
      <c r="B9305" s="170" t="s">
        <v>6780</v>
      </c>
      <c r="C9305" s="170" t="s">
        <v>24</v>
      </c>
      <c r="D9305" s="170" t="s">
        <v>85</v>
      </c>
      <c r="E9305" s="170">
        <v>750</v>
      </c>
      <c r="F9305" s="170">
        <v>12</v>
      </c>
      <c r="G9305" s="171">
        <v>12</v>
      </c>
      <c r="H9305" s="170" t="s">
        <v>26</v>
      </c>
      <c r="I9305" s="171">
        <v>7.47</v>
      </c>
      <c r="J9305" s="169">
        <v>1</v>
      </c>
      <c r="K9305" s="154" cm="1">
        <f t="array" ref="K9305">ROUND(
IF(C9305="Beer",
SUM(LOOKUP(2,1/(SRP!$B$8:$B$10&lt;=E9305)/(SRP!$C$8:$C$10&gt;=E9305),SRP!$D$8:$D$10)*(G9305/100)*(E9305/1000)),
IF(C9305="Spirits",
SUM(LOOKUP(2,1/(SRP!$B$2:$B$7&lt;=E9305)/(SRP!$C$2:$C$7&gt;=E9305),SRP!$D$2:$D$7)*(G9305/100)*(E9305/1000)),
IF(AND(C9305="Wine",D9305="Fortified Wines"),
SUM(LOOKUP(2,1/(SRP!$B$26:$B$29&lt;=E9305)/(SRP!$C$26:$C$29&gt;=E9305),SRP!$D$26:$D$29)*(G9305/100)*(E9305/1000)),
IF(C9305="Wine",
SUM(LOOKUP(2,1/(SRP!$B$21:$B$25&lt;=E9305)/(SRP!$C$21:$C$25&gt;=E9305),SRP!$D$21:$D$25)*(G9305/100)*(E9305/1000)),
IF(AND(C9305="Ready to Drink",D9305="RTD-One Pour Cocktail&gt;7%&lt;=14.5"),
SUM(LOOKUP(2,1/(SRP!$B$16:$B$20&lt;=E9305)/(SRP!$C$16:$C$20&gt;=E9305),SRP!$D$16:$D$20)*(G9305/100)*(E9305/1000)),
IF(C9305="Ready to Drink",
SUM(LOOKUP(2,1/(SRP!$B$11:$B$15&lt;=E9305)/(SRP!$C$11:$C$15&gt;=E9305),SRP!$D$11:$D$15)*(G9305/100)*(E9305/1000)),
0)))))),2)</f>
        <v>7.03</v>
      </c>
      <c r="L9305" s="173" t="str">
        <f t="shared" si="145"/>
        <v>Wine750</v>
      </c>
      <c r="M9305" s="154">
        <f>VLOOKUP(L9305,'Slope %'!C:D,2,0)</f>
        <v>0.1</v>
      </c>
    </row>
    <row r="9306" spans="1:13" x14ac:dyDescent="0.25">
      <c r="A9306" s="169">
        <v>899286</v>
      </c>
      <c r="B9306" s="170" t="s">
        <v>6777</v>
      </c>
      <c r="C9306" s="170" t="s">
        <v>24</v>
      </c>
      <c r="D9306" s="170" t="s">
        <v>66</v>
      </c>
      <c r="E9306" s="170">
        <v>750</v>
      </c>
      <c r="F9306" s="170">
        <v>12</v>
      </c>
      <c r="G9306" s="171">
        <v>11.5</v>
      </c>
      <c r="H9306" s="170" t="s">
        <v>26</v>
      </c>
      <c r="I9306" s="171">
        <v>7.69</v>
      </c>
      <c r="J9306" s="169">
        <v>1</v>
      </c>
      <c r="K9306" s="154" cm="1">
        <f t="array" ref="K9306">ROUND(
IF(C9306="Beer",
SUM(LOOKUP(2,1/(SRP!$B$8:$B$10&lt;=E9306)/(SRP!$C$8:$C$10&gt;=E9306),SRP!$D$8:$D$10)*(G9306/100)*(E9306/1000)),
IF(C9306="Spirits",
SUM(LOOKUP(2,1/(SRP!$B$2:$B$7&lt;=E9306)/(SRP!$C$2:$C$7&gt;=E9306),SRP!$D$2:$D$7)*(G9306/100)*(E9306/1000)),
IF(AND(C9306="Wine",D9306="Fortified Wines"),
SUM(LOOKUP(2,1/(SRP!$B$26:$B$29&lt;=E9306)/(SRP!$C$26:$C$29&gt;=E9306),SRP!$D$26:$D$29)*(G9306/100)*(E9306/1000)),
IF(C9306="Wine",
SUM(LOOKUP(2,1/(SRP!$B$21:$B$25&lt;=E9306)/(SRP!$C$21:$C$25&gt;=E9306),SRP!$D$21:$D$25)*(G9306/100)*(E9306/1000)),
IF(AND(C9306="Ready to Drink",D9306="RTD-One Pour Cocktail&gt;7%&lt;=14.5"),
SUM(LOOKUP(2,1/(SRP!$B$16:$B$20&lt;=E9306)/(SRP!$C$16:$C$20&gt;=E9306),SRP!$D$16:$D$20)*(G9306/100)*(E9306/1000)),
IF(C9306="Ready to Drink",
SUM(LOOKUP(2,1/(SRP!$B$11:$B$15&lt;=E9306)/(SRP!$C$11:$C$15&gt;=E9306),SRP!$D$11:$D$15)*(G9306/100)*(E9306/1000)),
0)))))),2)</f>
        <v>6.73</v>
      </c>
      <c r="L9306" s="173" t="str">
        <f t="shared" si="145"/>
        <v>Wine750</v>
      </c>
      <c r="M9306" s="154">
        <f>VLOOKUP(L9306,'Slope %'!C:D,2,0)</f>
        <v>0.1</v>
      </c>
    </row>
    <row r="9307" spans="1:13" x14ac:dyDescent="0.25">
      <c r="A9307" s="169">
        <v>899377</v>
      </c>
      <c r="B9307" s="170" t="s">
        <v>6777</v>
      </c>
      <c r="C9307" s="170" t="s">
        <v>24</v>
      </c>
      <c r="D9307" s="170" t="s">
        <v>66</v>
      </c>
      <c r="E9307" s="170">
        <v>1500</v>
      </c>
      <c r="F9307" s="170">
        <v>6</v>
      </c>
      <c r="G9307" s="171">
        <v>11.5</v>
      </c>
      <c r="H9307" s="170" t="s">
        <v>26</v>
      </c>
      <c r="I9307" s="171">
        <v>14.4</v>
      </c>
      <c r="J9307" s="169">
        <v>1</v>
      </c>
      <c r="K9307" s="154" cm="1">
        <f t="array" ref="K9307">ROUND(
IF(C9307="Beer",
SUM(LOOKUP(2,1/(SRP!$B$8:$B$10&lt;=E9307)/(SRP!$C$8:$C$10&gt;=E9307),SRP!$D$8:$D$10)*(G9307/100)*(E9307/1000)),
IF(C9307="Spirits",
SUM(LOOKUP(2,1/(SRP!$B$2:$B$7&lt;=E9307)/(SRP!$C$2:$C$7&gt;=E9307),SRP!$D$2:$D$7)*(G9307/100)*(E9307/1000)),
IF(AND(C9307="Wine",D9307="Fortified Wines"),
SUM(LOOKUP(2,1/(SRP!$B$26:$B$29&lt;=E9307)/(SRP!$C$26:$C$29&gt;=E9307),SRP!$D$26:$D$29)*(G9307/100)*(E9307/1000)),
IF(C9307="Wine",
SUM(LOOKUP(2,1/(SRP!$B$21:$B$25&lt;=E9307)/(SRP!$C$21:$C$25&gt;=E9307),SRP!$D$21:$D$25)*(G9307/100)*(E9307/1000)),
IF(AND(C9307="Ready to Drink",D9307="RTD-One Pour Cocktail&gt;7%&lt;=14.5"),
SUM(LOOKUP(2,1/(SRP!$B$16:$B$20&lt;=E9307)/(SRP!$C$16:$C$20&gt;=E9307),SRP!$D$16:$D$20)*(G9307/100)*(E9307/1000)),
IF(C9307="Ready to Drink",
SUM(LOOKUP(2,1/(SRP!$B$11:$B$15&lt;=E9307)/(SRP!$C$11:$C$15&gt;=E9307),SRP!$D$11:$D$15)*(G9307/100)*(E9307/1000)),
0)))))),2)</f>
        <v>13.47</v>
      </c>
      <c r="L9307" s="173" t="str">
        <f t="shared" si="145"/>
        <v>Wine1500</v>
      </c>
      <c r="M9307" s="154">
        <f>VLOOKUP(L9307,'Slope %'!C:D,2,0)</f>
        <v>7.0000000000000007E-2</v>
      </c>
    </row>
    <row r="9308" spans="1:13" x14ac:dyDescent="0.25">
      <c r="A9308" s="169">
        <v>899468</v>
      </c>
      <c r="B9308" s="170" t="s">
        <v>6789</v>
      </c>
      <c r="C9308" s="170" t="s">
        <v>24</v>
      </c>
      <c r="D9308" s="170" t="s">
        <v>58</v>
      </c>
      <c r="E9308" s="170">
        <v>750</v>
      </c>
      <c r="F9308" s="170">
        <v>12</v>
      </c>
      <c r="G9308" s="171">
        <v>11.8</v>
      </c>
      <c r="H9308" s="170" t="s">
        <v>26</v>
      </c>
      <c r="I9308" s="171">
        <v>7.59</v>
      </c>
      <c r="J9308" s="169">
        <v>1</v>
      </c>
      <c r="K9308" s="154" cm="1">
        <f t="array" ref="K9308">ROUND(
IF(C9308="Beer",
SUM(LOOKUP(2,1/(SRP!$B$8:$B$10&lt;=E9308)/(SRP!$C$8:$C$10&gt;=E9308),SRP!$D$8:$D$10)*(G9308/100)*(E9308/1000)),
IF(C9308="Spirits",
SUM(LOOKUP(2,1/(SRP!$B$2:$B$7&lt;=E9308)/(SRP!$C$2:$C$7&gt;=E9308),SRP!$D$2:$D$7)*(G9308/100)*(E9308/1000)),
IF(AND(C9308="Wine",D9308="Fortified Wines"),
SUM(LOOKUP(2,1/(SRP!$B$26:$B$29&lt;=E9308)/(SRP!$C$26:$C$29&gt;=E9308),SRP!$D$26:$D$29)*(G9308/100)*(E9308/1000)),
IF(C9308="Wine",
SUM(LOOKUP(2,1/(SRP!$B$21:$B$25&lt;=E9308)/(SRP!$C$21:$C$25&gt;=E9308),SRP!$D$21:$D$25)*(G9308/100)*(E9308/1000)),
IF(AND(C9308="Ready to Drink",D9308="RTD-One Pour Cocktail&gt;7%&lt;=14.5"),
SUM(LOOKUP(2,1/(SRP!$B$16:$B$20&lt;=E9308)/(SRP!$C$16:$C$20&gt;=E9308),SRP!$D$16:$D$20)*(G9308/100)*(E9308/1000)),
IF(C9308="Ready to Drink",
SUM(LOOKUP(2,1/(SRP!$B$11:$B$15&lt;=E9308)/(SRP!$C$11:$C$15&gt;=E9308),SRP!$D$11:$D$15)*(G9308/100)*(E9308/1000)),
0)))))),2)</f>
        <v>6.91</v>
      </c>
      <c r="L9308" s="173" t="str">
        <f t="shared" si="145"/>
        <v>Wine750</v>
      </c>
      <c r="M9308" s="154">
        <f>VLOOKUP(L9308,'Slope %'!C:D,2,0)</f>
        <v>0.1</v>
      </c>
    </row>
    <row r="9309" spans="1:13" x14ac:dyDescent="0.25">
      <c r="A9309" s="169">
        <v>899559</v>
      </c>
      <c r="B9309" s="170" t="s">
        <v>6774</v>
      </c>
      <c r="C9309" s="170" t="s">
        <v>24</v>
      </c>
      <c r="D9309" s="170" t="s">
        <v>85</v>
      </c>
      <c r="E9309" s="170">
        <v>750</v>
      </c>
      <c r="F9309" s="170">
        <v>12</v>
      </c>
      <c r="G9309" s="171">
        <v>11.5</v>
      </c>
      <c r="H9309" s="170" t="s">
        <v>26</v>
      </c>
      <c r="I9309" s="171">
        <v>8</v>
      </c>
      <c r="J9309" s="169">
        <v>1</v>
      </c>
      <c r="K9309" s="154" cm="1">
        <f t="array" ref="K9309">ROUND(
IF(C9309="Beer",
SUM(LOOKUP(2,1/(SRP!$B$8:$B$10&lt;=E9309)/(SRP!$C$8:$C$10&gt;=E9309),SRP!$D$8:$D$10)*(G9309/100)*(E9309/1000)),
IF(C9309="Spirits",
SUM(LOOKUP(2,1/(SRP!$B$2:$B$7&lt;=E9309)/(SRP!$C$2:$C$7&gt;=E9309),SRP!$D$2:$D$7)*(G9309/100)*(E9309/1000)),
IF(AND(C9309="Wine",D9309="Fortified Wines"),
SUM(LOOKUP(2,1/(SRP!$B$26:$B$29&lt;=E9309)/(SRP!$C$26:$C$29&gt;=E9309),SRP!$D$26:$D$29)*(G9309/100)*(E9309/1000)),
IF(C9309="Wine",
SUM(LOOKUP(2,1/(SRP!$B$21:$B$25&lt;=E9309)/(SRP!$C$21:$C$25&gt;=E9309),SRP!$D$21:$D$25)*(G9309/100)*(E9309/1000)),
IF(AND(C9309="Ready to Drink",D9309="RTD-One Pour Cocktail&gt;7%&lt;=14.5"),
SUM(LOOKUP(2,1/(SRP!$B$16:$B$20&lt;=E9309)/(SRP!$C$16:$C$20&gt;=E9309),SRP!$D$16:$D$20)*(G9309/100)*(E9309/1000)),
IF(C9309="Ready to Drink",
SUM(LOOKUP(2,1/(SRP!$B$11:$B$15&lt;=E9309)/(SRP!$C$11:$C$15&gt;=E9309),SRP!$D$11:$D$15)*(G9309/100)*(E9309/1000)),
0)))))),2)</f>
        <v>6.73</v>
      </c>
      <c r="L9309" s="173" t="str">
        <f t="shared" si="145"/>
        <v>Wine750</v>
      </c>
      <c r="M9309" s="154">
        <f>VLOOKUP(L9309,'Slope %'!C:D,2,0)</f>
        <v>0.1</v>
      </c>
    </row>
    <row r="9310" spans="1:13" x14ac:dyDescent="0.25">
      <c r="A9310" s="169">
        <v>899641</v>
      </c>
      <c r="B9310" s="170" t="s">
        <v>6774</v>
      </c>
      <c r="C9310" s="170" t="s">
        <v>24</v>
      </c>
      <c r="D9310" s="170" t="s">
        <v>85</v>
      </c>
      <c r="E9310" s="170">
        <v>1500</v>
      </c>
      <c r="F9310" s="170">
        <v>6</v>
      </c>
      <c r="G9310" s="171">
        <v>11.5</v>
      </c>
      <c r="H9310" s="170" t="s">
        <v>26</v>
      </c>
      <c r="I9310" s="171">
        <v>14.8</v>
      </c>
      <c r="J9310" s="169">
        <v>1</v>
      </c>
      <c r="K9310" s="154" cm="1">
        <f t="array" ref="K9310">ROUND(
IF(C9310="Beer",
SUM(LOOKUP(2,1/(SRP!$B$8:$B$10&lt;=E9310)/(SRP!$C$8:$C$10&gt;=E9310),SRP!$D$8:$D$10)*(G9310/100)*(E9310/1000)),
IF(C9310="Spirits",
SUM(LOOKUP(2,1/(SRP!$B$2:$B$7&lt;=E9310)/(SRP!$C$2:$C$7&gt;=E9310),SRP!$D$2:$D$7)*(G9310/100)*(E9310/1000)),
IF(AND(C9310="Wine",D9310="Fortified Wines"),
SUM(LOOKUP(2,1/(SRP!$B$26:$B$29&lt;=E9310)/(SRP!$C$26:$C$29&gt;=E9310),SRP!$D$26:$D$29)*(G9310/100)*(E9310/1000)),
IF(C9310="Wine",
SUM(LOOKUP(2,1/(SRP!$B$21:$B$25&lt;=E9310)/(SRP!$C$21:$C$25&gt;=E9310),SRP!$D$21:$D$25)*(G9310/100)*(E9310/1000)),
IF(AND(C9310="Ready to Drink",D9310="RTD-One Pour Cocktail&gt;7%&lt;=14.5"),
SUM(LOOKUP(2,1/(SRP!$B$16:$B$20&lt;=E9310)/(SRP!$C$16:$C$20&gt;=E9310),SRP!$D$16:$D$20)*(G9310/100)*(E9310/1000)),
IF(C9310="Ready to Drink",
SUM(LOOKUP(2,1/(SRP!$B$11:$B$15&lt;=E9310)/(SRP!$C$11:$C$15&gt;=E9310),SRP!$D$11:$D$15)*(G9310/100)*(E9310/1000)),
0)))))),2)</f>
        <v>13.47</v>
      </c>
      <c r="L9310" s="173" t="str">
        <f t="shared" si="145"/>
        <v>Wine1500</v>
      </c>
      <c r="M9310" s="154">
        <f>VLOOKUP(L9310,'Slope %'!C:D,2,0)</f>
        <v>7.0000000000000007E-2</v>
      </c>
    </row>
    <row r="9311" spans="1:13" x14ac:dyDescent="0.25">
      <c r="A9311" s="169">
        <v>899732</v>
      </c>
      <c r="B9311" s="170" t="s">
        <v>6776</v>
      </c>
      <c r="C9311" s="170" t="s">
        <v>24</v>
      </c>
      <c r="D9311" s="170" t="s">
        <v>185</v>
      </c>
      <c r="E9311" s="170">
        <v>750</v>
      </c>
      <c r="F9311" s="170">
        <v>12</v>
      </c>
      <c r="G9311" s="171">
        <v>9</v>
      </c>
      <c r="H9311" s="170" t="s">
        <v>26</v>
      </c>
      <c r="I9311" s="171">
        <v>7.31</v>
      </c>
      <c r="J9311" s="169">
        <v>1</v>
      </c>
      <c r="K9311" s="154" cm="1">
        <f t="array" ref="K9311">ROUND(
IF(C9311="Beer",
SUM(LOOKUP(2,1/(SRP!$B$8:$B$10&lt;=E9311)/(SRP!$C$8:$C$10&gt;=E9311),SRP!$D$8:$D$10)*(G9311/100)*(E9311/1000)),
IF(C9311="Spirits",
SUM(LOOKUP(2,1/(SRP!$B$2:$B$7&lt;=E9311)/(SRP!$C$2:$C$7&gt;=E9311),SRP!$D$2:$D$7)*(G9311/100)*(E9311/1000)),
IF(AND(C9311="Wine",D9311="Fortified Wines"),
SUM(LOOKUP(2,1/(SRP!$B$26:$B$29&lt;=E9311)/(SRP!$C$26:$C$29&gt;=E9311),SRP!$D$26:$D$29)*(G9311/100)*(E9311/1000)),
IF(C9311="Wine",
SUM(LOOKUP(2,1/(SRP!$B$21:$B$25&lt;=E9311)/(SRP!$C$21:$C$25&gt;=E9311),SRP!$D$21:$D$25)*(G9311/100)*(E9311/1000)),
IF(AND(C9311="Ready to Drink",D9311="RTD-One Pour Cocktail&gt;7%&lt;=14.5"),
SUM(LOOKUP(2,1/(SRP!$B$16:$B$20&lt;=E9311)/(SRP!$C$16:$C$20&gt;=E9311),SRP!$D$16:$D$20)*(G9311/100)*(E9311/1000)),
IF(C9311="Ready to Drink",
SUM(LOOKUP(2,1/(SRP!$B$11:$B$15&lt;=E9311)/(SRP!$C$11:$C$15&gt;=E9311),SRP!$D$11:$D$15)*(G9311/100)*(E9311/1000)),
0)))))),2)</f>
        <v>5.27</v>
      </c>
      <c r="L9311" s="173" t="str">
        <f t="shared" si="145"/>
        <v>Wine750</v>
      </c>
      <c r="M9311" s="154">
        <f>VLOOKUP(L9311,'Slope %'!C:D,2,0)</f>
        <v>0.1</v>
      </c>
    </row>
    <row r="9312" spans="1:13" x14ac:dyDescent="0.25">
      <c r="A9312" s="169">
        <v>899823</v>
      </c>
      <c r="B9312" s="170" t="s">
        <v>6776</v>
      </c>
      <c r="C9312" s="170" t="s">
        <v>24</v>
      </c>
      <c r="D9312" s="170" t="s">
        <v>185</v>
      </c>
      <c r="E9312" s="170">
        <v>1500</v>
      </c>
      <c r="F9312" s="170">
        <v>6</v>
      </c>
      <c r="G9312" s="171">
        <v>9</v>
      </c>
      <c r="H9312" s="170" t="s">
        <v>26</v>
      </c>
      <c r="I9312" s="171">
        <v>13.74</v>
      </c>
      <c r="J9312" s="169">
        <v>1</v>
      </c>
      <c r="K9312" s="154" cm="1">
        <f t="array" ref="K9312">ROUND(
IF(C9312="Beer",
SUM(LOOKUP(2,1/(SRP!$B$8:$B$10&lt;=E9312)/(SRP!$C$8:$C$10&gt;=E9312),SRP!$D$8:$D$10)*(G9312/100)*(E9312/1000)),
IF(C9312="Spirits",
SUM(LOOKUP(2,1/(SRP!$B$2:$B$7&lt;=E9312)/(SRP!$C$2:$C$7&gt;=E9312),SRP!$D$2:$D$7)*(G9312/100)*(E9312/1000)),
IF(AND(C9312="Wine",D9312="Fortified Wines"),
SUM(LOOKUP(2,1/(SRP!$B$26:$B$29&lt;=E9312)/(SRP!$C$26:$C$29&gt;=E9312),SRP!$D$26:$D$29)*(G9312/100)*(E9312/1000)),
IF(C9312="Wine",
SUM(LOOKUP(2,1/(SRP!$B$21:$B$25&lt;=E9312)/(SRP!$C$21:$C$25&gt;=E9312),SRP!$D$21:$D$25)*(G9312/100)*(E9312/1000)),
IF(AND(C9312="Ready to Drink",D9312="RTD-One Pour Cocktail&gt;7%&lt;=14.5"),
SUM(LOOKUP(2,1/(SRP!$B$16:$B$20&lt;=E9312)/(SRP!$C$16:$C$20&gt;=E9312),SRP!$D$16:$D$20)*(G9312/100)*(E9312/1000)),
IF(C9312="Ready to Drink",
SUM(LOOKUP(2,1/(SRP!$B$11:$B$15&lt;=E9312)/(SRP!$C$11:$C$15&gt;=E9312),SRP!$D$11:$D$15)*(G9312/100)*(E9312/1000)),
0)))))),2)</f>
        <v>10.54</v>
      </c>
      <c r="L9312" s="173" t="str">
        <f t="shared" si="145"/>
        <v>Wine1500</v>
      </c>
      <c r="M9312" s="154">
        <f>VLOOKUP(L9312,'Slope %'!C:D,2,0)</f>
        <v>7.0000000000000007E-2</v>
      </c>
    </row>
    <row r="9313" spans="1:13" x14ac:dyDescent="0.25">
      <c r="A9313" s="169">
        <v>900035</v>
      </c>
      <c r="B9313" s="170" t="s">
        <v>6790</v>
      </c>
      <c r="C9313" s="170" t="s">
        <v>11</v>
      </c>
      <c r="D9313" s="170" t="s">
        <v>12</v>
      </c>
      <c r="E9313" s="170">
        <v>4092</v>
      </c>
      <c r="F9313" s="170">
        <v>1</v>
      </c>
      <c r="G9313" s="171">
        <v>5</v>
      </c>
      <c r="H9313" s="170" t="s">
        <v>105</v>
      </c>
      <c r="I9313" s="171">
        <v>31.99</v>
      </c>
      <c r="J9313" s="169">
        <v>12</v>
      </c>
      <c r="K9313" s="154" cm="1">
        <f t="array" ref="K9313">ROUND(
IF(C9313="Beer",
SUM(LOOKUP(2,1/(SRP!$B$8:$B$10&lt;=E9313)/(SRP!$C$8:$C$10&gt;=E9313),SRP!$D$8:$D$10)*(G9313/100)*(E9313/1000)),
IF(C9313="Spirits",
SUM(LOOKUP(2,1/(SRP!$B$2:$B$7&lt;=E9313)/(SRP!$C$2:$C$7&gt;=E9313),SRP!$D$2:$D$7)*(G9313/100)*(E9313/1000)),
IF(AND(C9313="Wine",D9313="Fortified Wines"),
SUM(LOOKUP(2,1/(SRP!$B$26:$B$29&lt;=E9313)/(SRP!$C$26:$C$29&gt;=E9313),SRP!$D$26:$D$29)*(G9313/100)*(E9313/1000)),
IF(C9313="Wine",
SUM(LOOKUP(2,1/(SRP!$B$21:$B$25&lt;=E9313)/(SRP!$C$21:$C$25&gt;=E9313),SRP!$D$21:$D$25)*(G9313/100)*(E9313/1000)),
IF(AND(C9313="Ready to Drink",D9313="RTD-One Pour Cocktail&gt;7%&lt;=14.5"),
SUM(LOOKUP(2,1/(SRP!$B$16:$B$20&lt;=E9313)/(SRP!$C$16:$C$20&gt;=E9313),SRP!$D$16:$D$20)*(G9313/100)*(E9313/1000)),
IF(C9313="Ready to Drink",
SUM(LOOKUP(2,1/(SRP!$B$11:$B$15&lt;=E9313)/(SRP!$C$11:$C$15&gt;=E9313),SRP!$D$11:$D$15)*(G9313/100)*(E9313/1000)),
0)))))),2)</f>
        <v>15.97</v>
      </c>
      <c r="L9313" s="173" t="str">
        <f t="shared" si="145"/>
        <v>Beer4092</v>
      </c>
      <c r="M9313" s="154">
        <f>VLOOKUP(L9313,'Slope %'!C:D,2,0)</f>
        <v>7.0000000000000007E-2</v>
      </c>
    </row>
    <row r="9314" spans="1:13" x14ac:dyDescent="0.25">
      <c r="A9314" s="169">
        <v>900035</v>
      </c>
      <c r="B9314" s="170" t="s">
        <v>6790</v>
      </c>
      <c r="C9314" s="170" t="s">
        <v>11</v>
      </c>
      <c r="D9314" s="170" t="s">
        <v>12</v>
      </c>
      <c r="E9314" s="170">
        <v>4092</v>
      </c>
      <c r="F9314" s="170">
        <v>1</v>
      </c>
      <c r="G9314" s="171">
        <v>5</v>
      </c>
      <c r="H9314" s="170" t="s">
        <v>105</v>
      </c>
      <c r="I9314" s="171">
        <v>31.99</v>
      </c>
      <c r="J9314" s="169">
        <v>12</v>
      </c>
      <c r="K9314" s="154" cm="1">
        <f t="array" ref="K9314">ROUND(
IF(C9314="Beer",
SUM(LOOKUP(2,1/(SRP!$B$8:$B$10&lt;=E9314)/(SRP!$C$8:$C$10&gt;=E9314),SRP!$D$8:$D$10)*(G9314/100)*(E9314/1000)),
IF(C9314="Spirits",
SUM(LOOKUP(2,1/(SRP!$B$2:$B$7&lt;=E9314)/(SRP!$C$2:$C$7&gt;=E9314),SRP!$D$2:$D$7)*(G9314/100)*(E9314/1000)),
IF(AND(C9314="Wine",D9314="Fortified Wines"),
SUM(LOOKUP(2,1/(SRP!$B$26:$B$29&lt;=E9314)/(SRP!$C$26:$C$29&gt;=E9314),SRP!$D$26:$D$29)*(G9314/100)*(E9314/1000)),
IF(C9314="Wine",
SUM(LOOKUP(2,1/(SRP!$B$21:$B$25&lt;=E9314)/(SRP!$C$21:$C$25&gt;=E9314),SRP!$D$21:$D$25)*(G9314/100)*(E9314/1000)),
IF(AND(C9314="Ready to Drink",D9314="RTD-One Pour Cocktail&gt;7%&lt;=14.5"),
SUM(LOOKUP(2,1/(SRP!$B$16:$B$20&lt;=E9314)/(SRP!$C$16:$C$20&gt;=E9314),SRP!$D$16:$D$20)*(G9314/100)*(E9314/1000)),
IF(C9314="Ready to Drink",
SUM(LOOKUP(2,1/(SRP!$B$11:$B$15&lt;=E9314)/(SRP!$C$11:$C$15&gt;=E9314),SRP!$D$11:$D$15)*(G9314/100)*(E9314/1000)),
0)))))),2)</f>
        <v>15.97</v>
      </c>
      <c r="L9314" s="173" t="str">
        <f t="shared" si="145"/>
        <v>Beer4092</v>
      </c>
      <c r="M9314" s="154">
        <f>VLOOKUP(L9314,'Slope %'!C:D,2,0)</f>
        <v>7.0000000000000007E-2</v>
      </c>
    </row>
    <row r="9315" spans="1:13" x14ac:dyDescent="0.25">
      <c r="A9315" s="169">
        <v>900100</v>
      </c>
      <c r="B9315" s="170" t="s">
        <v>6791</v>
      </c>
      <c r="C9315" s="170" t="s">
        <v>11</v>
      </c>
      <c r="D9315" s="170" t="s">
        <v>267</v>
      </c>
      <c r="E9315" s="170">
        <v>4092</v>
      </c>
      <c r="F9315" s="170">
        <v>1</v>
      </c>
      <c r="G9315" s="171">
        <v>5</v>
      </c>
      <c r="H9315" s="170" t="s">
        <v>105</v>
      </c>
      <c r="I9315" s="171">
        <v>31.49</v>
      </c>
      <c r="J9315" s="169">
        <v>12</v>
      </c>
      <c r="K9315" s="154" cm="1">
        <f t="array" ref="K9315">ROUND(
IF(C9315="Beer",
SUM(LOOKUP(2,1/(SRP!$B$8:$B$10&lt;=E9315)/(SRP!$C$8:$C$10&gt;=E9315),SRP!$D$8:$D$10)*(G9315/100)*(E9315/1000)),
IF(C9315="Spirits",
SUM(LOOKUP(2,1/(SRP!$B$2:$B$7&lt;=E9315)/(SRP!$C$2:$C$7&gt;=E9315),SRP!$D$2:$D$7)*(G9315/100)*(E9315/1000)),
IF(AND(C9315="Wine",D9315="Fortified Wines"),
SUM(LOOKUP(2,1/(SRP!$B$26:$B$29&lt;=E9315)/(SRP!$C$26:$C$29&gt;=E9315),SRP!$D$26:$D$29)*(G9315/100)*(E9315/1000)),
IF(C9315="Wine",
SUM(LOOKUP(2,1/(SRP!$B$21:$B$25&lt;=E9315)/(SRP!$C$21:$C$25&gt;=E9315),SRP!$D$21:$D$25)*(G9315/100)*(E9315/1000)),
IF(AND(C9315="Ready to Drink",D9315="RTD-One Pour Cocktail&gt;7%&lt;=14.5"),
SUM(LOOKUP(2,1/(SRP!$B$16:$B$20&lt;=E9315)/(SRP!$C$16:$C$20&gt;=E9315),SRP!$D$16:$D$20)*(G9315/100)*(E9315/1000)),
IF(C9315="Ready to Drink",
SUM(LOOKUP(2,1/(SRP!$B$11:$B$15&lt;=E9315)/(SRP!$C$11:$C$15&gt;=E9315),SRP!$D$11:$D$15)*(G9315/100)*(E9315/1000)),
0)))))),2)</f>
        <v>15.97</v>
      </c>
      <c r="L9315" s="173" t="str">
        <f t="shared" si="145"/>
        <v>Beer4092</v>
      </c>
      <c r="M9315" s="154">
        <f>VLOOKUP(L9315,'Slope %'!C:D,2,0)</f>
        <v>7.0000000000000007E-2</v>
      </c>
    </row>
    <row r="9316" spans="1:13" x14ac:dyDescent="0.25">
      <c r="A9316" s="169">
        <v>900100</v>
      </c>
      <c r="B9316" s="170" t="s">
        <v>6791</v>
      </c>
      <c r="C9316" s="170" t="s">
        <v>11</v>
      </c>
      <c r="D9316" s="170" t="s">
        <v>267</v>
      </c>
      <c r="E9316" s="170">
        <v>4092</v>
      </c>
      <c r="F9316" s="170">
        <v>1</v>
      </c>
      <c r="G9316" s="171">
        <v>5</v>
      </c>
      <c r="H9316" s="170" t="s">
        <v>105</v>
      </c>
      <c r="I9316" s="171">
        <v>31.49</v>
      </c>
      <c r="J9316" s="169">
        <v>12</v>
      </c>
      <c r="K9316" s="154" cm="1">
        <f t="array" ref="K9316">ROUND(
IF(C9316="Beer",
SUM(LOOKUP(2,1/(SRP!$B$8:$B$10&lt;=E9316)/(SRP!$C$8:$C$10&gt;=E9316),SRP!$D$8:$D$10)*(G9316/100)*(E9316/1000)),
IF(C9316="Spirits",
SUM(LOOKUP(2,1/(SRP!$B$2:$B$7&lt;=E9316)/(SRP!$C$2:$C$7&gt;=E9316),SRP!$D$2:$D$7)*(G9316/100)*(E9316/1000)),
IF(AND(C9316="Wine",D9316="Fortified Wines"),
SUM(LOOKUP(2,1/(SRP!$B$26:$B$29&lt;=E9316)/(SRP!$C$26:$C$29&gt;=E9316),SRP!$D$26:$D$29)*(G9316/100)*(E9316/1000)),
IF(C9316="Wine",
SUM(LOOKUP(2,1/(SRP!$B$21:$B$25&lt;=E9316)/(SRP!$C$21:$C$25&gt;=E9316),SRP!$D$21:$D$25)*(G9316/100)*(E9316/1000)),
IF(AND(C9316="Ready to Drink",D9316="RTD-One Pour Cocktail&gt;7%&lt;=14.5"),
SUM(LOOKUP(2,1/(SRP!$B$16:$B$20&lt;=E9316)/(SRP!$C$16:$C$20&gt;=E9316),SRP!$D$16:$D$20)*(G9316/100)*(E9316/1000)),
IF(C9316="Ready to Drink",
SUM(LOOKUP(2,1/(SRP!$B$11:$B$15&lt;=E9316)/(SRP!$C$11:$C$15&gt;=E9316),SRP!$D$11:$D$15)*(G9316/100)*(E9316/1000)),
0)))))),2)</f>
        <v>15.97</v>
      </c>
      <c r="L9316" s="173" t="str">
        <f t="shared" si="145"/>
        <v>Beer4092</v>
      </c>
      <c r="M9316" s="154">
        <f>VLOOKUP(L9316,'Slope %'!C:D,2,0)</f>
        <v>7.0000000000000007E-2</v>
      </c>
    </row>
    <row r="9317" spans="1:13" x14ac:dyDescent="0.25">
      <c r="A9317" s="169">
        <v>900134</v>
      </c>
      <c r="B9317" s="170" t="s">
        <v>6792</v>
      </c>
      <c r="C9317" s="170" t="s">
        <v>11</v>
      </c>
      <c r="D9317" s="170" t="s">
        <v>12</v>
      </c>
      <c r="E9317" s="170">
        <v>4092</v>
      </c>
      <c r="F9317" s="170">
        <v>1</v>
      </c>
      <c r="G9317" s="171">
        <v>5</v>
      </c>
      <c r="H9317" s="170" t="s">
        <v>13</v>
      </c>
      <c r="I9317" s="171">
        <v>25.99</v>
      </c>
      <c r="J9317" s="169">
        <v>12</v>
      </c>
      <c r="K9317" s="154" cm="1">
        <f t="array" ref="K9317">ROUND(
IF(C9317="Beer",
SUM(LOOKUP(2,1/(SRP!$B$8:$B$10&lt;=E9317)/(SRP!$C$8:$C$10&gt;=E9317),SRP!$D$8:$D$10)*(G9317/100)*(E9317/1000)),
IF(C9317="Spirits",
SUM(LOOKUP(2,1/(SRP!$B$2:$B$7&lt;=E9317)/(SRP!$C$2:$C$7&gt;=E9317),SRP!$D$2:$D$7)*(G9317/100)*(E9317/1000)),
IF(AND(C9317="Wine",D9317="Fortified Wines"),
SUM(LOOKUP(2,1/(SRP!$B$26:$B$29&lt;=E9317)/(SRP!$C$26:$C$29&gt;=E9317),SRP!$D$26:$D$29)*(G9317/100)*(E9317/1000)),
IF(C9317="Wine",
SUM(LOOKUP(2,1/(SRP!$B$21:$B$25&lt;=E9317)/(SRP!$C$21:$C$25&gt;=E9317),SRP!$D$21:$D$25)*(G9317/100)*(E9317/1000)),
IF(AND(C9317="Ready to Drink",D9317="RTD-One Pour Cocktail&gt;7%&lt;=14.5"),
SUM(LOOKUP(2,1/(SRP!$B$16:$B$20&lt;=E9317)/(SRP!$C$16:$C$20&gt;=E9317),SRP!$D$16:$D$20)*(G9317/100)*(E9317/1000)),
IF(C9317="Ready to Drink",
SUM(LOOKUP(2,1/(SRP!$B$11:$B$15&lt;=E9317)/(SRP!$C$11:$C$15&gt;=E9317),SRP!$D$11:$D$15)*(G9317/100)*(E9317/1000)),
0)))))),2)</f>
        <v>15.97</v>
      </c>
      <c r="L9317" s="173" t="str">
        <f t="shared" si="145"/>
        <v>Beer4092</v>
      </c>
      <c r="M9317" s="154">
        <f>VLOOKUP(L9317,'Slope %'!C:D,2,0)</f>
        <v>7.0000000000000007E-2</v>
      </c>
    </row>
    <row r="9318" spans="1:13" x14ac:dyDescent="0.25">
      <c r="A9318" s="169">
        <v>900134</v>
      </c>
      <c r="B9318" s="170" t="s">
        <v>6792</v>
      </c>
      <c r="C9318" s="170" t="s">
        <v>11</v>
      </c>
      <c r="D9318" s="170" t="s">
        <v>12</v>
      </c>
      <c r="E9318" s="170">
        <v>4092</v>
      </c>
      <c r="F9318" s="170">
        <v>1</v>
      </c>
      <c r="G9318" s="171">
        <v>5</v>
      </c>
      <c r="H9318" s="170" t="s">
        <v>13</v>
      </c>
      <c r="I9318" s="171">
        <v>25.99</v>
      </c>
      <c r="J9318" s="169">
        <v>12</v>
      </c>
      <c r="K9318" s="154" cm="1">
        <f t="array" ref="K9318">ROUND(
IF(C9318="Beer",
SUM(LOOKUP(2,1/(SRP!$B$8:$B$10&lt;=E9318)/(SRP!$C$8:$C$10&gt;=E9318),SRP!$D$8:$D$10)*(G9318/100)*(E9318/1000)),
IF(C9318="Spirits",
SUM(LOOKUP(2,1/(SRP!$B$2:$B$7&lt;=E9318)/(SRP!$C$2:$C$7&gt;=E9318),SRP!$D$2:$D$7)*(G9318/100)*(E9318/1000)),
IF(AND(C9318="Wine",D9318="Fortified Wines"),
SUM(LOOKUP(2,1/(SRP!$B$26:$B$29&lt;=E9318)/(SRP!$C$26:$C$29&gt;=E9318),SRP!$D$26:$D$29)*(G9318/100)*(E9318/1000)),
IF(C9318="Wine",
SUM(LOOKUP(2,1/(SRP!$B$21:$B$25&lt;=E9318)/(SRP!$C$21:$C$25&gt;=E9318),SRP!$D$21:$D$25)*(G9318/100)*(E9318/1000)),
IF(AND(C9318="Ready to Drink",D9318="RTD-One Pour Cocktail&gt;7%&lt;=14.5"),
SUM(LOOKUP(2,1/(SRP!$B$16:$B$20&lt;=E9318)/(SRP!$C$16:$C$20&gt;=E9318),SRP!$D$16:$D$20)*(G9318/100)*(E9318/1000)),
IF(C9318="Ready to Drink",
SUM(LOOKUP(2,1/(SRP!$B$11:$B$15&lt;=E9318)/(SRP!$C$11:$C$15&gt;=E9318),SRP!$D$11:$D$15)*(G9318/100)*(E9318/1000)),
0)))))),2)</f>
        <v>15.97</v>
      </c>
      <c r="L9318" s="173" t="str">
        <f t="shared" si="145"/>
        <v>Beer4092</v>
      </c>
      <c r="M9318" s="154">
        <f>VLOOKUP(L9318,'Slope %'!C:D,2,0)</f>
        <v>7.0000000000000007E-2</v>
      </c>
    </row>
    <row r="9319" spans="1:13" x14ac:dyDescent="0.25">
      <c r="A9319" s="169">
        <v>900159</v>
      </c>
      <c r="B9319" s="170" t="s">
        <v>6793</v>
      </c>
      <c r="C9319" s="170" t="s">
        <v>11</v>
      </c>
      <c r="D9319" s="170" t="s">
        <v>267</v>
      </c>
      <c r="E9319" s="170">
        <v>8184</v>
      </c>
      <c r="F9319" s="170">
        <v>1</v>
      </c>
      <c r="G9319" s="171">
        <v>5</v>
      </c>
      <c r="H9319" s="170" t="s">
        <v>105</v>
      </c>
      <c r="I9319" s="171">
        <v>55.99</v>
      </c>
      <c r="J9319" s="169">
        <v>24</v>
      </c>
      <c r="K9319" s="154" cm="1">
        <f t="array" ref="K9319">ROUND(
IF(C9319="Beer",
SUM(LOOKUP(2,1/(SRP!$B$8:$B$10&lt;=E9319)/(SRP!$C$8:$C$10&gt;=E9319),SRP!$D$8:$D$10)*(G9319/100)*(E9319/1000)),
IF(C9319="Spirits",
SUM(LOOKUP(2,1/(SRP!$B$2:$B$7&lt;=E9319)/(SRP!$C$2:$C$7&gt;=E9319),SRP!$D$2:$D$7)*(G9319/100)*(E9319/1000)),
IF(AND(C9319="Wine",D9319="Fortified Wines"),
SUM(LOOKUP(2,1/(SRP!$B$26:$B$29&lt;=E9319)/(SRP!$C$26:$C$29&gt;=E9319),SRP!$D$26:$D$29)*(G9319/100)*(E9319/1000)),
IF(C9319="Wine",
SUM(LOOKUP(2,1/(SRP!$B$21:$B$25&lt;=E9319)/(SRP!$C$21:$C$25&gt;=E9319),SRP!$D$21:$D$25)*(G9319/100)*(E9319/1000)),
IF(AND(C9319="Ready to Drink",D9319="RTD-One Pour Cocktail&gt;7%&lt;=14.5"),
SUM(LOOKUP(2,1/(SRP!$B$16:$B$20&lt;=E9319)/(SRP!$C$16:$C$20&gt;=E9319),SRP!$D$16:$D$20)*(G9319/100)*(E9319/1000)),
IF(C9319="Ready to Drink",
SUM(LOOKUP(2,1/(SRP!$B$11:$B$15&lt;=E9319)/(SRP!$C$11:$C$15&gt;=E9319),SRP!$D$11:$D$15)*(G9319/100)*(E9319/1000)),
0)))))),2)</f>
        <v>31.95</v>
      </c>
      <c r="L9319" s="173" t="str">
        <f t="shared" si="145"/>
        <v>Beer8184</v>
      </c>
      <c r="M9319" s="154">
        <f>VLOOKUP(L9319,'Slope %'!C:D,2,0)</f>
        <v>0.05</v>
      </c>
    </row>
    <row r="9320" spans="1:13" x14ac:dyDescent="0.25">
      <c r="A9320" s="169">
        <v>900159</v>
      </c>
      <c r="B9320" s="170" t="s">
        <v>6793</v>
      </c>
      <c r="C9320" s="170" t="s">
        <v>11</v>
      </c>
      <c r="D9320" s="170" t="s">
        <v>267</v>
      </c>
      <c r="E9320" s="170">
        <v>8184</v>
      </c>
      <c r="F9320" s="170">
        <v>1</v>
      </c>
      <c r="G9320" s="171">
        <v>5</v>
      </c>
      <c r="H9320" s="170" t="s">
        <v>105</v>
      </c>
      <c r="I9320" s="171">
        <v>55.99</v>
      </c>
      <c r="J9320" s="169">
        <v>24</v>
      </c>
      <c r="K9320" s="154" cm="1">
        <f t="array" ref="K9320">ROUND(
IF(C9320="Beer",
SUM(LOOKUP(2,1/(SRP!$B$8:$B$10&lt;=E9320)/(SRP!$C$8:$C$10&gt;=E9320),SRP!$D$8:$D$10)*(G9320/100)*(E9320/1000)),
IF(C9320="Spirits",
SUM(LOOKUP(2,1/(SRP!$B$2:$B$7&lt;=E9320)/(SRP!$C$2:$C$7&gt;=E9320),SRP!$D$2:$D$7)*(G9320/100)*(E9320/1000)),
IF(AND(C9320="Wine",D9320="Fortified Wines"),
SUM(LOOKUP(2,1/(SRP!$B$26:$B$29&lt;=E9320)/(SRP!$C$26:$C$29&gt;=E9320),SRP!$D$26:$D$29)*(G9320/100)*(E9320/1000)),
IF(C9320="Wine",
SUM(LOOKUP(2,1/(SRP!$B$21:$B$25&lt;=E9320)/(SRP!$C$21:$C$25&gt;=E9320),SRP!$D$21:$D$25)*(G9320/100)*(E9320/1000)),
IF(AND(C9320="Ready to Drink",D9320="RTD-One Pour Cocktail&gt;7%&lt;=14.5"),
SUM(LOOKUP(2,1/(SRP!$B$16:$B$20&lt;=E9320)/(SRP!$C$16:$C$20&gt;=E9320),SRP!$D$16:$D$20)*(G9320/100)*(E9320/1000)),
IF(C9320="Ready to Drink",
SUM(LOOKUP(2,1/(SRP!$B$11:$B$15&lt;=E9320)/(SRP!$C$11:$C$15&gt;=E9320),SRP!$D$11:$D$15)*(G9320/100)*(E9320/1000)),
0)))))),2)</f>
        <v>31.95</v>
      </c>
      <c r="L9320" s="173" t="str">
        <f t="shared" si="145"/>
        <v>Beer8184</v>
      </c>
      <c r="M9320" s="154">
        <f>VLOOKUP(L9320,'Slope %'!C:D,2,0)</f>
        <v>0.05</v>
      </c>
    </row>
    <row r="9321" spans="1:13" x14ac:dyDescent="0.25">
      <c r="A9321" s="169">
        <v>900308</v>
      </c>
      <c r="B9321" s="170" t="s">
        <v>6794</v>
      </c>
      <c r="C9321" s="170" t="s">
        <v>11</v>
      </c>
      <c r="D9321" s="170" t="s">
        <v>211</v>
      </c>
      <c r="E9321" s="170">
        <v>4092</v>
      </c>
      <c r="F9321" s="170">
        <v>1</v>
      </c>
      <c r="G9321" s="171">
        <v>4</v>
      </c>
      <c r="H9321" s="170" t="s">
        <v>105</v>
      </c>
      <c r="I9321" s="171">
        <v>31.99</v>
      </c>
      <c r="J9321" s="169">
        <v>12</v>
      </c>
      <c r="K9321" s="154" cm="1">
        <f t="array" ref="K9321">ROUND(
IF(C9321="Beer",
SUM(LOOKUP(2,1/(SRP!$B$8:$B$10&lt;=E9321)/(SRP!$C$8:$C$10&gt;=E9321),SRP!$D$8:$D$10)*(G9321/100)*(E9321/1000)),
IF(C9321="Spirits",
SUM(LOOKUP(2,1/(SRP!$B$2:$B$7&lt;=E9321)/(SRP!$C$2:$C$7&gt;=E9321),SRP!$D$2:$D$7)*(G9321/100)*(E9321/1000)),
IF(AND(C9321="Wine",D9321="Fortified Wines"),
SUM(LOOKUP(2,1/(SRP!$B$26:$B$29&lt;=E9321)/(SRP!$C$26:$C$29&gt;=E9321),SRP!$D$26:$D$29)*(G9321/100)*(E9321/1000)),
IF(C9321="Wine",
SUM(LOOKUP(2,1/(SRP!$B$21:$B$25&lt;=E9321)/(SRP!$C$21:$C$25&gt;=E9321),SRP!$D$21:$D$25)*(G9321/100)*(E9321/1000)),
IF(AND(C9321="Ready to Drink",D9321="RTD-One Pour Cocktail&gt;7%&lt;=14.5"),
SUM(LOOKUP(2,1/(SRP!$B$16:$B$20&lt;=E9321)/(SRP!$C$16:$C$20&gt;=E9321),SRP!$D$16:$D$20)*(G9321/100)*(E9321/1000)),
IF(C9321="Ready to Drink",
SUM(LOOKUP(2,1/(SRP!$B$11:$B$15&lt;=E9321)/(SRP!$C$11:$C$15&gt;=E9321),SRP!$D$11:$D$15)*(G9321/100)*(E9321/1000)),
0)))))),2)</f>
        <v>12.78</v>
      </c>
      <c r="L9321" s="173" t="str">
        <f t="shared" si="145"/>
        <v>Beer4092</v>
      </c>
      <c r="M9321" s="154">
        <f>VLOOKUP(L9321,'Slope %'!C:D,2,0)</f>
        <v>7.0000000000000007E-2</v>
      </c>
    </row>
    <row r="9322" spans="1:13" x14ac:dyDescent="0.25">
      <c r="A9322" s="169">
        <v>900308</v>
      </c>
      <c r="B9322" s="170" t="s">
        <v>6794</v>
      </c>
      <c r="C9322" s="170" t="s">
        <v>11</v>
      </c>
      <c r="D9322" s="170" t="s">
        <v>211</v>
      </c>
      <c r="E9322" s="170">
        <v>4092</v>
      </c>
      <c r="F9322" s="170">
        <v>1</v>
      </c>
      <c r="G9322" s="171">
        <v>4</v>
      </c>
      <c r="H9322" s="170" t="s">
        <v>105</v>
      </c>
      <c r="I9322" s="171">
        <v>31.99</v>
      </c>
      <c r="J9322" s="169">
        <v>12</v>
      </c>
      <c r="K9322" s="154" cm="1">
        <f t="array" ref="K9322">ROUND(
IF(C9322="Beer",
SUM(LOOKUP(2,1/(SRP!$B$8:$B$10&lt;=E9322)/(SRP!$C$8:$C$10&gt;=E9322),SRP!$D$8:$D$10)*(G9322/100)*(E9322/1000)),
IF(C9322="Spirits",
SUM(LOOKUP(2,1/(SRP!$B$2:$B$7&lt;=E9322)/(SRP!$C$2:$C$7&gt;=E9322),SRP!$D$2:$D$7)*(G9322/100)*(E9322/1000)),
IF(AND(C9322="Wine",D9322="Fortified Wines"),
SUM(LOOKUP(2,1/(SRP!$B$26:$B$29&lt;=E9322)/(SRP!$C$26:$C$29&gt;=E9322),SRP!$D$26:$D$29)*(G9322/100)*(E9322/1000)),
IF(C9322="Wine",
SUM(LOOKUP(2,1/(SRP!$B$21:$B$25&lt;=E9322)/(SRP!$C$21:$C$25&gt;=E9322),SRP!$D$21:$D$25)*(G9322/100)*(E9322/1000)),
IF(AND(C9322="Ready to Drink",D9322="RTD-One Pour Cocktail&gt;7%&lt;=14.5"),
SUM(LOOKUP(2,1/(SRP!$B$16:$B$20&lt;=E9322)/(SRP!$C$16:$C$20&gt;=E9322),SRP!$D$16:$D$20)*(G9322/100)*(E9322/1000)),
IF(C9322="Ready to Drink",
SUM(LOOKUP(2,1/(SRP!$B$11:$B$15&lt;=E9322)/(SRP!$C$11:$C$15&gt;=E9322),SRP!$D$11:$D$15)*(G9322/100)*(E9322/1000)),
0)))))),2)</f>
        <v>12.78</v>
      </c>
      <c r="L9322" s="173" t="str">
        <f t="shared" si="145"/>
        <v>Beer4092</v>
      </c>
      <c r="M9322" s="154">
        <f>VLOOKUP(L9322,'Slope %'!C:D,2,0)</f>
        <v>7.0000000000000007E-2</v>
      </c>
    </row>
    <row r="9323" spans="1:13" x14ac:dyDescent="0.25">
      <c r="A9323" s="169">
        <v>900480</v>
      </c>
      <c r="B9323" s="170" t="s">
        <v>6795</v>
      </c>
      <c r="C9323" s="170" t="s">
        <v>11</v>
      </c>
      <c r="D9323" s="170" t="s">
        <v>12</v>
      </c>
      <c r="E9323" s="170">
        <v>8184</v>
      </c>
      <c r="F9323" s="170">
        <v>1</v>
      </c>
      <c r="G9323" s="171">
        <v>5</v>
      </c>
      <c r="H9323" s="170" t="s">
        <v>105</v>
      </c>
      <c r="I9323" s="171">
        <v>55.49</v>
      </c>
      <c r="J9323" s="169">
        <v>24</v>
      </c>
      <c r="K9323" s="154" cm="1">
        <f t="array" ref="K9323">ROUND(
IF(C9323="Beer",
SUM(LOOKUP(2,1/(SRP!$B$8:$B$10&lt;=E9323)/(SRP!$C$8:$C$10&gt;=E9323),SRP!$D$8:$D$10)*(G9323/100)*(E9323/1000)),
IF(C9323="Spirits",
SUM(LOOKUP(2,1/(SRP!$B$2:$B$7&lt;=E9323)/(SRP!$C$2:$C$7&gt;=E9323),SRP!$D$2:$D$7)*(G9323/100)*(E9323/1000)),
IF(AND(C9323="Wine",D9323="Fortified Wines"),
SUM(LOOKUP(2,1/(SRP!$B$26:$B$29&lt;=E9323)/(SRP!$C$26:$C$29&gt;=E9323),SRP!$D$26:$D$29)*(G9323/100)*(E9323/1000)),
IF(C9323="Wine",
SUM(LOOKUP(2,1/(SRP!$B$21:$B$25&lt;=E9323)/(SRP!$C$21:$C$25&gt;=E9323),SRP!$D$21:$D$25)*(G9323/100)*(E9323/1000)),
IF(AND(C9323="Ready to Drink",D9323="RTD-One Pour Cocktail&gt;7%&lt;=14.5"),
SUM(LOOKUP(2,1/(SRP!$B$16:$B$20&lt;=E9323)/(SRP!$C$16:$C$20&gt;=E9323),SRP!$D$16:$D$20)*(G9323/100)*(E9323/1000)),
IF(C9323="Ready to Drink",
SUM(LOOKUP(2,1/(SRP!$B$11:$B$15&lt;=E9323)/(SRP!$C$11:$C$15&gt;=E9323),SRP!$D$11:$D$15)*(G9323/100)*(E9323/1000)),
0)))))),2)</f>
        <v>31.95</v>
      </c>
      <c r="L9323" s="173" t="str">
        <f t="shared" si="145"/>
        <v>Beer8184</v>
      </c>
      <c r="M9323" s="154">
        <f>VLOOKUP(L9323,'Slope %'!C:D,2,0)</f>
        <v>0.05</v>
      </c>
    </row>
    <row r="9324" spans="1:13" x14ac:dyDescent="0.25">
      <c r="A9324" s="169">
        <v>900480</v>
      </c>
      <c r="B9324" s="170" t="s">
        <v>6795</v>
      </c>
      <c r="C9324" s="170" t="s">
        <v>11</v>
      </c>
      <c r="D9324" s="170" t="s">
        <v>12</v>
      </c>
      <c r="E9324" s="170">
        <v>8184</v>
      </c>
      <c r="F9324" s="170">
        <v>1</v>
      </c>
      <c r="G9324" s="171">
        <v>5</v>
      </c>
      <c r="H9324" s="170" t="s">
        <v>105</v>
      </c>
      <c r="I9324" s="171">
        <v>55.49</v>
      </c>
      <c r="J9324" s="169">
        <v>24</v>
      </c>
      <c r="K9324" s="154" cm="1">
        <f t="array" ref="K9324">ROUND(
IF(C9324="Beer",
SUM(LOOKUP(2,1/(SRP!$B$8:$B$10&lt;=E9324)/(SRP!$C$8:$C$10&gt;=E9324),SRP!$D$8:$D$10)*(G9324/100)*(E9324/1000)),
IF(C9324="Spirits",
SUM(LOOKUP(2,1/(SRP!$B$2:$B$7&lt;=E9324)/(SRP!$C$2:$C$7&gt;=E9324),SRP!$D$2:$D$7)*(G9324/100)*(E9324/1000)),
IF(AND(C9324="Wine",D9324="Fortified Wines"),
SUM(LOOKUP(2,1/(SRP!$B$26:$B$29&lt;=E9324)/(SRP!$C$26:$C$29&gt;=E9324),SRP!$D$26:$D$29)*(G9324/100)*(E9324/1000)),
IF(C9324="Wine",
SUM(LOOKUP(2,1/(SRP!$B$21:$B$25&lt;=E9324)/(SRP!$C$21:$C$25&gt;=E9324),SRP!$D$21:$D$25)*(G9324/100)*(E9324/1000)),
IF(AND(C9324="Ready to Drink",D9324="RTD-One Pour Cocktail&gt;7%&lt;=14.5"),
SUM(LOOKUP(2,1/(SRP!$B$16:$B$20&lt;=E9324)/(SRP!$C$16:$C$20&gt;=E9324),SRP!$D$16:$D$20)*(G9324/100)*(E9324/1000)),
IF(C9324="Ready to Drink",
SUM(LOOKUP(2,1/(SRP!$B$11:$B$15&lt;=E9324)/(SRP!$C$11:$C$15&gt;=E9324),SRP!$D$11:$D$15)*(G9324/100)*(E9324/1000)),
0)))))),2)</f>
        <v>31.95</v>
      </c>
      <c r="L9324" s="173" t="str">
        <f t="shared" si="145"/>
        <v>Beer8184</v>
      </c>
      <c r="M9324" s="154">
        <f>VLOOKUP(L9324,'Slope %'!C:D,2,0)</f>
        <v>0.05</v>
      </c>
    </row>
    <row r="9325" spans="1:13" x14ac:dyDescent="0.25">
      <c r="A9325" s="169">
        <v>900621</v>
      </c>
      <c r="B9325" s="170" t="s">
        <v>6796</v>
      </c>
      <c r="C9325" s="170" t="s">
        <v>11</v>
      </c>
      <c r="D9325" s="170" t="s">
        <v>12</v>
      </c>
      <c r="E9325" s="170">
        <v>2046</v>
      </c>
      <c r="F9325" s="170">
        <v>4</v>
      </c>
      <c r="G9325" s="171">
        <v>5</v>
      </c>
      <c r="H9325" s="170" t="s">
        <v>13</v>
      </c>
      <c r="I9325" s="171">
        <v>15.79</v>
      </c>
      <c r="J9325" s="169">
        <v>6</v>
      </c>
      <c r="K9325" s="154" cm="1">
        <f t="array" ref="K9325">ROUND(
IF(C9325="Beer",
SUM(LOOKUP(2,1/(SRP!$B$8:$B$10&lt;=E9325)/(SRP!$C$8:$C$10&gt;=E9325),SRP!$D$8:$D$10)*(G9325/100)*(E9325/1000)),
IF(C9325="Spirits",
SUM(LOOKUP(2,1/(SRP!$B$2:$B$7&lt;=E9325)/(SRP!$C$2:$C$7&gt;=E9325),SRP!$D$2:$D$7)*(G9325/100)*(E9325/1000)),
IF(AND(C9325="Wine",D9325="Fortified Wines"),
SUM(LOOKUP(2,1/(SRP!$B$26:$B$29&lt;=E9325)/(SRP!$C$26:$C$29&gt;=E9325),SRP!$D$26:$D$29)*(G9325/100)*(E9325/1000)),
IF(C9325="Wine",
SUM(LOOKUP(2,1/(SRP!$B$21:$B$25&lt;=E9325)/(SRP!$C$21:$C$25&gt;=E9325),SRP!$D$21:$D$25)*(G9325/100)*(E9325/1000)),
IF(AND(C9325="Ready to Drink",D9325="RTD-One Pour Cocktail&gt;7%&lt;=14.5"),
SUM(LOOKUP(2,1/(SRP!$B$16:$B$20&lt;=E9325)/(SRP!$C$16:$C$20&gt;=E9325),SRP!$D$16:$D$20)*(G9325/100)*(E9325/1000)),
IF(C9325="Ready to Drink",
SUM(LOOKUP(2,1/(SRP!$B$11:$B$15&lt;=E9325)/(SRP!$C$11:$C$15&gt;=E9325),SRP!$D$11:$D$15)*(G9325/100)*(E9325/1000)),
0)))))),2)</f>
        <v>7.99</v>
      </c>
      <c r="L9325" s="173" t="str">
        <f t="shared" si="145"/>
        <v>Beer2046</v>
      </c>
      <c r="M9325" s="154">
        <f>VLOOKUP(L9325,'Slope %'!C:D,2,0)</f>
        <v>0.1</v>
      </c>
    </row>
    <row r="9326" spans="1:13" x14ac:dyDescent="0.25">
      <c r="A9326" s="169">
        <v>900621</v>
      </c>
      <c r="B9326" s="170" t="s">
        <v>6796</v>
      </c>
      <c r="C9326" s="170" t="s">
        <v>11</v>
      </c>
      <c r="D9326" s="170" t="s">
        <v>12</v>
      </c>
      <c r="E9326" s="170">
        <v>2046</v>
      </c>
      <c r="F9326" s="170">
        <v>4</v>
      </c>
      <c r="G9326" s="171">
        <v>5</v>
      </c>
      <c r="H9326" s="170" t="s">
        <v>13</v>
      </c>
      <c r="I9326" s="171">
        <v>15.79</v>
      </c>
      <c r="J9326" s="169">
        <v>6</v>
      </c>
      <c r="K9326" s="154" cm="1">
        <f t="array" ref="K9326">ROUND(
IF(C9326="Beer",
SUM(LOOKUP(2,1/(SRP!$B$8:$B$10&lt;=E9326)/(SRP!$C$8:$C$10&gt;=E9326),SRP!$D$8:$D$10)*(G9326/100)*(E9326/1000)),
IF(C9326="Spirits",
SUM(LOOKUP(2,1/(SRP!$B$2:$B$7&lt;=E9326)/(SRP!$C$2:$C$7&gt;=E9326),SRP!$D$2:$D$7)*(G9326/100)*(E9326/1000)),
IF(AND(C9326="Wine",D9326="Fortified Wines"),
SUM(LOOKUP(2,1/(SRP!$B$26:$B$29&lt;=E9326)/(SRP!$C$26:$C$29&gt;=E9326),SRP!$D$26:$D$29)*(G9326/100)*(E9326/1000)),
IF(C9326="Wine",
SUM(LOOKUP(2,1/(SRP!$B$21:$B$25&lt;=E9326)/(SRP!$C$21:$C$25&gt;=E9326),SRP!$D$21:$D$25)*(G9326/100)*(E9326/1000)),
IF(AND(C9326="Ready to Drink",D9326="RTD-One Pour Cocktail&gt;7%&lt;=14.5"),
SUM(LOOKUP(2,1/(SRP!$B$16:$B$20&lt;=E9326)/(SRP!$C$16:$C$20&gt;=E9326),SRP!$D$16:$D$20)*(G9326/100)*(E9326/1000)),
IF(C9326="Ready to Drink",
SUM(LOOKUP(2,1/(SRP!$B$11:$B$15&lt;=E9326)/(SRP!$C$11:$C$15&gt;=E9326),SRP!$D$11:$D$15)*(G9326/100)*(E9326/1000)),
0)))))),2)</f>
        <v>7.99</v>
      </c>
      <c r="L9326" s="173" t="str">
        <f t="shared" si="145"/>
        <v>Beer2046</v>
      </c>
      <c r="M9326" s="154">
        <f>VLOOKUP(L9326,'Slope %'!C:D,2,0)</f>
        <v>0.1</v>
      </c>
    </row>
    <row r="9327" spans="1:13" x14ac:dyDescent="0.25">
      <c r="A9327" s="169">
        <v>900779</v>
      </c>
      <c r="B9327" s="170" t="s">
        <v>6797</v>
      </c>
      <c r="C9327" s="170" t="s">
        <v>11</v>
      </c>
      <c r="D9327" s="170" t="s">
        <v>12</v>
      </c>
      <c r="E9327" s="170">
        <v>8184</v>
      </c>
      <c r="F9327" s="170">
        <v>1</v>
      </c>
      <c r="G9327" s="171">
        <v>5</v>
      </c>
      <c r="H9327" s="170" t="s">
        <v>13</v>
      </c>
      <c r="I9327" s="171">
        <v>54.29</v>
      </c>
      <c r="J9327" s="169">
        <v>24</v>
      </c>
      <c r="K9327" s="154" cm="1">
        <f t="array" ref="K9327">ROUND(
IF(C9327="Beer",
SUM(LOOKUP(2,1/(SRP!$B$8:$B$10&lt;=E9327)/(SRP!$C$8:$C$10&gt;=E9327),SRP!$D$8:$D$10)*(G9327/100)*(E9327/1000)),
IF(C9327="Spirits",
SUM(LOOKUP(2,1/(SRP!$B$2:$B$7&lt;=E9327)/(SRP!$C$2:$C$7&gt;=E9327),SRP!$D$2:$D$7)*(G9327/100)*(E9327/1000)),
IF(AND(C9327="Wine",D9327="Fortified Wines"),
SUM(LOOKUP(2,1/(SRP!$B$26:$B$29&lt;=E9327)/(SRP!$C$26:$C$29&gt;=E9327),SRP!$D$26:$D$29)*(G9327/100)*(E9327/1000)),
IF(C9327="Wine",
SUM(LOOKUP(2,1/(SRP!$B$21:$B$25&lt;=E9327)/(SRP!$C$21:$C$25&gt;=E9327),SRP!$D$21:$D$25)*(G9327/100)*(E9327/1000)),
IF(AND(C9327="Ready to Drink",D9327="RTD-One Pour Cocktail&gt;7%&lt;=14.5"),
SUM(LOOKUP(2,1/(SRP!$B$16:$B$20&lt;=E9327)/(SRP!$C$16:$C$20&gt;=E9327),SRP!$D$16:$D$20)*(G9327/100)*(E9327/1000)),
IF(C9327="Ready to Drink",
SUM(LOOKUP(2,1/(SRP!$B$11:$B$15&lt;=E9327)/(SRP!$C$11:$C$15&gt;=E9327),SRP!$D$11:$D$15)*(G9327/100)*(E9327/1000)),
0)))))),2)</f>
        <v>31.95</v>
      </c>
      <c r="L9327" s="173" t="str">
        <f t="shared" si="145"/>
        <v>Beer8184</v>
      </c>
      <c r="M9327" s="154">
        <f>VLOOKUP(L9327,'Slope %'!C:D,2,0)</f>
        <v>0.05</v>
      </c>
    </row>
    <row r="9328" spans="1:13" x14ac:dyDescent="0.25">
      <c r="A9328" s="169">
        <v>900779</v>
      </c>
      <c r="B9328" s="170" t="s">
        <v>6797</v>
      </c>
      <c r="C9328" s="170" t="s">
        <v>11</v>
      </c>
      <c r="D9328" s="170" t="s">
        <v>12</v>
      </c>
      <c r="E9328" s="170">
        <v>8184</v>
      </c>
      <c r="F9328" s="170">
        <v>1</v>
      </c>
      <c r="G9328" s="171">
        <v>5</v>
      </c>
      <c r="H9328" s="170" t="s">
        <v>13</v>
      </c>
      <c r="I9328" s="171">
        <v>54.29</v>
      </c>
      <c r="J9328" s="169">
        <v>24</v>
      </c>
      <c r="K9328" s="154" cm="1">
        <f t="array" ref="K9328">ROUND(
IF(C9328="Beer",
SUM(LOOKUP(2,1/(SRP!$B$8:$B$10&lt;=E9328)/(SRP!$C$8:$C$10&gt;=E9328),SRP!$D$8:$D$10)*(G9328/100)*(E9328/1000)),
IF(C9328="Spirits",
SUM(LOOKUP(2,1/(SRP!$B$2:$B$7&lt;=E9328)/(SRP!$C$2:$C$7&gt;=E9328),SRP!$D$2:$D$7)*(G9328/100)*(E9328/1000)),
IF(AND(C9328="Wine",D9328="Fortified Wines"),
SUM(LOOKUP(2,1/(SRP!$B$26:$B$29&lt;=E9328)/(SRP!$C$26:$C$29&gt;=E9328),SRP!$D$26:$D$29)*(G9328/100)*(E9328/1000)),
IF(C9328="Wine",
SUM(LOOKUP(2,1/(SRP!$B$21:$B$25&lt;=E9328)/(SRP!$C$21:$C$25&gt;=E9328),SRP!$D$21:$D$25)*(G9328/100)*(E9328/1000)),
IF(AND(C9328="Ready to Drink",D9328="RTD-One Pour Cocktail&gt;7%&lt;=14.5"),
SUM(LOOKUP(2,1/(SRP!$B$16:$B$20&lt;=E9328)/(SRP!$C$16:$C$20&gt;=E9328),SRP!$D$16:$D$20)*(G9328/100)*(E9328/1000)),
IF(C9328="Ready to Drink",
SUM(LOOKUP(2,1/(SRP!$B$11:$B$15&lt;=E9328)/(SRP!$C$11:$C$15&gt;=E9328),SRP!$D$11:$D$15)*(G9328/100)*(E9328/1000)),
0)))))),2)</f>
        <v>31.95</v>
      </c>
      <c r="L9328" s="173" t="str">
        <f t="shared" si="145"/>
        <v>Beer8184</v>
      </c>
      <c r="M9328" s="154">
        <f>VLOOKUP(L9328,'Slope %'!C:D,2,0)</f>
        <v>0.05</v>
      </c>
    </row>
    <row r="9329" spans="1:13" x14ac:dyDescent="0.25">
      <c r="A9329" s="169">
        <v>902619</v>
      </c>
      <c r="B9329" s="170" t="s">
        <v>6798</v>
      </c>
      <c r="C9329" s="170" t="s">
        <v>11</v>
      </c>
      <c r="D9329" s="170" t="s">
        <v>12</v>
      </c>
      <c r="E9329" s="170">
        <v>2046</v>
      </c>
      <c r="F9329" s="170">
        <v>4</v>
      </c>
      <c r="G9329" s="171">
        <v>5</v>
      </c>
      <c r="H9329" s="170" t="s">
        <v>105</v>
      </c>
      <c r="I9329" s="171">
        <v>16.09</v>
      </c>
      <c r="J9329" s="169">
        <v>6</v>
      </c>
      <c r="K9329" s="154" cm="1">
        <f t="array" ref="K9329">ROUND(
IF(C9329="Beer",
SUM(LOOKUP(2,1/(SRP!$B$8:$B$10&lt;=E9329)/(SRP!$C$8:$C$10&gt;=E9329),SRP!$D$8:$D$10)*(G9329/100)*(E9329/1000)),
IF(C9329="Spirits",
SUM(LOOKUP(2,1/(SRP!$B$2:$B$7&lt;=E9329)/(SRP!$C$2:$C$7&gt;=E9329),SRP!$D$2:$D$7)*(G9329/100)*(E9329/1000)),
IF(AND(C9329="Wine",D9329="Fortified Wines"),
SUM(LOOKUP(2,1/(SRP!$B$26:$B$29&lt;=E9329)/(SRP!$C$26:$C$29&gt;=E9329),SRP!$D$26:$D$29)*(G9329/100)*(E9329/1000)),
IF(C9329="Wine",
SUM(LOOKUP(2,1/(SRP!$B$21:$B$25&lt;=E9329)/(SRP!$C$21:$C$25&gt;=E9329),SRP!$D$21:$D$25)*(G9329/100)*(E9329/1000)),
IF(AND(C9329="Ready to Drink",D9329="RTD-One Pour Cocktail&gt;7%&lt;=14.5"),
SUM(LOOKUP(2,1/(SRP!$B$16:$B$20&lt;=E9329)/(SRP!$C$16:$C$20&gt;=E9329),SRP!$D$16:$D$20)*(G9329/100)*(E9329/1000)),
IF(C9329="Ready to Drink",
SUM(LOOKUP(2,1/(SRP!$B$11:$B$15&lt;=E9329)/(SRP!$C$11:$C$15&gt;=E9329),SRP!$D$11:$D$15)*(G9329/100)*(E9329/1000)),
0)))))),2)</f>
        <v>7.99</v>
      </c>
      <c r="L9329" s="173" t="str">
        <f t="shared" si="145"/>
        <v>Beer2046</v>
      </c>
      <c r="M9329" s="154">
        <f>VLOOKUP(L9329,'Slope %'!C:D,2,0)</f>
        <v>0.1</v>
      </c>
    </row>
    <row r="9330" spans="1:13" x14ac:dyDescent="0.25">
      <c r="A9330" s="169">
        <v>902619</v>
      </c>
      <c r="B9330" s="170" t="s">
        <v>6798</v>
      </c>
      <c r="C9330" s="170" t="s">
        <v>11</v>
      </c>
      <c r="D9330" s="170" t="s">
        <v>12</v>
      </c>
      <c r="E9330" s="170">
        <v>2046</v>
      </c>
      <c r="F9330" s="170">
        <v>4</v>
      </c>
      <c r="G9330" s="171">
        <v>5</v>
      </c>
      <c r="H9330" s="170" t="s">
        <v>105</v>
      </c>
      <c r="I9330" s="171">
        <v>16.09</v>
      </c>
      <c r="J9330" s="169">
        <v>6</v>
      </c>
      <c r="K9330" s="154" cm="1">
        <f t="array" ref="K9330">ROUND(
IF(C9330="Beer",
SUM(LOOKUP(2,1/(SRP!$B$8:$B$10&lt;=E9330)/(SRP!$C$8:$C$10&gt;=E9330),SRP!$D$8:$D$10)*(G9330/100)*(E9330/1000)),
IF(C9330="Spirits",
SUM(LOOKUP(2,1/(SRP!$B$2:$B$7&lt;=E9330)/(SRP!$C$2:$C$7&gt;=E9330),SRP!$D$2:$D$7)*(G9330/100)*(E9330/1000)),
IF(AND(C9330="Wine",D9330="Fortified Wines"),
SUM(LOOKUP(2,1/(SRP!$B$26:$B$29&lt;=E9330)/(SRP!$C$26:$C$29&gt;=E9330),SRP!$D$26:$D$29)*(G9330/100)*(E9330/1000)),
IF(C9330="Wine",
SUM(LOOKUP(2,1/(SRP!$B$21:$B$25&lt;=E9330)/(SRP!$C$21:$C$25&gt;=E9330),SRP!$D$21:$D$25)*(G9330/100)*(E9330/1000)),
IF(AND(C9330="Ready to Drink",D9330="RTD-One Pour Cocktail&gt;7%&lt;=14.5"),
SUM(LOOKUP(2,1/(SRP!$B$16:$B$20&lt;=E9330)/(SRP!$C$16:$C$20&gt;=E9330),SRP!$D$16:$D$20)*(G9330/100)*(E9330/1000)),
IF(C9330="Ready to Drink",
SUM(LOOKUP(2,1/(SRP!$B$11:$B$15&lt;=E9330)/(SRP!$C$11:$C$15&gt;=E9330),SRP!$D$11:$D$15)*(G9330/100)*(E9330/1000)),
0)))))),2)</f>
        <v>7.99</v>
      </c>
      <c r="L9330" s="173" t="str">
        <f t="shared" si="145"/>
        <v>Beer2046</v>
      </c>
      <c r="M9330" s="154">
        <f>VLOOKUP(L9330,'Slope %'!C:D,2,0)</f>
        <v>0.1</v>
      </c>
    </row>
    <row r="9331" spans="1:13" x14ac:dyDescent="0.25">
      <c r="A9331" s="169">
        <v>902627</v>
      </c>
      <c r="B9331" s="170" t="s">
        <v>6799</v>
      </c>
      <c r="C9331" s="170" t="s">
        <v>11</v>
      </c>
      <c r="D9331" s="170" t="s">
        <v>12</v>
      </c>
      <c r="E9331" s="170">
        <v>4092</v>
      </c>
      <c r="F9331" s="170">
        <v>1</v>
      </c>
      <c r="G9331" s="171">
        <v>5</v>
      </c>
      <c r="H9331" s="170" t="s">
        <v>105</v>
      </c>
      <c r="I9331" s="171">
        <v>31.99</v>
      </c>
      <c r="J9331" s="169">
        <v>12</v>
      </c>
      <c r="K9331" s="154" cm="1">
        <f t="array" ref="K9331">ROUND(
IF(C9331="Beer",
SUM(LOOKUP(2,1/(SRP!$B$8:$B$10&lt;=E9331)/(SRP!$C$8:$C$10&gt;=E9331),SRP!$D$8:$D$10)*(G9331/100)*(E9331/1000)),
IF(C9331="Spirits",
SUM(LOOKUP(2,1/(SRP!$B$2:$B$7&lt;=E9331)/(SRP!$C$2:$C$7&gt;=E9331),SRP!$D$2:$D$7)*(G9331/100)*(E9331/1000)),
IF(AND(C9331="Wine",D9331="Fortified Wines"),
SUM(LOOKUP(2,1/(SRP!$B$26:$B$29&lt;=E9331)/(SRP!$C$26:$C$29&gt;=E9331),SRP!$D$26:$D$29)*(G9331/100)*(E9331/1000)),
IF(C9331="Wine",
SUM(LOOKUP(2,1/(SRP!$B$21:$B$25&lt;=E9331)/(SRP!$C$21:$C$25&gt;=E9331),SRP!$D$21:$D$25)*(G9331/100)*(E9331/1000)),
IF(AND(C9331="Ready to Drink",D9331="RTD-One Pour Cocktail&gt;7%&lt;=14.5"),
SUM(LOOKUP(2,1/(SRP!$B$16:$B$20&lt;=E9331)/(SRP!$C$16:$C$20&gt;=E9331),SRP!$D$16:$D$20)*(G9331/100)*(E9331/1000)),
IF(C9331="Ready to Drink",
SUM(LOOKUP(2,1/(SRP!$B$11:$B$15&lt;=E9331)/(SRP!$C$11:$C$15&gt;=E9331),SRP!$D$11:$D$15)*(G9331/100)*(E9331/1000)),
0)))))),2)</f>
        <v>15.97</v>
      </c>
      <c r="L9331" s="173" t="str">
        <f t="shared" si="145"/>
        <v>Beer4092</v>
      </c>
      <c r="M9331" s="154">
        <f>VLOOKUP(L9331,'Slope %'!C:D,2,0)</f>
        <v>7.0000000000000007E-2</v>
      </c>
    </row>
    <row r="9332" spans="1:13" x14ac:dyDescent="0.25">
      <c r="A9332" s="169">
        <v>902627</v>
      </c>
      <c r="B9332" s="170" t="s">
        <v>6799</v>
      </c>
      <c r="C9332" s="170" t="s">
        <v>11</v>
      </c>
      <c r="D9332" s="170" t="s">
        <v>12</v>
      </c>
      <c r="E9332" s="170">
        <v>4092</v>
      </c>
      <c r="F9332" s="170">
        <v>1</v>
      </c>
      <c r="G9332" s="171">
        <v>5</v>
      </c>
      <c r="H9332" s="170" t="s">
        <v>105</v>
      </c>
      <c r="I9332" s="171">
        <v>31.99</v>
      </c>
      <c r="J9332" s="169">
        <v>12</v>
      </c>
      <c r="K9332" s="154" cm="1">
        <f t="array" ref="K9332">ROUND(
IF(C9332="Beer",
SUM(LOOKUP(2,1/(SRP!$B$8:$B$10&lt;=E9332)/(SRP!$C$8:$C$10&gt;=E9332),SRP!$D$8:$D$10)*(G9332/100)*(E9332/1000)),
IF(C9332="Spirits",
SUM(LOOKUP(2,1/(SRP!$B$2:$B$7&lt;=E9332)/(SRP!$C$2:$C$7&gt;=E9332),SRP!$D$2:$D$7)*(G9332/100)*(E9332/1000)),
IF(AND(C9332="Wine",D9332="Fortified Wines"),
SUM(LOOKUP(2,1/(SRP!$B$26:$B$29&lt;=E9332)/(SRP!$C$26:$C$29&gt;=E9332),SRP!$D$26:$D$29)*(G9332/100)*(E9332/1000)),
IF(C9332="Wine",
SUM(LOOKUP(2,1/(SRP!$B$21:$B$25&lt;=E9332)/(SRP!$C$21:$C$25&gt;=E9332),SRP!$D$21:$D$25)*(G9332/100)*(E9332/1000)),
IF(AND(C9332="Ready to Drink",D9332="RTD-One Pour Cocktail&gt;7%&lt;=14.5"),
SUM(LOOKUP(2,1/(SRP!$B$16:$B$20&lt;=E9332)/(SRP!$C$16:$C$20&gt;=E9332),SRP!$D$16:$D$20)*(G9332/100)*(E9332/1000)),
IF(C9332="Ready to Drink",
SUM(LOOKUP(2,1/(SRP!$B$11:$B$15&lt;=E9332)/(SRP!$C$11:$C$15&gt;=E9332),SRP!$D$11:$D$15)*(G9332/100)*(E9332/1000)),
0)))))),2)</f>
        <v>15.97</v>
      </c>
      <c r="L9332" s="173" t="str">
        <f t="shared" si="145"/>
        <v>Beer4092</v>
      </c>
      <c r="M9332" s="154">
        <f>VLOOKUP(L9332,'Slope %'!C:D,2,0)</f>
        <v>7.0000000000000007E-2</v>
      </c>
    </row>
    <row r="9333" spans="1:13" x14ac:dyDescent="0.25">
      <c r="A9333" s="169">
        <v>902635</v>
      </c>
      <c r="B9333" s="170" t="s">
        <v>6800</v>
      </c>
      <c r="C9333" s="170" t="s">
        <v>11</v>
      </c>
      <c r="D9333" s="170" t="s">
        <v>12</v>
      </c>
      <c r="E9333" s="170">
        <v>8184</v>
      </c>
      <c r="F9333" s="170">
        <v>1</v>
      </c>
      <c r="G9333" s="171">
        <v>5</v>
      </c>
      <c r="H9333" s="170" t="s">
        <v>105</v>
      </c>
      <c r="I9333" s="171">
        <v>55.49</v>
      </c>
      <c r="J9333" s="169">
        <v>24</v>
      </c>
      <c r="K9333" s="154" cm="1">
        <f t="array" ref="K9333">ROUND(
IF(C9333="Beer",
SUM(LOOKUP(2,1/(SRP!$B$8:$B$10&lt;=E9333)/(SRP!$C$8:$C$10&gt;=E9333),SRP!$D$8:$D$10)*(G9333/100)*(E9333/1000)),
IF(C9333="Spirits",
SUM(LOOKUP(2,1/(SRP!$B$2:$B$7&lt;=E9333)/(SRP!$C$2:$C$7&gt;=E9333),SRP!$D$2:$D$7)*(G9333/100)*(E9333/1000)),
IF(AND(C9333="Wine",D9333="Fortified Wines"),
SUM(LOOKUP(2,1/(SRP!$B$26:$B$29&lt;=E9333)/(SRP!$C$26:$C$29&gt;=E9333),SRP!$D$26:$D$29)*(G9333/100)*(E9333/1000)),
IF(C9333="Wine",
SUM(LOOKUP(2,1/(SRP!$B$21:$B$25&lt;=E9333)/(SRP!$C$21:$C$25&gt;=E9333),SRP!$D$21:$D$25)*(G9333/100)*(E9333/1000)),
IF(AND(C9333="Ready to Drink",D9333="RTD-One Pour Cocktail&gt;7%&lt;=14.5"),
SUM(LOOKUP(2,1/(SRP!$B$16:$B$20&lt;=E9333)/(SRP!$C$16:$C$20&gt;=E9333),SRP!$D$16:$D$20)*(G9333/100)*(E9333/1000)),
IF(C9333="Ready to Drink",
SUM(LOOKUP(2,1/(SRP!$B$11:$B$15&lt;=E9333)/(SRP!$C$11:$C$15&gt;=E9333),SRP!$D$11:$D$15)*(G9333/100)*(E9333/1000)),
0)))))),2)</f>
        <v>31.95</v>
      </c>
      <c r="L9333" s="173" t="str">
        <f t="shared" si="145"/>
        <v>Beer8184</v>
      </c>
      <c r="M9333" s="154">
        <f>VLOOKUP(L9333,'Slope %'!C:D,2,0)</f>
        <v>0.05</v>
      </c>
    </row>
    <row r="9334" spans="1:13" x14ac:dyDescent="0.25">
      <c r="A9334" s="169">
        <v>902635</v>
      </c>
      <c r="B9334" s="170" t="s">
        <v>6800</v>
      </c>
      <c r="C9334" s="170" t="s">
        <v>11</v>
      </c>
      <c r="D9334" s="170" t="s">
        <v>12</v>
      </c>
      <c r="E9334" s="170">
        <v>8184</v>
      </c>
      <c r="F9334" s="170">
        <v>1</v>
      </c>
      <c r="G9334" s="171">
        <v>5</v>
      </c>
      <c r="H9334" s="170" t="s">
        <v>105</v>
      </c>
      <c r="I9334" s="171">
        <v>55.49</v>
      </c>
      <c r="J9334" s="169">
        <v>24</v>
      </c>
      <c r="K9334" s="154" cm="1">
        <f t="array" ref="K9334">ROUND(
IF(C9334="Beer",
SUM(LOOKUP(2,1/(SRP!$B$8:$B$10&lt;=E9334)/(SRP!$C$8:$C$10&gt;=E9334),SRP!$D$8:$D$10)*(G9334/100)*(E9334/1000)),
IF(C9334="Spirits",
SUM(LOOKUP(2,1/(SRP!$B$2:$B$7&lt;=E9334)/(SRP!$C$2:$C$7&gt;=E9334),SRP!$D$2:$D$7)*(G9334/100)*(E9334/1000)),
IF(AND(C9334="Wine",D9334="Fortified Wines"),
SUM(LOOKUP(2,1/(SRP!$B$26:$B$29&lt;=E9334)/(SRP!$C$26:$C$29&gt;=E9334),SRP!$D$26:$D$29)*(G9334/100)*(E9334/1000)),
IF(C9334="Wine",
SUM(LOOKUP(2,1/(SRP!$B$21:$B$25&lt;=E9334)/(SRP!$C$21:$C$25&gt;=E9334),SRP!$D$21:$D$25)*(G9334/100)*(E9334/1000)),
IF(AND(C9334="Ready to Drink",D9334="RTD-One Pour Cocktail&gt;7%&lt;=14.5"),
SUM(LOOKUP(2,1/(SRP!$B$16:$B$20&lt;=E9334)/(SRP!$C$16:$C$20&gt;=E9334),SRP!$D$16:$D$20)*(G9334/100)*(E9334/1000)),
IF(C9334="Ready to Drink",
SUM(LOOKUP(2,1/(SRP!$B$11:$B$15&lt;=E9334)/(SRP!$C$11:$C$15&gt;=E9334),SRP!$D$11:$D$15)*(G9334/100)*(E9334/1000)),
0)))))),2)</f>
        <v>31.95</v>
      </c>
      <c r="L9334" s="173" t="str">
        <f t="shared" si="145"/>
        <v>Beer8184</v>
      </c>
      <c r="M9334" s="154">
        <f>VLOOKUP(L9334,'Slope %'!C:D,2,0)</f>
        <v>0.05</v>
      </c>
    </row>
    <row r="9335" spans="1:13" x14ac:dyDescent="0.25">
      <c r="A9335" s="169">
        <v>903187</v>
      </c>
      <c r="B9335" s="170" t="s">
        <v>6801</v>
      </c>
      <c r="C9335" s="170" t="s">
        <v>11</v>
      </c>
      <c r="D9335" s="170" t="s">
        <v>12</v>
      </c>
      <c r="E9335" s="170">
        <v>4092</v>
      </c>
      <c r="F9335" s="170">
        <v>1</v>
      </c>
      <c r="G9335" s="171">
        <v>5</v>
      </c>
      <c r="H9335" s="170" t="s">
        <v>105</v>
      </c>
      <c r="I9335" s="171">
        <v>31.99</v>
      </c>
      <c r="J9335" s="169">
        <v>12</v>
      </c>
      <c r="K9335" s="154" cm="1">
        <f t="array" ref="K9335">ROUND(
IF(C9335="Beer",
SUM(LOOKUP(2,1/(SRP!$B$8:$B$10&lt;=E9335)/(SRP!$C$8:$C$10&gt;=E9335),SRP!$D$8:$D$10)*(G9335/100)*(E9335/1000)),
IF(C9335="Spirits",
SUM(LOOKUP(2,1/(SRP!$B$2:$B$7&lt;=E9335)/(SRP!$C$2:$C$7&gt;=E9335),SRP!$D$2:$D$7)*(G9335/100)*(E9335/1000)),
IF(AND(C9335="Wine",D9335="Fortified Wines"),
SUM(LOOKUP(2,1/(SRP!$B$26:$B$29&lt;=E9335)/(SRP!$C$26:$C$29&gt;=E9335),SRP!$D$26:$D$29)*(G9335/100)*(E9335/1000)),
IF(C9335="Wine",
SUM(LOOKUP(2,1/(SRP!$B$21:$B$25&lt;=E9335)/(SRP!$C$21:$C$25&gt;=E9335),SRP!$D$21:$D$25)*(G9335/100)*(E9335/1000)),
IF(AND(C9335="Ready to Drink",D9335="RTD-One Pour Cocktail&gt;7%&lt;=14.5"),
SUM(LOOKUP(2,1/(SRP!$B$16:$B$20&lt;=E9335)/(SRP!$C$16:$C$20&gt;=E9335),SRP!$D$16:$D$20)*(G9335/100)*(E9335/1000)),
IF(C9335="Ready to Drink",
SUM(LOOKUP(2,1/(SRP!$B$11:$B$15&lt;=E9335)/(SRP!$C$11:$C$15&gt;=E9335),SRP!$D$11:$D$15)*(G9335/100)*(E9335/1000)),
0)))))),2)</f>
        <v>15.97</v>
      </c>
      <c r="L9335" s="173" t="str">
        <f t="shared" si="145"/>
        <v>Beer4092</v>
      </c>
      <c r="M9335" s="154">
        <f>VLOOKUP(L9335,'Slope %'!C:D,2,0)</f>
        <v>7.0000000000000007E-2</v>
      </c>
    </row>
    <row r="9336" spans="1:13" x14ac:dyDescent="0.25">
      <c r="A9336" s="169">
        <v>903187</v>
      </c>
      <c r="B9336" s="170" t="s">
        <v>6801</v>
      </c>
      <c r="C9336" s="170" t="s">
        <v>11</v>
      </c>
      <c r="D9336" s="170" t="s">
        <v>12</v>
      </c>
      <c r="E9336" s="170">
        <v>4092</v>
      </c>
      <c r="F9336" s="170">
        <v>1</v>
      </c>
      <c r="G9336" s="171">
        <v>5</v>
      </c>
      <c r="H9336" s="170" t="s">
        <v>105</v>
      </c>
      <c r="I9336" s="171">
        <v>31.99</v>
      </c>
      <c r="J9336" s="169">
        <v>12</v>
      </c>
      <c r="K9336" s="154" cm="1">
        <f t="array" ref="K9336">ROUND(
IF(C9336="Beer",
SUM(LOOKUP(2,1/(SRP!$B$8:$B$10&lt;=E9336)/(SRP!$C$8:$C$10&gt;=E9336),SRP!$D$8:$D$10)*(G9336/100)*(E9336/1000)),
IF(C9336="Spirits",
SUM(LOOKUP(2,1/(SRP!$B$2:$B$7&lt;=E9336)/(SRP!$C$2:$C$7&gt;=E9336),SRP!$D$2:$D$7)*(G9336/100)*(E9336/1000)),
IF(AND(C9336="Wine",D9336="Fortified Wines"),
SUM(LOOKUP(2,1/(SRP!$B$26:$B$29&lt;=E9336)/(SRP!$C$26:$C$29&gt;=E9336),SRP!$D$26:$D$29)*(G9336/100)*(E9336/1000)),
IF(C9336="Wine",
SUM(LOOKUP(2,1/(SRP!$B$21:$B$25&lt;=E9336)/(SRP!$C$21:$C$25&gt;=E9336),SRP!$D$21:$D$25)*(G9336/100)*(E9336/1000)),
IF(AND(C9336="Ready to Drink",D9336="RTD-One Pour Cocktail&gt;7%&lt;=14.5"),
SUM(LOOKUP(2,1/(SRP!$B$16:$B$20&lt;=E9336)/(SRP!$C$16:$C$20&gt;=E9336),SRP!$D$16:$D$20)*(G9336/100)*(E9336/1000)),
IF(C9336="Ready to Drink",
SUM(LOOKUP(2,1/(SRP!$B$11:$B$15&lt;=E9336)/(SRP!$C$11:$C$15&gt;=E9336),SRP!$D$11:$D$15)*(G9336/100)*(E9336/1000)),
0)))))),2)</f>
        <v>15.97</v>
      </c>
      <c r="L9336" s="173" t="str">
        <f t="shared" si="145"/>
        <v>Beer4092</v>
      </c>
      <c r="M9336" s="154">
        <f>VLOOKUP(L9336,'Slope %'!C:D,2,0)</f>
        <v>7.0000000000000007E-2</v>
      </c>
    </row>
    <row r="9337" spans="1:13" x14ac:dyDescent="0.25">
      <c r="A9337" s="169">
        <v>903393</v>
      </c>
      <c r="B9337" s="170" t="s">
        <v>6802</v>
      </c>
      <c r="C9337" s="170" t="s">
        <v>11</v>
      </c>
      <c r="D9337" s="170" t="s">
        <v>303</v>
      </c>
      <c r="E9337" s="170">
        <v>2130</v>
      </c>
      <c r="F9337" s="170">
        <v>4</v>
      </c>
      <c r="G9337" s="171">
        <v>5.65</v>
      </c>
      <c r="H9337" s="170" t="s">
        <v>13</v>
      </c>
      <c r="I9337" s="171">
        <v>13.79</v>
      </c>
      <c r="J9337" s="169">
        <v>6</v>
      </c>
      <c r="K9337" s="154" cm="1">
        <f t="array" ref="K9337">ROUND(
IF(C9337="Beer",
SUM(LOOKUP(2,1/(SRP!$B$8:$B$10&lt;=E9337)/(SRP!$C$8:$C$10&gt;=E9337),SRP!$D$8:$D$10)*(G9337/100)*(E9337/1000)),
IF(C9337="Spirits",
SUM(LOOKUP(2,1/(SRP!$B$2:$B$7&lt;=E9337)/(SRP!$C$2:$C$7&gt;=E9337),SRP!$D$2:$D$7)*(G9337/100)*(E9337/1000)),
IF(AND(C9337="Wine",D9337="Fortified Wines"),
SUM(LOOKUP(2,1/(SRP!$B$26:$B$29&lt;=E9337)/(SRP!$C$26:$C$29&gt;=E9337),SRP!$D$26:$D$29)*(G9337/100)*(E9337/1000)),
IF(C9337="Wine",
SUM(LOOKUP(2,1/(SRP!$B$21:$B$25&lt;=E9337)/(SRP!$C$21:$C$25&gt;=E9337),SRP!$D$21:$D$25)*(G9337/100)*(E9337/1000)),
IF(AND(C9337="Ready to Drink",D9337="RTD-One Pour Cocktail&gt;7%&lt;=14.5"),
SUM(LOOKUP(2,1/(SRP!$B$16:$B$20&lt;=E9337)/(SRP!$C$16:$C$20&gt;=E9337),SRP!$D$16:$D$20)*(G9337/100)*(E9337/1000)),
IF(C9337="Ready to Drink",
SUM(LOOKUP(2,1/(SRP!$B$11:$B$15&lt;=E9337)/(SRP!$C$11:$C$15&gt;=E9337),SRP!$D$11:$D$15)*(G9337/100)*(E9337/1000)),
0)))))),2)</f>
        <v>9.4</v>
      </c>
      <c r="L9337" s="173" t="str">
        <f t="shared" si="145"/>
        <v>Beer2130</v>
      </c>
      <c r="M9337" s="154">
        <f>VLOOKUP(L9337,'Slope %'!C:D,2,0)</f>
        <v>0.1</v>
      </c>
    </row>
    <row r="9338" spans="1:13" x14ac:dyDescent="0.25">
      <c r="A9338" s="169">
        <v>903393</v>
      </c>
      <c r="B9338" s="170" t="s">
        <v>6802</v>
      </c>
      <c r="C9338" s="170" t="s">
        <v>11</v>
      </c>
      <c r="D9338" s="170" t="s">
        <v>303</v>
      </c>
      <c r="E9338" s="170">
        <v>2130</v>
      </c>
      <c r="F9338" s="170">
        <v>4</v>
      </c>
      <c r="G9338" s="171">
        <v>5.65</v>
      </c>
      <c r="H9338" s="170" t="s">
        <v>13</v>
      </c>
      <c r="I9338" s="171">
        <v>13.79</v>
      </c>
      <c r="J9338" s="169">
        <v>6</v>
      </c>
      <c r="K9338" s="154" cm="1">
        <f t="array" ref="K9338">ROUND(
IF(C9338="Beer",
SUM(LOOKUP(2,1/(SRP!$B$8:$B$10&lt;=E9338)/(SRP!$C$8:$C$10&gt;=E9338),SRP!$D$8:$D$10)*(G9338/100)*(E9338/1000)),
IF(C9338="Spirits",
SUM(LOOKUP(2,1/(SRP!$B$2:$B$7&lt;=E9338)/(SRP!$C$2:$C$7&gt;=E9338),SRP!$D$2:$D$7)*(G9338/100)*(E9338/1000)),
IF(AND(C9338="Wine",D9338="Fortified Wines"),
SUM(LOOKUP(2,1/(SRP!$B$26:$B$29&lt;=E9338)/(SRP!$C$26:$C$29&gt;=E9338),SRP!$D$26:$D$29)*(G9338/100)*(E9338/1000)),
IF(C9338="Wine",
SUM(LOOKUP(2,1/(SRP!$B$21:$B$25&lt;=E9338)/(SRP!$C$21:$C$25&gt;=E9338),SRP!$D$21:$D$25)*(G9338/100)*(E9338/1000)),
IF(AND(C9338="Ready to Drink",D9338="RTD-One Pour Cocktail&gt;7%&lt;=14.5"),
SUM(LOOKUP(2,1/(SRP!$B$16:$B$20&lt;=E9338)/(SRP!$C$16:$C$20&gt;=E9338),SRP!$D$16:$D$20)*(G9338/100)*(E9338/1000)),
IF(C9338="Ready to Drink",
SUM(LOOKUP(2,1/(SRP!$B$11:$B$15&lt;=E9338)/(SRP!$C$11:$C$15&gt;=E9338),SRP!$D$11:$D$15)*(G9338/100)*(E9338/1000)),
0)))))),2)</f>
        <v>9.4</v>
      </c>
      <c r="L9338" s="173" t="str">
        <f t="shared" si="145"/>
        <v>Beer2130</v>
      </c>
      <c r="M9338" s="154">
        <f>VLOOKUP(L9338,'Slope %'!C:D,2,0)</f>
        <v>0.1</v>
      </c>
    </row>
    <row r="9339" spans="1:13" x14ac:dyDescent="0.25">
      <c r="A9339" s="169">
        <v>904334</v>
      </c>
      <c r="B9339" s="170" t="s">
        <v>6803</v>
      </c>
      <c r="C9339" s="170" t="s">
        <v>11</v>
      </c>
      <c r="D9339" s="170" t="s">
        <v>12</v>
      </c>
      <c r="E9339" s="170">
        <v>2130</v>
      </c>
      <c r="F9339" s="170">
        <v>4</v>
      </c>
      <c r="G9339" s="171">
        <v>5</v>
      </c>
      <c r="H9339" s="170" t="s">
        <v>105</v>
      </c>
      <c r="I9339" s="171">
        <v>13.19</v>
      </c>
      <c r="J9339" s="169">
        <v>6</v>
      </c>
      <c r="K9339" s="154" cm="1">
        <f t="array" ref="K9339">ROUND(
IF(C9339="Beer",
SUM(LOOKUP(2,1/(SRP!$B$8:$B$10&lt;=E9339)/(SRP!$C$8:$C$10&gt;=E9339),SRP!$D$8:$D$10)*(G9339/100)*(E9339/1000)),
IF(C9339="Spirits",
SUM(LOOKUP(2,1/(SRP!$B$2:$B$7&lt;=E9339)/(SRP!$C$2:$C$7&gt;=E9339),SRP!$D$2:$D$7)*(G9339/100)*(E9339/1000)),
IF(AND(C9339="Wine",D9339="Fortified Wines"),
SUM(LOOKUP(2,1/(SRP!$B$26:$B$29&lt;=E9339)/(SRP!$C$26:$C$29&gt;=E9339),SRP!$D$26:$D$29)*(G9339/100)*(E9339/1000)),
IF(C9339="Wine",
SUM(LOOKUP(2,1/(SRP!$B$21:$B$25&lt;=E9339)/(SRP!$C$21:$C$25&gt;=E9339),SRP!$D$21:$D$25)*(G9339/100)*(E9339/1000)),
IF(AND(C9339="Ready to Drink",D9339="RTD-One Pour Cocktail&gt;7%&lt;=14.5"),
SUM(LOOKUP(2,1/(SRP!$B$16:$B$20&lt;=E9339)/(SRP!$C$16:$C$20&gt;=E9339),SRP!$D$16:$D$20)*(G9339/100)*(E9339/1000)),
IF(C9339="Ready to Drink",
SUM(LOOKUP(2,1/(SRP!$B$11:$B$15&lt;=E9339)/(SRP!$C$11:$C$15&gt;=E9339),SRP!$D$11:$D$15)*(G9339/100)*(E9339/1000)),
0)))))),2)</f>
        <v>8.31</v>
      </c>
      <c r="L9339" s="173" t="str">
        <f t="shared" si="145"/>
        <v>Beer2130</v>
      </c>
      <c r="M9339" s="154">
        <f>VLOOKUP(L9339,'Slope %'!C:D,2,0)</f>
        <v>0.1</v>
      </c>
    </row>
    <row r="9340" spans="1:13" x14ac:dyDescent="0.25">
      <c r="A9340" s="169">
        <v>904334</v>
      </c>
      <c r="B9340" s="170" t="s">
        <v>6803</v>
      </c>
      <c r="C9340" s="170" t="s">
        <v>11</v>
      </c>
      <c r="D9340" s="170" t="s">
        <v>12</v>
      </c>
      <c r="E9340" s="170">
        <v>2130</v>
      </c>
      <c r="F9340" s="170">
        <v>4</v>
      </c>
      <c r="G9340" s="171">
        <v>5</v>
      </c>
      <c r="H9340" s="170" t="s">
        <v>105</v>
      </c>
      <c r="I9340" s="171">
        <v>13.19</v>
      </c>
      <c r="J9340" s="169">
        <v>6</v>
      </c>
      <c r="K9340" s="154" cm="1">
        <f t="array" ref="K9340">ROUND(
IF(C9340="Beer",
SUM(LOOKUP(2,1/(SRP!$B$8:$B$10&lt;=E9340)/(SRP!$C$8:$C$10&gt;=E9340),SRP!$D$8:$D$10)*(G9340/100)*(E9340/1000)),
IF(C9340="Spirits",
SUM(LOOKUP(2,1/(SRP!$B$2:$B$7&lt;=E9340)/(SRP!$C$2:$C$7&gt;=E9340),SRP!$D$2:$D$7)*(G9340/100)*(E9340/1000)),
IF(AND(C9340="Wine",D9340="Fortified Wines"),
SUM(LOOKUP(2,1/(SRP!$B$26:$B$29&lt;=E9340)/(SRP!$C$26:$C$29&gt;=E9340),SRP!$D$26:$D$29)*(G9340/100)*(E9340/1000)),
IF(C9340="Wine",
SUM(LOOKUP(2,1/(SRP!$B$21:$B$25&lt;=E9340)/(SRP!$C$21:$C$25&gt;=E9340),SRP!$D$21:$D$25)*(G9340/100)*(E9340/1000)),
IF(AND(C9340="Ready to Drink",D9340="RTD-One Pour Cocktail&gt;7%&lt;=14.5"),
SUM(LOOKUP(2,1/(SRP!$B$16:$B$20&lt;=E9340)/(SRP!$C$16:$C$20&gt;=E9340),SRP!$D$16:$D$20)*(G9340/100)*(E9340/1000)),
IF(C9340="Ready to Drink",
SUM(LOOKUP(2,1/(SRP!$B$11:$B$15&lt;=E9340)/(SRP!$C$11:$C$15&gt;=E9340),SRP!$D$11:$D$15)*(G9340/100)*(E9340/1000)),
0)))))),2)</f>
        <v>8.31</v>
      </c>
      <c r="L9340" s="173" t="str">
        <f t="shared" si="145"/>
        <v>Beer2130</v>
      </c>
      <c r="M9340" s="154">
        <f>VLOOKUP(L9340,'Slope %'!C:D,2,0)</f>
        <v>0.1</v>
      </c>
    </row>
    <row r="9341" spans="1:13" x14ac:dyDescent="0.25">
      <c r="A9341" s="169">
        <v>905844</v>
      </c>
      <c r="B9341" s="170" t="s">
        <v>6804</v>
      </c>
      <c r="C9341" s="170" t="s">
        <v>11</v>
      </c>
      <c r="D9341" s="170" t="s">
        <v>12</v>
      </c>
      <c r="E9341" s="170">
        <v>8520</v>
      </c>
      <c r="F9341" s="170">
        <v>1</v>
      </c>
      <c r="G9341" s="171">
        <v>5</v>
      </c>
      <c r="H9341" s="170" t="s">
        <v>13</v>
      </c>
      <c r="I9341" s="171">
        <v>50.79</v>
      </c>
      <c r="J9341" s="169">
        <v>24</v>
      </c>
      <c r="K9341" s="154" cm="1">
        <f t="array" ref="K9341">ROUND(
IF(C9341="Beer",
SUM(LOOKUP(2,1/(SRP!$B$8:$B$10&lt;=E9341)/(SRP!$C$8:$C$10&gt;=E9341),SRP!$D$8:$D$10)*(G9341/100)*(E9341/1000)),
IF(C9341="Spirits",
SUM(LOOKUP(2,1/(SRP!$B$2:$B$7&lt;=E9341)/(SRP!$C$2:$C$7&gt;=E9341),SRP!$D$2:$D$7)*(G9341/100)*(E9341/1000)),
IF(AND(C9341="Wine",D9341="Fortified Wines"),
SUM(LOOKUP(2,1/(SRP!$B$26:$B$29&lt;=E9341)/(SRP!$C$26:$C$29&gt;=E9341),SRP!$D$26:$D$29)*(G9341/100)*(E9341/1000)),
IF(C9341="Wine",
SUM(LOOKUP(2,1/(SRP!$B$21:$B$25&lt;=E9341)/(SRP!$C$21:$C$25&gt;=E9341),SRP!$D$21:$D$25)*(G9341/100)*(E9341/1000)),
IF(AND(C9341="Ready to Drink",D9341="RTD-One Pour Cocktail&gt;7%&lt;=14.5"),
SUM(LOOKUP(2,1/(SRP!$B$16:$B$20&lt;=E9341)/(SRP!$C$16:$C$20&gt;=E9341),SRP!$D$16:$D$20)*(G9341/100)*(E9341/1000)),
IF(C9341="Ready to Drink",
SUM(LOOKUP(2,1/(SRP!$B$11:$B$15&lt;=E9341)/(SRP!$C$11:$C$15&gt;=E9341),SRP!$D$11:$D$15)*(G9341/100)*(E9341/1000)),
0)))))),2)</f>
        <v>33.26</v>
      </c>
      <c r="L9341" s="173" t="str">
        <f t="shared" si="145"/>
        <v>Beer8520</v>
      </c>
      <c r="M9341" s="154">
        <f>VLOOKUP(L9341,'Slope %'!C:D,2,0)</f>
        <v>0.05</v>
      </c>
    </row>
    <row r="9342" spans="1:13" x14ac:dyDescent="0.25">
      <c r="A9342" s="169">
        <v>905844</v>
      </c>
      <c r="B9342" s="170" t="s">
        <v>6804</v>
      </c>
      <c r="C9342" s="170" t="s">
        <v>11</v>
      </c>
      <c r="D9342" s="170" t="s">
        <v>12</v>
      </c>
      <c r="E9342" s="170">
        <v>8520</v>
      </c>
      <c r="F9342" s="170">
        <v>1</v>
      </c>
      <c r="G9342" s="171">
        <v>5</v>
      </c>
      <c r="H9342" s="170" t="s">
        <v>13</v>
      </c>
      <c r="I9342" s="171">
        <v>50.79</v>
      </c>
      <c r="J9342" s="169">
        <v>24</v>
      </c>
      <c r="K9342" s="154" cm="1">
        <f t="array" ref="K9342">ROUND(
IF(C9342="Beer",
SUM(LOOKUP(2,1/(SRP!$B$8:$B$10&lt;=E9342)/(SRP!$C$8:$C$10&gt;=E9342),SRP!$D$8:$D$10)*(G9342/100)*(E9342/1000)),
IF(C9342="Spirits",
SUM(LOOKUP(2,1/(SRP!$B$2:$B$7&lt;=E9342)/(SRP!$C$2:$C$7&gt;=E9342),SRP!$D$2:$D$7)*(G9342/100)*(E9342/1000)),
IF(AND(C9342="Wine",D9342="Fortified Wines"),
SUM(LOOKUP(2,1/(SRP!$B$26:$B$29&lt;=E9342)/(SRP!$C$26:$C$29&gt;=E9342),SRP!$D$26:$D$29)*(G9342/100)*(E9342/1000)),
IF(C9342="Wine",
SUM(LOOKUP(2,1/(SRP!$B$21:$B$25&lt;=E9342)/(SRP!$C$21:$C$25&gt;=E9342),SRP!$D$21:$D$25)*(G9342/100)*(E9342/1000)),
IF(AND(C9342="Ready to Drink",D9342="RTD-One Pour Cocktail&gt;7%&lt;=14.5"),
SUM(LOOKUP(2,1/(SRP!$B$16:$B$20&lt;=E9342)/(SRP!$C$16:$C$20&gt;=E9342),SRP!$D$16:$D$20)*(G9342/100)*(E9342/1000)),
IF(C9342="Ready to Drink",
SUM(LOOKUP(2,1/(SRP!$B$11:$B$15&lt;=E9342)/(SRP!$C$11:$C$15&gt;=E9342),SRP!$D$11:$D$15)*(G9342/100)*(E9342/1000)),
0)))))),2)</f>
        <v>33.26</v>
      </c>
      <c r="L9342" s="173" t="str">
        <f t="shared" si="145"/>
        <v>Beer8520</v>
      </c>
      <c r="M9342" s="154">
        <f>VLOOKUP(L9342,'Slope %'!C:D,2,0)</f>
        <v>0.05</v>
      </c>
    </row>
    <row r="9343" spans="1:13" x14ac:dyDescent="0.25">
      <c r="A9343" s="169">
        <v>906313</v>
      </c>
      <c r="B9343" s="170" t="s">
        <v>6805</v>
      </c>
      <c r="C9343" s="170" t="s">
        <v>11</v>
      </c>
      <c r="D9343" s="170" t="s">
        <v>12</v>
      </c>
      <c r="E9343" s="170">
        <v>8520</v>
      </c>
      <c r="F9343" s="170">
        <v>1</v>
      </c>
      <c r="G9343" s="171">
        <v>5</v>
      </c>
      <c r="H9343" s="170" t="s">
        <v>105</v>
      </c>
      <c r="I9343" s="171">
        <v>45.99</v>
      </c>
      <c r="J9343" s="169">
        <v>24</v>
      </c>
      <c r="K9343" s="154" cm="1">
        <f t="array" ref="K9343">ROUND(
IF(C9343="Beer",
SUM(LOOKUP(2,1/(SRP!$B$8:$B$10&lt;=E9343)/(SRP!$C$8:$C$10&gt;=E9343),SRP!$D$8:$D$10)*(G9343/100)*(E9343/1000)),
IF(C9343="Spirits",
SUM(LOOKUP(2,1/(SRP!$B$2:$B$7&lt;=E9343)/(SRP!$C$2:$C$7&gt;=E9343),SRP!$D$2:$D$7)*(G9343/100)*(E9343/1000)),
IF(AND(C9343="Wine",D9343="Fortified Wines"),
SUM(LOOKUP(2,1/(SRP!$B$26:$B$29&lt;=E9343)/(SRP!$C$26:$C$29&gt;=E9343),SRP!$D$26:$D$29)*(G9343/100)*(E9343/1000)),
IF(C9343="Wine",
SUM(LOOKUP(2,1/(SRP!$B$21:$B$25&lt;=E9343)/(SRP!$C$21:$C$25&gt;=E9343),SRP!$D$21:$D$25)*(G9343/100)*(E9343/1000)),
IF(AND(C9343="Ready to Drink",D9343="RTD-One Pour Cocktail&gt;7%&lt;=14.5"),
SUM(LOOKUP(2,1/(SRP!$B$16:$B$20&lt;=E9343)/(SRP!$C$16:$C$20&gt;=E9343),SRP!$D$16:$D$20)*(G9343/100)*(E9343/1000)),
IF(C9343="Ready to Drink",
SUM(LOOKUP(2,1/(SRP!$B$11:$B$15&lt;=E9343)/(SRP!$C$11:$C$15&gt;=E9343),SRP!$D$11:$D$15)*(G9343/100)*(E9343/1000)),
0)))))),2)</f>
        <v>33.26</v>
      </c>
      <c r="L9343" s="173" t="str">
        <f t="shared" si="145"/>
        <v>Beer8520</v>
      </c>
      <c r="M9343" s="154">
        <f>VLOOKUP(L9343,'Slope %'!C:D,2,0)</f>
        <v>0.05</v>
      </c>
    </row>
    <row r="9344" spans="1:13" x14ac:dyDescent="0.25">
      <c r="A9344" s="169">
        <v>906313</v>
      </c>
      <c r="B9344" s="170" t="s">
        <v>6805</v>
      </c>
      <c r="C9344" s="170" t="s">
        <v>11</v>
      </c>
      <c r="D9344" s="170" t="s">
        <v>12</v>
      </c>
      <c r="E9344" s="170">
        <v>8520</v>
      </c>
      <c r="F9344" s="170">
        <v>1</v>
      </c>
      <c r="G9344" s="171">
        <v>5</v>
      </c>
      <c r="H9344" s="170" t="s">
        <v>105</v>
      </c>
      <c r="I9344" s="171">
        <v>45.99</v>
      </c>
      <c r="J9344" s="169">
        <v>24</v>
      </c>
      <c r="K9344" s="154" cm="1">
        <f t="array" ref="K9344">ROUND(
IF(C9344="Beer",
SUM(LOOKUP(2,1/(SRP!$B$8:$B$10&lt;=E9344)/(SRP!$C$8:$C$10&gt;=E9344),SRP!$D$8:$D$10)*(G9344/100)*(E9344/1000)),
IF(C9344="Spirits",
SUM(LOOKUP(2,1/(SRP!$B$2:$B$7&lt;=E9344)/(SRP!$C$2:$C$7&gt;=E9344),SRP!$D$2:$D$7)*(G9344/100)*(E9344/1000)),
IF(AND(C9344="Wine",D9344="Fortified Wines"),
SUM(LOOKUP(2,1/(SRP!$B$26:$B$29&lt;=E9344)/(SRP!$C$26:$C$29&gt;=E9344),SRP!$D$26:$D$29)*(G9344/100)*(E9344/1000)),
IF(C9344="Wine",
SUM(LOOKUP(2,1/(SRP!$B$21:$B$25&lt;=E9344)/(SRP!$C$21:$C$25&gt;=E9344),SRP!$D$21:$D$25)*(G9344/100)*(E9344/1000)),
IF(AND(C9344="Ready to Drink",D9344="RTD-One Pour Cocktail&gt;7%&lt;=14.5"),
SUM(LOOKUP(2,1/(SRP!$B$16:$B$20&lt;=E9344)/(SRP!$C$16:$C$20&gt;=E9344),SRP!$D$16:$D$20)*(G9344/100)*(E9344/1000)),
IF(C9344="Ready to Drink",
SUM(LOOKUP(2,1/(SRP!$B$11:$B$15&lt;=E9344)/(SRP!$C$11:$C$15&gt;=E9344),SRP!$D$11:$D$15)*(G9344/100)*(E9344/1000)),
0)))))),2)</f>
        <v>33.26</v>
      </c>
      <c r="L9344" s="173" t="str">
        <f t="shared" si="145"/>
        <v>Beer8520</v>
      </c>
      <c r="M9344" s="154">
        <f>VLOOKUP(L9344,'Slope %'!C:D,2,0)</f>
        <v>0.05</v>
      </c>
    </row>
    <row r="9345" spans="1:13" x14ac:dyDescent="0.25">
      <c r="A9345" s="169">
        <v>906339</v>
      </c>
      <c r="B9345" s="170" t="s">
        <v>6806</v>
      </c>
      <c r="C9345" s="170" t="s">
        <v>11</v>
      </c>
      <c r="D9345" s="170" t="s">
        <v>211</v>
      </c>
      <c r="E9345" s="170">
        <v>8520</v>
      </c>
      <c r="F9345" s="170">
        <v>1</v>
      </c>
      <c r="G9345" s="171">
        <v>4</v>
      </c>
      <c r="H9345" s="170" t="s">
        <v>105</v>
      </c>
      <c r="I9345" s="171">
        <v>52.99</v>
      </c>
      <c r="J9345" s="169">
        <v>24</v>
      </c>
      <c r="K9345" s="154" cm="1">
        <f t="array" ref="K9345">ROUND(
IF(C9345="Beer",
SUM(LOOKUP(2,1/(SRP!$B$8:$B$10&lt;=E9345)/(SRP!$C$8:$C$10&gt;=E9345),SRP!$D$8:$D$10)*(G9345/100)*(E9345/1000)),
IF(C9345="Spirits",
SUM(LOOKUP(2,1/(SRP!$B$2:$B$7&lt;=E9345)/(SRP!$C$2:$C$7&gt;=E9345),SRP!$D$2:$D$7)*(G9345/100)*(E9345/1000)),
IF(AND(C9345="Wine",D9345="Fortified Wines"),
SUM(LOOKUP(2,1/(SRP!$B$26:$B$29&lt;=E9345)/(SRP!$C$26:$C$29&gt;=E9345),SRP!$D$26:$D$29)*(G9345/100)*(E9345/1000)),
IF(C9345="Wine",
SUM(LOOKUP(2,1/(SRP!$B$21:$B$25&lt;=E9345)/(SRP!$C$21:$C$25&gt;=E9345),SRP!$D$21:$D$25)*(G9345/100)*(E9345/1000)),
IF(AND(C9345="Ready to Drink",D9345="RTD-One Pour Cocktail&gt;7%&lt;=14.5"),
SUM(LOOKUP(2,1/(SRP!$B$16:$B$20&lt;=E9345)/(SRP!$C$16:$C$20&gt;=E9345),SRP!$D$16:$D$20)*(G9345/100)*(E9345/1000)),
IF(C9345="Ready to Drink",
SUM(LOOKUP(2,1/(SRP!$B$11:$B$15&lt;=E9345)/(SRP!$C$11:$C$15&gt;=E9345),SRP!$D$11:$D$15)*(G9345/100)*(E9345/1000)),
0)))))),2)</f>
        <v>26.61</v>
      </c>
      <c r="L9345" s="173" t="str">
        <f t="shared" si="145"/>
        <v>Beer8520</v>
      </c>
      <c r="M9345" s="154">
        <f>VLOOKUP(L9345,'Slope %'!C:D,2,0)</f>
        <v>0.05</v>
      </c>
    </row>
    <row r="9346" spans="1:13" x14ac:dyDescent="0.25">
      <c r="A9346" s="169">
        <v>906339</v>
      </c>
      <c r="B9346" s="170" t="s">
        <v>6806</v>
      </c>
      <c r="C9346" s="170" t="s">
        <v>11</v>
      </c>
      <c r="D9346" s="170" t="s">
        <v>211</v>
      </c>
      <c r="E9346" s="170">
        <v>8520</v>
      </c>
      <c r="F9346" s="170">
        <v>1</v>
      </c>
      <c r="G9346" s="171">
        <v>4</v>
      </c>
      <c r="H9346" s="170" t="s">
        <v>105</v>
      </c>
      <c r="I9346" s="171">
        <v>52.99</v>
      </c>
      <c r="J9346" s="169">
        <v>24</v>
      </c>
      <c r="K9346" s="154" cm="1">
        <f t="array" ref="K9346">ROUND(
IF(C9346="Beer",
SUM(LOOKUP(2,1/(SRP!$B$8:$B$10&lt;=E9346)/(SRP!$C$8:$C$10&gt;=E9346),SRP!$D$8:$D$10)*(G9346/100)*(E9346/1000)),
IF(C9346="Spirits",
SUM(LOOKUP(2,1/(SRP!$B$2:$B$7&lt;=E9346)/(SRP!$C$2:$C$7&gt;=E9346),SRP!$D$2:$D$7)*(G9346/100)*(E9346/1000)),
IF(AND(C9346="Wine",D9346="Fortified Wines"),
SUM(LOOKUP(2,1/(SRP!$B$26:$B$29&lt;=E9346)/(SRP!$C$26:$C$29&gt;=E9346),SRP!$D$26:$D$29)*(G9346/100)*(E9346/1000)),
IF(C9346="Wine",
SUM(LOOKUP(2,1/(SRP!$B$21:$B$25&lt;=E9346)/(SRP!$C$21:$C$25&gt;=E9346),SRP!$D$21:$D$25)*(G9346/100)*(E9346/1000)),
IF(AND(C9346="Ready to Drink",D9346="RTD-One Pour Cocktail&gt;7%&lt;=14.5"),
SUM(LOOKUP(2,1/(SRP!$B$16:$B$20&lt;=E9346)/(SRP!$C$16:$C$20&gt;=E9346),SRP!$D$16:$D$20)*(G9346/100)*(E9346/1000)),
IF(C9346="Ready to Drink",
SUM(LOOKUP(2,1/(SRP!$B$11:$B$15&lt;=E9346)/(SRP!$C$11:$C$15&gt;=E9346),SRP!$D$11:$D$15)*(G9346/100)*(E9346/1000)),
0)))))),2)</f>
        <v>26.61</v>
      </c>
      <c r="L9346" s="173" t="str">
        <f t="shared" si="145"/>
        <v>Beer8520</v>
      </c>
      <c r="M9346" s="154">
        <f>VLOOKUP(L9346,'Slope %'!C:D,2,0)</f>
        <v>0.05</v>
      </c>
    </row>
    <row r="9347" spans="1:13" x14ac:dyDescent="0.25">
      <c r="A9347" s="169">
        <v>906354</v>
      </c>
      <c r="B9347" s="170" t="s">
        <v>6807</v>
      </c>
      <c r="C9347" s="170" t="s">
        <v>11</v>
      </c>
      <c r="D9347" s="170" t="s">
        <v>12</v>
      </c>
      <c r="E9347" s="170">
        <v>8520</v>
      </c>
      <c r="F9347" s="170">
        <v>1</v>
      </c>
      <c r="G9347" s="171">
        <v>5</v>
      </c>
      <c r="H9347" s="170" t="s">
        <v>105</v>
      </c>
      <c r="I9347" s="171">
        <v>52.99</v>
      </c>
      <c r="J9347" s="169">
        <v>24</v>
      </c>
      <c r="K9347" s="154" cm="1">
        <f t="array" ref="K9347">ROUND(
IF(C9347="Beer",
SUM(LOOKUP(2,1/(SRP!$B$8:$B$10&lt;=E9347)/(SRP!$C$8:$C$10&gt;=E9347),SRP!$D$8:$D$10)*(G9347/100)*(E9347/1000)),
IF(C9347="Spirits",
SUM(LOOKUP(2,1/(SRP!$B$2:$B$7&lt;=E9347)/(SRP!$C$2:$C$7&gt;=E9347),SRP!$D$2:$D$7)*(G9347/100)*(E9347/1000)),
IF(AND(C9347="Wine",D9347="Fortified Wines"),
SUM(LOOKUP(2,1/(SRP!$B$26:$B$29&lt;=E9347)/(SRP!$C$26:$C$29&gt;=E9347),SRP!$D$26:$D$29)*(G9347/100)*(E9347/1000)),
IF(C9347="Wine",
SUM(LOOKUP(2,1/(SRP!$B$21:$B$25&lt;=E9347)/(SRP!$C$21:$C$25&gt;=E9347),SRP!$D$21:$D$25)*(G9347/100)*(E9347/1000)),
IF(AND(C9347="Ready to Drink",D9347="RTD-One Pour Cocktail&gt;7%&lt;=14.5"),
SUM(LOOKUP(2,1/(SRP!$B$16:$B$20&lt;=E9347)/(SRP!$C$16:$C$20&gt;=E9347),SRP!$D$16:$D$20)*(G9347/100)*(E9347/1000)),
IF(C9347="Ready to Drink",
SUM(LOOKUP(2,1/(SRP!$B$11:$B$15&lt;=E9347)/(SRP!$C$11:$C$15&gt;=E9347),SRP!$D$11:$D$15)*(G9347/100)*(E9347/1000)),
0)))))),2)</f>
        <v>33.26</v>
      </c>
      <c r="L9347" s="173" t="str">
        <f t="shared" ref="L9347:L9410" si="146">(_xlfn.CONCAT(C9347,E9347))</f>
        <v>Beer8520</v>
      </c>
      <c r="M9347" s="154">
        <f>VLOOKUP(L9347,'Slope %'!C:D,2,0)</f>
        <v>0.05</v>
      </c>
    </row>
    <row r="9348" spans="1:13" x14ac:dyDescent="0.25">
      <c r="A9348" s="169">
        <v>906354</v>
      </c>
      <c r="B9348" s="170" t="s">
        <v>6807</v>
      </c>
      <c r="C9348" s="170" t="s">
        <v>11</v>
      </c>
      <c r="D9348" s="170" t="s">
        <v>12</v>
      </c>
      <c r="E9348" s="170">
        <v>8520</v>
      </c>
      <c r="F9348" s="170">
        <v>1</v>
      </c>
      <c r="G9348" s="171">
        <v>5</v>
      </c>
      <c r="H9348" s="170" t="s">
        <v>105</v>
      </c>
      <c r="I9348" s="171">
        <v>52.99</v>
      </c>
      <c r="J9348" s="169">
        <v>24</v>
      </c>
      <c r="K9348" s="154" cm="1">
        <f t="array" ref="K9348">ROUND(
IF(C9348="Beer",
SUM(LOOKUP(2,1/(SRP!$B$8:$B$10&lt;=E9348)/(SRP!$C$8:$C$10&gt;=E9348),SRP!$D$8:$D$10)*(G9348/100)*(E9348/1000)),
IF(C9348="Spirits",
SUM(LOOKUP(2,1/(SRP!$B$2:$B$7&lt;=E9348)/(SRP!$C$2:$C$7&gt;=E9348),SRP!$D$2:$D$7)*(G9348/100)*(E9348/1000)),
IF(AND(C9348="Wine",D9348="Fortified Wines"),
SUM(LOOKUP(2,1/(SRP!$B$26:$B$29&lt;=E9348)/(SRP!$C$26:$C$29&gt;=E9348),SRP!$D$26:$D$29)*(G9348/100)*(E9348/1000)),
IF(C9348="Wine",
SUM(LOOKUP(2,1/(SRP!$B$21:$B$25&lt;=E9348)/(SRP!$C$21:$C$25&gt;=E9348),SRP!$D$21:$D$25)*(G9348/100)*(E9348/1000)),
IF(AND(C9348="Ready to Drink",D9348="RTD-One Pour Cocktail&gt;7%&lt;=14.5"),
SUM(LOOKUP(2,1/(SRP!$B$16:$B$20&lt;=E9348)/(SRP!$C$16:$C$20&gt;=E9348),SRP!$D$16:$D$20)*(G9348/100)*(E9348/1000)),
IF(C9348="Ready to Drink",
SUM(LOOKUP(2,1/(SRP!$B$11:$B$15&lt;=E9348)/(SRP!$C$11:$C$15&gt;=E9348),SRP!$D$11:$D$15)*(G9348/100)*(E9348/1000)),
0)))))),2)</f>
        <v>33.26</v>
      </c>
      <c r="L9348" s="173" t="str">
        <f t="shared" si="146"/>
        <v>Beer8520</v>
      </c>
      <c r="M9348" s="154">
        <f>VLOOKUP(L9348,'Slope %'!C:D,2,0)</f>
        <v>0.05</v>
      </c>
    </row>
    <row r="9349" spans="1:13" x14ac:dyDescent="0.25">
      <c r="A9349" s="169">
        <v>906560</v>
      </c>
      <c r="B9349" s="170" t="s">
        <v>6808</v>
      </c>
      <c r="C9349" s="170" t="s">
        <v>11</v>
      </c>
      <c r="D9349" s="170" t="s">
        <v>211</v>
      </c>
      <c r="E9349" s="170">
        <v>2046</v>
      </c>
      <c r="F9349" s="170">
        <v>4</v>
      </c>
      <c r="G9349" s="171">
        <v>4</v>
      </c>
      <c r="H9349" s="170" t="s">
        <v>13</v>
      </c>
      <c r="I9349" s="171">
        <v>15.99</v>
      </c>
      <c r="J9349" s="169">
        <v>6</v>
      </c>
      <c r="K9349" s="154" cm="1">
        <f t="array" ref="K9349">ROUND(
IF(C9349="Beer",
SUM(LOOKUP(2,1/(SRP!$B$8:$B$10&lt;=E9349)/(SRP!$C$8:$C$10&gt;=E9349),SRP!$D$8:$D$10)*(G9349/100)*(E9349/1000)),
IF(C9349="Spirits",
SUM(LOOKUP(2,1/(SRP!$B$2:$B$7&lt;=E9349)/(SRP!$C$2:$C$7&gt;=E9349),SRP!$D$2:$D$7)*(G9349/100)*(E9349/1000)),
IF(AND(C9349="Wine",D9349="Fortified Wines"),
SUM(LOOKUP(2,1/(SRP!$B$26:$B$29&lt;=E9349)/(SRP!$C$26:$C$29&gt;=E9349),SRP!$D$26:$D$29)*(G9349/100)*(E9349/1000)),
IF(C9349="Wine",
SUM(LOOKUP(2,1/(SRP!$B$21:$B$25&lt;=E9349)/(SRP!$C$21:$C$25&gt;=E9349),SRP!$D$21:$D$25)*(G9349/100)*(E9349/1000)),
IF(AND(C9349="Ready to Drink",D9349="RTD-One Pour Cocktail&gt;7%&lt;=14.5"),
SUM(LOOKUP(2,1/(SRP!$B$16:$B$20&lt;=E9349)/(SRP!$C$16:$C$20&gt;=E9349),SRP!$D$16:$D$20)*(G9349/100)*(E9349/1000)),
IF(C9349="Ready to Drink",
SUM(LOOKUP(2,1/(SRP!$B$11:$B$15&lt;=E9349)/(SRP!$C$11:$C$15&gt;=E9349),SRP!$D$11:$D$15)*(G9349/100)*(E9349/1000)),
0)))))),2)</f>
        <v>6.39</v>
      </c>
      <c r="L9349" s="173" t="str">
        <f t="shared" si="146"/>
        <v>Beer2046</v>
      </c>
      <c r="M9349" s="154">
        <f>VLOOKUP(L9349,'Slope %'!C:D,2,0)</f>
        <v>0.1</v>
      </c>
    </row>
    <row r="9350" spans="1:13" x14ac:dyDescent="0.25">
      <c r="A9350" s="169">
        <v>906560</v>
      </c>
      <c r="B9350" s="170" t="s">
        <v>6808</v>
      </c>
      <c r="C9350" s="170" t="s">
        <v>11</v>
      </c>
      <c r="D9350" s="170" t="s">
        <v>211</v>
      </c>
      <c r="E9350" s="170">
        <v>2046</v>
      </c>
      <c r="F9350" s="170">
        <v>4</v>
      </c>
      <c r="G9350" s="171">
        <v>4</v>
      </c>
      <c r="H9350" s="170" t="s">
        <v>13</v>
      </c>
      <c r="I9350" s="171">
        <v>15.99</v>
      </c>
      <c r="J9350" s="169">
        <v>6</v>
      </c>
      <c r="K9350" s="154" cm="1">
        <f t="array" ref="K9350">ROUND(
IF(C9350="Beer",
SUM(LOOKUP(2,1/(SRP!$B$8:$B$10&lt;=E9350)/(SRP!$C$8:$C$10&gt;=E9350),SRP!$D$8:$D$10)*(G9350/100)*(E9350/1000)),
IF(C9350="Spirits",
SUM(LOOKUP(2,1/(SRP!$B$2:$B$7&lt;=E9350)/(SRP!$C$2:$C$7&gt;=E9350),SRP!$D$2:$D$7)*(G9350/100)*(E9350/1000)),
IF(AND(C9350="Wine",D9350="Fortified Wines"),
SUM(LOOKUP(2,1/(SRP!$B$26:$B$29&lt;=E9350)/(SRP!$C$26:$C$29&gt;=E9350),SRP!$D$26:$D$29)*(G9350/100)*(E9350/1000)),
IF(C9350="Wine",
SUM(LOOKUP(2,1/(SRP!$B$21:$B$25&lt;=E9350)/(SRP!$C$21:$C$25&gt;=E9350),SRP!$D$21:$D$25)*(G9350/100)*(E9350/1000)),
IF(AND(C9350="Ready to Drink",D9350="RTD-One Pour Cocktail&gt;7%&lt;=14.5"),
SUM(LOOKUP(2,1/(SRP!$B$16:$B$20&lt;=E9350)/(SRP!$C$16:$C$20&gt;=E9350),SRP!$D$16:$D$20)*(G9350/100)*(E9350/1000)),
IF(C9350="Ready to Drink",
SUM(LOOKUP(2,1/(SRP!$B$11:$B$15&lt;=E9350)/(SRP!$C$11:$C$15&gt;=E9350),SRP!$D$11:$D$15)*(G9350/100)*(E9350/1000)),
0)))))),2)</f>
        <v>6.39</v>
      </c>
      <c r="L9350" s="173" t="str">
        <f t="shared" si="146"/>
        <v>Beer2046</v>
      </c>
      <c r="M9350" s="154">
        <f>VLOOKUP(L9350,'Slope %'!C:D,2,0)</f>
        <v>0.1</v>
      </c>
    </row>
    <row r="9351" spans="1:13" x14ac:dyDescent="0.25">
      <c r="A9351" s="169">
        <v>906586</v>
      </c>
      <c r="B9351" s="170" t="s">
        <v>6809</v>
      </c>
      <c r="C9351" s="170" t="s">
        <v>11</v>
      </c>
      <c r="D9351" s="170" t="s">
        <v>211</v>
      </c>
      <c r="E9351" s="170">
        <v>8184</v>
      </c>
      <c r="F9351" s="170">
        <v>1</v>
      </c>
      <c r="G9351" s="171">
        <v>4</v>
      </c>
      <c r="H9351" s="170" t="s">
        <v>13</v>
      </c>
      <c r="I9351" s="171">
        <v>55.49</v>
      </c>
      <c r="J9351" s="169">
        <v>24</v>
      </c>
      <c r="K9351" s="154" cm="1">
        <f t="array" ref="K9351">ROUND(
IF(C9351="Beer",
SUM(LOOKUP(2,1/(SRP!$B$8:$B$10&lt;=E9351)/(SRP!$C$8:$C$10&gt;=E9351),SRP!$D$8:$D$10)*(G9351/100)*(E9351/1000)),
IF(C9351="Spirits",
SUM(LOOKUP(2,1/(SRP!$B$2:$B$7&lt;=E9351)/(SRP!$C$2:$C$7&gt;=E9351),SRP!$D$2:$D$7)*(G9351/100)*(E9351/1000)),
IF(AND(C9351="Wine",D9351="Fortified Wines"),
SUM(LOOKUP(2,1/(SRP!$B$26:$B$29&lt;=E9351)/(SRP!$C$26:$C$29&gt;=E9351),SRP!$D$26:$D$29)*(G9351/100)*(E9351/1000)),
IF(C9351="Wine",
SUM(LOOKUP(2,1/(SRP!$B$21:$B$25&lt;=E9351)/(SRP!$C$21:$C$25&gt;=E9351),SRP!$D$21:$D$25)*(G9351/100)*(E9351/1000)),
IF(AND(C9351="Ready to Drink",D9351="RTD-One Pour Cocktail&gt;7%&lt;=14.5"),
SUM(LOOKUP(2,1/(SRP!$B$16:$B$20&lt;=E9351)/(SRP!$C$16:$C$20&gt;=E9351),SRP!$D$16:$D$20)*(G9351/100)*(E9351/1000)),
IF(C9351="Ready to Drink",
SUM(LOOKUP(2,1/(SRP!$B$11:$B$15&lt;=E9351)/(SRP!$C$11:$C$15&gt;=E9351),SRP!$D$11:$D$15)*(G9351/100)*(E9351/1000)),
0)))))),2)</f>
        <v>25.56</v>
      </c>
      <c r="L9351" s="173" t="str">
        <f t="shared" si="146"/>
        <v>Beer8184</v>
      </c>
      <c r="M9351" s="154">
        <f>VLOOKUP(L9351,'Slope %'!C:D,2,0)</f>
        <v>0.05</v>
      </c>
    </row>
    <row r="9352" spans="1:13" x14ac:dyDescent="0.25">
      <c r="A9352" s="169">
        <v>906586</v>
      </c>
      <c r="B9352" s="170" t="s">
        <v>6809</v>
      </c>
      <c r="C9352" s="170" t="s">
        <v>11</v>
      </c>
      <c r="D9352" s="170" t="s">
        <v>211</v>
      </c>
      <c r="E9352" s="170">
        <v>8184</v>
      </c>
      <c r="F9352" s="170">
        <v>1</v>
      </c>
      <c r="G9352" s="171">
        <v>4</v>
      </c>
      <c r="H9352" s="170" t="s">
        <v>13</v>
      </c>
      <c r="I9352" s="171">
        <v>55.49</v>
      </c>
      <c r="J9352" s="169">
        <v>24</v>
      </c>
      <c r="K9352" s="154" cm="1">
        <f t="array" ref="K9352">ROUND(
IF(C9352="Beer",
SUM(LOOKUP(2,1/(SRP!$B$8:$B$10&lt;=E9352)/(SRP!$C$8:$C$10&gt;=E9352),SRP!$D$8:$D$10)*(G9352/100)*(E9352/1000)),
IF(C9352="Spirits",
SUM(LOOKUP(2,1/(SRP!$B$2:$B$7&lt;=E9352)/(SRP!$C$2:$C$7&gt;=E9352),SRP!$D$2:$D$7)*(G9352/100)*(E9352/1000)),
IF(AND(C9352="Wine",D9352="Fortified Wines"),
SUM(LOOKUP(2,1/(SRP!$B$26:$B$29&lt;=E9352)/(SRP!$C$26:$C$29&gt;=E9352),SRP!$D$26:$D$29)*(G9352/100)*(E9352/1000)),
IF(C9352="Wine",
SUM(LOOKUP(2,1/(SRP!$B$21:$B$25&lt;=E9352)/(SRP!$C$21:$C$25&gt;=E9352),SRP!$D$21:$D$25)*(G9352/100)*(E9352/1000)),
IF(AND(C9352="Ready to Drink",D9352="RTD-One Pour Cocktail&gt;7%&lt;=14.5"),
SUM(LOOKUP(2,1/(SRP!$B$16:$B$20&lt;=E9352)/(SRP!$C$16:$C$20&gt;=E9352),SRP!$D$16:$D$20)*(G9352/100)*(E9352/1000)),
IF(C9352="Ready to Drink",
SUM(LOOKUP(2,1/(SRP!$B$11:$B$15&lt;=E9352)/(SRP!$C$11:$C$15&gt;=E9352),SRP!$D$11:$D$15)*(G9352/100)*(E9352/1000)),
0)))))),2)</f>
        <v>25.56</v>
      </c>
      <c r="L9352" s="173" t="str">
        <f t="shared" si="146"/>
        <v>Beer8184</v>
      </c>
      <c r="M9352" s="154">
        <f>VLOOKUP(L9352,'Slope %'!C:D,2,0)</f>
        <v>0.05</v>
      </c>
    </row>
    <row r="9353" spans="1:13" x14ac:dyDescent="0.25">
      <c r="A9353" s="169">
        <v>906644</v>
      </c>
      <c r="B9353" s="170" t="s">
        <v>6810</v>
      </c>
      <c r="C9353" s="170" t="s">
        <v>11</v>
      </c>
      <c r="D9353" s="170" t="s">
        <v>211</v>
      </c>
      <c r="E9353" s="170">
        <v>8520</v>
      </c>
      <c r="F9353" s="170">
        <v>1</v>
      </c>
      <c r="G9353" s="171">
        <v>4</v>
      </c>
      <c r="H9353" s="170" t="s">
        <v>13</v>
      </c>
      <c r="I9353" s="171">
        <v>52.99</v>
      </c>
      <c r="J9353" s="169">
        <v>24</v>
      </c>
      <c r="K9353" s="154" cm="1">
        <f t="array" ref="K9353">ROUND(
IF(C9353="Beer",
SUM(LOOKUP(2,1/(SRP!$B$8:$B$10&lt;=E9353)/(SRP!$C$8:$C$10&gt;=E9353),SRP!$D$8:$D$10)*(G9353/100)*(E9353/1000)),
IF(C9353="Spirits",
SUM(LOOKUP(2,1/(SRP!$B$2:$B$7&lt;=E9353)/(SRP!$C$2:$C$7&gt;=E9353),SRP!$D$2:$D$7)*(G9353/100)*(E9353/1000)),
IF(AND(C9353="Wine",D9353="Fortified Wines"),
SUM(LOOKUP(2,1/(SRP!$B$26:$B$29&lt;=E9353)/(SRP!$C$26:$C$29&gt;=E9353),SRP!$D$26:$D$29)*(G9353/100)*(E9353/1000)),
IF(C9353="Wine",
SUM(LOOKUP(2,1/(SRP!$B$21:$B$25&lt;=E9353)/(SRP!$C$21:$C$25&gt;=E9353),SRP!$D$21:$D$25)*(G9353/100)*(E9353/1000)),
IF(AND(C9353="Ready to Drink",D9353="RTD-One Pour Cocktail&gt;7%&lt;=14.5"),
SUM(LOOKUP(2,1/(SRP!$B$16:$B$20&lt;=E9353)/(SRP!$C$16:$C$20&gt;=E9353),SRP!$D$16:$D$20)*(G9353/100)*(E9353/1000)),
IF(C9353="Ready to Drink",
SUM(LOOKUP(2,1/(SRP!$B$11:$B$15&lt;=E9353)/(SRP!$C$11:$C$15&gt;=E9353),SRP!$D$11:$D$15)*(G9353/100)*(E9353/1000)),
0)))))),2)</f>
        <v>26.61</v>
      </c>
      <c r="L9353" s="173" t="str">
        <f t="shared" si="146"/>
        <v>Beer8520</v>
      </c>
      <c r="M9353" s="154">
        <f>VLOOKUP(L9353,'Slope %'!C:D,2,0)</f>
        <v>0.05</v>
      </c>
    </row>
    <row r="9354" spans="1:13" x14ac:dyDescent="0.25">
      <c r="A9354" s="169">
        <v>906644</v>
      </c>
      <c r="B9354" s="170" t="s">
        <v>6810</v>
      </c>
      <c r="C9354" s="170" t="s">
        <v>11</v>
      </c>
      <c r="D9354" s="170" t="s">
        <v>211</v>
      </c>
      <c r="E9354" s="170">
        <v>8520</v>
      </c>
      <c r="F9354" s="170">
        <v>1</v>
      </c>
      <c r="G9354" s="171">
        <v>4</v>
      </c>
      <c r="H9354" s="170" t="s">
        <v>13</v>
      </c>
      <c r="I9354" s="171">
        <v>52.99</v>
      </c>
      <c r="J9354" s="169">
        <v>24</v>
      </c>
      <c r="K9354" s="154" cm="1">
        <f t="array" ref="K9354">ROUND(
IF(C9354="Beer",
SUM(LOOKUP(2,1/(SRP!$B$8:$B$10&lt;=E9354)/(SRP!$C$8:$C$10&gt;=E9354),SRP!$D$8:$D$10)*(G9354/100)*(E9354/1000)),
IF(C9354="Spirits",
SUM(LOOKUP(2,1/(SRP!$B$2:$B$7&lt;=E9354)/(SRP!$C$2:$C$7&gt;=E9354),SRP!$D$2:$D$7)*(G9354/100)*(E9354/1000)),
IF(AND(C9354="Wine",D9354="Fortified Wines"),
SUM(LOOKUP(2,1/(SRP!$B$26:$B$29&lt;=E9354)/(SRP!$C$26:$C$29&gt;=E9354),SRP!$D$26:$D$29)*(G9354/100)*(E9354/1000)),
IF(C9354="Wine",
SUM(LOOKUP(2,1/(SRP!$B$21:$B$25&lt;=E9354)/(SRP!$C$21:$C$25&gt;=E9354),SRP!$D$21:$D$25)*(G9354/100)*(E9354/1000)),
IF(AND(C9354="Ready to Drink",D9354="RTD-One Pour Cocktail&gt;7%&lt;=14.5"),
SUM(LOOKUP(2,1/(SRP!$B$16:$B$20&lt;=E9354)/(SRP!$C$16:$C$20&gt;=E9354),SRP!$D$16:$D$20)*(G9354/100)*(E9354/1000)),
IF(C9354="Ready to Drink",
SUM(LOOKUP(2,1/(SRP!$B$11:$B$15&lt;=E9354)/(SRP!$C$11:$C$15&gt;=E9354),SRP!$D$11:$D$15)*(G9354/100)*(E9354/1000)),
0)))))),2)</f>
        <v>26.61</v>
      </c>
      <c r="L9354" s="173" t="str">
        <f t="shared" si="146"/>
        <v>Beer8520</v>
      </c>
      <c r="M9354" s="154">
        <f>VLOOKUP(L9354,'Slope %'!C:D,2,0)</f>
        <v>0.05</v>
      </c>
    </row>
    <row r="9355" spans="1:13" x14ac:dyDescent="0.25">
      <c r="A9355" s="169">
        <v>908616</v>
      </c>
      <c r="B9355" s="170" t="s">
        <v>6811</v>
      </c>
      <c r="C9355" s="170" t="s">
        <v>11</v>
      </c>
      <c r="D9355" s="170" t="s">
        <v>211</v>
      </c>
      <c r="E9355" s="170">
        <v>8184</v>
      </c>
      <c r="F9355" s="170">
        <v>1</v>
      </c>
      <c r="G9355" s="171">
        <v>4</v>
      </c>
      <c r="H9355" s="170" t="s">
        <v>105</v>
      </c>
      <c r="I9355" s="171">
        <v>55.49</v>
      </c>
      <c r="J9355" s="169">
        <v>24</v>
      </c>
      <c r="K9355" s="154" cm="1">
        <f t="array" ref="K9355">ROUND(
IF(C9355="Beer",
SUM(LOOKUP(2,1/(SRP!$B$8:$B$10&lt;=E9355)/(SRP!$C$8:$C$10&gt;=E9355),SRP!$D$8:$D$10)*(G9355/100)*(E9355/1000)),
IF(C9355="Spirits",
SUM(LOOKUP(2,1/(SRP!$B$2:$B$7&lt;=E9355)/(SRP!$C$2:$C$7&gt;=E9355),SRP!$D$2:$D$7)*(G9355/100)*(E9355/1000)),
IF(AND(C9355="Wine",D9355="Fortified Wines"),
SUM(LOOKUP(2,1/(SRP!$B$26:$B$29&lt;=E9355)/(SRP!$C$26:$C$29&gt;=E9355),SRP!$D$26:$D$29)*(G9355/100)*(E9355/1000)),
IF(C9355="Wine",
SUM(LOOKUP(2,1/(SRP!$B$21:$B$25&lt;=E9355)/(SRP!$C$21:$C$25&gt;=E9355),SRP!$D$21:$D$25)*(G9355/100)*(E9355/1000)),
IF(AND(C9355="Ready to Drink",D9355="RTD-One Pour Cocktail&gt;7%&lt;=14.5"),
SUM(LOOKUP(2,1/(SRP!$B$16:$B$20&lt;=E9355)/(SRP!$C$16:$C$20&gt;=E9355),SRP!$D$16:$D$20)*(G9355/100)*(E9355/1000)),
IF(C9355="Ready to Drink",
SUM(LOOKUP(2,1/(SRP!$B$11:$B$15&lt;=E9355)/(SRP!$C$11:$C$15&gt;=E9355),SRP!$D$11:$D$15)*(G9355/100)*(E9355/1000)),
0)))))),2)</f>
        <v>25.56</v>
      </c>
      <c r="L9355" s="173" t="str">
        <f t="shared" si="146"/>
        <v>Beer8184</v>
      </c>
      <c r="M9355" s="154">
        <f>VLOOKUP(L9355,'Slope %'!C:D,2,0)</f>
        <v>0.05</v>
      </c>
    </row>
    <row r="9356" spans="1:13" x14ac:dyDescent="0.25">
      <c r="A9356" s="169">
        <v>908616</v>
      </c>
      <c r="B9356" s="170" t="s">
        <v>6811</v>
      </c>
      <c r="C9356" s="170" t="s">
        <v>11</v>
      </c>
      <c r="D9356" s="170" t="s">
        <v>211</v>
      </c>
      <c r="E9356" s="170">
        <v>8184</v>
      </c>
      <c r="F9356" s="170">
        <v>1</v>
      </c>
      <c r="G9356" s="171">
        <v>4</v>
      </c>
      <c r="H9356" s="170" t="s">
        <v>105</v>
      </c>
      <c r="I9356" s="171">
        <v>55.49</v>
      </c>
      <c r="J9356" s="169">
        <v>24</v>
      </c>
      <c r="K9356" s="154" cm="1">
        <f t="array" ref="K9356">ROUND(
IF(C9356="Beer",
SUM(LOOKUP(2,1/(SRP!$B$8:$B$10&lt;=E9356)/(SRP!$C$8:$C$10&gt;=E9356),SRP!$D$8:$D$10)*(G9356/100)*(E9356/1000)),
IF(C9356="Spirits",
SUM(LOOKUP(2,1/(SRP!$B$2:$B$7&lt;=E9356)/(SRP!$C$2:$C$7&gt;=E9356),SRP!$D$2:$D$7)*(G9356/100)*(E9356/1000)),
IF(AND(C9356="Wine",D9356="Fortified Wines"),
SUM(LOOKUP(2,1/(SRP!$B$26:$B$29&lt;=E9356)/(SRP!$C$26:$C$29&gt;=E9356),SRP!$D$26:$D$29)*(G9356/100)*(E9356/1000)),
IF(C9356="Wine",
SUM(LOOKUP(2,1/(SRP!$B$21:$B$25&lt;=E9356)/(SRP!$C$21:$C$25&gt;=E9356),SRP!$D$21:$D$25)*(G9356/100)*(E9356/1000)),
IF(AND(C9356="Ready to Drink",D9356="RTD-One Pour Cocktail&gt;7%&lt;=14.5"),
SUM(LOOKUP(2,1/(SRP!$B$16:$B$20&lt;=E9356)/(SRP!$C$16:$C$20&gt;=E9356),SRP!$D$16:$D$20)*(G9356/100)*(E9356/1000)),
IF(C9356="Ready to Drink",
SUM(LOOKUP(2,1/(SRP!$B$11:$B$15&lt;=E9356)/(SRP!$C$11:$C$15&gt;=E9356),SRP!$D$11:$D$15)*(G9356/100)*(E9356/1000)),
0)))))),2)</f>
        <v>25.56</v>
      </c>
      <c r="L9356" s="173" t="str">
        <f t="shared" si="146"/>
        <v>Beer8184</v>
      </c>
      <c r="M9356" s="154">
        <f>VLOOKUP(L9356,'Slope %'!C:D,2,0)</f>
        <v>0.05</v>
      </c>
    </row>
    <row r="9357" spans="1:13" x14ac:dyDescent="0.25">
      <c r="A9357" s="169">
        <v>908624</v>
      </c>
      <c r="B9357" s="170" t="s">
        <v>6812</v>
      </c>
      <c r="C9357" s="170" t="s">
        <v>11</v>
      </c>
      <c r="D9357" s="170" t="s">
        <v>211</v>
      </c>
      <c r="E9357" s="170">
        <v>4092</v>
      </c>
      <c r="F9357" s="170">
        <v>1</v>
      </c>
      <c r="G9357" s="171">
        <v>4</v>
      </c>
      <c r="H9357" s="170" t="s">
        <v>105</v>
      </c>
      <c r="I9357" s="171">
        <v>31.99</v>
      </c>
      <c r="J9357" s="169">
        <v>12</v>
      </c>
      <c r="K9357" s="154" cm="1">
        <f t="array" ref="K9357">ROUND(
IF(C9357="Beer",
SUM(LOOKUP(2,1/(SRP!$B$8:$B$10&lt;=E9357)/(SRP!$C$8:$C$10&gt;=E9357),SRP!$D$8:$D$10)*(G9357/100)*(E9357/1000)),
IF(C9357="Spirits",
SUM(LOOKUP(2,1/(SRP!$B$2:$B$7&lt;=E9357)/(SRP!$C$2:$C$7&gt;=E9357),SRP!$D$2:$D$7)*(G9357/100)*(E9357/1000)),
IF(AND(C9357="Wine",D9357="Fortified Wines"),
SUM(LOOKUP(2,1/(SRP!$B$26:$B$29&lt;=E9357)/(SRP!$C$26:$C$29&gt;=E9357),SRP!$D$26:$D$29)*(G9357/100)*(E9357/1000)),
IF(C9357="Wine",
SUM(LOOKUP(2,1/(SRP!$B$21:$B$25&lt;=E9357)/(SRP!$C$21:$C$25&gt;=E9357),SRP!$D$21:$D$25)*(G9357/100)*(E9357/1000)),
IF(AND(C9357="Ready to Drink",D9357="RTD-One Pour Cocktail&gt;7%&lt;=14.5"),
SUM(LOOKUP(2,1/(SRP!$B$16:$B$20&lt;=E9357)/(SRP!$C$16:$C$20&gt;=E9357),SRP!$D$16:$D$20)*(G9357/100)*(E9357/1000)),
IF(C9357="Ready to Drink",
SUM(LOOKUP(2,1/(SRP!$B$11:$B$15&lt;=E9357)/(SRP!$C$11:$C$15&gt;=E9357),SRP!$D$11:$D$15)*(G9357/100)*(E9357/1000)),
0)))))),2)</f>
        <v>12.78</v>
      </c>
      <c r="L9357" s="173" t="str">
        <f t="shared" si="146"/>
        <v>Beer4092</v>
      </c>
      <c r="M9357" s="154">
        <f>VLOOKUP(L9357,'Slope %'!C:D,2,0)</f>
        <v>7.0000000000000007E-2</v>
      </c>
    </row>
    <row r="9358" spans="1:13" x14ac:dyDescent="0.25">
      <c r="A9358" s="169">
        <v>908624</v>
      </c>
      <c r="B9358" s="170" t="s">
        <v>6812</v>
      </c>
      <c r="C9358" s="170" t="s">
        <v>11</v>
      </c>
      <c r="D9358" s="170" t="s">
        <v>211</v>
      </c>
      <c r="E9358" s="170">
        <v>4092</v>
      </c>
      <c r="F9358" s="170">
        <v>1</v>
      </c>
      <c r="G9358" s="171">
        <v>4</v>
      </c>
      <c r="H9358" s="170" t="s">
        <v>105</v>
      </c>
      <c r="I9358" s="171">
        <v>31.99</v>
      </c>
      <c r="J9358" s="169">
        <v>12</v>
      </c>
      <c r="K9358" s="154" cm="1">
        <f t="array" ref="K9358">ROUND(
IF(C9358="Beer",
SUM(LOOKUP(2,1/(SRP!$B$8:$B$10&lt;=E9358)/(SRP!$C$8:$C$10&gt;=E9358),SRP!$D$8:$D$10)*(G9358/100)*(E9358/1000)),
IF(C9358="Spirits",
SUM(LOOKUP(2,1/(SRP!$B$2:$B$7&lt;=E9358)/(SRP!$C$2:$C$7&gt;=E9358),SRP!$D$2:$D$7)*(G9358/100)*(E9358/1000)),
IF(AND(C9358="Wine",D9358="Fortified Wines"),
SUM(LOOKUP(2,1/(SRP!$B$26:$B$29&lt;=E9358)/(SRP!$C$26:$C$29&gt;=E9358),SRP!$D$26:$D$29)*(G9358/100)*(E9358/1000)),
IF(C9358="Wine",
SUM(LOOKUP(2,1/(SRP!$B$21:$B$25&lt;=E9358)/(SRP!$C$21:$C$25&gt;=E9358),SRP!$D$21:$D$25)*(G9358/100)*(E9358/1000)),
IF(AND(C9358="Ready to Drink",D9358="RTD-One Pour Cocktail&gt;7%&lt;=14.5"),
SUM(LOOKUP(2,1/(SRP!$B$16:$B$20&lt;=E9358)/(SRP!$C$16:$C$20&gt;=E9358),SRP!$D$16:$D$20)*(G9358/100)*(E9358/1000)),
IF(C9358="Ready to Drink",
SUM(LOOKUP(2,1/(SRP!$B$11:$B$15&lt;=E9358)/(SRP!$C$11:$C$15&gt;=E9358),SRP!$D$11:$D$15)*(G9358/100)*(E9358/1000)),
0)))))),2)</f>
        <v>12.78</v>
      </c>
      <c r="L9358" s="173" t="str">
        <f t="shared" si="146"/>
        <v>Beer4092</v>
      </c>
      <c r="M9358" s="154">
        <f>VLOOKUP(L9358,'Slope %'!C:D,2,0)</f>
        <v>7.0000000000000007E-2</v>
      </c>
    </row>
    <row r="9359" spans="1:13" x14ac:dyDescent="0.25">
      <c r="A9359" s="169">
        <v>909523</v>
      </c>
      <c r="B9359" s="170" t="s">
        <v>6813</v>
      </c>
      <c r="C9359" s="170" t="s">
        <v>11</v>
      </c>
      <c r="D9359" s="170" t="s">
        <v>12</v>
      </c>
      <c r="E9359" s="170">
        <v>8184</v>
      </c>
      <c r="F9359" s="170">
        <v>1</v>
      </c>
      <c r="G9359" s="171">
        <v>5</v>
      </c>
      <c r="H9359" s="170" t="s">
        <v>105</v>
      </c>
      <c r="I9359" s="171">
        <v>55.49</v>
      </c>
      <c r="J9359" s="169">
        <v>24</v>
      </c>
      <c r="K9359" s="154" cm="1">
        <f t="array" ref="K9359">ROUND(
IF(C9359="Beer",
SUM(LOOKUP(2,1/(SRP!$B$8:$B$10&lt;=E9359)/(SRP!$C$8:$C$10&gt;=E9359),SRP!$D$8:$D$10)*(G9359/100)*(E9359/1000)),
IF(C9359="Spirits",
SUM(LOOKUP(2,1/(SRP!$B$2:$B$7&lt;=E9359)/(SRP!$C$2:$C$7&gt;=E9359),SRP!$D$2:$D$7)*(G9359/100)*(E9359/1000)),
IF(AND(C9359="Wine",D9359="Fortified Wines"),
SUM(LOOKUP(2,1/(SRP!$B$26:$B$29&lt;=E9359)/(SRP!$C$26:$C$29&gt;=E9359),SRP!$D$26:$D$29)*(G9359/100)*(E9359/1000)),
IF(C9359="Wine",
SUM(LOOKUP(2,1/(SRP!$B$21:$B$25&lt;=E9359)/(SRP!$C$21:$C$25&gt;=E9359),SRP!$D$21:$D$25)*(G9359/100)*(E9359/1000)),
IF(AND(C9359="Ready to Drink",D9359="RTD-One Pour Cocktail&gt;7%&lt;=14.5"),
SUM(LOOKUP(2,1/(SRP!$B$16:$B$20&lt;=E9359)/(SRP!$C$16:$C$20&gt;=E9359),SRP!$D$16:$D$20)*(G9359/100)*(E9359/1000)),
IF(C9359="Ready to Drink",
SUM(LOOKUP(2,1/(SRP!$B$11:$B$15&lt;=E9359)/(SRP!$C$11:$C$15&gt;=E9359),SRP!$D$11:$D$15)*(G9359/100)*(E9359/1000)),
0)))))),2)</f>
        <v>31.95</v>
      </c>
      <c r="L9359" s="173" t="str">
        <f t="shared" si="146"/>
        <v>Beer8184</v>
      </c>
      <c r="M9359" s="154">
        <f>VLOOKUP(L9359,'Slope %'!C:D,2,0)</f>
        <v>0.05</v>
      </c>
    </row>
    <row r="9360" spans="1:13" x14ac:dyDescent="0.25">
      <c r="A9360" s="169">
        <v>909523</v>
      </c>
      <c r="B9360" s="170" t="s">
        <v>6813</v>
      </c>
      <c r="C9360" s="170" t="s">
        <v>11</v>
      </c>
      <c r="D9360" s="170" t="s">
        <v>12</v>
      </c>
      <c r="E9360" s="170">
        <v>8184</v>
      </c>
      <c r="F9360" s="170">
        <v>1</v>
      </c>
      <c r="G9360" s="171">
        <v>5</v>
      </c>
      <c r="H9360" s="170" t="s">
        <v>105</v>
      </c>
      <c r="I9360" s="171">
        <v>55.49</v>
      </c>
      <c r="J9360" s="169">
        <v>24</v>
      </c>
      <c r="K9360" s="154" cm="1">
        <f t="array" ref="K9360">ROUND(
IF(C9360="Beer",
SUM(LOOKUP(2,1/(SRP!$B$8:$B$10&lt;=E9360)/(SRP!$C$8:$C$10&gt;=E9360),SRP!$D$8:$D$10)*(G9360/100)*(E9360/1000)),
IF(C9360="Spirits",
SUM(LOOKUP(2,1/(SRP!$B$2:$B$7&lt;=E9360)/(SRP!$C$2:$C$7&gt;=E9360),SRP!$D$2:$D$7)*(G9360/100)*(E9360/1000)),
IF(AND(C9360="Wine",D9360="Fortified Wines"),
SUM(LOOKUP(2,1/(SRP!$B$26:$B$29&lt;=E9360)/(SRP!$C$26:$C$29&gt;=E9360),SRP!$D$26:$D$29)*(G9360/100)*(E9360/1000)),
IF(C9360="Wine",
SUM(LOOKUP(2,1/(SRP!$B$21:$B$25&lt;=E9360)/(SRP!$C$21:$C$25&gt;=E9360),SRP!$D$21:$D$25)*(G9360/100)*(E9360/1000)),
IF(AND(C9360="Ready to Drink",D9360="RTD-One Pour Cocktail&gt;7%&lt;=14.5"),
SUM(LOOKUP(2,1/(SRP!$B$16:$B$20&lt;=E9360)/(SRP!$C$16:$C$20&gt;=E9360),SRP!$D$16:$D$20)*(G9360/100)*(E9360/1000)),
IF(C9360="Ready to Drink",
SUM(LOOKUP(2,1/(SRP!$B$11:$B$15&lt;=E9360)/(SRP!$C$11:$C$15&gt;=E9360),SRP!$D$11:$D$15)*(G9360/100)*(E9360/1000)),
0)))))),2)</f>
        <v>31.95</v>
      </c>
      <c r="L9360" s="173" t="str">
        <f t="shared" si="146"/>
        <v>Beer8184</v>
      </c>
      <c r="M9360" s="154">
        <f>VLOOKUP(L9360,'Slope %'!C:D,2,0)</f>
        <v>0.05</v>
      </c>
    </row>
    <row r="9361" spans="1:13" x14ac:dyDescent="0.25">
      <c r="A9361" s="169">
        <v>911404</v>
      </c>
      <c r="B9361" s="170" t="s">
        <v>6814</v>
      </c>
      <c r="C9361" s="170" t="s">
        <v>11</v>
      </c>
      <c r="D9361" s="170" t="s">
        <v>12</v>
      </c>
      <c r="E9361" s="170">
        <v>4092</v>
      </c>
      <c r="F9361" s="170">
        <v>1</v>
      </c>
      <c r="G9361" s="171">
        <v>5</v>
      </c>
      <c r="H9361" s="170" t="s">
        <v>54</v>
      </c>
      <c r="I9361" s="171">
        <v>30.99</v>
      </c>
      <c r="J9361" s="169">
        <v>12</v>
      </c>
      <c r="K9361" s="154" cm="1">
        <f t="array" ref="K9361">ROUND(
IF(C9361="Beer",
SUM(LOOKUP(2,1/(SRP!$B$8:$B$10&lt;=E9361)/(SRP!$C$8:$C$10&gt;=E9361),SRP!$D$8:$D$10)*(G9361/100)*(E9361/1000)),
IF(C9361="Spirits",
SUM(LOOKUP(2,1/(SRP!$B$2:$B$7&lt;=E9361)/(SRP!$C$2:$C$7&gt;=E9361),SRP!$D$2:$D$7)*(G9361/100)*(E9361/1000)),
IF(AND(C9361="Wine",D9361="Fortified Wines"),
SUM(LOOKUP(2,1/(SRP!$B$26:$B$29&lt;=E9361)/(SRP!$C$26:$C$29&gt;=E9361),SRP!$D$26:$D$29)*(G9361/100)*(E9361/1000)),
IF(C9361="Wine",
SUM(LOOKUP(2,1/(SRP!$B$21:$B$25&lt;=E9361)/(SRP!$C$21:$C$25&gt;=E9361),SRP!$D$21:$D$25)*(G9361/100)*(E9361/1000)),
IF(AND(C9361="Ready to Drink",D9361="RTD-One Pour Cocktail&gt;7%&lt;=14.5"),
SUM(LOOKUP(2,1/(SRP!$B$16:$B$20&lt;=E9361)/(SRP!$C$16:$C$20&gt;=E9361),SRP!$D$16:$D$20)*(G9361/100)*(E9361/1000)),
IF(C9361="Ready to Drink",
SUM(LOOKUP(2,1/(SRP!$B$11:$B$15&lt;=E9361)/(SRP!$C$11:$C$15&gt;=E9361),SRP!$D$11:$D$15)*(G9361/100)*(E9361/1000)),
0)))))),2)</f>
        <v>15.97</v>
      </c>
      <c r="L9361" s="173" t="str">
        <f t="shared" si="146"/>
        <v>Beer4092</v>
      </c>
      <c r="M9361" s="154">
        <f>VLOOKUP(L9361,'Slope %'!C:D,2,0)</f>
        <v>7.0000000000000007E-2</v>
      </c>
    </row>
    <row r="9362" spans="1:13" x14ac:dyDescent="0.25">
      <c r="A9362" s="169">
        <v>911404</v>
      </c>
      <c r="B9362" s="170" t="s">
        <v>6814</v>
      </c>
      <c r="C9362" s="170" t="s">
        <v>11</v>
      </c>
      <c r="D9362" s="170" t="s">
        <v>12</v>
      </c>
      <c r="E9362" s="170">
        <v>4092</v>
      </c>
      <c r="F9362" s="170">
        <v>1</v>
      </c>
      <c r="G9362" s="171">
        <v>5</v>
      </c>
      <c r="H9362" s="170" t="s">
        <v>54</v>
      </c>
      <c r="I9362" s="171">
        <v>30.99</v>
      </c>
      <c r="J9362" s="169">
        <v>12</v>
      </c>
      <c r="K9362" s="154" cm="1">
        <f t="array" ref="K9362">ROUND(
IF(C9362="Beer",
SUM(LOOKUP(2,1/(SRP!$B$8:$B$10&lt;=E9362)/(SRP!$C$8:$C$10&gt;=E9362),SRP!$D$8:$D$10)*(G9362/100)*(E9362/1000)),
IF(C9362="Spirits",
SUM(LOOKUP(2,1/(SRP!$B$2:$B$7&lt;=E9362)/(SRP!$C$2:$C$7&gt;=E9362),SRP!$D$2:$D$7)*(G9362/100)*(E9362/1000)),
IF(AND(C9362="Wine",D9362="Fortified Wines"),
SUM(LOOKUP(2,1/(SRP!$B$26:$B$29&lt;=E9362)/(SRP!$C$26:$C$29&gt;=E9362),SRP!$D$26:$D$29)*(G9362/100)*(E9362/1000)),
IF(C9362="Wine",
SUM(LOOKUP(2,1/(SRP!$B$21:$B$25&lt;=E9362)/(SRP!$C$21:$C$25&gt;=E9362),SRP!$D$21:$D$25)*(G9362/100)*(E9362/1000)),
IF(AND(C9362="Ready to Drink",D9362="RTD-One Pour Cocktail&gt;7%&lt;=14.5"),
SUM(LOOKUP(2,1/(SRP!$B$16:$B$20&lt;=E9362)/(SRP!$C$16:$C$20&gt;=E9362),SRP!$D$16:$D$20)*(G9362/100)*(E9362/1000)),
IF(C9362="Ready to Drink",
SUM(LOOKUP(2,1/(SRP!$B$11:$B$15&lt;=E9362)/(SRP!$C$11:$C$15&gt;=E9362),SRP!$D$11:$D$15)*(G9362/100)*(E9362/1000)),
0)))))),2)</f>
        <v>15.97</v>
      </c>
      <c r="L9362" s="173" t="str">
        <f t="shared" si="146"/>
        <v>Beer4092</v>
      </c>
      <c r="M9362" s="154">
        <f>VLOOKUP(L9362,'Slope %'!C:D,2,0)</f>
        <v>7.0000000000000007E-2</v>
      </c>
    </row>
    <row r="9363" spans="1:13" x14ac:dyDescent="0.25">
      <c r="A9363" s="169">
        <v>911412</v>
      </c>
      <c r="B9363" s="170" t="s">
        <v>6815</v>
      </c>
      <c r="C9363" s="170" t="s">
        <v>11</v>
      </c>
      <c r="D9363" s="170" t="s">
        <v>12</v>
      </c>
      <c r="E9363" s="170">
        <v>8184</v>
      </c>
      <c r="F9363" s="170">
        <v>1</v>
      </c>
      <c r="G9363" s="171">
        <v>5</v>
      </c>
      <c r="H9363" s="170" t="s">
        <v>54</v>
      </c>
      <c r="I9363" s="171">
        <v>53.99</v>
      </c>
      <c r="J9363" s="169">
        <v>24</v>
      </c>
      <c r="K9363" s="154" cm="1">
        <f t="array" ref="K9363">ROUND(
IF(C9363="Beer",
SUM(LOOKUP(2,1/(SRP!$B$8:$B$10&lt;=E9363)/(SRP!$C$8:$C$10&gt;=E9363),SRP!$D$8:$D$10)*(G9363/100)*(E9363/1000)),
IF(C9363="Spirits",
SUM(LOOKUP(2,1/(SRP!$B$2:$B$7&lt;=E9363)/(SRP!$C$2:$C$7&gt;=E9363),SRP!$D$2:$D$7)*(G9363/100)*(E9363/1000)),
IF(AND(C9363="Wine",D9363="Fortified Wines"),
SUM(LOOKUP(2,1/(SRP!$B$26:$B$29&lt;=E9363)/(SRP!$C$26:$C$29&gt;=E9363),SRP!$D$26:$D$29)*(G9363/100)*(E9363/1000)),
IF(C9363="Wine",
SUM(LOOKUP(2,1/(SRP!$B$21:$B$25&lt;=E9363)/(SRP!$C$21:$C$25&gt;=E9363),SRP!$D$21:$D$25)*(G9363/100)*(E9363/1000)),
IF(AND(C9363="Ready to Drink",D9363="RTD-One Pour Cocktail&gt;7%&lt;=14.5"),
SUM(LOOKUP(2,1/(SRP!$B$16:$B$20&lt;=E9363)/(SRP!$C$16:$C$20&gt;=E9363),SRP!$D$16:$D$20)*(G9363/100)*(E9363/1000)),
IF(C9363="Ready to Drink",
SUM(LOOKUP(2,1/(SRP!$B$11:$B$15&lt;=E9363)/(SRP!$C$11:$C$15&gt;=E9363),SRP!$D$11:$D$15)*(G9363/100)*(E9363/1000)),
0)))))),2)</f>
        <v>31.95</v>
      </c>
      <c r="L9363" s="173" t="str">
        <f t="shared" si="146"/>
        <v>Beer8184</v>
      </c>
      <c r="M9363" s="154">
        <f>VLOOKUP(L9363,'Slope %'!C:D,2,0)</f>
        <v>0.05</v>
      </c>
    </row>
    <row r="9364" spans="1:13" x14ac:dyDescent="0.25">
      <c r="A9364" s="169">
        <v>911412</v>
      </c>
      <c r="B9364" s="170" t="s">
        <v>6815</v>
      </c>
      <c r="C9364" s="170" t="s">
        <v>11</v>
      </c>
      <c r="D9364" s="170" t="s">
        <v>12</v>
      </c>
      <c r="E9364" s="170">
        <v>8184</v>
      </c>
      <c r="F9364" s="170">
        <v>1</v>
      </c>
      <c r="G9364" s="171">
        <v>5</v>
      </c>
      <c r="H9364" s="170" t="s">
        <v>54</v>
      </c>
      <c r="I9364" s="171">
        <v>53.99</v>
      </c>
      <c r="J9364" s="169">
        <v>24</v>
      </c>
      <c r="K9364" s="154" cm="1">
        <f t="array" ref="K9364">ROUND(
IF(C9364="Beer",
SUM(LOOKUP(2,1/(SRP!$B$8:$B$10&lt;=E9364)/(SRP!$C$8:$C$10&gt;=E9364),SRP!$D$8:$D$10)*(G9364/100)*(E9364/1000)),
IF(C9364="Spirits",
SUM(LOOKUP(2,1/(SRP!$B$2:$B$7&lt;=E9364)/(SRP!$C$2:$C$7&gt;=E9364),SRP!$D$2:$D$7)*(G9364/100)*(E9364/1000)),
IF(AND(C9364="Wine",D9364="Fortified Wines"),
SUM(LOOKUP(2,1/(SRP!$B$26:$B$29&lt;=E9364)/(SRP!$C$26:$C$29&gt;=E9364),SRP!$D$26:$D$29)*(G9364/100)*(E9364/1000)),
IF(C9364="Wine",
SUM(LOOKUP(2,1/(SRP!$B$21:$B$25&lt;=E9364)/(SRP!$C$21:$C$25&gt;=E9364),SRP!$D$21:$D$25)*(G9364/100)*(E9364/1000)),
IF(AND(C9364="Ready to Drink",D9364="RTD-One Pour Cocktail&gt;7%&lt;=14.5"),
SUM(LOOKUP(2,1/(SRP!$B$16:$B$20&lt;=E9364)/(SRP!$C$16:$C$20&gt;=E9364),SRP!$D$16:$D$20)*(G9364/100)*(E9364/1000)),
IF(C9364="Ready to Drink",
SUM(LOOKUP(2,1/(SRP!$B$11:$B$15&lt;=E9364)/(SRP!$C$11:$C$15&gt;=E9364),SRP!$D$11:$D$15)*(G9364/100)*(E9364/1000)),
0)))))),2)</f>
        <v>31.95</v>
      </c>
      <c r="L9364" s="173" t="str">
        <f t="shared" si="146"/>
        <v>Beer8184</v>
      </c>
      <c r="M9364" s="154">
        <f>VLOOKUP(L9364,'Slope %'!C:D,2,0)</f>
        <v>0.05</v>
      </c>
    </row>
    <row r="9365" spans="1:13" x14ac:dyDescent="0.25">
      <c r="A9365" s="169">
        <v>912253</v>
      </c>
      <c r="B9365" s="170" t="s">
        <v>6816</v>
      </c>
      <c r="C9365" s="170" t="s">
        <v>11</v>
      </c>
      <c r="D9365" s="170" t="s">
        <v>12</v>
      </c>
      <c r="E9365" s="170">
        <v>8520</v>
      </c>
      <c r="F9365" s="170">
        <v>1</v>
      </c>
      <c r="G9365" s="171">
        <v>5.5</v>
      </c>
      <c r="H9365" s="170" t="s">
        <v>13</v>
      </c>
      <c r="I9365" s="171">
        <v>45.99</v>
      </c>
      <c r="J9365" s="169">
        <v>24</v>
      </c>
      <c r="K9365" s="154" cm="1">
        <f t="array" ref="K9365">ROUND(
IF(C9365="Beer",
SUM(LOOKUP(2,1/(SRP!$B$8:$B$10&lt;=E9365)/(SRP!$C$8:$C$10&gt;=E9365),SRP!$D$8:$D$10)*(G9365/100)*(E9365/1000)),
IF(C9365="Spirits",
SUM(LOOKUP(2,1/(SRP!$B$2:$B$7&lt;=E9365)/(SRP!$C$2:$C$7&gt;=E9365),SRP!$D$2:$D$7)*(G9365/100)*(E9365/1000)),
IF(AND(C9365="Wine",D9365="Fortified Wines"),
SUM(LOOKUP(2,1/(SRP!$B$26:$B$29&lt;=E9365)/(SRP!$C$26:$C$29&gt;=E9365),SRP!$D$26:$D$29)*(G9365/100)*(E9365/1000)),
IF(C9365="Wine",
SUM(LOOKUP(2,1/(SRP!$B$21:$B$25&lt;=E9365)/(SRP!$C$21:$C$25&gt;=E9365),SRP!$D$21:$D$25)*(G9365/100)*(E9365/1000)),
IF(AND(C9365="Ready to Drink",D9365="RTD-One Pour Cocktail&gt;7%&lt;=14.5"),
SUM(LOOKUP(2,1/(SRP!$B$16:$B$20&lt;=E9365)/(SRP!$C$16:$C$20&gt;=E9365),SRP!$D$16:$D$20)*(G9365/100)*(E9365/1000)),
IF(C9365="Ready to Drink",
SUM(LOOKUP(2,1/(SRP!$B$11:$B$15&lt;=E9365)/(SRP!$C$11:$C$15&gt;=E9365),SRP!$D$11:$D$15)*(G9365/100)*(E9365/1000)),
0)))))),2)</f>
        <v>36.58</v>
      </c>
      <c r="L9365" s="173" t="str">
        <f t="shared" si="146"/>
        <v>Beer8520</v>
      </c>
      <c r="M9365" s="154">
        <f>VLOOKUP(L9365,'Slope %'!C:D,2,0)</f>
        <v>0.05</v>
      </c>
    </row>
    <row r="9366" spans="1:13" x14ac:dyDescent="0.25">
      <c r="A9366" s="169">
        <v>912253</v>
      </c>
      <c r="B9366" s="170" t="s">
        <v>6816</v>
      </c>
      <c r="C9366" s="170" t="s">
        <v>11</v>
      </c>
      <c r="D9366" s="170" t="s">
        <v>12</v>
      </c>
      <c r="E9366" s="170">
        <v>8520</v>
      </c>
      <c r="F9366" s="170">
        <v>1</v>
      </c>
      <c r="G9366" s="171">
        <v>5.5</v>
      </c>
      <c r="H9366" s="170" t="s">
        <v>13</v>
      </c>
      <c r="I9366" s="171">
        <v>45.99</v>
      </c>
      <c r="J9366" s="169">
        <v>24</v>
      </c>
      <c r="K9366" s="154" cm="1">
        <f t="array" ref="K9366">ROUND(
IF(C9366="Beer",
SUM(LOOKUP(2,1/(SRP!$B$8:$B$10&lt;=E9366)/(SRP!$C$8:$C$10&gt;=E9366),SRP!$D$8:$D$10)*(G9366/100)*(E9366/1000)),
IF(C9366="Spirits",
SUM(LOOKUP(2,1/(SRP!$B$2:$B$7&lt;=E9366)/(SRP!$C$2:$C$7&gt;=E9366),SRP!$D$2:$D$7)*(G9366/100)*(E9366/1000)),
IF(AND(C9366="Wine",D9366="Fortified Wines"),
SUM(LOOKUP(2,1/(SRP!$B$26:$B$29&lt;=E9366)/(SRP!$C$26:$C$29&gt;=E9366),SRP!$D$26:$D$29)*(G9366/100)*(E9366/1000)),
IF(C9366="Wine",
SUM(LOOKUP(2,1/(SRP!$B$21:$B$25&lt;=E9366)/(SRP!$C$21:$C$25&gt;=E9366),SRP!$D$21:$D$25)*(G9366/100)*(E9366/1000)),
IF(AND(C9366="Ready to Drink",D9366="RTD-One Pour Cocktail&gt;7%&lt;=14.5"),
SUM(LOOKUP(2,1/(SRP!$B$16:$B$20&lt;=E9366)/(SRP!$C$16:$C$20&gt;=E9366),SRP!$D$16:$D$20)*(G9366/100)*(E9366/1000)),
IF(C9366="Ready to Drink",
SUM(LOOKUP(2,1/(SRP!$B$11:$B$15&lt;=E9366)/(SRP!$C$11:$C$15&gt;=E9366),SRP!$D$11:$D$15)*(G9366/100)*(E9366/1000)),
0)))))),2)</f>
        <v>36.58</v>
      </c>
      <c r="L9366" s="173" t="str">
        <f t="shared" si="146"/>
        <v>Beer8520</v>
      </c>
      <c r="M9366" s="154">
        <f>VLOOKUP(L9366,'Slope %'!C:D,2,0)</f>
        <v>0.05</v>
      </c>
    </row>
    <row r="9367" spans="1:13" x14ac:dyDescent="0.25">
      <c r="A9367" s="169">
        <v>913244</v>
      </c>
      <c r="B9367" s="170" t="s">
        <v>6817</v>
      </c>
      <c r="C9367" s="170" t="s">
        <v>11</v>
      </c>
      <c r="D9367" s="170" t="s">
        <v>303</v>
      </c>
      <c r="E9367" s="170">
        <v>2130</v>
      </c>
      <c r="F9367" s="170">
        <v>4</v>
      </c>
      <c r="G9367" s="171">
        <v>6.3</v>
      </c>
      <c r="H9367" s="170" t="s">
        <v>409</v>
      </c>
      <c r="I9367" s="171">
        <v>11.99</v>
      </c>
      <c r="J9367" s="169">
        <v>6</v>
      </c>
      <c r="K9367" s="154" cm="1">
        <f t="array" ref="K9367">ROUND(
IF(C9367="Beer",
SUM(LOOKUP(2,1/(SRP!$B$8:$B$10&lt;=E9367)/(SRP!$C$8:$C$10&gt;=E9367),SRP!$D$8:$D$10)*(G9367/100)*(E9367/1000)),
IF(C9367="Spirits",
SUM(LOOKUP(2,1/(SRP!$B$2:$B$7&lt;=E9367)/(SRP!$C$2:$C$7&gt;=E9367),SRP!$D$2:$D$7)*(G9367/100)*(E9367/1000)),
IF(AND(C9367="Wine",D9367="Fortified Wines"),
SUM(LOOKUP(2,1/(SRP!$B$26:$B$29&lt;=E9367)/(SRP!$C$26:$C$29&gt;=E9367),SRP!$D$26:$D$29)*(G9367/100)*(E9367/1000)),
IF(C9367="Wine",
SUM(LOOKUP(2,1/(SRP!$B$21:$B$25&lt;=E9367)/(SRP!$C$21:$C$25&gt;=E9367),SRP!$D$21:$D$25)*(G9367/100)*(E9367/1000)),
IF(AND(C9367="Ready to Drink",D9367="RTD-One Pour Cocktail&gt;7%&lt;=14.5"),
SUM(LOOKUP(2,1/(SRP!$B$16:$B$20&lt;=E9367)/(SRP!$C$16:$C$20&gt;=E9367),SRP!$D$16:$D$20)*(G9367/100)*(E9367/1000)),
IF(C9367="Ready to Drink",
SUM(LOOKUP(2,1/(SRP!$B$11:$B$15&lt;=E9367)/(SRP!$C$11:$C$15&gt;=E9367),SRP!$D$11:$D$15)*(G9367/100)*(E9367/1000)),
0)))))),2)</f>
        <v>10.48</v>
      </c>
      <c r="L9367" s="173" t="str">
        <f t="shared" si="146"/>
        <v>Beer2130</v>
      </c>
      <c r="M9367" s="154">
        <f>VLOOKUP(L9367,'Slope %'!C:D,2,0)</f>
        <v>0.1</v>
      </c>
    </row>
    <row r="9368" spans="1:13" x14ac:dyDescent="0.25">
      <c r="A9368" s="169">
        <v>913244</v>
      </c>
      <c r="B9368" s="170" t="s">
        <v>6817</v>
      </c>
      <c r="C9368" s="170" t="s">
        <v>11</v>
      </c>
      <c r="D9368" s="170" t="s">
        <v>303</v>
      </c>
      <c r="E9368" s="170">
        <v>2130</v>
      </c>
      <c r="F9368" s="170">
        <v>4</v>
      </c>
      <c r="G9368" s="171">
        <v>6.3</v>
      </c>
      <c r="H9368" s="170" t="s">
        <v>409</v>
      </c>
      <c r="I9368" s="171">
        <v>11.99</v>
      </c>
      <c r="J9368" s="169">
        <v>6</v>
      </c>
      <c r="K9368" s="154" cm="1">
        <f t="array" ref="K9368">ROUND(
IF(C9368="Beer",
SUM(LOOKUP(2,1/(SRP!$B$8:$B$10&lt;=E9368)/(SRP!$C$8:$C$10&gt;=E9368),SRP!$D$8:$D$10)*(G9368/100)*(E9368/1000)),
IF(C9368="Spirits",
SUM(LOOKUP(2,1/(SRP!$B$2:$B$7&lt;=E9368)/(SRP!$C$2:$C$7&gt;=E9368),SRP!$D$2:$D$7)*(G9368/100)*(E9368/1000)),
IF(AND(C9368="Wine",D9368="Fortified Wines"),
SUM(LOOKUP(2,1/(SRP!$B$26:$B$29&lt;=E9368)/(SRP!$C$26:$C$29&gt;=E9368),SRP!$D$26:$D$29)*(G9368/100)*(E9368/1000)),
IF(C9368="Wine",
SUM(LOOKUP(2,1/(SRP!$B$21:$B$25&lt;=E9368)/(SRP!$C$21:$C$25&gt;=E9368),SRP!$D$21:$D$25)*(G9368/100)*(E9368/1000)),
IF(AND(C9368="Ready to Drink",D9368="RTD-One Pour Cocktail&gt;7%&lt;=14.5"),
SUM(LOOKUP(2,1/(SRP!$B$16:$B$20&lt;=E9368)/(SRP!$C$16:$C$20&gt;=E9368),SRP!$D$16:$D$20)*(G9368/100)*(E9368/1000)),
IF(C9368="Ready to Drink",
SUM(LOOKUP(2,1/(SRP!$B$11:$B$15&lt;=E9368)/(SRP!$C$11:$C$15&gt;=E9368),SRP!$D$11:$D$15)*(G9368/100)*(E9368/1000)),
0)))))),2)</f>
        <v>10.48</v>
      </c>
      <c r="L9368" s="173" t="str">
        <f t="shared" si="146"/>
        <v>Beer2130</v>
      </c>
      <c r="M9368" s="154">
        <f>VLOOKUP(L9368,'Slope %'!C:D,2,0)</f>
        <v>0.1</v>
      </c>
    </row>
    <row r="9369" spans="1:13" x14ac:dyDescent="0.25">
      <c r="A9369" s="169">
        <v>913541</v>
      </c>
      <c r="B9369" s="170" t="s">
        <v>6818</v>
      </c>
      <c r="C9369" s="170" t="s">
        <v>11</v>
      </c>
      <c r="D9369" s="170" t="s">
        <v>211</v>
      </c>
      <c r="E9369" s="170">
        <v>5325</v>
      </c>
      <c r="F9369" s="170">
        <v>1</v>
      </c>
      <c r="G9369" s="171">
        <v>4</v>
      </c>
      <c r="H9369" s="170" t="s">
        <v>105</v>
      </c>
      <c r="I9369" s="171">
        <v>33.99</v>
      </c>
      <c r="J9369" s="169">
        <v>15</v>
      </c>
      <c r="K9369" s="154" cm="1">
        <f t="array" ref="K9369">ROUND(
IF(C9369="Beer",
SUM(LOOKUP(2,1/(SRP!$B$8:$B$10&lt;=E9369)/(SRP!$C$8:$C$10&gt;=E9369),SRP!$D$8:$D$10)*(G9369/100)*(E9369/1000)),
IF(C9369="Spirits",
SUM(LOOKUP(2,1/(SRP!$B$2:$B$7&lt;=E9369)/(SRP!$C$2:$C$7&gt;=E9369),SRP!$D$2:$D$7)*(G9369/100)*(E9369/1000)),
IF(AND(C9369="Wine",D9369="Fortified Wines"),
SUM(LOOKUP(2,1/(SRP!$B$26:$B$29&lt;=E9369)/(SRP!$C$26:$C$29&gt;=E9369),SRP!$D$26:$D$29)*(G9369/100)*(E9369/1000)),
IF(C9369="Wine",
SUM(LOOKUP(2,1/(SRP!$B$21:$B$25&lt;=E9369)/(SRP!$C$21:$C$25&gt;=E9369),SRP!$D$21:$D$25)*(G9369/100)*(E9369/1000)),
IF(AND(C9369="Ready to Drink",D9369="RTD-One Pour Cocktail&gt;7%&lt;=14.5"),
SUM(LOOKUP(2,1/(SRP!$B$16:$B$20&lt;=E9369)/(SRP!$C$16:$C$20&gt;=E9369),SRP!$D$16:$D$20)*(G9369/100)*(E9369/1000)),
IF(C9369="Ready to Drink",
SUM(LOOKUP(2,1/(SRP!$B$11:$B$15&lt;=E9369)/(SRP!$C$11:$C$15&gt;=E9369),SRP!$D$11:$D$15)*(G9369/100)*(E9369/1000)),
0)))))),2)</f>
        <v>16.63</v>
      </c>
      <c r="L9369" s="173" t="str">
        <f t="shared" si="146"/>
        <v>Beer5325</v>
      </c>
      <c r="M9369" s="154">
        <f>VLOOKUP(L9369,'Slope %'!C:D,2,0)</f>
        <v>0.05</v>
      </c>
    </row>
    <row r="9370" spans="1:13" x14ac:dyDescent="0.25">
      <c r="A9370" s="169">
        <v>913541</v>
      </c>
      <c r="B9370" s="170" t="s">
        <v>6818</v>
      </c>
      <c r="C9370" s="170" t="s">
        <v>11</v>
      </c>
      <c r="D9370" s="170" t="s">
        <v>211</v>
      </c>
      <c r="E9370" s="170">
        <v>5325</v>
      </c>
      <c r="F9370" s="170">
        <v>1</v>
      </c>
      <c r="G9370" s="171">
        <v>4</v>
      </c>
      <c r="H9370" s="170" t="s">
        <v>105</v>
      </c>
      <c r="I9370" s="171">
        <v>33.99</v>
      </c>
      <c r="J9370" s="169">
        <v>15</v>
      </c>
      <c r="K9370" s="154" cm="1">
        <f t="array" ref="K9370">ROUND(
IF(C9370="Beer",
SUM(LOOKUP(2,1/(SRP!$B$8:$B$10&lt;=E9370)/(SRP!$C$8:$C$10&gt;=E9370),SRP!$D$8:$D$10)*(G9370/100)*(E9370/1000)),
IF(C9370="Spirits",
SUM(LOOKUP(2,1/(SRP!$B$2:$B$7&lt;=E9370)/(SRP!$C$2:$C$7&gt;=E9370),SRP!$D$2:$D$7)*(G9370/100)*(E9370/1000)),
IF(AND(C9370="Wine",D9370="Fortified Wines"),
SUM(LOOKUP(2,1/(SRP!$B$26:$B$29&lt;=E9370)/(SRP!$C$26:$C$29&gt;=E9370),SRP!$D$26:$D$29)*(G9370/100)*(E9370/1000)),
IF(C9370="Wine",
SUM(LOOKUP(2,1/(SRP!$B$21:$B$25&lt;=E9370)/(SRP!$C$21:$C$25&gt;=E9370),SRP!$D$21:$D$25)*(G9370/100)*(E9370/1000)),
IF(AND(C9370="Ready to Drink",D9370="RTD-One Pour Cocktail&gt;7%&lt;=14.5"),
SUM(LOOKUP(2,1/(SRP!$B$16:$B$20&lt;=E9370)/(SRP!$C$16:$C$20&gt;=E9370),SRP!$D$16:$D$20)*(G9370/100)*(E9370/1000)),
IF(C9370="Ready to Drink",
SUM(LOOKUP(2,1/(SRP!$B$11:$B$15&lt;=E9370)/(SRP!$C$11:$C$15&gt;=E9370),SRP!$D$11:$D$15)*(G9370/100)*(E9370/1000)),
0)))))),2)</f>
        <v>16.63</v>
      </c>
      <c r="L9370" s="173" t="str">
        <f t="shared" si="146"/>
        <v>Beer5325</v>
      </c>
      <c r="M9370" s="154">
        <f>VLOOKUP(L9370,'Slope %'!C:D,2,0)</f>
        <v>0.05</v>
      </c>
    </row>
    <row r="9371" spans="1:13" x14ac:dyDescent="0.25">
      <c r="A9371" s="169">
        <v>919373</v>
      </c>
      <c r="B9371" s="170" t="s">
        <v>6819</v>
      </c>
      <c r="C9371" s="170" t="s">
        <v>11</v>
      </c>
      <c r="D9371" s="170" t="s">
        <v>12</v>
      </c>
      <c r="E9371" s="170">
        <v>8520</v>
      </c>
      <c r="F9371" s="170">
        <v>1</v>
      </c>
      <c r="G9371" s="171">
        <v>5</v>
      </c>
      <c r="H9371" s="170" t="s">
        <v>105</v>
      </c>
      <c r="I9371" s="171">
        <v>52.99</v>
      </c>
      <c r="J9371" s="169">
        <v>24</v>
      </c>
      <c r="K9371" s="154" cm="1">
        <f t="array" ref="K9371">ROUND(
IF(C9371="Beer",
SUM(LOOKUP(2,1/(SRP!$B$8:$B$10&lt;=E9371)/(SRP!$C$8:$C$10&gt;=E9371),SRP!$D$8:$D$10)*(G9371/100)*(E9371/1000)),
IF(C9371="Spirits",
SUM(LOOKUP(2,1/(SRP!$B$2:$B$7&lt;=E9371)/(SRP!$C$2:$C$7&gt;=E9371),SRP!$D$2:$D$7)*(G9371/100)*(E9371/1000)),
IF(AND(C9371="Wine",D9371="Fortified Wines"),
SUM(LOOKUP(2,1/(SRP!$B$26:$B$29&lt;=E9371)/(SRP!$C$26:$C$29&gt;=E9371),SRP!$D$26:$D$29)*(G9371/100)*(E9371/1000)),
IF(C9371="Wine",
SUM(LOOKUP(2,1/(SRP!$B$21:$B$25&lt;=E9371)/(SRP!$C$21:$C$25&gt;=E9371),SRP!$D$21:$D$25)*(G9371/100)*(E9371/1000)),
IF(AND(C9371="Ready to Drink",D9371="RTD-One Pour Cocktail&gt;7%&lt;=14.5"),
SUM(LOOKUP(2,1/(SRP!$B$16:$B$20&lt;=E9371)/(SRP!$C$16:$C$20&gt;=E9371),SRP!$D$16:$D$20)*(G9371/100)*(E9371/1000)),
IF(C9371="Ready to Drink",
SUM(LOOKUP(2,1/(SRP!$B$11:$B$15&lt;=E9371)/(SRP!$C$11:$C$15&gt;=E9371),SRP!$D$11:$D$15)*(G9371/100)*(E9371/1000)),
0)))))),2)</f>
        <v>33.26</v>
      </c>
      <c r="L9371" s="173" t="str">
        <f t="shared" si="146"/>
        <v>Beer8520</v>
      </c>
      <c r="M9371" s="154">
        <f>VLOOKUP(L9371,'Slope %'!C:D,2,0)</f>
        <v>0.05</v>
      </c>
    </row>
    <row r="9372" spans="1:13" x14ac:dyDescent="0.25">
      <c r="A9372" s="169">
        <v>919373</v>
      </c>
      <c r="B9372" s="170" t="s">
        <v>6819</v>
      </c>
      <c r="C9372" s="170" t="s">
        <v>11</v>
      </c>
      <c r="D9372" s="170" t="s">
        <v>12</v>
      </c>
      <c r="E9372" s="170">
        <v>8520</v>
      </c>
      <c r="F9372" s="170">
        <v>1</v>
      </c>
      <c r="G9372" s="171">
        <v>5</v>
      </c>
      <c r="H9372" s="170" t="s">
        <v>105</v>
      </c>
      <c r="I9372" s="171">
        <v>52.99</v>
      </c>
      <c r="J9372" s="169">
        <v>24</v>
      </c>
      <c r="K9372" s="154" cm="1">
        <f t="array" ref="K9372">ROUND(
IF(C9372="Beer",
SUM(LOOKUP(2,1/(SRP!$B$8:$B$10&lt;=E9372)/(SRP!$C$8:$C$10&gt;=E9372),SRP!$D$8:$D$10)*(G9372/100)*(E9372/1000)),
IF(C9372="Spirits",
SUM(LOOKUP(2,1/(SRP!$B$2:$B$7&lt;=E9372)/(SRP!$C$2:$C$7&gt;=E9372),SRP!$D$2:$D$7)*(G9372/100)*(E9372/1000)),
IF(AND(C9372="Wine",D9372="Fortified Wines"),
SUM(LOOKUP(2,1/(SRP!$B$26:$B$29&lt;=E9372)/(SRP!$C$26:$C$29&gt;=E9372),SRP!$D$26:$D$29)*(G9372/100)*(E9372/1000)),
IF(C9372="Wine",
SUM(LOOKUP(2,1/(SRP!$B$21:$B$25&lt;=E9372)/(SRP!$C$21:$C$25&gt;=E9372),SRP!$D$21:$D$25)*(G9372/100)*(E9372/1000)),
IF(AND(C9372="Ready to Drink",D9372="RTD-One Pour Cocktail&gt;7%&lt;=14.5"),
SUM(LOOKUP(2,1/(SRP!$B$16:$B$20&lt;=E9372)/(SRP!$C$16:$C$20&gt;=E9372),SRP!$D$16:$D$20)*(G9372/100)*(E9372/1000)),
IF(C9372="Ready to Drink",
SUM(LOOKUP(2,1/(SRP!$B$11:$B$15&lt;=E9372)/(SRP!$C$11:$C$15&gt;=E9372),SRP!$D$11:$D$15)*(G9372/100)*(E9372/1000)),
0)))))),2)</f>
        <v>33.26</v>
      </c>
      <c r="L9372" s="173" t="str">
        <f t="shared" si="146"/>
        <v>Beer8520</v>
      </c>
      <c r="M9372" s="154">
        <f>VLOOKUP(L9372,'Slope %'!C:D,2,0)</f>
        <v>0.05</v>
      </c>
    </row>
    <row r="9373" spans="1:13" x14ac:dyDescent="0.25">
      <c r="A9373" s="169">
        <v>923318</v>
      </c>
      <c r="B9373" s="170" t="s">
        <v>6820</v>
      </c>
      <c r="C9373" s="170" t="s">
        <v>11</v>
      </c>
      <c r="D9373" s="170" t="s">
        <v>12</v>
      </c>
      <c r="E9373" s="170">
        <v>5325</v>
      </c>
      <c r="F9373" s="170">
        <v>1</v>
      </c>
      <c r="G9373" s="171">
        <v>5</v>
      </c>
      <c r="H9373" s="170" t="s">
        <v>13</v>
      </c>
      <c r="I9373" s="171">
        <v>32.99</v>
      </c>
      <c r="J9373" s="169">
        <v>15</v>
      </c>
      <c r="K9373" s="154" cm="1">
        <f t="array" ref="K9373">ROUND(
IF(C9373="Beer",
SUM(LOOKUP(2,1/(SRP!$B$8:$B$10&lt;=E9373)/(SRP!$C$8:$C$10&gt;=E9373),SRP!$D$8:$D$10)*(G9373/100)*(E9373/1000)),
IF(C9373="Spirits",
SUM(LOOKUP(2,1/(SRP!$B$2:$B$7&lt;=E9373)/(SRP!$C$2:$C$7&gt;=E9373),SRP!$D$2:$D$7)*(G9373/100)*(E9373/1000)),
IF(AND(C9373="Wine",D9373="Fortified Wines"),
SUM(LOOKUP(2,1/(SRP!$B$26:$B$29&lt;=E9373)/(SRP!$C$26:$C$29&gt;=E9373),SRP!$D$26:$D$29)*(G9373/100)*(E9373/1000)),
IF(C9373="Wine",
SUM(LOOKUP(2,1/(SRP!$B$21:$B$25&lt;=E9373)/(SRP!$C$21:$C$25&gt;=E9373),SRP!$D$21:$D$25)*(G9373/100)*(E9373/1000)),
IF(AND(C9373="Ready to Drink",D9373="RTD-One Pour Cocktail&gt;7%&lt;=14.5"),
SUM(LOOKUP(2,1/(SRP!$B$16:$B$20&lt;=E9373)/(SRP!$C$16:$C$20&gt;=E9373),SRP!$D$16:$D$20)*(G9373/100)*(E9373/1000)),
IF(C9373="Ready to Drink",
SUM(LOOKUP(2,1/(SRP!$B$11:$B$15&lt;=E9373)/(SRP!$C$11:$C$15&gt;=E9373),SRP!$D$11:$D$15)*(G9373/100)*(E9373/1000)),
0)))))),2)</f>
        <v>20.79</v>
      </c>
      <c r="L9373" s="173" t="str">
        <f t="shared" si="146"/>
        <v>Beer5325</v>
      </c>
      <c r="M9373" s="154">
        <f>VLOOKUP(L9373,'Slope %'!C:D,2,0)</f>
        <v>0.05</v>
      </c>
    </row>
    <row r="9374" spans="1:13" x14ac:dyDescent="0.25">
      <c r="A9374" s="169">
        <v>923318</v>
      </c>
      <c r="B9374" s="170" t="s">
        <v>6820</v>
      </c>
      <c r="C9374" s="170" t="s">
        <v>11</v>
      </c>
      <c r="D9374" s="170" t="s">
        <v>12</v>
      </c>
      <c r="E9374" s="170">
        <v>5325</v>
      </c>
      <c r="F9374" s="170">
        <v>1</v>
      </c>
      <c r="G9374" s="171">
        <v>5</v>
      </c>
      <c r="H9374" s="170" t="s">
        <v>13</v>
      </c>
      <c r="I9374" s="171">
        <v>32.99</v>
      </c>
      <c r="J9374" s="169">
        <v>15</v>
      </c>
      <c r="K9374" s="154" cm="1">
        <f t="array" ref="K9374">ROUND(
IF(C9374="Beer",
SUM(LOOKUP(2,1/(SRP!$B$8:$B$10&lt;=E9374)/(SRP!$C$8:$C$10&gt;=E9374),SRP!$D$8:$D$10)*(G9374/100)*(E9374/1000)),
IF(C9374="Spirits",
SUM(LOOKUP(2,1/(SRP!$B$2:$B$7&lt;=E9374)/(SRP!$C$2:$C$7&gt;=E9374),SRP!$D$2:$D$7)*(G9374/100)*(E9374/1000)),
IF(AND(C9374="Wine",D9374="Fortified Wines"),
SUM(LOOKUP(2,1/(SRP!$B$26:$B$29&lt;=E9374)/(SRP!$C$26:$C$29&gt;=E9374),SRP!$D$26:$D$29)*(G9374/100)*(E9374/1000)),
IF(C9374="Wine",
SUM(LOOKUP(2,1/(SRP!$B$21:$B$25&lt;=E9374)/(SRP!$C$21:$C$25&gt;=E9374),SRP!$D$21:$D$25)*(G9374/100)*(E9374/1000)),
IF(AND(C9374="Ready to Drink",D9374="RTD-One Pour Cocktail&gt;7%&lt;=14.5"),
SUM(LOOKUP(2,1/(SRP!$B$16:$B$20&lt;=E9374)/(SRP!$C$16:$C$20&gt;=E9374),SRP!$D$16:$D$20)*(G9374/100)*(E9374/1000)),
IF(C9374="Ready to Drink",
SUM(LOOKUP(2,1/(SRP!$B$11:$B$15&lt;=E9374)/(SRP!$C$11:$C$15&gt;=E9374),SRP!$D$11:$D$15)*(G9374/100)*(E9374/1000)),
0)))))),2)</f>
        <v>20.79</v>
      </c>
      <c r="L9374" s="173" t="str">
        <f t="shared" si="146"/>
        <v>Beer5325</v>
      </c>
      <c r="M9374" s="154">
        <f>VLOOKUP(L9374,'Slope %'!C:D,2,0)</f>
        <v>0.05</v>
      </c>
    </row>
    <row r="9375" spans="1:13" x14ac:dyDescent="0.25">
      <c r="A9375" s="169">
        <v>924134</v>
      </c>
      <c r="B9375" s="170" t="s">
        <v>6821</v>
      </c>
      <c r="C9375" s="170" t="s">
        <v>24</v>
      </c>
      <c r="D9375" s="170" t="s">
        <v>191</v>
      </c>
      <c r="E9375" s="170">
        <v>750</v>
      </c>
      <c r="F9375" s="170">
        <v>12</v>
      </c>
      <c r="G9375" s="171">
        <v>13.5</v>
      </c>
      <c r="H9375" s="170" t="s">
        <v>256</v>
      </c>
      <c r="I9375" s="171">
        <v>19.989999999999998</v>
      </c>
      <c r="J9375" s="169">
        <v>1</v>
      </c>
      <c r="K9375" s="154" cm="1">
        <f t="array" ref="K9375">ROUND(
IF(C9375="Beer",
SUM(LOOKUP(2,1/(SRP!$B$8:$B$10&lt;=E9375)/(SRP!$C$8:$C$10&gt;=E9375),SRP!$D$8:$D$10)*(G9375/100)*(E9375/1000)),
IF(C9375="Spirits",
SUM(LOOKUP(2,1/(SRP!$B$2:$B$7&lt;=E9375)/(SRP!$C$2:$C$7&gt;=E9375),SRP!$D$2:$D$7)*(G9375/100)*(E9375/1000)),
IF(AND(C9375="Wine",D9375="Fortified Wines"),
SUM(LOOKUP(2,1/(SRP!$B$26:$B$29&lt;=E9375)/(SRP!$C$26:$C$29&gt;=E9375),SRP!$D$26:$D$29)*(G9375/100)*(E9375/1000)),
IF(C9375="Wine",
SUM(LOOKUP(2,1/(SRP!$B$21:$B$25&lt;=E9375)/(SRP!$C$21:$C$25&gt;=E9375),SRP!$D$21:$D$25)*(G9375/100)*(E9375/1000)),
IF(AND(C9375="Ready to Drink",D9375="RTD-One Pour Cocktail&gt;7%&lt;=14.5"),
SUM(LOOKUP(2,1/(SRP!$B$16:$B$20&lt;=E9375)/(SRP!$C$16:$C$20&gt;=E9375),SRP!$D$16:$D$20)*(G9375/100)*(E9375/1000)),
IF(C9375="Ready to Drink",
SUM(LOOKUP(2,1/(SRP!$B$11:$B$15&lt;=E9375)/(SRP!$C$11:$C$15&gt;=E9375),SRP!$D$11:$D$15)*(G9375/100)*(E9375/1000)),
0)))))),2)</f>
        <v>7.9</v>
      </c>
      <c r="L9375" s="173" t="str">
        <f t="shared" si="146"/>
        <v>Wine750</v>
      </c>
      <c r="M9375" s="154">
        <f>VLOOKUP(L9375,'Slope %'!C:D,2,0)</f>
        <v>0.1</v>
      </c>
    </row>
    <row r="9376" spans="1:13" x14ac:dyDescent="0.25">
      <c r="A9376" s="169">
        <v>925222</v>
      </c>
      <c r="B9376" s="170" t="s">
        <v>6822</v>
      </c>
      <c r="C9376" s="170" t="s">
        <v>11</v>
      </c>
      <c r="D9376" s="170" t="s">
        <v>12</v>
      </c>
      <c r="E9376" s="170">
        <v>5325</v>
      </c>
      <c r="F9376" s="170">
        <v>1</v>
      </c>
      <c r="G9376" s="171">
        <v>5</v>
      </c>
      <c r="H9376" s="170" t="s">
        <v>105</v>
      </c>
      <c r="I9376" s="171">
        <v>33.99</v>
      </c>
      <c r="J9376" s="169">
        <v>15</v>
      </c>
      <c r="K9376" s="154" cm="1">
        <f t="array" ref="K9376">ROUND(
IF(C9376="Beer",
SUM(LOOKUP(2,1/(SRP!$B$8:$B$10&lt;=E9376)/(SRP!$C$8:$C$10&gt;=E9376),SRP!$D$8:$D$10)*(G9376/100)*(E9376/1000)),
IF(C9376="Spirits",
SUM(LOOKUP(2,1/(SRP!$B$2:$B$7&lt;=E9376)/(SRP!$C$2:$C$7&gt;=E9376),SRP!$D$2:$D$7)*(G9376/100)*(E9376/1000)),
IF(AND(C9376="Wine",D9376="Fortified Wines"),
SUM(LOOKUP(2,1/(SRP!$B$26:$B$29&lt;=E9376)/(SRP!$C$26:$C$29&gt;=E9376),SRP!$D$26:$D$29)*(G9376/100)*(E9376/1000)),
IF(C9376="Wine",
SUM(LOOKUP(2,1/(SRP!$B$21:$B$25&lt;=E9376)/(SRP!$C$21:$C$25&gt;=E9376),SRP!$D$21:$D$25)*(G9376/100)*(E9376/1000)),
IF(AND(C9376="Ready to Drink",D9376="RTD-One Pour Cocktail&gt;7%&lt;=14.5"),
SUM(LOOKUP(2,1/(SRP!$B$16:$B$20&lt;=E9376)/(SRP!$C$16:$C$20&gt;=E9376),SRP!$D$16:$D$20)*(G9376/100)*(E9376/1000)),
IF(C9376="Ready to Drink",
SUM(LOOKUP(2,1/(SRP!$B$11:$B$15&lt;=E9376)/(SRP!$C$11:$C$15&gt;=E9376),SRP!$D$11:$D$15)*(G9376/100)*(E9376/1000)),
0)))))),2)</f>
        <v>20.79</v>
      </c>
      <c r="L9376" s="173" t="str">
        <f t="shared" si="146"/>
        <v>Beer5325</v>
      </c>
      <c r="M9376" s="154">
        <f>VLOOKUP(L9376,'Slope %'!C:D,2,0)</f>
        <v>0.05</v>
      </c>
    </row>
    <row r="9377" spans="1:13" x14ac:dyDescent="0.25">
      <c r="A9377" s="169">
        <v>925222</v>
      </c>
      <c r="B9377" s="170" t="s">
        <v>6822</v>
      </c>
      <c r="C9377" s="170" t="s">
        <v>11</v>
      </c>
      <c r="D9377" s="170" t="s">
        <v>12</v>
      </c>
      <c r="E9377" s="170">
        <v>5325</v>
      </c>
      <c r="F9377" s="170">
        <v>1</v>
      </c>
      <c r="G9377" s="171">
        <v>5</v>
      </c>
      <c r="H9377" s="170" t="s">
        <v>105</v>
      </c>
      <c r="I9377" s="171">
        <v>33.99</v>
      </c>
      <c r="J9377" s="169">
        <v>15</v>
      </c>
      <c r="K9377" s="154" cm="1">
        <f t="array" ref="K9377">ROUND(
IF(C9377="Beer",
SUM(LOOKUP(2,1/(SRP!$B$8:$B$10&lt;=E9377)/(SRP!$C$8:$C$10&gt;=E9377),SRP!$D$8:$D$10)*(G9377/100)*(E9377/1000)),
IF(C9377="Spirits",
SUM(LOOKUP(2,1/(SRP!$B$2:$B$7&lt;=E9377)/(SRP!$C$2:$C$7&gt;=E9377),SRP!$D$2:$D$7)*(G9377/100)*(E9377/1000)),
IF(AND(C9377="Wine",D9377="Fortified Wines"),
SUM(LOOKUP(2,1/(SRP!$B$26:$B$29&lt;=E9377)/(SRP!$C$26:$C$29&gt;=E9377),SRP!$D$26:$D$29)*(G9377/100)*(E9377/1000)),
IF(C9377="Wine",
SUM(LOOKUP(2,1/(SRP!$B$21:$B$25&lt;=E9377)/(SRP!$C$21:$C$25&gt;=E9377),SRP!$D$21:$D$25)*(G9377/100)*(E9377/1000)),
IF(AND(C9377="Ready to Drink",D9377="RTD-One Pour Cocktail&gt;7%&lt;=14.5"),
SUM(LOOKUP(2,1/(SRP!$B$16:$B$20&lt;=E9377)/(SRP!$C$16:$C$20&gt;=E9377),SRP!$D$16:$D$20)*(G9377/100)*(E9377/1000)),
IF(C9377="Ready to Drink",
SUM(LOOKUP(2,1/(SRP!$B$11:$B$15&lt;=E9377)/(SRP!$C$11:$C$15&gt;=E9377),SRP!$D$11:$D$15)*(G9377/100)*(E9377/1000)),
0)))))),2)</f>
        <v>20.79</v>
      </c>
      <c r="L9377" s="173" t="str">
        <f t="shared" si="146"/>
        <v>Beer5325</v>
      </c>
      <c r="M9377" s="154">
        <f>VLOOKUP(L9377,'Slope %'!C:D,2,0)</f>
        <v>0.05</v>
      </c>
    </row>
    <row r="9378" spans="1:13" x14ac:dyDescent="0.25">
      <c r="A9378" s="169">
        <v>927236</v>
      </c>
      <c r="B9378" s="170" t="s">
        <v>6823</v>
      </c>
      <c r="C9378" s="170" t="s">
        <v>11</v>
      </c>
      <c r="D9378" s="170" t="s">
        <v>267</v>
      </c>
      <c r="E9378" s="170">
        <v>4092</v>
      </c>
      <c r="F9378" s="170">
        <v>1</v>
      </c>
      <c r="G9378" s="171">
        <v>5.2</v>
      </c>
      <c r="H9378" s="170" t="s">
        <v>13</v>
      </c>
      <c r="I9378" s="171">
        <v>30.99</v>
      </c>
      <c r="J9378" s="169">
        <v>12</v>
      </c>
      <c r="K9378" s="154" cm="1">
        <f t="array" ref="K9378">ROUND(
IF(C9378="Beer",
SUM(LOOKUP(2,1/(SRP!$B$8:$B$10&lt;=E9378)/(SRP!$C$8:$C$10&gt;=E9378),SRP!$D$8:$D$10)*(G9378/100)*(E9378/1000)),
IF(C9378="Spirits",
SUM(LOOKUP(2,1/(SRP!$B$2:$B$7&lt;=E9378)/(SRP!$C$2:$C$7&gt;=E9378),SRP!$D$2:$D$7)*(G9378/100)*(E9378/1000)),
IF(AND(C9378="Wine",D9378="Fortified Wines"),
SUM(LOOKUP(2,1/(SRP!$B$26:$B$29&lt;=E9378)/(SRP!$C$26:$C$29&gt;=E9378),SRP!$D$26:$D$29)*(G9378/100)*(E9378/1000)),
IF(C9378="Wine",
SUM(LOOKUP(2,1/(SRP!$B$21:$B$25&lt;=E9378)/(SRP!$C$21:$C$25&gt;=E9378),SRP!$D$21:$D$25)*(G9378/100)*(E9378/1000)),
IF(AND(C9378="Ready to Drink",D9378="RTD-One Pour Cocktail&gt;7%&lt;=14.5"),
SUM(LOOKUP(2,1/(SRP!$B$16:$B$20&lt;=E9378)/(SRP!$C$16:$C$20&gt;=E9378),SRP!$D$16:$D$20)*(G9378/100)*(E9378/1000)),
IF(C9378="Ready to Drink",
SUM(LOOKUP(2,1/(SRP!$B$11:$B$15&lt;=E9378)/(SRP!$C$11:$C$15&gt;=E9378),SRP!$D$11:$D$15)*(G9378/100)*(E9378/1000)),
0)))))),2)</f>
        <v>16.61</v>
      </c>
      <c r="L9378" s="173" t="str">
        <f t="shared" si="146"/>
        <v>Beer4092</v>
      </c>
      <c r="M9378" s="154">
        <f>VLOOKUP(L9378,'Slope %'!C:D,2,0)</f>
        <v>7.0000000000000007E-2</v>
      </c>
    </row>
    <row r="9379" spans="1:13" x14ac:dyDescent="0.25">
      <c r="A9379" s="169">
        <v>927236</v>
      </c>
      <c r="B9379" s="170" t="s">
        <v>6823</v>
      </c>
      <c r="C9379" s="170" t="s">
        <v>11</v>
      </c>
      <c r="D9379" s="170" t="s">
        <v>267</v>
      </c>
      <c r="E9379" s="170">
        <v>4092</v>
      </c>
      <c r="F9379" s="170">
        <v>1</v>
      </c>
      <c r="G9379" s="171">
        <v>5.2</v>
      </c>
      <c r="H9379" s="170" t="s">
        <v>13</v>
      </c>
      <c r="I9379" s="171">
        <v>30.99</v>
      </c>
      <c r="J9379" s="169">
        <v>12</v>
      </c>
      <c r="K9379" s="154" cm="1">
        <f t="array" ref="K9379">ROUND(
IF(C9379="Beer",
SUM(LOOKUP(2,1/(SRP!$B$8:$B$10&lt;=E9379)/(SRP!$C$8:$C$10&gt;=E9379),SRP!$D$8:$D$10)*(G9379/100)*(E9379/1000)),
IF(C9379="Spirits",
SUM(LOOKUP(2,1/(SRP!$B$2:$B$7&lt;=E9379)/(SRP!$C$2:$C$7&gt;=E9379),SRP!$D$2:$D$7)*(G9379/100)*(E9379/1000)),
IF(AND(C9379="Wine",D9379="Fortified Wines"),
SUM(LOOKUP(2,1/(SRP!$B$26:$B$29&lt;=E9379)/(SRP!$C$26:$C$29&gt;=E9379),SRP!$D$26:$D$29)*(G9379/100)*(E9379/1000)),
IF(C9379="Wine",
SUM(LOOKUP(2,1/(SRP!$B$21:$B$25&lt;=E9379)/(SRP!$C$21:$C$25&gt;=E9379),SRP!$D$21:$D$25)*(G9379/100)*(E9379/1000)),
IF(AND(C9379="Ready to Drink",D9379="RTD-One Pour Cocktail&gt;7%&lt;=14.5"),
SUM(LOOKUP(2,1/(SRP!$B$16:$B$20&lt;=E9379)/(SRP!$C$16:$C$20&gt;=E9379),SRP!$D$16:$D$20)*(G9379/100)*(E9379/1000)),
IF(C9379="Ready to Drink",
SUM(LOOKUP(2,1/(SRP!$B$11:$B$15&lt;=E9379)/(SRP!$C$11:$C$15&gt;=E9379),SRP!$D$11:$D$15)*(G9379/100)*(E9379/1000)),
0)))))),2)</f>
        <v>16.61</v>
      </c>
      <c r="L9379" s="173" t="str">
        <f t="shared" si="146"/>
        <v>Beer4092</v>
      </c>
      <c r="M9379" s="154">
        <f>VLOOKUP(L9379,'Slope %'!C:D,2,0)</f>
        <v>7.0000000000000007E-2</v>
      </c>
    </row>
    <row r="9380" spans="1:13" x14ac:dyDescent="0.25">
      <c r="A9380" s="169">
        <v>928721</v>
      </c>
      <c r="B9380" s="170" t="s">
        <v>6824</v>
      </c>
      <c r="C9380" s="170" t="s">
        <v>11</v>
      </c>
      <c r="D9380" s="170" t="s">
        <v>12</v>
      </c>
      <c r="E9380" s="170">
        <v>5325</v>
      </c>
      <c r="F9380" s="170">
        <v>1</v>
      </c>
      <c r="G9380" s="171">
        <v>5</v>
      </c>
      <c r="H9380" s="170" t="s">
        <v>105</v>
      </c>
      <c r="I9380" s="171">
        <v>33.99</v>
      </c>
      <c r="J9380" s="169">
        <v>15</v>
      </c>
      <c r="K9380" s="154" cm="1">
        <f t="array" ref="K9380">ROUND(
IF(C9380="Beer",
SUM(LOOKUP(2,1/(SRP!$B$8:$B$10&lt;=E9380)/(SRP!$C$8:$C$10&gt;=E9380),SRP!$D$8:$D$10)*(G9380/100)*(E9380/1000)),
IF(C9380="Spirits",
SUM(LOOKUP(2,1/(SRP!$B$2:$B$7&lt;=E9380)/(SRP!$C$2:$C$7&gt;=E9380),SRP!$D$2:$D$7)*(G9380/100)*(E9380/1000)),
IF(AND(C9380="Wine",D9380="Fortified Wines"),
SUM(LOOKUP(2,1/(SRP!$B$26:$B$29&lt;=E9380)/(SRP!$C$26:$C$29&gt;=E9380),SRP!$D$26:$D$29)*(G9380/100)*(E9380/1000)),
IF(C9380="Wine",
SUM(LOOKUP(2,1/(SRP!$B$21:$B$25&lt;=E9380)/(SRP!$C$21:$C$25&gt;=E9380),SRP!$D$21:$D$25)*(G9380/100)*(E9380/1000)),
IF(AND(C9380="Ready to Drink",D9380="RTD-One Pour Cocktail&gt;7%&lt;=14.5"),
SUM(LOOKUP(2,1/(SRP!$B$16:$B$20&lt;=E9380)/(SRP!$C$16:$C$20&gt;=E9380),SRP!$D$16:$D$20)*(G9380/100)*(E9380/1000)),
IF(C9380="Ready to Drink",
SUM(LOOKUP(2,1/(SRP!$B$11:$B$15&lt;=E9380)/(SRP!$C$11:$C$15&gt;=E9380),SRP!$D$11:$D$15)*(G9380/100)*(E9380/1000)),
0)))))),2)</f>
        <v>20.79</v>
      </c>
      <c r="L9380" s="173" t="str">
        <f t="shared" si="146"/>
        <v>Beer5325</v>
      </c>
      <c r="M9380" s="154">
        <f>VLOOKUP(L9380,'Slope %'!C:D,2,0)</f>
        <v>0.05</v>
      </c>
    </row>
    <row r="9381" spans="1:13" x14ac:dyDescent="0.25">
      <c r="A9381" s="169">
        <v>928721</v>
      </c>
      <c r="B9381" s="170" t="s">
        <v>6824</v>
      </c>
      <c r="C9381" s="170" t="s">
        <v>11</v>
      </c>
      <c r="D9381" s="170" t="s">
        <v>12</v>
      </c>
      <c r="E9381" s="170">
        <v>5325</v>
      </c>
      <c r="F9381" s="170">
        <v>1</v>
      </c>
      <c r="G9381" s="171">
        <v>5</v>
      </c>
      <c r="H9381" s="170" t="s">
        <v>105</v>
      </c>
      <c r="I9381" s="171">
        <v>33.99</v>
      </c>
      <c r="J9381" s="169">
        <v>15</v>
      </c>
      <c r="K9381" s="154" cm="1">
        <f t="array" ref="K9381">ROUND(
IF(C9381="Beer",
SUM(LOOKUP(2,1/(SRP!$B$8:$B$10&lt;=E9381)/(SRP!$C$8:$C$10&gt;=E9381),SRP!$D$8:$D$10)*(G9381/100)*(E9381/1000)),
IF(C9381="Spirits",
SUM(LOOKUP(2,1/(SRP!$B$2:$B$7&lt;=E9381)/(SRP!$C$2:$C$7&gt;=E9381),SRP!$D$2:$D$7)*(G9381/100)*(E9381/1000)),
IF(AND(C9381="Wine",D9381="Fortified Wines"),
SUM(LOOKUP(2,1/(SRP!$B$26:$B$29&lt;=E9381)/(SRP!$C$26:$C$29&gt;=E9381),SRP!$D$26:$D$29)*(G9381/100)*(E9381/1000)),
IF(C9381="Wine",
SUM(LOOKUP(2,1/(SRP!$B$21:$B$25&lt;=E9381)/(SRP!$C$21:$C$25&gt;=E9381),SRP!$D$21:$D$25)*(G9381/100)*(E9381/1000)),
IF(AND(C9381="Ready to Drink",D9381="RTD-One Pour Cocktail&gt;7%&lt;=14.5"),
SUM(LOOKUP(2,1/(SRP!$B$16:$B$20&lt;=E9381)/(SRP!$C$16:$C$20&gt;=E9381),SRP!$D$16:$D$20)*(G9381/100)*(E9381/1000)),
IF(C9381="Ready to Drink",
SUM(LOOKUP(2,1/(SRP!$B$11:$B$15&lt;=E9381)/(SRP!$C$11:$C$15&gt;=E9381),SRP!$D$11:$D$15)*(G9381/100)*(E9381/1000)),
0)))))),2)</f>
        <v>20.79</v>
      </c>
      <c r="L9381" s="173" t="str">
        <f t="shared" si="146"/>
        <v>Beer5325</v>
      </c>
      <c r="M9381" s="154">
        <f>VLOOKUP(L9381,'Slope %'!C:D,2,0)</f>
        <v>0.05</v>
      </c>
    </row>
    <row r="9382" spans="1:13" x14ac:dyDescent="0.25">
      <c r="A9382" s="169">
        <v>929620</v>
      </c>
      <c r="B9382" s="170" t="s">
        <v>6825</v>
      </c>
      <c r="C9382" s="170" t="s">
        <v>11</v>
      </c>
      <c r="D9382" s="170" t="s">
        <v>211</v>
      </c>
      <c r="E9382" s="170">
        <v>5325</v>
      </c>
      <c r="F9382" s="170">
        <v>1</v>
      </c>
      <c r="G9382" s="171">
        <v>4</v>
      </c>
      <c r="H9382" s="170" t="s">
        <v>13</v>
      </c>
      <c r="I9382" s="171">
        <v>33.99</v>
      </c>
      <c r="J9382" s="169">
        <v>15</v>
      </c>
      <c r="K9382" s="154" cm="1">
        <f t="array" ref="K9382">ROUND(
IF(C9382="Beer",
SUM(LOOKUP(2,1/(SRP!$B$8:$B$10&lt;=E9382)/(SRP!$C$8:$C$10&gt;=E9382),SRP!$D$8:$D$10)*(G9382/100)*(E9382/1000)),
IF(C9382="Spirits",
SUM(LOOKUP(2,1/(SRP!$B$2:$B$7&lt;=E9382)/(SRP!$C$2:$C$7&gt;=E9382),SRP!$D$2:$D$7)*(G9382/100)*(E9382/1000)),
IF(AND(C9382="Wine",D9382="Fortified Wines"),
SUM(LOOKUP(2,1/(SRP!$B$26:$B$29&lt;=E9382)/(SRP!$C$26:$C$29&gt;=E9382),SRP!$D$26:$D$29)*(G9382/100)*(E9382/1000)),
IF(C9382="Wine",
SUM(LOOKUP(2,1/(SRP!$B$21:$B$25&lt;=E9382)/(SRP!$C$21:$C$25&gt;=E9382),SRP!$D$21:$D$25)*(G9382/100)*(E9382/1000)),
IF(AND(C9382="Ready to Drink",D9382="RTD-One Pour Cocktail&gt;7%&lt;=14.5"),
SUM(LOOKUP(2,1/(SRP!$B$16:$B$20&lt;=E9382)/(SRP!$C$16:$C$20&gt;=E9382),SRP!$D$16:$D$20)*(G9382/100)*(E9382/1000)),
IF(C9382="Ready to Drink",
SUM(LOOKUP(2,1/(SRP!$B$11:$B$15&lt;=E9382)/(SRP!$C$11:$C$15&gt;=E9382),SRP!$D$11:$D$15)*(G9382/100)*(E9382/1000)),
0)))))),2)</f>
        <v>16.63</v>
      </c>
      <c r="L9382" s="173" t="str">
        <f t="shared" si="146"/>
        <v>Beer5325</v>
      </c>
      <c r="M9382" s="154">
        <f>VLOOKUP(L9382,'Slope %'!C:D,2,0)</f>
        <v>0.05</v>
      </c>
    </row>
    <row r="9383" spans="1:13" x14ac:dyDescent="0.25">
      <c r="A9383" s="169">
        <v>929620</v>
      </c>
      <c r="B9383" s="170" t="s">
        <v>6825</v>
      </c>
      <c r="C9383" s="170" t="s">
        <v>11</v>
      </c>
      <c r="D9383" s="170" t="s">
        <v>211</v>
      </c>
      <c r="E9383" s="170">
        <v>5325</v>
      </c>
      <c r="F9383" s="170">
        <v>1</v>
      </c>
      <c r="G9383" s="171">
        <v>4</v>
      </c>
      <c r="H9383" s="170" t="s">
        <v>13</v>
      </c>
      <c r="I9383" s="171">
        <v>33.99</v>
      </c>
      <c r="J9383" s="169">
        <v>15</v>
      </c>
      <c r="K9383" s="154" cm="1">
        <f t="array" ref="K9383">ROUND(
IF(C9383="Beer",
SUM(LOOKUP(2,1/(SRP!$B$8:$B$10&lt;=E9383)/(SRP!$C$8:$C$10&gt;=E9383),SRP!$D$8:$D$10)*(G9383/100)*(E9383/1000)),
IF(C9383="Spirits",
SUM(LOOKUP(2,1/(SRP!$B$2:$B$7&lt;=E9383)/(SRP!$C$2:$C$7&gt;=E9383),SRP!$D$2:$D$7)*(G9383/100)*(E9383/1000)),
IF(AND(C9383="Wine",D9383="Fortified Wines"),
SUM(LOOKUP(2,1/(SRP!$B$26:$B$29&lt;=E9383)/(SRP!$C$26:$C$29&gt;=E9383),SRP!$D$26:$D$29)*(G9383/100)*(E9383/1000)),
IF(C9383="Wine",
SUM(LOOKUP(2,1/(SRP!$B$21:$B$25&lt;=E9383)/(SRP!$C$21:$C$25&gt;=E9383),SRP!$D$21:$D$25)*(G9383/100)*(E9383/1000)),
IF(AND(C9383="Ready to Drink",D9383="RTD-One Pour Cocktail&gt;7%&lt;=14.5"),
SUM(LOOKUP(2,1/(SRP!$B$16:$B$20&lt;=E9383)/(SRP!$C$16:$C$20&gt;=E9383),SRP!$D$16:$D$20)*(G9383/100)*(E9383/1000)),
IF(C9383="Ready to Drink",
SUM(LOOKUP(2,1/(SRP!$B$11:$B$15&lt;=E9383)/(SRP!$C$11:$C$15&gt;=E9383),SRP!$D$11:$D$15)*(G9383/100)*(E9383/1000)),
0)))))),2)</f>
        <v>16.63</v>
      </c>
      <c r="L9383" s="173" t="str">
        <f t="shared" si="146"/>
        <v>Beer5325</v>
      </c>
      <c r="M9383" s="154">
        <f>VLOOKUP(L9383,'Slope %'!C:D,2,0)</f>
        <v>0.05</v>
      </c>
    </row>
    <row r="9384" spans="1:13" x14ac:dyDescent="0.25">
      <c r="A9384" s="169">
        <v>929653</v>
      </c>
      <c r="B9384" s="170" t="s">
        <v>6826</v>
      </c>
      <c r="C9384" s="170" t="s">
        <v>11</v>
      </c>
      <c r="D9384" s="170" t="s">
        <v>12</v>
      </c>
      <c r="E9384" s="170">
        <v>5325</v>
      </c>
      <c r="F9384" s="170">
        <v>1</v>
      </c>
      <c r="G9384" s="171">
        <v>5.5</v>
      </c>
      <c r="H9384" s="170" t="s">
        <v>13</v>
      </c>
      <c r="I9384" s="171">
        <v>30.49</v>
      </c>
      <c r="J9384" s="169">
        <v>15</v>
      </c>
      <c r="K9384" s="154" cm="1">
        <f t="array" ref="K9384">ROUND(
IF(C9384="Beer",
SUM(LOOKUP(2,1/(SRP!$B$8:$B$10&lt;=E9384)/(SRP!$C$8:$C$10&gt;=E9384),SRP!$D$8:$D$10)*(G9384/100)*(E9384/1000)),
IF(C9384="Spirits",
SUM(LOOKUP(2,1/(SRP!$B$2:$B$7&lt;=E9384)/(SRP!$C$2:$C$7&gt;=E9384),SRP!$D$2:$D$7)*(G9384/100)*(E9384/1000)),
IF(AND(C9384="Wine",D9384="Fortified Wines"),
SUM(LOOKUP(2,1/(SRP!$B$26:$B$29&lt;=E9384)/(SRP!$C$26:$C$29&gt;=E9384),SRP!$D$26:$D$29)*(G9384/100)*(E9384/1000)),
IF(C9384="Wine",
SUM(LOOKUP(2,1/(SRP!$B$21:$B$25&lt;=E9384)/(SRP!$C$21:$C$25&gt;=E9384),SRP!$D$21:$D$25)*(G9384/100)*(E9384/1000)),
IF(AND(C9384="Ready to Drink",D9384="RTD-One Pour Cocktail&gt;7%&lt;=14.5"),
SUM(LOOKUP(2,1/(SRP!$B$16:$B$20&lt;=E9384)/(SRP!$C$16:$C$20&gt;=E9384),SRP!$D$16:$D$20)*(G9384/100)*(E9384/1000)),
IF(C9384="Ready to Drink",
SUM(LOOKUP(2,1/(SRP!$B$11:$B$15&lt;=E9384)/(SRP!$C$11:$C$15&gt;=E9384),SRP!$D$11:$D$15)*(G9384/100)*(E9384/1000)),
0)))))),2)</f>
        <v>22.86</v>
      </c>
      <c r="L9384" s="173" t="str">
        <f t="shared" si="146"/>
        <v>Beer5325</v>
      </c>
      <c r="M9384" s="154">
        <f>VLOOKUP(L9384,'Slope %'!C:D,2,0)</f>
        <v>0.05</v>
      </c>
    </row>
    <row r="9385" spans="1:13" x14ac:dyDescent="0.25">
      <c r="A9385" s="169">
        <v>929653</v>
      </c>
      <c r="B9385" s="170" t="s">
        <v>6826</v>
      </c>
      <c r="C9385" s="170" t="s">
        <v>11</v>
      </c>
      <c r="D9385" s="170" t="s">
        <v>12</v>
      </c>
      <c r="E9385" s="170">
        <v>5325</v>
      </c>
      <c r="F9385" s="170">
        <v>1</v>
      </c>
      <c r="G9385" s="171">
        <v>5.5</v>
      </c>
      <c r="H9385" s="170" t="s">
        <v>13</v>
      </c>
      <c r="I9385" s="171">
        <v>30.49</v>
      </c>
      <c r="J9385" s="169">
        <v>15</v>
      </c>
      <c r="K9385" s="154" cm="1">
        <f t="array" ref="K9385">ROUND(
IF(C9385="Beer",
SUM(LOOKUP(2,1/(SRP!$B$8:$B$10&lt;=E9385)/(SRP!$C$8:$C$10&gt;=E9385),SRP!$D$8:$D$10)*(G9385/100)*(E9385/1000)),
IF(C9385="Spirits",
SUM(LOOKUP(2,1/(SRP!$B$2:$B$7&lt;=E9385)/(SRP!$C$2:$C$7&gt;=E9385),SRP!$D$2:$D$7)*(G9385/100)*(E9385/1000)),
IF(AND(C9385="Wine",D9385="Fortified Wines"),
SUM(LOOKUP(2,1/(SRP!$B$26:$B$29&lt;=E9385)/(SRP!$C$26:$C$29&gt;=E9385),SRP!$D$26:$D$29)*(G9385/100)*(E9385/1000)),
IF(C9385="Wine",
SUM(LOOKUP(2,1/(SRP!$B$21:$B$25&lt;=E9385)/(SRP!$C$21:$C$25&gt;=E9385),SRP!$D$21:$D$25)*(G9385/100)*(E9385/1000)),
IF(AND(C9385="Ready to Drink",D9385="RTD-One Pour Cocktail&gt;7%&lt;=14.5"),
SUM(LOOKUP(2,1/(SRP!$B$16:$B$20&lt;=E9385)/(SRP!$C$16:$C$20&gt;=E9385),SRP!$D$16:$D$20)*(G9385/100)*(E9385/1000)),
IF(C9385="Ready to Drink",
SUM(LOOKUP(2,1/(SRP!$B$11:$B$15&lt;=E9385)/(SRP!$C$11:$C$15&gt;=E9385),SRP!$D$11:$D$15)*(G9385/100)*(E9385/1000)),
0)))))),2)</f>
        <v>22.86</v>
      </c>
      <c r="L9385" s="173" t="str">
        <f t="shared" si="146"/>
        <v>Beer5325</v>
      </c>
      <c r="M9385" s="154">
        <f>VLOOKUP(L9385,'Slope %'!C:D,2,0)</f>
        <v>0.05</v>
      </c>
    </row>
    <row r="9386" spans="1:13" x14ac:dyDescent="0.25">
      <c r="A9386" s="169">
        <v>929661</v>
      </c>
      <c r="B9386" s="170" t="s">
        <v>6827</v>
      </c>
      <c r="C9386" s="170" t="s">
        <v>11</v>
      </c>
      <c r="D9386" s="170" t="s">
        <v>12</v>
      </c>
      <c r="E9386" s="170">
        <v>5325</v>
      </c>
      <c r="F9386" s="170">
        <v>1</v>
      </c>
      <c r="G9386" s="171">
        <v>5</v>
      </c>
      <c r="H9386" s="170" t="s">
        <v>13</v>
      </c>
      <c r="I9386" s="171">
        <v>30.49</v>
      </c>
      <c r="J9386" s="169">
        <v>15</v>
      </c>
      <c r="K9386" s="154" cm="1">
        <f t="array" ref="K9386">ROUND(
IF(C9386="Beer",
SUM(LOOKUP(2,1/(SRP!$B$8:$B$10&lt;=E9386)/(SRP!$C$8:$C$10&gt;=E9386),SRP!$D$8:$D$10)*(G9386/100)*(E9386/1000)),
IF(C9386="Spirits",
SUM(LOOKUP(2,1/(SRP!$B$2:$B$7&lt;=E9386)/(SRP!$C$2:$C$7&gt;=E9386),SRP!$D$2:$D$7)*(G9386/100)*(E9386/1000)),
IF(AND(C9386="Wine",D9386="Fortified Wines"),
SUM(LOOKUP(2,1/(SRP!$B$26:$B$29&lt;=E9386)/(SRP!$C$26:$C$29&gt;=E9386),SRP!$D$26:$D$29)*(G9386/100)*(E9386/1000)),
IF(C9386="Wine",
SUM(LOOKUP(2,1/(SRP!$B$21:$B$25&lt;=E9386)/(SRP!$C$21:$C$25&gt;=E9386),SRP!$D$21:$D$25)*(G9386/100)*(E9386/1000)),
IF(AND(C9386="Ready to Drink",D9386="RTD-One Pour Cocktail&gt;7%&lt;=14.5"),
SUM(LOOKUP(2,1/(SRP!$B$16:$B$20&lt;=E9386)/(SRP!$C$16:$C$20&gt;=E9386),SRP!$D$16:$D$20)*(G9386/100)*(E9386/1000)),
IF(C9386="Ready to Drink",
SUM(LOOKUP(2,1/(SRP!$B$11:$B$15&lt;=E9386)/(SRP!$C$11:$C$15&gt;=E9386),SRP!$D$11:$D$15)*(G9386/100)*(E9386/1000)),
0)))))),2)</f>
        <v>20.79</v>
      </c>
      <c r="L9386" s="173" t="str">
        <f t="shared" si="146"/>
        <v>Beer5325</v>
      </c>
      <c r="M9386" s="154">
        <f>VLOOKUP(L9386,'Slope %'!C:D,2,0)</f>
        <v>0.05</v>
      </c>
    </row>
    <row r="9387" spans="1:13" x14ac:dyDescent="0.25">
      <c r="A9387" s="169">
        <v>929661</v>
      </c>
      <c r="B9387" s="170" t="s">
        <v>6827</v>
      </c>
      <c r="C9387" s="170" t="s">
        <v>11</v>
      </c>
      <c r="D9387" s="170" t="s">
        <v>12</v>
      </c>
      <c r="E9387" s="170">
        <v>5325</v>
      </c>
      <c r="F9387" s="170">
        <v>1</v>
      </c>
      <c r="G9387" s="171">
        <v>5</v>
      </c>
      <c r="H9387" s="170" t="s">
        <v>13</v>
      </c>
      <c r="I9387" s="171">
        <v>30.49</v>
      </c>
      <c r="J9387" s="169">
        <v>15</v>
      </c>
      <c r="K9387" s="154" cm="1">
        <f t="array" ref="K9387">ROUND(
IF(C9387="Beer",
SUM(LOOKUP(2,1/(SRP!$B$8:$B$10&lt;=E9387)/(SRP!$C$8:$C$10&gt;=E9387),SRP!$D$8:$D$10)*(G9387/100)*(E9387/1000)),
IF(C9387="Spirits",
SUM(LOOKUP(2,1/(SRP!$B$2:$B$7&lt;=E9387)/(SRP!$C$2:$C$7&gt;=E9387),SRP!$D$2:$D$7)*(G9387/100)*(E9387/1000)),
IF(AND(C9387="Wine",D9387="Fortified Wines"),
SUM(LOOKUP(2,1/(SRP!$B$26:$B$29&lt;=E9387)/(SRP!$C$26:$C$29&gt;=E9387),SRP!$D$26:$D$29)*(G9387/100)*(E9387/1000)),
IF(C9387="Wine",
SUM(LOOKUP(2,1/(SRP!$B$21:$B$25&lt;=E9387)/(SRP!$C$21:$C$25&gt;=E9387),SRP!$D$21:$D$25)*(G9387/100)*(E9387/1000)),
IF(AND(C9387="Ready to Drink",D9387="RTD-One Pour Cocktail&gt;7%&lt;=14.5"),
SUM(LOOKUP(2,1/(SRP!$B$16:$B$20&lt;=E9387)/(SRP!$C$16:$C$20&gt;=E9387),SRP!$D$16:$D$20)*(G9387/100)*(E9387/1000)),
IF(C9387="Ready to Drink",
SUM(LOOKUP(2,1/(SRP!$B$11:$B$15&lt;=E9387)/(SRP!$C$11:$C$15&gt;=E9387),SRP!$D$11:$D$15)*(G9387/100)*(E9387/1000)),
0)))))),2)</f>
        <v>20.79</v>
      </c>
      <c r="L9387" s="173" t="str">
        <f t="shared" si="146"/>
        <v>Beer5325</v>
      </c>
      <c r="M9387" s="154">
        <f>VLOOKUP(L9387,'Slope %'!C:D,2,0)</f>
        <v>0.05</v>
      </c>
    </row>
    <row r="9388" spans="1:13" x14ac:dyDescent="0.25">
      <c r="A9388" s="169">
        <v>929687</v>
      </c>
      <c r="B9388" s="170" t="s">
        <v>6828</v>
      </c>
      <c r="C9388" s="170" t="s">
        <v>11</v>
      </c>
      <c r="D9388" s="170" t="s">
        <v>12</v>
      </c>
      <c r="E9388" s="170">
        <v>5325</v>
      </c>
      <c r="F9388" s="170">
        <v>1</v>
      </c>
      <c r="G9388" s="171">
        <v>5</v>
      </c>
      <c r="H9388" s="170" t="s">
        <v>13</v>
      </c>
      <c r="I9388" s="171">
        <v>29.99</v>
      </c>
      <c r="J9388" s="169">
        <v>15</v>
      </c>
      <c r="K9388" s="154" cm="1">
        <f t="array" ref="K9388">ROUND(
IF(C9388="Beer",
SUM(LOOKUP(2,1/(SRP!$B$8:$B$10&lt;=E9388)/(SRP!$C$8:$C$10&gt;=E9388),SRP!$D$8:$D$10)*(G9388/100)*(E9388/1000)),
IF(C9388="Spirits",
SUM(LOOKUP(2,1/(SRP!$B$2:$B$7&lt;=E9388)/(SRP!$C$2:$C$7&gt;=E9388),SRP!$D$2:$D$7)*(G9388/100)*(E9388/1000)),
IF(AND(C9388="Wine",D9388="Fortified Wines"),
SUM(LOOKUP(2,1/(SRP!$B$26:$B$29&lt;=E9388)/(SRP!$C$26:$C$29&gt;=E9388),SRP!$D$26:$D$29)*(G9388/100)*(E9388/1000)),
IF(C9388="Wine",
SUM(LOOKUP(2,1/(SRP!$B$21:$B$25&lt;=E9388)/(SRP!$C$21:$C$25&gt;=E9388),SRP!$D$21:$D$25)*(G9388/100)*(E9388/1000)),
IF(AND(C9388="Ready to Drink",D9388="RTD-One Pour Cocktail&gt;7%&lt;=14.5"),
SUM(LOOKUP(2,1/(SRP!$B$16:$B$20&lt;=E9388)/(SRP!$C$16:$C$20&gt;=E9388),SRP!$D$16:$D$20)*(G9388/100)*(E9388/1000)),
IF(C9388="Ready to Drink",
SUM(LOOKUP(2,1/(SRP!$B$11:$B$15&lt;=E9388)/(SRP!$C$11:$C$15&gt;=E9388),SRP!$D$11:$D$15)*(G9388/100)*(E9388/1000)),
0)))))),2)</f>
        <v>20.79</v>
      </c>
      <c r="L9388" s="173" t="str">
        <f t="shared" si="146"/>
        <v>Beer5325</v>
      </c>
      <c r="M9388" s="154">
        <f>VLOOKUP(L9388,'Slope %'!C:D,2,0)</f>
        <v>0.05</v>
      </c>
    </row>
    <row r="9389" spans="1:13" x14ac:dyDescent="0.25">
      <c r="A9389" s="169">
        <v>929687</v>
      </c>
      <c r="B9389" s="170" t="s">
        <v>6828</v>
      </c>
      <c r="C9389" s="170" t="s">
        <v>11</v>
      </c>
      <c r="D9389" s="170" t="s">
        <v>12</v>
      </c>
      <c r="E9389" s="170">
        <v>5325</v>
      </c>
      <c r="F9389" s="170">
        <v>1</v>
      </c>
      <c r="G9389" s="171">
        <v>5</v>
      </c>
      <c r="H9389" s="170" t="s">
        <v>13</v>
      </c>
      <c r="I9389" s="171">
        <v>29.99</v>
      </c>
      <c r="J9389" s="169">
        <v>15</v>
      </c>
      <c r="K9389" s="154" cm="1">
        <f t="array" ref="K9389">ROUND(
IF(C9389="Beer",
SUM(LOOKUP(2,1/(SRP!$B$8:$B$10&lt;=E9389)/(SRP!$C$8:$C$10&gt;=E9389),SRP!$D$8:$D$10)*(G9389/100)*(E9389/1000)),
IF(C9389="Spirits",
SUM(LOOKUP(2,1/(SRP!$B$2:$B$7&lt;=E9389)/(SRP!$C$2:$C$7&gt;=E9389),SRP!$D$2:$D$7)*(G9389/100)*(E9389/1000)),
IF(AND(C9389="Wine",D9389="Fortified Wines"),
SUM(LOOKUP(2,1/(SRP!$B$26:$B$29&lt;=E9389)/(SRP!$C$26:$C$29&gt;=E9389),SRP!$D$26:$D$29)*(G9389/100)*(E9389/1000)),
IF(C9389="Wine",
SUM(LOOKUP(2,1/(SRP!$B$21:$B$25&lt;=E9389)/(SRP!$C$21:$C$25&gt;=E9389),SRP!$D$21:$D$25)*(G9389/100)*(E9389/1000)),
IF(AND(C9389="Ready to Drink",D9389="RTD-One Pour Cocktail&gt;7%&lt;=14.5"),
SUM(LOOKUP(2,1/(SRP!$B$16:$B$20&lt;=E9389)/(SRP!$C$16:$C$20&gt;=E9389),SRP!$D$16:$D$20)*(G9389/100)*(E9389/1000)),
IF(C9389="Ready to Drink",
SUM(LOOKUP(2,1/(SRP!$B$11:$B$15&lt;=E9389)/(SRP!$C$11:$C$15&gt;=E9389),SRP!$D$11:$D$15)*(G9389/100)*(E9389/1000)),
0)))))),2)</f>
        <v>20.79</v>
      </c>
      <c r="L9389" s="173" t="str">
        <f t="shared" si="146"/>
        <v>Beer5325</v>
      </c>
      <c r="M9389" s="154">
        <f>VLOOKUP(L9389,'Slope %'!C:D,2,0)</f>
        <v>0.05</v>
      </c>
    </row>
    <row r="9390" spans="1:13" x14ac:dyDescent="0.25">
      <c r="A9390" s="169">
        <v>935155</v>
      </c>
      <c r="B9390" s="170" t="s">
        <v>6829</v>
      </c>
      <c r="C9390" s="170" t="s">
        <v>11</v>
      </c>
      <c r="D9390" s="170" t="s">
        <v>12</v>
      </c>
      <c r="E9390" s="170">
        <v>5325</v>
      </c>
      <c r="F9390" s="170">
        <v>1</v>
      </c>
      <c r="G9390" s="171">
        <v>5</v>
      </c>
      <c r="H9390" s="170" t="s">
        <v>105</v>
      </c>
      <c r="I9390" s="171">
        <v>30.49</v>
      </c>
      <c r="J9390" s="169">
        <v>15</v>
      </c>
      <c r="K9390" s="154" cm="1">
        <f t="array" ref="K9390">ROUND(
IF(C9390="Beer",
SUM(LOOKUP(2,1/(SRP!$B$8:$B$10&lt;=E9390)/(SRP!$C$8:$C$10&gt;=E9390),SRP!$D$8:$D$10)*(G9390/100)*(E9390/1000)),
IF(C9390="Spirits",
SUM(LOOKUP(2,1/(SRP!$B$2:$B$7&lt;=E9390)/(SRP!$C$2:$C$7&gt;=E9390),SRP!$D$2:$D$7)*(G9390/100)*(E9390/1000)),
IF(AND(C9390="Wine",D9390="Fortified Wines"),
SUM(LOOKUP(2,1/(SRP!$B$26:$B$29&lt;=E9390)/(SRP!$C$26:$C$29&gt;=E9390),SRP!$D$26:$D$29)*(G9390/100)*(E9390/1000)),
IF(C9390="Wine",
SUM(LOOKUP(2,1/(SRP!$B$21:$B$25&lt;=E9390)/(SRP!$C$21:$C$25&gt;=E9390),SRP!$D$21:$D$25)*(G9390/100)*(E9390/1000)),
IF(AND(C9390="Ready to Drink",D9390="RTD-One Pour Cocktail&gt;7%&lt;=14.5"),
SUM(LOOKUP(2,1/(SRP!$B$16:$B$20&lt;=E9390)/(SRP!$C$16:$C$20&gt;=E9390),SRP!$D$16:$D$20)*(G9390/100)*(E9390/1000)),
IF(C9390="Ready to Drink",
SUM(LOOKUP(2,1/(SRP!$B$11:$B$15&lt;=E9390)/(SRP!$C$11:$C$15&gt;=E9390),SRP!$D$11:$D$15)*(G9390/100)*(E9390/1000)),
0)))))),2)</f>
        <v>20.79</v>
      </c>
      <c r="L9390" s="173" t="str">
        <f t="shared" si="146"/>
        <v>Beer5325</v>
      </c>
      <c r="M9390" s="154">
        <f>VLOOKUP(L9390,'Slope %'!C:D,2,0)</f>
        <v>0.05</v>
      </c>
    </row>
    <row r="9391" spans="1:13" x14ac:dyDescent="0.25">
      <c r="A9391" s="169">
        <v>935155</v>
      </c>
      <c r="B9391" s="170" t="s">
        <v>6829</v>
      </c>
      <c r="C9391" s="170" t="s">
        <v>11</v>
      </c>
      <c r="D9391" s="170" t="s">
        <v>12</v>
      </c>
      <c r="E9391" s="170">
        <v>5325</v>
      </c>
      <c r="F9391" s="170">
        <v>1</v>
      </c>
      <c r="G9391" s="171">
        <v>5</v>
      </c>
      <c r="H9391" s="170" t="s">
        <v>105</v>
      </c>
      <c r="I9391" s="171">
        <v>30.49</v>
      </c>
      <c r="J9391" s="169">
        <v>15</v>
      </c>
      <c r="K9391" s="154" cm="1">
        <f t="array" ref="K9391">ROUND(
IF(C9391="Beer",
SUM(LOOKUP(2,1/(SRP!$B$8:$B$10&lt;=E9391)/(SRP!$C$8:$C$10&gt;=E9391),SRP!$D$8:$D$10)*(G9391/100)*(E9391/1000)),
IF(C9391="Spirits",
SUM(LOOKUP(2,1/(SRP!$B$2:$B$7&lt;=E9391)/(SRP!$C$2:$C$7&gt;=E9391),SRP!$D$2:$D$7)*(G9391/100)*(E9391/1000)),
IF(AND(C9391="Wine",D9391="Fortified Wines"),
SUM(LOOKUP(2,1/(SRP!$B$26:$B$29&lt;=E9391)/(SRP!$C$26:$C$29&gt;=E9391),SRP!$D$26:$D$29)*(G9391/100)*(E9391/1000)),
IF(C9391="Wine",
SUM(LOOKUP(2,1/(SRP!$B$21:$B$25&lt;=E9391)/(SRP!$C$21:$C$25&gt;=E9391),SRP!$D$21:$D$25)*(G9391/100)*(E9391/1000)),
IF(AND(C9391="Ready to Drink",D9391="RTD-One Pour Cocktail&gt;7%&lt;=14.5"),
SUM(LOOKUP(2,1/(SRP!$B$16:$B$20&lt;=E9391)/(SRP!$C$16:$C$20&gt;=E9391),SRP!$D$16:$D$20)*(G9391/100)*(E9391/1000)),
IF(C9391="Ready to Drink",
SUM(LOOKUP(2,1/(SRP!$B$11:$B$15&lt;=E9391)/(SRP!$C$11:$C$15&gt;=E9391),SRP!$D$11:$D$15)*(G9391/100)*(E9391/1000)),
0)))))),2)</f>
        <v>20.79</v>
      </c>
      <c r="L9391" s="173" t="str">
        <f t="shared" si="146"/>
        <v>Beer5325</v>
      </c>
      <c r="M9391" s="154">
        <f>VLOOKUP(L9391,'Slope %'!C:D,2,0)</f>
        <v>0.05</v>
      </c>
    </row>
    <row r="9392" spans="1:13" x14ac:dyDescent="0.25">
      <c r="A9392" s="169">
        <v>937227</v>
      </c>
      <c r="B9392" s="170" t="s">
        <v>6830</v>
      </c>
      <c r="C9392" s="170" t="s">
        <v>24</v>
      </c>
      <c r="D9392" s="170" t="s">
        <v>34</v>
      </c>
      <c r="E9392" s="170">
        <v>750</v>
      </c>
      <c r="F9392" s="170">
        <v>12</v>
      </c>
      <c r="G9392" s="171">
        <v>13.5</v>
      </c>
      <c r="H9392" s="170" t="s">
        <v>43</v>
      </c>
      <c r="I9392" s="171">
        <v>35.49</v>
      </c>
      <c r="J9392" s="169">
        <v>1</v>
      </c>
      <c r="K9392" s="154" cm="1">
        <f t="array" ref="K9392">ROUND(
IF(C9392="Beer",
SUM(LOOKUP(2,1/(SRP!$B$8:$B$10&lt;=E9392)/(SRP!$C$8:$C$10&gt;=E9392),SRP!$D$8:$D$10)*(G9392/100)*(E9392/1000)),
IF(C9392="Spirits",
SUM(LOOKUP(2,1/(SRP!$B$2:$B$7&lt;=E9392)/(SRP!$C$2:$C$7&gt;=E9392),SRP!$D$2:$D$7)*(G9392/100)*(E9392/1000)),
IF(AND(C9392="Wine",D9392="Fortified Wines"),
SUM(LOOKUP(2,1/(SRP!$B$26:$B$29&lt;=E9392)/(SRP!$C$26:$C$29&gt;=E9392),SRP!$D$26:$D$29)*(G9392/100)*(E9392/1000)),
IF(C9392="Wine",
SUM(LOOKUP(2,1/(SRP!$B$21:$B$25&lt;=E9392)/(SRP!$C$21:$C$25&gt;=E9392),SRP!$D$21:$D$25)*(G9392/100)*(E9392/1000)),
IF(AND(C9392="Ready to Drink",D9392="RTD-One Pour Cocktail&gt;7%&lt;=14.5"),
SUM(LOOKUP(2,1/(SRP!$B$16:$B$20&lt;=E9392)/(SRP!$C$16:$C$20&gt;=E9392),SRP!$D$16:$D$20)*(G9392/100)*(E9392/1000)),
IF(C9392="Ready to Drink",
SUM(LOOKUP(2,1/(SRP!$B$11:$B$15&lt;=E9392)/(SRP!$C$11:$C$15&gt;=E9392),SRP!$D$11:$D$15)*(G9392/100)*(E9392/1000)),
0)))))),2)</f>
        <v>7.9</v>
      </c>
      <c r="L9392" s="173" t="str">
        <f t="shared" si="146"/>
        <v>Wine750</v>
      </c>
      <c r="M9392" s="154">
        <f>VLOOKUP(L9392,'Slope %'!C:D,2,0)</f>
        <v>0.1</v>
      </c>
    </row>
    <row r="9393" spans="1:13" x14ac:dyDescent="0.25">
      <c r="A9393" s="169">
        <v>945543</v>
      </c>
      <c r="B9393" s="170" t="s">
        <v>6831</v>
      </c>
      <c r="C9393" s="170" t="s">
        <v>11</v>
      </c>
      <c r="D9393" s="170" t="s">
        <v>12</v>
      </c>
      <c r="E9393" s="170">
        <v>5325</v>
      </c>
      <c r="F9393" s="170">
        <v>1</v>
      </c>
      <c r="G9393" s="171">
        <v>5</v>
      </c>
      <c r="H9393" s="170" t="s">
        <v>105</v>
      </c>
      <c r="I9393" s="171">
        <v>33.99</v>
      </c>
      <c r="J9393" s="169">
        <v>15</v>
      </c>
      <c r="K9393" s="154" cm="1">
        <f t="array" ref="K9393">ROUND(
IF(C9393="Beer",
SUM(LOOKUP(2,1/(SRP!$B$8:$B$10&lt;=E9393)/(SRP!$C$8:$C$10&gt;=E9393),SRP!$D$8:$D$10)*(G9393/100)*(E9393/1000)),
IF(C9393="Spirits",
SUM(LOOKUP(2,1/(SRP!$B$2:$B$7&lt;=E9393)/(SRP!$C$2:$C$7&gt;=E9393),SRP!$D$2:$D$7)*(G9393/100)*(E9393/1000)),
IF(AND(C9393="Wine",D9393="Fortified Wines"),
SUM(LOOKUP(2,1/(SRP!$B$26:$B$29&lt;=E9393)/(SRP!$C$26:$C$29&gt;=E9393),SRP!$D$26:$D$29)*(G9393/100)*(E9393/1000)),
IF(C9393="Wine",
SUM(LOOKUP(2,1/(SRP!$B$21:$B$25&lt;=E9393)/(SRP!$C$21:$C$25&gt;=E9393),SRP!$D$21:$D$25)*(G9393/100)*(E9393/1000)),
IF(AND(C9393="Ready to Drink",D9393="RTD-One Pour Cocktail&gt;7%&lt;=14.5"),
SUM(LOOKUP(2,1/(SRP!$B$16:$B$20&lt;=E9393)/(SRP!$C$16:$C$20&gt;=E9393),SRP!$D$16:$D$20)*(G9393/100)*(E9393/1000)),
IF(C9393="Ready to Drink",
SUM(LOOKUP(2,1/(SRP!$B$11:$B$15&lt;=E9393)/(SRP!$C$11:$C$15&gt;=E9393),SRP!$D$11:$D$15)*(G9393/100)*(E9393/1000)),
0)))))),2)</f>
        <v>20.79</v>
      </c>
      <c r="L9393" s="173" t="str">
        <f t="shared" si="146"/>
        <v>Beer5325</v>
      </c>
      <c r="M9393" s="154">
        <f>VLOOKUP(L9393,'Slope %'!C:D,2,0)</f>
        <v>0.05</v>
      </c>
    </row>
    <row r="9394" spans="1:13" x14ac:dyDescent="0.25">
      <c r="A9394" s="169">
        <v>945543</v>
      </c>
      <c r="B9394" s="170" t="s">
        <v>6831</v>
      </c>
      <c r="C9394" s="170" t="s">
        <v>11</v>
      </c>
      <c r="D9394" s="170" t="s">
        <v>12</v>
      </c>
      <c r="E9394" s="170">
        <v>5325</v>
      </c>
      <c r="F9394" s="170">
        <v>1</v>
      </c>
      <c r="G9394" s="171">
        <v>5</v>
      </c>
      <c r="H9394" s="170" t="s">
        <v>105</v>
      </c>
      <c r="I9394" s="171">
        <v>33.99</v>
      </c>
      <c r="J9394" s="169">
        <v>15</v>
      </c>
      <c r="K9394" s="154" cm="1">
        <f t="array" ref="K9394">ROUND(
IF(C9394="Beer",
SUM(LOOKUP(2,1/(SRP!$B$8:$B$10&lt;=E9394)/(SRP!$C$8:$C$10&gt;=E9394),SRP!$D$8:$D$10)*(G9394/100)*(E9394/1000)),
IF(C9394="Spirits",
SUM(LOOKUP(2,1/(SRP!$B$2:$B$7&lt;=E9394)/(SRP!$C$2:$C$7&gt;=E9394),SRP!$D$2:$D$7)*(G9394/100)*(E9394/1000)),
IF(AND(C9394="Wine",D9394="Fortified Wines"),
SUM(LOOKUP(2,1/(SRP!$B$26:$B$29&lt;=E9394)/(SRP!$C$26:$C$29&gt;=E9394),SRP!$D$26:$D$29)*(G9394/100)*(E9394/1000)),
IF(C9394="Wine",
SUM(LOOKUP(2,1/(SRP!$B$21:$B$25&lt;=E9394)/(SRP!$C$21:$C$25&gt;=E9394),SRP!$D$21:$D$25)*(G9394/100)*(E9394/1000)),
IF(AND(C9394="Ready to Drink",D9394="RTD-One Pour Cocktail&gt;7%&lt;=14.5"),
SUM(LOOKUP(2,1/(SRP!$B$16:$B$20&lt;=E9394)/(SRP!$C$16:$C$20&gt;=E9394),SRP!$D$16:$D$20)*(G9394/100)*(E9394/1000)),
IF(C9394="Ready to Drink",
SUM(LOOKUP(2,1/(SRP!$B$11:$B$15&lt;=E9394)/(SRP!$C$11:$C$15&gt;=E9394),SRP!$D$11:$D$15)*(G9394/100)*(E9394/1000)),
0)))))),2)</f>
        <v>20.79</v>
      </c>
      <c r="L9394" s="173" t="str">
        <f t="shared" si="146"/>
        <v>Beer5325</v>
      </c>
      <c r="M9394" s="154">
        <f>VLOOKUP(L9394,'Slope %'!C:D,2,0)</f>
        <v>0.05</v>
      </c>
    </row>
    <row r="9395" spans="1:13" x14ac:dyDescent="0.25">
      <c r="A9395" s="169">
        <v>948216</v>
      </c>
      <c r="B9395" s="170" t="s">
        <v>6832</v>
      </c>
      <c r="C9395" s="170" t="s">
        <v>11</v>
      </c>
      <c r="D9395" s="170" t="s">
        <v>38</v>
      </c>
      <c r="E9395" s="170">
        <v>0</v>
      </c>
      <c r="F9395" s="170">
        <v>1</v>
      </c>
      <c r="H9395" s="170" t="s">
        <v>6833</v>
      </c>
      <c r="I9395" s="171">
        <v>0</v>
      </c>
      <c r="J9395" s="169">
        <v>1E-4</v>
      </c>
      <c r="K9395" s="154" cm="1">
        <f t="array" ref="K9395">ROUND(
IF(C9395="Beer",
SUM(LOOKUP(2,1/(SRP!$B$8:$B$10&lt;=E9395)/(SRP!$C$8:$C$10&gt;=E9395),SRP!$D$8:$D$10)*(G9395/100)*(E9395/1000)),
IF(C9395="Spirits",
SUM(LOOKUP(2,1/(SRP!$B$2:$B$7&lt;=E9395)/(SRP!$C$2:$C$7&gt;=E9395),SRP!$D$2:$D$7)*(G9395/100)*(E9395/1000)),
IF(AND(C9395="Wine",D9395="Fortified Wines"),
SUM(LOOKUP(2,1/(SRP!$B$26:$B$29&lt;=E9395)/(SRP!$C$26:$C$29&gt;=E9395),SRP!$D$26:$D$29)*(G9395/100)*(E9395/1000)),
IF(C9395="Wine",
SUM(LOOKUP(2,1/(SRP!$B$21:$B$25&lt;=E9395)/(SRP!$C$21:$C$25&gt;=E9395),SRP!$D$21:$D$25)*(G9395/100)*(E9395/1000)),
IF(AND(C9395="Ready to Drink",D9395="RTD-One Pour Cocktail&gt;7%&lt;=14.5"),
SUM(LOOKUP(2,1/(SRP!$B$16:$B$20&lt;=E9395)/(SRP!$C$16:$C$20&gt;=E9395),SRP!$D$16:$D$20)*(G9395/100)*(E9395/1000)),
IF(C9395="Ready to Drink",
SUM(LOOKUP(2,1/(SRP!$B$11:$B$15&lt;=E9395)/(SRP!$C$11:$C$15&gt;=E9395),SRP!$D$11:$D$15)*(G9395/100)*(E9395/1000)),
0)))))),2)</f>
        <v>0</v>
      </c>
      <c r="L9395" s="173" t="str">
        <f t="shared" si="146"/>
        <v>Beer0</v>
      </c>
      <c r="M9395" s="154" t="e">
        <f>VLOOKUP(L9395,'Slope %'!C:D,2,0)</f>
        <v>#N/A</v>
      </c>
    </row>
    <row r="9396" spans="1:13" x14ac:dyDescent="0.25">
      <c r="A9396" s="169">
        <v>948216</v>
      </c>
      <c r="B9396" s="170" t="s">
        <v>6832</v>
      </c>
      <c r="C9396" s="170" t="s">
        <v>11</v>
      </c>
      <c r="D9396" s="170" t="s">
        <v>38</v>
      </c>
      <c r="E9396" s="170">
        <v>0</v>
      </c>
      <c r="F9396" s="170">
        <v>1</v>
      </c>
      <c r="H9396" s="170" t="s">
        <v>6833</v>
      </c>
      <c r="I9396" s="171">
        <v>0</v>
      </c>
      <c r="J9396" s="169">
        <v>1E-4</v>
      </c>
      <c r="K9396" s="154" cm="1">
        <f t="array" ref="K9396">ROUND(
IF(C9396="Beer",
SUM(LOOKUP(2,1/(SRP!$B$8:$B$10&lt;=E9396)/(SRP!$C$8:$C$10&gt;=E9396),SRP!$D$8:$D$10)*(G9396/100)*(E9396/1000)),
IF(C9396="Spirits",
SUM(LOOKUP(2,1/(SRP!$B$2:$B$7&lt;=E9396)/(SRP!$C$2:$C$7&gt;=E9396),SRP!$D$2:$D$7)*(G9396/100)*(E9396/1000)),
IF(AND(C9396="Wine",D9396="Fortified Wines"),
SUM(LOOKUP(2,1/(SRP!$B$26:$B$29&lt;=E9396)/(SRP!$C$26:$C$29&gt;=E9396),SRP!$D$26:$D$29)*(G9396/100)*(E9396/1000)),
IF(C9396="Wine",
SUM(LOOKUP(2,1/(SRP!$B$21:$B$25&lt;=E9396)/(SRP!$C$21:$C$25&gt;=E9396),SRP!$D$21:$D$25)*(G9396/100)*(E9396/1000)),
IF(AND(C9396="Ready to Drink",D9396="RTD-One Pour Cocktail&gt;7%&lt;=14.5"),
SUM(LOOKUP(2,1/(SRP!$B$16:$B$20&lt;=E9396)/(SRP!$C$16:$C$20&gt;=E9396),SRP!$D$16:$D$20)*(G9396/100)*(E9396/1000)),
IF(C9396="Ready to Drink",
SUM(LOOKUP(2,1/(SRP!$B$11:$B$15&lt;=E9396)/(SRP!$C$11:$C$15&gt;=E9396),SRP!$D$11:$D$15)*(G9396/100)*(E9396/1000)),
0)))))),2)</f>
        <v>0</v>
      </c>
      <c r="L9396" s="173" t="str">
        <f t="shared" si="146"/>
        <v>Beer0</v>
      </c>
      <c r="M9396" s="154" t="e">
        <f>VLOOKUP(L9396,'Slope %'!C:D,2,0)</f>
        <v>#N/A</v>
      </c>
    </row>
    <row r="9397" spans="1:13" x14ac:dyDescent="0.25">
      <c r="A9397" s="169">
        <v>948349</v>
      </c>
      <c r="B9397" s="170" t="s">
        <v>6834</v>
      </c>
      <c r="C9397" s="170" t="s">
        <v>11</v>
      </c>
      <c r="D9397" s="170" t="s">
        <v>38</v>
      </c>
      <c r="E9397" s="170">
        <v>0</v>
      </c>
      <c r="F9397" s="170">
        <v>1</v>
      </c>
      <c r="I9397" s="171">
        <v>0</v>
      </c>
      <c r="J9397" s="169">
        <v>1E-4</v>
      </c>
      <c r="K9397" s="154" cm="1">
        <f t="array" ref="K9397">ROUND(
IF(C9397="Beer",
SUM(LOOKUP(2,1/(SRP!$B$8:$B$10&lt;=E9397)/(SRP!$C$8:$C$10&gt;=E9397),SRP!$D$8:$D$10)*(G9397/100)*(E9397/1000)),
IF(C9397="Spirits",
SUM(LOOKUP(2,1/(SRP!$B$2:$B$7&lt;=E9397)/(SRP!$C$2:$C$7&gt;=E9397),SRP!$D$2:$D$7)*(G9397/100)*(E9397/1000)),
IF(AND(C9397="Wine",D9397="Fortified Wines"),
SUM(LOOKUP(2,1/(SRP!$B$26:$B$29&lt;=E9397)/(SRP!$C$26:$C$29&gt;=E9397),SRP!$D$26:$D$29)*(G9397/100)*(E9397/1000)),
IF(C9397="Wine",
SUM(LOOKUP(2,1/(SRP!$B$21:$B$25&lt;=E9397)/(SRP!$C$21:$C$25&gt;=E9397),SRP!$D$21:$D$25)*(G9397/100)*(E9397/1000)),
IF(AND(C9397="Ready to Drink",D9397="RTD-One Pour Cocktail&gt;7%&lt;=14.5"),
SUM(LOOKUP(2,1/(SRP!$B$16:$B$20&lt;=E9397)/(SRP!$C$16:$C$20&gt;=E9397),SRP!$D$16:$D$20)*(G9397/100)*(E9397/1000)),
IF(C9397="Ready to Drink",
SUM(LOOKUP(2,1/(SRP!$B$11:$B$15&lt;=E9397)/(SRP!$C$11:$C$15&gt;=E9397),SRP!$D$11:$D$15)*(G9397/100)*(E9397/1000)),
0)))))),2)</f>
        <v>0</v>
      </c>
      <c r="L9397" s="173" t="str">
        <f t="shared" si="146"/>
        <v>Beer0</v>
      </c>
      <c r="M9397" s="154" t="e">
        <f>VLOOKUP(L9397,'Slope %'!C:D,2,0)</f>
        <v>#N/A</v>
      </c>
    </row>
    <row r="9398" spans="1:13" x14ac:dyDescent="0.25">
      <c r="A9398" s="169">
        <v>948349</v>
      </c>
      <c r="B9398" s="170" t="s">
        <v>6834</v>
      </c>
      <c r="C9398" s="170" t="s">
        <v>11</v>
      </c>
      <c r="D9398" s="170" t="s">
        <v>38</v>
      </c>
      <c r="E9398" s="170">
        <v>0</v>
      </c>
      <c r="F9398" s="170">
        <v>1</v>
      </c>
      <c r="H9398" s="170" t="s">
        <v>4832</v>
      </c>
      <c r="I9398" s="171">
        <v>0</v>
      </c>
      <c r="J9398" s="169">
        <v>1E-4</v>
      </c>
      <c r="K9398" s="154" cm="1">
        <f t="array" ref="K9398">ROUND(
IF(C9398="Beer",
SUM(LOOKUP(2,1/(SRP!$B$8:$B$10&lt;=E9398)/(SRP!$C$8:$C$10&gt;=E9398),SRP!$D$8:$D$10)*(G9398/100)*(E9398/1000)),
IF(C9398="Spirits",
SUM(LOOKUP(2,1/(SRP!$B$2:$B$7&lt;=E9398)/(SRP!$C$2:$C$7&gt;=E9398),SRP!$D$2:$D$7)*(G9398/100)*(E9398/1000)),
IF(AND(C9398="Wine",D9398="Fortified Wines"),
SUM(LOOKUP(2,1/(SRP!$B$26:$B$29&lt;=E9398)/(SRP!$C$26:$C$29&gt;=E9398),SRP!$D$26:$D$29)*(G9398/100)*(E9398/1000)),
IF(C9398="Wine",
SUM(LOOKUP(2,1/(SRP!$B$21:$B$25&lt;=E9398)/(SRP!$C$21:$C$25&gt;=E9398),SRP!$D$21:$D$25)*(G9398/100)*(E9398/1000)),
IF(AND(C9398="Ready to Drink",D9398="RTD-One Pour Cocktail&gt;7%&lt;=14.5"),
SUM(LOOKUP(2,1/(SRP!$B$16:$B$20&lt;=E9398)/(SRP!$C$16:$C$20&gt;=E9398),SRP!$D$16:$D$20)*(G9398/100)*(E9398/1000)),
IF(C9398="Ready to Drink",
SUM(LOOKUP(2,1/(SRP!$B$11:$B$15&lt;=E9398)/(SRP!$C$11:$C$15&gt;=E9398),SRP!$D$11:$D$15)*(G9398/100)*(E9398/1000)),
0)))))),2)</f>
        <v>0</v>
      </c>
      <c r="L9398" s="173" t="str">
        <f t="shared" si="146"/>
        <v>Beer0</v>
      </c>
      <c r="M9398" s="154" t="e">
        <f>VLOOKUP(L9398,'Slope %'!C:D,2,0)</f>
        <v>#N/A</v>
      </c>
    </row>
    <row r="9399" spans="1:13" x14ac:dyDescent="0.25">
      <c r="A9399" s="169">
        <v>948471</v>
      </c>
      <c r="B9399" s="170" t="s">
        <v>6835</v>
      </c>
      <c r="C9399" s="170" t="s">
        <v>11</v>
      </c>
      <c r="D9399" s="170" t="s">
        <v>38</v>
      </c>
      <c r="E9399" s="170">
        <v>0</v>
      </c>
      <c r="F9399" s="170">
        <v>1</v>
      </c>
      <c r="H9399" s="170" t="s">
        <v>4832</v>
      </c>
      <c r="I9399" s="171">
        <v>0</v>
      </c>
      <c r="J9399" s="169">
        <v>1E-4</v>
      </c>
      <c r="K9399" s="154" cm="1">
        <f t="array" ref="K9399">ROUND(
IF(C9399="Beer",
SUM(LOOKUP(2,1/(SRP!$B$8:$B$10&lt;=E9399)/(SRP!$C$8:$C$10&gt;=E9399),SRP!$D$8:$D$10)*(G9399/100)*(E9399/1000)),
IF(C9399="Spirits",
SUM(LOOKUP(2,1/(SRP!$B$2:$B$7&lt;=E9399)/(SRP!$C$2:$C$7&gt;=E9399),SRP!$D$2:$D$7)*(G9399/100)*(E9399/1000)),
IF(AND(C9399="Wine",D9399="Fortified Wines"),
SUM(LOOKUP(2,1/(SRP!$B$26:$B$29&lt;=E9399)/(SRP!$C$26:$C$29&gt;=E9399),SRP!$D$26:$D$29)*(G9399/100)*(E9399/1000)),
IF(C9399="Wine",
SUM(LOOKUP(2,1/(SRP!$B$21:$B$25&lt;=E9399)/(SRP!$C$21:$C$25&gt;=E9399),SRP!$D$21:$D$25)*(G9399/100)*(E9399/1000)),
IF(AND(C9399="Ready to Drink",D9399="RTD-One Pour Cocktail&gt;7%&lt;=14.5"),
SUM(LOOKUP(2,1/(SRP!$B$16:$B$20&lt;=E9399)/(SRP!$C$16:$C$20&gt;=E9399),SRP!$D$16:$D$20)*(G9399/100)*(E9399/1000)),
IF(C9399="Ready to Drink",
SUM(LOOKUP(2,1/(SRP!$B$11:$B$15&lt;=E9399)/(SRP!$C$11:$C$15&gt;=E9399),SRP!$D$11:$D$15)*(G9399/100)*(E9399/1000)),
0)))))),2)</f>
        <v>0</v>
      </c>
      <c r="L9399" s="173" t="str">
        <f t="shared" si="146"/>
        <v>Beer0</v>
      </c>
      <c r="M9399" s="154" t="e">
        <f>VLOOKUP(L9399,'Slope %'!C:D,2,0)</f>
        <v>#N/A</v>
      </c>
    </row>
    <row r="9400" spans="1:13" x14ac:dyDescent="0.25">
      <c r="A9400" s="169">
        <v>948471</v>
      </c>
      <c r="B9400" s="170" t="s">
        <v>6835</v>
      </c>
      <c r="C9400" s="170" t="s">
        <v>11</v>
      </c>
      <c r="D9400" s="170" t="s">
        <v>38</v>
      </c>
      <c r="E9400" s="170">
        <v>0</v>
      </c>
      <c r="F9400" s="170">
        <v>1</v>
      </c>
      <c r="H9400" s="170" t="s">
        <v>4832</v>
      </c>
      <c r="I9400" s="171">
        <v>0</v>
      </c>
      <c r="J9400" s="169">
        <v>1E-4</v>
      </c>
      <c r="K9400" s="154" cm="1">
        <f t="array" ref="K9400">ROUND(
IF(C9400="Beer",
SUM(LOOKUP(2,1/(SRP!$B$8:$B$10&lt;=E9400)/(SRP!$C$8:$C$10&gt;=E9400),SRP!$D$8:$D$10)*(G9400/100)*(E9400/1000)),
IF(C9400="Spirits",
SUM(LOOKUP(2,1/(SRP!$B$2:$B$7&lt;=E9400)/(SRP!$C$2:$C$7&gt;=E9400),SRP!$D$2:$D$7)*(G9400/100)*(E9400/1000)),
IF(AND(C9400="Wine",D9400="Fortified Wines"),
SUM(LOOKUP(2,1/(SRP!$B$26:$B$29&lt;=E9400)/(SRP!$C$26:$C$29&gt;=E9400),SRP!$D$26:$D$29)*(G9400/100)*(E9400/1000)),
IF(C9400="Wine",
SUM(LOOKUP(2,1/(SRP!$B$21:$B$25&lt;=E9400)/(SRP!$C$21:$C$25&gt;=E9400),SRP!$D$21:$D$25)*(G9400/100)*(E9400/1000)),
IF(AND(C9400="Ready to Drink",D9400="RTD-One Pour Cocktail&gt;7%&lt;=14.5"),
SUM(LOOKUP(2,1/(SRP!$B$16:$B$20&lt;=E9400)/(SRP!$C$16:$C$20&gt;=E9400),SRP!$D$16:$D$20)*(G9400/100)*(E9400/1000)),
IF(C9400="Ready to Drink",
SUM(LOOKUP(2,1/(SRP!$B$11:$B$15&lt;=E9400)/(SRP!$C$11:$C$15&gt;=E9400),SRP!$D$11:$D$15)*(G9400/100)*(E9400/1000)),
0)))))),2)</f>
        <v>0</v>
      </c>
      <c r="L9400" s="173" t="str">
        <f t="shared" si="146"/>
        <v>Beer0</v>
      </c>
      <c r="M9400" s="154" t="e">
        <f>VLOOKUP(L9400,'Slope %'!C:D,2,0)</f>
        <v>#N/A</v>
      </c>
    </row>
    <row r="9401" spans="1:13" x14ac:dyDescent="0.25">
      <c r="A9401" s="169">
        <v>948472</v>
      </c>
      <c r="B9401" s="170" t="s">
        <v>6836</v>
      </c>
      <c r="C9401" s="170" t="s">
        <v>11</v>
      </c>
      <c r="D9401" s="170" t="s">
        <v>38</v>
      </c>
      <c r="E9401" s="170">
        <v>0</v>
      </c>
      <c r="F9401" s="170">
        <v>8</v>
      </c>
      <c r="H9401" s="170" t="s">
        <v>4832</v>
      </c>
      <c r="I9401" s="171">
        <v>0</v>
      </c>
      <c r="J9401" s="169">
        <v>1E-4</v>
      </c>
      <c r="K9401" s="154" cm="1">
        <f t="array" ref="K9401">ROUND(
IF(C9401="Beer",
SUM(LOOKUP(2,1/(SRP!$B$8:$B$10&lt;=E9401)/(SRP!$C$8:$C$10&gt;=E9401),SRP!$D$8:$D$10)*(G9401/100)*(E9401/1000)),
IF(C9401="Spirits",
SUM(LOOKUP(2,1/(SRP!$B$2:$B$7&lt;=E9401)/(SRP!$C$2:$C$7&gt;=E9401),SRP!$D$2:$D$7)*(G9401/100)*(E9401/1000)),
IF(AND(C9401="Wine",D9401="Fortified Wines"),
SUM(LOOKUP(2,1/(SRP!$B$26:$B$29&lt;=E9401)/(SRP!$C$26:$C$29&gt;=E9401),SRP!$D$26:$D$29)*(G9401/100)*(E9401/1000)),
IF(C9401="Wine",
SUM(LOOKUP(2,1/(SRP!$B$21:$B$25&lt;=E9401)/(SRP!$C$21:$C$25&gt;=E9401),SRP!$D$21:$D$25)*(G9401/100)*(E9401/1000)),
IF(AND(C9401="Ready to Drink",D9401="RTD-One Pour Cocktail&gt;7%&lt;=14.5"),
SUM(LOOKUP(2,1/(SRP!$B$16:$B$20&lt;=E9401)/(SRP!$C$16:$C$20&gt;=E9401),SRP!$D$16:$D$20)*(G9401/100)*(E9401/1000)),
IF(C9401="Ready to Drink",
SUM(LOOKUP(2,1/(SRP!$B$11:$B$15&lt;=E9401)/(SRP!$C$11:$C$15&gt;=E9401),SRP!$D$11:$D$15)*(G9401/100)*(E9401/1000)),
0)))))),2)</f>
        <v>0</v>
      </c>
      <c r="L9401" s="173" t="str">
        <f t="shared" si="146"/>
        <v>Beer0</v>
      </c>
      <c r="M9401" s="154" t="e">
        <f>VLOOKUP(L9401,'Slope %'!C:D,2,0)</f>
        <v>#N/A</v>
      </c>
    </row>
    <row r="9402" spans="1:13" x14ac:dyDescent="0.25">
      <c r="A9402" s="169">
        <v>948472</v>
      </c>
      <c r="B9402" s="170" t="s">
        <v>6836</v>
      </c>
      <c r="C9402" s="170" t="s">
        <v>11</v>
      </c>
      <c r="D9402" s="170" t="s">
        <v>38</v>
      </c>
      <c r="E9402" s="170">
        <v>0</v>
      </c>
      <c r="F9402" s="170">
        <v>8</v>
      </c>
      <c r="H9402" s="170" t="s">
        <v>4832</v>
      </c>
      <c r="I9402" s="171">
        <v>0</v>
      </c>
      <c r="J9402" s="169">
        <v>1E-4</v>
      </c>
      <c r="K9402" s="154" cm="1">
        <f t="array" ref="K9402">ROUND(
IF(C9402="Beer",
SUM(LOOKUP(2,1/(SRP!$B$8:$B$10&lt;=E9402)/(SRP!$C$8:$C$10&gt;=E9402),SRP!$D$8:$D$10)*(G9402/100)*(E9402/1000)),
IF(C9402="Spirits",
SUM(LOOKUP(2,1/(SRP!$B$2:$B$7&lt;=E9402)/(SRP!$C$2:$C$7&gt;=E9402),SRP!$D$2:$D$7)*(G9402/100)*(E9402/1000)),
IF(AND(C9402="Wine",D9402="Fortified Wines"),
SUM(LOOKUP(2,1/(SRP!$B$26:$B$29&lt;=E9402)/(SRP!$C$26:$C$29&gt;=E9402),SRP!$D$26:$D$29)*(G9402/100)*(E9402/1000)),
IF(C9402="Wine",
SUM(LOOKUP(2,1/(SRP!$B$21:$B$25&lt;=E9402)/(SRP!$C$21:$C$25&gt;=E9402),SRP!$D$21:$D$25)*(G9402/100)*(E9402/1000)),
IF(AND(C9402="Ready to Drink",D9402="RTD-One Pour Cocktail&gt;7%&lt;=14.5"),
SUM(LOOKUP(2,1/(SRP!$B$16:$B$20&lt;=E9402)/(SRP!$C$16:$C$20&gt;=E9402),SRP!$D$16:$D$20)*(G9402/100)*(E9402/1000)),
IF(C9402="Ready to Drink",
SUM(LOOKUP(2,1/(SRP!$B$11:$B$15&lt;=E9402)/(SRP!$C$11:$C$15&gt;=E9402),SRP!$D$11:$D$15)*(G9402/100)*(E9402/1000)),
0)))))),2)</f>
        <v>0</v>
      </c>
      <c r="L9402" s="173" t="str">
        <f t="shared" si="146"/>
        <v>Beer0</v>
      </c>
      <c r="M9402" s="154" t="e">
        <f>VLOOKUP(L9402,'Slope %'!C:D,2,0)</f>
        <v>#N/A</v>
      </c>
    </row>
    <row r="9403" spans="1:13" x14ac:dyDescent="0.25">
      <c r="A9403" s="169">
        <v>956896</v>
      </c>
      <c r="B9403" s="170" t="s">
        <v>6837</v>
      </c>
      <c r="C9403" s="170" t="s">
        <v>24</v>
      </c>
      <c r="D9403" s="170" t="s">
        <v>191</v>
      </c>
      <c r="E9403" s="170">
        <v>750</v>
      </c>
      <c r="F9403" s="170">
        <v>6</v>
      </c>
      <c r="G9403" s="171">
        <v>14.5</v>
      </c>
      <c r="H9403" s="170" t="s">
        <v>110</v>
      </c>
      <c r="I9403" s="171">
        <v>39.99</v>
      </c>
      <c r="J9403" s="169">
        <v>1</v>
      </c>
      <c r="K9403" s="154" cm="1">
        <f t="array" ref="K9403">ROUND(
IF(C9403="Beer",
SUM(LOOKUP(2,1/(SRP!$B$8:$B$10&lt;=E9403)/(SRP!$C$8:$C$10&gt;=E9403),SRP!$D$8:$D$10)*(G9403/100)*(E9403/1000)),
IF(C9403="Spirits",
SUM(LOOKUP(2,1/(SRP!$B$2:$B$7&lt;=E9403)/(SRP!$C$2:$C$7&gt;=E9403),SRP!$D$2:$D$7)*(G9403/100)*(E9403/1000)),
IF(AND(C9403="Wine",D9403="Fortified Wines"),
SUM(LOOKUP(2,1/(SRP!$B$26:$B$29&lt;=E9403)/(SRP!$C$26:$C$29&gt;=E9403),SRP!$D$26:$D$29)*(G9403/100)*(E9403/1000)),
IF(C9403="Wine",
SUM(LOOKUP(2,1/(SRP!$B$21:$B$25&lt;=E9403)/(SRP!$C$21:$C$25&gt;=E9403),SRP!$D$21:$D$25)*(G9403/100)*(E9403/1000)),
IF(AND(C9403="Ready to Drink",D9403="RTD-One Pour Cocktail&gt;7%&lt;=14.5"),
SUM(LOOKUP(2,1/(SRP!$B$16:$B$20&lt;=E9403)/(SRP!$C$16:$C$20&gt;=E9403),SRP!$D$16:$D$20)*(G9403/100)*(E9403/1000)),
IF(C9403="Ready to Drink",
SUM(LOOKUP(2,1/(SRP!$B$11:$B$15&lt;=E9403)/(SRP!$C$11:$C$15&gt;=E9403),SRP!$D$11:$D$15)*(G9403/100)*(E9403/1000)),
0)))))),2)</f>
        <v>8.49</v>
      </c>
      <c r="L9403" s="173" t="str">
        <f t="shared" si="146"/>
        <v>Wine750</v>
      </c>
      <c r="M9403" s="154">
        <f>VLOOKUP(L9403,'Slope %'!C:D,2,0)</f>
        <v>0.1</v>
      </c>
    </row>
    <row r="9404" spans="1:13" x14ac:dyDescent="0.25">
      <c r="A9404" s="169">
        <v>981837</v>
      </c>
      <c r="B9404" s="170" t="s">
        <v>6838</v>
      </c>
      <c r="C9404" s="170" t="s">
        <v>24</v>
      </c>
      <c r="D9404" s="170" t="s">
        <v>127</v>
      </c>
      <c r="E9404" s="170">
        <v>16000</v>
      </c>
      <c r="F9404" s="170">
        <v>1</v>
      </c>
      <c r="G9404" s="171">
        <v>12.5</v>
      </c>
      <c r="H9404" s="170" t="s">
        <v>32</v>
      </c>
      <c r="I9404" s="171">
        <v>147.47</v>
      </c>
      <c r="J9404" s="169">
        <v>1</v>
      </c>
      <c r="K9404" s="154" cm="1">
        <f t="array" ref="K9404">ROUND(
IF(C9404="Beer",
SUM(LOOKUP(2,1/(SRP!$B$8:$B$10&lt;=E9404)/(SRP!$C$8:$C$10&gt;=E9404),SRP!$D$8:$D$10)*(G9404/100)*(E9404/1000)),
IF(C9404="Spirits",
SUM(LOOKUP(2,1/(SRP!$B$2:$B$7&lt;=E9404)/(SRP!$C$2:$C$7&gt;=E9404),SRP!$D$2:$D$7)*(G9404/100)*(E9404/1000)),
IF(AND(C9404="Wine",D9404="Fortified Wines"),
SUM(LOOKUP(2,1/(SRP!$B$26:$B$29&lt;=E9404)/(SRP!$C$26:$C$29&gt;=E9404),SRP!$D$26:$D$29)*(G9404/100)*(E9404/1000)),
IF(C9404="Wine",
SUM(LOOKUP(2,1/(SRP!$B$21:$B$25&lt;=E9404)/(SRP!$C$21:$C$25&gt;=E9404),SRP!$D$21:$D$25)*(G9404/100)*(E9404/1000)),
IF(AND(C9404="Ready to Drink",D9404="RTD-One Pour Cocktail&gt;7%&lt;=14.5"),
SUM(LOOKUP(2,1/(SRP!$B$16:$B$20&lt;=E9404)/(SRP!$C$16:$C$20&gt;=E9404),SRP!$D$16:$D$20)*(G9404/100)*(E9404/1000)),
IF(C9404="Ready to Drink",
SUM(LOOKUP(2,1/(SRP!$B$11:$B$15&lt;=E9404)/(SRP!$C$11:$C$15&gt;=E9404),SRP!$D$11:$D$15)*(G9404/100)*(E9404/1000)),
0)))))),2)</f>
        <v>130.02000000000001</v>
      </c>
      <c r="L9404" s="173" t="str">
        <f t="shared" si="146"/>
        <v>Wine16000</v>
      </c>
      <c r="M9404" s="154" t="e">
        <f>VLOOKUP(L9404,'Slope %'!C:D,2,0)</f>
        <v>#N/A</v>
      </c>
    </row>
    <row r="9405" spans="1:13" x14ac:dyDescent="0.25">
      <c r="A9405" s="169">
        <v>981845</v>
      </c>
      <c r="B9405" s="170" t="s">
        <v>6839</v>
      </c>
      <c r="C9405" s="170" t="s">
        <v>24</v>
      </c>
      <c r="D9405" s="170" t="s">
        <v>166</v>
      </c>
      <c r="E9405" s="170">
        <v>16000</v>
      </c>
      <c r="F9405" s="170">
        <v>1</v>
      </c>
      <c r="G9405" s="171">
        <v>12.5</v>
      </c>
      <c r="H9405" s="170" t="s">
        <v>32</v>
      </c>
      <c r="I9405" s="171">
        <v>147.47</v>
      </c>
      <c r="J9405" s="169">
        <v>1</v>
      </c>
      <c r="K9405" s="154" cm="1">
        <f t="array" ref="K9405">ROUND(
IF(C9405="Beer",
SUM(LOOKUP(2,1/(SRP!$B$8:$B$10&lt;=E9405)/(SRP!$C$8:$C$10&gt;=E9405),SRP!$D$8:$D$10)*(G9405/100)*(E9405/1000)),
IF(C9405="Spirits",
SUM(LOOKUP(2,1/(SRP!$B$2:$B$7&lt;=E9405)/(SRP!$C$2:$C$7&gt;=E9405),SRP!$D$2:$D$7)*(G9405/100)*(E9405/1000)),
IF(AND(C9405="Wine",D9405="Fortified Wines"),
SUM(LOOKUP(2,1/(SRP!$B$26:$B$29&lt;=E9405)/(SRP!$C$26:$C$29&gt;=E9405),SRP!$D$26:$D$29)*(G9405/100)*(E9405/1000)),
IF(C9405="Wine",
SUM(LOOKUP(2,1/(SRP!$B$21:$B$25&lt;=E9405)/(SRP!$C$21:$C$25&gt;=E9405),SRP!$D$21:$D$25)*(G9405/100)*(E9405/1000)),
IF(AND(C9405="Ready to Drink",D9405="RTD-One Pour Cocktail&gt;7%&lt;=14.5"),
SUM(LOOKUP(2,1/(SRP!$B$16:$B$20&lt;=E9405)/(SRP!$C$16:$C$20&gt;=E9405),SRP!$D$16:$D$20)*(G9405/100)*(E9405/1000)),
IF(C9405="Ready to Drink",
SUM(LOOKUP(2,1/(SRP!$B$11:$B$15&lt;=E9405)/(SRP!$C$11:$C$15&gt;=E9405),SRP!$D$11:$D$15)*(G9405/100)*(E9405/1000)),
0)))))),2)</f>
        <v>130.02000000000001</v>
      </c>
      <c r="L9405" s="173" t="str">
        <f t="shared" si="146"/>
        <v>Wine16000</v>
      </c>
      <c r="M9405" s="154" t="e">
        <f>VLOOKUP(L9405,'Slope %'!C:D,2,0)</f>
        <v>#N/A</v>
      </c>
    </row>
    <row r="9406" spans="1:13" x14ac:dyDescent="0.25">
      <c r="A9406" s="169">
        <v>982082</v>
      </c>
      <c r="B9406" s="170" t="s">
        <v>6840</v>
      </c>
      <c r="C9406" s="170" t="s">
        <v>24</v>
      </c>
      <c r="D9406" s="170" t="s">
        <v>66</v>
      </c>
      <c r="E9406" s="170">
        <v>4000</v>
      </c>
      <c r="F9406" s="170">
        <v>4</v>
      </c>
      <c r="G9406" s="171">
        <v>12.5</v>
      </c>
      <c r="H9406" s="170" t="s">
        <v>26</v>
      </c>
      <c r="I9406" s="171">
        <v>45.99</v>
      </c>
      <c r="J9406" s="169">
        <v>1</v>
      </c>
      <c r="K9406" s="154" cm="1">
        <f t="array" ref="K9406">ROUND(
IF(C9406="Beer",
SUM(LOOKUP(2,1/(SRP!$B$8:$B$10&lt;=E9406)/(SRP!$C$8:$C$10&gt;=E9406),SRP!$D$8:$D$10)*(G9406/100)*(E9406/1000)),
IF(C9406="Spirits",
SUM(LOOKUP(2,1/(SRP!$B$2:$B$7&lt;=E9406)/(SRP!$C$2:$C$7&gt;=E9406),SRP!$D$2:$D$7)*(G9406/100)*(E9406/1000)),
IF(AND(C9406="Wine",D9406="Fortified Wines"),
SUM(LOOKUP(2,1/(SRP!$B$26:$B$29&lt;=E9406)/(SRP!$C$26:$C$29&gt;=E9406),SRP!$D$26:$D$29)*(G9406/100)*(E9406/1000)),
IF(C9406="Wine",
SUM(LOOKUP(2,1/(SRP!$B$21:$B$25&lt;=E9406)/(SRP!$C$21:$C$25&gt;=E9406),SRP!$D$21:$D$25)*(G9406/100)*(E9406/1000)),
IF(AND(C9406="Ready to Drink",D9406="RTD-One Pour Cocktail&gt;7%&lt;=14.5"),
SUM(LOOKUP(2,1/(SRP!$B$16:$B$20&lt;=E9406)/(SRP!$C$16:$C$20&gt;=E9406),SRP!$D$16:$D$20)*(G9406/100)*(E9406/1000)),
IF(C9406="Ready to Drink",
SUM(LOOKUP(2,1/(SRP!$B$11:$B$15&lt;=E9406)/(SRP!$C$11:$C$15&gt;=E9406),SRP!$D$11:$D$15)*(G9406/100)*(E9406/1000)),
0)))))),2)</f>
        <v>32.51</v>
      </c>
      <c r="L9406" s="173" t="str">
        <f t="shared" si="146"/>
        <v>Wine4000</v>
      </c>
      <c r="M9406" s="154">
        <f>VLOOKUP(L9406,'Slope %'!C:D,2,0)</f>
        <v>0.05</v>
      </c>
    </row>
    <row r="9407" spans="1:13" x14ac:dyDescent="0.25">
      <c r="A9407" s="169">
        <v>983932</v>
      </c>
      <c r="B9407" s="170" t="s">
        <v>6841</v>
      </c>
      <c r="C9407" s="170" t="s">
        <v>24</v>
      </c>
      <c r="D9407" s="170" t="s">
        <v>60</v>
      </c>
      <c r="E9407" s="170">
        <v>4000</v>
      </c>
      <c r="F9407" s="170">
        <v>4</v>
      </c>
      <c r="G9407" s="171">
        <v>11.5</v>
      </c>
      <c r="H9407" s="170" t="s">
        <v>32</v>
      </c>
      <c r="I9407" s="171">
        <v>45.99</v>
      </c>
      <c r="J9407" s="169">
        <v>1</v>
      </c>
      <c r="K9407" s="154" cm="1">
        <f t="array" ref="K9407">ROUND(
IF(C9407="Beer",
SUM(LOOKUP(2,1/(SRP!$B$8:$B$10&lt;=E9407)/(SRP!$C$8:$C$10&gt;=E9407),SRP!$D$8:$D$10)*(G9407/100)*(E9407/1000)),
IF(C9407="Spirits",
SUM(LOOKUP(2,1/(SRP!$B$2:$B$7&lt;=E9407)/(SRP!$C$2:$C$7&gt;=E9407),SRP!$D$2:$D$7)*(G9407/100)*(E9407/1000)),
IF(AND(C9407="Wine",D9407="Fortified Wines"),
SUM(LOOKUP(2,1/(SRP!$B$26:$B$29&lt;=E9407)/(SRP!$C$26:$C$29&gt;=E9407),SRP!$D$26:$D$29)*(G9407/100)*(E9407/1000)),
IF(C9407="Wine",
SUM(LOOKUP(2,1/(SRP!$B$21:$B$25&lt;=E9407)/(SRP!$C$21:$C$25&gt;=E9407),SRP!$D$21:$D$25)*(G9407/100)*(E9407/1000)),
IF(AND(C9407="Ready to Drink",D9407="RTD-One Pour Cocktail&gt;7%&lt;=14.5"),
SUM(LOOKUP(2,1/(SRP!$B$16:$B$20&lt;=E9407)/(SRP!$C$16:$C$20&gt;=E9407),SRP!$D$16:$D$20)*(G9407/100)*(E9407/1000)),
IF(C9407="Ready to Drink",
SUM(LOOKUP(2,1/(SRP!$B$11:$B$15&lt;=E9407)/(SRP!$C$11:$C$15&gt;=E9407),SRP!$D$11:$D$15)*(G9407/100)*(E9407/1000)),
0)))))),2)</f>
        <v>29.9</v>
      </c>
      <c r="L9407" s="173" t="str">
        <f t="shared" si="146"/>
        <v>Wine4000</v>
      </c>
      <c r="M9407" s="154">
        <f>VLOOKUP(L9407,'Slope %'!C:D,2,0)</f>
        <v>0.05</v>
      </c>
    </row>
    <row r="9408" spans="1:13" x14ac:dyDescent="0.25">
      <c r="A9408" s="169">
        <v>983957</v>
      </c>
      <c r="B9408" s="170" t="s">
        <v>6329</v>
      </c>
      <c r="C9408" s="170" t="s">
        <v>24</v>
      </c>
      <c r="D9408" s="170" t="s">
        <v>66</v>
      </c>
      <c r="E9408" s="170">
        <v>4000</v>
      </c>
      <c r="F9408" s="170">
        <v>4</v>
      </c>
      <c r="G9408" s="171">
        <v>12.5</v>
      </c>
      <c r="H9408" s="170" t="s">
        <v>32</v>
      </c>
      <c r="I9408" s="171">
        <v>45.99</v>
      </c>
      <c r="J9408" s="169">
        <v>1</v>
      </c>
      <c r="K9408" s="154" cm="1">
        <f t="array" ref="K9408">ROUND(
IF(C9408="Beer",
SUM(LOOKUP(2,1/(SRP!$B$8:$B$10&lt;=E9408)/(SRP!$C$8:$C$10&gt;=E9408),SRP!$D$8:$D$10)*(G9408/100)*(E9408/1000)),
IF(C9408="Spirits",
SUM(LOOKUP(2,1/(SRP!$B$2:$B$7&lt;=E9408)/(SRP!$C$2:$C$7&gt;=E9408),SRP!$D$2:$D$7)*(G9408/100)*(E9408/1000)),
IF(AND(C9408="Wine",D9408="Fortified Wines"),
SUM(LOOKUP(2,1/(SRP!$B$26:$B$29&lt;=E9408)/(SRP!$C$26:$C$29&gt;=E9408),SRP!$D$26:$D$29)*(G9408/100)*(E9408/1000)),
IF(C9408="Wine",
SUM(LOOKUP(2,1/(SRP!$B$21:$B$25&lt;=E9408)/(SRP!$C$21:$C$25&gt;=E9408),SRP!$D$21:$D$25)*(G9408/100)*(E9408/1000)),
IF(AND(C9408="Ready to Drink",D9408="RTD-One Pour Cocktail&gt;7%&lt;=14.5"),
SUM(LOOKUP(2,1/(SRP!$B$16:$B$20&lt;=E9408)/(SRP!$C$16:$C$20&gt;=E9408),SRP!$D$16:$D$20)*(G9408/100)*(E9408/1000)),
IF(C9408="Ready to Drink",
SUM(LOOKUP(2,1/(SRP!$B$11:$B$15&lt;=E9408)/(SRP!$C$11:$C$15&gt;=E9408),SRP!$D$11:$D$15)*(G9408/100)*(E9408/1000)),
0)))))),2)</f>
        <v>32.51</v>
      </c>
      <c r="L9408" s="173" t="str">
        <f t="shared" si="146"/>
        <v>Wine4000</v>
      </c>
      <c r="M9408" s="154">
        <f>VLOOKUP(L9408,'Slope %'!C:D,2,0)</f>
        <v>0.05</v>
      </c>
    </row>
    <row r="9409" spans="1:13" x14ac:dyDescent="0.25">
      <c r="A9409" s="169">
        <v>983965</v>
      </c>
      <c r="B9409" s="170" t="s">
        <v>6438</v>
      </c>
      <c r="C9409" s="170" t="s">
        <v>24</v>
      </c>
      <c r="D9409" s="170" t="s">
        <v>85</v>
      </c>
      <c r="E9409" s="170">
        <v>4000</v>
      </c>
      <c r="F9409" s="170">
        <v>4</v>
      </c>
      <c r="G9409" s="171">
        <v>12.5</v>
      </c>
      <c r="H9409" s="170" t="s">
        <v>32</v>
      </c>
      <c r="I9409" s="171">
        <v>45.99</v>
      </c>
      <c r="J9409" s="169">
        <v>1</v>
      </c>
      <c r="K9409" s="154" cm="1">
        <f t="array" ref="K9409">ROUND(
IF(C9409="Beer",
SUM(LOOKUP(2,1/(SRP!$B$8:$B$10&lt;=E9409)/(SRP!$C$8:$C$10&gt;=E9409),SRP!$D$8:$D$10)*(G9409/100)*(E9409/1000)),
IF(C9409="Spirits",
SUM(LOOKUP(2,1/(SRP!$B$2:$B$7&lt;=E9409)/(SRP!$C$2:$C$7&gt;=E9409),SRP!$D$2:$D$7)*(G9409/100)*(E9409/1000)),
IF(AND(C9409="Wine",D9409="Fortified Wines"),
SUM(LOOKUP(2,1/(SRP!$B$26:$B$29&lt;=E9409)/(SRP!$C$26:$C$29&gt;=E9409),SRP!$D$26:$D$29)*(G9409/100)*(E9409/1000)),
IF(C9409="Wine",
SUM(LOOKUP(2,1/(SRP!$B$21:$B$25&lt;=E9409)/(SRP!$C$21:$C$25&gt;=E9409),SRP!$D$21:$D$25)*(G9409/100)*(E9409/1000)),
IF(AND(C9409="Ready to Drink",D9409="RTD-One Pour Cocktail&gt;7%&lt;=14.5"),
SUM(LOOKUP(2,1/(SRP!$B$16:$B$20&lt;=E9409)/(SRP!$C$16:$C$20&gt;=E9409),SRP!$D$16:$D$20)*(G9409/100)*(E9409/1000)),
IF(C9409="Ready to Drink",
SUM(LOOKUP(2,1/(SRP!$B$11:$B$15&lt;=E9409)/(SRP!$C$11:$C$15&gt;=E9409),SRP!$D$11:$D$15)*(G9409/100)*(E9409/1000)),
0)))))),2)</f>
        <v>32.51</v>
      </c>
      <c r="L9409" s="173" t="str">
        <f t="shared" si="146"/>
        <v>Wine4000</v>
      </c>
      <c r="M9409" s="154">
        <f>VLOOKUP(L9409,'Slope %'!C:D,2,0)</f>
        <v>0.05</v>
      </c>
    </row>
    <row r="9410" spans="1:13" x14ac:dyDescent="0.25">
      <c r="A9410" s="169">
        <v>985812</v>
      </c>
      <c r="B9410" s="170" t="s">
        <v>6842</v>
      </c>
      <c r="C9410" s="170" t="s">
        <v>24</v>
      </c>
      <c r="D9410" s="170" t="s">
        <v>34</v>
      </c>
      <c r="E9410" s="170">
        <v>750</v>
      </c>
      <c r="F9410" s="170">
        <v>6</v>
      </c>
      <c r="G9410" s="171">
        <v>13.5</v>
      </c>
      <c r="H9410" s="170" t="s">
        <v>182</v>
      </c>
      <c r="I9410" s="171">
        <v>40.99</v>
      </c>
      <c r="J9410" s="169">
        <v>1</v>
      </c>
      <c r="K9410" s="154" cm="1">
        <f t="array" ref="K9410">ROUND(
IF(C9410="Beer",
SUM(LOOKUP(2,1/(SRP!$B$8:$B$10&lt;=E9410)/(SRP!$C$8:$C$10&gt;=E9410),SRP!$D$8:$D$10)*(G9410/100)*(E9410/1000)),
IF(C9410="Spirits",
SUM(LOOKUP(2,1/(SRP!$B$2:$B$7&lt;=E9410)/(SRP!$C$2:$C$7&gt;=E9410),SRP!$D$2:$D$7)*(G9410/100)*(E9410/1000)),
IF(AND(C9410="Wine",D9410="Fortified Wines"),
SUM(LOOKUP(2,1/(SRP!$B$26:$B$29&lt;=E9410)/(SRP!$C$26:$C$29&gt;=E9410),SRP!$D$26:$D$29)*(G9410/100)*(E9410/1000)),
IF(C9410="Wine",
SUM(LOOKUP(2,1/(SRP!$B$21:$B$25&lt;=E9410)/(SRP!$C$21:$C$25&gt;=E9410),SRP!$D$21:$D$25)*(G9410/100)*(E9410/1000)),
IF(AND(C9410="Ready to Drink",D9410="RTD-One Pour Cocktail&gt;7%&lt;=14.5"),
SUM(LOOKUP(2,1/(SRP!$B$16:$B$20&lt;=E9410)/(SRP!$C$16:$C$20&gt;=E9410),SRP!$D$16:$D$20)*(G9410/100)*(E9410/1000)),
IF(C9410="Ready to Drink",
SUM(LOOKUP(2,1/(SRP!$B$11:$B$15&lt;=E9410)/(SRP!$C$11:$C$15&gt;=E9410),SRP!$D$11:$D$15)*(G9410/100)*(E9410/1000)),
0)))))),2)</f>
        <v>7.9</v>
      </c>
      <c r="L9410" s="173" t="str">
        <f t="shared" si="146"/>
        <v>Wine750</v>
      </c>
      <c r="M9410" s="154">
        <f>VLOOKUP(L9410,'Slope %'!C:D,2,0)</f>
        <v>0.1</v>
      </c>
    </row>
    <row r="9411" spans="1:13" x14ac:dyDescent="0.25">
      <c r="A9411" s="169">
        <v>986927</v>
      </c>
      <c r="B9411" s="170" t="s">
        <v>652</v>
      </c>
      <c r="C9411" s="170" t="s">
        <v>24</v>
      </c>
      <c r="D9411" s="170" t="s">
        <v>66</v>
      </c>
      <c r="E9411" s="170">
        <v>16000</v>
      </c>
      <c r="F9411" s="170">
        <v>1</v>
      </c>
      <c r="G9411" s="171">
        <v>12.5</v>
      </c>
      <c r="H9411" s="170" t="s">
        <v>32</v>
      </c>
      <c r="I9411" s="171">
        <v>148.68</v>
      </c>
      <c r="J9411" s="169">
        <v>1</v>
      </c>
      <c r="K9411" s="154" cm="1">
        <f t="array" ref="K9411">ROUND(
IF(C9411="Beer",
SUM(LOOKUP(2,1/(SRP!$B$8:$B$10&lt;=E9411)/(SRP!$C$8:$C$10&gt;=E9411),SRP!$D$8:$D$10)*(G9411/100)*(E9411/1000)),
IF(C9411="Spirits",
SUM(LOOKUP(2,1/(SRP!$B$2:$B$7&lt;=E9411)/(SRP!$C$2:$C$7&gt;=E9411),SRP!$D$2:$D$7)*(G9411/100)*(E9411/1000)),
IF(AND(C9411="Wine",D9411="Fortified Wines"),
SUM(LOOKUP(2,1/(SRP!$B$26:$B$29&lt;=E9411)/(SRP!$C$26:$C$29&gt;=E9411),SRP!$D$26:$D$29)*(G9411/100)*(E9411/1000)),
IF(C9411="Wine",
SUM(LOOKUP(2,1/(SRP!$B$21:$B$25&lt;=E9411)/(SRP!$C$21:$C$25&gt;=E9411),SRP!$D$21:$D$25)*(G9411/100)*(E9411/1000)),
IF(AND(C9411="Ready to Drink",D9411="RTD-One Pour Cocktail&gt;7%&lt;=14.5"),
SUM(LOOKUP(2,1/(SRP!$B$16:$B$20&lt;=E9411)/(SRP!$C$16:$C$20&gt;=E9411),SRP!$D$16:$D$20)*(G9411/100)*(E9411/1000)),
IF(C9411="Ready to Drink",
SUM(LOOKUP(2,1/(SRP!$B$11:$B$15&lt;=E9411)/(SRP!$C$11:$C$15&gt;=E9411),SRP!$D$11:$D$15)*(G9411/100)*(E9411/1000)),
0)))))),2)</f>
        <v>130.02000000000001</v>
      </c>
      <c r="L9411" s="173" t="str">
        <f t="shared" ref="L9411:L9474" si="147">(_xlfn.CONCAT(C9411,E9411))</f>
        <v>Wine16000</v>
      </c>
      <c r="M9411" s="154" t="e">
        <f>VLOOKUP(L9411,'Slope %'!C:D,2,0)</f>
        <v>#N/A</v>
      </c>
    </row>
    <row r="9412" spans="1:13" x14ac:dyDescent="0.25">
      <c r="A9412" s="169">
        <v>986935</v>
      </c>
      <c r="B9412" s="170" t="s">
        <v>6843</v>
      </c>
      <c r="C9412" s="170" t="s">
        <v>24</v>
      </c>
      <c r="D9412" s="170" t="s">
        <v>85</v>
      </c>
      <c r="E9412" s="170">
        <v>16000</v>
      </c>
      <c r="F9412" s="170">
        <v>1</v>
      </c>
      <c r="G9412" s="171">
        <v>12.5</v>
      </c>
      <c r="H9412" s="170" t="s">
        <v>32</v>
      </c>
      <c r="I9412" s="171">
        <v>148.68</v>
      </c>
      <c r="J9412" s="169">
        <v>1</v>
      </c>
      <c r="K9412" s="154" cm="1">
        <f t="array" ref="K9412">ROUND(
IF(C9412="Beer",
SUM(LOOKUP(2,1/(SRP!$B$8:$B$10&lt;=E9412)/(SRP!$C$8:$C$10&gt;=E9412),SRP!$D$8:$D$10)*(G9412/100)*(E9412/1000)),
IF(C9412="Spirits",
SUM(LOOKUP(2,1/(SRP!$B$2:$B$7&lt;=E9412)/(SRP!$C$2:$C$7&gt;=E9412),SRP!$D$2:$D$7)*(G9412/100)*(E9412/1000)),
IF(AND(C9412="Wine",D9412="Fortified Wines"),
SUM(LOOKUP(2,1/(SRP!$B$26:$B$29&lt;=E9412)/(SRP!$C$26:$C$29&gt;=E9412),SRP!$D$26:$D$29)*(G9412/100)*(E9412/1000)),
IF(C9412="Wine",
SUM(LOOKUP(2,1/(SRP!$B$21:$B$25&lt;=E9412)/(SRP!$C$21:$C$25&gt;=E9412),SRP!$D$21:$D$25)*(G9412/100)*(E9412/1000)),
IF(AND(C9412="Ready to Drink",D9412="RTD-One Pour Cocktail&gt;7%&lt;=14.5"),
SUM(LOOKUP(2,1/(SRP!$B$16:$B$20&lt;=E9412)/(SRP!$C$16:$C$20&gt;=E9412),SRP!$D$16:$D$20)*(G9412/100)*(E9412/1000)),
IF(C9412="Ready to Drink",
SUM(LOOKUP(2,1/(SRP!$B$11:$B$15&lt;=E9412)/(SRP!$C$11:$C$15&gt;=E9412),SRP!$D$11:$D$15)*(G9412/100)*(E9412/1000)),
0)))))),2)</f>
        <v>130.02000000000001</v>
      </c>
      <c r="L9412" s="173" t="str">
        <f t="shared" si="147"/>
        <v>Wine16000</v>
      </c>
      <c r="M9412" s="154" t="e">
        <f>VLOOKUP(L9412,'Slope %'!C:D,2,0)</f>
        <v>#N/A</v>
      </c>
    </row>
    <row r="9413" spans="1:13" x14ac:dyDescent="0.25">
      <c r="A9413" s="169">
        <v>988265</v>
      </c>
      <c r="B9413" s="170" t="s">
        <v>6844</v>
      </c>
      <c r="C9413" s="170" t="s">
        <v>24</v>
      </c>
      <c r="D9413" s="170" t="s">
        <v>68</v>
      </c>
      <c r="E9413" s="170">
        <v>4000</v>
      </c>
      <c r="F9413" s="170">
        <v>4</v>
      </c>
      <c r="G9413" s="171">
        <v>13</v>
      </c>
      <c r="H9413" s="170" t="s">
        <v>32</v>
      </c>
      <c r="I9413" s="171">
        <v>45.99</v>
      </c>
      <c r="J9413" s="169">
        <v>1</v>
      </c>
      <c r="K9413" s="154" cm="1">
        <f t="array" ref="K9413">ROUND(
IF(C9413="Beer",
SUM(LOOKUP(2,1/(SRP!$B$8:$B$10&lt;=E9413)/(SRP!$C$8:$C$10&gt;=E9413),SRP!$D$8:$D$10)*(G9413/100)*(E9413/1000)),
IF(C9413="Spirits",
SUM(LOOKUP(2,1/(SRP!$B$2:$B$7&lt;=E9413)/(SRP!$C$2:$C$7&gt;=E9413),SRP!$D$2:$D$7)*(G9413/100)*(E9413/1000)),
IF(AND(C9413="Wine",D9413="Fortified Wines"),
SUM(LOOKUP(2,1/(SRP!$B$26:$B$29&lt;=E9413)/(SRP!$C$26:$C$29&gt;=E9413),SRP!$D$26:$D$29)*(G9413/100)*(E9413/1000)),
IF(C9413="Wine",
SUM(LOOKUP(2,1/(SRP!$B$21:$B$25&lt;=E9413)/(SRP!$C$21:$C$25&gt;=E9413),SRP!$D$21:$D$25)*(G9413/100)*(E9413/1000)),
IF(AND(C9413="Ready to Drink",D9413="RTD-One Pour Cocktail&gt;7%&lt;=14.5"),
SUM(LOOKUP(2,1/(SRP!$B$16:$B$20&lt;=E9413)/(SRP!$C$16:$C$20&gt;=E9413),SRP!$D$16:$D$20)*(G9413/100)*(E9413/1000)),
IF(C9413="Ready to Drink",
SUM(LOOKUP(2,1/(SRP!$B$11:$B$15&lt;=E9413)/(SRP!$C$11:$C$15&gt;=E9413),SRP!$D$11:$D$15)*(G9413/100)*(E9413/1000)),
0)))))),2)</f>
        <v>33.81</v>
      </c>
      <c r="L9413" s="173" t="str">
        <f t="shared" si="147"/>
        <v>Wine4000</v>
      </c>
      <c r="M9413" s="154">
        <f>VLOOKUP(L9413,'Slope %'!C:D,2,0)</f>
        <v>0.05</v>
      </c>
    </row>
    <row r="9414" spans="1:13" x14ac:dyDescent="0.25">
      <c r="A9414" s="169">
        <v>988266</v>
      </c>
      <c r="B9414" s="170" t="s">
        <v>6845</v>
      </c>
      <c r="C9414" s="170" t="s">
        <v>24</v>
      </c>
      <c r="D9414" s="170" t="s">
        <v>58</v>
      </c>
      <c r="E9414" s="170">
        <v>4000</v>
      </c>
      <c r="F9414" s="170">
        <v>4</v>
      </c>
      <c r="G9414" s="171">
        <v>12</v>
      </c>
      <c r="H9414" s="170" t="s">
        <v>32</v>
      </c>
      <c r="I9414" s="171">
        <v>45.99</v>
      </c>
      <c r="J9414" s="169">
        <v>1</v>
      </c>
      <c r="K9414" s="154" cm="1">
        <f t="array" ref="K9414">ROUND(
IF(C9414="Beer",
SUM(LOOKUP(2,1/(SRP!$B$8:$B$10&lt;=E9414)/(SRP!$C$8:$C$10&gt;=E9414),SRP!$D$8:$D$10)*(G9414/100)*(E9414/1000)),
IF(C9414="Spirits",
SUM(LOOKUP(2,1/(SRP!$B$2:$B$7&lt;=E9414)/(SRP!$C$2:$C$7&gt;=E9414),SRP!$D$2:$D$7)*(G9414/100)*(E9414/1000)),
IF(AND(C9414="Wine",D9414="Fortified Wines"),
SUM(LOOKUP(2,1/(SRP!$B$26:$B$29&lt;=E9414)/(SRP!$C$26:$C$29&gt;=E9414),SRP!$D$26:$D$29)*(G9414/100)*(E9414/1000)),
IF(C9414="Wine",
SUM(LOOKUP(2,1/(SRP!$B$21:$B$25&lt;=E9414)/(SRP!$C$21:$C$25&gt;=E9414),SRP!$D$21:$D$25)*(G9414/100)*(E9414/1000)),
IF(AND(C9414="Ready to Drink",D9414="RTD-One Pour Cocktail&gt;7%&lt;=14.5"),
SUM(LOOKUP(2,1/(SRP!$B$16:$B$20&lt;=E9414)/(SRP!$C$16:$C$20&gt;=E9414),SRP!$D$16:$D$20)*(G9414/100)*(E9414/1000)),
IF(C9414="Ready to Drink",
SUM(LOOKUP(2,1/(SRP!$B$11:$B$15&lt;=E9414)/(SRP!$C$11:$C$15&gt;=E9414),SRP!$D$11:$D$15)*(G9414/100)*(E9414/1000)),
0)))))),2)</f>
        <v>31.2</v>
      </c>
      <c r="L9414" s="173" t="str">
        <f t="shared" si="147"/>
        <v>Wine4000</v>
      </c>
      <c r="M9414" s="154">
        <f>VLOOKUP(L9414,'Slope %'!C:D,2,0)</f>
        <v>0.05</v>
      </c>
    </row>
    <row r="9415" spans="1:13" x14ac:dyDescent="0.25">
      <c r="A9415" s="169">
        <v>989665</v>
      </c>
      <c r="B9415" s="170" t="s">
        <v>6846</v>
      </c>
      <c r="C9415" s="170" t="s">
        <v>24</v>
      </c>
      <c r="D9415" s="170" t="s">
        <v>194</v>
      </c>
      <c r="E9415" s="170">
        <v>750</v>
      </c>
      <c r="F9415" s="170">
        <v>12</v>
      </c>
      <c r="G9415" s="171">
        <v>13.5</v>
      </c>
      <c r="H9415" s="170" t="s">
        <v>32</v>
      </c>
      <c r="I9415" s="171">
        <v>24.99</v>
      </c>
      <c r="J9415" s="169">
        <v>1</v>
      </c>
      <c r="K9415" s="154" cm="1">
        <f t="array" ref="K9415">ROUND(
IF(C9415="Beer",
SUM(LOOKUP(2,1/(SRP!$B$8:$B$10&lt;=E9415)/(SRP!$C$8:$C$10&gt;=E9415),SRP!$D$8:$D$10)*(G9415/100)*(E9415/1000)),
IF(C9415="Spirits",
SUM(LOOKUP(2,1/(SRP!$B$2:$B$7&lt;=E9415)/(SRP!$C$2:$C$7&gt;=E9415),SRP!$D$2:$D$7)*(G9415/100)*(E9415/1000)),
IF(AND(C9415="Wine",D9415="Fortified Wines"),
SUM(LOOKUP(2,1/(SRP!$B$26:$B$29&lt;=E9415)/(SRP!$C$26:$C$29&gt;=E9415),SRP!$D$26:$D$29)*(G9415/100)*(E9415/1000)),
IF(C9415="Wine",
SUM(LOOKUP(2,1/(SRP!$B$21:$B$25&lt;=E9415)/(SRP!$C$21:$C$25&gt;=E9415),SRP!$D$21:$D$25)*(G9415/100)*(E9415/1000)),
IF(AND(C9415="Ready to Drink",D9415="RTD-One Pour Cocktail&gt;7%&lt;=14.5"),
SUM(LOOKUP(2,1/(SRP!$B$16:$B$20&lt;=E9415)/(SRP!$C$16:$C$20&gt;=E9415),SRP!$D$16:$D$20)*(G9415/100)*(E9415/1000)),
IF(C9415="Ready to Drink",
SUM(LOOKUP(2,1/(SRP!$B$11:$B$15&lt;=E9415)/(SRP!$C$11:$C$15&gt;=E9415),SRP!$D$11:$D$15)*(G9415/100)*(E9415/1000)),
0)))))),2)</f>
        <v>7.9</v>
      </c>
      <c r="L9415" s="173" t="str">
        <f t="shared" si="147"/>
        <v>Wine750</v>
      </c>
      <c r="M9415" s="154">
        <f>VLOOKUP(L9415,'Slope %'!C:D,2,0)</f>
        <v>0.1</v>
      </c>
    </row>
    <row r="9416" spans="1:13" x14ac:dyDescent="0.25">
      <c r="A9416" s="169">
        <v>989921</v>
      </c>
      <c r="B9416" s="170" t="s">
        <v>6847</v>
      </c>
      <c r="C9416" s="170" t="s">
        <v>24</v>
      </c>
      <c r="D9416" s="170" t="s">
        <v>166</v>
      </c>
      <c r="E9416" s="170">
        <v>750</v>
      </c>
      <c r="F9416" s="170">
        <v>12</v>
      </c>
      <c r="G9416" s="171">
        <v>12</v>
      </c>
      <c r="H9416" s="170" t="s">
        <v>32</v>
      </c>
      <c r="I9416" s="171">
        <v>11.99</v>
      </c>
      <c r="J9416" s="169">
        <v>1</v>
      </c>
      <c r="K9416" s="154" cm="1">
        <f t="array" ref="K9416">ROUND(
IF(C9416="Beer",
SUM(LOOKUP(2,1/(SRP!$B$8:$B$10&lt;=E9416)/(SRP!$C$8:$C$10&gt;=E9416),SRP!$D$8:$D$10)*(G9416/100)*(E9416/1000)),
IF(C9416="Spirits",
SUM(LOOKUP(2,1/(SRP!$B$2:$B$7&lt;=E9416)/(SRP!$C$2:$C$7&gt;=E9416),SRP!$D$2:$D$7)*(G9416/100)*(E9416/1000)),
IF(AND(C9416="Wine",D9416="Fortified Wines"),
SUM(LOOKUP(2,1/(SRP!$B$26:$B$29&lt;=E9416)/(SRP!$C$26:$C$29&gt;=E9416),SRP!$D$26:$D$29)*(G9416/100)*(E9416/1000)),
IF(C9416="Wine",
SUM(LOOKUP(2,1/(SRP!$B$21:$B$25&lt;=E9416)/(SRP!$C$21:$C$25&gt;=E9416),SRP!$D$21:$D$25)*(G9416/100)*(E9416/1000)),
IF(AND(C9416="Ready to Drink",D9416="RTD-One Pour Cocktail&gt;7%&lt;=14.5"),
SUM(LOOKUP(2,1/(SRP!$B$16:$B$20&lt;=E9416)/(SRP!$C$16:$C$20&gt;=E9416),SRP!$D$16:$D$20)*(G9416/100)*(E9416/1000)),
IF(C9416="Ready to Drink",
SUM(LOOKUP(2,1/(SRP!$B$11:$B$15&lt;=E9416)/(SRP!$C$11:$C$15&gt;=E9416),SRP!$D$11:$D$15)*(G9416/100)*(E9416/1000)),
0)))))),2)</f>
        <v>7.03</v>
      </c>
      <c r="L9416" s="173" t="str">
        <f t="shared" si="147"/>
        <v>Wine750</v>
      </c>
      <c r="M9416" s="154">
        <f>VLOOKUP(L9416,'Slope %'!C:D,2,0)</f>
        <v>0.1</v>
      </c>
    </row>
    <row r="9417" spans="1:13" x14ac:dyDescent="0.25">
      <c r="A9417" s="169">
        <v>8000408</v>
      </c>
      <c r="B9417" s="170" t="s">
        <v>6848</v>
      </c>
      <c r="C9417" s="170" t="s">
        <v>6849</v>
      </c>
      <c r="D9417" s="170" t="s">
        <v>38</v>
      </c>
      <c r="E9417" s="170">
        <v>0</v>
      </c>
      <c r="F9417" s="170">
        <v>19</v>
      </c>
      <c r="H9417" s="170" t="s">
        <v>6850</v>
      </c>
      <c r="I9417" s="171">
        <v>10</v>
      </c>
      <c r="K9417" s="154" cm="1">
        <f t="array" ref="K9417">ROUND(
IF(C9417="Beer",
SUM(LOOKUP(2,1/(SRP!$B$8:$B$10&lt;=E9417)/(SRP!$C$8:$C$10&gt;=E9417),SRP!$D$8:$D$10)*(G9417/100)*(E9417/1000)),
IF(C9417="Spirits",
SUM(LOOKUP(2,1/(SRP!$B$2:$B$7&lt;=E9417)/(SRP!$C$2:$C$7&gt;=E9417),SRP!$D$2:$D$7)*(G9417/100)*(E9417/1000)),
IF(AND(C9417="Wine",D9417="Fortified Wines"),
SUM(LOOKUP(2,1/(SRP!$B$26:$B$29&lt;=E9417)/(SRP!$C$26:$C$29&gt;=E9417),SRP!$D$26:$D$29)*(G9417/100)*(E9417/1000)),
IF(C9417="Wine",
SUM(LOOKUP(2,1/(SRP!$B$21:$B$25&lt;=E9417)/(SRP!$C$21:$C$25&gt;=E9417),SRP!$D$21:$D$25)*(G9417/100)*(E9417/1000)),
IF(AND(C9417="Ready to Drink",D9417="RTD-One Pour Cocktail&gt;7%&lt;=14.5"),
SUM(LOOKUP(2,1/(SRP!$B$16:$B$20&lt;=E9417)/(SRP!$C$16:$C$20&gt;=E9417),SRP!$D$16:$D$20)*(G9417/100)*(E9417/1000)),
IF(C9417="Ready to Drink",
SUM(LOOKUP(2,1/(SRP!$B$11:$B$15&lt;=E9417)/(SRP!$C$11:$C$15&gt;=E9417),SRP!$D$11:$D$15)*(G9417/100)*(E9417/1000)),
0)))))),2)</f>
        <v>0</v>
      </c>
      <c r="L9417" s="173" t="str">
        <f t="shared" si="147"/>
        <v>Fees &amp; Charges0</v>
      </c>
      <c r="M9417" s="154" t="e">
        <f>VLOOKUP(L9417,'Slope %'!C:D,2,0)</f>
        <v>#N/A</v>
      </c>
    </row>
    <row r="9418" spans="1:13" x14ac:dyDescent="0.25">
      <c r="K9418" s="154" cm="1">
        <f t="array" ref="K9418">ROUND(
IF(C9418="Beer",
SUM(LOOKUP(2,1/(SRP!$B$8:$B$10&lt;=E9418)/(SRP!$C$8:$C$10&gt;=E9418),SRP!$D$8:$D$10)*(G9418/100)*(E9418/1000)),
IF(C9418="Spirits",
SUM(LOOKUP(2,1/(SRP!$B$2:$B$7&lt;=E9418)/(SRP!$C$2:$C$7&gt;=E9418),SRP!$D$2:$D$7)*(G9418/100)*(E9418/1000)),
IF(AND(C9418="Wine",D9418="Fortified Wines"),
SUM(LOOKUP(2,1/(SRP!$B$26:$B$29&lt;=E9418)/(SRP!$C$26:$C$29&gt;=E9418),SRP!$D$26:$D$29)*(G9418/100)*(E9418/1000)),
IF(C9418="Wine",
SUM(LOOKUP(2,1/(SRP!$B$21:$B$25&lt;=E9418)/(SRP!$C$21:$C$25&gt;=E9418),SRP!$D$21:$D$25)*(G9418/100)*(E9418/1000)),
IF(AND(C9418="Ready to Drink",D9418="RTD-One Pour Cocktail&gt;7%&lt;=14.5"),
SUM(LOOKUP(2,1/(SRP!$B$16:$B$20&lt;=E9418)/(SRP!$C$16:$C$20&gt;=E9418),SRP!$D$16:$D$20)*(G9418/100)*(E9418/1000)),
IF(C9418="Ready to Drink",
SUM(LOOKUP(2,1/(SRP!$B$11:$B$15&lt;=E9418)/(SRP!$C$11:$C$15&gt;=E9418),SRP!$D$11:$D$15)*(G9418/100)*(E9418/1000)),
0)))))),2)</f>
        <v>0</v>
      </c>
      <c r="L9418" s="173" t="str">
        <f t="shared" si="147"/>
        <v/>
      </c>
      <c r="M9418" s="154" t="e">
        <f>VLOOKUP(L9418,'Slope %'!C:D,2,0)</f>
        <v>#N/A</v>
      </c>
    </row>
    <row r="9419" spans="1:13" x14ac:dyDescent="0.25">
      <c r="K9419" s="154" cm="1">
        <f t="array" ref="K9419">ROUND(
IF(C9419="Beer",
SUM(LOOKUP(2,1/(SRP!$B$8:$B$10&lt;=E9419)/(SRP!$C$8:$C$10&gt;=E9419),SRP!$D$8:$D$10)*(G9419/100)*(E9419/1000)),
IF(C9419="Spirits",
SUM(LOOKUP(2,1/(SRP!$B$2:$B$7&lt;=E9419)/(SRP!$C$2:$C$7&gt;=E9419),SRP!$D$2:$D$7)*(G9419/100)*(E9419/1000)),
IF(AND(C9419="Wine",D9419="Fortified Wines"),
SUM(LOOKUP(2,1/(SRP!$B$26:$B$29&lt;=E9419)/(SRP!$C$26:$C$29&gt;=E9419),SRP!$D$26:$D$29)*(G9419/100)*(E9419/1000)),
IF(C9419="Wine",
SUM(LOOKUP(2,1/(SRP!$B$21:$B$25&lt;=E9419)/(SRP!$C$21:$C$25&gt;=E9419),SRP!$D$21:$D$25)*(G9419/100)*(E9419/1000)),
IF(AND(C9419="Ready to Drink",D9419="RTD-One Pour Cocktail&gt;7%&lt;=14.5"),
SUM(LOOKUP(2,1/(SRP!$B$16:$B$20&lt;=E9419)/(SRP!$C$16:$C$20&gt;=E9419),SRP!$D$16:$D$20)*(G9419/100)*(E9419/1000)),
IF(C9419="Ready to Drink",
SUM(LOOKUP(2,1/(SRP!$B$11:$B$15&lt;=E9419)/(SRP!$C$11:$C$15&gt;=E9419),SRP!$D$11:$D$15)*(G9419/100)*(E9419/1000)),
0)))))),2)</f>
        <v>0</v>
      </c>
      <c r="L9419" s="173" t="str">
        <f t="shared" si="147"/>
        <v/>
      </c>
      <c r="M9419" s="154" t="e">
        <f>VLOOKUP(L9419,'Slope %'!C:D,2,0)</f>
        <v>#N/A</v>
      </c>
    </row>
    <row r="9420" spans="1:13" x14ac:dyDescent="0.25">
      <c r="K9420" s="154" cm="1">
        <f t="array" ref="K9420">ROUND(
IF(C9420="Beer",
SUM(LOOKUP(2,1/(SRP!$B$8:$B$10&lt;=E9420)/(SRP!$C$8:$C$10&gt;=E9420),SRP!$D$8:$D$10)*(G9420/100)*(E9420/1000)),
IF(C9420="Spirits",
SUM(LOOKUP(2,1/(SRP!$B$2:$B$7&lt;=E9420)/(SRP!$C$2:$C$7&gt;=E9420),SRP!$D$2:$D$7)*(G9420/100)*(E9420/1000)),
IF(AND(C9420="Wine",D9420="Fortified Wines"),
SUM(LOOKUP(2,1/(SRP!$B$26:$B$29&lt;=E9420)/(SRP!$C$26:$C$29&gt;=E9420),SRP!$D$26:$D$29)*(G9420/100)*(E9420/1000)),
IF(C9420="Wine",
SUM(LOOKUP(2,1/(SRP!$B$21:$B$25&lt;=E9420)/(SRP!$C$21:$C$25&gt;=E9420),SRP!$D$21:$D$25)*(G9420/100)*(E9420/1000)),
IF(AND(C9420="Ready to Drink",D9420="RTD-One Pour Cocktail&gt;7%&lt;=14.5"),
SUM(LOOKUP(2,1/(SRP!$B$16:$B$20&lt;=E9420)/(SRP!$C$16:$C$20&gt;=E9420),SRP!$D$16:$D$20)*(G9420/100)*(E9420/1000)),
IF(C9420="Ready to Drink",
SUM(LOOKUP(2,1/(SRP!$B$11:$B$15&lt;=E9420)/(SRP!$C$11:$C$15&gt;=E9420),SRP!$D$11:$D$15)*(G9420/100)*(E9420/1000)),
0)))))),2)</f>
        <v>0</v>
      </c>
      <c r="L9420" s="173" t="str">
        <f t="shared" si="147"/>
        <v/>
      </c>
      <c r="M9420" s="154" t="e">
        <f>VLOOKUP(L9420,'Slope %'!C:D,2,0)</f>
        <v>#N/A</v>
      </c>
    </row>
    <row r="9421" spans="1:13" x14ac:dyDescent="0.25">
      <c r="K9421" s="154" cm="1">
        <f t="array" ref="K9421">ROUND(
IF(C9421="Beer",
SUM(LOOKUP(2,1/(SRP!$B$8:$B$10&lt;=E9421)/(SRP!$C$8:$C$10&gt;=E9421),SRP!$D$8:$D$10)*(G9421/100)*(E9421/1000)),
IF(C9421="Spirits",
SUM(LOOKUP(2,1/(SRP!$B$2:$B$7&lt;=E9421)/(SRP!$C$2:$C$7&gt;=E9421),SRP!$D$2:$D$7)*(G9421/100)*(E9421/1000)),
IF(AND(C9421="Wine",D9421="Fortified Wines"),
SUM(LOOKUP(2,1/(SRP!$B$26:$B$29&lt;=E9421)/(SRP!$C$26:$C$29&gt;=E9421),SRP!$D$26:$D$29)*(G9421/100)*(E9421/1000)),
IF(C9421="Wine",
SUM(LOOKUP(2,1/(SRP!$B$21:$B$25&lt;=E9421)/(SRP!$C$21:$C$25&gt;=E9421),SRP!$D$21:$D$25)*(G9421/100)*(E9421/1000)),
IF(AND(C9421="Ready to Drink",D9421="RTD-One Pour Cocktail&gt;7%&lt;=14.5"),
SUM(LOOKUP(2,1/(SRP!$B$16:$B$20&lt;=E9421)/(SRP!$C$16:$C$20&gt;=E9421),SRP!$D$16:$D$20)*(G9421/100)*(E9421/1000)),
IF(C9421="Ready to Drink",
SUM(LOOKUP(2,1/(SRP!$B$11:$B$15&lt;=E9421)/(SRP!$C$11:$C$15&gt;=E9421),SRP!$D$11:$D$15)*(G9421/100)*(E9421/1000)),
0)))))),2)</f>
        <v>0</v>
      </c>
      <c r="L9421" s="173" t="str">
        <f t="shared" si="147"/>
        <v/>
      </c>
      <c r="M9421" s="154" t="e">
        <f>VLOOKUP(L9421,'Slope %'!C:D,2,0)</f>
        <v>#N/A</v>
      </c>
    </row>
    <row r="9422" spans="1:13" x14ac:dyDescent="0.25">
      <c r="K9422" s="154" cm="1">
        <f t="array" ref="K9422">ROUND(
IF(C9422="Beer",
SUM(LOOKUP(2,1/(SRP!$B$8:$B$10&lt;=E9422)/(SRP!$C$8:$C$10&gt;=E9422),SRP!$D$8:$D$10)*(G9422/100)*(E9422/1000)),
IF(C9422="Spirits",
SUM(LOOKUP(2,1/(SRP!$B$2:$B$7&lt;=E9422)/(SRP!$C$2:$C$7&gt;=E9422),SRP!$D$2:$D$7)*(G9422/100)*(E9422/1000)),
IF(AND(C9422="Wine",D9422="Fortified Wines"),
SUM(LOOKUP(2,1/(SRP!$B$26:$B$29&lt;=E9422)/(SRP!$C$26:$C$29&gt;=E9422),SRP!$D$26:$D$29)*(G9422/100)*(E9422/1000)),
IF(C9422="Wine",
SUM(LOOKUP(2,1/(SRP!$B$21:$B$25&lt;=E9422)/(SRP!$C$21:$C$25&gt;=E9422),SRP!$D$21:$D$25)*(G9422/100)*(E9422/1000)),
IF(AND(C9422="Ready to Drink",D9422="RTD-One Pour Cocktail&gt;7%&lt;=14.5"),
SUM(LOOKUP(2,1/(SRP!$B$16:$B$20&lt;=E9422)/(SRP!$C$16:$C$20&gt;=E9422),SRP!$D$16:$D$20)*(G9422/100)*(E9422/1000)),
IF(C9422="Ready to Drink",
SUM(LOOKUP(2,1/(SRP!$B$11:$B$15&lt;=E9422)/(SRP!$C$11:$C$15&gt;=E9422),SRP!$D$11:$D$15)*(G9422/100)*(E9422/1000)),
0)))))),2)</f>
        <v>0</v>
      </c>
      <c r="L9422" s="173" t="str">
        <f t="shared" si="147"/>
        <v/>
      </c>
      <c r="M9422" s="154" t="e">
        <f>VLOOKUP(L9422,'Slope %'!C:D,2,0)</f>
        <v>#N/A</v>
      </c>
    </row>
    <row r="9423" spans="1:13" x14ac:dyDescent="0.25">
      <c r="K9423" s="154" cm="1">
        <f t="array" ref="K9423">ROUND(
IF(C9423="Beer",
SUM(LOOKUP(2,1/(SRP!$B$8:$B$10&lt;=E9423)/(SRP!$C$8:$C$10&gt;=E9423),SRP!$D$8:$D$10)*(G9423/100)*(E9423/1000)),
IF(C9423="Spirits",
SUM(LOOKUP(2,1/(SRP!$B$2:$B$7&lt;=E9423)/(SRP!$C$2:$C$7&gt;=E9423),SRP!$D$2:$D$7)*(G9423/100)*(E9423/1000)),
IF(AND(C9423="Wine",D9423="Fortified Wines"),
SUM(LOOKUP(2,1/(SRP!$B$26:$B$29&lt;=E9423)/(SRP!$C$26:$C$29&gt;=E9423),SRP!$D$26:$D$29)*(G9423/100)*(E9423/1000)),
IF(C9423="Wine",
SUM(LOOKUP(2,1/(SRP!$B$21:$B$25&lt;=E9423)/(SRP!$C$21:$C$25&gt;=E9423),SRP!$D$21:$D$25)*(G9423/100)*(E9423/1000)),
IF(AND(C9423="Ready to Drink",D9423="RTD-One Pour Cocktail&gt;7%&lt;=14.5"),
SUM(LOOKUP(2,1/(SRP!$B$16:$B$20&lt;=E9423)/(SRP!$C$16:$C$20&gt;=E9423),SRP!$D$16:$D$20)*(G9423/100)*(E9423/1000)),
IF(C9423="Ready to Drink",
SUM(LOOKUP(2,1/(SRP!$B$11:$B$15&lt;=E9423)/(SRP!$C$11:$C$15&gt;=E9423),SRP!$D$11:$D$15)*(G9423/100)*(E9423/1000)),
0)))))),2)</f>
        <v>0</v>
      </c>
      <c r="L9423" s="173" t="str">
        <f t="shared" si="147"/>
        <v/>
      </c>
      <c r="M9423" s="154" t="e">
        <f>VLOOKUP(L9423,'Slope %'!C:D,2,0)</f>
        <v>#N/A</v>
      </c>
    </row>
    <row r="9424" spans="1:13" x14ac:dyDescent="0.25">
      <c r="K9424" s="154" cm="1">
        <f t="array" ref="K9424">ROUND(
IF(C9424="Beer",
SUM(LOOKUP(2,1/(SRP!$B$8:$B$10&lt;=E9424)/(SRP!$C$8:$C$10&gt;=E9424),SRP!$D$8:$D$10)*(G9424/100)*(E9424/1000)),
IF(C9424="Spirits",
SUM(LOOKUP(2,1/(SRP!$B$2:$B$7&lt;=E9424)/(SRP!$C$2:$C$7&gt;=E9424),SRP!$D$2:$D$7)*(G9424/100)*(E9424/1000)),
IF(AND(C9424="Wine",D9424="Fortified Wines"),
SUM(LOOKUP(2,1/(SRP!$B$26:$B$29&lt;=E9424)/(SRP!$C$26:$C$29&gt;=E9424),SRP!$D$26:$D$29)*(G9424/100)*(E9424/1000)),
IF(C9424="Wine",
SUM(LOOKUP(2,1/(SRP!$B$21:$B$25&lt;=E9424)/(SRP!$C$21:$C$25&gt;=E9424),SRP!$D$21:$D$25)*(G9424/100)*(E9424/1000)),
IF(AND(C9424="Ready to Drink",D9424="RTD-One Pour Cocktail&gt;7%&lt;=14.5"),
SUM(LOOKUP(2,1/(SRP!$B$16:$B$20&lt;=E9424)/(SRP!$C$16:$C$20&gt;=E9424),SRP!$D$16:$D$20)*(G9424/100)*(E9424/1000)),
IF(C9424="Ready to Drink",
SUM(LOOKUP(2,1/(SRP!$B$11:$B$15&lt;=E9424)/(SRP!$C$11:$C$15&gt;=E9424),SRP!$D$11:$D$15)*(G9424/100)*(E9424/1000)),
0)))))),2)</f>
        <v>0</v>
      </c>
      <c r="L9424" s="173" t="str">
        <f t="shared" si="147"/>
        <v/>
      </c>
      <c r="M9424" s="154" t="e">
        <f>VLOOKUP(L9424,'Slope %'!C:D,2,0)</f>
        <v>#N/A</v>
      </c>
    </row>
    <row r="9425" spans="11:13" x14ac:dyDescent="0.25">
      <c r="K9425" s="154" cm="1">
        <f t="array" ref="K9425">ROUND(
IF(C9425="Beer",
SUM(LOOKUP(2,1/(SRP!$B$8:$B$10&lt;=E9425)/(SRP!$C$8:$C$10&gt;=E9425),SRP!$D$8:$D$10)*(G9425/100)*(E9425/1000)),
IF(C9425="Spirits",
SUM(LOOKUP(2,1/(SRP!$B$2:$B$7&lt;=E9425)/(SRP!$C$2:$C$7&gt;=E9425),SRP!$D$2:$D$7)*(G9425/100)*(E9425/1000)),
IF(AND(C9425="Wine",D9425="Fortified Wines"),
SUM(LOOKUP(2,1/(SRP!$B$26:$B$29&lt;=E9425)/(SRP!$C$26:$C$29&gt;=E9425),SRP!$D$26:$D$29)*(G9425/100)*(E9425/1000)),
IF(C9425="Wine",
SUM(LOOKUP(2,1/(SRP!$B$21:$B$25&lt;=E9425)/(SRP!$C$21:$C$25&gt;=E9425),SRP!$D$21:$D$25)*(G9425/100)*(E9425/1000)),
IF(AND(C9425="Ready to Drink",D9425="RTD-One Pour Cocktail&gt;7%&lt;=14.5"),
SUM(LOOKUP(2,1/(SRP!$B$16:$B$20&lt;=E9425)/(SRP!$C$16:$C$20&gt;=E9425),SRP!$D$16:$D$20)*(G9425/100)*(E9425/1000)),
IF(C9425="Ready to Drink",
SUM(LOOKUP(2,1/(SRP!$B$11:$B$15&lt;=E9425)/(SRP!$C$11:$C$15&gt;=E9425),SRP!$D$11:$D$15)*(G9425/100)*(E9425/1000)),
0)))))),2)</f>
        <v>0</v>
      </c>
      <c r="L9425" s="173" t="str">
        <f t="shared" si="147"/>
        <v/>
      </c>
      <c r="M9425" s="154" t="e">
        <f>VLOOKUP(L9425,'Slope %'!C:D,2,0)</f>
        <v>#N/A</v>
      </c>
    </row>
    <row r="9426" spans="11:13" x14ac:dyDescent="0.25">
      <c r="K9426" s="154" cm="1">
        <f t="array" ref="K9426">ROUND(
IF(C9426="Beer",
SUM(LOOKUP(2,1/(SRP!$B$8:$B$10&lt;=E9426)/(SRP!$C$8:$C$10&gt;=E9426),SRP!$D$8:$D$10)*(G9426/100)*(E9426/1000)),
IF(C9426="Spirits",
SUM(LOOKUP(2,1/(SRP!$B$2:$B$7&lt;=E9426)/(SRP!$C$2:$C$7&gt;=E9426),SRP!$D$2:$D$7)*(G9426/100)*(E9426/1000)),
IF(AND(C9426="Wine",D9426="Fortified Wines"),
SUM(LOOKUP(2,1/(SRP!$B$26:$B$29&lt;=E9426)/(SRP!$C$26:$C$29&gt;=E9426),SRP!$D$26:$D$29)*(G9426/100)*(E9426/1000)),
IF(C9426="Wine",
SUM(LOOKUP(2,1/(SRP!$B$21:$B$25&lt;=E9426)/(SRP!$C$21:$C$25&gt;=E9426),SRP!$D$21:$D$25)*(G9426/100)*(E9426/1000)),
IF(AND(C9426="Ready to Drink",D9426="RTD-One Pour Cocktail&gt;7%&lt;=14.5"),
SUM(LOOKUP(2,1/(SRP!$B$16:$B$20&lt;=E9426)/(SRP!$C$16:$C$20&gt;=E9426),SRP!$D$16:$D$20)*(G9426/100)*(E9426/1000)),
IF(C9426="Ready to Drink",
SUM(LOOKUP(2,1/(SRP!$B$11:$B$15&lt;=E9426)/(SRP!$C$11:$C$15&gt;=E9426),SRP!$D$11:$D$15)*(G9426/100)*(E9426/1000)),
0)))))),2)</f>
        <v>0</v>
      </c>
      <c r="L9426" s="173" t="str">
        <f t="shared" si="147"/>
        <v/>
      </c>
      <c r="M9426" s="154" t="e">
        <f>VLOOKUP(L9426,'Slope %'!C:D,2,0)</f>
        <v>#N/A</v>
      </c>
    </row>
    <row r="9427" spans="11:13" x14ac:dyDescent="0.25">
      <c r="K9427" s="154" cm="1">
        <f t="array" ref="K9427">ROUND(
IF(C9427="Beer",
SUM(LOOKUP(2,1/(SRP!$B$8:$B$10&lt;=E9427)/(SRP!$C$8:$C$10&gt;=E9427),SRP!$D$8:$D$10)*(G9427/100)*(E9427/1000)),
IF(C9427="Spirits",
SUM(LOOKUP(2,1/(SRP!$B$2:$B$7&lt;=E9427)/(SRP!$C$2:$C$7&gt;=E9427),SRP!$D$2:$D$7)*(G9427/100)*(E9427/1000)),
IF(AND(C9427="Wine",D9427="Fortified Wines"),
SUM(LOOKUP(2,1/(SRP!$B$26:$B$29&lt;=E9427)/(SRP!$C$26:$C$29&gt;=E9427),SRP!$D$26:$D$29)*(G9427/100)*(E9427/1000)),
IF(C9427="Wine",
SUM(LOOKUP(2,1/(SRP!$B$21:$B$25&lt;=E9427)/(SRP!$C$21:$C$25&gt;=E9427),SRP!$D$21:$D$25)*(G9427/100)*(E9427/1000)),
IF(AND(C9427="Ready to Drink",D9427="RTD-One Pour Cocktail&gt;7%&lt;=14.5"),
SUM(LOOKUP(2,1/(SRP!$B$16:$B$20&lt;=E9427)/(SRP!$C$16:$C$20&gt;=E9427),SRP!$D$16:$D$20)*(G9427/100)*(E9427/1000)),
IF(C9427="Ready to Drink",
SUM(LOOKUP(2,1/(SRP!$B$11:$B$15&lt;=E9427)/(SRP!$C$11:$C$15&gt;=E9427),SRP!$D$11:$D$15)*(G9427/100)*(E9427/1000)),
0)))))),2)</f>
        <v>0</v>
      </c>
      <c r="L9427" s="173" t="str">
        <f t="shared" si="147"/>
        <v/>
      </c>
      <c r="M9427" s="154" t="e">
        <f>VLOOKUP(L9427,'Slope %'!C:D,2,0)</f>
        <v>#N/A</v>
      </c>
    </row>
    <row r="9428" spans="11:13" x14ac:dyDescent="0.25">
      <c r="K9428" s="154" cm="1">
        <f t="array" ref="K9428">ROUND(
IF(C9428="Beer",
SUM(LOOKUP(2,1/(SRP!$B$8:$B$10&lt;=E9428)/(SRP!$C$8:$C$10&gt;=E9428),SRP!$D$8:$D$10)*(G9428/100)*(E9428/1000)),
IF(C9428="Spirits",
SUM(LOOKUP(2,1/(SRP!$B$2:$B$7&lt;=E9428)/(SRP!$C$2:$C$7&gt;=E9428),SRP!$D$2:$D$7)*(G9428/100)*(E9428/1000)),
IF(AND(C9428="Wine",D9428="Fortified Wines"),
SUM(LOOKUP(2,1/(SRP!$B$26:$B$29&lt;=E9428)/(SRP!$C$26:$C$29&gt;=E9428),SRP!$D$26:$D$29)*(G9428/100)*(E9428/1000)),
IF(C9428="Wine",
SUM(LOOKUP(2,1/(SRP!$B$21:$B$25&lt;=E9428)/(SRP!$C$21:$C$25&gt;=E9428),SRP!$D$21:$D$25)*(G9428/100)*(E9428/1000)),
IF(AND(C9428="Ready to Drink",D9428="RTD-One Pour Cocktail&gt;7%&lt;=14.5"),
SUM(LOOKUP(2,1/(SRP!$B$16:$B$20&lt;=E9428)/(SRP!$C$16:$C$20&gt;=E9428),SRP!$D$16:$D$20)*(G9428/100)*(E9428/1000)),
IF(C9428="Ready to Drink",
SUM(LOOKUP(2,1/(SRP!$B$11:$B$15&lt;=E9428)/(SRP!$C$11:$C$15&gt;=E9428),SRP!$D$11:$D$15)*(G9428/100)*(E9428/1000)),
0)))))),2)</f>
        <v>0</v>
      </c>
      <c r="L9428" s="173" t="str">
        <f t="shared" si="147"/>
        <v/>
      </c>
      <c r="M9428" s="154" t="e">
        <f>VLOOKUP(L9428,'Slope %'!C:D,2,0)</f>
        <v>#N/A</v>
      </c>
    </row>
    <row r="9429" spans="11:13" x14ac:dyDescent="0.25">
      <c r="K9429" s="154" cm="1">
        <f t="array" ref="K9429">ROUND(
IF(C9429="Beer",
SUM(LOOKUP(2,1/(SRP!$B$8:$B$10&lt;=E9429)/(SRP!$C$8:$C$10&gt;=E9429),SRP!$D$8:$D$10)*(G9429/100)*(E9429/1000)),
IF(C9429="Spirits",
SUM(LOOKUP(2,1/(SRP!$B$2:$B$7&lt;=E9429)/(SRP!$C$2:$C$7&gt;=E9429),SRP!$D$2:$D$7)*(G9429/100)*(E9429/1000)),
IF(AND(C9429="Wine",D9429="Fortified Wines"),
SUM(LOOKUP(2,1/(SRP!$B$26:$B$29&lt;=E9429)/(SRP!$C$26:$C$29&gt;=E9429),SRP!$D$26:$D$29)*(G9429/100)*(E9429/1000)),
IF(C9429="Wine",
SUM(LOOKUP(2,1/(SRP!$B$21:$B$25&lt;=E9429)/(SRP!$C$21:$C$25&gt;=E9429),SRP!$D$21:$D$25)*(G9429/100)*(E9429/1000)),
IF(AND(C9429="Ready to Drink",D9429="RTD-One Pour Cocktail&gt;7%&lt;=14.5"),
SUM(LOOKUP(2,1/(SRP!$B$16:$B$20&lt;=E9429)/(SRP!$C$16:$C$20&gt;=E9429),SRP!$D$16:$D$20)*(G9429/100)*(E9429/1000)),
IF(C9429="Ready to Drink",
SUM(LOOKUP(2,1/(SRP!$B$11:$B$15&lt;=E9429)/(SRP!$C$11:$C$15&gt;=E9429),SRP!$D$11:$D$15)*(G9429/100)*(E9429/1000)),
0)))))),2)</f>
        <v>0</v>
      </c>
      <c r="L9429" s="173" t="str">
        <f t="shared" si="147"/>
        <v/>
      </c>
      <c r="M9429" s="154" t="e">
        <f>VLOOKUP(L9429,'Slope %'!C:D,2,0)</f>
        <v>#N/A</v>
      </c>
    </row>
    <row r="9430" spans="11:13" x14ac:dyDescent="0.25">
      <c r="K9430" s="154" cm="1">
        <f t="array" ref="K9430">ROUND(
IF(C9430="Beer",
SUM(LOOKUP(2,1/(SRP!$B$8:$B$10&lt;=E9430)/(SRP!$C$8:$C$10&gt;=E9430),SRP!$D$8:$D$10)*(G9430/100)*(E9430/1000)),
IF(C9430="Spirits",
SUM(LOOKUP(2,1/(SRP!$B$2:$B$7&lt;=E9430)/(SRP!$C$2:$C$7&gt;=E9430),SRP!$D$2:$D$7)*(G9430/100)*(E9430/1000)),
IF(AND(C9430="Wine",D9430="Fortified Wines"),
SUM(LOOKUP(2,1/(SRP!$B$26:$B$29&lt;=E9430)/(SRP!$C$26:$C$29&gt;=E9430),SRP!$D$26:$D$29)*(G9430/100)*(E9430/1000)),
IF(C9430="Wine",
SUM(LOOKUP(2,1/(SRP!$B$21:$B$25&lt;=E9430)/(SRP!$C$21:$C$25&gt;=E9430),SRP!$D$21:$D$25)*(G9430/100)*(E9430/1000)),
IF(AND(C9430="Ready to Drink",D9430="RTD-One Pour Cocktail&gt;7%&lt;=14.5"),
SUM(LOOKUP(2,1/(SRP!$B$16:$B$20&lt;=E9430)/(SRP!$C$16:$C$20&gt;=E9430),SRP!$D$16:$D$20)*(G9430/100)*(E9430/1000)),
IF(C9430="Ready to Drink",
SUM(LOOKUP(2,1/(SRP!$B$11:$B$15&lt;=E9430)/(SRP!$C$11:$C$15&gt;=E9430),SRP!$D$11:$D$15)*(G9430/100)*(E9430/1000)),
0)))))),2)</f>
        <v>0</v>
      </c>
      <c r="L9430" s="173" t="str">
        <f t="shared" si="147"/>
        <v/>
      </c>
      <c r="M9430" s="154" t="e">
        <f>VLOOKUP(L9430,'Slope %'!C:D,2,0)</f>
        <v>#N/A</v>
      </c>
    </row>
    <row r="9431" spans="11:13" x14ac:dyDescent="0.25">
      <c r="K9431" s="154" cm="1">
        <f t="array" ref="K9431">ROUND(
IF(C9431="Beer",
SUM(LOOKUP(2,1/(SRP!$B$8:$B$10&lt;=E9431)/(SRP!$C$8:$C$10&gt;=E9431),SRP!$D$8:$D$10)*(G9431/100)*(E9431/1000)),
IF(C9431="Spirits",
SUM(LOOKUP(2,1/(SRP!$B$2:$B$7&lt;=E9431)/(SRP!$C$2:$C$7&gt;=E9431),SRP!$D$2:$D$7)*(G9431/100)*(E9431/1000)),
IF(AND(C9431="Wine",D9431="Fortified Wines"),
SUM(LOOKUP(2,1/(SRP!$B$26:$B$29&lt;=E9431)/(SRP!$C$26:$C$29&gt;=E9431),SRP!$D$26:$D$29)*(G9431/100)*(E9431/1000)),
IF(C9431="Wine",
SUM(LOOKUP(2,1/(SRP!$B$21:$B$25&lt;=E9431)/(SRP!$C$21:$C$25&gt;=E9431),SRP!$D$21:$D$25)*(G9431/100)*(E9431/1000)),
IF(AND(C9431="Ready to Drink",D9431="RTD-One Pour Cocktail&gt;7%&lt;=14.5"),
SUM(LOOKUP(2,1/(SRP!$B$16:$B$20&lt;=E9431)/(SRP!$C$16:$C$20&gt;=E9431),SRP!$D$16:$D$20)*(G9431/100)*(E9431/1000)),
IF(C9431="Ready to Drink",
SUM(LOOKUP(2,1/(SRP!$B$11:$B$15&lt;=E9431)/(SRP!$C$11:$C$15&gt;=E9431),SRP!$D$11:$D$15)*(G9431/100)*(E9431/1000)),
0)))))),2)</f>
        <v>0</v>
      </c>
      <c r="L9431" s="173" t="str">
        <f t="shared" si="147"/>
        <v/>
      </c>
      <c r="M9431" s="154" t="e">
        <f>VLOOKUP(L9431,'Slope %'!C:D,2,0)</f>
        <v>#N/A</v>
      </c>
    </row>
    <row r="9432" spans="11:13" x14ac:dyDescent="0.25">
      <c r="K9432" s="154" cm="1">
        <f t="array" ref="K9432">ROUND(
IF(C9432="Beer",
SUM(LOOKUP(2,1/(SRP!$B$8:$B$10&lt;=E9432)/(SRP!$C$8:$C$10&gt;=E9432),SRP!$D$8:$D$10)*(G9432/100)*(E9432/1000)),
IF(C9432="Spirits",
SUM(LOOKUP(2,1/(SRP!$B$2:$B$7&lt;=E9432)/(SRP!$C$2:$C$7&gt;=E9432),SRP!$D$2:$D$7)*(G9432/100)*(E9432/1000)),
IF(AND(C9432="Wine",D9432="Fortified Wines"),
SUM(LOOKUP(2,1/(SRP!$B$26:$B$29&lt;=E9432)/(SRP!$C$26:$C$29&gt;=E9432),SRP!$D$26:$D$29)*(G9432/100)*(E9432/1000)),
IF(C9432="Wine",
SUM(LOOKUP(2,1/(SRP!$B$21:$B$25&lt;=E9432)/(SRP!$C$21:$C$25&gt;=E9432),SRP!$D$21:$D$25)*(G9432/100)*(E9432/1000)),
IF(AND(C9432="Ready to Drink",D9432="RTD-One Pour Cocktail&gt;7%&lt;=14.5"),
SUM(LOOKUP(2,1/(SRP!$B$16:$B$20&lt;=E9432)/(SRP!$C$16:$C$20&gt;=E9432),SRP!$D$16:$D$20)*(G9432/100)*(E9432/1000)),
IF(C9432="Ready to Drink",
SUM(LOOKUP(2,1/(SRP!$B$11:$B$15&lt;=E9432)/(SRP!$C$11:$C$15&gt;=E9432),SRP!$D$11:$D$15)*(G9432/100)*(E9432/1000)),
0)))))),2)</f>
        <v>0</v>
      </c>
      <c r="L9432" s="173" t="str">
        <f t="shared" si="147"/>
        <v/>
      </c>
      <c r="M9432" s="154" t="e">
        <f>VLOOKUP(L9432,'Slope %'!C:D,2,0)</f>
        <v>#N/A</v>
      </c>
    </row>
    <row r="9433" spans="11:13" x14ac:dyDescent="0.25">
      <c r="K9433" s="154" cm="1">
        <f t="array" ref="K9433">ROUND(
IF(C9433="Beer",
SUM(LOOKUP(2,1/(SRP!$B$8:$B$10&lt;=E9433)/(SRP!$C$8:$C$10&gt;=E9433),SRP!$D$8:$D$10)*(G9433/100)*(E9433/1000)),
IF(C9433="Spirits",
SUM(LOOKUP(2,1/(SRP!$B$2:$B$7&lt;=E9433)/(SRP!$C$2:$C$7&gt;=E9433),SRP!$D$2:$D$7)*(G9433/100)*(E9433/1000)),
IF(AND(C9433="Wine",D9433="Fortified Wines"),
SUM(LOOKUP(2,1/(SRP!$B$26:$B$29&lt;=E9433)/(SRP!$C$26:$C$29&gt;=E9433),SRP!$D$26:$D$29)*(G9433/100)*(E9433/1000)),
IF(C9433="Wine",
SUM(LOOKUP(2,1/(SRP!$B$21:$B$25&lt;=E9433)/(SRP!$C$21:$C$25&gt;=E9433),SRP!$D$21:$D$25)*(G9433/100)*(E9433/1000)),
IF(AND(C9433="Ready to Drink",D9433="RTD-One Pour Cocktail&gt;7%&lt;=14.5"),
SUM(LOOKUP(2,1/(SRP!$B$16:$B$20&lt;=E9433)/(SRP!$C$16:$C$20&gt;=E9433),SRP!$D$16:$D$20)*(G9433/100)*(E9433/1000)),
IF(C9433="Ready to Drink",
SUM(LOOKUP(2,1/(SRP!$B$11:$B$15&lt;=E9433)/(SRP!$C$11:$C$15&gt;=E9433),SRP!$D$11:$D$15)*(G9433/100)*(E9433/1000)),
0)))))),2)</f>
        <v>0</v>
      </c>
      <c r="L9433" s="173" t="str">
        <f t="shared" si="147"/>
        <v/>
      </c>
      <c r="M9433" s="154" t="e">
        <f>VLOOKUP(L9433,'Slope %'!C:D,2,0)</f>
        <v>#N/A</v>
      </c>
    </row>
    <row r="9434" spans="11:13" x14ac:dyDescent="0.25">
      <c r="K9434" s="154" cm="1">
        <f t="array" ref="K9434">ROUND(
IF(C9434="Beer",
SUM(LOOKUP(2,1/(SRP!$B$8:$B$10&lt;=E9434)/(SRP!$C$8:$C$10&gt;=E9434),SRP!$D$8:$D$10)*(G9434/100)*(E9434/1000)),
IF(C9434="Spirits",
SUM(LOOKUP(2,1/(SRP!$B$2:$B$7&lt;=E9434)/(SRP!$C$2:$C$7&gt;=E9434),SRP!$D$2:$D$7)*(G9434/100)*(E9434/1000)),
IF(AND(C9434="Wine",D9434="Fortified Wines"),
SUM(LOOKUP(2,1/(SRP!$B$26:$B$29&lt;=E9434)/(SRP!$C$26:$C$29&gt;=E9434),SRP!$D$26:$D$29)*(G9434/100)*(E9434/1000)),
IF(C9434="Wine",
SUM(LOOKUP(2,1/(SRP!$B$21:$B$25&lt;=E9434)/(SRP!$C$21:$C$25&gt;=E9434),SRP!$D$21:$D$25)*(G9434/100)*(E9434/1000)),
IF(AND(C9434="Ready to Drink",D9434="RTD-One Pour Cocktail&gt;7%&lt;=14.5"),
SUM(LOOKUP(2,1/(SRP!$B$16:$B$20&lt;=E9434)/(SRP!$C$16:$C$20&gt;=E9434),SRP!$D$16:$D$20)*(G9434/100)*(E9434/1000)),
IF(C9434="Ready to Drink",
SUM(LOOKUP(2,1/(SRP!$B$11:$B$15&lt;=E9434)/(SRP!$C$11:$C$15&gt;=E9434),SRP!$D$11:$D$15)*(G9434/100)*(E9434/1000)),
0)))))),2)</f>
        <v>0</v>
      </c>
      <c r="L9434" s="173" t="str">
        <f t="shared" si="147"/>
        <v/>
      </c>
      <c r="M9434" s="154" t="e">
        <f>VLOOKUP(L9434,'Slope %'!C:D,2,0)</f>
        <v>#N/A</v>
      </c>
    </row>
    <row r="9435" spans="11:13" x14ac:dyDescent="0.25">
      <c r="K9435" s="154" cm="1">
        <f t="array" ref="K9435">ROUND(
IF(C9435="Beer",
SUM(LOOKUP(2,1/(SRP!$B$8:$B$10&lt;=E9435)/(SRP!$C$8:$C$10&gt;=E9435),SRP!$D$8:$D$10)*(G9435/100)*(E9435/1000)),
IF(C9435="Spirits",
SUM(LOOKUP(2,1/(SRP!$B$2:$B$7&lt;=E9435)/(SRP!$C$2:$C$7&gt;=E9435),SRP!$D$2:$D$7)*(G9435/100)*(E9435/1000)),
IF(AND(C9435="Wine",D9435="Fortified Wines"),
SUM(LOOKUP(2,1/(SRP!$B$26:$B$29&lt;=E9435)/(SRP!$C$26:$C$29&gt;=E9435),SRP!$D$26:$D$29)*(G9435/100)*(E9435/1000)),
IF(C9435="Wine",
SUM(LOOKUP(2,1/(SRP!$B$21:$B$25&lt;=E9435)/(SRP!$C$21:$C$25&gt;=E9435),SRP!$D$21:$D$25)*(G9435/100)*(E9435/1000)),
IF(AND(C9435="Ready to Drink",D9435="RTD-One Pour Cocktail&gt;7%&lt;=14.5"),
SUM(LOOKUP(2,1/(SRP!$B$16:$B$20&lt;=E9435)/(SRP!$C$16:$C$20&gt;=E9435),SRP!$D$16:$D$20)*(G9435/100)*(E9435/1000)),
IF(C9435="Ready to Drink",
SUM(LOOKUP(2,1/(SRP!$B$11:$B$15&lt;=E9435)/(SRP!$C$11:$C$15&gt;=E9435),SRP!$D$11:$D$15)*(G9435/100)*(E9435/1000)),
0)))))),2)</f>
        <v>0</v>
      </c>
      <c r="L9435" s="173" t="str">
        <f t="shared" si="147"/>
        <v/>
      </c>
      <c r="M9435" s="154" t="e">
        <f>VLOOKUP(L9435,'Slope %'!C:D,2,0)</f>
        <v>#N/A</v>
      </c>
    </row>
    <row r="9436" spans="11:13" x14ac:dyDescent="0.25">
      <c r="K9436" s="154" cm="1">
        <f t="array" ref="K9436">ROUND(
IF(C9436="Beer",
SUM(LOOKUP(2,1/(SRP!$B$8:$B$10&lt;=E9436)/(SRP!$C$8:$C$10&gt;=E9436),SRP!$D$8:$D$10)*(G9436/100)*(E9436/1000)),
IF(C9436="Spirits",
SUM(LOOKUP(2,1/(SRP!$B$2:$B$7&lt;=E9436)/(SRP!$C$2:$C$7&gt;=E9436),SRP!$D$2:$D$7)*(G9436/100)*(E9436/1000)),
IF(AND(C9436="Wine",D9436="Fortified Wines"),
SUM(LOOKUP(2,1/(SRP!$B$26:$B$29&lt;=E9436)/(SRP!$C$26:$C$29&gt;=E9436),SRP!$D$26:$D$29)*(G9436/100)*(E9436/1000)),
IF(C9436="Wine",
SUM(LOOKUP(2,1/(SRP!$B$21:$B$25&lt;=E9436)/(SRP!$C$21:$C$25&gt;=E9436),SRP!$D$21:$D$25)*(G9436/100)*(E9436/1000)),
IF(AND(C9436="Ready to Drink",D9436="RTD-One Pour Cocktail&gt;7%&lt;=14.5"),
SUM(LOOKUP(2,1/(SRP!$B$16:$B$20&lt;=E9436)/(SRP!$C$16:$C$20&gt;=E9436),SRP!$D$16:$D$20)*(G9436/100)*(E9436/1000)),
IF(C9436="Ready to Drink",
SUM(LOOKUP(2,1/(SRP!$B$11:$B$15&lt;=E9436)/(SRP!$C$11:$C$15&gt;=E9436),SRP!$D$11:$D$15)*(G9436/100)*(E9436/1000)),
0)))))),2)</f>
        <v>0</v>
      </c>
      <c r="L9436" s="173" t="str">
        <f t="shared" si="147"/>
        <v/>
      </c>
      <c r="M9436" s="154" t="e">
        <f>VLOOKUP(L9436,'Slope %'!C:D,2,0)</f>
        <v>#N/A</v>
      </c>
    </row>
    <row r="9437" spans="11:13" x14ac:dyDescent="0.25">
      <c r="K9437" s="154" cm="1">
        <f t="array" ref="K9437">ROUND(
IF(C9437="Beer",
SUM(LOOKUP(2,1/(SRP!$B$8:$B$10&lt;=E9437)/(SRP!$C$8:$C$10&gt;=E9437),SRP!$D$8:$D$10)*(G9437/100)*(E9437/1000)),
IF(C9437="Spirits",
SUM(LOOKUP(2,1/(SRP!$B$2:$B$7&lt;=E9437)/(SRP!$C$2:$C$7&gt;=E9437),SRP!$D$2:$D$7)*(G9437/100)*(E9437/1000)),
IF(AND(C9437="Wine",D9437="Fortified Wines"),
SUM(LOOKUP(2,1/(SRP!$B$26:$B$29&lt;=E9437)/(SRP!$C$26:$C$29&gt;=E9437),SRP!$D$26:$D$29)*(G9437/100)*(E9437/1000)),
IF(C9437="Wine",
SUM(LOOKUP(2,1/(SRP!$B$21:$B$25&lt;=E9437)/(SRP!$C$21:$C$25&gt;=E9437),SRP!$D$21:$D$25)*(G9437/100)*(E9437/1000)),
IF(AND(C9437="Ready to Drink",D9437="RTD-One Pour Cocktail&gt;7%&lt;=14.5"),
SUM(LOOKUP(2,1/(SRP!$B$16:$B$20&lt;=E9437)/(SRP!$C$16:$C$20&gt;=E9437),SRP!$D$16:$D$20)*(G9437/100)*(E9437/1000)),
IF(C9437="Ready to Drink",
SUM(LOOKUP(2,1/(SRP!$B$11:$B$15&lt;=E9437)/(SRP!$C$11:$C$15&gt;=E9437),SRP!$D$11:$D$15)*(G9437/100)*(E9437/1000)),
0)))))),2)</f>
        <v>0</v>
      </c>
      <c r="L9437" s="173" t="str">
        <f t="shared" si="147"/>
        <v/>
      </c>
      <c r="M9437" s="154" t="e">
        <f>VLOOKUP(L9437,'Slope %'!C:D,2,0)</f>
        <v>#N/A</v>
      </c>
    </row>
    <row r="9438" spans="11:13" x14ac:dyDescent="0.25">
      <c r="K9438" s="154" cm="1">
        <f t="array" ref="K9438">ROUND(
IF(C9438="Beer",
SUM(LOOKUP(2,1/(SRP!$B$8:$B$10&lt;=E9438)/(SRP!$C$8:$C$10&gt;=E9438),SRP!$D$8:$D$10)*(G9438/100)*(E9438/1000)),
IF(C9438="Spirits",
SUM(LOOKUP(2,1/(SRP!$B$2:$B$7&lt;=E9438)/(SRP!$C$2:$C$7&gt;=E9438),SRP!$D$2:$D$7)*(G9438/100)*(E9438/1000)),
IF(AND(C9438="Wine",D9438="Fortified Wines"),
SUM(LOOKUP(2,1/(SRP!$B$26:$B$29&lt;=E9438)/(SRP!$C$26:$C$29&gt;=E9438),SRP!$D$26:$D$29)*(G9438/100)*(E9438/1000)),
IF(C9438="Wine",
SUM(LOOKUP(2,1/(SRP!$B$21:$B$25&lt;=E9438)/(SRP!$C$21:$C$25&gt;=E9438),SRP!$D$21:$D$25)*(G9438/100)*(E9438/1000)),
IF(AND(C9438="Ready to Drink",D9438="RTD-One Pour Cocktail&gt;7%&lt;=14.5"),
SUM(LOOKUP(2,1/(SRP!$B$16:$B$20&lt;=E9438)/(SRP!$C$16:$C$20&gt;=E9438),SRP!$D$16:$D$20)*(G9438/100)*(E9438/1000)),
IF(C9438="Ready to Drink",
SUM(LOOKUP(2,1/(SRP!$B$11:$B$15&lt;=E9438)/(SRP!$C$11:$C$15&gt;=E9438),SRP!$D$11:$D$15)*(G9438/100)*(E9438/1000)),
0)))))),2)</f>
        <v>0</v>
      </c>
      <c r="L9438" s="173" t="str">
        <f t="shared" si="147"/>
        <v/>
      </c>
      <c r="M9438" s="154" t="e">
        <f>VLOOKUP(L9438,'Slope %'!C:D,2,0)</f>
        <v>#N/A</v>
      </c>
    </row>
    <row r="9439" spans="11:13" x14ac:dyDescent="0.25">
      <c r="K9439" s="154" cm="1">
        <f t="array" ref="K9439">ROUND(
IF(C9439="Beer",
SUM(LOOKUP(2,1/(SRP!$B$8:$B$10&lt;=E9439)/(SRP!$C$8:$C$10&gt;=E9439),SRP!$D$8:$D$10)*(G9439/100)*(E9439/1000)),
IF(C9439="Spirits",
SUM(LOOKUP(2,1/(SRP!$B$2:$B$7&lt;=E9439)/(SRP!$C$2:$C$7&gt;=E9439),SRP!$D$2:$D$7)*(G9439/100)*(E9439/1000)),
IF(AND(C9439="Wine",D9439="Fortified Wines"),
SUM(LOOKUP(2,1/(SRP!$B$26:$B$29&lt;=E9439)/(SRP!$C$26:$C$29&gt;=E9439),SRP!$D$26:$D$29)*(G9439/100)*(E9439/1000)),
IF(C9439="Wine",
SUM(LOOKUP(2,1/(SRP!$B$21:$B$25&lt;=E9439)/(SRP!$C$21:$C$25&gt;=E9439),SRP!$D$21:$D$25)*(G9439/100)*(E9439/1000)),
IF(AND(C9439="Ready to Drink",D9439="RTD-One Pour Cocktail&gt;7%&lt;=14.5"),
SUM(LOOKUP(2,1/(SRP!$B$16:$B$20&lt;=E9439)/(SRP!$C$16:$C$20&gt;=E9439),SRP!$D$16:$D$20)*(G9439/100)*(E9439/1000)),
IF(C9439="Ready to Drink",
SUM(LOOKUP(2,1/(SRP!$B$11:$B$15&lt;=E9439)/(SRP!$C$11:$C$15&gt;=E9439),SRP!$D$11:$D$15)*(G9439/100)*(E9439/1000)),
0)))))),2)</f>
        <v>0</v>
      </c>
      <c r="L9439" s="173" t="str">
        <f t="shared" si="147"/>
        <v/>
      </c>
      <c r="M9439" s="154" t="e">
        <f>VLOOKUP(L9439,'Slope %'!C:D,2,0)</f>
        <v>#N/A</v>
      </c>
    </row>
    <row r="9440" spans="11:13" x14ac:dyDescent="0.25">
      <c r="K9440" s="154" cm="1">
        <f t="array" ref="K9440">ROUND(
IF(C9440="Beer",
SUM(LOOKUP(2,1/(SRP!$B$8:$B$10&lt;=E9440)/(SRP!$C$8:$C$10&gt;=E9440),SRP!$D$8:$D$10)*(G9440/100)*(E9440/1000)),
IF(C9440="Spirits",
SUM(LOOKUP(2,1/(SRP!$B$2:$B$7&lt;=E9440)/(SRP!$C$2:$C$7&gt;=E9440),SRP!$D$2:$D$7)*(G9440/100)*(E9440/1000)),
IF(AND(C9440="Wine",D9440="Fortified Wines"),
SUM(LOOKUP(2,1/(SRP!$B$26:$B$29&lt;=E9440)/(SRP!$C$26:$C$29&gt;=E9440),SRP!$D$26:$D$29)*(G9440/100)*(E9440/1000)),
IF(C9440="Wine",
SUM(LOOKUP(2,1/(SRP!$B$21:$B$25&lt;=E9440)/(SRP!$C$21:$C$25&gt;=E9440),SRP!$D$21:$D$25)*(G9440/100)*(E9440/1000)),
IF(AND(C9440="Ready to Drink",D9440="RTD-One Pour Cocktail&gt;7%&lt;=14.5"),
SUM(LOOKUP(2,1/(SRP!$B$16:$B$20&lt;=E9440)/(SRP!$C$16:$C$20&gt;=E9440),SRP!$D$16:$D$20)*(G9440/100)*(E9440/1000)),
IF(C9440="Ready to Drink",
SUM(LOOKUP(2,1/(SRP!$B$11:$B$15&lt;=E9440)/(SRP!$C$11:$C$15&gt;=E9440),SRP!$D$11:$D$15)*(G9440/100)*(E9440/1000)),
0)))))),2)</f>
        <v>0</v>
      </c>
      <c r="L9440" s="173" t="str">
        <f t="shared" si="147"/>
        <v/>
      </c>
      <c r="M9440" s="154" t="e">
        <f>VLOOKUP(L9440,'Slope %'!C:D,2,0)</f>
        <v>#N/A</v>
      </c>
    </row>
    <row r="9441" spans="11:13" x14ac:dyDescent="0.25">
      <c r="K9441" s="154" cm="1">
        <f t="array" ref="K9441">ROUND(
IF(C9441="Beer",
SUM(LOOKUP(2,1/(SRP!$B$8:$B$10&lt;=E9441)/(SRP!$C$8:$C$10&gt;=E9441),SRP!$D$8:$D$10)*(G9441/100)*(E9441/1000)),
IF(C9441="Spirits",
SUM(LOOKUP(2,1/(SRP!$B$2:$B$7&lt;=E9441)/(SRP!$C$2:$C$7&gt;=E9441),SRP!$D$2:$D$7)*(G9441/100)*(E9441/1000)),
IF(AND(C9441="Wine",D9441="Fortified Wines"),
SUM(LOOKUP(2,1/(SRP!$B$26:$B$29&lt;=E9441)/(SRP!$C$26:$C$29&gt;=E9441),SRP!$D$26:$D$29)*(G9441/100)*(E9441/1000)),
IF(C9441="Wine",
SUM(LOOKUP(2,1/(SRP!$B$21:$B$25&lt;=E9441)/(SRP!$C$21:$C$25&gt;=E9441),SRP!$D$21:$D$25)*(G9441/100)*(E9441/1000)),
IF(AND(C9441="Ready to Drink",D9441="RTD-One Pour Cocktail&gt;7%&lt;=14.5"),
SUM(LOOKUP(2,1/(SRP!$B$16:$B$20&lt;=E9441)/(SRP!$C$16:$C$20&gt;=E9441),SRP!$D$16:$D$20)*(G9441/100)*(E9441/1000)),
IF(C9441="Ready to Drink",
SUM(LOOKUP(2,1/(SRP!$B$11:$B$15&lt;=E9441)/(SRP!$C$11:$C$15&gt;=E9441),SRP!$D$11:$D$15)*(G9441/100)*(E9441/1000)),
0)))))),2)</f>
        <v>0</v>
      </c>
      <c r="L9441" s="173" t="str">
        <f t="shared" si="147"/>
        <v/>
      </c>
      <c r="M9441" s="154" t="e">
        <f>VLOOKUP(L9441,'Slope %'!C:D,2,0)</f>
        <v>#N/A</v>
      </c>
    </row>
    <row r="9442" spans="11:13" x14ac:dyDescent="0.25">
      <c r="K9442" s="154" cm="1">
        <f t="array" ref="K9442">ROUND(
IF(C9442="Beer",
SUM(LOOKUP(2,1/(SRP!$B$8:$B$10&lt;=E9442)/(SRP!$C$8:$C$10&gt;=E9442),SRP!$D$8:$D$10)*(G9442/100)*(E9442/1000)),
IF(C9442="Spirits",
SUM(LOOKUP(2,1/(SRP!$B$2:$B$7&lt;=E9442)/(SRP!$C$2:$C$7&gt;=E9442),SRP!$D$2:$D$7)*(G9442/100)*(E9442/1000)),
IF(AND(C9442="Wine",D9442="Fortified Wines"),
SUM(LOOKUP(2,1/(SRP!$B$26:$B$29&lt;=E9442)/(SRP!$C$26:$C$29&gt;=E9442),SRP!$D$26:$D$29)*(G9442/100)*(E9442/1000)),
IF(C9442="Wine",
SUM(LOOKUP(2,1/(SRP!$B$21:$B$25&lt;=E9442)/(SRP!$C$21:$C$25&gt;=E9442),SRP!$D$21:$D$25)*(G9442/100)*(E9442/1000)),
IF(AND(C9442="Ready to Drink",D9442="RTD-One Pour Cocktail&gt;7%&lt;=14.5"),
SUM(LOOKUP(2,1/(SRP!$B$16:$B$20&lt;=E9442)/(SRP!$C$16:$C$20&gt;=E9442),SRP!$D$16:$D$20)*(G9442/100)*(E9442/1000)),
IF(C9442="Ready to Drink",
SUM(LOOKUP(2,1/(SRP!$B$11:$B$15&lt;=E9442)/(SRP!$C$11:$C$15&gt;=E9442),SRP!$D$11:$D$15)*(G9442/100)*(E9442/1000)),
0)))))),2)</f>
        <v>0</v>
      </c>
      <c r="L9442" s="173" t="str">
        <f t="shared" si="147"/>
        <v/>
      </c>
      <c r="M9442" s="154" t="e">
        <f>VLOOKUP(L9442,'Slope %'!C:D,2,0)</f>
        <v>#N/A</v>
      </c>
    </row>
    <row r="9443" spans="11:13" x14ac:dyDescent="0.25">
      <c r="K9443" s="154" cm="1">
        <f t="array" ref="K9443">ROUND(
IF(C9443="Beer",
SUM(LOOKUP(2,1/(SRP!$B$8:$B$10&lt;=E9443)/(SRP!$C$8:$C$10&gt;=E9443),SRP!$D$8:$D$10)*(G9443/100)*(E9443/1000)),
IF(C9443="Spirits",
SUM(LOOKUP(2,1/(SRP!$B$2:$B$7&lt;=E9443)/(SRP!$C$2:$C$7&gt;=E9443),SRP!$D$2:$D$7)*(G9443/100)*(E9443/1000)),
IF(AND(C9443="Wine",D9443="Fortified Wines"),
SUM(LOOKUP(2,1/(SRP!$B$26:$B$29&lt;=E9443)/(SRP!$C$26:$C$29&gt;=E9443),SRP!$D$26:$D$29)*(G9443/100)*(E9443/1000)),
IF(C9443="Wine",
SUM(LOOKUP(2,1/(SRP!$B$21:$B$25&lt;=E9443)/(SRP!$C$21:$C$25&gt;=E9443),SRP!$D$21:$D$25)*(G9443/100)*(E9443/1000)),
IF(AND(C9443="Ready to Drink",D9443="RTD-One Pour Cocktail&gt;7%&lt;=14.5"),
SUM(LOOKUP(2,1/(SRP!$B$16:$B$20&lt;=E9443)/(SRP!$C$16:$C$20&gt;=E9443),SRP!$D$16:$D$20)*(G9443/100)*(E9443/1000)),
IF(C9443="Ready to Drink",
SUM(LOOKUP(2,1/(SRP!$B$11:$B$15&lt;=E9443)/(SRP!$C$11:$C$15&gt;=E9443),SRP!$D$11:$D$15)*(G9443/100)*(E9443/1000)),
0)))))),2)</f>
        <v>0</v>
      </c>
      <c r="L9443" s="173" t="str">
        <f t="shared" si="147"/>
        <v/>
      </c>
      <c r="M9443" s="154" t="e">
        <f>VLOOKUP(L9443,'Slope %'!C:D,2,0)</f>
        <v>#N/A</v>
      </c>
    </row>
    <row r="9444" spans="11:13" x14ac:dyDescent="0.25">
      <c r="K9444" s="154" cm="1">
        <f t="array" ref="K9444">ROUND(
IF(C9444="Beer",
SUM(LOOKUP(2,1/(SRP!$B$8:$B$10&lt;=E9444)/(SRP!$C$8:$C$10&gt;=E9444),SRP!$D$8:$D$10)*(G9444/100)*(E9444/1000)),
IF(C9444="Spirits",
SUM(LOOKUP(2,1/(SRP!$B$2:$B$7&lt;=E9444)/(SRP!$C$2:$C$7&gt;=E9444),SRP!$D$2:$D$7)*(G9444/100)*(E9444/1000)),
IF(AND(C9444="Wine",D9444="Fortified Wines"),
SUM(LOOKUP(2,1/(SRP!$B$26:$B$29&lt;=E9444)/(SRP!$C$26:$C$29&gt;=E9444),SRP!$D$26:$D$29)*(G9444/100)*(E9444/1000)),
IF(C9444="Wine",
SUM(LOOKUP(2,1/(SRP!$B$21:$B$25&lt;=E9444)/(SRP!$C$21:$C$25&gt;=E9444),SRP!$D$21:$D$25)*(G9444/100)*(E9444/1000)),
IF(AND(C9444="Ready to Drink",D9444="RTD-One Pour Cocktail&gt;7%&lt;=14.5"),
SUM(LOOKUP(2,1/(SRP!$B$16:$B$20&lt;=E9444)/(SRP!$C$16:$C$20&gt;=E9444),SRP!$D$16:$D$20)*(G9444/100)*(E9444/1000)),
IF(C9444="Ready to Drink",
SUM(LOOKUP(2,1/(SRP!$B$11:$B$15&lt;=E9444)/(SRP!$C$11:$C$15&gt;=E9444),SRP!$D$11:$D$15)*(G9444/100)*(E9444/1000)),
0)))))),2)</f>
        <v>0</v>
      </c>
      <c r="L9444" s="173" t="str">
        <f t="shared" si="147"/>
        <v/>
      </c>
      <c r="M9444" s="154" t="e">
        <f>VLOOKUP(L9444,'Slope %'!C:D,2,0)</f>
        <v>#N/A</v>
      </c>
    </row>
    <row r="9445" spans="11:13" x14ac:dyDescent="0.25">
      <c r="K9445" s="154" cm="1">
        <f t="array" ref="K9445">ROUND(
IF(C9445="Beer",
SUM(LOOKUP(2,1/(SRP!$B$8:$B$10&lt;=E9445)/(SRP!$C$8:$C$10&gt;=E9445),SRP!$D$8:$D$10)*(G9445/100)*(E9445/1000)),
IF(C9445="Spirits",
SUM(LOOKUP(2,1/(SRP!$B$2:$B$7&lt;=E9445)/(SRP!$C$2:$C$7&gt;=E9445),SRP!$D$2:$D$7)*(G9445/100)*(E9445/1000)),
IF(AND(C9445="Wine",D9445="Fortified Wines"),
SUM(LOOKUP(2,1/(SRP!$B$26:$B$29&lt;=E9445)/(SRP!$C$26:$C$29&gt;=E9445),SRP!$D$26:$D$29)*(G9445/100)*(E9445/1000)),
IF(C9445="Wine",
SUM(LOOKUP(2,1/(SRP!$B$21:$B$25&lt;=E9445)/(SRP!$C$21:$C$25&gt;=E9445),SRP!$D$21:$D$25)*(G9445/100)*(E9445/1000)),
IF(AND(C9445="Ready to Drink",D9445="RTD-One Pour Cocktail&gt;7%&lt;=14.5"),
SUM(LOOKUP(2,1/(SRP!$B$16:$B$20&lt;=E9445)/(SRP!$C$16:$C$20&gt;=E9445),SRP!$D$16:$D$20)*(G9445/100)*(E9445/1000)),
IF(C9445="Ready to Drink",
SUM(LOOKUP(2,1/(SRP!$B$11:$B$15&lt;=E9445)/(SRP!$C$11:$C$15&gt;=E9445),SRP!$D$11:$D$15)*(G9445/100)*(E9445/1000)),
0)))))),2)</f>
        <v>0</v>
      </c>
      <c r="L9445" s="173" t="str">
        <f t="shared" si="147"/>
        <v/>
      </c>
      <c r="M9445" s="154" t="e">
        <f>VLOOKUP(L9445,'Slope %'!C:D,2,0)</f>
        <v>#N/A</v>
      </c>
    </row>
    <row r="9446" spans="11:13" x14ac:dyDescent="0.25">
      <c r="K9446" s="154" cm="1">
        <f t="array" ref="K9446">ROUND(
IF(C9446="Beer",
SUM(LOOKUP(2,1/(SRP!$B$8:$B$10&lt;=E9446)/(SRP!$C$8:$C$10&gt;=E9446),SRP!$D$8:$D$10)*(G9446/100)*(E9446/1000)),
IF(C9446="Spirits",
SUM(LOOKUP(2,1/(SRP!$B$2:$B$7&lt;=E9446)/(SRP!$C$2:$C$7&gt;=E9446),SRP!$D$2:$D$7)*(G9446/100)*(E9446/1000)),
IF(AND(C9446="Wine",D9446="Fortified Wines"),
SUM(LOOKUP(2,1/(SRP!$B$26:$B$29&lt;=E9446)/(SRP!$C$26:$C$29&gt;=E9446),SRP!$D$26:$D$29)*(G9446/100)*(E9446/1000)),
IF(C9446="Wine",
SUM(LOOKUP(2,1/(SRP!$B$21:$B$25&lt;=E9446)/(SRP!$C$21:$C$25&gt;=E9446),SRP!$D$21:$D$25)*(G9446/100)*(E9446/1000)),
IF(AND(C9446="Ready to Drink",D9446="RTD-One Pour Cocktail&gt;7%&lt;=14.5"),
SUM(LOOKUP(2,1/(SRP!$B$16:$B$20&lt;=E9446)/(SRP!$C$16:$C$20&gt;=E9446),SRP!$D$16:$D$20)*(G9446/100)*(E9446/1000)),
IF(C9446="Ready to Drink",
SUM(LOOKUP(2,1/(SRP!$B$11:$B$15&lt;=E9446)/(SRP!$C$11:$C$15&gt;=E9446),SRP!$D$11:$D$15)*(G9446/100)*(E9446/1000)),
0)))))),2)</f>
        <v>0</v>
      </c>
      <c r="L9446" s="173" t="str">
        <f t="shared" si="147"/>
        <v/>
      </c>
      <c r="M9446" s="154" t="e">
        <f>VLOOKUP(L9446,'Slope %'!C:D,2,0)</f>
        <v>#N/A</v>
      </c>
    </row>
    <row r="9447" spans="11:13" x14ac:dyDescent="0.25">
      <c r="K9447" s="154" cm="1">
        <f t="array" ref="K9447">ROUND(
IF(C9447="Beer",
SUM(LOOKUP(2,1/(SRP!$B$8:$B$10&lt;=E9447)/(SRP!$C$8:$C$10&gt;=E9447),SRP!$D$8:$D$10)*(G9447/100)*(E9447/1000)),
IF(C9447="Spirits",
SUM(LOOKUP(2,1/(SRP!$B$2:$B$7&lt;=E9447)/(SRP!$C$2:$C$7&gt;=E9447),SRP!$D$2:$D$7)*(G9447/100)*(E9447/1000)),
IF(AND(C9447="Wine",D9447="Fortified Wines"),
SUM(LOOKUP(2,1/(SRP!$B$26:$B$29&lt;=E9447)/(SRP!$C$26:$C$29&gt;=E9447),SRP!$D$26:$D$29)*(G9447/100)*(E9447/1000)),
IF(C9447="Wine",
SUM(LOOKUP(2,1/(SRP!$B$21:$B$25&lt;=E9447)/(SRP!$C$21:$C$25&gt;=E9447),SRP!$D$21:$D$25)*(G9447/100)*(E9447/1000)),
IF(AND(C9447="Ready to Drink",D9447="RTD-One Pour Cocktail&gt;7%&lt;=14.5"),
SUM(LOOKUP(2,1/(SRP!$B$16:$B$20&lt;=E9447)/(SRP!$C$16:$C$20&gt;=E9447),SRP!$D$16:$D$20)*(G9447/100)*(E9447/1000)),
IF(C9447="Ready to Drink",
SUM(LOOKUP(2,1/(SRP!$B$11:$B$15&lt;=E9447)/(SRP!$C$11:$C$15&gt;=E9447),SRP!$D$11:$D$15)*(G9447/100)*(E9447/1000)),
0)))))),2)</f>
        <v>0</v>
      </c>
      <c r="L9447" s="173" t="str">
        <f t="shared" si="147"/>
        <v/>
      </c>
      <c r="M9447" s="154" t="e">
        <f>VLOOKUP(L9447,'Slope %'!C:D,2,0)</f>
        <v>#N/A</v>
      </c>
    </row>
    <row r="9448" spans="11:13" x14ac:dyDescent="0.25">
      <c r="K9448" s="154" cm="1">
        <f t="array" ref="K9448">ROUND(
IF(C9448="Beer",
SUM(LOOKUP(2,1/(SRP!$B$8:$B$10&lt;=E9448)/(SRP!$C$8:$C$10&gt;=E9448),SRP!$D$8:$D$10)*(G9448/100)*(E9448/1000)),
IF(C9448="Spirits",
SUM(LOOKUP(2,1/(SRP!$B$2:$B$7&lt;=E9448)/(SRP!$C$2:$C$7&gt;=E9448),SRP!$D$2:$D$7)*(G9448/100)*(E9448/1000)),
IF(AND(C9448="Wine",D9448="Fortified Wines"),
SUM(LOOKUP(2,1/(SRP!$B$26:$B$29&lt;=E9448)/(SRP!$C$26:$C$29&gt;=E9448),SRP!$D$26:$D$29)*(G9448/100)*(E9448/1000)),
IF(C9448="Wine",
SUM(LOOKUP(2,1/(SRP!$B$21:$B$25&lt;=E9448)/(SRP!$C$21:$C$25&gt;=E9448),SRP!$D$21:$D$25)*(G9448/100)*(E9448/1000)),
IF(AND(C9448="Ready to Drink",D9448="RTD-One Pour Cocktail&gt;7%&lt;=14.5"),
SUM(LOOKUP(2,1/(SRP!$B$16:$B$20&lt;=E9448)/(SRP!$C$16:$C$20&gt;=E9448),SRP!$D$16:$D$20)*(G9448/100)*(E9448/1000)),
IF(C9448="Ready to Drink",
SUM(LOOKUP(2,1/(SRP!$B$11:$B$15&lt;=E9448)/(SRP!$C$11:$C$15&gt;=E9448),SRP!$D$11:$D$15)*(G9448/100)*(E9448/1000)),
0)))))),2)</f>
        <v>0</v>
      </c>
      <c r="L9448" s="173" t="str">
        <f t="shared" si="147"/>
        <v/>
      </c>
      <c r="M9448" s="154" t="e">
        <f>VLOOKUP(L9448,'Slope %'!C:D,2,0)</f>
        <v>#N/A</v>
      </c>
    </row>
    <row r="9449" spans="11:13" x14ac:dyDescent="0.25">
      <c r="K9449" s="154" cm="1">
        <f t="array" ref="K9449">ROUND(
IF(C9449="Beer",
SUM(LOOKUP(2,1/(SRP!$B$8:$B$10&lt;=E9449)/(SRP!$C$8:$C$10&gt;=E9449),SRP!$D$8:$D$10)*(G9449/100)*(E9449/1000)),
IF(C9449="Spirits",
SUM(LOOKUP(2,1/(SRP!$B$2:$B$7&lt;=E9449)/(SRP!$C$2:$C$7&gt;=E9449),SRP!$D$2:$D$7)*(G9449/100)*(E9449/1000)),
IF(AND(C9449="Wine",D9449="Fortified Wines"),
SUM(LOOKUP(2,1/(SRP!$B$26:$B$29&lt;=E9449)/(SRP!$C$26:$C$29&gt;=E9449),SRP!$D$26:$D$29)*(G9449/100)*(E9449/1000)),
IF(C9449="Wine",
SUM(LOOKUP(2,1/(SRP!$B$21:$B$25&lt;=E9449)/(SRP!$C$21:$C$25&gt;=E9449),SRP!$D$21:$D$25)*(G9449/100)*(E9449/1000)),
IF(AND(C9449="Ready to Drink",D9449="RTD-One Pour Cocktail&gt;7%&lt;=14.5"),
SUM(LOOKUP(2,1/(SRP!$B$16:$B$20&lt;=E9449)/(SRP!$C$16:$C$20&gt;=E9449),SRP!$D$16:$D$20)*(G9449/100)*(E9449/1000)),
IF(C9449="Ready to Drink",
SUM(LOOKUP(2,1/(SRP!$B$11:$B$15&lt;=E9449)/(SRP!$C$11:$C$15&gt;=E9449),SRP!$D$11:$D$15)*(G9449/100)*(E9449/1000)),
0)))))),2)</f>
        <v>0</v>
      </c>
      <c r="L9449" s="173" t="str">
        <f t="shared" si="147"/>
        <v/>
      </c>
      <c r="M9449" s="154" t="e">
        <f>VLOOKUP(L9449,'Slope %'!C:D,2,0)</f>
        <v>#N/A</v>
      </c>
    </row>
    <row r="9450" spans="11:13" x14ac:dyDescent="0.25">
      <c r="K9450" s="154" cm="1">
        <f t="array" ref="K9450">ROUND(
IF(C9450="Beer",
SUM(LOOKUP(2,1/(SRP!$B$8:$B$10&lt;=E9450)/(SRP!$C$8:$C$10&gt;=E9450),SRP!$D$8:$D$10)*(G9450/100)*(E9450/1000)),
IF(C9450="Spirits",
SUM(LOOKUP(2,1/(SRP!$B$2:$B$7&lt;=E9450)/(SRP!$C$2:$C$7&gt;=E9450),SRP!$D$2:$D$7)*(G9450/100)*(E9450/1000)),
IF(AND(C9450="Wine",D9450="Fortified Wines"),
SUM(LOOKUP(2,1/(SRP!$B$26:$B$29&lt;=E9450)/(SRP!$C$26:$C$29&gt;=E9450),SRP!$D$26:$D$29)*(G9450/100)*(E9450/1000)),
IF(C9450="Wine",
SUM(LOOKUP(2,1/(SRP!$B$21:$B$25&lt;=E9450)/(SRP!$C$21:$C$25&gt;=E9450),SRP!$D$21:$D$25)*(G9450/100)*(E9450/1000)),
IF(AND(C9450="Ready to Drink",D9450="RTD-One Pour Cocktail&gt;7%&lt;=14.5"),
SUM(LOOKUP(2,1/(SRP!$B$16:$B$20&lt;=E9450)/(SRP!$C$16:$C$20&gt;=E9450),SRP!$D$16:$D$20)*(G9450/100)*(E9450/1000)),
IF(C9450="Ready to Drink",
SUM(LOOKUP(2,1/(SRP!$B$11:$B$15&lt;=E9450)/(SRP!$C$11:$C$15&gt;=E9450),SRP!$D$11:$D$15)*(G9450/100)*(E9450/1000)),
0)))))),2)</f>
        <v>0</v>
      </c>
      <c r="L9450" s="173" t="str">
        <f t="shared" si="147"/>
        <v/>
      </c>
      <c r="M9450" s="154" t="e">
        <f>VLOOKUP(L9450,'Slope %'!C:D,2,0)</f>
        <v>#N/A</v>
      </c>
    </row>
    <row r="9451" spans="11:13" x14ac:dyDescent="0.25">
      <c r="K9451" s="154" cm="1">
        <f t="array" ref="K9451">ROUND(
IF(C9451="Beer",
SUM(LOOKUP(2,1/(SRP!$B$8:$B$10&lt;=E9451)/(SRP!$C$8:$C$10&gt;=E9451),SRP!$D$8:$D$10)*(G9451/100)*(E9451/1000)),
IF(C9451="Spirits",
SUM(LOOKUP(2,1/(SRP!$B$2:$B$7&lt;=E9451)/(SRP!$C$2:$C$7&gt;=E9451),SRP!$D$2:$D$7)*(G9451/100)*(E9451/1000)),
IF(AND(C9451="Wine",D9451="Fortified Wines"),
SUM(LOOKUP(2,1/(SRP!$B$26:$B$29&lt;=E9451)/(SRP!$C$26:$C$29&gt;=E9451),SRP!$D$26:$D$29)*(G9451/100)*(E9451/1000)),
IF(C9451="Wine",
SUM(LOOKUP(2,1/(SRP!$B$21:$B$25&lt;=E9451)/(SRP!$C$21:$C$25&gt;=E9451),SRP!$D$21:$D$25)*(G9451/100)*(E9451/1000)),
IF(AND(C9451="Ready to Drink",D9451="RTD-One Pour Cocktail&gt;7%&lt;=14.5"),
SUM(LOOKUP(2,1/(SRP!$B$16:$B$20&lt;=E9451)/(SRP!$C$16:$C$20&gt;=E9451),SRP!$D$16:$D$20)*(G9451/100)*(E9451/1000)),
IF(C9451="Ready to Drink",
SUM(LOOKUP(2,1/(SRP!$B$11:$B$15&lt;=E9451)/(SRP!$C$11:$C$15&gt;=E9451),SRP!$D$11:$D$15)*(G9451/100)*(E9451/1000)),
0)))))),2)</f>
        <v>0</v>
      </c>
      <c r="L9451" s="173" t="str">
        <f t="shared" si="147"/>
        <v/>
      </c>
      <c r="M9451" s="154" t="e">
        <f>VLOOKUP(L9451,'Slope %'!C:D,2,0)</f>
        <v>#N/A</v>
      </c>
    </row>
    <row r="9452" spans="11:13" x14ac:dyDescent="0.25">
      <c r="K9452" s="154" cm="1">
        <f t="array" ref="K9452">ROUND(
IF(C9452="Beer",
SUM(LOOKUP(2,1/(SRP!$B$8:$B$10&lt;=E9452)/(SRP!$C$8:$C$10&gt;=E9452),SRP!$D$8:$D$10)*(G9452/100)*(E9452/1000)),
IF(C9452="Spirits",
SUM(LOOKUP(2,1/(SRP!$B$2:$B$7&lt;=E9452)/(SRP!$C$2:$C$7&gt;=E9452),SRP!$D$2:$D$7)*(G9452/100)*(E9452/1000)),
IF(AND(C9452="Wine",D9452="Fortified Wines"),
SUM(LOOKUP(2,1/(SRP!$B$26:$B$29&lt;=E9452)/(SRP!$C$26:$C$29&gt;=E9452),SRP!$D$26:$D$29)*(G9452/100)*(E9452/1000)),
IF(C9452="Wine",
SUM(LOOKUP(2,1/(SRP!$B$21:$B$25&lt;=E9452)/(SRP!$C$21:$C$25&gt;=E9452),SRP!$D$21:$D$25)*(G9452/100)*(E9452/1000)),
IF(AND(C9452="Ready to Drink",D9452="RTD-One Pour Cocktail&gt;7%&lt;=14.5"),
SUM(LOOKUP(2,1/(SRP!$B$16:$B$20&lt;=E9452)/(SRP!$C$16:$C$20&gt;=E9452),SRP!$D$16:$D$20)*(G9452/100)*(E9452/1000)),
IF(C9452="Ready to Drink",
SUM(LOOKUP(2,1/(SRP!$B$11:$B$15&lt;=E9452)/(SRP!$C$11:$C$15&gt;=E9452),SRP!$D$11:$D$15)*(G9452/100)*(E9452/1000)),
0)))))),2)</f>
        <v>0</v>
      </c>
      <c r="L9452" s="173" t="str">
        <f t="shared" si="147"/>
        <v/>
      </c>
      <c r="M9452" s="154" t="e">
        <f>VLOOKUP(L9452,'Slope %'!C:D,2,0)</f>
        <v>#N/A</v>
      </c>
    </row>
    <row r="9453" spans="11:13" x14ac:dyDescent="0.25">
      <c r="K9453" s="154" cm="1">
        <f t="array" ref="K9453">ROUND(
IF(C9453="Beer",
SUM(LOOKUP(2,1/(SRP!$B$8:$B$10&lt;=E9453)/(SRP!$C$8:$C$10&gt;=E9453),SRP!$D$8:$D$10)*(G9453/100)*(E9453/1000)),
IF(C9453="Spirits",
SUM(LOOKUP(2,1/(SRP!$B$2:$B$7&lt;=E9453)/(SRP!$C$2:$C$7&gt;=E9453),SRP!$D$2:$D$7)*(G9453/100)*(E9453/1000)),
IF(AND(C9453="Wine",D9453="Fortified Wines"),
SUM(LOOKUP(2,1/(SRP!$B$26:$B$29&lt;=E9453)/(SRP!$C$26:$C$29&gt;=E9453),SRP!$D$26:$D$29)*(G9453/100)*(E9453/1000)),
IF(C9453="Wine",
SUM(LOOKUP(2,1/(SRP!$B$21:$B$25&lt;=E9453)/(SRP!$C$21:$C$25&gt;=E9453),SRP!$D$21:$D$25)*(G9453/100)*(E9453/1000)),
IF(AND(C9453="Ready to Drink",D9453="RTD-One Pour Cocktail&gt;7%&lt;=14.5"),
SUM(LOOKUP(2,1/(SRP!$B$16:$B$20&lt;=E9453)/(SRP!$C$16:$C$20&gt;=E9453),SRP!$D$16:$D$20)*(G9453/100)*(E9453/1000)),
IF(C9453="Ready to Drink",
SUM(LOOKUP(2,1/(SRP!$B$11:$B$15&lt;=E9453)/(SRP!$C$11:$C$15&gt;=E9453),SRP!$D$11:$D$15)*(G9453/100)*(E9453/1000)),
0)))))),2)</f>
        <v>0</v>
      </c>
      <c r="L9453" s="173" t="str">
        <f t="shared" si="147"/>
        <v/>
      </c>
      <c r="M9453" s="154" t="e">
        <f>VLOOKUP(L9453,'Slope %'!C:D,2,0)</f>
        <v>#N/A</v>
      </c>
    </row>
    <row r="9454" spans="11:13" x14ac:dyDescent="0.25">
      <c r="K9454" s="154" cm="1">
        <f t="array" ref="K9454">ROUND(
IF(C9454="Beer",
SUM(LOOKUP(2,1/(SRP!$B$8:$B$10&lt;=E9454)/(SRP!$C$8:$C$10&gt;=E9454),SRP!$D$8:$D$10)*(G9454/100)*(E9454/1000)),
IF(C9454="Spirits",
SUM(LOOKUP(2,1/(SRP!$B$2:$B$7&lt;=E9454)/(SRP!$C$2:$C$7&gt;=E9454),SRP!$D$2:$D$7)*(G9454/100)*(E9454/1000)),
IF(AND(C9454="Wine",D9454="Fortified Wines"),
SUM(LOOKUP(2,1/(SRP!$B$26:$B$29&lt;=E9454)/(SRP!$C$26:$C$29&gt;=E9454),SRP!$D$26:$D$29)*(G9454/100)*(E9454/1000)),
IF(C9454="Wine",
SUM(LOOKUP(2,1/(SRP!$B$21:$B$25&lt;=E9454)/(SRP!$C$21:$C$25&gt;=E9454),SRP!$D$21:$D$25)*(G9454/100)*(E9454/1000)),
IF(AND(C9454="Ready to Drink",D9454="RTD-One Pour Cocktail&gt;7%&lt;=14.5"),
SUM(LOOKUP(2,1/(SRP!$B$16:$B$20&lt;=E9454)/(SRP!$C$16:$C$20&gt;=E9454),SRP!$D$16:$D$20)*(G9454/100)*(E9454/1000)),
IF(C9454="Ready to Drink",
SUM(LOOKUP(2,1/(SRP!$B$11:$B$15&lt;=E9454)/(SRP!$C$11:$C$15&gt;=E9454),SRP!$D$11:$D$15)*(G9454/100)*(E9454/1000)),
0)))))),2)</f>
        <v>0</v>
      </c>
      <c r="L9454" s="173" t="str">
        <f t="shared" si="147"/>
        <v/>
      </c>
      <c r="M9454" s="154" t="e">
        <f>VLOOKUP(L9454,'Slope %'!C:D,2,0)</f>
        <v>#N/A</v>
      </c>
    </row>
    <row r="9455" spans="11:13" x14ac:dyDescent="0.25">
      <c r="K9455" s="154" cm="1">
        <f t="array" ref="K9455">ROUND(
IF(C9455="Beer",
SUM(LOOKUP(2,1/(SRP!$B$8:$B$10&lt;=E9455)/(SRP!$C$8:$C$10&gt;=E9455),SRP!$D$8:$D$10)*(G9455/100)*(E9455/1000)),
IF(C9455="Spirits",
SUM(LOOKUP(2,1/(SRP!$B$2:$B$7&lt;=E9455)/(SRP!$C$2:$C$7&gt;=E9455),SRP!$D$2:$D$7)*(G9455/100)*(E9455/1000)),
IF(AND(C9455="Wine",D9455="Fortified Wines"),
SUM(LOOKUP(2,1/(SRP!$B$26:$B$29&lt;=E9455)/(SRP!$C$26:$C$29&gt;=E9455),SRP!$D$26:$D$29)*(G9455/100)*(E9455/1000)),
IF(C9455="Wine",
SUM(LOOKUP(2,1/(SRP!$B$21:$B$25&lt;=E9455)/(SRP!$C$21:$C$25&gt;=E9455),SRP!$D$21:$D$25)*(G9455/100)*(E9455/1000)),
IF(AND(C9455="Ready to Drink",D9455="RTD-One Pour Cocktail&gt;7%&lt;=14.5"),
SUM(LOOKUP(2,1/(SRP!$B$16:$B$20&lt;=E9455)/(SRP!$C$16:$C$20&gt;=E9455),SRP!$D$16:$D$20)*(G9455/100)*(E9455/1000)),
IF(C9455="Ready to Drink",
SUM(LOOKUP(2,1/(SRP!$B$11:$B$15&lt;=E9455)/(SRP!$C$11:$C$15&gt;=E9455),SRP!$D$11:$D$15)*(G9455/100)*(E9455/1000)),
0)))))),2)</f>
        <v>0</v>
      </c>
      <c r="L9455" s="173" t="str">
        <f t="shared" si="147"/>
        <v/>
      </c>
      <c r="M9455" s="154" t="e">
        <f>VLOOKUP(L9455,'Slope %'!C:D,2,0)</f>
        <v>#N/A</v>
      </c>
    </row>
    <row r="9456" spans="11:13" x14ac:dyDescent="0.25">
      <c r="K9456" s="154" cm="1">
        <f t="array" ref="K9456">ROUND(
IF(C9456="Beer",
SUM(LOOKUP(2,1/(SRP!$B$8:$B$10&lt;=E9456)/(SRP!$C$8:$C$10&gt;=E9456),SRP!$D$8:$D$10)*(G9456/100)*(E9456/1000)),
IF(C9456="Spirits",
SUM(LOOKUP(2,1/(SRP!$B$2:$B$7&lt;=E9456)/(SRP!$C$2:$C$7&gt;=E9456),SRP!$D$2:$D$7)*(G9456/100)*(E9456/1000)),
IF(AND(C9456="Wine",D9456="Fortified Wines"),
SUM(LOOKUP(2,1/(SRP!$B$26:$B$29&lt;=E9456)/(SRP!$C$26:$C$29&gt;=E9456),SRP!$D$26:$D$29)*(G9456/100)*(E9456/1000)),
IF(C9456="Wine",
SUM(LOOKUP(2,1/(SRP!$B$21:$B$25&lt;=E9456)/(SRP!$C$21:$C$25&gt;=E9456),SRP!$D$21:$D$25)*(G9456/100)*(E9456/1000)),
IF(AND(C9456="Ready to Drink",D9456="RTD-One Pour Cocktail&gt;7%&lt;=14.5"),
SUM(LOOKUP(2,1/(SRP!$B$16:$B$20&lt;=E9456)/(SRP!$C$16:$C$20&gt;=E9456),SRP!$D$16:$D$20)*(G9456/100)*(E9456/1000)),
IF(C9456="Ready to Drink",
SUM(LOOKUP(2,1/(SRP!$B$11:$B$15&lt;=E9456)/(SRP!$C$11:$C$15&gt;=E9456),SRP!$D$11:$D$15)*(G9456/100)*(E9456/1000)),
0)))))),2)</f>
        <v>0</v>
      </c>
      <c r="L9456" s="173" t="str">
        <f t="shared" si="147"/>
        <v/>
      </c>
      <c r="M9456" s="154" t="e">
        <f>VLOOKUP(L9456,'Slope %'!C:D,2,0)</f>
        <v>#N/A</v>
      </c>
    </row>
    <row r="9457" spans="11:13" x14ac:dyDescent="0.25">
      <c r="K9457" s="154" cm="1">
        <f t="array" ref="K9457">ROUND(
IF(C9457="Beer",
SUM(LOOKUP(2,1/(SRP!$B$8:$B$10&lt;=E9457)/(SRP!$C$8:$C$10&gt;=E9457),SRP!$D$8:$D$10)*(G9457/100)*(E9457/1000)),
IF(C9457="Spirits",
SUM(LOOKUP(2,1/(SRP!$B$2:$B$7&lt;=E9457)/(SRP!$C$2:$C$7&gt;=E9457),SRP!$D$2:$D$7)*(G9457/100)*(E9457/1000)),
IF(AND(C9457="Wine",D9457="Fortified Wines"),
SUM(LOOKUP(2,1/(SRP!$B$26:$B$29&lt;=E9457)/(SRP!$C$26:$C$29&gt;=E9457),SRP!$D$26:$D$29)*(G9457/100)*(E9457/1000)),
IF(C9457="Wine",
SUM(LOOKUP(2,1/(SRP!$B$21:$B$25&lt;=E9457)/(SRP!$C$21:$C$25&gt;=E9457),SRP!$D$21:$D$25)*(G9457/100)*(E9457/1000)),
IF(AND(C9457="Ready to Drink",D9457="RTD-One Pour Cocktail&gt;7%&lt;=14.5"),
SUM(LOOKUP(2,1/(SRP!$B$16:$B$20&lt;=E9457)/(SRP!$C$16:$C$20&gt;=E9457),SRP!$D$16:$D$20)*(G9457/100)*(E9457/1000)),
IF(C9457="Ready to Drink",
SUM(LOOKUP(2,1/(SRP!$B$11:$B$15&lt;=E9457)/(SRP!$C$11:$C$15&gt;=E9457),SRP!$D$11:$D$15)*(G9457/100)*(E9457/1000)),
0)))))),2)</f>
        <v>0</v>
      </c>
      <c r="L9457" s="173" t="str">
        <f t="shared" si="147"/>
        <v/>
      </c>
      <c r="M9457" s="154" t="e">
        <f>VLOOKUP(L9457,'Slope %'!C:D,2,0)</f>
        <v>#N/A</v>
      </c>
    </row>
    <row r="9458" spans="11:13" x14ac:dyDescent="0.25">
      <c r="K9458" s="154" cm="1">
        <f t="array" ref="K9458">ROUND(
IF(C9458="Beer",
SUM(LOOKUP(2,1/(SRP!$B$8:$B$10&lt;=E9458)/(SRP!$C$8:$C$10&gt;=E9458),SRP!$D$8:$D$10)*(G9458/100)*(E9458/1000)),
IF(C9458="Spirits",
SUM(LOOKUP(2,1/(SRP!$B$2:$B$7&lt;=E9458)/(SRP!$C$2:$C$7&gt;=E9458),SRP!$D$2:$D$7)*(G9458/100)*(E9458/1000)),
IF(AND(C9458="Wine",D9458="Fortified Wines"),
SUM(LOOKUP(2,1/(SRP!$B$26:$B$29&lt;=E9458)/(SRP!$C$26:$C$29&gt;=E9458),SRP!$D$26:$D$29)*(G9458/100)*(E9458/1000)),
IF(C9458="Wine",
SUM(LOOKUP(2,1/(SRP!$B$21:$B$25&lt;=E9458)/(SRP!$C$21:$C$25&gt;=E9458),SRP!$D$21:$D$25)*(G9458/100)*(E9458/1000)),
IF(AND(C9458="Ready to Drink",D9458="RTD-One Pour Cocktail&gt;7%&lt;=14.5"),
SUM(LOOKUP(2,1/(SRP!$B$16:$B$20&lt;=E9458)/(SRP!$C$16:$C$20&gt;=E9458),SRP!$D$16:$D$20)*(G9458/100)*(E9458/1000)),
IF(C9458="Ready to Drink",
SUM(LOOKUP(2,1/(SRP!$B$11:$B$15&lt;=E9458)/(SRP!$C$11:$C$15&gt;=E9458),SRP!$D$11:$D$15)*(G9458/100)*(E9458/1000)),
0)))))),2)</f>
        <v>0</v>
      </c>
      <c r="L9458" s="173" t="str">
        <f t="shared" si="147"/>
        <v/>
      </c>
      <c r="M9458" s="154" t="e">
        <f>VLOOKUP(L9458,'Slope %'!C:D,2,0)</f>
        <v>#N/A</v>
      </c>
    </row>
    <row r="9459" spans="11:13" x14ac:dyDescent="0.25">
      <c r="K9459" s="154" cm="1">
        <f t="array" ref="K9459">ROUND(
IF(C9459="Beer",
SUM(LOOKUP(2,1/(SRP!$B$8:$B$10&lt;=E9459)/(SRP!$C$8:$C$10&gt;=E9459),SRP!$D$8:$D$10)*(G9459/100)*(E9459/1000)),
IF(C9459="Spirits",
SUM(LOOKUP(2,1/(SRP!$B$2:$B$7&lt;=E9459)/(SRP!$C$2:$C$7&gt;=E9459),SRP!$D$2:$D$7)*(G9459/100)*(E9459/1000)),
IF(AND(C9459="Wine",D9459="Fortified Wines"),
SUM(LOOKUP(2,1/(SRP!$B$26:$B$29&lt;=E9459)/(SRP!$C$26:$C$29&gt;=E9459),SRP!$D$26:$D$29)*(G9459/100)*(E9459/1000)),
IF(C9459="Wine",
SUM(LOOKUP(2,1/(SRP!$B$21:$B$25&lt;=E9459)/(SRP!$C$21:$C$25&gt;=E9459),SRP!$D$21:$D$25)*(G9459/100)*(E9459/1000)),
IF(AND(C9459="Ready to Drink",D9459="RTD-One Pour Cocktail&gt;7%&lt;=14.5"),
SUM(LOOKUP(2,1/(SRP!$B$16:$B$20&lt;=E9459)/(SRP!$C$16:$C$20&gt;=E9459),SRP!$D$16:$D$20)*(G9459/100)*(E9459/1000)),
IF(C9459="Ready to Drink",
SUM(LOOKUP(2,1/(SRP!$B$11:$B$15&lt;=E9459)/(SRP!$C$11:$C$15&gt;=E9459),SRP!$D$11:$D$15)*(G9459/100)*(E9459/1000)),
0)))))),2)</f>
        <v>0</v>
      </c>
      <c r="L9459" s="173" t="str">
        <f t="shared" si="147"/>
        <v/>
      </c>
      <c r="M9459" s="154" t="e">
        <f>VLOOKUP(L9459,'Slope %'!C:D,2,0)</f>
        <v>#N/A</v>
      </c>
    </row>
    <row r="9460" spans="11:13" x14ac:dyDescent="0.25">
      <c r="K9460" s="154" cm="1">
        <f t="array" ref="K9460">ROUND(
IF(C9460="Beer",
SUM(LOOKUP(2,1/(SRP!$B$8:$B$10&lt;=E9460)/(SRP!$C$8:$C$10&gt;=E9460),SRP!$D$8:$D$10)*(G9460/100)*(E9460/1000)),
IF(C9460="Spirits",
SUM(LOOKUP(2,1/(SRP!$B$2:$B$7&lt;=E9460)/(SRP!$C$2:$C$7&gt;=E9460),SRP!$D$2:$D$7)*(G9460/100)*(E9460/1000)),
IF(AND(C9460="Wine",D9460="Fortified Wines"),
SUM(LOOKUP(2,1/(SRP!$B$26:$B$29&lt;=E9460)/(SRP!$C$26:$C$29&gt;=E9460),SRP!$D$26:$D$29)*(G9460/100)*(E9460/1000)),
IF(C9460="Wine",
SUM(LOOKUP(2,1/(SRP!$B$21:$B$25&lt;=E9460)/(SRP!$C$21:$C$25&gt;=E9460),SRP!$D$21:$D$25)*(G9460/100)*(E9460/1000)),
IF(AND(C9460="Ready to Drink",D9460="RTD-One Pour Cocktail&gt;7%&lt;=14.5"),
SUM(LOOKUP(2,1/(SRP!$B$16:$B$20&lt;=E9460)/(SRP!$C$16:$C$20&gt;=E9460),SRP!$D$16:$D$20)*(G9460/100)*(E9460/1000)),
IF(C9460="Ready to Drink",
SUM(LOOKUP(2,1/(SRP!$B$11:$B$15&lt;=E9460)/(SRP!$C$11:$C$15&gt;=E9460),SRP!$D$11:$D$15)*(G9460/100)*(E9460/1000)),
0)))))),2)</f>
        <v>0</v>
      </c>
      <c r="L9460" s="173" t="str">
        <f t="shared" si="147"/>
        <v/>
      </c>
      <c r="M9460" s="154" t="e">
        <f>VLOOKUP(L9460,'Slope %'!C:D,2,0)</f>
        <v>#N/A</v>
      </c>
    </row>
    <row r="9461" spans="11:13" x14ac:dyDescent="0.25">
      <c r="K9461" s="154" cm="1">
        <f t="array" ref="K9461">ROUND(
IF(C9461="Beer",
SUM(LOOKUP(2,1/(SRP!$B$8:$B$10&lt;=E9461)/(SRP!$C$8:$C$10&gt;=E9461),SRP!$D$8:$D$10)*(G9461/100)*(E9461/1000)),
IF(C9461="Spirits",
SUM(LOOKUP(2,1/(SRP!$B$2:$B$7&lt;=E9461)/(SRP!$C$2:$C$7&gt;=E9461),SRP!$D$2:$D$7)*(G9461/100)*(E9461/1000)),
IF(AND(C9461="Wine",D9461="Fortified Wines"),
SUM(LOOKUP(2,1/(SRP!$B$26:$B$29&lt;=E9461)/(SRP!$C$26:$C$29&gt;=E9461),SRP!$D$26:$D$29)*(G9461/100)*(E9461/1000)),
IF(C9461="Wine",
SUM(LOOKUP(2,1/(SRP!$B$21:$B$25&lt;=E9461)/(SRP!$C$21:$C$25&gt;=E9461),SRP!$D$21:$D$25)*(G9461/100)*(E9461/1000)),
IF(AND(C9461="Ready to Drink",D9461="RTD-One Pour Cocktail&gt;7%&lt;=14.5"),
SUM(LOOKUP(2,1/(SRP!$B$16:$B$20&lt;=E9461)/(SRP!$C$16:$C$20&gt;=E9461),SRP!$D$16:$D$20)*(G9461/100)*(E9461/1000)),
IF(C9461="Ready to Drink",
SUM(LOOKUP(2,1/(SRP!$B$11:$B$15&lt;=E9461)/(SRP!$C$11:$C$15&gt;=E9461),SRP!$D$11:$D$15)*(G9461/100)*(E9461/1000)),
0)))))),2)</f>
        <v>0</v>
      </c>
      <c r="L9461" s="173" t="str">
        <f t="shared" si="147"/>
        <v/>
      </c>
      <c r="M9461" s="154" t="e">
        <f>VLOOKUP(L9461,'Slope %'!C:D,2,0)</f>
        <v>#N/A</v>
      </c>
    </row>
    <row r="9462" spans="11:13" x14ac:dyDescent="0.25">
      <c r="K9462" s="154" cm="1">
        <f t="array" ref="K9462">ROUND(
IF(C9462="Beer",
SUM(LOOKUP(2,1/(SRP!$B$8:$B$10&lt;=E9462)/(SRP!$C$8:$C$10&gt;=E9462),SRP!$D$8:$D$10)*(G9462/100)*(E9462/1000)),
IF(C9462="Spirits",
SUM(LOOKUP(2,1/(SRP!$B$2:$B$7&lt;=E9462)/(SRP!$C$2:$C$7&gt;=E9462),SRP!$D$2:$D$7)*(G9462/100)*(E9462/1000)),
IF(AND(C9462="Wine",D9462="Fortified Wines"),
SUM(LOOKUP(2,1/(SRP!$B$26:$B$29&lt;=E9462)/(SRP!$C$26:$C$29&gt;=E9462),SRP!$D$26:$D$29)*(G9462/100)*(E9462/1000)),
IF(C9462="Wine",
SUM(LOOKUP(2,1/(SRP!$B$21:$B$25&lt;=E9462)/(SRP!$C$21:$C$25&gt;=E9462),SRP!$D$21:$D$25)*(G9462/100)*(E9462/1000)),
IF(AND(C9462="Ready to Drink",D9462="RTD-One Pour Cocktail&gt;7%&lt;=14.5"),
SUM(LOOKUP(2,1/(SRP!$B$16:$B$20&lt;=E9462)/(SRP!$C$16:$C$20&gt;=E9462),SRP!$D$16:$D$20)*(G9462/100)*(E9462/1000)),
IF(C9462="Ready to Drink",
SUM(LOOKUP(2,1/(SRP!$B$11:$B$15&lt;=E9462)/(SRP!$C$11:$C$15&gt;=E9462),SRP!$D$11:$D$15)*(G9462/100)*(E9462/1000)),
0)))))),2)</f>
        <v>0</v>
      </c>
      <c r="L9462" s="173" t="str">
        <f t="shared" si="147"/>
        <v/>
      </c>
      <c r="M9462" s="154" t="e">
        <f>VLOOKUP(L9462,'Slope %'!C:D,2,0)</f>
        <v>#N/A</v>
      </c>
    </row>
    <row r="9463" spans="11:13" x14ac:dyDescent="0.25">
      <c r="K9463" s="154" cm="1">
        <f t="array" ref="K9463">ROUND(
IF(C9463="Beer",
SUM(LOOKUP(2,1/(SRP!$B$8:$B$10&lt;=E9463)/(SRP!$C$8:$C$10&gt;=E9463),SRP!$D$8:$D$10)*(G9463/100)*(E9463/1000)),
IF(C9463="Spirits",
SUM(LOOKUP(2,1/(SRP!$B$2:$B$7&lt;=E9463)/(SRP!$C$2:$C$7&gt;=E9463),SRP!$D$2:$D$7)*(G9463/100)*(E9463/1000)),
IF(AND(C9463="Wine",D9463="Fortified Wines"),
SUM(LOOKUP(2,1/(SRP!$B$26:$B$29&lt;=E9463)/(SRP!$C$26:$C$29&gt;=E9463),SRP!$D$26:$D$29)*(G9463/100)*(E9463/1000)),
IF(C9463="Wine",
SUM(LOOKUP(2,1/(SRP!$B$21:$B$25&lt;=E9463)/(SRP!$C$21:$C$25&gt;=E9463),SRP!$D$21:$D$25)*(G9463/100)*(E9463/1000)),
IF(AND(C9463="Ready to Drink",D9463="RTD-One Pour Cocktail&gt;7%&lt;=14.5"),
SUM(LOOKUP(2,1/(SRP!$B$16:$B$20&lt;=E9463)/(SRP!$C$16:$C$20&gt;=E9463),SRP!$D$16:$D$20)*(G9463/100)*(E9463/1000)),
IF(C9463="Ready to Drink",
SUM(LOOKUP(2,1/(SRP!$B$11:$B$15&lt;=E9463)/(SRP!$C$11:$C$15&gt;=E9463),SRP!$D$11:$D$15)*(G9463/100)*(E9463/1000)),
0)))))),2)</f>
        <v>0</v>
      </c>
      <c r="L9463" s="173" t="str">
        <f t="shared" si="147"/>
        <v/>
      </c>
      <c r="M9463" s="154" t="e">
        <f>VLOOKUP(L9463,'Slope %'!C:D,2,0)</f>
        <v>#N/A</v>
      </c>
    </row>
    <row r="9464" spans="11:13" x14ac:dyDescent="0.25">
      <c r="K9464" s="154" cm="1">
        <f t="array" ref="K9464">ROUND(
IF(C9464="Beer",
SUM(LOOKUP(2,1/(SRP!$B$8:$B$10&lt;=E9464)/(SRP!$C$8:$C$10&gt;=E9464),SRP!$D$8:$D$10)*(G9464/100)*(E9464/1000)),
IF(C9464="Spirits",
SUM(LOOKUP(2,1/(SRP!$B$2:$B$7&lt;=E9464)/(SRP!$C$2:$C$7&gt;=E9464),SRP!$D$2:$D$7)*(G9464/100)*(E9464/1000)),
IF(AND(C9464="Wine",D9464="Fortified Wines"),
SUM(LOOKUP(2,1/(SRP!$B$26:$B$29&lt;=E9464)/(SRP!$C$26:$C$29&gt;=E9464),SRP!$D$26:$D$29)*(G9464/100)*(E9464/1000)),
IF(C9464="Wine",
SUM(LOOKUP(2,1/(SRP!$B$21:$B$25&lt;=E9464)/(SRP!$C$21:$C$25&gt;=E9464),SRP!$D$21:$D$25)*(G9464/100)*(E9464/1000)),
IF(AND(C9464="Ready to Drink",D9464="RTD-One Pour Cocktail&gt;7%&lt;=14.5"),
SUM(LOOKUP(2,1/(SRP!$B$16:$B$20&lt;=E9464)/(SRP!$C$16:$C$20&gt;=E9464),SRP!$D$16:$D$20)*(G9464/100)*(E9464/1000)),
IF(C9464="Ready to Drink",
SUM(LOOKUP(2,1/(SRP!$B$11:$B$15&lt;=E9464)/(SRP!$C$11:$C$15&gt;=E9464),SRP!$D$11:$D$15)*(G9464/100)*(E9464/1000)),
0)))))),2)</f>
        <v>0</v>
      </c>
      <c r="L9464" s="173" t="str">
        <f t="shared" si="147"/>
        <v/>
      </c>
      <c r="M9464" s="154" t="e">
        <f>VLOOKUP(L9464,'Slope %'!C:D,2,0)</f>
        <v>#N/A</v>
      </c>
    </row>
    <row r="9465" spans="11:13" x14ac:dyDescent="0.25">
      <c r="K9465" s="154" cm="1">
        <f t="array" ref="K9465">ROUND(
IF(C9465="Beer",
SUM(LOOKUP(2,1/(SRP!$B$8:$B$10&lt;=E9465)/(SRP!$C$8:$C$10&gt;=E9465),SRP!$D$8:$D$10)*(G9465/100)*(E9465/1000)),
IF(C9465="Spirits",
SUM(LOOKUP(2,1/(SRP!$B$2:$B$7&lt;=E9465)/(SRP!$C$2:$C$7&gt;=E9465),SRP!$D$2:$D$7)*(G9465/100)*(E9465/1000)),
IF(AND(C9465="Wine",D9465="Fortified Wines"),
SUM(LOOKUP(2,1/(SRP!$B$26:$B$29&lt;=E9465)/(SRP!$C$26:$C$29&gt;=E9465),SRP!$D$26:$D$29)*(G9465/100)*(E9465/1000)),
IF(C9465="Wine",
SUM(LOOKUP(2,1/(SRP!$B$21:$B$25&lt;=E9465)/(SRP!$C$21:$C$25&gt;=E9465),SRP!$D$21:$D$25)*(G9465/100)*(E9465/1000)),
IF(AND(C9465="Ready to Drink",D9465="RTD-One Pour Cocktail&gt;7%&lt;=14.5"),
SUM(LOOKUP(2,1/(SRP!$B$16:$B$20&lt;=E9465)/(SRP!$C$16:$C$20&gt;=E9465),SRP!$D$16:$D$20)*(G9465/100)*(E9465/1000)),
IF(C9465="Ready to Drink",
SUM(LOOKUP(2,1/(SRP!$B$11:$B$15&lt;=E9465)/(SRP!$C$11:$C$15&gt;=E9465),SRP!$D$11:$D$15)*(G9465/100)*(E9465/1000)),
0)))))),2)</f>
        <v>0</v>
      </c>
      <c r="L9465" s="173" t="str">
        <f t="shared" si="147"/>
        <v/>
      </c>
      <c r="M9465" s="154" t="e">
        <f>VLOOKUP(L9465,'Slope %'!C:D,2,0)</f>
        <v>#N/A</v>
      </c>
    </row>
    <row r="9466" spans="11:13" x14ac:dyDescent="0.25">
      <c r="K9466" s="154" cm="1">
        <f t="array" ref="K9466">ROUND(
IF(C9466="Beer",
SUM(LOOKUP(2,1/(SRP!$B$8:$B$10&lt;=E9466)/(SRP!$C$8:$C$10&gt;=E9466),SRP!$D$8:$D$10)*(G9466/100)*(E9466/1000)),
IF(C9466="Spirits",
SUM(LOOKUP(2,1/(SRP!$B$2:$B$7&lt;=E9466)/(SRP!$C$2:$C$7&gt;=E9466),SRP!$D$2:$D$7)*(G9466/100)*(E9466/1000)),
IF(AND(C9466="Wine",D9466="Fortified Wines"),
SUM(LOOKUP(2,1/(SRP!$B$26:$B$29&lt;=E9466)/(SRP!$C$26:$C$29&gt;=E9466),SRP!$D$26:$D$29)*(G9466/100)*(E9466/1000)),
IF(C9466="Wine",
SUM(LOOKUP(2,1/(SRP!$B$21:$B$25&lt;=E9466)/(SRP!$C$21:$C$25&gt;=E9466),SRP!$D$21:$D$25)*(G9466/100)*(E9466/1000)),
IF(AND(C9466="Ready to Drink",D9466="RTD-One Pour Cocktail&gt;7%&lt;=14.5"),
SUM(LOOKUP(2,1/(SRP!$B$16:$B$20&lt;=E9466)/(SRP!$C$16:$C$20&gt;=E9466),SRP!$D$16:$D$20)*(G9466/100)*(E9466/1000)),
IF(C9466="Ready to Drink",
SUM(LOOKUP(2,1/(SRP!$B$11:$B$15&lt;=E9466)/(SRP!$C$11:$C$15&gt;=E9466),SRP!$D$11:$D$15)*(G9466/100)*(E9466/1000)),
0)))))),2)</f>
        <v>0</v>
      </c>
      <c r="L9466" s="173" t="str">
        <f t="shared" si="147"/>
        <v/>
      </c>
      <c r="M9466" s="154" t="e">
        <f>VLOOKUP(L9466,'Slope %'!C:D,2,0)</f>
        <v>#N/A</v>
      </c>
    </row>
    <row r="9467" spans="11:13" x14ac:dyDescent="0.25">
      <c r="K9467" s="154" cm="1">
        <f t="array" ref="K9467">ROUND(
IF(C9467="Beer",
SUM(LOOKUP(2,1/(SRP!$B$8:$B$10&lt;=E9467)/(SRP!$C$8:$C$10&gt;=E9467),SRP!$D$8:$D$10)*(G9467/100)*(E9467/1000)),
IF(C9467="Spirits",
SUM(LOOKUP(2,1/(SRP!$B$2:$B$7&lt;=E9467)/(SRP!$C$2:$C$7&gt;=E9467),SRP!$D$2:$D$7)*(G9467/100)*(E9467/1000)),
IF(AND(C9467="Wine",D9467="Fortified Wines"),
SUM(LOOKUP(2,1/(SRP!$B$26:$B$29&lt;=E9467)/(SRP!$C$26:$C$29&gt;=E9467),SRP!$D$26:$D$29)*(G9467/100)*(E9467/1000)),
IF(C9467="Wine",
SUM(LOOKUP(2,1/(SRP!$B$21:$B$25&lt;=E9467)/(SRP!$C$21:$C$25&gt;=E9467),SRP!$D$21:$D$25)*(G9467/100)*(E9467/1000)),
IF(AND(C9467="Ready to Drink",D9467="RTD-One Pour Cocktail&gt;7%&lt;=14.5"),
SUM(LOOKUP(2,1/(SRP!$B$16:$B$20&lt;=E9467)/(SRP!$C$16:$C$20&gt;=E9467),SRP!$D$16:$D$20)*(G9467/100)*(E9467/1000)),
IF(C9467="Ready to Drink",
SUM(LOOKUP(2,1/(SRP!$B$11:$B$15&lt;=E9467)/(SRP!$C$11:$C$15&gt;=E9467),SRP!$D$11:$D$15)*(G9467/100)*(E9467/1000)),
0)))))),2)</f>
        <v>0</v>
      </c>
      <c r="L9467" s="173" t="str">
        <f t="shared" si="147"/>
        <v/>
      </c>
      <c r="M9467" s="154" t="e">
        <f>VLOOKUP(L9467,'Slope %'!C:D,2,0)</f>
        <v>#N/A</v>
      </c>
    </row>
    <row r="9468" spans="11:13" x14ac:dyDescent="0.25">
      <c r="K9468" s="154" cm="1">
        <f t="array" ref="K9468">ROUND(
IF(C9468="Beer",
SUM(LOOKUP(2,1/(SRP!$B$8:$B$10&lt;=E9468)/(SRP!$C$8:$C$10&gt;=E9468),SRP!$D$8:$D$10)*(G9468/100)*(E9468/1000)),
IF(C9468="Spirits",
SUM(LOOKUP(2,1/(SRP!$B$2:$B$7&lt;=E9468)/(SRP!$C$2:$C$7&gt;=E9468),SRP!$D$2:$D$7)*(G9468/100)*(E9468/1000)),
IF(AND(C9468="Wine",D9468="Fortified Wines"),
SUM(LOOKUP(2,1/(SRP!$B$26:$B$29&lt;=E9468)/(SRP!$C$26:$C$29&gt;=E9468),SRP!$D$26:$D$29)*(G9468/100)*(E9468/1000)),
IF(C9468="Wine",
SUM(LOOKUP(2,1/(SRP!$B$21:$B$25&lt;=E9468)/(SRP!$C$21:$C$25&gt;=E9468),SRP!$D$21:$D$25)*(G9468/100)*(E9468/1000)),
IF(AND(C9468="Ready to Drink",D9468="RTD-One Pour Cocktail&gt;7%&lt;=14.5"),
SUM(LOOKUP(2,1/(SRP!$B$16:$B$20&lt;=E9468)/(SRP!$C$16:$C$20&gt;=E9468),SRP!$D$16:$D$20)*(G9468/100)*(E9468/1000)),
IF(C9468="Ready to Drink",
SUM(LOOKUP(2,1/(SRP!$B$11:$B$15&lt;=E9468)/(SRP!$C$11:$C$15&gt;=E9468),SRP!$D$11:$D$15)*(G9468/100)*(E9468/1000)),
0)))))),2)</f>
        <v>0</v>
      </c>
      <c r="L9468" s="173" t="str">
        <f t="shared" si="147"/>
        <v/>
      </c>
      <c r="M9468" s="154" t="e">
        <f>VLOOKUP(L9468,'Slope %'!C:D,2,0)</f>
        <v>#N/A</v>
      </c>
    </row>
    <row r="9469" spans="11:13" x14ac:dyDescent="0.25">
      <c r="K9469" s="154" cm="1">
        <f t="array" ref="K9469">ROUND(
IF(C9469="Beer",
SUM(LOOKUP(2,1/(SRP!$B$8:$B$10&lt;=E9469)/(SRP!$C$8:$C$10&gt;=E9469),SRP!$D$8:$D$10)*(G9469/100)*(E9469/1000)),
IF(C9469="Spirits",
SUM(LOOKUP(2,1/(SRP!$B$2:$B$7&lt;=E9469)/(SRP!$C$2:$C$7&gt;=E9469),SRP!$D$2:$D$7)*(G9469/100)*(E9469/1000)),
IF(AND(C9469="Wine",D9469="Fortified Wines"),
SUM(LOOKUP(2,1/(SRP!$B$26:$B$29&lt;=E9469)/(SRP!$C$26:$C$29&gt;=E9469),SRP!$D$26:$D$29)*(G9469/100)*(E9469/1000)),
IF(C9469="Wine",
SUM(LOOKUP(2,1/(SRP!$B$21:$B$25&lt;=E9469)/(SRP!$C$21:$C$25&gt;=E9469),SRP!$D$21:$D$25)*(G9469/100)*(E9469/1000)),
IF(AND(C9469="Ready to Drink",D9469="RTD-One Pour Cocktail&gt;7%&lt;=14.5"),
SUM(LOOKUP(2,1/(SRP!$B$16:$B$20&lt;=E9469)/(SRP!$C$16:$C$20&gt;=E9469),SRP!$D$16:$D$20)*(G9469/100)*(E9469/1000)),
IF(C9469="Ready to Drink",
SUM(LOOKUP(2,1/(SRP!$B$11:$B$15&lt;=E9469)/(SRP!$C$11:$C$15&gt;=E9469),SRP!$D$11:$D$15)*(G9469/100)*(E9469/1000)),
0)))))),2)</f>
        <v>0</v>
      </c>
      <c r="L9469" s="173" t="str">
        <f t="shared" si="147"/>
        <v/>
      </c>
      <c r="M9469" s="154" t="e">
        <f>VLOOKUP(L9469,'Slope %'!C:D,2,0)</f>
        <v>#N/A</v>
      </c>
    </row>
    <row r="9470" spans="11:13" x14ac:dyDescent="0.25">
      <c r="K9470" s="154" cm="1">
        <f t="array" ref="K9470">ROUND(
IF(C9470="Beer",
SUM(LOOKUP(2,1/(SRP!$B$8:$B$10&lt;=E9470)/(SRP!$C$8:$C$10&gt;=E9470),SRP!$D$8:$D$10)*(G9470/100)*(E9470/1000)),
IF(C9470="Spirits",
SUM(LOOKUP(2,1/(SRP!$B$2:$B$7&lt;=E9470)/(SRP!$C$2:$C$7&gt;=E9470),SRP!$D$2:$D$7)*(G9470/100)*(E9470/1000)),
IF(AND(C9470="Wine",D9470="Fortified Wines"),
SUM(LOOKUP(2,1/(SRP!$B$26:$B$29&lt;=E9470)/(SRP!$C$26:$C$29&gt;=E9470),SRP!$D$26:$D$29)*(G9470/100)*(E9470/1000)),
IF(C9470="Wine",
SUM(LOOKUP(2,1/(SRP!$B$21:$B$25&lt;=E9470)/(SRP!$C$21:$C$25&gt;=E9470),SRP!$D$21:$D$25)*(G9470/100)*(E9470/1000)),
IF(AND(C9470="Ready to Drink",D9470="RTD-One Pour Cocktail&gt;7%&lt;=14.5"),
SUM(LOOKUP(2,1/(SRP!$B$16:$B$20&lt;=E9470)/(SRP!$C$16:$C$20&gt;=E9470),SRP!$D$16:$D$20)*(G9470/100)*(E9470/1000)),
IF(C9470="Ready to Drink",
SUM(LOOKUP(2,1/(SRP!$B$11:$B$15&lt;=E9470)/(SRP!$C$11:$C$15&gt;=E9470),SRP!$D$11:$D$15)*(G9470/100)*(E9470/1000)),
0)))))),2)</f>
        <v>0</v>
      </c>
      <c r="L9470" s="173" t="str">
        <f t="shared" si="147"/>
        <v/>
      </c>
      <c r="M9470" s="154" t="e">
        <f>VLOOKUP(L9470,'Slope %'!C:D,2,0)</f>
        <v>#N/A</v>
      </c>
    </row>
    <row r="9471" spans="11:13" x14ac:dyDescent="0.25">
      <c r="K9471" s="154" cm="1">
        <f t="array" ref="K9471">ROUND(
IF(C9471="Beer",
SUM(LOOKUP(2,1/(SRP!$B$8:$B$10&lt;=E9471)/(SRP!$C$8:$C$10&gt;=E9471),SRP!$D$8:$D$10)*(G9471/100)*(E9471/1000)),
IF(C9471="Spirits",
SUM(LOOKUP(2,1/(SRP!$B$2:$B$7&lt;=E9471)/(SRP!$C$2:$C$7&gt;=E9471),SRP!$D$2:$D$7)*(G9471/100)*(E9471/1000)),
IF(AND(C9471="Wine",D9471="Fortified Wines"),
SUM(LOOKUP(2,1/(SRP!$B$26:$B$29&lt;=E9471)/(SRP!$C$26:$C$29&gt;=E9471),SRP!$D$26:$D$29)*(G9471/100)*(E9471/1000)),
IF(C9471="Wine",
SUM(LOOKUP(2,1/(SRP!$B$21:$B$25&lt;=E9471)/(SRP!$C$21:$C$25&gt;=E9471),SRP!$D$21:$D$25)*(G9471/100)*(E9471/1000)),
IF(AND(C9471="Ready to Drink",D9471="RTD-One Pour Cocktail&gt;7%&lt;=14.5"),
SUM(LOOKUP(2,1/(SRP!$B$16:$B$20&lt;=E9471)/(SRP!$C$16:$C$20&gt;=E9471),SRP!$D$16:$D$20)*(G9471/100)*(E9471/1000)),
IF(C9471="Ready to Drink",
SUM(LOOKUP(2,1/(SRP!$B$11:$B$15&lt;=E9471)/(SRP!$C$11:$C$15&gt;=E9471),SRP!$D$11:$D$15)*(G9471/100)*(E9471/1000)),
0)))))),2)</f>
        <v>0</v>
      </c>
      <c r="L9471" s="173" t="str">
        <f t="shared" si="147"/>
        <v/>
      </c>
      <c r="M9471" s="154" t="e">
        <f>VLOOKUP(L9471,'Slope %'!C:D,2,0)</f>
        <v>#N/A</v>
      </c>
    </row>
    <row r="9472" spans="11:13" x14ac:dyDescent="0.25">
      <c r="K9472" s="154" cm="1">
        <f t="array" ref="K9472">ROUND(
IF(C9472="Beer",
SUM(LOOKUP(2,1/(SRP!$B$8:$B$10&lt;=E9472)/(SRP!$C$8:$C$10&gt;=E9472),SRP!$D$8:$D$10)*(G9472/100)*(E9472/1000)),
IF(C9472="Spirits",
SUM(LOOKUP(2,1/(SRP!$B$2:$B$7&lt;=E9472)/(SRP!$C$2:$C$7&gt;=E9472),SRP!$D$2:$D$7)*(G9472/100)*(E9472/1000)),
IF(AND(C9472="Wine",D9472="Fortified Wines"),
SUM(LOOKUP(2,1/(SRP!$B$26:$B$29&lt;=E9472)/(SRP!$C$26:$C$29&gt;=E9472),SRP!$D$26:$D$29)*(G9472/100)*(E9472/1000)),
IF(C9472="Wine",
SUM(LOOKUP(2,1/(SRP!$B$21:$B$25&lt;=E9472)/(SRP!$C$21:$C$25&gt;=E9472),SRP!$D$21:$D$25)*(G9472/100)*(E9472/1000)),
IF(AND(C9472="Ready to Drink",D9472="RTD-One Pour Cocktail&gt;7%&lt;=14.5"),
SUM(LOOKUP(2,1/(SRP!$B$16:$B$20&lt;=E9472)/(SRP!$C$16:$C$20&gt;=E9472),SRP!$D$16:$D$20)*(G9472/100)*(E9472/1000)),
IF(C9472="Ready to Drink",
SUM(LOOKUP(2,1/(SRP!$B$11:$B$15&lt;=E9472)/(SRP!$C$11:$C$15&gt;=E9472),SRP!$D$11:$D$15)*(G9472/100)*(E9472/1000)),
0)))))),2)</f>
        <v>0</v>
      </c>
      <c r="L9472" s="173" t="str">
        <f t="shared" si="147"/>
        <v/>
      </c>
      <c r="M9472" s="154" t="e">
        <f>VLOOKUP(L9472,'Slope %'!C:D,2,0)</f>
        <v>#N/A</v>
      </c>
    </row>
    <row r="9473" spans="11:13" x14ac:dyDescent="0.25">
      <c r="K9473" s="154" cm="1">
        <f t="array" ref="K9473">ROUND(
IF(C9473="Beer",
SUM(LOOKUP(2,1/(SRP!$B$8:$B$10&lt;=E9473)/(SRP!$C$8:$C$10&gt;=E9473),SRP!$D$8:$D$10)*(G9473/100)*(E9473/1000)),
IF(C9473="Spirits",
SUM(LOOKUP(2,1/(SRP!$B$2:$B$7&lt;=E9473)/(SRP!$C$2:$C$7&gt;=E9473),SRP!$D$2:$D$7)*(G9473/100)*(E9473/1000)),
IF(AND(C9473="Wine",D9473="Fortified Wines"),
SUM(LOOKUP(2,1/(SRP!$B$26:$B$29&lt;=E9473)/(SRP!$C$26:$C$29&gt;=E9473),SRP!$D$26:$D$29)*(G9473/100)*(E9473/1000)),
IF(C9473="Wine",
SUM(LOOKUP(2,1/(SRP!$B$21:$B$25&lt;=E9473)/(SRP!$C$21:$C$25&gt;=E9473),SRP!$D$21:$D$25)*(G9473/100)*(E9473/1000)),
IF(AND(C9473="Ready to Drink",D9473="RTD-One Pour Cocktail&gt;7%&lt;=14.5"),
SUM(LOOKUP(2,1/(SRP!$B$16:$B$20&lt;=E9473)/(SRP!$C$16:$C$20&gt;=E9473),SRP!$D$16:$D$20)*(G9473/100)*(E9473/1000)),
IF(C9473="Ready to Drink",
SUM(LOOKUP(2,1/(SRP!$B$11:$B$15&lt;=E9473)/(SRP!$C$11:$C$15&gt;=E9473),SRP!$D$11:$D$15)*(G9473/100)*(E9473/1000)),
0)))))),2)</f>
        <v>0</v>
      </c>
      <c r="L9473" s="173" t="str">
        <f t="shared" si="147"/>
        <v/>
      </c>
      <c r="M9473" s="154" t="e">
        <f>VLOOKUP(L9473,'Slope %'!C:D,2,0)</f>
        <v>#N/A</v>
      </c>
    </row>
    <row r="9474" spans="11:13" x14ac:dyDescent="0.25">
      <c r="K9474" s="154" cm="1">
        <f t="array" ref="K9474">ROUND(
IF(C9474="Beer",
SUM(LOOKUP(2,1/(SRP!$B$8:$B$10&lt;=E9474)/(SRP!$C$8:$C$10&gt;=E9474),SRP!$D$8:$D$10)*(G9474/100)*(E9474/1000)),
IF(C9474="Spirits",
SUM(LOOKUP(2,1/(SRP!$B$2:$B$7&lt;=E9474)/(SRP!$C$2:$C$7&gt;=E9474),SRP!$D$2:$D$7)*(G9474/100)*(E9474/1000)),
IF(AND(C9474="Wine",D9474="Fortified Wines"),
SUM(LOOKUP(2,1/(SRP!$B$26:$B$29&lt;=E9474)/(SRP!$C$26:$C$29&gt;=E9474),SRP!$D$26:$D$29)*(G9474/100)*(E9474/1000)),
IF(C9474="Wine",
SUM(LOOKUP(2,1/(SRP!$B$21:$B$25&lt;=E9474)/(SRP!$C$21:$C$25&gt;=E9474),SRP!$D$21:$D$25)*(G9474/100)*(E9474/1000)),
IF(AND(C9474="Ready to Drink",D9474="RTD-One Pour Cocktail&gt;7%&lt;=14.5"),
SUM(LOOKUP(2,1/(SRP!$B$16:$B$20&lt;=E9474)/(SRP!$C$16:$C$20&gt;=E9474),SRP!$D$16:$D$20)*(G9474/100)*(E9474/1000)),
IF(C9474="Ready to Drink",
SUM(LOOKUP(2,1/(SRP!$B$11:$B$15&lt;=E9474)/(SRP!$C$11:$C$15&gt;=E9474),SRP!$D$11:$D$15)*(G9474/100)*(E9474/1000)),
0)))))),2)</f>
        <v>0</v>
      </c>
      <c r="L9474" s="173" t="str">
        <f t="shared" si="147"/>
        <v/>
      </c>
      <c r="M9474" s="154" t="e">
        <f>VLOOKUP(L9474,'Slope %'!C:D,2,0)</f>
        <v>#N/A</v>
      </c>
    </row>
    <row r="9475" spans="11:13" x14ac:dyDescent="0.25">
      <c r="K9475" s="154" cm="1">
        <f t="array" ref="K9475">ROUND(
IF(C9475="Beer",
SUM(LOOKUP(2,1/(SRP!$B$8:$B$10&lt;=E9475)/(SRP!$C$8:$C$10&gt;=E9475),SRP!$D$8:$D$10)*(G9475/100)*(E9475/1000)),
IF(C9475="Spirits",
SUM(LOOKUP(2,1/(SRP!$B$2:$B$7&lt;=E9475)/(SRP!$C$2:$C$7&gt;=E9475),SRP!$D$2:$D$7)*(G9475/100)*(E9475/1000)),
IF(AND(C9475="Wine",D9475="Fortified Wines"),
SUM(LOOKUP(2,1/(SRP!$B$26:$B$29&lt;=E9475)/(SRP!$C$26:$C$29&gt;=E9475),SRP!$D$26:$D$29)*(G9475/100)*(E9475/1000)),
IF(C9475="Wine",
SUM(LOOKUP(2,1/(SRP!$B$21:$B$25&lt;=E9475)/(SRP!$C$21:$C$25&gt;=E9475),SRP!$D$21:$D$25)*(G9475/100)*(E9475/1000)),
IF(AND(C9475="Ready to Drink",D9475="RTD-One Pour Cocktail&gt;7%&lt;=14.5"),
SUM(LOOKUP(2,1/(SRP!$B$16:$B$20&lt;=E9475)/(SRP!$C$16:$C$20&gt;=E9475),SRP!$D$16:$D$20)*(G9475/100)*(E9475/1000)),
IF(C9475="Ready to Drink",
SUM(LOOKUP(2,1/(SRP!$B$11:$B$15&lt;=E9475)/(SRP!$C$11:$C$15&gt;=E9475),SRP!$D$11:$D$15)*(G9475/100)*(E9475/1000)),
0)))))),2)</f>
        <v>0</v>
      </c>
      <c r="L9475" s="173" t="str">
        <f t="shared" ref="L9475:L9538" si="148">(_xlfn.CONCAT(C9475,E9475))</f>
        <v/>
      </c>
      <c r="M9475" s="154" t="e">
        <f>VLOOKUP(L9475,'Slope %'!C:D,2,0)</f>
        <v>#N/A</v>
      </c>
    </row>
    <row r="9476" spans="11:13" x14ac:dyDescent="0.25">
      <c r="K9476" s="154" cm="1">
        <f t="array" ref="K9476">ROUND(
IF(C9476="Beer",
SUM(LOOKUP(2,1/(SRP!$B$8:$B$10&lt;=E9476)/(SRP!$C$8:$C$10&gt;=E9476),SRP!$D$8:$D$10)*(G9476/100)*(E9476/1000)),
IF(C9476="Spirits",
SUM(LOOKUP(2,1/(SRP!$B$2:$B$7&lt;=E9476)/(SRP!$C$2:$C$7&gt;=E9476),SRP!$D$2:$D$7)*(G9476/100)*(E9476/1000)),
IF(AND(C9476="Wine",D9476="Fortified Wines"),
SUM(LOOKUP(2,1/(SRP!$B$26:$B$29&lt;=E9476)/(SRP!$C$26:$C$29&gt;=E9476),SRP!$D$26:$D$29)*(G9476/100)*(E9476/1000)),
IF(C9476="Wine",
SUM(LOOKUP(2,1/(SRP!$B$21:$B$25&lt;=E9476)/(SRP!$C$21:$C$25&gt;=E9476),SRP!$D$21:$D$25)*(G9476/100)*(E9476/1000)),
IF(AND(C9476="Ready to Drink",D9476="RTD-One Pour Cocktail&gt;7%&lt;=14.5"),
SUM(LOOKUP(2,1/(SRP!$B$16:$B$20&lt;=E9476)/(SRP!$C$16:$C$20&gt;=E9476),SRP!$D$16:$D$20)*(G9476/100)*(E9476/1000)),
IF(C9476="Ready to Drink",
SUM(LOOKUP(2,1/(SRP!$B$11:$B$15&lt;=E9476)/(SRP!$C$11:$C$15&gt;=E9476),SRP!$D$11:$D$15)*(G9476/100)*(E9476/1000)),
0)))))),2)</f>
        <v>0</v>
      </c>
      <c r="L9476" s="173" t="str">
        <f t="shared" si="148"/>
        <v/>
      </c>
      <c r="M9476" s="154" t="e">
        <f>VLOOKUP(L9476,'Slope %'!C:D,2,0)</f>
        <v>#N/A</v>
      </c>
    </row>
    <row r="9477" spans="11:13" x14ac:dyDescent="0.25">
      <c r="K9477" s="154" cm="1">
        <f t="array" ref="K9477">ROUND(
IF(C9477="Beer",
SUM(LOOKUP(2,1/(SRP!$B$8:$B$10&lt;=E9477)/(SRP!$C$8:$C$10&gt;=E9477),SRP!$D$8:$D$10)*(G9477/100)*(E9477/1000)),
IF(C9477="Spirits",
SUM(LOOKUP(2,1/(SRP!$B$2:$B$7&lt;=E9477)/(SRP!$C$2:$C$7&gt;=E9477),SRP!$D$2:$D$7)*(G9477/100)*(E9477/1000)),
IF(AND(C9477="Wine",D9477="Fortified Wines"),
SUM(LOOKUP(2,1/(SRP!$B$26:$B$29&lt;=E9477)/(SRP!$C$26:$C$29&gt;=E9477),SRP!$D$26:$D$29)*(G9477/100)*(E9477/1000)),
IF(C9477="Wine",
SUM(LOOKUP(2,1/(SRP!$B$21:$B$25&lt;=E9477)/(SRP!$C$21:$C$25&gt;=E9477),SRP!$D$21:$D$25)*(G9477/100)*(E9477/1000)),
IF(AND(C9477="Ready to Drink",D9477="RTD-One Pour Cocktail&gt;7%&lt;=14.5"),
SUM(LOOKUP(2,1/(SRP!$B$16:$B$20&lt;=E9477)/(SRP!$C$16:$C$20&gt;=E9477),SRP!$D$16:$D$20)*(G9477/100)*(E9477/1000)),
IF(C9477="Ready to Drink",
SUM(LOOKUP(2,1/(SRP!$B$11:$B$15&lt;=E9477)/(SRP!$C$11:$C$15&gt;=E9477),SRP!$D$11:$D$15)*(G9477/100)*(E9477/1000)),
0)))))),2)</f>
        <v>0</v>
      </c>
      <c r="L9477" s="173" t="str">
        <f t="shared" si="148"/>
        <v/>
      </c>
      <c r="M9477" s="154" t="e">
        <f>VLOOKUP(L9477,'Slope %'!C:D,2,0)</f>
        <v>#N/A</v>
      </c>
    </row>
    <row r="9478" spans="11:13" x14ac:dyDescent="0.25">
      <c r="K9478" s="154" cm="1">
        <f t="array" ref="K9478">ROUND(
IF(C9478="Beer",
SUM(LOOKUP(2,1/(SRP!$B$8:$B$10&lt;=E9478)/(SRP!$C$8:$C$10&gt;=E9478),SRP!$D$8:$D$10)*(G9478/100)*(E9478/1000)),
IF(C9478="Spirits",
SUM(LOOKUP(2,1/(SRP!$B$2:$B$7&lt;=E9478)/(SRP!$C$2:$C$7&gt;=E9478),SRP!$D$2:$D$7)*(G9478/100)*(E9478/1000)),
IF(AND(C9478="Wine",D9478="Fortified Wines"),
SUM(LOOKUP(2,1/(SRP!$B$26:$B$29&lt;=E9478)/(SRP!$C$26:$C$29&gt;=E9478),SRP!$D$26:$D$29)*(G9478/100)*(E9478/1000)),
IF(C9478="Wine",
SUM(LOOKUP(2,1/(SRP!$B$21:$B$25&lt;=E9478)/(SRP!$C$21:$C$25&gt;=E9478),SRP!$D$21:$D$25)*(G9478/100)*(E9478/1000)),
IF(AND(C9478="Ready to Drink",D9478="RTD-One Pour Cocktail&gt;7%&lt;=14.5"),
SUM(LOOKUP(2,1/(SRP!$B$16:$B$20&lt;=E9478)/(SRP!$C$16:$C$20&gt;=E9478),SRP!$D$16:$D$20)*(G9478/100)*(E9478/1000)),
IF(C9478="Ready to Drink",
SUM(LOOKUP(2,1/(SRP!$B$11:$B$15&lt;=E9478)/(SRP!$C$11:$C$15&gt;=E9478),SRP!$D$11:$D$15)*(G9478/100)*(E9478/1000)),
0)))))),2)</f>
        <v>0</v>
      </c>
      <c r="L9478" s="173" t="str">
        <f t="shared" si="148"/>
        <v/>
      </c>
      <c r="M9478" s="154" t="e">
        <f>VLOOKUP(L9478,'Slope %'!C:D,2,0)</f>
        <v>#N/A</v>
      </c>
    </row>
    <row r="9479" spans="11:13" x14ac:dyDescent="0.25">
      <c r="K9479" s="154" cm="1">
        <f t="array" ref="K9479">ROUND(
IF(C9479="Beer",
SUM(LOOKUP(2,1/(SRP!$B$8:$B$10&lt;=E9479)/(SRP!$C$8:$C$10&gt;=E9479),SRP!$D$8:$D$10)*(G9479/100)*(E9479/1000)),
IF(C9479="Spirits",
SUM(LOOKUP(2,1/(SRP!$B$2:$B$7&lt;=E9479)/(SRP!$C$2:$C$7&gt;=E9479),SRP!$D$2:$D$7)*(G9479/100)*(E9479/1000)),
IF(AND(C9479="Wine",D9479="Fortified Wines"),
SUM(LOOKUP(2,1/(SRP!$B$26:$B$29&lt;=E9479)/(SRP!$C$26:$C$29&gt;=E9479),SRP!$D$26:$D$29)*(G9479/100)*(E9479/1000)),
IF(C9479="Wine",
SUM(LOOKUP(2,1/(SRP!$B$21:$B$25&lt;=E9479)/(SRP!$C$21:$C$25&gt;=E9479),SRP!$D$21:$D$25)*(G9479/100)*(E9479/1000)),
IF(AND(C9479="Ready to Drink",D9479="RTD-One Pour Cocktail&gt;7%&lt;=14.5"),
SUM(LOOKUP(2,1/(SRP!$B$16:$B$20&lt;=E9479)/(SRP!$C$16:$C$20&gt;=E9479),SRP!$D$16:$D$20)*(G9479/100)*(E9479/1000)),
IF(C9479="Ready to Drink",
SUM(LOOKUP(2,1/(SRP!$B$11:$B$15&lt;=E9479)/(SRP!$C$11:$C$15&gt;=E9479),SRP!$D$11:$D$15)*(G9479/100)*(E9479/1000)),
0)))))),2)</f>
        <v>0</v>
      </c>
      <c r="L9479" s="173" t="str">
        <f t="shared" si="148"/>
        <v/>
      </c>
      <c r="M9479" s="154" t="e">
        <f>VLOOKUP(L9479,'Slope %'!C:D,2,0)</f>
        <v>#N/A</v>
      </c>
    </row>
    <row r="9480" spans="11:13" x14ac:dyDescent="0.25">
      <c r="K9480" s="154" cm="1">
        <f t="array" ref="K9480">ROUND(
IF(C9480="Beer",
SUM(LOOKUP(2,1/(SRP!$B$8:$B$10&lt;=E9480)/(SRP!$C$8:$C$10&gt;=E9480),SRP!$D$8:$D$10)*(G9480/100)*(E9480/1000)),
IF(C9480="Spirits",
SUM(LOOKUP(2,1/(SRP!$B$2:$B$7&lt;=E9480)/(SRP!$C$2:$C$7&gt;=E9480),SRP!$D$2:$D$7)*(G9480/100)*(E9480/1000)),
IF(AND(C9480="Wine",D9480="Fortified Wines"),
SUM(LOOKUP(2,1/(SRP!$B$26:$B$29&lt;=E9480)/(SRP!$C$26:$C$29&gt;=E9480),SRP!$D$26:$D$29)*(G9480/100)*(E9480/1000)),
IF(C9480="Wine",
SUM(LOOKUP(2,1/(SRP!$B$21:$B$25&lt;=E9480)/(SRP!$C$21:$C$25&gt;=E9480),SRP!$D$21:$D$25)*(G9480/100)*(E9480/1000)),
IF(AND(C9480="Ready to Drink",D9480="RTD-One Pour Cocktail&gt;7%&lt;=14.5"),
SUM(LOOKUP(2,1/(SRP!$B$16:$B$20&lt;=E9480)/(SRP!$C$16:$C$20&gt;=E9480),SRP!$D$16:$D$20)*(G9480/100)*(E9480/1000)),
IF(C9480="Ready to Drink",
SUM(LOOKUP(2,1/(SRP!$B$11:$B$15&lt;=E9480)/(SRP!$C$11:$C$15&gt;=E9480),SRP!$D$11:$D$15)*(G9480/100)*(E9480/1000)),
0)))))),2)</f>
        <v>0</v>
      </c>
      <c r="L9480" s="173" t="str">
        <f t="shared" si="148"/>
        <v/>
      </c>
      <c r="M9480" s="154" t="e">
        <f>VLOOKUP(L9480,'Slope %'!C:D,2,0)</f>
        <v>#N/A</v>
      </c>
    </row>
    <row r="9481" spans="11:13" x14ac:dyDescent="0.25">
      <c r="K9481" s="154" cm="1">
        <f t="array" ref="K9481">ROUND(
IF(C9481="Beer",
SUM(LOOKUP(2,1/(SRP!$B$8:$B$10&lt;=E9481)/(SRP!$C$8:$C$10&gt;=E9481),SRP!$D$8:$D$10)*(G9481/100)*(E9481/1000)),
IF(C9481="Spirits",
SUM(LOOKUP(2,1/(SRP!$B$2:$B$7&lt;=E9481)/(SRP!$C$2:$C$7&gt;=E9481),SRP!$D$2:$D$7)*(G9481/100)*(E9481/1000)),
IF(AND(C9481="Wine",D9481="Fortified Wines"),
SUM(LOOKUP(2,1/(SRP!$B$26:$B$29&lt;=E9481)/(SRP!$C$26:$C$29&gt;=E9481),SRP!$D$26:$D$29)*(G9481/100)*(E9481/1000)),
IF(C9481="Wine",
SUM(LOOKUP(2,1/(SRP!$B$21:$B$25&lt;=E9481)/(SRP!$C$21:$C$25&gt;=E9481),SRP!$D$21:$D$25)*(G9481/100)*(E9481/1000)),
IF(AND(C9481="Ready to Drink",D9481="RTD-One Pour Cocktail&gt;7%&lt;=14.5"),
SUM(LOOKUP(2,1/(SRP!$B$16:$B$20&lt;=E9481)/(SRP!$C$16:$C$20&gt;=E9481),SRP!$D$16:$D$20)*(G9481/100)*(E9481/1000)),
IF(C9481="Ready to Drink",
SUM(LOOKUP(2,1/(SRP!$B$11:$B$15&lt;=E9481)/(SRP!$C$11:$C$15&gt;=E9481),SRP!$D$11:$D$15)*(G9481/100)*(E9481/1000)),
0)))))),2)</f>
        <v>0</v>
      </c>
      <c r="L9481" s="173" t="str">
        <f t="shared" si="148"/>
        <v/>
      </c>
      <c r="M9481" s="154" t="e">
        <f>VLOOKUP(L9481,'Slope %'!C:D,2,0)</f>
        <v>#N/A</v>
      </c>
    </row>
    <row r="9482" spans="11:13" x14ac:dyDescent="0.25">
      <c r="K9482" s="154" cm="1">
        <f t="array" ref="K9482">ROUND(
IF(C9482="Beer",
SUM(LOOKUP(2,1/(SRP!$B$8:$B$10&lt;=E9482)/(SRP!$C$8:$C$10&gt;=E9482),SRP!$D$8:$D$10)*(G9482/100)*(E9482/1000)),
IF(C9482="Spirits",
SUM(LOOKUP(2,1/(SRP!$B$2:$B$7&lt;=E9482)/(SRP!$C$2:$C$7&gt;=E9482),SRP!$D$2:$D$7)*(G9482/100)*(E9482/1000)),
IF(AND(C9482="Wine",D9482="Fortified Wines"),
SUM(LOOKUP(2,1/(SRP!$B$26:$B$29&lt;=E9482)/(SRP!$C$26:$C$29&gt;=E9482),SRP!$D$26:$D$29)*(G9482/100)*(E9482/1000)),
IF(C9482="Wine",
SUM(LOOKUP(2,1/(SRP!$B$21:$B$25&lt;=E9482)/(SRP!$C$21:$C$25&gt;=E9482),SRP!$D$21:$D$25)*(G9482/100)*(E9482/1000)),
IF(AND(C9482="Ready to Drink",D9482="RTD-One Pour Cocktail&gt;7%&lt;=14.5"),
SUM(LOOKUP(2,1/(SRP!$B$16:$B$20&lt;=E9482)/(SRP!$C$16:$C$20&gt;=E9482),SRP!$D$16:$D$20)*(G9482/100)*(E9482/1000)),
IF(C9482="Ready to Drink",
SUM(LOOKUP(2,1/(SRP!$B$11:$B$15&lt;=E9482)/(SRP!$C$11:$C$15&gt;=E9482),SRP!$D$11:$D$15)*(G9482/100)*(E9482/1000)),
0)))))),2)</f>
        <v>0</v>
      </c>
      <c r="L9482" s="173" t="str">
        <f t="shared" si="148"/>
        <v/>
      </c>
      <c r="M9482" s="154" t="e">
        <f>VLOOKUP(L9482,'Slope %'!C:D,2,0)</f>
        <v>#N/A</v>
      </c>
    </row>
    <row r="9483" spans="11:13" x14ac:dyDescent="0.25">
      <c r="K9483" s="154" cm="1">
        <f t="array" ref="K9483">ROUND(
IF(C9483="Beer",
SUM(LOOKUP(2,1/(SRP!$B$8:$B$10&lt;=E9483)/(SRP!$C$8:$C$10&gt;=E9483),SRP!$D$8:$D$10)*(G9483/100)*(E9483/1000)),
IF(C9483="Spirits",
SUM(LOOKUP(2,1/(SRP!$B$2:$B$7&lt;=E9483)/(SRP!$C$2:$C$7&gt;=E9483),SRP!$D$2:$D$7)*(G9483/100)*(E9483/1000)),
IF(AND(C9483="Wine",D9483="Fortified Wines"),
SUM(LOOKUP(2,1/(SRP!$B$26:$B$29&lt;=E9483)/(SRP!$C$26:$C$29&gt;=E9483),SRP!$D$26:$D$29)*(G9483/100)*(E9483/1000)),
IF(C9483="Wine",
SUM(LOOKUP(2,1/(SRP!$B$21:$B$25&lt;=E9483)/(SRP!$C$21:$C$25&gt;=E9483),SRP!$D$21:$D$25)*(G9483/100)*(E9483/1000)),
IF(AND(C9483="Ready to Drink",D9483="RTD-One Pour Cocktail&gt;7%&lt;=14.5"),
SUM(LOOKUP(2,1/(SRP!$B$16:$B$20&lt;=E9483)/(SRP!$C$16:$C$20&gt;=E9483),SRP!$D$16:$D$20)*(G9483/100)*(E9483/1000)),
IF(C9483="Ready to Drink",
SUM(LOOKUP(2,1/(SRP!$B$11:$B$15&lt;=E9483)/(SRP!$C$11:$C$15&gt;=E9483),SRP!$D$11:$D$15)*(G9483/100)*(E9483/1000)),
0)))))),2)</f>
        <v>0</v>
      </c>
      <c r="L9483" s="173" t="str">
        <f t="shared" si="148"/>
        <v/>
      </c>
      <c r="M9483" s="154" t="e">
        <f>VLOOKUP(L9483,'Slope %'!C:D,2,0)</f>
        <v>#N/A</v>
      </c>
    </row>
    <row r="9484" spans="11:13" x14ac:dyDescent="0.25">
      <c r="K9484" s="154" cm="1">
        <f t="array" ref="K9484">ROUND(
IF(C9484="Beer",
SUM(LOOKUP(2,1/(SRP!$B$8:$B$10&lt;=E9484)/(SRP!$C$8:$C$10&gt;=E9484),SRP!$D$8:$D$10)*(G9484/100)*(E9484/1000)),
IF(C9484="Spirits",
SUM(LOOKUP(2,1/(SRP!$B$2:$B$7&lt;=E9484)/(SRP!$C$2:$C$7&gt;=E9484),SRP!$D$2:$D$7)*(G9484/100)*(E9484/1000)),
IF(AND(C9484="Wine",D9484="Fortified Wines"),
SUM(LOOKUP(2,1/(SRP!$B$26:$B$29&lt;=E9484)/(SRP!$C$26:$C$29&gt;=E9484),SRP!$D$26:$D$29)*(G9484/100)*(E9484/1000)),
IF(C9484="Wine",
SUM(LOOKUP(2,1/(SRP!$B$21:$B$25&lt;=E9484)/(SRP!$C$21:$C$25&gt;=E9484),SRP!$D$21:$D$25)*(G9484/100)*(E9484/1000)),
IF(AND(C9484="Ready to Drink",D9484="RTD-One Pour Cocktail&gt;7%&lt;=14.5"),
SUM(LOOKUP(2,1/(SRP!$B$16:$B$20&lt;=E9484)/(SRP!$C$16:$C$20&gt;=E9484),SRP!$D$16:$D$20)*(G9484/100)*(E9484/1000)),
IF(C9484="Ready to Drink",
SUM(LOOKUP(2,1/(SRP!$B$11:$B$15&lt;=E9484)/(SRP!$C$11:$C$15&gt;=E9484),SRP!$D$11:$D$15)*(G9484/100)*(E9484/1000)),
0)))))),2)</f>
        <v>0</v>
      </c>
      <c r="L9484" s="173" t="str">
        <f t="shared" si="148"/>
        <v/>
      </c>
      <c r="M9484" s="154" t="e">
        <f>VLOOKUP(L9484,'Slope %'!C:D,2,0)</f>
        <v>#N/A</v>
      </c>
    </row>
    <row r="9485" spans="11:13" x14ac:dyDescent="0.25">
      <c r="K9485" s="154" cm="1">
        <f t="array" ref="K9485">ROUND(
IF(C9485="Beer",
SUM(LOOKUP(2,1/(SRP!$B$8:$B$10&lt;=E9485)/(SRP!$C$8:$C$10&gt;=E9485),SRP!$D$8:$D$10)*(G9485/100)*(E9485/1000)),
IF(C9485="Spirits",
SUM(LOOKUP(2,1/(SRP!$B$2:$B$7&lt;=E9485)/(SRP!$C$2:$C$7&gt;=E9485),SRP!$D$2:$D$7)*(G9485/100)*(E9485/1000)),
IF(AND(C9485="Wine",D9485="Fortified Wines"),
SUM(LOOKUP(2,1/(SRP!$B$26:$B$29&lt;=E9485)/(SRP!$C$26:$C$29&gt;=E9485),SRP!$D$26:$D$29)*(G9485/100)*(E9485/1000)),
IF(C9485="Wine",
SUM(LOOKUP(2,1/(SRP!$B$21:$B$25&lt;=E9485)/(SRP!$C$21:$C$25&gt;=E9485),SRP!$D$21:$D$25)*(G9485/100)*(E9485/1000)),
IF(AND(C9485="Ready to Drink",D9485="RTD-One Pour Cocktail&gt;7%&lt;=14.5"),
SUM(LOOKUP(2,1/(SRP!$B$16:$B$20&lt;=E9485)/(SRP!$C$16:$C$20&gt;=E9485),SRP!$D$16:$D$20)*(G9485/100)*(E9485/1000)),
IF(C9485="Ready to Drink",
SUM(LOOKUP(2,1/(SRP!$B$11:$B$15&lt;=E9485)/(SRP!$C$11:$C$15&gt;=E9485),SRP!$D$11:$D$15)*(G9485/100)*(E9485/1000)),
0)))))),2)</f>
        <v>0</v>
      </c>
      <c r="L9485" s="173" t="str">
        <f t="shared" si="148"/>
        <v/>
      </c>
      <c r="M9485" s="154" t="e">
        <f>VLOOKUP(L9485,'Slope %'!C:D,2,0)</f>
        <v>#N/A</v>
      </c>
    </row>
    <row r="9486" spans="11:13" x14ac:dyDescent="0.25">
      <c r="K9486" s="154" cm="1">
        <f t="array" ref="K9486">ROUND(
IF(C9486="Beer",
SUM(LOOKUP(2,1/(SRP!$B$8:$B$10&lt;=E9486)/(SRP!$C$8:$C$10&gt;=E9486),SRP!$D$8:$D$10)*(G9486/100)*(E9486/1000)),
IF(C9486="Spirits",
SUM(LOOKUP(2,1/(SRP!$B$2:$B$7&lt;=E9486)/(SRP!$C$2:$C$7&gt;=E9486),SRP!$D$2:$D$7)*(G9486/100)*(E9486/1000)),
IF(AND(C9486="Wine",D9486="Fortified Wines"),
SUM(LOOKUP(2,1/(SRP!$B$26:$B$29&lt;=E9486)/(SRP!$C$26:$C$29&gt;=E9486),SRP!$D$26:$D$29)*(G9486/100)*(E9486/1000)),
IF(C9486="Wine",
SUM(LOOKUP(2,1/(SRP!$B$21:$B$25&lt;=E9486)/(SRP!$C$21:$C$25&gt;=E9486),SRP!$D$21:$D$25)*(G9486/100)*(E9486/1000)),
IF(AND(C9486="Ready to Drink",D9486="RTD-One Pour Cocktail&gt;7%&lt;=14.5"),
SUM(LOOKUP(2,1/(SRP!$B$16:$B$20&lt;=E9486)/(SRP!$C$16:$C$20&gt;=E9486),SRP!$D$16:$D$20)*(G9486/100)*(E9486/1000)),
IF(C9486="Ready to Drink",
SUM(LOOKUP(2,1/(SRP!$B$11:$B$15&lt;=E9486)/(SRP!$C$11:$C$15&gt;=E9486),SRP!$D$11:$D$15)*(G9486/100)*(E9486/1000)),
0)))))),2)</f>
        <v>0</v>
      </c>
      <c r="L9486" s="173" t="str">
        <f t="shared" si="148"/>
        <v/>
      </c>
      <c r="M9486" s="154" t="e">
        <f>VLOOKUP(L9486,'Slope %'!C:D,2,0)</f>
        <v>#N/A</v>
      </c>
    </row>
    <row r="9487" spans="11:13" x14ac:dyDescent="0.25">
      <c r="K9487" s="154" cm="1">
        <f t="array" ref="K9487">ROUND(
IF(C9487="Beer",
SUM(LOOKUP(2,1/(SRP!$B$8:$B$10&lt;=E9487)/(SRP!$C$8:$C$10&gt;=E9487),SRP!$D$8:$D$10)*(G9487/100)*(E9487/1000)),
IF(C9487="Spirits",
SUM(LOOKUP(2,1/(SRP!$B$2:$B$7&lt;=E9487)/(SRP!$C$2:$C$7&gt;=E9487),SRP!$D$2:$D$7)*(G9487/100)*(E9487/1000)),
IF(AND(C9487="Wine",D9487="Fortified Wines"),
SUM(LOOKUP(2,1/(SRP!$B$26:$B$29&lt;=E9487)/(SRP!$C$26:$C$29&gt;=E9487),SRP!$D$26:$D$29)*(G9487/100)*(E9487/1000)),
IF(C9487="Wine",
SUM(LOOKUP(2,1/(SRP!$B$21:$B$25&lt;=E9487)/(SRP!$C$21:$C$25&gt;=E9487),SRP!$D$21:$D$25)*(G9487/100)*(E9487/1000)),
IF(AND(C9487="Ready to Drink",D9487="RTD-One Pour Cocktail&gt;7%&lt;=14.5"),
SUM(LOOKUP(2,1/(SRP!$B$16:$B$20&lt;=E9487)/(SRP!$C$16:$C$20&gt;=E9487),SRP!$D$16:$D$20)*(G9487/100)*(E9487/1000)),
IF(C9487="Ready to Drink",
SUM(LOOKUP(2,1/(SRP!$B$11:$B$15&lt;=E9487)/(SRP!$C$11:$C$15&gt;=E9487),SRP!$D$11:$D$15)*(G9487/100)*(E9487/1000)),
0)))))),2)</f>
        <v>0</v>
      </c>
      <c r="L9487" s="173" t="str">
        <f t="shared" si="148"/>
        <v/>
      </c>
      <c r="M9487" s="154" t="e">
        <f>VLOOKUP(L9487,'Slope %'!C:D,2,0)</f>
        <v>#N/A</v>
      </c>
    </row>
    <row r="9488" spans="11:13" x14ac:dyDescent="0.25">
      <c r="K9488" s="154" cm="1">
        <f t="array" ref="K9488">ROUND(
IF(C9488="Beer",
SUM(LOOKUP(2,1/(SRP!$B$8:$B$10&lt;=E9488)/(SRP!$C$8:$C$10&gt;=E9488),SRP!$D$8:$D$10)*(G9488/100)*(E9488/1000)),
IF(C9488="Spirits",
SUM(LOOKUP(2,1/(SRP!$B$2:$B$7&lt;=E9488)/(SRP!$C$2:$C$7&gt;=E9488),SRP!$D$2:$D$7)*(G9488/100)*(E9488/1000)),
IF(AND(C9488="Wine",D9488="Fortified Wines"),
SUM(LOOKUP(2,1/(SRP!$B$26:$B$29&lt;=E9488)/(SRP!$C$26:$C$29&gt;=E9488),SRP!$D$26:$D$29)*(G9488/100)*(E9488/1000)),
IF(C9488="Wine",
SUM(LOOKUP(2,1/(SRP!$B$21:$B$25&lt;=E9488)/(SRP!$C$21:$C$25&gt;=E9488),SRP!$D$21:$D$25)*(G9488/100)*(E9488/1000)),
IF(AND(C9488="Ready to Drink",D9488="RTD-One Pour Cocktail&gt;7%&lt;=14.5"),
SUM(LOOKUP(2,1/(SRP!$B$16:$B$20&lt;=E9488)/(SRP!$C$16:$C$20&gt;=E9488),SRP!$D$16:$D$20)*(G9488/100)*(E9488/1000)),
IF(C9488="Ready to Drink",
SUM(LOOKUP(2,1/(SRP!$B$11:$B$15&lt;=E9488)/(SRP!$C$11:$C$15&gt;=E9488),SRP!$D$11:$D$15)*(G9488/100)*(E9488/1000)),
0)))))),2)</f>
        <v>0</v>
      </c>
      <c r="L9488" s="173" t="str">
        <f t="shared" si="148"/>
        <v/>
      </c>
      <c r="M9488" s="154" t="e">
        <f>VLOOKUP(L9488,'Slope %'!C:D,2,0)</f>
        <v>#N/A</v>
      </c>
    </row>
    <row r="9489" spans="11:13" x14ac:dyDescent="0.25">
      <c r="K9489" s="154" cm="1">
        <f t="array" ref="K9489">ROUND(
IF(C9489="Beer",
SUM(LOOKUP(2,1/(SRP!$B$8:$B$10&lt;=E9489)/(SRP!$C$8:$C$10&gt;=E9489),SRP!$D$8:$D$10)*(G9489/100)*(E9489/1000)),
IF(C9489="Spirits",
SUM(LOOKUP(2,1/(SRP!$B$2:$B$7&lt;=E9489)/(SRP!$C$2:$C$7&gt;=E9489),SRP!$D$2:$D$7)*(G9489/100)*(E9489/1000)),
IF(AND(C9489="Wine",D9489="Fortified Wines"),
SUM(LOOKUP(2,1/(SRP!$B$26:$B$29&lt;=E9489)/(SRP!$C$26:$C$29&gt;=E9489),SRP!$D$26:$D$29)*(G9489/100)*(E9489/1000)),
IF(C9489="Wine",
SUM(LOOKUP(2,1/(SRP!$B$21:$B$25&lt;=E9489)/(SRP!$C$21:$C$25&gt;=E9489),SRP!$D$21:$D$25)*(G9489/100)*(E9489/1000)),
IF(AND(C9489="Ready to Drink",D9489="RTD-One Pour Cocktail&gt;7%&lt;=14.5"),
SUM(LOOKUP(2,1/(SRP!$B$16:$B$20&lt;=E9489)/(SRP!$C$16:$C$20&gt;=E9489),SRP!$D$16:$D$20)*(G9489/100)*(E9489/1000)),
IF(C9489="Ready to Drink",
SUM(LOOKUP(2,1/(SRP!$B$11:$B$15&lt;=E9489)/(SRP!$C$11:$C$15&gt;=E9489),SRP!$D$11:$D$15)*(G9489/100)*(E9489/1000)),
0)))))),2)</f>
        <v>0</v>
      </c>
      <c r="L9489" s="173" t="str">
        <f t="shared" si="148"/>
        <v/>
      </c>
      <c r="M9489" s="154" t="e">
        <f>VLOOKUP(L9489,'Slope %'!C:D,2,0)</f>
        <v>#N/A</v>
      </c>
    </row>
    <row r="9490" spans="11:13" x14ac:dyDescent="0.25">
      <c r="K9490" s="154" cm="1">
        <f t="array" ref="K9490">ROUND(
IF(C9490="Beer",
SUM(LOOKUP(2,1/(SRP!$B$8:$B$10&lt;=E9490)/(SRP!$C$8:$C$10&gt;=E9490),SRP!$D$8:$D$10)*(G9490/100)*(E9490/1000)),
IF(C9490="Spirits",
SUM(LOOKUP(2,1/(SRP!$B$2:$B$7&lt;=E9490)/(SRP!$C$2:$C$7&gt;=E9490),SRP!$D$2:$D$7)*(G9490/100)*(E9490/1000)),
IF(AND(C9490="Wine",D9490="Fortified Wines"),
SUM(LOOKUP(2,1/(SRP!$B$26:$B$29&lt;=E9490)/(SRP!$C$26:$C$29&gt;=E9490),SRP!$D$26:$D$29)*(G9490/100)*(E9490/1000)),
IF(C9490="Wine",
SUM(LOOKUP(2,1/(SRP!$B$21:$B$25&lt;=E9490)/(SRP!$C$21:$C$25&gt;=E9490),SRP!$D$21:$D$25)*(G9490/100)*(E9490/1000)),
IF(AND(C9490="Ready to Drink",D9490="RTD-One Pour Cocktail&gt;7%&lt;=14.5"),
SUM(LOOKUP(2,1/(SRP!$B$16:$B$20&lt;=E9490)/(SRP!$C$16:$C$20&gt;=E9490),SRP!$D$16:$D$20)*(G9490/100)*(E9490/1000)),
IF(C9490="Ready to Drink",
SUM(LOOKUP(2,1/(SRP!$B$11:$B$15&lt;=E9490)/(SRP!$C$11:$C$15&gt;=E9490),SRP!$D$11:$D$15)*(G9490/100)*(E9490/1000)),
0)))))),2)</f>
        <v>0</v>
      </c>
      <c r="L9490" s="173" t="str">
        <f t="shared" si="148"/>
        <v/>
      </c>
      <c r="M9490" s="154" t="e">
        <f>VLOOKUP(L9490,'Slope %'!C:D,2,0)</f>
        <v>#N/A</v>
      </c>
    </row>
    <row r="9491" spans="11:13" x14ac:dyDescent="0.25">
      <c r="K9491" s="154" cm="1">
        <f t="array" ref="K9491">ROUND(
IF(C9491="Beer",
SUM(LOOKUP(2,1/(SRP!$B$8:$B$10&lt;=E9491)/(SRP!$C$8:$C$10&gt;=E9491),SRP!$D$8:$D$10)*(G9491/100)*(E9491/1000)),
IF(C9491="Spirits",
SUM(LOOKUP(2,1/(SRP!$B$2:$B$7&lt;=E9491)/(SRP!$C$2:$C$7&gt;=E9491),SRP!$D$2:$D$7)*(G9491/100)*(E9491/1000)),
IF(AND(C9491="Wine",D9491="Fortified Wines"),
SUM(LOOKUP(2,1/(SRP!$B$26:$B$29&lt;=E9491)/(SRP!$C$26:$C$29&gt;=E9491),SRP!$D$26:$D$29)*(G9491/100)*(E9491/1000)),
IF(C9491="Wine",
SUM(LOOKUP(2,1/(SRP!$B$21:$B$25&lt;=E9491)/(SRP!$C$21:$C$25&gt;=E9491),SRP!$D$21:$D$25)*(G9491/100)*(E9491/1000)),
IF(AND(C9491="Ready to Drink",D9491="RTD-One Pour Cocktail&gt;7%&lt;=14.5"),
SUM(LOOKUP(2,1/(SRP!$B$16:$B$20&lt;=E9491)/(SRP!$C$16:$C$20&gt;=E9491),SRP!$D$16:$D$20)*(G9491/100)*(E9491/1000)),
IF(C9491="Ready to Drink",
SUM(LOOKUP(2,1/(SRP!$B$11:$B$15&lt;=E9491)/(SRP!$C$11:$C$15&gt;=E9491),SRP!$D$11:$D$15)*(G9491/100)*(E9491/1000)),
0)))))),2)</f>
        <v>0</v>
      </c>
      <c r="L9491" s="173" t="str">
        <f t="shared" si="148"/>
        <v/>
      </c>
      <c r="M9491" s="154" t="e">
        <f>VLOOKUP(L9491,'Slope %'!C:D,2,0)</f>
        <v>#N/A</v>
      </c>
    </row>
    <row r="9492" spans="11:13" x14ac:dyDescent="0.25">
      <c r="K9492" s="154" cm="1">
        <f t="array" ref="K9492">ROUND(
IF(C9492="Beer",
SUM(LOOKUP(2,1/(SRP!$B$8:$B$10&lt;=E9492)/(SRP!$C$8:$C$10&gt;=E9492),SRP!$D$8:$D$10)*(G9492/100)*(E9492/1000)),
IF(C9492="Spirits",
SUM(LOOKUP(2,1/(SRP!$B$2:$B$7&lt;=E9492)/(SRP!$C$2:$C$7&gt;=E9492),SRP!$D$2:$D$7)*(G9492/100)*(E9492/1000)),
IF(AND(C9492="Wine",D9492="Fortified Wines"),
SUM(LOOKUP(2,1/(SRP!$B$26:$B$29&lt;=E9492)/(SRP!$C$26:$C$29&gt;=E9492),SRP!$D$26:$D$29)*(G9492/100)*(E9492/1000)),
IF(C9492="Wine",
SUM(LOOKUP(2,1/(SRP!$B$21:$B$25&lt;=E9492)/(SRP!$C$21:$C$25&gt;=E9492),SRP!$D$21:$D$25)*(G9492/100)*(E9492/1000)),
IF(AND(C9492="Ready to Drink",D9492="RTD-One Pour Cocktail&gt;7%&lt;=14.5"),
SUM(LOOKUP(2,1/(SRP!$B$16:$B$20&lt;=E9492)/(SRP!$C$16:$C$20&gt;=E9492),SRP!$D$16:$D$20)*(G9492/100)*(E9492/1000)),
IF(C9492="Ready to Drink",
SUM(LOOKUP(2,1/(SRP!$B$11:$B$15&lt;=E9492)/(SRP!$C$11:$C$15&gt;=E9492),SRP!$D$11:$D$15)*(G9492/100)*(E9492/1000)),
0)))))),2)</f>
        <v>0</v>
      </c>
      <c r="L9492" s="173" t="str">
        <f t="shared" si="148"/>
        <v/>
      </c>
      <c r="M9492" s="154" t="e">
        <f>VLOOKUP(L9492,'Slope %'!C:D,2,0)</f>
        <v>#N/A</v>
      </c>
    </row>
    <row r="9493" spans="11:13" x14ac:dyDescent="0.25">
      <c r="K9493" s="154" cm="1">
        <f t="array" ref="K9493">ROUND(
IF(C9493="Beer",
SUM(LOOKUP(2,1/(SRP!$B$8:$B$10&lt;=E9493)/(SRP!$C$8:$C$10&gt;=E9493),SRP!$D$8:$D$10)*(G9493/100)*(E9493/1000)),
IF(C9493="Spirits",
SUM(LOOKUP(2,1/(SRP!$B$2:$B$7&lt;=E9493)/(SRP!$C$2:$C$7&gt;=E9493),SRP!$D$2:$D$7)*(G9493/100)*(E9493/1000)),
IF(AND(C9493="Wine",D9493="Fortified Wines"),
SUM(LOOKUP(2,1/(SRP!$B$26:$B$29&lt;=E9493)/(SRP!$C$26:$C$29&gt;=E9493),SRP!$D$26:$D$29)*(G9493/100)*(E9493/1000)),
IF(C9493="Wine",
SUM(LOOKUP(2,1/(SRP!$B$21:$B$25&lt;=E9493)/(SRP!$C$21:$C$25&gt;=E9493),SRP!$D$21:$D$25)*(G9493/100)*(E9493/1000)),
IF(AND(C9493="Ready to Drink",D9493="RTD-One Pour Cocktail&gt;7%&lt;=14.5"),
SUM(LOOKUP(2,1/(SRP!$B$16:$B$20&lt;=E9493)/(SRP!$C$16:$C$20&gt;=E9493),SRP!$D$16:$D$20)*(G9493/100)*(E9493/1000)),
IF(C9493="Ready to Drink",
SUM(LOOKUP(2,1/(SRP!$B$11:$B$15&lt;=E9493)/(SRP!$C$11:$C$15&gt;=E9493),SRP!$D$11:$D$15)*(G9493/100)*(E9493/1000)),
0)))))),2)</f>
        <v>0</v>
      </c>
      <c r="L9493" s="173" t="str">
        <f t="shared" si="148"/>
        <v/>
      </c>
      <c r="M9493" s="154" t="e">
        <f>VLOOKUP(L9493,'Slope %'!C:D,2,0)</f>
        <v>#N/A</v>
      </c>
    </row>
    <row r="9494" spans="11:13" x14ac:dyDescent="0.25">
      <c r="K9494" s="154" cm="1">
        <f t="array" ref="K9494">ROUND(
IF(C9494="Beer",
SUM(LOOKUP(2,1/(SRP!$B$8:$B$10&lt;=E9494)/(SRP!$C$8:$C$10&gt;=E9494),SRP!$D$8:$D$10)*(G9494/100)*(E9494/1000)),
IF(C9494="Spirits",
SUM(LOOKUP(2,1/(SRP!$B$2:$B$7&lt;=E9494)/(SRP!$C$2:$C$7&gt;=E9494),SRP!$D$2:$D$7)*(G9494/100)*(E9494/1000)),
IF(AND(C9494="Wine",D9494="Fortified Wines"),
SUM(LOOKUP(2,1/(SRP!$B$26:$B$29&lt;=E9494)/(SRP!$C$26:$C$29&gt;=E9494),SRP!$D$26:$D$29)*(G9494/100)*(E9494/1000)),
IF(C9494="Wine",
SUM(LOOKUP(2,1/(SRP!$B$21:$B$25&lt;=E9494)/(SRP!$C$21:$C$25&gt;=E9494),SRP!$D$21:$D$25)*(G9494/100)*(E9494/1000)),
IF(AND(C9494="Ready to Drink",D9494="RTD-One Pour Cocktail&gt;7%&lt;=14.5"),
SUM(LOOKUP(2,1/(SRP!$B$16:$B$20&lt;=E9494)/(SRP!$C$16:$C$20&gt;=E9494),SRP!$D$16:$D$20)*(G9494/100)*(E9494/1000)),
IF(C9494="Ready to Drink",
SUM(LOOKUP(2,1/(SRP!$B$11:$B$15&lt;=E9494)/(SRP!$C$11:$C$15&gt;=E9494),SRP!$D$11:$D$15)*(G9494/100)*(E9494/1000)),
0)))))),2)</f>
        <v>0</v>
      </c>
      <c r="L9494" s="173" t="str">
        <f t="shared" si="148"/>
        <v/>
      </c>
      <c r="M9494" s="154" t="e">
        <f>VLOOKUP(L9494,'Slope %'!C:D,2,0)</f>
        <v>#N/A</v>
      </c>
    </row>
    <row r="9495" spans="11:13" x14ac:dyDescent="0.25">
      <c r="K9495" s="154" cm="1">
        <f t="array" ref="K9495">ROUND(
IF(C9495="Beer",
SUM(LOOKUP(2,1/(SRP!$B$8:$B$10&lt;=E9495)/(SRP!$C$8:$C$10&gt;=E9495),SRP!$D$8:$D$10)*(G9495/100)*(E9495/1000)),
IF(C9495="Spirits",
SUM(LOOKUP(2,1/(SRP!$B$2:$B$7&lt;=E9495)/(SRP!$C$2:$C$7&gt;=E9495),SRP!$D$2:$D$7)*(G9495/100)*(E9495/1000)),
IF(AND(C9495="Wine",D9495="Fortified Wines"),
SUM(LOOKUP(2,1/(SRP!$B$26:$B$29&lt;=E9495)/(SRP!$C$26:$C$29&gt;=E9495),SRP!$D$26:$D$29)*(G9495/100)*(E9495/1000)),
IF(C9495="Wine",
SUM(LOOKUP(2,1/(SRP!$B$21:$B$25&lt;=E9495)/(SRP!$C$21:$C$25&gt;=E9495),SRP!$D$21:$D$25)*(G9495/100)*(E9495/1000)),
IF(AND(C9495="Ready to Drink",D9495="RTD-One Pour Cocktail&gt;7%&lt;=14.5"),
SUM(LOOKUP(2,1/(SRP!$B$16:$B$20&lt;=E9495)/(SRP!$C$16:$C$20&gt;=E9495),SRP!$D$16:$D$20)*(G9495/100)*(E9495/1000)),
IF(C9495="Ready to Drink",
SUM(LOOKUP(2,1/(SRP!$B$11:$B$15&lt;=E9495)/(SRP!$C$11:$C$15&gt;=E9495),SRP!$D$11:$D$15)*(G9495/100)*(E9495/1000)),
0)))))),2)</f>
        <v>0</v>
      </c>
      <c r="L9495" s="173" t="str">
        <f t="shared" si="148"/>
        <v/>
      </c>
      <c r="M9495" s="154" t="e">
        <f>VLOOKUP(L9495,'Slope %'!C:D,2,0)</f>
        <v>#N/A</v>
      </c>
    </row>
    <row r="9496" spans="11:13" x14ac:dyDescent="0.25">
      <c r="K9496" s="154" cm="1">
        <f t="array" ref="K9496">ROUND(
IF(C9496="Beer",
SUM(LOOKUP(2,1/(SRP!$B$8:$B$10&lt;=E9496)/(SRP!$C$8:$C$10&gt;=E9496),SRP!$D$8:$D$10)*(G9496/100)*(E9496/1000)),
IF(C9496="Spirits",
SUM(LOOKUP(2,1/(SRP!$B$2:$B$7&lt;=E9496)/(SRP!$C$2:$C$7&gt;=E9496),SRP!$D$2:$D$7)*(G9496/100)*(E9496/1000)),
IF(AND(C9496="Wine",D9496="Fortified Wines"),
SUM(LOOKUP(2,1/(SRP!$B$26:$B$29&lt;=E9496)/(SRP!$C$26:$C$29&gt;=E9496),SRP!$D$26:$D$29)*(G9496/100)*(E9496/1000)),
IF(C9496="Wine",
SUM(LOOKUP(2,1/(SRP!$B$21:$B$25&lt;=E9496)/(SRP!$C$21:$C$25&gt;=E9496),SRP!$D$21:$D$25)*(G9496/100)*(E9496/1000)),
IF(AND(C9496="Ready to Drink",D9496="RTD-One Pour Cocktail&gt;7%&lt;=14.5"),
SUM(LOOKUP(2,1/(SRP!$B$16:$B$20&lt;=E9496)/(SRP!$C$16:$C$20&gt;=E9496),SRP!$D$16:$D$20)*(G9496/100)*(E9496/1000)),
IF(C9496="Ready to Drink",
SUM(LOOKUP(2,1/(SRP!$B$11:$B$15&lt;=E9496)/(SRP!$C$11:$C$15&gt;=E9496),SRP!$D$11:$D$15)*(G9496/100)*(E9496/1000)),
0)))))),2)</f>
        <v>0</v>
      </c>
      <c r="L9496" s="173" t="str">
        <f t="shared" si="148"/>
        <v/>
      </c>
      <c r="M9496" s="154" t="e">
        <f>VLOOKUP(L9496,'Slope %'!C:D,2,0)</f>
        <v>#N/A</v>
      </c>
    </row>
    <row r="9497" spans="11:13" x14ac:dyDescent="0.25">
      <c r="K9497" s="154" cm="1">
        <f t="array" ref="K9497">ROUND(
IF(C9497="Beer",
SUM(LOOKUP(2,1/(SRP!$B$8:$B$10&lt;=E9497)/(SRP!$C$8:$C$10&gt;=E9497),SRP!$D$8:$D$10)*(G9497/100)*(E9497/1000)),
IF(C9497="Spirits",
SUM(LOOKUP(2,1/(SRP!$B$2:$B$7&lt;=E9497)/(SRP!$C$2:$C$7&gt;=E9497),SRP!$D$2:$D$7)*(G9497/100)*(E9497/1000)),
IF(AND(C9497="Wine",D9497="Fortified Wines"),
SUM(LOOKUP(2,1/(SRP!$B$26:$B$29&lt;=E9497)/(SRP!$C$26:$C$29&gt;=E9497),SRP!$D$26:$D$29)*(G9497/100)*(E9497/1000)),
IF(C9497="Wine",
SUM(LOOKUP(2,1/(SRP!$B$21:$B$25&lt;=E9497)/(SRP!$C$21:$C$25&gt;=E9497),SRP!$D$21:$D$25)*(G9497/100)*(E9497/1000)),
IF(AND(C9497="Ready to Drink",D9497="RTD-One Pour Cocktail&gt;7%&lt;=14.5"),
SUM(LOOKUP(2,1/(SRP!$B$16:$B$20&lt;=E9497)/(SRP!$C$16:$C$20&gt;=E9497),SRP!$D$16:$D$20)*(G9497/100)*(E9497/1000)),
IF(C9497="Ready to Drink",
SUM(LOOKUP(2,1/(SRP!$B$11:$B$15&lt;=E9497)/(SRP!$C$11:$C$15&gt;=E9497),SRP!$D$11:$D$15)*(G9497/100)*(E9497/1000)),
0)))))),2)</f>
        <v>0</v>
      </c>
      <c r="L9497" s="173" t="str">
        <f t="shared" si="148"/>
        <v/>
      </c>
      <c r="M9497" s="154" t="e">
        <f>VLOOKUP(L9497,'Slope %'!C:D,2,0)</f>
        <v>#N/A</v>
      </c>
    </row>
    <row r="9498" spans="11:13" x14ac:dyDescent="0.25">
      <c r="K9498" s="154" cm="1">
        <f t="array" ref="K9498">ROUND(
IF(C9498="Beer",
SUM(LOOKUP(2,1/(SRP!$B$8:$B$10&lt;=E9498)/(SRP!$C$8:$C$10&gt;=E9498),SRP!$D$8:$D$10)*(G9498/100)*(E9498/1000)),
IF(C9498="Spirits",
SUM(LOOKUP(2,1/(SRP!$B$2:$B$7&lt;=E9498)/(SRP!$C$2:$C$7&gt;=E9498),SRP!$D$2:$D$7)*(G9498/100)*(E9498/1000)),
IF(AND(C9498="Wine",D9498="Fortified Wines"),
SUM(LOOKUP(2,1/(SRP!$B$26:$B$29&lt;=E9498)/(SRP!$C$26:$C$29&gt;=E9498),SRP!$D$26:$D$29)*(G9498/100)*(E9498/1000)),
IF(C9498="Wine",
SUM(LOOKUP(2,1/(SRP!$B$21:$B$25&lt;=E9498)/(SRP!$C$21:$C$25&gt;=E9498),SRP!$D$21:$D$25)*(G9498/100)*(E9498/1000)),
IF(AND(C9498="Ready to Drink",D9498="RTD-One Pour Cocktail&gt;7%&lt;=14.5"),
SUM(LOOKUP(2,1/(SRP!$B$16:$B$20&lt;=E9498)/(SRP!$C$16:$C$20&gt;=E9498),SRP!$D$16:$D$20)*(G9498/100)*(E9498/1000)),
IF(C9498="Ready to Drink",
SUM(LOOKUP(2,1/(SRP!$B$11:$B$15&lt;=E9498)/(SRP!$C$11:$C$15&gt;=E9498),SRP!$D$11:$D$15)*(G9498/100)*(E9498/1000)),
0)))))),2)</f>
        <v>0</v>
      </c>
      <c r="L9498" s="173" t="str">
        <f t="shared" si="148"/>
        <v/>
      </c>
      <c r="M9498" s="154" t="e">
        <f>VLOOKUP(L9498,'Slope %'!C:D,2,0)</f>
        <v>#N/A</v>
      </c>
    </row>
    <row r="9499" spans="11:13" x14ac:dyDescent="0.25">
      <c r="K9499" s="154" cm="1">
        <f t="array" ref="K9499">ROUND(
IF(C9499="Beer",
SUM(LOOKUP(2,1/(SRP!$B$8:$B$10&lt;=E9499)/(SRP!$C$8:$C$10&gt;=E9499),SRP!$D$8:$D$10)*(G9499/100)*(E9499/1000)),
IF(C9499="Spirits",
SUM(LOOKUP(2,1/(SRP!$B$2:$B$7&lt;=E9499)/(SRP!$C$2:$C$7&gt;=E9499),SRP!$D$2:$D$7)*(G9499/100)*(E9499/1000)),
IF(AND(C9499="Wine",D9499="Fortified Wines"),
SUM(LOOKUP(2,1/(SRP!$B$26:$B$29&lt;=E9499)/(SRP!$C$26:$C$29&gt;=E9499),SRP!$D$26:$D$29)*(G9499/100)*(E9499/1000)),
IF(C9499="Wine",
SUM(LOOKUP(2,1/(SRP!$B$21:$B$25&lt;=E9499)/(SRP!$C$21:$C$25&gt;=E9499),SRP!$D$21:$D$25)*(G9499/100)*(E9499/1000)),
IF(AND(C9499="Ready to Drink",D9499="RTD-One Pour Cocktail&gt;7%&lt;=14.5"),
SUM(LOOKUP(2,1/(SRP!$B$16:$B$20&lt;=E9499)/(SRP!$C$16:$C$20&gt;=E9499),SRP!$D$16:$D$20)*(G9499/100)*(E9499/1000)),
IF(C9499="Ready to Drink",
SUM(LOOKUP(2,1/(SRP!$B$11:$B$15&lt;=E9499)/(SRP!$C$11:$C$15&gt;=E9499),SRP!$D$11:$D$15)*(G9499/100)*(E9499/1000)),
0)))))),2)</f>
        <v>0</v>
      </c>
      <c r="L9499" s="173" t="str">
        <f t="shared" si="148"/>
        <v/>
      </c>
      <c r="M9499" s="154" t="e">
        <f>VLOOKUP(L9499,'Slope %'!C:D,2,0)</f>
        <v>#N/A</v>
      </c>
    </row>
    <row r="9500" spans="11:13" x14ac:dyDescent="0.25">
      <c r="K9500" s="154" cm="1">
        <f t="array" ref="K9500">ROUND(
IF(C9500="Beer",
SUM(LOOKUP(2,1/(SRP!$B$8:$B$10&lt;=E9500)/(SRP!$C$8:$C$10&gt;=E9500),SRP!$D$8:$D$10)*(G9500/100)*(E9500/1000)),
IF(C9500="Spirits",
SUM(LOOKUP(2,1/(SRP!$B$2:$B$7&lt;=E9500)/(SRP!$C$2:$C$7&gt;=E9500),SRP!$D$2:$D$7)*(G9500/100)*(E9500/1000)),
IF(AND(C9500="Wine",D9500="Fortified Wines"),
SUM(LOOKUP(2,1/(SRP!$B$26:$B$29&lt;=E9500)/(SRP!$C$26:$C$29&gt;=E9500),SRP!$D$26:$D$29)*(G9500/100)*(E9500/1000)),
IF(C9500="Wine",
SUM(LOOKUP(2,1/(SRP!$B$21:$B$25&lt;=E9500)/(SRP!$C$21:$C$25&gt;=E9500),SRP!$D$21:$D$25)*(G9500/100)*(E9500/1000)),
IF(AND(C9500="Ready to Drink",D9500="RTD-One Pour Cocktail&gt;7%&lt;=14.5"),
SUM(LOOKUP(2,1/(SRP!$B$16:$B$20&lt;=E9500)/(SRP!$C$16:$C$20&gt;=E9500),SRP!$D$16:$D$20)*(G9500/100)*(E9500/1000)),
IF(C9500="Ready to Drink",
SUM(LOOKUP(2,1/(SRP!$B$11:$B$15&lt;=E9500)/(SRP!$C$11:$C$15&gt;=E9500),SRP!$D$11:$D$15)*(G9500/100)*(E9500/1000)),
0)))))),2)</f>
        <v>0</v>
      </c>
      <c r="L9500" s="173" t="str">
        <f t="shared" si="148"/>
        <v/>
      </c>
      <c r="M9500" s="154" t="e">
        <f>VLOOKUP(L9500,'Slope %'!C:D,2,0)</f>
        <v>#N/A</v>
      </c>
    </row>
    <row r="9501" spans="11:13" x14ac:dyDescent="0.25">
      <c r="K9501" s="154" cm="1">
        <f t="array" ref="K9501">ROUND(
IF(C9501="Beer",
SUM(LOOKUP(2,1/(SRP!$B$8:$B$10&lt;=E9501)/(SRP!$C$8:$C$10&gt;=E9501),SRP!$D$8:$D$10)*(G9501/100)*(E9501/1000)),
IF(C9501="Spirits",
SUM(LOOKUP(2,1/(SRP!$B$2:$B$7&lt;=E9501)/(SRP!$C$2:$C$7&gt;=E9501),SRP!$D$2:$D$7)*(G9501/100)*(E9501/1000)),
IF(AND(C9501="Wine",D9501="Fortified Wines"),
SUM(LOOKUP(2,1/(SRP!$B$26:$B$29&lt;=E9501)/(SRP!$C$26:$C$29&gt;=E9501),SRP!$D$26:$D$29)*(G9501/100)*(E9501/1000)),
IF(C9501="Wine",
SUM(LOOKUP(2,1/(SRP!$B$21:$B$25&lt;=E9501)/(SRP!$C$21:$C$25&gt;=E9501),SRP!$D$21:$D$25)*(G9501/100)*(E9501/1000)),
IF(AND(C9501="Ready to Drink",D9501="RTD-One Pour Cocktail&gt;7%&lt;=14.5"),
SUM(LOOKUP(2,1/(SRP!$B$16:$B$20&lt;=E9501)/(SRP!$C$16:$C$20&gt;=E9501),SRP!$D$16:$D$20)*(G9501/100)*(E9501/1000)),
IF(C9501="Ready to Drink",
SUM(LOOKUP(2,1/(SRP!$B$11:$B$15&lt;=E9501)/(SRP!$C$11:$C$15&gt;=E9501),SRP!$D$11:$D$15)*(G9501/100)*(E9501/1000)),
0)))))),2)</f>
        <v>0</v>
      </c>
      <c r="L9501" s="173" t="str">
        <f t="shared" si="148"/>
        <v/>
      </c>
      <c r="M9501" s="154" t="e">
        <f>VLOOKUP(L9501,'Slope %'!C:D,2,0)</f>
        <v>#N/A</v>
      </c>
    </row>
    <row r="9502" spans="11:13" x14ac:dyDescent="0.25">
      <c r="K9502" s="154" cm="1">
        <f t="array" ref="K9502">ROUND(
IF(C9502="Beer",
SUM(LOOKUP(2,1/(SRP!$B$8:$B$10&lt;=E9502)/(SRP!$C$8:$C$10&gt;=E9502),SRP!$D$8:$D$10)*(G9502/100)*(E9502/1000)),
IF(C9502="Spirits",
SUM(LOOKUP(2,1/(SRP!$B$2:$B$7&lt;=E9502)/(SRP!$C$2:$C$7&gt;=E9502),SRP!$D$2:$D$7)*(G9502/100)*(E9502/1000)),
IF(AND(C9502="Wine",D9502="Fortified Wines"),
SUM(LOOKUP(2,1/(SRP!$B$26:$B$29&lt;=E9502)/(SRP!$C$26:$C$29&gt;=E9502),SRP!$D$26:$D$29)*(G9502/100)*(E9502/1000)),
IF(C9502="Wine",
SUM(LOOKUP(2,1/(SRP!$B$21:$B$25&lt;=E9502)/(SRP!$C$21:$C$25&gt;=E9502),SRP!$D$21:$D$25)*(G9502/100)*(E9502/1000)),
IF(AND(C9502="Ready to Drink",D9502="RTD-One Pour Cocktail&gt;7%&lt;=14.5"),
SUM(LOOKUP(2,1/(SRP!$B$16:$B$20&lt;=E9502)/(SRP!$C$16:$C$20&gt;=E9502),SRP!$D$16:$D$20)*(G9502/100)*(E9502/1000)),
IF(C9502="Ready to Drink",
SUM(LOOKUP(2,1/(SRP!$B$11:$B$15&lt;=E9502)/(SRP!$C$11:$C$15&gt;=E9502),SRP!$D$11:$D$15)*(G9502/100)*(E9502/1000)),
0)))))),2)</f>
        <v>0</v>
      </c>
      <c r="L9502" s="173" t="str">
        <f t="shared" si="148"/>
        <v/>
      </c>
      <c r="M9502" s="154" t="e">
        <f>VLOOKUP(L9502,'Slope %'!C:D,2,0)</f>
        <v>#N/A</v>
      </c>
    </row>
    <row r="9503" spans="11:13" x14ac:dyDescent="0.25">
      <c r="K9503" s="154" cm="1">
        <f t="array" ref="K9503">ROUND(
IF(C9503="Beer",
SUM(LOOKUP(2,1/(SRP!$B$8:$B$10&lt;=E9503)/(SRP!$C$8:$C$10&gt;=E9503),SRP!$D$8:$D$10)*(G9503/100)*(E9503/1000)),
IF(C9503="Spirits",
SUM(LOOKUP(2,1/(SRP!$B$2:$B$7&lt;=E9503)/(SRP!$C$2:$C$7&gt;=E9503),SRP!$D$2:$D$7)*(G9503/100)*(E9503/1000)),
IF(AND(C9503="Wine",D9503="Fortified Wines"),
SUM(LOOKUP(2,1/(SRP!$B$26:$B$29&lt;=E9503)/(SRP!$C$26:$C$29&gt;=E9503),SRP!$D$26:$D$29)*(G9503/100)*(E9503/1000)),
IF(C9503="Wine",
SUM(LOOKUP(2,1/(SRP!$B$21:$B$25&lt;=E9503)/(SRP!$C$21:$C$25&gt;=E9503),SRP!$D$21:$D$25)*(G9503/100)*(E9503/1000)),
IF(AND(C9503="Ready to Drink",D9503="RTD-One Pour Cocktail&gt;7%&lt;=14.5"),
SUM(LOOKUP(2,1/(SRP!$B$16:$B$20&lt;=E9503)/(SRP!$C$16:$C$20&gt;=E9503),SRP!$D$16:$D$20)*(G9503/100)*(E9503/1000)),
IF(C9503="Ready to Drink",
SUM(LOOKUP(2,1/(SRP!$B$11:$B$15&lt;=E9503)/(SRP!$C$11:$C$15&gt;=E9503),SRP!$D$11:$D$15)*(G9503/100)*(E9503/1000)),
0)))))),2)</f>
        <v>0</v>
      </c>
      <c r="L9503" s="173" t="str">
        <f t="shared" si="148"/>
        <v/>
      </c>
      <c r="M9503" s="154" t="e">
        <f>VLOOKUP(L9503,'Slope %'!C:D,2,0)</f>
        <v>#N/A</v>
      </c>
    </row>
    <row r="9504" spans="11:13" x14ac:dyDescent="0.25">
      <c r="K9504" s="154" cm="1">
        <f t="array" ref="K9504">ROUND(
IF(C9504="Beer",
SUM(LOOKUP(2,1/(SRP!$B$8:$B$10&lt;=E9504)/(SRP!$C$8:$C$10&gt;=E9504),SRP!$D$8:$D$10)*(G9504/100)*(E9504/1000)),
IF(C9504="Spirits",
SUM(LOOKUP(2,1/(SRP!$B$2:$B$7&lt;=E9504)/(SRP!$C$2:$C$7&gt;=E9504),SRP!$D$2:$D$7)*(G9504/100)*(E9504/1000)),
IF(AND(C9504="Wine",D9504="Fortified Wines"),
SUM(LOOKUP(2,1/(SRP!$B$26:$B$29&lt;=E9504)/(SRP!$C$26:$C$29&gt;=E9504),SRP!$D$26:$D$29)*(G9504/100)*(E9504/1000)),
IF(C9504="Wine",
SUM(LOOKUP(2,1/(SRP!$B$21:$B$25&lt;=E9504)/(SRP!$C$21:$C$25&gt;=E9504),SRP!$D$21:$D$25)*(G9504/100)*(E9504/1000)),
IF(AND(C9504="Ready to Drink",D9504="RTD-One Pour Cocktail&gt;7%&lt;=14.5"),
SUM(LOOKUP(2,1/(SRP!$B$16:$B$20&lt;=E9504)/(SRP!$C$16:$C$20&gt;=E9504),SRP!$D$16:$D$20)*(G9504/100)*(E9504/1000)),
IF(C9504="Ready to Drink",
SUM(LOOKUP(2,1/(SRP!$B$11:$B$15&lt;=E9504)/(SRP!$C$11:$C$15&gt;=E9504),SRP!$D$11:$D$15)*(G9504/100)*(E9504/1000)),
0)))))),2)</f>
        <v>0</v>
      </c>
      <c r="L9504" s="173" t="str">
        <f t="shared" si="148"/>
        <v/>
      </c>
      <c r="M9504" s="154" t="e">
        <f>VLOOKUP(L9504,'Slope %'!C:D,2,0)</f>
        <v>#N/A</v>
      </c>
    </row>
    <row r="9505" spans="11:13" x14ac:dyDescent="0.25">
      <c r="K9505" s="154" cm="1">
        <f t="array" ref="K9505">ROUND(
IF(C9505="Beer",
SUM(LOOKUP(2,1/(SRP!$B$8:$B$10&lt;=E9505)/(SRP!$C$8:$C$10&gt;=E9505),SRP!$D$8:$D$10)*(G9505/100)*(E9505/1000)),
IF(C9505="Spirits",
SUM(LOOKUP(2,1/(SRP!$B$2:$B$7&lt;=E9505)/(SRP!$C$2:$C$7&gt;=E9505),SRP!$D$2:$D$7)*(G9505/100)*(E9505/1000)),
IF(AND(C9505="Wine",D9505="Fortified Wines"),
SUM(LOOKUP(2,1/(SRP!$B$26:$B$29&lt;=E9505)/(SRP!$C$26:$C$29&gt;=E9505),SRP!$D$26:$D$29)*(G9505/100)*(E9505/1000)),
IF(C9505="Wine",
SUM(LOOKUP(2,1/(SRP!$B$21:$B$25&lt;=E9505)/(SRP!$C$21:$C$25&gt;=E9505),SRP!$D$21:$D$25)*(G9505/100)*(E9505/1000)),
IF(AND(C9505="Ready to Drink",D9505="RTD-One Pour Cocktail&gt;7%&lt;=14.5"),
SUM(LOOKUP(2,1/(SRP!$B$16:$B$20&lt;=E9505)/(SRP!$C$16:$C$20&gt;=E9505),SRP!$D$16:$D$20)*(G9505/100)*(E9505/1000)),
IF(C9505="Ready to Drink",
SUM(LOOKUP(2,1/(SRP!$B$11:$B$15&lt;=E9505)/(SRP!$C$11:$C$15&gt;=E9505),SRP!$D$11:$D$15)*(G9505/100)*(E9505/1000)),
0)))))),2)</f>
        <v>0</v>
      </c>
      <c r="L9505" s="173" t="str">
        <f t="shared" si="148"/>
        <v/>
      </c>
      <c r="M9505" s="154" t="e">
        <f>VLOOKUP(L9505,'Slope %'!C:D,2,0)</f>
        <v>#N/A</v>
      </c>
    </row>
    <row r="9506" spans="11:13" x14ac:dyDescent="0.25">
      <c r="K9506" s="154" cm="1">
        <f t="array" ref="K9506">ROUND(
IF(C9506="Beer",
SUM(LOOKUP(2,1/(SRP!$B$8:$B$10&lt;=E9506)/(SRP!$C$8:$C$10&gt;=E9506),SRP!$D$8:$D$10)*(G9506/100)*(E9506/1000)),
IF(C9506="Spirits",
SUM(LOOKUP(2,1/(SRP!$B$2:$B$7&lt;=E9506)/(SRP!$C$2:$C$7&gt;=E9506),SRP!$D$2:$D$7)*(G9506/100)*(E9506/1000)),
IF(AND(C9506="Wine",D9506="Fortified Wines"),
SUM(LOOKUP(2,1/(SRP!$B$26:$B$29&lt;=E9506)/(SRP!$C$26:$C$29&gt;=E9506),SRP!$D$26:$D$29)*(G9506/100)*(E9506/1000)),
IF(C9506="Wine",
SUM(LOOKUP(2,1/(SRP!$B$21:$B$25&lt;=E9506)/(SRP!$C$21:$C$25&gt;=E9506),SRP!$D$21:$D$25)*(G9506/100)*(E9506/1000)),
IF(AND(C9506="Ready to Drink",D9506="RTD-One Pour Cocktail&gt;7%&lt;=14.5"),
SUM(LOOKUP(2,1/(SRP!$B$16:$B$20&lt;=E9506)/(SRP!$C$16:$C$20&gt;=E9506),SRP!$D$16:$D$20)*(G9506/100)*(E9506/1000)),
IF(C9506="Ready to Drink",
SUM(LOOKUP(2,1/(SRP!$B$11:$B$15&lt;=E9506)/(SRP!$C$11:$C$15&gt;=E9506),SRP!$D$11:$D$15)*(G9506/100)*(E9506/1000)),
0)))))),2)</f>
        <v>0</v>
      </c>
      <c r="L9506" s="173" t="str">
        <f t="shared" si="148"/>
        <v/>
      </c>
      <c r="M9506" s="154" t="e">
        <f>VLOOKUP(L9506,'Slope %'!C:D,2,0)</f>
        <v>#N/A</v>
      </c>
    </row>
    <row r="9507" spans="11:13" x14ac:dyDescent="0.25">
      <c r="K9507" s="154" cm="1">
        <f t="array" ref="K9507">ROUND(
IF(C9507="Beer",
SUM(LOOKUP(2,1/(SRP!$B$8:$B$10&lt;=E9507)/(SRP!$C$8:$C$10&gt;=E9507),SRP!$D$8:$D$10)*(G9507/100)*(E9507/1000)),
IF(C9507="Spirits",
SUM(LOOKUP(2,1/(SRP!$B$2:$B$7&lt;=E9507)/(SRP!$C$2:$C$7&gt;=E9507),SRP!$D$2:$D$7)*(G9507/100)*(E9507/1000)),
IF(AND(C9507="Wine",D9507="Fortified Wines"),
SUM(LOOKUP(2,1/(SRP!$B$26:$B$29&lt;=E9507)/(SRP!$C$26:$C$29&gt;=E9507),SRP!$D$26:$D$29)*(G9507/100)*(E9507/1000)),
IF(C9507="Wine",
SUM(LOOKUP(2,1/(SRP!$B$21:$B$25&lt;=E9507)/(SRP!$C$21:$C$25&gt;=E9507),SRP!$D$21:$D$25)*(G9507/100)*(E9507/1000)),
IF(AND(C9507="Ready to Drink",D9507="RTD-One Pour Cocktail&gt;7%&lt;=14.5"),
SUM(LOOKUP(2,1/(SRP!$B$16:$B$20&lt;=E9507)/(SRP!$C$16:$C$20&gt;=E9507),SRP!$D$16:$D$20)*(G9507/100)*(E9507/1000)),
IF(C9507="Ready to Drink",
SUM(LOOKUP(2,1/(SRP!$B$11:$B$15&lt;=E9507)/(SRP!$C$11:$C$15&gt;=E9507),SRP!$D$11:$D$15)*(G9507/100)*(E9507/1000)),
0)))))),2)</f>
        <v>0</v>
      </c>
      <c r="L9507" s="173" t="str">
        <f t="shared" si="148"/>
        <v/>
      </c>
      <c r="M9507" s="154" t="e">
        <f>VLOOKUP(L9507,'Slope %'!C:D,2,0)</f>
        <v>#N/A</v>
      </c>
    </row>
    <row r="9508" spans="11:13" x14ac:dyDescent="0.25">
      <c r="K9508" s="154" cm="1">
        <f t="array" ref="K9508">ROUND(
IF(C9508="Beer",
SUM(LOOKUP(2,1/(SRP!$B$8:$B$10&lt;=E9508)/(SRP!$C$8:$C$10&gt;=E9508),SRP!$D$8:$D$10)*(G9508/100)*(E9508/1000)),
IF(C9508="Spirits",
SUM(LOOKUP(2,1/(SRP!$B$2:$B$7&lt;=E9508)/(SRP!$C$2:$C$7&gt;=E9508),SRP!$D$2:$D$7)*(G9508/100)*(E9508/1000)),
IF(AND(C9508="Wine",D9508="Fortified Wines"),
SUM(LOOKUP(2,1/(SRP!$B$26:$B$29&lt;=E9508)/(SRP!$C$26:$C$29&gt;=E9508),SRP!$D$26:$D$29)*(G9508/100)*(E9508/1000)),
IF(C9508="Wine",
SUM(LOOKUP(2,1/(SRP!$B$21:$B$25&lt;=E9508)/(SRP!$C$21:$C$25&gt;=E9508),SRP!$D$21:$D$25)*(G9508/100)*(E9508/1000)),
IF(AND(C9508="Ready to Drink",D9508="RTD-One Pour Cocktail&gt;7%&lt;=14.5"),
SUM(LOOKUP(2,1/(SRP!$B$16:$B$20&lt;=E9508)/(SRP!$C$16:$C$20&gt;=E9508),SRP!$D$16:$D$20)*(G9508/100)*(E9508/1000)),
IF(C9508="Ready to Drink",
SUM(LOOKUP(2,1/(SRP!$B$11:$B$15&lt;=E9508)/(SRP!$C$11:$C$15&gt;=E9508),SRP!$D$11:$D$15)*(G9508/100)*(E9508/1000)),
0)))))),2)</f>
        <v>0</v>
      </c>
      <c r="L9508" s="173" t="str">
        <f t="shared" si="148"/>
        <v/>
      </c>
      <c r="M9508" s="154" t="e">
        <f>VLOOKUP(L9508,'Slope %'!C:D,2,0)</f>
        <v>#N/A</v>
      </c>
    </row>
    <row r="9509" spans="11:13" x14ac:dyDescent="0.25">
      <c r="K9509" s="154" cm="1">
        <f t="array" ref="K9509">ROUND(
IF(C9509="Beer",
SUM(LOOKUP(2,1/(SRP!$B$8:$B$10&lt;=E9509)/(SRP!$C$8:$C$10&gt;=E9509),SRP!$D$8:$D$10)*(G9509/100)*(E9509/1000)),
IF(C9509="Spirits",
SUM(LOOKUP(2,1/(SRP!$B$2:$B$7&lt;=E9509)/(SRP!$C$2:$C$7&gt;=E9509),SRP!$D$2:$D$7)*(G9509/100)*(E9509/1000)),
IF(AND(C9509="Wine",D9509="Fortified Wines"),
SUM(LOOKUP(2,1/(SRP!$B$26:$B$29&lt;=E9509)/(SRP!$C$26:$C$29&gt;=E9509),SRP!$D$26:$D$29)*(G9509/100)*(E9509/1000)),
IF(C9509="Wine",
SUM(LOOKUP(2,1/(SRP!$B$21:$B$25&lt;=E9509)/(SRP!$C$21:$C$25&gt;=E9509),SRP!$D$21:$D$25)*(G9509/100)*(E9509/1000)),
IF(AND(C9509="Ready to Drink",D9509="RTD-One Pour Cocktail&gt;7%&lt;=14.5"),
SUM(LOOKUP(2,1/(SRP!$B$16:$B$20&lt;=E9509)/(SRP!$C$16:$C$20&gt;=E9509),SRP!$D$16:$D$20)*(G9509/100)*(E9509/1000)),
IF(C9509="Ready to Drink",
SUM(LOOKUP(2,1/(SRP!$B$11:$B$15&lt;=E9509)/(SRP!$C$11:$C$15&gt;=E9509),SRP!$D$11:$D$15)*(G9509/100)*(E9509/1000)),
0)))))),2)</f>
        <v>0</v>
      </c>
      <c r="L9509" s="173" t="str">
        <f t="shared" si="148"/>
        <v/>
      </c>
      <c r="M9509" s="154" t="e">
        <f>VLOOKUP(L9509,'Slope %'!C:D,2,0)</f>
        <v>#N/A</v>
      </c>
    </row>
    <row r="9510" spans="11:13" x14ac:dyDescent="0.25">
      <c r="K9510" s="154" cm="1">
        <f t="array" ref="K9510">ROUND(
IF(C9510="Beer",
SUM(LOOKUP(2,1/(SRP!$B$8:$B$10&lt;=E9510)/(SRP!$C$8:$C$10&gt;=E9510),SRP!$D$8:$D$10)*(G9510/100)*(E9510/1000)),
IF(C9510="Spirits",
SUM(LOOKUP(2,1/(SRP!$B$2:$B$7&lt;=E9510)/(SRP!$C$2:$C$7&gt;=E9510),SRP!$D$2:$D$7)*(G9510/100)*(E9510/1000)),
IF(AND(C9510="Wine",D9510="Fortified Wines"),
SUM(LOOKUP(2,1/(SRP!$B$26:$B$29&lt;=E9510)/(SRP!$C$26:$C$29&gt;=E9510),SRP!$D$26:$D$29)*(G9510/100)*(E9510/1000)),
IF(C9510="Wine",
SUM(LOOKUP(2,1/(SRP!$B$21:$B$25&lt;=E9510)/(SRP!$C$21:$C$25&gt;=E9510),SRP!$D$21:$D$25)*(G9510/100)*(E9510/1000)),
IF(AND(C9510="Ready to Drink",D9510="RTD-One Pour Cocktail&gt;7%&lt;=14.5"),
SUM(LOOKUP(2,1/(SRP!$B$16:$B$20&lt;=E9510)/(SRP!$C$16:$C$20&gt;=E9510),SRP!$D$16:$D$20)*(G9510/100)*(E9510/1000)),
IF(C9510="Ready to Drink",
SUM(LOOKUP(2,1/(SRP!$B$11:$B$15&lt;=E9510)/(SRP!$C$11:$C$15&gt;=E9510),SRP!$D$11:$D$15)*(G9510/100)*(E9510/1000)),
0)))))),2)</f>
        <v>0</v>
      </c>
      <c r="L9510" s="173" t="str">
        <f t="shared" si="148"/>
        <v/>
      </c>
      <c r="M9510" s="154" t="e">
        <f>VLOOKUP(L9510,'Slope %'!C:D,2,0)</f>
        <v>#N/A</v>
      </c>
    </row>
    <row r="9511" spans="11:13" x14ac:dyDescent="0.25">
      <c r="K9511" s="154" cm="1">
        <f t="array" ref="K9511">ROUND(
IF(C9511="Beer",
SUM(LOOKUP(2,1/(SRP!$B$8:$B$10&lt;=E9511)/(SRP!$C$8:$C$10&gt;=E9511),SRP!$D$8:$D$10)*(G9511/100)*(E9511/1000)),
IF(C9511="Spirits",
SUM(LOOKUP(2,1/(SRP!$B$2:$B$7&lt;=E9511)/(SRP!$C$2:$C$7&gt;=E9511),SRP!$D$2:$D$7)*(G9511/100)*(E9511/1000)),
IF(AND(C9511="Wine",D9511="Fortified Wines"),
SUM(LOOKUP(2,1/(SRP!$B$26:$B$29&lt;=E9511)/(SRP!$C$26:$C$29&gt;=E9511),SRP!$D$26:$D$29)*(G9511/100)*(E9511/1000)),
IF(C9511="Wine",
SUM(LOOKUP(2,1/(SRP!$B$21:$B$25&lt;=E9511)/(SRP!$C$21:$C$25&gt;=E9511),SRP!$D$21:$D$25)*(G9511/100)*(E9511/1000)),
IF(AND(C9511="Ready to Drink",D9511="RTD-One Pour Cocktail&gt;7%&lt;=14.5"),
SUM(LOOKUP(2,1/(SRP!$B$16:$B$20&lt;=E9511)/(SRP!$C$16:$C$20&gt;=E9511),SRP!$D$16:$D$20)*(G9511/100)*(E9511/1000)),
IF(C9511="Ready to Drink",
SUM(LOOKUP(2,1/(SRP!$B$11:$B$15&lt;=E9511)/(SRP!$C$11:$C$15&gt;=E9511),SRP!$D$11:$D$15)*(G9511/100)*(E9511/1000)),
0)))))),2)</f>
        <v>0</v>
      </c>
      <c r="L9511" s="173" t="str">
        <f t="shared" si="148"/>
        <v/>
      </c>
      <c r="M9511" s="154" t="e">
        <f>VLOOKUP(L9511,'Slope %'!C:D,2,0)</f>
        <v>#N/A</v>
      </c>
    </row>
    <row r="9512" spans="11:13" x14ac:dyDescent="0.25">
      <c r="K9512" s="154" cm="1">
        <f t="array" ref="K9512">ROUND(
IF(C9512="Beer",
SUM(LOOKUP(2,1/(SRP!$B$8:$B$10&lt;=E9512)/(SRP!$C$8:$C$10&gt;=E9512),SRP!$D$8:$D$10)*(G9512/100)*(E9512/1000)),
IF(C9512="Spirits",
SUM(LOOKUP(2,1/(SRP!$B$2:$B$7&lt;=E9512)/(SRP!$C$2:$C$7&gt;=E9512),SRP!$D$2:$D$7)*(G9512/100)*(E9512/1000)),
IF(AND(C9512="Wine",D9512="Fortified Wines"),
SUM(LOOKUP(2,1/(SRP!$B$26:$B$29&lt;=E9512)/(SRP!$C$26:$C$29&gt;=E9512),SRP!$D$26:$D$29)*(G9512/100)*(E9512/1000)),
IF(C9512="Wine",
SUM(LOOKUP(2,1/(SRP!$B$21:$B$25&lt;=E9512)/(SRP!$C$21:$C$25&gt;=E9512),SRP!$D$21:$D$25)*(G9512/100)*(E9512/1000)),
IF(AND(C9512="Ready to Drink",D9512="RTD-One Pour Cocktail&gt;7%&lt;=14.5"),
SUM(LOOKUP(2,1/(SRP!$B$16:$B$20&lt;=E9512)/(SRP!$C$16:$C$20&gt;=E9512),SRP!$D$16:$D$20)*(G9512/100)*(E9512/1000)),
IF(C9512="Ready to Drink",
SUM(LOOKUP(2,1/(SRP!$B$11:$B$15&lt;=E9512)/(SRP!$C$11:$C$15&gt;=E9512),SRP!$D$11:$D$15)*(G9512/100)*(E9512/1000)),
0)))))),2)</f>
        <v>0</v>
      </c>
      <c r="L9512" s="173" t="str">
        <f t="shared" si="148"/>
        <v/>
      </c>
      <c r="M9512" s="154" t="e">
        <f>VLOOKUP(L9512,'Slope %'!C:D,2,0)</f>
        <v>#N/A</v>
      </c>
    </row>
    <row r="9513" spans="11:13" x14ac:dyDescent="0.25">
      <c r="K9513" s="154" cm="1">
        <f t="array" ref="K9513">ROUND(
IF(C9513="Beer",
SUM(LOOKUP(2,1/(SRP!$B$8:$B$10&lt;=E9513)/(SRP!$C$8:$C$10&gt;=E9513),SRP!$D$8:$D$10)*(G9513/100)*(E9513/1000)),
IF(C9513="Spirits",
SUM(LOOKUP(2,1/(SRP!$B$2:$B$7&lt;=E9513)/(SRP!$C$2:$C$7&gt;=E9513),SRP!$D$2:$D$7)*(G9513/100)*(E9513/1000)),
IF(AND(C9513="Wine",D9513="Fortified Wines"),
SUM(LOOKUP(2,1/(SRP!$B$26:$B$29&lt;=E9513)/(SRP!$C$26:$C$29&gt;=E9513),SRP!$D$26:$D$29)*(G9513/100)*(E9513/1000)),
IF(C9513="Wine",
SUM(LOOKUP(2,1/(SRP!$B$21:$B$25&lt;=E9513)/(SRP!$C$21:$C$25&gt;=E9513),SRP!$D$21:$D$25)*(G9513/100)*(E9513/1000)),
IF(AND(C9513="Ready to Drink",D9513="RTD-One Pour Cocktail&gt;7%&lt;=14.5"),
SUM(LOOKUP(2,1/(SRP!$B$16:$B$20&lt;=E9513)/(SRP!$C$16:$C$20&gt;=E9513),SRP!$D$16:$D$20)*(G9513/100)*(E9513/1000)),
IF(C9513="Ready to Drink",
SUM(LOOKUP(2,1/(SRP!$B$11:$B$15&lt;=E9513)/(SRP!$C$11:$C$15&gt;=E9513),SRP!$D$11:$D$15)*(G9513/100)*(E9513/1000)),
0)))))),2)</f>
        <v>0</v>
      </c>
      <c r="L9513" s="173" t="str">
        <f t="shared" si="148"/>
        <v/>
      </c>
      <c r="M9513" s="154" t="e">
        <f>VLOOKUP(L9513,'Slope %'!C:D,2,0)</f>
        <v>#N/A</v>
      </c>
    </row>
    <row r="9514" spans="11:13" x14ac:dyDescent="0.25">
      <c r="K9514" s="154" cm="1">
        <f t="array" ref="K9514">ROUND(
IF(C9514="Beer",
SUM(LOOKUP(2,1/(SRP!$B$8:$B$10&lt;=E9514)/(SRP!$C$8:$C$10&gt;=E9514),SRP!$D$8:$D$10)*(G9514/100)*(E9514/1000)),
IF(C9514="Spirits",
SUM(LOOKUP(2,1/(SRP!$B$2:$B$7&lt;=E9514)/(SRP!$C$2:$C$7&gt;=E9514),SRP!$D$2:$D$7)*(G9514/100)*(E9514/1000)),
IF(AND(C9514="Wine",D9514="Fortified Wines"),
SUM(LOOKUP(2,1/(SRP!$B$26:$B$29&lt;=E9514)/(SRP!$C$26:$C$29&gt;=E9514),SRP!$D$26:$D$29)*(G9514/100)*(E9514/1000)),
IF(C9514="Wine",
SUM(LOOKUP(2,1/(SRP!$B$21:$B$25&lt;=E9514)/(SRP!$C$21:$C$25&gt;=E9514),SRP!$D$21:$D$25)*(G9514/100)*(E9514/1000)),
IF(AND(C9514="Ready to Drink",D9514="RTD-One Pour Cocktail&gt;7%&lt;=14.5"),
SUM(LOOKUP(2,1/(SRP!$B$16:$B$20&lt;=E9514)/(SRP!$C$16:$C$20&gt;=E9514),SRP!$D$16:$D$20)*(G9514/100)*(E9514/1000)),
IF(C9514="Ready to Drink",
SUM(LOOKUP(2,1/(SRP!$B$11:$B$15&lt;=E9514)/(SRP!$C$11:$C$15&gt;=E9514),SRP!$D$11:$D$15)*(G9514/100)*(E9514/1000)),
0)))))),2)</f>
        <v>0</v>
      </c>
      <c r="L9514" s="173" t="str">
        <f t="shared" si="148"/>
        <v/>
      </c>
      <c r="M9514" s="154" t="e">
        <f>VLOOKUP(L9514,'Slope %'!C:D,2,0)</f>
        <v>#N/A</v>
      </c>
    </row>
    <row r="9515" spans="11:13" x14ac:dyDescent="0.25">
      <c r="K9515" s="154" cm="1">
        <f t="array" ref="K9515">ROUND(
IF(C9515="Beer",
SUM(LOOKUP(2,1/(SRP!$B$8:$B$10&lt;=E9515)/(SRP!$C$8:$C$10&gt;=E9515),SRP!$D$8:$D$10)*(G9515/100)*(E9515/1000)),
IF(C9515="Spirits",
SUM(LOOKUP(2,1/(SRP!$B$2:$B$7&lt;=E9515)/(SRP!$C$2:$C$7&gt;=E9515),SRP!$D$2:$D$7)*(G9515/100)*(E9515/1000)),
IF(AND(C9515="Wine",D9515="Fortified Wines"),
SUM(LOOKUP(2,1/(SRP!$B$26:$B$29&lt;=E9515)/(SRP!$C$26:$C$29&gt;=E9515),SRP!$D$26:$D$29)*(G9515/100)*(E9515/1000)),
IF(C9515="Wine",
SUM(LOOKUP(2,1/(SRP!$B$21:$B$25&lt;=E9515)/(SRP!$C$21:$C$25&gt;=E9515),SRP!$D$21:$D$25)*(G9515/100)*(E9515/1000)),
IF(AND(C9515="Ready to Drink",D9515="RTD-One Pour Cocktail&gt;7%&lt;=14.5"),
SUM(LOOKUP(2,1/(SRP!$B$16:$B$20&lt;=E9515)/(SRP!$C$16:$C$20&gt;=E9515),SRP!$D$16:$D$20)*(G9515/100)*(E9515/1000)),
IF(C9515="Ready to Drink",
SUM(LOOKUP(2,1/(SRP!$B$11:$B$15&lt;=E9515)/(SRP!$C$11:$C$15&gt;=E9515),SRP!$D$11:$D$15)*(G9515/100)*(E9515/1000)),
0)))))),2)</f>
        <v>0</v>
      </c>
      <c r="L9515" s="173" t="str">
        <f t="shared" si="148"/>
        <v/>
      </c>
      <c r="M9515" s="154" t="e">
        <f>VLOOKUP(L9515,'Slope %'!C:D,2,0)</f>
        <v>#N/A</v>
      </c>
    </row>
    <row r="9516" spans="11:13" x14ac:dyDescent="0.25">
      <c r="K9516" s="154" cm="1">
        <f t="array" ref="K9516">ROUND(
IF(C9516="Beer",
SUM(LOOKUP(2,1/(SRP!$B$8:$B$10&lt;=E9516)/(SRP!$C$8:$C$10&gt;=E9516),SRP!$D$8:$D$10)*(G9516/100)*(E9516/1000)),
IF(C9516="Spirits",
SUM(LOOKUP(2,1/(SRP!$B$2:$B$7&lt;=E9516)/(SRP!$C$2:$C$7&gt;=E9516),SRP!$D$2:$D$7)*(G9516/100)*(E9516/1000)),
IF(AND(C9516="Wine",D9516="Fortified Wines"),
SUM(LOOKUP(2,1/(SRP!$B$26:$B$29&lt;=E9516)/(SRP!$C$26:$C$29&gt;=E9516),SRP!$D$26:$D$29)*(G9516/100)*(E9516/1000)),
IF(C9516="Wine",
SUM(LOOKUP(2,1/(SRP!$B$21:$B$25&lt;=E9516)/(SRP!$C$21:$C$25&gt;=E9516),SRP!$D$21:$D$25)*(G9516/100)*(E9516/1000)),
IF(AND(C9516="Ready to Drink",D9516="RTD-One Pour Cocktail&gt;7%&lt;=14.5"),
SUM(LOOKUP(2,1/(SRP!$B$16:$B$20&lt;=E9516)/(SRP!$C$16:$C$20&gt;=E9516),SRP!$D$16:$D$20)*(G9516/100)*(E9516/1000)),
IF(C9516="Ready to Drink",
SUM(LOOKUP(2,1/(SRP!$B$11:$B$15&lt;=E9516)/(SRP!$C$11:$C$15&gt;=E9516),SRP!$D$11:$D$15)*(G9516/100)*(E9516/1000)),
0)))))),2)</f>
        <v>0</v>
      </c>
      <c r="L9516" s="173" t="str">
        <f t="shared" si="148"/>
        <v/>
      </c>
      <c r="M9516" s="154" t="e">
        <f>VLOOKUP(L9516,'Slope %'!C:D,2,0)</f>
        <v>#N/A</v>
      </c>
    </row>
    <row r="9517" spans="11:13" x14ac:dyDescent="0.25">
      <c r="K9517" s="154" cm="1">
        <f t="array" ref="K9517">ROUND(
IF(C9517="Beer",
SUM(LOOKUP(2,1/(SRP!$B$8:$B$10&lt;=E9517)/(SRP!$C$8:$C$10&gt;=E9517),SRP!$D$8:$D$10)*(G9517/100)*(E9517/1000)),
IF(C9517="Spirits",
SUM(LOOKUP(2,1/(SRP!$B$2:$B$7&lt;=E9517)/(SRP!$C$2:$C$7&gt;=E9517),SRP!$D$2:$D$7)*(G9517/100)*(E9517/1000)),
IF(AND(C9517="Wine",D9517="Fortified Wines"),
SUM(LOOKUP(2,1/(SRP!$B$26:$B$29&lt;=E9517)/(SRP!$C$26:$C$29&gt;=E9517),SRP!$D$26:$D$29)*(G9517/100)*(E9517/1000)),
IF(C9517="Wine",
SUM(LOOKUP(2,1/(SRP!$B$21:$B$25&lt;=E9517)/(SRP!$C$21:$C$25&gt;=E9517),SRP!$D$21:$D$25)*(G9517/100)*(E9517/1000)),
IF(AND(C9517="Ready to Drink",D9517="RTD-One Pour Cocktail&gt;7%&lt;=14.5"),
SUM(LOOKUP(2,1/(SRP!$B$16:$B$20&lt;=E9517)/(SRP!$C$16:$C$20&gt;=E9517),SRP!$D$16:$D$20)*(G9517/100)*(E9517/1000)),
IF(C9517="Ready to Drink",
SUM(LOOKUP(2,1/(SRP!$B$11:$B$15&lt;=E9517)/(SRP!$C$11:$C$15&gt;=E9517),SRP!$D$11:$D$15)*(G9517/100)*(E9517/1000)),
0)))))),2)</f>
        <v>0</v>
      </c>
      <c r="L9517" s="173" t="str">
        <f t="shared" si="148"/>
        <v/>
      </c>
      <c r="M9517" s="154" t="e">
        <f>VLOOKUP(L9517,'Slope %'!C:D,2,0)</f>
        <v>#N/A</v>
      </c>
    </row>
    <row r="9518" spans="11:13" x14ac:dyDescent="0.25">
      <c r="K9518" s="154" cm="1">
        <f t="array" ref="K9518">ROUND(
IF(C9518="Beer",
SUM(LOOKUP(2,1/(SRP!$B$8:$B$10&lt;=E9518)/(SRP!$C$8:$C$10&gt;=E9518),SRP!$D$8:$D$10)*(G9518/100)*(E9518/1000)),
IF(C9518="Spirits",
SUM(LOOKUP(2,1/(SRP!$B$2:$B$7&lt;=E9518)/(SRP!$C$2:$C$7&gt;=E9518),SRP!$D$2:$D$7)*(G9518/100)*(E9518/1000)),
IF(AND(C9518="Wine",D9518="Fortified Wines"),
SUM(LOOKUP(2,1/(SRP!$B$26:$B$29&lt;=E9518)/(SRP!$C$26:$C$29&gt;=E9518),SRP!$D$26:$D$29)*(G9518/100)*(E9518/1000)),
IF(C9518="Wine",
SUM(LOOKUP(2,1/(SRP!$B$21:$B$25&lt;=E9518)/(SRP!$C$21:$C$25&gt;=E9518),SRP!$D$21:$D$25)*(G9518/100)*(E9518/1000)),
IF(AND(C9518="Ready to Drink",D9518="RTD-One Pour Cocktail&gt;7%&lt;=14.5"),
SUM(LOOKUP(2,1/(SRP!$B$16:$B$20&lt;=E9518)/(SRP!$C$16:$C$20&gt;=E9518),SRP!$D$16:$D$20)*(G9518/100)*(E9518/1000)),
IF(C9518="Ready to Drink",
SUM(LOOKUP(2,1/(SRP!$B$11:$B$15&lt;=E9518)/(SRP!$C$11:$C$15&gt;=E9518),SRP!$D$11:$D$15)*(G9518/100)*(E9518/1000)),
0)))))),2)</f>
        <v>0</v>
      </c>
      <c r="L9518" s="173" t="str">
        <f t="shared" si="148"/>
        <v/>
      </c>
      <c r="M9518" s="154" t="e">
        <f>VLOOKUP(L9518,'Slope %'!C:D,2,0)</f>
        <v>#N/A</v>
      </c>
    </row>
    <row r="9519" spans="11:13" x14ac:dyDescent="0.25">
      <c r="K9519" s="154" cm="1">
        <f t="array" ref="K9519">ROUND(
IF(C9519="Beer",
SUM(LOOKUP(2,1/(SRP!$B$8:$B$10&lt;=E9519)/(SRP!$C$8:$C$10&gt;=E9519),SRP!$D$8:$D$10)*(G9519/100)*(E9519/1000)),
IF(C9519="Spirits",
SUM(LOOKUP(2,1/(SRP!$B$2:$B$7&lt;=E9519)/(SRP!$C$2:$C$7&gt;=E9519),SRP!$D$2:$D$7)*(G9519/100)*(E9519/1000)),
IF(AND(C9519="Wine",D9519="Fortified Wines"),
SUM(LOOKUP(2,1/(SRP!$B$26:$B$29&lt;=E9519)/(SRP!$C$26:$C$29&gt;=E9519),SRP!$D$26:$D$29)*(G9519/100)*(E9519/1000)),
IF(C9519="Wine",
SUM(LOOKUP(2,1/(SRP!$B$21:$B$25&lt;=E9519)/(SRP!$C$21:$C$25&gt;=E9519),SRP!$D$21:$D$25)*(G9519/100)*(E9519/1000)),
IF(AND(C9519="Ready to Drink",D9519="RTD-One Pour Cocktail&gt;7%&lt;=14.5"),
SUM(LOOKUP(2,1/(SRP!$B$16:$B$20&lt;=E9519)/(SRP!$C$16:$C$20&gt;=E9519),SRP!$D$16:$D$20)*(G9519/100)*(E9519/1000)),
IF(C9519="Ready to Drink",
SUM(LOOKUP(2,1/(SRP!$B$11:$B$15&lt;=E9519)/(SRP!$C$11:$C$15&gt;=E9519),SRP!$D$11:$D$15)*(G9519/100)*(E9519/1000)),
0)))))),2)</f>
        <v>0</v>
      </c>
      <c r="L9519" s="173" t="str">
        <f t="shared" si="148"/>
        <v/>
      </c>
      <c r="M9519" s="154" t="e">
        <f>VLOOKUP(L9519,'Slope %'!C:D,2,0)</f>
        <v>#N/A</v>
      </c>
    </row>
    <row r="9520" spans="11:13" x14ac:dyDescent="0.25">
      <c r="K9520" s="154" cm="1">
        <f t="array" ref="K9520">ROUND(
IF(C9520="Beer",
SUM(LOOKUP(2,1/(SRP!$B$8:$B$10&lt;=E9520)/(SRP!$C$8:$C$10&gt;=E9520),SRP!$D$8:$D$10)*(G9520/100)*(E9520/1000)),
IF(C9520="Spirits",
SUM(LOOKUP(2,1/(SRP!$B$2:$B$7&lt;=E9520)/(SRP!$C$2:$C$7&gt;=E9520),SRP!$D$2:$D$7)*(G9520/100)*(E9520/1000)),
IF(AND(C9520="Wine",D9520="Fortified Wines"),
SUM(LOOKUP(2,1/(SRP!$B$26:$B$29&lt;=E9520)/(SRP!$C$26:$C$29&gt;=E9520),SRP!$D$26:$D$29)*(G9520/100)*(E9520/1000)),
IF(C9520="Wine",
SUM(LOOKUP(2,1/(SRP!$B$21:$B$25&lt;=E9520)/(SRP!$C$21:$C$25&gt;=E9520),SRP!$D$21:$D$25)*(G9520/100)*(E9520/1000)),
IF(AND(C9520="Ready to Drink",D9520="RTD-One Pour Cocktail&gt;7%&lt;=14.5"),
SUM(LOOKUP(2,1/(SRP!$B$16:$B$20&lt;=E9520)/(SRP!$C$16:$C$20&gt;=E9520),SRP!$D$16:$D$20)*(G9520/100)*(E9520/1000)),
IF(C9520="Ready to Drink",
SUM(LOOKUP(2,1/(SRP!$B$11:$B$15&lt;=E9520)/(SRP!$C$11:$C$15&gt;=E9520),SRP!$D$11:$D$15)*(G9520/100)*(E9520/1000)),
0)))))),2)</f>
        <v>0</v>
      </c>
      <c r="L9520" s="173" t="str">
        <f t="shared" si="148"/>
        <v/>
      </c>
      <c r="M9520" s="154" t="e">
        <f>VLOOKUP(L9520,'Slope %'!C:D,2,0)</f>
        <v>#N/A</v>
      </c>
    </row>
    <row r="9521" spans="11:13" x14ac:dyDescent="0.25">
      <c r="K9521" s="154" cm="1">
        <f t="array" ref="K9521">ROUND(
IF(C9521="Beer",
SUM(LOOKUP(2,1/(SRP!$B$8:$B$10&lt;=E9521)/(SRP!$C$8:$C$10&gt;=E9521),SRP!$D$8:$D$10)*(G9521/100)*(E9521/1000)),
IF(C9521="Spirits",
SUM(LOOKUP(2,1/(SRP!$B$2:$B$7&lt;=E9521)/(SRP!$C$2:$C$7&gt;=E9521),SRP!$D$2:$D$7)*(G9521/100)*(E9521/1000)),
IF(AND(C9521="Wine",D9521="Fortified Wines"),
SUM(LOOKUP(2,1/(SRP!$B$26:$B$29&lt;=E9521)/(SRP!$C$26:$C$29&gt;=E9521),SRP!$D$26:$D$29)*(G9521/100)*(E9521/1000)),
IF(C9521="Wine",
SUM(LOOKUP(2,1/(SRP!$B$21:$B$25&lt;=E9521)/(SRP!$C$21:$C$25&gt;=E9521),SRP!$D$21:$D$25)*(G9521/100)*(E9521/1000)),
IF(AND(C9521="Ready to Drink",D9521="RTD-One Pour Cocktail&gt;7%&lt;=14.5"),
SUM(LOOKUP(2,1/(SRP!$B$16:$B$20&lt;=E9521)/(SRP!$C$16:$C$20&gt;=E9521),SRP!$D$16:$D$20)*(G9521/100)*(E9521/1000)),
IF(C9521="Ready to Drink",
SUM(LOOKUP(2,1/(SRP!$B$11:$B$15&lt;=E9521)/(SRP!$C$11:$C$15&gt;=E9521),SRP!$D$11:$D$15)*(G9521/100)*(E9521/1000)),
0)))))),2)</f>
        <v>0</v>
      </c>
      <c r="L9521" s="173" t="str">
        <f t="shared" si="148"/>
        <v/>
      </c>
      <c r="M9521" s="154" t="e">
        <f>VLOOKUP(L9521,'Slope %'!C:D,2,0)</f>
        <v>#N/A</v>
      </c>
    </row>
    <row r="9522" spans="11:13" x14ac:dyDescent="0.25">
      <c r="K9522" s="154" cm="1">
        <f t="array" ref="K9522">ROUND(
IF(C9522="Beer",
SUM(LOOKUP(2,1/(SRP!$B$8:$B$10&lt;=E9522)/(SRP!$C$8:$C$10&gt;=E9522),SRP!$D$8:$D$10)*(G9522/100)*(E9522/1000)),
IF(C9522="Spirits",
SUM(LOOKUP(2,1/(SRP!$B$2:$B$7&lt;=E9522)/(SRP!$C$2:$C$7&gt;=E9522),SRP!$D$2:$D$7)*(G9522/100)*(E9522/1000)),
IF(AND(C9522="Wine",D9522="Fortified Wines"),
SUM(LOOKUP(2,1/(SRP!$B$26:$B$29&lt;=E9522)/(SRP!$C$26:$C$29&gt;=E9522),SRP!$D$26:$D$29)*(G9522/100)*(E9522/1000)),
IF(C9522="Wine",
SUM(LOOKUP(2,1/(SRP!$B$21:$B$25&lt;=E9522)/(SRP!$C$21:$C$25&gt;=E9522),SRP!$D$21:$D$25)*(G9522/100)*(E9522/1000)),
IF(AND(C9522="Ready to Drink",D9522="RTD-One Pour Cocktail&gt;7%&lt;=14.5"),
SUM(LOOKUP(2,1/(SRP!$B$16:$B$20&lt;=E9522)/(SRP!$C$16:$C$20&gt;=E9522),SRP!$D$16:$D$20)*(G9522/100)*(E9522/1000)),
IF(C9522="Ready to Drink",
SUM(LOOKUP(2,1/(SRP!$B$11:$B$15&lt;=E9522)/(SRP!$C$11:$C$15&gt;=E9522),SRP!$D$11:$D$15)*(G9522/100)*(E9522/1000)),
0)))))),2)</f>
        <v>0</v>
      </c>
      <c r="L9522" s="173" t="str">
        <f t="shared" si="148"/>
        <v/>
      </c>
      <c r="M9522" s="154" t="e">
        <f>VLOOKUP(L9522,'Slope %'!C:D,2,0)</f>
        <v>#N/A</v>
      </c>
    </row>
    <row r="9523" spans="11:13" x14ac:dyDescent="0.25">
      <c r="K9523" s="154" cm="1">
        <f t="array" ref="K9523">ROUND(
IF(C9523="Beer",
SUM(LOOKUP(2,1/(SRP!$B$8:$B$10&lt;=E9523)/(SRP!$C$8:$C$10&gt;=E9523),SRP!$D$8:$D$10)*(G9523/100)*(E9523/1000)),
IF(C9523="Spirits",
SUM(LOOKUP(2,1/(SRP!$B$2:$B$7&lt;=E9523)/(SRP!$C$2:$C$7&gt;=E9523),SRP!$D$2:$D$7)*(G9523/100)*(E9523/1000)),
IF(AND(C9523="Wine",D9523="Fortified Wines"),
SUM(LOOKUP(2,1/(SRP!$B$26:$B$29&lt;=E9523)/(SRP!$C$26:$C$29&gt;=E9523),SRP!$D$26:$D$29)*(G9523/100)*(E9523/1000)),
IF(C9523="Wine",
SUM(LOOKUP(2,1/(SRP!$B$21:$B$25&lt;=E9523)/(SRP!$C$21:$C$25&gt;=E9523),SRP!$D$21:$D$25)*(G9523/100)*(E9523/1000)),
IF(AND(C9523="Ready to Drink",D9523="RTD-One Pour Cocktail&gt;7%&lt;=14.5"),
SUM(LOOKUP(2,1/(SRP!$B$16:$B$20&lt;=E9523)/(SRP!$C$16:$C$20&gt;=E9523),SRP!$D$16:$D$20)*(G9523/100)*(E9523/1000)),
IF(C9523="Ready to Drink",
SUM(LOOKUP(2,1/(SRP!$B$11:$B$15&lt;=E9523)/(SRP!$C$11:$C$15&gt;=E9523),SRP!$D$11:$D$15)*(G9523/100)*(E9523/1000)),
0)))))),2)</f>
        <v>0</v>
      </c>
      <c r="L9523" s="173" t="str">
        <f t="shared" si="148"/>
        <v/>
      </c>
      <c r="M9523" s="154" t="e">
        <f>VLOOKUP(L9523,'Slope %'!C:D,2,0)</f>
        <v>#N/A</v>
      </c>
    </row>
    <row r="9524" spans="11:13" x14ac:dyDescent="0.25">
      <c r="K9524" s="154" cm="1">
        <f t="array" ref="K9524">ROUND(
IF(C9524="Beer",
SUM(LOOKUP(2,1/(SRP!$B$8:$B$10&lt;=E9524)/(SRP!$C$8:$C$10&gt;=E9524),SRP!$D$8:$D$10)*(G9524/100)*(E9524/1000)),
IF(C9524="Spirits",
SUM(LOOKUP(2,1/(SRP!$B$2:$B$7&lt;=E9524)/(SRP!$C$2:$C$7&gt;=E9524),SRP!$D$2:$D$7)*(G9524/100)*(E9524/1000)),
IF(AND(C9524="Wine",D9524="Fortified Wines"),
SUM(LOOKUP(2,1/(SRP!$B$26:$B$29&lt;=E9524)/(SRP!$C$26:$C$29&gt;=E9524),SRP!$D$26:$D$29)*(G9524/100)*(E9524/1000)),
IF(C9524="Wine",
SUM(LOOKUP(2,1/(SRP!$B$21:$B$25&lt;=E9524)/(SRP!$C$21:$C$25&gt;=E9524),SRP!$D$21:$D$25)*(G9524/100)*(E9524/1000)),
IF(AND(C9524="Ready to Drink",D9524="RTD-One Pour Cocktail&gt;7%&lt;=14.5"),
SUM(LOOKUP(2,1/(SRP!$B$16:$B$20&lt;=E9524)/(SRP!$C$16:$C$20&gt;=E9524),SRP!$D$16:$D$20)*(G9524/100)*(E9524/1000)),
IF(C9524="Ready to Drink",
SUM(LOOKUP(2,1/(SRP!$B$11:$B$15&lt;=E9524)/(SRP!$C$11:$C$15&gt;=E9524),SRP!$D$11:$D$15)*(G9524/100)*(E9524/1000)),
0)))))),2)</f>
        <v>0</v>
      </c>
      <c r="L9524" s="173" t="str">
        <f t="shared" si="148"/>
        <v/>
      </c>
      <c r="M9524" s="154" t="e">
        <f>VLOOKUP(L9524,'Slope %'!C:D,2,0)</f>
        <v>#N/A</v>
      </c>
    </row>
    <row r="9525" spans="11:13" x14ac:dyDescent="0.25">
      <c r="K9525" s="154" cm="1">
        <f t="array" ref="K9525">ROUND(
IF(C9525="Beer",
SUM(LOOKUP(2,1/(SRP!$B$8:$B$10&lt;=E9525)/(SRP!$C$8:$C$10&gt;=E9525),SRP!$D$8:$D$10)*(G9525/100)*(E9525/1000)),
IF(C9525="Spirits",
SUM(LOOKUP(2,1/(SRP!$B$2:$B$7&lt;=E9525)/(SRP!$C$2:$C$7&gt;=E9525),SRP!$D$2:$D$7)*(G9525/100)*(E9525/1000)),
IF(AND(C9525="Wine",D9525="Fortified Wines"),
SUM(LOOKUP(2,1/(SRP!$B$26:$B$29&lt;=E9525)/(SRP!$C$26:$C$29&gt;=E9525),SRP!$D$26:$D$29)*(G9525/100)*(E9525/1000)),
IF(C9525="Wine",
SUM(LOOKUP(2,1/(SRP!$B$21:$B$25&lt;=E9525)/(SRP!$C$21:$C$25&gt;=E9525),SRP!$D$21:$D$25)*(G9525/100)*(E9525/1000)),
IF(AND(C9525="Ready to Drink",D9525="RTD-One Pour Cocktail&gt;7%&lt;=14.5"),
SUM(LOOKUP(2,1/(SRP!$B$16:$B$20&lt;=E9525)/(SRP!$C$16:$C$20&gt;=E9525),SRP!$D$16:$D$20)*(G9525/100)*(E9525/1000)),
IF(C9525="Ready to Drink",
SUM(LOOKUP(2,1/(SRP!$B$11:$B$15&lt;=E9525)/(SRP!$C$11:$C$15&gt;=E9525),SRP!$D$11:$D$15)*(G9525/100)*(E9525/1000)),
0)))))),2)</f>
        <v>0</v>
      </c>
      <c r="L9525" s="173" t="str">
        <f t="shared" si="148"/>
        <v/>
      </c>
      <c r="M9525" s="154" t="e">
        <f>VLOOKUP(L9525,'Slope %'!C:D,2,0)</f>
        <v>#N/A</v>
      </c>
    </row>
    <row r="9526" spans="11:13" x14ac:dyDescent="0.25">
      <c r="K9526" s="154" cm="1">
        <f t="array" ref="K9526">ROUND(
IF(C9526="Beer",
SUM(LOOKUP(2,1/(SRP!$B$8:$B$10&lt;=E9526)/(SRP!$C$8:$C$10&gt;=E9526),SRP!$D$8:$D$10)*(G9526/100)*(E9526/1000)),
IF(C9526="Spirits",
SUM(LOOKUP(2,1/(SRP!$B$2:$B$7&lt;=E9526)/(SRP!$C$2:$C$7&gt;=E9526),SRP!$D$2:$D$7)*(G9526/100)*(E9526/1000)),
IF(AND(C9526="Wine",D9526="Fortified Wines"),
SUM(LOOKUP(2,1/(SRP!$B$26:$B$29&lt;=E9526)/(SRP!$C$26:$C$29&gt;=E9526),SRP!$D$26:$D$29)*(G9526/100)*(E9526/1000)),
IF(C9526="Wine",
SUM(LOOKUP(2,1/(SRP!$B$21:$B$25&lt;=E9526)/(SRP!$C$21:$C$25&gt;=E9526),SRP!$D$21:$D$25)*(G9526/100)*(E9526/1000)),
IF(AND(C9526="Ready to Drink",D9526="RTD-One Pour Cocktail&gt;7%&lt;=14.5"),
SUM(LOOKUP(2,1/(SRP!$B$16:$B$20&lt;=E9526)/(SRP!$C$16:$C$20&gt;=E9526),SRP!$D$16:$D$20)*(G9526/100)*(E9526/1000)),
IF(C9526="Ready to Drink",
SUM(LOOKUP(2,1/(SRP!$B$11:$B$15&lt;=E9526)/(SRP!$C$11:$C$15&gt;=E9526),SRP!$D$11:$D$15)*(G9526/100)*(E9526/1000)),
0)))))),2)</f>
        <v>0</v>
      </c>
      <c r="L9526" s="173" t="str">
        <f t="shared" si="148"/>
        <v/>
      </c>
      <c r="M9526" s="154" t="e">
        <f>VLOOKUP(L9526,'Slope %'!C:D,2,0)</f>
        <v>#N/A</v>
      </c>
    </row>
    <row r="9527" spans="11:13" x14ac:dyDescent="0.25">
      <c r="K9527" s="154" cm="1">
        <f t="array" ref="K9527">ROUND(
IF(C9527="Beer",
SUM(LOOKUP(2,1/(SRP!$B$8:$B$10&lt;=E9527)/(SRP!$C$8:$C$10&gt;=E9527),SRP!$D$8:$D$10)*(G9527/100)*(E9527/1000)),
IF(C9527="Spirits",
SUM(LOOKUP(2,1/(SRP!$B$2:$B$7&lt;=E9527)/(SRP!$C$2:$C$7&gt;=E9527),SRP!$D$2:$D$7)*(G9527/100)*(E9527/1000)),
IF(AND(C9527="Wine",D9527="Fortified Wines"),
SUM(LOOKUP(2,1/(SRP!$B$26:$B$29&lt;=E9527)/(SRP!$C$26:$C$29&gt;=E9527),SRP!$D$26:$D$29)*(G9527/100)*(E9527/1000)),
IF(C9527="Wine",
SUM(LOOKUP(2,1/(SRP!$B$21:$B$25&lt;=E9527)/(SRP!$C$21:$C$25&gt;=E9527),SRP!$D$21:$D$25)*(G9527/100)*(E9527/1000)),
IF(AND(C9527="Ready to Drink",D9527="RTD-One Pour Cocktail&gt;7%&lt;=14.5"),
SUM(LOOKUP(2,1/(SRP!$B$16:$B$20&lt;=E9527)/(SRP!$C$16:$C$20&gt;=E9527),SRP!$D$16:$D$20)*(G9527/100)*(E9527/1000)),
IF(C9527="Ready to Drink",
SUM(LOOKUP(2,1/(SRP!$B$11:$B$15&lt;=E9527)/(SRP!$C$11:$C$15&gt;=E9527),SRP!$D$11:$D$15)*(G9527/100)*(E9527/1000)),
0)))))),2)</f>
        <v>0</v>
      </c>
      <c r="L9527" s="173" t="str">
        <f t="shared" si="148"/>
        <v/>
      </c>
      <c r="M9527" s="154" t="e">
        <f>VLOOKUP(L9527,'Slope %'!C:D,2,0)</f>
        <v>#N/A</v>
      </c>
    </row>
    <row r="9528" spans="11:13" x14ac:dyDescent="0.25">
      <c r="K9528" s="154" cm="1">
        <f t="array" ref="K9528">ROUND(
IF(C9528="Beer",
SUM(LOOKUP(2,1/(SRP!$B$8:$B$10&lt;=E9528)/(SRP!$C$8:$C$10&gt;=E9528),SRP!$D$8:$D$10)*(G9528/100)*(E9528/1000)),
IF(C9528="Spirits",
SUM(LOOKUP(2,1/(SRP!$B$2:$B$7&lt;=E9528)/(SRP!$C$2:$C$7&gt;=E9528),SRP!$D$2:$D$7)*(G9528/100)*(E9528/1000)),
IF(AND(C9528="Wine",D9528="Fortified Wines"),
SUM(LOOKUP(2,1/(SRP!$B$26:$B$29&lt;=E9528)/(SRP!$C$26:$C$29&gt;=E9528),SRP!$D$26:$D$29)*(G9528/100)*(E9528/1000)),
IF(C9528="Wine",
SUM(LOOKUP(2,1/(SRP!$B$21:$B$25&lt;=E9528)/(SRP!$C$21:$C$25&gt;=E9528),SRP!$D$21:$D$25)*(G9528/100)*(E9528/1000)),
IF(AND(C9528="Ready to Drink",D9528="RTD-One Pour Cocktail&gt;7%&lt;=14.5"),
SUM(LOOKUP(2,1/(SRP!$B$16:$B$20&lt;=E9528)/(SRP!$C$16:$C$20&gt;=E9528),SRP!$D$16:$D$20)*(G9528/100)*(E9528/1000)),
IF(C9528="Ready to Drink",
SUM(LOOKUP(2,1/(SRP!$B$11:$B$15&lt;=E9528)/(SRP!$C$11:$C$15&gt;=E9528),SRP!$D$11:$D$15)*(G9528/100)*(E9528/1000)),
0)))))),2)</f>
        <v>0</v>
      </c>
      <c r="L9528" s="173" t="str">
        <f t="shared" si="148"/>
        <v/>
      </c>
      <c r="M9528" s="154" t="e">
        <f>VLOOKUP(L9528,'Slope %'!C:D,2,0)</f>
        <v>#N/A</v>
      </c>
    </row>
    <row r="9529" spans="11:13" x14ac:dyDescent="0.25">
      <c r="K9529" s="154" cm="1">
        <f t="array" ref="K9529">ROUND(
IF(C9529="Beer",
SUM(LOOKUP(2,1/(SRP!$B$8:$B$10&lt;=E9529)/(SRP!$C$8:$C$10&gt;=E9529),SRP!$D$8:$D$10)*(G9529/100)*(E9529/1000)),
IF(C9529="Spirits",
SUM(LOOKUP(2,1/(SRP!$B$2:$B$7&lt;=E9529)/(SRP!$C$2:$C$7&gt;=E9529),SRP!$D$2:$D$7)*(G9529/100)*(E9529/1000)),
IF(AND(C9529="Wine",D9529="Fortified Wines"),
SUM(LOOKUP(2,1/(SRP!$B$26:$B$29&lt;=E9529)/(SRP!$C$26:$C$29&gt;=E9529),SRP!$D$26:$D$29)*(G9529/100)*(E9529/1000)),
IF(C9529="Wine",
SUM(LOOKUP(2,1/(SRP!$B$21:$B$25&lt;=E9529)/(SRP!$C$21:$C$25&gt;=E9529),SRP!$D$21:$D$25)*(G9529/100)*(E9529/1000)),
IF(AND(C9529="Ready to Drink",D9529="RTD-One Pour Cocktail&gt;7%&lt;=14.5"),
SUM(LOOKUP(2,1/(SRP!$B$16:$B$20&lt;=E9529)/(SRP!$C$16:$C$20&gt;=E9529),SRP!$D$16:$D$20)*(G9529/100)*(E9529/1000)),
IF(C9529="Ready to Drink",
SUM(LOOKUP(2,1/(SRP!$B$11:$B$15&lt;=E9529)/(SRP!$C$11:$C$15&gt;=E9529),SRP!$D$11:$D$15)*(G9529/100)*(E9529/1000)),
0)))))),2)</f>
        <v>0</v>
      </c>
      <c r="L9529" s="173" t="str">
        <f t="shared" si="148"/>
        <v/>
      </c>
      <c r="M9529" s="154" t="e">
        <f>VLOOKUP(L9529,'Slope %'!C:D,2,0)</f>
        <v>#N/A</v>
      </c>
    </row>
    <row r="9530" spans="11:13" x14ac:dyDescent="0.25">
      <c r="K9530" s="154" cm="1">
        <f t="array" ref="K9530">ROUND(
IF(C9530="Beer",
SUM(LOOKUP(2,1/(SRP!$B$8:$B$10&lt;=E9530)/(SRP!$C$8:$C$10&gt;=E9530),SRP!$D$8:$D$10)*(G9530/100)*(E9530/1000)),
IF(C9530="Spirits",
SUM(LOOKUP(2,1/(SRP!$B$2:$B$7&lt;=E9530)/(SRP!$C$2:$C$7&gt;=E9530),SRP!$D$2:$D$7)*(G9530/100)*(E9530/1000)),
IF(AND(C9530="Wine",D9530="Fortified Wines"),
SUM(LOOKUP(2,1/(SRP!$B$26:$B$29&lt;=E9530)/(SRP!$C$26:$C$29&gt;=E9530),SRP!$D$26:$D$29)*(G9530/100)*(E9530/1000)),
IF(C9530="Wine",
SUM(LOOKUP(2,1/(SRP!$B$21:$B$25&lt;=E9530)/(SRP!$C$21:$C$25&gt;=E9530),SRP!$D$21:$D$25)*(G9530/100)*(E9530/1000)),
IF(AND(C9530="Ready to Drink",D9530="RTD-One Pour Cocktail&gt;7%&lt;=14.5"),
SUM(LOOKUP(2,1/(SRP!$B$16:$B$20&lt;=E9530)/(SRP!$C$16:$C$20&gt;=E9530),SRP!$D$16:$D$20)*(G9530/100)*(E9530/1000)),
IF(C9530="Ready to Drink",
SUM(LOOKUP(2,1/(SRP!$B$11:$B$15&lt;=E9530)/(SRP!$C$11:$C$15&gt;=E9530),SRP!$D$11:$D$15)*(G9530/100)*(E9530/1000)),
0)))))),2)</f>
        <v>0</v>
      </c>
      <c r="L9530" s="173" t="str">
        <f t="shared" si="148"/>
        <v/>
      </c>
      <c r="M9530" s="154" t="e">
        <f>VLOOKUP(L9530,'Slope %'!C:D,2,0)</f>
        <v>#N/A</v>
      </c>
    </row>
    <row r="9531" spans="11:13" x14ac:dyDescent="0.25">
      <c r="K9531" s="154" cm="1">
        <f t="array" ref="K9531">ROUND(
IF(C9531="Beer",
SUM(LOOKUP(2,1/(SRP!$B$8:$B$10&lt;=E9531)/(SRP!$C$8:$C$10&gt;=E9531),SRP!$D$8:$D$10)*(G9531/100)*(E9531/1000)),
IF(C9531="Spirits",
SUM(LOOKUP(2,1/(SRP!$B$2:$B$7&lt;=E9531)/(SRP!$C$2:$C$7&gt;=E9531),SRP!$D$2:$D$7)*(G9531/100)*(E9531/1000)),
IF(AND(C9531="Wine",D9531="Fortified Wines"),
SUM(LOOKUP(2,1/(SRP!$B$26:$B$29&lt;=E9531)/(SRP!$C$26:$C$29&gt;=E9531),SRP!$D$26:$D$29)*(G9531/100)*(E9531/1000)),
IF(C9531="Wine",
SUM(LOOKUP(2,1/(SRP!$B$21:$B$25&lt;=E9531)/(SRP!$C$21:$C$25&gt;=E9531),SRP!$D$21:$D$25)*(G9531/100)*(E9531/1000)),
IF(AND(C9531="Ready to Drink",D9531="RTD-One Pour Cocktail&gt;7%&lt;=14.5"),
SUM(LOOKUP(2,1/(SRP!$B$16:$B$20&lt;=E9531)/(SRP!$C$16:$C$20&gt;=E9531),SRP!$D$16:$D$20)*(G9531/100)*(E9531/1000)),
IF(C9531="Ready to Drink",
SUM(LOOKUP(2,1/(SRP!$B$11:$B$15&lt;=E9531)/(SRP!$C$11:$C$15&gt;=E9531),SRP!$D$11:$D$15)*(G9531/100)*(E9531/1000)),
0)))))),2)</f>
        <v>0</v>
      </c>
      <c r="L9531" s="173" t="str">
        <f t="shared" si="148"/>
        <v/>
      </c>
      <c r="M9531" s="154" t="e">
        <f>VLOOKUP(L9531,'Slope %'!C:D,2,0)</f>
        <v>#N/A</v>
      </c>
    </row>
    <row r="9532" spans="11:13" x14ac:dyDescent="0.25">
      <c r="K9532" s="154" cm="1">
        <f t="array" ref="K9532">ROUND(
IF(C9532="Beer",
SUM(LOOKUP(2,1/(SRP!$B$8:$B$10&lt;=E9532)/(SRP!$C$8:$C$10&gt;=E9532),SRP!$D$8:$D$10)*(G9532/100)*(E9532/1000)),
IF(C9532="Spirits",
SUM(LOOKUP(2,1/(SRP!$B$2:$B$7&lt;=E9532)/(SRP!$C$2:$C$7&gt;=E9532),SRP!$D$2:$D$7)*(G9532/100)*(E9532/1000)),
IF(AND(C9532="Wine",D9532="Fortified Wines"),
SUM(LOOKUP(2,1/(SRP!$B$26:$B$29&lt;=E9532)/(SRP!$C$26:$C$29&gt;=E9532),SRP!$D$26:$D$29)*(G9532/100)*(E9532/1000)),
IF(C9532="Wine",
SUM(LOOKUP(2,1/(SRP!$B$21:$B$25&lt;=E9532)/(SRP!$C$21:$C$25&gt;=E9532),SRP!$D$21:$D$25)*(G9532/100)*(E9532/1000)),
IF(AND(C9532="Ready to Drink",D9532="RTD-One Pour Cocktail&gt;7%&lt;=14.5"),
SUM(LOOKUP(2,1/(SRP!$B$16:$B$20&lt;=E9532)/(SRP!$C$16:$C$20&gt;=E9532),SRP!$D$16:$D$20)*(G9532/100)*(E9532/1000)),
IF(C9532="Ready to Drink",
SUM(LOOKUP(2,1/(SRP!$B$11:$B$15&lt;=E9532)/(SRP!$C$11:$C$15&gt;=E9532),SRP!$D$11:$D$15)*(G9532/100)*(E9532/1000)),
0)))))),2)</f>
        <v>0</v>
      </c>
      <c r="L9532" s="173" t="str">
        <f t="shared" si="148"/>
        <v/>
      </c>
      <c r="M9532" s="154" t="e">
        <f>VLOOKUP(L9532,'Slope %'!C:D,2,0)</f>
        <v>#N/A</v>
      </c>
    </row>
    <row r="9533" spans="11:13" x14ac:dyDescent="0.25">
      <c r="K9533" s="154" cm="1">
        <f t="array" ref="K9533">ROUND(
IF(C9533="Beer",
SUM(LOOKUP(2,1/(SRP!$B$8:$B$10&lt;=E9533)/(SRP!$C$8:$C$10&gt;=E9533),SRP!$D$8:$D$10)*(G9533/100)*(E9533/1000)),
IF(C9533="Spirits",
SUM(LOOKUP(2,1/(SRP!$B$2:$B$7&lt;=E9533)/(SRP!$C$2:$C$7&gt;=E9533),SRP!$D$2:$D$7)*(G9533/100)*(E9533/1000)),
IF(AND(C9533="Wine",D9533="Fortified Wines"),
SUM(LOOKUP(2,1/(SRP!$B$26:$B$29&lt;=E9533)/(SRP!$C$26:$C$29&gt;=E9533),SRP!$D$26:$D$29)*(G9533/100)*(E9533/1000)),
IF(C9533="Wine",
SUM(LOOKUP(2,1/(SRP!$B$21:$B$25&lt;=E9533)/(SRP!$C$21:$C$25&gt;=E9533),SRP!$D$21:$D$25)*(G9533/100)*(E9533/1000)),
IF(AND(C9533="Ready to Drink",D9533="RTD-One Pour Cocktail&gt;7%&lt;=14.5"),
SUM(LOOKUP(2,1/(SRP!$B$16:$B$20&lt;=E9533)/(SRP!$C$16:$C$20&gt;=E9533),SRP!$D$16:$D$20)*(G9533/100)*(E9533/1000)),
IF(C9533="Ready to Drink",
SUM(LOOKUP(2,1/(SRP!$B$11:$B$15&lt;=E9533)/(SRP!$C$11:$C$15&gt;=E9533),SRP!$D$11:$D$15)*(G9533/100)*(E9533/1000)),
0)))))),2)</f>
        <v>0</v>
      </c>
      <c r="L9533" s="173" t="str">
        <f t="shared" si="148"/>
        <v/>
      </c>
      <c r="M9533" s="154" t="e">
        <f>VLOOKUP(L9533,'Slope %'!C:D,2,0)</f>
        <v>#N/A</v>
      </c>
    </row>
    <row r="9534" spans="11:13" x14ac:dyDescent="0.25">
      <c r="K9534" s="154" cm="1">
        <f t="array" ref="K9534">ROUND(
IF(C9534="Beer",
SUM(LOOKUP(2,1/(SRP!$B$8:$B$10&lt;=E9534)/(SRP!$C$8:$C$10&gt;=E9534),SRP!$D$8:$D$10)*(G9534/100)*(E9534/1000)),
IF(C9534="Spirits",
SUM(LOOKUP(2,1/(SRP!$B$2:$B$7&lt;=E9534)/(SRP!$C$2:$C$7&gt;=E9534),SRP!$D$2:$D$7)*(G9534/100)*(E9534/1000)),
IF(AND(C9534="Wine",D9534="Fortified Wines"),
SUM(LOOKUP(2,1/(SRP!$B$26:$B$29&lt;=E9534)/(SRP!$C$26:$C$29&gt;=E9534),SRP!$D$26:$D$29)*(G9534/100)*(E9534/1000)),
IF(C9534="Wine",
SUM(LOOKUP(2,1/(SRP!$B$21:$B$25&lt;=E9534)/(SRP!$C$21:$C$25&gt;=E9534),SRP!$D$21:$D$25)*(G9534/100)*(E9534/1000)),
IF(AND(C9534="Ready to Drink",D9534="RTD-One Pour Cocktail&gt;7%&lt;=14.5"),
SUM(LOOKUP(2,1/(SRP!$B$16:$B$20&lt;=E9534)/(SRP!$C$16:$C$20&gt;=E9534),SRP!$D$16:$D$20)*(G9534/100)*(E9534/1000)),
IF(C9534="Ready to Drink",
SUM(LOOKUP(2,1/(SRP!$B$11:$B$15&lt;=E9534)/(SRP!$C$11:$C$15&gt;=E9534),SRP!$D$11:$D$15)*(G9534/100)*(E9534/1000)),
0)))))),2)</f>
        <v>0</v>
      </c>
      <c r="L9534" s="173" t="str">
        <f t="shared" si="148"/>
        <v/>
      </c>
      <c r="M9534" s="154" t="e">
        <f>VLOOKUP(L9534,'Slope %'!C:D,2,0)</f>
        <v>#N/A</v>
      </c>
    </row>
    <row r="9535" spans="11:13" x14ac:dyDescent="0.25">
      <c r="K9535" s="154" cm="1">
        <f t="array" ref="K9535">ROUND(
IF(C9535="Beer",
SUM(LOOKUP(2,1/(SRP!$B$8:$B$10&lt;=E9535)/(SRP!$C$8:$C$10&gt;=E9535),SRP!$D$8:$D$10)*(G9535/100)*(E9535/1000)),
IF(C9535="Spirits",
SUM(LOOKUP(2,1/(SRP!$B$2:$B$7&lt;=E9535)/(SRP!$C$2:$C$7&gt;=E9535),SRP!$D$2:$D$7)*(G9535/100)*(E9535/1000)),
IF(AND(C9535="Wine",D9535="Fortified Wines"),
SUM(LOOKUP(2,1/(SRP!$B$26:$B$29&lt;=E9535)/(SRP!$C$26:$C$29&gt;=E9535),SRP!$D$26:$D$29)*(G9535/100)*(E9535/1000)),
IF(C9535="Wine",
SUM(LOOKUP(2,1/(SRP!$B$21:$B$25&lt;=E9535)/(SRP!$C$21:$C$25&gt;=E9535),SRP!$D$21:$D$25)*(G9535/100)*(E9535/1000)),
IF(AND(C9535="Ready to Drink",D9535="RTD-One Pour Cocktail&gt;7%&lt;=14.5"),
SUM(LOOKUP(2,1/(SRP!$B$16:$B$20&lt;=E9535)/(SRP!$C$16:$C$20&gt;=E9535),SRP!$D$16:$D$20)*(G9535/100)*(E9535/1000)),
IF(C9535="Ready to Drink",
SUM(LOOKUP(2,1/(SRP!$B$11:$B$15&lt;=E9535)/(SRP!$C$11:$C$15&gt;=E9535),SRP!$D$11:$D$15)*(G9535/100)*(E9535/1000)),
0)))))),2)</f>
        <v>0</v>
      </c>
      <c r="L9535" s="173" t="str">
        <f t="shared" si="148"/>
        <v/>
      </c>
      <c r="M9535" s="154" t="e">
        <f>VLOOKUP(L9535,'Slope %'!C:D,2,0)</f>
        <v>#N/A</v>
      </c>
    </row>
    <row r="9536" spans="11:13" x14ac:dyDescent="0.25">
      <c r="K9536" s="154" cm="1">
        <f t="array" ref="K9536">ROUND(
IF(C9536="Beer",
SUM(LOOKUP(2,1/(SRP!$B$8:$B$10&lt;=E9536)/(SRP!$C$8:$C$10&gt;=E9536),SRP!$D$8:$D$10)*(G9536/100)*(E9536/1000)),
IF(C9536="Spirits",
SUM(LOOKUP(2,1/(SRP!$B$2:$B$7&lt;=E9536)/(SRP!$C$2:$C$7&gt;=E9536),SRP!$D$2:$D$7)*(G9536/100)*(E9536/1000)),
IF(AND(C9536="Wine",D9536="Fortified Wines"),
SUM(LOOKUP(2,1/(SRP!$B$26:$B$29&lt;=E9536)/(SRP!$C$26:$C$29&gt;=E9536),SRP!$D$26:$D$29)*(G9536/100)*(E9536/1000)),
IF(C9536="Wine",
SUM(LOOKUP(2,1/(SRP!$B$21:$B$25&lt;=E9536)/(SRP!$C$21:$C$25&gt;=E9536),SRP!$D$21:$D$25)*(G9536/100)*(E9536/1000)),
IF(AND(C9536="Ready to Drink",D9536="RTD-One Pour Cocktail&gt;7%&lt;=14.5"),
SUM(LOOKUP(2,1/(SRP!$B$16:$B$20&lt;=E9536)/(SRP!$C$16:$C$20&gt;=E9536),SRP!$D$16:$D$20)*(G9536/100)*(E9536/1000)),
IF(C9536="Ready to Drink",
SUM(LOOKUP(2,1/(SRP!$B$11:$B$15&lt;=E9536)/(SRP!$C$11:$C$15&gt;=E9536),SRP!$D$11:$D$15)*(G9536/100)*(E9536/1000)),
0)))))),2)</f>
        <v>0</v>
      </c>
      <c r="L9536" s="173" t="str">
        <f t="shared" si="148"/>
        <v/>
      </c>
      <c r="M9536" s="154" t="e">
        <f>VLOOKUP(L9536,'Slope %'!C:D,2,0)</f>
        <v>#N/A</v>
      </c>
    </row>
    <row r="9537" spans="11:13" x14ac:dyDescent="0.25">
      <c r="K9537" s="154" cm="1">
        <f t="array" ref="K9537">ROUND(
IF(C9537="Beer",
SUM(LOOKUP(2,1/(SRP!$B$8:$B$10&lt;=E9537)/(SRP!$C$8:$C$10&gt;=E9537),SRP!$D$8:$D$10)*(G9537/100)*(E9537/1000)),
IF(C9537="Spirits",
SUM(LOOKUP(2,1/(SRP!$B$2:$B$7&lt;=E9537)/(SRP!$C$2:$C$7&gt;=E9537),SRP!$D$2:$D$7)*(G9537/100)*(E9537/1000)),
IF(AND(C9537="Wine",D9537="Fortified Wines"),
SUM(LOOKUP(2,1/(SRP!$B$26:$B$29&lt;=E9537)/(SRP!$C$26:$C$29&gt;=E9537),SRP!$D$26:$D$29)*(G9537/100)*(E9537/1000)),
IF(C9537="Wine",
SUM(LOOKUP(2,1/(SRP!$B$21:$B$25&lt;=E9537)/(SRP!$C$21:$C$25&gt;=E9537),SRP!$D$21:$D$25)*(G9537/100)*(E9537/1000)),
IF(AND(C9537="Ready to Drink",D9537="RTD-One Pour Cocktail&gt;7%&lt;=14.5"),
SUM(LOOKUP(2,1/(SRP!$B$16:$B$20&lt;=E9537)/(SRP!$C$16:$C$20&gt;=E9537),SRP!$D$16:$D$20)*(G9537/100)*(E9537/1000)),
IF(C9537="Ready to Drink",
SUM(LOOKUP(2,1/(SRP!$B$11:$B$15&lt;=E9537)/(SRP!$C$11:$C$15&gt;=E9537),SRP!$D$11:$D$15)*(G9537/100)*(E9537/1000)),
0)))))),2)</f>
        <v>0</v>
      </c>
      <c r="L9537" s="173" t="str">
        <f t="shared" si="148"/>
        <v/>
      </c>
      <c r="M9537" s="154" t="e">
        <f>VLOOKUP(L9537,'Slope %'!C:D,2,0)</f>
        <v>#N/A</v>
      </c>
    </row>
    <row r="9538" spans="11:13" x14ac:dyDescent="0.25">
      <c r="K9538" s="154" cm="1">
        <f t="array" ref="K9538">ROUND(
IF(C9538="Beer",
SUM(LOOKUP(2,1/(SRP!$B$8:$B$10&lt;=E9538)/(SRP!$C$8:$C$10&gt;=E9538),SRP!$D$8:$D$10)*(G9538/100)*(E9538/1000)),
IF(C9538="Spirits",
SUM(LOOKUP(2,1/(SRP!$B$2:$B$7&lt;=E9538)/(SRP!$C$2:$C$7&gt;=E9538),SRP!$D$2:$D$7)*(G9538/100)*(E9538/1000)),
IF(AND(C9538="Wine",D9538="Fortified Wines"),
SUM(LOOKUP(2,1/(SRP!$B$26:$B$29&lt;=E9538)/(SRP!$C$26:$C$29&gt;=E9538),SRP!$D$26:$D$29)*(G9538/100)*(E9538/1000)),
IF(C9538="Wine",
SUM(LOOKUP(2,1/(SRP!$B$21:$B$25&lt;=E9538)/(SRP!$C$21:$C$25&gt;=E9538),SRP!$D$21:$D$25)*(G9538/100)*(E9538/1000)),
IF(AND(C9538="Ready to Drink",D9538="RTD-One Pour Cocktail&gt;7%&lt;=14.5"),
SUM(LOOKUP(2,1/(SRP!$B$16:$B$20&lt;=E9538)/(SRP!$C$16:$C$20&gt;=E9538),SRP!$D$16:$D$20)*(G9538/100)*(E9538/1000)),
IF(C9538="Ready to Drink",
SUM(LOOKUP(2,1/(SRP!$B$11:$B$15&lt;=E9538)/(SRP!$C$11:$C$15&gt;=E9538),SRP!$D$11:$D$15)*(G9538/100)*(E9538/1000)),
0)))))),2)</f>
        <v>0</v>
      </c>
      <c r="L9538" s="173" t="str">
        <f t="shared" si="148"/>
        <v/>
      </c>
      <c r="M9538" s="154" t="e">
        <f>VLOOKUP(L9538,'Slope %'!C:D,2,0)</f>
        <v>#N/A</v>
      </c>
    </row>
    <row r="9539" spans="11:13" x14ac:dyDescent="0.25">
      <c r="K9539" s="154" cm="1">
        <f t="array" ref="K9539">ROUND(
IF(C9539="Beer",
SUM(LOOKUP(2,1/(SRP!$B$8:$B$10&lt;=E9539)/(SRP!$C$8:$C$10&gt;=E9539),SRP!$D$8:$D$10)*(G9539/100)*(E9539/1000)),
IF(C9539="Spirits",
SUM(LOOKUP(2,1/(SRP!$B$2:$B$7&lt;=E9539)/(SRP!$C$2:$C$7&gt;=E9539),SRP!$D$2:$D$7)*(G9539/100)*(E9539/1000)),
IF(AND(C9539="Wine",D9539="Fortified Wines"),
SUM(LOOKUP(2,1/(SRP!$B$26:$B$29&lt;=E9539)/(SRP!$C$26:$C$29&gt;=E9539),SRP!$D$26:$D$29)*(G9539/100)*(E9539/1000)),
IF(C9539="Wine",
SUM(LOOKUP(2,1/(SRP!$B$21:$B$25&lt;=E9539)/(SRP!$C$21:$C$25&gt;=E9539),SRP!$D$21:$D$25)*(G9539/100)*(E9539/1000)),
IF(AND(C9539="Ready to Drink",D9539="RTD-One Pour Cocktail&gt;7%&lt;=14.5"),
SUM(LOOKUP(2,1/(SRP!$B$16:$B$20&lt;=E9539)/(SRP!$C$16:$C$20&gt;=E9539),SRP!$D$16:$D$20)*(G9539/100)*(E9539/1000)),
IF(C9539="Ready to Drink",
SUM(LOOKUP(2,1/(SRP!$B$11:$B$15&lt;=E9539)/(SRP!$C$11:$C$15&gt;=E9539),SRP!$D$11:$D$15)*(G9539/100)*(E9539/1000)),
0)))))),2)</f>
        <v>0</v>
      </c>
      <c r="L9539" s="173" t="str">
        <f t="shared" ref="L9539:L9602" si="149">(_xlfn.CONCAT(C9539,E9539))</f>
        <v/>
      </c>
      <c r="M9539" s="154" t="e">
        <f>VLOOKUP(L9539,'Slope %'!C:D,2,0)</f>
        <v>#N/A</v>
      </c>
    </row>
    <row r="9540" spans="11:13" x14ac:dyDescent="0.25">
      <c r="K9540" s="154" cm="1">
        <f t="array" ref="K9540">ROUND(
IF(C9540="Beer",
SUM(LOOKUP(2,1/(SRP!$B$8:$B$10&lt;=E9540)/(SRP!$C$8:$C$10&gt;=E9540),SRP!$D$8:$D$10)*(G9540/100)*(E9540/1000)),
IF(C9540="Spirits",
SUM(LOOKUP(2,1/(SRP!$B$2:$B$7&lt;=E9540)/(SRP!$C$2:$C$7&gt;=E9540),SRP!$D$2:$D$7)*(G9540/100)*(E9540/1000)),
IF(AND(C9540="Wine",D9540="Fortified Wines"),
SUM(LOOKUP(2,1/(SRP!$B$26:$B$29&lt;=E9540)/(SRP!$C$26:$C$29&gt;=E9540),SRP!$D$26:$D$29)*(G9540/100)*(E9540/1000)),
IF(C9540="Wine",
SUM(LOOKUP(2,1/(SRP!$B$21:$B$25&lt;=E9540)/(SRP!$C$21:$C$25&gt;=E9540),SRP!$D$21:$D$25)*(G9540/100)*(E9540/1000)),
IF(AND(C9540="Ready to Drink",D9540="RTD-One Pour Cocktail&gt;7%&lt;=14.5"),
SUM(LOOKUP(2,1/(SRP!$B$16:$B$20&lt;=E9540)/(SRP!$C$16:$C$20&gt;=E9540),SRP!$D$16:$D$20)*(G9540/100)*(E9540/1000)),
IF(C9540="Ready to Drink",
SUM(LOOKUP(2,1/(SRP!$B$11:$B$15&lt;=E9540)/(SRP!$C$11:$C$15&gt;=E9540),SRP!$D$11:$D$15)*(G9540/100)*(E9540/1000)),
0)))))),2)</f>
        <v>0</v>
      </c>
      <c r="L9540" s="173" t="str">
        <f t="shared" si="149"/>
        <v/>
      </c>
      <c r="M9540" s="154" t="e">
        <f>VLOOKUP(L9540,'Slope %'!C:D,2,0)</f>
        <v>#N/A</v>
      </c>
    </row>
    <row r="9541" spans="11:13" x14ac:dyDescent="0.25">
      <c r="K9541" s="154" cm="1">
        <f t="array" ref="K9541">ROUND(
IF(C9541="Beer",
SUM(LOOKUP(2,1/(SRP!$B$8:$B$10&lt;=E9541)/(SRP!$C$8:$C$10&gt;=E9541),SRP!$D$8:$D$10)*(G9541/100)*(E9541/1000)),
IF(C9541="Spirits",
SUM(LOOKUP(2,1/(SRP!$B$2:$B$7&lt;=E9541)/(SRP!$C$2:$C$7&gt;=E9541),SRP!$D$2:$D$7)*(G9541/100)*(E9541/1000)),
IF(AND(C9541="Wine",D9541="Fortified Wines"),
SUM(LOOKUP(2,1/(SRP!$B$26:$B$29&lt;=E9541)/(SRP!$C$26:$C$29&gt;=E9541),SRP!$D$26:$D$29)*(G9541/100)*(E9541/1000)),
IF(C9541="Wine",
SUM(LOOKUP(2,1/(SRP!$B$21:$B$25&lt;=E9541)/(SRP!$C$21:$C$25&gt;=E9541),SRP!$D$21:$D$25)*(G9541/100)*(E9541/1000)),
IF(AND(C9541="Ready to Drink",D9541="RTD-One Pour Cocktail&gt;7%&lt;=14.5"),
SUM(LOOKUP(2,1/(SRP!$B$16:$B$20&lt;=E9541)/(SRP!$C$16:$C$20&gt;=E9541),SRP!$D$16:$D$20)*(G9541/100)*(E9541/1000)),
IF(C9541="Ready to Drink",
SUM(LOOKUP(2,1/(SRP!$B$11:$B$15&lt;=E9541)/(SRP!$C$11:$C$15&gt;=E9541),SRP!$D$11:$D$15)*(G9541/100)*(E9541/1000)),
0)))))),2)</f>
        <v>0</v>
      </c>
      <c r="L9541" s="173" t="str">
        <f t="shared" si="149"/>
        <v/>
      </c>
      <c r="M9541" s="154" t="e">
        <f>VLOOKUP(L9541,'Slope %'!C:D,2,0)</f>
        <v>#N/A</v>
      </c>
    </row>
    <row r="9542" spans="11:13" x14ac:dyDescent="0.25">
      <c r="K9542" s="154" cm="1">
        <f t="array" ref="K9542">ROUND(
IF(C9542="Beer",
SUM(LOOKUP(2,1/(SRP!$B$8:$B$10&lt;=E9542)/(SRP!$C$8:$C$10&gt;=E9542),SRP!$D$8:$D$10)*(G9542/100)*(E9542/1000)),
IF(C9542="Spirits",
SUM(LOOKUP(2,1/(SRP!$B$2:$B$7&lt;=E9542)/(SRP!$C$2:$C$7&gt;=E9542),SRP!$D$2:$D$7)*(G9542/100)*(E9542/1000)),
IF(AND(C9542="Wine",D9542="Fortified Wines"),
SUM(LOOKUP(2,1/(SRP!$B$26:$B$29&lt;=E9542)/(SRP!$C$26:$C$29&gt;=E9542),SRP!$D$26:$D$29)*(G9542/100)*(E9542/1000)),
IF(C9542="Wine",
SUM(LOOKUP(2,1/(SRP!$B$21:$B$25&lt;=E9542)/(SRP!$C$21:$C$25&gt;=E9542),SRP!$D$21:$D$25)*(G9542/100)*(E9542/1000)),
IF(AND(C9542="Ready to Drink",D9542="RTD-One Pour Cocktail&gt;7%&lt;=14.5"),
SUM(LOOKUP(2,1/(SRP!$B$16:$B$20&lt;=E9542)/(SRP!$C$16:$C$20&gt;=E9542),SRP!$D$16:$D$20)*(G9542/100)*(E9542/1000)),
IF(C9542="Ready to Drink",
SUM(LOOKUP(2,1/(SRP!$B$11:$B$15&lt;=E9542)/(SRP!$C$11:$C$15&gt;=E9542),SRP!$D$11:$D$15)*(G9542/100)*(E9542/1000)),
0)))))),2)</f>
        <v>0</v>
      </c>
      <c r="L9542" s="173" t="str">
        <f t="shared" si="149"/>
        <v/>
      </c>
      <c r="M9542" s="154" t="e">
        <f>VLOOKUP(L9542,'Slope %'!C:D,2,0)</f>
        <v>#N/A</v>
      </c>
    </row>
    <row r="9543" spans="11:13" x14ac:dyDescent="0.25">
      <c r="K9543" s="154" cm="1">
        <f t="array" ref="K9543">ROUND(
IF(C9543="Beer",
SUM(LOOKUP(2,1/(SRP!$B$8:$B$10&lt;=E9543)/(SRP!$C$8:$C$10&gt;=E9543),SRP!$D$8:$D$10)*(G9543/100)*(E9543/1000)),
IF(C9543="Spirits",
SUM(LOOKUP(2,1/(SRP!$B$2:$B$7&lt;=E9543)/(SRP!$C$2:$C$7&gt;=E9543),SRP!$D$2:$D$7)*(G9543/100)*(E9543/1000)),
IF(AND(C9543="Wine",D9543="Fortified Wines"),
SUM(LOOKUP(2,1/(SRP!$B$26:$B$29&lt;=E9543)/(SRP!$C$26:$C$29&gt;=E9543),SRP!$D$26:$D$29)*(G9543/100)*(E9543/1000)),
IF(C9543="Wine",
SUM(LOOKUP(2,1/(SRP!$B$21:$B$25&lt;=E9543)/(SRP!$C$21:$C$25&gt;=E9543),SRP!$D$21:$D$25)*(G9543/100)*(E9543/1000)),
IF(AND(C9543="Ready to Drink",D9543="RTD-One Pour Cocktail&gt;7%&lt;=14.5"),
SUM(LOOKUP(2,1/(SRP!$B$16:$B$20&lt;=E9543)/(SRP!$C$16:$C$20&gt;=E9543),SRP!$D$16:$D$20)*(G9543/100)*(E9543/1000)),
IF(C9543="Ready to Drink",
SUM(LOOKUP(2,1/(SRP!$B$11:$B$15&lt;=E9543)/(SRP!$C$11:$C$15&gt;=E9543),SRP!$D$11:$D$15)*(G9543/100)*(E9543/1000)),
0)))))),2)</f>
        <v>0</v>
      </c>
      <c r="L9543" s="173" t="str">
        <f t="shared" si="149"/>
        <v/>
      </c>
      <c r="M9543" s="154" t="e">
        <f>VLOOKUP(L9543,'Slope %'!C:D,2,0)</f>
        <v>#N/A</v>
      </c>
    </row>
    <row r="9544" spans="11:13" x14ac:dyDescent="0.25">
      <c r="K9544" s="154" cm="1">
        <f t="array" ref="K9544">ROUND(
IF(C9544="Beer",
SUM(LOOKUP(2,1/(SRP!$B$8:$B$10&lt;=E9544)/(SRP!$C$8:$C$10&gt;=E9544),SRP!$D$8:$D$10)*(G9544/100)*(E9544/1000)),
IF(C9544="Spirits",
SUM(LOOKUP(2,1/(SRP!$B$2:$B$7&lt;=E9544)/(SRP!$C$2:$C$7&gt;=E9544),SRP!$D$2:$D$7)*(G9544/100)*(E9544/1000)),
IF(AND(C9544="Wine",D9544="Fortified Wines"),
SUM(LOOKUP(2,1/(SRP!$B$26:$B$29&lt;=E9544)/(SRP!$C$26:$C$29&gt;=E9544),SRP!$D$26:$D$29)*(G9544/100)*(E9544/1000)),
IF(C9544="Wine",
SUM(LOOKUP(2,1/(SRP!$B$21:$B$25&lt;=E9544)/(SRP!$C$21:$C$25&gt;=E9544),SRP!$D$21:$D$25)*(G9544/100)*(E9544/1000)),
IF(AND(C9544="Ready to Drink",D9544="RTD-One Pour Cocktail&gt;7%&lt;=14.5"),
SUM(LOOKUP(2,1/(SRP!$B$16:$B$20&lt;=E9544)/(SRP!$C$16:$C$20&gt;=E9544),SRP!$D$16:$D$20)*(G9544/100)*(E9544/1000)),
IF(C9544="Ready to Drink",
SUM(LOOKUP(2,1/(SRP!$B$11:$B$15&lt;=E9544)/(SRP!$C$11:$C$15&gt;=E9544),SRP!$D$11:$D$15)*(G9544/100)*(E9544/1000)),
0)))))),2)</f>
        <v>0</v>
      </c>
      <c r="L9544" s="173" t="str">
        <f t="shared" si="149"/>
        <v/>
      </c>
      <c r="M9544" s="154" t="e">
        <f>VLOOKUP(L9544,'Slope %'!C:D,2,0)</f>
        <v>#N/A</v>
      </c>
    </row>
    <row r="9545" spans="11:13" x14ac:dyDescent="0.25">
      <c r="K9545" s="154" cm="1">
        <f t="array" ref="K9545">ROUND(
IF(C9545="Beer",
SUM(LOOKUP(2,1/(SRP!$B$8:$B$10&lt;=E9545)/(SRP!$C$8:$C$10&gt;=E9545),SRP!$D$8:$D$10)*(G9545/100)*(E9545/1000)),
IF(C9545="Spirits",
SUM(LOOKUP(2,1/(SRP!$B$2:$B$7&lt;=E9545)/(SRP!$C$2:$C$7&gt;=E9545),SRP!$D$2:$D$7)*(G9545/100)*(E9545/1000)),
IF(AND(C9545="Wine",D9545="Fortified Wines"),
SUM(LOOKUP(2,1/(SRP!$B$26:$B$29&lt;=E9545)/(SRP!$C$26:$C$29&gt;=E9545),SRP!$D$26:$D$29)*(G9545/100)*(E9545/1000)),
IF(C9545="Wine",
SUM(LOOKUP(2,1/(SRP!$B$21:$B$25&lt;=E9545)/(SRP!$C$21:$C$25&gt;=E9545),SRP!$D$21:$D$25)*(G9545/100)*(E9545/1000)),
IF(AND(C9545="Ready to Drink",D9545="RTD-One Pour Cocktail&gt;7%&lt;=14.5"),
SUM(LOOKUP(2,1/(SRP!$B$16:$B$20&lt;=E9545)/(SRP!$C$16:$C$20&gt;=E9545),SRP!$D$16:$D$20)*(G9545/100)*(E9545/1000)),
IF(C9545="Ready to Drink",
SUM(LOOKUP(2,1/(SRP!$B$11:$B$15&lt;=E9545)/(SRP!$C$11:$C$15&gt;=E9545),SRP!$D$11:$D$15)*(G9545/100)*(E9545/1000)),
0)))))),2)</f>
        <v>0</v>
      </c>
      <c r="L9545" s="173" t="str">
        <f t="shared" si="149"/>
        <v/>
      </c>
      <c r="M9545" s="154" t="e">
        <f>VLOOKUP(L9545,'Slope %'!C:D,2,0)</f>
        <v>#N/A</v>
      </c>
    </row>
    <row r="9546" spans="11:13" x14ac:dyDescent="0.25">
      <c r="K9546" s="154" cm="1">
        <f t="array" ref="K9546">ROUND(
IF(C9546="Beer",
SUM(LOOKUP(2,1/(SRP!$B$8:$B$10&lt;=E9546)/(SRP!$C$8:$C$10&gt;=E9546),SRP!$D$8:$D$10)*(G9546/100)*(E9546/1000)),
IF(C9546="Spirits",
SUM(LOOKUP(2,1/(SRP!$B$2:$B$7&lt;=E9546)/(SRP!$C$2:$C$7&gt;=E9546),SRP!$D$2:$D$7)*(G9546/100)*(E9546/1000)),
IF(AND(C9546="Wine",D9546="Fortified Wines"),
SUM(LOOKUP(2,1/(SRP!$B$26:$B$29&lt;=E9546)/(SRP!$C$26:$C$29&gt;=E9546),SRP!$D$26:$D$29)*(G9546/100)*(E9546/1000)),
IF(C9546="Wine",
SUM(LOOKUP(2,1/(SRP!$B$21:$B$25&lt;=E9546)/(SRP!$C$21:$C$25&gt;=E9546),SRP!$D$21:$D$25)*(G9546/100)*(E9546/1000)),
IF(AND(C9546="Ready to Drink",D9546="RTD-One Pour Cocktail&gt;7%&lt;=14.5"),
SUM(LOOKUP(2,1/(SRP!$B$16:$B$20&lt;=E9546)/(SRP!$C$16:$C$20&gt;=E9546),SRP!$D$16:$D$20)*(G9546/100)*(E9546/1000)),
IF(C9546="Ready to Drink",
SUM(LOOKUP(2,1/(SRP!$B$11:$B$15&lt;=E9546)/(SRP!$C$11:$C$15&gt;=E9546),SRP!$D$11:$D$15)*(G9546/100)*(E9546/1000)),
0)))))),2)</f>
        <v>0</v>
      </c>
      <c r="L9546" s="173" t="str">
        <f t="shared" si="149"/>
        <v/>
      </c>
      <c r="M9546" s="154" t="e">
        <f>VLOOKUP(L9546,'Slope %'!C:D,2,0)</f>
        <v>#N/A</v>
      </c>
    </row>
    <row r="9547" spans="11:13" x14ac:dyDescent="0.25">
      <c r="K9547" s="154" cm="1">
        <f t="array" ref="K9547">ROUND(
IF(C9547="Beer",
SUM(LOOKUP(2,1/(SRP!$B$8:$B$10&lt;=E9547)/(SRP!$C$8:$C$10&gt;=E9547),SRP!$D$8:$D$10)*(G9547/100)*(E9547/1000)),
IF(C9547="Spirits",
SUM(LOOKUP(2,1/(SRP!$B$2:$B$7&lt;=E9547)/(SRP!$C$2:$C$7&gt;=E9547),SRP!$D$2:$D$7)*(G9547/100)*(E9547/1000)),
IF(AND(C9547="Wine",D9547="Fortified Wines"),
SUM(LOOKUP(2,1/(SRP!$B$26:$B$29&lt;=E9547)/(SRP!$C$26:$C$29&gt;=E9547),SRP!$D$26:$D$29)*(G9547/100)*(E9547/1000)),
IF(C9547="Wine",
SUM(LOOKUP(2,1/(SRP!$B$21:$B$25&lt;=E9547)/(SRP!$C$21:$C$25&gt;=E9547),SRP!$D$21:$D$25)*(G9547/100)*(E9547/1000)),
IF(AND(C9547="Ready to Drink",D9547="RTD-One Pour Cocktail&gt;7%&lt;=14.5"),
SUM(LOOKUP(2,1/(SRP!$B$16:$B$20&lt;=E9547)/(SRP!$C$16:$C$20&gt;=E9547),SRP!$D$16:$D$20)*(G9547/100)*(E9547/1000)),
IF(C9547="Ready to Drink",
SUM(LOOKUP(2,1/(SRP!$B$11:$B$15&lt;=E9547)/(SRP!$C$11:$C$15&gt;=E9547),SRP!$D$11:$D$15)*(G9547/100)*(E9547/1000)),
0)))))),2)</f>
        <v>0</v>
      </c>
      <c r="L9547" s="173" t="str">
        <f t="shared" si="149"/>
        <v/>
      </c>
      <c r="M9547" s="154" t="e">
        <f>VLOOKUP(L9547,'Slope %'!C:D,2,0)</f>
        <v>#N/A</v>
      </c>
    </row>
    <row r="9548" spans="11:13" x14ac:dyDescent="0.25">
      <c r="K9548" s="154" cm="1">
        <f t="array" ref="K9548">ROUND(
IF(C9548="Beer",
SUM(LOOKUP(2,1/(SRP!$B$8:$B$10&lt;=E9548)/(SRP!$C$8:$C$10&gt;=E9548),SRP!$D$8:$D$10)*(G9548/100)*(E9548/1000)),
IF(C9548="Spirits",
SUM(LOOKUP(2,1/(SRP!$B$2:$B$7&lt;=E9548)/(SRP!$C$2:$C$7&gt;=E9548),SRP!$D$2:$D$7)*(G9548/100)*(E9548/1000)),
IF(AND(C9548="Wine",D9548="Fortified Wines"),
SUM(LOOKUP(2,1/(SRP!$B$26:$B$29&lt;=E9548)/(SRP!$C$26:$C$29&gt;=E9548),SRP!$D$26:$D$29)*(G9548/100)*(E9548/1000)),
IF(C9548="Wine",
SUM(LOOKUP(2,1/(SRP!$B$21:$B$25&lt;=E9548)/(SRP!$C$21:$C$25&gt;=E9548),SRP!$D$21:$D$25)*(G9548/100)*(E9548/1000)),
IF(AND(C9548="Ready to Drink",D9548="RTD-One Pour Cocktail&gt;7%&lt;=14.5"),
SUM(LOOKUP(2,1/(SRP!$B$16:$B$20&lt;=E9548)/(SRP!$C$16:$C$20&gt;=E9548),SRP!$D$16:$D$20)*(G9548/100)*(E9548/1000)),
IF(C9548="Ready to Drink",
SUM(LOOKUP(2,1/(SRP!$B$11:$B$15&lt;=E9548)/(SRP!$C$11:$C$15&gt;=E9548),SRP!$D$11:$D$15)*(G9548/100)*(E9548/1000)),
0)))))),2)</f>
        <v>0</v>
      </c>
      <c r="L9548" s="173" t="str">
        <f t="shared" si="149"/>
        <v/>
      </c>
      <c r="M9548" s="154" t="e">
        <f>VLOOKUP(L9548,'Slope %'!C:D,2,0)</f>
        <v>#N/A</v>
      </c>
    </row>
    <row r="9549" spans="11:13" x14ac:dyDescent="0.25">
      <c r="K9549" s="154" cm="1">
        <f t="array" ref="K9549">ROUND(
IF(C9549="Beer",
SUM(LOOKUP(2,1/(SRP!$B$8:$B$10&lt;=E9549)/(SRP!$C$8:$C$10&gt;=E9549),SRP!$D$8:$D$10)*(G9549/100)*(E9549/1000)),
IF(C9549="Spirits",
SUM(LOOKUP(2,1/(SRP!$B$2:$B$7&lt;=E9549)/(SRP!$C$2:$C$7&gt;=E9549),SRP!$D$2:$D$7)*(G9549/100)*(E9549/1000)),
IF(AND(C9549="Wine",D9549="Fortified Wines"),
SUM(LOOKUP(2,1/(SRP!$B$26:$B$29&lt;=E9549)/(SRP!$C$26:$C$29&gt;=E9549),SRP!$D$26:$D$29)*(G9549/100)*(E9549/1000)),
IF(C9549="Wine",
SUM(LOOKUP(2,1/(SRP!$B$21:$B$25&lt;=E9549)/(SRP!$C$21:$C$25&gt;=E9549),SRP!$D$21:$D$25)*(G9549/100)*(E9549/1000)),
IF(AND(C9549="Ready to Drink",D9549="RTD-One Pour Cocktail&gt;7%&lt;=14.5"),
SUM(LOOKUP(2,1/(SRP!$B$16:$B$20&lt;=E9549)/(SRP!$C$16:$C$20&gt;=E9549),SRP!$D$16:$D$20)*(G9549/100)*(E9549/1000)),
IF(C9549="Ready to Drink",
SUM(LOOKUP(2,1/(SRP!$B$11:$B$15&lt;=E9549)/(SRP!$C$11:$C$15&gt;=E9549),SRP!$D$11:$D$15)*(G9549/100)*(E9549/1000)),
0)))))),2)</f>
        <v>0</v>
      </c>
      <c r="L9549" s="173" t="str">
        <f t="shared" si="149"/>
        <v/>
      </c>
      <c r="M9549" s="154" t="e">
        <f>VLOOKUP(L9549,'Slope %'!C:D,2,0)</f>
        <v>#N/A</v>
      </c>
    </row>
    <row r="9550" spans="11:13" x14ac:dyDescent="0.25">
      <c r="K9550" s="154" cm="1">
        <f t="array" ref="K9550">ROUND(
IF(C9550="Beer",
SUM(LOOKUP(2,1/(SRP!$B$8:$B$10&lt;=E9550)/(SRP!$C$8:$C$10&gt;=E9550),SRP!$D$8:$D$10)*(G9550/100)*(E9550/1000)),
IF(C9550="Spirits",
SUM(LOOKUP(2,1/(SRP!$B$2:$B$7&lt;=E9550)/(SRP!$C$2:$C$7&gt;=E9550),SRP!$D$2:$D$7)*(G9550/100)*(E9550/1000)),
IF(AND(C9550="Wine",D9550="Fortified Wines"),
SUM(LOOKUP(2,1/(SRP!$B$26:$B$29&lt;=E9550)/(SRP!$C$26:$C$29&gt;=E9550),SRP!$D$26:$D$29)*(G9550/100)*(E9550/1000)),
IF(C9550="Wine",
SUM(LOOKUP(2,1/(SRP!$B$21:$B$25&lt;=E9550)/(SRP!$C$21:$C$25&gt;=E9550),SRP!$D$21:$D$25)*(G9550/100)*(E9550/1000)),
IF(AND(C9550="Ready to Drink",D9550="RTD-One Pour Cocktail&gt;7%&lt;=14.5"),
SUM(LOOKUP(2,1/(SRP!$B$16:$B$20&lt;=E9550)/(SRP!$C$16:$C$20&gt;=E9550),SRP!$D$16:$D$20)*(G9550/100)*(E9550/1000)),
IF(C9550="Ready to Drink",
SUM(LOOKUP(2,1/(SRP!$B$11:$B$15&lt;=E9550)/(SRP!$C$11:$C$15&gt;=E9550),SRP!$D$11:$D$15)*(G9550/100)*(E9550/1000)),
0)))))),2)</f>
        <v>0</v>
      </c>
      <c r="L9550" s="173" t="str">
        <f t="shared" si="149"/>
        <v/>
      </c>
      <c r="M9550" s="154" t="e">
        <f>VLOOKUP(L9550,'Slope %'!C:D,2,0)</f>
        <v>#N/A</v>
      </c>
    </row>
    <row r="9551" spans="11:13" x14ac:dyDescent="0.25">
      <c r="K9551" s="154" cm="1">
        <f t="array" ref="K9551">ROUND(
IF(C9551="Beer",
SUM(LOOKUP(2,1/(SRP!$B$8:$B$10&lt;=E9551)/(SRP!$C$8:$C$10&gt;=E9551),SRP!$D$8:$D$10)*(G9551/100)*(E9551/1000)),
IF(C9551="Spirits",
SUM(LOOKUP(2,1/(SRP!$B$2:$B$7&lt;=E9551)/(SRP!$C$2:$C$7&gt;=E9551),SRP!$D$2:$D$7)*(G9551/100)*(E9551/1000)),
IF(AND(C9551="Wine",D9551="Fortified Wines"),
SUM(LOOKUP(2,1/(SRP!$B$26:$B$29&lt;=E9551)/(SRP!$C$26:$C$29&gt;=E9551),SRP!$D$26:$D$29)*(G9551/100)*(E9551/1000)),
IF(C9551="Wine",
SUM(LOOKUP(2,1/(SRP!$B$21:$B$25&lt;=E9551)/(SRP!$C$21:$C$25&gt;=E9551),SRP!$D$21:$D$25)*(G9551/100)*(E9551/1000)),
IF(AND(C9551="Ready to Drink",D9551="RTD-One Pour Cocktail&gt;7%&lt;=14.5"),
SUM(LOOKUP(2,1/(SRP!$B$16:$B$20&lt;=E9551)/(SRP!$C$16:$C$20&gt;=E9551),SRP!$D$16:$D$20)*(G9551/100)*(E9551/1000)),
IF(C9551="Ready to Drink",
SUM(LOOKUP(2,1/(SRP!$B$11:$B$15&lt;=E9551)/(SRP!$C$11:$C$15&gt;=E9551),SRP!$D$11:$D$15)*(G9551/100)*(E9551/1000)),
0)))))),2)</f>
        <v>0</v>
      </c>
      <c r="L9551" s="173" t="str">
        <f t="shared" si="149"/>
        <v/>
      </c>
      <c r="M9551" s="154" t="e">
        <f>VLOOKUP(L9551,'Slope %'!C:D,2,0)</f>
        <v>#N/A</v>
      </c>
    </row>
    <row r="9552" spans="11:13" x14ac:dyDescent="0.25">
      <c r="K9552" s="154" cm="1">
        <f t="array" ref="K9552">ROUND(
IF(C9552="Beer",
SUM(LOOKUP(2,1/(SRP!$B$8:$B$10&lt;=E9552)/(SRP!$C$8:$C$10&gt;=E9552),SRP!$D$8:$D$10)*(G9552/100)*(E9552/1000)),
IF(C9552="Spirits",
SUM(LOOKUP(2,1/(SRP!$B$2:$B$7&lt;=E9552)/(SRP!$C$2:$C$7&gt;=E9552),SRP!$D$2:$D$7)*(G9552/100)*(E9552/1000)),
IF(AND(C9552="Wine",D9552="Fortified Wines"),
SUM(LOOKUP(2,1/(SRP!$B$26:$B$29&lt;=E9552)/(SRP!$C$26:$C$29&gt;=E9552),SRP!$D$26:$D$29)*(G9552/100)*(E9552/1000)),
IF(C9552="Wine",
SUM(LOOKUP(2,1/(SRP!$B$21:$B$25&lt;=E9552)/(SRP!$C$21:$C$25&gt;=E9552),SRP!$D$21:$D$25)*(G9552/100)*(E9552/1000)),
IF(AND(C9552="Ready to Drink",D9552="RTD-One Pour Cocktail&gt;7%&lt;=14.5"),
SUM(LOOKUP(2,1/(SRP!$B$16:$B$20&lt;=E9552)/(SRP!$C$16:$C$20&gt;=E9552),SRP!$D$16:$D$20)*(G9552/100)*(E9552/1000)),
IF(C9552="Ready to Drink",
SUM(LOOKUP(2,1/(SRP!$B$11:$B$15&lt;=E9552)/(SRP!$C$11:$C$15&gt;=E9552),SRP!$D$11:$D$15)*(G9552/100)*(E9552/1000)),
0)))))),2)</f>
        <v>0</v>
      </c>
      <c r="L9552" s="173" t="str">
        <f t="shared" si="149"/>
        <v/>
      </c>
      <c r="M9552" s="154" t="e">
        <f>VLOOKUP(L9552,'Slope %'!C:D,2,0)</f>
        <v>#N/A</v>
      </c>
    </row>
    <row r="9553" spans="11:13" x14ac:dyDescent="0.25">
      <c r="K9553" s="154" cm="1">
        <f t="array" ref="K9553">ROUND(
IF(C9553="Beer",
SUM(LOOKUP(2,1/(SRP!$B$8:$B$10&lt;=E9553)/(SRP!$C$8:$C$10&gt;=E9553),SRP!$D$8:$D$10)*(G9553/100)*(E9553/1000)),
IF(C9553="Spirits",
SUM(LOOKUP(2,1/(SRP!$B$2:$B$7&lt;=E9553)/(SRP!$C$2:$C$7&gt;=E9553),SRP!$D$2:$D$7)*(G9553/100)*(E9553/1000)),
IF(AND(C9553="Wine",D9553="Fortified Wines"),
SUM(LOOKUP(2,1/(SRP!$B$26:$B$29&lt;=E9553)/(SRP!$C$26:$C$29&gt;=E9553),SRP!$D$26:$D$29)*(G9553/100)*(E9553/1000)),
IF(C9553="Wine",
SUM(LOOKUP(2,1/(SRP!$B$21:$B$25&lt;=E9553)/(SRP!$C$21:$C$25&gt;=E9553),SRP!$D$21:$D$25)*(G9553/100)*(E9553/1000)),
IF(AND(C9553="Ready to Drink",D9553="RTD-One Pour Cocktail&gt;7%&lt;=14.5"),
SUM(LOOKUP(2,1/(SRP!$B$16:$B$20&lt;=E9553)/(SRP!$C$16:$C$20&gt;=E9553),SRP!$D$16:$D$20)*(G9553/100)*(E9553/1000)),
IF(C9553="Ready to Drink",
SUM(LOOKUP(2,1/(SRP!$B$11:$B$15&lt;=E9553)/(SRP!$C$11:$C$15&gt;=E9553),SRP!$D$11:$D$15)*(G9553/100)*(E9553/1000)),
0)))))),2)</f>
        <v>0</v>
      </c>
      <c r="L9553" s="173" t="str">
        <f t="shared" si="149"/>
        <v/>
      </c>
      <c r="M9553" s="154" t="e">
        <f>VLOOKUP(L9553,'Slope %'!C:D,2,0)</f>
        <v>#N/A</v>
      </c>
    </row>
    <row r="9554" spans="11:13" x14ac:dyDescent="0.25">
      <c r="K9554" s="154" cm="1">
        <f t="array" ref="K9554">ROUND(
IF(C9554="Beer",
SUM(LOOKUP(2,1/(SRP!$B$8:$B$10&lt;=E9554)/(SRP!$C$8:$C$10&gt;=E9554),SRP!$D$8:$D$10)*(G9554/100)*(E9554/1000)),
IF(C9554="Spirits",
SUM(LOOKUP(2,1/(SRP!$B$2:$B$7&lt;=E9554)/(SRP!$C$2:$C$7&gt;=E9554),SRP!$D$2:$D$7)*(G9554/100)*(E9554/1000)),
IF(AND(C9554="Wine",D9554="Fortified Wines"),
SUM(LOOKUP(2,1/(SRP!$B$26:$B$29&lt;=E9554)/(SRP!$C$26:$C$29&gt;=E9554),SRP!$D$26:$D$29)*(G9554/100)*(E9554/1000)),
IF(C9554="Wine",
SUM(LOOKUP(2,1/(SRP!$B$21:$B$25&lt;=E9554)/(SRP!$C$21:$C$25&gt;=E9554),SRP!$D$21:$D$25)*(G9554/100)*(E9554/1000)),
IF(AND(C9554="Ready to Drink",D9554="RTD-One Pour Cocktail&gt;7%&lt;=14.5"),
SUM(LOOKUP(2,1/(SRP!$B$16:$B$20&lt;=E9554)/(SRP!$C$16:$C$20&gt;=E9554),SRP!$D$16:$D$20)*(G9554/100)*(E9554/1000)),
IF(C9554="Ready to Drink",
SUM(LOOKUP(2,1/(SRP!$B$11:$B$15&lt;=E9554)/(SRP!$C$11:$C$15&gt;=E9554),SRP!$D$11:$D$15)*(G9554/100)*(E9554/1000)),
0)))))),2)</f>
        <v>0</v>
      </c>
      <c r="L9554" s="173" t="str">
        <f t="shared" si="149"/>
        <v/>
      </c>
      <c r="M9554" s="154" t="e">
        <f>VLOOKUP(L9554,'Slope %'!C:D,2,0)</f>
        <v>#N/A</v>
      </c>
    </row>
    <row r="9555" spans="11:13" x14ac:dyDescent="0.25">
      <c r="K9555" s="154" cm="1">
        <f t="array" ref="K9555">ROUND(
IF(C9555="Beer",
SUM(LOOKUP(2,1/(SRP!$B$8:$B$10&lt;=E9555)/(SRP!$C$8:$C$10&gt;=E9555),SRP!$D$8:$D$10)*(G9555/100)*(E9555/1000)),
IF(C9555="Spirits",
SUM(LOOKUP(2,1/(SRP!$B$2:$B$7&lt;=E9555)/(SRP!$C$2:$C$7&gt;=E9555),SRP!$D$2:$D$7)*(G9555/100)*(E9555/1000)),
IF(AND(C9555="Wine",D9555="Fortified Wines"),
SUM(LOOKUP(2,1/(SRP!$B$26:$B$29&lt;=E9555)/(SRP!$C$26:$C$29&gt;=E9555),SRP!$D$26:$D$29)*(G9555/100)*(E9555/1000)),
IF(C9555="Wine",
SUM(LOOKUP(2,1/(SRP!$B$21:$B$25&lt;=E9555)/(SRP!$C$21:$C$25&gt;=E9555),SRP!$D$21:$D$25)*(G9555/100)*(E9555/1000)),
IF(AND(C9555="Ready to Drink",D9555="RTD-One Pour Cocktail&gt;7%&lt;=14.5"),
SUM(LOOKUP(2,1/(SRP!$B$16:$B$20&lt;=E9555)/(SRP!$C$16:$C$20&gt;=E9555),SRP!$D$16:$D$20)*(G9555/100)*(E9555/1000)),
IF(C9555="Ready to Drink",
SUM(LOOKUP(2,1/(SRP!$B$11:$B$15&lt;=E9555)/(SRP!$C$11:$C$15&gt;=E9555),SRP!$D$11:$D$15)*(G9555/100)*(E9555/1000)),
0)))))),2)</f>
        <v>0</v>
      </c>
      <c r="L9555" s="173" t="str">
        <f t="shared" si="149"/>
        <v/>
      </c>
      <c r="M9555" s="154" t="e">
        <f>VLOOKUP(L9555,'Slope %'!C:D,2,0)</f>
        <v>#N/A</v>
      </c>
    </row>
    <row r="9556" spans="11:13" x14ac:dyDescent="0.25">
      <c r="K9556" s="154" cm="1">
        <f t="array" ref="K9556">ROUND(
IF(C9556="Beer",
SUM(LOOKUP(2,1/(SRP!$B$8:$B$10&lt;=E9556)/(SRP!$C$8:$C$10&gt;=E9556),SRP!$D$8:$D$10)*(G9556/100)*(E9556/1000)),
IF(C9556="Spirits",
SUM(LOOKUP(2,1/(SRP!$B$2:$B$7&lt;=E9556)/(SRP!$C$2:$C$7&gt;=E9556),SRP!$D$2:$D$7)*(G9556/100)*(E9556/1000)),
IF(AND(C9556="Wine",D9556="Fortified Wines"),
SUM(LOOKUP(2,1/(SRP!$B$26:$B$29&lt;=E9556)/(SRP!$C$26:$C$29&gt;=E9556),SRP!$D$26:$D$29)*(G9556/100)*(E9556/1000)),
IF(C9556="Wine",
SUM(LOOKUP(2,1/(SRP!$B$21:$B$25&lt;=E9556)/(SRP!$C$21:$C$25&gt;=E9556),SRP!$D$21:$D$25)*(G9556/100)*(E9556/1000)),
IF(AND(C9556="Ready to Drink",D9556="RTD-One Pour Cocktail&gt;7%&lt;=14.5"),
SUM(LOOKUP(2,1/(SRP!$B$16:$B$20&lt;=E9556)/(SRP!$C$16:$C$20&gt;=E9556),SRP!$D$16:$D$20)*(G9556/100)*(E9556/1000)),
IF(C9556="Ready to Drink",
SUM(LOOKUP(2,1/(SRP!$B$11:$B$15&lt;=E9556)/(SRP!$C$11:$C$15&gt;=E9556),SRP!$D$11:$D$15)*(G9556/100)*(E9556/1000)),
0)))))),2)</f>
        <v>0</v>
      </c>
      <c r="L9556" s="173" t="str">
        <f t="shared" si="149"/>
        <v/>
      </c>
      <c r="M9556" s="154" t="e">
        <f>VLOOKUP(L9556,'Slope %'!C:D,2,0)</f>
        <v>#N/A</v>
      </c>
    </row>
    <row r="9557" spans="11:13" x14ac:dyDescent="0.25">
      <c r="K9557" s="154" cm="1">
        <f t="array" ref="K9557">ROUND(
IF(C9557="Beer",
SUM(LOOKUP(2,1/(SRP!$B$8:$B$10&lt;=E9557)/(SRP!$C$8:$C$10&gt;=E9557),SRP!$D$8:$D$10)*(G9557/100)*(E9557/1000)),
IF(C9557="Spirits",
SUM(LOOKUP(2,1/(SRP!$B$2:$B$7&lt;=E9557)/(SRP!$C$2:$C$7&gt;=E9557),SRP!$D$2:$D$7)*(G9557/100)*(E9557/1000)),
IF(AND(C9557="Wine",D9557="Fortified Wines"),
SUM(LOOKUP(2,1/(SRP!$B$26:$B$29&lt;=E9557)/(SRP!$C$26:$C$29&gt;=E9557),SRP!$D$26:$D$29)*(G9557/100)*(E9557/1000)),
IF(C9557="Wine",
SUM(LOOKUP(2,1/(SRP!$B$21:$B$25&lt;=E9557)/(SRP!$C$21:$C$25&gt;=E9557),SRP!$D$21:$D$25)*(G9557/100)*(E9557/1000)),
IF(AND(C9557="Ready to Drink",D9557="RTD-One Pour Cocktail&gt;7%&lt;=14.5"),
SUM(LOOKUP(2,1/(SRP!$B$16:$B$20&lt;=E9557)/(SRP!$C$16:$C$20&gt;=E9557),SRP!$D$16:$D$20)*(G9557/100)*(E9557/1000)),
IF(C9557="Ready to Drink",
SUM(LOOKUP(2,1/(SRP!$B$11:$B$15&lt;=E9557)/(SRP!$C$11:$C$15&gt;=E9557),SRP!$D$11:$D$15)*(G9557/100)*(E9557/1000)),
0)))))),2)</f>
        <v>0</v>
      </c>
      <c r="L9557" s="173" t="str">
        <f t="shared" si="149"/>
        <v/>
      </c>
      <c r="M9557" s="154" t="e">
        <f>VLOOKUP(L9557,'Slope %'!C:D,2,0)</f>
        <v>#N/A</v>
      </c>
    </row>
    <row r="9558" spans="11:13" x14ac:dyDescent="0.25">
      <c r="K9558" s="154" cm="1">
        <f t="array" ref="K9558">ROUND(
IF(C9558="Beer",
SUM(LOOKUP(2,1/(SRP!$B$8:$B$10&lt;=E9558)/(SRP!$C$8:$C$10&gt;=E9558),SRP!$D$8:$D$10)*(G9558/100)*(E9558/1000)),
IF(C9558="Spirits",
SUM(LOOKUP(2,1/(SRP!$B$2:$B$7&lt;=E9558)/(SRP!$C$2:$C$7&gt;=E9558),SRP!$D$2:$D$7)*(G9558/100)*(E9558/1000)),
IF(AND(C9558="Wine",D9558="Fortified Wines"),
SUM(LOOKUP(2,1/(SRP!$B$26:$B$29&lt;=E9558)/(SRP!$C$26:$C$29&gt;=E9558),SRP!$D$26:$D$29)*(G9558/100)*(E9558/1000)),
IF(C9558="Wine",
SUM(LOOKUP(2,1/(SRP!$B$21:$B$25&lt;=E9558)/(SRP!$C$21:$C$25&gt;=E9558),SRP!$D$21:$D$25)*(G9558/100)*(E9558/1000)),
IF(AND(C9558="Ready to Drink",D9558="RTD-One Pour Cocktail&gt;7%&lt;=14.5"),
SUM(LOOKUP(2,1/(SRP!$B$16:$B$20&lt;=E9558)/(SRP!$C$16:$C$20&gt;=E9558),SRP!$D$16:$D$20)*(G9558/100)*(E9558/1000)),
IF(C9558="Ready to Drink",
SUM(LOOKUP(2,1/(SRP!$B$11:$B$15&lt;=E9558)/(SRP!$C$11:$C$15&gt;=E9558),SRP!$D$11:$D$15)*(G9558/100)*(E9558/1000)),
0)))))),2)</f>
        <v>0</v>
      </c>
      <c r="L9558" s="173" t="str">
        <f t="shared" si="149"/>
        <v/>
      </c>
      <c r="M9558" s="154" t="e">
        <f>VLOOKUP(L9558,'Slope %'!C:D,2,0)</f>
        <v>#N/A</v>
      </c>
    </row>
    <row r="9559" spans="11:13" x14ac:dyDescent="0.25">
      <c r="K9559" s="154" cm="1">
        <f t="array" ref="K9559">ROUND(
IF(C9559="Beer",
SUM(LOOKUP(2,1/(SRP!$B$8:$B$10&lt;=E9559)/(SRP!$C$8:$C$10&gt;=E9559),SRP!$D$8:$D$10)*(G9559/100)*(E9559/1000)),
IF(C9559="Spirits",
SUM(LOOKUP(2,1/(SRP!$B$2:$B$7&lt;=E9559)/(SRP!$C$2:$C$7&gt;=E9559),SRP!$D$2:$D$7)*(G9559/100)*(E9559/1000)),
IF(AND(C9559="Wine",D9559="Fortified Wines"),
SUM(LOOKUP(2,1/(SRP!$B$26:$B$29&lt;=E9559)/(SRP!$C$26:$C$29&gt;=E9559),SRP!$D$26:$D$29)*(G9559/100)*(E9559/1000)),
IF(C9559="Wine",
SUM(LOOKUP(2,1/(SRP!$B$21:$B$25&lt;=E9559)/(SRP!$C$21:$C$25&gt;=E9559),SRP!$D$21:$D$25)*(G9559/100)*(E9559/1000)),
IF(AND(C9559="Ready to Drink",D9559="RTD-One Pour Cocktail&gt;7%&lt;=14.5"),
SUM(LOOKUP(2,1/(SRP!$B$16:$B$20&lt;=E9559)/(SRP!$C$16:$C$20&gt;=E9559),SRP!$D$16:$D$20)*(G9559/100)*(E9559/1000)),
IF(C9559="Ready to Drink",
SUM(LOOKUP(2,1/(SRP!$B$11:$B$15&lt;=E9559)/(SRP!$C$11:$C$15&gt;=E9559),SRP!$D$11:$D$15)*(G9559/100)*(E9559/1000)),
0)))))),2)</f>
        <v>0</v>
      </c>
      <c r="L9559" s="173" t="str">
        <f t="shared" si="149"/>
        <v/>
      </c>
      <c r="M9559" s="154" t="e">
        <f>VLOOKUP(L9559,'Slope %'!C:D,2,0)</f>
        <v>#N/A</v>
      </c>
    </row>
    <row r="9560" spans="11:13" x14ac:dyDescent="0.25">
      <c r="K9560" s="154" cm="1">
        <f t="array" ref="K9560">ROUND(
IF(C9560="Beer",
SUM(LOOKUP(2,1/(SRP!$B$8:$B$10&lt;=E9560)/(SRP!$C$8:$C$10&gt;=E9560),SRP!$D$8:$D$10)*(G9560/100)*(E9560/1000)),
IF(C9560="Spirits",
SUM(LOOKUP(2,1/(SRP!$B$2:$B$7&lt;=E9560)/(SRP!$C$2:$C$7&gt;=E9560),SRP!$D$2:$D$7)*(G9560/100)*(E9560/1000)),
IF(AND(C9560="Wine",D9560="Fortified Wines"),
SUM(LOOKUP(2,1/(SRP!$B$26:$B$29&lt;=E9560)/(SRP!$C$26:$C$29&gt;=E9560),SRP!$D$26:$D$29)*(G9560/100)*(E9560/1000)),
IF(C9560="Wine",
SUM(LOOKUP(2,1/(SRP!$B$21:$B$25&lt;=E9560)/(SRP!$C$21:$C$25&gt;=E9560),SRP!$D$21:$D$25)*(G9560/100)*(E9560/1000)),
IF(AND(C9560="Ready to Drink",D9560="RTD-One Pour Cocktail&gt;7%&lt;=14.5"),
SUM(LOOKUP(2,1/(SRP!$B$16:$B$20&lt;=E9560)/(SRP!$C$16:$C$20&gt;=E9560),SRP!$D$16:$D$20)*(G9560/100)*(E9560/1000)),
IF(C9560="Ready to Drink",
SUM(LOOKUP(2,1/(SRP!$B$11:$B$15&lt;=E9560)/(SRP!$C$11:$C$15&gt;=E9560),SRP!$D$11:$D$15)*(G9560/100)*(E9560/1000)),
0)))))),2)</f>
        <v>0</v>
      </c>
      <c r="L9560" s="173" t="str">
        <f t="shared" si="149"/>
        <v/>
      </c>
      <c r="M9560" s="154" t="e">
        <f>VLOOKUP(L9560,'Slope %'!C:D,2,0)</f>
        <v>#N/A</v>
      </c>
    </row>
    <row r="9561" spans="11:13" x14ac:dyDescent="0.25">
      <c r="K9561" s="154" cm="1">
        <f t="array" ref="K9561">ROUND(
IF(C9561="Beer",
SUM(LOOKUP(2,1/(SRP!$B$8:$B$10&lt;=E9561)/(SRP!$C$8:$C$10&gt;=E9561),SRP!$D$8:$D$10)*(G9561/100)*(E9561/1000)),
IF(C9561="Spirits",
SUM(LOOKUP(2,1/(SRP!$B$2:$B$7&lt;=E9561)/(SRP!$C$2:$C$7&gt;=E9561),SRP!$D$2:$D$7)*(G9561/100)*(E9561/1000)),
IF(AND(C9561="Wine",D9561="Fortified Wines"),
SUM(LOOKUP(2,1/(SRP!$B$26:$B$29&lt;=E9561)/(SRP!$C$26:$C$29&gt;=E9561),SRP!$D$26:$D$29)*(G9561/100)*(E9561/1000)),
IF(C9561="Wine",
SUM(LOOKUP(2,1/(SRP!$B$21:$B$25&lt;=E9561)/(SRP!$C$21:$C$25&gt;=E9561),SRP!$D$21:$D$25)*(G9561/100)*(E9561/1000)),
IF(AND(C9561="Ready to Drink",D9561="RTD-One Pour Cocktail&gt;7%&lt;=14.5"),
SUM(LOOKUP(2,1/(SRP!$B$16:$B$20&lt;=E9561)/(SRP!$C$16:$C$20&gt;=E9561),SRP!$D$16:$D$20)*(G9561/100)*(E9561/1000)),
IF(C9561="Ready to Drink",
SUM(LOOKUP(2,1/(SRP!$B$11:$B$15&lt;=E9561)/(SRP!$C$11:$C$15&gt;=E9561),SRP!$D$11:$D$15)*(G9561/100)*(E9561/1000)),
0)))))),2)</f>
        <v>0</v>
      </c>
      <c r="L9561" s="173" t="str">
        <f t="shared" si="149"/>
        <v/>
      </c>
      <c r="M9561" s="154" t="e">
        <f>VLOOKUP(L9561,'Slope %'!C:D,2,0)</f>
        <v>#N/A</v>
      </c>
    </row>
    <row r="9562" spans="11:13" x14ac:dyDescent="0.25">
      <c r="K9562" s="154" cm="1">
        <f t="array" ref="K9562">ROUND(
IF(C9562="Beer",
SUM(LOOKUP(2,1/(SRP!$B$8:$B$10&lt;=E9562)/(SRP!$C$8:$C$10&gt;=E9562),SRP!$D$8:$D$10)*(G9562/100)*(E9562/1000)),
IF(C9562="Spirits",
SUM(LOOKUP(2,1/(SRP!$B$2:$B$7&lt;=E9562)/(SRP!$C$2:$C$7&gt;=E9562),SRP!$D$2:$D$7)*(G9562/100)*(E9562/1000)),
IF(AND(C9562="Wine",D9562="Fortified Wines"),
SUM(LOOKUP(2,1/(SRP!$B$26:$B$29&lt;=E9562)/(SRP!$C$26:$C$29&gt;=E9562),SRP!$D$26:$D$29)*(G9562/100)*(E9562/1000)),
IF(C9562="Wine",
SUM(LOOKUP(2,1/(SRP!$B$21:$B$25&lt;=E9562)/(SRP!$C$21:$C$25&gt;=E9562),SRP!$D$21:$D$25)*(G9562/100)*(E9562/1000)),
IF(AND(C9562="Ready to Drink",D9562="RTD-One Pour Cocktail&gt;7%&lt;=14.5"),
SUM(LOOKUP(2,1/(SRP!$B$16:$B$20&lt;=E9562)/(SRP!$C$16:$C$20&gt;=E9562),SRP!$D$16:$D$20)*(G9562/100)*(E9562/1000)),
IF(C9562="Ready to Drink",
SUM(LOOKUP(2,1/(SRP!$B$11:$B$15&lt;=E9562)/(SRP!$C$11:$C$15&gt;=E9562),SRP!$D$11:$D$15)*(G9562/100)*(E9562/1000)),
0)))))),2)</f>
        <v>0</v>
      </c>
      <c r="L9562" s="173" t="str">
        <f t="shared" si="149"/>
        <v/>
      </c>
      <c r="M9562" s="154" t="e">
        <f>VLOOKUP(L9562,'Slope %'!C:D,2,0)</f>
        <v>#N/A</v>
      </c>
    </row>
    <row r="9563" spans="11:13" x14ac:dyDescent="0.25">
      <c r="K9563" s="154" cm="1">
        <f t="array" ref="K9563">ROUND(
IF(C9563="Beer",
SUM(LOOKUP(2,1/(SRP!$B$8:$B$10&lt;=E9563)/(SRP!$C$8:$C$10&gt;=E9563),SRP!$D$8:$D$10)*(G9563/100)*(E9563/1000)),
IF(C9563="Spirits",
SUM(LOOKUP(2,1/(SRP!$B$2:$B$7&lt;=E9563)/(SRP!$C$2:$C$7&gt;=E9563),SRP!$D$2:$D$7)*(G9563/100)*(E9563/1000)),
IF(AND(C9563="Wine",D9563="Fortified Wines"),
SUM(LOOKUP(2,1/(SRP!$B$26:$B$29&lt;=E9563)/(SRP!$C$26:$C$29&gt;=E9563),SRP!$D$26:$D$29)*(G9563/100)*(E9563/1000)),
IF(C9563="Wine",
SUM(LOOKUP(2,1/(SRP!$B$21:$B$25&lt;=E9563)/(SRP!$C$21:$C$25&gt;=E9563),SRP!$D$21:$D$25)*(G9563/100)*(E9563/1000)),
IF(AND(C9563="Ready to Drink",D9563="RTD-One Pour Cocktail&gt;7%&lt;=14.5"),
SUM(LOOKUP(2,1/(SRP!$B$16:$B$20&lt;=E9563)/(SRP!$C$16:$C$20&gt;=E9563),SRP!$D$16:$D$20)*(G9563/100)*(E9563/1000)),
IF(C9563="Ready to Drink",
SUM(LOOKUP(2,1/(SRP!$B$11:$B$15&lt;=E9563)/(SRP!$C$11:$C$15&gt;=E9563),SRP!$D$11:$D$15)*(G9563/100)*(E9563/1000)),
0)))))),2)</f>
        <v>0</v>
      </c>
      <c r="L9563" s="173" t="str">
        <f t="shared" si="149"/>
        <v/>
      </c>
      <c r="M9563" s="154" t="e">
        <f>VLOOKUP(L9563,'Slope %'!C:D,2,0)</f>
        <v>#N/A</v>
      </c>
    </row>
    <row r="9564" spans="11:13" x14ac:dyDescent="0.25">
      <c r="K9564" s="154" cm="1">
        <f t="array" ref="K9564">ROUND(
IF(C9564="Beer",
SUM(LOOKUP(2,1/(SRP!$B$8:$B$10&lt;=E9564)/(SRP!$C$8:$C$10&gt;=E9564),SRP!$D$8:$D$10)*(G9564/100)*(E9564/1000)),
IF(C9564="Spirits",
SUM(LOOKUP(2,1/(SRP!$B$2:$B$7&lt;=E9564)/(SRP!$C$2:$C$7&gt;=E9564),SRP!$D$2:$D$7)*(G9564/100)*(E9564/1000)),
IF(AND(C9564="Wine",D9564="Fortified Wines"),
SUM(LOOKUP(2,1/(SRP!$B$26:$B$29&lt;=E9564)/(SRP!$C$26:$C$29&gt;=E9564),SRP!$D$26:$D$29)*(G9564/100)*(E9564/1000)),
IF(C9564="Wine",
SUM(LOOKUP(2,1/(SRP!$B$21:$B$25&lt;=E9564)/(SRP!$C$21:$C$25&gt;=E9564),SRP!$D$21:$D$25)*(G9564/100)*(E9564/1000)),
IF(AND(C9564="Ready to Drink",D9564="RTD-One Pour Cocktail&gt;7%&lt;=14.5"),
SUM(LOOKUP(2,1/(SRP!$B$16:$B$20&lt;=E9564)/(SRP!$C$16:$C$20&gt;=E9564),SRP!$D$16:$D$20)*(G9564/100)*(E9564/1000)),
IF(C9564="Ready to Drink",
SUM(LOOKUP(2,1/(SRP!$B$11:$B$15&lt;=E9564)/(SRP!$C$11:$C$15&gt;=E9564),SRP!$D$11:$D$15)*(G9564/100)*(E9564/1000)),
0)))))),2)</f>
        <v>0</v>
      </c>
      <c r="L9564" s="173" t="str">
        <f t="shared" si="149"/>
        <v/>
      </c>
      <c r="M9564" s="154" t="e">
        <f>VLOOKUP(L9564,'Slope %'!C:D,2,0)</f>
        <v>#N/A</v>
      </c>
    </row>
    <row r="9565" spans="11:13" x14ac:dyDescent="0.25">
      <c r="K9565" s="154" cm="1">
        <f t="array" ref="K9565">ROUND(
IF(C9565="Beer",
SUM(LOOKUP(2,1/(SRP!$B$8:$B$10&lt;=E9565)/(SRP!$C$8:$C$10&gt;=E9565),SRP!$D$8:$D$10)*(G9565/100)*(E9565/1000)),
IF(C9565="Spirits",
SUM(LOOKUP(2,1/(SRP!$B$2:$B$7&lt;=E9565)/(SRP!$C$2:$C$7&gt;=E9565),SRP!$D$2:$D$7)*(G9565/100)*(E9565/1000)),
IF(AND(C9565="Wine",D9565="Fortified Wines"),
SUM(LOOKUP(2,1/(SRP!$B$26:$B$29&lt;=E9565)/(SRP!$C$26:$C$29&gt;=E9565),SRP!$D$26:$D$29)*(G9565/100)*(E9565/1000)),
IF(C9565="Wine",
SUM(LOOKUP(2,1/(SRP!$B$21:$B$25&lt;=E9565)/(SRP!$C$21:$C$25&gt;=E9565),SRP!$D$21:$D$25)*(G9565/100)*(E9565/1000)),
IF(AND(C9565="Ready to Drink",D9565="RTD-One Pour Cocktail&gt;7%&lt;=14.5"),
SUM(LOOKUP(2,1/(SRP!$B$16:$B$20&lt;=E9565)/(SRP!$C$16:$C$20&gt;=E9565),SRP!$D$16:$D$20)*(G9565/100)*(E9565/1000)),
IF(C9565="Ready to Drink",
SUM(LOOKUP(2,1/(SRP!$B$11:$B$15&lt;=E9565)/(SRP!$C$11:$C$15&gt;=E9565),SRP!$D$11:$D$15)*(G9565/100)*(E9565/1000)),
0)))))),2)</f>
        <v>0</v>
      </c>
      <c r="L9565" s="173" t="str">
        <f t="shared" si="149"/>
        <v/>
      </c>
      <c r="M9565" s="154" t="e">
        <f>VLOOKUP(L9565,'Slope %'!C:D,2,0)</f>
        <v>#N/A</v>
      </c>
    </row>
    <row r="9566" spans="11:13" x14ac:dyDescent="0.25">
      <c r="K9566" s="154" cm="1">
        <f t="array" ref="K9566">ROUND(
IF(C9566="Beer",
SUM(LOOKUP(2,1/(SRP!$B$8:$B$10&lt;=E9566)/(SRP!$C$8:$C$10&gt;=E9566),SRP!$D$8:$D$10)*(G9566/100)*(E9566/1000)),
IF(C9566="Spirits",
SUM(LOOKUP(2,1/(SRP!$B$2:$B$7&lt;=E9566)/(SRP!$C$2:$C$7&gt;=E9566),SRP!$D$2:$D$7)*(G9566/100)*(E9566/1000)),
IF(AND(C9566="Wine",D9566="Fortified Wines"),
SUM(LOOKUP(2,1/(SRP!$B$26:$B$29&lt;=E9566)/(SRP!$C$26:$C$29&gt;=E9566),SRP!$D$26:$D$29)*(G9566/100)*(E9566/1000)),
IF(C9566="Wine",
SUM(LOOKUP(2,1/(SRP!$B$21:$B$25&lt;=E9566)/(SRP!$C$21:$C$25&gt;=E9566),SRP!$D$21:$D$25)*(G9566/100)*(E9566/1000)),
IF(AND(C9566="Ready to Drink",D9566="RTD-One Pour Cocktail&gt;7%&lt;=14.5"),
SUM(LOOKUP(2,1/(SRP!$B$16:$B$20&lt;=E9566)/(SRP!$C$16:$C$20&gt;=E9566),SRP!$D$16:$D$20)*(G9566/100)*(E9566/1000)),
IF(C9566="Ready to Drink",
SUM(LOOKUP(2,1/(SRP!$B$11:$B$15&lt;=E9566)/(SRP!$C$11:$C$15&gt;=E9566),SRP!$D$11:$D$15)*(G9566/100)*(E9566/1000)),
0)))))),2)</f>
        <v>0</v>
      </c>
      <c r="L9566" s="173" t="str">
        <f t="shared" si="149"/>
        <v/>
      </c>
      <c r="M9566" s="154" t="e">
        <f>VLOOKUP(L9566,'Slope %'!C:D,2,0)</f>
        <v>#N/A</v>
      </c>
    </row>
    <row r="9567" spans="11:13" x14ac:dyDescent="0.25">
      <c r="K9567" s="154" cm="1">
        <f t="array" ref="K9567">ROUND(
IF(C9567="Beer",
SUM(LOOKUP(2,1/(SRP!$B$8:$B$10&lt;=E9567)/(SRP!$C$8:$C$10&gt;=E9567),SRP!$D$8:$D$10)*(G9567/100)*(E9567/1000)),
IF(C9567="Spirits",
SUM(LOOKUP(2,1/(SRP!$B$2:$B$7&lt;=E9567)/(SRP!$C$2:$C$7&gt;=E9567),SRP!$D$2:$D$7)*(G9567/100)*(E9567/1000)),
IF(AND(C9567="Wine",D9567="Fortified Wines"),
SUM(LOOKUP(2,1/(SRP!$B$26:$B$29&lt;=E9567)/(SRP!$C$26:$C$29&gt;=E9567),SRP!$D$26:$D$29)*(G9567/100)*(E9567/1000)),
IF(C9567="Wine",
SUM(LOOKUP(2,1/(SRP!$B$21:$B$25&lt;=E9567)/(SRP!$C$21:$C$25&gt;=E9567),SRP!$D$21:$D$25)*(G9567/100)*(E9567/1000)),
IF(AND(C9567="Ready to Drink",D9567="RTD-One Pour Cocktail&gt;7%&lt;=14.5"),
SUM(LOOKUP(2,1/(SRP!$B$16:$B$20&lt;=E9567)/(SRP!$C$16:$C$20&gt;=E9567),SRP!$D$16:$D$20)*(G9567/100)*(E9567/1000)),
IF(C9567="Ready to Drink",
SUM(LOOKUP(2,1/(SRP!$B$11:$B$15&lt;=E9567)/(SRP!$C$11:$C$15&gt;=E9567),SRP!$D$11:$D$15)*(G9567/100)*(E9567/1000)),
0)))))),2)</f>
        <v>0</v>
      </c>
      <c r="L9567" s="173" t="str">
        <f t="shared" si="149"/>
        <v/>
      </c>
      <c r="M9567" s="154" t="e">
        <f>VLOOKUP(L9567,'Slope %'!C:D,2,0)</f>
        <v>#N/A</v>
      </c>
    </row>
    <row r="9568" spans="11:13" x14ac:dyDescent="0.25">
      <c r="K9568" s="154" cm="1">
        <f t="array" ref="K9568">ROUND(
IF(C9568="Beer",
SUM(LOOKUP(2,1/(SRP!$B$8:$B$10&lt;=E9568)/(SRP!$C$8:$C$10&gt;=E9568),SRP!$D$8:$D$10)*(G9568/100)*(E9568/1000)),
IF(C9568="Spirits",
SUM(LOOKUP(2,1/(SRP!$B$2:$B$7&lt;=E9568)/(SRP!$C$2:$C$7&gt;=E9568),SRP!$D$2:$D$7)*(G9568/100)*(E9568/1000)),
IF(AND(C9568="Wine",D9568="Fortified Wines"),
SUM(LOOKUP(2,1/(SRP!$B$26:$B$29&lt;=E9568)/(SRP!$C$26:$C$29&gt;=E9568),SRP!$D$26:$D$29)*(G9568/100)*(E9568/1000)),
IF(C9568="Wine",
SUM(LOOKUP(2,1/(SRP!$B$21:$B$25&lt;=E9568)/(SRP!$C$21:$C$25&gt;=E9568),SRP!$D$21:$D$25)*(G9568/100)*(E9568/1000)),
IF(AND(C9568="Ready to Drink",D9568="RTD-One Pour Cocktail&gt;7%&lt;=14.5"),
SUM(LOOKUP(2,1/(SRP!$B$16:$B$20&lt;=E9568)/(SRP!$C$16:$C$20&gt;=E9568),SRP!$D$16:$D$20)*(G9568/100)*(E9568/1000)),
IF(C9568="Ready to Drink",
SUM(LOOKUP(2,1/(SRP!$B$11:$B$15&lt;=E9568)/(SRP!$C$11:$C$15&gt;=E9568),SRP!$D$11:$D$15)*(G9568/100)*(E9568/1000)),
0)))))),2)</f>
        <v>0</v>
      </c>
      <c r="L9568" s="173" t="str">
        <f t="shared" si="149"/>
        <v/>
      </c>
      <c r="M9568" s="154" t="e">
        <f>VLOOKUP(L9568,'Slope %'!C:D,2,0)</f>
        <v>#N/A</v>
      </c>
    </row>
    <row r="9569" spans="11:13" x14ac:dyDescent="0.25">
      <c r="K9569" s="154" cm="1">
        <f t="array" ref="K9569">ROUND(
IF(C9569="Beer",
SUM(LOOKUP(2,1/(SRP!$B$8:$B$10&lt;=E9569)/(SRP!$C$8:$C$10&gt;=E9569),SRP!$D$8:$D$10)*(G9569/100)*(E9569/1000)),
IF(C9569="Spirits",
SUM(LOOKUP(2,1/(SRP!$B$2:$B$7&lt;=E9569)/(SRP!$C$2:$C$7&gt;=E9569),SRP!$D$2:$D$7)*(G9569/100)*(E9569/1000)),
IF(AND(C9569="Wine",D9569="Fortified Wines"),
SUM(LOOKUP(2,1/(SRP!$B$26:$B$29&lt;=E9569)/(SRP!$C$26:$C$29&gt;=E9569),SRP!$D$26:$D$29)*(G9569/100)*(E9569/1000)),
IF(C9569="Wine",
SUM(LOOKUP(2,1/(SRP!$B$21:$B$25&lt;=E9569)/(SRP!$C$21:$C$25&gt;=E9569),SRP!$D$21:$D$25)*(G9569/100)*(E9569/1000)),
IF(AND(C9569="Ready to Drink",D9569="RTD-One Pour Cocktail&gt;7%&lt;=14.5"),
SUM(LOOKUP(2,1/(SRP!$B$16:$B$20&lt;=E9569)/(SRP!$C$16:$C$20&gt;=E9569),SRP!$D$16:$D$20)*(G9569/100)*(E9569/1000)),
IF(C9569="Ready to Drink",
SUM(LOOKUP(2,1/(SRP!$B$11:$B$15&lt;=E9569)/(SRP!$C$11:$C$15&gt;=E9569),SRP!$D$11:$D$15)*(G9569/100)*(E9569/1000)),
0)))))),2)</f>
        <v>0</v>
      </c>
      <c r="L9569" s="173" t="str">
        <f t="shared" si="149"/>
        <v/>
      </c>
      <c r="M9569" s="154" t="e">
        <f>VLOOKUP(L9569,'Slope %'!C:D,2,0)</f>
        <v>#N/A</v>
      </c>
    </row>
    <row r="9570" spans="11:13" x14ac:dyDescent="0.25">
      <c r="K9570" s="154" cm="1">
        <f t="array" ref="K9570">ROUND(
IF(C9570="Beer",
SUM(LOOKUP(2,1/(SRP!$B$8:$B$10&lt;=E9570)/(SRP!$C$8:$C$10&gt;=E9570),SRP!$D$8:$D$10)*(G9570/100)*(E9570/1000)),
IF(C9570="Spirits",
SUM(LOOKUP(2,1/(SRP!$B$2:$B$7&lt;=E9570)/(SRP!$C$2:$C$7&gt;=E9570),SRP!$D$2:$D$7)*(G9570/100)*(E9570/1000)),
IF(AND(C9570="Wine",D9570="Fortified Wines"),
SUM(LOOKUP(2,1/(SRP!$B$26:$B$29&lt;=E9570)/(SRP!$C$26:$C$29&gt;=E9570),SRP!$D$26:$D$29)*(G9570/100)*(E9570/1000)),
IF(C9570="Wine",
SUM(LOOKUP(2,1/(SRP!$B$21:$B$25&lt;=E9570)/(SRP!$C$21:$C$25&gt;=E9570),SRP!$D$21:$D$25)*(G9570/100)*(E9570/1000)),
IF(AND(C9570="Ready to Drink",D9570="RTD-One Pour Cocktail&gt;7%&lt;=14.5"),
SUM(LOOKUP(2,1/(SRP!$B$16:$B$20&lt;=E9570)/(SRP!$C$16:$C$20&gt;=E9570),SRP!$D$16:$D$20)*(G9570/100)*(E9570/1000)),
IF(C9570="Ready to Drink",
SUM(LOOKUP(2,1/(SRP!$B$11:$B$15&lt;=E9570)/(SRP!$C$11:$C$15&gt;=E9570),SRP!$D$11:$D$15)*(G9570/100)*(E9570/1000)),
0)))))),2)</f>
        <v>0</v>
      </c>
      <c r="L9570" s="173" t="str">
        <f t="shared" si="149"/>
        <v/>
      </c>
      <c r="M9570" s="154" t="e">
        <f>VLOOKUP(L9570,'Slope %'!C:D,2,0)</f>
        <v>#N/A</v>
      </c>
    </row>
    <row r="9571" spans="11:13" x14ac:dyDescent="0.25">
      <c r="K9571" s="154" cm="1">
        <f t="array" ref="K9571">ROUND(
IF(C9571="Beer",
SUM(LOOKUP(2,1/(SRP!$B$8:$B$10&lt;=E9571)/(SRP!$C$8:$C$10&gt;=E9571),SRP!$D$8:$D$10)*(G9571/100)*(E9571/1000)),
IF(C9571="Spirits",
SUM(LOOKUP(2,1/(SRP!$B$2:$B$7&lt;=E9571)/(SRP!$C$2:$C$7&gt;=E9571),SRP!$D$2:$D$7)*(G9571/100)*(E9571/1000)),
IF(AND(C9571="Wine",D9571="Fortified Wines"),
SUM(LOOKUP(2,1/(SRP!$B$26:$B$29&lt;=E9571)/(SRP!$C$26:$C$29&gt;=E9571),SRP!$D$26:$D$29)*(G9571/100)*(E9571/1000)),
IF(C9571="Wine",
SUM(LOOKUP(2,1/(SRP!$B$21:$B$25&lt;=E9571)/(SRP!$C$21:$C$25&gt;=E9571),SRP!$D$21:$D$25)*(G9571/100)*(E9571/1000)),
IF(AND(C9571="Ready to Drink",D9571="RTD-One Pour Cocktail&gt;7%&lt;=14.5"),
SUM(LOOKUP(2,1/(SRP!$B$16:$B$20&lt;=E9571)/(SRP!$C$16:$C$20&gt;=E9571),SRP!$D$16:$D$20)*(G9571/100)*(E9571/1000)),
IF(C9571="Ready to Drink",
SUM(LOOKUP(2,1/(SRP!$B$11:$B$15&lt;=E9571)/(SRP!$C$11:$C$15&gt;=E9571),SRP!$D$11:$D$15)*(G9571/100)*(E9571/1000)),
0)))))),2)</f>
        <v>0</v>
      </c>
      <c r="L9571" s="173" t="str">
        <f t="shared" si="149"/>
        <v/>
      </c>
      <c r="M9571" s="154" t="e">
        <f>VLOOKUP(L9571,'Slope %'!C:D,2,0)</f>
        <v>#N/A</v>
      </c>
    </row>
    <row r="9572" spans="11:13" x14ac:dyDescent="0.25">
      <c r="K9572" s="154" cm="1">
        <f t="array" ref="K9572">ROUND(
IF(C9572="Beer",
SUM(LOOKUP(2,1/(SRP!$B$8:$B$10&lt;=E9572)/(SRP!$C$8:$C$10&gt;=E9572),SRP!$D$8:$D$10)*(G9572/100)*(E9572/1000)),
IF(C9572="Spirits",
SUM(LOOKUP(2,1/(SRP!$B$2:$B$7&lt;=E9572)/(SRP!$C$2:$C$7&gt;=E9572),SRP!$D$2:$D$7)*(G9572/100)*(E9572/1000)),
IF(AND(C9572="Wine",D9572="Fortified Wines"),
SUM(LOOKUP(2,1/(SRP!$B$26:$B$29&lt;=E9572)/(SRP!$C$26:$C$29&gt;=E9572),SRP!$D$26:$D$29)*(G9572/100)*(E9572/1000)),
IF(C9572="Wine",
SUM(LOOKUP(2,1/(SRP!$B$21:$B$25&lt;=E9572)/(SRP!$C$21:$C$25&gt;=E9572),SRP!$D$21:$D$25)*(G9572/100)*(E9572/1000)),
IF(AND(C9572="Ready to Drink",D9572="RTD-One Pour Cocktail&gt;7%&lt;=14.5"),
SUM(LOOKUP(2,1/(SRP!$B$16:$B$20&lt;=E9572)/(SRP!$C$16:$C$20&gt;=E9572),SRP!$D$16:$D$20)*(G9572/100)*(E9572/1000)),
IF(C9572="Ready to Drink",
SUM(LOOKUP(2,1/(SRP!$B$11:$B$15&lt;=E9572)/(SRP!$C$11:$C$15&gt;=E9572),SRP!$D$11:$D$15)*(G9572/100)*(E9572/1000)),
0)))))),2)</f>
        <v>0</v>
      </c>
      <c r="L9572" s="173" t="str">
        <f t="shared" si="149"/>
        <v/>
      </c>
      <c r="M9572" s="154" t="e">
        <f>VLOOKUP(L9572,'Slope %'!C:D,2,0)</f>
        <v>#N/A</v>
      </c>
    </row>
    <row r="9573" spans="11:13" x14ac:dyDescent="0.25">
      <c r="K9573" s="154" cm="1">
        <f t="array" ref="K9573">ROUND(
IF(C9573="Beer",
SUM(LOOKUP(2,1/(SRP!$B$8:$B$10&lt;=E9573)/(SRP!$C$8:$C$10&gt;=E9573),SRP!$D$8:$D$10)*(G9573/100)*(E9573/1000)),
IF(C9573="Spirits",
SUM(LOOKUP(2,1/(SRP!$B$2:$B$7&lt;=E9573)/(SRP!$C$2:$C$7&gt;=E9573),SRP!$D$2:$D$7)*(G9573/100)*(E9573/1000)),
IF(AND(C9573="Wine",D9573="Fortified Wines"),
SUM(LOOKUP(2,1/(SRP!$B$26:$B$29&lt;=E9573)/(SRP!$C$26:$C$29&gt;=E9573),SRP!$D$26:$D$29)*(G9573/100)*(E9573/1000)),
IF(C9573="Wine",
SUM(LOOKUP(2,1/(SRP!$B$21:$B$25&lt;=E9573)/(SRP!$C$21:$C$25&gt;=E9573),SRP!$D$21:$D$25)*(G9573/100)*(E9573/1000)),
IF(AND(C9573="Ready to Drink",D9573="RTD-One Pour Cocktail&gt;7%&lt;=14.5"),
SUM(LOOKUP(2,1/(SRP!$B$16:$B$20&lt;=E9573)/(SRP!$C$16:$C$20&gt;=E9573),SRP!$D$16:$D$20)*(G9573/100)*(E9573/1000)),
IF(C9573="Ready to Drink",
SUM(LOOKUP(2,1/(SRP!$B$11:$B$15&lt;=E9573)/(SRP!$C$11:$C$15&gt;=E9573),SRP!$D$11:$D$15)*(G9573/100)*(E9573/1000)),
0)))))),2)</f>
        <v>0</v>
      </c>
      <c r="L9573" s="173" t="str">
        <f t="shared" si="149"/>
        <v/>
      </c>
      <c r="M9573" s="154" t="e">
        <f>VLOOKUP(L9573,'Slope %'!C:D,2,0)</f>
        <v>#N/A</v>
      </c>
    </row>
    <row r="9574" spans="11:13" x14ac:dyDescent="0.25">
      <c r="K9574" s="154" cm="1">
        <f t="array" ref="K9574">ROUND(
IF(C9574="Beer",
SUM(LOOKUP(2,1/(SRP!$B$8:$B$10&lt;=E9574)/(SRP!$C$8:$C$10&gt;=E9574),SRP!$D$8:$D$10)*(G9574/100)*(E9574/1000)),
IF(C9574="Spirits",
SUM(LOOKUP(2,1/(SRP!$B$2:$B$7&lt;=E9574)/(SRP!$C$2:$C$7&gt;=E9574),SRP!$D$2:$D$7)*(G9574/100)*(E9574/1000)),
IF(AND(C9574="Wine",D9574="Fortified Wines"),
SUM(LOOKUP(2,1/(SRP!$B$26:$B$29&lt;=E9574)/(SRP!$C$26:$C$29&gt;=E9574),SRP!$D$26:$D$29)*(G9574/100)*(E9574/1000)),
IF(C9574="Wine",
SUM(LOOKUP(2,1/(SRP!$B$21:$B$25&lt;=E9574)/(SRP!$C$21:$C$25&gt;=E9574),SRP!$D$21:$D$25)*(G9574/100)*(E9574/1000)),
IF(AND(C9574="Ready to Drink",D9574="RTD-One Pour Cocktail&gt;7%&lt;=14.5"),
SUM(LOOKUP(2,1/(SRP!$B$16:$B$20&lt;=E9574)/(SRP!$C$16:$C$20&gt;=E9574),SRP!$D$16:$D$20)*(G9574/100)*(E9574/1000)),
IF(C9574="Ready to Drink",
SUM(LOOKUP(2,1/(SRP!$B$11:$B$15&lt;=E9574)/(SRP!$C$11:$C$15&gt;=E9574),SRP!$D$11:$D$15)*(G9574/100)*(E9574/1000)),
0)))))),2)</f>
        <v>0</v>
      </c>
      <c r="L9574" s="173" t="str">
        <f t="shared" si="149"/>
        <v/>
      </c>
      <c r="M9574" s="154" t="e">
        <f>VLOOKUP(L9574,'Slope %'!C:D,2,0)</f>
        <v>#N/A</v>
      </c>
    </row>
    <row r="9575" spans="11:13" x14ac:dyDescent="0.25">
      <c r="K9575" s="154" cm="1">
        <f t="array" ref="K9575">ROUND(
IF(C9575="Beer",
SUM(LOOKUP(2,1/(SRP!$B$8:$B$10&lt;=E9575)/(SRP!$C$8:$C$10&gt;=E9575),SRP!$D$8:$D$10)*(G9575/100)*(E9575/1000)),
IF(C9575="Spirits",
SUM(LOOKUP(2,1/(SRP!$B$2:$B$7&lt;=E9575)/(SRP!$C$2:$C$7&gt;=E9575),SRP!$D$2:$D$7)*(G9575/100)*(E9575/1000)),
IF(AND(C9575="Wine",D9575="Fortified Wines"),
SUM(LOOKUP(2,1/(SRP!$B$26:$B$29&lt;=E9575)/(SRP!$C$26:$C$29&gt;=E9575),SRP!$D$26:$D$29)*(G9575/100)*(E9575/1000)),
IF(C9575="Wine",
SUM(LOOKUP(2,1/(SRP!$B$21:$B$25&lt;=E9575)/(SRP!$C$21:$C$25&gt;=E9575),SRP!$D$21:$D$25)*(G9575/100)*(E9575/1000)),
IF(AND(C9575="Ready to Drink",D9575="RTD-One Pour Cocktail&gt;7%&lt;=14.5"),
SUM(LOOKUP(2,1/(SRP!$B$16:$B$20&lt;=E9575)/(SRP!$C$16:$C$20&gt;=E9575),SRP!$D$16:$D$20)*(G9575/100)*(E9575/1000)),
IF(C9575="Ready to Drink",
SUM(LOOKUP(2,1/(SRP!$B$11:$B$15&lt;=E9575)/(SRP!$C$11:$C$15&gt;=E9575),SRP!$D$11:$D$15)*(G9575/100)*(E9575/1000)),
0)))))),2)</f>
        <v>0</v>
      </c>
      <c r="L9575" s="173" t="str">
        <f t="shared" si="149"/>
        <v/>
      </c>
      <c r="M9575" s="154" t="e">
        <f>VLOOKUP(L9575,'Slope %'!C:D,2,0)</f>
        <v>#N/A</v>
      </c>
    </row>
    <row r="9576" spans="11:13" x14ac:dyDescent="0.25">
      <c r="K9576" s="154" cm="1">
        <f t="array" ref="K9576">ROUND(
IF(C9576="Beer",
SUM(LOOKUP(2,1/(SRP!$B$8:$B$10&lt;=E9576)/(SRP!$C$8:$C$10&gt;=E9576),SRP!$D$8:$D$10)*(G9576/100)*(E9576/1000)),
IF(C9576="Spirits",
SUM(LOOKUP(2,1/(SRP!$B$2:$B$7&lt;=E9576)/(SRP!$C$2:$C$7&gt;=E9576),SRP!$D$2:$D$7)*(G9576/100)*(E9576/1000)),
IF(AND(C9576="Wine",D9576="Fortified Wines"),
SUM(LOOKUP(2,1/(SRP!$B$26:$B$29&lt;=E9576)/(SRP!$C$26:$C$29&gt;=E9576),SRP!$D$26:$D$29)*(G9576/100)*(E9576/1000)),
IF(C9576="Wine",
SUM(LOOKUP(2,1/(SRP!$B$21:$B$25&lt;=E9576)/(SRP!$C$21:$C$25&gt;=E9576),SRP!$D$21:$D$25)*(G9576/100)*(E9576/1000)),
IF(AND(C9576="Ready to Drink",D9576="RTD-One Pour Cocktail&gt;7%&lt;=14.5"),
SUM(LOOKUP(2,1/(SRP!$B$16:$B$20&lt;=E9576)/(SRP!$C$16:$C$20&gt;=E9576),SRP!$D$16:$D$20)*(G9576/100)*(E9576/1000)),
IF(C9576="Ready to Drink",
SUM(LOOKUP(2,1/(SRP!$B$11:$B$15&lt;=E9576)/(SRP!$C$11:$C$15&gt;=E9576),SRP!$D$11:$D$15)*(G9576/100)*(E9576/1000)),
0)))))),2)</f>
        <v>0</v>
      </c>
      <c r="L9576" s="173" t="str">
        <f t="shared" si="149"/>
        <v/>
      </c>
      <c r="M9576" s="154" t="e">
        <f>VLOOKUP(L9576,'Slope %'!C:D,2,0)</f>
        <v>#N/A</v>
      </c>
    </row>
    <row r="9577" spans="11:13" x14ac:dyDescent="0.25">
      <c r="K9577" s="154" cm="1">
        <f t="array" ref="K9577">ROUND(
IF(C9577="Beer",
SUM(LOOKUP(2,1/(SRP!$B$8:$B$10&lt;=E9577)/(SRP!$C$8:$C$10&gt;=E9577),SRP!$D$8:$D$10)*(G9577/100)*(E9577/1000)),
IF(C9577="Spirits",
SUM(LOOKUP(2,1/(SRP!$B$2:$B$7&lt;=E9577)/(SRP!$C$2:$C$7&gt;=E9577),SRP!$D$2:$D$7)*(G9577/100)*(E9577/1000)),
IF(AND(C9577="Wine",D9577="Fortified Wines"),
SUM(LOOKUP(2,1/(SRP!$B$26:$B$29&lt;=E9577)/(SRP!$C$26:$C$29&gt;=E9577),SRP!$D$26:$D$29)*(G9577/100)*(E9577/1000)),
IF(C9577="Wine",
SUM(LOOKUP(2,1/(SRP!$B$21:$B$25&lt;=E9577)/(SRP!$C$21:$C$25&gt;=E9577),SRP!$D$21:$D$25)*(G9577/100)*(E9577/1000)),
IF(AND(C9577="Ready to Drink",D9577="RTD-One Pour Cocktail&gt;7%&lt;=14.5"),
SUM(LOOKUP(2,1/(SRP!$B$16:$B$20&lt;=E9577)/(SRP!$C$16:$C$20&gt;=E9577),SRP!$D$16:$D$20)*(G9577/100)*(E9577/1000)),
IF(C9577="Ready to Drink",
SUM(LOOKUP(2,1/(SRP!$B$11:$B$15&lt;=E9577)/(SRP!$C$11:$C$15&gt;=E9577),SRP!$D$11:$D$15)*(G9577/100)*(E9577/1000)),
0)))))),2)</f>
        <v>0</v>
      </c>
      <c r="L9577" s="173" t="str">
        <f t="shared" si="149"/>
        <v/>
      </c>
      <c r="M9577" s="154" t="e">
        <f>VLOOKUP(L9577,'Slope %'!C:D,2,0)</f>
        <v>#N/A</v>
      </c>
    </row>
    <row r="9578" spans="11:13" x14ac:dyDescent="0.25">
      <c r="K9578" s="154" cm="1">
        <f t="array" ref="K9578">ROUND(
IF(C9578="Beer",
SUM(LOOKUP(2,1/(SRP!$B$8:$B$10&lt;=E9578)/(SRP!$C$8:$C$10&gt;=E9578),SRP!$D$8:$D$10)*(G9578/100)*(E9578/1000)),
IF(C9578="Spirits",
SUM(LOOKUP(2,1/(SRP!$B$2:$B$7&lt;=E9578)/(SRP!$C$2:$C$7&gt;=E9578),SRP!$D$2:$D$7)*(G9578/100)*(E9578/1000)),
IF(AND(C9578="Wine",D9578="Fortified Wines"),
SUM(LOOKUP(2,1/(SRP!$B$26:$B$29&lt;=E9578)/(SRP!$C$26:$C$29&gt;=E9578),SRP!$D$26:$D$29)*(G9578/100)*(E9578/1000)),
IF(C9578="Wine",
SUM(LOOKUP(2,1/(SRP!$B$21:$B$25&lt;=E9578)/(SRP!$C$21:$C$25&gt;=E9578),SRP!$D$21:$D$25)*(G9578/100)*(E9578/1000)),
IF(AND(C9578="Ready to Drink",D9578="RTD-One Pour Cocktail&gt;7%&lt;=14.5"),
SUM(LOOKUP(2,1/(SRP!$B$16:$B$20&lt;=E9578)/(SRP!$C$16:$C$20&gt;=E9578),SRP!$D$16:$D$20)*(G9578/100)*(E9578/1000)),
IF(C9578="Ready to Drink",
SUM(LOOKUP(2,1/(SRP!$B$11:$B$15&lt;=E9578)/(SRP!$C$11:$C$15&gt;=E9578),SRP!$D$11:$D$15)*(G9578/100)*(E9578/1000)),
0)))))),2)</f>
        <v>0</v>
      </c>
      <c r="L9578" s="173" t="str">
        <f t="shared" si="149"/>
        <v/>
      </c>
      <c r="M9578" s="154" t="e">
        <f>VLOOKUP(L9578,'Slope %'!C:D,2,0)</f>
        <v>#N/A</v>
      </c>
    </row>
    <row r="9579" spans="11:13" x14ac:dyDescent="0.25">
      <c r="K9579" s="154" cm="1">
        <f t="array" ref="K9579">ROUND(
IF(C9579="Beer",
SUM(LOOKUP(2,1/(SRP!$B$8:$B$10&lt;=E9579)/(SRP!$C$8:$C$10&gt;=E9579),SRP!$D$8:$D$10)*(G9579/100)*(E9579/1000)),
IF(C9579="Spirits",
SUM(LOOKUP(2,1/(SRP!$B$2:$B$7&lt;=E9579)/(SRP!$C$2:$C$7&gt;=E9579),SRP!$D$2:$D$7)*(G9579/100)*(E9579/1000)),
IF(AND(C9579="Wine",D9579="Fortified Wines"),
SUM(LOOKUP(2,1/(SRP!$B$26:$B$29&lt;=E9579)/(SRP!$C$26:$C$29&gt;=E9579),SRP!$D$26:$D$29)*(G9579/100)*(E9579/1000)),
IF(C9579="Wine",
SUM(LOOKUP(2,1/(SRP!$B$21:$B$25&lt;=E9579)/(SRP!$C$21:$C$25&gt;=E9579),SRP!$D$21:$D$25)*(G9579/100)*(E9579/1000)),
IF(AND(C9579="Ready to Drink",D9579="RTD-One Pour Cocktail&gt;7%&lt;=14.5"),
SUM(LOOKUP(2,1/(SRP!$B$16:$B$20&lt;=E9579)/(SRP!$C$16:$C$20&gt;=E9579),SRP!$D$16:$D$20)*(G9579/100)*(E9579/1000)),
IF(C9579="Ready to Drink",
SUM(LOOKUP(2,1/(SRP!$B$11:$B$15&lt;=E9579)/(SRP!$C$11:$C$15&gt;=E9579),SRP!$D$11:$D$15)*(G9579/100)*(E9579/1000)),
0)))))),2)</f>
        <v>0</v>
      </c>
      <c r="L9579" s="173" t="str">
        <f t="shared" si="149"/>
        <v/>
      </c>
      <c r="M9579" s="154" t="e">
        <f>VLOOKUP(L9579,'Slope %'!C:D,2,0)</f>
        <v>#N/A</v>
      </c>
    </row>
    <row r="9580" spans="11:13" x14ac:dyDescent="0.25">
      <c r="K9580" s="154" cm="1">
        <f t="array" ref="K9580">ROUND(
IF(C9580="Beer",
SUM(LOOKUP(2,1/(SRP!$B$8:$B$10&lt;=E9580)/(SRP!$C$8:$C$10&gt;=E9580),SRP!$D$8:$D$10)*(G9580/100)*(E9580/1000)),
IF(C9580="Spirits",
SUM(LOOKUP(2,1/(SRP!$B$2:$B$7&lt;=E9580)/(SRP!$C$2:$C$7&gt;=E9580),SRP!$D$2:$D$7)*(G9580/100)*(E9580/1000)),
IF(AND(C9580="Wine",D9580="Fortified Wines"),
SUM(LOOKUP(2,1/(SRP!$B$26:$B$29&lt;=E9580)/(SRP!$C$26:$C$29&gt;=E9580),SRP!$D$26:$D$29)*(G9580/100)*(E9580/1000)),
IF(C9580="Wine",
SUM(LOOKUP(2,1/(SRP!$B$21:$B$25&lt;=E9580)/(SRP!$C$21:$C$25&gt;=E9580),SRP!$D$21:$D$25)*(G9580/100)*(E9580/1000)),
IF(AND(C9580="Ready to Drink",D9580="RTD-One Pour Cocktail&gt;7%&lt;=14.5"),
SUM(LOOKUP(2,1/(SRP!$B$16:$B$20&lt;=E9580)/(SRP!$C$16:$C$20&gt;=E9580),SRP!$D$16:$D$20)*(G9580/100)*(E9580/1000)),
IF(C9580="Ready to Drink",
SUM(LOOKUP(2,1/(SRP!$B$11:$B$15&lt;=E9580)/(SRP!$C$11:$C$15&gt;=E9580),SRP!$D$11:$D$15)*(G9580/100)*(E9580/1000)),
0)))))),2)</f>
        <v>0</v>
      </c>
      <c r="L9580" s="173" t="str">
        <f t="shared" si="149"/>
        <v/>
      </c>
      <c r="M9580" s="154" t="e">
        <f>VLOOKUP(L9580,'Slope %'!C:D,2,0)</f>
        <v>#N/A</v>
      </c>
    </row>
    <row r="9581" spans="11:13" x14ac:dyDescent="0.25">
      <c r="K9581" s="154" cm="1">
        <f t="array" ref="K9581">ROUND(
IF(C9581="Beer",
SUM(LOOKUP(2,1/(SRP!$B$8:$B$10&lt;=E9581)/(SRP!$C$8:$C$10&gt;=E9581),SRP!$D$8:$D$10)*(G9581/100)*(E9581/1000)),
IF(C9581="Spirits",
SUM(LOOKUP(2,1/(SRP!$B$2:$B$7&lt;=E9581)/(SRP!$C$2:$C$7&gt;=E9581),SRP!$D$2:$D$7)*(G9581/100)*(E9581/1000)),
IF(AND(C9581="Wine",D9581="Fortified Wines"),
SUM(LOOKUP(2,1/(SRP!$B$26:$B$29&lt;=E9581)/(SRP!$C$26:$C$29&gt;=E9581),SRP!$D$26:$D$29)*(G9581/100)*(E9581/1000)),
IF(C9581="Wine",
SUM(LOOKUP(2,1/(SRP!$B$21:$B$25&lt;=E9581)/(SRP!$C$21:$C$25&gt;=E9581),SRP!$D$21:$D$25)*(G9581/100)*(E9581/1000)),
IF(AND(C9581="Ready to Drink",D9581="RTD-One Pour Cocktail&gt;7%&lt;=14.5"),
SUM(LOOKUP(2,1/(SRP!$B$16:$B$20&lt;=E9581)/(SRP!$C$16:$C$20&gt;=E9581),SRP!$D$16:$D$20)*(G9581/100)*(E9581/1000)),
IF(C9581="Ready to Drink",
SUM(LOOKUP(2,1/(SRP!$B$11:$B$15&lt;=E9581)/(SRP!$C$11:$C$15&gt;=E9581),SRP!$D$11:$D$15)*(G9581/100)*(E9581/1000)),
0)))))),2)</f>
        <v>0</v>
      </c>
      <c r="L9581" s="173" t="str">
        <f t="shared" si="149"/>
        <v/>
      </c>
      <c r="M9581" s="154" t="e">
        <f>VLOOKUP(L9581,'Slope %'!C:D,2,0)</f>
        <v>#N/A</v>
      </c>
    </row>
    <row r="9582" spans="11:13" x14ac:dyDescent="0.25">
      <c r="K9582" s="154" cm="1">
        <f t="array" ref="K9582">ROUND(
IF(C9582="Beer",
SUM(LOOKUP(2,1/(SRP!$B$8:$B$10&lt;=E9582)/(SRP!$C$8:$C$10&gt;=E9582),SRP!$D$8:$D$10)*(G9582/100)*(E9582/1000)),
IF(C9582="Spirits",
SUM(LOOKUP(2,1/(SRP!$B$2:$B$7&lt;=E9582)/(SRP!$C$2:$C$7&gt;=E9582),SRP!$D$2:$D$7)*(G9582/100)*(E9582/1000)),
IF(AND(C9582="Wine",D9582="Fortified Wines"),
SUM(LOOKUP(2,1/(SRP!$B$26:$B$29&lt;=E9582)/(SRP!$C$26:$C$29&gt;=E9582),SRP!$D$26:$D$29)*(G9582/100)*(E9582/1000)),
IF(C9582="Wine",
SUM(LOOKUP(2,1/(SRP!$B$21:$B$25&lt;=E9582)/(SRP!$C$21:$C$25&gt;=E9582),SRP!$D$21:$D$25)*(G9582/100)*(E9582/1000)),
IF(AND(C9582="Ready to Drink",D9582="RTD-One Pour Cocktail&gt;7%&lt;=14.5"),
SUM(LOOKUP(2,1/(SRP!$B$16:$B$20&lt;=E9582)/(SRP!$C$16:$C$20&gt;=E9582),SRP!$D$16:$D$20)*(G9582/100)*(E9582/1000)),
IF(C9582="Ready to Drink",
SUM(LOOKUP(2,1/(SRP!$B$11:$B$15&lt;=E9582)/(SRP!$C$11:$C$15&gt;=E9582),SRP!$D$11:$D$15)*(G9582/100)*(E9582/1000)),
0)))))),2)</f>
        <v>0</v>
      </c>
      <c r="L9582" s="173" t="str">
        <f t="shared" si="149"/>
        <v/>
      </c>
      <c r="M9582" s="154" t="e">
        <f>VLOOKUP(L9582,'Slope %'!C:D,2,0)</f>
        <v>#N/A</v>
      </c>
    </row>
    <row r="9583" spans="11:13" x14ac:dyDescent="0.25">
      <c r="K9583" s="154" cm="1">
        <f t="array" ref="K9583">ROUND(
IF(C9583="Beer",
SUM(LOOKUP(2,1/(SRP!$B$8:$B$10&lt;=E9583)/(SRP!$C$8:$C$10&gt;=E9583),SRP!$D$8:$D$10)*(G9583/100)*(E9583/1000)),
IF(C9583="Spirits",
SUM(LOOKUP(2,1/(SRP!$B$2:$B$7&lt;=E9583)/(SRP!$C$2:$C$7&gt;=E9583),SRP!$D$2:$D$7)*(G9583/100)*(E9583/1000)),
IF(AND(C9583="Wine",D9583="Fortified Wines"),
SUM(LOOKUP(2,1/(SRP!$B$26:$B$29&lt;=E9583)/(SRP!$C$26:$C$29&gt;=E9583),SRP!$D$26:$D$29)*(G9583/100)*(E9583/1000)),
IF(C9583="Wine",
SUM(LOOKUP(2,1/(SRP!$B$21:$B$25&lt;=E9583)/(SRP!$C$21:$C$25&gt;=E9583),SRP!$D$21:$D$25)*(G9583/100)*(E9583/1000)),
IF(AND(C9583="Ready to Drink",D9583="RTD-One Pour Cocktail&gt;7%&lt;=14.5"),
SUM(LOOKUP(2,1/(SRP!$B$16:$B$20&lt;=E9583)/(SRP!$C$16:$C$20&gt;=E9583),SRP!$D$16:$D$20)*(G9583/100)*(E9583/1000)),
IF(C9583="Ready to Drink",
SUM(LOOKUP(2,1/(SRP!$B$11:$B$15&lt;=E9583)/(SRP!$C$11:$C$15&gt;=E9583),SRP!$D$11:$D$15)*(G9583/100)*(E9583/1000)),
0)))))),2)</f>
        <v>0</v>
      </c>
      <c r="L9583" s="173" t="str">
        <f t="shared" si="149"/>
        <v/>
      </c>
      <c r="M9583" s="154" t="e">
        <f>VLOOKUP(L9583,'Slope %'!C:D,2,0)</f>
        <v>#N/A</v>
      </c>
    </row>
    <row r="9584" spans="11:13" x14ac:dyDescent="0.25">
      <c r="K9584" s="154" cm="1">
        <f t="array" ref="K9584">ROUND(
IF(C9584="Beer",
SUM(LOOKUP(2,1/(SRP!$B$8:$B$10&lt;=E9584)/(SRP!$C$8:$C$10&gt;=E9584),SRP!$D$8:$D$10)*(G9584/100)*(E9584/1000)),
IF(C9584="Spirits",
SUM(LOOKUP(2,1/(SRP!$B$2:$B$7&lt;=E9584)/(SRP!$C$2:$C$7&gt;=E9584),SRP!$D$2:$D$7)*(G9584/100)*(E9584/1000)),
IF(AND(C9584="Wine",D9584="Fortified Wines"),
SUM(LOOKUP(2,1/(SRP!$B$26:$B$29&lt;=E9584)/(SRP!$C$26:$C$29&gt;=E9584),SRP!$D$26:$D$29)*(G9584/100)*(E9584/1000)),
IF(C9584="Wine",
SUM(LOOKUP(2,1/(SRP!$B$21:$B$25&lt;=E9584)/(SRP!$C$21:$C$25&gt;=E9584),SRP!$D$21:$D$25)*(G9584/100)*(E9584/1000)),
IF(AND(C9584="Ready to Drink",D9584="RTD-One Pour Cocktail&gt;7%&lt;=14.5"),
SUM(LOOKUP(2,1/(SRP!$B$16:$B$20&lt;=E9584)/(SRP!$C$16:$C$20&gt;=E9584),SRP!$D$16:$D$20)*(G9584/100)*(E9584/1000)),
IF(C9584="Ready to Drink",
SUM(LOOKUP(2,1/(SRP!$B$11:$B$15&lt;=E9584)/(SRP!$C$11:$C$15&gt;=E9584),SRP!$D$11:$D$15)*(G9584/100)*(E9584/1000)),
0)))))),2)</f>
        <v>0</v>
      </c>
      <c r="L9584" s="173" t="str">
        <f t="shared" si="149"/>
        <v/>
      </c>
      <c r="M9584" s="154" t="e">
        <f>VLOOKUP(L9584,'Slope %'!C:D,2,0)</f>
        <v>#N/A</v>
      </c>
    </row>
    <row r="9585" spans="11:13" x14ac:dyDescent="0.25">
      <c r="K9585" s="154" cm="1">
        <f t="array" ref="K9585">ROUND(
IF(C9585="Beer",
SUM(LOOKUP(2,1/(SRP!$B$8:$B$10&lt;=E9585)/(SRP!$C$8:$C$10&gt;=E9585),SRP!$D$8:$D$10)*(G9585/100)*(E9585/1000)),
IF(C9585="Spirits",
SUM(LOOKUP(2,1/(SRP!$B$2:$B$7&lt;=E9585)/(SRP!$C$2:$C$7&gt;=E9585),SRP!$D$2:$D$7)*(G9585/100)*(E9585/1000)),
IF(AND(C9585="Wine",D9585="Fortified Wines"),
SUM(LOOKUP(2,1/(SRP!$B$26:$B$29&lt;=E9585)/(SRP!$C$26:$C$29&gt;=E9585),SRP!$D$26:$D$29)*(G9585/100)*(E9585/1000)),
IF(C9585="Wine",
SUM(LOOKUP(2,1/(SRP!$B$21:$B$25&lt;=E9585)/(SRP!$C$21:$C$25&gt;=E9585),SRP!$D$21:$D$25)*(G9585/100)*(E9585/1000)),
IF(AND(C9585="Ready to Drink",D9585="RTD-One Pour Cocktail&gt;7%&lt;=14.5"),
SUM(LOOKUP(2,1/(SRP!$B$16:$B$20&lt;=E9585)/(SRP!$C$16:$C$20&gt;=E9585),SRP!$D$16:$D$20)*(G9585/100)*(E9585/1000)),
IF(C9585="Ready to Drink",
SUM(LOOKUP(2,1/(SRP!$B$11:$B$15&lt;=E9585)/(SRP!$C$11:$C$15&gt;=E9585),SRP!$D$11:$D$15)*(G9585/100)*(E9585/1000)),
0)))))),2)</f>
        <v>0</v>
      </c>
      <c r="L9585" s="173" t="str">
        <f t="shared" si="149"/>
        <v/>
      </c>
      <c r="M9585" s="154" t="e">
        <f>VLOOKUP(L9585,'Slope %'!C:D,2,0)</f>
        <v>#N/A</v>
      </c>
    </row>
    <row r="9586" spans="11:13" x14ac:dyDescent="0.25">
      <c r="K9586" s="154" cm="1">
        <f t="array" ref="K9586">ROUND(
IF(C9586="Beer",
SUM(LOOKUP(2,1/(SRP!$B$8:$B$10&lt;=E9586)/(SRP!$C$8:$C$10&gt;=E9586),SRP!$D$8:$D$10)*(G9586/100)*(E9586/1000)),
IF(C9586="Spirits",
SUM(LOOKUP(2,1/(SRP!$B$2:$B$7&lt;=E9586)/(SRP!$C$2:$C$7&gt;=E9586),SRP!$D$2:$D$7)*(G9586/100)*(E9586/1000)),
IF(AND(C9586="Wine",D9586="Fortified Wines"),
SUM(LOOKUP(2,1/(SRP!$B$26:$B$29&lt;=E9586)/(SRP!$C$26:$C$29&gt;=E9586),SRP!$D$26:$D$29)*(G9586/100)*(E9586/1000)),
IF(C9586="Wine",
SUM(LOOKUP(2,1/(SRP!$B$21:$B$25&lt;=E9586)/(SRP!$C$21:$C$25&gt;=E9586),SRP!$D$21:$D$25)*(G9586/100)*(E9586/1000)),
IF(AND(C9586="Ready to Drink",D9586="RTD-One Pour Cocktail&gt;7%&lt;=14.5"),
SUM(LOOKUP(2,1/(SRP!$B$16:$B$20&lt;=E9586)/(SRP!$C$16:$C$20&gt;=E9586),SRP!$D$16:$D$20)*(G9586/100)*(E9586/1000)),
IF(C9586="Ready to Drink",
SUM(LOOKUP(2,1/(SRP!$B$11:$B$15&lt;=E9586)/(SRP!$C$11:$C$15&gt;=E9586),SRP!$D$11:$D$15)*(G9586/100)*(E9586/1000)),
0)))))),2)</f>
        <v>0</v>
      </c>
      <c r="L9586" s="173" t="str">
        <f t="shared" si="149"/>
        <v/>
      </c>
      <c r="M9586" s="154" t="e">
        <f>VLOOKUP(L9586,'Slope %'!C:D,2,0)</f>
        <v>#N/A</v>
      </c>
    </row>
    <row r="9587" spans="11:13" x14ac:dyDescent="0.25">
      <c r="K9587" s="154" cm="1">
        <f t="array" ref="K9587">ROUND(
IF(C9587="Beer",
SUM(LOOKUP(2,1/(SRP!$B$8:$B$10&lt;=E9587)/(SRP!$C$8:$C$10&gt;=E9587),SRP!$D$8:$D$10)*(G9587/100)*(E9587/1000)),
IF(C9587="Spirits",
SUM(LOOKUP(2,1/(SRP!$B$2:$B$7&lt;=E9587)/(SRP!$C$2:$C$7&gt;=E9587),SRP!$D$2:$D$7)*(G9587/100)*(E9587/1000)),
IF(AND(C9587="Wine",D9587="Fortified Wines"),
SUM(LOOKUP(2,1/(SRP!$B$26:$B$29&lt;=E9587)/(SRP!$C$26:$C$29&gt;=E9587),SRP!$D$26:$D$29)*(G9587/100)*(E9587/1000)),
IF(C9587="Wine",
SUM(LOOKUP(2,1/(SRP!$B$21:$B$25&lt;=E9587)/(SRP!$C$21:$C$25&gt;=E9587),SRP!$D$21:$D$25)*(G9587/100)*(E9587/1000)),
IF(AND(C9587="Ready to Drink",D9587="RTD-One Pour Cocktail&gt;7%&lt;=14.5"),
SUM(LOOKUP(2,1/(SRP!$B$16:$B$20&lt;=E9587)/(SRP!$C$16:$C$20&gt;=E9587),SRP!$D$16:$D$20)*(G9587/100)*(E9587/1000)),
IF(C9587="Ready to Drink",
SUM(LOOKUP(2,1/(SRP!$B$11:$B$15&lt;=E9587)/(SRP!$C$11:$C$15&gt;=E9587),SRP!$D$11:$D$15)*(G9587/100)*(E9587/1000)),
0)))))),2)</f>
        <v>0</v>
      </c>
      <c r="L9587" s="173" t="str">
        <f t="shared" si="149"/>
        <v/>
      </c>
      <c r="M9587" s="154" t="e">
        <f>VLOOKUP(L9587,'Slope %'!C:D,2,0)</f>
        <v>#N/A</v>
      </c>
    </row>
    <row r="9588" spans="11:13" x14ac:dyDescent="0.25">
      <c r="K9588" s="154" cm="1">
        <f t="array" ref="K9588">ROUND(
IF(C9588="Beer",
SUM(LOOKUP(2,1/(SRP!$B$8:$B$10&lt;=E9588)/(SRP!$C$8:$C$10&gt;=E9588),SRP!$D$8:$D$10)*(G9588/100)*(E9588/1000)),
IF(C9588="Spirits",
SUM(LOOKUP(2,1/(SRP!$B$2:$B$7&lt;=E9588)/(SRP!$C$2:$C$7&gt;=E9588),SRP!$D$2:$D$7)*(G9588/100)*(E9588/1000)),
IF(AND(C9588="Wine",D9588="Fortified Wines"),
SUM(LOOKUP(2,1/(SRP!$B$26:$B$29&lt;=E9588)/(SRP!$C$26:$C$29&gt;=E9588),SRP!$D$26:$D$29)*(G9588/100)*(E9588/1000)),
IF(C9588="Wine",
SUM(LOOKUP(2,1/(SRP!$B$21:$B$25&lt;=E9588)/(SRP!$C$21:$C$25&gt;=E9588),SRP!$D$21:$D$25)*(G9588/100)*(E9588/1000)),
IF(AND(C9588="Ready to Drink",D9588="RTD-One Pour Cocktail&gt;7%&lt;=14.5"),
SUM(LOOKUP(2,1/(SRP!$B$16:$B$20&lt;=E9588)/(SRP!$C$16:$C$20&gt;=E9588),SRP!$D$16:$D$20)*(G9588/100)*(E9588/1000)),
IF(C9588="Ready to Drink",
SUM(LOOKUP(2,1/(SRP!$B$11:$B$15&lt;=E9588)/(SRP!$C$11:$C$15&gt;=E9588),SRP!$D$11:$D$15)*(G9588/100)*(E9588/1000)),
0)))))),2)</f>
        <v>0</v>
      </c>
      <c r="L9588" s="173" t="str">
        <f t="shared" si="149"/>
        <v/>
      </c>
      <c r="M9588" s="154" t="e">
        <f>VLOOKUP(L9588,'Slope %'!C:D,2,0)</f>
        <v>#N/A</v>
      </c>
    </row>
    <row r="9589" spans="11:13" x14ac:dyDescent="0.25">
      <c r="K9589" s="154" cm="1">
        <f t="array" ref="K9589">ROUND(
IF(C9589="Beer",
SUM(LOOKUP(2,1/(SRP!$B$8:$B$10&lt;=E9589)/(SRP!$C$8:$C$10&gt;=E9589),SRP!$D$8:$D$10)*(G9589/100)*(E9589/1000)),
IF(C9589="Spirits",
SUM(LOOKUP(2,1/(SRP!$B$2:$B$7&lt;=E9589)/(SRP!$C$2:$C$7&gt;=E9589),SRP!$D$2:$D$7)*(G9589/100)*(E9589/1000)),
IF(AND(C9589="Wine",D9589="Fortified Wines"),
SUM(LOOKUP(2,1/(SRP!$B$26:$B$29&lt;=E9589)/(SRP!$C$26:$C$29&gt;=E9589),SRP!$D$26:$D$29)*(G9589/100)*(E9589/1000)),
IF(C9589="Wine",
SUM(LOOKUP(2,1/(SRP!$B$21:$B$25&lt;=E9589)/(SRP!$C$21:$C$25&gt;=E9589),SRP!$D$21:$D$25)*(G9589/100)*(E9589/1000)),
IF(AND(C9589="Ready to Drink",D9589="RTD-One Pour Cocktail&gt;7%&lt;=14.5"),
SUM(LOOKUP(2,1/(SRP!$B$16:$B$20&lt;=E9589)/(SRP!$C$16:$C$20&gt;=E9589),SRP!$D$16:$D$20)*(G9589/100)*(E9589/1000)),
IF(C9589="Ready to Drink",
SUM(LOOKUP(2,1/(SRP!$B$11:$B$15&lt;=E9589)/(SRP!$C$11:$C$15&gt;=E9589),SRP!$D$11:$D$15)*(G9589/100)*(E9589/1000)),
0)))))),2)</f>
        <v>0</v>
      </c>
      <c r="L9589" s="173" t="str">
        <f t="shared" si="149"/>
        <v/>
      </c>
      <c r="M9589" s="154" t="e">
        <f>VLOOKUP(L9589,'Slope %'!C:D,2,0)</f>
        <v>#N/A</v>
      </c>
    </row>
    <row r="9590" spans="11:13" x14ac:dyDescent="0.25">
      <c r="K9590" s="154" cm="1">
        <f t="array" ref="K9590">ROUND(
IF(C9590="Beer",
SUM(LOOKUP(2,1/(SRP!$B$8:$B$10&lt;=E9590)/(SRP!$C$8:$C$10&gt;=E9590),SRP!$D$8:$D$10)*(G9590/100)*(E9590/1000)),
IF(C9590="Spirits",
SUM(LOOKUP(2,1/(SRP!$B$2:$B$7&lt;=E9590)/(SRP!$C$2:$C$7&gt;=E9590),SRP!$D$2:$D$7)*(G9590/100)*(E9590/1000)),
IF(AND(C9590="Wine",D9590="Fortified Wines"),
SUM(LOOKUP(2,1/(SRP!$B$26:$B$29&lt;=E9590)/(SRP!$C$26:$C$29&gt;=E9590),SRP!$D$26:$D$29)*(G9590/100)*(E9590/1000)),
IF(C9590="Wine",
SUM(LOOKUP(2,1/(SRP!$B$21:$B$25&lt;=E9590)/(SRP!$C$21:$C$25&gt;=E9590),SRP!$D$21:$D$25)*(G9590/100)*(E9590/1000)),
IF(AND(C9590="Ready to Drink",D9590="RTD-One Pour Cocktail&gt;7%&lt;=14.5"),
SUM(LOOKUP(2,1/(SRP!$B$16:$B$20&lt;=E9590)/(SRP!$C$16:$C$20&gt;=E9590),SRP!$D$16:$D$20)*(G9590/100)*(E9590/1000)),
IF(C9590="Ready to Drink",
SUM(LOOKUP(2,1/(SRP!$B$11:$B$15&lt;=E9590)/(SRP!$C$11:$C$15&gt;=E9590),SRP!$D$11:$D$15)*(G9590/100)*(E9590/1000)),
0)))))),2)</f>
        <v>0</v>
      </c>
      <c r="L9590" s="173" t="str">
        <f t="shared" si="149"/>
        <v/>
      </c>
      <c r="M9590" s="154" t="e">
        <f>VLOOKUP(L9590,'Slope %'!C:D,2,0)</f>
        <v>#N/A</v>
      </c>
    </row>
    <row r="9591" spans="11:13" x14ac:dyDescent="0.25">
      <c r="K9591" s="154" cm="1">
        <f t="array" ref="K9591">ROUND(
IF(C9591="Beer",
SUM(LOOKUP(2,1/(SRP!$B$8:$B$10&lt;=E9591)/(SRP!$C$8:$C$10&gt;=E9591),SRP!$D$8:$D$10)*(G9591/100)*(E9591/1000)),
IF(C9591="Spirits",
SUM(LOOKUP(2,1/(SRP!$B$2:$B$7&lt;=E9591)/(SRP!$C$2:$C$7&gt;=E9591),SRP!$D$2:$D$7)*(G9591/100)*(E9591/1000)),
IF(AND(C9591="Wine",D9591="Fortified Wines"),
SUM(LOOKUP(2,1/(SRP!$B$26:$B$29&lt;=E9591)/(SRP!$C$26:$C$29&gt;=E9591),SRP!$D$26:$D$29)*(G9591/100)*(E9591/1000)),
IF(C9591="Wine",
SUM(LOOKUP(2,1/(SRP!$B$21:$B$25&lt;=E9591)/(SRP!$C$21:$C$25&gt;=E9591),SRP!$D$21:$D$25)*(G9591/100)*(E9591/1000)),
IF(AND(C9591="Ready to Drink",D9591="RTD-One Pour Cocktail&gt;7%&lt;=14.5"),
SUM(LOOKUP(2,1/(SRP!$B$16:$B$20&lt;=E9591)/(SRP!$C$16:$C$20&gt;=E9591),SRP!$D$16:$D$20)*(G9591/100)*(E9591/1000)),
IF(C9591="Ready to Drink",
SUM(LOOKUP(2,1/(SRP!$B$11:$B$15&lt;=E9591)/(SRP!$C$11:$C$15&gt;=E9591),SRP!$D$11:$D$15)*(G9591/100)*(E9591/1000)),
0)))))),2)</f>
        <v>0</v>
      </c>
      <c r="L9591" s="173" t="str">
        <f t="shared" si="149"/>
        <v/>
      </c>
      <c r="M9591" s="154" t="e">
        <f>VLOOKUP(L9591,'Slope %'!C:D,2,0)</f>
        <v>#N/A</v>
      </c>
    </row>
    <row r="9592" spans="11:13" x14ac:dyDescent="0.25">
      <c r="K9592" s="154" cm="1">
        <f t="array" ref="K9592">ROUND(
IF(C9592="Beer",
SUM(LOOKUP(2,1/(SRP!$B$8:$B$10&lt;=E9592)/(SRP!$C$8:$C$10&gt;=E9592),SRP!$D$8:$D$10)*(G9592/100)*(E9592/1000)),
IF(C9592="Spirits",
SUM(LOOKUP(2,1/(SRP!$B$2:$B$7&lt;=E9592)/(SRP!$C$2:$C$7&gt;=E9592),SRP!$D$2:$D$7)*(G9592/100)*(E9592/1000)),
IF(AND(C9592="Wine",D9592="Fortified Wines"),
SUM(LOOKUP(2,1/(SRP!$B$26:$B$29&lt;=E9592)/(SRP!$C$26:$C$29&gt;=E9592),SRP!$D$26:$D$29)*(G9592/100)*(E9592/1000)),
IF(C9592="Wine",
SUM(LOOKUP(2,1/(SRP!$B$21:$B$25&lt;=E9592)/(SRP!$C$21:$C$25&gt;=E9592),SRP!$D$21:$D$25)*(G9592/100)*(E9592/1000)),
IF(AND(C9592="Ready to Drink",D9592="RTD-One Pour Cocktail&gt;7%&lt;=14.5"),
SUM(LOOKUP(2,1/(SRP!$B$16:$B$20&lt;=E9592)/(SRP!$C$16:$C$20&gt;=E9592),SRP!$D$16:$D$20)*(G9592/100)*(E9592/1000)),
IF(C9592="Ready to Drink",
SUM(LOOKUP(2,1/(SRP!$B$11:$B$15&lt;=E9592)/(SRP!$C$11:$C$15&gt;=E9592),SRP!$D$11:$D$15)*(G9592/100)*(E9592/1000)),
0)))))),2)</f>
        <v>0</v>
      </c>
      <c r="L9592" s="173" t="str">
        <f t="shared" si="149"/>
        <v/>
      </c>
      <c r="M9592" s="154" t="e">
        <f>VLOOKUP(L9592,'Slope %'!C:D,2,0)</f>
        <v>#N/A</v>
      </c>
    </row>
    <row r="9593" spans="11:13" x14ac:dyDescent="0.25">
      <c r="K9593" s="154" cm="1">
        <f t="array" ref="K9593">ROUND(
IF(C9593="Beer",
SUM(LOOKUP(2,1/(SRP!$B$8:$B$10&lt;=E9593)/(SRP!$C$8:$C$10&gt;=E9593),SRP!$D$8:$D$10)*(G9593/100)*(E9593/1000)),
IF(C9593="Spirits",
SUM(LOOKUP(2,1/(SRP!$B$2:$B$7&lt;=E9593)/(SRP!$C$2:$C$7&gt;=E9593),SRP!$D$2:$D$7)*(G9593/100)*(E9593/1000)),
IF(AND(C9593="Wine",D9593="Fortified Wines"),
SUM(LOOKUP(2,1/(SRP!$B$26:$B$29&lt;=E9593)/(SRP!$C$26:$C$29&gt;=E9593),SRP!$D$26:$D$29)*(G9593/100)*(E9593/1000)),
IF(C9593="Wine",
SUM(LOOKUP(2,1/(SRP!$B$21:$B$25&lt;=E9593)/(SRP!$C$21:$C$25&gt;=E9593),SRP!$D$21:$D$25)*(G9593/100)*(E9593/1000)),
IF(AND(C9593="Ready to Drink",D9593="RTD-One Pour Cocktail&gt;7%&lt;=14.5"),
SUM(LOOKUP(2,1/(SRP!$B$16:$B$20&lt;=E9593)/(SRP!$C$16:$C$20&gt;=E9593),SRP!$D$16:$D$20)*(G9593/100)*(E9593/1000)),
IF(C9593="Ready to Drink",
SUM(LOOKUP(2,1/(SRP!$B$11:$B$15&lt;=E9593)/(SRP!$C$11:$C$15&gt;=E9593),SRP!$D$11:$D$15)*(G9593/100)*(E9593/1000)),
0)))))),2)</f>
        <v>0</v>
      </c>
      <c r="L9593" s="173" t="str">
        <f t="shared" si="149"/>
        <v/>
      </c>
      <c r="M9593" s="154" t="e">
        <f>VLOOKUP(L9593,'Slope %'!C:D,2,0)</f>
        <v>#N/A</v>
      </c>
    </row>
    <row r="9594" spans="11:13" x14ac:dyDescent="0.25">
      <c r="K9594" s="154" cm="1">
        <f t="array" ref="K9594">ROUND(
IF(C9594="Beer",
SUM(LOOKUP(2,1/(SRP!$B$8:$B$10&lt;=E9594)/(SRP!$C$8:$C$10&gt;=E9594),SRP!$D$8:$D$10)*(G9594/100)*(E9594/1000)),
IF(C9594="Spirits",
SUM(LOOKUP(2,1/(SRP!$B$2:$B$7&lt;=E9594)/(SRP!$C$2:$C$7&gt;=E9594),SRP!$D$2:$D$7)*(G9594/100)*(E9594/1000)),
IF(AND(C9594="Wine",D9594="Fortified Wines"),
SUM(LOOKUP(2,1/(SRP!$B$26:$B$29&lt;=E9594)/(SRP!$C$26:$C$29&gt;=E9594),SRP!$D$26:$D$29)*(G9594/100)*(E9594/1000)),
IF(C9594="Wine",
SUM(LOOKUP(2,1/(SRP!$B$21:$B$25&lt;=E9594)/(SRP!$C$21:$C$25&gt;=E9594),SRP!$D$21:$D$25)*(G9594/100)*(E9594/1000)),
IF(AND(C9594="Ready to Drink",D9594="RTD-One Pour Cocktail&gt;7%&lt;=14.5"),
SUM(LOOKUP(2,1/(SRP!$B$16:$B$20&lt;=E9594)/(SRP!$C$16:$C$20&gt;=E9594),SRP!$D$16:$D$20)*(G9594/100)*(E9594/1000)),
IF(C9594="Ready to Drink",
SUM(LOOKUP(2,1/(SRP!$B$11:$B$15&lt;=E9594)/(SRP!$C$11:$C$15&gt;=E9594),SRP!$D$11:$D$15)*(G9594/100)*(E9594/1000)),
0)))))),2)</f>
        <v>0</v>
      </c>
      <c r="L9594" s="173" t="str">
        <f t="shared" si="149"/>
        <v/>
      </c>
      <c r="M9594" s="154" t="e">
        <f>VLOOKUP(L9594,'Slope %'!C:D,2,0)</f>
        <v>#N/A</v>
      </c>
    </row>
    <row r="9595" spans="11:13" x14ac:dyDescent="0.25">
      <c r="K9595" s="154" cm="1">
        <f t="array" ref="K9595">ROUND(
IF(C9595="Beer",
SUM(LOOKUP(2,1/(SRP!$B$8:$B$10&lt;=E9595)/(SRP!$C$8:$C$10&gt;=E9595),SRP!$D$8:$D$10)*(G9595/100)*(E9595/1000)),
IF(C9595="Spirits",
SUM(LOOKUP(2,1/(SRP!$B$2:$B$7&lt;=E9595)/(SRP!$C$2:$C$7&gt;=E9595),SRP!$D$2:$D$7)*(G9595/100)*(E9595/1000)),
IF(AND(C9595="Wine",D9595="Fortified Wines"),
SUM(LOOKUP(2,1/(SRP!$B$26:$B$29&lt;=E9595)/(SRP!$C$26:$C$29&gt;=E9595),SRP!$D$26:$D$29)*(G9595/100)*(E9595/1000)),
IF(C9595="Wine",
SUM(LOOKUP(2,1/(SRP!$B$21:$B$25&lt;=E9595)/(SRP!$C$21:$C$25&gt;=E9595),SRP!$D$21:$D$25)*(G9595/100)*(E9595/1000)),
IF(AND(C9595="Ready to Drink",D9595="RTD-One Pour Cocktail&gt;7%&lt;=14.5"),
SUM(LOOKUP(2,1/(SRP!$B$16:$B$20&lt;=E9595)/(SRP!$C$16:$C$20&gt;=E9595),SRP!$D$16:$D$20)*(G9595/100)*(E9595/1000)),
IF(C9595="Ready to Drink",
SUM(LOOKUP(2,1/(SRP!$B$11:$B$15&lt;=E9595)/(SRP!$C$11:$C$15&gt;=E9595),SRP!$D$11:$D$15)*(G9595/100)*(E9595/1000)),
0)))))),2)</f>
        <v>0</v>
      </c>
      <c r="L9595" s="173" t="str">
        <f t="shared" si="149"/>
        <v/>
      </c>
      <c r="M9595" s="154" t="e">
        <f>VLOOKUP(L9595,'Slope %'!C:D,2,0)</f>
        <v>#N/A</v>
      </c>
    </row>
    <row r="9596" spans="11:13" x14ac:dyDescent="0.25">
      <c r="K9596" s="154" cm="1">
        <f t="array" ref="K9596">ROUND(
IF(C9596="Beer",
SUM(LOOKUP(2,1/(SRP!$B$8:$B$10&lt;=E9596)/(SRP!$C$8:$C$10&gt;=E9596),SRP!$D$8:$D$10)*(G9596/100)*(E9596/1000)),
IF(C9596="Spirits",
SUM(LOOKUP(2,1/(SRP!$B$2:$B$7&lt;=E9596)/(SRP!$C$2:$C$7&gt;=E9596),SRP!$D$2:$D$7)*(G9596/100)*(E9596/1000)),
IF(AND(C9596="Wine",D9596="Fortified Wines"),
SUM(LOOKUP(2,1/(SRP!$B$26:$B$29&lt;=E9596)/(SRP!$C$26:$C$29&gt;=E9596),SRP!$D$26:$D$29)*(G9596/100)*(E9596/1000)),
IF(C9596="Wine",
SUM(LOOKUP(2,1/(SRP!$B$21:$B$25&lt;=E9596)/(SRP!$C$21:$C$25&gt;=E9596),SRP!$D$21:$D$25)*(G9596/100)*(E9596/1000)),
IF(AND(C9596="Ready to Drink",D9596="RTD-One Pour Cocktail&gt;7%&lt;=14.5"),
SUM(LOOKUP(2,1/(SRP!$B$16:$B$20&lt;=E9596)/(SRP!$C$16:$C$20&gt;=E9596),SRP!$D$16:$D$20)*(G9596/100)*(E9596/1000)),
IF(C9596="Ready to Drink",
SUM(LOOKUP(2,1/(SRP!$B$11:$B$15&lt;=E9596)/(SRP!$C$11:$C$15&gt;=E9596),SRP!$D$11:$D$15)*(G9596/100)*(E9596/1000)),
0)))))),2)</f>
        <v>0</v>
      </c>
      <c r="L9596" s="173" t="str">
        <f t="shared" si="149"/>
        <v/>
      </c>
      <c r="M9596" s="154" t="e">
        <f>VLOOKUP(L9596,'Slope %'!C:D,2,0)</f>
        <v>#N/A</v>
      </c>
    </row>
    <row r="9597" spans="11:13" x14ac:dyDescent="0.25">
      <c r="K9597" s="154" cm="1">
        <f t="array" ref="K9597">ROUND(
IF(C9597="Beer",
SUM(LOOKUP(2,1/(SRP!$B$8:$B$10&lt;=E9597)/(SRP!$C$8:$C$10&gt;=E9597),SRP!$D$8:$D$10)*(G9597/100)*(E9597/1000)),
IF(C9597="Spirits",
SUM(LOOKUP(2,1/(SRP!$B$2:$B$7&lt;=E9597)/(SRP!$C$2:$C$7&gt;=E9597),SRP!$D$2:$D$7)*(G9597/100)*(E9597/1000)),
IF(AND(C9597="Wine",D9597="Fortified Wines"),
SUM(LOOKUP(2,1/(SRP!$B$26:$B$29&lt;=E9597)/(SRP!$C$26:$C$29&gt;=E9597),SRP!$D$26:$D$29)*(G9597/100)*(E9597/1000)),
IF(C9597="Wine",
SUM(LOOKUP(2,1/(SRP!$B$21:$B$25&lt;=E9597)/(SRP!$C$21:$C$25&gt;=E9597),SRP!$D$21:$D$25)*(G9597/100)*(E9597/1000)),
IF(AND(C9597="Ready to Drink",D9597="RTD-One Pour Cocktail&gt;7%&lt;=14.5"),
SUM(LOOKUP(2,1/(SRP!$B$16:$B$20&lt;=E9597)/(SRP!$C$16:$C$20&gt;=E9597),SRP!$D$16:$D$20)*(G9597/100)*(E9597/1000)),
IF(C9597="Ready to Drink",
SUM(LOOKUP(2,1/(SRP!$B$11:$B$15&lt;=E9597)/(SRP!$C$11:$C$15&gt;=E9597),SRP!$D$11:$D$15)*(G9597/100)*(E9597/1000)),
0)))))),2)</f>
        <v>0</v>
      </c>
      <c r="L9597" s="173" t="str">
        <f t="shared" si="149"/>
        <v/>
      </c>
      <c r="M9597" s="154" t="e">
        <f>VLOOKUP(L9597,'Slope %'!C:D,2,0)</f>
        <v>#N/A</v>
      </c>
    </row>
    <row r="9598" spans="11:13" x14ac:dyDescent="0.25">
      <c r="K9598" s="154" cm="1">
        <f t="array" ref="K9598">ROUND(
IF(C9598="Beer",
SUM(LOOKUP(2,1/(SRP!$B$8:$B$10&lt;=E9598)/(SRP!$C$8:$C$10&gt;=E9598),SRP!$D$8:$D$10)*(G9598/100)*(E9598/1000)),
IF(C9598="Spirits",
SUM(LOOKUP(2,1/(SRP!$B$2:$B$7&lt;=E9598)/(SRP!$C$2:$C$7&gt;=E9598),SRP!$D$2:$D$7)*(G9598/100)*(E9598/1000)),
IF(AND(C9598="Wine",D9598="Fortified Wines"),
SUM(LOOKUP(2,1/(SRP!$B$26:$B$29&lt;=E9598)/(SRP!$C$26:$C$29&gt;=E9598),SRP!$D$26:$D$29)*(G9598/100)*(E9598/1000)),
IF(C9598="Wine",
SUM(LOOKUP(2,1/(SRP!$B$21:$B$25&lt;=E9598)/(SRP!$C$21:$C$25&gt;=E9598),SRP!$D$21:$D$25)*(G9598/100)*(E9598/1000)),
IF(AND(C9598="Ready to Drink",D9598="RTD-One Pour Cocktail&gt;7%&lt;=14.5"),
SUM(LOOKUP(2,1/(SRP!$B$16:$B$20&lt;=E9598)/(SRP!$C$16:$C$20&gt;=E9598),SRP!$D$16:$D$20)*(G9598/100)*(E9598/1000)),
IF(C9598="Ready to Drink",
SUM(LOOKUP(2,1/(SRP!$B$11:$B$15&lt;=E9598)/(SRP!$C$11:$C$15&gt;=E9598),SRP!$D$11:$D$15)*(G9598/100)*(E9598/1000)),
0)))))),2)</f>
        <v>0</v>
      </c>
      <c r="L9598" s="173" t="str">
        <f t="shared" si="149"/>
        <v/>
      </c>
      <c r="M9598" s="154" t="e">
        <f>VLOOKUP(L9598,'Slope %'!C:D,2,0)</f>
        <v>#N/A</v>
      </c>
    </row>
    <row r="9599" spans="11:13" x14ac:dyDescent="0.25">
      <c r="K9599" s="154" cm="1">
        <f t="array" ref="K9599">ROUND(
IF(C9599="Beer",
SUM(LOOKUP(2,1/(SRP!$B$8:$B$10&lt;=E9599)/(SRP!$C$8:$C$10&gt;=E9599),SRP!$D$8:$D$10)*(G9599/100)*(E9599/1000)),
IF(C9599="Spirits",
SUM(LOOKUP(2,1/(SRP!$B$2:$B$7&lt;=E9599)/(SRP!$C$2:$C$7&gt;=E9599),SRP!$D$2:$D$7)*(G9599/100)*(E9599/1000)),
IF(AND(C9599="Wine",D9599="Fortified Wines"),
SUM(LOOKUP(2,1/(SRP!$B$26:$B$29&lt;=E9599)/(SRP!$C$26:$C$29&gt;=E9599),SRP!$D$26:$D$29)*(G9599/100)*(E9599/1000)),
IF(C9599="Wine",
SUM(LOOKUP(2,1/(SRP!$B$21:$B$25&lt;=E9599)/(SRP!$C$21:$C$25&gt;=E9599),SRP!$D$21:$D$25)*(G9599/100)*(E9599/1000)),
IF(AND(C9599="Ready to Drink",D9599="RTD-One Pour Cocktail&gt;7%&lt;=14.5"),
SUM(LOOKUP(2,1/(SRP!$B$16:$B$20&lt;=E9599)/(SRP!$C$16:$C$20&gt;=E9599),SRP!$D$16:$D$20)*(G9599/100)*(E9599/1000)),
IF(C9599="Ready to Drink",
SUM(LOOKUP(2,1/(SRP!$B$11:$B$15&lt;=E9599)/(SRP!$C$11:$C$15&gt;=E9599),SRP!$D$11:$D$15)*(G9599/100)*(E9599/1000)),
0)))))),2)</f>
        <v>0</v>
      </c>
      <c r="L9599" s="173" t="str">
        <f t="shared" si="149"/>
        <v/>
      </c>
      <c r="M9599" s="154" t="e">
        <f>VLOOKUP(L9599,'Slope %'!C:D,2,0)</f>
        <v>#N/A</v>
      </c>
    </row>
    <row r="9600" spans="11:13" x14ac:dyDescent="0.25">
      <c r="K9600" s="154" cm="1">
        <f t="array" ref="K9600">ROUND(
IF(C9600="Beer",
SUM(LOOKUP(2,1/(SRP!$B$8:$B$10&lt;=E9600)/(SRP!$C$8:$C$10&gt;=E9600),SRP!$D$8:$D$10)*(G9600/100)*(E9600/1000)),
IF(C9600="Spirits",
SUM(LOOKUP(2,1/(SRP!$B$2:$B$7&lt;=E9600)/(SRP!$C$2:$C$7&gt;=E9600),SRP!$D$2:$D$7)*(G9600/100)*(E9600/1000)),
IF(AND(C9600="Wine",D9600="Fortified Wines"),
SUM(LOOKUP(2,1/(SRP!$B$26:$B$29&lt;=E9600)/(SRP!$C$26:$C$29&gt;=E9600),SRP!$D$26:$D$29)*(G9600/100)*(E9600/1000)),
IF(C9600="Wine",
SUM(LOOKUP(2,1/(SRP!$B$21:$B$25&lt;=E9600)/(SRP!$C$21:$C$25&gt;=E9600),SRP!$D$21:$D$25)*(G9600/100)*(E9600/1000)),
IF(AND(C9600="Ready to Drink",D9600="RTD-One Pour Cocktail&gt;7%&lt;=14.5"),
SUM(LOOKUP(2,1/(SRP!$B$16:$B$20&lt;=E9600)/(SRP!$C$16:$C$20&gt;=E9600),SRP!$D$16:$D$20)*(G9600/100)*(E9600/1000)),
IF(C9600="Ready to Drink",
SUM(LOOKUP(2,1/(SRP!$B$11:$B$15&lt;=E9600)/(SRP!$C$11:$C$15&gt;=E9600),SRP!$D$11:$D$15)*(G9600/100)*(E9600/1000)),
0)))))),2)</f>
        <v>0</v>
      </c>
      <c r="L9600" s="173" t="str">
        <f t="shared" si="149"/>
        <v/>
      </c>
      <c r="M9600" s="154" t="e">
        <f>VLOOKUP(L9600,'Slope %'!C:D,2,0)</f>
        <v>#N/A</v>
      </c>
    </row>
    <row r="9601" spans="11:13" x14ac:dyDescent="0.25">
      <c r="K9601" s="154" cm="1">
        <f t="array" ref="K9601">ROUND(
IF(C9601="Beer",
SUM(LOOKUP(2,1/(SRP!$B$8:$B$10&lt;=E9601)/(SRP!$C$8:$C$10&gt;=E9601),SRP!$D$8:$D$10)*(G9601/100)*(E9601/1000)),
IF(C9601="Spirits",
SUM(LOOKUP(2,1/(SRP!$B$2:$B$7&lt;=E9601)/(SRP!$C$2:$C$7&gt;=E9601),SRP!$D$2:$D$7)*(G9601/100)*(E9601/1000)),
IF(AND(C9601="Wine",D9601="Fortified Wines"),
SUM(LOOKUP(2,1/(SRP!$B$26:$B$29&lt;=E9601)/(SRP!$C$26:$C$29&gt;=E9601),SRP!$D$26:$D$29)*(G9601/100)*(E9601/1000)),
IF(C9601="Wine",
SUM(LOOKUP(2,1/(SRP!$B$21:$B$25&lt;=E9601)/(SRP!$C$21:$C$25&gt;=E9601),SRP!$D$21:$D$25)*(G9601/100)*(E9601/1000)),
IF(AND(C9601="Ready to Drink",D9601="RTD-One Pour Cocktail&gt;7%&lt;=14.5"),
SUM(LOOKUP(2,1/(SRP!$B$16:$B$20&lt;=E9601)/(SRP!$C$16:$C$20&gt;=E9601),SRP!$D$16:$D$20)*(G9601/100)*(E9601/1000)),
IF(C9601="Ready to Drink",
SUM(LOOKUP(2,1/(SRP!$B$11:$B$15&lt;=E9601)/(SRP!$C$11:$C$15&gt;=E9601),SRP!$D$11:$D$15)*(G9601/100)*(E9601/1000)),
0)))))),2)</f>
        <v>0</v>
      </c>
      <c r="L9601" s="173" t="str">
        <f t="shared" si="149"/>
        <v/>
      </c>
      <c r="M9601" s="154" t="e">
        <f>VLOOKUP(L9601,'Slope %'!C:D,2,0)</f>
        <v>#N/A</v>
      </c>
    </row>
    <row r="9602" spans="11:13" x14ac:dyDescent="0.25">
      <c r="K9602" s="154" cm="1">
        <f t="array" ref="K9602">ROUND(
IF(C9602="Beer",
SUM(LOOKUP(2,1/(SRP!$B$8:$B$10&lt;=E9602)/(SRP!$C$8:$C$10&gt;=E9602),SRP!$D$8:$D$10)*(G9602/100)*(E9602/1000)),
IF(C9602="Spirits",
SUM(LOOKUP(2,1/(SRP!$B$2:$B$7&lt;=E9602)/(SRP!$C$2:$C$7&gt;=E9602),SRP!$D$2:$D$7)*(G9602/100)*(E9602/1000)),
IF(AND(C9602="Wine",D9602="Fortified Wines"),
SUM(LOOKUP(2,1/(SRP!$B$26:$B$29&lt;=E9602)/(SRP!$C$26:$C$29&gt;=E9602),SRP!$D$26:$D$29)*(G9602/100)*(E9602/1000)),
IF(C9602="Wine",
SUM(LOOKUP(2,1/(SRP!$B$21:$B$25&lt;=E9602)/(SRP!$C$21:$C$25&gt;=E9602),SRP!$D$21:$D$25)*(G9602/100)*(E9602/1000)),
IF(AND(C9602="Ready to Drink",D9602="RTD-One Pour Cocktail&gt;7%&lt;=14.5"),
SUM(LOOKUP(2,1/(SRP!$B$16:$B$20&lt;=E9602)/(SRP!$C$16:$C$20&gt;=E9602),SRP!$D$16:$D$20)*(G9602/100)*(E9602/1000)),
IF(C9602="Ready to Drink",
SUM(LOOKUP(2,1/(SRP!$B$11:$B$15&lt;=E9602)/(SRP!$C$11:$C$15&gt;=E9602),SRP!$D$11:$D$15)*(G9602/100)*(E9602/1000)),
0)))))),2)</f>
        <v>0</v>
      </c>
      <c r="L9602" s="173" t="str">
        <f t="shared" si="149"/>
        <v/>
      </c>
      <c r="M9602" s="154" t="e">
        <f>VLOOKUP(L9602,'Slope %'!C:D,2,0)</f>
        <v>#N/A</v>
      </c>
    </row>
    <row r="9603" spans="11:13" x14ac:dyDescent="0.25">
      <c r="K9603" s="154" cm="1">
        <f t="array" ref="K9603">ROUND(
IF(C9603="Beer",
SUM(LOOKUP(2,1/(SRP!$B$8:$B$10&lt;=E9603)/(SRP!$C$8:$C$10&gt;=E9603),SRP!$D$8:$D$10)*(G9603/100)*(E9603/1000)),
IF(C9603="Spirits",
SUM(LOOKUP(2,1/(SRP!$B$2:$B$7&lt;=E9603)/(SRP!$C$2:$C$7&gt;=E9603),SRP!$D$2:$D$7)*(G9603/100)*(E9603/1000)),
IF(AND(C9603="Wine",D9603="Fortified Wines"),
SUM(LOOKUP(2,1/(SRP!$B$26:$B$29&lt;=E9603)/(SRP!$C$26:$C$29&gt;=E9603),SRP!$D$26:$D$29)*(G9603/100)*(E9603/1000)),
IF(C9603="Wine",
SUM(LOOKUP(2,1/(SRP!$B$21:$B$25&lt;=E9603)/(SRP!$C$21:$C$25&gt;=E9603),SRP!$D$21:$D$25)*(G9603/100)*(E9603/1000)),
IF(AND(C9603="Ready to Drink",D9603="RTD-One Pour Cocktail&gt;7%&lt;=14.5"),
SUM(LOOKUP(2,1/(SRP!$B$16:$B$20&lt;=E9603)/(SRP!$C$16:$C$20&gt;=E9603),SRP!$D$16:$D$20)*(G9603/100)*(E9603/1000)),
IF(C9603="Ready to Drink",
SUM(LOOKUP(2,1/(SRP!$B$11:$B$15&lt;=E9603)/(SRP!$C$11:$C$15&gt;=E9603),SRP!$D$11:$D$15)*(G9603/100)*(E9603/1000)),
0)))))),2)</f>
        <v>0</v>
      </c>
      <c r="L9603" s="173" t="str">
        <f t="shared" ref="L9603:L9666" si="150">(_xlfn.CONCAT(C9603,E9603))</f>
        <v/>
      </c>
      <c r="M9603" s="154" t="e">
        <f>VLOOKUP(L9603,'Slope %'!C:D,2,0)</f>
        <v>#N/A</v>
      </c>
    </row>
    <row r="9604" spans="11:13" x14ac:dyDescent="0.25">
      <c r="K9604" s="154" cm="1">
        <f t="array" ref="K9604">ROUND(
IF(C9604="Beer",
SUM(LOOKUP(2,1/(SRP!$B$8:$B$10&lt;=E9604)/(SRP!$C$8:$C$10&gt;=E9604),SRP!$D$8:$D$10)*(G9604/100)*(E9604/1000)),
IF(C9604="Spirits",
SUM(LOOKUP(2,1/(SRP!$B$2:$B$7&lt;=E9604)/(SRP!$C$2:$C$7&gt;=E9604),SRP!$D$2:$D$7)*(G9604/100)*(E9604/1000)),
IF(AND(C9604="Wine",D9604="Fortified Wines"),
SUM(LOOKUP(2,1/(SRP!$B$26:$B$29&lt;=E9604)/(SRP!$C$26:$C$29&gt;=E9604),SRP!$D$26:$D$29)*(G9604/100)*(E9604/1000)),
IF(C9604="Wine",
SUM(LOOKUP(2,1/(SRP!$B$21:$B$25&lt;=E9604)/(SRP!$C$21:$C$25&gt;=E9604),SRP!$D$21:$D$25)*(G9604/100)*(E9604/1000)),
IF(AND(C9604="Ready to Drink",D9604="RTD-One Pour Cocktail&gt;7%&lt;=14.5"),
SUM(LOOKUP(2,1/(SRP!$B$16:$B$20&lt;=E9604)/(SRP!$C$16:$C$20&gt;=E9604),SRP!$D$16:$D$20)*(G9604/100)*(E9604/1000)),
IF(C9604="Ready to Drink",
SUM(LOOKUP(2,1/(SRP!$B$11:$B$15&lt;=E9604)/(SRP!$C$11:$C$15&gt;=E9604),SRP!$D$11:$D$15)*(G9604/100)*(E9604/1000)),
0)))))),2)</f>
        <v>0</v>
      </c>
      <c r="L9604" s="173" t="str">
        <f t="shared" si="150"/>
        <v/>
      </c>
      <c r="M9604" s="154" t="e">
        <f>VLOOKUP(L9604,'Slope %'!C:D,2,0)</f>
        <v>#N/A</v>
      </c>
    </row>
    <row r="9605" spans="11:13" x14ac:dyDescent="0.25">
      <c r="K9605" s="154" cm="1">
        <f t="array" ref="K9605">ROUND(
IF(C9605="Beer",
SUM(LOOKUP(2,1/(SRP!$B$8:$B$10&lt;=E9605)/(SRP!$C$8:$C$10&gt;=E9605),SRP!$D$8:$D$10)*(G9605/100)*(E9605/1000)),
IF(C9605="Spirits",
SUM(LOOKUP(2,1/(SRP!$B$2:$B$7&lt;=E9605)/(SRP!$C$2:$C$7&gt;=E9605),SRP!$D$2:$D$7)*(G9605/100)*(E9605/1000)),
IF(AND(C9605="Wine",D9605="Fortified Wines"),
SUM(LOOKUP(2,1/(SRP!$B$26:$B$29&lt;=E9605)/(SRP!$C$26:$C$29&gt;=E9605),SRP!$D$26:$D$29)*(G9605/100)*(E9605/1000)),
IF(C9605="Wine",
SUM(LOOKUP(2,1/(SRP!$B$21:$B$25&lt;=E9605)/(SRP!$C$21:$C$25&gt;=E9605),SRP!$D$21:$D$25)*(G9605/100)*(E9605/1000)),
IF(AND(C9605="Ready to Drink",D9605="RTD-One Pour Cocktail&gt;7%&lt;=14.5"),
SUM(LOOKUP(2,1/(SRP!$B$16:$B$20&lt;=E9605)/(SRP!$C$16:$C$20&gt;=E9605),SRP!$D$16:$D$20)*(G9605/100)*(E9605/1000)),
IF(C9605="Ready to Drink",
SUM(LOOKUP(2,1/(SRP!$B$11:$B$15&lt;=E9605)/(SRP!$C$11:$C$15&gt;=E9605),SRP!$D$11:$D$15)*(G9605/100)*(E9605/1000)),
0)))))),2)</f>
        <v>0</v>
      </c>
      <c r="L9605" s="173" t="str">
        <f t="shared" si="150"/>
        <v/>
      </c>
      <c r="M9605" s="154" t="e">
        <f>VLOOKUP(L9605,'Slope %'!C:D,2,0)</f>
        <v>#N/A</v>
      </c>
    </row>
    <row r="9606" spans="11:13" x14ac:dyDescent="0.25">
      <c r="K9606" s="154" cm="1">
        <f t="array" ref="K9606">ROUND(
IF(C9606="Beer",
SUM(LOOKUP(2,1/(SRP!$B$8:$B$10&lt;=E9606)/(SRP!$C$8:$C$10&gt;=E9606),SRP!$D$8:$D$10)*(G9606/100)*(E9606/1000)),
IF(C9606="Spirits",
SUM(LOOKUP(2,1/(SRP!$B$2:$B$7&lt;=E9606)/(SRP!$C$2:$C$7&gt;=E9606),SRP!$D$2:$D$7)*(G9606/100)*(E9606/1000)),
IF(AND(C9606="Wine",D9606="Fortified Wines"),
SUM(LOOKUP(2,1/(SRP!$B$26:$B$29&lt;=E9606)/(SRP!$C$26:$C$29&gt;=E9606),SRP!$D$26:$D$29)*(G9606/100)*(E9606/1000)),
IF(C9606="Wine",
SUM(LOOKUP(2,1/(SRP!$B$21:$B$25&lt;=E9606)/(SRP!$C$21:$C$25&gt;=E9606),SRP!$D$21:$D$25)*(G9606/100)*(E9606/1000)),
IF(AND(C9606="Ready to Drink",D9606="RTD-One Pour Cocktail&gt;7%&lt;=14.5"),
SUM(LOOKUP(2,1/(SRP!$B$16:$B$20&lt;=E9606)/(SRP!$C$16:$C$20&gt;=E9606),SRP!$D$16:$D$20)*(G9606/100)*(E9606/1000)),
IF(C9606="Ready to Drink",
SUM(LOOKUP(2,1/(SRP!$B$11:$B$15&lt;=E9606)/(SRP!$C$11:$C$15&gt;=E9606),SRP!$D$11:$D$15)*(G9606/100)*(E9606/1000)),
0)))))),2)</f>
        <v>0</v>
      </c>
      <c r="L9606" s="173" t="str">
        <f t="shared" si="150"/>
        <v/>
      </c>
      <c r="M9606" s="154" t="e">
        <f>VLOOKUP(L9606,'Slope %'!C:D,2,0)</f>
        <v>#N/A</v>
      </c>
    </row>
    <row r="9607" spans="11:13" x14ac:dyDescent="0.25">
      <c r="K9607" s="154" cm="1">
        <f t="array" ref="K9607">ROUND(
IF(C9607="Beer",
SUM(LOOKUP(2,1/(SRP!$B$8:$B$10&lt;=E9607)/(SRP!$C$8:$C$10&gt;=E9607),SRP!$D$8:$D$10)*(G9607/100)*(E9607/1000)),
IF(C9607="Spirits",
SUM(LOOKUP(2,1/(SRP!$B$2:$B$7&lt;=E9607)/(SRP!$C$2:$C$7&gt;=E9607),SRP!$D$2:$D$7)*(G9607/100)*(E9607/1000)),
IF(AND(C9607="Wine",D9607="Fortified Wines"),
SUM(LOOKUP(2,1/(SRP!$B$26:$B$29&lt;=E9607)/(SRP!$C$26:$C$29&gt;=E9607),SRP!$D$26:$D$29)*(G9607/100)*(E9607/1000)),
IF(C9607="Wine",
SUM(LOOKUP(2,1/(SRP!$B$21:$B$25&lt;=E9607)/(SRP!$C$21:$C$25&gt;=E9607),SRP!$D$21:$D$25)*(G9607/100)*(E9607/1000)),
IF(AND(C9607="Ready to Drink",D9607="RTD-One Pour Cocktail&gt;7%&lt;=14.5"),
SUM(LOOKUP(2,1/(SRP!$B$16:$B$20&lt;=E9607)/(SRP!$C$16:$C$20&gt;=E9607),SRP!$D$16:$D$20)*(G9607/100)*(E9607/1000)),
IF(C9607="Ready to Drink",
SUM(LOOKUP(2,1/(SRP!$B$11:$B$15&lt;=E9607)/(SRP!$C$11:$C$15&gt;=E9607),SRP!$D$11:$D$15)*(G9607/100)*(E9607/1000)),
0)))))),2)</f>
        <v>0</v>
      </c>
      <c r="L9607" s="173" t="str">
        <f t="shared" si="150"/>
        <v/>
      </c>
      <c r="M9607" s="154" t="e">
        <f>VLOOKUP(L9607,'Slope %'!C:D,2,0)</f>
        <v>#N/A</v>
      </c>
    </row>
    <row r="9608" spans="11:13" x14ac:dyDescent="0.25">
      <c r="K9608" s="154" cm="1">
        <f t="array" ref="K9608">ROUND(
IF(C9608="Beer",
SUM(LOOKUP(2,1/(SRP!$B$8:$B$10&lt;=E9608)/(SRP!$C$8:$C$10&gt;=E9608),SRP!$D$8:$D$10)*(G9608/100)*(E9608/1000)),
IF(C9608="Spirits",
SUM(LOOKUP(2,1/(SRP!$B$2:$B$7&lt;=E9608)/(SRP!$C$2:$C$7&gt;=E9608),SRP!$D$2:$D$7)*(G9608/100)*(E9608/1000)),
IF(AND(C9608="Wine",D9608="Fortified Wines"),
SUM(LOOKUP(2,1/(SRP!$B$26:$B$29&lt;=E9608)/(SRP!$C$26:$C$29&gt;=E9608),SRP!$D$26:$D$29)*(G9608/100)*(E9608/1000)),
IF(C9608="Wine",
SUM(LOOKUP(2,1/(SRP!$B$21:$B$25&lt;=E9608)/(SRP!$C$21:$C$25&gt;=E9608),SRP!$D$21:$D$25)*(G9608/100)*(E9608/1000)),
IF(AND(C9608="Ready to Drink",D9608="RTD-One Pour Cocktail&gt;7%&lt;=14.5"),
SUM(LOOKUP(2,1/(SRP!$B$16:$B$20&lt;=E9608)/(SRP!$C$16:$C$20&gt;=E9608),SRP!$D$16:$D$20)*(G9608/100)*(E9608/1000)),
IF(C9608="Ready to Drink",
SUM(LOOKUP(2,1/(SRP!$B$11:$B$15&lt;=E9608)/(SRP!$C$11:$C$15&gt;=E9608),SRP!$D$11:$D$15)*(G9608/100)*(E9608/1000)),
0)))))),2)</f>
        <v>0</v>
      </c>
      <c r="L9608" s="173" t="str">
        <f t="shared" si="150"/>
        <v/>
      </c>
      <c r="M9608" s="154" t="e">
        <f>VLOOKUP(L9608,'Slope %'!C:D,2,0)</f>
        <v>#N/A</v>
      </c>
    </row>
    <row r="9609" spans="11:13" x14ac:dyDescent="0.25">
      <c r="K9609" s="154" cm="1">
        <f t="array" ref="K9609">ROUND(
IF(C9609="Beer",
SUM(LOOKUP(2,1/(SRP!$B$8:$B$10&lt;=E9609)/(SRP!$C$8:$C$10&gt;=E9609),SRP!$D$8:$D$10)*(G9609/100)*(E9609/1000)),
IF(C9609="Spirits",
SUM(LOOKUP(2,1/(SRP!$B$2:$B$7&lt;=E9609)/(SRP!$C$2:$C$7&gt;=E9609),SRP!$D$2:$D$7)*(G9609/100)*(E9609/1000)),
IF(AND(C9609="Wine",D9609="Fortified Wines"),
SUM(LOOKUP(2,1/(SRP!$B$26:$B$29&lt;=E9609)/(SRP!$C$26:$C$29&gt;=E9609),SRP!$D$26:$D$29)*(G9609/100)*(E9609/1000)),
IF(C9609="Wine",
SUM(LOOKUP(2,1/(SRP!$B$21:$B$25&lt;=E9609)/(SRP!$C$21:$C$25&gt;=E9609),SRP!$D$21:$D$25)*(G9609/100)*(E9609/1000)),
IF(AND(C9609="Ready to Drink",D9609="RTD-One Pour Cocktail&gt;7%&lt;=14.5"),
SUM(LOOKUP(2,1/(SRP!$B$16:$B$20&lt;=E9609)/(SRP!$C$16:$C$20&gt;=E9609),SRP!$D$16:$D$20)*(G9609/100)*(E9609/1000)),
IF(C9609="Ready to Drink",
SUM(LOOKUP(2,1/(SRP!$B$11:$B$15&lt;=E9609)/(SRP!$C$11:$C$15&gt;=E9609),SRP!$D$11:$D$15)*(G9609/100)*(E9609/1000)),
0)))))),2)</f>
        <v>0</v>
      </c>
      <c r="L9609" s="173" t="str">
        <f t="shared" si="150"/>
        <v/>
      </c>
      <c r="M9609" s="154" t="e">
        <f>VLOOKUP(L9609,'Slope %'!C:D,2,0)</f>
        <v>#N/A</v>
      </c>
    </row>
    <row r="9610" spans="11:13" x14ac:dyDescent="0.25">
      <c r="K9610" s="154" cm="1">
        <f t="array" ref="K9610">ROUND(
IF(C9610="Beer",
SUM(LOOKUP(2,1/(SRP!$B$8:$B$10&lt;=E9610)/(SRP!$C$8:$C$10&gt;=E9610),SRP!$D$8:$D$10)*(G9610/100)*(E9610/1000)),
IF(C9610="Spirits",
SUM(LOOKUP(2,1/(SRP!$B$2:$B$7&lt;=E9610)/(SRP!$C$2:$C$7&gt;=E9610),SRP!$D$2:$D$7)*(G9610/100)*(E9610/1000)),
IF(AND(C9610="Wine",D9610="Fortified Wines"),
SUM(LOOKUP(2,1/(SRP!$B$26:$B$29&lt;=E9610)/(SRP!$C$26:$C$29&gt;=E9610),SRP!$D$26:$D$29)*(G9610/100)*(E9610/1000)),
IF(C9610="Wine",
SUM(LOOKUP(2,1/(SRP!$B$21:$B$25&lt;=E9610)/(SRP!$C$21:$C$25&gt;=E9610),SRP!$D$21:$D$25)*(G9610/100)*(E9610/1000)),
IF(AND(C9610="Ready to Drink",D9610="RTD-One Pour Cocktail&gt;7%&lt;=14.5"),
SUM(LOOKUP(2,1/(SRP!$B$16:$B$20&lt;=E9610)/(SRP!$C$16:$C$20&gt;=E9610),SRP!$D$16:$D$20)*(G9610/100)*(E9610/1000)),
IF(C9610="Ready to Drink",
SUM(LOOKUP(2,1/(SRP!$B$11:$B$15&lt;=E9610)/(SRP!$C$11:$C$15&gt;=E9610),SRP!$D$11:$D$15)*(G9610/100)*(E9610/1000)),
0)))))),2)</f>
        <v>0</v>
      </c>
      <c r="L9610" s="173" t="str">
        <f t="shared" si="150"/>
        <v/>
      </c>
      <c r="M9610" s="154" t="e">
        <f>VLOOKUP(L9610,'Slope %'!C:D,2,0)</f>
        <v>#N/A</v>
      </c>
    </row>
    <row r="9611" spans="11:13" x14ac:dyDescent="0.25">
      <c r="K9611" s="154" cm="1">
        <f t="array" ref="K9611">ROUND(
IF(C9611="Beer",
SUM(LOOKUP(2,1/(SRP!$B$8:$B$10&lt;=E9611)/(SRP!$C$8:$C$10&gt;=E9611),SRP!$D$8:$D$10)*(G9611/100)*(E9611/1000)),
IF(C9611="Spirits",
SUM(LOOKUP(2,1/(SRP!$B$2:$B$7&lt;=E9611)/(SRP!$C$2:$C$7&gt;=E9611),SRP!$D$2:$D$7)*(G9611/100)*(E9611/1000)),
IF(AND(C9611="Wine",D9611="Fortified Wines"),
SUM(LOOKUP(2,1/(SRP!$B$26:$B$29&lt;=E9611)/(SRP!$C$26:$C$29&gt;=E9611),SRP!$D$26:$D$29)*(G9611/100)*(E9611/1000)),
IF(C9611="Wine",
SUM(LOOKUP(2,1/(SRP!$B$21:$B$25&lt;=E9611)/(SRP!$C$21:$C$25&gt;=E9611),SRP!$D$21:$D$25)*(G9611/100)*(E9611/1000)),
IF(AND(C9611="Ready to Drink",D9611="RTD-One Pour Cocktail&gt;7%&lt;=14.5"),
SUM(LOOKUP(2,1/(SRP!$B$16:$B$20&lt;=E9611)/(SRP!$C$16:$C$20&gt;=E9611),SRP!$D$16:$D$20)*(G9611/100)*(E9611/1000)),
IF(C9611="Ready to Drink",
SUM(LOOKUP(2,1/(SRP!$B$11:$B$15&lt;=E9611)/(SRP!$C$11:$C$15&gt;=E9611),SRP!$D$11:$D$15)*(G9611/100)*(E9611/1000)),
0)))))),2)</f>
        <v>0</v>
      </c>
      <c r="L9611" s="173" t="str">
        <f t="shared" si="150"/>
        <v/>
      </c>
      <c r="M9611" s="154" t="e">
        <f>VLOOKUP(L9611,'Slope %'!C:D,2,0)</f>
        <v>#N/A</v>
      </c>
    </row>
    <row r="9612" spans="11:13" x14ac:dyDescent="0.25">
      <c r="K9612" s="154" cm="1">
        <f t="array" ref="K9612">ROUND(
IF(C9612="Beer",
SUM(LOOKUP(2,1/(SRP!$B$8:$B$10&lt;=E9612)/(SRP!$C$8:$C$10&gt;=E9612),SRP!$D$8:$D$10)*(G9612/100)*(E9612/1000)),
IF(C9612="Spirits",
SUM(LOOKUP(2,1/(SRP!$B$2:$B$7&lt;=E9612)/(SRP!$C$2:$C$7&gt;=E9612),SRP!$D$2:$D$7)*(G9612/100)*(E9612/1000)),
IF(AND(C9612="Wine",D9612="Fortified Wines"),
SUM(LOOKUP(2,1/(SRP!$B$26:$B$29&lt;=E9612)/(SRP!$C$26:$C$29&gt;=E9612),SRP!$D$26:$D$29)*(G9612/100)*(E9612/1000)),
IF(C9612="Wine",
SUM(LOOKUP(2,1/(SRP!$B$21:$B$25&lt;=E9612)/(SRP!$C$21:$C$25&gt;=E9612),SRP!$D$21:$D$25)*(G9612/100)*(E9612/1000)),
IF(AND(C9612="Ready to Drink",D9612="RTD-One Pour Cocktail&gt;7%&lt;=14.5"),
SUM(LOOKUP(2,1/(SRP!$B$16:$B$20&lt;=E9612)/(SRP!$C$16:$C$20&gt;=E9612),SRP!$D$16:$D$20)*(G9612/100)*(E9612/1000)),
IF(C9612="Ready to Drink",
SUM(LOOKUP(2,1/(SRP!$B$11:$B$15&lt;=E9612)/(SRP!$C$11:$C$15&gt;=E9612),SRP!$D$11:$D$15)*(G9612/100)*(E9612/1000)),
0)))))),2)</f>
        <v>0</v>
      </c>
      <c r="L9612" s="173" t="str">
        <f t="shared" si="150"/>
        <v/>
      </c>
      <c r="M9612" s="154" t="e">
        <f>VLOOKUP(L9612,'Slope %'!C:D,2,0)</f>
        <v>#N/A</v>
      </c>
    </row>
    <row r="9613" spans="11:13" x14ac:dyDescent="0.25">
      <c r="K9613" s="154" cm="1">
        <f t="array" ref="K9613">ROUND(
IF(C9613="Beer",
SUM(LOOKUP(2,1/(SRP!$B$8:$B$10&lt;=E9613)/(SRP!$C$8:$C$10&gt;=E9613),SRP!$D$8:$D$10)*(G9613/100)*(E9613/1000)),
IF(C9613="Spirits",
SUM(LOOKUP(2,1/(SRP!$B$2:$B$7&lt;=E9613)/(SRP!$C$2:$C$7&gt;=E9613),SRP!$D$2:$D$7)*(G9613/100)*(E9613/1000)),
IF(AND(C9613="Wine",D9613="Fortified Wines"),
SUM(LOOKUP(2,1/(SRP!$B$26:$B$29&lt;=E9613)/(SRP!$C$26:$C$29&gt;=E9613),SRP!$D$26:$D$29)*(G9613/100)*(E9613/1000)),
IF(C9613="Wine",
SUM(LOOKUP(2,1/(SRP!$B$21:$B$25&lt;=E9613)/(SRP!$C$21:$C$25&gt;=E9613),SRP!$D$21:$D$25)*(G9613/100)*(E9613/1000)),
IF(AND(C9613="Ready to Drink",D9613="RTD-One Pour Cocktail&gt;7%&lt;=14.5"),
SUM(LOOKUP(2,1/(SRP!$B$16:$B$20&lt;=E9613)/(SRP!$C$16:$C$20&gt;=E9613),SRP!$D$16:$D$20)*(G9613/100)*(E9613/1000)),
IF(C9613="Ready to Drink",
SUM(LOOKUP(2,1/(SRP!$B$11:$B$15&lt;=E9613)/(SRP!$C$11:$C$15&gt;=E9613),SRP!$D$11:$D$15)*(G9613/100)*(E9613/1000)),
0)))))),2)</f>
        <v>0</v>
      </c>
      <c r="L9613" s="173" t="str">
        <f t="shared" si="150"/>
        <v/>
      </c>
      <c r="M9613" s="154" t="e">
        <f>VLOOKUP(L9613,'Slope %'!C:D,2,0)</f>
        <v>#N/A</v>
      </c>
    </row>
    <row r="9614" spans="11:13" x14ac:dyDescent="0.25">
      <c r="K9614" s="154" cm="1">
        <f t="array" ref="K9614">ROUND(
IF(C9614="Beer",
SUM(LOOKUP(2,1/(SRP!$B$8:$B$10&lt;=E9614)/(SRP!$C$8:$C$10&gt;=E9614),SRP!$D$8:$D$10)*(G9614/100)*(E9614/1000)),
IF(C9614="Spirits",
SUM(LOOKUP(2,1/(SRP!$B$2:$B$7&lt;=E9614)/(SRP!$C$2:$C$7&gt;=E9614),SRP!$D$2:$D$7)*(G9614/100)*(E9614/1000)),
IF(AND(C9614="Wine",D9614="Fortified Wines"),
SUM(LOOKUP(2,1/(SRP!$B$26:$B$29&lt;=E9614)/(SRP!$C$26:$C$29&gt;=E9614),SRP!$D$26:$D$29)*(G9614/100)*(E9614/1000)),
IF(C9614="Wine",
SUM(LOOKUP(2,1/(SRP!$B$21:$B$25&lt;=E9614)/(SRP!$C$21:$C$25&gt;=E9614),SRP!$D$21:$D$25)*(G9614/100)*(E9614/1000)),
IF(AND(C9614="Ready to Drink",D9614="RTD-One Pour Cocktail&gt;7%&lt;=14.5"),
SUM(LOOKUP(2,1/(SRP!$B$16:$B$20&lt;=E9614)/(SRP!$C$16:$C$20&gt;=E9614),SRP!$D$16:$D$20)*(G9614/100)*(E9614/1000)),
IF(C9614="Ready to Drink",
SUM(LOOKUP(2,1/(SRP!$B$11:$B$15&lt;=E9614)/(SRP!$C$11:$C$15&gt;=E9614),SRP!$D$11:$D$15)*(G9614/100)*(E9614/1000)),
0)))))),2)</f>
        <v>0</v>
      </c>
      <c r="L9614" s="173" t="str">
        <f t="shared" si="150"/>
        <v/>
      </c>
      <c r="M9614" s="154" t="e">
        <f>VLOOKUP(L9614,'Slope %'!C:D,2,0)</f>
        <v>#N/A</v>
      </c>
    </row>
    <row r="9615" spans="11:13" x14ac:dyDescent="0.25">
      <c r="K9615" s="154" cm="1">
        <f t="array" ref="K9615">ROUND(
IF(C9615="Beer",
SUM(LOOKUP(2,1/(SRP!$B$8:$B$10&lt;=E9615)/(SRP!$C$8:$C$10&gt;=E9615),SRP!$D$8:$D$10)*(G9615/100)*(E9615/1000)),
IF(C9615="Spirits",
SUM(LOOKUP(2,1/(SRP!$B$2:$B$7&lt;=E9615)/(SRP!$C$2:$C$7&gt;=E9615),SRP!$D$2:$D$7)*(G9615/100)*(E9615/1000)),
IF(AND(C9615="Wine",D9615="Fortified Wines"),
SUM(LOOKUP(2,1/(SRP!$B$26:$B$29&lt;=E9615)/(SRP!$C$26:$C$29&gt;=E9615),SRP!$D$26:$D$29)*(G9615/100)*(E9615/1000)),
IF(C9615="Wine",
SUM(LOOKUP(2,1/(SRP!$B$21:$B$25&lt;=E9615)/(SRP!$C$21:$C$25&gt;=E9615),SRP!$D$21:$D$25)*(G9615/100)*(E9615/1000)),
IF(AND(C9615="Ready to Drink",D9615="RTD-One Pour Cocktail&gt;7%&lt;=14.5"),
SUM(LOOKUP(2,1/(SRP!$B$16:$B$20&lt;=E9615)/(SRP!$C$16:$C$20&gt;=E9615),SRP!$D$16:$D$20)*(G9615/100)*(E9615/1000)),
IF(C9615="Ready to Drink",
SUM(LOOKUP(2,1/(SRP!$B$11:$B$15&lt;=E9615)/(SRP!$C$11:$C$15&gt;=E9615),SRP!$D$11:$D$15)*(G9615/100)*(E9615/1000)),
0)))))),2)</f>
        <v>0</v>
      </c>
      <c r="L9615" s="173" t="str">
        <f t="shared" si="150"/>
        <v/>
      </c>
      <c r="M9615" s="154" t="e">
        <f>VLOOKUP(L9615,'Slope %'!C:D,2,0)</f>
        <v>#N/A</v>
      </c>
    </row>
    <row r="9616" spans="11:13" x14ac:dyDescent="0.25">
      <c r="K9616" s="154" cm="1">
        <f t="array" ref="K9616">ROUND(
IF(C9616="Beer",
SUM(LOOKUP(2,1/(SRP!$B$8:$B$10&lt;=E9616)/(SRP!$C$8:$C$10&gt;=E9616),SRP!$D$8:$D$10)*(G9616/100)*(E9616/1000)),
IF(C9616="Spirits",
SUM(LOOKUP(2,1/(SRP!$B$2:$B$7&lt;=E9616)/(SRP!$C$2:$C$7&gt;=E9616),SRP!$D$2:$D$7)*(G9616/100)*(E9616/1000)),
IF(AND(C9616="Wine",D9616="Fortified Wines"),
SUM(LOOKUP(2,1/(SRP!$B$26:$B$29&lt;=E9616)/(SRP!$C$26:$C$29&gt;=E9616),SRP!$D$26:$D$29)*(G9616/100)*(E9616/1000)),
IF(C9616="Wine",
SUM(LOOKUP(2,1/(SRP!$B$21:$B$25&lt;=E9616)/(SRP!$C$21:$C$25&gt;=E9616),SRP!$D$21:$D$25)*(G9616/100)*(E9616/1000)),
IF(AND(C9616="Ready to Drink",D9616="RTD-One Pour Cocktail&gt;7%&lt;=14.5"),
SUM(LOOKUP(2,1/(SRP!$B$16:$B$20&lt;=E9616)/(SRP!$C$16:$C$20&gt;=E9616),SRP!$D$16:$D$20)*(G9616/100)*(E9616/1000)),
IF(C9616="Ready to Drink",
SUM(LOOKUP(2,1/(SRP!$B$11:$B$15&lt;=E9616)/(SRP!$C$11:$C$15&gt;=E9616),SRP!$D$11:$D$15)*(G9616/100)*(E9616/1000)),
0)))))),2)</f>
        <v>0</v>
      </c>
      <c r="L9616" s="173" t="str">
        <f t="shared" si="150"/>
        <v/>
      </c>
      <c r="M9616" s="154" t="e">
        <f>VLOOKUP(L9616,'Slope %'!C:D,2,0)</f>
        <v>#N/A</v>
      </c>
    </row>
    <row r="9617" spans="11:13" x14ac:dyDescent="0.25">
      <c r="K9617" s="154" cm="1">
        <f t="array" ref="K9617">ROUND(
IF(C9617="Beer",
SUM(LOOKUP(2,1/(SRP!$B$8:$B$10&lt;=E9617)/(SRP!$C$8:$C$10&gt;=E9617),SRP!$D$8:$D$10)*(G9617/100)*(E9617/1000)),
IF(C9617="Spirits",
SUM(LOOKUP(2,1/(SRP!$B$2:$B$7&lt;=E9617)/(SRP!$C$2:$C$7&gt;=E9617),SRP!$D$2:$D$7)*(G9617/100)*(E9617/1000)),
IF(AND(C9617="Wine",D9617="Fortified Wines"),
SUM(LOOKUP(2,1/(SRP!$B$26:$B$29&lt;=E9617)/(SRP!$C$26:$C$29&gt;=E9617),SRP!$D$26:$D$29)*(G9617/100)*(E9617/1000)),
IF(C9617="Wine",
SUM(LOOKUP(2,1/(SRP!$B$21:$B$25&lt;=E9617)/(SRP!$C$21:$C$25&gt;=E9617),SRP!$D$21:$D$25)*(G9617/100)*(E9617/1000)),
IF(AND(C9617="Ready to Drink",D9617="RTD-One Pour Cocktail&gt;7%&lt;=14.5"),
SUM(LOOKUP(2,1/(SRP!$B$16:$B$20&lt;=E9617)/(SRP!$C$16:$C$20&gt;=E9617),SRP!$D$16:$D$20)*(G9617/100)*(E9617/1000)),
IF(C9617="Ready to Drink",
SUM(LOOKUP(2,1/(SRP!$B$11:$B$15&lt;=E9617)/(SRP!$C$11:$C$15&gt;=E9617),SRP!$D$11:$D$15)*(G9617/100)*(E9617/1000)),
0)))))),2)</f>
        <v>0</v>
      </c>
      <c r="L9617" s="173" t="str">
        <f t="shared" si="150"/>
        <v/>
      </c>
      <c r="M9617" s="154" t="e">
        <f>VLOOKUP(L9617,'Slope %'!C:D,2,0)</f>
        <v>#N/A</v>
      </c>
    </row>
    <row r="9618" spans="11:13" x14ac:dyDescent="0.25">
      <c r="K9618" s="154" cm="1">
        <f t="array" ref="K9618">ROUND(
IF(C9618="Beer",
SUM(LOOKUP(2,1/(SRP!$B$8:$B$10&lt;=E9618)/(SRP!$C$8:$C$10&gt;=E9618),SRP!$D$8:$D$10)*(G9618/100)*(E9618/1000)),
IF(C9618="Spirits",
SUM(LOOKUP(2,1/(SRP!$B$2:$B$7&lt;=E9618)/(SRP!$C$2:$C$7&gt;=E9618),SRP!$D$2:$D$7)*(G9618/100)*(E9618/1000)),
IF(AND(C9618="Wine",D9618="Fortified Wines"),
SUM(LOOKUP(2,1/(SRP!$B$26:$B$29&lt;=E9618)/(SRP!$C$26:$C$29&gt;=E9618),SRP!$D$26:$D$29)*(G9618/100)*(E9618/1000)),
IF(C9618="Wine",
SUM(LOOKUP(2,1/(SRP!$B$21:$B$25&lt;=E9618)/(SRP!$C$21:$C$25&gt;=E9618),SRP!$D$21:$D$25)*(G9618/100)*(E9618/1000)),
IF(AND(C9618="Ready to Drink",D9618="RTD-One Pour Cocktail&gt;7%&lt;=14.5"),
SUM(LOOKUP(2,1/(SRP!$B$16:$B$20&lt;=E9618)/(SRP!$C$16:$C$20&gt;=E9618),SRP!$D$16:$D$20)*(G9618/100)*(E9618/1000)),
IF(C9618="Ready to Drink",
SUM(LOOKUP(2,1/(SRP!$B$11:$B$15&lt;=E9618)/(SRP!$C$11:$C$15&gt;=E9618),SRP!$D$11:$D$15)*(G9618/100)*(E9618/1000)),
0)))))),2)</f>
        <v>0</v>
      </c>
      <c r="L9618" s="173" t="str">
        <f t="shared" si="150"/>
        <v/>
      </c>
      <c r="M9618" s="154" t="e">
        <f>VLOOKUP(L9618,'Slope %'!C:D,2,0)</f>
        <v>#N/A</v>
      </c>
    </row>
    <row r="9619" spans="11:13" x14ac:dyDescent="0.25">
      <c r="K9619" s="154" cm="1">
        <f t="array" ref="K9619">ROUND(
IF(C9619="Beer",
SUM(LOOKUP(2,1/(SRP!$B$8:$B$10&lt;=E9619)/(SRP!$C$8:$C$10&gt;=E9619),SRP!$D$8:$D$10)*(G9619/100)*(E9619/1000)),
IF(C9619="Spirits",
SUM(LOOKUP(2,1/(SRP!$B$2:$B$7&lt;=E9619)/(SRP!$C$2:$C$7&gt;=E9619),SRP!$D$2:$D$7)*(G9619/100)*(E9619/1000)),
IF(AND(C9619="Wine",D9619="Fortified Wines"),
SUM(LOOKUP(2,1/(SRP!$B$26:$B$29&lt;=E9619)/(SRP!$C$26:$C$29&gt;=E9619),SRP!$D$26:$D$29)*(G9619/100)*(E9619/1000)),
IF(C9619="Wine",
SUM(LOOKUP(2,1/(SRP!$B$21:$B$25&lt;=E9619)/(SRP!$C$21:$C$25&gt;=E9619),SRP!$D$21:$D$25)*(G9619/100)*(E9619/1000)),
IF(AND(C9619="Ready to Drink",D9619="RTD-One Pour Cocktail&gt;7%&lt;=14.5"),
SUM(LOOKUP(2,1/(SRP!$B$16:$B$20&lt;=E9619)/(SRP!$C$16:$C$20&gt;=E9619),SRP!$D$16:$D$20)*(G9619/100)*(E9619/1000)),
IF(C9619="Ready to Drink",
SUM(LOOKUP(2,1/(SRP!$B$11:$B$15&lt;=E9619)/(SRP!$C$11:$C$15&gt;=E9619),SRP!$D$11:$D$15)*(G9619/100)*(E9619/1000)),
0)))))),2)</f>
        <v>0</v>
      </c>
      <c r="L9619" s="173" t="str">
        <f t="shared" si="150"/>
        <v/>
      </c>
      <c r="M9619" s="154" t="e">
        <f>VLOOKUP(L9619,'Slope %'!C:D,2,0)</f>
        <v>#N/A</v>
      </c>
    </row>
    <row r="9620" spans="11:13" x14ac:dyDescent="0.25">
      <c r="K9620" s="154" cm="1">
        <f t="array" ref="K9620">ROUND(
IF(C9620="Beer",
SUM(LOOKUP(2,1/(SRP!$B$8:$B$10&lt;=E9620)/(SRP!$C$8:$C$10&gt;=E9620),SRP!$D$8:$D$10)*(G9620/100)*(E9620/1000)),
IF(C9620="Spirits",
SUM(LOOKUP(2,1/(SRP!$B$2:$B$7&lt;=E9620)/(SRP!$C$2:$C$7&gt;=E9620),SRP!$D$2:$D$7)*(G9620/100)*(E9620/1000)),
IF(AND(C9620="Wine",D9620="Fortified Wines"),
SUM(LOOKUP(2,1/(SRP!$B$26:$B$29&lt;=E9620)/(SRP!$C$26:$C$29&gt;=E9620),SRP!$D$26:$D$29)*(G9620/100)*(E9620/1000)),
IF(C9620="Wine",
SUM(LOOKUP(2,1/(SRP!$B$21:$B$25&lt;=E9620)/(SRP!$C$21:$C$25&gt;=E9620),SRP!$D$21:$D$25)*(G9620/100)*(E9620/1000)),
IF(AND(C9620="Ready to Drink",D9620="RTD-One Pour Cocktail&gt;7%&lt;=14.5"),
SUM(LOOKUP(2,1/(SRP!$B$16:$B$20&lt;=E9620)/(SRP!$C$16:$C$20&gt;=E9620),SRP!$D$16:$D$20)*(G9620/100)*(E9620/1000)),
IF(C9620="Ready to Drink",
SUM(LOOKUP(2,1/(SRP!$B$11:$B$15&lt;=E9620)/(SRP!$C$11:$C$15&gt;=E9620),SRP!$D$11:$D$15)*(G9620/100)*(E9620/1000)),
0)))))),2)</f>
        <v>0</v>
      </c>
      <c r="L9620" s="173" t="str">
        <f t="shared" si="150"/>
        <v/>
      </c>
      <c r="M9620" s="154" t="e">
        <f>VLOOKUP(L9620,'Slope %'!C:D,2,0)</f>
        <v>#N/A</v>
      </c>
    </row>
    <row r="9621" spans="11:13" x14ac:dyDescent="0.25">
      <c r="K9621" s="154" cm="1">
        <f t="array" ref="K9621">ROUND(
IF(C9621="Beer",
SUM(LOOKUP(2,1/(SRP!$B$8:$B$10&lt;=E9621)/(SRP!$C$8:$C$10&gt;=E9621),SRP!$D$8:$D$10)*(G9621/100)*(E9621/1000)),
IF(C9621="Spirits",
SUM(LOOKUP(2,1/(SRP!$B$2:$B$7&lt;=E9621)/(SRP!$C$2:$C$7&gt;=E9621),SRP!$D$2:$D$7)*(G9621/100)*(E9621/1000)),
IF(AND(C9621="Wine",D9621="Fortified Wines"),
SUM(LOOKUP(2,1/(SRP!$B$26:$B$29&lt;=E9621)/(SRP!$C$26:$C$29&gt;=E9621),SRP!$D$26:$D$29)*(G9621/100)*(E9621/1000)),
IF(C9621="Wine",
SUM(LOOKUP(2,1/(SRP!$B$21:$B$25&lt;=E9621)/(SRP!$C$21:$C$25&gt;=E9621),SRP!$D$21:$D$25)*(G9621/100)*(E9621/1000)),
IF(AND(C9621="Ready to Drink",D9621="RTD-One Pour Cocktail&gt;7%&lt;=14.5"),
SUM(LOOKUP(2,1/(SRP!$B$16:$B$20&lt;=E9621)/(SRP!$C$16:$C$20&gt;=E9621),SRP!$D$16:$D$20)*(G9621/100)*(E9621/1000)),
IF(C9621="Ready to Drink",
SUM(LOOKUP(2,1/(SRP!$B$11:$B$15&lt;=E9621)/(SRP!$C$11:$C$15&gt;=E9621),SRP!$D$11:$D$15)*(G9621/100)*(E9621/1000)),
0)))))),2)</f>
        <v>0</v>
      </c>
      <c r="L9621" s="173" t="str">
        <f t="shared" si="150"/>
        <v/>
      </c>
      <c r="M9621" s="154" t="e">
        <f>VLOOKUP(L9621,'Slope %'!C:D,2,0)</f>
        <v>#N/A</v>
      </c>
    </row>
    <row r="9622" spans="11:13" x14ac:dyDescent="0.25">
      <c r="K9622" s="154" cm="1">
        <f t="array" ref="K9622">ROUND(
IF(C9622="Beer",
SUM(LOOKUP(2,1/(SRP!$B$8:$B$10&lt;=E9622)/(SRP!$C$8:$C$10&gt;=E9622),SRP!$D$8:$D$10)*(G9622/100)*(E9622/1000)),
IF(C9622="Spirits",
SUM(LOOKUP(2,1/(SRP!$B$2:$B$7&lt;=E9622)/(SRP!$C$2:$C$7&gt;=E9622),SRP!$D$2:$D$7)*(G9622/100)*(E9622/1000)),
IF(AND(C9622="Wine",D9622="Fortified Wines"),
SUM(LOOKUP(2,1/(SRP!$B$26:$B$29&lt;=E9622)/(SRP!$C$26:$C$29&gt;=E9622),SRP!$D$26:$D$29)*(G9622/100)*(E9622/1000)),
IF(C9622="Wine",
SUM(LOOKUP(2,1/(SRP!$B$21:$B$25&lt;=E9622)/(SRP!$C$21:$C$25&gt;=E9622),SRP!$D$21:$D$25)*(G9622/100)*(E9622/1000)),
IF(AND(C9622="Ready to Drink",D9622="RTD-One Pour Cocktail&gt;7%&lt;=14.5"),
SUM(LOOKUP(2,1/(SRP!$B$16:$B$20&lt;=E9622)/(SRP!$C$16:$C$20&gt;=E9622),SRP!$D$16:$D$20)*(G9622/100)*(E9622/1000)),
IF(C9622="Ready to Drink",
SUM(LOOKUP(2,1/(SRP!$B$11:$B$15&lt;=E9622)/(SRP!$C$11:$C$15&gt;=E9622),SRP!$D$11:$D$15)*(G9622/100)*(E9622/1000)),
0)))))),2)</f>
        <v>0</v>
      </c>
      <c r="L9622" s="173" t="str">
        <f t="shared" si="150"/>
        <v/>
      </c>
      <c r="M9622" s="154" t="e">
        <f>VLOOKUP(L9622,'Slope %'!C:D,2,0)</f>
        <v>#N/A</v>
      </c>
    </row>
    <row r="9623" spans="11:13" x14ac:dyDescent="0.25">
      <c r="K9623" s="154" cm="1">
        <f t="array" ref="K9623">ROUND(
IF(C9623="Beer",
SUM(LOOKUP(2,1/(SRP!$B$8:$B$10&lt;=E9623)/(SRP!$C$8:$C$10&gt;=E9623),SRP!$D$8:$D$10)*(G9623/100)*(E9623/1000)),
IF(C9623="Spirits",
SUM(LOOKUP(2,1/(SRP!$B$2:$B$7&lt;=E9623)/(SRP!$C$2:$C$7&gt;=E9623),SRP!$D$2:$D$7)*(G9623/100)*(E9623/1000)),
IF(AND(C9623="Wine",D9623="Fortified Wines"),
SUM(LOOKUP(2,1/(SRP!$B$26:$B$29&lt;=E9623)/(SRP!$C$26:$C$29&gt;=E9623),SRP!$D$26:$D$29)*(G9623/100)*(E9623/1000)),
IF(C9623="Wine",
SUM(LOOKUP(2,1/(SRP!$B$21:$B$25&lt;=E9623)/(SRP!$C$21:$C$25&gt;=E9623),SRP!$D$21:$D$25)*(G9623/100)*(E9623/1000)),
IF(AND(C9623="Ready to Drink",D9623="RTD-One Pour Cocktail&gt;7%&lt;=14.5"),
SUM(LOOKUP(2,1/(SRP!$B$16:$B$20&lt;=E9623)/(SRP!$C$16:$C$20&gt;=E9623),SRP!$D$16:$D$20)*(G9623/100)*(E9623/1000)),
IF(C9623="Ready to Drink",
SUM(LOOKUP(2,1/(SRP!$B$11:$B$15&lt;=E9623)/(SRP!$C$11:$C$15&gt;=E9623),SRP!$D$11:$D$15)*(G9623/100)*(E9623/1000)),
0)))))),2)</f>
        <v>0</v>
      </c>
      <c r="L9623" s="173" t="str">
        <f t="shared" si="150"/>
        <v/>
      </c>
      <c r="M9623" s="154" t="e">
        <f>VLOOKUP(L9623,'Slope %'!C:D,2,0)</f>
        <v>#N/A</v>
      </c>
    </row>
    <row r="9624" spans="11:13" x14ac:dyDescent="0.25">
      <c r="K9624" s="154" cm="1">
        <f t="array" ref="K9624">ROUND(
IF(C9624="Beer",
SUM(LOOKUP(2,1/(SRP!$B$8:$B$10&lt;=E9624)/(SRP!$C$8:$C$10&gt;=E9624),SRP!$D$8:$D$10)*(G9624/100)*(E9624/1000)),
IF(C9624="Spirits",
SUM(LOOKUP(2,1/(SRP!$B$2:$B$7&lt;=E9624)/(SRP!$C$2:$C$7&gt;=E9624),SRP!$D$2:$D$7)*(G9624/100)*(E9624/1000)),
IF(AND(C9624="Wine",D9624="Fortified Wines"),
SUM(LOOKUP(2,1/(SRP!$B$26:$B$29&lt;=E9624)/(SRP!$C$26:$C$29&gt;=E9624),SRP!$D$26:$D$29)*(G9624/100)*(E9624/1000)),
IF(C9624="Wine",
SUM(LOOKUP(2,1/(SRP!$B$21:$B$25&lt;=E9624)/(SRP!$C$21:$C$25&gt;=E9624),SRP!$D$21:$D$25)*(G9624/100)*(E9624/1000)),
IF(AND(C9624="Ready to Drink",D9624="RTD-One Pour Cocktail&gt;7%&lt;=14.5"),
SUM(LOOKUP(2,1/(SRP!$B$16:$B$20&lt;=E9624)/(SRP!$C$16:$C$20&gt;=E9624),SRP!$D$16:$D$20)*(G9624/100)*(E9624/1000)),
IF(C9624="Ready to Drink",
SUM(LOOKUP(2,1/(SRP!$B$11:$B$15&lt;=E9624)/(SRP!$C$11:$C$15&gt;=E9624),SRP!$D$11:$D$15)*(G9624/100)*(E9624/1000)),
0)))))),2)</f>
        <v>0</v>
      </c>
      <c r="L9624" s="173" t="str">
        <f t="shared" si="150"/>
        <v/>
      </c>
      <c r="M9624" s="154" t="e">
        <f>VLOOKUP(L9624,'Slope %'!C:D,2,0)</f>
        <v>#N/A</v>
      </c>
    </row>
    <row r="9625" spans="11:13" x14ac:dyDescent="0.25">
      <c r="K9625" s="154" cm="1">
        <f t="array" ref="K9625">ROUND(
IF(C9625="Beer",
SUM(LOOKUP(2,1/(SRP!$B$8:$B$10&lt;=E9625)/(SRP!$C$8:$C$10&gt;=E9625),SRP!$D$8:$D$10)*(G9625/100)*(E9625/1000)),
IF(C9625="Spirits",
SUM(LOOKUP(2,1/(SRP!$B$2:$B$7&lt;=E9625)/(SRP!$C$2:$C$7&gt;=E9625),SRP!$D$2:$D$7)*(G9625/100)*(E9625/1000)),
IF(AND(C9625="Wine",D9625="Fortified Wines"),
SUM(LOOKUP(2,1/(SRP!$B$26:$B$29&lt;=E9625)/(SRP!$C$26:$C$29&gt;=E9625),SRP!$D$26:$D$29)*(G9625/100)*(E9625/1000)),
IF(C9625="Wine",
SUM(LOOKUP(2,1/(SRP!$B$21:$B$25&lt;=E9625)/(SRP!$C$21:$C$25&gt;=E9625),SRP!$D$21:$D$25)*(G9625/100)*(E9625/1000)),
IF(AND(C9625="Ready to Drink",D9625="RTD-One Pour Cocktail&gt;7%&lt;=14.5"),
SUM(LOOKUP(2,1/(SRP!$B$16:$B$20&lt;=E9625)/(SRP!$C$16:$C$20&gt;=E9625),SRP!$D$16:$D$20)*(G9625/100)*(E9625/1000)),
IF(C9625="Ready to Drink",
SUM(LOOKUP(2,1/(SRP!$B$11:$B$15&lt;=E9625)/(SRP!$C$11:$C$15&gt;=E9625),SRP!$D$11:$D$15)*(G9625/100)*(E9625/1000)),
0)))))),2)</f>
        <v>0</v>
      </c>
      <c r="L9625" s="173" t="str">
        <f t="shared" si="150"/>
        <v/>
      </c>
      <c r="M9625" s="154" t="e">
        <f>VLOOKUP(L9625,'Slope %'!C:D,2,0)</f>
        <v>#N/A</v>
      </c>
    </row>
    <row r="9626" spans="11:13" x14ac:dyDescent="0.25">
      <c r="K9626" s="154" cm="1">
        <f t="array" ref="K9626">ROUND(
IF(C9626="Beer",
SUM(LOOKUP(2,1/(SRP!$B$8:$B$10&lt;=E9626)/(SRP!$C$8:$C$10&gt;=E9626),SRP!$D$8:$D$10)*(G9626/100)*(E9626/1000)),
IF(C9626="Spirits",
SUM(LOOKUP(2,1/(SRP!$B$2:$B$7&lt;=E9626)/(SRP!$C$2:$C$7&gt;=E9626),SRP!$D$2:$D$7)*(G9626/100)*(E9626/1000)),
IF(AND(C9626="Wine",D9626="Fortified Wines"),
SUM(LOOKUP(2,1/(SRP!$B$26:$B$29&lt;=E9626)/(SRP!$C$26:$C$29&gt;=E9626),SRP!$D$26:$D$29)*(G9626/100)*(E9626/1000)),
IF(C9626="Wine",
SUM(LOOKUP(2,1/(SRP!$B$21:$B$25&lt;=E9626)/(SRP!$C$21:$C$25&gt;=E9626),SRP!$D$21:$D$25)*(G9626/100)*(E9626/1000)),
IF(AND(C9626="Ready to Drink",D9626="RTD-One Pour Cocktail&gt;7%&lt;=14.5"),
SUM(LOOKUP(2,1/(SRP!$B$16:$B$20&lt;=E9626)/(SRP!$C$16:$C$20&gt;=E9626),SRP!$D$16:$D$20)*(G9626/100)*(E9626/1000)),
IF(C9626="Ready to Drink",
SUM(LOOKUP(2,1/(SRP!$B$11:$B$15&lt;=E9626)/(SRP!$C$11:$C$15&gt;=E9626),SRP!$D$11:$D$15)*(G9626/100)*(E9626/1000)),
0)))))),2)</f>
        <v>0</v>
      </c>
      <c r="L9626" s="173" t="str">
        <f t="shared" si="150"/>
        <v/>
      </c>
      <c r="M9626" s="154" t="e">
        <f>VLOOKUP(L9626,'Slope %'!C:D,2,0)</f>
        <v>#N/A</v>
      </c>
    </row>
    <row r="9627" spans="11:13" x14ac:dyDescent="0.25">
      <c r="K9627" s="154" cm="1">
        <f t="array" ref="K9627">ROUND(
IF(C9627="Beer",
SUM(LOOKUP(2,1/(SRP!$B$8:$B$10&lt;=E9627)/(SRP!$C$8:$C$10&gt;=E9627),SRP!$D$8:$D$10)*(G9627/100)*(E9627/1000)),
IF(C9627="Spirits",
SUM(LOOKUP(2,1/(SRP!$B$2:$B$7&lt;=E9627)/(SRP!$C$2:$C$7&gt;=E9627),SRP!$D$2:$D$7)*(G9627/100)*(E9627/1000)),
IF(AND(C9627="Wine",D9627="Fortified Wines"),
SUM(LOOKUP(2,1/(SRP!$B$26:$B$29&lt;=E9627)/(SRP!$C$26:$C$29&gt;=E9627),SRP!$D$26:$D$29)*(G9627/100)*(E9627/1000)),
IF(C9627="Wine",
SUM(LOOKUP(2,1/(SRP!$B$21:$B$25&lt;=E9627)/(SRP!$C$21:$C$25&gt;=E9627),SRP!$D$21:$D$25)*(G9627/100)*(E9627/1000)),
IF(AND(C9627="Ready to Drink",D9627="RTD-One Pour Cocktail&gt;7%&lt;=14.5"),
SUM(LOOKUP(2,1/(SRP!$B$16:$B$20&lt;=E9627)/(SRP!$C$16:$C$20&gt;=E9627),SRP!$D$16:$D$20)*(G9627/100)*(E9627/1000)),
IF(C9627="Ready to Drink",
SUM(LOOKUP(2,1/(SRP!$B$11:$B$15&lt;=E9627)/(SRP!$C$11:$C$15&gt;=E9627),SRP!$D$11:$D$15)*(G9627/100)*(E9627/1000)),
0)))))),2)</f>
        <v>0</v>
      </c>
      <c r="L9627" s="173" t="str">
        <f t="shared" si="150"/>
        <v/>
      </c>
      <c r="M9627" s="154" t="e">
        <f>VLOOKUP(L9627,'Slope %'!C:D,2,0)</f>
        <v>#N/A</v>
      </c>
    </row>
    <row r="9628" spans="11:13" x14ac:dyDescent="0.25">
      <c r="K9628" s="154" cm="1">
        <f t="array" ref="K9628">ROUND(
IF(C9628="Beer",
SUM(LOOKUP(2,1/(SRP!$B$8:$B$10&lt;=E9628)/(SRP!$C$8:$C$10&gt;=E9628),SRP!$D$8:$D$10)*(G9628/100)*(E9628/1000)),
IF(C9628="Spirits",
SUM(LOOKUP(2,1/(SRP!$B$2:$B$7&lt;=E9628)/(SRP!$C$2:$C$7&gt;=E9628),SRP!$D$2:$D$7)*(G9628/100)*(E9628/1000)),
IF(AND(C9628="Wine",D9628="Fortified Wines"),
SUM(LOOKUP(2,1/(SRP!$B$26:$B$29&lt;=E9628)/(SRP!$C$26:$C$29&gt;=E9628),SRP!$D$26:$D$29)*(G9628/100)*(E9628/1000)),
IF(C9628="Wine",
SUM(LOOKUP(2,1/(SRP!$B$21:$B$25&lt;=E9628)/(SRP!$C$21:$C$25&gt;=E9628),SRP!$D$21:$D$25)*(G9628/100)*(E9628/1000)),
IF(AND(C9628="Ready to Drink",D9628="RTD-One Pour Cocktail&gt;7%&lt;=14.5"),
SUM(LOOKUP(2,1/(SRP!$B$16:$B$20&lt;=E9628)/(SRP!$C$16:$C$20&gt;=E9628),SRP!$D$16:$D$20)*(G9628/100)*(E9628/1000)),
IF(C9628="Ready to Drink",
SUM(LOOKUP(2,1/(SRP!$B$11:$B$15&lt;=E9628)/(SRP!$C$11:$C$15&gt;=E9628),SRP!$D$11:$D$15)*(G9628/100)*(E9628/1000)),
0)))))),2)</f>
        <v>0</v>
      </c>
      <c r="L9628" s="173" t="str">
        <f t="shared" si="150"/>
        <v/>
      </c>
      <c r="M9628" s="154" t="e">
        <f>VLOOKUP(L9628,'Slope %'!C:D,2,0)</f>
        <v>#N/A</v>
      </c>
    </row>
    <row r="9629" spans="11:13" x14ac:dyDescent="0.25">
      <c r="K9629" s="154" cm="1">
        <f t="array" ref="K9629">ROUND(
IF(C9629="Beer",
SUM(LOOKUP(2,1/(SRP!$B$8:$B$10&lt;=E9629)/(SRP!$C$8:$C$10&gt;=E9629),SRP!$D$8:$D$10)*(G9629/100)*(E9629/1000)),
IF(C9629="Spirits",
SUM(LOOKUP(2,1/(SRP!$B$2:$B$7&lt;=E9629)/(SRP!$C$2:$C$7&gt;=E9629),SRP!$D$2:$D$7)*(G9629/100)*(E9629/1000)),
IF(AND(C9629="Wine",D9629="Fortified Wines"),
SUM(LOOKUP(2,1/(SRP!$B$26:$B$29&lt;=E9629)/(SRP!$C$26:$C$29&gt;=E9629),SRP!$D$26:$D$29)*(G9629/100)*(E9629/1000)),
IF(C9629="Wine",
SUM(LOOKUP(2,1/(SRP!$B$21:$B$25&lt;=E9629)/(SRP!$C$21:$C$25&gt;=E9629),SRP!$D$21:$D$25)*(G9629/100)*(E9629/1000)),
IF(AND(C9629="Ready to Drink",D9629="RTD-One Pour Cocktail&gt;7%&lt;=14.5"),
SUM(LOOKUP(2,1/(SRP!$B$16:$B$20&lt;=E9629)/(SRP!$C$16:$C$20&gt;=E9629),SRP!$D$16:$D$20)*(G9629/100)*(E9629/1000)),
IF(C9629="Ready to Drink",
SUM(LOOKUP(2,1/(SRP!$B$11:$B$15&lt;=E9629)/(SRP!$C$11:$C$15&gt;=E9629),SRP!$D$11:$D$15)*(G9629/100)*(E9629/1000)),
0)))))),2)</f>
        <v>0</v>
      </c>
      <c r="L9629" s="173" t="str">
        <f t="shared" si="150"/>
        <v/>
      </c>
      <c r="M9629" s="154" t="e">
        <f>VLOOKUP(L9629,'Slope %'!C:D,2,0)</f>
        <v>#N/A</v>
      </c>
    </row>
    <row r="9630" spans="11:13" x14ac:dyDescent="0.25">
      <c r="K9630" s="154" cm="1">
        <f t="array" ref="K9630">ROUND(
IF(C9630="Beer",
SUM(LOOKUP(2,1/(SRP!$B$8:$B$10&lt;=E9630)/(SRP!$C$8:$C$10&gt;=E9630),SRP!$D$8:$D$10)*(G9630/100)*(E9630/1000)),
IF(C9630="Spirits",
SUM(LOOKUP(2,1/(SRP!$B$2:$B$7&lt;=E9630)/(SRP!$C$2:$C$7&gt;=E9630),SRP!$D$2:$D$7)*(G9630/100)*(E9630/1000)),
IF(AND(C9630="Wine",D9630="Fortified Wines"),
SUM(LOOKUP(2,1/(SRP!$B$26:$B$29&lt;=E9630)/(SRP!$C$26:$C$29&gt;=E9630),SRP!$D$26:$D$29)*(G9630/100)*(E9630/1000)),
IF(C9630="Wine",
SUM(LOOKUP(2,1/(SRP!$B$21:$B$25&lt;=E9630)/(SRP!$C$21:$C$25&gt;=E9630),SRP!$D$21:$D$25)*(G9630/100)*(E9630/1000)),
IF(AND(C9630="Ready to Drink",D9630="RTD-One Pour Cocktail&gt;7%&lt;=14.5"),
SUM(LOOKUP(2,1/(SRP!$B$16:$B$20&lt;=E9630)/(SRP!$C$16:$C$20&gt;=E9630),SRP!$D$16:$D$20)*(G9630/100)*(E9630/1000)),
IF(C9630="Ready to Drink",
SUM(LOOKUP(2,1/(SRP!$B$11:$B$15&lt;=E9630)/(SRP!$C$11:$C$15&gt;=E9630),SRP!$D$11:$D$15)*(G9630/100)*(E9630/1000)),
0)))))),2)</f>
        <v>0</v>
      </c>
      <c r="L9630" s="173" t="str">
        <f t="shared" si="150"/>
        <v/>
      </c>
      <c r="M9630" s="154" t="e">
        <f>VLOOKUP(L9630,'Slope %'!C:D,2,0)</f>
        <v>#N/A</v>
      </c>
    </row>
    <row r="9631" spans="11:13" x14ac:dyDescent="0.25">
      <c r="K9631" s="154" cm="1">
        <f t="array" ref="K9631">ROUND(
IF(C9631="Beer",
SUM(LOOKUP(2,1/(SRP!$B$8:$B$10&lt;=E9631)/(SRP!$C$8:$C$10&gt;=E9631),SRP!$D$8:$D$10)*(G9631/100)*(E9631/1000)),
IF(C9631="Spirits",
SUM(LOOKUP(2,1/(SRP!$B$2:$B$7&lt;=E9631)/(SRP!$C$2:$C$7&gt;=E9631),SRP!$D$2:$D$7)*(G9631/100)*(E9631/1000)),
IF(AND(C9631="Wine",D9631="Fortified Wines"),
SUM(LOOKUP(2,1/(SRP!$B$26:$B$29&lt;=E9631)/(SRP!$C$26:$C$29&gt;=E9631),SRP!$D$26:$D$29)*(G9631/100)*(E9631/1000)),
IF(C9631="Wine",
SUM(LOOKUP(2,1/(SRP!$B$21:$B$25&lt;=E9631)/(SRP!$C$21:$C$25&gt;=E9631),SRP!$D$21:$D$25)*(G9631/100)*(E9631/1000)),
IF(AND(C9631="Ready to Drink",D9631="RTD-One Pour Cocktail&gt;7%&lt;=14.5"),
SUM(LOOKUP(2,1/(SRP!$B$16:$B$20&lt;=E9631)/(SRP!$C$16:$C$20&gt;=E9631),SRP!$D$16:$D$20)*(G9631/100)*(E9631/1000)),
IF(C9631="Ready to Drink",
SUM(LOOKUP(2,1/(SRP!$B$11:$B$15&lt;=E9631)/(SRP!$C$11:$C$15&gt;=E9631),SRP!$D$11:$D$15)*(G9631/100)*(E9631/1000)),
0)))))),2)</f>
        <v>0</v>
      </c>
      <c r="L9631" s="173" t="str">
        <f t="shared" si="150"/>
        <v/>
      </c>
      <c r="M9631" s="154" t="e">
        <f>VLOOKUP(L9631,'Slope %'!C:D,2,0)</f>
        <v>#N/A</v>
      </c>
    </row>
    <row r="9632" spans="11:13" x14ac:dyDescent="0.25">
      <c r="K9632" s="154" cm="1">
        <f t="array" ref="K9632">ROUND(
IF(C9632="Beer",
SUM(LOOKUP(2,1/(SRP!$B$8:$B$10&lt;=E9632)/(SRP!$C$8:$C$10&gt;=E9632),SRP!$D$8:$D$10)*(G9632/100)*(E9632/1000)),
IF(C9632="Spirits",
SUM(LOOKUP(2,1/(SRP!$B$2:$B$7&lt;=E9632)/(SRP!$C$2:$C$7&gt;=E9632),SRP!$D$2:$D$7)*(G9632/100)*(E9632/1000)),
IF(AND(C9632="Wine",D9632="Fortified Wines"),
SUM(LOOKUP(2,1/(SRP!$B$26:$B$29&lt;=E9632)/(SRP!$C$26:$C$29&gt;=E9632),SRP!$D$26:$D$29)*(G9632/100)*(E9632/1000)),
IF(C9632="Wine",
SUM(LOOKUP(2,1/(SRP!$B$21:$B$25&lt;=E9632)/(SRP!$C$21:$C$25&gt;=E9632),SRP!$D$21:$D$25)*(G9632/100)*(E9632/1000)),
IF(AND(C9632="Ready to Drink",D9632="RTD-One Pour Cocktail&gt;7%&lt;=14.5"),
SUM(LOOKUP(2,1/(SRP!$B$16:$B$20&lt;=E9632)/(SRP!$C$16:$C$20&gt;=E9632),SRP!$D$16:$D$20)*(G9632/100)*(E9632/1000)),
IF(C9632="Ready to Drink",
SUM(LOOKUP(2,1/(SRP!$B$11:$B$15&lt;=E9632)/(SRP!$C$11:$C$15&gt;=E9632),SRP!$D$11:$D$15)*(G9632/100)*(E9632/1000)),
0)))))),2)</f>
        <v>0</v>
      </c>
      <c r="L9632" s="173" t="str">
        <f t="shared" si="150"/>
        <v/>
      </c>
      <c r="M9632" s="154" t="e">
        <f>VLOOKUP(L9632,'Slope %'!C:D,2,0)</f>
        <v>#N/A</v>
      </c>
    </row>
    <row r="9633" spans="11:13" x14ac:dyDescent="0.25">
      <c r="K9633" s="154" cm="1">
        <f t="array" ref="K9633">ROUND(
IF(C9633="Beer",
SUM(LOOKUP(2,1/(SRP!$B$8:$B$10&lt;=E9633)/(SRP!$C$8:$C$10&gt;=E9633),SRP!$D$8:$D$10)*(G9633/100)*(E9633/1000)),
IF(C9633="Spirits",
SUM(LOOKUP(2,1/(SRP!$B$2:$B$7&lt;=E9633)/(SRP!$C$2:$C$7&gt;=E9633),SRP!$D$2:$D$7)*(G9633/100)*(E9633/1000)),
IF(AND(C9633="Wine",D9633="Fortified Wines"),
SUM(LOOKUP(2,1/(SRP!$B$26:$B$29&lt;=E9633)/(SRP!$C$26:$C$29&gt;=E9633),SRP!$D$26:$D$29)*(G9633/100)*(E9633/1000)),
IF(C9633="Wine",
SUM(LOOKUP(2,1/(SRP!$B$21:$B$25&lt;=E9633)/(SRP!$C$21:$C$25&gt;=E9633),SRP!$D$21:$D$25)*(G9633/100)*(E9633/1000)),
IF(AND(C9633="Ready to Drink",D9633="RTD-One Pour Cocktail&gt;7%&lt;=14.5"),
SUM(LOOKUP(2,1/(SRP!$B$16:$B$20&lt;=E9633)/(SRP!$C$16:$C$20&gt;=E9633),SRP!$D$16:$D$20)*(G9633/100)*(E9633/1000)),
IF(C9633="Ready to Drink",
SUM(LOOKUP(2,1/(SRP!$B$11:$B$15&lt;=E9633)/(SRP!$C$11:$C$15&gt;=E9633),SRP!$D$11:$D$15)*(G9633/100)*(E9633/1000)),
0)))))),2)</f>
        <v>0</v>
      </c>
      <c r="L9633" s="173" t="str">
        <f t="shared" si="150"/>
        <v/>
      </c>
      <c r="M9633" s="154" t="e">
        <f>VLOOKUP(L9633,'Slope %'!C:D,2,0)</f>
        <v>#N/A</v>
      </c>
    </row>
    <row r="9634" spans="11:13" x14ac:dyDescent="0.25">
      <c r="K9634" s="154" cm="1">
        <f t="array" ref="K9634">ROUND(
IF(C9634="Beer",
SUM(LOOKUP(2,1/(SRP!$B$8:$B$10&lt;=E9634)/(SRP!$C$8:$C$10&gt;=E9634),SRP!$D$8:$D$10)*(G9634/100)*(E9634/1000)),
IF(C9634="Spirits",
SUM(LOOKUP(2,1/(SRP!$B$2:$B$7&lt;=E9634)/(SRP!$C$2:$C$7&gt;=E9634),SRP!$D$2:$D$7)*(G9634/100)*(E9634/1000)),
IF(AND(C9634="Wine",D9634="Fortified Wines"),
SUM(LOOKUP(2,1/(SRP!$B$26:$B$29&lt;=E9634)/(SRP!$C$26:$C$29&gt;=E9634),SRP!$D$26:$D$29)*(G9634/100)*(E9634/1000)),
IF(C9634="Wine",
SUM(LOOKUP(2,1/(SRP!$B$21:$B$25&lt;=E9634)/(SRP!$C$21:$C$25&gt;=E9634),SRP!$D$21:$D$25)*(G9634/100)*(E9634/1000)),
IF(AND(C9634="Ready to Drink",D9634="RTD-One Pour Cocktail&gt;7%&lt;=14.5"),
SUM(LOOKUP(2,1/(SRP!$B$16:$B$20&lt;=E9634)/(SRP!$C$16:$C$20&gt;=E9634),SRP!$D$16:$D$20)*(G9634/100)*(E9634/1000)),
IF(C9634="Ready to Drink",
SUM(LOOKUP(2,1/(SRP!$B$11:$B$15&lt;=E9634)/(SRP!$C$11:$C$15&gt;=E9634),SRP!$D$11:$D$15)*(G9634/100)*(E9634/1000)),
0)))))),2)</f>
        <v>0</v>
      </c>
      <c r="L9634" s="173" t="str">
        <f t="shared" si="150"/>
        <v/>
      </c>
      <c r="M9634" s="154" t="e">
        <f>VLOOKUP(L9634,'Slope %'!C:D,2,0)</f>
        <v>#N/A</v>
      </c>
    </row>
    <row r="9635" spans="11:13" x14ac:dyDescent="0.25">
      <c r="K9635" s="154" cm="1">
        <f t="array" ref="K9635">ROUND(
IF(C9635="Beer",
SUM(LOOKUP(2,1/(SRP!$B$8:$B$10&lt;=E9635)/(SRP!$C$8:$C$10&gt;=E9635),SRP!$D$8:$D$10)*(G9635/100)*(E9635/1000)),
IF(C9635="Spirits",
SUM(LOOKUP(2,1/(SRP!$B$2:$B$7&lt;=E9635)/(SRP!$C$2:$C$7&gt;=E9635),SRP!$D$2:$D$7)*(G9635/100)*(E9635/1000)),
IF(AND(C9635="Wine",D9635="Fortified Wines"),
SUM(LOOKUP(2,1/(SRP!$B$26:$B$29&lt;=E9635)/(SRP!$C$26:$C$29&gt;=E9635),SRP!$D$26:$D$29)*(G9635/100)*(E9635/1000)),
IF(C9635="Wine",
SUM(LOOKUP(2,1/(SRP!$B$21:$B$25&lt;=E9635)/(SRP!$C$21:$C$25&gt;=E9635),SRP!$D$21:$D$25)*(G9635/100)*(E9635/1000)),
IF(AND(C9635="Ready to Drink",D9635="RTD-One Pour Cocktail&gt;7%&lt;=14.5"),
SUM(LOOKUP(2,1/(SRP!$B$16:$B$20&lt;=E9635)/(SRP!$C$16:$C$20&gt;=E9635),SRP!$D$16:$D$20)*(G9635/100)*(E9635/1000)),
IF(C9635="Ready to Drink",
SUM(LOOKUP(2,1/(SRP!$B$11:$B$15&lt;=E9635)/(SRP!$C$11:$C$15&gt;=E9635),SRP!$D$11:$D$15)*(G9635/100)*(E9635/1000)),
0)))))),2)</f>
        <v>0</v>
      </c>
      <c r="L9635" s="173" t="str">
        <f t="shared" si="150"/>
        <v/>
      </c>
      <c r="M9635" s="154" t="e">
        <f>VLOOKUP(L9635,'Slope %'!C:D,2,0)</f>
        <v>#N/A</v>
      </c>
    </row>
    <row r="9636" spans="11:13" x14ac:dyDescent="0.25">
      <c r="K9636" s="154" cm="1">
        <f t="array" ref="K9636">ROUND(
IF(C9636="Beer",
SUM(LOOKUP(2,1/(SRP!$B$8:$B$10&lt;=E9636)/(SRP!$C$8:$C$10&gt;=E9636),SRP!$D$8:$D$10)*(G9636/100)*(E9636/1000)),
IF(C9636="Spirits",
SUM(LOOKUP(2,1/(SRP!$B$2:$B$7&lt;=E9636)/(SRP!$C$2:$C$7&gt;=E9636),SRP!$D$2:$D$7)*(G9636/100)*(E9636/1000)),
IF(AND(C9636="Wine",D9636="Fortified Wines"),
SUM(LOOKUP(2,1/(SRP!$B$26:$B$29&lt;=E9636)/(SRP!$C$26:$C$29&gt;=E9636),SRP!$D$26:$D$29)*(G9636/100)*(E9636/1000)),
IF(C9636="Wine",
SUM(LOOKUP(2,1/(SRP!$B$21:$B$25&lt;=E9636)/(SRP!$C$21:$C$25&gt;=E9636),SRP!$D$21:$D$25)*(G9636/100)*(E9636/1000)),
IF(AND(C9636="Ready to Drink",D9636="RTD-One Pour Cocktail&gt;7%&lt;=14.5"),
SUM(LOOKUP(2,1/(SRP!$B$16:$B$20&lt;=E9636)/(SRP!$C$16:$C$20&gt;=E9636),SRP!$D$16:$D$20)*(G9636/100)*(E9636/1000)),
IF(C9636="Ready to Drink",
SUM(LOOKUP(2,1/(SRP!$B$11:$B$15&lt;=E9636)/(SRP!$C$11:$C$15&gt;=E9636),SRP!$D$11:$D$15)*(G9636/100)*(E9636/1000)),
0)))))),2)</f>
        <v>0</v>
      </c>
      <c r="L9636" s="173" t="str">
        <f t="shared" si="150"/>
        <v/>
      </c>
      <c r="M9636" s="154" t="e">
        <f>VLOOKUP(L9636,'Slope %'!C:D,2,0)</f>
        <v>#N/A</v>
      </c>
    </row>
    <row r="9637" spans="11:13" x14ac:dyDescent="0.25">
      <c r="K9637" s="154" cm="1">
        <f t="array" ref="K9637">ROUND(
IF(C9637="Beer",
SUM(LOOKUP(2,1/(SRP!$B$8:$B$10&lt;=E9637)/(SRP!$C$8:$C$10&gt;=E9637),SRP!$D$8:$D$10)*(G9637/100)*(E9637/1000)),
IF(C9637="Spirits",
SUM(LOOKUP(2,1/(SRP!$B$2:$B$7&lt;=E9637)/(SRP!$C$2:$C$7&gt;=E9637),SRP!$D$2:$D$7)*(G9637/100)*(E9637/1000)),
IF(AND(C9637="Wine",D9637="Fortified Wines"),
SUM(LOOKUP(2,1/(SRP!$B$26:$B$29&lt;=E9637)/(SRP!$C$26:$C$29&gt;=E9637),SRP!$D$26:$D$29)*(G9637/100)*(E9637/1000)),
IF(C9637="Wine",
SUM(LOOKUP(2,1/(SRP!$B$21:$B$25&lt;=E9637)/(SRP!$C$21:$C$25&gt;=E9637),SRP!$D$21:$D$25)*(G9637/100)*(E9637/1000)),
IF(AND(C9637="Ready to Drink",D9637="RTD-One Pour Cocktail&gt;7%&lt;=14.5"),
SUM(LOOKUP(2,1/(SRP!$B$16:$B$20&lt;=E9637)/(SRP!$C$16:$C$20&gt;=E9637),SRP!$D$16:$D$20)*(G9637/100)*(E9637/1000)),
IF(C9637="Ready to Drink",
SUM(LOOKUP(2,1/(SRP!$B$11:$B$15&lt;=E9637)/(SRP!$C$11:$C$15&gt;=E9637),SRP!$D$11:$D$15)*(G9637/100)*(E9637/1000)),
0)))))),2)</f>
        <v>0</v>
      </c>
      <c r="L9637" s="173" t="str">
        <f t="shared" si="150"/>
        <v/>
      </c>
      <c r="M9637" s="154" t="e">
        <f>VLOOKUP(L9637,'Slope %'!C:D,2,0)</f>
        <v>#N/A</v>
      </c>
    </row>
    <row r="9638" spans="11:13" x14ac:dyDescent="0.25">
      <c r="K9638" s="154" cm="1">
        <f t="array" ref="K9638">ROUND(
IF(C9638="Beer",
SUM(LOOKUP(2,1/(SRP!$B$8:$B$10&lt;=E9638)/(SRP!$C$8:$C$10&gt;=E9638),SRP!$D$8:$D$10)*(G9638/100)*(E9638/1000)),
IF(C9638="Spirits",
SUM(LOOKUP(2,1/(SRP!$B$2:$B$7&lt;=E9638)/(SRP!$C$2:$C$7&gt;=E9638),SRP!$D$2:$D$7)*(G9638/100)*(E9638/1000)),
IF(AND(C9638="Wine",D9638="Fortified Wines"),
SUM(LOOKUP(2,1/(SRP!$B$26:$B$29&lt;=E9638)/(SRP!$C$26:$C$29&gt;=E9638),SRP!$D$26:$D$29)*(G9638/100)*(E9638/1000)),
IF(C9638="Wine",
SUM(LOOKUP(2,1/(SRP!$B$21:$B$25&lt;=E9638)/(SRP!$C$21:$C$25&gt;=E9638),SRP!$D$21:$D$25)*(G9638/100)*(E9638/1000)),
IF(AND(C9638="Ready to Drink",D9638="RTD-One Pour Cocktail&gt;7%&lt;=14.5"),
SUM(LOOKUP(2,1/(SRP!$B$16:$B$20&lt;=E9638)/(SRP!$C$16:$C$20&gt;=E9638),SRP!$D$16:$D$20)*(G9638/100)*(E9638/1000)),
IF(C9638="Ready to Drink",
SUM(LOOKUP(2,1/(SRP!$B$11:$B$15&lt;=E9638)/(SRP!$C$11:$C$15&gt;=E9638),SRP!$D$11:$D$15)*(G9638/100)*(E9638/1000)),
0)))))),2)</f>
        <v>0</v>
      </c>
      <c r="L9638" s="173" t="str">
        <f t="shared" si="150"/>
        <v/>
      </c>
      <c r="M9638" s="154" t="e">
        <f>VLOOKUP(L9638,'Slope %'!C:D,2,0)</f>
        <v>#N/A</v>
      </c>
    </row>
    <row r="9639" spans="11:13" x14ac:dyDescent="0.25">
      <c r="K9639" s="154" cm="1">
        <f t="array" ref="K9639">ROUND(
IF(C9639="Beer",
SUM(LOOKUP(2,1/(SRP!$B$8:$B$10&lt;=E9639)/(SRP!$C$8:$C$10&gt;=E9639),SRP!$D$8:$D$10)*(G9639/100)*(E9639/1000)),
IF(C9639="Spirits",
SUM(LOOKUP(2,1/(SRP!$B$2:$B$7&lt;=E9639)/(SRP!$C$2:$C$7&gt;=E9639),SRP!$D$2:$D$7)*(G9639/100)*(E9639/1000)),
IF(AND(C9639="Wine",D9639="Fortified Wines"),
SUM(LOOKUP(2,1/(SRP!$B$26:$B$29&lt;=E9639)/(SRP!$C$26:$C$29&gt;=E9639),SRP!$D$26:$D$29)*(G9639/100)*(E9639/1000)),
IF(C9639="Wine",
SUM(LOOKUP(2,1/(SRP!$B$21:$B$25&lt;=E9639)/(SRP!$C$21:$C$25&gt;=E9639),SRP!$D$21:$D$25)*(G9639/100)*(E9639/1000)),
IF(AND(C9639="Ready to Drink",D9639="RTD-One Pour Cocktail&gt;7%&lt;=14.5"),
SUM(LOOKUP(2,1/(SRP!$B$16:$B$20&lt;=E9639)/(SRP!$C$16:$C$20&gt;=E9639),SRP!$D$16:$D$20)*(G9639/100)*(E9639/1000)),
IF(C9639="Ready to Drink",
SUM(LOOKUP(2,1/(SRP!$B$11:$B$15&lt;=E9639)/(SRP!$C$11:$C$15&gt;=E9639),SRP!$D$11:$D$15)*(G9639/100)*(E9639/1000)),
0)))))),2)</f>
        <v>0</v>
      </c>
      <c r="L9639" s="173" t="str">
        <f t="shared" si="150"/>
        <v/>
      </c>
      <c r="M9639" s="154" t="e">
        <f>VLOOKUP(L9639,'Slope %'!C:D,2,0)</f>
        <v>#N/A</v>
      </c>
    </row>
    <row r="9640" spans="11:13" x14ac:dyDescent="0.25">
      <c r="K9640" s="154" cm="1">
        <f t="array" ref="K9640">ROUND(
IF(C9640="Beer",
SUM(LOOKUP(2,1/(SRP!$B$8:$B$10&lt;=E9640)/(SRP!$C$8:$C$10&gt;=E9640),SRP!$D$8:$D$10)*(G9640/100)*(E9640/1000)),
IF(C9640="Spirits",
SUM(LOOKUP(2,1/(SRP!$B$2:$B$7&lt;=E9640)/(SRP!$C$2:$C$7&gt;=E9640),SRP!$D$2:$D$7)*(G9640/100)*(E9640/1000)),
IF(AND(C9640="Wine",D9640="Fortified Wines"),
SUM(LOOKUP(2,1/(SRP!$B$26:$B$29&lt;=E9640)/(SRP!$C$26:$C$29&gt;=E9640),SRP!$D$26:$D$29)*(G9640/100)*(E9640/1000)),
IF(C9640="Wine",
SUM(LOOKUP(2,1/(SRP!$B$21:$B$25&lt;=E9640)/(SRP!$C$21:$C$25&gt;=E9640),SRP!$D$21:$D$25)*(G9640/100)*(E9640/1000)),
IF(AND(C9640="Ready to Drink",D9640="RTD-One Pour Cocktail&gt;7%&lt;=14.5"),
SUM(LOOKUP(2,1/(SRP!$B$16:$B$20&lt;=E9640)/(SRP!$C$16:$C$20&gt;=E9640),SRP!$D$16:$D$20)*(G9640/100)*(E9640/1000)),
IF(C9640="Ready to Drink",
SUM(LOOKUP(2,1/(SRP!$B$11:$B$15&lt;=E9640)/(SRP!$C$11:$C$15&gt;=E9640),SRP!$D$11:$D$15)*(G9640/100)*(E9640/1000)),
0)))))),2)</f>
        <v>0</v>
      </c>
      <c r="L9640" s="173" t="str">
        <f t="shared" si="150"/>
        <v/>
      </c>
      <c r="M9640" s="154" t="e">
        <f>VLOOKUP(L9640,'Slope %'!C:D,2,0)</f>
        <v>#N/A</v>
      </c>
    </row>
    <row r="9641" spans="11:13" x14ac:dyDescent="0.25">
      <c r="K9641" s="154" cm="1">
        <f t="array" ref="K9641">ROUND(
IF(C9641="Beer",
SUM(LOOKUP(2,1/(SRP!$B$8:$B$10&lt;=E9641)/(SRP!$C$8:$C$10&gt;=E9641),SRP!$D$8:$D$10)*(G9641/100)*(E9641/1000)),
IF(C9641="Spirits",
SUM(LOOKUP(2,1/(SRP!$B$2:$B$7&lt;=E9641)/(SRP!$C$2:$C$7&gt;=E9641),SRP!$D$2:$D$7)*(G9641/100)*(E9641/1000)),
IF(AND(C9641="Wine",D9641="Fortified Wines"),
SUM(LOOKUP(2,1/(SRP!$B$26:$B$29&lt;=E9641)/(SRP!$C$26:$C$29&gt;=E9641),SRP!$D$26:$D$29)*(G9641/100)*(E9641/1000)),
IF(C9641="Wine",
SUM(LOOKUP(2,1/(SRP!$B$21:$B$25&lt;=E9641)/(SRP!$C$21:$C$25&gt;=E9641),SRP!$D$21:$D$25)*(G9641/100)*(E9641/1000)),
IF(AND(C9641="Ready to Drink",D9641="RTD-One Pour Cocktail&gt;7%&lt;=14.5"),
SUM(LOOKUP(2,1/(SRP!$B$16:$B$20&lt;=E9641)/(SRP!$C$16:$C$20&gt;=E9641),SRP!$D$16:$D$20)*(G9641/100)*(E9641/1000)),
IF(C9641="Ready to Drink",
SUM(LOOKUP(2,1/(SRP!$B$11:$B$15&lt;=E9641)/(SRP!$C$11:$C$15&gt;=E9641),SRP!$D$11:$D$15)*(G9641/100)*(E9641/1000)),
0)))))),2)</f>
        <v>0</v>
      </c>
      <c r="L9641" s="173" t="str">
        <f t="shared" si="150"/>
        <v/>
      </c>
      <c r="M9641" s="154" t="e">
        <f>VLOOKUP(L9641,'Slope %'!C:D,2,0)</f>
        <v>#N/A</v>
      </c>
    </row>
    <row r="9642" spans="11:13" x14ac:dyDescent="0.25">
      <c r="K9642" s="154" cm="1">
        <f t="array" ref="K9642">ROUND(
IF(C9642="Beer",
SUM(LOOKUP(2,1/(SRP!$B$8:$B$10&lt;=E9642)/(SRP!$C$8:$C$10&gt;=E9642),SRP!$D$8:$D$10)*(G9642/100)*(E9642/1000)),
IF(C9642="Spirits",
SUM(LOOKUP(2,1/(SRP!$B$2:$B$7&lt;=E9642)/(SRP!$C$2:$C$7&gt;=E9642),SRP!$D$2:$D$7)*(G9642/100)*(E9642/1000)),
IF(AND(C9642="Wine",D9642="Fortified Wines"),
SUM(LOOKUP(2,1/(SRP!$B$26:$B$29&lt;=E9642)/(SRP!$C$26:$C$29&gt;=E9642),SRP!$D$26:$D$29)*(G9642/100)*(E9642/1000)),
IF(C9642="Wine",
SUM(LOOKUP(2,1/(SRP!$B$21:$B$25&lt;=E9642)/(SRP!$C$21:$C$25&gt;=E9642),SRP!$D$21:$D$25)*(G9642/100)*(E9642/1000)),
IF(AND(C9642="Ready to Drink",D9642="RTD-One Pour Cocktail&gt;7%&lt;=14.5"),
SUM(LOOKUP(2,1/(SRP!$B$16:$B$20&lt;=E9642)/(SRP!$C$16:$C$20&gt;=E9642),SRP!$D$16:$D$20)*(G9642/100)*(E9642/1000)),
IF(C9642="Ready to Drink",
SUM(LOOKUP(2,1/(SRP!$B$11:$B$15&lt;=E9642)/(SRP!$C$11:$C$15&gt;=E9642),SRP!$D$11:$D$15)*(G9642/100)*(E9642/1000)),
0)))))),2)</f>
        <v>0</v>
      </c>
      <c r="L9642" s="173" t="str">
        <f t="shared" si="150"/>
        <v/>
      </c>
      <c r="M9642" s="154" t="e">
        <f>VLOOKUP(L9642,'Slope %'!C:D,2,0)</f>
        <v>#N/A</v>
      </c>
    </row>
    <row r="9643" spans="11:13" x14ac:dyDescent="0.25">
      <c r="K9643" s="154" cm="1">
        <f t="array" ref="K9643">ROUND(
IF(C9643="Beer",
SUM(LOOKUP(2,1/(SRP!$B$8:$B$10&lt;=E9643)/(SRP!$C$8:$C$10&gt;=E9643),SRP!$D$8:$D$10)*(G9643/100)*(E9643/1000)),
IF(C9643="Spirits",
SUM(LOOKUP(2,1/(SRP!$B$2:$B$7&lt;=E9643)/(SRP!$C$2:$C$7&gt;=E9643),SRP!$D$2:$D$7)*(G9643/100)*(E9643/1000)),
IF(AND(C9643="Wine",D9643="Fortified Wines"),
SUM(LOOKUP(2,1/(SRP!$B$26:$B$29&lt;=E9643)/(SRP!$C$26:$C$29&gt;=E9643),SRP!$D$26:$D$29)*(G9643/100)*(E9643/1000)),
IF(C9643="Wine",
SUM(LOOKUP(2,1/(SRP!$B$21:$B$25&lt;=E9643)/(SRP!$C$21:$C$25&gt;=E9643),SRP!$D$21:$D$25)*(G9643/100)*(E9643/1000)),
IF(AND(C9643="Ready to Drink",D9643="RTD-One Pour Cocktail&gt;7%&lt;=14.5"),
SUM(LOOKUP(2,1/(SRP!$B$16:$B$20&lt;=E9643)/(SRP!$C$16:$C$20&gt;=E9643),SRP!$D$16:$D$20)*(G9643/100)*(E9643/1000)),
IF(C9643="Ready to Drink",
SUM(LOOKUP(2,1/(SRP!$B$11:$B$15&lt;=E9643)/(SRP!$C$11:$C$15&gt;=E9643),SRP!$D$11:$D$15)*(G9643/100)*(E9643/1000)),
0)))))),2)</f>
        <v>0</v>
      </c>
      <c r="L9643" s="173" t="str">
        <f t="shared" si="150"/>
        <v/>
      </c>
      <c r="M9643" s="154" t="e">
        <f>VLOOKUP(L9643,'Slope %'!C:D,2,0)</f>
        <v>#N/A</v>
      </c>
    </row>
    <row r="9644" spans="11:13" x14ac:dyDescent="0.25">
      <c r="K9644" s="154" cm="1">
        <f t="array" ref="K9644">ROUND(
IF(C9644="Beer",
SUM(LOOKUP(2,1/(SRP!$B$8:$B$10&lt;=E9644)/(SRP!$C$8:$C$10&gt;=E9644),SRP!$D$8:$D$10)*(G9644/100)*(E9644/1000)),
IF(C9644="Spirits",
SUM(LOOKUP(2,1/(SRP!$B$2:$B$7&lt;=E9644)/(SRP!$C$2:$C$7&gt;=E9644),SRP!$D$2:$D$7)*(G9644/100)*(E9644/1000)),
IF(AND(C9644="Wine",D9644="Fortified Wines"),
SUM(LOOKUP(2,1/(SRP!$B$26:$B$29&lt;=E9644)/(SRP!$C$26:$C$29&gt;=E9644),SRP!$D$26:$D$29)*(G9644/100)*(E9644/1000)),
IF(C9644="Wine",
SUM(LOOKUP(2,1/(SRP!$B$21:$B$25&lt;=E9644)/(SRP!$C$21:$C$25&gt;=E9644),SRP!$D$21:$D$25)*(G9644/100)*(E9644/1000)),
IF(AND(C9644="Ready to Drink",D9644="RTD-One Pour Cocktail&gt;7%&lt;=14.5"),
SUM(LOOKUP(2,1/(SRP!$B$16:$B$20&lt;=E9644)/(SRP!$C$16:$C$20&gt;=E9644),SRP!$D$16:$D$20)*(G9644/100)*(E9644/1000)),
IF(C9644="Ready to Drink",
SUM(LOOKUP(2,1/(SRP!$B$11:$B$15&lt;=E9644)/(SRP!$C$11:$C$15&gt;=E9644),SRP!$D$11:$D$15)*(G9644/100)*(E9644/1000)),
0)))))),2)</f>
        <v>0</v>
      </c>
      <c r="L9644" s="173" t="str">
        <f t="shared" si="150"/>
        <v/>
      </c>
      <c r="M9644" s="154" t="e">
        <f>VLOOKUP(L9644,'Slope %'!C:D,2,0)</f>
        <v>#N/A</v>
      </c>
    </row>
    <row r="9645" spans="11:13" x14ac:dyDescent="0.25">
      <c r="K9645" s="154" cm="1">
        <f t="array" ref="K9645">ROUND(
IF(C9645="Beer",
SUM(LOOKUP(2,1/(SRP!$B$8:$B$10&lt;=E9645)/(SRP!$C$8:$C$10&gt;=E9645),SRP!$D$8:$D$10)*(G9645/100)*(E9645/1000)),
IF(C9645="Spirits",
SUM(LOOKUP(2,1/(SRP!$B$2:$B$7&lt;=E9645)/(SRP!$C$2:$C$7&gt;=E9645),SRP!$D$2:$D$7)*(G9645/100)*(E9645/1000)),
IF(AND(C9645="Wine",D9645="Fortified Wines"),
SUM(LOOKUP(2,1/(SRP!$B$26:$B$29&lt;=E9645)/(SRP!$C$26:$C$29&gt;=E9645),SRP!$D$26:$D$29)*(G9645/100)*(E9645/1000)),
IF(C9645="Wine",
SUM(LOOKUP(2,1/(SRP!$B$21:$B$25&lt;=E9645)/(SRP!$C$21:$C$25&gt;=E9645),SRP!$D$21:$D$25)*(G9645/100)*(E9645/1000)),
IF(AND(C9645="Ready to Drink",D9645="RTD-One Pour Cocktail&gt;7%&lt;=14.5"),
SUM(LOOKUP(2,1/(SRP!$B$16:$B$20&lt;=E9645)/(SRP!$C$16:$C$20&gt;=E9645),SRP!$D$16:$D$20)*(G9645/100)*(E9645/1000)),
IF(C9645="Ready to Drink",
SUM(LOOKUP(2,1/(SRP!$B$11:$B$15&lt;=E9645)/(SRP!$C$11:$C$15&gt;=E9645),SRP!$D$11:$D$15)*(G9645/100)*(E9645/1000)),
0)))))),2)</f>
        <v>0</v>
      </c>
      <c r="L9645" s="173" t="str">
        <f t="shared" si="150"/>
        <v/>
      </c>
      <c r="M9645" s="154" t="e">
        <f>VLOOKUP(L9645,'Slope %'!C:D,2,0)</f>
        <v>#N/A</v>
      </c>
    </row>
    <row r="9646" spans="11:13" x14ac:dyDescent="0.25">
      <c r="K9646" s="154" cm="1">
        <f t="array" ref="K9646">ROUND(
IF(C9646="Beer",
SUM(LOOKUP(2,1/(SRP!$B$8:$B$10&lt;=E9646)/(SRP!$C$8:$C$10&gt;=E9646),SRP!$D$8:$D$10)*(G9646/100)*(E9646/1000)),
IF(C9646="Spirits",
SUM(LOOKUP(2,1/(SRP!$B$2:$B$7&lt;=E9646)/(SRP!$C$2:$C$7&gt;=E9646),SRP!$D$2:$D$7)*(G9646/100)*(E9646/1000)),
IF(AND(C9646="Wine",D9646="Fortified Wines"),
SUM(LOOKUP(2,1/(SRP!$B$26:$B$29&lt;=E9646)/(SRP!$C$26:$C$29&gt;=E9646),SRP!$D$26:$D$29)*(G9646/100)*(E9646/1000)),
IF(C9646="Wine",
SUM(LOOKUP(2,1/(SRP!$B$21:$B$25&lt;=E9646)/(SRP!$C$21:$C$25&gt;=E9646),SRP!$D$21:$D$25)*(G9646/100)*(E9646/1000)),
IF(AND(C9646="Ready to Drink",D9646="RTD-One Pour Cocktail&gt;7%&lt;=14.5"),
SUM(LOOKUP(2,1/(SRP!$B$16:$B$20&lt;=E9646)/(SRP!$C$16:$C$20&gt;=E9646),SRP!$D$16:$D$20)*(G9646/100)*(E9646/1000)),
IF(C9646="Ready to Drink",
SUM(LOOKUP(2,1/(SRP!$B$11:$B$15&lt;=E9646)/(SRP!$C$11:$C$15&gt;=E9646),SRP!$D$11:$D$15)*(G9646/100)*(E9646/1000)),
0)))))),2)</f>
        <v>0</v>
      </c>
      <c r="L9646" s="173" t="str">
        <f t="shared" si="150"/>
        <v/>
      </c>
      <c r="M9646" s="154" t="e">
        <f>VLOOKUP(L9646,'Slope %'!C:D,2,0)</f>
        <v>#N/A</v>
      </c>
    </row>
    <row r="9647" spans="11:13" x14ac:dyDescent="0.25">
      <c r="K9647" s="154" cm="1">
        <f t="array" ref="K9647">ROUND(
IF(C9647="Beer",
SUM(LOOKUP(2,1/(SRP!$B$8:$B$10&lt;=E9647)/(SRP!$C$8:$C$10&gt;=E9647),SRP!$D$8:$D$10)*(G9647/100)*(E9647/1000)),
IF(C9647="Spirits",
SUM(LOOKUP(2,1/(SRP!$B$2:$B$7&lt;=E9647)/(SRP!$C$2:$C$7&gt;=E9647),SRP!$D$2:$D$7)*(G9647/100)*(E9647/1000)),
IF(AND(C9647="Wine",D9647="Fortified Wines"),
SUM(LOOKUP(2,1/(SRP!$B$26:$B$29&lt;=E9647)/(SRP!$C$26:$C$29&gt;=E9647),SRP!$D$26:$D$29)*(G9647/100)*(E9647/1000)),
IF(C9647="Wine",
SUM(LOOKUP(2,1/(SRP!$B$21:$B$25&lt;=E9647)/(SRP!$C$21:$C$25&gt;=E9647),SRP!$D$21:$D$25)*(G9647/100)*(E9647/1000)),
IF(AND(C9647="Ready to Drink",D9647="RTD-One Pour Cocktail&gt;7%&lt;=14.5"),
SUM(LOOKUP(2,1/(SRP!$B$16:$B$20&lt;=E9647)/(SRP!$C$16:$C$20&gt;=E9647),SRP!$D$16:$D$20)*(G9647/100)*(E9647/1000)),
IF(C9647="Ready to Drink",
SUM(LOOKUP(2,1/(SRP!$B$11:$B$15&lt;=E9647)/(SRP!$C$11:$C$15&gt;=E9647),SRP!$D$11:$D$15)*(G9647/100)*(E9647/1000)),
0)))))),2)</f>
        <v>0</v>
      </c>
      <c r="L9647" s="173" t="str">
        <f t="shared" si="150"/>
        <v/>
      </c>
      <c r="M9647" s="154" t="e">
        <f>VLOOKUP(L9647,'Slope %'!C:D,2,0)</f>
        <v>#N/A</v>
      </c>
    </row>
    <row r="9648" spans="11:13" x14ac:dyDescent="0.25">
      <c r="K9648" s="154" cm="1">
        <f t="array" ref="K9648">ROUND(
IF(C9648="Beer",
SUM(LOOKUP(2,1/(SRP!$B$8:$B$10&lt;=E9648)/(SRP!$C$8:$C$10&gt;=E9648),SRP!$D$8:$D$10)*(G9648/100)*(E9648/1000)),
IF(C9648="Spirits",
SUM(LOOKUP(2,1/(SRP!$B$2:$B$7&lt;=E9648)/(SRP!$C$2:$C$7&gt;=E9648),SRP!$D$2:$D$7)*(G9648/100)*(E9648/1000)),
IF(AND(C9648="Wine",D9648="Fortified Wines"),
SUM(LOOKUP(2,1/(SRP!$B$26:$B$29&lt;=E9648)/(SRP!$C$26:$C$29&gt;=E9648),SRP!$D$26:$D$29)*(G9648/100)*(E9648/1000)),
IF(C9648="Wine",
SUM(LOOKUP(2,1/(SRP!$B$21:$B$25&lt;=E9648)/(SRP!$C$21:$C$25&gt;=E9648),SRP!$D$21:$D$25)*(G9648/100)*(E9648/1000)),
IF(AND(C9648="Ready to Drink",D9648="RTD-One Pour Cocktail&gt;7%&lt;=14.5"),
SUM(LOOKUP(2,1/(SRP!$B$16:$B$20&lt;=E9648)/(SRP!$C$16:$C$20&gt;=E9648),SRP!$D$16:$D$20)*(G9648/100)*(E9648/1000)),
IF(C9648="Ready to Drink",
SUM(LOOKUP(2,1/(SRP!$B$11:$B$15&lt;=E9648)/(SRP!$C$11:$C$15&gt;=E9648),SRP!$D$11:$D$15)*(G9648/100)*(E9648/1000)),
0)))))),2)</f>
        <v>0</v>
      </c>
      <c r="L9648" s="173" t="str">
        <f t="shared" si="150"/>
        <v/>
      </c>
      <c r="M9648" s="154" t="e">
        <f>VLOOKUP(L9648,'Slope %'!C:D,2,0)</f>
        <v>#N/A</v>
      </c>
    </row>
    <row r="9649" spans="11:13" x14ac:dyDescent="0.25">
      <c r="K9649" s="154" cm="1">
        <f t="array" ref="K9649">ROUND(
IF(C9649="Beer",
SUM(LOOKUP(2,1/(SRP!$B$8:$B$10&lt;=E9649)/(SRP!$C$8:$C$10&gt;=E9649),SRP!$D$8:$D$10)*(G9649/100)*(E9649/1000)),
IF(C9649="Spirits",
SUM(LOOKUP(2,1/(SRP!$B$2:$B$7&lt;=E9649)/(SRP!$C$2:$C$7&gt;=E9649),SRP!$D$2:$D$7)*(G9649/100)*(E9649/1000)),
IF(AND(C9649="Wine",D9649="Fortified Wines"),
SUM(LOOKUP(2,1/(SRP!$B$26:$B$29&lt;=E9649)/(SRP!$C$26:$C$29&gt;=E9649),SRP!$D$26:$D$29)*(G9649/100)*(E9649/1000)),
IF(C9649="Wine",
SUM(LOOKUP(2,1/(SRP!$B$21:$B$25&lt;=E9649)/(SRP!$C$21:$C$25&gt;=E9649),SRP!$D$21:$D$25)*(G9649/100)*(E9649/1000)),
IF(AND(C9649="Ready to Drink",D9649="RTD-One Pour Cocktail&gt;7%&lt;=14.5"),
SUM(LOOKUP(2,1/(SRP!$B$16:$B$20&lt;=E9649)/(SRP!$C$16:$C$20&gt;=E9649),SRP!$D$16:$D$20)*(G9649/100)*(E9649/1000)),
IF(C9649="Ready to Drink",
SUM(LOOKUP(2,1/(SRP!$B$11:$B$15&lt;=E9649)/(SRP!$C$11:$C$15&gt;=E9649),SRP!$D$11:$D$15)*(G9649/100)*(E9649/1000)),
0)))))),2)</f>
        <v>0</v>
      </c>
      <c r="L9649" s="173" t="str">
        <f t="shared" si="150"/>
        <v/>
      </c>
      <c r="M9649" s="154" t="e">
        <f>VLOOKUP(L9649,'Slope %'!C:D,2,0)</f>
        <v>#N/A</v>
      </c>
    </row>
    <row r="9650" spans="11:13" x14ac:dyDescent="0.25">
      <c r="K9650" s="154" cm="1">
        <f t="array" ref="K9650">ROUND(
IF(C9650="Beer",
SUM(LOOKUP(2,1/(SRP!$B$8:$B$10&lt;=E9650)/(SRP!$C$8:$C$10&gt;=E9650),SRP!$D$8:$D$10)*(G9650/100)*(E9650/1000)),
IF(C9650="Spirits",
SUM(LOOKUP(2,1/(SRP!$B$2:$B$7&lt;=E9650)/(SRP!$C$2:$C$7&gt;=E9650),SRP!$D$2:$D$7)*(G9650/100)*(E9650/1000)),
IF(AND(C9650="Wine",D9650="Fortified Wines"),
SUM(LOOKUP(2,1/(SRP!$B$26:$B$29&lt;=E9650)/(SRP!$C$26:$C$29&gt;=E9650),SRP!$D$26:$D$29)*(G9650/100)*(E9650/1000)),
IF(C9650="Wine",
SUM(LOOKUP(2,1/(SRP!$B$21:$B$25&lt;=E9650)/(SRP!$C$21:$C$25&gt;=E9650),SRP!$D$21:$D$25)*(G9650/100)*(E9650/1000)),
IF(AND(C9650="Ready to Drink",D9650="RTD-One Pour Cocktail&gt;7%&lt;=14.5"),
SUM(LOOKUP(2,1/(SRP!$B$16:$B$20&lt;=E9650)/(SRP!$C$16:$C$20&gt;=E9650),SRP!$D$16:$D$20)*(G9650/100)*(E9650/1000)),
IF(C9650="Ready to Drink",
SUM(LOOKUP(2,1/(SRP!$B$11:$B$15&lt;=E9650)/(SRP!$C$11:$C$15&gt;=E9650),SRP!$D$11:$D$15)*(G9650/100)*(E9650/1000)),
0)))))),2)</f>
        <v>0</v>
      </c>
      <c r="L9650" s="173" t="str">
        <f t="shared" si="150"/>
        <v/>
      </c>
      <c r="M9650" s="154" t="e">
        <f>VLOOKUP(L9650,'Slope %'!C:D,2,0)</f>
        <v>#N/A</v>
      </c>
    </row>
    <row r="9651" spans="11:13" x14ac:dyDescent="0.25">
      <c r="K9651" s="154" cm="1">
        <f t="array" ref="K9651">ROUND(
IF(C9651="Beer",
SUM(LOOKUP(2,1/(SRP!$B$8:$B$10&lt;=E9651)/(SRP!$C$8:$C$10&gt;=E9651),SRP!$D$8:$D$10)*(G9651/100)*(E9651/1000)),
IF(C9651="Spirits",
SUM(LOOKUP(2,1/(SRP!$B$2:$B$7&lt;=E9651)/(SRP!$C$2:$C$7&gt;=E9651),SRP!$D$2:$D$7)*(G9651/100)*(E9651/1000)),
IF(AND(C9651="Wine",D9651="Fortified Wines"),
SUM(LOOKUP(2,1/(SRP!$B$26:$B$29&lt;=E9651)/(SRP!$C$26:$C$29&gt;=E9651),SRP!$D$26:$D$29)*(G9651/100)*(E9651/1000)),
IF(C9651="Wine",
SUM(LOOKUP(2,1/(SRP!$B$21:$B$25&lt;=E9651)/(SRP!$C$21:$C$25&gt;=E9651),SRP!$D$21:$D$25)*(G9651/100)*(E9651/1000)),
IF(AND(C9651="Ready to Drink",D9651="RTD-One Pour Cocktail&gt;7%&lt;=14.5"),
SUM(LOOKUP(2,1/(SRP!$B$16:$B$20&lt;=E9651)/(SRP!$C$16:$C$20&gt;=E9651),SRP!$D$16:$D$20)*(G9651/100)*(E9651/1000)),
IF(C9651="Ready to Drink",
SUM(LOOKUP(2,1/(SRP!$B$11:$B$15&lt;=E9651)/(SRP!$C$11:$C$15&gt;=E9651),SRP!$D$11:$D$15)*(G9651/100)*(E9651/1000)),
0)))))),2)</f>
        <v>0</v>
      </c>
      <c r="L9651" s="173" t="str">
        <f t="shared" si="150"/>
        <v/>
      </c>
      <c r="M9651" s="154" t="e">
        <f>VLOOKUP(L9651,'Slope %'!C:D,2,0)</f>
        <v>#N/A</v>
      </c>
    </row>
    <row r="9652" spans="11:13" x14ac:dyDescent="0.25">
      <c r="K9652" s="154" cm="1">
        <f t="array" ref="K9652">ROUND(
IF(C9652="Beer",
SUM(LOOKUP(2,1/(SRP!$B$8:$B$10&lt;=E9652)/(SRP!$C$8:$C$10&gt;=E9652),SRP!$D$8:$D$10)*(G9652/100)*(E9652/1000)),
IF(C9652="Spirits",
SUM(LOOKUP(2,1/(SRP!$B$2:$B$7&lt;=E9652)/(SRP!$C$2:$C$7&gt;=E9652),SRP!$D$2:$D$7)*(G9652/100)*(E9652/1000)),
IF(AND(C9652="Wine",D9652="Fortified Wines"),
SUM(LOOKUP(2,1/(SRP!$B$26:$B$29&lt;=E9652)/(SRP!$C$26:$C$29&gt;=E9652),SRP!$D$26:$D$29)*(G9652/100)*(E9652/1000)),
IF(C9652="Wine",
SUM(LOOKUP(2,1/(SRP!$B$21:$B$25&lt;=E9652)/(SRP!$C$21:$C$25&gt;=E9652),SRP!$D$21:$D$25)*(G9652/100)*(E9652/1000)),
IF(AND(C9652="Ready to Drink",D9652="RTD-One Pour Cocktail&gt;7%&lt;=14.5"),
SUM(LOOKUP(2,1/(SRP!$B$16:$B$20&lt;=E9652)/(SRP!$C$16:$C$20&gt;=E9652),SRP!$D$16:$D$20)*(G9652/100)*(E9652/1000)),
IF(C9652="Ready to Drink",
SUM(LOOKUP(2,1/(SRP!$B$11:$B$15&lt;=E9652)/(SRP!$C$11:$C$15&gt;=E9652),SRP!$D$11:$D$15)*(G9652/100)*(E9652/1000)),
0)))))),2)</f>
        <v>0</v>
      </c>
      <c r="L9652" s="173" t="str">
        <f t="shared" si="150"/>
        <v/>
      </c>
      <c r="M9652" s="154" t="e">
        <f>VLOOKUP(L9652,'Slope %'!C:D,2,0)</f>
        <v>#N/A</v>
      </c>
    </row>
    <row r="9653" spans="11:13" x14ac:dyDescent="0.25">
      <c r="K9653" s="154" cm="1">
        <f t="array" ref="K9653">ROUND(
IF(C9653="Beer",
SUM(LOOKUP(2,1/(SRP!$B$8:$B$10&lt;=E9653)/(SRP!$C$8:$C$10&gt;=E9653),SRP!$D$8:$D$10)*(G9653/100)*(E9653/1000)),
IF(C9653="Spirits",
SUM(LOOKUP(2,1/(SRP!$B$2:$B$7&lt;=E9653)/(SRP!$C$2:$C$7&gt;=E9653),SRP!$D$2:$D$7)*(G9653/100)*(E9653/1000)),
IF(AND(C9653="Wine",D9653="Fortified Wines"),
SUM(LOOKUP(2,1/(SRP!$B$26:$B$29&lt;=E9653)/(SRP!$C$26:$C$29&gt;=E9653),SRP!$D$26:$D$29)*(G9653/100)*(E9653/1000)),
IF(C9653="Wine",
SUM(LOOKUP(2,1/(SRP!$B$21:$B$25&lt;=E9653)/(SRP!$C$21:$C$25&gt;=E9653),SRP!$D$21:$D$25)*(G9653/100)*(E9653/1000)),
IF(AND(C9653="Ready to Drink",D9653="RTD-One Pour Cocktail&gt;7%&lt;=14.5"),
SUM(LOOKUP(2,1/(SRP!$B$16:$B$20&lt;=E9653)/(SRP!$C$16:$C$20&gt;=E9653),SRP!$D$16:$D$20)*(G9653/100)*(E9653/1000)),
IF(C9653="Ready to Drink",
SUM(LOOKUP(2,1/(SRP!$B$11:$B$15&lt;=E9653)/(SRP!$C$11:$C$15&gt;=E9653),SRP!$D$11:$D$15)*(G9653/100)*(E9653/1000)),
0)))))),2)</f>
        <v>0</v>
      </c>
      <c r="L9653" s="173" t="str">
        <f t="shared" si="150"/>
        <v/>
      </c>
      <c r="M9653" s="154" t="e">
        <f>VLOOKUP(L9653,'Slope %'!C:D,2,0)</f>
        <v>#N/A</v>
      </c>
    </row>
    <row r="9654" spans="11:13" x14ac:dyDescent="0.25">
      <c r="K9654" s="154" cm="1">
        <f t="array" ref="K9654">ROUND(
IF(C9654="Beer",
SUM(LOOKUP(2,1/(SRP!$B$8:$B$10&lt;=E9654)/(SRP!$C$8:$C$10&gt;=E9654),SRP!$D$8:$D$10)*(G9654/100)*(E9654/1000)),
IF(C9654="Spirits",
SUM(LOOKUP(2,1/(SRP!$B$2:$B$7&lt;=E9654)/(SRP!$C$2:$C$7&gt;=E9654),SRP!$D$2:$D$7)*(G9654/100)*(E9654/1000)),
IF(AND(C9654="Wine",D9654="Fortified Wines"),
SUM(LOOKUP(2,1/(SRP!$B$26:$B$29&lt;=E9654)/(SRP!$C$26:$C$29&gt;=E9654),SRP!$D$26:$D$29)*(G9654/100)*(E9654/1000)),
IF(C9654="Wine",
SUM(LOOKUP(2,1/(SRP!$B$21:$B$25&lt;=E9654)/(SRP!$C$21:$C$25&gt;=E9654),SRP!$D$21:$D$25)*(G9654/100)*(E9654/1000)),
IF(AND(C9654="Ready to Drink",D9654="RTD-One Pour Cocktail&gt;7%&lt;=14.5"),
SUM(LOOKUP(2,1/(SRP!$B$16:$B$20&lt;=E9654)/(SRP!$C$16:$C$20&gt;=E9654),SRP!$D$16:$D$20)*(G9654/100)*(E9654/1000)),
IF(C9654="Ready to Drink",
SUM(LOOKUP(2,1/(SRP!$B$11:$B$15&lt;=E9654)/(SRP!$C$11:$C$15&gt;=E9654),SRP!$D$11:$D$15)*(G9654/100)*(E9654/1000)),
0)))))),2)</f>
        <v>0</v>
      </c>
      <c r="L9654" s="173" t="str">
        <f t="shared" si="150"/>
        <v/>
      </c>
      <c r="M9654" s="154" t="e">
        <f>VLOOKUP(L9654,'Slope %'!C:D,2,0)</f>
        <v>#N/A</v>
      </c>
    </row>
    <row r="9655" spans="11:13" x14ac:dyDescent="0.25">
      <c r="K9655" s="154" cm="1">
        <f t="array" ref="K9655">ROUND(
IF(C9655="Beer",
SUM(LOOKUP(2,1/(SRP!$B$8:$B$10&lt;=E9655)/(SRP!$C$8:$C$10&gt;=E9655),SRP!$D$8:$D$10)*(G9655/100)*(E9655/1000)),
IF(C9655="Spirits",
SUM(LOOKUP(2,1/(SRP!$B$2:$B$7&lt;=E9655)/(SRP!$C$2:$C$7&gt;=E9655),SRP!$D$2:$D$7)*(G9655/100)*(E9655/1000)),
IF(AND(C9655="Wine",D9655="Fortified Wines"),
SUM(LOOKUP(2,1/(SRP!$B$26:$B$29&lt;=E9655)/(SRP!$C$26:$C$29&gt;=E9655),SRP!$D$26:$D$29)*(G9655/100)*(E9655/1000)),
IF(C9655="Wine",
SUM(LOOKUP(2,1/(SRP!$B$21:$B$25&lt;=E9655)/(SRP!$C$21:$C$25&gt;=E9655),SRP!$D$21:$D$25)*(G9655/100)*(E9655/1000)),
IF(AND(C9655="Ready to Drink",D9655="RTD-One Pour Cocktail&gt;7%&lt;=14.5"),
SUM(LOOKUP(2,1/(SRP!$B$16:$B$20&lt;=E9655)/(SRP!$C$16:$C$20&gt;=E9655),SRP!$D$16:$D$20)*(G9655/100)*(E9655/1000)),
IF(C9655="Ready to Drink",
SUM(LOOKUP(2,1/(SRP!$B$11:$B$15&lt;=E9655)/(SRP!$C$11:$C$15&gt;=E9655),SRP!$D$11:$D$15)*(G9655/100)*(E9655/1000)),
0)))))),2)</f>
        <v>0</v>
      </c>
      <c r="L9655" s="173" t="str">
        <f t="shared" si="150"/>
        <v/>
      </c>
      <c r="M9655" s="154" t="e">
        <f>VLOOKUP(L9655,'Slope %'!C:D,2,0)</f>
        <v>#N/A</v>
      </c>
    </row>
    <row r="9656" spans="11:13" x14ac:dyDescent="0.25">
      <c r="K9656" s="154" cm="1">
        <f t="array" ref="K9656">ROUND(
IF(C9656="Beer",
SUM(LOOKUP(2,1/(SRP!$B$8:$B$10&lt;=E9656)/(SRP!$C$8:$C$10&gt;=E9656),SRP!$D$8:$D$10)*(G9656/100)*(E9656/1000)),
IF(C9656="Spirits",
SUM(LOOKUP(2,1/(SRP!$B$2:$B$7&lt;=E9656)/(SRP!$C$2:$C$7&gt;=E9656),SRP!$D$2:$D$7)*(G9656/100)*(E9656/1000)),
IF(AND(C9656="Wine",D9656="Fortified Wines"),
SUM(LOOKUP(2,1/(SRP!$B$26:$B$29&lt;=E9656)/(SRP!$C$26:$C$29&gt;=E9656),SRP!$D$26:$D$29)*(G9656/100)*(E9656/1000)),
IF(C9656="Wine",
SUM(LOOKUP(2,1/(SRP!$B$21:$B$25&lt;=E9656)/(SRP!$C$21:$C$25&gt;=E9656),SRP!$D$21:$D$25)*(G9656/100)*(E9656/1000)),
IF(AND(C9656="Ready to Drink",D9656="RTD-One Pour Cocktail&gt;7%&lt;=14.5"),
SUM(LOOKUP(2,1/(SRP!$B$16:$B$20&lt;=E9656)/(SRP!$C$16:$C$20&gt;=E9656),SRP!$D$16:$D$20)*(G9656/100)*(E9656/1000)),
IF(C9656="Ready to Drink",
SUM(LOOKUP(2,1/(SRP!$B$11:$B$15&lt;=E9656)/(SRP!$C$11:$C$15&gt;=E9656),SRP!$D$11:$D$15)*(G9656/100)*(E9656/1000)),
0)))))),2)</f>
        <v>0</v>
      </c>
      <c r="L9656" s="173" t="str">
        <f t="shared" si="150"/>
        <v/>
      </c>
      <c r="M9656" s="154" t="e">
        <f>VLOOKUP(L9656,'Slope %'!C:D,2,0)</f>
        <v>#N/A</v>
      </c>
    </row>
    <row r="9657" spans="11:13" x14ac:dyDescent="0.25">
      <c r="K9657" s="154" cm="1">
        <f t="array" ref="K9657">ROUND(
IF(C9657="Beer",
SUM(LOOKUP(2,1/(SRP!$B$8:$B$10&lt;=E9657)/(SRP!$C$8:$C$10&gt;=E9657),SRP!$D$8:$D$10)*(G9657/100)*(E9657/1000)),
IF(C9657="Spirits",
SUM(LOOKUP(2,1/(SRP!$B$2:$B$7&lt;=E9657)/(SRP!$C$2:$C$7&gt;=E9657),SRP!$D$2:$D$7)*(G9657/100)*(E9657/1000)),
IF(AND(C9657="Wine",D9657="Fortified Wines"),
SUM(LOOKUP(2,1/(SRP!$B$26:$B$29&lt;=E9657)/(SRP!$C$26:$C$29&gt;=E9657),SRP!$D$26:$D$29)*(G9657/100)*(E9657/1000)),
IF(C9657="Wine",
SUM(LOOKUP(2,1/(SRP!$B$21:$B$25&lt;=E9657)/(SRP!$C$21:$C$25&gt;=E9657),SRP!$D$21:$D$25)*(G9657/100)*(E9657/1000)),
IF(AND(C9657="Ready to Drink",D9657="RTD-One Pour Cocktail&gt;7%&lt;=14.5"),
SUM(LOOKUP(2,1/(SRP!$B$16:$B$20&lt;=E9657)/(SRP!$C$16:$C$20&gt;=E9657),SRP!$D$16:$D$20)*(G9657/100)*(E9657/1000)),
IF(C9657="Ready to Drink",
SUM(LOOKUP(2,1/(SRP!$B$11:$B$15&lt;=E9657)/(SRP!$C$11:$C$15&gt;=E9657),SRP!$D$11:$D$15)*(G9657/100)*(E9657/1000)),
0)))))),2)</f>
        <v>0</v>
      </c>
      <c r="L9657" s="173" t="str">
        <f t="shared" si="150"/>
        <v/>
      </c>
      <c r="M9657" s="154" t="e">
        <f>VLOOKUP(L9657,'Slope %'!C:D,2,0)</f>
        <v>#N/A</v>
      </c>
    </row>
    <row r="9658" spans="11:13" x14ac:dyDescent="0.25">
      <c r="K9658" s="154" cm="1">
        <f t="array" ref="K9658">ROUND(
IF(C9658="Beer",
SUM(LOOKUP(2,1/(SRP!$B$8:$B$10&lt;=E9658)/(SRP!$C$8:$C$10&gt;=E9658),SRP!$D$8:$D$10)*(G9658/100)*(E9658/1000)),
IF(C9658="Spirits",
SUM(LOOKUP(2,1/(SRP!$B$2:$B$7&lt;=E9658)/(SRP!$C$2:$C$7&gt;=E9658),SRP!$D$2:$D$7)*(G9658/100)*(E9658/1000)),
IF(AND(C9658="Wine",D9658="Fortified Wines"),
SUM(LOOKUP(2,1/(SRP!$B$26:$B$29&lt;=E9658)/(SRP!$C$26:$C$29&gt;=E9658),SRP!$D$26:$D$29)*(G9658/100)*(E9658/1000)),
IF(C9658="Wine",
SUM(LOOKUP(2,1/(SRP!$B$21:$B$25&lt;=E9658)/(SRP!$C$21:$C$25&gt;=E9658),SRP!$D$21:$D$25)*(G9658/100)*(E9658/1000)),
IF(AND(C9658="Ready to Drink",D9658="RTD-One Pour Cocktail&gt;7%&lt;=14.5"),
SUM(LOOKUP(2,1/(SRP!$B$16:$B$20&lt;=E9658)/(SRP!$C$16:$C$20&gt;=E9658),SRP!$D$16:$D$20)*(G9658/100)*(E9658/1000)),
IF(C9658="Ready to Drink",
SUM(LOOKUP(2,1/(SRP!$B$11:$B$15&lt;=E9658)/(SRP!$C$11:$C$15&gt;=E9658),SRP!$D$11:$D$15)*(G9658/100)*(E9658/1000)),
0)))))),2)</f>
        <v>0</v>
      </c>
      <c r="L9658" s="173" t="str">
        <f t="shared" si="150"/>
        <v/>
      </c>
      <c r="M9658" s="154" t="e">
        <f>VLOOKUP(L9658,'Slope %'!C:D,2,0)</f>
        <v>#N/A</v>
      </c>
    </row>
    <row r="9659" spans="11:13" x14ac:dyDescent="0.25">
      <c r="K9659" s="154" cm="1">
        <f t="array" ref="K9659">ROUND(
IF(C9659="Beer",
SUM(LOOKUP(2,1/(SRP!$B$8:$B$10&lt;=E9659)/(SRP!$C$8:$C$10&gt;=E9659),SRP!$D$8:$D$10)*(G9659/100)*(E9659/1000)),
IF(C9659="Spirits",
SUM(LOOKUP(2,1/(SRP!$B$2:$B$7&lt;=E9659)/(SRP!$C$2:$C$7&gt;=E9659),SRP!$D$2:$D$7)*(G9659/100)*(E9659/1000)),
IF(AND(C9659="Wine",D9659="Fortified Wines"),
SUM(LOOKUP(2,1/(SRP!$B$26:$B$29&lt;=E9659)/(SRP!$C$26:$C$29&gt;=E9659),SRP!$D$26:$D$29)*(G9659/100)*(E9659/1000)),
IF(C9659="Wine",
SUM(LOOKUP(2,1/(SRP!$B$21:$B$25&lt;=E9659)/(SRP!$C$21:$C$25&gt;=E9659),SRP!$D$21:$D$25)*(G9659/100)*(E9659/1000)),
IF(AND(C9659="Ready to Drink",D9659="RTD-One Pour Cocktail&gt;7%&lt;=14.5"),
SUM(LOOKUP(2,1/(SRP!$B$16:$B$20&lt;=E9659)/(SRP!$C$16:$C$20&gt;=E9659),SRP!$D$16:$D$20)*(G9659/100)*(E9659/1000)),
IF(C9659="Ready to Drink",
SUM(LOOKUP(2,1/(SRP!$B$11:$B$15&lt;=E9659)/(SRP!$C$11:$C$15&gt;=E9659),SRP!$D$11:$D$15)*(G9659/100)*(E9659/1000)),
0)))))),2)</f>
        <v>0</v>
      </c>
      <c r="L9659" s="173" t="str">
        <f t="shared" si="150"/>
        <v/>
      </c>
      <c r="M9659" s="154" t="e">
        <f>VLOOKUP(L9659,'Slope %'!C:D,2,0)</f>
        <v>#N/A</v>
      </c>
    </row>
    <row r="9660" spans="11:13" x14ac:dyDescent="0.25">
      <c r="K9660" s="154" cm="1">
        <f t="array" ref="K9660">ROUND(
IF(C9660="Beer",
SUM(LOOKUP(2,1/(SRP!$B$8:$B$10&lt;=E9660)/(SRP!$C$8:$C$10&gt;=E9660),SRP!$D$8:$D$10)*(G9660/100)*(E9660/1000)),
IF(C9660="Spirits",
SUM(LOOKUP(2,1/(SRP!$B$2:$B$7&lt;=E9660)/(SRP!$C$2:$C$7&gt;=E9660),SRP!$D$2:$D$7)*(G9660/100)*(E9660/1000)),
IF(AND(C9660="Wine",D9660="Fortified Wines"),
SUM(LOOKUP(2,1/(SRP!$B$26:$B$29&lt;=E9660)/(SRP!$C$26:$C$29&gt;=E9660),SRP!$D$26:$D$29)*(G9660/100)*(E9660/1000)),
IF(C9660="Wine",
SUM(LOOKUP(2,1/(SRP!$B$21:$B$25&lt;=E9660)/(SRP!$C$21:$C$25&gt;=E9660),SRP!$D$21:$D$25)*(G9660/100)*(E9660/1000)),
IF(AND(C9660="Ready to Drink",D9660="RTD-One Pour Cocktail&gt;7%&lt;=14.5"),
SUM(LOOKUP(2,1/(SRP!$B$16:$B$20&lt;=E9660)/(SRP!$C$16:$C$20&gt;=E9660),SRP!$D$16:$D$20)*(G9660/100)*(E9660/1000)),
IF(C9660="Ready to Drink",
SUM(LOOKUP(2,1/(SRP!$B$11:$B$15&lt;=E9660)/(SRP!$C$11:$C$15&gt;=E9660),SRP!$D$11:$D$15)*(G9660/100)*(E9660/1000)),
0)))))),2)</f>
        <v>0</v>
      </c>
      <c r="L9660" s="173" t="str">
        <f t="shared" si="150"/>
        <v/>
      </c>
      <c r="M9660" s="154" t="e">
        <f>VLOOKUP(L9660,'Slope %'!C:D,2,0)</f>
        <v>#N/A</v>
      </c>
    </row>
    <row r="9661" spans="11:13" x14ac:dyDescent="0.25">
      <c r="K9661" s="154" cm="1">
        <f t="array" ref="K9661">ROUND(
IF(C9661="Beer",
SUM(LOOKUP(2,1/(SRP!$B$8:$B$10&lt;=E9661)/(SRP!$C$8:$C$10&gt;=E9661),SRP!$D$8:$D$10)*(G9661/100)*(E9661/1000)),
IF(C9661="Spirits",
SUM(LOOKUP(2,1/(SRP!$B$2:$B$7&lt;=E9661)/(SRP!$C$2:$C$7&gt;=E9661),SRP!$D$2:$D$7)*(G9661/100)*(E9661/1000)),
IF(AND(C9661="Wine",D9661="Fortified Wines"),
SUM(LOOKUP(2,1/(SRP!$B$26:$B$29&lt;=E9661)/(SRP!$C$26:$C$29&gt;=E9661),SRP!$D$26:$D$29)*(G9661/100)*(E9661/1000)),
IF(C9661="Wine",
SUM(LOOKUP(2,1/(SRP!$B$21:$B$25&lt;=E9661)/(SRP!$C$21:$C$25&gt;=E9661),SRP!$D$21:$D$25)*(G9661/100)*(E9661/1000)),
IF(AND(C9661="Ready to Drink",D9661="RTD-One Pour Cocktail&gt;7%&lt;=14.5"),
SUM(LOOKUP(2,1/(SRP!$B$16:$B$20&lt;=E9661)/(SRP!$C$16:$C$20&gt;=E9661),SRP!$D$16:$D$20)*(G9661/100)*(E9661/1000)),
IF(C9661="Ready to Drink",
SUM(LOOKUP(2,1/(SRP!$B$11:$B$15&lt;=E9661)/(SRP!$C$11:$C$15&gt;=E9661),SRP!$D$11:$D$15)*(G9661/100)*(E9661/1000)),
0)))))),2)</f>
        <v>0</v>
      </c>
      <c r="L9661" s="173" t="str">
        <f t="shared" si="150"/>
        <v/>
      </c>
      <c r="M9661" s="154" t="e">
        <f>VLOOKUP(L9661,'Slope %'!C:D,2,0)</f>
        <v>#N/A</v>
      </c>
    </row>
    <row r="9662" spans="11:13" x14ac:dyDescent="0.25">
      <c r="K9662" s="154" cm="1">
        <f t="array" ref="K9662">ROUND(
IF(C9662="Beer",
SUM(LOOKUP(2,1/(SRP!$B$8:$B$10&lt;=E9662)/(SRP!$C$8:$C$10&gt;=E9662),SRP!$D$8:$D$10)*(G9662/100)*(E9662/1000)),
IF(C9662="Spirits",
SUM(LOOKUP(2,1/(SRP!$B$2:$B$7&lt;=E9662)/(SRP!$C$2:$C$7&gt;=E9662),SRP!$D$2:$D$7)*(G9662/100)*(E9662/1000)),
IF(AND(C9662="Wine",D9662="Fortified Wines"),
SUM(LOOKUP(2,1/(SRP!$B$26:$B$29&lt;=E9662)/(SRP!$C$26:$C$29&gt;=E9662),SRP!$D$26:$D$29)*(G9662/100)*(E9662/1000)),
IF(C9662="Wine",
SUM(LOOKUP(2,1/(SRP!$B$21:$B$25&lt;=E9662)/(SRP!$C$21:$C$25&gt;=E9662),SRP!$D$21:$D$25)*(G9662/100)*(E9662/1000)),
IF(AND(C9662="Ready to Drink",D9662="RTD-One Pour Cocktail&gt;7%&lt;=14.5"),
SUM(LOOKUP(2,1/(SRP!$B$16:$B$20&lt;=E9662)/(SRP!$C$16:$C$20&gt;=E9662),SRP!$D$16:$D$20)*(G9662/100)*(E9662/1000)),
IF(C9662="Ready to Drink",
SUM(LOOKUP(2,1/(SRP!$B$11:$B$15&lt;=E9662)/(SRP!$C$11:$C$15&gt;=E9662),SRP!$D$11:$D$15)*(G9662/100)*(E9662/1000)),
0)))))),2)</f>
        <v>0</v>
      </c>
      <c r="L9662" s="173" t="str">
        <f t="shared" si="150"/>
        <v/>
      </c>
      <c r="M9662" s="154" t="e">
        <f>VLOOKUP(L9662,'Slope %'!C:D,2,0)</f>
        <v>#N/A</v>
      </c>
    </row>
    <row r="9663" spans="11:13" x14ac:dyDescent="0.25">
      <c r="K9663" s="154" cm="1">
        <f t="array" ref="K9663">ROUND(
IF(C9663="Beer",
SUM(LOOKUP(2,1/(SRP!$B$8:$B$10&lt;=E9663)/(SRP!$C$8:$C$10&gt;=E9663),SRP!$D$8:$D$10)*(G9663/100)*(E9663/1000)),
IF(C9663="Spirits",
SUM(LOOKUP(2,1/(SRP!$B$2:$B$7&lt;=E9663)/(SRP!$C$2:$C$7&gt;=E9663),SRP!$D$2:$D$7)*(G9663/100)*(E9663/1000)),
IF(AND(C9663="Wine",D9663="Fortified Wines"),
SUM(LOOKUP(2,1/(SRP!$B$26:$B$29&lt;=E9663)/(SRP!$C$26:$C$29&gt;=E9663),SRP!$D$26:$D$29)*(G9663/100)*(E9663/1000)),
IF(C9663="Wine",
SUM(LOOKUP(2,1/(SRP!$B$21:$B$25&lt;=E9663)/(SRP!$C$21:$C$25&gt;=E9663),SRP!$D$21:$D$25)*(G9663/100)*(E9663/1000)),
IF(AND(C9663="Ready to Drink",D9663="RTD-One Pour Cocktail&gt;7%&lt;=14.5"),
SUM(LOOKUP(2,1/(SRP!$B$16:$B$20&lt;=E9663)/(SRP!$C$16:$C$20&gt;=E9663),SRP!$D$16:$D$20)*(G9663/100)*(E9663/1000)),
IF(C9663="Ready to Drink",
SUM(LOOKUP(2,1/(SRP!$B$11:$B$15&lt;=E9663)/(SRP!$C$11:$C$15&gt;=E9663),SRP!$D$11:$D$15)*(G9663/100)*(E9663/1000)),
0)))))),2)</f>
        <v>0</v>
      </c>
      <c r="L9663" s="173" t="str">
        <f t="shared" si="150"/>
        <v/>
      </c>
      <c r="M9663" s="154" t="e">
        <f>VLOOKUP(L9663,'Slope %'!C:D,2,0)</f>
        <v>#N/A</v>
      </c>
    </row>
    <row r="9664" spans="11:13" x14ac:dyDescent="0.25">
      <c r="K9664" s="154" cm="1">
        <f t="array" ref="K9664">ROUND(
IF(C9664="Beer",
SUM(LOOKUP(2,1/(SRP!$B$8:$B$10&lt;=E9664)/(SRP!$C$8:$C$10&gt;=E9664),SRP!$D$8:$D$10)*(G9664/100)*(E9664/1000)),
IF(C9664="Spirits",
SUM(LOOKUP(2,1/(SRP!$B$2:$B$7&lt;=E9664)/(SRP!$C$2:$C$7&gt;=E9664),SRP!$D$2:$D$7)*(G9664/100)*(E9664/1000)),
IF(AND(C9664="Wine",D9664="Fortified Wines"),
SUM(LOOKUP(2,1/(SRP!$B$26:$B$29&lt;=E9664)/(SRP!$C$26:$C$29&gt;=E9664),SRP!$D$26:$D$29)*(G9664/100)*(E9664/1000)),
IF(C9664="Wine",
SUM(LOOKUP(2,1/(SRP!$B$21:$B$25&lt;=E9664)/(SRP!$C$21:$C$25&gt;=E9664),SRP!$D$21:$D$25)*(G9664/100)*(E9664/1000)),
IF(AND(C9664="Ready to Drink",D9664="RTD-One Pour Cocktail&gt;7%&lt;=14.5"),
SUM(LOOKUP(2,1/(SRP!$B$16:$B$20&lt;=E9664)/(SRP!$C$16:$C$20&gt;=E9664),SRP!$D$16:$D$20)*(G9664/100)*(E9664/1000)),
IF(C9664="Ready to Drink",
SUM(LOOKUP(2,1/(SRP!$B$11:$B$15&lt;=E9664)/(SRP!$C$11:$C$15&gt;=E9664),SRP!$D$11:$D$15)*(G9664/100)*(E9664/1000)),
0)))))),2)</f>
        <v>0</v>
      </c>
      <c r="L9664" s="173" t="str">
        <f t="shared" si="150"/>
        <v/>
      </c>
      <c r="M9664" s="154" t="e">
        <f>VLOOKUP(L9664,'Slope %'!C:D,2,0)</f>
        <v>#N/A</v>
      </c>
    </row>
    <row r="9665" spans="11:13" x14ac:dyDescent="0.25">
      <c r="K9665" s="154" cm="1">
        <f t="array" ref="K9665">ROUND(
IF(C9665="Beer",
SUM(LOOKUP(2,1/(SRP!$B$8:$B$10&lt;=E9665)/(SRP!$C$8:$C$10&gt;=E9665),SRP!$D$8:$D$10)*(G9665/100)*(E9665/1000)),
IF(C9665="Spirits",
SUM(LOOKUP(2,1/(SRP!$B$2:$B$7&lt;=E9665)/(SRP!$C$2:$C$7&gt;=E9665),SRP!$D$2:$D$7)*(G9665/100)*(E9665/1000)),
IF(AND(C9665="Wine",D9665="Fortified Wines"),
SUM(LOOKUP(2,1/(SRP!$B$26:$B$29&lt;=E9665)/(SRP!$C$26:$C$29&gt;=E9665),SRP!$D$26:$D$29)*(G9665/100)*(E9665/1000)),
IF(C9665="Wine",
SUM(LOOKUP(2,1/(SRP!$B$21:$B$25&lt;=E9665)/(SRP!$C$21:$C$25&gt;=E9665),SRP!$D$21:$D$25)*(G9665/100)*(E9665/1000)),
IF(AND(C9665="Ready to Drink",D9665="RTD-One Pour Cocktail&gt;7%&lt;=14.5"),
SUM(LOOKUP(2,1/(SRP!$B$16:$B$20&lt;=E9665)/(SRP!$C$16:$C$20&gt;=E9665),SRP!$D$16:$D$20)*(G9665/100)*(E9665/1000)),
IF(C9665="Ready to Drink",
SUM(LOOKUP(2,1/(SRP!$B$11:$B$15&lt;=E9665)/(SRP!$C$11:$C$15&gt;=E9665),SRP!$D$11:$D$15)*(G9665/100)*(E9665/1000)),
0)))))),2)</f>
        <v>0</v>
      </c>
      <c r="L9665" s="173" t="str">
        <f t="shared" si="150"/>
        <v/>
      </c>
      <c r="M9665" s="154" t="e">
        <f>VLOOKUP(L9665,'Slope %'!C:D,2,0)</f>
        <v>#N/A</v>
      </c>
    </row>
    <row r="9666" spans="11:13" x14ac:dyDescent="0.25">
      <c r="K9666" s="154" cm="1">
        <f t="array" ref="K9666">ROUND(
IF(C9666="Beer",
SUM(LOOKUP(2,1/(SRP!$B$8:$B$10&lt;=E9666)/(SRP!$C$8:$C$10&gt;=E9666),SRP!$D$8:$D$10)*(G9666/100)*(E9666/1000)),
IF(C9666="Spirits",
SUM(LOOKUP(2,1/(SRP!$B$2:$B$7&lt;=E9666)/(SRP!$C$2:$C$7&gt;=E9666),SRP!$D$2:$D$7)*(G9666/100)*(E9666/1000)),
IF(AND(C9666="Wine",D9666="Fortified Wines"),
SUM(LOOKUP(2,1/(SRP!$B$26:$B$29&lt;=E9666)/(SRP!$C$26:$C$29&gt;=E9666),SRP!$D$26:$D$29)*(G9666/100)*(E9666/1000)),
IF(C9666="Wine",
SUM(LOOKUP(2,1/(SRP!$B$21:$B$25&lt;=E9666)/(SRP!$C$21:$C$25&gt;=E9666),SRP!$D$21:$D$25)*(G9666/100)*(E9666/1000)),
IF(AND(C9666="Ready to Drink",D9666="RTD-One Pour Cocktail&gt;7%&lt;=14.5"),
SUM(LOOKUP(2,1/(SRP!$B$16:$B$20&lt;=E9666)/(SRP!$C$16:$C$20&gt;=E9666),SRP!$D$16:$D$20)*(G9666/100)*(E9666/1000)),
IF(C9666="Ready to Drink",
SUM(LOOKUP(2,1/(SRP!$B$11:$B$15&lt;=E9666)/(SRP!$C$11:$C$15&gt;=E9666),SRP!$D$11:$D$15)*(G9666/100)*(E9666/1000)),
0)))))),2)</f>
        <v>0</v>
      </c>
      <c r="L9666" s="173" t="str">
        <f t="shared" si="150"/>
        <v/>
      </c>
      <c r="M9666" s="154" t="e">
        <f>VLOOKUP(L9666,'Slope %'!C:D,2,0)</f>
        <v>#N/A</v>
      </c>
    </row>
    <row r="9667" spans="11:13" x14ac:dyDescent="0.25">
      <c r="K9667" s="154" cm="1">
        <f t="array" ref="K9667">ROUND(
IF(C9667="Beer",
SUM(LOOKUP(2,1/(SRP!$B$8:$B$10&lt;=E9667)/(SRP!$C$8:$C$10&gt;=E9667),SRP!$D$8:$D$10)*(G9667/100)*(E9667/1000)),
IF(C9667="Spirits",
SUM(LOOKUP(2,1/(SRP!$B$2:$B$7&lt;=E9667)/(SRP!$C$2:$C$7&gt;=E9667),SRP!$D$2:$D$7)*(G9667/100)*(E9667/1000)),
IF(AND(C9667="Wine",D9667="Fortified Wines"),
SUM(LOOKUP(2,1/(SRP!$B$26:$B$29&lt;=E9667)/(SRP!$C$26:$C$29&gt;=E9667),SRP!$D$26:$D$29)*(G9667/100)*(E9667/1000)),
IF(C9667="Wine",
SUM(LOOKUP(2,1/(SRP!$B$21:$B$25&lt;=E9667)/(SRP!$C$21:$C$25&gt;=E9667),SRP!$D$21:$D$25)*(G9667/100)*(E9667/1000)),
IF(AND(C9667="Ready to Drink",D9667="RTD-One Pour Cocktail&gt;7%&lt;=14.5"),
SUM(LOOKUP(2,1/(SRP!$B$16:$B$20&lt;=E9667)/(SRP!$C$16:$C$20&gt;=E9667),SRP!$D$16:$D$20)*(G9667/100)*(E9667/1000)),
IF(C9667="Ready to Drink",
SUM(LOOKUP(2,1/(SRP!$B$11:$B$15&lt;=E9667)/(SRP!$C$11:$C$15&gt;=E9667),SRP!$D$11:$D$15)*(G9667/100)*(E9667/1000)),
0)))))),2)</f>
        <v>0</v>
      </c>
      <c r="L9667" s="173" t="str">
        <f t="shared" ref="L9667:L9730" si="151">(_xlfn.CONCAT(C9667,E9667))</f>
        <v/>
      </c>
      <c r="M9667" s="154" t="e">
        <f>VLOOKUP(L9667,'Slope %'!C:D,2,0)</f>
        <v>#N/A</v>
      </c>
    </row>
    <row r="9668" spans="11:13" x14ac:dyDescent="0.25">
      <c r="K9668" s="154" cm="1">
        <f t="array" ref="K9668">ROUND(
IF(C9668="Beer",
SUM(LOOKUP(2,1/(SRP!$B$8:$B$10&lt;=E9668)/(SRP!$C$8:$C$10&gt;=E9668),SRP!$D$8:$D$10)*(G9668/100)*(E9668/1000)),
IF(C9668="Spirits",
SUM(LOOKUP(2,1/(SRP!$B$2:$B$7&lt;=E9668)/(SRP!$C$2:$C$7&gt;=E9668),SRP!$D$2:$D$7)*(G9668/100)*(E9668/1000)),
IF(AND(C9668="Wine",D9668="Fortified Wines"),
SUM(LOOKUP(2,1/(SRP!$B$26:$B$29&lt;=E9668)/(SRP!$C$26:$C$29&gt;=E9668),SRP!$D$26:$D$29)*(G9668/100)*(E9668/1000)),
IF(C9668="Wine",
SUM(LOOKUP(2,1/(SRP!$B$21:$B$25&lt;=E9668)/(SRP!$C$21:$C$25&gt;=E9668),SRP!$D$21:$D$25)*(G9668/100)*(E9668/1000)),
IF(AND(C9668="Ready to Drink",D9668="RTD-One Pour Cocktail&gt;7%&lt;=14.5"),
SUM(LOOKUP(2,1/(SRP!$B$16:$B$20&lt;=E9668)/(SRP!$C$16:$C$20&gt;=E9668),SRP!$D$16:$D$20)*(G9668/100)*(E9668/1000)),
IF(C9668="Ready to Drink",
SUM(LOOKUP(2,1/(SRP!$B$11:$B$15&lt;=E9668)/(SRP!$C$11:$C$15&gt;=E9668),SRP!$D$11:$D$15)*(G9668/100)*(E9668/1000)),
0)))))),2)</f>
        <v>0</v>
      </c>
      <c r="L9668" s="173" t="str">
        <f t="shared" si="151"/>
        <v/>
      </c>
      <c r="M9668" s="154" t="e">
        <f>VLOOKUP(L9668,'Slope %'!C:D,2,0)</f>
        <v>#N/A</v>
      </c>
    </row>
    <row r="9669" spans="11:13" x14ac:dyDescent="0.25">
      <c r="K9669" s="154" cm="1">
        <f t="array" ref="K9669">ROUND(
IF(C9669="Beer",
SUM(LOOKUP(2,1/(SRP!$B$8:$B$10&lt;=E9669)/(SRP!$C$8:$C$10&gt;=E9669),SRP!$D$8:$D$10)*(G9669/100)*(E9669/1000)),
IF(C9669="Spirits",
SUM(LOOKUP(2,1/(SRP!$B$2:$B$7&lt;=E9669)/(SRP!$C$2:$C$7&gt;=E9669),SRP!$D$2:$D$7)*(G9669/100)*(E9669/1000)),
IF(AND(C9669="Wine",D9669="Fortified Wines"),
SUM(LOOKUP(2,1/(SRP!$B$26:$B$29&lt;=E9669)/(SRP!$C$26:$C$29&gt;=E9669),SRP!$D$26:$D$29)*(G9669/100)*(E9669/1000)),
IF(C9669="Wine",
SUM(LOOKUP(2,1/(SRP!$B$21:$B$25&lt;=E9669)/(SRP!$C$21:$C$25&gt;=E9669),SRP!$D$21:$D$25)*(G9669/100)*(E9669/1000)),
IF(AND(C9669="Ready to Drink",D9669="RTD-One Pour Cocktail&gt;7%&lt;=14.5"),
SUM(LOOKUP(2,1/(SRP!$B$16:$B$20&lt;=E9669)/(SRP!$C$16:$C$20&gt;=E9669),SRP!$D$16:$D$20)*(G9669/100)*(E9669/1000)),
IF(C9669="Ready to Drink",
SUM(LOOKUP(2,1/(SRP!$B$11:$B$15&lt;=E9669)/(SRP!$C$11:$C$15&gt;=E9669),SRP!$D$11:$D$15)*(G9669/100)*(E9669/1000)),
0)))))),2)</f>
        <v>0</v>
      </c>
      <c r="L9669" s="173" t="str">
        <f t="shared" si="151"/>
        <v/>
      </c>
      <c r="M9669" s="154" t="e">
        <f>VLOOKUP(L9669,'Slope %'!C:D,2,0)</f>
        <v>#N/A</v>
      </c>
    </row>
    <row r="9670" spans="11:13" x14ac:dyDescent="0.25">
      <c r="K9670" s="154" cm="1">
        <f t="array" ref="K9670">ROUND(
IF(C9670="Beer",
SUM(LOOKUP(2,1/(SRP!$B$8:$B$10&lt;=E9670)/(SRP!$C$8:$C$10&gt;=E9670),SRP!$D$8:$D$10)*(G9670/100)*(E9670/1000)),
IF(C9670="Spirits",
SUM(LOOKUP(2,1/(SRP!$B$2:$B$7&lt;=E9670)/(SRP!$C$2:$C$7&gt;=E9670),SRP!$D$2:$D$7)*(G9670/100)*(E9670/1000)),
IF(AND(C9670="Wine",D9670="Fortified Wines"),
SUM(LOOKUP(2,1/(SRP!$B$26:$B$29&lt;=E9670)/(SRP!$C$26:$C$29&gt;=E9670),SRP!$D$26:$D$29)*(G9670/100)*(E9670/1000)),
IF(C9670="Wine",
SUM(LOOKUP(2,1/(SRP!$B$21:$B$25&lt;=E9670)/(SRP!$C$21:$C$25&gt;=E9670),SRP!$D$21:$D$25)*(G9670/100)*(E9670/1000)),
IF(AND(C9670="Ready to Drink",D9670="RTD-One Pour Cocktail&gt;7%&lt;=14.5"),
SUM(LOOKUP(2,1/(SRP!$B$16:$B$20&lt;=E9670)/(SRP!$C$16:$C$20&gt;=E9670),SRP!$D$16:$D$20)*(G9670/100)*(E9670/1000)),
IF(C9670="Ready to Drink",
SUM(LOOKUP(2,1/(SRP!$B$11:$B$15&lt;=E9670)/(SRP!$C$11:$C$15&gt;=E9670),SRP!$D$11:$D$15)*(G9670/100)*(E9670/1000)),
0)))))),2)</f>
        <v>0</v>
      </c>
      <c r="L9670" s="173" t="str">
        <f t="shared" si="151"/>
        <v/>
      </c>
      <c r="M9670" s="154" t="e">
        <f>VLOOKUP(L9670,'Slope %'!C:D,2,0)</f>
        <v>#N/A</v>
      </c>
    </row>
    <row r="9671" spans="11:13" x14ac:dyDescent="0.25">
      <c r="K9671" s="154" cm="1">
        <f t="array" ref="K9671">ROUND(
IF(C9671="Beer",
SUM(LOOKUP(2,1/(SRP!$B$8:$B$10&lt;=E9671)/(SRP!$C$8:$C$10&gt;=E9671),SRP!$D$8:$D$10)*(G9671/100)*(E9671/1000)),
IF(C9671="Spirits",
SUM(LOOKUP(2,1/(SRP!$B$2:$B$7&lt;=E9671)/(SRP!$C$2:$C$7&gt;=E9671),SRP!$D$2:$D$7)*(G9671/100)*(E9671/1000)),
IF(AND(C9671="Wine",D9671="Fortified Wines"),
SUM(LOOKUP(2,1/(SRP!$B$26:$B$29&lt;=E9671)/(SRP!$C$26:$C$29&gt;=E9671),SRP!$D$26:$D$29)*(G9671/100)*(E9671/1000)),
IF(C9671="Wine",
SUM(LOOKUP(2,1/(SRP!$B$21:$B$25&lt;=E9671)/(SRP!$C$21:$C$25&gt;=E9671),SRP!$D$21:$D$25)*(G9671/100)*(E9671/1000)),
IF(AND(C9671="Ready to Drink",D9671="RTD-One Pour Cocktail&gt;7%&lt;=14.5"),
SUM(LOOKUP(2,1/(SRP!$B$16:$B$20&lt;=E9671)/(SRP!$C$16:$C$20&gt;=E9671),SRP!$D$16:$D$20)*(G9671/100)*(E9671/1000)),
IF(C9671="Ready to Drink",
SUM(LOOKUP(2,1/(SRP!$B$11:$B$15&lt;=E9671)/(SRP!$C$11:$C$15&gt;=E9671),SRP!$D$11:$D$15)*(G9671/100)*(E9671/1000)),
0)))))),2)</f>
        <v>0</v>
      </c>
      <c r="L9671" s="173" t="str">
        <f t="shared" si="151"/>
        <v/>
      </c>
      <c r="M9671" s="154" t="e">
        <f>VLOOKUP(L9671,'Slope %'!C:D,2,0)</f>
        <v>#N/A</v>
      </c>
    </row>
    <row r="9672" spans="11:13" x14ac:dyDescent="0.25">
      <c r="K9672" s="154" cm="1">
        <f t="array" ref="K9672">ROUND(
IF(C9672="Beer",
SUM(LOOKUP(2,1/(SRP!$B$8:$B$10&lt;=E9672)/(SRP!$C$8:$C$10&gt;=E9672),SRP!$D$8:$D$10)*(G9672/100)*(E9672/1000)),
IF(C9672="Spirits",
SUM(LOOKUP(2,1/(SRP!$B$2:$B$7&lt;=E9672)/(SRP!$C$2:$C$7&gt;=E9672),SRP!$D$2:$D$7)*(G9672/100)*(E9672/1000)),
IF(AND(C9672="Wine",D9672="Fortified Wines"),
SUM(LOOKUP(2,1/(SRP!$B$26:$B$29&lt;=E9672)/(SRP!$C$26:$C$29&gt;=E9672),SRP!$D$26:$D$29)*(G9672/100)*(E9672/1000)),
IF(C9672="Wine",
SUM(LOOKUP(2,1/(SRP!$B$21:$B$25&lt;=E9672)/(SRP!$C$21:$C$25&gt;=E9672),SRP!$D$21:$D$25)*(G9672/100)*(E9672/1000)),
IF(AND(C9672="Ready to Drink",D9672="RTD-One Pour Cocktail&gt;7%&lt;=14.5"),
SUM(LOOKUP(2,1/(SRP!$B$16:$B$20&lt;=E9672)/(SRP!$C$16:$C$20&gt;=E9672),SRP!$D$16:$D$20)*(G9672/100)*(E9672/1000)),
IF(C9672="Ready to Drink",
SUM(LOOKUP(2,1/(SRP!$B$11:$B$15&lt;=E9672)/(SRP!$C$11:$C$15&gt;=E9672),SRP!$D$11:$D$15)*(G9672/100)*(E9672/1000)),
0)))))),2)</f>
        <v>0</v>
      </c>
      <c r="L9672" s="173" t="str">
        <f t="shared" si="151"/>
        <v/>
      </c>
      <c r="M9672" s="154" t="e">
        <f>VLOOKUP(L9672,'Slope %'!C:D,2,0)</f>
        <v>#N/A</v>
      </c>
    </row>
    <row r="9673" spans="11:13" x14ac:dyDescent="0.25">
      <c r="K9673" s="154" cm="1">
        <f t="array" ref="K9673">ROUND(
IF(C9673="Beer",
SUM(LOOKUP(2,1/(SRP!$B$8:$B$10&lt;=E9673)/(SRP!$C$8:$C$10&gt;=E9673),SRP!$D$8:$D$10)*(G9673/100)*(E9673/1000)),
IF(C9673="Spirits",
SUM(LOOKUP(2,1/(SRP!$B$2:$B$7&lt;=E9673)/(SRP!$C$2:$C$7&gt;=E9673),SRP!$D$2:$D$7)*(G9673/100)*(E9673/1000)),
IF(AND(C9673="Wine",D9673="Fortified Wines"),
SUM(LOOKUP(2,1/(SRP!$B$26:$B$29&lt;=E9673)/(SRP!$C$26:$C$29&gt;=E9673),SRP!$D$26:$D$29)*(G9673/100)*(E9673/1000)),
IF(C9673="Wine",
SUM(LOOKUP(2,1/(SRP!$B$21:$B$25&lt;=E9673)/(SRP!$C$21:$C$25&gt;=E9673),SRP!$D$21:$D$25)*(G9673/100)*(E9673/1000)),
IF(AND(C9673="Ready to Drink",D9673="RTD-One Pour Cocktail&gt;7%&lt;=14.5"),
SUM(LOOKUP(2,1/(SRP!$B$16:$B$20&lt;=E9673)/(SRP!$C$16:$C$20&gt;=E9673),SRP!$D$16:$D$20)*(G9673/100)*(E9673/1000)),
IF(C9673="Ready to Drink",
SUM(LOOKUP(2,1/(SRP!$B$11:$B$15&lt;=E9673)/(SRP!$C$11:$C$15&gt;=E9673),SRP!$D$11:$D$15)*(G9673/100)*(E9673/1000)),
0)))))),2)</f>
        <v>0</v>
      </c>
      <c r="L9673" s="173" t="str">
        <f t="shared" si="151"/>
        <v/>
      </c>
      <c r="M9673" s="154" t="e">
        <f>VLOOKUP(L9673,'Slope %'!C:D,2,0)</f>
        <v>#N/A</v>
      </c>
    </row>
    <row r="9674" spans="11:13" x14ac:dyDescent="0.25">
      <c r="K9674" s="154" cm="1">
        <f t="array" ref="K9674">ROUND(
IF(C9674="Beer",
SUM(LOOKUP(2,1/(SRP!$B$8:$B$10&lt;=E9674)/(SRP!$C$8:$C$10&gt;=E9674),SRP!$D$8:$D$10)*(G9674/100)*(E9674/1000)),
IF(C9674="Spirits",
SUM(LOOKUP(2,1/(SRP!$B$2:$B$7&lt;=E9674)/(SRP!$C$2:$C$7&gt;=E9674),SRP!$D$2:$D$7)*(G9674/100)*(E9674/1000)),
IF(AND(C9674="Wine",D9674="Fortified Wines"),
SUM(LOOKUP(2,1/(SRP!$B$26:$B$29&lt;=E9674)/(SRP!$C$26:$C$29&gt;=E9674),SRP!$D$26:$D$29)*(G9674/100)*(E9674/1000)),
IF(C9674="Wine",
SUM(LOOKUP(2,1/(SRP!$B$21:$B$25&lt;=E9674)/(SRP!$C$21:$C$25&gt;=E9674),SRP!$D$21:$D$25)*(G9674/100)*(E9674/1000)),
IF(AND(C9674="Ready to Drink",D9674="RTD-One Pour Cocktail&gt;7%&lt;=14.5"),
SUM(LOOKUP(2,1/(SRP!$B$16:$B$20&lt;=E9674)/(SRP!$C$16:$C$20&gt;=E9674),SRP!$D$16:$D$20)*(G9674/100)*(E9674/1000)),
IF(C9674="Ready to Drink",
SUM(LOOKUP(2,1/(SRP!$B$11:$B$15&lt;=E9674)/(SRP!$C$11:$C$15&gt;=E9674),SRP!$D$11:$D$15)*(G9674/100)*(E9674/1000)),
0)))))),2)</f>
        <v>0</v>
      </c>
      <c r="L9674" s="173" t="str">
        <f t="shared" si="151"/>
        <v/>
      </c>
      <c r="M9674" s="154" t="e">
        <f>VLOOKUP(L9674,'Slope %'!C:D,2,0)</f>
        <v>#N/A</v>
      </c>
    </row>
    <row r="9675" spans="11:13" x14ac:dyDescent="0.25">
      <c r="K9675" s="154" cm="1">
        <f t="array" ref="K9675">ROUND(
IF(C9675="Beer",
SUM(LOOKUP(2,1/(SRP!$B$8:$B$10&lt;=E9675)/(SRP!$C$8:$C$10&gt;=E9675),SRP!$D$8:$D$10)*(G9675/100)*(E9675/1000)),
IF(C9675="Spirits",
SUM(LOOKUP(2,1/(SRP!$B$2:$B$7&lt;=E9675)/(SRP!$C$2:$C$7&gt;=E9675),SRP!$D$2:$D$7)*(G9675/100)*(E9675/1000)),
IF(AND(C9675="Wine",D9675="Fortified Wines"),
SUM(LOOKUP(2,1/(SRP!$B$26:$B$29&lt;=E9675)/(SRP!$C$26:$C$29&gt;=E9675),SRP!$D$26:$D$29)*(G9675/100)*(E9675/1000)),
IF(C9675="Wine",
SUM(LOOKUP(2,1/(SRP!$B$21:$B$25&lt;=E9675)/(SRP!$C$21:$C$25&gt;=E9675),SRP!$D$21:$D$25)*(G9675/100)*(E9675/1000)),
IF(AND(C9675="Ready to Drink",D9675="RTD-One Pour Cocktail&gt;7%&lt;=14.5"),
SUM(LOOKUP(2,1/(SRP!$B$16:$B$20&lt;=E9675)/(SRP!$C$16:$C$20&gt;=E9675),SRP!$D$16:$D$20)*(G9675/100)*(E9675/1000)),
IF(C9675="Ready to Drink",
SUM(LOOKUP(2,1/(SRP!$B$11:$B$15&lt;=E9675)/(SRP!$C$11:$C$15&gt;=E9675),SRP!$D$11:$D$15)*(G9675/100)*(E9675/1000)),
0)))))),2)</f>
        <v>0</v>
      </c>
      <c r="L9675" s="173" t="str">
        <f t="shared" si="151"/>
        <v/>
      </c>
      <c r="M9675" s="154" t="e">
        <f>VLOOKUP(L9675,'Slope %'!C:D,2,0)</f>
        <v>#N/A</v>
      </c>
    </row>
    <row r="9676" spans="11:13" x14ac:dyDescent="0.25">
      <c r="K9676" s="154" cm="1">
        <f t="array" ref="K9676">ROUND(
IF(C9676="Beer",
SUM(LOOKUP(2,1/(SRP!$B$8:$B$10&lt;=E9676)/(SRP!$C$8:$C$10&gt;=E9676),SRP!$D$8:$D$10)*(G9676/100)*(E9676/1000)),
IF(C9676="Spirits",
SUM(LOOKUP(2,1/(SRP!$B$2:$B$7&lt;=E9676)/(SRP!$C$2:$C$7&gt;=E9676),SRP!$D$2:$D$7)*(G9676/100)*(E9676/1000)),
IF(AND(C9676="Wine",D9676="Fortified Wines"),
SUM(LOOKUP(2,1/(SRP!$B$26:$B$29&lt;=E9676)/(SRP!$C$26:$C$29&gt;=E9676),SRP!$D$26:$D$29)*(G9676/100)*(E9676/1000)),
IF(C9676="Wine",
SUM(LOOKUP(2,1/(SRP!$B$21:$B$25&lt;=E9676)/(SRP!$C$21:$C$25&gt;=E9676),SRP!$D$21:$D$25)*(G9676/100)*(E9676/1000)),
IF(AND(C9676="Ready to Drink",D9676="RTD-One Pour Cocktail&gt;7%&lt;=14.5"),
SUM(LOOKUP(2,1/(SRP!$B$16:$B$20&lt;=E9676)/(SRP!$C$16:$C$20&gt;=E9676),SRP!$D$16:$D$20)*(G9676/100)*(E9676/1000)),
IF(C9676="Ready to Drink",
SUM(LOOKUP(2,1/(SRP!$B$11:$B$15&lt;=E9676)/(SRP!$C$11:$C$15&gt;=E9676),SRP!$D$11:$D$15)*(G9676/100)*(E9676/1000)),
0)))))),2)</f>
        <v>0</v>
      </c>
      <c r="L9676" s="173" t="str">
        <f t="shared" si="151"/>
        <v/>
      </c>
      <c r="M9676" s="154" t="e">
        <f>VLOOKUP(L9676,'Slope %'!C:D,2,0)</f>
        <v>#N/A</v>
      </c>
    </row>
    <row r="9677" spans="11:13" x14ac:dyDescent="0.25">
      <c r="K9677" s="154" cm="1">
        <f t="array" ref="K9677">ROUND(
IF(C9677="Beer",
SUM(LOOKUP(2,1/(SRP!$B$8:$B$10&lt;=E9677)/(SRP!$C$8:$C$10&gt;=E9677),SRP!$D$8:$D$10)*(G9677/100)*(E9677/1000)),
IF(C9677="Spirits",
SUM(LOOKUP(2,1/(SRP!$B$2:$B$7&lt;=E9677)/(SRP!$C$2:$C$7&gt;=E9677),SRP!$D$2:$D$7)*(G9677/100)*(E9677/1000)),
IF(AND(C9677="Wine",D9677="Fortified Wines"),
SUM(LOOKUP(2,1/(SRP!$B$26:$B$29&lt;=E9677)/(SRP!$C$26:$C$29&gt;=E9677),SRP!$D$26:$D$29)*(G9677/100)*(E9677/1000)),
IF(C9677="Wine",
SUM(LOOKUP(2,1/(SRP!$B$21:$B$25&lt;=E9677)/(SRP!$C$21:$C$25&gt;=E9677),SRP!$D$21:$D$25)*(G9677/100)*(E9677/1000)),
IF(AND(C9677="Ready to Drink",D9677="RTD-One Pour Cocktail&gt;7%&lt;=14.5"),
SUM(LOOKUP(2,1/(SRP!$B$16:$B$20&lt;=E9677)/(SRP!$C$16:$C$20&gt;=E9677),SRP!$D$16:$D$20)*(G9677/100)*(E9677/1000)),
IF(C9677="Ready to Drink",
SUM(LOOKUP(2,1/(SRP!$B$11:$B$15&lt;=E9677)/(SRP!$C$11:$C$15&gt;=E9677),SRP!$D$11:$D$15)*(G9677/100)*(E9677/1000)),
0)))))),2)</f>
        <v>0</v>
      </c>
      <c r="L9677" s="173" t="str">
        <f t="shared" si="151"/>
        <v/>
      </c>
      <c r="M9677" s="154" t="e">
        <f>VLOOKUP(L9677,'Slope %'!C:D,2,0)</f>
        <v>#N/A</v>
      </c>
    </row>
    <row r="9678" spans="11:13" x14ac:dyDescent="0.25">
      <c r="K9678" s="154" cm="1">
        <f t="array" ref="K9678">ROUND(
IF(C9678="Beer",
SUM(LOOKUP(2,1/(SRP!$B$8:$B$10&lt;=E9678)/(SRP!$C$8:$C$10&gt;=E9678),SRP!$D$8:$D$10)*(G9678/100)*(E9678/1000)),
IF(C9678="Spirits",
SUM(LOOKUP(2,1/(SRP!$B$2:$B$7&lt;=E9678)/(SRP!$C$2:$C$7&gt;=E9678),SRP!$D$2:$D$7)*(G9678/100)*(E9678/1000)),
IF(AND(C9678="Wine",D9678="Fortified Wines"),
SUM(LOOKUP(2,1/(SRP!$B$26:$B$29&lt;=E9678)/(SRP!$C$26:$C$29&gt;=E9678),SRP!$D$26:$D$29)*(G9678/100)*(E9678/1000)),
IF(C9678="Wine",
SUM(LOOKUP(2,1/(SRP!$B$21:$B$25&lt;=E9678)/(SRP!$C$21:$C$25&gt;=E9678),SRP!$D$21:$D$25)*(G9678/100)*(E9678/1000)),
IF(AND(C9678="Ready to Drink",D9678="RTD-One Pour Cocktail&gt;7%&lt;=14.5"),
SUM(LOOKUP(2,1/(SRP!$B$16:$B$20&lt;=E9678)/(SRP!$C$16:$C$20&gt;=E9678),SRP!$D$16:$D$20)*(G9678/100)*(E9678/1000)),
IF(C9678="Ready to Drink",
SUM(LOOKUP(2,1/(SRP!$B$11:$B$15&lt;=E9678)/(SRP!$C$11:$C$15&gt;=E9678),SRP!$D$11:$D$15)*(G9678/100)*(E9678/1000)),
0)))))),2)</f>
        <v>0</v>
      </c>
      <c r="L9678" s="173" t="str">
        <f t="shared" si="151"/>
        <v/>
      </c>
      <c r="M9678" s="154" t="e">
        <f>VLOOKUP(L9678,'Slope %'!C:D,2,0)</f>
        <v>#N/A</v>
      </c>
    </row>
    <row r="9679" spans="11:13" x14ac:dyDescent="0.25">
      <c r="K9679" s="154" cm="1">
        <f t="array" ref="K9679">ROUND(
IF(C9679="Beer",
SUM(LOOKUP(2,1/(SRP!$B$8:$B$10&lt;=E9679)/(SRP!$C$8:$C$10&gt;=E9679),SRP!$D$8:$D$10)*(G9679/100)*(E9679/1000)),
IF(C9679="Spirits",
SUM(LOOKUP(2,1/(SRP!$B$2:$B$7&lt;=E9679)/(SRP!$C$2:$C$7&gt;=E9679),SRP!$D$2:$D$7)*(G9679/100)*(E9679/1000)),
IF(AND(C9679="Wine",D9679="Fortified Wines"),
SUM(LOOKUP(2,1/(SRP!$B$26:$B$29&lt;=E9679)/(SRP!$C$26:$C$29&gt;=E9679),SRP!$D$26:$D$29)*(G9679/100)*(E9679/1000)),
IF(C9679="Wine",
SUM(LOOKUP(2,1/(SRP!$B$21:$B$25&lt;=E9679)/(SRP!$C$21:$C$25&gt;=E9679),SRP!$D$21:$D$25)*(G9679/100)*(E9679/1000)),
IF(AND(C9679="Ready to Drink",D9679="RTD-One Pour Cocktail&gt;7%&lt;=14.5"),
SUM(LOOKUP(2,1/(SRP!$B$16:$B$20&lt;=E9679)/(SRP!$C$16:$C$20&gt;=E9679),SRP!$D$16:$D$20)*(G9679/100)*(E9679/1000)),
IF(C9679="Ready to Drink",
SUM(LOOKUP(2,1/(SRP!$B$11:$B$15&lt;=E9679)/(SRP!$C$11:$C$15&gt;=E9679),SRP!$D$11:$D$15)*(G9679/100)*(E9679/1000)),
0)))))),2)</f>
        <v>0</v>
      </c>
      <c r="L9679" s="173" t="str">
        <f t="shared" si="151"/>
        <v/>
      </c>
      <c r="M9679" s="154" t="e">
        <f>VLOOKUP(L9679,'Slope %'!C:D,2,0)</f>
        <v>#N/A</v>
      </c>
    </row>
    <row r="9680" spans="11:13" x14ac:dyDescent="0.25">
      <c r="K9680" s="154" cm="1">
        <f t="array" ref="K9680">ROUND(
IF(C9680="Beer",
SUM(LOOKUP(2,1/(SRP!$B$8:$B$10&lt;=E9680)/(SRP!$C$8:$C$10&gt;=E9680),SRP!$D$8:$D$10)*(G9680/100)*(E9680/1000)),
IF(C9680="Spirits",
SUM(LOOKUP(2,1/(SRP!$B$2:$B$7&lt;=E9680)/(SRP!$C$2:$C$7&gt;=E9680),SRP!$D$2:$D$7)*(G9680/100)*(E9680/1000)),
IF(AND(C9680="Wine",D9680="Fortified Wines"),
SUM(LOOKUP(2,1/(SRP!$B$26:$B$29&lt;=E9680)/(SRP!$C$26:$C$29&gt;=E9680),SRP!$D$26:$D$29)*(G9680/100)*(E9680/1000)),
IF(C9680="Wine",
SUM(LOOKUP(2,1/(SRP!$B$21:$B$25&lt;=E9680)/(SRP!$C$21:$C$25&gt;=E9680),SRP!$D$21:$D$25)*(G9680/100)*(E9680/1000)),
IF(AND(C9680="Ready to Drink",D9680="RTD-One Pour Cocktail&gt;7%&lt;=14.5"),
SUM(LOOKUP(2,1/(SRP!$B$16:$B$20&lt;=E9680)/(SRP!$C$16:$C$20&gt;=E9680),SRP!$D$16:$D$20)*(G9680/100)*(E9680/1000)),
IF(C9680="Ready to Drink",
SUM(LOOKUP(2,1/(SRP!$B$11:$B$15&lt;=E9680)/(SRP!$C$11:$C$15&gt;=E9680),SRP!$D$11:$D$15)*(G9680/100)*(E9680/1000)),
0)))))),2)</f>
        <v>0</v>
      </c>
      <c r="L9680" s="173" t="str">
        <f t="shared" si="151"/>
        <v/>
      </c>
      <c r="M9680" s="154" t="e">
        <f>VLOOKUP(L9680,'Slope %'!C:D,2,0)</f>
        <v>#N/A</v>
      </c>
    </row>
    <row r="9681" spans="11:13" x14ac:dyDescent="0.25">
      <c r="K9681" s="154" cm="1">
        <f t="array" ref="K9681">ROUND(
IF(C9681="Beer",
SUM(LOOKUP(2,1/(SRP!$B$8:$B$10&lt;=E9681)/(SRP!$C$8:$C$10&gt;=E9681),SRP!$D$8:$D$10)*(G9681/100)*(E9681/1000)),
IF(C9681="Spirits",
SUM(LOOKUP(2,1/(SRP!$B$2:$B$7&lt;=E9681)/(SRP!$C$2:$C$7&gt;=E9681),SRP!$D$2:$D$7)*(G9681/100)*(E9681/1000)),
IF(AND(C9681="Wine",D9681="Fortified Wines"),
SUM(LOOKUP(2,1/(SRP!$B$26:$B$29&lt;=E9681)/(SRP!$C$26:$C$29&gt;=E9681),SRP!$D$26:$D$29)*(G9681/100)*(E9681/1000)),
IF(C9681="Wine",
SUM(LOOKUP(2,1/(SRP!$B$21:$B$25&lt;=E9681)/(SRP!$C$21:$C$25&gt;=E9681),SRP!$D$21:$D$25)*(G9681/100)*(E9681/1000)),
IF(AND(C9681="Ready to Drink",D9681="RTD-One Pour Cocktail&gt;7%&lt;=14.5"),
SUM(LOOKUP(2,1/(SRP!$B$16:$B$20&lt;=E9681)/(SRP!$C$16:$C$20&gt;=E9681),SRP!$D$16:$D$20)*(G9681/100)*(E9681/1000)),
IF(C9681="Ready to Drink",
SUM(LOOKUP(2,1/(SRP!$B$11:$B$15&lt;=E9681)/(SRP!$C$11:$C$15&gt;=E9681),SRP!$D$11:$D$15)*(G9681/100)*(E9681/1000)),
0)))))),2)</f>
        <v>0</v>
      </c>
      <c r="L9681" s="173" t="str">
        <f t="shared" si="151"/>
        <v/>
      </c>
      <c r="M9681" s="154" t="e">
        <f>VLOOKUP(L9681,'Slope %'!C:D,2,0)</f>
        <v>#N/A</v>
      </c>
    </row>
    <row r="9682" spans="11:13" x14ac:dyDescent="0.25">
      <c r="K9682" s="154" cm="1">
        <f t="array" ref="K9682">ROUND(
IF(C9682="Beer",
SUM(LOOKUP(2,1/(SRP!$B$8:$B$10&lt;=E9682)/(SRP!$C$8:$C$10&gt;=E9682),SRP!$D$8:$D$10)*(G9682/100)*(E9682/1000)),
IF(C9682="Spirits",
SUM(LOOKUP(2,1/(SRP!$B$2:$B$7&lt;=E9682)/(SRP!$C$2:$C$7&gt;=E9682),SRP!$D$2:$D$7)*(G9682/100)*(E9682/1000)),
IF(AND(C9682="Wine",D9682="Fortified Wines"),
SUM(LOOKUP(2,1/(SRP!$B$26:$B$29&lt;=E9682)/(SRP!$C$26:$C$29&gt;=E9682),SRP!$D$26:$D$29)*(G9682/100)*(E9682/1000)),
IF(C9682="Wine",
SUM(LOOKUP(2,1/(SRP!$B$21:$B$25&lt;=E9682)/(SRP!$C$21:$C$25&gt;=E9682),SRP!$D$21:$D$25)*(G9682/100)*(E9682/1000)),
IF(AND(C9682="Ready to Drink",D9682="RTD-One Pour Cocktail&gt;7%&lt;=14.5"),
SUM(LOOKUP(2,1/(SRP!$B$16:$B$20&lt;=E9682)/(SRP!$C$16:$C$20&gt;=E9682),SRP!$D$16:$D$20)*(G9682/100)*(E9682/1000)),
IF(C9682="Ready to Drink",
SUM(LOOKUP(2,1/(SRP!$B$11:$B$15&lt;=E9682)/(SRP!$C$11:$C$15&gt;=E9682),SRP!$D$11:$D$15)*(G9682/100)*(E9682/1000)),
0)))))),2)</f>
        <v>0</v>
      </c>
      <c r="L9682" s="173" t="str">
        <f t="shared" si="151"/>
        <v/>
      </c>
      <c r="M9682" s="154" t="e">
        <f>VLOOKUP(L9682,'Slope %'!C:D,2,0)</f>
        <v>#N/A</v>
      </c>
    </row>
    <row r="9683" spans="11:13" x14ac:dyDescent="0.25">
      <c r="K9683" s="154" cm="1">
        <f t="array" ref="K9683">ROUND(
IF(C9683="Beer",
SUM(LOOKUP(2,1/(SRP!$B$8:$B$10&lt;=E9683)/(SRP!$C$8:$C$10&gt;=E9683),SRP!$D$8:$D$10)*(G9683/100)*(E9683/1000)),
IF(C9683="Spirits",
SUM(LOOKUP(2,1/(SRP!$B$2:$B$7&lt;=E9683)/(SRP!$C$2:$C$7&gt;=E9683),SRP!$D$2:$D$7)*(G9683/100)*(E9683/1000)),
IF(AND(C9683="Wine",D9683="Fortified Wines"),
SUM(LOOKUP(2,1/(SRP!$B$26:$B$29&lt;=E9683)/(SRP!$C$26:$C$29&gt;=E9683),SRP!$D$26:$D$29)*(G9683/100)*(E9683/1000)),
IF(C9683="Wine",
SUM(LOOKUP(2,1/(SRP!$B$21:$B$25&lt;=E9683)/(SRP!$C$21:$C$25&gt;=E9683),SRP!$D$21:$D$25)*(G9683/100)*(E9683/1000)),
IF(AND(C9683="Ready to Drink",D9683="RTD-One Pour Cocktail&gt;7%&lt;=14.5"),
SUM(LOOKUP(2,1/(SRP!$B$16:$B$20&lt;=E9683)/(SRP!$C$16:$C$20&gt;=E9683),SRP!$D$16:$D$20)*(G9683/100)*(E9683/1000)),
IF(C9683="Ready to Drink",
SUM(LOOKUP(2,1/(SRP!$B$11:$B$15&lt;=E9683)/(SRP!$C$11:$C$15&gt;=E9683),SRP!$D$11:$D$15)*(G9683/100)*(E9683/1000)),
0)))))),2)</f>
        <v>0</v>
      </c>
      <c r="L9683" s="173" t="str">
        <f t="shared" si="151"/>
        <v/>
      </c>
      <c r="M9683" s="154" t="e">
        <f>VLOOKUP(L9683,'Slope %'!C:D,2,0)</f>
        <v>#N/A</v>
      </c>
    </row>
    <row r="9684" spans="11:13" x14ac:dyDescent="0.25">
      <c r="K9684" s="154" cm="1">
        <f t="array" ref="K9684">ROUND(
IF(C9684="Beer",
SUM(LOOKUP(2,1/(SRP!$B$8:$B$10&lt;=E9684)/(SRP!$C$8:$C$10&gt;=E9684),SRP!$D$8:$D$10)*(G9684/100)*(E9684/1000)),
IF(C9684="Spirits",
SUM(LOOKUP(2,1/(SRP!$B$2:$B$7&lt;=E9684)/(SRP!$C$2:$C$7&gt;=E9684),SRP!$D$2:$D$7)*(G9684/100)*(E9684/1000)),
IF(AND(C9684="Wine",D9684="Fortified Wines"),
SUM(LOOKUP(2,1/(SRP!$B$26:$B$29&lt;=E9684)/(SRP!$C$26:$C$29&gt;=E9684),SRP!$D$26:$D$29)*(G9684/100)*(E9684/1000)),
IF(C9684="Wine",
SUM(LOOKUP(2,1/(SRP!$B$21:$B$25&lt;=E9684)/(SRP!$C$21:$C$25&gt;=E9684),SRP!$D$21:$D$25)*(G9684/100)*(E9684/1000)),
IF(AND(C9684="Ready to Drink",D9684="RTD-One Pour Cocktail&gt;7%&lt;=14.5"),
SUM(LOOKUP(2,1/(SRP!$B$16:$B$20&lt;=E9684)/(SRP!$C$16:$C$20&gt;=E9684),SRP!$D$16:$D$20)*(G9684/100)*(E9684/1000)),
IF(C9684="Ready to Drink",
SUM(LOOKUP(2,1/(SRP!$B$11:$B$15&lt;=E9684)/(SRP!$C$11:$C$15&gt;=E9684),SRP!$D$11:$D$15)*(G9684/100)*(E9684/1000)),
0)))))),2)</f>
        <v>0</v>
      </c>
      <c r="L9684" s="173" t="str">
        <f t="shared" si="151"/>
        <v/>
      </c>
      <c r="M9684" s="154" t="e">
        <f>VLOOKUP(L9684,'Slope %'!C:D,2,0)</f>
        <v>#N/A</v>
      </c>
    </row>
    <row r="9685" spans="11:13" x14ac:dyDescent="0.25">
      <c r="K9685" s="154" cm="1">
        <f t="array" ref="K9685">ROUND(
IF(C9685="Beer",
SUM(LOOKUP(2,1/(SRP!$B$8:$B$10&lt;=E9685)/(SRP!$C$8:$C$10&gt;=E9685),SRP!$D$8:$D$10)*(G9685/100)*(E9685/1000)),
IF(C9685="Spirits",
SUM(LOOKUP(2,1/(SRP!$B$2:$B$7&lt;=E9685)/(SRP!$C$2:$C$7&gt;=E9685),SRP!$D$2:$D$7)*(G9685/100)*(E9685/1000)),
IF(AND(C9685="Wine",D9685="Fortified Wines"),
SUM(LOOKUP(2,1/(SRP!$B$26:$B$29&lt;=E9685)/(SRP!$C$26:$C$29&gt;=E9685),SRP!$D$26:$D$29)*(G9685/100)*(E9685/1000)),
IF(C9685="Wine",
SUM(LOOKUP(2,1/(SRP!$B$21:$B$25&lt;=E9685)/(SRP!$C$21:$C$25&gt;=E9685),SRP!$D$21:$D$25)*(G9685/100)*(E9685/1000)),
IF(AND(C9685="Ready to Drink",D9685="RTD-One Pour Cocktail&gt;7%&lt;=14.5"),
SUM(LOOKUP(2,1/(SRP!$B$16:$B$20&lt;=E9685)/(SRP!$C$16:$C$20&gt;=E9685),SRP!$D$16:$D$20)*(G9685/100)*(E9685/1000)),
IF(C9685="Ready to Drink",
SUM(LOOKUP(2,1/(SRP!$B$11:$B$15&lt;=E9685)/(SRP!$C$11:$C$15&gt;=E9685),SRP!$D$11:$D$15)*(G9685/100)*(E9685/1000)),
0)))))),2)</f>
        <v>0</v>
      </c>
      <c r="L9685" s="173" t="str">
        <f t="shared" si="151"/>
        <v/>
      </c>
      <c r="M9685" s="154" t="e">
        <f>VLOOKUP(L9685,'Slope %'!C:D,2,0)</f>
        <v>#N/A</v>
      </c>
    </row>
    <row r="9686" spans="11:13" x14ac:dyDescent="0.25">
      <c r="K9686" s="154" cm="1">
        <f t="array" ref="K9686">ROUND(
IF(C9686="Beer",
SUM(LOOKUP(2,1/(SRP!$B$8:$B$10&lt;=E9686)/(SRP!$C$8:$C$10&gt;=E9686),SRP!$D$8:$D$10)*(G9686/100)*(E9686/1000)),
IF(C9686="Spirits",
SUM(LOOKUP(2,1/(SRP!$B$2:$B$7&lt;=E9686)/(SRP!$C$2:$C$7&gt;=E9686),SRP!$D$2:$D$7)*(G9686/100)*(E9686/1000)),
IF(AND(C9686="Wine",D9686="Fortified Wines"),
SUM(LOOKUP(2,1/(SRP!$B$26:$B$29&lt;=E9686)/(SRP!$C$26:$C$29&gt;=E9686),SRP!$D$26:$D$29)*(G9686/100)*(E9686/1000)),
IF(C9686="Wine",
SUM(LOOKUP(2,1/(SRP!$B$21:$B$25&lt;=E9686)/(SRP!$C$21:$C$25&gt;=E9686),SRP!$D$21:$D$25)*(G9686/100)*(E9686/1000)),
IF(AND(C9686="Ready to Drink",D9686="RTD-One Pour Cocktail&gt;7%&lt;=14.5"),
SUM(LOOKUP(2,1/(SRP!$B$16:$B$20&lt;=E9686)/(SRP!$C$16:$C$20&gt;=E9686),SRP!$D$16:$D$20)*(G9686/100)*(E9686/1000)),
IF(C9686="Ready to Drink",
SUM(LOOKUP(2,1/(SRP!$B$11:$B$15&lt;=E9686)/(SRP!$C$11:$C$15&gt;=E9686),SRP!$D$11:$D$15)*(G9686/100)*(E9686/1000)),
0)))))),2)</f>
        <v>0</v>
      </c>
      <c r="L9686" s="173" t="str">
        <f t="shared" si="151"/>
        <v/>
      </c>
      <c r="M9686" s="154" t="e">
        <f>VLOOKUP(L9686,'Slope %'!C:D,2,0)</f>
        <v>#N/A</v>
      </c>
    </row>
    <row r="9687" spans="11:13" x14ac:dyDescent="0.25">
      <c r="K9687" s="154" cm="1">
        <f t="array" ref="K9687">ROUND(
IF(C9687="Beer",
SUM(LOOKUP(2,1/(SRP!$B$8:$B$10&lt;=E9687)/(SRP!$C$8:$C$10&gt;=E9687),SRP!$D$8:$D$10)*(G9687/100)*(E9687/1000)),
IF(C9687="Spirits",
SUM(LOOKUP(2,1/(SRP!$B$2:$B$7&lt;=E9687)/(SRP!$C$2:$C$7&gt;=E9687),SRP!$D$2:$D$7)*(G9687/100)*(E9687/1000)),
IF(AND(C9687="Wine",D9687="Fortified Wines"),
SUM(LOOKUP(2,1/(SRP!$B$26:$B$29&lt;=E9687)/(SRP!$C$26:$C$29&gt;=E9687),SRP!$D$26:$D$29)*(G9687/100)*(E9687/1000)),
IF(C9687="Wine",
SUM(LOOKUP(2,1/(SRP!$B$21:$B$25&lt;=E9687)/(SRP!$C$21:$C$25&gt;=E9687),SRP!$D$21:$D$25)*(G9687/100)*(E9687/1000)),
IF(AND(C9687="Ready to Drink",D9687="RTD-One Pour Cocktail&gt;7%&lt;=14.5"),
SUM(LOOKUP(2,1/(SRP!$B$16:$B$20&lt;=E9687)/(SRP!$C$16:$C$20&gt;=E9687),SRP!$D$16:$D$20)*(G9687/100)*(E9687/1000)),
IF(C9687="Ready to Drink",
SUM(LOOKUP(2,1/(SRP!$B$11:$B$15&lt;=E9687)/(SRP!$C$11:$C$15&gt;=E9687),SRP!$D$11:$D$15)*(G9687/100)*(E9687/1000)),
0)))))),2)</f>
        <v>0</v>
      </c>
      <c r="L9687" s="173" t="str">
        <f t="shared" si="151"/>
        <v/>
      </c>
      <c r="M9687" s="154" t="e">
        <f>VLOOKUP(L9687,'Slope %'!C:D,2,0)</f>
        <v>#N/A</v>
      </c>
    </row>
    <row r="9688" spans="11:13" x14ac:dyDescent="0.25">
      <c r="K9688" s="154" cm="1">
        <f t="array" ref="K9688">ROUND(
IF(C9688="Beer",
SUM(LOOKUP(2,1/(SRP!$B$8:$B$10&lt;=E9688)/(SRP!$C$8:$C$10&gt;=E9688),SRP!$D$8:$D$10)*(G9688/100)*(E9688/1000)),
IF(C9688="Spirits",
SUM(LOOKUP(2,1/(SRP!$B$2:$B$7&lt;=E9688)/(SRP!$C$2:$C$7&gt;=E9688),SRP!$D$2:$D$7)*(G9688/100)*(E9688/1000)),
IF(AND(C9688="Wine",D9688="Fortified Wines"),
SUM(LOOKUP(2,1/(SRP!$B$26:$B$29&lt;=E9688)/(SRP!$C$26:$C$29&gt;=E9688),SRP!$D$26:$D$29)*(G9688/100)*(E9688/1000)),
IF(C9688="Wine",
SUM(LOOKUP(2,1/(SRP!$B$21:$B$25&lt;=E9688)/(SRP!$C$21:$C$25&gt;=E9688),SRP!$D$21:$D$25)*(G9688/100)*(E9688/1000)),
IF(AND(C9688="Ready to Drink",D9688="RTD-One Pour Cocktail&gt;7%&lt;=14.5"),
SUM(LOOKUP(2,1/(SRP!$B$16:$B$20&lt;=E9688)/(SRP!$C$16:$C$20&gt;=E9688),SRP!$D$16:$D$20)*(G9688/100)*(E9688/1000)),
IF(C9688="Ready to Drink",
SUM(LOOKUP(2,1/(SRP!$B$11:$B$15&lt;=E9688)/(SRP!$C$11:$C$15&gt;=E9688),SRP!$D$11:$D$15)*(G9688/100)*(E9688/1000)),
0)))))),2)</f>
        <v>0</v>
      </c>
      <c r="L9688" s="173" t="str">
        <f t="shared" si="151"/>
        <v/>
      </c>
      <c r="M9688" s="154" t="e">
        <f>VLOOKUP(L9688,'Slope %'!C:D,2,0)</f>
        <v>#N/A</v>
      </c>
    </row>
    <row r="9689" spans="11:13" x14ac:dyDescent="0.25">
      <c r="K9689" s="154" cm="1">
        <f t="array" ref="K9689">ROUND(
IF(C9689="Beer",
SUM(LOOKUP(2,1/(SRP!$B$8:$B$10&lt;=E9689)/(SRP!$C$8:$C$10&gt;=E9689),SRP!$D$8:$D$10)*(G9689/100)*(E9689/1000)),
IF(C9689="Spirits",
SUM(LOOKUP(2,1/(SRP!$B$2:$B$7&lt;=E9689)/(SRP!$C$2:$C$7&gt;=E9689),SRP!$D$2:$D$7)*(G9689/100)*(E9689/1000)),
IF(AND(C9689="Wine",D9689="Fortified Wines"),
SUM(LOOKUP(2,1/(SRP!$B$26:$B$29&lt;=E9689)/(SRP!$C$26:$C$29&gt;=E9689),SRP!$D$26:$D$29)*(G9689/100)*(E9689/1000)),
IF(C9689="Wine",
SUM(LOOKUP(2,1/(SRP!$B$21:$B$25&lt;=E9689)/(SRP!$C$21:$C$25&gt;=E9689),SRP!$D$21:$D$25)*(G9689/100)*(E9689/1000)),
IF(AND(C9689="Ready to Drink",D9689="RTD-One Pour Cocktail&gt;7%&lt;=14.5"),
SUM(LOOKUP(2,1/(SRP!$B$16:$B$20&lt;=E9689)/(SRP!$C$16:$C$20&gt;=E9689),SRP!$D$16:$D$20)*(G9689/100)*(E9689/1000)),
IF(C9689="Ready to Drink",
SUM(LOOKUP(2,1/(SRP!$B$11:$B$15&lt;=E9689)/(SRP!$C$11:$C$15&gt;=E9689),SRP!$D$11:$D$15)*(G9689/100)*(E9689/1000)),
0)))))),2)</f>
        <v>0</v>
      </c>
      <c r="L9689" s="173" t="str">
        <f t="shared" si="151"/>
        <v/>
      </c>
      <c r="M9689" s="154" t="e">
        <f>VLOOKUP(L9689,'Slope %'!C:D,2,0)</f>
        <v>#N/A</v>
      </c>
    </row>
    <row r="9690" spans="11:13" x14ac:dyDescent="0.25">
      <c r="K9690" s="154" cm="1">
        <f t="array" ref="K9690">ROUND(
IF(C9690="Beer",
SUM(LOOKUP(2,1/(SRP!$B$8:$B$10&lt;=E9690)/(SRP!$C$8:$C$10&gt;=E9690),SRP!$D$8:$D$10)*(G9690/100)*(E9690/1000)),
IF(C9690="Spirits",
SUM(LOOKUP(2,1/(SRP!$B$2:$B$7&lt;=E9690)/(SRP!$C$2:$C$7&gt;=E9690),SRP!$D$2:$D$7)*(G9690/100)*(E9690/1000)),
IF(AND(C9690="Wine",D9690="Fortified Wines"),
SUM(LOOKUP(2,1/(SRP!$B$26:$B$29&lt;=E9690)/(SRP!$C$26:$C$29&gt;=E9690),SRP!$D$26:$D$29)*(G9690/100)*(E9690/1000)),
IF(C9690="Wine",
SUM(LOOKUP(2,1/(SRP!$B$21:$B$25&lt;=E9690)/(SRP!$C$21:$C$25&gt;=E9690),SRP!$D$21:$D$25)*(G9690/100)*(E9690/1000)),
IF(AND(C9690="Ready to Drink",D9690="RTD-One Pour Cocktail&gt;7%&lt;=14.5"),
SUM(LOOKUP(2,1/(SRP!$B$16:$B$20&lt;=E9690)/(SRP!$C$16:$C$20&gt;=E9690),SRP!$D$16:$D$20)*(G9690/100)*(E9690/1000)),
IF(C9690="Ready to Drink",
SUM(LOOKUP(2,1/(SRP!$B$11:$B$15&lt;=E9690)/(SRP!$C$11:$C$15&gt;=E9690),SRP!$D$11:$D$15)*(G9690/100)*(E9690/1000)),
0)))))),2)</f>
        <v>0</v>
      </c>
      <c r="L9690" s="173" t="str">
        <f t="shared" si="151"/>
        <v/>
      </c>
      <c r="M9690" s="154" t="e">
        <f>VLOOKUP(L9690,'Slope %'!C:D,2,0)</f>
        <v>#N/A</v>
      </c>
    </row>
    <row r="9691" spans="11:13" x14ac:dyDescent="0.25">
      <c r="K9691" s="154" cm="1">
        <f t="array" ref="K9691">ROUND(
IF(C9691="Beer",
SUM(LOOKUP(2,1/(SRP!$B$8:$B$10&lt;=E9691)/(SRP!$C$8:$C$10&gt;=E9691),SRP!$D$8:$D$10)*(G9691/100)*(E9691/1000)),
IF(C9691="Spirits",
SUM(LOOKUP(2,1/(SRP!$B$2:$B$7&lt;=E9691)/(SRP!$C$2:$C$7&gt;=E9691),SRP!$D$2:$D$7)*(G9691/100)*(E9691/1000)),
IF(AND(C9691="Wine",D9691="Fortified Wines"),
SUM(LOOKUP(2,1/(SRP!$B$26:$B$29&lt;=E9691)/(SRP!$C$26:$C$29&gt;=E9691),SRP!$D$26:$D$29)*(G9691/100)*(E9691/1000)),
IF(C9691="Wine",
SUM(LOOKUP(2,1/(SRP!$B$21:$B$25&lt;=E9691)/(SRP!$C$21:$C$25&gt;=E9691),SRP!$D$21:$D$25)*(G9691/100)*(E9691/1000)),
IF(AND(C9691="Ready to Drink",D9691="RTD-One Pour Cocktail&gt;7%&lt;=14.5"),
SUM(LOOKUP(2,1/(SRP!$B$16:$B$20&lt;=E9691)/(SRP!$C$16:$C$20&gt;=E9691),SRP!$D$16:$D$20)*(G9691/100)*(E9691/1000)),
IF(C9691="Ready to Drink",
SUM(LOOKUP(2,1/(SRP!$B$11:$B$15&lt;=E9691)/(SRP!$C$11:$C$15&gt;=E9691),SRP!$D$11:$D$15)*(G9691/100)*(E9691/1000)),
0)))))),2)</f>
        <v>0</v>
      </c>
      <c r="L9691" s="173" t="str">
        <f t="shared" si="151"/>
        <v/>
      </c>
      <c r="M9691" s="154" t="e">
        <f>VLOOKUP(L9691,'Slope %'!C:D,2,0)</f>
        <v>#N/A</v>
      </c>
    </row>
    <row r="9692" spans="11:13" x14ac:dyDescent="0.25">
      <c r="K9692" s="154" cm="1">
        <f t="array" ref="K9692">ROUND(
IF(C9692="Beer",
SUM(LOOKUP(2,1/(SRP!$B$8:$B$10&lt;=E9692)/(SRP!$C$8:$C$10&gt;=E9692),SRP!$D$8:$D$10)*(G9692/100)*(E9692/1000)),
IF(C9692="Spirits",
SUM(LOOKUP(2,1/(SRP!$B$2:$B$7&lt;=E9692)/(SRP!$C$2:$C$7&gt;=E9692),SRP!$D$2:$D$7)*(G9692/100)*(E9692/1000)),
IF(AND(C9692="Wine",D9692="Fortified Wines"),
SUM(LOOKUP(2,1/(SRP!$B$26:$B$29&lt;=E9692)/(SRP!$C$26:$C$29&gt;=E9692),SRP!$D$26:$D$29)*(G9692/100)*(E9692/1000)),
IF(C9692="Wine",
SUM(LOOKUP(2,1/(SRP!$B$21:$B$25&lt;=E9692)/(SRP!$C$21:$C$25&gt;=E9692),SRP!$D$21:$D$25)*(G9692/100)*(E9692/1000)),
IF(AND(C9692="Ready to Drink",D9692="RTD-One Pour Cocktail&gt;7%&lt;=14.5"),
SUM(LOOKUP(2,1/(SRP!$B$16:$B$20&lt;=E9692)/(SRP!$C$16:$C$20&gt;=E9692),SRP!$D$16:$D$20)*(G9692/100)*(E9692/1000)),
IF(C9692="Ready to Drink",
SUM(LOOKUP(2,1/(SRP!$B$11:$B$15&lt;=E9692)/(SRP!$C$11:$C$15&gt;=E9692),SRP!$D$11:$D$15)*(G9692/100)*(E9692/1000)),
0)))))),2)</f>
        <v>0</v>
      </c>
      <c r="L9692" s="173" t="str">
        <f t="shared" si="151"/>
        <v/>
      </c>
      <c r="M9692" s="154" t="e">
        <f>VLOOKUP(L9692,'Slope %'!C:D,2,0)</f>
        <v>#N/A</v>
      </c>
    </row>
    <row r="9693" spans="11:13" x14ac:dyDescent="0.25">
      <c r="K9693" s="154" cm="1">
        <f t="array" ref="K9693">ROUND(
IF(C9693="Beer",
SUM(LOOKUP(2,1/(SRP!$B$8:$B$10&lt;=E9693)/(SRP!$C$8:$C$10&gt;=E9693),SRP!$D$8:$D$10)*(G9693/100)*(E9693/1000)),
IF(C9693="Spirits",
SUM(LOOKUP(2,1/(SRP!$B$2:$B$7&lt;=E9693)/(SRP!$C$2:$C$7&gt;=E9693),SRP!$D$2:$D$7)*(G9693/100)*(E9693/1000)),
IF(AND(C9693="Wine",D9693="Fortified Wines"),
SUM(LOOKUP(2,1/(SRP!$B$26:$B$29&lt;=E9693)/(SRP!$C$26:$C$29&gt;=E9693),SRP!$D$26:$D$29)*(G9693/100)*(E9693/1000)),
IF(C9693="Wine",
SUM(LOOKUP(2,1/(SRP!$B$21:$B$25&lt;=E9693)/(SRP!$C$21:$C$25&gt;=E9693),SRP!$D$21:$D$25)*(G9693/100)*(E9693/1000)),
IF(AND(C9693="Ready to Drink",D9693="RTD-One Pour Cocktail&gt;7%&lt;=14.5"),
SUM(LOOKUP(2,1/(SRP!$B$16:$B$20&lt;=E9693)/(SRP!$C$16:$C$20&gt;=E9693),SRP!$D$16:$D$20)*(G9693/100)*(E9693/1000)),
IF(C9693="Ready to Drink",
SUM(LOOKUP(2,1/(SRP!$B$11:$B$15&lt;=E9693)/(SRP!$C$11:$C$15&gt;=E9693),SRP!$D$11:$D$15)*(G9693/100)*(E9693/1000)),
0)))))),2)</f>
        <v>0</v>
      </c>
      <c r="L9693" s="173" t="str">
        <f t="shared" si="151"/>
        <v/>
      </c>
      <c r="M9693" s="154" t="e">
        <f>VLOOKUP(L9693,'Slope %'!C:D,2,0)</f>
        <v>#N/A</v>
      </c>
    </row>
    <row r="9694" spans="11:13" x14ac:dyDescent="0.25">
      <c r="K9694" s="154" cm="1">
        <f t="array" ref="K9694">ROUND(
IF(C9694="Beer",
SUM(LOOKUP(2,1/(SRP!$B$8:$B$10&lt;=E9694)/(SRP!$C$8:$C$10&gt;=E9694),SRP!$D$8:$D$10)*(G9694/100)*(E9694/1000)),
IF(C9694="Spirits",
SUM(LOOKUP(2,1/(SRP!$B$2:$B$7&lt;=E9694)/(SRP!$C$2:$C$7&gt;=E9694),SRP!$D$2:$D$7)*(G9694/100)*(E9694/1000)),
IF(AND(C9694="Wine",D9694="Fortified Wines"),
SUM(LOOKUP(2,1/(SRP!$B$26:$B$29&lt;=E9694)/(SRP!$C$26:$C$29&gt;=E9694),SRP!$D$26:$D$29)*(G9694/100)*(E9694/1000)),
IF(C9694="Wine",
SUM(LOOKUP(2,1/(SRP!$B$21:$B$25&lt;=E9694)/(SRP!$C$21:$C$25&gt;=E9694),SRP!$D$21:$D$25)*(G9694/100)*(E9694/1000)),
IF(AND(C9694="Ready to Drink",D9694="RTD-One Pour Cocktail&gt;7%&lt;=14.5"),
SUM(LOOKUP(2,1/(SRP!$B$16:$B$20&lt;=E9694)/(SRP!$C$16:$C$20&gt;=E9694),SRP!$D$16:$D$20)*(G9694/100)*(E9694/1000)),
IF(C9694="Ready to Drink",
SUM(LOOKUP(2,1/(SRP!$B$11:$B$15&lt;=E9694)/(SRP!$C$11:$C$15&gt;=E9694),SRP!$D$11:$D$15)*(G9694/100)*(E9694/1000)),
0)))))),2)</f>
        <v>0</v>
      </c>
      <c r="L9694" s="173" t="str">
        <f t="shared" si="151"/>
        <v/>
      </c>
      <c r="M9694" s="154" t="e">
        <f>VLOOKUP(L9694,'Slope %'!C:D,2,0)</f>
        <v>#N/A</v>
      </c>
    </row>
    <row r="9695" spans="11:13" x14ac:dyDescent="0.25">
      <c r="K9695" s="154" cm="1">
        <f t="array" ref="K9695">ROUND(
IF(C9695="Beer",
SUM(LOOKUP(2,1/(SRP!$B$8:$B$10&lt;=E9695)/(SRP!$C$8:$C$10&gt;=E9695),SRP!$D$8:$D$10)*(G9695/100)*(E9695/1000)),
IF(C9695="Spirits",
SUM(LOOKUP(2,1/(SRP!$B$2:$B$7&lt;=E9695)/(SRP!$C$2:$C$7&gt;=E9695),SRP!$D$2:$D$7)*(G9695/100)*(E9695/1000)),
IF(AND(C9695="Wine",D9695="Fortified Wines"),
SUM(LOOKUP(2,1/(SRP!$B$26:$B$29&lt;=E9695)/(SRP!$C$26:$C$29&gt;=E9695),SRP!$D$26:$D$29)*(G9695/100)*(E9695/1000)),
IF(C9695="Wine",
SUM(LOOKUP(2,1/(SRP!$B$21:$B$25&lt;=E9695)/(SRP!$C$21:$C$25&gt;=E9695),SRP!$D$21:$D$25)*(G9695/100)*(E9695/1000)),
IF(AND(C9695="Ready to Drink",D9695="RTD-One Pour Cocktail&gt;7%&lt;=14.5"),
SUM(LOOKUP(2,1/(SRP!$B$16:$B$20&lt;=E9695)/(SRP!$C$16:$C$20&gt;=E9695),SRP!$D$16:$D$20)*(G9695/100)*(E9695/1000)),
IF(C9695="Ready to Drink",
SUM(LOOKUP(2,1/(SRP!$B$11:$B$15&lt;=E9695)/(SRP!$C$11:$C$15&gt;=E9695),SRP!$D$11:$D$15)*(G9695/100)*(E9695/1000)),
0)))))),2)</f>
        <v>0</v>
      </c>
      <c r="L9695" s="173" t="str">
        <f t="shared" si="151"/>
        <v/>
      </c>
      <c r="M9695" s="154" t="e">
        <f>VLOOKUP(L9695,'Slope %'!C:D,2,0)</f>
        <v>#N/A</v>
      </c>
    </row>
    <row r="9696" spans="11:13" x14ac:dyDescent="0.25">
      <c r="K9696" s="154" cm="1">
        <f t="array" ref="K9696">ROUND(
IF(C9696="Beer",
SUM(LOOKUP(2,1/(SRP!$B$8:$B$10&lt;=E9696)/(SRP!$C$8:$C$10&gt;=E9696),SRP!$D$8:$D$10)*(G9696/100)*(E9696/1000)),
IF(C9696="Spirits",
SUM(LOOKUP(2,1/(SRP!$B$2:$B$7&lt;=E9696)/(SRP!$C$2:$C$7&gt;=E9696),SRP!$D$2:$D$7)*(G9696/100)*(E9696/1000)),
IF(AND(C9696="Wine",D9696="Fortified Wines"),
SUM(LOOKUP(2,1/(SRP!$B$26:$B$29&lt;=E9696)/(SRP!$C$26:$C$29&gt;=E9696),SRP!$D$26:$D$29)*(G9696/100)*(E9696/1000)),
IF(C9696="Wine",
SUM(LOOKUP(2,1/(SRP!$B$21:$B$25&lt;=E9696)/(SRP!$C$21:$C$25&gt;=E9696),SRP!$D$21:$D$25)*(G9696/100)*(E9696/1000)),
IF(AND(C9696="Ready to Drink",D9696="RTD-One Pour Cocktail&gt;7%&lt;=14.5"),
SUM(LOOKUP(2,1/(SRP!$B$16:$B$20&lt;=E9696)/(SRP!$C$16:$C$20&gt;=E9696),SRP!$D$16:$D$20)*(G9696/100)*(E9696/1000)),
IF(C9696="Ready to Drink",
SUM(LOOKUP(2,1/(SRP!$B$11:$B$15&lt;=E9696)/(SRP!$C$11:$C$15&gt;=E9696),SRP!$D$11:$D$15)*(G9696/100)*(E9696/1000)),
0)))))),2)</f>
        <v>0</v>
      </c>
      <c r="L9696" s="173" t="str">
        <f t="shared" si="151"/>
        <v/>
      </c>
      <c r="M9696" s="154" t="e">
        <f>VLOOKUP(L9696,'Slope %'!C:D,2,0)</f>
        <v>#N/A</v>
      </c>
    </row>
    <row r="9697" spans="11:13" x14ac:dyDescent="0.25">
      <c r="K9697" s="154" cm="1">
        <f t="array" ref="K9697">ROUND(
IF(C9697="Beer",
SUM(LOOKUP(2,1/(SRP!$B$8:$B$10&lt;=E9697)/(SRP!$C$8:$C$10&gt;=E9697),SRP!$D$8:$D$10)*(G9697/100)*(E9697/1000)),
IF(C9697="Spirits",
SUM(LOOKUP(2,1/(SRP!$B$2:$B$7&lt;=E9697)/(SRP!$C$2:$C$7&gt;=E9697),SRP!$D$2:$D$7)*(G9697/100)*(E9697/1000)),
IF(AND(C9697="Wine",D9697="Fortified Wines"),
SUM(LOOKUP(2,1/(SRP!$B$26:$B$29&lt;=E9697)/(SRP!$C$26:$C$29&gt;=E9697),SRP!$D$26:$D$29)*(G9697/100)*(E9697/1000)),
IF(C9697="Wine",
SUM(LOOKUP(2,1/(SRP!$B$21:$B$25&lt;=E9697)/(SRP!$C$21:$C$25&gt;=E9697),SRP!$D$21:$D$25)*(G9697/100)*(E9697/1000)),
IF(AND(C9697="Ready to Drink",D9697="RTD-One Pour Cocktail&gt;7%&lt;=14.5"),
SUM(LOOKUP(2,1/(SRP!$B$16:$B$20&lt;=E9697)/(SRP!$C$16:$C$20&gt;=E9697),SRP!$D$16:$D$20)*(G9697/100)*(E9697/1000)),
IF(C9697="Ready to Drink",
SUM(LOOKUP(2,1/(SRP!$B$11:$B$15&lt;=E9697)/(SRP!$C$11:$C$15&gt;=E9697),SRP!$D$11:$D$15)*(G9697/100)*(E9697/1000)),
0)))))),2)</f>
        <v>0</v>
      </c>
      <c r="L9697" s="173" t="str">
        <f t="shared" si="151"/>
        <v/>
      </c>
      <c r="M9697" s="154" t="e">
        <f>VLOOKUP(L9697,'Slope %'!C:D,2,0)</f>
        <v>#N/A</v>
      </c>
    </row>
    <row r="9698" spans="11:13" x14ac:dyDescent="0.25">
      <c r="K9698" s="154" cm="1">
        <f t="array" ref="K9698">ROUND(
IF(C9698="Beer",
SUM(LOOKUP(2,1/(SRP!$B$8:$B$10&lt;=E9698)/(SRP!$C$8:$C$10&gt;=E9698),SRP!$D$8:$D$10)*(G9698/100)*(E9698/1000)),
IF(C9698="Spirits",
SUM(LOOKUP(2,1/(SRP!$B$2:$B$7&lt;=E9698)/(SRP!$C$2:$C$7&gt;=E9698),SRP!$D$2:$D$7)*(G9698/100)*(E9698/1000)),
IF(AND(C9698="Wine",D9698="Fortified Wines"),
SUM(LOOKUP(2,1/(SRP!$B$26:$B$29&lt;=E9698)/(SRP!$C$26:$C$29&gt;=E9698),SRP!$D$26:$D$29)*(G9698/100)*(E9698/1000)),
IF(C9698="Wine",
SUM(LOOKUP(2,1/(SRP!$B$21:$B$25&lt;=E9698)/(SRP!$C$21:$C$25&gt;=E9698),SRP!$D$21:$D$25)*(G9698/100)*(E9698/1000)),
IF(AND(C9698="Ready to Drink",D9698="RTD-One Pour Cocktail&gt;7%&lt;=14.5"),
SUM(LOOKUP(2,1/(SRP!$B$16:$B$20&lt;=E9698)/(SRP!$C$16:$C$20&gt;=E9698),SRP!$D$16:$D$20)*(G9698/100)*(E9698/1000)),
IF(C9698="Ready to Drink",
SUM(LOOKUP(2,1/(SRP!$B$11:$B$15&lt;=E9698)/(SRP!$C$11:$C$15&gt;=E9698),SRP!$D$11:$D$15)*(G9698/100)*(E9698/1000)),
0)))))),2)</f>
        <v>0</v>
      </c>
      <c r="L9698" s="173" t="str">
        <f t="shared" si="151"/>
        <v/>
      </c>
      <c r="M9698" s="154" t="e">
        <f>VLOOKUP(L9698,'Slope %'!C:D,2,0)</f>
        <v>#N/A</v>
      </c>
    </row>
    <row r="9699" spans="11:13" x14ac:dyDescent="0.25">
      <c r="K9699" s="154" cm="1">
        <f t="array" ref="K9699">ROUND(
IF(C9699="Beer",
SUM(LOOKUP(2,1/(SRP!$B$8:$B$10&lt;=E9699)/(SRP!$C$8:$C$10&gt;=E9699),SRP!$D$8:$D$10)*(G9699/100)*(E9699/1000)),
IF(C9699="Spirits",
SUM(LOOKUP(2,1/(SRP!$B$2:$B$7&lt;=E9699)/(SRP!$C$2:$C$7&gt;=E9699),SRP!$D$2:$D$7)*(G9699/100)*(E9699/1000)),
IF(AND(C9699="Wine",D9699="Fortified Wines"),
SUM(LOOKUP(2,1/(SRP!$B$26:$B$29&lt;=E9699)/(SRP!$C$26:$C$29&gt;=E9699),SRP!$D$26:$D$29)*(G9699/100)*(E9699/1000)),
IF(C9699="Wine",
SUM(LOOKUP(2,1/(SRP!$B$21:$B$25&lt;=E9699)/(SRP!$C$21:$C$25&gt;=E9699),SRP!$D$21:$D$25)*(G9699/100)*(E9699/1000)),
IF(AND(C9699="Ready to Drink",D9699="RTD-One Pour Cocktail&gt;7%&lt;=14.5"),
SUM(LOOKUP(2,1/(SRP!$B$16:$B$20&lt;=E9699)/(SRP!$C$16:$C$20&gt;=E9699),SRP!$D$16:$D$20)*(G9699/100)*(E9699/1000)),
IF(C9699="Ready to Drink",
SUM(LOOKUP(2,1/(SRP!$B$11:$B$15&lt;=E9699)/(SRP!$C$11:$C$15&gt;=E9699),SRP!$D$11:$D$15)*(G9699/100)*(E9699/1000)),
0)))))),2)</f>
        <v>0</v>
      </c>
      <c r="L9699" s="173" t="str">
        <f t="shared" si="151"/>
        <v/>
      </c>
      <c r="M9699" s="154" t="e">
        <f>VLOOKUP(L9699,'Slope %'!C:D,2,0)</f>
        <v>#N/A</v>
      </c>
    </row>
    <row r="9700" spans="11:13" x14ac:dyDescent="0.25">
      <c r="K9700" s="154" cm="1">
        <f t="array" ref="K9700">ROUND(
IF(C9700="Beer",
SUM(LOOKUP(2,1/(SRP!$B$8:$B$10&lt;=E9700)/(SRP!$C$8:$C$10&gt;=E9700),SRP!$D$8:$D$10)*(G9700/100)*(E9700/1000)),
IF(C9700="Spirits",
SUM(LOOKUP(2,1/(SRP!$B$2:$B$7&lt;=E9700)/(SRP!$C$2:$C$7&gt;=E9700),SRP!$D$2:$D$7)*(G9700/100)*(E9700/1000)),
IF(AND(C9700="Wine",D9700="Fortified Wines"),
SUM(LOOKUP(2,1/(SRP!$B$26:$B$29&lt;=E9700)/(SRP!$C$26:$C$29&gt;=E9700),SRP!$D$26:$D$29)*(G9700/100)*(E9700/1000)),
IF(C9700="Wine",
SUM(LOOKUP(2,1/(SRP!$B$21:$B$25&lt;=E9700)/(SRP!$C$21:$C$25&gt;=E9700),SRP!$D$21:$D$25)*(G9700/100)*(E9700/1000)),
IF(AND(C9700="Ready to Drink",D9700="RTD-One Pour Cocktail&gt;7%&lt;=14.5"),
SUM(LOOKUP(2,1/(SRP!$B$16:$B$20&lt;=E9700)/(SRP!$C$16:$C$20&gt;=E9700),SRP!$D$16:$D$20)*(G9700/100)*(E9700/1000)),
IF(C9700="Ready to Drink",
SUM(LOOKUP(2,1/(SRP!$B$11:$B$15&lt;=E9700)/(SRP!$C$11:$C$15&gt;=E9700),SRP!$D$11:$D$15)*(G9700/100)*(E9700/1000)),
0)))))),2)</f>
        <v>0</v>
      </c>
      <c r="L9700" s="173" t="str">
        <f t="shared" si="151"/>
        <v/>
      </c>
      <c r="M9700" s="154" t="e">
        <f>VLOOKUP(L9700,'Slope %'!C:D,2,0)</f>
        <v>#N/A</v>
      </c>
    </row>
    <row r="9701" spans="11:13" x14ac:dyDescent="0.25">
      <c r="K9701" s="154" cm="1">
        <f t="array" ref="K9701">ROUND(
IF(C9701="Beer",
SUM(LOOKUP(2,1/(SRP!$B$8:$B$10&lt;=E9701)/(SRP!$C$8:$C$10&gt;=E9701),SRP!$D$8:$D$10)*(G9701/100)*(E9701/1000)),
IF(C9701="Spirits",
SUM(LOOKUP(2,1/(SRP!$B$2:$B$7&lt;=E9701)/(SRP!$C$2:$C$7&gt;=E9701),SRP!$D$2:$D$7)*(G9701/100)*(E9701/1000)),
IF(AND(C9701="Wine",D9701="Fortified Wines"),
SUM(LOOKUP(2,1/(SRP!$B$26:$B$29&lt;=E9701)/(SRP!$C$26:$C$29&gt;=E9701),SRP!$D$26:$D$29)*(G9701/100)*(E9701/1000)),
IF(C9701="Wine",
SUM(LOOKUP(2,1/(SRP!$B$21:$B$25&lt;=E9701)/(SRP!$C$21:$C$25&gt;=E9701),SRP!$D$21:$D$25)*(G9701/100)*(E9701/1000)),
IF(AND(C9701="Ready to Drink",D9701="RTD-One Pour Cocktail&gt;7%&lt;=14.5"),
SUM(LOOKUP(2,1/(SRP!$B$16:$B$20&lt;=E9701)/(SRP!$C$16:$C$20&gt;=E9701),SRP!$D$16:$D$20)*(G9701/100)*(E9701/1000)),
IF(C9701="Ready to Drink",
SUM(LOOKUP(2,1/(SRP!$B$11:$B$15&lt;=E9701)/(SRP!$C$11:$C$15&gt;=E9701),SRP!$D$11:$D$15)*(G9701/100)*(E9701/1000)),
0)))))),2)</f>
        <v>0</v>
      </c>
      <c r="L9701" s="173" t="str">
        <f t="shared" si="151"/>
        <v/>
      </c>
      <c r="M9701" s="154" t="e">
        <f>VLOOKUP(L9701,'Slope %'!C:D,2,0)</f>
        <v>#N/A</v>
      </c>
    </row>
    <row r="9702" spans="11:13" x14ac:dyDescent="0.25">
      <c r="K9702" s="154" cm="1">
        <f t="array" ref="K9702">ROUND(
IF(C9702="Beer",
SUM(LOOKUP(2,1/(SRP!$B$8:$B$10&lt;=E9702)/(SRP!$C$8:$C$10&gt;=E9702),SRP!$D$8:$D$10)*(G9702/100)*(E9702/1000)),
IF(C9702="Spirits",
SUM(LOOKUP(2,1/(SRP!$B$2:$B$7&lt;=E9702)/(SRP!$C$2:$C$7&gt;=E9702),SRP!$D$2:$D$7)*(G9702/100)*(E9702/1000)),
IF(AND(C9702="Wine",D9702="Fortified Wines"),
SUM(LOOKUP(2,1/(SRP!$B$26:$B$29&lt;=E9702)/(SRP!$C$26:$C$29&gt;=E9702),SRP!$D$26:$D$29)*(G9702/100)*(E9702/1000)),
IF(C9702="Wine",
SUM(LOOKUP(2,1/(SRP!$B$21:$B$25&lt;=E9702)/(SRP!$C$21:$C$25&gt;=E9702),SRP!$D$21:$D$25)*(G9702/100)*(E9702/1000)),
IF(AND(C9702="Ready to Drink",D9702="RTD-One Pour Cocktail&gt;7%&lt;=14.5"),
SUM(LOOKUP(2,1/(SRP!$B$16:$B$20&lt;=E9702)/(SRP!$C$16:$C$20&gt;=E9702),SRP!$D$16:$D$20)*(G9702/100)*(E9702/1000)),
IF(C9702="Ready to Drink",
SUM(LOOKUP(2,1/(SRP!$B$11:$B$15&lt;=E9702)/(SRP!$C$11:$C$15&gt;=E9702),SRP!$D$11:$D$15)*(G9702/100)*(E9702/1000)),
0)))))),2)</f>
        <v>0</v>
      </c>
      <c r="L9702" s="173" t="str">
        <f t="shared" si="151"/>
        <v/>
      </c>
      <c r="M9702" s="154" t="e">
        <f>VLOOKUP(L9702,'Slope %'!C:D,2,0)</f>
        <v>#N/A</v>
      </c>
    </row>
    <row r="9703" spans="11:13" x14ac:dyDescent="0.25">
      <c r="K9703" s="154" cm="1">
        <f t="array" ref="K9703">ROUND(
IF(C9703="Beer",
SUM(LOOKUP(2,1/(SRP!$B$8:$B$10&lt;=E9703)/(SRP!$C$8:$C$10&gt;=E9703),SRP!$D$8:$D$10)*(G9703/100)*(E9703/1000)),
IF(C9703="Spirits",
SUM(LOOKUP(2,1/(SRP!$B$2:$B$7&lt;=E9703)/(SRP!$C$2:$C$7&gt;=E9703),SRP!$D$2:$D$7)*(G9703/100)*(E9703/1000)),
IF(AND(C9703="Wine",D9703="Fortified Wines"),
SUM(LOOKUP(2,1/(SRP!$B$26:$B$29&lt;=E9703)/(SRP!$C$26:$C$29&gt;=E9703),SRP!$D$26:$D$29)*(G9703/100)*(E9703/1000)),
IF(C9703="Wine",
SUM(LOOKUP(2,1/(SRP!$B$21:$B$25&lt;=E9703)/(SRP!$C$21:$C$25&gt;=E9703),SRP!$D$21:$D$25)*(G9703/100)*(E9703/1000)),
IF(AND(C9703="Ready to Drink",D9703="RTD-One Pour Cocktail&gt;7%&lt;=14.5"),
SUM(LOOKUP(2,1/(SRP!$B$16:$B$20&lt;=E9703)/(SRP!$C$16:$C$20&gt;=E9703),SRP!$D$16:$D$20)*(G9703/100)*(E9703/1000)),
IF(C9703="Ready to Drink",
SUM(LOOKUP(2,1/(SRP!$B$11:$B$15&lt;=E9703)/(SRP!$C$11:$C$15&gt;=E9703),SRP!$D$11:$D$15)*(G9703/100)*(E9703/1000)),
0)))))),2)</f>
        <v>0</v>
      </c>
      <c r="L9703" s="173" t="str">
        <f t="shared" si="151"/>
        <v/>
      </c>
      <c r="M9703" s="154" t="e">
        <f>VLOOKUP(L9703,'Slope %'!C:D,2,0)</f>
        <v>#N/A</v>
      </c>
    </row>
    <row r="9704" spans="11:13" x14ac:dyDescent="0.25">
      <c r="K9704" s="154" cm="1">
        <f t="array" ref="K9704">ROUND(
IF(C9704="Beer",
SUM(LOOKUP(2,1/(SRP!$B$8:$B$10&lt;=E9704)/(SRP!$C$8:$C$10&gt;=E9704),SRP!$D$8:$D$10)*(G9704/100)*(E9704/1000)),
IF(C9704="Spirits",
SUM(LOOKUP(2,1/(SRP!$B$2:$B$7&lt;=E9704)/(SRP!$C$2:$C$7&gt;=E9704),SRP!$D$2:$D$7)*(G9704/100)*(E9704/1000)),
IF(AND(C9704="Wine",D9704="Fortified Wines"),
SUM(LOOKUP(2,1/(SRP!$B$26:$B$29&lt;=E9704)/(SRP!$C$26:$C$29&gt;=E9704),SRP!$D$26:$D$29)*(G9704/100)*(E9704/1000)),
IF(C9704="Wine",
SUM(LOOKUP(2,1/(SRP!$B$21:$B$25&lt;=E9704)/(SRP!$C$21:$C$25&gt;=E9704),SRP!$D$21:$D$25)*(G9704/100)*(E9704/1000)),
IF(AND(C9704="Ready to Drink",D9704="RTD-One Pour Cocktail&gt;7%&lt;=14.5"),
SUM(LOOKUP(2,1/(SRP!$B$16:$B$20&lt;=E9704)/(SRP!$C$16:$C$20&gt;=E9704),SRP!$D$16:$D$20)*(G9704/100)*(E9704/1000)),
IF(C9704="Ready to Drink",
SUM(LOOKUP(2,1/(SRP!$B$11:$B$15&lt;=E9704)/(SRP!$C$11:$C$15&gt;=E9704),SRP!$D$11:$D$15)*(G9704/100)*(E9704/1000)),
0)))))),2)</f>
        <v>0</v>
      </c>
      <c r="L9704" s="173" t="str">
        <f t="shared" si="151"/>
        <v/>
      </c>
      <c r="M9704" s="154" t="e">
        <f>VLOOKUP(L9704,'Slope %'!C:D,2,0)</f>
        <v>#N/A</v>
      </c>
    </row>
    <row r="9705" spans="11:13" x14ac:dyDescent="0.25">
      <c r="K9705" s="154" cm="1">
        <f t="array" ref="K9705">ROUND(
IF(C9705="Beer",
SUM(LOOKUP(2,1/(SRP!$B$8:$B$10&lt;=E9705)/(SRP!$C$8:$C$10&gt;=E9705),SRP!$D$8:$D$10)*(G9705/100)*(E9705/1000)),
IF(C9705="Spirits",
SUM(LOOKUP(2,1/(SRP!$B$2:$B$7&lt;=E9705)/(SRP!$C$2:$C$7&gt;=E9705),SRP!$D$2:$D$7)*(G9705/100)*(E9705/1000)),
IF(AND(C9705="Wine",D9705="Fortified Wines"),
SUM(LOOKUP(2,1/(SRP!$B$26:$B$29&lt;=E9705)/(SRP!$C$26:$C$29&gt;=E9705),SRP!$D$26:$D$29)*(G9705/100)*(E9705/1000)),
IF(C9705="Wine",
SUM(LOOKUP(2,1/(SRP!$B$21:$B$25&lt;=E9705)/(SRP!$C$21:$C$25&gt;=E9705),SRP!$D$21:$D$25)*(G9705/100)*(E9705/1000)),
IF(AND(C9705="Ready to Drink",D9705="RTD-One Pour Cocktail&gt;7%&lt;=14.5"),
SUM(LOOKUP(2,1/(SRP!$B$16:$B$20&lt;=E9705)/(SRP!$C$16:$C$20&gt;=E9705),SRP!$D$16:$D$20)*(G9705/100)*(E9705/1000)),
IF(C9705="Ready to Drink",
SUM(LOOKUP(2,1/(SRP!$B$11:$B$15&lt;=E9705)/(SRP!$C$11:$C$15&gt;=E9705),SRP!$D$11:$D$15)*(G9705/100)*(E9705/1000)),
0)))))),2)</f>
        <v>0</v>
      </c>
      <c r="L9705" s="173" t="str">
        <f t="shared" si="151"/>
        <v/>
      </c>
      <c r="M9705" s="154" t="e">
        <f>VLOOKUP(L9705,'Slope %'!C:D,2,0)</f>
        <v>#N/A</v>
      </c>
    </row>
    <row r="9706" spans="11:13" x14ac:dyDescent="0.25">
      <c r="K9706" s="154" cm="1">
        <f t="array" ref="K9706">ROUND(
IF(C9706="Beer",
SUM(LOOKUP(2,1/(SRP!$B$8:$B$10&lt;=E9706)/(SRP!$C$8:$C$10&gt;=E9706),SRP!$D$8:$D$10)*(G9706/100)*(E9706/1000)),
IF(C9706="Spirits",
SUM(LOOKUP(2,1/(SRP!$B$2:$B$7&lt;=E9706)/(SRP!$C$2:$C$7&gt;=E9706),SRP!$D$2:$D$7)*(G9706/100)*(E9706/1000)),
IF(AND(C9706="Wine",D9706="Fortified Wines"),
SUM(LOOKUP(2,1/(SRP!$B$26:$B$29&lt;=E9706)/(SRP!$C$26:$C$29&gt;=E9706),SRP!$D$26:$D$29)*(G9706/100)*(E9706/1000)),
IF(C9706="Wine",
SUM(LOOKUP(2,1/(SRP!$B$21:$B$25&lt;=E9706)/(SRP!$C$21:$C$25&gt;=E9706),SRP!$D$21:$D$25)*(G9706/100)*(E9706/1000)),
IF(AND(C9706="Ready to Drink",D9706="RTD-One Pour Cocktail&gt;7%&lt;=14.5"),
SUM(LOOKUP(2,1/(SRP!$B$16:$B$20&lt;=E9706)/(SRP!$C$16:$C$20&gt;=E9706),SRP!$D$16:$D$20)*(G9706/100)*(E9706/1000)),
IF(C9706="Ready to Drink",
SUM(LOOKUP(2,1/(SRP!$B$11:$B$15&lt;=E9706)/(SRP!$C$11:$C$15&gt;=E9706),SRP!$D$11:$D$15)*(G9706/100)*(E9706/1000)),
0)))))),2)</f>
        <v>0</v>
      </c>
      <c r="L9706" s="173" t="str">
        <f t="shared" si="151"/>
        <v/>
      </c>
      <c r="M9706" s="154" t="e">
        <f>VLOOKUP(L9706,'Slope %'!C:D,2,0)</f>
        <v>#N/A</v>
      </c>
    </row>
    <row r="9707" spans="11:13" x14ac:dyDescent="0.25">
      <c r="K9707" s="154" cm="1">
        <f t="array" ref="K9707">ROUND(
IF(C9707="Beer",
SUM(LOOKUP(2,1/(SRP!$B$8:$B$10&lt;=E9707)/(SRP!$C$8:$C$10&gt;=E9707),SRP!$D$8:$D$10)*(G9707/100)*(E9707/1000)),
IF(C9707="Spirits",
SUM(LOOKUP(2,1/(SRP!$B$2:$B$7&lt;=E9707)/(SRP!$C$2:$C$7&gt;=E9707),SRP!$D$2:$D$7)*(G9707/100)*(E9707/1000)),
IF(AND(C9707="Wine",D9707="Fortified Wines"),
SUM(LOOKUP(2,1/(SRP!$B$26:$B$29&lt;=E9707)/(SRP!$C$26:$C$29&gt;=E9707),SRP!$D$26:$D$29)*(G9707/100)*(E9707/1000)),
IF(C9707="Wine",
SUM(LOOKUP(2,1/(SRP!$B$21:$B$25&lt;=E9707)/(SRP!$C$21:$C$25&gt;=E9707),SRP!$D$21:$D$25)*(G9707/100)*(E9707/1000)),
IF(AND(C9707="Ready to Drink",D9707="RTD-One Pour Cocktail&gt;7%&lt;=14.5"),
SUM(LOOKUP(2,1/(SRP!$B$16:$B$20&lt;=E9707)/(SRP!$C$16:$C$20&gt;=E9707),SRP!$D$16:$D$20)*(G9707/100)*(E9707/1000)),
IF(C9707="Ready to Drink",
SUM(LOOKUP(2,1/(SRP!$B$11:$B$15&lt;=E9707)/(SRP!$C$11:$C$15&gt;=E9707),SRP!$D$11:$D$15)*(G9707/100)*(E9707/1000)),
0)))))),2)</f>
        <v>0</v>
      </c>
      <c r="L9707" s="173" t="str">
        <f t="shared" si="151"/>
        <v/>
      </c>
      <c r="M9707" s="154" t="e">
        <f>VLOOKUP(L9707,'Slope %'!C:D,2,0)</f>
        <v>#N/A</v>
      </c>
    </row>
    <row r="9708" spans="11:13" x14ac:dyDescent="0.25">
      <c r="K9708" s="154" cm="1">
        <f t="array" ref="K9708">ROUND(
IF(C9708="Beer",
SUM(LOOKUP(2,1/(SRP!$B$8:$B$10&lt;=E9708)/(SRP!$C$8:$C$10&gt;=E9708),SRP!$D$8:$D$10)*(G9708/100)*(E9708/1000)),
IF(C9708="Spirits",
SUM(LOOKUP(2,1/(SRP!$B$2:$B$7&lt;=E9708)/(SRP!$C$2:$C$7&gt;=E9708),SRP!$D$2:$D$7)*(G9708/100)*(E9708/1000)),
IF(AND(C9708="Wine",D9708="Fortified Wines"),
SUM(LOOKUP(2,1/(SRP!$B$26:$B$29&lt;=E9708)/(SRP!$C$26:$C$29&gt;=E9708),SRP!$D$26:$D$29)*(G9708/100)*(E9708/1000)),
IF(C9708="Wine",
SUM(LOOKUP(2,1/(SRP!$B$21:$B$25&lt;=E9708)/(SRP!$C$21:$C$25&gt;=E9708),SRP!$D$21:$D$25)*(G9708/100)*(E9708/1000)),
IF(AND(C9708="Ready to Drink",D9708="RTD-One Pour Cocktail&gt;7%&lt;=14.5"),
SUM(LOOKUP(2,1/(SRP!$B$16:$B$20&lt;=E9708)/(SRP!$C$16:$C$20&gt;=E9708),SRP!$D$16:$D$20)*(G9708/100)*(E9708/1000)),
IF(C9708="Ready to Drink",
SUM(LOOKUP(2,1/(SRP!$B$11:$B$15&lt;=E9708)/(SRP!$C$11:$C$15&gt;=E9708),SRP!$D$11:$D$15)*(G9708/100)*(E9708/1000)),
0)))))),2)</f>
        <v>0</v>
      </c>
      <c r="L9708" s="173" t="str">
        <f t="shared" si="151"/>
        <v/>
      </c>
      <c r="M9708" s="154" t="e">
        <f>VLOOKUP(L9708,'Slope %'!C:D,2,0)</f>
        <v>#N/A</v>
      </c>
    </row>
    <row r="9709" spans="11:13" x14ac:dyDescent="0.25">
      <c r="K9709" s="154" cm="1">
        <f t="array" ref="K9709">ROUND(
IF(C9709="Beer",
SUM(LOOKUP(2,1/(SRP!$B$8:$B$10&lt;=E9709)/(SRP!$C$8:$C$10&gt;=E9709),SRP!$D$8:$D$10)*(G9709/100)*(E9709/1000)),
IF(C9709="Spirits",
SUM(LOOKUP(2,1/(SRP!$B$2:$B$7&lt;=E9709)/(SRP!$C$2:$C$7&gt;=E9709),SRP!$D$2:$D$7)*(G9709/100)*(E9709/1000)),
IF(AND(C9709="Wine",D9709="Fortified Wines"),
SUM(LOOKUP(2,1/(SRP!$B$26:$B$29&lt;=E9709)/(SRP!$C$26:$C$29&gt;=E9709),SRP!$D$26:$D$29)*(G9709/100)*(E9709/1000)),
IF(C9709="Wine",
SUM(LOOKUP(2,1/(SRP!$B$21:$B$25&lt;=E9709)/(SRP!$C$21:$C$25&gt;=E9709),SRP!$D$21:$D$25)*(G9709/100)*(E9709/1000)),
IF(AND(C9709="Ready to Drink",D9709="RTD-One Pour Cocktail&gt;7%&lt;=14.5"),
SUM(LOOKUP(2,1/(SRP!$B$16:$B$20&lt;=E9709)/(SRP!$C$16:$C$20&gt;=E9709),SRP!$D$16:$D$20)*(G9709/100)*(E9709/1000)),
IF(C9709="Ready to Drink",
SUM(LOOKUP(2,1/(SRP!$B$11:$B$15&lt;=E9709)/(SRP!$C$11:$C$15&gt;=E9709),SRP!$D$11:$D$15)*(G9709/100)*(E9709/1000)),
0)))))),2)</f>
        <v>0</v>
      </c>
      <c r="L9709" s="173" t="str">
        <f t="shared" si="151"/>
        <v/>
      </c>
      <c r="M9709" s="154" t="e">
        <f>VLOOKUP(L9709,'Slope %'!C:D,2,0)</f>
        <v>#N/A</v>
      </c>
    </row>
    <row r="9710" spans="11:13" x14ac:dyDescent="0.25">
      <c r="K9710" s="154" cm="1">
        <f t="array" ref="K9710">ROUND(
IF(C9710="Beer",
SUM(LOOKUP(2,1/(SRP!$B$8:$B$10&lt;=E9710)/(SRP!$C$8:$C$10&gt;=E9710),SRP!$D$8:$D$10)*(G9710/100)*(E9710/1000)),
IF(C9710="Spirits",
SUM(LOOKUP(2,1/(SRP!$B$2:$B$7&lt;=E9710)/(SRP!$C$2:$C$7&gt;=E9710),SRP!$D$2:$D$7)*(G9710/100)*(E9710/1000)),
IF(AND(C9710="Wine",D9710="Fortified Wines"),
SUM(LOOKUP(2,1/(SRP!$B$26:$B$29&lt;=E9710)/(SRP!$C$26:$C$29&gt;=E9710),SRP!$D$26:$D$29)*(G9710/100)*(E9710/1000)),
IF(C9710="Wine",
SUM(LOOKUP(2,1/(SRP!$B$21:$B$25&lt;=E9710)/(SRP!$C$21:$C$25&gt;=E9710),SRP!$D$21:$D$25)*(G9710/100)*(E9710/1000)),
IF(AND(C9710="Ready to Drink",D9710="RTD-One Pour Cocktail&gt;7%&lt;=14.5"),
SUM(LOOKUP(2,1/(SRP!$B$16:$B$20&lt;=E9710)/(SRP!$C$16:$C$20&gt;=E9710),SRP!$D$16:$D$20)*(G9710/100)*(E9710/1000)),
IF(C9710="Ready to Drink",
SUM(LOOKUP(2,1/(SRP!$B$11:$B$15&lt;=E9710)/(SRP!$C$11:$C$15&gt;=E9710),SRP!$D$11:$D$15)*(G9710/100)*(E9710/1000)),
0)))))),2)</f>
        <v>0</v>
      </c>
      <c r="L9710" s="173" t="str">
        <f t="shared" si="151"/>
        <v/>
      </c>
      <c r="M9710" s="154" t="e">
        <f>VLOOKUP(L9710,'Slope %'!C:D,2,0)</f>
        <v>#N/A</v>
      </c>
    </row>
    <row r="9711" spans="11:13" x14ac:dyDescent="0.25">
      <c r="K9711" s="154" cm="1">
        <f t="array" ref="K9711">ROUND(
IF(C9711="Beer",
SUM(LOOKUP(2,1/(SRP!$B$8:$B$10&lt;=E9711)/(SRP!$C$8:$C$10&gt;=E9711),SRP!$D$8:$D$10)*(G9711/100)*(E9711/1000)),
IF(C9711="Spirits",
SUM(LOOKUP(2,1/(SRP!$B$2:$B$7&lt;=E9711)/(SRP!$C$2:$C$7&gt;=E9711),SRP!$D$2:$D$7)*(G9711/100)*(E9711/1000)),
IF(AND(C9711="Wine",D9711="Fortified Wines"),
SUM(LOOKUP(2,1/(SRP!$B$26:$B$29&lt;=E9711)/(SRP!$C$26:$C$29&gt;=E9711),SRP!$D$26:$D$29)*(G9711/100)*(E9711/1000)),
IF(C9711="Wine",
SUM(LOOKUP(2,1/(SRP!$B$21:$B$25&lt;=E9711)/(SRP!$C$21:$C$25&gt;=E9711),SRP!$D$21:$D$25)*(G9711/100)*(E9711/1000)),
IF(AND(C9711="Ready to Drink",D9711="RTD-One Pour Cocktail&gt;7%&lt;=14.5"),
SUM(LOOKUP(2,1/(SRP!$B$16:$B$20&lt;=E9711)/(SRP!$C$16:$C$20&gt;=E9711),SRP!$D$16:$D$20)*(G9711/100)*(E9711/1000)),
IF(C9711="Ready to Drink",
SUM(LOOKUP(2,1/(SRP!$B$11:$B$15&lt;=E9711)/(SRP!$C$11:$C$15&gt;=E9711),SRP!$D$11:$D$15)*(G9711/100)*(E9711/1000)),
0)))))),2)</f>
        <v>0</v>
      </c>
      <c r="L9711" s="173" t="str">
        <f t="shared" si="151"/>
        <v/>
      </c>
      <c r="M9711" s="154" t="e">
        <f>VLOOKUP(L9711,'Slope %'!C:D,2,0)</f>
        <v>#N/A</v>
      </c>
    </row>
    <row r="9712" spans="11:13" x14ac:dyDescent="0.25">
      <c r="K9712" s="154" cm="1">
        <f t="array" ref="K9712">ROUND(
IF(C9712="Beer",
SUM(LOOKUP(2,1/(SRP!$B$8:$B$10&lt;=E9712)/(SRP!$C$8:$C$10&gt;=E9712),SRP!$D$8:$D$10)*(G9712/100)*(E9712/1000)),
IF(C9712="Spirits",
SUM(LOOKUP(2,1/(SRP!$B$2:$B$7&lt;=E9712)/(SRP!$C$2:$C$7&gt;=E9712),SRP!$D$2:$D$7)*(G9712/100)*(E9712/1000)),
IF(AND(C9712="Wine",D9712="Fortified Wines"),
SUM(LOOKUP(2,1/(SRP!$B$26:$B$29&lt;=E9712)/(SRP!$C$26:$C$29&gt;=E9712),SRP!$D$26:$D$29)*(G9712/100)*(E9712/1000)),
IF(C9712="Wine",
SUM(LOOKUP(2,1/(SRP!$B$21:$B$25&lt;=E9712)/(SRP!$C$21:$C$25&gt;=E9712),SRP!$D$21:$D$25)*(G9712/100)*(E9712/1000)),
IF(AND(C9712="Ready to Drink",D9712="RTD-One Pour Cocktail&gt;7%&lt;=14.5"),
SUM(LOOKUP(2,1/(SRP!$B$16:$B$20&lt;=E9712)/(SRP!$C$16:$C$20&gt;=E9712),SRP!$D$16:$D$20)*(G9712/100)*(E9712/1000)),
IF(C9712="Ready to Drink",
SUM(LOOKUP(2,1/(SRP!$B$11:$B$15&lt;=E9712)/(SRP!$C$11:$C$15&gt;=E9712),SRP!$D$11:$D$15)*(G9712/100)*(E9712/1000)),
0)))))),2)</f>
        <v>0</v>
      </c>
      <c r="L9712" s="173" t="str">
        <f t="shared" si="151"/>
        <v/>
      </c>
      <c r="M9712" s="154" t="e">
        <f>VLOOKUP(L9712,'Slope %'!C:D,2,0)</f>
        <v>#N/A</v>
      </c>
    </row>
    <row r="9713" spans="11:13" x14ac:dyDescent="0.25">
      <c r="K9713" s="154" cm="1">
        <f t="array" ref="K9713">ROUND(
IF(C9713="Beer",
SUM(LOOKUP(2,1/(SRP!$B$8:$B$10&lt;=E9713)/(SRP!$C$8:$C$10&gt;=E9713),SRP!$D$8:$D$10)*(G9713/100)*(E9713/1000)),
IF(C9713="Spirits",
SUM(LOOKUP(2,1/(SRP!$B$2:$B$7&lt;=E9713)/(SRP!$C$2:$C$7&gt;=E9713),SRP!$D$2:$D$7)*(G9713/100)*(E9713/1000)),
IF(AND(C9713="Wine",D9713="Fortified Wines"),
SUM(LOOKUP(2,1/(SRP!$B$26:$B$29&lt;=E9713)/(SRP!$C$26:$C$29&gt;=E9713),SRP!$D$26:$D$29)*(G9713/100)*(E9713/1000)),
IF(C9713="Wine",
SUM(LOOKUP(2,1/(SRP!$B$21:$B$25&lt;=E9713)/(SRP!$C$21:$C$25&gt;=E9713),SRP!$D$21:$D$25)*(G9713/100)*(E9713/1000)),
IF(AND(C9713="Ready to Drink",D9713="RTD-One Pour Cocktail&gt;7%&lt;=14.5"),
SUM(LOOKUP(2,1/(SRP!$B$16:$B$20&lt;=E9713)/(SRP!$C$16:$C$20&gt;=E9713),SRP!$D$16:$D$20)*(G9713/100)*(E9713/1000)),
IF(C9713="Ready to Drink",
SUM(LOOKUP(2,1/(SRP!$B$11:$B$15&lt;=E9713)/(SRP!$C$11:$C$15&gt;=E9713),SRP!$D$11:$D$15)*(G9713/100)*(E9713/1000)),
0)))))),2)</f>
        <v>0</v>
      </c>
      <c r="L9713" s="173" t="str">
        <f t="shared" si="151"/>
        <v/>
      </c>
      <c r="M9713" s="154" t="e">
        <f>VLOOKUP(L9713,'Slope %'!C:D,2,0)</f>
        <v>#N/A</v>
      </c>
    </row>
    <row r="9714" spans="11:13" x14ac:dyDescent="0.25">
      <c r="K9714" s="154" cm="1">
        <f t="array" ref="K9714">ROUND(
IF(C9714="Beer",
SUM(LOOKUP(2,1/(SRP!$B$8:$B$10&lt;=E9714)/(SRP!$C$8:$C$10&gt;=E9714),SRP!$D$8:$D$10)*(G9714/100)*(E9714/1000)),
IF(C9714="Spirits",
SUM(LOOKUP(2,1/(SRP!$B$2:$B$7&lt;=E9714)/(SRP!$C$2:$C$7&gt;=E9714),SRP!$D$2:$D$7)*(G9714/100)*(E9714/1000)),
IF(AND(C9714="Wine",D9714="Fortified Wines"),
SUM(LOOKUP(2,1/(SRP!$B$26:$B$29&lt;=E9714)/(SRP!$C$26:$C$29&gt;=E9714),SRP!$D$26:$D$29)*(G9714/100)*(E9714/1000)),
IF(C9714="Wine",
SUM(LOOKUP(2,1/(SRP!$B$21:$B$25&lt;=E9714)/(SRP!$C$21:$C$25&gt;=E9714),SRP!$D$21:$D$25)*(G9714/100)*(E9714/1000)),
IF(AND(C9714="Ready to Drink",D9714="RTD-One Pour Cocktail&gt;7%&lt;=14.5"),
SUM(LOOKUP(2,1/(SRP!$B$16:$B$20&lt;=E9714)/(SRP!$C$16:$C$20&gt;=E9714),SRP!$D$16:$D$20)*(G9714/100)*(E9714/1000)),
IF(C9714="Ready to Drink",
SUM(LOOKUP(2,1/(SRP!$B$11:$B$15&lt;=E9714)/(SRP!$C$11:$C$15&gt;=E9714),SRP!$D$11:$D$15)*(G9714/100)*(E9714/1000)),
0)))))),2)</f>
        <v>0</v>
      </c>
      <c r="L9714" s="173" t="str">
        <f t="shared" si="151"/>
        <v/>
      </c>
      <c r="M9714" s="154" t="e">
        <f>VLOOKUP(L9714,'Slope %'!C:D,2,0)</f>
        <v>#N/A</v>
      </c>
    </row>
    <row r="9715" spans="11:13" x14ac:dyDescent="0.25">
      <c r="K9715" s="154" cm="1">
        <f t="array" ref="K9715">ROUND(
IF(C9715="Beer",
SUM(LOOKUP(2,1/(SRP!$B$8:$B$10&lt;=E9715)/(SRP!$C$8:$C$10&gt;=E9715),SRP!$D$8:$D$10)*(G9715/100)*(E9715/1000)),
IF(C9715="Spirits",
SUM(LOOKUP(2,1/(SRP!$B$2:$B$7&lt;=E9715)/(SRP!$C$2:$C$7&gt;=E9715),SRP!$D$2:$D$7)*(G9715/100)*(E9715/1000)),
IF(AND(C9715="Wine",D9715="Fortified Wines"),
SUM(LOOKUP(2,1/(SRP!$B$26:$B$29&lt;=E9715)/(SRP!$C$26:$C$29&gt;=E9715),SRP!$D$26:$D$29)*(G9715/100)*(E9715/1000)),
IF(C9715="Wine",
SUM(LOOKUP(2,1/(SRP!$B$21:$B$25&lt;=E9715)/(SRP!$C$21:$C$25&gt;=E9715),SRP!$D$21:$D$25)*(G9715/100)*(E9715/1000)),
IF(AND(C9715="Ready to Drink",D9715="RTD-One Pour Cocktail&gt;7%&lt;=14.5"),
SUM(LOOKUP(2,1/(SRP!$B$16:$B$20&lt;=E9715)/(SRP!$C$16:$C$20&gt;=E9715),SRP!$D$16:$D$20)*(G9715/100)*(E9715/1000)),
IF(C9715="Ready to Drink",
SUM(LOOKUP(2,1/(SRP!$B$11:$B$15&lt;=E9715)/(SRP!$C$11:$C$15&gt;=E9715),SRP!$D$11:$D$15)*(G9715/100)*(E9715/1000)),
0)))))),2)</f>
        <v>0</v>
      </c>
      <c r="L9715" s="173" t="str">
        <f t="shared" si="151"/>
        <v/>
      </c>
      <c r="M9715" s="154" t="e">
        <f>VLOOKUP(L9715,'Slope %'!C:D,2,0)</f>
        <v>#N/A</v>
      </c>
    </row>
    <row r="9716" spans="11:13" x14ac:dyDescent="0.25">
      <c r="K9716" s="154" cm="1">
        <f t="array" ref="K9716">ROUND(
IF(C9716="Beer",
SUM(LOOKUP(2,1/(SRP!$B$8:$B$10&lt;=E9716)/(SRP!$C$8:$C$10&gt;=E9716),SRP!$D$8:$D$10)*(G9716/100)*(E9716/1000)),
IF(C9716="Spirits",
SUM(LOOKUP(2,1/(SRP!$B$2:$B$7&lt;=E9716)/(SRP!$C$2:$C$7&gt;=E9716),SRP!$D$2:$D$7)*(G9716/100)*(E9716/1000)),
IF(AND(C9716="Wine",D9716="Fortified Wines"),
SUM(LOOKUP(2,1/(SRP!$B$26:$B$29&lt;=E9716)/(SRP!$C$26:$C$29&gt;=E9716),SRP!$D$26:$D$29)*(G9716/100)*(E9716/1000)),
IF(C9716="Wine",
SUM(LOOKUP(2,1/(SRP!$B$21:$B$25&lt;=E9716)/(SRP!$C$21:$C$25&gt;=E9716),SRP!$D$21:$D$25)*(G9716/100)*(E9716/1000)),
IF(AND(C9716="Ready to Drink",D9716="RTD-One Pour Cocktail&gt;7%&lt;=14.5"),
SUM(LOOKUP(2,1/(SRP!$B$16:$B$20&lt;=E9716)/(SRP!$C$16:$C$20&gt;=E9716),SRP!$D$16:$D$20)*(G9716/100)*(E9716/1000)),
IF(C9716="Ready to Drink",
SUM(LOOKUP(2,1/(SRP!$B$11:$B$15&lt;=E9716)/(SRP!$C$11:$C$15&gt;=E9716),SRP!$D$11:$D$15)*(G9716/100)*(E9716/1000)),
0)))))),2)</f>
        <v>0</v>
      </c>
      <c r="L9716" s="173" t="str">
        <f t="shared" si="151"/>
        <v/>
      </c>
      <c r="M9716" s="154" t="e">
        <f>VLOOKUP(L9716,'Slope %'!C:D,2,0)</f>
        <v>#N/A</v>
      </c>
    </row>
    <row r="9717" spans="11:13" x14ac:dyDescent="0.25">
      <c r="K9717" s="154" cm="1">
        <f t="array" ref="K9717">ROUND(
IF(C9717="Beer",
SUM(LOOKUP(2,1/(SRP!$B$8:$B$10&lt;=E9717)/(SRP!$C$8:$C$10&gt;=E9717),SRP!$D$8:$D$10)*(G9717/100)*(E9717/1000)),
IF(C9717="Spirits",
SUM(LOOKUP(2,1/(SRP!$B$2:$B$7&lt;=E9717)/(SRP!$C$2:$C$7&gt;=E9717),SRP!$D$2:$D$7)*(G9717/100)*(E9717/1000)),
IF(AND(C9717="Wine",D9717="Fortified Wines"),
SUM(LOOKUP(2,1/(SRP!$B$26:$B$29&lt;=E9717)/(SRP!$C$26:$C$29&gt;=E9717),SRP!$D$26:$D$29)*(G9717/100)*(E9717/1000)),
IF(C9717="Wine",
SUM(LOOKUP(2,1/(SRP!$B$21:$B$25&lt;=E9717)/(SRP!$C$21:$C$25&gt;=E9717),SRP!$D$21:$D$25)*(G9717/100)*(E9717/1000)),
IF(AND(C9717="Ready to Drink",D9717="RTD-One Pour Cocktail&gt;7%&lt;=14.5"),
SUM(LOOKUP(2,1/(SRP!$B$16:$B$20&lt;=E9717)/(SRP!$C$16:$C$20&gt;=E9717),SRP!$D$16:$D$20)*(G9717/100)*(E9717/1000)),
IF(C9717="Ready to Drink",
SUM(LOOKUP(2,1/(SRP!$B$11:$B$15&lt;=E9717)/(SRP!$C$11:$C$15&gt;=E9717),SRP!$D$11:$D$15)*(G9717/100)*(E9717/1000)),
0)))))),2)</f>
        <v>0</v>
      </c>
      <c r="L9717" s="173" t="str">
        <f t="shared" si="151"/>
        <v/>
      </c>
      <c r="M9717" s="154" t="e">
        <f>VLOOKUP(L9717,'Slope %'!C:D,2,0)</f>
        <v>#N/A</v>
      </c>
    </row>
    <row r="9718" spans="11:13" x14ac:dyDescent="0.25">
      <c r="K9718" s="154" cm="1">
        <f t="array" ref="K9718">ROUND(
IF(C9718="Beer",
SUM(LOOKUP(2,1/(SRP!$B$8:$B$10&lt;=E9718)/(SRP!$C$8:$C$10&gt;=E9718),SRP!$D$8:$D$10)*(G9718/100)*(E9718/1000)),
IF(C9718="Spirits",
SUM(LOOKUP(2,1/(SRP!$B$2:$B$7&lt;=E9718)/(SRP!$C$2:$C$7&gt;=E9718),SRP!$D$2:$D$7)*(G9718/100)*(E9718/1000)),
IF(AND(C9718="Wine",D9718="Fortified Wines"),
SUM(LOOKUP(2,1/(SRP!$B$26:$B$29&lt;=E9718)/(SRP!$C$26:$C$29&gt;=E9718),SRP!$D$26:$D$29)*(G9718/100)*(E9718/1000)),
IF(C9718="Wine",
SUM(LOOKUP(2,1/(SRP!$B$21:$B$25&lt;=E9718)/(SRP!$C$21:$C$25&gt;=E9718),SRP!$D$21:$D$25)*(G9718/100)*(E9718/1000)),
IF(AND(C9718="Ready to Drink",D9718="RTD-One Pour Cocktail&gt;7%&lt;=14.5"),
SUM(LOOKUP(2,1/(SRP!$B$16:$B$20&lt;=E9718)/(SRP!$C$16:$C$20&gt;=E9718),SRP!$D$16:$D$20)*(G9718/100)*(E9718/1000)),
IF(C9718="Ready to Drink",
SUM(LOOKUP(2,1/(SRP!$B$11:$B$15&lt;=E9718)/(SRP!$C$11:$C$15&gt;=E9718),SRP!$D$11:$D$15)*(G9718/100)*(E9718/1000)),
0)))))),2)</f>
        <v>0</v>
      </c>
      <c r="L9718" s="173" t="str">
        <f t="shared" si="151"/>
        <v/>
      </c>
      <c r="M9718" s="154" t="e">
        <f>VLOOKUP(L9718,'Slope %'!C:D,2,0)</f>
        <v>#N/A</v>
      </c>
    </row>
    <row r="9719" spans="11:13" x14ac:dyDescent="0.25">
      <c r="K9719" s="154" cm="1">
        <f t="array" ref="K9719">ROUND(
IF(C9719="Beer",
SUM(LOOKUP(2,1/(SRP!$B$8:$B$10&lt;=E9719)/(SRP!$C$8:$C$10&gt;=E9719),SRP!$D$8:$D$10)*(G9719/100)*(E9719/1000)),
IF(C9719="Spirits",
SUM(LOOKUP(2,1/(SRP!$B$2:$B$7&lt;=E9719)/(SRP!$C$2:$C$7&gt;=E9719),SRP!$D$2:$D$7)*(G9719/100)*(E9719/1000)),
IF(AND(C9719="Wine",D9719="Fortified Wines"),
SUM(LOOKUP(2,1/(SRP!$B$26:$B$29&lt;=E9719)/(SRP!$C$26:$C$29&gt;=E9719),SRP!$D$26:$D$29)*(G9719/100)*(E9719/1000)),
IF(C9719="Wine",
SUM(LOOKUP(2,1/(SRP!$B$21:$B$25&lt;=E9719)/(SRP!$C$21:$C$25&gt;=E9719),SRP!$D$21:$D$25)*(G9719/100)*(E9719/1000)),
IF(AND(C9719="Ready to Drink",D9719="RTD-One Pour Cocktail&gt;7%&lt;=14.5"),
SUM(LOOKUP(2,1/(SRP!$B$16:$B$20&lt;=E9719)/(SRP!$C$16:$C$20&gt;=E9719),SRP!$D$16:$D$20)*(G9719/100)*(E9719/1000)),
IF(C9719="Ready to Drink",
SUM(LOOKUP(2,1/(SRP!$B$11:$B$15&lt;=E9719)/(SRP!$C$11:$C$15&gt;=E9719),SRP!$D$11:$D$15)*(G9719/100)*(E9719/1000)),
0)))))),2)</f>
        <v>0</v>
      </c>
      <c r="L9719" s="173" t="str">
        <f t="shared" si="151"/>
        <v/>
      </c>
      <c r="M9719" s="154" t="e">
        <f>VLOOKUP(L9719,'Slope %'!C:D,2,0)</f>
        <v>#N/A</v>
      </c>
    </row>
    <row r="9720" spans="11:13" x14ac:dyDescent="0.25">
      <c r="K9720" s="154" cm="1">
        <f t="array" ref="K9720">ROUND(
IF(C9720="Beer",
SUM(LOOKUP(2,1/(SRP!$B$8:$B$10&lt;=E9720)/(SRP!$C$8:$C$10&gt;=E9720),SRP!$D$8:$D$10)*(G9720/100)*(E9720/1000)),
IF(C9720="Spirits",
SUM(LOOKUP(2,1/(SRP!$B$2:$B$7&lt;=E9720)/(SRP!$C$2:$C$7&gt;=E9720),SRP!$D$2:$D$7)*(G9720/100)*(E9720/1000)),
IF(AND(C9720="Wine",D9720="Fortified Wines"),
SUM(LOOKUP(2,1/(SRP!$B$26:$B$29&lt;=E9720)/(SRP!$C$26:$C$29&gt;=E9720),SRP!$D$26:$D$29)*(G9720/100)*(E9720/1000)),
IF(C9720="Wine",
SUM(LOOKUP(2,1/(SRP!$B$21:$B$25&lt;=E9720)/(SRP!$C$21:$C$25&gt;=E9720),SRP!$D$21:$D$25)*(G9720/100)*(E9720/1000)),
IF(AND(C9720="Ready to Drink",D9720="RTD-One Pour Cocktail&gt;7%&lt;=14.5"),
SUM(LOOKUP(2,1/(SRP!$B$16:$B$20&lt;=E9720)/(SRP!$C$16:$C$20&gt;=E9720),SRP!$D$16:$D$20)*(G9720/100)*(E9720/1000)),
IF(C9720="Ready to Drink",
SUM(LOOKUP(2,1/(SRP!$B$11:$B$15&lt;=E9720)/(SRP!$C$11:$C$15&gt;=E9720),SRP!$D$11:$D$15)*(G9720/100)*(E9720/1000)),
0)))))),2)</f>
        <v>0</v>
      </c>
      <c r="L9720" s="173" t="str">
        <f t="shared" si="151"/>
        <v/>
      </c>
      <c r="M9720" s="154" t="e">
        <f>VLOOKUP(L9720,'Slope %'!C:D,2,0)</f>
        <v>#N/A</v>
      </c>
    </row>
    <row r="9721" spans="11:13" x14ac:dyDescent="0.25">
      <c r="K9721" s="154" cm="1">
        <f t="array" ref="K9721">ROUND(
IF(C9721="Beer",
SUM(LOOKUP(2,1/(SRP!$B$8:$B$10&lt;=E9721)/(SRP!$C$8:$C$10&gt;=E9721),SRP!$D$8:$D$10)*(G9721/100)*(E9721/1000)),
IF(C9721="Spirits",
SUM(LOOKUP(2,1/(SRP!$B$2:$B$7&lt;=E9721)/(SRP!$C$2:$C$7&gt;=E9721),SRP!$D$2:$D$7)*(G9721/100)*(E9721/1000)),
IF(AND(C9721="Wine",D9721="Fortified Wines"),
SUM(LOOKUP(2,1/(SRP!$B$26:$B$29&lt;=E9721)/(SRP!$C$26:$C$29&gt;=E9721),SRP!$D$26:$D$29)*(G9721/100)*(E9721/1000)),
IF(C9721="Wine",
SUM(LOOKUP(2,1/(SRP!$B$21:$B$25&lt;=E9721)/(SRP!$C$21:$C$25&gt;=E9721),SRP!$D$21:$D$25)*(G9721/100)*(E9721/1000)),
IF(AND(C9721="Ready to Drink",D9721="RTD-One Pour Cocktail&gt;7%&lt;=14.5"),
SUM(LOOKUP(2,1/(SRP!$B$16:$B$20&lt;=E9721)/(SRP!$C$16:$C$20&gt;=E9721),SRP!$D$16:$D$20)*(G9721/100)*(E9721/1000)),
IF(C9721="Ready to Drink",
SUM(LOOKUP(2,1/(SRP!$B$11:$B$15&lt;=E9721)/(SRP!$C$11:$C$15&gt;=E9721),SRP!$D$11:$D$15)*(G9721/100)*(E9721/1000)),
0)))))),2)</f>
        <v>0</v>
      </c>
      <c r="L9721" s="173" t="str">
        <f t="shared" si="151"/>
        <v/>
      </c>
      <c r="M9721" s="154" t="e">
        <f>VLOOKUP(L9721,'Slope %'!C:D,2,0)</f>
        <v>#N/A</v>
      </c>
    </row>
    <row r="9722" spans="11:13" x14ac:dyDescent="0.25">
      <c r="K9722" s="154" cm="1">
        <f t="array" ref="K9722">ROUND(
IF(C9722="Beer",
SUM(LOOKUP(2,1/(SRP!$B$8:$B$10&lt;=E9722)/(SRP!$C$8:$C$10&gt;=E9722),SRP!$D$8:$D$10)*(G9722/100)*(E9722/1000)),
IF(C9722="Spirits",
SUM(LOOKUP(2,1/(SRP!$B$2:$B$7&lt;=E9722)/(SRP!$C$2:$C$7&gt;=E9722),SRP!$D$2:$D$7)*(G9722/100)*(E9722/1000)),
IF(AND(C9722="Wine",D9722="Fortified Wines"),
SUM(LOOKUP(2,1/(SRP!$B$26:$B$29&lt;=E9722)/(SRP!$C$26:$C$29&gt;=E9722),SRP!$D$26:$D$29)*(G9722/100)*(E9722/1000)),
IF(C9722="Wine",
SUM(LOOKUP(2,1/(SRP!$B$21:$B$25&lt;=E9722)/(SRP!$C$21:$C$25&gt;=E9722),SRP!$D$21:$D$25)*(G9722/100)*(E9722/1000)),
IF(AND(C9722="Ready to Drink",D9722="RTD-One Pour Cocktail&gt;7%&lt;=14.5"),
SUM(LOOKUP(2,1/(SRP!$B$16:$B$20&lt;=E9722)/(SRP!$C$16:$C$20&gt;=E9722),SRP!$D$16:$D$20)*(G9722/100)*(E9722/1000)),
IF(C9722="Ready to Drink",
SUM(LOOKUP(2,1/(SRP!$B$11:$B$15&lt;=E9722)/(SRP!$C$11:$C$15&gt;=E9722),SRP!$D$11:$D$15)*(G9722/100)*(E9722/1000)),
0)))))),2)</f>
        <v>0</v>
      </c>
      <c r="L9722" s="173" t="str">
        <f t="shared" si="151"/>
        <v/>
      </c>
      <c r="M9722" s="154" t="e">
        <f>VLOOKUP(L9722,'Slope %'!C:D,2,0)</f>
        <v>#N/A</v>
      </c>
    </row>
    <row r="9723" spans="11:13" x14ac:dyDescent="0.25">
      <c r="K9723" s="154" cm="1">
        <f t="array" ref="K9723">ROUND(
IF(C9723="Beer",
SUM(LOOKUP(2,1/(SRP!$B$8:$B$10&lt;=E9723)/(SRP!$C$8:$C$10&gt;=E9723),SRP!$D$8:$D$10)*(G9723/100)*(E9723/1000)),
IF(C9723="Spirits",
SUM(LOOKUP(2,1/(SRP!$B$2:$B$7&lt;=E9723)/(SRP!$C$2:$C$7&gt;=E9723),SRP!$D$2:$D$7)*(G9723/100)*(E9723/1000)),
IF(AND(C9723="Wine",D9723="Fortified Wines"),
SUM(LOOKUP(2,1/(SRP!$B$26:$B$29&lt;=E9723)/(SRP!$C$26:$C$29&gt;=E9723),SRP!$D$26:$D$29)*(G9723/100)*(E9723/1000)),
IF(C9723="Wine",
SUM(LOOKUP(2,1/(SRP!$B$21:$B$25&lt;=E9723)/(SRP!$C$21:$C$25&gt;=E9723),SRP!$D$21:$D$25)*(G9723/100)*(E9723/1000)),
IF(AND(C9723="Ready to Drink",D9723="RTD-One Pour Cocktail&gt;7%&lt;=14.5"),
SUM(LOOKUP(2,1/(SRP!$B$16:$B$20&lt;=E9723)/(SRP!$C$16:$C$20&gt;=E9723),SRP!$D$16:$D$20)*(G9723/100)*(E9723/1000)),
IF(C9723="Ready to Drink",
SUM(LOOKUP(2,1/(SRP!$B$11:$B$15&lt;=E9723)/(SRP!$C$11:$C$15&gt;=E9723),SRP!$D$11:$D$15)*(G9723/100)*(E9723/1000)),
0)))))),2)</f>
        <v>0</v>
      </c>
      <c r="L9723" s="173" t="str">
        <f t="shared" si="151"/>
        <v/>
      </c>
      <c r="M9723" s="154" t="e">
        <f>VLOOKUP(L9723,'Slope %'!C:D,2,0)</f>
        <v>#N/A</v>
      </c>
    </row>
    <row r="9724" spans="11:13" x14ac:dyDescent="0.25">
      <c r="K9724" s="154" cm="1">
        <f t="array" ref="K9724">ROUND(
IF(C9724="Beer",
SUM(LOOKUP(2,1/(SRP!$B$8:$B$10&lt;=E9724)/(SRP!$C$8:$C$10&gt;=E9724),SRP!$D$8:$D$10)*(G9724/100)*(E9724/1000)),
IF(C9724="Spirits",
SUM(LOOKUP(2,1/(SRP!$B$2:$B$7&lt;=E9724)/(SRP!$C$2:$C$7&gt;=E9724),SRP!$D$2:$D$7)*(G9724/100)*(E9724/1000)),
IF(AND(C9724="Wine",D9724="Fortified Wines"),
SUM(LOOKUP(2,1/(SRP!$B$26:$B$29&lt;=E9724)/(SRP!$C$26:$C$29&gt;=E9724),SRP!$D$26:$D$29)*(G9724/100)*(E9724/1000)),
IF(C9724="Wine",
SUM(LOOKUP(2,1/(SRP!$B$21:$B$25&lt;=E9724)/(SRP!$C$21:$C$25&gt;=E9724),SRP!$D$21:$D$25)*(G9724/100)*(E9724/1000)),
IF(AND(C9724="Ready to Drink",D9724="RTD-One Pour Cocktail&gt;7%&lt;=14.5"),
SUM(LOOKUP(2,1/(SRP!$B$16:$B$20&lt;=E9724)/(SRP!$C$16:$C$20&gt;=E9724),SRP!$D$16:$D$20)*(G9724/100)*(E9724/1000)),
IF(C9724="Ready to Drink",
SUM(LOOKUP(2,1/(SRP!$B$11:$B$15&lt;=E9724)/(SRP!$C$11:$C$15&gt;=E9724),SRP!$D$11:$D$15)*(G9724/100)*(E9724/1000)),
0)))))),2)</f>
        <v>0</v>
      </c>
      <c r="L9724" s="173" t="str">
        <f t="shared" si="151"/>
        <v/>
      </c>
      <c r="M9724" s="154" t="e">
        <f>VLOOKUP(L9724,'Slope %'!C:D,2,0)</f>
        <v>#N/A</v>
      </c>
    </row>
    <row r="9725" spans="11:13" x14ac:dyDescent="0.25">
      <c r="K9725" s="154" cm="1">
        <f t="array" ref="K9725">ROUND(
IF(C9725="Beer",
SUM(LOOKUP(2,1/(SRP!$B$8:$B$10&lt;=E9725)/(SRP!$C$8:$C$10&gt;=E9725),SRP!$D$8:$D$10)*(G9725/100)*(E9725/1000)),
IF(C9725="Spirits",
SUM(LOOKUP(2,1/(SRP!$B$2:$B$7&lt;=E9725)/(SRP!$C$2:$C$7&gt;=E9725),SRP!$D$2:$D$7)*(G9725/100)*(E9725/1000)),
IF(AND(C9725="Wine",D9725="Fortified Wines"),
SUM(LOOKUP(2,1/(SRP!$B$26:$B$29&lt;=E9725)/(SRP!$C$26:$C$29&gt;=E9725),SRP!$D$26:$D$29)*(G9725/100)*(E9725/1000)),
IF(C9725="Wine",
SUM(LOOKUP(2,1/(SRP!$B$21:$B$25&lt;=E9725)/(SRP!$C$21:$C$25&gt;=E9725),SRP!$D$21:$D$25)*(G9725/100)*(E9725/1000)),
IF(AND(C9725="Ready to Drink",D9725="RTD-One Pour Cocktail&gt;7%&lt;=14.5"),
SUM(LOOKUP(2,1/(SRP!$B$16:$B$20&lt;=E9725)/(SRP!$C$16:$C$20&gt;=E9725),SRP!$D$16:$D$20)*(G9725/100)*(E9725/1000)),
IF(C9725="Ready to Drink",
SUM(LOOKUP(2,1/(SRP!$B$11:$B$15&lt;=E9725)/(SRP!$C$11:$C$15&gt;=E9725),SRP!$D$11:$D$15)*(G9725/100)*(E9725/1000)),
0)))))),2)</f>
        <v>0</v>
      </c>
      <c r="L9725" s="173" t="str">
        <f t="shared" si="151"/>
        <v/>
      </c>
      <c r="M9725" s="154" t="e">
        <f>VLOOKUP(L9725,'Slope %'!C:D,2,0)</f>
        <v>#N/A</v>
      </c>
    </row>
    <row r="9726" spans="11:13" x14ac:dyDescent="0.25">
      <c r="K9726" s="154" cm="1">
        <f t="array" ref="K9726">ROUND(
IF(C9726="Beer",
SUM(LOOKUP(2,1/(SRP!$B$8:$B$10&lt;=E9726)/(SRP!$C$8:$C$10&gt;=E9726),SRP!$D$8:$D$10)*(G9726/100)*(E9726/1000)),
IF(C9726="Spirits",
SUM(LOOKUP(2,1/(SRP!$B$2:$B$7&lt;=E9726)/(SRP!$C$2:$C$7&gt;=E9726),SRP!$D$2:$D$7)*(G9726/100)*(E9726/1000)),
IF(AND(C9726="Wine",D9726="Fortified Wines"),
SUM(LOOKUP(2,1/(SRP!$B$26:$B$29&lt;=E9726)/(SRP!$C$26:$C$29&gt;=E9726),SRP!$D$26:$D$29)*(G9726/100)*(E9726/1000)),
IF(C9726="Wine",
SUM(LOOKUP(2,1/(SRP!$B$21:$B$25&lt;=E9726)/(SRP!$C$21:$C$25&gt;=E9726),SRP!$D$21:$D$25)*(G9726/100)*(E9726/1000)),
IF(AND(C9726="Ready to Drink",D9726="RTD-One Pour Cocktail&gt;7%&lt;=14.5"),
SUM(LOOKUP(2,1/(SRP!$B$16:$B$20&lt;=E9726)/(SRP!$C$16:$C$20&gt;=E9726),SRP!$D$16:$D$20)*(G9726/100)*(E9726/1000)),
IF(C9726="Ready to Drink",
SUM(LOOKUP(2,1/(SRP!$B$11:$B$15&lt;=E9726)/(SRP!$C$11:$C$15&gt;=E9726),SRP!$D$11:$D$15)*(G9726/100)*(E9726/1000)),
0)))))),2)</f>
        <v>0</v>
      </c>
      <c r="L9726" s="173" t="str">
        <f t="shared" si="151"/>
        <v/>
      </c>
      <c r="M9726" s="154" t="e">
        <f>VLOOKUP(L9726,'Slope %'!C:D,2,0)</f>
        <v>#N/A</v>
      </c>
    </row>
    <row r="9727" spans="11:13" x14ac:dyDescent="0.25">
      <c r="K9727" s="154" cm="1">
        <f t="array" ref="K9727">ROUND(
IF(C9727="Beer",
SUM(LOOKUP(2,1/(SRP!$B$8:$B$10&lt;=E9727)/(SRP!$C$8:$C$10&gt;=E9727),SRP!$D$8:$D$10)*(G9727/100)*(E9727/1000)),
IF(C9727="Spirits",
SUM(LOOKUP(2,1/(SRP!$B$2:$B$7&lt;=E9727)/(SRP!$C$2:$C$7&gt;=E9727),SRP!$D$2:$D$7)*(G9727/100)*(E9727/1000)),
IF(AND(C9727="Wine",D9727="Fortified Wines"),
SUM(LOOKUP(2,1/(SRP!$B$26:$B$29&lt;=E9727)/(SRP!$C$26:$C$29&gt;=E9727),SRP!$D$26:$D$29)*(G9727/100)*(E9727/1000)),
IF(C9727="Wine",
SUM(LOOKUP(2,1/(SRP!$B$21:$B$25&lt;=E9727)/(SRP!$C$21:$C$25&gt;=E9727),SRP!$D$21:$D$25)*(G9727/100)*(E9727/1000)),
IF(AND(C9727="Ready to Drink",D9727="RTD-One Pour Cocktail&gt;7%&lt;=14.5"),
SUM(LOOKUP(2,1/(SRP!$B$16:$B$20&lt;=E9727)/(SRP!$C$16:$C$20&gt;=E9727),SRP!$D$16:$D$20)*(G9727/100)*(E9727/1000)),
IF(C9727="Ready to Drink",
SUM(LOOKUP(2,1/(SRP!$B$11:$B$15&lt;=E9727)/(SRP!$C$11:$C$15&gt;=E9727),SRP!$D$11:$D$15)*(G9727/100)*(E9727/1000)),
0)))))),2)</f>
        <v>0</v>
      </c>
      <c r="L9727" s="173" t="str">
        <f t="shared" si="151"/>
        <v/>
      </c>
      <c r="M9727" s="154" t="e">
        <f>VLOOKUP(L9727,'Slope %'!C:D,2,0)</f>
        <v>#N/A</v>
      </c>
    </row>
    <row r="9728" spans="11:13" x14ac:dyDescent="0.25">
      <c r="K9728" s="154" cm="1">
        <f t="array" ref="K9728">ROUND(
IF(C9728="Beer",
SUM(LOOKUP(2,1/(SRP!$B$8:$B$10&lt;=E9728)/(SRP!$C$8:$C$10&gt;=E9728),SRP!$D$8:$D$10)*(G9728/100)*(E9728/1000)),
IF(C9728="Spirits",
SUM(LOOKUP(2,1/(SRP!$B$2:$B$7&lt;=E9728)/(SRP!$C$2:$C$7&gt;=E9728),SRP!$D$2:$D$7)*(G9728/100)*(E9728/1000)),
IF(AND(C9728="Wine",D9728="Fortified Wines"),
SUM(LOOKUP(2,1/(SRP!$B$26:$B$29&lt;=E9728)/(SRP!$C$26:$C$29&gt;=E9728),SRP!$D$26:$D$29)*(G9728/100)*(E9728/1000)),
IF(C9728="Wine",
SUM(LOOKUP(2,1/(SRP!$B$21:$B$25&lt;=E9728)/(SRP!$C$21:$C$25&gt;=E9728),SRP!$D$21:$D$25)*(G9728/100)*(E9728/1000)),
IF(AND(C9728="Ready to Drink",D9728="RTD-One Pour Cocktail&gt;7%&lt;=14.5"),
SUM(LOOKUP(2,1/(SRP!$B$16:$B$20&lt;=E9728)/(SRP!$C$16:$C$20&gt;=E9728),SRP!$D$16:$D$20)*(G9728/100)*(E9728/1000)),
IF(C9728="Ready to Drink",
SUM(LOOKUP(2,1/(SRP!$B$11:$B$15&lt;=E9728)/(SRP!$C$11:$C$15&gt;=E9728),SRP!$D$11:$D$15)*(G9728/100)*(E9728/1000)),
0)))))),2)</f>
        <v>0</v>
      </c>
      <c r="L9728" s="173" t="str">
        <f t="shared" si="151"/>
        <v/>
      </c>
      <c r="M9728" s="154" t="e">
        <f>VLOOKUP(L9728,'Slope %'!C:D,2,0)</f>
        <v>#N/A</v>
      </c>
    </row>
    <row r="9729" spans="11:13" x14ac:dyDescent="0.25">
      <c r="K9729" s="154" cm="1">
        <f t="array" ref="K9729">ROUND(
IF(C9729="Beer",
SUM(LOOKUP(2,1/(SRP!$B$8:$B$10&lt;=E9729)/(SRP!$C$8:$C$10&gt;=E9729),SRP!$D$8:$D$10)*(G9729/100)*(E9729/1000)),
IF(C9729="Spirits",
SUM(LOOKUP(2,1/(SRP!$B$2:$B$7&lt;=E9729)/(SRP!$C$2:$C$7&gt;=E9729),SRP!$D$2:$D$7)*(G9729/100)*(E9729/1000)),
IF(AND(C9729="Wine",D9729="Fortified Wines"),
SUM(LOOKUP(2,1/(SRP!$B$26:$B$29&lt;=E9729)/(SRP!$C$26:$C$29&gt;=E9729),SRP!$D$26:$D$29)*(G9729/100)*(E9729/1000)),
IF(C9729="Wine",
SUM(LOOKUP(2,1/(SRP!$B$21:$B$25&lt;=E9729)/(SRP!$C$21:$C$25&gt;=E9729),SRP!$D$21:$D$25)*(G9729/100)*(E9729/1000)),
IF(AND(C9729="Ready to Drink",D9729="RTD-One Pour Cocktail&gt;7%&lt;=14.5"),
SUM(LOOKUP(2,1/(SRP!$B$16:$B$20&lt;=E9729)/(SRP!$C$16:$C$20&gt;=E9729),SRP!$D$16:$D$20)*(G9729/100)*(E9729/1000)),
IF(C9729="Ready to Drink",
SUM(LOOKUP(2,1/(SRP!$B$11:$B$15&lt;=E9729)/(SRP!$C$11:$C$15&gt;=E9729),SRP!$D$11:$D$15)*(G9729/100)*(E9729/1000)),
0)))))),2)</f>
        <v>0</v>
      </c>
      <c r="L9729" s="173" t="str">
        <f t="shared" si="151"/>
        <v/>
      </c>
      <c r="M9729" s="154" t="e">
        <f>VLOOKUP(L9729,'Slope %'!C:D,2,0)</f>
        <v>#N/A</v>
      </c>
    </row>
    <row r="9730" spans="11:13" x14ac:dyDescent="0.25">
      <c r="K9730" s="154" cm="1">
        <f t="array" ref="K9730">ROUND(
IF(C9730="Beer",
SUM(LOOKUP(2,1/(SRP!$B$8:$B$10&lt;=E9730)/(SRP!$C$8:$C$10&gt;=E9730),SRP!$D$8:$D$10)*(G9730/100)*(E9730/1000)),
IF(C9730="Spirits",
SUM(LOOKUP(2,1/(SRP!$B$2:$B$7&lt;=E9730)/(SRP!$C$2:$C$7&gt;=E9730),SRP!$D$2:$D$7)*(G9730/100)*(E9730/1000)),
IF(AND(C9730="Wine",D9730="Fortified Wines"),
SUM(LOOKUP(2,1/(SRP!$B$26:$B$29&lt;=E9730)/(SRP!$C$26:$C$29&gt;=E9730),SRP!$D$26:$D$29)*(G9730/100)*(E9730/1000)),
IF(C9730="Wine",
SUM(LOOKUP(2,1/(SRP!$B$21:$B$25&lt;=E9730)/(SRP!$C$21:$C$25&gt;=E9730),SRP!$D$21:$D$25)*(G9730/100)*(E9730/1000)),
IF(AND(C9730="Ready to Drink",D9730="RTD-One Pour Cocktail&gt;7%&lt;=14.5"),
SUM(LOOKUP(2,1/(SRP!$B$16:$B$20&lt;=E9730)/(SRP!$C$16:$C$20&gt;=E9730),SRP!$D$16:$D$20)*(G9730/100)*(E9730/1000)),
IF(C9730="Ready to Drink",
SUM(LOOKUP(2,1/(SRP!$B$11:$B$15&lt;=E9730)/(SRP!$C$11:$C$15&gt;=E9730),SRP!$D$11:$D$15)*(G9730/100)*(E9730/1000)),
0)))))),2)</f>
        <v>0</v>
      </c>
      <c r="L9730" s="173" t="str">
        <f t="shared" si="151"/>
        <v/>
      </c>
      <c r="M9730" s="154" t="e">
        <f>VLOOKUP(L9730,'Slope %'!C:D,2,0)</f>
        <v>#N/A</v>
      </c>
    </row>
    <row r="9731" spans="11:13" x14ac:dyDescent="0.25">
      <c r="K9731" s="154" cm="1">
        <f t="array" ref="K9731">ROUND(
IF(C9731="Beer",
SUM(LOOKUP(2,1/(SRP!$B$8:$B$10&lt;=E9731)/(SRP!$C$8:$C$10&gt;=E9731),SRP!$D$8:$D$10)*(G9731/100)*(E9731/1000)),
IF(C9731="Spirits",
SUM(LOOKUP(2,1/(SRP!$B$2:$B$7&lt;=E9731)/(SRP!$C$2:$C$7&gt;=E9731),SRP!$D$2:$D$7)*(G9731/100)*(E9731/1000)),
IF(AND(C9731="Wine",D9731="Fortified Wines"),
SUM(LOOKUP(2,1/(SRP!$B$26:$B$29&lt;=E9731)/(SRP!$C$26:$C$29&gt;=E9731),SRP!$D$26:$D$29)*(G9731/100)*(E9731/1000)),
IF(C9731="Wine",
SUM(LOOKUP(2,1/(SRP!$B$21:$B$25&lt;=E9731)/(SRP!$C$21:$C$25&gt;=E9731),SRP!$D$21:$D$25)*(G9731/100)*(E9731/1000)),
IF(AND(C9731="Ready to Drink",D9731="RTD-One Pour Cocktail&gt;7%&lt;=14.5"),
SUM(LOOKUP(2,1/(SRP!$B$16:$B$20&lt;=E9731)/(SRP!$C$16:$C$20&gt;=E9731),SRP!$D$16:$D$20)*(G9731/100)*(E9731/1000)),
IF(C9731="Ready to Drink",
SUM(LOOKUP(2,1/(SRP!$B$11:$B$15&lt;=E9731)/(SRP!$C$11:$C$15&gt;=E9731),SRP!$D$11:$D$15)*(G9731/100)*(E9731/1000)),
0)))))),2)</f>
        <v>0</v>
      </c>
      <c r="L9731" s="173" t="str">
        <f t="shared" ref="L9731:L9794" si="152">(_xlfn.CONCAT(C9731,E9731))</f>
        <v/>
      </c>
      <c r="M9731" s="154" t="e">
        <f>VLOOKUP(L9731,'Slope %'!C:D,2,0)</f>
        <v>#N/A</v>
      </c>
    </row>
    <row r="9732" spans="11:13" x14ac:dyDescent="0.25">
      <c r="K9732" s="154" cm="1">
        <f t="array" ref="K9732">ROUND(
IF(C9732="Beer",
SUM(LOOKUP(2,1/(SRP!$B$8:$B$10&lt;=E9732)/(SRP!$C$8:$C$10&gt;=E9732),SRP!$D$8:$D$10)*(G9732/100)*(E9732/1000)),
IF(C9732="Spirits",
SUM(LOOKUP(2,1/(SRP!$B$2:$B$7&lt;=E9732)/(SRP!$C$2:$C$7&gt;=E9732),SRP!$D$2:$D$7)*(G9732/100)*(E9732/1000)),
IF(AND(C9732="Wine",D9732="Fortified Wines"),
SUM(LOOKUP(2,1/(SRP!$B$26:$B$29&lt;=E9732)/(SRP!$C$26:$C$29&gt;=E9732),SRP!$D$26:$D$29)*(G9732/100)*(E9732/1000)),
IF(C9732="Wine",
SUM(LOOKUP(2,1/(SRP!$B$21:$B$25&lt;=E9732)/(SRP!$C$21:$C$25&gt;=E9732),SRP!$D$21:$D$25)*(G9732/100)*(E9732/1000)),
IF(AND(C9732="Ready to Drink",D9732="RTD-One Pour Cocktail&gt;7%&lt;=14.5"),
SUM(LOOKUP(2,1/(SRP!$B$16:$B$20&lt;=E9732)/(SRP!$C$16:$C$20&gt;=E9732),SRP!$D$16:$D$20)*(G9732/100)*(E9732/1000)),
IF(C9732="Ready to Drink",
SUM(LOOKUP(2,1/(SRP!$B$11:$B$15&lt;=E9732)/(SRP!$C$11:$C$15&gt;=E9732),SRP!$D$11:$D$15)*(G9732/100)*(E9732/1000)),
0)))))),2)</f>
        <v>0</v>
      </c>
      <c r="L9732" s="173" t="str">
        <f t="shared" si="152"/>
        <v/>
      </c>
      <c r="M9732" s="154" t="e">
        <f>VLOOKUP(L9732,'Slope %'!C:D,2,0)</f>
        <v>#N/A</v>
      </c>
    </row>
    <row r="9733" spans="11:13" x14ac:dyDescent="0.25">
      <c r="K9733" s="154" cm="1">
        <f t="array" ref="K9733">ROUND(
IF(C9733="Beer",
SUM(LOOKUP(2,1/(SRP!$B$8:$B$10&lt;=E9733)/(SRP!$C$8:$C$10&gt;=E9733),SRP!$D$8:$D$10)*(G9733/100)*(E9733/1000)),
IF(C9733="Spirits",
SUM(LOOKUP(2,1/(SRP!$B$2:$B$7&lt;=E9733)/(SRP!$C$2:$C$7&gt;=E9733),SRP!$D$2:$D$7)*(G9733/100)*(E9733/1000)),
IF(AND(C9733="Wine",D9733="Fortified Wines"),
SUM(LOOKUP(2,1/(SRP!$B$26:$B$29&lt;=E9733)/(SRP!$C$26:$C$29&gt;=E9733),SRP!$D$26:$D$29)*(G9733/100)*(E9733/1000)),
IF(C9733="Wine",
SUM(LOOKUP(2,1/(SRP!$B$21:$B$25&lt;=E9733)/(SRP!$C$21:$C$25&gt;=E9733),SRP!$D$21:$D$25)*(G9733/100)*(E9733/1000)),
IF(AND(C9733="Ready to Drink",D9733="RTD-One Pour Cocktail&gt;7%&lt;=14.5"),
SUM(LOOKUP(2,1/(SRP!$B$16:$B$20&lt;=E9733)/(SRP!$C$16:$C$20&gt;=E9733),SRP!$D$16:$D$20)*(G9733/100)*(E9733/1000)),
IF(C9733="Ready to Drink",
SUM(LOOKUP(2,1/(SRP!$B$11:$B$15&lt;=E9733)/(SRP!$C$11:$C$15&gt;=E9733),SRP!$D$11:$D$15)*(G9733/100)*(E9733/1000)),
0)))))),2)</f>
        <v>0</v>
      </c>
      <c r="L9733" s="173" t="str">
        <f t="shared" si="152"/>
        <v/>
      </c>
      <c r="M9733" s="154" t="e">
        <f>VLOOKUP(L9733,'Slope %'!C:D,2,0)</f>
        <v>#N/A</v>
      </c>
    </row>
    <row r="9734" spans="11:13" x14ac:dyDescent="0.25">
      <c r="K9734" s="154" cm="1">
        <f t="array" ref="K9734">ROUND(
IF(C9734="Beer",
SUM(LOOKUP(2,1/(SRP!$B$8:$B$10&lt;=E9734)/(SRP!$C$8:$C$10&gt;=E9734),SRP!$D$8:$D$10)*(G9734/100)*(E9734/1000)),
IF(C9734="Spirits",
SUM(LOOKUP(2,1/(SRP!$B$2:$B$7&lt;=E9734)/(SRP!$C$2:$C$7&gt;=E9734),SRP!$D$2:$D$7)*(G9734/100)*(E9734/1000)),
IF(AND(C9734="Wine",D9734="Fortified Wines"),
SUM(LOOKUP(2,1/(SRP!$B$26:$B$29&lt;=E9734)/(SRP!$C$26:$C$29&gt;=E9734),SRP!$D$26:$D$29)*(G9734/100)*(E9734/1000)),
IF(C9734="Wine",
SUM(LOOKUP(2,1/(SRP!$B$21:$B$25&lt;=E9734)/(SRP!$C$21:$C$25&gt;=E9734),SRP!$D$21:$D$25)*(G9734/100)*(E9734/1000)),
IF(AND(C9734="Ready to Drink",D9734="RTD-One Pour Cocktail&gt;7%&lt;=14.5"),
SUM(LOOKUP(2,1/(SRP!$B$16:$B$20&lt;=E9734)/(SRP!$C$16:$C$20&gt;=E9734),SRP!$D$16:$D$20)*(G9734/100)*(E9734/1000)),
IF(C9734="Ready to Drink",
SUM(LOOKUP(2,1/(SRP!$B$11:$B$15&lt;=E9734)/(SRP!$C$11:$C$15&gt;=E9734),SRP!$D$11:$D$15)*(G9734/100)*(E9734/1000)),
0)))))),2)</f>
        <v>0</v>
      </c>
      <c r="L9734" s="173" t="str">
        <f t="shared" si="152"/>
        <v/>
      </c>
      <c r="M9734" s="154" t="e">
        <f>VLOOKUP(L9734,'Slope %'!C:D,2,0)</f>
        <v>#N/A</v>
      </c>
    </row>
    <row r="9735" spans="11:13" x14ac:dyDescent="0.25">
      <c r="K9735" s="154" cm="1">
        <f t="array" ref="K9735">ROUND(
IF(C9735="Beer",
SUM(LOOKUP(2,1/(SRP!$B$8:$B$10&lt;=E9735)/(SRP!$C$8:$C$10&gt;=E9735),SRP!$D$8:$D$10)*(G9735/100)*(E9735/1000)),
IF(C9735="Spirits",
SUM(LOOKUP(2,1/(SRP!$B$2:$B$7&lt;=E9735)/(SRP!$C$2:$C$7&gt;=E9735),SRP!$D$2:$D$7)*(G9735/100)*(E9735/1000)),
IF(AND(C9735="Wine",D9735="Fortified Wines"),
SUM(LOOKUP(2,1/(SRP!$B$26:$B$29&lt;=E9735)/(SRP!$C$26:$C$29&gt;=E9735),SRP!$D$26:$D$29)*(G9735/100)*(E9735/1000)),
IF(C9735="Wine",
SUM(LOOKUP(2,1/(SRP!$B$21:$B$25&lt;=E9735)/(SRP!$C$21:$C$25&gt;=E9735),SRP!$D$21:$D$25)*(G9735/100)*(E9735/1000)),
IF(AND(C9735="Ready to Drink",D9735="RTD-One Pour Cocktail&gt;7%&lt;=14.5"),
SUM(LOOKUP(2,1/(SRP!$B$16:$B$20&lt;=E9735)/(SRP!$C$16:$C$20&gt;=E9735),SRP!$D$16:$D$20)*(G9735/100)*(E9735/1000)),
IF(C9735="Ready to Drink",
SUM(LOOKUP(2,1/(SRP!$B$11:$B$15&lt;=E9735)/(SRP!$C$11:$C$15&gt;=E9735),SRP!$D$11:$D$15)*(G9735/100)*(E9735/1000)),
0)))))),2)</f>
        <v>0</v>
      </c>
      <c r="L9735" s="173" t="str">
        <f t="shared" si="152"/>
        <v/>
      </c>
      <c r="M9735" s="154" t="e">
        <f>VLOOKUP(L9735,'Slope %'!C:D,2,0)</f>
        <v>#N/A</v>
      </c>
    </row>
    <row r="9736" spans="11:13" x14ac:dyDescent="0.25">
      <c r="K9736" s="154" cm="1">
        <f t="array" ref="K9736">ROUND(
IF(C9736="Beer",
SUM(LOOKUP(2,1/(SRP!$B$8:$B$10&lt;=E9736)/(SRP!$C$8:$C$10&gt;=E9736),SRP!$D$8:$D$10)*(G9736/100)*(E9736/1000)),
IF(C9736="Spirits",
SUM(LOOKUP(2,1/(SRP!$B$2:$B$7&lt;=E9736)/(SRP!$C$2:$C$7&gt;=E9736),SRP!$D$2:$D$7)*(G9736/100)*(E9736/1000)),
IF(AND(C9736="Wine",D9736="Fortified Wines"),
SUM(LOOKUP(2,1/(SRP!$B$26:$B$29&lt;=E9736)/(SRP!$C$26:$C$29&gt;=E9736),SRP!$D$26:$D$29)*(G9736/100)*(E9736/1000)),
IF(C9736="Wine",
SUM(LOOKUP(2,1/(SRP!$B$21:$B$25&lt;=E9736)/(SRP!$C$21:$C$25&gt;=E9736),SRP!$D$21:$D$25)*(G9736/100)*(E9736/1000)),
IF(AND(C9736="Ready to Drink",D9736="RTD-One Pour Cocktail&gt;7%&lt;=14.5"),
SUM(LOOKUP(2,1/(SRP!$B$16:$B$20&lt;=E9736)/(SRP!$C$16:$C$20&gt;=E9736),SRP!$D$16:$D$20)*(G9736/100)*(E9736/1000)),
IF(C9736="Ready to Drink",
SUM(LOOKUP(2,1/(SRP!$B$11:$B$15&lt;=E9736)/(SRP!$C$11:$C$15&gt;=E9736),SRP!$D$11:$D$15)*(G9736/100)*(E9736/1000)),
0)))))),2)</f>
        <v>0</v>
      </c>
      <c r="L9736" s="173" t="str">
        <f t="shared" si="152"/>
        <v/>
      </c>
      <c r="M9736" s="154" t="e">
        <f>VLOOKUP(L9736,'Slope %'!C:D,2,0)</f>
        <v>#N/A</v>
      </c>
    </row>
    <row r="9737" spans="11:13" x14ac:dyDescent="0.25">
      <c r="K9737" s="154" cm="1">
        <f t="array" ref="K9737">ROUND(
IF(C9737="Beer",
SUM(LOOKUP(2,1/(SRP!$B$8:$B$10&lt;=E9737)/(SRP!$C$8:$C$10&gt;=E9737),SRP!$D$8:$D$10)*(G9737/100)*(E9737/1000)),
IF(C9737="Spirits",
SUM(LOOKUP(2,1/(SRP!$B$2:$B$7&lt;=E9737)/(SRP!$C$2:$C$7&gt;=E9737),SRP!$D$2:$D$7)*(G9737/100)*(E9737/1000)),
IF(AND(C9737="Wine",D9737="Fortified Wines"),
SUM(LOOKUP(2,1/(SRP!$B$26:$B$29&lt;=E9737)/(SRP!$C$26:$C$29&gt;=E9737),SRP!$D$26:$D$29)*(G9737/100)*(E9737/1000)),
IF(C9737="Wine",
SUM(LOOKUP(2,1/(SRP!$B$21:$B$25&lt;=E9737)/(SRP!$C$21:$C$25&gt;=E9737),SRP!$D$21:$D$25)*(G9737/100)*(E9737/1000)),
IF(AND(C9737="Ready to Drink",D9737="RTD-One Pour Cocktail&gt;7%&lt;=14.5"),
SUM(LOOKUP(2,1/(SRP!$B$16:$B$20&lt;=E9737)/(SRP!$C$16:$C$20&gt;=E9737),SRP!$D$16:$D$20)*(G9737/100)*(E9737/1000)),
IF(C9737="Ready to Drink",
SUM(LOOKUP(2,1/(SRP!$B$11:$B$15&lt;=E9737)/(SRP!$C$11:$C$15&gt;=E9737),SRP!$D$11:$D$15)*(G9737/100)*(E9737/1000)),
0)))))),2)</f>
        <v>0</v>
      </c>
      <c r="L9737" s="173" t="str">
        <f t="shared" si="152"/>
        <v/>
      </c>
      <c r="M9737" s="154" t="e">
        <f>VLOOKUP(L9737,'Slope %'!C:D,2,0)</f>
        <v>#N/A</v>
      </c>
    </row>
    <row r="9738" spans="11:13" x14ac:dyDescent="0.25">
      <c r="K9738" s="154" cm="1">
        <f t="array" ref="K9738">ROUND(
IF(C9738="Beer",
SUM(LOOKUP(2,1/(SRP!$B$8:$B$10&lt;=E9738)/(SRP!$C$8:$C$10&gt;=E9738),SRP!$D$8:$D$10)*(G9738/100)*(E9738/1000)),
IF(C9738="Spirits",
SUM(LOOKUP(2,1/(SRP!$B$2:$B$7&lt;=E9738)/(SRP!$C$2:$C$7&gt;=E9738),SRP!$D$2:$D$7)*(G9738/100)*(E9738/1000)),
IF(AND(C9738="Wine",D9738="Fortified Wines"),
SUM(LOOKUP(2,1/(SRP!$B$26:$B$29&lt;=E9738)/(SRP!$C$26:$C$29&gt;=E9738),SRP!$D$26:$D$29)*(G9738/100)*(E9738/1000)),
IF(C9738="Wine",
SUM(LOOKUP(2,1/(SRP!$B$21:$B$25&lt;=E9738)/(SRP!$C$21:$C$25&gt;=E9738),SRP!$D$21:$D$25)*(G9738/100)*(E9738/1000)),
IF(AND(C9738="Ready to Drink",D9738="RTD-One Pour Cocktail&gt;7%&lt;=14.5"),
SUM(LOOKUP(2,1/(SRP!$B$16:$B$20&lt;=E9738)/(SRP!$C$16:$C$20&gt;=E9738),SRP!$D$16:$D$20)*(G9738/100)*(E9738/1000)),
IF(C9738="Ready to Drink",
SUM(LOOKUP(2,1/(SRP!$B$11:$B$15&lt;=E9738)/(SRP!$C$11:$C$15&gt;=E9738),SRP!$D$11:$D$15)*(G9738/100)*(E9738/1000)),
0)))))),2)</f>
        <v>0</v>
      </c>
      <c r="L9738" s="173" t="str">
        <f t="shared" si="152"/>
        <v/>
      </c>
      <c r="M9738" s="154" t="e">
        <f>VLOOKUP(L9738,'Slope %'!C:D,2,0)</f>
        <v>#N/A</v>
      </c>
    </row>
    <row r="9739" spans="11:13" x14ac:dyDescent="0.25">
      <c r="K9739" s="154" cm="1">
        <f t="array" ref="K9739">ROUND(
IF(C9739="Beer",
SUM(LOOKUP(2,1/(SRP!$B$8:$B$10&lt;=E9739)/(SRP!$C$8:$C$10&gt;=E9739),SRP!$D$8:$D$10)*(G9739/100)*(E9739/1000)),
IF(C9739="Spirits",
SUM(LOOKUP(2,1/(SRP!$B$2:$B$7&lt;=E9739)/(SRP!$C$2:$C$7&gt;=E9739),SRP!$D$2:$D$7)*(G9739/100)*(E9739/1000)),
IF(AND(C9739="Wine",D9739="Fortified Wines"),
SUM(LOOKUP(2,1/(SRP!$B$26:$B$29&lt;=E9739)/(SRP!$C$26:$C$29&gt;=E9739),SRP!$D$26:$D$29)*(G9739/100)*(E9739/1000)),
IF(C9739="Wine",
SUM(LOOKUP(2,1/(SRP!$B$21:$B$25&lt;=E9739)/(SRP!$C$21:$C$25&gt;=E9739),SRP!$D$21:$D$25)*(G9739/100)*(E9739/1000)),
IF(AND(C9739="Ready to Drink",D9739="RTD-One Pour Cocktail&gt;7%&lt;=14.5"),
SUM(LOOKUP(2,1/(SRP!$B$16:$B$20&lt;=E9739)/(SRP!$C$16:$C$20&gt;=E9739),SRP!$D$16:$D$20)*(G9739/100)*(E9739/1000)),
IF(C9739="Ready to Drink",
SUM(LOOKUP(2,1/(SRP!$B$11:$B$15&lt;=E9739)/(SRP!$C$11:$C$15&gt;=E9739),SRP!$D$11:$D$15)*(G9739/100)*(E9739/1000)),
0)))))),2)</f>
        <v>0</v>
      </c>
      <c r="L9739" s="173" t="str">
        <f t="shared" si="152"/>
        <v/>
      </c>
      <c r="M9739" s="154" t="e">
        <f>VLOOKUP(L9739,'Slope %'!C:D,2,0)</f>
        <v>#N/A</v>
      </c>
    </row>
    <row r="9740" spans="11:13" x14ac:dyDescent="0.25">
      <c r="K9740" s="154" cm="1">
        <f t="array" ref="K9740">ROUND(
IF(C9740="Beer",
SUM(LOOKUP(2,1/(SRP!$B$8:$B$10&lt;=E9740)/(SRP!$C$8:$C$10&gt;=E9740),SRP!$D$8:$D$10)*(G9740/100)*(E9740/1000)),
IF(C9740="Spirits",
SUM(LOOKUP(2,1/(SRP!$B$2:$B$7&lt;=E9740)/(SRP!$C$2:$C$7&gt;=E9740),SRP!$D$2:$D$7)*(G9740/100)*(E9740/1000)),
IF(AND(C9740="Wine",D9740="Fortified Wines"),
SUM(LOOKUP(2,1/(SRP!$B$26:$B$29&lt;=E9740)/(SRP!$C$26:$C$29&gt;=E9740),SRP!$D$26:$D$29)*(G9740/100)*(E9740/1000)),
IF(C9740="Wine",
SUM(LOOKUP(2,1/(SRP!$B$21:$B$25&lt;=E9740)/(SRP!$C$21:$C$25&gt;=E9740),SRP!$D$21:$D$25)*(G9740/100)*(E9740/1000)),
IF(AND(C9740="Ready to Drink",D9740="RTD-One Pour Cocktail&gt;7%&lt;=14.5"),
SUM(LOOKUP(2,1/(SRP!$B$16:$B$20&lt;=E9740)/(SRP!$C$16:$C$20&gt;=E9740),SRP!$D$16:$D$20)*(G9740/100)*(E9740/1000)),
IF(C9740="Ready to Drink",
SUM(LOOKUP(2,1/(SRP!$B$11:$B$15&lt;=E9740)/(SRP!$C$11:$C$15&gt;=E9740),SRP!$D$11:$D$15)*(G9740/100)*(E9740/1000)),
0)))))),2)</f>
        <v>0</v>
      </c>
      <c r="L9740" s="173" t="str">
        <f t="shared" si="152"/>
        <v/>
      </c>
      <c r="M9740" s="154" t="e">
        <f>VLOOKUP(L9740,'Slope %'!C:D,2,0)</f>
        <v>#N/A</v>
      </c>
    </row>
    <row r="9741" spans="11:13" x14ac:dyDescent="0.25">
      <c r="K9741" s="154" cm="1">
        <f t="array" ref="K9741">ROUND(
IF(C9741="Beer",
SUM(LOOKUP(2,1/(SRP!$B$8:$B$10&lt;=E9741)/(SRP!$C$8:$C$10&gt;=E9741),SRP!$D$8:$D$10)*(G9741/100)*(E9741/1000)),
IF(C9741="Spirits",
SUM(LOOKUP(2,1/(SRP!$B$2:$B$7&lt;=E9741)/(SRP!$C$2:$C$7&gt;=E9741),SRP!$D$2:$D$7)*(G9741/100)*(E9741/1000)),
IF(AND(C9741="Wine",D9741="Fortified Wines"),
SUM(LOOKUP(2,1/(SRP!$B$26:$B$29&lt;=E9741)/(SRP!$C$26:$C$29&gt;=E9741),SRP!$D$26:$D$29)*(G9741/100)*(E9741/1000)),
IF(C9741="Wine",
SUM(LOOKUP(2,1/(SRP!$B$21:$B$25&lt;=E9741)/(SRP!$C$21:$C$25&gt;=E9741),SRP!$D$21:$D$25)*(G9741/100)*(E9741/1000)),
IF(AND(C9741="Ready to Drink",D9741="RTD-One Pour Cocktail&gt;7%&lt;=14.5"),
SUM(LOOKUP(2,1/(SRP!$B$16:$B$20&lt;=E9741)/(SRP!$C$16:$C$20&gt;=E9741),SRP!$D$16:$D$20)*(G9741/100)*(E9741/1000)),
IF(C9741="Ready to Drink",
SUM(LOOKUP(2,1/(SRP!$B$11:$B$15&lt;=E9741)/(SRP!$C$11:$C$15&gt;=E9741),SRP!$D$11:$D$15)*(G9741/100)*(E9741/1000)),
0)))))),2)</f>
        <v>0</v>
      </c>
      <c r="L9741" s="173" t="str">
        <f t="shared" si="152"/>
        <v/>
      </c>
      <c r="M9741" s="154" t="e">
        <f>VLOOKUP(L9741,'Slope %'!C:D,2,0)</f>
        <v>#N/A</v>
      </c>
    </row>
    <row r="9742" spans="11:13" x14ac:dyDescent="0.25">
      <c r="K9742" s="154" cm="1">
        <f t="array" ref="K9742">ROUND(
IF(C9742="Beer",
SUM(LOOKUP(2,1/(SRP!$B$8:$B$10&lt;=E9742)/(SRP!$C$8:$C$10&gt;=E9742),SRP!$D$8:$D$10)*(G9742/100)*(E9742/1000)),
IF(C9742="Spirits",
SUM(LOOKUP(2,1/(SRP!$B$2:$B$7&lt;=E9742)/(SRP!$C$2:$C$7&gt;=E9742),SRP!$D$2:$D$7)*(G9742/100)*(E9742/1000)),
IF(AND(C9742="Wine",D9742="Fortified Wines"),
SUM(LOOKUP(2,1/(SRP!$B$26:$B$29&lt;=E9742)/(SRP!$C$26:$C$29&gt;=E9742),SRP!$D$26:$D$29)*(G9742/100)*(E9742/1000)),
IF(C9742="Wine",
SUM(LOOKUP(2,1/(SRP!$B$21:$B$25&lt;=E9742)/(SRP!$C$21:$C$25&gt;=E9742),SRP!$D$21:$D$25)*(G9742/100)*(E9742/1000)),
IF(AND(C9742="Ready to Drink",D9742="RTD-One Pour Cocktail&gt;7%&lt;=14.5"),
SUM(LOOKUP(2,1/(SRP!$B$16:$B$20&lt;=E9742)/(SRP!$C$16:$C$20&gt;=E9742),SRP!$D$16:$D$20)*(G9742/100)*(E9742/1000)),
IF(C9742="Ready to Drink",
SUM(LOOKUP(2,1/(SRP!$B$11:$B$15&lt;=E9742)/(SRP!$C$11:$C$15&gt;=E9742),SRP!$D$11:$D$15)*(G9742/100)*(E9742/1000)),
0)))))),2)</f>
        <v>0</v>
      </c>
      <c r="L9742" s="173" t="str">
        <f t="shared" si="152"/>
        <v/>
      </c>
      <c r="M9742" s="154" t="e">
        <f>VLOOKUP(L9742,'Slope %'!C:D,2,0)</f>
        <v>#N/A</v>
      </c>
    </row>
    <row r="9743" spans="11:13" x14ac:dyDescent="0.25">
      <c r="K9743" s="154" cm="1">
        <f t="array" ref="K9743">ROUND(
IF(C9743="Beer",
SUM(LOOKUP(2,1/(SRP!$B$8:$B$10&lt;=E9743)/(SRP!$C$8:$C$10&gt;=E9743),SRP!$D$8:$D$10)*(G9743/100)*(E9743/1000)),
IF(C9743="Spirits",
SUM(LOOKUP(2,1/(SRP!$B$2:$B$7&lt;=E9743)/(SRP!$C$2:$C$7&gt;=E9743),SRP!$D$2:$D$7)*(G9743/100)*(E9743/1000)),
IF(AND(C9743="Wine",D9743="Fortified Wines"),
SUM(LOOKUP(2,1/(SRP!$B$26:$B$29&lt;=E9743)/(SRP!$C$26:$C$29&gt;=E9743),SRP!$D$26:$D$29)*(G9743/100)*(E9743/1000)),
IF(C9743="Wine",
SUM(LOOKUP(2,1/(SRP!$B$21:$B$25&lt;=E9743)/(SRP!$C$21:$C$25&gt;=E9743),SRP!$D$21:$D$25)*(G9743/100)*(E9743/1000)),
IF(AND(C9743="Ready to Drink",D9743="RTD-One Pour Cocktail&gt;7%&lt;=14.5"),
SUM(LOOKUP(2,1/(SRP!$B$16:$B$20&lt;=E9743)/(SRP!$C$16:$C$20&gt;=E9743),SRP!$D$16:$D$20)*(G9743/100)*(E9743/1000)),
IF(C9743="Ready to Drink",
SUM(LOOKUP(2,1/(SRP!$B$11:$B$15&lt;=E9743)/(SRP!$C$11:$C$15&gt;=E9743),SRP!$D$11:$D$15)*(G9743/100)*(E9743/1000)),
0)))))),2)</f>
        <v>0</v>
      </c>
      <c r="L9743" s="173" t="str">
        <f t="shared" si="152"/>
        <v/>
      </c>
      <c r="M9743" s="154" t="e">
        <f>VLOOKUP(L9743,'Slope %'!C:D,2,0)</f>
        <v>#N/A</v>
      </c>
    </row>
    <row r="9744" spans="11:13" x14ac:dyDescent="0.25">
      <c r="K9744" s="154" cm="1">
        <f t="array" ref="K9744">ROUND(
IF(C9744="Beer",
SUM(LOOKUP(2,1/(SRP!$B$8:$B$10&lt;=E9744)/(SRP!$C$8:$C$10&gt;=E9744),SRP!$D$8:$D$10)*(G9744/100)*(E9744/1000)),
IF(C9744="Spirits",
SUM(LOOKUP(2,1/(SRP!$B$2:$B$7&lt;=E9744)/(SRP!$C$2:$C$7&gt;=E9744),SRP!$D$2:$D$7)*(G9744/100)*(E9744/1000)),
IF(AND(C9744="Wine",D9744="Fortified Wines"),
SUM(LOOKUP(2,1/(SRP!$B$26:$B$29&lt;=E9744)/(SRP!$C$26:$C$29&gt;=E9744),SRP!$D$26:$D$29)*(G9744/100)*(E9744/1000)),
IF(C9744="Wine",
SUM(LOOKUP(2,1/(SRP!$B$21:$B$25&lt;=E9744)/(SRP!$C$21:$C$25&gt;=E9744),SRP!$D$21:$D$25)*(G9744/100)*(E9744/1000)),
IF(AND(C9744="Ready to Drink",D9744="RTD-One Pour Cocktail&gt;7%&lt;=14.5"),
SUM(LOOKUP(2,1/(SRP!$B$16:$B$20&lt;=E9744)/(SRP!$C$16:$C$20&gt;=E9744),SRP!$D$16:$D$20)*(G9744/100)*(E9744/1000)),
IF(C9744="Ready to Drink",
SUM(LOOKUP(2,1/(SRP!$B$11:$B$15&lt;=E9744)/(SRP!$C$11:$C$15&gt;=E9744),SRP!$D$11:$D$15)*(G9744/100)*(E9744/1000)),
0)))))),2)</f>
        <v>0</v>
      </c>
      <c r="L9744" s="173" t="str">
        <f t="shared" si="152"/>
        <v/>
      </c>
      <c r="M9744" s="154" t="e">
        <f>VLOOKUP(L9744,'Slope %'!C:D,2,0)</f>
        <v>#N/A</v>
      </c>
    </row>
    <row r="9745" spans="11:13" x14ac:dyDescent="0.25">
      <c r="K9745" s="154" cm="1">
        <f t="array" ref="K9745">ROUND(
IF(C9745="Beer",
SUM(LOOKUP(2,1/(SRP!$B$8:$B$10&lt;=E9745)/(SRP!$C$8:$C$10&gt;=E9745),SRP!$D$8:$D$10)*(G9745/100)*(E9745/1000)),
IF(C9745="Spirits",
SUM(LOOKUP(2,1/(SRP!$B$2:$B$7&lt;=E9745)/(SRP!$C$2:$C$7&gt;=E9745),SRP!$D$2:$D$7)*(G9745/100)*(E9745/1000)),
IF(AND(C9745="Wine",D9745="Fortified Wines"),
SUM(LOOKUP(2,1/(SRP!$B$26:$B$29&lt;=E9745)/(SRP!$C$26:$C$29&gt;=E9745),SRP!$D$26:$D$29)*(G9745/100)*(E9745/1000)),
IF(C9745="Wine",
SUM(LOOKUP(2,1/(SRP!$B$21:$B$25&lt;=E9745)/(SRP!$C$21:$C$25&gt;=E9745),SRP!$D$21:$D$25)*(G9745/100)*(E9745/1000)),
IF(AND(C9745="Ready to Drink",D9745="RTD-One Pour Cocktail&gt;7%&lt;=14.5"),
SUM(LOOKUP(2,1/(SRP!$B$16:$B$20&lt;=E9745)/(SRP!$C$16:$C$20&gt;=E9745),SRP!$D$16:$D$20)*(G9745/100)*(E9745/1000)),
IF(C9745="Ready to Drink",
SUM(LOOKUP(2,1/(SRP!$B$11:$B$15&lt;=E9745)/(SRP!$C$11:$C$15&gt;=E9745),SRP!$D$11:$D$15)*(G9745/100)*(E9745/1000)),
0)))))),2)</f>
        <v>0</v>
      </c>
      <c r="L9745" s="173" t="str">
        <f t="shared" si="152"/>
        <v/>
      </c>
      <c r="M9745" s="154" t="e">
        <f>VLOOKUP(L9745,'Slope %'!C:D,2,0)</f>
        <v>#N/A</v>
      </c>
    </row>
    <row r="9746" spans="11:13" x14ac:dyDescent="0.25">
      <c r="K9746" s="154" cm="1">
        <f t="array" ref="K9746">ROUND(
IF(C9746="Beer",
SUM(LOOKUP(2,1/(SRP!$B$8:$B$10&lt;=E9746)/(SRP!$C$8:$C$10&gt;=E9746),SRP!$D$8:$D$10)*(G9746/100)*(E9746/1000)),
IF(C9746="Spirits",
SUM(LOOKUP(2,1/(SRP!$B$2:$B$7&lt;=E9746)/(SRP!$C$2:$C$7&gt;=E9746),SRP!$D$2:$D$7)*(G9746/100)*(E9746/1000)),
IF(AND(C9746="Wine",D9746="Fortified Wines"),
SUM(LOOKUP(2,1/(SRP!$B$26:$B$29&lt;=E9746)/(SRP!$C$26:$C$29&gt;=E9746),SRP!$D$26:$D$29)*(G9746/100)*(E9746/1000)),
IF(C9746="Wine",
SUM(LOOKUP(2,1/(SRP!$B$21:$B$25&lt;=E9746)/(SRP!$C$21:$C$25&gt;=E9746),SRP!$D$21:$D$25)*(G9746/100)*(E9746/1000)),
IF(AND(C9746="Ready to Drink",D9746="RTD-One Pour Cocktail&gt;7%&lt;=14.5"),
SUM(LOOKUP(2,1/(SRP!$B$16:$B$20&lt;=E9746)/(SRP!$C$16:$C$20&gt;=E9746),SRP!$D$16:$D$20)*(G9746/100)*(E9746/1000)),
IF(C9746="Ready to Drink",
SUM(LOOKUP(2,1/(SRP!$B$11:$B$15&lt;=E9746)/(SRP!$C$11:$C$15&gt;=E9746),SRP!$D$11:$D$15)*(G9746/100)*(E9746/1000)),
0)))))),2)</f>
        <v>0</v>
      </c>
      <c r="L9746" s="173" t="str">
        <f t="shared" si="152"/>
        <v/>
      </c>
      <c r="M9746" s="154" t="e">
        <f>VLOOKUP(L9746,'Slope %'!C:D,2,0)</f>
        <v>#N/A</v>
      </c>
    </row>
    <row r="9747" spans="11:13" x14ac:dyDescent="0.25">
      <c r="K9747" s="154" cm="1">
        <f t="array" ref="K9747">ROUND(
IF(C9747="Beer",
SUM(LOOKUP(2,1/(SRP!$B$8:$B$10&lt;=E9747)/(SRP!$C$8:$C$10&gt;=E9747),SRP!$D$8:$D$10)*(G9747/100)*(E9747/1000)),
IF(C9747="Spirits",
SUM(LOOKUP(2,1/(SRP!$B$2:$B$7&lt;=E9747)/(SRP!$C$2:$C$7&gt;=E9747),SRP!$D$2:$D$7)*(G9747/100)*(E9747/1000)),
IF(AND(C9747="Wine",D9747="Fortified Wines"),
SUM(LOOKUP(2,1/(SRP!$B$26:$B$29&lt;=E9747)/(SRP!$C$26:$C$29&gt;=E9747),SRP!$D$26:$D$29)*(G9747/100)*(E9747/1000)),
IF(C9747="Wine",
SUM(LOOKUP(2,1/(SRP!$B$21:$B$25&lt;=E9747)/(SRP!$C$21:$C$25&gt;=E9747),SRP!$D$21:$D$25)*(G9747/100)*(E9747/1000)),
IF(AND(C9747="Ready to Drink",D9747="RTD-One Pour Cocktail&gt;7%&lt;=14.5"),
SUM(LOOKUP(2,1/(SRP!$B$16:$B$20&lt;=E9747)/(SRP!$C$16:$C$20&gt;=E9747),SRP!$D$16:$D$20)*(G9747/100)*(E9747/1000)),
IF(C9747="Ready to Drink",
SUM(LOOKUP(2,1/(SRP!$B$11:$B$15&lt;=E9747)/(SRP!$C$11:$C$15&gt;=E9747),SRP!$D$11:$D$15)*(G9747/100)*(E9747/1000)),
0)))))),2)</f>
        <v>0</v>
      </c>
      <c r="L9747" s="173" t="str">
        <f t="shared" si="152"/>
        <v/>
      </c>
      <c r="M9747" s="154" t="e">
        <f>VLOOKUP(L9747,'Slope %'!C:D,2,0)</f>
        <v>#N/A</v>
      </c>
    </row>
    <row r="9748" spans="11:13" x14ac:dyDescent="0.25">
      <c r="K9748" s="154" cm="1">
        <f t="array" ref="K9748">ROUND(
IF(C9748="Beer",
SUM(LOOKUP(2,1/(SRP!$B$8:$B$10&lt;=E9748)/(SRP!$C$8:$C$10&gt;=E9748),SRP!$D$8:$D$10)*(G9748/100)*(E9748/1000)),
IF(C9748="Spirits",
SUM(LOOKUP(2,1/(SRP!$B$2:$B$7&lt;=E9748)/(SRP!$C$2:$C$7&gt;=E9748),SRP!$D$2:$D$7)*(G9748/100)*(E9748/1000)),
IF(AND(C9748="Wine",D9748="Fortified Wines"),
SUM(LOOKUP(2,1/(SRP!$B$26:$B$29&lt;=E9748)/(SRP!$C$26:$C$29&gt;=E9748),SRP!$D$26:$D$29)*(G9748/100)*(E9748/1000)),
IF(C9748="Wine",
SUM(LOOKUP(2,1/(SRP!$B$21:$B$25&lt;=E9748)/(SRP!$C$21:$C$25&gt;=E9748),SRP!$D$21:$D$25)*(G9748/100)*(E9748/1000)),
IF(AND(C9748="Ready to Drink",D9748="RTD-One Pour Cocktail&gt;7%&lt;=14.5"),
SUM(LOOKUP(2,1/(SRP!$B$16:$B$20&lt;=E9748)/(SRP!$C$16:$C$20&gt;=E9748),SRP!$D$16:$D$20)*(G9748/100)*(E9748/1000)),
IF(C9748="Ready to Drink",
SUM(LOOKUP(2,1/(SRP!$B$11:$B$15&lt;=E9748)/(SRP!$C$11:$C$15&gt;=E9748),SRP!$D$11:$D$15)*(G9748/100)*(E9748/1000)),
0)))))),2)</f>
        <v>0</v>
      </c>
      <c r="L9748" s="173" t="str">
        <f t="shared" si="152"/>
        <v/>
      </c>
      <c r="M9748" s="154" t="e">
        <f>VLOOKUP(L9748,'Slope %'!C:D,2,0)</f>
        <v>#N/A</v>
      </c>
    </row>
    <row r="9749" spans="11:13" x14ac:dyDescent="0.25">
      <c r="K9749" s="154" cm="1">
        <f t="array" ref="K9749">ROUND(
IF(C9749="Beer",
SUM(LOOKUP(2,1/(SRP!$B$8:$B$10&lt;=E9749)/(SRP!$C$8:$C$10&gt;=E9749),SRP!$D$8:$D$10)*(G9749/100)*(E9749/1000)),
IF(C9749="Spirits",
SUM(LOOKUP(2,1/(SRP!$B$2:$B$7&lt;=E9749)/(SRP!$C$2:$C$7&gt;=E9749),SRP!$D$2:$D$7)*(G9749/100)*(E9749/1000)),
IF(AND(C9749="Wine",D9749="Fortified Wines"),
SUM(LOOKUP(2,1/(SRP!$B$26:$B$29&lt;=E9749)/(SRP!$C$26:$C$29&gt;=E9749),SRP!$D$26:$D$29)*(G9749/100)*(E9749/1000)),
IF(C9749="Wine",
SUM(LOOKUP(2,1/(SRP!$B$21:$B$25&lt;=E9749)/(SRP!$C$21:$C$25&gt;=E9749),SRP!$D$21:$D$25)*(G9749/100)*(E9749/1000)),
IF(AND(C9749="Ready to Drink",D9749="RTD-One Pour Cocktail&gt;7%&lt;=14.5"),
SUM(LOOKUP(2,1/(SRP!$B$16:$B$20&lt;=E9749)/(SRP!$C$16:$C$20&gt;=E9749),SRP!$D$16:$D$20)*(G9749/100)*(E9749/1000)),
IF(C9749="Ready to Drink",
SUM(LOOKUP(2,1/(SRP!$B$11:$B$15&lt;=E9749)/(SRP!$C$11:$C$15&gt;=E9749),SRP!$D$11:$D$15)*(G9749/100)*(E9749/1000)),
0)))))),2)</f>
        <v>0</v>
      </c>
      <c r="L9749" s="173" t="str">
        <f t="shared" si="152"/>
        <v/>
      </c>
      <c r="M9749" s="154" t="e">
        <f>VLOOKUP(L9749,'Slope %'!C:D,2,0)</f>
        <v>#N/A</v>
      </c>
    </row>
    <row r="9750" spans="11:13" x14ac:dyDescent="0.25">
      <c r="K9750" s="154" cm="1">
        <f t="array" ref="K9750">ROUND(
IF(C9750="Beer",
SUM(LOOKUP(2,1/(SRP!$B$8:$B$10&lt;=E9750)/(SRP!$C$8:$C$10&gt;=E9750),SRP!$D$8:$D$10)*(G9750/100)*(E9750/1000)),
IF(C9750="Spirits",
SUM(LOOKUP(2,1/(SRP!$B$2:$B$7&lt;=E9750)/(SRP!$C$2:$C$7&gt;=E9750),SRP!$D$2:$D$7)*(G9750/100)*(E9750/1000)),
IF(AND(C9750="Wine",D9750="Fortified Wines"),
SUM(LOOKUP(2,1/(SRP!$B$26:$B$29&lt;=E9750)/(SRP!$C$26:$C$29&gt;=E9750),SRP!$D$26:$D$29)*(G9750/100)*(E9750/1000)),
IF(C9750="Wine",
SUM(LOOKUP(2,1/(SRP!$B$21:$B$25&lt;=E9750)/(SRP!$C$21:$C$25&gt;=E9750),SRP!$D$21:$D$25)*(G9750/100)*(E9750/1000)),
IF(AND(C9750="Ready to Drink",D9750="RTD-One Pour Cocktail&gt;7%&lt;=14.5"),
SUM(LOOKUP(2,1/(SRP!$B$16:$B$20&lt;=E9750)/(SRP!$C$16:$C$20&gt;=E9750),SRP!$D$16:$D$20)*(G9750/100)*(E9750/1000)),
IF(C9750="Ready to Drink",
SUM(LOOKUP(2,1/(SRP!$B$11:$B$15&lt;=E9750)/(SRP!$C$11:$C$15&gt;=E9750),SRP!$D$11:$D$15)*(G9750/100)*(E9750/1000)),
0)))))),2)</f>
        <v>0</v>
      </c>
      <c r="L9750" s="173" t="str">
        <f t="shared" si="152"/>
        <v/>
      </c>
      <c r="M9750" s="154" t="e">
        <f>VLOOKUP(L9750,'Slope %'!C:D,2,0)</f>
        <v>#N/A</v>
      </c>
    </row>
    <row r="9751" spans="11:13" x14ac:dyDescent="0.25">
      <c r="K9751" s="154" cm="1">
        <f t="array" ref="K9751">ROUND(
IF(C9751="Beer",
SUM(LOOKUP(2,1/(SRP!$B$8:$B$10&lt;=E9751)/(SRP!$C$8:$C$10&gt;=E9751),SRP!$D$8:$D$10)*(G9751/100)*(E9751/1000)),
IF(C9751="Spirits",
SUM(LOOKUP(2,1/(SRP!$B$2:$B$7&lt;=E9751)/(SRP!$C$2:$C$7&gt;=E9751),SRP!$D$2:$D$7)*(G9751/100)*(E9751/1000)),
IF(AND(C9751="Wine",D9751="Fortified Wines"),
SUM(LOOKUP(2,1/(SRP!$B$26:$B$29&lt;=E9751)/(SRP!$C$26:$C$29&gt;=E9751),SRP!$D$26:$D$29)*(G9751/100)*(E9751/1000)),
IF(C9751="Wine",
SUM(LOOKUP(2,1/(SRP!$B$21:$B$25&lt;=E9751)/(SRP!$C$21:$C$25&gt;=E9751),SRP!$D$21:$D$25)*(G9751/100)*(E9751/1000)),
IF(AND(C9751="Ready to Drink",D9751="RTD-One Pour Cocktail&gt;7%&lt;=14.5"),
SUM(LOOKUP(2,1/(SRP!$B$16:$B$20&lt;=E9751)/(SRP!$C$16:$C$20&gt;=E9751),SRP!$D$16:$D$20)*(G9751/100)*(E9751/1000)),
IF(C9751="Ready to Drink",
SUM(LOOKUP(2,1/(SRP!$B$11:$B$15&lt;=E9751)/(SRP!$C$11:$C$15&gt;=E9751),SRP!$D$11:$D$15)*(G9751/100)*(E9751/1000)),
0)))))),2)</f>
        <v>0</v>
      </c>
      <c r="L9751" s="173" t="str">
        <f t="shared" si="152"/>
        <v/>
      </c>
      <c r="M9751" s="154" t="e">
        <f>VLOOKUP(L9751,'Slope %'!C:D,2,0)</f>
        <v>#N/A</v>
      </c>
    </row>
    <row r="9752" spans="11:13" x14ac:dyDescent="0.25">
      <c r="K9752" s="154" cm="1">
        <f t="array" ref="K9752">ROUND(
IF(C9752="Beer",
SUM(LOOKUP(2,1/(SRP!$B$8:$B$10&lt;=E9752)/(SRP!$C$8:$C$10&gt;=E9752),SRP!$D$8:$D$10)*(G9752/100)*(E9752/1000)),
IF(C9752="Spirits",
SUM(LOOKUP(2,1/(SRP!$B$2:$B$7&lt;=E9752)/(SRP!$C$2:$C$7&gt;=E9752),SRP!$D$2:$D$7)*(G9752/100)*(E9752/1000)),
IF(AND(C9752="Wine",D9752="Fortified Wines"),
SUM(LOOKUP(2,1/(SRP!$B$26:$B$29&lt;=E9752)/(SRP!$C$26:$C$29&gt;=E9752),SRP!$D$26:$D$29)*(G9752/100)*(E9752/1000)),
IF(C9752="Wine",
SUM(LOOKUP(2,1/(SRP!$B$21:$B$25&lt;=E9752)/(SRP!$C$21:$C$25&gt;=E9752),SRP!$D$21:$D$25)*(G9752/100)*(E9752/1000)),
IF(AND(C9752="Ready to Drink",D9752="RTD-One Pour Cocktail&gt;7%&lt;=14.5"),
SUM(LOOKUP(2,1/(SRP!$B$16:$B$20&lt;=E9752)/(SRP!$C$16:$C$20&gt;=E9752),SRP!$D$16:$D$20)*(G9752/100)*(E9752/1000)),
IF(C9752="Ready to Drink",
SUM(LOOKUP(2,1/(SRP!$B$11:$B$15&lt;=E9752)/(SRP!$C$11:$C$15&gt;=E9752),SRP!$D$11:$D$15)*(G9752/100)*(E9752/1000)),
0)))))),2)</f>
        <v>0</v>
      </c>
      <c r="L9752" s="173" t="str">
        <f t="shared" si="152"/>
        <v/>
      </c>
      <c r="M9752" s="154" t="e">
        <f>VLOOKUP(L9752,'Slope %'!C:D,2,0)</f>
        <v>#N/A</v>
      </c>
    </row>
    <row r="9753" spans="11:13" x14ac:dyDescent="0.25">
      <c r="K9753" s="154" cm="1">
        <f t="array" ref="K9753">ROUND(
IF(C9753="Beer",
SUM(LOOKUP(2,1/(SRP!$B$8:$B$10&lt;=E9753)/(SRP!$C$8:$C$10&gt;=E9753),SRP!$D$8:$D$10)*(G9753/100)*(E9753/1000)),
IF(C9753="Spirits",
SUM(LOOKUP(2,1/(SRP!$B$2:$B$7&lt;=E9753)/(SRP!$C$2:$C$7&gt;=E9753),SRP!$D$2:$D$7)*(G9753/100)*(E9753/1000)),
IF(AND(C9753="Wine",D9753="Fortified Wines"),
SUM(LOOKUP(2,1/(SRP!$B$26:$B$29&lt;=E9753)/(SRP!$C$26:$C$29&gt;=E9753),SRP!$D$26:$D$29)*(G9753/100)*(E9753/1000)),
IF(C9753="Wine",
SUM(LOOKUP(2,1/(SRP!$B$21:$B$25&lt;=E9753)/(SRP!$C$21:$C$25&gt;=E9753),SRP!$D$21:$D$25)*(G9753/100)*(E9753/1000)),
IF(AND(C9753="Ready to Drink",D9753="RTD-One Pour Cocktail&gt;7%&lt;=14.5"),
SUM(LOOKUP(2,1/(SRP!$B$16:$B$20&lt;=E9753)/(SRP!$C$16:$C$20&gt;=E9753),SRP!$D$16:$D$20)*(G9753/100)*(E9753/1000)),
IF(C9753="Ready to Drink",
SUM(LOOKUP(2,1/(SRP!$B$11:$B$15&lt;=E9753)/(SRP!$C$11:$C$15&gt;=E9753),SRP!$D$11:$D$15)*(G9753/100)*(E9753/1000)),
0)))))),2)</f>
        <v>0</v>
      </c>
      <c r="L9753" s="173" t="str">
        <f t="shared" si="152"/>
        <v/>
      </c>
      <c r="M9753" s="154" t="e">
        <f>VLOOKUP(L9753,'Slope %'!C:D,2,0)</f>
        <v>#N/A</v>
      </c>
    </row>
    <row r="9754" spans="11:13" x14ac:dyDescent="0.25">
      <c r="K9754" s="154" cm="1">
        <f t="array" ref="K9754">ROUND(
IF(C9754="Beer",
SUM(LOOKUP(2,1/(SRP!$B$8:$B$10&lt;=E9754)/(SRP!$C$8:$C$10&gt;=E9754),SRP!$D$8:$D$10)*(G9754/100)*(E9754/1000)),
IF(C9754="Spirits",
SUM(LOOKUP(2,1/(SRP!$B$2:$B$7&lt;=E9754)/(SRP!$C$2:$C$7&gt;=E9754),SRP!$D$2:$D$7)*(G9754/100)*(E9754/1000)),
IF(AND(C9754="Wine",D9754="Fortified Wines"),
SUM(LOOKUP(2,1/(SRP!$B$26:$B$29&lt;=E9754)/(SRP!$C$26:$C$29&gt;=E9754),SRP!$D$26:$D$29)*(G9754/100)*(E9754/1000)),
IF(C9754="Wine",
SUM(LOOKUP(2,1/(SRP!$B$21:$B$25&lt;=E9754)/(SRP!$C$21:$C$25&gt;=E9754),SRP!$D$21:$D$25)*(G9754/100)*(E9754/1000)),
IF(AND(C9754="Ready to Drink",D9754="RTD-One Pour Cocktail&gt;7%&lt;=14.5"),
SUM(LOOKUP(2,1/(SRP!$B$16:$B$20&lt;=E9754)/(SRP!$C$16:$C$20&gt;=E9754),SRP!$D$16:$D$20)*(G9754/100)*(E9754/1000)),
IF(C9754="Ready to Drink",
SUM(LOOKUP(2,1/(SRP!$B$11:$B$15&lt;=E9754)/(SRP!$C$11:$C$15&gt;=E9754),SRP!$D$11:$D$15)*(G9754/100)*(E9754/1000)),
0)))))),2)</f>
        <v>0</v>
      </c>
      <c r="L9754" s="173" t="str">
        <f t="shared" si="152"/>
        <v/>
      </c>
      <c r="M9754" s="154" t="e">
        <f>VLOOKUP(L9754,'Slope %'!C:D,2,0)</f>
        <v>#N/A</v>
      </c>
    </row>
    <row r="9755" spans="11:13" x14ac:dyDescent="0.25">
      <c r="K9755" s="154" cm="1">
        <f t="array" ref="K9755">ROUND(
IF(C9755="Beer",
SUM(LOOKUP(2,1/(SRP!$B$8:$B$10&lt;=E9755)/(SRP!$C$8:$C$10&gt;=E9755),SRP!$D$8:$D$10)*(G9755/100)*(E9755/1000)),
IF(C9755="Spirits",
SUM(LOOKUP(2,1/(SRP!$B$2:$B$7&lt;=E9755)/(SRP!$C$2:$C$7&gt;=E9755),SRP!$D$2:$D$7)*(G9755/100)*(E9755/1000)),
IF(AND(C9755="Wine",D9755="Fortified Wines"),
SUM(LOOKUP(2,1/(SRP!$B$26:$B$29&lt;=E9755)/(SRP!$C$26:$C$29&gt;=E9755),SRP!$D$26:$D$29)*(G9755/100)*(E9755/1000)),
IF(C9755="Wine",
SUM(LOOKUP(2,1/(SRP!$B$21:$B$25&lt;=E9755)/(SRP!$C$21:$C$25&gt;=E9755),SRP!$D$21:$D$25)*(G9755/100)*(E9755/1000)),
IF(AND(C9755="Ready to Drink",D9755="RTD-One Pour Cocktail&gt;7%&lt;=14.5"),
SUM(LOOKUP(2,1/(SRP!$B$16:$B$20&lt;=E9755)/(SRP!$C$16:$C$20&gt;=E9755),SRP!$D$16:$D$20)*(G9755/100)*(E9755/1000)),
IF(C9755="Ready to Drink",
SUM(LOOKUP(2,1/(SRP!$B$11:$B$15&lt;=E9755)/(SRP!$C$11:$C$15&gt;=E9755),SRP!$D$11:$D$15)*(G9755/100)*(E9755/1000)),
0)))))),2)</f>
        <v>0</v>
      </c>
      <c r="L9755" s="173" t="str">
        <f t="shared" si="152"/>
        <v/>
      </c>
      <c r="M9755" s="154" t="e">
        <f>VLOOKUP(L9755,'Slope %'!C:D,2,0)</f>
        <v>#N/A</v>
      </c>
    </row>
    <row r="9756" spans="11:13" x14ac:dyDescent="0.25">
      <c r="K9756" s="154" cm="1">
        <f t="array" ref="K9756">ROUND(
IF(C9756="Beer",
SUM(LOOKUP(2,1/(SRP!$B$8:$B$10&lt;=E9756)/(SRP!$C$8:$C$10&gt;=E9756),SRP!$D$8:$D$10)*(G9756/100)*(E9756/1000)),
IF(C9756="Spirits",
SUM(LOOKUP(2,1/(SRP!$B$2:$B$7&lt;=E9756)/(SRP!$C$2:$C$7&gt;=E9756),SRP!$D$2:$D$7)*(G9756/100)*(E9756/1000)),
IF(AND(C9756="Wine",D9756="Fortified Wines"),
SUM(LOOKUP(2,1/(SRP!$B$26:$B$29&lt;=E9756)/(SRP!$C$26:$C$29&gt;=E9756),SRP!$D$26:$D$29)*(G9756/100)*(E9756/1000)),
IF(C9756="Wine",
SUM(LOOKUP(2,1/(SRP!$B$21:$B$25&lt;=E9756)/(SRP!$C$21:$C$25&gt;=E9756),SRP!$D$21:$D$25)*(G9756/100)*(E9756/1000)),
IF(AND(C9756="Ready to Drink",D9756="RTD-One Pour Cocktail&gt;7%&lt;=14.5"),
SUM(LOOKUP(2,1/(SRP!$B$16:$B$20&lt;=E9756)/(SRP!$C$16:$C$20&gt;=E9756),SRP!$D$16:$D$20)*(G9756/100)*(E9756/1000)),
IF(C9756="Ready to Drink",
SUM(LOOKUP(2,1/(SRP!$B$11:$B$15&lt;=E9756)/(SRP!$C$11:$C$15&gt;=E9756),SRP!$D$11:$D$15)*(G9756/100)*(E9756/1000)),
0)))))),2)</f>
        <v>0</v>
      </c>
      <c r="L9756" s="173" t="str">
        <f t="shared" si="152"/>
        <v/>
      </c>
      <c r="M9756" s="154" t="e">
        <f>VLOOKUP(L9756,'Slope %'!C:D,2,0)</f>
        <v>#N/A</v>
      </c>
    </row>
    <row r="9757" spans="11:13" x14ac:dyDescent="0.25">
      <c r="K9757" s="154" cm="1">
        <f t="array" ref="K9757">ROUND(
IF(C9757="Beer",
SUM(LOOKUP(2,1/(SRP!$B$8:$B$10&lt;=E9757)/(SRP!$C$8:$C$10&gt;=E9757),SRP!$D$8:$D$10)*(G9757/100)*(E9757/1000)),
IF(C9757="Spirits",
SUM(LOOKUP(2,1/(SRP!$B$2:$B$7&lt;=E9757)/(SRP!$C$2:$C$7&gt;=E9757),SRP!$D$2:$D$7)*(G9757/100)*(E9757/1000)),
IF(AND(C9757="Wine",D9757="Fortified Wines"),
SUM(LOOKUP(2,1/(SRP!$B$26:$B$29&lt;=E9757)/(SRP!$C$26:$C$29&gt;=E9757),SRP!$D$26:$D$29)*(G9757/100)*(E9757/1000)),
IF(C9757="Wine",
SUM(LOOKUP(2,1/(SRP!$B$21:$B$25&lt;=E9757)/(SRP!$C$21:$C$25&gt;=E9757),SRP!$D$21:$D$25)*(G9757/100)*(E9757/1000)),
IF(AND(C9757="Ready to Drink",D9757="RTD-One Pour Cocktail&gt;7%&lt;=14.5"),
SUM(LOOKUP(2,1/(SRP!$B$16:$B$20&lt;=E9757)/(SRP!$C$16:$C$20&gt;=E9757),SRP!$D$16:$D$20)*(G9757/100)*(E9757/1000)),
IF(C9757="Ready to Drink",
SUM(LOOKUP(2,1/(SRP!$B$11:$B$15&lt;=E9757)/(SRP!$C$11:$C$15&gt;=E9757),SRP!$D$11:$D$15)*(G9757/100)*(E9757/1000)),
0)))))),2)</f>
        <v>0</v>
      </c>
      <c r="L9757" s="173" t="str">
        <f t="shared" si="152"/>
        <v/>
      </c>
      <c r="M9757" s="154" t="e">
        <f>VLOOKUP(L9757,'Slope %'!C:D,2,0)</f>
        <v>#N/A</v>
      </c>
    </row>
    <row r="9758" spans="11:13" x14ac:dyDescent="0.25">
      <c r="K9758" s="154" cm="1">
        <f t="array" ref="K9758">ROUND(
IF(C9758="Beer",
SUM(LOOKUP(2,1/(SRP!$B$8:$B$10&lt;=E9758)/(SRP!$C$8:$C$10&gt;=E9758),SRP!$D$8:$D$10)*(G9758/100)*(E9758/1000)),
IF(C9758="Spirits",
SUM(LOOKUP(2,1/(SRP!$B$2:$B$7&lt;=E9758)/(SRP!$C$2:$C$7&gt;=E9758),SRP!$D$2:$D$7)*(G9758/100)*(E9758/1000)),
IF(AND(C9758="Wine",D9758="Fortified Wines"),
SUM(LOOKUP(2,1/(SRP!$B$26:$B$29&lt;=E9758)/(SRP!$C$26:$C$29&gt;=E9758),SRP!$D$26:$D$29)*(G9758/100)*(E9758/1000)),
IF(C9758="Wine",
SUM(LOOKUP(2,1/(SRP!$B$21:$B$25&lt;=E9758)/(SRP!$C$21:$C$25&gt;=E9758),SRP!$D$21:$D$25)*(G9758/100)*(E9758/1000)),
IF(AND(C9758="Ready to Drink",D9758="RTD-One Pour Cocktail&gt;7%&lt;=14.5"),
SUM(LOOKUP(2,1/(SRP!$B$16:$B$20&lt;=E9758)/(SRP!$C$16:$C$20&gt;=E9758),SRP!$D$16:$D$20)*(G9758/100)*(E9758/1000)),
IF(C9758="Ready to Drink",
SUM(LOOKUP(2,1/(SRP!$B$11:$B$15&lt;=E9758)/(SRP!$C$11:$C$15&gt;=E9758),SRP!$D$11:$D$15)*(G9758/100)*(E9758/1000)),
0)))))),2)</f>
        <v>0</v>
      </c>
      <c r="L9758" s="173" t="str">
        <f t="shared" si="152"/>
        <v/>
      </c>
      <c r="M9758" s="154" t="e">
        <f>VLOOKUP(L9758,'Slope %'!C:D,2,0)</f>
        <v>#N/A</v>
      </c>
    </row>
    <row r="9759" spans="11:13" x14ac:dyDescent="0.25">
      <c r="K9759" s="154" cm="1">
        <f t="array" ref="K9759">ROUND(
IF(C9759="Beer",
SUM(LOOKUP(2,1/(SRP!$B$8:$B$10&lt;=E9759)/(SRP!$C$8:$C$10&gt;=E9759),SRP!$D$8:$D$10)*(G9759/100)*(E9759/1000)),
IF(C9759="Spirits",
SUM(LOOKUP(2,1/(SRP!$B$2:$B$7&lt;=E9759)/(SRP!$C$2:$C$7&gt;=E9759),SRP!$D$2:$D$7)*(G9759/100)*(E9759/1000)),
IF(AND(C9759="Wine",D9759="Fortified Wines"),
SUM(LOOKUP(2,1/(SRP!$B$26:$B$29&lt;=E9759)/(SRP!$C$26:$C$29&gt;=E9759),SRP!$D$26:$D$29)*(G9759/100)*(E9759/1000)),
IF(C9759="Wine",
SUM(LOOKUP(2,1/(SRP!$B$21:$B$25&lt;=E9759)/(SRP!$C$21:$C$25&gt;=E9759),SRP!$D$21:$D$25)*(G9759/100)*(E9759/1000)),
IF(AND(C9759="Ready to Drink",D9759="RTD-One Pour Cocktail&gt;7%&lt;=14.5"),
SUM(LOOKUP(2,1/(SRP!$B$16:$B$20&lt;=E9759)/(SRP!$C$16:$C$20&gt;=E9759),SRP!$D$16:$D$20)*(G9759/100)*(E9759/1000)),
IF(C9759="Ready to Drink",
SUM(LOOKUP(2,1/(SRP!$B$11:$B$15&lt;=E9759)/(SRP!$C$11:$C$15&gt;=E9759),SRP!$D$11:$D$15)*(G9759/100)*(E9759/1000)),
0)))))),2)</f>
        <v>0</v>
      </c>
      <c r="L9759" s="173" t="str">
        <f t="shared" si="152"/>
        <v/>
      </c>
      <c r="M9759" s="154" t="e">
        <f>VLOOKUP(L9759,'Slope %'!C:D,2,0)</f>
        <v>#N/A</v>
      </c>
    </row>
    <row r="9760" spans="11:13" x14ac:dyDescent="0.25">
      <c r="K9760" s="154" cm="1">
        <f t="array" ref="K9760">ROUND(
IF(C9760="Beer",
SUM(LOOKUP(2,1/(SRP!$B$8:$B$10&lt;=E9760)/(SRP!$C$8:$C$10&gt;=E9760),SRP!$D$8:$D$10)*(G9760/100)*(E9760/1000)),
IF(C9760="Spirits",
SUM(LOOKUP(2,1/(SRP!$B$2:$B$7&lt;=E9760)/(SRP!$C$2:$C$7&gt;=E9760),SRP!$D$2:$D$7)*(G9760/100)*(E9760/1000)),
IF(AND(C9760="Wine",D9760="Fortified Wines"),
SUM(LOOKUP(2,1/(SRP!$B$26:$B$29&lt;=E9760)/(SRP!$C$26:$C$29&gt;=E9760),SRP!$D$26:$D$29)*(G9760/100)*(E9760/1000)),
IF(C9760="Wine",
SUM(LOOKUP(2,1/(SRP!$B$21:$B$25&lt;=E9760)/(SRP!$C$21:$C$25&gt;=E9760),SRP!$D$21:$D$25)*(G9760/100)*(E9760/1000)),
IF(AND(C9760="Ready to Drink",D9760="RTD-One Pour Cocktail&gt;7%&lt;=14.5"),
SUM(LOOKUP(2,1/(SRP!$B$16:$B$20&lt;=E9760)/(SRP!$C$16:$C$20&gt;=E9760),SRP!$D$16:$D$20)*(G9760/100)*(E9760/1000)),
IF(C9760="Ready to Drink",
SUM(LOOKUP(2,1/(SRP!$B$11:$B$15&lt;=E9760)/(SRP!$C$11:$C$15&gt;=E9760),SRP!$D$11:$D$15)*(G9760/100)*(E9760/1000)),
0)))))),2)</f>
        <v>0</v>
      </c>
      <c r="L9760" s="173" t="str">
        <f t="shared" si="152"/>
        <v/>
      </c>
      <c r="M9760" s="154" t="e">
        <f>VLOOKUP(L9760,'Slope %'!C:D,2,0)</f>
        <v>#N/A</v>
      </c>
    </row>
    <row r="9761" spans="11:13" x14ac:dyDescent="0.25">
      <c r="K9761" s="154" cm="1">
        <f t="array" ref="K9761">ROUND(
IF(C9761="Beer",
SUM(LOOKUP(2,1/(SRP!$B$8:$B$10&lt;=E9761)/(SRP!$C$8:$C$10&gt;=E9761),SRP!$D$8:$D$10)*(G9761/100)*(E9761/1000)),
IF(C9761="Spirits",
SUM(LOOKUP(2,1/(SRP!$B$2:$B$7&lt;=E9761)/(SRP!$C$2:$C$7&gt;=E9761),SRP!$D$2:$D$7)*(G9761/100)*(E9761/1000)),
IF(AND(C9761="Wine",D9761="Fortified Wines"),
SUM(LOOKUP(2,1/(SRP!$B$26:$B$29&lt;=E9761)/(SRP!$C$26:$C$29&gt;=E9761),SRP!$D$26:$D$29)*(G9761/100)*(E9761/1000)),
IF(C9761="Wine",
SUM(LOOKUP(2,1/(SRP!$B$21:$B$25&lt;=E9761)/(SRP!$C$21:$C$25&gt;=E9761),SRP!$D$21:$D$25)*(G9761/100)*(E9761/1000)),
IF(AND(C9761="Ready to Drink",D9761="RTD-One Pour Cocktail&gt;7%&lt;=14.5"),
SUM(LOOKUP(2,1/(SRP!$B$16:$B$20&lt;=E9761)/(SRP!$C$16:$C$20&gt;=E9761),SRP!$D$16:$D$20)*(G9761/100)*(E9761/1000)),
IF(C9761="Ready to Drink",
SUM(LOOKUP(2,1/(SRP!$B$11:$B$15&lt;=E9761)/(SRP!$C$11:$C$15&gt;=E9761),SRP!$D$11:$D$15)*(G9761/100)*(E9761/1000)),
0)))))),2)</f>
        <v>0</v>
      </c>
      <c r="L9761" s="173" t="str">
        <f t="shared" si="152"/>
        <v/>
      </c>
      <c r="M9761" s="154" t="e">
        <f>VLOOKUP(L9761,'Slope %'!C:D,2,0)</f>
        <v>#N/A</v>
      </c>
    </row>
    <row r="9762" spans="11:13" x14ac:dyDescent="0.25">
      <c r="K9762" s="154" cm="1">
        <f t="array" ref="K9762">ROUND(
IF(C9762="Beer",
SUM(LOOKUP(2,1/(SRP!$B$8:$B$10&lt;=E9762)/(SRP!$C$8:$C$10&gt;=E9762),SRP!$D$8:$D$10)*(G9762/100)*(E9762/1000)),
IF(C9762="Spirits",
SUM(LOOKUP(2,1/(SRP!$B$2:$B$7&lt;=E9762)/(SRP!$C$2:$C$7&gt;=E9762),SRP!$D$2:$D$7)*(G9762/100)*(E9762/1000)),
IF(AND(C9762="Wine",D9762="Fortified Wines"),
SUM(LOOKUP(2,1/(SRP!$B$26:$B$29&lt;=E9762)/(SRP!$C$26:$C$29&gt;=E9762),SRP!$D$26:$D$29)*(G9762/100)*(E9762/1000)),
IF(C9762="Wine",
SUM(LOOKUP(2,1/(SRP!$B$21:$B$25&lt;=E9762)/(SRP!$C$21:$C$25&gt;=E9762),SRP!$D$21:$D$25)*(G9762/100)*(E9762/1000)),
IF(AND(C9762="Ready to Drink",D9762="RTD-One Pour Cocktail&gt;7%&lt;=14.5"),
SUM(LOOKUP(2,1/(SRP!$B$16:$B$20&lt;=E9762)/(SRP!$C$16:$C$20&gt;=E9762),SRP!$D$16:$D$20)*(G9762/100)*(E9762/1000)),
IF(C9762="Ready to Drink",
SUM(LOOKUP(2,1/(SRP!$B$11:$B$15&lt;=E9762)/(SRP!$C$11:$C$15&gt;=E9762),SRP!$D$11:$D$15)*(G9762/100)*(E9762/1000)),
0)))))),2)</f>
        <v>0</v>
      </c>
      <c r="L9762" s="173" t="str">
        <f t="shared" si="152"/>
        <v/>
      </c>
      <c r="M9762" s="154" t="e">
        <f>VLOOKUP(L9762,'Slope %'!C:D,2,0)</f>
        <v>#N/A</v>
      </c>
    </row>
    <row r="9763" spans="11:13" x14ac:dyDescent="0.25">
      <c r="K9763" s="154" cm="1">
        <f t="array" ref="K9763">ROUND(
IF(C9763="Beer",
SUM(LOOKUP(2,1/(SRP!$B$8:$B$10&lt;=E9763)/(SRP!$C$8:$C$10&gt;=E9763),SRP!$D$8:$D$10)*(G9763/100)*(E9763/1000)),
IF(C9763="Spirits",
SUM(LOOKUP(2,1/(SRP!$B$2:$B$7&lt;=E9763)/(SRP!$C$2:$C$7&gt;=E9763),SRP!$D$2:$D$7)*(G9763/100)*(E9763/1000)),
IF(AND(C9763="Wine",D9763="Fortified Wines"),
SUM(LOOKUP(2,1/(SRP!$B$26:$B$29&lt;=E9763)/(SRP!$C$26:$C$29&gt;=E9763),SRP!$D$26:$D$29)*(G9763/100)*(E9763/1000)),
IF(C9763="Wine",
SUM(LOOKUP(2,1/(SRP!$B$21:$B$25&lt;=E9763)/(SRP!$C$21:$C$25&gt;=E9763),SRP!$D$21:$D$25)*(G9763/100)*(E9763/1000)),
IF(AND(C9763="Ready to Drink",D9763="RTD-One Pour Cocktail&gt;7%&lt;=14.5"),
SUM(LOOKUP(2,1/(SRP!$B$16:$B$20&lt;=E9763)/(SRP!$C$16:$C$20&gt;=E9763),SRP!$D$16:$D$20)*(G9763/100)*(E9763/1000)),
IF(C9763="Ready to Drink",
SUM(LOOKUP(2,1/(SRP!$B$11:$B$15&lt;=E9763)/(SRP!$C$11:$C$15&gt;=E9763),SRP!$D$11:$D$15)*(G9763/100)*(E9763/1000)),
0)))))),2)</f>
        <v>0</v>
      </c>
      <c r="L9763" s="173" t="str">
        <f t="shared" si="152"/>
        <v/>
      </c>
      <c r="M9763" s="154" t="e">
        <f>VLOOKUP(L9763,'Slope %'!C:D,2,0)</f>
        <v>#N/A</v>
      </c>
    </row>
    <row r="9764" spans="11:13" x14ac:dyDescent="0.25">
      <c r="K9764" s="154" cm="1">
        <f t="array" ref="K9764">ROUND(
IF(C9764="Beer",
SUM(LOOKUP(2,1/(SRP!$B$8:$B$10&lt;=E9764)/(SRP!$C$8:$C$10&gt;=E9764),SRP!$D$8:$D$10)*(G9764/100)*(E9764/1000)),
IF(C9764="Spirits",
SUM(LOOKUP(2,1/(SRP!$B$2:$B$7&lt;=E9764)/(SRP!$C$2:$C$7&gt;=E9764),SRP!$D$2:$D$7)*(G9764/100)*(E9764/1000)),
IF(AND(C9764="Wine",D9764="Fortified Wines"),
SUM(LOOKUP(2,1/(SRP!$B$26:$B$29&lt;=E9764)/(SRP!$C$26:$C$29&gt;=E9764),SRP!$D$26:$D$29)*(G9764/100)*(E9764/1000)),
IF(C9764="Wine",
SUM(LOOKUP(2,1/(SRP!$B$21:$B$25&lt;=E9764)/(SRP!$C$21:$C$25&gt;=E9764),SRP!$D$21:$D$25)*(G9764/100)*(E9764/1000)),
IF(AND(C9764="Ready to Drink",D9764="RTD-One Pour Cocktail&gt;7%&lt;=14.5"),
SUM(LOOKUP(2,1/(SRP!$B$16:$B$20&lt;=E9764)/(SRP!$C$16:$C$20&gt;=E9764),SRP!$D$16:$D$20)*(G9764/100)*(E9764/1000)),
IF(C9764="Ready to Drink",
SUM(LOOKUP(2,1/(SRP!$B$11:$B$15&lt;=E9764)/(SRP!$C$11:$C$15&gt;=E9764),SRP!$D$11:$D$15)*(G9764/100)*(E9764/1000)),
0)))))),2)</f>
        <v>0</v>
      </c>
      <c r="L9764" s="173" t="str">
        <f t="shared" si="152"/>
        <v/>
      </c>
      <c r="M9764" s="154" t="e">
        <f>VLOOKUP(L9764,'Slope %'!C:D,2,0)</f>
        <v>#N/A</v>
      </c>
    </row>
    <row r="9765" spans="11:13" x14ac:dyDescent="0.25">
      <c r="K9765" s="154" cm="1">
        <f t="array" ref="K9765">ROUND(
IF(C9765="Beer",
SUM(LOOKUP(2,1/(SRP!$B$8:$B$10&lt;=E9765)/(SRP!$C$8:$C$10&gt;=E9765),SRP!$D$8:$D$10)*(G9765/100)*(E9765/1000)),
IF(C9765="Spirits",
SUM(LOOKUP(2,1/(SRP!$B$2:$B$7&lt;=E9765)/(SRP!$C$2:$C$7&gt;=E9765),SRP!$D$2:$D$7)*(G9765/100)*(E9765/1000)),
IF(AND(C9765="Wine",D9765="Fortified Wines"),
SUM(LOOKUP(2,1/(SRP!$B$26:$B$29&lt;=E9765)/(SRP!$C$26:$C$29&gt;=E9765),SRP!$D$26:$D$29)*(G9765/100)*(E9765/1000)),
IF(C9765="Wine",
SUM(LOOKUP(2,1/(SRP!$B$21:$B$25&lt;=E9765)/(SRP!$C$21:$C$25&gt;=E9765),SRP!$D$21:$D$25)*(G9765/100)*(E9765/1000)),
IF(AND(C9765="Ready to Drink",D9765="RTD-One Pour Cocktail&gt;7%&lt;=14.5"),
SUM(LOOKUP(2,1/(SRP!$B$16:$B$20&lt;=E9765)/(SRP!$C$16:$C$20&gt;=E9765),SRP!$D$16:$D$20)*(G9765/100)*(E9765/1000)),
IF(C9765="Ready to Drink",
SUM(LOOKUP(2,1/(SRP!$B$11:$B$15&lt;=E9765)/(SRP!$C$11:$C$15&gt;=E9765),SRP!$D$11:$D$15)*(G9765/100)*(E9765/1000)),
0)))))),2)</f>
        <v>0</v>
      </c>
      <c r="L9765" s="173" t="str">
        <f t="shared" si="152"/>
        <v/>
      </c>
      <c r="M9765" s="154" t="e">
        <f>VLOOKUP(L9765,'Slope %'!C:D,2,0)</f>
        <v>#N/A</v>
      </c>
    </row>
    <row r="9766" spans="11:13" x14ac:dyDescent="0.25">
      <c r="K9766" s="154" cm="1">
        <f t="array" ref="K9766">ROUND(
IF(C9766="Beer",
SUM(LOOKUP(2,1/(SRP!$B$8:$B$10&lt;=E9766)/(SRP!$C$8:$C$10&gt;=E9766),SRP!$D$8:$D$10)*(G9766/100)*(E9766/1000)),
IF(C9766="Spirits",
SUM(LOOKUP(2,1/(SRP!$B$2:$B$7&lt;=E9766)/(SRP!$C$2:$C$7&gt;=E9766),SRP!$D$2:$D$7)*(G9766/100)*(E9766/1000)),
IF(AND(C9766="Wine",D9766="Fortified Wines"),
SUM(LOOKUP(2,1/(SRP!$B$26:$B$29&lt;=E9766)/(SRP!$C$26:$C$29&gt;=E9766),SRP!$D$26:$D$29)*(G9766/100)*(E9766/1000)),
IF(C9766="Wine",
SUM(LOOKUP(2,1/(SRP!$B$21:$B$25&lt;=E9766)/(SRP!$C$21:$C$25&gt;=E9766),SRP!$D$21:$D$25)*(G9766/100)*(E9766/1000)),
IF(AND(C9766="Ready to Drink",D9766="RTD-One Pour Cocktail&gt;7%&lt;=14.5"),
SUM(LOOKUP(2,1/(SRP!$B$16:$B$20&lt;=E9766)/(SRP!$C$16:$C$20&gt;=E9766),SRP!$D$16:$D$20)*(G9766/100)*(E9766/1000)),
IF(C9766="Ready to Drink",
SUM(LOOKUP(2,1/(SRP!$B$11:$B$15&lt;=E9766)/(SRP!$C$11:$C$15&gt;=E9766),SRP!$D$11:$D$15)*(G9766/100)*(E9766/1000)),
0)))))),2)</f>
        <v>0</v>
      </c>
      <c r="L9766" s="173" t="str">
        <f t="shared" si="152"/>
        <v/>
      </c>
      <c r="M9766" s="154" t="e">
        <f>VLOOKUP(L9766,'Slope %'!C:D,2,0)</f>
        <v>#N/A</v>
      </c>
    </row>
    <row r="9767" spans="11:13" x14ac:dyDescent="0.25">
      <c r="K9767" s="154" cm="1">
        <f t="array" ref="K9767">ROUND(
IF(C9767="Beer",
SUM(LOOKUP(2,1/(SRP!$B$8:$B$10&lt;=E9767)/(SRP!$C$8:$C$10&gt;=E9767),SRP!$D$8:$D$10)*(G9767/100)*(E9767/1000)),
IF(C9767="Spirits",
SUM(LOOKUP(2,1/(SRP!$B$2:$B$7&lt;=E9767)/(SRP!$C$2:$C$7&gt;=E9767),SRP!$D$2:$D$7)*(G9767/100)*(E9767/1000)),
IF(AND(C9767="Wine",D9767="Fortified Wines"),
SUM(LOOKUP(2,1/(SRP!$B$26:$B$29&lt;=E9767)/(SRP!$C$26:$C$29&gt;=E9767),SRP!$D$26:$D$29)*(G9767/100)*(E9767/1000)),
IF(C9767="Wine",
SUM(LOOKUP(2,1/(SRP!$B$21:$B$25&lt;=E9767)/(SRP!$C$21:$C$25&gt;=E9767),SRP!$D$21:$D$25)*(G9767/100)*(E9767/1000)),
IF(AND(C9767="Ready to Drink",D9767="RTD-One Pour Cocktail&gt;7%&lt;=14.5"),
SUM(LOOKUP(2,1/(SRP!$B$16:$B$20&lt;=E9767)/(SRP!$C$16:$C$20&gt;=E9767),SRP!$D$16:$D$20)*(G9767/100)*(E9767/1000)),
IF(C9767="Ready to Drink",
SUM(LOOKUP(2,1/(SRP!$B$11:$B$15&lt;=E9767)/(SRP!$C$11:$C$15&gt;=E9767),SRP!$D$11:$D$15)*(G9767/100)*(E9767/1000)),
0)))))),2)</f>
        <v>0</v>
      </c>
      <c r="L9767" s="173" t="str">
        <f t="shared" si="152"/>
        <v/>
      </c>
      <c r="M9767" s="154" t="e">
        <f>VLOOKUP(L9767,'Slope %'!C:D,2,0)</f>
        <v>#N/A</v>
      </c>
    </row>
    <row r="9768" spans="11:13" x14ac:dyDescent="0.25">
      <c r="K9768" s="154" cm="1">
        <f t="array" ref="K9768">ROUND(
IF(C9768="Beer",
SUM(LOOKUP(2,1/(SRP!$B$8:$B$10&lt;=E9768)/(SRP!$C$8:$C$10&gt;=E9768),SRP!$D$8:$D$10)*(G9768/100)*(E9768/1000)),
IF(C9768="Spirits",
SUM(LOOKUP(2,1/(SRP!$B$2:$B$7&lt;=E9768)/(SRP!$C$2:$C$7&gt;=E9768),SRP!$D$2:$D$7)*(G9768/100)*(E9768/1000)),
IF(AND(C9768="Wine",D9768="Fortified Wines"),
SUM(LOOKUP(2,1/(SRP!$B$26:$B$29&lt;=E9768)/(SRP!$C$26:$C$29&gt;=E9768),SRP!$D$26:$D$29)*(G9768/100)*(E9768/1000)),
IF(C9768="Wine",
SUM(LOOKUP(2,1/(SRP!$B$21:$B$25&lt;=E9768)/(SRP!$C$21:$C$25&gt;=E9768),SRP!$D$21:$D$25)*(G9768/100)*(E9768/1000)),
IF(AND(C9768="Ready to Drink",D9768="RTD-One Pour Cocktail&gt;7%&lt;=14.5"),
SUM(LOOKUP(2,1/(SRP!$B$16:$B$20&lt;=E9768)/(SRP!$C$16:$C$20&gt;=E9768),SRP!$D$16:$D$20)*(G9768/100)*(E9768/1000)),
IF(C9768="Ready to Drink",
SUM(LOOKUP(2,1/(SRP!$B$11:$B$15&lt;=E9768)/(SRP!$C$11:$C$15&gt;=E9768),SRP!$D$11:$D$15)*(G9768/100)*(E9768/1000)),
0)))))),2)</f>
        <v>0</v>
      </c>
      <c r="L9768" s="173" t="str">
        <f t="shared" si="152"/>
        <v/>
      </c>
      <c r="M9768" s="154" t="e">
        <f>VLOOKUP(L9768,'Slope %'!C:D,2,0)</f>
        <v>#N/A</v>
      </c>
    </row>
    <row r="9769" spans="11:13" x14ac:dyDescent="0.25">
      <c r="K9769" s="154" cm="1">
        <f t="array" ref="K9769">ROUND(
IF(C9769="Beer",
SUM(LOOKUP(2,1/(SRP!$B$8:$B$10&lt;=E9769)/(SRP!$C$8:$C$10&gt;=E9769),SRP!$D$8:$D$10)*(G9769/100)*(E9769/1000)),
IF(C9769="Spirits",
SUM(LOOKUP(2,1/(SRP!$B$2:$B$7&lt;=E9769)/(SRP!$C$2:$C$7&gt;=E9769),SRP!$D$2:$D$7)*(G9769/100)*(E9769/1000)),
IF(AND(C9769="Wine",D9769="Fortified Wines"),
SUM(LOOKUP(2,1/(SRP!$B$26:$B$29&lt;=E9769)/(SRP!$C$26:$C$29&gt;=E9769),SRP!$D$26:$D$29)*(G9769/100)*(E9769/1000)),
IF(C9769="Wine",
SUM(LOOKUP(2,1/(SRP!$B$21:$B$25&lt;=E9769)/(SRP!$C$21:$C$25&gt;=E9769),SRP!$D$21:$D$25)*(G9769/100)*(E9769/1000)),
IF(AND(C9769="Ready to Drink",D9769="RTD-One Pour Cocktail&gt;7%&lt;=14.5"),
SUM(LOOKUP(2,1/(SRP!$B$16:$B$20&lt;=E9769)/(SRP!$C$16:$C$20&gt;=E9769),SRP!$D$16:$D$20)*(G9769/100)*(E9769/1000)),
IF(C9769="Ready to Drink",
SUM(LOOKUP(2,1/(SRP!$B$11:$B$15&lt;=E9769)/(SRP!$C$11:$C$15&gt;=E9769),SRP!$D$11:$D$15)*(G9769/100)*(E9769/1000)),
0)))))),2)</f>
        <v>0</v>
      </c>
      <c r="L9769" s="173" t="str">
        <f t="shared" si="152"/>
        <v/>
      </c>
      <c r="M9769" s="154" t="e">
        <f>VLOOKUP(L9769,'Slope %'!C:D,2,0)</f>
        <v>#N/A</v>
      </c>
    </row>
    <row r="9770" spans="11:13" x14ac:dyDescent="0.25">
      <c r="K9770" s="154" cm="1">
        <f t="array" ref="K9770">ROUND(
IF(C9770="Beer",
SUM(LOOKUP(2,1/(SRP!$B$8:$B$10&lt;=E9770)/(SRP!$C$8:$C$10&gt;=E9770),SRP!$D$8:$D$10)*(G9770/100)*(E9770/1000)),
IF(C9770="Spirits",
SUM(LOOKUP(2,1/(SRP!$B$2:$B$7&lt;=E9770)/(SRP!$C$2:$C$7&gt;=E9770),SRP!$D$2:$D$7)*(G9770/100)*(E9770/1000)),
IF(AND(C9770="Wine",D9770="Fortified Wines"),
SUM(LOOKUP(2,1/(SRP!$B$26:$B$29&lt;=E9770)/(SRP!$C$26:$C$29&gt;=E9770),SRP!$D$26:$D$29)*(G9770/100)*(E9770/1000)),
IF(C9770="Wine",
SUM(LOOKUP(2,1/(SRP!$B$21:$B$25&lt;=E9770)/(SRP!$C$21:$C$25&gt;=E9770),SRP!$D$21:$D$25)*(G9770/100)*(E9770/1000)),
IF(AND(C9770="Ready to Drink",D9770="RTD-One Pour Cocktail&gt;7%&lt;=14.5"),
SUM(LOOKUP(2,1/(SRP!$B$16:$B$20&lt;=E9770)/(SRP!$C$16:$C$20&gt;=E9770),SRP!$D$16:$D$20)*(G9770/100)*(E9770/1000)),
IF(C9770="Ready to Drink",
SUM(LOOKUP(2,1/(SRP!$B$11:$B$15&lt;=E9770)/(SRP!$C$11:$C$15&gt;=E9770),SRP!$D$11:$D$15)*(G9770/100)*(E9770/1000)),
0)))))),2)</f>
        <v>0</v>
      </c>
      <c r="L9770" s="173" t="str">
        <f t="shared" si="152"/>
        <v/>
      </c>
      <c r="M9770" s="154" t="e">
        <f>VLOOKUP(L9770,'Slope %'!C:D,2,0)</f>
        <v>#N/A</v>
      </c>
    </row>
    <row r="9771" spans="11:13" x14ac:dyDescent="0.25">
      <c r="K9771" s="154" cm="1">
        <f t="array" ref="K9771">ROUND(
IF(C9771="Beer",
SUM(LOOKUP(2,1/(SRP!$B$8:$B$10&lt;=E9771)/(SRP!$C$8:$C$10&gt;=E9771),SRP!$D$8:$D$10)*(G9771/100)*(E9771/1000)),
IF(C9771="Spirits",
SUM(LOOKUP(2,1/(SRP!$B$2:$B$7&lt;=E9771)/(SRP!$C$2:$C$7&gt;=E9771),SRP!$D$2:$D$7)*(G9771/100)*(E9771/1000)),
IF(AND(C9771="Wine",D9771="Fortified Wines"),
SUM(LOOKUP(2,1/(SRP!$B$26:$B$29&lt;=E9771)/(SRP!$C$26:$C$29&gt;=E9771),SRP!$D$26:$D$29)*(G9771/100)*(E9771/1000)),
IF(C9771="Wine",
SUM(LOOKUP(2,1/(SRP!$B$21:$B$25&lt;=E9771)/(SRP!$C$21:$C$25&gt;=E9771),SRP!$D$21:$D$25)*(G9771/100)*(E9771/1000)),
IF(AND(C9771="Ready to Drink",D9771="RTD-One Pour Cocktail&gt;7%&lt;=14.5"),
SUM(LOOKUP(2,1/(SRP!$B$16:$B$20&lt;=E9771)/(SRP!$C$16:$C$20&gt;=E9771),SRP!$D$16:$D$20)*(G9771/100)*(E9771/1000)),
IF(C9771="Ready to Drink",
SUM(LOOKUP(2,1/(SRP!$B$11:$B$15&lt;=E9771)/(SRP!$C$11:$C$15&gt;=E9771),SRP!$D$11:$D$15)*(G9771/100)*(E9771/1000)),
0)))))),2)</f>
        <v>0</v>
      </c>
      <c r="L9771" s="173" t="str">
        <f t="shared" si="152"/>
        <v/>
      </c>
      <c r="M9771" s="154" t="e">
        <f>VLOOKUP(L9771,'Slope %'!C:D,2,0)</f>
        <v>#N/A</v>
      </c>
    </row>
    <row r="9772" spans="11:13" x14ac:dyDescent="0.25">
      <c r="K9772" s="154" cm="1">
        <f t="array" ref="K9772">ROUND(
IF(C9772="Beer",
SUM(LOOKUP(2,1/(SRP!$B$8:$B$10&lt;=E9772)/(SRP!$C$8:$C$10&gt;=E9772),SRP!$D$8:$D$10)*(G9772/100)*(E9772/1000)),
IF(C9772="Spirits",
SUM(LOOKUP(2,1/(SRP!$B$2:$B$7&lt;=E9772)/(SRP!$C$2:$C$7&gt;=E9772),SRP!$D$2:$D$7)*(G9772/100)*(E9772/1000)),
IF(AND(C9772="Wine",D9772="Fortified Wines"),
SUM(LOOKUP(2,1/(SRP!$B$26:$B$29&lt;=E9772)/(SRP!$C$26:$C$29&gt;=E9772),SRP!$D$26:$D$29)*(G9772/100)*(E9772/1000)),
IF(C9772="Wine",
SUM(LOOKUP(2,1/(SRP!$B$21:$B$25&lt;=E9772)/(SRP!$C$21:$C$25&gt;=E9772),SRP!$D$21:$D$25)*(G9772/100)*(E9772/1000)),
IF(AND(C9772="Ready to Drink",D9772="RTD-One Pour Cocktail&gt;7%&lt;=14.5"),
SUM(LOOKUP(2,1/(SRP!$B$16:$B$20&lt;=E9772)/(SRP!$C$16:$C$20&gt;=E9772),SRP!$D$16:$D$20)*(G9772/100)*(E9772/1000)),
IF(C9772="Ready to Drink",
SUM(LOOKUP(2,1/(SRP!$B$11:$B$15&lt;=E9772)/(SRP!$C$11:$C$15&gt;=E9772),SRP!$D$11:$D$15)*(G9772/100)*(E9772/1000)),
0)))))),2)</f>
        <v>0</v>
      </c>
      <c r="L9772" s="173" t="str">
        <f t="shared" si="152"/>
        <v/>
      </c>
      <c r="M9772" s="154" t="e">
        <f>VLOOKUP(L9772,'Slope %'!C:D,2,0)</f>
        <v>#N/A</v>
      </c>
    </row>
    <row r="9773" spans="11:13" x14ac:dyDescent="0.25">
      <c r="K9773" s="154" cm="1">
        <f t="array" ref="K9773">ROUND(
IF(C9773="Beer",
SUM(LOOKUP(2,1/(SRP!$B$8:$B$10&lt;=E9773)/(SRP!$C$8:$C$10&gt;=E9773),SRP!$D$8:$D$10)*(G9773/100)*(E9773/1000)),
IF(C9773="Spirits",
SUM(LOOKUP(2,1/(SRP!$B$2:$B$7&lt;=E9773)/(SRP!$C$2:$C$7&gt;=E9773),SRP!$D$2:$D$7)*(G9773/100)*(E9773/1000)),
IF(AND(C9773="Wine",D9773="Fortified Wines"),
SUM(LOOKUP(2,1/(SRP!$B$26:$B$29&lt;=E9773)/(SRP!$C$26:$C$29&gt;=E9773),SRP!$D$26:$D$29)*(G9773/100)*(E9773/1000)),
IF(C9773="Wine",
SUM(LOOKUP(2,1/(SRP!$B$21:$B$25&lt;=E9773)/(SRP!$C$21:$C$25&gt;=E9773),SRP!$D$21:$D$25)*(G9773/100)*(E9773/1000)),
IF(AND(C9773="Ready to Drink",D9773="RTD-One Pour Cocktail&gt;7%&lt;=14.5"),
SUM(LOOKUP(2,1/(SRP!$B$16:$B$20&lt;=E9773)/(SRP!$C$16:$C$20&gt;=E9773),SRP!$D$16:$D$20)*(G9773/100)*(E9773/1000)),
IF(C9773="Ready to Drink",
SUM(LOOKUP(2,1/(SRP!$B$11:$B$15&lt;=E9773)/(SRP!$C$11:$C$15&gt;=E9773),SRP!$D$11:$D$15)*(G9773/100)*(E9773/1000)),
0)))))),2)</f>
        <v>0</v>
      </c>
      <c r="L9773" s="173" t="str">
        <f t="shared" si="152"/>
        <v/>
      </c>
      <c r="M9773" s="154" t="e">
        <f>VLOOKUP(L9773,'Slope %'!C:D,2,0)</f>
        <v>#N/A</v>
      </c>
    </row>
    <row r="9774" spans="11:13" x14ac:dyDescent="0.25">
      <c r="K9774" s="154" cm="1">
        <f t="array" ref="K9774">ROUND(
IF(C9774="Beer",
SUM(LOOKUP(2,1/(SRP!$B$8:$B$10&lt;=E9774)/(SRP!$C$8:$C$10&gt;=E9774),SRP!$D$8:$D$10)*(G9774/100)*(E9774/1000)),
IF(C9774="Spirits",
SUM(LOOKUP(2,1/(SRP!$B$2:$B$7&lt;=E9774)/(SRP!$C$2:$C$7&gt;=E9774),SRP!$D$2:$D$7)*(G9774/100)*(E9774/1000)),
IF(AND(C9774="Wine",D9774="Fortified Wines"),
SUM(LOOKUP(2,1/(SRP!$B$26:$B$29&lt;=E9774)/(SRP!$C$26:$C$29&gt;=E9774),SRP!$D$26:$D$29)*(G9774/100)*(E9774/1000)),
IF(C9774="Wine",
SUM(LOOKUP(2,1/(SRP!$B$21:$B$25&lt;=E9774)/(SRP!$C$21:$C$25&gt;=E9774),SRP!$D$21:$D$25)*(G9774/100)*(E9774/1000)),
IF(AND(C9774="Ready to Drink",D9774="RTD-One Pour Cocktail&gt;7%&lt;=14.5"),
SUM(LOOKUP(2,1/(SRP!$B$16:$B$20&lt;=E9774)/(SRP!$C$16:$C$20&gt;=E9774),SRP!$D$16:$D$20)*(G9774/100)*(E9774/1000)),
IF(C9774="Ready to Drink",
SUM(LOOKUP(2,1/(SRP!$B$11:$B$15&lt;=E9774)/(SRP!$C$11:$C$15&gt;=E9774),SRP!$D$11:$D$15)*(G9774/100)*(E9774/1000)),
0)))))),2)</f>
        <v>0</v>
      </c>
      <c r="L9774" s="173" t="str">
        <f t="shared" si="152"/>
        <v/>
      </c>
      <c r="M9774" s="154" t="e">
        <f>VLOOKUP(L9774,'Slope %'!C:D,2,0)</f>
        <v>#N/A</v>
      </c>
    </row>
    <row r="9775" spans="11:13" x14ac:dyDescent="0.25">
      <c r="K9775" s="154" cm="1">
        <f t="array" ref="K9775">ROUND(
IF(C9775="Beer",
SUM(LOOKUP(2,1/(SRP!$B$8:$B$10&lt;=E9775)/(SRP!$C$8:$C$10&gt;=E9775),SRP!$D$8:$D$10)*(G9775/100)*(E9775/1000)),
IF(C9775="Spirits",
SUM(LOOKUP(2,1/(SRP!$B$2:$B$7&lt;=E9775)/(SRP!$C$2:$C$7&gt;=E9775),SRP!$D$2:$D$7)*(G9775/100)*(E9775/1000)),
IF(AND(C9775="Wine",D9775="Fortified Wines"),
SUM(LOOKUP(2,1/(SRP!$B$26:$B$29&lt;=E9775)/(SRP!$C$26:$C$29&gt;=E9775),SRP!$D$26:$D$29)*(G9775/100)*(E9775/1000)),
IF(C9775="Wine",
SUM(LOOKUP(2,1/(SRP!$B$21:$B$25&lt;=E9775)/(SRP!$C$21:$C$25&gt;=E9775),SRP!$D$21:$D$25)*(G9775/100)*(E9775/1000)),
IF(AND(C9775="Ready to Drink",D9775="RTD-One Pour Cocktail&gt;7%&lt;=14.5"),
SUM(LOOKUP(2,1/(SRP!$B$16:$B$20&lt;=E9775)/(SRP!$C$16:$C$20&gt;=E9775),SRP!$D$16:$D$20)*(G9775/100)*(E9775/1000)),
IF(C9775="Ready to Drink",
SUM(LOOKUP(2,1/(SRP!$B$11:$B$15&lt;=E9775)/(SRP!$C$11:$C$15&gt;=E9775),SRP!$D$11:$D$15)*(G9775/100)*(E9775/1000)),
0)))))),2)</f>
        <v>0</v>
      </c>
      <c r="L9775" s="173" t="str">
        <f t="shared" si="152"/>
        <v/>
      </c>
      <c r="M9775" s="154" t="e">
        <f>VLOOKUP(L9775,'Slope %'!C:D,2,0)</f>
        <v>#N/A</v>
      </c>
    </row>
    <row r="9776" spans="11:13" x14ac:dyDescent="0.25">
      <c r="K9776" s="154" cm="1">
        <f t="array" ref="K9776">ROUND(
IF(C9776="Beer",
SUM(LOOKUP(2,1/(SRP!$B$8:$B$10&lt;=E9776)/(SRP!$C$8:$C$10&gt;=E9776),SRP!$D$8:$D$10)*(G9776/100)*(E9776/1000)),
IF(C9776="Spirits",
SUM(LOOKUP(2,1/(SRP!$B$2:$B$7&lt;=E9776)/(SRP!$C$2:$C$7&gt;=E9776),SRP!$D$2:$D$7)*(G9776/100)*(E9776/1000)),
IF(AND(C9776="Wine",D9776="Fortified Wines"),
SUM(LOOKUP(2,1/(SRP!$B$26:$B$29&lt;=E9776)/(SRP!$C$26:$C$29&gt;=E9776),SRP!$D$26:$D$29)*(G9776/100)*(E9776/1000)),
IF(C9776="Wine",
SUM(LOOKUP(2,1/(SRP!$B$21:$B$25&lt;=E9776)/(SRP!$C$21:$C$25&gt;=E9776),SRP!$D$21:$D$25)*(G9776/100)*(E9776/1000)),
IF(AND(C9776="Ready to Drink",D9776="RTD-One Pour Cocktail&gt;7%&lt;=14.5"),
SUM(LOOKUP(2,1/(SRP!$B$16:$B$20&lt;=E9776)/(SRP!$C$16:$C$20&gt;=E9776),SRP!$D$16:$D$20)*(G9776/100)*(E9776/1000)),
IF(C9776="Ready to Drink",
SUM(LOOKUP(2,1/(SRP!$B$11:$B$15&lt;=E9776)/(SRP!$C$11:$C$15&gt;=E9776),SRP!$D$11:$D$15)*(G9776/100)*(E9776/1000)),
0)))))),2)</f>
        <v>0</v>
      </c>
      <c r="L9776" s="173" t="str">
        <f t="shared" si="152"/>
        <v/>
      </c>
      <c r="M9776" s="154" t="e">
        <f>VLOOKUP(L9776,'Slope %'!C:D,2,0)</f>
        <v>#N/A</v>
      </c>
    </row>
    <row r="9777" spans="11:13" x14ac:dyDescent="0.25">
      <c r="K9777" s="154" cm="1">
        <f t="array" ref="K9777">ROUND(
IF(C9777="Beer",
SUM(LOOKUP(2,1/(SRP!$B$8:$B$10&lt;=E9777)/(SRP!$C$8:$C$10&gt;=E9777),SRP!$D$8:$D$10)*(G9777/100)*(E9777/1000)),
IF(C9777="Spirits",
SUM(LOOKUP(2,1/(SRP!$B$2:$B$7&lt;=E9777)/(SRP!$C$2:$C$7&gt;=E9777),SRP!$D$2:$D$7)*(G9777/100)*(E9777/1000)),
IF(AND(C9777="Wine",D9777="Fortified Wines"),
SUM(LOOKUP(2,1/(SRP!$B$26:$B$29&lt;=E9777)/(SRP!$C$26:$C$29&gt;=E9777),SRP!$D$26:$D$29)*(G9777/100)*(E9777/1000)),
IF(C9777="Wine",
SUM(LOOKUP(2,1/(SRP!$B$21:$B$25&lt;=E9777)/(SRP!$C$21:$C$25&gt;=E9777),SRP!$D$21:$D$25)*(G9777/100)*(E9777/1000)),
IF(AND(C9777="Ready to Drink",D9777="RTD-One Pour Cocktail&gt;7%&lt;=14.5"),
SUM(LOOKUP(2,1/(SRP!$B$16:$B$20&lt;=E9777)/(SRP!$C$16:$C$20&gt;=E9777),SRP!$D$16:$D$20)*(G9777/100)*(E9777/1000)),
IF(C9777="Ready to Drink",
SUM(LOOKUP(2,1/(SRP!$B$11:$B$15&lt;=E9777)/(SRP!$C$11:$C$15&gt;=E9777),SRP!$D$11:$D$15)*(G9777/100)*(E9777/1000)),
0)))))),2)</f>
        <v>0</v>
      </c>
      <c r="L9777" s="173" t="str">
        <f t="shared" si="152"/>
        <v/>
      </c>
      <c r="M9777" s="154" t="e">
        <f>VLOOKUP(L9777,'Slope %'!C:D,2,0)</f>
        <v>#N/A</v>
      </c>
    </row>
    <row r="9778" spans="11:13" x14ac:dyDescent="0.25">
      <c r="K9778" s="154" cm="1">
        <f t="array" ref="K9778">ROUND(
IF(C9778="Beer",
SUM(LOOKUP(2,1/(SRP!$B$8:$B$10&lt;=E9778)/(SRP!$C$8:$C$10&gt;=E9778),SRP!$D$8:$D$10)*(G9778/100)*(E9778/1000)),
IF(C9778="Spirits",
SUM(LOOKUP(2,1/(SRP!$B$2:$B$7&lt;=E9778)/(SRP!$C$2:$C$7&gt;=E9778),SRP!$D$2:$D$7)*(G9778/100)*(E9778/1000)),
IF(AND(C9778="Wine",D9778="Fortified Wines"),
SUM(LOOKUP(2,1/(SRP!$B$26:$B$29&lt;=E9778)/(SRP!$C$26:$C$29&gt;=E9778),SRP!$D$26:$D$29)*(G9778/100)*(E9778/1000)),
IF(C9778="Wine",
SUM(LOOKUP(2,1/(SRP!$B$21:$B$25&lt;=E9778)/(SRP!$C$21:$C$25&gt;=E9778),SRP!$D$21:$D$25)*(G9778/100)*(E9778/1000)),
IF(AND(C9778="Ready to Drink",D9778="RTD-One Pour Cocktail&gt;7%&lt;=14.5"),
SUM(LOOKUP(2,1/(SRP!$B$16:$B$20&lt;=E9778)/(SRP!$C$16:$C$20&gt;=E9778),SRP!$D$16:$D$20)*(G9778/100)*(E9778/1000)),
IF(C9778="Ready to Drink",
SUM(LOOKUP(2,1/(SRP!$B$11:$B$15&lt;=E9778)/(SRP!$C$11:$C$15&gt;=E9778),SRP!$D$11:$D$15)*(G9778/100)*(E9778/1000)),
0)))))),2)</f>
        <v>0</v>
      </c>
      <c r="L9778" s="173" t="str">
        <f t="shared" si="152"/>
        <v/>
      </c>
      <c r="M9778" s="154" t="e">
        <f>VLOOKUP(L9778,'Slope %'!C:D,2,0)</f>
        <v>#N/A</v>
      </c>
    </row>
    <row r="9779" spans="11:13" x14ac:dyDescent="0.25">
      <c r="K9779" s="154" cm="1">
        <f t="array" ref="K9779">ROUND(
IF(C9779="Beer",
SUM(LOOKUP(2,1/(SRP!$B$8:$B$10&lt;=E9779)/(SRP!$C$8:$C$10&gt;=E9779),SRP!$D$8:$D$10)*(G9779/100)*(E9779/1000)),
IF(C9779="Spirits",
SUM(LOOKUP(2,1/(SRP!$B$2:$B$7&lt;=E9779)/(SRP!$C$2:$C$7&gt;=E9779),SRP!$D$2:$D$7)*(G9779/100)*(E9779/1000)),
IF(AND(C9779="Wine",D9779="Fortified Wines"),
SUM(LOOKUP(2,1/(SRP!$B$26:$B$29&lt;=E9779)/(SRP!$C$26:$C$29&gt;=E9779),SRP!$D$26:$D$29)*(G9779/100)*(E9779/1000)),
IF(C9779="Wine",
SUM(LOOKUP(2,1/(SRP!$B$21:$B$25&lt;=E9779)/(SRP!$C$21:$C$25&gt;=E9779),SRP!$D$21:$D$25)*(G9779/100)*(E9779/1000)),
IF(AND(C9779="Ready to Drink",D9779="RTD-One Pour Cocktail&gt;7%&lt;=14.5"),
SUM(LOOKUP(2,1/(SRP!$B$16:$B$20&lt;=E9779)/(SRP!$C$16:$C$20&gt;=E9779),SRP!$D$16:$D$20)*(G9779/100)*(E9779/1000)),
IF(C9779="Ready to Drink",
SUM(LOOKUP(2,1/(SRP!$B$11:$B$15&lt;=E9779)/(SRP!$C$11:$C$15&gt;=E9779),SRP!$D$11:$D$15)*(G9779/100)*(E9779/1000)),
0)))))),2)</f>
        <v>0</v>
      </c>
      <c r="L9779" s="173" t="str">
        <f t="shared" si="152"/>
        <v/>
      </c>
      <c r="M9779" s="154" t="e">
        <f>VLOOKUP(L9779,'Slope %'!C:D,2,0)</f>
        <v>#N/A</v>
      </c>
    </row>
    <row r="9780" spans="11:13" x14ac:dyDescent="0.25">
      <c r="K9780" s="154" cm="1">
        <f t="array" ref="K9780">ROUND(
IF(C9780="Beer",
SUM(LOOKUP(2,1/(SRP!$B$8:$B$10&lt;=E9780)/(SRP!$C$8:$C$10&gt;=E9780),SRP!$D$8:$D$10)*(G9780/100)*(E9780/1000)),
IF(C9780="Spirits",
SUM(LOOKUP(2,1/(SRP!$B$2:$B$7&lt;=E9780)/(SRP!$C$2:$C$7&gt;=E9780),SRP!$D$2:$D$7)*(G9780/100)*(E9780/1000)),
IF(AND(C9780="Wine",D9780="Fortified Wines"),
SUM(LOOKUP(2,1/(SRP!$B$26:$B$29&lt;=E9780)/(SRP!$C$26:$C$29&gt;=E9780),SRP!$D$26:$D$29)*(G9780/100)*(E9780/1000)),
IF(C9780="Wine",
SUM(LOOKUP(2,1/(SRP!$B$21:$B$25&lt;=E9780)/(SRP!$C$21:$C$25&gt;=E9780),SRP!$D$21:$D$25)*(G9780/100)*(E9780/1000)),
IF(AND(C9780="Ready to Drink",D9780="RTD-One Pour Cocktail&gt;7%&lt;=14.5"),
SUM(LOOKUP(2,1/(SRP!$B$16:$B$20&lt;=E9780)/(SRP!$C$16:$C$20&gt;=E9780),SRP!$D$16:$D$20)*(G9780/100)*(E9780/1000)),
IF(C9780="Ready to Drink",
SUM(LOOKUP(2,1/(SRP!$B$11:$B$15&lt;=E9780)/(SRP!$C$11:$C$15&gt;=E9780),SRP!$D$11:$D$15)*(G9780/100)*(E9780/1000)),
0)))))),2)</f>
        <v>0</v>
      </c>
      <c r="L9780" s="173" t="str">
        <f t="shared" si="152"/>
        <v/>
      </c>
      <c r="M9780" s="154" t="e">
        <f>VLOOKUP(L9780,'Slope %'!C:D,2,0)</f>
        <v>#N/A</v>
      </c>
    </row>
    <row r="9781" spans="11:13" x14ac:dyDescent="0.25">
      <c r="K9781" s="154" cm="1">
        <f t="array" ref="K9781">ROUND(
IF(C9781="Beer",
SUM(LOOKUP(2,1/(SRP!$B$8:$B$10&lt;=E9781)/(SRP!$C$8:$C$10&gt;=E9781),SRP!$D$8:$D$10)*(G9781/100)*(E9781/1000)),
IF(C9781="Spirits",
SUM(LOOKUP(2,1/(SRP!$B$2:$B$7&lt;=E9781)/(SRP!$C$2:$C$7&gt;=E9781),SRP!$D$2:$D$7)*(G9781/100)*(E9781/1000)),
IF(AND(C9781="Wine",D9781="Fortified Wines"),
SUM(LOOKUP(2,1/(SRP!$B$26:$B$29&lt;=E9781)/(SRP!$C$26:$C$29&gt;=E9781),SRP!$D$26:$D$29)*(G9781/100)*(E9781/1000)),
IF(C9781="Wine",
SUM(LOOKUP(2,1/(SRP!$B$21:$B$25&lt;=E9781)/(SRP!$C$21:$C$25&gt;=E9781),SRP!$D$21:$D$25)*(G9781/100)*(E9781/1000)),
IF(AND(C9781="Ready to Drink",D9781="RTD-One Pour Cocktail&gt;7%&lt;=14.5"),
SUM(LOOKUP(2,1/(SRP!$B$16:$B$20&lt;=E9781)/(SRP!$C$16:$C$20&gt;=E9781),SRP!$D$16:$D$20)*(G9781/100)*(E9781/1000)),
IF(C9781="Ready to Drink",
SUM(LOOKUP(2,1/(SRP!$B$11:$B$15&lt;=E9781)/(SRP!$C$11:$C$15&gt;=E9781),SRP!$D$11:$D$15)*(G9781/100)*(E9781/1000)),
0)))))),2)</f>
        <v>0</v>
      </c>
      <c r="L9781" s="173" t="str">
        <f t="shared" si="152"/>
        <v/>
      </c>
      <c r="M9781" s="154" t="e">
        <f>VLOOKUP(L9781,'Slope %'!C:D,2,0)</f>
        <v>#N/A</v>
      </c>
    </row>
    <row r="9782" spans="11:13" x14ac:dyDescent="0.25">
      <c r="K9782" s="154" cm="1">
        <f t="array" ref="K9782">ROUND(
IF(C9782="Beer",
SUM(LOOKUP(2,1/(SRP!$B$8:$B$10&lt;=E9782)/(SRP!$C$8:$C$10&gt;=E9782),SRP!$D$8:$D$10)*(G9782/100)*(E9782/1000)),
IF(C9782="Spirits",
SUM(LOOKUP(2,1/(SRP!$B$2:$B$7&lt;=E9782)/(SRP!$C$2:$C$7&gt;=E9782),SRP!$D$2:$D$7)*(G9782/100)*(E9782/1000)),
IF(AND(C9782="Wine",D9782="Fortified Wines"),
SUM(LOOKUP(2,1/(SRP!$B$26:$B$29&lt;=E9782)/(SRP!$C$26:$C$29&gt;=E9782),SRP!$D$26:$D$29)*(G9782/100)*(E9782/1000)),
IF(C9782="Wine",
SUM(LOOKUP(2,1/(SRP!$B$21:$B$25&lt;=E9782)/(SRP!$C$21:$C$25&gt;=E9782),SRP!$D$21:$D$25)*(G9782/100)*(E9782/1000)),
IF(AND(C9782="Ready to Drink",D9782="RTD-One Pour Cocktail&gt;7%&lt;=14.5"),
SUM(LOOKUP(2,1/(SRP!$B$16:$B$20&lt;=E9782)/(SRP!$C$16:$C$20&gt;=E9782),SRP!$D$16:$D$20)*(G9782/100)*(E9782/1000)),
IF(C9782="Ready to Drink",
SUM(LOOKUP(2,1/(SRP!$B$11:$B$15&lt;=E9782)/(SRP!$C$11:$C$15&gt;=E9782),SRP!$D$11:$D$15)*(G9782/100)*(E9782/1000)),
0)))))),2)</f>
        <v>0</v>
      </c>
      <c r="L9782" s="173" t="str">
        <f t="shared" si="152"/>
        <v/>
      </c>
      <c r="M9782" s="154" t="e">
        <f>VLOOKUP(L9782,'Slope %'!C:D,2,0)</f>
        <v>#N/A</v>
      </c>
    </row>
    <row r="9783" spans="11:13" x14ac:dyDescent="0.25">
      <c r="K9783" s="154" cm="1">
        <f t="array" ref="K9783">ROUND(
IF(C9783="Beer",
SUM(LOOKUP(2,1/(SRP!$B$8:$B$10&lt;=E9783)/(SRP!$C$8:$C$10&gt;=E9783),SRP!$D$8:$D$10)*(G9783/100)*(E9783/1000)),
IF(C9783="Spirits",
SUM(LOOKUP(2,1/(SRP!$B$2:$B$7&lt;=E9783)/(SRP!$C$2:$C$7&gt;=E9783),SRP!$D$2:$D$7)*(G9783/100)*(E9783/1000)),
IF(AND(C9783="Wine",D9783="Fortified Wines"),
SUM(LOOKUP(2,1/(SRP!$B$26:$B$29&lt;=E9783)/(SRP!$C$26:$C$29&gt;=E9783),SRP!$D$26:$D$29)*(G9783/100)*(E9783/1000)),
IF(C9783="Wine",
SUM(LOOKUP(2,1/(SRP!$B$21:$B$25&lt;=E9783)/(SRP!$C$21:$C$25&gt;=E9783),SRP!$D$21:$D$25)*(G9783/100)*(E9783/1000)),
IF(AND(C9783="Ready to Drink",D9783="RTD-One Pour Cocktail&gt;7%&lt;=14.5"),
SUM(LOOKUP(2,1/(SRP!$B$16:$B$20&lt;=E9783)/(SRP!$C$16:$C$20&gt;=E9783),SRP!$D$16:$D$20)*(G9783/100)*(E9783/1000)),
IF(C9783="Ready to Drink",
SUM(LOOKUP(2,1/(SRP!$B$11:$B$15&lt;=E9783)/(SRP!$C$11:$C$15&gt;=E9783),SRP!$D$11:$D$15)*(G9783/100)*(E9783/1000)),
0)))))),2)</f>
        <v>0</v>
      </c>
      <c r="L9783" s="173" t="str">
        <f t="shared" si="152"/>
        <v/>
      </c>
      <c r="M9783" s="154" t="e">
        <f>VLOOKUP(L9783,'Slope %'!C:D,2,0)</f>
        <v>#N/A</v>
      </c>
    </row>
    <row r="9784" spans="11:13" x14ac:dyDescent="0.25">
      <c r="K9784" s="154" cm="1">
        <f t="array" ref="K9784">ROUND(
IF(C9784="Beer",
SUM(LOOKUP(2,1/(SRP!$B$8:$B$10&lt;=E9784)/(SRP!$C$8:$C$10&gt;=E9784),SRP!$D$8:$D$10)*(G9784/100)*(E9784/1000)),
IF(C9784="Spirits",
SUM(LOOKUP(2,1/(SRP!$B$2:$B$7&lt;=E9784)/(SRP!$C$2:$C$7&gt;=E9784),SRP!$D$2:$D$7)*(G9784/100)*(E9784/1000)),
IF(AND(C9784="Wine",D9784="Fortified Wines"),
SUM(LOOKUP(2,1/(SRP!$B$26:$B$29&lt;=E9784)/(SRP!$C$26:$C$29&gt;=E9784),SRP!$D$26:$D$29)*(G9784/100)*(E9784/1000)),
IF(C9784="Wine",
SUM(LOOKUP(2,1/(SRP!$B$21:$B$25&lt;=E9784)/(SRP!$C$21:$C$25&gt;=E9784),SRP!$D$21:$D$25)*(G9784/100)*(E9784/1000)),
IF(AND(C9784="Ready to Drink",D9784="RTD-One Pour Cocktail&gt;7%&lt;=14.5"),
SUM(LOOKUP(2,1/(SRP!$B$16:$B$20&lt;=E9784)/(SRP!$C$16:$C$20&gt;=E9784),SRP!$D$16:$D$20)*(G9784/100)*(E9784/1000)),
IF(C9784="Ready to Drink",
SUM(LOOKUP(2,1/(SRP!$B$11:$B$15&lt;=E9784)/(SRP!$C$11:$C$15&gt;=E9784),SRP!$D$11:$D$15)*(G9784/100)*(E9784/1000)),
0)))))),2)</f>
        <v>0</v>
      </c>
      <c r="L9784" s="173" t="str">
        <f t="shared" si="152"/>
        <v/>
      </c>
      <c r="M9784" s="154" t="e">
        <f>VLOOKUP(L9784,'Slope %'!C:D,2,0)</f>
        <v>#N/A</v>
      </c>
    </row>
    <row r="9785" spans="11:13" x14ac:dyDescent="0.25">
      <c r="K9785" s="154" cm="1">
        <f t="array" ref="K9785">ROUND(
IF(C9785="Beer",
SUM(LOOKUP(2,1/(SRP!$B$8:$B$10&lt;=E9785)/(SRP!$C$8:$C$10&gt;=E9785),SRP!$D$8:$D$10)*(G9785/100)*(E9785/1000)),
IF(C9785="Spirits",
SUM(LOOKUP(2,1/(SRP!$B$2:$B$7&lt;=E9785)/(SRP!$C$2:$C$7&gt;=E9785),SRP!$D$2:$D$7)*(G9785/100)*(E9785/1000)),
IF(AND(C9785="Wine",D9785="Fortified Wines"),
SUM(LOOKUP(2,1/(SRP!$B$26:$B$29&lt;=E9785)/(SRP!$C$26:$C$29&gt;=E9785),SRP!$D$26:$D$29)*(G9785/100)*(E9785/1000)),
IF(C9785="Wine",
SUM(LOOKUP(2,1/(SRP!$B$21:$B$25&lt;=E9785)/(SRP!$C$21:$C$25&gt;=E9785),SRP!$D$21:$D$25)*(G9785/100)*(E9785/1000)),
IF(AND(C9785="Ready to Drink",D9785="RTD-One Pour Cocktail&gt;7%&lt;=14.5"),
SUM(LOOKUP(2,1/(SRP!$B$16:$B$20&lt;=E9785)/(SRP!$C$16:$C$20&gt;=E9785),SRP!$D$16:$D$20)*(G9785/100)*(E9785/1000)),
IF(C9785="Ready to Drink",
SUM(LOOKUP(2,1/(SRP!$B$11:$B$15&lt;=E9785)/(SRP!$C$11:$C$15&gt;=E9785),SRP!$D$11:$D$15)*(G9785/100)*(E9785/1000)),
0)))))),2)</f>
        <v>0</v>
      </c>
      <c r="L9785" s="173" t="str">
        <f t="shared" si="152"/>
        <v/>
      </c>
      <c r="M9785" s="154" t="e">
        <f>VLOOKUP(L9785,'Slope %'!C:D,2,0)</f>
        <v>#N/A</v>
      </c>
    </row>
    <row r="9786" spans="11:13" x14ac:dyDescent="0.25">
      <c r="K9786" s="154" cm="1">
        <f t="array" ref="K9786">ROUND(
IF(C9786="Beer",
SUM(LOOKUP(2,1/(SRP!$B$8:$B$10&lt;=E9786)/(SRP!$C$8:$C$10&gt;=E9786),SRP!$D$8:$D$10)*(G9786/100)*(E9786/1000)),
IF(C9786="Spirits",
SUM(LOOKUP(2,1/(SRP!$B$2:$B$7&lt;=E9786)/(SRP!$C$2:$C$7&gt;=E9786),SRP!$D$2:$D$7)*(G9786/100)*(E9786/1000)),
IF(AND(C9786="Wine",D9786="Fortified Wines"),
SUM(LOOKUP(2,1/(SRP!$B$26:$B$29&lt;=E9786)/(SRP!$C$26:$C$29&gt;=E9786),SRP!$D$26:$D$29)*(G9786/100)*(E9786/1000)),
IF(C9786="Wine",
SUM(LOOKUP(2,1/(SRP!$B$21:$B$25&lt;=E9786)/(SRP!$C$21:$C$25&gt;=E9786),SRP!$D$21:$D$25)*(G9786/100)*(E9786/1000)),
IF(AND(C9786="Ready to Drink",D9786="RTD-One Pour Cocktail&gt;7%&lt;=14.5"),
SUM(LOOKUP(2,1/(SRP!$B$16:$B$20&lt;=E9786)/(SRP!$C$16:$C$20&gt;=E9786),SRP!$D$16:$D$20)*(G9786/100)*(E9786/1000)),
IF(C9786="Ready to Drink",
SUM(LOOKUP(2,1/(SRP!$B$11:$B$15&lt;=E9786)/(SRP!$C$11:$C$15&gt;=E9786),SRP!$D$11:$D$15)*(G9786/100)*(E9786/1000)),
0)))))),2)</f>
        <v>0</v>
      </c>
      <c r="L9786" s="173" t="str">
        <f t="shared" si="152"/>
        <v/>
      </c>
      <c r="M9786" s="154" t="e">
        <f>VLOOKUP(L9786,'Slope %'!C:D,2,0)</f>
        <v>#N/A</v>
      </c>
    </row>
    <row r="9787" spans="11:13" x14ac:dyDescent="0.25">
      <c r="K9787" s="154" cm="1">
        <f t="array" ref="K9787">ROUND(
IF(C9787="Beer",
SUM(LOOKUP(2,1/(SRP!$B$8:$B$10&lt;=E9787)/(SRP!$C$8:$C$10&gt;=E9787),SRP!$D$8:$D$10)*(G9787/100)*(E9787/1000)),
IF(C9787="Spirits",
SUM(LOOKUP(2,1/(SRP!$B$2:$B$7&lt;=E9787)/(SRP!$C$2:$C$7&gt;=E9787),SRP!$D$2:$D$7)*(G9787/100)*(E9787/1000)),
IF(AND(C9787="Wine",D9787="Fortified Wines"),
SUM(LOOKUP(2,1/(SRP!$B$26:$B$29&lt;=E9787)/(SRP!$C$26:$C$29&gt;=E9787),SRP!$D$26:$D$29)*(G9787/100)*(E9787/1000)),
IF(C9787="Wine",
SUM(LOOKUP(2,1/(SRP!$B$21:$B$25&lt;=E9787)/(SRP!$C$21:$C$25&gt;=E9787),SRP!$D$21:$D$25)*(G9787/100)*(E9787/1000)),
IF(AND(C9787="Ready to Drink",D9787="RTD-One Pour Cocktail&gt;7%&lt;=14.5"),
SUM(LOOKUP(2,1/(SRP!$B$16:$B$20&lt;=E9787)/(SRP!$C$16:$C$20&gt;=E9787),SRP!$D$16:$D$20)*(G9787/100)*(E9787/1000)),
IF(C9787="Ready to Drink",
SUM(LOOKUP(2,1/(SRP!$B$11:$B$15&lt;=E9787)/(SRP!$C$11:$C$15&gt;=E9787),SRP!$D$11:$D$15)*(G9787/100)*(E9787/1000)),
0)))))),2)</f>
        <v>0</v>
      </c>
      <c r="L9787" s="173" t="str">
        <f t="shared" si="152"/>
        <v/>
      </c>
      <c r="M9787" s="154" t="e">
        <f>VLOOKUP(L9787,'Slope %'!C:D,2,0)</f>
        <v>#N/A</v>
      </c>
    </row>
    <row r="9788" spans="11:13" x14ac:dyDescent="0.25">
      <c r="K9788" s="154" cm="1">
        <f t="array" ref="K9788">ROUND(
IF(C9788="Beer",
SUM(LOOKUP(2,1/(SRP!$B$8:$B$10&lt;=E9788)/(SRP!$C$8:$C$10&gt;=E9788),SRP!$D$8:$D$10)*(G9788/100)*(E9788/1000)),
IF(C9788="Spirits",
SUM(LOOKUP(2,1/(SRP!$B$2:$B$7&lt;=E9788)/(SRP!$C$2:$C$7&gt;=E9788),SRP!$D$2:$D$7)*(G9788/100)*(E9788/1000)),
IF(AND(C9788="Wine",D9788="Fortified Wines"),
SUM(LOOKUP(2,1/(SRP!$B$26:$B$29&lt;=E9788)/(SRP!$C$26:$C$29&gt;=E9788),SRP!$D$26:$D$29)*(G9788/100)*(E9788/1000)),
IF(C9788="Wine",
SUM(LOOKUP(2,1/(SRP!$B$21:$B$25&lt;=E9788)/(SRP!$C$21:$C$25&gt;=E9788),SRP!$D$21:$D$25)*(G9788/100)*(E9788/1000)),
IF(AND(C9788="Ready to Drink",D9788="RTD-One Pour Cocktail&gt;7%&lt;=14.5"),
SUM(LOOKUP(2,1/(SRP!$B$16:$B$20&lt;=E9788)/(SRP!$C$16:$C$20&gt;=E9788),SRP!$D$16:$D$20)*(G9788/100)*(E9788/1000)),
IF(C9788="Ready to Drink",
SUM(LOOKUP(2,1/(SRP!$B$11:$B$15&lt;=E9788)/(SRP!$C$11:$C$15&gt;=E9788),SRP!$D$11:$D$15)*(G9788/100)*(E9788/1000)),
0)))))),2)</f>
        <v>0</v>
      </c>
      <c r="L9788" s="173" t="str">
        <f t="shared" si="152"/>
        <v/>
      </c>
      <c r="M9788" s="154" t="e">
        <f>VLOOKUP(L9788,'Slope %'!C:D,2,0)</f>
        <v>#N/A</v>
      </c>
    </row>
    <row r="9789" spans="11:13" x14ac:dyDescent="0.25">
      <c r="K9789" s="154" cm="1">
        <f t="array" ref="K9789">ROUND(
IF(C9789="Beer",
SUM(LOOKUP(2,1/(SRP!$B$8:$B$10&lt;=E9789)/(SRP!$C$8:$C$10&gt;=E9789),SRP!$D$8:$D$10)*(G9789/100)*(E9789/1000)),
IF(C9789="Spirits",
SUM(LOOKUP(2,1/(SRP!$B$2:$B$7&lt;=E9789)/(SRP!$C$2:$C$7&gt;=E9789),SRP!$D$2:$D$7)*(G9789/100)*(E9789/1000)),
IF(AND(C9789="Wine",D9789="Fortified Wines"),
SUM(LOOKUP(2,1/(SRP!$B$26:$B$29&lt;=E9789)/(SRP!$C$26:$C$29&gt;=E9789),SRP!$D$26:$D$29)*(G9789/100)*(E9789/1000)),
IF(C9789="Wine",
SUM(LOOKUP(2,1/(SRP!$B$21:$B$25&lt;=E9789)/(SRP!$C$21:$C$25&gt;=E9789),SRP!$D$21:$D$25)*(G9789/100)*(E9789/1000)),
IF(AND(C9789="Ready to Drink",D9789="RTD-One Pour Cocktail&gt;7%&lt;=14.5"),
SUM(LOOKUP(2,1/(SRP!$B$16:$B$20&lt;=E9789)/(SRP!$C$16:$C$20&gt;=E9789),SRP!$D$16:$D$20)*(G9789/100)*(E9789/1000)),
IF(C9789="Ready to Drink",
SUM(LOOKUP(2,1/(SRP!$B$11:$B$15&lt;=E9789)/(SRP!$C$11:$C$15&gt;=E9789),SRP!$D$11:$D$15)*(G9789/100)*(E9789/1000)),
0)))))),2)</f>
        <v>0</v>
      </c>
      <c r="L9789" s="173" t="str">
        <f t="shared" si="152"/>
        <v/>
      </c>
      <c r="M9789" s="154" t="e">
        <f>VLOOKUP(L9789,'Slope %'!C:D,2,0)</f>
        <v>#N/A</v>
      </c>
    </row>
    <row r="9790" spans="11:13" x14ac:dyDescent="0.25">
      <c r="K9790" s="154" cm="1">
        <f t="array" ref="K9790">ROUND(
IF(C9790="Beer",
SUM(LOOKUP(2,1/(SRP!$B$8:$B$10&lt;=E9790)/(SRP!$C$8:$C$10&gt;=E9790),SRP!$D$8:$D$10)*(G9790/100)*(E9790/1000)),
IF(C9790="Spirits",
SUM(LOOKUP(2,1/(SRP!$B$2:$B$7&lt;=E9790)/(SRP!$C$2:$C$7&gt;=E9790),SRP!$D$2:$D$7)*(G9790/100)*(E9790/1000)),
IF(AND(C9790="Wine",D9790="Fortified Wines"),
SUM(LOOKUP(2,1/(SRP!$B$26:$B$29&lt;=E9790)/(SRP!$C$26:$C$29&gt;=E9790),SRP!$D$26:$D$29)*(G9790/100)*(E9790/1000)),
IF(C9790="Wine",
SUM(LOOKUP(2,1/(SRP!$B$21:$B$25&lt;=E9790)/(SRP!$C$21:$C$25&gt;=E9790),SRP!$D$21:$D$25)*(G9790/100)*(E9790/1000)),
IF(AND(C9790="Ready to Drink",D9790="RTD-One Pour Cocktail&gt;7%&lt;=14.5"),
SUM(LOOKUP(2,1/(SRP!$B$16:$B$20&lt;=E9790)/(SRP!$C$16:$C$20&gt;=E9790),SRP!$D$16:$D$20)*(G9790/100)*(E9790/1000)),
IF(C9790="Ready to Drink",
SUM(LOOKUP(2,1/(SRP!$B$11:$B$15&lt;=E9790)/(SRP!$C$11:$C$15&gt;=E9790),SRP!$D$11:$D$15)*(G9790/100)*(E9790/1000)),
0)))))),2)</f>
        <v>0</v>
      </c>
      <c r="L9790" s="173" t="str">
        <f t="shared" si="152"/>
        <v/>
      </c>
      <c r="M9790" s="154" t="e">
        <f>VLOOKUP(L9790,'Slope %'!C:D,2,0)</f>
        <v>#N/A</v>
      </c>
    </row>
    <row r="9791" spans="11:13" x14ac:dyDescent="0.25">
      <c r="K9791" s="154" cm="1">
        <f t="array" ref="K9791">ROUND(
IF(C9791="Beer",
SUM(LOOKUP(2,1/(SRP!$B$8:$B$10&lt;=E9791)/(SRP!$C$8:$C$10&gt;=E9791),SRP!$D$8:$D$10)*(G9791/100)*(E9791/1000)),
IF(C9791="Spirits",
SUM(LOOKUP(2,1/(SRP!$B$2:$B$7&lt;=E9791)/(SRP!$C$2:$C$7&gt;=E9791),SRP!$D$2:$D$7)*(G9791/100)*(E9791/1000)),
IF(AND(C9791="Wine",D9791="Fortified Wines"),
SUM(LOOKUP(2,1/(SRP!$B$26:$B$29&lt;=E9791)/(SRP!$C$26:$C$29&gt;=E9791),SRP!$D$26:$D$29)*(G9791/100)*(E9791/1000)),
IF(C9791="Wine",
SUM(LOOKUP(2,1/(SRP!$B$21:$B$25&lt;=E9791)/(SRP!$C$21:$C$25&gt;=E9791),SRP!$D$21:$D$25)*(G9791/100)*(E9791/1000)),
IF(AND(C9791="Ready to Drink",D9791="RTD-One Pour Cocktail&gt;7%&lt;=14.5"),
SUM(LOOKUP(2,1/(SRP!$B$16:$B$20&lt;=E9791)/(SRP!$C$16:$C$20&gt;=E9791),SRP!$D$16:$D$20)*(G9791/100)*(E9791/1000)),
IF(C9791="Ready to Drink",
SUM(LOOKUP(2,1/(SRP!$B$11:$B$15&lt;=E9791)/(SRP!$C$11:$C$15&gt;=E9791),SRP!$D$11:$D$15)*(G9791/100)*(E9791/1000)),
0)))))),2)</f>
        <v>0</v>
      </c>
      <c r="L9791" s="173" t="str">
        <f t="shared" si="152"/>
        <v/>
      </c>
      <c r="M9791" s="154" t="e">
        <f>VLOOKUP(L9791,'Slope %'!C:D,2,0)</f>
        <v>#N/A</v>
      </c>
    </row>
    <row r="9792" spans="11:13" x14ac:dyDescent="0.25">
      <c r="K9792" s="154" cm="1">
        <f t="array" ref="K9792">ROUND(
IF(C9792="Beer",
SUM(LOOKUP(2,1/(SRP!$B$8:$B$10&lt;=E9792)/(SRP!$C$8:$C$10&gt;=E9792),SRP!$D$8:$D$10)*(G9792/100)*(E9792/1000)),
IF(C9792="Spirits",
SUM(LOOKUP(2,1/(SRP!$B$2:$B$7&lt;=E9792)/(SRP!$C$2:$C$7&gt;=E9792),SRP!$D$2:$D$7)*(G9792/100)*(E9792/1000)),
IF(AND(C9792="Wine",D9792="Fortified Wines"),
SUM(LOOKUP(2,1/(SRP!$B$26:$B$29&lt;=E9792)/(SRP!$C$26:$C$29&gt;=E9792),SRP!$D$26:$D$29)*(G9792/100)*(E9792/1000)),
IF(C9792="Wine",
SUM(LOOKUP(2,1/(SRP!$B$21:$B$25&lt;=E9792)/(SRP!$C$21:$C$25&gt;=E9792),SRP!$D$21:$D$25)*(G9792/100)*(E9792/1000)),
IF(AND(C9792="Ready to Drink",D9792="RTD-One Pour Cocktail&gt;7%&lt;=14.5"),
SUM(LOOKUP(2,1/(SRP!$B$16:$B$20&lt;=E9792)/(SRP!$C$16:$C$20&gt;=E9792),SRP!$D$16:$D$20)*(G9792/100)*(E9792/1000)),
IF(C9792="Ready to Drink",
SUM(LOOKUP(2,1/(SRP!$B$11:$B$15&lt;=E9792)/(SRP!$C$11:$C$15&gt;=E9792),SRP!$D$11:$D$15)*(G9792/100)*(E9792/1000)),
0)))))),2)</f>
        <v>0</v>
      </c>
      <c r="L9792" s="173" t="str">
        <f t="shared" si="152"/>
        <v/>
      </c>
      <c r="M9792" s="154" t="e">
        <f>VLOOKUP(L9792,'Slope %'!C:D,2,0)</f>
        <v>#N/A</v>
      </c>
    </row>
    <row r="9793" spans="11:13" x14ac:dyDescent="0.25">
      <c r="K9793" s="154" cm="1">
        <f t="array" ref="K9793">ROUND(
IF(C9793="Beer",
SUM(LOOKUP(2,1/(SRP!$B$8:$B$10&lt;=E9793)/(SRP!$C$8:$C$10&gt;=E9793),SRP!$D$8:$D$10)*(G9793/100)*(E9793/1000)),
IF(C9793="Spirits",
SUM(LOOKUP(2,1/(SRP!$B$2:$B$7&lt;=E9793)/(SRP!$C$2:$C$7&gt;=E9793),SRP!$D$2:$D$7)*(G9793/100)*(E9793/1000)),
IF(AND(C9793="Wine",D9793="Fortified Wines"),
SUM(LOOKUP(2,1/(SRP!$B$26:$B$29&lt;=E9793)/(SRP!$C$26:$C$29&gt;=E9793),SRP!$D$26:$D$29)*(G9793/100)*(E9793/1000)),
IF(C9793="Wine",
SUM(LOOKUP(2,1/(SRP!$B$21:$B$25&lt;=E9793)/(SRP!$C$21:$C$25&gt;=E9793),SRP!$D$21:$D$25)*(G9793/100)*(E9793/1000)),
IF(AND(C9793="Ready to Drink",D9793="RTD-One Pour Cocktail&gt;7%&lt;=14.5"),
SUM(LOOKUP(2,1/(SRP!$B$16:$B$20&lt;=E9793)/(SRP!$C$16:$C$20&gt;=E9793),SRP!$D$16:$D$20)*(G9793/100)*(E9793/1000)),
IF(C9793="Ready to Drink",
SUM(LOOKUP(2,1/(SRP!$B$11:$B$15&lt;=E9793)/(SRP!$C$11:$C$15&gt;=E9793),SRP!$D$11:$D$15)*(G9793/100)*(E9793/1000)),
0)))))),2)</f>
        <v>0</v>
      </c>
      <c r="L9793" s="173" t="str">
        <f t="shared" si="152"/>
        <v/>
      </c>
      <c r="M9793" s="154" t="e">
        <f>VLOOKUP(L9793,'Slope %'!C:D,2,0)</f>
        <v>#N/A</v>
      </c>
    </row>
    <row r="9794" spans="11:13" x14ac:dyDescent="0.25">
      <c r="K9794" s="154" cm="1">
        <f t="array" ref="K9794">ROUND(
IF(C9794="Beer",
SUM(LOOKUP(2,1/(SRP!$B$8:$B$10&lt;=E9794)/(SRP!$C$8:$C$10&gt;=E9794),SRP!$D$8:$D$10)*(G9794/100)*(E9794/1000)),
IF(C9794="Spirits",
SUM(LOOKUP(2,1/(SRP!$B$2:$B$7&lt;=E9794)/(SRP!$C$2:$C$7&gt;=E9794),SRP!$D$2:$D$7)*(G9794/100)*(E9794/1000)),
IF(AND(C9794="Wine",D9794="Fortified Wines"),
SUM(LOOKUP(2,1/(SRP!$B$26:$B$29&lt;=E9794)/(SRP!$C$26:$C$29&gt;=E9794),SRP!$D$26:$D$29)*(G9794/100)*(E9794/1000)),
IF(C9794="Wine",
SUM(LOOKUP(2,1/(SRP!$B$21:$B$25&lt;=E9794)/(SRP!$C$21:$C$25&gt;=E9794),SRP!$D$21:$D$25)*(G9794/100)*(E9794/1000)),
IF(AND(C9794="Ready to Drink",D9794="RTD-One Pour Cocktail&gt;7%&lt;=14.5"),
SUM(LOOKUP(2,1/(SRP!$B$16:$B$20&lt;=E9794)/(SRP!$C$16:$C$20&gt;=E9794),SRP!$D$16:$D$20)*(G9794/100)*(E9794/1000)),
IF(C9794="Ready to Drink",
SUM(LOOKUP(2,1/(SRP!$B$11:$B$15&lt;=E9794)/(SRP!$C$11:$C$15&gt;=E9794),SRP!$D$11:$D$15)*(G9794/100)*(E9794/1000)),
0)))))),2)</f>
        <v>0</v>
      </c>
      <c r="L9794" s="173" t="str">
        <f t="shared" si="152"/>
        <v/>
      </c>
      <c r="M9794" s="154" t="e">
        <f>VLOOKUP(L9794,'Slope %'!C:D,2,0)</f>
        <v>#N/A</v>
      </c>
    </row>
    <row r="9795" spans="11:13" x14ac:dyDescent="0.25">
      <c r="K9795" s="154" cm="1">
        <f t="array" ref="K9795">ROUND(
IF(C9795="Beer",
SUM(LOOKUP(2,1/(SRP!$B$8:$B$10&lt;=E9795)/(SRP!$C$8:$C$10&gt;=E9795),SRP!$D$8:$D$10)*(G9795/100)*(E9795/1000)),
IF(C9795="Spirits",
SUM(LOOKUP(2,1/(SRP!$B$2:$B$7&lt;=E9795)/(SRP!$C$2:$C$7&gt;=E9795),SRP!$D$2:$D$7)*(G9795/100)*(E9795/1000)),
IF(AND(C9795="Wine",D9795="Fortified Wines"),
SUM(LOOKUP(2,1/(SRP!$B$26:$B$29&lt;=E9795)/(SRP!$C$26:$C$29&gt;=E9795),SRP!$D$26:$D$29)*(G9795/100)*(E9795/1000)),
IF(C9795="Wine",
SUM(LOOKUP(2,1/(SRP!$B$21:$B$25&lt;=E9795)/(SRP!$C$21:$C$25&gt;=E9795),SRP!$D$21:$D$25)*(G9795/100)*(E9795/1000)),
IF(AND(C9795="Ready to Drink",D9795="RTD-One Pour Cocktail&gt;7%&lt;=14.5"),
SUM(LOOKUP(2,1/(SRP!$B$16:$B$20&lt;=E9795)/(SRP!$C$16:$C$20&gt;=E9795),SRP!$D$16:$D$20)*(G9795/100)*(E9795/1000)),
IF(C9795="Ready to Drink",
SUM(LOOKUP(2,1/(SRP!$B$11:$B$15&lt;=E9795)/(SRP!$C$11:$C$15&gt;=E9795),SRP!$D$11:$D$15)*(G9795/100)*(E9795/1000)),
0)))))),2)</f>
        <v>0</v>
      </c>
      <c r="L9795" s="173" t="str">
        <f t="shared" ref="L9795:L9858" si="153">(_xlfn.CONCAT(C9795,E9795))</f>
        <v/>
      </c>
      <c r="M9795" s="154" t="e">
        <f>VLOOKUP(L9795,'Slope %'!C:D,2,0)</f>
        <v>#N/A</v>
      </c>
    </row>
    <row r="9796" spans="11:13" x14ac:dyDescent="0.25">
      <c r="K9796" s="154" cm="1">
        <f t="array" ref="K9796">ROUND(
IF(C9796="Beer",
SUM(LOOKUP(2,1/(SRP!$B$8:$B$10&lt;=E9796)/(SRP!$C$8:$C$10&gt;=E9796),SRP!$D$8:$D$10)*(G9796/100)*(E9796/1000)),
IF(C9796="Spirits",
SUM(LOOKUP(2,1/(SRP!$B$2:$B$7&lt;=E9796)/(SRP!$C$2:$C$7&gt;=E9796),SRP!$D$2:$D$7)*(G9796/100)*(E9796/1000)),
IF(AND(C9796="Wine",D9796="Fortified Wines"),
SUM(LOOKUP(2,1/(SRP!$B$26:$B$29&lt;=E9796)/(SRP!$C$26:$C$29&gt;=E9796),SRP!$D$26:$D$29)*(G9796/100)*(E9796/1000)),
IF(C9796="Wine",
SUM(LOOKUP(2,1/(SRP!$B$21:$B$25&lt;=E9796)/(SRP!$C$21:$C$25&gt;=E9796),SRP!$D$21:$D$25)*(G9796/100)*(E9796/1000)),
IF(AND(C9796="Ready to Drink",D9796="RTD-One Pour Cocktail&gt;7%&lt;=14.5"),
SUM(LOOKUP(2,1/(SRP!$B$16:$B$20&lt;=E9796)/(SRP!$C$16:$C$20&gt;=E9796),SRP!$D$16:$D$20)*(G9796/100)*(E9796/1000)),
IF(C9796="Ready to Drink",
SUM(LOOKUP(2,1/(SRP!$B$11:$B$15&lt;=E9796)/(SRP!$C$11:$C$15&gt;=E9796),SRP!$D$11:$D$15)*(G9796/100)*(E9796/1000)),
0)))))),2)</f>
        <v>0</v>
      </c>
      <c r="L9796" s="173" t="str">
        <f t="shared" si="153"/>
        <v/>
      </c>
      <c r="M9796" s="154" t="e">
        <f>VLOOKUP(L9796,'Slope %'!C:D,2,0)</f>
        <v>#N/A</v>
      </c>
    </row>
    <row r="9797" spans="11:13" x14ac:dyDescent="0.25">
      <c r="K9797" s="154" cm="1">
        <f t="array" ref="K9797">ROUND(
IF(C9797="Beer",
SUM(LOOKUP(2,1/(SRP!$B$8:$B$10&lt;=E9797)/(SRP!$C$8:$C$10&gt;=E9797),SRP!$D$8:$D$10)*(G9797/100)*(E9797/1000)),
IF(C9797="Spirits",
SUM(LOOKUP(2,1/(SRP!$B$2:$B$7&lt;=E9797)/(SRP!$C$2:$C$7&gt;=E9797),SRP!$D$2:$D$7)*(G9797/100)*(E9797/1000)),
IF(AND(C9797="Wine",D9797="Fortified Wines"),
SUM(LOOKUP(2,1/(SRP!$B$26:$B$29&lt;=E9797)/(SRP!$C$26:$C$29&gt;=E9797),SRP!$D$26:$D$29)*(G9797/100)*(E9797/1000)),
IF(C9797="Wine",
SUM(LOOKUP(2,1/(SRP!$B$21:$B$25&lt;=E9797)/(SRP!$C$21:$C$25&gt;=E9797),SRP!$D$21:$D$25)*(G9797/100)*(E9797/1000)),
IF(AND(C9797="Ready to Drink",D9797="RTD-One Pour Cocktail&gt;7%&lt;=14.5"),
SUM(LOOKUP(2,1/(SRP!$B$16:$B$20&lt;=E9797)/(SRP!$C$16:$C$20&gt;=E9797),SRP!$D$16:$D$20)*(G9797/100)*(E9797/1000)),
IF(C9797="Ready to Drink",
SUM(LOOKUP(2,1/(SRP!$B$11:$B$15&lt;=E9797)/(SRP!$C$11:$C$15&gt;=E9797),SRP!$D$11:$D$15)*(G9797/100)*(E9797/1000)),
0)))))),2)</f>
        <v>0</v>
      </c>
      <c r="L9797" s="173" t="str">
        <f t="shared" si="153"/>
        <v/>
      </c>
      <c r="M9797" s="154" t="e">
        <f>VLOOKUP(L9797,'Slope %'!C:D,2,0)</f>
        <v>#N/A</v>
      </c>
    </row>
    <row r="9798" spans="11:13" x14ac:dyDescent="0.25">
      <c r="K9798" s="154" cm="1">
        <f t="array" ref="K9798">ROUND(
IF(C9798="Beer",
SUM(LOOKUP(2,1/(SRP!$B$8:$B$10&lt;=E9798)/(SRP!$C$8:$C$10&gt;=E9798),SRP!$D$8:$D$10)*(G9798/100)*(E9798/1000)),
IF(C9798="Spirits",
SUM(LOOKUP(2,1/(SRP!$B$2:$B$7&lt;=E9798)/(SRP!$C$2:$C$7&gt;=E9798),SRP!$D$2:$D$7)*(G9798/100)*(E9798/1000)),
IF(AND(C9798="Wine",D9798="Fortified Wines"),
SUM(LOOKUP(2,1/(SRP!$B$26:$B$29&lt;=E9798)/(SRP!$C$26:$C$29&gt;=E9798),SRP!$D$26:$D$29)*(G9798/100)*(E9798/1000)),
IF(C9798="Wine",
SUM(LOOKUP(2,1/(SRP!$B$21:$B$25&lt;=E9798)/(SRP!$C$21:$C$25&gt;=E9798),SRP!$D$21:$D$25)*(G9798/100)*(E9798/1000)),
IF(AND(C9798="Ready to Drink",D9798="RTD-One Pour Cocktail&gt;7%&lt;=14.5"),
SUM(LOOKUP(2,1/(SRP!$B$16:$B$20&lt;=E9798)/(SRP!$C$16:$C$20&gt;=E9798),SRP!$D$16:$D$20)*(G9798/100)*(E9798/1000)),
IF(C9798="Ready to Drink",
SUM(LOOKUP(2,1/(SRP!$B$11:$B$15&lt;=E9798)/(SRP!$C$11:$C$15&gt;=E9798),SRP!$D$11:$D$15)*(G9798/100)*(E9798/1000)),
0)))))),2)</f>
        <v>0</v>
      </c>
      <c r="L9798" s="173" t="str">
        <f t="shared" si="153"/>
        <v/>
      </c>
      <c r="M9798" s="154" t="e">
        <f>VLOOKUP(L9798,'Slope %'!C:D,2,0)</f>
        <v>#N/A</v>
      </c>
    </row>
    <row r="9799" spans="11:13" x14ac:dyDescent="0.25">
      <c r="K9799" s="154" cm="1">
        <f t="array" ref="K9799">ROUND(
IF(C9799="Beer",
SUM(LOOKUP(2,1/(SRP!$B$8:$B$10&lt;=E9799)/(SRP!$C$8:$C$10&gt;=E9799),SRP!$D$8:$D$10)*(G9799/100)*(E9799/1000)),
IF(C9799="Spirits",
SUM(LOOKUP(2,1/(SRP!$B$2:$B$7&lt;=E9799)/(SRP!$C$2:$C$7&gt;=E9799),SRP!$D$2:$D$7)*(G9799/100)*(E9799/1000)),
IF(AND(C9799="Wine",D9799="Fortified Wines"),
SUM(LOOKUP(2,1/(SRP!$B$26:$B$29&lt;=E9799)/(SRP!$C$26:$C$29&gt;=E9799),SRP!$D$26:$D$29)*(G9799/100)*(E9799/1000)),
IF(C9799="Wine",
SUM(LOOKUP(2,1/(SRP!$B$21:$B$25&lt;=E9799)/(SRP!$C$21:$C$25&gt;=E9799),SRP!$D$21:$D$25)*(G9799/100)*(E9799/1000)),
IF(AND(C9799="Ready to Drink",D9799="RTD-One Pour Cocktail&gt;7%&lt;=14.5"),
SUM(LOOKUP(2,1/(SRP!$B$16:$B$20&lt;=E9799)/(SRP!$C$16:$C$20&gt;=E9799),SRP!$D$16:$D$20)*(G9799/100)*(E9799/1000)),
IF(C9799="Ready to Drink",
SUM(LOOKUP(2,1/(SRP!$B$11:$B$15&lt;=E9799)/(SRP!$C$11:$C$15&gt;=E9799),SRP!$D$11:$D$15)*(G9799/100)*(E9799/1000)),
0)))))),2)</f>
        <v>0</v>
      </c>
      <c r="L9799" s="173" t="str">
        <f t="shared" si="153"/>
        <v/>
      </c>
      <c r="M9799" s="154" t="e">
        <f>VLOOKUP(L9799,'Slope %'!C:D,2,0)</f>
        <v>#N/A</v>
      </c>
    </row>
    <row r="9800" spans="11:13" x14ac:dyDescent="0.25">
      <c r="K9800" s="154" cm="1">
        <f t="array" ref="K9800">ROUND(
IF(C9800="Beer",
SUM(LOOKUP(2,1/(SRP!$B$8:$B$10&lt;=E9800)/(SRP!$C$8:$C$10&gt;=E9800),SRP!$D$8:$D$10)*(G9800/100)*(E9800/1000)),
IF(C9800="Spirits",
SUM(LOOKUP(2,1/(SRP!$B$2:$B$7&lt;=E9800)/(SRP!$C$2:$C$7&gt;=E9800),SRP!$D$2:$D$7)*(G9800/100)*(E9800/1000)),
IF(AND(C9800="Wine",D9800="Fortified Wines"),
SUM(LOOKUP(2,1/(SRP!$B$26:$B$29&lt;=E9800)/(SRP!$C$26:$C$29&gt;=E9800),SRP!$D$26:$D$29)*(G9800/100)*(E9800/1000)),
IF(C9800="Wine",
SUM(LOOKUP(2,1/(SRP!$B$21:$B$25&lt;=E9800)/(SRP!$C$21:$C$25&gt;=E9800),SRP!$D$21:$D$25)*(G9800/100)*(E9800/1000)),
IF(AND(C9800="Ready to Drink",D9800="RTD-One Pour Cocktail&gt;7%&lt;=14.5"),
SUM(LOOKUP(2,1/(SRP!$B$16:$B$20&lt;=E9800)/(SRP!$C$16:$C$20&gt;=E9800),SRP!$D$16:$D$20)*(G9800/100)*(E9800/1000)),
IF(C9800="Ready to Drink",
SUM(LOOKUP(2,1/(SRP!$B$11:$B$15&lt;=E9800)/(SRP!$C$11:$C$15&gt;=E9800),SRP!$D$11:$D$15)*(G9800/100)*(E9800/1000)),
0)))))),2)</f>
        <v>0</v>
      </c>
      <c r="L9800" s="173" t="str">
        <f t="shared" si="153"/>
        <v/>
      </c>
      <c r="M9800" s="154" t="e">
        <f>VLOOKUP(L9800,'Slope %'!C:D,2,0)</f>
        <v>#N/A</v>
      </c>
    </row>
    <row r="9801" spans="11:13" x14ac:dyDescent="0.25">
      <c r="K9801" s="154" cm="1">
        <f t="array" ref="K9801">ROUND(
IF(C9801="Beer",
SUM(LOOKUP(2,1/(SRP!$B$8:$B$10&lt;=E9801)/(SRP!$C$8:$C$10&gt;=E9801),SRP!$D$8:$D$10)*(G9801/100)*(E9801/1000)),
IF(C9801="Spirits",
SUM(LOOKUP(2,1/(SRP!$B$2:$B$7&lt;=E9801)/(SRP!$C$2:$C$7&gt;=E9801),SRP!$D$2:$D$7)*(G9801/100)*(E9801/1000)),
IF(AND(C9801="Wine",D9801="Fortified Wines"),
SUM(LOOKUP(2,1/(SRP!$B$26:$B$29&lt;=E9801)/(SRP!$C$26:$C$29&gt;=E9801),SRP!$D$26:$D$29)*(G9801/100)*(E9801/1000)),
IF(C9801="Wine",
SUM(LOOKUP(2,1/(SRP!$B$21:$B$25&lt;=E9801)/(SRP!$C$21:$C$25&gt;=E9801),SRP!$D$21:$D$25)*(G9801/100)*(E9801/1000)),
IF(AND(C9801="Ready to Drink",D9801="RTD-One Pour Cocktail&gt;7%&lt;=14.5"),
SUM(LOOKUP(2,1/(SRP!$B$16:$B$20&lt;=E9801)/(SRP!$C$16:$C$20&gt;=E9801),SRP!$D$16:$D$20)*(G9801/100)*(E9801/1000)),
IF(C9801="Ready to Drink",
SUM(LOOKUP(2,1/(SRP!$B$11:$B$15&lt;=E9801)/(SRP!$C$11:$C$15&gt;=E9801),SRP!$D$11:$D$15)*(G9801/100)*(E9801/1000)),
0)))))),2)</f>
        <v>0</v>
      </c>
      <c r="L9801" s="173" t="str">
        <f t="shared" si="153"/>
        <v/>
      </c>
      <c r="M9801" s="154" t="e">
        <f>VLOOKUP(L9801,'Slope %'!C:D,2,0)</f>
        <v>#N/A</v>
      </c>
    </row>
    <row r="9802" spans="11:13" x14ac:dyDescent="0.25">
      <c r="K9802" s="154" cm="1">
        <f t="array" ref="K9802">ROUND(
IF(C9802="Beer",
SUM(LOOKUP(2,1/(SRP!$B$8:$B$10&lt;=E9802)/(SRP!$C$8:$C$10&gt;=E9802),SRP!$D$8:$D$10)*(G9802/100)*(E9802/1000)),
IF(C9802="Spirits",
SUM(LOOKUP(2,1/(SRP!$B$2:$B$7&lt;=E9802)/(SRP!$C$2:$C$7&gt;=E9802),SRP!$D$2:$D$7)*(G9802/100)*(E9802/1000)),
IF(AND(C9802="Wine",D9802="Fortified Wines"),
SUM(LOOKUP(2,1/(SRP!$B$26:$B$29&lt;=E9802)/(SRP!$C$26:$C$29&gt;=E9802),SRP!$D$26:$D$29)*(G9802/100)*(E9802/1000)),
IF(C9802="Wine",
SUM(LOOKUP(2,1/(SRP!$B$21:$B$25&lt;=E9802)/(SRP!$C$21:$C$25&gt;=E9802),SRP!$D$21:$D$25)*(G9802/100)*(E9802/1000)),
IF(AND(C9802="Ready to Drink",D9802="RTD-One Pour Cocktail&gt;7%&lt;=14.5"),
SUM(LOOKUP(2,1/(SRP!$B$16:$B$20&lt;=E9802)/(SRP!$C$16:$C$20&gt;=E9802),SRP!$D$16:$D$20)*(G9802/100)*(E9802/1000)),
IF(C9802="Ready to Drink",
SUM(LOOKUP(2,1/(SRP!$B$11:$B$15&lt;=E9802)/(SRP!$C$11:$C$15&gt;=E9802),SRP!$D$11:$D$15)*(G9802/100)*(E9802/1000)),
0)))))),2)</f>
        <v>0</v>
      </c>
      <c r="L9802" s="173" t="str">
        <f t="shared" si="153"/>
        <v/>
      </c>
      <c r="M9802" s="154" t="e">
        <f>VLOOKUP(L9802,'Slope %'!C:D,2,0)</f>
        <v>#N/A</v>
      </c>
    </row>
    <row r="9803" spans="11:13" x14ac:dyDescent="0.25">
      <c r="K9803" s="154" cm="1">
        <f t="array" ref="K9803">ROUND(
IF(C9803="Beer",
SUM(LOOKUP(2,1/(SRP!$B$8:$B$10&lt;=E9803)/(SRP!$C$8:$C$10&gt;=E9803),SRP!$D$8:$D$10)*(G9803/100)*(E9803/1000)),
IF(C9803="Spirits",
SUM(LOOKUP(2,1/(SRP!$B$2:$B$7&lt;=E9803)/(SRP!$C$2:$C$7&gt;=E9803),SRP!$D$2:$D$7)*(G9803/100)*(E9803/1000)),
IF(AND(C9803="Wine",D9803="Fortified Wines"),
SUM(LOOKUP(2,1/(SRP!$B$26:$B$29&lt;=E9803)/(SRP!$C$26:$C$29&gt;=E9803),SRP!$D$26:$D$29)*(G9803/100)*(E9803/1000)),
IF(C9803="Wine",
SUM(LOOKUP(2,1/(SRP!$B$21:$B$25&lt;=E9803)/(SRP!$C$21:$C$25&gt;=E9803),SRP!$D$21:$D$25)*(G9803/100)*(E9803/1000)),
IF(AND(C9803="Ready to Drink",D9803="RTD-One Pour Cocktail&gt;7%&lt;=14.5"),
SUM(LOOKUP(2,1/(SRP!$B$16:$B$20&lt;=E9803)/(SRP!$C$16:$C$20&gt;=E9803),SRP!$D$16:$D$20)*(G9803/100)*(E9803/1000)),
IF(C9803="Ready to Drink",
SUM(LOOKUP(2,1/(SRP!$B$11:$B$15&lt;=E9803)/(SRP!$C$11:$C$15&gt;=E9803),SRP!$D$11:$D$15)*(G9803/100)*(E9803/1000)),
0)))))),2)</f>
        <v>0</v>
      </c>
      <c r="L9803" s="173" t="str">
        <f t="shared" si="153"/>
        <v/>
      </c>
      <c r="M9803" s="154" t="e">
        <f>VLOOKUP(L9803,'Slope %'!C:D,2,0)</f>
        <v>#N/A</v>
      </c>
    </row>
    <row r="9804" spans="11:13" x14ac:dyDescent="0.25">
      <c r="K9804" s="154" cm="1">
        <f t="array" ref="K9804">ROUND(
IF(C9804="Beer",
SUM(LOOKUP(2,1/(SRP!$B$8:$B$10&lt;=E9804)/(SRP!$C$8:$C$10&gt;=E9804),SRP!$D$8:$D$10)*(G9804/100)*(E9804/1000)),
IF(C9804="Spirits",
SUM(LOOKUP(2,1/(SRP!$B$2:$B$7&lt;=E9804)/(SRP!$C$2:$C$7&gt;=E9804),SRP!$D$2:$D$7)*(G9804/100)*(E9804/1000)),
IF(AND(C9804="Wine",D9804="Fortified Wines"),
SUM(LOOKUP(2,1/(SRP!$B$26:$B$29&lt;=E9804)/(SRP!$C$26:$C$29&gt;=E9804),SRP!$D$26:$D$29)*(G9804/100)*(E9804/1000)),
IF(C9804="Wine",
SUM(LOOKUP(2,1/(SRP!$B$21:$B$25&lt;=E9804)/(SRP!$C$21:$C$25&gt;=E9804),SRP!$D$21:$D$25)*(G9804/100)*(E9804/1000)),
IF(AND(C9804="Ready to Drink",D9804="RTD-One Pour Cocktail&gt;7%&lt;=14.5"),
SUM(LOOKUP(2,1/(SRP!$B$16:$B$20&lt;=E9804)/(SRP!$C$16:$C$20&gt;=E9804),SRP!$D$16:$D$20)*(G9804/100)*(E9804/1000)),
IF(C9804="Ready to Drink",
SUM(LOOKUP(2,1/(SRP!$B$11:$B$15&lt;=E9804)/(SRP!$C$11:$C$15&gt;=E9804),SRP!$D$11:$D$15)*(G9804/100)*(E9804/1000)),
0)))))),2)</f>
        <v>0</v>
      </c>
      <c r="L9804" s="173" t="str">
        <f t="shared" si="153"/>
        <v/>
      </c>
      <c r="M9804" s="154" t="e">
        <f>VLOOKUP(L9804,'Slope %'!C:D,2,0)</f>
        <v>#N/A</v>
      </c>
    </row>
    <row r="9805" spans="11:13" x14ac:dyDescent="0.25">
      <c r="K9805" s="154" cm="1">
        <f t="array" ref="K9805">ROUND(
IF(C9805="Beer",
SUM(LOOKUP(2,1/(SRP!$B$8:$B$10&lt;=E9805)/(SRP!$C$8:$C$10&gt;=E9805),SRP!$D$8:$D$10)*(G9805/100)*(E9805/1000)),
IF(C9805="Spirits",
SUM(LOOKUP(2,1/(SRP!$B$2:$B$7&lt;=E9805)/(SRP!$C$2:$C$7&gt;=E9805),SRP!$D$2:$D$7)*(G9805/100)*(E9805/1000)),
IF(AND(C9805="Wine",D9805="Fortified Wines"),
SUM(LOOKUP(2,1/(SRP!$B$26:$B$29&lt;=E9805)/(SRP!$C$26:$C$29&gt;=E9805),SRP!$D$26:$D$29)*(G9805/100)*(E9805/1000)),
IF(C9805="Wine",
SUM(LOOKUP(2,1/(SRP!$B$21:$B$25&lt;=E9805)/(SRP!$C$21:$C$25&gt;=E9805),SRP!$D$21:$D$25)*(G9805/100)*(E9805/1000)),
IF(AND(C9805="Ready to Drink",D9805="RTD-One Pour Cocktail&gt;7%&lt;=14.5"),
SUM(LOOKUP(2,1/(SRP!$B$16:$B$20&lt;=E9805)/(SRP!$C$16:$C$20&gt;=E9805),SRP!$D$16:$D$20)*(G9805/100)*(E9805/1000)),
IF(C9805="Ready to Drink",
SUM(LOOKUP(2,1/(SRP!$B$11:$B$15&lt;=E9805)/(SRP!$C$11:$C$15&gt;=E9805),SRP!$D$11:$D$15)*(G9805/100)*(E9805/1000)),
0)))))),2)</f>
        <v>0</v>
      </c>
      <c r="L9805" s="173" t="str">
        <f t="shared" si="153"/>
        <v/>
      </c>
      <c r="M9805" s="154" t="e">
        <f>VLOOKUP(L9805,'Slope %'!C:D,2,0)</f>
        <v>#N/A</v>
      </c>
    </row>
    <row r="9806" spans="11:13" x14ac:dyDescent="0.25">
      <c r="K9806" s="154" cm="1">
        <f t="array" ref="K9806">ROUND(
IF(C9806="Beer",
SUM(LOOKUP(2,1/(SRP!$B$8:$B$10&lt;=E9806)/(SRP!$C$8:$C$10&gt;=E9806),SRP!$D$8:$D$10)*(G9806/100)*(E9806/1000)),
IF(C9806="Spirits",
SUM(LOOKUP(2,1/(SRP!$B$2:$B$7&lt;=E9806)/(SRP!$C$2:$C$7&gt;=E9806),SRP!$D$2:$D$7)*(G9806/100)*(E9806/1000)),
IF(AND(C9806="Wine",D9806="Fortified Wines"),
SUM(LOOKUP(2,1/(SRP!$B$26:$B$29&lt;=E9806)/(SRP!$C$26:$C$29&gt;=E9806),SRP!$D$26:$D$29)*(G9806/100)*(E9806/1000)),
IF(C9806="Wine",
SUM(LOOKUP(2,1/(SRP!$B$21:$B$25&lt;=E9806)/(SRP!$C$21:$C$25&gt;=E9806),SRP!$D$21:$D$25)*(G9806/100)*(E9806/1000)),
IF(AND(C9806="Ready to Drink",D9806="RTD-One Pour Cocktail&gt;7%&lt;=14.5"),
SUM(LOOKUP(2,1/(SRP!$B$16:$B$20&lt;=E9806)/(SRP!$C$16:$C$20&gt;=E9806),SRP!$D$16:$D$20)*(G9806/100)*(E9806/1000)),
IF(C9806="Ready to Drink",
SUM(LOOKUP(2,1/(SRP!$B$11:$B$15&lt;=E9806)/(SRP!$C$11:$C$15&gt;=E9806),SRP!$D$11:$D$15)*(G9806/100)*(E9806/1000)),
0)))))),2)</f>
        <v>0</v>
      </c>
      <c r="L9806" s="173" t="str">
        <f t="shared" si="153"/>
        <v/>
      </c>
      <c r="M9806" s="154" t="e">
        <f>VLOOKUP(L9806,'Slope %'!C:D,2,0)</f>
        <v>#N/A</v>
      </c>
    </row>
    <row r="9807" spans="11:13" x14ac:dyDescent="0.25">
      <c r="K9807" s="154" cm="1">
        <f t="array" ref="K9807">ROUND(
IF(C9807="Beer",
SUM(LOOKUP(2,1/(SRP!$B$8:$B$10&lt;=E9807)/(SRP!$C$8:$C$10&gt;=E9807),SRP!$D$8:$D$10)*(G9807/100)*(E9807/1000)),
IF(C9807="Spirits",
SUM(LOOKUP(2,1/(SRP!$B$2:$B$7&lt;=E9807)/(SRP!$C$2:$C$7&gt;=E9807),SRP!$D$2:$D$7)*(G9807/100)*(E9807/1000)),
IF(AND(C9807="Wine",D9807="Fortified Wines"),
SUM(LOOKUP(2,1/(SRP!$B$26:$B$29&lt;=E9807)/(SRP!$C$26:$C$29&gt;=E9807),SRP!$D$26:$D$29)*(G9807/100)*(E9807/1000)),
IF(C9807="Wine",
SUM(LOOKUP(2,1/(SRP!$B$21:$B$25&lt;=E9807)/(SRP!$C$21:$C$25&gt;=E9807),SRP!$D$21:$D$25)*(G9807/100)*(E9807/1000)),
IF(AND(C9807="Ready to Drink",D9807="RTD-One Pour Cocktail&gt;7%&lt;=14.5"),
SUM(LOOKUP(2,1/(SRP!$B$16:$B$20&lt;=E9807)/(SRP!$C$16:$C$20&gt;=E9807),SRP!$D$16:$D$20)*(G9807/100)*(E9807/1000)),
IF(C9807="Ready to Drink",
SUM(LOOKUP(2,1/(SRP!$B$11:$B$15&lt;=E9807)/(SRP!$C$11:$C$15&gt;=E9807),SRP!$D$11:$D$15)*(G9807/100)*(E9807/1000)),
0)))))),2)</f>
        <v>0</v>
      </c>
      <c r="L9807" s="173" t="str">
        <f t="shared" si="153"/>
        <v/>
      </c>
      <c r="M9807" s="154" t="e">
        <f>VLOOKUP(L9807,'Slope %'!C:D,2,0)</f>
        <v>#N/A</v>
      </c>
    </row>
    <row r="9808" spans="11:13" x14ac:dyDescent="0.25">
      <c r="K9808" s="154" cm="1">
        <f t="array" ref="K9808">ROUND(
IF(C9808="Beer",
SUM(LOOKUP(2,1/(SRP!$B$8:$B$10&lt;=E9808)/(SRP!$C$8:$C$10&gt;=E9808),SRP!$D$8:$D$10)*(G9808/100)*(E9808/1000)),
IF(C9808="Spirits",
SUM(LOOKUP(2,1/(SRP!$B$2:$B$7&lt;=E9808)/(SRP!$C$2:$C$7&gt;=E9808),SRP!$D$2:$D$7)*(G9808/100)*(E9808/1000)),
IF(AND(C9808="Wine",D9808="Fortified Wines"),
SUM(LOOKUP(2,1/(SRP!$B$26:$B$29&lt;=E9808)/(SRP!$C$26:$C$29&gt;=E9808),SRP!$D$26:$D$29)*(G9808/100)*(E9808/1000)),
IF(C9808="Wine",
SUM(LOOKUP(2,1/(SRP!$B$21:$B$25&lt;=E9808)/(SRP!$C$21:$C$25&gt;=E9808),SRP!$D$21:$D$25)*(G9808/100)*(E9808/1000)),
IF(AND(C9808="Ready to Drink",D9808="RTD-One Pour Cocktail&gt;7%&lt;=14.5"),
SUM(LOOKUP(2,1/(SRP!$B$16:$B$20&lt;=E9808)/(SRP!$C$16:$C$20&gt;=E9808),SRP!$D$16:$D$20)*(G9808/100)*(E9808/1000)),
IF(C9808="Ready to Drink",
SUM(LOOKUP(2,1/(SRP!$B$11:$B$15&lt;=E9808)/(SRP!$C$11:$C$15&gt;=E9808),SRP!$D$11:$D$15)*(G9808/100)*(E9808/1000)),
0)))))),2)</f>
        <v>0</v>
      </c>
      <c r="L9808" s="173" t="str">
        <f t="shared" si="153"/>
        <v/>
      </c>
      <c r="M9808" s="154" t="e">
        <f>VLOOKUP(L9808,'Slope %'!C:D,2,0)</f>
        <v>#N/A</v>
      </c>
    </row>
    <row r="9809" spans="11:13" x14ac:dyDescent="0.25">
      <c r="K9809" s="154" cm="1">
        <f t="array" ref="K9809">ROUND(
IF(C9809="Beer",
SUM(LOOKUP(2,1/(SRP!$B$8:$B$10&lt;=E9809)/(SRP!$C$8:$C$10&gt;=E9809),SRP!$D$8:$D$10)*(G9809/100)*(E9809/1000)),
IF(C9809="Spirits",
SUM(LOOKUP(2,1/(SRP!$B$2:$B$7&lt;=E9809)/(SRP!$C$2:$C$7&gt;=E9809),SRP!$D$2:$D$7)*(G9809/100)*(E9809/1000)),
IF(AND(C9809="Wine",D9809="Fortified Wines"),
SUM(LOOKUP(2,1/(SRP!$B$26:$B$29&lt;=E9809)/(SRP!$C$26:$C$29&gt;=E9809),SRP!$D$26:$D$29)*(G9809/100)*(E9809/1000)),
IF(C9809="Wine",
SUM(LOOKUP(2,1/(SRP!$B$21:$B$25&lt;=E9809)/(SRP!$C$21:$C$25&gt;=E9809),SRP!$D$21:$D$25)*(G9809/100)*(E9809/1000)),
IF(AND(C9809="Ready to Drink",D9809="RTD-One Pour Cocktail&gt;7%&lt;=14.5"),
SUM(LOOKUP(2,1/(SRP!$B$16:$B$20&lt;=E9809)/(SRP!$C$16:$C$20&gt;=E9809),SRP!$D$16:$D$20)*(G9809/100)*(E9809/1000)),
IF(C9809="Ready to Drink",
SUM(LOOKUP(2,1/(SRP!$B$11:$B$15&lt;=E9809)/(SRP!$C$11:$C$15&gt;=E9809),SRP!$D$11:$D$15)*(G9809/100)*(E9809/1000)),
0)))))),2)</f>
        <v>0</v>
      </c>
      <c r="L9809" s="173" t="str">
        <f t="shared" si="153"/>
        <v/>
      </c>
      <c r="M9809" s="154" t="e">
        <f>VLOOKUP(L9809,'Slope %'!C:D,2,0)</f>
        <v>#N/A</v>
      </c>
    </row>
    <row r="9810" spans="11:13" x14ac:dyDescent="0.25">
      <c r="K9810" s="154" cm="1">
        <f t="array" ref="K9810">ROUND(
IF(C9810="Beer",
SUM(LOOKUP(2,1/(SRP!$B$8:$B$10&lt;=E9810)/(SRP!$C$8:$C$10&gt;=E9810),SRP!$D$8:$D$10)*(G9810/100)*(E9810/1000)),
IF(C9810="Spirits",
SUM(LOOKUP(2,1/(SRP!$B$2:$B$7&lt;=E9810)/(SRP!$C$2:$C$7&gt;=E9810),SRP!$D$2:$D$7)*(G9810/100)*(E9810/1000)),
IF(AND(C9810="Wine",D9810="Fortified Wines"),
SUM(LOOKUP(2,1/(SRP!$B$26:$B$29&lt;=E9810)/(SRP!$C$26:$C$29&gt;=E9810),SRP!$D$26:$D$29)*(G9810/100)*(E9810/1000)),
IF(C9810="Wine",
SUM(LOOKUP(2,1/(SRP!$B$21:$B$25&lt;=E9810)/(SRP!$C$21:$C$25&gt;=E9810),SRP!$D$21:$D$25)*(G9810/100)*(E9810/1000)),
IF(AND(C9810="Ready to Drink",D9810="RTD-One Pour Cocktail&gt;7%&lt;=14.5"),
SUM(LOOKUP(2,1/(SRP!$B$16:$B$20&lt;=E9810)/(SRP!$C$16:$C$20&gt;=E9810),SRP!$D$16:$D$20)*(G9810/100)*(E9810/1000)),
IF(C9810="Ready to Drink",
SUM(LOOKUP(2,1/(SRP!$B$11:$B$15&lt;=E9810)/(SRP!$C$11:$C$15&gt;=E9810),SRP!$D$11:$D$15)*(G9810/100)*(E9810/1000)),
0)))))),2)</f>
        <v>0</v>
      </c>
      <c r="L9810" s="173" t="str">
        <f t="shared" si="153"/>
        <v/>
      </c>
      <c r="M9810" s="154" t="e">
        <f>VLOOKUP(L9810,'Slope %'!C:D,2,0)</f>
        <v>#N/A</v>
      </c>
    </row>
    <row r="9811" spans="11:13" x14ac:dyDescent="0.25">
      <c r="K9811" s="154" cm="1">
        <f t="array" ref="K9811">ROUND(
IF(C9811="Beer",
SUM(LOOKUP(2,1/(SRP!$B$8:$B$10&lt;=E9811)/(SRP!$C$8:$C$10&gt;=E9811),SRP!$D$8:$D$10)*(G9811/100)*(E9811/1000)),
IF(C9811="Spirits",
SUM(LOOKUP(2,1/(SRP!$B$2:$B$7&lt;=E9811)/(SRP!$C$2:$C$7&gt;=E9811),SRP!$D$2:$D$7)*(G9811/100)*(E9811/1000)),
IF(AND(C9811="Wine",D9811="Fortified Wines"),
SUM(LOOKUP(2,1/(SRP!$B$26:$B$29&lt;=E9811)/(SRP!$C$26:$C$29&gt;=E9811),SRP!$D$26:$D$29)*(G9811/100)*(E9811/1000)),
IF(C9811="Wine",
SUM(LOOKUP(2,1/(SRP!$B$21:$B$25&lt;=E9811)/(SRP!$C$21:$C$25&gt;=E9811),SRP!$D$21:$D$25)*(G9811/100)*(E9811/1000)),
IF(AND(C9811="Ready to Drink",D9811="RTD-One Pour Cocktail&gt;7%&lt;=14.5"),
SUM(LOOKUP(2,1/(SRP!$B$16:$B$20&lt;=E9811)/(SRP!$C$16:$C$20&gt;=E9811),SRP!$D$16:$D$20)*(G9811/100)*(E9811/1000)),
IF(C9811="Ready to Drink",
SUM(LOOKUP(2,1/(SRP!$B$11:$B$15&lt;=E9811)/(SRP!$C$11:$C$15&gt;=E9811),SRP!$D$11:$D$15)*(G9811/100)*(E9811/1000)),
0)))))),2)</f>
        <v>0</v>
      </c>
      <c r="L9811" s="173" t="str">
        <f t="shared" si="153"/>
        <v/>
      </c>
      <c r="M9811" s="154" t="e">
        <f>VLOOKUP(L9811,'Slope %'!C:D,2,0)</f>
        <v>#N/A</v>
      </c>
    </row>
    <row r="9812" spans="11:13" x14ac:dyDescent="0.25">
      <c r="K9812" s="154" cm="1">
        <f t="array" ref="K9812">ROUND(
IF(C9812="Beer",
SUM(LOOKUP(2,1/(SRP!$B$8:$B$10&lt;=E9812)/(SRP!$C$8:$C$10&gt;=E9812),SRP!$D$8:$D$10)*(G9812/100)*(E9812/1000)),
IF(C9812="Spirits",
SUM(LOOKUP(2,1/(SRP!$B$2:$B$7&lt;=E9812)/(SRP!$C$2:$C$7&gt;=E9812),SRP!$D$2:$D$7)*(G9812/100)*(E9812/1000)),
IF(AND(C9812="Wine",D9812="Fortified Wines"),
SUM(LOOKUP(2,1/(SRP!$B$26:$B$29&lt;=E9812)/(SRP!$C$26:$C$29&gt;=E9812),SRP!$D$26:$D$29)*(G9812/100)*(E9812/1000)),
IF(C9812="Wine",
SUM(LOOKUP(2,1/(SRP!$B$21:$B$25&lt;=E9812)/(SRP!$C$21:$C$25&gt;=E9812),SRP!$D$21:$D$25)*(G9812/100)*(E9812/1000)),
IF(AND(C9812="Ready to Drink",D9812="RTD-One Pour Cocktail&gt;7%&lt;=14.5"),
SUM(LOOKUP(2,1/(SRP!$B$16:$B$20&lt;=E9812)/(SRP!$C$16:$C$20&gt;=E9812),SRP!$D$16:$D$20)*(G9812/100)*(E9812/1000)),
IF(C9812="Ready to Drink",
SUM(LOOKUP(2,1/(SRP!$B$11:$B$15&lt;=E9812)/(SRP!$C$11:$C$15&gt;=E9812),SRP!$D$11:$D$15)*(G9812/100)*(E9812/1000)),
0)))))),2)</f>
        <v>0</v>
      </c>
      <c r="L9812" s="173" t="str">
        <f t="shared" si="153"/>
        <v/>
      </c>
      <c r="M9812" s="154" t="e">
        <f>VLOOKUP(L9812,'Slope %'!C:D,2,0)</f>
        <v>#N/A</v>
      </c>
    </row>
    <row r="9813" spans="11:13" x14ac:dyDescent="0.25">
      <c r="K9813" s="154" cm="1">
        <f t="array" ref="K9813">ROUND(
IF(C9813="Beer",
SUM(LOOKUP(2,1/(SRP!$B$8:$B$10&lt;=E9813)/(SRP!$C$8:$C$10&gt;=E9813),SRP!$D$8:$D$10)*(G9813/100)*(E9813/1000)),
IF(C9813="Spirits",
SUM(LOOKUP(2,1/(SRP!$B$2:$B$7&lt;=E9813)/(SRP!$C$2:$C$7&gt;=E9813),SRP!$D$2:$D$7)*(G9813/100)*(E9813/1000)),
IF(AND(C9813="Wine",D9813="Fortified Wines"),
SUM(LOOKUP(2,1/(SRP!$B$26:$B$29&lt;=E9813)/(SRP!$C$26:$C$29&gt;=E9813),SRP!$D$26:$D$29)*(G9813/100)*(E9813/1000)),
IF(C9813="Wine",
SUM(LOOKUP(2,1/(SRP!$B$21:$B$25&lt;=E9813)/(SRP!$C$21:$C$25&gt;=E9813),SRP!$D$21:$D$25)*(G9813/100)*(E9813/1000)),
IF(AND(C9813="Ready to Drink",D9813="RTD-One Pour Cocktail&gt;7%&lt;=14.5"),
SUM(LOOKUP(2,1/(SRP!$B$16:$B$20&lt;=E9813)/(SRP!$C$16:$C$20&gt;=E9813),SRP!$D$16:$D$20)*(G9813/100)*(E9813/1000)),
IF(C9813="Ready to Drink",
SUM(LOOKUP(2,1/(SRP!$B$11:$B$15&lt;=E9813)/(SRP!$C$11:$C$15&gt;=E9813),SRP!$D$11:$D$15)*(G9813/100)*(E9813/1000)),
0)))))),2)</f>
        <v>0</v>
      </c>
      <c r="L9813" s="173" t="str">
        <f t="shared" si="153"/>
        <v/>
      </c>
      <c r="M9813" s="154" t="e">
        <f>VLOOKUP(L9813,'Slope %'!C:D,2,0)</f>
        <v>#N/A</v>
      </c>
    </row>
    <row r="9814" spans="11:13" x14ac:dyDescent="0.25">
      <c r="K9814" s="154" cm="1">
        <f t="array" ref="K9814">ROUND(
IF(C9814="Beer",
SUM(LOOKUP(2,1/(SRP!$B$8:$B$10&lt;=E9814)/(SRP!$C$8:$C$10&gt;=E9814),SRP!$D$8:$D$10)*(G9814/100)*(E9814/1000)),
IF(C9814="Spirits",
SUM(LOOKUP(2,1/(SRP!$B$2:$B$7&lt;=E9814)/(SRP!$C$2:$C$7&gt;=E9814),SRP!$D$2:$D$7)*(G9814/100)*(E9814/1000)),
IF(AND(C9814="Wine",D9814="Fortified Wines"),
SUM(LOOKUP(2,1/(SRP!$B$26:$B$29&lt;=E9814)/(SRP!$C$26:$C$29&gt;=E9814),SRP!$D$26:$D$29)*(G9814/100)*(E9814/1000)),
IF(C9814="Wine",
SUM(LOOKUP(2,1/(SRP!$B$21:$B$25&lt;=E9814)/(SRP!$C$21:$C$25&gt;=E9814),SRP!$D$21:$D$25)*(G9814/100)*(E9814/1000)),
IF(AND(C9814="Ready to Drink",D9814="RTD-One Pour Cocktail&gt;7%&lt;=14.5"),
SUM(LOOKUP(2,1/(SRP!$B$16:$B$20&lt;=E9814)/(SRP!$C$16:$C$20&gt;=E9814),SRP!$D$16:$D$20)*(G9814/100)*(E9814/1000)),
IF(C9814="Ready to Drink",
SUM(LOOKUP(2,1/(SRP!$B$11:$B$15&lt;=E9814)/(SRP!$C$11:$C$15&gt;=E9814),SRP!$D$11:$D$15)*(G9814/100)*(E9814/1000)),
0)))))),2)</f>
        <v>0</v>
      </c>
      <c r="L9814" s="173" t="str">
        <f t="shared" si="153"/>
        <v/>
      </c>
      <c r="M9814" s="154" t="e">
        <f>VLOOKUP(L9814,'Slope %'!C:D,2,0)</f>
        <v>#N/A</v>
      </c>
    </row>
    <row r="9815" spans="11:13" x14ac:dyDescent="0.25">
      <c r="K9815" s="154" cm="1">
        <f t="array" ref="K9815">ROUND(
IF(C9815="Beer",
SUM(LOOKUP(2,1/(SRP!$B$8:$B$10&lt;=E9815)/(SRP!$C$8:$C$10&gt;=E9815),SRP!$D$8:$D$10)*(G9815/100)*(E9815/1000)),
IF(C9815="Spirits",
SUM(LOOKUP(2,1/(SRP!$B$2:$B$7&lt;=E9815)/(SRP!$C$2:$C$7&gt;=E9815),SRP!$D$2:$D$7)*(G9815/100)*(E9815/1000)),
IF(AND(C9815="Wine",D9815="Fortified Wines"),
SUM(LOOKUP(2,1/(SRP!$B$26:$B$29&lt;=E9815)/(SRP!$C$26:$C$29&gt;=E9815),SRP!$D$26:$D$29)*(G9815/100)*(E9815/1000)),
IF(C9815="Wine",
SUM(LOOKUP(2,1/(SRP!$B$21:$B$25&lt;=E9815)/(SRP!$C$21:$C$25&gt;=E9815),SRP!$D$21:$D$25)*(G9815/100)*(E9815/1000)),
IF(AND(C9815="Ready to Drink",D9815="RTD-One Pour Cocktail&gt;7%&lt;=14.5"),
SUM(LOOKUP(2,1/(SRP!$B$16:$B$20&lt;=E9815)/(SRP!$C$16:$C$20&gt;=E9815),SRP!$D$16:$D$20)*(G9815/100)*(E9815/1000)),
IF(C9815="Ready to Drink",
SUM(LOOKUP(2,1/(SRP!$B$11:$B$15&lt;=E9815)/(SRP!$C$11:$C$15&gt;=E9815),SRP!$D$11:$D$15)*(G9815/100)*(E9815/1000)),
0)))))),2)</f>
        <v>0</v>
      </c>
      <c r="L9815" s="173" t="str">
        <f t="shared" si="153"/>
        <v/>
      </c>
      <c r="M9815" s="154" t="e">
        <f>VLOOKUP(L9815,'Slope %'!C:D,2,0)</f>
        <v>#N/A</v>
      </c>
    </row>
    <row r="9816" spans="11:13" x14ac:dyDescent="0.25">
      <c r="K9816" s="154" cm="1">
        <f t="array" ref="K9816">ROUND(
IF(C9816="Beer",
SUM(LOOKUP(2,1/(SRP!$B$8:$B$10&lt;=E9816)/(SRP!$C$8:$C$10&gt;=E9816),SRP!$D$8:$D$10)*(G9816/100)*(E9816/1000)),
IF(C9816="Spirits",
SUM(LOOKUP(2,1/(SRP!$B$2:$B$7&lt;=E9816)/(SRP!$C$2:$C$7&gt;=E9816),SRP!$D$2:$D$7)*(G9816/100)*(E9816/1000)),
IF(AND(C9816="Wine",D9816="Fortified Wines"),
SUM(LOOKUP(2,1/(SRP!$B$26:$B$29&lt;=E9816)/(SRP!$C$26:$C$29&gt;=E9816),SRP!$D$26:$D$29)*(G9816/100)*(E9816/1000)),
IF(C9816="Wine",
SUM(LOOKUP(2,1/(SRP!$B$21:$B$25&lt;=E9816)/(SRP!$C$21:$C$25&gt;=E9816),SRP!$D$21:$D$25)*(G9816/100)*(E9816/1000)),
IF(AND(C9816="Ready to Drink",D9816="RTD-One Pour Cocktail&gt;7%&lt;=14.5"),
SUM(LOOKUP(2,1/(SRP!$B$16:$B$20&lt;=E9816)/(SRP!$C$16:$C$20&gt;=E9816),SRP!$D$16:$D$20)*(G9816/100)*(E9816/1000)),
IF(C9816="Ready to Drink",
SUM(LOOKUP(2,1/(SRP!$B$11:$B$15&lt;=E9816)/(SRP!$C$11:$C$15&gt;=E9816),SRP!$D$11:$D$15)*(G9816/100)*(E9816/1000)),
0)))))),2)</f>
        <v>0</v>
      </c>
      <c r="L9816" s="173" t="str">
        <f t="shared" si="153"/>
        <v/>
      </c>
      <c r="M9816" s="154" t="e">
        <f>VLOOKUP(L9816,'Slope %'!C:D,2,0)</f>
        <v>#N/A</v>
      </c>
    </row>
    <row r="9817" spans="11:13" x14ac:dyDescent="0.25">
      <c r="K9817" s="154" cm="1">
        <f t="array" ref="K9817">ROUND(
IF(C9817="Beer",
SUM(LOOKUP(2,1/(SRP!$B$8:$B$10&lt;=E9817)/(SRP!$C$8:$C$10&gt;=E9817),SRP!$D$8:$D$10)*(G9817/100)*(E9817/1000)),
IF(C9817="Spirits",
SUM(LOOKUP(2,1/(SRP!$B$2:$B$7&lt;=E9817)/(SRP!$C$2:$C$7&gt;=E9817),SRP!$D$2:$D$7)*(G9817/100)*(E9817/1000)),
IF(AND(C9817="Wine",D9817="Fortified Wines"),
SUM(LOOKUP(2,1/(SRP!$B$26:$B$29&lt;=E9817)/(SRP!$C$26:$C$29&gt;=E9817),SRP!$D$26:$D$29)*(G9817/100)*(E9817/1000)),
IF(C9817="Wine",
SUM(LOOKUP(2,1/(SRP!$B$21:$B$25&lt;=E9817)/(SRP!$C$21:$C$25&gt;=E9817),SRP!$D$21:$D$25)*(G9817/100)*(E9817/1000)),
IF(AND(C9817="Ready to Drink",D9817="RTD-One Pour Cocktail&gt;7%&lt;=14.5"),
SUM(LOOKUP(2,1/(SRP!$B$16:$B$20&lt;=E9817)/(SRP!$C$16:$C$20&gt;=E9817),SRP!$D$16:$D$20)*(G9817/100)*(E9817/1000)),
IF(C9817="Ready to Drink",
SUM(LOOKUP(2,1/(SRP!$B$11:$B$15&lt;=E9817)/(SRP!$C$11:$C$15&gt;=E9817),SRP!$D$11:$D$15)*(G9817/100)*(E9817/1000)),
0)))))),2)</f>
        <v>0</v>
      </c>
      <c r="L9817" s="173" t="str">
        <f t="shared" si="153"/>
        <v/>
      </c>
      <c r="M9817" s="154" t="e">
        <f>VLOOKUP(L9817,'Slope %'!C:D,2,0)</f>
        <v>#N/A</v>
      </c>
    </row>
    <row r="9818" spans="11:13" x14ac:dyDescent="0.25">
      <c r="K9818" s="154" cm="1">
        <f t="array" ref="K9818">ROUND(
IF(C9818="Beer",
SUM(LOOKUP(2,1/(SRP!$B$8:$B$10&lt;=E9818)/(SRP!$C$8:$C$10&gt;=E9818),SRP!$D$8:$D$10)*(G9818/100)*(E9818/1000)),
IF(C9818="Spirits",
SUM(LOOKUP(2,1/(SRP!$B$2:$B$7&lt;=E9818)/(SRP!$C$2:$C$7&gt;=E9818),SRP!$D$2:$D$7)*(G9818/100)*(E9818/1000)),
IF(AND(C9818="Wine",D9818="Fortified Wines"),
SUM(LOOKUP(2,1/(SRP!$B$26:$B$29&lt;=E9818)/(SRP!$C$26:$C$29&gt;=E9818),SRP!$D$26:$D$29)*(G9818/100)*(E9818/1000)),
IF(C9818="Wine",
SUM(LOOKUP(2,1/(SRP!$B$21:$B$25&lt;=E9818)/(SRP!$C$21:$C$25&gt;=E9818),SRP!$D$21:$D$25)*(G9818/100)*(E9818/1000)),
IF(AND(C9818="Ready to Drink",D9818="RTD-One Pour Cocktail&gt;7%&lt;=14.5"),
SUM(LOOKUP(2,1/(SRP!$B$16:$B$20&lt;=E9818)/(SRP!$C$16:$C$20&gt;=E9818),SRP!$D$16:$D$20)*(G9818/100)*(E9818/1000)),
IF(C9818="Ready to Drink",
SUM(LOOKUP(2,1/(SRP!$B$11:$B$15&lt;=E9818)/(SRP!$C$11:$C$15&gt;=E9818),SRP!$D$11:$D$15)*(G9818/100)*(E9818/1000)),
0)))))),2)</f>
        <v>0</v>
      </c>
      <c r="L9818" s="173" t="str">
        <f t="shared" si="153"/>
        <v/>
      </c>
      <c r="M9818" s="154" t="e">
        <f>VLOOKUP(L9818,'Slope %'!C:D,2,0)</f>
        <v>#N/A</v>
      </c>
    </row>
    <row r="9819" spans="11:13" x14ac:dyDescent="0.25">
      <c r="K9819" s="154" cm="1">
        <f t="array" ref="K9819">ROUND(
IF(C9819="Beer",
SUM(LOOKUP(2,1/(SRP!$B$8:$B$10&lt;=E9819)/(SRP!$C$8:$C$10&gt;=E9819),SRP!$D$8:$D$10)*(G9819/100)*(E9819/1000)),
IF(C9819="Spirits",
SUM(LOOKUP(2,1/(SRP!$B$2:$B$7&lt;=E9819)/(SRP!$C$2:$C$7&gt;=E9819),SRP!$D$2:$D$7)*(G9819/100)*(E9819/1000)),
IF(AND(C9819="Wine",D9819="Fortified Wines"),
SUM(LOOKUP(2,1/(SRP!$B$26:$B$29&lt;=E9819)/(SRP!$C$26:$C$29&gt;=E9819),SRP!$D$26:$D$29)*(G9819/100)*(E9819/1000)),
IF(C9819="Wine",
SUM(LOOKUP(2,1/(SRP!$B$21:$B$25&lt;=E9819)/(SRP!$C$21:$C$25&gt;=E9819),SRP!$D$21:$D$25)*(G9819/100)*(E9819/1000)),
IF(AND(C9819="Ready to Drink",D9819="RTD-One Pour Cocktail&gt;7%&lt;=14.5"),
SUM(LOOKUP(2,1/(SRP!$B$16:$B$20&lt;=E9819)/(SRP!$C$16:$C$20&gt;=E9819),SRP!$D$16:$D$20)*(G9819/100)*(E9819/1000)),
IF(C9819="Ready to Drink",
SUM(LOOKUP(2,1/(SRP!$B$11:$B$15&lt;=E9819)/(SRP!$C$11:$C$15&gt;=E9819),SRP!$D$11:$D$15)*(G9819/100)*(E9819/1000)),
0)))))),2)</f>
        <v>0</v>
      </c>
      <c r="L9819" s="173" t="str">
        <f t="shared" si="153"/>
        <v/>
      </c>
      <c r="M9819" s="154" t="e">
        <f>VLOOKUP(L9819,'Slope %'!C:D,2,0)</f>
        <v>#N/A</v>
      </c>
    </row>
    <row r="9820" spans="11:13" x14ac:dyDescent="0.25">
      <c r="K9820" s="154" cm="1">
        <f t="array" ref="K9820">ROUND(
IF(C9820="Beer",
SUM(LOOKUP(2,1/(SRP!$B$8:$B$10&lt;=E9820)/(SRP!$C$8:$C$10&gt;=E9820),SRP!$D$8:$D$10)*(G9820/100)*(E9820/1000)),
IF(C9820="Spirits",
SUM(LOOKUP(2,1/(SRP!$B$2:$B$7&lt;=E9820)/(SRP!$C$2:$C$7&gt;=E9820),SRP!$D$2:$D$7)*(G9820/100)*(E9820/1000)),
IF(AND(C9820="Wine",D9820="Fortified Wines"),
SUM(LOOKUP(2,1/(SRP!$B$26:$B$29&lt;=E9820)/(SRP!$C$26:$C$29&gt;=E9820),SRP!$D$26:$D$29)*(G9820/100)*(E9820/1000)),
IF(C9820="Wine",
SUM(LOOKUP(2,1/(SRP!$B$21:$B$25&lt;=E9820)/(SRP!$C$21:$C$25&gt;=E9820),SRP!$D$21:$D$25)*(G9820/100)*(E9820/1000)),
IF(AND(C9820="Ready to Drink",D9820="RTD-One Pour Cocktail&gt;7%&lt;=14.5"),
SUM(LOOKUP(2,1/(SRP!$B$16:$B$20&lt;=E9820)/(SRP!$C$16:$C$20&gt;=E9820),SRP!$D$16:$D$20)*(G9820/100)*(E9820/1000)),
IF(C9820="Ready to Drink",
SUM(LOOKUP(2,1/(SRP!$B$11:$B$15&lt;=E9820)/(SRP!$C$11:$C$15&gt;=E9820),SRP!$D$11:$D$15)*(G9820/100)*(E9820/1000)),
0)))))),2)</f>
        <v>0</v>
      </c>
      <c r="L9820" s="173" t="str">
        <f t="shared" si="153"/>
        <v/>
      </c>
      <c r="M9820" s="154" t="e">
        <f>VLOOKUP(L9820,'Slope %'!C:D,2,0)</f>
        <v>#N/A</v>
      </c>
    </row>
    <row r="9821" spans="11:13" x14ac:dyDescent="0.25">
      <c r="K9821" s="154" cm="1">
        <f t="array" ref="K9821">ROUND(
IF(C9821="Beer",
SUM(LOOKUP(2,1/(SRP!$B$8:$B$10&lt;=E9821)/(SRP!$C$8:$C$10&gt;=E9821),SRP!$D$8:$D$10)*(G9821/100)*(E9821/1000)),
IF(C9821="Spirits",
SUM(LOOKUP(2,1/(SRP!$B$2:$B$7&lt;=E9821)/(SRP!$C$2:$C$7&gt;=E9821),SRP!$D$2:$D$7)*(G9821/100)*(E9821/1000)),
IF(AND(C9821="Wine",D9821="Fortified Wines"),
SUM(LOOKUP(2,1/(SRP!$B$26:$B$29&lt;=E9821)/(SRP!$C$26:$C$29&gt;=E9821),SRP!$D$26:$D$29)*(G9821/100)*(E9821/1000)),
IF(C9821="Wine",
SUM(LOOKUP(2,1/(SRP!$B$21:$B$25&lt;=E9821)/(SRP!$C$21:$C$25&gt;=E9821),SRP!$D$21:$D$25)*(G9821/100)*(E9821/1000)),
IF(AND(C9821="Ready to Drink",D9821="RTD-One Pour Cocktail&gt;7%&lt;=14.5"),
SUM(LOOKUP(2,1/(SRP!$B$16:$B$20&lt;=E9821)/(SRP!$C$16:$C$20&gt;=E9821),SRP!$D$16:$D$20)*(G9821/100)*(E9821/1000)),
IF(C9821="Ready to Drink",
SUM(LOOKUP(2,1/(SRP!$B$11:$B$15&lt;=E9821)/(SRP!$C$11:$C$15&gt;=E9821),SRP!$D$11:$D$15)*(G9821/100)*(E9821/1000)),
0)))))),2)</f>
        <v>0</v>
      </c>
      <c r="L9821" s="173" t="str">
        <f t="shared" si="153"/>
        <v/>
      </c>
      <c r="M9821" s="154" t="e">
        <f>VLOOKUP(L9821,'Slope %'!C:D,2,0)</f>
        <v>#N/A</v>
      </c>
    </row>
    <row r="9822" spans="11:13" x14ac:dyDescent="0.25">
      <c r="K9822" s="154" cm="1">
        <f t="array" ref="K9822">ROUND(
IF(C9822="Beer",
SUM(LOOKUP(2,1/(SRP!$B$8:$B$10&lt;=E9822)/(SRP!$C$8:$C$10&gt;=E9822),SRP!$D$8:$D$10)*(G9822/100)*(E9822/1000)),
IF(C9822="Spirits",
SUM(LOOKUP(2,1/(SRP!$B$2:$B$7&lt;=E9822)/(SRP!$C$2:$C$7&gt;=E9822),SRP!$D$2:$D$7)*(G9822/100)*(E9822/1000)),
IF(AND(C9822="Wine",D9822="Fortified Wines"),
SUM(LOOKUP(2,1/(SRP!$B$26:$B$29&lt;=E9822)/(SRP!$C$26:$C$29&gt;=E9822),SRP!$D$26:$D$29)*(G9822/100)*(E9822/1000)),
IF(C9822="Wine",
SUM(LOOKUP(2,1/(SRP!$B$21:$B$25&lt;=E9822)/(SRP!$C$21:$C$25&gt;=E9822),SRP!$D$21:$D$25)*(G9822/100)*(E9822/1000)),
IF(AND(C9822="Ready to Drink",D9822="RTD-One Pour Cocktail&gt;7%&lt;=14.5"),
SUM(LOOKUP(2,1/(SRP!$B$16:$B$20&lt;=E9822)/(SRP!$C$16:$C$20&gt;=E9822),SRP!$D$16:$D$20)*(G9822/100)*(E9822/1000)),
IF(C9822="Ready to Drink",
SUM(LOOKUP(2,1/(SRP!$B$11:$B$15&lt;=E9822)/(SRP!$C$11:$C$15&gt;=E9822),SRP!$D$11:$D$15)*(G9822/100)*(E9822/1000)),
0)))))),2)</f>
        <v>0</v>
      </c>
      <c r="L9822" s="173" t="str">
        <f t="shared" si="153"/>
        <v/>
      </c>
      <c r="M9822" s="154" t="e">
        <f>VLOOKUP(L9822,'Slope %'!C:D,2,0)</f>
        <v>#N/A</v>
      </c>
    </row>
    <row r="9823" spans="11:13" x14ac:dyDescent="0.25">
      <c r="K9823" s="154" cm="1">
        <f t="array" ref="K9823">ROUND(
IF(C9823="Beer",
SUM(LOOKUP(2,1/(SRP!$B$8:$B$10&lt;=E9823)/(SRP!$C$8:$C$10&gt;=E9823),SRP!$D$8:$D$10)*(G9823/100)*(E9823/1000)),
IF(C9823="Spirits",
SUM(LOOKUP(2,1/(SRP!$B$2:$B$7&lt;=E9823)/(SRP!$C$2:$C$7&gt;=E9823),SRP!$D$2:$D$7)*(G9823/100)*(E9823/1000)),
IF(AND(C9823="Wine",D9823="Fortified Wines"),
SUM(LOOKUP(2,1/(SRP!$B$26:$B$29&lt;=E9823)/(SRP!$C$26:$C$29&gt;=E9823),SRP!$D$26:$D$29)*(G9823/100)*(E9823/1000)),
IF(C9823="Wine",
SUM(LOOKUP(2,1/(SRP!$B$21:$B$25&lt;=E9823)/(SRP!$C$21:$C$25&gt;=E9823),SRP!$D$21:$D$25)*(G9823/100)*(E9823/1000)),
IF(AND(C9823="Ready to Drink",D9823="RTD-One Pour Cocktail&gt;7%&lt;=14.5"),
SUM(LOOKUP(2,1/(SRP!$B$16:$B$20&lt;=E9823)/(SRP!$C$16:$C$20&gt;=E9823),SRP!$D$16:$D$20)*(G9823/100)*(E9823/1000)),
IF(C9823="Ready to Drink",
SUM(LOOKUP(2,1/(SRP!$B$11:$B$15&lt;=E9823)/(SRP!$C$11:$C$15&gt;=E9823),SRP!$D$11:$D$15)*(G9823/100)*(E9823/1000)),
0)))))),2)</f>
        <v>0</v>
      </c>
      <c r="L9823" s="173" t="str">
        <f t="shared" si="153"/>
        <v/>
      </c>
      <c r="M9823" s="154" t="e">
        <f>VLOOKUP(L9823,'Slope %'!C:D,2,0)</f>
        <v>#N/A</v>
      </c>
    </row>
    <row r="9824" spans="11:13" x14ac:dyDescent="0.25">
      <c r="K9824" s="154" cm="1">
        <f t="array" ref="K9824">ROUND(
IF(C9824="Beer",
SUM(LOOKUP(2,1/(SRP!$B$8:$B$10&lt;=E9824)/(SRP!$C$8:$C$10&gt;=E9824),SRP!$D$8:$D$10)*(G9824/100)*(E9824/1000)),
IF(C9824="Spirits",
SUM(LOOKUP(2,1/(SRP!$B$2:$B$7&lt;=E9824)/(SRP!$C$2:$C$7&gt;=E9824),SRP!$D$2:$D$7)*(G9824/100)*(E9824/1000)),
IF(AND(C9824="Wine",D9824="Fortified Wines"),
SUM(LOOKUP(2,1/(SRP!$B$26:$B$29&lt;=E9824)/(SRP!$C$26:$C$29&gt;=E9824),SRP!$D$26:$D$29)*(G9824/100)*(E9824/1000)),
IF(C9824="Wine",
SUM(LOOKUP(2,1/(SRP!$B$21:$B$25&lt;=E9824)/(SRP!$C$21:$C$25&gt;=E9824),SRP!$D$21:$D$25)*(G9824/100)*(E9824/1000)),
IF(AND(C9824="Ready to Drink",D9824="RTD-One Pour Cocktail&gt;7%&lt;=14.5"),
SUM(LOOKUP(2,1/(SRP!$B$16:$B$20&lt;=E9824)/(SRP!$C$16:$C$20&gt;=E9824),SRP!$D$16:$D$20)*(G9824/100)*(E9824/1000)),
IF(C9824="Ready to Drink",
SUM(LOOKUP(2,1/(SRP!$B$11:$B$15&lt;=E9824)/(SRP!$C$11:$C$15&gt;=E9824),SRP!$D$11:$D$15)*(G9824/100)*(E9824/1000)),
0)))))),2)</f>
        <v>0</v>
      </c>
      <c r="L9824" s="173" t="str">
        <f t="shared" si="153"/>
        <v/>
      </c>
      <c r="M9824" s="154" t="e">
        <f>VLOOKUP(L9824,'Slope %'!C:D,2,0)</f>
        <v>#N/A</v>
      </c>
    </row>
    <row r="9825" spans="11:13" x14ac:dyDescent="0.25">
      <c r="K9825" s="154" cm="1">
        <f t="array" ref="K9825">ROUND(
IF(C9825="Beer",
SUM(LOOKUP(2,1/(SRP!$B$8:$B$10&lt;=E9825)/(SRP!$C$8:$C$10&gt;=E9825),SRP!$D$8:$D$10)*(G9825/100)*(E9825/1000)),
IF(C9825="Spirits",
SUM(LOOKUP(2,1/(SRP!$B$2:$B$7&lt;=E9825)/(SRP!$C$2:$C$7&gt;=E9825),SRP!$D$2:$D$7)*(G9825/100)*(E9825/1000)),
IF(AND(C9825="Wine",D9825="Fortified Wines"),
SUM(LOOKUP(2,1/(SRP!$B$26:$B$29&lt;=E9825)/(SRP!$C$26:$C$29&gt;=E9825),SRP!$D$26:$D$29)*(G9825/100)*(E9825/1000)),
IF(C9825="Wine",
SUM(LOOKUP(2,1/(SRP!$B$21:$B$25&lt;=E9825)/(SRP!$C$21:$C$25&gt;=E9825),SRP!$D$21:$D$25)*(G9825/100)*(E9825/1000)),
IF(AND(C9825="Ready to Drink",D9825="RTD-One Pour Cocktail&gt;7%&lt;=14.5"),
SUM(LOOKUP(2,1/(SRP!$B$16:$B$20&lt;=E9825)/(SRP!$C$16:$C$20&gt;=E9825),SRP!$D$16:$D$20)*(G9825/100)*(E9825/1000)),
IF(C9825="Ready to Drink",
SUM(LOOKUP(2,1/(SRP!$B$11:$B$15&lt;=E9825)/(SRP!$C$11:$C$15&gt;=E9825),SRP!$D$11:$D$15)*(G9825/100)*(E9825/1000)),
0)))))),2)</f>
        <v>0</v>
      </c>
      <c r="L9825" s="173" t="str">
        <f t="shared" si="153"/>
        <v/>
      </c>
      <c r="M9825" s="154" t="e">
        <f>VLOOKUP(L9825,'Slope %'!C:D,2,0)</f>
        <v>#N/A</v>
      </c>
    </row>
    <row r="9826" spans="11:13" x14ac:dyDescent="0.25">
      <c r="K9826" s="154" cm="1">
        <f t="array" ref="K9826">ROUND(
IF(C9826="Beer",
SUM(LOOKUP(2,1/(SRP!$B$8:$B$10&lt;=E9826)/(SRP!$C$8:$C$10&gt;=E9826),SRP!$D$8:$D$10)*(G9826/100)*(E9826/1000)),
IF(C9826="Spirits",
SUM(LOOKUP(2,1/(SRP!$B$2:$B$7&lt;=E9826)/(SRP!$C$2:$C$7&gt;=E9826),SRP!$D$2:$D$7)*(G9826/100)*(E9826/1000)),
IF(AND(C9826="Wine",D9826="Fortified Wines"),
SUM(LOOKUP(2,1/(SRP!$B$26:$B$29&lt;=E9826)/(SRP!$C$26:$C$29&gt;=E9826),SRP!$D$26:$D$29)*(G9826/100)*(E9826/1000)),
IF(C9826="Wine",
SUM(LOOKUP(2,1/(SRP!$B$21:$B$25&lt;=E9826)/(SRP!$C$21:$C$25&gt;=E9826),SRP!$D$21:$D$25)*(G9826/100)*(E9826/1000)),
IF(AND(C9826="Ready to Drink",D9826="RTD-One Pour Cocktail&gt;7%&lt;=14.5"),
SUM(LOOKUP(2,1/(SRP!$B$16:$B$20&lt;=E9826)/(SRP!$C$16:$C$20&gt;=E9826),SRP!$D$16:$D$20)*(G9826/100)*(E9826/1000)),
IF(C9826="Ready to Drink",
SUM(LOOKUP(2,1/(SRP!$B$11:$B$15&lt;=E9826)/(SRP!$C$11:$C$15&gt;=E9826),SRP!$D$11:$D$15)*(G9826/100)*(E9826/1000)),
0)))))),2)</f>
        <v>0</v>
      </c>
      <c r="L9826" s="173" t="str">
        <f t="shared" si="153"/>
        <v/>
      </c>
      <c r="M9826" s="154" t="e">
        <f>VLOOKUP(L9826,'Slope %'!C:D,2,0)</f>
        <v>#N/A</v>
      </c>
    </row>
    <row r="9827" spans="11:13" x14ac:dyDescent="0.25">
      <c r="K9827" s="154" cm="1">
        <f t="array" ref="K9827">ROUND(
IF(C9827="Beer",
SUM(LOOKUP(2,1/(SRP!$B$8:$B$10&lt;=E9827)/(SRP!$C$8:$C$10&gt;=E9827),SRP!$D$8:$D$10)*(G9827/100)*(E9827/1000)),
IF(C9827="Spirits",
SUM(LOOKUP(2,1/(SRP!$B$2:$B$7&lt;=E9827)/(SRP!$C$2:$C$7&gt;=E9827),SRP!$D$2:$D$7)*(G9827/100)*(E9827/1000)),
IF(AND(C9827="Wine",D9827="Fortified Wines"),
SUM(LOOKUP(2,1/(SRP!$B$26:$B$29&lt;=E9827)/(SRP!$C$26:$C$29&gt;=E9827),SRP!$D$26:$D$29)*(G9827/100)*(E9827/1000)),
IF(C9827="Wine",
SUM(LOOKUP(2,1/(SRP!$B$21:$B$25&lt;=E9827)/(SRP!$C$21:$C$25&gt;=E9827),SRP!$D$21:$D$25)*(G9827/100)*(E9827/1000)),
IF(AND(C9827="Ready to Drink",D9827="RTD-One Pour Cocktail&gt;7%&lt;=14.5"),
SUM(LOOKUP(2,1/(SRP!$B$16:$B$20&lt;=E9827)/(SRP!$C$16:$C$20&gt;=E9827),SRP!$D$16:$D$20)*(G9827/100)*(E9827/1000)),
IF(C9827="Ready to Drink",
SUM(LOOKUP(2,1/(SRP!$B$11:$B$15&lt;=E9827)/(SRP!$C$11:$C$15&gt;=E9827),SRP!$D$11:$D$15)*(G9827/100)*(E9827/1000)),
0)))))),2)</f>
        <v>0</v>
      </c>
      <c r="L9827" s="173" t="str">
        <f t="shared" si="153"/>
        <v/>
      </c>
      <c r="M9827" s="154" t="e">
        <f>VLOOKUP(L9827,'Slope %'!C:D,2,0)</f>
        <v>#N/A</v>
      </c>
    </row>
    <row r="9828" spans="11:13" x14ac:dyDescent="0.25">
      <c r="K9828" s="154" cm="1">
        <f t="array" ref="K9828">ROUND(
IF(C9828="Beer",
SUM(LOOKUP(2,1/(SRP!$B$8:$B$10&lt;=E9828)/(SRP!$C$8:$C$10&gt;=E9828),SRP!$D$8:$D$10)*(G9828/100)*(E9828/1000)),
IF(C9828="Spirits",
SUM(LOOKUP(2,1/(SRP!$B$2:$B$7&lt;=E9828)/(SRP!$C$2:$C$7&gt;=E9828),SRP!$D$2:$D$7)*(G9828/100)*(E9828/1000)),
IF(AND(C9828="Wine",D9828="Fortified Wines"),
SUM(LOOKUP(2,1/(SRP!$B$26:$B$29&lt;=E9828)/(SRP!$C$26:$C$29&gt;=E9828),SRP!$D$26:$D$29)*(G9828/100)*(E9828/1000)),
IF(C9828="Wine",
SUM(LOOKUP(2,1/(SRP!$B$21:$B$25&lt;=E9828)/(SRP!$C$21:$C$25&gt;=E9828),SRP!$D$21:$D$25)*(G9828/100)*(E9828/1000)),
IF(AND(C9828="Ready to Drink",D9828="RTD-One Pour Cocktail&gt;7%&lt;=14.5"),
SUM(LOOKUP(2,1/(SRP!$B$16:$B$20&lt;=E9828)/(SRP!$C$16:$C$20&gt;=E9828),SRP!$D$16:$D$20)*(G9828/100)*(E9828/1000)),
IF(C9828="Ready to Drink",
SUM(LOOKUP(2,1/(SRP!$B$11:$B$15&lt;=E9828)/(SRP!$C$11:$C$15&gt;=E9828),SRP!$D$11:$D$15)*(G9828/100)*(E9828/1000)),
0)))))),2)</f>
        <v>0</v>
      </c>
      <c r="L9828" s="173" t="str">
        <f t="shared" si="153"/>
        <v/>
      </c>
      <c r="M9828" s="154" t="e">
        <f>VLOOKUP(L9828,'Slope %'!C:D,2,0)</f>
        <v>#N/A</v>
      </c>
    </row>
    <row r="9829" spans="11:13" x14ac:dyDescent="0.25">
      <c r="K9829" s="154" cm="1">
        <f t="array" ref="K9829">ROUND(
IF(C9829="Beer",
SUM(LOOKUP(2,1/(SRP!$B$8:$B$10&lt;=E9829)/(SRP!$C$8:$C$10&gt;=E9829),SRP!$D$8:$D$10)*(G9829/100)*(E9829/1000)),
IF(C9829="Spirits",
SUM(LOOKUP(2,1/(SRP!$B$2:$B$7&lt;=E9829)/(SRP!$C$2:$C$7&gt;=E9829),SRP!$D$2:$D$7)*(G9829/100)*(E9829/1000)),
IF(AND(C9829="Wine",D9829="Fortified Wines"),
SUM(LOOKUP(2,1/(SRP!$B$26:$B$29&lt;=E9829)/(SRP!$C$26:$C$29&gt;=E9829),SRP!$D$26:$D$29)*(G9829/100)*(E9829/1000)),
IF(C9829="Wine",
SUM(LOOKUP(2,1/(SRP!$B$21:$B$25&lt;=E9829)/(SRP!$C$21:$C$25&gt;=E9829),SRP!$D$21:$D$25)*(G9829/100)*(E9829/1000)),
IF(AND(C9829="Ready to Drink",D9829="RTD-One Pour Cocktail&gt;7%&lt;=14.5"),
SUM(LOOKUP(2,1/(SRP!$B$16:$B$20&lt;=E9829)/(SRP!$C$16:$C$20&gt;=E9829),SRP!$D$16:$D$20)*(G9829/100)*(E9829/1000)),
IF(C9829="Ready to Drink",
SUM(LOOKUP(2,1/(SRP!$B$11:$B$15&lt;=E9829)/(SRP!$C$11:$C$15&gt;=E9829),SRP!$D$11:$D$15)*(G9829/100)*(E9829/1000)),
0)))))),2)</f>
        <v>0</v>
      </c>
      <c r="L9829" s="173" t="str">
        <f t="shared" si="153"/>
        <v/>
      </c>
      <c r="M9829" s="154" t="e">
        <f>VLOOKUP(L9829,'Slope %'!C:D,2,0)</f>
        <v>#N/A</v>
      </c>
    </row>
    <row r="9830" spans="11:13" x14ac:dyDescent="0.25">
      <c r="K9830" s="154" cm="1">
        <f t="array" ref="K9830">ROUND(
IF(C9830="Beer",
SUM(LOOKUP(2,1/(SRP!$B$8:$B$10&lt;=E9830)/(SRP!$C$8:$C$10&gt;=E9830),SRP!$D$8:$D$10)*(G9830/100)*(E9830/1000)),
IF(C9830="Spirits",
SUM(LOOKUP(2,1/(SRP!$B$2:$B$7&lt;=E9830)/(SRP!$C$2:$C$7&gt;=E9830),SRP!$D$2:$D$7)*(G9830/100)*(E9830/1000)),
IF(AND(C9830="Wine",D9830="Fortified Wines"),
SUM(LOOKUP(2,1/(SRP!$B$26:$B$29&lt;=E9830)/(SRP!$C$26:$C$29&gt;=E9830),SRP!$D$26:$D$29)*(G9830/100)*(E9830/1000)),
IF(C9830="Wine",
SUM(LOOKUP(2,1/(SRP!$B$21:$B$25&lt;=E9830)/(SRP!$C$21:$C$25&gt;=E9830),SRP!$D$21:$D$25)*(G9830/100)*(E9830/1000)),
IF(AND(C9830="Ready to Drink",D9830="RTD-One Pour Cocktail&gt;7%&lt;=14.5"),
SUM(LOOKUP(2,1/(SRP!$B$16:$B$20&lt;=E9830)/(SRP!$C$16:$C$20&gt;=E9830),SRP!$D$16:$D$20)*(G9830/100)*(E9830/1000)),
IF(C9830="Ready to Drink",
SUM(LOOKUP(2,1/(SRP!$B$11:$B$15&lt;=E9830)/(SRP!$C$11:$C$15&gt;=E9830),SRP!$D$11:$D$15)*(G9830/100)*(E9830/1000)),
0)))))),2)</f>
        <v>0</v>
      </c>
      <c r="L9830" s="173" t="str">
        <f t="shared" si="153"/>
        <v/>
      </c>
      <c r="M9830" s="154" t="e">
        <f>VLOOKUP(L9830,'Slope %'!C:D,2,0)</f>
        <v>#N/A</v>
      </c>
    </row>
    <row r="9831" spans="11:13" x14ac:dyDescent="0.25">
      <c r="K9831" s="154" cm="1">
        <f t="array" ref="K9831">ROUND(
IF(C9831="Beer",
SUM(LOOKUP(2,1/(SRP!$B$8:$B$10&lt;=E9831)/(SRP!$C$8:$C$10&gt;=E9831),SRP!$D$8:$D$10)*(G9831/100)*(E9831/1000)),
IF(C9831="Spirits",
SUM(LOOKUP(2,1/(SRP!$B$2:$B$7&lt;=E9831)/(SRP!$C$2:$C$7&gt;=E9831),SRP!$D$2:$D$7)*(G9831/100)*(E9831/1000)),
IF(AND(C9831="Wine",D9831="Fortified Wines"),
SUM(LOOKUP(2,1/(SRP!$B$26:$B$29&lt;=E9831)/(SRP!$C$26:$C$29&gt;=E9831),SRP!$D$26:$D$29)*(G9831/100)*(E9831/1000)),
IF(C9831="Wine",
SUM(LOOKUP(2,1/(SRP!$B$21:$B$25&lt;=E9831)/(SRP!$C$21:$C$25&gt;=E9831),SRP!$D$21:$D$25)*(G9831/100)*(E9831/1000)),
IF(AND(C9831="Ready to Drink",D9831="RTD-One Pour Cocktail&gt;7%&lt;=14.5"),
SUM(LOOKUP(2,1/(SRP!$B$16:$B$20&lt;=E9831)/(SRP!$C$16:$C$20&gt;=E9831),SRP!$D$16:$D$20)*(G9831/100)*(E9831/1000)),
IF(C9831="Ready to Drink",
SUM(LOOKUP(2,1/(SRP!$B$11:$B$15&lt;=E9831)/(SRP!$C$11:$C$15&gt;=E9831),SRP!$D$11:$D$15)*(G9831/100)*(E9831/1000)),
0)))))),2)</f>
        <v>0</v>
      </c>
      <c r="L9831" s="173" t="str">
        <f t="shared" si="153"/>
        <v/>
      </c>
      <c r="M9831" s="154" t="e">
        <f>VLOOKUP(L9831,'Slope %'!C:D,2,0)</f>
        <v>#N/A</v>
      </c>
    </row>
    <row r="9832" spans="11:13" x14ac:dyDescent="0.25">
      <c r="K9832" s="154" cm="1">
        <f t="array" ref="K9832">ROUND(
IF(C9832="Beer",
SUM(LOOKUP(2,1/(SRP!$B$8:$B$10&lt;=E9832)/(SRP!$C$8:$C$10&gt;=E9832),SRP!$D$8:$D$10)*(G9832/100)*(E9832/1000)),
IF(C9832="Spirits",
SUM(LOOKUP(2,1/(SRP!$B$2:$B$7&lt;=E9832)/(SRP!$C$2:$C$7&gt;=E9832),SRP!$D$2:$D$7)*(G9832/100)*(E9832/1000)),
IF(AND(C9832="Wine",D9832="Fortified Wines"),
SUM(LOOKUP(2,1/(SRP!$B$26:$B$29&lt;=E9832)/(SRP!$C$26:$C$29&gt;=E9832),SRP!$D$26:$D$29)*(G9832/100)*(E9832/1000)),
IF(C9832="Wine",
SUM(LOOKUP(2,1/(SRP!$B$21:$B$25&lt;=E9832)/(SRP!$C$21:$C$25&gt;=E9832),SRP!$D$21:$D$25)*(G9832/100)*(E9832/1000)),
IF(AND(C9832="Ready to Drink",D9832="RTD-One Pour Cocktail&gt;7%&lt;=14.5"),
SUM(LOOKUP(2,1/(SRP!$B$16:$B$20&lt;=E9832)/(SRP!$C$16:$C$20&gt;=E9832),SRP!$D$16:$D$20)*(G9832/100)*(E9832/1000)),
IF(C9832="Ready to Drink",
SUM(LOOKUP(2,1/(SRP!$B$11:$B$15&lt;=E9832)/(SRP!$C$11:$C$15&gt;=E9832),SRP!$D$11:$D$15)*(G9832/100)*(E9832/1000)),
0)))))),2)</f>
        <v>0</v>
      </c>
      <c r="L9832" s="173" t="str">
        <f t="shared" si="153"/>
        <v/>
      </c>
      <c r="M9832" s="154" t="e">
        <f>VLOOKUP(L9832,'Slope %'!C:D,2,0)</f>
        <v>#N/A</v>
      </c>
    </row>
    <row r="9833" spans="11:13" x14ac:dyDescent="0.25">
      <c r="K9833" s="154" cm="1">
        <f t="array" ref="K9833">ROUND(
IF(C9833="Beer",
SUM(LOOKUP(2,1/(SRP!$B$8:$B$10&lt;=E9833)/(SRP!$C$8:$C$10&gt;=E9833),SRP!$D$8:$D$10)*(G9833/100)*(E9833/1000)),
IF(C9833="Spirits",
SUM(LOOKUP(2,1/(SRP!$B$2:$B$7&lt;=E9833)/(SRP!$C$2:$C$7&gt;=E9833),SRP!$D$2:$D$7)*(G9833/100)*(E9833/1000)),
IF(AND(C9833="Wine",D9833="Fortified Wines"),
SUM(LOOKUP(2,1/(SRP!$B$26:$B$29&lt;=E9833)/(SRP!$C$26:$C$29&gt;=E9833),SRP!$D$26:$D$29)*(G9833/100)*(E9833/1000)),
IF(C9833="Wine",
SUM(LOOKUP(2,1/(SRP!$B$21:$B$25&lt;=E9833)/(SRP!$C$21:$C$25&gt;=E9833),SRP!$D$21:$D$25)*(G9833/100)*(E9833/1000)),
IF(AND(C9833="Ready to Drink",D9833="RTD-One Pour Cocktail&gt;7%&lt;=14.5"),
SUM(LOOKUP(2,1/(SRP!$B$16:$B$20&lt;=E9833)/(SRP!$C$16:$C$20&gt;=E9833),SRP!$D$16:$D$20)*(G9833/100)*(E9833/1000)),
IF(C9833="Ready to Drink",
SUM(LOOKUP(2,1/(SRP!$B$11:$B$15&lt;=E9833)/(SRP!$C$11:$C$15&gt;=E9833),SRP!$D$11:$D$15)*(G9833/100)*(E9833/1000)),
0)))))),2)</f>
        <v>0</v>
      </c>
      <c r="L9833" s="173" t="str">
        <f t="shared" si="153"/>
        <v/>
      </c>
      <c r="M9833" s="154" t="e">
        <f>VLOOKUP(L9833,'Slope %'!C:D,2,0)</f>
        <v>#N/A</v>
      </c>
    </row>
    <row r="9834" spans="11:13" x14ac:dyDescent="0.25">
      <c r="K9834" s="154" cm="1">
        <f t="array" ref="K9834">ROUND(
IF(C9834="Beer",
SUM(LOOKUP(2,1/(SRP!$B$8:$B$10&lt;=E9834)/(SRP!$C$8:$C$10&gt;=E9834),SRP!$D$8:$D$10)*(G9834/100)*(E9834/1000)),
IF(C9834="Spirits",
SUM(LOOKUP(2,1/(SRP!$B$2:$B$7&lt;=E9834)/(SRP!$C$2:$C$7&gt;=E9834),SRP!$D$2:$D$7)*(G9834/100)*(E9834/1000)),
IF(AND(C9834="Wine",D9834="Fortified Wines"),
SUM(LOOKUP(2,1/(SRP!$B$26:$B$29&lt;=E9834)/(SRP!$C$26:$C$29&gt;=E9834),SRP!$D$26:$D$29)*(G9834/100)*(E9834/1000)),
IF(C9834="Wine",
SUM(LOOKUP(2,1/(SRP!$B$21:$B$25&lt;=E9834)/(SRP!$C$21:$C$25&gt;=E9834),SRP!$D$21:$D$25)*(G9834/100)*(E9834/1000)),
IF(AND(C9834="Ready to Drink",D9834="RTD-One Pour Cocktail&gt;7%&lt;=14.5"),
SUM(LOOKUP(2,1/(SRP!$B$16:$B$20&lt;=E9834)/(SRP!$C$16:$C$20&gt;=E9834),SRP!$D$16:$D$20)*(G9834/100)*(E9834/1000)),
IF(C9834="Ready to Drink",
SUM(LOOKUP(2,1/(SRP!$B$11:$B$15&lt;=E9834)/(SRP!$C$11:$C$15&gt;=E9834),SRP!$D$11:$D$15)*(G9834/100)*(E9834/1000)),
0)))))),2)</f>
        <v>0</v>
      </c>
      <c r="L9834" s="173" t="str">
        <f t="shared" si="153"/>
        <v/>
      </c>
      <c r="M9834" s="154" t="e">
        <f>VLOOKUP(L9834,'Slope %'!C:D,2,0)</f>
        <v>#N/A</v>
      </c>
    </row>
    <row r="9835" spans="11:13" x14ac:dyDescent="0.25">
      <c r="K9835" s="154" cm="1">
        <f t="array" ref="K9835">ROUND(
IF(C9835="Beer",
SUM(LOOKUP(2,1/(SRP!$B$8:$B$10&lt;=E9835)/(SRP!$C$8:$C$10&gt;=E9835),SRP!$D$8:$D$10)*(G9835/100)*(E9835/1000)),
IF(C9835="Spirits",
SUM(LOOKUP(2,1/(SRP!$B$2:$B$7&lt;=E9835)/(SRP!$C$2:$C$7&gt;=E9835),SRP!$D$2:$D$7)*(G9835/100)*(E9835/1000)),
IF(AND(C9835="Wine",D9835="Fortified Wines"),
SUM(LOOKUP(2,1/(SRP!$B$26:$B$29&lt;=E9835)/(SRP!$C$26:$C$29&gt;=E9835),SRP!$D$26:$D$29)*(G9835/100)*(E9835/1000)),
IF(C9835="Wine",
SUM(LOOKUP(2,1/(SRP!$B$21:$B$25&lt;=E9835)/(SRP!$C$21:$C$25&gt;=E9835),SRP!$D$21:$D$25)*(G9835/100)*(E9835/1000)),
IF(AND(C9835="Ready to Drink",D9835="RTD-One Pour Cocktail&gt;7%&lt;=14.5"),
SUM(LOOKUP(2,1/(SRP!$B$16:$B$20&lt;=E9835)/(SRP!$C$16:$C$20&gt;=E9835),SRP!$D$16:$D$20)*(G9835/100)*(E9835/1000)),
IF(C9835="Ready to Drink",
SUM(LOOKUP(2,1/(SRP!$B$11:$B$15&lt;=E9835)/(SRP!$C$11:$C$15&gt;=E9835),SRP!$D$11:$D$15)*(G9835/100)*(E9835/1000)),
0)))))),2)</f>
        <v>0</v>
      </c>
      <c r="L9835" s="173" t="str">
        <f t="shared" si="153"/>
        <v/>
      </c>
      <c r="M9835" s="154" t="e">
        <f>VLOOKUP(L9835,'Slope %'!C:D,2,0)</f>
        <v>#N/A</v>
      </c>
    </row>
    <row r="9836" spans="11:13" x14ac:dyDescent="0.25">
      <c r="K9836" s="154" cm="1">
        <f t="array" ref="K9836">ROUND(
IF(C9836="Beer",
SUM(LOOKUP(2,1/(SRP!$B$8:$B$10&lt;=E9836)/(SRP!$C$8:$C$10&gt;=E9836),SRP!$D$8:$D$10)*(G9836/100)*(E9836/1000)),
IF(C9836="Spirits",
SUM(LOOKUP(2,1/(SRP!$B$2:$B$7&lt;=E9836)/(SRP!$C$2:$C$7&gt;=E9836),SRP!$D$2:$D$7)*(G9836/100)*(E9836/1000)),
IF(AND(C9836="Wine",D9836="Fortified Wines"),
SUM(LOOKUP(2,1/(SRP!$B$26:$B$29&lt;=E9836)/(SRP!$C$26:$C$29&gt;=E9836),SRP!$D$26:$D$29)*(G9836/100)*(E9836/1000)),
IF(C9836="Wine",
SUM(LOOKUP(2,1/(SRP!$B$21:$B$25&lt;=E9836)/(SRP!$C$21:$C$25&gt;=E9836),SRP!$D$21:$D$25)*(G9836/100)*(E9836/1000)),
IF(AND(C9836="Ready to Drink",D9836="RTD-One Pour Cocktail&gt;7%&lt;=14.5"),
SUM(LOOKUP(2,1/(SRP!$B$16:$B$20&lt;=E9836)/(SRP!$C$16:$C$20&gt;=E9836),SRP!$D$16:$D$20)*(G9836/100)*(E9836/1000)),
IF(C9836="Ready to Drink",
SUM(LOOKUP(2,1/(SRP!$B$11:$B$15&lt;=E9836)/(SRP!$C$11:$C$15&gt;=E9836),SRP!$D$11:$D$15)*(G9836/100)*(E9836/1000)),
0)))))),2)</f>
        <v>0</v>
      </c>
      <c r="L9836" s="173" t="str">
        <f t="shared" si="153"/>
        <v/>
      </c>
      <c r="M9836" s="154" t="e">
        <f>VLOOKUP(L9836,'Slope %'!C:D,2,0)</f>
        <v>#N/A</v>
      </c>
    </row>
    <row r="9837" spans="11:13" x14ac:dyDescent="0.25">
      <c r="K9837" s="154" cm="1">
        <f t="array" ref="K9837">ROUND(
IF(C9837="Beer",
SUM(LOOKUP(2,1/(SRP!$B$8:$B$10&lt;=E9837)/(SRP!$C$8:$C$10&gt;=E9837),SRP!$D$8:$D$10)*(G9837/100)*(E9837/1000)),
IF(C9837="Spirits",
SUM(LOOKUP(2,1/(SRP!$B$2:$B$7&lt;=E9837)/(SRP!$C$2:$C$7&gt;=E9837),SRP!$D$2:$D$7)*(G9837/100)*(E9837/1000)),
IF(AND(C9837="Wine",D9837="Fortified Wines"),
SUM(LOOKUP(2,1/(SRP!$B$26:$B$29&lt;=E9837)/(SRP!$C$26:$C$29&gt;=E9837),SRP!$D$26:$D$29)*(G9837/100)*(E9837/1000)),
IF(C9837="Wine",
SUM(LOOKUP(2,1/(SRP!$B$21:$B$25&lt;=E9837)/(SRP!$C$21:$C$25&gt;=E9837),SRP!$D$21:$D$25)*(G9837/100)*(E9837/1000)),
IF(AND(C9837="Ready to Drink",D9837="RTD-One Pour Cocktail&gt;7%&lt;=14.5"),
SUM(LOOKUP(2,1/(SRP!$B$16:$B$20&lt;=E9837)/(SRP!$C$16:$C$20&gt;=E9837),SRP!$D$16:$D$20)*(G9837/100)*(E9837/1000)),
IF(C9837="Ready to Drink",
SUM(LOOKUP(2,1/(SRP!$B$11:$B$15&lt;=E9837)/(SRP!$C$11:$C$15&gt;=E9837),SRP!$D$11:$D$15)*(G9837/100)*(E9837/1000)),
0)))))),2)</f>
        <v>0</v>
      </c>
      <c r="L9837" s="173" t="str">
        <f t="shared" si="153"/>
        <v/>
      </c>
      <c r="M9837" s="154" t="e">
        <f>VLOOKUP(L9837,'Slope %'!C:D,2,0)</f>
        <v>#N/A</v>
      </c>
    </row>
    <row r="9838" spans="11:13" x14ac:dyDescent="0.25">
      <c r="K9838" s="154" cm="1">
        <f t="array" ref="K9838">ROUND(
IF(C9838="Beer",
SUM(LOOKUP(2,1/(SRP!$B$8:$B$10&lt;=E9838)/(SRP!$C$8:$C$10&gt;=E9838),SRP!$D$8:$D$10)*(G9838/100)*(E9838/1000)),
IF(C9838="Spirits",
SUM(LOOKUP(2,1/(SRP!$B$2:$B$7&lt;=E9838)/(SRP!$C$2:$C$7&gt;=E9838),SRP!$D$2:$D$7)*(G9838/100)*(E9838/1000)),
IF(AND(C9838="Wine",D9838="Fortified Wines"),
SUM(LOOKUP(2,1/(SRP!$B$26:$B$29&lt;=E9838)/(SRP!$C$26:$C$29&gt;=E9838),SRP!$D$26:$D$29)*(G9838/100)*(E9838/1000)),
IF(C9838="Wine",
SUM(LOOKUP(2,1/(SRP!$B$21:$B$25&lt;=E9838)/(SRP!$C$21:$C$25&gt;=E9838),SRP!$D$21:$D$25)*(G9838/100)*(E9838/1000)),
IF(AND(C9838="Ready to Drink",D9838="RTD-One Pour Cocktail&gt;7%&lt;=14.5"),
SUM(LOOKUP(2,1/(SRP!$B$16:$B$20&lt;=E9838)/(SRP!$C$16:$C$20&gt;=E9838),SRP!$D$16:$D$20)*(G9838/100)*(E9838/1000)),
IF(C9838="Ready to Drink",
SUM(LOOKUP(2,1/(SRP!$B$11:$B$15&lt;=E9838)/(SRP!$C$11:$C$15&gt;=E9838),SRP!$D$11:$D$15)*(G9838/100)*(E9838/1000)),
0)))))),2)</f>
        <v>0</v>
      </c>
      <c r="L9838" s="173" t="str">
        <f t="shared" si="153"/>
        <v/>
      </c>
      <c r="M9838" s="154" t="e">
        <f>VLOOKUP(L9838,'Slope %'!C:D,2,0)</f>
        <v>#N/A</v>
      </c>
    </row>
    <row r="9839" spans="11:13" x14ac:dyDescent="0.25">
      <c r="K9839" s="154" cm="1">
        <f t="array" ref="K9839">ROUND(
IF(C9839="Beer",
SUM(LOOKUP(2,1/(SRP!$B$8:$B$10&lt;=E9839)/(SRP!$C$8:$C$10&gt;=E9839),SRP!$D$8:$D$10)*(G9839/100)*(E9839/1000)),
IF(C9839="Spirits",
SUM(LOOKUP(2,1/(SRP!$B$2:$B$7&lt;=E9839)/(SRP!$C$2:$C$7&gt;=E9839),SRP!$D$2:$D$7)*(G9839/100)*(E9839/1000)),
IF(AND(C9839="Wine",D9839="Fortified Wines"),
SUM(LOOKUP(2,1/(SRP!$B$26:$B$29&lt;=E9839)/(SRP!$C$26:$C$29&gt;=E9839),SRP!$D$26:$D$29)*(G9839/100)*(E9839/1000)),
IF(C9839="Wine",
SUM(LOOKUP(2,1/(SRP!$B$21:$B$25&lt;=E9839)/(SRP!$C$21:$C$25&gt;=E9839),SRP!$D$21:$D$25)*(G9839/100)*(E9839/1000)),
IF(AND(C9839="Ready to Drink",D9839="RTD-One Pour Cocktail&gt;7%&lt;=14.5"),
SUM(LOOKUP(2,1/(SRP!$B$16:$B$20&lt;=E9839)/(SRP!$C$16:$C$20&gt;=E9839),SRP!$D$16:$D$20)*(G9839/100)*(E9839/1000)),
IF(C9839="Ready to Drink",
SUM(LOOKUP(2,1/(SRP!$B$11:$B$15&lt;=E9839)/(SRP!$C$11:$C$15&gt;=E9839),SRP!$D$11:$D$15)*(G9839/100)*(E9839/1000)),
0)))))),2)</f>
        <v>0</v>
      </c>
      <c r="L9839" s="173" t="str">
        <f t="shared" si="153"/>
        <v/>
      </c>
      <c r="M9839" s="154" t="e">
        <f>VLOOKUP(L9839,'Slope %'!C:D,2,0)</f>
        <v>#N/A</v>
      </c>
    </row>
    <row r="9840" spans="11:13" x14ac:dyDescent="0.25">
      <c r="K9840" s="154" cm="1">
        <f t="array" ref="K9840">ROUND(
IF(C9840="Beer",
SUM(LOOKUP(2,1/(SRP!$B$8:$B$10&lt;=E9840)/(SRP!$C$8:$C$10&gt;=E9840),SRP!$D$8:$D$10)*(G9840/100)*(E9840/1000)),
IF(C9840="Spirits",
SUM(LOOKUP(2,1/(SRP!$B$2:$B$7&lt;=E9840)/(SRP!$C$2:$C$7&gt;=E9840),SRP!$D$2:$D$7)*(G9840/100)*(E9840/1000)),
IF(AND(C9840="Wine",D9840="Fortified Wines"),
SUM(LOOKUP(2,1/(SRP!$B$26:$B$29&lt;=E9840)/(SRP!$C$26:$C$29&gt;=E9840),SRP!$D$26:$D$29)*(G9840/100)*(E9840/1000)),
IF(C9840="Wine",
SUM(LOOKUP(2,1/(SRP!$B$21:$B$25&lt;=E9840)/(SRP!$C$21:$C$25&gt;=E9840),SRP!$D$21:$D$25)*(G9840/100)*(E9840/1000)),
IF(AND(C9840="Ready to Drink",D9840="RTD-One Pour Cocktail&gt;7%&lt;=14.5"),
SUM(LOOKUP(2,1/(SRP!$B$16:$B$20&lt;=E9840)/(SRP!$C$16:$C$20&gt;=E9840),SRP!$D$16:$D$20)*(G9840/100)*(E9840/1000)),
IF(C9840="Ready to Drink",
SUM(LOOKUP(2,1/(SRP!$B$11:$B$15&lt;=E9840)/(SRP!$C$11:$C$15&gt;=E9840),SRP!$D$11:$D$15)*(G9840/100)*(E9840/1000)),
0)))))),2)</f>
        <v>0</v>
      </c>
      <c r="L9840" s="173" t="str">
        <f t="shared" si="153"/>
        <v/>
      </c>
      <c r="M9840" s="154" t="e">
        <f>VLOOKUP(L9840,'Slope %'!C:D,2,0)</f>
        <v>#N/A</v>
      </c>
    </row>
    <row r="9841" spans="11:13" x14ac:dyDescent="0.25">
      <c r="K9841" s="154" cm="1">
        <f t="array" ref="K9841">ROUND(
IF(C9841="Beer",
SUM(LOOKUP(2,1/(SRP!$B$8:$B$10&lt;=E9841)/(SRP!$C$8:$C$10&gt;=E9841),SRP!$D$8:$D$10)*(G9841/100)*(E9841/1000)),
IF(C9841="Spirits",
SUM(LOOKUP(2,1/(SRP!$B$2:$B$7&lt;=E9841)/(SRP!$C$2:$C$7&gt;=E9841),SRP!$D$2:$D$7)*(G9841/100)*(E9841/1000)),
IF(AND(C9841="Wine",D9841="Fortified Wines"),
SUM(LOOKUP(2,1/(SRP!$B$26:$B$29&lt;=E9841)/(SRP!$C$26:$C$29&gt;=E9841),SRP!$D$26:$D$29)*(G9841/100)*(E9841/1000)),
IF(C9841="Wine",
SUM(LOOKUP(2,1/(SRP!$B$21:$B$25&lt;=E9841)/(SRP!$C$21:$C$25&gt;=E9841),SRP!$D$21:$D$25)*(G9841/100)*(E9841/1000)),
IF(AND(C9841="Ready to Drink",D9841="RTD-One Pour Cocktail&gt;7%&lt;=14.5"),
SUM(LOOKUP(2,1/(SRP!$B$16:$B$20&lt;=E9841)/(SRP!$C$16:$C$20&gt;=E9841),SRP!$D$16:$D$20)*(G9841/100)*(E9841/1000)),
IF(C9841="Ready to Drink",
SUM(LOOKUP(2,1/(SRP!$B$11:$B$15&lt;=E9841)/(SRP!$C$11:$C$15&gt;=E9841),SRP!$D$11:$D$15)*(G9841/100)*(E9841/1000)),
0)))))),2)</f>
        <v>0</v>
      </c>
      <c r="L9841" s="173" t="str">
        <f t="shared" si="153"/>
        <v/>
      </c>
      <c r="M9841" s="154" t="e">
        <f>VLOOKUP(L9841,'Slope %'!C:D,2,0)</f>
        <v>#N/A</v>
      </c>
    </row>
    <row r="9842" spans="11:13" x14ac:dyDescent="0.25">
      <c r="K9842" s="154" cm="1">
        <f t="array" ref="K9842">ROUND(
IF(C9842="Beer",
SUM(LOOKUP(2,1/(SRP!$B$8:$B$10&lt;=E9842)/(SRP!$C$8:$C$10&gt;=E9842),SRP!$D$8:$D$10)*(G9842/100)*(E9842/1000)),
IF(C9842="Spirits",
SUM(LOOKUP(2,1/(SRP!$B$2:$B$7&lt;=E9842)/(SRP!$C$2:$C$7&gt;=E9842),SRP!$D$2:$D$7)*(G9842/100)*(E9842/1000)),
IF(AND(C9842="Wine",D9842="Fortified Wines"),
SUM(LOOKUP(2,1/(SRP!$B$26:$B$29&lt;=E9842)/(SRP!$C$26:$C$29&gt;=E9842),SRP!$D$26:$D$29)*(G9842/100)*(E9842/1000)),
IF(C9842="Wine",
SUM(LOOKUP(2,1/(SRP!$B$21:$B$25&lt;=E9842)/(SRP!$C$21:$C$25&gt;=E9842),SRP!$D$21:$D$25)*(G9842/100)*(E9842/1000)),
IF(AND(C9842="Ready to Drink",D9842="RTD-One Pour Cocktail&gt;7%&lt;=14.5"),
SUM(LOOKUP(2,1/(SRP!$B$16:$B$20&lt;=E9842)/(SRP!$C$16:$C$20&gt;=E9842),SRP!$D$16:$D$20)*(G9842/100)*(E9842/1000)),
IF(C9842="Ready to Drink",
SUM(LOOKUP(2,1/(SRP!$B$11:$B$15&lt;=E9842)/(SRP!$C$11:$C$15&gt;=E9842),SRP!$D$11:$D$15)*(G9842/100)*(E9842/1000)),
0)))))),2)</f>
        <v>0</v>
      </c>
      <c r="L9842" s="173" t="str">
        <f t="shared" si="153"/>
        <v/>
      </c>
      <c r="M9842" s="154" t="e">
        <f>VLOOKUP(L9842,'Slope %'!C:D,2,0)</f>
        <v>#N/A</v>
      </c>
    </row>
    <row r="9843" spans="11:13" x14ac:dyDescent="0.25">
      <c r="K9843" s="154" cm="1">
        <f t="array" ref="K9843">ROUND(
IF(C9843="Beer",
SUM(LOOKUP(2,1/(SRP!$B$8:$B$10&lt;=E9843)/(SRP!$C$8:$C$10&gt;=E9843),SRP!$D$8:$D$10)*(G9843/100)*(E9843/1000)),
IF(C9843="Spirits",
SUM(LOOKUP(2,1/(SRP!$B$2:$B$7&lt;=E9843)/(SRP!$C$2:$C$7&gt;=E9843),SRP!$D$2:$D$7)*(G9843/100)*(E9843/1000)),
IF(AND(C9843="Wine",D9843="Fortified Wines"),
SUM(LOOKUP(2,1/(SRP!$B$26:$B$29&lt;=E9843)/(SRP!$C$26:$C$29&gt;=E9843),SRP!$D$26:$D$29)*(G9843/100)*(E9843/1000)),
IF(C9843="Wine",
SUM(LOOKUP(2,1/(SRP!$B$21:$B$25&lt;=E9843)/(SRP!$C$21:$C$25&gt;=E9843),SRP!$D$21:$D$25)*(G9843/100)*(E9843/1000)),
IF(AND(C9843="Ready to Drink",D9843="RTD-One Pour Cocktail&gt;7%&lt;=14.5"),
SUM(LOOKUP(2,1/(SRP!$B$16:$B$20&lt;=E9843)/(SRP!$C$16:$C$20&gt;=E9843),SRP!$D$16:$D$20)*(G9843/100)*(E9843/1000)),
IF(C9843="Ready to Drink",
SUM(LOOKUP(2,1/(SRP!$B$11:$B$15&lt;=E9843)/(SRP!$C$11:$C$15&gt;=E9843),SRP!$D$11:$D$15)*(G9843/100)*(E9843/1000)),
0)))))),2)</f>
        <v>0</v>
      </c>
      <c r="L9843" s="173" t="str">
        <f t="shared" si="153"/>
        <v/>
      </c>
      <c r="M9843" s="154" t="e">
        <f>VLOOKUP(L9843,'Slope %'!C:D,2,0)</f>
        <v>#N/A</v>
      </c>
    </row>
    <row r="9844" spans="11:13" x14ac:dyDescent="0.25">
      <c r="K9844" s="154" cm="1">
        <f t="array" ref="K9844">ROUND(
IF(C9844="Beer",
SUM(LOOKUP(2,1/(SRP!$B$8:$B$10&lt;=E9844)/(SRP!$C$8:$C$10&gt;=E9844),SRP!$D$8:$D$10)*(G9844/100)*(E9844/1000)),
IF(C9844="Spirits",
SUM(LOOKUP(2,1/(SRP!$B$2:$B$7&lt;=E9844)/(SRP!$C$2:$C$7&gt;=E9844),SRP!$D$2:$D$7)*(G9844/100)*(E9844/1000)),
IF(AND(C9844="Wine",D9844="Fortified Wines"),
SUM(LOOKUP(2,1/(SRP!$B$26:$B$29&lt;=E9844)/(SRP!$C$26:$C$29&gt;=E9844),SRP!$D$26:$D$29)*(G9844/100)*(E9844/1000)),
IF(C9844="Wine",
SUM(LOOKUP(2,1/(SRP!$B$21:$B$25&lt;=E9844)/(SRP!$C$21:$C$25&gt;=E9844),SRP!$D$21:$D$25)*(G9844/100)*(E9844/1000)),
IF(AND(C9844="Ready to Drink",D9844="RTD-One Pour Cocktail&gt;7%&lt;=14.5"),
SUM(LOOKUP(2,1/(SRP!$B$16:$B$20&lt;=E9844)/(SRP!$C$16:$C$20&gt;=E9844),SRP!$D$16:$D$20)*(G9844/100)*(E9844/1000)),
IF(C9844="Ready to Drink",
SUM(LOOKUP(2,1/(SRP!$B$11:$B$15&lt;=E9844)/(SRP!$C$11:$C$15&gt;=E9844),SRP!$D$11:$D$15)*(G9844/100)*(E9844/1000)),
0)))))),2)</f>
        <v>0</v>
      </c>
      <c r="L9844" s="173" t="str">
        <f t="shared" si="153"/>
        <v/>
      </c>
      <c r="M9844" s="154" t="e">
        <f>VLOOKUP(L9844,'Slope %'!C:D,2,0)</f>
        <v>#N/A</v>
      </c>
    </row>
    <row r="9845" spans="11:13" x14ac:dyDescent="0.25">
      <c r="K9845" s="154" cm="1">
        <f t="array" ref="K9845">ROUND(
IF(C9845="Beer",
SUM(LOOKUP(2,1/(SRP!$B$8:$B$10&lt;=E9845)/(SRP!$C$8:$C$10&gt;=E9845),SRP!$D$8:$D$10)*(G9845/100)*(E9845/1000)),
IF(C9845="Spirits",
SUM(LOOKUP(2,1/(SRP!$B$2:$B$7&lt;=E9845)/(SRP!$C$2:$C$7&gt;=E9845),SRP!$D$2:$D$7)*(G9845/100)*(E9845/1000)),
IF(AND(C9845="Wine",D9845="Fortified Wines"),
SUM(LOOKUP(2,1/(SRP!$B$26:$B$29&lt;=E9845)/(SRP!$C$26:$C$29&gt;=E9845),SRP!$D$26:$D$29)*(G9845/100)*(E9845/1000)),
IF(C9845="Wine",
SUM(LOOKUP(2,1/(SRP!$B$21:$B$25&lt;=E9845)/(SRP!$C$21:$C$25&gt;=E9845),SRP!$D$21:$D$25)*(G9845/100)*(E9845/1000)),
IF(AND(C9845="Ready to Drink",D9845="RTD-One Pour Cocktail&gt;7%&lt;=14.5"),
SUM(LOOKUP(2,1/(SRP!$B$16:$B$20&lt;=E9845)/(SRP!$C$16:$C$20&gt;=E9845),SRP!$D$16:$D$20)*(G9845/100)*(E9845/1000)),
IF(C9845="Ready to Drink",
SUM(LOOKUP(2,1/(SRP!$B$11:$B$15&lt;=E9845)/(SRP!$C$11:$C$15&gt;=E9845),SRP!$D$11:$D$15)*(G9845/100)*(E9845/1000)),
0)))))),2)</f>
        <v>0</v>
      </c>
      <c r="L9845" s="173" t="str">
        <f t="shared" si="153"/>
        <v/>
      </c>
      <c r="M9845" s="154" t="e">
        <f>VLOOKUP(L9845,'Slope %'!C:D,2,0)</f>
        <v>#N/A</v>
      </c>
    </row>
    <row r="9846" spans="11:13" x14ac:dyDescent="0.25">
      <c r="K9846" s="154" cm="1">
        <f t="array" ref="K9846">ROUND(
IF(C9846="Beer",
SUM(LOOKUP(2,1/(SRP!$B$8:$B$10&lt;=E9846)/(SRP!$C$8:$C$10&gt;=E9846),SRP!$D$8:$D$10)*(G9846/100)*(E9846/1000)),
IF(C9846="Spirits",
SUM(LOOKUP(2,1/(SRP!$B$2:$B$7&lt;=E9846)/(SRP!$C$2:$C$7&gt;=E9846),SRP!$D$2:$D$7)*(G9846/100)*(E9846/1000)),
IF(AND(C9846="Wine",D9846="Fortified Wines"),
SUM(LOOKUP(2,1/(SRP!$B$26:$B$29&lt;=E9846)/(SRP!$C$26:$C$29&gt;=E9846),SRP!$D$26:$D$29)*(G9846/100)*(E9846/1000)),
IF(C9846="Wine",
SUM(LOOKUP(2,1/(SRP!$B$21:$B$25&lt;=E9846)/(SRP!$C$21:$C$25&gt;=E9846),SRP!$D$21:$D$25)*(G9846/100)*(E9846/1000)),
IF(AND(C9846="Ready to Drink",D9846="RTD-One Pour Cocktail&gt;7%&lt;=14.5"),
SUM(LOOKUP(2,1/(SRP!$B$16:$B$20&lt;=E9846)/(SRP!$C$16:$C$20&gt;=E9846),SRP!$D$16:$D$20)*(G9846/100)*(E9846/1000)),
IF(C9846="Ready to Drink",
SUM(LOOKUP(2,1/(SRP!$B$11:$B$15&lt;=E9846)/(SRP!$C$11:$C$15&gt;=E9846),SRP!$D$11:$D$15)*(G9846/100)*(E9846/1000)),
0)))))),2)</f>
        <v>0</v>
      </c>
      <c r="L9846" s="173" t="str">
        <f t="shared" si="153"/>
        <v/>
      </c>
      <c r="M9846" s="154" t="e">
        <f>VLOOKUP(L9846,'Slope %'!C:D,2,0)</f>
        <v>#N/A</v>
      </c>
    </row>
    <row r="9847" spans="11:13" x14ac:dyDescent="0.25">
      <c r="K9847" s="154" cm="1">
        <f t="array" ref="K9847">ROUND(
IF(C9847="Beer",
SUM(LOOKUP(2,1/(SRP!$B$8:$B$10&lt;=E9847)/(SRP!$C$8:$C$10&gt;=E9847),SRP!$D$8:$D$10)*(G9847/100)*(E9847/1000)),
IF(C9847="Spirits",
SUM(LOOKUP(2,1/(SRP!$B$2:$B$7&lt;=E9847)/(SRP!$C$2:$C$7&gt;=E9847),SRP!$D$2:$D$7)*(G9847/100)*(E9847/1000)),
IF(AND(C9847="Wine",D9847="Fortified Wines"),
SUM(LOOKUP(2,1/(SRP!$B$26:$B$29&lt;=E9847)/(SRP!$C$26:$C$29&gt;=E9847),SRP!$D$26:$D$29)*(G9847/100)*(E9847/1000)),
IF(C9847="Wine",
SUM(LOOKUP(2,1/(SRP!$B$21:$B$25&lt;=E9847)/(SRP!$C$21:$C$25&gt;=E9847),SRP!$D$21:$D$25)*(G9847/100)*(E9847/1000)),
IF(AND(C9847="Ready to Drink",D9847="RTD-One Pour Cocktail&gt;7%&lt;=14.5"),
SUM(LOOKUP(2,1/(SRP!$B$16:$B$20&lt;=E9847)/(SRP!$C$16:$C$20&gt;=E9847),SRP!$D$16:$D$20)*(G9847/100)*(E9847/1000)),
IF(C9847="Ready to Drink",
SUM(LOOKUP(2,1/(SRP!$B$11:$B$15&lt;=E9847)/(SRP!$C$11:$C$15&gt;=E9847),SRP!$D$11:$D$15)*(G9847/100)*(E9847/1000)),
0)))))),2)</f>
        <v>0</v>
      </c>
      <c r="L9847" s="173" t="str">
        <f t="shared" si="153"/>
        <v/>
      </c>
      <c r="M9847" s="154" t="e">
        <f>VLOOKUP(L9847,'Slope %'!C:D,2,0)</f>
        <v>#N/A</v>
      </c>
    </row>
    <row r="9848" spans="11:13" x14ac:dyDescent="0.25">
      <c r="K9848" s="154" cm="1">
        <f t="array" ref="K9848">ROUND(
IF(C9848="Beer",
SUM(LOOKUP(2,1/(SRP!$B$8:$B$10&lt;=E9848)/(SRP!$C$8:$C$10&gt;=E9848),SRP!$D$8:$D$10)*(G9848/100)*(E9848/1000)),
IF(C9848="Spirits",
SUM(LOOKUP(2,1/(SRP!$B$2:$B$7&lt;=E9848)/(SRP!$C$2:$C$7&gt;=E9848),SRP!$D$2:$D$7)*(G9848/100)*(E9848/1000)),
IF(AND(C9848="Wine",D9848="Fortified Wines"),
SUM(LOOKUP(2,1/(SRP!$B$26:$B$29&lt;=E9848)/(SRP!$C$26:$C$29&gt;=E9848),SRP!$D$26:$D$29)*(G9848/100)*(E9848/1000)),
IF(C9848="Wine",
SUM(LOOKUP(2,1/(SRP!$B$21:$B$25&lt;=E9848)/(SRP!$C$21:$C$25&gt;=E9848),SRP!$D$21:$D$25)*(G9848/100)*(E9848/1000)),
IF(AND(C9848="Ready to Drink",D9848="RTD-One Pour Cocktail&gt;7%&lt;=14.5"),
SUM(LOOKUP(2,1/(SRP!$B$16:$B$20&lt;=E9848)/(SRP!$C$16:$C$20&gt;=E9848),SRP!$D$16:$D$20)*(G9848/100)*(E9848/1000)),
IF(C9848="Ready to Drink",
SUM(LOOKUP(2,1/(SRP!$B$11:$B$15&lt;=E9848)/(SRP!$C$11:$C$15&gt;=E9848),SRP!$D$11:$D$15)*(G9848/100)*(E9848/1000)),
0)))))),2)</f>
        <v>0</v>
      </c>
      <c r="L9848" s="173" t="str">
        <f t="shared" si="153"/>
        <v/>
      </c>
      <c r="M9848" s="154" t="e">
        <f>VLOOKUP(L9848,'Slope %'!C:D,2,0)</f>
        <v>#N/A</v>
      </c>
    </row>
    <row r="9849" spans="11:13" x14ac:dyDescent="0.25">
      <c r="K9849" s="154" cm="1">
        <f t="array" ref="K9849">ROUND(
IF(C9849="Beer",
SUM(LOOKUP(2,1/(SRP!$B$8:$B$10&lt;=E9849)/(SRP!$C$8:$C$10&gt;=E9849),SRP!$D$8:$D$10)*(G9849/100)*(E9849/1000)),
IF(C9849="Spirits",
SUM(LOOKUP(2,1/(SRP!$B$2:$B$7&lt;=E9849)/(SRP!$C$2:$C$7&gt;=E9849),SRP!$D$2:$D$7)*(G9849/100)*(E9849/1000)),
IF(AND(C9849="Wine",D9849="Fortified Wines"),
SUM(LOOKUP(2,1/(SRP!$B$26:$B$29&lt;=E9849)/(SRP!$C$26:$C$29&gt;=E9849),SRP!$D$26:$D$29)*(G9849/100)*(E9849/1000)),
IF(C9849="Wine",
SUM(LOOKUP(2,1/(SRP!$B$21:$B$25&lt;=E9849)/(SRP!$C$21:$C$25&gt;=E9849),SRP!$D$21:$D$25)*(G9849/100)*(E9849/1000)),
IF(AND(C9849="Ready to Drink",D9849="RTD-One Pour Cocktail&gt;7%&lt;=14.5"),
SUM(LOOKUP(2,1/(SRP!$B$16:$B$20&lt;=E9849)/(SRP!$C$16:$C$20&gt;=E9849),SRP!$D$16:$D$20)*(G9849/100)*(E9849/1000)),
IF(C9849="Ready to Drink",
SUM(LOOKUP(2,1/(SRP!$B$11:$B$15&lt;=E9849)/(SRP!$C$11:$C$15&gt;=E9849),SRP!$D$11:$D$15)*(G9849/100)*(E9849/1000)),
0)))))),2)</f>
        <v>0</v>
      </c>
      <c r="L9849" s="173" t="str">
        <f t="shared" si="153"/>
        <v/>
      </c>
      <c r="M9849" s="154" t="e">
        <f>VLOOKUP(L9849,'Slope %'!C:D,2,0)</f>
        <v>#N/A</v>
      </c>
    </row>
    <row r="9850" spans="11:13" x14ac:dyDescent="0.25">
      <c r="K9850" s="154" cm="1">
        <f t="array" ref="K9850">ROUND(
IF(C9850="Beer",
SUM(LOOKUP(2,1/(SRP!$B$8:$B$10&lt;=E9850)/(SRP!$C$8:$C$10&gt;=E9850),SRP!$D$8:$D$10)*(G9850/100)*(E9850/1000)),
IF(C9850="Spirits",
SUM(LOOKUP(2,1/(SRP!$B$2:$B$7&lt;=E9850)/(SRP!$C$2:$C$7&gt;=E9850),SRP!$D$2:$D$7)*(G9850/100)*(E9850/1000)),
IF(AND(C9850="Wine",D9850="Fortified Wines"),
SUM(LOOKUP(2,1/(SRP!$B$26:$B$29&lt;=E9850)/(SRP!$C$26:$C$29&gt;=E9850),SRP!$D$26:$D$29)*(G9850/100)*(E9850/1000)),
IF(C9850="Wine",
SUM(LOOKUP(2,1/(SRP!$B$21:$B$25&lt;=E9850)/(SRP!$C$21:$C$25&gt;=E9850),SRP!$D$21:$D$25)*(G9850/100)*(E9850/1000)),
IF(AND(C9850="Ready to Drink",D9850="RTD-One Pour Cocktail&gt;7%&lt;=14.5"),
SUM(LOOKUP(2,1/(SRP!$B$16:$B$20&lt;=E9850)/(SRP!$C$16:$C$20&gt;=E9850),SRP!$D$16:$D$20)*(G9850/100)*(E9850/1000)),
IF(C9850="Ready to Drink",
SUM(LOOKUP(2,1/(SRP!$B$11:$B$15&lt;=E9850)/(SRP!$C$11:$C$15&gt;=E9850),SRP!$D$11:$D$15)*(G9850/100)*(E9850/1000)),
0)))))),2)</f>
        <v>0</v>
      </c>
      <c r="L9850" s="173" t="str">
        <f t="shared" si="153"/>
        <v/>
      </c>
      <c r="M9850" s="154" t="e">
        <f>VLOOKUP(L9850,'Slope %'!C:D,2,0)</f>
        <v>#N/A</v>
      </c>
    </row>
    <row r="9851" spans="11:13" x14ac:dyDescent="0.25">
      <c r="K9851" s="154" cm="1">
        <f t="array" ref="K9851">ROUND(
IF(C9851="Beer",
SUM(LOOKUP(2,1/(SRP!$B$8:$B$10&lt;=E9851)/(SRP!$C$8:$C$10&gt;=E9851),SRP!$D$8:$D$10)*(G9851/100)*(E9851/1000)),
IF(C9851="Spirits",
SUM(LOOKUP(2,1/(SRP!$B$2:$B$7&lt;=E9851)/(SRP!$C$2:$C$7&gt;=E9851),SRP!$D$2:$D$7)*(G9851/100)*(E9851/1000)),
IF(AND(C9851="Wine",D9851="Fortified Wines"),
SUM(LOOKUP(2,1/(SRP!$B$26:$B$29&lt;=E9851)/(SRP!$C$26:$C$29&gt;=E9851),SRP!$D$26:$D$29)*(G9851/100)*(E9851/1000)),
IF(C9851="Wine",
SUM(LOOKUP(2,1/(SRP!$B$21:$B$25&lt;=E9851)/(SRP!$C$21:$C$25&gt;=E9851),SRP!$D$21:$D$25)*(G9851/100)*(E9851/1000)),
IF(AND(C9851="Ready to Drink",D9851="RTD-One Pour Cocktail&gt;7%&lt;=14.5"),
SUM(LOOKUP(2,1/(SRP!$B$16:$B$20&lt;=E9851)/(SRP!$C$16:$C$20&gt;=E9851),SRP!$D$16:$D$20)*(G9851/100)*(E9851/1000)),
IF(C9851="Ready to Drink",
SUM(LOOKUP(2,1/(SRP!$B$11:$B$15&lt;=E9851)/(SRP!$C$11:$C$15&gt;=E9851),SRP!$D$11:$D$15)*(G9851/100)*(E9851/1000)),
0)))))),2)</f>
        <v>0</v>
      </c>
      <c r="L9851" s="173" t="str">
        <f t="shared" si="153"/>
        <v/>
      </c>
      <c r="M9851" s="154" t="e">
        <f>VLOOKUP(L9851,'Slope %'!C:D,2,0)</f>
        <v>#N/A</v>
      </c>
    </row>
    <row r="9852" spans="11:13" x14ac:dyDescent="0.25">
      <c r="K9852" s="154" cm="1">
        <f t="array" ref="K9852">ROUND(
IF(C9852="Beer",
SUM(LOOKUP(2,1/(SRP!$B$8:$B$10&lt;=E9852)/(SRP!$C$8:$C$10&gt;=E9852),SRP!$D$8:$D$10)*(G9852/100)*(E9852/1000)),
IF(C9852="Spirits",
SUM(LOOKUP(2,1/(SRP!$B$2:$B$7&lt;=E9852)/(SRP!$C$2:$C$7&gt;=E9852),SRP!$D$2:$D$7)*(G9852/100)*(E9852/1000)),
IF(AND(C9852="Wine",D9852="Fortified Wines"),
SUM(LOOKUP(2,1/(SRP!$B$26:$B$29&lt;=E9852)/(SRP!$C$26:$C$29&gt;=E9852),SRP!$D$26:$D$29)*(G9852/100)*(E9852/1000)),
IF(C9852="Wine",
SUM(LOOKUP(2,1/(SRP!$B$21:$B$25&lt;=E9852)/(SRP!$C$21:$C$25&gt;=E9852),SRP!$D$21:$D$25)*(G9852/100)*(E9852/1000)),
IF(AND(C9852="Ready to Drink",D9852="RTD-One Pour Cocktail&gt;7%&lt;=14.5"),
SUM(LOOKUP(2,1/(SRP!$B$16:$B$20&lt;=E9852)/(SRP!$C$16:$C$20&gt;=E9852),SRP!$D$16:$D$20)*(G9852/100)*(E9852/1000)),
IF(C9852="Ready to Drink",
SUM(LOOKUP(2,1/(SRP!$B$11:$B$15&lt;=E9852)/(SRP!$C$11:$C$15&gt;=E9852),SRP!$D$11:$D$15)*(G9852/100)*(E9852/1000)),
0)))))),2)</f>
        <v>0</v>
      </c>
      <c r="L9852" s="173" t="str">
        <f t="shared" si="153"/>
        <v/>
      </c>
      <c r="M9852" s="154" t="e">
        <f>VLOOKUP(L9852,'Slope %'!C:D,2,0)</f>
        <v>#N/A</v>
      </c>
    </row>
    <row r="9853" spans="11:13" x14ac:dyDescent="0.25">
      <c r="K9853" s="154" cm="1">
        <f t="array" ref="K9853">ROUND(
IF(C9853="Beer",
SUM(LOOKUP(2,1/(SRP!$B$8:$B$10&lt;=E9853)/(SRP!$C$8:$C$10&gt;=E9853),SRP!$D$8:$D$10)*(G9853/100)*(E9853/1000)),
IF(C9853="Spirits",
SUM(LOOKUP(2,1/(SRP!$B$2:$B$7&lt;=E9853)/(SRP!$C$2:$C$7&gt;=E9853),SRP!$D$2:$D$7)*(G9853/100)*(E9853/1000)),
IF(AND(C9853="Wine",D9853="Fortified Wines"),
SUM(LOOKUP(2,1/(SRP!$B$26:$B$29&lt;=E9853)/(SRP!$C$26:$C$29&gt;=E9853),SRP!$D$26:$D$29)*(G9853/100)*(E9853/1000)),
IF(C9853="Wine",
SUM(LOOKUP(2,1/(SRP!$B$21:$B$25&lt;=E9853)/(SRP!$C$21:$C$25&gt;=E9853),SRP!$D$21:$D$25)*(G9853/100)*(E9853/1000)),
IF(AND(C9853="Ready to Drink",D9853="RTD-One Pour Cocktail&gt;7%&lt;=14.5"),
SUM(LOOKUP(2,1/(SRP!$B$16:$B$20&lt;=E9853)/(SRP!$C$16:$C$20&gt;=E9853),SRP!$D$16:$D$20)*(G9853/100)*(E9853/1000)),
IF(C9853="Ready to Drink",
SUM(LOOKUP(2,1/(SRP!$B$11:$B$15&lt;=E9853)/(SRP!$C$11:$C$15&gt;=E9853),SRP!$D$11:$D$15)*(G9853/100)*(E9853/1000)),
0)))))),2)</f>
        <v>0</v>
      </c>
      <c r="L9853" s="173" t="str">
        <f t="shared" si="153"/>
        <v/>
      </c>
      <c r="M9853" s="154" t="e">
        <f>VLOOKUP(L9853,'Slope %'!C:D,2,0)</f>
        <v>#N/A</v>
      </c>
    </row>
    <row r="9854" spans="11:13" x14ac:dyDescent="0.25">
      <c r="K9854" s="154" cm="1">
        <f t="array" ref="K9854">ROUND(
IF(C9854="Beer",
SUM(LOOKUP(2,1/(SRP!$B$8:$B$10&lt;=E9854)/(SRP!$C$8:$C$10&gt;=E9854),SRP!$D$8:$D$10)*(G9854/100)*(E9854/1000)),
IF(C9854="Spirits",
SUM(LOOKUP(2,1/(SRP!$B$2:$B$7&lt;=E9854)/(SRP!$C$2:$C$7&gt;=E9854),SRP!$D$2:$D$7)*(G9854/100)*(E9854/1000)),
IF(AND(C9854="Wine",D9854="Fortified Wines"),
SUM(LOOKUP(2,1/(SRP!$B$26:$B$29&lt;=E9854)/(SRP!$C$26:$C$29&gt;=E9854),SRP!$D$26:$D$29)*(G9854/100)*(E9854/1000)),
IF(C9854="Wine",
SUM(LOOKUP(2,1/(SRP!$B$21:$B$25&lt;=E9854)/(SRP!$C$21:$C$25&gt;=E9854),SRP!$D$21:$D$25)*(G9854/100)*(E9854/1000)),
IF(AND(C9854="Ready to Drink",D9854="RTD-One Pour Cocktail&gt;7%&lt;=14.5"),
SUM(LOOKUP(2,1/(SRP!$B$16:$B$20&lt;=E9854)/(SRP!$C$16:$C$20&gt;=E9854),SRP!$D$16:$D$20)*(G9854/100)*(E9854/1000)),
IF(C9854="Ready to Drink",
SUM(LOOKUP(2,1/(SRP!$B$11:$B$15&lt;=E9854)/(SRP!$C$11:$C$15&gt;=E9854),SRP!$D$11:$D$15)*(G9854/100)*(E9854/1000)),
0)))))),2)</f>
        <v>0</v>
      </c>
      <c r="L9854" s="173" t="str">
        <f t="shared" si="153"/>
        <v/>
      </c>
      <c r="M9854" s="154" t="e">
        <f>VLOOKUP(L9854,'Slope %'!C:D,2,0)</f>
        <v>#N/A</v>
      </c>
    </row>
    <row r="9855" spans="11:13" x14ac:dyDescent="0.25">
      <c r="K9855" s="154" cm="1">
        <f t="array" ref="K9855">ROUND(
IF(C9855="Beer",
SUM(LOOKUP(2,1/(SRP!$B$8:$B$10&lt;=E9855)/(SRP!$C$8:$C$10&gt;=E9855),SRP!$D$8:$D$10)*(G9855/100)*(E9855/1000)),
IF(C9855="Spirits",
SUM(LOOKUP(2,1/(SRP!$B$2:$B$7&lt;=E9855)/(SRP!$C$2:$C$7&gt;=E9855),SRP!$D$2:$D$7)*(G9855/100)*(E9855/1000)),
IF(AND(C9855="Wine",D9855="Fortified Wines"),
SUM(LOOKUP(2,1/(SRP!$B$26:$B$29&lt;=E9855)/(SRP!$C$26:$C$29&gt;=E9855),SRP!$D$26:$D$29)*(G9855/100)*(E9855/1000)),
IF(C9855="Wine",
SUM(LOOKUP(2,1/(SRP!$B$21:$B$25&lt;=E9855)/(SRP!$C$21:$C$25&gt;=E9855),SRP!$D$21:$D$25)*(G9855/100)*(E9855/1000)),
IF(AND(C9855="Ready to Drink",D9855="RTD-One Pour Cocktail&gt;7%&lt;=14.5"),
SUM(LOOKUP(2,1/(SRP!$B$16:$B$20&lt;=E9855)/(SRP!$C$16:$C$20&gt;=E9855),SRP!$D$16:$D$20)*(G9855/100)*(E9855/1000)),
IF(C9855="Ready to Drink",
SUM(LOOKUP(2,1/(SRP!$B$11:$B$15&lt;=E9855)/(SRP!$C$11:$C$15&gt;=E9855),SRP!$D$11:$D$15)*(G9855/100)*(E9855/1000)),
0)))))),2)</f>
        <v>0</v>
      </c>
      <c r="L9855" s="173" t="str">
        <f t="shared" si="153"/>
        <v/>
      </c>
      <c r="M9855" s="154" t="e">
        <f>VLOOKUP(L9855,'Slope %'!C:D,2,0)</f>
        <v>#N/A</v>
      </c>
    </row>
    <row r="9856" spans="11:13" x14ac:dyDescent="0.25">
      <c r="K9856" s="154" cm="1">
        <f t="array" ref="K9856">ROUND(
IF(C9856="Beer",
SUM(LOOKUP(2,1/(SRP!$B$8:$B$10&lt;=E9856)/(SRP!$C$8:$C$10&gt;=E9856),SRP!$D$8:$D$10)*(G9856/100)*(E9856/1000)),
IF(C9856="Spirits",
SUM(LOOKUP(2,1/(SRP!$B$2:$B$7&lt;=E9856)/(SRP!$C$2:$C$7&gt;=E9856),SRP!$D$2:$D$7)*(G9856/100)*(E9856/1000)),
IF(AND(C9856="Wine",D9856="Fortified Wines"),
SUM(LOOKUP(2,1/(SRP!$B$26:$B$29&lt;=E9856)/(SRP!$C$26:$C$29&gt;=E9856),SRP!$D$26:$D$29)*(G9856/100)*(E9856/1000)),
IF(C9856="Wine",
SUM(LOOKUP(2,1/(SRP!$B$21:$B$25&lt;=E9856)/(SRP!$C$21:$C$25&gt;=E9856),SRP!$D$21:$D$25)*(G9856/100)*(E9856/1000)),
IF(AND(C9856="Ready to Drink",D9856="RTD-One Pour Cocktail&gt;7%&lt;=14.5"),
SUM(LOOKUP(2,1/(SRP!$B$16:$B$20&lt;=E9856)/(SRP!$C$16:$C$20&gt;=E9856),SRP!$D$16:$D$20)*(G9856/100)*(E9856/1000)),
IF(C9856="Ready to Drink",
SUM(LOOKUP(2,1/(SRP!$B$11:$B$15&lt;=E9856)/(SRP!$C$11:$C$15&gt;=E9856),SRP!$D$11:$D$15)*(G9856/100)*(E9856/1000)),
0)))))),2)</f>
        <v>0</v>
      </c>
      <c r="L9856" s="173" t="str">
        <f t="shared" si="153"/>
        <v/>
      </c>
      <c r="M9856" s="154" t="e">
        <f>VLOOKUP(L9856,'Slope %'!C:D,2,0)</f>
        <v>#N/A</v>
      </c>
    </row>
    <row r="9857" spans="11:13" x14ac:dyDescent="0.25">
      <c r="K9857" s="154" cm="1">
        <f t="array" ref="K9857">ROUND(
IF(C9857="Beer",
SUM(LOOKUP(2,1/(SRP!$B$8:$B$10&lt;=E9857)/(SRP!$C$8:$C$10&gt;=E9857),SRP!$D$8:$D$10)*(G9857/100)*(E9857/1000)),
IF(C9857="Spirits",
SUM(LOOKUP(2,1/(SRP!$B$2:$B$7&lt;=E9857)/(SRP!$C$2:$C$7&gt;=E9857),SRP!$D$2:$D$7)*(G9857/100)*(E9857/1000)),
IF(AND(C9857="Wine",D9857="Fortified Wines"),
SUM(LOOKUP(2,1/(SRP!$B$26:$B$29&lt;=E9857)/(SRP!$C$26:$C$29&gt;=E9857),SRP!$D$26:$D$29)*(G9857/100)*(E9857/1000)),
IF(C9857="Wine",
SUM(LOOKUP(2,1/(SRP!$B$21:$B$25&lt;=E9857)/(SRP!$C$21:$C$25&gt;=E9857),SRP!$D$21:$D$25)*(G9857/100)*(E9857/1000)),
IF(AND(C9857="Ready to Drink",D9857="RTD-One Pour Cocktail&gt;7%&lt;=14.5"),
SUM(LOOKUP(2,1/(SRP!$B$16:$B$20&lt;=E9857)/(SRP!$C$16:$C$20&gt;=E9857),SRP!$D$16:$D$20)*(G9857/100)*(E9857/1000)),
IF(C9857="Ready to Drink",
SUM(LOOKUP(2,1/(SRP!$B$11:$B$15&lt;=E9857)/(SRP!$C$11:$C$15&gt;=E9857),SRP!$D$11:$D$15)*(G9857/100)*(E9857/1000)),
0)))))),2)</f>
        <v>0</v>
      </c>
      <c r="L9857" s="173" t="str">
        <f t="shared" si="153"/>
        <v/>
      </c>
      <c r="M9857" s="154" t="e">
        <f>VLOOKUP(L9857,'Slope %'!C:D,2,0)</f>
        <v>#N/A</v>
      </c>
    </row>
    <row r="9858" spans="11:13" x14ac:dyDescent="0.25">
      <c r="K9858" s="154" cm="1">
        <f t="array" ref="K9858">ROUND(
IF(C9858="Beer",
SUM(LOOKUP(2,1/(SRP!$B$8:$B$10&lt;=E9858)/(SRP!$C$8:$C$10&gt;=E9858),SRP!$D$8:$D$10)*(G9858/100)*(E9858/1000)),
IF(C9858="Spirits",
SUM(LOOKUP(2,1/(SRP!$B$2:$B$7&lt;=E9858)/(SRP!$C$2:$C$7&gt;=E9858),SRP!$D$2:$D$7)*(G9858/100)*(E9858/1000)),
IF(AND(C9858="Wine",D9858="Fortified Wines"),
SUM(LOOKUP(2,1/(SRP!$B$26:$B$29&lt;=E9858)/(SRP!$C$26:$C$29&gt;=E9858),SRP!$D$26:$D$29)*(G9858/100)*(E9858/1000)),
IF(C9858="Wine",
SUM(LOOKUP(2,1/(SRP!$B$21:$B$25&lt;=E9858)/(SRP!$C$21:$C$25&gt;=E9858),SRP!$D$21:$D$25)*(G9858/100)*(E9858/1000)),
IF(AND(C9858="Ready to Drink",D9858="RTD-One Pour Cocktail&gt;7%&lt;=14.5"),
SUM(LOOKUP(2,1/(SRP!$B$16:$B$20&lt;=E9858)/(SRP!$C$16:$C$20&gt;=E9858),SRP!$D$16:$D$20)*(G9858/100)*(E9858/1000)),
IF(C9858="Ready to Drink",
SUM(LOOKUP(2,1/(SRP!$B$11:$B$15&lt;=E9858)/(SRP!$C$11:$C$15&gt;=E9858),SRP!$D$11:$D$15)*(G9858/100)*(E9858/1000)),
0)))))),2)</f>
        <v>0</v>
      </c>
      <c r="L9858" s="173" t="str">
        <f t="shared" si="153"/>
        <v/>
      </c>
      <c r="M9858" s="154" t="e">
        <f>VLOOKUP(L9858,'Slope %'!C:D,2,0)</f>
        <v>#N/A</v>
      </c>
    </row>
    <row r="9859" spans="11:13" x14ac:dyDescent="0.25">
      <c r="K9859" s="154" cm="1">
        <f t="array" ref="K9859">ROUND(
IF(C9859="Beer",
SUM(LOOKUP(2,1/(SRP!$B$8:$B$10&lt;=E9859)/(SRP!$C$8:$C$10&gt;=E9859),SRP!$D$8:$D$10)*(G9859/100)*(E9859/1000)),
IF(C9859="Spirits",
SUM(LOOKUP(2,1/(SRP!$B$2:$B$7&lt;=E9859)/(SRP!$C$2:$C$7&gt;=E9859),SRP!$D$2:$D$7)*(G9859/100)*(E9859/1000)),
IF(AND(C9859="Wine",D9859="Fortified Wines"),
SUM(LOOKUP(2,1/(SRP!$B$26:$B$29&lt;=E9859)/(SRP!$C$26:$C$29&gt;=E9859),SRP!$D$26:$D$29)*(G9859/100)*(E9859/1000)),
IF(C9859="Wine",
SUM(LOOKUP(2,1/(SRP!$B$21:$B$25&lt;=E9859)/(SRP!$C$21:$C$25&gt;=E9859),SRP!$D$21:$D$25)*(G9859/100)*(E9859/1000)),
IF(AND(C9859="Ready to Drink",D9859="RTD-One Pour Cocktail&gt;7%&lt;=14.5"),
SUM(LOOKUP(2,1/(SRP!$B$16:$B$20&lt;=E9859)/(SRP!$C$16:$C$20&gt;=E9859),SRP!$D$16:$D$20)*(G9859/100)*(E9859/1000)),
IF(C9859="Ready to Drink",
SUM(LOOKUP(2,1/(SRP!$B$11:$B$15&lt;=E9859)/(SRP!$C$11:$C$15&gt;=E9859),SRP!$D$11:$D$15)*(G9859/100)*(E9859/1000)),
0)))))),2)</f>
        <v>0</v>
      </c>
      <c r="L9859" s="173" t="str">
        <f t="shared" ref="L9859:L9922" si="154">(_xlfn.CONCAT(C9859,E9859))</f>
        <v/>
      </c>
      <c r="M9859" s="154" t="e">
        <f>VLOOKUP(L9859,'Slope %'!C:D,2,0)</f>
        <v>#N/A</v>
      </c>
    </row>
    <row r="9860" spans="11:13" x14ac:dyDescent="0.25">
      <c r="K9860" s="154" cm="1">
        <f t="array" ref="K9860">ROUND(
IF(C9860="Beer",
SUM(LOOKUP(2,1/(SRP!$B$8:$B$10&lt;=E9860)/(SRP!$C$8:$C$10&gt;=E9860),SRP!$D$8:$D$10)*(G9860/100)*(E9860/1000)),
IF(C9860="Spirits",
SUM(LOOKUP(2,1/(SRP!$B$2:$B$7&lt;=E9860)/(SRP!$C$2:$C$7&gt;=E9860),SRP!$D$2:$D$7)*(G9860/100)*(E9860/1000)),
IF(AND(C9860="Wine",D9860="Fortified Wines"),
SUM(LOOKUP(2,1/(SRP!$B$26:$B$29&lt;=E9860)/(SRP!$C$26:$C$29&gt;=E9860),SRP!$D$26:$D$29)*(G9860/100)*(E9860/1000)),
IF(C9860="Wine",
SUM(LOOKUP(2,1/(SRP!$B$21:$B$25&lt;=E9860)/(SRP!$C$21:$C$25&gt;=E9860),SRP!$D$21:$D$25)*(G9860/100)*(E9860/1000)),
IF(AND(C9860="Ready to Drink",D9860="RTD-One Pour Cocktail&gt;7%&lt;=14.5"),
SUM(LOOKUP(2,1/(SRP!$B$16:$B$20&lt;=E9860)/(SRP!$C$16:$C$20&gt;=E9860),SRP!$D$16:$D$20)*(G9860/100)*(E9860/1000)),
IF(C9860="Ready to Drink",
SUM(LOOKUP(2,1/(SRP!$B$11:$B$15&lt;=E9860)/(SRP!$C$11:$C$15&gt;=E9860),SRP!$D$11:$D$15)*(G9860/100)*(E9860/1000)),
0)))))),2)</f>
        <v>0</v>
      </c>
      <c r="L9860" s="173" t="str">
        <f t="shared" si="154"/>
        <v/>
      </c>
      <c r="M9860" s="154" t="e">
        <f>VLOOKUP(L9860,'Slope %'!C:D,2,0)</f>
        <v>#N/A</v>
      </c>
    </row>
    <row r="9861" spans="11:13" x14ac:dyDescent="0.25">
      <c r="K9861" s="154" cm="1">
        <f t="array" ref="K9861">ROUND(
IF(C9861="Beer",
SUM(LOOKUP(2,1/(SRP!$B$8:$B$10&lt;=E9861)/(SRP!$C$8:$C$10&gt;=E9861),SRP!$D$8:$D$10)*(G9861/100)*(E9861/1000)),
IF(C9861="Spirits",
SUM(LOOKUP(2,1/(SRP!$B$2:$B$7&lt;=E9861)/(SRP!$C$2:$C$7&gt;=E9861),SRP!$D$2:$D$7)*(G9861/100)*(E9861/1000)),
IF(AND(C9861="Wine",D9861="Fortified Wines"),
SUM(LOOKUP(2,1/(SRP!$B$26:$B$29&lt;=E9861)/(SRP!$C$26:$C$29&gt;=E9861),SRP!$D$26:$D$29)*(G9861/100)*(E9861/1000)),
IF(C9861="Wine",
SUM(LOOKUP(2,1/(SRP!$B$21:$B$25&lt;=E9861)/(SRP!$C$21:$C$25&gt;=E9861),SRP!$D$21:$D$25)*(G9861/100)*(E9861/1000)),
IF(AND(C9861="Ready to Drink",D9861="RTD-One Pour Cocktail&gt;7%&lt;=14.5"),
SUM(LOOKUP(2,1/(SRP!$B$16:$B$20&lt;=E9861)/(SRP!$C$16:$C$20&gt;=E9861),SRP!$D$16:$D$20)*(G9861/100)*(E9861/1000)),
IF(C9861="Ready to Drink",
SUM(LOOKUP(2,1/(SRP!$B$11:$B$15&lt;=E9861)/(SRP!$C$11:$C$15&gt;=E9861),SRP!$D$11:$D$15)*(G9861/100)*(E9861/1000)),
0)))))),2)</f>
        <v>0</v>
      </c>
      <c r="L9861" s="173" t="str">
        <f t="shared" si="154"/>
        <v/>
      </c>
      <c r="M9861" s="154" t="e">
        <f>VLOOKUP(L9861,'Slope %'!C:D,2,0)</f>
        <v>#N/A</v>
      </c>
    </row>
    <row r="9862" spans="11:13" x14ac:dyDescent="0.25">
      <c r="K9862" s="154" cm="1">
        <f t="array" ref="K9862">ROUND(
IF(C9862="Beer",
SUM(LOOKUP(2,1/(SRP!$B$8:$B$10&lt;=E9862)/(SRP!$C$8:$C$10&gt;=E9862),SRP!$D$8:$D$10)*(G9862/100)*(E9862/1000)),
IF(C9862="Spirits",
SUM(LOOKUP(2,1/(SRP!$B$2:$B$7&lt;=E9862)/(SRP!$C$2:$C$7&gt;=E9862),SRP!$D$2:$D$7)*(G9862/100)*(E9862/1000)),
IF(AND(C9862="Wine",D9862="Fortified Wines"),
SUM(LOOKUP(2,1/(SRP!$B$26:$B$29&lt;=E9862)/(SRP!$C$26:$C$29&gt;=E9862),SRP!$D$26:$D$29)*(G9862/100)*(E9862/1000)),
IF(C9862="Wine",
SUM(LOOKUP(2,1/(SRP!$B$21:$B$25&lt;=E9862)/(SRP!$C$21:$C$25&gt;=E9862),SRP!$D$21:$D$25)*(G9862/100)*(E9862/1000)),
IF(AND(C9862="Ready to Drink",D9862="RTD-One Pour Cocktail&gt;7%&lt;=14.5"),
SUM(LOOKUP(2,1/(SRP!$B$16:$B$20&lt;=E9862)/(SRP!$C$16:$C$20&gt;=E9862),SRP!$D$16:$D$20)*(G9862/100)*(E9862/1000)),
IF(C9862="Ready to Drink",
SUM(LOOKUP(2,1/(SRP!$B$11:$B$15&lt;=E9862)/(SRP!$C$11:$C$15&gt;=E9862),SRP!$D$11:$D$15)*(G9862/100)*(E9862/1000)),
0)))))),2)</f>
        <v>0</v>
      </c>
      <c r="L9862" s="173" t="str">
        <f t="shared" si="154"/>
        <v/>
      </c>
      <c r="M9862" s="154" t="e">
        <f>VLOOKUP(L9862,'Slope %'!C:D,2,0)</f>
        <v>#N/A</v>
      </c>
    </row>
    <row r="9863" spans="11:13" x14ac:dyDescent="0.25">
      <c r="K9863" s="154" cm="1">
        <f t="array" ref="K9863">ROUND(
IF(C9863="Beer",
SUM(LOOKUP(2,1/(SRP!$B$8:$B$10&lt;=E9863)/(SRP!$C$8:$C$10&gt;=E9863),SRP!$D$8:$D$10)*(G9863/100)*(E9863/1000)),
IF(C9863="Spirits",
SUM(LOOKUP(2,1/(SRP!$B$2:$B$7&lt;=E9863)/(SRP!$C$2:$C$7&gt;=E9863),SRP!$D$2:$D$7)*(G9863/100)*(E9863/1000)),
IF(AND(C9863="Wine",D9863="Fortified Wines"),
SUM(LOOKUP(2,1/(SRP!$B$26:$B$29&lt;=E9863)/(SRP!$C$26:$C$29&gt;=E9863),SRP!$D$26:$D$29)*(G9863/100)*(E9863/1000)),
IF(C9863="Wine",
SUM(LOOKUP(2,1/(SRP!$B$21:$B$25&lt;=E9863)/(SRP!$C$21:$C$25&gt;=E9863),SRP!$D$21:$D$25)*(G9863/100)*(E9863/1000)),
IF(AND(C9863="Ready to Drink",D9863="RTD-One Pour Cocktail&gt;7%&lt;=14.5"),
SUM(LOOKUP(2,1/(SRP!$B$16:$B$20&lt;=E9863)/(SRP!$C$16:$C$20&gt;=E9863),SRP!$D$16:$D$20)*(G9863/100)*(E9863/1000)),
IF(C9863="Ready to Drink",
SUM(LOOKUP(2,1/(SRP!$B$11:$B$15&lt;=E9863)/(SRP!$C$11:$C$15&gt;=E9863),SRP!$D$11:$D$15)*(G9863/100)*(E9863/1000)),
0)))))),2)</f>
        <v>0</v>
      </c>
      <c r="L9863" s="173" t="str">
        <f t="shared" si="154"/>
        <v/>
      </c>
      <c r="M9863" s="154" t="e">
        <f>VLOOKUP(L9863,'Slope %'!C:D,2,0)</f>
        <v>#N/A</v>
      </c>
    </row>
    <row r="9864" spans="11:13" x14ac:dyDescent="0.25">
      <c r="K9864" s="154" cm="1">
        <f t="array" ref="K9864">ROUND(
IF(C9864="Beer",
SUM(LOOKUP(2,1/(SRP!$B$8:$B$10&lt;=E9864)/(SRP!$C$8:$C$10&gt;=E9864),SRP!$D$8:$D$10)*(G9864/100)*(E9864/1000)),
IF(C9864="Spirits",
SUM(LOOKUP(2,1/(SRP!$B$2:$B$7&lt;=E9864)/(SRP!$C$2:$C$7&gt;=E9864),SRP!$D$2:$D$7)*(G9864/100)*(E9864/1000)),
IF(AND(C9864="Wine",D9864="Fortified Wines"),
SUM(LOOKUP(2,1/(SRP!$B$26:$B$29&lt;=E9864)/(SRP!$C$26:$C$29&gt;=E9864),SRP!$D$26:$D$29)*(G9864/100)*(E9864/1000)),
IF(C9864="Wine",
SUM(LOOKUP(2,1/(SRP!$B$21:$B$25&lt;=E9864)/(SRP!$C$21:$C$25&gt;=E9864),SRP!$D$21:$D$25)*(G9864/100)*(E9864/1000)),
IF(AND(C9864="Ready to Drink",D9864="RTD-One Pour Cocktail&gt;7%&lt;=14.5"),
SUM(LOOKUP(2,1/(SRP!$B$16:$B$20&lt;=E9864)/(SRP!$C$16:$C$20&gt;=E9864),SRP!$D$16:$D$20)*(G9864/100)*(E9864/1000)),
IF(C9864="Ready to Drink",
SUM(LOOKUP(2,1/(SRP!$B$11:$B$15&lt;=E9864)/(SRP!$C$11:$C$15&gt;=E9864),SRP!$D$11:$D$15)*(G9864/100)*(E9864/1000)),
0)))))),2)</f>
        <v>0</v>
      </c>
      <c r="L9864" s="173" t="str">
        <f t="shared" si="154"/>
        <v/>
      </c>
      <c r="M9864" s="154" t="e">
        <f>VLOOKUP(L9864,'Slope %'!C:D,2,0)</f>
        <v>#N/A</v>
      </c>
    </row>
    <row r="9865" spans="11:13" x14ac:dyDescent="0.25">
      <c r="K9865" s="154" cm="1">
        <f t="array" ref="K9865">ROUND(
IF(C9865="Beer",
SUM(LOOKUP(2,1/(SRP!$B$8:$B$10&lt;=E9865)/(SRP!$C$8:$C$10&gt;=E9865),SRP!$D$8:$D$10)*(G9865/100)*(E9865/1000)),
IF(C9865="Spirits",
SUM(LOOKUP(2,1/(SRP!$B$2:$B$7&lt;=E9865)/(SRP!$C$2:$C$7&gt;=E9865),SRP!$D$2:$D$7)*(G9865/100)*(E9865/1000)),
IF(AND(C9865="Wine",D9865="Fortified Wines"),
SUM(LOOKUP(2,1/(SRP!$B$26:$B$29&lt;=E9865)/(SRP!$C$26:$C$29&gt;=E9865),SRP!$D$26:$D$29)*(G9865/100)*(E9865/1000)),
IF(C9865="Wine",
SUM(LOOKUP(2,1/(SRP!$B$21:$B$25&lt;=E9865)/(SRP!$C$21:$C$25&gt;=E9865),SRP!$D$21:$D$25)*(G9865/100)*(E9865/1000)),
IF(AND(C9865="Ready to Drink",D9865="RTD-One Pour Cocktail&gt;7%&lt;=14.5"),
SUM(LOOKUP(2,1/(SRP!$B$16:$B$20&lt;=E9865)/(SRP!$C$16:$C$20&gt;=E9865),SRP!$D$16:$D$20)*(G9865/100)*(E9865/1000)),
IF(C9865="Ready to Drink",
SUM(LOOKUP(2,1/(SRP!$B$11:$B$15&lt;=E9865)/(SRP!$C$11:$C$15&gt;=E9865),SRP!$D$11:$D$15)*(G9865/100)*(E9865/1000)),
0)))))),2)</f>
        <v>0</v>
      </c>
      <c r="L9865" s="173" t="str">
        <f t="shared" si="154"/>
        <v/>
      </c>
      <c r="M9865" s="154" t="e">
        <f>VLOOKUP(L9865,'Slope %'!C:D,2,0)</f>
        <v>#N/A</v>
      </c>
    </row>
    <row r="9866" spans="11:13" x14ac:dyDescent="0.25">
      <c r="K9866" s="154" cm="1">
        <f t="array" ref="K9866">ROUND(
IF(C9866="Beer",
SUM(LOOKUP(2,1/(SRP!$B$8:$B$10&lt;=E9866)/(SRP!$C$8:$C$10&gt;=E9866),SRP!$D$8:$D$10)*(G9866/100)*(E9866/1000)),
IF(C9866="Spirits",
SUM(LOOKUP(2,1/(SRP!$B$2:$B$7&lt;=E9866)/(SRP!$C$2:$C$7&gt;=E9866),SRP!$D$2:$D$7)*(G9866/100)*(E9866/1000)),
IF(AND(C9866="Wine",D9866="Fortified Wines"),
SUM(LOOKUP(2,1/(SRP!$B$26:$B$29&lt;=E9866)/(SRP!$C$26:$C$29&gt;=E9866),SRP!$D$26:$D$29)*(G9866/100)*(E9866/1000)),
IF(C9866="Wine",
SUM(LOOKUP(2,1/(SRP!$B$21:$B$25&lt;=E9866)/(SRP!$C$21:$C$25&gt;=E9866),SRP!$D$21:$D$25)*(G9866/100)*(E9866/1000)),
IF(AND(C9866="Ready to Drink",D9866="RTD-One Pour Cocktail&gt;7%&lt;=14.5"),
SUM(LOOKUP(2,1/(SRP!$B$16:$B$20&lt;=E9866)/(SRP!$C$16:$C$20&gt;=E9866),SRP!$D$16:$D$20)*(G9866/100)*(E9866/1000)),
IF(C9866="Ready to Drink",
SUM(LOOKUP(2,1/(SRP!$B$11:$B$15&lt;=E9866)/(SRP!$C$11:$C$15&gt;=E9866),SRP!$D$11:$D$15)*(G9866/100)*(E9866/1000)),
0)))))),2)</f>
        <v>0</v>
      </c>
      <c r="L9866" s="173" t="str">
        <f t="shared" si="154"/>
        <v/>
      </c>
      <c r="M9866" s="154" t="e">
        <f>VLOOKUP(L9866,'Slope %'!C:D,2,0)</f>
        <v>#N/A</v>
      </c>
    </row>
    <row r="9867" spans="11:13" x14ac:dyDescent="0.25">
      <c r="K9867" s="154" cm="1">
        <f t="array" ref="K9867">ROUND(
IF(C9867="Beer",
SUM(LOOKUP(2,1/(SRP!$B$8:$B$10&lt;=E9867)/(SRP!$C$8:$C$10&gt;=E9867),SRP!$D$8:$D$10)*(G9867/100)*(E9867/1000)),
IF(C9867="Spirits",
SUM(LOOKUP(2,1/(SRP!$B$2:$B$7&lt;=E9867)/(SRP!$C$2:$C$7&gt;=E9867),SRP!$D$2:$D$7)*(G9867/100)*(E9867/1000)),
IF(AND(C9867="Wine",D9867="Fortified Wines"),
SUM(LOOKUP(2,1/(SRP!$B$26:$B$29&lt;=E9867)/(SRP!$C$26:$C$29&gt;=E9867),SRP!$D$26:$D$29)*(G9867/100)*(E9867/1000)),
IF(C9867="Wine",
SUM(LOOKUP(2,1/(SRP!$B$21:$B$25&lt;=E9867)/(SRP!$C$21:$C$25&gt;=E9867),SRP!$D$21:$D$25)*(G9867/100)*(E9867/1000)),
IF(AND(C9867="Ready to Drink",D9867="RTD-One Pour Cocktail&gt;7%&lt;=14.5"),
SUM(LOOKUP(2,1/(SRP!$B$16:$B$20&lt;=E9867)/(SRP!$C$16:$C$20&gt;=E9867),SRP!$D$16:$D$20)*(G9867/100)*(E9867/1000)),
IF(C9867="Ready to Drink",
SUM(LOOKUP(2,1/(SRP!$B$11:$B$15&lt;=E9867)/(SRP!$C$11:$C$15&gt;=E9867),SRP!$D$11:$D$15)*(G9867/100)*(E9867/1000)),
0)))))),2)</f>
        <v>0</v>
      </c>
      <c r="L9867" s="173" t="str">
        <f t="shared" si="154"/>
        <v/>
      </c>
      <c r="M9867" s="154" t="e">
        <f>VLOOKUP(L9867,'Slope %'!C:D,2,0)</f>
        <v>#N/A</v>
      </c>
    </row>
    <row r="9868" spans="11:13" x14ac:dyDescent="0.25">
      <c r="K9868" s="154" cm="1">
        <f t="array" ref="K9868">ROUND(
IF(C9868="Beer",
SUM(LOOKUP(2,1/(SRP!$B$8:$B$10&lt;=E9868)/(SRP!$C$8:$C$10&gt;=E9868),SRP!$D$8:$D$10)*(G9868/100)*(E9868/1000)),
IF(C9868="Spirits",
SUM(LOOKUP(2,1/(SRP!$B$2:$B$7&lt;=E9868)/(SRP!$C$2:$C$7&gt;=E9868),SRP!$D$2:$D$7)*(G9868/100)*(E9868/1000)),
IF(AND(C9868="Wine",D9868="Fortified Wines"),
SUM(LOOKUP(2,1/(SRP!$B$26:$B$29&lt;=E9868)/(SRP!$C$26:$C$29&gt;=E9868),SRP!$D$26:$D$29)*(G9868/100)*(E9868/1000)),
IF(C9868="Wine",
SUM(LOOKUP(2,1/(SRP!$B$21:$B$25&lt;=E9868)/(SRP!$C$21:$C$25&gt;=E9868),SRP!$D$21:$D$25)*(G9868/100)*(E9868/1000)),
IF(AND(C9868="Ready to Drink",D9868="RTD-One Pour Cocktail&gt;7%&lt;=14.5"),
SUM(LOOKUP(2,1/(SRP!$B$16:$B$20&lt;=E9868)/(SRP!$C$16:$C$20&gt;=E9868),SRP!$D$16:$D$20)*(G9868/100)*(E9868/1000)),
IF(C9868="Ready to Drink",
SUM(LOOKUP(2,1/(SRP!$B$11:$B$15&lt;=E9868)/(SRP!$C$11:$C$15&gt;=E9868),SRP!$D$11:$D$15)*(G9868/100)*(E9868/1000)),
0)))))),2)</f>
        <v>0</v>
      </c>
      <c r="L9868" s="173" t="str">
        <f t="shared" si="154"/>
        <v/>
      </c>
      <c r="M9868" s="154" t="e">
        <f>VLOOKUP(L9868,'Slope %'!C:D,2,0)</f>
        <v>#N/A</v>
      </c>
    </row>
    <row r="9869" spans="11:13" x14ac:dyDescent="0.25">
      <c r="K9869" s="154" cm="1">
        <f t="array" ref="K9869">ROUND(
IF(C9869="Beer",
SUM(LOOKUP(2,1/(SRP!$B$8:$B$10&lt;=E9869)/(SRP!$C$8:$C$10&gt;=E9869),SRP!$D$8:$D$10)*(G9869/100)*(E9869/1000)),
IF(C9869="Spirits",
SUM(LOOKUP(2,1/(SRP!$B$2:$B$7&lt;=E9869)/(SRP!$C$2:$C$7&gt;=E9869),SRP!$D$2:$D$7)*(G9869/100)*(E9869/1000)),
IF(AND(C9869="Wine",D9869="Fortified Wines"),
SUM(LOOKUP(2,1/(SRP!$B$26:$B$29&lt;=E9869)/(SRP!$C$26:$C$29&gt;=E9869),SRP!$D$26:$D$29)*(G9869/100)*(E9869/1000)),
IF(C9869="Wine",
SUM(LOOKUP(2,1/(SRP!$B$21:$B$25&lt;=E9869)/(SRP!$C$21:$C$25&gt;=E9869),SRP!$D$21:$D$25)*(G9869/100)*(E9869/1000)),
IF(AND(C9869="Ready to Drink",D9869="RTD-One Pour Cocktail&gt;7%&lt;=14.5"),
SUM(LOOKUP(2,1/(SRP!$B$16:$B$20&lt;=E9869)/(SRP!$C$16:$C$20&gt;=E9869),SRP!$D$16:$D$20)*(G9869/100)*(E9869/1000)),
IF(C9869="Ready to Drink",
SUM(LOOKUP(2,1/(SRP!$B$11:$B$15&lt;=E9869)/(SRP!$C$11:$C$15&gt;=E9869),SRP!$D$11:$D$15)*(G9869/100)*(E9869/1000)),
0)))))),2)</f>
        <v>0</v>
      </c>
      <c r="L9869" s="173" t="str">
        <f t="shared" si="154"/>
        <v/>
      </c>
      <c r="M9869" s="154" t="e">
        <f>VLOOKUP(L9869,'Slope %'!C:D,2,0)</f>
        <v>#N/A</v>
      </c>
    </row>
    <row r="9870" spans="11:13" x14ac:dyDescent="0.25">
      <c r="K9870" s="154" cm="1">
        <f t="array" ref="K9870">ROUND(
IF(C9870="Beer",
SUM(LOOKUP(2,1/(SRP!$B$8:$B$10&lt;=E9870)/(SRP!$C$8:$C$10&gt;=E9870),SRP!$D$8:$D$10)*(G9870/100)*(E9870/1000)),
IF(C9870="Spirits",
SUM(LOOKUP(2,1/(SRP!$B$2:$B$7&lt;=E9870)/(SRP!$C$2:$C$7&gt;=E9870),SRP!$D$2:$D$7)*(G9870/100)*(E9870/1000)),
IF(AND(C9870="Wine",D9870="Fortified Wines"),
SUM(LOOKUP(2,1/(SRP!$B$26:$B$29&lt;=E9870)/(SRP!$C$26:$C$29&gt;=E9870),SRP!$D$26:$D$29)*(G9870/100)*(E9870/1000)),
IF(C9870="Wine",
SUM(LOOKUP(2,1/(SRP!$B$21:$B$25&lt;=E9870)/(SRP!$C$21:$C$25&gt;=E9870),SRP!$D$21:$D$25)*(G9870/100)*(E9870/1000)),
IF(AND(C9870="Ready to Drink",D9870="RTD-One Pour Cocktail&gt;7%&lt;=14.5"),
SUM(LOOKUP(2,1/(SRP!$B$16:$B$20&lt;=E9870)/(SRP!$C$16:$C$20&gt;=E9870),SRP!$D$16:$D$20)*(G9870/100)*(E9870/1000)),
IF(C9870="Ready to Drink",
SUM(LOOKUP(2,1/(SRP!$B$11:$B$15&lt;=E9870)/(SRP!$C$11:$C$15&gt;=E9870),SRP!$D$11:$D$15)*(G9870/100)*(E9870/1000)),
0)))))),2)</f>
        <v>0</v>
      </c>
      <c r="L9870" s="173" t="str">
        <f t="shared" si="154"/>
        <v/>
      </c>
      <c r="M9870" s="154" t="e">
        <f>VLOOKUP(L9870,'Slope %'!C:D,2,0)</f>
        <v>#N/A</v>
      </c>
    </row>
    <row r="9871" spans="11:13" x14ac:dyDescent="0.25">
      <c r="K9871" s="154" cm="1">
        <f t="array" ref="K9871">ROUND(
IF(C9871="Beer",
SUM(LOOKUP(2,1/(SRP!$B$8:$B$10&lt;=E9871)/(SRP!$C$8:$C$10&gt;=E9871),SRP!$D$8:$D$10)*(G9871/100)*(E9871/1000)),
IF(C9871="Spirits",
SUM(LOOKUP(2,1/(SRP!$B$2:$B$7&lt;=E9871)/(SRP!$C$2:$C$7&gt;=E9871),SRP!$D$2:$D$7)*(G9871/100)*(E9871/1000)),
IF(AND(C9871="Wine",D9871="Fortified Wines"),
SUM(LOOKUP(2,1/(SRP!$B$26:$B$29&lt;=E9871)/(SRP!$C$26:$C$29&gt;=E9871),SRP!$D$26:$D$29)*(G9871/100)*(E9871/1000)),
IF(C9871="Wine",
SUM(LOOKUP(2,1/(SRP!$B$21:$B$25&lt;=E9871)/(SRP!$C$21:$C$25&gt;=E9871),SRP!$D$21:$D$25)*(G9871/100)*(E9871/1000)),
IF(AND(C9871="Ready to Drink",D9871="RTD-One Pour Cocktail&gt;7%&lt;=14.5"),
SUM(LOOKUP(2,1/(SRP!$B$16:$B$20&lt;=E9871)/(SRP!$C$16:$C$20&gt;=E9871),SRP!$D$16:$D$20)*(G9871/100)*(E9871/1000)),
IF(C9871="Ready to Drink",
SUM(LOOKUP(2,1/(SRP!$B$11:$B$15&lt;=E9871)/(SRP!$C$11:$C$15&gt;=E9871),SRP!$D$11:$D$15)*(G9871/100)*(E9871/1000)),
0)))))),2)</f>
        <v>0</v>
      </c>
      <c r="L9871" s="173" t="str">
        <f t="shared" si="154"/>
        <v/>
      </c>
      <c r="M9871" s="154" t="e">
        <f>VLOOKUP(L9871,'Slope %'!C:D,2,0)</f>
        <v>#N/A</v>
      </c>
    </row>
    <row r="9872" spans="11:13" x14ac:dyDescent="0.25">
      <c r="K9872" s="154" cm="1">
        <f t="array" ref="K9872">ROUND(
IF(C9872="Beer",
SUM(LOOKUP(2,1/(SRP!$B$8:$B$10&lt;=E9872)/(SRP!$C$8:$C$10&gt;=E9872),SRP!$D$8:$D$10)*(G9872/100)*(E9872/1000)),
IF(C9872="Spirits",
SUM(LOOKUP(2,1/(SRP!$B$2:$B$7&lt;=E9872)/(SRP!$C$2:$C$7&gt;=E9872),SRP!$D$2:$D$7)*(G9872/100)*(E9872/1000)),
IF(AND(C9872="Wine",D9872="Fortified Wines"),
SUM(LOOKUP(2,1/(SRP!$B$26:$B$29&lt;=E9872)/(SRP!$C$26:$C$29&gt;=E9872),SRP!$D$26:$D$29)*(G9872/100)*(E9872/1000)),
IF(C9872="Wine",
SUM(LOOKUP(2,1/(SRP!$B$21:$B$25&lt;=E9872)/(SRP!$C$21:$C$25&gt;=E9872),SRP!$D$21:$D$25)*(G9872/100)*(E9872/1000)),
IF(AND(C9872="Ready to Drink",D9872="RTD-One Pour Cocktail&gt;7%&lt;=14.5"),
SUM(LOOKUP(2,1/(SRP!$B$16:$B$20&lt;=E9872)/(SRP!$C$16:$C$20&gt;=E9872),SRP!$D$16:$D$20)*(G9872/100)*(E9872/1000)),
IF(C9872="Ready to Drink",
SUM(LOOKUP(2,1/(SRP!$B$11:$B$15&lt;=E9872)/(SRP!$C$11:$C$15&gt;=E9872),SRP!$D$11:$D$15)*(G9872/100)*(E9872/1000)),
0)))))),2)</f>
        <v>0</v>
      </c>
      <c r="L9872" s="173" t="str">
        <f t="shared" si="154"/>
        <v/>
      </c>
      <c r="M9872" s="154" t="e">
        <f>VLOOKUP(L9872,'Slope %'!C:D,2,0)</f>
        <v>#N/A</v>
      </c>
    </row>
    <row r="9873" spans="11:13" x14ac:dyDescent="0.25">
      <c r="K9873" s="154" cm="1">
        <f t="array" ref="K9873">ROUND(
IF(C9873="Beer",
SUM(LOOKUP(2,1/(SRP!$B$8:$B$10&lt;=E9873)/(SRP!$C$8:$C$10&gt;=E9873),SRP!$D$8:$D$10)*(G9873/100)*(E9873/1000)),
IF(C9873="Spirits",
SUM(LOOKUP(2,1/(SRP!$B$2:$B$7&lt;=E9873)/(SRP!$C$2:$C$7&gt;=E9873),SRP!$D$2:$D$7)*(G9873/100)*(E9873/1000)),
IF(AND(C9873="Wine",D9873="Fortified Wines"),
SUM(LOOKUP(2,1/(SRP!$B$26:$B$29&lt;=E9873)/(SRP!$C$26:$C$29&gt;=E9873),SRP!$D$26:$D$29)*(G9873/100)*(E9873/1000)),
IF(C9873="Wine",
SUM(LOOKUP(2,1/(SRP!$B$21:$B$25&lt;=E9873)/(SRP!$C$21:$C$25&gt;=E9873),SRP!$D$21:$D$25)*(G9873/100)*(E9873/1000)),
IF(AND(C9873="Ready to Drink",D9873="RTD-One Pour Cocktail&gt;7%&lt;=14.5"),
SUM(LOOKUP(2,1/(SRP!$B$16:$B$20&lt;=E9873)/(SRP!$C$16:$C$20&gt;=E9873),SRP!$D$16:$D$20)*(G9873/100)*(E9873/1000)),
IF(C9873="Ready to Drink",
SUM(LOOKUP(2,1/(SRP!$B$11:$B$15&lt;=E9873)/(SRP!$C$11:$C$15&gt;=E9873),SRP!$D$11:$D$15)*(G9873/100)*(E9873/1000)),
0)))))),2)</f>
        <v>0</v>
      </c>
      <c r="L9873" s="173" t="str">
        <f t="shared" si="154"/>
        <v/>
      </c>
      <c r="M9873" s="154" t="e">
        <f>VLOOKUP(L9873,'Slope %'!C:D,2,0)</f>
        <v>#N/A</v>
      </c>
    </row>
    <row r="9874" spans="11:13" x14ac:dyDescent="0.25">
      <c r="K9874" s="154" cm="1">
        <f t="array" ref="K9874">ROUND(
IF(C9874="Beer",
SUM(LOOKUP(2,1/(SRP!$B$8:$B$10&lt;=E9874)/(SRP!$C$8:$C$10&gt;=E9874),SRP!$D$8:$D$10)*(G9874/100)*(E9874/1000)),
IF(C9874="Spirits",
SUM(LOOKUP(2,1/(SRP!$B$2:$B$7&lt;=E9874)/(SRP!$C$2:$C$7&gt;=E9874),SRP!$D$2:$D$7)*(G9874/100)*(E9874/1000)),
IF(AND(C9874="Wine",D9874="Fortified Wines"),
SUM(LOOKUP(2,1/(SRP!$B$26:$B$29&lt;=E9874)/(SRP!$C$26:$C$29&gt;=E9874),SRP!$D$26:$D$29)*(G9874/100)*(E9874/1000)),
IF(C9874="Wine",
SUM(LOOKUP(2,1/(SRP!$B$21:$B$25&lt;=E9874)/(SRP!$C$21:$C$25&gt;=E9874),SRP!$D$21:$D$25)*(G9874/100)*(E9874/1000)),
IF(AND(C9874="Ready to Drink",D9874="RTD-One Pour Cocktail&gt;7%&lt;=14.5"),
SUM(LOOKUP(2,1/(SRP!$B$16:$B$20&lt;=E9874)/(SRP!$C$16:$C$20&gt;=E9874),SRP!$D$16:$D$20)*(G9874/100)*(E9874/1000)),
IF(C9874="Ready to Drink",
SUM(LOOKUP(2,1/(SRP!$B$11:$B$15&lt;=E9874)/(SRP!$C$11:$C$15&gt;=E9874),SRP!$D$11:$D$15)*(G9874/100)*(E9874/1000)),
0)))))),2)</f>
        <v>0</v>
      </c>
      <c r="L9874" s="173" t="str">
        <f t="shared" si="154"/>
        <v/>
      </c>
      <c r="M9874" s="154" t="e">
        <f>VLOOKUP(L9874,'Slope %'!C:D,2,0)</f>
        <v>#N/A</v>
      </c>
    </row>
    <row r="9875" spans="11:13" x14ac:dyDescent="0.25">
      <c r="K9875" s="154" cm="1">
        <f t="array" ref="K9875">ROUND(
IF(C9875="Beer",
SUM(LOOKUP(2,1/(SRP!$B$8:$B$10&lt;=E9875)/(SRP!$C$8:$C$10&gt;=E9875),SRP!$D$8:$D$10)*(G9875/100)*(E9875/1000)),
IF(C9875="Spirits",
SUM(LOOKUP(2,1/(SRP!$B$2:$B$7&lt;=E9875)/(SRP!$C$2:$C$7&gt;=E9875),SRP!$D$2:$D$7)*(G9875/100)*(E9875/1000)),
IF(AND(C9875="Wine",D9875="Fortified Wines"),
SUM(LOOKUP(2,1/(SRP!$B$26:$B$29&lt;=E9875)/(SRP!$C$26:$C$29&gt;=E9875),SRP!$D$26:$D$29)*(G9875/100)*(E9875/1000)),
IF(C9875="Wine",
SUM(LOOKUP(2,1/(SRP!$B$21:$B$25&lt;=E9875)/(SRP!$C$21:$C$25&gt;=E9875),SRP!$D$21:$D$25)*(G9875/100)*(E9875/1000)),
IF(AND(C9875="Ready to Drink",D9875="RTD-One Pour Cocktail&gt;7%&lt;=14.5"),
SUM(LOOKUP(2,1/(SRP!$B$16:$B$20&lt;=E9875)/(SRP!$C$16:$C$20&gt;=E9875),SRP!$D$16:$D$20)*(G9875/100)*(E9875/1000)),
IF(C9875="Ready to Drink",
SUM(LOOKUP(2,1/(SRP!$B$11:$B$15&lt;=E9875)/(SRP!$C$11:$C$15&gt;=E9875),SRP!$D$11:$D$15)*(G9875/100)*(E9875/1000)),
0)))))),2)</f>
        <v>0</v>
      </c>
      <c r="L9875" s="173" t="str">
        <f t="shared" si="154"/>
        <v/>
      </c>
      <c r="M9875" s="154" t="e">
        <f>VLOOKUP(L9875,'Slope %'!C:D,2,0)</f>
        <v>#N/A</v>
      </c>
    </row>
    <row r="9876" spans="11:13" x14ac:dyDescent="0.25">
      <c r="K9876" s="154" cm="1">
        <f t="array" ref="K9876">ROUND(
IF(C9876="Beer",
SUM(LOOKUP(2,1/(SRP!$B$8:$B$10&lt;=E9876)/(SRP!$C$8:$C$10&gt;=E9876),SRP!$D$8:$D$10)*(G9876/100)*(E9876/1000)),
IF(C9876="Spirits",
SUM(LOOKUP(2,1/(SRP!$B$2:$B$7&lt;=E9876)/(SRP!$C$2:$C$7&gt;=E9876),SRP!$D$2:$D$7)*(G9876/100)*(E9876/1000)),
IF(AND(C9876="Wine",D9876="Fortified Wines"),
SUM(LOOKUP(2,1/(SRP!$B$26:$B$29&lt;=E9876)/(SRP!$C$26:$C$29&gt;=E9876),SRP!$D$26:$D$29)*(G9876/100)*(E9876/1000)),
IF(C9876="Wine",
SUM(LOOKUP(2,1/(SRP!$B$21:$B$25&lt;=E9876)/(SRP!$C$21:$C$25&gt;=E9876),SRP!$D$21:$D$25)*(G9876/100)*(E9876/1000)),
IF(AND(C9876="Ready to Drink",D9876="RTD-One Pour Cocktail&gt;7%&lt;=14.5"),
SUM(LOOKUP(2,1/(SRP!$B$16:$B$20&lt;=E9876)/(SRP!$C$16:$C$20&gt;=E9876),SRP!$D$16:$D$20)*(G9876/100)*(E9876/1000)),
IF(C9876="Ready to Drink",
SUM(LOOKUP(2,1/(SRP!$B$11:$B$15&lt;=E9876)/(SRP!$C$11:$C$15&gt;=E9876),SRP!$D$11:$D$15)*(G9876/100)*(E9876/1000)),
0)))))),2)</f>
        <v>0</v>
      </c>
      <c r="L9876" s="173" t="str">
        <f t="shared" si="154"/>
        <v/>
      </c>
      <c r="M9876" s="154" t="e">
        <f>VLOOKUP(L9876,'Slope %'!C:D,2,0)</f>
        <v>#N/A</v>
      </c>
    </row>
    <row r="9877" spans="11:13" x14ac:dyDescent="0.25">
      <c r="K9877" s="154" cm="1">
        <f t="array" ref="K9877">ROUND(
IF(C9877="Beer",
SUM(LOOKUP(2,1/(SRP!$B$8:$B$10&lt;=E9877)/(SRP!$C$8:$C$10&gt;=E9877),SRP!$D$8:$D$10)*(G9877/100)*(E9877/1000)),
IF(C9877="Spirits",
SUM(LOOKUP(2,1/(SRP!$B$2:$B$7&lt;=E9877)/(SRP!$C$2:$C$7&gt;=E9877),SRP!$D$2:$D$7)*(G9877/100)*(E9877/1000)),
IF(AND(C9877="Wine",D9877="Fortified Wines"),
SUM(LOOKUP(2,1/(SRP!$B$26:$B$29&lt;=E9877)/(SRP!$C$26:$C$29&gt;=E9877),SRP!$D$26:$D$29)*(G9877/100)*(E9877/1000)),
IF(C9877="Wine",
SUM(LOOKUP(2,1/(SRP!$B$21:$B$25&lt;=E9877)/(SRP!$C$21:$C$25&gt;=E9877),SRP!$D$21:$D$25)*(G9877/100)*(E9877/1000)),
IF(AND(C9877="Ready to Drink",D9877="RTD-One Pour Cocktail&gt;7%&lt;=14.5"),
SUM(LOOKUP(2,1/(SRP!$B$16:$B$20&lt;=E9877)/(SRP!$C$16:$C$20&gt;=E9877),SRP!$D$16:$D$20)*(G9877/100)*(E9877/1000)),
IF(C9877="Ready to Drink",
SUM(LOOKUP(2,1/(SRP!$B$11:$B$15&lt;=E9877)/(SRP!$C$11:$C$15&gt;=E9877),SRP!$D$11:$D$15)*(G9877/100)*(E9877/1000)),
0)))))),2)</f>
        <v>0</v>
      </c>
      <c r="L9877" s="173" t="str">
        <f t="shared" si="154"/>
        <v/>
      </c>
      <c r="M9877" s="154" t="e">
        <f>VLOOKUP(L9877,'Slope %'!C:D,2,0)</f>
        <v>#N/A</v>
      </c>
    </row>
    <row r="9878" spans="11:13" x14ac:dyDescent="0.25">
      <c r="K9878" s="154" cm="1">
        <f t="array" ref="K9878">ROUND(
IF(C9878="Beer",
SUM(LOOKUP(2,1/(SRP!$B$8:$B$10&lt;=E9878)/(SRP!$C$8:$C$10&gt;=E9878),SRP!$D$8:$D$10)*(G9878/100)*(E9878/1000)),
IF(C9878="Spirits",
SUM(LOOKUP(2,1/(SRP!$B$2:$B$7&lt;=E9878)/(SRP!$C$2:$C$7&gt;=E9878),SRP!$D$2:$D$7)*(G9878/100)*(E9878/1000)),
IF(AND(C9878="Wine",D9878="Fortified Wines"),
SUM(LOOKUP(2,1/(SRP!$B$26:$B$29&lt;=E9878)/(SRP!$C$26:$C$29&gt;=E9878),SRP!$D$26:$D$29)*(G9878/100)*(E9878/1000)),
IF(C9878="Wine",
SUM(LOOKUP(2,1/(SRP!$B$21:$B$25&lt;=E9878)/(SRP!$C$21:$C$25&gt;=E9878),SRP!$D$21:$D$25)*(G9878/100)*(E9878/1000)),
IF(AND(C9878="Ready to Drink",D9878="RTD-One Pour Cocktail&gt;7%&lt;=14.5"),
SUM(LOOKUP(2,1/(SRP!$B$16:$B$20&lt;=E9878)/(SRP!$C$16:$C$20&gt;=E9878),SRP!$D$16:$D$20)*(G9878/100)*(E9878/1000)),
IF(C9878="Ready to Drink",
SUM(LOOKUP(2,1/(SRP!$B$11:$B$15&lt;=E9878)/(SRP!$C$11:$C$15&gt;=E9878),SRP!$D$11:$D$15)*(G9878/100)*(E9878/1000)),
0)))))),2)</f>
        <v>0</v>
      </c>
      <c r="L9878" s="173" t="str">
        <f t="shared" si="154"/>
        <v/>
      </c>
      <c r="M9878" s="154" t="e">
        <f>VLOOKUP(L9878,'Slope %'!C:D,2,0)</f>
        <v>#N/A</v>
      </c>
    </row>
    <row r="9879" spans="11:13" x14ac:dyDescent="0.25">
      <c r="K9879" s="154" cm="1">
        <f t="array" ref="K9879">ROUND(
IF(C9879="Beer",
SUM(LOOKUP(2,1/(SRP!$B$8:$B$10&lt;=E9879)/(SRP!$C$8:$C$10&gt;=E9879),SRP!$D$8:$D$10)*(G9879/100)*(E9879/1000)),
IF(C9879="Spirits",
SUM(LOOKUP(2,1/(SRP!$B$2:$B$7&lt;=E9879)/(SRP!$C$2:$C$7&gt;=E9879),SRP!$D$2:$D$7)*(G9879/100)*(E9879/1000)),
IF(AND(C9879="Wine",D9879="Fortified Wines"),
SUM(LOOKUP(2,1/(SRP!$B$26:$B$29&lt;=E9879)/(SRP!$C$26:$C$29&gt;=E9879),SRP!$D$26:$D$29)*(G9879/100)*(E9879/1000)),
IF(C9879="Wine",
SUM(LOOKUP(2,1/(SRP!$B$21:$B$25&lt;=E9879)/(SRP!$C$21:$C$25&gt;=E9879),SRP!$D$21:$D$25)*(G9879/100)*(E9879/1000)),
IF(AND(C9879="Ready to Drink",D9879="RTD-One Pour Cocktail&gt;7%&lt;=14.5"),
SUM(LOOKUP(2,1/(SRP!$B$16:$B$20&lt;=E9879)/(SRP!$C$16:$C$20&gt;=E9879),SRP!$D$16:$D$20)*(G9879/100)*(E9879/1000)),
IF(C9879="Ready to Drink",
SUM(LOOKUP(2,1/(SRP!$B$11:$B$15&lt;=E9879)/(SRP!$C$11:$C$15&gt;=E9879),SRP!$D$11:$D$15)*(G9879/100)*(E9879/1000)),
0)))))),2)</f>
        <v>0</v>
      </c>
      <c r="L9879" s="173" t="str">
        <f t="shared" si="154"/>
        <v/>
      </c>
      <c r="M9879" s="154" t="e">
        <f>VLOOKUP(L9879,'Slope %'!C:D,2,0)</f>
        <v>#N/A</v>
      </c>
    </row>
    <row r="9880" spans="11:13" x14ac:dyDescent="0.25">
      <c r="K9880" s="154" cm="1">
        <f t="array" ref="K9880">ROUND(
IF(C9880="Beer",
SUM(LOOKUP(2,1/(SRP!$B$8:$B$10&lt;=E9880)/(SRP!$C$8:$C$10&gt;=E9880),SRP!$D$8:$D$10)*(G9880/100)*(E9880/1000)),
IF(C9880="Spirits",
SUM(LOOKUP(2,1/(SRP!$B$2:$B$7&lt;=E9880)/(SRP!$C$2:$C$7&gt;=E9880),SRP!$D$2:$D$7)*(G9880/100)*(E9880/1000)),
IF(AND(C9880="Wine",D9880="Fortified Wines"),
SUM(LOOKUP(2,1/(SRP!$B$26:$B$29&lt;=E9880)/(SRP!$C$26:$C$29&gt;=E9880),SRP!$D$26:$D$29)*(G9880/100)*(E9880/1000)),
IF(C9880="Wine",
SUM(LOOKUP(2,1/(SRP!$B$21:$B$25&lt;=E9880)/(SRP!$C$21:$C$25&gt;=E9880),SRP!$D$21:$D$25)*(G9880/100)*(E9880/1000)),
IF(AND(C9880="Ready to Drink",D9880="RTD-One Pour Cocktail&gt;7%&lt;=14.5"),
SUM(LOOKUP(2,1/(SRP!$B$16:$B$20&lt;=E9880)/(SRP!$C$16:$C$20&gt;=E9880),SRP!$D$16:$D$20)*(G9880/100)*(E9880/1000)),
IF(C9880="Ready to Drink",
SUM(LOOKUP(2,1/(SRP!$B$11:$B$15&lt;=E9880)/(SRP!$C$11:$C$15&gt;=E9880),SRP!$D$11:$D$15)*(G9880/100)*(E9880/1000)),
0)))))),2)</f>
        <v>0</v>
      </c>
      <c r="L9880" s="173" t="str">
        <f t="shared" si="154"/>
        <v/>
      </c>
      <c r="M9880" s="154" t="e">
        <f>VLOOKUP(L9880,'Slope %'!C:D,2,0)</f>
        <v>#N/A</v>
      </c>
    </row>
    <row r="9881" spans="11:13" x14ac:dyDescent="0.25">
      <c r="K9881" s="154" cm="1">
        <f t="array" ref="K9881">ROUND(
IF(C9881="Beer",
SUM(LOOKUP(2,1/(SRP!$B$8:$B$10&lt;=E9881)/(SRP!$C$8:$C$10&gt;=E9881),SRP!$D$8:$D$10)*(G9881/100)*(E9881/1000)),
IF(C9881="Spirits",
SUM(LOOKUP(2,1/(SRP!$B$2:$B$7&lt;=E9881)/(SRP!$C$2:$C$7&gt;=E9881),SRP!$D$2:$D$7)*(G9881/100)*(E9881/1000)),
IF(AND(C9881="Wine",D9881="Fortified Wines"),
SUM(LOOKUP(2,1/(SRP!$B$26:$B$29&lt;=E9881)/(SRP!$C$26:$C$29&gt;=E9881),SRP!$D$26:$D$29)*(G9881/100)*(E9881/1000)),
IF(C9881="Wine",
SUM(LOOKUP(2,1/(SRP!$B$21:$B$25&lt;=E9881)/(SRP!$C$21:$C$25&gt;=E9881),SRP!$D$21:$D$25)*(G9881/100)*(E9881/1000)),
IF(AND(C9881="Ready to Drink",D9881="RTD-One Pour Cocktail&gt;7%&lt;=14.5"),
SUM(LOOKUP(2,1/(SRP!$B$16:$B$20&lt;=E9881)/(SRP!$C$16:$C$20&gt;=E9881),SRP!$D$16:$D$20)*(G9881/100)*(E9881/1000)),
IF(C9881="Ready to Drink",
SUM(LOOKUP(2,1/(SRP!$B$11:$B$15&lt;=E9881)/(SRP!$C$11:$C$15&gt;=E9881),SRP!$D$11:$D$15)*(G9881/100)*(E9881/1000)),
0)))))),2)</f>
        <v>0</v>
      </c>
      <c r="L9881" s="173" t="str">
        <f t="shared" si="154"/>
        <v/>
      </c>
      <c r="M9881" s="154" t="e">
        <f>VLOOKUP(L9881,'Slope %'!C:D,2,0)</f>
        <v>#N/A</v>
      </c>
    </row>
    <row r="9882" spans="11:13" x14ac:dyDescent="0.25">
      <c r="K9882" s="154" cm="1">
        <f t="array" ref="K9882">ROUND(
IF(C9882="Beer",
SUM(LOOKUP(2,1/(SRP!$B$8:$B$10&lt;=E9882)/(SRP!$C$8:$C$10&gt;=E9882),SRP!$D$8:$D$10)*(G9882/100)*(E9882/1000)),
IF(C9882="Spirits",
SUM(LOOKUP(2,1/(SRP!$B$2:$B$7&lt;=E9882)/(SRP!$C$2:$C$7&gt;=E9882),SRP!$D$2:$D$7)*(G9882/100)*(E9882/1000)),
IF(AND(C9882="Wine",D9882="Fortified Wines"),
SUM(LOOKUP(2,1/(SRP!$B$26:$B$29&lt;=E9882)/(SRP!$C$26:$C$29&gt;=E9882),SRP!$D$26:$D$29)*(G9882/100)*(E9882/1000)),
IF(C9882="Wine",
SUM(LOOKUP(2,1/(SRP!$B$21:$B$25&lt;=E9882)/(SRP!$C$21:$C$25&gt;=E9882),SRP!$D$21:$D$25)*(G9882/100)*(E9882/1000)),
IF(AND(C9882="Ready to Drink",D9882="RTD-One Pour Cocktail&gt;7%&lt;=14.5"),
SUM(LOOKUP(2,1/(SRP!$B$16:$B$20&lt;=E9882)/(SRP!$C$16:$C$20&gt;=E9882),SRP!$D$16:$D$20)*(G9882/100)*(E9882/1000)),
IF(C9882="Ready to Drink",
SUM(LOOKUP(2,1/(SRP!$B$11:$B$15&lt;=E9882)/(SRP!$C$11:$C$15&gt;=E9882),SRP!$D$11:$D$15)*(G9882/100)*(E9882/1000)),
0)))))),2)</f>
        <v>0</v>
      </c>
      <c r="L9882" s="173" t="str">
        <f t="shared" si="154"/>
        <v/>
      </c>
      <c r="M9882" s="154" t="e">
        <f>VLOOKUP(L9882,'Slope %'!C:D,2,0)</f>
        <v>#N/A</v>
      </c>
    </row>
    <row r="9883" spans="11:13" x14ac:dyDescent="0.25">
      <c r="K9883" s="154" cm="1">
        <f t="array" ref="K9883">ROUND(
IF(C9883="Beer",
SUM(LOOKUP(2,1/(SRP!$B$8:$B$10&lt;=E9883)/(SRP!$C$8:$C$10&gt;=E9883),SRP!$D$8:$D$10)*(G9883/100)*(E9883/1000)),
IF(C9883="Spirits",
SUM(LOOKUP(2,1/(SRP!$B$2:$B$7&lt;=E9883)/(SRP!$C$2:$C$7&gt;=E9883),SRP!$D$2:$D$7)*(G9883/100)*(E9883/1000)),
IF(AND(C9883="Wine",D9883="Fortified Wines"),
SUM(LOOKUP(2,1/(SRP!$B$26:$B$29&lt;=E9883)/(SRP!$C$26:$C$29&gt;=E9883),SRP!$D$26:$D$29)*(G9883/100)*(E9883/1000)),
IF(C9883="Wine",
SUM(LOOKUP(2,1/(SRP!$B$21:$B$25&lt;=E9883)/(SRP!$C$21:$C$25&gt;=E9883),SRP!$D$21:$D$25)*(G9883/100)*(E9883/1000)),
IF(AND(C9883="Ready to Drink",D9883="RTD-One Pour Cocktail&gt;7%&lt;=14.5"),
SUM(LOOKUP(2,1/(SRP!$B$16:$B$20&lt;=E9883)/(SRP!$C$16:$C$20&gt;=E9883),SRP!$D$16:$D$20)*(G9883/100)*(E9883/1000)),
IF(C9883="Ready to Drink",
SUM(LOOKUP(2,1/(SRP!$B$11:$B$15&lt;=E9883)/(SRP!$C$11:$C$15&gt;=E9883),SRP!$D$11:$D$15)*(G9883/100)*(E9883/1000)),
0)))))),2)</f>
        <v>0</v>
      </c>
      <c r="L9883" s="173" t="str">
        <f t="shared" si="154"/>
        <v/>
      </c>
      <c r="M9883" s="154" t="e">
        <f>VLOOKUP(L9883,'Slope %'!C:D,2,0)</f>
        <v>#N/A</v>
      </c>
    </row>
    <row r="9884" spans="11:13" x14ac:dyDescent="0.25">
      <c r="K9884" s="154" cm="1">
        <f t="array" ref="K9884">ROUND(
IF(C9884="Beer",
SUM(LOOKUP(2,1/(SRP!$B$8:$B$10&lt;=E9884)/(SRP!$C$8:$C$10&gt;=E9884),SRP!$D$8:$D$10)*(G9884/100)*(E9884/1000)),
IF(C9884="Spirits",
SUM(LOOKUP(2,1/(SRP!$B$2:$B$7&lt;=E9884)/(SRP!$C$2:$C$7&gt;=E9884),SRP!$D$2:$D$7)*(G9884/100)*(E9884/1000)),
IF(AND(C9884="Wine",D9884="Fortified Wines"),
SUM(LOOKUP(2,1/(SRP!$B$26:$B$29&lt;=E9884)/(SRP!$C$26:$C$29&gt;=E9884),SRP!$D$26:$D$29)*(G9884/100)*(E9884/1000)),
IF(C9884="Wine",
SUM(LOOKUP(2,1/(SRP!$B$21:$B$25&lt;=E9884)/(SRP!$C$21:$C$25&gt;=E9884),SRP!$D$21:$D$25)*(G9884/100)*(E9884/1000)),
IF(AND(C9884="Ready to Drink",D9884="RTD-One Pour Cocktail&gt;7%&lt;=14.5"),
SUM(LOOKUP(2,1/(SRP!$B$16:$B$20&lt;=E9884)/(SRP!$C$16:$C$20&gt;=E9884),SRP!$D$16:$D$20)*(G9884/100)*(E9884/1000)),
IF(C9884="Ready to Drink",
SUM(LOOKUP(2,1/(SRP!$B$11:$B$15&lt;=E9884)/(SRP!$C$11:$C$15&gt;=E9884),SRP!$D$11:$D$15)*(G9884/100)*(E9884/1000)),
0)))))),2)</f>
        <v>0</v>
      </c>
      <c r="L9884" s="173" t="str">
        <f t="shared" si="154"/>
        <v/>
      </c>
      <c r="M9884" s="154" t="e">
        <f>VLOOKUP(L9884,'Slope %'!C:D,2,0)</f>
        <v>#N/A</v>
      </c>
    </row>
    <row r="9885" spans="11:13" x14ac:dyDescent="0.25">
      <c r="K9885" s="154" cm="1">
        <f t="array" ref="K9885">ROUND(
IF(C9885="Beer",
SUM(LOOKUP(2,1/(SRP!$B$8:$B$10&lt;=E9885)/(SRP!$C$8:$C$10&gt;=E9885),SRP!$D$8:$D$10)*(G9885/100)*(E9885/1000)),
IF(C9885="Spirits",
SUM(LOOKUP(2,1/(SRP!$B$2:$B$7&lt;=E9885)/(SRP!$C$2:$C$7&gt;=E9885),SRP!$D$2:$D$7)*(G9885/100)*(E9885/1000)),
IF(AND(C9885="Wine",D9885="Fortified Wines"),
SUM(LOOKUP(2,1/(SRP!$B$26:$B$29&lt;=E9885)/(SRP!$C$26:$C$29&gt;=E9885),SRP!$D$26:$D$29)*(G9885/100)*(E9885/1000)),
IF(C9885="Wine",
SUM(LOOKUP(2,1/(SRP!$B$21:$B$25&lt;=E9885)/(SRP!$C$21:$C$25&gt;=E9885),SRP!$D$21:$D$25)*(G9885/100)*(E9885/1000)),
IF(AND(C9885="Ready to Drink",D9885="RTD-One Pour Cocktail&gt;7%&lt;=14.5"),
SUM(LOOKUP(2,1/(SRP!$B$16:$B$20&lt;=E9885)/(SRP!$C$16:$C$20&gt;=E9885),SRP!$D$16:$D$20)*(G9885/100)*(E9885/1000)),
IF(C9885="Ready to Drink",
SUM(LOOKUP(2,1/(SRP!$B$11:$B$15&lt;=E9885)/(SRP!$C$11:$C$15&gt;=E9885),SRP!$D$11:$D$15)*(G9885/100)*(E9885/1000)),
0)))))),2)</f>
        <v>0</v>
      </c>
      <c r="L9885" s="173" t="str">
        <f t="shared" si="154"/>
        <v/>
      </c>
      <c r="M9885" s="154" t="e">
        <f>VLOOKUP(L9885,'Slope %'!C:D,2,0)</f>
        <v>#N/A</v>
      </c>
    </row>
    <row r="9886" spans="11:13" x14ac:dyDescent="0.25">
      <c r="K9886" s="154" cm="1">
        <f t="array" ref="K9886">ROUND(
IF(C9886="Beer",
SUM(LOOKUP(2,1/(SRP!$B$8:$B$10&lt;=E9886)/(SRP!$C$8:$C$10&gt;=E9886),SRP!$D$8:$D$10)*(G9886/100)*(E9886/1000)),
IF(C9886="Spirits",
SUM(LOOKUP(2,1/(SRP!$B$2:$B$7&lt;=E9886)/(SRP!$C$2:$C$7&gt;=E9886),SRP!$D$2:$D$7)*(G9886/100)*(E9886/1000)),
IF(AND(C9886="Wine",D9886="Fortified Wines"),
SUM(LOOKUP(2,1/(SRP!$B$26:$B$29&lt;=E9886)/(SRP!$C$26:$C$29&gt;=E9886),SRP!$D$26:$D$29)*(G9886/100)*(E9886/1000)),
IF(C9886="Wine",
SUM(LOOKUP(2,1/(SRP!$B$21:$B$25&lt;=E9886)/(SRP!$C$21:$C$25&gt;=E9886),SRP!$D$21:$D$25)*(G9886/100)*(E9886/1000)),
IF(AND(C9886="Ready to Drink",D9886="RTD-One Pour Cocktail&gt;7%&lt;=14.5"),
SUM(LOOKUP(2,1/(SRP!$B$16:$B$20&lt;=E9886)/(SRP!$C$16:$C$20&gt;=E9886),SRP!$D$16:$D$20)*(G9886/100)*(E9886/1000)),
IF(C9886="Ready to Drink",
SUM(LOOKUP(2,1/(SRP!$B$11:$B$15&lt;=E9886)/(SRP!$C$11:$C$15&gt;=E9886),SRP!$D$11:$D$15)*(G9886/100)*(E9886/1000)),
0)))))),2)</f>
        <v>0</v>
      </c>
      <c r="L9886" s="173" t="str">
        <f t="shared" si="154"/>
        <v/>
      </c>
      <c r="M9886" s="154" t="e">
        <f>VLOOKUP(L9886,'Slope %'!C:D,2,0)</f>
        <v>#N/A</v>
      </c>
    </row>
    <row r="9887" spans="11:13" x14ac:dyDescent="0.25">
      <c r="K9887" s="154" cm="1">
        <f t="array" ref="K9887">ROUND(
IF(C9887="Beer",
SUM(LOOKUP(2,1/(SRP!$B$8:$B$10&lt;=E9887)/(SRP!$C$8:$C$10&gt;=E9887),SRP!$D$8:$D$10)*(G9887/100)*(E9887/1000)),
IF(C9887="Spirits",
SUM(LOOKUP(2,1/(SRP!$B$2:$B$7&lt;=E9887)/(SRP!$C$2:$C$7&gt;=E9887),SRP!$D$2:$D$7)*(G9887/100)*(E9887/1000)),
IF(AND(C9887="Wine",D9887="Fortified Wines"),
SUM(LOOKUP(2,1/(SRP!$B$26:$B$29&lt;=E9887)/(SRP!$C$26:$C$29&gt;=E9887),SRP!$D$26:$D$29)*(G9887/100)*(E9887/1000)),
IF(C9887="Wine",
SUM(LOOKUP(2,1/(SRP!$B$21:$B$25&lt;=E9887)/(SRP!$C$21:$C$25&gt;=E9887),SRP!$D$21:$D$25)*(G9887/100)*(E9887/1000)),
IF(AND(C9887="Ready to Drink",D9887="RTD-One Pour Cocktail&gt;7%&lt;=14.5"),
SUM(LOOKUP(2,1/(SRP!$B$16:$B$20&lt;=E9887)/(SRP!$C$16:$C$20&gt;=E9887),SRP!$D$16:$D$20)*(G9887/100)*(E9887/1000)),
IF(C9887="Ready to Drink",
SUM(LOOKUP(2,1/(SRP!$B$11:$B$15&lt;=E9887)/(SRP!$C$11:$C$15&gt;=E9887),SRP!$D$11:$D$15)*(G9887/100)*(E9887/1000)),
0)))))),2)</f>
        <v>0</v>
      </c>
      <c r="L9887" s="173" t="str">
        <f t="shared" si="154"/>
        <v/>
      </c>
      <c r="M9887" s="154" t="e">
        <f>VLOOKUP(L9887,'Slope %'!C:D,2,0)</f>
        <v>#N/A</v>
      </c>
    </row>
    <row r="9888" spans="11:13" x14ac:dyDescent="0.25">
      <c r="K9888" s="154" cm="1">
        <f t="array" ref="K9888">ROUND(
IF(C9888="Beer",
SUM(LOOKUP(2,1/(SRP!$B$8:$B$10&lt;=E9888)/(SRP!$C$8:$C$10&gt;=E9888),SRP!$D$8:$D$10)*(G9888/100)*(E9888/1000)),
IF(C9888="Spirits",
SUM(LOOKUP(2,1/(SRP!$B$2:$B$7&lt;=E9888)/(SRP!$C$2:$C$7&gt;=E9888),SRP!$D$2:$D$7)*(G9888/100)*(E9888/1000)),
IF(AND(C9888="Wine",D9888="Fortified Wines"),
SUM(LOOKUP(2,1/(SRP!$B$26:$B$29&lt;=E9888)/(SRP!$C$26:$C$29&gt;=E9888),SRP!$D$26:$D$29)*(G9888/100)*(E9888/1000)),
IF(C9888="Wine",
SUM(LOOKUP(2,1/(SRP!$B$21:$B$25&lt;=E9888)/(SRP!$C$21:$C$25&gt;=E9888),SRP!$D$21:$D$25)*(G9888/100)*(E9888/1000)),
IF(AND(C9888="Ready to Drink",D9888="RTD-One Pour Cocktail&gt;7%&lt;=14.5"),
SUM(LOOKUP(2,1/(SRP!$B$16:$B$20&lt;=E9888)/(SRP!$C$16:$C$20&gt;=E9888),SRP!$D$16:$D$20)*(G9888/100)*(E9888/1000)),
IF(C9888="Ready to Drink",
SUM(LOOKUP(2,1/(SRP!$B$11:$B$15&lt;=E9888)/(SRP!$C$11:$C$15&gt;=E9888),SRP!$D$11:$D$15)*(G9888/100)*(E9888/1000)),
0)))))),2)</f>
        <v>0</v>
      </c>
      <c r="L9888" s="173" t="str">
        <f t="shared" si="154"/>
        <v/>
      </c>
      <c r="M9888" s="154" t="e">
        <f>VLOOKUP(L9888,'Slope %'!C:D,2,0)</f>
        <v>#N/A</v>
      </c>
    </row>
    <row r="9889" spans="11:13" x14ac:dyDescent="0.25">
      <c r="K9889" s="154" cm="1">
        <f t="array" ref="K9889">ROUND(
IF(C9889="Beer",
SUM(LOOKUP(2,1/(SRP!$B$8:$B$10&lt;=E9889)/(SRP!$C$8:$C$10&gt;=E9889),SRP!$D$8:$D$10)*(G9889/100)*(E9889/1000)),
IF(C9889="Spirits",
SUM(LOOKUP(2,1/(SRP!$B$2:$B$7&lt;=E9889)/(SRP!$C$2:$C$7&gt;=E9889),SRP!$D$2:$D$7)*(G9889/100)*(E9889/1000)),
IF(AND(C9889="Wine",D9889="Fortified Wines"),
SUM(LOOKUP(2,1/(SRP!$B$26:$B$29&lt;=E9889)/(SRP!$C$26:$C$29&gt;=E9889),SRP!$D$26:$D$29)*(G9889/100)*(E9889/1000)),
IF(C9889="Wine",
SUM(LOOKUP(2,1/(SRP!$B$21:$B$25&lt;=E9889)/(SRP!$C$21:$C$25&gt;=E9889),SRP!$D$21:$D$25)*(G9889/100)*(E9889/1000)),
IF(AND(C9889="Ready to Drink",D9889="RTD-One Pour Cocktail&gt;7%&lt;=14.5"),
SUM(LOOKUP(2,1/(SRP!$B$16:$B$20&lt;=E9889)/(SRP!$C$16:$C$20&gt;=E9889),SRP!$D$16:$D$20)*(G9889/100)*(E9889/1000)),
IF(C9889="Ready to Drink",
SUM(LOOKUP(2,1/(SRP!$B$11:$B$15&lt;=E9889)/(SRP!$C$11:$C$15&gt;=E9889),SRP!$D$11:$D$15)*(G9889/100)*(E9889/1000)),
0)))))),2)</f>
        <v>0</v>
      </c>
      <c r="L9889" s="173" t="str">
        <f t="shared" si="154"/>
        <v/>
      </c>
      <c r="M9889" s="154" t="e">
        <f>VLOOKUP(L9889,'Slope %'!C:D,2,0)</f>
        <v>#N/A</v>
      </c>
    </row>
    <row r="9890" spans="11:13" x14ac:dyDescent="0.25">
      <c r="K9890" s="154" cm="1">
        <f t="array" ref="K9890">ROUND(
IF(C9890="Beer",
SUM(LOOKUP(2,1/(SRP!$B$8:$B$10&lt;=E9890)/(SRP!$C$8:$C$10&gt;=E9890),SRP!$D$8:$D$10)*(G9890/100)*(E9890/1000)),
IF(C9890="Spirits",
SUM(LOOKUP(2,1/(SRP!$B$2:$B$7&lt;=E9890)/(SRP!$C$2:$C$7&gt;=E9890),SRP!$D$2:$D$7)*(G9890/100)*(E9890/1000)),
IF(AND(C9890="Wine",D9890="Fortified Wines"),
SUM(LOOKUP(2,1/(SRP!$B$26:$B$29&lt;=E9890)/(SRP!$C$26:$C$29&gt;=E9890),SRP!$D$26:$D$29)*(G9890/100)*(E9890/1000)),
IF(C9890="Wine",
SUM(LOOKUP(2,1/(SRP!$B$21:$B$25&lt;=E9890)/(SRP!$C$21:$C$25&gt;=E9890),SRP!$D$21:$D$25)*(G9890/100)*(E9890/1000)),
IF(AND(C9890="Ready to Drink",D9890="RTD-One Pour Cocktail&gt;7%&lt;=14.5"),
SUM(LOOKUP(2,1/(SRP!$B$16:$B$20&lt;=E9890)/(SRP!$C$16:$C$20&gt;=E9890),SRP!$D$16:$D$20)*(G9890/100)*(E9890/1000)),
IF(C9890="Ready to Drink",
SUM(LOOKUP(2,1/(SRP!$B$11:$B$15&lt;=E9890)/(SRP!$C$11:$C$15&gt;=E9890),SRP!$D$11:$D$15)*(G9890/100)*(E9890/1000)),
0)))))),2)</f>
        <v>0</v>
      </c>
      <c r="L9890" s="173" t="str">
        <f t="shared" si="154"/>
        <v/>
      </c>
      <c r="M9890" s="154" t="e">
        <f>VLOOKUP(L9890,'Slope %'!C:D,2,0)</f>
        <v>#N/A</v>
      </c>
    </row>
    <row r="9891" spans="11:13" x14ac:dyDescent="0.25">
      <c r="K9891" s="154" cm="1">
        <f t="array" ref="K9891">ROUND(
IF(C9891="Beer",
SUM(LOOKUP(2,1/(SRP!$B$8:$B$10&lt;=E9891)/(SRP!$C$8:$C$10&gt;=E9891),SRP!$D$8:$D$10)*(G9891/100)*(E9891/1000)),
IF(C9891="Spirits",
SUM(LOOKUP(2,1/(SRP!$B$2:$B$7&lt;=E9891)/(SRP!$C$2:$C$7&gt;=E9891),SRP!$D$2:$D$7)*(G9891/100)*(E9891/1000)),
IF(AND(C9891="Wine",D9891="Fortified Wines"),
SUM(LOOKUP(2,1/(SRP!$B$26:$B$29&lt;=E9891)/(SRP!$C$26:$C$29&gt;=E9891),SRP!$D$26:$D$29)*(G9891/100)*(E9891/1000)),
IF(C9891="Wine",
SUM(LOOKUP(2,1/(SRP!$B$21:$B$25&lt;=E9891)/(SRP!$C$21:$C$25&gt;=E9891),SRP!$D$21:$D$25)*(G9891/100)*(E9891/1000)),
IF(AND(C9891="Ready to Drink",D9891="RTD-One Pour Cocktail&gt;7%&lt;=14.5"),
SUM(LOOKUP(2,1/(SRP!$B$16:$B$20&lt;=E9891)/(SRP!$C$16:$C$20&gt;=E9891),SRP!$D$16:$D$20)*(G9891/100)*(E9891/1000)),
IF(C9891="Ready to Drink",
SUM(LOOKUP(2,1/(SRP!$B$11:$B$15&lt;=E9891)/(SRP!$C$11:$C$15&gt;=E9891),SRP!$D$11:$D$15)*(G9891/100)*(E9891/1000)),
0)))))),2)</f>
        <v>0</v>
      </c>
      <c r="L9891" s="173" t="str">
        <f t="shared" si="154"/>
        <v/>
      </c>
      <c r="M9891" s="154" t="e">
        <f>VLOOKUP(L9891,'Slope %'!C:D,2,0)</f>
        <v>#N/A</v>
      </c>
    </row>
    <row r="9892" spans="11:13" x14ac:dyDescent="0.25">
      <c r="K9892" s="154" cm="1">
        <f t="array" ref="K9892">ROUND(
IF(C9892="Beer",
SUM(LOOKUP(2,1/(SRP!$B$8:$B$10&lt;=E9892)/(SRP!$C$8:$C$10&gt;=E9892),SRP!$D$8:$D$10)*(G9892/100)*(E9892/1000)),
IF(C9892="Spirits",
SUM(LOOKUP(2,1/(SRP!$B$2:$B$7&lt;=E9892)/(SRP!$C$2:$C$7&gt;=E9892),SRP!$D$2:$D$7)*(G9892/100)*(E9892/1000)),
IF(AND(C9892="Wine",D9892="Fortified Wines"),
SUM(LOOKUP(2,1/(SRP!$B$26:$B$29&lt;=E9892)/(SRP!$C$26:$C$29&gt;=E9892),SRP!$D$26:$D$29)*(G9892/100)*(E9892/1000)),
IF(C9892="Wine",
SUM(LOOKUP(2,1/(SRP!$B$21:$B$25&lt;=E9892)/(SRP!$C$21:$C$25&gt;=E9892),SRP!$D$21:$D$25)*(G9892/100)*(E9892/1000)),
IF(AND(C9892="Ready to Drink",D9892="RTD-One Pour Cocktail&gt;7%&lt;=14.5"),
SUM(LOOKUP(2,1/(SRP!$B$16:$B$20&lt;=E9892)/(SRP!$C$16:$C$20&gt;=E9892),SRP!$D$16:$D$20)*(G9892/100)*(E9892/1000)),
IF(C9892="Ready to Drink",
SUM(LOOKUP(2,1/(SRP!$B$11:$B$15&lt;=E9892)/(SRP!$C$11:$C$15&gt;=E9892),SRP!$D$11:$D$15)*(G9892/100)*(E9892/1000)),
0)))))),2)</f>
        <v>0</v>
      </c>
      <c r="L9892" s="173" t="str">
        <f t="shared" si="154"/>
        <v/>
      </c>
      <c r="M9892" s="154" t="e">
        <f>VLOOKUP(L9892,'Slope %'!C:D,2,0)</f>
        <v>#N/A</v>
      </c>
    </row>
    <row r="9893" spans="11:13" x14ac:dyDescent="0.25">
      <c r="K9893" s="154" cm="1">
        <f t="array" ref="K9893">ROUND(
IF(C9893="Beer",
SUM(LOOKUP(2,1/(SRP!$B$8:$B$10&lt;=E9893)/(SRP!$C$8:$C$10&gt;=E9893),SRP!$D$8:$D$10)*(G9893/100)*(E9893/1000)),
IF(C9893="Spirits",
SUM(LOOKUP(2,1/(SRP!$B$2:$B$7&lt;=E9893)/(SRP!$C$2:$C$7&gt;=E9893),SRP!$D$2:$D$7)*(G9893/100)*(E9893/1000)),
IF(AND(C9893="Wine",D9893="Fortified Wines"),
SUM(LOOKUP(2,1/(SRP!$B$26:$B$29&lt;=E9893)/(SRP!$C$26:$C$29&gt;=E9893),SRP!$D$26:$D$29)*(G9893/100)*(E9893/1000)),
IF(C9893="Wine",
SUM(LOOKUP(2,1/(SRP!$B$21:$B$25&lt;=E9893)/(SRP!$C$21:$C$25&gt;=E9893),SRP!$D$21:$D$25)*(G9893/100)*(E9893/1000)),
IF(AND(C9893="Ready to Drink",D9893="RTD-One Pour Cocktail&gt;7%&lt;=14.5"),
SUM(LOOKUP(2,1/(SRP!$B$16:$B$20&lt;=E9893)/(SRP!$C$16:$C$20&gt;=E9893),SRP!$D$16:$D$20)*(G9893/100)*(E9893/1000)),
IF(C9893="Ready to Drink",
SUM(LOOKUP(2,1/(SRP!$B$11:$B$15&lt;=E9893)/(SRP!$C$11:$C$15&gt;=E9893),SRP!$D$11:$D$15)*(G9893/100)*(E9893/1000)),
0)))))),2)</f>
        <v>0</v>
      </c>
      <c r="L9893" s="173" t="str">
        <f t="shared" si="154"/>
        <v/>
      </c>
      <c r="M9893" s="154" t="e">
        <f>VLOOKUP(L9893,'Slope %'!C:D,2,0)</f>
        <v>#N/A</v>
      </c>
    </row>
    <row r="9894" spans="11:13" x14ac:dyDescent="0.25">
      <c r="K9894" s="154" cm="1">
        <f t="array" ref="K9894">ROUND(
IF(C9894="Beer",
SUM(LOOKUP(2,1/(SRP!$B$8:$B$10&lt;=E9894)/(SRP!$C$8:$C$10&gt;=E9894),SRP!$D$8:$D$10)*(G9894/100)*(E9894/1000)),
IF(C9894="Spirits",
SUM(LOOKUP(2,1/(SRP!$B$2:$B$7&lt;=E9894)/(SRP!$C$2:$C$7&gt;=E9894),SRP!$D$2:$D$7)*(G9894/100)*(E9894/1000)),
IF(AND(C9894="Wine",D9894="Fortified Wines"),
SUM(LOOKUP(2,1/(SRP!$B$26:$B$29&lt;=E9894)/(SRP!$C$26:$C$29&gt;=E9894),SRP!$D$26:$D$29)*(G9894/100)*(E9894/1000)),
IF(C9894="Wine",
SUM(LOOKUP(2,1/(SRP!$B$21:$B$25&lt;=E9894)/(SRP!$C$21:$C$25&gt;=E9894),SRP!$D$21:$D$25)*(G9894/100)*(E9894/1000)),
IF(AND(C9894="Ready to Drink",D9894="RTD-One Pour Cocktail&gt;7%&lt;=14.5"),
SUM(LOOKUP(2,1/(SRP!$B$16:$B$20&lt;=E9894)/(SRP!$C$16:$C$20&gt;=E9894),SRP!$D$16:$D$20)*(G9894/100)*(E9894/1000)),
IF(C9894="Ready to Drink",
SUM(LOOKUP(2,1/(SRP!$B$11:$B$15&lt;=E9894)/(SRP!$C$11:$C$15&gt;=E9894),SRP!$D$11:$D$15)*(G9894/100)*(E9894/1000)),
0)))))),2)</f>
        <v>0</v>
      </c>
      <c r="L9894" s="173" t="str">
        <f t="shared" si="154"/>
        <v/>
      </c>
      <c r="M9894" s="154" t="e">
        <f>VLOOKUP(L9894,'Slope %'!C:D,2,0)</f>
        <v>#N/A</v>
      </c>
    </row>
    <row r="9895" spans="11:13" x14ac:dyDescent="0.25">
      <c r="K9895" s="154" cm="1">
        <f t="array" ref="K9895">ROUND(
IF(C9895="Beer",
SUM(LOOKUP(2,1/(SRP!$B$8:$B$10&lt;=E9895)/(SRP!$C$8:$C$10&gt;=E9895),SRP!$D$8:$D$10)*(G9895/100)*(E9895/1000)),
IF(C9895="Spirits",
SUM(LOOKUP(2,1/(SRP!$B$2:$B$7&lt;=E9895)/(SRP!$C$2:$C$7&gt;=E9895),SRP!$D$2:$D$7)*(G9895/100)*(E9895/1000)),
IF(AND(C9895="Wine",D9895="Fortified Wines"),
SUM(LOOKUP(2,1/(SRP!$B$26:$B$29&lt;=E9895)/(SRP!$C$26:$C$29&gt;=E9895),SRP!$D$26:$D$29)*(G9895/100)*(E9895/1000)),
IF(C9895="Wine",
SUM(LOOKUP(2,1/(SRP!$B$21:$B$25&lt;=E9895)/(SRP!$C$21:$C$25&gt;=E9895),SRP!$D$21:$D$25)*(G9895/100)*(E9895/1000)),
IF(AND(C9895="Ready to Drink",D9895="RTD-One Pour Cocktail&gt;7%&lt;=14.5"),
SUM(LOOKUP(2,1/(SRP!$B$16:$B$20&lt;=E9895)/(SRP!$C$16:$C$20&gt;=E9895),SRP!$D$16:$D$20)*(G9895/100)*(E9895/1000)),
IF(C9895="Ready to Drink",
SUM(LOOKUP(2,1/(SRP!$B$11:$B$15&lt;=E9895)/(SRP!$C$11:$C$15&gt;=E9895),SRP!$D$11:$D$15)*(G9895/100)*(E9895/1000)),
0)))))),2)</f>
        <v>0</v>
      </c>
      <c r="L9895" s="173" t="str">
        <f t="shared" si="154"/>
        <v/>
      </c>
      <c r="M9895" s="154" t="e">
        <f>VLOOKUP(L9895,'Slope %'!C:D,2,0)</f>
        <v>#N/A</v>
      </c>
    </row>
    <row r="9896" spans="11:13" x14ac:dyDescent="0.25">
      <c r="K9896" s="154" cm="1">
        <f t="array" ref="K9896">ROUND(
IF(C9896="Beer",
SUM(LOOKUP(2,1/(SRP!$B$8:$B$10&lt;=E9896)/(SRP!$C$8:$C$10&gt;=E9896),SRP!$D$8:$D$10)*(G9896/100)*(E9896/1000)),
IF(C9896="Spirits",
SUM(LOOKUP(2,1/(SRP!$B$2:$B$7&lt;=E9896)/(SRP!$C$2:$C$7&gt;=E9896),SRP!$D$2:$D$7)*(G9896/100)*(E9896/1000)),
IF(AND(C9896="Wine",D9896="Fortified Wines"),
SUM(LOOKUP(2,1/(SRP!$B$26:$B$29&lt;=E9896)/(SRP!$C$26:$C$29&gt;=E9896),SRP!$D$26:$D$29)*(G9896/100)*(E9896/1000)),
IF(C9896="Wine",
SUM(LOOKUP(2,1/(SRP!$B$21:$B$25&lt;=E9896)/(SRP!$C$21:$C$25&gt;=E9896),SRP!$D$21:$D$25)*(G9896/100)*(E9896/1000)),
IF(AND(C9896="Ready to Drink",D9896="RTD-One Pour Cocktail&gt;7%&lt;=14.5"),
SUM(LOOKUP(2,1/(SRP!$B$16:$B$20&lt;=E9896)/(SRP!$C$16:$C$20&gt;=E9896),SRP!$D$16:$D$20)*(G9896/100)*(E9896/1000)),
IF(C9896="Ready to Drink",
SUM(LOOKUP(2,1/(SRP!$B$11:$B$15&lt;=E9896)/(SRP!$C$11:$C$15&gt;=E9896),SRP!$D$11:$D$15)*(G9896/100)*(E9896/1000)),
0)))))),2)</f>
        <v>0</v>
      </c>
      <c r="L9896" s="173" t="str">
        <f t="shared" si="154"/>
        <v/>
      </c>
      <c r="M9896" s="154" t="e">
        <f>VLOOKUP(L9896,'Slope %'!C:D,2,0)</f>
        <v>#N/A</v>
      </c>
    </row>
    <row r="9897" spans="11:13" x14ac:dyDescent="0.25">
      <c r="K9897" s="154" cm="1">
        <f t="array" ref="K9897">ROUND(
IF(C9897="Beer",
SUM(LOOKUP(2,1/(SRP!$B$8:$B$10&lt;=E9897)/(SRP!$C$8:$C$10&gt;=E9897),SRP!$D$8:$D$10)*(G9897/100)*(E9897/1000)),
IF(C9897="Spirits",
SUM(LOOKUP(2,1/(SRP!$B$2:$B$7&lt;=E9897)/(SRP!$C$2:$C$7&gt;=E9897),SRP!$D$2:$D$7)*(G9897/100)*(E9897/1000)),
IF(AND(C9897="Wine",D9897="Fortified Wines"),
SUM(LOOKUP(2,1/(SRP!$B$26:$B$29&lt;=E9897)/(SRP!$C$26:$C$29&gt;=E9897),SRP!$D$26:$D$29)*(G9897/100)*(E9897/1000)),
IF(C9897="Wine",
SUM(LOOKUP(2,1/(SRP!$B$21:$B$25&lt;=E9897)/(SRP!$C$21:$C$25&gt;=E9897),SRP!$D$21:$D$25)*(G9897/100)*(E9897/1000)),
IF(AND(C9897="Ready to Drink",D9897="RTD-One Pour Cocktail&gt;7%&lt;=14.5"),
SUM(LOOKUP(2,1/(SRP!$B$16:$B$20&lt;=E9897)/(SRP!$C$16:$C$20&gt;=E9897),SRP!$D$16:$D$20)*(G9897/100)*(E9897/1000)),
IF(C9897="Ready to Drink",
SUM(LOOKUP(2,1/(SRP!$B$11:$B$15&lt;=E9897)/(SRP!$C$11:$C$15&gt;=E9897),SRP!$D$11:$D$15)*(G9897/100)*(E9897/1000)),
0)))))),2)</f>
        <v>0</v>
      </c>
      <c r="L9897" s="173" t="str">
        <f t="shared" si="154"/>
        <v/>
      </c>
      <c r="M9897" s="154" t="e">
        <f>VLOOKUP(L9897,'Slope %'!C:D,2,0)</f>
        <v>#N/A</v>
      </c>
    </row>
    <row r="9898" spans="11:13" x14ac:dyDescent="0.25">
      <c r="K9898" s="154" cm="1">
        <f t="array" ref="K9898">ROUND(
IF(C9898="Beer",
SUM(LOOKUP(2,1/(SRP!$B$8:$B$10&lt;=E9898)/(SRP!$C$8:$C$10&gt;=E9898),SRP!$D$8:$D$10)*(G9898/100)*(E9898/1000)),
IF(C9898="Spirits",
SUM(LOOKUP(2,1/(SRP!$B$2:$B$7&lt;=E9898)/(SRP!$C$2:$C$7&gt;=E9898),SRP!$D$2:$D$7)*(G9898/100)*(E9898/1000)),
IF(AND(C9898="Wine",D9898="Fortified Wines"),
SUM(LOOKUP(2,1/(SRP!$B$26:$B$29&lt;=E9898)/(SRP!$C$26:$C$29&gt;=E9898),SRP!$D$26:$D$29)*(G9898/100)*(E9898/1000)),
IF(C9898="Wine",
SUM(LOOKUP(2,1/(SRP!$B$21:$B$25&lt;=E9898)/(SRP!$C$21:$C$25&gt;=E9898),SRP!$D$21:$D$25)*(G9898/100)*(E9898/1000)),
IF(AND(C9898="Ready to Drink",D9898="RTD-One Pour Cocktail&gt;7%&lt;=14.5"),
SUM(LOOKUP(2,1/(SRP!$B$16:$B$20&lt;=E9898)/(SRP!$C$16:$C$20&gt;=E9898),SRP!$D$16:$D$20)*(G9898/100)*(E9898/1000)),
IF(C9898="Ready to Drink",
SUM(LOOKUP(2,1/(SRP!$B$11:$B$15&lt;=E9898)/(SRP!$C$11:$C$15&gt;=E9898),SRP!$D$11:$D$15)*(G9898/100)*(E9898/1000)),
0)))))),2)</f>
        <v>0</v>
      </c>
      <c r="L9898" s="173" t="str">
        <f t="shared" si="154"/>
        <v/>
      </c>
      <c r="M9898" s="154" t="e">
        <f>VLOOKUP(L9898,'Slope %'!C:D,2,0)</f>
        <v>#N/A</v>
      </c>
    </row>
    <row r="9899" spans="11:13" x14ac:dyDescent="0.25">
      <c r="K9899" s="154" cm="1">
        <f t="array" ref="K9899">ROUND(
IF(C9899="Beer",
SUM(LOOKUP(2,1/(SRP!$B$8:$B$10&lt;=E9899)/(SRP!$C$8:$C$10&gt;=E9899),SRP!$D$8:$D$10)*(G9899/100)*(E9899/1000)),
IF(C9899="Spirits",
SUM(LOOKUP(2,1/(SRP!$B$2:$B$7&lt;=E9899)/(SRP!$C$2:$C$7&gt;=E9899),SRP!$D$2:$D$7)*(G9899/100)*(E9899/1000)),
IF(AND(C9899="Wine",D9899="Fortified Wines"),
SUM(LOOKUP(2,1/(SRP!$B$26:$B$29&lt;=E9899)/(SRP!$C$26:$C$29&gt;=E9899),SRP!$D$26:$D$29)*(G9899/100)*(E9899/1000)),
IF(C9899="Wine",
SUM(LOOKUP(2,1/(SRP!$B$21:$B$25&lt;=E9899)/(SRP!$C$21:$C$25&gt;=E9899),SRP!$D$21:$D$25)*(G9899/100)*(E9899/1000)),
IF(AND(C9899="Ready to Drink",D9899="RTD-One Pour Cocktail&gt;7%&lt;=14.5"),
SUM(LOOKUP(2,1/(SRP!$B$16:$B$20&lt;=E9899)/(SRP!$C$16:$C$20&gt;=E9899),SRP!$D$16:$D$20)*(G9899/100)*(E9899/1000)),
IF(C9899="Ready to Drink",
SUM(LOOKUP(2,1/(SRP!$B$11:$B$15&lt;=E9899)/(SRP!$C$11:$C$15&gt;=E9899),SRP!$D$11:$D$15)*(G9899/100)*(E9899/1000)),
0)))))),2)</f>
        <v>0</v>
      </c>
      <c r="L9899" s="173" t="str">
        <f t="shared" si="154"/>
        <v/>
      </c>
      <c r="M9899" s="154" t="e">
        <f>VLOOKUP(L9899,'Slope %'!C:D,2,0)</f>
        <v>#N/A</v>
      </c>
    </row>
    <row r="9900" spans="11:13" x14ac:dyDescent="0.25">
      <c r="K9900" s="154" cm="1">
        <f t="array" ref="K9900">ROUND(
IF(C9900="Beer",
SUM(LOOKUP(2,1/(SRP!$B$8:$B$10&lt;=E9900)/(SRP!$C$8:$C$10&gt;=E9900),SRP!$D$8:$D$10)*(G9900/100)*(E9900/1000)),
IF(C9900="Spirits",
SUM(LOOKUP(2,1/(SRP!$B$2:$B$7&lt;=E9900)/(SRP!$C$2:$C$7&gt;=E9900),SRP!$D$2:$D$7)*(G9900/100)*(E9900/1000)),
IF(AND(C9900="Wine",D9900="Fortified Wines"),
SUM(LOOKUP(2,1/(SRP!$B$26:$B$29&lt;=E9900)/(SRP!$C$26:$C$29&gt;=E9900),SRP!$D$26:$D$29)*(G9900/100)*(E9900/1000)),
IF(C9900="Wine",
SUM(LOOKUP(2,1/(SRP!$B$21:$B$25&lt;=E9900)/(SRP!$C$21:$C$25&gt;=E9900),SRP!$D$21:$D$25)*(G9900/100)*(E9900/1000)),
IF(AND(C9900="Ready to Drink",D9900="RTD-One Pour Cocktail&gt;7%&lt;=14.5"),
SUM(LOOKUP(2,1/(SRP!$B$16:$B$20&lt;=E9900)/(SRP!$C$16:$C$20&gt;=E9900),SRP!$D$16:$D$20)*(G9900/100)*(E9900/1000)),
IF(C9900="Ready to Drink",
SUM(LOOKUP(2,1/(SRP!$B$11:$B$15&lt;=E9900)/(SRP!$C$11:$C$15&gt;=E9900),SRP!$D$11:$D$15)*(G9900/100)*(E9900/1000)),
0)))))),2)</f>
        <v>0</v>
      </c>
      <c r="L9900" s="173" t="str">
        <f t="shared" si="154"/>
        <v/>
      </c>
      <c r="M9900" s="154" t="e">
        <f>VLOOKUP(L9900,'Slope %'!C:D,2,0)</f>
        <v>#N/A</v>
      </c>
    </row>
    <row r="9901" spans="11:13" x14ac:dyDescent="0.25">
      <c r="K9901" s="154" cm="1">
        <f t="array" ref="K9901">ROUND(
IF(C9901="Beer",
SUM(LOOKUP(2,1/(SRP!$B$8:$B$10&lt;=E9901)/(SRP!$C$8:$C$10&gt;=E9901),SRP!$D$8:$D$10)*(G9901/100)*(E9901/1000)),
IF(C9901="Spirits",
SUM(LOOKUP(2,1/(SRP!$B$2:$B$7&lt;=E9901)/(SRP!$C$2:$C$7&gt;=E9901),SRP!$D$2:$D$7)*(G9901/100)*(E9901/1000)),
IF(AND(C9901="Wine",D9901="Fortified Wines"),
SUM(LOOKUP(2,1/(SRP!$B$26:$B$29&lt;=E9901)/(SRP!$C$26:$C$29&gt;=E9901),SRP!$D$26:$D$29)*(G9901/100)*(E9901/1000)),
IF(C9901="Wine",
SUM(LOOKUP(2,1/(SRP!$B$21:$B$25&lt;=E9901)/(SRP!$C$21:$C$25&gt;=E9901),SRP!$D$21:$D$25)*(G9901/100)*(E9901/1000)),
IF(AND(C9901="Ready to Drink",D9901="RTD-One Pour Cocktail&gt;7%&lt;=14.5"),
SUM(LOOKUP(2,1/(SRP!$B$16:$B$20&lt;=E9901)/(SRP!$C$16:$C$20&gt;=E9901),SRP!$D$16:$D$20)*(G9901/100)*(E9901/1000)),
IF(C9901="Ready to Drink",
SUM(LOOKUP(2,1/(SRP!$B$11:$B$15&lt;=E9901)/(SRP!$C$11:$C$15&gt;=E9901),SRP!$D$11:$D$15)*(G9901/100)*(E9901/1000)),
0)))))),2)</f>
        <v>0</v>
      </c>
      <c r="L9901" s="173" t="str">
        <f t="shared" si="154"/>
        <v/>
      </c>
      <c r="M9901" s="154" t="e">
        <f>VLOOKUP(L9901,'Slope %'!C:D,2,0)</f>
        <v>#N/A</v>
      </c>
    </row>
    <row r="9902" spans="11:13" x14ac:dyDescent="0.25">
      <c r="K9902" s="154" cm="1">
        <f t="array" ref="K9902">ROUND(
IF(C9902="Beer",
SUM(LOOKUP(2,1/(SRP!$B$8:$B$10&lt;=E9902)/(SRP!$C$8:$C$10&gt;=E9902),SRP!$D$8:$D$10)*(G9902/100)*(E9902/1000)),
IF(C9902="Spirits",
SUM(LOOKUP(2,1/(SRP!$B$2:$B$7&lt;=E9902)/(SRP!$C$2:$C$7&gt;=E9902),SRP!$D$2:$D$7)*(G9902/100)*(E9902/1000)),
IF(AND(C9902="Wine",D9902="Fortified Wines"),
SUM(LOOKUP(2,1/(SRP!$B$26:$B$29&lt;=E9902)/(SRP!$C$26:$C$29&gt;=E9902),SRP!$D$26:$D$29)*(G9902/100)*(E9902/1000)),
IF(C9902="Wine",
SUM(LOOKUP(2,1/(SRP!$B$21:$B$25&lt;=E9902)/(SRP!$C$21:$C$25&gt;=E9902),SRP!$D$21:$D$25)*(G9902/100)*(E9902/1000)),
IF(AND(C9902="Ready to Drink",D9902="RTD-One Pour Cocktail&gt;7%&lt;=14.5"),
SUM(LOOKUP(2,1/(SRP!$B$16:$B$20&lt;=E9902)/(SRP!$C$16:$C$20&gt;=E9902),SRP!$D$16:$D$20)*(G9902/100)*(E9902/1000)),
IF(C9902="Ready to Drink",
SUM(LOOKUP(2,1/(SRP!$B$11:$B$15&lt;=E9902)/(SRP!$C$11:$C$15&gt;=E9902),SRP!$D$11:$D$15)*(G9902/100)*(E9902/1000)),
0)))))),2)</f>
        <v>0</v>
      </c>
      <c r="L9902" s="173" t="str">
        <f t="shared" si="154"/>
        <v/>
      </c>
      <c r="M9902" s="154" t="e">
        <f>VLOOKUP(L9902,'Slope %'!C:D,2,0)</f>
        <v>#N/A</v>
      </c>
    </row>
    <row r="9903" spans="11:13" x14ac:dyDescent="0.25">
      <c r="K9903" s="154" cm="1">
        <f t="array" ref="K9903">ROUND(
IF(C9903="Beer",
SUM(LOOKUP(2,1/(SRP!$B$8:$B$10&lt;=E9903)/(SRP!$C$8:$C$10&gt;=E9903),SRP!$D$8:$D$10)*(G9903/100)*(E9903/1000)),
IF(C9903="Spirits",
SUM(LOOKUP(2,1/(SRP!$B$2:$B$7&lt;=E9903)/(SRP!$C$2:$C$7&gt;=E9903),SRP!$D$2:$D$7)*(G9903/100)*(E9903/1000)),
IF(AND(C9903="Wine",D9903="Fortified Wines"),
SUM(LOOKUP(2,1/(SRP!$B$26:$B$29&lt;=E9903)/(SRP!$C$26:$C$29&gt;=E9903),SRP!$D$26:$D$29)*(G9903/100)*(E9903/1000)),
IF(C9903="Wine",
SUM(LOOKUP(2,1/(SRP!$B$21:$B$25&lt;=E9903)/(SRP!$C$21:$C$25&gt;=E9903),SRP!$D$21:$D$25)*(G9903/100)*(E9903/1000)),
IF(AND(C9903="Ready to Drink",D9903="RTD-One Pour Cocktail&gt;7%&lt;=14.5"),
SUM(LOOKUP(2,1/(SRP!$B$16:$B$20&lt;=E9903)/(SRP!$C$16:$C$20&gt;=E9903),SRP!$D$16:$D$20)*(G9903/100)*(E9903/1000)),
IF(C9903="Ready to Drink",
SUM(LOOKUP(2,1/(SRP!$B$11:$B$15&lt;=E9903)/(SRP!$C$11:$C$15&gt;=E9903),SRP!$D$11:$D$15)*(G9903/100)*(E9903/1000)),
0)))))),2)</f>
        <v>0</v>
      </c>
      <c r="L9903" s="173" t="str">
        <f t="shared" si="154"/>
        <v/>
      </c>
      <c r="M9903" s="154" t="e">
        <f>VLOOKUP(L9903,'Slope %'!C:D,2,0)</f>
        <v>#N/A</v>
      </c>
    </row>
    <row r="9904" spans="11:13" x14ac:dyDescent="0.25">
      <c r="K9904" s="154" cm="1">
        <f t="array" ref="K9904">ROUND(
IF(C9904="Beer",
SUM(LOOKUP(2,1/(SRP!$B$8:$B$10&lt;=E9904)/(SRP!$C$8:$C$10&gt;=E9904),SRP!$D$8:$D$10)*(G9904/100)*(E9904/1000)),
IF(C9904="Spirits",
SUM(LOOKUP(2,1/(SRP!$B$2:$B$7&lt;=E9904)/(SRP!$C$2:$C$7&gt;=E9904),SRP!$D$2:$D$7)*(G9904/100)*(E9904/1000)),
IF(AND(C9904="Wine",D9904="Fortified Wines"),
SUM(LOOKUP(2,1/(SRP!$B$26:$B$29&lt;=E9904)/(SRP!$C$26:$C$29&gt;=E9904),SRP!$D$26:$D$29)*(G9904/100)*(E9904/1000)),
IF(C9904="Wine",
SUM(LOOKUP(2,1/(SRP!$B$21:$B$25&lt;=E9904)/(SRP!$C$21:$C$25&gt;=E9904),SRP!$D$21:$D$25)*(G9904/100)*(E9904/1000)),
IF(AND(C9904="Ready to Drink",D9904="RTD-One Pour Cocktail&gt;7%&lt;=14.5"),
SUM(LOOKUP(2,1/(SRP!$B$16:$B$20&lt;=E9904)/(SRP!$C$16:$C$20&gt;=E9904),SRP!$D$16:$D$20)*(G9904/100)*(E9904/1000)),
IF(C9904="Ready to Drink",
SUM(LOOKUP(2,1/(SRP!$B$11:$B$15&lt;=E9904)/(SRP!$C$11:$C$15&gt;=E9904),SRP!$D$11:$D$15)*(G9904/100)*(E9904/1000)),
0)))))),2)</f>
        <v>0</v>
      </c>
      <c r="L9904" s="173" t="str">
        <f t="shared" si="154"/>
        <v/>
      </c>
      <c r="M9904" s="154" t="e">
        <f>VLOOKUP(L9904,'Slope %'!C:D,2,0)</f>
        <v>#N/A</v>
      </c>
    </row>
    <row r="9905" spans="11:13" x14ac:dyDescent="0.25">
      <c r="K9905" s="154" cm="1">
        <f t="array" ref="K9905">ROUND(
IF(C9905="Beer",
SUM(LOOKUP(2,1/(SRP!$B$8:$B$10&lt;=E9905)/(SRP!$C$8:$C$10&gt;=E9905),SRP!$D$8:$D$10)*(G9905/100)*(E9905/1000)),
IF(C9905="Spirits",
SUM(LOOKUP(2,1/(SRP!$B$2:$B$7&lt;=E9905)/(SRP!$C$2:$C$7&gt;=E9905),SRP!$D$2:$D$7)*(G9905/100)*(E9905/1000)),
IF(AND(C9905="Wine",D9905="Fortified Wines"),
SUM(LOOKUP(2,1/(SRP!$B$26:$B$29&lt;=E9905)/(SRP!$C$26:$C$29&gt;=E9905),SRP!$D$26:$D$29)*(G9905/100)*(E9905/1000)),
IF(C9905="Wine",
SUM(LOOKUP(2,1/(SRP!$B$21:$B$25&lt;=E9905)/(SRP!$C$21:$C$25&gt;=E9905),SRP!$D$21:$D$25)*(G9905/100)*(E9905/1000)),
IF(AND(C9905="Ready to Drink",D9905="RTD-One Pour Cocktail&gt;7%&lt;=14.5"),
SUM(LOOKUP(2,1/(SRP!$B$16:$B$20&lt;=E9905)/(SRP!$C$16:$C$20&gt;=E9905),SRP!$D$16:$D$20)*(G9905/100)*(E9905/1000)),
IF(C9905="Ready to Drink",
SUM(LOOKUP(2,1/(SRP!$B$11:$B$15&lt;=E9905)/(SRP!$C$11:$C$15&gt;=E9905),SRP!$D$11:$D$15)*(G9905/100)*(E9905/1000)),
0)))))),2)</f>
        <v>0</v>
      </c>
      <c r="L9905" s="173" t="str">
        <f t="shared" si="154"/>
        <v/>
      </c>
      <c r="M9905" s="154" t="e">
        <f>VLOOKUP(L9905,'Slope %'!C:D,2,0)</f>
        <v>#N/A</v>
      </c>
    </row>
    <row r="9906" spans="11:13" x14ac:dyDescent="0.25">
      <c r="K9906" s="154" cm="1">
        <f t="array" ref="K9906">ROUND(
IF(C9906="Beer",
SUM(LOOKUP(2,1/(SRP!$B$8:$B$10&lt;=E9906)/(SRP!$C$8:$C$10&gt;=E9906),SRP!$D$8:$D$10)*(G9906/100)*(E9906/1000)),
IF(C9906="Spirits",
SUM(LOOKUP(2,1/(SRP!$B$2:$B$7&lt;=E9906)/(SRP!$C$2:$C$7&gt;=E9906),SRP!$D$2:$D$7)*(G9906/100)*(E9906/1000)),
IF(AND(C9906="Wine",D9906="Fortified Wines"),
SUM(LOOKUP(2,1/(SRP!$B$26:$B$29&lt;=E9906)/(SRP!$C$26:$C$29&gt;=E9906),SRP!$D$26:$D$29)*(G9906/100)*(E9906/1000)),
IF(C9906="Wine",
SUM(LOOKUP(2,1/(SRP!$B$21:$B$25&lt;=E9906)/(SRP!$C$21:$C$25&gt;=E9906),SRP!$D$21:$D$25)*(G9906/100)*(E9906/1000)),
IF(AND(C9906="Ready to Drink",D9906="RTD-One Pour Cocktail&gt;7%&lt;=14.5"),
SUM(LOOKUP(2,1/(SRP!$B$16:$B$20&lt;=E9906)/(SRP!$C$16:$C$20&gt;=E9906),SRP!$D$16:$D$20)*(G9906/100)*(E9906/1000)),
IF(C9906="Ready to Drink",
SUM(LOOKUP(2,1/(SRP!$B$11:$B$15&lt;=E9906)/(SRP!$C$11:$C$15&gt;=E9906),SRP!$D$11:$D$15)*(G9906/100)*(E9906/1000)),
0)))))),2)</f>
        <v>0</v>
      </c>
      <c r="L9906" s="173" t="str">
        <f t="shared" si="154"/>
        <v/>
      </c>
      <c r="M9906" s="154" t="e">
        <f>VLOOKUP(L9906,'Slope %'!C:D,2,0)</f>
        <v>#N/A</v>
      </c>
    </row>
    <row r="9907" spans="11:13" x14ac:dyDescent="0.25">
      <c r="K9907" s="154" cm="1">
        <f t="array" ref="K9907">ROUND(
IF(C9907="Beer",
SUM(LOOKUP(2,1/(SRP!$B$8:$B$10&lt;=E9907)/(SRP!$C$8:$C$10&gt;=E9907),SRP!$D$8:$D$10)*(G9907/100)*(E9907/1000)),
IF(C9907="Spirits",
SUM(LOOKUP(2,1/(SRP!$B$2:$B$7&lt;=E9907)/(SRP!$C$2:$C$7&gt;=E9907),SRP!$D$2:$D$7)*(G9907/100)*(E9907/1000)),
IF(AND(C9907="Wine",D9907="Fortified Wines"),
SUM(LOOKUP(2,1/(SRP!$B$26:$B$29&lt;=E9907)/(SRP!$C$26:$C$29&gt;=E9907),SRP!$D$26:$D$29)*(G9907/100)*(E9907/1000)),
IF(C9907="Wine",
SUM(LOOKUP(2,1/(SRP!$B$21:$B$25&lt;=E9907)/(SRP!$C$21:$C$25&gt;=E9907),SRP!$D$21:$D$25)*(G9907/100)*(E9907/1000)),
IF(AND(C9907="Ready to Drink",D9907="RTD-One Pour Cocktail&gt;7%&lt;=14.5"),
SUM(LOOKUP(2,1/(SRP!$B$16:$B$20&lt;=E9907)/(SRP!$C$16:$C$20&gt;=E9907),SRP!$D$16:$D$20)*(G9907/100)*(E9907/1000)),
IF(C9907="Ready to Drink",
SUM(LOOKUP(2,1/(SRP!$B$11:$B$15&lt;=E9907)/(SRP!$C$11:$C$15&gt;=E9907),SRP!$D$11:$D$15)*(G9907/100)*(E9907/1000)),
0)))))),2)</f>
        <v>0</v>
      </c>
      <c r="L9907" s="173" t="str">
        <f t="shared" si="154"/>
        <v/>
      </c>
      <c r="M9907" s="154" t="e">
        <f>VLOOKUP(L9907,'Slope %'!C:D,2,0)</f>
        <v>#N/A</v>
      </c>
    </row>
    <row r="9908" spans="11:13" x14ac:dyDescent="0.25">
      <c r="K9908" s="154" cm="1">
        <f t="array" ref="K9908">ROUND(
IF(C9908="Beer",
SUM(LOOKUP(2,1/(SRP!$B$8:$B$10&lt;=E9908)/(SRP!$C$8:$C$10&gt;=E9908),SRP!$D$8:$D$10)*(G9908/100)*(E9908/1000)),
IF(C9908="Spirits",
SUM(LOOKUP(2,1/(SRP!$B$2:$B$7&lt;=E9908)/(SRP!$C$2:$C$7&gt;=E9908),SRP!$D$2:$D$7)*(G9908/100)*(E9908/1000)),
IF(AND(C9908="Wine",D9908="Fortified Wines"),
SUM(LOOKUP(2,1/(SRP!$B$26:$B$29&lt;=E9908)/(SRP!$C$26:$C$29&gt;=E9908),SRP!$D$26:$D$29)*(G9908/100)*(E9908/1000)),
IF(C9908="Wine",
SUM(LOOKUP(2,1/(SRP!$B$21:$B$25&lt;=E9908)/(SRP!$C$21:$C$25&gt;=E9908),SRP!$D$21:$D$25)*(G9908/100)*(E9908/1000)),
IF(AND(C9908="Ready to Drink",D9908="RTD-One Pour Cocktail&gt;7%&lt;=14.5"),
SUM(LOOKUP(2,1/(SRP!$B$16:$B$20&lt;=E9908)/(SRP!$C$16:$C$20&gt;=E9908),SRP!$D$16:$D$20)*(G9908/100)*(E9908/1000)),
IF(C9908="Ready to Drink",
SUM(LOOKUP(2,1/(SRP!$B$11:$B$15&lt;=E9908)/(SRP!$C$11:$C$15&gt;=E9908),SRP!$D$11:$D$15)*(G9908/100)*(E9908/1000)),
0)))))),2)</f>
        <v>0</v>
      </c>
      <c r="L9908" s="173" t="str">
        <f t="shared" si="154"/>
        <v/>
      </c>
      <c r="M9908" s="154" t="e">
        <f>VLOOKUP(L9908,'Slope %'!C:D,2,0)</f>
        <v>#N/A</v>
      </c>
    </row>
    <row r="9909" spans="11:13" x14ac:dyDescent="0.25">
      <c r="K9909" s="154" cm="1">
        <f t="array" ref="K9909">ROUND(
IF(C9909="Beer",
SUM(LOOKUP(2,1/(SRP!$B$8:$B$10&lt;=E9909)/(SRP!$C$8:$C$10&gt;=E9909),SRP!$D$8:$D$10)*(G9909/100)*(E9909/1000)),
IF(C9909="Spirits",
SUM(LOOKUP(2,1/(SRP!$B$2:$B$7&lt;=E9909)/(SRP!$C$2:$C$7&gt;=E9909),SRP!$D$2:$D$7)*(G9909/100)*(E9909/1000)),
IF(AND(C9909="Wine",D9909="Fortified Wines"),
SUM(LOOKUP(2,1/(SRP!$B$26:$B$29&lt;=E9909)/(SRP!$C$26:$C$29&gt;=E9909),SRP!$D$26:$D$29)*(G9909/100)*(E9909/1000)),
IF(C9909="Wine",
SUM(LOOKUP(2,1/(SRP!$B$21:$B$25&lt;=E9909)/(SRP!$C$21:$C$25&gt;=E9909),SRP!$D$21:$D$25)*(G9909/100)*(E9909/1000)),
IF(AND(C9909="Ready to Drink",D9909="RTD-One Pour Cocktail&gt;7%&lt;=14.5"),
SUM(LOOKUP(2,1/(SRP!$B$16:$B$20&lt;=E9909)/(SRP!$C$16:$C$20&gt;=E9909),SRP!$D$16:$D$20)*(G9909/100)*(E9909/1000)),
IF(C9909="Ready to Drink",
SUM(LOOKUP(2,1/(SRP!$B$11:$B$15&lt;=E9909)/(SRP!$C$11:$C$15&gt;=E9909),SRP!$D$11:$D$15)*(G9909/100)*(E9909/1000)),
0)))))),2)</f>
        <v>0</v>
      </c>
      <c r="L9909" s="173" t="str">
        <f t="shared" si="154"/>
        <v/>
      </c>
      <c r="M9909" s="154" t="e">
        <f>VLOOKUP(L9909,'Slope %'!C:D,2,0)</f>
        <v>#N/A</v>
      </c>
    </row>
    <row r="9910" spans="11:13" x14ac:dyDescent="0.25">
      <c r="K9910" s="154" cm="1">
        <f t="array" ref="K9910">ROUND(
IF(C9910="Beer",
SUM(LOOKUP(2,1/(SRP!$B$8:$B$10&lt;=E9910)/(SRP!$C$8:$C$10&gt;=E9910),SRP!$D$8:$D$10)*(G9910/100)*(E9910/1000)),
IF(C9910="Spirits",
SUM(LOOKUP(2,1/(SRP!$B$2:$B$7&lt;=E9910)/(SRP!$C$2:$C$7&gt;=E9910),SRP!$D$2:$D$7)*(G9910/100)*(E9910/1000)),
IF(AND(C9910="Wine",D9910="Fortified Wines"),
SUM(LOOKUP(2,1/(SRP!$B$26:$B$29&lt;=E9910)/(SRP!$C$26:$C$29&gt;=E9910),SRP!$D$26:$D$29)*(G9910/100)*(E9910/1000)),
IF(C9910="Wine",
SUM(LOOKUP(2,1/(SRP!$B$21:$B$25&lt;=E9910)/(SRP!$C$21:$C$25&gt;=E9910),SRP!$D$21:$D$25)*(G9910/100)*(E9910/1000)),
IF(AND(C9910="Ready to Drink",D9910="RTD-One Pour Cocktail&gt;7%&lt;=14.5"),
SUM(LOOKUP(2,1/(SRP!$B$16:$B$20&lt;=E9910)/(SRP!$C$16:$C$20&gt;=E9910),SRP!$D$16:$D$20)*(G9910/100)*(E9910/1000)),
IF(C9910="Ready to Drink",
SUM(LOOKUP(2,1/(SRP!$B$11:$B$15&lt;=E9910)/(SRP!$C$11:$C$15&gt;=E9910),SRP!$D$11:$D$15)*(G9910/100)*(E9910/1000)),
0)))))),2)</f>
        <v>0</v>
      </c>
      <c r="L9910" s="173" t="str">
        <f t="shared" si="154"/>
        <v/>
      </c>
      <c r="M9910" s="154" t="e">
        <f>VLOOKUP(L9910,'Slope %'!C:D,2,0)</f>
        <v>#N/A</v>
      </c>
    </row>
    <row r="9911" spans="11:13" x14ac:dyDescent="0.25">
      <c r="K9911" s="154" cm="1">
        <f t="array" ref="K9911">ROUND(
IF(C9911="Beer",
SUM(LOOKUP(2,1/(SRP!$B$8:$B$10&lt;=E9911)/(SRP!$C$8:$C$10&gt;=E9911),SRP!$D$8:$D$10)*(G9911/100)*(E9911/1000)),
IF(C9911="Spirits",
SUM(LOOKUP(2,1/(SRP!$B$2:$B$7&lt;=E9911)/(SRP!$C$2:$C$7&gt;=E9911),SRP!$D$2:$D$7)*(G9911/100)*(E9911/1000)),
IF(AND(C9911="Wine",D9911="Fortified Wines"),
SUM(LOOKUP(2,1/(SRP!$B$26:$B$29&lt;=E9911)/(SRP!$C$26:$C$29&gt;=E9911),SRP!$D$26:$D$29)*(G9911/100)*(E9911/1000)),
IF(C9911="Wine",
SUM(LOOKUP(2,1/(SRP!$B$21:$B$25&lt;=E9911)/(SRP!$C$21:$C$25&gt;=E9911),SRP!$D$21:$D$25)*(G9911/100)*(E9911/1000)),
IF(AND(C9911="Ready to Drink",D9911="RTD-One Pour Cocktail&gt;7%&lt;=14.5"),
SUM(LOOKUP(2,1/(SRP!$B$16:$B$20&lt;=E9911)/(SRP!$C$16:$C$20&gt;=E9911),SRP!$D$16:$D$20)*(G9911/100)*(E9911/1000)),
IF(C9911="Ready to Drink",
SUM(LOOKUP(2,1/(SRP!$B$11:$B$15&lt;=E9911)/(SRP!$C$11:$C$15&gt;=E9911),SRP!$D$11:$D$15)*(G9911/100)*(E9911/1000)),
0)))))),2)</f>
        <v>0</v>
      </c>
      <c r="L9911" s="173" t="str">
        <f t="shared" si="154"/>
        <v/>
      </c>
      <c r="M9911" s="154" t="e">
        <f>VLOOKUP(L9911,'Slope %'!C:D,2,0)</f>
        <v>#N/A</v>
      </c>
    </row>
    <row r="9912" spans="11:13" x14ac:dyDescent="0.25">
      <c r="K9912" s="154" cm="1">
        <f t="array" ref="K9912">ROUND(
IF(C9912="Beer",
SUM(LOOKUP(2,1/(SRP!$B$8:$B$10&lt;=E9912)/(SRP!$C$8:$C$10&gt;=E9912),SRP!$D$8:$D$10)*(G9912/100)*(E9912/1000)),
IF(C9912="Spirits",
SUM(LOOKUP(2,1/(SRP!$B$2:$B$7&lt;=E9912)/(SRP!$C$2:$C$7&gt;=E9912),SRP!$D$2:$D$7)*(G9912/100)*(E9912/1000)),
IF(AND(C9912="Wine",D9912="Fortified Wines"),
SUM(LOOKUP(2,1/(SRP!$B$26:$B$29&lt;=E9912)/(SRP!$C$26:$C$29&gt;=E9912),SRP!$D$26:$D$29)*(G9912/100)*(E9912/1000)),
IF(C9912="Wine",
SUM(LOOKUP(2,1/(SRP!$B$21:$B$25&lt;=E9912)/(SRP!$C$21:$C$25&gt;=E9912),SRP!$D$21:$D$25)*(G9912/100)*(E9912/1000)),
IF(AND(C9912="Ready to Drink",D9912="RTD-One Pour Cocktail&gt;7%&lt;=14.5"),
SUM(LOOKUP(2,1/(SRP!$B$16:$B$20&lt;=E9912)/(SRP!$C$16:$C$20&gt;=E9912),SRP!$D$16:$D$20)*(G9912/100)*(E9912/1000)),
IF(C9912="Ready to Drink",
SUM(LOOKUP(2,1/(SRP!$B$11:$B$15&lt;=E9912)/(SRP!$C$11:$C$15&gt;=E9912),SRP!$D$11:$D$15)*(G9912/100)*(E9912/1000)),
0)))))),2)</f>
        <v>0</v>
      </c>
      <c r="L9912" s="173" t="str">
        <f t="shared" si="154"/>
        <v/>
      </c>
      <c r="M9912" s="154" t="e">
        <f>VLOOKUP(L9912,'Slope %'!C:D,2,0)</f>
        <v>#N/A</v>
      </c>
    </row>
    <row r="9913" spans="11:13" x14ac:dyDescent="0.25">
      <c r="K9913" s="154" cm="1">
        <f t="array" ref="K9913">ROUND(
IF(C9913="Beer",
SUM(LOOKUP(2,1/(SRP!$B$8:$B$10&lt;=E9913)/(SRP!$C$8:$C$10&gt;=E9913),SRP!$D$8:$D$10)*(G9913/100)*(E9913/1000)),
IF(C9913="Spirits",
SUM(LOOKUP(2,1/(SRP!$B$2:$B$7&lt;=E9913)/(SRP!$C$2:$C$7&gt;=E9913),SRP!$D$2:$D$7)*(G9913/100)*(E9913/1000)),
IF(AND(C9913="Wine",D9913="Fortified Wines"),
SUM(LOOKUP(2,1/(SRP!$B$26:$B$29&lt;=E9913)/(SRP!$C$26:$C$29&gt;=E9913),SRP!$D$26:$D$29)*(G9913/100)*(E9913/1000)),
IF(C9913="Wine",
SUM(LOOKUP(2,1/(SRP!$B$21:$B$25&lt;=E9913)/(SRP!$C$21:$C$25&gt;=E9913),SRP!$D$21:$D$25)*(G9913/100)*(E9913/1000)),
IF(AND(C9913="Ready to Drink",D9913="RTD-One Pour Cocktail&gt;7%&lt;=14.5"),
SUM(LOOKUP(2,1/(SRP!$B$16:$B$20&lt;=E9913)/(SRP!$C$16:$C$20&gt;=E9913),SRP!$D$16:$D$20)*(G9913/100)*(E9913/1000)),
IF(C9913="Ready to Drink",
SUM(LOOKUP(2,1/(SRP!$B$11:$B$15&lt;=E9913)/(SRP!$C$11:$C$15&gt;=E9913),SRP!$D$11:$D$15)*(G9913/100)*(E9913/1000)),
0)))))),2)</f>
        <v>0</v>
      </c>
      <c r="L9913" s="173" t="str">
        <f t="shared" si="154"/>
        <v/>
      </c>
      <c r="M9913" s="154" t="e">
        <f>VLOOKUP(L9913,'Slope %'!C:D,2,0)</f>
        <v>#N/A</v>
      </c>
    </row>
    <row r="9914" spans="11:13" x14ac:dyDescent="0.25">
      <c r="K9914" s="154" cm="1">
        <f t="array" ref="K9914">ROUND(
IF(C9914="Beer",
SUM(LOOKUP(2,1/(SRP!$B$8:$B$10&lt;=E9914)/(SRP!$C$8:$C$10&gt;=E9914),SRP!$D$8:$D$10)*(G9914/100)*(E9914/1000)),
IF(C9914="Spirits",
SUM(LOOKUP(2,1/(SRP!$B$2:$B$7&lt;=E9914)/(SRP!$C$2:$C$7&gt;=E9914),SRP!$D$2:$D$7)*(G9914/100)*(E9914/1000)),
IF(AND(C9914="Wine",D9914="Fortified Wines"),
SUM(LOOKUP(2,1/(SRP!$B$26:$B$29&lt;=E9914)/(SRP!$C$26:$C$29&gt;=E9914),SRP!$D$26:$D$29)*(G9914/100)*(E9914/1000)),
IF(C9914="Wine",
SUM(LOOKUP(2,1/(SRP!$B$21:$B$25&lt;=E9914)/(SRP!$C$21:$C$25&gt;=E9914),SRP!$D$21:$D$25)*(G9914/100)*(E9914/1000)),
IF(AND(C9914="Ready to Drink",D9914="RTD-One Pour Cocktail&gt;7%&lt;=14.5"),
SUM(LOOKUP(2,1/(SRP!$B$16:$B$20&lt;=E9914)/(SRP!$C$16:$C$20&gt;=E9914),SRP!$D$16:$D$20)*(G9914/100)*(E9914/1000)),
IF(C9914="Ready to Drink",
SUM(LOOKUP(2,1/(SRP!$B$11:$B$15&lt;=E9914)/(SRP!$C$11:$C$15&gt;=E9914),SRP!$D$11:$D$15)*(G9914/100)*(E9914/1000)),
0)))))),2)</f>
        <v>0</v>
      </c>
      <c r="L9914" s="173" t="str">
        <f t="shared" si="154"/>
        <v/>
      </c>
      <c r="M9914" s="154" t="e">
        <f>VLOOKUP(L9914,'Slope %'!C:D,2,0)</f>
        <v>#N/A</v>
      </c>
    </row>
    <row r="9915" spans="11:13" x14ac:dyDescent="0.25">
      <c r="K9915" s="154" cm="1">
        <f t="array" ref="K9915">ROUND(
IF(C9915="Beer",
SUM(LOOKUP(2,1/(SRP!$B$8:$B$10&lt;=E9915)/(SRP!$C$8:$C$10&gt;=E9915),SRP!$D$8:$D$10)*(G9915/100)*(E9915/1000)),
IF(C9915="Spirits",
SUM(LOOKUP(2,1/(SRP!$B$2:$B$7&lt;=E9915)/(SRP!$C$2:$C$7&gt;=E9915),SRP!$D$2:$D$7)*(G9915/100)*(E9915/1000)),
IF(AND(C9915="Wine",D9915="Fortified Wines"),
SUM(LOOKUP(2,1/(SRP!$B$26:$B$29&lt;=E9915)/(SRP!$C$26:$C$29&gt;=E9915),SRP!$D$26:$D$29)*(G9915/100)*(E9915/1000)),
IF(C9915="Wine",
SUM(LOOKUP(2,1/(SRP!$B$21:$B$25&lt;=E9915)/(SRP!$C$21:$C$25&gt;=E9915),SRP!$D$21:$D$25)*(G9915/100)*(E9915/1000)),
IF(AND(C9915="Ready to Drink",D9915="RTD-One Pour Cocktail&gt;7%&lt;=14.5"),
SUM(LOOKUP(2,1/(SRP!$B$16:$B$20&lt;=E9915)/(SRP!$C$16:$C$20&gt;=E9915),SRP!$D$16:$D$20)*(G9915/100)*(E9915/1000)),
IF(C9915="Ready to Drink",
SUM(LOOKUP(2,1/(SRP!$B$11:$B$15&lt;=E9915)/(SRP!$C$11:$C$15&gt;=E9915),SRP!$D$11:$D$15)*(G9915/100)*(E9915/1000)),
0)))))),2)</f>
        <v>0</v>
      </c>
      <c r="L9915" s="173" t="str">
        <f t="shared" si="154"/>
        <v/>
      </c>
      <c r="M9915" s="154" t="e">
        <f>VLOOKUP(L9915,'Slope %'!C:D,2,0)</f>
        <v>#N/A</v>
      </c>
    </row>
    <row r="9916" spans="11:13" x14ac:dyDescent="0.25">
      <c r="K9916" s="154" cm="1">
        <f t="array" ref="K9916">ROUND(
IF(C9916="Beer",
SUM(LOOKUP(2,1/(SRP!$B$8:$B$10&lt;=E9916)/(SRP!$C$8:$C$10&gt;=E9916),SRP!$D$8:$D$10)*(G9916/100)*(E9916/1000)),
IF(C9916="Spirits",
SUM(LOOKUP(2,1/(SRP!$B$2:$B$7&lt;=E9916)/(SRP!$C$2:$C$7&gt;=E9916),SRP!$D$2:$D$7)*(G9916/100)*(E9916/1000)),
IF(AND(C9916="Wine",D9916="Fortified Wines"),
SUM(LOOKUP(2,1/(SRP!$B$26:$B$29&lt;=E9916)/(SRP!$C$26:$C$29&gt;=E9916),SRP!$D$26:$D$29)*(G9916/100)*(E9916/1000)),
IF(C9916="Wine",
SUM(LOOKUP(2,1/(SRP!$B$21:$B$25&lt;=E9916)/(SRP!$C$21:$C$25&gt;=E9916),SRP!$D$21:$D$25)*(G9916/100)*(E9916/1000)),
IF(AND(C9916="Ready to Drink",D9916="RTD-One Pour Cocktail&gt;7%&lt;=14.5"),
SUM(LOOKUP(2,1/(SRP!$B$16:$B$20&lt;=E9916)/(SRP!$C$16:$C$20&gt;=E9916),SRP!$D$16:$D$20)*(G9916/100)*(E9916/1000)),
IF(C9916="Ready to Drink",
SUM(LOOKUP(2,1/(SRP!$B$11:$B$15&lt;=E9916)/(SRP!$C$11:$C$15&gt;=E9916),SRP!$D$11:$D$15)*(G9916/100)*(E9916/1000)),
0)))))),2)</f>
        <v>0</v>
      </c>
      <c r="L9916" s="173" t="str">
        <f t="shared" si="154"/>
        <v/>
      </c>
      <c r="M9916" s="154" t="e">
        <f>VLOOKUP(L9916,'Slope %'!C:D,2,0)</f>
        <v>#N/A</v>
      </c>
    </row>
    <row r="9917" spans="11:13" x14ac:dyDescent="0.25">
      <c r="K9917" s="154" cm="1">
        <f t="array" ref="K9917">ROUND(
IF(C9917="Beer",
SUM(LOOKUP(2,1/(SRP!$B$8:$B$10&lt;=E9917)/(SRP!$C$8:$C$10&gt;=E9917),SRP!$D$8:$D$10)*(G9917/100)*(E9917/1000)),
IF(C9917="Spirits",
SUM(LOOKUP(2,1/(SRP!$B$2:$B$7&lt;=E9917)/(SRP!$C$2:$C$7&gt;=E9917),SRP!$D$2:$D$7)*(G9917/100)*(E9917/1000)),
IF(AND(C9917="Wine",D9917="Fortified Wines"),
SUM(LOOKUP(2,1/(SRP!$B$26:$B$29&lt;=E9917)/(SRP!$C$26:$C$29&gt;=E9917),SRP!$D$26:$D$29)*(G9917/100)*(E9917/1000)),
IF(C9917="Wine",
SUM(LOOKUP(2,1/(SRP!$B$21:$B$25&lt;=E9917)/(SRP!$C$21:$C$25&gt;=E9917),SRP!$D$21:$D$25)*(G9917/100)*(E9917/1000)),
IF(AND(C9917="Ready to Drink",D9917="RTD-One Pour Cocktail&gt;7%&lt;=14.5"),
SUM(LOOKUP(2,1/(SRP!$B$16:$B$20&lt;=E9917)/(SRP!$C$16:$C$20&gt;=E9917),SRP!$D$16:$D$20)*(G9917/100)*(E9917/1000)),
IF(C9917="Ready to Drink",
SUM(LOOKUP(2,1/(SRP!$B$11:$B$15&lt;=E9917)/(SRP!$C$11:$C$15&gt;=E9917),SRP!$D$11:$D$15)*(G9917/100)*(E9917/1000)),
0)))))),2)</f>
        <v>0</v>
      </c>
      <c r="L9917" s="173" t="str">
        <f t="shared" si="154"/>
        <v/>
      </c>
      <c r="M9917" s="154" t="e">
        <f>VLOOKUP(L9917,'Slope %'!C:D,2,0)</f>
        <v>#N/A</v>
      </c>
    </row>
    <row r="9918" spans="11:13" x14ac:dyDescent="0.25">
      <c r="K9918" s="154" cm="1">
        <f t="array" ref="K9918">ROUND(
IF(C9918="Beer",
SUM(LOOKUP(2,1/(SRP!$B$8:$B$10&lt;=E9918)/(SRP!$C$8:$C$10&gt;=E9918),SRP!$D$8:$D$10)*(G9918/100)*(E9918/1000)),
IF(C9918="Spirits",
SUM(LOOKUP(2,1/(SRP!$B$2:$B$7&lt;=E9918)/(SRP!$C$2:$C$7&gt;=E9918),SRP!$D$2:$D$7)*(G9918/100)*(E9918/1000)),
IF(AND(C9918="Wine",D9918="Fortified Wines"),
SUM(LOOKUP(2,1/(SRP!$B$26:$B$29&lt;=E9918)/(SRP!$C$26:$C$29&gt;=E9918),SRP!$D$26:$D$29)*(G9918/100)*(E9918/1000)),
IF(C9918="Wine",
SUM(LOOKUP(2,1/(SRP!$B$21:$B$25&lt;=E9918)/(SRP!$C$21:$C$25&gt;=E9918),SRP!$D$21:$D$25)*(G9918/100)*(E9918/1000)),
IF(AND(C9918="Ready to Drink",D9918="RTD-One Pour Cocktail&gt;7%&lt;=14.5"),
SUM(LOOKUP(2,1/(SRP!$B$16:$B$20&lt;=E9918)/(SRP!$C$16:$C$20&gt;=E9918),SRP!$D$16:$D$20)*(G9918/100)*(E9918/1000)),
IF(C9918="Ready to Drink",
SUM(LOOKUP(2,1/(SRP!$B$11:$B$15&lt;=E9918)/(SRP!$C$11:$C$15&gt;=E9918),SRP!$D$11:$D$15)*(G9918/100)*(E9918/1000)),
0)))))),2)</f>
        <v>0</v>
      </c>
      <c r="L9918" s="173" t="str">
        <f t="shared" si="154"/>
        <v/>
      </c>
      <c r="M9918" s="154" t="e">
        <f>VLOOKUP(L9918,'Slope %'!C:D,2,0)</f>
        <v>#N/A</v>
      </c>
    </row>
    <row r="9919" spans="11:13" x14ac:dyDescent="0.25">
      <c r="K9919" s="154" cm="1">
        <f t="array" ref="K9919">ROUND(
IF(C9919="Beer",
SUM(LOOKUP(2,1/(SRP!$B$8:$B$10&lt;=E9919)/(SRP!$C$8:$C$10&gt;=E9919),SRP!$D$8:$D$10)*(G9919/100)*(E9919/1000)),
IF(C9919="Spirits",
SUM(LOOKUP(2,1/(SRP!$B$2:$B$7&lt;=E9919)/(SRP!$C$2:$C$7&gt;=E9919),SRP!$D$2:$D$7)*(G9919/100)*(E9919/1000)),
IF(AND(C9919="Wine",D9919="Fortified Wines"),
SUM(LOOKUP(2,1/(SRP!$B$26:$B$29&lt;=E9919)/(SRP!$C$26:$C$29&gt;=E9919),SRP!$D$26:$D$29)*(G9919/100)*(E9919/1000)),
IF(C9919="Wine",
SUM(LOOKUP(2,1/(SRP!$B$21:$B$25&lt;=E9919)/(SRP!$C$21:$C$25&gt;=E9919),SRP!$D$21:$D$25)*(G9919/100)*(E9919/1000)),
IF(AND(C9919="Ready to Drink",D9919="RTD-One Pour Cocktail&gt;7%&lt;=14.5"),
SUM(LOOKUP(2,1/(SRP!$B$16:$B$20&lt;=E9919)/(SRP!$C$16:$C$20&gt;=E9919),SRP!$D$16:$D$20)*(G9919/100)*(E9919/1000)),
IF(C9919="Ready to Drink",
SUM(LOOKUP(2,1/(SRP!$B$11:$B$15&lt;=E9919)/(SRP!$C$11:$C$15&gt;=E9919),SRP!$D$11:$D$15)*(G9919/100)*(E9919/1000)),
0)))))),2)</f>
        <v>0</v>
      </c>
      <c r="L9919" s="173" t="str">
        <f t="shared" si="154"/>
        <v/>
      </c>
      <c r="M9919" s="154" t="e">
        <f>VLOOKUP(L9919,'Slope %'!C:D,2,0)</f>
        <v>#N/A</v>
      </c>
    </row>
    <row r="9920" spans="11:13" x14ac:dyDescent="0.25">
      <c r="K9920" s="154" cm="1">
        <f t="array" ref="K9920">ROUND(
IF(C9920="Beer",
SUM(LOOKUP(2,1/(SRP!$B$8:$B$10&lt;=E9920)/(SRP!$C$8:$C$10&gt;=E9920),SRP!$D$8:$D$10)*(G9920/100)*(E9920/1000)),
IF(C9920="Spirits",
SUM(LOOKUP(2,1/(SRP!$B$2:$B$7&lt;=E9920)/(SRP!$C$2:$C$7&gt;=E9920),SRP!$D$2:$D$7)*(G9920/100)*(E9920/1000)),
IF(AND(C9920="Wine",D9920="Fortified Wines"),
SUM(LOOKUP(2,1/(SRP!$B$26:$B$29&lt;=E9920)/(SRP!$C$26:$C$29&gt;=E9920),SRP!$D$26:$D$29)*(G9920/100)*(E9920/1000)),
IF(C9920="Wine",
SUM(LOOKUP(2,1/(SRP!$B$21:$B$25&lt;=E9920)/(SRP!$C$21:$C$25&gt;=E9920),SRP!$D$21:$D$25)*(G9920/100)*(E9920/1000)),
IF(AND(C9920="Ready to Drink",D9920="RTD-One Pour Cocktail&gt;7%&lt;=14.5"),
SUM(LOOKUP(2,1/(SRP!$B$16:$B$20&lt;=E9920)/(SRP!$C$16:$C$20&gt;=E9920),SRP!$D$16:$D$20)*(G9920/100)*(E9920/1000)),
IF(C9920="Ready to Drink",
SUM(LOOKUP(2,1/(SRP!$B$11:$B$15&lt;=E9920)/(SRP!$C$11:$C$15&gt;=E9920),SRP!$D$11:$D$15)*(G9920/100)*(E9920/1000)),
0)))))),2)</f>
        <v>0</v>
      </c>
      <c r="L9920" s="173" t="str">
        <f t="shared" si="154"/>
        <v/>
      </c>
      <c r="M9920" s="154" t="e">
        <f>VLOOKUP(L9920,'Slope %'!C:D,2,0)</f>
        <v>#N/A</v>
      </c>
    </row>
    <row r="9921" spans="11:13" x14ac:dyDescent="0.25">
      <c r="K9921" s="154" cm="1">
        <f t="array" ref="K9921">ROUND(
IF(C9921="Beer",
SUM(LOOKUP(2,1/(SRP!$B$8:$B$10&lt;=E9921)/(SRP!$C$8:$C$10&gt;=E9921),SRP!$D$8:$D$10)*(G9921/100)*(E9921/1000)),
IF(C9921="Spirits",
SUM(LOOKUP(2,1/(SRP!$B$2:$B$7&lt;=E9921)/(SRP!$C$2:$C$7&gt;=E9921),SRP!$D$2:$D$7)*(G9921/100)*(E9921/1000)),
IF(AND(C9921="Wine",D9921="Fortified Wines"),
SUM(LOOKUP(2,1/(SRP!$B$26:$B$29&lt;=E9921)/(SRP!$C$26:$C$29&gt;=E9921),SRP!$D$26:$D$29)*(G9921/100)*(E9921/1000)),
IF(C9921="Wine",
SUM(LOOKUP(2,1/(SRP!$B$21:$B$25&lt;=E9921)/(SRP!$C$21:$C$25&gt;=E9921),SRP!$D$21:$D$25)*(G9921/100)*(E9921/1000)),
IF(AND(C9921="Ready to Drink",D9921="RTD-One Pour Cocktail&gt;7%&lt;=14.5"),
SUM(LOOKUP(2,1/(SRP!$B$16:$B$20&lt;=E9921)/(SRP!$C$16:$C$20&gt;=E9921),SRP!$D$16:$D$20)*(G9921/100)*(E9921/1000)),
IF(C9921="Ready to Drink",
SUM(LOOKUP(2,1/(SRP!$B$11:$B$15&lt;=E9921)/(SRP!$C$11:$C$15&gt;=E9921),SRP!$D$11:$D$15)*(G9921/100)*(E9921/1000)),
0)))))),2)</f>
        <v>0</v>
      </c>
      <c r="L9921" s="173" t="str">
        <f t="shared" si="154"/>
        <v/>
      </c>
      <c r="M9921" s="154" t="e">
        <f>VLOOKUP(L9921,'Slope %'!C:D,2,0)</f>
        <v>#N/A</v>
      </c>
    </row>
    <row r="9922" spans="11:13" x14ac:dyDescent="0.25">
      <c r="K9922" s="154" cm="1">
        <f t="array" ref="K9922">ROUND(
IF(C9922="Beer",
SUM(LOOKUP(2,1/(SRP!$B$8:$B$10&lt;=E9922)/(SRP!$C$8:$C$10&gt;=E9922),SRP!$D$8:$D$10)*(G9922/100)*(E9922/1000)),
IF(C9922="Spirits",
SUM(LOOKUP(2,1/(SRP!$B$2:$B$7&lt;=E9922)/(SRP!$C$2:$C$7&gt;=E9922),SRP!$D$2:$D$7)*(G9922/100)*(E9922/1000)),
IF(AND(C9922="Wine",D9922="Fortified Wines"),
SUM(LOOKUP(2,1/(SRP!$B$26:$B$29&lt;=E9922)/(SRP!$C$26:$C$29&gt;=E9922),SRP!$D$26:$D$29)*(G9922/100)*(E9922/1000)),
IF(C9922="Wine",
SUM(LOOKUP(2,1/(SRP!$B$21:$B$25&lt;=E9922)/(SRP!$C$21:$C$25&gt;=E9922),SRP!$D$21:$D$25)*(G9922/100)*(E9922/1000)),
IF(AND(C9922="Ready to Drink",D9922="RTD-One Pour Cocktail&gt;7%&lt;=14.5"),
SUM(LOOKUP(2,1/(SRP!$B$16:$B$20&lt;=E9922)/(SRP!$C$16:$C$20&gt;=E9922),SRP!$D$16:$D$20)*(G9922/100)*(E9922/1000)),
IF(C9922="Ready to Drink",
SUM(LOOKUP(2,1/(SRP!$B$11:$B$15&lt;=E9922)/(SRP!$C$11:$C$15&gt;=E9922),SRP!$D$11:$D$15)*(G9922/100)*(E9922/1000)),
0)))))),2)</f>
        <v>0</v>
      </c>
      <c r="L9922" s="173" t="str">
        <f t="shared" si="154"/>
        <v/>
      </c>
      <c r="M9922" s="154" t="e">
        <f>VLOOKUP(L9922,'Slope %'!C:D,2,0)</f>
        <v>#N/A</v>
      </c>
    </row>
    <row r="9923" spans="11:13" x14ac:dyDescent="0.25">
      <c r="K9923" s="154" cm="1">
        <f t="array" ref="K9923">ROUND(
IF(C9923="Beer",
SUM(LOOKUP(2,1/(SRP!$B$8:$B$10&lt;=E9923)/(SRP!$C$8:$C$10&gt;=E9923),SRP!$D$8:$D$10)*(G9923/100)*(E9923/1000)),
IF(C9923="Spirits",
SUM(LOOKUP(2,1/(SRP!$B$2:$B$7&lt;=E9923)/(SRP!$C$2:$C$7&gt;=E9923),SRP!$D$2:$D$7)*(G9923/100)*(E9923/1000)),
IF(AND(C9923="Wine",D9923="Fortified Wines"),
SUM(LOOKUP(2,1/(SRP!$B$26:$B$29&lt;=E9923)/(SRP!$C$26:$C$29&gt;=E9923),SRP!$D$26:$D$29)*(G9923/100)*(E9923/1000)),
IF(C9923="Wine",
SUM(LOOKUP(2,1/(SRP!$B$21:$B$25&lt;=E9923)/(SRP!$C$21:$C$25&gt;=E9923),SRP!$D$21:$D$25)*(G9923/100)*(E9923/1000)),
IF(AND(C9923="Ready to Drink",D9923="RTD-One Pour Cocktail&gt;7%&lt;=14.5"),
SUM(LOOKUP(2,1/(SRP!$B$16:$B$20&lt;=E9923)/(SRP!$C$16:$C$20&gt;=E9923),SRP!$D$16:$D$20)*(G9923/100)*(E9923/1000)),
IF(C9923="Ready to Drink",
SUM(LOOKUP(2,1/(SRP!$B$11:$B$15&lt;=E9923)/(SRP!$C$11:$C$15&gt;=E9923),SRP!$D$11:$D$15)*(G9923/100)*(E9923/1000)),
0)))))),2)</f>
        <v>0</v>
      </c>
      <c r="L9923" s="173" t="str">
        <f t="shared" ref="L9923:L9986" si="155">(_xlfn.CONCAT(C9923,E9923))</f>
        <v/>
      </c>
      <c r="M9923" s="154" t="e">
        <f>VLOOKUP(L9923,'Slope %'!C:D,2,0)</f>
        <v>#N/A</v>
      </c>
    </row>
    <row r="9924" spans="11:13" x14ac:dyDescent="0.25">
      <c r="K9924" s="154" cm="1">
        <f t="array" ref="K9924">ROUND(
IF(C9924="Beer",
SUM(LOOKUP(2,1/(SRP!$B$8:$B$10&lt;=E9924)/(SRP!$C$8:$C$10&gt;=E9924),SRP!$D$8:$D$10)*(G9924/100)*(E9924/1000)),
IF(C9924="Spirits",
SUM(LOOKUP(2,1/(SRP!$B$2:$B$7&lt;=E9924)/(SRP!$C$2:$C$7&gt;=E9924),SRP!$D$2:$D$7)*(G9924/100)*(E9924/1000)),
IF(AND(C9924="Wine",D9924="Fortified Wines"),
SUM(LOOKUP(2,1/(SRP!$B$26:$B$29&lt;=E9924)/(SRP!$C$26:$C$29&gt;=E9924),SRP!$D$26:$D$29)*(G9924/100)*(E9924/1000)),
IF(C9924="Wine",
SUM(LOOKUP(2,1/(SRP!$B$21:$B$25&lt;=E9924)/(SRP!$C$21:$C$25&gt;=E9924),SRP!$D$21:$D$25)*(G9924/100)*(E9924/1000)),
IF(AND(C9924="Ready to Drink",D9924="RTD-One Pour Cocktail&gt;7%&lt;=14.5"),
SUM(LOOKUP(2,1/(SRP!$B$16:$B$20&lt;=E9924)/(SRP!$C$16:$C$20&gt;=E9924),SRP!$D$16:$D$20)*(G9924/100)*(E9924/1000)),
IF(C9924="Ready to Drink",
SUM(LOOKUP(2,1/(SRP!$B$11:$B$15&lt;=E9924)/(SRP!$C$11:$C$15&gt;=E9924),SRP!$D$11:$D$15)*(G9924/100)*(E9924/1000)),
0)))))),2)</f>
        <v>0</v>
      </c>
      <c r="L9924" s="173" t="str">
        <f t="shared" si="155"/>
        <v/>
      </c>
      <c r="M9924" s="154" t="e">
        <f>VLOOKUP(L9924,'Slope %'!C:D,2,0)</f>
        <v>#N/A</v>
      </c>
    </row>
    <row r="9925" spans="11:13" x14ac:dyDescent="0.25">
      <c r="K9925" s="154" cm="1">
        <f t="array" ref="K9925">ROUND(
IF(C9925="Beer",
SUM(LOOKUP(2,1/(SRP!$B$8:$B$10&lt;=E9925)/(SRP!$C$8:$C$10&gt;=E9925),SRP!$D$8:$D$10)*(G9925/100)*(E9925/1000)),
IF(C9925="Spirits",
SUM(LOOKUP(2,1/(SRP!$B$2:$B$7&lt;=E9925)/(SRP!$C$2:$C$7&gt;=E9925),SRP!$D$2:$D$7)*(G9925/100)*(E9925/1000)),
IF(AND(C9925="Wine",D9925="Fortified Wines"),
SUM(LOOKUP(2,1/(SRP!$B$26:$B$29&lt;=E9925)/(SRP!$C$26:$C$29&gt;=E9925),SRP!$D$26:$D$29)*(G9925/100)*(E9925/1000)),
IF(C9925="Wine",
SUM(LOOKUP(2,1/(SRP!$B$21:$B$25&lt;=E9925)/(SRP!$C$21:$C$25&gt;=E9925),SRP!$D$21:$D$25)*(G9925/100)*(E9925/1000)),
IF(AND(C9925="Ready to Drink",D9925="RTD-One Pour Cocktail&gt;7%&lt;=14.5"),
SUM(LOOKUP(2,1/(SRP!$B$16:$B$20&lt;=E9925)/(SRP!$C$16:$C$20&gt;=E9925),SRP!$D$16:$D$20)*(G9925/100)*(E9925/1000)),
IF(C9925="Ready to Drink",
SUM(LOOKUP(2,1/(SRP!$B$11:$B$15&lt;=E9925)/(SRP!$C$11:$C$15&gt;=E9925),SRP!$D$11:$D$15)*(G9925/100)*(E9925/1000)),
0)))))),2)</f>
        <v>0</v>
      </c>
      <c r="L9925" s="173" t="str">
        <f t="shared" si="155"/>
        <v/>
      </c>
      <c r="M9925" s="154" t="e">
        <f>VLOOKUP(L9925,'Slope %'!C:D,2,0)</f>
        <v>#N/A</v>
      </c>
    </row>
    <row r="9926" spans="11:13" x14ac:dyDescent="0.25">
      <c r="K9926" s="154" cm="1">
        <f t="array" ref="K9926">ROUND(
IF(C9926="Beer",
SUM(LOOKUP(2,1/(SRP!$B$8:$B$10&lt;=E9926)/(SRP!$C$8:$C$10&gt;=E9926),SRP!$D$8:$D$10)*(G9926/100)*(E9926/1000)),
IF(C9926="Spirits",
SUM(LOOKUP(2,1/(SRP!$B$2:$B$7&lt;=E9926)/(SRP!$C$2:$C$7&gt;=E9926),SRP!$D$2:$D$7)*(G9926/100)*(E9926/1000)),
IF(AND(C9926="Wine",D9926="Fortified Wines"),
SUM(LOOKUP(2,1/(SRP!$B$26:$B$29&lt;=E9926)/(SRP!$C$26:$C$29&gt;=E9926),SRP!$D$26:$D$29)*(G9926/100)*(E9926/1000)),
IF(C9926="Wine",
SUM(LOOKUP(2,1/(SRP!$B$21:$B$25&lt;=E9926)/(SRP!$C$21:$C$25&gt;=E9926),SRP!$D$21:$D$25)*(G9926/100)*(E9926/1000)),
IF(AND(C9926="Ready to Drink",D9926="RTD-One Pour Cocktail&gt;7%&lt;=14.5"),
SUM(LOOKUP(2,1/(SRP!$B$16:$B$20&lt;=E9926)/(SRP!$C$16:$C$20&gt;=E9926),SRP!$D$16:$D$20)*(G9926/100)*(E9926/1000)),
IF(C9926="Ready to Drink",
SUM(LOOKUP(2,1/(SRP!$B$11:$B$15&lt;=E9926)/(SRP!$C$11:$C$15&gt;=E9926),SRP!$D$11:$D$15)*(G9926/100)*(E9926/1000)),
0)))))),2)</f>
        <v>0</v>
      </c>
      <c r="L9926" s="173" t="str">
        <f t="shared" si="155"/>
        <v/>
      </c>
      <c r="M9926" s="154" t="e">
        <f>VLOOKUP(L9926,'Slope %'!C:D,2,0)</f>
        <v>#N/A</v>
      </c>
    </row>
    <row r="9927" spans="11:13" x14ac:dyDescent="0.25">
      <c r="K9927" s="154" cm="1">
        <f t="array" ref="K9927">ROUND(
IF(C9927="Beer",
SUM(LOOKUP(2,1/(SRP!$B$8:$B$10&lt;=E9927)/(SRP!$C$8:$C$10&gt;=E9927),SRP!$D$8:$D$10)*(G9927/100)*(E9927/1000)),
IF(C9927="Spirits",
SUM(LOOKUP(2,1/(SRP!$B$2:$B$7&lt;=E9927)/(SRP!$C$2:$C$7&gt;=E9927),SRP!$D$2:$D$7)*(G9927/100)*(E9927/1000)),
IF(AND(C9927="Wine",D9927="Fortified Wines"),
SUM(LOOKUP(2,1/(SRP!$B$26:$B$29&lt;=E9927)/(SRP!$C$26:$C$29&gt;=E9927),SRP!$D$26:$D$29)*(G9927/100)*(E9927/1000)),
IF(C9927="Wine",
SUM(LOOKUP(2,1/(SRP!$B$21:$B$25&lt;=E9927)/(SRP!$C$21:$C$25&gt;=E9927),SRP!$D$21:$D$25)*(G9927/100)*(E9927/1000)),
IF(AND(C9927="Ready to Drink",D9927="RTD-One Pour Cocktail&gt;7%&lt;=14.5"),
SUM(LOOKUP(2,1/(SRP!$B$16:$B$20&lt;=E9927)/(SRP!$C$16:$C$20&gt;=E9927),SRP!$D$16:$D$20)*(G9927/100)*(E9927/1000)),
IF(C9927="Ready to Drink",
SUM(LOOKUP(2,1/(SRP!$B$11:$B$15&lt;=E9927)/(SRP!$C$11:$C$15&gt;=E9927),SRP!$D$11:$D$15)*(G9927/100)*(E9927/1000)),
0)))))),2)</f>
        <v>0</v>
      </c>
      <c r="L9927" s="173" t="str">
        <f t="shared" si="155"/>
        <v/>
      </c>
      <c r="M9927" s="154" t="e">
        <f>VLOOKUP(L9927,'Slope %'!C:D,2,0)</f>
        <v>#N/A</v>
      </c>
    </row>
    <row r="9928" spans="11:13" x14ac:dyDescent="0.25">
      <c r="K9928" s="154" cm="1">
        <f t="array" ref="K9928">ROUND(
IF(C9928="Beer",
SUM(LOOKUP(2,1/(SRP!$B$8:$B$10&lt;=E9928)/(SRP!$C$8:$C$10&gt;=E9928),SRP!$D$8:$D$10)*(G9928/100)*(E9928/1000)),
IF(C9928="Spirits",
SUM(LOOKUP(2,1/(SRP!$B$2:$B$7&lt;=E9928)/(SRP!$C$2:$C$7&gt;=E9928),SRP!$D$2:$D$7)*(G9928/100)*(E9928/1000)),
IF(AND(C9928="Wine",D9928="Fortified Wines"),
SUM(LOOKUP(2,1/(SRP!$B$26:$B$29&lt;=E9928)/(SRP!$C$26:$C$29&gt;=E9928),SRP!$D$26:$D$29)*(G9928/100)*(E9928/1000)),
IF(C9928="Wine",
SUM(LOOKUP(2,1/(SRP!$B$21:$B$25&lt;=E9928)/(SRP!$C$21:$C$25&gt;=E9928),SRP!$D$21:$D$25)*(G9928/100)*(E9928/1000)),
IF(AND(C9928="Ready to Drink",D9928="RTD-One Pour Cocktail&gt;7%&lt;=14.5"),
SUM(LOOKUP(2,1/(SRP!$B$16:$B$20&lt;=E9928)/(SRP!$C$16:$C$20&gt;=E9928),SRP!$D$16:$D$20)*(G9928/100)*(E9928/1000)),
IF(C9928="Ready to Drink",
SUM(LOOKUP(2,1/(SRP!$B$11:$B$15&lt;=E9928)/(SRP!$C$11:$C$15&gt;=E9928),SRP!$D$11:$D$15)*(G9928/100)*(E9928/1000)),
0)))))),2)</f>
        <v>0</v>
      </c>
      <c r="L9928" s="173" t="str">
        <f t="shared" si="155"/>
        <v/>
      </c>
      <c r="M9928" s="154" t="e">
        <f>VLOOKUP(L9928,'Slope %'!C:D,2,0)</f>
        <v>#N/A</v>
      </c>
    </row>
    <row r="9929" spans="11:13" x14ac:dyDescent="0.25">
      <c r="K9929" s="154" cm="1">
        <f t="array" ref="K9929">ROUND(
IF(C9929="Beer",
SUM(LOOKUP(2,1/(SRP!$B$8:$B$10&lt;=E9929)/(SRP!$C$8:$C$10&gt;=E9929),SRP!$D$8:$D$10)*(G9929/100)*(E9929/1000)),
IF(C9929="Spirits",
SUM(LOOKUP(2,1/(SRP!$B$2:$B$7&lt;=E9929)/(SRP!$C$2:$C$7&gt;=E9929),SRP!$D$2:$D$7)*(G9929/100)*(E9929/1000)),
IF(AND(C9929="Wine",D9929="Fortified Wines"),
SUM(LOOKUP(2,1/(SRP!$B$26:$B$29&lt;=E9929)/(SRP!$C$26:$C$29&gt;=E9929),SRP!$D$26:$D$29)*(G9929/100)*(E9929/1000)),
IF(C9929="Wine",
SUM(LOOKUP(2,1/(SRP!$B$21:$B$25&lt;=E9929)/(SRP!$C$21:$C$25&gt;=E9929),SRP!$D$21:$D$25)*(G9929/100)*(E9929/1000)),
IF(AND(C9929="Ready to Drink",D9929="RTD-One Pour Cocktail&gt;7%&lt;=14.5"),
SUM(LOOKUP(2,1/(SRP!$B$16:$B$20&lt;=E9929)/(SRP!$C$16:$C$20&gt;=E9929),SRP!$D$16:$D$20)*(G9929/100)*(E9929/1000)),
IF(C9929="Ready to Drink",
SUM(LOOKUP(2,1/(SRP!$B$11:$B$15&lt;=E9929)/(SRP!$C$11:$C$15&gt;=E9929),SRP!$D$11:$D$15)*(G9929/100)*(E9929/1000)),
0)))))),2)</f>
        <v>0</v>
      </c>
      <c r="L9929" s="173" t="str">
        <f t="shared" si="155"/>
        <v/>
      </c>
      <c r="M9929" s="154" t="e">
        <f>VLOOKUP(L9929,'Slope %'!C:D,2,0)</f>
        <v>#N/A</v>
      </c>
    </row>
    <row r="9930" spans="11:13" x14ac:dyDescent="0.25">
      <c r="K9930" s="154" cm="1">
        <f t="array" ref="K9930">ROUND(
IF(C9930="Beer",
SUM(LOOKUP(2,1/(SRP!$B$8:$B$10&lt;=E9930)/(SRP!$C$8:$C$10&gt;=E9930),SRP!$D$8:$D$10)*(G9930/100)*(E9930/1000)),
IF(C9930="Spirits",
SUM(LOOKUP(2,1/(SRP!$B$2:$B$7&lt;=E9930)/(SRP!$C$2:$C$7&gt;=E9930),SRP!$D$2:$D$7)*(G9930/100)*(E9930/1000)),
IF(AND(C9930="Wine",D9930="Fortified Wines"),
SUM(LOOKUP(2,1/(SRP!$B$26:$B$29&lt;=E9930)/(SRP!$C$26:$C$29&gt;=E9930),SRP!$D$26:$D$29)*(G9930/100)*(E9930/1000)),
IF(C9930="Wine",
SUM(LOOKUP(2,1/(SRP!$B$21:$B$25&lt;=E9930)/(SRP!$C$21:$C$25&gt;=E9930),SRP!$D$21:$D$25)*(G9930/100)*(E9930/1000)),
IF(AND(C9930="Ready to Drink",D9930="RTD-One Pour Cocktail&gt;7%&lt;=14.5"),
SUM(LOOKUP(2,1/(SRP!$B$16:$B$20&lt;=E9930)/(SRP!$C$16:$C$20&gt;=E9930),SRP!$D$16:$D$20)*(G9930/100)*(E9930/1000)),
IF(C9930="Ready to Drink",
SUM(LOOKUP(2,1/(SRP!$B$11:$B$15&lt;=E9930)/(SRP!$C$11:$C$15&gt;=E9930),SRP!$D$11:$D$15)*(G9930/100)*(E9930/1000)),
0)))))),2)</f>
        <v>0</v>
      </c>
      <c r="L9930" s="173" t="str">
        <f t="shared" si="155"/>
        <v/>
      </c>
      <c r="M9930" s="154" t="e">
        <f>VLOOKUP(L9930,'Slope %'!C:D,2,0)</f>
        <v>#N/A</v>
      </c>
    </row>
    <row r="9931" spans="11:13" x14ac:dyDescent="0.25">
      <c r="K9931" s="154" cm="1">
        <f t="array" ref="K9931">ROUND(
IF(C9931="Beer",
SUM(LOOKUP(2,1/(SRP!$B$8:$B$10&lt;=E9931)/(SRP!$C$8:$C$10&gt;=E9931),SRP!$D$8:$D$10)*(G9931/100)*(E9931/1000)),
IF(C9931="Spirits",
SUM(LOOKUP(2,1/(SRP!$B$2:$B$7&lt;=E9931)/(SRP!$C$2:$C$7&gt;=E9931),SRP!$D$2:$D$7)*(G9931/100)*(E9931/1000)),
IF(AND(C9931="Wine",D9931="Fortified Wines"),
SUM(LOOKUP(2,1/(SRP!$B$26:$B$29&lt;=E9931)/(SRP!$C$26:$C$29&gt;=E9931),SRP!$D$26:$D$29)*(G9931/100)*(E9931/1000)),
IF(C9931="Wine",
SUM(LOOKUP(2,1/(SRP!$B$21:$B$25&lt;=E9931)/(SRP!$C$21:$C$25&gt;=E9931),SRP!$D$21:$D$25)*(G9931/100)*(E9931/1000)),
IF(AND(C9931="Ready to Drink",D9931="RTD-One Pour Cocktail&gt;7%&lt;=14.5"),
SUM(LOOKUP(2,1/(SRP!$B$16:$B$20&lt;=E9931)/(SRP!$C$16:$C$20&gt;=E9931),SRP!$D$16:$D$20)*(G9931/100)*(E9931/1000)),
IF(C9931="Ready to Drink",
SUM(LOOKUP(2,1/(SRP!$B$11:$B$15&lt;=E9931)/(SRP!$C$11:$C$15&gt;=E9931),SRP!$D$11:$D$15)*(G9931/100)*(E9931/1000)),
0)))))),2)</f>
        <v>0</v>
      </c>
      <c r="L9931" s="173" t="str">
        <f t="shared" si="155"/>
        <v/>
      </c>
      <c r="M9931" s="154" t="e">
        <f>VLOOKUP(L9931,'Slope %'!C:D,2,0)</f>
        <v>#N/A</v>
      </c>
    </row>
    <row r="9932" spans="11:13" x14ac:dyDescent="0.25">
      <c r="K9932" s="154" cm="1">
        <f t="array" ref="K9932">ROUND(
IF(C9932="Beer",
SUM(LOOKUP(2,1/(SRP!$B$8:$B$10&lt;=E9932)/(SRP!$C$8:$C$10&gt;=E9932),SRP!$D$8:$D$10)*(G9932/100)*(E9932/1000)),
IF(C9932="Spirits",
SUM(LOOKUP(2,1/(SRP!$B$2:$B$7&lt;=E9932)/(SRP!$C$2:$C$7&gt;=E9932),SRP!$D$2:$D$7)*(G9932/100)*(E9932/1000)),
IF(AND(C9932="Wine",D9932="Fortified Wines"),
SUM(LOOKUP(2,1/(SRP!$B$26:$B$29&lt;=E9932)/(SRP!$C$26:$C$29&gt;=E9932),SRP!$D$26:$D$29)*(G9932/100)*(E9932/1000)),
IF(C9932="Wine",
SUM(LOOKUP(2,1/(SRP!$B$21:$B$25&lt;=E9932)/(SRP!$C$21:$C$25&gt;=E9932),SRP!$D$21:$D$25)*(G9932/100)*(E9932/1000)),
IF(AND(C9932="Ready to Drink",D9932="RTD-One Pour Cocktail&gt;7%&lt;=14.5"),
SUM(LOOKUP(2,1/(SRP!$B$16:$B$20&lt;=E9932)/(SRP!$C$16:$C$20&gt;=E9932),SRP!$D$16:$D$20)*(G9932/100)*(E9932/1000)),
IF(C9932="Ready to Drink",
SUM(LOOKUP(2,1/(SRP!$B$11:$B$15&lt;=E9932)/(SRP!$C$11:$C$15&gt;=E9932),SRP!$D$11:$D$15)*(G9932/100)*(E9932/1000)),
0)))))),2)</f>
        <v>0</v>
      </c>
      <c r="L9932" s="173" t="str">
        <f t="shared" si="155"/>
        <v/>
      </c>
      <c r="M9932" s="154" t="e">
        <f>VLOOKUP(L9932,'Slope %'!C:D,2,0)</f>
        <v>#N/A</v>
      </c>
    </row>
    <row r="9933" spans="11:13" x14ac:dyDescent="0.25">
      <c r="K9933" s="154" cm="1">
        <f t="array" ref="K9933">ROUND(
IF(C9933="Beer",
SUM(LOOKUP(2,1/(SRP!$B$8:$B$10&lt;=E9933)/(SRP!$C$8:$C$10&gt;=E9933),SRP!$D$8:$D$10)*(G9933/100)*(E9933/1000)),
IF(C9933="Spirits",
SUM(LOOKUP(2,1/(SRP!$B$2:$B$7&lt;=E9933)/(SRP!$C$2:$C$7&gt;=E9933),SRP!$D$2:$D$7)*(G9933/100)*(E9933/1000)),
IF(AND(C9933="Wine",D9933="Fortified Wines"),
SUM(LOOKUP(2,1/(SRP!$B$26:$B$29&lt;=E9933)/(SRP!$C$26:$C$29&gt;=E9933),SRP!$D$26:$D$29)*(G9933/100)*(E9933/1000)),
IF(C9933="Wine",
SUM(LOOKUP(2,1/(SRP!$B$21:$B$25&lt;=E9933)/(SRP!$C$21:$C$25&gt;=E9933),SRP!$D$21:$D$25)*(G9933/100)*(E9933/1000)),
IF(AND(C9933="Ready to Drink",D9933="RTD-One Pour Cocktail&gt;7%&lt;=14.5"),
SUM(LOOKUP(2,1/(SRP!$B$16:$B$20&lt;=E9933)/(SRP!$C$16:$C$20&gt;=E9933),SRP!$D$16:$D$20)*(G9933/100)*(E9933/1000)),
IF(C9933="Ready to Drink",
SUM(LOOKUP(2,1/(SRP!$B$11:$B$15&lt;=E9933)/(SRP!$C$11:$C$15&gt;=E9933),SRP!$D$11:$D$15)*(G9933/100)*(E9933/1000)),
0)))))),2)</f>
        <v>0</v>
      </c>
      <c r="L9933" s="173" t="str">
        <f t="shared" si="155"/>
        <v/>
      </c>
      <c r="M9933" s="154" t="e">
        <f>VLOOKUP(L9933,'Slope %'!C:D,2,0)</f>
        <v>#N/A</v>
      </c>
    </row>
    <row r="9934" spans="11:13" x14ac:dyDescent="0.25">
      <c r="K9934" s="154" cm="1">
        <f t="array" ref="K9934">ROUND(
IF(C9934="Beer",
SUM(LOOKUP(2,1/(SRP!$B$8:$B$10&lt;=E9934)/(SRP!$C$8:$C$10&gt;=E9934),SRP!$D$8:$D$10)*(G9934/100)*(E9934/1000)),
IF(C9934="Spirits",
SUM(LOOKUP(2,1/(SRP!$B$2:$B$7&lt;=E9934)/(SRP!$C$2:$C$7&gt;=E9934),SRP!$D$2:$D$7)*(G9934/100)*(E9934/1000)),
IF(AND(C9934="Wine",D9934="Fortified Wines"),
SUM(LOOKUP(2,1/(SRP!$B$26:$B$29&lt;=E9934)/(SRP!$C$26:$C$29&gt;=E9934),SRP!$D$26:$D$29)*(G9934/100)*(E9934/1000)),
IF(C9934="Wine",
SUM(LOOKUP(2,1/(SRP!$B$21:$B$25&lt;=E9934)/(SRP!$C$21:$C$25&gt;=E9934),SRP!$D$21:$D$25)*(G9934/100)*(E9934/1000)),
IF(AND(C9934="Ready to Drink",D9934="RTD-One Pour Cocktail&gt;7%&lt;=14.5"),
SUM(LOOKUP(2,1/(SRP!$B$16:$B$20&lt;=E9934)/(SRP!$C$16:$C$20&gt;=E9934),SRP!$D$16:$D$20)*(G9934/100)*(E9934/1000)),
IF(C9934="Ready to Drink",
SUM(LOOKUP(2,1/(SRP!$B$11:$B$15&lt;=E9934)/(SRP!$C$11:$C$15&gt;=E9934),SRP!$D$11:$D$15)*(G9934/100)*(E9934/1000)),
0)))))),2)</f>
        <v>0</v>
      </c>
      <c r="L9934" s="173" t="str">
        <f t="shared" si="155"/>
        <v/>
      </c>
      <c r="M9934" s="154" t="e">
        <f>VLOOKUP(L9934,'Slope %'!C:D,2,0)</f>
        <v>#N/A</v>
      </c>
    </row>
    <row r="9935" spans="11:13" x14ac:dyDescent="0.25">
      <c r="K9935" s="154" cm="1">
        <f t="array" ref="K9935">ROUND(
IF(C9935="Beer",
SUM(LOOKUP(2,1/(SRP!$B$8:$B$10&lt;=E9935)/(SRP!$C$8:$C$10&gt;=E9935),SRP!$D$8:$D$10)*(G9935/100)*(E9935/1000)),
IF(C9935="Spirits",
SUM(LOOKUP(2,1/(SRP!$B$2:$B$7&lt;=E9935)/(SRP!$C$2:$C$7&gt;=E9935),SRP!$D$2:$D$7)*(G9935/100)*(E9935/1000)),
IF(AND(C9935="Wine",D9935="Fortified Wines"),
SUM(LOOKUP(2,1/(SRP!$B$26:$B$29&lt;=E9935)/(SRP!$C$26:$C$29&gt;=E9935),SRP!$D$26:$D$29)*(G9935/100)*(E9935/1000)),
IF(C9935="Wine",
SUM(LOOKUP(2,1/(SRP!$B$21:$B$25&lt;=E9935)/(SRP!$C$21:$C$25&gt;=E9935),SRP!$D$21:$D$25)*(G9935/100)*(E9935/1000)),
IF(AND(C9935="Ready to Drink",D9935="RTD-One Pour Cocktail&gt;7%&lt;=14.5"),
SUM(LOOKUP(2,1/(SRP!$B$16:$B$20&lt;=E9935)/(SRP!$C$16:$C$20&gt;=E9935),SRP!$D$16:$D$20)*(G9935/100)*(E9935/1000)),
IF(C9935="Ready to Drink",
SUM(LOOKUP(2,1/(SRP!$B$11:$B$15&lt;=E9935)/(SRP!$C$11:$C$15&gt;=E9935),SRP!$D$11:$D$15)*(G9935/100)*(E9935/1000)),
0)))))),2)</f>
        <v>0</v>
      </c>
      <c r="L9935" s="173" t="str">
        <f t="shared" si="155"/>
        <v/>
      </c>
      <c r="M9935" s="154" t="e">
        <f>VLOOKUP(L9935,'Slope %'!C:D,2,0)</f>
        <v>#N/A</v>
      </c>
    </row>
    <row r="9936" spans="11:13" x14ac:dyDescent="0.25">
      <c r="K9936" s="154" cm="1">
        <f t="array" ref="K9936">ROUND(
IF(C9936="Beer",
SUM(LOOKUP(2,1/(SRP!$B$8:$B$10&lt;=E9936)/(SRP!$C$8:$C$10&gt;=E9936),SRP!$D$8:$D$10)*(G9936/100)*(E9936/1000)),
IF(C9936="Spirits",
SUM(LOOKUP(2,1/(SRP!$B$2:$B$7&lt;=E9936)/(SRP!$C$2:$C$7&gt;=E9936),SRP!$D$2:$D$7)*(G9936/100)*(E9936/1000)),
IF(AND(C9936="Wine",D9936="Fortified Wines"),
SUM(LOOKUP(2,1/(SRP!$B$26:$B$29&lt;=E9936)/(SRP!$C$26:$C$29&gt;=E9936),SRP!$D$26:$D$29)*(G9936/100)*(E9936/1000)),
IF(C9936="Wine",
SUM(LOOKUP(2,1/(SRP!$B$21:$B$25&lt;=E9936)/(SRP!$C$21:$C$25&gt;=E9936),SRP!$D$21:$D$25)*(G9936/100)*(E9936/1000)),
IF(AND(C9936="Ready to Drink",D9936="RTD-One Pour Cocktail&gt;7%&lt;=14.5"),
SUM(LOOKUP(2,1/(SRP!$B$16:$B$20&lt;=E9936)/(SRP!$C$16:$C$20&gt;=E9936),SRP!$D$16:$D$20)*(G9936/100)*(E9936/1000)),
IF(C9936="Ready to Drink",
SUM(LOOKUP(2,1/(SRP!$B$11:$B$15&lt;=E9936)/(SRP!$C$11:$C$15&gt;=E9936),SRP!$D$11:$D$15)*(G9936/100)*(E9936/1000)),
0)))))),2)</f>
        <v>0</v>
      </c>
      <c r="L9936" s="173" t="str">
        <f t="shared" si="155"/>
        <v/>
      </c>
      <c r="M9936" s="154" t="e">
        <f>VLOOKUP(L9936,'Slope %'!C:D,2,0)</f>
        <v>#N/A</v>
      </c>
    </row>
    <row r="9937" spans="11:13" x14ac:dyDescent="0.25">
      <c r="K9937" s="154" cm="1">
        <f t="array" ref="K9937">ROUND(
IF(C9937="Beer",
SUM(LOOKUP(2,1/(SRP!$B$8:$B$10&lt;=E9937)/(SRP!$C$8:$C$10&gt;=E9937),SRP!$D$8:$D$10)*(G9937/100)*(E9937/1000)),
IF(C9937="Spirits",
SUM(LOOKUP(2,1/(SRP!$B$2:$B$7&lt;=E9937)/(SRP!$C$2:$C$7&gt;=E9937),SRP!$D$2:$D$7)*(G9937/100)*(E9937/1000)),
IF(AND(C9937="Wine",D9937="Fortified Wines"),
SUM(LOOKUP(2,1/(SRP!$B$26:$B$29&lt;=E9937)/(SRP!$C$26:$C$29&gt;=E9937),SRP!$D$26:$D$29)*(G9937/100)*(E9937/1000)),
IF(C9937="Wine",
SUM(LOOKUP(2,1/(SRP!$B$21:$B$25&lt;=E9937)/(SRP!$C$21:$C$25&gt;=E9937),SRP!$D$21:$D$25)*(G9937/100)*(E9937/1000)),
IF(AND(C9937="Ready to Drink",D9937="RTD-One Pour Cocktail&gt;7%&lt;=14.5"),
SUM(LOOKUP(2,1/(SRP!$B$16:$B$20&lt;=E9937)/(SRP!$C$16:$C$20&gt;=E9937),SRP!$D$16:$D$20)*(G9937/100)*(E9937/1000)),
IF(C9937="Ready to Drink",
SUM(LOOKUP(2,1/(SRP!$B$11:$B$15&lt;=E9937)/(SRP!$C$11:$C$15&gt;=E9937),SRP!$D$11:$D$15)*(G9937/100)*(E9937/1000)),
0)))))),2)</f>
        <v>0</v>
      </c>
      <c r="L9937" s="173" t="str">
        <f t="shared" si="155"/>
        <v/>
      </c>
      <c r="M9937" s="154" t="e">
        <f>VLOOKUP(L9937,'Slope %'!C:D,2,0)</f>
        <v>#N/A</v>
      </c>
    </row>
    <row r="9938" spans="11:13" x14ac:dyDescent="0.25">
      <c r="K9938" s="154" cm="1">
        <f t="array" ref="K9938">ROUND(
IF(C9938="Beer",
SUM(LOOKUP(2,1/(SRP!$B$8:$B$10&lt;=E9938)/(SRP!$C$8:$C$10&gt;=E9938),SRP!$D$8:$D$10)*(G9938/100)*(E9938/1000)),
IF(C9938="Spirits",
SUM(LOOKUP(2,1/(SRP!$B$2:$B$7&lt;=E9938)/(SRP!$C$2:$C$7&gt;=E9938),SRP!$D$2:$D$7)*(G9938/100)*(E9938/1000)),
IF(AND(C9938="Wine",D9938="Fortified Wines"),
SUM(LOOKUP(2,1/(SRP!$B$26:$B$29&lt;=E9938)/(SRP!$C$26:$C$29&gt;=E9938),SRP!$D$26:$D$29)*(G9938/100)*(E9938/1000)),
IF(C9938="Wine",
SUM(LOOKUP(2,1/(SRP!$B$21:$B$25&lt;=E9938)/(SRP!$C$21:$C$25&gt;=E9938),SRP!$D$21:$D$25)*(G9938/100)*(E9938/1000)),
IF(AND(C9938="Ready to Drink",D9938="RTD-One Pour Cocktail&gt;7%&lt;=14.5"),
SUM(LOOKUP(2,1/(SRP!$B$16:$B$20&lt;=E9938)/(SRP!$C$16:$C$20&gt;=E9938),SRP!$D$16:$D$20)*(G9938/100)*(E9938/1000)),
IF(C9938="Ready to Drink",
SUM(LOOKUP(2,1/(SRP!$B$11:$B$15&lt;=E9938)/(SRP!$C$11:$C$15&gt;=E9938),SRP!$D$11:$D$15)*(G9938/100)*(E9938/1000)),
0)))))),2)</f>
        <v>0</v>
      </c>
      <c r="L9938" s="173" t="str">
        <f t="shared" si="155"/>
        <v/>
      </c>
      <c r="M9938" s="154" t="e">
        <f>VLOOKUP(L9938,'Slope %'!C:D,2,0)</f>
        <v>#N/A</v>
      </c>
    </row>
    <row r="9939" spans="11:13" x14ac:dyDescent="0.25">
      <c r="K9939" s="154" cm="1">
        <f t="array" ref="K9939">ROUND(
IF(C9939="Beer",
SUM(LOOKUP(2,1/(SRP!$B$8:$B$10&lt;=E9939)/(SRP!$C$8:$C$10&gt;=E9939),SRP!$D$8:$D$10)*(G9939/100)*(E9939/1000)),
IF(C9939="Spirits",
SUM(LOOKUP(2,1/(SRP!$B$2:$B$7&lt;=E9939)/(SRP!$C$2:$C$7&gt;=E9939),SRP!$D$2:$D$7)*(G9939/100)*(E9939/1000)),
IF(AND(C9939="Wine",D9939="Fortified Wines"),
SUM(LOOKUP(2,1/(SRP!$B$26:$B$29&lt;=E9939)/(SRP!$C$26:$C$29&gt;=E9939),SRP!$D$26:$D$29)*(G9939/100)*(E9939/1000)),
IF(C9939="Wine",
SUM(LOOKUP(2,1/(SRP!$B$21:$B$25&lt;=E9939)/(SRP!$C$21:$C$25&gt;=E9939),SRP!$D$21:$D$25)*(G9939/100)*(E9939/1000)),
IF(AND(C9939="Ready to Drink",D9939="RTD-One Pour Cocktail&gt;7%&lt;=14.5"),
SUM(LOOKUP(2,1/(SRP!$B$16:$B$20&lt;=E9939)/(SRP!$C$16:$C$20&gt;=E9939),SRP!$D$16:$D$20)*(G9939/100)*(E9939/1000)),
IF(C9939="Ready to Drink",
SUM(LOOKUP(2,1/(SRP!$B$11:$B$15&lt;=E9939)/(SRP!$C$11:$C$15&gt;=E9939),SRP!$D$11:$D$15)*(G9939/100)*(E9939/1000)),
0)))))),2)</f>
        <v>0</v>
      </c>
      <c r="L9939" s="173" t="str">
        <f t="shared" si="155"/>
        <v/>
      </c>
      <c r="M9939" s="154" t="e">
        <f>VLOOKUP(L9939,'Slope %'!C:D,2,0)</f>
        <v>#N/A</v>
      </c>
    </row>
    <row r="9940" spans="11:13" x14ac:dyDescent="0.25">
      <c r="K9940" s="154" cm="1">
        <f t="array" ref="K9940">ROUND(
IF(C9940="Beer",
SUM(LOOKUP(2,1/(SRP!$B$8:$B$10&lt;=E9940)/(SRP!$C$8:$C$10&gt;=E9940),SRP!$D$8:$D$10)*(G9940/100)*(E9940/1000)),
IF(C9940="Spirits",
SUM(LOOKUP(2,1/(SRP!$B$2:$B$7&lt;=E9940)/(SRP!$C$2:$C$7&gt;=E9940),SRP!$D$2:$D$7)*(G9940/100)*(E9940/1000)),
IF(AND(C9940="Wine",D9940="Fortified Wines"),
SUM(LOOKUP(2,1/(SRP!$B$26:$B$29&lt;=E9940)/(SRP!$C$26:$C$29&gt;=E9940),SRP!$D$26:$D$29)*(G9940/100)*(E9940/1000)),
IF(C9940="Wine",
SUM(LOOKUP(2,1/(SRP!$B$21:$B$25&lt;=E9940)/(SRP!$C$21:$C$25&gt;=E9940),SRP!$D$21:$D$25)*(G9940/100)*(E9940/1000)),
IF(AND(C9940="Ready to Drink",D9940="RTD-One Pour Cocktail&gt;7%&lt;=14.5"),
SUM(LOOKUP(2,1/(SRP!$B$16:$B$20&lt;=E9940)/(SRP!$C$16:$C$20&gt;=E9940),SRP!$D$16:$D$20)*(G9940/100)*(E9940/1000)),
IF(C9940="Ready to Drink",
SUM(LOOKUP(2,1/(SRP!$B$11:$B$15&lt;=E9940)/(SRP!$C$11:$C$15&gt;=E9940),SRP!$D$11:$D$15)*(G9940/100)*(E9940/1000)),
0)))))),2)</f>
        <v>0</v>
      </c>
      <c r="L9940" s="173" t="str">
        <f t="shared" si="155"/>
        <v/>
      </c>
      <c r="M9940" s="154" t="e">
        <f>VLOOKUP(L9940,'Slope %'!C:D,2,0)</f>
        <v>#N/A</v>
      </c>
    </row>
    <row r="9941" spans="11:13" x14ac:dyDescent="0.25">
      <c r="K9941" s="154" cm="1">
        <f t="array" ref="K9941">ROUND(
IF(C9941="Beer",
SUM(LOOKUP(2,1/(SRP!$B$8:$B$10&lt;=E9941)/(SRP!$C$8:$C$10&gt;=E9941),SRP!$D$8:$D$10)*(G9941/100)*(E9941/1000)),
IF(C9941="Spirits",
SUM(LOOKUP(2,1/(SRP!$B$2:$B$7&lt;=E9941)/(SRP!$C$2:$C$7&gt;=E9941),SRP!$D$2:$D$7)*(G9941/100)*(E9941/1000)),
IF(AND(C9941="Wine",D9941="Fortified Wines"),
SUM(LOOKUP(2,1/(SRP!$B$26:$B$29&lt;=E9941)/(SRP!$C$26:$C$29&gt;=E9941),SRP!$D$26:$D$29)*(G9941/100)*(E9941/1000)),
IF(C9941="Wine",
SUM(LOOKUP(2,1/(SRP!$B$21:$B$25&lt;=E9941)/(SRP!$C$21:$C$25&gt;=E9941),SRP!$D$21:$D$25)*(G9941/100)*(E9941/1000)),
IF(AND(C9941="Ready to Drink",D9941="RTD-One Pour Cocktail&gt;7%&lt;=14.5"),
SUM(LOOKUP(2,1/(SRP!$B$16:$B$20&lt;=E9941)/(SRP!$C$16:$C$20&gt;=E9941),SRP!$D$16:$D$20)*(G9941/100)*(E9941/1000)),
IF(C9941="Ready to Drink",
SUM(LOOKUP(2,1/(SRP!$B$11:$B$15&lt;=E9941)/(SRP!$C$11:$C$15&gt;=E9941),SRP!$D$11:$D$15)*(G9941/100)*(E9941/1000)),
0)))))),2)</f>
        <v>0</v>
      </c>
      <c r="L9941" s="173" t="str">
        <f t="shared" si="155"/>
        <v/>
      </c>
      <c r="M9941" s="154" t="e">
        <f>VLOOKUP(L9941,'Slope %'!C:D,2,0)</f>
        <v>#N/A</v>
      </c>
    </row>
    <row r="9942" spans="11:13" x14ac:dyDescent="0.25">
      <c r="K9942" s="154" cm="1">
        <f t="array" ref="K9942">ROUND(
IF(C9942="Beer",
SUM(LOOKUP(2,1/(SRP!$B$8:$B$10&lt;=E9942)/(SRP!$C$8:$C$10&gt;=E9942),SRP!$D$8:$D$10)*(G9942/100)*(E9942/1000)),
IF(C9942="Spirits",
SUM(LOOKUP(2,1/(SRP!$B$2:$B$7&lt;=E9942)/(SRP!$C$2:$C$7&gt;=E9942),SRP!$D$2:$D$7)*(G9942/100)*(E9942/1000)),
IF(AND(C9942="Wine",D9942="Fortified Wines"),
SUM(LOOKUP(2,1/(SRP!$B$26:$B$29&lt;=E9942)/(SRP!$C$26:$C$29&gt;=E9942),SRP!$D$26:$D$29)*(G9942/100)*(E9942/1000)),
IF(C9942="Wine",
SUM(LOOKUP(2,1/(SRP!$B$21:$B$25&lt;=E9942)/(SRP!$C$21:$C$25&gt;=E9942),SRP!$D$21:$D$25)*(G9942/100)*(E9942/1000)),
IF(AND(C9942="Ready to Drink",D9942="RTD-One Pour Cocktail&gt;7%&lt;=14.5"),
SUM(LOOKUP(2,1/(SRP!$B$16:$B$20&lt;=E9942)/(SRP!$C$16:$C$20&gt;=E9942),SRP!$D$16:$D$20)*(G9942/100)*(E9942/1000)),
IF(C9942="Ready to Drink",
SUM(LOOKUP(2,1/(SRP!$B$11:$B$15&lt;=E9942)/(SRP!$C$11:$C$15&gt;=E9942),SRP!$D$11:$D$15)*(G9942/100)*(E9942/1000)),
0)))))),2)</f>
        <v>0</v>
      </c>
      <c r="L9942" s="173" t="str">
        <f t="shared" si="155"/>
        <v/>
      </c>
      <c r="M9942" s="154" t="e">
        <f>VLOOKUP(L9942,'Slope %'!C:D,2,0)</f>
        <v>#N/A</v>
      </c>
    </row>
    <row r="9943" spans="11:13" x14ac:dyDescent="0.25">
      <c r="K9943" s="154" cm="1">
        <f t="array" ref="K9943">ROUND(
IF(C9943="Beer",
SUM(LOOKUP(2,1/(SRP!$B$8:$B$10&lt;=E9943)/(SRP!$C$8:$C$10&gt;=E9943),SRP!$D$8:$D$10)*(G9943/100)*(E9943/1000)),
IF(C9943="Spirits",
SUM(LOOKUP(2,1/(SRP!$B$2:$B$7&lt;=E9943)/(SRP!$C$2:$C$7&gt;=E9943),SRP!$D$2:$D$7)*(G9943/100)*(E9943/1000)),
IF(AND(C9943="Wine",D9943="Fortified Wines"),
SUM(LOOKUP(2,1/(SRP!$B$26:$B$29&lt;=E9943)/(SRP!$C$26:$C$29&gt;=E9943),SRP!$D$26:$D$29)*(G9943/100)*(E9943/1000)),
IF(C9943="Wine",
SUM(LOOKUP(2,1/(SRP!$B$21:$B$25&lt;=E9943)/(SRP!$C$21:$C$25&gt;=E9943),SRP!$D$21:$D$25)*(G9943/100)*(E9943/1000)),
IF(AND(C9943="Ready to Drink",D9943="RTD-One Pour Cocktail&gt;7%&lt;=14.5"),
SUM(LOOKUP(2,1/(SRP!$B$16:$B$20&lt;=E9943)/(SRP!$C$16:$C$20&gt;=E9943),SRP!$D$16:$D$20)*(G9943/100)*(E9943/1000)),
IF(C9943="Ready to Drink",
SUM(LOOKUP(2,1/(SRP!$B$11:$B$15&lt;=E9943)/(SRP!$C$11:$C$15&gt;=E9943),SRP!$D$11:$D$15)*(G9943/100)*(E9943/1000)),
0)))))),2)</f>
        <v>0</v>
      </c>
      <c r="L9943" s="173" t="str">
        <f t="shared" si="155"/>
        <v/>
      </c>
      <c r="M9943" s="154" t="e">
        <f>VLOOKUP(L9943,'Slope %'!C:D,2,0)</f>
        <v>#N/A</v>
      </c>
    </row>
    <row r="9944" spans="11:13" x14ac:dyDescent="0.25">
      <c r="K9944" s="154" cm="1">
        <f t="array" ref="K9944">ROUND(
IF(C9944="Beer",
SUM(LOOKUP(2,1/(SRP!$B$8:$B$10&lt;=E9944)/(SRP!$C$8:$C$10&gt;=E9944),SRP!$D$8:$D$10)*(G9944/100)*(E9944/1000)),
IF(C9944="Spirits",
SUM(LOOKUP(2,1/(SRP!$B$2:$B$7&lt;=E9944)/(SRP!$C$2:$C$7&gt;=E9944),SRP!$D$2:$D$7)*(G9944/100)*(E9944/1000)),
IF(AND(C9944="Wine",D9944="Fortified Wines"),
SUM(LOOKUP(2,1/(SRP!$B$26:$B$29&lt;=E9944)/(SRP!$C$26:$C$29&gt;=E9944),SRP!$D$26:$D$29)*(G9944/100)*(E9944/1000)),
IF(C9944="Wine",
SUM(LOOKUP(2,1/(SRP!$B$21:$B$25&lt;=E9944)/(SRP!$C$21:$C$25&gt;=E9944),SRP!$D$21:$D$25)*(G9944/100)*(E9944/1000)),
IF(AND(C9944="Ready to Drink",D9944="RTD-One Pour Cocktail&gt;7%&lt;=14.5"),
SUM(LOOKUP(2,1/(SRP!$B$16:$B$20&lt;=E9944)/(SRP!$C$16:$C$20&gt;=E9944),SRP!$D$16:$D$20)*(G9944/100)*(E9944/1000)),
IF(C9944="Ready to Drink",
SUM(LOOKUP(2,1/(SRP!$B$11:$B$15&lt;=E9944)/(SRP!$C$11:$C$15&gt;=E9944),SRP!$D$11:$D$15)*(G9944/100)*(E9944/1000)),
0)))))),2)</f>
        <v>0</v>
      </c>
      <c r="L9944" s="173" t="str">
        <f t="shared" si="155"/>
        <v/>
      </c>
      <c r="M9944" s="154" t="e">
        <f>VLOOKUP(L9944,'Slope %'!C:D,2,0)</f>
        <v>#N/A</v>
      </c>
    </row>
    <row r="9945" spans="11:13" x14ac:dyDescent="0.25">
      <c r="K9945" s="154" cm="1">
        <f t="array" ref="K9945">ROUND(
IF(C9945="Beer",
SUM(LOOKUP(2,1/(SRP!$B$8:$B$10&lt;=E9945)/(SRP!$C$8:$C$10&gt;=E9945),SRP!$D$8:$D$10)*(G9945/100)*(E9945/1000)),
IF(C9945="Spirits",
SUM(LOOKUP(2,1/(SRP!$B$2:$B$7&lt;=E9945)/(SRP!$C$2:$C$7&gt;=E9945),SRP!$D$2:$D$7)*(G9945/100)*(E9945/1000)),
IF(AND(C9945="Wine",D9945="Fortified Wines"),
SUM(LOOKUP(2,1/(SRP!$B$26:$B$29&lt;=E9945)/(SRP!$C$26:$C$29&gt;=E9945),SRP!$D$26:$D$29)*(G9945/100)*(E9945/1000)),
IF(C9945="Wine",
SUM(LOOKUP(2,1/(SRP!$B$21:$B$25&lt;=E9945)/(SRP!$C$21:$C$25&gt;=E9945),SRP!$D$21:$D$25)*(G9945/100)*(E9945/1000)),
IF(AND(C9945="Ready to Drink",D9945="RTD-One Pour Cocktail&gt;7%&lt;=14.5"),
SUM(LOOKUP(2,1/(SRP!$B$16:$B$20&lt;=E9945)/(SRP!$C$16:$C$20&gt;=E9945),SRP!$D$16:$D$20)*(G9945/100)*(E9945/1000)),
IF(C9945="Ready to Drink",
SUM(LOOKUP(2,1/(SRP!$B$11:$B$15&lt;=E9945)/(SRP!$C$11:$C$15&gt;=E9945),SRP!$D$11:$D$15)*(G9945/100)*(E9945/1000)),
0)))))),2)</f>
        <v>0</v>
      </c>
      <c r="L9945" s="173" t="str">
        <f t="shared" si="155"/>
        <v/>
      </c>
      <c r="M9945" s="154" t="e">
        <f>VLOOKUP(L9945,'Slope %'!C:D,2,0)</f>
        <v>#N/A</v>
      </c>
    </row>
    <row r="9946" spans="11:13" x14ac:dyDescent="0.25">
      <c r="K9946" s="154" cm="1">
        <f t="array" ref="K9946">ROUND(
IF(C9946="Beer",
SUM(LOOKUP(2,1/(SRP!$B$8:$B$10&lt;=E9946)/(SRP!$C$8:$C$10&gt;=E9946),SRP!$D$8:$D$10)*(G9946/100)*(E9946/1000)),
IF(C9946="Spirits",
SUM(LOOKUP(2,1/(SRP!$B$2:$B$7&lt;=E9946)/(SRP!$C$2:$C$7&gt;=E9946),SRP!$D$2:$D$7)*(G9946/100)*(E9946/1000)),
IF(AND(C9946="Wine",D9946="Fortified Wines"),
SUM(LOOKUP(2,1/(SRP!$B$26:$B$29&lt;=E9946)/(SRP!$C$26:$C$29&gt;=E9946),SRP!$D$26:$D$29)*(G9946/100)*(E9946/1000)),
IF(C9946="Wine",
SUM(LOOKUP(2,1/(SRP!$B$21:$B$25&lt;=E9946)/(SRP!$C$21:$C$25&gt;=E9946),SRP!$D$21:$D$25)*(G9946/100)*(E9946/1000)),
IF(AND(C9946="Ready to Drink",D9946="RTD-One Pour Cocktail&gt;7%&lt;=14.5"),
SUM(LOOKUP(2,1/(SRP!$B$16:$B$20&lt;=E9946)/(SRP!$C$16:$C$20&gt;=E9946),SRP!$D$16:$D$20)*(G9946/100)*(E9946/1000)),
IF(C9946="Ready to Drink",
SUM(LOOKUP(2,1/(SRP!$B$11:$B$15&lt;=E9946)/(SRP!$C$11:$C$15&gt;=E9946),SRP!$D$11:$D$15)*(G9946/100)*(E9946/1000)),
0)))))),2)</f>
        <v>0</v>
      </c>
      <c r="L9946" s="173" t="str">
        <f t="shared" si="155"/>
        <v/>
      </c>
      <c r="M9946" s="154" t="e">
        <f>VLOOKUP(L9946,'Slope %'!C:D,2,0)</f>
        <v>#N/A</v>
      </c>
    </row>
    <row r="9947" spans="11:13" x14ac:dyDescent="0.25">
      <c r="K9947" s="154" cm="1">
        <f t="array" ref="K9947">ROUND(
IF(C9947="Beer",
SUM(LOOKUP(2,1/(SRP!$B$8:$B$10&lt;=E9947)/(SRP!$C$8:$C$10&gt;=E9947),SRP!$D$8:$D$10)*(G9947/100)*(E9947/1000)),
IF(C9947="Spirits",
SUM(LOOKUP(2,1/(SRP!$B$2:$B$7&lt;=E9947)/(SRP!$C$2:$C$7&gt;=E9947),SRP!$D$2:$D$7)*(G9947/100)*(E9947/1000)),
IF(AND(C9947="Wine",D9947="Fortified Wines"),
SUM(LOOKUP(2,1/(SRP!$B$26:$B$29&lt;=E9947)/(SRP!$C$26:$C$29&gt;=E9947),SRP!$D$26:$D$29)*(G9947/100)*(E9947/1000)),
IF(C9947="Wine",
SUM(LOOKUP(2,1/(SRP!$B$21:$B$25&lt;=E9947)/(SRP!$C$21:$C$25&gt;=E9947),SRP!$D$21:$D$25)*(G9947/100)*(E9947/1000)),
IF(AND(C9947="Ready to Drink",D9947="RTD-One Pour Cocktail&gt;7%&lt;=14.5"),
SUM(LOOKUP(2,1/(SRP!$B$16:$B$20&lt;=E9947)/(SRP!$C$16:$C$20&gt;=E9947),SRP!$D$16:$D$20)*(G9947/100)*(E9947/1000)),
IF(C9947="Ready to Drink",
SUM(LOOKUP(2,1/(SRP!$B$11:$B$15&lt;=E9947)/(SRP!$C$11:$C$15&gt;=E9947),SRP!$D$11:$D$15)*(G9947/100)*(E9947/1000)),
0)))))),2)</f>
        <v>0</v>
      </c>
      <c r="L9947" s="173" t="str">
        <f t="shared" si="155"/>
        <v/>
      </c>
      <c r="M9947" s="154" t="e">
        <f>VLOOKUP(L9947,'Slope %'!C:D,2,0)</f>
        <v>#N/A</v>
      </c>
    </row>
    <row r="9948" spans="11:13" x14ac:dyDescent="0.25">
      <c r="K9948" s="154" cm="1">
        <f t="array" ref="K9948">ROUND(
IF(C9948="Beer",
SUM(LOOKUP(2,1/(SRP!$B$8:$B$10&lt;=E9948)/(SRP!$C$8:$C$10&gt;=E9948),SRP!$D$8:$D$10)*(G9948/100)*(E9948/1000)),
IF(C9948="Spirits",
SUM(LOOKUP(2,1/(SRP!$B$2:$B$7&lt;=E9948)/(SRP!$C$2:$C$7&gt;=E9948),SRP!$D$2:$D$7)*(G9948/100)*(E9948/1000)),
IF(AND(C9948="Wine",D9948="Fortified Wines"),
SUM(LOOKUP(2,1/(SRP!$B$26:$B$29&lt;=E9948)/(SRP!$C$26:$C$29&gt;=E9948),SRP!$D$26:$D$29)*(G9948/100)*(E9948/1000)),
IF(C9948="Wine",
SUM(LOOKUP(2,1/(SRP!$B$21:$B$25&lt;=E9948)/(SRP!$C$21:$C$25&gt;=E9948),SRP!$D$21:$D$25)*(G9948/100)*(E9948/1000)),
IF(AND(C9948="Ready to Drink",D9948="RTD-One Pour Cocktail&gt;7%&lt;=14.5"),
SUM(LOOKUP(2,1/(SRP!$B$16:$B$20&lt;=E9948)/(SRP!$C$16:$C$20&gt;=E9948),SRP!$D$16:$D$20)*(G9948/100)*(E9948/1000)),
IF(C9948="Ready to Drink",
SUM(LOOKUP(2,1/(SRP!$B$11:$B$15&lt;=E9948)/(SRP!$C$11:$C$15&gt;=E9948),SRP!$D$11:$D$15)*(G9948/100)*(E9948/1000)),
0)))))),2)</f>
        <v>0</v>
      </c>
      <c r="L9948" s="173" t="str">
        <f t="shared" si="155"/>
        <v/>
      </c>
      <c r="M9948" s="154" t="e">
        <f>VLOOKUP(L9948,'Slope %'!C:D,2,0)</f>
        <v>#N/A</v>
      </c>
    </row>
    <row r="9949" spans="11:13" x14ac:dyDescent="0.25">
      <c r="K9949" s="154" cm="1">
        <f t="array" ref="K9949">ROUND(
IF(C9949="Beer",
SUM(LOOKUP(2,1/(SRP!$B$8:$B$10&lt;=E9949)/(SRP!$C$8:$C$10&gt;=E9949),SRP!$D$8:$D$10)*(G9949/100)*(E9949/1000)),
IF(C9949="Spirits",
SUM(LOOKUP(2,1/(SRP!$B$2:$B$7&lt;=E9949)/(SRP!$C$2:$C$7&gt;=E9949),SRP!$D$2:$D$7)*(G9949/100)*(E9949/1000)),
IF(AND(C9949="Wine",D9949="Fortified Wines"),
SUM(LOOKUP(2,1/(SRP!$B$26:$B$29&lt;=E9949)/(SRP!$C$26:$C$29&gt;=E9949),SRP!$D$26:$D$29)*(G9949/100)*(E9949/1000)),
IF(C9949="Wine",
SUM(LOOKUP(2,1/(SRP!$B$21:$B$25&lt;=E9949)/(SRP!$C$21:$C$25&gt;=E9949),SRP!$D$21:$D$25)*(G9949/100)*(E9949/1000)),
IF(AND(C9949="Ready to Drink",D9949="RTD-One Pour Cocktail&gt;7%&lt;=14.5"),
SUM(LOOKUP(2,1/(SRP!$B$16:$B$20&lt;=E9949)/(SRP!$C$16:$C$20&gt;=E9949),SRP!$D$16:$D$20)*(G9949/100)*(E9949/1000)),
IF(C9949="Ready to Drink",
SUM(LOOKUP(2,1/(SRP!$B$11:$B$15&lt;=E9949)/(SRP!$C$11:$C$15&gt;=E9949),SRP!$D$11:$D$15)*(G9949/100)*(E9949/1000)),
0)))))),2)</f>
        <v>0</v>
      </c>
      <c r="L9949" s="173" t="str">
        <f t="shared" si="155"/>
        <v/>
      </c>
      <c r="M9949" s="154" t="e">
        <f>VLOOKUP(L9949,'Slope %'!C:D,2,0)</f>
        <v>#N/A</v>
      </c>
    </row>
    <row r="9950" spans="11:13" x14ac:dyDescent="0.25">
      <c r="K9950" s="154" cm="1">
        <f t="array" ref="K9950">ROUND(
IF(C9950="Beer",
SUM(LOOKUP(2,1/(SRP!$B$8:$B$10&lt;=E9950)/(SRP!$C$8:$C$10&gt;=E9950),SRP!$D$8:$D$10)*(G9950/100)*(E9950/1000)),
IF(C9950="Spirits",
SUM(LOOKUP(2,1/(SRP!$B$2:$B$7&lt;=E9950)/(SRP!$C$2:$C$7&gt;=E9950),SRP!$D$2:$D$7)*(G9950/100)*(E9950/1000)),
IF(AND(C9950="Wine",D9950="Fortified Wines"),
SUM(LOOKUP(2,1/(SRP!$B$26:$B$29&lt;=E9950)/(SRP!$C$26:$C$29&gt;=E9950),SRP!$D$26:$D$29)*(G9950/100)*(E9950/1000)),
IF(C9950="Wine",
SUM(LOOKUP(2,1/(SRP!$B$21:$B$25&lt;=E9950)/(SRP!$C$21:$C$25&gt;=E9950),SRP!$D$21:$D$25)*(G9950/100)*(E9950/1000)),
IF(AND(C9950="Ready to Drink",D9950="RTD-One Pour Cocktail&gt;7%&lt;=14.5"),
SUM(LOOKUP(2,1/(SRP!$B$16:$B$20&lt;=E9950)/(SRP!$C$16:$C$20&gt;=E9950),SRP!$D$16:$D$20)*(G9950/100)*(E9950/1000)),
IF(C9950="Ready to Drink",
SUM(LOOKUP(2,1/(SRP!$B$11:$B$15&lt;=E9950)/(SRP!$C$11:$C$15&gt;=E9950),SRP!$D$11:$D$15)*(G9950/100)*(E9950/1000)),
0)))))),2)</f>
        <v>0</v>
      </c>
      <c r="L9950" s="173" t="str">
        <f t="shared" si="155"/>
        <v/>
      </c>
      <c r="M9950" s="154" t="e">
        <f>VLOOKUP(L9950,'Slope %'!C:D,2,0)</f>
        <v>#N/A</v>
      </c>
    </row>
    <row r="9951" spans="11:13" x14ac:dyDescent="0.25">
      <c r="K9951" s="154" cm="1">
        <f t="array" ref="K9951">ROUND(
IF(C9951="Beer",
SUM(LOOKUP(2,1/(SRP!$B$8:$B$10&lt;=E9951)/(SRP!$C$8:$C$10&gt;=E9951),SRP!$D$8:$D$10)*(G9951/100)*(E9951/1000)),
IF(C9951="Spirits",
SUM(LOOKUP(2,1/(SRP!$B$2:$B$7&lt;=E9951)/(SRP!$C$2:$C$7&gt;=E9951),SRP!$D$2:$D$7)*(G9951/100)*(E9951/1000)),
IF(AND(C9951="Wine",D9951="Fortified Wines"),
SUM(LOOKUP(2,1/(SRP!$B$26:$B$29&lt;=E9951)/(SRP!$C$26:$C$29&gt;=E9951),SRP!$D$26:$D$29)*(G9951/100)*(E9951/1000)),
IF(C9951="Wine",
SUM(LOOKUP(2,1/(SRP!$B$21:$B$25&lt;=E9951)/(SRP!$C$21:$C$25&gt;=E9951),SRP!$D$21:$D$25)*(G9951/100)*(E9951/1000)),
IF(AND(C9951="Ready to Drink",D9951="RTD-One Pour Cocktail&gt;7%&lt;=14.5"),
SUM(LOOKUP(2,1/(SRP!$B$16:$B$20&lt;=E9951)/(SRP!$C$16:$C$20&gt;=E9951),SRP!$D$16:$D$20)*(G9951/100)*(E9951/1000)),
IF(C9951="Ready to Drink",
SUM(LOOKUP(2,1/(SRP!$B$11:$B$15&lt;=E9951)/(SRP!$C$11:$C$15&gt;=E9951),SRP!$D$11:$D$15)*(G9951/100)*(E9951/1000)),
0)))))),2)</f>
        <v>0</v>
      </c>
      <c r="L9951" s="173" t="str">
        <f t="shared" si="155"/>
        <v/>
      </c>
      <c r="M9951" s="154" t="e">
        <f>VLOOKUP(L9951,'Slope %'!C:D,2,0)</f>
        <v>#N/A</v>
      </c>
    </row>
    <row r="9952" spans="11:13" x14ac:dyDescent="0.25">
      <c r="K9952" s="154" cm="1">
        <f t="array" ref="K9952">ROUND(
IF(C9952="Beer",
SUM(LOOKUP(2,1/(SRP!$B$8:$B$10&lt;=E9952)/(SRP!$C$8:$C$10&gt;=E9952),SRP!$D$8:$D$10)*(G9952/100)*(E9952/1000)),
IF(C9952="Spirits",
SUM(LOOKUP(2,1/(SRP!$B$2:$B$7&lt;=E9952)/(SRP!$C$2:$C$7&gt;=E9952),SRP!$D$2:$D$7)*(G9952/100)*(E9952/1000)),
IF(AND(C9952="Wine",D9952="Fortified Wines"),
SUM(LOOKUP(2,1/(SRP!$B$26:$B$29&lt;=E9952)/(SRP!$C$26:$C$29&gt;=E9952),SRP!$D$26:$D$29)*(G9952/100)*(E9952/1000)),
IF(C9952="Wine",
SUM(LOOKUP(2,1/(SRP!$B$21:$B$25&lt;=E9952)/(SRP!$C$21:$C$25&gt;=E9952),SRP!$D$21:$D$25)*(G9952/100)*(E9952/1000)),
IF(AND(C9952="Ready to Drink",D9952="RTD-One Pour Cocktail&gt;7%&lt;=14.5"),
SUM(LOOKUP(2,1/(SRP!$B$16:$B$20&lt;=E9952)/(SRP!$C$16:$C$20&gt;=E9952),SRP!$D$16:$D$20)*(G9952/100)*(E9952/1000)),
IF(C9952="Ready to Drink",
SUM(LOOKUP(2,1/(SRP!$B$11:$B$15&lt;=E9952)/(SRP!$C$11:$C$15&gt;=E9952),SRP!$D$11:$D$15)*(G9952/100)*(E9952/1000)),
0)))))),2)</f>
        <v>0</v>
      </c>
      <c r="L9952" s="173" t="str">
        <f t="shared" si="155"/>
        <v/>
      </c>
      <c r="M9952" s="154" t="e">
        <f>VLOOKUP(L9952,'Slope %'!C:D,2,0)</f>
        <v>#N/A</v>
      </c>
    </row>
    <row r="9953" spans="11:13" x14ac:dyDescent="0.25">
      <c r="K9953" s="154" cm="1">
        <f t="array" ref="K9953">ROUND(
IF(C9953="Beer",
SUM(LOOKUP(2,1/(SRP!$B$8:$B$10&lt;=E9953)/(SRP!$C$8:$C$10&gt;=E9953),SRP!$D$8:$D$10)*(G9953/100)*(E9953/1000)),
IF(C9953="Spirits",
SUM(LOOKUP(2,1/(SRP!$B$2:$B$7&lt;=E9953)/(SRP!$C$2:$C$7&gt;=E9953),SRP!$D$2:$D$7)*(G9953/100)*(E9953/1000)),
IF(AND(C9953="Wine",D9953="Fortified Wines"),
SUM(LOOKUP(2,1/(SRP!$B$26:$B$29&lt;=E9953)/(SRP!$C$26:$C$29&gt;=E9953),SRP!$D$26:$D$29)*(G9953/100)*(E9953/1000)),
IF(C9953="Wine",
SUM(LOOKUP(2,1/(SRP!$B$21:$B$25&lt;=E9953)/(SRP!$C$21:$C$25&gt;=E9953),SRP!$D$21:$D$25)*(G9953/100)*(E9953/1000)),
IF(AND(C9953="Ready to Drink",D9953="RTD-One Pour Cocktail&gt;7%&lt;=14.5"),
SUM(LOOKUP(2,1/(SRP!$B$16:$B$20&lt;=E9953)/(SRP!$C$16:$C$20&gt;=E9953),SRP!$D$16:$D$20)*(G9953/100)*(E9953/1000)),
IF(C9953="Ready to Drink",
SUM(LOOKUP(2,1/(SRP!$B$11:$B$15&lt;=E9953)/(SRP!$C$11:$C$15&gt;=E9953),SRP!$D$11:$D$15)*(G9953/100)*(E9953/1000)),
0)))))),2)</f>
        <v>0</v>
      </c>
      <c r="L9953" s="173" t="str">
        <f t="shared" si="155"/>
        <v/>
      </c>
      <c r="M9953" s="154" t="e">
        <f>VLOOKUP(L9953,'Slope %'!C:D,2,0)</f>
        <v>#N/A</v>
      </c>
    </row>
    <row r="9954" spans="11:13" x14ac:dyDescent="0.25">
      <c r="K9954" s="154" cm="1">
        <f t="array" ref="K9954">ROUND(
IF(C9954="Beer",
SUM(LOOKUP(2,1/(SRP!$B$8:$B$10&lt;=E9954)/(SRP!$C$8:$C$10&gt;=E9954),SRP!$D$8:$D$10)*(G9954/100)*(E9954/1000)),
IF(C9954="Spirits",
SUM(LOOKUP(2,1/(SRP!$B$2:$B$7&lt;=E9954)/(SRP!$C$2:$C$7&gt;=E9954),SRP!$D$2:$D$7)*(G9954/100)*(E9954/1000)),
IF(AND(C9954="Wine",D9954="Fortified Wines"),
SUM(LOOKUP(2,1/(SRP!$B$26:$B$29&lt;=E9954)/(SRP!$C$26:$C$29&gt;=E9954),SRP!$D$26:$D$29)*(G9954/100)*(E9954/1000)),
IF(C9954="Wine",
SUM(LOOKUP(2,1/(SRP!$B$21:$B$25&lt;=E9954)/(SRP!$C$21:$C$25&gt;=E9954),SRP!$D$21:$D$25)*(G9954/100)*(E9954/1000)),
IF(AND(C9954="Ready to Drink",D9954="RTD-One Pour Cocktail&gt;7%&lt;=14.5"),
SUM(LOOKUP(2,1/(SRP!$B$16:$B$20&lt;=E9954)/(SRP!$C$16:$C$20&gt;=E9954),SRP!$D$16:$D$20)*(G9954/100)*(E9954/1000)),
IF(C9954="Ready to Drink",
SUM(LOOKUP(2,1/(SRP!$B$11:$B$15&lt;=E9954)/(SRP!$C$11:$C$15&gt;=E9954),SRP!$D$11:$D$15)*(G9954/100)*(E9954/1000)),
0)))))),2)</f>
        <v>0</v>
      </c>
      <c r="L9954" s="173" t="str">
        <f t="shared" si="155"/>
        <v/>
      </c>
      <c r="M9954" s="154" t="e">
        <f>VLOOKUP(L9954,'Slope %'!C:D,2,0)</f>
        <v>#N/A</v>
      </c>
    </row>
    <row r="9955" spans="11:13" x14ac:dyDescent="0.25">
      <c r="K9955" s="154" cm="1">
        <f t="array" ref="K9955">ROUND(
IF(C9955="Beer",
SUM(LOOKUP(2,1/(SRP!$B$8:$B$10&lt;=E9955)/(SRP!$C$8:$C$10&gt;=E9955),SRP!$D$8:$D$10)*(G9955/100)*(E9955/1000)),
IF(C9955="Spirits",
SUM(LOOKUP(2,1/(SRP!$B$2:$B$7&lt;=E9955)/(SRP!$C$2:$C$7&gt;=E9955),SRP!$D$2:$D$7)*(G9955/100)*(E9955/1000)),
IF(AND(C9955="Wine",D9955="Fortified Wines"),
SUM(LOOKUP(2,1/(SRP!$B$26:$B$29&lt;=E9955)/(SRP!$C$26:$C$29&gt;=E9955),SRP!$D$26:$D$29)*(G9955/100)*(E9955/1000)),
IF(C9955="Wine",
SUM(LOOKUP(2,1/(SRP!$B$21:$B$25&lt;=E9955)/(SRP!$C$21:$C$25&gt;=E9955),SRP!$D$21:$D$25)*(G9955/100)*(E9955/1000)),
IF(AND(C9955="Ready to Drink",D9955="RTD-One Pour Cocktail&gt;7%&lt;=14.5"),
SUM(LOOKUP(2,1/(SRP!$B$16:$B$20&lt;=E9955)/(SRP!$C$16:$C$20&gt;=E9955),SRP!$D$16:$D$20)*(G9955/100)*(E9955/1000)),
IF(C9955="Ready to Drink",
SUM(LOOKUP(2,1/(SRP!$B$11:$B$15&lt;=E9955)/(SRP!$C$11:$C$15&gt;=E9955),SRP!$D$11:$D$15)*(G9955/100)*(E9955/1000)),
0)))))),2)</f>
        <v>0</v>
      </c>
      <c r="L9955" s="173" t="str">
        <f t="shared" si="155"/>
        <v/>
      </c>
      <c r="M9955" s="154" t="e">
        <f>VLOOKUP(L9955,'Slope %'!C:D,2,0)</f>
        <v>#N/A</v>
      </c>
    </row>
    <row r="9956" spans="11:13" x14ac:dyDescent="0.25">
      <c r="K9956" s="154" cm="1">
        <f t="array" ref="K9956">ROUND(
IF(C9956="Beer",
SUM(LOOKUP(2,1/(SRP!$B$8:$B$10&lt;=E9956)/(SRP!$C$8:$C$10&gt;=E9956),SRP!$D$8:$D$10)*(G9956/100)*(E9956/1000)),
IF(C9956="Spirits",
SUM(LOOKUP(2,1/(SRP!$B$2:$B$7&lt;=E9956)/(SRP!$C$2:$C$7&gt;=E9956),SRP!$D$2:$D$7)*(G9956/100)*(E9956/1000)),
IF(AND(C9956="Wine",D9956="Fortified Wines"),
SUM(LOOKUP(2,1/(SRP!$B$26:$B$29&lt;=E9956)/(SRP!$C$26:$C$29&gt;=E9956),SRP!$D$26:$D$29)*(G9956/100)*(E9956/1000)),
IF(C9956="Wine",
SUM(LOOKUP(2,1/(SRP!$B$21:$B$25&lt;=E9956)/(SRP!$C$21:$C$25&gt;=E9956),SRP!$D$21:$D$25)*(G9956/100)*(E9956/1000)),
IF(AND(C9956="Ready to Drink",D9956="RTD-One Pour Cocktail&gt;7%&lt;=14.5"),
SUM(LOOKUP(2,1/(SRP!$B$16:$B$20&lt;=E9956)/(SRP!$C$16:$C$20&gt;=E9956),SRP!$D$16:$D$20)*(G9956/100)*(E9956/1000)),
IF(C9956="Ready to Drink",
SUM(LOOKUP(2,1/(SRP!$B$11:$B$15&lt;=E9956)/(SRP!$C$11:$C$15&gt;=E9956),SRP!$D$11:$D$15)*(G9956/100)*(E9956/1000)),
0)))))),2)</f>
        <v>0</v>
      </c>
      <c r="L9956" s="173" t="str">
        <f t="shared" si="155"/>
        <v/>
      </c>
      <c r="M9956" s="154" t="e">
        <f>VLOOKUP(L9956,'Slope %'!C:D,2,0)</f>
        <v>#N/A</v>
      </c>
    </row>
    <row r="9957" spans="11:13" x14ac:dyDescent="0.25">
      <c r="K9957" s="154" cm="1">
        <f t="array" ref="K9957">ROUND(
IF(C9957="Beer",
SUM(LOOKUP(2,1/(SRP!$B$8:$B$10&lt;=E9957)/(SRP!$C$8:$C$10&gt;=E9957),SRP!$D$8:$D$10)*(G9957/100)*(E9957/1000)),
IF(C9957="Spirits",
SUM(LOOKUP(2,1/(SRP!$B$2:$B$7&lt;=E9957)/(SRP!$C$2:$C$7&gt;=E9957),SRP!$D$2:$D$7)*(G9957/100)*(E9957/1000)),
IF(AND(C9957="Wine",D9957="Fortified Wines"),
SUM(LOOKUP(2,1/(SRP!$B$26:$B$29&lt;=E9957)/(SRP!$C$26:$C$29&gt;=E9957),SRP!$D$26:$D$29)*(G9957/100)*(E9957/1000)),
IF(C9957="Wine",
SUM(LOOKUP(2,1/(SRP!$B$21:$B$25&lt;=E9957)/(SRP!$C$21:$C$25&gt;=E9957),SRP!$D$21:$D$25)*(G9957/100)*(E9957/1000)),
IF(AND(C9957="Ready to Drink",D9957="RTD-One Pour Cocktail&gt;7%&lt;=14.5"),
SUM(LOOKUP(2,1/(SRP!$B$16:$B$20&lt;=E9957)/(SRP!$C$16:$C$20&gt;=E9957),SRP!$D$16:$D$20)*(G9957/100)*(E9957/1000)),
IF(C9957="Ready to Drink",
SUM(LOOKUP(2,1/(SRP!$B$11:$B$15&lt;=E9957)/(SRP!$C$11:$C$15&gt;=E9957),SRP!$D$11:$D$15)*(G9957/100)*(E9957/1000)),
0)))))),2)</f>
        <v>0</v>
      </c>
      <c r="L9957" s="173" t="str">
        <f t="shared" si="155"/>
        <v/>
      </c>
      <c r="M9957" s="154" t="e">
        <f>VLOOKUP(L9957,'Slope %'!C:D,2,0)</f>
        <v>#N/A</v>
      </c>
    </row>
    <row r="9958" spans="11:13" x14ac:dyDescent="0.25">
      <c r="K9958" s="154" cm="1">
        <f t="array" ref="K9958">ROUND(
IF(C9958="Beer",
SUM(LOOKUP(2,1/(SRP!$B$8:$B$10&lt;=E9958)/(SRP!$C$8:$C$10&gt;=E9958),SRP!$D$8:$D$10)*(G9958/100)*(E9958/1000)),
IF(C9958="Spirits",
SUM(LOOKUP(2,1/(SRP!$B$2:$B$7&lt;=E9958)/(SRP!$C$2:$C$7&gt;=E9958),SRP!$D$2:$D$7)*(G9958/100)*(E9958/1000)),
IF(AND(C9958="Wine",D9958="Fortified Wines"),
SUM(LOOKUP(2,1/(SRP!$B$26:$B$29&lt;=E9958)/(SRP!$C$26:$C$29&gt;=E9958),SRP!$D$26:$D$29)*(G9958/100)*(E9958/1000)),
IF(C9958="Wine",
SUM(LOOKUP(2,1/(SRP!$B$21:$B$25&lt;=E9958)/(SRP!$C$21:$C$25&gt;=E9958),SRP!$D$21:$D$25)*(G9958/100)*(E9958/1000)),
IF(AND(C9958="Ready to Drink",D9958="RTD-One Pour Cocktail&gt;7%&lt;=14.5"),
SUM(LOOKUP(2,1/(SRP!$B$16:$B$20&lt;=E9958)/(SRP!$C$16:$C$20&gt;=E9958),SRP!$D$16:$D$20)*(G9958/100)*(E9958/1000)),
IF(C9958="Ready to Drink",
SUM(LOOKUP(2,1/(SRP!$B$11:$B$15&lt;=E9958)/(SRP!$C$11:$C$15&gt;=E9958),SRP!$D$11:$D$15)*(G9958/100)*(E9958/1000)),
0)))))),2)</f>
        <v>0</v>
      </c>
      <c r="L9958" s="173" t="str">
        <f t="shared" si="155"/>
        <v/>
      </c>
      <c r="M9958" s="154" t="e">
        <f>VLOOKUP(L9958,'Slope %'!C:D,2,0)</f>
        <v>#N/A</v>
      </c>
    </row>
    <row r="9959" spans="11:13" x14ac:dyDescent="0.25">
      <c r="K9959" s="154" cm="1">
        <f t="array" ref="K9959">ROUND(
IF(C9959="Beer",
SUM(LOOKUP(2,1/(SRP!$B$8:$B$10&lt;=E9959)/(SRP!$C$8:$C$10&gt;=E9959),SRP!$D$8:$D$10)*(G9959/100)*(E9959/1000)),
IF(C9959="Spirits",
SUM(LOOKUP(2,1/(SRP!$B$2:$B$7&lt;=E9959)/(SRP!$C$2:$C$7&gt;=E9959),SRP!$D$2:$D$7)*(G9959/100)*(E9959/1000)),
IF(AND(C9959="Wine",D9959="Fortified Wines"),
SUM(LOOKUP(2,1/(SRP!$B$26:$B$29&lt;=E9959)/(SRP!$C$26:$C$29&gt;=E9959),SRP!$D$26:$D$29)*(G9959/100)*(E9959/1000)),
IF(C9959="Wine",
SUM(LOOKUP(2,1/(SRP!$B$21:$B$25&lt;=E9959)/(SRP!$C$21:$C$25&gt;=E9959),SRP!$D$21:$D$25)*(G9959/100)*(E9959/1000)),
IF(AND(C9959="Ready to Drink",D9959="RTD-One Pour Cocktail&gt;7%&lt;=14.5"),
SUM(LOOKUP(2,1/(SRP!$B$16:$B$20&lt;=E9959)/(SRP!$C$16:$C$20&gt;=E9959),SRP!$D$16:$D$20)*(G9959/100)*(E9959/1000)),
IF(C9959="Ready to Drink",
SUM(LOOKUP(2,1/(SRP!$B$11:$B$15&lt;=E9959)/(SRP!$C$11:$C$15&gt;=E9959),SRP!$D$11:$D$15)*(G9959/100)*(E9959/1000)),
0)))))),2)</f>
        <v>0</v>
      </c>
      <c r="L9959" s="173" t="str">
        <f t="shared" si="155"/>
        <v/>
      </c>
      <c r="M9959" s="154" t="e">
        <f>VLOOKUP(L9959,'Slope %'!C:D,2,0)</f>
        <v>#N/A</v>
      </c>
    </row>
    <row r="9960" spans="11:13" x14ac:dyDescent="0.25">
      <c r="K9960" s="154" cm="1">
        <f t="array" ref="K9960">ROUND(
IF(C9960="Beer",
SUM(LOOKUP(2,1/(SRP!$B$8:$B$10&lt;=E9960)/(SRP!$C$8:$C$10&gt;=E9960),SRP!$D$8:$D$10)*(G9960/100)*(E9960/1000)),
IF(C9960="Spirits",
SUM(LOOKUP(2,1/(SRP!$B$2:$B$7&lt;=E9960)/(SRP!$C$2:$C$7&gt;=E9960),SRP!$D$2:$D$7)*(G9960/100)*(E9960/1000)),
IF(AND(C9960="Wine",D9960="Fortified Wines"),
SUM(LOOKUP(2,1/(SRP!$B$26:$B$29&lt;=E9960)/(SRP!$C$26:$C$29&gt;=E9960),SRP!$D$26:$D$29)*(G9960/100)*(E9960/1000)),
IF(C9960="Wine",
SUM(LOOKUP(2,1/(SRP!$B$21:$B$25&lt;=E9960)/(SRP!$C$21:$C$25&gt;=E9960),SRP!$D$21:$D$25)*(G9960/100)*(E9960/1000)),
IF(AND(C9960="Ready to Drink",D9960="RTD-One Pour Cocktail&gt;7%&lt;=14.5"),
SUM(LOOKUP(2,1/(SRP!$B$16:$B$20&lt;=E9960)/(SRP!$C$16:$C$20&gt;=E9960),SRP!$D$16:$D$20)*(G9960/100)*(E9960/1000)),
IF(C9960="Ready to Drink",
SUM(LOOKUP(2,1/(SRP!$B$11:$B$15&lt;=E9960)/(SRP!$C$11:$C$15&gt;=E9960),SRP!$D$11:$D$15)*(G9960/100)*(E9960/1000)),
0)))))),2)</f>
        <v>0</v>
      </c>
      <c r="L9960" s="173" t="str">
        <f t="shared" si="155"/>
        <v/>
      </c>
      <c r="M9960" s="154" t="e">
        <f>VLOOKUP(L9960,'Slope %'!C:D,2,0)</f>
        <v>#N/A</v>
      </c>
    </row>
    <row r="9961" spans="11:13" x14ac:dyDescent="0.25">
      <c r="K9961" s="154" cm="1">
        <f t="array" ref="K9961">ROUND(
IF(C9961="Beer",
SUM(LOOKUP(2,1/(SRP!$B$8:$B$10&lt;=E9961)/(SRP!$C$8:$C$10&gt;=E9961),SRP!$D$8:$D$10)*(G9961/100)*(E9961/1000)),
IF(C9961="Spirits",
SUM(LOOKUP(2,1/(SRP!$B$2:$B$7&lt;=E9961)/(SRP!$C$2:$C$7&gt;=E9961),SRP!$D$2:$D$7)*(G9961/100)*(E9961/1000)),
IF(AND(C9961="Wine",D9961="Fortified Wines"),
SUM(LOOKUP(2,1/(SRP!$B$26:$B$29&lt;=E9961)/(SRP!$C$26:$C$29&gt;=E9961),SRP!$D$26:$D$29)*(G9961/100)*(E9961/1000)),
IF(C9961="Wine",
SUM(LOOKUP(2,1/(SRP!$B$21:$B$25&lt;=E9961)/(SRP!$C$21:$C$25&gt;=E9961),SRP!$D$21:$D$25)*(G9961/100)*(E9961/1000)),
IF(AND(C9961="Ready to Drink",D9961="RTD-One Pour Cocktail&gt;7%&lt;=14.5"),
SUM(LOOKUP(2,1/(SRP!$B$16:$B$20&lt;=E9961)/(SRP!$C$16:$C$20&gt;=E9961),SRP!$D$16:$D$20)*(G9961/100)*(E9961/1000)),
IF(C9961="Ready to Drink",
SUM(LOOKUP(2,1/(SRP!$B$11:$B$15&lt;=E9961)/(SRP!$C$11:$C$15&gt;=E9961),SRP!$D$11:$D$15)*(G9961/100)*(E9961/1000)),
0)))))),2)</f>
        <v>0</v>
      </c>
      <c r="L9961" s="173" t="str">
        <f t="shared" si="155"/>
        <v/>
      </c>
      <c r="M9961" s="154" t="e">
        <f>VLOOKUP(L9961,'Slope %'!C:D,2,0)</f>
        <v>#N/A</v>
      </c>
    </row>
    <row r="9962" spans="11:13" x14ac:dyDescent="0.25">
      <c r="K9962" s="154" cm="1">
        <f t="array" ref="K9962">ROUND(
IF(C9962="Beer",
SUM(LOOKUP(2,1/(SRP!$B$8:$B$10&lt;=E9962)/(SRP!$C$8:$C$10&gt;=E9962),SRP!$D$8:$D$10)*(G9962/100)*(E9962/1000)),
IF(C9962="Spirits",
SUM(LOOKUP(2,1/(SRP!$B$2:$B$7&lt;=E9962)/(SRP!$C$2:$C$7&gt;=E9962),SRP!$D$2:$D$7)*(G9962/100)*(E9962/1000)),
IF(AND(C9962="Wine",D9962="Fortified Wines"),
SUM(LOOKUP(2,1/(SRP!$B$26:$B$29&lt;=E9962)/(SRP!$C$26:$C$29&gt;=E9962),SRP!$D$26:$D$29)*(G9962/100)*(E9962/1000)),
IF(C9962="Wine",
SUM(LOOKUP(2,1/(SRP!$B$21:$B$25&lt;=E9962)/(SRP!$C$21:$C$25&gt;=E9962),SRP!$D$21:$D$25)*(G9962/100)*(E9962/1000)),
IF(AND(C9962="Ready to Drink",D9962="RTD-One Pour Cocktail&gt;7%&lt;=14.5"),
SUM(LOOKUP(2,1/(SRP!$B$16:$B$20&lt;=E9962)/(SRP!$C$16:$C$20&gt;=E9962),SRP!$D$16:$D$20)*(G9962/100)*(E9962/1000)),
IF(C9962="Ready to Drink",
SUM(LOOKUP(2,1/(SRP!$B$11:$B$15&lt;=E9962)/(SRP!$C$11:$C$15&gt;=E9962),SRP!$D$11:$D$15)*(G9962/100)*(E9962/1000)),
0)))))),2)</f>
        <v>0</v>
      </c>
      <c r="L9962" s="173" t="str">
        <f t="shared" si="155"/>
        <v/>
      </c>
      <c r="M9962" s="154" t="e">
        <f>VLOOKUP(L9962,'Slope %'!C:D,2,0)</f>
        <v>#N/A</v>
      </c>
    </row>
    <row r="9963" spans="11:13" x14ac:dyDescent="0.25">
      <c r="K9963" s="154" cm="1">
        <f t="array" ref="K9963">ROUND(
IF(C9963="Beer",
SUM(LOOKUP(2,1/(SRP!$B$8:$B$10&lt;=E9963)/(SRP!$C$8:$C$10&gt;=E9963),SRP!$D$8:$D$10)*(G9963/100)*(E9963/1000)),
IF(C9963="Spirits",
SUM(LOOKUP(2,1/(SRP!$B$2:$B$7&lt;=E9963)/(SRP!$C$2:$C$7&gt;=E9963),SRP!$D$2:$D$7)*(G9963/100)*(E9963/1000)),
IF(AND(C9963="Wine",D9963="Fortified Wines"),
SUM(LOOKUP(2,1/(SRP!$B$26:$B$29&lt;=E9963)/(SRP!$C$26:$C$29&gt;=E9963),SRP!$D$26:$D$29)*(G9963/100)*(E9963/1000)),
IF(C9963="Wine",
SUM(LOOKUP(2,1/(SRP!$B$21:$B$25&lt;=E9963)/(SRP!$C$21:$C$25&gt;=E9963),SRP!$D$21:$D$25)*(G9963/100)*(E9963/1000)),
IF(AND(C9963="Ready to Drink",D9963="RTD-One Pour Cocktail&gt;7%&lt;=14.5"),
SUM(LOOKUP(2,1/(SRP!$B$16:$B$20&lt;=E9963)/(SRP!$C$16:$C$20&gt;=E9963),SRP!$D$16:$D$20)*(G9963/100)*(E9963/1000)),
IF(C9963="Ready to Drink",
SUM(LOOKUP(2,1/(SRP!$B$11:$B$15&lt;=E9963)/(SRP!$C$11:$C$15&gt;=E9963),SRP!$D$11:$D$15)*(G9963/100)*(E9963/1000)),
0)))))),2)</f>
        <v>0</v>
      </c>
      <c r="L9963" s="173" t="str">
        <f t="shared" si="155"/>
        <v/>
      </c>
      <c r="M9963" s="154" t="e">
        <f>VLOOKUP(L9963,'Slope %'!C:D,2,0)</f>
        <v>#N/A</v>
      </c>
    </row>
    <row r="9964" spans="11:13" x14ac:dyDescent="0.25">
      <c r="K9964" s="154" cm="1">
        <f t="array" ref="K9964">ROUND(
IF(C9964="Beer",
SUM(LOOKUP(2,1/(SRP!$B$8:$B$10&lt;=E9964)/(SRP!$C$8:$C$10&gt;=E9964),SRP!$D$8:$D$10)*(G9964/100)*(E9964/1000)),
IF(C9964="Spirits",
SUM(LOOKUP(2,1/(SRP!$B$2:$B$7&lt;=E9964)/(SRP!$C$2:$C$7&gt;=E9964),SRP!$D$2:$D$7)*(G9964/100)*(E9964/1000)),
IF(AND(C9964="Wine",D9964="Fortified Wines"),
SUM(LOOKUP(2,1/(SRP!$B$26:$B$29&lt;=E9964)/(SRP!$C$26:$C$29&gt;=E9964),SRP!$D$26:$D$29)*(G9964/100)*(E9964/1000)),
IF(C9964="Wine",
SUM(LOOKUP(2,1/(SRP!$B$21:$B$25&lt;=E9964)/(SRP!$C$21:$C$25&gt;=E9964),SRP!$D$21:$D$25)*(G9964/100)*(E9964/1000)),
IF(AND(C9964="Ready to Drink",D9964="RTD-One Pour Cocktail&gt;7%&lt;=14.5"),
SUM(LOOKUP(2,1/(SRP!$B$16:$B$20&lt;=E9964)/(SRP!$C$16:$C$20&gt;=E9964),SRP!$D$16:$D$20)*(G9964/100)*(E9964/1000)),
IF(C9964="Ready to Drink",
SUM(LOOKUP(2,1/(SRP!$B$11:$B$15&lt;=E9964)/(SRP!$C$11:$C$15&gt;=E9964),SRP!$D$11:$D$15)*(G9964/100)*(E9964/1000)),
0)))))),2)</f>
        <v>0</v>
      </c>
      <c r="L9964" s="173" t="str">
        <f t="shared" si="155"/>
        <v/>
      </c>
      <c r="M9964" s="154" t="e">
        <f>VLOOKUP(L9964,'Slope %'!C:D,2,0)</f>
        <v>#N/A</v>
      </c>
    </row>
    <row r="9965" spans="11:13" x14ac:dyDescent="0.25">
      <c r="K9965" s="154" cm="1">
        <f t="array" ref="K9965">ROUND(
IF(C9965="Beer",
SUM(LOOKUP(2,1/(SRP!$B$8:$B$10&lt;=E9965)/(SRP!$C$8:$C$10&gt;=E9965),SRP!$D$8:$D$10)*(G9965/100)*(E9965/1000)),
IF(C9965="Spirits",
SUM(LOOKUP(2,1/(SRP!$B$2:$B$7&lt;=E9965)/(SRP!$C$2:$C$7&gt;=E9965),SRP!$D$2:$D$7)*(G9965/100)*(E9965/1000)),
IF(AND(C9965="Wine",D9965="Fortified Wines"),
SUM(LOOKUP(2,1/(SRP!$B$26:$B$29&lt;=E9965)/(SRP!$C$26:$C$29&gt;=E9965),SRP!$D$26:$D$29)*(G9965/100)*(E9965/1000)),
IF(C9965="Wine",
SUM(LOOKUP(2,1/(SRP!$B$21:$B$25&lt;=E9965)/(SRP!$C$21:$C$25&gt;=E9965),SRP!$D$21:$D$25)*(G9965/100)*(E9965/1000)),
IF(AND(C9965="Ready to Drink",D9965="RTD-One Pour Cocktail&gt;7%&lt;=14.5"),
SUM(LOOKUP(2,1/(SRP!$B$16:$B$20&lt;=E9965)/(SRP!$C$16:$C$20&gt;=E9965),SRP!$D$16:$D$20)*(G9965/100)*(E9965/1000)),
IF(C9965="Ready to Drink",
SUM(LOOKUP(2,1/(SRP!$B$11:$B$15&lt;=E9965)/(SRP!$C$11:$C$15&gt;=E9965),SRP!$D$11:$D$15)*(G9965/100)*(E9965/1000)),
0)))))),2)</f>
        <v>0</v>
      </c>
      <c r="L9965" s="173" t="str">
        <f t="shared" si="155"/>
        <v/>
      </c>
      <c r="M9965" s="154" t="e">
        <f>VLOOKUP(L9965,'Slope %'!C:D,2,0)</f>
        <v>#N/A</v>
      </c>
    </row>
    <row r="9966" spans="11:13" x14ac:dyDescent="0.25">
      <c r="K9966" s="154" cm="1">
        <f t="array" ref="K9966">ROUND(
IF(C9966="Beer",
SUM(LOOKUP(2,1/(SRP!$B$8:$B$10&lt;=E9966)/(SRP!$C$8:$C$10&gt;=E9966),SRP!$D$8:$D$10)*(G9966/100)*(E9966/1000)),
IF(C9966="Spirits",
SUM(LOOKUP(2,1/(SRP!$B$2:$B$7&lt;=E9966)/(SRP!$C$2:$C$7&gt;=E9966),SRP!$D$2:$D$7)*(G9966/100)*(E9966/1000)),
IF(AND(C9966="Wine",D9966="Fortified Wines"),
SUM(LOOKUP(2,1/(SRP!$B$26:$B$29&lt;=E9966)/(SRP!$C$26:$C$29&gt;=E9966),SRP!$D$26:$D$29)*(G9966/100)*(E9966/1000)),
IF(C9966="Wine",
SUM(LOOKUP(2,1/(SRP!$B$21:$B$25&lt;=E9966)/(SRP!$C$21:$C$25&gt;=E9966),SRP!$D$21:$D$25)*(G9966/100)*(E9966/1000)),
IF(AND(C9966="Ready to Drink",D9966="RTD-One Pour Cocktail&gt;7%&lt;=14.5"),
SUM(LOOKUP(2,1/(SRP!$B$16:$B$20&lt;=E9966)/(SRP!$C$16:$C$20&gt;=E9966),SRP!$D$16:$D$20)*(G9966/100)*(E9966/1000)),
IF(C9966="Ready to Drink",
SUM(LOOKUP(2,1/(SRP!$B$11:$B$15&lt;=E9966)/(SRP!$C$11:$C$15&gt;=E9966),SRP!$D$11:$D$15)*(G9966/100)*(E9966/1000)),
0)))))),2)</f>
        <v>0</v>
      </c>
      <c r="L9966" s="173" t="str">
        <f t="shared" si="155"/>
        <v/>
      </c>
      <c r="M9966" s="154" t="e">
        <f>VLOOKUP(L9966,'Slope %'!C:D,2,0)</f>
        <v>#N/A</v>
      </c>
    </row>
    <row r="9967" spans="11:13" x14ac:dyDescent="0.25">
      <c r="K9967" s="154" cm="1">
        <f t="array" ref="K9967">ROUND(
IF(C9967="Beer",
SUM(LOOKUP(2,1/(SRP!$B$8:$B$10&lt;=E9967)/(SRP!$C$8:$C$10&gt;=E9967),SRP!$D$8:$D$10)*(G9967/100)*(E9967/1000)),
IF(C9967="Spirits",
SUM(LOOKUP(2,1/(SRP!$B$2:$B$7&lt;=E9967)/(SRP!$C$2:$C$7&gt;=E9967),SRP!$D$2:$D$7)*(G9967/100)*(E9967/1000)),
IF(AND(C9967="Wine",D9967="Fortified Wines"),
SUM(LOOKUP(2,1/(SRP!$B$26:$B$29&lt;=E9967)/(SRP!$C$26:$C$29&gt;=E9967),SRP!$D$26:$D$29)*(G9967/100)*(E9967/1000)),
IF(C9967="Wine",
SUM(LOOKUP(2,1/(SRP!$B$21:$B$25&lt;=E9967)/(SRP!$C$21:$C$25&gt;=E9967),SRP!$D$21:$D$25)*(G9967/100)*(E9967/1000)),
IF(AND(C9967="Ready to Drink",D9967="RTD-One Pour Cocktail&gt;7%&lt;=14.5"),
SUM(LOOKUP(2,1/(SRP!$B$16:$B$20&lt;=E9967)/(SRP!$C$16:$C$20&gt;=E9967),SRP!$D$16:$D$20)*(G9967/100)*(E9967/1000)),
IF(C9967="Ready to Drink",
SUM(LOOKUP(2,1/(SRP!$B$11:$B$15&lt;=E9967)/(SRP!$C$11:$C$15&gt;=E9967),SRP!$D$11:$D$15)*(G9967/100)*(E9967/1000)),
0)))))),2)</f>
        <v>0</v>
      </c>
      <c r="L9967" s="173" t="str">
        <f t="shared" si="155"/>
        <v/>
      </c>
      <c r="M9967" s="154" t="e">
        <f>VLOOKUP(L9967,'Slope %'!C:D,2,0)</f>
        <v>#N/A</v>
      </c>
    </row>
    <row r="9968" spans="11:13" x14ac:dyDescent="0.25">
      <c r="K9968" s="154" cm="1">
        <f t="array" ref="K9968">ROUND(
IF(C9968="Beer",
SUM(LOOKUP(2,1/(SRP!$B$8:$B$10&lt;=E9968)/(SRP!$C$8:$C$10&gt;=E9968),SRP!$D$8:$D$10)*(G9968/100)*(E9968/1000)),
IF(C9968="Spirits",
SUM(LOOKUP(2,1/(SRP!$B$2:$B$7&lt;=E9968)/(SRP!$C$2:$C$7&gt;=E9968),SRP!$D$2:$D$7)*(G9968/100)*(E9968/1000)),
IF(AND(C9968="Wine",D9968="Fortified Wines"),
SUM(LOOKUP(2,1/(SRP!$B$26:$B$29&lt;=E9968)/(SRP!$C$26:$C$29&gt;=E9968),SRP!$D$26:$D$29)*(G9968/100)*(E9968/1000)),
IF(C9968="Wine",
SUM(LOOKUP(2,1/(SRP!$B$21:$B$25&lt;=E9968)/(SRP!$C$21:$C$25&gt;=E9968),SRP!$D$21:$D$25)*(G9968/100)*(E9968/1000)),
IF(AND(C9968="Ready to Drink",D9968="RTD-One Pour Cocktail&gt;7%&lt;=14.5"),
SUM(LOOKUP(2,1/(SRP!$B$16:$B$20&lt;=E9968)/(SRP!$C$16:$C$20&gt;=E9968),SRP!$D$16:$D$20)*(G9968/100)*(E9968/1000)),
IF(C9968="Ready to Drink",
SUM(LOOKUP(2,1/(SRP!$B$11:$B$15&lt;=E9968)/(SRP!$C$11:$C$15&gt;=E9968),SRP!$D$11:$D$15)*(G9968/100)*(E9968/1000)),
0)))))),2)</f>
        <v>0</v>
      </c>
      <c r="L9968" s="173" t="str">
        <f t="shared" si="155"/>
        <v/>
      </c>
      <c r="M9968" s="154" t="e">
        <f>VLOOKUP(L9968,'Slope %'!C:D,2,0)</f>
        <v>#N/A</v>
      </c>
    </row>
    <row r="9969" spans="11:13" x14ac:dyDescent="0.25">
      <c r="K9969" s="154" cm="1">
        <f t="array" ref="K9969">ROUND(
IF(C9969="Beer",
SUM(LOOKUP(2,1/(SRP!$B$8:$B$10&lt;=E9969)/(SRP!$C$8:$C$10&gt;=E9969),SRP!$D$8:$D$10)*(G9969/100)*(E9969/1000)),
IF(C9969="Spirits",
SUM(LOOKUP(2,1/(SRP!$B$2:$B$7&lt;=E9969)/(SRP!$C$2:$C$7&gt;=E9969),SRP!$D$2:$D$7)*(G9969/100)*(E9969/1000)),
IF(AND(C9969="Wine",D9969="Fortified Wines"),
SUM(LOOKUP(2,1/(SRP!$B$26:$B$29&lt;=E9969)/(SRP!$C$26:$C$29&gt;=E9969),SRP!$D$26:$D$29)*(G9969/100)*(E9969/1000)),
IF(C9969="Wine",
SUM(LOOKUP(2,1/(SRP!$B$21:$B$25&lt;=E9969)/(SRP!$C$21:$C$25&gt;=E9969),SRP!$D$21:$D$25)*(G9969/100)*(E9969/1000)),
IF(AND(C9969="Ready to Drink",D9969="RTD-One Pour Cocktail&gt;7%&lt;=14.5"),
SUM(LOOKUP(2,1/(SRP!$B$16:$B$20&lt;=E9969)/(SRP!$C$16:$C$20&gt;=E9969),SRP!$D$16:$D$20)*(G9969/100)*(E9969/1000)),
IF(C9969="Ready to Drink",
SUM(LOOKUP(2,1/(SRP!$B$11:$B$15&lt;=E9969)/(SRP!$C$11:$C$15&gt;=E9969),SRP!$D$11:$D$15)*(G9969/100)*(E9969/1000)),
0)))))),2)</f>
        <v>0</v>
      </c>
      <c r="L9969" s="173" t="str">
        <f t="shared" si="155"/>
        <v/>
      </c>
      <c r="M9969" s="154" t="e">
        <f>VLOOKUP(L9969,'Slope %'!C:D,2,0)</f>
        <v>#N/A</v>
      </c>
    </row>
    <row r="9970" spans="11:13" x14ac:dyDescent="0.25">
      <c r="K9970" s="154" cm="1">
        <f t="array" ref="K9970">ROUND(
IF(C9970="Beer",
SUM(LOOKUP(2,1/(SRP!$B$8:$B$10&lt;=E9970)/(SRP!$C$8:$C$10&gt;=E9970),SRP!$D$8:$D$10)*(G9970/100)*(E9970/1000)),
IF(C9970="Spirits",
SUM(LOOKUP(2,1/(SRP!$B$2:$B$7&lt;=E9970)/(SRP!$C$2:$C$7&gt;=E9970),SRP!$D$2:$D$7)*(G9970/100)*(E9970/1000)),
IF(AND(C9970="Wine",D9970="Fortified Wines"),
SUM(LOOKUP(2,1/(SRP!$B$26:$B$29&lt;=E9970)/(SRP!$C$26:$C$29&gt;=E9970),SRP!$D$26:$D$29)*(G9970/100)*(E9970/1000)),
IF(C9970="Wine",
SUM(LOOKUP(2,1/(SRP!$B$21:$B$25&lt;=E9970)/(SRP!$C$21:$C$25&gt;=E9970),SRP!$D$21:$D$25)*(G9970/100)*(E9970/1000)),
IF(AND(C9970="Ready to Drink",D9970="RTD-One Pour Cocktail&gt;7%&lt;=14.5"),
SUM(LOOKUP(2,1/(SRP!$B$16:$B$20&lt;=E9970)/(SRP!$C$16:$C$20&gt;=E9970),SRP!$D$16:$D$20)*(G9970/100)*(E9970/1000)),
IF(C9970="Ready to Drink",
SUM(LOOKUP(2,1/(SRP!$B$11:$B$15&lt;=E9970)/(SRP!$C$11:$C$15&gt;=E9970),SRP!$D$11:$D$15)*(G9970/100)*(E9970/1000)),
0)))))),2)</f>
        <v>0</v>
      </c>
      <c r="L9970" s="173" t="str">
        <f t="shared" si="155"/>
        <v/>
      </c>
      <c r="M9970" s="154" t="e">
        <f>VLOOKUP(L9970,'Slope %'!C:D,2,0)</f>
        <v>#N/A</v>
      </c>
    </row>
    <row r="9971" spans="11:13" x14ac:dyDescent="0.25">
      <c r="K9971" s="154" cm="1">
        <f t="array" ref="K9971">ROUND(
IF(C9971="Beer",
SUM(LOOKUP(2,1/(SRP!$B$8:$B$10&lt;=E9971)/(SRP!$C$8:$C$10&gt;=E9971),SRP!$D$8:$D$10)*(G9971/100)*(E9971/1000)),
IF(C9971="Spirits",
SUM(LOOKUP(2,1/(SRP!$B$2:$B$7&lt;=E9971)/(SRP!$C$2:$C$7&gt;=E9971),SRP!$D$2:$D$7)*(G9971/100)*(E9971/1000)),
IF(AND(C9971="Wine",D9971="Fortified Wines"),
SUM(LOOKUP(2,1/(SRP!$B$26:$B$29&lt;=E9971)/(SRP!$C$26:$C$29&gt;=E9971),SRP!$D$26:$D$29)*(G9971/100)*(E9971/1000)),
IF(C9971="Wine",
SUM(LOOKUP(2,1/(SRP!$B$21:$B$25&lt;=E9971)/(SRP!$C$21:$C$25&gt;=E9971),SRP!$D$21:$D$25)*(G9971/100)*(E9971/1000)),
IF(AND(C9971="Ready to Drink",D9971="RTD-One Pour Cocktail&gt;7%&lt;=14.5"),
SUM(LOOKUP(2,1/(SRP!$B$16:$B$20&lt;=E9971)/(SRP!$C$16:$C$20&gt;=E9971),SRP!$D$16:$D$20)*(G9971/100)*(E9971/1000)),
IF(C9971="Ready to Drink",
SUM(LOOKUP(2,1/(SRP!$B$11:$B$15&lt;=E9971)/(SRP!$C$11:$C$15&gt;=E9971),SRP!$D$11:$D$15)*(G9971/100)*(E9971/1000)),
0)))))),2)</f>
        <v>0</v>
      </c>
      <c r="L9971" s="173" t="str">
        <f t="shared" si="155"/>
        <v/>
      </c>
      <c r="M9971" s="154" t="e">
        <f>VLOOKUP(L9971,'Slope %'!C:D,2,0)</f>
        <v>#N/A</v>
      </c>
    </row>
    <row r="9972" spans="11:13" x14ac:dyDescent="0.25">
      <c r="K9972" s="154" cm="1">
        <f t="array" ref="K9972">ROUND(
IF(C9972="Beer",
SUM(LOOKUP(2,1/(SRP!$B$8:$B$10&lt;=E9972)/(SRP!$C$8:$C$10&gt;=E9972),SRP!$D$8:$D$10)*(G9972/100)*(E9972/1000)),
IF(C9972="Spirits",
SUM(LOOKUP(2,1/(SRP!$B$2:$B$7&lt;=E9972)/(SRP!$C$2:$C$7&gt;=E9972),SRP!$D$2:$D$7)*(G9972/100)*(E9972/1000)),
IF(AND(C9972="Wine",D9972="Fortified Wines"),
SUM(LOOKUP(2,1/(SRP!$B$26:$B$29&lt;=E9972)/(SRP!$C$26:$C$29&gt;=E9972),SRP!$D$26:$D$29)*(G9972/100)*(E9972/1000)),
IF(C9972="Wine",
SUM(LOOKUP(2,1/(SRP!$B$21:$B$25&lt;=E9972)/(SRP!$C$21:$C$25&gt;=E9972),SRP!$D$21:$D$25)*(G9972/100)*(E9972/1000)),
IF(AND(C9972="Ready to Drink",D9972="RTD-One Pour Cocktail&gt;7%&lt;=14.5"),
SUM(LOOKUP(2,1/(SRP!$B$16:$B$20&lt;=E9972)/(SRP!$C$16:$C$20&gt;=E9972),SRP!$D$16:$D$20)*(G9972/100)*(E9972/1000)),
IF(C9972="Ready to Drink",
SUM(LOOKUP(2,1/(SRP!$B$11:$B$15&lt;=E9972)/(SRP!$C$11:$C$15&gt;=E9972),SRP!$D$11:$D$15)*(G9972/100)*(E9972/1000)),
0)))))),2)</f>
        <v>0</v>
      </c>
      <c r="L9972" s="173" t="str">
        <f t="shared" si="155"/>
        <v/>
      </c>
      <c r="M9972" s="154" t="e">
        <f>VLOOKUP(L9972,'Slope %'!C:D,2,0)</f>
        <v>#N/A</v>
      </c>
    </row>
    <row r="9973" spans="11:13" x14ac:dyDescent="0.25">
      <c r="K9973" s="154" cm="1">
        <f t="array" ref="K9973">ROUND(
IF(C9973="Beer",
SUM(LOOKUP(2,1/(SRP!$B$8:$B$10&lt;=E9973)/(SRP!$C$8:$C$10&gt;=E9973),SRP!$D$8:$D$10)*(G9973/100)*(E9973/1000)),
IF(C9973="Spirits",
SUM(LOOKUP(2,1/(SRP!$B$2:$B$7&lt;=E9973)/(SRP!$C$2:$C$7&gt;=E9973),SRP!$D$2:$D$7)*(G9973/100)*(E9973/1000)),
IF(AND(C9973="Wine",D9973="Fortified Wines"),
SUM(LOOKUP(2,1/(SRP!$B$26:$B$29&lt;=E9973)/(SRP!$C$26:$C$29&gt;=E9973),SRP!$D$26:$D$29)*(G9973/100)*(E9973/1000)),
IF(C9973="Wine",
SUM(LOOKUP(2,1/(SRP!$B$21:$B$25&lt;=E9973)/(SRP!$C$21:$C$25&gt;=E9973),SRP!$D$21:$D$25)*(G9973/100)*(E9973/1000)),
IF(AND(C9973="Ready to Drink",D9973="RTD-One Pour Cocktail&gt;7%&lt;=14.5"),
SUM(LOOKUP(2,1/(SRP!$B$16:$B$20&lt;=E9973)/(SRP!$C$16:$C$20&gt;=E9973),SRP!$D$16:$D$20)*(G9973/100)*(E9973/1000)),
IF(C9973="Ready to Drink",
SUM(LOOKUP(2,1/(SRP!$B$11:$B$15&lt;=E9973)/(SRP!$C$11:$C$15&gt;=E9973),SRP!$D$11:$D$15)*(G9973/100)*(E9973/1000)),
0)))))),2)</f>
        <v>0</v>
      </c>
      <c r="L9973" s="173" t="str">
        <f t="shared" si="155"/>
        <v/>
      </c>
      <c r="M9973" s="154" t="e">
        <f>VLOOKUP(L9973,'Slope %'!C:D,2,0)</f>
        <v>#N/A</v>
      </c>
    </row>
    <row r="9974" spans="11:13" x14ac:dyDescent="0.25">
      <c r="K9974" s="154" cm="1">
        <f t="array" ref="K9974">ROUND(
IF(C9974="Beer",
SUM(LOOKUP(2,1/(SRP!$B$8:$B$10&lt;=E9974)/(SRP!$C$8:$C$10&gt;=E9974),SRP!$D$8:$D$10)*(G9974/100)*(E9974/1000)),
IF(C9974="Spirits",
SUM(LOOKUP(2,1/(SRP!$B$2:$B$7&lt;=E9974)/(SRP!$C$2:$C$7&gt;=E9974),SRP!$D$2:$D$7)*(G9974/100)*(E9974/1000)),
IF(AND(C9974="Wine",D9974="Fortified Wines"),
SUM(LOOKUP(2,1/(SRP!$B$26:$B$29&lt;=E9974)/(SRP!$C$26:$C$29&gt;=E9974),SRP!$D$26:$D$29)*(G9974/100)*(E9974/1000)),
IF(C9974="Wine",
SUM(LOOKUP(2,1/(SRP!$B$21:$B$25&lt;=E9974)/(SRP!$C$21:$C$25&gt;=E9974),SRP!$D$21:$D$25)*(G9974/100)*(E9974/1000)),
IF(AND(C9974="Ready to Drink",D9974="RTD-One Pour Cocktail&gt;7%&lt;=14.5"),
SUM(LOOKUP(2,1/(SRP!$B$16:$B$20&lt;=E9974)/(SRP!$C$16:$C$20&gt;=E9974),SRP!$D$16:$D$20)*(G9974/100)*(E9974/1000)),
IF(C9974="Ready to Drink",
SUM(LOOKUP(2,1/(SRP!$B$11:$B$15&lt;=E9974)/(SRP!$C$11:$C$15&gt;=E9974),SRP!$D$11:$D$15)*(G9974/100)*(E9974/1000)),
0)))))),2)</f>
        <v>0</v>
      </c>
      <c r="L9974" s="173" t="str">
        <f t="shared" si="155"/>
        <v/>
      </c>
      <c r="M9974" s="154" t="e">
        <f>VLOOKUP(L9974,'Slope %'!C:D,2,0)</f>
        <v>#N/A</v>
      </c>
    </row>
    <row r="9975" spans="11:13" x14ac:dyDescent="0.25">
      <c r="K9975" s="154" cm="1">
        <f t="array" ref="K9975">ROUND(
IF(C9975="Beer",
SUM(LOOKUP(2,1/(SRP!$B$8:$B$10&lt;=E9975)/(SRP!$C$8:$C$10&gt;=E9975),SRP!$D$8:$D$10)*(G9975/100)*(E9975/1000)),
IF(C9975="Spirits",
SUM(LOOKUP(2,1/(SRP!$B$2:$B$7&lt;=E9975)/(SRP!$C$2:$C$7&gt;=E9975),SRP!$D$2:$D$7)*(G9975/100)*(E9975/1000)),
IF(AND(C9975="Wine",D9975="Fortified Wines"),
SUM(LOOKUP(2,1/(SRP!$B$26:$B$29&lt;=E9975)/(SRP!$C$26:$C$29&gt;=E9975),SRP!$D$26:$D$29)*(G9975/100)*(E9975/1000)),
IF(C9975="Wine",
SUM(LOOKUP(2,1/(SRP!$B$21:$B$25&lt;=E9975)/(SRP!$C$21:$C$25&gt;=E9975),SRP!$D$21:$D$25)*(G9975/100)*(E9975/1000)),
IF(AND(C9975="Ready to Drink",D9975="RTD-One Pour Cocktail&gt;7%&lt;=14.5"),
SUM(LOOKUP(2,1/(SRP!$B$16:$B$20&lt;=E9975)/(SRP!$C$16:$C$20&gt;=E9975),SRP!$D$16:$D$20)*(G9975/100)*(E9975/1000)),
IF(C9975="Ready to Drink",
SUM(LOOKUP(2,1/(SRP!$B$11:$B$15&lt;=E9975)/(SRP!$C$11:$C$15&gt;=E9975),SRP!$D$11:$D$15)*(G9975/100)*(E9975/1000)),
0)))))),2)</f>
        <v>0</v>
      </c>
      <c r="L9975" s="173" t="str">
        <f t="shared" si="155"/>
        <v/>
      </c>
      <c r="M9975" s="154" t="e">
        <f>VLOOKUP(L9975,'Slope %'!C:D,2,0)</f>
        <v>#N/A</v>
      </c>
    </row>
    <row r="9976" spans="11:13" x14ac:dyDescent="0.25">
      <c r="K9976" s="154" cm="1">
        <f t="array" ref="K9976">ROUND(
IF(C9976="Beer",
SUM(LOOKUP(2,1/(SRP!$B$8:$B$10&lt;=E9976)/(SRP!$C$8:$C$10&gt;=E9976),SRP!$D$8:$D$10)*(G9976/100)*(E9976/1000)),
IF(C9976="Spirits",
SUM(LOOKUP(2,1/(SRP!$B$2:$B$7&lt;=E9976)/(SRP!$C$2:$C$7&gt;=E9976),SRP!$D$2:$D$7)*(G9976/100)*(E9976/1000)),
IF(AND(C9976="Wine",D9976="Fortified Wines"),
SUM(LOOKUP(2,1/(SRP!$B$26:$B$29&lt;=E9976)/(SRP!$C$26:$C$29&gt;=E9976),SRP!$D$26:$D$29)*(G9976/100)*(E9976/1000)),
IF(C9976="Wine",
SUM(LOOKUP(2,1/(SRP!$B$21:$B$25&lt;=E9976)/(SRP!$C$21:$C$25&gt;=E9976),SRP!$D$21:$D$25)*(G9976/100)*(E9976/1000)),
IF(AND(C9976="Ready to Drink",D9976="RTD-One Pour Cocktail&gt;7%&lt;=14.5"),
SUM(LOOKUP(2,1/(SRP!$B$16:$B$20&lt;=E9976)/(SRP!$C$16:$C$20&gt;=E9976),SRP!$D$16:$D$20)*(G9976/100)*(E9976/1000)),
IF(C9976="Ready to Drink",
SUM(LOOKUP(2,1/(SRP!$B$11:$B$15&lt;=E9976)/(SRP!$C$11:$C$15&gt;=E9976),SRP!$D$11:$D$15)*(G9976/100)*(E9976/1000)),
0)))))),2)</f>
        <v>0</v>
      </c>
      <c r="L9976" s="173" t="str">
        <f t="shared" si="155"/>
        <v/>
      </c>
      <c r="M9976" s="154" t="e">
        <f>VLOOKUP(L9976,'Slope %'!C:D,2,0)</f>
        <v>#N/A</v>
      </c>
    </row>
    <row r="9977" spans="11:13" x14ac:dyDescent="0.25">
      <c r="K9977" s="154" cm="1">
        <f t="array" ref="K9977">ROUND(
IF(C9977="Beer",
SUM(LOOKUP(2,1/(SRP!$B$8:$B$10&lt;=E9977)/(SRP!$C$8:$C$10&gt;=E9977),SRP!$D$8:$D$10)*(G9977/100)*(E9977/1000)),
IF(C9977="Spirits",
SUM(LOOKUP(2,1/(SRP!$B$2:$B$7&lt;=E9977)/(SRP!$C$2:$C$7&gt;=E9977),SRP!$D$2:$D$7)*(G9977/100)*(E9977/1000)),
IF(AND(C9977="Wine",D9977="Fortified Wines"),
SUM(LOOKUP(2,1/(SRP!$B$26:$B$29&lt;=E9977)/(SRP!$C$26:$C$29&gt;=E9977),SRP!$D$26:$D$29)*(G9977/100)*(E9977/1000)),
IF(C9977="Wine",
SUM(LOOKUP(2,1/(SRP!$B$21:$B$25&lt;=E9977)/(SRP!$C$21:$C$25&gt;=E9977),SRP!$D$21:$D$25)*(G9977/100)*(E9977/1000)),
IF(AND(C9977="Ready to Drink",D9977="RTD-One Pour Cocktail&gt;7%&lt;=14.5"),
SUM(LOOKUP(2,1/(SRP!$B$16:$B$20&lt;=E9977)/(SRP!$C$16:$C$20&gt;=E9977),SRP!$D$16:$D$20)*(G9977/100)*(E9977/1000)),
IF(C9977="Ready to Drink",
SUM(LOOKUP(2,1/(SRP!$B$11:$B$15&lt;=E9977)/(SRP!$C$11:$C$15&gt;=E9977),SRP!$D$11:$D$15)*(G9977/100)*(E9977/1000)),
0)))))),2)</f>
        <v>0</v>
      </c>
      <c r="L9977" s="173" t="str">
        <f t="shared" si="155"/>
        <v/>
      </c>
      <c r="M9977" s="154" t="e">
        <f>VLOOKUP(L9977,'Slope %'!C:D,2,0)</f>
        <v>#N/A</v>
      </c>
    </row>
    <row r="9978" spans="11:13" x14ac:dyDescent="0.25">
      <c r="K9978" s="154" cm="1">
        <f t="array" ref="K9978">ROUND(
IF(C9978="Beer",
SUM(LOOKUP(2,1/(SRP!$B$8:$B$10&lt;=E9978)/(SRP!$C$8:$C$10&gt;=E9978),SRP!$D$8:$D$10)*(G9978/100)*(E9978/1000)),
IF(C9978="Spirits",
SUM(LOOKUP(2,1/(SRP!$B$2:$B$7&lt;=E9978)/(SRP!$C$2:$C$7&gt;=E9978),SRP!$D$2:$D$7)*(G9978/100)*(E9978/1000)),
IF(AND(C9978="Wine",D9978="Fortified Wines"),
SUM(LOOKUP(2,1/(SRP!$B$26:$B$29&lt;=E9978)/(SRP!$C$26:$C$29&gt;=E9978),SRP!$D$26:$D$29)*(G9978/100)*(E9978/1000)),
IF(C9978="Wine",
SUM(LOOKUP(2,1/(SRP!$B$21:$B$25&lt;=E9978)/(SRP!$C$21:$C$25&gt;=E9978),SRP!$D$21:$D$25)*(G9978/100)*(E9978/1000)),
IF(AND(C9978="Ready to Drink",D9978="RTD-One Pour Cocktail&gt;7%&lt;=14.5"),
SUM(LOOKUP(2,1/(SRP!$B$16:$B$20&lt;=E9978)/(SRP!$C$16:$C$20&gt;=E9978),SRP!$D$16:$D$20)*(G9978/100)*(E9978/1000)),
IF(C9978="Ready to Drink",
SUM(LOOKUP(2,1/(SRP!$B$11:$B$15&lt;=E9978)/(SRP!$C$11:$C$15&gt;=E9978),SRP!$D$11:$D$15)*(G9978/100)*(E9978/1000)),
0)))))),2)</f>
        <v>0</v>
      </c>
      <c r="L9978" s="173" t="str">
        <f t="shared" si="155"/>
        <v/>
      </c>
      <c r="M9978" s="154" t="e">
        <f>VLOOKUP(L9978,'Slope %'!C:D,2,0)</f>
        <v>#N/A</v>
      </c>
    </row>
    <row r="9979" spans="11:13" x14ac:dyDescent="0.25">
      <c r="K9979" s="154" cm="1">
        <f t="array" ref="K9979">ROUND(
IF(C9979="Beer",
SUM(LOOKUP(2,1/(SRP!$B$8:$B$10&lt;=E9979)/(SRP!$C$8:$C$10&gt;=E9979),SRP!$D$8:$D$10)*(G9979/100)*(E9979/1000)),
IF(C9979="Spirits",
SUM(LOOKUP(2,1/(SRP!$B$2:$B$7&lt;=E9979)/(SRP!$C$2:$C$7&gt;=E9979),SRP!$D$2:$D$7)*(G9979/100)*(E9979/1000)),
IF(AND(C9979="Wine",D9979="Fortified Wines"),
SUM(LOOKUP(2,1/(SRP!$B$26:$B$29&lt;=E9979)/(SRP!$C$26:$C$29&gt;=E9979),SRP!$D$26:$D$29)*(G9979/100)*(E9979/1000)),
IF(C9979="Wine",
SUM(LOOKUP(2,1/(SRP!$B$21:$B$25&lt;=E9979)/(SRP!$C$21:$C$25&gt;=E9979),SRP!$D$21:$D$25)*(G9979/100)*(E9979/1000)),
IF(AND(C9979="Ready to Drink",D9979="RTD-One Pour Cocktail&gt;7%&lt;=14.5"),
SUM(LOOKUP(2,1/(SRP!$B$16:$B$20&lt;=E9979)/(SRP!$C$16:$C$20&gt;=E9979),SRP!$D$16:$D$20)*(G9979/100)*(E9979/1000)),
IF(C9979="Ready to Drink",
SUM(LOOKUP(2,1/(SRP!$B$11:$B$15&lt;=E9979)/(SRP!$C$11:$C$15&gt;=E9979),SRP!$D$11:$D$15)*(G9979/100)*(E9979/1000)),
0)))))),2)</f>
        <v>0</v>
      </c>
      <c r="L9979" s="173" t="str">
        <f t="shared" si="155"/>
        <v/>
      </c>
      <c r="M9979" s="154" t="e">
        <f>VLOOKUP(L9979,'Slope %'!C:D,2,0)</f>
        <v>#N/A</v>
      </c>
    </row>
    <row r="9980" spans="11:13" x14ac:dyDescent="0.25">
      <c r="K9980" s="154" cm="1">
        <f t="array" ref="K9980">ROUND(
IF(C9980="Beer",
SUM(LOOKUP(2,1/(SRP!$B$8:$B$10&lt;=E9980)/(SRP!$C$8:$C$10&gt;=E9980),SRP!$D$8:$D$10)*(G9980/100)*(E9980/1000)),
IF(C9980="Spirits",
SUM(LOOKUP(2,1/(SRP!$B$2:$B$7&lt;=E9980)/(SRP!$C$2:$C$7&gt;=E9980),SRP!$D$2:$D$7)*(G9980/100)*(E9980/1000)),
IF(AND(C9980="Wine",D9980="Fortified Wines"),
SUM(LOOKUP(2,1/(SRP!$B$26:$B$29&lt;=E9980)/(SRP!$C$26:$C$29&gt;=E9980),SRP!$D$26:$D$29)*(G9980/100)*(E9980/1000)),
IF(C9980="Wine",
SUM(LOOKUP(2,1/(SRP!$B$21:$B$25&lt;=E9980)/(SRP!$C$21:$C$25&gt;=E9980),SRP!$D$21:$D$25)*(G9980/100)*(E9980/1000)),
IF(AND(C9980="Ready to Drink",D9980="RTD-One Pour Cocktail&gt;7%&lt;=14.5"),
SUM(LOOKUP(2,1/(SRP!$B$16:$B$20&lt;=E9980)/(SRP!$C$16:$C$20&gt;=E9980),SRP!$D$16:$D$20)*(G9980/100)*(E9980/1000)),
IF(C9980="Ready to Drink",
SUM(LOOKUP(2,1/(SRP!$B$11:$B$15&lt;=E9980)/(SRP!$C$11:$C$15&gt;=E9980),SRP!$D$11:$D$15)*(G9980/100)*(E9980/1000)),
0)))))),2)</f>
        <v>0</v>
      </c>
      <c r="L9980" s="173" t="str">
        <f t="shared" si="155"/>
        <v/>
      </c>
      <c r="M9980" s="154" t="e">
        <f>VLOOKUP(L9980,'Slope %'!C:D,2,0)</f>
        <v>#N/A</v>
      </c>
    </row>
    <row r="9981" spans="11:13" x14ac:dyDescent="0.25">
      <c r="K9981" s="154" cm="1">
        <f t="array" ref="K9981">ROUND(
IF(C9981="Beer",
SUM(LOOKUP(2,1/(SRP!$B$8:$B$10&lt;=E9981)/(SRP!$C$8:$C$10&gt;=E9981),SRP!$D$8:$D$10)*(G9981/100)*(E9981/1000)),
IF(C9981="Spirits",
SUM(LOOKUP(2,1/(SRP!$B$2:$B$7&lt;=E9981)/(SRP!$C$2:$C$7&gt;=E9981),SRP!$D$2:$D$7)*(G9981/100)*(E9981/1000)),
IF(AND(C9981="Wine",D9981="Fortified Wines"),
SUM(LOOKUP(2,1/(SRP!$B$26:$B$29&lt;=E9981)/(SRP!$C$26:$C$29&gt;=E9981),SRP!$D$26:$D$29)*(G9981/100)*(E9981/1000)),
IF(C9981="Wine",
SUM(LOOKUP(2,1/(SRP!$B$21:$B$25&lt;=E9981)/(SRP!$C$21:$C$25&gt;=E9981),SRP!$D$21:$D$25)*(G9981/100)*(E9981/1000)),
IF(AND(C9981="Ready to Drink",D9981="RTD-One Pour Cocktail&gt;7%&lt;=14.5"),
SUM(LOOKUP(2,1/(SRP!$B$16:$B$20&lt;=E9981)/(SRP!$C$16:$C$20&gt;=E9981),SRP!$D$16:$D$20)*(G9981/100)*(E9981/1000)),
IF(C9981="Ready to Drink",
SUM(LOOKUP(2,1/(SRP!$B$11:$B$15&lt;=E9981)/(SRP!$C$11:$C$15&gt;=E9981),SRP!$D$11:$D$15)*(G9981/100)*(E9981/1000)),
0)))))),2)</f>
        <v>0</v>
      </c>
      <c r="L9981" s="173" t="str">
        <f t="shared" si="155"/>
        <v/>
      </c>
      <c r="M9981" s="154" t="e">
        <f>VLOOKUP(L9981,'Slope %'!C:D,2,0)</f>
        <v>#N/A</v>
      </c>
    </row>
    <row r="9982" spans="11:13" x14ac:dyDescent="0.25">
      <c r="K9982" s="154" cm="1">
        <f t="array" ref="K9982">ROUND(
IF(C9982="Beer",
SUM(LOOKUP(2,1/(SRP!$B$8:$B$10&lt;=E9982)/(SRP!$C$8:$C$10&gt;=E9982),SRP!$D$8:$D$10)*(G9982/100)*(E9982/1000)),
IF(C9982="Spirits",
SUM(LOOKUP(2,1/(SRP!$B$2:$B$7&lt;=E9982)/(SRP!$C$2:$C$7&gt;=E9982),SRP!$D$2:$D$7)*(G9982/100)*(E9982/1000)),
IF(AND(C9982="Wine",D9982="Fortified Wines"),
SUM(LOOKUP(2,1/(SRP!$B$26:$B$29&lt;=E9982)/(SRP!$C$26:$C$29&gt;=E9982),SRP!$D$26:$D$29)*(G9982/100)*(E9982/1000)),
IF(C9982="Wine",
SUM(LOOKUP(2,1/(SRP!$B$21:$B$25&lt;=E9982)/(SRP!$C$21:$C$25&gt;=E9982),SRP!$D$21:$D$25)*(G9982/100)*(E9982/1000)),
IF(AND(C9982="Ready to Drink",D9982="RTD-One Pour Cocktail&gt;7%&lt;=14.5"),
SUM(LOOKUP(2,1/(SRP!$B$16:$B$20&lt;=E9982)/(SRP!$C$16:$C$20&gt;=E9982),SRP!$D$16:$D$20)*(G9982/100)*(E9982/1000)),
IF(C9982="Ready to Drink",
SUM(LOOKUP(2,1/(SRP!$B$11:$B$15&lt;=E9982)/(SRP!$C$11:$C$15&gt;=E9982),SRP!$D$11:$D$15)*(G9982/100)*(E9982/1000)),
0)))))),2)</f>
        <v>0</v>
      </c>
      <c r="L9982" s="173" t="str">
        <f t="shared" si="155"/>
        <v/>
      </c>
      <c r="M9982" s="154" t="e">
        <f>VLOOKUP(L9982,'Slope %'!C:D,2,0)</f>
        <v>#N/A</v>
      </c>
    </row>
    <row r="9983" spans="11:13" x14ac:dyDescent="0.25">
      <c r="K9983" s="154" cm="1">
        <f t="array" ref="K9983">ROUND(
IF(C9983="Beer",
SUM(LOOKUP(2,1/(SRP!$B$8:$B$10&lt;=E9983)/(SRP!$C$8:$C$10&gt;=E9983),SRP!$D$8:$D$10)*(G9983/100)*(E9983/1000)),
IF(C9983="Spirits",
SUM(LOOKUP(2,1/(SRP!$B$2:$B$7&lt;=E9983)/(SRP!$C$2:$C$7&gt;=E9983),SRP!$D$2:$D$7)*(G9983/100)*(E9983/1000)),
IF(AND(C9983="Wine",D9983="Fortified Wines"),
SUM(LOOKUP(2,1/(SRP!$B$26:$B$29&lt;=E9983)/(SRP!$C$26:$C$29&gt;=E9983),SRP!$D$26:$D$29)*(G9983/100)*(E9983/1000)),
IF(C9983="Wine",
SUM(LOOKUP(2,1/(SRP!$B$21:$B$25&lt;=E9983)/(SRP!$C$21:$C$25&gt;=E9983),SRP!$D$21:$D$25)*(G9983/100)*(E9983/1000)),
IF(AND(C9983="Ready to Drink",D9983="RTD-One Pour Cocktail&gt;7%&lt;=14.5"),
SUM(LOOKUP(2,1/(SRP!$B$16:$B$20&lt;=E9983)/(SRP!$C$16:$C$20&gt;=E9983),SRP!$D$16:$D$20)*(G9983/100)*(E9983/1000)),
IF(C9983="Ready to Drink",
SUM(LOOKUP(2,1/(SRP!$B$11:$B$15&lt;=E9983)/(SRP!$C$11:$C$15&gt;=E9983),SRP!$D$11:$D$15)*(G9983/100)*(E9983/1000)),
0)))))),2)</f>
        <v>0</v>
      </c>
      <c r="L9983" s="173" t="str">
        <f t="shared" si="155"/>
        <v/>
      </c>
      <c r="M9983" s="154" t="e">
        <f>VLOOKUP(L9983,'Slope %'!C:D,2,0)</f>
        <v>#N/A</v>
      </c>
    </row>
    <row r="9984" spans="11:13" x14ac:dyDescent="0.25">
      <c r="K9984" s="154" cm="1">
        <f t="array" ref="K9984">ROUND(
IF(C9984="Beer",
SUM(LOOKUP(2,1/(SRP!$B$8:$B$10&lt;=E9984)/(SRP!$C$8:$C$10&gt;=E9984),SRP!$D$8:$D$10)*(G9984/100)*(E9984/1000)),
IF(C9984="Spirits",
SUM(LOOKUP(2,1/(SRP!$B$2:$B$7&lt;=E9984)/(SRP!$C$2:$C$7&gt;=E9984),SRP!$D$2:$D$7)*(G9984/100)*(E9984/1000)),
IF(AND(C9984="Wine",D9984="Fortified Wines"),
SUM(LOOKUP(2,1/(SRP!$B$26:$B$29&lt;=E9984)/(SRP!$C$26:$C$29&gt;=E9984),SRP!$D$26:$D$29)*(G9984/100)*(E9984/1000)),
IF(C9984="Wine",
SUM(LOOKUP(2,1/(SRP!$B$21:$B$25&lt;=E9984)/(SRP!$C$21:$C$25&gt;=E9984),SRP!$D$21:$D$25)*(G9984/100)*(E9984/1000)),
IF(AND(C9984="Ready to Drink",D9984="RTD-One Pour Cocktail&gt;7%&lt;=14.5"),
SUM(LOOKUP(2,1/(SRP!$B$16:$B$20&lt;=E9984)/(SRP!$C$16:$C$20&gt;=E9984),SRP!$D$16:$D$20)*(G9984/100)*(E9984/1000)),
IF(C9984="Ready to Drink",
SUM(LOOKUP(2,1/(SRP!$B$11:$B$15&lt;=E9984)/(SRP!$C$11:$C$15&gt;=E9984),SRP!$D$11:$D$15)*(G9984/100)*(E9984/1000)),
0)))))),2)</f>
        <v>0</v>
      </c>
      <c r="L9984" s="173" t="str">
        <f t="shared" si="155"/>
        <v/>
      </c>
      <c r="M9984" s="154" t="e">
        <f>VLOOKUP(L9984,'Slope %'!C:D,2,0)</f>
        <v>#N/A</v>
      </c>
    </row>
    <row r="9985" spans="11:13" x14ac:dyDescent="0.25">
      <c r="K9985" s="154" cm="1">
        <f t="array" ref="K9985">ROUND(
IF(C9985="Beer",
SUM(LOOKUP(2,1/(SRP!$B$8:$B$10&lt;=E9985)/(SRP!$C$8:$C$10&gt;=E9985),SRP!$D$8:$D$10)*(G9985/100)*(E9985/1000)),
IF(C9985="Spirits",
SUM(LOOKUP(2,1/(SRP!$B$2:$B$7&lt;=E9985)/(SRP!$C$2:$C$7&gt;=E9985),SRP!$D$2:$D$7)*(G9985/100)*(E9985/1000)),
IF(AND(C9985="Wine",D9985="Fortified Wines"),
SUM(LOOKUP(2,1/(SRP!$B$26:$B$29&lt;=E9985)/(SRP!$C$26:$C$29&gt;=E9985),SRP!$D$26:$D$29)*(G9985/100)*(E9985/1000)),
IF(C9985="Wine",
SUM(LOOKUP(2,1/(SRP!$B$21:$B$25&lt;=E9985)/(SRP!$C$21:$C$25&gt;=E9985),SRP!$D$21:$D$25)*(G9985/100)*(E9985/1000)),
IF(AND(C9985="Ready to Drink",D9985="RTD-One Pour Cocktail&gt;7%&lt;=14.5"),
SUM(LOOKUP(2,1/(SRP!$B$16:$B$20&lt;=E9985)/(SRP!$C$16:$C$20&gt;=E9985),SRP!$D$16:$D$20)*(G9985/100)*(E9985/1000)),
IF(C9985="Ready to Drink",
SUM(LOOKUP(2,1/(SRP!$B$11:$B$15&lt;=E9985)/(SRP!$C$11:$C$15&gt;=E9985),SRP!$D$11:$D$15)*(G9985/100)*(E9985/1000)),
0)))))),2)</f>
        <v>0</v>
      </c>
      <c r="L9985" s="173" t="str">
        <f t="shared" si="155"/>
        <v/>
      </c>
      <c r="M9985" s="154" t="e">
        <f>VLOOKUP(L9985,'Slope %'!C:D,2,0)</f>
        <v>#N/A</v>
      </c>
    </row>
    <row r="9986" spans="11:13" x14ac:dyDescent="0.25">
      <c r="K9986" s="154" cm="1">
        <f t="array" ref="K9986">ROUND(
IF(C9986="Beer",
SUM(LOOKUP(2,1/(SRP!$B$8:$B$10&lt;=E9986)/(SRP!$C$8:$C$10&gt;=E9986),SRP!$D$8:$D$10)*(G9986/100)*(E9986/1000)),
IF(C9986="Spirits",
SUM(LOOKUP(2,1/(SRP!$B$2:$B$7&lt;=E9986)/(SRP!$C$2:$C$7&gt;=E9986),SRP!$D$2:$D$7)*(G9986/100)*(E9986/1000)),
IF(AND(C9986="Wine",D9986="Fortified Wines"),
SUM(LOOKUP(2,1/(SRP!$B$26:$B$29&lt;=E9986)/(SRP!$C$26:$C$29&gt;=E9986),SRP!$D$26:$D$29)*(G9986/100)*(E9986/1000)),
IF(C9986="Wine",
SUM(LOOKUP(2,1/(SRP!$B$21:$B$25&lt;=E9986)/(SRP!$C$21:$C$25&gt;=E9986),SRP!$D$21:$D$25)*(G9986/100)*(E9986/1000)),
IF(AND(C9986="Ready to Drink",D9986="RTD-One Pour Cocktail&gt;7%&lt;=14.5"),
SUM(LOOKUP(2,1/(SRP!$B$16:$B$20&lt;=E9986)/(SRP!$C$16:$C$20&gt;=E9986),SRP!$D$16:$D$20)*(G9986/100)*(E9986/1000)),
IF(C9986="Ready to Drink",
SUM(LOOKUP(2,1/(SRP!$B$11:$B$15&lt;=E9986)/(SRP!$C$11:$C$15&gt;=E9986),SRP!$D$11:$D$15)*(G9986/100)*(E9986/1000)),
0)))))),2)</f>
        <v>0</v>
      </c>
      <c r="L9986" s="173" t="str">
        <f t="shared" si="155"/>
        <v/>
      </c>
      <c r="M9986" s="154" t="e">
        <f>VLOOKUP(L9986,'Slope %'!C:D,2,0)</f>
        <v>#N/A</v>
      </c>
    </row>
    <row r="9987" spans="11:13" x14ac:dyDescent="0.25">
      <c r="K9987" s="154" cm="1">
        <f t="array" ref="K9987">ROUND(
IF(C9987="Beer",
SUM(LOOKUP(2,1/(SRP!$B$8:$B$10&lt;=E9987)/(SRP!$C$8:$C$10&gt;=E9987),SRP!$D$8:$D$10)*(G9987/100)*(E9987/1000)),
IF(C9987="Spirits",
SUM(LOOKUP(2,1/(SRP!$B$2:$B$7&lt;=E9987)/(SRP!$C$2:$C$7&gt;=E9987),SRP!$D$2:$D$7)*(G9987/100)*(E9987/1000)),
IF(AND(C9987="Wine",D9987="Fortified Wines"),
SUM(LOOKUP(2,1/(SRP!$B$26:$B$29&lt;=E9987)/(SRP!$C$26:$C$29&gt;=E9987),SRP!$D$26:$D$29)*(G9987/100)*(E9987/1000)),
IF(C9987="Wine",
SUM(LOOKUP(2,1/(SRP!$B$21:$B$25&lt;=E9987)/(SRP!$C$21:$C$25&gt;=E9987),SRP!$D$21:$D$25)*(G9987/100)*(E9987/1000)),
IF(AND(C9987="Ready to Drink",D9987="RTD-One Pour Cocktail&gt;7%&lt;=14.5"),
SUM(LOOKUP(2,1/(SRP!$B$16:$B$20&lt;=E9987)/(SRP!$C$16:$C$20&gt;=E9987),SRP!$D$16:$D$20)*(G9987/100)*(E9987/1000)),
IF(C9987="Ready to Drink",
SUM(LOOKUP(2,1/(SRP!$B$11:$B$15&lt;=E9987)/(SRP!$C$11:$C$15&gt;=E9987),SRP!$D$11:$D$15)*(G9987/100)*(E9987/1000)),
0)))))),2)</f>
        <v>0</v>
      </c>
      <c r="L9987" s="173" t="str">
        <f t="shared" ref="L9987:L10050" si="156">(_xlfn.CONCAT(C9987,E9987))</f>
        <v/>
      </c>
      <c r="M9987" s="154" t="e">
        <f>VLOOKUP(L9987,'Slope %'!C:D,2,0)</f>
        <v>#N/A</v>
      </c>
    </row>
    <row r="9988" spans="11:13" x14ac:dyDescent="0.25">
      <c r="K9988" s="154" cm="1">
        <f t="array" ref="K9988">ROUND(
IF(C9988="Beer",
SUM(LOOKUP(2,1/(SRP!$B$8:$B$10&lt;=E9988)/(SRP!$C$8:$C$10&gt;=E9988),SRP!$D$8:$D$10)*(G9988/100)*(E9988/1000)),
IF(C9988="Spirits",
SUM(LOOKUP(2,1/(SRP!$B$2:$B$7&lt;=E9988)/(SRP!$C$2:$C$7&gt;=E9988),SRP!$D$2:$D$7)*(G9988/100)*(E9988/1000)),
IF(AND(C9988="Wine",D9988="Fortified Wines"),
SUM(LOOKUP(2,1/(SRP!$B$26:$B$29&lt;=E9988)/(SRP!$C$26:$C$29&gt;=E9988),SRP!$D$26:$D$29)*(G9988/100)*(E9988/1000)),
IF(C9988="Wine",
SUM(LOOKUP(2,1/(SRP!$B$21:$B$25&lt;=E9988)/(SRP!$C$21:$C$25&gt;=E9988),SRP!$D$21:$D$25)*(G9988/100)*(E9988/1000)),
IF(AND(C9988="Ready to Drink",D9988="RTD-One Pour Cocktail&gt;7%&lt;=14.5"),
SUM(LOOKUP(2,1/(SRP!$B$16:$B$20&lt;=E9988)/(SRP!$C$16:$C$20&gt;=E9988),SRP!$D$16:$D$20)*(G9988/100)*(E9988/1000)),
IF(C9988="Ready to Drink",
SUM(LOOKUP(2,1/(SRP!$B$11:$B$15&lt;=E9988)/(SRP!$C$11:$C$15&gt;=E9988),SRP!$D$11:$D$15)*(G9988/100)*(E9988/1000)),
0)))))),2)</f>
        <v>0</v>
      </c>
      <c r="L9988" s="173" t="str">
        <f t="shared" si="156"/>
        <v/>
      </c>
      <c r="M9988" s="154" t="e">
        <f>VLOOKUP(L9988,'Slope %'!C:D,2,0)</f>
        <v>#N/A</v>
      </c>
    </row>
    <row r="9989" spans="11:13" x14ac:dyDescent="0.25">
      <c r="K9989" s="154" cm="1">
        <f t="array" ref="K9989">ROUND(
IF(C9989="Beer",
SUM(LOOKUP(2,1/(SRP!$B$8:$B$10&lt;=E9989)/(SRP!$C$8:$C$10&gt;=E9989),SRP!$D$8:$D$10)*(G9989/100)*(E9989/1000)),
IF(C9989="Spirits",
SUM(LOOKUP(2,1/(SRP!$B$2:$B$7&lt;=E9989)/(SRP!$C$2:$C$7&gt;=E9989),SRP!$D$2:$D$7)*(G9989/100)*(E9989/1000)),
IF(AND(C9989="Wine",D9989="Fortified Wines"),
SUM(LOOKUP(2,1/(SRP!$B$26:$B$29&lt;=E9989)/(SRP!$C$26:$C$29&gt;=E9989),SRP!$D$26:$D$29)*(G9989/100)*(E9989/1000)),
IF(C9989="Wine",
SUM(LOOKUP(2,1/(SRP!$B$21:$B$25&lt;=E9989)/(SRP!$C$21:$C$25&gt;=E9989),SRP!$D$21:$D$25)*(G9989/100)*(E9989/1000)),
IF(AND(C9989="Ready to Drink",D9989="RTD-One Pour Cocktail&gt;7%&lt;=14.5"),
SUM(LOOKUP(2,1/(SRP!$B$16:$B$20&lt;=E9989)/(SRP!$C$16:$C$20&gt;=E9989),SRP!$D$16:$D$20)*(G9989/100)*(E9989/1000)),
IF(C9989="Ready to Drink",
SUM(LOOKUP(2,1/(SRP!$B$11:$B$15&lt;=E9989)/(SRP!$C$11:$C$15&gt;=E9989),SRP!$D$11:$D$15)*(G9989/100)*(E9989/1000)),
0)))))),2)</f>
        <v>0</v>
      </c>
      <c r="L9989" s="173" t="str">
        <f t="shared" si="156"/>
        <v/>
      </c>
      <c r="M9989" s="154" t="e">
        <f>VLOOKUP(L9989,'Slope %'!C:D,2,0)</f>
        <v>#N/A</v>
      </c>
    </row>
    <row r="9990" spans="11:13" x14ac:dyDescent="0.25">
      <c r="K9990" s="154" cm="1">
        <f t="array" ref="K9990">ROUND(
IF(C9990="Beer",
SUM(LOOKUP(2,1/(SRP!$B$8:$B$10&lt;=E9990)/(SRP!$C$8:$C$10&gt;=E9990),SRP!$D$8:$D$10)*(G9990/100)*(E9990/1000)),
IF(C9990="Spirits",
SUM(LOOKUP(2,1/(SRP!$B$2:$B$7&lt;=E9990)/(SRP!$C$2:$C$7&gt;=E9990),SRP!$D$2:$D$7)*(G9990/100)*(E9990/1000)),
IF(AND(C9990="Wine",D9990="Fortified Wines"),
SUM(LOOKUP(2,1/(SRP!$B$26:$B$29&lt;=E9990)/(SRP!$C$26:$C$29&gt;=E9990),SRP!$D$26:$D$29)*(G9990/100)*(E9990/1000)),
IF(C9990="Wine",
SUM(LOOKUP(2,1/(SRP!$B$21:$B$25&lt;=E9990)/(SRP!$C$21:$C$25&gt;=E9990),SRP!$D$21:$D$25)*(G9990/100)*(E9990/1000)),
IF(AND(C9990="Ready to Drink",D9990="RTD-One Pour Cocktail&gt;7%&lt;=14.5"),
SUM(LOOKUP(2,1/(SRP!$B$16:$B$20&lt;=E9990)/(SRP!$C$16:$C$20&gt;=E9990),SRP!$D$16:$D$20)*(G9990/100)*(E9990/1000)),
IF(C9990="Ready to Drink",
SUM(LOOKUP(2,1/(SRP!$B$11:$B$15&lt;=E9990)/(SRP!$C$11:$C$15&gt;=E9990),SRP!$D$11:$D$15)*(G9990/100)*(E9990/1000)),
0)))))),2)</f>
        <v>0</v>
      </c>
      <c r="L9990" s="173" t="str">
        <f t="shared" si="156"/>
        <v/>
      </c>
      <c r="M9990" s="154" t="e">
        <f>VLOOKUP(L9990,'Slope %'!C:D,2,0)</f>
        <v>#N/A</v>
      </c>
    </row>
    <row r="9991" spans="11:13" x14ac:dyDescent="0.25">
      <c r="K9991" s="154" cm="1">
        <f t="array" ref="K9991">ROUND(
IF(C9991="Beer",
SUM(LOOKUP(2,1/(SRP!$B$8:$B$10&lt;=E9991)/(SRP!$C$8:$C$10&gt;=E9991),SRP!$D$8:$D$10)*(G9991/100)*(E9991/1000)),
IF(C9991="Spirits",
SUM(LOOKUP(2,1/(SRP!$B$2:$B$7&lt;=E9991)/(SRP!$C$2:$C$7&gt;=E9991),SRP!$D$2:$D$7)*(G9991/100)*(E9991/1000)),
IF(AND(C9991="Wine",D9991="Fortified Wines"),
SUM(LOOKUP(2,1/(SRP!$B$26:$B$29&lt;=E9991)/(SRP!$C$26:$C$29&gt;=E9991),SRP!$D$26:$D$29)*(G9991/100)*(E9991/1000)),
IF(C9991="Wine",
SUM(LOOKUP(2,1/(SRP!$B$21:$B$25&lt;=E9991)/(SRP!$C$21:$C$25&gt;=E9991),SRP!$D$21:$D$25)*(G9991/100)*(E9991/1000)),
IF(AND(C9991="Ready to Drink",D9991="RTD-One Pour Cocktail&gt;7%&lt;=14.5"),
SUM(LOOKUP(2,1/(SRP!$B$16:$B$20&lt;=E9991)/(SRP!$C$16:$C$20&gt;=E9991),SRP!$D$16:$D$20)*(G9991/100)*(E9991/1000)),
IF(C9991="Ready to Drink",
SUM(LOOKUP(2,1/(SRP!$B$11:$B$15&lt;=E9991)/(SRP!$C$11:$C$15&gt;=E9991),SRP!$D$11:$D$15)*(G9991/100)*(E9991/1000)),
0)))))),2)</f>
        <v>0</v>
      </c>
      <c r="L9991" s="173" t="str">
        <f t="shared" si="156"/>
        <v/>
      </c>
      <c r="M9991" s="154" t="e">
        <f>VLOOKUP(L9991,'Slope %'!C:D,2,0)</f>
        <v>#N/A</v>
      </c>
    </row>
    <row r="9992" spans="11:13" x14ac:dyDescent="0.25">
      <c r="K9992" s="154" cm="1">
        <f t="array" ref="K9992">ROUND(
IF(C9992="Beer",
SUM(LOOKUP(2,1/(SRP!$B$8:$B$10&lt;=E9992)/(SRP!$C$8:$C$10&gt;=E9992),SRP!$D$8:$D$10)*(G9992/100)*(E9992/1000)),
IF(C9992="Spirits",
SUM(LOOKUP(2,1/(SRP!$B$2:$B$7&lt;=E9992)/(SRP!$C$2:$C$7&gt;=E9992),SRP!$D$2:$D$7)*(G9992/100)*(E9992/1000)),
IF(AND(C9992="Wine",D9992="Fortified Wines"),
SUM(LOOKUP(2,1/(SRP!$B$26:$B$29&lt;=E9992)/(SRP!$C$26:$C$29&gt;=E9992),SRP!$D$26:$D$29)*(G9992/100)*(E9992/1000)),
IF(C9992="Wine",
SUM(LOOKUP(2,1/(SRP!$B$21:$B$25&lt;=E9992)/(SRP!$C$21:$C$25&gt;=E9992),SRP!$D$21:$D$25)*(G9992/100)*(E9992/1000)),
IF(AND(C9992="Ready to Drink",D9992="RTD-One Pour Cocktail&gt;7%&lt;=14.5"),
SUM(LOOKUP(2,1/(SRP!$B$16:$B$20&lt;=E9992)/(SRP!$C$16:$C$20&gt;=E9992),SRP!$D$16:$D$20)*(G9992/100)*(E9992/1000)),
IF(C9992="Ready to Drink",
SUM(LOOKUP(2,1/(SRP!$B$11:$B$15&lt;=E9992)/(SRP!$C$11:$C$15&gt;=E9992),SRP!$D$11:$D$15)*(G9992/100)*(E9992/1000)),
0)))))),2)</f>
        <v>0</v>
      </c>
      <c r="L9992" s="173" t="str">
        <f t="shared" si="156"/>
        <v/>
      </c>
      <c r="M9992" s="154" t="e">
        <f>VLOOKUP(L9992,'Slope %'!C:D,2,0)</f>
        <v>#N/A</v>
      </c>
    </row>
    <row r="9993" spans="11:13" x14ac:dyDescent="0.25">
      <c r="K9993" s="154" cm="1">
        <f t="array" ref="K9993">ROUND(
IF(C9993="Beer",
SUM(LOOKUP(2,1/(SRP!$B$8:$B$10&lt;=E9993)/(SRP!$C$8:$C$10&gt;=E9993),SRP!$D$8:$D$10)*(G9993/100)*(E9993/1000)),
IF(C9993="Spirits",
SUM(LOOKUP(2,1/(SRP!$B$2:$B$7&lt;=E9993)/(SRP!$C$2:$C$7&gt;=E9993),SRP!$D$2:$D$7)*(G9993/100)*(E9993/1000)),
IF(AND(C9993="Wine",D9993="Fortified Wines"),
SUM(LOOKUP(2,1/(SRP!$B$26:$B$29&lt;=E9993)/(SRP!$C$26:$C$29&gt;=E9993),SRP!$D$26:$D$29)*(G9993/100)*(E9993/1000)),
IF(C9993="Wine",
SUM(LOOKUP(2,1/(SRP!$B$21:$B$25&lt;=E9993)/(SRP!$C$21:$C$25&gt;=E9993),SRP!$D$21:$D$25)*(G9993/100)*(E9993/1000)),
IF(AND(C9993="Ready to Drink",D9993="RTD-One Pour Cocktail&gt;7%&lt;=14.5"),
SUM(LOOKUP(2,1/(SRP!$B$16:$B$20&lt;=E9993)/(SRP!$C$16:$C$20&gt;=E9993),SRP!$D$16:$D$20)*(G9993/100)*(E9993/1000)),
IF(C9993="Ready to Drink",
SUM(LOOKUP(2,1/(SRP!$B$11:$B$15&lt;=E9993)/(SRP!$C$11:$C$15&gt;=E9993),SRP!$D$11:$D$15)*(G9993/100)*(E9993/1000)),
0)))))),2)</f>
        <v>0</v>
      </c>
      <c r="L9993" s="173" t="str">
        <f t="shared" si="156"/>
        <v/>
      </c>
      <c r="M9993" s="154" t="e">
        <f>VLOOKUP(L9993,'Slope %'!C:D,2,0)</f>
        <v>#N/A</v>
      </c>
    </row>
    <row r="9994" spans="11:13" x14ac:dyDescent="0.25">
      <c r="K9994" s="154" cm="1">
        <f t="array" ref="K9994">ROUND(
IF(C9994="Beer",
SUM(LOOKUP(2,1/(SRP!$B$8:$B$10&lt;=E9994)/(SRP!$C$8:$C$10&gt;=E9994),SRP!$D$8:$D$10)*(G9994/100)*(E9994/1000)),
IF(C9994="Spirits",
SUM(LOOKUP(2,1/(SRP!$B$2:$B$7&lt;=E9994)/(SRP!$C$2:$C$7&gt;=E9994),SRP!$D$2:$D$7)*(G9994/100)*(E9994/1000)),
IF(AND(C9994="Wine",D9994="Fortified Wines"),
SUM(LOOKUP(2,1/(SRP!$B$26:$B$29&lt;=E9994)/(SRP!$C$26:$C$29&gt;=E9994),SRP!$D$26:$D$29)*(G9994/100)*(E9994/1000)),
IF(C9994="Wine",
SUM(LOOKUP(2,1/(SRP!$B$21:$B$25&lt;=E9994)/(SRP!$C$21:$C$25&gt;=E9994),SRP!$D$21:$D$25)*(G9994/100)*(E9994/1000)),
IF(AND(C9994="Ready to Drink",D9994="RTD-One Pour Cocktail&gt;7%&lt;=14.5"),
SUM(LOOKUP(2,1/(SRP!$B$16:$B$20&lt;=E9994)/(SRP!$C$16:$C$20&gt;=E9994),SRP!$D$16:$D$20)*(G9994/100)*(E9994/1000)),
IF(C9994="Ready to Drink",
SUM(LOOKUP(2,1/(SRP!$B$11:$B$15&lt;=E9994)/(SRP!$C$11:$C$15&gt;=E9994),SRP!$D$11:$D$15)*(G9994/100)*(E9994/1000)),
0)))))),2)</f>
        <v>0</v>
      </c>
      <c r="L9994" s="173" t="str">
        <f t="shared" si="156"/>
        <v/>
      </c>
      <c r="M9994" s="154" t="e">
        <f>VLOOKUP(L9994,'Slope %'!C:D,2,0)</f>
        <v>#N/A</v>
      </c>
    </row>
    <row r="9995" spans="11:13" x14ac:dyDescent="0.25">
      <c r="K9995" s="154" cm="1">
        <f t="array" ref="K9995">ROUND(
IF(C9995="Beer",
SUM(LOOKUP(2,1/(SRP!$B$8:$B$10&lt;=E9995)/(SRP!$C$8:$C$10&gt;=E9995),SRP!$D$8:$D$10)*(G9995/100)*(E9995/1000)),
IF(C9995="Spirits",
SUM(LOOKUP(2,1/(SRP!$B$2:$B$7&lt;=E9995)/(SRP!$C$2:$C$7&gt;=E9995),SRP!$D$2:$D$7)*(G9995/100)*(E9995/1000)),
IF(AND(C9995="Wine",D9995="Fortified Wines"),
SUM(LOOKUP(2,1/(SRP!$B$26:$B$29&lt;=E9995)/(SRP!$C$26:$C$29&gt;=E9995),SRP!$D$26:$D$29)*(G9995/100)*(E9995/1000)),
IF(C9995="Wine",
SUM(LOOKUP(2,1/(SRP!$B$21:$B$25&lt;=E9995)/(SRP!$C$21:$C$25&gt;=E9995),SRP!$D$21:$D$25)*(G9995/100)*(E9995/1000)),
IF(AND(C9995="Ready to Drink",D9995="RTD-One Pour Cocktail&gt;7%&lt;=14.5"),
SUM(LOOKUP(2,1/(SRP!$B$16:$B$20&lt;=E9995)/(SRP!$C$16:$C$20&gt;=E9995),SRP!$D$16:$D$20)*(G9995/100)*(E9995/1000)),
IF(C9995="Ready to Drink",
SUM(LOOKUP(2,1/(SRP!$B$11:$B$15&lt;=E9995)/(SRP!$C$11:$C$15&gt;=E9995),SRP!$D$11:$D$15)*(G9995/100)*(E9995/1000)),
0)))))),2)</f>
        <v>0</v>
      </c>
      <c r="L9995" s="173" t="str">
        <f t="shared" si="156"/>
        <v/>
      </c>
      <c r="M9995" s="154" t="e">
        <f>VLOOKUP(L9995,'Slope %'!C:D,2,0)</f>
        <v>#N/A</v>
      </c>
    </row>
    <row r="9996" spans="11:13" x14ac:dyDescent="0.25">
      <c r="K9996" s="154" cm="1">
        <f t="array" ref="K9996">ROUND(
IF(C9996="Beer",
SUM(LOOKUP(2,1/(SRP!$B$8:$B$10&lt;=E9996)/(SRP!$C$8:$C$10&gt;=E9996),SRP!$D$8:$D$10)*(G9996/100)*(E9996/1000)),
IF(C9996="Spirits",
SUM(LOOKUP(2,1/(SRP!$B$2:$B$7&lt;=E9996)/(SRP!$C$2:$C$7&gt;=E9996),SRP!$D$2:$D$7)*(G9996/100)*(E9996/1000)),
IF(AND(C9996="Wine",D9996="Fortified Wines"),
SUM(LOOKUP(2,1/(SRP!$B$26:$B$29&lt;=E9996)/(SRP!$C$26:$C$29&gt;=E9996),SRP!$D$26:$D$29)*(G9996/100)*(E9996/1000)),
IF(C9996="Wine",
SUM(LOOKUP(2,1/(SRP!$B$21:$B$25&lt;=E9996)/(SRP!$C$21:$C$25&gt;=E9996),SRP!$D$21:$D$25)*(G9996/100)*(E9996/1000)),
IF(AND(C9996="Ready to Drink",D9996="RTD-One Pour Cocktail&gt;7%&lt;=14.5"),
SUM(LOOKUP(2,1/(SRP!$B$16:$B$20&lt;=E9996)/(SRP!$C$16:$C$20&gt;=E9996),SRP!$D$16:$D$20)*(G9996/100)*(E9996/1000)),
IF(C9996="Ready to Drink",
SUM(LOOKUP(2,1/(SRP!$B$11:$B$15&lt;=E9996)/(SRP!$C$11:$C$15&gt;=E9996),SRP!$D$11:$D$15)*(G9996/100)*(E9996/1000)),
0)))))),2)</f>
        <v>0</v>
      </c>
      <c r="L9996" s="173" t="str">
        <f t="shared" si="156"/>
        <v/>
      </c>
      <c r="M9996" s="154" t="e">
        <f>VLOOKUP(L9996,'Slope %'!C:D,2,0)</f>
        <v>#N/A</v>
      </c>
    </row>
    <row r="9997" spans="11:13" x14ac:dyDescent="0.25">
      <c r="K9997" s="154" cm="1">
        <f t="array" ref="K9997">ROUND(
IF(C9997="Beer",
SUM(LOOKUP(2,1/(SRP!$B$8:$B$10&lt;=E9997)/(SRP!$C$8:$C$10&gt;=E9997),SRP!$D$8:$D$10)*(G9997/100)*(E9997/1000)),
IF(C9997="Spirits",
SUM(LOOKUP(2,1/(SRP!$B$2:$B$7&lt;=E9997)/(SRP!$C$2:$C$7&gt;=E9997),SRP!$D$2:$D$7)*(G9997/100)*(E9997/1000)),
IF(AND(C9997="Wine",D9997="Fortified Wines"),
SUM(LOOKUP(2,1/(SRP!$B$26:$B$29&lt;=E9997)/(SRP!$C$26:$C$29&gt;=E9997),SRP!$D$26:$D$29)*(G9997/100)*(E9997/1000)),
IF(C9997="Wine",
SUM(LOOKUP(2,1/(SRP!$B$21:$B$25&lt;=E9997)/(SRP!$C$21:$C$25&gt;=E9997),SRP!$D$21:$D$25)*(G9997/100)*(E9997/1000)),
IF(AND(C9997="Ready to Drink",D9997="RTD-One Pour Cocktail&gt;7%&lt;=14.5"),
SUM(LOOKUP(2,1/(SRP!$B$16:$B$20&lt;=E9997)/(SRP!$C$16:$C$20&gt;=E9997),SRP!$D$16:$D$20)*(G9997/100)*(E9997/1000)),
IF(C9997="Ready to Drink",
SUM(LOOKUP(2,1/(SRP!$B$11:$B$15&lt;=E9997)/(SRP!$C$11:$C$15&gt;=E9997),SRP!$D$11:$D$15)*(G9997/100)*(E9997/1000)),
0)))))),2)</f>
        <v>0</v>
      </c>
      <c r="L9997" s="173" t="str">
        <f t="shared" si="156"/>
        <v/>
      </c>
      <c r="M9997" s="154" t="e">
        <f>VLOOKUP(L9997,'Slope %'!C:D,2,0)</f>
        <v>#N/A</v>
      </c>
    </row>
    <row r="9998" spans="11:13" x14ac:dyDescent="0.25">
      <c r="K9998" s="154" cm="1">
        <f t="array" ref="K9998">ROUND(
IF(C9998="Beer",
SUM(LOOKUP(2,1/(SRP!$B$8:$B$10&lt;=E9998)/(SRP!$C$8:$C$10&gt;=E9998),SRP!$D$8:$D$10)*(G9998/100)*(E9998/1000)),
IF(C9998="Spirits",
SUM(LOOKUP(2,1/(SRP!$B$2:$B$7&lt;=E9998)/(SRP!$C$2:$C$7&gt;=E9998),SRP!$D$2:$D$7)*(G9998/100)*(E9998/1000)),
IF(AND(C9998="Wine",D9998="Fortified Wines"),
SUM(LOOKUP(2,1/(SRP!$B$26:$B$29&lt;=E9998)/(SRP!$C$26:$C$29&gt;=E9998),SRP!$D$26:$D$29)*(G9998/100)*(E9998/1000)),
IF(C9998="Wine",
SUM(LOOKUP(2,1/(SRP!$B$21:$B$25&lt;=E9998)/(SRP!$C$21:$C$25&gt;=E9998),SRP!$D$21:$D$25)*(G9998/100)*(E9998/1000)),
IF(AND(C9998="Ready to Drink",D9998="RTD-One Pour Cocktail&gt;7%&lt;=14.5"),
SUM(LOOKUP(2,1/(SRP!$B$16:$B$20&lt;=E9998)/(SRP!$C$16:$C$20&gt;=E9998),SRP!$D$16:$D$20)*(G9998/100)*(E9998/1000)),
IF(C9998="Ready to Drink",
SUM(LOOKUP(2,1/(SRP!$B$11:$B$15&lt;=E9998)/(SRP!$C$11:$C$15&gt;=E9998),SRP!$D$11:$D$15)*(G9998/100)*(E9998/1000)),
0)))))),2)</f>
        <v>0</v>
      </c>
      <c r="L9998" s="173" t="str">
        <f t="shared" si="156"/>
        <v/>
      </c>
      <c r="M9998" s="154" t="e">
        <f>VLOOKUP(L9998,'Slope %'!C:D,2,0)</f>
        <v>#N/A</v>
      </c>
    </row>
    <row r="9999" spans="11:13" x14ac:dyDescent="0.25">
      <c r="K9999" s="154" cm="1">
        <f t="array" ref="K9999">ROUND(
IF(C9999="Beer",
SUM(LOOKUP(2,1/(SRP!$B$8:$B$10&lt;=E9999)/(SRP!$C$8:$C$10&gt;=E9999),SRP!$D$8:$D$10)*(G9999/100)*(E9999/1000)),
IF(C9999="Spirits",
SUM(LOOKUP(2,1/(SRP!$B$2:$B$7&lt;=E9999)/(SRP!$C$2:$C$7&gt;=E9999),SRP!$D$2:$D$7)*(G9999/100)*(E9999/1000)),
IF(AND(C9999="Wine",D9999="Fortified Wines"),
SUM(LOOKUP(2,1/(SRP!$B$26:$B$29&lt;=E9999)/(SRP!$C$26:$C$29&gt;=E9999),SRP!$D$26:$D$29)*(G9999/100)*(E9999/1000)),
IF(C9999="Wine",
SUM(LOOKUP(2,1/(SRP!$B$21:$B$25&lt;=E9999)/(SRP!$C$21:$C$25&gt;=E9999),SRP!$D$21:$D$25)*(G9999/100)*(E9999/1000)),
IF(AND(C9999="Ready to Drink",D9999="RTD-One Pour Cocktail&gt;7%&lt;=14.5"),
SUM(LOOKUP(2,1/(SRP!$B$16:$B$20&lt;=E9999)/(SRP!$C$16:$C$20&gt;=E9999),SRP!$D$16:$D$20)*(G9999/100)*(E9999/1000)),
IF(C9999="Ready to Drink",
SUM(LOOKUP(2,1/(SRP!$B$11:$B$15&lt;=E9999)/(SRP!$C$11:$C$15&gt;=E9999),SRP!$D$11:$D$15)*(G9999/100)*(E9999/1000)),
0)))))),2)</f>
        <v>0</v>
      </c>
      <c r="L9999" s="173" t="str">
        <f t="shared" si="156"/>
        <v/>
      </c>
      <c r="M9999" s="154" t="e">
        <f>VLOOKUP(L9999,'Slope %'!C:D,2,0)</f>
        <v>#N/A</v>
      </c>
    </row>
    <row r="10000" spans="11:13" x14ac:dyDescent="0.25">
      <c r="K10000" s="154" cm="1">
        <f t="array" ref="K10000">ROUND(
IF(C10000="Beer",
SUM(LOOKUP(2,1/(SRP!$B$8:$B$10&lt;=E10000)/(SRP!$C$8:$C$10&gt;=E10000),SRP!$D$8:$D$10)*(G10000/100)*(E10000/1000)),
IF(C10000="Spirits",
SUM(LOOKUP(2,1/(SRP!$B$2:$B$7&lt;=E10000)/(SRP!$C$2:$C$7&gt;=E10000),SRP!$D$2:$D$7)*(G10000/100)*(E10000/1000)),
IF(AND(C10000="Wine",D10000="Fortified Wines"),
SUM(LOOKUP(2,1/(SRP!$B$26:$B$29&lt;=E10000)/(SRP!$C$26:$C$29&gt;=E10000),SRP!$D$26:$D$29)*(G10000/100)*(E10000/1000)),
IF(C10000="Wine",
SUM(LOOKUP(2,1/(SRP!$B$21:$B$25&lt;=E10000)/(SRP!$C$21:$C$25&gt;=E10000),SRP!$D$21:$D$25)*(G10000/100)*(E10000/1000)),
IF(AND(C10000="Ready to Drink",D10000="RTD-One Pour Cocktail&gt;7%&lt;=14.5"),
SUM(LOOKUP(2,1/(SRP!$B$16:$B$20&lt;=E10000)/(SRP!$C$16:$C$20&gt;=E10000),SRP!$D$16:$D$20)*(G10000/100)*(E10000/1000)),
IF(C10000="Ready to Drink",
SUM(LOOKUP(2,1/(SRP!$B$11:$B$15&lt;=E10000)/(SRP!$C$11:$C$15&gt;=E10000),SRP!$D$11:$D$15)*(G10000/100)*(E10000/1000)),
0)))))),2)</f>
        <v>0</v>
      </c>
      <c r="L10000" s="173" t="str">
        <f t="shared" si="156"/>
        <v/>
      </c>
      <c r="M10000" s="154" t="e">
        <f>VLOOKUP(L10000,'Slope %'!C:D,2,0)</f>
        <v>#N/A</v>
      </c>
    </row>
    <row r="10001" spans="11:13" x14ac:dyDescent="0.25">
      <c r="K10001" s="154" cm="1">
        <f t="array" ref="K10001">ROUND(
IF(C10001="Beer",
SUM(LOOKUP(2,1/(SRP!$B$8:$B$10&lt;=E10001)/(SRP!$C$8:$C$10&gt;=E10001),SRP!$D$8:$D$10)*(G10001/100)*(E10001/1000)),
IF(C10001="Spirits",
SUM(LOOKUP(2,1/(SRP!$B$2:$B$7&lt;=E10001)/(SRP!$C$2:$C$7&gt;=E10001),SRP!$D$2:$D$7)*(G10001/100)*(E10001/1000)),
IF(AND(C10001="Wine",D10001="Fortified Wines"),
SUM(LOOKUP(2,1/(SRP!$B$26:$B$29&lt;=E10001)/(SRP!$C$26:$C$29&gt;=E10001),SRP!$D$26:$D$29)*(G10001/100)*(E10001/1000)),
IF(C10001="Wine",
SUM(LOOKUP(2,1/(SRP!$B$21:$B$25&lt;=E10001)/(SRP!$C$21:$C$25&gt;=E10001),SRP!$D$21:$D$25)*(G10001/100)*(E10001/1000)),
IF(AND(C10001="Ready to Drink",D10001="RTD-One Pour Cocktail&gt;7%&lt;=14.5"),
SUM(LOOKUP(2,1/(SRP!$B$16:$B$20&lt;=E10001)/(SRP!$C$16:$C$20&gt;=E10001),SRP!$D$16:$D$20)*(G10001/100)*(E10001/1000)),
IF(C10001="Ready to Drink",
SUM(LOOKUP(2,1/(SRP!$B$11:$B$15&lt;=E10001)/(SRP!$C$11:$C$15&gt;=E10001),SRP!$D$11:$D$15)*(G10001/100)*(E10001/1000)),
0)))))),2)</f>
        <v>0</v>
      </c>
      <c r="L10001" s="173" t="str">
        <f t="shared" si="156"/>
        <v/>
      </c>
      <c r="M10001" s="154" t="e">
        <f>VLOOKUP(L10001,'Slope %'!C:D,2,0)</f>
        <v>#N/A</v>
      </c>
    </row>
    <row r="10002" spans="11:13" x14ac:dyDescent="0.25">
      <c r="K10002" s="154" cm="1">
        <f t="array" ref="K10002">ROUND(
IF(C10002="Beer",
SUM(LOOKUP(2,1/(SRP!$B$8:$B$10&lt;=E10002)/(SRP!$C$8:$C$10&gt;=E10002),SRP!$D$8:$D$10)*(G10002/100)*(E10002/1000)),
IF(C10002="Spirits",
SUM(LOOKUP(2,1/(SRP!$B$2:$B$7&lt;=E10002)/(SRP!$C$2:$C$7&gt;=E10002),SRP!$D$2:$D$7)*(G10002/100)*(E10002/1000)),
IF(AND(C10002="Wine",D10002="Fortified Wines"),
SUM(LOOKUP(2,1/(SRP!$B$26:$B$29&lt;=E10002)/(SRP!$C$26:$C$29&gt;=E10002),SRP!$D$26:$D$29)*(G10002/100)*(E10002/1000)),
IF(C10002="Wine",
SUM(LOOKUP(2,1/(SRP!$B$21:$B$25&lt;=E10002)/(SRP!$C$21:$C$25&gt;=E10002),SRP!$D$21:$D$25)*(G10002/100)*(E10002/1000)),
IF(AND(C10002="Ready to Drink",D10002="RTD-One Pour Cocktail&gt;7%&lt;=14.5"),
SUM(LOOKUP(2,1/(SRP!$B$16:$B$20&lt;=E10002)/(SRP!$C$16:$C$20&gt;=E10002),SRP!$D$16:$D$20)*(G10002/100)*(E10002/1000)),
IF(C10002="Ready to Drink",
SUM(LOOKUP(2,1/(SRP!$B$11:$B$15&lt;=E10002)/(SRP!$C$11:$C$15&gt;=E10002),SRP!$D$11:$D$15)*(G10002/100)*(E10002/1000)),
0)))))),2)</f>
        <v>0</v>
      </c>
      <c r="L10002" s="173" t="str">
        <f t="shared" si="156"/>
        <v/>
      </c>
      <c r="M10002" s="154" t="e">
        <f>VLOOKUP(L10002,'Slope %'!C:D,2,0)</f>
        <v>#N/A</v>
      </c>
    </row>
    <row r="10003" spans="11:13" x14ac:dyDescent="0.25">
      <c r="K10003" s="154" cm="1">
        <f t="array" ref="K10003">ROUND(
IF(C10003="Beer",
SUM(LOOKUP(2,1/(SRP!$B$8:$B$10&lt;=E10003)/(SRP!$C$8:$C$10&gt;=E10003),SRP!$D$8:$D$10)*(G10003/100)*(E10003/1000)),
IF(C10003="Spirits",
SUM(LOOKUP(2,1/(SRP!$B$2:$B$7&lt;=E10003)/(SRP!$C$2:$C$7&gt;=E10003),SRP!$D$2:$D$7)*(G10003/100)*(E10003/1000)),
IF(AND(C10003="Wine",D10003="Fortified Wines"),
SUM(LOOKUP(2,1/(SRP!$B$26:$B$29&lt;=E10003)/(SRP!$C$26:$C$29&gt;=E10003),SRP!$D$26:$D$29)*(G10003/100)*(E10003/1000)),
IF(C10003="Wine",
SUM(LOOKUP(2,1/(SRP!$B$21:$B$25&lt;=E10003)/(SRP!$C$21:$C$25&gt;=E10003),SRP!$D$21:$D$25)*(G10003/100)*(E10003/1000)),
IF(AND(C10003="Ready to Drink",D10003="RTD-One Pour Cocktail&gt;7%&lt;=14.5"),
SUM(LOOKUP(2,1/(SRP!$B$16:$B$20&lt;=E10003)/(SRP!$C$16:$C$20&gt;=E10003),SRP!$D$16:$D$20)*(G10003/100)*(E10003/1000)),
IF(C10003="Ready to Drink",
SUM(LOOKUP(2,1/(SRP!$B$11:$B$15&lt;=E10003)/(SRP!$C$11:$C$15&gt;=E10003),SRP!$D$11:$D$15)*(G10003/100)*(E10003/1000)),
0)))))),2)</f>
        <v>0</v>
      </c>
      <c r="L10003" s="173" t="str">
        <f t="shared" si="156"/>
        <v/>
      </c>
      <c r="M10003" s="154" t="e">
        <f>VLOOKUP(L10003,'Slope %'!C:D,2,0)</f>
        <v>#N/A</v>
      </c>
    </row>
    <row r="10004" spans="11:13" x14ac:dyDescent="0.25">
      <c r="K10004" s="154" cm="1">
        <f t="array" ref="K10004">ROUND(
IF(C10004="Beer",
SUM(LOOKUP(2,1/(SRP!$B$8:$B$10&lt;=E10004)/(SRP!$C$8:$C$10&gt;=E10004),SRP!$D$8:$D$10)*(G10004/100)*(E10004/1000)),
IF(C10004="Spirits",
SUM(LOOKUP(2,1/(SRP!$B$2:$B$7&lt;=E10004)/(SRP!$C$2:$C$7&gt;=E10004),SRP!$D$2:$D$7)*(G10004/100)*(E10004/1000)),
IF(AND(C10004="Wine",D10004="Fortified Wines"),
SUM(LOOKUP(2,1/(SRP!$B$26:$B$29&lt;=E10004)/(SRP!$C$26:$C$29&gt;=E10004),SRP!$D$26:$D$29)*(G10004/100)*(E10004/1000)),
IF(C10004="Wine",
SUM(LOOKUP(2,1/(SRP!$B$21:$B$25&lt;=E10004)/(SRP!$C$21:$C$25&gt;=E10004),SRP!$D$21:$D$25)*(G10004/100)*(E10004/1000)),
IF(AND(C10004="Ready to Drink",D10004="RTD-One Pour Cocktail&gt;7%&lt;=14.5"),
SUM(LOOKUP(2,1/(SRP!$B$16:$B$20&lt;=E10004)/(SRP!$C$16:$C$20&gt;=E10004),SRP!$D$16:$D$20)*(G10004/100)*(E10004/1000)),
IF(C10004="Ready to Drink",
SUM(LOOKUP(2,1/(SRP!$B$11:$B$15&lt;=E10004)/(SRP!$C$11:$C$15&gt;=E10004),SRP!$D$11:$D$15)*(G10004/100)*(E10004/1000)),
0)))))),2)</f>
        <v>0</v>
      </c>
      <c r="L10004" s="173" t="str">
        <f t="shared" si="156"/>
        <v/>
      </c>
      <c r="M10004" s="154" t="e">
        <f>VLOOKUP(L10004,'Slope %'!C:D,2,0)</f>
        <v>#N/A</v>
      </c>
    </row>
    <row r="10005" spans="11:13" x14ac:dyDescent="0.25">
      <c r="K10005" s="154" cm="1">
        <f t="array" ref="K10005">ROUND(
IF(C10005="Beer",
SUM(LOOKUP(2,1/(SRP!$B$8:$B$10&lt;=E10005)/(SRP!$C$8:$C$10&gt;=E10005),SRP!$D$8:$D$10)*(G10005/100)*(E10005/1000)),
IF(C10005="Spirits",
SUM(LOOKUP(2,1/(SRP!$B$2:$B$7&lt;=E10005)/(SRP!$C$2:$C$7&gt;=E10005),SRP!$D$2:$D$7)*(G10005/100)*(E10005/1000)),
IF(AND(C10005="Wine",D10005="Fortified Wines"),
SUM(LOOKUP(2,1/(SRP!$B$26:$B$29&lt;=E10005)/(SRP!$C$26:$C$29&gt;=E10005),SRP!$D$26:$D$29)*(G10005/100)*(E10005/1000)),
IF(C10005="Wine",
SUM(LOOKUP(2,1/(SRP!$B$21:$B$25&lt;=E10005)/(SRP!$C$21:$C$25&gt;=E10005),SRP!$D$21:$D$25)*(G10005/100)*(E10005/1000)),
IF(AND(C10005="Ready to Drink",D10005="RTD-One Pour Cocktail&gt;7%&lt;=14.5"),
SUM(LOOKUP(2,1/(SRP!$B$16:$B$20&lt;=E10005)/(SRP!$C$16:$C$20&gt;=E10005),SRP!$D$16:$D$20)*(G10005/100)*(E10005/1000)),
IF(C10005="Ready to Drink",
SUM(LOOKUP(2,1/(SRP!$B$11:$B$15&lt;=E10005)/(SRP!$C$11:$C$15&gt;=E10005),SRP!$D$11:$D$15)*(G10005/100)*(E10005/1000)),
0)))))),2)</f>
        <v>0</v>
      </c>
      <c r="L10005" s="173" t="str">
        <f t="shared" si="156"/>
        <v/>
      </c>
      <c r="M10005" s="154" t="e">
        <f>VLOOKUP(L10005,'Slope %'!C:D,2,0)</f>
        <v>#N/A</v>
      </c>
    </row>
    <row r="10006" spans="11:13" x14ac:dyDescent="0.25">
      <c r="K10006" s="154" cm="1">
        <f t="array" ref="K10006">ROUND(
IF(C10006="Beer",
SUM(LOOKUP(2,1/(SRP!$B$8:$B$10&lt;=E10006)/(SRP!$C$8:$C$10&gt;=E10006),SRP!$D$8:$D$10)*(G10006/100)*(E10006/1000)),
IF(C10006="Spirits",
SUM(LOOKUP(2,1/(SRP!$B$2:$B$7&lt;=E10006)/(SRP!$C$2:$C$7&gt;=E10006),SRP!$D$2:$D$7)*(G10006/100)*(E10006/1000)),
IF(AND(C10006="Wine",D10006="Fortified Wines"),
SUM(LOOKUP(2,1/(SRP!$B$26:$B$29&lt;=E10006)/(SRP!$C$26:$C$29&gt;=E10006),SRP!$D$26:$D$29)*(G10006/100)*(E10006/1000)),
IF(C10006="Wine",
SUM(LOOKUP(2,1/(SRP!$B$21:$B$25&lt;=E10006)/(SRP!$C$21:$C$25&gt;=E10006),SRP!$D$21:$D$25)*(G10006/100)*(E10006/1000)),
IF(AND(C10006="Ready to Drink",D10006="RTD-One Pour Cocktail&gt;7%&lt;=14.5"),
SUM(LOOKUP(2,1/(SRP!$B$16:$B$20&lt;=E10006)/(SRP!$C$16:$C$20&gt;=E10006),SRP!$D$16:$D$20)*(G10006/100)*(E10006/1000)),
IF(C10006="Ready to Drink",
SUM(LOOKUP(2,1/(SRP!$B$11:$B$15&lt;=E10006)/(SRP!$C$11:$C$15&gt;=E10006),SRP!$D$11:$D$15)*(G10006/100)*(E10006/1000)),
0)))))),2)</f>
        <v>0</v>
      </c>
      <c r="L10006" s="173" t="str">
        <f t="shared" si="156"/>
        <v/>
      </c>
      <c r="M10006" s="154" t="e">
        <f>VLOOKUP(L10006,'Slope %'!C:D,2,0)</f>
        <v>#N/A</v>
      </c>
    </row>
    <row r="10007" spans="11:13" x14ac:dyDescent="0.25">
      <c r="K10007" s="154" cm="1">
        <f t="array" ref="K10007">ROUND(
IF(C10007="Beer",
SUM(LOOKUP(2,1/(SRP!$B$8:$B$10&lt;=E10007)/(SRP!$C$8:$C$10&gt;=E10007),SRP!$D$8:$D$10)*(G10007/100)*(E10007/1000)),
IF(C10007="Spirits",
SUM(LOOKUP(2,1/(SRP!$B$2:$B$7&lt;=E10007)/(SRP!$C$2:$C$7&gt;=E10007),SRP!$D$2:$D$7)*(G10007/100)*(E10007/1000)),
IF(AND(C10007="Wine",D10007="Fortified Wines"),
SUM(LOOKUP(2,1/(SRP!$B$26:$B$29&lt;=E10007)/(SRP!$C$26:$C$29&gt;=E10007),SRP!$D$26:$D$29)*(G10007/100)*(E10007/1000)),
IF(C10007="Wine",
SUM(LOOKUP(2,1/(SRP!$B$21:$B$25&lt;=E10007)/(SRP!$C$21:$C$25&gt;=E10007),SRP!$D$21:$D$25)*(G10007/100)*(E10007/1000)),
IF(AND(C10007="Ready to Drink",D10007="RTD-One Pour Cocktail&gt;7%&lt;=14.5"),
SUM(LOOKUP(2,1/(SRP!$B$16:$B$20&lt;=E10007)/(SRP!$C$16:$C$20&gt;=E10007),SRP!$D$16:$D$20)*(G10007/100)*(E10007/1000)),
IF(C10007="Ready to Drink",
SUM(LOOKUP(2,1/(SRP!$B$11:$B$15&lt;=E10007)/(SRP!$C$11:$C$15&gt;=E10007),SRP!$D$11:$D$15)*(G10007/100)*(E10007/1000)),
0)))))),2)</f>
        <v>0</v>
      </c>
      <c r="L10007" s="173" t="str">
        <f t="shared" si="156"/>
        <v/>
      </c>
      <c r="M10007" s="154" t="e">
        <f>VLOOKUP(L10007,'Slope %'!C:D,2,0)</f>
        <v>#N/A</v>
      </c>
    </row>
    <row r="10008" spans="11:13" x14ac:dyDescent="0.25">
      <c r="K10008" s="154" cm="1">
        <f t="array" ref="K10008">ROUND(
IF(C10008="Beer",
SUM(LOOKUP(2,1/(SRP!$B$8:$B$10&lt;=E10008)/(SRP!$C$8:$C$10&gt;=E10008),SRP!$D$8:$D$10)*(G10008/100)*(E10008/1000)),
IF(C10008="Spirits",
SUM(LOOKUP(2,1/(SRP!$B$2:$B$7&lt;=E10008)/(SRP!$C$2:$C$7&gt;=E10008),SRP!$D$2:$D$7)*(G10008/100)*(E10008/1000)),
IF(AND(C10008="Wine",D10008="Fortified Wines"),
SUM(LOOKUP(2,1/(SRP!$B$26:$B$29&lt;=E10008)/(SRP!$C$26:$C$29&gt;=E10008),SRP!$D$26:$D$29)*(G10008/100)*(E10008/1000)),
IF(C10008="Wine",
SUM(LOOKUP(2,1/(SRP!$B$21:$B$25&lt;=E10008)/(SRP!$C$21:$C$25&gt;=E10008),SRP!$D$21:$D$25)*(G10008/100)*(E10008/1000)),
IF(AND(C10008="Ready to Drink",D10008="RTD-One Pour Cocktail&gt;7%&lt;=14.5"),
SUM(LOOKUP(2,1/(SRP!$B$16:$B$20&lt;=E10008)/(SRP!$C$16:$C$20&gt;=E10008),SRP!$D$16:$D$20)*(G10008/100)*(E10008/1000)),
IF(C10008="Ready to Drink",
SUM(LOOKUP(2,1/(SRP!$B$11:$B$15&lt;=E10008)/(SRP!$C$11:$C$15&gt;=E10008),SRP!$D$11:$D$15)*(G10008/100)*(E10008/1000)),
0)))))),2)</f>
        <v>0</v>
      </c>
      <c r="L10008" s="173" t="str">
        <f t="shared" si="156"/>
        <v/>
      </c>
      <c r="M10008" s="154" t="e">
        <f>VLOOKUP(L10008,'Slope %'!C:D,2,0)</f>
        <v>#N/A</v>
      </c>
    </row>
    <row r="10009" spans="11:13" x14ac:dyDescent="0.25">
      <c r="K10009" s="154" cm="1">
        <f t="array" ref="K10009">ROUND(
IF(C10009="Beer",
SUM(LOOKUP(2,1/(SRP!$B$8:$B$10&lt;=E10009)/(SRP!$C$8:$C$10&gt;=E10009),SRP!$D$8:$D$10)*(G10009/100)*(E10009/1000)),
IF(C10009="Spirits",
SUM(LOOKUP(2,1/(SRP!$B$2:$B$7&lt;=E10009)/(SRP!$C$2:$C$7&gt;=E10009),SRP!$D$2:$D$7)*(G10009/100)*(E10009/1000)),
IF(AND(C10009="Wine",D10009="Fortified Wines"),
SUM(LOOKUP(2,1/(SRP!$B$26:$B$29&lt;=E10009)/(SRP!$C$26:$C$29&gt;=E10009),SRP!$D$26:$D$29)*(G10009/100)*(E10009/1000)),
IF(C10009="Wine",
SUM(LOOKUP(2,1/(SRP!$B$21:$B$25&lt;=E10009)/(SRP!$C$21:$C$25&gt;=E10009),SRP!$D$21:$D$25)*(G10009/100)*(E10009/1000)),
IF(AND(C10009="Ready to Drink",D10009="RTD-One Pour Cocktail&gt;7%&lt;=14.5"),
SUM(LOOKUP(2,1/(SRP!$B$16:$B$20&lt;=E10009)/(SRP!$C$16:$C$20&gt;=E10009),SRP!$D$16:$D$20)*(G10009/100)*(E10009/1000)),
IF(C10009="Ready to Drink",
SUM(LOOKUP(2,1/(SRP!$B$11:$B$15&lt;=E10009)/(SRP!$C$11:$C$15&gt;=E10009),SRP!$D$11:$D$15)*(G10009/100)*(E10009/1000)),
0)))))),2)</f>
        <v>0</v>
      </c>
      <c r="L10009" s="173" t="str">
        <f t="shared" si="156"/>
        <v/>
      </c>
      <c r="M10009" s="154" t="e">
        <f>VLOOKUP(L10009,'Slope %'!C:D,2,0)</f>
        <v>#N/A</v>
      </c>
    </row>
    <row r="10010" spans="11:13" x14ac:dyDescent="0.25">
      <c r="K10010" s="154" cm="1">
        <f t="array" ref="K10010">ROUND(
IF(C10010="Beer",
SUM(LOOKUP(2,1/(SRP!$B$8:$B$10&lt;=E10010)/(SRP!$C$8:$C$10&gt;=E10010),SRP!$D$8:$D$10)*(G10010/100)*(E10010/1000)),
IF(C10010="Spirits",
SUM(LOOKUP(2,1/(SRP!$B$2:$B$7&lt;=E10010)/(SRP!$C$2:$C$7&gt;=E10010),SRP!$D$2:$D$7)*(G10010/100)*(E10010/1000)),
IF(AND(C10010="Wine",D10010="Fortified Wines"),
SUM(LOOKUP(2,1/(SRP!$B$26:$B$29&lt;=E10010)/(SRP!$C$26:$C$29&gt;=E10010),SRP!$D$26:$D$29)*(G10010/100)*(E10010/1000)),
IF(C10010="Wine",
SUM(LOOKUP(2,1/(SRP!$B$21:$B$25&lt;=E10010)/(SRP!$C$21:$C$25&gt;=E10010),SRP!$D$21:$D$25)*(G10010/100)*(E10010/1000)),
IF(AND(C10010="Ready to Drink",D10010="RTD-One Pour Cocktail&gt;7%&lt;=14.5"),
SUM(LOOKUP(2,1/(SRP!$B$16:$B$20&lt;=E10010)/(SRP!$C$16:$C$20&gt;=E10010),SRP!$D$16:$D$20)*(G10010/100)*(E10010/1000)),
IF(C10010="Ready to Drink",
SUM(LOOKUP(2,1/(SRP!$B$11:$B$15&lt;=E10010)/(SRP!$C$11:$C$15&gt;=E10010),SRP!$D$11:$D$15)*(G10010/100)*(E10010/1000)),
0)))))),2)</f>
        <v>0</v>
      </c>
      <c r="L10010" s="173" t="str">
        <f t="shared" si="156"/>
        <v/>
      </c>
      <c r="M10010" s="154" t="e">
        <f>VLOOKUP(L10010,'Slope %'!C:D,2,0)</f>
        <v>#N/A</v>
      </c>
    </row>
    <row r="10011" spans="11:13" x14ac:dyDescent="0.25">
      <c r="K10011" s="154" cm="1">
        <f t="array" ref="K10011">ROUND(
IF(C10011="Beer",
SUM(LOOKUP(2,1/(SRP!$B$8:$B$10&lt;=E10011)/(SRP!$C$8:$C$10&gt;=E10011),SRP!$D$8:$D$10)*(G10011/100)*(E10011/1000)),
IF(C10011="Spirits",
SUM(LOOKUP(2,1/(SRP!$B$2:$B$7&lt;=E10011)/(SRP!$C$2:$C$7&gt;=E10011),SRP!$D$2:$D$7)*(G10011/100)*(E10011/1000)),
IF(AND(C10011="Wine",D10011="Fortified Wines"),
SUM(LOOKUP(2,1/(SRP!$B$26:$B$29&lt;=E10011)/(SRP!$C$26:$C$29&gt;=E10011),SRP!$D$26:$D$29)*(G10011/100)*(E10011/1000)),
IF(C10011="Wine",
SUM(LOOKUP(2,1/(SRP!$B$21:$B$25&lt;=E10011)/(SRP!$C$21:$C$25&gt;=E10011),SRP!$D$21:$D$25)*(G10011/100)*(E10011/1000)),
IF(AND(C10011="Ready to Drink",D10011="RTD-One Pour Cocktail&gt;7%&lt;=14.5"),
SUM(LOOKUP(2,1/(SRP!$B$16:$B$20&lt;=E10011)/(SRP!$C$16:$C$20&gt;=E10011),SRP!$D$16:$D$20)*(G10011/100)*(E10011/1000)),
IF(C10011="Ready to Drink",
SUM(LOOKUP(2,1/(SRP!$B$11:$B$15&lt;=E10011)/(SRP!$C$11:$C$15&gt;=E10011),SRP!$D$11:$D$15)*(G10011/100)*(E10011/1000)),
0)))))),2)</f>
        <v>0</v>
      </c>
      <c r="L10011" s="173" t="str">
        <f t="shared" si="156"/>
        <v/>
      </c>
      <c r="M10011" s="154" t="e">
        <f>VLOOKUP(L10011,'Slope %'!C:D,2,0)</f>
        <v>#N/A</v>
      </c>
    </row>
    <row r="10012" spans="11:13" x14ac:dyDescent="0.25">
      <c r="K10012" s="154" cm="1">
        <f t="array" ref="K10012">ROUND(
IF(C10012="Beer",
SUM(LOOKUP(2,1/(SRP!$B$8:$B$10&lt;=E10012)/(SRP!$C$8:$C$10&gt;=E10012),SRP!$D$8:$D$10)*(G10012/100)*(E10012/1000)),
IF(C10012="Spirits",
SUM(LOOKUP(2,1/(SRP!$B$2:$B$7&lt;=E10012)/(SRP!$C$2:$C$7&gt;=E10012),SRP!$D$2:$D$7)*(G10012/100)*(E10012/1000)),
IF(AND(C10012="Wine",D10012="Fortified Wines"),
SUM(LOOKUP(2,1/(SRP!$B$26:$B$29&lt;=E10012)/(SRP!$C$26:$C$29&gt;=E10012),SRP!$D$26:$D$29)*(G10012/100)*(E10012/1000)),
IF(C10012="Wine",
SUM(LOOKUP(2,1/(SRP!$B$21:$B$25&lt;=E10012)/(SRP!$C$21:$C$25&gt;=E10012),SRP!$D$21:$D$25)*(G10012/100)*(E10012/1000)),
IF(AND(C10012="Ready to Drink",D10012="RTD-One Pour Cocktail&gt;7%&lt;=14.5"),
SUM(LOOKUP(2,1/(SRP!$B$16:$B$20&lt;=E10012)/(SRP!$C$16:$C$20&gt;=E10012),SRP!$D$16:$D$20)*(G10012/100)*(E10012/1000)),
IF(C10012="Ready to Drink",
SUM(LOOKUP(2,1/(SRP!$B$11:$B$15&lt;=E10012)/(SRP!$C$11:$C$15&gt;=E10012),SRP!$D$11:$D$15)*(G10012/100)*(E10012/1000)),
0)))))),2)</f>
        <v>0</v>
      </c>
      <c r="L10012" s="173" t="str">
        <f t="shared" si="156"/>
        <v/>
      </c>
      <c r="M10012" s="154" t="e">
        <f>VLOOKUP(L10012,'Slope %'!C:D,2,0)</f>
        <v>#N/A</v>
      </c>
    </row>
    <row r="10013" spans="11:13" x14ac:dyDescent="0.25">
      <c r="K10013" s="154" cm="1">
        <f t="array" ref="K10013">ROUND(
IF(C10013="Beer",
SUM(LOOKUP(2,1/(SRP!$B$8:$B$10&lt;=E10013)/(SRP!$C$8:$C$10&gt;=E10013),SRP!$D$8:$D$10)*(G10013/100)*(E10013/1000)),
IF(C10013="Spirits",
SUM(LOOKUP(2,1/(SRP!$B$2:$B$7&lt;=E10013)/(SRP!$C$2:$C$7&gt;=E10013),SRP!$D$2:$D$7)*(G10013/100)*(E10013/1000)),
IF(AND(C10013="Wine",D10013="Fortified Wines"),
SUM(LOOKUP(2,1/(SRP!$B$26:$B$29&lt;=E10013)/(SRP!$C$26:$C$29&gt;=E10013),SRP!$D$26:$D$29)*(G10013/100)*(E10013/1000)),
IF(C10013="Wine",
SUM(LOOKUP(2,1/(SRP!$B$21:$B$25&lt;=E10013)/(SRP!$C$21:$C$25&gt;=E10013),SRP!$D$21:$D$25)*(G10013/100)*(E10013/1000)),
IF(AND(C10013="Ready to Drink",D10013="RTD-One Pour Cocktail&gt;7%&lt;=14.5"),
SUM(LOOKUP(2,1/(SRP!$B$16:$B$20&lt;=E10013)/(SRP!$C$16:$C$20&gt;=E10013),SRP!$D$16:$D$20)*(G10013/100)*(E10013/1000)),
IF(C10013="Ready to Drink",
SUM(LOOKUP(2,1/(SRP!$B$11:$B$15&lt;=E10013)/(SRP!$C$11:$C$15&gt;=E10013),SRP!$D$11:$D$15)*(G10013/100)*(E10013/1000)),
0)))))),2)</f>
        <v>0</v>
      </c>
      <c r="L10013" s="173" t="str">
        <f t="shared" si="156"/>
        <v/>
      </c>
      <c r="M10013" s="154" t="e">
        <f>VLOOKUP(L10013,'Slope %'!C:D,2,0)</f>
        <v>#N/A</v>
      </c>
    </row>
    <row r="10014" spans="11:13" x14ac:dyDescent="0.25">
      <c r="K10014" s="154" cm="1">
        <f t="array" ref="K10014">ROUND(
IF(C10014="Beer",
SUM(LOOKUP(2,1/(SRP!$B$8:$B$10&lt;=E10014)/(SRP!$C$8:$C$10&gt;=E10014),SRP!$D$8:$D$10)*(G10014/100)*(E10014/1000)),
IF(C10014="Spirits",
SUM(LOOKUP(2,1/(SRP!$B$2:$B$7&lt;=E10014)/(SRP!$C$2:$C$7&gt;=E10014),SRP!$D$2:$D$7)*(G10014/100)*(E10014/1000)),
IF(AND(C10014="Wine",D10014="Fortified Wines"),
SUM(LOOKUP(2,1/(SRP!$B$26:$B$29&lt;=E10014)/(SRP!$C$26:$C$29&gt;=E10014),SRP!$D$26:$D$29)*(G10014/100)*(E10014/1000)),
IF(C10014="Wine",
SUM(LOOKUP(2,1/(SRP!$B$21:$B$25&lt;=E10014)/(SRP!$C$21:$C$25&gt;=E10014),SRP!$D$21:$D$25)*(G10014/100)*(E10014/1000)),
IF(AND(C10014="Ready to Drink",D10014="RTD-One Pour Cocktail&gt;7%&lt;=14.5"),
SUM(LOOKUP(2,1/(SRP!$B$16:$B$20&lt;=E10014)/(SRP!$C$16:$C$20&gt;=E10014),SRP!$D$16:$D$20)*(G10014/100)*(E10014/1000)),
IF(C10014="Ready to Drink",
SUM(LOOKUP(2,1/(SRP!$B$11:$B$15&lt;=E10014)/(SRP!$C$11:$C$15&gt;=E10014),SRP!$D$11:$D$15)*(G10014/100)*(E10014/1000)),
0)))))),2)</f>
        <v>0</v>
      </c>
      <c r="L10014" s="173" t="str">
        <f t="shared" si="156"/>
        <v/>
      </c>
      <c r="M10014" s="154" t="e">
        <f>VLOOKUP(L10014,'Slope %'!C:D,2,0)</f>
        <v>#N/A</v>
      </c>
    </row>
    <row r="10015" spans="11:13" x14ac:dyDescent="0.25">
      <c r="K10015" s="154" cm="1">
        <f t="array" ref="K10015">ROUND(
IF(C10015="Beer",
SUM(LOOKUP(2,1/(SRP!$B$8:$B$10&lt;=E10015)/(SRP!$C$8:$C$10&gt;=E10015),SRP!$D$8:$D$10)*(G10015/100)*(E10015/1000)),
IF(C10015="Spirits",
SUM(LOOKUP(2,1/(SRP!$B$2:$B$7&lt;=E10015)/(SRP!$C$2:$C$7&gt;=E10015),SRP!$D$2:$D$7)*(G10015/100)*(E10015/1000)),
IF(AND(C10015="Wine",D10015="Fortified Wines"),
SUM(LOOKUP(2,1/(SRP!$B$26:$B$29&lt;=E10015)/(SRP!$C$26:$C$29&gt;=E10015),SRP!$D$26:$D$29)*(G10015/100)*(E10015/1000)),
IF(C10015="Wine",
SUM(LOOKUP(2,1/(SRP!$B$21:$B$25&lt;=E10015)/(SRP!$C$21:$C$25&gt;=E10015),SRP!$D$21:$D$25)*(G10015/100)*(E10015/1000)),
IF(AND(C10015="Ready to Drink",D10015="RTD-One Pour Cocktail&gt;7%&lt;=14.5"),
SUM(LOOKUP(2,1/(SRP!$B$16:$B$20&lt;=E10015)/(SRP!$C$16:$C$20&gt;=E10015),SRP!$D$16:$D$20)*(G10015/100)*(E10015/1000)),
IF(C10015="Ready to Drink",
SUM(LOOKUP(2,1/(SRP!$B$11:$B$15&lt;=E10015)/(SRP!$C$11:$C$15&gt;=E10015),SRP!$D$11:$D$15)*(G10015/100)*(E10015/1000)),
0)))))),2)</f>
        <v>0</v>
      </c>
      <c r="L10015" s="173" t="str">
        <f t="shared" si="156"/>
        <v/>
      </c>
      <c r="M10015" s="154" t="e">
        <f>VLOOKUP(L10015,'Slope %'!C:D,2,0)</f>
        <v>#N/A</v>
      </c>
    </row>
    <row r="10016" spans="11:13" x14ac:dyDescent="0.25">
      <c r="K10016" s="154" cm="1">
        <f t="array" ref="K10016">ROUND(
IF(C10016="Beer",
SUM(LOOKUP(2,1/(SRP!$B$8:$B$10&lt;=E10016)/(SRP!$C$8:$C$10&gt;=E10016),SRP!$D$8:$D$10)*(G10016/100)*(E10016/1000)),
IF(C10016="Spirits",
SUM(LOOKUP(2,1/(SRP!$B$2:$B$7&lt;=E10016)/(SRP!$C$2:$C$7&gt;=E10016),SRP!$D$2:$D$7)*(G10016/100)*(E10016/1000)),
IF(AND(C10016="Wine",D10016="Fortified Wines"),
SUM(LOOKUP(2,1/(SRP!$B$26:$B$29&lt;=E10016)/(SRP!$C$26:$C$29&gt;=E10016),SRP!$D$26:$D$29)*(G10016/100)*(E10016/1000)),
IF(C10016="Wine",
SUM(LOOKUP(2,1/(SRP!$B$21:$B$25&lt;=E10016)/(SRP!$C$21:$C$25&gt;=E10016),SRP!$D$21:$D$25)*(G10016/100)*(E10016/1000)),
IF(AND(C10016="Ready to Drink",D10016="RTD-One Pour Cocktail&gt;7%&lt;=14.5"),
SUM(LOOKUP(2,1/(SRP!$B$16:$B$20&lt;=E10016)/(SRP!$C$16:$C$20&gt;=E10016),SRP!$D$16:$D$20)*(G10016/100)*(E10016/1000)),
IF(C10016="Ready to Drink",
SUM(LOOKUP(2,1/(SRP!$B$11:$B$15&lt;=E10016)/(SRP!$C$11:$C$15&gt;=E10016),SRP!$D$11:$D$15)*(G10016/100)*(E10016/1000)),
0)))))),2)</f>
        <v>0</v>
      </c>
      <c r="L10016" s="173" t="str">
        <f t="shared" si="156"/>
        <v/>
      </c>
      <c r="M10016" s="154" t="e">
        <f>VLOOKUP(L10016,'Slope %'!C:D,2,0)</f>
        <v>#N/A</v>
      </c>
    </row>
    <row r="10017" spans="11:13" x14ac:dyDescent="0.25">
      <c r="K10017" s="154" cm="1">
        <f t="array" ref="K10017">ROUND(
IF(C10017="Beer",
SUM(LOOKUP(2,1/(SRP!$B$8:$B$10&lt;=E10017)/(SRP!$C$8:$C$10&gt;=E10017),SRP!$D$8:$D$10)*(G10017/100)*(E10017/1000)),
IF(C10017="Spirits",
SUM(LOOKUP(2,1/(SRP!$B$2:$B$7&lt;=E10017)/(SRP!$C$2:$C$7&gt;=E10017),SRP!$D$2:$D$7)*(G10017/100)*(E10017/1000)),
IF(AND(C10017="Wine",D10017="Fortified Wines"),
SUM(LOOKUP(2,1/(SRP!$B$26:$B$29&lt;=E10017)/(SRP!$C$26:$C$29&gt;=E10017),SRP!$D$26:$D$29)*(G10017/100)*(E10017/1000)),
IF(C10017="Wine",
SUM(LOOKUP(2,1/(SRP!$B$21:$B$25&lt;=E10017)/(SRP!$C$21:$C$25&gt;=E10017),SRP!$D$21:$D$25)*(G10017/100)*(E10017/1000)),
IF(AND(C10017="Ready to Drink",D10017="RTD-One Pour Cocktail&gt;7%&lt;=14.5"),
SUM(LOOKUP(2,1/(SRP!$B$16:$B$20&lt;=E10017)/(SRP!$C$16:$C$20&gt;=E10017),SRP!$D$16:$D$20)*(G10017/100)*(E10017/1000)),
IF(C10017="Ready to Drink",
SUM(LOOKUP(2,1/(SRP!$B$11:$B$15&lt;=E10017)/(SRP!$C$11:$C$15&gt;=E10017),SRP!$D$11:$D$15)*(G10017/100)*(E10017/1000)),
0)))))),2)</f>
        <v>0</v>
      </c>
      <c r="L10017" s="173" t="str">
        <f t="shared" si="156"/>
        <v/>
      </c>
      <c r="M10017" s="154" t="e">
        <f>VLOOKUP(L10017,'Slope %'!C:D,2,0)</f>
        <v>#N/A</v>
      </c>
    </row>
    <row r="10018" spans="11:13" x14ac:dyDescent="0.25">
      <c r="K10018" s="154" cm="1">
        <f t="array" ref="K10018">ROUND(
IF(C10018="Beer",
SUM(LOOKUP(2,1/(SRP!$B$8:$B$10&lt;=E10018)/(SRP!$C$8:$C$10&gt;=E10018),SRP!$D$8:$D$10)*(G10018/100)*(E10018/1000)),
IF(C10018="Spirits",
SUM(LOOKUP(2,1/(SRP!$B$2:$B$7&lt;=E10018)/(SRP!$C$2:$C$7&gt;=E10018),SRP!$D$2:$D$7)*(G10018/100)*(E10018/1000)),
IF(AND(C10018="Wine",D10018="Fortified Wines"),
SUM(LOOKUP(2,1/(SRP!$B$26:$B$29&lt;=E10018)/(SRP!$C$26:$C$29&gt;=E10018),SRP!$D$26:$D$29)*(G10018/100)*(E10018/1000)),
IF(C10018="Wine",
SUM(LOOKUP(2,1/(SRP!$B$21:$B$25&lt;=E10018)/(SRP!$C$21:$C$25&gt;=E10018),SRP!$D$21:$D$25)*(G10018/100)*(E10018/1000)),
IF(AND(C10018="Ready to Drink",D10018="RTD-One Pour Cocktail&gt;7%&lt;=14.5"),
SUM(LOOKUP(2,1/(SRP!$B$16:$B$20&lt;=E10018)/(SRP!$C$16:$C$20&gt;=E10018),SRP!$D$16:$D$20)*(G10018/100)*(E10018/1000)),
IF(C10018="Ready to Drink",
SUM(LOOKUP(2,1/(SRP!$B$11:$B$15&lt;=E10018)/(SRP!$C$11:$C$15&gt;=E10018),SRP!$D$11:$D$15)*(G10018/100)*(E10018/1000)),
0)))))),2)</f>
        <v>0</v>
      </c>
      <c r="L10018" s="173" t="str">
        <f t="shared" si="156"/>
        <v/>
      </c>
      <c r="M10018" s="154" t="e">
        <f>VLOOKUP(L10018,'Slope %'!C:D,2,0)</f>
        <v>#N/A</v>
      </c>
    </row>
    <row r="10019" spans="11:13" x14ac:dyDescent="0.25">
      <c r="K10019" s="154" cm="1">
        <f t="array" ref="K10019">ROUND(
IF(C10019="Beer",
SUM(LOOKUP(2,1/(SRP!$B$8:$B$10&lt;=E10019)/(SRP!$C$8:$C$10&gt;=E10019),SRP!$D$8:$D$10)*(G10019/100)*(E10019/1000)),
IF(C10019="Spirits",
SUM(LOOKUP(2,1/(SRP!$B$2:$B$7&lt;=E10019)/(SRP!$C$2:$C$7&gt;=E10019),SRP!$D$2:$D$7)*(G10019/100)*(E10019/1000)),
IF(AND(C10019="Wine",D10019="Fortified Wines"),
SUM(LOOKUP(2,1/(SRP!$B$26:$B$29&lt;=E10019)/(SRP!$C$26:$C$29&gt;=E10019),SRP!$D$26:$D$29)*(G10019/100)*(E10019/1000)),
IF(C10019="Wine",
SUM(LOOKUP(2,1/(SRP!$B$21:$B$25&lt;=E10019)/(SRP!$C$21:$C$25&gt;=E10019),SRP!$D$21:$D$25)*(G10019/100)*(E10019/1000)),
IF(AND(C10019="Ready to Drink",D10019="RTD-One Pour Cocktail&gt;7%&lt;=14.5"),
SUM(LOOKUP(2,1/(SRP!$B$16:$B$20&lt;=E10019)/(SRP!$C$16:$C$20&gt;=E10019),SRP!$D$16:$D$20)*(G10019/100)*(E10019/1000)),
IF(C10019="Ready to Drink",
SUM(LOOKUP(2,1/(SRP!$B$11:$B$15&lt;=E10019)/(SRP!$C$11:$C$15&gt;=E10019),SRP!$D$11:$D$15)*(G10019/100)*(E10019/1000)),
0)))))),2)</f>
        <v>0</v>
      </c>
      <c r="L10019" s="173" t="str">
        <f t="shared" si="156"/>
        <v/>
      </c>
      <c r="M10019" s="154" t="e">
        <f>VLOOKUP(L10019,'Slope %'!C:D,2,0)</f>
        <v>#N/A</v>
      </c>
    </row>
    <row r="10020" spans="11:13" x14ac:dyDescent="0.25">
      <c r="K10020" s="154" cm="1">
        <f t="array" ref="K10020">ROUND(
IF(C10020="Beer",
SUM(LOOKUP(2,1/(SRP!$B$8:$B$10&lt;=E10020)/(SRP!$C$8:$C$10&gt;=E10020),SRP!$D$8:$D$10)*(G10020/100)*(E10020/1000)),
IF(C10020="Spirits",
SUM(LOOKUP(2,1/(SRP!$B$2:$B$7&lt;=E10020)/(SRP!$C$2:$C$7&gt;=E10020),SRP!$D$2:$D$7)*(G10020/100)*(E10020/1000)),
IF(AND(C10020="Wine",D10020="Fortified Wines"),
SUM(LOOKUP(2,1/(SRP!$B$26:$B$29&lt;=E10020)/(SRP!$C$26:$C$29&gt;=E10020),SRP!$D$26:$D$29)*(G10020/100)*(E10020/1000)),
IF(C10020="Wine",
SUM(LOOKUP(2,1/(SRP!$B$21:$B$25&lt;=E10020)/(SRP!$C$21:$C$25&gt;=E10020),SRP!$D$21:$D$25)*(G10020/100)*(E10020/1000)),
IF(AND(C10020="Ready to Drink",D10020="RTD-One Pour Cocktail&gt;7%&lt;=14.5"),
SUM(LOOKUP(2,1/(SRP!$B$16:$B$20&lt;=E10020)/(SRP!$C$16:$C$20&gt;=E10020),SRP!$D$16:$D$20)*(G10020/100)*(E10020/1000)),
IF(C10020="Ready to Drink",
SUM(LOOKUP(2,1/(SRP!$B$11:$B$15&lt;=E10020)/(SRP!$C$11:$C$15&gt;=E10020),SRP!$D$11:$D$15)*(G10020/100)*(E10020/1000)),
0)))))),2)</f>
        <v>0</v>
      </c>
      <c r="L10020" s="173" t="str">
        <f t="shared" si="156"/>
        <v/>
      </c>
      <c r="M10020" s="154" t="e">
        <f>VLOOKUP(L10020,'Slope %'!C:D,2,0)</f>
        <v>#N/A</v>
      </c>
    </row>
    <row r="10021" spans="11:13" x14ac:dyDescent="0.25">
      <c r="K10021" s="154" cm="1">
        <f t="array" ref="K10021">ROUND(
IF(C10021="Beer",
SUM(LOOKUP(2,1/(SRP!$B$8:$B$10&lt;=E10021)/(SRP!$C$8:$C$10&gt;=E10021),SRP!$D$8:$D$10)*(G10021/100)*(E10021/1000)),
IF(C10021="Spirits",
SUM(LOOKUP(2,1/(SRP!$B$2:$B$7&lt;=E10021)/(SRP!$C$2:$C$7&gt;=E10021),SRP!$D$2:$D$7)*(G10021/100)*(E10021/1000)),
IF(AND(C10021="Wine",D10021="Fortified Wines"),
SUM(LOOKUP(2,1/(SRP!$B$26:$B$29&lt;=E10021)/(SRP!$C$26:$C$29&gt;=E10021),SRP!$D$26:$D$29)*(G10021/100)*(E10021/1000)),
IF(C10021="Wine",
SUM(LOOKUP(2,1/(SRP!$B$21:$B$25&lt;=E10021)/(SRP!$C$21:$C$25&gt;=E10021),SRP!$D$21:$D$25)*(G10021/100)*(E10021/1000)),
IF(AND(C10021="Ready to Drink",D10021="RTD-One Pour Cocktail&gt;7%&lt;=14.5"),
SUM(LOOKUP(2,1/(SRP!$B$16:$B$20&lt;=E10021)/(SRP!$C$16:$C$20&gt;=E10021),SRP!$D$16:$D$20)*(G10021/100)*(E10021/1000)),
IF(C10021="Ready to Drink",
SUM(LOOKUP(2,1/(SRP!$B$11:$B$15&lt;=E10021)/(SRP!$C$11:$C$15&gt;=E10021),SRP!$D$11:$D$15)*(G10021/100)*(E10021/1000)),
0)))))),2)</f>
        <v>0</v>
      </c>
      <c r="L10021" s="173" t="str">
        <f t="shared" si="156"/>
        <v/>
      </c>
      <c r="M10021" s="154" t="e">
        <f>VLOOKUP(L10021,'Slope %'!C:D,2,0)</f>
        <v>#N/A</v>
      </c>
    </row>
    <row r="10022" spans="11:13" x14ac:dyDescent="0.25">
      <c r="K10022" s="154" cm="1">
        <f t="array" ref="K10022">ROUND(
IF(C10022="Beer",
SUM(LOOKUP(2,1/(SRP!$B$8:$B$10&lt;=E10022)/(SRP!$C$8:$C$10&gt;=E10022),SRP!$D$8:$D$10)*(G10022/100)*(E10022/1000)),
IF(C10022="Spirits",
SUM(LOOKUP(2,1/(SRP!$B$2:$B$7&lt;=E10022)/(SRP!$C$2:$C$7&gt;=E10022),SRP!$D$2:$D$7)*(G10022/100)*(E10022/1000)),
IF(AND(C10022="Wine",D10022="Fortified Wines"),
SUM(LOOKUP(2,1/(SRP!$B$26:$B$29&lt;=E10022)/(SRP!$C$26:$C$29&gt;=E10022),SRP!$D$26:$D$29)*(G10022/100)*(E10022/1000)),
IF(C10022="Wine",
SUM(LOOKUP(2,1/(SRP!$B$21:$B$25&lt;=E10022)/(SRP!$C$21:$C$25&gt;=E10022),SRP!$D$21:$D$25)*(G10022/100)*(E10022/1000)),
IF(AND(C10022="Ready to Drink",D10022="RTD-One Pour Cocktail&gt;7%&lt;=14.5"),
SUM(LOOKUP(2,1/(SRP!$B$16:$B$20&lt;=E10022)/(SRP!$C$16:$C$20&gt;=E10022),SRP!$D$16:$D$20)*(G10022/100)*(E10022/1000)),
IF(C10022="Ready to Drink",
SUM(LOOKUP(2,1/(SRP!$B$11:$B$15&lt;=E10022)/(SRP!$C$11:$C$15&gt;=E10022),SRP!$D$11:$D$15)*(G10022/100)*(E10022/1000)),
0)))))),2)</f>
        <v>0</v>
      </c>
      <c r="L10022" s="173" t="str">
        <f t="shared" si="156"/>
        <v/>
      </c>
      <c r="M10022" s="154" t="e">
        <f>VLOOKUP(L10022,'Slope %'!C:D,2,0)</f>
        <v>#N/A</v>
      </c>
    </row>
    <row r="10023" spans="11:13" x14ac:dyDescent="0.25">
      <c r="K10023" s="154" cm="1">
        <f t="array" ref="K10023">ROUND(
IF(C10023="Beer",
SUM(LOOKUP(2,1/(SRP!$B$8:$B$10&lt;=E10023)/(SRP!$C$8:$C$10&gt;=E10023),SRP!$D$8:$D$10)*(G10023/100)*(E10023/1000)),
IF(C10023="Spirits",
SUM(LOOKUP(2,1/(SRP!$B$2:$B$7&lt;=E10023)/(SRP!$C$2:$C$7&gt;=E10023),SRP!$D$2:$D$7)*(G10023/100)*(E10023/1000)),
IF(AND(C10023="Wine",D10023="Fortified Wines"),
SUM(LOOKUP(2,1/(SRP!$B$26:$B$29&lt;=E10023)/(SRP!$C$26:$C$29&gt;=E10023),SRP!$D$26:$D$29)*(G10023/100)*(E10023/1000)),
IF(C10023="Wine",
SUM(LOOKUP(2,1/(SRP!$B$21:$B$25&lt;=E10023)/(SRP!$C$21:$C$25&gt;=E10023),SRP!$D$21:$D$25)*(G10023/100)*(E10023/1000)),
IF(AND(C10023="Ready to Drink",D10023="RTD-One Pour Cocktail&gt;7%&lt;=14.5"),
SUM(LOOKUP(2,1/(SRP!$B$16:$B$20&lt;=E10023)/(SRP!$C$16:$C$20&gt;=E10023),SRP!$D$16:$D$20)*(G10023/100)*(E10023/1000)),
IF(C10023="Ready to Drink",
SUM(LOOKUP(2,1/(SRP!$B$11:$B$15&lt;=E10023)/(SRP!$C$11:$C$15&gt;=E10023),SRP!$D$11:$D$15)*(G10023/100)*(E10023/1000)),
0)))))),2)</f>
        <v>0</v>
      </c>
      <c r="L10023" s="173" t="str">
        <f t="shared" si="156"/>
        <v/>
      </c>
      <c r="M10023" s="154" t="e">
        <f>VLOOKUP(L10023,'Slope %'!C:D,2,0)</f>
        <v>#N/A</v>
      </c>
    </row>
    <row r="10024" spans="11:13" x14ac:dyDescent="0.25">
      <c r="K10024" s="154" cm="1">
        <f t="array" ref="K10024">ROUND(
IF(C10024="Beer",
SUM(LOOKUP(2,1/(SRP!$B$8:$B$10&lt;=E10024)/(SRP!$C$8:$C$10&gt;=E10024),SRP!$D$8:$D$10)*(G10024/100)*(E10024/1000)),
IF(C10024="Spirits",
SUM(LOOKUP(2,1/(SRP!$B$2:$B$7&lt;=E10024)/(SRP!$C$2:$C$7&gt;=E10024),SRP!$D$2:$D$7)*(G10024/100)*(E10024/1000)),
IF(AND(C10024="Wine",D10024="Fortified Wines"),
SUM(LOOKUP(2,1/(SRP!$B$26:$B$29&lt;=E10024)/(SRP!$C$26:$C$29&gt;=E10024),SRP!$D$26:$D$29)*(G10024/100)*(E10024/1000)),
IF(C10024="Wine",
SUM(LOOKUP(2,1/(SRP!$B$21:$B$25&lt;=E10024)/(SRP!$C$21:$C$25&gt;=E10024),SRP!$D$21:$D$25)*(G10024/100)*(E10024/1000)),
IF(AND(C10024="Ready to Drink",D10024="RTD-One Pour Cocktail&gt;7%&lt;=14.5"),
SUM(LOOKUP(2,1/(SRP!$B$16:$B$20&lt;=E10024)/(SRP!$C$16:$C$20&gt;=E10024),SRP!$D$16:$D$20)*(G10024/100)*(E10024/1000)),
IF(C10024="Ready to Drink",
SUM(LOOKUP(2,1/(SRP!$B$11:$B$15&lt;=E10024)/(SRP!$C$11:$C$15&gt;=E10024),SRP!$D$11:$D$15)*(G10024/100)*(E10024/1000)),
0)))))),2)</f>
        <v>0</v>
      </c>
      <c r="L10024" s="173" t="str">
        <f t="shared" si="156"/>
        <v/>
      </c>
      <c r="M10024" s="154" t="e">
        <f>VLOOKUP(L10024,'Slope %'!C:D,2,0)</f>
        <v>#N/A</v>
      </c>
    </row>
    <row r="10025" spans="11:13" x14ac:dyDescent="0.25">
      <c r="K10025" s="154" cm="1">
        <f t="array" ref="K10025">ROUND(
IF(C10025="Beer",
SUM(LOOKUP(2,1/(SRP!$B$8:$B$10&lt;=E10025)/(SRP!$C$8:$C$10&gt;=E10025),SRP!$D$8:$D$10)*(G10025/100)*(E10025/1000)),
IF(C10025="Spirits",
SUM(LOOKUP(2,1/(SRP!$B$2:$B$7&lt;=E10025)/(SRP!$C$2:$C$7&gt;=E10025),SRP!$D$2:$D$7)*(G10025/100)*(E10025/1000)),
IF(AND(C10025="Wine",D10025="Fortified Wines"),
SUM(LOOKUP(2,1/(SRP!$B$26:$B$29&lt;=E10025)/(SRP!$C$26:$C$29&gt;=E10025),SRP!$D$26:$D$29)*(G10025/100)*(E10025/1000)),
IF(C10025="Wine",
SUM(LOOKUP(2,1/(SRP!$B$21:$B$25&lt;=E10025)/(SRP!$C$21:$C$25&gt;=E10025),SRP!$D$21:$D$25)*(G10025/100)*(E10025/1000)),
IF(AND(C10025="Ready to Drink",D10025="RTD-One Pour Cocktail&gt;7%&lt;=14.5"),
SUM(LOOKUP(2,1/(SRP!$B$16:$B$20&lt;=E10025)/(SRP!$C$16:$C$20&gt;=E10025),SRP!$D$16:$D$20)*(G10025/100)*(E10025/1000)),
IF(C10025="Ready to Drink",
SUM(LOOKUP(2,1/(SRP!$B$11:$B$15&lt;=E10025)/(SRP!$C$11:$C$15&gt;=E10025),SRP!$D$11:$D$15)*(G10025/100)*(E10025/1000)),
0)))))),2)</f>
        <v>0</v>
      </c>
      <c r="L10025" s="173" t="str">
        <f t="shared" si="156"/>
        <v/>
      </c>
      <c r="M10025" s="154" t="e">
        <f>VLOOKUP(L10025,'Slope %'!C:D,2,0)</f>
        <v>#N/A</v>
      </c>
    </row>
    <row r="10026" spans="11:13" x14ac:dyDescent="0.25">
      <c r="K10026" s="154" cm="1">
        <f t="array" ref="K10026">ROUND(
IF(C10026="Beer",
SUM(LOOKUP(2,1/(SRP!$B$8:$B$10&lt;=E10026)/(SRP!$C$8:$C$10&gt;=E10026),SRP!$D$8:$D$10)*(G10026/100)*(E10026/1000)),
IF(C10026="Spirits",
SUM(LOOKUP(2,1/(SRP!$B$2:$B$7&lt;=E10026)/(SRP!$C$2:$C$7&gt;=E10026),SRP!$D$2:$D$7)*(G10026/100)*(E10026/1000)),
IF(AND(C10026="Wine",D10026="Fortified Wines"),
SUM(LOOKUP(2,1/(SRP!$B$26:$B$29&lt;=E10026)/(SRP!$C$26:$C$29&gt;=E10026),SRP!$D$26:$D$29)*(G10026/100)*(E10026/1000)),
IF(C10026="Wine",
SUM(LOOKUP(2,1/(SRP!$B$21:$B$25&lt;=E10026)/(SRP!$C$21:$C$25&gt;=E10026),SRP!$D$21:$D$25)*(G10026/100)*(E10026/1000)),
IF(AND(C10026="Ready to Drink",D10026="RTD-One Pour Cocktail&gt;7%&lt;=14.5"),
SUM(LOOKUP(2,1/(SRP!$B$16:$B$20&lt;=E10026)/(SRP!$C$16:$C$20&gt;=E10026),SRP!$D$16:$D$20)*(G10026/100)*(E10026/1000)),
IF(C10026="Ready to Drink",
SUM(LOOKUP(2,1/(SRP!$B$11:$B$15&lt;=E10026)/(SRP!$C$11:$C$15&gt;=E10026),SRP!$D$11:$D$15)*(G10026/100)*(E10026/1000)),
0)))))),2)</f>
        <v>0</v>
      </c>
      <c r="L10026" s="173" t="str">
        <f t="shared" si="156"/>
        <v/>
      </c>
      <c r="M10026" s="154" t="e">
        <f>VLOOKUP(L10026,'Slope %'!C:D,2,0)</f>
        <v>#N/A</v>
      </c>
    </row>
    <row r="10027" spans="11:13" x14ac:dyDescent="0.25">
      <c r="K10027" s="154" cm="1">
        <f t="array" ref="K10027">ROUND(
IF(C10027="Beer",
SUM(LOOKUP(2,1/(SRP!$B$8:$B$10&lt;=E10027)/(SRP!$C$8:$C$10&gt;=E10027),SRP!$D$8:$D$10)*(G10027/100)*(E10027/1000)),
IF(C10027="Spirits",
SUM(LOOKUP(2,1/(SRP!$B$2:$B$7&lt;=E10027)/(SRP!$C$2:$C$7&gt;=E10027),SRP!$D$2:$D$7)*(G10027/100)*(E10027/1000)),
IF(AND(C10027="Wine",D10027="Fortified Wines"),
SUM(LOOKUP(2,1/(SRP!$B$26:$B$29&lt;=E10027)/(SRP!$C$26:$C$29&gt;=E10027),SRP!$D$26:$D$29)*(G10027/100)*(E10027/1000)),
IF(C10027="Wine",
SUM(LOOKUP(2,1/(SRP!$B$21:$B$25&lt;=E10027)/(SRP!$C$21:$C$25&gt;=E10027),SRP!$D$21:$D$25)*(G10027/100)*(E10027/1000)),
IF(AND(C10027="Ready to Drink",D10027="RTD-One Pour Cocktail&gt;7%&lt;=14.5"),
SUM(LOOKUP(2,1/(SRP!$B$16:$B$20&lt;=E10027)/(SRP!$C$16:$C$20&gt;=E10027),SRP!$D$16:$D$20)*(G10027/100)*(E10027/1000)),
IF(C10027="Ready to Drink",
SUM(LOOKUP(2,1/(SRP!$B$11:$B$15&lt;=E10027)/(SRP!$C$11:$C$15&gt;=E10027),SRP!$D$11:$D$15)*(G10027/100)*(E10027/1000)),
0)))))),2)</f>
        <v>0</v>
      </c>
      <c r="L10027" s="173" t="str">
        <f t="shared" si="156"/>
        <v/>
      </c>
      <c r="M10027" s="154" t="e">
        <f>VLOOKUP(L10027,'Slope %'!C:D,2,0)</f>
        <v>#N/A</v>
      </c>
    </row>
    <row r="10028" spans="11:13" x14ac:dyDescent="0.25">
      <c r="K10028" s="154" cm="1">
        <f t="array" ref="K10028">ROUND(
IF(C10028="Beer",
SUM(LOOKUP(2,1/(SRP!$B$8:$B$10&lt;=E10028)/(SRP!$C$8:$C$10&gt;=E10028),SRP!$D$8:$D$10)*(G10028/100)*(E10028/1000)),
IF(C10028="Spirits",
SUM(LOOKUP(2,1/(SRP!$B$2:$B$7&lt;=E10028)/(SRP!$C$2:$C$7&gt;=E10028),SRP!$D$2:$D$7)*(G10028/100)*(E10028/1000)),
IF(AND(C10028="Wine",D10028="Fortified Wines"),
SUM(LOOKUP(2,1/(SRP!$B$26:$B$29&lt;=E10028)/(SRP!$C$26:$C$29&gt;=E10028),SRP!$D$26:$D$29)*(G10028/100)*(E10028/1000)),
IF(C10028="Wine",
SUM(LOOKUP(2,1/(SRP!$B$21:$B$25&lt;=E10028)/(SRP!$C$21:$C$25&gt;=E10028),SRP!$D$21:$D$25)*(G10028/100)*(E10028/1000)),
IF(AND(C10028="Ready to Drink",D10028="RTD-One Pour Cocktail&gt;7%&lt;=14.5"),
SUM(LOOKUP(2,1/(SRP!$B$16:$B$20&lt;=E10028)/(SRP!$C$16:$C$20&gt;=E10028),SRP!$D$16:$D$20)*(G10028/100)*(E10028/1000)),
IF(C10028="Ready to Drink",
SUM(LOOKUP(2,1/(SRP!$B$11:$B$15&lt;=E10028)/(SRP!$C$11:$C$15&gt;=E10028),SRP!$D$11:$D$15)*(G10028/100)*(E10028/1000)),
0)))))),2)</f>
        <v>0</v>
      </c>
      <c r="L10028" s="173" t="str">
        <f t="shared" si="156"/>
        <v/>
      </c>
      <c r="M10028" s="154" t="e">
        <f>VLOOKUP(L10028,'Slope %'!C:D,2,0)</f>
        <v>#N/A</v>
      </c>
    </row>
    <row r="10029" spans="11:13" x14ac:dyDescent="0.25">
      <c r="K10029" s="154" cm="1">
        <f t="array" ref="K10029">ROUND(
IF(C10029="Beer",
SUM(LOOKUP(2,1/(SRP!$B$8:$B$10&lt;=E10029)/(SRP!$C$8:$C$10&gt;=E10029),SRP!$D$8:$D$10)*(G10029/100)*(E10029/1000)),
IF(C10029="Spirits",
SUM(LOOKUP(2,1/(SRP!$B$2:$B$7&lt;=E10029)/(SRP!$C$2:$C$7&gt;=E10029),SRP!$D$2:$D$7)*(G10029/100)*(E10029/1000)),
IF(AND(C10029="Wine",D10029="Fortified Wines"),
SUM(LOOKUP(2,1/(SRP!$B$26:$B$29&lt;=E10029)/(SRP!$C$26:$C$29&gt;=E10029),SRP!$D$26:$D$29)*(G10029/100)*(E10029/1000)),
IF(C10029="Wine",
SUM(LOOKUP(2,1/(SRP!$B$21:$B$25&lt;=E10029)/(SRP!$C$21:$C$25&gt;=E10029),SRP!$D$21:$D$25)*(G10029/100)*(E10029/1000)),
IF(AND(C10029="Ready to Drink",D10029="RTD-One Pour Cocktail&gt;7%&lt;=14.5"),
SUM(LOOKUP(2,1/(SRP!$B$16:$B$20&lt;=E10029)/(SRP!$C$16:$C$20&gt;=E10029),SRP!$D$16:$D$20)*(G10029/100)*(E10029/1000)),
IF(C10029="Ready to Drink",
SUM(LOOKUP(2,1/(SRP!$B$11:$B$15&lt;=E10029)/(SRP!$C$11:$C$15&gt;=E10029),SRP!$D$11:$D$15)*(G10029/100)*(E10029/1000)),
0)))))),2)</f>
        <v>0</v>
      </c>
      <c r="L10029" s="173" t="str">
        <f t="shared" si="156"/>
        <v/>
      </c>
      <c r="M10029" s="154" t="e">
        <f>VLOOKUP(L10029,'Slope %'!C:D,2,0)</f>
        <v>#N/A</v>
      </c>
    </row>
    <row r="10030" spans="11:13" x14ac:dyDescent="0.25">
      <c r="K10030" s="154" cm="1">
        <f t="array" ref="K10030">ROUND(
IF(C10030="Beer",
SUM(LOOKUP(2,1/(SRP!$B$8:$B$10&lt;=E10030)/(SRP!$C$8:$C$10&gt;=E10030),SRP!$D$8:$D$10)*(G10030/100)*(E10030/1000)),
IF(C10030="Spirits",
SUM(LOOKUP(2,1/(SRP!$B$2:$B$7&lt;=E10030)/(SRP!$C$2:$C$7&gt;=E10030),SRP!$D$2:$D$7)*(G10030/100)*(E10030/1000)),
IF(AND(C10030="Wine",D10030="Fortified Wines"),
SUM(LOOKUP(2,1/(SRP!$B$26:$B$29&lt;=E10030)/(SRP!$C$26:$C$29&gt;=E10030),SRP!$D$26:$D$29)*(G10030/100)*(E10030/1000)),
IF(C10030="Wine",
SUM(LOOKUP(2,1/(SRP!$B$21:$B$25&lt;=E10030)/(SRP!$C$21:$C$25&gt;=E10030),SRP!$D$21:$D$25)*(G10030/100)*(E10030/1000)),
IF(AND(C10030="Ready to Drink",D10030="RTD-One Pour Cocktail&gt;7%&lt;=14.5"),
SUM(LOOKUP(2,1/(SRP!$B$16:$B$20&lt;=E10030)/(SRP!$C$16:$C$20&gt;=E10030),SRP!$D$16:$D$20)*(G10030/100)*(E10030/1000)),
IF(C10030="Ready to Drink",
SUM(LOOKUP(2,1/(SRP!$B$11:$B$15&lt;=E10030)/(SRP!$C$11:$C$15&gt;=E10030),SRP!$D$11:$D$15)*(G10030/100)*(E10030/1000)),
0)))))),2)</f>
        <v>0</v>
      </c>
      <c r="L10030" s="173" t="str">
        <f t="shared" si="156"/>
        <v/>
      </c>
      <c r="M10030" s="154" t="e">
        <f>VLOOKUP(L10030,'Slope %'!C:D,2,0)</f>
        <v>#N/A</v>
      </c>
    </row>
    <row r="10031" spans="11:13" x14ac:dyDescent="0.25">
      <c r="K10031" s="154" cm="1">
        <f t="array" ref="K10031">ROUND(
IF(C10031="Beer",
SUM(LOOKUP(2,1/(SRP!$B$8:$B$10&lt;=E10031)/(SRP!$C$8:$C$10&gt;=E10031),SRP!$D$8:$D$10)*(G10031/100)*(E10031/1000)),
IF(C10031="Spirits",
SUM(LOOKUP(2,1/(SRP!$B$2:$B$7&lt;=E10031)/(SRP!$C$2:$C$7&gt;=E10031),SRP!$D$2:$D$7)*(G10031/100)*(E10031/1000)),
IF(AND(C10031="Wine",D10031="Fortified Wines"),
SUM(LOOKUP(2,1/(SRP!$B$26:$B$29&lt;=E10031)/(SRP!$C$26:$C$29&gt;=E10031),SRP!$D$26:$D$29)*(G10031/100)*(E10031/1000)),
IF(C10031="Wine",
SUM(LOOKUP(2,1/(SRP!$B$21:$B$25&lt;=E10031)/(SRP!$C$21:$C$25&gt;=E10031),SRP!$D$21:$D$25)*(G10031/100)*(E10031/1000)),
IF(AND(C10031="Ready to Drink",D10031="RTD-One Pour Cocktail&gt;7%&lt;=14.5"),
SUM(LOOKUP(2,1/(SRP!$B$16:$B$20&lt;=E10031)/(SRP!$C$16:$C$20&gt;=E10031),SRP!$D$16:$D$20)*(G10031/100)*(E10031/1000)),
IF(C10031="Ready to Drink",
SUM(LOOKUP(2,1/(SRP!$B$11:$B$15&lt;=E10031)/(SRP!$C$11:$C$15&gt;=E10031),SRP!$D$11:$D$15)*(G10031/100)*(E10031/1000)),
0)))))),2)</f>
        <v>0</v>
      </c>
      <c r="L10031" s="173" t="str">
        <f t="shared" si="156"/>
        <v/>
      </c>
      <c r="M10031" s="154" t="e">
        <f>VLOOKUP(L10031,'Slope %'!C:D,2,0)</f>
        <v>#N/A</v>
      </c>
    </row>
    <row r="10032" spans="11:13" x14ac:dyDescent="0.25">
      <c r="K10032" s="154" cm="1">
        <f t="array" ref="K10032">ROUND(
IF(C10032="Beer",
SUM(LOOKUP(2,1/(SRP!$B$8:$B$10&lt;=E10032)/(SRP!$C$8:$C$10&gt;=E10032),SRP!$D$8:$D$10)*(G10032/100)*(E10032/1000)),
IF(C10032="Spirits",
SUM(LOOKUP(2,1/(SRP!$B$2:$B$7&lt;=E10032)/(SRP!$C$2:$C$7&gt;=E10032),SRP!$D$2:$D$7)*(G10032/100)*(E10032/1000)),
IF(AND(C10032="Wine",D10032="Fortified Wines"),
SUM(LOOKUP(2,1/(SRP!$B$26:$B$29&lt;=E10032)/(SRP!$C$26:$C$29&gt;=E10032),SRP!$D$26:$D$29)*(G10032/100)*(E10032/1000)),
IF(C10032="Wine",
SUM(LOOKUP(2,1/(SRP!$B$21:$B$25&lt;=E10032)/(SRP!$C$21:$C$25&gt;=E10032),SRP!$D$21:$D$25)*(G10032/100)*(E10032/1000)),
IF(AND(C10032="Ready to Drink",D10032="RTD-One Pour Cocktail&gt;7%&lt;=14.5"),
SUM(LOOKUP(2,1/(SRP!$B$16:$B$20&lt;=E10032)/(SRP!$C$16:$C$20&gt;=E10032),SRP!$D$16:$D$20)*(G10032/100)*(E10032/1000)),
IF(C10032="Ready to Drink",
SUM(LOOKUP(2,1/(SRP!$B$11:$B$15&lt;=E10032)/(SRP!$C$11:$C$15&gt;=E10032),SRP!$D$11:$D$15)*(G10032/100)*(E10032/1000)),
0)))))),2)</f>
        <v>0</v>
      </c>
      <c r="L10032" s="173" t="str">
        <f t="shared" si="156"/>
        <v/>
      </c>
      <c r="M10032" s="154" t="e">
        <f>VLOOKUP(L10032,'Slope %'!C:D,2,0)</f>
        <v>#N/A</v>
      </c>
    </row>
    <row r="10033" spans="11:13" x14ac:dyDescent="0.25">
      <c r="K10033" s="154" cm="1">
        <f t="array" ref="K10033">ROUND(
IF(C10033="Beer",
SUM(LOOKUP(2,1/(SRP!$B$8:$B$10&lt;=E10033)/(SRP!$C$8:$C$10&gt;=E10033),SRP!$D$8:$D$10)*(G10033/100)*(E10033/1000)),
IF(C10033="Spirits",
SUM(LOOKUP(2,1/(SRP!$B$2:$B$7&lt;=E10033)/(SRP!$C$2:$C$7&gt;=E10033),SRP!$D$2:$D$7)*(G10033/100)*(E10033/1000)),
IF(AND(C10033="Wine",D10033="Fortified Wines"),
SUM(LOOKUP(2,1/(SRP!$B$26:$B$29&lt;=E10033)/(SRP!$C$26:$C$29&gt;=E10033),SRP!$D$26:$D$29)*(G10033/100)*(E10033/1000)),
IF(C10033="Wine",
SUM(LOOKUP(2,1/(SRP!$B$21:$B$25&lt;=E10033)/(SRP!$C$21:$C$25&gt;=E10033),SRP!$D$21:$D$25)*(G10033/100)*(E10033/1000)),
IF(AND(C10033="Ready to Drink",D10033="RTD-One Pour Cocktail&gt;7%&lt;=14.5"),
SUM(LOOKUP(2,1/(SRP!$B$16:$B$20&lt;=E10033)/(SRP!$C$16:$C$20&gt;=E10033),SRP!$D$16:$D$20)*(G10033/100)*(E10033/1000)),
IF(C10033="Ready to Drink",
SUM(LOOKUP(2,1/(SRP!$B$11:$B$15&lt;=E10033)/(SRP!$C$11:$C$15&gt;=E10033),SRP!$D$11:$D$15)*(G10033/100)*(E10033/1000)),
0)))))),2)</f>
        <v>0</v>
      </c>
      <c r="L10033" s="173" t="str">
        <f t="shared" si="156"/>
        <v/>
      </c>
      <c r="M10033" s="154" t="e">
        <f>VLOOKUP(L10033,'Slope %'!C:D,2,0)</f>
        <v>#N/A</v>
      </c>
    </row>
    <row r="10034" spans="11:13" x14ac:dyDescent="0.25">
      <c r="K10034" s="154" cm="1">
        <f t="array" ref="K10034">ROUND(
IF(C10034="Beer",
SUM(LOOKUP(2,1/(SRP!$B$8:$B$10&lt;=E10034)/(SRP!$C$8:$C$10&gt;=E10034),SRP!$D$8:$D$10)*(G10034/100)*(E10034/1000)),
IF(C10034="Spirits",
SUM(LOOKUP(2,1/(SRP!$B$2:$B$7&lt;=E10034)/(SRP!$C$2:$C$7&gt;=E10034),SRP!$D$2:$D$7)*(G10034/100)*(E10034/1000)),
IF(AND(C10034="Wine",D10034="Fortified Wines"),
SUM(LOOKUP(2,1/(SRP!$B$26:$B$29&lt;=E10034)/(SRP!$C$26:$C$29&gt;=E10034),SRP!$D$26:$D$29)*(G10034/100)*(E10034/1000)),
IF(C10034="Wine",
SUM(LOOKUP(2,1/(SRP!$B$21:$B$25&lt;=E10034)/(SRP!$C$21:$C$25&gt;=E10034),SRP!$D$21:$D$25)*(G10034/100)*(E10034/1000)),
IF(AND(C10034="Ready to Drink",D10034="RTD-One Pour Cocktail&gt;7%&lt;=14.5"),
SUM(LOOKUP(2,1/(SRP!$B$16:$B$20&lt;=E10034)/(SRP!$C$16:$C$20&gt;=E10034),SRP!$D$16:$D$20)*(G10034/100)*(E10034/1000)),
IF(C10034="Ready to Drink",
SUM(LOOKUP(2,1/(SRP!$B$11:$B$15&lt;=E10034)/(SRP!$C$11:$C$15&gt;=E10034),SRP!$D$11:$D$15)*(G10034/100)*(E10034/1000)),
0)))))),2)</f>
        <v>0</v>
      </c>
      <c r="L10034" s="173" t="str">
        <f t="shared" si="156"/>
        <v/>
      </c>
      <c r="M10034" s="154" t="e">
        <f>VLOOKUP(L10034,'Slope %'!C:D,2,0)</f>
        <v>#N/A</v>
      </c>
    </row>
    <row r="10035" spans="11:13" x14ac:dyDescent="0.25">
      <c r="K10035" s="154" cm="1">
        <f t="array" ref="K10035">ROUND(
IF(C10035="Beer",
SUM(LOOKUP(2,1/(SRP!$B$8:$B$10&lt;=E10035)/(SRP!$C$8:$C$10&gt;=E10035),SRP!$D$8:$D$10)*(G10035/100)*(E10035/1000)),
IF(C10035="Spirits",
SUM(LOOKUP(2,1/(SRP!$B$2:$B$7&lt;=E10035)/(SRP!$C$2:$C$7&gt;=E10035),SRP!$D$2:$D$7)*(G10035/100)*(E10035/1000)),
IF(AND(C10035="Wine",D10035="Fortified Wines"),
SUM(LOOKUP(2,1/(SRP!$B$26:$B$29&lt;=E10035)/(SRP!$C$26:$C$29&gt;=E10035),SRP!$D$26:$D$29)*(G10035/100)*(E10035/1000)),
IF(C10035="Wine",
SUM(LOOKUP(2,1/(SRP!$B$21:$B$25&lt;=E10035)/(SRP!$C$21:$C$25&gt;=E10035),SRP!$D$21:$D$25)*(G10035/100)*(E10035/1000)),
IF(AND(C10035="Ready to Drink",D10035="RTD-One Pour Cocktail&gt;7%&lt;=14.5"),
SUM(LOOKUP(2,1/(SRP!$B$16:$B$20&lt;=E10035)/(SRP!$C$16:$C$20&gt;=E10035),SRP!$D$16:$D$20)*(G10035/100)*(E10035/1000)),
IF(C10035="Ready to Drink",
SUM(LOOKUP(2,1/(SRP!$B$11:$B$15&lt;=E10035)/(SRP!$C$11:$C$15&gt;=E10035),SRP!$D$11:$D$15)*(G10035/100)*(E10035/1000)),
0)))))),2)</f>
        <v>0</v>
      </c>
      <c r="L10035" s="173" t="str">
        <f t="shared" si="156"/>
        <v/>
      </c>
      <c r="M10035" s="154" t="e">
        <f>VLOOKUP(L10035,'Slope %'!C:D,2,0)</f>
        <v>#N/A</v>
      </c>
    </row>
    <row r="10036" spans="11:13" x14ac:dyDescent="0.25">
      <c r="K10036" s="154" cm="1">
        <f t="array" ref="K10036">ROUND(
IF(C10036="Beer",
SUM(LOOKUP(2,1/(SRP!$B$8:$B$10&lt;=E10036)/(SRP!$C$8:$C$10&gt;=E10036),SRP!$D$8:$D$10)*(G10036/100)*(E10036/1000)),
IF(C10036="Spirits",
SUM(LOOKUP(2,1/(SRP!$B$2:$B$7&lt;=E10036)/(SRP!$C$2:$C$7&gt;=E10036),SRP!$D$2:$D$7)*(G10036/100)*(E10036/1000)),
IF(AND(C10036="Wine",D10036="Fortified Wines"),
SUM(LOOKUP(2,1/(SRP!$B$26:$B$29&lt;=E10036)/(SRP!$C$26:$C$29&gt;=E10036),SRP!$D$26:$D$29)*(G10036/100)*(E10036/1000)),
IF(C10036="Wine",
SUM(LOOKUP(2,1/(SRP!$B$21:$B$25&lt;=E10036)/(SRP!$C$21:$C$25&gt;=E10036),SRP!$D$21:$D$25)*(G10036/100)*(E10036/1000)),
IF(AND(C10036="Ready to Drink",D10036="RTD-One Pour Cocktail&gt;7%&lt;=14.5"),
SUM(LOOKUP(2,1/(SRP!$B$16:$B$20&lt;=E10036)/(SRP!$C$16:$C$20&gt;=E10036),SRP!$D$16:$D$20)*(G10036/100)*(E10036/1000)),
IF(C10036="Ready to Drink",
SUM(LOOKUP(2,1/(SRP!$B$11:$B$15&lt;=E10036)/(SRP!$C$11:$C$15&gt;=E10036),SRP!$D$11:$D$15)*(G10036/100)*(E10036/1000)),
0)))))),2)</f>
        <v>0</v>
      </c>
      <c r="L10036" s="173" t="str">
        <f t="shared" si="156"/>
        <v/>
      </c>
      <c r="M10036" s="154" t="e">
        <f>VLOOKUP(L10036,'Slope %'!C:D,2,0)</f>
        <v>#N/A</v>
      </c>
    </row>
    <row r="10037" spans="11:13" x14ac:dyDescent="0.25">
      <c r="K10037" s="154" cm="1">
        <f t="array" ref="K10037">ROUND(
IF(C10037="Beer",
SUM(LOOKUP(2,1/(SRP!$B$8:$B$10&lt;=E10037)/(SRP!$C$8:$C$10&gt;=E10037),SRP!$D$8:$D$10)*(G10037/100)*(E10037/1000)),
IF(C10037="Spirits",
SUM(LOOKUP(2,1/(SRP!$B$2:$B$7&lt;=E10037)/(SRP!$C$2:$C$7&gt;=E10037),SRP!$D$2:$D$7)*(G10037/100)*(E10037/1000)),
IF(AND(C10037="Wine",D10037="Fortified Wines"),
SUM(LOOKUP(2,1/(SRP!$B$26:$B$29&lt;=E10037)/(SRP!$C$26:$C$29&gt;=E10037),SRP!$D$26:$D$29)*(G10037/100)*(E10037/1000)),
IF(C10037="Wine",
SUM(LOOKUP(2,1/(SRP!$B$21:$B$25&lt;=E10037)/(SRP!$C$21:$C$25&gt;=E10037),SRP!$D$21:$D$25)*(G10037/100)*(E10037/1000)),
IF(AND(C10037="Ready to Drink",D10037="RTD-One Pour Cocktail&gt;7%&lt;=14.5"),
SUM(LOOKUP(2,1/(SRP!$B$16:$B$20&lt;=E10037)/(SRP!$C$16:$C$20&gt;=E10037),SRP!$D$16:$D$20)*(G10037/100)*(E10037/1000)),
IF(C10037="Ready to Drink",
SUM(LOOKUP(2,1/(SRP!$B$11:$B$15&lt;=E10037)/(SRP!$C$11:$C$15&gt;=E10037),SRP!$D$11:$D$15)*(G10037/100)*(E10037/1000)),
0)))))),2)</f>
        <v>0</v>
      </c>
      <c r="L10037" s="173" t="str">
        <f t="shared" si="156"/>
        <v/>
      </c>
      <c r="M10037" s="154" t="e">
        <f>VLOOKUP(L10037,'Slope %'!C:D,2,0)</f>
        <v>#N/A</v>
      </c>
    </row>
    <row r="10038" spans="11:13" x14ac:dyDescent="0.25">
      <c r="K10038" s="154" cm="1">
        <f t="array" ref="K10038">ROUND(
IF(C10038="Beer",
SUM(LOOKUP(2,1/(SRP!$B$8:$B$10&lt;=E10038)/(SRP!$C$8:$C$10&gt;=E10038),SRP!$D$8:$D$10)*(G10038/100)*(E10038/1000)),
IF(C10038="Spirits",
SUM(LOOKUP(2,1/(SRP!$B$2:$B$7&lt;=E10038)/(SRP!$C$2:$C$7&gt;=E10038),SRP!$D$2:$D$7)*(G10038/100)*(E10038/1000)),
IF(AND(C10038="Wine",D10038="Fortified Wines"),
SUM(LOOKUP(2,1/(SRP!$B$26:$B$29&lt;=E10038)/(SRP!$C$26:$C$29&gt;=E10038),SRP!$D$26:$D$29)*(G10038/100)*(E10038/1000)),
IF(C10038="Wine",
SUM(LOOKUP(2,1/(SRP!$B$21:$B$25&lt;=E10038)/(SRP!$C$21:$C$25&gt;=E10038),SRP!$D$21:$D$25)*(G10038/100)*(E10038/1000)),
IF(AND(C10038="Ready to Drink",D10038="RTD-One Pour Cocktail&gt;7%&lt;=14.5"),
SUM(LOOKUP(2,1/(SRP!$B$16:$B$20&lt;=E10038)/(SRP!$C$16:$C$20&gt;=E10038),SRP!$D$16:$D$20)*(G10038/100)*(E10038/1000)),
IF(C10038="Ready to Drink",
SUM(LOOKUP(2,1/(SRP!$B$11:$B$15&lt;=E10038)/(SRP!$C$11:$C$15&gt;=E10038),SRP!$D$11:$D$15)*(G10038/100)*(E10038/1000)),
0)))))),2)</f>
        <v>0</v>
      </c>
      <c r="L10038" s="173" t="str">
        <f t="shared" si="156"/>
        <v/>
      </c>
      <c r="M10038" s="154" t="e">
        <f>VLOOKUP(L10038,'Slope %'!C:D,2,0)</f>
        <v>#N/A</v>
      </c>
    </row>
    <row r="10039" spans="11:13" x14ac:dyDescent="0.25">
      <c r="K10039" s="154" cm="1">
        <f t="array" ref="K10039">ROUND(
IF(C10039="Beer",
SUM(LOOKUP(2,1/(SRP!$B$8:$B$10&lt;=E10039)/(SRP!$C$8:$C$10&gt;=E10039),SRP!$D$8:$D$10)*(G10039/100)*(E10039/1000)),
IF(C10039="Spirits",
SUM(LOOKUP(2,1/(SRP!$B$2:$B$7&lt;=E10039)/(SRP!$C$2:$C$7&gt;=E10039),SRP!$D$2:$D$7)*(G10039/100)*(E10039/1000)),
IF(AND(C10039="Wine",D10039="Fortified Wines"),
SUM(LOOKUP(2,1/(SRP!$B$26:$B$29&lt;=E10039)/(SRP!$C$26:$C$29&gt;=E10039),SRP!$D$26:$D$29)*(G10039/100)*(E10039/1000)),
IF(C10039="Wine",
SUM(LOOKUP(2,1/(SRP!$B$21:$B$25&lt;=E10039)/(SRP!$C$21:$C$25&gt;=E10039),SRP!$D$21:$D$25)*(G10039/100)*(E10039/1000)),
IF(AND(C10039="Ready to Drink",D10039="RTD-One Pour Cocktail&gt;7%&lt;=14.5"),
SUM(LOOKUP(2,1/(SRP!$B$16:$B$20&lt;=E10039)/(SRP!$C$16:$C$20&gt;=E10039),SRP!$D$16:$D$20)*(G10039/100)*(E10039/1000)),
IF(C10039="Ready to Drink",
SUM(LOOKUP(2,1/(SRP!$B$11:$B$15&lt;=E10039)/(SRP!$C$11:$C$15&gt;=E10039),SRP!$D$11:$D$15)*(G10039/100)*(E10039/1000)),
0)))))),2)</f>
        <v>0</v>
      </c>
      <c r="L10039" s="173" t="str">
        <f t="shared" si="156"/>
        <v/>
      </c>
      <c r="M10039" s="154" t="e">
        <f>VLOOKUP(L10039,'Slope %'!C:D,2,0)</f>
        <v>#N/A</v>
      </c>
    </row>
    <row r="10040" spans="11:13" x14ac:dyDescent="0.25">
      <c r="K10040" s="154" cm="1">
        <f t="array" ref="K10040">ROUND(
IF(C10040="Beer",
SUM(LOOKUP(2,1/(SRP!$B$8:$B$10&lt;=E10040)/(SRP!$C$8:$C$10&gt;=E10040),SRP!$D$8:$D$10)*(G10040/100)*(E10040/1000)),
IF(C10040="Spirits",
SUM(LOOKUP(2,1/(SRP!$B$2:$B$7&lt;=E10040)/(SRP!$C$2:$C$7&gt;=E10040),SRP!$D$2:$D$7)*(G10040/100)*(E10040/1000)),
IF(AND(C10040="Wine",D10040="Fortified Wines"),
SUM(LOOKUP(2,1/(SRP!$B$26:$B$29&lt;=E10040)/(SRP!$C$26:$C$29&gt;=E10040),SRP!$D$26:$D$29)*(G10040/100)*(E10040/1000)),
IF(C10040="Wine",
SUM(LOOKUP(2,1/(SRP!$B$21:$B$25&lt;=E10040)/(SRP!$C$21:$C$25&gt;=E10040),SRP!$D$21:$D$25)*(G10040/100)*(E10040/1000)),
IF(AND(C10040="Ready to Drink",D10040="RTD-One Pour Cocktail&gt;7%&lt;=14.5"),
SUM(LOOKUP(2,1/(SRP!$B$16:$B$20&lt;=E10040)/(SRP!$C$16:$C$20&gt;=E10040),SRP!$D$16:$D$20)*(G10040/100)*(E10040/1000)),
IF(C10040="Ready to Drink",
SUM(LOOKUP(2,1/(SRP!$B$11:$B$15&lt;=E10040)/(SRP!$C$11:$C$15&gt;=E10040),SRP!$D$11:$D$15)*(G10040/100)*(E10040/1000)),
0)))))),2)</f>
        <v>0</v>
      </c>
      <c r="L10040" s="173" t="str">
        <f t="shared" si="156"/>
        <v/>
      </c>
      <c r="M10040" s="154" t="e">
        <f>VLOOKUP(L10040,'Slope %'!C:D,2,0)</f>
        <v>#N/A</v>
      </c>
    </row>
    <row r="10041" spans="11:13" x14ac:dyDescent="0.25">
      <c r="K10041" s="154" cm="1">
        <f t="array" ref="K10041">ROUND(
IF(C10041="Beer",
SUM(LOOKUP(2,1/(SRP!$B$8:$B$10&lt;=E10041)/(SRP!$C$8:$C$10&gt;=E10041),SRP!$D$8:$D$10)*(G10041/100)*(E10041/1000)),
IF(C10041="Spirits",
SUM(LOOKUP(2,1/(SRP!$B$2:$B$7&lt;=E10041)/(SRP!$C$2:$C$7&gt;=E10041),SRP!$D$2:$D$7)*(G10041/100)*(E10041/1000)),
IF(AND(C10041="Wine",D10041="Fortified Wines"),
SUM(LOOKUP(2,1/(SRP!$B$26:$B$29&lt;=E10041)/(SRP!$C$26:$C$29&gt;=E10041),SRP!$D$26:$D$29)*(G10041/100)*(E10041/1000)),
IF(C10041="Wine",
SUM(LOOKUP(2,1/(SRP!$B$21:$B$25&lt;=E10041)/(SRP!$C$21:$C$25&gt;=E10041),SRP!$D$21:$D$25)*(G10041/100)*(E10041/1000)),
IF(AND(C10041="Ready to Drink",D10041="RTD-One Pour Cocktail&gt;7%&lt;=14.5"),
SUM(LOOKUP(2,1/(SRP!$B$16:$B$20&lt;=E10041)/(SRP!$C$16:$C$20&gt;=E10041),SRP!$D$16:$D$20)*(G10041/100)*(E10041/1000)),
IF(C10041="Ready to Drink",
SUM(LOOKUP(2,1/(SRP!$B$11:$B$15&lt;=E10041)/(SRP!$C$11:$C$15&gt;=E10041),SRP!$D$11:$D$15)*(G10041/100)*(E10041/1000)),
0)))))),2)</f>
        <v>0</v>
      </c>
      <c r="L10041" s="173" t="str">
        <f t="shared" si="156"/>
        <v/>
      </c>
      <c r="M10041" s="154" t="e">
        <f>VLOOKUP(L10041,'Slope %'!C:D,2,0)</f>
        <v>#N/A</v>
      </c>
    </row>
    <row r="10042" spans="11:13" x14ac:dyDescent="0.25">
      <c r="K10042" s="154" cm="1">
        <f t="array" ref="K10042">ROUND(
IF(C10042="Beer",
SUM(LOOKUP(2,1/(SRP!$B$8:$B$10&lt;=E10042)/(SRP!$C$8:$C$10&gt;=E10042),SRP!$D$8:$D$10)*(G10042/100)*(E10042/1000)),
IF(C10042="Spirits",
SUM(LOOKUP(2,1/(SRP!$B$2:$B$7&lt;=E10042)/(SRP!$C$2:$C$7&gt;=E10042),SRP!$D$2:$D$7)*(G10042/100)*(E10042/1000)),
IF(AND(C10042="Wine",D10042="Fortified Wines"),
SUM(LOOKUP(2,1/(SRP!$B$26:$B$29&lt;=E10042)/(SRP!$C$26:$C$29&gt;=E10042),SRP!$D$26:$D$29)*(G10042/100)*(E10042/1000)),
IF(C10042="Wine",
SUM(LOOKUP(2,1/(SRP!$B$21:$B$25&lt;=E10042)/(SRP!$C$21:$C$25&gt;=E10042),SRP!$D$21:$D$25)*(G10042/100)*(E10042/1000)),
IF(AND(C10042="Ready to Drink",D10042="RTD-One Pour Cocktail&gt;7%&lt;=14.5"),
SUM(LOOKUP(2,1/(SRP!$B$16:$B$20&lt;=E10042)/(SRP!$C$16:$C$20&gt;=E10042),SRP!$D$16:$D$20)*(G10042/100)*(E10042/1000)),
IF(C10042="Ready to Drink",
SUM(LOOKUP(2,1/(SRP!$B$11:$B$15&lt;=E10042)/(SRP!$C$11:$C$15&gt;=E10042),SRP!$D$11:$D$15)*(G10042/100)*(E10042/1000)),
0)))))),2)</f>
        <v>0</v>
      </c>
      <c r="L10042" s="173" t="str">
        <f t="shared" si="156"/>
        <v/>
      </c>
      <c r="M10042" s="154" t="e">
        <f>VLOOKUP(L10042,'Slope %'!C:D,2,0)</f>
        <v>#N/A</v>
      </c>
    </row>
    <row r="10043" spans="11:13" x14ac:dyDescent="0.25">
      <c r="K10043" s="154" cm="1">
        <f t="array" ref="K10043">ROUND(
IF(C10043="Beer",
SUM(LOOKUP(2,1/(SRP!$B$8:$B$10&lt;=E10043)/(SRP!$C$8:$C$10&gt;=E10043),SRP!$D$8:$D$10)*(G10043/100)*(E10043/1000)),
IF(C10043="Spirits",
SUM(LOOKUP(2,1/(SRP!$B$2:$B$7&lt;=E10043)/(SRP!$C$2:$C$7&gt;=E10043),SRP!$D$2:$D$7)*(G10043/100)*(E10043/1000)),
IF(AND(C10043="Wine",D10043="Fortified Wines"),
SUM(LOOKUP(2,1/(SRP!$B$26:$B$29&lt;=E10043)/(SRP!$C$26:$C$29&gt;=E10043),SRP!$D$26:$D$29)*(G10043/100)*(E10043/1000)),
IF(C10043="Wine",
SUM(LOOKUP(2,1/(SRP!$B$21:$B$25&lt;=E10043)/(SRP!$C$21:$C$25&gt;=E10043),SRP!$D$21:$D$25)*(G10043/100)*(E10043/1000)),
IF(AND(C10043="Ready to Drink",D10043="RTD-One Pour Cocktail&gt;7%&lt;=14.5"),
SUM(LOOKUP(2,1/(SRP!$B$16:$B$20&lt;=E10043)/(SRP!$C$16:$C$20&gt;=E10043),SRP!$D$16:$D$20)*(G10043/100)*(E10043/1000)),
IF(C10043="Ready to Drink",
SUM(LOOKUP(2,1/(SRP!$B$11:$B$15&lt;=E10043)/(SRP!$C$11:$C$15&gt;=E10043),SRP!$D$11:$D$15)*(G10043/100)*(E10043/1000)),
0)))))),2)</f>
        <v>0</v>
      </c>
      <c r="L10043" s="173" t="str">
        <f t="shared" si="156"/>
        <v/>
      </c>
      <c r="M10043" s="154" t="e">
        <f>VLOOKUP(L10043,'Slope %'!C:D,2,0)</f>
        <v>#N/A</v>
      </c>
    </row>
    <row r="10044" spans="11:13" x14ac:dyDescent="0.25">
      <c r="K10044" s="154" cm="1">
        <f t="array" ref="K10044">ROUND(
IF(C10044="Beer",
SUM(LOOKUP(2,1/(SRP!$B$8:$B$10&lt;=E10044)/(SRP!$C$8:$C$10&gt;=E10044),SRP!$D$8:$D$10)*(G10044/100)*(E10044/1000)),
IF(C10044="Spirits",
SUM(LOOKUP(2,1/(SRP!$B$2:$B$7&lt;=E10044)/(SRP!$C$2:$C$7&gt;=E10044),SRP!$D$2:$D$7)*(G10044/100)*(E10044/1000)),
IF(AND(C10044="Wine",D10044="Fortified Wines"),
SUM(LOOKUP(2,1/(SRP!$B$26:$B$29&lt;=E10044)/(SRP!$C$26:$C$29&gt;=E10044),SRP!$D$26:$D$29)*(G10044/100)*(E10044/1000)),
IF(C10044="Wine",
SUM(LOOKUP(2,1/(SRP!$B$21:$B$25&lt;=E10044)/(SRP!$C$21:$C$25&gt;=E10044),SRP!$D$21:$D$25)*(G10044/100)*(E10044/1000)),
IF(AND(C10044="Ready to Drink",D10044="RTD-One Pour Cocktail&gt;7%&lt;=14.5"),
SUM(LOOKUP(2,1/(SRP!$B$16:$B$20&lt;=E10044)/(SRP!$C$16:$C$20&gt;=E10044),SRP!$D$16:$D$20)*(G10044/100)*(E10044/1000)),
IF(C10044="Ready to Drink",
SUM(LOOKUP(2,1/(SRP!$B$11:$B$15&lt;=E10044)/(SRP!$C$11:$C$15&gt;=E10044),SRP!$D$11:$D$15)*(G10044/100)*(E10044/1000)),
0)))))),2)</f>
        <v>0</v>
      </c>
      <c r="L10044" s="173" t="str">
        <f t="shared" si="156"/>
        <v/>
      </c>
      <c r="M10044" s="154" t="e">
        <f>VLOOKUP(L10044,'Slope %'!C:D,2,0)</f>
        <v>#N/A</v>
      </c>
    </row>
    <row r="10045" spans="11:13" x14ac:dyDescent="0.25">
      <c r="K10045" s="154" cm="1">
        <f t="array" ref="K10045">ROUND(
IF(C10045="Beer",
SUM(LOOKUP(2,1/(SRP!$B$8:$B$10&lt;=E10045)/(SRP!$C$8:$C$10&gt;=E10045),SRP!$D$8:$D$10)*(G10045/100)*(E10045/1000)),
IF(C10045="Spirits",
SUM(LOOKUP(2,1/(SRP!$B$2:$B$7&lt;=E10045)/(SRP!$C$2:$C$7&gt;=E10045),SRP!$D$2:$D$7)*(G10045/100)*(E10045/1000)),
IF(AND(C10045="Wine",D10045="Fortified Wines"),
SUM(LOOKUP(2,1/(SRP!$B$26:$B$29&lt;=E10045)/(SRP!$C$26:$C$29&gt;=E10045),SRP!$D$26:$D$29)*(G10045/100)*(E10045/1000)),
IF(C10045="Wine",
SUM(LOOKUP(2,1/(SRP!$B$21:$B$25&lt;=E10045)/(SRP!$C$21:$C$25&gt;=E10045),SRP!$D$21:$D$25)*(G10045/100)*(E10045/1000)),
IF(AND(C10045="Ready to Drink",D10045="RTD-One Pour Cocktail&gt;7%&lt;=14.5"),
SUM(LOOKUP(2,1/(SRP!$B$16:$B$20&lt;=E10045)/(SRP!$C$16:$C$20&gt;=E10045),SRP!$D$16:$D$20)*(G10045/100)*(E10045/1000)),
IF(C10045="Ready to Drink",
SUM(LOOKUP(2,1/(SRP!$B$11:$B$15&lt;=E10045)/(SRP!$C$11:$C$15&gt;=E10045),SRP!$D$11:$D$15)*(G10045/100)*(E10045/1000)),
0)))))),2)</f>
        <v>0</v>
      </c>
      <c r="L10045" s="173" t="str">
        <f t="shared" si="156"/>
        <v/>
      </c>
      <c r="M10045" s="154" t="e">
        <f>VLOOKUP(L10045,'Slope %'!C:D,2,0)</f>
        <v>#N/A</v>
      </c>
    </row>
    <row r="10046" spans="11:13" x14ac:dyDescent="0.25">
      <c r="K10046" s="154" cm="1">
        <f t="array" ref="K10046">ROUND(
IF(C10046="Beer",
SUM(LOOKUP(2,1/(SRP!$B$8:$B$10&lt;=E10046)/(SRP!$C$8:$C$10&gt;=E10046),SRP!$D$8:$D$10)*(G10046/100)*(E10046/1000)),
IF(C10046="Spirits",
SUM(LOOKUP(2,1/(SRP!$B$2:$B$7&lt;=E10046)/(SRP!$C$2:$C$7&gt;=E10046),SRP!$D$2:$D$7)*(G10046/100)*(E10046/1000)),
IF(AND(C10046="Wine",D10046="Fortified Wines"),
SUM(LOOKUP(2,1/(SRP!$B$26:$B$29&lt;=E10046)/(SRP!$C$26:$C$29&gt;=E10046),SRP!$D$26:$D$29)*(G10046/100)*(E10046/1000)),
IF(C10046="Wine",
SUM(LOOKUP(2,1/(SRP!$B$21:$B$25&lt;=E10046)/(SRP!$C$21:$C$25&gt;=E10046),SRP!$D$21:$D$25)*(G10046/100)*(E10046/1000)),
IF(AND(C10046="Ready to Drink",D10046="RTD-One Pour Cocktail&gt;7%&lt;=14.5"),
SUM(LOOKUP(2,1/(SRP!$B$16:$B$20&lt;=E10046)/(SRP!$C$16:$C$20&gt;=E10046),SRP!$D$16:$D$20)*(G10046/100)*(E10046/1000)),
IF(C10046="Ready to Drink",
SUM(LOOKUP(2,1/(SRP!$B$11:$B$15&lt;=E10046)/(SRP!$C$11:$C$15&gt;=E10046),SRP!$D$11:$D$15)*(G10046/100)*(E10046/1000)),
0)))))),2)</f>
        <v>0</v>
      </c>
      <c r="L10046" s="173" t="str">
        <f t="shared" si="156"/>
        <v/>
      </c>
      <c r="M10046" s="154" t="e">
        <f>VLOOKUP(L10046,'Slope %'!C:D,2,0)</f>
        <v>#N/A</v>
      </c>
    </row>
    <row r="10047" spans="11:13" x14ac:dyDescent="0.25">
      <c r="K10047" s="154" cm="1">
        <f t="array" ref="K10047">ROUND(
IF(C10047="Beer",
SUM(LOOKUP(2,1/(SRP!$B$8:$B$10&lt;=E10047)/(SRP!$C$8:$C$10&gt;=E10047),SRP!$D$8:$D$10)*(G10047/100)*(E10047/1000)),
IF(C10047="Spirits",
SUM(LOOKUP(2,1/(SRP!$B$2:$B$7&lt;=E10047)/(SRP!$C$2:$C$7&gt;=E10047),SRP!$D$2:$D$7)*(G10047/100)*(E10047/1000)),
IF(AND(C10047="Wine",D10047="Fortified Wines"),
SUM(LOOKUP(2,1/(SRP!$B$26:$B$29&lt;=E10047)/(SRP!$C$26:$C$29&gt;=E10047),SRP!$D$26:$D$29)*(G10047/100)*(E10047/1000)),
IF(C10047="Wine",
SUM(LOOKUP(2,1/(SRP!$B$21:$B$25&lt;=E10047)/(SRP!$C$21:$C$25&gt;=E10047),SRP!$D$21:$D$25)*(G10047/100)*(E10047/1000)),
IF(AND(C10047="Ready to Drink",D10047="RTD-One Pour Cocktail&gt;7%&lt;=14.5"),
SUM(LOOKUP(2,1/(SRP!$B$16:$B$20&lt;=E10047)/(SRP!$C$16:$C$20&gt;=E10047),SRP!$D$16:$D$20)*(G10047/100)*(E10047/1000)),
IF(C10047="Ready to Drink",
SUM(LOOKUP(2,1/(SRP!$B$11:$B$15&lt;=E10047)/(SRP!$C$11:$C$15&gt;=E10047),SRP!$D$11:$D$15)*(G10047/100)*(E10047/1000)),
0)))))),2)</f>
        <v>0</v>
      </c>
      <c r="L10047" s="173" t="str">
        <f t="shared" si="156"/>
        <v/>
      </c>
      <c r="M10047" s="154" t="e">
        <f>VLOOKUP(L10047,'Slope %'!C:D,2,0)</f>
        <v>#N/A</v>
      </c>
    </row>
    <row r="10048" spans="11:13" x14ac:dyDescent="0.25">
      <c r="K10048" s="154" cm="1">
        <f t="array" ref="K10048">ROUND(
IF(C10048="Beer",
SUM(LOOKUP(2,1/(SRP!$B$8:$B$10&lt;=E10048)/(SRP!$C$8:$C$10&gt;=E10048),SRP!$D$8:$D$10)*(G10048/100)*(E10048/1000)),
IF(C10048="Spirits",
SUM(LOOKUP(2,1/(SRP!$B$2:$B$7&lt;=E10048)/(SRP!$C$2:$C$7&gt;=E10048),SRP!$D$2:$D$7)*(G10048/100)*(E10048/1000)),
IF(AND(C10048="Wine",D10048="Fortified Wines"),
SUM(LOOKUP(2,1/(SRP!$B$26:$B$29&lt;=E10048)/(SRP!$C$26:$C$29&gt;=E10048),SRP!$D$26:$D$29)*(G10048/100)*(E10048/1000)),
IF(C10048="Wine",
SUM(LOOKUP(2,1/(SRP!$B$21:$B$25&lt;=E10048)/(SRP!$C$21:$C$25&gt;=E10048),SRP!$D$21:$D$25)*(G10048/100)*(E10048/1000)),
IF(AND(C10048="Ready to Drink",D10048="RTD-One Pour Cocktail&gt;7%&lt;=14.5"),
SUM(LOOKUP(2,1/(SRP!$B$16:$B$20&lt;=E10048)/(SRP!$C$16:$C$20&gt;=E10048),SRP!$D$16:$D$20)*(G10048/100)*(E10048/1000)),
IF(C10048="Ready to Drink",
SUM(LOOKUP(2,1/(SRP!$B$11:$B$15&lt;=E10048)/(SRP!$C$11:$C$15&gt;=E10048),SRP!$D$11:$D$15)*(G10048/100)*(E10048/1000)),
0)))))),2)</f>
        <v>0</v>
      </c>
      <c r="L10048" s="173" t="str">
        <f t="shared" si="156"/>
        <v/>
      </c>
      <c r="M10048" s="154" t="e">
        <f>VLOOKUP(L10048,'Slope %'!C:D,2,0)</f>
        <v>#N/A</v>
      </c>
    </row>
    <row r="10049" spans="11:13" x14ac:dyDescent="0.25">
      <c r="K10049" s="154" cm="1">
        <f t="array" ref="K10049">ROUND(
IF(C10049="Beer",
SUM(LOOKUP(2,1/(SRP!$B$8:$B$10&lt;=E10049)/(SRP!$C$8:$C$10&gt;=E10049),SRP!$D$8:$D$10)*(G10049/100)*(E10049/1000)),
IF(C10049="Spirits",
SUM(LOOKUP(2,1/(SRP!$B$2:$B$7&lt;=E10049)/(SRP!$C$2:$C$7&gt;=E10049),SRP!$D$2:$D$7)*(G10049/100)*(E10049/1000)),
IF(AND(C10049="Wine",D10049="Fortified Wines"),
SUM(LOOKUP(2,1/(SRP!$B$26:$B$29&lt;=E10049)/(SRP!$C$26:$C$29&gt;=E10049),SRP!$D$26:$D$29)*(G10049/100)*(E10049/1000)),
IF(C10049="Wine",
SUM(LOOKUP(2,1/(SRP!$B$21:$B$25&lt;=E10049)/(SRP!$C$21:$C$25&gt;=E10049),SRP!$D$21:$D$25)*(G10049/100)*(E10049/1000)),
IF(AND(C10049="Ready to Drink",D10049="RTD-One Pour Cocktail&gt;7%&lt;=14.5"),
SUM(LOOKUP(2,1/(SRP!$B$16:$B$20&lt;=E10049)/(SRP!$C$16:$C$20&gt;=E10049),SRP!$D$16:$D$20)*(G10049/100)*(E10049/1000)),
IF(C10049="Ready to Drink",
SUM(LOOKUP(2,1/(SRP!$B$11:$B$15&lt;=E10049)/(SRP!$C$11:$C$15&gt;=E10049),SRP!$D$11:$D$15)*(G10049/100)*(E10049/1000)),
0)))))),2)</f>
        <v>0</v>
      </c>
      <c r="L10049" s="173" t="str">
        <f t="shared" si="156"/>
        <v/>
      </c>
      <c r="M10049" s="154" t="e">
        <f>VLOOKUP(L10049,'Slope %'!C:D,2,0)</f>
        <v>#N/A</v>
      </c>
    </row>
    <row r="10050" spans="11:13" x14ac:dyDescent="0.25">
      <c r="K10050" s="154" cm="1">
        <f t="array" ref="K10050">ROUND(
IF(C10050="Beer",
SUM(LOOKUP(2,1/(SRP!$B$8:$B$10&lt;=E10050)/(SRP!$C$8:$C$10&gt;=E10050),SRP!$D$8:$D$10)*(G10050/100)*(E10050/1000)),
IF(C10050="Spirits",
SUM(LOOKUP(2,1/(SRP!$B$2:$B$7&lt;=E10050)/(SRP!$C$2:$C$7&gt;=E10050),SRP!$D$2:$D$7)*(G10050/100)*(E10050/1000)),
IF(AND(C10050="Wine",D10050="Fortified Wines"),
SUM(LOOKUP(2,1/(SRP!$B$26:$B$29&lt;=E10050)/(SRP!$C$26:$C$29&gt;=E10050),SRP!$D$26:$D$29)*(G10050/100)*(E10050/1000)),
IF(C10050="Wine",
SUM(LOOKUP(2,1/(SRP!$B$21:$B$25&lt;=E10050)/(SRP!$C$21:$C$25&gt;=E10050),SRP!$D$21:$D$25)*(G10050/100)*(E10050/1000)),
IF(AND(C10050="Ready to Drink",D10050="RTD-One Pour Cocktail&gt;7%&lt;=14.5"),
SUM(LOOKUP(2,1/(SRP!$B$16:$B$20&lt;=E10050)/(SRP!$C$16:$C$20&gt;=E10050),SRP!$D$16:$D$20)*(G10050/100)*(E10050/1000)),
IF(C10050="Ready to Drink",
SUM(LOOKUP(2,1/(SRP!$B$11:$B$15&lt;=E10050)/(SRP!$C$11:$C$15&gt;=E10050),SRP!$D$11:$D$15)*(G10050/100)*(E10050/1000)),
0)))))),2)</f>
        <v>0</v>
      </c>
      <c r="L10050" s="173" t="str">
        <f t="shared" si="156"/>
        <v/>
      </c>
      <c r="M10050" s="154" t="e">
        <f>VLOOKUP(L10050,'Slope %'!C:D,2,0)</f>
        <v>#N/A</v>
      </c>
    </row>
    <row r="10051" spans="11:13" x14ac:dyDescent="0.25">
      <c r="K10051" s="154" cm="1">
        <f t="array" ref="K10051">ROUND(
IF(C10051="Beer",
SUM(LOOKUP(2,1/(SRP!$B$8:$B$10&lt;=E10051)/(SRP!$C$8:$C$10&gt;=E10051),SRP!$D$8:$D$10)*(G10051/100)*(E10051/1000)),
IF(C10051="Spirits",
SUM(LOOKUP(2,1/(SRP!$B$2:$B$7&lt;=E10051)/(SRP!$C$2:$C$7&gt;=E10051),SRP!$D$2:$D$7)*(G10051/100)*(E10051/1000)),
IF(AND(C10051="Wine",D10051="Fortified Wines"),
SUM(LOOKUP(2,1/(SRP!$B$26:$B$29&lt;=E10051)/(SRP!$C$26:$C$29&gt;=E10051),SRP!$D$26:$D$29)*(G10051/100)*(E10051/1000)),
IF(C10051="Wine",
SUM(LOOKUP(2,1/(SRP!$B$21:$B$25&lt;=E10051)/(SRP!$C$21:$C$25&gt;=E10051),SRP!$D$21:$D$25)*(G10051/100)*(E10051/1000)),
IF(AND(C10051="Ready to Drink",D10051="RTD-One Pour Cocktail&gt;7%&lt;=14.5"),
SUM(LOOKUP(2,1/(SRP!$B$16:$B$20&lt;=E10051)/(SRP!$C$16:$C$20&gt;=E10051),SRP!$D$16:$D$20)*(G10051/100)*(E10051/1000)),
IF(C10051="Ready to Drink",
SUM(LOOKUP(2,1/(SRP!$B$11:$B$15&lt;=E10051)/(SRP!$C$11:$C$15&gt;=E10051),SRP!$D$11:$D$15)*(G10051/100)*(E10051/1000)),
0)))))),2)</f>
        <v>0</v>
      </c>
      <c r="L10051" s="173" t="str">
        <f t="shared" ref="L10051:L10114" si="157">(_xlfn.CONCAT(C10051,E10051))</f>
        <v/>
      </c>
      <c r="M10051" s="154" t="e">
        <f>VLOOKUP(L10051,'Slope %'!C:D,2,0)</f>
        <v>#N/A</v>
      </c>
    </row>
    <row r="10052" spans="11:13" x14ac:dyDescent="0.25">
      <c r="K10052" s="154" cm="1">
        <f t="array" ref="K10052">ROUND(
IF(C10052="Beer",
SUM(LOOKUP(2,1/(SRP!$B$8:$B$10&lt;=E10052)/(SRP!$C$8:$C$10&gt;=E10052),SRP!$D$8:$D$10)*(G10052/100)*(E10052/1000)),
IF(C10052="Spirits",
SUM(LOOKUP(2,1/(SRP!$B$2:$B$7&lt;=E10052)/(SRP!$C$2:$C$7&gt;=E10052),SRP!$D$2:$D$7)*(G10052/100)*(E10052/1000)),
IF(AND(C10052="Wine",D10052="Fortified Wines"),
SUM(LOOKUP(2,1/(SRP!$B$26:$B$29&lt;=E10052)/(SRP!$C$26:$C$29&gt;=E10052),SRP!$D$26:$D$29)*(G10052/100)*(E10052/1000)),
IF(C10052="Wine",
SUM(LOOKUP(2,1/(SRP!$B$21:$B$25&lt;=E10052)/(SRP!$C$21:$C$25&gt;=E10052),SRP!$D$21:$D$25)*(G10052/100)*(E10052/1000)),
IF(AND(C10052="Ready to Drink",D10052="RTD-One Pour Cocktail&gt;7%&lt;=14.5"),
SUM(LOOKUP(2,1/(SRP!$B$16:$B$20&lt;=E10052)/(SRP!$C$16:$C$20&gt;=E10052),SRP!$D$16:$D$20)*(G10052/100)*(E10052/1000)),
IF(C10052="Ready to Drink",
SUM(LOOKUP(2,1/(SRP!$B$11:$B$15&lt;=E10052)/(SRP!$C$11:$C$15&gt;=E10052),SRP!$D$11:$D$15)*(G10052/100)*(E10052/1000)),
0)))))),2)</f>
        <v>0</v>
      </c>
      <c r="L10052" s="173" t="str">
        <f t="shared" si="157"/>
        <v/>
      </c>
      <c r="M10052" s="154" t="e">
        <f>VLOOKUP(L10052,'Slope %'!C:D,2,0)</f>
        <v>#N/A</v>
      </c>
    </row>
    <row r="10053" spans="11:13" x14ac:dyDescent="0.25">
      <c r="K10053" s="154" cm="1">
        <f t="array" ref="K10053">ROUND(
IF(C10053="Beer",
SUM(LOOKUP(2,1/(SRP!$B$8:$B$10&lt;=E10053)/(SRP!$C$8:$C$10&gt;=E10053),SRP!$D$8:$D$10)*(G10053/100)*(E10053/1000)),
IF(C10053="Spirits",
SUM(LOOKUP(2,1/(SRP!$B$2:$B$7&lt;=E10053)/(SRP!$C$2:$C$7&gt;=E10053),SRP!$D$2:$D$7)*(G10053/100)*(E10053/1000)),
IF(AND(C10053="Wine",D10053="Fortified Wines"),
SUM(LOOKUP(2,1/(SRP!$B$26:$B$29&lt;=E10053)/(SRP!$C$26:$C$29&gt;=E10053),SRP!$D$26:$D$29)*(G10053/100)*(E10053/1000)),
IF(C10053="Wine",
SUM(LOOKUP(2,1/(SRP!$B$21:$B$25&lt;=E10053)/(SRP!$C$21:$C$25&gt;=E10053),SRP!$D$21:$D$25)*(G10053/100)*(E10053/1000)),
IF(AND(C10053="Ready to Drink",D10053="RTD-One Pour Cocktail&gt;7%&lt;=14.5"),
SUM(LOOKUP(2,1/(SRP!$B$16:$B$20&lt;=E10053)/(SRP!$C$16:$C$20&gt;=E10053),SRP!$D$16:$D$20)*(G10053/100)*(E10053/1000)),
IF(C10053="Ready to Drink",
SUM(LOOKUP(2,1/(SRP!$B$11:$B$15&lt;=E10053)/(SRP!$C$11:$C$15&gt;=E10053),SRP!$D$11:$D$15)*(G10053/100)*(E10053/1000)),
0)))))),2)</f>
        <v>0</v>
      </c>
      <c r="L10053" s="173" t="str">
        <f t="shared" si="157"/>
        <v/>
      </c>
      <c r="M10053" s="154" t="e">
        <f>VLOOKUP(L10053,'Slope %'!C:D,2,0)</f>
        <v>#N/A</v>
      </c>
    </row>
    <row r="10054" spans="11:13" x14ac:dyDescent="0.25">
      <c r="K10054" s="154" cm="1">
        <f t="array" ref="K10054">ROUND(
IF(C10054="Beer",
SUM(LOOKUP(2,1/(SRP!$B$8:$B$10&lt;=E10054)/(SRP!$C$8:$C$10&gt;=E10054),SRP!$D$8:$D$10)*(G10054/100)*(E10054/1000)),
IF(C10054="Spirits",
SUM(LOOKUP(2,1/(SRP!$B$2:$B$7&lt;=E10054)/(SRP!$C$2:$C$7&gt;=E10054),SRP!$D$2:$D$7)*(G10054/100)*(E10054/1000)),
IF(AND(C10054="Wine",D10054="Fortified Wines"),
SUM(LOOKUP(2,1/(SRP!$B$26:$B$29&lt;=E10054)/(SRP!$C$26:$C$29&gt;=E10054),SRP!$D$26:$D$29)*(G10054/100)*(E10054/1000)),
IF(C10054="Wine",
SUM(LOOKUP(2,1/(SRP!$B$21:$B$25&lt;=E10054)/(SRP!$C$21:$C$25&gt;=E10054),SRP!$D$21:$D$25)*(G10054/100)*(E10054/1000)),
IF(AND(C10054="Ready to Drink",D10054="RTD-One Pour Cocktail&gt;7%&lt;=14.5"),
SUM(LOOKUP(2,1/(SRP!$B$16:$B$20&lt;=E10054)/(SRP!$C$16:$C$20&gt;=E10054),SRP!$D$16:$D$20)*(G10054/100)*(E10054/1000)),
IF(C10054="Ready to Drink",
SUM(LOOKUP(2,1/(SRP!$B$11:$B$15&lt;=E10054)/(SRP!$C$11:$C$15&gt;=E10054),SRP!$D$11:$D$15)*(G10054/100)*(E10054/1000)),
0)))))),2)</f>
        <v>0</v>
      </c>
      <c r="L10054" s="173" t="str">
        <f t="shared" si="157"/>
        <v/>
      </c>
      <c r="M10054" s="154" t="e">
        <f>VLOOKUP(L10054,'Slope %'!C:D,2,0)</f>
        <v>#N/A</v>
      </c>
    </row>
    <row r="10055" spans="11:13" x14ac:dyDescent="0.25">
      <c r="K10055" s="154" cm="1">
        <f t="array" ref="K10055">ROUND(
IF(C10055="Beer",
SUM(LOOKUP(2,1/(SRP!$B$8:$B$10&lt;=E10055)/(SRP!$C$8:$C$10&gt;=E10055),SRP!$D$8:$D$10)*(G10055/100)*(E10055/1000)),
IF(C10055="Spirits",
SUM(LOOKUP(2,1/(SRP!$B$2:$B$7&lt;=E10055)/(SRP!$C$2:$C$7&gt;=E10055),SRP!$D$2:$D$7)*(G10055/100)*(E10055/1000)),
IF(AND(C10055="Wine",D10055="Fortified Wines"),
SUM(LOOKUP(2,1/(SRP!$B$26:$B$29&lt;=E10055)/(SRP!$C$26:$C$29&gt;=E10055),SRP!$D$26:$D$29)*(G10055/100)*(E10055/1000)),
IF(C10055="Wine",
SUM(LOOKUP(2,1/(SRP!$B$21:$B$25&lt;=E10055)/(SRP!$C$21:$C$25&gt;=E10055),SRP!$D$21:$D$25)*(G10055/100)*(E10055/1000)),
IF(AND(C10055="Ready to Drink",D10055="RTD-One Pour Cocktail&gt;7%&lt;=14.5"),
SUM(LOOKUP(2,1/(SRP!$B$16:$B$20&lt;=E10055)/(SRP!$C$16:$C$20&gt;=E10055),SRP!$D$16:$D$20)*(G10055/100)*(E10055/1000)),
IF(C10055="Ready to Drink",
SUM(LOOKUP(2,1/(SRP!$B$11:$B$15&lt;=E10055)/(SRP!$C$11:$C$15&gt;=E10055),SRP!$D$11:$D$15)*(G10055/100)*(E10055/1000)),
0)))))),2)</f>
        <v>0</v>
      </c>
      <c r="L10055" s="173" t="str">
        <f t="shared" si="157"/>
        <v/>
      </c>
      <c r="M10055" s="154" t="e">
        <f>VLOOKUP(L10055,'Slope %'!C:D,2,0)</f>
        <v>#N/A</v>
      </c>
    </row>
    <row r="10056" spans="11:13" x14ac:dyDescent="0.25">
      <c r="K10056" s="154" cm="1">
        <f t="array" ref="K10056">ROUND(
IF(C10056="Beer",
SUM(LOOKUP(2,1/(SRP!$B$8:$B$10&lt;=E10056)/(SRP!$C$8:$C$10&gt;=E10056),SRP!$D$8:$D$10)*(G10056/100)*(E10056/1000)),
IF(C10056="Spirits",
SUM(LOOKUP(2,1/(SRP!$B$2:$B$7&lt;=E10056)/(SRP!$C$2:$C$7&gt;=E10056),SRP!$D$2:$D$7)*(G10056/100)*(E10056/1000)),
IF(AND(C10056="Wine",D10056="Fortified Wines"),
SUM(LOOKUP(2,1/(SRP!$B$26:$B$29&lt;=E10056)/(SRP!$C$26:$C$29&gt;=E10056),SRP!$D$26:$D$29)*(G10056/100)*(E10056/1000)),
IF(C10056="Wine",
SUM(LOOKUP(2,1/(SRP!$B$21:$B$25&lt;=E10056)/(SRP!$C$21:$C$25&gt;=E10056),SRP!$D$21:$D$25)*(G10056/100)*(E10056/1000)),
IF(AND(C10056="Ready to Drink",D10056="RTD-One Pour Cocktail&gt;7%&lt;=14.5"),
SUM(LOOKUP(2,1/(SRP!$B$16:$B$20&lt;=E10056)/(SRP!$C$16:$C$20&gt;=E10056),SRP!$D$16:$D$20)*(G10056/100)*(E10056/1000)),
IF(C10056="Ready to Drink",
SUM(LOOKUP(2,1/(SRP!$B$11:$B$15&lt;=E10056)/(SRP!$C$11:$C$15&gt;=E10056),SRP!$D$11:$D$15)*(G10056/100)*(E10056/1000)),
0)))))),2)</f>
        <v>0</v>
      </c>
      <c r="L10056" s="173" t="str">
        <f t="shared" si="157"/>
        <v/>
      </c>
      <c r="M10056" s="154" t="e">
        <f>VLOOKUP(L10056,'Slope %'!C:D,2,0)</f>
        <v>#N/A</v>
      </c>
    </row>
    <row r="10057" spans="11:13" x14ac:dyDescent="0.25">
      <c r="K10057" s="154" cm="1">
        <f t="array" ref="K10057">ROUND(
IF(C10057="Beer",
SUM(LOOKUP(2,1/(SRP!$B$8:$B$10&lt;=E10057)/(SRP!$C$8:$C$10&gt;=E10057),SRP!$D$8:$D$10)*(G10057/100)*(E10057/1000)),
IF(C10057="Spirits",
SUM(LOOKUP(2,1/(SRP!$B$2:$B$7&lt;=E10057)/(SRP!$C$2:$C$7&gt;=E10057),SRP!$D$2:$D$7)*(G10057/100)*(E10057/1000)),
IF(AND(C10057="Wine",D10057="Fortified Wines"),
SUM(LOOKUP(2,1/(SRP!$B$26:$B$29&lt;=E10057)/(SRP!$C$26:$C$29&gt;=E10057),SRP!$D$26:$D$29)*(G10057/100)*(E10057/1000)),
IF(C10057="Wine",
SUM(LOOKUP(2,1/(SRP!$B$21:$B$25&lt;=E10057)/(SRP!$C$21:$C$25&gt;=E10057),SRP!$D$21:$D$25)*(G10057/100)*(E10057/1000)),
IF(AND(C10057="Ready to Drink",D10057="RTD-One Pour Cocktail&gt;7%&lt;=14.5"),
SUM(LOOKUP(2,1/(SRP!$B$16:$B$20&lt;=E10057)/(SRP!$C$16:$C$20&gt;=E10057),SRP!$D$16:$D$20)*(G10057/100)*(E10057/1000)),
IF(C10057="Ready to Drink",
SUM(LOOKUP(2,1/(SRP!$B$11:$B$15&lt;=E10057)/(SRP!$C$11:$C$15&gt;=E10057),SRP!$D$11:$D$15)*(G10057/100)*(E10057/1000)),
0)))))),2)</f>
        <v>0</v>
      </c>
      <c r="L10057" s="173" t="str">
        <f t="shared" si="157"/>
        <v/>
      </c>
      <c r="M10057" s="154" t="e">
        <f>VLOOKUP(L10057,'Slope %'!C:D,2,0)</f>
        <v>#N/A</v>
      </c>
    </row>
    <row r="10058" spans="11:13" x14ac:dyDescent="0.25">
      <c r="K10058" s="154" cm="1">
        <f t="array" ref="K10058">ROUND(
IF(C10058="Beer",
SUM(LOOKUP(2,1/(SRP!$B$8:$B$10&lt;=E10058)/(SRP!$C$8:$C$10&gt;=E10058),SRP!$D$8:$D$10)*(G10058/100)*(E10058/1000)),
IF(C10058="Spirits",
SUM(LOOKUP(2,1/(SRP!$B$2:$B$7&lt;=E10058)/(SRP!$C$2:$C$7&gt;=E10058),SRP!$D$2:$D$7)*(G10058/100)*(E10058/1000)),
IF(AND(C10058="Wine",D10058="Fortified Wines"),
SUM(LOOKUP(2,1/(SRP!$B$26:$B$29&lt;=E10058)/(SRP!$C$26:$C$29&gt;=E10058),SRP!$D$26:$D$29)*(G10058/100)*(E10058/1000)),
IF(C10058="Wine",
SUM(LOOKUP(2,1/(SRP!$B$21:$B$25&lt;=E10058)/(SRP!$C$21:$C$25&gt;=E10058),SRP!$D$21:$D$25)*(G10058/100)*(E10058/1000)),
IF(AND(C10058="Ready to Drink",D10058="RTD-One Pour Cocktail&gt;7%&lt;=14.5"),
SUM(LOOKUP(2,1/(SRP!$B$16:$B$20&lt;=E10058)/(SRP!$C$16:$C$20&gt;=E10058),SRP!$D$16:$D$20)*(G10058/100)*(E10058/1000)),
IF(C10058="Ready to Drink",
SUM(LOOKUP(2,1/(SRP!$B$11:$B$15&lt;=E10058)/(SRP!$C$11:$C$15&gt;=E10058),SRP!$D$11:$D$15)*(G10058/100)*(E10058/1000)),
0)))))),2)</f>
        <v>0</v>
      </c>
      <c r="L10058" s="173" t="str">
        <f t="shared" si="157"/>
        <v/>
      </c>
      <c r="M10058" s="154" t="e">
        <f>VLOOKUP(L10058,'Slope %'!C:D,2,0)</f>
        <v>#N/A</v>
      </c>
    </row>
    <row r="10059" spans="11:13" x14ac:dyDescent="0.25">
      <c r="K10059" s="154" cm="1">
        <f t="array" ref="K10059">ROUND(
IF(C10059="Beer",
SUM(LOOKUP(2,1/(SRP!$B$8:$B$10&lt;=E10059)/(SRP!$C$8:$C$10&gt;=E10059),SRP!$D$8:$D$10)*(G10059/100)*(E10059/1000)),
IF(C10059="Spirits",
SUM(LOOKUP(2,1/(SRP!$B$2:$B$7&lt;=E10059)/(SRP!$C$2:$C$7&gt;=E10059),SRP!$D$2:$D$7)*(G10059/100)*(E10059/1000)),
IF(AND(C10059="Wine",D10059="Fortified Wines"),
SUM(LOOKUP(2,1/(SRP!$B$26:$B$29&lt;=E10059)/(SRP!$C$26:$C$29&gt;=E10059),SRP!$D$26:$D$29)*(G10059/100)*(E10059/1000)),
IF(C10059="Wine",
SUM(LOOKUP(2,1/(SRP!$B$21:$B$25&lt;=E10059)/(SRP!$C$21:$C$25&gt;=E10059),SRP!$D$21:$D$25)*(G10059/100)*(E10059/1000)),
IF(AND(C10059="Ready to Drink",D10059="RTD-One Pour Cocktail&gt;7%&lt;=14.5"),
SUM(LOOKUP(2,1/(SRP!$B$16:$B$20&lt;=E10059)/(SRP!$C$16:$C$20&gt;=E10059),SRP!$D$16:$D$20)*(G10059/100)*(E10059/1000)),
IF(C10059="Ready to Drink",
SUM(LOOKUP(2,1/(SRP!$B$11:$B$15&lt;=E10059)/(SRP!$C$11:$C$15&gt;=E10059),SRP!$D$11:$D$15)*(G10059/100)*(E10059/1000)),
0)))))),2)</f>
        <v>0</v>
      </c>
      <c r="L10059" s="173" t="str">
        <f t="shared" si="157"/>
        <v/>
      </c>
      <c r="M10059" s="154" t="e">
        <f>VLOOKUP(L10059,'Slope %'!C:D,2,0)</f>
        <v>#N/A</v>
      </c>
    </row>
    <row r="10060" spans="11:13" x14ac:dyDescent="0.25">
      <c r="K10060" s="154" cm="1">
        <f t="array" ref="K10060">ROUND(
IF(C10060="Beer",
SUM(LOOKUP(2,1/(SRP!$B$8:$B$10&lt;=E10060)/(SRP!$C$8:$C$10&gt;=E10060),SRP!$D$8:$D$10)*(G10060/100)*(E10060/1000)),
IF(C10060="Spirits",
SUM(LOOKUP(2,1/(SRP!$B$2:$B$7&lt;=E10060)/(SRP!$C$2:$C$7&gt;=E10060),SRP!$D$2:$D$7)*(G10060/100)*(E10060/1000)),
IF(AND(C10060="Wine",D10060="Fortified Wines"),
SUM(LOOKUP(2,1/(SRP!$B$26:$B$29&lt;=E10060)/(SRP!$C$26:$C$29&gt;=E10060),SRP!$D$26:$D$29)*(G10060/100)*(E10060/1000)),
IF(C10060="Wine",
SUM(LOOKUP(2,1/(SRP!$B$21:$B$25&lt;=E10060)/(SRP!$C$21:$C$25&gt;=E10060),SRP!$D$21:$D$25)*(G10060/100)*(E10060/1000)),
IF(AND(C10060="Ready to Drink",D10060="RTD-One Pour Cocktail&gt;7%&lt;=14.5"),
SUM(LOOKUP(2,1/(SRP!$B$16:$B$20&lt;=E10060)/(SRP!$C$16:$C$20&gt;=E10060),SRP!$D$16:$D$20)*(G10060/100)*(E10060/1000)),
IF(C10060="Ready to Drink",
SUM(LOOKUP(2,1/(SRP!$B$11:$B$15&lt;=E10060)/(SRP!$C$11:$C$15&gt;=E10060),SRP!$D$11:$D$15)*(G10060/100)*(E10060/1000)),
0)))))),2)</f>
        <v>0</v>
      </c>
      <c r="L10060" s="173" t="str">
        <f t="shared" si="157"/>
        <v/>
      </c>
      <c r="M10060" s="154" t="e">
        <f>VLOOKUP(L10060,'Slope %'!C:D,2,0)</f>
        <v>#N/A</v>
      </c>
    </row>
    <row r="10061" spans="11:13" x14ac:dyDescent="0.25">
      <c r="K10061" s="154" cm="1">
        <f t="array" ref="K10061">ROUND(
IF(C10061="Beer",
SUM(LOOKUP(2,1/(SRP!$B$8:$B$10&lt;=E10061)/(SRP!$C$8:$C$10&gt;=E10061),SRP!$D$8:$D$10)*(G10061/100)*(E10061/1000)),
IF(C10061="Spirits",
SUM(LOOKUP(2,1/(SRP!$B$2:$B$7&lt;=E10061)/(SRP!$C$2:$C$7&gt;=E10061),SRP!$D$2:$D$7)*(G10061/100)*(E10061/1000)),
IF(AND(C10061="Wine",D10061="Fortified Wines"),
SUM(LOOKUP(2,1/(SRP!$B$26:$B$29&lt;=E10061)/(SRP!$C$26:$C$29&gt;=E10061),SRP!$D$26:$D$29)*(G10061/100)*(E10061/1000)),
IF(C10061="Wine",
SUM(LOOKUP(2,1/(SRP!$B$21:$B$25&lt;=E10061)/(SRP!$C$21:$C$25&gt;=E10061),SRP!$D$21:$D$25)*(G10061/100)*(E10061/1000)),
IF(AND(C10061="Ready to Drink",D10061="RTD-One Pour Cocktail&gt;7%&lt;=14.5"),
SUM(LOOKUP(2,1/(SRP!$B$16:$B$20&lt;=E10061)/(SRP!$C$16:$C$20&gt;=E10061),SRP!$D$16:$D$20)*(G10061/100)*(E10061/1000)),
IF(C10061="Ready to Drink",
SUM(LOOKUP(2,1/(SRP!$B$11:$B$15&lt;=E10061)/(SRP!$C$11:$C$15&gt;=E10061),SRP!$D$11:$D$15)*(G10061/100)*(E10061/1000)),
0)))))),2)</f>
        <v>0</v>
      </c>
      <c r="L10061" s="173" t="str">
        <f t="shared" si="157"/>
        <v/>
      </c>
      <c r="M10061" s="154" t="e">
        <f>VLOOKUP(L10061,'Slope %'!C:D,2,0)</f>
        <v>#N/A</v>
      </c>
    </row>
    <row r="10062" spans="11:13" x14ac:dyDescent="0.25">
      <c r="K10062" s="154" cm="1">
        <f t="array" ref="K10062">ROUND(
IF(C10062="Beer",
SUM(LOOKUP(2,1/(SRP!$B$8:$B$10&lt;=E10062)/(SRP!$C$8:$C$10&gt;=E10062),SRP!$D$8:$D$10)*(G10062/100)*(E10062/1000)),
IF(C10062="Spirits",
SUM(LOOKUP(2,1/(SRP!$B$2:$B$7&lt;=E10062)/(SRP!$C$2:$C$7&gt;=E10062),SRP!$D$2:$D$7)*(G10062/100)*(E10062/1000)),
IF(AND(C10062="Wine",D10062="Fortified Wines"),
SUM(LOOKUP(2,1/(SRP!$B$26:$B$29&lt;=E10062)/(SRP!$C$26:$C$29&gt;=E10062),SRP!$D$26:$D$29)*(G10062/100)*(E10062/1000)),
IF(C10062="Wine",
SUM(LOOKUP(2,1/(SRP!$B$21:$B$25&lt;=E10062)/(SRP!$C$21:$C$25&gt;=E10062),SRP!$D$21:$D$25)*(G10062/100)*(E10062/1000)),
IF(AND(C10062="Ready to Drink",D10062="RTD-One Pour Cocktail&gt;7%&lt;=14.5"),
SUM(LOOKUP(2,1/(SRP!$B$16:$B$20&lt;=E10062)/(SRP!$C$16:$C$20&gt;=E10062),SRP!$D$16:$D$20)*(G10062/100)*(E10062/1000)),
IF(C10062="Ready to Drink",
SUM(LOOKUP(2,1/(SRP!$B$11:$B$15&lt;=E10062)/(SRP!$C$11:$C$15&gt;=E10062),SRP!$D$11:$D$15)*(G10062/100)*(E10062/1000)),
0)))))),2)</f>
        <v>0</v>
      </c>
      <c r="L10062" s="173" t="str">
        <f t="shared" si="157"/>
        <v/>
      </c>
      <c r="M10062" s="154" t="e">
        <f>VLOOKUP(L10062,'Slope %'!C:D,2,0)</f>
        <v>#N/A</v>
      </c>
    </row>
    <row r="10063" spans="11:13" x14ac:dyDescent="0.25">
      <c r="K10063" s="154" cm="1">
        <f t="array" ref="K10063">ROUND(
IF(C10063="Beer",
SUM(LOOKUP(2,1/(SRP!$B$8:$B$10&lt;=E10063)/(SRP!$C$8:$C$10&gt;=E10063),SRP!$D$8:$D$10)*(G10063/100)*(E10063/1000)),
IF(C10063="Spirits",
SUM(LOOKUP(2,1/(SRP!$B$2:$B$7&lt;=E10063)/(SRP!$C$2:$C$7&gt;=E10063),SRP!$D$2:$D$7)*(G10063/100)*(E10063/1000)),
IF(AND(C10063="Wine",D10063="Fortified Wines"),
SUM(LOOKUP(2,1/(SRP!$B$26:$B$29&lt;=E10063)/(SRP!$C$26:$C$29&gt;=E10063),SRP!$D$26:$D$29)*(G10063/100)*(E10063/1000)),
IF(C10063="Wine",
SUM(LOOKUP(2,1/(SRP!$B$21:$B$25&lt;=E10063)/(SRP!$C$21:$C$25&gt;=E10063),SRP!$D$21:$D$25)*(G10063/100)*(E10063/1000)),
IF(AND(C10063="Ready to Drink",D10063="RTD-One Pour Cocktail&gt;7%&lt;=14.5"),
SUM(LOOKUP(2,1/(SRP!$B$16:$B$20&lt;=E10063)/(SRP!$C$16:$C$20&gt;=E10063),SRP!$D$16:$D$20)*(G10063/100)*(E10063/1000)),
IF(C10063="Ready to Drink",
SUM(LOOKUP(2,1/(SRP!$B$11:$B$15&lt;=E10063)/(SRP!$C$11:$C$15&gt;=E10063),SRP!$D$11:$D$15)*(G10063/100)*(E10063/1000)),
0)))))),2)</f>
        <v>0</v>
      </c>
      <c r="L10063" s="173" t="str">
        <f t="shared" si="157"/>
        <v/>
      </c>
      <c r="M10063" s="154" t="e">
        <f>VLOOKUP(L10063,'Slope %'!C:D,2,0)</f>
        <v>#N/A</v>
      </c>
    </row>
    <row r="10064" spans="11:13" x14ac:dyDescent="0.25">
      <c r="K10064" s="154" cm="1">
        <f t="array" ref="K10064">ROUND(
IF(C10064="Beer",
SUM(LOOKUP(2,1/(SRP!$B$8:$B$10&lt;=E10064)/(SRP!$C$8:$C$10&gt;=E10064),SRP!$D$8:$D$10)*(G10064/100)*(E10064/1000)),
IF(C10064="Spirits",
SUM(LOOKUP(2,1/(SRP!$B$2:$B$7&lt;=E10064)/(SRP!$C$2:$C$7&gt;=E10064),SRP!$D$2:$D$7)*(G10064/100)*(E10064/1000)),
IF(AND(C10064="Wine",D10064="Fortified Wines"),
SUM(LOOKUP(2,1/(SRP!$B$26:$B$29&lt;=E10064)/(SRP!$C$26:$C$29&gt;=E10064),SRP!$D$26:$D$29)*(G10064/100)*(E10064/1000)),
IF(C10064="Wine",
SUM(LOOKUP(2,1/(SRP!$B$21:$B$25&lt;=E10064)/(SRP!$C$21:$C$25&gt;=E10064),SRP!$D$21:$D$25)*(G10064/100)*(E10064/1000)),
IF(AND(C10064="Ready to Drink",D10064="RTD-One Pour Cocktail&gt;7%&lt;=14.5"),
SUM(LOOKUP(2,1/(SRP!$B$16:$B$20&lt;=E10064)/(SRP!$C$16:$C$20&gt;=E10064),SRP!$D$16:$D$20)*(G10064/100)*(E10064/1000)),
IF(C10064="Ready to Drink",
SUM(LOOKUP(2,1/(SRP!$B$11:$B$15&lt;=E10064)/(SRP!$C$11:$C$15&gt;=E10064),SRP!$D$11:$D$15)*(G10064/100)*(E10064/1000)),
0)))))),2)</f>
        <v>0</v>
      </c>
      <c r="L10064" s="173" t="str">
        <f t="shared" si="157"/>
        <v/>
      </c>
      <c r="M10064" s="154" t="e">
        <f>VLOOKUP(L10064,'Slope %'!C:D,2,0)</f>
        <v>#N/A</v>
      </c>
    </row>
    <row r="10065" spans="11:13" x14ac:dyDescent="0.25">
      <c r="K10065" s="154" cm="1">
        <f t="array" ref="K10065">ROUND(
IF(C10065="Beer",
SUM(LOOKUP(2,1/(SRP!$B$8:$B$10&lt;=E10065)/(SRP!$C$8:$C$10&gt;=E10065),SRP!$D$8:$D$10)*(G10065/100)*(E10065/1000)),
IF(C10065="Spirits",
SUM(LOOKUP(2,1/(SRP!$B$2:$B$7&lt;=E10065)/(SRP!$C$2:$C$7&gt;=E10065),SRP!$D$2:$D$7)*(G10065/100)*(E10065/1000)),
IF(AND(C10065="Wine",D10065="Fortified Wines"),
SUM(LOOKUP(2,1/(SRP!$B$26:$B$29&lt;=E10065)/(SRP!$C$26:$C$29&gt;=E10065),SRP!$D$26:$D$29)*(G10065/100)*(E10065/1000)),
IF(C10065="Wine",
SUM(LOOKUP(2,1/(SRP!$B$21:$B$25&lt;=E10065)/(SRP!$C$21:$C$25&gt;=E10065),SRP!$D$21:$D$25)*(G10065/100)*(E10065/1000)),
IF(AND(C10065="Ready to Drink",D10065="RTD-One Pour Cocktail&gt;7%&lt;=14.5"),
SUM(LOOKUP(2,1/(SRP!$B$16:$B$20&lt;=E10065)/(SRP!$C$16:$C$20&gt;=E10065),SRP!$D$16:$D$20)*(G10065/100)*(E10065/1000)),
IF(C10065="Ready to Drink",
SUM(LOOKUP(2,1/(SRP!$B$11:$B$15&lt;=E10065)/(SRP!$C$11:$C$15&gt;=E10065),SRP!$D$11:$D$15)*(G10065/100)*(E10065/1000)),
0)))))),2)</f>
        <v>0</v>
      </c>
      <c r="L10065" s="173" t="str">
        <f t="shared" si="157"/>
        <v/>
      </c>
      <c r="M10065" s="154" t="e">
        <f>VLOOKUP(L10065,'Slope %'!C:D,2,0)</f>
        <v>#N/A</v>
      </c>
    </row>
    <row r="10066" spans="11:13" x14ac:dyDescent="0.25">
      <c r="K10066" s="154" cm="1">
        <f t="array" ref="K10066">ROUND(
IF(C10066="Beer",
SUM(LOOKUP(2,1/(SRP!$B$8:$B$10&lt;=E10066)/(SRP!$C$8:$C$10&gt;=E10066),SRP!$D$8:$D$10)*(G10066/100)*(E10066/1000)),
IF(C10066="Spirits",
SUM(LOOKUP(2,1/(SRP!$B$2:$B$7&lt;=E10066)/(SRP!$C$2:$C$7&gt;=E10066),SRP!$D$2:$D$7)*(G10066/100)*(E10066/1000)),
IF(AND(C10066="Wine",D10066="Fortified Wines"),
SUM(LOOKUP(2,1/(SRP!$B$26:$B$29&lt;=E10066)/(SRP!$C$26:$C$29&gt;=E10066),SRP!$D$26:$D$29)*(G10066/100)*(E10066/1000)),
IF(C10066="Wine",
SUM(LOOKUP(2,1/(SRP!$B$21:$B$25&lt;=E10066)/(SRP!$C$21:$C$25&gt;=E10066),SRP!$D$21:$D$25)*(G10066/100)*(E10066/1000)),
IF(AND(C10066="Ready to Drink",D10066="RTD-One Pour Cocktail&gt;7%&lt;=14.5"),
SUM(LOOKUP(2,1/(SRP!$B$16:$B$20&lt;=E10066)/(SRP!$C$16:$C$20&gt;=E10066),SRP!$D$16:$D$20)*(G10066/100)*(E10066/1000)),
IF(C10066="Ready to Drink",
SUM(LOOKUP(2,1/(SRP!$B$11:$B$15&lt;=E10066)/(SRP!$C$11:$C$15&gt;=E10066),SRP!$D$11:$D$15)*(G10066/100)*(E10066/1000)),
0)))))),2)</f>
        <v>0</v>
      </c>
      <c r="L10066" s="173" t="str">
        <f t="shared" si="157"/>
        <v/>
      </c>
      <c r="M10066" s="154" t="e">
        <f>VLOOKUP(L10066,'Slope %'!C:D,2,0)</f>
        <v>#N/A</v>
      </c>
    </row>
    <row r="10067" spans="11:13" x14ac:dyDescent="0.25">
      <c r="K10067" s="154" cm="1">
        <f t="array" ref="K10067">ROUND(
IF(C10067="Beer",
SUM(LOOKUP(2,1/(SRP!$B$8:$B$10&lt;=E10067)/(SRP!$C$8:$C$10&gt;=E10067),SRP!$D$8:$D$10)*(G10067/100)*(E10067/1000)),
IF(C10067="Spirits",
SUM(LOOKUP(2,1/(SRP!$B$2:$B$7&lt;=E10067)/(SRP!$C$2:$C$7&gt;=E10067),SRP!$D$2:$D$7)*(G10067/100)*(E10067/1000)),
IF(AND(C10067="Wine",D10067="Fortified Wines"),
SUM(LOOKUP(2,1/(SRP!$B$26:$B$29&lt;=E10067)/(SRP!$C$26:$C$29&gt;=E10067),SRP!$D$26:$D$29)*(G10067/100)*(E10067/1000)),
IF(C10067="Wine",
SUM(LOOKUP(2,1/(SRP!$B$21:$B$25&lt;=E10067)/(SRP!$C$21:$C$25&gt;=E10067),SRP!$D$21:$D$25)*(G10067/100)*(E10067/1000)),
IF(AND(C10067="Ready to Drink",D10067="RTD-One Pour Cocktail&gt;7%&lt;=14.5"),
SUM(LOOKUP(2,1/(SRP!$B$16:$B$20&lt;=E10067)/(SRP!$C$16:$C$20&gt;=E10067),SRP!$D$16:$D$20)*(G10067/100)*(E10067/1000)),
IF(C10067="Ready to Drink",
SUM(LOOKUP(2,1/(SRP!$B$11:$B$15&lt;=E10067)/(SRP!$C$11:$C$15&gt;=E10067),SRP!$D$11:$D$15)*(G10067/100)*(E10067/1000)),
0)))))),2)</f>
        <v>0</v>
      </c>
      <c r="L10067" s="173" t="str">
        <f t="shared" si="157"/>
        <v/>
      </c>
      <c r="M10067" s="154" t="e">
        <f>VLOOKUP(L10067,'Slope %'!C:D,2,0)</f>
        <v>#N/A</v>
      </c>
    </row>
    <row r="10068" spans="11:13" x14ac:dyDescent="0.25">
      <c r="K10068" s="154" cm="1">
        <f t="array" ref="K10068">ROUND(
IF(C10068="Beer",
SUM(LOOKUP(2,1/(SRP!$B$8:$B$10&lt;=E10068)/(SRP!$C$8:$C$10&gt;=E10068),SRP!$D$8:$D$10)*(G10068/100)*(E10068/1000)),
IF(C10068="Spirits",
SUM(LOOKUP(2,1/(SRP!$B$2:$B$7&lt;=E10068)/(SRP!$C$2:$C$7&gt;=E10068),SRP!$D$2:$D$7)*(G10068/100)*(E10068/1000)),
IF(AND(C10068="Wine",D10068="Fortified Wines"),
SUM(LOOKUP(2,1/(SRP!$B$26:$B$29&lt;=E10068)/(SRP!$C$26:$C$29&gt;=E10068),SRP!$D$26:$D$29)*(G10068/100)*(E10068/1000)),
IF(C10068="Wine",
SUM(LOOKUP(2,1/(SRP!$B$21:$B$25&lt;=E10068)/(SRP!$C$21:$C$25&gt;=E10068),SRP!$D$21:$D$25)*(G10068/100)*(E10068/1000)),
IF(AND(C10068="Ready to Drink",D10068="RTD-One Pour Cocktail&gt;7%&lt;=14.5"),
SUM(LOOKUP(2,1/(SRP!$B$16:$B$20&lt;=E10068)/(SRP!$C$16:$C$20&gt;=E10068),SRP!$D$16:$D$20)*(G10068/100)*(E10068/1000)),
IF(C10068="Ready to Drink",
SUM(LOOKUP(2,1/(SRP!$B$11:$B$15&lt;=E10068)/(SRP!$C$11:$C$15&gt;=E10068),SRP!$D$11:$D$15)*(G10068/100)*(E10068/1000)),
0)))))),2)</f>
        <v>0</v>
      </c>
      <c r="L10068" s="173" t="str">
        <f t="shared" si="157"/>
        <v/>
      </c>
      <c r="M10068" s="154" t="e">
        <f>VLOOKUP(L10068,'Slope %'!C:D,2,0)</f>
        <v>#N/A</v>
      </c>
    </row>
    <row r="10069" spans="11:13" x14ac:dyDescent="0.25">
      <c r="K10069" s="154" cm="1">
        <f t="array" ref="K10069">ROUND(
IF(C10069="Beer",
SUM(LOOKUP(2,1/(SRP!$B$8:$B$10&lt;=E10069)/(SRP!$C$8:$C$10&gt;=E10069),SRP!$D$8:$D$10)*(G10069/100)*(E10069/1000)),
IF(C10069="Spirits",
SUM(LOOKUP(2,1/(SRP!$B$2:$B$7&lt;=E10069)/(SRP!$C$2:$C$7&gt;=E10069),SRP!$D$2:$D$7)*(G10069/100)*(E10069/1000)),
IF(AND(C10069="Wine",D10069="Fortified Wines"),
SUM(LOOKUP(2,1/(SRP!$B$26:$B$29&lt;=E10069)/(SRP!$C$26:$C$29&gt;=E10069),SRP!$D$26:$D$29)*(G10069/100)*(E10069/1000)),
IF(C10069="Wine",
SUM(LOOKUP(2,1/(SRP!$B$21:$B$25&lt;=E10069)/(SRP!$C$21:$C$25&gt;=E10069),SRP!$D$21:$D$25)*(G10069/100)*(E10069/1000)),
IF(AND(C10069="Ready to Drink",D10069="RTD-One Pour Cocktail&gt;7%&lt;=14.5"),
SUM(LOOKUP(2,1/(SRP!$B$16:$B$20&lt;=E10069)/(SRP!$C$16:$C$20&gt;=E10069),SRP!$D$16:$D$20)*(G10069/100)*(E10069/1000)),
IF(C10069="Ready to Drink",
SUM(LOOKUP(2,1/(SRP!$B$11:$B$15&lt;=E10069)/(SRP!$C$11:$C$15&gt;=E10069),SRP!$D$11:$D$15)*(G10069/100)*(E10069/1000)),
0)))))),2)</f>
        <v>0</v>
      </c>
      <c r="L10069" s="173" t="str">
        <f t="shared" si="157"/>
        <v/>
      </c>
      <c r="M10069" s="154" t="e">
        <f>VLOOKUP(L10069,'Slope %'!C:D,2,0)</f>
        <v>#N/A</v>
      </c>
    </row>
    <row r="10070" spans="11:13" x14ac:dyDescent="0.25">
      <c r="K10070" s="154" cm="1">
        <f t="array" ref="K10070">ROUND(
IF(C10070="Beer",
SUM(LOOKUP(2,1/(SRP!$B$8:$B$10&lt;=E10070)/(SRP!$C$8:$C$10&gt;=E10070),SRP!$D$8:$D$10)*(G10070/100)*(E10070/1000)),
IF(C10070="Spirits",
SUM(LOOKUP(2,1/(SRP!$B$2:$B$7&lt;=E10070)/(SRP!$C$2:$C$7&gt;=E10070),SRP!$D$2:$D$7)*(G10070/100)*(E10070/1000)),
IF(AND(C10070="Wine",D10070="Fortified Wines"),
SUM(LOOKUP(2,1/(SRP!$B$26:$B$29&lt;=E10070)/(SRP!$C$26:$C$29&gt;=E10070),SRP!$D$26:$D$29)*(G10070/100)*(E10070/1000)),
IF(C10070="Wine",
SUM(LOOKUP(2,1/(SRP!$B$21:$B$25&lt;=E10070)/(SRP!$C$21:$C$25&gt;=E10070),SRP!$D$21:$D$25)*(G10070/100)*(E10070/1000)),
IF(AND(C10070="Ready to Drink",D10070="RTD-One Pour Cocktail&gt;7%&lt;=14.5"),
SUM(LOOKUP(2,1/(SRP!$B$16:$B$20&lt;=E10070)/(SRP!$C$16:$C$20&gt;=E10070),SRP!$D$16:$D$20)*(G10070/100)*(E10070/1000)),
IF(C10070="Ready to Drink",
SUM(LOOKUP(2,1/(SRP!$B$11:$B$15&lt;=E10070)/(SRP!$C$11:$C$15&gt;=E10070),SRP!$D$11:$D$15)*(G10070/100)*(E10070/1000)),
0)))))),2)</f>
        <v>0</v>
      </c>
      <c r="L10070" s="173" t="str">
        <f t="shared" si="157"/>
        <v/>
      </c>
      <c r="M10070" s="154" t="e">
        <f>VLOOKUP(L10070,'Slope %'!C:D,2,0)</f>
        <v>#N/A</v>
      </c>
    </row>
    <row r="10071" spans="11:13" x14ac:dyDescent="0.25">
      <c r="K10071" s="154" cm="1">
        <f t="array" ref="K10071">ROUND(
IF(C10071="Beer",
SUM(LOOKUP(2,1/(SRP!$B$8:$B$10&lt;=E10071)/(SRP!$C$8:$C$10&gt;=E10071),SRP!$D$8:$D$10)*(G10071/100)*(E10071/1000)),
IF(C10071="Spirits",
SUM(LOOKUP(2,1/(SRP!$B$2:$B$7&lt;=E10071)/(SRP!$C$2:$C$7&gt;=E10071),SRP!$D$2:$D$7)*(G10071/100)*(E10071/1000)),
IF(AND(C10071="Wine",D10071="Fortified Wines"),
SUM(LOOKUP(2,1/(SRP!$B$26:$B$29&lt;=E10071)/(SRP!$C$26:$C$29&gt;=E10071),SRP!$D$26:$D$29)*(G10071/100)*(E10071/1000)),
IF(C10071="Wine",
SUM(LOOKUP(2,1/(SRP!$B$21:$B$25&lt;=E10071)/(SRP!$C$21:$C$25&gt;=E10071),SRP!$D$21:$D$25)*(G10071/100)*(E10071/1000)),
IF(AND(C10071="Ready to Drink",D10071="RTD-One Pour Cocktail&gt;7%&lt;=14.5"),
SUM(LOOKUP(2,1/(SRP!$B$16:$B$20&lt;=E10071)/(SRP!$C$16:$C$20&gt;=E10071),SRP!$D$16:$D$20)*(G10071/100)*(E10071/1000)),
IF(C10071="Ready to Drink",
SUM(LOOKUP(2,1/(SRP!$B$11:$B$15&lt;=E10071)/(SRP!$C$11:$C$15&gt;=E10071),SRP!$D$11:$D$15)*(G10071/100)*(E10071/1000)),
0)))))),2)</f>
        <v>0</v>
      </c>
      <c r="L10071" s="173" t="str">
        <f t="shared" si="157"/>
        <v/>
      </c>
      <c r="M10071" s="154" t="e">
        <f>VLOOKUP(L10071,'Slope %'!C:D,2,0)</f>
        <v>#N/A</v>
      </c>
    </row>
    <row r="10072" spans="11:13" x14ac:dyDescent="0.25">
      <c r="K10072" s="154" cm="1">
        <f t="array" ref="K10072">ROUND(
IF(C10072="Beer",
SUM(LOOKUP(2,1/(SRP!$B$8:$B$10&lt;=E10072)/(SRP!$C$8:$C$10&gt;=E10072),SRP!$D$8:$D$10)*(G10072/100)*(E10072/1000)),
IF(C10072="Spirits",
SUM(LOOKUP(2,1/(SRP!$B$2:$B$7&lt;=E10072)/(SRP!$C$2:$C$7&gt;=E10072),SRP!$D$2:$D$7)*(G10072/100)*(E10072/1000)),
IF(AND(C10072="Wine",D10072="Fortified Wines"),
SUM(LOOKUP(2,1/(SRP!$B$26:$B$29&lt;=E10072)/(SRP!$C$26:$C$29&gt;=E10072),SRP!$D$26:$D$29)*(G10072/100)*(E10072/1000)),
IF(C10072="Wine",
SUM(LOOKUP(2,1/(SRP!$B$21:$B$25&lt;=E10072)/(SRP!$C$21:$C$25&gt;=E10072),SRP!$D$21:$D$25)*(G10072/100)*(E10072/1000)),
IF(AND(C10072="Ready to Drink",D10072="RTD-One Pour Cocktail&gt;7%&lt;=14.5"),
SUM(LOOKUP(2,1/(SRP!$B$16:$B$20&lt;=E10072)/(SRP!$C$16:$C$20&gt;=E10072),SRP!$D$16:$D$20)*(G10072/100)*(E10072/1000)),
IF(C10072="Ready to Drink",
SUM(LOOKUP(2,1/(SRP!$B$11:$B$15&lt;=E10072)/(SRP!$C$11:$C$15&gt;=E10072),SRP!$D$11:$D$15)*(G10072/100)*(E10072/1000)),
0)))))),2)</f>
        <v>0</v>
      </c>
      <c r="L10072" s="173" t="str">
        <f t="shared" si="157"/>
        <v/>
      </c>
      <c r="M10072" s="154" t="e">
        <f>VLOOKUP(L10072,'Slope %'!C:D,2,0)</f>
        <v>#N/A</v>
      </c>
    </row>
    <row r="10073" spans="11:13" x14ac:dyDescent="0.25">
      <c r="K10073" s="154" cm="1">
        <f t="array" ref="K10073">ROUND(
IF(C10073="Beer",
SUM(LOOKUP(2,1/(SRP!$B$8:$B$10&lt;=E10073)/(SRP!$C$8:$C$10&gt;=E10073),SRP!$D$8:$D$10)*(G10073/100)*(E10073/1000)),
IF(C10073="Spirits",
SUM(LOOKUP(2,1/(SRP!$B$2:$B$7&lt;=E10073)/(SRP!$C$2:$C$7&gt;=E10073),SRP!$D$2:$D$7)*(G10073/100)*(E10073/1000)),
IF(AND(C10073="Wine",D10073="Fortified Wines"),
SUM(LOOKUP(2,1/(SRP!$B$26:$B$29&lt;=E10073)/(SRP!$C$26:$C$29&gt;=E10073),SRP!$D$26:$D$29)*(G10073/100)*(E10073/1000)),
IF(C10073="Wine",
SUM(LOOKUP(2,1/(SRP!$B$21:$B$25&lt;=E10073)/(SRP!$C$21:$C$25&gt;=E10073),SRP!$D$21:$D$25)*(G10073/100)*(E10073/1000)),
IF(AND(C10073="Ready to Drink",D10073="RTD-One Pour Cocktail&gt;7%&lt;=14.5"),
SUM(LOOKUP(2,1/(SRP!$B$16:$B$20&lt;=E10073)/(SRP!$C$16:$C$20&gt;=E10073),SRP!$D$16:$D$20)*(G10073/100)*(E10073/1000)),
IF(C10073="Ready to Drink",
SUM(LOOKUP(2,1/(SRP!$B$11:$B$15&lt;=E10073)/(SRP!$C$11:$C$15&gt;=E10073),SRP!$D$11:$D$15)*(G10073/100)*(E10073/1000)),
0)))))),2)</f>
        <v>0</v>
      </c>
      <c r="L10073" s="173" t="str">
        <f t="shared" si="157"/>
        <v/>
      </c>
      <c r="M10073" s="154" t="e">
        <f>VLOOKUP(L10073,'Slope %'!C:D,2,0)</f>
        <v>#N/A</v>
      </c>
    </row>
    <row r="10074" spans="11:13" x14ac:dyDescent="0.25">
      <c r="K10074" s="154" cm="1">
        <f t="array" ref="K10074">ROUND(
IF(C10074="Beer",
SUM(LOOKUP(2,1/(SRP!$B$8:$B$10&lt;=E10074)/(SRP!$C$8:$C$10&gt;=E10074),SRP!$D$8:$D$10)*(G10074/100)*(E10074/1000)),
IF(C10074="Spirits",
SUM(LOOKUP(2,1/(SRP!$B$2:$B$7&lt;=E10074)/(SRP!$C$2:$C$7&gt;=E10074),SRP!$D$2:$D$7)*(G10074/100)*(E10074/1000)),
IF(AND(C10074="Wine",D10074="Fortified Wines"),
SUM(LOOKUP(2,1/(SRP!$B$26:$B$29&lt;=E10074)/(SRP!$C$26:$C$29&gt;=E10074),SRP!$D$26:$D$29)*(G10074/100)*(E10074/1000)),
IF(C10074="Wine",
SUM(LOOKUP(2,1/(SRP!$B$21:$B$25&lt;=E10074)/(SRP!$C$21:$C$25&gt;=E10074),SRP!$D$21:$D$25)*(G10074/100)*(E10074/1000)),
IF(AND(C10074="Ready to Drink",D10074="RTD-One Pour Cocktail&gt;7%&lt;=14.5"),
SUM(LOOKUP(2,1/(SRP!$B$16:$B$20&lt;=E10074)/(SRP!$C$16:$C$20&gt;=E10074),SRP!$D$16:$D$20)*(G10074/100)*(E10074/1000)),
IF(C10074="Ready to Drink",
SUM(LOOKUP(2,1/(SRP!$B$11:$B$15&lt;=E10074)/(SRP!$C$11:$C$15&gt;=E10074),SRP!$D$11:$D$15)*(G10074/100)*(E10074/1000)),
0)))))),2)</f>
        <v>0</v>
      </c>
      <c r="L10074" s="173" t="str">
        <f t="shared" si="157"/>
        <v/>
      </c>
      <c r="M10074" s="154" t="e">
        <f>VLOOKUP(L10074,'Slope %'!C:D,2,0)</f>
        <v>#N/A</v>
      </c>
    </row>
    <row r="10075" spans="11:13" x14ac:dyDescent="0.25">
      <c r="K10075" s="154" cm="1">
        <f t="array" ref="K10075">ROUND(
IF(C10075="Beer",
SUM(LOOKUP(2,1/(SRP!$B$8:$B$10&lt;=E10075)/(SRP!$C$8:$C$10&gt;=E10075),SRP!$D$8:$D$10)*(G10075/100)*(E10075/1000)),
IF(C10075="Spirits",
SUM(LOOKUP(2,1/(SRP!$B$2:$B$7&lt;=E10075)/(SRP!$C$2:$C$7&gt;=E10075),SRP!$D$2:$D$7)*(G10075/100)*(E10075/1000)),
IF(AND(C10075="Wine",D10075="Fortified Wines"),
SUM(LOOKUP(2,1/(SRP!$B$26:$B$29&lt;=E10075)/(SRP!$C$26:$C$29&gt;=E10075),SRP!$D$26:$D$29)*(G10075/100)*(E10075/1000)),
IF(C10075="Wine",
SUM(LOOKUP(2,1/(SRP!$B$21:$B$25&lt;=E10075)/(SRP!$C$21:$C$25&gt;=E10075),SRP!$D$21:$D$25)*(G10075/100)*(E10075/1000)),
IF(AND(C10075="Ready to Drink",D10075="RTD-One Pour Cocktail&gt;7%&lt;=14.5"),
SUM(LOOKUP(2,1/(SRP!$B$16:$B$20&lt;=E10075)/(SRP!$C$16:$C$20&gt;=E10075),SRP!$D$16:$D$20)*(G10075/100)*(E10075/1000)),
IF(C10075="Ready to Drink",
SUM(LOOKUP(2,1/(SRP!$B$11:$B$15&lt;=E10075)/(SRP!$C$11:$C$15&gt;=E10075),SRP!$D$11:$D$15)*(G10075/100)*(E10075/1000)),
0)))))),2)</f>
        <v>0</v>
      </c>
      <c r="L10075" s="173" t="str">
        <f t="shared" si="157"/>
        <v/>
      </c>
      <c r="M10075" s="154" t="e">
        <f>VLOOKUP(L10075,'Slope %'!C:D,2,0)</f>
        <v>#N/A</v>
      </c>
    </row>
    <row r="10076" spans="11:13" x14ac:dyDescent="0.25">
      <c r="K10076" s="154" cm="1">
        <f t="array" ref="K10076">ROUND(
IF(C10076="Beer",
SUM(LOOKUP(2,1/(SRP!$B$8:$B$10&lt;=E10076)/(SRP!$C$8:$C$10&gt;=E10076),SRP!$D$8:$D$10)*(G10076/100)*(E10076/1000)),
IF(C10076="Spirits",
SUM(LOOKUP(2,1/(SRP!$B$2:$B$7&lt;=E10076)/(SRP!$C$2:$C$7&gt;=E10076),SRP!$D$2:$D$7)*(G10076/100)*(E10076/1000)),
IF(AND(C10076="Wine",D10076="Fortified Wines"),
SUM(LOOKUP(2,1/(SRP!$B$26:$B$29&lt;=E10076)/(SRP!$C$26:$C$29&gt;=E10076),SRP!$D$26:$D$29)*(G10076/100)*(E10076/1000)),
IF(C10076="Wine",
SUM(LOOKUP(2,1/(SRP!$B$21:$B$25&lt;=E10076)/(SRP!$C$21:$C$25&gt;=E10076),SRP!$D$21:$D$25)*(G10076/100)*(E10076/1000)),
IF(AND(C10076="Ready to Drink",D10076="RTD-One Pour Cocktail&gt;7%&lt;=14.5"),
SUM(LOOKUP(2,1/(SRP!$B$16:$B$20&lt;=E10076)/(SRP!$C$16:$C$20&gt;=E10076),SRP!$D$16:$D$20)*(G10076/100)*(E10076/1000)),
IF(C10076="Ready to Drink",
SUM(LOOKUP(2,1/(SRP!$B$11:$B$15&lt;=E10076)/(SRP!$C$11:$C$15&gt;=E10076),SRP!$D$11:$D$15)*(G10076/100)*(E10076/1000)),
0)))))),2)</f>
        <v>0</v>
      </c>
      <c r="L10076" s="173" t="str">
        <f t="shared" si="157"/>
        <v/>
      </c>
      <c r="M10076" s="154" t="e">
        <f>VLOOKUP(L10076,'Slope %'!C:D,2,0)</f>
        <v>#N/A</v>
      </c>
    </row>
    <row r="10077" spans="11:13" x14ac:dyDescent="0.25">
      <c r="K10077" s="154" cm="1">
        <f t="array" ref="K10077">ROUND(
IF(C10077="Beer",
SUM(LOOKUP(2,1/(SRP!$B$8:$B$10&lt;=E10077)/(SRP!$C$8:$C$10&gt;=E10077),SRP!$D$8:$D$10)*(G10077/100)*(E10077/1000)),
IF(C10077="Spirits",
SUM(LOOKUP(2,1/(SRP!$B$2:$B$7&lt;=E10077)/(SRP!$C$2:$C$7&gt;=E10077),SRP!$D$2:$D$7)*(G10077/100)*(E10077/1000)),
IF(AND(C10077="Wine",D10077="Fortified Wines"),
SUM(LOOKUP(2,1/(SRP!$B$26:$B$29&lt;=E10077)/(SRP!$C$26:$C$29&gt;=E10077),SRP!$D$26:$D$29)*(G10077/100)*(E10077/1000)),
IF(C10077="Wine",
SUM(LOOKUP(2,1/(SRP!$B$21:$B$25&lt;=E10077)/(SRP!$C$21:$C$25&gt;=E10077),SRP!$D$21:$D$25)*(G10077/100)*(E10077/1000)),
IF(AND(C10077="Ready to Drink",D10077="RTD-One Pour Cocktail&gt;7%&lt;=14.5"),
SUM(LOOKUP(2,1/(SRP!$B$16:$B$20&lt;=E10077)/(SRP!$C$16:$C$20&gt;=E10077),SRP!$D$16:$D$20)*(G10077/100)*(E10077/1000)),
IF(C10077="Ready to Drink",
SUM(LOOKUP(2,1/(SRP!$B$11:$B$15&lt;=E10077)/(SRP!$C$11:$C$15&gt;=E10077),SRP!$D$11:$D$15)*(G10077/100)*(E10077/1000)),
0)))))),2)</f>
        <v>0</v>
      </c>
      <c r="L10077" s="173" t="str">
        <f t="shared" si="157"/>
        <v/>
      </c>
      <c r="M10077" s="154" t="e">
        <f>VLOOKUP(L10077,'Slope %'!C:D,2,0)</f>
        <v>#N/A</v>
      </c>
    </row>
    <row r="10078" spans="11:13" x14ac:dyDescent="0.25">
      <c r="K10078" s="154" cm="1">
        <f t="array" ref="K10078">ROUND(
IF(C10078="Beer",
SUM(LOOKUP(2,1/(SRP!$B$8:$B$10&lt;=E10078)/(SRP!$C$8:$C$10&gt;=E10078),SRP!$D$8:$D$10)*(G10078/100)*(E10078/1000)),
IF(C10078="Spirits",
SUM(LOOKUP(2,1/(SRP!$B$2:$B$7&lt;=E10078)/(SRP!$C$2:$C$7&gt;=E10078),SRP!$D$2:$D$7)*(G10078/100)*(E10078/1000)),
IF(AND(C10078="Wine",D10078="Fortified Wines"),
SUM(LOOKUP(2,1/(SRP!$B$26:$B$29&lt;=E10078)/(SRP!$C$26:$C$29&gt;=E10078),SRP!$D$26:$D$29)*(G10078/100)*(E10078/1000)),
IF(C10078="Wine",
SUM(LOOKUP(2,1/(SRP!$B$21:$B$25&lt;=E10078)/(SRP!$C$21:$C$25&gt;=E10078),SRP!$D$21:$D$25)*(G10078/100)*(E10078/1000)),
IF(AND(C10078="Ready to Drink",D10078="RTD-One Pour Cocktail&gt;7%&lt;=14.5"),
SUM(LOOKUP(2,1/(SRP!$B$16:$B$20&lt;=E10078)/(SRP!$C$16:$C$20&gt;=E10078),SRP!$D$16:$D$20)*(G10078/100)*(E10078/1000)),
IF(C10078="Ready to Drink",
SUM(LOOKUP(2,1/(SRP!$B$11:$B$15&lt;=E10078)/(SRP!$C$11:$C$15&gt;=E10078),SRP!$D$11:$D$15)*(G10078/100)*(E10078/1000)),
0)))))),2)</f>
        <v>0</v>
      </c>
      <c r="L10078" s="173" t="str">
        <f t="shared" si="157"/>
        <v/>
      </c>
      <c r="M10078" s="154" t="e">
        <f>VLOOKUP(L10078,'Slope %'!C:D,2,0)</f>
        <v>#N/A</v>
      </c>
    </row>
    <row r="10079" spans="11:13" x14ac:dyDescent="0.25">
      <c r="K10079" s="154" cm="1">
        <f t="array" ref="K10079">ROUND(
IF(C10079="Beer",
SUM(LOOKUP(2,1/(SRP!$B$8:$B$10&lt;=E10079)/(SRP!$C$8:$C$10&gt;=E10079),SRP!$D$8:$D$10)*(G10079/100)*(E10079/1000)),
IF(C10079="Spirits",
SUM(LOOKUP(2,1/(SRP!$B$2:$B$7&lt;=E10079)/(SRP!$C$2:$C$7&gt;=E10079),SRP!$D$2:$D$7)*(G10079/100)*(E10079/1000)),
IF(AND(C10079="Wine",D10079="Fortified Wines"),
SUM(LOOKUP(2,1/(SRP!$B$26:$B$29&lt;=E10079)/(SRP!$C$26:$C$29&gt;=E10079),SRP!$D$26:$D$29)*(G10079/100)*(E10079/1000)),
IF(C10079="Wine",
SUM(LOOKUP(2,1/(SRP!$B$21:$B$25&lt;=E10079)/(SRP!$C$21:$C$25&gt;=E10079),SRP!$D$21:$D$25)*(G10079/100)*(E10079/1000)),
IF(AND(C10079="Ready to Drink",D10079="RTD-One Pour Cocktail&gt;7%&lt;=14.5"),
SUM(LOOKUP(2,1/(SRP!$B$16:$B$20&lt;=E10079)/(SRP!$C$16:$C$20&gt;=E10079),SRP!$D$16:$D$20)*(G10079/100)*(E10079/1000)),
IF(C10079="Ready to Drink",
SUM(LOOKUP(2,1/(SRP!$B$11:$B$15&lt;=E10079)/(SRP!$C$11:$C$15&gt;=E10079),SRP!$D$11:$D$15)*(G10079/100)*(E10079/1000)),
0)))))),2)</f>
        <v>0</v>
      </c>
      <c r="L10079" s="173" t="str">
        <f t="shared" si="157"/>
        <v/>
      </c>
      <c r="M10079" s="154" t="e">
        <f>VLOOKUP(L10079,'Slope %'!C:D,2,0)</f>
        <v>#N/A</v>
      </c>
    </row>
    <row r="10080" spans="11:13" x14ac:dyDescent="0.25">
      <c r="K10080" s="154" cm="1">
        <f t="array" ref="K10080">ROUND(
IF(C10080="Beer",
SUM(LOOKUP(2,1/(SRP!$B$8:$B$10&lt;=E10080)/(SRP!$C$8:$C$10&gt;=E10080),SRP!$D$8:$D$10)*(G10080/100)*(E10080/1000)),
IF(C10080="Spirits",
SUM(LOOKUP(2,1/(SRP!$B$2:$B$7&lt;=E10080)/(SRP!$C$2:$C$7&gt;=E10080),SRP!$D$2:$D$7)*(G10080/100)*(E10080/1000)),
IF(AND(C10080="Wine",D10080="Fortified Wines"),
SUM(LOOKUP(2,1/(SRP!$B$26:$B$29&lt;=E10080)/(SRP!$C$26:$C$29&gt;=E10080),SRP!$D$26:$D$29)*(G10080/100)*(E10080/1000)),
IF(C10080="Wine",
SUM(LOOKUP(2,1/(SRP!$B$21:$B$25&lt;=E10080)/(SRP!$C$21:$C$25&gt;=E10080),SRP!$D$21:$D$25)*(G10080/100)*(E10080/1000)),
IF(AND(C10080="Ready to Drink",D10080="RTD-One Pour Cocktail&gt;7%&lt;=14.5"),
SUM(LOOKUP(2,1/(SRP!$B$16:$B$20&lt;=E10080)/(SRP!$C$16:$C$20&gt;=E10080),SRP!$D$16:$D$20)*(G10080/100)*(E10080/1000)),
IF(C10080="Ready to Drink",
SUM(LOOKUP(2,1/(SRP!$B$11:$B$15&lt;=E10080)/(SRP!$C$11:$C$15&gt;=E10080),SRP!$D$11:$D$15)*(G10080/100)*(E10080/1000)),
0)))))),2)</f>
        <v>0</v>
      </c>
      <c r="L10080" s="173" t="str">
        <f t="shared" si="157"/>
        <v/>
      </c>
      <c r="M10080" s="154" t="e">
        <f>VLOOKUP(L10080,'Slope %'!C:D,2,0)</f>
        <v>#N/A</v>
      </c>
    </row>
    <row r="10081" spans="11:13" x14ac:dyDescent="0.25">
      <c r="K10081" s="154" cm="1">
        <f t="array" ref="K10081">ROUND(
IF(C10081="Beer",
SUM(LOOKUP(2,1/(SRP!$B$8:$B$10&lt;=E10081)/(SRP!$C$8:$C$10&gt;=E10081),SRP!$D$8:$D$10)*(G10081/100)*(E10081/1000)),
IF(C10081="Spirits",
SUM(LOOKUP(2,1/(SRP!$B$2:$B$7&lt;=E10081)/(SRP!$C$2:$C$7&gt;=E10081),SRP!$D$2:$D$7)*(G10081/100)*(E10081/1000)),
IF(AND(C10081="Wine",D10081="Fortified Wines"),
SUM(LOOKUP(2,1/(SRP!$B$26:$B$29&lt;=E10081)/(SRP!$C$26:$C$29&gt;=E10081),SRP!$D$26:$D$29)*(G10081/100)*(E10081/1000)),
IF(C10081="Wine",
SUM(LOOKUP(2,1/(SRP!$B$21:$B$25&lt;=E10081)/(SRP!$C$21:$C$25&gt;=E10081),SRP!$D$21:$D$25)*(G10081/100)*(E10081/1000)),
IF(AND(C10081="Ready to Drink",D10081="RTD-One Pour Cocktail&gt;7%&lt;=14.5"),
SUM(LOOKUP(2,1/(SRP!$B$16:$B$20&lt;=E10081)/(SRP!$C$16:$C$20&gt;=E10081),SRP!$D$16:$D$20)*(G10081/100)*(E10081/1000)),
IF(C10081="Ready to Drink",
SUM(LOOKUP(2,1/(SRP!$B$11:$B$15&lt;=E10081)/(SRP!$C$11:$C$15&gt;=E10081),SRP!$D$11:$D$15)*(G10081/100)*(E10081/1000)),
0)))))),2)</f>
        <v>0</v>
      </c>
      <c r="L10081" s="173" t="str">
        <f t="shared" si="157"/>
        <v/>
      </c>
      <c r="M10081" s="154" t="e">
        <f>VLOOKUP(L10081,'Slope %'!C:D,2,0)</f>
        <v>#N/A</v>
      </c>
    </row>
    <row r="10082" spans="11:13" x14ac:dyDescent="0.25">
      <c r="K10082" s="154" cm="1">
        <f t="array" ref="K10082">ROUND(
IF(C10082="Beer",
SUM(LOOKUP(2,1/(SRP!$B$8:$B$10&lt;=E10082)/(SRP!$C$8:$C$10&gt;=E10082),SRP!$D$8:$D$10)*(G10082/100)*(E10082/1000)),
IF(C10082="Spirits",
SUM(LOOKUP(2,1/(SRP!$B$2:$B$7&lt;=E10082)/(SRP!$C$2:$C$7&gt;=E10082),SRP!$D$2:$D$7)*(G10082/100)*(E10082/1000)),
IF(AND(C10082="Wine",D10082="Fortified Wines"),
SUM(LOOKUP(2,1/(SRP!$B$26:$B$29&lt;=E10082)/(SRP!$C$26:$C$29&gt;=E10082),SRP!$D$26:$D$29)*(G10082/100)*(E10082/1000)),
IF(C10082="Wine",
SUM(LOOKUP(2,1/(SRP!$B$21:$B$25&lt;=E10082)/(SRP!$C$21:$C$25&gt;=E10082),SRP!$D$21:$D$25)*(G10082/100)*(E10082/1000)),
IF(AND(C10082="Ready to Drink",D10082="RTD-One Pour Cocktail&gt;7%&lt;=14.5"),
SUM(LOOKUP(2,1/(SRP!$B$16:$B$20&lt;=E10082)/(SRP!$C$16:$C$20&gt;=E10082),SRP!$D$16:$D$20)*(G10082/100)*(E10082/1000)),
IF(C10082="Ready to Drink",
SUM(LOOKUP(2,1/(SRP!$B$11:$B$15&lt;=E10082)/(SRP!$C$11:$C$15&gt;=E10082),SRP!$D$11:$D$15)*(G10082/100)*(E10082/1000)),
0)))))),2)</f>
        <v>0</v>
      </c>
      <c r="L10082" s="173" t="str">
        <f t="shared" si="157"/>
        <v/>
      </c>
      <c r="M10082" s="154" t="e">
        <f>VLOOKUP(L10082,'Slope %'!C:D,2,0)</f>
        <v>#N/A</v>
      </c>
    </row>
    <row r="10083" spans="11:13" x14ac:dyDescent="0.25">
      <c r="K10083" s="154" cm="1">
        <f t="array" ref="K10083">ROUND(
IF(C10083="Beer",
SUM(LOOKUP(2,1/(SRP!$B$8:$B$10&lt;=E10083)/(SRP!$C$8:$C$10&gt;=E10083),SRP!$D$8:$D$10)*(G10083/100)*(E10083/1000)),
IF(C10083="Spirits",
SUM(LOOKUP(2,1/(SRP!$B$2:$B$7&lt;=E10083)/(SRP!$C$2:$C$7&gt;=E10083),SRP!$D$2:$D$7)*(G10083/100)*(E10083/1000)),
IF(AND(C10083="Wine",D10083="Fortified Wines"),
SUM(LOOKUP(2,1/(SRP!$B$26:$B$29&lt;=E10083)/(SRP!$C$26:$C$29&gt;=E10083),SRP!$D$26:$D$29)*(G10083/100)*(E10083/1000)),
IF(C10083="Wine",
SUM(LOOKUP(2,1/(SRP!$B$21:$B$25&lt;=E10083)/(SRP!$C$21:$C$25&gt;=E10083),SRP!$D$21:$D$25)*(G10083/100)*(E10083/1000)),
IF(AND(C10083="Ready to Drink",D10083="RTD-One Pour Cocktail&gt;7%&lt;=14.5"),
SUM(LOOKUP(2,1/(SRP!$B$16:$B$20&lt;=E10083)/(SRP!$C$16:$C$20&gt;=E10083),SRP!$D$16:$D$20)*(G10083/100)*(E10083/1000)),
IF(C10083="Ready to Drink",
SUM(LOOKUP(2,1/(SRP!$B$11:$B$15&lt;=E10083)/(SRP!$C$11:$C$15&gt;=E10083),SRP!$D$11:$D$15)*(G10083/100)*(E10083/1000)),
0)))))),2)</f>
        <v>0</v>
      </c>
      <c r="L10083" s="173" t="str">
        <f t="shared" si="157"/>
        <v/>
      </c>
      <c r="M10083" s="154" t="e">
        <f>VLOOKUP(L10083,'Slope %'!C:D,2,0)</f>
        <v>#N/A</v>
      </c>
    </row>
    <row r="10084" spans="11:13" x14ac:dyDescent="0.25">
      <c r="K10084" s="154" cm="1">
        <f t="array" ref="K10084">ROUND(
IF(C10084="Beer",
SUM(LOOKUP(2,1/(SRP!$B$8:$B$10&lt;=E10084)/(SRP!$C$8:$C$10&gt;=E10084),SRP!$D$8:$D$10)*(G10084/100)*(E10084/1000)),
IF(C10084="Spirits",
SUM(LOOKUP(2,1/(SRP!$B$2:$B$7&lt;=E10084)/(SRP!$C$2:$C$7&gt;=E10084),SRP!$D$2:$D$7)*(G10084/100)*(E10084/1000)),
IF(AND(C10084="Wine",D10084="Fortified Wines"),
SUM(LOOKUP(2,1/(SRP!$B$26:$B$29&lt;=E10084)/(SRP!$C$26:$C$29&gt;=E10084),SRP!$D$26:$D$29)*(G10084/100)*(E10084/1000)),
IF(C10084="Wine",
SUM(LOOKUP(2,1/(SRP!$B$21:$B$25&lt;=E10084)/(SRP!$C$21:$C$25&gt;=E10084),SRP!$D$21:$D$25)*(G10084/100)*(E10084/1000)),
IF(AND(C10084="Ready to Drink",D10084="RTD-One Pour Cocktail&gt;7%&lt;=14.5"),
SUM(LOOKUP(2,1/(SRP!$B$16:$B$20&lt;=E10084)/(SRP!$C$16:$C$20&gt;=E10084),SRP!$D$16:$D$20)*(G10084/100)*(E10084/1000)),
IF(C10084="Ready to Drink",
SUM(LOOKUP(2,1/(SRP!$B$11:$B$15&lt;=E10084)/(SRP!$C$11:$C$15&gt;=E10084),SRP!$D$11:$D$15)*(G10084/100)*(E10084/1000)),
0)))))),2)</f>
        <v>0</v>
      </c>
      <c r="L10084" s="173" t="str">
        <f t="shared" si="157"/>
        <v/>
      </c>
      <c r="M10084" s="154" t="e">
        <f>VLOOKUP(L10084,'Slope %'!C:D,2,0)</f>
        <v>#N/A</v>
      </c>
    </row>
    <row r="10085" spans="11:13" x14ac:dyDescent="0.25">
      <c r="K10085" s="154" cm="1">
        <f t="array" ref="K10085">ROUND(
IF(C10085="Beer",
SUM(LOOKUP(2,1/(SRP!$B$8:$B$10&lt;=E10085)/(SRP!$C$8:$C$10&gt;=E10085),SRP!$D$8:$D$10)*(G10085/100)*(E10085/1000)),
IF(C10085="Spirits",
SUM(LOOKUP(2,1/(SRP!$B$2:$B$7&lt;=E10085)/(SRP!$C$2:$C$7&gt;=E10085),SRP!$D$2:$D$7)*(G10085/100)*(E10085/1000)),
IF(AND(C10085="Wine",D10085="Fortified Wines"),
SUM(LOOKUP(2,1/(SRP!$B$26:$B$29&lt;=E10085)/(SRP!$C$26:$C$29&gt;=E10085),SRP!$D$26:$D$29)*(G10085/100)*(E10085/1000)),
IF(C10085="Wine",
SUM(LOOKUP(2,1/(SRP!$B$21:$B$25&lt;=E10085)/(SRP!$C$21:$C$25&gt;=E10085),SRP!$D$21:$D$25)*(G10085/100)*(E10085/1000)),
IF(AND(C10085="Ready to Drink",D10085="RTD-One Pour Cocktail&gt;7%&lt;=14.5"),
SUM(LOOKUP(2,1/(SRP!$B$16:$B$20&lt;=E10085)/(SRP!$C$16:$C$20&gt;=E10085),SRP!$D$16:$D$20)*(G10085/100)*(E10085/1000)),
IF(C10085="Ready to Drink",
SUM(LOOKUP(2,1/(SRP!$B$11:$B$15&lt;=E10085)/(SRP!$C$11:$C$15&gt;=E10085),SRP!$D$11:$D$15)*(G10085/100)*(E10085/1000)),
0)))))),2)</f>
        <v>0</v>
      </c>
      <c r="L10085" s="173" t="str">
        <f t="shared" si="157"/>
        <v/>
      </c>
      <c r="M10085" s="154" t="e">
        <f>VLOOKUP(L10085,'Slope %'!C:D,2,0)</f>
        <v>#N/A</v>
      </c>
    </row>
    <row r="10086" spans="11:13" x14ac:dyDescent="0.25">
      <c r="K10086" s="154" cm="1">
        <f t="array" ref="K10086">ROUND(
IF(C10086="Beer",
SUM(LOOKUP(2,1/(SRP!$B$8:$B$10&lt;=E10086)/(SRP!$C$8:$C$10&gt;=E10086),SRP!$D$8:$D$10)*(G10086/100)*(E10086/1000)),
IF(C10086="Spirits",
SUM(LOOKUP(2,1/(SRP!$B$2:$B$7&lt;=E10086)/(SRP!$C$2:$C$7&gt;=E10086),SRP!$D$2:$D$7)*(G10086/100)*(E10086/1000)),
IF(AND(C10086="Wine",D10086="Fortified Wines"),
SUM(LOOKUP(2,1/(SRP!$B$26:$B$29&lt;=E10086)/(SRP!$C$26:$C$29&gt;=E10086),SRP!$D$26:$D$29)*(G10086/100)*(E10086/1000)),
IF(C10086="Wine",
SUM(LOOKUP(2,1/(SRP!$B$21:$B$25&lt;=E10086)/(SRP!$C$21:$C$25&gt;=E10086),SRP!$D$21:$D$25)*(G10086/100)*(E10086/1000)),
IF(AND(C10086="Ready to Drink",D10086="RTD-One Pour Cocktail&gt;7%&lt;=14.5"),
SUM(LOOKUP(2,1/(SRP!$B$16:$B$20&lt;=E10086)/(SRP!$C$16:$C$20&gt;=E10086),SRP!$D$16:$D$20)*(G10086/100)*(E10086/1000)),
IF(C10086="Ready to Drink",
SUM(LOOKUP(2,1/(SRP!$B$11:$B$15&lt;=E10086)/(SRP!$C$11:$C$15&gt;=E10086),SRP!$D$11:$D$15)*(G10086/100)*(E10086/1000)),
0)))))),2)</f>
        <v>0</v>
      </c>
      <c r="L10086" s="173" t="str">
        <f t="shared" si="157"/>
        <v/>
      </c>
      <c r="M10086" s="154" t="e">
        <f>VLOOKUP(L10086,'Slope %'!C:D,2,0)</f>
        <v>#N/A</v>
      </c>
    </row>
    <row r="10087" spans="11:13" x14ac:dyDescent="0.25">
      <c r="K10087" s="154" cm="1">
        <f t="array" ref="K10087">ROUND(
IF(C10087="Beer",
SUM(LOOKUP(2,1/(SRP!$B$8:$B$10&lt;=E10087)/(SRP!$C$8:$C$10&gt;=E10087),SRP!$D$8:$D$10)*(G10087/100)*(E10087/1000)),
IF(C10087="Spirits",
SUM(LOOKUP(2,1/(SRP!$B$2:$B$7&lt;=E10087)/(SRP!$C$2:$C$7&gt;=E10087),SRP!$D$2:$D$7)*(G10087/100)*(E10087/1000)),
IF(AND(C10087="Wine",D10087="Fortified Wines"),
SUM(LOOKUP(2,1/(SRP!$B$26:$B$29&lt;=E10087)/(SRP!$C$26:$C$29&gt;=E10087),SRP!$D$26:$D$29)*(G10087/100)*(E10087/1000)),
IF(C10087="Wine",
SUM(LOOKUP(2,1/(SRP!$B$21:$B$25&lt;=E10087)/(SRP!$C$21:$C$25&gt;=E10087),SRP!$D$21:$D$25)*(G10087/100)*(E10087/1000)),
IF(AND(C10087="Ready to Drink",D10087="RTD-One Pour Cocktail&gt;7%&lt;=14.5"),
SUM(LOOKUP(2,1/(SRP!$B$16:$B$20&lt;=E10087)/(SRP!$C$16:$C$20&gt;=E10087),SRP!$D$16:$D$20)*(G10087/100)*(E10087/1000)),
IF(C10087="Ready to Drink",
SUM(LOOKUP(2,1/(SRP!$B$11:$B$15&lt;=E10087)/(SRP!$C$11:$C$15&gt;=E10087),SRP!$D$11:$D$15)*(G10087/100)*(E10087/1000)),
0)))))),2)</f>
        <v>0</v>
      </c>
      <c r="L10087" s="173" t="str">
        <f t="shared" si="157"/>
        <v/>
      </c>
      <c r="M10087" s="154" t="e">
        <f>VLOOKUP(L10087,'Slope %'!C:D,2,0)</f>
        <v>#N/A</v>
      </c>
    </row>
    <row r="10088" spans="11:13" x14ac:dyDescent="0.25">
      <c r="K10088" s="154" cm="1">
        <f t="array" ref="K10088">ROUND(
IF(C10088="Beer",
SUM(LOOKUP(2,1/(SRP!$B$8:$B$10&lt;=E10088)/(SRP!$C$8:$C$10&gt;=E10088),SRP!$D$8:$D$10)*(G10088/100)*(E10088/1000)),
IF(C10088="Spirits",
SUM(LOOKUP(2,1/(SRP!$B$2:$B$7&lt;=E10088)/(SRP!$C$2:$C$7&gt;=E10088),SRP!$D$2:$D$7)*(G10088/100)*(E10088/1000)),
IF(AND(C10088="Wine",D10088="Fortified Wines"),
SUM(LOOKUP(2,1/(SRP!$B$26:$B$29&lt;=E10088)/(SRP!$C$26:$C$29&gt;=E10088),SRP!$D$26:$D$29)*(G10088/100)*(E10088/1000)),
IF(C10088="Wine",
SUM(LOOKUP(2,1/(SRP!$B$21:$B$25&lt;=E10088)/(SRP!$C$21:$C$25&gt;=E10088),SRP!$D$21:$D$25)*(G10088/100)*(E10088/1000)),
IF(AND(C10088="Ready to Drink",D10088="RTD-One Pour Cocktail&gt;7%&lt;=14.5"),
SUM(LOOKUP(2,1/(SRP!$B$16:$B$20&lt;=E10088)/(SRP!$C$16:$C$20&gt;=E10088),SRP!$D$16:$D$20)*(G10088/100)*(E10088/1000)),
IF(C10088="Ready to Drink",
SUM(LOOKUP(2,1/(SRP!$B$11:$B$15&lt;=E10088)/(SRP!$C$11:$C$15&gt;=E10088),SRP!$D$11:$D$15)*(G10088/100)*(E10088/1000)),
0)))))),2)</f>
        <v>0</v>
      </c>
      <c r="L10088" s="173" t="str">
        <f t="shared" si="157"/>
        <v/>
      </c>
      <c r="M10088" s="154" t="e">
        <f>VLOOKUP(L10088,'Slope %'!C:D,2,0)</f>
        <v>#N/A</v>
      </c>
    </row>
    <row r="10089" spans="11:13" x14ac:dyDescent="0.25">
      <c r="K10089" s="154" cm="1">
        <f t="array" ref="K10089">ROUND(
IF(C10089="Beer",
SUM(LOOKUP(2,1/(SRP!$B$8:$B$10&lt;=E10089)/(SRP!$C$8:$C$10&gt;=E10089),SRP!$D$8:$D$10)*(G10089/100)*(E10089/1000)),
IF(C10089="Spirits",
SUM(LOOKUP(2,1/(SRP!$B$2:$B$7&lt;=E10089)/(SRP!$C$2:$C$7&gt;=E10089),SRP!$D$2:$D$7)*(G10089/100)*(E10089/1000)),
IF(AND(C10089="Wine",D10089="Fortified Wines"),
SUM(LOOKUP(2,1/(SRP!$B$26:$B$29&lt;=E10089)/(SRP!$C$26:$C$29&gt;=E10089),SRP!$D$26:$D$29)*(G10089/100)*(E10089/1000)),
IF(C10089="Wine",
SUM(LOOKUP(2,1/(SRP!$B$21:$B$25&lt;=E10089)/(SRP!$C$21:$C$25&gt;=E10089),SRP!$D$21:$D$25)*(G10089/100)*(E10089/1000)),
IF(AND(C10089="Ready to Drink",D10089="RTD-One Pour Cocktail&gt;7%&lt;=14.5"),
SUM(LOOKUP(2,1/(SRP!$B$16:$B$20&lt;=E10089)/(SRP!$C$16:$C$20&gt;=E10089),SRP!$D$16:$D$20)*(G10089/100)*(E10089/1000)),
IF(C10089="Ready to Drink",
SUM(LOOKUP(2,1/(SRP!$B$11:$B$15&lt;=E10089)/(SRP!$C$11:$C$15&gt;=E10089),SRP!$D$11:$D$15)*(G10089/100)*(E10089/1000)),
0)))))),2)</f>
        <v>0</v>
      </c>
      <c r="L10089" s="173" t="str">
        <f t="shared" si="157"/>
        <v/>
      </c>
      <c r="M10089" s="154" t="e">
        <f>VLOOKUP(L10089,'Slope %'!C:D,2,0)</f>
        <v>#N/A</v>
      </c>
    </row>
    <row r="10090" spans="11:13" x14ac:dyDescent="0.25">
      <c r="K10090" s="154" cm="1">
        <f t="array" ref="K10090">ROUND(
IF(C10090="Beer",
SUM(LOOKUP(2,1/(SRP!$B$8:$B$10&lt;=E10090)/(SRP!$C$8:$C$10&gt;=E10090),SRP!$D$8:$D$10)*(G10090/100)*(E10090/1000)),
IF(C10090="Spirits",
SUM(LOOKUP(2,1/(SRP!$B$2:$B$7&lt;=E10090)/(SRP!$C$2:$C$7&gt;=E10090),SRP!$D$2:$D$7)*(G10090/100)*(E10090/1000)),
IF(AND(C10090="Wine",D10090="Fortified Wines"),
SUM(LOOKUP(2,1/(SRP!$B$26:$B$29&lt;=E10090)/(SRP!$C$26:$C$29&gt;=E10090),SRP!$D$26:$D$29)*(G10090/100)*(E10090/1000)),
IF(C10090="Wine",
SUM(LOOKUP(2,1/(SRP!$B$21:$B$25&lt;=E10090)/(SRP!$C$21:$C$25&gt;=E10090),SRP!$D$21:$D$25)*(G10090/100)*(E10090/1000)),
IF(AND(C10090="Ready to Drink",D10090="RTD-One Pour Cocktail&gt;7%&lt;=14.5"),
SUM(LOOKUP(2,1/(SRP!$B$16:$B$20&lt;=E10090)/(SRP!$C$16:$C$20&gt;=E10090),SRP!$D$16:$D$20)*(G10090/100)*(E10090/1000)),
IF(C10090="Ready to Drink",
SUM(LOOKUP(2,1/(SRP!$B$11:$B$15&lt;=E10090)/(SRP!$C$11:$C$15&gt;=E10090),SRP!$D$11:$D$15)*(G10090/100)*(E10090/1000)),
0)))))),2)</f>
        <v>0</v>
      </c>
      <c r="L10090" s="173" t="str">
        <f t="shared" si="157"/>
        <v/>
      </c>
      <c r="M10090" s="154" t="e">
        <f>VLOOKUP(L10090,'Slope %'!C:D,2,0)</f>
        <v>#N/A</v>
      </c>
    </row>
    <row r="10091" spans="11:13" x14ac:dyDescent="0.25">
      <c r="K10091" s="154" cm="1">
        <f t="array" ref="K10091">ROUND(
IF(C10091="Beer",
SUM(LOOKUP(2,1/(SRP!$B$8:$B$10&lt;=E10091)/(SRP!$C$8:$C$10&gt;=E10091),SRP!$D$8:$D$10)*(G10091/100)*(E10091/1000)),
IF(C10091="Spirits",
SUM(LOOKUP(2,1/(SRP!$B$2:$B$7&lt;=E10091)/(SRP!$C$2:$C$7&gt;=E10091),SRP!$D$2:$D$7)*(G10091/100)*(E10091/1000)),
IF(AND(C10091="Wine",D10091="Fortified Wines"),
SUM(LOOKUP(2,1/(SRP!$B$26:$B$29&lt;=E10091)/(SRP!$C$26:$C$29&gt;=E10091),SRP!$D$26:$D$29)*(G10091/100)*(E10091/1000)),
IF(C10091="Wine",
SUM(LOOKUP(2,1/(SRP!$B$21:$B$25&lt;=E10091)/(SRP!$C$21:$C$25&gt;=E10091),SRP!$D$21:$D$25)*(G10091/100)*(E10091/1000)),
IF(AND(C10091="Ready to Drink",D10091="RTD-One Pour Cocktail&gt;7%&lt;=14.5"),
SUM(LOOKUP(2,1/(SRP!$B$16:$B$20&lt;=E10091)/(SRP!$C$16:$C$20&gt;=E10091),SRP!$D$16:$D$20)*(G10091/100)*(E10091/1000)),
IF(C10091="Ready to Drink",
SUM(LOOKUP(2,1/(SRP!$B$11:$B$15&lt;=E10091)/(SRP!$C$11:$C$15&gt;=E10091),SRP!$D$11:$D$15)*(G10091/100)*(E10091/1000)),
0)))))),2)</f>
        <v>0</v>
      </c>
      <c r="L10091" s="173" t="str">
        <f t="shared" si="157"/>
        <v/>
      </c>
      <c r="M10091" s="154" t="e">
        <f>VLOOKUP(L10091,'Slope %'!C:D,2,0)</f>
        <v>#N/A</v>
      </c>
    </row>
    <row r="10092" spans="11:13" x14ac:dyDescent="0.25">
      <c r="K10092" s="154" cm="1">
        <f t="array" ref="K10092">ROUND(
IF(C10092="Beer",
SUM(LOOKUP(2,1/(SRP!$B$8:$B$10&lt;=E10092)/(SRP!$C$8:$C$10&gt;=E10092),SRP!$D$8:$D$10)*(G10092/100)*(E10092/1000)),
IF(C10092="Spirits",
SUM(LOOKUP(2,1/(SRP!$B$2:$B$7&lt;=E10092)/(SRP!$C$2:$C$7&gt;=E10092),SRP!$D$2:$D$7)*(G10092/100)*(E10092/1000)),
IF(AND(C10092="Wine",D10092="Fortified Wines"),
SUM(LOOKUP(2,1/(SRP!$B$26:$B$29&lt;=E10092)/(SRP!$C$26:$C$29&gt;=E10092),SRP!$D$26:$D$29)*(G10092/100)*(E10092/1000)),
IF(C10092="Wine",
SUM(LOOKUP(2,1/(SRP!$B$21:$B$25&lt;=E10092)/(SRP!$C$21:$C$25&gt;=E10092),SRP!$D$21:$D$25)*(G10092/100)*(E10092/1000)),
IF(AND(C10092="Ready to Drink",D10092="RTD-One Pour Cocktail&gt;7%&lt;=14.5"),
SUM(LOOKUP(2,1/(SRP!$B$16:$B$20&lt;=E10092)/(SRP!$C$16:$C$20&gt;=E10092),SRP!$D$16:$D$20)*(G10092/100)*(E10092/1000)),
IF(C10092="Ready to Drink",
SUM(LOOKUP(2,1/(SRP!$B$11:$B$15&lt;=E10092)/(SRP!$C$11:$C$15&gt;=E10092),SRP!$D$11:$D$15)*(G10092/100)*(E10092/1000)),
0)))))),2)</f>
        <v>0</v>
      </c>
      <c r="L10092" s="173" t="str">
        <f t="shared" si="157"/>
        <v/>
      </c>
      <c r="M10092" s="154" t="e">
        <f>VLOOKUP(L10092,'Slope %'!C:D,2,0)</f>
        <v>#N/A</v>
      </c>
    </row>
    <row r="10093" spans="11:13" x14ac:dyDescent="0.25">
      <c r="K10093" s="154" cm="1">
        <f t="array" ref="K10093">ROUND(
IF(C10093="Beer",
SUM(LOOKUP(2,1/(SRP!$B$8:$B$10&lt;=E10093)/(SRP!$C$8:$C$10&gt;=E10093),SRP!$D$8:$D$10)*(G10093/100)*(E10093/1000)),
IF(C10093="Spirits",
SUM(LOOKUP(2,1/(SRP!$B$2:$B$7&lt;=E10093)/(SRP!$C$2:$C$7&gt;=E10093),SRP!$D$2:$D$7)*(G10093/100)*(E10093/1000)),
IF(AND(C10093="Wine",D10093="Fortified Wines"),
SUM(LOOKUP(2,1/(SRP!$B$26:$B$29&lt;=E10093)/(SRP!$C$26:$C$29&gt;=E10093),SRP!$D$26:$D$29)*(G10093/100)*(E10093/1000)),
IF(C10093="Wine",
SUM(LOOKUP(2,1/(SRP!$B$21:$B$25&lt;=E10093)/(SRP!$C$21:$C$25&gt;=E10093),SRP!$D$21:$D$25)*(G10093/100)*(E10093/1000)),
IF(AND(C10093="Ready to Drink",D10093="RTD-One Pour Cocktail&gt;7%&lt;=14.5"),
SUM(LOOKUP(2,1/(SRP!$B$16:$B$20&lt;=E10093)/(SRP!$C$16:$C$20&gt;=E10093),SRP!$D$16:$D$20)*(G10093/100)*(E10093/1000)),
IF(C10093="Ready to Drink",
SUM(LOOKUP(2,1/(SRP!$B$11:$B$15&lt;=E10093)/(SRP!$C$11:$C$15&gt;=E10093),SRP!$D$11:$D$15)*(G10093/100)*(E10093/1000)),
0)))))),2)</f>
        <v>0</v>
      </c>
      <c r="L10093" s="173" t="str">
        <f t="shared" si="157"/>
        <v/>
      </c>
      <c r="M10093" s="154" t="e">
        <f>VLOOKUP(L10093,'Slope %'!C:D,2,0)</f>
        <v>#N/A</v>
      </c>
    </row>
    <row r="10094" spans="11:13" x14ac:dyDescent="0.25">
      <c r="K10094" s="154" cm="1">
        <f t="array" ref="K10094">ROUND(
IF(C10094="Beer",
SUM(LOOKUP(2,1/(SRP!$B$8:$B$10&lt;=E10094)/(SRP!$C$8:$C$10&gt;=E10094),SRP!$D$8:$D$10)*(G10094/100)*(E10094/1000)),
IF(C10094="Spirits",
SUM(LOOKUP(2,1/(SRP!$B$2:$B$7&lt;=E10094)/(SRP!$C$2:$C$7&gt;=E10094),SRP!$D$2:$D$7)*(G10094/100)*(E10094/1000)),
IF(AND(C10094="Wine",D10094="Fortified Wines"),
SUM(LOOKUP(2,1/(SRP!$B$26:$B$29&lt;=E10094)/(SRP!$C$26:$C$29&gt;=E10094),SRP!$D$26:$D$29)*(G10094/100)*(E10094/1000)),
IF(C10094="Wine",
SUM(LOOKUP(2,1/(SRP!$B$21:$B$25&lt;=E10094)/(SRP!$C$21:$C$25&gt;=E10094),SRP!$D$21:$D$25)*(G10094/100)*(E10094/1000)),
IF(AND(C10094="Ready to Drink",D10094="RTD-One Pour Cocktail&gt;7%&lt;=14.5"),
SUM(LOOKUP(2,1/(SRP!$B$16:$B$20&lt;=E10094)/(SRP!$C$16:$C$20&gt;=E10094),SRP!$D$16:$D$20)*(G10094/100)*(E10094/1000)),
IF(C10094="Ready to Drink",
SUM(LOOKUP(2,1/(SRP!$B$11:$B$15&lt;=E10094)/(SRP!$C$11:$C$15&gt;=E10094),SRP!$D$11:$D$15)*(G10094/100)*(E10094/1000)),
0)))))),2)</f>
        <v>0</v>
      </c>
      <c r="L10094" s="173" t="str">
        <f t="shared" si="157"/>
        <v/>
      </c>
      <c r="M10094" s="154" t="e">
        <f>VLOOKUP(L10094,'Slope %'!C:D,2,0)</f>
        <v>#N/A</v>
      </c>
    </row>
    <row r="10095" spans="11:13" x14ac:dyDescent="0.25">
      <c r="K10095" s="154" cm="1">
        <f t="array" ref="K10095">ROUND(
IF(C10095="Beer",
SUM(LOOKUP(2,1/(SRP!$B$8:$B$10&lt;=E10095)/(SRP!$C$8:$C$10&gt;=E10095),SRP!$D$8:$D$10)*(G10095/100)*(E10095/1000)),
IF(C10095="Spirits",
SUM(LOOKUP(2,1/(SRP!$B$2:$B$7&lt;=E10095)/(SRP!$C$2:$C$7&gt;=E10095),SRP!$D$2:$D$7)*(G10095/100)*(E10095/1000)),
IF(AND(C10095="Wine",D10095="Fortified Wines"),
SUM(LOOKUP(2,1/(SRP!$B$26:$B$29&lt;=E10095)/(SRP!$C$26:$C$29&gt;=E10095),SRP!$D$26:$D$29)*(G10095/100)*(E10095/1000)),
IF(C10095="Wine",
SUM(LOOKUP(2,1/(SRP!$B$21:$B$25&lt;=E10095)/(SRP!$C$21:$C$25&gt;=E10095),SRP!$D$21:$D$25)*(G10095/100)*(E10095/1000)),
IF(AND(C10095="Ready to Drink",D10095="RTD-One Pour Cocktail&gt;7%&lt;=14.5"),
SUM(LOOKUP(2,1/(SRP!$B$16:$B$20&lt;=E10095)/(SRP!$C$16:$C$20&gt;=E10095),SRP!$D$16:$D$20)*(G10095/100)*(E10095/1000)),
IF(C10095="Ready to Drink",
SUM(LOOKUP(2,1/(SRP!$B$11:$B$15&lt;=E10095)/(SRP!$C$11:$C$15&gt;=E10095),SRP!$D$11:$D$15)*(G10095/100)*(E10095/1000)),
0)))))),2)</f>
        <v>0</v>
      </c>
      <c r="L10095" s="173" t="str">
        <f t="shared" si="157"/>
        <v/>
      </c>
      <c r="M10095" s="154" t="e">
        <f>VLOOKUP(L10095,'Slope %'!C:D,2,0)</f>
        <v>#N/A</v>
      </c>
    </row>
    <row r="10096" spans="11:13" x14ac:dyDescent="0.25">
      <c r="K10096" s="154" cm="1">
        <f t="array" ref="K10096">ROUND(
IF(C10096="Beer",
SUM(LOOKUP(2,1/(SRP!$B$8:$B$10&lt;=E10096)/(SRP!$C$8:$C$10&gt;=E10096),SRP!$D$8:$D$10)*(G10096/100)*(E10096/1000)),
IF(C10096="Spirits",
SUM(LOOKUP(2,1/(SRP!$B$2:$B$7&lt;=E10096)/(SRP!$C$2:$C$7&gt;=E10096),SRP!$D$2:$D$7)*(G10096/100)*(E10096/1000)),
IF(AND(C10096="Wine",D10096="Fortified Wines"),
SUM(LOOKUP(2,1/(SRP!$B$26:$B$29&lt;=E10096)/(SRP!$C$26:$C$29&gt;=E10096),SRP!$D$26:$D$29)*(G10096/100)*(E10096/1000)),
IF(C10096="Wine",
SUM(LOOKUP(2,1/(SRP!$B$21:$B$25&lt;=E10096)/(SRP!$C$21:$C$25&gt;=E10096),SRP!$D$21:$D$25)*(G10096/100)*(E10096/1000)),
IF(AND(C10096="Ready to Drink",D10096="RTD-One Pour Cocktail&gt;7%&lt;=14.5"),
SUM(LOOKUP(2,1/(SRP!$B$16:$B$20&lt;=E10096)/(SRP!$C$16:$C$20&gt;=E10096),SRP!$D$16:$D$20)*(G10096/100)*(E10096/1000)),
IF(C10096="Ready to Drink",
SUM(LOOKUP(2,1/(SRP!$B$11:$B$15&lt;=E10096)/(SRP!$C$11:$C$15&gt;=E10096),SRP!$D$11:$D$15)*(G10096/100)*(E10096/1000)),
0)))))),2)</f>
        <v>0</v>
      </c>
      <c r="L10096" s="173" t="str">
        <f t="shared" si="157"/>
        <v/>
      </c>
      <c r="M10096" s="154" t="e">
        <f>VLOOKUP(L10096,'Slope %'!C:D,2,0)</f>
        <v>#N/A</v>
      </c>
    </row>
    <row r="10097" spans="11:13" x14ac:dyDescent="0.25">
      <c r="K10097" s="154" cm="1">
        <f t="array" ref="K10097">ROUND(
IF(C10097="Beer",
SUM(LOOKUP(2,1/(SRP!$B$8:$B$10&lt;=E10097)/(SRP!$C$8:$C$10&gt;=E10097),SRP!$D$8:$D$10)*(G10097/100)*(E10097/1000)),
IF(C10097="Spirits",
SUM(LOOKUP(2,1/(SRP!$B$2:$B$7&lt;=E10097)/(SRP!$C$2:$C$7&gt;=E10097),SRP!$D$2:$D$7)*(G10097/100)*(E10097/1000)),
IF(AND(C10097="Wine",D10097="Fortified Wines"),
SUM(LOOKUP(2,1/(SRP!$B$26:$B$29&lt;=E10097)/(SRP!$C$26:$C$29&gt;=E10097),SRP!$D$26:$D$29)*(G10097/100)*(E10097/1000)),
IF(C10097="Wine",
SUM(LOOKUP(2,1/(SRP!$B$21:$B$25&lt;=E10097)/(SRP!$C$21:$C$25&gt;=E10097),SRP!$D$21:$D$25)*(G10097/100)*(E10097/1000)),
IF(AND(C10097="Ready to Drink",D10097="RTD-One Pour Cocktail&gt;7%&lt;=14.5"),
SUM(LOOKUP(2,1/(SRP!$B$16:$B$20&lt;=E10097)/(SRP!$C$16:$C$20&gt;=E10097),SRP!$D$16:$D$20)*(G10097/100)*(E10097/1000)),
IF(C10097="Ready to Drink",
SUM(LOOKUP(2,1/(SRP!$B$11:$B$15&lt;=E10097)/(SRP!$C$11:$C$15&gt;=E10097),SRP!$D$11:$D$15)*(G10097/100)*(E10097/1000)),
0)))))),2)</f>
        <v>0</v>
      </c>
      <c r="L10097" s="173" t="str">
        <f t="shared" si="157"/>
        <v/>
      </c>
      <c r="M10097" s="154" t="e">
        <f>VLOOKUP(L10097,'Slope %'!C:D,2,0)</f>
        <v>#N/A</v>
      </c>
    </row>
    <row r="10098" spans="11:13" x14ac:dyDescent="0.25">
      <c r="K10098" s="154" cm="1">
        <f t="array" ref="K10098">ROUND(
IF(C10098="Beer",
SUM(LOOKUP(2,1/(SRP!$B$8:$B$10&lt;=E10098)/(SRP!$C$8:$C$10&gt;=E10098),SRP!$D$8:$D$10)*(G10098/100)*(E10098/1000)),
IF(C10098="Spirits",
SUM(LOOKUP(2,1/(SRP!$B$2:$B$7&lt;=E10098)/(SRP!$C$2:$C$7&gt;=E10098),SRP!$D$2:$D$7)*(G10098/100)*(E10098/1000)),
IF(AND(C10098="Wine",D10098="Fortified Wines"),
SUM(LOOKUP(2,1/(SRP!$B$26:$B$29&lt;=E10098)/(SRP!$C$26:$C$29&gt;=E10098),SRP!$D$26:$D$29)*(G10098/100)*(E10098/1000)),
IF(C10098="Wine",
SUM(LOOKUP(2,1/(SRP!$B$21:$B$25&lt;=E10098)/(SRP!$C$21:$C$25&gt;=E10098),SRP!$D$21:$D$25)*(G10098/100)*(E10098/1000)),
IF(AND(C10098="Ready to Drink",D10098="RTD-One Pour Cocktail&gt;7%&lt;=14.5"),
SUM(LOOKUP(2,1/(SRP!$B$16:$B$20&lt;=E10098)/(SRP!$C$16:$C$20&gt;=E10098),SRP!$D$16:$D$20)*(G10098/100)*(E10098/1000)),
IF(C10098="Ready to Drink",
SUM(LOOKUP(2,1/(SRP!$B$11:$B$15&lt;=E10098)/(SRP!$C$11:$C$15&gt;=E10098),SRP!$D$11:$D$15)*(G10098/100)*(E10098/1000)),
0)))))),2)</f>
        <v>0</v>
      </c>
      <c r="L10098" s="173" t="str">
        <f t="shared" si="157"/>
        <v/>
      </c>
      <c r="M10098" s="154" t="e">
        <f>VLOOKUP(L10098,'Slope %'!C:D,2,0)</f>
        <v>#N/A</v>
      </c>
    </row>
    <row r="10099" spans="11:13" x14ac:dyDescent="0.25">
      <c r="K10099" s="154" cm="1">
        <f t="array" ref="K10099">ROUND(
IF(C10099="Beer",
SUM(LOOKUP(2,1/(SRP!$B$8:$B$10&lt;=E10099)/(SRP!$C$8:$C$10&gt;=E10099),SRP!$D$8:$D$10)*(G10099/100)*(E10099/1000)),
IF(C10099="Spirits",
SUM(LOOKUP(2,1/(SRP!$B$2:$B$7&lt;=E10099)/(SRP!$C$2:$C$7&gt;=E10099),SRP!$D$2:$D$7)*(G10099/100)*(E10099/1000)),
IF(AND(C10099="Wine",D10099="Fortified Wines"),
SUM(LOOKUP(2,1/(SRP!$B$26:$B$29&lt;=E10099)/(SRP!$C$26:$C$29&gt;=E10099),SRP!$D$26:$D$29)*(G10099/100)*(E10099/1000)),
IF(C10099="Wine",
SUM(LOOKUP(2,1/(SRP!$B$21:$B$25&lt;=E10099)/(SRP!$C$21:$C$25&gt;=E10099),SRP!$D$21:$D$25)*(G10099/100)*(E10099/1000)),
IF(AND(C10099="Ready to Drink",D10099="RTD-One Pour Cocktail&gt;7%&lt;=14.5"),
SUM(LOOKUP(2,1/(SRP!$B$16:$B$20&lt;=E10099)/(SRP!$C$16:$C$20&gt;=E10099),SRP!$D$16:$D$20)*(G10099/100)*(E10099/1000)),
IF(C10099="Ready to Drink",
SUM(LOOKUP(2,1/(SRP!$B$11:$B$15&lt;=E10099)/(SRP!$C$11:$C$15&gt;=E10099),SRP!$D$11:$D$15)*(G10099/100)*(E10099/1000)),
0)))))),2)</f>
        <v>0</v>
      </c>
      <c r="L10099" s="173" t="str">
        <f t="shared" si="157"/>
        <v/>
      </c>
      <c r="M10099" s="154" t="e">
        <f>VLOOKUP(L10099,'Slope %'!C:D,2,0)</f>
        <v>#N/A</v>
      </c>
    </row>
    <row r="10100" spans="11:13" x14ac:dyDescent="0.25">
      <c r="K10100" s="154" cm="1">
        <f t="array" ref="K10100">ROUND(
IF(C10100="Beer",
SUM(LOOKUP(2,1/(SRP!$B$8:$B$10&lt;=E10100)/(SRP!$C$8:$C$10&gt;=E10100),SRP!$D$8:$D$10)*(G10100/100)*(E10100/1000)),
IF(C10100="Spirits",
SUM(LOOKUP(2,1/(SRP!$B$2:$B$7&lt;=E10100)/(SRP!$C$2:$C$7&gt;=E10100),SRP!$D$2:$D$7)*(G10100/100)*(E10100/1000)),
IF(AND(C10100="Wine",D10100="Fortified Wines"),
SUM(LOOKUP(2,1/(SRP!$B$26:$B$29&lt;=E10100)/(SRP!$C$26:$C$29&gt;=E10100),SRP!$D$26:$D$29)*(G10100/100)*(E10100/1000)),
IF(C10100="Wine",
SUM(LOOKUP(2,1/(SRP!$B$21:$B$25&lt;=E10100)/(SRP!$C$21:$C$25&gt;=E10100),SRP!$D$21:$D$25)*(G10100/100)*(E10100/1000)),
IF(AND(C10100="Ready to Drink",D10100="RTD-One Pour Cocktail&gt;7%&lt;=14.5"),
SUM(LOOKUP(2,1/(SRP!$B$16:$B$20&lt;=E10100)/(SRP!$C$16:$C$20&gt;=E10100),SRP!$D$16:$D$20)*(G10100/100)*(E10100/1000)),
IF(C10100="Ready to Drink",
SUM(LOOKUP(2,1/(SRP!$B$11:$B$15&lt;=E10100)/(SRP!$C$11:$C$15&gt;=E10100),SRP!$D$11:$D$15)*(G10100/100)*(E10100/1000)),
0)))))),2)</f>
        <v>0</v>
      </c>
      <c r="L10100" s="173" t="str">
        <f t="shared" si="157"/>
        <v/>
      </c>
      <c r="M10100" s="154" t="e">
        <f>VLOOKUP(L10100,'Slope %'!C:D,2,0)</f>
        <v>#N/A</v>
      </c>
    </row>
    <row r="10101" spans="11:13" x14ac:dyDescent="0.25">
      <c r="K10101" s="154" cm="1">
        <f t="array" ref="K10101">ROUND(
IF(C10101="Beer",
SUM(LOOKUP(2,1/(SRP!$B$8:$B$10&lt;=E10101)/(SRP!$C$8:$C$10&gt;=E10101),SRP!$D$8:$D$10)*(G10101/100)*(E10101/1000)),
IF(C10101="Spirits",
SUM(LOOKUP(2,1/(SRP!$B$2:$B$7&lt;=E10101)/(SRP!$C$2:$C$7&gt;=E10101),SRP!$D$2:$D$7)*(G10101/100)*(E10101/1000)),
IF(AND(C10101="Wine",D10101="Fortified Wines"),
SUM(LOOKUP(2,1/(SRP!$B$26:$B$29&lt;=E10101)/(SRP!$C$26:$C$29&gt;=E10101),SRP!$D$26:$D$29)*(G10101/100)*(E10101/1000)),
IF(C10101="Wine",
SUM(LOOKUP(2,1/(SRP!$B$21:$B$25&lt;=E10101)/(SRP!$C$21:$C$25&gt;=E10101),SRP!$D$21:$D$25)*(G10101/100)*(E10101/1000)),
IF(AND(C10101="Ready to Drink",D10101="RTD-One Pour Cocktail&gt;7%&lt;=14.5"),
SUM(LOOKUP(2,1/(SRP!$B$16:$B$20&lt;=E10101)/(SRP!$C$16:$C$20&gt;=E10101),SRP!$D$16:$D$20)*(G10101/100)*(E10101/1000)),
IF(C10101="Ready to Drink",
SUM(LOOKUP(2,1/(SRP!$B$11:$B$15&lt;=E10101)/(SRP!$C$11:$C$15&gt;=E10101),SRP!$D$11:$D$15)*(G10101/100)*(E10101/1000)),
0)))))),2)</f>
        <v>0</v>
      </c>
      <c r="L10101" s="173" t="str">
        <f t="shared" si="157"/>
        <v/>
      </c>
      <c r="M10101" s="154" t="e">
        <f>VLOOKUP(L10101,'Slope %'!C:D,2,0)</f>
        <v>#N/A</v>
      </c>
    </row>
    <row r="10102" spans="11:13" x14ac:dyDescent="0.25">
      <c r="K10102" s="154" cm="1">
        <f t="array" ref="K10102">ROUND(
IF(C10102="Beer",
SUM(LOOKUP(2,1/(SRP!$B$8:$B$10&lt;=E10102)/(SRP!$C$8:$C$10&gt;=E10102),SRP!$D$8:$D$10)*(G10102/100)*(E10102/1000)),
IF(C10102="Spirits",
SUM(LOOKUP(2,1/(SRP!$B$2:$B$7&lt;=E10102)/(SRP!$C$2:$C$7&gt;=E10102),SRP!$D$2:$D$7)*(G10102/100)*(E10102/1000)),
IF(AND(C10102="Wine",D10102="Fortified Wines"),
SUM(LOOKUP(2,1/(SRP!$B$26:$B$29&lt;=E10102)/(SRP!$C$26:$C$29&gt;=E10102),SRP!$D$26:$D$29)*(G10102/100)*(E10102/1000)),
IF(C10102="Wine",
SUM(LOOKUP(2,1/(SRP!$B$21:$B$25&lt;=E10102)/(SRP!$C$21:$C$25&gt;=E10102),SRP!$D$21:$D$25)*(G10102/100)*(E10102/1000)),
IF(AND(C10102="Ready to Drink",D10102="RTD-One Pour Cocktail&gt;7%&lt;=14.5"),
SUM(LOOKUP(2,1/(SRP!$B$16:$B$20&lt;=E10102)/(SRP!$C$16:$C$20&gt;=E10102),SRP!$D$16:$D$20)*(G10102/100)*(E10102/1000)),
IF(C10102="Ready to Drink",
SUM(LOOKUP(2,1/(SRP!$B$11:$B$15&lt;=E10102)/(SRP!$C$11:$C$15&gt;=E10102),SRP!$D$11:$D$15)*(G10102/100)*(E10102/1000)),
0)))))),2)</f>
        <v>0</v>
      </c>
      <c r="L10102" s="173" t="str">
        <f t="shared" si="157"/>
        <v/>
      </c>
      <c r="M10102" s="154" t="e">
        <f>VLOOKUP(L10102,'Slope %'!C:D,2,0)</f>
        <v>#N/A</v>
      </c>
    </row>
    <row r="10103" spans="11:13" x14ac:dyDescent="0.25">
      <c r="K10103" s="154" cm="1">
        <f t="array" ref="K10103">ROUND(
IF(C10103="Beer",
SUM(LOOKUP(2,1/(SRP!$B$8:$B$10&lt;=E10103)/(SRP!$C$8:$C$10&gt;=E10103),SRP!$D$8:$D$10)*(G10103/100)*(E10103/1000)),
IF(C10103="Spirits",
SUM(LOOKUP(2,1/(SRP!$B$2:$B$7&lt;=E10103)/(SRP!$C$2:$C$7&gt;=E10103),SRP!$D$2:$D$7)*(G10103/100)*(E10103/1000)),
IF(AND(C10103="Wine",D10103="Fortified Wines"),
SUM(LOOKUP(2,1/(SRP!$B$26:$B$29&lt;=E10103)/(SRP!$C$26:$C$29&gt;=E10103),SRP!$D$26:$D$29)*(G10103/100)*(E10103/1000)),
IF(C10103="Wine",
SUM(LOOKUP(2,1/(SRP!$B$21:$B$25&lt;=E10103)/(SRP!$C$21:$C$25&gt;=E10103),SRP!$D$21:$D$25)*(G10103/100)*(E10103/1000)),
IF(AND(C10103="Ready to Drink",D10103="RTD-One Pour Cocktail&gt;7%&lt;=14.5"),
SUM(LOOKUP(2,1/(SRP!$B$16:$B$20&lt;=E10103)/(SRP!$C$16:$C$20&gt;=E10103),SRP!$D$16:$D$20)*(G10103/100)*(E10103/1000)),
IF(C10103="Ready to Drink",
SUM(LOOKUP(2,1/(SRP!$B$11:$B$15&lt;=E10103)/(SRP!$C$11:$C$15&gt;=E10103),SRP!$D$11:$D$15)*(G10103/100)*(E10103/1000)),
0)))))),2)</f>
        <v>0</v>
      </c>
      <c r="L10103" s="173" t="str">
        <f t="shared" si="157"/>
        <v/>
      </c>
      <c r="M10103" s="154" t="e">
        <f>VLOOKUP(L10103,'Slope %'!C:D,2,0)</f>
        <v>#N/A</v>
      </c>
    </row>
    <row r="10104" spans="11:13" x14ac:dyDescent="0.25">
      <c r="K10104" s="154" cm="1">
        <f t="array" ref="K10104">ROUND(
IF(C10104="Beer",
SUM(LOOKUP(2,1/(SRP!$B$8:$B$10&lt;=E10104)/(SRP!$C$8:$C$10&gt;=E10104),SRP!$D$8:$D$10)*(G10104/100)*(E10104/1000)),
IF(C10104="Spirits",
SUM(LOOKUP(2,1/(SRP!$B$2:$B$7&lt;=E10104)/(SRP!$C$2:$C$7&gt;=E10104),SRP!$D$2:$D$7)*(G10104/100)*(E10104/1000)),
IF(AND(C10104="Wine",D10104="Fortified Wines"),
SUM(LOOKUP(2,1/(SRP!$B$26:$B$29&lt;=E10104)/(SRP!$C$26:$C$29&gt;=E10104),SRP!$D$26:$D$29)*(G10104/100)*(E10104/1000)),
IF(C10104="Wine",
SUM(LOOKUP(2,1/(SRP!$B$21:$B$25&lt;=E10104)/(SRP!$C$21:$C$25&gt;=E10104),SRP!$D$21:$D$25)*(G10104/100)*(E10104/1000)),
IF(AND(C10104="Ready to Drink",D10104="RTD-One Pour Cocktail&gt;7%&lt;=14.5"),
SUM(LOOKUP(2,1/(SRP!$B$16:$B$20&lt;=E10104)/(SRP!$C$16:$C$20&gt;=E10104),SRP!$D$16:$D$20)*(G10104/100)*(E10104/1000)),
IF(C10104="Ready to Drink",
SUM(LOOKUP(2,1/(SRP!$B$11:$B$15&lt;=E10104)/(SRP!$C$11:$C$15&gt;=E10104),SRP!$D$11:$D$15)*(G10104/100)*(E10104/1000)),
0)))))),2)</f>
        <v>0</v>
      </c>
      <c r="L10104" s="173" t="str">
        <f t="shared" si="157"/>
        <v/>
      </c>
      <c r="M10104" s="154" t="e">
        <f>VLOOKUP(L10104,'Slope %'!C:D,2,0)</f>
        <v>#N/A</v>
      </c>
    </row>
    <row r="10105" spans="11:13" x14ac:dyDescent="0.25">
      <c r="K10105" s="154" cm="1">
        <f t="array" ref="K10105">ROUND(
IF(C10105="Beer",
SUM(LOOKUP(2,1/(SRP!$B$8:$B$10&lt;=E10105)/(SRP!$C$8:$C$10&gt;=E10105),SRP!$D$8:$D$10)*(G10105/100)*(E10105/1000)),
IF(C10105="Spirits",
SUM(LOOKUP(2,1/(SRP!$B$2:$B$7&lt;=E10105)/(SRP!$C$2:$C$7&gt;=E10105),SRP!$D$2:$D$7)*(G10105/100)*(E10105/1000)),
IF(AND(C10105="Wine",D10105="Fortified Wines"),
SUM(LOOKUP(2,1/(SRP!$B$26:$B$29&lt;=E10105)/(SRP!$C$26:$C$29&gt;=E10105),SRP!$D$26:$D$29)*(G10105/100)*(E10105/1000)),
IF(C10105="Wine",
SUM(LOOKUP(2,1/(SRP!$B$21:$B$25&lt;=E10105)/(SRP!$C$21:$C$25&gt;=E10105),SRP!$D$21:$D$25)*(G10105/100)*(E10105/1000)),
IF(AND(C10105="Ready to Drink",D10105="RTD-One Pour Cocktail&gt;7%&lt;=14.5"),
SUM(LOOKUP(2,1/(SRP!$B$16:$B$20&lt;=E10105)/(SRP!$C$16:$C$20&gt;=E10105),SRP!$D$16:$D$20)*(G10105/100)*(E10105/1000)),
IF(C10105="Ready to Drink",
SUM(LOOKUP(2,1/(SRP!$B$11:$B$15&lt;=E10105)/(SRP!$C$11:$C$15&gt;=E10105),SRP!$D$11:$D$15)*(G10105/100)*(E10105/1000)),
0)))))),2)</f>
        <v>0</v>
      </c>
      <c r="L10105" s="173" t="str">
        <f t="shared" si="157"/>
        <v/>
      </c>
      <c r="M10105" s="154" t="e">
        <f>VLOOKUP(L10105,'Slope %'!C:D,2,0)</f>
        <v>#N/A</v>
      </c>
    </row>
    <row r="10106" spans="11:13" x14ac:dyDescent="0.25">
      <c r="K10106" s="154" cm="1">
        <f t="array" ref="K10106">ROUND(
IF(C10106="Beer",
SUM(LOOKUP(2,1/(SRP!$B$8:$B$10&lt;=E10106)/(SRP!$C$8:$C$10&gt;=E10106),SRP!$D$8:$D$10)*(G10106/100)*(E10106/1000)),
IF(C10106="Spirits",
SUM(LOOKUP(2,1/(SRP!$B$2:$B$7&lt;=E10106)/(SRP!$C$2:$C$7&gt;=E10106),SRP!$D$2:$D$7)*(G10106/100)*(E10106/1000)),
IF(AND(C10106="Wine",D10106="Fortified Wines"),
SUM(LOOKUP(2,1/(SRP!$B$26:$B$29&lt;=E10106)/(SRP!$C$26:$C$29&gt;=E10106),SRP!$D$26:$D$29)*(G10106/100)*(E10106/1000)),
IF(C10106="Wine",
SUM(LOOKUP(2,1/(SRP!$B$21:$B$25&lt;=E10106)/(SRP!$C$21:$C$25&gt;=E10106),SRP!$D$21:$D$25)*(G10106/100)*(E10106/1000)),
IF(AND(C10106="Ready to Drink",D10106="RTD-One Pour Cocktail&gt;7%&lt;=14.5"),
SUM(LOOKUP(2,1/(SRP!$B$16:$B$20&lt;=E10106)/(SRP!$C$16:$C$20&gt;=E10106),SRP!$D$16:$D$20)*(G10106/100)*(E10106/1000)),
IF(C10106="Ready to Drink",
SUM(LOOKUP(2,1/(SRP!$B$11:$B$15&lt;=E10106)/(SRP!$C$11:$C$15&gt;=E10106),SRP!$D$11:$D$15)*(G10106/100)*(E10106/1000)),
0)))))),2)</f>
        <v>0</v>
      </c>
      <c r="L10106" s="173" t="str">
        <f t="shared" si="157"/>
        <v/>
      </c>
      <c r="M10106" s="154" t="e">
        <f>VLOOKUP(L10106,'Slope %'!C:D,2,0)</f>
        <v>#N/A</v>
      </c>
    </row>
    <row r="10107" spans="11:13" x14ac:dyDescent="0.25">
      <c r="K10107" s="154" cm="1">
        <f t="array" ref="K10107">ROUND(
IF(C10107="Beer",
SUM(LOOKUP(2,1/(SRP!$B$8:$B$10&lt;=E10107)/(SRP!$C$8:$C$10&gt;=E10107),SRP!$D$8:$D$10)*(G10107/100)*(E10107/1000)),
IF(C10107="Spirits",
SUM(LOOKUP(2,1/(SRP!$B$2:$B$7&lt;=E10107)/(SRP!$C$2:$C$7&gt;=E10107),SRP!$D$2:$D$7)*(G10107/100)*(E10107/1000)),
IF(AND(C10107="Wine",D10107="Fortified Wines"),
SUM(LOOKUP(2,1/(SRP!$B$26:$B$29&lt;=E10107)/(SRP!$C$26:$C$29&gt;=E10107),SRP!$D$26:$D$29)*(G10107/100)*(E10107/1000)),
IF(C10107="Wine",
SUM(LOOKUP(2,1/(SRP!$B$21:$B$25&lt;=E10107)/(SRP!$C$21:$C$25&gt;=E10107),SRP!$D$21:$D$25)*(G10107/100)*(E10107/1000)),
IF(AND(C10107="Ready to Drink",D10107="RTD-One Pour Cocktail&gt;7%&lt;=14.5"),
SUM(LOOKUP(2,1/(SRP!$B$16:$B$20&lt;=E10107)/(SRP!$C$16:$C$20&gt;=E10107),SRP!$D$16:$D$20)*(G10107/100)*(E10107/1000)),
IF(C10107="Ready to Drink",
SUM(LOOKUP(2,1/(SRP!$B$11:$B$15&lt;=E10107)/(SRP!$C$11:$C$15&gt;=E10107),SRP!$D$11:$D$15)*(G10107/100)*(E10107/1000)),
0)))))),2)</f>
        <v>0</v>
      </c>
      <c r="L10107" s="173" t="str">
        <f t="shared" si="157"/>
        <v/>
      </c>
      <c r="M10107" s="154" t="e">
        <f>VLOOKUP(L10107,'Slope %'!C:D,2,0)</f>
        <v>#N/A</v>
      </c>
    </row>
    <row r="10108" spans="11:13" x14ac:dyDescent="0.25">
      <c r="K10108" s="154" cm="1">
        <f t="array" ref="K10108">ROUND(
IF(C10108="Beer",
SUM(LOOKUP(2,1/(SRP!$B$8:$B$10&lt;=E10108)/(SRP!$C$8:$C$10&gt;=E10108),SRP!$D$8:$D$10)*(G10108/100)*(E10108/1000)),
IF(C10108="Spirits",
SUM(LOOKUP(2,1/(SRP!$B$2:$B$7&lt;=E10108)/(SRP!$C$2:$C$7&gt;=E10108),SRP!$D$2:$D$7)*(G10108/100)*(E10108/1000)),
IF(AND(C10108="Wine",D10108="Fortified Wines"),
SUM(LOOKUP(2,1/(SRP!$B$26:$B$29&lt;=E10108)/(SRP!$C$26:$C$29&gt;=E10108),SRP!$D$26:$D$29)*(G10108/100)*(E10108/1000)),
IF(C10108="Wine",
SUM(LOOKUP(2,1/(SRP!$B$21:$B$25&lt;=E10108)/(SRP!$C$21:$C$25&gt;=E10108),SRP!$D$21:$D$25)*(G10108/100)*(E10108/1000)),
IF(AND(C10108="Ready to Drink",D10108="RTD-One Pour Cocktail&gt;7%&lt;=14.5"),
SUM(LOOKUP(2,1/(SRP!$B$16:$B$20&lt;=E10108)/(SRP!$C$16:$C$20&gt;=E10108),SRP!$D$16:$D$20)*(G10108/100)*(E10108/1000)),
IF(C10108="Ready to Drink",
SUM(LOOKUP(2,1/(SRP!$B$11:$B$15&lt;=E10108)/(SRP!$C$11:$C$15&gt;=E10108),SRP!$D$11:$D$15)*(G10108/100)*(E10108/1000)),
0)))))),2)</f>
        <v>0</v>
      </c>
      <c r="L10108" s="173" t="str">
        <f t="shared" si="157"/>
        <v/>
      </c>
      <c r="M10108" s="154" t="e">
        <f>VLOOKUP(L10108,'Slope %'!C:D,2,0)</f>
        <v>#N/A</v>
      </c>
    </row>
    <row r="10109" spans="11:13" x14ac:dyDescent="0.25">
      <c r="K10109" s="154" cm="1">
        <f t="array" ref="K10109">ROUND(
IF(C10109="Beer",
SUM(LOOKUP(2,1/(SRP!$B$8:$B$10&lt;=E10109)/(SRP!$C$8:$C$10&gt;=E10109),SRP!$D$8:$D$10)*(G10109/100)*(E10109/1000)),
IF(C10109="Spirits",
SUM(LOOKUP(2,1/(SRP!$B$2:$B$7&lt;=E10109)/(SRP!$C$2:$C$7&gt;=E10109),SRP!$D$2:$D$7)*(G10109/100)*(E10109/1000)),
IF(AND(C10109="Wine",D10109="Fortified Wines"),
SUM(LOOKUP(2,1/(SRP!$B$26:$B$29&lt;=E10109)/(SRP!$C$26:$C$29&gt;=E10109),SRP!$D$26:$D$29)*(G10109/100)*(E10109/1000)),
IF(C10109="Wine",
SUM(LOOKUP(2,1/(SRP!$B$21:$B$25&lt;=E10109)/(SRP!$C$21:$C$25&gt;=E10109),SRP!$D$21:$D$25)*(G10109/100)*(E10109/1000)),
IF(AND(C10109="Ready to Drink",D10109="RTD-One Pour Cocktail&gt;7%&lt;=14.5"),
SUM(LOOKUP(2,1/(SRP!$B$16:$B$20&lt;=E10109)/(SRP!$C$16:$C$20&gt;=E10109),SRP!$D$16:$D$20)*(G10109/100)*(E10109/1000)),
IF(C10109="Ready to Drink",
SUM(LOOKUP(2,1/(SRP!$B$11:$B$15&lt;=E10109)/(SRP!$C$11:$C$15&gt;=E10109),SRP!$D$11:$D$15)*(G10109/100)*(E10109/1000)),
0)))))),2)</f>
        <v>0</v>
      </c>
      <c r="L10109" s="173" t="str">
        <f t="shared" si="157"/>
        <v/>
      </c>
      <c r="M10109" s="154" t="e">
        <f>VLOOKUP(L10109,'Slope %'!C:D,2,0)</f>
        <v>#N/A</v>
      </c>
    </row>
    <row r="10110" spans="11:13" x14ac:dyDescent="0.25">
      <c r="K10110" s="154" cm="1">
        <f t="array" ref="K10110">ROUND(
IF(C10110="Beer",
SUM(LOOKUP(2,1/(SRP!$B$8:$B$10&lt;=E10110)/(SRP!$C$8:$C$10&gt;=E10110),SRP!$D$8:$D$10)*(G10110/100)*(E10110/1000)),
IF(C10110="Spirits",
SUM(LOOKUP(2,1/(SRP!$B$2:$B$7&lt;=E10110)/(SRP!$C$2:$C$7&gt;=E10110),SRP!$D$2:$D$7)*(G10110/100)*(E10110/1000)),
IF(AND(C10110="Wine",D10110="Fortified Wines"),
SUM(LOOKUP(2,1/(SRP!$B$26:$B$29&lt;=E10110)/(SRP!$C$26:$C$29&gt;=E10110),SRP!$D$26:$D$29)*(G10110/100)*(E10110/1000)),
IF(C10110="Wine",
SUM(LOOKUP(2,1/(SRP!$B$21:$B$25&lt;=E10110)/(SRP!$C$21:$C$25&gt;=E10110),SRP!$D$21:$D$25)*(G10110/100)*(E10110/1000)),
IF(AND(C10110="Ready to Drink",D10110="RTD-One Pour Cocktail&gt;7%&lt;=14.5"),
SUM(LOOKUP(2,1/(SRP!$B$16:$B$20&lt;=E10110)/(SRP!$C$16:$C$20&gt;=E10110),SRP!$D$16:$D$20)*(G10110/100)*(E10110/1000)),
IF(C10110="Ready to Drink",
SUM(LOOKUP(2,1/(SRP!$B$11:$B$15&lt;=E10110)/(SRP!$C$11:$C$15&gt;=E10110),SRP!$D$11:$D$15)*(G10110/100)*(E10110/1000)),
0)))))),2)</f>
        <v>0</v>
      </c>
      <c r="L10110" s="173" t="str">
        <f t="shared" si="157"/>
        <v/>
      </c>
      <c r="M10110" s="154" t="e">
        <f>VLOOKUP(L10110,'Slope %'!C:D,2,0)</f>
        <v>#N/A</v>
      </c>
    </row>
    <row r="10111" spans="11:13" x14ac:dyDescent="0.25">
      <c r="K10111" s="154" cm="1">
        <f t="array" ref="K10111">ROUND(
IF(C10111="Beer",
SUM(LOOKUP(2,1/(SRP!$B$8:$B$10&lt;=E10111)/(SRP!$C$8:$C$10&gt;=E10111),SRP!$D$8:$D$10)*(G10111/100)*(E10111/1000)),
IF(C10111="Spirits",
SUM(LOOKUP(2,1/(SRP!$B$2:$B$7&lt;=E10111)/(SRP!$C$2:$C$7&gt;=E10111),SRP!$D$2:$D$7)*(G10111/100)*(E10111/1000)),
IF(AND(C10111="Wine",D10111="Fortified Wines"),
SUM(LOOKUP(2,1/(SRP!$B$26:$B$29&lt;=E10111)/(SRP!$C$26:$C$29&gt;=E10111),SRP!$D$26:$D$29)*(G10111/100)*(E10111/1000)),
IF(C10111="Wine",
SUM(LOOKUP(2,1/(SRP!$B$21:$B$25&lt;=E10111)/(SRP!$C$21:$C$25&gt;=E10111),SRP!$D$21:$D$25)*(G10111/100)*(E10111/1000)),
IF(AND(C10111="Ready to Drink",D10111="RTD-One Pour Cocktail&gt;7%&lt;=14.5"),
SUM(LOOKUP(2,1/(SRP!$B$16:$B$20&lt;=E10111)/(SRP!$C$16:$C$20&gt;=E10111),SRP!$D$16:$D$20)*(G10111/100)*(E10111/1000)),
IF(C10111="Ready to Drink",
SUM(LOOKUP(2,1/(SRP!$B$11:$B$15&lt;=E10111)/(SRP!$C$11:$C$15&gt;=E10111),SRP!$D$11:$D$15)*(G10111/100)*(E10111/1000)),
0)))))),2)</f>
        <v>0</v>
      </c>
      <c r="L10111" s="173" t="str">
        <f t="shared" si="157"/>
        <v/>
      </c>
      <c r="M10111" s="154" t="e">
        <f>VLOOKUP(L10111,'Slope %'!C:D,2,0)</f>
        <v>#N/A</v>
      </c>
    </row>
    <row r="10112" spans="11:13" x14ac:dyDescent="0.25">
      <c r="K10112" s="154" cm="1">
        <f t="array" ref="K10112">ROUND(
IF(C10112="Beer",
SUM(LOOKUP(2,1/(SRP!$B$8:$B$10&lt;=E10112)/(SRP!$C$8:$C$10&gt;=E10112),SRP!$D$8:$D$10)*(G10112/100)*(E10112/1000)),
IF(C10112="Spirits",
SUM(LOOKUP(2,1/(SRP!$B$2:$B$7&lt;=E10112)/(SRP!$C$2:$C$7&gt;=E10112),SRP!$D$2:$D$7)*(G10112/100)*(E10112/1000)),
IF(AND(C10112="Wine",D10112="Fortified Wines"),
SUM(LOOKUP(2,1/(SRP!$B$26:$B$29&lt;=E10112)/(SRP!$C$26:$C$29&gt;=E10112),SRP!$D$26:$D$29)*(G10112/100)*(E10112/1000)),
IF(C10112="Wine",
SUM(LOOKUP(2,1/(SRP!$B$21:$B$25&lt;=E10112)/(SRP!$C$21:$C$25&gt;=E10112),SRP!$D$21:$D$25)*(G10112/100)*(E10112/1000)),
IF(AND(C10112="Ready to Drink",D10112="RTD-One Pour Cocktail&gt;7%&lt;=14.5"),
SUM(LOOKUP(2,1/(SRP!$B$16:$B$20&lt;=E10112)/(SRP!$C$16:$C$20&gt;=E10112),SRP!$D$16:$D$20)*(G10112/100)*(E10112/1000)),
IF(C10112="Ready to Drink",
SUM(LOOKUP(2,1/(SRP!$B$11:$B$15&lt;=E10112)/(SRP!$C$11:$C$15&gt;=E10112),SRP!$D$11:$D$15)*(G10112/100)*(E10112/1000)),
0)))))),2)</f>
        <v>0</v>
      </c>
      <c r="L10112" s="173" t="str">
        <f t="shared" si="157"/>
        <v/>
      </c>
      <c r="M10112" s="154" t="e">
        <f>VLOOKUP(L10112,'Slope %'!C:D,2,0)</f>
        <v>#N/A</v>
      </c>
    </row>
    <row r="10113" spans="11:13" x14ac:dyDescent="0.25">
      <c r="K10113" s="154" cm="1">
        <f t="array" ref="K10113">ROUND(
IF(C10113="Beer",
SUM(LOOKUP(2,1/(SRP!$B$8:$B$10&lt;=E10113)/(SRP!$C$8:$C$10&gt;=E10113),SRP!$D$8:$D$10)*(G10113/100)*(E10113/1000)),
IF(C10113="Spirits",
SUM(LOOKUP(2,1/(SRP!$B$2:$B$7&lt;=E10113)/(SRP!$C$2:$C$7&gt;=E10113),SRP!$D$2:$D$7)*(G10113/100)*(E10113/1000)),
IF(AND(C10113="Wine",D10113="Fortified Wines"),
SUM(LOOKUP(2,1/(SRP!$B$26:$B$29&lt;=E10113)/(SRP!$C$26:$C$29&gt;=E10113),SRP!$D$26:$D$29)*(G10113/100)*(E10113/1000)),
IF(C10113="Wine",
SUM(LOOKUP(2,1/(SRP!$B$21:$B$25&lt;=E10113)/(SRP!$C$21:$C$25&gt;=E10113),SRP!$D$21:$D$25)*(G10113/100)*(E10113/1000)),
IF(AND(C10113="Ready to Drink",D10113="RTD-One Pour Cocktail&gt;7%&lt;=14.5"),
SUM(LOOKUP(2,1/(SRP!$B$16:$B$20&lt;=E10113)/(SRP!$C$16:$C$20&gt;=E10113),SRP!$D$16:$D$20)*(G10113/100)*(E10113/1000)),
IF(C10113="Ready to Drink",
SUM(LOOKUP(2,1/(SRP!$B$11:$B$15&lt;=E10113)/(SRP!$C$11:$C$15&gt;=E10113),SRP!$D$11:$D$15)*(G10113/100)*(E10113/1000)),
0)))))),2)</f>
        <v>0</v>
      </c>
      <c r="L10113" s="173" t="str">
        <f t="shared" si="157"/>
        <v/>
      </c>
      <c r="M10113" s="154" t="e">
        <f>VLOOKUP(L10113,'Slope %'!C:D,2,0)</f>
        <v>#N/A</v>
      </c>
    </row>
    <row r="10114" spans="11:13" x14ac:dyDescent="0.25">
      <c r="K10114" s="154" cm="1">
        <f t="array" ref="K10114">ROUND(
IF(C10114="Beer",
SUM(LOOKUP(2,1/(SRP!$B$8:$B$10&lt;=E10114)/(SRP!$C$8:$C$10&gt;=E10114),SRP!$D$8:$D$10)*(G10114/100)*(E10114/1000)),
IF(C10114="Spirits",
SUM(LOOKUP(2,1/(SRP!$B$2:$B$7&lt;=E10114)/(SRP!$C$2:$C$7&gt;=E10114),SRP!$D$2:$D$7)*(G10114/100)*(E10114/1000)),
IF(AND(C10114="Wine",D10114="Fortified Wines"),
SUM(LOOKUP(2,1/(SRP!$B$26:$B$29&lt;=E10114)/(SRP!$C$26:$C$29&gt;=E10114),SRP!$D$26:$D$29)*(G10114/100)*(E10114/1000)),
IF(C10114="Wine",
SUM(LOOKUP(2,1/(SRP!$B$21:$B$25&lt;=E10114)/(SRP!$C$21:$C$25&gt;=E10114),SRP!$D$21:$D$25)*(G10114/100)*(E10114/1000)),
IF(AND(C10114="Ready to Drink",D10114="RTD-One Pour Cocktail&gt;7%&lt;=14.5"),
SUM(LOOKUP(2,1/(SRP!$B$16:$B$20&lt;=E10114)/(SRP!$C$16:$C$20&gt;=E10114),SRP!$D$16:$D$20)*(G10114/100)*(E10114/1000)),
IF(C10114="Ready to Drink",
SUM(LOOKUP(2,1/(SRP!$B$11:$B$15&lt;=E10114)/(SRP!$C$11:$C$15&gt;=E10114),SRP!$D$11:$D$15)*(G10114/100)*(E10114/1000)),
0)))))),2)</f>
        <v>0</v>
      </c>
      <c r="L10114" s="173" t="str">
        <f t="shared" si="157"/>
        <v/>
      </c>
      <c r="M10114" s="154" t="e">
        <f>VLOOKUP(L10114,'Slope %'!C:D,2,0)</f>
        <v>#N/A</v>
      </c>
    </row>
    <row r="10115" spans="11:13" x14ac:dyDescent="0.25">
      <c r="K10115" s="154" cm="1">
        <f t="array" ref="K10115">ROUND(
IF(C10115="Beer",
SUM(LOOKUP(2,1/(SRP!$B$8:$B$10&lt;=E10115)/(SRP!$C$8:$C$10&gt;=E10115),SRP!$D$8:$D$10)*(G10115/100)*(E10115/1000)),
IF(C10115="Spirits",
SUM(LOOKUP(2,1/(SRP!$B$2:$B$7&lt;=E10115)/(SRP!$C$2:$C$7&gt;=E10115),SRP!$D$2:$D$7)*(G10115/100)*(E10115/1000)),
IF(AND(C10115="Wine",D10115="Fortified Wines"),
SUM(LOOKUP(2,1/(SRP!$B$26:$B$29&lt;=E10115)/(SRP!$C$26:$C$29&gt;=E10115),SRP!$D$26:$D$29)*(G10115/100)*(E10115/1000)),
IF(C10115="Wine",
SUM(LOOKUP(2,1/(SRP!$B$21:$B$25&lt;=E10115)/(SRP!$C$21:$C$25&gt;=E10115),SRP!$D$21:$D$25)*(G10115/100)*(E10115/1000)),
IF(AND(C10115="Ready to Drink",D10115="RTD-One Pour Cocktail&gt;7%&lt;=14.5"),
SUM(LOOKUP(2,1/(SRP!$B$16:$B$20&lt;=E10115)/(SRP!$C$16:$C$20&gt;=E10115),SRP!$D$16:$D$20)*(G10115/100)*(E10115/1000)),
IF(C10115="Ready to Drink",
SUM(LOOKUP(2,1/(SRP!$B$11:$B$15&lt;=E10115)/(SRP!$C$11:$C$15&gt;=E10115),SRP!$D$11:$D$15)*(G10115/100)*(E10115/1000)),
0)))))),2)</f>
        <v>0</v>
      </c>
      <c r="L10115" s="173" t="str">
        <f t="shared" ref="L10115:L10178" si="158">(_xlfn.CONCAT(C10115,E10115))</f>
        <v/>
      </c>
      <c r="M10115" s="154" t="e">
        <f>VLOOKUP(L10115,'Slope %'!C:D,2,0)</f>
        <v>#N/A</v>
      </c>
    </row>
    <row r="10116" spans="11:13" x14ac:dyDescent="0.25">
      <c r="K10116" s="154" cm="1">
        <f t="array" ref="K10116">ROUND(
IF(C10116="Beer",
SUM(LOOKUP(2,1/(SRP!$B$8:$B$10&lt;=E10116)/(SRP!$C$8:$C$10&gt;=E10116),SRP!$D$8:$D$10)*(G10116/100)*(E10116/1000)),
IF(C10116="Spirits",
SUM(LOOKUP(2,1/(SRP!$B$2:$B$7&lt;=E10116)/(SRP!$C$2:$C$7&gt;=E10116),SRP!$D$2:$D$7)*(G10116/100)*(E10116/1000)),
IF(AND(C10116="Wine",D10116="Fortified Wines"),
SUM(LOOKUP(2,1/(SRP!$B$26:$B$29&lt;=E10116)/(SRP!$C$26:$C$29&gt;=E10116),SRP!$D$26:$D$29)*(G10116/100)*(E10116/1000)),
IF(C10116="Wine",
SUM(LOOKUP(2,1/(SRP!$B$21:$B$25&lt;=E10116)/(SRP!$C$21:$C$25&gt;=E10116),SRP!$D$21:$D$25)*(G10116/100)*(E10116/1000)),
IF(AND(C10116="Ready to Drink",D10116="RTD-One Pour Cocktail&gt;7%&lt;=14.5"),
SUM(LOOKUP(2,1/(SRP!$B$16:$B$20&lt;=E10116)/(SRP!$C$16:$C$20&gt;=E10116),SRP!$D$16:$D$20)*(G10116/100)*(E10116/1000)),
IF(C10116="Ready to Drink",
SUM(LOOKUP(2,1/(SRP!$B$11:$B$15&lt;=E10116)/(SRP!$C$11:$C$15&gt;=E10116),SRP!$D$11:$D$15)*(G10116/100)*(E10116/1000)),
0)))))),2)</f>
        <v>0</v>
      </c>
      <c r="L10116" s="173" t="str">
        <f t="shared" si="158"/>
        <v/>
      </c>
      <c r="M10116" s="154" t="e">
        <f>VLOOKUP(L10116,'Slope %'!C:D,2,0)</f>
        <v>#N/A</v>
      </c>
    </row>
    <row r="10117" spans="11:13" x14ac:dyDescent="0.25">
      <c r="K10117" s="154" cm="1">
        <f t="array" ref="K10117">ROUND(
IF(C10117="Beer",
SUM(LOOKUP(2,1/(SRP!$B$8:$B$10&lt;=E10117)/(SRP!$C$8:$C$10&gt;=E10117),SRP!$D$8:$D$10)*(G10117/100)*(E10117/1000)),
IF(C10117="Spirits",
SUM(LOOKUP(2,1/(SRP!$B$2:$B$7&lt;=E10117)/(SRP!$C$2:$C$7&gt;=E10117),SRP!$D$2:$D$7)*(G10117/100)*(E10117/1000)),
IF(AND(C10117="Wine",D10117="Fortified Wines"),
SUM(LOOKUP(2,1/(SRP!$B$26:$B$29&lt;=E10117)/(SRP!$C$26:$C$29&gt;=E10117),SRP!$D$26:$D$29)*(G10117/100)*(E10117/1000)),
IF(C10117="Wine",
SUM(LOOKUP(2,1/(SRP!$B$21:$B$25&lt;=E10117)/(SRP!$C$21:$C$25&gt;=E10117),SRP!$D$21:$D$25)*(G10117/100)*(E10117/1000)),
IF(AND(C10117="Ready to Drink",D10117="RTD-One Pour Cocktail&gt;7%&lt;=14.5"),
SUM(LOOKUP(2,1/(SRP!$B$16:$B$20&lt;=E10117)/(SRP!$C$16:$C$20&gt;=E10117),SRP!$D$16:$D$20)*(G10117/100)*(E10117/1000)),
IF(C10117="Ready to Drink",
SUM(LOOKUP(2,1/(SRP!$B$11:$B$15&lt;=E10117)/(SRP!$C$11:$C$15&gt;=E10117),SRP!$D$11:$D$15)*(G10117/100)*(E10117/1000)),
0)))))),2)</f>
        <v>0</v>
      </c>
      <c r="L10117" s="173" t="str">
        <f t="shared" si="158"/>
        <v/>
      </c>
      <c r="M10117" s="154" t="e">
        <f>VLOOKUP(L10117,'Slope %'!C:D,2,0)</f>
        <v>#N/A</v>
      </c>
    </row>
    <row r="10118" spans="11:13" x14ac:dyDescent="0.25">
      <c r="K10118" s="154" cm="1">
        <f t="array" ref="K10118">ROUND(
IF(C10118="Beer",
SUM(LOOKUP(2,1/(SRP!$B$8:$B$10&lt;=E10118)/(SRP!$C$8:$C$10&gt;=E10118),SRP!$D$8:$D$10)*(G10118/100)*(E10118/1000)),
IF(C10118="Spirits",
SUM(LOOKUP(2,1/(SRP!$B$2:$B$7&lt;=E10118)/(SRP!$C$2:$C$7&gt;=E10118),SRP!$D$2:$D$7)*(G10118/100)*(E10118/1000)),
IF(AND(C10118="Wine",D10118="Fortified Wines"),
SUM(LOOKUP(2,1/(SRP!$B$26:$B$29&lt;=E10118)/(SRP!$C$26:$C$29&gt;=E10118),SRP!$D$26:$D$29)*(G10118/100)*(E10118/1000)),
IF(C10118="Wine",
SUM(LOOKUP(2,1/(SRP!$B$21:$B$25&lt;=E10118)/(SRP!$C$21:$C$25&gt;=E10118),SRP!$D$21:$D$25)*(G10118/100)*(E10118/1000)),
IF(AND(C10118="Ready to Drink",D10118="RTD-One Pour Cocktail&gt;7%&lt;=14.5"),
SUM(LOOKUP(2,1/(SRP!$B$16:$B$20&lt;=E10118)/(SRP!$C$16:$C$20&gt;=E10118),SRP!$D$16:$D$20)*(G10118/100)*(E10118/1000)),
IF(C10118="Ready to Drink",
SUM(LOOKUP(2,1/(SRP!$B$11:$B$15&lt;=E10118)/(SRP!$C$11:$C$15&gt;=E10118),SRP!$D$11:$D$15)*(G10118/100)*(E10118/1000)),
0)))))),2)</f>
        <v>0</v>
      </c>
      <c r="L10118" s="173" t="str">
        <f t="shared" si="158"/>
        <v/>
      </c>
      <c r="M10118" s="154" t="e">
        <f>VLOOKUP(L10118,'Slope %'!C:D,2,0)</f>
        <v>#N/A</v>
      </c>
    </row>
    <row r="10119" spans="11:13" x14ac:dyDescent="0.25">
      <c r="K10119" s="154" cm="1">
        <f t="array" ref="K10119">ROUND(
IF(C10119="Beer",
SUM(LOOKUP(2,1/(SRP!$B$8:$B$10&lt;=E10119)/(SRP!$C$8:$C$10&gt;=E10119),SRP!$D$8:$D$10)*(G10119/100)*(E10119/1000)),
IF(C10119="Spirits",
SUM(LOOKUP(2,1/(SRP!$B$2:$B$7&lt;=E10119)/(SRP!$C$2:$C$7&gt;=E10119),SRP!$D$2:$D$7)*(G10119/100)*(E10119/1000)),
IF(AND(C10119="Wine",D10119="Fortified Wines"),
SUM(LOOKUP(2,1/(SRP!$B$26:$B$29&lt;=E10119)/(SRP!$C$26:$C$29&gt;=E10119),SRP!$D$26:$D$29)*(G10119/100)*(E10119/1000)),
IF(C10119="Wine",
SUM(LOOKUP(2,1/(SRP!$B$21:$B$25&lt;=E10119)/(SRP!$C$21:$C$25&gt;=E10119),SRP!$D$21:$D$25)*(G10119/100)*(E10119/1000)),
IF(AND(C10119="Ready to Drink",D10119="RTD-One Pour Cocktail&gt;7%&lt;=14.5"),
SUM(LOOKUP(2,1/(SRP!$B$16:$B$20&lt;=E10119)/(SRP!$C$16:$C$20&gt;=E10119),SRP!$D$16:$D$20)*(G10119/100)*(E10119/1000)),
IF(C10119="Ready to Drink",
SUM(LOOKUP(2,1/(SRP!$B$11:$B$15&lt;=E10119)/(SRP!$C$11:$C$15&gt;=E10119),SRP!$D$11:$D$15)*(G10119/100)*(E10119/1000)),
0)))))),2)</f>
        <v>0</v>
      </c>
      <c r="L10119" s="173" t="str">
        <f t="shared" si="158"/>
        <v/>
      </c>
      <c r="M10119" s="154" t="e">
        <f>VLOOKUP(L10119,'Slope %'!C:D,2,0)</f>
        <v>#N/A</v>
      </c>
    </row>
    <row r="10120" spans="11:13" x14ac:dyDescent="0.25">
      <c r="K10120" s="154" cm="1">
        <f t="array" ref="K10120">ROUND(
IF(C10120="Beer",
SUM(LOOKUP(2,1/(SRP!$B$8:$B$10&lt;=E10120)/(SRP!$C$8:$C$10&gt;=E10120),SRP!$D$8:$D$10)*(G10120/100)*(E10120/1000)),
IF(C10120="Spirits",
SUM(LOOKUP(2,1/(SRP!$B$2:$B$7&lt;=E10120)/(SRP!$C$2:$C$7&gt;=E10120),SRP!$D$2:$D$7)*(G10120/100)*(E10120/1000)),
IF(AND(C10120="Wine",D10120="Fortified Wines"),
SUM(LOOKUP(2,1/(SRP!$B$26:$B$29&lt;=E10120)/(SRP!$C$26:$C$29&gt;=E10120),SRP!$D$26:$D$29)*(G10120/100)*(E10120/1000)),
IF(C10120="Wine",
SUM(LOOKUP(2,1/(SRP!$B$21:$B$25&lt;=E10120)/(SRP!$C$21:$C$25&gt;=E10120),SRP!$D$21:$D$25)*(G10120/100)*(E10120/1000)),
IF(AND(C10120="Ready to Drink",D10120="RTD-One Pour Cocktail&gt;7%&lt;=14.5"),
SUM(LOOKUP(2,1/(SRP!$B$16:$B$20&lt;=E10120)/(SRP!$C$16:$C$20&gt;=E10120),SRP!$D$16:$D$20)*(G10120/100)*(E10120/1000)),
IF(C10120="Ready to Drink",
SUM(LOOKUP(2,1/(SRP!$B$11:$B$15&lt;=E10120)/(SRP!$C$11:$C$15&gt;=E10120),SRP!$D$11:$D$15)*(G10120/100)*(E10120/1000)),
0)))))),2)</f>
        <v>0</v>
      </c>
      <c r="L10120" s="173" t="str">
        <f t="shared" si="158"/>
        <v/>
      </c>
      <c r="M10120" s="154" t="e">
        <f>VLOOKUP(L10120,'Slope %'!C:D,2,0)</f>
        <v>#N/A</v>
      </c>
    </row>
    <row r="10121" spans="11:13" x14ac:dyDescent="0.25">
      <c r="K10121" s="154" cm="1">
        <f t="array" ref="K10121">ROUND(
IF(C10121="Beer",
SUM(LOOKUP(2,1/(SRP!$B$8:$B$10&lt;=E10121)/(SRP!$C$8:$C$10&gt;=E10121),SRP!$D$8:$D$10)*(G10121/100)*(E10121/1000)),
IF(C10121="Spirits",
SUM(LOOKUP(2,1/(SRP!$B$2:$B$7&lt;=E10121)/(SRP!$C$2:$C$7&gt;=E10121),SRP!$D$2:$D$7)*(G10121/100)*(E10121/1000)),
IF(AND(C10121="Wine",D10121="Fortified Wines"),
SUM(LOOKUP(2,1/(SRP!$B$26:$B$29&lt;=E10121)/(SRP!$C$26:$C$29&gt;=E10121),SRP!$D$26:$D$29)*(G10121/100)*(E10121/1000)),
IF(C10121="Wine",
SUM(LOOKUP(2,1/(SRP!$B$21:$B$25&lt;=E10121)/(SRP!$C$21:$C$25&gt;=E10121),SRP!$D$21:$D$25)*(G10121/100)*(E10121/1000)),
IF(AND(C10121="Ready to Drink",D10121="RTD-One Pour Cocktail&gt;7%&lt;=14.5"),
SUM(LOOKUP(2,1/(SRP!$B$16:$B$20&lt;=E10121)/(SRP!$C$16:$C$20&gt;=E10121),SRP!$D$16:$D$20)*(G10121/100)*(E10121/1000)),
IF(C10121="Ready to Drink",
SUM(LOOKUP(2,1/(SRP!$B$11:$B$15&lt;=E10121)/(SRP!$C$11:$C$15&gt;=E10121),SRP!$D$11:$D$15)*(G10121/100)*(E10121/1000)),
0)))))),2)</f>
        <v>0</v>
      </c>
      <c r="L10121" s="173" t="str">
        <f t="shared" si="158"/>
        <v/>
      </c>
      <c r="M10121" s="154" t="e">
        <f>VLOOKUP(L10121,'Slope %'!C:D,2,0)</f>
        <v>#N/A</v>
      </c>
    </row>
    <row r="10122" spans="11:13" x14ac:dyDescent="0.25">
      <c r="K10122" s="154" cm="1">
        <f t="array" ref="K10122">ROUND(
IF(C10122="Beer",
SUM(LOOKUP(2,1/(SRP!$B$8:$B$10&lt;=E10122)/(SRP!$C$8:$C$10&gt;=E10122),SRP!$D$8:$D$10)*(G10122/100)*(E10122/1000)),
IF(C10122="Spirits",
SUM(LOOKUP(2,1/(SRP!$B$2:$B$7&lt;=E10122)/(SRP!$C$2:$C$7&gt;=E10122),SRP!$D$2:$D$7)*(G10122/100)*(E10122/1000)),
IF(AND(C10122="Wine",D10122="Fortified Wines"),
SUM(LOOKUP(2,1/(SRP!$B$26:$B$29&lt;=E10122)/(SRP!$C$26:$C$29&gt;=E10122),SRP!$D$26:$D$29)*(G10122/100)*(E10122/1000)),
IF(C10122="Wine",
SUM(LOOKUP(2,1/(SRP!$B$21:$B$25&lt;=E10122)/(SRP!$C$21:$C$25&gt;=E10122),SRP!$D$21:$D$25)*(G10122/100)*(E10122/1000)),
IF(AND(C10122="Ready to Drink",D10122="RTD-One Pour Cocktail&gt;7%&lt;=14.5"),
SUM(LOOKUP(2,1/(SRP!$B$16:$B$20&lt;=E10122)/(SRP!$C$16:$C$20&gt;=E10122),SRP!$D$16:$D$20)*(G10122/100)*(E10122/1000)),
IF(C10122="Ready to Drink",
SUM(LOOKUP(2,1/(SRP!$B$11:$B$15&lt;=E10122)/(SRP!$C$11:$C$15&gt;=E10122),SRP!$D$11:$D$15)*(G10122/100)*(E10122/1000)),
0)))))),2)</f>
        <v>0</v>
      </c>
      <c r="L10122" s="173" t="str">
        <f t="shared" si="158"/>
        <v/>
      </c>
      <c r="M10122" s="154" t="e">
        <f>VLOOKUP(L10122,'Slope %'!C:D,2,0)</f>
        <v>#N/A</v>
      </c>
    </row>
    <row r="10123" spans="11:13" x14ac:dyDescent="0.25">
      <c r="K10123" s="154" cm="1">
        <f t="array" ref="K10123">ROUND(
IF(C10123="Beer",
SUM(LOOKUP(2,1/(SRP!$B$8:$B$10&lt;=E10123)/(SRP!$C$8:$C$10&gt;=E10123),SRP!$D$8:$D$10)*(G10123/100)*(E10123/1000)),
IF(C10123="Spirits",
SUM(LOOKUP(2,1/(SRP!$B$2:$B$7&lt;=E10123)/(SRP!$C$2:$C$7&gt;=E10123),SRP!$D$2:$D$7)*(G10123/100)*(E10123/1000)),
IF(AND(C10123="Wine",D10123="Fortified Wines"),
SUM(LOOKUP(2,1/(SRP!$B$26:$B$29&lt;=E10123)/(SRP!$C$26:$C$29&gt;=E10123),SRP!$D$26:$D$29)*(G10123/100)*(E10123/1000)),
IF(C10123="Wine",
SUM(LOOKUP(2,1/(SRP!$B$21:$B$25&lt;=E10123)/(SRP!$C$21:$C$25&gt;=E10123),SRP!$D$21:$D$25)*(G10123/100)*(E10123/1000)),
IF(AND(C10123="Ready to Drink",D10123="RTD-One Pour Cocktail&gt;7%&lt;=14.5"),
SUM(LOOKUP(2,1/(SRP!$B$16:$B$20&lt;=E10123)/(SRP!$C$16:$C$20&gt;=E10123),SRP!$D$16:$D$20)*(G10123/100)*(E10123/1000)),
IF(C10123="Ready to Drink",
SUM(LOOKUP(2,1/(SRP!$B$11:$B$15&lt;=E10123)/(SRP!$C$11:$C$15&gt;=E10123),SRP!$D$11:$D$15)*(G10123/100)*(E10123/1000)),
0)))))),2)</f>
        <v>0</v>
      </c>
      <c r="L10123" s="173" t="str">
        <f t="shared" si="158"/>
        <v/>
      </c>
      <c r="M10123" s="154" t="e">
        <f>VLOOKUP(L10123,'Slope %'!C:D,2,0)</f>
        <v>#N/A</v>
      </c>
    </row>
    <row r="10124" spans="11:13" x14ac:dyDescent="0.25">
      <c r="K10124" s="154" cm="1">
        <f t="array" ref="K10124">ROUND(
IF(C10124="Beer",
SUM(LOOKUP(2,1/(SRP!$B$8:$B$10&lt;=E10124)/(SRP!$C$8:$C$10&gt;=E10124),SRP!$D$8:$D$10)*(G10124/100)*(E10124/1000)),
IF(C10124="Spirits",
SUM(LOOKUP(2,1/(SRP!$B$2:$B$7&lt;=E10124)/(SRP!$C$2:$C$7&gt;=E10124),SRP!$D$2:$D$7)*(G10124/100)*(E10124/1000)),
IF(AND(C10124="Wine",D10124="Fortified Wines"),
SUM(LOOKUP(2,1/(SRP!$B$26:$B$29&lt;=E10124)/(SRP!$C$26:$C$29&gt;=E10124),SRP!$D$26:$D$29)*(G10124/100)*(E10124/1000)),
IF(C10124="Wine",
SUM(LOOKUP(2,1/(SRP!$B$21:$B$25&lt;=E10124)/(SRP!$C$21:$C$25&gt;=E10124),SRP!$D$21:$D$25)*(G10124/100)*(E10124/1000)),
IF(AND(C10124="Ready to Drink",D10124="RTD-One Pour Cocktail&gt;7%&lt;=14.5"),
SUM(LOOKUP(2,1/(SRP!$B$16:$B$20&lt;=E10124)/(SRP!$C$16:$C$20&gt;=E10124),SRP!$D$16:$D$20)*(G10124/100)*(E10124/1000)),
IF(C10124="Ready to Drink",
SUM(LOOKUP(2,1/(SRP!$B$11:$B$15&lt;=E10124)/(SRP!$C$11:$C$15&gt;=E10124),SRP!$D$11:$D$15)*(G10124/100)*(E10124/1000)),
0)))))),2)</f>
        <v>0</v>
      </c>
      <c r="L10124" s="173" t="str">
        <f t="shared" si="158"/>
        <v/>
      </c>
      <c r="M10124" s="154" t="e">
        <f>VLOOKUP(L10124,'Slope %'!C:D,2,0)</f>
        <v>#N/A</v>
      </c>
    </row>
    <row r="10125" spans="11:13" x14ac:dyDescent="0.25">
      <c r="K10125" s="154" cm="1">
        <f t="array" ref="K10125">ROUND(
IF(C10125="Beer",
SUM(LOOKUP(2,1/(SRP!$B$8:$B$10&lt;=E10125)/(SRP!$C$8:$C$10&gt;=E10125),SRP!$D$8:$D$10)*(G10125/100)*(E10125/1000)),
IF(C10125="Spirits",
SUM(LOOKUP(2,1/(SRP!$B$2:$B$7&lt;=E10125)/(SRP!$C$2:$C$7&gt;=E10125),SRP!$D$2:$D$7)*(G10125/100)*(E10125/1000)),
IF(AND(C10125="Wine",D10125="Fortified Wines"),
SUM(LOOKUP(2,1/(SRP!$B$26:$B$29&lt;=E10125)/(SRP!$C$26:$C$29&gt;=E10125),SRP!$D$26:$D$29)*(G10125/100)*(E10125/1000)),
IF(C10125="Wine",
SUM(LOOKUP(2,1/(SRP!$B$21:$B$25&lt;=E10125)/(SRP!$C$21:$C$25&gt;=E10125),SRP!$D$21:$D$25)*(G10125/100)*(E10125/1000)),
IF(AND(C10125="Ready to Drink",D10125="RTD-One Pour Cocktail&gt;7%&lt;=14.5"),
SUM(LOOKUP(2,1/(SRP!$B$16:$B$20&lt;=E10125)/(SRP!$C$16:$C$20&gt;=E10125),SRP!$D$16:$D$20)*(G10125/100)*(E10125/1000)),
IF(C10125="Ready to Drink",
SUM(LOOKUP(2,1/(SRP!$B$11:$B$15&lt;=E10125)/(SRP!$C$11:$C$15&gt;=E10125),SRP!$D$11:$D$15)*(G10125/100)*(E10125/1000)),
0)))))),2)</f>
        <v>0</v>
      </c>
      <c r="L10125" s="173" t="str">
        <f t="shared" si="158"/>
        <v/>
      </c>
      <c r="M10125" s="154" t="e">
        <f>VLOOKUP(L10125,'Slope %'!C:D,2,0)</f>
        <v>#N/A</v>
      </c>
    </row>
    <row r="10126" spans="11:13" x14ac:dyDescent="0.25">
      <c r="K10126" s="154" cm="1">
        <f t="array" ref="K10126">ROUND(
IF(C10126="Beer",
SUM(LOOKUP(2,1/(SRP!$B$8:$B$10&lt;=E10126)/(SRP!$C$8:$C$10&gt;=E10126),SRP!$D$8:$D$10)*(G10126/100)*(E10126/1000)),
IF(C10126="Spirits",
SUM(LOOKUP(2,1/(SRP!$B$2:$B$7&lt;=E10126)/(SRP!$C$2:$C$7&gt;=E10126),SRP!$D$2:$D$7)*(G10126/100)*(E10126/1000)),
IF(AND(C10126="Wine",D10126="Fortified Wines"),
SUM(LOOKUP(2,1/(SRP!$B$26:$B$29&lt;=E10126)/(SRP!$C$26:$C$29&gt;=E10126),SRP!$D$26:$D$29)*(G10126/100)*(E10126/1000)),
IF(C10126="Wine",
SUM(LOOKUP(2,1/(SRP!$B$21:$B$25&lt;=E10126)/(SRP!$C$21:$C$25&gt;=E10126),SRP!$D$21:$D$25)*(G10126/100)*(E10126/1000)),
IF(AND(C10126="Ready to Drink",D10126="RTD-One Pour Cocktail&gt;7%&lt;=14.5"),
SUM(LOOKUP(2,1/(SRP!$B$16:$B$20&lt;=E10126)/(SRP!$C$16:$C$20&gt;=E10126),SRP!$D$16:$D$20)*(G10126/100)*(E10126/1000)),
IF(C10126="Ready to Drink",
SUM(LOOKUP(2,1/(SRP!$B$11:$B$15&lt;=E10126)/(SRP!$C$11:$C$15&gt;=E10126),SRP!$D$11:$D$15)*(G10126/100)*(E10126/1000)),
0)))))),2)</f>
        <v>0</v>
      </c>
      <c r="L10126" s="173" t="str">
        <f t="shared" si="158"/>
        <v/>
      </c>
      <c r="M10126" s="154" t="e">
        <f>VLOOKUP(L10126,'Slope %'!C:D,2,0)</f>
        <v>#N/A</v>
      </c>
    </row>
    <row r="10127" spans="11:13" x14ac:dyDescent="0.25">
      <c r="K10127" s="154" cm="1">
        <f t="array" ref="K10127">ROUND(
IF(C10127="Beer",
SUM(LOOKUP(2,1/(SRP!$B$8:$B$10&lt;=E10127)/(SRP!$C$8:$C$10&gt;=E10127),SRP!$D$8:$D$10)*(G10127/100)*(E10127/1000)),
IF(C10127="Spirits",
SUM(LOOKUP(2,1/(SRP!$B$2:$B$7&lt;=E10127)/(SRP!$C$2:$C$7&gt;=E10127),SRP!$D$2:$D$7)*(G10127/100)*(E10127/1000)),
IF(AND(C10127="Wine",D10127="Fortified Wines"),
SUM(LOOKUP(2,1/(SRP!$B$26:$B$29&lt;=E10127)/(SRP!$C$26:$C$29&gt;=E10127),SRP!$D$26:$D$29)*(G10127/100)*(E10127/1000)),
IF(C10127="Wine",
SUM(LOOKUP(2,1/(SRP!$B$21:$B$25&lt;=E10127)/(SRP!$C$21:$C$25&gt;=E10127),SRP!$D$21:$D$25)*(G10127/100)*(E10127/1000)),
IF(AND(C10127="Ready to Drink",D10127="RTD-One Pour Cocktail&gt;7%&lt;=14.5"),
SUM(LOOKUP(2,1/(SRP!$B$16:$B$20&lt;=E10127)/(SRP!$C$16:$C$20&gt;=E10127),SRP!$D$16:$D$20)*(G10127/100)*(E10127/1000)),
IF(C10127="Ready to Drink",
SUM(LOOKUP(2,1/(SRP!$B$11:$B$15&lt;=E10127)/(SRP!$C$11:$C$15&gt;=E10127),SRP!$D$11:$D$15)*(G10127/100)*(E10127/1000)),
0)))))),2)</f>
        <v>0</v>
      </c>
      <c r="L10127" s="173" t="str">
        <f t="shared" si="158"/>
        <v/>
      </c>
      <c r="M10127" s="154" t="e">
        <f>VLOOKUP(L10127,'Slope %'!C:D,2,0)</f>
        <v>#N/A</v>
      </c>
    </row>
    <row r="10128" spans="11:13" x14ac:dyDescent="0.25">
      <c r="K10128" s="154" cm="1">
        <f t="array" ref="K10128">ROUND(
IF(C10128="Beer",
SUM(LOOKUP(2,1/(SRP!$B$8:$B$10&lt;=E10128)/(SRP!$C$8:$C$10&gt;=E10128),SRP!$D$8:$D$10)*(G10128/100)*(E10128/1000)),
IF(C10128="Spirits",
SUM(LOOKUP(2,1/(SRP!$B$2:$B$7&lt;=E10128)/(SRP!$C$2:$C$7&gt;=E10128),SRP!$D$2:$D$7)*(G10128/100)*(E10128/1000)),
IF(AND(C10128="Wine",D10128="Fortified Wines"),
SUM(LOOKUP(2,1/(SRP!$B$26:$B$29&lt;=E10128)/(SRP!$C$26:$C$29&gt;=E10128),SRP!$D$26:$D$29)*(G10128/100)*(E10128/1000)),
IF(C10128="Wine",
SUM(LOOKUP(2,1/(SRP!$B$21:$B$25&lt;=E10128)/(SRP!$C$21:$C$25&gt;=E10128),SRP!$D$21:$D$25)*(G10128/100)*(E10128/1000)),
IF(AND(C10128="Ready to Drink",D10128="RTD-One Pour Cocktail&gt;7%&lt;=14.5"),
SUM(LOOKUP(2,1/(SRP!$B$16:$B$20&lt;=E10128)/(SRP!$C$16:$C$20&gt;=E10128),SRP!$D$16:$D$20)*(G10128/100)*(E10128/1000)),
IF(C10128="Ready to Drink",
SUM(LOOKUP(2,1/(SRP!$B$11:$B$15&lt;=E10128)/(SRP!$C$11:$C$15&gt;=E10128),SRP!$D$11:$D$15)*(G10128/100)*(E10128/1000)),
0)))))),2)</f>
        <v>0</v>
      </c>
      <c r="L10128" s="173" t="str">
        <f t="shared" si="158"/>
        <v/>
      </c>
      <c r="M10128" s="154" t="e">
        <f>VLOOKUP(L10128,'Slope %'!C:D,2,0)</f>
        <v>#N/A</v>
      </c>
    </row>
    <row r="10129" spans="11:13" x14ac:dyDescent="0.25">
      <c r="K10129" s="154" cm="1">
        <f t="array" ref="K10129">ROUND(
IF(C10129="Beer",
SUM(LOOKUP(2,1/(SRP!$B$8:$B$10&lt;=E10129)/(SRP!$C$8:$C$10&gt;=E10129),SRP!$D$8:$D$10)*(G10129/100)*(E10129/1000)),
IF(C10129="Spirits",
SUM(LOOKUP(2,1/(SRP!$B$2:$B$7&lt;=E10129)/(SRP!$C$2:$C$7&gt;=E10129),SRP!$D$2:$D$7)*(G10129/100)*(E10129/1000)),
IF(AND(C10129="Wine",D10129="Fortified Wines"),
SUM(LOOKUP(2,1/(SRP!$B$26:$B$29&lt;=E10129)/(SRP!$C$26:$C$29&gt;=E10129),SRP!$D$26:$D$29)*(G10129/100)*(E10129/1000)),
IF(C10129="Wine",
SUM(LOOKUP(2,1/(SRP!$B$21:$B$25&lt;=E10129)/(SRP!$C$21:$C$25&gt;=E10129),SRP!$D$21:$D$25)*(G10129/100)*(E10129/1000)),
IF(AND(C10129="Ready to Drink",D10129="RTD-One Pour Cocktail&gt;7%&lt;=14.5"),
SUM(LOOKUP(2,1/(SRP!$B$16:$B$20&lt;=E10129)/(SRP!$C$16:$C$20&gt;=E10129),SRP!$D$16:$D$20)*(G10129/100)*(E10129/1000)),
IF(C10129="Ready to Drink",
SUM(LOOKUP(2,1/(SRP!$B$11:$B$15&lt;=E10129)/(SRP!$C$11:$C$15&gt;=E10129),SRP!$D$11:$D$15)*(G10129/100)*(E10129/1000)),
0)))))),2)</f>
        <v>0</v>
      </c>
      <c r="L10129" s="173" t="str">
        <f t="shared" si="158"/>
        <v/>
      </c>
      <c r="M10129" s="154" t="e">
        <f>VLOOKUP(L10129,'Slope %'!C:D,2,0)</f>
        <v>#N/A</v>
      </c>
    </row>
    <row r="10130" spans="11:13" x14ac:dyDescent="0.25">
      <c r="K10130" s="154" cm="1">
        <f t="array" ref="K10130">ROUND(
IF(C10130="Beer",
SUM(LOOKUP(2,1/(SRP!$B$8:$B$10&lt;=E10130)/(SRP!$C$8:$C$10&gt;=E10130),SRP!$D$8:$D$10)*(G10130/100)*(E10130/1000)),
IF(C10130="Spirits",
SUM(LOOKUP(2,1/(SRP!$B$2:$B$7&lt;=E10130)/(SRP!$C$2:$C$7&gt;=E10130),SRP!$D$2:$D$7)*(G10130/100)*(E10130/1000)),
IF(AND(C10130="Wine",D10130="Fortified Wines"),
SUM(LOOKUP(2,1/(SRP!$B$26:$B$29&lt;=E10130)/(SRP!$C$26:$C$29&gt;=E10130),SRP!$D$26:$D$29)*(G10130/100)*(E10130/1000)),
IF(C10130="Wine",
SUM(LOOKUP(2,1/(SRP!$B$21:$B$25&lt;=E10130)/(SRP!$C$21:$C$25&gt;=E10130),SRP!$D$21:$D$25)*(G10130/100)*(E10130/1000)),
IF(AND(C10130="Ready to Drink",D10130="RTD-One Pour Cocktail&gt;7%&lt;=14.5"),
SUM(LOOKUP(2,1/(SRP!$B$16:$B$20&lt;=E10130)/(SRP!$C$16:$C$20&gt;=E10130),SRP!$D$16:$D$20)*(G10130/100)*(E10130/1000)),
IF(C10130="Ready to Drink",
SUM(LOOKUP(2,1/(SRP!$B$11:$B$15&lt;=E10130)/(SRP!$C$11:$C$15&gt;=E10130),SRP!$D$11:$D$15)*(G10130/100)*(E10130/1000)),
0)))))),2)</f>
        <v>0</v>
      </c>
      <c r="L10130" s="173" t="str">
        <f t="shared" si="158"/>
        <v/>
      </c>
      <c r="M10130" s="154" t="e">
        <f>VLOOKUP(L10130,'Slope %'!C:D,2,0)</f>
        <v>#N/A</v>
      </c>
    </row>
    <row r="10131" spans="11:13" x14ac:dyDescent="0.25">
      <c r="K10131" s="154" cm="1">
        <f t="array" ref="K10131">ROUND(
IF(C10131="Beer",
SUM(LOOKUP(2,1/(SRP!$B$8:$B$10&lt;=E10131)/(SRP!$C$8:$C$10&gt;=E10131),SRP!$D$8:$D$10)*(G10131/100)*(E10131/1000)),
IF(C10131="Spirits",
SUM(LOOKUP(2,1/(SRP!$B$2:$B$7&lt;=E10131)/(SRP!$C$2:$C$7&gt;=E10131),SRP!$D$2:$D$7)*(G10131/100)*(E10131/1000)),
IF(AND(C10131="Wine",D10131="Fortified Wines"),
SUM(LOOKUP(2,1/(SRP!$B$26:$B$29&lt;=E10131)/(SRP!$C$26:$C$29&gt;=E10131),SRP!$D$26:$D$29)*(G10131/100)*(E10131/1000)),
IF(C10131="Wine",
SUM(LOOKUP(2,1/(SRP!$B$21:$B$25&lt;=E10131)/(SRP!$C$21:$C$25&gt;=E10131),SRP!$D$21:$D$25)*(G10131/100)*(E10131/1000)),
IF(AND(C10131="Ready to Drink",D10131="RTD-One Pour Cocktail&gt;7%&lt;=14.5"),
SUM(LOOKUP(2,1/(SRP!$B$16:$B$20&lt;=E10131)/(SRP!$C$16:$C$20&gt;=E10131),SRP!$D$16:$D$20)*(G10131/100)*(E10131/1000)),
IF(C10131="Ready to Drink",
SUM(LOOKUP(2,1/(SRP!$B$11:$B$15&lt;=E10131)/(SRP!$C$11:$C$15&gt;=E10131),SRP!$D$11:$D$15)*(G10131/100)*(E10131/1000)),
0)))))),2)</f>
        <v>0</v>
      </c>
      <c r="L10131" s="173" t="str">
        <f t="shared" si="158"/>
        <v/>
      </c>
      <c r="M10131" s="154" t="e">
        <f>VLOOKUP(L10131,'Slope %'!C:D,2,0)</f>
        <v>#N/A</v>
      </c>
    </row>
    <row r="10132" spans="11:13" x14ac:dyDescent="0.25">
      <c r="K10132" s="154" cm="1">
        <f t="array" ref="K10132">ROUND(
IF(C10132="Beer",
SUM(LOOKUP(2,1/(SRP!$B$8:$B$10&lt;=E10132)/(SRP!$C$8:$C$10&gt;=E10132),SRP!$D$8:$D$10)*(G10132/100)*(E10132/1000)),
IF(C10132="Spirits",
SUM(LOOKUP(2,1/(SRP!$B$2:$B$7&lt;=E10132)/(SRP!$C$2:$C$7&gt;=E10132),SRP!$D$2:$D$7)*(G10132/100)*(E10132/1000)),
IF(AND(C10132="Wine",D10132="Fortified Wines"),
SUM(LOOKUP(2,1/(SRP!$B$26:$B$29&lt;=E10132)/(SRP!$C$26:$C$29&gt;=E10132),SRP!$D$26:$D$29)*(G10132/100)*(E10132/1000)),
IF(C10132="Wine",
SUM(LOOKUP(2,1/(SRP!$B$21:$B$25&lt;=E10132)/(SRP!$C$21:$C$25&gt;=E10132),SRP!$D$21:$D$25)*(G10132/100)*(E10132/1000)),
IF(AND(C10132="Ready to Drink",D10132="RTD-One Pour Cocktail&gt;7%&lt;=14.5"),
SUM(LOOKUP(2,1/(SRP!$B$16:$B$20&lt;=E10132)/(SRP!$C$16:$C$20&gt;=E10132),SRP!$D$16:$D$20)*(G10132/100)*(E10132/1000)),
IF(C10132="Ready to Drink",
SUM(LOOKUP(2,1/(SRP!$B$11:$B$15&lt;=E10132)/(SRP!$C$11:$C$15&gt;=E10132),SRP!$D$11:$D$15)*(G10132/100)*(E10132/1000)),
0)))))),2)</f>
        <v>0</v>
      </c>
      <c r="L10132" s="173" t="str">
        <f t="shared" si="158"/>
        <v/>
      </c>
      <c r="M10132" s="154" t="e">
        <f>VLOOKUP(L10132,'Slope %'!C:D,2,0)</f>
        <v>#N/A</v>
      </c>
    </row>
    <row r="10133" spans="11:13" x14ac:dyDescent="0.25">
      <c r="K10133" s="154" cm="1">
        <f t="array" ref="K10133">ROUND(
IF(C10133="Beer",
SUM(LOOKUP(2,1/(SRP!$B$8:$B$10&lt;=E10133)/(SRP!$C$8:$C$10&gt;=E10133),SRP!$D$8:$D$10)*(G10133/100)*(E10133/1000)),
IF(C10133="Spirits",
SUM(LOOKUP(2,1/(SRP!$B$2:$B$7&lt;=E10133)/(SRP!$C$2:$C$7&gt;=E10133),SRP!$D$2:$D$7)*(G10133/100)*(E10133/1000)),
IF(AND(C10133="Wine",D10133="Fortified Wines"),
SUM(LOOKUP(2,1/(SRP!$B$26:$B$29&lt;=E10133)/(SRP!$C$26:$C$29&gt;=E10133),SRP!$D$26:$D$29)*(G10133/100)*(E10133/1000)),
IF(C10133="Wine",
SUM(LOOKUP(2,1/(SRP!$B$21:$B$25&lt;=E10133)/(SRP!$C$21:$C$25&gt;=E10133),SRP!$D$21:$D$25)*(G10133/100)*(E10133/1000)),
IF(AND(C10133="Ready to Drink",D10133="RTD-One Pour Cocktail&gt;7%&lt;=14.5"),
SUM(LOOKUP(2,1/(SRP!$B$16:$B$20&lt;=E10133)/(SRP!$C$16:$C$20&gt;=E10133),SRP!$D$16:$D$20)*(G10133/100)*(E10133/1000)),
IF(C10133="Ready to Drink",
SUM(LOOKUP(2,1/(SRP!$B$11:$B$15&lt;=E10133)/(SRP!$C$11:$C$15&gt;=E10133),SRP!$D$11:$D$15)*(G10133/100)*(E10133/1000)),
0)))))),2)</f>
        <v>0</v>
      </c>
      <c r="L10133" s="173" t="str">
        <f t="shared" si="158"/>
        <v/>
      </c>
      <c r="M10133" s="154" t="e">
        <f>VLOOKUP(L10133,'Slope %'!C:D,2,0)</f>
        <v>#N/A</v>
      </c>
    </row>
    <row r="10134" spans="11:13" x14ac:dyDescent="0.25">
      <c r="K10134" s="154" cm="1">
        <f t="array" ref="K10134">ROUND(
IF(C10134="Beer",
SUM(LOOKUP(2,1/(SRP!$B$8:$B$10&lt;=E10134)/(SRP!$C$8:$C$10&gt;=E10134),SRP!$D$8:$D$10)*(G10134/100)*(E10134/1000)),
IF(C10134="Spirits",
SUM(LOOKUP(2,1/(SRP!$B$2:$B$7&lt;=E10134)/(SRP!$C$2:$C$7&gt;=E10134),SRP!$D$2:$D$7)*(G10134/100)*(E10134/1000)),
IF(AND(C10134="Wine",D10134="Fortified Wines"),
SUM(LOOKUP(2,1/(SRP!$B$26:$B$29&lt;=E10134)/(SRP!$C$26:$C$29&gt;=E10134),SRP!$D$26:$D$29)*(G10134/100)*(E10134/1000)),
IF(C10134="Wine",
SUM(LOOKUP(2,1/(SRP!$B$21:$B$25&lt;=E10134)/(SRP!$C$21:$C$25&gt;=E10134),SRP!$D$21:$D$25)*(G10134/100)*(E10134/1000)),
IF(AND(C10134="Ready to Drink",D10134="RTD-One Pour Cocktail&gt;7%&lt;=14.5"),
SUM(LOOKUP(2,1/(SRP!$B$16:$B$20&lt;=E10134)/(SRP!$C$16:$C$20&gt;=E10134),SRP!$D$16:$D$20)*(G10134/100)*(E10134/1000)),
IF(C10134="Ready to Drink",
SUM(LOOKUP(2,1/(SRP!$B$11:$B$15&lt;=E10134)/(SRP!$C$11:$C$15&gt;=E10134),SRP!$D$11:$D$15)*(G10134/100)*(E10134/1000)),
0)))))),2)</f>
        <v>0</v>
      </c>
      <c r="L10134" s="173" t="str">
        <f t="shared" si="158"/>
        <v/>
      </c>
      <c r="M10134" s="154" t="e">
        <f>VLOOKUP(L10134,'Slope %'!C:D,2,0)</f>
        <v>#N/A</v>
      </c>
    </row>
    <row r="10135" spans="11:13" x14ac:dyDescent="0.25">
      <c r="K10135" s="154" cm="1">
        <f t="array" ref="K10135">ROUND(
IF(C10135="Beer",
SUM(LOOKUP(2,1/(SRP!$B$8:$B$10&lt;=E10135)/(SRP!$C$8:$C$10&gt;=E10135),SRP!$D$8:$D$10)*(G10135/100)*(E10135/1000)),
IF(C10135="Spirits",
SUM(LOOKUP(2,1/(SRP!$B$2:$B$7&lt;=E10135)/(SRP!$C$2:$C$7&gt;=E10135),SRP!$D$2:$D$7)*(G10135/100)*(E10135/1000)),
IF(AND(C10135="Wine",D10135="Fortified Wines"),
SUM(LOOKUP(2,1/(SRP!$B$26:$B$29&lt;=E10135)/(SRP!$C$26:$C$29&gt;=E10135),SRP!$D$26:$D$29)*(G10135/100)*(E10135/1000)),
IF(C10135="Wine",
SUM(LOOKUP(2,1/(SRP!$B$21:$B$25&lt;=E10135)/(SRP!$C$21:$C$25&gt;=E10135),SRP!$D$21:$D$25)*(G10135/100)*(E10135/1000)),
IF(AND(C10135="Ready to Drink",D10135="RTD-One Pour Cocktail&gt;7%&lt;=14.5"),
SUM(LOOKUP(2,1/(SRP!$B$16:$B$20&lt;=E10135)/(SRP!$C$16:$C$20&gt;=E10135),SRP!$D$16:$D$20)*(G10135/100)*(E10135/1000)),
IF(C10135="Ready to Drink",
SUM(LOOKUP(2,1/(SRP!$B$11:$B$15&lt;=E10135)/(SRP!$C$11:$C$15&gt;=E10135),SRP!$D$11:$D$15)*(G10135/100)*(E10135/1000)),
0)))))),2)</f>
        <v>0</v>
      </c>
      <c r="L10135" s="173" t="str">
        <f t="shared" si="158"/>
        <v/>
      </c>
      <c r="M10135" s="154" t="e">
        <f>VLOOKUP(L10135,'Slope %'!C:D,2,0)</f>
        <v>#N/A</v>
      </c>
    </row>
    <row r="10136" spans="11:13" x14ac:dyDescent="0.25">
      <c r="K10136" s="154" cm="1">
        <f t="array" ref="K10136">ROUND(
IF(C10136="Beer",
SUM(LOOKUP(2,1/(SRP!$B$8:$B$10&lt;=E10136)/(SRP!$C$8:$C$10&gt;=E10136),SRP!$D$8:$D$10)*(G10136/100)*(E10136/1000)),
IF(C10136="Spirits",
SUM(LOOKUP(2,1/(SRP!$B$2:$B$7&lt;=E10136)/(SRP!$C$2:$C$7&gt;=E10136),SRP!$D$2:$D$7)*(G10136/100)*(E10136/1000)),
IF(AND(C10136="Wine",D10136="Fortified Wines"),
SUM(LOOKUP(2,1/(SRP!$B$26:$B$29&lt;=E10136)/(SRP!$C$26:$C$29&gt;=E10136),SRP!$D$26:$D$29)*(G10136/100)*(E10136/1000)),
IF(C10136="Wine",
SUM(LOOKUP(2,1/(SRP!$B$21:$B$25&lt;=E10136)/(SRP!$C$21:$C$25&gt;=E10136),SRP!$D$21:$D$25)*(G10136/100)*(E10136/1000)),
IF(AND(C10136="Ready to Drink",D10136="RTD-One Pour Cocktail&gt;7%&lt;=14.5"),
SUM(LOOKUP(2,1/(SRP!$B$16:$B$20&lt;=E10136)/(SRP!$C$16:$C$20&gt;=E10136),SRP!$D$16:$D$20)*(G10136/100)*(E10136/1000)),
IF(C10136="Ready to Drink",
SUM(LOOKUP(2,1/(SRP!$B$11:$B$15&lt;=E10136)/(SRP!$C$11:$C$15&gt;=E10136),SRP!$D$11:$D$15)*(G10136/100)*(E10136/1000)),
0)))))),2)</f>
        <v>0</v>
      </c>
      <c r="L10136" s="173" t="str">
        <f t="shared" si="158"/>
        <v/>
      </c>
      <c r="M10136" s="154" t="e">
        <f>VLOOKUP(L10136,'Slope %'!C:D,2,0)</f>
        <v>#N/A</v>
      </c>
    </row>
    <row r="10137" spans="11:13" x14ac:dyDescent="0.25">
      <c r="K10137" s="154" cm="1">
        <f t="array" ref="K10137">ROUND(
IF(C10137="Beer",
SUM(LOOKUP(2,1/(SRP!$B$8:$B$10&lt;=E10137)/(SRP!$C$8:$C$10&gt;=E10137),SRP!$D$8:$D$10)*(G10137/100)*(E10137/1000)),
IF(C10137="Spirits",
SUM(LOOKUP(2,1/(SRP!$B$2:$B$7&lt;=E10137)/(SRP!$C$2:$C$7&gt;=E10137),SRP!$D$2:$D$7)*(G10137/100)*(E10137/1000)),
IF(AND(C10137="Wine",D10137="Fortified Wines"),
SUM(LOOKUP(2,1/(SRP!$B$26:$B$29&lt;=E10137)/(SRP!$C$26:$C$29&gt;=E10137),SRP!$D$26:$D$29)*(G10137/100)*(E10137/1000)),
IF(C10137="Wine",
SUM(LOOKUP(2,1/(SRP!$B$21:$B$25&lt;=E10137)/(SRP!$C$21:$C$25&gt;=E10137),SRP!$D$21:$D$25)*(G10137/100)*(E10137/1000)),
IF(AND(C10137="Ready to Drink",D10137="RTD-One Pour Cocktail&gt;7%&lt;=14.5"),
SUM(LOOKUP(2,1/(SRP!$B$16:$B$20&lt;=E10137)/(SRP!$C$16:$C$20&gt;=E10137),SRP!$D$16:$D$20)*(G10137/100)*(E10137/1000)),
IF(C10137="Ready to Drink",
SUM(LOOKUP(2,1/(SRP!$B$11:$B$15&lt;=E10137)/(SRP!$C$11:$C$15&gt;=E10137),SRP!$D$11:$D$15)*(G10137/100)*(E10137/1000)),
0)))))),2)</f>
        <v>0</v>
      </c>
      <c r="L10137" s="173" t="str">
        <f t="shared" si="158"/>
        <v/>
      </c>
      <c r="M10137" s="154" t="e">
        <f>VLOOKUP(L10137,'Slope %'!C:D,2,0)</f>
        <v>#N/A</v>
      </c>
    </row>
    <row r="10138" spans="11:13" x14ac:dyDescent="0.25">
      <c r="K10138" s="154" cm="1">
        <f t="array" ref="K10138">ROUND(
IF(C10138="Beer",
SUM(LOOKUP(2,1/(SRP!$B$8:$B$10&lt;=E10138)/(SRP!$C$8:$C$10&gt;=E10138),SRP!$D$8:$D$10)*(G10138/100)*(E10138/1000)),
IF(C10138="Spirits",
SUM(LOOKUP(2,1/(SRP!$B$2:$B$7&lt;=E10138)/(SRP!$C$2:$C$7&gt;=E10138),SRP!$D$2:$D$7)*(G10138/100)*(E10138/1000)),
IF(AND(C10138="Wine",D10138="Fortified Wines"),
SUM(LOOKUP(2,1/(SRP!$B$26:$B$29&lt;=E10138)/(SRP!$C$26:$C$29&gt;=E10138),SRP!$D$26:$D$29)*(G10138/100)*(E10138/1000)),
IF(C10138="Wine",
SUM(LOOKUP(2,1/(SRP!$B$21:$B$25&lt;=E10138)/(SRP!$C$21:$C$25&gt;=E10138),SRP!$D$21:$D$25)*(G10138/100)*(E10138/1000)),
IF(AND(C10138="Ready to Drink",D10138="RTD-One Pour Cocktail&gt;7%&lt;=14.5"),
SUM(LOOKUP(2,1/(SRP!$B$16:$B$20&lt;=E10138)/(SRP!$C$16:$C$20&gt;=E10138),SRP!$D$16:$D$20)*(G10138/100)*(E10138/1000)),
IF(C10138="Ready to Drink",
SUM(LOOKUP(2,1/(SRP!$B$11:$B$15&lt;=E10138)/(SRP!$C$11:$C$15&gt;=E10138),SRP!$D$11:$D$15)*(G10138/100)*(E10138/1000)),
0)))))),2)</f>
        <v>0</v>
      </c>
      <c r="L10138" s="173" t="str">
        <f t="shared" si="158"/>
        <v/>
      </c>
      <c r="M10138" s="154" t="e">
        <f>VLOOKUP(L10138,'Slope %'!C:D,2,0)</f>
        <v>#N/A</v>
      </c>
    </row>
    <row r="10139" spans="11:13" x14ac:dyDescent="0.25">
      <c r="K10139" s="154" cm="1">
        <f t="array" ref="K10139">ROUND(
IF(C10139="Beer",
SUM(LOOKUP(2,1/(SRP!$B$8:$B$10&lt;=E10139)/(SRP!$C$8:$C$10&gt;=E10139),SRP!$D$8:$D$10)*(G10139/100)*(E10139/1000)),
IF(C10139="Spirits",
SUM(LOOKUP(2,1/(SRP!$B$2:$B$7&lt;=E10139)/(SRP!$C$2:$C$7&gt;=E10139),SRP!$D$2:$D$7)*(G10139/100)*(E10139/1000)),
IF(AND(C10139="Wine",D10139="Fortified Wines"),
SUM(LOOKUP(2,1/(SRP!$B$26:$B$29&lt;=E10139)/(SRP!$C$26:$C$29&gt;=E10139),SRP!$D$26:$D$29)*(G10139/100)*(E10139/1000)),
IF(C10139="Wine",
SUM(LOOKUP(2,1/(SRP!$B$21:$B$25&lt;=E10139)/(SRP!$C$21:$C$25&gt;=E10139),SRP!$D$21:$D$25)*(G10139/100)*(E10139/1000)),
IF(AND(C10139="Ready to Drink",D10139="RTD-One Pour Cocktail&gt;7%&lt;=14.5"),
SUM(LOOKUP(2,1/(SRP!$B$16:$B$20&lt;=E10139)/(SRP!$C$16:$C$20&gt;=E10139),SRP!$D$16:$D$20)*(G10139/100)*(E10139/1000)),
IF(C10139="Ready to Drink",
SUM(LOOKUP(2,1/(SRP!$B$11:$B$15&lt;=E10139)/(SRP!$C$11:$C$15&gt;=E10139),SRP!$D$11:$D$15)*(G10139/100)*(E10139/1000)),
0)))))),2)</f>
        <v>0</v>
      </c>
      <c r="L10139" s="173" t="str">
        <f t="shared" si="158"/>
        <v/>
      </c>
      <c r="M10139" s="154" t="e">
        <f>VLOOKUP(L10139,'Slope %'!C:D,2,0)</f>
        <v>#N/A</v>
      </c>
    </row>
    <row r="10140" spans="11:13" x14ac:dyDescent="0.25">
      <c r="K10140" s="154" cm="1">
        <f t="array" ref="K10140">ROUND(
IF(C10140="Beer",
SUM(LOOKUP(2,1/(SRP!$B$8:$B$10&lt;=E10140)/(SRP!$C$8:$C$10&gt;=E10140),SRP!$D$8:$D$10)*(G10140/100)*(E10140/1000)),
IF(C10140="Spirits",
SUM(LOOKUP(2,1/(SRP!$B$2:$B$7&lt;=E10140)/(SRP!$C$2:$C$7&gt;=E10140),SRP!$D$2:$D$7)*(G10140/100)*(E10140/1000)),
IF(AND(C10140="Wine",D10140="Fortified Wines"),
SUM(LOOKUP(2,1/(SRP!$B$26:$B$29&lt;=E10140)/(SRP!$C$26:$C$29&gt;=E10140),SRP!$D$26:$D$29)*(G10140/100)*(E10140/1000)),
IF(C10140="Wine",
SUM(LOOKUP(2,1/(SRP!$B$21:$B$25&lt;=E10140)/(SRP!$C$21:$C$25&gt;=E10140),SRP!$D$21:$D$25)*(G10140/100)*(E10140/1000)),
IF(AND(C10140="Ready to Drink",D10140="RTD-One Pour Cocktail&gt;7%&lt;=14.5"),
SUM(LOOKUP(2,1/(SRP!$B$16:$B$20&lt;=E10140)/(SRP!$C$16:$C$20&gt;=E10140),SRP!$D$16:$D$20)*(G10140/100)*(E10140/1000)),
IF(C10140="Ready to Drink",
SUM(LOOKUP(2,1/(SRP!$B$11:$B$15&lt;=E10140)/(SRP!$C$11:$C$15&gt;=E10140),SRP!$D$11:$D$15)*(G10140/100)*(E10140/1000)),
0)))))),2)</f>
        <v>0</v>
      </c>
      <c r="L10140" s="173" t="str">
        <f t="shared" si="158"/>
        <v/>
      </c>
      <c r="M10140" s="154" t="e">
        <f>VLOOKUP(L10140,'Slope %'!C:D,2,0)</f>
        <v>#N/A</v>
      </c>
    </row>
    <row r="10141" spans="11:13" x14ac:dyDescent="0.25">
      <c r="K10141" s="154" cm="1">
        <f t="array" ref="K10141">ROUND(
IF(C10141="Beer",
SUM(LOOKUP(2,1/(SRP!$B$8:$B$10&lt;=E10141)/(SRP!$C$8:$C$10&gt;=E10141),SRP!$D$8:$D$10)*(G10141/100)*(E10141/1000)),
IF(C10141="Spirits",
SUM(LOOKUP(2,1/(SRP!$B$2:$B$7&lt;=E10141)/(SRP!$C$2:$C$7&gt;=E10141),SRP!$D$2:$D$7)*(G10141/100)*(E10141/1000)),
IF(AND(C10141="Wine",D10141="Fortified Wines"),
SUM(LOOKUP(2,1/(SRP!$B$26:$B$29&lt;=E10141)/(SRP!$C$26:$C$29&gt;=E10141),SRP!$D$26:$D$29)*(G10141/100)*(E10141/1000)),
IF(C10141="Wine",
SUM(LOOKUP(2,1/(SRP!$B$21:$B$25&lt;=E10141)/(SRP!$C$21:$C$25&gt;=E10141),SRP!$D$21:$D$25)*(G10141/100)*(E10141/1000)),
IF(AND(C10141="Ready to Drink",D10141="RTD-One Pour Cocktail&gt;7%&lt;=14.5"),
SUM(LOOKUP(2,1/(SRP!$B$16:$B$20&lt;=E10141)/(SRP!$C$16:$C$20&gt;=E10141),SRP!$D$16:$D$20)*(G10141/100)*(E10141/1000)),
IF(C10141="Ready to Drink",
SUM(LOOKUP(2,1/(SRP!$B$11:$B$15&lt;=E10141)/(SRP!$C$11:$C$15&gt;=E10141),SRP!$D$11:$D$15)*(G10141/100)*(E10141/1000)),
0)))))),2)</f>
        <v>0</v>
      </c>
      <c r="L10141" s="173" t="str">
        <f t="shared" si="158"/>
        <v/>
      </c>
      <c r="M10141" s="154" t="e">
        <f>VLOOKUP(L10141,'Slope %'!C:D,2,0)</f>
        <v>#N/A</v>
      </c>
    </row>
    <row r="10142" spans="11:13" x14ac:dyDescent="0.25">
      <c r="K10142" s="154" cm="1">
        <f t="array" ref="K10142">ROUND(
IF(C10142="Beer",
SUM(LOOKUP(2,1/(SRP!$B$8:$B$10&lt;=E10142)/(SRP!$C$8:$C$10&gt;=E10142),SRP!$D$8:$D$10)*(G10142/100)*(E10142/1000)),
IF(C10142="Spirits",
SUM(LOOKUP(2,1/(SRP!$B$2:$B$7&lt;=E10142)/(SRP!$C$2:$C$7&gt;=E10142),SRP!$D$2:$D$7)*(G10142/100)*(E10142/1000)),
IF(AND(C10142="Wine",D10142="Fortified Wines"),
SUM(LOOKUP(2,1/(SRP!$B$26:$B$29&lt;=E10142)/(SRP!$C$26:$C$29&gt;=E10142),SRP!$D$26:$D$29)*(G10142/100)*(E10142/1000)),
IF(C10142="Wine",
SUM(LOOKUP(2,1/(SRP!$B$21:$B$25&lt;=E10142)/(SRP!$C$21:$C$25&gt;=E10142),SRP!$D$21:$D$25)*(G10142/100)*(E10142/1000)),
IF(AND(C10142="Ready to Drink",D10142="RTD-One Pour Cocktail&gt;7%&lt;=14.5"),
SUM(LOOKUP(2,1/(SRP!$B$16:$B$20&lt;=E10142)/(SRP!$C$16:$C$20&gt;=E10142),SRP!$D$16:$D$20)*(G10142/100)*(E10142/1000)),
IF(C10142="Ready to Drink",
SUM(LOOKUP(2,1/(SRP!$B$11:$B$15&lt;=E10142)/(SRP!$C$11:$C$15&gt;=E10142),SRP!$D$11:$D$15)*(G10142/100)*(E10142/1000)),
0)))))),2)</f>
        <v>0</v>
      </c>
      <c r="L10142" s="173" t="str">
        <f t="shared" si="158"/>
        <v/>
      </c>
      <c r="M10142" s="154" t="e">
        <f>VLOOKUP(L10142,'Slope %'!C:D,2,0)</f>
        <v>#N/A</v>
      </c>
    </row>
    <row r="10143" spans="11:13" x14ac:dyDescent="0.25">
      <c r="K10143" s="154" cm="1">
        <f t="array" ref="K10143">ROUND(
IF(C10143="Beer",
SUM(LOOKUP(2,1/(SRP!$B$8:$B$10&lt;=E10143)/(SRP!$C$8:$C$10&gt;=E10143),SRP!$D$8:$D$10)*(G10143/100)*(E10143/1000)),
IF(C10143="Spirits",
SUM(LOOKUP(2,1/(SRP!$B$2:$B$7&lt;=E10143)/(SRP!$C$2:$C$7&gt;=E10143),SRP!$D$2:$D$7)*(G10143/100)*(E10143/1000)),
IF(AND(C10143="Wine",D10143="Fortified Wines"),
SUM(LOOKUP(2,1/(SRP!$B$26:$B$29&lt;=E10143)/(SRP!$C$26:$C$29&gt;=E10143),SRP!$D$26:$D$29)*(G10143/100)*(E10143/1000)),
IF(C10143="Wine",
SUM(LOOKUP(2,1/(SRP!$B$21:$B$25&lt;=E10143)/(SRP!$C$21:$C$25&gt;=E10143),SRP!$D$21:$D$25)*(G10143/100)*(E10143/1000)),
IF(AND(C10143="Ready to Drink",D10143="RTD-One Pour Cocktail&gt;7%&lt;=14.5"),
SUM(LOOKUP(2,1/(SRP!$B$16:$B$20&lt;=E10143)/(SRP!$C$16:$C$20&gt;=E10143),SRP!$D$16:$D$20)*(G10143/100)*(E10143/1000)),
IF(C10143="Ready to Drink",
SUM(LOOKUP(2,1/(SRP!$B$11:$B$15&lt;=E10143)/(SRP!$C$11:$C$15&gt;=E10143),SRP!$D$11:$D$15)*(G10143/100)*(E10143/1000)),
0)))))),2)</f>
        <v>0</v>
      </c>
      <c r="L10143" s="173" t="str">
        <f t="shared" si="158"/>
        <v/>
      </c>
      <c r="M10143" s="154" t="e">
        <f>VLOOKUP(L10143,'Slope %'!C:D,2,0)</f>
        <v>#N/A</v>
      </c>
    </row>
    <row r="10144" spans="11:13" x14ac:dyDescent="0.25">
      <c r="K10144" s="154" cm="1">
        <f t="array" ref="K10144">ROUND(
IF(C10144="Beer",
SUM(LOOKUP(2,1/(SRP!$B$8:$B$10&lt;=E10144)/(SRP!$C$8:$C$10&gt;=E10144),SRP!$D$8:$D$10)*(G10144/100)*(E10144/1000)),
IF(C10144="Spirits",
SUM(LOOKUP(2,1/(SRP!$B$2:$B$7&lt;=E10144)/(SRP!$C$2:$C$7&gt;=E10144),SRP!$D$2:$D$7)*(G10144/100)*(E10144/1000)),
IF(AND(C10144="Wine",D10144="Fortified Wines"),
SUM(LOOKUP(2,1/(SRP!$B$26:$B$29&lt;=E10144)/(SRP!$C$26:$C$29&gt;=E10144),SRP!$D$26:$D$29)*(G10144/100)*(E10144/1000)),
IF(C10144="Wine",
SUM(LOOKUP(2,1/(SRP!$B$21:$B$25&lt;=E10144)/(SRP!$C$21:$C$25&gt;=E10144),SRP!$D$21:$D$25)*(G10144/100)*(E10144/1000)),
IF(AND(C10144="Ready to Drink",D10144="RTD-One Pour Cocktail&gt;7%&lt;=14.5"),
SUM(LOOKUP(2,1/(SRP!$B$16:$B$20&lt;=E10144)/(SRP!$C$16:$C$20&gt;=E10144),SRP!$D$16:$D$20)*(G10144/100)*(E10144/1000)),
IF(C10144="Ready to Drink",
SUM(LOOKUP(2,1/(SRP!$B$11:$B$15&lt;=E10144)/(SRP!$C$11:$C$15&gt;=E10144),SRP!$D$11:$D$15)*(G10144/100)*(E10144/1000)),
0)))))),2)</f>
        <v>0</v>
      </c>
      <c r="L10144" s="173" t="str">
        <f t="shared" si="158"/>
        <v/>
      </c>
      <c r="M10144" s="154" t="e">
        <f>VLOOKUP(L10144,'Slope %'!C:D,2,0)</f>
        <v>#N/A</v>
      </c>
    </row>
    <row r="10145" spans="11:13" x14ac:dyDescent="0.25">
      <c r="K10145" s="154" cm="1">
        <f t="array" ref="K10145">ROUND(
IF(C10145="Beer",
SUM(LOOKUP(2,1/(SRP!$B$8:$B$10&lt;=E10145)/(SRP!$C$8:$C$10&gt;=E10145),SRP!$D$8:$D$10)*(G10145/100)*(E10145/1000)),
IF(C10145="Spirits",
SUM(LOOKUP(2,1/(SRP!$B$2:$B$7&lt;=E10145)/(SRP!$C$2:$C$7&gt;=E10145),SRP!$D$2:$D$7)*(G10145/100)*(E10145/1000)),
IF(AND(C10145="Wine",D10145="Fortified Wines"),
SUM(LOOKUP(2,1/(SRP!$B$26:$B$29&lt;=E10145)/(SRP!$C$26:$C$29&gt;=E10145),SRP!$D$26:$D$29)*(G10145/100)*(E10145/1000)),
IF(C10145="Wine",
SUM(LOOKUP(2,1/(SRP!$B$21:$B$25&lt;=E10145)/(SRP!$C$21:$C$25&gt;=E10145),SRP!$D$21:$D$25)*(G10145/100)*(E10145/1000)),
IF(AND(C10145="Ready to Drink",D10145="RTD-One Pour Cocktail&gt;7%&lt;=14.5"),
SUM(LOOKUP(2,1/(SRP!$B$16:$B$20&lt;=E10145)/(SRP!$C$16:$C$20&gt;=E10145),SRP!$D$16:$D$20)*(G10145/100)*(E10145/1000)),
IF(C10145="Ready to Drink",
SUM(LOOKUP(2,1/(SRP!$B$11:$B$15&lt;=E10145)/(SRP!$C$11:$C$15&gt;=E10145),SRP!$D$11:$D$15)*(G10145/100)*(E10145/1000)),
0)))))),2)</f>
        <v>0</v>
      </c>
      <c r="L10145" s="173" t="str">
        <f t="shared" si="158"/>
        <v/>
      </c>
      <c r="M10145" s="154" t="e">
        <f>VLOOKUP(L10145,'Slope %'!C:D,2,0)</f>
        <v>#N/A</v>
      </c>
    </row>
    <row r="10146" spans="11:13" x14ac:dyDescent="0.25">
      <c r="K10146" s="154" cm="1">
        <f t="array" ref="K10146">ROUND(
IF(C10146="Beer",
SUM(LOOKUP(2,1/(SRP!$B$8:$B$10&lt;=E10146)/(SRP!$C$8:$C$10&gt;=E10146),SRP!$D$8:$D$10)*(G10146/100)*(E10146/1000)),
IF(C10146="Spirits",
SUM(LOOKUP(2,1/(SRP!$B$2:$B$7&lt;=E10146)/(SRP!$C$2:$C$7&gt;=E10146),SRP!$D$2:$D$7)*(G10146/100)*(E10146/1000)),
IF(AND(C10146="Wine",D10146="Fortified Wines"),
SUM(LOOKUP(2,1/(SRP!$B$26:$B$29&lt;=E10146)/(SRP!$C$26:$C$29&gt;=E10146),SRP!$D$26:$D$29)*(G10146/100)*(E10146/1000)),
IF(C10146="Wine",
SUM(LOOKUP(2,1/(SRP!$B$21:$B$25&lt;=E10146)/(SRP!$C$21:$C$25&gt;=E10146),SRP!$D$21:$D$25)*(G10146/100)*(E10146/1000)),
IF(AND(C10146="Ready to Drink",D10146="RTD-One Pour Cocktail&gt;7%&lt;=14.5"),
SUM(LOOKUP(2,1/(SRP!$B$16:$B$20&lt;=E10146)/(SRP!$C$16:$C$20&gt;=E10146),SRP!$D$16:$D$20)*(G10146/100)*(E10146/1000)),
IF(C10146="Ready to Drink",
SUM(LOOKUP(2,1/(SRP!$B$11:$B$15&lt;=E10146)/(SRP!$C$11:$C$15&gt;=E10146),SRP!$D$11:$D$15)*(G10146/100)*(E10146/1000)),
0)))))),2)</f>
        <v>0</v>
      </c>
      <c r="L10146" s="173" t="str">
        <f t="shared" si="158"/>
        <v/>
      </c>
      <c r="M10146" s="154" t="e">
        <f>VLOOKUP(L10146,'Slope %'!C:D,2,0)</f>
        <v>#N/A</v>
      </c>
    </row>
    <row r="10147" spans="11:13" x14ac:dyDescent="0.25">
      <c r="K10147" s="154" cm="1">
        <f t="array" ref="K10147">ROUND(
IF(C10147="Beer",
SUM(LOOKUP(2,1/(SRP!$B$8:$B$10&lt;=E10147)/(SRP!$C$8:$C$10&gt;=E10147),SRP!$D$8:$D$10)*(G10147/100)*(E10147/1000)),
IF(C10147="Spirits",
SUM(LOOKUP(2,1/(SRP!$B$2:$B$7&lt;=E10147)/(SRP!$C$2:$C$7&gt;=E10147),SRP!$D$2:$D$7)*(G10147/100)*(E10147/1000)),
IF(AND(C10147="Wine",D10147="Fortified Wines"),
SUM(LOOKUP(2,1/(SRP!$B$26:$B$29&lt;=E10147)/(SRP!$C$26:$C$29&gt;=E10147),SRP!$D$26:$D$29)*(G10147/100)*(E10147/1000)),
IF(C10147="Wine",
SUM(LOOKUP(2,1/(SRP!$B$21:$B$25&lt;=E10147)/(SRP!$C$21:$C$25&gt;=E10147),SRP!$D$21:$D$25)*(G10147/100)*(E10147/1000)),
IF(AND(C10147="Ready to Drink",D10147="RTD-One Pour Cocktail&gt;7%&lt;=14.5"),
SUM(LOOKUP(2,1/(SRP!$B$16:$B$20&lt;=E10147)/(SRP!$C$16:$C$20&gt;=E10147),SRP!$D$16:$D$20)*(G10147/100)*(E10147/1000)),
IF(C10147="Ready to Drink",
SUM(LOOKUP(2,1/(SRP!$B$11:$B$15&lt;=E10147)/(SRP!$C$11:$C$15&gt;=E10147),SRP!$D$11:$D$15)*(G10147/100)*(E10147/1000)),
0)))))),2)</f>
        <v>0</v>
      </c>
      <c r="L10147" s="173" t="str">
        <f t="shared" si="158"/>
        <v/>
      </c>
      <c r="M10147" s="154" t="e">
        <f>VLOOKUP(L10147,'Slope %'!C:D,2,0)</f>
        <v>#N/A</v>
      </c>
    </row>
    <row r="10148" spans="11:13" x14ac:dyDescent="0.25">
      <c r="K10148" s="154" cm="1">
        <f t="array" ref="K10148">ROUND(
IF(C10148="Beer",
SUM(LOOKUP(2,1/(SRP!$B$8:$B$10&lt;=E10148)/(SRP!$C$8:$C$10&gt;=E10148),SRP!$D$8:$D$10)*(G10148/100)*(E10148/1000)),
IF(C10148="Spirits",
SUM(LOOKUP(2,1/(SRP!$B$2:$B$7&lt;=E10148)/(SRP!$C$2:$C$7&gt;=E10148),SRP!$D$2:$D$7)*(G10148/100)*(E10148/1000)),
IF(AND(C10148="Wine",D10148="Fortified Wines"),
SUM(LOOKUP(2,1/(SRP!$B$26:$B$29&lt;=E10148)/(SRP!$C$26:$C$29&gt;=E10148),SRP!$D$26:$D$29)*(G10148/100)*(E10148/1000)),
IF(C10148="Wine",
SUM(LOOKUP(2,1/(SRP!$B$21:$B$25&lt;=E10148)/(SRP!$C$21:$C$25&gt;=E10148),SRP!$D$21:$D$25)*(G10148/100)*(E10148/1000)),
IF(AND(C10148="Ready to Drink",D10148="RTD-One Pour Cocktail&gt;7%&lt;=14.5"),
SUM(LOOKUP(2,1/(SRP!$B$16:$B$20&lt;=E10148)/(SRP!$C$16:$C$20&gt;=E10148),SRP!$D$16:$D$20)*(G10148/100)*(E10148/1000)),
IF(C10148="Ready to Drink",
SUM(LOOKUP(2,1/(SRP!$B$11:$B$15&lt;=E10148)/(SRP!$C$11:$C$15&gt;=E10148),SRP!$D$11:$D$15)*(G10148/100)*(E10148/1000)),
0)))))),2)</f>
        <v>0</v>
      </c>
      <c r="L10148" s="173" t="str">
        <f t="shared" si="158"/>
        <v/>
      </c>
      <c r="M10148" s="154" t="e">
        <f>VLOOKUP(L10148,'Slope %'!C:D,2,0)</f>
        <v>#N/A</v>
      </c>
    </row>
    <row r="10149" spans="11:13" x14ac:dyDescent="0.25">
      <c r="K10149" s="154" cm="1">
        <f t="array" ref="K10149">ROUND(
IF(C10149="Beer",
SUM(LOOKUP(2,1/(SRP!$B$8:$B$10&lt;=E10149)/(SRP!$C$8:$C$10&gt;=E10149),SRP!$D$8:$D$10)*(G10149/100)*(E10149/1000)),
IF(C10149="Spirits",
SUM(LOOKUP(2,1/(SRP!$B$2:$B$7&lt;=E10149)/(SRP!$C$2:$C$7&gt;=E10149),SRP!$D$2:$D$7)*(G10149/100)*(E10149/1000)),
IF(AND(C10149="Wine",D10149="Fortified Wines"),
SUM(LOOKUP(2,1/(SRP!$B$26:$B$29&lt;=E10149)/(SRP!$C$26:$C$29&gt;=E10149),SRP!$D$26:$D$29)*(G10149/100)*(E10149/1000)),
IF(C10149="Wine",
SUM(LOOKUP(2,1/(SRP!$B$21:$B$25&lt;=E10149)/(SRP!$C$21:$C$25&gt;=E10149),SRP!$D$21:$D$25)*(G10149/100)*(E10149/1000)),
IF(AND(C10149="Ready to Drink",D10149="RTD-One Pour Cocktail&gt;7%&lt;=14.5"),
SUM(LOOKUP(2,1/(SRP!$B$16:$B$20&lt;=E10149)/(SRP!$C$16:$C$20&gt;=E10149),SRP!$D$16:$D$20)*(G10149/100)*(E10149/1000)),
IF(C10149="Ready to Drink",
SUM(LOOKUP(2,1/(SRP!$B$11:$B$15&lt;=E10149)/(SRP!$C$11:$C$15&gt;=E10149),SRP!$D$11:$D$15)*(G10149/100)*(E10149/1000)),
0)))))),2)</f>
        <v>0</v>
      </c>
      <c r="L10149" s="173" t="str">
        <f t="shared" si="158"/>
        <v/>
      </c>
      <c r="M10149" s="154" t="e">
        <f>VLOOKUP(L10149,'Slope %'!C:D,2,0)</f>
        <v>#N/A</v>
      </c>
    </row>
    <row r="10150" spans="11:13" x14ac:dyDescent="0.25">
      <c r="K10150" s="154" cm="1">
        <f t="array" ref="K10150">ROUND(
IF(C10150="Beer",
SUM(LOOKUP(2,1/(SRP!$B$8:$B$10&lt;=E10150)/(SRP!$C$8:$C$10&gt;=E10150),SRP!$D$8:$D$10)*(G10150/100)*(E10150/1000)),
IF(C10150="Spirits",
SUM(LOOKUP(2,1/(SRP!$B$2:$B$7&lt;=E10150)/(SRP!$C$2:$C$7&gt;=E10150),SRP!$D$2:$D$7)*(G10150/100)*(E10150/1000)),
IF(AND(C10150="Wine",D10150="Fortified Wines"),
SUM(LOOKUP(2,1/(SRP!$B$26:$B$29&lt;=E10150)/(SRP!$C$26:$C$29&gt;=E10150),SRP!$D$26:$D$29)*(G10150/100)*(E10150/1000)),
IF(C10150="Wine",
SUM(LOOKUP(2,1/(SRP!$B$21:$B$25&lt;=E10150)/(SRP!$C$21:$C$25&gt;=E10150),SRP!$D$21:$D$25)*(G10150/100)*(E10150/1000)),
IF(AND(C10150="Ready to Drink",D10150="RTD-One Pour Cocktail&gt;7%&lt;=14.5"),
SUM(LOOKUP(2,1/(SRP!$B$16:$B$20&lt;=E10150)/(SRP!$C$16:$C$20&gt;=E10150),SRP!$D$16:$D$20)*(G10150/100)*(E10150/1000)),
IF(C10150="Ready to Drink",
SUM(LOOKUP(2,1/(SRP!$B$11:$B$15&lt;=E10150)/(SRP!$C$11:$C$15&gt;=E10150),SRP!$D$11:$D$15)*(G10150/100)*(E10150/1000)),
0)))))),2)</f>
        <v>0</v>
      </c>
      <c r="L10150" s="173" t="str">
        <f t="shared" si="158"/>
        <v/>
      </c>
      <c r="M10150" s="154" t="e">
        <f>VLOOKUP(L10150,'Slope %'!C:D,2,0)</f>
        <v>#N/A</v>
      </c>
    </row>
    <row r="10151" spans="11:13" x14ac:dyDescent="0.25">
      <c r="K10151" s="154" cm="1">
        <f t="array" ref="K10151">ROUND(
IF(C10151="Beer",
SUM(LOOKUP(2,1/(SRP!$B$8:$B$10&lt;=E10151)/(SRP!$C$8:$C$10&gt;=E10151),SRP!$D$8:$D$10)*(G10151/100)*(E10151/1000)),
IF(C10151="Spirits",
SUM(LOOKUP(2,1/(SRP!$B$2:$B$7&lt;=E10151)/(SRP!$C$2:$C$7&gt;=E10151),SRP!$D$2:$D$7)*(G10151/100)*(E10151/1000)),
IF(AND(C10151="Wine",D10151="Fortified Wines"),
SUM(LOOKUP(2,1/(SRP!$B$26:$B$29&lt;=E10151)/(SRP!$C$26:$C$29&gt;=E10151),SRP!$D$26:$D$29)*(G10151/100)*(E10151/1000)),
IF(C10151="Wine",
SUM(LOOKUP(2,1/(SRP!$B$21:$B$25&lt;=E10151)/(SRP!$C$21:$C$25&gt;=E10151),SRP!$D$21:$D$25)*(G10151/100)*(E10151/1000)),
IF(AND(C10151="Ready to Drink",D10151="RTD-One Pour Cocktail&gt;7%&lt;=14.5"),
SUM(LOOKUP(2,1/(SRP!$B$16:$B$20&lt;=E10151)/(SRP!$C$16:$C$20&gt;=E10151),SRP!$D$16:$D$20)*(G10151/100)*(E10151/1000)),
IF(C10151="Ready to Drink",
SUM(LOOKUP(2,1/(SRP!$B$11:$B$15&lt;=E10151)/(SRP!$C$11:$C$15&gt;=E10151),SRP!$D$11:$D$15)*(G10151/100)*(E10151/1000)),
0)))))),2)</f>
        <v>0</v>
      </c>
      <c r="L10151" s="173" t="str">
        <f t="shared" si="158"/>
        <v/>
      </c>
      <c r="M10151" s="154" t="e">
        <f>VLOOKUP(L10151,'Slope %'!C:D,2,0)</f>
        <v>#N/A</v>
      </c>
    </row>
    <row r="10152" spans="11:13" x14ac:dyDescent="0.25">
      <c r="K10152" s="154" cm="1">
        <f t="array" ref="K10152">ROUND(
IF(C10152="Beer",
SUM(LOOKUP(2,1/(SRP!$B$8:$B$10&lt;=E10152)/(SRP!$C$8:$C$10&gt;=E10152),SRP!$D$8:$D$10)*(G10152/100)*(E10152/1000)),
IF(C10152="Spirits",
SUM(LOOKUP(2,1/(SRP!$B$2:$B$7&lt;=E10152)/(SRP!$C$2:$C$7&gt;=E10152),SRP!$D$2:$D$7)*(G10152/100)*(E10152/1000)),
IF(AND(C10152="Wine",D10152="Fortified Wines"),
SUM(LOOKUP(2,1/(SRP!$B$26:$B$29&lt;=E10152)/(SRP!$C$26:$C$29&gt;=E10152),SRP!$D$26:$D$29)*(G10152/100)*(E10152/1000)),
IF(C10152="Wine",
SUM(LOOKUP(2,1/(SRP!$B$21:$B$25&lt;=E10152)/(SRP!$C$21:$C$25&gt;=E10152),SRP!$D$21:$D$25)*(G10152/100)*(E10152/1000)),
IF(AND(C10152="Ready to Drink",D10152="RTD-One Pour Cocktail&gt;7%&lt;=14.5"),
SUM(LOOKUP(2,1/(SRP!$B$16:$B$20&lt;=E10152)/(SRP!$C$16:$C$20&gt;=E10152),SRP!$D$16:$D$20)*(G10152/100)*(E10152/1000)),
IF(C10152="Ready to Drink",
SUM(LOOKUP(2,1/(SRP!$B$11:$B$15&lt;=E10152)/(SRP!$C$11:$C$15&gt;=E10152),SRP!$D$11:$D$15)*(G10152/100)*(E10152/1000)),
0)))))),2)</f>
        <v>0</v>
      </c>
      <c r="L10152" s="173" t="str">
        <f t="shared" si="158"/>
        <v/>
      </c>
      <c r="M10152" s="154" t="e">
        <f>VLOOKUP(L10152,'Slope %'!C:D,2,0)</f>
        <v>#N/A</v>
      </c>
    </row>
    <row r="10153" spans="11:13" x14ac:dyDescent="0.25">
      <c r="K10153" s="154" cm="1">
        <f t="array" ref="K10153">ROUND(
IF(C10153="Beer",
SUM(LOOKUP(2,1/(SRP!$B$8:$B$10&lt;=E10153)/(SRP!$C$8:$C$10&gt;=E10153),SRP!$D$8:$D$10)*(G10153/100)*(E10153/1000)),
IF(C10153="Spirits",
SUM(LOOKUP(2,1/(SRP!$B$2:$B$7&lt;=E10153)/(SRP!$C$2:$C$7&gt;=E10153),SRP!$D$2:$D$7)*(G10153/100)*(E10153/1000)),
IF(AND(C10153="Wine",D10153="Fortified Wines"),
SUM(LOOKUP(2,1/(SRP!$B$26:$B$29&lt;=E10153)/(SRP!$C$26:$C$29&gt;=E10153),SRP!$D$26:$D$29)*(G10153/100)*(E10153/1000)),
IF(C10153="Wine",
SUM(LOOKUP(2,1/(SRP!$B$21:$B$25&lt;=E10153)/(SRP!$C$21:$C$25&gt;=E10153),SRP!$D$21:$D$25)*(G10153/100)*(E10153/1000)),
IF(AND(C10153="Ready to Drink",D10153="RTD-One Pour Cocktail&gt;7%&lt;=14.5"),
SUM(LOOKUP(2,1/(SRP!$B$16:$B$20&lt;=E10153)/(SRP!$C$16:$C$20&gt;=E10153),SRP!$D$16:$D$20)*(G10153/100)*(E10153/1000)),
IF(C10153="Ready to Drink",
SUM(LOOKUP(2,1/(SRP!$B$11:$B$15&lt;=E10153)/(SRP!$C$11:$C$15&gt;=E10153),SRP!$D$11:$D$15)*(G10153/100)*(E10153/1000)),
0)))))),2)</f>
        <v>0</v>
      </c>
      <c r="L10153" s="173" t="str">
        <f t="shared" si="158"/>
        <v/>
      </c>
      <c r="M10153" s="154" t="e">
        <f>VLOOKUP(L10153,'Slope %'!C:D,2,0)</f>
        <v>#N/A</v>
      </c>
    </row>
    <row r="10154" spans="11:13" x14ac:dyDescent="0.25">
      <c r="K10154" s="154" cm="1">
        <f t="array" ref="K10154">ROUND(
IF(C10154="Beer",
SUM(LOOKUP(2,1/(SRP!$B$8:$B$10&lt;=E10154)/(SRP!$C$8:$C$10&gt;=E10154),SRP!$D$8:$D$10)*(G10154/100)*(E10154/1000)),
IF(C10154="Spirits",
SUM(LOOKUP(2,1/(SRP!$B$2:$B$7&lt;=E10154)/(SRP!$C$2:$C$7&gt;=E10154),SRP!$D$2:$D$7)*(G10154/100)*(E10154/1000)),
IF(AND(C10154="Wine",D10154="Fortified Wines"),
SUM(LOOKUP(2,1/(SRP!$B$26:$B$29&lt;=E10154)/(SRP!$C$26:$C$29&gt;=E10154),SRP!$D$26:$D$29)*(G10154/100)*(E10154/1000)),
IF(C10154="Wine",
SUM(LOOKUP(2,1/(SRP!$B$21:$B$25&lt;=E10154)/(SRP!$C$21:$C$25&gt;=E10154),SRP!$D$21:$D$25)*(G10154/100)*(E10154/1000)),
IF(AND(C10154="Ready to Drink",D10154="RTD-One Pour Cocktail&gt;7%&lt;=14.5"),
SUM(LOOKUP(2,1/(SRP!$B$16:$B$20&lt;=E10154)/(SRP!$C$16:$C$20&gt;=E10154),SRP!$D$16:$D$20)*(G10154/100)*(E10154/1000)),
IF(C10154="Ready to Drink",
SUM(LOOKUP(2,1/(SRP!$B$11:$B$15&lt;=E10154)/(SRP!$C$11:$C$15&gt;=E10154),SRP!$D$11:$D$15)*(G10154/100)*(E10154/1000)),
0)))))),2)</f>
        <v>0</v>
      </c>
      <c r="L10154" s="173" t="str">
        <f t="shared" si="158"/>
        <v/>
      </c>
      <c r="M10154" s="154" t="e">
        <f>VLOOKUP(L10154,'Slope %'!C:D,2,0)</f>
        <v>#N/A</v>
      </c>
    </row>
    <row r="10155" spans="11:13" x14ac:dyDescent="0.25">
      <c r="K10155" s="154" cm="1">
        <f t="array" ref="K10155">ROUND(
IF(C10155="Beer",
SUM(LOOKUP(2,1/(SRP!$B$8:$B$10&lt;=E10155)/(SRP!$C$8:$C$10&gt;=E10155),SRP!$D$8:$D$10)*(G10155/100)*(E10155/1000)),
IF(C10155="Spirits",
SUM(LOOKUP(2,1/(SRP!$B$2:$B$7&lt;=E10155)/(SRP!$C$2:$C$7&gt;=E10155),SRP!$D$2:$D$7)*(G10155/100)*(E10155/1000)),
IF(AND(C10155="Wine",D10155="Fortified Wines"),
SUM(LOOKUP(2,1/(SRP!$B$26:$B$29&lt;=E10155)/(SRP!$C$26:$C$29&gt;=E10155),SRP!$D$26:$D$29)*(G10155/100)*(E10155/1000)),
IF(C10155="Wine",
SUM(LOOKUP(2,1/(SRP!$B$21:$B$25&lt;=E10155)/(SRP!$C$21:$C$25&gt;=E10155),SRP!$D$21:$D$25)*(G10155/100)*(E10155/1000)),
IF(AND(C10155="Ready to Drink",D10155="RTD-One Pour Cocktail&gt;7%&lt;=14.5"),
SUM(LOOKUP(2,1/(SRP!$B$16:$B$20&lt;=E10155)/(SRP!$C$16:$C$20&gt;=E10155),SRP!$D$16:$D$20)*(G10155/100)*(E10155/1000)),
IF(C10155="Ready to Drink",
SUM(LOOKUP(2,1/(SRP!$B$11:$B$15&lt;=E10155)/(SRP!$C$11:$C$15&gt;=E10155),SRP!$D$11:$D$15)*(G10155/100)*(E10155/1000)),
0)))))),2)</f>
        <v>0</v>
      </c>
      <c r="L10155" s="173" t="str">
        <f t="shared" si="158"/>
        <v/>
      </c>
      <c r="M10155" s="154" t="e">
        <f>VLOOKUP(L10155,'Slope %'!C:D,2,0)</f>
        <v>#N/A</v>
      </c>
    </row>
    <row r="10156" spans="11:13" x14ac:dyDescent="0.25">
      <c r="K10156" s="154" cm="1">
        <f t="array" ref="K10156">ROUND(
IF(C10156="Beer",
SUM(LOOKUP(2,1/(SRP!$B$8:$B$10&lt;=E10156)/(SRP!$C$8:$C$10&gt;=E10156),SRP!$D$8:$D$10)*(G10156/100)*(E10156/1000)),
IF(C10156="Spirits",
SUM(LOOKUP(2,1/(SRP!$B$2:$B$7&lt;=E10156)/(SRP!$C$2:$C$7&gt;=E10156),SRP!$D$2:$D$7)*(G10156/100)*(E10156/1000)),
IF(AND(C10156="Wine",D10156="Fortified Wines"),
SUM(LOOKUP(2,1/(SRP!$B$26:$B$29&lt;=E10156)/(SRP!$C$26:$C$29&gt;=E10156),SRP!$D$26:$D$29)*(G10156/100)*(E10156/1000)),
IF(C10156="Wine",
SUM(LOOKUP(2,1/(SRP!$B$21:$B$25&lt;=E10156)/(SRP!$C$21:$C$25&gt;=E10156),SRP!$D$21:$D$25)*(G10156/100)*(E10156/1000)),
IF(AND(C10156="Ready to Drink",D10156="RTD-One Pour Cocktail&gt;7%&lt;=14.5"),
SUM(LOOKUP(2,1/(SRP!$B$16:$B$20&lt;=E10156)/(SRP!$C$16:$C$20&gt;=E10156),SRP!$D$16:$D$20)*(G10156/100)*(E10156/1000)),
IF(C10156="Ready to Drink",
SUM(LOOKUP(2,1/(SRP!$B$11:$B$15&lt;=E10156)/(SRP!$C$11:$C$15&gt;=E10156),SRP!$D$11:$D$15)*(G10156/100)*(E10156/1000)),
0)))))),2)</f>
        <v>0</v>
      </c>
      <c r="L10156" s="173" t="str">
        <f t="shared" si="158"/>
        <v/>
      </c>
      <c r="M10156" s="154" t="e">
        <f>VLOOKUP(L10156,'Slope %'!C:D,2,0)</f>
        <v>#N/A</v>
      </c>
    </row>
    <row r="10157" spans="11:13" x14ac:dyDescent="0.25">
      <c r="K10157" s="154" cm="1">
        <f t="array" ref="K10157">ROUND(
IF(C10157="Beer",
SUM(LOOKUP(2,1/(SRP!$B$8:$B$10&lt;=E10157)/(SRP!$C$8:$C$10&gt;=E10157),SRP!$D$8:$D$10)*(G10157/100)*(E10157/1000)),
IF(C10157="Spirits",
SUM(LOOKUP(2,1/(SRP!$B$2:$B$7&lt;=E10157)/(SRP!$C$2:$C$7&gt;=E10157),SRP!$D$2:$D$7)*(G10157/100)*(E10157/1000)),
IF(AND(C10157="Wine",D10157="Fortified Wines"),
SUM(LOOKUP(2,1/(SRP!$B$26:$B$29&lt;=E10157)/(SRP!$C$26:$C$29&gt;=E10157),SRP!$D$26:$D$29)*(G10157/100)*(E10157/1000)),
IF(C10157="Wine",
SUM(LOOKUP(2,1/(SRP!$B$21:$B$25&lt;=E10157)/(SRP!$C$21:$C$25&gt;=E10157),SRP!$D$21:$D$25)*(G10157/100)*(E10157/1000)),
IF(AND(C10157="Ready to Drink",D10157="RTD-One Pour Cocktail&gt;7%&lt;=14.5"),
SUM(LOOKUP(2,1/(SRP!$B$16:$B$20&lt;=E10157)/(SRP!$C$16:$C$20&gt;=E10157),SRP!$D$16:$D$20)*(G10157/100)*(E10157/1000)),
IF(C10157="Ready to Drink",
SUM(LOOKUP(2,1/(SRP!$B$11:$B$15&lt;=E10157)/(SRP!$C$11:$C$15&gt;=E10157),SRP!$D$11:$D$15)*(G10157/100)*(E10157/1000)),
0)))))),2)</f>
        <v>0</v>
      </c>
      <c r="L10157" s="173" t="str">
        <f t="shared" si="158"/>
        <v/>
      </c>
      <c r="M10157" s="154" t="e">
        <f>VLOOKUP(L10157,'Slope %'!C:D,2,0)</f>
        <v>#N/A</v>
      </c>
    </row>
    <row r="10158" spans="11:13" x14ac:dyDescent="0.25">
      <c r="K10158" s="154" cm="1">
        <f t="array" ref="K10158">ROUND(
IF(C10158="Beer",
SUM(LOOKUP(2,1/(SRP!$B$8:$B$10&lt;=E10158)/(SRP!$C$8:$C$10&gt;=E10158),SRP!$D$8:$D$10)*(G10158/100)*(E10158/1000)),
IF(C10158="Spirits",
SUM(LOOKUP(2,1/(SRP!$B$2:$B$7&lt;=E10158)/(SRP!$C$2:$C$7&gt;=E10158),SRP!$D$2:$D$7)*(G10158/100)*(E10158/1000)),
IF(AND(C10158="Wine",D10158="Fortified Wines"),
SUM(LOOKUP(2,1/(SRP!$B$26:$B$29&lt;=E10158)/(SRP!$C$26:$C$29&gt;=E10158),SRP!$D$26:$D$29)*(G10158/100)*(E10158/1000)),
IF(C10158="Wine",
SUM(LOOKUP(2,1/(SRP!$B$21:$B$25&lt;=E10158)/(SRP!$C$21:$C$25&gt;=E10158),SRP!$D$21:$D$25)*(G10158/100)*(E10158/1000)),
IF(AND(C10158="Ready to Drink",D10158="RTD-One Pour Cocktail&gt;7%&lt;=14.5"),
SUM(LOOKUP(2,1/(SRP!$B$16:$B$20&lt;=E10158)/(SRP!$C$16:$C$20&gt;=E10158),SRP!$D$16:$D$20)*(G10158/100)*(E10158/1000)),
IF(C10158="Ready to Drink",
SUM(LOOKUP(2,1/(SRP!$B$11:$B$15&lt;=E10158)/(SRP!$C$11:$C$15&gt;=E10158),SRP!$D$11:$D$15)*(G10158/100)*(E10158/1000)),
0)))))),2)</f>
        <v>0</v>
      </c>
      <c r="L10158" s="173" t="str">
        <f t="shared" si="158"/>
        <v/>
      </c>
      <c r="M10158" s="154" t="e">
        <f>VLOOKUP(L10158,'Slope %'!C:D,2,0)</f>
        <v>#N/A</v>
      </c>
    </row>
    <row r="10159" spans="11:13" x14ac:dyDescent="0.25">
      <c r="K10159" s="154" cm="1">
        <f t="array" ref="K10159">ROUND(
IF(C10159="Beer",
SUM(LOOKUP(2,1/(SRP!$B$8:$B$10&lt;=E10159)/(SRP!$C$8:$C$10&gt;=E10159),SRP!$D$8:$D$10)*(G10159/100)*(E10159/1000)),
IF(C10159="Spirits",
SUM(LOOKUP(2,1/(SRP!$B$2:$B$7&lt;=E10159)/(SRP!$C$2:$C$7&gt;=E10159),SRP!$D$2:$D$7)*(G10159/100)*(E10159/1000)),
IF(AND(C10159="Wine",D10159="Fortified Wines"),
SUM(LOOKUP(2,1/(SRP!$B$26:$B$29&lt;=E10159)/(SRP!$C$26:$C$29&gt;=E10159),SRP!$D$26:$D$29)*(G10159/100)*(E10159/1000)),
IF(C10159="Wine",
SUM(LOOKUP(2,1/(SRP!$B$21:$B$25&lt;=E10159)/(SRP!$C$21:$C$25&gt;=E10159),SRP!$D$21:$D$25)*(G10159/100)*(E10159/1000)),
IF(AND(C10159="Ready to Drink",D10159="RTD-One Pour Cocktail&gt;7%&lt;=14.5"),
SUM(LOOKUP(2,1/(SRP!$B$16:$B$20&lt;=E10159)/(SRP!$C$16:$C$20&gt;=E10159),SRP!$D$16:$D$20)*(G10159/100)*(E10159/1000)),
IF(C10159="Ready to Drink",
SUM(LOOKUP(2,1/(SRP!$B$11:$B$15&lt;=E10159)/(SRP!$C$11:$C$15&gt;=E10159),SRP!$D$11:$D$15)*(G10159/100)*(E10159/1000)),
0)))))),2)</f>
        <v>0</v>
      </c>
      <c r="L10159" s="173" t="str">
        <f t="shared" si="158"/>
        <v/>
      </c>
      <c r="M10159" s="154" t="e">
        <f>VLOOKUP(L10159,'Slope %'!C:D,2,0)</f>
        <v>#N/A</v>
      </c>
    </row>
    <row r="10160" spans="11:13" x14ac:dyDescent="0.25">
      <c r="K10160" s="154" cm="1">
        <f t="array" ref="K10160">ROUND(
IF(C10160="Beer",
SUM(LOOKUP(2,1/(SRP!$B$8:$B$10&lt;=E10160)/(SRP!$C$8:$C$10&gt;=E10160),SRP!$D$8:$D$10)*(G10160/100)*(E10160/1000)),
IF(C10160="Spirits",
SUM(LOOKUP(2,1/(SRP!$B$2:$B$7&lt;=E10160)/(SRP!$C$2:$C$7&gt;=E10160),SRP!$D$2:$D$7)*(G10160/100)*(E10160/1000)),
IF(AND(C10160="Wine",D10160="Fortified Wines"),
SUM(LOOKUP(2,1/(SRP!$B$26:$B$29&lt;=E10160)/(SRP!$C$26:$C$29&gt;=E10160),SRP!$D$26:$D$29)*(G10160/100)*(E10160/1000)),
IF(C10160="Wine",
SUM(LOOKUP(2,1/(SRP!$B$21:$B$25&lt;=E10160)/(SRP!$C$21:$C$25&gt;=E10160),SRP!$D$21:$D$25)*(G10160/100)*(E10160/1000)),
IF(AND(C10160="Ready to Drink",D10160="RTD-One Pour Cocktail&gt;7%&lt;=14.5"),
SUM(LOOKUP(2,1/(SRP!$B$16:$B$20&lt;=E10160)/(SRP!$C$16:$C$20&gt;=E10160),SRP!$D$16:$D$20)*(G10160/100)*(E10160/1000)),
IF(C10160="Ready to Drink",
SUM(LOOKUP(2,1/(SRP!$B$11:$B$15&lt;=E10160)/(SRP!$C$11:$C$15&gt;=E10160),SRP!$D$11:$D$15)*(G10160/100)*(E10160/1000)),
0)))))),2)</f>
        <v>0</v>
      </c>
      <c r="L10160" s="173" t="str">
        <f t="shared" si="158"/>
        <v/>
      </c>
      <c r="M10160" s="154" t="e">
        <f>VLOOKUP(L10160,'Slope %'!C:D,2,0)</f>
        <v>#N/A</v>
      </c>
    </row>
    <row r="10161" spans="11:13" x14ac:dyDescent="0.25">
      <c r="K10161" s="154" cm="1">
        <f t="array" ref="K10161">ROUND(
IF(C10161="Beer",
SUM(LOOKUP(2,1/(SRP!$B$8:$B$10&lt;=E10161)/(SRP!$C$8:$C$10&gt;=E10161),SRP!$D$8:$D$10)*(G10161/100)*(E10161/1000)),
IF(C10161="Spirits",
SUM(LOOKUP(2,1/(SRP!$B$2:$B$7&lt;=E10161)/(SRP!$C$2:$C$7&gt;=E10161),SRP!$D$2:$D$7)*(G10161/100)*(E10161/1000)),
IF(AND(C10161="Wine",D10161="Fortified Wines"),
SUM(LOOKUP(2,1/(SRP!$B$26:$B$29&lt;=E10161)/(SRP!$C$26:$C$29&gt;=E10161),SRP!$D$26:$D$29)*(G10161/100)*(E10161/1000)),
IF(C10161="Wine",
SUM(LOOKUP(2,1/(SRP!$B$21:$B$25&lt;=E10161)/(SRP!$C$21:$C$25&gt;=E10161),SRP!$D$21:$D$25)*(G10161/100)*(E10161/1000)),
IF(AND(C10161="Ready to Drink",D10161="RTD-One Pour Cocktail&gt;7%&lt;=14.5"),
SUM(LOOKUP(2,1/(SRP!$B$16:$B$20&lt;=E10161)/(SRP!$C$16:$C$20&gt;=E10161),SRP!$D$16:$D$20)*(G10161/100)*(E10161/1000)),
IF(C10161="Ready to Drink",
SUM(LOOKUP(2,1/(SRP!$B$11:$B$15&lt;=E10161)/(SRP!$C$11:$C$15&gt;=E10161),SRP!$D$11:$D$15)*(G10161/100)*(E10161/1000)),
0)))))),2)</f>
        <v>0</v>
      </c>
      <c r="L10161" s="173" t="str">
        <f t="shared" si="158"/>
        <v/>
      </c>
      <c r="M10161" s="154" t="e">
        <f>VLOOKUP(L10161,'Slope %'!C:D,2,0)</f>
        <v>#N/A</v>
      </c>
    </row>
    <row r="10162" spans="11:13" x14ac:dyDescent="0.25">
      <c r="K10162" s="154" cm="1">
        <f t="array" ref="K10162">ROUND(
IF(C10162="Beer",
SUM(LOOKUP(2,1/(SRP!$B$8:$B$10&lt;=E10162)/(SRP!$C$8:$C$10&gt;=E10162),SRP!$D$8:$D$10)*(G10162/100)*(E10162/1000)),
IF(C10162="Spirits",
SUM(LOOKUP(2,1/(SRP!$B$2:$B$7&lt;=E10162)/(SRP!$C$2:$C$7&gt;=E10162),SRP!$D$2:$D$7)*(G10162/100)*(E10162/1000)),
IF(AND(C10162="Wine",D10162="Fortified Wines"),
SUM(LOOKUP(2,1/(SRP!$B$26:$B$29&lt;=E10162)/(SRP!$C$26:$C$29&gt;=E10162),SRP!$D$26:$D$29)*(G10162/100)*(E10162/1000)),
IF(C10162="Wine",
SUM(LOOKUP(2,1/(SRP!$B$21:$B$25&lt;=E10162)/(SRP!$C$21:$C$25&gt;=E10162),SRP!$D$21:$D$25)*(G10162/100)*(E10162/1000)),
IF(AND(C10162="Ready to Drink",D10162="RTD-One Pour Cocktail&gt;7%&lt;=14.5"),
SUM(LOOKUP(2,1/(SRP!$B$16:$B$20&lt;=E10162)/(SRP!$C$16:$C$20&gt;=E10162),SRP!$D$16:$D$20)*(G10162/100)*(E10162/1000)),
IF(C10162="Ready to Drink",
SUM(LOOKUP(2,1/(SRP!$B$11:$B$15&lt;=E10162)/(SRP!$C$11:$C$15&gt;=E10162),SRP!$D$11:$D$15)*(G10162/100)*(E10162/1000)),
0)))))),2)</f>
        <v>0</v>
      </c>
      <c r="L10162" s="173" t="str">
        <f t="shared" si="158"/>
        <v/>
      </c>
      <c r="M10162" s="154" t="e">
        <f>VLOOKUP(L10162,'Slope %'!C:D,2,0)</f>
        <v>#N/A</v>
      </c>
    </row>
    <row r="10163" spans="11:13" x14ac:dyDescent="0.25">
      <c r="K10163" s="154" cm="1">
        <f t="array" ref="K10163">ROUND(
IF(C10163="Beer",
SUM(LOOKUP(2,1/(SRP!$B$8:$B$10&lt;=E10163)/(SRP!$C$8:$C$10&gt;=E10163),SRP!$D$8:$D$10)*(G10163/100)*(E10163/1000)),
IF(C10163="Spirits",
SUM(LOOKUP(2,1/(SRP!$B$2:$B$7&lt;=E10163)/(SRP!$C$2:$C$7&gt;=E10163),SRP!$D$2:$D$7)*(G10163/100)*(E10163/1000)),
IF(AND(C10163="Wine",D10163="Fortified Wines"),
SUM(LOOKUP(2,1/(SRP!$B$26:$B$29&lt;=E10163)/(SRP!$C$26:$C$29&gt;=E10163),SRP!$D$26:$D$29)*(G10163/100)*(E10163/1000)),
IF(C10163="Wine",
SUM(LOOKUP(2,1/(SRP!$B$21:$B$25&lt;=E10163)/(SRP!$C$21:$C$25&gt;=E10163),SRP!$D$21:$D$25)*(G10163/100)*(E10163/1000)),
IF(AND(C10163="Ready to Drink",D10163="RTD-One Pour Cocktail&gt;7%&lt;=14.5"),
SUM(LOOKUP(2,1/(SRP!$B$16:$B$20&lt;=E10163)/(SRP!$C$16:$C$20&gt;=E10163),SRP!$D$16:$D$20)*(G10163/100)*(E10163/1000)),
IF(C10163="Ready to Drink",
SUM(LOOKUP(2,1/(SRP!$B$11:$B$15&lt;=E10163)/(SRP!$C$11:$C$15&gt;=E10163),SRP!$D$11:$D$15)*(G10163/100)*(E10163/1000)),
0)))))),2)</f>
        <v>0</v>
      </c>
      <c r="L10163" s="173" t="str">
        <f t="shared" si="158"/>
        <v/>
      </c>
      <c r="M10163" s="154" t="e">
        <f>VLOOKUP(L10163,'Slope %'!C:D,2,0)</f>
        <v>#N/A</v>
      </c>
    </row>
    <row r="10164" spans="11:13" x14ac:dyDescent="0.25">
      <c r="K10164" s="154" cm="1">
        <f t="array" ref="K10164">ROUND(
IF(C10164="Beer",
SUM(LOOKUP(2,1/(SRP!$B$8:$B$10&lt;=E10164)/(SRP!$C$8:$C$10&gt;=E10164),SRP!$D$8:$D$10)*(G10164/100)*(E10164/1000)),
IF(C10164="Spirits",
SUM(LOOKUP(2,1/(SRP!$B$2:$B$7&lt;=E10164)/(SRP!$C$2:$C$7&gt;=E10164),SRP!$D$2:$D$7)*(G10164/100)*(E10164/1000)),
IF(AND(C10164="Wine",D10164="Fortified Wines"),
SUM(LOOKUP(2,1/(SRP!$B$26:$B$29&lt;=E10164)/(SRP!$C$26:$C$29&gt;=E10164),SRP!$D$26:$D$29)*(G10164/100)*(E10164/1000)),
IF(C10164="Wine",
SUM(LOOKUP(2,1/(SRP!$B$21:$B$25&lt;=E10164)/(SRP!$C$21:$C$25&gt;=E10164),SRP!$D$21:$D$25)*(G10164/100)*(E10164/1000)),
IF(AND(C10164="Ready to Drink",D10164="RTD-One Pour Cocktail&gt;7%&lt;=14.5"),
SUM(LOOKUP(2,1/(SRP!$B$16:$B$20&lt;=E10164)/(SRP!$C$16:$C$20&gt;=E10164),SRP!$D$16:$D$20)*(G10164/100)*(E10164/1000)),
IF(C10164="Ready to Drink",
SUM(LOOKUP(2,1/(SRP!$B$11:$B$15&lt;=E10164)/(SRP!$C$11:$C$15&gt;=E10164),SRP!$D$11:$D$15)*(G10164/100)*(E10164/1000)),
0)))))),2)</f>
        <v>0</v>
      </c>
      <c r="L10164" s="173" t="str">
        <f t="shared" si="158"/>
        <v/>
      </c>
      <c r="M10164" s="154" t="e">
        <f>VLOOKUP(L10164,'Slope %'!C:D,2,0)</f>
        <v>#N/A</v>
      </c>
    </row>
    <row r="10165" spans="11:13" x14ac:dyDescent="0.25">
      <c r="K10165" s="154" cm="1">
        <f t="array" ref="K10165">ROUND(
IF(C10165="Beer",
SUM(LOOKUP(2,1/(SRP!$B$8:$B$10&lt;=E10165)/(SRP!$C$8:$C$10&gt;=E10165),SRP!$D$8:$D$10)*(G10165/100)*(E10165/1000)),
IF(C10165="Spirits",
SUM(LOOKUP(2,1/(SRP!$B$2:$B$7&lt;=E10165)/(SRP!$C$2:$C$7&gt;=E10165),SRP!$D$2:$D$7)*(G10165/100)*(E10165/1000)),
IF(AND(C10165="Wine",D10165="Fortified Wines"),
SUM(LOOKUP(2,1/(SRP!$B$26:$B$29&lt;=E10165)/(SRP!$C$26:$C$29&gt;=E10165),SRP!$D$26:$D$29)*(G10165/100)*(E10165/1000)),
IF(C10165="Wine",
SUM(LOOKUP(2,1/(SRP!$B$21:$B$25&lt;=E10165)/(SRP!$C$21:$C$25&gt;=E10165),SRP!$D$21:$D$25)*(G10165/100)*(E10165/1000)),
IF(AND(C10165="Ready to Drink",D10165="RTD-One Pour Cocktail&gt;7%&lt;=14.5"),
SUM(LOOKUP(2,1/(SRP!$B$16:$B$20&lt;=E10165)/(SRP!$C$16:$C$20&gt;=E10165),SRP!$D$16:$D$20)*(G10165/100)*(E10165/1000)),
IF(C10165="Ready to Drink",
SUM(LOOKUP(2,1/(SRP!$B$11:$B$15&lt;=E10165)/(SRP!$C$11:$C$15&gt;=E10165),SRP!$D$11:$D$15)*(G10165/100)*(E10165/1000)),
0)))))),2)</f>
        <v>0</v>
      </c>
      <c r="L10165" s="173" t="str">
        <f t="shared" si="158"/>
        <v/>
      </c>
      <c r="M10165" s="154" t="e">
        <f>VLOOKUP(L10165,'Slope %'!C:D,2,0)</f>
        <v>#N/A</v>
      </c>
    </row>
    <row r="10166" spans="11:13" x14ac:dyDescent="0.25">
      <c r="K10166" s="154" cm="1">
        <f t="array" ref="K10166">ROUND(
IF(C10166="Beer",
SUM(LOOKUP(2,1/(SRP!$B$8:$B$10&lt;=E10166)/(SRP!$C$8:$C$10&gt;=E10166),SRP!$D$8:$D$10)*(G10166/100)*(E10166/1000)),
IF(C10166="Spirits",
SUM(LOOKUP(2,1/(SRP!$B$2:$B$7&lt;=E10166)/(SRP!$C$2:$C$7&gt;=E10166),SRP!$D$2:$D$7)*(G10166/100)*(E10166/1000)),
IF(AND(C10166="Wine",D10166="Fortified Wines"),
SUM(LOOKUP(2,1/(SRP!$B$26:$B$29&lt;=E10166)/(SRP!$C$26:$C$29&gt;=E10166),SRP!$D$26:$D$29)*(G10166/100)*(E10166/1000)),
IF(C10166="Wine",
SUM(LOOKUP(2,1/(SRP!$B$21:$B$25&lt;=E10166)/(SRP!$C$21:$C$25&gt;=E10166),SRP!$D$21:$D$25)*(G10166/100)*(E10166/1000)),
IF(AND(C10166="Ready to Drink",D10166="RTD-One Pour Cocktail&gt;7%&lt;=14.5"),
SUM(LOOKUP(2,1/(SRP!$B$16:$B$20&lt;=E10166)/(SRP!$C$16:$C$20&gt;=E10166),SRP!$D$16:$D$20)*(G10166/100)*(E10166/1000)),
IF(C10166="Ready to Drink",
SUM(LOOKUP(2,1/(SRP!$B$11:$B$15&lt;=E10166)/(SRP!$C$11:$C$15&gt;=E10166),SRP!$D$11:$D$15)*(G10166/100)*(E10166/1000)),
0)))))),2)</f>
        <v>0</v>
      </c>
      <c r="L10166" s="173" t="str">
        <f t="shared" si="158"/>
        <v/>
      </c>
      <c r="M10166" s="154" t="e">
        <f>VLOOKUP(L10166,'Slope %'!C:D,2,0)</f>
        <v>#N/A</v>
      </c>
    </row>
    <row r="10167" spans="11:13" x14ac:dyDescent="0.25">
      <c r="K10167" s="154" cm="1">
        <f t="array" ref="K10167">ROUND(
IF(C10167="Beer",
SUM(LOOKUP(2,1/(SRP!$B$8:$B$10&lt;=E10167)/(SRP!$C$8:$C$10&gt;=E10167),SRP!$D$8:$D$10)*(G10167/100)*(E10167/1000)),
IF(C10167="Spirits",
SUM(LOOKUP(2,1/(SRP!$B$2:$B$7&lt;=E10167)/(SRP!$C$2:$C$7&gt;=E10167),SRP!$D$2:$D$7)*(G10167/100)*(E10167/1000)),
IF(AND(C10167="Wine",D10167="Fortified Wines"),
SUM(LOOKUP(2,1/(SRP!$B$26:$B$29&lt;=E10167)/(SRP!$C$26:$C$29&gt;=E10167),SRP!$D$26:$D$29)*(G10167/100)*(E10167/1000)),
IF(C10167="Wine",
SUM(LOOKUP(2,1/(SRP!$B$21:$B$25&lt;=E10167)/(SRP!$C$21:$C$25&gt;=E10167),SRP!$D$21:$D$25)*(G10167/100)*(E10167/1000)),
IF(AND(C10167="Ready to Drink",D10167="RTD-One Pour Cocktail&gt;7%&lt;=14.5"),
SUM(LOOKUP(2,1/(SRP!$B$16:$B$20&lt;=E10167)/(SRP!$C$16:$C$20&gt;=E10167),SRP!$D$16:$D$20)*(G10167/100)*(E10167/1000)),
IF(C10167="Ready to Drink",
SUM(LOOKUP(2,1/(SRP!$B$11:$B$15&lt;=E10167)/(SRP!$C$11:$C$15&gt;=E10167),SRP!$D$11:$D$15)*(G10167/100)*(E10167/1000)),
0)))))),2)</f>
        <v>0</v>
      </c>
      <c r="L10167" s="173" t="str">
        <f t="shared" si="158"/>
        <v/>
      </c>
      <c r="M10167" s="154" t="e">
        <f>VLOOKUP(L10167,'Slope %'!C:D,2,0)</f>
        <v>#N/A</v>
      </c>
    </row>
    <row r="10168" spans="11:13" x14ac:dyDescent="0.25">
      <c r="K10168" s="154" cm="1">
        <f t="array" ref="K10168">ROUND(
IF(C10168="Beer",
SUM(LOOKUP(2,1/(SRP!$B$8:$B$10&lt;=E10168)/(SRP!$C$8:$C$10&gt;=E10168),SRP!$D$8:$D$10)*(G10168/100)*(E10168/1000)),
IF(C10168="Spirits",
SUM(LOOKUP(2,1/(SRP!$B$2:$B$7&lt;=E10168)/(SRP!$C$2:$C$7&gt;=E10168),SRP!$D$2:$D$7)*(G10168/100)*(E10168/1000)),
IF(AND(C10168="Wine",D10168="Fortified Wines"),
SUM(LOOKUP(2,1/(SRP!$B$26:$B$29&lt;=E10168)/(SRP!$C$26:$C$29&gt;=E10168),SRP!$D$26:$D$29)*(G10168/100)*(E10168/1000)),
IF(C10168="Wine",
SUM(LOOKUP(2,1/(SRP!$B$21:$B$25&lt;=E10168)/(SRP!$C$21:$C$25&gt;=E10168),SRP!$D$21:$D$25)*(G10168/100)*(E10168/1000)),
IF(AND(C10168="Ready to Drink",D10168="RTD-One Pour Cocktail&gt;7%&lt;=14.5"),
SUM(LOOKUP(2,1/(SRP!$B$16:$B$20&lt;=E10168)/(SRP!$C$16:$C$20&gt;=E10168),SRP!$D$16:$D$20)*(G10168/100)*(E10168/1000)),
IF(C10168="Ready to Drink",
SUM(LOOKUP(2,1/(SRP!$B$11:$B$15&lt;=E10168)/(SRP!$C$11:$C$15&gt;=E10168),SRP!$D$11:$D$15)*(G10168/100)*(E10168/1000)),
0)))))),2)</f>
        <v>0</v>
      </c>
      <c r="L10168" s="173" t="str">
        <f t="shared" si="158"/>
        <v/>
      </c>
      <c r="M10168" s="154" t="e">
        <f>VLOOKUP(L10168,'Slope %'!C:D,2,0)</f>
        <v>#N/A</v>
      </c>
    </row>
    <row r="10169" spans="11:13" x14ac:dyDescent="0.25">
      <c r="K10169" s="154" cm="1">
        <f t="array" ref="K10169">ROUND(
IF(C10169="Beer",
SUM(LOOKUP(2,1/(SRP!$B$8:$B$10&lt;=E10169)/(SRP!$C$8:$C$10&gt;=E10169),SRP!$D$8:$D$10)*(G10169/100)*(E10169/1000)),
IF(C10169="Spirits",
SUM(LOOKUP(2,1/(SRP!$B$2:$B$7&lt;=E10169)/(SRP!$C$2:$C$7&gt;=E10169),SRP!$D$2:$D$7)*(G10169/100)*(E10169/1000)),
IF(AND(C10169="Wine",D10169="Fortified Wines"),
SUM(LOOKUP(2,1/(SRP!$B$26:$B$29&lt;=E10169)/(SRP!$C$26:$C$29&gt;=E10169),SRP!$D$26:$D$29)*(G10169/100)*(E10169/1000)),
IF(C10169="Wine",
SUM(LOOKUP(2,1/(SRP!$B$21:$B$25&lt;=E10169)/(SRP!$C$21:$C$25&gt;=E10169),SRP!$D$21:$D$25)*(G10169/100)*(E10169/1000)),
IF(AND(C10169="Ready to Drink",D10169="RTD-One Pour Cocktail&gt;7%&lt;=14.5"),
SUM(LOOKUP(2,1/(SRP!$B$16:$B$20&lt;=E10169)/(SRP!$C$16:$C$20&gt;=E10169),SRP!$D$16:$D$20)*(G10169/100)*(E10169/1000)),
IF(C10169="Ready to Drink",
SUM(LOOKUP(2,1/(SRP!$B$11:$B$15&lt;=E10169)/(SRP!$C$11:$C$15&gt;=E10169),SRP!$D$11:$D$15)*(G10169/100)*(E10169/1000)),
0)))))),2)</f>
        <v>0</v>
      </c>
      <c r="L10169" s="173" t="str">
        <f t="shared" si="158"/>
        <v/>
      </c>
      <c r="M10169" s="154" t="e">
        <f>VLOOKUP(L10169,'Slope %'!C:D,2,0)</f>
        <v>#N/A</v>
      </c>
    </row>
    <row r="10170" spans="11:13" x14ac:dyDescent="0.25">
      <c r="K10170" s="154" cm="1">
        <f t="array" ref="K10170">ROUND(
IF(C10170="Beer",
SUM(LOOKUP(2,1/(SRP!$B$8:$B$10&lt;=E10170)/(SRP!$C$8:$C$10&gt;=E10170),SRP!$D$8:$D$10)*(G10170/100)*(E10170/1000)),
IF(C10170="Spirits",
SUM(LOOKUP(2,1/(SRP!$B$2:$B$7&lt;=E10170)/(SRP!$C$2:$C$7&gt;=E10170),SRP!$D$2:$D$7)*(G10170/100)*(E10170/1000)),
IF(AND(C10170="Wine",D10170="Fortified Wines"),
SUM(LOOKUP(2,1/(SRP!$B$26:$B$29&lt;=E10170)/(SRP!$C$26:$C$29&gt;=E10170),SRP!$D$26:$D$29)*(G10170/100)*(E10170/1000)),
IF(C10170="Wine",
SUM(LOOKUP(2,1/(SRP!$B$21:$B$25&lt;=E10170)/(SRP!$C$21:$C$25&gt;=E10170),SRP!$D$21:$D$25)*(G10170/100)*(E10170/1000)),
IF(AND(C10170="Ready to Drink",D10170="RTD-One Pour Cocktail&gt;7%&lt;=14.5"),
SUM(LOOKUP(2,1/(SRP!$B$16:$B$20&lt;=E10170)/(SRP!$C$16:$C$20&gt;=E10170),SRP!$D$16:$D$20)*(G10170/100)*(E10170/1000)),
IF(C10170="Ready to Drink",
SUM(LOOKUP(2,1/(SRP!$B$11:$B$15&lt;=E10170)/(SRP!$C$11:$C$15&gt;=E10170),SRP!$D$11:$D$15)*(G10170/100)*(E10170/1000)),
0)))))),2)</f>
        <v>0</v>
      </c>
      <c r="L10170" s="173" t="str">
        <f t="shared" si="158"/>
        <v/>
      </c>
      <c r="M10170" s="154" t="e">
        <f>VLOOKUP(L10170,'Slope %'!C:D,2,0)</f>
        <v>#N/A</v>
      </c>
    </row>
    <row r="10171" spans="11:13" x14ac:dyDescent="0.25">
      <c r="K10171" s="154" cm="1">
        <f t="array" ref="K10171">ROUND(
IF(C10171="Beer",
SUM(LOOKUP(2,1/(SRP!$B$8:$B$10&lt;=E10171)/(SRP!$C$8:$C$10&gt;=E10171),SRP!$D$8:$D$10)*(G10171/100)*(E10171/1000)),
IF(C10171="Spirits",
SUM(LOOKUP(2,1/(SRP!$B$2:$B$7&lt;=E10171)/(SRP!$C$2:$C$7&gt;=E10171),SRP!$D$2:$D$7)*(G10171/100)*(E10171/1000)),
IF(AND(C10171="Wine",D10171="Fortified Wines"),
SUM(LOOKUP(2,1/(SRP!$B$26:$B$29&lt;=E10171)/(SRP!$C$26:$C$29&gt;=E10171),SRP!$D$26:$D$29)*(G10171/100)*(E10171/1000)),
IF(C10171="Wine",
SUM(LOOKUP(2,1/(SRP!$B$21:$B$25&lt;=E10171)/(SRP!$C$21:$C$25&gt;=E10171),SRP!$D$21:$D$25)*(G10171/100)*(E10171/1000)),
IF(AND(C10171="Ready to Drink",D10171="RTD-One Pour Cocktail&gt;7%&lt;=14.5"),
SUM(LOOKUP(2,1/(SRP!$B$16:$B$20&lt;=E10171)/(SRP!$C$16:$C$20&gt;=E10171),SRP!$D$16:$D$20)*(G10171/100)*(E10171/1000)),
IF(C10171="Ready to Drink",
SUM(LOOKUP(2,1/(SRP!$B$11:$B$15&lt;=E10171)/(SRP!$C$11:$C$15&gt;=E10171),SRP!$D$11:$D$15)*(G10171/100)*(E10171/1000)),
0)))))),2)</f>
        <v>0</v>
      </c>
      <c r="L10171" s="173" t="str">
        <f t="shared" si="158"/>
        <v/>
      </c>
      <c r="M10171" s="154" t="e">
        <f>VLOOKUP(L10171,'Slope %'!C:D,2,0)</f>
        <v>#N/A</v>
      </c>
    </row>
    <row r="10172" spans="11:13" x14ac:dyDescent="0.25">
      <c r="K10172" s="154" cm="1">
        <f t="array" ref="K10172">ROUND(
IF(C10172="Beer",
SUM(LOOKUP(2,1/(SRP!$B$8:$B$10&lt;=E10172)/(SRP!$C$8:$C$10&gt;=E10172),SRP!$D$8:$D$10)*(G10172/100)*(E10172/1000)),
IF(C10172="Spirits",
SUM(LOOKUP(2,1/(SRP!$B$2:$B$7&lt;=E10172)/(SRP!$C$2:$C$7&gt;=E10172),SRP!$D$2:$D$7)*(G10172/100)*(E10172/1000)),
IF(AND(C10172="Wine",D10172="Fortified Wines"),
SUM(LOOKUP(2,1/(SRP!$B$26:$B$29&lt;=E10172)/(SRP!$C$26:$C$29&gt;=E10172),SRP!$D$26:$D$29)*(G10172/100)*(E10172/1000)),
IF(C10172="Wine",
SUM(LOOKUP(2,1/(SRP!$B$21:$B$25&lt;=E10172)/(SRP!$C$21:$C$25&gt;=E10172),SRP!$D$21:$D$25)*(G10172/100)*(E10172/1000)),
IF(AND(C10172="Ready to Drink",D10172="RTD-One Pour Cocktail&gt;7%&lt;=14.5"),
SUM(LOOKUP(2,1/(SRP!$B$16:$B$20&lt;=E10172)/(SRP!$C$16:$C$20&gt;=E10172),SRP!$D$16:$D$20)*(G10172/100)*(E10172/1000)),
IF(C10172="Ready to Drink",
SUM(LOOKUP(2,1/(SRP!$B$11:$B$15&lt;=E10172)/(SRP!$C$11:$C$15&gt;=E10172),SRP!$D$11:$D$15)*(G10172/100)*(E10172/1000)),
0)))))),2)</f>
        <v>0</v>
      </c>
      <c r="L10172" s="173" t="str">
        <f t="shared" si="158"/>
        <v/>
      </c>
      <c r="M10172" s="154" t="e">
        <f>VLOOKUP(L10172,'Slope %'!C:D,2,0)</f>
        <v>#N/A</v>
      </c>
    </row>
    <row r="10173" spans="11:13" x14ac:dyDescent="0.25">
      <c r="K10173" s="154" cm="1">
        <f t="array" ref="K10173">ROUND(
IF(C10173="Beer",
SUM(LOOKUP(2,1/(SRP!$B$8:$B$10&lt;=E10173)/(SRP!$C$8:$C$10&gt;=E10173),SRP!$D$8:$D$10)*(G10173/100)*(E10173/1000)),
IF(C10173="Spirits",
SUM(LOOKUP(2,1/(SRP!$B$2:$B$7&lt;=E10173)/(SRP!$C$2:$C$7&gt;=E10173),SRP!$D$2:$D$7)*(G10173/100)*(E10173/1000)),
IF(AND(C10173="Wine",D10173="Fortified Wines"),
SUM(LOOKUP(2,1/(SRP!$B$26:$B$29&lt;=E10173)/(SRP!$C$26:$C$29&gt;=E10173),SRP!$D$26:$D$29)*(G10173/100)*(E10173/1000)),
IF(C10173="Wine",
SUM(LOOKUP(2,1/(SRP!$B$21:$B$25&lt;=E10173)/(SRP!$C$21:$C$25&gt;=E10173),SRP!$D$21:$D$25)*(G10173/100)*(E10173/1000)),
IF(AND(C10173="Ready to Drink",D10173="RTD-One Pour Cocktail&gt;7%&lt;=14.5"),
SUM(LOOKUP(2,1/(SRP!$B$16:$B$20&lt;=E10173)/(SRP!$C$16:$C$20&gt;=E10173),SRP!$D$16:$D$20)*(G10173/100)*(E10173/1000)),
IF(C10173="Ready to Drink",
SUM(LOOKUP(2,1/(SRP!$B$11:$B$15&lt;=E10173)/(SRP!$C$11:$C$15&gt;=E10173),SRP!$D$11:$D$15)*(G10173/100)*(E10173/1000)),
0)))))),2)</f>
        <v>0</v>
      </c>
      <c r="L10173" s="173" t="str">
        <f t="shared" si="158"/>
        <v/>
      </c>
      <c r="M10173" s="154" t="e">
        <f>VLOOKUP(L10173,'Slope %'!C:D,2,0)</f>
        <v>#N/A</v>
      </c>
    </row>
    <row r="10174" spans="11:13" x14ac:dyDescent="0.25">
      <c r="K10174" s="154" cm="1">
        <f t="array" ref="K10174">ROUND(
IF(C10174="Beer",
SUM(LOOKUP(2,1/(SRP!$B$8:$B$10&lt;=E10174)/(SRP!$C$8:$C$10&gt;=E10174),SRP!$D$8:$D$10)*(G10174/100)*(E10174/1000)),
IF(C10174="Spirits",
SUM(LOOKUP(2,1/(SRP!$B$2:$B$7&lt;=E10174)/(SRP!$C$2:$C$7&gt;=E10174),SRP!$D$2:$D$7)*(G10174/100)*(E10174/1000)),
IF(AND(C10174="Wine",D10174="Fortified Wines"),
SUM(LOOKUP(2,1/(SRP!$B$26:$B$29&lt;=E10174)/(SRP!$C$26:$C$29&gt;=E10174),SRP!$D$26:$D$29)*(G10174/100)*(E10174/1000)),
IF(C10174="Wine",
SUM(LOOKUP(2,1/(SRP!$B$21:$B$25&lt;=E10174)/(SRP!$C$21:$C$25&gt;=E10174),SRP!$D$21:$D$25)*(G10174/100)*(E10174/1000)),
IF(AND(C10174="Ready to Drink",D10174="RTD-One Pour Cocktail&gt;7%&lt;=14.5"),
SUM(LOOKUP(2,1/(SRP!$B$16:$B$20&lt;=E10174)/(SRP!$C$16:$C$20&gt;=E10174),SRP!$D$16:$D$20)*(G10174/100)*(E10174/1000)),
IF(C10174="Ready to Drink",
SUM(LOOKUP(2,1/(SRP!$B$11:$B$15&lt;=E10174)/(SRP!$C$11:$C$15&gt;=E10174),SRP!$D$11:$D$15)*(G10174/100)*(E10174/1000)),
0)))))),2)</f>
        <v>0</v>
      </c>
      <c r="L10174" s="173" t="str">
        <f t="shared" si="158"/>
        <v/>
      </c>
      <c r="M10174" s="154" t="e">
        <f>VLOOKUP(L10174,'Slope %'!C:D,2,0)</f>
        <v>#N/A</v>
      </c>
    </row>
    <row r="10175" spans="11:13" x14ac:dyDescent="0.25">
      <c r="K10175" s="154" cm="1">
        <f t="array" ref="K10175">ROUND(
IF(C10175="Beer",
SUM(LOOKUP(2,1/(SRP!$B$8:$B$10&lt;=E10175)/(SRP!$C$8:$C$10&gt;=E10175),SRP!$D$8:$D$10)*(G10175/100)*(E10175/1000)),
IF(C10175="Spirits",
SUM(LOOKUP(2,1/(SRP!$B$2:$B$7&lt;=E10175)/(SRP!$C$2:$C$7&gt;=E10175),SRP!$D$2:$D$7)*(G10175/100)*(E10175/1000)),
IF(AND(C10175="Wine",D10175="Fortified Wines"),
SUM(LOOKUP(2,1/(SRP!$B$26:$B$29&lt;=E10175)/(SRP!$C$26:$C$29&gt;=E10175),SRP!$D$26:$D$29)*(G10175/100)*(E10175/1000)),
IF(C10175="Wine",
SUM(LOOKUP(2,1/(SRP!$B$21:$B$25&lt;=E10175)/(SRP!$C$21:$C$25&gt;=E10175),SRP!$D$21:$D$25)*(G10175/100)*(E10175/1000)),
IF(AND(C10175="Ready to Drink",D10175="RTD-One Pour Cocktail&gt;7%&lt;=14.5"),
SUM(LOOKUP(2,1/(SRP!$B$16:$B$20&lt;=E10175)/(SRP!$C$16:$C$20&gt;=E10175),SRP!$D$16:$D$20)*(G10175/100)*(E10175/1000)),
IF(C10175="Ready to Drink",
SUM(LOOKUP(2,1/(SRP!$B$11:$B$15&lt;=E10175)/(SRP!$C$11:$C$15&gt;=E10175),SRP!$D$11:$D$15)*(G10175/100)*(E10175/1000)),
0)))))),2)</f>
        <v>0</v>
      </c>
      <c r="L10175" s="173" t="str">
        <f t="shared" si="158"/>
        <v/>
      </c>
      <c r="M10175" s="154" t="e">
        <f>VLOOKUP(L10175,'Slope %'!C:D,2,0)</f>
        <v>#N/A</v>
      </c>
    </row>
    <row r="10176" spans="11:13" x14ac:dyDescent="0.25">
      <c r="K10176" s="154" cm="1">
        <f t="array" ref="K10176">ROUND(
IF(C10176="Beer",
SUM(LOOKUP(2,1/(SRP!$B$8:$B$10&lt;=E10176)/(SRP!$C$8:$C$10&gt;=E10176),SRP!$D$8:$D$10)*(G10176/100)*(E10176/1000)),
IF(C10176="Spirits",
SUM(LOOKUP(2,1/(SRP!$B$2:$B$7&lt;=E10176)/(SRP!$C$2:$C$7&gt;=E10176),SRP!$D$2:$D$7)*(G10176/100)*(E10176/1000)),
IF(AND(C10176="Wine",D10176="Fortified Wines"),
SUM(LOOKUP(2,1/(SRP!$B$26:$B$29&lt;=E10176)/(SRP!$C$26:$C$29&gt;=E10176),SRP!$D$26:$D$29)*(G10176/100)*(E10176/1000)),
IF(C10176="Wine",
SUM(LOOKUP(2,1/(SRP!$B$21:$B$25&lt;=E10176)/(SRP!$C$21:$C$25&gt;=E10176),SRP!$D$21:$D$25)*(G10176/100)*(E10176/1000)),
IF(AND(C10176="Ready to Drink",D10176="RTD-One Pour Cocktail&gt;7%&lt;=14.5"),
SUM(LOOKUP(2,1/(SRP!$B$16:$B$20&lt;=E10176)/(SRP!$C$16:$C$20&gt;=E10176),SRP!$D$16:$D$20)*(G10176/100)*(E10176/1000)),
IF(C10176="Ready to Drink",
SUM(LOOKUP(2,1/(SRP!$B$11:$B$15&lt;=E10176)/(SRP!$C$11:$C$15&gt;=E10176),SRP!$D$11:$D$15)*(G10176/100)*(E10176/1000)),
0)))))),2)</f>
        <v>0</v>
      </c>
      <c r="L10176" s="173" t="str">
        <f t="shared" si="158"/>
        <v/>
      </c>
      <c r="M10176" s="154" t="e">
        <f>VLOOKUP(L10176,'Slope %'!C:D,2,0)</f>
        <v>#N/A</v>
      </c>
    </row>
    <row r="10177" spans="11:13" x14ac:dyDescent="0.25">
      <c r="K10177" s="154" cm="1">
        <f t="array" ref="K10177">ROUND(
IF(C10177="Beer",
SUM(LOOKUP(2,1/(SRP!$B$8:$B$10&lt;=E10177)/(SRP!$C$8:$C$10&gt;=E10177),SRP!$D$8:$D$10)*(G10177/100)*(E10177/1000)),
IF(C10177="Spirits",
SUM(LOOKUP(2,1/(SRP!$B$2:$B$7&lt;=E10177)/(SRP!$C$2:$C$7&gt;=E10177),SRP!$D$2:$D$7)*(G10177/100)*(E10177/1000)),
IF(AND(C10177="Wine",D10177="Fortified Wines"),
SUM(LOOKUP(2,1/(SRP!$B$26:$B$29&lt;=E10177)/(SRP!$C$26:$C$29&gt;=E10177),SRP!$D$26:$D$29)*(G10177/100)*(E10177/1000)),
IF(C10177="Wine",
SUM(LOOKUP(2,1/(SRP!$B$21:$B$25&lt;=E10177)/(SRP!$C$21:$C$25&gt;=E10177),SRP!$D$21:$D$25)*(G10177/100)*(E10177/1000)),
IF(AND(C10177="Ready to Drink",D10177="RTD-One Pour Cocktail&gt;7%&lt;=14.5"),
SUM(LOOKUP(2,1/(SRP!$B$16:$B$20&lt;=E10177)/(SRP!$C$16:$C$20&gt;=E10177),SRP!$D$16:$D$20)*(G10177/100)*(E10177/1000)),
IF(C10177="Ready to Drink",
SUM(LOOKUP(2,1/(SRP!$B$11:$B$15&lt;=E10177)/(SRP!$C$11:$C$15&gt;=E10177),SRP!$D$11:$D$15)*(G10177/100)*(E10177/1000)),
0)))))),2)</f>
        <v>0</v>
      </c>
      <c r="L10177" s="173" t="str">
        <f t="shared" si="158"/>
        <v/>
      </c>
      <c r="M10177" s="154" t="e">
        <f>VLOOKUP(L10177,'Slope %'!C:D,2,0)</f>
        <v>#N/A</v>
      </c>
    </row>
    <row r="10178" spans="11:13" x14ac:dyDescent="0.25">
      <c r="K10178" s="154" cm="1">
        <f t="array" ref="K10178">ROUND(
IF(C10178="Beer",
SUM(LOOKUP(2,1/(SRP!$B$8:$B$10&lt;=E10178)/(SRP!$C$8:$C$10&gt;=E10178),SRP!$D$8:$D$10)*(G10178/100)*(E10178/1000)),
IF(C10178="Spirits",
SUM(LOOKUP(2,1/(SRP!$B$2:$B$7&lt;=E10178)/(SRP!$C$2:$C$7&gt;=E10178),SRP!$D$2:$D$7)*(G10178/100)*(E10178/1000)),
IF(AND(C10178="Wine",D10178="Fortified Wines"),
SUM(LOOKUP(2,1/(SRP!$B$26:$B$29&lt;=E10178)/(SRP!$C$26:$C$29&gt;=E10178),SRP!$D$26:$D$29)*(G10178/100)*(E10178/1000)),
IF(C10178="Wine",
SUM(LOOKUP(2,1/(SRP!$B$21:$B$25&lt;=E10178)/(SRP!$C$21:$C$25&gt;=E10178),SRP!$D$21:$D$25)*(G10178/100)*(E10178/1000)),
IF(AND(C10178="Ready to Drink",D10178="RTD-One Pour Cocktail&gt;7%&lt;=14.5"),
SUM(LOOKUP(2,1/(SRP!$B$16:$B$20&lt;=E10178)/(SRP!$C$16:$C$20&gt;=E10178),SRP!$D$16:$D$20)*(G10178/100)*(E10178/1000)),
IF(C10178="Ready to Drink",
SUM(LOOKUP(2,1/(SRP!$B$11:$B$15&lt;=E10178)/(SRP!$C$11:$C$15&gt;=E10178),SRP!$D$11:$D$15)*(G10178/100)*(E10178/1000)),
0)))))),2)</f>
        <v>0</v>
      </c>
      <c r="L10178" s="173" t="str">
        <f t="shared" si="158"/>
        <v/>
      </c>
      <c r="M10178" s="154" t="e">
        <f>VLOOKUP(L10178,'Slope %'!C:D,2,0)</f>
        <v>#N/A</v>
      </c>
    </row>
    <row r="10179" spans="11:13" x14ac:dyDescent="0.25">
      <c r="K10179" s="154" cm="1">
        <f t="array" ref="K10179">ROUND(
IF(C10179="Beer",
SUM(LOOKUP(2,1/(SRP!$B$8:$B$10&lt;=E10179)/(SRP!$C$8:$C$10&gt;=E10179),SRP!$D$8:$D$10)*(G10179/100)*(E10179/1000)),
IF(C10179="Spirits",
SUM(LOOKUP(2,1/(SRP!$B$2:$B$7&lt;=E10179)/(SRP!$C$2:$C$7&gt;=E10179),SRP!$D$2:$D$7)*(G10179/100)*(E10179/1000)),
IF(AND(C10179="Wine",D10179="Fortified Wines"),
SUM(LOOKUP(2,1/(SRP!$B$26:$B$29&lt;=E10179)/(SRP!$C$26:$C$29&gt;=E10179),SRP!$D$26:$D$29)*(G10179/100)*(E10179/1000)),
IF(C10179="Wine",
SUM(LOOKUP(2,1/(SRP!$B$21:$B$25&lt;=E10179)/(SRP!$C$21:$C$25&gt;=E10179),SRP!$D$21:$D$25)*(G10179/100)*(E10179/1000)),
IF(AND(C10179="Ready to Drink",D10179="RTD-One Pour Cocktail&gt;7%&lt;=14.5"),
SUM(LOOKUP(2,1/(SRP!$B$16:$B$20&lt;=E10179)/(SRP!$C$16:$C$20&gt;=E10179),SRP!$D$16:$D$20)*(G10179/100)*(E10179/1000)),
IF(C10179="Ready to Drink",
SUM(LOOKUP(2,1/(SRP!$B$11:$B$15&lt;=E10179)/(SRP!$C$11:$C$15&gt;=E10179),SRP!$D$11:$D$15)*(G10179/100)*(E10179/1000)),
0)))))),2)</f>
        <v>0</v>
      </c>
      <c r="L10179" s="173" t="str">
        <f t="shared" ref="L10179:L10238" si="159">(_xlfn.CONCAT(C10179,E10179))</f>
        <v/>
      </c>
      <c r="M10179" s="154" t="e">
        <f>VLOOKUP(L10179,'Slope %'!C:D,2,0)</f>
        <v>#N/A</v>
      </c>
    </row>
    <row r="10180" spans="11:13" x14ac:dyDescent="0.25">
      <c r="K10180" s="154" cm="1">
        <f t="array" ref="K10180">ROUND(
IF(C10180="Beer",
SUM(LOOKUP(2,1/(SRP!$B$8:$B$10&lt;=E10180)/(SRP!$C$8:$C$10&gt;=E10180),SRP!$D$8:$D$10)*(G10180/100)*(E10180/1000)),
IF(C10180="Spirits",
SUM(LOOKUP(2,1/(SRP!$B$2:$B$7&lt;=E10180)/(SRP!$C$2:$C$7&gt;=E10180),SRP!$D$2:$D$7)*(G10180/100)*(E10180/1000)),
IF(AND(C10180="Wine",D10180="Fortified Wines"),
SUM(LOOKUP(2,1/(SRP!$B$26:$B$29&lt;=E10180)/(SRP!$C$26:$C$29&gt;=E10180),SRP!$D$26:$D$29)*(G10180/100)*(E10180/1000)),
IF(C10180="Wine",
SUM(LOOKUP(2,1/(SRP!$B$21:$B$25&lt;=E10180)/(SRP!$C$21:$C$25&gt;=E10180),SRP!$D$21:$D$25)*(G10180/100)*(E10180/1000)),
IF(AND(C10180="Ready to Drink",D10180="RTD-One Pour Cocktail&gt;7%&lt;=14.5"),
SUM(LOOKUP(2,1/(SRP!$B$16:$B$20&lt;=E10180)/(SRP!$C$16:$C$20&gt;=E10180),SRP!$D$16:$D$20)*(G10180/100)*(E10180/1000)),
IF(C10180="Ready to Drink",
SUM(LOOKUP(2,1/(SRP!$B$11:$B$15&lt;=E10180)/(SRP!$C$11:$C$15&gt;=E10180),SRP!$D$11:$D$15)*(G10180/100)*(E10180/1000)),
0)))))),2)</f>
        <v>0</v>
      </c>
      <c r="L10180" s="173" t="str">
        <f t="shared" si="159"/>
        <v/>
      </c>
      <c r="M10180" s="154" t="e">
        <f>VLOOKUP(L10180,'Slope %'!C:D,2,0)</f>
        <v>#N/A</v>
      </c>
    </row>
    <row r="10181" spans="11:13" x14ac:dyDescent="0.25">
      <c r="K10181" s="154" cm="1">
        <f t="array" ref="K10181">ROUND(
IF(C10181="Beer",
SUM(LOOKUP(2,1/(SRP!$B$8:$B$10&lt;=E10181)/(SRP!$C$8:$C$10&gt;=E10181),SRP!$D$8:$D$10)*(G10181/100)*(E10181/1000)),
IF(C10181="Spirits",
SUM(LOOKUP(2,1/(SRP!$B$2:$B$7&lt;=E10181)/(SRP!$C$2:$C$7&gt;=E10181),SRP!$D$2:$D$7)*(G10181/100)*(E10181/1000)),
IF(AND(C10181="Wine",D10181="Fortified Wines"),
SUM(LOOKUP(2,1/(SRP!$B$26:$B$29&lt;=E10181)/(SRP!$C$26:$C$29&gt;=E10181),SRP!$D$26:$D$29)*(G10181/100)*(E10181/1000)),
IF(C10181="Wine",
SUM(LOOKUP(2,1/(SRP!$B$21:$B$25&lt;=E10181)/(SRP!$C$21:$C$25&gt;=E10181),SRP!$D$21:$D$25)*(G10181/100)*(E10181/1000)),
IF(AND(C10181="Ready to Drink",D10181="RTD-One Pour Cocktail&gt;7%&lt;=14.5"),
SUM(LOOKUP(2,1/(SRP!$B$16:$B$20&lt;=E10181)/(SRP!$C$16:$C$20&gt;=E10181),SRP!$D$16:$D$20)*(G10181/100)*(E10181/1000)),
IF(C10181="Ready to Drink",
SUM(LOOKUP(2,1/(SRP!$B$11:$B$15&lt;=E10181)/(SRP!$C$11:$C$15&gt;=E10181),SRP!$D$11:$D$15)*(G10181/100)*(E10181/1000)),
0)))))),2)</f>
        <v>0</v>
      </c>
      <c r="L10181" s="173" t="str">
        <f t="shared" si="159"/>
        <v/>
      </c>
      <c r="M10181" s="154" t="e">
        <f>VLOOKUP(L10181,'Slope %'!C:D,2,0)</f>
        <v>#N/A</v>
      </c>
    </row>
    <row r="10182" spans="11:13" x14ac:dyDescent="0.25">
      <c r="K10182" s="154" cm="1">
        <f t="array" ref="K10182">ROUND(
IF(C10182="Beer",
SUM(LOOKUP(2,1/(SRP!$B$8:$B$10&lt;=E10182)/(SRP!$C$8:$C$10&gt;=E10182),SRP!$D$8:$D$10)*(G10182/100)*(E10182/1000)),
IF(C10182="Spirits",
SUM(LOOKUP(2,1/(SRP!$B$2:$B$7&lt;=E10182)/(SRP!$C$2:$C$7&gt;=E10182),SRP!$D$2:$D$7)*(G10182/100)*(E10182/1000)),
IF(AND(C10182="Wine",D10182="Fortified Wines"),
SUM(LOOKUP(2,1/(SRP!$B$26:$B$29&lt;=E10182)/(SRP!$C$26:$C$29&gt;=E10182),SRP!$D$26:$D$29)*(G10182/100)*(E10182/1000)),
IF(C10182="Wine",
SUM(LOOKUP(2,1/(SRP!$B$21:$B$25&lt;=E10182)/(SRP!$C$21:$C$25&gt;=E10182),SRP!$D$21:$D$25)*(G10182/100)*(E10182/1000)),
IF(AND(C10182="Ready to Drink",D10182="RTD-One Pour Cocktail&gt;7%&lt;=14.5"),
SUM(LOOKUP(2,1/(SRP!$B$16:$B$20&lt;=E10182)/(SRP!$C$16:$C$20&gt;=E10182),SRP!$D$16:$D$20)*(G10182/100)*(E10182/1000)),
IF(C10182="Ready to Drink",
SUM(LOOKUP(2,1/(SRP!$B$11:$B$15&lt;=E10182)/(SRP!$C$11:$C$15&gt;=E10182),SRP!$D$11:$D$15)*(G10182/100)*(E10182/1000)),
0)))))),2)</f>
        <v>0</v>
      </c>
      <c r="L10182" s="173" t="str">
        <f t="shared" si="159"/>
        <v/>
      </c>
      <c r="M10182" s="154" t="e">
        <f>VLOOKUP(L10182,'Slope %'!C:D,2,0)</f>
        <v>#N/A</v>
      </c>
    </row>
    <row r="10183" spans="11:13" x14ac:dyDescent="0.25">
      <c r="K10183" s="154" cm="1">
        <f t="array" ref="K10183">ROUND(
IF(C10183="Beer",
SUM(LOOKUP(2,1/(SRP!$B$8:$B$10&lt;=E10183)/(SRP!$C$8:$C$10&gt;=E10183),SRP!$D$8:$D$10)*(G10183/100)*(E10183/1000)),
IF(C10183="Spirits",
SUM(LOOKUP(2,1/(SRP!$B$2:$B$7&lt;=E10183)/(SRP!$C$2:$C$7&gt;=E10183),SRP!$D$2:$D$7)*(G10183/100)*(E10183/1000)),
IF(AND(C10183="Wine",D10183="Fortified Wines"),
SUM(LOOKUP(2,1/(SRP!$B$26:$B$29&lt;=E10183)/(SRP!$C$26:$C$29&gt;=E10183),SRP!$D$26:$D$29)*(G10183/100)*(E10183/1000)),
IF(C10183="Wine",
SUM(LOOKUP(2,1/(SRP!$B$21:$B$25&lt;=E10183)/(SRP!$C$21:$C$25&gt;=E10183),SRP!$D$21:$D$25)*(G10183/100)*(E10183/1000)),
IF(AND(C10183="Ready to Drink",D10183="RTD-One Pour Cocktail&gt;7%&lt;=14.5"),
SUM(LOOKUP(2,1/(SRP!$B$16:$B$20&lt;=E10183)/(SRP!$C$16:$C$20&gt;=E10183),SRP!$D$16:$D$20)*(G10183/100)*(E10183/1000)),
IF(C10183="Ready to Drink",
SUM(LOOKUP(2,1/(SRP!$B$11:$B$15&lt;=E10183)/(SRP!$C$11:$C$15&gt;=E10183),SRP!$D$11:$D$15)*(G10183/100)*(E10183/1000)),
0)))))),2)</f>
        <v>0</v>
      </c>
      <c r="L10183" s="173" t="str">
        <f t="shared" si="159"/>
        <v/>
      </c>
      <c r="M10183" s="154" t="e">
        <f>VLOOKUP(L10183,'Slope %'!C:D,2,0)</f>
        <v>#N/A</v>
      </c>
    </row>
    <row r="10184" spans="11:13" x14ac:dyDescent="0.25">
      <c r="K10184" s="154" cm="1">
        <f t="array" ref="K10184">ROUND(
IF(C10184="Beer",
SUM(LOOKUP(2,1/(SRP!$B$8:$B$10&lt;=E10184)/(SRP!$C$8:$C$10&gt;=E10184),SRP!$D$8:$D$10)*(G10184/100)*(E10184/1000)),
IF(C10184="Spirits",
SUM(LOOKUP(2,1/(SRP!$B$2:$B$7&lt;=E10184)/(SRP!$C$2:$C$7&gt;=E10184),SRP!$D$2:$D$7)*(G10184/100)*(E10184/1000)),
IF(AND(C10184="Wine",D10184="Fortified Wines"),
SUM(LOOKUP(2,1/(SRP!$B$26:$B$29&lt;=E10184)/(SRP!$C$26:$C$29&gt;=E10184),SRP!$D$26:$D$29)*(G10184/100)*(E10184/1000)),
IF(C10184="Wine",
SUM(LOOKUP(2,1/(SRP!$B$21:$B$25&lt;=E10184)/(SRP!$C$21:$C$25&gt;=E10184),SRP!$D$21:$D$25)*(G10184/100)*(E10184/1000)),
IF(AND(C10184="Ready to Drink",D10184="RTD-One Pour Cocktail&gt;7%&lt;=14.5"),
SUM(LOOKUP(2,1/(SRP!$B$16:$B$20&lt;=E10184)/(SRP!$C$16:$C$20&gt;=E10184),SRP!$D$16:$D$20)*(G10184/100)*(E10184/1000)),
IF(C10184="Ready to Drink",
SUM(LOOKUP(2,1/(SRP!$B$11:$B$15&lt;=E10184)/(SRP!$C$11:$C$15&gt;=E10184),SRP!$D$11:$D$15)*(G10184/100)*(E10184/1000)),
0)))))),2)</f>
        <v>0</v>
      </c>
      <c r="L10184" s="173" t="str">
        <f t="shared" si="159"/>
        <v/>
      </c>
      <c r="M10184" s="154" t="e">
        <f>VLOOKUP(L10184,'Slope %'!C:D,2,0)</f>
        <v>#N/A</v>
      </c>
    </row>
    <row r="10185" spans="11:13" x14ac:dyDescent="0.25">
      <c r="K10185" s="154" cm="1">
        <f t="array" ref="K10185">ROUND(
IF(C10185="Beer",
SUM(LOOKUP(2,1/(SRP!$B$8:$B$10&lt;=E10185)/(SRP!$C$8:$C$10&gt;=E10185),SRP!$D$8:$D$10)*(G10185/100)*(E10185/1000)),
IF(C10185="Spirits",
SUM(LOOKUP(2,1/(SRP!$B$2:$B$7&lt;=E10185)/(SRP!$C$2:$C$7&gt;=E10185),SRP!$D$2:$D$7)*(G10185/100)*(E10185/1000)),
IF(AND(C10185="Wine",D10185="Fortified Wines"),
SUM(LOOKUP(2,1/(SRP!$B$26:$B$29&lt;=E10185)/(SRP!$C$26:$C$29&gt;=E10185),SRP!$D$26:$D$29)*(G10185/100)*(E10185/1000)),
IF(C10185="Wine",
SUM(LOOKUP(2,1/(SRP!$B$21:$B$25&lt;=E10185)/(SRP!$C$21:$C$25&gt;=E10185),SRP!$D$21:$D$25)*(G10185/100)*(E10185/1000)),
IF(AND(C10185="Ready to Drink",D10185="RTD-One Pour Cocktail&gt;7%&lt;=14.5"),
SUM(LOOKUP(2,1/(SRP!$B$16:$B$20&lt;=E10185)/(SRP!$C$16:$C$20&gt;=E10185),SRP!$D$16:$D$20)*(G10185/100)*(E10185/1000)),
IF(C10185="Ready to Drink",
SUM(LOOKUP(2,1/(SRP!$B$11:$B$15&lt;=E10185)/(SRP!$C$11:$C$15&gt;=E10185),SRP!$D$11:$D$15)*(G10185/100)*(E10185/1000)),
0)))))),2)</f>
        <v>0</v>
      </c>
      <c r="L10185" s="173" t="str">
        <f t="shared" si="159"/>
        <v/>
      </c>
      <c r="M10185" s="154" t="e">
        <f>VLOOKUP(L10185,'Slope %'!C:D,2,0)</f>
        <v>#N/A</v>
      </c>
    </row>
    <row r="10186" spans="11:13" x14ac:dyDescent="0.25">
      <c r="K10186" s="154" cm="1">
        <f t="array" ref="K10186">ROUND(
IF(C10186="Beer",
SUM(LOOKUP(2,1/(SRP!$B$8:$B$10&lt;=E10186)/(SRP!$C$8:$C$10&gt;=E10186),SRP!$D$8:$D$10)*(G10186/100)*(E10186/1000)),
IF(C10186="Spirits",
SUM(LOOKUP(2,1/(SRP!$B$2:$B$7&lt;=E10186)/(SRP!$C$2:$C$7&gt;=E10186),SRP!$D$2:$D$7)*(G10186/100)*(E10186/1000)),
IF(AND(C10186="Wine",D10186="Fortified Wines"),
SUM(LOOKUP(2,1/(SRP!$B$26:$B$29&lt;=E10186)/(SRP!$C$26:$C$29&gt;=E10186),SRP!$D$26:$D$29)*(G10186/100)*(E10186/1000)),
IF(C10186="Wine",
SUM(LOOKUP(2,1/(SRP!$B$21:$B$25&lt;=E10186)/(SRP!$C$21:$C$25&gt;=E10186),SRP!$D$21:$D$25)*(G10186/100)*(E10186/1000)),
IF(AND(C10186="Ready to Drink",D10186="RTD-One Pour Cocktail&gt;7%&lt;=14.5"),
SUM(LOOKUP(2,1/(SRP!$B$16:$B$20&lt;=E10186)/(SRP!$C$16:$C$20&gt;=E10186),SRP!$D$16:$D$20)*(G10186/100)*(E10186/1000)),
IF(C10186="Ready to Drink",
SUM(LOOKUP(2,1/(SRP!$B$11:$B$15&lt;=E10186)/(SRP!$C$11:$C$15&gt;=E10186),SRP!$D$11:$D$15)*(G10186/100)*(E10186/1000)),
0)))))),2)</f>
        <v>0</v>
      </c>
      <c r="L10186" s="173" t="str">
        <f t="shared" si="159"/>
        <v/>
      </c>
      <c r="M10186" s="154" t="e">
        <f>VLOOKUP(L10186,'Slope %'!C:D,2,0)</f>
        <v>#N/A</v>
      </c>
    </row>
    <row r="10187" spans="11:13" x14ac:dyDescent="0.25">
      <c r="K10187" s="154" cm="1">
        <f t="array" ref="K10187">ROUND(
IF(C10187="Beer",
SUM(LOOKUP(2,1/(SRP!$B$8:$B$10&lt;=E10187)/(SRP!$C$8:$C$10&gt;=E10187),SRP!$D$8:$D$10)*(G10187/100)*(E10187/1000)),
IF(C10187="Spirits",
SUM(LOOKUP(2,1/(SRP!$B$2:$B$7&lt;=E10187)/(SRP!$C$2:$C$7&gt;=E10187),SRP!$D$2:$D$7)*(G10187/100)*(E10187/1000)),
IF(AND(C10187="Wine",D10187="Fortified Wines"),
SUM(LOOKUP(2,1/(SRP!$B$26:$B$29&lt;=E10187)/(SRP!$C$26:$C$29&gt;=E10187),SRP!$D$26:$D$29)*(G10187/100)*(E10187/1000)),
IF(C10187="Wine",
SUM(LOOKUP(2,1/(SRP!$B$21:$B$25&lt;=E10187)/(SRP!$C$21:$C$25&gt;=E10187),SRP!$D$21:$D$25)*(G10187/100)*(E10187/1000)),
IF(AND(C10187="Ready to Drink",D10187="RTD-One Pour Cocktail&gt;7%&lt;=14.5"),
SUM(LOOKUP(2,1/(SRP!$B$16:$B$20&lt;=E10187)/(SRP!$C$16:$C$20&gt;=E10187),SRP!$D$16:$D$20)*(G10187/100)*(E10187/1000)),
IF(C10187="Ready to Drink",
SUM(LOOKUP(2,1/(SRP!$B$11:$B$15&lt;=E10187)/(SRP!$C$11:$C$15&gt;=E10187),SRP!$D$11:$D$15)*(G10187/100)*(E10187/1000)),
0)))))),2)</f>
        <v>0</v>
      </c>
      <c r="L10187" s="173" t="str">
        <f t="shared" si="159"/>
        <v/>
      </c>
      <c r="M10187" s="154" t="e">
        <f>VLOOKUP(L10187,'Slope %'!C:D,2,0)</f>
        <v>#N/A</v>
      </c>
    </row>
    <row r="10188" spans="11:13" x14ac:dyDescent="0.25">
      <c r="K10188" s="154" cm="1">
        <f t="array" ref="K10188">ROUND(
IF(C10188="Beer",
SUM(LOOKUP(2,1/(SRP!$B$8:$B$10&lt;=E10188)/(SRP!$C$8:$C$10&gt;=E10188),SRP!$D$8:$D$10)*(G10188/100)*(E10188/1000)),
IF(C10188="Spirits",
SUM(LOOKUP(2,1/(SRP!$B$2:$B$7&lt;=E10188)/(SRP!$C$2:$C$7&gt;=E10188),SRP!$D$2:$D$7)*(G10188/100)*(E10188/1000)),
IF(AND(C10188="Wine",D10188="Fortified Wines"),
SUM(LOOKUP(2,1/(SRP!$B$26:$B$29&lt;=E10188)/(SRP!$C$26:$C$29&gt;=E10188),SRP!$D$26:$D$29)*(G10188/100)*(E10188/1000)),
IF(C10188="Wine",
SUM(LOOKUP(2,1/(SRP!$B$21:$B$25&lt;=E10188)/(SRP!$C$21:$C$25&gt;=E10188),SRP!$D$21:$D$25)*(G10188/100)*(E10188/1000)),
IF(AND(C10188="Ready to Drink",D10188="RTD-One Pour Cocktail&gt;7%&lt;=14.5"),
SUM(LOOKUP(2,1/(SRP!$B$16:$B$20&lt;=E10188)/(SRP!$C$16:$C$20&gt;=E10188),SRP!$D$16:$D$20)*(G10188/100)*(E10188/1000)),
IF(C10188="Ready to Drink",
SUM(LOOKUP(2,1/(SRP!$B$11:$B$15&lt;=E10188)/(SRP!$C$11:$C$15&gt;=E10188),SRP!$D$11:$D$15)*(G10188/100)*(E10188/1000)),
0)))))),2)</f>
        <v>0</v>
      </c>
      <c r="L10188" s="173" t="str">
        <f t="shared" si="159"/>
        <v/>
      </c>
      <c r="M10188" s="154" t="e">
        <f>VLOOKUP(L10188,'Slope %'!C:D,2,0)</f>
        <v>#N/A</v>
      </c>
    </row>
    <row r="10189" spans="11:13" x14ac:dyDescent="0.25">
      <c r="K10189" s="154" cm="1">
        <f t="array" ref="K10189">ROUND(
IF(C10189="Beer",
SUM(LOOKUP(2,1/(SRP!$B$8:$B$10&lt;=E10189)/(SRP!$C$8:$C$10&gt;=E10189),SRP!$D$8:$D$10)*(G10189/100)*(E10189/1000)),
IF(C10189="Spirits",
SUM(LOOKUP(2,1/(SRP!$B$2:$B$7&lt;=E10189)/(SRP!$C$2:$C$7&gt;=E10189),SRP!$D$2:$D$7)*(G10189/100)*(E10189/1000)),
IF(AND(C10189="Wine",D10189="Fortified Wines"),
SUM(LOOKUP(2,1/(SRP!$B$26:$B$29&lt;=E10189)/(SRP!$C$26:$C$29&gt;=E10189),SRP!$D$26:$D$29)*(G10189/100)*(E10189/1000)),
IF(C10189="Wine",
SUM(LOOKUP(2,1/(SRP!$B$21:$B$25&lt;=E10189)/(SRP!$C$21:$C$25&gt;=E10189),SRP!$D$21:$D$25)*(G10189/100)*(E10189/1000)),
IF(AND(C10189="Ready to Drink",D10189="RTD-One Pour Cocktail&gt;7%&lt;=14.5"),
SUM(LOOKUP(2,1/(SRP!$B$16:$B$20&lt;=E10189)/(SRP!$C$16:$C$20&gt;=E10189),SRP!$D$16:$D$20)*(G10189/100)*(E10189/1000)),
IF(C10189="Ready to Drink",
SUM(LOOKUP(2,1/(SRP!$B$11:$B$15&lt;=E10189)/(SRP!$C$11:$C$15&gt;=E10189),SRP!$D$11:$D$15)*(G10189/100)*(E10189/1000)),
0)))))),2)</f>
        <v>0</v>
      </c>
      <c r="L10189" s="173" t="str">
        <f t="shared" si="159"/>
        <v/>
      </c>
      <c r="M10189" s="154" t="e">
        <f>VLOOKUP(L10189,'Slope %'!C:D,2,0)</f>
        <v>#N/A</v>
      </c>
    </row>
    <row r="10190" spans="11:13" x14ac:dyDescent="0.25">
      <c r="K10190" s="154" cm="1">
        <f t="array" ref="K10190">ROUND(
IF(C10190="Beer",
SUM(LOOKUP(2,1/(SRP!$B$8:$B$10&lt;=E10190)/(SRP!$C$8:$C$10&gt;=E10190),SRP!$D$8:$D$10)*(G10190/100)*(E10190/1000)),
IF(C10190="Spirits",
SUM(LOOKUP(2,1/(SRP!$B$2:$B$7&lt;=E10190)/(SRP!$C$2:$C$7&gt;=E10190),SRP!$D$2:$D$7)*(G10190/100)*(E10190/1000)),
IF(AND(C10190="Wine",D10190="Fortified Wines"),
SUM(LOOKUP(2,1/(SRP!$B$26:$B$29&lt;=E10190)/(SRP!$C$26:$C$29&gt;=E10190),SRP!$D$26:$D$29)*(G10190/100)*(E10190/1000)),
IF(C10190="Wine",
SUM(LOOKUP(2,1/(SRP!$B$21:$B$25&lt;=E10190)/(SRP!$C$21:$C$25&gt;=E10190),SRP!$D$21:$D$25)*(G10190/100)*(E10190/1000)),
IF(AND(C10190="Ready to Drink",D10190="RTD-One Pour Cocktail&gt;7%&lt;=14.5"),
SUM(LOOKUP(2,1/(SRP!$B$16:$B$20&lt;=E10190)/(SRP!$C$16:$C$20&gt;=E10190),SRP!$D$16:$D$20)*(G10190/100)*(E10190/1000)),
IF(C10190="Ready to Drink",
SUM(LOOKUP(2,1/(SRP!$B$11:$B$15&lt;=E10190)/(SRP!$C$11:$C$15&gt;=E10190),SRP!$D$11:$D$15)*(G10190/100)*(E10190/1000)),
0)))))),2)</f>
        <v>0</v>
      </c>
      <c r="L10190" s="173" t="str">
        <f t="shared" si="159"/>
        <v/>
      </c>
      <c r="M10190" s="154" t="e">
        <f>VLOOKUP(L10190,'Slope %'!C:D,2,0)</f>
        <v>#N/A</v>
      </c>
    </row>
    <row r="10191" spans="11:13" x14ac:dyDescent="0.25">
      <c r="K10191" s="154" cm="1">
        <f t="array" ref="K10191">ROUND(
IF(C10191="Beer",
SUM(LOOKUP(2,1/(SRP!$B$8:$B$10&lt;=E10191)/(SRP!$C$8:$C$10&gt;=E10191),SRP!$D$8:$D$10)*(G10191/100)*(E10191/1000)),
IF(C10191="Spirits",
SUM(LOOKUP(2,1/(SRP!$B$2:$B$7&lt;=E10191)/(SRP!$C$2:$C$7&gt;=E10191),SRP!$D$2:$D$7)*(G10191/100)*(E10191/1000)),
IF(AND(C10191="Wine",D10191="Fortified Wines"),
SUM(LOOKUP(2,1/(SRP!$B$26:$B$29&lt;=E10191)/(SRP!$C$26:$C$29&gt;=E10191),SRP!$D$26:$D$29)*(G10191/100)*(E10191/1000)),
IF(C10191="Wine",
SUM(LOOKUP(2,1/(SRP!$B$21:$B$25&lt;=E10191)/(SRP!$C$21:$C$25&gt;=E10191),SRP!$D$21:$D$25)*(G10191/100)*(E10191/1000)),
IF(AND(C10191="Ready to Drink",D10191="RTD-One Pour Cocktail&gt;7%&lt;=14.5"),
SUM(LOOKUP(2,1/(SRP!$B$16:$B$20&lt;=E10191)/(SRP!$C$16:$C$20&gt;=E10191),SRP!$D$16:$D$20)*(G10191/100)*(E10191/1000)),
IF(C10191="Ready to Drink",
SUM(LOOKUP(2,1/(SRP!$B$11:$B$15&lt;=E10191)/(SRP!$C$11:$C$15&gt;=E10191),SRP!$D$11:$D$15)*(G10191/100)*(E10191/1000)),
0)))))),2)</f>
        <v>0</v>
      </c>
      <c r="L10191" s="173" t="str">
        <f t="shared" si="159"/>
        <v/>
      </c>
      <c r="M10191" s="154" t="e">
        <f>VLOOKUP(L10191,'Slope %'!C:D,2,0)</f>
        <v>#N/A</v>
      </c>
    </row>
    <row r="10192" spans="11:13" x14ac:dyDescent="0.25">
      <c r="K10192" s="154" cm="1">
        <f t="array" ref="K10192">ROUND(
IF(C10192="Beer",
SUM(LOOKUP(2,1/(SRP!$B$8:$B$10&lt;=E10192)/(SRP!$C$8:$C$10&gt;=E10192),SRP!$D$8:$D$10)*(G10192/100)*(E10192/1000)),
IF(C10192="Spirits",
SUM(LOOKUP(2,1/(SRP!$B$2:$B$7&lt;=E10192)/(SRP!$C$2:$C$7&gt;=E10192),SRP!$D$2:$D$7)*(G10192/100)*(E10192/1000)),
IF(AND(C10192="Wine",D10192="Fortified Wines"),
SUM(LOOKUP(2,1/(SRP!$B$26:$B$29&lt;=E10192)/(SRP!$C$26:$C$29&gt;=E10192),SRP!$D$26:$D$29)*(G10192/100)*(E10192/1000)),
IF(C10192="Wine",
SUM(LOOKUP(2,1/(SRP!$B$21:$B$25&lt;=E10192)/(SRP!$C$21:$C$25&gt;=E10192),SRP!$D$21:$D$25)*(G10192/100)*(E10192/1000)),
IF(AND(C10192="Ready to Drink",D10192="RTD-One Pour Cocktail&gt;7%&lt;=14.5"),
SUM(LOOKUP(2,1/(SRP!$B$16:$B$20&lt;=E10192)/(SRP!$C$16:$C$20&gt;=E10192),SRP!$D$16:$D$20)*(G10192/100)*(E10192/1000)),
IF(C10192="Ready to Drink",
SUM(LOOKUP(2,1/(SRP!$B$11:$B$15&lt;=E10192)/(SRP!$C$11:$C$15&gt;=E10192),SRP!$D$11:$D$15)*(G10192/100)*(E10192/1000)),
0)))))),2)</f>
        <v>0</v>
      </c>
      <c r="L10192" s="173" t="str">
        <f t="shared" si="159"/>
        <v/>
      </c>
      <c r="M10192" s="154" t="e">
        <f>VLOOKUP(L10192,'Slope %'!C:D,2,0)</f>
        <v>#N/A</v>
      </c>
    </row>
    <row r="10193" spans="11:13" x14ac:dyDescent="0.25">
      <c r="K10193" s="154" cm="1">
        <f t="array" ref="K10193">ROUND(
IF(C10193="Beer",
SUM(LOOKUP(2,1/(SRP!$B$8:$B$10&lt;=E10193)/(SRP!$C$8:$C$10&gt;=E10193),SRP!$D$8:$D$10)*(G10193/100)*(E10193/1000)),
IF(C10193="Spirits",
SUM(LOOKUP(2,1/(SRP!$B$2:$B$7&lt;=E10193)/(SRP!$C$2:$C$7&gt;=E10193),SRP!$D$2:$D$7)*(G10193/100)*(E10193/1000)),
IF(AND(C10193="Wine",D10193="Fortified Wines"),
SUM(LOOKUP(2,1/(SRP!$B$26:$B$29&lt;=E10193)/(SRP!$C$26:$C$29&gt;=E10193),SRP!$D$26:$D$29)*(G10193/100)*(E10193/1000)),
IF(C10193="Wine",
SUM(LOOKUP(2,1/(SRP!$B$21:$B$25&lt;=E10193)/(SRP!$C$21:$C$25&gt;=E10193),SRP!$D$21:$D$25)*(G10193/100)*(E10193/1000)),
IF(AND(C10193="Ready to Drink",D10193="RTD-One Pour Cocktail&gt;7%&lt;=14.5"),
SUM(LOOKUP(2,1/(SRP!$B$16:$B$20&lt;=E10193)/(SRP!$C$16:$C$20&gt;=E10193),SRP!$D$16:$D$20)*(G10193/100)*(E10193/1000)),
IF(C10193="Ready to Drink",
SUM(LOOKUP(2,1/(SRP!$B$11:$B$15&lt;=E10193)/(SRP!$C$11:$C$15&gt;=E10193),SRP!$D$11:$D$15)*(G10193/100)*(E10193/1000)),
0)))))),2)</f>
        <v>0</v>
      </c>
      <c r="L10193" s="173" t="str">
        <f t="shared" si="159"/>
        <v/>
      </c>
      <c r="M10193" s="154" t="e">
        <f>VLOOKUP(L10193,'Slope %'!C:D,2,0)</f>
        <v>#N/A</v>
      </c>
    </row>
    <row r="10194" spans="11:13" x14ac:dyDescent="0.25">
      <c r="K10194" s="154" cm="1">
        <f t="array" ref="K10194">ROUND(
IF(C10194="Beer",
SUM(LOOKUP(2,1/(SRP!$B$8:$B$10&lt;=E10194)/(SRP!$C$8:$C$10&gt;=E10194),SRP!$D$8:$D$10)*(G10194/100)*(E10194/1000)),
IF(C10194="Spirits",
SUM(LOOKUP(2,1/(SRP!$B$2:$B$7&lt;=E10194)/(SRP!$C$2:$C$7&gt;=E10194),SRP!$D$2:$D$7)*(G10194/100)*(E10194/1000)),
IF(AND(C10194="Wine",D10194="Fortified Wines"),
SUM(LOOKUP(2,1/(SRP!$B$26:$B$29&lt;=E10194)/(SRP!$C$26:$C$29&gt;=E10194),SRP!$D$26:$D$29)*(G10194/100)*(E10194/1000)),
IF(C10194="Wine",
SUM(LOOKUP(2,1/(SRP!$B$21:$B$25&lt;=E10194)/(SRP!$C$21:$C$25&gt;=E10194),SRP!$D$21:$D$25)*(G10194/100)*(E10194/1000)),
IF(AND(C10194="Ready to Drink",D10194="RTD-One Pour Cocktail&gt;7%&lt;=14.5"),
SUM(LOOKUP(2,1/(SRP!$B$16:$B$20&lt;=E10194)/(SRP!$C$16:$C$20&gt;=E10194),SRP!$D$16:$D$20)*(G10194/100)*(E10194/1000)),
IF(C10194="Ready to Drink",
SUM(LOOKUP(2,1/(SRP!$B$11:$B$15&lt;=E10194)/(SRP!$C$11:$C$15&gt;=E10194),SRP!$D$11:$D$15)*(G10194/100)*(E10194/1000)),
0)))))),2)</f>
        <v>0</v>
      </c>
      <c r="L10194" s="173" t="str">
        <f t="shared" si="159"/>
        <v/>
      </c>
      <c r="M10194" s="154" t="e">
        <f>VLOOKUP(L10194,'Slope %'!C:D,2,0)</f>
        <v>#N/A</v>
      </c>
    </row>
    <row r="10195" spans="11:13" x14ac:dyDescent="0.25">
      <c r="K10195" s="154" cm="1">
        <f t="array" ref="K10195">ROUND(
IF(C10195="Beer",
SUM(LOOKUP(2,1/(SRP!$B$8:$B$10&lt;=E10195)/(SRP!$C$8:$C$10&gt;=E10195),SRP!$D$8:$D$10)*(G10195/100)*(E10195/1000)),
IF(C10195="Spirits",
SUM(LOOKUP(2,1/(SRP!$B$2:$B$7&lt;=E10195)/(SRP!$C$2:$C$7&gt;=E10195),SRP!$D$2:$D$7)*(G10195/100)*(E10195/1000)),
IF(AND(C10195="Wine",D10195="Fortified Wines"),
SUM(LOOKUP(2,1/(SRP!$B$26:$B$29&lt;=E10195)/(SRP!$C$26:$C$29&gt;=E10195),SRP!$D$26:$D$29)*(G10195/100)*(E10195/1000)),
IF(C10195="Wine",
SUM(LOOKUP(2,1/(SRP!$B$21:$B$25&lt;=E10195)/(SRP!$C$21:$C$25&gt;=E10195),SRP!$D$21:$D$25)*(G10195/100)*(E10195/1000)),
IF(AND(C10195="Ready to Drink",D10195="RTD-One Pour Cocktail&gt;7%&lt;=14.5"),
SUM(LOOKUP(2,1/(SRP!$B$16:$B$20&lt;=E10195)/(SRP!$C$16:$C$20&gt;=E10195),SRP!$D$16:$D$20)*(G10195/100)*(E10195/1000)),
IF(C10195="Ready to Drink",
SUM(LOOKUP(2,1/(SRP!$B$11:$B$15&lt;=E10195)/(SRP!$C$11:$C$15&gt;=E10195),SRP!$D$11:$D$15)*(G10195/100)*(E10195/1000)),
0)))))),2)</f>
        <v>0</v>
      </c>
      <c r="L10195" s="173" t="str">
        <f t="shared" si="159"/>
        <v/>
      </c>
      <c r="M10195" s="154" t="e">
        <f>VLOOKUP(L10195,'Slope %'!C:D,2,0)</f>
        <v>#N/A</v>
      </c>
    </row>
    <row r="10196" spans="11:13" x14ac:dyDescent="0.25">
      <c r="K10196" s="154" cm="1">
        <f t="array" ref="K10196">ROUND(
IF(C10196="Beer",
SUM(LOOKUP(2,1/(SRP!$B$8:$B$10&lt;=E10196)/(SRP!$C$8:$C$10&gt;=E10196),SRP!$D$8:$D$10)*(G10196/100)*(E10196/1000)),
IF(C10196="Spirits",
SUM(LOOKUP(2,1/(SRP!$B$2:$B$7&lt;=E10196)/(SRP!$C$2:$C$7&gt;=E10196),SRP!$D$2:$D$7)*(G10196/100)*(E10196/1000)),
IF(AND(C10196="Wine",D10196="Fortified Wines"),
SUM(LOOKUP(2,1/(SRP!$B$26:$B$29&lt;=E10196)/(SRP!$C$26:$C$29&gt;=E10196),SRP!$D$26:$D$29)*(G10196/100)*(E10196/1000)),
IF(C10196="Wine",
SUM(LOOKUP(2,1/(SRP!$B$21:$B$25&lt;=E10196)/(SRP!$C$21:$C$25&gt;=E10196),SRP!$D$21:$D$25)*(G10196/100)*(E10196/1000)),
IF(AND(C10196="Ready to Drink",D10196="RTD-One Pour Cocktail&gt;7%&lt;=14.5"),
SUM(LOOKUP(2,1/(SRP!$B$16:$B$20&lt;=E10196)/(SRP!$C$16:$C$20&gt;=E10196),SRP!$D$16:$D$20)*(G10196/100)*(E10196/1000)),
IF(C10196="Ready to Drink",
SUM(LOOKUP(2,1/(SRP!$B$11:$B$15&lt;=E10196)/(SRP!$C$11:$C$15&gt;=E10196),SRP!$D$11:$D$15)*(G10196/100)*(E10196/1000)),
0)))))),2)</f>
        <v>0</v>
      </c>
      <c r="L10196" s="173" t="str">
        <f t="shared" si="159"/>
        <v/>
      </c>
      <c r="M10196" s="154" t="e">
        <f>VLOOKUP(L10196,'Slope %'!C:D,2,0)</f>
        <v>#N/A</v>
      </c>
    </row>
    <row r="10197" spans="11:13" x14ac:dyDescent="0.25">
      <c r="K10197" s="154" cm="1">
        <f t="array" ref="K10197">ROUND(
IF(C10197="Beer",
SUM(LOOKUP(2,1/(SRP!$B$8:$B$10&lt;=E10197)/(SRP!$C$8:$C$10&gt;=E10197),SRP!$D$8:$D$10)*(G10197/100)*(E10197/1000)),
IF(C10197="Spirits",
SUM(LOOKUP(2,1/(SRP!$B$2:$B$7&lt;=E10197)/(SRP!$C$2:$C$7&gt;=E10197),SRP!$D$2:$D$7)*(G10197/100)*(E10197/1000)),
IF(AND(C10197="Wine",D10197="Fortified Wines"),
SUM(LOOKUP(2,1/(SRP!$B$26:$B$29&lt;=E10197)/(SRP!$C$26:$C$29&gt;=E10197),SRP!$D$26:$D$29)*(G10197/100)*(E10197/1000)),
IF(C10197="Wine",
SUM(LOOKUP(2,1/(SRP!$B$21:$B$25&lt;=E10197)/(SRP!$C$21:$C$25&gt;=E10197),SRP!$D$21:$D$25)*(G10197/100)*(E10197/1000)),
IF(AND(C10197="Ready to Drink",D10197="RTD-One Pour Cocktail&gt;7%&lt;=14.5"),
SUM(LOOKUP(2,1/(SRP!$B$16:$B$20&lt;=E10197)/(SRP!$C$16:$C$20&gt;=E10197),SRP!$D$16:$D$20)*(G10197/100)*(E10197/1000)),
IF(C10197="Ready to Drink",
SUM(LOOKUP(2,1/(SRP!$B$11:$B$15&lt;=E10197)/(SRP!$C$11:$C$15&gt;=E10197),SRP!$D$11:$D$15)*(G10197/100)*(E10197/1000)),
0)))))),2)</f>
        <v>0</v>
      </c>
      <c r="L10197" s="173" t="str">
        <f t="shared" si="159"/>
        <v/>
      </c>
      <c r="M10197" s="154" t="e">
        <f>VLOOKUP(L10197,'Slope %'!C:D,2,0)</f>
        <v>#N/A</v>
      </c>
    </row>
    <row r="10198" spans="11:13" x14ac:dyDescent="0.25">
      <c r="K10198" s="154" cm="1">
        <f t="array" ref="K10198">ROUND(
IF(C10198="Beer",
SUM(LOOKUP(2,1/(SRP!$B$8:$B$10&lt;=E10198)/(SRP!$C$8:$C$10&gt;=E10198),SRP!$D$8:$D$10)*(G10198/100)*(E10198/1000)),
IF(C10198="Spirits",
SUM(LOOKUP(2,1/(SRP!$B$2:$B$7&lt;=E10198)/(SRP!$C$2:$C$7&gt;=E10198),SRP!$D$2:$D$7)*(G10198/100)*(E10198/1000)),
IF(AND(C10198="Wine",D10198="Fortified Wines"),
SUM(LOOKUP(2,1/(SRP!$B$26:$B$29&lt;=E10198)/(SRP!$C$26:$C$29&gt;=E10198),SRP!$D$26:$D$29)*(G10198/100)*(E10198/1000)),
IF(C10198="Wine",
SUM(LOOKUP(2,1/(SRP!$B$21:$B$25&lt;=E10198)/(SRP!$C$21:$C$25&gt;=E10198),SRP!$D$21:$D$25)*(G10198/100)*(E10198/1000)),
IF(AND(C10198="Ready to Drink",D10198="RTD-One Pour Cocktail&gt;7%&lt;=14.5"),
SUM(LOOKUP(2,1/(SRP!$B$16:$B$20&lt;=E10198)/(SRP!$C$16:$C$20&gt;=E10198),SRP!$D$16:$D$20)*(G10198/100)*(E10198/1000)),
IF(C10198="Ready to Drink",
SUM(LOOKUP(2,1/(SRP!$B$11:$B$15&lt;=E10198)/(SRP!$C$11:$C$15&gt;=E10198),SRP!$D$11:$D$15)*(G10198/100)*(E10198/1000)),
0)))))),2)</f>
        <v>0</v>
      </c>
      <c r="L10198" s="173" t="str">
        <f t="shared" si="159"/>
        <v/>
      </c>
      <c r="M10198" s="154" t="e">
        <f>VLOOKUP(L10198,'Slope %'!C:D,2,0)</f>
        <v>#N/A</v>
      </c>
    </row>
    <row r="10199" spans="11:13" x14ac:dyDescent="0.25">
      <c r="K10199" s="154" cm="1">
        <f t="array" ref="K10199">ROUND(
IF(C10199="Beer",
SUM(LOOKUP(2,1/(SRP!$B$8:$B$10&lt;=E10199)/(SRP!$C$8:$C$10&gt;=E10199),SRP!$D$8:$D$10)*(G10199/100)*(E10199/1000)),
IF(C10199="Spirits",
SUM(LOOKUP(2,1/(SRP!$B$2:$B$7&lt;=E10199)/(SRP!$C$2:$C$7&gt;=E10199),SRP!$D$2:$D$7)*(G10199/100)*(E10199/1000)),
IF(AND(C10199="Wine",D10199="Fortified Wines"),
SUM(LOOKUP(2,1/(SRP!$B$26:$B$29&lt;=E10199)/(SRP!$C$26:$C$29&gt;=E10199),SRP!$D$26:$D$29)*(G10199/100)*(E10199/1000)),
IF(C10199="Wine",
SUM(LOOKUP(2,1/(SRP!$B$21:$B$25&lt;=E10199)/(SRP!$C$21:$C$25&gt;=E10199),SRP!$D$21:$D$25)*(G10199/100)*(E10199/1000)),
IF(AND(C10199="Ready to Drink",D10199="RTD-One Pour Cocktail&gt;7%&lt;=14.5"),
SUM(LOOKUP(2,1/(SRP!$B$16:$B$20&lt;=E10199)/(SRP!$C$16:$C$20&gt;=E10199),SRP!$D$16:$D$20)*(G10199/100)*(E10199/1000)),
IF(C10199="Ready to Drink",
SUM(LOOKUP(2,1/(SRP!$B$11:$B$15&lt;=E10199)/(SRP!$C$11:$C$15&gt;=E10199),SRP!$D$11:$D$15)*(G10199/100)*(E10199/1000)),
0)))))),2)</f>
        <v>0</v>
      </c>
      <c r="L10199" s="173" t="str">
        <f t="shared" si="159"/>
        <v/>
      </c>
      <c r="M10199" s="154" t="e">
        <f>VLOOKUP(L10199,'Slope %'!C:D,2,0)</f>
        <v>#N/A</v>
      </c>
    </row>
    <row r="10200" spans="11:13" x14ac:dyDescent="0.25">
      <c r="K10200" s="154" cm="1">
        <f t="array" ref="K10200">ROUND(
IF(C10200="Beer",
SUM(LOOKUP(2,1/(SRP!$B$8:$B$10&lt;=E10200)/(SRP!$C$8:$C$10&gt;=E10200),SRP!$D$8:$D$10)*(G10200/100)*(E10200/1000)),
IF(C10200="Spirits",
SUM(LOOKUP(2,1/(SRP!$B$2:$B$7&lt;=E10200)/(SRP!$C$2:$C$7&gt;=E10200),SRP!$D$2:$D$7)*(G10200/100)*(E10200/1000)),
IF(AND(C10200="Wine",D10200="Fortified Wines"),
SUM(LOOKUP(2,1/(SRP!$B$26:$B$29&lt;=E10200)/(SRP!$C$26:$C$29&gt;=E10200),SRP!$D$26:$D$29)*(G10200/100)*(E10200/1000)),
IF(C10200="Wine",
SUM(LOOKUP(2,1/(SRP!$B$21:$B$25&lt;=E10200)/(SRP!$C$21:$C$25&gt;=E10200),SRP!$D$21:$D$25)*(G10200/100)*(E10200/1000)),
IF(AND(C10200="Ready to Drink",D10200="RTD-One Pour Cocktail&gt;7%&lt;=14.5"),
SUM(LOOKUP(2,1/(SRP!$B$16:$B$20&lt;=E10200)/(SRP!$C$16:$C$20&gt;=E10200),SRP!$D$16:$D$20)*(G10200/100)*(E10200/1000)),
IF(C10200="Ready to Drink",
SUM(LOOKUP(2,1/(SRP!$B$11:$B$15&lt;=E10200)/(SRP!$C$11:$C$15&gt;=E10200),SRP!$D$11:$D$15)*(G10200/100)*(E10200/1000)),
0)))))),2)</f>
        <v>0</v>
      </c>
      <c r="L10200" s="173" t="str">
        <f t="shared" si="159"/>
        <v/>
      </c>
      <c r="M10200" s="154" t="e">
        <f>VLOOKUP(L10200,'Slope %'!C:D,2,0)</f>
        <v>#N/A</v>
      </c>
    </row>
    <row r="10201" spans="11:13" x14ac:dyDescent="0.25">
      <c r="K10201" s="154" cm="1">
        <f t="array" ref="K10201">ROUND(
IF(C10201="Beer",
SUM(LOOKUP(2,1/(SRP!$B$8:$B$10&lt;=E10201)/(SRP!$C$8:$C$10&gt;=E10201),SRP!$D$8:$D$10)*(G10201/100)*(E10201/1000)),
IF(C10201="Spirits",
SUM(LOOKUP(2,1/(SRP!$B$2:$B$7&lt;=E10201)/(SRP!$C$2:$C$7&gt;=E10201),SRP!$D$2:$D$7)*(G10201/100)*(E10201/1000)),
IF(AND(C10201="Wine",D10201="Fortified Wines"),
SUM(LOOKUP(2,1/(SRP!$B$26:$B$29&lt;=E10201)/(SRP!$C$26:$C$29&gt;=E10201),SRP!$D$26:$D$29)*(G10201/100)*(E10201/1000)),
IF(C10201="Wine",
SUM(LOOKUP(2,1/(SRP!$B$21:$B$25&lt;=E10201)/(SRP!$C$21:$C$25&gt;=E10201),SRP!$D$21:$D$25)*(G10201/100)*(E10201/1000)),
IF(AND(C10201="Ready to Drink",D10201="RTD-One Pour Cocktail&gt;7%&lt;=14.5"),
SUM(LOOKUP(2,1/(SRP!$B$16:$B$20&lt;=E10201)/(SRP!$C$16:$C$20&gt;=E10201),SRP!$D$16:$D$20)*(G10201/100)*(E10201/1000)),
IF(C10201="Ready to Drink",
SUM(LOOKUP(2,1/(SRP!$B$11:$B$15&lt;=E10201)/(SRP!$C$11:$C$15&gt;=E10201),SRP!$D$11:$D$15)*(G10201/100)*(E10201/1000)),
0)))))),2)</f>
        <v>0</v>
      </c>
      <c r="L10201" s="173" t="str">
        <f t="shared" si="159"/>
        <v/>
      </c>
      <c r="M10201" s="154" t="e">
        <f>VLOOKUP(L10201,'Slope %'!C:D,2,0)</f>
        <v>#N/A</v>
      </c>
    </row>
    <row r="10202" spans="11:13" x14ac:dyDescent="0.25">
      <c r="K10202" s="154" cm="1">
        <f t="array" ref="K10202">ROUND(
IF(C10202="Beer",
SUM(LOOKUP(2,1/(SRP!$B$8:$B$10&lt;=E10202)/(SRP!$C$8:$C$10&gt;=E10202),SRP!$D$8:$D$10)*(G10202/100)*(E10202/1000)),
IF(C10202="Spirits",
SUM(LOOKUP(2,1/(SRP!$B$2:$B$7&lt;=E10202)/(SRP!$C$2:$C$7&gt;=E10202),SRP!$D$2:$D$7)*(G10202/100)*(E10202/1000)),
IF(AND(C10202="Wine",D10202="Fortified Wines"),
SUM(LOOKUP(2,1/(SRP!$B$26:$B$29&lt;=E10202)/(SRP!$C$26:$C$29&gt;=E10202),SRP!$D$26:$D$29)*(G10202/100)*(E10202/1000)),
IF(C10202="Wine",
SUM(LOOKUP(2,1/(SRP!$B$21:$B$25&lt;=E10202)/(SRP!$C$21:$C$25&gt;=E10202),SRP!$D$21:$D$25)*(G10202/100)*(E10202/1000)),
IF(AND(C10202="Ready to Drink",D10202="RTD-One Pour Cocktail&gt;7%&lt;=14.5"),
SUM(LOOKUP(2,1/(SRP!$B$16:$B$20&lt;=E10202)/(SRP!$C$16:$C$20&gt;=E10202),SRP!$D$16:$D$20)*(G10202/100)*(E10202/1000)),
IF(C10202="Ready to Drink",
SUM(LOOKUP(2,1/(SRP!$B$11:$B$15&lt;=E10202)/(SRP!$C$11:$C$15&gt;=E10202),SRP!$D$11:$D$15)*(G10202/100)*(E10202/1000)),
0)))))),2)</f>
        <v>0</v>
      </c>
      <c r="L10202" s="173" t="str">
        <f t="shared" si="159"/>
        <v/>
      </c>
      <c r="M10202" s="154" t="e">
        <f>VLOOKUP(L10202,'Slope %'!C:D,2,0)</f>
        <v>#N/A</v>
      </c>
    </row>
    <row r="10203" spans="11:13" x14ac:dyDescent="0.25">
      <c r="K10203" s="154" cm="1">
        <f t="array" ref="K10203">ROUND(
IF(C10203="Beer",
SUM(LOOKUP(2,1/(SRP!$B$8:$B$10&lt;=E10203)/(SRP!$C$8:$C$10&gt;=E10203),SRP!$D$8:$D$10)*(G10203/100)*(E10203/1000)),
IF(C10203="Spirits",
SUM(LOOKUP(2,1/(SRP!$B$2:$B$7&lt;=E10203)/(SRP!$C$2:$C$7&gt;=E10203),SRP!$D$2:$D$7)*(G10203/100)*(E10203/1000)),
IF(AND(C10203="Wine",D10203="Fortified Wines"),
SUM(LOOKUP(2,1/(SRP!$B$26:$B$29&lt;=E10203)/(SRP!$C$26:$C$29&gt;=E10203),SRP!$D$26:$D$29)*(G10203/100)*(E10203/1000)),
IF(C10203="Wine",
SUM(LOOKUP(2,1/(SRP!$B$21:$B$25&lt;=E10203)/(SRP!$C$21:$C$25&gt;=E10203),SRP!$D$21:$D$25)*(G10203/100)*(E10203/1000)),
IF(AND(C10203="Ready to Drink",D10203="RTD-One Pour Cocktail&gt;7%&lt;=14.5"),
SUM(LOOKUP(2,1/(SRP!$B$16:$B$20&lt;=E10203)/(SRP!$C$16:$C$20&gt;=E10203),SRP!$D$16:$D$20)*(G10203/100)*(E10203/1000)),
IF(C10203="Ready to Drink",
SUM(LOOKUP(2,1/(SRP!$B$11:$B$15&lt;=E10203)/(SRP!$C$11:$C$15&gt;=E10203),SRP!$D$11:$D$15)*(G10203/100)*(E10203/1000)),
0)))))),2)</f>
        <v>0</v>
      </c>
      <c r="L10203" s="173" t="str">
        <f t="shared" si="159"/>
        <v/>
      </c>
      <c r="M10203" s="154" t="e">
        <f>VLOOKUP(L10203,'Slope %'!C:D,2,0)</f>
        <v>#N/A</v>
      </c>
    </row>
    <row r="10204" spans="11:13" x14ac:dyDescent="0.25">
      <c r="K10204" s="154" cm="1">
        <f t="array" ref="K10204">ROUND(
IF(C10204="Beer",
SUM(LOOKUP(2,1/(SRP!$B$8:$B$10&lt;=E10204)/(SRP!$C$8:$C$10&gt;=E10204),SRP!$D$8:$D$10)*(G10204/100)*(E10204/1000)),
IF(C10204="Spirits",
SUM(LOOKUP(2,1/(SRP!$B$2:$B$7&lt;=E10204)/(SRP!$C$2:$C$7&gt;=E10204),SRP!$D$2:$D$7)*(G10204/100)*(E10204/1000)),
IF(AND(C10204="Wine",D10204="Fortified Wines"),
SUM(LOOKUP(2,1/(SRP!$B$26:$B$29&lt;=E10204)/(SRP!$C$26:$C$29&gt;=E10204),SRP!$D$26:$D$29)*(G10204/100)*(E10204/1000)),
IF(C10204="Wine",
SUM(LOOKUP(2,1/(SRP!$B$21:$B$25&lt;=E10204)/(SRP!$C$21:$C$25&gt;=E10204),SRP!$D$21:$D$25)*(G10204/100)*(E10204/1000)),
IF(AND(C10204="Ready to Drink",D10204="RTD-One Pour Cocktail&gt;7%&lt;=14.5"),
SUM(LOOKUP(2,1/(SRP!$B$16:$B$20&lt;=E10204)/(SRP!$C$16:$C$20&gt;=E10204),SRP!$D$16:$D$20)*(G10204/100)*(E10204/1000)),
IF(C10204="Ready to Drink",
SUM(LOOKUP(2,1/(SRP!$B$11:$B$15&lt;=E10204)/(SRP!$C$11:$C$15&gt;=E10204),SRP!$D$11:$D$15)*(G10204/100)*(E10204/1000)),
0)))))),2)</f>
        <v>0</v>
      </c>
      <c r="L10204" s="173" t="str">
        <f t="shared" si="159"/>
        <v/>
      </c>
      <c r="M10204" s="154" t="e">
        <f>VLOOKUP(L10204,'Slope %'!C:D,2,0)</f>
        <v>#N/A</v>
      </c>
    </row>
    <row r="10205" spans="11:13" x14ac:dyDescent="0.25">
      <c r="K10205" s="154" cm="1">
        <f t="array" ref="K10205">ROUND(
IF(C10205="Beer",
SUM(LOOKUP(2,1/(SRP!$B$8:$B$10&lt;=E10205)/(SRP!$C$8:$C$10&gt;=E10205),SRP!$D$8:$D$10)*(G10205/100)*(E10205/1000)),
IF(C10205="Spirits",
SUM(LOOKUP(2,1/(SRP!$B$2:$B$7&lt;=E10205)/(SRP!$C$2:$C$7&gt;=E10205),SRP!$D$2:$D$7)*(G10205/100)*(E10205/1000)),
IF(AND(C10205="Wine",D10205="Fortified Wines"),
SUM(LOOKUP(2,1/(SRP!$B$26:$B$29&lt;=E10205)/(SRP!$C$26:$C$29&gt;=E10205),SRP!$D$26:$D$29)*(G10205/100)*(E10205/1000)),
IF(C10205="Wine",
SUM(LOOKUP(2,1/(SRP!$B$21:$B$25&lt;=E10205)/(SRP!$C$21:$C$25&gt;=E10205),SRP!$D$21:$D$25)*(G10205/100)*(E10205/1000)),
IF(AND(C10205="Ready to Drink",D10205="RTD-One Pour Cocktail&gt;7%&lt;=14.5"),
SUM(LOOKUP(2,1/(SRP!$B$16:$B$20&lt;=E10205)/(SRP!$C$16:$C$20&gt;=E10205),SRP!$D$16:$D$20)*(G10205/100)*(E10205/1000)),
IF(C10205="Ready to Drink",
SUM(LOOKUP(2,1/(SRP!$B$11:$B$15&lt;=E10205)/(SRP!$C$11:$C$15&gt;=E10205),SRP!$D$11:$D$15)*(G10205/100)*(E10205/1000)),
0)))))),2)</f>
        <v>0</v>
      </c>
      <c r="L10205" s="173" t="str">
        <f t="shared" si="159"/>
        <v/>
      </c>
      <c r="M10205" s="154" t="e">
        <f>VLOOKUP(L10205,'Slope %'!C:D,2,0)</f>
        <v>#N/A</v>
      </c>
    </row>
    <row r="10206" spans="11:13" x14ac:dyDescent="0.25">
      <c r="K10206" s="154" cm="1">
        <f t="array" ref="K10206">ROUND(
IF(C10206="Beer",
SUM(LOOKUP(2,1/(SRP!$B$8:$B$10&lt;=E10206)/(SRP!$C$8:$C$10&gt;=E10206),SRP!$D$8:$D$10)*(G10206/100)*(E10206/1000)),
IF(C10206="Spirits",
SUM(LOOKUP(2,1/(SRP!$B$2:$B$7&lt;=E10206)/(SRP!$C$2:$C$7&gt;=E10206),SRP!$D$2:$D$7)*(G10206/100)*(E10206/1000)),
IF(AND(C10206="Wine",D10206="Fortified Wines"),
SUM(LOOKUP(2,1/(SRP!$B$26:$B$29&lt;=E10206)/(SRP!$C$26:$C$29&gt;=E10206),SRP!$D$26:$D$29)*(G10206/100)*(E10206/1000)),
IF(C10206="Wine",
SUM(LOOKUP(2,1/(SRP!$B$21:$B$25&lt;=E10206)/(SRP!$C$21:$C$25&gt;=E10206),SRP!$D$21:$D$25)*(G10206/100)*(E10206/1000)),
IF(AND(C10206="Ready to Drink",D10206="RTD-One Pour Cocktail&gt;7%&lt;=14.5"),
SUM(LOOKUP(2,1/(SRP!$B$16:$B$20&lt;=E10206)/(SRP!$C$16:$C$20&gt;=E10206),SRP!$D$16:$D$20)*(G10206/100)*(E10206/1000)),
IF(C10206="Ready to Drink",
SUM(LOOKUP(2,1/(SRP!$B$11:$B$15&lt;=E10206)/(SRP!$C$11:$C$15&gt;=E10206),SRP!$D$11:$D$15)*(G10206/100)*(E10206/1000)),
0)))))),2)</f>
        <v>0</v>
      </c>
      <c r="L10206" s="173" t="str">
        <f t="shared" si="159"/>
        <v/>
      </c>
      <c r="M10206" s="154" t="e">
        <f>VLOOKUP(L10206,'Slope %'!C:D,2,0)</f>
        <v>#N/A</v>
      </c>
    </row>
    <row r="10207" spans="11:13" x14ac:dyDescent="0.25">
      <c r="K10207" s="154" cm="1">
        <f t="array" ref="K10207">ROUND(
IF(C10207="Beer",
SUM(LOOKUP(2,1/(SRP!$B$8:$B$10&lt;=E10207)/(SRP!$C$8:$C$10&gt;=E10207),SRP!$D$8:$D$10)*(G10207/100)*(E10207/1000)),
IF(C10207="Spirits",
SUM(LOOKUP(2,1/(SRP!$B$2:$B$7&lt;=E10207)/(SRP!$C$2:$C$7&gt;=E10207),SRP!$D$2:$D$7)*(G10207/100)*(E10207/1000)),
IF(AND(C10207="Wine",D10207="Fortified Wines"),
SUM(LOOKUP(2,1/(SRP!$B$26:$B$29&lt;=E10207)/(SRP!$C$26:$C$29&gt;=E10207),SRP!$D$26:$D$29)*(G10207/100)*(E10207/1000)),
IF(C10207="Wine",
SUM(LOOKUP(2,1/(SRP!$B$21:$B$25&lt;=E10207)/(SRP!$C$21:$C$25&gt;=E10207),SRP!$D$21:$D$25)*(G10207/100)*(E10207/1000)),
IF(AND(C10207="Ready to Drink",D10207="RTD-One Pour Cocktail&gt;7%&lt;=14.5"),
SUM(LOOKUP(2,1/(SRP!$B$16:$B$20&lt;=E10207)/(SRP!$C$16:$C$20&gt;=E10207),SRP!$D$16:$D$20)*(G10207/100)*(E10207/1000)),
IF(C10207="Ready to Drink",
SUM(LOOKUP(2,1/(SRP!$B$11:$B$15&lt;=E10207)/(SRP!$C$11:$C$15&gt;=E10207),SRP!$D$11:$D$15)*(G10207/100)*(E10207/1000)),
0)))))),2)</f>
        <v>0</v>
      </c>
      <c r="L10207" s="173" t="str">
        <f t="shared" si="159"/>
        <v/>
      </c>
      <c r="M10207" s="154" t="e">
        <f>VLOOKUP(L10207,'Slope %'!C:D,2,0)</f>
        <v>#N/A</v>
      </c>
    </row>
    <row r="10208" spans="11:13" x14ac:dyDescent="0.25">
      <c r="K10208" s="154" cm="1">
        <f t="array" ref="K10208">ROUND(
IF(C10208="Beer",
SUM(LOOKUP(2,1/(SRP!$B$8:$B$10&lt;=E10208)/(SRP!$C$8:$C$10&gt;=E10208),SRP!$D$8:$D$10)*(G10208/100)*(E10208/1000)),
IF(C10208="Spirits",
SUM(LOOKUP(2,1/(SRP!$B$2:$B$7&lt;=E10208)/(SRP!$C$2:$C$7&gt;=E10208),SRP!$D$2:$D$7)*(G10208/100)*(E10208/1000)),
IF(AND(C10208="Wine",D10208="Fortified Wines"),
SUM(LOOKUP(2,1/(SRP!$B$26:$B$29&lt;=E10208)/(SRP!$C$26:$C$29&gt;=E10208),SRP!$D$26:$D$29)*(G10208/100)*(E10208/1000)),
IF(C10208="Wine",
SUM(LOOKUP(2,1/(SRP!$B$21:$B$25&lt;=E10208)/(SRP!$C$21:$C$25&gt;=E10208),SRP!$D$21:$D$25)*(G10208/100)*(E10208/1000)),
IF(AND(C10208="Ready to Drink",D10208="RTD-One Pour Cocktail&gt;7%&lt;=14.5"),
SUM(LOOKUP(2,1/(SRP!$B$16:$B$20&lt;=E10208)/(SRP!$C$16:$C$20&gt;=E10208),SRP!$D$16:$D$20)*(G10208/100)*(E10208/1000)),
IF(C10208="Ready to Drink",
SUM(LOOKUP(2,1/(SRP!$B$11:$B$15&lt;=E10208)/(SRP!$C$11:$C$15&gt;=E10208),SRP!$D$11:$D$15)*(G10208/100)*(E10208/1000)),
0)))))),2)</f>
        <v>0</v>
      </c>
      <c r="L10208" s="173" t="str">
        <f t="shared" si="159"/>
        <v/>
      </c>
      <c r="M10208" s="154" t="e">
        <f>VLOOKUP(L10208,'Slope %'!C:D,2,0)</f>
        <v>#N/A</v>
      </c>
    </row>
    <row r="10209" spans="11:13" x14ac:dyDescent="0.25">
      <c r="K10209" s="154" cm="1">
        <f t="array" ref="K10209">ROUND(
IF(C10209="Beer",
SUM(LOOKUP(2,1/(SRP!$B$8:$B$10&lt;=E10209)/(SRP!$C$8:$C$10&gt;=E10209),SRP!$D$8:$D$10)*(G10209/100)*(E10209/1000)),
IF(C10209="Spirits",
SUM(LOOKUP(2,1/(SRP!$B$2:$B$7&lt;=E10209)/(SRP!$C$2:$C$7&gt;=E10209),SRP!$D$2:$D$7)*(G10209/100)*(E10209/1000)),
IF(AND(C10209="Wine",D10209="Fortified Wines"),
SUM(LOOKUP(2,1/(SRP!$B$26:$B$29&lt;=E10209)/(SRP!$C$26:$C$29&gt;=E10209),SRP!$D$26:$D$29)*(G10209/100)*(E10209/1000)),
IF(C10209="Wine",
SUM(LOOKUP(2,1/(SRP!$B$21:$B$25&lt;=E10209)/(SRP!$C$21:$C$25&gt;=E10209),SRP!$D$21:$D$25)*(G10209/100)*(E10209/1000)),
IF(AND(C10209="Ready to Drink",D10209="RTD-One Pour Cocktail&gt;7%&lt;=14.5"),
SUM(LOOKUP(2,1/(SRP!$B$16:$B$20&lt;=E10209)/(SRP!$C$16:$C$20&gt;=E10209),SRP!$D$16:$D$20)*(G10209/100)*(E10209/1000)),
IF(C10209="Ready to Drink",
SUM(LOOKUP(2,1/(SRP!$B$11:$B$15&lt;=E10209)/(SRP!$C$11:$C$15&gt;=E10209),SRP!$D$11:$D$15)*(G10209/100)*(E10209/1000)),
0)))))),2)</f>
        <v>0</v>
      </c>
      <c r="L10209" s="173" t="str">
        <f t="shared" si="159"/>
        <v/>
      </c>
      <c r="M10209" s="154" t="e">
        <f>VLOOKUP(L10209,'Slope %'!C:D,2,0)</f>
        <v>#N/A</v>
      </c>
    </row>
    <row r="10210" spans="11:13" x14ac:dyDescent="0.25">
      <c r="K10210" s="154" cm="1">
        <f t="array" ref="K10210">ROUND(
IF(C10210="Beer",
SUM(LOOKUP(2,1/(SRP!$B$8:$B$10&lt;=E10210)/(SRP!$C$8:$C$10&gt;=E10210),SRP!$D$8:$D$10)*(G10210/100)*(E10210/1000)),
IF(C10210="Spirits",
SUM(LOOKUP(2,1/(SRP!$B$2:$B$7&lt;=E10210)/(SRP!$C$2:$C$7&gt;=E10210),SRP!$D$2:$D$7)*(G10210/100)*(E10210/1000)),
IF(AND(C10210="Wine",D10210="Fortified Wines"),
SUM(LOOKUP(2,1/(SRP!$B$26:$B$29&lt;=E10210)/(SRP!$C$26:$C$29&gt;=E10210),SRP!$D$26:$D$29)*(G10210/100)*(E10210/1000)),
IF(C10210="Wine",
SUM(LOOKUP(2,1/(SRP!$B$21:$B$25&lt;=E10210)/(SRP!$C$21:$C$25&gt;=E10210),SRP!$D$21:$D$25)*(G10210/100)*(E10210/1000)),
IF(AND(C10210="Ready to Drink",D10210="RTD-One Pour Cocktail&gt;7%&lt;=14.5"),
SUM(LOOKUP(2,1/(SRP!$B$16:$B$20&lt;=E10210)/(SRP!$C$16:$C$20&gt;=E10210),SRP!$D$16:$D$20)*(G10210/100)*(E10210/1000)),
IF(C10210="Ready to Drink",
SUM(LOOKUP(2,1/(SRP!$B$11:$B$15&lt;=E10210)/(SRP!$C$11:$C$15&gt;=E10210),SRP!$D$11:$D$15)*(G10210/100)*(E10210/1000)),
0)))))),2)</f>
        <v>0</v>
      </c>
      <c r="L10210" s="173" t="str">
        <f t="shared" si="159"/>
        <v/>
      </c>
      <c r="M10210" s="154" t="e">
        <f>VLOOKUP(L10210,'Slope %'!C:D,2,0)</f>
        <v>#N/A</v>
      </c>
    </row>
    <row r="10211" spans="11:13" x14ac:dyDescent="0.25">
      <c r="K10211" s="154" cm="1">
        <f t="array" ref="K10211">ROUND(
IF(C10211="Beer",
SUM(LOOKUP(2,1/(SRP!$B$8:$B$10&lt;=E10211)/(SRP!$C$8:$C$10&gt;=E10211),SRP!$D$8:$D$10)*(G10211/100)*(E10211/1000)),
IF(C10211="Spirits",
SUM(LOOKUP(2,1/(SRP!$B$2:$B$7&lt;=E10211)/(SRP!$C$2:$C$7&gt;=E10211),SRP!$D$2:$D$7)*(G10211/100)*(E10211/1000)),
IF(AND(C10211="Wine",D10211="Fortified Wines"),
SUM(LOOKUP(2,1/(SRP!$B$26:$B$29&lt;=E10211)/(SRP!$C$26:$C$29&gt;=E10211),SRP!$D$26:$D$29)*(G10211/100)*(E10211/1000)),
IF(C10211="Wine",
SUM(LOOKUP(2,1/(SRP!$B$21:$B$25&lt;=E10211)/(SRP!$C$21:$C$25&gt;=E10211),SRP!$D$21:$D$25)*(G10211/100)*(E10211/1000)),
IF(AND(C10211="Ready to Drink",D10211="RTD-One Pour Cocktail&gt;7%&lt;=14.5"),
SUM(LOOKUP(2,1/(SRP!$B$16:$B$20&lt;=E10211)/(SRP!$C$16:$C$20&gt;=E10211),SRP!$D$16:$D$20)*(G10211/100)*(E10211/1000)),
IF(C10211="Ready to Drink",
SUM(LOOKUP(2,1/(SRP!$B$11:$B$15&lt;=E10211)/(SRP!$C$11:$C$15&gt;=E10211),SRP!$D$11:$D$15)*(G10211/100)*(E10211/1000)),
0)))))),2)</f>
        <v>0</v>
      </c>
      <c r="L10211" s="173" t="str">
        <f t="shared" si="159"/>
        <v/>
      </c>
      <c r="M10211" s="154" t="e">
        <f>VLOOKUP(L10211,'Slope %'!C:D,2,0)</f>
        <v>#N/A</v>
      </c>
    </row>
    <row r="10212" spans="11:13" x14ac:dyDescent="0.25">
      <c r="K10212" s="154" cm="1">
        <f t="array" ref="K10212">ROUND(
IF(C10212="Beer",
SUM(LOOKUP(2,1/(SRP!$B$8:$B$10&lt;=E10212)/(SRP!$C$8:$C$10&gt;=E10212),SRP!$D$8:$D$10)*(G10212/100)*(E10212/1000)),
IF(C10212="Spirits",
SUM(LOOKUP(2,1/(SRP!$B$2:$B$7&lt;=E10212)/(SRP!$C$2:$C$7&gt;=E10212),SRP!$D$2:$D$7)*(G10212/100)*(E10212/1000)),
IF(AND(C10212="Wine",D10212="Fortified Wines"),
SUM(LOOKUP(2,1/(SRP!$B$26:$B$29&lt;=E10212)/(SRP!$C$26:$C$29&gt;=E10212),SRP!$D$26:$D$29)*(G10212/100)*(E10212/1000)),
IF(C10212="Wine",
SUM(LOOKUP(2,1/(SRP!$B$21:$B$25&lt;=E10212)/(SRP!$C$21:$C$25&gt;=E10212),SRP!$D$21:$D$25)*(G10212/100)*(E10212/1000)),
IF(AND(C10212="Ready to Drink",D10212="RTD-One Pour Cocktail&gt;7%&lt;=14.5"),
SUM(LOOKUP(2,1/(SRP!$B$16:$B$20&lt;=E10212)/(SRP!$C$16:$C$20&gt;=E10212),SRP!$D$16:$D$20)*(G10212/100)*(E10212/1000)),
IF(C10212="Ready to Drink",
SUM(LOOKUP(2,1/(SRP!$B$11:$B$15&lt;=E10212)/(SRP!$C$11:$C$15&gt;=E10212),SRP!$D$11:$D$15)*(G10212/100)*(E10212/1000)),
0)))))),2)</f>
        <v>0</v>
      </c>
      <c r="L10212" s="173" t="str">
        <f t="shared" si="159"/>
        <v/>
      </c>
      <c r="M10212" s="154" t="e">
        <f>VLOOKUP(L10212,'Slope %'!C:D,2,0)</f>
        <v>#N/A</v>
      </c>
    </row>
    <row r="10213" spans="11:13" x14ac:dyDescent="0.25">
      <c r="K10213" s="154" cm="1">
        <f t="array" ref="K10213">ROUND(
IF(C10213="Beer",
SUM(LOOKUP(2,1/(SRP!$B$8:$B$10&lt;=E10213)/(SRP!$C$8:$C$10&gt;=E10213),SRP!$D$8:$D$10)*(G10213/100)*(E10213/1000)),
IF(C10213="Spirits",
SUM(LOOKUP(2,1/(SRP!$B$2:$B$7&lt;=E10213)/(SRP!$C$2:$C$7&gt;=E10213),SRP!$D$2:$D$7)*(G10213/100)*(E10213/1000)),
IF(AND(C10213="Wine",D10213="Fortified Wines"),
SUM(LOOKUP(2,1/(SRP!$B$26:$B$29&lt;=E10213)/(SRP!$C$26:$C$29&gt;=E10213),SRP!$D$26:$D$29)*(G10213/100)*(E10213/1000)),
IF(C10213="Wine",
SUM(LOOKUP(2,1/(SRP!$B$21:$B$25&lt;=E10213)/(SRP!$C$21:$C$25&gt;=E10213),SRP!$D$21:$D$25)*(G10213/100)*(E10213/1000)),
IF(AND(C10213="Ready to Drink",D10213="RTD-One Pour Cocktail&gt;7%&lt;=14.5"),
SUM(LOOKUP(2,1/(SRP!$B$16:$B$20&lt;=E10213)/(SRP!$C$16:$C$20&gt;=E10213),SRP!$D$16:$D$20)*(G10213/100)*(E10213/1000)),
IF(C10213="Ready to Drink",
SUM(LOOKUP(2,1/(SRP!$B$11:$B$15&lt;=E10213)/(SRP!$C$11:$C$15&gt;=E10213),SRP!$D$11:$D$15)*(G10213/100)*(E10213/1000)),
0)))))),2)</f>
        <v>0</v>
      </c>
      <c r="L10213" s="173" t="str">
        <f t="shared" si="159"/>
        <v/>
      </c>
      <c r="M10213" s="154" t="e">
        <f>VLOOKUP(L10213,'Slope %'!C:D,2,0)</f>
        <v>#N/A</v>
      </c>
    </row>
    <row r="10214" spans="11:13" x14ac:dyDescent="0.25">
      <c r="K10214" s="154" cm="1">
        <f t="array" ref="K10214">ROUND(
IF(C10214="Beer",
SUM(LOOKUP(2,1/(SRP!$B$8:$B$10&lt;=E10214)/(SRP!$C$8:$C$10&gt;=E10214),SRP!$D$8:$D$10)*(G10214/100)*(E10214/1000)),
IF(C10214="Spirits",
SUM(LOOKUP(2,1/(SRP!$B$2:$B$7&lt;=E10214)/(SRP!$C$2:$C$7&gt;=E10214),SRP!$D$2:$D$7)*(G10214/100)*(E10214/1000)),
IF(AND(C10214="Wine",D10214="Fortified Wines"),
SUM(LOOKUP(2,1/(SRP!$B$26:$B$29&lt;=E10214)/(SRP!$C$26:$C$29&gt;=E10214),SRP!$D$26:$D$29)*(G10214/100)*(E10214/1000)),
IF(C10214="Wine",
SUM(LOOKUP(2,1/(SRP!$B$21:$B$25&lt;=E10214)/(SRP!$C$21:$C$25&gt;=E10214),SRP!$D$21:$D$25)*(G10214/100)*(E10214/1000)),
IF(AND(C10214="Ready to Drink",D10214="RTD-One Pour Cocktail&gt;7%&lt;=14.5"),
SUM(LOOKUP(2,1/(SRP!$B$16:$B$20&lt;=E10214)/(SRP!$C$16:$C$20&gt;=E10214),SRP!$D$16:$D$20)*(G10214/100)*(E10214/1000)),
IF(C10214="Ready to Drink",
SUM(LOOKUP(2,1/(SRP!$B$11:$B$15&lt;=E10214)/(SRP!$C$11:$C$15&gt;=E10214),SRP!$D$11:$D$15)*(G10214/100)*(E10214/1000)),
0)))))),2)</f>
        <v>0</v>
      </c>
      <c r="L10214" s="173" t="str">
        <f t="shared" si="159"/>
        <v/>
      </c>
      <c r="M10214" s="154" t="e">
        <f>VLOOKUP(L10214,'Slope %'!C:D,2,0)</f>
        <v>#N/A</v>
      </c>
    </row>
    <row r="10215" spans="11:13" x14ac:dyDescent="0.25">
      <c r="K10215" s="154" cm="1">
        <f t="array" ref="K10215">ROUND(
IF(C10215="Beer",
SUM(LOOKUP(2,1/(SRP!$B$8:$B$10&lt;=E10215)/(SRP!$C$8:$C$10&gt;=E10215),SRP!$D$8:$D$10)*(G10215/100)*(E10215/1000)),
IF(C10215="Spirits",
SUM(LOOKUP(2,1/(SRP!$B$2:$B$7&lt;=E10215)/(SRP!$C$2:$C$7&gt;=E10215),SRP!$D$2:$D$7)*(G10215/100)*(E10215/1000)),
IF(AND(C10215="Wine",D10215="Fortified Wines"),
SUM(LOOKUP(2,1/(SRP!$B$26:$B$29&lt;=E10215)/(SRP!$C$26:$C$29&gt;=E10215),SRP!$D$26:$D$29)*(G10215/100)*(E10215/1000)),
IF(C10215="Wine",
SUM(LOOKUP(2,1/(SRP!$B$21:$B$25&lt;=E10215)/(SRP!$C$21:$C$25&gt;=E10215),SRP!$D$21:$D$25)*(G10215/100)*(E10215/1000)),
IF(AND(C10215="Ready to Drink",D10215="RTD-One Pour Cocktail&gt;7%&lt;=14.5"),
SUM(LOOKUP(2,1/(SRP!$B$16:$B$20&lt;=E10215)/(SRP!$C$16:$C$20&gt;=E10215),SRP!$D$16:$D$20)*(G10215/100)*(E10215/1000)),
IF(C10215="Ready to Drink",
SUM(LOOKUP(2,1/(SRP!$B$11:$B$15&lt;=E10215)/(SRP!$C$11:$C$15&gt;=E10215),SRP!$D$11:$D$15)*(G10215/100)*(E10215/1000)),
0)))))),2)</f>
        <v>0</v>
      </c>
      <c r="L10215" s="173" t="str">
        <f t="shared" si="159"/>
        <v/>
      </c>
      <c r="M10215" s="154" t="e">
        <f>VLOOKUP(L10215,'Slope %'!C:D,2,0)</f>
        <v>#N/A</v>
      </c>
    </row>
    <row r="10216" spans="11:13" x14ac:dyDescent="0.25">
      <c r="K10216" s="154" cm="1">
        <f t="array" ref="K10216">ROUND(
IF(C10216="Beer",
SUM(LOOKUP(2,1/(SRP!$B$8:$B$10&lt;=E10216)/(SRP!$C$8:$C$10&gt;=E10216),SRP!$D$8:$D$10)*(G10216/100)*(E10216/1000)),
IF(C10216="Spirits",
SUM(LOOKUP(2,1/(SRP!$B$2:$B$7&lt;=E10216)/(SRP!$C$2:$C$7&gt;=E10216),SRP!$D$2:$D$7)*(G10216/100)*(E10216/1000)),
IF(AND(C10216="Wine",D10216="Fortified Wines"),
SUM(LOOKUP(2,1/(SRP!$B$26:$B$29&lt;=E10216)/(SRP!$C$26:$C$29&gt;=E10216),SRP!$D$26:$D$29)*(G10216/100)*(E10216/1000)),
IF(C10216="Wine",
SUM(LOOKUP(2,1/(SRP!$B$21:$B$25&lt;=E10216)/(SRP!$C$21:$C$25&gt;=E10216),SRP!$D$21:$D$25)*(G10216/100)*(E10216/1000)),
IF(AND(C10216="Ready to Drink",D10216="RTD-One Pour Cocktail&gt;7%&lt;=14.5"),
SUM(LOOKUP(2,1/(SRP!$B$16:$B$20&lt;=E10216)/(SRP!$C$16:$C$20&gt;=E10216),SRP!$D$16:$D$20)*(G10216/100)*(E10216/1000)),
IF(C10216="Ready to Drink",
SUM(LOOKUP(2,1/(SRP!$B$11:$B$15&lt;=E10216)/(SRP!$C$11:$C$15&gt;=E10216),SRP!$D$11:$D$15)*(G10216/100)*(E10216/1000)),
0)))))),2)</f>
        <v>0</v>
      </c>
      <c r="L10216" s="173" t="str">
        <f t="shared" si="159"/>
        <v/>
      </c>
      <c r="M10216" s="154" t="e">
        <f>VLOOKUP(L10216,'Slope %'!C:D,2,0)</f>
        <v>#N/A</v>
      </c>
    </row>
    <row r="10217" spans="11:13" x14ac:dyDescent="0.25">
      <c r="K10217" s="154" cm="1">
        <f t="array" ref="K10217">ROUND(
IF(C10217="Beer",
SUM(LOOKUP(2,1/(SRP!$B$8:$B$10&lt;=E10217)/(SRP!$C$8:$C$10&gt;=E10217),SRP!$D$8:$D$10)*(G10217/100)*(E10217/1000)),
IF(C10217="Spirits",
SUM(LOOKUP(2,1/(SRP!$B$2:$B$7&lt;=E10217)/(SRP!$C$2:$C$7&gt;=E10217),SRP!$D$2:$D$7)*(G10217/100)*(E10217/1000)),
IF(AND(C10217="Wine",D10217="Fortified Wines"),
SUM(LOOKUP(2,1/(SRP!$B$26:$B$29&lt;=E10217)/(SRP!$C$26:$C$29&gt;=E10217),SRP!$D$26:$D$29)*(G10217/100)*(E10217/1000)),
IF(C10217="Wine",
SUM(LOOKUP(2,1/(SRP!$B$21:$B$25&lt;=E10217)/(SRP!$C$21:$C$25&gt;=E10217),SRP!$D$21:$D$25)*(G10217/100)*(E10217/1000)),
IF(AND(C10217="Ready to Drink",D10217="RTD-One Pour Cocktail&gt;7%&lt;=14.5"),
SUM(LOOKUP(2,1/(SRP!$B$16:$B$20&lt;=E10217)/(SRP!$C$16:$C$20&gt;=E10217),SRP!$D$16:$D$20)*(G10217/100)*(E10217/1000)),
IF(C10217="Ready to Drink",
SUM(LOOKUP(2,1/(SRP!$B$11:$B$15&lt;=E10217)/(SRP!$C$11:$C$15&gt;=E10217),SRP!$D$11:$D$15)*(G10217/100)*(E10217/1000)),
0)))))),2)</f>
        <v>0</v>
      </c>
      <c r="L10217" s="173" t="str">
        <f t="shared" si="159"/>
        <v/>
      </c>
      <c r="M10217" s="154" t="e">
        <f>VLOOKUP(L10217,'Slope %'!C:D,2,0)</f>
        <v>#N/A</v>
      </c>
    </row>
    <row r="10218" spans="11:13" x14ac:dyDescent="0.25">
      <c r="K10218" s="154" cm="1">
        <f t="array" ref="K10218">ROUND(
IF(C10218="Beer",
SUM(LOOKUP(2,1/(SRP!$B$8:$B$10&lt;=E10218)/(SRP!$C$8:$C$10&gt;=E10218),SRP!$D$8:$D$10)*(G10218/100)*(E10218/1000)),
IF(C10218="Spirits",
SUM(LOOKUP(2,1/(SRP!$B$2:$B$7&lt;=E10218)/(SRP!$C$2:$C$7&gt;=E10218),SRP!$D$2:$D$7)*(G10218/100)*(E10218/1000)),
IF(AND(C10218="Wine",D10218="Fortified Wines"),
SUM(LOOKUP(2,1/(SRP!$B$26:$B$29&lt;=E10218)/(SRP!$C$26:$C$29&gt;=E10218),SRP!$D$26:$D$29)*(G10218/100)*(E10218/1000)),
IF(C10218="Wine",
SUM(LOOKUP(2,1/(SRP!$B$21:$B$25&lt;=E10218)/(SRP!$C$21:$C$25&gt;=E10218),SRP!$D$21:$D$25)*(G10218/100)*(E10218/1000)),
IF(AND(C10218="Ready to Drink",D10218="RTD-One Pour Cocktail&gt;7%&lt;=14.5"),
SUM(LOOKUP(2,1/(SRP!$B$16:$B$20&lt;=E10218)/(SRP!$C$16:$C$20&gt;=E10218),SRP!$D$16:$D$20)*(G10218/100)*(E10218/1000)),
IF(C10218="Ready to Drink",
SUM(LOOKUP(2,1/(SRP!$B$11:$B$15&lt;=E10218)/(SRP!$C$11:$C$15&gt;=E10218),SRP!$D$11:$D$15)*(G10218/100)*(E10218/1000)),
0)))))),2)</f>
        <v>0</v>
      </c>
      <c r="L10218" s="173" t="str">
        <f t="shared" si="159"/>
        <v/>
      </c>
      <c r="M10218" s="154" t="e">
        <f>VLOOKUP(L10218,'Slope %'!C:D,2,0)</f>
        <v>#N/A</v>
      </c>
    </row>
    <row r="10219" spans="11:13" x14ac:dyDescent="0.25">
      <c r="K10219" s="154" cm="1">
        <f t="array" ref="K10219">ROUND(
IF(C10219="Beer",
SUM(LOOKUP(2,1/(SRP!$B$8:$B$10&lt;=E10219)/(SRP!$C$8:$C$10&gt;=E10219),SRP!$D$8:$D$10)*(G10219/100)*(E10219/1000)),
IF(C10219="Spirits",
SUM(LOOKUP(2,1/(SRP!$B$2:$B$7&lt;=E10219)/(SRP!$C$2:$C$7&gt;=E10219),SRP!$D$2:$D$7)*(G10219/100)*(E10219/1000)),
IF(AND(C10219="Wine",D10219="Fortified Wines"),
SUM(LOOKUP(2,1/(SRP!$B$26:$B$29&lt;=E10219)/(SRP!$C$26:$C$29&gt;=E10219),SRP!$D$26:$D$29)*(G10219/100)*(E10219/1000)),
IF(C10219="Wine",
SUM(LOOKUP(2,1/(SRP!$B$21:$B$25&lt;=E10219)/(SRP!$C$21:$C$25&gt;=E10219),SRP!$D$21:$D$25)*(G10219/100)*(E10219/1000)),
IF(AND(C10219="Ready to Drink",D10219="RTD-One Pour Cocktail&gt;7%&lt;=14.5"),
SUM(LOOKUP(2,1/(SRP!$B$16:$B$20&lt;=E10219)/(SRP!$C$16:$C$20&gt;=E10219),SRP!$D$16:$D$20)*(G10219/100)*(E10219/1000)),
IF(C10219="Ready to Drink",
SUM(LOOKUP(2,1/(SRP!$B$11:$B$15&lt;=E10219)/(SRP!$C$11:$C$15&gt;=E10219),SRP!$D$11:$D$15)*(G10219/100)*(E10219/1000)),
0)))))),2)</f>
        <v>0</v>
      </c>
      <c r="L10219" s="173" t="str">
        <f t="shared" si="159"/>
        <v/>
      </c>
      <c r="M10219" s="154" t="e">
        <f>VLOOKUP(L10219,'Slope %'!C:D,2,0)</f>
        <v>#N/A</v>
      </c>
    </row>
    <row r="10220" spans="11:13" x14ac:dyDescent="0.25">
      <c r="K10220" s="154" cm="1">
        <f t="array" ref="K10220">ROUND(
IF(C10220="Beer",
SUM(LOOKUP(2,1/(SRP!$B$8:$B$10&lt;=E10220)/(SRP!$C$8:$C$10&gt;=E10220),SRP!$D$8:$D$10)*(G10220/100)*(E10220/1000)),
IF(C10220="Spirits",
SUM(LOOKUP(2,1/(SRP!$B$2:$B$7&lt;=E10220)/(SRP!$C$2:$C$7&gt;=E10220),SRP!$D$2:$D$7)*(G10220/100)*(E10220/1000)),
IF(AND(C10220="Wine",D10220="Fortified Wines"),
SUM(LOOKUP(2,1/(SRP!$B$26:$B$29&lt;=E10220)/(SRP!$C$26:$C$29&gt;=E10220),SRP!$D$26:$D$29)*(G10220/100)*(E10220/1000)),
IF(C10220="Wine",
SUM(LOOKUP(2,1/(SRP!$B$21:$B$25&lt;=E10220)/(SRP!$C$21:$C$25&gt;=E10220),SRP!$D$21:$D$25)*(G10220/100)*(E10220/1000)),
IF(AND(C10220="Ready to Drink",D10220="RTD-One Pour Cocktail&gt;7%&lt;=14.5"),
SUM(LOOKUP(2,1/(SRP!$B$16:$B$20&lt;=E10220)/(SRP!$C$16:$C$20&gt;=E10220),SRP!$D$16:$D$20)*(G10220/100)*(E10220/1000)),
IF(C10220="Ready to Drink",
SUM(LOOKUP(2,1/(SRP!$B$11:$B$15&lt;=E10220)/(SRP!$C$11:$C$15&gt;=E10220),SRP!$D$11:$D$15)*(G10220/100)*(E10220/1000)),
0)))))),2)</f>
        <v>0</v>
      </c>
      <c r="L10220" s="173" t="str">
        <f t="shared" si="159"/>
        <v/>
      </c>
      <c r="M10220" s="154" t="e">
        <f>VLOOKUP(L10220,'Slope %'!C:D,2,0)</f>
        <v>#N/A</v>
      </c>
    </row>
    <row r="10221" spans="11:13" x14ac:dyDescent="0.25">
      <c r="K10221" s="154" cm="1">
        <f t="array" ref="K10221">ROUND(
IF(C10221="Beer",
SUM(LOOKUP(2,1/(SRP!$B$8:$B$10&lt;=E10221)/(SRP!$C$8:$C$10&gt;=E10221),SRP!$D$8:$D$10)*(G10221/100)*(E10221/1000)),
IF(C10221="Spirits",
SUM(LOOKUP(2,1/(SRP!$B$2:$B$7&lt;=E10221)/(SRP!$C$2:$C$7&gt;=E10221),SRP!$D$2:$D$7)*(G10221/100)*(E10221/1000)),
IF(AND(C10221="Wine",D10221="Fortified Wines"),
SUM(LOOKUP(2,1/(SRP!$B$26:$B$29&lt;=E10221)/(SRP!$C$26:$C$29&gt;=E10221),SRP!$D$26:$D$29)*(G10221/100)*(E10221/1000)),
IF(C10221="Wine",
SUM(LOOKUP(2,1/(SRP!$B$21:$B$25&lt;=E10221)/(SRP!$C$21:$C$25&gt;=E10221),SRP!$D$21:$D$25)*(G10221/100)*(E10221/1000)),
IF(AND(C10221="Ready to Drink",D10221="RTD-One Pour Cocktail&gt;7%&lt;=14.5"),
SUM(LOOKUP(2,1/(SRP!$B$16:$B$20&lt;=E10221)/(SRP!$C$16:$C$20&gt;=E10221),SRP!$D$16:$D$20)*(G10221/100)*(E10221/1000)),
IF(C10221="Ready to Drink",
SUM(LOOKUP(2,1/(SRP!$B$11:$B$15&lt;=E10221)/(SRP!$C$11:$C$15&gt;=E10221),SRP!$D$11:$D$15)*(G10221/100)*(E10221/1000)),
0)))))),2)</f>
        <v>0</v>
      </c>
      <c r="L10221" s="173" t="str">
        <f t="shared" si="159"/>
        <v/>
      </c>
      <c r="M10221" s="154" t="e">
        <f>VLOOKUP(L10221,'Slope %'!C:D,2,0)</f>
        <v>#N/A</v>
      </c>
    </row>
    <row r="10222" spans="11:13" x14ac:dyDescent="0.25">
      <c r="K10222" s="154" cm="1">
        <f t="array" ref="K10222">ROUND(
IF(C10222="Beer",
SUM(LOOKUP(2,1/(SRP!$B$8:$B$10&lt;=E10222)/(SRP!$C$8:$C$10&gt;=E10222),SRP!$D$8:$D$10)*(G10222/100)*(E10222/1000)),
IF(C10222="Spirits",
SUM(LOOKUP(2,1/(SRP!$B$2:$B$7&lt;=E10222)/(SRP!$C$2:$C$7&gt;=E10222),SRP!$D$2:$D$7)*(G10222/100)*(E10222/1000)),
IF(AND(C10222="Wine",D10222="Fortified Wines"),
SUM(LOOKUP(2,1/(SRP!$B$26:$B$29&lt;=E10222)/(SRP!$C$26:$C$29&gt;=E10222),SRP!$D$26:$D$29)*(G10222/100)*(E10222/1000)),
IF(C10222="Wine",
SUM(LOOKUP(2,1/(SRP!$B$21:$B$25&lt;=E10222)/(SRP!$C$21:$C$25&gt;=E10222),SRP!$D$21:$D$25)*(G10222/100)*(E10222/1000)),
IF(AND(C10222="Ready to Drink",D10222="RTD-One Pour Cocktail&gt;7%&lt;=14.5"),
SUM(LOOKUP(2,1/(SRP!$B$16:$B$20&lt;=E10222)/(SRP!$C$16:$C$20&gt;=E10222),SRP!$D$16:$D$20)*(G10222/100)*(E10222/1000)),
IF(C10222="Ready to Drink",
SUM(LOOKUP(2,1/(SRP!$B$11:$B$15&lt;=E10222)/(SRP!$C$11:$C$15&gt;=E10222),SRP!$D$11:$D$15)*(G10222/100)*(E10222/1000)),
0)))))),2)</f>
        <v>0</v>
      </c>
      <c r="L10222" s="173" t="str">
        <f t="shared" si="159"/>
        <v/>
      </c>
      <c r="M10222" s="154" t="e">
        <f>VLOOKUP(L10222,'Slope %'!C:D,2,0)</f>
        <v>#N/A</v>
      </c>
    </row>
    <row r="10223" spans="11:13" x14ac:dyDescent="0.25">
      <c r="K10223" s="154" cm="1">
        <f t="array" ref="K10223">ROUND(
IF(C10223="Beer",
SUM(LOOKUP(2,1/(SRP!$B$8:$B$10&lt;=E10223)/(SRP!$C$8:$C$10&gt;=E10223),SRP!$D$8:$D$10)*(G10223/100)*(E10223/1000)),
IF(C10223="Spirits",
SUM(LOOKUP(2,1/(SRP!$B$2:$B$7&lt;=E10223)/(SRP!$C$2:$C$7&gt;=E10223),SRP!$D$2:$D$7)*(G10223/100)*(E10223/1000)),
IF(AND(C10223="Wine",D10223="Fortified Wines"),
SUM(LOOKUP(2,1/(SRP!$B$26:$B$29&lt;=E10223)/(SRP!$C$26:$C$29&gt;=E10223),SRP!$D$26:$D$29)*(G10223/100)*(E10223/1000)),
IF(C10223="Wine",
SUM(LOOKUP(2,1/(SRP!$B$21:$B$25&lt;=E10223)/(SRP!$C$21:$C$25&gt;=E10223),SRP!$D$21:$D$25)*(G10223/100)*(E10223/1000)),
IF(AND(C10223="Ready to Drink",D10223="RTD-One Pour Cocktail&gt;7%&lt;=14.5"),
SUM(LOOKUP(2,1/(SRP!$B$16:$B$20&lt;=E10223)/(SRP!$C$16:$C$20&gt;=E10223),SRP!$D$16:$D$20)*(G10223/100)*(E10223/1000)),
IF(C10223="Ready to Drink",
SUM(LOOKUP(2,1/(SRP!$B$11:$B$15&lt;=E10223)/(SRP!$C$11:$C$15&gt;=E10223),SRP!$D$11:$D$15)*(G10223/100)*(E10223/1000)),
0)))))),2)</f>
        <v>0</v>
      </c>
      <c r="L10223" s="173" t="str">
        <f t="shared" si="159"/>
        <v/>
      </c>
      <c r="M10223" s="154" t="e">
        <f>VLOOKUP(L10223,'Slope %'!C:D,2,0)</f>
        <v>#N/A</v>
      </c>
    </row>
    <row r="10224" spans="11:13" x14ac:dyDescent="0.25">
      <c r="K10224" s="154" cm="1">
        <f t="array" ref="K10224">ROUND(
IF(C10224="Beer",
SUM(LOOKUP(2,1/(SRP!$B$8:$B$10&lt;=E10224)/(SRP!$C$8:$C$10&gt;=E10224),SRP!$D$8:$D$10)*(G10224/100)*(E10224/1000)),
IF(C10224="Spirits",
SUM(LOOKUP(2,1/(SRP!$B$2:$B$7&lt;=E10224)/(SRP!$C$2:$C$7&gt;=E10224),SRP!$D$2:$D$7)*(G10224/100)*(E10224/1000)),
IF(AND(C10224="Wine",D10224="Fortified Wines"),
SUM(LOOKUP(2,1/(SRP!$B$26:$B$29&lt;=E10224)/(SRP!$C$26:$C$29&gt;=E10224),SRP!$D$26:$D$29)*(G10224/100)*(E10224/1000)),
IF(C10224="Wine",
SUM(LOOKUP(2,1/(SRP!$B$21:$B$25&lt;=E10224)/(SRP!$C$21:$C$25&gt;=E10224),SRP!$D$21:$D$25)*(G10224/100)*(E10224/1000)),
IF(AND(C10224="Ready to Drink",D10224="RTD-One Pour Cocktail&gt;7%&lt;=14.5"),
SUM(LOOKUP(2,1/(SRP!$B$16:$B$20&lt;=E10224)/(SRP!$C$16:$C$20&gt;=E10224),SRP!$D$16:$D$20)*(G10224/100)*(E10224/1000)),
IF(C10224="Ready to Drink",
SUM(LOOKUP(2,1/(SRP!$B$11:$B$15&lt;=E10224)/(SRP!$C$11:$C$15&gt;=E10224),SRP!$D$11:$D$15)*(G10224/100)*(E10224/1000)),
0)))))),2)</f>
        <v>0</v>
      </c>
      <c r="L10224" s="173" t="str">
        <f t="shared" si="159"/>
        <v/>
      </c>
      <c r="M10224" s="154" t="e">
        <f>VLOOKUP(L10224,'Slope %'!C:D,2,0)</f>
        <v>#N/A</v>
      </c>
    </row>
    <row r="10225" spans="11:13" x14ac:dyDescent="0.25">
      <c r="K10225" s="154" cm="1">
        <f t="array" ref="K10225">ROUND(
IF(C10225="Beer",
SUM(LOOKUP(2,1/(SRP!$B$8:$B$10&lt;=E10225)/(SRP!$C$8:$C$10&gt;=E10225),SRP!$D$8:$D$10)*(G10225/100)*(E10225/1000)),
IF(C10225="Spirits",
SUM(LOOKUP(2,1/(SRP!$B$2:$B$7&lt;=E10225)/(SRP!$C$2:$C$7&gt;=E10225),SRP!$D$2:$D$7)*(G10225/100)*(E10225/1000)),
IF(AND(C10225="Wine",D10225="Fortified Wines"),
SUM(LOOKUP(2,1/(SRP!$B$26:$B$29&lt;=E10225)/(SRP!$C$26:$C$29&gt;=E10225),SRP!$D$26:$D$29)*(G10225/100)*(E10225/1000)),
IF(C10225="Wine",
SUM(LOOKUP(2,1/(SRP!$B$21:$B$25&lt;=E10225)/(SRP!$C$21:$C$25&gt;=E10225),SRP!$D$21:$D$25)*(G10225/100)*(E10225/1000)),
IF(AND(C10225="Ready to Drink",D10225="RTD-One Pour Cocktail&gt;7%&lt;=14.5"),
SUM(LOOKUP(2,1/(SRP!$B$16:$B$20&lt;=E10225)/(SRP!$C$16:$C$20&gt;=E10225),SRP!$D$16:$D$20)*(G10225/100)*(E10225/1000)),
IF(C10225="Ready to Drink",
SUM(LOOKUP(2,1/(SRP!$B$11:$B$15&lt;=E10225)/(SRP!$C$11:$C$15&gt;=E10225),SRP!$D$11:$D$15)*(G10225/100)*(E10225/1000)),
0)))))),2)</f>
        <v>0</v>
      </c>
      <c r="L10225" s="173" t="str">
        <f t="shared" si="159"/>
        <v/>
      </c>
      <c r="M10225" s="154" t="e">
        <f>VLOOKUP(L10225,'Slope %'!C:D,2,0)</f>
        <v>#N/A</v>
      </c>
    </row>
    <row r="10226" spans="11:13" x14ac:dyDescent="0.25">
      <c r="K10226" s="154" cm="1">
        <f t="array" ref="K10226">ROUND(
IF(C10226="Beer",
SUM(LOOKUP(2,1/(SRP!$B$8:$B$10&lt;=E10226)/(SRP!$C$8:$C$10&gt;=E10226),SRP!$D$8:$D$10)*(G10226/100)*(E10226/1000)),
IF(C10226="Spirits",
SUM(LOOKUP(2,1/(SRP!$B$2:$B$7&lt;=E10226)/(SRP!$C$2:$C$7&gt;=E10226),SRP!$D$2:$D$7)*(G10226/100)*(E10226/1000)),
IF(AND(C10226="Wine",D10226="Fortified Wines"),
SUM(LOOKUP(2,1/(SRP!$B$26:$B$29&lt;=E10226)/(SRP!$C$26:$C$29&gt;=E10226),SRP!$D$26:$D$29)*(G10226/100)*(E10226/1000)),
IF(C10226="Wine",
SUM(LOOKUP(2,1/(SRP!$B$21:$B$25&lt;=E10226)/(SRP!$C$21:$C$25&gt;=E10226),SRP!$D$21:$D$25)*(G10226/100)*(E10226/1000)),
IF(AND(C10226="Ready to Drink",D10226="RTD-One Pour Cocktail&gt;7%&lt;=14.5"),
SUM(LOOKUP(2,1/(SRP!$B$16:$B$20&lt;=E10226)/(SRP!$C$16:$C$20&gt;=E10226),SRP!$D$16:$D$20)*(G10226/100)*(E10226/1000)),
IF(C10226="Ready to Drink",
SUM(LOOKUP(2,1/(SRP!$B$11:$B$15&lt;=E10226)/(SRP!$C$11:$C$15&gt;=E10226),SRP!$D$11:$D$15)*(G10226/100)*(E10226/1000)),
0)))))),2)</f>
        <v>0</v>
      </c>
      <c r="L10226" s="173" t="str">
        <f t="shared" si="159"/>
        <v/>
      </c>
      <c r="M10226" s="154" t="e">
        <f>VLOOKUP(L10226,'Slope %'!C:D,2,0)</f>
        <v>#N/A</v>
      </c>
    </row>
    <row r="10227" spans="11:13" x14ac:dyDescent="0.25">
      <c r="K10227" s="154" cm="1">
        <f t="array" ref="K10227">ROUND(
IF(C10227="Beer",
SUM(LOOKUP(2,1/(SRP!$B$8:$B$10&lt;=E10227)/(SRP!$C$8:$C$10&gt;=E10227),SRP!$D$8:$D$10)*(G10227/100)*(E10227/1000)),
IF(C10227="Spirits",
SUM(LOOKUP(2,1/(SRP!$B$2:$B$7&lt;=E10227)/(SRP!$C$2:$C$7&gt;=E10227),SRP!$D$2:$D$7)*(G10227/100)*(E10227/1000)),
IF(AND(C10227="Wine",D10227="Fortified Wines"),
SUM(LOOKUP(2,1/(SRP!$B$26:$B$29&lt;=E10227)/(SRP!$C$26:$C$29&gt;=E10227),SRP!$D$26:$D$29)*(G10227/100)*(E10227/1000)),
IF(C10227="Wine",
SUM(LOOKUP(2,1/(SRP!$B$21:$B$25&lt;=E10227)/(SRP!$C$21:$C$25&gt;=E10227),SRP!$D$21:$D$25)*(G10227/100)*(E10227/1000)),
IF(AND(C10227="Ready to Drink",D10227="RTD-One Pour Cocktail&gt;7%&lt;=14.5"),
SUM(LOOKUP(2,1/(SRP!$B$16:$B$20&lt;=E10227)/(SRP!$C$16:$C$20&gt;=E10227),SRP!$D$16:$D$20)*(G10227/100)*(E10227/1000)),
IF(C10227="Ready to Drink",
SUM(LOOKUP(2,1/(SRP!$B$11:$B$15&lt;=E10227)/(SRP!$C$11:$C$15&gt;=E10227),SRP!$D$11:$D$15)*(G10227/100)*(E10227/1000)),
0)))))),2)</f>
        <v>0</v>
      </c>
      <c r="L10227" s="173" t="str">
        <f t="shared" si="159"/>
        <v/>
      </c>
      <c r="M10227" s="154" t="e">
        <f>VLOOKUP(L10227,'Slope %'!C:D,2,0)</f>
        <v>#N/A</v>
      </c>
    </row>
    <row r="10228" spans="11:13" x14ac:dyDescent="0.25">
      <c r="K10228" s="154" cm="1">
        <f t="array" ref="K10228">ROUND(
IF(C10228="Beer",
SUM(LOOKUP(2,1/(SRP!$B$8:$B$10&lt;=E10228)/(SRP!$C$8:$C$10&gt;=E10228),SRP!$D$8:$D$10)*(G10228/100)*(E10228/1000)),
IF(C10228="Spirits",
SUM(LOOKUP(2,1/(SRP!$B$2:$B$7&lt;=E10228)/(SRP!$C$2:$C$7&gt;=E10228),SRP!$D$2:$D$7)*(G10228/100)*(E10228/1000)),
IF(AND(C10228="Wine",D10228="Fortified Wines"),
SUM(LOOKUP(2,1/(SRP!$B$26:$B$29&lt;=E10228)/(SRP!$C$26:$C$29&gt;=E10228),SRP!$D$26:$D$29)*(G10228/100)*(E10228/1000)),
IF(C10228="Wine",
SUM(LOOKUP(2,1/(SRP!$B$21:$B$25&lt;=E10228)/(SRP!$C$21:$C$25&gt;=E10228),SRP!$D$21:$D$25)*(G10228/100)*(E10228/1000)),
IF(AND(C10228="Ready to Drink",D10228="RTD-One Pour Cocktail&gt;7%&lt;=14.5"),
SUM(LOOKUP(2,1/(SRP!$B$16:$B$20&lt;=E10228)/(SRP!$C$16:$C$20&gt;=E10228),SRP!$D$16:$D$20)*(G10228/100)*(E10228/1000)),
IF(C10228="Ready to Drink",
SUM(LOOKUP(2,1/(SRP!$B$11:$B$15&lt;=E10228)/(SRP!$C$11:$C$15&gt;=E10228),SRP!$D$11:$D$15)*(G10228/100)*(E10228/1000)),
0)))))),2)</f>
        <v>0</v>
      </c>
      <c r="L10228" s="173" t="str">
        <f t="shared" si="159"/>
        <v/>
      </c>
      <c r="M10228" s="154" t="e">
        <f>VLOOKUP(L10228,'Slope %'!C:D,2,0)</f>
        <v>#N/A</v>
      </c>
    </row>
    <row r="10229" spans="11:13" x14ac:dyDescent="0.25">
      <c r="K10229" s="154" cm="1">
        <f t="array" ref="K10229">ROUND(
IF(C10229="Beer",
SUM(LOOKUP(2,1/(SRP!$B$8:$B$10&lt;=E10229)/(SRP!$C$8:$C$10&gt;=E10229),SRP!$D$8:$D$10)*(G10229/100)*(E10229/1000)),
IF(C10229="Spirits",
SUM(LOOKUP(2,1/(SRP!$B$2:$B$7&lt;=E10229)/(SRP!$C$2:$C$7&gt;=E10229),SRP!$D$2:$D$7)*(G10229/100)*(E10229/1000)),
IF(AND(C10229="Wine",D10229="Fortified Wines"),
SUM(LOOKUP(2,1/(SRP!$B$26:$B$29&lt;=E10229)/(SRP!$C$26:$C$29&gt;=E10229),SRP!$D$26:$D$29)*(G10229/100)*(E10229/1000)),
IF(C10229="Wine",
SUM(LOOKUP(2,1/(SRP!$B$21:$B$25&lt;=E10229)/(SRP!$C$21:$C$25&gt;=E10229),SRP!$D$21:$D$25)*(G10229/100)*(E10229/1000)),
IF(AND(C10229="Ready to Drink",D10229="RTD-One Pour Cocktail&gt;7%&lt;=14.5"),
SUM(LOOKUP(2,1/(SRP!$B$16:$B$20&lt;=E10229)/(SRP!$C$16:$C$20&gt;=E10229),SRP!$D$16:$D$20)*(G10229/100)*(E10229/1000)),
IF(C10229="Ready to Drink",
SUM(LOOKUP(2,1/(SRP!$B$11:$B$15&lt;=E10229)/(SRP!$C$11:$C$15&gt;=E10229),SRP!$D$11:$D$15)*(G10229/100)*(E10229/1000)),
0)))))),2)</f>
        <v>0</v>
      </c>
      <c r="L10229" s="173" t="str">
        <f t="shared" si="159"/>
        <v/>
      </c>
      <c r="M10229" s="154" t="e">
        <f>VLOOKUP(L10229,'Slope %'!C:D,2,0)</f>
        <v>#N/A</v>
      </c>
    </row>
    <row r="10230" spans="11:13" x14ac:dyDescent="0.25">
      <c r="K10230" s="154" cm="1">
        <f t="array" ref="K10230">ROUND(
IF(C10230="Beer",
SUM(LOOKUP(2,1/(SRP!$B$8:$B$10&lt;=E10230)/(SRP!$C$8:$C$10&gt;=E10230),SRP!$D$8:$D$10)*(G10230/100)*(E10230/1000)),
IF(C10230="Spirits",
SUM(LOOKUP(2,1/(SRP!$B$2:$B$7&lt;=E10230)/(SRP!$C$2:$C$7&gt;=E10230),SRP!$D$2:$D$7)*(G10230/100)*(E10230/1000)),
IF(AND(C10230="Wine",D10230="Fortified Wines"),
SUM(LOOKUP(2,1/(SRP!$B$26:$B$29&lt;=E10230)/(SRP!$C$26:$C$29&gt;=E10230),SRP!$D$26:$D$29)*(G10230/100)*(E10230/1000)),
IF(C10230="Wine",
SUM(LOOKUP(2,1/(SRP!$B$21:$B$25&lt;=E10230)/(SRP!$C$21:$C$25&gt;=E10230),SRP!$D$21:$D$25)*(G10230/100)*(E10230/1000)),
IF(AND(C10230="Ready to Drink",D10230="RTD-One Pour Cocktail&gt;7%&lt;=14.5"),
SUM(LOOKUP(2,1/(SRP!$B$16:$B$20&lt;=E10230)/(SRP!$C$16:$C$20&gt;=E10230),SRP!$D$16:$D$20)*(G10230/100)*(E10230/1000)),
IF(C10230="Ready to Drink",
SUM(LOOKUP(2,1/(SRP!$B$11:$B$15&lt;=E10230)/(SRP!$C$11:$C$15&gt;=E10230),SRP!$D$11:$D$15)*(G10230/100)*(E10230/1000)),
0)))))),2)</f>
        <v>0</v>
      </c>
      <c r="L10230" s="173" t="str">
        <f t="shared" si="159"/>
        <v/>
      </c>
      <c r="M10230" s="154" t="e">
        <f>VLOOKUP(L10230,'Slope %'!C:D,2,0)</f>
        <v>#N/A</v>
      </c>
    </row>
    <row r="10231" spans="11:13" x14ac:dyDescent="0.25">
      <c r="K10231" s="154" cm="1">
        <f t="array" ref="K10231">ROUND(
IF(C10231="Beer",
SUM(LOOKUP(2,1/(SRP!$B$8:$B$10&lt;=E10231)/(SRP!$C$8:$C$10&gt;=E10231),SRP!$D$8:$D$10)*(G10231/100)*(E10231/1000)),
IF(C10231="Spirits",
SUM(LOOKUP(2,1/(SRP!$B$2:$B$7&lt;=E10231)/(SRP!$C$2:$C$7&gt;=E10231),SRP!$D$2:$D$7)*(G10231/100)*(E10231/1000)),
IF(AND(C10231="Wine",D10231="Fortified Wines"),
SUM(LOOKUP(2,1/(SRP!$B$26:$B$29&lt;=E10231)/(SRP!$C$26:$C$29&gt;=E10231),SRP!$D$26:$D$29)*(G10231/100)*(E10231/1000)),
IF(C10231="Wine",
SUM(LOOKUP(2,1/(SRP!$B$21:$B$25&lt;=E10231)/(SRP!$C$21:$C$25&gt;=E10231),SRP!$D$21:$D$25)*(G10231/100)*(E10231/1000)),
IF(AND(C10231="Ready to Drink",D10231="RTD-One Pour Cocktail&gt;7%&lt;=14.5"),
SUM(LOOKUP(2,1/(SRP!$B$16:$B$20&lt;=E10231)/(SRP!$C$16:$C$20&gt;=E10231),SRP!$D$16:$D$20)*(G10231/100)*(E10231/1000)),
IF(C10231="Ready to Drink",
SUM(LOOKUP(2,1/(SRP!$B$11:$B$15&lt;=E10231)/(SRP!$C$11:$C$15&gt;=E10231),SRP!$D$11:$D$15)*(G10231/100)*(E10231/1000)),
0)))))),2)</f>
        <v>0</v>
      </c>
      <c r="L10231" s="173" t="str">
        <f t="shared" si="159"/>
        <v/>
      </c>
      <c r="M10231" s="154" t="e">
        <f>VLOOKUP(L10231,'Slope %'!C:D,2,0)</f>
        <v>#N/A</v>
      </c>
    </row>
    <row r="10232" spans="11:13" x14ac:dyDescent="0.25">
      <c r="K10232" s="154" cm="1">
        <f t="array" ref="K10232">ROUND(
IF(C10232="Beer",
SUM(LOOKUP(2,1/(SRP!$B$8:$B$10&lt;=E10232)/(SRP!$C$8:$C$10&gt;=E10232),SRP!$D$8:$D$10)*(G10232/100)*(E10232/1000)),
IF(C10232="Spirits",
SUM(LOOKUP(2,1/(SRP!$B$2:$B$7&lt;=E10232)/(SRP!$C$2:$C$7&gt;=E10232),SRP!$D$2:$D$7)*(G10232/100)*(E10232/1000)),
IF(AND(C10232="Wine",D10232="Fortified Wines"),
SUM(LOOKUP(2,1/(SRP!$B$26:$B$29&lt;=E10232)/(SRP!$C$26:$C$29&gt;=E10232),SRP!$D$26:$D$29)*(G10232/100)*(E10232/1000)),
IF(C10232="Wine",
SUM(LOOKUP(2,1/(SRP!$B$21:$B$25&lt;=E10232)/(SRP!$C$21:$C$25&gt;=E10232),SRP!$D$21:$D$25)*(G10232/100)*(E10232/1000)),
IF(AND(C10232="Ready to Drink",D10232="RTD-One Pour Cocktail&gt;7%&lt;=14.5"),
SUM(LOOKUP(2,1/(SRP!$B$16:$B$20&lt;=E10232)/(SRP!$C$16:$C$20&gt;=E10232),SRP!$D$16:$D$20)*(G10232/100)*(E10232/1000)),
IF(C10232="Ready to Drink",
SUM(LOOKUP(2,1/(SRP!$B$11:$B$15&lt;=E10232)/(SRP!$C$11:$C$15&gt;=E10232),SRP!$D$11:$D$15)*(G10232/100)*(E10232/1000)),
0)))))),2)</f>
        <v>0</v>
      </c>
      <c r="L10232" s="173" t="str">
        <f t="shared" si="159"/>
        <v/>
      </c>
      <c r="M10232" s="154" t="e">
        <f>VLOOKUP(L10232,'Slope %'!C:D,2,0)</f>
        <v>#N/A</v>
      </c>
    </row>
    <row r="10233" spans="11:13" x14ac:dyDescent="0.25">
      <c r="K10233" s="154" cm="1">
        <f t="array" ref="K10233">ROUND(
IF(C10233="Beer",
SUM(LOOKUP(2,1/(SRP!$B$8:$B$10&lt;=E10233)/(SRP!$C$8:$C$10&gt;=E10233),SRP!$D$8:$D$10)*(G10233/100)*(E10233/1000)),
IF(C10233="Spirits",
SUM(LOOKUP(2,1/(SRP!$B$2:$B$7&lt;=E10233)/(SRP!$C$2:$C$7&gt;=E10233),SRP!$D$2:$D$7)*(G10233/100)*(E10233/1000)),
IF(AND(C10233="Wine",D10233="Fortified Wines"),
SUM(LOOKUP(2,1/(SRP!$B$26:$B$29&lt;=E10233)/(SRP!$C$26:$C$29&gt;=E10233),SRP!$D$26:$D$29)*(G10233/100)*(E10233/1000)),
IF(C10233="Wine",
SUM(LOOKUP(2,1/(SRP!$B$21:$B$25&lt;=E10233)/(SRP!$C$21:$C$25&gt;=E10233),SRP!$D$21:$D$25)*(G10233/100)*(E10233/1000)),
IF(AND(C10233="Ready to Drink",D10233="RTD-One Pour Cocktail&gt;7%&lt;=14.5"),
SUM(LOOKUP(2,1/(SRP!$B$16:$B$20&lt;=E10233)/(SRP!$C$16:$C$20&gt;=E10233),SRP!$D$16:$D$20)*(G10233/100)*(E10233/1000)),
IF(C10233="Ready to Drink",
SUM(LOOKUP(2,1/(SRP!$B$11:$B$15&lt;=E10233)/(SRP!$C$11:$C$15&gt;=E10233),SRP!$D$11:$D$15)*(G10233/100)*(E10233/1000)),
0)))))),2)</f>
        <v>0</v>
      </c>
      <c r="L10233" s="173" t="str">
        <f t="shared" si="159"/>
        <v/>
      </c>
      <c r="M10233" s="154" t="e">
        <f>VLOOKUP(L10233,'Slope %'!C:D,2,0)</f>
        <v>#N/A</v>
      </c>
    </row>
    <row r="10234" spans="11:13" x14ac:dyDescent="0.25">
      <c r="K10234" s="154" cm="1">
        <f t="array" ref="K10234">ROUND(
IF(C10234="Beer",
SUM(LOOKUP(2,1/(SRP!$B$8:$B$10&lt;=E10234)/(SRP!$C$8:$C$10&gt;=E10234),SRP!$D$8:$D$10)*(G10234/100)*(E10234/1000)),
IF(C10234="Spirits",
SUM(LOOKUP(2,1/(SRP!$B$2:$B$7&lt;=E10234)/(SRP!$C$2:$C$7&gt;=E10234),SRP!$D$2:$D$7)*(G10234/100)*(E10234/1000)),
IF(AND(C10234="Wine",D10234="Fortified Wines"),
SUM(LOOKUP(2,1/(SRP!$B$26:$B$29&lt;=E10234)/(SRP!$C$26:$C$29&gt;=E10234),SRP!$D$26:$D$29)*(G10234/100)*(E10234/1000)),
IF(C10234="Wine",
SUM(LOOKUP(2,1/(SRP!$B$21:$B$25&lt;=E10234)/(SRP!$C$21:$C$25&gt;=E10234),SRP!$D$21:$D$25)*(G10234/100)*(E10234/1000)),
IF(AND(C10234="Ready to Drink",D10234="RTD-One Pour Cocktail&gt;7%&lt;=14.5"),
SUM(LOOKUP(2,1/(SRP!$B$16:$B$20&lt;=E10234)/(SRP!$C$16:$C$20&gt;=E10234),SRP!$D$16:$D$20)*(G10234/100)*(E10234/1000)),
IF(C10234="Ready to Drink",
SUM(LOOKUP(2,1/(SRP!$B$11:$B$15&lt;=E10234)/(SRP!$C$11:$C$15&gt;=E10234),SRP!$D$11:$D$15)*(G10234/100)*(E10234/1000)),
0)))))),2)</f>
        <v>0</v>
      </c>
      <c r="L10234" s="173" t="str">
        <f t="shared" si="159"/>
        <v/>
      </c>
      <c r="M10234" s="154" t="e">
        <f>VLOOKUP(L10234,'Slope %'!C:D,2,0)</f>
        <v>#N/A</v>
      </c>
    </row>
    <row r="10235" spans="11:13" x14ac:dyDescent="0.25">
      <c r="K10235" s="154" cm="1">
        <f t="array" ref="K10235">ROUND(
IF(C10235="Beer",
SUM(LOOKUP(2,1/(SRP!$B$8:$B$10&lt;=E10235)/(SRP!$C$8:$C$10&gt;=E10235),SRP!$D$8:$D$10)*(G10235/100)*(E10235/1000)),
IF(C10235="Spirits",
SUM(LOOKUP(2,1/(SRP!$B$2:$B$7&lt;=E10235)/(SRP!$C$2:$C$7&gt;=E10235),SRP!$D$2:$D$7)*(G10235/100)*(E10235/1000)),
IF(AND(C10235="Wine",D10235="Fortified Wines"),
SUM(LOOKUP(2,1/(SRP!$B$26:$B$29&lt;=E10235)/(SRP!$C$26:$C$29&gt;=E10235),SRP!$D$26:$D$29)*(G10235/100)*(E10235/1000)),
IF(C10235="Wine",
SUM(LOOKUP(2,1/(SRP!$B$21:$B$25&lt;=E10235)/(SRP!$C$21:$C$25&gt;=E10235),SRP!$D$21:$D$25)*(G10235/100)*(E10235/1000)),
IF(AND(C10235="Ready to Drink",D10235="RTD-One Pour Cocktail&gt;7%&lt;=14.5"),
SUM(LOOKUP(2,1/(SRP!$B$16:$B$20&lt;=E10235)/(SRP!$C$16:$C$20&gt;=E10235),SRP!$D$16:$D$20)*(G10235/100)*(E10235/1000)),
IF(C10235="Ready to Drink",
SUM(LOOKUP(2,1/(SRP!$B$11:$B$15&lt;=E10235)/(SRP!$C$11:$C$15&gt;=E10235),SRP!$D$11:$D$15)*(G10235/100)*(E10235/1000)),
0)))))),2)</f>
        <v>0</v>
      </c>
      <c r="L10235" s="173" t="str">
        <f t="shared" si="159"/>
        <v/>
      </c>
      <c r="M10235" s="154" t="e">
        <f>VLOOKUP(L10235,'Slope %'!C:D,2,0)</f>
        <v>#N/A</v>
      </c>
    </row>
    <row r="10236" spans="11:13" x14ac:dyDescent="0.25">
      <c r="K10236" s="154" cm="1">
        <f t="array" ref="K10236">ROUND(
IF(C10236="Beer",
SUM(LOOKUP(2,1/(SRP!$B$8:$B$10&lt;=E10236)/(SRP!$C$8:$C$10&gt;=E10236),SRP!$D$8:$D$10)*(G10236/100)*(E10236/1000)),
IF(C10236="Spirits",
SUM(LOOKUP(2,1/(SRP!$B$2:$B$7&lt;=E10236)/(SRP!$C$2:$C$7&gt;=E10236),SRP!$D$2:$D$7)*(G10236/100)*(E10236/1000)),
IF(AND(C10236="Wine",D10236="Fortified Wines"),
SUM(LOOKUP(2,1/(SRP!$B$26:$B$29&lt;=E10236)/(SRP!$C$26:$C$29&gt;=E10236),SRP!$D$26:$D$29)*(G10236/100)*(E10236/1000)),
IF(C10236="Wine",
SUM(LOOKUP(2,1/(SRP!$B$21:$B$25&lt;=E10236)/(SRP!$C$21:$C$25&gt;=E10236),SRP!$D$21:$D$25)*(G10236/100)*(E10236/1000)),
IF(AND(C10236="Ready to Drink",D10236="RTD-One Pour Cocktail&gt;7%&lt;=14.5"),
SUM(LOOKUP(2,1/(SRP!$B$16:$B$20&lt;=E10236)/(SRP!$C$16:$C$20&gt;=E10236),SRP!$D$16:$D$20)*(G10236/100)*(E10236/1000)),
IF(C10236="Ready to Drink",
SUM(LOOKUP(2,1/(SRP!$B$11:$B$15&lt;=E10236)/(SRP!$C$11:$C$15&gt;=E10236),SRP!$D$11:$D$15)*(G10236/100)*(E10236/1000)),
0)))))),2)</f>
        <v>0</v>
      </c>
      <c r="L10236" s="173" t="str">
        <f t="shared" si="159"/>
        <v/>
      </c>
      <c r="M10236" s="154" t="e">
        <f>VLOOKUP(L10236,'Slope %'!C:D,2,0)</f>
        <v>#N/A</v>
      </c>
    </row>
    <row r="10237" spans="11:13" x14ac:dyDescent="0.25">
      <c r="K10237" s="154" cm="1">
        <f t="array" ref="K10237">ROUND(
IF(C10237="Beer",
SUM(LOOKUP(2,1/(SRP!$B$8:$B$10&lt;=E10237)/(SRP!$C$8:$C$10&gt;=E10237),SRP!$D$8:$D$10)*(G10237/100)*(E10237/1000)),
IF(C10237="Spirits",
SUM(LOOKUP(2,1/(SRP!$B$2:$B$7&lt;=E10237)/(SRP!$C$2:$C$7&gt;=E10237),SRP!$D$2:$D$7)*(G10237/100)*(E10237/1000)),
IF(AND(C10237="Wine",D10237="Fortified Wines"),
SUM(LOOKUP(2,1/(SRP!$B$26:$B$29&lt;=E10237)/(SRP!$C$26:$C$29&gt;=E10237),SRP!$D$26:$D$29)*(G10237/100)*(E10237/1000)),
IF(C10237="Wine",
SUM(LOOKUP(2,1/(SRP!$B$21:$B$25&lt;=E10237)/(SRP!$C$21:$C$25&gt;=E10237),SRP!$D$21:$D$25)*(G10237/100)*(E10237/1000)),
IF(AND(C10237="Ready to Drink",D10237="RTD-One Pour Cocktail&gt;7%&lt;=14.5"),
SUM(LOOKUP(2,1/(SRP!$B$16:$B$20&lt;=E10237)/(SRP!$C$16:$C$20&gt;=E10237),SRP!$D$16:$D$20)*(G10237/100)*(E10237/1000)),
IF(C10237="Ready to Drink",
SUM(LOOKUP(2,1/(SRP!$B$11:$B$15&lt;=E10237)/(SRP!$C$11:$C$15&gt;=E10237),SRP!$D$11:$D$15)*(G10237/100)*(E10237/1000)),
0)))))),2)</f>
        <v>0</v>
      </c>
      <c r="L10237" s="173" t="str">
        <f t="shared" si="159"/>
        <v/>
      </c>
      <c r="M10237" s="154" t="e">
        <f>VLOOKUP(L10237,'Slope %'!C:D,2,0)</f>
        <v>#N/A</v>
      </c>
    </row>
    <row r="10238" spans="11:13" x14ac:dyDescent="0.25">
      <c r="K10238" s="154" cm="1">
        <f t="array" ref="K10238">ROUND(
IF(C10238="Beer",
SUM(LOOKUP(2,1/(SRP!$B$8:$B$10&lt;=E10238)/(SRP!$C$8:$C$10&gt;=E10238),SRP!$D$8:$D$10)*(G10238/100)*(E10238/1000)),
IF(C10238="Spirits",
SUM(LOOKUP(2,1/(SRP!$B$2:$B$7&lt;=E10238)/(SRP!$C$2:$C$7&gt;=E10238),SRP!$D$2:$D$7)*(G10238/100)*(E10238/1000)),
IF(AND(C10238="Wine",D10238="Fortified Wines"),
SUM(LOOKUP(2,1/(SRP!$B$26:$B$29&lt;=E10238)/(SRP!$C$26:$C$29&gt;=E10238),SRP!$D$26:$D$29)*(G10238/100)*(E10238/1000)),
IF(C10238="Wine",
SUM(LOOKUP(2,1/(SRP!$B$21:$B$25&lt;=E10238)/(SRP!$C$21:$C$25&gt;=E10238),SRP!$D$21:$D$25)*(G10238/100)*(E10238/1000)),
IF(AND(C10238="Ready to Drink",D10238="RTD-One Pour Cocktail&gt;7%&lt;=14.5"),
SUM(LOOKUP(2,1/(SRP!$B$16:$B$20&lt;=E10238)/(SRP!$C$16:$C$20&gt;=E10238),SRP!$D$16:$D$20)*(G10238/100)*(E10238/1000)),
IF(C10238="Ready to Drink",
SUM(LOOKUP(2,1/(SRP!$B$11:$B$15&lt;=E10238)/(SRP!$C$11:$C$15&gt;=E10238),SRP!$D$11:$D$15)*(G10238/100)*(E10238/1000)),
0)))))),2)</f>
        <v>0</v>
      </c>
      <c r="L10238" s="173" t="str">
        <f t="shared" si="159"/>
        <v/>
      </c>
      <c r="M10238" s="154" t="e">
        <f>VLOOKUP(L10238,'Slope %'!C:D,2,0)</f>
        <v>#N/A</v>
      </c>
    </row>
  </sheetData>
  <autoFilter ref="A1:M10238" xr:uid="{D8EF9BCB-65A0-4F61-BC25-FB8F9F8E1350}"/>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8DE7E-21B1-4704-9371-EE541C24E037}">
  <dimension ref="A2:D158"/>
  <sheetViews>
    <sheetView topLeftCell="A73" workbookViewId="0">
      <selection activeCell="H97" sqref="H97"/>
    </sheetView>
  </sheetViews>
  <sheetFormatPr defaultColWidth="9.140625" defaultRowHeight="15" x14ac:dyDescent="0.25"/>
  <cols>
    <col min="1" max="1" width="13.7109375" style="148" bestFit="1" customWidth="1"/>
    <col min="2" max="2" width="6.140625" style="148" bestFit="1" customWidth="1"/>
    <col min="3" max="3" width="12.85546875" style="148" customWidth="1"/>
    <col min="4" max="16384" width="9.140625" style="148"/>
  </cols>
  <sheetData>
    <row r="2" spans="1:4" x14ac:dyDescent="0.25">
      <c r="A2" s="148" t="s">
        <v>15</v>
      </c>
      <c r="B2" s="148">
        <v>4500</v>
      </c>
      <c r="C2" s="148" t="str">
        <f>_xlfn.CONCAT(A2,B2)</f>
        <v>Spirits4500</v>
      </c>
      <c r="D2" s="149">
        <v>0.03</v>
      </c>
    </row>
    <row r="3" spans="1:4" x14ac:dyDescent="0.25">
      <c r="A3" s="148" t="s">
        <v>15</v>
      </c>
      <c r="B3" s="148">
        <v>3000</v>
      </c>
      <c r="C3" s="148" t="str">
        <f t="shared" ref="C3:C70" si="0">_xlfn.CONCAT(A3,B3)</f>
        <v>Spirits3000</v>
      </c>
      <c r="D3" s="149">
        <v>0.03</v>
      </c>
    </row>
    <row r="4" spans="1:4" x14ac:dyDescent="0.25">
      <c r="A4" s="148" t="s">
        <v>15</v>
      </c>
      <c r="B4" s="148">
        <v>1750</v>
      </c>
      <c r="C4" s="148" t="str">
        <f t="shared" si="0"/>
        <v>Spirits1750</v>
      </c>
      <c r="D4" s="149">
        <v>0.03</v>
      </c>
    </row>
    <row r="5" spans="1:4" x14ac:dyDescent="0.25">
      <c r="A5" s="148" t="s">
        <v>15</v>
      </c>
      <c r="B5" s="148">
        <v>1140</v>
      </c>
      <c r="C5" s="148" t="str">
        <f t="shared" si="0"/>
        <v>Spirits1140</v>
      </c>
      <c r="D5" s="149">
        <v>0.05</v>
      </c>
    </row>
    <row r="6" spans="1:4" x14ac:dyDescent="0.25">
      <c r="A6" s="148" t="s">
        <v>15</v>
      </c>
      <c r="B6" s="148">
        <v>1000</v>
      </c>
      <c r="C6" s="148" t="str">
        <f t="shared" si="0"/>
        <v>Spirits1000</v>
      </c>
      <c r="D6" s="149">
        <v>0.05</v>
      </c>
    </row>
    <row r="7" spans="1:4" x14ac:dyDescent="0.25">
      <c r="A7" s="148" t="s">
        <v>15</v>
      </c>
      <c r="B7" s="148">
        <v>800</v>
      </c>
      <c r="C7" s="148" t="str">
        <f t="shared" si="0"/>
        <v>Spirits800</v>
      </c>
      <c r="D7" s="149">
        <v>0.05</v>
      </c>
    </row>
    <row r="8" spans="1:4" x14ac:dyDescent="0.25">
      <c r="A8" s="148" t="s">
        <v>15</v>
      </c>
      <c r="B8" s="148">
        <v>750</v>
      </c>
      <c r="C8" s="148" t="str">
        <f t="shared" si="0"/>
        <v>Spirits750</v>
      </c>
      <c r="D8" s="149">
        <v>7.0000000000000007E-2</v>
      </c>
    </row>
    <row r="9" spans="1:4" x14ac:dyDescent="0.25">
      <c r="A9" s="148" t="s">
        <v>15</v>
      </c>
      <c r="B9" s="148">
        <v>720</v>
      </c>
      <c r="C9" s="148" t="str">
        <f t="shared" si="0"/>
        <v>Spirits720</v>
      </c>
      <c r="D9" s="149">
        <v>7.0000000000000007E-2</v>
      </c>
    </row>
    <row r="10" spans="1:4" x14ac:dyDescent="0.25">
      <c r="A10" s="148" t="s">
        <v>15</v>
      </c>
      <c r="B10" s="148">
        <v>710</v>
      </c>
      <c r="C10" s="148" t="str">
        <f t="shared" si="0"/>
        <v>Spirits710</v>
      </c>
      <c r="D10" s="149">
        <v>7.0000000000000007E-2</v>
      </c>
    </row>
    <row r="11" spans="1:4" x14ac:dyDescent="0.25">
      <c r="A11" s="148" t="s">
        <v>15</v>
      </c>
      <c r="B11" s="148">
        <v>700</v>
      </c>
      <c r="C11" s="148" t="str">
        <f t="shared" si="0"/>
        <v>Spirits700</v>
      </c>
      <c r="D11" s="149">
        <v>7.0000000000000007E-2</v>
      </c>
    </row>
    <row r="12" spans="1:4" x14ac:dyDescent="0.25">
      <c r="A12" s="148" t="s">
        <v>15</v>
      </c>
      <c r="B12" s="148">
        <v>500</v>
      </c>
      <c r="C12" s="148" t="str">
        <f t="shared" si="0"/>
        <v>Spirits500</v>
      </c>
      <c r="D12" s="149">
        <v>7.0000000000000007E-2</v>
      </c>
    </row>
    <row r="13" spans="1:4" x14ac:dyDescent="0.25">
      <c r="A13" s="148" t="s">
        <v>15</v>
      </c>
      <c r="B13" s="148">
        <v>480</v>
      </c>
      <c r="C13" s="148" t="str">
        <f t="shared" si="0"/>
        <v>Spirits480</v>
      </c>
      <c r="D13" s="149">
        <v>7.0000000000000007E-2</v>
      </c>
    </row>
    <row r="14" spans="1:4" x14ac:dyDescent="0.25">
      <c r="A14" s="148" t="s">
        <v>15</v>
      </c>
      <c r="B14" s="148">
        <v>460</v>
      </c>
      <c r="C14" s="148" t="str">
        <f t="shared" si="0"/>
        <v>Spirits460</v>
      </c>
      <c r="D14" s="149">
        <v>7.0000000000000007E-2</v>
      </c>
    </row>
    <row r="15" spans="1:4" x14ac:dyDescent="0.25">
      <c r="A15" s="148" t="s">
        <v>15</v>
      </c>
      <c r="B15" s="148">
        <v>400</v>
      </c>
      <c r="C15" s="148" t="str">
        <f t="shared" si="0"/>
        <v>Spirits400</v>
      </c>
      <c r="D15" s="149">
        <v>7.0000000000000007E-2</v>
      </c>
    </row>
    <row r="16" spans="1:4" x14ac:dyDescent="0.25">
      <c r="A16" s="148" t="s">
        <v>15</v>
      </c>
      <c r="B16" s="148">
        <v>375</v>
      </c>
      <c r="C16" s="148" t="str">
        <f t="shared" si="0"/>
        <v>Spirits375</v>
      </c>
      <c r="D16" s="149">
        <v>0.1</v>
      </c>
    </row>
    <row r="17" spans="1:4" x14ac:dyDescent="0.25">
      <c r="A17" s="148" t="s">
        <v>15</v>
      </c>
      <c r="B17" s="148">
        <v>360</v>
      </c>
      <c r="C17" s="148" t="str">
        <f t="shared" si="0"/>
        <v>Spirits360</v>
      </c>
      <c r="D17" s="150">
        <v>0.1</v>
      </c>
    </row>
    <row r="18" spans="1:4" x14ac:dyDescent="0.25">
      <c r="A18" s="148" t="s">
        <v>15</v>
      </c>
      <c r="B18" s="148">
        <v>350</v>
      </c>
      <c r="C18" s="148" t="str">
        <f t="shared" si="0"/>
        <v>Spirits350</v>
      </c>
      <c r="D18" s="150">
        <v>0.1</v>
      </c>
    </row>
    <row r="19" spans="1:4" x14ac:dyDescent="0.25">
      <c r="A19" s="148" t="s">
        <v>15</v>
      </c>
      <c r="B19" s="148">
        <v>300</v>
      </c>
      <c r="C19" s="148" t="str">
        <f t="shared" si="0"/>
        <v>Spirits300</v>
      </c>
      <c r="D19" s="150">
        <v>0.1</v>
      </c>
    </row>
    <row r="20" spans="1:4" x14ac:dyDescent="0.25">
      <c r="A20" s="148" t="s">
        <v>15</v>
      </c>
      <c r="B20" s="148">
        <v>250</v>
      </c>
      <c r="C20" s="148" t="str">
        <f t="shared" si="0"/>
        <v>Spirits250</v>
      </c>
      <c r="D20" s="150">
        <v>0.1</v>
      </c>
    </row>
    <row r="21" spans="1:4" x14ac:dyDescent="0.25">
      <c r="A21" s="148" t="s">
        <v>15</v>
      </c>
      <c r="B21" s="148">
        <v>200</v>
      </c>
      <c r="C21" s="148" t="str">
        <f t="shared" si="0"/>
        <v>Spirits200</v>
      </c>
      <c r="D21" s="150">
        <v>0.1</v>
      </c>
    </row>
    <row r="22" spans="1:4" x14ac:dyDescent="0.25">
      <c r="A22" s="148" t="s">
        <v>15</v>
      </c>
      <c r="B22" s="148">
        <v>150</v>
      </c>
      <c r="C22" s="148" t="str">
        <f t="shared" si="0"/>
        <v>Spirits150</v>
      </c>
      <c r="D22" s="150">
        <v>0.1</v>
      </c>
    </row>
    <row r="23" spans="1:4" x14ac:dyDescent="0.25">
      <c r="A23" s="148" t="s">
        <v>15</v>
      </c>
      <c r="B23" s="148">
        <v>120</v>
      </c>
      <c r="C23" s="148" t="str">
        <f t="shared" si="0"/>
        <v>Spirits120</v>
      </c>
      <c r="D23" s="150">
        <v>0.1</v>
      </c>
    </row>
    <row r="24" spans="1:4" x14ac:dyDescent="0.25">
      <c r="A24" s="148" t="s">
        <v>15</v>
      </c>
      <c r="B24" s="148">
        <v>100</v>
      </c>
      <c r="C24" s="148" t="str">
        <f t="shared" si="0"/>
        <v>Spirits100</v>
      </c>
      <c r="D24" s="150">
        <v>0.1</v>
      </c>
    </row>
    <row r="25" spans="1:4" x14ac:dyDescent="0.25">
      <c r="A25" s="148" t="s">
        <v>15</v>
      </c>
      <c r="B25" s="148">
        <v>60</v>
      </c>
      <c r="C25" s="148" t="str">
        <f t="shared" si="0"/>
        <v>Spirits60</v>
      </c>
      <c r="D25" s="150">
        <v>0.1</v>
      </c>
    </row>
    <row r="26" spans="1:4" x14ac:dyDescent="0.25">
      <c r="A26" s="148" t="s">
        <v>15</v>
      </c>
      <c r="B26" s="148">
        <v>50</v>
      </c>
      <c r="C26" s="148" t="str">
        <f t="shared" si="0"/>
        <v>Spirits50</v>
      </c>
      <c r="D26" s="150">
        <v>0.1</v>
      </c>
    </row>
    <row r="27" spans="1:4" x14ac:dyDescent="0.25">
      <c r="D27" s="150"/>
    </row>
    <row r="28" spans="1:4" x14ac:dyDescent="0.25">
      <c r="A28" s="148" t="s">
        <v>24</v>
      </c>
      <c r="B28" s="148">
        <v>4000</v>
      </c>
      <c r="C28" s="148" t="str">
        <f t="shared" si="0"/>
        <v>Wine4000</v>
      </c>
      <c r="D28" s="149">
        <v>0.05</v>
      </c>
    </row>
    <row r="29" spans="1:4" x14ac:dyDescent="0.25">
      <c r="A29" s="148" t="s">
        <v>24</v>
      </c>
      <c r="B29" s="148">
        <v>3000</v>
      </c>
      <c r="C29" s="148" t="str">
        <f t="shared" si="0"/>
        <v>Wine3000</v>
      </c>
      <c r="D29" s="149">
        <v>0.05</v>
      </c>
    </row>
    <row r="30" spans="1:4" x14ac:dyDescent="0.25">
      <c r="A30" s="148" t="s">
        <v>24</v>
      </c>
      <c r="B30" s="148">
        <v>2000</v>
      </c>
      <c r="C30" s="148" t="str">
        <f t="shared" si="0"/>
        <v>Wine2000</v>
      </c>
      <c r="D30" s="149">
        <v>7.0000000000000007E-2</v>
      </c>
    </row>
    <row r="31" spans="1:4" x14ac:dyDescent="0.25">
      <c r="A31" s="148" t="s">
        <v>24</v>
      </c>
      <c r="B31" s="148">
        <v>1500</v>
      </c>
      <c r="C31" s="148" t="str">
        <f t="shared" si="0"/>
        <v>Wine1500</v>
      </c>
      <c r="D31" s="149">
        <v>7.0000000000000007E-2</v>
      </c>
    </row>
    <row r="32" spans="1:4" x14ac:dyDescent="0.25">
      <c r="A32" s="148" t="s">
        <v>24</v>
      </c>
      <c r="B32" s="148">
        <v>1140</v>
      </c>
      <c r="C32" s="148" t="str">
        <f t="shared" si="0"/>
        <v>Wine1140</v>
      </c>
      <c r="D32" s="149">
        <v>7.0000000000000007E-2</v>
      </c>
    </row>
    <row r="33" spans="1:4" x14ac:dyDescent="0.25">
      <c r="A33" s="148" t="s">
        <v>24</v>
      </c>
      <c r="B33" s="148">
        <v>1000</v>
      </c>
      <c r="C33" s="148" t="str">
        <f t="shared" si="0"/>
        <v>Wine1000</v>
      </c>
      <c r="D33" s="149">
        <v>7.0000000000000007E-2</v>
      </c>
    </row>
    <row r="34" spans="1:4" x14ac:dyDescent="0.25">
      <c r="A34" s="148" t="s">
        <v>24</v>
      </c>
      <c r="B34" s="148">
        <v>750</v>
      </c>
      <c r="C34" s="148" t="str">
        <f t="shared" si="0"/>
        <v>Wine750</v>
      </c>
      <c r="D34" s="149">
        <v>0.1</v>
      </c>
    </row>
    <row r="35" spans="1:4" x14ac:dyDescent="0.25">
      <c r="A35" s="148" t="s">
        <v>24</v>
      </c>
      <c r="B35" s="148">
        <v>720</v>
      </c>
      <c r="C35" s="148" t="str">
        <f t="shared" si="0"/>
        <v>Wine720</v>
      </c>
      <c r="D35" s="149">
        <v>0.1</v>
      </c>
    </row>
    <row r="36" spans="1:4" x14ac:dyDescent="0.25">
      <c r="A36" s="148" t="s">
        <v>24</v>
      </c>
      <c r="B36" s="148">
        <v>600</v>
      </c>
      <c r="C36" s="148" t="str">
        <f t="shared" si="0"/>
        <v>Wine600</v>
      </c>
      <c r="D36" s="149">
        <v>0.1</v>
      </c>
    </row>
    <row r="37" spans="1:4" x14ac:dyDescent="0.25">
      <c r="A37" s="148" t="s">
        <v>24</v>
      </c>
      <c r="B37" s="148">
        <v>500</v>
      </c>
      <c r="C37" s="148" t="str">
        <f t="shared" si="0"/>
        <v>Wine500</v>
      </c>
      <c r="D37" s="149">
        <v>0.1</v>
      </c>
    </row>
    <row r="38" spans="1:4" x14ac:dyDescent="0.25">
      <c r="A38" s="148" t="s">
        <v>24</v>
      </c>
      <c r="B38" s="148">
        <v>375</v>
      </c>
      <c r="C38" s="148" t="str">
        <f t="shared" si="0"/>
        <v>Wine375</v>
      </c>
      <c r="D38" s="149">
        <v>0.12</v>
      </c>
    </row>
    <row r="39" spans="1:4" x14ac:dyDescent="0.25">
      <c r="A39" s="148" t="s">
        <v>24</v>
      </c>
      <c r="B39" s="148">
        <v>300</v>
      </c>
      <c r="C39" s="148" t="str">
        <f t="shared" si="0"/>
        <v>Wine300</v>
      </c>
      <c r="D39" s="149">
        <v>0.12</v>
      </c>
    </row>
    <row r="40" spans="1:4" x14ac:dyDescent="0.25">
      <c r="A40" s="148" t="s">
        <v>24</v>
      </c>
      <c r="B40" s="148">
        <v>250</v>
      </c>
      <c r="C40" s="148" t="str">
        <f t="shared" si="0"/>
        <v>Wine250</v>
      </c>
      <c r="D40" s="149">
        <v>0.12</v>
      </c>
    </row>
    <row r="41" spans="1:4" x14ac:dyDescent="0.25">
      <c r="A41" s="148" t="s">
        <v>24</v>
      </c>
      <c r="B41" s="148">
        <v>200</v>
      </c>
      <c r="C41" s="148" t="str">
        <f t="shared" si="0"/>
        <v>Wine200</v>
      </c>
      <c r="D41" s="149">
        <v>0.12</v>
      </c>
    </row>
    <row r="42" spans="1:4" x14ac:dyDescent="0.25">
      <c r="A42" s="148" t="s">
        <v>24</v>
      </c>
      <c r="B42" s="148">
        <v>187</v>
      </c>
      <c r="C42" s="148" t="str">
        <f t="shared" si="0"/>
        <v>Wine187</v>
      </c>
      <c r="D42" s="149">
        <v>0.12</v>
      </c>
    </row>
    <row r="43" spans="1:4" x14ac:dyDescent="0.25">
      <c r="A43" s="148" t="s">
        <v>24</v>
      </c>
      <c r="B43" s="148">
        <v>50</v>
      </c>
      <c r="C43" s="148" t="str">
        <f t="shared" si="0"/>
        <v>Wine50</v>
      </c>
      <c r="D43" s="149">
        <v>0.12</v>
      </c>
    </row>
    <row r="44" spans="1:4" x14ac:dyDescent="0.25">
      <c r="D44" s="149"/>
    </row>
    <row r="45" spans="1:4" x14ac:dyDescent="0.25">
      <c r="A45" s="148" t="s">
        <v>11</v>
      </c>
      <c r="B45" s="148">
        <v>11352</v>
      </c>
      <c r="C45" s="148" t="str">
        <f t="shared" si="0"/>
        <v>Beer11352</v>
      </c>
      <c r="D45" s="149">
        <v>0.05</v>
      </c>
    </row>
    <row r="46" spans="1:4" x14ac:dyDescent="0.25">
      <c r="A46" s="148" t="s">
        <v>11</v>
      </c>
      <c r="B46" s="148">
        <v>10650</v>
      </c>
      <c r="C46" s="148" t="str">
        <f t="shared" si="0"/>
        <v>Beer10650</v>
      </c>
      <c r="D46" s="149">
        <v>0.05</v>
      </c>
    </row>
    <row r="47" spans="1:4" x14ac:dyDescent="0.25">
      <c r="A47" s="148" t="s">
        <v>11</v>
      </c>
      <c r="B47" s="148">
        <v>8520</v>
      </c>
      <c r="C47" s="148" t="str">
        <f t="shared" si="0"/>
        <v>Beer8520</v>
      </c>
      <c r="D47" s="149">
        <v>0.05</v>
      </c>
    </row>
    <row r="48" spans="1:4" x14ac:dyDescent="0.25">
      <c r="A48" s="148" t="s">
        <v>11</v>
      </c>
      <c r="B48" s="148">
        <v>8184</v>
      </c>
      <c r="C48" s="148" t="str">
        <f t="shared" si="0"/>
        <v>Beer8184</v>
      </c>
      <c r="D48" s="149">
        <v>0.05</v>
      </c>
    </row>
    <row r="49" spans="1:4" x14ac:dyDescent="0.25">
      <c r="A49" s="148" t="s">
        <v>11</v>
      </c>
      <c r="B49" s="148">
        <v>7920</v>
      </c>
      <c r="C49" s="148" t="str">
        <f t="shared" si="0"/>
        <v>Beer7920</v>
      </c>
      <c r="D49" s="149">
        <v>0.05</v>
      </c>
    </row>
    <row r="50" spans="1:4" x14ac:dyDescent="0.25">
      <c r="A50" s="148" t="s">
        <v>11</v>
      </c>
      <c r="B50" s="148">
        <v>7100</v>
      </c>
      <c r="C50" s="148" t="str">
        <f t="shared" si="0"/>
        <v>Beer7100</v>
      </c>
      <c r="D50" s="149">
        <v>0.05</v>
      </c>
    </row>
    <row r="51" spans="1:4" x14ac:dyDescent="0.25">
      <c r="A51" s="148" t="s">
        <v>11</v>
      </c>
      <c r="B51" s="148">
        <v>6390</v>
      </c>
      <c r="C51" s="148" t="str">
        <f t="shared" si="0"/>
        <v>Beer6390</v>
      </c>
      <c r="D51" s="149">
        <v>0.05</v>
      </c>
    </row>
    <row r="52" spans="1:4" x14ac:dyDescent="0.25">
      <c r="A52" s="148" t="s">
        <v>11</v>
      </c>
      <c r="B52" s="148">
        <v>5940</v>
      </c>
      <c r="C52" s="148" t="str">
        <f t="shared" si="0"/>
        <v>Beer5940</v>
      </c>
      <c r="D52" s="149">
        <v>0.05</v>
      </c>
    </row>
    <row r="53" spans="1:4" x14ac:dyDescent="0.25">
      <c r="A53" s="148" t="s">
        <v>11</v>
      </c>
      <c r="B53" s="148">
        <v>5676</v>
      </c>
      <c r="C53" s="148" t="str">
        <f t="shared" si="0"/>
        <v>Beer5676</v>
      </c>
      <c r="D53" s="149">
        <v>0.05</v>
      </c>
    </row>
    <row r="54" spans="1:4" x14ac:dyDescent="0.25">
      <c r="A54" s="148" t="s">
        <v>11</v>
      </c>
      <c r="B54" s="148">
        <v>5325</v>
      </c>
      <c r="C54" s="148" t="str">
        <f t="shared" si="0"/>
        <v>Beer5325</v>
      </c>
      <c r="D54" s="149">
        <v>0.05</v>
      </c>
    </row>
    <row r="55" spans="1:4" x14ac:dyDescent="0.25">
      <c r="A55" s="148" t="s">
        <v>11</v>
      </c>
      <c r="B55" s="148">
        <v>5115</v>
      </c>
      <c r="C55" s="148" t="str">
        <f t="shared" si="0"/>
        <v>Beer5115</v>
      </c>
      <c r="D55" s="149">
        <v>0.05</v>
      </c>
    </row>
    <row r="56" spans="1:4" x14ac:dyDescent="0.25">
      <c r="A56" s="148" t="s">
        <v>11</v>
      </c>
      <c r="B56" s="148">
        <v>5000</v>
      </c>
      <c r="C56" s="148" t="str">
        <f t="shared" si="0"/>
        <v>Beer5000</v>
      </c>
      <c r="D56" s="149">
        <v>0.05</v>
      </c>
    </row>
    <row r="57" spans="1:4" x14ac:dyDescent="0.25">
      <c r="A57" s="148" t="s">
        <v>11</v>
      </c>
      <c r="B57" s="148">
        <v>4615</v>
      </c>
      <c r="C57" s="148" t="str">
        <f t="shared" si="0"/>
        <v>Beer4615</v>
      </c>
      <c r="D57" s="149">
        <v>0.05</v>
      </c>
    </row>
    <row r="58" spans="1:4" x14ac:dyDescent="0.25">
      <c r="A58" s="148" t="s">
        <v>11</v>
      </c>
      <c r="B58" s="148">
        <v>4260</v>
      </c>
      <c r="C58" s="148" t="str">
        <f t="shared" si="0"/>
        <v>Beer4260</v>
      </c>
      <c r="D58" s="149">
        <v>7.0000000000000007E-2</v>
      </c>
    </row>
    <row r="59" spans="1:4" x14ac:dyDescent="0.25">
      <c r="A59" s="148" t="s">
        <v>11</v>
      </c>
      <c r="B59" s="148">
        <v>4092</v>
      </c>
      <c r="C59" s="148" t="str">
        <f t="shared" si="0"/>
        <v>Beer4092</v>
      </c>
      <c r="D59" s="149">
        <v>7.0000000000000007E-2</v>
      </c>
    </row>
    <row r="60" spans="1:4" x14ac:dyDescent="0.25">
      <c r="A60" s="148" t="s">
        <v>11</v>
      </c>
      <c r="B60" s="148">
        <v>3960</v>
      </c>
      <c r="C60" s="148" t="str">
        <f t="shared" si="0"/>
        <v>Beer3960</v>
      </c>
      <c r="D60" s="149">
        <v>7.0000000000000007E-2</v>
      </c>
    </row>
    <row r="61" spans="1:4" x14ac:dyDescent="0.25">
      <c r="A61" s="148" t="s">
        <v>11</v>
      </c>
      <c r="B61" s="148">
        <v>3784</v>
      </c>
      <c r="C61" s="148" t="str">
        <f t="shared" si="0"/>
        <v>Beer3784</v>
      </c>
      <c r="D61" s="149">
        <v>7.0000000000000007E-2</v>
      </c>
    </row>
    <row r="62" spans="1:4" x14ac:dyDescent="0.25">
      <c r="A62" s="148" t="s">
        <v>11</v>
      </c>
      <c r="B62" s="148">
        <v>3520</v>
      </c>
      <c r="C62" s="148" t="str">
        <f t="shared" si="0"/>
        <v>Beer3520</v>
      </c>
      <c r="D62" s="149">
        <v>7.0000000000000007E-2</v>
      </c>
    </row>
    <row r="63" spans="1:4" x14ac:dyDescent="0.25">
      <c r="A63" s="148" t="s">
        <v>11</v>
      </c>
      <c r="B63" s="148">
        <v>3000</v>
      </c>
      <c r="C63" s="148" t="str">
        <f t="shared" si="0"/>
        <v>Beer3000</v>
      </c>
      <c r="D63" s="149">
        <v>7.0000000000000007E-2</v>
      </c>
    </row>
    <row r="64" spans="1:4" x14ac:dyDescent="0.25">
      <c r="A64" s="148" t="s">
        <v>11</v>
      </c>
      <c r="B64" s="148">
        <v>2840</v>
      </c>
      <c r="C64" s="148" t="str">
        <f t="shared" si="0"/>
        <v>Beer2840</v>
      </c>
      <c r="D64" s="149">
        <v>0.1</v>
      </c>
    </row>
    <row r="65" spans="1:4" x14ac:dyDescent="0.25">
      <c r="A65" s="148" t="s">
        <v>11</v>
      </c>
      <c r="B65" s="148">
        <v>2838</v>
      </c>
      <c r="C65" s="148" t="str">
        <f t="shared" si="0"/>
        <v>Beer2838</v>
      </c>
      <c r="D65" s="149">
        <v>0.1</v>
      </c>
    </row>
    <row r="66" spans="1:4" x14ac:dyDescent="0.25">
      <c r="A66" s="148" t="s">
        <v>11</v>
      </c>
      <c r="B66" s="148">
        <v>2130</v>
      </c>
      <c r="C66" s="148" t="str">
        <f t="shared" si="0"/>
        <v>Beer2130</v>
      </c>
      <c r="D66" s="149">
        <v>0.1</v>
      </c>
    </row>
    <row r="67" spans="1:4" x14ac:dyDescent="0.25">
      <c r="A67" s="148" t="s">
        <v>11</v>
      </c>
      <c r="B67" s="148">
        <v>2046</v>
      </c>
      <c r="C67" s="148" t="str">
        <f t="shared" si="0"/>
        <v>Beer2046</v>
      </c>
      <c r="D67" s="149">
        <v>0.1</v>
      </c>
    </row>
    <row r="68" spans="1:4" x14ac:dyDescent="0.25">
      <c r="A68" s="148" t="s">
        <v>11</v>
      </c>
      <c r="B68" s="148">
        <v>2000</v>
      </c>
      <c r="C68" s="148" t="str">
        <f t="shared" si="0"/>
        <v>Beer2000</v>
      </c>
      <c r="D68" s="149">
        <v>0.1</v>
      </c>
    </row>
    <row r="69" spans="1:4" x14ac:dyDescent="0.25">
      <c r="A69" s="148" t="s">
        <v>11</v>
      </c>
      <c r="B69" s="148">
        <v>1980</v>
      </c>
      <c r="C69" s="148" t="str">
        <f t="shared" si="0"/>
        <v>Beer1980</v>
      </c>
      <c r="D69" s="149">
        <v>0.1</v>
      </c>
    </row>
    <row r="70" spans="1:4" x14ac:dyDescent="0.25">
      <c r="A70" s="148" t="s">
        <v>11</v>
      </c>
      <c r="B70" s="148">
        <v>1892</v>
      </c>
      <c r="C70" s="148" t="str">
        <f t="shared" si="0"/>
        <v>Beer1892</v>
      </c>
      <c r="D70" s="149">
        <v>0.1</v>
      </c>
    </row>
    <row r="71" spans="1:4" x14ac:dyDescent="0.25">
      <c r="A71" s="148" t="s">
        <v>11</v>
      </c>
      <c r="B71" s="148">
        <v>1776</v>
      </c>
      <c r="C71" s="148" t="str">
        <f t="shared" ref="C71:C143" si="1">_xlfn.CONCAT(A71,B71)</f>
        <v>Beer1776</v>
      </c>
      <c r="D71" s="149">
        <v>0.1</v>
      </c>
    </row>
    <row r="72" spans="1:4" x14ac:dyDescent="0.25">
      <c r="A72" s="148" t="s">
        <v>11</v>
      </c>
      <c r="B72" s="148">
        <v>1760</v>
      </c>
      <c r="C72" s="148" t="str">
        <f t="shared" si="1"/>
        <v>Beer1760</v>
      </c>
      <c r="D72" s="149">
        <v>0.1</v>
      </c>
    </row>
    <row r="73" spans="1:4" x14ac:dyDescent="0.25">
      <c r="A73" s="148" t="s">
        <v>11</v>
      </c>
      <c r="B73" s="148">
        <v>1420</v>
      </c>
      <c r="C73" s="148" t="str">
        <f t="shared" si="1"/>
        <v>Beer1420</v>
      </c>
      <c r="D73" s="149">
        <v>0.12</v>
      </c>
    </row>
    <row r="74" spans="1:4" x14ac:dyDescent="0.25">
      <c r="A74" s="148" t="s">
        <v>11</v>
      </c>
      <c r="B74" s="148">
        <v>1419</v>
      </c>
      <c r="C74" s="148" t="str">
        <f t="shared" si="1"/>
        <v>Beer1419</v>
      </c>
      <c r="D74" s="149">
        <v>0.12</v>
      </c>
    </row>
    <row r="75" spans="1:4" x14ac:dyDescent="0.25">
      <c r="A75" s="148" t="s">
        <v>11</v>
      </c>
      <c r="B75" s="148">
        <v>1320</v>
      </c>
      <c r="C75" s="148" t="str">
        <f t="shared" si="1"/>
        <v>Beer1320</v>
      </c>
      <c r="D75" s="149">
        <v>0.12</v>
      </c>
    </row>
    <row r="76" spans="1:4" x14ac:dyDescent="0.25">
      <c r="A76" s="148" t="s">
        <v>11</v>
      </c>
      <c r="B76" s="148">
        <v>1000</v>
      </c>
      <c r="C76" s="148" t="str">
        <f t="shared" si="1"/>
        <v>Beer1000</v>
      </c>
      <c r="D76" s="149">
        <v>0.12</v>
      </c>
    </row>
    <row r="77" spans="1:4" x14ac:dyDescent="0.25">
      <c r="A77" s="148" t="s">
        <v>11</v>
      </c>
      <c r="B77" s="148">
        <v>990</v>
      </c>
      <c r="C77" s="148" t="str">
        <f t="shared" si="1"/>
        <v>Beer990</v>
      </c>
      <c r="D77" s="149">
        <v>0.12</v>
      </c>
    </row>
    <row r="78" spans="1:4" x14ac:dyDescent="0.25">
      <c r="A78" s="148" t="s">
        <v>11</v>
      </c>
      <c r="B78" s="148">
        <v>888</v>
      </c>
      <c r="C78" s="148" t="str">
        <f t="shared" si="1"/>
        <v>Beer888</v>
      </c>
      <c r="D78" s="149">
        <v>0.12</v>
      </c>
    </row>
    <row r="79" spans="1:4" x14ac:dyDescent="0.25">
      <c r="A79" s="148" t="s">
        <v>11</v>
      </c>
      <c r="B79" s="148">
        <v>750</v>
      </c>
      <c r="C79" s="148" t="str">
        <f t="shared" si="1"/>
        <v>Beer750</v>
      </c>
      <c r="D79" s="149">
        <v>0.12</v>
      </c>
    </row>
    <row r="80" spans="1:4" x14ac:dyDescent="0.25">
      <c r="A80" s="148" t="s">
        <v>11</v>
      </c>
      <c r="B80" s="148">
        <v>740</v>
      </c>
      <c r="C80" s="148" t="str">
        <f t="shared" si="1"/>
        <v>Beer740</v>
      </c>
      <c r="D80" s="149">
        <v>0.12</v>
      </c>
    </row>
    <row r="81" spans="1:4" x14ac:dyDescent="0.25">
      <c r="A81" s="148" t="s">
        <v>11</v>
      </c>
      <c r="B81" s="148">
        <v>710</v>
      </c>
      <c r="C81" s="148" t="str">
        <f t="shared" si="1"/>
        <v>Beer710</v>
      </c>
      <c r="D81" s="149">
        <v>0.12</v>
      </c>
    </row>
    <row r="82" spans="1:4" x14ac:dyDescent="0.25">
      <c r="A82" s="148" t="s">
        <v>11</v>
      </c>
      <c r="B82" s="148">
        <v>660</v>
      </c>
      <c r="C82" s="148" t="str">
        <f t="shared" si="1"/>
        <v>Beer660</v>
      </c>
      <c r="D82" s="149">
        <v>0.12</v>
      </c>
    </row>
    <row r="83" spans="1:4" x14ac:dyDescent="0.25">
      <c r="A83" s="148" t="s">
        <v>11</v>
      </c>
      <c r="B83" s="148">
        <v>650</v>
      </c>
      <c r="C83" s="148" t="str">
        <f t="shared" si="1"/>
        <v>Beer650</v>
      </c>
      <c r="D83" s="149">
        <v>0.12</v>
      </c>
    </row>
    <row r="84" spans="1:4" x14ac:dyDescent="0.25">
      <c r="A84" s="148" t="s">
        <v>11</v>
      </c>
      <c r="B84" s="148">
        <v>568</v>
      </c>
      <c r="C84" s="148" t="str">
        <f t="shared" si="1"/>
        <v>Beer568</v>
      </c>
      <c r="D84" s="149">
        <v>0.12</v>
      </c>
    </row>
    <row r="85" spans="1:4" x14ac:dyDescent="0.25">
      <c r="A85" s="148" t="s">
        <v>11</v>
      </c>
      <c r="B85" s="148">
        <v>500</v>
      </c>
      <c r="C85" s="148" t="str">
        <f t="shared" si="1"/>
        <v>Beer500</v>
      </c>
      <c r="D85" s="149">
        <v>0.12</v>
      </c>
    </row>
    <row r="86" spans="1:4" x14ac:dyDescent="0.25">
      <c r="A86" s="148" t="s">
        <v>11</v>
      </c>
      <c r="B86" s="148">
        <v>473</v>
      </c>
      <c r="C86" s="148" t="str">
        <f t="shared" si="1"/>
        <v>Beer473</v>
      </c>
      <c r="D86" s="151">
        <v>0.12</v>
      </c>
    </row>
    <row r="87" spans="1:4" x14ac:dyDescent="0.25">
      <c r="A87" s="148" t="s">
        <v>11</v>
      </c>
      <c r="B87" s="148">
        <v>450</v>
      </c>
      <c r="C87" s="148" t="str">
        <f t="shared" si="1"/>
        <v>Beer450</v>
      </c>
      <c r="D87" s="149">
        <v>0.12</v>
      </c>
    </row>
    <row r="88" spans="1:4" x14ac:dyDescent="0.25">
      <c r="A88" s="148" t="s">
        <v>11</v>
      </c>
      <c r="B88" s="148">
        <v>440</v>
      </c>
      <c r="C88" s="148" t="str">
        <f t="shared" si="1"/>
        <v>Beer440</v>
      </c>
      <c r="D88" s="149">
        <v>0.12</v>
      </c>
    </row>
    <row r="89" spans="1:4" x14ac:dyDescent="0.25">
      <c r="A89" s="148" t="s">
        <v>11</v>
      </c>
      <c r="B89" s="148">
        <v>355</v>
      </c>
      <c r="C89" s="148" t="str">
        <f t="shared" si="1"/>
        <v>Beer355</v>
      </c>
      <c r="D89" s="149">
        <v>0.12</v>
      </c>
    </row>
    <row r="90" spans="1:4" x14ac:dyDescent="0.25">
      <c r="A90" s="148" t="s">
        <v>11</v>
      </c>
      <c r="B90" s="148">
        <v>330</v>
      </c>
      <c r="C90" s="148" t="str">
        <f t="shared" si="1"/>
        <v>Beer330</v>
      </c>
      <c r="D90" s="149">
        <v>0.12</v>
      </c>
    </row>
    <row r="91" spans="1:4" x14ac:dyDescent="0.25">
      <c r="A91" s="148" t="s">
        <v>11</v>
      </c>
      <c r="B91" s="148">
        <v>284</v>
      </c>
      <c r="C91" s="148" t="str">
        <f t="shared" si="1"/>
        <v>Beer284</v>
      </c>
      <c r="D91" s="149">
        <v>0.12</v>
      </c>
    </row>
    <row r="92" spans="1:4" x14ac:dyDescent="0.25">
      <c r="A92" s="148" t="s">
        <v>11</v>
      </c>
      <c r="B92" s="148">
        <v>207</v>
      </c>
      <c r="C92" s="148" t="str">
        <f t="shared" si="1"/>
        <v>Beer207</v>
      </c>
      <c r="D92" s="149">
        <v>0.12</v>
      </c>
    </row>
    <row r="93" spans="1:4" x14ac:dyDescent="0.25">
      <c r="D93" s="149"/>
    </row>
    <row r="94" spans="1:4" x14ac:dyDescent="0.25">
      <c r="A94" s="148" t="s">
        <v>263</v>
      </c>
      <c r="B94" s="148">
        <v>11352</v>
      </c>
      <c r="C94" s="148" t="str">
        <f t="shared" si="1"/>
        <v>Ready to Drink11352</v>
      </c>
      <c r="D94" s="149">
        <v>0.05</v>
      </c>
    </row>
    <row r="95" spans="1:4" x14ac:dyDescent="0.25">
      <c r="A95" s="148" t="s">
        <v>263</v>
      </c>
      <c r="B95" s="148">
        <v>10650</v>
      </c>
      <c r="C95" s="148" t="str">
        <f t="shared" si="1"/>
        <v>Ready to Drink10650</v>
      </c>
      <c r="D95" s="149">
        <v>0.05</v>
      </c>
    </row>
    <row r="96" spans="1:4" x14ac:dyDescent="0.25">
      <c r="A96" s="148" t="s">
        <v>263</v>
      </c>
      <c r="B96" s="148">
        <v>8520</v>
      </c>
      <c r="C96" s="148" t="str">
        <f t="shared" si="1"/>
        <v>Ready to Drink8520</v>
      </c>
      <c r="D96" s="149">
        <v>0.05</v>
      </c>
    </row>
    <row r="97" spans="1:4" x14ac:dyDescent="0.25">
      <c r="A97" s="148" t="s">
        <v>263</v>
      </c>
      <c r="B97" s="148">
        <v>8184</v>
      </c>
      <c r="C97" s="148" t="str">
        <f t="shared" si="1"/>
        <v>Ready to Drink8184</v>
      </c>
      <c r="D97" s="149">
        <v>0.05</v>
      </c>
    </row>
    <row r="98" spans="1:4" x14ac:dyDescent="0.25">
      <c r="A98" s="148" t="s">
        <v>263</v>
      </c>
      <c r="B98" s="148">
        <v>7920</v>
      </c>
      <c r="C98" s="148" t="str">
        <f t="shared" si="1"/>
        <v>Ready to Drink7920</v>
      </c>
      <c r="D98" s="149">
        <v>0.05</v>
      </c>
    </row>
    <row r="99" spans="1:4" x14ac:dyDescent="0.25">
      <c r="A99" s="148" t="s">
        <v>263</v>
      </c>
      <c r="B99" s="148">
        <v>7100</v>
      </c>
      <c r="C99" s="148" t="str">
        <f t="shared" si="1"/>
        <v>Ready to Drink7100</v>
      </c>
      <c r="D99" s="149">
        <v>0.05</v>
      </c>
    </row>
    <row r="100" spans="1:4" x14ac:dyDescent="0.25">
      <c r="A100" s="148" t="s">
        <v>263</v>
      </c>
      <c r="B100" s="148">
        <v>6390</v>
      </c>
      <c r="C100" s="148" t="str">
        <f t="shared" si="1"/>
        <v>Ready to Drink6390</v>
      </c>
      <c r="D100" s="149">
        <v>0.05</v>
      </c>
    </row>
    <row r="101" spans="1:4" x14ac:dyDescent="0.25">
      <c r="A101" s="148" t="s">
        <v>263</v>
      </c>
      <c r="B101" s="148">
        <v>5940</v>
      </c>
      <c r="C101" s="148" t="str">
        <f t="shared" si="1"/>
        <v>Ready to Drink5940</v>
      </c>
      <c r="D101" s="149">
        <v>0.05</v>
      </c>
    </row>
    <row r="102" spans="1:4" x14ac:dyDescent="0.25">
      <c r="A102" s="148" t="s">
        <v>263</v>
      </c>
      <c r="B102" s="148">
        <v>5676</v>
      </c>
      <c r="C102" s="148" t="str">
        <f t="shared" si="1"/>
        <v>Ready to Drink5676</v>
      </c>
      <c r="D102" s="149">
        <v>0.05</v>
      </c>
    </row>
    <row r="103" spans="1:4" x14ac:dyDescent="0.25">
      <c r="A103" s="148" t="s">
        <v>263</v>
      </c>
      <c r="B103" s="148">
        <v>5325</v>
      </c>
      <c r="C103" s="148" t="str">
        <f t="shared" si="1"/>
        <v>Ready to Drink5325</v>
      </c>
      <c r="D103" s="149">
        <v>0.05</v>
      </c>
    </row>
    <row r="104" spans="1:4" x14ac:dyDescent="0.25">
      <c r="A104" s="148" t="s">
        <v>263</v>
      </c>
      <c r="B104" s="148">
        <v>5115</v>
      </c>
      <c r="C104" s="148" t="str">
        <f t="shared" si="1"/>
        <v>Ready to Drink5115</v>
      </c>
      <c r="D104" s="149">
        <v>0.05</v>
      </c>
    </row>
    <row r="105" spans="1:4" x14ac:dyDescent="0.25">
      <c r="A105" s="148" t="s">
        <v>263</v>
      </c>
      <c r="B105" s="148">
        <v>5000</v>
      </c>
      <c r="C105" s="148" t="str">
        <f t="shared" si="1"/>
        <v>Ready to Drink5000</v>
      </c>
      <c r="D105" s="149">
        <v>0.05</v>
      </c>
    </row>
    <row r="106" spans="1:4" x14ac:dyDescent="0.25">
      <c r="A106" s="148" t="s">
        <v>263</v>
      </c>
      <c r="B106" s="148">
        <v>4615</v>
      </c>
      <c r="C106" s="148" t="str">
        <f t="shared" si="1"/>
        <v>Ready to Drink4615</v>
      </c>
      <c r="D106" s="149">
        <v>0.05</v>
      </c>
    </row>
    <row r="107" spans="1:4" x14ac:dyDescent="0.25">
      <c r="A107" s="148" t="s">
        <v>263</v>
      </c>
      <c r="B107" s="148">
        <v>4260</v>
      </c>
      <c r="C107" s="148" t="str">
        <f t="shared" si="1"/>
        <v>Ready to Drink4260</v>
      </c>
      <c r="D107" s="149">
        <v>7.0000000000000007E-2</v>
      </c>
    </row>
    <row r="108" spans="1:4" x14ac:dyDescent="0.25">
      <c r="A108" s="148" t="s">
        <v>263</v>
      </c>
      <c r="B108" s="148">
        <v>4092</v>
      </c>
      <c r="C108" s="148" t="str">
        <f t="shared" si="1"/>
        <v>Ready to Drink4092</v>
      </c>
      <c r="D108" s="149">
        <v>7.0000000000000007E-2</v>
      </c>
    </row>
    <row r="109" spans="1:4" x14ac:dyDescent="0.25">
      <c r="A109" s="148" t="s">
        <v>263</v>
      </c>
      <c r="B109" s="148">
        <v>4000</v>
      </c>
      <c r="C109" s="148" t="str">
        <f t="shared" si="1"/>
        <v>Ready to Drink4000</v>
      </c>
      <c r="D109" s="149">
        <v>7.0000000000000007E-2</v>
      </c>
    </row>
    <row r="110" spans="1:4" x14ac:dyDescent="0.25">
      <c r="A110" s="148" t="s">
        <v>263</v>
      </c>
      <c r="B110" s="148">
        <v>3960</v>
      </c>
      <c r="C110" s="148" t="str">
        <f t="shared" si="1"/>
        <v>Ready to Drink3960</v>
      </c>
      <c r="D110" s="149">
        <v>7.0000000000000007E-2</v>
      </c>
    </row>
    <row r="111" spans="1:4" x14ac:dyDescent="0.25">
      <c r="A111" s="148" t="s">
        <v>263</v>
      </c>
      <c r="B111" s="148">
        <v>3784</v>
      </c>
      <c r="C111" s="148" t="str">
        <f t="shared" si="1"/>
        <v>Ready to Drink3784</v>
      </c>
      <c r="D111" s="149">
        <v>7.0000000000000007E-2</v>
      </c>
    </row>
    <row r="112" spans="1:4" x14ac:dyDescent="0.25">
      <c r="A112" s="148" t="s">
        <v>263</v>
      </c>
      <c r="B112" s="148">
        <v>3520</v>
      </c>
      <c r="C112" s="148" t="str">
        <f t="shared" si="1"/>
        <v>Ready to Drink3520</v>
      </c>
      <c r="D112" s="149">
        <v>7.0000000000000007E-2</v>
      </c>
    </row>
    <row r="113" spans="1:4" x14ac:dyDescent="0.25">
      <c r="A113" s="148" t="s">
        <v>263</v>
      </c>
      <c r="B113" s="148">
        <v>3000</v>
      </c>
      <c r="C113" s="148" t="str">
        <f t="shared" si="1"/>
        <v>Ready to Drink3000</v>
      </c>
      <c r="D113" s="149">
        <v>7.0000000000000007E-2</v>
      </c>
    </row>
    <row r="114" spans="1:4" x14ac:dyDescent="0.25">
      <c r="A114" s="148" t="s">
        <v>263</v>
      </c>
      <c r="B114" s="148">
        <v>2840</v>
      </c>
      <c r="C114" s="148" t="str">
        <f t="shared" si="1"/>
        <v>Ready to Drink2840</v>
      </c>
      <c r="D114" s="149">
        <v>0.1</v>
      </c>
    </row>
    <row r="115" spans="1:4" x14ac:dyDescent="0.25">
      <c r="A115" s="148" t="s">
        <v>263</v>
      </c>
      <c r="B115" s="148">
        <v>2838</v>
      </c>
      <c r="C115" s="148" t="str">
        <f t="shared" si="1"/>
        <v>Ready to Drink2838</v>
      </c>
      <c r="D115" s="149">
        <v>0.1</v>
      </c>
    </row>
    <row r="116" spans="1:4" x14ac:dyDescent="0.25">
      <c r="A116" s="148" t="s">
        <v>263</v>
      </c>
      <c r="B116" s="148">
        <v>2130</v>
      </c>
      <c r="C116" s="148" t="str">
        <f t="shared" si="1"/>
        <v>Ready to Drink2130</v>
      </c>
      <c r="D116" s="149">
        <v>0.1</v>
      </c>
    </row>
    <row r="117" spans="1:4" x14ac:dyDescent="0.25">
      <c r="A117" s="148" t="s">
        <v>263</v>
      </c>
      <c r="B117" s="148">
        <v>2046</v>
      </c>
      <c r="C117" s="148" t="str">
        <f t="shared" si="1"/>
        <v>Ready to Drink2046</v>
      </c>
      <c r="D117" s="149">
        <v>0.1</v>
      </c>
    </row>
    <row r="118" spans="1:4" x14ac:dyDescent="0.25">
      <c r="A118" s="148" t="s">
        <v>263</v>
      </c>
      <c r="B118" s="148">
        <v>2000</v>
      </c>
      <c r="C118" s="148" t="str">
        <f t="shared" si="1"/>
        <v>Ready to Drink2000</v>
      </c>
      <c r="D118" s="149">
        <v>0.1</v>
      </c>
    </row>
    <row r="119" spans="1:4" x14ac:dyDescent="0.25">
      <c r="A119" s="148" t="s">
        <v>263</v>
      </c>
      <c r="B119" s="148">
        <v>1980</v>
      </c>
      <c r="C119" s="148" t="str">
        <f t="shared" si="1"/>
        <v>Ready to Drink1980</v>
      </c>
      <c r="D119" s="149">
        <v>0.1</v>
      </c>
    </row>
    <row r="120" spans="1:4" x14ac:dyDescent="0.25">
      <c r="A120" s="148" t="s">
        <v>263</v>
      </c>
      <c r="B120" s="148">
        <v>1892</v>
      </c>
      <c r="C120" s="148" t="str">
        <f t="shared" si="1"/>
        <v>Ready to Drink1892</v>
      </c>
      <c r="D120" s="149">
        <v>0.1</v>
      </c>
    </row>
    <row r="121" spans="1:4" x14ac:dyDescent="0.25">
      <c r="A121" s="148" t="s">
        <v>263</v>
      </c>
      <c r="B121" s="148">
        <v>1776</v>
      </c>
      <c r="C121" s="148" t="str">
        <f t="shared" si="1"/>
        <v>Ready to Drink1776</v>
      </c>
      <c r="D121" s="149">
        <v>0.1</v>
      </c>
    </row>
    <row r="122" spans="1:4" x14ac:dyDescent="0.25">
      <c r="A122" s="148" t="s">
        <v>263</v>
      </c>
      <c r="B122" s="148">
        <v>1760</v>
      </c>
      <c r="C122" s="148" t="str">
        <f t="shared" si="1"/>
        <v>Ready to Drink1760</v>
      </c>
      <c r="D122" s="149">
        <v>0.1</v>
      </c>
    </row>
    <row r="123" spans="1:4" x14ac:dyDescent="0.25">
      <c r="A123" s="148" t="s">
        <v>263</v>
      </c>
      <c r="B123" s="148">
        <v>1750</v>
      </c>
      <c r="C123" s="148" t="str">
        <f t="shared" si="1"/>
        <v>Ready to Drink1750</v>
      </c>
      <c r="D123" s="151">
        <v>0.1</v>
      </c>
    </row>
    <row r="124" spans="1:4" x14ac:dyDescent="0.25">
      <c r="A124" s="148" t="s">
        <v>263</v>
      </c>
      <c r="B124" s="148">
        <v>1600</v>
      </c>
      <c r="C124" s="148" t="str">
        <f t="shared" si="1"/>
        <v>Ready to Drink1600</v>
      </c>
      <c r="D124" s="151">
        <v>0.1</v>
      </c>
    </row>
    <row r="125" spans="1:4" x14ac:dyDescent="0.25">
      <c r="A125" s="148" t="s">
        <v>263</v>
      </c>
      <c r="B125" s="148">
        <v>1420</v>
      </c>
      <c r="C125" s="148" t="str">
        <f t="shared" si="1"/>
        <v>Ready to Drink1420</v>
      </c>
      <c r="D125" s="149">
        <v>0.12</v>
      </c>
    </row>
    <row r="126" spans="1:4" x14ac:dyDescent="0.25">
      <c r="A126" s="148" t="s">
        <v>263</v>
      </c>
      <c r="B126" s="148">
        <v>1419</v>
      </c>
      <c r="C126" s="148" t="str">
        <f t="shared" si="1"/>
        <v>Ready to Drink1419</v>
      </c>
      <c r="D126" s="149">
        <v>0.12</v>
      </c>
    </row>
    <row r="127" spans="1:4" x14ac:dyDescent="0.25">
      <c r="A127" s="148" t="s">
        <v>263</v>
      </c>
      <c r="B127" s="148">
        <v>1320</v>
      </c>
      <c r="C127" s="148" t="str">
        <f t="shared" si="1"/>
        <v>Ready to Drink1320</v>
      </c>
      <c r="D127" s="149">
        <v>0.12</v>
      </c>
    </row>
    <row r="128" spans="1:4" x14ac:dyDescent="0.25">
      <c r="A128" s="148" t="s">
        <v>263</v>
      </c>
      <c r="B128" s="148">
        <v>1183</v>
      </c>
      <c r="C128" s="148" t="str">
        <f t="shared" si="1"/>
        <v>Ready to Drink1183</v>
      </c>
      <c r="D128" s="149">
        <v>0.12</v>
      </c>
    </row>
    <row r="129" spans="1:4" x14ac:dyDescent="0.25">
      <c r="A129" s="148" t="s">
        <v>263</v>
      </c>
      <c r="B129" s="148">
        <v>1000</v>
      </c>
      <c r="C129" s="148" t="str">
        <f t="shared" si="1"/>
        <v>Ready to Drink1000</v>
      </c>
      <c r="D129" s="149">
        <v>0.12</v>
      </c>
    </row>
    <row r="130" spans="1:4" x14ac:dyDescent="0.25">
      <c r="A130" s="148" t="s">
        <v>263</v>
      </c>
      <c r="B130" s="148">
        <v>990</v>
      </c>
      <c r="C130" s="148" t="str">
        <f t="shared" si="1"/>
        <v>Ready to Drink990</v>
      </c>
      <c r="D130" s="149">
        <v>0.12</v>
      </c>
    </row>
    <row r="131" spans="1:4" x14ac:dyDescent="0.25">
      <c r="A131" s="148" t="s">
        <v>263</v>
      </c>
      <c r="B131" s="148">
        <v>888</v>
      </c>
      <c r="C131" s="148" t="str">
        <f t="shared" si="1"/>
        <v>Ready to Drink888</v>
      </c>
      <c r="D131" s="149">
        <v>0.12</v>
      </c>
    </row>
    <row r="132" spans="1:4" x14ac:dyDescent="0.25">
      <c r="A132" s="148" t="s">
        <v>263</v>
      </c>
      <c r="B132" s="148">
        <v>852</v>
      </c>
      <c r="C132" s="148" t="str">
        <f t="shared" si="1"/>
        <v>Ready to Drink852</v>
      </c>
      <c r="D132" s="149">
        <v>0.12</v>
      </c>
    </row>
    <row r="133" spans="1:4" x14ac:dyDescent="0.25">
      <c r="A133" s="148" t="s">
        <v>263</v>
      </c>
      <c r="B133" s="148">
        <v>750</v>
      </c>
      <c r="C133" s="148" t="str">
        <f t="shared" si="1"/>
        <v>Ready to Drink750</v>
      </c>
      <c r="D133" s="149">
        <v>0.12</v>
      </c>
    </row>
    <row r="134" spans="1:4" x14ac:dyDescent="0.25">
      <c r="A134" s="148" t="s">
        <v>263</v>
      </c>
      <c r="B134" s="148">
        <v>740</v>
      </c>
      <c r="C134" s="148" t="str">
        <f t="shared" si="1"/>
        <v>Ready to Drink740</v>
      </c>
      <c r="D134" s="149">
        <v>0.12</v>
      </c>
    </row>
    <row r="135" spans="1:4" x14ac:dyDescent="0.25">
      <c r="A135" s="148" t="s">
        <v>263</v>
      </c>
      <c r="B135" s="148">
        <v>710</v>
      </c>
      <c r="C135" s="148" t="str">
        <f t="shared" si="1"/>
        <v>Ready to Drink710</v>
      </c>
      <c r="D135" s="149">
        <v>0.12</v>
      </c>
    </row>
    <row r="136" spans="1:4" x14ac:dyDescent="0.25">
      <c r="A136" s="148" t="s">
        <v>263</v>
      </c>
      <c r="B136" s="148">
        <v>660</v>
      </c>
      <c r="C136" s="148" t="str">
        <f t="shared" si="1"/>
        <v>Ready to Drink660</v>
      </c>
      <c r="D136" s="149">
        <v>0.12</v>
      </c>
    </row>
    <row r="137" spans="1:4" x14ac:dyDescent="0.25">
      <c r="A137" s="148" t="s">
        <v>263</v>
      </c>
      <c r="B137" s="148">
        <v>650</v>
      </c>
      <c r="C137" s="148" t="str">
        <f t="shared" si="1"/>
        <v>Ready to Drink650</v>
      </c>
      <c r="D137" s="149">
        <v>0.12</v>
      </c>
    </row>
    <row r="138" spans="1:4" x14ac:dyDescent="0.25">
      <c r="A138" s="148" t="s">
        <v>263</v>
      </c>
      <c r="B138" s="148">
        <v>568</v>
      </c>
      <c r="C138" s="148" t="str">
        <f t="shared" si="1"/>
        <v>Ready to Drink568</v>
      </c>
      <c r="D138" s="149">
        <v>0.12</v>
      </c>
    </row>
    <row r="139" spans="1:4" x14ac:dyDescent="0.25">
      <c r="A139" s="148" t="s">
        <v>263</v>
      </c>
      <c r="B139" s="148">
        <v>500</v>
      </c>
      <c r="C139" s="148" t="str">
        <f t="shared" si="1"/>
        <v>Ready to Drink500</v>
      </c>
      <c r="D139" s="149">
        <v>0.12</v>
      </c>
    </row>
    <row r="140" spans="1:4" x14ac:dyDescent="0.25">
      <c r="A140" s="148" t="s">
        <v>263</v>
      </c>
      <c r="B140" s="148">
        <v>480</v>
      </c>
      <c r="C140" s="148" t="str">
        <f t="shared" si="1"/>
        <v>Ready to Drink480</v>
      </c>
      <c r="D140" s="149">
        <v>0.12</v>
      </c>
    </row>
    <row r="141" spans="1:4" x14ac:dyDescent="0.25">
      <c r="A141" s="148" t="s">
        <v>263</v>
      </c>
      <c r="B141" s="148">
        <v>473</v>
      </c>
      <c r="C141" s="148" t="str">
        <f t="shared" si="1"/>
        <v>Ready to Drink473</v>
      </c>
      <c r="D141" s="152">
        <v>0.12</v>
      </c>
    </row>
    <row r="142" spans="1:4" x14ac:dyDescent="0.25">
      <c r="A142" s="148" t="s">
        <v>263</v>
      </c>
      <c r="B142" s="148">
        <v>458</v>
      </c>
      <c r="C142" s="148" t="str">
        <f t="shared" si="1"/>
        <v>Ready to Drink458</v>
      </c>
      <c r="D142" s="152">
        <v>0.12</v>
      </c>
    </row>
    <row r="143" spans="1:4" x14ac:dyDescent="0.25">
      <c r="A143" s="148" t="s">
        <v>263</v>
      </c>
      <c r="B143" s="148">
        <v>450</v>
      </c>
      <c r="C143" s="148" t="str">
        <f t="shared" si="1"/>
        <v>Ready to Drink450</v>
      </c>
      <c r="D143" s="149">
        <v>0.12</v>
      </c>
    </row>
    <row r="144" spans="1:4" x14ac:dyDescent="0.25">
      <c r="A144" s="148" t="s">
        <v>263</v>
      </c>
      <c r="B144" s="148">
        <v>440</v>
      </c>
      <c r="C144" s="148" t="str">
        <f t="shared" ref="C144:C158" si="2">_xlfn.CONCAT(A144,B144)</f>
        <v>Ready to Drink440</v>
      </c>
      <c r="D144" s="149">
        <v>0.12</v>
      </c>
    </row>
    <row r="145" spans="1:4" x14ac:dyDescent="0.25">
      <c r="A145" s="148" t="s">
        <v>263</v>
      </c>
      <c r="B145" s="148">
        <v>400</v>
      </c>
      <c r="C145" s="148" t="str">
        <f t="shared" si="2"/>
        <v>Ready to Drink400</v>
      </c>
      <c r="D145" s="149">
        <v>0.12</v>
      </c>
    </row>
    <row r="146" spans="1:4" x14ac:dyDescent="0.25">
      <c r="A146" s="148" t="s">
        <v>263</v>
      </c>
      <c r="B146" s="148">
        <v>396</v>
      </c>
      <c r="C146" s="148" t="str">
        <f t="shared" si="2"/>
        <v>Ready to Drink396</v>
      </c>
      <c r="D146" s="149">
        <v>0.12</v>
      </c>
    </row>
    <row r="147" spans="1:4" x14ac:dyDescent="0.25">
      <c r="A147" s="148" t="s">
        <v>263</v>
      </c>
      <c r="B147" s="148">
        <v>375</v>
      </c>
      <c r="C147" s="148" t="str">
        <f t="shared" si="2"/>
        <v>Ready to Drink375</v>
      </c>
      <c r="D147" s="149">
        <v>0.12</v>
      </c>
    </row>
    <row r="148" spans="1:4" x14ac:dyDescent="0.25">
      <c r="A148" s="148" t="s">
        <v>263</v>
      </c>
      <c r="B148" s="148">
        <v>341</v>
      </c>
      <c r="C148" s="148" t="str">
        <f t="shared" si="2"/>
        <v>Ready to Drink341</v>
      </c>
      <c r="D148" s="149">
        <v>0.12</v>
      </c>
    </row>
    <row r="149" spans="1:4" x14ac:dyDescent="0.25">
      <c r="A149" s="148" t="s">
        <v>263</v>
      </c>
      <c r="B149" s="148">
        <v>355</v>
      </c>
      <c r="C149" s="148" t="str">
        <f t="shared" si="2"/>
        <v>Ready to Drink355</v>
      </c>
      <c r="D149" s="149">
        <v>0.12</v>
      </c>
    </row>
    <row r="150" spans="1:4" x14ac:dyDescent="0.25">
      <c r="A150" s="148" t="s">
        <v>263</v>
      </c>
      <c r="B150" s="148">
        <v>330</v>
      </c>
      <c r="C150" s="148" t="str">
        <f t="shared" si="2"/>
        <v>Ready to Drink330</v>
      </c>
      <c r="D150" s="149">
        <v>0.12</v>
      </c>
    </row>
    <row r="151" spans="1:4" x14ac:dyDescent="0.25">
      <c r="A151" s="148" t="s">
        <v>263</v>
      </c>
      <c r="B151" s="148">
        <v>296</v>
      </c>
      <c r="C151" s="148" t="str">
        <f t="shared" si="2"/>
        <v>Ready to Drink296</v>
      </c>
      <c r="D151" s="149">
        <v>0.12</v>
      </c>
    </row>
    <row r="152" spans="1:4" x14ac:dyDescent="0.25">
      <c r="A152" s="148" t="s">
        <v>263</v>
      </c>
      <c r="B152" s="148">
        <v>284</v>
      </c>
      <c r="C152" s="148" t="str">
        <f t="shared" si="2"/>
        <v>Ready to Drink284</v>
      </c>
      <c r="D152" s="149">
        <v>0.12</v>
      </c>
    </row>
    <row r="153" spans="1:4" x14ac:dyDescent="0.25">
      <c r="A153" s="148" t="s">
        <v>263</v>
      </c>
      <c r="B153" s="148">
        <v>275</v>
      </c>
      <c r="C153" s="148" t="str">
        <f t="shared" si="2"/>
        <v>Ready to Drink275</v>
      </c>
      <c r="D153" s="149">
        <v>0.12</v>
      </c>
    </row>
    <row r="154" spans="1:4" x14ac:dyDescent="0.25">
      <c r="A154" s="148" t="s">
        <v>263</v>
      </c>
      <c r="B154" s="148">
        <v>270</v>
      </c>
      <c r="C154" s="148" t="str">
        <f t="shared" si="2"/>
        <v>Ready to Drink270</v>
      </c>
      <c r="D154" s="149">
        <v>0.12</v>
      </c>
    </row>
    <row r="155" spans="1:4" x14ac:dyDescent="0.25">
      <c r="A155" s="148" t="s">
        <v>263</v>
      </c>
      <c r="B155" s="148">
        <v>250</v>
      </c>
      <c r="C155" s="148" t="str">
        <f t="shared" si="2"/>
        <v>Ready to Drink250</v>
      </c>
      <c r="D155" s="149">
        <v>0.12</v>
      </c>
    </row>
    <row r="156" spans="1:4" x14ac:dyDescent="0.25">
      <c r="A156" s="148" t="s">
        <v>263</v>
      </c>
      <c r="B156" s="148">
        <v>207</v>
      </c>
      <c r="C156" s="148" t="str">
        <f t="shared" si="2"/>
        <v>Ready to Drink207</v>
      </c>
      <c r="D156" s="149">
        <v>0.12</v>
      </c>
    </row>
    <row r="157" spans="1:4" x14ac:dyDescent="0.25">
      <c r="A157" s="148" t="s">
        <v>263</v>
      </c>
      <c r="B157" s="148">
        <v>200</v>
      </c>
      <c r="C157" s="148" t="str">
        <f t="shared" si="2"/>
        <v>Ready to Drink200</v>
      </c>
      <c r="D157" s="149">
        <v>0.12</v>
      </c>
    </row>
    <row r="158" spans="1:4" x14ac:dyDescent="0.25">
      <c r="A158" s="148" t="s">
        <v>263</v>
      </c>
      <c r="B158" s="148">
        <v>100</v>
      </c>
      <c r="C158" s="148" t="str">
        <f t="shared" si="2"/>
        <v>Ready to Drink100</v>
      </c>
      <c r="D158" s="149">
        <v>0.12</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411A3-7207-4CC9-8EEB-B457ED73A07B}">
  <dimension ref="A1:D29"/>
  <sheetViews>
    <sheetView workbookViewId="0">
      <selection activeCell="H17" sqref="H17"/>
    </sheetView>
  </sheetViews>
  <sheetFormatPr defaultColWidth="8.7109375" defaultRowHeight="15" x14ac:dyDescent="0.25"/>
  <cols>
    <col min="1" max="1" width="24.85546875" bestFit="1" customWidth="1"/>
    <col min="2" max="2" width="26.5703125" customWidth="1"/>
    <col min="3" max="3" width="23" bestFit="1" customWidth="1"/>
    <col min="4" max="4" width="44.7109375" customWidth="1"/>
    <col min="5" max="16384" width="8.7109375" style="73"/>
  </cols>
  <sheetData>
    <row r="1" spans="1:4" ht="18.75" x14ac:dyDescent="0.25">
      <c r="A1" s="157" t="s">
        <v>7242</v>
      </c>
      <c r="B1" s="158" t="s">
        <v>7243</v>
      </c>
      <c r="C1" s="158" t="s">
        <v>7244</v>
      </c>
      <c r="D1" s="159" t="s">
        <v>7245</v>
      </c>
    </row>
    <row r="2" spans="1:4" ht="15.75" x14ac:dyDescent="0.25">
      <c r="A2" s="160" t="s">
        <v>7246</v>
      </c>
      <c r="B2" s="140">
        <v>0</v>
      </c>
      <c r="C2" s="140">
        <v>59</v>
      </c>
      <c r="D2" s="161">
        <v>134.4</v>
      </c>
    </row>
    <row r="3" spans="1:4" ht="15.75" x14ac:dyDescent="0.25">
      <c r="A3" s="160" t="s">
        <v>7246</v>
      </c>
      <c r="B3" s="141">
        <v>60</v>
      </c>
      <c r="C3" s="141">
        <v>99</v>
      </c>
      <c r="D3" s="162">
        <v>130.02000000000001</v>
      </c>
    </row>
    <row r="4" spans="1:4" ht="15.75" x14ac:dyDescent="0.25">
      <c r="A4" s="160" t="s">
        <v>7246</v>
      </c>
      <c r="B4" s="141">
        <v>100</v>
      </c>
      <c r="C4" s="141">
        <v>299</v>
      </c>
      <c r="D4" s="162">
        <v>106.38</v>
      </c>
    </row>
    <row r="5" spans="1:4" ht="15.75" x14ac:dyDescent="0.25">
      <c r="A5" s="160" t="s">
        <v>7246</v>
      </c>
      <c r="B5" s="141">
        <v>300</v>
      </c>
      <c r="C5" s="141">
        <v>399</v>
      </c>
      <c r="D5" s="162">
        <v>88.65</v>
      </c>
    </row>
    <row r="6" spans="1:4" ht="15.75" x14ac:dyDescent="0.25">
      <c r="A6" s="160" t="s">
        <v>7246</v>
      </c>
      <c r="B6" s="141">
        <v>400</v>
      </c>
      <c r="C6" s="141">
        <v>699</v>
      </c>
      <c r="D6" s="162">
        <v>82.74</v>
      </c>
    </row>
    <row r="7" spans="1:4" ht="15.75" x14ac:dyDescent="0.25">
      <c r="A7" s="160" t="s">
        <v>7246</v>
      </c>
      <c r="B7" s="142">
        <v>700</v>
      </c>
      <c r="C7" s="143">
        <v>999999</v>
      </c>
      <c r="D7" s="163">
        <v>78.069999999999993</v>
      </c>
    </row>
    <row r="8" spans="1:4" ht="15.75" x14ac:dyDescent="0.25">
      <c r="A8" s="164" t="s">
        <v>7247</v>
      </c>
      <c r="B8" s="144">
        <v>0</v>
      </c>
      <c r="C8" s="144">
        <v>9999</v>
      </c>
      <c r="D8" s="165">
        <v>78.069999999999993</v>
      </c>
    </row>
    <row r="9" spans="1:4" ht="15.75" x14ac:dyDescent="0.25">
      <c r="A9" s="164" t="s">
        <v>7247</v>
      </c>
      <c r="B9" s="141">
        <v>10000</v>
      </c>
      <c r="C9" s="141">
        <v>19999</v>
      </c>
      <c r="D9" s="162">
        <v>70.319999999999993</v>
      </c>
    </row>
    <row r="10" spans="1:4" ht="15.75" x14ac:dyDescent="0.25">
      <c r="A10" s="164" t="s">
        <v>7247</v>
      </c>
      <c r="B10" s="142">
        <v>20000</v>
      </c>
      <c r="C10" s="143">
        <v>9999999</v>
      </c>
      <c r="D10" s="163">
        <v>65.010000000000005</v>
      </c>
    </row>
    <row r="11" spans="1:4" ht="15.75" x14ac:dyDescent="0.25">
      <c r="A11" s="166" t="s">
        <v>7248</v>
      </c>
      <c r="B11" s="145">
        <v>0</v>
      </c>
      <c r="C11" s="145">
        <v>99</v>
      </c>
      <c r="D11" s="165">
        <v>157.79</v>
      </c>
    </row>
    <row r="12" spans="1:4" ht="15.75" x14ac:dyDescent="0.25">
      <c r="A12" s="166" t="s">
        <v>7248</v>
      </c>
      <c r="B12" s="146">
        <v>100</v>
      </c>
      <c r="C12" s="146">
        <v>249</v>
      </c>
      <c r="D12" s="162">
        <v>106.38</v>
      </c>
    </row>
    <row r="13" spans="1:4" ht="15.75" x14ac:dyDescent="0.25">
      <c r="A13" s="166" t="s">
        <v>7248</v>
      </c>
      <c r="B13" s="146">
        <v>250</v>
      </c>
      <c r="C13" s="146">
        <v>399</v>
      </c>
      <c r="D13" s="162">
        <v>88.65</v>
      </c>
    </row>
    <row r="14" spans="1:4" ht="15.75" x14ac:dyDescent="0.25">
      <c r="A14" s="166" t="s">
        <v>7248</v>
      </c>
      <c r="B14" s="146">
        <v>400</v>
      </c>
      <c r="C14" s="146">
        <v>699</v>
      </c>
      <c r="D14" s="162">
        <v>82.74</v>
      </c>
    </row>
    <row r="15" spans="1:4" ht="15.75" x14ac:dyDescent="0.25">
      <c r="A15" s="166" t="s">
        <v>7248</v>
      </c>
      <c r="B15" s="147">
        <v>700</v>
      </c>
      <c r="C15" s="147">
        <v>99999999</v>
      </c>
      <c r="D15" s="163">
        <v>78.069999999999993</v>
      </c>
    </row>
    <row r="16" spans="1:4" ht="15.75" x14ac:dyDescent="0.25">
      <c r="A16" s="166" t="s">
        <v>7249</v>
      </c>
      <c r="B16" s="145">
        <v>0</v>
      </c>
      <c r="C16" s="145">
        <v>99</v>
      </c>
      <c r="D16" s="165">
        <v>165.69</v>
      </c>
    </row>
    <row r="17" spans="1:4" ht="15.75" x14ac:dyDescent="0.25">
      <c r="A17" s="166" t="s">
        <v>7249</v>
      </c>
      <c r="B17" s="146">
        <v>100</v>
      </c>
      <c r="C17" s="146">
        <v>249</v>
      </c>
      <c r="D17" s="162">
        <v>111.7</v>
      </c>
    </row>
    <row r="18" spans="1:4" ht="15.75" x14ac:dyDescent="0.25">
      <c r="A18" s="166" t="s">
        <v>7249</v>
      </c>
      <c r="B18" s="146">
        <v>250</v>
      </c>
      <c r="C18" s="146">
        <v>399</v>
      </c>
      <c r="D18" s="162">
        <v>93.08</v>
      </c>
    </row>
    <row r="19" spans="1:4" ht="15.75" x14ac:dyDescent="0.25">
      <c r="A19" s="166" t="s">
        <v>7249</v>
      </c>
      <c r="B19" s="146">
        <v>400</v>
      </c>
      <c r="C19" s="146">
        <v>699</v>
      </c>
      <c r="D19" s="162">
        <v>86.88</v>
      </c>
    </row>
    <row r="20" spans="1:4" ht="15.75" x14ac:dyDescent="0.25">
      <c r="A20" s="166" t="s">
        <v>7249</v>
      </c>
      <c r="B20" s="147">
        <v>700</v>
      </c>
      <c r="C20" s="143">
        <v>999999</v>
      </c>
      <c r="D20" s="163">
        <v>81.97</v>
      </c>
    </row>
    <row r="21" spans="1:4" ht="15.75" x14ac:dyDescent="0.25">
      <c r="A21" s="166" t="s">
        <v>7250</v>
      </c>
      <c r="B21" s="145">
        <v>0</v>
      </c>
      <c r="C21" s="145">
        <v>99</v>
      </c>
      <c r="D21" s="165">
        <v>153.65</v>
      </c>
    </row>
    <row r="22" spans="1:4" ht="15.75" x14ac:dyDescent="0.25">
      <c r="A22" s="166" t="s">
        <v>7250</v>
      </c>
      <c r="B22" s="146">
        <v>100</v>
      </c>
      <c r="C22" s="146">
        <v>374</v>
      </c>
      <c r="D22" s="162">
        <v>112.29</v>
      </c>
    </row>
    <row r="23" spans="1:4" ht="15.75" x14ac:dyDescent="0.25">
      <c r="A23" s="166" t="s">
        <v>7250</v>
      </c>
      <c r="B23" s="146">
        <v>375</v>
      </c>
      <c r="C23" s="146">
        <v>699</v>
      </c>
      <c r="D23" s="162">
        <v>82.74</v>
      </c>
    </row>
    <row r="24" spans="1:4" ht="15.75" x14ac:dyDescent="0.25">
      <c r="A24" s="166" t="s">
        <v>7250</v>
      </c>
      <c r="B24" s="146">
        <v>700</v>
      </c>
      <c r="C24" s="146">
        <v>3999</v>
      </c>
      <c r="D24" s="162">
        <v>78.069999999999993</v>
      </c>
    </row>
    <row r="25" spans="1:4" ht="15.75" x14ac:dyDescent="0.25">
      <c r="A25" s="166" t="s">
        <v>7250</v>
      </c>
      <c r="B25" s="147">
        <v>4000</v>
      </c>
      <c r="C25" s="143">
        <v>999999</v>
      </c>
      <c r="D25" s="163">
        <v>65.010000000000005</v>
      </c>
    </row>
    <row r="26" spans="1:4" ht="15.75" x14ac:dyDescent="0.25">
      <c r="A26" s="164" t="s">
        <v>7251</v>
      </c>
      <c r="B26" s="144">
        <v>0</v>
      </c>
      <c r="C26" s="144">
        <v>99</v>
      </c>
      <c r="D26" s="165">
        <v>236.4</v>
      </c>
    </row>
    <row r="27" spans="1:4" ht="15.75" x14ac:dyDescent="0.25">
      <c r="A27" s="164" t="s">
        <v>7251</v>
      </c>
      <c r="B27" s="141">
        <v>100</v>
      </c>
      <c r="C27" s="141">
        <v>374</v>
      </c>
      <c r="D27" s="162">
        <v>112.29</v>
      </c>
    </row>
    <row r="28" spans="1:4" ht="15.75" x14ac:dyDescent="0.25">
      <c r="A28" s="164" t="s">
        <v>7251</v>
      </c>
      <c r="B28" s="141">
        <v>375</v>
      </c>
      <c r="C28" s="141">
        <v>699</v>
      </c>
      <c r="D28" s="162">
        <v>82.74</v>
      </c>
    </row>
    <row r="29" spans="1:4" ht="15.75" x14ac:dyDescent="0.25">
      <c r="A29" s="164" t="s">
        <v>7251</v>
      </c>
      <c r="B29" s="143">
        <v>700</v>
      </c>
      <c r="C29" s="143">
        <v>999999</v>
      </c>
      <c r="D29" s="167">
        <v>78.069999999999993</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8c5e332-122e-482a-8c4d-2ec456d5669e">
      <Terms xmlns="http://schemas.microsoft.com/office/infopath/2007/PartnerControls"/>
    </lcf76f155ced4ddcb4097134ff3c332f>
    <TaxCatchAll xmlns="5967df79-d9af-484e-84ca-b80eff0fddde"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0C09071F6CF2469D2CAC98CB9457C8" ma:contentTypeVersion="14" ma:contentTypeDescription="Create a new document." ma:contentTypeScope="" ma:versionID="9b15692a952e67f714bda98dc009ef60">
  <xsd:schema xmlns:xsd="http://www.w3.org/2001/XMLSchema" xmlns:xs="http://www.w3.org/2001/XMLSchema" xmlns:p="http://schemas.microsoft.com/office/2006/metadata/properties" xmlns:ns1="http://schemas.microsoft.com/sharepoint/v3" xmlns:ns2="d8c5e332-122e-482a-8c4d-2ec456d5669e" xmlns:ns3="5967df79-d9af-484e-84ca-b80eff0fddde" targetNamespace="http://schemas.microsoft.com/office/2006/metadata/properties" ma:root="true" ma:fieldsID="8d0f140d283b44aa6351924e6c0f8f67" ns1:_="" ns2:_="" ns3:_="">
    <xsd:import namespace="http://schemas.microsoft.com/sharepoint/v3"/>
    <xsd:import namespace="d8c5e332-122e-482a-8c4d-2ec456d5669e"/>
    <xsd:import namespace="5967df79-d9af-484e-84ca-b80eff0fddd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c5e332-122e-482a-8c4d-2ec456d566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56c108d-a88f-48e9-8b2a-4d2b9e067de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67df79-d9af-484e-84ca-b80eff0fddd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edb130-d877-424d-812c-4a9257340f67}" ma:internalName="TaxCatchAll" ma:showField="CatchAllData" ma:web="5967df79-d9af-484e-84ca-b80eff0fdd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5929CC-1891-41C5-ABDC-3FA37A2C0D63}">
  <ds:schemaRefs>
    <ds:schemaRef ds:uri="http://schemas.microsoft.com/office/2006/metadata/properties"/>
    <ds:schemaRef ds:uri="http://purl.org/dc/elements/1.1/"/>
    <ds:schemaRef ds:uri="http://purl.org/dc/terms/"/>
    <ds:schemaRef ds:uri="http://schemas.openxmlformats.org/package/2006/metadata/core-properties"/>
    <ds:schemaRef ds:uri="http://purl.org/dc/dcmitype/"/>
    <ds:schemaRef ds:uri="http://schemas.microsoft.com/sharepoint/v3"/>
    <ds:schemaRef ds:uri="http://schemas.microsoft.com/office/2006/documentManagement/types"/>
    <ds:schemaRef ds:uri="5967df79-d9af-484e-84ca-b80eff0fddde"/>
    <ds:schemaRef ds:uri="http://schemas.microsoft.com/office/infopath/2007/PartnerControls"/>
    <ds:schemaRef ds:uri="d8c5e332-122e-482a-8c4d-2ec456d5669e"/>
    <ds:schemaRef ds:uri="http://www.w3.org/XML/1998/namespace"/>
  </ds:schemaRefs>
</ds:datastoreItem>
</file>

<file path=customXml/itemProps2.xml><?xml version="1.0" encoding="utf-8"?>
<ds:datastoreItem xmlns:ds="http://schemas.openxmlformats.org/officeDocument/2006/customXml" ds:itemID="{C9B388AD-ADF2-4176-894D-08AEEF895E6A}">
  <ds:schemaRefs>
    <ds:schemaRef ds:uri="http://schemas.microsoft.com/sharepoint/v3/contenttype/forms"/>
  </ds:schemaRefs>
</ds:datastoreItem>
</file>

<file path=customXml/itemProps3.xml><?xml version="1.0" encoding="utf-8"?>
<ds:datastoreItem xmlns:ds="http://schemas.openxmlformats.org/officeDocument/2006/customXml" ds:itemID="{F32D406A-F22A-455F-8E13-0F2B4C6F67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8c5e332-122e-482a-8c4d-2ec456d5669e"/>
    <ds:schemaRef ds:uri="5967df79-d9af-484e-84ca-b80eff0fdd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47bd66b-8ec9-49c3-9303-3d0dda12b054}" enabled="0" method="" siteId="{447bd66b-8ec9-49c3-9303-3d0dda12b05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239</vt:i4>
      </vt:variant>
    </vt:vector>
  </HeadingPairs>
  <TitlesOfParts>
    <vt:vector size="248" baseType="lpstr">
      <vt:lpstr>Marketing Report - AUG 15</vt:lpstr>
      <vt:lpstr>DOS AND DON'TS</vt:lpstr>
      <vt:lpstr>MBLL Driven Program  Focuses</vt:lpstr>
      <vt:lpstr>Application Form</vt:lpstr>
      <vt:lpstr>Data Validation</vt:lpstr>
      <vt:lpstr>SUPPLIER DATA</vt:lpstr>
      <vt:lpstr>APP BACKGROUND</vt:lpstr>
      <vt:lpstr>Slope %</vt:lpstr>
      <vt:lpstr>SRP</vt:lpstr>
      <vt:lpstr>_2261519_ALBERTA_LTD</vt:lpstr>
      <vt:lpstr>_49TH_PARALLEL_GROUP_INC</vt:lpstr>
      <vt:lpstr>_624_BEVERAGE_COMPANY_INC</vt:lpstr>
      <vt:lpstr>ABBOTSHIRE_SARF</vt:lpstr>
      <vt:lpstr>ABC_CORK_CO</vt:lpstr>
      <vt:lpstr>ABIDING_CITIZEN</vt:lpstr>
      <vt:lpstr>AC_WINE_SYNDICATE_INC</vt:lpstr>
      <vt:lpstr>ACE_BEVERAGE_GROUP</vt:lpstr>
      <vt:lpstr>AMPHORA_IMPORTS_LTD</vt:lpstr>
      <vt:lpstr>ANDREW_PELLER_IMPORTS_AGENCY</vt:lpstr>
      <vt:lpstr>ANDREW_PELLER_LIMITED</vt:lpstr>
      <vt:lpstr>AQUA_VITAE</vt:lpstr>
      <vt:lpstr>ARBUSTO_IMPORTS_LTD</vt:lpstr>
      <vt:lpstr>ARMAGNAC_SAMALENS</vt:lpstr>
      <vt:lpstr>ARTERRA_WINES_CANADA</vt:lpstr>
      <vt:lpstr>ASAHI_CANADA</vt:lpstr>
      <vt:lpstr>AUTHENTIC_WINE_AND_SPIRITS_MERCHANTS</vt:lpstr>
      <vt:lpstr>BACARDI_CANADA_INC</vt:lpstr>
      <vt:lpstr>BALI_WATER_INC</vt:lpstr>
      <vt:lpstr>BARN_HAMMER_BREWING_COMPANY</vt:lpstr>
      <vt:lpstr>BEATBOX_BEVERAGES_CANADA_INC</vt:lpstr>
      <vt:lpstr>BEE_BOYZZ_WINERY_AND_MEADERY</vt:lpstr>
      <vt:lpstr>Beer</vt:lpstr>
      <vt:lpstr>BERGSTROM_BRANDS</vt:lpstr>
      <vt:lpstr>BEVO_BEVERAGES</vt:lpstr>
      <vt:lpstr>BIER_GARTEN_IMPORTS_INC</vt:lpstr>
      <vt:lpstr>BIG_WHITE_BREWING_COMPANY</vt:lpstr>
      <vt:lpstr>BKG_DISTRIBUTORS</vt:lpstr>
      <vt:lpstr>BLACK_FLY_BEVERAGE_COMPANY</vt:lpstr>
      <vt:lpstr>BLACK_FOX_FARM_AND_DISTILLERY_LTD</vt:lpstr>
      <vt:lpstr>BLACK_STALLION_SPIRITS_INC</vt:lpstr>
      <vt:lpstr>BLACK_WHEAT_BREWING</vt:lpstr>
      <vt:lpstr>BLASTED_CHURCH_VINEYARDS</vt:lpstr>
      <vt:lpstr>BLEND_IMPORTS</vt:lpstr>
      <vt:lpstr>BLUE_COLLAR_SPIRITS</vt:lpstr>
      <vt:lpstr>BLUE_NOTE_WINE_AND_SPIRITS_INC</vt:lpstr>
      <vt:lpstr>BLUMSTEIN_BREWING_COMPANY</vt:lpstr>
      <vt:lpstr>BRAT_CAT_MEAD_CO</vt:lpstr>
      <vt:lpstr>BRAZEN_HALL_KITCHEN_AND_BREWERY</vt:lpstr>
      <vt:lpstr>BREAKTHRU_BEVERAGE___PINNACLE_DIVISION</vt:lpstr>
      <vt:lpstr>BREAKTHRU_BEVERAGE___UNITED_DIVISION</vt:lpstr>
      <vt:lpstr>BRUCE_ASHLEY_GROUP</vt:lpstr>
      <vt:lpstr>Build_Your_Own_Ad_Hoc</vt:lpstr>
      <vt:lpstr>Canopy_Signage</vt:lpstr>
      <vt:lpstr>CANTINA_S_OSVALDO_SPA</vt:lpstr>
      <vt:lpstr>CAPITAL_K_DISTILLERY_INC</vt:lpstr>
      <vt:lpstr>CAYMUS_CANADA_INC</vt:lpstr>
      <vt:lpstr>CB_POWELL_LTD</vt:lpstr>
      <vt:lpstr>CELLAR_STOCK_IMPORTERS_INC</vt:lpstr>
      <vt:lpstr>CENTAX_BOOKS_AND_DISTRIBUTION</vt:lpstr>
      <vt:lpstr>CENTRAL_CITY_BREWERS_AND_DISTILLERS</vt:lpstr>
      <vt:lpstr>CHARTON_HOBBS_INC</vt:lpstr>
      <vt:lpstr>CHARTREUSE_DIFFUSION_SA</vt:lpstr>
      <vt:lpstr>CHRISTOPHER_STEWART_WINE_AND_SPIRITS_INC</vt:lpstr>
      <vt:lpstr>CLOSSON_CHASE</vt:lpstr>
      <vt:lpstr>COBEES_ENTERPRISE_LTD</vt:lpstr>
      <vt:lpstr>Coldzone_Takeover</vt:lpstr>
      <vt:lpstr>Contest_Mechanism</vt:lpstr>
      <vt:lpstr>CORBY_SPIRIT_AND_WINE_LIMITED</vt:lpstr>
      <vt:lpstr>CRAFT_BEER_IMPORTERS_CANADA_INC</vt:lpstr>
      <vt:lpstr>CRAFT360_BEVERAGES</vt:lpstr>
      <vt:lpstr>CROSSMOUNT_FARM_AND_CIDERY_LTD</vt:lpstr>
      <vt:lpstr>CRUSH_IMPORTS</vt:lpstr>
      <vt:lpstr>CULIN_IMPORTERS</vt:lpstr>
      <vt:lpstr>D_KOURTAKIS_SA</vt:lpstr>
      <vt:lpstr>DARK_HORSE_WINE_AND_SPIRITS</vt:lpstr>
      <vt:lpstr>DASTARDLY_VILLAIN_BREWING_COMPANY</vt:lpstr>
      <vt:lpstr>DEAD_HORSE_CIDER_COMPANY</vt:lpstr>
      <vt:lpstr>DECANTER_WINE_AND_SPIRITS</vt:lpstr>
      <vt:lpstr>DECLARATION_WINE_AND_SPIRITS</vt:lpstr>
      <vt:lpstr>DEVIL_MAY_CARE_BREWING_COMPANY</vt:lpstr>
      <vt:lpstr>DIAGEO_CANADA_INC</vt:lpstr>
      <vt:lpstr>Display_Number</vt:lpstr>
      <vt:lpstr>DOUG_REICHEL_WINE_MARKETING_INC</vt:lpstr>
      <vt:lpstr>DRC_IMPORTS</vt:lpstr>
      <vt:lpstr>DUMMY_SUPPLIER</vt:lpstr>
      <vt:lpstr>EASTERN_LIQUORS_CANADA</vt:lpstr>
      <vt:lpstr>EAU_CLAIRE_DISTILLERY</vt:lpstr>
      <vt:lpstr>EAUTOPIA_BIOLOGICAL_TECHNOLOGY</vt:lpstr>
      <vt:lpstr>ECLECTIC_BEVERAGES</vt:lpstr>
      <vt:lpstr>ECO_LUX_PACKAGING_INC</vt:lpstr>
      <vt:lpstr>ELMHURST_GOLF_AND_COUNTRY_CLUB</vt:lpstr>
      <vt:lpstr>ENOTECA_BACCO</vt:lpstr>
      <vt:lpstr>EXCELLENCE_AND_KOSHER</vt:lpstr>
      <vt:lpstr>FARMERY_ESTATE_BREWERY</vt:lpstr>
      <vt:lpstr>Footprint</vt:lpstr>
      <vt:lpstr>FORT_GARRY_BREWING_COMPANY</vt:lpstr>
      <vt:lpstr>FORTY_CREEK_DISTILLERY</vt:lpstr>
      <vt:lpstr>FOUNDERS_ORIGINAL_INC</vt:lpstr>
      <vt:lpstr>FRANCISCO_MANITOBA_LIQ_AND_SPIRITS</vt:lpstr>
      <vt:lpstr>FRIDAYS_APPAREL</vt:lpstr>
      <vt:lpstr>FULLGEEK_BREWLAB</vt:lpstr>
      <vt:lpstr>GATE_22_WINERY_LTD</vt:lpstr>
      <vt:lpstr>GOOD_NEIGHBOUR_BREWING_COMPANY</vt:lpstr>
      <vt:lpstr>GRAIN_TO_GLASS</vt:lpstr>
      <vt:lpstr>GRAND_VIEUX_LIQUOR_CO</vt:lpstr>
      <vt:lpstr>GRAPHIC_PACKAGING_INTERNATIONAL_INC</vt:lpstr>
      <vt:lpstr>GREAT_WESTERN_BREWING_CO_LTD</vt:lpstr>
      <vt:lpstr>GREAT_WHITE_NORTHERN_SPIRITS_INC</vt:lpstr>
      <vt:lpstr>HALF_PINTS_BREWING_COMPANY_LTD</vt:lpstr>
      <vt:lpstr>HERITAGE_FARMS_BREWING_CO</vt:lpstr>
      <vt:lpstr>HERITAGE_SPIRITS_AND_WINES_LTD</vt:lpstr>
      <vt:lpstr>HONEY_SHEEP_MEADERY_INC</vt:lpstr>
      <vt:lpstr>Hot_Buy</vt:lpstr>
      <vt:lpstr>ICON_FINE_WINE_AND_SPIRITS</vt:lpstr>
      <vt:lpstr>Impulse_At_Cash</vt:lpstr>
      <vt:lpstr>Impulse_Bin</vt:lpstr>
      <vt:lpstr>Impulse_Coldbox_Takeover</vt:lpstr>
      <vt:lpstr>In_Store_Audio_Ad</vt:lpstr>
      <vt:lpstr>IN_THE_BAG</vt:lpstr>
      <vt:lpstr>INCHDAIRNIE_WHISKY_LTD</vt:lpstr>
      <vt:lpstr>INLAND_TRADING_CO</vt:lpstr>
      <vt:lpstr>INTERLAKE_BREWING_COMPANY</vt:lpstr>
      <vt:lpstr>INTERNATIONAL_CELLARS</vt:lpstr>
      <vt:lpstr>KILTER_BREWING_COMPANY</vt:lpstr>
      <vt:lpstr>LA_SHOPPE_BRASSERIE</vt:lpstr>
      <vt:lpstr>LABATT_BREWING_COMPANY_LIMITED</vt:lpstr>
      <vt:lpstr>LAKE_OF_THE_WOODS_BREWING_COMPANY</vt:lpstr>
      <vt:lpstr>LIQUEFIED_IMPORTS</vt:lpstr>
      <vt:lpstr>Liquor_Mart_Flyer</vt:lpstr>
      <vt:lpstr>LITTLE_BROWN_JUG_BREWING_COMPANY</vt:lpstr>
      <vt:lpstr>LOAMANIC_WINE_AND_SPIRITS_CORPORATION</vt:lpstr>
      <vt:lpstr>Local_End_Cap</vt:lpstr>
      <vt:lpstr>LOW_LIFE_BARREL_HOUSE</vt:lpstr>
      <vt:lpstr>Loyalty_End_Cap</vt:lpstr>
      <vt:lpstr>LTO_HOT_BUY</vt:lpstr>
      <vt:lpstr>LUMAR_AGENCY</vt:lpstr>
      <vt:lpstr>LUTHER_DRYERS</vt:lpstr>
      <vt:lpstr>LYNX_SPIRITS_AND_WINE_CORP</vt:lpstr>
      <vt:lpstr>MACALONEYS_ISLAND_DIST_AND_TWA_DOGS_BREW</vt:lpstr>
      <vt:lpstr>MAGNUM_CONSULTANTS_LTD</vt:lpstr>
      <vt:lpstr>MAISON_DELPEUCH_JOYEUX</vt:lpstr>
      <vt:lpstr>MALINDA_DISTRIBUTORS</vt:lpstr>
      <vt:lpstr>MANDI_INTERNATIONAL</vt:lpstr>
      <vt:lpstr>MARK_ANTHONY_BRANDS</vt:lpstr>
      <vt:lpstr>MCCLELLAND_PREMIUM_IMPORTS</vt:lpstr>
      <vt:lpstr>MOLSON_BREWERIES</vt:lpstr>
      <vt:lpstr>MONTELLA_SPIRITS_AND_WINE_LTD</vt:lpstr>
      <vt:lpstr>MT_BOUCHERIE_ESTATE_WINERY</vt:lpstr>
      <vt:lpstr>NAMESAKE_BREWING_LTD</vt:lpstr>
      <vt:lpstr>Neck_Tag</vt:lpstr>
      <vt:lpstr>NEXT_FRIEND_CIDER</vt:lpstr>
      <vt:lpstr>NONSUCH_BREWING_CO</vt:lpstr>
      <vt:lpstr>NOTABOO_CORP</vt:lpstr>
      <vt:lpstr>OBSOLETE_BREWING_CO</vt:lpstr>
      <vt:lpstr>OCTOPUS_SPIRITS_INC</vt:lpstr>
      <vt:lpstr>OJ_SALES_AND_PROMOTIONS</vt:lpstr>
      <vt:lpstr>ONE_GREAT_CITY_BREWING_COMPANY_LTD</vt:lpstr>
      <vt:lpstr>ONYX_BEVERAGE_GROUP_INC</vt:lpstr>
      <vt:lpstr>OXUS_BREWING</vt:lpstr>
      <vt:lpstr>OXUS_BREWING_COMPANY</vt:lpstr>
      <vt:lpstr>P10_Partner_Driven_Display</vt:lpstr>
      <vt:lpstr>P11_Partner_Driven_Display</vt:lpstr>
      <vt:lpstr>P2_Partner_Driven_Display</vt:lpstr>
      <vt:lpstr>P3_Partner_Driven_Display</vt:lpstr>
      <vt:lpstr>P4_Partner_Driven_Display</vt:lpstr>
      <vt:lpstr>P5_Partner_Driven_Display</vt:lpstr>
      <vt:lpstr>P6_Partner_Driven_Display</vt:lpstr>
      <vt:lpstr>P7_Partner_Driven_Display</vt:lpstr>
      <vt:lpstr>P8_Partner_Driven_Display</vt:lpstr>
      <vt:lpstr>P9_Partner_Driven_Display</vt:lpstr>
      <vt:lpstr>PACIFIC_WINE_AND_SPIRITS</vt:lpstr>
      <vt:lpstr>PADDOCK_WOOD_BREWING_CO</vt:lpstr>
      <vt:lpstr>Partners</vt:lpstr>
      <vt:lpstr>PATENT_5</vt:lpstr>
      <vt:lpstr>PENINSULA_RIDGE_ESTATES_WINERY</vt:lpstr>
      <vt:lpstr>PETER_MIELZYNSKI_AGENCIES_LTD</vt:lpstr>
      <vt:lpstr>PHILIPPE_DANDURAND_WINES_LTD</vt:lpstr>
      <vt:lpstr>PONDVIEW_ESTATE_WINERY_LTD</vt:lpstr>
      <vt:lpstr>PRESTIGE_BEVERAGE_GROUP_CANADA</vt:lpstr>
      <vt:lpstr>'Application Form'!Print_Area</vt:lpstr>
      <vt:lpstr>PRIVUS_BRANDS</vt:lpstr>
      <vt:lpstr>Product_Spotlight</vt:lpstr>
      <vt:lpstr>PROXIMO_SPIRITS_CANADA_INC</vt:lpstr>
      <vt:lpstr>QINGHUA_INTERNATIONAL_TRADE</vt:lpstr>
      <vt:lpstr>Ready_to_Drink</vt:lpstr>
      <vt:lpstr>REBELLION_BREWING_CO</vt:lpstr>
      <vt:lpstr>RENAISSANCE_WINE_MERCHANTS</vt:lpstr>
      <vt:lpstr>RENDEZVOUS_BREWING_LTD</vt:lpstr>
      <vt:lpstr>RICHARDS_PACKAGING_INC</vt:lpstr>
      <vt:lpstr>RIGBY_ORCHARDS_LTD</vt:lpstr>
      <vt:lpstr>RIVER_VALLEY_BEVERAGE</vt:lpstr>
      <vt:lpstr>ROY_AND_CO_SELECTIONS</vt:lpstr>
      <vt:lpstr>SARL_MOURCHON</vt:lpstr>
      <vt:lpstr>SECTION_6_BREWING_COMPANY</vt:lpstr>
      <vt:lpstr>SELECT_WINE_MERCHANTS</vt:lpstr>
      <vt:lpstr>SET_THE_BAR_SALES_AND_DISTRIBUTION_LTD</vt:lpstr>
      <vt:lpstr>Shelf_Talker</vt:lpstr>
      <vt:lpstr>Shopping_Cart_Ad</vt:lpstr>
      <vt:lpstr>SHRUGGING_DOCTOR_BREWING_COMPANY_LTD</vt:lpstr>
      <vt:lpstr>SIMPLICITY_WINES_CANADA</vt:lpstr>
      <vt:lpstr>SINOCAN_SUPPLY_INC</vt:lpstr>
      <vt:lpstr>SLAMABLES_BEVERAGE_CORP</vt:lpstr>
      <vt:lpstr>SLEEMAN_BREWERIES_LTD</vt:lpstr>
      <vt:lpstr>SOCIETE_DES_ALCOOLS_DU_QUEBEC</vt:lpstr>
      <vt:lpstr>SOCIETE_DU_MAINE_DRILHON_SNC</vt:lpstr>
      <vt:lpstr>SONS_OF_VANCOUVER_DISTILLERY_LTD</vt:lpstr>
      <vt:lpstr>SOOKRAMS_BREWING_CO</vt:lpstr>
      <vt:lpstr>SOUTHERN_GLAZERS_WINE_AND_SPIRITS</vt:lpstr>
      <vt:lpstr>SPIRITED_SIPS_DISTRIBUTORS</vt:lpstr>
      <vt:lpstr>Spirits</vt:lpstr>
      <vt:lpstr>STEAM_WHISTLE_BREWING</vt:lpstr>
      <vt:lpstr>STERLING_BEVERAGES</vt:lpstr>
      <vt:lpstr>STRATFORD_FOX_RUN_DISTILLERY_INC</vt:lpstr>
      <vt:lpstr>SUMMIT_FINE_WINES</vt:lpstr>
      <vt:lpstr>SUNTORY_GLOBAL_SPIRITS_CANADA_INC</vt:lpstr>
      <vt:lpstr>SUPER_FUN_BEVERAGE_COMPANY_LTD</vt:lpstr>
      <vt:lpstr>TANTALUS_INDUSTRIES_INC</vt:lpstr>
      <vt:lpstr>TAP_AND_RAIL_BEVERAGE_GROUP</vt:lpstr>
      <vt:lpstr>TAVES_ESTATE_CIDERY</vt:lpstr>
      <vt:lpstr>THE_BACCHUS_GROUP_INC</vt:lpstr>
      <vt:lpstr>THE_BEVERAGE_COLLECTIVE_CORP</vt:lpstr>
      <vt:lpstr>THE_DELF_GROUP</vt:lpstr>
      <vt:lpstr>TIDE_COCKTAIL_CO</vt:lpstr>
      <vt:lpstr>Tier_1</vt:lpstr>
      <vt:lpstr>TOPIKOS_SPIRIT_AND_BEVERAGE_COMPANY</vt:lpstr>
      <vt:lpstr>TORQUE_BREWING</vt:lpstr>
      <vt:lpstr>TOUCHSTONE_BRANDS</vt:lpstr>
      <vt:lpstr>TRANS_CANADA_BREWING</vt:lpstr>
      <vt:lpstr>TREE_OF_LIFE_CANADA_ULC</vt:lpstr>
      <vt:lpstr>TRIALTO_WINE_GROUP_LTD</vt:lpstr>
      <vt:lpstr>TRUTH_MALTERS</vt:lpstr>
      <vt:lpstr>TRY_MY_WINE</vt:lpstr>
      <vt:lpstr>TS_GLOBAL_INC</vt:lpstr>
      <vt:lpstr>TWIST_LP</vt:lpstr>
      <vt:lpstr>TWO_WOLVES_BREWING_INC</vt:lpstr>
      <vt:lpstr>UNIVINS_AND_SPIRITS_CANADA_INC</vt:lpstr>
      <vt:lpstr>UNTAPPED_TRADING_INC</vt:lpstr>
      <vt:lpstr>Value_Add</vt:lpstr>
      <vt:lpstr>VENDEMMIA_INTERNATIONAL_WINES_INC</vt:lpstr>
      <vt:lpstr>VINSANITY_COUNSULTING</vt:lpstr>
      <vt:lpstr>VINTAGE_WEST_WINE_AND_SPIRITS_INC</vt:lpstr>
      <vt:lpstr>WETT_SALES_AND_DISTRIBUTION_INC</vt:lpstr>
      <vt:lpstr>WEYNANTS_IMEX_NV</vt:lpstr>
      <vt:lpstr>Wine</vt:lpstr>
      <vt:lpstr>WOODEN_GATE_CIDER</vt:lpstr>
      <vt:lpstr>WOOREE_TRADING_LTD</vt:lpstr>
      <vt:lpstr>YUKON_BREWING</vt:lpstr>
      <vt:lpstr>Z_G_M</vt:lpstr>
    </vt:vector>
  </TitlesOfParts>
  <Manager/>
  <Company>Manitoba Liquor &amp; Lotteries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Erin Dale</dc:creator>
  <cp:keywords/>
  <dc:description/>
  <cp:lastModifiedBy>Carly McNeill</cp:lastModifiedBy>
  <cp:revision/>
  <dcterms:created xsi:type="dcterms:W3CDTF">2018-10-26T15:25:41Z</dcterms:created>
  <dcterms:modified xsi:type="dcterms:W3CDTF">2026-08-25T14:28:19Z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0x0101002B0C09071F6CF2469D2CAC98CB9457C8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